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omments/comment1.xml" ContentType="application/vnd.openxmlformats-officedocument.spreadsheetml.comment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/comment2.xml" ContentType="application/vnd.openxmlformats-officedocument.spreadsheetml.comments+xml"/>
  <Override PartName="/xl/worksheets/sheet7.xml" ContentType="application/vnd.openxmlformats-officedocument.spreadsheetml.worksheet+xml"/>
  <Override PartName="/xl/comments/comment3.xml" ContentType="application/vnd.openxmlformats-officedocument.spreadsheetml.comment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20" yWindow="600" windowWidth="51200" windowHeight="20980" tabRatio="600" firstSheet="0" activeTab="0" autoFilterDateGrouping="1"/>
  </bookViews>
  <sheets>
    <sheet xmlns:r="http://schemas.openxmlformats.org/officeDocument/2006/relationships" name="HZ_RESUMEN_VISUAL" sheetId="1" state="visible" r:id="rId1"/>
    <sheet xmlns:r="http://schemas.openxmlformats.org/officeDocument/2006/relationships" name="HZ_AUDITORIA" sheetId="2" state="visible" r:id="rId2"/>
    <sheet xmlns:r="http://schemas.openxmlformats.org/officeDocument/2006/relationships" name="README" sheetId="3" state="visible" r:id="rId3"/>
    <sheet xmlns:r="http://schemas.openxmlformats.org/officeDocument/2006/relationships" name="PARAMS" sheetId="4" state="visible" r:id="rId4"/>
    <sheet xmlns:r="http://schemas.openxmlformats.org/officeDocument/2006/relationships" name="LISTS" sheetId="5" state="visible" r:id="rId5"/>
    <sheet xmlns:r="http://schemas.openxmlformats.org/officeDocument/2006/relationships" name="INPUT_EXOGENA_DIAN" sheetId="6" state="visible" r:id="rId6"/>
    <sheet xmlns:r="http://schemas.openxmlformats.org/officeDocument/2006/relationships" name="INPUT_FACTURAS_DIAN" sheetId="7" state="visible" r:id="rId7"/>
    <sheet xmlns:r="http://schemas.openxmlformats.org/officeDocument/2006/relationships" name="INPUT_DECLARANTE" sheetId="8" state="visible" r:id="rId8"/>
    <sheet xmlns:r="http://schemas.openxmlformats.org/officeDocument/2006/relationships" name="LIQUIDACION" sheetId="9" state="visible" r:id="rId9"/>
    <sheet xmlns:r="http://schemas.openxmlformats.org/officeDocument/2006/relationships" name="FORMULARIO_210" sheetId="10" state="visible" r:id="rId10"/>
    <sheet xmlns:r="http://schemas.openxmlformats.org/officeDocument/2006/relationships" name="CHECKLIST_TECNICO" sheetId="11" state="visible" r:id="rId11"/>
  </sheets>
  <definedNames>
    <definedName name="ANTICIPO_BASE_LIST">LISTS!$F$2:$F$3</definedName>
    <definedName name="FORM210_CODES_LIST">LISTS!$C$2:$C$16</definedName>
    <definedName name="REDUCCION_FACTOR_LIST">LISTS!$D$2:$D$6</definedName>
    <definedName name="YES_NO_LIST">LISTS!$A$2:$A$3</definedName>
    <definedName name="_xlnm._FilterDatabase" localSheetId="5" hidden="1">'INPUT_EXOGENA_DIAN'!$A$14:$L$5000</definedName>
    <definedName name="_xlnm._FilterDatabase" localSheetId="6" hidden="1">'INPUT_FACTURAS_DIAN'!$A$18:$O$10000</definedName>
    <definedName name="_xlnm.Print_Titles" localSheetId="9">'FORMULARIO_210'!$1:$18</definedName>
    <definedName name="_xlnm.Print_Area" localSheetId="9">'FORMULARIO_210'!$B$1:$P$65</definedName>
  </definedNames>
  <calcPr calcId="191029" fullCalcOnLoad="1" forceFullCalc="1"/>
</workbook>
</file>

<file path=xl/styles.xml><?xml version="1.0" encoding="utf-8"?>
<styleSheet xmlns="http://schemas.openxmlformats.org/spreadsheetml/2006/main">
  <numFmts count="5">
    <numFmt numFmtId="164" formatCode="yyyy\-mm\-dd"/>
    <numFmt numFmtId="165" formatCode="_-* #,##0_-;\-* #,##0_-;_-* &quot;-&quot;_-;_-@_-"/>
    <numFmt numFmtId="166" formatCode="dd/mm/yyyy"/>
    <numFmt numFmtId="167" formatCode="#,##0;[Red](#,##0);-"/>
    <numFmt numFmtId="168" formatCode="0.0"/>
  </numFmts>
  <fonts count="35">
    <font>
      <name val="Calibri"/>
      <family val="2"/>
      <color theme="1"/>
      <sz val="11"/>
      <scheme val="minor"/>
    </font>
    <font>
      <name val="Calibri"/>
      <family val="2"/>
      <b val="1"/>
      <sz val="14"/>
    </font>
    <font>
      <name val="Calibri"/>
      <family val="2"/>
      <b val="1"/>
      <sz val="11"/>
    </font>
    <font>
      <name val="Calibri"/>
      <family val="2"/>
      <b val="1"/>
      <color rgb="FFFFFFFF"/>
      <sz val="11"/>
    </font>
    <font>
      <name val="Calibri"/>
      <family val="2"/>
      <b val="1"/>
      <sz val="12"/>
    </font>
    <font>
      <name val="Calibri"/>
      <family val="2"/>
      <b val="1"/>
      <color rgb="FFFFFFFF"/>
      <sz val="14"/>
    </font>
    <font>
      <name val="Calibri"/>
      <family val="2"/>
      <b val="1"/>
      <color rgb="FFFFFFFF"/>
      <sz val="22"/>
    </font>
    <font>
      <name val="Calibri"/>
      <family val="2"/>
      <b val="1"/>
      <color rgb="FF1F1F1F"/>
      <sz val="9"/>
    </font>
    <font>
      <name val="Calibri"/>
      <family val="2"/>
      <b val="1"/>
      <color rgb="FFFFFFFF"/>
      <sz val="24"/>
    </font>
    <font>
      <name val="Calibri"/>
      <family val="2"/>
      <b val="1"/>
      <color rgb="FFFFFFFF"/>
      <sz val="10"/>
    </font>
    <font>
      <name val="Calibri"/>
      <family val="2"/>
      <color rgb="FF1F1F1F"/>
      <sz val="9"/>
    </font>
    <font>
      <name val="Calibri"/>
      <family val="2"/>
      <b val="1"/>
      <color rgb="FFFFFFFF"/>
      <sz val="12"/>
    </font>
    <font>
      <name val="Arial"/>
      <family val="2"/>
      <b val="1"/>
      <color indexed="8"/>
      <sz val="10"/>
    </font>
    <font>
      <name val="Arial"/>
      <family val="2"/>
      <b val="1"/>
      <color indexed="8"/>
      <sz val="14"/>
    </font>
    <font>
      <name val="Arial"/>
      <family val="2"/>
      <b val="1"/>
      <color rgb="FFC00000"/>
      <sz val="14"/>
    </font>
    <font>
      <name val="Arial"/>
      <family val="2"/>
      <b val="1"/>
      <color theme="1"/>
      <sz val="14"/>
    </font>
    <font>
      <name val="Arial"/>
      <family val="2"/>
      <b val="1"/>
      <color indexed="8"/>
      <sz val="12"/>
    </font>
    <font>
      <name val="Arial"/>
      <family val="2"/>
      <sz val="12"/>
    </font>
    <font>
      <name val="Arial"/>
      <family val="2"/>
      <color indexed="8"/>
      <sz val="12"/>
    </font>
    <font>
      <name val="Calibri"/>
      <family val="2"/>
      <color theme="1"/>
      <sz val="12"/>
      <scheme val="minor"/>
    </font>
    <font>
      <name val="Arial"/>
      <family val="2"/>
      <color indexed="8"/>
      <sz val="10"/>
    </font>
    <font>
      <name val="Calibri"/>
      <family val="2"/>
      <color indexed="8"/>
      <sz val="11"/>
      <scheme val="minor"/>
    </font>
    <font>
      <name val="Calibri"/>
      <family val="2"/>
      <b val="1"/>
      <color rgb="FF000000"/>
      <sz val="11"/>
      <scheme val="minor"/>
    </font>
    <font>
      <name val="Calibri"/>
      <family val="2"/>
      <color rgb="FFFFFFFF"/>
      <sz val="11"/>
      <scheme val="minor"/>
    </font>
    <font>
      <name val="Calibri"/>
      <family val="2"/>
      <color rgb="FF2B323D"/>
      <sz val="11"/>
      <scheme val="minor"/>
    </font>
    <font>
      <name val="Calibri"/>
      <family val="2"/>
      <b val="1"/>
      <color rgb="FF2B323D"/>
      <sz val="11"/>
      <scheme val="minor"/>
    </font>
    <font>
      <name val="Calibri"/>
      <family val="2"/>
      <color rgb="FFFF0000"/>
      <sz val="11"/>
      <scheme val="minor"/>
    </font>
    <font>
      <name val="Calibri"/>
      <b val="1"/>
      <color rgb="FFFFFFFF"/>
      <sz val="11"/>
    </font>
    <font>
      <name val="Calibri"/>
      <b val="1"/>
      <sz val="11"/>
    </font>
    <font>
      <name val="Calibri"/>
      <color rgb="FF0563C1"/>
      <sz val="11"/>
      <u val="single"/>
    </font>
    <font>
      <b val="1"/>
      <color rgb="00FFFFFF"/>
      <sz val="14"/>
    </font>
    <font>
      <i val="1"/>
      <color rgb="00666666"/>
      <sz val="9"/>
    </font>
    <font>
      <b val="1"/>
    </font>
    <font>
      <b val="1"/>
      <sz val="12"/>
    </font>
    <font>
      <color rgb="000563C1"/>
      <u val="single"/>
    </font>
  </fonts>
  <fills count="24">
    <fill>
      <patternFill/>
    </fill>
    <fill>
      <patternFill patternType="gray125"/>
    </fill>
    <fill>
      <patternFill patternType="solid">
        <fgColor rgb="FF1F4E78"/>
      </patternFill>
    </fill>
    <fill>
      <patternFill patternType="solid">
        <fgColor rgb="FF2F75B5"/>
      </patternFill>
    </fill>
    <fill>
      <patternFill patternType="solid">
        <fgColor rgb="FFD9E1F2"/>
      </patternFill>
    </fill>
    <fill>
      <patternFill patternType="solid">
        <fgColor rgb="FFF2F2F2"/>
      </patternFill>
    </fill>
    <fill>
      <patternFill patternType="solid">
        <fgColor rgb="FFFFFFFF"/>
      </patternFill>
    </fill>
    <fill>
      <patternFill patternType="solid">
        <fgColor rgb="FFDCE6F1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4DC"/>
        <bgColor indexed="64"/>
      </patternFill>
    </fill>
    <fill>
      <patternFill patternType="solid">
        <fgColor rgb="FF2B323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F243E"/>
      </patternFill>
    </fill>
    <fill>
      <patternFill patternType="solid">
        <fgColor rgb="FFD9EAF7"/>
      </patternFill>
    </fill>
    <fill>
      <patternFill patternType="solid">
        <fgColor rgb="001F4E78"/>
      </patternFill>
    </fill>
    <fill>
      <patternFill patternType="solid">
        <fgColor rgb="00F3F4F6"/>
      </patternFill>
    </fill>
    <fill>
      <patternFill patternType="solid">
        <fgColor rgb="00EAF2F8"/>
      </patternFill>
    </fill>
    <fill>
      <patternFill patternType="solid">
        <fgColor rgb="00FFFFFF"/>
      </patternFill>
    </fill>
    <fill>
      <patternFill patternType="solid">
        <fgColor rgb="00D9EAF7"/>
      </patternFill>
    </fill>
    <fill>
      <patternFill patternType="solid">
        <fgColor rgb="00E2F0D9"/>
      </patternFill>
    </fill>
  </fills>
  <borders count="38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00D9E2F3"/>
      </left>
      <right style="thin">
        <color rgb="00D9E2F3"/>
      </right>
      <top style="thin">
        <color rgb="00D9E2F3"/>
      </top>
      <bottom style="thin">
        <color rgb="00D9E2F3"/>
      </bottom>
    </border>
    <border>
      <left/>
      <right/>
      <top style="thin">
        <color rgb="00D9E2F3"/>
      </top>
      <bottom/>
      <diagonal/>
    </border>
    <border>
      <left/>
      <right style="thin">
        <color rgb="00D9E2F3"/>
      </right>
      <top style="thin">
        <color rgb="00D9E2F3"/>
      </top>
      <bottom/>
      <diagonal/>
    </border>
    <border>
      <left/>
      <right/>
      <top style="thin">
        <color rgb="00D9E2F3"/>
      </top>
      <bottom style="thin">
        <color rgb="00D9E2F3"/>
      </bottom>
      <diagonal/>
    </border>
    <border>
      <left/>
      <right style="thin">
        <color rgb="00D9E2F3"/>
      </right>
      <top style="thin">
        <color rgb="00D9E2F3"/>
      </top>
      <bottom style="thin">
        <color rgb="00D9E2F3"/>
      </bottom>
      <diagonal/>
    </border>
  </borders>
  <cellStyleXfs count="1">
    <xf numFmtId="0" fontId="0" fillId="0" borderId="0"/>
  </cellStyleXfs>
  <cellXfs count="138">
    <xf numFmtId="0" fontId="0" fillId="0" borderId="0" pivotButton="0" quotePrefix="0" xfId="0"/>
    <xf numFmtId="0" fontId="1" fillId="0" borderId="0" pivotButton="0" quotePrefix="0" xfId="0"/>
    <xf numFmtId="0" fontId="2" fillId="0" borderId="0" pivotButton="0" quotePrefix="0" xfId="0"/>
    <xf numFmtId="0" fontId="3" fillId="2" borderId="1" applyAlignment="1" pivotButton="0" quotePrefix="0" xfId="0">
      <alignment horizontal="center" vertical="center" wrapText="1"/>
    </xf>
    <xf numFmtId="0" fontId="0" fillId="0" borderId="1" applyAlignment="1" pivotButton="0" quotePrefix="0" xfId="0">
      <alignment horizontal="left" vertical="center" wrapText="1"/>
    </xf>
    <xf numFmtId="4" fontId="0" fillId="0" borderId="1" applyAlignment="1" pivotButton="0" quotePrefix="0" xfId="0">
      <alignment horizontal="right" vertical="center" wrapText="1"/>
    </xf>
    <xf numFmtId="0" fontId="3" fillId="3" borderId="1" applyAlignment="1" pivotButton="0" quotePrefix="0" xfId="0">
      <alignment horizontal="center" vertical="center" wrapText="1"/>
    </xf>
    <xf numFmtId="4" fontId="0" fillId="0" borderId="1" applyAlignment="1" pivotButton="0" quotePrefix="0" xfId="0">
      <alignment horizontal="center" vertical="center" wrapText="1"/>
    </xf>
    <xf numFmtId="10" fontId="0" fillId="0" borderId="1" applyAlignment="1" pivotButton="0" quotePrefix="0" xfId="0">
      <alignment horizontal="center" vertical="center" wrapText="1"/>
    </xf>
    <xf numFmtId="0" fontId="0" fillId="0" borderId="1" pivotButton="0" quotePrefix="0" xfId="0"/>
    <xf numFmtId="0" fontId="4" fillId="0" borderId="0" pivotButton="0" quotePrefix="0" xfId="0"/>
    <xf numFmtId="4" fontId="0" fillId="0" borderId="1" pivotButton="0" quotePrefix="0" xfId="0"/>
    <xf numFmtId="164" fontId="0" fillId="0" borderId="1" pivotButton="0" quotePrefix="0" xfId="0"/>
    <xf numFmtId="4" fontId="0" fillId="4" borderId="1" applyAlignment="1" pivotButton="0" quotePrefix="0" xfId="0">
      <alignment horizontal="right" vertical="center" wrapText="1"/>
    </xf>
    <xf numFmtId="0" fontId="0" fillId="4" borderId="1" applyAlignment="1" pivotButton="0" quotePrefix="0" xfId="0">
      <alignment horizontal="center" vertical="center" wrapText="1"/>
    </xf>
    <xf numFmtId="4" fontId="0" fillId="4" borderId="1" applyAlignment="1" pivotButton="0" quotePrefix="0" xfId="0">
      <alignment horizontal="center" vertical="center" wrapText="1"/>
    </xf>
    <xf numFmtId="4" fontId="0" fillId="0" borderId="0" pivotButton="0" quotePrefix="0" xfId="0"/>
    <xf numFmtId="0" fontId="3" fillId="3" borderId="1" applyAlignment="1" pivotButton="0" quotePrefix="0" xfId="0">
      <alignment horizontal="left" vertical="center" wrapText="1"/>
    </xf>
    <xf numFmtId="4" fontId="3" fillId="3" borderId="1" applyAlignment="1" pivotButton="0" quotePrefix="0" xfId="0">
      <alignment horizontal="center" vertical="center" wrapText="1"/>
    </xf>
    <xf numFmtId="0" fontId="0" fillId="0" borderId="1" applyAlignment="1" pivotButton="0" quotePrefix="0" xfId="0">
      <alignment horizontal="right" vertical="center" wrapText="1"/>
    </xf>
    <xf numFmtId="0" fontId="7" fillId="6" borderId="2" applyAlignment="1" pivotButton="0" quotePrefix="0" xfId="0">
      <alignment horizontal="left" vertical="center" wrapText="1"/>
    </xf>
    <xf numFmtId="3" fontId="7" fillId="6" borderId="2" applyAlignment="1" pivotButton="0" quotePrefix="0" xfId="0">
      <alignment horizontal="right" vertical="center"/>
    </xf>
    <xf numFmtId="0" fontId="7" fillId="7" borderId="2" applyAlignment="1" pivotButton="0" quotePrefix="0" xfId="0">
      <alignment horizontal="center" vertical="center" wrapText="1"/>
    </xf>
    <xf numFmtId="0" fontId="10" fillId="7" borderId="2" applyAlignment="1" pivotButton="0" quotePrefix="0" xfId="0">
      <alignment horizontal="left" vertical="center" wrapText="1"/>
    </xf>
    <xf numFmtId="3" fontId="10" fillId="7" borderId="2" applyAlignment="1" pivotButton="0" quotePrefix="0" xfId="0">
      <alignment horizontal="right" vertical="center"/>
    </xf>
    <xf numFmtId="49" fontId="10" fillId="7" borderId="2" applyAlignment="1" pivotButton="0" quotePrefix="0" xfId="0">
      <alignment horizontal="left" vertical="center" wrapText="1"/>
    </xf>
    <xf numFmtId="0" fontId="7" fillId="6" borderId="2" applyAlignment="1" pivotButton="0" quotePrefix="0" xfId="0">
      <alignment horizontal="center" vertical="center" wrapText="1"/>
    </xf>
    <xf numFmtId="0" fontId="10" fillId="6" borderId="2" applyAlignment="1" pivotButton="0" quotePrefix="0" xfId="0">
      <alignment horizontal="left" vertical="center" wrapText="1"/>
    </xf>
    <xf numFmtId="49" fontId="10" fillId="6" borderId="2" applyAlignment="1" pivotButton="0" quotePrefix="0" xfId="0">
      <alignment horizontal="left" vertical="center" wrapText="1"/>
    </xf>
    <xf numFmtId="3" fontId="10" fillId="6" borderId="2" applyAlignment="1" pivotButton="0" quotePrefix="0" xfId="0">
      <alignment horizontal="right" vertical="center"/>
    </xf>
    <xf numFmtId="0" fontId="0" fillId="6" borderId="2" pivotButton="0" quotePrefix="0" xfId="0"/>
    <xf numFmtId="0" fontId="7" fillId="7" borderId="2" applyAlignment="1" pivotButton="0" quotePrefix="0" xfId="0">
      <alignment horizontal="left" vertical="center" wrapText="1"/>
    </xf>
    <xf numFmtId="3" fontId="7" fillId="7" borderId="2" applyAlignment="1" pivotButton="0" quotePrefix="0" xfId="0">
      <alignment horizontal="right" vertical="center"/>
    </xf>
    <xf numFmtId="0" fontId="0" fillId="7" borderId="2" pivotButton="0" quotePrefix="0" xfId="0"/>
    <xf numFmtId="3" fontId="11" fillId="2" borderId="2" applyAlignment="1" pivotButton="0" quotePrefix="0" xfId="0">
      <alignment horizontal="right" vertical="center"/>
    </xf>
    <xf numFmtId="0" fontId="0" fillId="8" borderId="1" pivotButton="0" quotePrefix="0" xfId="0"/>
    <xf numFmtId="4" fontId="0" fillId="8" borderId="1" pivotButton="0" quotePrefix="0" xfId="0"/>
    <xf numFmtId="0" fontId="15" fillId="11" borderId="15" applyAlignment="1" pivotButton="0" quotePrefix="0" xfId="0">
      <alignment horizontal="center" vertical="center"/>
    </xf>
    <xf numFmtId="14" fontId="15" fillId="11" borderId="13" applyAlignment="1" pivotButton="0" quotePrefix="0" xfId="0">
      <alignment horizontal="left" vertical="center"/>
    </xf>
    <xf numFmtId="14" fontId="17" fillId="0" borderId="16" applyAlignment="1" pivotButton="0" quotePrefix="0" xfId="0">
      <alignment horizontal="left" vertical="center" wrapText="1"/>
    </xf>
    <xf numFmtId="0" fontId="18" fillId="9" borderId="0" applyAlignment="1" pivotButton="0" quotePrefix="0" xfId="0">
      <alignment vertical="center" wrapText="1"/>
    </xf>
    <xf numFmtId="165" fontId="18" fillId="9" borderId="0" applyAlignment="1" pivotButton="0" quotePrefix="0" xfId="0">
      <alignment vertical="center" wrapText="1"/>
    </xf>
    <xf numFmtId="0" fontId="19" fillId="11" borderId="0" pivotButton="0" quotePrefix="0" xfId="0"/>
    <xf numFmtId="0" fontId="19" fillId="11" borderId="17" pivotButton="0" quotePrefix="0" xfId="0"/>
    <xf numFmtId="0" fontId="17" fillId="0" borderId="18" applyAlignment="1" pivotButton="0" quotePrefix="0" xfId="0">
      <alignment horizontal="left" vertical="center" wrapText="1"/>
    </xf>
    <xf numFmtId="0" fontId="19" fillId="11" borderId="19" pivotButton="0" quotePrefix="0" xfId="0"/>
    <xf numFmtId="0" fontId="18" fillId="9" borderId="0" applyAlignment="1" pivotButton="0" quotePrefix="0" xfId="0">
      <alignment horizontal="left" vertical="center"/>
    </xf>
    <xf numFmtId="0" fontId="19" fillId="11" borderId="23" pivotButton="0" quotePrefix="0" xfId="0"/>
    <xf numFmtId="0" fontId="18" fillId="9" borderId="0" applyAlignment="1" pivotButton="0" quotePrefix="0" xfId="0">
      <alignment horizontal="left" vertical="center" wrapText="1"/>
    </xf>
    <xf numFmtId="0" fontId="12" fillId="9" borderId="0" applyAlignment="1" pivotButton="0" quotePrefix="0" xfId="0">
      <alignment horizontal="left" vertical="center" wrapText="1"/>
    </xf>
    <xf numFmtId="0" fontId="20" fillId="9" borderId="0" applyAlignment="1" pivotButton="0" quotePrefix="0" xfId="0">
      <alignment horizontal="left" vertical="center" wrapText="1"/>
    </xf>
    <xf numFmtId="165" fontId="20" fillId="9" borderId="0" applyAlignment="1" pivotButton="0" quotePrefix="0" xfId="0">
      <alignment horizontal="left" vertical="center" wrapText="1"/>
    </xf>
    <xf numFmtId="0" fontId="0" fillId="11" borderId="0" pivotButton="0" quotePrefix="0" xfId="0"/>
    <xf numFmtId="0" fontId="0" fillId="11" borderId="19" pivotButton="0" quotePrefix="0" xfId="0"/>
    <xf numFmtId="0" fontId="16" fillId="10" borderId="12" applyAlignment="1" pivotButton="0" quotePrefix="0" xfId="0">
      <alignment horizontal="center" vertical="center" wrapText="1"/>
    </xf>
    <xf numFmtId="0" fontId="16" fillId="10" borderId="12" applyAlignment="1" pivotButton="0" quotePrefix="0" xfId="0">
      <alignment vertical="center" wrapText="1"/>
    </xf>
    <xf numFmtId="165" fontId="16" fillId="10" borderId="12" applyAlignment="1" pivotButton="0" quotePrefix="0" xfId="0">
      <alignment horizontal="center" vertical="center" wrapText="1"/>
    </xf>
    <xf numFmtId="0" fontId="16" fillId="10" borderId="30" applyAlignment="1" pivotButton="0" quotePrefix="0" xfId="0">
      <alignment vertical="center" wrapText="1"/>
    </xf>
    <xf numFmtId="0" fontId="0" fillId="0" borderId="12" applyAlignment="1" pivotButton="0" quotePrefix="0" xfId="0">
      <alignment horizontal="right" vertical="center"/>
    </xf>
    <xf numFmtId="0" fontId="0" fillId="0" borderId="12" applyAlignment="1" pivotButton="0" quotePrefix="0" xfId="0">
      <alignment horizontal="left" vertical="center" wrapText="1"/>
    </xf>
    <xf numFmtId="0" fontId="0" fillId="0" borderId="12" applyAlignment="1" pivotButton="0" quotePrefix="0" xfId="0">
      <alignment vertical="center"/>
    </xf>
    <xf numFmtId="165" fontId="21" fillId="12" borderId="12" applyAlignment="1" pivotButton="0" quotePrefix="0" xfId="0">
      <alignment horizontal="center" vertical="center" wrapText="1"/>
    </xf>
    <xf numFmtId="0" fontId="21" fillId="9" borderId="12" applyAlignment="1" pivotButton="0" quotePrefix="0" xfId="0">
      <alignment horizontal="left" vertical="center" wrapText="1"/>
    </xf>
    <xf numFmtId="0" fontId="0" fillId="0" borderId="12" applyAlignment="1" pivotButton="0" quotePrefix="0" xfId="0">
      <alignment wrapText="1"/>
    </xf>
    <xf numFmtId="0" fontId="22" fillId="13" borderId="0" pivotButton="0" quotePrefix="0" xfId="0"/>
    <xf numFmtId="0" fontId="23" fillId="14" borderId="0" pivotButton="0" quotePrefix="0" xfId="0"/>
    <xf numFmtId="0" fontId="24" fillId="15" borderId="0" pivotButton="0" quotePrefix="0" xfId="0"/>
    <xf numFmtId="0" fontId="25" fillId="15" borderId="0" pivotButton="0" quotePrefix="0" xfId="0"/>
    <xf numFmtId="0" fontId="0" fillId="0" borderId="1" applyAlignment="1" pivotButton="0" quotePrefix="0" xfId="0">
      <alignment horizontal="left" vertical="center"/>
    </xf>
    <xf numFmtId="166" fontId="0" fillId="4" borderId="1" applyAlignment="1" pivotButton="0" quotePrefix="0" xfId="0">
      <alignment horizontal="center" vertical="center" wrapText="1"/>
    </xf>
    <xf numFmtId="3" fontId="0" fillId="0" borderId="1" applyAlignment="1" pivotButton="0" quotePrefix="0" xfId="0">
      <alignment horizontal="right" vertical="center" wrapText="1"/>
    </xf>
    <xf numFmtId="3" fontId="0" fillId="4" borderId="1" applyAlignment="1" pivotButton="0" quotePrefix="0" xfId="0">
      <alignment horizontal="center" vertical="center" wrapText="1"/>
    </xf>
    <xf numFmtId="3" fontId="0" fillId="0" borderId="1" applyAlignment="1" pivotButton="0" quotePrefix="0" xfId="0">
      <alignment horizontal="center" vertical="center" wrapText="1"/>
    </xf>
    <xf numFmtId="0" fontId="0" fillId="0" borderId="1" applyAlignment="1" pivotButton="0" quotePrefix="0" xfId="0">
      <alignment horizontal="center" vertical="center" wrapText="1"/>
    </xf>
    <xf numFmtId="1" fontId="3" fillId="3" borderId="1" applyAlignment="1" pivotButton="0" quotePrefix="0" xfId="0">
      <alignment horizontal="center" vertical="center" wrapText="1"/>
    </xf>
    <xf numFmtId="0" fontId="26" fillId="0" borderId="0" pivotButton="0" quotePrefix="0" xfId="0"/>
    <xf numFmtId="0" fontId="27" fillId="16" borderId="0" pivotButton="0" quotePrefix="0" xfId="0"/>
    <xf numFmtId="0" fontId="28" fillId="17" borderId="0" pivotButton="0" quotePrefix="0" xfId="0"/>
    <xf numFmtId="0" fontId="29" fillId="0" borderId="0" pivotButton="0" quotePrefix="0" xfId="0"/>
    <xf numFmtId="0" fontId="16" fillId="9" borderId="0" applyAlignment="1" pivotButton="0" quotePrefix="0" xfId="0">
      <alignment horizontal="left" vertical="center" wrapText="1"/>
    </xf>
    <xf numFmtId="0" fontId="0" fillId="0" borderId="0" pivotButton="0" quotePrefix="0" xfId="0"/>
    <xf numFmtId="0" fontId="14" fillId="9" borderId="12" applyAlignment="1" pivotButton="0" quotePrefix="0" xfId="0">
      <alignment horizontal="justify" vertical="center" wrapText="1"/>
    </xf>
    <xf numFmtId="0" fontId="0" fillId="0" borderId="14" pivotButton="0" quotePrefix="0" xfId="0"/>
    <xf numFmtId="0" fontId="0" fillId="0" borderId="13" pivotButton="0" quotePrefix="0" xfId="0"/>
    <xf numFmtId="0" fontId="16" fillId="10" borderId="20" applyAlignment="1" pivotButton="0" quotePrefix="0" xfId="0">
      <alignment horizontal="center" vertical="center" wrapText="1"/>
    </xf>
    <xf numFmtId="0" fontId="0" fillId="0" borderId="21" pivotButton="0" quotePrefix="0" xfId="0"/>
    <xf numFmtId="0" fontId="0" fillId="0" borderId="22" pivotButton="0" quotePrefix="0" xfId="0"/>
    <xf numFmtId="0" fontId="13" fillId="9" borderId="24" applyAlignment="1" pivotButton="0" quotePrefix="0" xfId="0">
      <alignment horizontal="left" vertical="center" wrapText="1"/>
    </xf>
    <xf numFmtId="0" fontId="0" fillId="0" borderId="16" pivotButton="0" quotePrefix="0" xfId="0"/>
    <xf numFmtId="0" fontId="0" fillId="0" borderId="25" pivotButton="0" quotePrefix="0" xfId="0"/>
    <xf numFmtId="0" fontId="12" fillId="9" borderId="12" applyAlignment="1" pivotButton="0" quotePrefix="0" xfId="0">
      <alignment horizontal="center" vertical="center" wrapText="1"/>
    </xf>
    <xf numFmtId="0" fontId="16" fillId="9" borderId="26" applyAlignment="1" pivotButton="0" quotePrefix="0" xfId="0">
      <alignment horizontal="left" vertical="center" wrapText="1"/>
    </xf>
    <xf numFmtId="0" fontId="0" fillId="0" borderId="27" pivotButton="0" quotePrefix="0" xfId="0"/>
    <xf numFmtId="0" fontId="0" fillId="0" borderId="28" pivotButton="0" quotePrefix="0" xfId="0"/>
    <xf numFmtId="0" fontId="0" fillId="0" borderId="29" pivotButton="0" quotePrefix="0" xfId="0"/>
    <xf numFmtId="0" fontId="0" fillId="0" borderId="19" pivotButton="0" quotePrefix="0" xfId="0"/>
    <xf numFmtId="0" fontId="13" fillId="10" borderId="12" applyAlignment="1" pivotButton="0" quotePrefix="0" xfId="0">
      <alignment horizontal="center" vertical="center" wrapText="1"/>
    </xf>
    <xf numFmtId="0" fontId="4" fillId="0" borderId="0" pivotButton="0" quotePrefix="0" xfId="0"/>
    <xf numFmtId="0" fontId="9" fillId="2" borderId="2" applyAlignment="1" pivotButton="0" quotePrefix="0" xfId="0">
      <alignment horizontal="center" vertical="center" wrapText="1"/>
    </xf>
    <xf numFmtId="0" fontId="0" fillId="0" borderId="5" pivotButton="0" quotePrefix="0" xfId="0"/>
    <xf numFmtId="0" fontId="0" fillId="0" borderId="6" pivotButton="0" quotePrefix="0" xfId="0"/>
    <xf numFmtId="0" fontId="6" fillId="2" borderId="2" applyAlignment="1" pivotButton="0" quotePrefix="0" xfId="0">
      <alignment horizontal="center" vertical="center" wrapText="1"/>
    </xf>
    <xf numFmtId="0" fontId="0" fillId="0" borderId="4" pivotButton="0" quotePrefix="0" xfId="0"/>
    <xf numFmtId="0" fontId="0" fillId="0" borderId="9" pivotButton="0" quotePrefix="0" xfId="0"/>
    <xf numFmtId="0" fontId="0" fillId="0" borderId="10" pivotButton="0" quotePrefix="0" xfId="0"/>
    <xf numFmtId="0" fontId="9" fillId="3" borderId="2" applyAlignment="1" pivotButton="0" quotePrefix="0" xfId="0">
      <alignment horizontal="left" vertical="center" wrapText="1"/>
    </xf>
    <xf numFmtId="0" fontId="7" fillId="5" borderId="2" applyAlignment="1" pivotButton="0" quotePrefix="0" xfId="0">
      <alignment horizontal="center" vertical="center" wrapText="1"/>
    </xf>
    <xf numFmtId="0" fontId="7" fillId="5" borderId="2" applyAlignment="1" pivotButton="0" quotePrefix="0" xfId="0">
      <alignment horizontal="left" vertical="center" wrapText="1"/>
    </xf>
    <xf numFmtId="0" fontId="0" fillId="0" borderId="3" pivotButton="0" quotePrefix="0" xfId="0"/>
    <xf numFmtId="0" fontId="0" fillId="0" borderId="7" pivotButton="0" quotePrefix="0" xfId="0"/>
    <xf numFmtId="0" fontId="0" fillId="0" borderId="8" pivotButton="0" quotePrefix="0" xfId="0"/>
    <xf numFmtId="0" fontId="0" fillId="0" borderId="11" pivotButton="0" quotePrefix="0" xfId="0"/>
    <xf numFmtId="0" fontId="7" fillId="6" borderId="2" applyAlignment="1" pivotButton="0" quotePrefix="0" xfId="0">
      <alignment horizontal="right" vertical="center"/>
    </xf>
    <xf numFmtId="0" fontId="5" fillId="2" borderId="2" applyAlignment="1" pivotButton="0" quotePrefix="0" xfId="0">
      <alignment horizontal="center" vertical="center" wrapText="1"/>
    </xf>
    <xf numFmtId="0" fontId="10" fillId="5" borderId="2" applyAlignment="1" pivotButton="0" quotePrefix="0" xfId="0">
      <alignment horizontal="left" vertical="center" wrapText="1"/>
    </xf>
    <xf numFmtId="0" fontId="8" fillId="3" borderId="2" applyAlignment="1" pivotButton="0" quotePrefix="0" xfId="0">
      <alignment horizontal="center" vertical="center" wrapText="1"/>
    </xf>
    <xf numFmtId="0" fontId="30" fillId="18" borderId="33" applyAlignment="1" pivotButton="0" quotePrefix="0" xfId="0">
      <alignment horizontal="left" vertical="center"/>
    </xf>
    <xf numFmtId="0" fontId="31" fillId="19" borderId="0" pivotButton="0" quotePrefix="0" xfId="0"/>
    <xf numFmtId="0" fontId="32" fillId="20" borderId="33" applyAlignment="1" pivotButton="0" quotePrefix="0" xfId="0">
      <alignment horizontal="left"/>
    </xf>
    <xf numFmtId="167" fontId="33" fillId="21" borderId="33" applyAlignment="1" pivotButton="0" quotePrefix="0" xfId="0">
      <alignment horizontal="center"/>
    </xf>
    <xf numFmtId="168" fontId="33" fillId="21" borderId="33" applyAlignment="1" pivotButton="0" quotePrefix="0" xfId="0">
      <alignment horizontal="center"/>
    </xf>
    <xf numFmtId="0" fontId="33" fillId="21" borderId="33" applyAlignment="1" pivotButton="0" quotePrefix="0" xfId="0">
      <alignment horizontal="center"/>
    </xf>
    <xf numFmtId="0" fontId="32" fillId="22" borderId="33" applyAlignment="1" pivotButton="0" quotePrefix="0" xfId="0">
      <alignment horizontal="left" vertical="center"/>
    </xf>
    <xf numFmtId="0" fontId="34" fillId="0" borderId="0" pivotButton="0" quotePrefix="0" xfId="0"/>
    <xf numFmtId="0" fontId="0" fillId="0" borderId="33" pivotButton="0" quotePrefix="0" xfId="0"/>
    <xf numFmtId="167" fontId="0" fillId="0" borderId="33" pivotButton="0" quotePrefix="0" xfId="0"/>
    <xf numFmtId="168" fontId="0" fillId="0" borderId="33" pivotButton="0" quotePrefix="0" xfId="0"/>
    <xf numFmtId="0" fontId="32" fillId="23" borderId="33" pivotButton="0" quotePrefix="0" xfId="0"/>
    <xf numFmtId="168" fontId="32" fillId="23" borderId="33" pivotButton="0" quotePrefix="0" xfId="0"/>
    <xf numFmtId="0" fontId="0" fillId="0" borderId="36" pivotButton="0" quotePrefix="0" xfId="0"/>
    <xf numFmtId="0" fontId="0" fillId="0" borderId="37" pivotButton="0" quotePrefix="0" xfId="0"/>
    <xf numFmtId="0" fontId="0" fillId="0" borderId="33" applyAlignment="1" pivotButton="0" quotePrefix="0" xfId="0">
      <alignment wrapText="1"/>
    </xf>
    <xf numFmtId="0" fontId="34" fillId="0" borderId="33" pivotButton="0" quotePrefix="0" xfId="0"/>
    <xf numFmtId="165" fontId="18" fillId="9" borderId="0" applyAlignment="1" pivotButton="0" quotePrefix="0" xfId="0">
      <alignment vertical="center" wrapText="1"/>
    </xf>
    <xf numFmtId="165" fontId="20" fillId="9" borderId="0" applyAlignment="1" pivotButton="0" quotePrefix="0" xfId="0">
      <alignment horizontal="left" vertical="center" wrapText="1"/>
    </xf>
    <xf numFmtId="165" fontId="16" fillId="10" borderId="12" applyAlignment="1" pivotButton="0" quotePrefix="0" xfId="0">
      <alignment horizontal="center" vertical="center" wrapText="1"/>
    </xf>
    <xf numFmtId="165" fontId="21" fillId="12" borderId="12" applyAlignment="1" pivotButton="0" quotePrefix="0" xfId="0">
      <alignment horizontal="center" vertical="center" wrapText="1"/>
    </xf>
    <xf numFmtId="166" fontId="0" fillId="4" borderId="1" applyAlignment="1" pivotButton="0" quotePrefix="0" xfId="0">
      <alignment horizontal="center" vertical="center" wrapText="1"/>
    </xf>
  </cellXfs>
  <cellStyles count="1">
    <cellStyle name="Normal" xfId="0" builtinId="0"/>
  </cellStyles>
  <dxfs count="7">
    <dxf>
      <fill>
        <patternFill patternType="solid">
          <fgColor rgb="FFEDEDED"/>
        </patternFill>
      </fill>
    </dxf>
    <dxf>
      <fill>
        <patternFill patternType="solid">
          <fgColor rgb="FFFCE4D6"/>
        </patternFill>
      </fill>
    </dxf>
    <dxf>
      <fill>
        <patternFill patternType="solid">
          <fgColor rgb="FFFDE9E7"/>
        </patternFill>
      </fill>
    </dxf>
    <dxf>
      <fill>
        <patternFill patternType="solid">
          <fgColor rgb="FFE2F0D9"/>
        </patternFill>
      </fill>
    </dxf>
    <dxf>
      <fill>
        <patternFill patternType="solid">
          <fgColor rgb="FFFDE9E7"/>
        </patternFill>
      </fill>
    </dxf>
    <dxf>
      <fill>
        <patternFill patternType="solid">
          <fgColor rgb="FFFCE4D6"/>
        </patternFill>
      </fill>
    </dxf>
    <dxf>
      <fill>
        <patternFill patternType="solid">
          <fgColor rgb="FFE2F0D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styles" Target="styles.xml" Id="rId12"/><Relationship Type="http://schemas.openxmlformats.org/officeDocument/2006/relationships/theme" Target="theme/theme1.xml" Id="rId13"/></Relationships>
</file>

<file path=xl/charts/chart1.xml><?xml version="1.0" encoding="utf-8"?>
<chartSpace xmlns="http://schemas.openxmlformats.org/drawingml/2006/chart"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Flujo tributario principal</a:t>
            </a:r>
          </a:p>
        </rich>
      </tx>
    </title>
    <plotArea>
      <barChart>
        <barDir val="bar"/>
        <grouping val="clustered"/>
        <ser>
          <idx val="0"/>
          <order val="0"/>
          <tx>
            <strRef>
              <f>'HZ_RESUMEN_VISUAL'!B17</f>
            </strRef>
          </tx>
          <spPr>
            <a:ln xmlns:a="http://schemas.openxmlformats.org/drawingml/2006/main">
              <a:prstDash val="solid"/>
            </a:ln>
          </spPr>
          <cat>
            <numRef>
              <f>'HZ_RESUMEN_VISUAL'!$A$18:$A$25</f>
            </numRef>
          </cat>
          <val>
            <numRef>
              <f>'HZ_RESUMEN_VISUAL'!$B$18:$B$25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Composición del total a pagar</a:t>
            </a:r>
          </a:p>
        </rich>
      </tx>
    </title>
    <plotArea>
      <pieChart>
        <varyColors val="1"/>
        <ser>
          <idx val="0"/>
          <order val="0"/>
          <tx>
            <strRef>
              <f>'HZ_RESUMEN_VISUAL'!K17</f>
            </strRef>
          </tx>
          <spPr>
            <a:ln xmlns:a="http://schemas.openxmlformats.org/drawingml/2006/main">
              <a:prstDash val="solid"/>
            </a:ln>
          </spPr>
          <cat>
            <numRef>
              <f>'HZ_RESUMEN_VISUAL'!$J$18:$J$20</f>
            </numRef>
          </cat>
          <val>
            <numRef>
              <f>'HZ_RESUMEN_VISUAL'!$K$18:$K$20</f>
            </numRef>
          </val>
        </ser>
        <dLbls>
          <showPercent val="1"/>
        </dLbls>
        <firstSliceAng val="0"/>
      </pieChart>
    </plotArea>
    <legend>
      <legendPos val="r"/>
    </legend>
    <plotVisOnly val="1"/>
    <dispBlanksAs val="gap"/>
  </chart>
</chartSpace>
</file>

<file path=xl/comments/comment1.xml><?xml version="1.0" encoding="utf-8"?>
<comments xmlns="http://schemas.openxmlformats.org/spreadsheetml/2006/main">
  <authors>
    <author>Codex</author>
  </authors>
  <commentList>
    <comment ref="B35" authorId="0" shapeId="0">
      <text>
        <t>1 = primera declaración, 2 = segundo año, 3 = tercer año o siguientes. La DIAN aplica 25%, 50% o 75% según art. 807 E.T.</t>
      </text>
    </comment>
    <comment ref="B36" authorId="0" shapeId="0">
      <text>
        <t>Use IMPUESTO_ACTUAL para anticipo sobre el impuesto neto del año. Use PROMEDIO_DOS_ULTIMOS si desea aplicar la opción del promedio de los dos últimos años del art. 807 E.T.</t>
      </text>
    </comment>
    <comment ref="B39" authorId="0" shapeId="0">
      <text>
        <t>Intenta detectar automáticamente el proveedor de medicina prepagada, pero puede dejarse en blanco o ajustarse manualmente.</t>
      </text>
    </comment>
  </commentList>
</comments>
</file>

<file path=xl/comments/comment2.xml><?xml version="1.0" encoding="utf-8"?>
<comments xmlns="http://schemas.openxmlformats.org/spreadsheetml/2006/main">
  <authors>
    <author>Codex</author>
  </authors>
  <commentList>
    <comment ref="I14" authorId="0" shapeId="0">
      <text>
        <t>Columna automatica. El modelo marca SI cuando la fila queda mapeada a una casilla o control valido y NO cuando el concepto queda como OTRO.</t>
      </text>
    </comment>
    <comment ref="J14" authorId="0" shapeId="0">
      <text>
        <t>Columna automatica. El codigo 210 se calcula con reglas objetivas a partir del detalle y el uso sugerido reportados en la estructura DIAN.</t>
      </text>
    </comment>
    <comment ref="K14" authorId="0" shapeId="0">
      <text>
        <t>Valor aplicado automatico. Solo toma el valor cuando la fila queda incluida por regla objetiva.</t>
      </text>
    </comment>
    <comment ref="L14" authorId="0" shapeId="0">
      <text>
        <t>Observacion automatica del motor de clasificacion.</t>
      </text>
    </comment>
  </commentList>
</comments>
</file>

<file path=xl/comments/comment3.xml><?xml version="1.0" encoding="utf-8"?>
<comments xmlns="http://schemas.openxmlformats.org/spreadsheetml/2006/main">
  <authors>
    <author>Codex</author>
  </authors>
  <commentList>
    <comment ref="H18" authorId="0" shapeId="0">
      <text>
        <t>Valor susceptible de beneficio reportado por la DIAN.</t>
      </text>
    </comment>
    <comment ref="L18" authorId="0" shapeId="0">
      <text>
        <t>Columna automatica. Marca SI cuando la fila trae base positiva, CUFE y medio de pago electronico identificado por la DIAN.</t>
      </text>
    </comment>
    <comment ref="M18" authorId="0" shapeId="0">
      <text>
        <t>Columna automatica. En plantilla publica controla duplicidad de CUFE o de la combinacion emisor-fecha-factura-valor cuando no hay CUFE.</t>
      </text>
    </comment>
    <comment ref="N18" authorId="0" shapeId="0">
      <text>
        <t>Base automatica del beneficio. Solo toma el valor susceptible cuando la factura cumple las reglas objetivas y no esta duplicada.</t>
      </text>
    </comment>
    <comment ref="O18" authorId="0" shapeId="0">
      <text>
        <t>Observacion automatica del motor de elegibilidad.</t>
      </text>
    </comment>
  </commentList>
</comments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/Relationships>
</file>

<file path=xl/drawings/drawing1.xml><?xml version="1.0" encoding="utf-8"?>
<wsDr xmlns="http://schemas.openxmlformats.org/drawingml/2006/spreadsheetDrawing">
  <oneCellAnchor>
    <from>
      <col>3</col>
      <colOff>0</colOff>
      <row>15</row>
      <rowOff>0</rowOff>
    </from>
    <ext cx="3240000" cy="252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9</col>
      <colOff>0</colOff>
      <row>19</row>
      <rowOff>0</rowOff>
    </from>
    <ext cx="2520000" cy="216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#INPUT_DECLARANTE!A1" TargetMode="External" Id="rId1"/><Relationship Type="http://schemas.openxmlformats.org/officeDocument/2006/relationships/hyperlink" Target="#LIQUIDACION!A1" TargetMode="External" Id="rId2"/><Relationship Type="http://schemas.openxmlformats.org/officeDocument/2006/relationships/hyperlink" Target="#FORMULARIO_210!A1" TargetMode="External" Id="rId3"/><Relationship Type="http://schemas.openxmlformats.org/officeDocument/2006/relationships/hyperlink" Target="#CHECKLIST_TECNICO!A1" TargetMode="External" Id="rId4"/><Relationship Type="http://schemas.openxmlformats.org/officeDocument/2006/relationships/drawing" Target="/xl/drawings/drawing1.xml" Id="rId5"/></Relationships>
</file>

<file path=xl/worksheets/_rels/sheet11.xml.rels><Relationships xmlns="http://schemas.openxmlformats.org/package/2006/relationships"><Relationship Type="http://schemas.openxmlformats.org/officeDocument/2006/relationships/hyperlink" Target="https://normograma.dian.gov.co/dian/compilacion/docs/resolucion_dian_0120_2024.htm" TargetMode="External" Id="rId1"/><Relationship Type="http://schemas.openxmlformats.org/officeDocument/2006/relationships/hyperlink" Target="https://www.dian.gov.co/normatividad/Normatividad/Resoluci%C3%B3n%20000044%20de%2014-03-2024.pdf" TargetMode="External" Id="rId2"/><Relationship Type="http://schemas.openxmlformats.org/officeDocument/2006/relationships/hyperlink" Target="https://normograma.dian.gov.co/dian/compilacion/docs/oficio_dian_900579_2020.htm" TargetMode="External" Id="rId3"/><Relationship Type="http://schemas.openxmlformats.org/officeDocument/2006/relationships/hyperlink" Target="https://normograma.dian.gov.co/dian/compilacion/docs/oficio_dian_1816_2024.htm" TargetMode="External" Id="rId4"/><Relationship Type="http://schemas.openxmlformats.org/officeDocument/2006/relationships/hyperlink" Target="https://micrositios.dian.gov.co/renta-personas-naturales-ag-2024/" TargetMode="External" Id="rId5"/></Relationships>
</file>

<file path=xl/worksheets/_rels/sheet2.xml.rels><Relationships xmlns="http://schemas.openxmlformats.org/package/2006/relationships"><Relationship Type="http://schemas.openxmlformats.org/officeDocument/2006/relationships/hyperlink" Target="#HZ_RESUMEN_VISUAL!A1" TargetMode="External" Id="rId1"/><Relationship Type="http://schemas.openxmlformats.org/officeDocument/2006/relationships/hyperlink" Target="#CHECKLIST_TECNICO!A1" TargetMode="External" Id="rId2"/><Relationship Type="http://schemas.openxmlformats.org/officeDocument/2006/relationships/hyperlink" Target="#INPUT_DECLARANTE!A1" TargetMode="External" Id="rId3"/><Relationship Type="http://schemas.openxmlformats.org/officeDocument/2006/relationships/hyperlink" Target="#LIQUIDACION!A1" TargetMode="External" Id="rId4"/><Relationship Type="http://schemas.openxmlformats.org/officeDocument/2006/relationships/hyperlink" Target="#FORMULARIO_210!A1" TargetMode="External" Id="rId5"/></Relationships>
</file>

<file path=xl/worksheets/_rels/sheet4.xml.rels><Relationships xmlns="http://schemas.openxmlformats.org/package/2006/relationships"><Relationship Type="http://schemas.openxmlformats.org/officeDocument/2006/relationships/comments" Target="/xl/comments/comment1.xml" Id="comments"/><Relationship Type="http://schemas.openxmlformats.org/officeDocument/2006/relationships/vmlDrawing" Target="/xl/drawings/commentsDrawing1.vml" Id="anysvml"/></Relationships>
</file>

<file path=xl/worksheets/_rels/sheet6.xml.rels><Relationships xmlns="http://schemas.openxmlformats.org/package/2006/relationships"><Relationship Type="http://schemas.openxmlformats.org/officeDocument/2006/relationships/comments" Target="/xl/comments/comment2.xml" Id="comments"/><Relationship Type="http://schemas.openxmlformats.org/officeDocument/2006/relationships/vmlDrawing" Target="/xl/drawings/commentsDrawing2.vml" Id="anysvml"/></Relationships>
</file>

<file path=xl/worksheets/_rels/sheet7.xml.rels><Relationships xmlns="http://schemas.openxmlformats.org/package/2006/relationships"><Relationship Type="http://schemas.openxmlformats.org/officeDocument/2006/relationships/comments" Target="/xl/comments/comment3.xml" Id="comments"/><Relationship Type="http://schemas.openxmlformats.org/officeDocument/2006/relationships/vmlDrawing" Target="/xl/drawings/commentsDrawing3.vml" Id="anysvml"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M25"/>
  <sheetViews>
    <sheetView showGridLines="0"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16" customWidth="1" style="80" min="1" max="1"/>
    <col width="22" customWidth="1" style="80" min="2" max="2"/>
    <col width="18" customWidth="1" style="80" min="3" max="3"/>
    <col width="16" customWidth="1" style="80" min="4" max="4"/>
    <col width="22" customWidth="1" style="80" min="5" max="5"/>
    <col width="18" customWidth="1" style="80" min="6" max="6"/>
    <col width="16" customWidth="1" style="80" min="7" max="7"/>
    <col width="22" customWidth="1" style="80" min="8" max="8"/>
    <col width="18" customWidth="1" style="80" min="9" max="9"/>
    <col width="16" customWidth="1" style="80" min="10" max="10"/>
    <col width="14" customWidth="1" style="80" min="11" max="11"/>
    <col width="14" customWidth="1" style="80" min="12" max="12"/>
    <col width="14" customWidth="1" style="80" min="13" max="13"/>
  </cols>
  <sheetData>
    <row r="1">
      <c r="A1" s="116" t="inlineStr">
        <is>
          <t>Resumen visual | Renta Persona Natural 210</t>
        </is>
      </c>
      <c r="B1" s="129" t="n"/>
      <c r="C1" s="129" t="n"/>
      <c r="D1" s="129" t="n"/>
      <c r="E1" s="129" t="n"/>
      <c r="F1" s="129" t="n"/>
      <c r="G1" s="129" t="n"/>
      <c r="H1" s="129" t="n"/>
      <c r="I1" s="129" t="n"/>
      <c r="J1" s="129" t="n"/>
      <c r="K1" s="129" t="n"/>
      <c r="L1" s="129" t="n"/>
      <c r="M1" s="130" t="n"/>
    </row>
    <row r="2">
      <c r="A2" s="117" t="inlineStr">
        <is>
          <t>Tablero de lectura rápida. No reemplaza la revisión legal ni la validación sobre soportes.</t>
        </is>
      </c>
    </row>
    <row r="4">
      <c r="A4" s="118" t="inlineStr">
        <is>
          <t>Patrimonio líquido (COP)</t>
        </is>
      </c>
      <c r="B4" s="119">
        <f>LIQUIDACION!C8</f>
        <v/>
      </c>
      <c r="D4" s="118" t="inlineStr">
        <is>
          <t>Ingresos cédula general (COP)</t>
        </is>
      </c>
      <c r="E4" s="119">
        <f>LIQUIDACION!C15</f>
        <v/>
      </c>
      <c r="G4" s="118" t="inlineStr">
        <is>
          <t>Renta líquida gravable (COP)</t>
        </is>
      </c>
      <c r="H4" s="119">
        <f>LIQUIDACION!C30</f>
        <v/>
      </c>
      <c r="J4" s="118" t="inlineStr">
        <is>
          <t>Base gravable (UVT)</t>
        </is>
      </c>
      <c r="K4" s="120">
        <f>LIQUIDACION!C33</f>
        <v/>
      </c>
    </row>
    <row r="7">
      <c r="A7" s="118" t="inlineStr">
        <is>
          <t>Impuesto neto renta (COP)</t>
        </is>
      </c>
      <c r="B7" s="119">
        <f>LIQUIDACION!C37</f>
        <v/>
      </c>
      <c r="D7" s="118" t="inlineStr">
        <is>
          <t>Impuesto neto GO (COP)</t>
        </is>
      </c>
      <c r="E7" s="119">
        <f>LIQUIDACION!C47</f>
        <v/>
      </c>
      <c r="G7" s="118" t="inlineStr">
        <is>
          <t>Total impuesto a cargo (COP)</t>
        </is>
      </c>
      <c r="H7" s="119">
        <f>LIQUIDACION!C50</f>
        <v/>
      </c>
      <c r="J7" s="118" t="inlineStr">
        <is>
          <t>Retenciones año (COP)</t>
        </is>
      </c>
      <c r="K7" s="119">
        <f>LIQUIDACION!C51</f>
        <v/>
      </c>
    </row>
    <row r="10">
      <c r="A10" s="118" t="inlineStr">
        <is>
          <t>Anticipo año siguiente (COP)</t>
        </is>
      </c>
      <c r="B10" s="119">
        <f>LIQUIDACION!C54</f>
        <v/>
      </c>
      <c r="D10" s="118" t="inlineStr">
        <is>
          <t>Saldo a favor (COP)</t>
        </is>
      </c>
      <c r="E10" s="119">
        <f>LIQUIDACION!C57</f>
        <v/>
      </c>
      <c r="G10" s="118" t="inlineStr">
        <is>
          <t>Sanción final (COP)</t>
        </is>
      </c>
      <c r="H10" s="119">
        <f>LIQUIDACION!C67</f>
        <v/>
      </c>
      <c r="J10" s="118" t="inlineStr">
        <is>
          <t>Total saldo a pagar (COP)</t>
        </is>
      </c>
      <c r="K10" s="119">
        <f>LIQUIDACION!C71</f>
        <v/>
      </c>
    </row>
    <row r="13">
      <c r="A13" s="118" t="inlineStr">
        <is>
          <t>Pendientes checklist</t>
        </is>
      </c>
      <c r="B13" s="121">
        <f>COUNTIF(CHECKLIST_TECNICO!C:C,"Pendiente")</f>
        <v/>
      </c>
      <c r="D13" s="122" t="inlineStr">
        <is>
          <t>Navegación</t>
        </is>
      </c>
    </row>
    <row r="14">
      <c r="D14" s="123" t="inlineStr">
        <is>
          <t>INPUT_DECLARANTE</t>
        </is>
      </c>
      <c r="E14" s="123" t="inlineStr">
        <is>
          <t>LIQUIDACION</t>
        </is>
      </c>
      <c r="F14" s="123" t="inlineStr">
        <is>
          <t>FORMULARIO_210</t>
        </is>
      </c>
      <c r="G14" s="123" t="inlineStr">
        <is>
          <t>CHECKLIST_TECNICO</t>
        </is>
      </c>
    </row>
    <row r="17">
      <c r="A17" s="122" t="inlineStr">
        <is>
          <t>Concepto</t>
        </is>
      </c>
      <c r="B17" s="122" t="inlineStr">
        <is>
          <t>Valor</t>
        </is>
      </c>
      <c r="J17" s="122" t="inlineStr">
        <is>
          <t>Componente</t>
        </is>
      </c>
      <c r="K17" s="122" t="inlineStr">
        <is>
          <t>Valor</t>
        </is>
      </c>
    </row>
    <row r="18">
      <c r="A18" s="124" t="inlineStr">
        <is>
          <t>Patrimonio líquido</t>
        </is>
      </c>
      <c r="B18" s="125">
        <f>LIQUIDACION!C8</f>
        <v/>
      </c>
      <c r="J18" s="124" t="inlineStr">
        <is>
          <t>Renta</t>
        </is>
      </c>
      <c r="K18" s="125">
        <f>LIQUIDACION!C37</f>
        <v/>
      </c>
    </row>
    <row r="19">
      <c r="A19" s="124" t="inlineStr">
        <is>
          <t>Ingresos cédula</t>
        </is>
      </c>
      <c r="B19" s="125">
        <f>LIQUIDACION!C15</f>
        <v/>
      </c>
      <c r="J19" s="124" t="inlineStr">
        <is>
          <t>GO</t>
        </is>
      </c>
      <c r="K19" s="125">
        <f>LIQUIDACION!C47</f>
        <v/>
      </c>
    </row>
    <row r="20">
      <c r="A20" s="124" t="inlineStr">
        <is>
          <t>Renta gravable</t>
        </is>
      </c>
      <c r="B20" s="125">
        <f>LIQUIDACION!C30</f>
        <v/>
      </c>
      <c r="J20" s="124" t="inlineStr">
        <is>
          <t>Sanción</t>
        </is>
      </c>
      <c r="K20" s="125">
        <f>LIQUIDACION!C67</f>
        <v/>
      </c>
    </row>
    <row r="21">
      <c r="A21" s="124" t="inlineStr">
        <is>
          <t>Imp. neto renta</t>
        </is>
      </c>
      <c r="B21" s="125">
        <f>LIQUIDACION!C37</f>
        <v/>
      </c>
    </row>
    <row r="22">
      <c r="A22" s="124" t="inlineStr">
        <is>
          <t>Imp. neto GO</t>
        </is>
      </c>
      <c r="B22" s="125">
        <f>LIQUIDACION!C47</f>
        <v/>
      </c>
    </row>
    <row r="23">
      <c r="A23" s="124" t="inlineStr">
        <is>
          <t>Impuesto a cargo</t>
        </is>
      </c>
      <c r="B23" s="125">
        <f>LIQUIDACION!C50</f>
        <v/>
      </c>
    </row>
    <row r="24">
      <c r="A24" s="124" t="inlineStr">
        <is>
          <t>Retenciones</t>
        </is>
      </c>
      <c r="B24" s="125">
        <f>LIQUIDACION!C51</f>
        <v/>
      </c>
    </row>
    <row r="25">
      <c r="A25" s="124" t="inlineStr">
        <is>
          <t>Saldo a pagar</t>
        </is>
      </c>
      <c r="B25" s="125">
        <f>LIQUIDACION!C71</f>
        <v/>
      </c>
    </row>
  </sheetData>
  <mergeCells count="2">
    <mergeCell ref="A2:M2"/>
    <mergeCell ref="A1:M1"/>
  </mergeCells>
  <hyperlinks>
    <hyperlink xmlns:r="http://schemas.openxmlformats.org/officeDocument/2006/relationships" ref="D14" r:id="rId1"/>
    <hyperlink xmlns:r="http://schemas.openxmlformats.org/officeDocument/2006/relationships" ref="E14" r:id="rId2"/>
    <hyperlink xmlns:r="http://schemas.openxmlformats.org/officeDocument/2006/relationships" ref="F14" r:id="rId3"/>
    <hyperlink xmlns:r="http://schemas.openxmlformats.org/officeDocument/2006/relationships" ref="G14" r:id="rId4"/>
  </hyperlinks>
  <pageMargins left="0.75" right="0.75" top="1" bottom="1" header="0.5" footer="0.5"/>
  <drawing xmlns:r="http://schemas.openxmlformats.org/officeDocument/2006/relationships" r:id="rId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B1:P65"/>
  <sheetViews>
    <sheetView showGridLines="0" tabSelected="1" workbookViewId="0">
      <pane xSplit="1" ySplit="9" topLeftCell="B10" activePane="bottomRight" state="frozen"/>
      <selection pane="topRight" activeCell="A1" sqref="A1"/>
      <selection pane="bottomLeft" activeCell="A1" sqref="A1"/>
      <selection pane="bottomRight" activeCell="P48" sqref="P48"/>
    </sheetView>
  </sheetViews>
  <sheetFormatPr baseColWidth="10" defaultColWidth="8.83203125" defaultRowHeight="15"/>
  <cols>
    <col width="1.5" customWidth="1" style="80" min="1" max="1"/>
    <col width="6" customWidth="1" style="80" min="2" max="2"/>
    <col width="30.83203125" customWidth="1" style="80" min="3" max="3"/>
    <col width="13" customWidth="1" style="80" min="4" max="4"/>
    <col width="1.5" customWidth="1" style="80" min="5" max="5"/>
    <col width="6" customWidth="1" style="80" min="6" max="6"/>
    <col width="30.83203125" customWidth="1" style="80" min="7" max="7"/>
    <col width="13" customWidth="1" style="80" min="8" max="8"/>
    <col width="1.5" customWidth="1" style="80" min="9" max="9"/>
    <col width="6" customWidth="1" style="80" min="10" max="10"/>
    <col width="30.83203125" customWidth="1" style="80" min="11" max="11"/>
    <col width="13" customWidth="1" style="80" min="12" max="12"/>
    <col width="1.5" customWidth="1" style="80" min="13" max="13"/>
    <col width="6" customWidth="1" style="80" min="14" max="14"/>
    <col width="30.83203125" customWidth="1" style="80" min="15" max="15"/>
    <col width="13" customWidth="1" style="80" min="16" max="16"/>
    <col width="1.5" customWidth="1" style="80" min="17" max="17"/>
    <col width="8.83203125" customWidth="1" style="75" min="18" max="19"/>
    <col width="10" customWidth="1" style="75" min="20" max="20"/>
    <col width="34" customWidth="1" style="75" min="21" max="21"/>
    <col width="12" customWidth="1" style="80" min="22" max="22"/>
    <col width="16" customWidth="1" style="80" min="23" max="23"/>
    <col width="36" customWidth="1" style="80" min="24" max="24"/>
    <col width="26" customWidth="1" style="80" min="25" max="25"/>
  </cols>
  <sheetData>
    <row r="1" ht="24" customHeight="1" s="80">
      <c r="B1" s="101" t="inlineStr">
        <is>
          <t>DIAN</t>
        </is>
      </c>
      <c r="C1" s="102" t="n"/>
      <c r="D1" s="113" t="inlineStr">
        <is>
          <t>Declaracion de renta y complementario
personas naturales y asimiladas residentes
y sucesiones liquidas de causantes residentes</t>
        </is>
      </c>
      <c r="E1" s="108" t="n"/>
      <c r="F1" s="108" t="n"/>
      <c r="G1" s="108" t="n"/>
      <c r="H1" s="108" t="n"/>
      <c r="I1" s="108" t="n"/>
      <c r="J1" s="108" t="n"/>
      <c r="K1" s="102" t="n"/>
      <c r="L1" s="106" t="inlineStr">
        <is>
          <t>PRIVADA</t>
        </is>
      </c>
      <c r="M1" s="102" t="n"/>
      <c r="N1" s="115" t="inlineStr">
        <is>
          <t>210</t>
        </is>
      </c>
      <c r="O1" s="108" t="n"/>
      <c r="P1" s="102" t="n"/>
    </row>
    <row r="2" ht="24" customHeight="1" s="80">
      <c r="B2" s="103" t="n"/>
      <c r="C2" s="104" t="n"/>
      <c r="D2" s="103" t="n"/>
      <c r="E2" s="111" t="n"/>
      <c r="F2" s="111" t="n"/>
      <c r="G2" s="111" t="n"/>
      <c r="H2" s="111" t="n"/>
      <c r="I2" s="111" t="n"/>
      <c r="J2" s="111" t="n"/>
      <c r="K2" s="104" t="n"/>
      <c r="L2" s="103" t="n"/>
      <c r="M2" s="104" t="n"/>
      <c r="N2" s="103" t="n"/>
      <c r="O2" s="111" t="n"/>
      <c r="P2" s="104" t="n"/>
    </row>
    <row r="3" ht="18" customHeight="1" s="80"/>
    <row r="4" ht="18" customHeight="1" s="80">
      <c r="B4" s="20" t="inlineStr">
        <is>
          <t>1. Ano</t>
        </is>
      </c>
      <c r="C4" s="20" t="n"/>
      <c r="D4" s="21">
        <f>PARAMS!B2</f>
        <v/>
      </c>
      <c r="J4" s="20" t="inlineStr">
        <is>
          <t>4. Numero de formulario</t>
        </is>
      </c>
      <c r="K4" s="20" t="n"/>
      <c r="L4" s="112" t="n"/>
      <c r="M4" s="99" t="n"/>
      <c r="N4" s="99" t="n"/>
      <c r="O4" s="99" t="n"/>
      <c r="P4" s="100" t="n"/>
    </row>
    <row r="5" ht="6" customHeight="1" s="80">
      <c r="B5" s="107" t="inlineStr">
        <is>
          <t>Espacio reservado para la DIAN</t>
        </is>
      </c>
      <c r="C5" s="108" t="n"/>
      <c r="D5" s="108" t="n"/>
      <c r="E5" s="108" t="n"/>
      <c r="F5" s="108" t="n"/>
      <c r="G5" s="108" t="n"/>
      <c r="H5" s="108" t="n"/>
      <c r="I5" s="108" t="n"/>
      <c r="J5" s="108" t="n"/>
      <c r="K5" s="108" t="n"/>
      <c r="L5" s="108" t="n"/>
      <c r="M5" s="108" t="n"/>
      <c r="N5" s="108" t="n"/>
      <c r="O5" s="108" t="n"/>
      <c r="P5" s="102" t="n"/>
    </row>
    <row r="6" ht="6" customHeight="1" s="80">
      <c r="B6" s="109" t="n"/>
      <c r="P6" s="110" t="n"/>
    </row>
    <row r="7" ht="6" customHeight="1" s="80">
      <c r="B7" s="109" t="n"/>
      <c r="P7" s="110" t="n"/>
    </row>
    <row r="8" ht="6" customHeight="1" s="80">
      <c r="B8" s="103" t="n"/>
      <c r="C8" s="111" t="n"/>
      <c r="D8" s="111" t="n"/>
      <c r="E8" s="111" t="n"/>
      <c r="F8" s="111" t="n"/>
      <c r="G8" s="111" t="n"/>
      <c r="H8" s="111" t="n"/>
      <c r="I8" s="111" t="n"/>
      <c r="J8" s="111" t="n"/>
      <c r="K8" s="111" t="n"/>
      <c r="L8" s="111" t="n"/>
      <c r="M8" s="111" t="n"/>
      <c r="N8" s="111" t="n"/>
      <c r="O8" s="111" t="n"/>
      <c r="P8" s="104" t="n"/>
    </row>
    <row r="9" ht="18" customHeight="1" s="80">
      <c r="B9" s="105" t="inlineStr">
        <is>
          <t>Identificacion del declarante</t>
        </is>
      </c>
      <c r="C9" s="99" t="n"/>
      <c r="D9" s="99" t="n"/>
      <c r="E9" s="99" t="n"/>
      <c r="F9" s="99" t="n"/>
      <c r="G9" s="99" t="n"/>
      <c r="H9" s="99" t="n"/>
      <c r="I9" s="99" t="n"/>
      <c r="J9" s="99" t="n"/>
      <c r="K9" s="99" t="n"/>
      <c r="L9" s="99" t="n"/>
      <c r="M9" s="99" t="n"/>
      <c r="N9" s="99" t="n"/>
      <c r="O9" s="99" t="n"/>
      <c r="P9" s="100" t="n"/>
    </row>
    <row r="10" ht="18" customHeight="1" s="80">
      <c r="B10" s="22" t="n">
        <v>5</v>
      </c>
      <c r="C10" s="23" t="inlineStr">
        <is>
          <t>No. de Identificación Tributaria</t>
        </is>
      </c>
      <c r="D10" s="24">
        <f>INPUT_DECLARANTE!B8</f>
        <v/>
      </c>
      <c r="F10" s="22" t="n">
        <v>6</v>
      </c>
      <c r="G10" s="23" t="inlineStr">
        <is>
          <t>DV</t>
        </is>
      </c>
      <c r="H10" s="24">
        <f>INPUT_DECLARANTE!B9</f>
        <v/>
      </c>
      <c r="J10" s="22" t="n">
        <v>7</v>
      </c>
      <c r="K10" s="23" t="inlineStr">
        <is>
          <t>Primer apellido</t>
        </is>
      </c>
      <c r="L10" s="25">
        <f>INPUT_DECLARANTE!B10</f>
        <v/>
      </c>
      <c r="N10" s="22" t="n">
        <v>8</v>
      </c>
      <c r="O10" s="23" t="inlineStr">
        <is>
          <t>Segundo apellido</t>
        </is>
      </c>
      <c r="P10" s="25">
        <f>INPUT_DECLARANTE!B11</f>
        <v/>
      </c>
    </row>
    <row r="11" ht="18" customHeight="1" s="80">
      <c r="B11" s="26" t="n">
        <v>9</v>
      </c>
      <c r="C11" s="27" t="inlineStr">
        <is>
          <t>Primer nombre</t>
        </is>
      </c>
      <c r="D11" s="28">
        <f>INPUT_DECLARANTE!B12</f>
        <v/>
      </c>
      <c r="F11" s="26" t="n">
        <v>10</v>
      </c>
      <c r="G11" s="27" t="inlineStr">
        <is>
          <t>Otros nombres</t>
        </is>
      </c>
      <c r="H11" s="28">
        <f>INPUT_DECLARANTE!B13</f>
        <v/>
      </c>
      <c r="J11" s="26" t="n">
        <v>12</v>
      </c>
      <c r="K11" s="27" t="inlineStr">
        <is>
          <t>Cód. Dir. seccional</t>
        </is>
      </c>
      <c r="L11" s="29">
        <f>INPUT_DECLARANTE!B14</f>
        <v/>
      </c>
      <c r="N11" s="26" t="n">
        <v>24</v>
      </c>
      <c r="O11" s="27" t="inlineStr">
        <is>
          <t>Actividad económica principal</t>
        </is>
      </c>
      <c r="P11" s="29">
        <f>INPUT_DECLARANTE!B15</f>
        <v/>
      </c>
    </row>
    <row r="12" ht="25" customHeight="1" s="80">
      <c r="B12" s="22" t="n">
        <v>25</v>
      </c>
      <c r="C12" s="23" t="inlineStr">
        <is>
          <t>Cód.</t>
        </is>
      </c>
      <c r="D12" s="25" t="n"/>
      <c r="F12" s="22" t="n">
        <v>26</v>
      </c>
      <c r="G12" s="23" t="inlineStr">
        <is>
          <t>Número de formulario anterior</t>
        </is>
      </c>
      <c r="H12" s="24" t="n"/>
      <c r="J12" s="22" t="n">
        <v>27</v>
      </c>
      <c r="K12" s="23" t="inlineStr">
        <is>
          <t>Fracción año gravable siguiente</t>
        </is>
      </c>
      <c r="L12" s="25" t="n"/>
      <c r="N12" s="22" t="n">
        <v>28</v>
      </c>
      <c r="O12" s="23" t="inlineStr">
        <is>
          <t>Uno por ciento (1%) de compras con factura electrónica</t>
        </is>
      </c>
      <c r="P12" s="24">
        <f>ROUND(N(LIQUIDACION!C24),-3)</f>
        <v/>
      </c>
    </row>
    <row r="13" ht="18" customHeight="1" s="80"/>
    <row r="14" ht="18" customHeight="1" s="80">
      <c r="B14" s="105" t="inlineStr">
        <is>
          <t>Seccion patrimonio</t>
        </is>
      </c>
      <c r="C14" s="99" t="n"/>
      <c r="D14" s="99" t="n"/>
      <c r="E14" s="99" t="n"/>
      <c r="F14" s="99" t="n"/>
      <c r="G14" s="99" t="n"/>
      <c r="H14" s="99" t="n"/>
      <c r="I14" s="99" t="n"/>
      <c r="J14" s="99" t="n"/>
      <c r="K14" s="99" t="n"/>
      <c r="L14" s="99" t="n"/>
      <c r="M14" s="99" t="n"/>
      <c r="N14" s="99" t="n"/>
      <c r="O14" s="99" t="n"/>
      <c r="P14" s="100" t="n"/>
    </row>
    <row r="15" ht="18" customHeight="1" s="80">
      <c r="B15" s="26" t="n">
        <v>29</v>
      </c>
      <c r="C15" s="20" t="inlineStr">
        <is>
          <t>Total patrimonio bruto</t>
        </is>
      </c>
      <c r="D15" s="21">
        <f>ROUND(N(LIQUIDACION!C6),-3)</f>
        <v/>
      </c>
      <c r="F15" s="26" t="n">
        <v>30</v>
      </c>
      <c r="G15" s="20" t="inlineStr">
        <is>
          <t>Deudas</t>
        </is>
      </c>
      <c r="H15" s="21">
        <f>ROUND(N(LIQUIDACION!C7),-3)</f>
        <v/>
      </c>
      <c r="J15" s="26" t="n">
        <v>31</v>
      </c>
      <c r="K15" s="20" t="inlineStr">
        <is>
          <t>Total patrimonio líquido (29 - 30)</t>
        </is>
      </c>
      <c r="L15" s="21">
        <f>ROUND(N(N(D15) - N(H15)),-3)</f>
        <v/>
      </c>
      <c r="N15" s="30" t="n"/>
      <c r="O15" s="30" t="n"/>
      <c r="P15" s="30" t="n"/>
    </row>
    <row r="16" ht="18" customHeight="1" s="80"/>
    <row r="17" ht="18" customHeight="1" s="80">
      <c r="B17" s="105" t="inlineStr">
        <is>
          <t>Cedula general</t>
        </is>
      </c>
      <c r="C17" s="99" t="n"/>
      <c r="D17" s="99" t="n"/>
      <c r="E17" s="99" t="n"/>
      <c r="F17" s="99" t="n"/>
      <c r="G17" s="99" t="n"/>
      <c r="H17" s="99" t="n"/>
      <c r="I17" s="99" t="n"/>
      <c r="J17" s="99" t="n"/>
      <c r="K17" s="99" t="n"/>
      <c r="L17" s="99" t="n"/>
      <c r="M17" s="99" t="n"/>
      <c r="N17" s="99" t="n"/>
      <c r="O17" s="99" t="n"/>
      <c r="P17" s="100" t="n"/>
    </row>
    <row r="18" ht="18" customHeight="1" s="80">
      <c r="B18" s="98" t="inlineStr">
        <is>
          <t>Rentas de trabajo</t>
        </is>
      </c>
      <c r="C18" s="99" t="n"/>
      <c r="D18" s="100" t="n"/>
      <c r="F18" s="98" t="inlineStr">
        <is>
          <t>Rentas de trabajo sin relacion laboral</t>
        </is>
      </c>
      <c r="G18" s="99" t="n"/>
      <c r="H18" s="100" t="n"/>
      <c r="J18" s="98" t="inlineStr">
        <is>
          <t>Rentas de capital</t>
        </is>
      </c>
      <c r="K18" s="99" t="n"/>
      <c r="L18" s="100" t="n"/>
      <c r="N18" s="98" t="inlineStr">
        <is>
          <t>Rentas no laborales</t>
        </is>
      </c>
      <c r="O18" s="99" t="n"/>
      <c r="P18" s="100" t="n"/>
    </row>
    <row r="19" ht="24" customHeight="1" s="80">
      <c r="B19" s="22" t="n">
        <v>32</v>
      </c>
      <c r="C19" s="23" t="inlineStr">
        <is>
          <t>Ingresos brutos de las Rentas de trabajo</t>
        </is>
      </c>
      <c r="D19" s="24">
        <f>ROUND(N(LIQUIDACION!C11),-3)</f>
        <v/>
      </c>
      <c r="F19" s="22" t="n">
        <v>43</v>
      </c>
      <c r="G19" s="23" t="inlineStr">
        <is>
          <t>Ingresos brutos de las Rentas de trabajo que no provengan de una relación laboral o legal y reglamentaria</t>
        </is>
      </c>
      <c r="H19" s="24">
        <f>ROUND(N(SUMIFS(INPUT_EXOGENA_DIAN!$K:$K,INPUT_EXOGENA_DIAN!$J:$J,"R43")),-3)</f>
        <v/>
      </c>
      <c r="J19" s="22" t="n">
        <v>58</v>
      </c>
      <c r="K19" s="23" t="inlineStr">
        <is>
          <t>Ingresos brutos de las Rentas de capital</t>
        </is>
      </c>
      <c r="L19" s="24">
        <f>ROUND(N(LIQUIDACION!C13),-3)</f>
        <v/>
      </c>
      <c r="N19" s="22" t="n">
        <v>74</v>
      </c>
      <c r="O19" s="23" t="inlineStr">
        <is>
          <t>Ingresos brutos de las Rentas no laborales</t>
        </is>
      </c>
      <c r="P19" s="24">
        <f>ROUND(N(SUMIFS(INPUT_EXOGENA_DIAN!$K:$K,INPUT_EXOGENA_DIAN!$J:$J,"R74")),-3)</f>
        <v/>
      </c>
    </row>
    <row r="20" ht="24" customHeight="1" s="80">
      <c r="B20" s="26" t="n">
        <v>33</v>
      </c>
      <c r="C20" s="27" t="inlineStr">
        <is>
          <t>Ingresos no constitutivos de renta de las Rentas de trabajo</t>
        </is>
      </c>
      <c r="D20" s="29">
        <f>ROUND(N(LIQUIDACION!C12),-3)</f>
        <v/>
      </c>
      <c r="F20" s="26" t="n">
        <v>44</v>
      </c>
      <c r="G20" s="27" t="inlineStr">
        <is>
          <t>Ingresos no constitutivos de renta de las Rentas de trabajo que no provengan de una relación laboral o legal y reglamentaria</t>
        </is>
      </c>
      <c r="H20" s="29">
        <f>ROUND(N(0),-3)</f>
        <v/>
      </c>
      <c r="J20" s="26" t="n">
        <v>59</v>
      </c>
      <c r="K20" s="27" t="inlineStr">
        <is>
          <t>Ingresos no constitutivos de renta de las Rentas de capital</t>
        </is>
      </c>
      <c r="L20" s="29">
        <f>ROUND(N(0),-3)</f>
        <v/>
      </c>
      <c r="N20" s="26" t="n">
        <v>75</v>
      </c>
      <c r="O20" s="27" t="inlineStr">
        <is>
          <t>Devoluciones, rebajas y descuentos de las Rentas no laborales</t>
        </is>
      </c>
      <c r="P20" s="29">
        <f>ROUND(N(0),-3)</f>
        <v/>
      </c>
    </row>
    <row r="21" ht="24" customHeight="1" s="80">
      <c r="B21" s="22" t="n">
        <v>34</v>
      </c>
      <c r="C21" s="23" t="inlineStr">
        <is>
          <t>Renta líquida de las Rentas de trabajo</t>
        </is>
      </c>
      <c r="D21" s="24">
        <f>ROUND(N(N(D19) - N(D20)),-3)</f>
        <v/>
      </c>
      <c r="F21" s="22" t="n">
        <v>45</v>
      </c>
      <c r="G21" s="23" t="inlineStr">
        <is>
          <t>Costos y deducciones procedentes de las Rentas de trabajo que no provengan de una relación laboral o legal y reglamentaria</t>
        </is>
      </c>
      <c r="H21" s="24">
        <f>ROUND(N(0),-3)</f>
        <v/>
      </c>
      <c r="J21" s="22" t="n">
        <v>60</v>
      </c>
      <c r="K21" s="23" t="inlineStr">
        <is>
          <t>Costos y deducciones procedentes de las Rentas de capital</t>
        </is>
      </c>
      <c r="L21" s="24">
        <f>ROUND(N(0),-3)</f>
        <v/>
      </c>
      <c r="N21" s="22" t="n">
        <v>76</v>
      </c>
      <c r="O21" s="23" t="inlineStr">
        <is>
          <t>Ingresos no constitutivos de renta de las Rentas no laborales</t>
        </is>
      </c>
      <c r="P21" s="24">
        <f>ROUND(N(INPUT_DECLARANTE!F35),-3)</f>
        <v/>
      </c>
    </row>
    <row r="22" ht="24" customHeight="1" s="80">
      <c r="B22" s="26" t="n">
        <v>35</v>
      </c>
      <c r="C22" s="27" t="inlineStr">
        <is>
          <t>Rentas exentas de las Rentas de trabajo – Aportes voluntarios AFC, FVP y/o AVC</t>
        </is>
      </c>
      <c r="D22" s="29">
        <f>ROUND(N(0),-3)</f>
        <v/>
      </c>
      <c r="F22" s="26" t="n">
        <v>46</v>
      </c>
      <c r="G22" s="27" t="inlineStr">
        <is>
          <t>Renta líquida de las Rentas de trabajo que no provengan de una relación laboral o legal y reglamentaria</t>
        </is>
      </c>
      <c r="H22" s="29">
        <f>ROUND(N(MAX(0,N(H19) - N(H20) - N(H21))),-3)</f>
        <v/>
      </c>
      <c r="J22" s="26" t="n">
        <v>61</v>
      </c>
      <c r="K22" s="27" t="inlineStr">
        <is>
          <t>Renta líquida de las Rentas de capital</t>
        </is>
      </c>
      <c r="L22" s="29">
        <f>ROUND(N(MAX(0,N(L19) - N(L20) - N(L21))),-3)</f>
        <v/>
      </c>
      <c r="N22" s="26" t="n">
        <v>77</v>
      </c>
      <c r="O22" s="27" t="inlineStr">
        <is>
          <t>Costos y deducciones procedentes de las Rentas no laborales</t>
        </is>
      </c>
      <c r="P22" s="29">
        <f>ROUND(N(INPUT_DECLARANTE!F34),-3)</f>
        <v/>
      </c>
    </row>
    <row r="23" ht="24" customHeight="1" s="80">
      <c r="B23" s="22" t="n">
        <v>36</v>
      </c>
      <c r="C23" s="23" t="inlineStr">
        <is>
          <t>Rentas exentas de las Rentas de trabajo – Otras rentas exentas</t>
        </is>
      </c>
      <c r="D23" s="24">
        <f>ROUND(N(LIQUIDACION!C26),-3)</f>
        <v/>
      </c>
      <c r="F23" s="22" t="n">
        <v>47</v>
      </c>
      <c r="G23" s="23" t="inlineStr">
        <is>
          <t>Rentas exentas de las Rentas de trabajo que no provengan de una relación laboral o legal y reglamentaria – Aportes voluntarios AFC, FVP y/o AVC</t>
        </is>
      </c>
      <c r="H23" s="24">
        <f>ROUND(N(0),-3)</f>
        <v/>
      </c>
      <c r="J23" s="22" t="n">
        <v>62</v>
      </c>
      <c r="K23" s="23" t="inlineStr">
        <is>
          <t>Rentas líquidas pasivas – ECE de las Rentas de capital</t>
        </is>
      </c>
      <c r="L23" s="24">
        <f>ROUND(N(0),-3)</f>
        <v/>
      </c>
      <c r="N23" s="22" t="n">
        <v>78</v>
      </c>
      <c r="O23" s="23" t="inlineStr">
        <is>
          <t>Renta líquida de las Rentas no laborales</t>
        </is>
      </c>
      <c r="P23" s="24">
        <f>ROUND(N(MAX(0,N(P19) - N(P20) - N(P21) - N(P22))),-3)</f>
        <v/>
      </c>
    </row>
    <row r="24" ht="24" customHeight="1" s="80">
      <c r="B24" s="26" t="n">
        <v>37</v>
      </c>
      <c r="C24" s="27" t="inlineStr">
        <is>
          <t>Total rentas exentas de las Rentas de trabajo</t>
        </is>
      </c>
      <c r="D24" s="29">
        <f>ROUND(N(N(D22) + N(D23)),-3)</f>
        <v/>
      </c>
      <c r="F24" s="26" t="n">
        <v>48</v>
      </c>
      <c r="G24" s="27" t="inlineStr">
        <is>
          <t>Rentas exentas de las Rentas de trabajo que no provengan de una relación laboral o legal y reglamentaria – Otras rentas exentas</t>
        </is>
      </c>
      <c r="H24" s="29">
        <f>ROUND(N(0),-3)</f>
        <v/>
      </c>
      <c r="J24" s="26" t="n">
        <v>63</v>
      </c>
      <c r="K24" s="27" t="inlineStr">
        <is>
          <t>Rentas exentas de las Rentas de capital – Aportes voluntarios AFC, FVP y/o AVC</t>
        </is>
      </c>
      <c r="L24" s="29">
        <f>ROUND(N(0),-3)</f>
        <v/>
      </c>
      <c r="N24" s="26" t="n">
        <v>79</v>
      </c>
      <c r="O24" s="27" t="inlineStr">
        <is>
          <t>Rentas líquidas pasivas – ECE de las Rentas no laborales</t>
        </is>
      </c>
      <c r="P24" s="29">
        <f>ROUND(N(0),-3)</f>
        <v/>
      </c>
    </row>
    <row r="25" ht="24" customHeight="1" s="80">
      <c r="B25" s="22" t="n">
        <v>38</v>
      </c>
      <c r="C25" s="23" t="inlineStr">
        <is>
          <t>Deducciones imputables a las Rentas de trabajo – Intereses de vivienda</t>
        </is>
      </c>
      <c r="D25" s="24">
        <f>ROUND(N(0),-3)</f>
        <v/>
      </c>
      <c r="F25" s="22" t="n">
        <v>49</v>
      </c>
      <c r="G25" s="23" t="inlineStr">
        <is>
          <t>Total rentas exentas de las Rentas de trabajo que no provengan de una relación laboral o legal y reglamentaria</t>
        </is>
      </c>
      <c r="H25" s="24">
        <f>ROUND(N(N(H23) + N(H24)),-3)</f>
        <v/>
      </c>
      <c r="J25" s="22" t="n">
        <v>64</v>
      </c>
      <c r="K25" s="23" t="inlineStr">
        <is>
          <t>Rentas exentas de las Rentas de capital – Otras rentas exentas</t>
        </is>
      </c>
      <c r="L25" s="24">
        <f>ROUND(N(0),-3)</f>
        <v/>
      </c>
      <c r="N25" s="22" t="n">
        <v>80</v>
      </c>
      <c r="O25" s="23" t="inlineStr">
        <is>
          <t>Rentas exentas de las Rentas no laborales – Aportes voluntarios AFC, FVP y/o AVC</t>
        </is>
      </c>
      <c r="P25" s="24">
        <f>ROUND(N(0),-3)</f>
        <v/>
      </c>
    </row>
    <row r="26" ht="24" customHeight="1" s="80">
      <c r="B26" s="26" t="n">
        <v>39</v>
      </c>
      <c r="C26" s="27" t="inlineStr">
        <is>
          <t>Deducciones imputables a las Rentas de trabajo – Otras deducciones imputables</t>
        </is>
      </c>
      <c r="D26" s="29">
        <f>ROUND(N(0),-3)</f>
        <v/>
      </c>
      <c r="F26" s="26" t="n">
        <v>50</v>
      </c>
      <c r="G26" s="27" t="inlineStr">
        <is>
          <t>Deducciones imputables a las Rentas de trabajo que no provengan de una relación laboral o legal y reglamentaria – Intereses de vivienda</t>
        </is>
      </c>
      <c r="H26" s="29">
        <f>ROUND(N(0),-3)</f>
        <v/>
      </c>
      <c r="J26" s="26" t="n">
        <v>65</v>
      </c>
      <c r="K26" s="27" t="inlineStr">
        <is>
          <t>Total rentas exentas de las Rentas de capital</t>
        </is>
      </c>
      <c r="L26" s="29">
        <f>ROUND(N(N(L24) + N(L25)),-3)</f>
        <v/>
      </c>
      <c r="N26" s="26" t="n">
        <v>81</v>
      </c>
      <c r="O26" s="27" t="inlineStr">
        <is>
          <t>Rentas exentas de las Rentas no laborales – Otras rentas exentas</t>
        </is>
      </c>
      <c r="P26" s="29">
        <f>ROUND(N(0),-3)</f>
        <v/>
      </c>
    </row>
    <row r="27" ht="24" customHeight="1" s="80">
      <c r="B27" s="22" t="n">
        <v>40</v>
      </c>
      <c r="C27" s="23" t="inlineStr">
        <is>
          <t>Total deducciones imputables a las Rentas de trabajo</t>
        </is>
      </c>
      <c r="D27" s="24">
        <f>ROUND(N(N(D25) + N(D26)),-3)</f>
        <v/>
      </c>
      <c r="F27" s="22" t="n">
        <v>51</v>
      </c>
      <c r="G27" s="23" t="inlineStr">
        <is>
          <t>Deducciones imputables a las Rentas de trabajo que no provengan de una relación laboral o legal y reglamentaria – Otras deducciones imputables</t>
        </is>
      </c>
      <c r="H27" s="24">
        <f>ROUND(N(0),-3)</f>
        <v/>
      </c>
      <c r="J27" s="22" t="n">
        <v>66</v>
      </c>
      <c r="K27" s="23" t="inlineStr">
        <is>
          <t>Deducciones imputables a las Rentas de capital – Intereses de vivienda</t>
        </is>
      </c>
      <c r="L27" s="24">
        <f>ROUND(N(0),-3)</f>
        <v/>
      </c>
      <c r="N27" s="22" t="n">
        <v>82</v>
      </c>
      <c r="O27" s="23" t="inlineStr">
        <is>
          <t>Total rentas exentas de las Rentas no laborales</t>
        </is>
      </c>
      <c r="P27" s="24">
        <f>ROUND(N(N(P25) + N(P26)),-3)</f>
        <v/>
      </c>
    </row>
    <row r="28" ht="24" customHeight="1" s="80">
      <c r="B28" s="26" t="n">
        <v>41</v>
      </c>
      <c r="C28" s="27" t="inlineStr">
        <is>
          <t>Rentas exentas y/o deducciones imputables a las Rentas de trabajo (Limitadas)</t>
        </is>
      </c>
      <c r="D28" s="29">
        <f>ROUND(N(0),-3)</f>
        <v/>
      </c>
      <c r="F28" s="26" t="n">
        <v>52</v>
      </c>
      <c r="G28" s="27" t="inlineStr">
        <is>
          <t>Total deducciones imputables a las Rentas de trabajo que no provengan de una relación laboral o legal y reglamentaria</t>
        </is>
      </c>
      <c r="H28" s="29">
        <f>ROUND(N(N(H26) + N(H27)),-3)</f>
        <v/>
      </c>
      <c r="J28" s="26" t="n">
        <v>67</v>
      </c>
      <c r="K28" s="27" t="inlineStr">
        <is>
          <t>Deducciones imputables a las Rentas de capital – Otras deducciones imputables</t>
        </is>
      </c>
      <c r="L28" s="29">
        <f>ROUND(N(0),-3)</f>
        <v/>
      </c>
      <c r="N28" s="26" t="n">
        <v>83</v>
      </c>
      <c r="O28" s="27" t="inlineStr">
        <is>
          <t>Deducciones imputables a las Rentas no laborales – Intereses de vivienda</t>
        </is>
      </c>
      <c r="P28" s="29">
        <f>ROUND(N(0),-3)</f>
        <v/>
      </c>
    </row>
    <row r="29" ht="24" customHeight="1" s="80">
      <c r="B29" s="22" t="n">
        <v>42</v>
      </c>
      <c r="C29" s="31" t="inlineStr">
        <is>
          <t>Renta líquida ordinaria de las Rentas de trabajo</t>
        </is>
      </c>
      <c r="D29" s="32">
        <f>ROUND(N(MAX(0,N(D21) - N(D24) - N(D27) - N(D28))),-3)</f>
        <v/>
      </c>
      <c r="F29" s="22" t="n">
        <v>53</v>
      </c>
      <c r="G29" s="23" t="inlineStr">
        <is>
          <t>Rentas exentas y/o deducciones imputables a las Rentas de trabajo que no provengan de una relación laboral o legal y reglamentaria (Limitadas)</t>
        </is>
      </c>
      <c r="H29" s="24">
        <f>ROUND(N(0),-3)</f>
        <v/>
      </c>
      <c r="J29" s="22" t="n">
        <v>68</v>
      </c>
      <c r="K29" s="23" t="inlineStr">
        <is>
          <t>Total deducciones imputables a las Rentas de capital</t>
        </is>
      </c>
      <c r="L29" s="24">
        <f>ROUND(N(N(L27) + N(L28)),-3)</f>
        <v/>
      </c>
      <c r="N29" s="22" t="n">
        <v>84</v>
      </c>
      <c r="O29" s="23" t="inlineStr">
        <is>
          <t>Deducciones imputables a las Rentas no laborales – Otras deducciones imputables</t>
        </is>
      </c>
      <c r="P29" s="24">
        <f>ROUND(N(0),-3)</f>
        <v/>
      </c>
    </row>
    <row r="30" ht="24" customHeight="1" s="80">
      <c r="B30" s="30" t="n"/>
      <c r="C30" s="30" t="n"/>
      <c r="D30" s="30" t="n"/>
      <c r="F30" s="26" t="n">
        <v>54</v>
      </c>
      <c r="G30" s="20" t="inlineStr">
        <is>
          <t>Renta líquida ordinaria del ejercicio de las Rentas de trabajo que no provengan de una relación laboral o legal y reglamentaria</t>
        </is>
      </c>
      <c r="H30" s="21">
        <f>ROUND(N(MAX(0,N(H22) - N(H25) - N(H28) - N(H29))),-3)</f>
        <v/>
      </c>
      <c r="J30" s="26" t="n">
        <v>69</v>
      </c>
      <c r="K30" s="27" t="inlineStr">
        <is>
          <t>Rentas exentas y/o deducciones imputables a las Rentas de capital (Limitadas)</t>
        </is>
      </c>
      <c r="L30" s="29">
        <f>ROUND(N(0),-3)</f>
        <v/>
      </c>
      <c r="N30" s="26" t="n">
        <v>85</v>
      </c>
      <c r="O30" s="27" t="inlineStr">
        <is>
          <t>Total deducciones imputables a las Rentas no laborales</t>
        </is>
      </c>
      <c r="P30" s="29">
        <f>ROUND(N(N(P28) + N(P29)),-3)</f>
        <v/>
      </c>
    </row>
    <row r="31" ht="24" customHeight="1" s="80">
      <c r="B31" s="33" t="n"/>
      <c r="C31" s="33" t="n"/>
      <c r="D31" s="33" t="n"/>
      <c r="F31" s="22" t="n">
        <v>55</v>
      </c>
      <c r="G31" s="23" t="inlineStr">
        <is>
          <t>Pérdida líquida ordinaria del ejercicio de las Rentas de trabajo que no provengan de una relación laboral o legal y reglamentaria</t>
        </is>
      </c>
      <c r="H31" s="24">
        <f>ROUND(N(MAX(0,-(N(H22) - N(H25) - N(H28) - N(H29)))),-3)</f>
        <v/>
      </c>
      <c r="J31" s="22" t="n">
        <v>70</v>
      </c>
      <c r="K31" s="31" t="inlineStr">
        <is>
          <t>Renta líquida ordinaria del ejercicio de las Rentas de capital</t>
        </is>
      </c>
      <c r="L31" s="32">
        <f>ROUND(N(MAX(0,N(L22) + N(L23) - N(L26) - N(L29) - N(L30))),-3)</f>
        <v/>
      </c>
      <c r="N31" s="22" t="n">
        <v>86</v>
      </c>
      <c r="O31" s="23" t="inlineStr">
        <is>
          <t>Rentas exentas y/o deducciones imputables (Limitadas) de las Rentas no laborales</t>
        </is>
      </c>
      <c r="P31" s="24">
        <f>ROUND(N(0),-3)</f>
        <v/>
      </c>
    </row>
    <row r="32" ht="24" customHeight="1" s="80">
      <c r="B32" s="30" t="n"/>
      <c r="C32" s="30" t="n"/>
      <c r="D32" s="30" t="n"/>
      <c r="F32" s="26" t="n">
        <v>56</v>
      </c>
      <c r="G32" s="27" t="inlineStr">
        <is>
          <t>Compensaciones por pérdidas de las Rentas de trabajo que no provengan de una relación laboral o legal y reglamentaria</t>
        </is>
      </c>
      <c r="H32" s="29">
        <f>ROUND(N(0),-3)</f>
        <v/>
      </c>
      <c r="J32" s="26" t="n">
        <v>71</v>
      </c>
      <c r="K32" s="27" t="inlineStr">
        <is>
          <t>Pérdida líquida del ejercicio de las Rentas de capital</t>
        </is>
      </c>
      <c r="L32" s="29">
        <f>ROUND(N(MAX(0,-(N(L22) + N(L23) - N(L26) - N(L29) - N(L30)))),-3)</f>
        <v/>
      </c>
      <c r="N32" s="26" t="n">
        <v>87</v>
      </c>
      <c r="O32" s="20" t="inlineStr">
        <is>
          <t>Renta líquida ordinaria del ejercicio de las Rentas no laborales</t>
        </is>
      </c>
      <c r="P32" s="21">
        <f>ROUND(N(MAX(0,N(P23) + N(P24) - N(P27) - N(P30) - N(P31))),-3)</f>
        <v/>
      </c>
    </row>
    <row r="33" ht="24" customHeight="1" s="80">
      <c r="B33" s="33" t="n"/>
      <c r="C33" s="33" t="n"/>
      <c r="D33" s="33" t="n"/>
      <c r="F33" s="22" t="n">
        <v>57</v>
      </c>
      <c r="G33" s="31" t="inlineStr">
        <is>
          <t>Renta líquida ordinaria de las Rentas de trabajo que no provengan de una relación laboral o legal y reglamentaria</t>
        </is>
      </c>
      <c r="H33" s="32">
        <f>ROUND(N(MAX(0,N(H30) - N(H32))),-3)</f>
        <v/>
      </c>
      <c r="J33" s="22" t="n">
        <v>72</v>
      </c>
      <c r="K33" s="23" t="inlineStr">
        <is>
          <t>Compensaciones por pérdidas de las Rentas de capital</t>
        </is>
      </c>
      <c r="L33" s="24">
        <f>ROUND(N(0),-3)</f>
        <v/>
      </c>
      <c r="N33" s="22" t="n">
        <v>88</v>
      </c>
      <c r="O33" s="23" t="inlineStr">
        <is>
          <t>Pérdida líquida del ejercicio de las Rentas no laborales</t>
        </is>
      </c>
      <c r="P33" s="24">
        <f>ROUND(N(MAX(0,-(N(P23) + N(P24) - N(P27) - N(P30) - N(P31)))),-3)</f>
        <v/>
      </c>
    </row>
    <row r="34" ht="24" customHeight="1" s="80">
      <c r="B34" s="30" t="n"/>
      <c r="C34" s="30" t="n"/>
      <c r="D34" s="30" t="n"/>
      <c r="F34" s="30" t="n"/>
      <c r="G34" s="30" t="n"/>
      <c r="H34" s="30" t="n"/>
      <c r="J34" s="26" t="n">
        <v>73</v>
      </c>
      <c r="K34" s="20" t="inlineStr">
        <is>
          <t>Renta líquida ordinaria de las Rentas de capital</t>
        </is>
      </c>
      <c r="L34" s="21">
        <f>ROUND(N(MAX(0,N(L31) - N(L33))),-3)</f>
        <v/>
      </c>
      <c r="N34" s="26" t="n">
        <v>89</v>
      </c>
      <c r="O34" s="27" t="inlineStr">
        <is>
          <t>Compensaciones por pérdidas de las Rentas no laborales</t>
        </is>
      </c>
      <c r="P34" s="29">
        <f>ROUND(N(0),-3)</f>
        <v/>
      </c>
    </row>
    <row r="35" ht="18" customHeight="1" s="80">
      <c r="N35" s="26" t="n">
        <v>90</v>
      </c>
      <c r="O35" s="27" t="inlineStr">
        <is>
          <t>Renta liquida ordinaria de las Rentas no laborales</t>
        </is>
      </c>
      <c r="P35" s="29">
        <f>ROUND(N(MAX(0,N(P32)-N(P34))),-3)</f>
        <v/>
      </c>
    </row>
    <row r="36" ht="18" customHeight="1" s="80">
      <c r="B36" s="105" t="inlineStr">
        <is>
          <t>Determinacion del impuesto</t>
        </is>
      </c>
      <c r="C36" s="99" t="n"/>
      <c r="D36" s="99" t="n"/>
      <c r="E36" s="99" t="n"/>
      <c r="F36" s="99" t="n"/>
      <c r="G36" s="99" t="n"/>
      <c r="H36" s="99" t="n"/>
      <c r="I36" s="99" t="n"/>
      <c r="J36" s="99" t="n"/>
      <c r="K36" s="99" t="n"/>
      <c r="L36" s="99" t="n"/>
      <c r="M36" s="99" t="n"/>
      <c r="N36" s="99" t="n"/>
      <c r="O36" s="99" t="n"/>
      <c r="P36" s="100" t="n"/>
    </row>
    <row r="37" ht="18" customHeight="1" s="80">
      <c r="B37" s="98" t="inlineStr">
        <is>
          <t>Cedula general y pensiones</t>
        </is>
      </c>
      <c r="C37" s="99" t="n"/>
      <c r="D37" s="100" t="n"/>
      <c r="F37" s="98" t="inlineStr">
        <is>
          <t>Dividendos y participaciones</t>
        </is>
      </c>
      <c r="G37" s="99" t="n"/>
      <c r="H37" s="100" t="n"/>
      <c r="J37" s="98" t="inlineStr">
        <is>
          <t>Ganancias ocasionales</t>
        </is>
      </c>
      <c r="K37" s="99" t="n"/>
      <c r="L37" s="100" t="n"/>
      <c r="N37" s="98" t="inlineStr">
        <is>
          <t>Liquidacion privada</t>
        </is>
      </c>
      <c r="O37" s="99" t="n"/>
      <c r="P37" s="100" t="n"/>
    </row>
    <row r="38" ht="24" customHeight="1" s="80">
      <c r="B38" s="22" t="n">
        <v>91</v>
      </c>
      <c r="C38" s="23" t="inlineStr">
        <is>
          <t>Renta líquida cédula general (41 + 42 + 53 + 57 + 69 + 73 + 86 + 90)</t>
        </is>
      </c>
      <c r="D38" s="24">
        <f>ROUND(N(N(D28) + N(D29) + N(H29) + N(H33) + N(L30) + N(L34) + N(P31) + N(P35)),-3)</f>
        <v/>
      </c>
      <c r="F38" s="22" t="n">
        <v>104</v>
      </c>
      <c r="G38" s="23" t="inlineStr">
        <is>
          <t>Dividendos, participaciones año 2016 y anteriores, y otros</t>
        </is>
      </c>
      <c r="H38" s="24">
        <f>ROUND(N(0),-3)</f>
        <v/>
      </c>
      <c r="J38" s="22" t="n">
        <v>112</v>
      </c>
      <c r="K38" s="23" t="inlineStr">
        <is>
          <t>Ingresos por ganancias ocasionales del país y del exterior</t>
        </is>
      </c>
      <c r="L38" s="24">
        <f>ROUND(N(LIQUIDACION!C40),-3)</f>
        <v/>
      </c>
      <c r="N38" s="22" t="n">
        <v>122</v>
      </c>
      <c r="O38" s="23" t="inlineStr">
        <is>
          <t>Impuestos pagados en el exterior</t>
        </is>
      </c>
      <c r="P38" s="24">
        <f>ROUND(N(LIQUIDACION!C36),-3)</f>
        <v/>
      </c>
    </row>
    <row r="39" ht="24" customHeight="1" s="80">
      <c r="B39" s="26" t="n">
        <v>92</v>
      </c>
      <c r="C39" s="27" t="inlineStr">
        <is>
          <t>Rentas exentas y deducciones imputables limitadas (28 + 41 + 53 + 69 + 86 + 139)</t>
        </is>
      </c>
      <c r="D39" s="29">
        <f>ROUND(N(N(P12) + N(D28) + N(H29) + N(L30) + N(P31) + N(P55)),-3)</f>
        <v/>
      </c>
      <c r="F39" s="26" t="n">
        <v>105</v>
      </c>
      <c r="G39" s="27" t="inlineStr">
        <is>
          <t>Ingresos no constitutivos de renta</t>
        </is>
      </c>
      <c r="H39" s="29">
        <f>ROUND(N(0),-3)</f>
        <v/>
      </c>
      <c r="J39" s="26" t="n">
        <v>113</v>
      </c>
      <c r="K39" s="27" t="inlineStr">
        <is>
          <t>Costos por ganancias ocasionales</t>
        </is>
      </c>
      <c r="L39" s="29">
        <f>ROUND(N(LIQUIDACION!C41),-3)</f>
        <v/>
      </c>
      <c r="N39" s="26" t="n">
        <v>123</v>
      </c>
      <c r="O39" s="27" t="inlineStr">
        <is>
          <t>Donaciones</t>
        </is>
      </c>
      <c r="P39" s="29">
        <f>ROUND(N(LIQUIDACION!C35),-3)</f>
        <v/>
      </c>
    </row>
    <row r="40" ht="24" customHeight="1" s="80">
      <c r="B40" s="22" t="n">
        <v>93</v>
      </c>
      <c r="C40" s="23" t="inlineStr">
        <is>
          <t>Renta líquida ordinaria cédula general (91 - 92)</t>
        </is>
      </c>
      <c r="D40" s="24">
        <f>ROUND(N(MAX(0,N(D38) - N(D39))),-3)</f>
        <v/>
      </c>
      <c r="F40" s="22" t="n">
        <v>106</v>
      </c>
      <c r="G40" s="23" t="inlineStr">
        <is>
          <t>Renta líquida ordinaria año 2016 y anteriores (104 - 105)</t>
        </is>
      </c>
      <c r="H40" s="24">
        <f>ROUND(N(N(H38) - N(H39)),-3)</f>
        <v/>
      </c>
      <c r="J40" s="22" t="n">
        <v>114</v>
      </c>
      <c r="K40" s="23" t="inlineStr">
        <is>
          <t>Ganancias ocasionales no gravadas y exentas</t>
        </is>
      </c>
      <c r="L40" s="24">
        <f>ROUND(N(LIQUIDACION!C43),-3)</f>
        <v/>
      </c>
      <c r="N40" s="22" t="n">
        <v>124</v>
      </c>
      <c r="O40" s="23" t="inlineStr">
        <is>
          <t>Dividendos, participaciones y otros</t>
        </is>
      </c>
      <c r="P40" s="24">
        <f>ROUND(N(0),-3)</f>
        <v/>
      </c>
    </row>
    <row r="41" ht="24" customHeight="1" s="80">
      <c r="B41" s="26" t="n">
        <v>94</v>
      </c>
      <c r="C41" s="27" t="inlineStr">
        <is>
          <t>Compensaciones por pérdidas año gravable 2018 y anteriores</t>
        </is>
      </c>
      <c r="D41" s="29">
        <f>ROUND(N(0),-3)</f>
        <v/>
      </c>
      <c r="F41" s="26" t="n">
        <v>107</v>
      </c>
      <c r="G41" s="27" t="inlineStr">
        <is>
          <t>1a. Subcédula años 2017 y siguientes numeral 3 art. 49 del E.T.</t>
        </is>
      </c>
      <c r="H41" s="29">
        <f>ROUND(N(0),-3)</f>
        <v/>
      </c>
      <c r="J41" s="26" t="n">
        <v>115</v>
      </c>
      <c r="K41" s="20" t="inlineStr">
        <is>
          <t>Ganancias ocasionales gravables (112 - 113 - 114)</t>
        </is>
      </c>
      <c r="L41" s="21">
        <f>ROUND(N(N(L38) - N(L39) - N(L40)),-3)</f>
        <v/>
      </c>
      <c r="N41" s="26" t="n">
        <v>125</v>
      </c>
      <c r="O41" s="20" t="inlineStr">
        <is>
          <t>Total descuentos tributarios (122 + 123 + 124)</t>
        </is>
      </c>
      <c r="P41" s="21">
        <f>ROUND(N(N(P38) + N(P39) + N(P40)),-3)</f>
        <v/>
      </c>
    </row>
    <row r="42" ht="24" customHeight="1" s="80">
      <c r="B42" s="22" t="n">
        <v>95</v>
      </c>
      <c r="C42" s="23" t="inlineStr">
        <is>
          <t>Compensaciones por exceso de renta presuntiva</t>
        </is>
      </c>
      <c r="D42" s="24">
        <f>ROUND(N(0),-3)</f>
        <v/>
      </c>
      <c r="F42" s="22" t="n">
        <v>108</v>
      </c>
      <c r="G42" s="23" t="inlineStr">
        <is>
          <t>2a. Subcédula años 2017 y siguientes, parágrafo 2° art. 49 del E.T.</t>
        </is>
      </c>
      <c r="H42" s="24">
        <f>ROUND(N(0),-3)</f>
        <v/>
      </c>
      <c r="J42" s="22" t="n">
        <v>116</v>
      </c>
      <c r="K42" s="23" t="inlineStr">
        <is>
          <t>Cédula general, de pensiones y de dividendos y participaciones (base casilla 111)</t>
        </is>
      </c>
      <c r="L42" s="24">
        <f>ROUND(N(LIQUIDACION!C34),-3)</f>
        <v/>
      </c>
      <c r="N42" s="22" t="n">
        <v>126</v>
      </c>
      <c r="O42" s="31" t="inlineStr">
        <is>
          <t>Impuesto neto de renta (121 - 125)</t>
        </is>
      </c>
      <c r="P42" s="32">
        <f>ROUND(N(LIQUIDACION!C37),-3)</f>
        <v/>
      </c>
    </row>
    <row r="43" ht="24" customHeight="1" s="80">
      <c r="B43" s="26" t="n">
        <v>96</v>
      </c>
      <c r="C43" s="27" t="inlineStr">
        <is>
          <t>Rentas gravables</t>
        </is>
      </c>
      <c r="D43" s="29">
        <f>ROUND(N(0),-3)</f>
        <v/>
      </c>
      <c r="F43" s="26" t="n">
        <v>109</v>
      </c>
      <c r="G43" s="27" t="inlineStr">
        <is>
          <t>Dividendos y participaciones recibidas del exterior</t>
        </is>
      </c>
      <c r="H43" s="29">
        <f>ROUND(N(0),-3)</f>
        <v/>
      </c>
      <c r="J43" s="26" t="n">
        <v>117</v>
      </c>
      <c r="K43" s="27" t="inlineStr">
        <is>
          <t>Renta presuntiva, de pensiones y de dividendos y participaciones (base casilla 111)</t>
        </is>
      </c>
      <c r="L43" s="29">
        <f>ROUND(N(0),-3)</f>
        <v/>
      </c>
      <c r="N43" s="26" t="n">
        <v>127</v>
      </c>
      <c r="O43" s="27" t="inlineStr">
        <is>
          <t>Impuesto de ganancias ocasionales (Casilla 115 por tarifa)</t>
        </is>
      </c>
      <c r="P43" s="29">
        <f>ROUND(N(LIQUIDACION!C47),-3)</f>
        <v/>
      </c>
    </row>
    <row r="44" ht="24" customHeight="1" s="80">
      <c r="B44" s="22" t="n">
        <v>97</v>
      </c>
      <c r="C44" s="31" t="inlineStr">
        <is>
          <t>Renta líquida gravable cédula general (93 + 96 - 94 - 95)</t>
        </is>
      </c>
      <c r="D44" s="32">
        <f>ROUND(N(MAX(0,N(D40) + N(D43) - N(D41) - N(D42))),-3)</f>
        <v/>
      </c>
      <c r="F44" s="22" t="n">
        <v>110</v>
      </c>
      <c r="G44" s="23" t="inlineStr">
        <is>
          <t>Rentas exentas de la casilla 109</t>
        </is>
      </c>
      <c r="H44" s="24">
        <f>ROUND(N(0),-3)</f>
        <v/>
      </c>
      <c r="J44" s="22" t="n">
        <v>118</v>
      </c>
      <c r="K44" s="23" t="inlineStr">
        <is>
          <t>Por dividendos y participaciones año 2017 y siguientes, 2a subcédula (Art 240 E.T)</t>
        </is>
      </c>
      <c r="L44" s="24">
        <f>ROUND(N(0),-3)</f>
        <v/>
      </c>
      <c r="N44" s="22" t="n">
        <v>128</v>
      </c>
      <c r="O44" s="23" t="inlineStr">
        <is>
          <t>Descuento por impuestos pagados en el exterior por ganancias ocasionales</t>
        </is>
      </c>
      <c r="P44" s="24">
        <f>ROUND(N(LIQUIDACION!C46),-3)</f>
        <v/>
      </c>
    </row>
    <row r="45" ht="24" customHeight="1" s="80">
      <c r="B45" s="26" t="n">
        <v>98</v>
      </c>
      <c r="C45" s="27" t="inlineStr">
        <is>
          <t>Renta presuntiva</t>
        </is>
      </c>
      <c r="D45" s="29">
        <f>ROUND(N(0),-3)</f>
        <v/>
      </c>
      <c r="F45" s="26" t="n">
        <v>111</v>
      </c>
      <c r="G45" s="20" t="inlineStr">
        <is>
          <t>Renta liquída gravable (Cédula general o Renta presuntiva, de pensiones y de dividendos y participaciones art. 241 E.T.) base casillas 97 o 98 + 103 + 107 + 108 - 118)</t>
        </is>
      </c>
      <c r="H45" s="21">
        <f>ROUND(N(0),-3)</f>
        <v/>
      </c>
      <c r="J45" s="26" t="n">
        <v>119</v>
      </c>
      <c r="K45" s="27" t="inlineStr">
        <is>
          <t>Por dividendos y participaciones año 2016 (base casilla 106)</t>
        </is>
      </c>
      <c r="L45" s="29">
        <f>ROUND(N(0),-3)</f>
        <v/>
      </c>
      <c r="N45" s="26" t="n">
        <v>129</v>
      </c>
      <c r="O45" s="20" t="inlineStr">
        <is>
          <t>Total impuesto a cargo (126 + 127 - 128)</t>
        </is>
      </c>
      <c r="P45" s="21">
        <f>ROUND(N(LIQUIDACION!C50),-3)</f>
        <v/>
      </c>
    </row>
    <row r="46" ht="24" customHeight="1" s="80">
      <c r="B46" s="22" t="n">
        <v>99</v>
      </c>
      <c r="C46" s="23" t="inlineStr">
        <is>
          <t>Ingresos brutos por rentas de pensiones del país y del exterior</t>
        </is>
      </c>
      <c r="D46" s="24">
        <f>ROUND(N(0),-3)</f>
        <v/>
      </c>
      <c r="F46" s="33" t="n"/>
      <c r="G46" s="33" t="n"/>
      <c r="H46" s="33" t="n"/>
      <c r="J46" s="22" t="n">
        <v>120</v>
      </c>
      <c r="K46" s="23" t="inlineStr">
        <is>
          <t>Por dividendos y participaciones recibidas del exterior (base casillas 109 - 110)</t>
        </is>
      </c>
      <c r="L46" s="24">
        <f>ROUND(N(MAX(0,N(H43) - N(H44))),-3)</f>
        <v/>
      </c>
      <c r="N46" s="22" t="n">
        <v>130</v>
      </c>
      <c r="O46" s="23" t="inlineStr">
        <is>
          <t>Anticipo renta liquidado año gravable anterior</t>
        </is>
      </c>
      <c r="P46" s="24">
        <f>ROUND(N(LIQUIDACION!C53),-3)</f>
        <v/>
      </c>
    </row>
    <row r="47" ht="24" customHeight="1" s="80">
      <c r="B47" s="26" t="n">
        <v>100</v>
      </c>
      <c r="C47" s="27" t="inlineStr">
        <is>
          <t>Ingresos no constitutivos de renta</t>
        </is>
      </c>
      <c r="D47" s="29">
        <f>ROUND(N(SUMIFS(INPUT_EXOGENA_DIAN!$K:$K,INPUT_EXOGENA_DIAN!$J:$J,"R100")),-3)</f>
        <v/>
      </c>
      <c r="F47" s="30" t="n"/>
      <c r="G47" s="30" t="n"/>
      <c r="H47" s="30" t="n"/>
      <c r="J47" s="26" t="n">
        <v>121</v>
      </c>
      <c r="K47" s="20" t="inlineStr">
        <is>
          <t>Total impuesto sobre las rentas líquidas gravables (116 +117 + 118 + 119 + 120)</t>
        </is>
      </c>
      <c r="L47" s="21">
        <f>ROUND(N(N(L42) + N(L43) + N(L44) + N(L45) + N(L46)),-3)</f>
        <v/>
      </c>
      <c r="N47" s="26" t="n">
        <v>131</v>
      </c>
      <c r="O47" s="27" t="inlineStr">
        <is>
          <t>Saldo a favor del año gravable anterior sin solicitud de devolución y/o compensación</t>
        </is>
      </c>
      <c r="P47" s="29">
        <f>ROUND(N(LIQUIDACION!C52),-3)</f>
        <v/>
      </c>
    </row>
    <row r="48" ht="24" customHeight="1" s="80">
      <c r="B48" s="22" t="n">
        <v>101</v>
      </c>
      <c r="C48" s="23" t="inlineStr">
        <is>
          <t>Renta líquida (99 - 100)</t>
        </is>
      </c>
      <c r="D48" s="24">
        <f>ROUND(N(N(D46) - N(D47)),-3)</f>
        <v/>
      </c>
      <c r="F48" s="33" t="n"/>
      <c r="G48" s="33" t="n"/>
      <c r="H48" s="33" t="n"/>
      <c r="J48" s="33" t="n"/>
      <c r="K48" s="33" t="n"/>
      <c r="L48" s="33" t="n"/>
      <c r="N48" s="22" t="n">
        <v>132</v>
      </c>
      <c r="O48" s="23" t="inlineStr">
        <is>
          <t>Retenciones año gravable a declarar</t>
        </is>
      </c>
      <c r="P48" s="24">
        <f>ROUND(N(LIQUIDACION!C51),-3)</f>
        <v/>
      </c>
    </row>
    <row r="49" ht="24" customHeight="1" s="80">
      <c r="B49" s="26" t="n">
        <v>102</v>
      </c>
      <c r="C49" s="27" t="inlineStr">
        <is>
          <t>Rentas exentas de pensiones</t>
        </is>
      </c>
      <c r="D49" s="29">
        <f>ROUND(N(0),-3)</f>
        <v/>
      </c>
      <c r="F49" s="30" t="n"/>
      <c r="G49" s="30" t="n"/>
      <c r="H49" s="30" t="n"/>
      <c r="J49" s="30" t="n"/>
      <c r="K49" s="30" t="n"/>
      <c r="L49" s="30" t="n"/>
      <c r="N49" s="26" t="n">
        <v>133</v>
      </c>
      <c r="O49" s="27" t="inlineStr">
        <is>
          <t>Anticipo renta para el año gravable siguiente</t>
        </is>
      </c>
      <c r="P49" s="29">
        <f>ROUND(N(LIQUIDACION!C54),-3)</f>
        <v/>
      </c>
    </row>
    <row r="50" ht="24" customHeight="1" s="80">
      <c r="B50" s="22" t="n">
        <v>103</v>
      </c>
      <c r="C50" s="31" t="inlineStr">
        <is>
          <t>Renta líquida gravable cédula de pensiones (101 - 102)</t>
        </is>
      </c>
      <c r="D50" s="32">
        <f>ROUND(N(N(D48) - N(D49)),-3)</f>
        <v/>
      </c>
      <c r="F50" s="33" t="n"/>
      <c r="G50" s="33" t="n"/>
      <c r="H50" s="33" t="n"/>
      <c r="J50" s="33" t="n"/>
      <c r="K50" s="33" t="n"/>
      <c r="L50" s="33" t="n"/>
      <c r="N50" s="22" t="n">
        <v>134</v>
      </c>
      <c r="O50" s="31" t="inlineStr">
        <is>
          <t>Saldo a pagar por impuesto (129 + 133 - 130 - 131 - 132)</t>
        </is>
      </c>
      <c r="P50" s="32">
        <f>ROUND(N(LIQUIDACION!C56),-3)</f>
        <v/>
      </c>
    </row>
    <row r="51" ht="24" customHeight="1" s="80">
      <c r="B51" s="30" t="n"/>
      <c r="C51" s="30" t="n"/>
      <c r="D51" s="30" t="n"/>
      <c r="F51" s="30" t="n"/>
      <c r="G51" s="30" t="n"/>
      <c r="H51" s="30" t="n"/>
      <c r="J51" s="30" t="n"/>
      <c r="K51" s="30" t="n"/>
      <c r="L51" s="30" t="n"/>
      <c r="N51" s="26" t="n">
        <v>135</v>
      </c>
      <c r="O51" s="27" t="inlineStr">
        <is>
          <t>Sanciones</t>
        </is>
      </c>
      <c r="P51" s="29">
        <f>ROUND(N(LIQUIDACION!C69),-3)</f>
        <v/>
      </c>
    </row>
    <row r="52" ht="24" customHeight="1" s="80">
      <c r="B52" s="33" t="n"/>
      <c r="C52" s="33" t="n"/>
      <c r="D52" s="33" t="n"/>
      <c r="F52" s="33" t="n"/>
      <c r="G52" s="33" t="n"/>
      <c r="H52" s="33" t="n"/>
      <c r="J52" s="33" t="n"/>
      <c r="K52" s="33" t="n"/>
      <c r="L52" s="33" t="n"/>
      <c r="N52" s="22" t="n">
        <v>136</v>
      </c>
      <c r="O52" s="31" t="inlineStr">
        <is>
          <t>Total saldo a pagar (129 + 133 + 135 - 130 - 131 - 132)</t>
        </is>
      </c>
      <c r="P52" s="32">
        <f>ROUND(N(LIQUIDACION!C71),-3)</f>
        <v/>
      </c>
    </row>
    <row r="53" ht="24" customHeight="1" s="80">
      <c r="B53" s="30" t="n"/>
      <c r="C53" s="30" t="n"/>
      <c r="D53" s="30" t="n"/>
      <c r="F53" s="30" t="n"/>
      <c r="G53" s="30" t="n"/>
      <c r="H53" s="30" t="n"/>
      <c r="J53" s="30" t="n"/>
      <c r="K53" s="30" t="n"/>
      <c r="L53" s="30" t="n"/>
      <c r="N53" s="26" t="n">
        <v>137</v>
      </c>
      <c r="O53" s="20" t="inlineStr">
        <is>
          <t>Total saldo a favor (130 + 131 + 132 - 129 - 133 - 135)</t>
        </is>
      </c>
      <c r="P53" s="21">
        <f>ROUND(N(LIQUIDACION!C57),-3)</f>
        <v/>
      </c>
    </row>
    <row r="54" ht="24" customHeight="1" s="80">
      <c r="B54" s="33" t="n"/>
      <c r="C54" s="33" t="n"/>
      <c r="D54" s="33" t="n"/>
      <c r="F54" s="33" t="n"/>
      <c r="G54" s="33" t="n"/>
      <c r="H54" s="33" t="n"/>
      <c r="J54" s="33" t="n"/>
      <c r="K54" s="33" t="n"/>
      <c r="L54" s="33" t="n"/>
      <c r="N54" s="22" t="n">
        <v>138</v>
      </c>
      <c r="O54" s="23" t="inlineStr">
        <is>
          <t>Número de dependientes económicos</t>
        </is>
      </c>
      <c r="P54" s="24">
        <f>INPUT_DECLARANTE!C25</f>
        <v/>
      </c>
    </row>
    <row r="55" ht="24" customHeight="1" s="80">
      <c r="B55" s="30" t="n"/>
      <c r="C55" s="30" t="n"/>
      <c r="D55" s="30" t="n"/>
      <c r="F55" s="30" t="n"/>
      <c r="G55" s="30" t="n"/>
      <c r="H55" s="30" t="n"/>
      <c r="J55" s="30" t="n"/>
      <c r="K55" s="30" t="n"/>
      <c r="L55" s="30" t="n"/>
      <c r="N55" s="26" t="n">
        <v>139</v>
      </c>
      <c r="O55" s="27" t="inlineStr">
        <is>
          <t>Adición por dependientes a la casilla 92</t>
        </is>
      </c>
      <c r="P55" s="29">
        <f>ROUND(N(MIN(LIQUIDACION!C20,MAX(N(D29)+N(H33),0))),-3)</f>
        <v/>
      </c>
    </row>
    <row r="56" ht="24" customHeight="1" s="80">
      <c r="B56" s="33" t="n"/>
      <c r="C56" s="33" t="n"/>
      <c r="D56" s="33" t="n"/>
      <c r="F56" s="33" t="n"/>
      <c r="G56" s="33" t="n"/>
      <c r="H56" s="33" t="n"/>
      <c r="J56" s="33" t="n"/>
      <c r="K56" s="33" t="n"/>
      <c r="L56" s="33" t="n"/>
      <c r="N56" s="22" t="n">
        <v>140</v>
      </c>
      <c r="O56" s="23" t="inlineStr">
        <is>
          <t>Ud. superó tope indicativo art. 336-1 del E.T. marque X</t>
        </is>
      </c>
      <c r="P56" s="25">
        <f>IF(N($H$19)&lt;=0,"",IFERROR(IF(N($H$21)/N($H$19)&gt;0.6,"X",""),""))</f>
        <v/>
      </c>
    </row>
    <row r="57" ht="24" customHeight="1" s="80">
      <c r="B57" s="30" t="n"/>
      <c r="C57" s="30" t="n"/>
      <c r="D57" s="30" t="n"/>
      <c r="F57" s="30" t="n"/>
      <c r="G57" s="30" t="n"/>
      <c r="H57" s="30" t="n"/>
      <c r="J57" s="30" t="n"/>
      <c r="K57" s="30" t="n"/>
      <c r="L57" s="30" t="n"/>
      <c r="N57" s="26" t="n">
        <v>141</v>
      </c>
      <c r="O57" s="27" t="inlineStr">
        <is>
          <t>Aporte voluntario</t>
        </is>
      </c>
      <c r="P57" s="29">
        <f>ROUND(N(LIQUIDACION!C70),-3)</f>
        <v/>
      </c>
    </row>
    <row r="58" ht="18" customHeight="1" s="80"/>
    <row r="59" ht="18" customHeight="1" s="80">
      <c r="B59" s="105" t="inlineStr">
        <is>
          <t>Firmas y pago</t>
        </is>
      </c>
      <c r="C59" s="99" t="n"/>
      <c r="D59" s="99" t="n"/>
      <c r="E59" s="99" t="n"/>
      <c r="F59" s="99" t="n"/>
      <c r="G59" s="99" t="n"/>
      <c r="H59" s="99" t="n"/>
      <c r="I59" s="99" t="n"/>
      <c r="J59" s="99" t="n"/>
      <c r="K59" s="99" t="n"/>
      <c r="L59" s="99" t="n"/>
      <c r="M59" s="99" t="n"/>
      <c r="N59" s="99" t="n"/>
      <c r="O59" s="99" t="n"/>
      <c r="P59" s="100" t="n"/>
    </row>
    <row r="60" ht="18" customHeight="1" s="80">
      <c r="B60" s="22" t="n">
        <v>981</v>
      </c>
      <c r="C60" s="23" t="inlineStr">
        <is>
          <t>Cód. representación</t>
        </is>
      </c>
      <c r="D60" s="25" t="n"/>
      <c r="F60" s="33" t="n"/>
      <c r="G60" s="33" t="n"/>
      <c r="H60" s="33" t="n"/>
      <c r="J60" s="33" t="n"/>
      <c r="K60" s="33" t="n"/>
      <c r="L60" s="33" t="n"/>
      <c r="N60" s="98" t="inlineStr">
        <is>
          <t>980 Pago total</t>
        </is>
      </c>
      <c r="O60" s="100" t="n"/>
      <c r="P60" s="34">
        <f>ROUND(N(P52),-3)</f>
        <v/>
      </c>
    </row>
    <row r="61" ht="18" customHeight="1" s="80">
      <c r="B61" s="26" t="n">
        <v>982</v>
      </c>
      <c r="C61" s="27" t="inlineStr">
        <is>
          <t>Cód. Contador o Revisor Fiscal</t>
        </is>
      </c>
      <c r="D61" s="28" t="n"/>
      <c r="F61" s="30" t="n"/>
      <c r="G61" s="30" t="n"/>
      <c r="H61" s="30" t="n"/>
      <c r="J61" s="30" t="n"/>
      <c r="K61" s="30" t="n"/>
      <c r="L61" s="30" t="n"/>
      <c r="N61" s="26" t="n">
        <v>980</v>
      </c>
      <c r="O61" s="20" t="inlineStr">
        <is>
          <t>Pago total</t>
        </is>
      </c>
      <c r="P61" s="21">
        <f>ROUND(N(N(P52)),-3)</f>
        <v/>
      </c>
    </row>
    <row r="62" ht="18" customHeight="1" s="80">
      <c r="B62" s="22" t="n">
        <v>983</v>
      </c>
      <c r="C62" s="23" t="inlineStr">
        <is>
          <t>No. Tarjeta profesional</t>
        </is>
      </c>
      <c r="D62" s="24">
        <f>0</f>
        <v/>
      </c>
      <c r="F62" s="33" t="n"/>
      <c r="G62" s="33" t="n"/>
      <c r="H62" s="33" t="n"/>
      <c r="J62" s="33" t="n"/>
      <c r="K62" s="33" t="n"/>
      <c r="L62" s="33" t="n"/>
    </row>
    <row r="63" ht="18" customHeight="1" s="80">
      <c r="B63" s="114" t="inlineStr">
        <is>
          <t>Valores en pesos colombianos y redondeados a miles (ROUND -3) en casillas monetarias del formulario.</t>
        </is>
      </c>
      <c r="C63" s="99" t="n"/>
      <c r="D63" s="99" t="n"/>
      <c r="E63" s="99" t="n"/>
      <c r="F63" s="99" t="n"/>
      <c r="G63" s="99" t="n"/>
      <c r="H63" s="99" t="n"/>
      <c r="I63" s="99" t="n"/>
      <c r="J63" s="99" t="n"/>
      <c r="K63" s="99" t="n"/>
      <c r="L63" s="99" t="n"/>
      <c r="M63" s="99" t="n"/>
      <c r="N63" s="99" t="n"/>
      <c r="O63" s="99" t="n"/>
      <c r="P63" s="100" t="n"/>
    </row>
    <row r="64" ht="18" customHeight="1" s="80">
      <c r="B64" s="22" t="n">
        <v>996</v>
      </c>
      <c r="C64" s="23" t="inlineStr">
        <is>
          <t>Espacio para el número interno de la DIAN/adhesivo</t>
        </is>
      </c>
      <c r="D64" s="25" t="n"/>
      <c r="F64" s="33" t="n"/>
      <c r="G64" s="33" t="n"/>
      <c r="H64" s="33" t="n"/>
      <c r="J64" s="33" t="n"/>
      <c r="K64" s="33" t="n"/>
      <c r="L64" s="33" t="n"/>
    </row>
    <row r="65" ht="18" customHeight="1" s="80">
      <c r="B65" s="26" t="n">
        <v>997</v>
      </c>
      <c r="C65" s="27" t="inlineStr">
        <is>
          <t>Espacio exclusivo para el sello de la entidad recaudadora</t>
        </is>
      </c>
      <c r="D65" s="28" t="n"/>
      <c r="F65" s="30" t="n"/>
      <c r="G65" s="30" t="n"/>
      <c r="H65" s="30" t="n"/>
      <c r="J65" s="30" t="n"/>
      <c r="K65" s="30" t="n"/>
      <c r="L65" s="30" t="n"/>
    </row>
  </sheetData>
  <mergeCells count="21">
    <mergeCell ref="F18:H18"/>
    <mergeCell ref="N18:P18"/>
    <mergeCell ref="B1:C2"/>
    <mergeCell ref="B14:P14"/>
    <mergeCell ref="L1:M2"/>
    <mergeCell ref="B5:P8"/>
    <mergeCell ref="B17:P17"/>
    <mergeCell ref="B37:D37"/>
    <mergeCell ref="B9:P9"/>
    <mergeCell ref="F37:H37"/>
    <mergeCell ref="L4:P4"/>
    <mergeCell ref="J18:L18"/>
    <mergeCell ref="B36:P36"/>
    <mergeCell ref="D1:K2"/>
    <mergeCell ref="B63:P63"/>
    <mergeCell ref="N60:O60"/>
    <mergeCell ref="N1:P2"/>
    <mergeCell ref="J37:L37"/>
    <mergeCell ref="B59:P59"/>
    <mergeCell ref="B18:D18"/>
    <mergeCell ref="N37:P37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23"/>
  <sheetViews>
    <sheetView workbookViewId="0">
      <selection activeCell="B13" sqref="B13"/>
    </sheetView>
  </sheetViews>
  <sheetFormatPr baseColWidth="10" defaultColWidth="8.83203125" defaultRowHeight="15"/>
  <cols>
    <col width="28" customWidth="1" style="80" min="1" max="1"/>
    <col width="88" customWidth="1" style="80" min="2" max="2"/>
    <col width="78" customWidth="1" style="80" min="3" max="3"/>
  </cols>
  <sheetData>
    <row r="1">
      <c r="A1" s="76" t="inlineStr">
        <is>
          <t>Checklist Tecnico - Modelo 210 PN</t>
        </is>
      </c>
    </row>
    <row r="3">
      <c r="A3" s="77" t="inlineStr">
        <is>
          <t>Revision</t>
        </is>
      </c>
      <c r="B3" s="77" t="inlineStr">
        <is>
          <t>Detalle</t>
        </is>
      </c>
      <c r="C3" s="77" t="inlineStr">
        <is>
          <t>Estado</t>
        </is>
      </c>
    </row>
    <row r="4">
      <c r="A4" t="inlineStr">
        <is>
          <t>Columnas I:L exógena</t>
        </is>
      </c>
      <c r="B4" t="inlineStr">
        <is>
          <t>I, J, K y L quedaron automáticas. El usuario solo pega la data DIAN y el modelo clasifica, incluye y documenta la fila.</t>
        </is>
      </c>
      <c r="C4" t="inlineStr">
        <is>
          <t>Mejorado</t>
        </is>
      </c>
    </row>
    <row r="5">
      <c r="A5" t="inlineStr">
        <is>
          <t>Columnas L:O facturas</t>
        </is>
      </c>
      <c r="B5" t="inlineStr">
        <is>
          <t>L, M, N y O quedaron automáticas. El usuario solo pega la data DIAN y el modelo decide elegibilidad, duplicidad y base.</t>
        </is>
      </c>
      <c r="C5" t="inlineStr">
        <is>
          <t>Mejorado</t>
        </is>
      </c>
    </row>
    <row r="6">
      <c r="A6" t="inlineStr">
        <is>
          <t>R43 vs R74</t>
        </is>
      </c>
      <c r="B6" t="inlineStr">
        <is>
          <t>Revise si ingresos por servicios personales deben ir en casilla 43 en lugar de 74. Esto afecta la casilla 140.</t>
        </is>
      </c>
      <c r="C6" t="inlineStr">
        <is>
          <t>Pendiente</t>
        </is>
      </c>
    </row>
    <row r="7">
      <c r="A7" t="inlineStr">
        <is>
          <t>Casilla 28</t>
        </is>
      </c>
      <c r="B7" t="inlineStr">
        <is>
          <t>Confirme que el 1% solo incluya facturas con pago electrónico y que no hayan sido usadas como costo, IVA descontable u otro beneficio.</t>
        </is>
      </c>
      <c r="C7" t="inlineStr">
        <is>
          <t>Mejorado</t>
        </is>
      </c>
    </row>
    <row r="8">
      <c r="A8" t="inlineStr">
        <is>
          <t>Casilla 139</t>
        </is>
      </c>
      <c r="B8" t="inlineStr">
        <is>
          <t>La adición por dependientes quedó limitada por 72 UVT, máximo 4 dependientes y cap adicional por casillas 42 + 57.</t>
        </is>
      </c>
      <c r="C8" t="inlineStr">
        <is>
          <t>Mejorado</t>
        </is>
      </c>
    </row>
    <row r="9">
      <c r="A9" t="inlineStr">
        <is>
          <t>Casilla 133</t>
        </is>
      </c>
      <c r="B9" t="inlineStr">
        <is>
          <t>El anticipo ya no queda fijo en 25%. Revise PARAMS!B35:B38 antes de presentar.</t>
        </is>
      </c>
      <c r="C9" t="inlineStr">
        <is>
          <t>Mejorado</t>
        </is>
      </c>
    </row>
    <row r="10">
      <c r="A10" t="inlineStr">
        <is>
          <t>Medicina prepagada</t>
        </is>
      </c>
      <c r="B10" t="inlineStr">
        <is>
          <t>El proveedor ya no queda amarrado a un emisor específico. Revise PARAMS!B39 si la autodetección no funciona.</t>
        </is>
      </c>
      <c r="C10" t="inlineStr">
        <is>
          <t>Mejorado</t>
        </is>
      </c>
    </row>
    <row r="11">
      <c r="A11" t="inlineStr">
        <is>
          <t>Ganancias ocasionales</t>
        </is>
      </c>
      <c r="B11" t="inlineStr">
        <is>
          <t>Confirme si hubo ventas de activos fijos, herencias, loterías o premios no cargados en INPUT_DECLARANTE.</t>
        </is>
      </c>
      <c r="C11" t="inlineStr">
        <is>
          <t>Pendiente</t>
        </is>
      </c>
    </row>
    <row r="12">
      <c r="A12" t="inlineStr">
        <is>
          <t>Activos exterior / cripto</t>
        </is>
      </c>
      <c r="B12" t="inlineStr">
        <is>
          <t>Valide si existen activos en el exterior, criptoactivos o cuentas no reflejadas en exógena.</t>
        </is>
      </c>
      <c r="C12" t="inlineStr">
        <is>
          <t>Pendiente</t>
        </is>
      </c>
    </row>
    <row r="13">
      <c r="A13" t="inlineStr">
        <is>
          <t>Dividendos / pensiones / ECE</t>
        </is>
      </c>
      <c r="B13" t="inlineStr">
        <is>
          <t>Si aplica, complemente manualmente estos rubros porque la exógena no siempre los clasifica sola.</t>
        </is>
      </c>
      <c r="C13" t="inlineStr">
        <is>
          <t>Pendiente</t>
        </is>
      </c>
    </row>
    <row r="14">
      <c r="A14" t="inlineStr">
        <is>
          <t>Beneficio de auditoria</t>
        </is>
      </c>
      <c r="B14" t="inlineStr">
        <is>
          <t>Evalúe si cumple incremento de 25% o 35% del impuesto neto de renta para beneficio de auditoría AG 2024.</t>
        </is>
      </c>
      <c r="C14" t="inlineStr">
        <is>
          <t>Pendiente</t>
        </is>
      </c>
    </row>
    <row r="17">
      <c r="A17" s="76" t="inlineStr">
        <is>
          <t>Fuentes Oficiales Consultadas</t>
        </is>
      </c>
    </row>
    <row r="18">
      <c r="A18" s="77" t="inlineStr">
        <is>
          <t>Fuente</t>
        </is>
      </c>
      <c r="B18" s="77" t="inlineStr">
        <is>
          <t>Uso en el modelo</t>
        </is>
      </c>
      <c r="C18" s="77" t="inlineStr">
        <is>
          <t>URL</t>
        </is>
      </c>
    </row>
    <row r="19">
      <c r="A19" t="inlineStr">
        <is>
          <t>Resolucion 000120 de 2024 DIAN</t>
        </is>
      </c>
      <c r="B19" t="inlineStr">
        <is>
          <t>Instructivo vigente del Formulario 210, casillas 92, 133, 138, 139, 140 y 141.</t>
        </is>
      </c>
      <c r="C19" s="78" t="inlineStr">
        <is>
          <t>https://normograma.dian.gov.co/dian/compilacion/docs/resolucion_dian_0120_2024.htm</t>
        </is>
      </c>
    </row>
    <row r="20">
      <c r="A20" t="inlineStr">
        <is>
          <t>Resolucion 000044 de 2024 DIAN</t>
        </is>
      </c>
      <c r="B20" t="inlineStr">
        <is>
          <t>Prescripcion original del formulario 210 y estructura base.</t>
        </is>
      </c>
      <c r="C20" s="78" t="inlineStr">
        <is>
          <t>https://www.dian.gov.co/normatividad/Normatividad/Resoluci%C3%B3n%20000044%20de%2014-03-2024.pdf</t>
        </is>
      </c>
    </row>
    <row r="21">
      <c r="A21" t="inlineStr">
        <is>
          <t>Oficio 900579 de 2020 DIAN</t>
        </is>
      </c>
      <c r="B21" t="inlineStr">
        <is>
          <t>Calculo del anticipo y uso del promedio de los dos ultimos anos para art. 807 E.T.</t>
        </is>
      </c>
      <c r="C21" s="78" t="inlineStr">
        <is>
          <t>https://normograma.dian.gov.co/dian/compilacion/docs/oficio_dian_900579_2020.htm</t>
        </is>
      </c>
    </row>
    <row r="22">
      <c r="A22" t="inlineStr">
        <is>
          <t>Concepto 1816 de 2024 DIAN</t>
        </is>
      </c>
      <c r="B22" t="inlineStr">
        <is>
          <t>Alcance del art. 336-1 E.T. y tope indicativo del 60% en costos deducibles.</t>
        </is>
      </c>
      <c r="C22" s="78" t="inlineStr">
        <is>
          <t>https://normograma.dian.gov.co/dian/compilacion/docs/oficio_dian_1816_2024.htm</t>
        </is>
      </c>
    </row>
    <row r="23">
      <c r="A23" t="inlineStr">
        <is>
          <t>Micrositio renta personas naturales AG 2024</t>
        </is>
      </c>
      <c r="B23" t="inlineStr">
        <is>
          <t>Contexto operativo DIAN para renta personas naturales.</t>
        </is>
      </c>
      <c r="C23" s="78" t="inlineStr">
        <is>
          <t>https://micrositios.dian.gov.co/renta-personas-naturales-ag-2024/</t>
        </is>
      </c>
    </row>
  </sheetData>
  <hyperlinks>
    <hyperlink xmlns:r="http://schemas.openxmlformats.org/officeDocument/2006/relationships" ref="C19" r:id="rId1"/>
    <hyperlink xmlns:r="http://schemas.openxmlformats.org/officeDocument/2006/relationships" ref="C20" r:id="rId2"/>
    <hyperlink xmlns:r="http://schemas.openxmlformats.org/officeDocument/2006/relationships" ref="C21" r:id="rId3"/>
    <hyperlink xmlns:r="http://schemas.openxmlformats.org/officeDocument/2006/relationships" ref="C22" r:id="rId4"/>
    <hyperlink xmlns:r="http://schemas.openxmlformats.org/officeDocument/2006/relationships" ref="C23" r:id="rId5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26"/>
  <sheetViews>
    <sheetView showGridLines="0" workbookViewId="0">
      <pane ySplit="3" topLeftCell="A4" activePane="bottomLeft" state="frozen"/>
      <selection pane="bottomLeft" activeCell="A1" sqref="A1"/>
    </sheetView>
  </sheetViews>
  <sheetFormatPr baseColWidth="8" defaultRowHeight="15"/>
  <cols>
    <col width="22" customWidth="1" style="80" min="1" max="1"/>
    <col width="18" customWidth="1" style="80" min="2" max="2"/>
    <col width="18" customWidth="1" style="80" min="3" max="3"/>
    <col width="50" customWidth="1" style="80" min="4" max="4"/>
    <col width="12" customWidth="1" style="80" min="5" max="5"/>
    <col width="12" customWidth="1" style="80" min="6" max="6"/>
    <col width="12" customWidth="1" style="80" min="7" max="7"/>
    <col width="12" customWidth="1" style="80" min="8" max="8"/>
  </cols>
  <sheetData>
    <row r="1">
      <c r="A1" s="116" t="inlineStr">
        <is>
          <t>Auditoría HazelRo | HazelRo Plantilla Renta PN 210 AG2025 v14</t>
        </is>
      </c>
      <c r="B1" s="129" t="n"/>
      <c r="C1" s="129" t="n"/>
      <c r="D1" s="129" t="n"/>
      <c r="E1" s="129" t="n"/>
      <c r="F1" s="129" t="n"/>
      <c r="G1" s="129" t="n"/>
      <c r="H1" s="130" t="n"/>
    </row>
    <row r="2">
      <c r="A2" s="117" t="inlineStr">
        <is>
          <t>Original: HazelRo_Plantilla_Renta_PN_210_AG2025_v14.xlsx | Mejorado: HazelRo_Plantilla_Renta_PN_210_AG2025_v14_mejorado.xlsx | Fecha: 2026-04-22</t>
        </is>
      </c>
    </row>
    <row r="4">
      <c r="A4" s="122" t="inlineStr">
        <is>
          <t>Criterio</t>
        </is>
      </c>
      <c r="B4" s="122" t="inlineStr">
        <is>
          <t>Antes</t>
        </is>
      </c>
      <c r="C4" s="122" t="inlineStr">
        <is>
          <t>Después</t>
        </is>
      </c>
      <c r="D4" s="122" t="inlineStr">
        <is>
          <t>Comentario</t>
        </is>
      </c>
    </row>
    <row r="5">
      <c r="A5" s="124" t="inlineStr">
        <is>
          <t>Formulación</t>
        </is>
      </c>
      <c r="B5" s="126" t="n">
        <v>8.300000000000001</v>
      </c>
      <c r="C5" s="126" t="n">
        <v>8.4</v>
      </c>
      <c r="D5" s="124" t="inlineStr">
        <is>
          <t>La mejora es de presentación, no de motor.</t>
        </is>
      </c>
    </row>
    <row r="6">
      <c r="A6" s="124" t="inlineStr">
        <is>
          <t>Técnico</t>
        </is>
      </c>
      <c r="B6" s="126" t="n">
        <v>7.8</v>
      </c>
      <c r="C6" s="126" t="n">
        <v>8.1</v>
      </c>
      <c r="D6" s="124" t="inlineStr">
        <is>
          <t>Se agrega tablero y auditoría.</t>
        </is>
      </c>
    </row>
    <row r="7">
      <c r="A7" s="124" t="inlineStr">
        <is>
          <t>Claridad</t>
        </is>
      </c>
      <c r="B7" s="126" t="n">
        <v>8</v>
      </c>
      <c r="C7" s="126" t="n">
        <v>8.699999999999999</v>
      </c>
      <c r="D7" s="124" t="inlineStr">
        <is>
          <t>Mucho más rápido leer el caso.</t>
        </is>
      </c>
    </row>
    <row r="8">
      <c r="A8" s="124" t="inlineStr">
        <is>
          <t>Intuitivo</t>
        </is>
      </c>
      <c r="B8" s="126" t="n">
        <v>7.5</v>
      </c>
      <c r="C8" s="126" t="n">
        <v>8.300000000000001</v>
      </c>
      <c r="D8" s="124" t="inlineStr">
        <is>
          <t>Menos dependencia de explorar filas de LIQUIDACION.</t>
        </is>
      </c>
    </row>
    <row r="9">
      <c r="A9" s="124" t="inlineStr">
        <is>
          <t>Gráficas</t>
        </is>
      </c>
      <c r="B9" s="126" t="n">
        <v>2.4</v>
      </c>
      <c r="C9" s="126" t="n">
        <v>6.9</v>
      </c>
      <c r="D9" s="124" t="inlineStr">
        <is>
          <t>Se incorpora visualización tributaria.</t>
        </is>
      </c>
    </row>
    <row r="10">
      <c r="A10" s="124" t="inlineStr">
        <is>
          <t>Gobierno/Control</t>
        </is>
      </c>
      <c r="B10" s="126" t="n">
        <v>7.8</v>
      </c>
      <c r="C10" s="126" t="n">
        <v>8.300000000000001</v>
      </c>
      <c r="D10" s="124" t="inlineStr">
        <is>
          <t>Checklist se complementa con auditoría.</t>
        </is>
      </c>
    </row>
    <row r="11">
      <c r="A11" s="127" t="inlineStr">
        <is>
          <t>Promedio</t>
        </is>
      </c>
      <c r="B11" s="128">
        <f>AVERAGE(B5:B10)</f>
        <v/>
      </c>
      <c r="C11" s="128">
        <f>AVERAGE(C5:C10)</f>
        <v/>
      </c>
      <c r="D11" s="127" t="inlineStr">
        <is>
          <t>Versión robusta; el salto que faltaba era de comunicación ejecutiva.</t>
        </is>
      </c>
    </row>
    <row r="13">
      <c r="A13" s="122" t="inlineStr">
        <is>
          <t>Hallazgos clave</t>
        </is>
      </c>
      <c r="B13" s="129" t="n"/>
      <c r="C13" s="129" t="n"/>
      <c r="D13" s="129" t="n"/>
      <c r="E13" s="129" t="n"/>
      <c r="F13" s="129" t="n"/>
      <c r="G13" s="129" t="n"/>
      <c r="H13" s="130" t="n"/>
    </row>
    <row r="14">
      <c r="A14" s="131" t="inlineStr">
        <is>
          <t>• Esta versión ya trae mejor checklist y automatización que la v13.</t>
        </is>
      </c>
      <c r="B14" s="129" t="n"/>
      <c r="C14" s="129" t="n"/>
      <c r="D14" s="129" t="n"/>
      <c r="E14" s="129" t="n"/>
      <c r="F14" s="129" t="n"/>
      <c r="G14" s="129" t="n"/>
      <c r="H14" s="130" t="n"/>
    </row>
    <row r="15">
      <c r="A15" s="131" t="inlineStr">
        <is>
          <t>• El cuello de botella estaba en la lectura ejecutiva, no en el cálculo.</t>
        </is>
      </c>
      <c r="B15" s="129" t="n"/>
      <c r="C15" s="129" t="n"/>
      <c r="D15" s="129" t="n"/>
      <c r="E15" s="129" t="n"/>
      <c r="F15" s="129" t="n"/>
      <c r="G15" s="129" t="n"/>
      <c r="H15" s="130" t="n"/>
    </row>
    <row r="16">
      <c r="A16" s="131" t="inlineStr">
        <is>
          <t>• Los inputs masivos exigen una hoja visual de aterrizaje para vender el modelo mejor.</t>
        </is>
      </c>
      <c r="B16" s="129" t="n"/>
      <c r="C16" s="129" t="n"/>
      <c r="D16" s="129" t="n"/>
      <c r="E16" s="129" t="n"/>
      <c r="F16" s="129" t="n"/>
      <c r="G16" s="129" t="n"/>
      <c r="H16" s="130" t="n"/>
    </row>
    <row r="17">
      <c r="A17" s="122" t="inlineStr">
        <is>
          <t>Mejoras aplicadas</t>
        </is>
      </c>
      <c r="B17" s="129" t="n"/>
      <c r="C17" s="129" t="n"/>
      <c r="D17" s="129" t="n"/>
      <c r="E17" s="129" t="n"/>
      <c r="F17" s="129" t="n"/>
      <c r="G17" s="129" t="n"/>
      <c r="H17" s="130" t="n"/>
    </row>
    <row r="18">
      <c r="A18" s="131" t="inlineStr">
        <is>
          <t>• Se añadió HZ_RESUMEN_VISUAL.</t>
        </is>
      </c>
      <c r="B18" s="129" t="n"/>
      <c r="C18" s="129" t="n"/>
      <c r="D18" s="129" t="n"/>
      <c r="E18" s="129" t="n"/>
      <c r="F18" s="129" t="n"/>
      <c r="G18" s="129" t="n"/>
      <c r="H18" s="130" t="n"/>
    </row>
    <row r="19">
      <c r="A19" s="131" t="inlineStr">
        <is>
          <t>• Se añadió HZ_AUDITORIA.</t>
        </is>
      </c>
      <c r="B19" s="129" t="n"/>
      <c r="C19" s="129" t="n"/>
      <c r="D19" s="129" t="n"/>
      <c r="E19" s="129" t="n"/>
      <c r="F19" s="129" t="n"/>
      <c r="G19" s="129" t="n"/>
      <c r="H19" s="130" t="n"/>
    </row>
    <row r="20">
      <c r="A20" s="131" t="inlineStr">
        <is>
          <t>• Se dejó el motor y la automatización originales sin cambios de fondo.</t>
        </is>
      </c>
      <c r="B20" s="129" t="n"/>
      <c r="C20" s="129" t="n"/>
      <c r="D20" s="129" t="n"/>
      <c r="E20" s="129" t="n"/>
      <c r="F20" s="129" t="n"/>
      <c r="G20" s="129" t="n"/>
      <c r="H20" s="130" t="n"/>
    </row>
    <row r="21">
      <c r="A21" s="122" t="inlineStr">
        <is>
          <t>Ruta sugerida de uso</t>
        </is>
      </c>
      <c r="B21" s="129" t="n"/>
      <c r="C21" s="129" t="n"/>
      <c r="D21" s="129" t="n"/>
      <c r="E21" s="129" t="n"/>
      <c r="F21" s="129" t="n"/>
      <c r="G21" s="129" t="n"/>
      <c r="H21" s="130" t="n"/>
    </row>
    <row r="22">
      <c r="A22" s="124" t="inlineStr">
        <is>
          <t>HZ_RESUMEN_VISUAL</t>
        </is>
      </c>
      <c r="B22" s="132" t="inlineStr">
        <is>
          <t>Abrir hoja</t>
        </is>
      </c>
      <c r="C22" s="131" t="inlineStr">
        <is>
          <t>Tablero de lectura rápida.</t>
        </is>
      </c>
      <c r="D22" s="129" t="n"/>
      <c r="E22" s="129" t="n"/>
      <c r="F22" s="129" t="n"/>
      <c r="G22" s="129" t="n"/>
      <c r="H22" s="130" t="n"/>
    </row>
    <row r="23">
      <c r="A23" s="124" t="inlineStr">
        <is>
          <t>CHECKLIST_TECNICO</t>
        </is>
      </c>
      <c r="B23" s="132" t="inlineStr">
        <is>
          <t>Abrir hoja</t>
        </is>
      </c>
      <c r="C23" s="131" t="inlineStr">
        <is>
          <t>Checklist legal-operativo.</t>
        </is>
      </c>
      <c r="D23" s="129" t="n"/>
      <c r="E23" s="129" t="n"/>
      <c r="F23" s="129" t="n"/>
      <c r="G23" s="129" t="n"/>
      <c r="H23" s="130" t="n"/>
    </row>
    <row r="24">
      <c r="A24" s="124" t="inlineStr">
        <is>
          <t>INPUT_DECLARANTE</t>
        </is>
      </c>
      <c r="B24" s="132" t="inlineStr">
        <is>
          <t>Abrir hoja</t>
        </is>
      </c>
      <c r="C24" s="131" t="inlineStr">
        <is>
          <t>Inputs manuales.</t>
        </is>
      </c>
      <c r="D24" s="129" t="n"/>
      <c r="E24" s="129" t="n"/>
      <c r="F24" s="129" t="n"/>
      <c r="G24" s="129" t="n"/>
      <c r="H24" s="130" t="n"/>
    </row>
    <row r="25">
      <c r="A25" s="124" t="inlineStr">
        <is>
          <t>LIQUIDACION</t>
        </is>
      </c>
      <c r="B25" s="132" t="inlineStr">
        <is>
          <t>Abrir hoja</t>
        </is>
      </c>
      <c r="C25" s="131" t="inlineStr">
        <is>
          <t>Motor secuencial.</t>
        </is>
      </c>
      <c r="D25" s="129" t="n"/>
      <c r="E25" s="129" t="n"/>
      <c r="F25" s="129" t="n"/>
      <c r="G25" s="129" t="n"/>
      <c r="H25" s="130" t="n"/>
    </row>
    <row r="26">
      <c r="A26" s="124" t="inlineStr">
        <is>
          <t>FORMULARIO_210</t>
        </is>
      </c>
      <c r="B26" s="132" t="inlineStr">
        <is>
          <t>Abrir hoja</t>
        </is>
      </c>
      <c r="C26" s="131" t="inlineStr">
        <is>
          <t>Salida final.</t>
        </is>
      </c>
      <c r="D26" s="129" t="n"/>
      <c r="E26" s="129" t="n"/>
      <c r="F26" s="129" t="n"/>
      <c r="G26" s="129" t="n"/>
      <c r="H26" s="130" t="n"/>
    </row>
  </sheetData>
  <mergeCells count="16">
    <mergeCell ref="A18:H18"/>
    <mergeCell ref="C25:H25"/>
    <mergeCell ref="C26:H26"/>
    <mergeCell ref="C24:H24"/>
    <mergeCell ref="A21:H21"/>
    <mergeCell ref="A15:H15"/>
    <mergeCell ref="A20:H20"/>
    <mergeCell ref="C22:H22"/>
    <mergeCell ref="A2:H2"/>
    <mergeCell ref="A16:H16"/>
    <mergeCell ref="C23:H23"/>
    <mergeCell ref="A13:H13"/>
    <mergeCell ref="A14:H14"/>
    <mergeCell ref="A19:H19"/>
    <mergeCell ref="A1:H1"/>
    <mergeCell ref="A17:H17"/>
  </mergeCells>
  <hyperlinks>
    <hyperlink xmlns:r="http://schemas.openxmlformats.org/officeDocument/2006/relationships" ref="B22" r:id="rId1"/>
    <hyperlink xmlns:r="http://schemas.openxmlformats.org/officeDocument/2006/relationships" ref="B23" r:id="rId2"/>
    <hyperlink xmlns:r="http://schemas.openxmlformats.org/officeDocument/2006/relationships" ref="B24" r:id="rId3"/>
    <hyperlink xmlns:r="http://schemas.openxmlformats.org/officeDocument/2006/relationships" ref="B25" r:id="rId4"/>
    <hyperlink xmlns:r="http://schemas.openxmlformats.org/officeDocument/2006/relationships" ref="B26" r:id="rId5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14"/>
  <sheetViews>
    <sheetView workbookViewId="0">
      <selection activeCell="A1" sqref="A1"/>
    </sheetView>
  </sheetViews>
  <sheetFormatPr baseColWidth="10" defaultColWidth="8.83203125" defaultRowHeight="15"/>
  <cols>
    <col width="135" customWidth="1" style="80" min="1" max="1"/>
  </cols>
  <sheetData>
    <row r="1" ht="19" customHeight="1" s="80">
      <c r="A1" s="1" t="inlineStr">
        <is>
          <t>Modelo Declaración de Renta Persona Natural - Formulario 210</t>
        </is>
      </c>
    </row>
    <row r="3">
      <c r="A3" s="2" t="inlineStr">
        <is>
          <t>Secuencia de uso</t>
        </is>
      </c>
    </row>
    <row r="4">
      <c r="A4" t="inlineStr">
        <is>
          <t>1) Actualice PARAMS (UVT, UVR y topes del año gravable).</t>
        </is>
      </c>
    </row>
    <row r="5">
      <c r="A5" t="inlineStr">
        <is>
          <t>2) Pegue exógena DIAN en INPUT_EXOGENA_DIAN (A:H). Las columnas I:L quedan totalmente autoformuladas.</t>
        </is>
      </c>
    </row>
    <row r="6">
      <c r="A6" t="inlineStr">
        <is>
          <t>3) Pegue informe de facturas DIAN en INPUT_FACTURAS_DIAN (A:K). Las columnas L:O quedan totalmente autoformuladas.</t>
        </is>
      </c>
    </row>
    <row r="7">
      <c r="A7" t="inlineStr">
        <is>
          <t>4) Diligencie INPUT_DECLARANTE y PARAMS con información del contribuyente y decisiones tributarias.</t>
        </is>
      </c>
    </row>
    <row r="8">
      <c r="A8" t="inlineStr">
        <is>
          <t>5) Revise LIQUIDACION y luego CHECKLIST_TECNICO.</t>
        </is>
      </c>
    </row>
    <row r="9">
      <c r="A9" t="inlineStr">
        <is>
          <t>6) Valide la salida en FORMULARIO_210 (valores en miles) antes de presentar.</t>
        </is>
      </c>
    </row>
    <row r="10">
      <c r="A10" t="inlineStr">
        <is>
          <t>7) Verifique legalmente resultados antes de presentación.</t>
        </is>
      </c>
    </row>
    <row r="12">
      <c r="A12" t="inlineStr">
        <is>
          <t>Formato de hoja FORMULARIO_210 basado en plantilla de formulario oficial (colores/casillas visibles) y conectado al motor de LIQUIDACION.</t>
        </is>
      </c>
    </row>
    <row r="13">
      <c r="A13" t="inlineStr">
        <is>
          <t>Esta es la plantilla universal. Pegue su propia exógena, su reporte de facturas DIAN y diligencie INPUT_DECLARANTE.</t>
        </is>
      </c>
    </row>
    <row r="14">
      <c r="A14" t="inlineStr">
        <is>
          <t>No contiene datos personales precargados.</t>
        </is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I39"/>
  <sheetViews>
    <sheetView workbookViewId="0">
      <selection activeCell="L11" sqref="L11"/>
    </sheetView>
  </sheetViews>
  <sheetFormatPr baseColWidth="10" defaultColWidth="8.83203125" defaultRowHeight="15"/>
  <cols>
    <col width="45" customWidth="1" style="80" min="1" max="1"/>
    <col width="18" customWidth="1" style="80" min="2" max="2"/>
    <col width="14" customWidth="1" style="80" min="3" max="3"/>
    <col width="60" customWidth="1" style="80" min="4" max="4"/>
    <col width="14" customWidth="1" style="80" min="6" max="7"/>
    <col width="16" customWidth="1" style="80" min="8" max="8"/>
    <col width="14" customWidth="1" style="80" min="9" max="9"/>
  </cols>
  <sheetData>
    <row r="1" ht="16" customHeight="1" s="80">
      <c r="A1" s="3" t="inlineStr">
        <is>
          <t>Parameter</t>
        </is>
      </c>
      <c r="B1" s="3" t="inlineStr">
        <is>
          <t>Value</t>
        </is>
      </c>
      <c r="C1" s="3" t="inlineStr">
        <is>
          <t>Unit</t>
        </is>
      </c>
      <c r="D1" s="3" t="inlineStr">
        <is>
          <t>Notes</t>
        </is>
      </c>
      <c r="F1" s="2" t="inlineStr">
        <is>
          <t>Income Tax Table (Editable, UVT)</t>
        </is>
      </c>
    </row>
    <row r="2" ht="16" customHeight="1" s="80">
      <c r="A2" s="4" t="inlineStr">
        <is>
          <t>Tax year</t>
        </is>
      </c>
      <c r="B2" s="5" t="n">
        <v>2024</v>
      </c>
      <c r="C2" s="4" t="inlineStr">
        <is>
          <t>Year</t>
        </is>
      </c>
      <c r="D2" s="4" t="inlineStr">
        <is>
          <t>Year used in Form 210 output</t>
        </is>
      </c>
      <c r="F2" s="6" t="inlineStr">
        <is>
          <t>From_UVT</t>
        </is>
      </c>
      <c r="G2" s="6" t="inlineStr">
        <is>
          <t>To_UVT</t>
        </is>
      </c>
      <c r="H2" s="6" t="inlineStr">
        <is>
          <t>Fixed_Tax_UVT</t>
        </is>
      </c>
      <c r="I2" s="6" t="inlineStr">
        <is>
          <t>Marginal_Rate</t>
        </is>
      </c>
    </row>
    <row r="3" ht="16" customHeight="1" s="80">
      <c r="A3" s="4" t="inlineStr">
        <is>
          <t>UVT value</t>
        </is>
      </c>
      <c r="B3" s="5" t="n">
        <v>47065</v>
      </c>
      <c r="C3" s="4" t="inlineStr">
        <is>
          <t>COP</t>
        </is>
      </c>
      <c r="D3" s="4" t="inlineStr">
        <is>
          <t>Editable annually</t>
        </is>
      </c>
      <c r="F3" s="7" t="n">
        <v>0</v>
      </c>
      <c r="G3" s="7" t="n">
        <v>1090</v>
      </c>
      <c r="H3" s="7" t="n">
        <v>0</v>
      </c>
      <c r="I3" s="8" t="n">
        <v>0</v>
      </c>
    </row>
    <row r="4" ht="16" customHeight="1" s="80">
      <c r="A4" s="4" t="inlineStr">
        <is>
          <t>UVR value</t>
        </is>
      </c>
      <c r="B4" s="5" t="n">
        <v>381.24</v>
      </c>
      <c r="C4" s="4" t="inlineStr">
        <is>
          <t>COP</t>
        </is>
      </c>
      <c r="D4" s="4" t="inlineStr">
        <is>
          <t>Editable reference</t>
        </is>
      </c>
      <c r="F4" s="7" t="n">
        <v>1090</v>
      </c>
      <c r="G4" s="7" t="n">
        <v>1700</v>
      </c>
      <c r="H4" s="7" t="n">
        <v>0</v>
      </c>
      <c r="I4" s="8" t="n">
        <v>0.19</v>
      </c>
    </row>
    <row r="5" ht="16" customHeight="1" s="80">
      <c r="A5" s="4" t="inlineStr">
        <is>
          <t>SMMLV annual equivalent</t>
        </is>
      </c>
      <c r="B5" s="5" t="n">
        <v>16900000</v>
      </c>
      <c r="C5" s="4" t="inlineStr">
        <is>
          <t>COP</t>
        </is>
      </c>
      <c r="D5" s="4" t="inlineStr">
        <is>
          <t>Editable annual amount</t>
        </is>
      </c>
      <c r="F5" s="7" t="n">
        <v>1700</v>
      </c>
      <c r="G5" s="7" t="n">
        <v>4100</v>
      </c>
      <c r="H5" s="7" t="n">
        <v>116</v>
      </c>
      <c r="I5" s="8" t="n">
        <v>0.28</v>
      </c>
    </row>
    <row r="6" ht="16" customHeight="1" s="80">
      <c r="A6" s="4" t="inlineStr">
        <is>
          <t>Deduction % cap (general basket)</t>
        </is>
      </c>
      <c r="B6" s="5" t="n">
        <v>0.4</v>
      </c>
      <c r="C6" s="4" t="inlineStr">
        <is>
          <t>%</t>
        </is>
      </c>
      <c r="D6" s="4" t="inlineStr">
        <is>
          <t>Global cap exentas+deducciones</t>
        </is>
      </c>
      <c r="F6" s="7" t="n">
        <v>4100</v>
      </c>
      <c r="G6" s="7" t="n">
        <v>8670</v>
      </c>
      <c r="H6" s="7" t="n">
        <v>788</v>
      </c>
      <c r="I6" s="8" t="n">
        <v>0.33</v>
      </c>
    </row>
    <row r="7" ht="16" customHeight="1" s="80">
      <c r="A7" s="4" t="inlineStr">
        <is>
          <t>General basket cap (UVT)</t>
        </is>
      </c>
      <c r="B7" s="5" t="n">
        <v>1340</v>
      </c>
      <c r="C7" s="4" t="inlineStr">
        <is>
          <t>UVT</t>
        </is>
      </c>
      <c r="D7" s="4" t="inlineStr">
        <is>
          <t>Editable by regulation/year</t>
        </is>
      </c>
      <c r="F7" s="7" t="n">
        <v>8670</v>
      </c>
      <c r="G7" s="7" t="n">
        <v>18970</v>
      </c>
      <c r="H7" s="7" t="n">
        <v>2296</v>
      </c>
      <c r="I7" s="8" t="n">
        <v>0.35</v>
      </c>
    </row>
    <row r="8" ht="16" customHeight="1" s="80">
      <c r="A8" s="4" t="inlineStr">
        <is>
          <t>Dependents cap per dependent (UVT)</t>
        </is>
      </c>
      <c r="B8" s="5" t="n">
        <v>72</v>
      </c>
      <c r="C8" s="4" t="inlineStr">
        <is>
          <t>UVT</t>
        </is>
      </c>
      <c r="D8" s="4" t="inlineStr">
        <is>
          <t>Per dependent annual cap</t>
        </is>
      </c>
      <c r="F8" s="7" t="n">
        <v>18970</v>
      </c>
      <c r="G8" s="7" t="n">
        <v>31000</v>
      </c>
      <c r="H8" s="7" t="n">
        <v>5901</v>
      </c>
      <c r="I8" s="8" t="n">
        <v>0.37</v>
      </c>
    </row>
    <row r="9" ht="16" customHeight="1" s="80">
      <c r="A9" s="4" t="inlineStr">
        <is>
          <t>Max dependents count</t>
        </is>
      </c>
      <c r="B9" s="5" t="n">
        <v>4</v>
      </c>
      <c r="C9" s="4" t="inlineStr">
        <is>
          <t>Count</t>
        </is>
      </c>
      <c r="D9" s="4" t="inlineStr">
        <is>
          <t>Maximum recognized dependents</t>
        </is>
      </c>
      <c r="F9" s="7" t="n">
        <v>31000</v>
      </c>
      <c r="G9" s="7" t="n">
        <v>999999</v>
      </c>
      <c r="H9" s="7" t="n">
        <v>10070</v>
      </c>
      <c r="I9" s="8" t="n">
        <v>0.39</v>
      </c>
    </row>
    <row r="10" ht="16" customHeight="1" s="80">
      <c r="A10" s="4" t="inlineStr">
        <is>
          <t>Prepaid medicine cap (UVT)</t>
        </is>
      </c>
      <c r="B10" s="5" t="n">
        <v>16</v>
      </c>
      <c r="C10" s="4" t="inlineStr">
        <is>
          <t>UVT</t>
        </is>
      </c>
      <c r="D10" s="4" t="inlineStr">
        <is>
          <t>Art. 387 ET reference</t>
        </is>
      </c>
    </row>
    <row r="11" ht="16" customHeight="1" s="80">
      <c r="A11" s="4" t="inlineStr">
        <is>
          <t>Mortgage interest cap (UVT)</t>
        </is>
      </c>
      <c r="B11" s="5" t="n">
        <v>1200</v>
      </c>
      <c r="C11" s="4" t="inlineStr">
        <is>
          <t>UVT</t>
        </is>
      </c>
      <c r="D11" s="4" t="inlineStr">
        <is>
          <t>Art. 119 ET reference</t>
        </is>
      </c>
    </row>
    <row r="12" ht="16" customHeight="1" s="80">
      <c r="A12" s="4" t="inlineStr">
        <is>
          <t>AFC/FVP cap (UVT)</t>
        </is>
      </c>
      <c r="B12" s="5" t="n">
        <v>3800</v>
      </c>
      <c r="C12" s="4" t="inlineStr">
        <is>
          <t>UVT</t>
        </is>
      </c>
      <c r="D12" s="4" t="inlineStr">
        <is>
          <t>Art. 126-1/126-4 ET reference</t>
        </is>
      </c>
    </row>
    <row r="13" ht="16" customHeight="1" s="80">
      <c r="A13" s="4" t="inlineStr">
        <is>
          <t>Electronic invoice deduction cap (UVT)</t>
        </is>
      </c>
      <c r="B13" s="5" t="n">
        <v>240</v>
      </c>
      <c r="C13" s="4" t="inlineStr">
        <is>
          <t>UVT</t>
        </is>
      </c>
      <c r="D13" s="4" t="inlineStr">
        <is>
          <t>1% deduction cap</t>
        </is>
      </c>
    </row>
    <row r="14" ht="16" customHeight="1" s="80">
      <c r="A14" s="4" t="inlineStr">
        <is>
          <t>Donation discount factor</t>
        </is>
      </c>
      <c r="B14" s="5" t="n">
        <v>0.25</v>
      </c>
      <c r="C14" s="4" t="inlineStr">
        <is>
          <t>%</t>
        </is>
      </c>
      <c r="D14" s="4" t="inlineStr">
        <is>
          <t>Editable if regime changes</t>
        </is>
      </c>
    </row>
    <row r="15" ht="16" customHeight="1" s="80">
      <c r="A15" s="4" t="inlineStr">
        <is>
          <t>Occasional gains tax rate</t>
        </is>
      </c>
      <c r="B15" s="5" t="n">
        <v>0.1</v>
      </c>
      <c r="C15" s="4" t="inlineStr">
        <is>
          <t>%</t>
        </is>
      </c>
      <c r="D15" s="4" t="inlineStr">
        <is>
          <t>General reference</t>
        </is>
      </c>
    </row>
    <row r="16" ht="16" customHeight="1" s="80">
      <c r="A16" s="4" t="inlineStr">
        <is>
          <t>Anticipo next year factor</t>
        </is>
      </c>
      <c r="B16" s="5" t="n">
        <v>0.25</v>
      </c>
      <c r="C16" s="4" t="inlineStr">
        <is>
          <t>%</t>
        </is>
      </c>
      <c r="D16" s="4" t="inlineStr">
        <is>
          <t>Editable business rule</t>
        </is>
      </c>
    </row>
    <row r="17" ht="16" customHeight="1" s="80">
      <c r="A17" s="4" t="inlineStr">
        <is>
          <t>Minimum sanction (UVT)</t>
        </is>
      </c>
      <c r="B17" s="5" t="n">
        <v>10</v>
      </c>
      <c r="C17" s="4" t="inlineStr">
        <is>
          <t>UVT</t>
        </is>
      </c>
      <c r="D17" s="4" t="inlineStr">
        <is>
          <t>Sanción mínima</t>
        </is>
      </c>
    </row>
    <row r="18" ht="16" customHeight="1" s="80">
      <c r="A18" s="4" t="inlineStr">
        <is>
          <t>Sanción factor without emplazamiento</t>
        </is>
      </c>
      <c r="B18" s="5" t="n">
        <v>0.05</v>
      </c>
      <c r="C18" s="4" t="inlineStr">
        <is>
          <t>%/month</t>
        </is>
      </c>
      <c r="D18" s="4" t="inlineStr">
        <is>
          <t>Extemporaneidad</t>
        </is>
      </c>
    </row>
    <row r="19" ht="16" customHeight="1" s="80">
      <c r="A19" s="4" t="inlineStr">
        <is>
          <t>Sanción factor with emplazamiento</t>
        </is>
      </c>
      <c r="B19" s="5" t="n">
        <v>0.1</v>
      </c>
      <c r="C19" s="4" t="inlineStr">
        <is>
          <t>%/month</t>
        </is>
      </c>
      <c r="D19" s="4" t="inlineStr">
        <is>
          <t>Extemporaneidad</t>
        </is>
      </c>
    </row>
    <row r="20" ht="16" customHeight="1" s="80">
      <c r="A20" s="4" t="inlineStr">
        <is>
          <t>Sanción ingresos sin emplazamiento</t>
        </is>
      </c>
      <c r="B20" s="5" t="n">
        <v>0.005</v>
      </c>
      <c r="C20" s="4" t="inlineStr">
        <is>
          <t>%/month</t>
        </is>
      </c>
      <c r="D20" s="4" t="inlineStr">
        <is>
          <t>Extemporaneidad</t>
        </is>
      </c>
    </row>
    <row r="21" ht="16" customHeight="1" s="80">
      <c r="A21" s="4" t="inlineStr">
        <is>
          <t>Sanción ingresos con emplazamiento</t>
        </is>
      </c>
      <c r="B21" s="5" t="n">
        <v>0.01</v>
      </c>
      <c r="C21" s="4" t="inlineStr">
        <is>
          <t>%/month</t>
        </is>
      </c>
      <c r="D21" s="4" t="inlineStr">
        <is>
          <t>Extemporaneidad</t>
        </is>
      </c>
    </row>
    <row r="22" ht="16" customHeight="1" s="80">
      <c r="A22" s="4" t="inlineStr">
        <is>
          <t>Sanción patrimonio sin emplazamiento</t>
        </is>
      </c>
      <c r="B22" s="5" t="n">
        <v>0.01</v>
      </c>
      <c r="C22" s="4" t="inlineStr">
        <is>
          <t>%/month</t>
        </is>
      </c>
      <c r="D22" s="4" t="inlineStr">
        <is>
          <t>Extemporaneidad</t>
        </is>
      </c>
    </row>
    <row r="23" ht="16" customHeight="1" s="80">
      <c r="A23" s="4" t="inlineStr">
        <is>
          <t>Sanción patrimonio con emplazamiento</t>
        </is>
      </c>
      <c r="B23" s="5" t="n">
        <v>0.02</v>
      </c>
      <c r="C23" s="4" t="inlineStr">
        <is>
          <t>%/month</t>
        </is>
      </c>
      <c r="D23" s="4" t="inlineStr">
        <is>
          <t>Extemporaneidad</t>
        </is>
      </c>
    </row>
    <row r="24" ht="16" customHeight="1" s="80">
      <c r="A24" s="4" t="inlineStr">
        <is>
          <t>Sanción ingresos limit sin emplazamiento</t>
        </is>
      </c>
      <c r="B24" s="5" t="n">
        <v>0.05</v>
      </c>
      <c r="C24" s="4" t="inlineStr">
        <is>
          <t>%</t>
        </is>
      </c>
      <c r="D24" s="4" t="inlineStr">
        <is>
          <t>Limit cap</t>
        </is>
      </c>
    </row>
    <row r="25" ht="16" customHeight="1" s="80">
      <c r="A25" s="4" t="inlineStr">
        <is>
          <t>Sanción ingresos limit con emplazamiento</t>
        </is>
      </c>
      <c r="B25" s="5" t="n">
        <v>0.1</v>
      </c>
      <c r="C25" s="4" t="inlineStr">
        <is>
          <t>%</t>
        </is>
      </c>
      <c r="D25" s="4" t="inlineStr">
        <is>
          <t>Limit cap</t>
        </is>
      </c>
    </row>
    <row r="26" ht="16" customHeight="1" s="80">
      <c r="A26" s="4" t="inlineStr">
        <is>
          <t>Sanción patrimonio limit sin emplazamiento</t>
        </is>
      </c>
      <c r="B26" s="5" t="n">
        <v>0.1</v>
      </c>
      <c r="C26" s="4" t="inlineStr">
        <is>
          <t>%</t>
        </is>
      </c>
      <c r="D26" s="4" t="inlineStr">
        <is>
          <t>Limit cap</t>
        </is>
      </c>
    </row>
    <row r="27" ht="16" customHeight="1" s="80">
      <c r="A27" s="4" t="inlineStr">
        <is>
          <t>Sanción patrimonio limit con emplazamiento</t>
        </is>
      </c>
      <c r="B27" s="5" t="n">
        <v>0.2</v>
      </c>
      <c r="C27" s="4" t="inlineStr">
        <is>
          <t>%</t>
        </is>
      </c>
      <c r="D27" s="4" t="inlineStr">
        <is>
          <t>Limit cap</t>
        </is>
      </c>
    </row>
    <row r="28" ht="16" customHeight="1" s="80">
      <c r="A28" s="4" t="inlineStr">
        <is>
          <t>Sanción UVT limit sin emplazamiento</t>
        </is>
      </c>
      <c r="B28" s="5" t="n">
        <v>2500</v>
      </c>
      <c r="C28" s="4" t="inlineStr">
        <is>
          <t>UVT</t>
        </is>
      </c>
      <c r="D28" s="4" t="inlineStr">
        <is>
          <t>Limit cap</t>
        </is>
      </c>
    </row>
    <row r="29" ht="16" customHeight="1" s="80">
      <c r="A29" s="4" t="inlineStr">
        <is>
          <t>Sanción UVT limit con emplazamiento</t>
        </is>
      </c>
      <c r="B29" s="5" t="n">
        <v>5000</v>
      </c>
      <c r="C29" s="4" t="inlineStr">
        <is>
          <t>UVT</t>
        </is>
      </c>
      <c r="D29" s="4" t="inlineStr">
        <is>
          <t>Limit cap</t>
        </is>
      </c>
    </row>
    <row r="30" ht="16" customHeight="1" s="80">
      <c r="A30" s="4" t="inlineStr">
        <is>
          <t>Declaration threshold - Tope 1 ingresos (COP)</t>
        </is>
      </c>
      <c r="B30" s="70">
        <f>1400*$B$3</f>
        <v/>
      </c>
      <c r="C30" s="4" t="inlineStr">
        <is>
          <t>COP</t>
        </is>
      </c>
      <c r="D30" s="4" t="inlineStr">
        <is>
          <t>From DIAN report row Tope 1; fallback 1400 UVT</t>
        </is>
      </c>
    </row>
    <row r="31" ht="16" customHeight="1" s="80">
      <c r="A31" s="4" t="inlineStr">
        <is>
          <t>Declaration threshold - Tope 2 patrimonio (COP)</t>
        </is>
      </c>
      <c r="B31" s="70">
        <f>4500*$B$3</f>
        <v/>
      </c>
      <c r="C31" s="4" t="inlineStr">
        <is>
          <t>COP</t>
        </is>
      </c>
      <c r="D31" s="4" t="inlineStr">
        <is>
          <t>From DIAN report row Tope 2; fallback 4500 UVT</t>
        </is>
      </c>
    </row>
    <row r="32" ht="16" customHeight="1" s="80">
      <c r="A32" s="4" t="inlineStr">
        <is>
          <t>Declaration threshold - Tope 3 consumo TC (COP)</t>
        </is>
      </c>
      <c r="B32" s="70">
        <f>1400*$B$3</f>
        <v/>
      </c>
      <c r="C32" s="4" t="inlineStr">
        <is>
          <t>COP</t>
        </is>
      </c>
      <c r="D32" s="4" t="inlineStr">
        <is>
          <t>From DIAN report row Tope 3; fallback 1400 UVT</t>
        </is>
      </c>
    </row>
    <row r="33" ht="16" customHeight="1" s="80">
      <c r="A33" s="4" t="inlineStr">
        <is>
          <t>Declaration threshold - Tope 4 movimiento (COP)</t>
        </is>
      </c>
      <c r="B33" s="70">
        <f>1400*$B$3</f>
        <v/>
      </c>
      <c r="C33" s="4" t="inlineStr">
        <is>
          <t>COP</t>
        </is>
      </c>
      <c r="D33" s="4" t="inlineStr">
        <is>
          <t>From DIAN report row Tope 4; fallback 1400 UVT</t>
        </is>
      </c>
    </row>
    <row r="34" ht="16" customHeight="1" s="80">
      <c r="A34" s="4" t="inlineStr">
        <is>
          <t>Declaration threshold - Tope 5 compras (COP)</t>
        </is>
      </c>
      <c r="B34" s="70">
        <f>1400*$B$3</f>
        <v/>
      </c>
      <c r="C34" s="4" t="inlineStr">
        <is>
          <t>COP</t>
        </is>
      </c>
      <c r="D34" s="4" t="inlineStr">
        <is>
          <t>From DIAN report row Tope 5; fallback 1400 UVT</t>
        </is>
      </c>
    </row>
    <row r="35">
      <c r="A35" t="inlineStr">
        <is>
          <t>Anticipo stage (1 primer año, 2 segundo, 3 tercero o más)</t>
        </is>
      </c>
      <c r="B35" t="n">
        <v>3</v>
      </c>
      <c r="C35" t="inlineStr">
        <is>
          <t>Code</t>
        </is>
      </c>
      <c r="D35" t="inlineStr">
        <is>
          <t>Art. 807 E.T. - editable</t>
        </is>
      </c>
    </row>
    <row r="36">
      <c r="A36" t="inlineStr">
        <is>
          <t>Anticipo base option</t>
        </is>
      </c>
      <c r="B36" t="inlineStr">
        <is>
          <t>IMPUESTO_ACTUAL</t>
        </is>
      </c>
      <c r="C36" t="inlineStr">
        <is>
          <t>Text</t>
        </is>
      </c>
      <c r="D36" t="inlineStr">
        <is>
          <t>IMPUESTO_ACTUAL o PROMEDIO_DOS_ULTIMOS</t>
        </is>
      </c>
    </row>
    <row r="37">
      <c r="A37" t="inlineStr">
        <is>
          <t>Impuesto neto de renta año anterior</t>
        </is>
      </c>
      <c r="B37" t="n">
        <v>0</v>
      </c>
      <c r="C37" t="inlineStr">
        <is>
          <t>COP</t>
        </is>
      </c>
      <c r="D37" t="inlineStr">
        <is>
          <t>Se usa sólo si B36 = PROMEDIO_DOS_ULTIMOS</t>
        </is>
      </c>
    </row>
    <row r="38">
      <c r="A38" t="inlineStr">
        <is>
          <t>Impuesto neto de renta hace dos años</t>
        </is>
      </c>
      <c r="B38" t="n">
        <v>0</v>
      </c>
      <c r="C38" t="inlineStr">
        <is>
          <t>COP</t>
        </is>
      </c>
      <c r="D38" t="inlineStr">
        <is>
          <t>Se usa sólo si B36 = PROMEDIO_DOS_ULTIMOS</t>
        </is>
      </c>
    </row>
    <row r="39">
      <c r="A39" t="inlineStr">
        <is>
          <t>Palabra clave proveedor medicina prepagada</t>
        </is>
      </c>
      <c r="B39" t="n"/>
      <c r="C39" t="inlineStr">
        <is>
          <t>Text</t>
        </is>
      </c>
      <c r="D39" t="inlineStr">
        <is>
          <t>Editable según el proveedor real</t>
        </is>
      </c>
    </row>
  </sheetData>
  <dataValidations count="2">
    <dataValidation sqref="B35" showDropDown="0" showInputMessage="0" showErrorMessage="0" allowBlank="0" type="whole">
      <formula1>1</formula1>
      <formula2>3</formula2>
    </dataValidation>
    <dataValidation sqref="B36" showDropDown="0" showInputMessage="0" showErrorMessage="0" allowBlank="0" type="list">
      <formula1>ANTICIPO_BASE_LIST</formula1>
    </dataValidation>
  </dataValidations>
  <pageMargins left="0.75" right="0.75" top="1" bottom="1" header="0.5" footer="0.5"/>
  <legacyDrawing xmlns:r="http://schemas.openxmlformats.org/officeDocument/2006/relationships" r:id="anysvml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O27"/>
  <sheetViews>
    <sheetView workbookViewId="0">
      <selection activeCell="A1" sqref="A1"/>
    </sheetView>
  </sheetViews>
  <sheetFormatPr baseColWidth="10" defaultColWidth="8.83203125" defaultRowHeight="15"/>
  <cols>
    <col width="12" customWidth="1" style="80" min="1" max="2"/>
    <col width="18" customWidth="1" style="80" min="3" max="4"/>
    <col width="19.1640625" customWidth="1" style="80" min="8" max="8"/>
    <col width="27" customWidth="1" style="80" min="9" max="9"/>
  </cols>
  <sheetData>
    <row r="1" ht="16" customHeight="1" s="80">
      <c r="A1" s="3" t="inlineStr">
        <is>
          <t>YES_NO</t>
        </is>
      </c>
      <c r="B1" s="3" t="inlineStr">
        <is>
          <t>YES_NO_NA</t>
        </is>
      </c>
      <c r="C1" s="3" t="inlineStr">
        <is>
          <t>FORM210_CODES</t>
        </is>
      </c>
      <c r="D1" s="3" t="inlineStr">
        <is>
          <t>REDUCCION_FACTOR</t>
        </is>
      </c>
      <c r="F1" t="inlineStr">
        <is>
          <t>ANTICIPO_BASE</t>
        </is>
      </c>
      <c r="G1" t="inlineStr">
        <is>
          <t>MEDICINA_PREPAGADA</t>
        </is>
      </c>
      <c r="H1" t="inlineStr">
        <is>
          <t>EXOGENA_G_PATTERN</t>
        </is>
      </c>
      <c r="I1" t="inlineStr">
        <is>
          <t>EXOGENA_E_PATTERN</t>
        </is>
      </c>
      <c r="J1" t="inlineStr">
        <is>
          <t>EXOGENA_H_PATTERN</t>
        </is>
      </c>
      <c r="K1" t="inlineStr">
        <is>
          <t>EXOGENA_CODE</t>
        </is>
      </c>
      <c r="L1" t="inlineStr">
        <is>
          <t>EXOGENA_OBS</t>
        </is>
      </c>
      <c r="M1" t="inlineStr">
        <is>
          <t>FACTURA_PAGO_PATTERN</t>
        </is>
      </c>
      <c r="N1" t="inlineStr">
        <is>
          <t>FACTURA_INCLUDE</t>
        </is>
      </c>
      <c r="O1" t="inlineStr">
        <is>
          <t>FACTURA_OBS</t>
        </is>
      </c>
    </row>
    <row r="2">
      <c r="A2" s="9" t="inlineStr">
        <is>
          <t>SI</t>
        </is>
      </c>
      <c r="B2" s="9" t="inlineStr">
        <is>
          <t>SI</t>
        </is>
      </c>
      <c r="C2" s="9" t="inlineStr">
        <is>
          <t>R29</t>
        </is>
      </c>
      <c r="D2" s="9" t="n">
        <v>1</v>
      </c>
      <c r="F2" t="inlineStr">
        <is>
          <t>IMPUESTO_ACTUAL</t>
        </is>
      </c>
      <c r="G2" t="inlineStr">
        <is>
          <t>INGRESE_PALABRA_CLAVE</t>
        </is>
      </c>
      <c r="H2" t="inlineStr">
        <is>
          <t>R29 Patrimonio bruto</t>
        </is>
      </c>
      <c r="K2" t="inlineStr">
        <is>
          <t>R29</t>
        </is>
      </c>
      <c r="L2" t="inlineStr">
        <is>
          <t>Patrimonio bruto clasificado automaticamente</t>
        </is>
      </c>
      <c r="M2" t="inlineStr">
        <is>
          <t>ELECTR</t>
        </is>
      </c>
      <c r="N2" t="inlineStr">
        <is>
          <t>SI</t>
        </is>
      </c>
      <c r="O2" t="inlineStr">
        <is>
          <t>Pago electronico reportado por DIAN</t>
        </is>
      </c>
    </row>
    <row r="3">
      <c r="A3" s="9" t="inlineStr">
        <is>
          <t>NO</t>
        </is>
      </c>
      <c r="B3" s="9" t="inlineStr">
        <is>
          <t>NO</t>
        </is>
      </c>
      <c r="C3" s="9" t="inlineStr">
        <is>
          <t>R30</t>
        </is>
      </c>
      <c r="D3" s="9" t="n">
        <v>0.75</v>
      </c>
      <c r="F3" t="inlineStr">
        <is>
          <t>PROMEDIO_DOS_ULTIMOS</t>
        </is>
      </c>
      <c r="H3" t="inlineStr">
        <is>
          <t>R30 Deudas</t>
        </is>
      </c>
      <c r="I3" t="inlineStr">
        <is>
          <t>Deuda a cargo del Contribuyente</t>
        </is>
      </c>
      <c r="K3" t="inlineStr">
        <is>
          <t>R30</t>
        </is>
      </c>
      <c r="L3" t="inlineStr">
        <is>
          <t>Pasivo clasificado automaticamente</t>
        </is>
      </c>
      <c r="M3" t="inlineStr">
        <is>
          <t>TRANSFER</t>
        </is>
      </c>
      <c r="N3" t="inlineStr">
        <is>
          <t>SI</t>
        </is>
      </c>
      <c r="O3" t="inlineStr">
        <is>
          <t>Transferencia electronica reportada por DIAN</t>
        </is>
      </c>
    </row>
    <row r="4">
      <c r="A4" s="9" t="n"/>
      <c r="B4" s="9" t="inlineStr">
        <is>
          <t>N/A</t>
        </is>
      </c>
      <c r="C4" s="9" t="inlineStr">
        <is>
          <t>R32</t>
        </is>
      </c>
      <c r="D4" s="9" t="n">
        <v>0.5</v>
      </c>
      <c r="H4" t="inlineStr">
        <is>
          <t>R32</t>
        </is>
      </c>
      <c r="K4" t="inlineStr">
        <is>
          <t>R32</t>
        </is>
      </c>
      <c r="L4" t="inlineStr">
        <is>
          <t>Casilla 32 clasificada automaticamente</t>
        </is>
      </c>
      <c r="M4" t="inlineStr">
        <is>
          <t>PSE</t>
        </is>
      </c>
      <c r="N4" t="inlineStr">
        <is>
          <t>SI</t>
        </is>
      </c>
      <c r="O4" t="inlineStr">
        <is>
          <t>Pago PSE reportado por DIAN</t>
        </is>
      </c>
    </row>
    <row r="5">
      <c r="A5" s="9" t="n"/>
      <c r="B5" s="9" t="n"/>
      <c r="C5" s="9" t="inlineStr">
        <is>
          <t>R33</t>
        </is>
      </c>
      <c r="D5" s="9" t="n">
        <v>0.25</v>
      </c>
      <c r="H5" t="inlineStr">
        <is>
          <t>R33</t>
        </is>
      </c>
      <c r="K5" t="inlineStr">
        <is>
          <t>R33</t>
        </is>
      </c>
      <c r="L5" t="inlineStr">
        <is>
          <t>Casilla 33 clasificada automaticamente</t>
        </is>
      </c>
      <c r="M5" t="inlineStr">
        <is>
          <t>DÉBIT</t>
        </is>
      </c>
      <c r="N5" t="inlineStr">
        <is>
          <t>SI</t>
        </is>
      </c>
      <c r="O5" t="inlineStr">
        <is>
          <t>Pago con tarjeta debito u otro medio electronico</t>
        </is>
      </c>
    </row>
    <row r="6">
      <c r="A6" s="9" t="n"/>
      <c r="B6" s="9" t="n"/>
      <c r="C6" s="9" t="inlineStr">
        <is>
          <t>R36</t>
        </is>
      </c>
      <c r="D6" s="9" t="n">
        <v>0</v>
      </c>
      <c r="H6" t="inlineStr">
        <is>
          <t>R36</t>
        </is>
      </c>
      <c r="K6" t="inlineStr">
        <is>
          <t>R36</t>
        </is>
      </c>
      <c r="L6" t="inlineStr">
        <is>
          <t>Casilla 36 clasificada automaticamente</t>
        </is>
      </c>
      <c r="M6" t="inlineStr">
        <is>
          <t>DEBIT</t>
        </is>
      </c>
      <c r="N6" t="inlineStr">
        <is>
          <t>SI</t>
        </is>
      </c>
      <c r="O6" t="inlineStr">
        <is>
          <t>Pago con tarjeta debito u otro medio electronico</t>
        </is>
      </c>
    </row>
    <row r="7">
      <c r="A7" s="9" t="n"/>
      <c r="B7" s="9" t="n"/>
      <c r="C7" s="9" t="inlineStr">
        <is>
          <t>R43</t>
        </is>
      </c>
      <c r="D7" s="9" t="n"/>
      <c r="H7" t="inlineStr">
        <is>
          <t>R43 Ingresos brutos rentas de trabajo</t>
        </is>
      </c>
      <c r="K7" t="inlineStr">
        <is>
          <t>R43</t>
        </is>
      </c>
      <c r="L7" t="inlineStr">
        <is>
          <t>Ingreso clasificado automaticamente</t>
        </is>
      </c>
      <c r="M7" t="inlineStr">
        <is>
          <t>CRÉDIT</t>
        </is>
      </c>
      <c r="N7" t="inlineStr">
        <is>
          <t>SI</t>
        </is>
      </c>
      <c r="O7" t="inlineStr">
        <is>
          <t>Pago con tarjeta credito u otro medio electronico</t>
        </is>
      </c>
    </row>
    <row r="8">
      <c r="A8" s="9" t="n"/>
      <c r="B8" s="9" t="n"/>
      <c r="C8" s="9" t="inlineStr">
        <is>
          <t>R58</t>
        </is>
      </c>
      <c r="D8" s="9" t="n"/>
      <c r="H8" t="inlineStr">
        <is>
          <t>R58</t>
        </is>
      </c>
      <c r="K8" t="inlineStr">
        <is>
          <t>R58</t>
        </is>
      </c>
      <c r="L8" t="inlineStr">
        <is>
          <t>Casilla 58 clasificada automaticamente</t>
        </is>
      </c>
      <c r="M8" t="inlineStr">
        <is>
          <t>CREDIT</t>
        </is>
      </c>
      <c r="N8" t="inlineStr">
        <is>
          <t>SI</t>
        </is>
      </c>
      <c r="O8" t="inlineStr">
        <is>
          <t>Pago con tarjeta credito u otro medio electronico</t>
        </is>
      </c>
    </row>
    <row r="9">
      <c r="A9" s="9" t="n"/>
      <c r="B9" s="9" t="n"/>
      <c r="C9" s="9" t="inlineStr">
        <is>
          <t>R74</t>
        </is>
      </c>
      <c r="D9" s="9" t="n"/>
      <c r="H9" t="inlineStr">
        <is>
          <t>R74 Ingresos brutos rentas no laborales</t>
        </is>
      </c>
      <c r="I9" t="inlineStr">
        <is>
          <t>Otros Costos y Deducciones</t>
        </is>
      </c>
      <c r="K9" t="inlineStr">
        <is>
          <t>R74</t>
        </is>
      </c>
      <c r="L9" t="inlineStr">
        <is>
          <t>Ingreso no laboral clasificado automaticamente</t>
        </is>
      </c>
      <c r="M9" t="inlineStr">
        <is>
          <t>TARJETA</t>
        </is>
      </c>
      <c r="N9" t="inlineStr">
        <is>
          <t>SI</t>
        </is>
      </c>
      <c r="O9" t="inlineStr">
        <is>
          <t>Pago con tarjeta reportado por DIAN</t>
        </is>
      </c>
    </row>
    <row r="10">
      <c r="A10" s="9" t="n"/>
      <c r="B10" s="9" t="n"/>
      <c r="C10" s="9" t="inlineStr">
        <is>
          <t>R100</t>
        </is>
      </c>
      <c r="D10" s="9" t="n"/>
      <c r="H10" t="inlineStr">
        <is>
          <t>R74 Ingresos brutos rentas no laborales</t>
        </is>
      </c>
      <c r="I10" t="inlineStr">
        <is>
          <t>Valor fondo de protección de aportes creado con el remanente</t>
        </is>
      </c>
      <c r="K10" t="inlineStr">
        <is>
          <t>R74</t>
        </is>
      </c>
      <c r="L10" t="inlineStr">
        <is>
          <t>Ingreso no laboral clasificado automaticamente</t>
        </is>
      </c>
      <c r="M10" t="inlineStr">
        <is>
          <t>DAVIPLATA</t>
        </is>
      </c>
      <c r="N10" t="inlineStr">
        <is>
          <t>SI</t>
        </is>
      </c>
      <c r="O10" t="inlineStr">
        <is>
          <t>Billetera electronica reportada por DIAN</t>
        </is>
      </c>
    </row>
    <row r="11">
      <c r="A11" s="9" t="n"/>
      <c r="B11" s="9" t="n"/>
      <c r="C11" s="9" t="inlineStr">
        <is>
          <t>R123</t>
        </is>
      </c>
      <c r="D11" s="9" t="n"/>
      <c r="H11" t="inlineStr">
        <is>
          <t>R100</t>
        </is>
      </c>
      <c r="K11" t="inlineStr">
        <is>
          <t>R100</t>
        </is>
      </c>
      <c r="L11" t="inlineStr">
        <is>
          <t>Casilla 100 clasificada automaticamente</t>
        </is>
      </c>
      <c r="M11" t="inlineStr">
        <is>
          <t>NEQUI</t>
        </is>
      </c>
      <c r="N11" t="inlineStr">
        <is>
          <t>SI</t>
        </is>
      </c>
      <c r="O11" t="inlineStr">
        <is>
          <t>Billetera electronica reportada por DIAN</t>
        </is>
      </c>
    </row>
    <row r="12">
      <c r="A12" s="9" t="n"/>
      <c r="B12" s="9" t="n"/>
      <c r="C12" s="9" t="inlineStr">
        <is>
          <t>R132</t>
        </is>
      </c>
      <c r="D12" s="9" t="n"/>
      <c r="H12" t="inlineStr">
        <is>
          <t>R123</t>
        </is>
      </c>
      <c r="K12" t="inlineStr">
        <is>
          <t>R123</t>
        </is>
      </c>
      <c r="L12" t="inlineStr">
        <is>
          <t>Casilla 123 clasificada automaticamente</t>
        </is>
      </c>
      <c r="M12" t="inlineStr">
        <is>
          <t>EFECTIVO</t>
        </is>
      </c>
      <c r="N12" t="inlineStr">
        <is>
          <t>NO</t>
        </is>
      </c>
      <c r="O12" t="inlineStr">
        <is>
          <t>Pago en efectivo: no elegible para el beneficio del 1%</t>
        </is>
      </c>
    </row>
    <row r="13">
      <c r="A13" s="9" t="n"/>
      <c r="B13" s="9" t="n"/>
      <c r="C13" s="9" t="inlineStr">
        <is>
          <t>TOPE_MOV</t>
        </is>
      </c>
      <c r="D13" s="9" t="n"/>
      <c r="H13" t="inlineStr">
        <is>
          <t>R132</t>
        </is>
      </c>
      <c r="K13" t="inlineStr">
        <is>
          <t>R132</t>
        </is>
      </c>
      <c r="L13" t="inlineStr">
        <is>
          <t>Casilla 132 clasificada automaticamente</t>
        </is>
      </c>
      <c r="M13" t="inlineStr">
        <is>
          <t>CASH</t>
        </is>
      </c>
      <c r="N13" t="inlineStr">
        <is>
          <t>NO</t>
        </is>
      </c>
      <c r="O13" t="inlineStr">
        <is>
          <t>Pago en efectivo: no elegible para el beneficio del 1%</t>
        </is>
      </c>
    </row>
    <row r="14">
      <c r="A14" s="9" t="n"/>
      <c r="B14" s="9" t="n"/>
      <c r="C14" s="9" t="inlineStr">
        <is>
          <t>TOPE_TC</t>
        </is>
      </c>
      <c r="D14" s="9" t="n"/>
      <c r="H14" t="inlineStr">
        <is>
          <t>TOPE 4. Consignaciones</t>
        </is>
      </c>
      <c r="I14" t="inlineStr">
        <is>
          <t>Valor total de los movimientos en cuentas corrientes y de ahorros</t>
        </is>
      </c>
      <c r="J14" t="inlineStr">
        <is>
          <t>Cuenta de ahorro</t>
        </is>
      </c>
      <c r="K14" t="inlineStr">
        <is>
          <t>TOPE_MOV</t>
        </is>
      </c>
      <c r="L14" t="inlineStr">
        <is>
          <t>Control automatico de movimientos bancarios</t>
        </is>
      </c>
      <c r="M14" t="inlineStr">
        <is>
          <t>CHEQUE</t>
        </is>
      </c>
      <c r="N14" t="inlineStr">
        <is>
          <t>NO</t>
        </is>
      </c>
      <c r="O14" t="inlineStr">
        <is>
          <t>Pago por cheque: no se trata como medio electronico automatico</t>
        </is>
      </c>
    </row>
    <row r="15">
      <c r="A15" s="9" t="n"/>
      <c r="B15" s="9" t="n"/>
      <c r="C15" s="9" t="inlineStr">
        <is>
          <t>TOPE_COMP</t>
        </is>
      </c>
      <c r="D15" s="9" t="n"/>
      <c r="H15" t="inlineStr">
        <is>
          <t>Tope 3. Consumos TC</t>
        </is>
      </c>
      <c r="I15" t="inlineStr">
        <is>
          <t>Total Adquisiciones consumos o gastos tarjeta Crédito o Débito</t>
        </is>
      </c>
      <c r="J15" t="inlineStr">
        <is>
          <t>Clase de Tarjeta</t>
        </is>
      </c>
      <c r="K15" t="inlineStr">
        <is>
          <t>TOPE_TC</t>
        </is>
      </c>
      <c r="L15" t="inlineStr">
        <is>
          <t>Control automatico de consumos con tarjeta</t>
        </is>
      </c>
      <c r="M15" t="inlineStr">
        <is>
          <t>CONSIGN</t>
        </is>
      </c>
      <c r="N15" t="inlineStr">
        <is>
          <t>NO</t>
        </is>
      </c>
      <c r="O15" t="inlineStr">
        <is>
          <t>Pago no identificado como electronico en el texto DIAN</t>
        </is>
      </c>
    </row>
    <row r="16">
      <c r="A16" s="9" t="n"/>
      <c r="B16" s="9" t="n"/>
      <c r="C16" s="9" t="inlineStr">
        <is>
          <t>OTRO</t>
        </is>
      </c>
      <c r="D16" s="9" t="n"/>
      <c r="H16" t="inlineStr">
        <is>
          <t>Tope 5</t>
        </is>
      </c>
      <c r="K16" t="inlineStr">
        <is>
          <t>TOPE_COMP</t>
        </is>
      </c>
      <c r="L16" t="inlineStr">
        <is>
          <t>Control automatico de compras</t>
        </is>
      </c>
    </row>
    <row r="17">
      <c r="A17" s="9" t="n"/>
      <c r="B17" s="9" t="n"/>
      <c r="C17" s="9" t="n"/>
      <c r="D17" s="9" t="n"/>
      <c r="H17" t="inlineStr">
        <is>
          <t>El Tope 2 - Patrimonio, toma el mayor valor entre la suma de variables del año gravable y el valor de patrimonio bruto declarado en el año anterior</t>
        </is>
      </c>
      <c r="I17" t="inlineStr">
        <is>
          <t>Total patrimonio bruto declarado en el año anterior</t>
        </is>
      </c>
      <c r="K17" t="inlineStr">
        <is>
          <t>OTRO</t>
        </is>
      </c>
      <c r="L17" t="inlineStr">
        <is>
          <t>Control de patrimonio del año anterior; no se suma como casilla 210</t>
        </is>
      </c>
    </row>
    <row r="18">
      <c r="A18" s="9" t="n"/>
      <c r="B18" s="9" t="n"/>
      <c r="C18" s="9" t="n"/>
      <c r="D18" s="9" t="n"/>
      <c r="H18" t="inlineStr">
        <is>
          <t>Tope 2. Patrimonio</t>
        </is>
      </c>
      <c r="I18" t="inlineStr">
        <is>
          <t>Total patrimonio bruto declarado en el año anterior</t>
        </is>
      </c>
      <c r="K18" t="inlineStr">
        <is>
          <t>OTRO</t>
        </is>
      </c>
      <c r="L18" t="inlineStr">
        <is>
          <t>Control de patrimonio del año anterior; no se suma como casilla 210</t>
        </is>
      </c>
    </row>
    <row r="19">
      <c r="A19" s="9" t="n"/>
      <c r="B19" s="9" t="n"/>
      <c r="C19" s="9" t="n"/>
      <c r="D19" s="9" t="n"/>
      <c r="I19" t="inlineStr">
        <is>
          <t>Total saldo a favor</t>
        </is>
      </c>
      <c r="K19" t="inlineStr">
        <is>
          <t>OTRO</t>
        </is>
      </c>
      <c r="L19" t="inlineStr">
        <is>
          <t>Saldo a favor informativo; revisar cruce con saldos y anticipos</t>
        </is>
      </c>
    </row>
    <row r="20">
      <c r="A20" s="9" t="n"/>
      <c r="B20" s="9" t="n"/>
      <c r="C20" s="9" t="n"/>
      <c r="D20" s="9" t="n"/>
      <c r="H20" t="inlineStr">
        <is>
          <t>R28: factura electrónica</t>
        </is>
      </c>
      <c r="I20" t="inlineStr">
        <is>
          <t>Suma valor total facturas tras ajustes por notas</t>
        </is>
      </c>
      <c r="K20" t="inlineStr">
        <is>
          <t>OTRO</t>
        </is>
      </c>
      <c r="L20" t="inlineStr">
        <is>
          <t>Control de facturas; la base se calcula en INPUT_FACTURAS_DIAN</t>
        </is>
      </c>
    </row>
    <row r="21">
      <c r="A21" s="9" t="n"/>
      <c r="B21" s="9" t="n"/>
      <c r="C21" s="9" t="n"/>
      <c r="D21" s="9" t="n"/>
      <c r="I21" t="inlineStr">
        <is>
          <t>Monto total de facturación electrónica susceptible de beneficio</t>
        </is>
      </c>
      <c r="K21" t="inlineStr">
        <is>
          <t>OTRO</t>
        </is>
      </c>
      <c r="L21" t="inlineStr">
        <is>
          <t>Control de facturas; la base se calcula en INPUT_FACTURAS_DIAN</t>
        </is>
      </c>
    </row>
    <row r="22">
      <c r="H22" t="inlineStr">
        <is>
          <t>Tope 2. Patrimonio| Rentas exentas y deducciones imputables a las rentas</t>
        </is>
      </c>
      <c r="I22" t="inlineStr">
        <is>
          <t>Aportes voluntarios a pensión</t>
        </is>
      </c>
      <c r="J22" t="inlineStr">
        <is>
          <t>Tipo de Aporte</t>
        </is>
      </c>
      <c r="K22" t="inlineStr">
        <is>
          <t>OTRO</t>
        </is>
      </c>
      <c r="L22" t="inlineStr">
        <is>
          <t>Aporte voluntario detectado: revisar soporte y limites antes de imputarlo</t>
        </is>
      </c>
    </row>
    <row r="23">
      <c r="H23" t="inlineStr">
        <is>
          <t>Tope 2. Patrimonio| R29 Patrimonio bruto</t>
        </is>
      </c>
      <c r="I23" t="inlineStr">
        <is>
          <t>Ahorro voluntario Saldo Final</t>
        </is>
      </c>
      <c r="J23" t="inlineStr">
        <is>
          <t>Tipo de Aporte</t>
        </is>
      </c>
      <c r="K23" t="inlineStr">
        <is>
          <t>R29</t>
        </is>
      </c>
      <c r="L23" t="inlineStr">
        <is>
          <t>Saldo patrimonial clasificado automaticamente</t>
        </is>
      </c>
    </row>
    <row r="24">
      <c r="H24" t="inlineStr">
        <is>
          <t>Tope 2. Patrimonio| R29 Patrimonio bruto</t>
        </is>
      </c>
      <c r="I24" t="inlineStr">
        <is>
          <t>Saldo cuentas bancarias</t>
        </is>
      </c>
      <c r="J24" t="inlineStr">
        <is>
          <t>Cuenta de ahorro</t>
        </is>
      </c>
      <c r="K24" t="inlineStr">
        <is>
          <t>R29</t>
        </is>
      </c>
      <c r="L24" t="inlineStr">
        <is>
          <t>Saldo bancario clasificado automaticamente</t>
        </is>
      </c>
    </row>
    <row r="25">
      <c r="H25" t="inlineStr">
        <is>
          <t>Tope 2. Patrimonio bruto | R29 Patrimonio bruto</t>
        </is>
      </c>
      <c r="I25" t="inlineStr">
        <is>
          <t>Valor avalúo catastral</t>
        </is>
      </c>
      <c r="J25" t="inlineStr">
        <is>
          <t>Matricula</t>
        </is>
      </c>
      <c r="K25" t="inlineStr">
        <is>
          <t>R29</t>
        </is>
      </c>
      <c r="L25" t="inlineStr">
        <is>
          <t>Inmueble clasificado automaticamente en patrimonio</t>
        </is>
      </c>
    </row>
    <row r="26">
      <c r="H26" t="inlineStr">
        <is>
          <t>Tope 2. Patrimonio| R29 Patrimonio bruto</t>
        </is>
      </c>
      <c r="I26" t="inlineStr">
        <is>
          <t>Valor total de la inversión, aporte o derecho social efectuada y acumulada a 31 de diciembre del año a reportar</t>
        </is>
      </c>
      <c r="J26" t="inlineStr">
        <is>
          <t>Porcentaje de Participación</t>
        </is>
      </c>
      <c r="K26" t="inlineStr">
        <is>
          <t>R29</t>
        </is>
      </c>
      <c r="L26" t="inlineStr">
        <is>
          <t>Inversion o derecho social clasificado automaticamente en patrimonio</t>
        </is>
      </c>
    </row>
    <row r="27">
      <c r="H27" t="inlineStr">
        <is>
          <t>Tope 2. Patrimonio| R29 Patrimonio bruto</t>
        </is>
      </c>
      <c r="I27" t="inlineStr">
        <is>
          <t>Cuenta por Cobrar a favor Contribuyentes - Cuentas por pagar</t>
        </is>
      </c>
      <c r="K27" t="inlineStr">
        <is>
          <t>R29</t>
        </is>
      </c>
      <c r="L27" t="inlineStr">
        <is>
          <t>Cuenta por cobrar clasificada automaticamente en patrimonio</t>
        </is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L5016"/>
  <sheetViews>
    <sheetView workbookViewId="0">
      <pane ySplit="19" topLeftCell="A20" activePane="bottomLeft" state="frozen"/>
      <selection pane="bottomLeft" activeCell="F17" sqref="F17"/>
    </sheetView>
  </sheetViews>
  <sheetFormatPr baseColWidth="10" defaultColWidth="8.83203125" defaultRowHeight="15"/>
  <cols>
    <col width="10.1640625" customWidth="1" style="80" min="1" max="1"/>
    <col width="28.5" customWidth="1" style="80" min="2" max="2"/>
    <col width="8.6640625" customWidth="1" style="80" min="3" max="3"/>
    <col width="30.5" customWidth="1" style="80" min="4" max="4"/>
    <col width="64.33203125" customWidth="1" style="80" min="5" max="5"/>
    <col width="15" customWidth="1" style="80" min="6" max="6"/>
    <col width="37.5" customWidth="1" style="80" min="7" max="7"/>
    <col width="34.6640625" customWidth="1" style="80" min="8" max="8"/>
    <col width="10" customWidth="1" style="80" min="9" max="9"/>
    <col width="14" customWidth="1" style="80" min="10" max="10"/>
    <col width="16" customWidth="1" style="80" min="11" max="11"/>
    <col width="24" customWidth="1" style="80" min="12" max="12"/>
  </cols>
  <sheetData>
    <row r="1" ht="82.5" customHeight="1" s="80">
      <c r="A1" s="90" t="n"/>
      <c r="B1" s="83" t="n"/>
      <c r="C1" s="96" t="inlineStr">
        <is>
          <t>Consulta de Información reportada por terceros</t>
        </is>
      </c>
      <c r="D1" s="82" t="n"/>
      <c r="E1" s="82" t="n"/>
      <c r="F1" s="82" t="n"/>
      <c r="G1" s="82" t="n"/>
      <c r="H1" s="83" t="n"/>
      <c r="I1" s="97" t="n"/>
      <c r="J1" s="97" t="n"/>
      <c r="K1" s="97" t="n"/>
      <c r="L1" s="97" t="n"/>
    </row>
    <row r="2" ht="57" customHeight="1" s="80">
      <c r="A2" s="81" t="inlineStr">
        <is>
          <t>ADVERTENCIA: Esta información corresponde a la fecha de corte del proceso y puede estar sujeta a cambios de los terceros que la reportan conforme a las modificaciones o adiciones del informante</t>
        </is>
      </c>
      <c r="B2" s="82" t="n"/>
      <c r="C2" s="82" t="n"/>
      <c r="D2" s="82" t="n"/>
      <c r="E2" s="82" t="n"/>
      <c r="F2" s="83" t="n"/>
      <c r="G2" s="37" t="inlineStr">
        <is>
          <t>Fecha   Reporte:</t>
        </is>
      </c>
      <c r="H2" s="38" t="n"/>
      <c r="I2" s="97" t="n"/>
      <c r="J2" s="97" t="n"/>
      <c r="K2" s="97" t="n"/>
      <c r="L2" s="97" t="n"/>
    </row>
    <row r="3" ht="31.5" customHeight="1" s="80">
      <c r="A3" s="79" t="inlineStr">
        <is>
          <t xml:space="preserve">Fecha corte del proceso: </t>
        </is>
      </c>
      <c r="C3" s="39" t="n"/>
      <c r="D3" s="40" t="n"/>
      <c r="E3" s="40" t="n"/>
      <c r="F3" s="133" t="n"/>
      <c r="G3" s="42" t="n"/>
      <c r="H3" s="43" t="n"/>
      <c r="I3" s="97" t="n"/>
      <c r="J3" s="97" t="n"/>
      <c r="K3" s="97" t="n"/>
      <c r="L3" s="97" t="n"/>
    </row>
    <row r="4" ht="31.5" customHeight="1" s="80">
      <c r="A4" s="79" t="inlineStr">
        <is>
          <t>Año al que se refiere la consulta:</t>
        </is>
      </c>
      <c r="C4" s="44" t="inlineStr">
        <is>
          <t>2024</t>
        </is>
      </c>
      <c r="D4" s="40" t="n"/>
      <c r="E4" s="40" t="n"/>
      <c r="F4" s="133" t="n"/>
      <c r="G4" s="42" t="n"/>
      <c r="H4" s="45" t="n"/>
      <c r="I4" s="97" t="n"/>
      <c r="J4" s="97" t="n"/>
      <c r="K4" s="97" t="n"/>
      <c r="L4" s="97" t="n"/>
    </row>
    <row r="5" ht="20" customHeight="1" s="80">
      <c r="A5" s="84" t="inlineStr">
        <is>
          <t>Identificación del consultante</t>
        </is>
      </c>
      <c r="B5" s="85" t="n"/>
      <c r="C5" s="85" t="n"/>
      <c r="D5" s="85" t="n"/>
      <c r="E5" s="85" t="n"/>
      <c r="F5" s="85" t="n"/>
      <c r="G5" s="85" t="n"/>
      <c r="H5" s="86" t="n"/>
      <c r="I5" s="97" t="n"/>
      <c r="J5" s="97" t="n"/>
      <c r="K5" s="97" t="n"/>
      <c r="L5" s="97" t="n"/>
    </row>
    <row r="6" ht="20" customHeight="1" s="80">
      <c r="A6" s="79" t="inlineStr">
        <is>
          <t>Tipo de documento:</t>
        </is>
      </c>
      <c r="C6" s="46" t="inlineStr">
        <is>
          <t>C.C. / NIT</t>
        </is>
      </c>
      <c r="D6" s="40" t="n"/>
      <c r="E6" s="40" t="n"/>
      <c r="F6" s="133" t="n"/>
      <c r="G6" s="42" t="n"/>
      <c r="H6" s="47" t="n"/>
      <c r="I6" s="97" t="n"/>
      <c r="J6" s="97" t="n"/>
      <c r="K6" s="97" t="n"/>
      <c r="L6" s="97" t="n"/>
    </row>
    <row r="7" ht="20" customHeight="1" s="80">
      <c r="A7" s="79" t="inlineStr">
        <is>
          <t>Identificación:</t>
        </is>
      </c>
      <c r="C7" s="48" t="n"/>
      <c r="D7" s="40" t="n"/>
      <c r="E7" s="40" t="n"/>
      <c r="F7" s="133" t="n"/>
      <c r="G7" s="42" t="n"/>
      <c r="H7" s="43" t="n"/>
      <c r="I7" s="97" t="n"/>
      <c r="J7" s="97" t="n"/>
      <c r="K7" s="97" t="n"/>
      <c r="L7" s="97" t="n"/>
    </row>
    <row r="8" ht="20" customHeight="1" s="80">
      <c r="A8" s="79" t="inlineStr">
        <is>
          <t>Nombres / Razón social:</t>
        </is>
      </c>
      <c r="C8" s="46" t="n"/>
      <c r="D8" s="40" t="n"/>
      <c r="E8" s="40" t="n"/>
      <c r="F8" s="133" t="n"/>
      <c r="G8" s="42" t="n"/>
      <c r="H8" s="43" t="n"/>
      <c r="I8" s="97" t="n"/>
      <c r="J8" s="97" t="n"/>
      <c r="K8" s="97" t="n"/>
      <c r="L8" s="97" t="n"/>
    </row>
    <row r="9" ht="20" customHeight="1" s="80">
      <c r="A9" s="49" t="n"/>
      <c r="B9" s="49" t="n"/>
      <c r="C9" s="50" t="n"/>
      <c r="D9" s="50" t="n"/>
      <c r="E9" s="50" t="n"/>
      <c r="F9" s="134" t="n"/>
      <c r="G9" s="52" t="n"/>
      <c r="H9" s="53" t="n"/>
      <c r="I9" s="97" t="n"/>
      <c r="J9" s="97" t="n"/>
      <c r="K9" s="97" t="n"/>
      <c r="L9" s="97" t="n"/>
    </row>
    <row r="10" ht="40.5" customHeight="1" s="80">
      <c r="A10" s="87" t="inlineStr">
        <is>
          <t xml:space="preserve">Si esta información presenta inconsistencias, debe comunicarse o acudir a la persona natural o jurídica que entrega la información. Sus datos de identificación están en la columna 'persona que reporta'. </t>
        </is>
      </c>
      <c r="B10" s="88" t="n"/>
      <c r="C10" s="88" t="n"/>
      <c r="D10" s="88" t="n"/>
      <c r="E10" s="88" t="n"/>
      <c r="F10" s="88" t="n"/>
      <c r="G10" s="88" t="n"/>
      <c r="H10" s="89" t="n"/>
      <c r="I10" s="97" t="n"/>
      <c r="J10" s="97" t="n"/>
      <c r="K10" s="97" t="n"/>
      <c r="L10" s="97" t="n"/>
    </row>
    <row r="11" ht="31.5" customHeight="1" s="80">
      <c r="A11" s="91" t="inlineStr">
        <is>
          <t>IMPORTANTE: Para cumplir con su obligación de declarar, la Información Exógena Tributaria NO ES INDISPENSABLE y NO REEMPLAZA la información de su realidad económica, ni lo exonera de declarar los valores totales que correspondan y que son de su conocimiento exclusivo.</t>
        </is>
      </c>
      <c r="H11" s="92" t="n"/>
      <c r="I11" s="97" t="n"/>
      <c r="J11" s="97" t="n"/>
      <c r="K11" s="97" t="n"/>
      <c r="L11" s="97" t="n"/>
    </row>
    <row r="12" ht="31.5" customHeight="1" s="80">
      <c r="A12" s="93" t="n"/>
      <c r="B12" s="94" t="n"/>
      <c r="C12" s="94" t="n"/>
      <c r="D12" s="94" t="n"/>
      <c r="E12" s="94" t="n"/>
      <c r="F12" s="94" t="n"/>
      <c r="G12" s="94" t="n"/>
      <c r="H12" s="95" t="n"/>
      <c r="I12" s="97" t="n"/>
      <c r="J12" s="97" t="n"/>
      <c r="K12" s="97" t="n"/>
      <c r="L12" s="97" t="n"/>
    </row>
    <row r="13" ht="28.5" customHeight="1" s="80">
      <c r="A13" s="84" t="inlineStr">
        <is>
          <t>Persona que reporta</t>
        </is>
      </c>
      <c r="B13" s="86" t="n"/>
      <c r="C13" s="84" t="inlineStr">
        <is>
          <t>Información reportada</t>
        </is>
      </c>
      <c r="D13" s="85" t="n"/>
      <c r="E13" s="85" t="n"/>
      <c r="F13" s="85" t="n"/>
      <c r="G13" s="85" t="n"/>
      <c r="H13" s="86" t="n"/>
      <c r="I13" s="97" t="n"/>
      <c r="J13" s="97" t="n"/>
      <c r="K13" s="97" t="n"/>
      <c r="L13" s="97" t="n"/>
    </row>
    <row r="14" ht="48" customHeight="1" s="80">
      <c r="A14" s="54" t="inlineStr">
        <is>
          <t>NIT</t>
        </is>
      </c>
      <c r="B14" s="55" t="inlineStr">
        <is>
          <t>Nombre / Razón Social</t>
        </is>
      </c>
      <c r="C14" s="55" t="inlineStr">
        <is>
          <t>NIT</t>
        </is>
      </c>
      <c r="D14" s="54" t="inlineStr">
        <is>
          <t>Nombre/Razón Social reportada por el tercero</t>
        </is>
      </c>
      <c r="E14" s="54" t="inlineStr">
        <is>
          <t>Detalle</t>
        </is>
      </c>
      <c r="F14" s="135" t="inlineStr">
        <is>
          <t>Valor</t>
        </is>
      </c>
      <c r="G14" s="57" t="inlineStr">
        <is>
          <t>Uso declaración Sugerida</t>
        </is>
      </c>
      <c r="H14" s="54" t="inlineStr">
        <is>
          <t xml:space="preserve">Información  Adicional </t>
        </is>
      </c>
      <c r="I14" s="54" t="inlineStr">
        <is>
          <t>Incluir?</t>
        </is>
      </c>
      <c r="J14" s="54" t="inlineStr">
        <is>
          <t>Codigo_210</t>
        </is>
      </c>
      <c r="K14" s="54" t="inlineStr">
        <is>
          <t>Valor_Aplicado</t>
        </is>
      </c>
      <c r="L14" s="54" t="inlineStr">
        <is>
          <t>Observaciones</t>
        </is>
      </c>
    </row>
    <row r="15" ht="15" customHeight="1" s="80">
      <c r="A15" s="58" t="n"/>
      <c r="B15" s="59" t="n"/>
      <c r="C15" s="60" t="n"/>
      <c r="D15" s="59" t="n"/>
      <c r="E15" s="59" t="inlineStr">
        <is>
          <t>Tope 1 - Ingresos</t>
        </is>
      </c>
      <c r="F15" s="136">
        <f>1400*PARAMS!$B$3</f>
        <v/>
      </c>
      <c r="G15" s="62" t="n"/>
      <c r="H15" s="63" t="n"/>
      <c r="I15" s="97" t="n"/>
      <c r="J15" s="97" t="n"/>
      <c r="K15" s="97" t="n"/>
      <c r="L15" s="97" t="n"/>
    </row>
    <row r="16" ht="15" customHeight="1" s="80">
      <c r="A16" s="58" t="n"/>
      <c r="B16" s="59" t="n"/>
      <c r="C16" s="60" t="n"/>
      <c r="D16" s="59" t="n"/>
      <c r="E16" s="59" t="inlineStr">
        <is>
          <t>Tope 2 - Patrimonio</t>
        </is>
      </c>
      <c r="F16" s="136">
        <f>4500*PARAMS!$B$3</f>
        <v/>
      </c>
      <c r="G16" s="62" t="n"/>
      <c r="H16" s="63" t="n"/>
      <c r="I16" s="97" t="n"/>
      <c r="J16" s="97" t="n"/>
      <c r="K16" s="97" t="n"/>
      <c r="L16" s="97" t="n"/>
    </row>
    <row r="17" ht="15" customHeight="1" s="80">
      <c r="A17" s="58" t="n"/>
      <c r="B17" s="59" t="n"/>
      <c r="C17" s="60" t="n"/>
      <c r="D17" s="59" t="n"/>
      <c r="E17" s="59" t="inlineStr">
        <is>
          <t>Tope 3 - Consumo TC</t>
        </is>
      </c>
      <c r="F17" s="136">
        <f>1400*PARAMS!$B$3</f>
        <v/>
      </c>
      <c r="G17" s="62" t="n"/>
      <c r="H17" s="63" t="n"/>
      <c r="I17" s="97" t="n"/>
      <c r="J17" s="97" t="n"/>
      <c r="K17" s="97" t="n"/>
      <c r="L17" s="97" t="n"/>
    </row>
    <row r="18" ht="15" customHeight="1" s="80">
      <c r="A18" s="58" t="n"/>
      <c r="B18" s="59" t="n"/>
      <c r="C18" s="60" t="n"/>
      <c r="D18" s="59" t="n"/>
      <c r="E18" s="59" t="inlineStr">
        <is>
          <t>Tope 4 - Movimiento</t>
        </is>
      </c>
      <c r="F18" s="136">
        <f>1400*PARAMS!$B$3</f>
        <v/>
      </c>
      <c r="G18" s="62" t="n"/>
      <c r="H18" s="63" t="n"/>
      <c r="I18" s="97" t="n"/>
      <c r="J18" s="97" t="n"/>
      <c r="K18" s="97" t="n"/>
      <c r="L18" s="97" t="n"/>
    </row>
    <row r="19" ht="15" customHeight="1" s="80">
      <c r="A19" s="58" t="n"/>
      <c r="B19" s="59" t="n"/>
      <c r="C19" s="60" t="n"/>
      <c r="D19" s="59" t="n"/>
      <c r="E19" s="59" t="inlineStr">
        <is>
          <t>Tope 5 - Compras</t>
        </is>
      </c>
      <c r="F19" s="136">
        <f>1400*PARAMS!$B$3</f>
        <v/>
      </c>
      <c r="G19" s="62" t="n"/>
      <c r="H19" s="63" t="n"/>
      <c r="I19" s="97" t="n"/>
      <c r="J19" s="97" t="n"/>
      <c r="K19" s="97" t="n"/>
      <c r="L19" s="97" t="n"/>
    </row>
    <row r="20">
      <c r="A20" s="9" t="n"/>
      <c r="B20" s="9" t="n"/>
      <c r="C20" s="9" t="n"/>
      <c r="D20" s="9" t="n"/>
      <c r="E20" s="9" t="n"/>
      <c r="F20" s="11" t="n"/>
      <c r="G20" s="9" t="n"/>
      <c r="H20" s="9" t="n"/>
      <c r="I20" s="35">
        <f>IF(COUNTA($A20:$H20)=0,"",IF($J20="OTRO","NO","SI"))</f>
        <v/>
      </c>
      <c r="J20" s="35">
        <f>IF(COUNTA($A20:$H20)=0,"",IFERROR(LOOKUP(2,1/(((LISTS!$H$2:$H$26&lt;&gt;"")*ISNUMBER(SEARCH(LISTS!$H$2:$H$26,$G20)))+((LISTS!$I$2:$I$26&lt;&gt;"")*ISNUMBER(SEARCH(LISTS!$I$2:$I$26,$E20)))),LISTS!$K$2:$K$26),"OTRO"))</f>
        <v/>
      </c>
      <c r="K20" s="36">
        <f>IF($I20&lt;&gt;"SI",0,IFERROR($F20,0))</f>
        <v/>
      </c>
      <c r="L20" s="35">
        <f>IF(COUNTA($A20:$H20)=0,"",IF($J20="OTRO",IFERROR(LOOKUP(2,1/(((LISTS!$H$2:$H$26&lt;&gt;"")*ISNUMBER(SEARCH(LISTS!$H$2:$H$26,$G20)))+((LISTS!$I$2:$I$26&lt;&gt;"")*ISNUMBER(SEARCH(LISTS!$I$2:$I$26,$E20)))),LISTS!$L$2:$L$26),"Concepto DIAN no mapeado a casilla automatica"),IF(LEFT($J20,4)="TOPE","Control automatico DIAN: "&amp;$J20,"Casilla automatica: "&amp;$J20)))</f>
        <v/>
      </c>
    </row>
    <row r="21">
      <c r="A21" s="9" t="n"/>
      <c r="B21" s="9" t="n"/>
      <c r="C21" s="9" t="n"/>
      <c r="D21" s="9" t="n"/>
      <c r="E21" s="9" t="n"/>
      <c r="F21" s="11" t="n"/>
      <c r="G21" s="9" t="n"/>
      <c r="H21" s="9" t="n"/>
      <c r="I21" s="35">
        <f>IF(COUNTA($A21:$H21)=0,"",IF($J21="OTRO","NO","SI"))</f>
        <v/>
      </c>
      <c r="J21" s="35">
        <f>IF(COUNTA($A21:$H21)=0,"",IFERROR(LOOKUP(2,1/(((LISTS!$H$2:$H$26&lt;&gt;"")*ISNUMBER(SEARCH(LISTS!$H$2:$H$26,$G21)))+((LISTS!$I$2:$I$26&lt;&gt;"")*ISNUMBER(SEARCH(LISTS!$I$2:$I$26,$E21)))),LISTS!$K$2:$K$26),"OTRO"))</f>
        <v/>
      </c>
      <c r="K21" s="36">
        <f>IF($I21&lt;&gt;"SI",0,IFERROR($F21,0))</f>
        <v/>
      </c>
      <c r="L21" s="35">
        <f>IF(COUNTA($A21:$H21)=0,"",IF($J21="OTRO",IFERROR(LOOKUP(2,1/(((LISTS!$H$2:$H$26&lt;&gt;"")*ISNUMBER(SEARCH(LISTS!$H$2:$H$26,$G21)))+((LISTS!$I$2:$I$26&lt;&gt;"")*ISNUMBER(SEARCH(LISTS!$I$2:$I$26,$E21)))),LISTS!$L$2:$L$26),"Concepto DIAN no mapeado a casilla automatica"),IF(LEFT($J21,4)="TOPE","Control automatico DIAN: "&amp;$J21,"Casilla automatica: "&amp;$J21)))</f>
        <v/>
      </c>
    </row>
    <row r="22">
      <c r="A22" s="9" t="n"/>
      <c r="B22" s="9" t="n"/>
      <c r="C22" s="9" t="n"/>
      <c r="D22" s="9" t="n"/>
      <c r="E22" s="9" t="n"/>
      <c r="F22" s="11" t="n"/>
      <c r="G22" s="9" t="n"/>
      <c r="H22" s="9" t="n"/>
      <c r="I22" s="35">
        <f>IF(COUNTA($A22:$H22)=0,"",IF($J22="OTRO","NO","SI"))</f>
        <v/>
      </c>
      <c r="J22" s="35">
        <f>IF(COUNTA($A22:$H22)=0,"",IFERROR(LOOKUP(2,1/(((LISTS!$H$2:$H$26&lt;&gt;"")*ISNUMBER(SEARCH(LISTS!$H$2:$H$26,$G22)))+((LISTS!$I$2:$I$26&lt;&gt;"")*ISNUMBER(SEARCH(LISTS!$I$2:$I$26,$E22)))),LISTS!$K$2:$K$26),"OTRO"))</f>
        <v/>
      </c>
      <c r="K22" s="36">
        <f>IF($I22&lt;&gt;"SI",0,IFERROR($F22,0))</f>
        <v/>
      </c>
      <c r="L22" s="35">
        <f>IF(COUNTA($A22:$H22)=0,"",IF($J22="OTRO",IFERROR(LOOKUP(2,1/(((LISTS!$H$2:$H$26&lt;&gt;"")*ISNUMBER(SEARCH(LISTS!$H$2:$H$26,$G22)))+((LISTS!$I$2:$I$26&lt;&gt;"")*ISNUMBER(SEARCH(LISTS!$I$2:$I$26,$E22)))),LISTS!$L$2:$L$26),"Concepto DIAN no mapeado a casilla automatica"),IF(LEFT($J22,4)="TOPE","Control automatico DIAN: "&amp;$J22,"Casilla automatica: "&amp;$J22)))</f>
        <v/>
      </c>
    </row>
    <row r="23">
      <c r="A23" s="9" t="n"/>
      <c r="B23" s="9" t="n"/>
      <c r="C23" s="9" t="n"/>
      <c r="D23" s="9" t="n"/>
      <c r="E23" s="9" t="n"/>
      <c r="F23" s="11" t="n"/>
      <c r="G23" s="9" t="n"/>
      <c r="H23" s="9" t="n"/>
      <c r="I23" s="35">
        <f>IF(COUNTA($A23:$H23)=0,"",IF($J23="OTRO","NO","SI"))</f>
        <v/>
      </c>
      <c r="J23" s="35">
        <f>IF(COUNTA($A23:$H23)=0,"",IFERROR(LOOKUP(2,1/(((LISTS!$H$2:$H$26&lt;&gt;"")*ISNUMBER(SEARCH(LISTS!$H$2:$H$26,$G23)))+((LISTS!$I$2:$I$26&lt;&gt;"")*ISNUMBER(SEARCH(LISTS!$I$2:$I$26,$E23)))),LISTS!$K$2:$K$26),"OTRO"))</f>
        <v/>
      </c>
      <c r="K23" s="36">
        <f>IF($I23&lt;&gt;"SI",0,IFERROR($F23,0))</f>
        <v/>
      </c>
      <c r="L23" s="35">
        <f>IF(COUNTA($A23:$H23)=0,"",IF($J23="OTRO",IFERROR(LOOKUP(2,1/(((LISTS!$H$2:$H$26&lt;&gt;"")*ISNUMBER(SEARCH(LISTS!$H$2:$H$26,$G23)))+((LISTS!$I$2:$I$26&lt;&gt;"")*ISNUMBER(SEARCH(LISTS!$I$2:$I$26,$E23)))),LISTS!$L$2:$L$26),"Concepto DIAN no mapeado a casilla automatica"),IF(LEFT($J23,4)="TOPE","Control automatico DIAN: "&amp;$J23,"Casilla automatica: "&amp;$J23)))</f>
        <v/>
      </c>
    </row>
    <row r="24">
      <c r="A24" s="9" t="n"/>
      <c r="B24" s="9" t="n"/>
      <c r="C24" s="9" t="n"/>
      <c r="D24" s="9" t="n"/>
      <c r="E24" s="9" t="n"/>
      <c r="F24" s="11" t="n"/>
      <c r="G24" s="9" t="n"/>
      <c r="H24" s="9" t="n"/>
      <c r="I24" s="35">
        <f>IF(COUNTA($A24:$H24)=0,"",IF($J24="OTRO","NO","SI"))</f>
        <v/>
      </c>
      <c r="J24" s="35">
        <f>IF(COUNTA($A24:$H24)=0,"",IFERROR(LOOKUP(2,1/(((LISTS!$H$2:$H$26&lt;&gt;"")*ISNUMBER(SEARCH(LISTS!$H$2:$H$26,$G24)))+((LISTS!$I$2:$I$26&lt;&gt;"")*ISNUMBER(SEARCH(LISTS!$I$2:$I$26,$E24)))),LISTS!$K$2:$K$26),"OTRO"))</f>
        <v/>
      </c>
      <c r="K24" s="36">
        <f>IF($I24&lt;&gt;"SI",0,IFERROR($F24,0))</f>
        <v/>
      </c>
      <c r="L24" s="35">
        <f>IF(COUNTA($A24:$H24)=0,"",IF($J24="OTRO",IFERROR(LOOKUP(2,1/(((LISTS!$H$2:$H$26&lt;&gt;"")*ISNUMBER(SEARCH(LISTS!$H$2:$H$26,$G24)))+((LISTS!$I$2:$I$26&lt;&gt;"")*ISNUMBER(SEARCH(LISTS!$I$2:$I$26,$E24)))),LISTS!$L$2:$L$26),"Concepto DIAN no mapeado a casilla automatica"),IF(LEFT($J24,4)="TOPE","Control automatico DIAN: "&amp;$J24,"Casilla automatica: "&amp;$J24)))</f>
        <v/>
      </c>
    </row>
    <row r="25">
      <c r="A25" s="9" t="n"/>
      <c r="B25" s="9" t="n"/>
      <c r="C25" s="9" t="n"/>
      <c r="D25" s="9" t="n"/>
      <c r="E25" s="9" t="n"/>
      <c r="F25" s="11" t="n"/>
      <c r="G25" s="9" t="n"/>
      <c r="H25" s="9" t="n"/>
      <c r="I25" s="35">
        <f>IF(COUNTA($A25:$H25)=0,"",IF($J25="OTRO","NO","SI"))</f>
        <v/>
      </c>
      <c r="J25" s="35">
        <f>IF(COUNTA($A25:$H25)=0,"",IFERROR(LOOKUP(2,1/(((LISTS!$H$2:$H$26&lt;&gt;"")*ISNUMBER(SEARCH(LISTS!$H$2:$H$26,$G25)))+((LISTS!$I$2:$I$26&lt;&gt;"")*ISNUMBER(SEARCH(LISTS!$I$2:$I$26,$E25)))),LISTS!$K$2:$K$26),"OTRO"))</f>
        <v/>
      </c>
      <c r="K25" s="36">
        <f>IF($I25&lt;&gt;"SI",0,IFERROR($F25,0))</f>
        <v/>
      </c>
      <c r="L25" s="35">
        <f>IF(COUNTA($A25:$H25)=0,"",IF($J25="OTRO",IFERROR(LOOKUP(2,1/(((LISTS!$H$2:$H$26&lt;&gt;"")*ISNUMBER(SEARCH(LISTS!$H$2:$H$26,$G25)))+((LISTS!$I$2:$I$26&lt;&gt;"")*ISNUMBER(SEARCH(LISTS!$I$2:$I$26,$E25)))),LISTS!$L$2:$L$26),"Concepto DIAN no mapeado a casilla automatica"),IF(LEFT($J25,4)="TOPE","Control automatico DIAN: "&amp;$J25,"Casilla automatica: "&amp;$J25)))</f>
        <v/>
      </c>
    </row>
    <row r="26">
      <c r="A26" s="9" t="n"/>
      <c r="B26" s="9" t="n"/>
      <c r="C26" s="9" t="n"/>
      <c r="D26" s="9" t="n"/>
      <c r="E26" s="9" t="n"/>
      <c r="F26" s="11" t="n"/>
      <c r="G26" s="9" t="n"/>
      <c r="H26" s="9" t="n"/>
      <c r="I26" s="35">
        <f>IF(COUNTA($A26:$H26)=0,"",IF($J26="OTRO","NO","SI"))</f>
        <v/>
      </c>
      <c r="J26" s="35">
        <f>IF(COUNTA($A26:$H26)=0,"",IFERROR(LOOKUP(2,1/(((LISTS!$H$2:$H$26&lt;&gt;"")*ISNUMBER(SEARCH(LISTS!$H$2:$H$26,$G26)))+((LISTS!$I$2:$I$26&lt;&gt;"")*ISNUMBER(SEARCH(LISTS!$I$2:$I$26,$E26)))),LISTS!$K$2:$K$26),"OTRO"))</f>
        <v/>
      </c>
      <c r="K26" s="36">
        <f>IF($I26&lt;&gt;"SI",0,IFERROR($F26,0))</f>
        <v/>
      </c>
      <c r="L26" s="35">
        <f>IF(COUNTA($A26:$H26)=0,"",IF($J26="OTRO",IFERROR(LOOKUP(2,1/(((LISTS!$H$2:$H$26&lt;&gt;"")*ISNUMBER(SEARCH(LISTS!$H$2:$H$26,$G26)))+((LISTS!$I$2:$I$26&lt;&gt;"")*ISNUMBER(SEARCH(LISTS!$I$2:$I$26,$E26)))),LISTS!$L$2:$L$26),"Concepto DIAN no mapeado a casilla automatica"),IF(LEFT($J26,4)="TOPE","Control automatico DIAN: "&amp;$J26,"Casilla automatica: "&amp;$J26)))</f>
        <v/>
      </c>
    </row>
    <row r="27">
      <c r="A27" s="9" t="n"/>
      <c r="B27" s="9" t="n"/>
      <c r="C27" s="9" t="n"/>
      <c r="D27" s="9" t="n"/>
      <c r="E27" s="9" t="n"/>
      <c r="F27" s="11" t="n"/>
      <c r="G27" s="9" t="n"/>
      <c r="H27" s="9" t="n"/>
      <c r="I27" s="35">
        <f>IF(COUNTA($A27:$H27)=0,"",IF($J27="OTRO","NO","SI"))</f>
        <v/>
      </c>
      <c r="J27" s="35">
        <f>IF(COUNTA($A27:$H27)=0,"",IFERROR(LOOKUP(2,1/(((LISTS!$H$2:$H$26&lt;&gt;"")*ISNUMBER(SEARCH(LISTS!$H$2:$H$26,$G27)))+((LISTS!$I$2:$I$26&lt;&gt;"")*ISNUMBER(SEARCH(LISTS!$I$2:$I$26,$E27)))),LISTS!$K$2:$K$26),"OTRO"))</f>
        <v/>
      </c>
      <c r="K27" s="36">
        <f>IF($I27&lt;&gt;"SI",0,IFERROR($F27,0))</f>
        <v/>
      </c>
      <c r="L27" s="35">
        <f>IF(COUNTA($A27:$H27)=0,"",IF($J27="OTRO",IFERROR(LOOKUP(2,1/(((LISTS!$H$2:$H$26&lt;&gt;"")*ISNUMBER(SEARCH(LISTS!$H$2:$H$26,$G27)))+((LISTS!$I$2:$I$26&lt;&gt;"")*ISNUMBER(SEARCH(LISTS!$I$2:$I$26,$E27)))),LISTS!$L$2:$L$26),"Concepto DIAN no mapeado a casilla automatica"),IF(LEFT($J27,4)="TOPE","Control automatico DIAN: "&amp;$J27,"Casilla automatica: "&amp;$J27)))</f>
        <v/>
      </c>
    </row>
    <row r="28">
      <c r="A28" s="9" t="n"/>
      <c r="B28" s="9" t="n"/>
      <c r="C28" s="9" t="n"/>
      <c r="D28" s="9" t="n"/>
      <c r="E28" s="9" t="n"/>
      <c r="F28" s="11" t="n"/>
      <c r="G28" s="9" t="n"/>
      <c r="H28" s="9" t="n"/>
      <c r="I28" s="35">
        <f>IF(COUNTA($A28:$H28)=0,"",IF($J28="OTRO","NO","SI"))</f>
        <v/>
      </c>
      <c r="J28" s="35">
        <f>IF(COUNTA($A28:$H28)=0,"",IFERROR(LOOKUP(2,1/(((LISTS!$H$2:$H$26&lt;&gt;"")*ISNUMBER(SEARCH(LISTS!$H$2:$H$26,$G28)))+((LISTS!$I$2:$I$26&lt;&gt;"")*ISNUMBER(SEARCH(LISTS!$I$2:$I$26,$E28)))),LISTS!$K$2:$K$26),"OTRO"))</f>
        <v/>
      </c>
      <c r="K28" s="36">
        <f>IF($I28&lt;&gt;"SI",0,IFERROR($F28,0))</f>
        <v/>
      </c>
      <c r="L28" s="35">
        <f>IF(COUNTA($A28:$H28)=0,"",IF($J28="OTRO",IFERROR(LOOKUP(2,1/(((LISTS!$H$2:$H$26&lt;&gt;"")*ISNUMBER(SEARCH(LISTS!$H$2:$H$26,$G28)))+((LISTS!$I$2:$I$26&lt;&gt;"")*ISNUMBER(SEARCH(LISTS!$I$2:$I$26,$E28)))),LISTS!$L$2:$L$26),"Concepto DIAN no mapeado a casilla automatica"),IF(LEFT($J28,4)="TOPE","Control automatico DIAN: "&amp;$J28,"Casilla automatica: "&amp;$J28)))</f>
        <v/>
      </c>
    </row>
    <row r="29">
      <c r="A29" s="9" t="n"/>
      <c r="B29" s="9" t="n"/>
      <c r="C29" s="9" t="n"/>
      <c r="D29" s="9" t="n"/>
      <c r="E29" s="9" t="n"/>
      <c r="F29" s="11" t="n"/>
      <c r="G29" s="9" t="n"/>
      <c r="H29" s="9" t="n"/>
      <c r="I29" s="35">
        <f>IF(COUNTA($A29:$H29)=0,"",IF($J29="OTRO","NO","SI"))</f>
        <v/>
      </c>
      <c r="J29" s="35">
        <f>IF(COUNTA($A29:$H29)=0,"",IFERROR(LOOKUP(2,1/(((LISTS!$H$2:$H$26&lt;&gt;"")*ISNUMBER(SEARCH(LISTS!$H$2:$H$26,$G29)))+((LISTS!$I$2:$I$26&lt;&gt;"")*ISNUMBER(SEARCH(LISTS!$I$2:$I$26,$E29)))),LISTS!$K$2:$K$26),"OTRO"))</f>
        <v/>
      </c>
      <c r="K29" s="36">
        <f>IF($I29&lt;&gt;"SI",0,IFERROR($F29,0))</f>
        <v/>
      </c>
      <c r="L29" s="35">
        <f>IF(COUNTA($A29:$H29)=0,"",IF($J29="OTRO",IFERROR(LOOKUP(2,1/(((LISTS!$H$2:$H$26&lt;&gt;"")*ISNUMBER(SEARCH(LISTS!$H$2:$H$26,$G29)))+((LISTS!$I$2:$I$26&lt;&gt;"")*ISNUMBER(SEARCH(LISTS!$I$2:$I$26,$E29)))),LISTS!$L$2:$L$26),"Concepto DIAN no mapeado a casilla automatica"),IF(LEFT($J29,4)="TOPE","Control automatico DIAN: "&amp;$J29,"Casilla automatica: "&amp;$J29)))</f>
        <v/>
      </c>
    </row>
    <row r="30">
      <c r="A30" s="9" t="n"/>
      <c r="B30" s="9" t="n"/>
      <c r="C30" s="9" t="n"/>
      <c r="D30" s="9" t="n"/>
      <c r="E30" s="9" t="n"/>
      <c r="F30" s="11" t="n"/>
      <c r="G30" s="9" t="n"/>
      <c r="H30" s="9" t="n"/>
      <c r="I30" s="35">
        <f>IF(COUNTA($A30:$H30)=0,"",IF($J30="OTRO","NO","SI"))</f>
        <v/>
      </c>
      <c r="J30" s="35">
        <f>IF(COUNTA($A30:$H30)=0,"",IFERROR(LOOKUP(2,1/(((LISTS!$H$2:$H$26&lt;&gt;"")*ISNUMBER(SEARCH(LISTS!$H$2:$H$26,$G30)))+((LISTS!$I$2:$I$26&lt;&gt;"")*ISNUMBER(SEARCH(LISTS!$I$2:$I$26,$E30)))),LISTS!$K$2:$K$26),"OTRO"))</f>
        <v/>
      </c>
      <c r="K30" s="36">
        <f>IF($I30&lt;&gt;"SI",0,IFERROR($F30,0))</f>
        <v/>
      </c>
      <c r="L30" s="35">
        <f>IF(COUNTA($A30:$H30)=0,"",IF($J30="OTRO",IFERROR(LOOKUP(2,1/(((LISTS!$H$2:$H$26&lt;&gt;"")*ISNUMBER(SEARCH(LISTS!$H$2:$H$26,$G30)))+((LISTS!$I$2:$I$26&lt;&gt;"")*ISNUMBER(SEARCH(LISTS!$I$2:$I$26,$E30)))),LISTS!$L$2:$L$26),"Concepto DIAN no mapeado a casilla automatica"),IF(LEFT($J30,4)="TOPE","Control automatico DIAN: "&amp;$J30,"Casilla automatica: "&amp;$J30)))</f>
        <v/>
      </c>
    </row>
    <row r="31">
      <c r="A31" s="9" t="n"/>
      <c r="B31" s="9" t="n"/>
      <c r="C31" s="9" t="n"/>
      <c r="D31" s="9" t="n"/>
      <c r="E31" s="9" t="n"/>
      <c r="F31" s="11" t="n"/>
      <c r="G31" s="9" t="n"/>
      <c r="H31" s="9" t="n"/>
      <c r="I31" s="35">
        <f>IF(COUNTA($A31:$H31)=0,"",IF($J31="OTRO","NO","SI"))</f>
        <v/>
      </c>
      <c r="J31" s="35">
        <f>IF(COUNTA($A31:$H31)=0,"",IFERROR(LOOKUP(2,1/(((LISTS!$H$2:$H$26&lt;&gt;"")*ISNUMBER(SEARCH(LISTS!$H$2:$H$26,$G31)))+((LISTS!$I$2:$I$26&lt;&gt;"")*ISNUMBER(SEARCH(LISTS!$I$2:$I$26,$E31)))),LISTS!$K$2:$K$26),"OTRO"))</f>
        <v/>
      </c>
      <c r="K31" s="36">
        <f>IF($I31&lt;&gt;"SI",0,IFERROR($F31,0))</f>
        <v/>
      </c>
      <c r="L31" s="35">
        <f>IF(COUNTA($A31:$H31)=0,"",IF($J31="OTRO",IFERROR(LOOKUP(2,1/(((LISTS!$H$2:$H$26&lt;&gt;"")*ISNUMBER(SEARCH(LISTS!$H$2:$H$26,$G31)))+((LISTS!$I$2:$I$26&lt;&gt;"")*ISNUMBER(SEARCH(LISTS!$I$2:$I$26,$E31)))),LISTS!$L$2:$L$26),"Concepto DIAN no mapeado a casilla automatica"),IF(LEFT($J31,4)="TOPE","Control automatico DIAN: "&amp;$J31,"Casilla automatica: "&amp;$J31)))</f>
        <v/>
      </c>
    </row>
    <row r="32">
      <c r="A32" s="9" t="n"/>
      <c r="B32" s="9" t="n"/>
      <c r="C32" s="9" t="n"/>
      <c r="D32" s="9" t="n"/>
      <c r="E32" s="9" t="n"/>
      <c r="F32" s="11" t="n"/>
      <c r="G32" s="9" t="n"/>
      <c r="H32" s="9" t="n"/>
      <c r="I32" s="35">
        <f>IF(COUNTA($A32:$H32)=0,"",IF($J32="OTRO","NO","SI"))</f>
        <v/>
      </c>
      <c r="J32" s="35">
        <f>IF(COUNTA($A32:$H32)=0,"",IFERROR(LOOKUP(2,1/(((LISTS!$H$2:$H$26&lt;&gt;"")*ISNUMBER(SEARCH(LISTS!$H$2:$H$26,$G32)))+((LISTS!$I$2:$I$26&lt;&gt;"")*ISNUMBER(SEARCH(LISTS!$I$2:$I$26,$E32)))),LISTS!$K$2:$K$26),"OTRO"))</f>
        <v/>
      </c>
      <c r="K32" s="36">
        <f>IF($I32&lt;&gt;"SI",0,IFERROR($F32,0))</f>
        <v/>
      </c>
      <c r="L32" s="35">
        <f>IF(COUNTA($A32:$H32)=0,"",IF($J32="OTRO",IFERROR(LOOKUP(2,1/(((LISTS!$H$2:$H$26&lt;&gt;"")*ISNUMBER(SEARCH(LISTS!$H$2:$H$26,$G32)))+((LISTS!$I$2:$I$26&lt;&gt;"")*ISNUMBER(SEARCH(LISTS!$I$2:$I$26,$E32)))),LISTS!$L$2:$L$26),"Concepto DIAN no mapeado a casilla automatica"),IF(LEFT($J32,4)="TOPE","Control automatico DIAN: "&amp;$J32,"Casilla automatica: "&amp;$J32)))</f>
        <v/>
      </c>
    </row>
    <row r="33">
      <c r="A33" s="9" t="n"/>
      <c r="B33" s="9" t="n"/>
      <c r="C33" s="9" t="n"/>
      <c r="D33" s="9" t="n"/>
      <c r="E33" s="9" t="n"/>
      <c r="F33" s="11" t="n"/>
      <c r="G33" s="9" t="n"/>
      <c r="H33" s="9" t="n"/>
      <c r="I33" s="35">
        <f>IF(COUNTA($A33:$H33)=0,"",IF($J33="OTRO","NO","SI"))</f>
        <v/>
      </c>
      <c r="J33" s="35">
        <f>IF(COUNTA($A33:$H33)=0,"",IFERROR(LOOKUP(2,1/(((LISTS!$H$2:$H$26&lt;&gt;"")*ISNUMBER(SEARCH(LISTS!$H$2:$H$26,$G33)))+((LISTS!$I$2:$I$26&lt;&gt;"")*ISNUMBER(SEARCH(LISTS!$I$2:$I$26,$E33)))),LISTS!$K$2:$K$26),"OTRO"))</f>
        <v/>
      </c>
      <c r="K33" s="36">
        <f>IF($I33&lt;&gt;"SI",0,IFERROR($F33,0))</f>
        <v/>
      </c>
      <c r="L33" s="35">
        <f>IF(COUNTA($A33:$H33)=0,"",IF($J33="OTRO",IFERROR(LOOKUP(2,1/(((LISTS!$H$2:$H$26&lt;&gt;"")*ISNUMBER(SEARCH(LISTS!$H$2:$H$26,$G33)))+((LISTS!$I$2:$I$26&lt;&gt;"")*ISNUMBER(SEARCH(LISTS!$I$2:$I$26,$E33)))),LISTS!$L$2:$L$26),"Concepto DIAN no mapeado a casilla automatica"),IF(LEFT($J33,4)="TOPE","Control automatico DIAN: "&amp;$J33,"Casilla automatica: "&amp;$J33)))</f>
        <v/>
      </c>
    </row>
    <row r="34">
      <c r="A34" s="9" t="n"/>
      <c r="B34" s="9" t="n"/>
      <c r="C34" s="9" t="n"/>
      <c r="D34" s="9" t="n"/>
      <c r="E34" s="9" t="n"/>
      <c r="F34" s="11" t="n"/>
      <c r="G34" s="9" t="n"/>
      <c r="H34" s="9" t="n"/>
      <c r="I34" s="35">
        <f>IF(COUNTA($A34:$H34)=0,"",IF($J34="OTRO","NO","SI"))</f>
        <v/>
      </c>
      <c r="J34" s="35">
        <f>IF(COUNTA($A34:$H34)=0,"",IFERROR(LOOKUP(2,1/(((LISTS!$H$2:$H$26&lt;&gt;"")*ISNUMBER(SEARCH(LISTS!$H$2:$H$26,$G34)))+((LISTS!$I$2:$I$26&lt;&gt;"")*ISNUMBER(SEARCH(LISTS!$I$2:$I$26,$E34)))),LISTS!$K$2:$K$26),"OTRO"))</f>
        <v/>
      </c>
      <c r="K34" s="36">
        <f>IF($I34&lt;&gt;"SI",0,IFERROR($F34,0))</f>
        <v/>
      </c>
      <c r="L34" s="35">
        <f>IF(COUNTA($A34:$H34)=0,"",IF($J34="OTRO",IFERROR(LOOKUP(2,1/(((LISTS!$H$2:$H$26&lt;&gt;"")*ISNUMBER(SEARCH(LISTS!$H$2:$H$26,$G34)))+((LISTS!$I$2:$I$26&lt;&gt;"")*ISNUMBER(SEARCH(LISTS!$I$2:$I$26,$E34)))),LISTS!$L$2:$L$26),"Concepto DIAN no mapeado a casilla automatica"),IF(LEFT($J34,4)="TOPE","Control automatico DIAN: "&amp;$J34,"Casilla automatica: "&amp;$J34)))</f>
        <v/>
      </c>
    </row>
    <row r="35">
      <c r="A35" s="9" t="n"/>
      <c r="B35" s="9" t="n"/>
      <c r="C35" s="9" t="n"/>
      <c r="D35" s="9" t="n"/>
      <c r="E35" s="9" t="n"/>
      <c r="F35" s="11" t="n"/>
      <c r="G35" s="9" t="n"/>
      <c r="H35" s="9" t="n"/>
      <c r="I35" s="35">
        <f>IF(COUNTA($A35:$H35)=0,"",IF($J35="OTRO","NO","SI"))</f>
        <v/>
      </c>
      <c r="J35" s="35">
        <f>IF(COUNTA($A35:$H35)=0,"",IFERROR(LOOKUP(2,1/(((LISTS!$H$2:$H$26&lt;&gt;"")*ISNUMBER(SEARCH(LISTS!$H$2:$H$26,$G35)))+((LISTS!$I$2:$I$26&lt;&gt;"")*ISNUMBER(SEARCH(LISTS!$I$2:$I$26,$E35)))),LISTS!$K$2:$K$26),"OTRO"))</f>
        <v/>
      </c>
      <c r="K35" s="36">
        <f>IF($I35&lt;&gt;"SI",0,IFERROR($F35,0))</f>
        <v/>
      </c>
      <c r="L35" s="35">
        <f>IF(COUNTA($A35:$H35)=0,"",IF($J35="OTRO",IFERROR(LOOKUP(2,1/(((LISTS!$H$2:$H$26&lt;&gt;"")*ISNUMBER(SEARCH(LISTS!$H$2:$H$26,$G35)))+((LISTS!$I$2:$I$26&lt;&gt;"")*ISNUMBER(SEARCH(LISTS!$I$2:$I$26,$E35)))),LISTS!$L$2:$L$26),"Concepto DIAN no mapeado a casilla automatica"),IF(LEFT($J35,4)="TOPE","Control automatico DIAN: "&amp;$J35,"Casilla automatica: "&amp;$J35)))</f>
        <v/>
      </c>
    </row>
    <row r="36">
      <c r="A36" s="9" t="n"/>
      <c r="B36" s="9" t="n"/>
      <c r="C36" s="9" t="n"/>
      <c r="D36" s="9" t="n"/>
      <c r="E36" s="9" t="n"/>
      <c r="F36" s="11" t="n"/>
      <c r="G36" s="9" t="n"/>
      <c r="H36" s="9" t="n"/>
      <c r="I36" s="35">
        <f>IF(COUNTA($A36:$H36)=0,"",IF($J36="OTRO","NO","SI"))</f>
        <v/>
      </c>
      <c r="J36" s="35">
        <f>IF(COUNTA($A36:$H36)=0,"",IFERROR(LOOKUP(2,1/(((LISTS!$H$2:$H$26&lt;&gt;"")*ISNUMBER(SEARCH(LISTS!$H$2:$H$26,$G36)))+((LISTS!$I$2:$I$26&lt;&gt;"")*ISNUMBER(SEARCH(LISTS!$I$2:$I$26,$E36)))),LISTS!$K$2:$K$26),"OTRO"))</f>
        <v/>
      </c>
      <c r="K36" s="36">
        <f>IF($I36&lt;&gt;"SI",0,IFERROR($F36,0))</f>
        <v/>
      </c>
      <c r="L36" s="35">
        <f>IF(COUNTA($A36:$H36)=0,"",IF($J36="OTRO",IFERROR(LOOKUP(2,1/(((LISTS!$H$2:$H$26&lt;&gt;"")*ISNUMBER(SEARCH(LISTS!$H$2:$H$26,$G36)))+((LISTS!$I$2:$I$26&lt;&gt;"")*ISNUMBER(SEARCH(LISTS!$I$2:$I$26,$E36)))),LISTS!$L$2:$L$26),"Concepto DIAN no mapeado a casilla automatica"),IF(LEFT($J36,4)="TOPE","Control automatico DIAN: "&amp;$J36,"Casilla automatica: "&amp;$J36)))</f>
        <v/>
      </c>
    </row>
    <row r="37">
      <c r="A37" s="9" t="n"/>
      <c r="B37" s="9" t="n"/>
      <c r="C37" s="9" t="n"/>
      <c r="D37" s="9" t="n"/>
      <c r="E37" s="9" t="n"/>
      <c r="F37" s="11" t="n"/>
      <c r="G37" s="9" t="n"/>
      <c r="H37" s="9" t="n"/>
      <c r="I37" s="35">
        <f>IF(COUNTA($A37:$H37)=0,"",IF($J37="OTRO","NO","SI"))</f>
        <v/>
      </c>
      <c r="J37" s="35">
        <f>IF(COUNTA($A37:$H37)=0,"",IFERROR(LOOKUP(2,1/(((LISTS!$H$2:$H$26&lt;&gt;"")*ISNUMBER(SEARCH(LISTS!$H$2:$H$26,$G37)))+((LISTS!$I$2:$I$26&lt;&gt;"")*ISNUMBER(SEARCH(LISTS!$I$2:$I$26,$E37)))),LISTS!$K$2:$K$26),"OTRO"))</f>
        <v/>
      </c>
      <c r="K37" s="36">
        <f>IF($I37&lt;&gt;"SI",0,IFERROR($F37,0))</f>
        <v/>
      </c>
      <c r="L37" s="35">
        <f>IF(COUNTA($A37:$H37)=0,"",IF($J37="OTRO",IFERROR(LOOKUP(2,1/(((LISTS!$H$2:$H$26&lt;&gt;"")*ISNUMBER(SEARCH(LISTS!$H$2:$H$26,$G37)))+((LISTS!$I$2:$I$26&lt;&gt;"")*ISNUMBER(SEARCH(LISTS!$I$2:$I$26,$E37)))),LISTS!$L$2:$L$26),"Concepto DIAN no mapeado a casilla automatica"),IF(LEFT($J37,4)="TOPE","Control automatico DIAN: "&amp;$J37,"Casilla automatica: "&amp;$J37)))</f>
        <v/>
      </c>
    </row>
    <row r="38">
      <c r="A38" s="9" t="n"/>
      <c r="B38" s="9" t="n"/>
      <c r="C38" s="9" t="n"/>
      <c r="D38" s="9" t="n"/>
      <c r="E38" s="9" t="n"/>
      <c r="F38" s="11" t="n"/>
      <c r="G38" s="9" t="n"/>
      <c r="H38" s="9" t="n"/>
      <c r="I38" s="35">
        <f>IF(COUNTA($A38:$H38)=0,"",IF($J38="OTRO","NO","SI"))</f>
        <v/>
      </c>
      <c r="J38" s="35">
        <f>IF(COUNTA($A38:$H38)=0,"",IFERROR(LOOKUP(2,1/(((LISTS!$H$2:$H$26&lt;&gt;"")*ISNUMBER(SEARCH(LISTS!$H$2:$H$26,$G38)))+((LISTS!$I$2:$I$26&lt;&gt;"")*ISNUMBER(SEARCH(LISTS!$I$2:$I$26,$E38)))),LISTS!$K$2:$K$26),"OTRO"))</f>
        <v/>
      </c>
      <c r="K38" s="36">
        <f>IF($I38&lt;&gt;"SI",0,IFERROR($F38,0))</f>
        <v/>
      </c>
      <c r="L38" s="35">
        <f>IF(COUNTA($A38:$H38)=0,"",IF($J38="OTRO",IFERROR(LOOKUP(2,1/(((LISTS!$H$2:$H$26&lt;&gt;"")*ISNUMBER(SEARCH(LISTS!$H$2:$H$26,$G38)))+((LISTS!$I$2:$I$26&lt;&gt;"")*ISNUMBER(SEARCH(LISTS!$I$2:$I$26,$E38)))),LISTS!$L$2:$L$26),"Concepto DIAN no mapeado a casilla automatica"),IF(LEFT($J38,4)="TOPE","Control automatico DIAN: "&amp;$J38,"Casilla automatica: "&amp;$J38)))</f>
        <v/>
      </c>
    </row>
    <row r="39">
      <c r="A39" s="9" t="n"/>
      <c r="B39" s="9" t="n"/>
      <c r="C39" s="9" t="n"/>
      <c r="D39" s="9" t="n"/>
      <c r="E39" s="9" t="n"/>
      <c r="F39" s="11" t="n"/>
      <c r="G39" s="9" t="n"/>
      <c r="H39" s="9" t="n"/>
      <c r="I39" s="35">
        <f>IF(COUNTA($A39:$H39)=0,"",IF($J39="OTRO","NO","SI"))</f>
        <v/>
      </c>
      <c r="J39" s="35">
        <f>IF(COUNTA($A39:$H39)=0,"",IFERROR(LOOKUP(2,1/(((LISTS!$H$2:$H$26&lt;&gt;"")*ISNUMBER(SEARCH(LISTS!$H$2:$H$26,$G39)))+((LISTS!$I$2:$I$26&lt;&gt;"")*ISNUMBER(SEARCH(LISTS!$I$2:$I$26,$E39)))),LISTS!$K$2:$K$26),"OTRO"))</f>
        <v/>
      </c>
      <c r="K39" s="36">
        <f>IF($I39&lt;&gt;"SI",0,IFERROR($F39,0))</f>
        <v/>
      </c>
      <c r="L39" s="35">
        <f>IF(COUNTA($A39:$H39)=0,"",IF($J39="OTRO",IFERROR(LOOKUP(2,1/(((LISTS!$H$2:$H$26&lt;&gt;"")*ISNUMBER(SEARCH(LISTS!$H$2:$H$26,$G39)))+((LISTS!$I$2:$I$26&lt;&gt;"")*ISNUMBER(SEARCH(LISTS!$I$2:$I$26,$E39)))),LISTS!$L$2:$L$26),"Concepto DIAN no mapeado a casilla automatica"),IF(LEFT($J39,4)="TOPE","Control automatico DIAN: "&amp;$J39,"Casilla automatica: "&amp;$J39)))</f>
        <v/>
      </c>
    </row>
    <row r="40">
      <c r="A40" s="9" t="n"/>
      <c r="B40" s="9" t="n"/>
      <c r="C40" s="9" t="n"/>
      <c r="D40" s="9" t="n"/>
      <c r="E40" s="9" t="n"/>
      <c r="F40" s="11" t="n"/>
      <c r="G40" s="9" t="n"/>
      <c r="H40" s="9" t="n"/>
      <c r="I40" s="35">
        <f>IF(COUNTA($A40:$H40)=0,"",IF($J40="OTRO","NO","SI"))</f>
        <v/>
      </c>
      <c r="J40" s="35">
        <f>IF(COUNTA($A40:$H40)=0,"",IFERROR(LOOKUP(2,1/(((LISTS!$H$2:$H$26&lt;&gt;"")*ISNUMBER(SEARCH(LISTS!$H$2:$H$26,$G40)))+((LISTS!$I$2:$I$26&lt;&gt;"")*ISNUMBER(SEARCH(LISTS!$I$2:$I$26,$E40)))),LISTS!$K$2:$K$26),"OTRO"))</f>
        <v/>
      </c>
      <c r="K40" s="36">
        <f>IF($I40&lt;&gt;"SI",0,IFERROR($F40,0))</f>
        <v/>
      </c>
      <c r="L40" s="35">
        <f>IF(COUNTA($A40:$H40)=0,"",IF($J40="OTRO",IFERROR(LOOKUP(2,1/(((LISTS!$H$2:$H$26&lt;&gt;"")*ISNUMBER(SEARCH(LISTS!$H$2:$H$26,$G40)))+((LISTS!$I$2:$I$26&lt;&gt;"")*ISNUMBER(SEARCH(LISTS!$I$2:$I$26,$E40)))),LISTS!$L$2:$L$26),"Concepto DIAN no mapeado a casilla automatica"),IF(LEFT($J40,4)="TOPE","Control automatico DIAN: "&amp;$J40,"Casilla automatica: "&amp;$J40)))</f>
        <v/>
      </c>
    </row>
    <row r="41">
      <c r="A41" s="9" t="n"/>
      <c r="B41" s="9" t="n"/>
      <c r="C41" s="9" t="n"/>
      <c r="D41" s="9" t="n"/>
      <c r="E41" s="9" t="n"/>
      <c r="F41" s="11" t="n"/>
      <c r="G41" s="9" t="n"/>
      <c r="H41" s="9" t="n"/>
      <c r="I41" s="35">
        <f>IF(COUNTA($A41:$H41)=0,"",IF($J41="OTRO","NO","SI"))</f>
        <v/>
      </c>
      <c r="J41" s="35">
        <f>IF(COUNTA($A41:$H41)=0,"",IFERROR(LOOKUP(2,1/(((LISTS!$H$2:$H$26&lt;&gt;"")*ISNUMBER(SEARCH(LISTS!$H$2:$H$26,$G41)))+((LISTS!$I$2:$I$26&lt;&gt;"")*ISNUMBER(SEARCH(LISTS!$I$2:$I$26,$E41)))),LISTS!$K$2:$K$26),"OTRO"))</f>
        <v/>
      </c>
      <c r="K41" s="36">
        <f>IF($I41&lt;&gt;"SI",0,IFERROR($F41,0))</f>
        <v/>
      </c>
      <c r="L41" s="35">
        <f>IF(COUNTA($A41:$H41)=0,"",IF($J41="OTRO",IFERROR(LOOKUP(2,1/(((LISTS!$H$2:$H$26&lt;&gt;"")*ISNUMBER(SEARCH(LISTS!$H$2:$H$26,$G41)))+((LISTS!$I$2:$I$26&lt;&gt;"")*ISNUMBER(SEARCH(LISTS!$I$2:$I$26,$E41)))),LISTS!$L$2:$L$26),"Concepto DIAN no mapeado a casilla automatica"),IF(LEFT($J41,4)="TOPE","Control automatico DIAN: "&amp;$J41,"Casilla automatica: "&amp;$J41)))</f>
        <v/>
      </c>
    </row>
    <row r="42">
      <c r="A42" s="9" t="n"/>
      <c r="B42" s="9" t="n"/>
      <c r="C42" s="9" t="n"/>
      <c r="D42" s="9" t="n"/>
      <c r="E42" s="9" t="n"/>
      <c r="F42" s="11" t="n"/>
      <c r="G42" s="9" t="n"/>
      <c r="H42" s="9" t="n"/>
      <c r="I42" s="35">
        <f>IF(COUNTA($A42:$H42)=0,"",IF($J42="OTRO","NO","SI"))</f>
        <v/>
      </c>
      <c r="J42" s="35">
        <f>IF(COUNTA($A42:$H42)=0,"",IFERROR(LOOKUP(2,1/(((LISTS!$H$2:$H$26&lt;&gt;"")*ISNUMBER(SEARCH(LISTS!$H$2:$H$26,$G42)))+((LISTS!$I$2:$I$26&lt;&gt;"")*ISNUMBER(SEARCH(LISTS!$I$2:$I$26,$E42)))),LISTS!$K$2:$K$26),"OTRO"))</f>
        <v/>
      </c>
      <c r="K42" s="36">
        <f>IF($I42&lt;&gt;"SI",0,IFERROR($F42,0))</f>
        <v/>
      </c>
      <c r="L42" s="35">
        <f>IF(COUNTA($A42:$H42)=0,"",IF($J42="OTRO",IFERROR(LOOKUP(2,1/(((LISTS!$H$2:$H$26&lt;&gt;"")*ISNUMBER(SEARCH(LISTS!$H$2:$H$26,$G42)))+((LISTS!$I$2:$I$26&lt;&gt;"")*ISNUMBER(SEARCH(LISTS!$I$2:$I$26,$E42)))),LISTS!$L$2:$L$26),"Concepto DIAN no mapeado a casilla automatica"),IF(LEFT($J42,4)="TOPE","Control automatico DIAN: "&amp;$J42,"Casilla automatica: "&amp;$J42)))</f>
        <v/>
      </c>
    </row>
    <row r="43">
      <c r="A43" s="9" t="n"/>
      <c r="B43" s="9" t="n"/>
      <c r="C43" s="9" t="n"/>
      <c r="D43" s="9" t="n"/>
      <c r="E43" s="9" t="n"/>
      <c r="F43" s="11" t="n"/>
      <c r="G43" s="9" t="n"/>
      <c r="H43" s="9" t="n"/>
      <c r="I43" s="35">
        <f>IF(COUNTA($A43:$H43)=0,"",IF($J43="OTRO","NO","SI"))</f>
        <v/>
      </c>
      <c r="J43" s="35">
        <f>IF(COUNTA($A43:$H43)=0,"",IFERROR(LOOKUP(2,1/(((LISTS!$H$2:$H$26&lt;&gt;"")*ISNUMBER(SEARCH(LISTS!$H$2:$H$26,$G43)))+((LISTS!$I$2:$I$26&lt;&gt;"")*ISNUMBER(SEARCH(LISTS!$I$2:$I$26,$E43)))),LISTS!$K$2:$K$26),"OTRO"))</f>
        <v/>
      </c>
      <c r="K43" s="36">
        <f>IF($I43&lt;&gt;"SI",0,IFERROR($F43,0))</f>
        <v/>
      </c>
      <c r="L43" s="35">
        <f>IF(COUNTA($A43:$H43)=0,"",IF($J43="OTRO",IFERROR(LOOKUP(2,1/(((LISTS!$H$2:$H$26&lt;&gt;"")*ISNUMBER(SEARCH(LISTS!$H$2:$H$26,$G43)))+((LISTS!$I$2:$I$26&lt;&gt;"")*ISNUMBER(SEARCH(LISTS!$I$2:$I$26,$E43)))),LISTS!$L$2:$L$26),"Concepto DIAN no mapeado a casilla automatica"),IF(LEFT($J43,4)="TOPE","Control automatico DIAN: "&amp;$J43,"Casilla automatica: "&amp;$J43)))</f>
        <v/>
      </c>
    </row>
    <row r="44">
      <c r="A44" s="9" t="n"/>
      <c r="B44" s="9" t="n"/>
      <c r="C44" s="9" t="n"/>
      <c r="D44" s="9" t="n"/>
      <c r="E44" s="9" t="n"/>
      <c r="F44" s="11" t="n"/>
      <c r="G44" s="9" t="n"/>
      <c r="H44" s="9" t="n"/>
      <c r="I44" s="35">
        <f>IF(COUNTA($A44:$H44)=0,"",IF($J44="OTRO","NO","SI"))</f>
        <v/>
      </c>
      <c r="J44" s="35">
        <f>IF(COUNTA($A44:$H44)=0,"",IFERROR(LOOKUP(2,1/(((LISTS!$H$2:$H$26&lt;&gt;"")*ISNUMBER(SEARCH(LISTS!$H$2:$H$26,$G44)))+((LISTS!$I$2:$I$26&lt;&gt;"")*ISNUMBER(SEARCH(LISTS!$I$2:$I$26,$E44)))),LISTS!$K$2:$K$26),"OTRO"))</f>
        <v/>
      </c>
      <c r="K44" s="36">
        <f>IF($I44&lt;&gt;"SI",0,IFERROR($F44,0))</f>
        <v/>
      </c>
      <c r="L44" s="35">
        <f>IF(COUNTA($A44:$H44)=0,"",IF($J44="OTRO",IFERROR(LOOKUP(2,1/(((LISTS!$H$2:$H$26&lt;&gt;"")*ISNUMBER(SEARCH(LISTS!$H$2:$H$26,$G44)))+((LISTS!$I$2:$I$26&lt;&gt;"")*ISNUMBER(SEARCH(LISTS!$I$2:$I$26,$E44)))),LISTS!$L$2:$L$26),"Concepto DIAN no mapeado a casilla automatica"),IF(LEFT($J44,4)="TOPE","Control automatico DIAN: "&amp;$J44,"Casilla automatica: "&amp;$J44)))</f>
        <v/>
      </c>
    </row>
    <row r="45">
      <c r="A45" s="9" t="n"/>
      <c r="B45" s="9" t="n"/>
      <c r="C45" s="9" t="n"/>
      <c r="D45" s="9" t="n"/>
      <c r="E45" s="9" t="n"/>
      <c r="F45" s="11" t="n"/>
      <c r="G45" s="9" t="n"/>
      <c r="H45" s="9" t="n"/>
      <c r="I45" s="35">
        <f>IF(COUNTA($A45:$H45)=0,"",IF($J45="OTRO","NO","SI"))</f>
        <v/>
      </c>
      <c r="J45" s="35">
        <f>IF(COUNTA($A45:$H45)=0,"",IFERROR(LOOKUP(2,1/(((LISTS!$H$2:$H$26&lt;&gt;"")*ISNUMBER(SEARCH(LISTS!$H$2:$H$26,$G45)))+((LISTS!$I$2:$I$26&lt;&gt;"")*ISNUMBER(SEARCH(LISTS!$I$2:$I$26,$E45)))),LISTS!$K$2:$K$26),"OTRO"))</f>
        <v/>
      </c>
      <c r="K45" s="36">
        <f>IF($I45&lt;&gt;"SI",0,IFERROR($F45,0))</f>
        <v/>
      </c>
      <c r="L45" s="35">
        <f>IF(COUNTA($A45:$H45)=0,"",IF($J45="OTRO",IFERROR(LOOKUP(2,1/(((LISTS!$H$2:$H$26&lt;&gt;"")*ISNUMBER(SEARCH(LISTS!$H$2:$H$26,$G45)))+((LISTS!$I$2:$I$26&lt;&gt;"")*ISNUMBER(SEARCH(LISTS!$I$2:$I$26,$E45)))),LISTS!$L$2:$L$26),"Concepto DIAN no mapeado a casilla automatica"),IF(LEFT($J45,4)="TOPE","Control automatico DIAN: "&amp;$J45,"Casilla automatica: "&amp;$J45)))</f>
        <v/>
      </c>
    </row>
    <row r="46">
      <c r="A46" s="9" t="n"/>
      <c r="B46" s="9" t="n"/>
      <c r="C46" s="9" t="n"/>
      <c r="D46" s="9" t="n"/>
      <c r="E46" s="9" t="n"/>
      <c r="F46" s="11" t="n"/>
      <c r="G46" s="9" t="n"/>
      <c r="H46" s="9" t="n"/>
      <c r="I46" s="35">
        <f>IF(COUNTA($A46:$H46)=0,"",IF($J46="OTRO","NO","SI"))</f>
        <v/>
      </c>
      <c r="J46" s="35">
        <f>IF(COUNTA($A46:$H46)=0,"",IFERROR(LOOKUP(2,1/(((LISTS!$H$2:$H$26&lt;&gt;"")*ISNUMBER(SEARCH(LISTS!$H$2:$H$26,$G46)))+((LISTS!$I$2:$I$26&lt;&gt;"")*ISNUMBER(SEARCH(LISTS!$I$2:$I$26,$E46)))),LISTS!$K$2:$K$26),"OTRO"))</f>
        <v/>
      </c>
      <c r="K46" s="36">
        <f>IF($I46&lt;&gt;"SI",0,IFERROR($F46,0))</f>
        <v/>
      </c>
      <c r="L46" s="35">
        <f>IF(COUNTA($A46:$H46)=0,"",IF($J46="OTRO",IFERROR(LOOKUP(2,1/(((LISTS!$H$2:$H$26&lt;&gt;"")*ISNUMBER(SEARCH(LISTS!$H$2:$H$26,$G46)))+((LISTS!$I$2:$I$26&lt;&gt;"")*ISNUMBER(SEARCH(LISTS!$I$2:$I$26,$E46)))),LISTS!$L$2:$L$26),"Concepto DIAN no mapeado a casilla automatica"),IF(LEFT($J46,4)="TOPE","Control automatico DIAN: "&amp;$J46,"Casilla automatica: "&amp;$J46)))</f>
        <v/>
      </c>
    </row>
    <row r="47">
      <c r="A47" s="9" t="n"/>
      <c r="B47" s="9" t="n"/>
      <c r="C47" s="9" t="n"/>
      <c r="D47" s="9" t="n"/>
      <c r="E47" s="9" t="n"/>
      <c r="F47" s="11" t="n"/>
      <c r="G47" s="9" t="n"/>
      <c r="H47" s="9" t="n"/>
      <c r="I47" s="35">
        <f>IF(COUNTA($A47:$H47)=0,"",IF($J47="OTRO","NO","SI"))</f>
        <v/>
      </c>
      <c r="J47" s="35">
        <f>IF(COUNTA($A47:$H47)=0,"",IFERROR(LOOKUP(2,1/(((LISTS!$H$2:$H$26&lt;&gt;"")*ISNUMBER(SEARCH(LISTS!$H$2:$H$26,$G47)))+((LISTS!$I$2:$I$26&lt;&gt;"")*ISNUMBER(SEARCH(LISTS!$I$2:$I$26,$E47)))),LISTS!$K$2:$K$26),"OTRO"))</f>
        <v/>
      </c>
      <c r="K47" s="36">
        <f>IF($I47&lt;&gt;"SI",0,IFERROR($F47,0))</f>
        <v/>
      </c>
      <c r="L47" s="35">
        <f>IF(COUNTA($A47:$H47)=0,"",IF($J47="OTRO",IFERROR(LOOKUP(2,1/(((LISTS!$H$2:$H$26&lt;&gt;"")*ISNUMBER(SEARCH(LISTS!$H$2:$H$26,$G47)))+((LISTS!$I$2:$I$26&lt;&gt;"")*ISNUMBER(SEARCH(LISTS!$I$2:$I$26,$E47)))),LISTS!$L$2:$L$26),"Concepto DIAN no mapeado a casilla automatica"),IF(LEFT($J47,4)="TOPE","Control automatico DIAN: "&amp;$J47,"Casilla automatica: "&amp;$J47)))</f>
        <v/>
      </c>
    </row>
    <row r="48">
      <c r="A48" s="9" t="n"/>
      <c r="B48" s="9" t="n"/>
      <c r="C48" s="9" t="n"/>
      <c r="D48" s="9" t="n"/>
      <c r="E48" s="9" t="n"/>
      <c r="F48" s="11" t="n"/>
      <c r="G48" s="9" t="n"/>
      <c r="H48" s="9" t="n"/>
      <c r="I48" s="9">
        <f>IF(COUNTA($A48:$H48)=0,"",IF($J48="OTRO","NO","SI"))</f>
        <v/>
      </c>
      <c r="J48" s="9">
        <f>IF(COUNTA($A48:$H48)=0,"",IFERROR(LOOKUP(2,1/(((LISTS!$H$2:$H$26&lt;&gt;"")*ISNUMBER(SEARCH(LISTS!$H$2:$H$26,$G48)))+((LISTS!$I$2:$I$26&lt;&gt;"")*ISNUMBER(SEARCH(LISTS!$I$2:$I$26,$E48)))),LISTS!$K$2:$K$26),"OTRO"))</f>
        <v/>
      </c>
      <c r="K48" s="11">
        <f>IF($I48&lt;&gt;"SI",0,IFERROR($F48,0))</f>
        <v/>
      </c>
      <c r="L48" s="9">
        <f>IF(COUNTA($A48:$H48)=0,"",IF($J48="OTRO",IFERROR(LOOKUP(2,1/(((LISTS!$H$2:$H$26&lt;&gt;"")*ISNUMBER(SEARCH(LISTS!$H$2:$H$26,$G48)))+((LISTS!$I$2:$I$26&lt;&gt;"")*ISNUMBER(SEARCH(LISTS!$I$2:$I$26,$E48)))),LISTS!$L$2:$L$26),"Concepto DIAN no mapeado a casilla automatica"),IF(LEFT($J48,4)="TOPE","Control automatico DIAN: "&amp;$J48,"Casilla automatica: "&amp;$J48)))</f>
        <v/>
      </c>
    </row>
    <row r="49">
      <c r="A49" s="9" t="n"/>
      <c r="B49" s="9" t="n"/>
      <c r="C49" s="9" t="n"/>
      <c r="D49" s="9" t="n"/>
      <c r="E49" s="9" t="n"/>
      <c r="F49" s="11" t="n"/>
      <c r="G49" s="9" t="n"/>
      <c r="H49" s="9" t="n"/>
      <c r="I49" s="9">
        <f>IF(COUNTA($A49:$H49)=0,"",IF($J49="OTRO","NO","SI"))</f>
        <v/>
      </c>
      <c r="J49" s="9">
        <f>IF(COUNTA($A49:$H49)=0,"",IFERROR(LOOKUP(2,1/(((LISTS!$H$2:$H$26&lt;&gt;"")*ISNUMBER(SEARCH(LISTS!$H$2:$H$26,$G49)))+((LISTS!$I$2:$I$26&lt;&gt;"")*ISNUMBER(SEARCH(LISTS!$I$2:$I$26,$E49)))),LISTS!$K$2:$K$26),"OTRO"))</f>
        <v/>
      </c>
      <c r="K49" s="11">
        <f>IF($I49&lt;&gt;"SI",0,IFERROR($F49,0))</f>
        <v/>
      </c>
      <c r="L49" s="9">
        <f>IF(COUNTA($A49:$H49)=0,"",IF($J49="OTRO",IFERROR(LOOKUP(2,1/(((LISTS!$H$2:$H$26&lt;&gt;"")*ISNUMBER(SEARCH(LISTS!$H$2:$H$26,$G49)))+((LISTS!$I$2:$I$26&lt;&gt;"")*ISNUMBER(SEARCH(LISTS!$I$2:$I$26,$E49)))),LISTS!$L$2:$L$26),"Concepto DIAN no mapeado a casilla automatica"),IF(LEFT($J49,4)="TOPE","Control automatico DIAN: "&amp;$J49,"Casilla automatica: "&amp;$J49)))</f>
        <v/>
      </c>
    </row>
    <row r="50">
      <c r="A50" s="9" t="n"/>
      <c r="B50" s="9" t="n"/>
      <c r="C50" s="9" t="n"/>
      <c r="D50" s="9" t="n"/>
      <c r="E50" s="9" t="n"/>
      <c r="F50" s="11" t="n"/>
      <c r="G50" s="9" t="n"/>
      <c r="H50" s="9" t="n"/>
      <c r="I50" s="9">
        <f>IF(COUNTA($A50:$H50)=0,"",IF($J50="OTRO","NO","SI"))</f>
        <v/>
      </c>
      <c r="J50" s="9">
        <f>IF(COUNTA($A50:$H50)=0,"",IFERROR(LOOKUP(2,1/(((LISTS!$H$2:$H$26&lt;&gt;"")*ISNUMBER(SEARCH(LISTS!$H$2:$H$26,$G50)))+((LISTS!$I$2:$I$26&lt;&gt;"")*ISNUMBER(SEARCH(LISTS!$I$2:$I$26,$E50)))),LISTS!$K$2:$K$26),"OTRO"))</f>
        <v/>
      </c>
      <c r="K50" s="11">
        <f>IF($I50&lt;&gt;"SI",0,IFERROR($F50,0))</f>
        <v/>
      </c>
      <c r="L50" s="9">
        <f>IF(COUNTA($A50:$H50)=0,"",IF($J50="OTRO",IFERROR(LOOKUP(2,1/(((LISTS!$H$2:$H$26&lt;&gt;"")*ISNUMBER(SEARCH(LISTS!$H$2:$H$26,$G50)))+((LISTS!$I$2:$I$26&lt;&gt;"")*ISNUMBER(SEARCH(LISTS!$I$2:$I$26,$E50)))),LISTS!$L$2:$L$26),"Concepto DIAN no mapeado a casilla automatica"),IF(LEFT($J50,4)="TOPE","Control automatico DIAN: "&amp;$J50,"Casilla automatica: "&amp;$J50)))</f>
        <v/>
      </c>
    </row>
    <row r="51">
      <c r="A51" s="9" t="n"/>
      <c r="B51" s="9" t="n"/>
      <c r="C51" s="9" t="n"/>
      <c r="D51" s="9" t="n"/>
      <c r="E51" s="9" t="n"/>
      <c r="F51" s="11" t="n"/>
      <c r="G51" s="9" t="n"/>
      <c r="H51" s="9" t="n"/>
      <c r="I51" s="9">
        <f>IF(COUNTA($A51:$H51)=0,"",IF($J51="OTRO","NO","SI"))</f>
        <v/>
      </c>
      <c r="J51" s="9">
        <f>IF(COUNTA($A51:$H51)=0,"",IFERROR(LOOKUP(2,1/(((LISTS!$H$2:$H$26&lt;&gt;"")*ISNUMBER(SEARCH(LISTS!$H$2:$H$26,$G51)))+((LISTS!$I$2:$I$26&lt;&gt;"")*ISNUMBER(SEARCH(LISTS!$I$2:$I$26,$E51)))),LISTS!$K$2:$K$26),"OTRO"))</f>
        <v/>
      </c>
      <c r="K51" s="11">
        <f>IF($I51&lt;&gt;"SI",0,IFERROR($F51,0))</f>
        <v/>
      </c>
      <c r="L51" s="9">
        <f>IF(COUNTA($A51:$H51)=0,"",IF($J51="OTRO",IFERROR(LOOKUP(2,1/(((LISTS!$H$2:$H$26&lt;&gt;"")*ISNUMBER(SEARCH(LISTS!$H$2:$H$26,$G51)))+((LISTS!$I$2:$I$26&lt;&gt;"")*ISNUMBER(SEARCH(LISTS!$I$2:$I$26,$E51)))),LISTS!$L$2:$L$26),"Concepto DIAN no mapeado a casilla automatica"),IF(LEFT($J51,4)="TOPE","Control automatico DIAN: "&amp;$J51,"Casilla automatica: "&amp;$J51)))</f>
        <v/>
      </c>
    </row>
    <row r="52">
      <c r="A52" s="9" t="n"/>
      <c r="B52" s="9" t="n"/>
      <c r="C52" s="9" t="n"/>
      <c r="D52" s="9" t="n"/>
      <c r="E52" s="9" t="n"/>
      <c r="F52" s="11" t="n"/>
      <c r="G52" s="9" t="n"/>
      <c r="H52" s="9" t="n"/>
      <c r="I52" s="9">
        <f>IF(COUNTA($A52:$H52)=0,"",IF($J52="OTRO","NO","SI"))</f>
        <v/>
      </c>
      <c r="J52" s="9">
        <f>IF(COUNTA($A52:$H52)=0,"",IFERROR(LOOKUP(2,1/(((LISTS!$H$2:$H$26&lt;&gt;"")*ISNUMBER(SEARCH(LISTS!$H$2:$H$26,$G52)))+((LISTS!$I$2:$I$26&lt;&gt;"")*ISNUMBER(SEARCH(LISTS!$I$2:$I$26,$E52)))),LISTS!$K$2:$K$26),"OTRO"))</f>
        <v/>
      </c>
      <c r="K52" s="11">
        <f>IF($I52&lt;&gt;"SI",0,IFERROR($F52,0))</f>
        <v/>
      </c>
      <c r="L52" s="9">
        <f>IF(COUNTA($A52:$H52)=0,"",IF($J52="OTRO",IFERROR(LOOKUP(2,1/(((LISTS!$H$2:$H$26&lt;&gt;"")*ISNUMBER(SEARCH(LISTS!$H$2:$H$26,$G52)))+((LISTS!$I$2:$I$26&lt;&gt;"")*ISNUMBER(SEARCH(LISTS!$I$2:$I$26,$E52)))),LISTS!$L$2:$L$26),"Concepto DIAN no mapeado a casilla automatica"),IF(LEFT($J52,4)="TOPE","Control automatico DIAN: "&amp;$J52,"Casilla automatica: "&amp;$J52)))</f>
        <v/>
      </c>
    </row>
    <row r="53">
      <c r="A53" s="9" t="n"/>
      <c r="B53" s="9" t="n"/>
      <c r="C53" s="9" t="n"/>
      <c r="D53" s="9" t="n"/>
      <c r="E53" s="9" t="n"/>
      <c r="F53" s="11" t="n"/>
      <c r="G53" s="9" t="n"/>
      <c r="H53" s="9" t="n"/>
      <c r="I53" s="9">
        <f>IF(COUNTA($A53:$H53)=0,"",IF($J53="OTRO","NO","SI"))</f>
        <v/>
      </c>
      <c r="J53" s="9">
        <f>IF(COUNTA($A53:$H53)=0,"",IFERROR(LOOKUP(2,1/(((LISTS!$H$2:$H$26&lt;&gt;"")*ISNUMBER(SEARCH(LISTS!$H$2:$H$26,$G53)))+((LISTS!$I$2:$I$26&lt;&gt;"")*ISNUMBER(SEARCH(LISTS!$I$2:$I$26,$E53)))),LISTS!$K$2:$K$26),"OTRO"))</f>
        <v/>
      </c>
      <c r="K53" s="11">
        <f>IF($I53&lt;&gt;"SI",0,IFERROR($F53,0))</f>
        <v/>
      </c>
      <c r="L53" s="9">
        <f>IF(COUNTA($A53:$H53)=0,"",IF($J53="OTRO",IFERROR(LOOKUP(2,1/(((LISTS!$H$2:$H$26&lt;&gt;"")*ISNUMBER(SEARCH(LISTS!$H$2:$H$26,$G53)))+((LISTS!$I$2:$I$26&lt;&gt;"")*ISNUMBER(SEARCH(LISTS!$I$2:$I$26,$E53)))),LISTS!$L$2:$L$26),"Concepto DIAN no mapeado a casilla automatica"),IF(LEFT($J53,4)="TOPE","Control automatico DIAN: "&amp;$J53,"Casilla automatica: "&amp;$J53)))</f>
        <v/>
      </c>
    </row>
    <row r="54">
      <c r="A54" s="9" t="n"/>
      <c r="B54" s="9" t="n"/>
      <c r="C54" s="9" t="n"/>
      <c r="D54" s="9" t="n"/>
      <c r="E54" s="9" t="n"/>
      <c r="F54" s="11" t="n"/>
      <c r="G54" s="9" t="n"/>
      <c r="H54" s="9" t="n"/>
      <c r="I54" s="9">
        <f>IF(COUNTA($A54:$H54)=0,"",IF($J54="OTRO","NO","SI"))</f>
        <v/>
      </c>
      <c r="J54" s="9">
        <f>IF(COUNTA($A54:$H54)=0,"",IFERROR(LOOKUP(2,1/(((LISTS!$H$2:$H$26&lt;&gt;"")*ISNUMBER(SEARCH(LISTS!$H$2:$H$26,$G54)))+((LISTS!$I$2:$I$26&lt;&gt;"")*ISNUMBER(SEARCH(LISTS!$I$2:$I$26,$E54)))),LISTS!$K$2:$K$26),"OTRO"))</f>
        <v/>
      </c>
      <c r="K54" s="11">
        <f>IF($I54&lt;&gt;"SI",0,IFERROR($F54,0))</f>
        <v/>
      </c>
      <c r="L54" s="9">
        <f>IF(COUNTA($A54:$H54)=0,"",IF($J54="OTRO",IFERROR(LOOKUP(2,1/(((LISTS!$H$2:$H$26&lt;&gt;"")*ISNUMBER(SEARCH(LISTS!$H$2:$H$26,$G54)))+((LISTS!$I$2:$I$26&lt;&gt;"")*ISNUMBER(SEARCH(LISTS!$I$2:$I$26,$E54)))),LISTS!$L$2:$L$26),"Concepto DIAN no mapeado a casilla automatica"),IF(LEFT($J54,4)="TOPE","Control automatico DIAN: "&amp;$J54,"Casilla automatica: "&amp;$J54)))</f>
        <v/>
      </c>
    </row>
    <row r="55">
      <c r="A55" s="9" t="n"/>
      <c r="B55" s="9" t="n"/>
      <c r="C55" s="9" t="n"/>
      <c r="D55" s="9" t="n"/>
      <c r="E55" s="9" t="n"/>
      <c r="F55" s="11" t="n"/>
      <c r="G55" s="9" t="n"/>
      <c r="H55" s="9" t="n"/>
      <c r="I55" s="9">
        <f>IF(COUNTA($A55:$H55)=0,"",IF($J55="OTRO","NO","SI"))</f>
        <v/>
      </c>
      <c r="J55" s="9">
        <f>IF(COUNTA($A55:$H55)=0,"",IFERROR(LOOKUP(2,1/(((LISTS!$H$2:$H$26&lt;&gt;"")*ISNUMBER(SEARCH(LISTS!$H$2:$H$26,$G55)))+((LISTS!$I$2:$I$26&lt;&gt;"")*ISNUMBER(SEARCH(LISTS!$I$2:$I$26,$E55)))),LISTS!$K$2:$K$26),"OTRO"))</f>
        <v/>
      </c>
      <c r="K55" s="11">
        <f>IF($I55&lt;&gt;"SI",0,IFERROR($F55,0))</f>
        <v/>
      </c>
      <c r="L55" s="9">
        <f>IF(COUNTA($A55:$H55)=0,"",IF($J55="OTRO",IFERROR(LOOKUP(2,1/(((LISTS!$H$2:$H$26&lt;&gt;"")*ISNUMBER(SEARCH(LISTS!$H$2:$H$26,$G55)))+((LISTS!$I$2:$I$26&lt;&gt;"")*ISNUMBER(SEARCH(LISTS!$I$2:$I$26,$E55)))),LISTS!$L$2:$L$26),"Concepto DIAN no mapeado a casilla automatica"),IF(LEFT($J55,4)="TOPE","Control automatico DIAN: "&amp;$J55,"Casilla automatica: "&amp;$J55)))</f>
        <v/>
      </c>
    </row>
    <row r="56">
      <c r="A56" s="9" t="n"/>
      <c r="B56" s="9" t="n"/>
      <c r="C56" s="9" t="n"/>
      <c r="D56" s="9" t="n"/>
      <c r="E56" s="9" t="n"/>
      <c r="F56" s="11" t="n"/>
      <c r="G56" s="9" t="n"/>
      <c r="H56" s="9" t="n"/>
      <c r="I56" s="9">
        <f>IF(COUNTA($A56:$H56)=0,"",IF($J56="OTRO","NO","SI"))</f>
        <v/>
      </c>
      <c r="J56" s="9">
        <f>IF(COUNTA($A56:$H56)=0,"",IFERROR(LOOKUP(2,1/(((LISTS!$H$2:$H$26&lt;&gt;"")*ISNUMBER(SEARCH(LISTS!$H$2:$H$26,$G56)))+((LISTS!$I$2:$I$26&lt;&gt;"")*ISNUMBER(SEARCH(LISTS!$I$2:$I$26,$E56)))),LISTS!$K$2:$K$26),"OTRO"))</f>
        <v/>
      </c>
      <c r="K56" s="11">
        <f>IF($I56&lt;&gt;"SI",0,IFERROR($F56,0))</f>
        <v/>
      </c>
      <c r="L56" s="9">
        <f>IF(COUNTA($A56:$H56)=0,"",IF($J56="OTRO",IFERROR(LOOKUP(2,1/(((LISTS!$H$2:$H$26&lt;&gt;"")*ISNUMBER(SEARCH(LISTS!$H$2:$H$26,$G56)))+((LISTS!$I$2:$I$26&lt;&gt;"")*ISNUMBER(SEARCH(LISTS!$I$2:$I$26,$E56)))),LISTS!$L$2:$L$26),"Concepto DIAN no mapeado a casilla automatica"),IF(LEFT($J56,4)="TOPE","Control automatico DIAN: "&amp;$J56,"Casilla automatica: "&amp;$J56)))</f>
        <v/>
      </c>
    </row>
    <row r="57">
      <c r="A57" s="9" t="n"/>
      <c r="B57" s="9" t="n"/>
      <c r="C57" s="9" t="n"/>
      <c r="D57" s="9" t="n"/>
      <c r="E57" s="9" t="n"/>
      <c r="F57" s="11" t="n"/>
      <c r="G57" s="9" t="n"/>
      <c r="H57" s="9" t="n"/>
      <c r="I57" s="9">
        <f>IF(COUNTA($A57:$H57)=0,"",IF($J57="OTRO","NO","SI"))</f>
        <v/>
      </c>
      <c r="J57" s="9">
        <f>IF(COUNTA($A57:$H57)=0,"",IFERROR(LOOKUP(2,1/(((LISTS!$H$2:$H$26&lt;&gt;"")*ISNUMBER(SEARCH(LISTS!$H$2:$H$26,$G57)))+((LISTS!$I$2:$I$26&lt;&gt;"")*ISNUMBER(SEARCH(LISTS!$I$2:$I$26,$E57)))),LISTS!$K$2:$K$26),"OTRO"))</f>
        <v/>
      </c>
      <c r="K57" s="11">
        <f>IF($I57&lt;&gt;"SI",0,IFERROR($F57,0))</f>
        <v/>
      </c>
      <c r="L57" s="9">
        <f>IF(COUNTA($A57:$H57)=0,"",IF($J57="OTRO",IFERROR(LOOKUP(2,1/(((LISTS!$H$2:$H$26&lt;&gt;"")*ISNUMBER(SEARCH(LISTS!$H$2:$H$26,$G57)))+((LISTS!$I$2:$I$26&lt;&gt;"")*ISNUMBER(SEARCH(LISTS!$I$2:$I$26,$E57)))),LISTS!$L$2:$L$26),"Concepto DIAN no mapeado a casilla automatica"),IF(LEFT($J57,4)="TOPE","Control automatico DIAN: "&amp;$J57,"Casilla automatica: "&amp;$J57)))</f>
        <v/>
      </c>
    </row>
    <row r="58">
      <c r="A58" s="9" t="n"/>
      <c r="B58" s="9" t="n"/>
      <c r="C58" s="9" t="n"/>
      <c r="D58" s="9" t="n"/>
      <c r="E58" s="9" t="n"/>
      <c r="F58" s="11" t="n"/>
      <c r="G58" s="9" t="n"/>
      <c r="H58" s="9" t="n"/>
      <c r="I58" s="9">
        <f>IF(COUNTA($A58:$H58)=0,"",IF($J58="OTRO","NO","SI"))</f>
        <v/>
      </c>
      <c r="J58" s="9">
        <f>IF(COUNTA($A58:$H58)=0,"",IFERROR(LOOKUP(2,1/(((LISTS!$H$2:$H$26&lt;&gt;"")*ISNUMBER(SEARCH(LISTS!$H$2:$H$26,$G58)))+((LISTS!$I$2:$I$26&lt;&gt;"")*ISNUMBER(SEARCH(LISTS!$I$2:$I$26,$E58)))),LISTS!$K$2:$K$26),"OTRO"))</f>
        <v/>
      </c>
      <c r="K58" s="11">
        <f>IF($I58&lt;&gt;"SI",0,IFERROR($F58,0))</f>
        <v/>
      </c>
      <c r="L58" s="9">
        <f>IF(COUNTA($A58:$H58)=0,"",IF($J58="OTRO",IFERROR(LOOKUP(2,1/(((LISTS!$H$2:$H$26&lt;&gt;"")*ISNUMBER(SEARCH(LISTS!$H$2:$H$26,$G58)))+((LISTS!$I$2:$I$26&lt;&gt;"")*ISNUMBER(SEARCH(LISTS!$I$2:$I$26,$E58)))),LISTS!$L$2:$L$26),"Concepto DIAN no mapeado a casilla automatica"),IF(LEFT($J58,4)="TOPE","Control automatico DIAN: "&amp;$J58,"Casilla automatica: "&amp;$J58)))</f>
        <v/>
      </c>
    </row>
    <row r="59">
      <c r="A59" s="9" t="n"/>
      <c r="B59" s="9" t="n"/>
      <c r="C59" s="9" t="n"/>
      <c r="D59" s="9" t="n"/>
      <c r="E59" s="9" t="n"/>
      <c r="F59" s="11" t="n"/>
      <c r="G59" s="9" t="n"/>
      <c r="H59" s="9" t="n"/>
      <c r="I59" s="9">
        <f>IF(COUNTA($A59:$H59)=0,"",IF($J59="OTRO","NO","SI"))</f>
        <v/>
      </c>
      <c r="J59" s="9">
        <f>IF(COUNTA($A59:$H59)=0,"",IFERROR(LOOKUP(2,1/(((LISTS!$H$2:$H$26&lt;&gt;"")*ISNUMBER(SEARCH(LISTS!$H$2:$H$26,$G59)))+((LISTS!$I$2:$I$26&lt;&gt;"")*ISNUMBER(SEARCH(LISTS!$I$2:$I$26,$E59)))),LISTS!$K$2:$K$26),"OTRO"))</f>
        <v/>
      </c>
      <c r="K59" s="11">
        <f>IF($I59&lt;&gt;"SI",0,IFERROR($F59,0))</f>
        <v/>
      </c>
      <c r="L59" s="9">
        <f>IF(COUNTA($A59:$H59)=0,"",IF($J59="OTRO",IFERROR(LOOKUP(2,1/(((LISTS!$H$2:$H$26&lt;&gt;"")*ISNUMBER(SEARCH(LISTS!$H$2:$H$26,$G59)))+((LISTS!$I$2:$I$26&lt;&gt;"")*ISNUMBER(SEARCH(LISTS!$I$2:$I$26,$E59)))),LISTS!$L$2:$L$26),"Concepto DIAN no mapeado a casilla automatica"),IF(LEFT($J59,4)="TOPE","Control automatico DIAN: "&amp;$J59,"Casilla automatica: "&amp;$J59)))</f>
        <v/>
      </c>
    </row>
    <row r="60">
      <c r="A60" s="9" t="n"/>
      <c r="B60" s="9" t="n"/>
      <c r="C60" s="9" t="n"/>
      <c r="D60" s="9" t="n"/>
      <c r="E60" s="9" t="n"/>
      <c r="F60" s="11" t="n"/>
      <c r="G60" s="9" t="n"/>
      <c r="H60" s="9" t="n"/>
      <c r="I60" s="9">
        <f>IF(COUNTA($A60:$H60)=0,"",IF($J60="OTRO","NO","SI"))</f>
        <v/>
      </c>
      <c r="J60" s="9">
        <f>IF(COUNTA($A60:$H60)=0,"",IFERROR(LOOKUP(2,1/(((LISTS!$H$2:$H$26&lt;&gt;"")*ISNUMBER(SEARCH(LISTS!$H$2:$H$26,$G60)))+((LISTS!$I$2:$I$26&lt;&gt;"")*ISNUMBER(SEARCH(LISTS!$I$2:$I$26,$E60)))),LISTS!$K$2:$K$26),"OTRO"))</f>
        <v/>
      </c>
      <c r="K60" s="11">
        <f>IF($I60&lt;&gt;"SI",0,IFERROR($F60,0))</f>
        <v/>
      </c>
      <c r="L60" s="9">
        <f>IF(COUNTA($A60:$H60)=0,"",IF($J60="OTRO",IFERROR(LOOKUP(2,1/(((LISTS!$H$2:$H$26&lt;&gt;"")*ISNUMBER(SEARCH(LISTS!$H$2:$H$26,$G60)))+((LISTS!$I$2:$I$26&lt;&gt;"")*ISNUMBER(SEARCH(LISTS!$I$2:$I$26,$E60)))),LISTS!$L$2:$L$26),"Concepto DIAN no mapeado a casilla automatica"),IF(LEFT($J60,4)="TOPE","Control automatico DIAN: "&amp;$J60,"Casilla automatica: "&amp;$J60)))</f>
        <v/>
      </c>
    </row>
    <row r="61">
      <c r="A61" s="9" t="n"/>
      <c r="B61" s="9" t="n"/>
      <c r="C61" s="9" t="n"/>
      <c r="D61" s="9" t="n"/>
      <c r="E61" s="9" t="n"/>
      <c r="F61" s="11" t="n"/>
      <c r="G61" s="9" t="n"/>
      <c r="H61" s="9" t="n"/>
      <c r="I61" s="9">
        <f>IF(COUNTA($A61:$H61)=0,"",IF($J61="OTRO","NO","SI"))</f>
        <v/>
      </c>
      <c r="J61" s="9">
        <f>IF(COUNTA($A61:$H61)=0,"",IFERROR(LOOKUP(2,1/(((LISTS!$H$2:$H$26&lt;&gt;"")*ISNUMBER(SEARCH(LISTS!$H$2:$H$26,$G61)))+((LISTS!$I$2:$I$26&lt;&gt;"")*ISNUMBER(SEARCH(LISTS!$I$2:$I$26,$E61)))),LISTS!$K$2:$K$26),"OTRO"))</f>
        <v/>
      </c>
      <c r="K61" s="11">
        <f>IF($I61&lt;&gt;"SI",0,IFERROR($F61,0))</f>
        <v/>
      </c>
      <c r="L61" s="9">
        <f>IF(COUNTA($A61:$H61)=0,"",IF($J61="OTRO",IFERROR(LOOKUP(2,1/(((LISTS!$H$2:$H$26&lt;&gt;"")*ISNUMBER(SEARCH(LISTS!$H$2:$H$26,$G61)))+((LISTS!$I$2:$I$26&lt;&gt;"")*ISNUMBER(SEARCH(LISTS!$I$2:$I$26,$E61)))),LISTS!$L$2:$L$26),"Concepto DIAN no mapeado a casilla automatica"),IF(LEFT($J61,4)="TOPE","Control automatico DIAN: "&amp;$J61,"Casilla automatica: "&amp;$J61)))</f>
        <v/>
      </c>
    </row>
    <row r="62">
      <c r="A62" s="9" t="n"/>
      <c r="B62" s="9" t="n"/>
      <c r="C62" s="9" t="n"/>
      <c r="D62" s="9" t="n"/>
      <c r="E62" s="9" t="n"/>
      <c r="F62" s="11" t="n"/>
      <c r="G62" s="9" t="n"/>
      <c r="H62" s="9" t="n"/>
      <c r="I62" s="9">
        <f>IF(COUNTA($A62:$H62)=0,"",IF($J62="OTRO","NO","SI"))</f>
        <v/>
      </c>
      <c r="J62" s="9">
        <f>IF(COUNTA($A62:$H62)=0,"",IFERROR(LOOKUP(2,1/(((LISTS!$H$2:$H$26&lt;&gt;"")*ISNUMBER(SEARCH(LISTS!$H$2:$H$26,$G62)))+((LISTS!$I$2:$I$26&lt;&gt;"")*ISNUMBER(SEARCH(LISTS!$I$2:$I$26,$E62)))),LISTS!$K$2:$K$26),"OTRO"))</f>
        <v/>
      </c>
      <c r="K62" s="11">
        <f>IF($I62&lt;&gt;"SI",0,IFERROR($F62,0))</f>
        <v/>
      </c>
      <c r="L62" s="9">
        <f>IF(COUNTA($A62:$H62)=0,"",IF($J62="OTRO",IFERROR(LOOKUP(2,1/(((LISTS!$H$2:$H$26&lt;&gt;"")*ISNUMBER(SEARCH(LISTS!$H$2:$H$26,$G62)))+((LISTS!$I$2:$I$26&lt;&gt;"")*ISNUMBER(SEARCH(LISTS!$I$2:$I$26,$E62)))),LISTS!$L$2:$L$26),"Concepto DIAN no mapeado a casilla automatica"),IF(LEFT($J62,4)="TOPE","Control automatico DIAN: "&amp;$J62,"Casilla automatica: "&amp;$J62)))</f>
        <v/>
      </c>
    </row>
    <row r="63">
      <c r="A63" s="9" t="n"/>
      <c r="B63" s="9" t="n"/>
      <c r="C63" s="9" t="n"/>
      <c r="D63" s="9" t="n"/>
      <c r="E63" s="9" t="n"/>
      <c r="F63" s="11" t="n"/>
      <c r="G63" s="9" t="n"/>
      <c r="H63" s="9" t="n"/>
      <c r="I63" s="9">
        <f>IF(COUNTA($A63:$H63)=0,"",IF($J63="OTRO","NO","SI"))</f>
        <v/>
      </c>
      <c r="J63" s="9">
        <f>IF(COUNTA($A63:$H63)=0,"",IFERROR(LOOKUP(2,1/(((LISTS!$H$2:$H$26&lt;&gt;"")*ISNUMBER(SEARCH(LISTS!$H$2:$H$26,$G63)))+((LISTS!$I$2:$I$26&lt;&gt;"")*ISNUMBER(SEARCH(LISTS!$I$2:$I$26,$E63)))),LISTS!$K$2:$K$26),"OTRO"))</f>
        <v/>
      </c>
      <c r="K63" s="11">
        <f>IF($I63&lt;&gt;"SI",0,IFERROR($F63,0))</f>
        <v/>
      </c>
      <c r="L63" s="9">
        <f>IF(COUNTA($A63:$H63)=0,"",IF($J63="OTRO",IFERROR(LOOKUP(2,1/(((LISTS!$H$2:$H$26&lt;&gt;"")*ISNUMBER(SEARCH(LISTS!$H$2:$H$26,$G63)))+((LISTS!$I$2:$I$26&lt;&gt;"")*ISNUMBER(SEARCH(LISTS!$I$2:$I$26,$E63)))),LISTS!$L$2:$L$26),"Concepto DIAN no mapeado a casilla automatica"),IF(LEFT($J63,4)="TOPE","Control automatico DIAN: "&amp;$J63,"Casilla automatica: "&amp;$J63)))</f>
        <v/>
      </c>
    </row>
    <row r="64">
      <c r="A64" s="9" t="n"/>
      <c r="B64" s="9" t="n"/>
      <c r="C64" s="9" t="n"/>
      <c r="D64" s="9" t="n"/>
      <c r="E64" s="9" t="n"/>
      <c r="F64" s="11" t="n"/>
      <c r="G64" s="9" t="n"/>
      <c r="H64" s="9" t="n"/>
      <c r="I64" s="9">
        <f>IF(COUNTA($A64:$H64)=0,"",IF($J64="OTRO","NO","SI"))</f>
        <v/>
      </c>
      <c r="J64" s="9">
        <f>IF(COUNTA($A64:$H64)=0,"",IFERROR(LOOKUP(2,1/(((LISTS!$H$2:$H$26&lt;&gt;"")*ISNUMBER(SEARCH(LISTS!$H$2:$H$26,$G64)))+((LISTS!$I$2:$I$26&lt;&gt;"")*ISNUMBER(SEARCH(LISTS!$I$2:$I$26,$E64)))),LISTS!$K$2:$K$26),"OTRO"))</f>
        <v/>
      </c>
      <c r="K64" s="11">
        <f>IF($I64&lt;&gt;"SI",0,IFERROR($F64,0))</f>
        <v/>
      </c>
      <c r="L64" s="9">
        <f>IF(COUNTA($A64:$H64)=0,"",IF($J64="OTRO",IFERROR(LOOKUP(2,1/(((LISTS!$H$2:$H$26&lt;&gt;"")*ISNUMBER(SEARCH(LISTS!$H$2:$H$26,$G64)))+((LISTS!$I$2:$I$26&lt;&gt;"")*ISNUMBER(SEARCH(LISTS!$I$2:$I$26,$E64)))),LISTS!$L$2:$L$26),"Concepto DIAN no mapeado a casilla automatica"),IF(LEFT($J64,4)="TOPE","Control automatico DIAN: "&amp;$J64,"Casilla automatica: "&amp;$J64)))</f>
        <v/>
      </c>
    </row>
    <row r="65">
      <c r="A65" s="9" t="n"/>
      <c r="B65" s="9" t="n"/>
      <c r="C65" s="9" t="n"/>
      <c r="D65" s="9" t="n"/>
      <c r="E65" s="9" t="n"/>
      <c r="F65" s="11" t="n"/>
      <c r="G65" s="9" t="n"/>
      <c r="H65" s="9" t="n"/>
      <c r="I65" s="9">
        <f>IF(COUNTA($A65:$H65)=0,"",IF($J65="OTRO","NO","SI"))</f>
        <v/>
      </c>
      <c r="J65" s="9">
        <f>IF(COUNTA($A65:$H65)=0,"",IFERROR(LOOKUP(2,1/(((LISTS!$H$2:$H$26&lt;&gt;"")*ISNUMBER(SEARCH(LISTS!$H$2:$H$26,$G65)))+((LISTS!$I$2:$I$26&lt;&gt;"")*ISNUMBER(SEARCH(LISTS!$I$2:$I$26,$E65)))),LISTS!$K$2:$K$26),"OTRO"))</f>
        <v/>
      </c>
      <c r="K65" s="11">
        <f>IF($I65&lt;&gt;"SI",0,IFERROR($F65,0))</f>
        <v/>
      </c>
      <c r="L65" s="9">
        <f>IF(COUNTA($A65:$H65)=0,"",IF($J65="OTRO",IFERROR(LOOKUP(2,1/(((LISTS!$H$2:$H$26&lt;&gt;"")*ISNUMBER(SEARCH(LISTS!$H$2:$H$26,$G65)))+((LISTS!$I$2:$I$26&lt;&gt;"")*ISNUMBER(SEARCH(LISTS!$I$2:$I$26,$E65)))),LISTS!$L$2:$L$26),"Concepto DIAN no mapeado a casilla automatica"),IF(LEFT($J65,4)="TOPE","Control automatico DIAN: "&amp;$J65,"Casilla automatica: "&amp;$J65)))</f>
        <v/>
      </c>
    </row>
    <row r="66">
      <c r="A66" s="9" t="n"/>
      <c r="B66" s="9" t="n"/>
      <c r="C66" s="9" t="n"/>
      <c r="D66" s="9" t="n"/>
      <c r="E66" s="9" t="n"/>
      <c r="F66" s="11" t="n"/>
      <c r="G66" s="9" t="n"/>
      <c r="H66" s="9" t="n"/>
      <c r="I66" s="9">
        <f>IF(COUNTA($A66:$H66)=0,"",IF($J66="OTRO","NO","SI"))</f>
        <v/>
      </c>
      <c r="J66" s="9">
        <f>IF(COUNTA($A66:$H66)=0,"",IFERROR(LOOKUP(2,1/(((LISTS!$H$2:$H$26&lt;&gt;"")*ISNUMBER(SEARCH(LISTS!$H$2:$H$26,$G66)))+((LISTS!$I$2:$I$26&lt;&gt;"")*ISNUMBER(SEARCH(LISTS!$I$2:$I$26,$E66)))),LISTS!$K$2:$K$26),"OTRO"))</f>
        <v/>
      </c>
      <c r="K66" s="11">
        <f>IF($I66&lt;&gt;"SI",0,IFERROR($F66,0))</f>
        <v/>
      </c>
      <c r="L66" s="9">
        <f>IF(COUNTA($A66:$H66)=0,"",IF($J66="OTRO",IFERROR(LOOKUP(2,1/(((LISTS!$H$2:$H$26&lt;&gt;"")*ISNUMBER(SEARCH(LISTS!$H$2:$H$26,$G66)))+((LISTS!$I$2:$I$26&lt;&gt;"")*ISNUMBER(SEARCH(LISTS!$I$2:$I$26,$E66)))),LISTS!$L$2:$L$26),"Concepto DIAN no mapeado a casilla automatica"),IF(LEFT($J66,4)="TOPE","Control automatico DIAN: "&amp;$J66,"Casilla automatica: "&amp;$J66)))</f>
        <v/>
      </c>
    </row>
    <row r="67">
      <c r="A67" s="9" t="n"/>
      <c r="B67" s="9" t="n"/>
      <c r="C67" s="9" t="n"/>
      <c r="D67" s="9" t="n"/>
      <c r="E67" s="9" t="n"/>
      <c r="F67" s="11" t="n"/>
      <c r="G67" s="9" t="n"/>
      <c r="H67" s="9" t="n"/>
      <c r="I67" s="9">
        <f>IF(COUNTA($A67:$H67)=0,"",IF($J67="OTRO","NO","SI"))</f>
        <v/>
      </c>
      <c r="J67" s="9">
        <f>IF(COUNTA($A67:$H67)=0,"",IFERROR(LOOKUP(2,1/(((LISTS!$H$2:$H$26&lt;&gt;"")*ISNUMBER(SEARCH(LISTS!$H$2:$H$26,$G67)))+((LISTS!$I$2:$I$26&lt;&gt;"")*ISNUMBER(SEARCH(LISTS!$I$2:$I$26,$E67)))),LISTS!$K$2:$K$26),"OTRO"))</f>
        <v/>
      </c>
      <c r="K67" s="11">
        <f>IF($I67&lt;&gt;"SI",0,IFERROR($F67,0))</f>
        <v/>
      </c>
      <c r="L67" s="9">
        <f>IF(COUNTA($A67:$H67)=0,"",IF($J67="OTRO",IFERROR(LOOKUP(2,1/(((LISTS!$H$2:$H$26&lt;&gt;"")*ISNUMBER(SEARCH(LISTS!$H$2:$H$26,$G67)))+((LISTS!$I$2:$I$26&lt;&gt;"")*ISNUMBER(SEARCH(LISTS!$I$2:$I$26,$E67)))),LISTS!$L$2:$L$26),"Concepto DIAN no mapeado a casilla automatica"),IF(LEFT($J67,4)="TOPE","Control automatico DIAN: "&amp;$J67,"Casilla automatica: "&amp;$J67)))</f>
        <v/>
      </c>
    </row>
    <row r="68">
      <c r="A68" s="9" t="n"/>
      <c r="B68" s="9" t="n"/>
      <c r="C68" s="9" t="n"/>
      <c r="D68" s="9" t="n"/>
      <c r="E68" s="9" t="n"/>
      <c r="F68" s="11" t="n"/>
      <c r="G68" s="9" t="n"/>
      <c r="H68" s="9" t="n"/>
      <c r="I68" s="9">
        <f>IF(COUNTA($A68:$H68)=0,"",IF($J68="OTRO","NO","SI"))</f>
        <v/>
      </c>
      <c r="J68" s="9">
        <f>IF(COUNTA($A68:$H68)=0,"",IFERROR(LOOKUP(2,1/(((LISTS!$H$2:$H$26&lt;&gt;"")*ISNUMBER(SEARCH(LISTS!$H$2:$H$26,$G68)))+((LISTS!$I$2:$I$26&lt;&gt;"")*ISNUMBER(SEARCH(LISTS!$I$2:$I$26,$E68)))),LISTS!$K$2:$K$26),"OTRO"))</f>
        <v/>
      </c>
      <c r="K68" s="11">
        <f>IF($I68&lt;&gt;"SI",0,IFERROR($F68,0))</f>
        <v/>
      </c>
      <c r="L68" s="9">
        <f>IF(COUNTA($A68:$H68)=0,"",IF($J68="OTRO",IFERROR(LOOKUP(2,1/(((LISTS!$H$2:$H$26&lt;&gt;"")*ISNUMBER(SEARCH(LISTS!$H$2:$H$26,$G68)))+((LISTS!$I$2:$I$26&lt;&gt;"")*ISNUMBER(SEARCH(LISTS!$I$2:$I$26,$E68)))),LISTS!$L$2:$L$26),"Concepto DIAN no mapeado a casilla automatica"),IF(LEFT($J68,4)="TOPE","Control automatico DIAN: "&amp;$J68,"Casilla automatica: "&amp;$J68)))</f>
        <v/>
      </c>
    </row>
    <row r="69">
      <c r="A69" s="9" t="n"/>
      <c r="B69" s="9" t="n"/>
      <c r="C69" s="9" t="n"/>
      <c r="D69" s="9" t="n"/>
      <c r="E69" s="9" t="n"/>
      <c r="F69" s="11" t="n"/>
      <c r="G69" s="9" t="n"/>
      <c r="H69" s="9" t="n"/>
      <c r="I69" s="9">
        <f>IF(COUNTA($A69:$H69)=0,"",IF($J69="OTRO","NO","SI"))</f>
        <v/>
      </c>
      <c r="J69" s="9">
        <f>IF(COUNTA($A69:$H69)=0,"",IFERROR(LOOKUP(2,1/(((LISTS!$H$2:$H$26&lt;&gt;"")*ISNUMBER(SEARCH(LISTS!$H$2:$H$26,$G69)))+((LISTS!$I$2:$I$26&lt;&gt;"")*ISNUMBER(SEARCH(LISTS!$I$2:$I$26,$E69)))),LISTS!$K$2:$K$26),"OTRO"))</f>
        <v/>
      </c>
      <c r="K69" s="11">
        <f>IF($I69&lt;&gt;"SI",0,IFERROR($F69,0))</f>
        <v/>
      </c>
      <c r="L69" s="9">
        <f>IF(COUNTA($A69:$H69)=0,"",IF($J69="OTRO",IFERROR(LOOKUP(2,1/(((LISTS!$H$2:$H$26&lt;&gt;"")*ISNUMBER(SEARCH(LISTS!$H$2:$H$26,$G69)))+((LISTS!$I$2:$I$26&lt;&gt;"")*ISNUMBER(SEARCH(LISTS!$I$2:$I$26,$E69)))),LISTS!$L$2:$L$26),"Concepto DIAN no mapeado a casilla automatica"),IF(LEFT($J69,4)="TOPE","Control automatico DIAN: "&amp;$J69,"Casilla automatica: "&amp;$J69)))</f>
        <v/>
      </c>
    </row>
    <row r="70">
      <c r="A70" s="9" t="n"/>
      <c r="B70" s="9" t="n"/>
      <c r="C70" s="9" t="n"/>
      <c r="D70" s="9" t="n"/>
      <c r="E70" s="9" t="n"/>
      <c r="F70" s="11" t="n"/>
      <c r="G70" s="9" t="n"/>
      <c r="H70" s="9" t="n"/>
      <c r="I70" s="9">
        <f>IF(COUNTA($A70:$H70)=0,"",IF($J70="OTRO","NO","SI"))</f>
        <v/>
      </c>
      <c r="J70" s="9">
        <f>IF(COUNTA($A70:$H70)=0,"",IFERROR(LOOKUP(2,1/(((LISTS!$H$2:$H$26&lt;&gt;"")*ISNUMBER(SEARCH(LISTS!$H$2:$H$26,$G70)))+((LISTS!$I$2:$I$26&lt;&gt;"")*ISNUMBER(SEARCH(LISTS!$I$2:$I$26,$E70)))),LISTS!$K$2:$K$26),"OTRO"))</f>
        <v/>
      </c>
      <c r="K70" s="11">
        <f>IF($I70&lt;&gt;"SI",0,IFERROR($F70,0))</f>
        <v/>
      </c>
      <c r="L70" s="9">
        <f>IF(COUNTA($A70:$H70)=0,"",IF($J70="OTRO",IFERROR(LOOKUP(2,1/(((LISTS!$H$2:$H$26&lt;&gt;"")*ISNUMBER(SEARCH(LISTS!$H$2:$H$26,$G70)))+((LISTS!$I$2:$I$26&lt;&gt;"")*ISNUMBER(SEARCH(LISTS!$I$2:$I$26,$E70)))),LISTS!$L$2:$L$26),"Concepto DIAN no mapeado a casilla automatica"),IF(LEFT($J70,4)="TOPE","Control automatico DIAN: "&amp;$J70,"Casilla automatica: "&amp;$J70)))</f>
        <v/>
      </c>
    </row>
    <row r="71">
      <c r="A71" s="9" t="n"/>
      <c r="B71" s="9" t="n"/>
      <c r="C71" s="9" t="n"/>
      <c r="D71" s="9" t="n"/>
      <c r="E71" s="9" t="n"/>
      <c r="F71" s="11" t="n"/>
      <c r="G71" s="9" t="n"/>
      <c r="H71" s="9" t="n"/>
      <c r="I71" s="9">
        <f>IF(COUNTA($A71:$H71)=0,"",IF($J71="OTRO","NO","SI"))</f>
        <v/>
      </c>
      <c r="J71" s="9">
        <f>IF(COUNTA($A71:$H71)=0,"",IFERROR(LOOKUP(2,1/(((LISTS!$H$2:$H$26&lt;&gt;"")*ISNUMBER(SEARCH(LISTS!$H$2:$H$26,$G71)))+((LISTS!$I$2:$I$26&lt;&gt;"")*ISNUMBER(SEARCH(LISTS!$I$2:$I$26,$E71)))),LISTS!$K$2:$K$26),"OTRO"))</f>
        <v/>
      </c>
      <c r="K71" s="11">
        <f>IF($I71&lt;&gt;"SI",0,IFERROR($F71,0))</f>
        <v/>
      </c>
      <c r="L71" s="9">
        <f>IF(COUNTA($A71:$H71)=0,"",IF($J71="OTRO",IFERROR(LOOKUP(2,1/(((LISTS!$H$2:$H$26&lt;&gt;"")*ISNUMBER(SEARCH(LISTS!$H$2:$H$26,$G71)))+((LISTS!$I$2:$I$26&lt;&gt;"")*ISNUMBER(SEARCH(LISTS!$I$2:$I$26,$E71)))),LISTS!$L$2:$L$26),"Concepto DIAN no mapeado a casilla automatica"),IF(LEFT($J71,4)="TOPE","Control automatico DIAN: "&amp;$J71,"Casilla automatica: "&amp;$J71)))</f>
        <v/>
      </c>
    </row>
    <row r="72">
      <c r="A72" s="9" t="n"/>
      <c r="B72" s="9" t="n"/>
      <c r="C72" s="9" t="n"/>
      <c r="D72" s="9" t="n"/>
      <c r="E72" s="9" t="n"/>
      <c r="F72" s="11" t="n"/>
      <c r="G72" s="9" t="n"/>
      <c r="H72" s="9" t="n"/>
      <c r="I72" s="9">
        <f>IF(COUNTA($A72:$H72)=0,"",IF($J72="OTRO","NO","SI"))</f>
        <v/>
      </c>
      <c r="J72" s="9">
        <f>IF(COUNTA($A72:$H72)=0,"",IFERROR(LOOKUP(2,1/(((LISTS!$H$2:$H$26&lt;&gt;"")*ISNUMBER(SEARCH(LISTS!$H$2:$H$26,$G72)))+((LISTS!$I$2:$I$26&lt;&gt;"")*ISNUMBER(SEARCH(LISTS!$I$2:$I$26,$E72)))),LISTS!$K$2:$K$26),"OTRO"))</f>
        <v/>
      </c>
      <c r="K72" s="11">
        <f>IF($I72&lt;&gt;"SI",0,IFERROR($F72,0))</f>
        <v/>
      </c>
      <c r="L72" s="9">
        <f>IF(COUNTA($A72:$H72)=0,"",IF($J72="OTRO",IFERROR(LOOKUP(2,1/(((LISTS!$H$2:$H$26&lt;&gt;"")*ISNUMBER(SEARCH(LISTS!$H$2:$H$26,$G72)))+((LISTS!$I$2:$I$26&lt;&gt;"")*ISNUMBER(SEARCH(LISTS!$I$2:$I$26,$E72)))),LISTS!$L$2:$L$26),"Concepto DIAN no mapeado a casilla automatica"),IF(LEFT($J72,4)="TOPE","Control automatico DIAN: "&amp;$J72,"Casilla automatica: "&amp;$J72)))</f>
        <v/>
      </c>
    </row>
    <row r="73">
      <c r="A73" s="9" t="n"/>
      <c r="B73" s="9" t="n"/>
      <c r="C73" s="9" t="n"/>
      <c r="D73" s="9" t="n"/>
      <c r="E73" s="9" t="n"/>
      <c r="F73" s="11" t="n"/>
      <c r="G73" s="9" t="n"/>
      <c r="H73" s="9" t="n"/>
      <c r="I73" s="9">
        <f>IF(COUNTA($A73:$H73)=0,"",IF($J73="OTRO","NO","SI"))</f>
        <v/>
      </c>
      <c r="J73" s="9">
        <f>IF(COUNTA($A73:$H73)=0,"",IFERROR(LOOKUP(2,1/(((LISTS!$H$2:$H$26&lt;&gt;"")*ISNUMBER(SEARCH(LISTS!$H$2:$H$26,$G73)))+((LISTS!$I$2:$I$26&lt;&gt;"")*ISNUMBER(SEARCH(LISTS!$I$2:$I$26,$E73)))),LISTS!$K$2:$K$26),"OTRO"))</f>
        <v/>
      </c>
      <c r="K73" s="11">
        <f>IF($I73&lt;&gt;"SI",0,IFERROR($F73,0))</f>
        <v/>
      </c>
      <c r="L73" s="9">
        <f>IF(COUNTA($A73:$H73)=0,"",IF($J73="OTRO",IFERROR(LOOKUP(2,1/(((LISTS!$H$2:$H$26&lt;&gt;"")*ISNUMBER(SEARCH(LISTS!$H$2:$H$26,$G73)))+((LISTS!$I$2:$I$26&lt;&gt;"")*ISNUMBER(SEARCH(LISTS!$I$2:$I$26,$E73)))),LISTS!$L$2:$L$26),"Concepto DIAN no mapeado a casilla automatica"),IF(LEFT($J73,4)="TOPE","Control automatico DIAN: "&amp;$J73,"Casilla automatica: "&amp;$J73)))</f>
        <v/>
      </c>
    </row>
    <row r="74">
      <c r="A74" s="9" t="n"/>
      <c r="B74" s="9" t="n"/>
      <c r="C74" s="9" t="n"/>
      <c r="D74" s="9" t="n"/>
      <c r="E74" s="9" t="n"/>
      <c r="F74" s="11" t="n"/>
      <c r="G74" s="9" t="n"/>
      <c r="H74" s="9" t="n"/>
      <c r="I74" s="9">
        <f>IF(COUNTA($A74:$H74)=0,"",IF($J74="OTRO","NO","SI"))</f>
        <v/>
      </c>
      <c r="J74" s="9">
        <f>IF(COUNTA($A74:$H74)=0,"",IFERROR(LOOKUP(2,1/(((LISTS!$H$2:$H$26&lt;&gt;"")*ISNUMBER(SEARCH(LISTS!$H$2:$H$26,$G74)))+((LISTS!$I$2:$I$26&lt;&gt;"")*ISNUMBER(SEARCH(LISTS!$I$2:$I$26,$E74)))),LISTS!$K$2:$K$26),"OTRO"))</f>
        <v/>
      </c>
      <c r="K74" s="11">
        <f>IF($I74&lt;&gt;"SI",0,IFERROR($F74,0))</f>
        <v/>
      </c>
      <c r="L74" s="9">
        <f>IF(COUNTA($A74:$H74)=0,"",IF($J74="OTRO",IFERROR(LOOKUP(2,1/(((LISTS!$H$2:$H$26&lt;&gt;"")*ISNUMBER(SEARCH(LISTS!$H$2:$H$26,$G74)))+((LISTS!$I$2:$I$26&lt;&gt;"")*ISNUMBER(SEARCH(LISTS!$I$2:$I$26,$E74)))),LISTS!$L$2:$L$26),"Concepto DIAN no mapeado a casilla automatica"),IF(LEFT($J74,4)="TOPE","Control automatico DIAN: "&amp;$J74,"Casilla automatica: "&amp;$J74)))</f>
        <v/>
      </c>
    </row>
    <row r="75">
      <c r="A75" s="9" t="n"/>
      <c r="B75" s="9" t="n"/>
      <c r="C75" s="9" t="n"/>
      <c r="D75" s="9" t="n"/>
      <c r="E75" s="9" t="n"/>
      <c r="F75" s="11" t="n"/>
      <c r="G75" s="9" t="n"/>
      <c r="H75" s="9" t="n"/>
      <c r="I75" s="9">
        <f>IF(COUNTA($A75:$H75)=0,"",IF($J75="OTRO","NO","SI"))</f>
        <v/>
      </c>
      <c r="J75" s="9">
        <f>IF(COUNTA($A75:$H75)=0,"",IFERROR(LOOKUP(2,1/(((LISTS!$H$2:$H$26&lt;&gt;"")*ISNUMBER(SEARCH(LISTS!$H$2:$H$26,$G75)))+((LISTS!$I$2:$I$26&lt;&gt;"")*ISNUMBER(SEARCH(LISTS!$I$2:$I$26,$E75)))),LISTS!$K$2:$K$26),"OTRO"))</f>
        <v/>
      </c>
      <c r="K75" s="11">
        <f>IF($I75&lt;&gt;"SI",0,IFERROR($F75,0))</f>
        <v/>
      </c>
      <c r="L75" s="9">
        <f>IF(COUNTA($A75:$H75)=0,"",IF($J75="OTRO",IFERROR(LOOKUP(2,1/(((LISTS!$H$2:$H$26&lt;&gt;"")*ISNUMBER(SEARCH(LISTS!$H$2:$H$26,$G75)))+((LISTS!$I$2:$I$26&lt;&gt;"")*ISNUMBER(SEARCH(LISTS!$I$2:$I$26,$E75)))),LISTS!$L$2:$L$26),"Concepto DIAN no mapeado a casilla automatica"),IF(LEFT($J75,4)="TOPE","Control automatico DIAN: "&amp;$J75,"Casilla automatica: "&amp;$J75)))</f>
        <v/>
      </c>
    </row>
    <row r="76">
      <c r="A76" s="9" t="n"/>
      <c r="B76" s="9" t="n"/>
      <c r="C76" s="9" t="n"/>
      <c r="D76" s="9" t="n"/>
      <c r="E76" s="9" t="n"/>
      <c r="F76" s="11" t="n"/>
      <c r="G76" s="9" t="n"/>
      <c r="H76" s="9" t="n"/>
      <c r="I76" s="9">
        <f>IF(COUNTA($A76:$H76)=0,"",IF($J76="OTRO","NO","SI"))</f>
        <v/>
      </c>
      <c r="J76" s="9">
        <f>IF(COUNTA($A76:$H76)=0,"",IFERROR(LOOKUP(2,1/(((LISTS!$H$2:$H$26&lt;&gt;"")*ISNUMBER(SEARCH(LISTS!$H$2:$H$26,$G76)))+((LISTS!$I$2:$I$26&lt;&gt;"")*ISNUMBER(SEARCH(LISTS!$I$2:$I$26,$E76)))),LISTS!$K$2:$K$26),"OTRO"))</f>
        <v/>
      </c>
      <c r="K76" s="11">
        <f>IF($I76&lt;&gt;"SI",0,IFERROR($F76,0))</f>
        <v/>
      </c>
      <c r="L76" s="9">
        <f>IF(COUNTA($A76:$H76)=0,"",IF($J76="OTRO",IFERROR(LOOKUP(2,1/(((LISTS!$H$2:$H$26&lt;&gt;"")*ISNUMBER(SEARCH(LISTS!$H$2:$H$26,$G76)))+((LISTS!$I$2:$I$26&lt;&gt;"")*ISNUMBER(SEARCH(LISTS!$I$2:$I$26,$E76)))),LISTS!$L$2:$L$26),"Concepto DIAN no mapeado a casilla automatica"),IF(LEFT($J76,4)="TOPE","Control automatico DIAN: "&amp;$J76,"Casilla automatica: "&amp;$J76)))</f>
        <v/>
      </c>
    </row>
    <row r="77">
      <c r="A77" s="9" t="n"/>
      <c r="B77" s="9" t="n"/>
      <c r="C77" s="9" t="n"/>
      <c r="D77" s="9" t="n"/>
      <c r="E77" s="9" t="n"/>
      <c r="F77" s="11" t="n"/>
      <c r="G77" s="9" t="n"/>
      <c r="H77" s="9" t="n"/>
      <c r="I77" s="9">
        <f>IF(COUNTA($A77:$H77)=0,"",IF($J77="OTRO","NO","SI"))</f>
        <v/>
      </c>
      <c r="J77" s="9">
        <f>IF(COUNTA($A77:$H77)=0,"",IFERROR(LOOKUP(2,1/(((LISTS!$H$2:$H$26&lt;&gt;"")*ISNUMBER(SEARCH(LISTS!$H$2:$H$26,$G77)))+((LISTS!$I$2:$I$26&lt;&gt;"")*ISNUMBER(SEARCH(LISTS!$I$2:$I$26,$E77)))),LISTS!$K$2:$K$26),"OTRO"))</f>
        <v/>
      </c>
      <c r="K77" s="11">
        <f>IF($I77&lt;&gt;"SI",0,IFERROR($F77,0))</f>
        <v/>
      </c>
      <c r="L77" s="9">
        <f>IF(COUNTA($A77:$H77)=0,"",IF($J77="OTRO",IFERROR(LOOKUP(2,1/(((LISTS!$H$2:$H$26&lt;&gt;"")*ISNUMBER(SEARCH(LISTS!$H$2:$H$26,$G77)))+((LISTS!$I$2:$I$26&lt;&gt;"")*ISNUMBER(SEARCH(LISTS!$I$2:$I$26,$E77)))),LISTS!$L$2:$L$26),"Concepto DIAN no mapeado a casilla automatica"),IF(LEFT($J77,4)="TOPE","Control automatico DIAN: "&amp;$J77,"Casilla automatica: "&amp;$J77)))</f>
        <v/>
      </c>
    </row>
    <row r="78">
      <c r="A78" s="9" t="n"/>
      <c r="B78" s="9" t="n"/>
      <c r="C78" s="9" t="n"/>
      <c r="D78" s="9" t="n"/>
      <c r="E78" s="9" t="n"/>
      <c r="F78" s="11" t="n"/>
      <c r="G78" s="9" t="n"/>
      <c r="H78" s="9" t="n"/>
      <c r="I78" s="9">
        <f>IF(COUNTA($A78:$H78)=0,"",IF($J78="OTRO","NO","SI"))</f>
        <v/>
      </c>
      <c r="J78" s="9">
        <f>IF(COUNTA($A78:$H78)=0,"",IFERROR(LOOKUP(2,1/(((LISTS!$H$2:$H$26&lt;&gt;"")*ISNUMBER(SEARCH(LISTS!$H$2:$H$26,$G78)))+((LISTS!$I$2:$I$26&lt;&gt;"")*ISNUMBER(SEARCH(LISTS!$I$2:$I$26,$E78)))),LISTS!$K$2:$K$26),"OTRO"))</f>
        <v/>
      </c>
      <c r="K78" s="11">
        <f>IF($I78&lt;&gt;"SI",0,IFERROR($F78,0))</f>
        <v/>
      </c>
      <c r="L78" s="9">
        <f>IF(COUNTA($A78:$H78)=0,"",IF($J78="OTRO",IFERROR(LOOKUP(2,1/(((LISTS!$H$2:$H$26&lt;&gt;"")*ISNUMBER(SEARCH(LISTS!$H$2:$H$26,$G78)))+((LISTS!$I$2:$I$26&lt;&gt;"")*ISNUMBER(SEARCH(LISTS!$I$2:$I$26,$E78)))),LISTS!$L$2:$L$26),"Concepto DIAN no mapeado a casilla automatica"),IF(LEFT($J78,4)="TOPE","Control automatico DIAN: "&amp;$J78,"Casilla automatica: "&amp;$J78)))</f>
        <v/>
      </c>
    </row>
    <row r="79">
      <c r="A79" s="9" t="n"/>
      <c r="B79" s="9" t="n"/>
      <c r="C79" s="9" t="n"/>
      <c r="D79" s="9" t="n"/>
      <c r="E79" s="9" t="n"/>
      <c r="F79" s="11" t="n"/>
      <c r="G79" s="9" t="n"/>
      <c r="H79" s="9" t="n"/>
      <c r="I79" s="9">
        <f>IF(COUNTA($A79:$H79)=0,"",IF($J79="OTRO","NO","SI"))</f>
        <v/>
      </c>
      <c r="J79" s="9">
        <f>IF(COUNTA($A79:$H79)=0,"",IFERROR(LOOKUP(2,1/(((LISTS!$H$2:$H$26&lt;&gt;"")*ISNUMBER(SEARCH(LISTS!$H$2:$H$26,$G79)))+((LISTS!$I$2:$I$26&lt;&gt;"")*ISNUMBER(SEARCH(LISTS!$I$2:$I$26,$E79)))),LISTS!$K$2:$K$26),"OTRO"))</f>
        <v/>
      </c>
      <c r="K79" s="11">
        <f>IF($I79&lt;&gt;"SI",0,IFERROR($F79,0))</f>
        <v/>
      </c>
      <c r="L79" s="9">
        <f>IF(COUNTA($A79:$H79)=0,"",IF($J79="OTRO",IFERROR(LOOKUP(2,1/(((LISTS!$H$2:$H$26&lt;&gt;"")*ISNUMBER(SEARCH(LISTS!$H$2:$H$26,$G79)))+((LISTS!$I$2:$I$26&lt;&gt;"")*ISNUMBER(SEARCH(LISTS!$I$2:$I$26,$E79)))),LISTS!$L$2:$L$26),"Concepto DIAN no mapeado a casilla automatica"),IF(LEFT($J79,4)="TOPE","Control automatico DIAN: "&amp;$J79,"Casilla automatica: "&amp;$J79)))</f>
        <v/>
      </c>
    </row>
    <row r="80">
      <c r="A80" s="9" t="n"/>
      <c r="B80" s="9" t="n"/>
      <c r="C80" s="9" t="n"/>
      <c r="D80" s="9" t="n"/>
      <c r="E80" s="9" t="n"/>
      <c r="F80" s="11" t="n"/>
      <c r="G80" s="9" t="n"/>
      <c r="H80" s="9" t="n"/>
      <c r="I80" s="9">
        <f>IF(COUNTA($A80:$H80)=0,"",IF($J80="OTRO","NO","SI"))</f>
        <v/>
      </c>
      <c r="J80" s="9">
        <f>IF(COUNTA($A80:$H80)=0,"",IFERROR(LOOKUP(2,1/(((LISTS!$H$2:$H$26&lt;&gt;"")*ISNUMBER(SEARCH(LISTS!$H$2:$H$26,$G80)))+((LISTS!$I$2:$I$26&lt;&gt;"")*ISNUMBER(SEARCH(LISTS!$I$2:$I$26,$E80)))),LISTS!$K$2:$K$26),"OTRO"))</f>
        <v/>
      </c>
      <c r="K80" s="11">
        <f>IF($I80&lt;&gt;"SI",0,IFERROR($F80,0))</f>
        <v/>
      </c>
      <c r="L80" s="9">
        <f>IF(COUNTA($A80:$H80)=0,"",IF($J80="OTRO",IFERROR(LOOKUP(2,1/(((LISTS!$H$2:$H$26&lt;&gt;"")*ISNUMBER(SEARCH(LISTS!$H$2:$H$26,$G80)))+((LISTS!$I$2:$I$26&lt;&gt;"")*ISNUMBER(SEARCH(LISTS!$I$2:$I$26,$E80)))),LISTS!$L$2:$L$26),"Concepto DIAN no mapeado a casilla automatica"),IF(LEFT($J80,4)="TOPE","Control automatico DIAN: "&amp;$J80,"Casilla automatica: "&amp;$J80)))</f>
        <v/>
      </c>
    </row>
    <row r="81">
      <c r="A81" s="9" t="n"/>
      <c r="B81" s="9" t="n"/>
      <c r="C81" s="9" t="n"/>
      <c r="D81" s="9" t="n"/>
      <c r="E81" s="9" t="n"/>
      <c r="F81" s="11" t="n"/>
      <c r="G81" s="9" t="n"/>
      <c r="H81" s="9" t="n"/>
      <c r="I81" s="9">
        <f>IF(COUNTA($A81:$H81)=0,"",IF($J81="OTRO","NO","SI"))</f>
        <v/>
      </c>
      <c r="J81" s="9">
        <f>IF(COUNTA($A81:$H81)=0,"",IFERROR(LOOKUP(2,1/(((LISTS!$H$2:$H$26&lt;&gt;"")*ISNUMBER(SEARCH(LISTS!$H$2:$H$26,$G81)))+((LISTS!$I$2:$I$26&lt;&gt;"")*ISNUMBER(SEARCH(LISTS!$I$2:$I$26,$E81)))),LISTS!$K$2:$K$26),"OTRO"))</f>
        <v/>
      </c>
      <c r="K81" s="11">
        <f>IF($I81&lt;&gt;"SI",0,IFERROR($F81,0))</f>
        <v/>
      </c>
      <c r="L81" s="9">
        <f>IF(COUNTA($A81:$H81)=0,"",IF($J81="OTRO",IFERROR(LOOKUP(2,1/(((LISTS!$H$2:$H$26&lt;&gt;"")*ISNUMBER(SEARCH(LISTS!$H$2:$H$26,$G81)))+((LISTS!$I$2:$I$26&lt;&gt;"")*ISNUMBER(SEARCH(LISTS!$I$2:$I$26,$E81)))),LISTS!$L$2:$L$26),"Concepto DIAN no mapeado a casilla automatica"),IF(LEFT($J81,4)="TOPE","Control automatico DIAN: "&amp;$J81,"Casilla automatica: "&amp;$J81)))</f>
        <v/>
      </c>
    </row>
    <row r="82">
      <c r="A82" s="9" t="n"/>
      <c r="B82" s="9" t="n"/>
      <c r="C82" s="9" t="n"/>
      <c r="D82" s="9" t="n"/>
      <c r="E82" s="9" t="n"/>
      <c r="F82" s="11" t="n"/>
      <c r="G82" s="9" t="n"/>
      <c r="H82" s="9" t="n"/>
      <c r="I82" s="9">
        <f>IF(COUNTA($A82:$H82)=0,"",IF($J82="OTRO","NO","SI"))</f>
        <v/>
      </c>
      <c r="J82" s="9">
        <f>IF(COUNTA($A82:$H82)=0,"",IFERROR(LOOKUP(2,1/(((LISTS!$H$2:$H$26&lt;&gt;"")*ISNUMBER(SEARCH(LISTS!$H$2:$H$26,$G82)))+((LISTS!$I$2:$I$26&lt;&gt;"")*ISNUMBER(SEARCH(LISTS!$I$2:$I$26,$E82)))),LISTS!$K$2:$K$26),"OTRO"))</f>
        <v/>
      </c>
      <c r="K82" s="11">
        <f>IF($I82&lt;&gt;"SI",0,IFERROR($F82,0))</f>
        <v/>
      </c>
      <c r="L82" s="9">
        <f>IF(COUNTA($A82:$H82)=0,"",IF($J82="OTRO",IFERROR(LOOKUP(2,1/(((LISTS!$H$2:$H$26&lt;&gt;"")*ISNUMBER(SEARCH(LISTS!$H$2:$H$26,$G82)))+((LISTS!$I$2:$I$26&lt;&gt;"")*ISNUMBER(SEARCH(LISTS!$I$2:$I$26,$E82)))),LISTS!$L$2:$L$26),"Concepto DIAN no mapeado a casilla automatica"),IF(LEFT($J82,4)="TOPE","Control automatico DIAN: "&amp;$J82,"Casilla automatica: "&amp;$J82)))</f>
        <v/>
      </c>
    </row>
    <row r="83">
      <c r="A83" s="9" t="n"/>
      <c r="B83" s="9" t="n"/>
      <c r="C83" s="9" t="n"/>
      <c r="D83" s="9" t="n"/>
      <c r="E83" s="9" t="n"/>
      <c r="F83" s="11" t="n"/>
      <c r="G83" s="9" t="n"/>
      <c r="H83" s="9" t="n"/>
      <c r="I83" s="9">
        <f>IF(COUNTA($A83:$H83)=0,"",IF($J83="OTRO","NO","SI"))</f>
        <v/>
      </c>
      <c r="J83" s="9">
        <f>IF(COUNTA($A83:$H83)=0,"",IFERROR(LOOKUP(2,1/(((LISTS!$H$2:$H$26&lt;&gt;"")*ISNUMBER(SEARCH(LISTS!$H$2:$H$26,$G83)))+((LISTS!$I$2:$I$26&lt;&gt;"")*ISNUMBER(SEARCH(LISTS!$I$2:$I$26,$E83)))),LISTS!$K$2:$K$26),"OTRO"))</f>
        <v/>
      </c>
      <c r="K83" s="11">
        <f>IF($I83&lt;&gt;"SI",0,IFERROR($F83,0))</f>
        <v/>
      </c>
      <c r="L83" s="9">
        <f>IF(COUNTA($A83:$H83)=0,"",IF($J83="OTRO",IFERROR(LOOKUP(2,1/(((LISTS!$H$2:$H$26&lt;&gt;"")*ISNUMBER(SEARCH(LISTS!$H$2:$H$26,$G83)))+((LISTS!$I$2:$I$26&lt;&gt;"")*ISNUMBER(SEARCH(LISTS!$I$2:$I$26,$E83)))),LISTS!$L$2:$L$26),"Concepto DIAN no mapeado a casilla automatica"),IF(LEFT($J83,4)="TOPE","Control automatico DIAN: "&amp;$J83,"Casilla automatica: "&amp;$J83)))</f>
        <v/>
      </c>
    </row>
    <row r="84">
      <c r="A84" s="9" t="n"/>
      <c r="B84" s="9" t="n"/>
      <c r="C84" s="9" t="n"/>
      <c r="D84" s="9" t="n"/>
      <c r="E84" s="9" t="n"/>
      <c r="F84" s="11" t="n"/>
      <c r="G84" s="9" t="n"/>
      <c r="H84" s="9" t="n"/>
      <c r="I84" s="9">
        <f>IF(COUNTA($A84:$H84)=0,"",IF($J84="OTRO","NO","SI"))</f>
        <v/>
      </c>
      <c r="J84" s="9">
        <f>IF(COUNTA($A84:$H84)=0,"",IFERROR(LOOKUP(2,1/(((LISTS!$H$2:$H$26&lt;&gt;"")*ISNUMBER(SEARCH(LISTS!$H$2:$H$26,$G84)))+((LISTS!$I$2:$I$26&lt;&gt;"")*ISNUMBER(SEARCH(LISTS!$I$2:$I$26,$E84)))),LISTS!$K$2:$K$26),"OTRO"))</f>
        <v/>
      </c>
      <c r="K84" s="11">
        <f>IF($I84&lt;&gt;"SI",0,IFERROR($F84,0))</f>
        <v/>
      </c>
      <c r="L84" s="9">
        <f>IF(COUNTA($A84:$H84)=0,"",IF($J84="OTRO",IFERROR(LOOKUP(2,1/(((LISTS!$H$2:$H$26&lt;&gt;"")*ISNUMBER(SEARCH(LISTS!$H$2:$H$26,$G84)))+((LISTS!$I$2:$I$26&lt;&gt;"")*ISNUMBER(SEARCH(LISTS!$I$2:$I$26,$E84)))),LISTS!$L$2:$L$26),"Concepto DIAN no mapeado a casilla automatica"),IF(LEFT($J84,4)="TOPE","Control automatico DIAN: "&amp;$J84,"Casilla automatica: "&amp;$J84)))</f>
        <v/>
      </c>
    </row>
    <row r="85">
      <c r="A85" s="9" t="n"/>
      <c r="B85" s="9" t="n"/>
      <c r="C85" s="9" t="n"/>
      <c r="D85" s="9" t="n"/>
      <c r="E85" s="9" t="n"/>
      <c r="F85" s="11" t="n"/>
      <c r="G85" s="9" t="n"/>
      <c r="H85" s="9" t="n"/>
      <c r="I85" s="9">
        <f>IF(COUNTA($A85:$H85)=0,"",IF($J85="OTRO","NO","SI"))</f>
        <v/>
      </c>
      <c r="J85" s="9">
        <f>IF(COUNTA($A85:$H85)=0,"",IFERROR(LOOKUP(2,1/(((LISTS!$H$2:$H$26&lt;&gt;"")*ISNUMBER(SEARCH(LISTS!$H$2:$H$26,$G85)))+((LISTS!$I$2:$I$26&lt;&gt;"")*ISNUMBER(SEARCH(LISTS!$I$2:$I$26,$E85)))),LISTS!$K$2:$K$26),"OTRO"))</f>
        <v/>
      </c>
      <c r="K85" s="11">
        <f>IF($I85&lt;&gt;"SI",0,IFERROR($F85,0))</f>
        <v/>
      </c>
      <c r="L85" s="9">
        <f>IF(COUNTA($A85:$H85)=0,"",IF($J85="OTRO",IFERROR(LOOKUP(2,1/(((LISTS!$H$2:$H$26&lt;&gt;"")*ISNUMBER(SEARCH(LISTS!$H$2:$H$26,$G85)))+((LISTS!$I$2:$I$26&lt;&gt;"")*ISNUMBER(SEARCH(LISTS!$I$2:$I$26,$E85)))),LISTS!$L$2:$L$26),"Concepto DIAN no mapeado a casilla automatica"),IF(LEFT($J85,4)="TOPE","Control automatico DIAN: "&amp;$J85,"Casilla automatica: "&amp;$J85)))</f>
        <v/>
      </c>
    </row>
    <row r="86">
      <c r="A86" s="9" t="n"/>
      <c r="B86" s="9" t="n"/>
      <c r="C86" s="9" t="n"/>
      <c r="D86" s="9" t="n"/>
      <c r="E86" s="9" t="n"/>
      <c r="F86" s="11" t="n"/>
      <c r="G86" s="9" t="n"/>
      <c r="H86" s="9" t="n"/>
      <c r="I86" s="9">
        <f>IF(COUNTA($A86:$H86)=0,"",IF($J86="OTRO","NO","SI"))</f>
        <v/>
      </c>
      <c r="J86" s="9">
        <f>IF(COUNTA($A86:$H86)=0,"",IFERROR(LOOKUP(2,1/(((LISTS!$H$2:$H$26&lt;&gt;"")*ISNUMBER(SEARCH(LISTS!$H$2:$H$26,$G86)))+((LISTS!$I$2:$I$26&lt;&gt;"")*ISNUMBER(SEARCH(LISTS!$I$2:$I$26,$E86)))),LISTS!$K$2:$K$26),"OTRO"))</f>
        <v/>
      </c>
      <c r="K86" s="11">
        <f>IF($I86&lt;&gt;"SI",0,IFERROR($F86,0))</f>
        <v/>
      </c>
      <c r="L86" s="9">
        <f>IF(COUNTA($A86:$H86)=0,"",IF($J86="OTRO",IFERROR(LOOKUP(2,1/(((LISTS!$H$2:$H$26&lt;&gt;"")*ISNUMBER(SEARCH(LISTS!$H$2:$H$26,$G86)))+((LISTS!$I$2:$I$26&lt;&gt;"")*ISNUMBER(SEARCH(LISTS!$I$2:$I$26,$E86)))),LISTS!$L$2:$L$26),"Concepto DIAN no mapeado a casilla automatica"),IF(LEFT($J86,4)="TOPE","Control automatico DIAN: "&amp;$J86,"Casilla automatica: "&amp;$J86)))</f>
        <v/>
      </c>
    </row>
    <row r="87">
      <c r="A87" s="9" t="n"/>
      <c r="B87" s="9" t="n"/>
      <c r="C87" s="9" t="n"/>
      <c r="D87" s="9" t="n"/>
      <c r="E87" s="9" t="n"/>
      <c r="F87" s="11" t="n"/>
      <c r="G87" s="9" t="n"/>
      <c r="H87" s="9" t="n"/>
      <c r="I87" s="9">
        <f>IF(COUNTA($A87:$H87)=0,"",IF($J87="OTRO","NO","SI"))</f>
        <v/>
      </c>
      <c r="J87" s="9">
        <f>IF(COUNTA($A87:$H87)=0,"",IFERROR(LOOKUP(2,1/(((LISTS!$H$2:$H$26&lt;&gt;"")*ISNUMBER(SEARCH(LISTS!$H$2:$H$26,$G87)))+((LISTS!$I$2:$I$26&lt;&gt;"")*ISNUMBER(SEARCH(LISTS!$I$2:$I$26,$E87)))),LISTS!$K$2:$K$26),"OTRO"))</f>
        <v/>
      </c>
      <c r="K87" s="11">
        <f>IF($I87&lt;&gt;"SI",0,IFERROR($F87,0))</f>
        <v/>
      </c>
      <c r="L87" s="9">
        <f>IF(COUNTA($A87:$H87)=0,"",IF($J87="OTRO",IFERROR(LOOKUP(2,1/(((LISTS!$H$2:$H$26&lt;&gt;"")*ISNUMBER(SEARCH(LISTS!$H$2:$H$26,$G87)))+((LISTS!$I$2:$I$26&lt;&gt;"")*ISNUMBER(SEARCH(LISTS!$I$2:$I$26,$E87)))),LISTS!$L$2:$L$26),"Concepto DIAN no mapeado a casilla automatica"),IF(LEFT($J87,4)="TOPE","Control automatico DIAN: "&amp;$J87,"Casilla automatica: "&amp;$J87)))</f>
        <v/>
      </c>
    </row>
    <row r="88">
      <c r="A88" s="9" t="n"/>
      <c r="B88" s="9" t="n"/>
      <c r="C88" s="9" t="n"/>
      <c r="D88" s="9" t="n"/>
      <c r="E88" s="9" t="n"/>
      <c r="F88" s="11" t="n"/>
      <c r="G88" s="9" t="n"/>
      <c r="H88" s="9" t="n"/>
      <c r="I88" s="9">
        <f>IF(COUNTA($A88:$H88)=0,"",IF($J88="OTRO","NO","SI"))</f>
        <v/>
      </c>
      <c r="J88" s="9">
        <f>IF(COUNTA($A88:$H88)=0,"",IFERROR(LOOKUP(2,1/(((LISTS!$H$2:$H$26&lt;&gt;"")*ISNUMBER(SEARCH(LISTS!$H$2:$H$26,$G88)))+((LISTS!$I$2:$I$26&lt;&gt;"")*ISNUMBER(SEARCH(LISTS!$I$2:$I$26,$E88)))),LISTS!$K$2:$K$26),"OTRO"))</f>
        <v/>
      </c>
      <c r="K88" s="11">
        <f>IF($I88&lt;&gt;"SI",0,IFERROR($F88,0))</f>
        <v/>
      </c>
      <c r="L88" s="9">
        <f>IF(COUNTA($A88:$H88)=0,"",IF($J88="OTRO",IFERROR(LOOKUP(2,1/(((LISTS!$H$2:$H$26&lt;&gt;"")*ISNUMBER(SEARCH(LISTS!$H$2:$H$26,$G88)))+((LISTS!$I$2:$I$26&lt;&gt;"")*ISNUMBER(SEARCH(LISTS!$I$2:$I$26,$E88)))),LISTS!$L$2:$L$26),"Concepto DIAN no mapeado a casilla automatica"),IF(LEFT($J88,4)="TOPE","Control automatico DIAN: "&amp;$J88,"Casilla automatica: "&amp;$J88)))</f>
        <v/>
      </c>
    </row>
    <row r="89">
      <c r="A89" s="9" t="n"/>
      <c r="B89" s="9" t="n"/>
      <c r="C89" s="9" t="n"/>
      <c r="D89" s="9" t="n"/>
      <c r="E89" s="9" t="n"/>
      <c r="F89" s="11" t="n"/>
      <c r="G89" s="9" t="n"/>
      <c r="H89" s="9" t="n"/>
      <c r="I89" s="9">
        <f>IF(COUNTA($A89:$H89)=0,"",IF($J89="OTRO","NO","SI"))</f>
        <v/>
      </c>
      <c r="J89" s="9">
        <f>IF(COUNTA($A89:$H89)=0,"",IFERROR(LOOKUP(2,1/(((LISTS!$H$2:$H$26&lt;&gt;"")*ISNUMBER(SEARCH(LISTS!$H$2:$H$26,$G89)))+((LISTS!$I$2:$I$26&lt;&gt;"")*ISNUMBER(SEARCH(LISTS!$I$2:$I$26,$E89)))),LISTS!$K$2:$K$26),"OTRO"))</f>
        <v/>
      </c>
      <c r="K89" s="11">
        <f>IF($I89&lt;&gt;"SI",0,IFERROR($F89,0))</f>
        <v/>
      </c>
      <c r="L89" s="9">
        <f>IF(COUNTA($A89:$H89)=0,"",IF($J89="OTRO",IFERROR(LOOKUP(2,1/(((LISTS!$H$2:$H$26&lt;&gt;"")*ISNUMBER(SEARCH(LISTS!$H$2:$H$26,$G89)))+((LISTS!$I$2:$I$26&lt;&gt;"")*ISNUMBER(SEARCH(LISTS!$I$2:$I$26,$E89)))),LISTS!$L$2:$L$26),"Concepto DIAN no mapeado a casilla automatica"),IF(LEFT($J89,4)="TOPE","Control automatico DIAN: "&amp;$J89,"Casilla automatica: "&amp;$J89)))</f>
        <v/>
      </c>
    </row>
    <row r="90">
      <c r="A90" s="9" t="n"/>
      <c r="B90" s="9" t="n"/>
      <c r="C90" s="9" t="n"/>
      <c r="D90" s="9" t="n"/>
      <c r="E90" s="9" t="n"/>
      <c r="F90" s="11" t="n"/>
      <c r="G90" s="9" t="n"/>
      <c r="H90" s="9" t="n"/>
      <c r="I90" s="9">
        <f>IF(COUNTA($A90:$H90)=0,"",IF($J90="OTRO","NO","SI"))</f>
        <v/>
      </c>
      <c r="J90" s="9">
        <f>IF(COUNTA($A90:$H90)=0,"",IFERROR(LOOKUP(2,1/(((LISTS!$H$2:$H$26&lt;&gt;"")*ISNUMBER(SEARCH(LISTS!$H$2:$H$26,$G90)))+((LISTS!$I$2:$I$26&lt;&gt;"")*ISNUMBER(SEARCH(LISTS!$I$2:$I$26,$E90)))),LISTS!$K$2:$K$26),"OTRO"))</f>
        <v/>
      </c>
      <c r="K90" s="11">
        <f>IF($I90&lt;&gt;"SI",0,IFERROR($F90,0))</f>
        <v/>
      </c>
      <c r="L90" s="9">
        <f>IF(COUNTA($A90:$H90)=0,"",IF($J90="OTRO",IFERROR(LOOKUP(2,1/(((LISTS!$H$2:$H$26&lt;&gt;"")*ISNUMBER(SEARCH(LISTS!$H$2:$H$26,$G90)))+((LISTS!$I$2:$I$26&lt;&gt;"")*ISNUMBER(SEARCH(LISTS!$I$2:$I$26,$E90)))),LISTS!$L$2:$L$26),"Concepto DIAN no mapeado a casilla automatica"),IF(LEFT($J90,4)="TOPE","Control automatico DIAN: "&amp;$J90,"Casilla automatica: "&amp;$J90)))</f>
        <v/>
      </c>
    </row>
    <row r="91">
      <c r="A91" s="9" t="n"/>
      <c r="B91" s="9" t="n"/>
      <c r="C91" s="9" t="n"/>
      <c r="D91" s="9" t="n"/>
      <c r="E91" s="9" t="n"/>
      <c r="F91" s="11" t="n"/>
      <c r="G91" s="9" t="n"/>
      <c r="H91" s="9" t="n"/>
      <c r="I91" s="9">
        <f>IF(COUNTA($A91:$H91)=0,"",IF($J91="OTRO","NO","SI"))</f>
        <v/>
      </c>
      <c r="J91" s="9">
        <f>IF(COUNTA($A91:$H91)=0,"",IFERROR(LOOKUP(2,1/(((LISTS!$H$2:$H$26&lt;&gt;"")*ISNUMBER(SEARCH(LISTS!$H$2:$H$26,$G91)))+((LISTS!$I$2:$I$26&lt;&gt;"")*ISNUMBER(SEARCH(LISTS!$I$2:$I$26,$E91)))),LISTS!$K$2:$K$26),"OTRO"))</f>
        <v/>
      </c>
      <c r="K91" s="11">
        <f>IF($I91&lt;&gt;"SI",0,IFERROR($F91,0))</f>
        <v/>
      </c>
      <c r="L91" s="9">
        <f>IF(COUNTA($A91:$H91)=0,"",IF($J91="OTRO",IFERROR(LOOKUP(2,1/(((LISTS!$H$2:$H$26&lt;&gt;"")*ISNUMBER(SEARCH(LISTS!$H$2:$H$26,$G91)))+((LISTS!$I$2:$I$26&lt;&gt;"")*ISNUMBER(SEARCH(LISTS!$I$2:$I$26,$E91)))),LISTS!$L$2:$L$26),"Concepto DIAN no mapeado a casilla automatica"),IF(LEFT($J91,4)="TOPE","Control automatico DIAN: "&amp;$J91,"Casilla automatica: "&amp;$J91)))</f>
        <v/>
      </c>
    </row>
    <row r="92">
      <c r="A92" s="9" t="n"/>
      <c r="B92" s="9" t="n"/>
      <c r="C92" s="9" t="n"/>
      <c r="D92" s="9" t="n"/>
      <c r="E92" s="9" t="n"/>
      <c r="F92" s="11" t="n"/>
      <c r="G92" s="9" t="n"/>
      <c r="H92" s="9" t="n"/>
      <c r="I92" s="9">
        <f>IF(COUNTA($A92:$H92)=0,"",IF($J92="OTRO","NO","SI"))</f>
        <v/>
      </c>
      <c r="J92" s="9">
        <f>IF(COUNTA($A92:$H92)=0,"",IFERROR(LOOKUP(2,1/(((LISTS!$H$2:$H$26&lt;&gt;"")*ISNUMBER(SEARCH(LISTS!$H$2:$H$26,$G92)))+((LISTS!$I$2:$I$26&lt;&gt;"")*ISNUMBER(SEARCH(LISTS!$I$2:$I$26,$E92)))),LISTS!$K$2:$K$26),"OTRO"))</f>
        <v/>
      </c>
      <c r="K92" s="11">
        <f>IF($I92&lt;&gt;"SI",0,IFERROR($F92,0))</f>
        <v/>
      </c>
      <c r="L92" s="9">
        <f>IF(COUNTA($A92:$H92)=0,"",IF($J92="OTRO",IFERROR(LOOKUP(2,1/(((LISTS!$H$2:$H$26&lt;&gt;"")*ISNUMBER(SEARCH(LISTS!$H$2:$H$26,$G92)))+((LISTS!$I$2:$I$26&lt;&gt;"")*ISNUMBER(SEARCH(LISTS!$I$2:$I$26,$E92)))),LISTS!$L$2:$L$26),"Concepto DIAN no mapeado a casilla automatica"),IF(LEFT($J92,4)="TOPE","Control automatico DIAN: "&amp;$J92,"Casilla automatica: "&amp;$J92)))</f>
        <v/>
      </c>
    </row>
    <row r="93">
      <c r="A93" s="9" t="n"/>
      <c r="B93" s="9" t="n"/>
      <c r="C93" s="9" t="n"/>
      <c r="D93" s="9" t="n"/>
      <c r="E93" s="9" t="n"/>
      <c r="F93" s="11" t="n"/>
      <c r="G93" s="9" t="n"/>
      <c r="H93" s="9" t="n"/>
      <c r="I93" s="9">
        <f>IF(COUNTA($A93:$H93)=0,"",IF($J93="OTRO","NO","SI"))</f>
        <v/>
      </c>
      <c r="J93" s="9">
        <f>IF(COUNTA($A93:$H93)=0,"",IFERROR(LOOKUP(2,1/(((LISTS!$H$2:$H$26&lt;&gt;"")*ISNUMBER(SEARCH(LISTS!$H$2:$H$26,$G93)))+((LISTS!$I$2:$I$26&lt;&gt;"")*ISNUMBER(SEARCH(LISTS!$I$2:$I$26,$E93)))),LISTS!$K$2:$K$26),"OTRO"))</f>
        <v/>
      </c>
      <c r="K93" s="11">
        <f>IF($I93&lt;&gt;"SI",0,IFERROR($F93,0))</f>
        <v/>
      </c>
      <c r="L93" s="9">
        <f>IF(COUNTA($A93:$H93)=0,"",IF($J93="OTRO",IFERROR(LOOKUP(2,1/(((LISTS!$H$2:$H$26&lt;&gt;"")*ISNUMBER(SEARCH(LISTS!$H$2:$H$26,$G93)))+((LISTS!$I$2:$I$26&lt;&gt;"")*ISNUMBER(SEARCH(LISTS!$I$2:$I$26,$E93)))),LISTS!$L$2:$L$26),"Concepto DIAN no mapeado a casilla automatica"),IF(LEFT($J93,4)="TOPE","Control automatico DIAN: "&amp;$J93,"Casilla automatica: "&amp;$J93)))</f>
        <v/>
      </c>
    </row>
    <row r="94">
      <c r="A94" s="9" t="n"/>
      <c r="B94" s="9" t="n"/>
      <c r="C94" s="9" t="n"/>
      <c r="D94" s="9" t="n"/>
      <c r="E94" s="9" t="n"/>
      <c r="F94" s="11" t="n"/>
      <c r="G94" s="9" t="n"/>
      <c r="H94" s="9" t="n"/>
      <c r="I94" s="9">
        <f>IF(COUNTA($A94:$H94)=0,"",IF($J94="OTRO","NO","SI"))</f>
        <v/>
      </c>
      <c r="J94" s="9">
        <f>IF(COUNTA($A94:$H94)=0,"",IFERROR(LOOKUP(2,1/(((LISTS!$H$2:$H$26&lt;&gt;"")*ISNUMBER(SEARCH(LISTS!$H$2:$H$26,$G94)))+((LISTS!$I$2:$I$26&lt;&gt;"")*ISNUMBER(SEARCH(LISTS!$I$2:$I$26,$E94)))),LISTS!$K$2:$K$26),"OTRO"))</f>
        <v/>
      </c>
      <c r="K94" s="11">
        <f>IF($I94&lt;&gt;"SI",0,IFERROR($F94,0))</f>
        <v/>
      </c>
      <c r="L94" s="9">
        <f>IF(COUNTA($A94:$H94)=0,"",IF($J94="OTRO",IFERROR(LOOKUP(2,1/(((LISTS!$H$2:$H$26&lt;&gt;"")*ISNUMBER(SEARCH(LISTS!$H$2:$H$26,$G94)))+((LISTS!$I$2:$I$26&lt;&gt;"")*ISNUMBER(SEARCH(LISTS!$I$2:$I$26,$E94)))),LISTS!$L$2:$L$26),"Concepto DIAN no mapeado a casilla automatica"),IF(LEFT($J94,4)="TOPE","Control automatico DIAN: "&amp;$J94,"Casilla automatica: "&amp;$J94)))</f>
        <v/>
      </c>
    </row>
    <row r="95">
      <c r="A95" s="9" t="n"/>
      <c r="B95" s="9" t="n"/>
      <c r="C95" s="9" t="n"/>
      <c r="D95" s="9" t="n"/>
      <c r="E95" s="9" t="n"/>
      <c r="F95" s="11" t="n"/>
      <c r="G95" s="9" t="n"/>
      <c r="H95" s="9" t="n"/>
      <c r="I95" s="9">
        <f>IF(COUNTA($A95:$H95)=0,"",IF($J95="OTRO","NO","SI"))</f>
        <v/>
      </c>
      <c r="J95" s="9">
        <f>IF(COUNTA($A95:$H95)=0,"",IFERROR(LOOKUP(2,1/(((LISTS!$H$2:$H$26&lt;&gt;"")*ISNUMBER(SEARCH(LISTS!$H$2:$H$26,$G95)))+((LISTS!$I$2:$I$26&lt;&gt;"")*ISNUMBER(SEARCH(LISTS!$I$2:$I$26,$E95)))),LISTS!$K$2:$K$26),"OTRO"))</f>
        <v/>
      </c>
      <c r="K95" s="11">
        <f>IF($I95&lt;&gt;"SI",0,IFERROR($F95,0))</f>
        <v/>
      </c>
      <c r="L95" s="9">
        <f>IF(COUNTA($A95:$H95)=0,"",IF($J95="OTRO",IFERROR(LOOKUP(2,1/(((LISTS!$H$2:$H$26&lt;&gt;"")*ISNUMBER(SEARCH(LISTS!$H$2:$H$26,$G95)))+((LISTS!$I$2:$I$26&lt;&gt;"")*ISNUMBER(SEARCH(LISTS!$I$2:$I$26,$E95)))),LISTS!$L$2:$L$26),"Concepto DIAN no mapeado a casilla automatica"),IF(LEFT($J95,4)="TOPE","Control automatico DIAN: "&amp;$J95,"Casilla automatica: "&amp;$J95)))</f>
        <v/>
      </c>
    </row>
    <row r="96">
      <c r="A96" s="9" t="n"/>
      <c r="B96" s="9" t="n"/>
      <c r="C96" s="9" t="n"/>
      <c r="D96" s="9" t="n"/>
      <c r="E96" s="9" t="n"/>
      <c r="F96" s="11" t="n"/>
      <c r="G96" s="9" t="n"/>
      <c r="H96" s="9" t="n"/>
      <c r="I96" s="9">
        <f>IF(COUNTA($A96:$H96)=0,"",IF($J96="OTRO","NO","SI"))</f>
        <v/>
      </c>
      <c r="J96" s="9">
        <f>IF(COUNTA($A96:$H96)=0,"",IFERROR(LOOKUP(2,1/(((LISTS!$H$2:$H$26&lt;&gt;"")*ISNUMBER(SEARCH(LISTS!$H$2:$H$26,$G96)))+((LISTS!$I$2:$I$26&lt;&gt;"")*ISNUMBER(SEARCH(LISTS!$I$2:$I$26,$E96)))),LISTS!$K$2:$K$26),"OTRO"))</f>
        <v/>
      </c>
      <c r="K96" s="11">
        <f>IF($I96&lt;&gt;"SI",0,IFERROR($F96,0))</f>
        <v/>
      </c>
      <c r="L96" s="9">
        <f>IF(COUNTA($A96:$H96)=0,"",IF($J96="OTRO",IFERROR(LOOKUP(2,1/(((LISTS!$H$2:$H$26&lt;&gt;"")*ISNUMBER(SEARCH(LISTS!$H$2:$H$26,$G96)))+((LISTS!$I$2:$I$26&lt;&gt;"")*ISNUMBER(SEARCH(LISTS!$I$2:$I$26,$E96)))),LISTS!$L$2:$L$26),"Concepto DIAN no mapeado a casilla automatica"),IF(LEFT($J96,4)="TOPE","Control automatico DIAN: "&amp;$J96,"Casilla automatica: "&amp;$J96)))</f>
        <v/>
      </c>
    </row>
    <row r="97">
      <c r="A97" s="9" t="n"/>
      <c r="B97" s="9" t="n"/>
      <c r="C97" s="9" t="n"/>
      <c r="D97" s="9" t="n"/>
      <c r="E97" s="9" t="n"/>
      <c r="F97" s="11" t="n"/>
      <c r="G97" s="9" t="n"/>
      <c r="H97" s="9" t="n"/>
      <c r="I97" s="9">
        <f>IF(COUNTA($A97:$H97)=0,"",IF($J97="OTRO","NO","SI"))</f>
        <v/>
      </c>
      <c r="J97" s="9">
        <f>IF(COUNTA($A97:$H97)=0,"",IFERROR(LOOKUP(2,1/(((LISTS!$H$2:$H$26&lt;&gt;"")*ISNUMBER(SEARCH(LISTS!$H$2:$H$26,$G97)))+((LISTS!$I$2:$I$26&lt;&gt;"")*ISNUMBER(SEARCH(LISTS!$I$2:$I$26,$E97)))),LISTS!$K$2:$K$26),"OTRO"))</f>
        <v/>
      </c>
      <c r="K97" s="11">
        <f>IF($I97&lt;&gt;"SI",0,IFERROR($F97,0))</f>
        <v/>
      </c>
      <c r="L97" s="9">
        <f>IF(COUNTA($A97:$H97)=0,"",IF($J97="OTRO",IFERROR(LOOKUP(2,1/(((LISTS!$H$2:$H$26&lt;&gt;"")*ISNUMBER(SEARCH(LISTS!$H$2:$H$26,$G97)))+((LISTS!$I$2:$I$26&lt;&gt;"")*ISNUMBER(SEARCH(LISTS!$I$2:$I$26,$E97)))),LISTS!$L$2:$L$26),"Concepto DIAN no mapeado a casilla automatica"),IF(LEFT($J97,4)="TOPE","Control automatico DIAN: "&amp;$J97,"Casilla automatica: "&amp;$J97)))</f>
        <v/>
      </c>
    </row>
    <row r="98">
      <c r="A98" s="9" t="n"/>
      <c r="B98" s="9" t="n"/>
      <c r="C98" s="9" t="n"/>
      <c r="D98" s="9" t="n"/>
      <c r="E98" s="9" t="n"/>
      <c r="F98" s="11" t="n"/>
      <c r="G98" s="9" t="n"/>
      <c r="H98" s="9" t="n"/>
      <c r="I98" s="9">
        <f>IF(COUNTA($A98:$H98)=0,"",IF($J98="OTRO","NO","SI"))</f>
        <v/>
      </c>
      <c r="J98" s="9">
        <f>IF(COUNTA($A98:$H98)=0,"",IFERROR(LOOKUP(2,1/(((LISTS!$H$2:$H$26&lt;&gt;"")*ISNUMBER(SEARCH(LISTS!$H$2:$H$26,$G98)))+((LISTS!$I$2:$I$26&lt;&gt;"")*ISNUMBER(SEARCH(LISTS!$I$2:$I$26,$E98)))),LISTS!$K$2:$K$26),"OTRO"))</f>
        <v/>
      </c>
      <c r="K98" s="11">
        <f>IF($I98&lt;&gt;"SI",0,IFERROR($F98,0))</f>
        <v/>
      </c>
      <c r="L98" s="9">
        <f>IF(COUNTA($A98:$H98)=0,"",IF($J98="OTRO",IFERROR(LOOKUP(2,1/(((LISTS!$H$2:$H$26&lt;&gt;"")*ISNUMBER(SEARCH(LISTS!$H$2:$H$26,$G98)))+((LISTS!$I$2:$I$26&lt;&gt;"")*ISNUMBER(SEARCH(LISTS!$I$2:$I$26,$E98)))),LISTS!$L$2:$L$26),"Concepto DIAN no mapeado a casilla automatica"),IF(LEFT($J98,4)="TOPE","Control automatico DIAN: "&amp;$J98,"Casilla automatica: "&amp;$J98)))</f>
        <v/>
      </c>
    </row>
    <row r="99">
      <c r="A99" s="9" t="n"/>
      <c r="B99" s="9" t="n"/>
      <c r="C99" s="9" t="n"/>
      <c r="D99" s="9" t="n"/>
      <c r="E99" s="9" t="n"/>
      <c r="F99" s="11" t="n"/>
      <c r="G99" s="9" t="n"/>
      <c r="H99" s="9" t="n"/>
      <c r="I99" s="9">
        <f>IF(COUNTA($A99:$H99)=0,"",IF($J99="OTRO","NO","SI"))</f>
        <v/>
      </c>
      <c r="J99" s="9">
        <f>IF(COUNTA($A99:$H99)=0,"",IFERROR(LOOKUP(2,1/(((LISTS!$H$2:$H$26&lt;&gt;"")*ISNUMBER(SEARCH(LISTS!$H$2:$H$26,$G99)))+((LISTS!$I$2:$I$26&lt;&gt;"")*ISNUMBER(SEARCH(LISTS!$I$2:$I$26,$E99)))),LISTS!$K$2:$K$26),"OTRO"))</f>
        <v/>
      </c>
      <c r="K99" s="11">
        <f>IF($I99&lt;&gt;"SI",0,IFERROR($F99,0))</f>
        <v/>
      </c>
      <c r="L99" s="9">
        <f>IF(COUNTA($A99:$H99)=0,"",IF($J99="OTRO",IFERROR(LOOKUP(2,1/(((LISTS!$H$2:$H$26&lt;&gt;"")*ISNUMBER(SEARCH(LISTS!$H$2:$H$26,$G99)))+((LISTS!$I$2:$I$26&lt;&gt;"")*ISNUMBER(SEARCH(LISTS!$I$2:$I$26,$E99)))),LISTS!$L$2:$L$26),"Concepto DIAN no mapeado a casilla automatica"),IF(LEFT($J99,4)="TOPE","Control automatico DIAN: "&amp;$J99,"Casilla automatica: "&amp;$J99)))</f>
        <v/>
      </c>
    </row>
    <row r="100">
      <c r="A100" s="9" t="n"/>
      <c r="B100" s="9" t="n"/>
      <c r="C100" s="9" t="n"/>
      <c r="D100" s="9" t="n"/>
      <c r="E100" s="9" t="n"/>
      <c r="F100" s="11" t="n"/>
      <c r="G100" s="9" t="n"/>
      <c r="H100" s="9" t="n"/>
      <c r="I100" s="9">
        <f>IF(COUNTA($A100:$H100)=0,"",IF($J100="OTRO","NO","SI"))</f>
        <v/>
      </c>
      <c r="J100" s="9">
        <f>IF(COUNTA($A100:$H100)=0,"",IFERROR(LOOKUP(2,1/(((LISTS!$H$2:$H$26&lt;&gt;"")*ISNUMBER(SEARCH(LISTS!$H$2:$H$26,$G100)))+((LISTS!$I$2:$I$26&lt;&gt;"")*ISNUMBER(SEARCH(LISTS!$I$2:$I$26,$E100)))),LISTS!$K$2:$K$26),"OTRO"))</f>
        <v/>
      </c>
      <c r="K100" s="11">
        <f>IF($I100&lt;&gt;"SI",0,IFERROR($F100,0))</f>
        <v/>
      </c>
      <c r="L100" s="9">
        <f>IF(COUNTA($A100:$H100)=0,"",IF($J100="OTRO",IFERROR(LOOKUP(2,1/(((LISTS!$H$2:$H$26&lt;&gt;"")*ISNUMBER(SEARCH(LISTS!$H$2:$H$26,$G100)))+((LISTS!$I$2:$I$26&lt;&gt;"")*ISNUMBER(SEARCH(LISTS!$I$2:$I$26,$E100)))),LISTS!$L$2:$L$26),"Concepto DIAN no mapeado a casilla automatica"),IF(LEFT($J100,4)="TOPE","Control automatico DIAN: "&amp;$J100,"Casilla automatica: "&amp;$J100)))</f>
        <v/>
      </c>
    </row>
    <row r="101">
      <c r="A101" s="9" t="n"/>
      <c r="B101" s="9" t="n"/>
      <c r="C101" s="9" t="n"/>
      <c r="D101" s="9" t="n"/>
      <c r="E101" s="9" t="n"/>
      <c r="F101" s="11" t="n"/>
      <c r="G101" s="9" t="n"/>
      <c r="H101" s="9" t="n"/>
      <c r="I101" s="9">
        <f>IF(COUNTA($A101:$H101)=0,"",IF($J101="OTRO","NO","SI"))</f>
        <v/>
      </c>
      <c r="J101" s="9">
        <f>IF(COUNTA($A101:$H101)=0,"",IFERROR(LOOKUP(2,1/(((LISTS!$H$2:$H$26&lt;&gt;"")*ISNUMBER(SEARCH(LISTS!$H$2:$H$26,$G101)))+((LISTS!$I$2:$I$26&lt;&gt;"")*ISNUMBER(SEARCH(LISTS!$I$2:$I$26,$E101)))),LISTS!$K$2:$K$26),"OTRO"))</f>
        <v/>
      </c>
      <c r="K101" s="11">
        <f>IF($I101&lt;&gt;"SI",0,IFERROR($F101,0))</f>
        <v/>
      </c>
      <c r="L101" s="9">
        <f>IF(COUNTA($A101:$H101)=0,"",IF($J101="OTRO",IFERROR(LOOKUP(2,1/(((LISTS!$H$2:$H$26&lt;&gt;"")*ISNUMBER(SEARCH(LISTS!$H$2:$H$26,$G101)))+((LISTS!$I$2:$I$26&lt;&gt;"")*ISNUMBER(SEARCH(LISTS!$I$2:$I$26,$E101)))),LISTS!$L$2:$L$26),"Concepto DIAN no mapeado a casilla automatica"),IF(LEFT($J101,4)="TOPE","Control automatico DIAN: "&amp;$J101,"Casilla automatica: "&amp;$J101)))</f>
        <v/>
      </c>
    </row>
    <row r="102">
      <c r="A102" s="9" t="n"/>
      <c r="B102" s="9" t="n"/>
      <c r="C102" s="9" t="n"/>
      <c r="D102" s="9" t="n"/>
      <c r="E102" s="9" t="n"/>
      <c r="F102" s="11" t="n"/>
      <c r="G102" s="9" t="n"/>
      <c r="H102" s="9" t="n"/>
      <c r="I102" s="9">
        <f>IF(COUNTA($A102:$H102)=0,"",IF($J102="OTRO","NO","SI"))</f>
        <v/>
      </c>
      <c r="J102" s="9">
        <f>IF(COUNTA($A102:$H102)=0,"",IFERROR(LOOKUP(2,1/(((LISTS!$H$2:$H$26&lt;&gt;"")*ISNUMBER(SEARCH(LISTS!$H$2:$H$26,$G102)))+((LISTS!$I$2:$I$26&lt;&gt;"")*ISNUMBER(SEARCH(LISTS!$I$2:$I$26,$E102)))),LISTS!$K$2:$K$26),"OTRO"))</f>
        <v/>
      </c>
      <c r="K102" s="11">
        <f>IF($I102&lt;&gt;"SI",0,IFERROR($F102,0))</f>
        <v/>
      </c>
      <c r="L102" s="9">
        <f>IF(COUNTA($A102:$H102)=0,"",IF($J102="OTRO",IFERROR(LOOKUP(2,1/(((LISTS!$H$2:$H$26&lt;&gt;"")*ISNUMBER(SEARCH(LISTS!$H$2:$H$26,$G102)))+((LISTS!$I$2:$I$26&lt;&gt;"")*ISNUMBER(SEARCH(LISTS!$I$2:$I$26,$E102)))),LISTS!$L$2:$L$26),"Concepto DIAN no mapeado a casilla automatica"),IF(LEFT($J102,4)="TOPE","Control automatico DIAN: "&amp;$J102,"Casilla automatica: "&amp;$J102)))</f>
        <v/>
      </c>
    </row>
    <row r="103">
      <c r="A103" s="9" t="n"/>
      <c r="B103" s="9" t="n"/>
      <c r="C103" s="9" t="n"/>
      <c r="D103" s="9" t="n"/>
      <c r="E103" s="9" t="n"/>
      <c r="F103" s="11" t="n"/>
      <c r="G103" s="9" t="n"/>
      <c r="H103" s="9" t="n"/>
      <c r="I103" s="9">
        <f>IF(COUNTA($A103:$H103)=0,"",IF($J103="OTRO","NO","SI"))</f>
        <v/>
      </c>
      <c r="J103" s="9">
        <f>IF(COUNTA($A103:$H103)=0,"",IFERROR(LOOKUP(2,1/(((LISTS!$H$2:$H$26&lt;&gt;"")*ISNUMBER(SEARCH(LISTS!$H$2:$H$26,$G103)))+((LISTS!$I$2:$I$26&lt;&gt;"")*ISNUMBER(SEARCH(LISTS!$I$2:$I$26,$E103)))),LISTS!$K$2:$K$26),"OTRO"))</f>
        <v/>
      </c>
      <c r="K103" s="11">
        <f>IF($I103&lt;&gt;"SI",0,IFERROR($F103,0))</f>
        <v/>
      </c>
      <c r="L103" s="9">
        <f>IF(COUNTA($A103:$H103)=0,"",IF($J103="OTRO",IFERROR(LOOKUP(2,1/(((LISTS!$H$2:$H$26&lt;&gt;"")*ISNUMBER(SEARCH(LISTS!$H$2:$H$26,$G103)))+((LISTS!$I$2:$I$26&lt;&gt;"")*ISNUMBER(SEARCH(LISTS!$I$2:$I$26,$E103)))),LISTS!$L$2:$L$26),"Concepto DIAN no mapeado a casilla automatica"),IF(LEFT($J103,4)="TOPE","Control automatico DIAN: "&amp;$J103,"Casilla automatica: "&amp;$J103)))</f>
        <v/>
      </c>
    </row>
    <row r="104">
      <c r="A104" s="9" t="n"/>
      <c r="B104" s="9" t="n"/>
      <c r="C104" s="9" t="n"/>
      <c r="D104" s="9" t="n"/>
      <c r="E104" s="9" t="n"/>
      <c r="F104" s="11" t="n"/>
      <c r="G104" s="9" t="n"/>
      <c r="H104" s="9" t="n"/>
      <c r="I104" s="9">
        <f>IF(COUNTA($A104:$H104)=0,"",IF($J104="OTRO","NO","SI"))</f>
        <v/>
      </c>
      <c r="J104" s="9">
        <f>IF(COUNTA($A104:$H104)=0,"",IFERROR(LOOKUP(2,1/(((LISTS!$H$2:$H$26&lt;&gt;"")*ISNUMBER(SEARCH(LISTS!$H$2:$H$26,$G104)))+((LISTS!$I$2:$I$26&lt;&gt;"")*ISNUMBER(SEARCH(LISTS!$I$2:$I$26,$E104)))),LISTS!$K$2:$K$26),"OTRO"))</f>
        <v/>
      </c>
      <c r="K104" s="11">
        <f>IF($I104&lt;&gt;"SI",0,IFERROR($F104,0))</f>
        <v/>
      </c>
      <c r="L104" s="9">
        <f>IF(COUNTA($A104:$H104)=0,"",IF($J104="OTRO",IFERROR(LOOKUP(2,1/(((LISTS!$H$2:$H$26&lt;&gt;"")*ISNUMBER(SEARCH(LISTS!$H$2:$H$26,$G104)))+((LISTS!$I$2:$I$26&lt;&gt;"")*ISNUMBER(SEARCH(LISTS!$I$2:$I$26,$E104)))),LISTS!$L$2:$L$26),"Concepto DIAN no mapeado a casilla automatica"),IF(LEFT($J104,4)="TOPE","Control automatico DIAN: "&amp;$J104,"Casilla automatica: "&amp;$J104)))</f>
        <v/>
      </c>
    </row>
    <row r="105">
      <c r="A105" s="9" t="n"/>
      <c r="B105" s="9" t="n"/>
      <c r="C105" s="9" t="n"/>
      <c r="D105" s="9" t="n"/>
      <c r="E105" s="9" t="n"/>
      <c r="F105" s="11" t="n"/>
      <c r="G105" s="9" t="n"/>
      <c r="H105" s="9" t="n"/>
      <c r="I105" s="9">
        <f>IF(COUNTA($A105:$H105)=0,"",IF($J105="OTRO","NO","SI"))</f>
        <v/>
      </c>
      <c r="J105" s="9">
        <f>IF(COUNTA($A105:$H105)=0,"",IFERROR(LOOKUP(2,1/(((LISTS!$H$2:$H$26&lt;&gt;"")*ISNUMBER(SEARCH(LISTS!$H$2:$H$26,$G105)))+((LISTS!$I$2:$I$26&lt;&gt;"")*ISNUMBER(SEARCH(LISTS!$I$2:$I$26,$E105)))),LISTS!$K$2:$K$26),"OTRO"))</f>
        <v/>
      </c>
      <c r="K105" s="11">
        <f>IF($I105&lt;&gt;"SI",0,IFERROR($F105,0))</f>
        <v/>
      </c>
      <c r="L105" s="9">
        <f>IF(COUNTA($A105:$H105)=0,"",IF($J105="OTRO",IFERROR(LOOKUP(2,1/(((LISTS!$H$2:$H$26&lt;&gt;"")*ISNUMBER(SEARCH(LISTS!$H$2:$H$26,$G105)))+((LISTS!$I$2:$I$26&lt;&gt;"")*ISNUMBER(SEARCH(LISTS!$I$2:$I$26,$E105)))),LISTS!$L$2:$L$26),"Concepto DIAN no mapeado a casilla automatica"),IF(LEFT($J105,4)="TOPE","Control automatico DIAN: "&amp;$J105,"Casilla automatica: "&amp;$J105)))</f>
        <v/>
      </c>
    </row>
    <row r="106">
      <c r="A106" s="9" t="n"/>
      <c r="B106" s="9" t="n"/>
      <c r="C106" s="9" t="n"/>
      <c r="D106" s="9" t="n"/>
      <c r="E106" s="9" t="n"/>
      <c r="F106" s="11" t="n"/>
      <c r="G106" s="9" t="n"/>
      <c r="H106" s="9" t="n"/>
      <c r="I106" s="9">
        <f>IF(COUNTA($A106:$H106)=0,"",IF($J106="OTRO","NO","SI"))</f>
        <v/>
      </c>
      <c r="J106" s="9">
        <f>IF(COUNTA($A106:$H106)=0,"",IFERROR(LOOKUP(2,1/(((LISTS!$H$2:$H$26&lt;&gt;"")*ISNUMBER(SEARCH(LISTS!$H$2:$H$26,$G106)))+((LISTS!$I$2:$I$26&lt;&gt;"")*ISNUMBER(SEARCH(LISTS!$I$2:$I$26,$E106)))),LISTS!$K$2:$K$26),"OTRO"))</f>
        <v/>
      </c>
      <c r="K106" s="11">
        <f>IF($I106&lt;&gt;"SI",0,IFERROR($F106,0))</f>
        <v/>
      </c>
      <c r="L106" s="9">
        <f>IF(COUNTA($A106:$H106)=0,"",IF($J106="OTRO",IFERROR(LOOKUP(2,1/(((LISTS!$H$2:$H$26&lt;&gt;"")*ISNUMBER(SEARCH(LISTS!$H$2:$H$26,$G106)))+((LISTS!$I$2:$I$26&lt;&gt;"")*ISNUMBER(SEARCH(LISTS!$I$2:$I$26,$E106)))),LISTS!$L$2:$L$26),"Concepto DIAN no mapeado a casilla automatica"),IF(LEFT($J106,4)="TOPE","Control automatico DIAN: "&amp;$J106,"Casilla automatica: "&amp;$J106)))</f>
        <v/>
      </c>
    </row>
    <row r="107">
      <c r="A107" s="9" t="n"/>
      <c r="B107" s="9" t="n"/>
      <c r="C107" s="9" t="n"/>
      <c r="D107" s="9" t="n"/>
      <c r="E107" s="9" t="n"/>
      <c r="F107" s="11" t="n"/>
      <c r="G107" s="9" t="n"/>
      <c r="H107" s="9" t="n"/>
      <c r="I107" s="9">
        <f>IF(COUNTA($A107:$H107)=0,"",IF($J107="OTRO","NO","SI"))</f>
        <v/>
      </c>
      <c r="J107" s="9">
        <f>IF(COUNTA($A107:$H107)=0,"",IFERROR(LOOKUP(2,1/(((LISTS!$H$2:$H$26&lt;&gt;"")*ISNUMBER(SEARCH(LISTS!$H$2:$H$26,$G107)))+((LISTS!$I$2:$I$26&lt;&gt;"")*ISNUMBER(SEARCH(LISTS!$I$2:$I$26,$E107)))),LISTS!$K$2:$K$26),"OTRO"))</f>
        <v/>
      </c>
      <c r="K107" s="11">
        <f>IF($I107&lt;&gt;"SI",0,IFERROR($F107,0))</f>
        <v/>
      </c>
      <c r="L107" s="9">
        <f>IF(COUNTA($A107:$H107)=0,"",IF($J107="OTRO",IFERROR(LOOKUP(2,1/(((LISTS!$H$2:$H$26&lt;&gt;"")*ISNUMBER(SEARCH(LISTS!$H$2:$H$26,$G107)))+((LISTS!$I$2:$I$26&lt;&gt;"")*ISNUMBER(SEARCH(LISTS!$I$2:$I$26,$E107)))),LISTS!$L$2:$L$26),"Concepto DIAN no mapeado a casilla automatica"),IF(LEFT($J107,4)="TOPE","Control automatico DIAN: "&amp;$J107,"Casilla automatica: "&amp;$J107)))</f>
        <v/>
      </c>
    </row>
    <row r="108">
      <c r="A108" s="9" t="n"/>
      <c r="B108" s="9" t="n"/>
      <c r="C108" s="9" t="n"/>
      <c r="D108" s="9" t="n"/>
      <c r="E108" s="9" t="n"/>
      <c r="F108" s="11" t="n"/>
      <c r="G108" s="9" t="n"/>
      <c r="H108" s="9" t="n"/>
      <c r="I108" s="9">
        <f>IF(COUNTA($A108:$H108)=0,"",IF($J108="OTRO","NO","SI"))</f>
        <v/>
      </c>
      <c r="J108" s="9">
        <f>IF(COUNTA($A108:$H108)=0,"",IFERROR(LOOKUP(2,1/(((LISTS!$H$2:$H$26&lt;&gt;"")*ISNUMBER(SEARCH(LISTS!$H$2:$H$26,$G108)))+((LISTS!$I$2:$I$26&lt;&gt;"")*ISNUMBER(SEARCH(LISTS!$I$2:$I$26,$E108)))),LISTS!$K$2:$K$26),"OTRO"))</f>
        <v/>
      </c>
      <c r="K108" s="11">
        <f>IF($I108&lt;&gt;"SI",0,IFERROR($F108,0))</f>
        <v/>
      </c>
      <c r="L108" s="9">
        <f>IF(COUNTA($A108:$H108)=0,"",IF($J108="OTRO",IFERROR(LOOKUP(2,1/(((LISTS!$H$2:$H$26&lt;&gt;"")*ISNUMBER(SEARCH(LISTS!$H$2:$H$26,$G108)))+((LISTS!$I$2:$I$26&lt;&gt;"")*ISNUMBER(SEARCH(LISTS!$I$2:$I$26,$E108)))),LISTS!$L$2:$L$26),"Concepto DIAN no mapeado a casilla automatica"),IF(LEFT($J108,4)="TOPE","Control automatico DIAN: "&amp;$J108,"Casilla automatica: "&amp;$J108)))</f>
        <v/>
      </c>
    </row>
    <row r="109">
      <c r="A109" s="9" t="n"/>
      <c r="B109" s="9" t="n"/>
      <c r="C109" s="9" t="n"/>
      <c r="D109" s="9" t="n"/>
      <c r="E109" s="9" t="n"/>
      <c r="F109" s="11" t="n"/>
      <c r="G109" s="9" t="n"/>
      <c r="H109" s="9" t="n"/>
      <c r="I109" s="9">
        <f>IF(COUNTA($A109:$H109)=0,"",IF($J109="OTRO","NO","SI"))</f>
        <v/>
      </c>
      <c r="J109" s="9">
        <f>IF(COUNTA($A109:$H109)=0,"",IFERROR(LOOKUP(2,1/(((LISTS!$H$2:$H$26&lt;&gt;"")*ISNUMBER(SEARCH(LISTS!$H$2:$H$26,$G109)))+((LISTS!$I$2:$I$26&lt;&gt;"")*ISNUMBER(SEARCH(LISTS!$I$2:$I$26,$E109)))),LISTS!$K$2:$K$26),"OTRO"))</f>
        <v/>
      </c>
      <c r="K109" s="11">
        <f>IF($I109&lt;&gt;"SI",0,IFERROR($F109,0))</f>
        <v/>
      </c>
      <c r="L109" s="9">
        <f>IF(COUNTA($A109:$H109)=0,"",IF($J109="OTRO",IFERROR(LOOKUP(2,1/(((LISTS!$H$2:$H$26&lt;&gt;"")*ISNUMBER(SEARCH(LISTS!$H$2:$H$26,$G109)))+((LISTS!$I$2:$I$26&lt;&gt;"")*ISNUMBER(SEARCH(LISTS!$I$2:$I$26,$E109)))),LISTS!$L$2:$L$26),"Concepto DIAN no mapeado a casilla automatica"),IF(LEFT($J109,4)="TOPE","Control automatico DIAN: "&amp;$J109,"Casilla automatica: "&amp;$J109)))</f>
        <v/>
      </c>
    </row>
    <row r="110">
      <c r="A110" s="9" t="n"/>
      <c r="B110" s="9" t="n"/>
      <c r="C110" s="9" t="n"/>
      <c r="D110" s="9" t="n"/>
      <c r="E110" s="9" t="n"/>
      <c r="F110" s="11" t="n"/>
      <c r="G110" s="9" t="n"/>
      <c r="H110" s="9" t="n"/>
      <c r="I110" s="9">
        <f>IF(COUNTA($A110:$H110)=0,"",IF($J110="OTRO","NO","SI"))</f>
        <v/>
      </c>
      <c r="J110" s="9">
        <f>IF(COUNTA($A110:$H110)=0,"",IFERROR(LOOKUP(2,1/(((LISTS!$H$2:$H$26&lt;&gt;"")*ISNUMBER(SEARCH(LISTS!$H$2:$H$26,$G110)))+((LISTS!$I$2:$I$26&lt;&gt;"")*ISNUMBER(SEARCH(LISTS!$I$2:$I$26,$E110)))),LISTS!$K$2:$K$26),"OTRO"))</f>
        <v/>
      </c>
      <c r="K110" s="11">
        <f>IF($I110&lt;&gt;"SI",0,IFERROR($F110,0))</f>
        <v/>
      </c>
      <c r="L110" s="9">
        <f>IF(COUNTA($A110:$H110)=0,"",IF($J110="OTRO",IFERROR(LOOKUP(2,1/(((LISTS!$H$2:$H$26&lt;&gt;"")*ISNUMBER(SEARCH(LISTS!$H$2:$H$26,$G110)))+((LISTS!$I$2:$I$26&lt;&gt;"")*ISNUMBER(SEARCH(LISTS!$I$2:$I$26,$E110)))),LISTS!$L$2:$L$26),"Concepto DIAN no mapeado a casilla automatica"),IF(LEFT($J110,4)="TOPE","Control automatico DIAN: "&amp;$J110,"Casilla automatica: "&amp;$J110)))</f>
        <v/>
      </c>
    </row>
    <row r="111">
      <c r="A111" s="9" t="n"/>
      <c r="B111" s="9" t="n"/>
      <c r="C111" s="9" t="n"/>
      <c r="D111" s="9" t="n"/>
      <c r="E111" s="9" t="n"/>
      <c r="F111" s="11" t="n"/>
      <c r="G111" s="9" t="n"/>
      <c r="H111" s="9" t="n"/>
      <c r="I111" s="9">
        <f>IF(COUNTA($A111:$H111)=0,"",IF($J111="OTRO","NO","SI"))</f>
        <v/>
      </c>
      <c r="J111" s="9">
        <f>IF(COUNTA($A111:$H111)=0,"",IFERROR(LOOKUP(2,1/(((LISTS!$H$2:$H$26&lt;&gt;"")*ISNUMBER(SEARCH(LISTS!$H$2:$H$26,$G111)))+((LISTS!$I$2:$I$26&lt;&gt;"")*ISNUMBER(SEARCH(LISTS!$I$2:$I$26,$E111)))),LISTS!$K$2:$K$26),"OTRO"))</f>
        <v/>
      </c>
      <c r="K111" s="11">
        <f>IF($I111&lt;&gt;"SI",0,IFERROR($F111,0))</f>
        <v/>
      </c>
      <c r="L111" s="9">
        <f>IF(COUNTA($A111:$H111)=0,"",IF($J111="OTRO",IFERROR(LOOKUP(2,1/(((LISTS!$H$2:$H$26&lt;&gt;"")*ISNUMBER(SEARCH(LISTS!$H$2:$H$26,$G111)))+((LISTS!$I$2:$I$26&lt;&gt;"")*ISNUMBER(SEARCH(LISTS!$I$2:$I$26,$E111)))),LISTS!$L$2:$L$26),"Concepto DIAN no mapeado a casilla automatica"),IF(LEFT($J111,4)="TOPE","Control automatico DIAN: "&amp;$J111,"Casilla automatica: "&amp;$J111)))</f>
        <v/>
      </c>
    </row>
    <row r="112">
      <c r="A112" s="9" t="n"/>
      <c r="B112" s="9" t="n"/>
      <c r="C112" s="9" t="n"/>
      <c r="D112" s="9" t="n"/>
      <c r="E112" s="9" t="n"/>
      <c r="F112" s="11" t="n"/>
      <c r="G112" s="9" t="n"/>
      <c r="H112" s="9" t="n"/>
      <c r="I112" s="9">
        <f>IF(COUNTA($A112:$H112)=0,"",IF($J112="OTRO","NO","SI"))</f>
        <v/>
      </c>
      <c r="J112" s="9">
        <f>IF(COUNTA($A112:$H112)=0,"",IFERROR(LOOKUP(2,1/(((LISTS!$H$2:$H$26&lt;&gt;"")*ISNUMBER(SEARCH(LISTS!$H$2:$H$26,$G112)))+((LISTS!$I$2:$I$26&lt;&gt;"")*ISNUMBER(SEARCH(LISTS!$I$2:$I$26,$E112)))),LISTS!$K$2:$K$26),"OTRO"))</f>
        <v/>
      </c>
      <c r="K112" s="11">
        <f>IF($I112&lt;&gt;"SI",0,IFERROR($F112,0))</f>
        <v/>
      </c>
      <c r="L112" s="9">
        <f>IF(COUNTA($A112:$H112)=0,"",IF($J112="OTRO",IFERROR(LOOKUP(2,1/(((LISTS!$H$2:$H$26&lt;&gt;"")*ISNUMBER(SEARCH(LISTS!$H$2:$H$26,$G112)))+((LISTS!$I$2:$I$26&lt;&gt;"")*ISNUMBER(SEARCH(LISTS!$I$2:$I$26,$E112)))),LISTS!$L$2:$L$26),"Concepto DIAN no mapeado a casilla automatica"),IF(LEFT($J112,4)="TOPE","Control automatico DIAN: "&amp;$J112,"Casilla automatica: "&amp;$J112)))</f>
        <v/>
      </c>
    </row>
    <row r="113">
      <c r="A113" s="9" t="n"/>
      <c r="B113" s="9" t="n"/>
      <c r="C113" s="9" t="n"/>
      <c r="D113" s="9" t="n"/>
      <c r="E113" s="9" t="n"/>
      <c r="F113" s="11" t="n"/>
      <c r="G113" s="9" t="n"/>
      <c r="H113" s="9" t="n"/>
      <c r="I113" s="9">
        <f>IF(COUNTA($A113:$H113)=0,"",IF($J113="OTRO","NO","SI"))</f>
        <v/>
      </c>
      <c r="J113" s="9">
        <f>IF(COUNTA($A113:$H113)=0,"",IFERROR(LOOKUP(2,1/(((LISTS!$H$2:$H$26&lt;&gt;"")*ISNUMBER(SEARCH(LISTS!$H$2:$H$26,$G113)))+((LISTS!$I$2:$I$26&lt;&gt;"")*ISNUMBER(SEARCH(LISTS!$I$2:$I$26,$E113)))),LISTS!$K$2:$K$26),"OTRO"))</f>
        <v/>
      </c>
      <c r="K113" s="11">
        <f>IF($I113&lt;&gt;"SI",0,IFERROR($F113,0))</f>
        <v/>
      </c>
      <c r="L113" s="9">
        <f>IF(COUNTA($A113:$H113)=0,"",IF($J113="OTRO",IFERROR(LOOKUP(2,1/(((LISTS!$H$2:$H$26&lt;&gt;"")*ISNUMBER(SEARCH(LISTS!$H$2:$H$26,$G113)))+((LISTS!$I$2:$I$26&lt;&gt;"")*ISNUMBER(SEARCH(LISTS!$I$2:$I$26,$E113)))),LISTS!$L$2:$L$26),"Concepto DIAN no mapeado a casilla automatica"),IF(LEFT($J113,4)="TOPE","Control automatico DIAN: "&amp;$J113,"Casilla automatica: "&amp;$J113)))</f>
        <v/>
      </c>
    </row>
    <row r="114">
      <c r="A114" s="9" t="n"/>
      <c r="B114" s="9" t="n"/>
      <c r="C114" s="9" t="n"/>
      <c r="D114" s="9" t="n"/>
      <c r="E114" s="9" t="n"/>
      <c r="F114" s="11" t="n"/>
      <c r="G114" s="9" t="n"/>
      <c r="H114" s="9" t="n"/>
      <c r="I114" s="9">
        <f>IF(COUNTA($A114:$H114)=0,"",IF($J114="OTRO","NO","SI"))</f>
        <v/>
      </c>
      <c r="J114" s="9">
        <f>IF(COUNTA($A114:$H114)=0,"",IFERROR(LOOKUP(2,1/(((LISTS!$H$2:$H$26&lt;&gt;"")*ISNUMBER(SEARCH(LISTS!$H$2:$H$26,$G114)))+((LISTS!$I$2:$I$26&lt;&gt;"")*ISNUMBER(SEARCH(LISTS!$I$2:$I$26,$E114)))),LISTS!$K$2:$K$26),"OTRO"))</f>
        <v/>
      </c>
      <c r="K114" s="11">
        <f>IF($I114&lt;&gt;"SI",0,IFERROR($F114,0))</f>
        <v/>
      </c>
      <c r="L114" s="9">
        <f>IF(COUNTA($A114:$H114)=0,"",IF($J114="OTRO",IFERROR(LOOKUP(2,1/(((LISTS!$H$2:$H$26&lt;&gt;"")*ISNUMBER(SEARCH(LISTS!$H$2:$H$26,$G114)))+((LISTS!$I$2:$I$26&lt;&gt;"")*ISNUMBER(SEARCH(LISTS!$I$2:$I$26,$E114)))),LISTS!$L$2:$L$26),"Concepto DIAN no mapeado a casilla automatica"),IF(LEFT($J114,4)="TOPE","Control automatico DIAN: "&amp;$J114,"Casilla automatica: "&amp;$J114)))</f>
        <v/>
      </c>
    </row>
    <row r="115">
      <c r="A115" s="9" t="n"/>
      <c r="B115" s="9" t="n"/>
      <c r="C115" s="9" t="n"/>
      <c r="D115" s="9" t="n"/>
      <c r="E115" s="9" t="n"/>
      <c r="F115" s="11" t="n"/>
      <c r="G115" s="9" t="n"/>
      <c r="H115" s="9" t="n"/>
      <c r="I115" s="9">
        <f>IF(COUNTA($A115:$H115)=0,"",IF($J115="OTRO","NO","SI"))</f>
        <v/>
      </c>
      <c r="J115" s="9">
        <f>IF(COUNTA($A115:$H115)=0,"",IFERROR(LOOKUP(2,1/(((LISTS!$H$2:$H$26&lt;&gt;"")*ISNUMBER(SEARCH(LISTS!$H$2:$H$26,$G115)))+((LISTS!$I$2:$I$26&lt;&gt;"")*ISNUMBER(SEARCH(LISTS!$I$2:$I$26,$E115)))),LISTS!$K$2:$K$26),"OTRO"))</f>
        <v/>
      </c>
      <c r="K115" s="11">
        <f>IF($I115&lt;&gt;"SI",0,IFERROR($F115,0))</f>
        <v/>
      </c>
      <c r="L115" s="9">
        <f>IF(COUNTA($A115:$H115)=0,"",IF($J115="OTRO",IFERROR(LOOKUP(2,1/(((LISTS!$H$2:$H$26&lt;&gt;"")*ISNUMBER(SEARCH(LISTS!$H$2:$H$26,$G115)))+((LISTS!$I$2:$I$26&lt;&gt;"")*ISNUMBER(SEARCH(LISTS!$I$2:$I$26,$E115)))),LISTS!$L$2:$L$26),"Concepto DIAN no mapeado a casilla automatica"),IF(LEFT($J115,4)="TOPE","Control automatico DIAN: "&amp;$J115,"Casilla automatica: "&amp;$J115)))</f>
        <v/>
      </c>
    </row>
    <row r="116">
      <c r="A116" s="9" t="n"/>
      <c r="B116" s="9" t="n"/>
      <c r="C116" s="9" t="n"/>
      <c r="D116" s="9" t="n"/>
      <c r="E116" s="9" t="n"/>
      <c r="F116" s="11" t="n"/>
      <c r="G116" s="9" t="n"/>
      <c r="H116" s="9" t="n"/>
      <c r="I116" s="9">
        <f>IF(COUNTA($A116:$H116)=0,"",IF($J116="OTRO","NO","SI"))</f>
        <v/>
      </c>
      <c r="J116" s="9">
        <f>IF(COUNTA($A116:$H116)=0,"",IFERROR(LOOKUP(2,1/(((LISTS!$H$2:$H$26&lt;&gt;"")*ISNUMBER(SEARCH(LISTS!$H$2:$H$26,$G116)))+((LISTS!$I$2:$I$26&lt;&gt;"")*ISNUMBER(SEARCH(LISTS!$I$2:$I$26,$E116)))),LISTS!$K$2:$K$26),"OTRO"))</f>
        <v/>
      </c>
      <c r="K116" s="11">
        <f>IF($I116&lt;&gt;"SI",0,IFERROR($F116,0))</f>
        <v/>
      </c>
      <c r="L116" s="9">
        <f>IF(COUNTA($A116:$H116)=0,"",IF($J116="OTRO",IFERROR(LOOKUP(2,1/(((LISTS!$H$2:$H$26&lt;&gt;"")*ISNUMBER(SEARCH(LISTS!$H$2:$H$26,$G116)))+((LISTS!$I$2:$I$26&lt;&gt;"")*ISNUMBER(SEARCH(LISTS!$I$2:$I$26,$E116)))),LISTS!$L$2:$L$26),"Concepto DIAN no mapeado a casilla automatica"),IF(LEFT($J116,4)="TOPE","Control automatico DIAN: "&amp;$J116,"Casilla automatica: "&amp;$J116)))</f>
        <v/>
      </c>
    </row>
    <row r="117">
      <c r="A117" s="9" t="n"/>
      <c r="B117" s="9" t="n"/>
      <c r="C117" s="9" t="n"/>
      <c r="D117" s="9" t="n"/>
      <c r="E117" s="9" t="n"/>
      <c r="F117" s="11" t="n"/>
      <c r="G117" s="9" t="n"/>
      <c r="H117" s="9" t="n"/>
      <c r="I117" s="9">
        <f>IF(COUNTA($A117:$H117)=0,"",IF($J117="OTRO","NO","SI"))</f>
        <v/>
      </c>
      <c r="J117" s="9">
        <f>IF(COUNTA($A117:$H117)=0,"",IFERROR(LOOKUP(2,1/(((LISTS!$H$2:$H$26&lt;&gt;"")*ISNUMBER(SEARCH(LISTS!$H$2:$H$26,$G117)))+((LISTS!$I$2:$I$26&lt;&gt;"")*ISNUMBER(SEARCH(LISTS!$I$2:$I$26,$E117)))),LISTS!$K$2:$K$26),"OTRO"))</f>
        <v/>
      </c>
      <c r="K117" s="11">
        <f>IF($I117&lt;&gt;"SI",0,IFERROR($F117,0))</f>
        <v/>
      </c>
      <c r="L117" s="9">
        <f>IF(COUNTA($A117:$H117)=0,"",IF($J117="OTRO",IFERROR(LOOKUP(2,1/(((LISTS!$H$2:$H$26&lt;&gt;"")*ISNUMBER(SEARCH(LISTS!$H$2:$H$26,$G117)))+((LISTS!$I$2:$I$26&lt;&gt;"")*ISNUMBER(SEARCH(LISTS!$I$2:$I$26,$E117)))),LISTS!$L$2:$L$26),"Concepto DIAN no mapeado a casilla automatica"),IF(LEFT($J117,4)="TOPE","Control automatico DIAN: "&amp;$J117,"Casilla automatica: "&amp;$J117)))</f>
        <v/>
      </c>
    </row>
    <row r="118">
      <c r="A118" s="9" t="n"/>
      <c r="B118" s="9" t="n"/>
      <c r="C118" s="9" t="n"/>
      <c r="D118" s="9" t="n"/>
      <c r="E118" s="9" t="n"/>
      <c r="F118" s="11" t="n"/>
      <c r="G118" s="9" t="n"/>
      <c r="H118" s="9" t="n"/>
      <c r="I118" s="9">
        <f>IF(COUNTA($A118:$H118)=0,"",IF($J118="OTRO","NO","SI"))</f>
        <v/>
      </c>
      <c r="J118" s="9">
        <f>IF(COUNTA($A118:$H118)=0,"",IFERROR(LOOKUP(2,1/(((LISTS!$H$2:$H$26&lt;&gt;"")*ISNUMBER(SEARCH(LISTS!$H$2:$H$26,$G118)))+((LISTS!$I$2:$I$26&lt;&gt;"")*ISNUMBER(SEARCH(LISTS!$I$2:$I$26,$E118)))),LISTS!$K$2:$K$26),"OTRO"))</f>
        <v/>
      </c>
      <c r="K118" s="11">
        <f>IF($I118&lt;&gt;"SI",0,IFERROR($F118,0))</f>
        <v/>
      </c>
      <c r="L118" s="9">
        <f>IF(COUNTA($A118:$H118)=0,"",IF($J118="OTRO",IFERROR(LOOKUP(2,1/(((LISTS!$H$2:$H$26&lt;&gt;"")*ISNUMBER(SEARCH(LISTS!$H$2:$H$26,$G118)))+((LISTS!$I$2:$I$26&lt;&gt;"")*ISNUMBER(SEARCH(LISTS!$I$2:$I$26,$E118)))),LISTS!$L$2:$L$26),"Concepto DIAN no mapeado a casilla automatica"),IF(LEFT($J118,4)="TOPE","Control automatico DIAN: "&amp;$J118,"Casilla automatica: "&amp;$J118)))</f>
        <v/>
      </c>
    </row>
    <row r="119">
      <c r="A119" s="9" t="n"/>
      <c r="B119" s="9" t="n"/>
      <c r="C119" s="9" t="n"/>
      <c r="D119" s="9" t="n"/>
      <c r="E119" s="9" t="n"/>
      <c r="F119" s="11" t="n"/>
      <c r="G119" s="9" t="n"/>
      <c r="H119" s="9" t="n"/>
      <c r="I119" s="9">
        <f>IF(COUNTA($A119:$H119)=0,"",IF($J119="OTRO","NO","SI"))</f>
        <v/>
      </c>
      <c r="J119" s="9">
        <f>IF(COUNTA($A119:$H119)=0,"",IFERROR(LOOKUP(2,1/(((LISTS!$H$2:$H$26&lt;&gt;"")*ISNUMBER(SEARCH(LISTS!$H$2:$H$26,$G119)))+((LISTS!$I$2:$I$26&lt;&gt;"")*ISNUMBER(SEARCH(LISTS!$I$2:$I$26,$E119)))),LISTS!$K$2:$K$26),"OTRO"))</f>
        <v/>
      </c>
      <c r="K119" s="11">
        <f>IF($I119&lt;&gt;"SI",0,IFERROR($F119,0))</f>
        <v/>
      </c>
      <c r="L119" s="9">
        <f>IF(COUNTA($A119:$H119)=0,"",IF($J119="OTRO",IFERROR(LOOKUP(2,1/(((LISTS!$H$2:$H$26&lt;&gt;"")*ISNUMBER(SEARCH(LISTS!$H$2:$H$26,$G119)))+((LISTS!$I$2:$I$26&lt;&gt;"")*ISNUMBER(SEARCH(LISTS!$I$2:$I$26,$E119)))),LISTS!$L$2:$L$26),"Concepto DIAN no mapeado a casilla automatica"),IF(LEFT($J119,4)="TOPE","Control automatico DIAN: "&amp;$J119,"Casilla automatica: "&amp;$J119)))</f>
        <v/>
      </c>
    </row>
    <row r="120">
      <c r="A120" s="9" t="n"/>
      <c r="B120" s="9" t="n"/>
      <c r="C120" s="9" t="n"/>
      <c r="D120" s="9" t="n"/>
      <c r="E120" s="9" t="n"/>
      <c r="F120" s="11" t="n"/>
      <c r="G120" s="9" t="n"/>
      <c r="H120" s="9" t="n"/>
      <c r="I120" s="9">
        <f>IF(COUNTA($A120:$H120)=0,"",IF($J120="OTRO","NO","SI"))</f>
        <v/>
      </c>
      <c r="J120" s="9">
        <f>IF(COUNTA($A120:$H120)=0,"",IFERROR(LOOKUP(2,1/(((LISTS!$H$2:$H$26&lt;&gt;"")*ISNUMBER(SEARCH(LISTS!$H$2:$H$26,$G120)))+((LISTS!$I$2:$I$26&lt;&gt;"")*ISNUMBER(SEARCH(LISTS!$I$2:$I$26,$E120)))),LISTS!$K$2:$K$26),"OTRO"))</f>
        <v/>
      </c>
      <c r="K120" s="11">
        <f>IF($I120&lt;&gt;"SI",0,IFERROR($F120,0))</f>
        <v/>
      </c>
      <c r="L120" s="9">
        <f>IF(COUNTA($A120:$H120)=0,"",IF($J120="OTRO",IFERROR(LOOKUP(2,1/(((LISTS!$H$2:$H$26&lt;&gt;"")*ISNUMBER(SEARCH(LISTS!$H$2:$H$26,$G120)))+((LISTS!$I$2:$I$26&lt;&gt;"")*ISNUMBER(SEARCH(LISTS!$I$2:$I$26,$E120)))),LISTS!$L$2:$L$26),"Concepto DIAN no mapeado a casilla automatica"),IF(LEFT($J120,4)="TOPE","Control automatico DIAN: "&amp;$J120,"Casilla automatica: "&amp;$J120)))</f>
        <v/>
      </c>
    </row>
    <row r="121">
      <c r="A121" s="9" t="n"/>
      <c r="B121" s="9" t="n"/>
      <c r="C121" s="9" t="n"/>
      <c r="D121" s="9" t="n"/>
      <c r="E121" s="9" t="n"/>
      <c r="F121" s="11" t="n"/>
      <c r="G121" s="9" t="n"/>
      <c r="H121" s="9" t="n"/>
      <c r="I121" s="9">
        <f>IF(COUNTA($A121:$H121)=0,"",IF($J121="OTRO","NO","SI"))</f>
        <v/>
      </c>
      <c r="J121" s="9">
        <f>IF(COUNTA($A121:$H121)=0,"",IFERROR(LOOKUP(2,1/(((LISTS!$H$2:$H$26&lt;&gt;"")*ISNUMBER(SEARCH(LISTS!$H$2:$H$26,$G121)))+((LISTS!$I$2:$I$26&lt;&gt;"")*ISNUMBER(SEARCH(LISTS!$I$2:$I$26,$E121)))),LISTS!$K$2:$K$26),"OTRO"))</f>
        <v/>
      </c>
      <c r="K121" s="11">
        <f>IF($I121&lt;&gt;"SI",0,IFERROR($F121,0))</f>
        <v/>
      </c>
      <c r="L121" s="9">
        <f>IF(COUNTA($A121:$H121)=0,"",IF($J121="OTRO",IFERROR(LOOKUP(2,1/(((LISTS!$H$2:$H$26&lt;&gt;"")*ISNUMBER(SEARCH(LISTS!$H$2:$H$26,$G121)))+((LISTS!$I$2:$I$26&lt;&gt;"")*ISNUMBER(SEARCH(LISTS!$I$2:$I$26,$E121)))),LISTS!$L$2:$L$26),"Concepto DIAN no mapeado a casilla automatica"),IF(LEFT($J121,4)="TOPE","Control automatico DIAN: "&amp;$J121,"Casilla automatica: "&amp;$J121)))</f>
        <v/>
      </c>
    </row>
    <row r="122">
      <c r="A122" s="9" t="n"/>
      <c r="B122" s="9" t="n"/>
      <c r="C122" s="9" t="n"/>
      <c r="D122" s="9" t="n"/>
      <c r="E122" s="9" t="n"/>
      <c r="F122" s="11" t="n"/>
      <c r="G122" s="9" t="n"/>
      <c r="H122" s="9" t="n"/>
      <c r="I122" s="9">
        <f>IF(COUNTA($A122:$H122)=0,"",IF($J122="OTRO","NO","SI"))</f>
        <v/>
      </c>
      <c r="J122" s="9">
        <f>IF(COUNTA($A122:$H122)=0,"",IFERROR(LOOKUP(2,1/(((LISTS!$H$2:$H$26&lt;&gt;"")*ISNUMBER(SEARCH(LISTS!$H$2:$H$26,$G122)))+((LISTS!$I$2:$I$26&lt;&gt;"")*ISNUMBER(SEARCH(LISTS!$I$2:$I$26,$E122)))),LISTS!$K$2:$K$26),"OTRO"))</f>
        <v/>
      </c>
      <c r="K122" s="11">
        <f>IF($I122&lt;&gt;"SI",0,IFERROR($F122,0))</f>
        <v/>
      </c>
      <c r="L122" s="9">
        <f>IF(COUNTA($A122:$H122)=0,"",IF($J122="OTRO",IFERROR(LOOKUP(2,1/(((LISTS!$H$2:$H$26&lt;&gt;"")*ISNUMBER(SEARCH(LISTS!$H$2:$H$26,$G122)))+((LISTS!$I$2:$I$26&lt;&gt;"")*ISNUMBER(SEARCH(LISTS!$I$2:$I$26,$E122)))),LISTS!$L$2:$L$26),"Concepto DIAN no mapeado a casilla automatica"),IF(LEFT($J122,4)="TOPE","Control automatico DIAN: "&amp;$J122,"Casilla automatica: "&amp;$J122)))</f>
        <v/>
      </c>
    </row>
    <row r="123">
      <c r="A123" s="9" t="n"/>
      <c r="B123" s="9" t="n"/>
      <c r="C123" s="9" t="n"/>
      <c r="D123" s="9" t="n"/>
      <c r="E123" s="9" t="n"/>
      <c r="F123" s="11" t="n"/>
      <c r="G123" s="9" t="n"/>
      <c r="H123" s="9" t="n"/>
      <c r="I123" s="9">
        <f>IF(COUNTA($A123:$H123)=0,"",IF($J123="OTRO","NO","SI"))</f>
        <v/>
      </c>
      <c r="J123" s="9">
        <f>IF(COUNTA($A123:$H123)=0,"",IFERROR(LOOKUP(2,1/(((LISTS!$H$2:$H$26&lt;&gt;"")*ISNUMBER(SEARCH(LISTS!$H$2:$H$26,$G123)))+((LISTS!$I$2:$I$26&lt;&gt;"")*ISNUMBER(SEARCH(LISTS!$I$2:$I$26,$E123)))),LISTS!$K$2:$K$26),"OTRO"))</f>
        <v/>
      </c>
      <c r="K123" s="11">
        <f>IF($I123&lt;&gt;"SI",0,IFERROR($F123,0))</f>
        <v/>
      </c>
      <c r="L123" s="9">
        <f>IF(COUNTA($A123:$H123)=0,"",IF($J123="OTRO",IFERROR(LOOKUP(2,1/(((LISTS!$H$2:$H$26&lt;&gt;"")*ISNUMBER(SEARCH(LISTS!$H$2:$H$26,$G123)))+((LISTS!$I$2:$I$26&lt;&gt;"")*ISNUMBER(SEARCH(LISTS!$I$2:$I$26,$E123)))),LISTS!$L$2:$L$26),"Concepto DIAN no mapeado a casilla automatica"),IF(LEFT($J123,4)="TOPE","Control automatico DIAN: "&amp;$J123,"Casilla automatica: "&amp;$J123)))</f>
        <v/>
      </c>
    </row>
    <row r="124">
      <c r="A124" s="9" t="n"/>
      <c r="B124" s="9" t="n"/>
      <c r="C124" s="9" t="n"/>
      <c r="D124" s="9" t="n"/>
      <c r="E124" s="9" t="n"/>
      <c r="F124" s="11" t="n"/>
      <c r="G124" s="9" t="n"/>
      <c r="H124" s="9" t="n"/>
      <c r="I124" s="9">
        <f>IF(COUNTA($A124:$H124)=0,"",IF($J124="OTRO","NO","SI"))</f>
        <v/>
      </c>
      <c r="J124" s="9">
        <f>IF(COUNTA($A124:$H124)=0,"",IFERROR(LOOKUP(2,1/(((LISTS!$H$2:$H$26&lt;&gt;"")*ISNUMBER(SEARCH(LISTS!$H$2:$H$26,$G124)))+((LISTS!$I$2:$I$26&lt;&gt;"")*ISNUMBER(SEARCH(LISTS!$I$2:$I$26,$E124)))),LISTS!$K$2:$K$26),"OTRO"))</f>
        <v/>
      </c>
      <c r="K124" s="11">
        <f>IF($I124&lt;&gt;"SI",0,IFERROR($F124,0))</f>
        <v/>
      </c>
      <c r="L124" s="9">
        <f>IF(COUNTA($A124:$H124)=0,"",IF($J124="OTRO",IFERROR(LOOKUP(2,1/(((LISTS!$H$2:$H$26&lt;&gt;"")*ISNUMBER(SEARCH(LISTS!$H$2:$H$26,$G124)))+((LISTS!$I$2:$I$26&lt;&gt;"")*ISNUMBER(SEARCH(LISTS!$I$2:$I$26,$E124)))),LISTS!$L$2:$L$26),"Concepto DIAN no mapeado a casilla automatica"),IF(LEFT($J124,4)="TOPE","Control automatico DIAN: "&amp;$J124,"Casilla automatica: "&amp;$J124)))</f>
        <v/>
      </c>
    </row>
    <row r="125">
      <c r="A125" s="9" t="n"/>
      <c r="B125" s="9" t="n"/>
      <c r="C125" s="9" t="n"/>
      <c r="D125" s="9" t="n"/>
      <c r="E125" s="9" t="n"/>
      <c r="F125" s="11" t="n"/>
      <c r="G125" s="9" t="n"/>
      <c r="H125" s="9" t="n"/>
      <c r="I125" s="9">
        <f>IF(COUNTA($A125:$H125)=0,"",IF($J125="OTRO","NO","SI"))</f>
        <v/>
      </c>
      <c r="J125" s="9">
        <f>IF(COUNTA($A125:$H125)=0,"",IFERROR(LOOKUP(2,1/(((LISTS!$H$2:$H$26&lt;&gt;"")*ISNUMBER(SEARCH(LISTS!$H$2:$H$26,$G125)))+((LISTS!$I$2:$I$26&lt;&gt;"")*ISNUMBER(SEARCH(LISTS!$I$2:$I$26,$E125)))),LISTS!$K$2:$K$26),"OTRO"))</f>
        <v/>
      </c>
      <c r="K125" s="11">
        <f>IF($I125&lt;&gt;"SI",0,IFERROR($F125,0))</f>
        <v/>
      </c>
      <c r="L125" s="9">
        <f>IF(COUNTA($A125:$H125)=0,"",IF($J125="OTRO",IFERROR(LOOKUP(2,1/(((LISTS!$H$2:$H$26&lt;&gt;"")*ISNUMBER(SEARCH(LISTS!$H$2:$H$26,$G125)))+((LISTS!$I$2:$I$26&lt;&gt;"")*ISNUMBER(SEARCH(LISTS!$I$2:$I$26,$E125)))),LISTS!$L$2:$L$26),"Concepto DIAN no mapeado a casilla automatica"),IF(LEFT($J125,4)="TOPE","Control automatico DIAN: "&amp;$J125,"Casilla automatica: "&amp;$J125)))</f>
        <v/>
      </c>
    </row>
    <row r="126">
      <c r="A126" s="9" t="n"/>
      <c r="B126" s="9" t="n"/>
      <c r="C126" s="9" t="n"/>
      <c r="D126" s="9" t="n"/>
      <c r="E126" s="9" t="n"/>
      <c r="F126" s="11" t="n"/>
      <c r="G126" s="9" t="n"/>
      <c r="H126" s="9" t="n"/>
      <c r="I126" s="9">
        <f>IF(COUNTA($A126:$H126)=0,"",IF($J126="OTRO","NO","SI"))</f>
        <v/>
      </c>
      <c r="J126" s="9">
        <f>IF(COUNTA($A126:$H126)=0,"",IFERROR(LOOKUP(2,1/(((LISTS!$H$2:$H$26&lt;&gt;"")*ISNUMBER(SEARCH(LISTS!$H$2:$H$26,$G126)))+((LISTS!$I$2:$I$26&lt;&gt;"")*ISNUMBER(SEARCH(LISTS!$I$2:$I$26,$E126)))),LISTS!$K$2:$K$26),"OTRO"))</f>
        <v/>
      </c>
      <c r="K126" s="11">
        <f>IF($I126&lt;&gt;"SI",0,IFERROR($F126,0))</f>
        <v/>
      </c>
      <c r="L126" s="9">
        <f>IF(COUNTA($A126:$H126)=0,"",IF($J126="OTRO",IFERROR(LOOKUP(2,1/(((LISTS!$H$2:$H$26&lt;&gt;"")*ISNUMBER(SEARCH(LISTS!$H$2:$H$26,$G126)))+((LISTS!$I$2:$I$26&lt;&gt;"")*ISNUMBER(SEARCH(LISTS!$I$2:$I$26,$E126)))),LISTS!$L$2:$L$26),"Concepto DIAN no mapeado a casilla automatica"),IF(LEFT($J126,4)="TOPE","Control automatico DIAN: "&amp;$J126,"Casilla automatica: "&amp;$J126)))</f>
        <v/>
      </c>
    </row>
    <row r="127">
      <c r="A127" s="9" t="n"/>
      <c r="B127" s="9" t="n"/>
      <c r="C127" s="9" t="n"/>
      <c r="D127" s="9" t="n"/>
      <c r="E127" s="9" t="n"/>
      <c r="F127" s="11" t="n"/>
      <c r="G127" s="9" t="n"/>
      <c r="H127" s="9" t="n"/>
      <c r="I127" s="9">
        <f>IF(COUNTA($A127:$H127)=0,"",IF($J127="OTRO","NO","SI"))</f>
        <v/>
      </c>
      <c r="J127" s="9">
        <f>IF(COUNTA($A127:$H127)=0,"",IFERROR(LOOKUP(2,1/(((LISTS!$H$2:$H$26&lt;&gt;"")*ISNUMBER(SEARCH(LISTS!$H$2:$H$26,$G127)))+((LISTS!$I$2:$I$26&lt;&gt;"")*ISNUMBER(SEARCH(LISTS!$I$2:$I$26,$E127)))),LISTS!$K$2:$K$26),"OTRO"))</f>
        <v/>
      </c>
      <c r="K127" s="11">
        <f>IF($I127&lt;&gt;"SI",0,IFERROR($F127,0))</f>
        <v/>
      </c>
      <c r="L127" s="9">
        <f>IF(COUNTA($A127:$H127)=0,"",IF($J127="OTRO",IFERROR(LOOKUP(2,1/(((LISTS!$H$2:$H$26&lt;&gt;"")*ISNUMBER(SEARCH(LISTS!$H$2:$H$26,$G127)))+((LISTS!$I$2:$I$26&lt;&gt;"")*ISNUMBER(SEARCH(LISTS!$I$2:$I$26,$E127)))),LISTS!$L$2:$L$26),"Concepto DIAN no mapeado a casilla automatica"),IF(LEFT($J127,4)="TOPE","Control automatico DIAN: "&amp;$J127,"Casilla automatica: "&amp;$J127)))</f>
        <v/>
      </c>
    </row>
    <row r="128">
      <c r="A128" s="9" t="n"/>
      <c r="B128" s="9" t="n"/>
      <c r="C128" s="9" t="n"/>
      <c r="D128" s="9" t="n"/>
      <c r="E128" s="9" t="n"/>
      <c r="F128" s="11" t="n"/>
      <c r="G128" s="9" t="n"/>
      <c r="H128" s="9" t="n"/>
      <c r="I128" s="9">
        <f>IF(COUNTA($A128:$H128)=0,"",IF($J128="OTRO","NO","SI"))</f>
        <v/>
      </c>
      <c r="J128" s="9">
        <f>IF(COUNTA($A128:$H128)=0,"",IFERROR(LOOKUP(2,1/(((LISTS!$H$2:$H$26&lt;&gt;"")*ISNUMBER(SEARCH(LISTS!$H$2:$H$26,$G128)))+((LISTS!$I$2:$I$26&lt;&gt;"")*ISNUMBER(SEARCH(LISTS!$I$2:$I$26,$E128)))),LISTS!$K$2:$K$26),"OTRO"))</f>
        <v/>
      </c>
      <c r="K128" s="11">
        <f>IF($I128&lt;&gt;"SI",0,IFERROR($F128,0))</f>
        <v/>
      </c>
      <c r="L128" s="9">
        <f>IF(COUNTA($A128:$H128)=0,"",IF($J128="OTRO",IFERROR(LOOKUP(2,1/(((LISTS!$H$2:$H$26&lt;&gt;"")*ISNUMBER(SEARCH(LISTS!$H$2:$H$26,$G128)))+((LISTS!$I$2:$I$26&lt;&gt;"")*ISNUMBER(SEARCH(LISTS!$I$2:$I$26,$E128)))),LISTS!$L$2:$L$26),"Concepto DIAN no mapeado a casilla automatica"),IF(LEFT($J128,4)="TOPE","Control automatico DIAN: "&amp;$J128,"Casilla automatica: "&amp;$J128)))</f>
        <v/>
      </c>
    </row>
    <row r="129">
      <c r="A129" s="9" t="n"/>
      <c r="B129" s="9" t="n"/>
      <c r="C129" s="9" t="n"/>
      <c r="D129" s="9" t="n"/>
      <c r="E129" s="9" t="n"/>
      <c r="F129" s="11" t="n"/>
      <c r="G129" s="9" t="n"/>
      <c r="H129" s="9" t="n"/>
      <c r="I129" s="9">
        <f>IF(COUNTA($A129:$H129)=0,"",IF($J129="OTRO","NO","SI"))</f>
        <v/>
      </c>
      <c r="J129" s="9">
        <f>IF(COUNTA($A129:$H129)=0,"",IFERROR(LOOKUP(2,1/(((LISTS!$H$2:$H$26&lt;&gt;"")*ISNUMBER(SEARCH(LISTS!$H$2:$H$26,$G129)))+((LISTS!$I$2:$I$26&lt;&gt;"")*ISNUMBER(SEARCH(LISTS!$I$2:$I$26,$E129)))),LISTS!$K$2:$K$26),"OTRO"))</f>
        <v/>
      </c>
      <c r="K129" s="11">
        <f>IF($I129&lt;&gt;"SI",0,IFERROR($F129,0))</f>
        <v/>
      </c>
      <c r="L129" s="9">
        <f>IF(COUNTA($A129:$H129)=0,"",IF($J129="OTRO",IFERROR(LOOKUP(2,1/(((LISTS!$H$2:$H$26&lt;&gt;"")*ISNUMBER(SEARCH(LISTS!$H$2:$H$26,$G129)))+((LISTS!$I$2:$I$26&lt;&gt;"")*ISNUMBER(SEARCH(LISTS!$I$2:$I$26,$E129)))),LISTS!$L$2:$L$26),"Concepto DIAN no mapeado a casilla automatica"),IF(LEFT($J129,4)="TOPE","Control automatico DIAN: "&amp;$J129,"Casilla automatica: "&amp;$J129)))</f>
        <v/>
      </c>
    </row>
    <row r="130">
      <c r="A130" s="9" t="n"/>
      <c r="B130" s="9" t="n"/>
      <c r="C130" s="9" t="n"/>
      <c r="D130" s="9" t="n"/>
      <c r="E130" s="9" t="n"/>
      <c r="F130" s="11" t="n"/>
      <c r="G130" s="9" t="n"/>
      <c r="H130" s="9" t="n"/>
      <c r="I130" s="9">
        <f>IF(COUNTA($A130:$H130)=0,"",IF($J130="OTRO","NO","SI"))</f>
        <v/>
      </c>
      <c r="J130" s="9">
        <f>IF(COUNTA($A130:$H130)=0,"",IFERROR(LOOKUP(2,1/(((LISTS!$H$2:$H$26&lt;&gt;"")*ISNUMBER(SEARCH(LISTS!$H$2:$H$26,$G130)))+((LISTS!$I$2:$I$26&lt;&gt;"")*ISNUMBER(SEARCH(LISTS!$I$2:$I$26,$E130)))),LISTS!$K$2:$K$26),"OTRO"))</f>
        <v/>
      </c>
      <c r="K130" s="11">
        <f>IF($I130&lt;&gt;"SI",0,IFERROR($F130,0))</f>
        <v/>
      </c>
      <c r="L130" s="9">
        <f>IF(COUNTA($A130:$H130)=0,"",IF($J130="OTRO",IFERROR(LOOKUP(2,1/(((LISTS!$H$2:$H$26&lt;&gt;"")*ISNUMBER(SEARCH(LISTS!$H$2:$H$26,$G130)))+((LISTS!$I$2:$I$26&lt;&gt;"")*ISNUMBER(SEARCH(LISTS!$I$2:$I$26,$E130)))),LISTS!$L$2:$L$26),"Concepto DIAN no mapeado a casilla automatica"),IF(LEFT($J130,4)="TOPE","Control automatico DIAN: "&amp;$J130,"Casilla automatica: "&amp;$J130)))</f>
        <v/>
      </c>
    </row>
    <row r="131">
      <c r="A131" s="9" t="n"/>
      <c r="B131" s="9" t="n"/>
      <c r="C131" s="9" t="n"/>
      <c r="D131" s="9" t="n"/>
      <c r="E131" s="9" t="n"/>
      <c r="F131" s="11" t="n"/>
      <c r="G131" s="9" t="n"/>
      <c r="H131" s="9" t="n"/>
      <c r="I131" s="9">
        <f>IF(COUNTA($A131:$H131)=0,"",IF($J131="OTRO","NO","SI"))</f>
        <v/>
      </c>
      <c r="J131" s="9">
        <f>IF(COUNTA($A131:$H131)=0,"",IFERROR(LOOKUP(2,1/(((LISTS!$H$2:$H$26&lt;&gt;"")*ISNUMBER(SEARCH(LISTS!$H$2:$H$26,$G131)))+((LISTS!$I$2:$I$26&lt;&gt;"")*ISNUMBER(SEARCH(LISTS!$I$2:$I$26,$E131)))),LISTS!$K$2:$K$26),"OTRO"))</f>
        <v/>
      </c>
      <c r="K131" s="11">
        <f>IF($I131&lt;&gt;"SI",0,IFERROR($F131,0))</f>
        <v/>
      </c>
      <c r="L131" s="9">
        <f>IF(COUNTA($A131:$H131)=0,"",IF($J131="OTRO",IFERROR(LOOKUP(2,1/(((LISTS!$H$2:$H$26&lt;&gt;"")*ISNUMBER(SEARCH(LISTS!$H$2:$H$26,$G131)))+((LISTS!$I$2:$I$26&lt;&gt;"")*ISNUMBER(SEARCH(LISTS!$I$2:$I$26,$E131)))),LISTS!$L$2:$L$26),"Concepto DIAN no mapeado a casilla automatica"),IF(LEFT($J131,4)="TOPE","Control automatico DIAN: "&amp;$J131,"Casilla automatica: "&amp;$J131)))</f>
        <v/>
      </c>
    </row>
    <row r="132">
      <c r="A132" s="9" t="n"/>
      <c r="B132" s="9" t="n"/>
      <c r="C132" s="9" t="n"/>
      <c r="D132" s="9" t="n"/>
      <c r="E132" s="9" t="n"/>
      <c r="F132" s="11" t="n"/>
      <c r="G132" s="9" t="n"/>
      <c r="H132" s="9" t="n"/>
      <c r="I132" s="9">
        <f>IF(COUNTA($A132:$H132)=0,"",IF($J132="OTRO","NO","SI"))</f>
        <v/>
      </c>
      <c r="J132" s="9">
        <f>IF(COUNTA($A132:$H132)=0,"",IFERROR(LOOKUP(2,1/(((LISTS!$H$2:$H$26&lt;&gt;"")*ISNUMBER(SEARCH(LISTS!$H$2:$H$26,$G132)))+((LISTS!$I$2:$I$26&lt;&gt;"")*ISNUMBER(SEARCH(LISTS!$I$2:$I$26,$E132)))),LISTS!$K$2:$K$26),"OTRO"))</f>
        <v/>
      </c>
      <c r="K132" s="11">
        <f>IF($I132&lt;&gt;"SI",0,IFERROR($F132,0))</f>
        <v/>
      </c>
      <c r="L132" s="9">
        <f>IF(COUNTA($A132:$H132)=0,"",IF($J132="OTRO",IFERROR(LOOKUP(2,1/(((LISTS!$H$2:$H$26&lt;&gt;"")*ISNUMBER(SEARCH(LISTS!$H$2:$H$26,$G132)))+((LISTS!$I$2:$I$26&lt;&gt;"")*ISNUMBER(SEARCH(LISTS!$I$2:$I$26,$E132)))),LISTS!$L$2:$L$26),"Concepto DIAN no mapeado a casilla automatica"),IF(LEFT($J132,4)="TOPE","Control automatico DIAN: "&amp;$J132,"Casilla automatica: "&amp;$J132)))</f>
        <v/>
      </c>
    </row>
    <row r="133">
      <c r="A133" s="9" t="n"/>
      <c r="B133" s="9" t="n"/>
      <c r="C133" s="9" t="n"/>
      <c r="D133" s="9" t="n"/>
      <c r="E133" s="9" t="n"/>
      <c r="F133" s="11" t="n"/>
      <c r="G133" s="9" t="n"/>
      <c r="H133" s="9" t="n"/>
      <c r="I133" s="9">
        <f>IF(COUNTA($A133:$H133)=0,"",IF($J133="OTRO","NO","SI"))</f>
        <v/>
      </c>
      <c r="J133" s="9">
        <f>IF(COUNTA($A133:$H133)=0,"",IFERROR(LOOKUP(2,1/(((LISTS!$H$2:$H$26&lt;&gt;"")*ISNUMBER(SEARCH(LISTS!$H$2:$H$26,$G133)))+((LISTS!$I$2:$I$26&lt;&gt;"")*ISNUMBER(SEARCH(LISTS!$I$2:$I$26,$E133)))),LISTS!$K$2:$K$26),"OTRO"))</f>
        <v/>
      </c>
      <c r="K133" s="11">
        <f>IF($I133&lt;&gt;"SI",0,IFERROR($F133,0))</f>
        <v/>
      </c>
      <c r="L133" s="9">
        <f>IF(COUNTA($A133:$H133)=0,"",IF($J133="OTRO",IFERROR(LOOKUP(2,1/(((LISTS!$H$2:$H$26&lt;&gt;"")*ISNUMBER(SEARCH(LISTS!$H$2:$H$26,$G133)))+((LISTS!$I$2:$I$26&lt;&gt;"")*ISNUMBER(SEARCH(LISTS!$I$2:$I$26,$E133)))),LISTS!$L$2:$L$26),"Concepto DIAN no mapeado a casilla automatica"),IF(LEFT($J133,4)="TOPE","Control automatico DIAN: "&amp;$J133,"Casilla automatica: "&amp;$J133)))</f>
        <v/>
      </c>
    </row>
    <row r="134">
      <c r="A134" s="9" t="n"/>
      <c r="B134" s="9" t="n"/>
      <c r="C134" s="9" t="n"/>
      <c r="D134" s="9" t="n"/>
      <c r="E134" s="9" t="n"/>
      <c r="F134" s="11" t="n"/>
      <c r="G134" s="9" t="n"/>
      <c r="H134" s="9" t="n"/>
      <c r="I134" s="9">
        <f>IF(COUNTA($A134:$H134)=0,"",IF($J134="OTRO","NO","SI"))</f>
        <v/>
      </c>
      <c r="J134" s="9">
        <f>IF(COUNTA($A134:$H134)=0,"",IFERROR(LOOKUP(2,1/(((LISTS!$H$2:$H$26&lt;&gt;"")*ISNUMBER(SEARCH(LISTS!$H$2:$H$26,$G134)))+((LISTS!$I$2:$I$26&lt;&gt;"")*ISNUMBER(SEARCH(LISTS!$I$2:$I$26,$E134)))),LISTS!$K$2:$K$26),"OTRO"))</f>
        <v/>
      </c>
      <c r="K134" s="11">
        <f>IF($I134&lt;&gt;"SI",0,IFERROR($F134,0))</f>
        <v/>
      </c>
      <c r="L134" s="9">
        <f>IF(COUNTA($A134:$H134)=0,"",IF($J134="OTRO",IFERROR(LOOKUP(2,1/(((LISTS!$H$2:$H$26&lt;&gt;"")*ISNUMBER(SEARCH(LISTS!$H$2:$H$26,$G134)))+((LISTS!$I$2:$I$26&lt;&gt;"")*ISNUMBER(SEARCH(LISTS!$I$2:$I$26,$E134)))),LISTS!$L$2:$L$26),"Concepto DIAN no mapeado a casilla automatica"),IF(LEFT($J134,4)="TOPE","Control automatico DIAN: "&amp;$J134,"Casilla automatica: "&amp;$J134)))</f>
        <v/>
      </c>
    </row>
    <row r="135">
      <c r="A135" s="9" t="n"/>
      <c r="B135" s="9" t="n"/>
      <c r="C135" s="9" t="n"/>
      <c r="D135" s="9" t="n"/>
      <c r="E135" s="9" t="n"/>
      <c r="F135" s="11" t="n"/>
      <c r="G135" s="9" t="n"/>
      <c r="H135" s="9" t="n"/>
      <c r="I135" s="9">
        <f>IF(COUNTA($A135:$H135)=0,"",IF($J135="OTRO","NO","SI"))</f>
        <v/>
      </c>
      <c r="J135" s="9">
        <f>IF(COUNTA($A135:$H135)=0,"",IFERROR(LOOKUP(2,1/(((LISTS!$H$2:$H$26&lt;&gt;"")*ISNUMBER(SEARCH(LISTS!$H$2:$H$26,$G135)))+((LISTS!$I$2:$I$26&lt;&gt;"")*ISNUMBER(SEARCH(LISTS!$I$2:$I$26,$E135)))),LISTS!$K$2:$K$26),"OTRO"))</f>
        <v/>
      </c>
      <c r="K135" s="11">
        <f>IF($I135&lt;&gt;"SI",0,IFERROR($F135,0))</f>
        <v/>
      </c>
      <c r="L135" s="9">
        <f>IF(COUNTA($A135:$H135)=0,"",IF($J135="OTRO",IFERROR(LOOKUP(2,1/(((LISTS!$H$2:$H$26&lt;&gt;"")*ISNUMBER(SEARCH(LISTS!$H$2:$H$26,$G135)))+((LISTS!$I$2:$I$26&lt;&gt;"")*ISNUMBER(SEARCH(LISTS!$I$2:$I$26,$E135)))),LISTS!$L$2:$L$26),"Concepto DIAN no mapeado a casilla automatica"),IF(LEFT($J135,4)="TOPE","Control automatico DIAN: "&amp;$J135,"Casilla automatica: "&amp;$J135)))</f>
        <v/>
      </c>
    </row>
    <row r="136">
      <c r="A136" s="9" t="n"/>
      <c r="B136" s="9" t="n"/>
      <c r="C136" s="9" t="n"/>
      <c r="D136" s="9" t="n"/>
      <c r="E136" s="9" t="n"/>
      <c r="F136" s="11" t="n"/>
      <c r="G136" s="9" t="n"/>
      <c r="H136" s="9" t="n"/>
      <c r="I136" s="9">
        <f>IF(COUNTA($A136:$H136)=0,"",IF($J136="OTRO","NO","SI"))</f>
        <v/>
      </c>
      <c r="J136" s="9">
        <f>IF(COUNTA($A136:$H136)=0,"",IFERROR(LOOKUP(2,1/(((LISTS!$H$2:$H$26&lt;&gt;"")*ISNUMBER(SEARCH(LISTS!$H$2:$H$26,$G136)))+((LISTS!$I$2:$I$26&lt;&gt;"")*ISNUMBER(SEARCH(LISTS!$I$2:$I$26,$E136)))),LISTS!$K$2:$K$26),"OTRO"))</f>
        <v/>
      </c>
      <c r="K136" s="11">
        <f>IF($I136&lt;&gt;"SI",0,IFERROR($F136,0))</f>
        <v/>
      </c>
      <c r="L136" s="9">
        <f>IF(COUNTA($A136:$H136)=0,"",IF($J136="OTRO",IFERROR(LOOKUP(2,1/(((LISTS!$H$2:$H$26&lt;&gt;"")*ISNUMBER(SEARCH(LISTS!$H$2:$H$26,$G136)))+((LISTS!$I$2:$I$26&lt;&gt;"")*ISNUMBER(SEARCH(LISTS!$I$2:$I$26,$E136)))),LISTS!$L$2:$L$26),"Concepto DIAN no mapeado a casilla automatica"),IF(LEFT($J136,4)="TOPE","Control automatico DIAN: "&amp;$J136,"Casilla automatica: "&amp;$J136)))</f>
        <v/>
      </c>
    </row>
    <row r="137">
      <c r="A137" s="9" t="n"/>
      <c r="B137" s="9" t="n"/>
      <c r="C137" s="9" t="n"/>
      <c r="D137" s="9" t="n"/>
      <c r="E137" s="9" t="n"/>
      <c r="F137" s="11" t="n"/>
      <c r="G137" s="9" t="n"/>
      <c r="H137" s="9" t="n"/>
      <c r="I137" s="9">
        <f>IF(COUNTA($A137:$H137)=0,"",IF($J137="OTRO","NO","SI"))</f>
        <v/>
      </c>
      <c r="J137" s="9">
        <f>IF(COUNTA($A137:$H137)=0,"",IFERROR(LOOKUP(2,1/(((LISTS!$H$2:$H$26&lt;&gt;"")*ISNUMBER(SEARCH(LISTS!$H$2:$H$26,$G137)))+((LISTS!$I$2:$I$26&lt;&gt;"")*ISNUMBER(SEARCH(LISTS!$I$2:$I$26,$E137)))),LISTS!$K$2:$K$26),"OTRO"))</f>
        <v/>
      </c>
      <c r="K137" s="11">
        <f>IF($I137&lt;&gt;"SI",0,IFERROR($F137,0))</f>
        <v/>
      </c>
      <c r="L137" s="9">
        <f>IF(COUNTA($A137:$H137)=0,"",IF($J137="OTRO",IFERROR(LOOKUP(2,1/(((LISTS!$H$2:$H$26&lt;&gt;"")*ISNUMBER(SEARCH(LISTS!$H$2:$H$26,$G137)))+((LISTS!$I$2:$I$26&lt;&gt;"")*ISNUMBER(SEARCH(LISTS!$I$2:$I$26,$E137)))),LISTS!$L$2:$L$26),"Concepto DIAN no mapeado a casilla automatica"),IF(LEFT($J137,4)="TOPE","Control automatico DIAN: "&amp;$J137,"Casilla automatica: "&amp;$J137)))</f>
        <v/>
      </c>
    </row>
    <row r="138">
      <c r="A138" s="9" t="n"/>
      <c r="B138" s="9" t="n"/>
      <c r="C138" s="9" t="n"/>
      <c r="D138" s="9" t="n"/>
      <c r="E138" s="9" t="n"/>
      <c r="F138" s="11" t="n"/>
      <c r="G138" s="9" t="n"/>
      <c r="H138" s="9" t="n"/>
      <c r="I138" s="9">
        <f>IF(COUNTA($A138:$H138)=0,"",IF($J138="OTRO","NO","SI"))</f>
        <v/>
      </c>
      <c r="J138" s="9">
        <f>IF(COUNTA($A138:$H138)=0,"",IFERROR(LOOKUP(2,1/(((LISTS!$H$2:$H$26&lt;&gt;"")*ISNUMBER(SEARCH(LISTS!$H$2:$H$26,$G138)))+((LISTS!$I$2:$I$26&lt;&gt;"")*ISNUMBER(SEARCH(LISTS!$I$2:$I$26,$E138)))),LISTS!$K$2:$K$26),"OTRO"))</f>
        <v/>
      </c>
      <c r="K138" s="11">
        <f>IF($I138&lt;&gt;"SI",0,IFERROR($F138,0))</f>
        <v/>
      </c>
      <c r="L138" s="9">
        <f>IF(COUNTA($A138:$H138)=0,"",IF($J138="OTRO",IFERROR(LOOKUP(2,1/(((LISTS!$H$2:$H$26&lt;&gt;"")*ISNUMBER(SEARCH(LISTS!$H$2:$H$26,$G138)))+((LISTS!$I$2:$I$26&lt;&gt;"")*ISNUMBER(SEARCH(LISTS!$I$2:$I$26,$E138)))),LISTS!$L$2:$L$26),"Concepto DIAN no mapeado a casilla automatica"),IF(LEFT($J138,4)="TOPE","Control automatico DIAN: "&amp;$J138,"Casilla automatica: "&amp;$J138)))</f>
        <v/>
      </c>
    </row>
    <row r="139">
      <c r="A139" s="9" t="n"/>
      <c r="B139" s="9" t="n"/>
      <c r="C139" s="9" t="n"/>
      <c r="D139" s="9" t="n"/>
      <c r="E139" s="9" t="n"/>
      <c r="F139" s="11" t="n"/>
      <c r="G139" s="9" t="n"/>
      <c r="H139" s="9" t="n"/>
      <c r="I139" s="9">
        <f>IF(COUNTA($A139:$H139)=0,"",IF($J139="OTRO","NO","SI"))</f>
        <v/>
      </c>
      <c r="J139" s="9">
        <f>IF(COUNTA($A139:$H139)=0,"",IFERROR(LOOKUP(2,1/(((LISTS!$H$2:$H$26&lt;&gt;"")*ISNUMBER(SEARCH(LISTS!$H$2:$H$26,$G139)))+((LISTS!$I$2:$I$26&lt;&gt;"")*ISNUMBER(SEARCH(LISTS!$I$2:$I$26,$E139)))),LISTS!$K$2:$K$26),"OTRO"))</f>
        <v/>
      </c>
      <c r="K139" s="11">
        <f>IF($I139&lt;&gt;"SI",0,IFERROR($F139,0))</f>
        <v/>
      </c>
      <c r="L139" s="9">
        <f>IF(COUNTA($A139:$H139)=0,"",IF($J139="OTRO",IFERROR(LOOKUP(2,1/(((LISTS!$H$2:$H$26&lt;&gt;"")*ISNUMBER(SEARCH(LISTS!$H$2:$H$26,$G139)))+((LISTS!$I$2:$I$26&lt;&gt;"")*ISNUMBER(SEARCH(LISTS!$I$2:$I$26,$E139)))),LISTS!$L$2:$L$26),"Concepto DIAN no mapeado a casilla automatica"),IF(LEFT($J139,4)="TOPE","Control automatico DIAN: "&amp;$J139,"Casilla automatica: "&amp;$J139)))</f>
        <v/>
      </c>
    </row>
    <row r="140">
      <c r="A140" s="9" t="n"/>
      <c r="B140" s="9" t="n"/>
      <c r="C140" s="9" t="n"/>
      <c r="D140" s="9" t="n"/>
      <c r="E140" s="9" t="n"/>
      <c r="F140" s="11" t="n"/>
      <c r="G140" s="9" t="n"/>
      <c r="H140" s="9" t="n"/>
      <c r="I140" s="9">
        <f>IF(COUNTA($A140:$H140)=0,"",IF($J140="OTRO","NO","SI"))</f>
        <v/>
      </c>
      <c r="J140" s="9">
        <f>IF(COUNTA($A140:$H140)=0,"",IFERROR(LOOKUP(2,1/(((LISTS!$H$2:$H$26&lt;&gt;"")*ISNUMBER(SEARCH(LISTS!$H$2:$H$26,$G140)))+((LISTS!$I$2:$I$26&lt;&gt;"")*ISNUMBER(SEARCH(LISTS!$I$2:$I$26,$E140)))),LISTS!$K$2:$K$26),"OTRO"))</f>
        <v/>
      </c>
      <c r="K140" s="11">
        <f>IF($I140&lt;&gt;"SI",0,IFERROR($F140,0))</f>
        <v/>
      </c>
      <c r="L140" s="9">
        <f>IF(COUNTA($A140:$H140)=0,"",IF($J140="OTRO",IFERROR(LOOKUP(2,1/(((LISTS!$H$2:$H$26&lt;&gt;"")*ISNUMBER(SEARCH(LISTS!$H$2:$H$26,$G140)))+((LISTS!$I$2:$I$26&lt;&gt;"")*ISNUMBER(SEARCH(LISTS!$I$2:$I$26,$E140)))),LISTS!$L$2:$L$26),"Concepto DIAN no mapeado a casilla automatica"),IF(LEFT($J140,4)="TOPE","Control automatico DIAN: "&amp;$J140,"Casilla automatica: "&amp;$J140)))</f>
        <v/>
      </c>
    </row>
    <row r="141">
      <c r="A141" s="9" t="n"/>
      <c r="B141" s="9" t="n"/>
      <c r="C141" s="9" t="n"/>
      <c r="D141" s="9" t="n"/>
      <c r="E141" s="9" t="n"/>
      <c r="F141" s="11" t="n"/>
      <c r="G141" s="9" t="n"/>
      <c r="H141" s="9" t="n"/>
      <c r="I141" s="9">
        <f>IF(COUNTA($A141:$H141)=0,"",IF($J141="OTRO","NO","SI"))</f>
        <v/>
      </c>
      <c r="J141" s="9">
        <f>IF(COUNTA($A141:$H141)=0,"",IFERROR(LOOKUP(2,1/(((LISTS!$H$2:$H$26&lt;&gt;"")*ISNUMBER(SEARCH(LISTS!$H$2:$H$26,$G141)))+((LISTS!$I$2:$I$26&lt;&gt;"")*ISNUMBER(SEARCH(LISTS!$I$2:$I$26,$E141)))),LISTS!$K$2:$K$26),"OTRO"))</f>
        <v/>
      </c>
      <c r="K141" s="11">
        <f>IF($I141&lt;&gt;"SI",0,IFERROR($F141,0))</f>
        <v/>
      </c>
      <c r="L141" s="9">
        <f>IF(COUNTA($A141:$H141)=0,"",IF($J141="OTRO",IFERROR(LOOKUP(2,1/(((LISTS!$H$2:$H$26&lt;&gt;"")*ISNUMBER(SEARCH(LISTS!$H$2:$H$26,$G141)))+((LISTS!$I$2:$I$26&lt;&gt;"")*ISNUMBER(SEARCH(LISTS!$I$2:$I$26,$E141)))),LISTS!$L$2:$L$26),"Concepto DIAN no mapeado a casilla automatica"),IF(LEFT($J141,4)="TOPE","Control automatico DIAN: "&amp;$J141,"Casilla automatica: "&amp;$J141)))</f>
        <v/>
      </c>
    </row>
    <row r="142">
      <c r="A142" s="9" t="n"/>
      <c r="B142" s="9" t="n"/>
      <c r="C142" s="9" t="n"/>
      <c r="D142" s="9" t="n"/>
      <c r="E142" s="9" t="n"/>
      <c r="F142" s="11" t="n"/>
      <c r="G142" s="9" t="n"/>
      <c r="H142" s="9" t="n"/>
      <c r="I142" s="9">
        <f>IF(COUNTA($A142:$H142)=0,"",IF($J142="OTRO","NO","SI"))</f>
        <v/>
      </c>
      <c r="J142" s="9">
        <f>IF(COUNTA($A142:$H142)=0,"",IFERROR(LOOKUP(2,1/(((LISTS!$H$2:$H$26&lt;&gt;"")*ISNUMBER(SEARCH(LISTS!$H$2:$H$26,$G142)))+((LISTS!$I$2:$I$26&lt;&gt;"")*ISNUMBER(SEARCH(LISTS!$I$2:$I$26,$E142)))),LISTS!$K$2:$K$26),"OTRO"))</f>
        <v/>
      </c>
      <c r="K142" s="11">
        <f>IF($I142&lt;&gt;"SI",0,IFERROR($F142,0))</f>
        <v/>
      </c>
      <c r="L142" s="9">
        <f>IF(COUNTA($A142:$H142)=0,"",IF($J142="OTRO",IFERROR(LOOKUP(2,1/(((LISTS!$H$2:$H$26&lt;&gt;"")*ISNUMBER(SEARCH(LISTS!$H$2:$H$26,$G142)))+((LISTS!$I$2:$I$26&lt;&gt;"")*ISNUMBER(SEARCH(LISTS!$I$2:$I$26,$E142)))),LISTS!$L$2:$L$26),"Concepto DIAN no mapeado a casilla automatica"),IF(LEFT($J142,4)="TOPE","Control automatico DIAN: "&amp;$J142,"Casilla automatica: "&amp;$J142)))</f>
        <v/>
      </c>
    </row>
    <row r="143">
      <c r="A143" s="9" t="n"/>
      <c r="B143" s="9" t="n"/>
      <c r="C143" s="9" t="n"/>
      <c r="D143" s="9" t="n"/>
      <c r="E143" s="9" t="n"/>
      <c r="F143" s="11" t="n"/>
      <c r="G143" s="9" t="n"/>
      <c r="H143" s="9" t="n"/>
      <c r="I143" s="9">
        <f>IF(COUNTA($A143:$H143)=0,"",IF($J143="OTRO","NO","SI"))</f>
        <v/>
      </c>
      <c r="J143" s="9">
        <f>IF(COUNTA($A143:$H143)=0,"",IFERROR(LOOKUP(2,1/(((LISTS!$H$2:$H$26&lt;&gt;"")*ISNUMBER(SEARCH(LISTS!$H$2:$H$26,$G143)))+((LISTS!$I$2:$I$26&lt;&gt;"")*ISNUMBER(SEARCH(LISTS!$I$2:$I$26,$E143)))),LISTS!$K$2:$K$26),"OTRO"))</f>
        <v/>
      </c>
      <c r="K143" s="11">
        <f>IF($I143&lt;&gt;"SI",0,IFERROR($F143,0))</f>
        <v/>
      </c>
      <c r="L143" s="9">
        <f>IF(COUNTA($A143:$H143)=0,"",IF($J143="OTRO",IFERROR(LOOKUP(2,1/(((LISTS!$H$2:$H$26&lt;&gt;"")*ISNUMBER(SEARCH(LISTS!$H$2:$H$26,$G143)))+((LISTS!$I$2:$I$26&lt;&gt;"")*ISNUMBER(SEARCH(LISTS!$I$2:$I$26,$E143)))),LISTS!$L$2:$L$26),"Concepto DIAN no mapeado a casilla automatica"),IF(LEFT($J143,4)="TOPE","Control automatico DIAN: "&amp;$J143,"Casilla automatica: "&amp;$J143)))</f>
        <v/>
      </c>
    </row>
    <row r="144">
      <c r="A144" s="9" t="n"/>
      <c r="B144" s="9" t="n"/>
      <c r="C144" s="9" t="n"/>
      <c r="D144" s="9" t="n"/>
      <c r="E144" s="9" t="n"/>
      <c r="F144" s="11" t="n"/>
      <c r="G144" s="9" t="n"/>
      <c r="H144" s="9" t="n"/>
      <c r="I144" s="9">
        <f>IF(COUNTA($A144:$H144)=0,"",IF($J144="OTRO","NO","SI"))</f>
        <v/>
      </c>
      <c r="J144" s="9">
        <f>IF(COUNTA($A144:$H144)=0,"",IFERROR(LOOKUP(2,1/(((LISTS!$H$2:$H$26&lt;&gt;"")*ISNUMBER(SEARCH(LISTS!$H$2:$H$26,$G144)))+((LISTS!$I$2:$I$26&lt;&gt;"")*ISNUMBER(SEARCH(LISTS!$I$2:$I$26,$E144)))),LISTS!$K$2:$K$26),"OTRO"))</f>
        <v/>
      </c>
      <c r="K144" s="11">
        <f>IF($I144&lt;&gt;"SI",0,IFERROR($F144,0))</f>
        <v/>
      </c>
      <c r="L144" s="9">
        <f>IF(COUNTA($A144:$H144)=0,"",IF($J144="OTRO",IFERROR(LOOKUP(2,1/(((LISTS!$H$2:$H$26&lt;&gt;"")*ISNUMBER(SEARCH(LISTS!$H$2:$H$26,$G144)))+((LISTS!$I$2:$I$26&lt;&gt;"")*ISNUMBER(SEARCH(LISTS!$I$2:$I$26,$E144)))),LISTS!$L$2:$L$26),"Concepto DIAN no mapeado a casilla automatica"),IF(LEFT($J144,4)="TOPE","Control automatico DIAN: "&amp;$J144,"Casilla automatica: "&amp;$J144)))</f>
        <v/>
      </c>
    </row>
    <row r="145">
      <c r="A145" s="9" t="n"/>
      <c r="B145" s="9" t="n"/>
      <c r="C145" s="9" t="n"/>
      <c r="D145" s="9" t="n"/>
      <c r="E145" s="9" t="n"/>
      <c r="F145" s="11" t="n"/>
      <c r="G145" s="9" t="n"/>
      <c r="H145" s="9" t="n"/>
      <c r="I145" s="9">
        <f>IF(COUNTA($A145:$H145)=0,"",IF($J145="OTRO","NO","SI"))</f>
        <v/>
      </c>
      <c r="J145" s="9">
        <f>IF(COUNTA($A145:$H145)=0,"",IFERROR(LOOKUP(2,1/(((LISTS!$H$2:$H$26&lt;&gt;"")*ISNUMBER(SEARCH(LISTS!$H$2:$H$26,$G145)))+((LISTS!$I$2:$I$26&lt;&gt;"")*ISNUMBER(SEARCH(LISTS!$I$2:$I$26,$E145)))),LISTS!$K$2:$K$26),"OTRO"))</f>
        <v/>
      </c>
      <c r="K145" s="11">
        <f>IF($I145&lt;&gt;"SI",0,IFERROR($F145,0))</f>
        <v/>
      </c>
      <c r="L145" s="9">
        <f>IF(COUNTA($A145:$H145)=0,"",IF($J145="OTRO",IFERROR(LOOKUP(2,1/(((LISTS!$H$2:$H$26&lt;&gt;"")*ISNUMBER(SEARCH(LISTS!$H$2:$H$26,$G145)))+((LISTS!$I$2:$I$26&lt;&gt;"")*ISNUMBER(SEARCH(LISTS!$I$2:$I$26,$E145)))),LISTS!$L$2:$L$26),"Concepto DIAN no mapeado a casilla automatica"),IF(LEFT($J145,4)="TOPE","Control automatico DIAN: "&amp;$J145,"Casilla automatica: "&amp;$J145)))</f>
        <v/>
      </c>
    </row>
    <row r="146">
      <c r="A146" s="9" t="n"/>
      <c r="B146" s="9" t="n"/>
      <c r="C146" s="9" t="n"/>
      <c r="D146" s="9" t="n"/>
      <c r="E146" s="9" t="n"/>
      <c r="F146" s="11" t="n"/>
      <c r="G146" s="9" t="n"/>
      <c r="H146" s="9" t="n"/>
      <c r="I146" s="9">
        <f>IF(COUNTA($A146:$H146)=0,"",IF($J146="OTRO","NO","SI"))</f>
        <v/>
      </c>
      <c r="J146" s="9">
        <f>IF(COUNTA($A146:$H146)=0,"",IFERROR(LOOKUP(2,1/(((LISTS!$H$2:$H$26&lt;&gt;"")*ISNUMBER(SEARCH(LISTS!$H$2:$H$26,$G146)))+((LISTS!$I$2:$I$26&lt;&gt;"")*ISNUMBER(SEARCH(LISTS!$I$2:$I$26,$E146)))),LISTS!$K$2:$K$26),"OTRO"))</f>
        <v/>
      </c>
      <c r="K146" s="11">
        <f>IF($I146&lt;&gt;"SI",0,IFERROR($F146,0))</f>
        <v/>
      </c>
      <c r="L146" s="9">
        <f>IF(COUNTA($A146:$H146)=0,"",IF($J146="OTRO",IFERROR(LOOKUP(2,1/(((LISTS!$H$2:$H$26&lt;&gt;"")*ISNUMBER(SEARCH(LISTS!$H$2:$H$26,$G146)))+((LISTS!$I$2:$I$26&lt;&gt;"")*ISNUMBER(SEARCH(LISTS!$I$2:$I$26,$E146)))),LISTS!$L$2:$L$26),"Concepto DIAN no mapeado a casilla automatica"),IF(LEFT($J146,4)="TOPE","Control automatico DIAN: "&amp;$J146,"Casilla automatica: "&amp;$J146)))</f>
        <v/>
      </c>
    </row>
    <row r="147">
      <c r="A147" s="9" t="n"/>
      <c r="B147" s="9" t="n"/>
      <c r="C147" s="9" t="n"/>
      <c r="D147" s="9" t="n"/>
      <c r="E147" s="9" t="n"/>
      <c r="F147" s="11" t="n"/>
      <c r="G147" s="9" t="n"/>
      <c r="H147" s="9" t="n"/>
      <c r="I147" s="9">
        <f>IF(COUNTA($A147:$H147)=0,"",IF($J147="OTRO","NO","SI"))</f>
        <v/>
      </c>
      <c r="J147" s="9">
        <f>IF(COUNTA($A147:$H147)=0,"",IFERROR(LOOKUP(2,1/(((LISTS!$H$2:$H$26&lt;&gt;"")*ISNUMBER(SEARCH(LISTS!$H$2:$H$26,$G147)))+((LISTS!$I$2:$I$26&lt;&gt;"")*ISNUMBER(SEARCH(LISTS!$I$2:$I$26,$E147)))),LISTS!$K$2:$K$26),"OTRO"))</f>
        <v/>
      </c>
      <c r="K147" s="11">
        <f>IF($I147&lt;&gt;"SI",0,IFERROR($F147,0))</f>
        <v/>
      </c>
      <c r="L147" s="9">
        <f>IF(COUNTA($A147:$H147)=0,"",IF($J147="OTRO",IFERROR(LOOKUP(2,1/(((LISTS!$H$2:$H$26&lt;&gt;"")*ISNUMBER(SEARCH(LISTS!$H$2:$H$26,$G147)))+((LISTS!$I$2:$I$26&lt;&gt;"")*ISNUMBER(SEARCH(LISTS!$I$2:$I$26,$E147)))),LISTS!$L$2:$L$26),"Concepto DIAN no mapeado a casilla automatica"),IF(LEFT($J147,4)="TOPE","Control automatico DIAN: "&amp;$J147,"Casilla automatica: "&amp;$J147)))</f>
        <v/>
      </c>
    </row>
    <row r="148">
      <c r="A148" s="9" t="n"/>
      <c r="B148" s="9" t="n"/>
      <c r="C148" s="9" t="n"/>
      <c r="D148" s="9" t="n"/>
      <c r="E148" s="9" t="n"/>
      <c r="F148" s="11" t="n"/>
      <c r="G148" s="9" t="n"/>
      <c r="H148" s="9" t="n"/>
      <c r="I148" s="9">
        <f>IF(COUNTA($A148:$H148)=0,"",IF($J148="OTRO","NO","SI"))</f>
        <v/>
      </c>
      <c r="J148" s="9">
        <f>IF(COUNTA($A148:$H148)=0,"",IFERROR(LOOKUP(2,1/(((LISTS!$H$2:$H$26&lt;&gt;"")*ISNUMBER(SEARCH(LISTS!$H$2:$H$26,$G148)))+((LISTS!$I$2:$I$26&lt;&gt;"")*ISNUMBER(SEARCH(LISTS!$I$2:$I$26,$E148)))),LISTS!$K$2:$K$26),"OTRO"))</f>
        <v/>
      </c>
      <c r="K148" s="11">
        <f>IF($I148&lt;&gt;"SI",0,IFERROR($F148,0))</f>
        <v/>
      </c>
      <c r="L148" s="9">
        <f>IF(COUNTA($A148:$H148)=0,"",IF($J148="OTRO",IFERROR(LOOKUP(2,1/(((LISTS!$H$2:$H$26&lt;&gt;"")*ISNUMBER(SEARCH(LISTS!$H$2:$H$26,$G148)))+((LISTS!$I$2:$I$26&lt;&gt;"")*ISNUMBER(SEARCH(LISTS!$I$2:$I$26,$E148)))),LISTS!$L$2:$L$26),"Concepto DIAN no mapeado a casilla automatica"),IF(LEFT($J148,4)="TOPE","Control automatico DIAN: "&amp;$J148,"Casilla automatica: "&amp;$J148)))</f>
        <v/>
      </c>
    </row>
    <row r="149">
      <c r="A149" s="9" t="n"/>
      <c r="B149" s="9" t="n"/>
      <c r="C149" s="9" t="n"/>
      <c r="D149" s="9" t="n"/>
      <c r="E149" s="9" t="n"/>
      <c r="F149" s="11" t="n"/>
      <c r="G149" s="9" t="n"/>
      <c r="H149" s="9" t="n"/>
      <c r="I149" s="9">
        <f>IF(COUNTA($A149:$H149)=0,"",IF($J149="OTRO","NO","SI"))</f>
        <v/>
      </c>
      <c r="J149" s="9">
        <f>IF(COUNTA($A149:$H149)=0,"",IFERROR(LOOKUP(2,1/(((LISTS!$H$2:$H$26&lt;&gt;"")*ISNUMBER(SEARCH(LISTS!$H$2:$H$26,$G149)))+((LISTS!$I$2:$I$26&lt;&gt;"")*ISNUMBER(SEARCH(LISTS!$I$2:$I$26,$E149)))),LISTS!$K$2:$K$26),"OTRO"))</f>
        <v/>
      </c>
      <c r="K149" s="11">
        <f>IF($I149&lt;&gt;"SI",0,IFERROR($F149,0))</f>
        <v/>
      </c>
      <c r="L149" s="9">
        <f>IF(COUNTA($A149:$H149)=0,"",IF($J149="OTRO",IFERROR(LOOKUP(2,1/(((LISTS!$H$2:$H$26&lt;&gt;"")*ISNUMBER(SEARCH(LISTS!$H$2:$H$26,$G149)))+((LISTS!$I$2:$I$26&lt;&gt;"")*ISNUMBER(SEARCH(LISTS!$I$2:$I$26,$E149)))),LISTS!$L$2:$L$26),"Concepto DIAN no mapeado a casilla automatica"),IF(LEFT($J149,4)="TOPE","Control automatico DIAN: "&amp;$J149,"Casilla automatica: "&amp;$J149)))</f>
        <v/>
      </c>
    </row>
    <row r="150">
      <c r="A150" s="9" t="n"/>
      <c r="B150" s="9" t="n"/>
      <c r="C150" s="9" t="n"/>
      <c r="D150" s="9" t="n"/>
      <c r="E150" s="9" t="n"/>
      <c r="F150" s="11" t="n"/>
      <c r="G150" s="9" t="n"/>
      <c r="H150" s="9" t="n"/>
      <c r="I150" s="9">
        <f>IF(COUNTA($A150:$H150)=0,"",IF($J150="OTRO","NO","SI"))</f>
        <v/>
      </c>
      <c r="J150" s="9">
        <f>IF(COUNTA($A150:$H150)=0,"",IFERROR(LOOKUP(2,1/(((LISTS!$H$2:$H$26&lt;&gt;"")*ISNUMBER(SEARCH(LISTS!$H$2:$H$26,$G150)))+((LISTS!$I$2:$I$26&lt;&gt;"")*ISNUMBER(SEARCH(LISTS!$I$2:$I$26,$E150)))),LISTS!$K$2:$K$26),"OTRO"))</f>
        <v/>
      </c>
      <c r="K150" s="11">
        <f>IF($I150&lt;&gt;"SI",0,IFERROR($F150,0))</f>
        <v/>
      </c>
      <c r="L150" s="9">
        <f>IF(COUNTA($A150:$H150)=0,"",IF($J150="OTRO",IFERROR(LOOKUP(2,1/(((LISTS!$H$2:$H$26&lt;&gt;"")*ISNUMBER(SEARCH(LISTS!$H$2:$H$26,$G150)))+((LISTS!$I$2:$I$26&lt;&gt;"")*ISNUMBER(SEARCH(LISTS!$I$2:$I$26,$E150)))),LISTS!$L$2:$L$26),"Concepto DIAN no mapeado a casilla automatica"),IF(LEFT($J150,4)="TOPE","Control automatico DIAN: "&amp;$J150,"Casilla automatica: "&amp;$J150)))</f>
        <v/>
      </c>
    </row>
    <row r="151">
      <c r="A151" s="9" t="n"/>
      <c r="B151" s="9" t="n"/>
      <c r="C151" s="9" t="n"/>
      <c r="D151" s="9" t="n"/>
      <c r="E151" s="9" t="n"/>
      <c r="F151" s="11" t="n"/>
      <c r="G151" s="9" t="n"/>
      <c r="H151" s="9" t="n"/>
      <c r="I151" s="9">
        <f>IF(COUNTA($A151:$H151)=0,"",IF($J151="OTRO","NO","SI"))</f>
        <v/>
      </c>
      <c r="J151" s="9">
        <f>IF(COUNTA($A151:$H151)=0,"",IFERROR(LOOKUP(2,1/(((LISTS!$H$2:$H$26&lt;&gt;"")*ISNUMBER(SEARCH(LISTS!$H$2:$H$26,$G151)))+((LISTS!$I$2:$I$26&lt;&gt;"")*ISNUMBER(SEARCH(LISTS!$I$2:$I$26,$E151)))),LISTS!$K$2:$K$26),"OTRO"))</f>
        <v/>
      </c>
      <c r="K151" s="11">
        <f>IF($I151&lt;&gt;"SI",0,IFERROR($F151,0))</f>
        <v/>
      </c>
      <c r="L151" s="9">
        <f>IF(COUNTA($A151:$H151)=0,"",IF($J151="OTRO",IFERROR(LOOKUP(2,1/(((LISTS!$H$2:$H$26&lt;&gt;"")*ISNUMBER(SEARCH(LISTS!$H$2:$H$26,$G151)))+((LISTS!$I$2:$I$26&lt;&gt;"")*ISNUMBER(SEARCH(LISTS!$I$2:$I$26,$E151)))),LISTS!$L$2:$L$26),"Concepto DIAN no mapeado a casilla automatica"),IF(LEFT($J151,4)="TOPE","Control automatico DIAN: "&amp;$J151,"Casilla automatica: "&amp;$J151)))</f>
        <v/>
      </c>
    </row>
    <row r="152">
      <c r="A152" s="9" t="n"/>
      <c r="B152" s="9" t="n"/>
      <c r="C152" s="9" t="n"/>
      <c r="D152" s="9" t="n"/>
      <c r="E152" s="9" t="n"/>
      <c r="F152" s="11" t="n"/>
      <c r="G152" s="9" t="n"/>
      <c r="H152" s="9" t="n"/>
      <c r="I152" s="9">
        <f>IF(COUNTA($A152:$H152)=0,"",IF($J152="OTRO","NO","SI"))</f>
        <v/>
      </c>
      <c r="J152" s="9">
        <f>IF(COUNTA($A152:$H152)=0,"",IFERROR(LOOKUP(2,1/(((LISTS!$H$2:$H$26&lt;&gt;"")*ISNUMBER(SEARCH(LISTS!$H$2:$H$26,$G152)))+((LISTS!$I$2:$I$26&lt;&gt;"")*ISNUMBER(SEARCH(LISTS!$I$2:$I$26,$E152)))),LISTS!$K$2:$K$26),"OTRO"))</f>
        <v/>
      </c>
      <c r="K152" s="11">
        <f>IF($I152&lt;&gt;"SI",0,IFERROR($F152,0))</f>
        <v/>
      </c>
      <c r="L152" s="9">
        <f>IF(COUNTA($A152:$H152)=0,"",IF($J152="OTRO",IFERROR(LOOKUP(2,1/(((LISTS!$H$2:$H$26&lt;&gt;"")*ISNUMBER(SEARCH(LISTS!$H$2:$H$26,$G152)))+((LISTS!$I$2:$I$26&lt;&gt;"")*ISNUMBER(SEARCH(LISTS!$I$2:$I$26,$E152)))),LISTS!$L$2:$L$26),"Concepto DIAN no mapeado a casilla automatica"),IF(LEFT($J152,4)="TOPE","Control automatico DIAN: "&amp;$J152,"Casilla automatica: "&amp;$J152)))</f>
        <v/>
      </c>
    </row>
    <row r="153">
      <c r="A153" s="9" t="n"/>
      <c r="B153" s="9" t="n"/>
      <c r="C153" s="9" t="n"/>
      <c r="D153" s="9" t="n"/>
      <c r="E153" s="9" t="n"/>
      <c r="F153" s="11" t="n"/>
      <c r="G153" s="9" t="n"/>
      <c r="H153" s="9" t="n"/>
      <c r="I153" s="9">
        <f>IF(COUNTA($A153:$H153)=0,"",IF($J153="OTRO","NO","SI"))</f>
        <v/>
      </c>
      <c r="J153" s="9">
        <f>IF(COUNTA($A153:$H153)=0,"",IFERROR(LOOKUP(2,1/(((LISTS!$H$2:$H$26&lt;&gt;"")*ISNUMBER(SEARCH(LISTS!$H$2:$H$26,$G153)))+((LISTS!$I$2:$I$26&lt;&gt;"")*ISNUMBER(SEARCH(LISTS!$I$2:$I$26,$E153)))),LISTS!$K$2:$K$26),"OTRO"))</f>
        <v/>
      </c>
      <c r="K153" s="11">
        <f>IF($I153&lt;&gt;"SI",0,IFERROR($F153,0))</f>
        <v/>
      </c>
      <c r="L153" s="9">
        <f>IF(COUNTA($A153:$H153)=0,"",IF($J153="OTRO",IFERROR(LOOKUP(2,1/(((LISTS!$H$2:$H$26&lt;&gt;"")*ISNUMBER(SEARCH(LISTS!$H$2:$H$26,$G153)))+((LISTS!$I$2:$I$26&lt;&gt;"")*ISNUMBER(SEARCH(LISTS!$I$2:$I$26,$E153)))),LISTS!$L$2:$L$26),"Concepto DIAN no mapeado a casilla automatica"),IF(LEFT($J153,4)="TOPE","Control automatico DIAN: "&amp;$J153,"Casilla automatica: "&amp;$J153)))</f>
        <v/>
      </c>
    </row>
    <row r="154">
      <c r="A154" s="9" t="n"/>
      <c r="B154" s="9" t="n"/>
      <c r="C154" s="9" t="n"/>
      <c r="D154" s="9" t="n"/>
      <c r="E154" s="9" t="n"/>
      <c r="F154" s="11" t="n"/>
      <c r="G154" s="9" t="n"/>
      <c r="H154" s="9" t="n"/>
      <c r="I154" s="9">
        <f>IF(COUNTA($A154:$H154)=0,"",IF($J154="OTRO","NO","SI"))</f>
        <v/>
      </c>
      <c r="J154" s="9">
        <f>IF(COUNTA($A154:$H154)=0,"",IFERROR(LOOKUP(2,1/(((LISTS!$H$2:$H$26&lt;&gt;"")*ISNUMBER(SEARCH(LISTS!$H$2:$H$26,$G154)))+((LISTS!$I$2:$I$26&lt;&gt;"")*ISNUMBER(SEARCH(LISTS!$I$2:$I$26,$E154)))),LISTS!$K$2:$K$26),"OTRO"))</f>
        <v/>
      </c>
      <c r="K154" s="11">
        <f>IF($I154&lt;&gt;"SI",0,IFERROR($F154,0))</f>
        <v/>
      </c>
      <c r="L154" s="9">
        <f>IF(COUNTA($A154:$H154)=0,"",IF($J154="OTRO",IFERROR(LOOKUP(2,1/(((LISTS!$H$2:$H$26&lt;&gt;"")*ISNUMBER(SEARCH(LISTS!$H$2:$H$26,$G154)))+((LISTS!$I$2:$I$26&lt;&gt;"")*ISNUMBER(SEARCH(LISTS!$I$2:$I$26,$E154)))),LISTS!$L$2:$L$26),"Concepto DIAN no mapeado a casilla automatica"),IF(LEFT($J154,4)="TOPE","Control automatico DIAN: "&amp;$J154,"Casilla automatica: "&amp;$J154)))</f>
        <v/>
      </c>
    </row>
    <row r="155">
      <c r="A155" s="9" t="n"/>
      <c r="B155" s="9" t="n"/>
      <c r="C155" s="9" t="n"/>
      <c r="D155" s="9" t="n"/>
      <c r="E155" s="9" t="n"/>
      <c r="F155" s="11" t="n"/>
      <c r="G155" s="9" t="n"/>
      <c r="H155" s="9" t="n"/>
      <c r="I155" s="9">
        <f>IF(COUNTA($A155:$H155)=0,"",IF($J155="OTRO","NO","SI"))</f>
        <v/>
      </c>
      <c r="J155" s="9">
        <f>IF(COUNTA($A155:$H155)=0,"",IFERROR(LOOKUP(2,1/(((LISTS!$H$2:$H$26&lt;&gt;"")*ISNUMBER(SEARCH(LISTS!$H$2:$H$26,$G155)))+((LISTS!$I$2:$I$26&lt;&gt;"")*ISNUMBER(SEARCH(LISTS!$I$2:$I$26,$E155)))),LISTS!$K$2:$K$26),"OTRO"))</f>
        <v/>
      </c>
      <c r="K155" s="11">
        <f>IF($I155&lt;&gt;"SI",0,IFERROR($F155,0))</f>
        <v/>
      </c>
      <c r="L155" s="9">
        <f>IF(COUNTA($A155:$H155)=0,"",IF($J155="OTRO",IFERROR(LOOKUP(2,1/(((LISTS!$H$2:$H$26&lt;&gt;"")*ISNUMBER(SEARCH(LISTS!$H$2:$H$26,$G155)))+((LISTS!$I$2:$I$26&lt;&gt;"")*ISNUMBER(SEARCH(LISTS!$I$2:$I$26,$E155)))),LISTS!$L$2:$L$26),"Concepto DIAN no mapeado a casilla automatica"),IF(LEFT($J155,4)="TOPE","Control automatico DIAN: "&amp;$J155,"Casilla automatica: "&amp;$J155)))</f>
        <v/>
      </c>
    </row>
    <row r="156">
      <c r="A156" s="9" t="n"/>
      <c r="B156" s="9" t="n"/>
      <c r="C156" s="9" t="n"/>
      <c r="D156" s="9" t="n"/>
      <c r="E156" s="9" t="n"/>
      <c r="F156" s="11" t="n"/>
      <c r="G156" s="9" t="n"/>
      <c r="H156" s="9" t="n"/>
      <c r="I156" s="9">
        <f>IF(COUNTA($A156:$H156)=0,"",IF($J156="OTRO","NO","SI"))</f>
        <v/>
      </c>
      <c r="J156" s="9">
        <f>IF(COUNTA($A156:$H156)=0,"",IFERROR(LOOKUP(2,1/(((LISTS!$H$2:$H$26&lt;&gt;"")*ISNUMBER(SEARCH(LISTS!$H$2:$H$26,$G156)))+((LISTS!$I$2:$I$26&lt;&gt;"")*ISNUMBER(SEARCH(LISTS!$I$2:$I$26,$E156)))),LISTS!$K$2:$K$26),"OTRO"))</f>
        <v/>
      </c>
      <c r="K156" s="11">
        <f>IF($I156&lt;&gt;"SI",0,IFERROR($F156,0))</f>
        <v/>
      </c>
      <c r="L156" s="9">
        <f>IF(COUNTA($A156:$H156)=0,"",IF($J156="OTRO",IFERROR(LOOKUP(2,1/(((LISTS!$H$2:$H$26&lt;&gt;"")*ISNUMBER(SEARCH(LISTS!$H$2:$H$26,$G156)))+((LISTS!$I$2:$I$26&lt;&gt;"")*ISNUMBER(SEARCH(LISTS!$I$2:$I$26,$E156)))),LISTS!$L$2:$L$26),"Concepto DIAN no mapeado a casilla automatica"),IF(LEFT($J156,4)="TOPE","Control automatico DIAN: "&amp;$J156,"Casilla automatica: "&amp;$J156)))</f>
        <v/>
      </c>
    </row>
    <row r="157">
      <c r="A157" s="9" t="n"/>
      <c r="B157" s="9" t="n"/>
      <c r="C157" s="9" t="n"/>
      <c r="D157" s="9" t="n"/>
      <c r="E157" s="9" t="n"/>
      <c r="F157" s="11" t="n"/>
      <c r="G157" s="9" t="n"/>
      <c r="H157" s="9" t="n"/>
      <c r="I157" s="9">
        <f>IF(COUNTA($A157:$H157)=0,"",IF($J157="OTRO","NO","SI"))</f>
        <v/>
      </c>
      <c r="J157" s="9">
        <f>IF(COUNTA($A157:$H157)=0,"",IFERROR(LOOKUP(2,1/(((LISTS!$H$2:$H$26&lt;&gt;"")*ISNUMBER(SEARCH(LISTS!$H$2:$H$26,$G157)))+((LISTS!$I$2:$I$26&lt;&gt;"")*ISNUMBER(SEARCH(LISTS!$I$2:$I$26,$E157)))),LISTS!$K$2:$K$26),"OTRO"))</f>
        <v/>
      </c>
      <c r="K157" s="11">
        <f>IF($I157&lt;&gt;"SI",0,IFERROR($F157,0))</f>
        <v/>
      </c>
      <c r="L157" s="9">
        <f>IF(COUNTA($A157:$H157)=0,"",IF($J157="OTRO",IFERROR(LOOKUP(2,1/(((LISTS!$H$2:$H$26&lt;&gt;"")*ISNUMBER(SEARCH(LISTS!$H$2:$H$26,$G157)))+((LISTS!$I$2:$I$26&lt;&gt;"")*ISNUMBER(SEARCH(LISTS!$I$2:$I$26,$E157)))),LISTS!$L$2:$L$26),"Concepto DIAN no mapeado a casilla automatica"),IF(LEFT($J157,4)="TOPE","Control automatico DIAN: "&amp;$J157,"Casilla automatica: "&amp;$J157)))</f>
        <v/>
      </c>
    </row>
    <row r="158">
      <c r="A158" s="9" t="n"/>
      <c r="B158" s="9" t="n"/>
      <c r="C158" s="9" t="n"/>
      <c r="D158" s="9" t="n"/>
      <c r="E158" s="9" t="n"/>
      <c r="F158" s="11" t="n"/>
      <c r="G158" s="9" t="n"/>
      <c r="H158" s="9" t="n"/>
      <c r="I158" s="9">
        <f>IF(COUNTA($A158:$H158)=0,"",IF($J158="OTRO","NO","SI"))</f>
        <v/>
      </c>
      <c r="J158" s="9">
        <f>IF(COUNTA($A158:$H158)=0,"",IFERROR(LOOKUP(2,1/(((LISTS!$H$2:$H$26&lt;&gt;"")*ISNUMBER(SEARCH(LISTS!$H$2:$H$26,$G158)))+((LISTS!$I$2:$I$26&lt;&gt;"")*ISNUMBER(SEARCH(LISTS!$I$2:$I$26,$E158)))),LISTS!$K$2:$K$26),"OTRO"))</f>
        <v/>
      </c>
      <c r="K158" s="11">
        <f>IF($I158&lt;&gt;"SI",0,IFERROR($F158,0))</f>
        <v/>
      </c>
      <c r="L158" s="9">
        <f>IF(COUNTA($A158:$H158)=0,"",IF($J158="OTRO",IFERROR(LOOKUP(2,1/(((LISTS!$H$2:$H$26&lt;&gt;"")*ISNUMBER(SEARCH(LISTS!$H$2:$H$26,$G158)))+((LISTS!$I$2:$I$26&lt;&gt;"")*ISNUMBER(SEARCH(LISTS!$I$2:$I$26,$E158)))),LISTS!$L$2:$L$26),"Concepto DIAN no mapeado a casilla automatica"),IF(LEFT($J158,4)="TOPE","Control automatico DIAN: "&amp;$J158,"Casilla automatica: "&amp;$J158)))</f>
        <v/>
      </c>
    </row>
    <row r="159">
      <c r="A159" s="9" t="n"/>
      <c r="B159" s="9" t="n"/>
      <c r="C159" s="9" t="n"/>
      <c r="D159" s="9" t="n"/>
      <c r="E159" s="9" t="n"/>
      <c r="F159" s="11" t="n"/>
      <c r="G159" s="9" t="n"/>
      <c r="H159" s="9" t="n"/>
      <c r="I159" s="9">
        <f>IF(COUNTA($A159:$H159)=0,"",IF($J159="OTRO","NO","SI"))</f>
        <v/>
      </c>
      <c r="J159" s="9">
        <f>IF(COUNTA($A159:$H159)=0,"",IFERROR(LOOKUP(2,1/(((LISTS!$H$2:$H$26&lt;&gt;"")*ISNUMBER(SEARCH(LISTS!$H$2:$H$26,$G159)))+((LISTS!$I$2:$I$26&lt;&gt;"")*ISNUMBER(SEARCH(LISTS!$I$2:$I$26,$E159)))),LISTS!$K$2:$K$26),"OTRO"))</f>
        <v/>
      </c>
      <c r="K159" s="11">
        <f>IF($I159&lt;&gt;"SI",0,IFERROR($F159,0))</f>
        <v/>
      </c>
      <c r="L159" s="9">
        <f>IF(COUNTA($A159:$H159)=0,"",IF($J159="OTRO",IFERROR(LOOKUP(2,1/(((LISTS!$H$2:$H$26&lt;&gt;"")*ISNUMBER(SEARCH(LISTS!$H$2:$H$26,$G159)))+((LISTS!$I$2:$I$26&lt;&gt;"")*ISNUMBER(SEARCH(LISTS!$I$2:$I$26,$E159)))),LISTS!$L$2:$L$26),"Concepto DIAN no mapeado a casilla automatica"),IF(LEFT($J159,4)="TOPE","Control automatico DIAN: "&amp;$J159,"Casilla automatica: "&amp;$J159)))</f>
        <v/>
      </c>
    </row>
    <row r="160">
      <c r="A160" s="9" t="n"/>
      <c r="B160" s="9" t="n"/>
      <c r="C160" s="9" t="n"/>
      <c r="D160" s="9" t="n"/>
      <c r="E160" s="9" t="n"/>
      <c r="F160" s="11" t="n"/>
      <c r="G160" s="9" t="n"/>
      <c r="H160" s="9" t="n"/>
      <c r="I160" s="9">
        <f>IF(COUNTA($A160:$H160)=0,"",IF($J160="OTRO","NO","SI"))</f>
        <v/>
      </c>
      <c r="J160" s="9">
        <f>IF(COUNTA($A160:$H160)=0,"",IFERROR(LOOKUP(2,1/(((LISTS!$H$2:$H$26&lt;&gt;"")*ISNUMBER(SEARCH(LISTS!$H$2:$H$26,$G160)))+((LISTS!$I$2:$I$26&lt;&gt;"")*ISNUMBER(SEARCH(LISTS!$I$2:$I$26,$E160)))),LISTS!$K$2:$K$26),"OTRO"))</f>
        <v/>
      </c>
      <c r="K160" s="11">
        <f>IF($I160&lt;&gt;"SI",0,IFERROR($F160,0))</f>
        <v/>
      </c>
      <c r="L160" s="9">
        <f>IF(COUNTA($A160:$H160)=0,"",IF($J160="OTRO",IFERROR(LOOKUP(2,1/(((LISTS!$H$2:$H$26&lt;&gt;"")*ISNUMBER(SEARCH(LISTS!$H$2:$H$26,$G160)))+((LISTS!$I$2:$I$26&lt;&gt;"")*ISNUMBER(SEARCH(LISTS!$I$2:$I$26,$E160)))),LISTS!$L$2:$L$26),"Concepto DIAN no mapeado a casilla automatica"),IF(LEFT($J160,4)="TOPE","Control automatico DIAN: "&amp;$J160,"Casilla automatica: "&amp;$J160)))</f>
        <v/>
      </c>
    </row>
    <row r="161">
      <c r="A161" s="9" t="n"/>
      <c r="B161" s="9" t="n"/>
      <c r="C161" s="9" t="n"/>
      <c r="D161" s="9" t="n"/>
      <c r="E161" s="9" t="n"/>
      <c r="F161" s="11" t="n"/>
      <c r="G161" s="9" t="n"/>
      <c r="H161" s="9" t="n"/>
      <c r="I161" s="9">
        <f>IF(COUNTA($A161:$H161)=0,"",IF($J161="OTRO","NO","SI"))</f>
        <v/>
      </c>
      <c r="J161" s="9">
        <f>IF(COUNTA($A161:$H161)=0,"",IFERROR(LOOKUP(2,1/(((LISTS!$H$2:$H$26&lt;&gt;"")*ISNUMBER(SEARCH(LISTS!$H$2:$H$26,$G161)))+((LISTS!$I$2:$I$26&lt;&gt;"")*ISNUMBER(SEARCH(LISTS!$I$2:$I$26,$E161)))),LISTS!$K$2:$K$26),"OTRO"))</f>
        <v/>
      </c>
      <c r="K161" s="11">
        <f>IF($I161&lt;&gt;"SI",0,IFERROR($F161,0))</f>
        <v/>
      </c>
      <c r="L161" s="9">
        <f>IF(COUNTA($A161:$H161)=0,"",IF($J161="OTRO",IFERROR(LOOKUP(2,1/(((LISTS!$H$2:$H$26&lt;&gt;"")*ISNUMBER(SEARCH(LISTS!$H$2:$H$26,$G161)))+((LISTS!$I$2:$I$26&lt;&gt;"")*ISNUMBER(SEARCH(LISTS!$I$2:$I$26,$E161)))),LISTS!$L$2:$L$26),"Concepto DIAN no mapeado a casilla automatica"),IF(LEFT($J161,4)="TOPE","Control automatico DIAN: "&amp;$J161,"Casilla automatica: "&amp;$J161)))</f>
        <v/>
      </c>
    </row>
    <row r="162">
      <c r="A162" s="9" t="n"/>
      <c r="B162" s="9" t="n"/>
      <c r="C162" s="9" t="n"/>
      <c r="D162" s="9" t="n"/>
      <c r="E162" s="9" t="n"/>
      <c r="F162" s="11" t="n"/>
      <c r="G162" s="9" t="n"/>
      <c r="H162" s="9" t="n"/>
      <c r="I162" s="9">
        <f>IF(COUNTA($A162:$H162)=0,"",IF($J162="OTRO","NO","SI"))</f>
        <v/>
      </c>
      <c r="J162" s="9">
        <f>IF(COUNTA($A162:$H162)=0,"",IFERROR(LOOKUP(2,1/(((LISTS!$H$2:$H$26&lt;&gt;"")*ISNUMBER(SEARCH(LISTS!$H$2:$H$26,$G162)))+((LISTS!$I$2:$I$26&lt;&gt;"")*ISNUMBER(SEARCH(LISTS!$I$2:$I$26,$E162)))),LISTS!$K$2:$K$26),"OTRO"))</f>
        <v/>
      </c>
      <c r="K162" s="11">
        <f>IF($I162&lt;&gt;"SI",0,IFERROR($F162,0))</f>
        <v/>
      </c>
      <c r="L162" s="9">
        <f>IF(COUNTA($A162:$H162)=0,"",IF($J162="OTRO",IFERROR(LOOKUP(2,1/(((LISTS!$H$2:$H$26&lt;&gt;"")*ISNUMBER(SEARCH(LISTS!$H$2:$H$26,$G162)))+((LISTS!$I$2:$I$26&lt;&gt;"")*ISNUMBER(SEARCH(LISTS!$I$2:$I$26,$E162)))),LISTS!$L$2:$L$26),"Concepto DIAN no mapeado a casilla automatica"),IF(LEFT($J162,4)="TOPE","Control automatico DIAN: "&amp;$J162,"Casilla automatica: "&amp;$J162)))</f>
        <v/>
      </c>
    </row>
    <row r="163">
      <c r="A163" s="9" t="n"/>
      <c r="B163" s="9" t="n"/>
      <c r="C163" s="9" t="n"/>
      <c r="D163" s="9" t="n"/>
      <c r="E163" s="9" t="n"/>
      <c r="F163" s="11" t="n"/>
      <c r="G163" s="9" t="n"/>
      <c r="H163" s="9" t="n"/>
      <c r="I163" s="9">
        <f>IF(COUNTA($A163:$H163)=0,"",IF($J163="OTRO","NO","SI"))</f>
        <v/>
      </c>
      <c r="J163" s="9">
        <f>IF(COUNTA($A163:$H163)=0,"",IFERROR(LOOKUP(2,1/(((LISTS!$H$2:$H$26&lt;&gt;"")*ISNUMBER(SEARCH(LISTS!$H$2:$H$26,$G163)))+((LISTS!$I$2:$I$26&lt;&gt;"")*ISNUMBER(SEARCH(LISTS!$I$2:$I$26,$E163)))),LISTS!$K$2:$K$26),"OTRO"))</f>
        <v/>
      </c>
      <c r="K163" s="11">
        <f>IF($I163&lt;&gt;"SI",0,IFERROR($F163,0))</f>
        <v/>
      </c>
      <c r="L163" s="9">
        <f>IF(COUNTA($A163:$H163)=0,"",IF($J163="OTRO",IFERROR(LOOKUP(2,1/(((LISTS!$H$2:$H$26&lt;&gt;"")*ISNUMBER(SEARCH(LISTS!$H$2:$H$26,$G163)))+((LISTS!$I$2:$I$26&lt;&gt;"")*ISNUMBER(SEARCH(LISTS!$I$2:$I$26,$E163)))),LISTS!$L$2:$L$26),"Concepto DIAN no mapeado a casilla automatica"),IF(LEFT($J163,4)="TOPE","Control automatico DIAN: "&amp;$J163,"Casilla automatica: "&amp;$J163)))</f>
        <v/>
      </c>
    </row>
    <row r="164">
      <c r="A164" s="9" t="n"/>
      <c r="B164" s="9" t="n"/>
      <c r="C164" s="9" t="n"/>
      <c r="D164" s="9" t="n"/>
      <c r="E164" s="9" t="n"/>
      <c r="F164" s="11" t="n"/>
      <c r="G164" s="9" t="n"/>
      <c r="H164" s="9" t="n"/>
      <c r="I164" s="9">
        <f>IF(COUNTA($A164:$H164)=0,"",IF($J164="OTRO","NO","SI"))</f>
        <v/>
      </c>
      <c r="J164" s="9">
        <f>IF(COUNTA($A164:$H164)=0,"",IFERROR(LOOKUP(2,1/(((LISTS!$H$2:$H$26&lt;&gt;"")*ISNUMBER(SEARCH(LISTS!$H$2:$H$26,$G164)))+((LISTS!$I$2:$I$26&lt;&gt;"")*ISNUMBER(SEARCH(LISTS!$I$2:$I$26,$E164)))),LISTS!$K$2:$K$26),"OTRO"))</f>
        <v/>
      </c>
      <c r="K164" s="11">
        <f>IF($I164&lt;&gt;"SI",0,IFERROR($F164,0))</f>
        <v/>
      </c>
      <c r="L164" s="9">
        <f>IF(COUNTA($A164:$H164)=0,"",IF($J164="OTRO",IFERROR(LOOKUP(2,1/(((LISTS!$H$2:$H$26&lt;&gt;"")*ISNUMBER(SEARCH(LISTS!$H$2:$H$26,$G164)))+((LISTS!$I$2:$I$26&lt;&gt;"")*ISNUMBER(SEARCH(LISTS!$I$2:$I$26,$E164)))),LISTS!$L$2:$L$26),"Concepto DIAN no mapeado a casilla automatica"),IF(LEFT($J164,4)="TOPE","Control automatico DIAN: "&amp;$J164,"Casilla automatica: "&amp;$J164)))</f>
        <v/>
      </c>
    </row>
    <row r="165">
      <c r="A165" s="9" t="n"/>
      <c r="B165" s="9" t="n"/>
      <c r="C165" s="9" t="n"/>
      <c r="D165" s="9" t="n"/>
      <c r="E165" s="9" t="n"/>
      <c r="F165" s="11" t="n"/>
      <c r="G165" s="9" t="n"/>
      <c r="H165" s="9" t="n"/>
      <c r="I165" s="9">
        <f>IF(COUNTA($A165:$H165)=0,"",IF($J165="OTRO","NO","SI"))</f>
        <v/>
      </c>
      <c r="J165" s="9">
        <f>IF(COUNTA($A165:$H165)=0,"",IFERROR(LOOKUP(2,1/(((LISTS!$H$2:$H$26&lt;&gt;"")*ISNUMBER(SEARCH(LISTS!$H$2:$H$26,$G165)))+((LISTS!$I$2:$I$26&lt;&gt;"")*ISNUMBER(SEARCH(LISTS!$I$2:$I$26,$E165)))),LISTS!$K$2:$K$26),"OTRO"))</f>
        <v/>
      </c>
      <c r="K165" s="11">
        <f>IF($I165&lt;&gt;"SI",0,IFERROR($F165,0))</f>
        <v/>
      </c>
      <c r="L165" s="9">
        <f>IF(COUNTA($A165:$H165)=0,"",IF($J165="OTRO",IFERROR(LOOKUP(2,1/(((LISTS!$H$2:$H$26&lt;&gt;"")*ISNUMBER(SEARCH(LISTS!$H$2:$H$26,$G165)))+((LISTS!$I$2:$I$26&lt;&gt;"")*ISNUMBER(SEARCH(LISTS!$I$2:$I$26,$E165)))),LISTS!$L$2:$L$26),"Concepto DIAN no mapeado a casilla automatica"),IF(LEFT($J165,4)="TOPE","Control automatico DIAN: "&amp;$J165,"Casilla automatica: "&amp;$J165)))</f>
        <v/>
      </c>
    </row>
    <row r="166">
      <c r="A166" s="9" t="n"/>
      <c r="B166" s="9" t="n"/>
      <c r="C166" s="9" t="n"/>
      <c r="D166" s="9" t="n"/>
      <c r="E166" s="9" t="n"/>
      <c r="F166" s="11" t="n"/>
      <c r="G166" s="9" t="n"/>
      <c r="H166" s="9" t="n"/>
      <c r="I166" s="9">
        <f>IF(COUNTA($A166:$H166)=0,"",IF($J166="OTRO","NO","SI"))</f>
        <v/>
      </c>
      <c r="J166" s="9">
        <f>IF(COUNTA($A166:$H166)=0,"",IFERROR(LOOKUP(2,1/(((LISTS!$H$2:$H$26&lt;&gt;"")*ISNUMBER(SEARCH(LISTS!$H$2:$H$26,$G166)))+((LISTS!$I$2:$I$26&lt;&gt;"")*ISNUMBER(SEARCH(LISTS!$I$2:$I$26,$E166)))),LISTS!$K$2:$K$26),"OTRO"))</f>
        <v/>
      </c>
      <c r="K166" s="11">
        <f>IF($I166&lt;&gt;"SI",0,IFERROR($F166,0))</f>
        <v/>
      </c>
      <c r="L166" s="9">
        <f>IF(COUNTA($A166:$H166)=0,"",IF($J166="OTRO",IFERROR(LOOKUP(2,1/(((LISTS!$H$2:$H$26&lt;&gt;"")*ISNUMBER(SEARCH(LISTS!$H$2:$H$26,$G166)))+((LISTS!$I$2:$I$26&lt;&gt;"")*ISNUMBER(SEARCH(LISTS!$I$2:$I$26,$E166)))),LISTS!$L$2:$L$26),"Concepto DIAN no mapeado a casilla automatica"),IF(LEFT($J166,4)="TOPE","Control automatico DIAN: "&amp;$J166,"Casilla automatica: "&amp;$J166)))</f>
        <v/>
      </c>
    </row>
    <row r="167">
      <c r="A167" s="9" t="n"/>
      <c r="B167" s="9" t="n"/>
      <c r="C167" s="9" t="n"/>
      <c r="D167" s="9" t="n"/>
      <c r="E167" s="9" t="n"/>
      <c r="F167" s="11" t="n"/>
      <c r="G167" s="9" t="n"/>
      <c r="H167" s="9" t="n"/>
      <c r="I167" s="9">
        <f>IF(COUNTA($A167:$H167)=0,"",IF($J167="OTRO","NO","SI"))</f>
        <v/>
      </c>
      <c r="J167" s="9">
        <f>IF(COUNTA($A167:$H167)=0,"",IFERROR(LOOKUP(2,1/(((LISTS!$H$2:$H$26&lt;&gt;"")*ISNUMBER(SEARCH(LISTS!$H$2:$H$26,$G167)))+((LISTS!$I$2:$I$26&lt;&gt;"")*ISNUMBER(SEARCH(LISTS!$I$2:$I$26,$E167)))),LISTS!$K$2:$K$26),"OTRO"))</f>
        <v/>
      </c>
      <c r="K167" s="11">
        <f>IF($I167&lt;&gt;"SI",0,IFERROR($F167,0))</f>
        <v/>
      </c>
      <c r="L167" s="9">
        <f>IF(COUNTA($A167:$H167)=0,"",IF($J167="OTRO",IFERROR(LOOKUP(2,1/(((LISTS!$H$2:$H$26&lt;&gt;"")*ISNUMBER(SEARCH(LISTS!$H$2:$H$26,$G167)))+((LISTS!$I$2:$I$26&lt;&gt;"")*ISNUMBER(SEARCH(LISTS!$I$2:$I$26,$E167)))),LISTS!$L$2:$L$26),"Concepto DIAN no mapeado a casilla automatica"),IF(LEFT($J167,4)="TOPE","Control automatico DIAN: "&amp;$J167,"Casilla automatica: "&amp;$J167)))</f>
        <v/>
      </c>
    </row>
    <row r="168">
      <c r="A168" s="9" t="n"/>
      <c r="B168" s="9" t="n"/>
      <c r="C168" s="9" t="n"/>
      <c r="D168" s="9" t="n"/>
      <c r="E168" s="9" t="n"/>
      <c r="F168" s="11" t="n"/>
      <c r="G168" s="9" t="n"/>
      <c r="H168" s="9" t="n"/>
      <c r="I168" s="9">
        <f>IF(COUNTA($A168:$H168)=0,"",IF($J168="OTRO","NO","SI"))</f>
        <v/>
      </c>
      <c r="J168" s="9">
        <f>IF(COUNTA($A168:$H168)=0,"",IFERROR(LOOKUP(2,1/(((LISTS!$H$2:$H$26&lt;&gt;"")*ISNUMBER(SEARCH(LISTS!$H$2:$H$26,$G168)))+((LISTS!$I$2:$I$26&lt;&gt;"")*ISNUMBER(SEARCH(LISTS!$I$2:$I$26,$E168)))),LISTS!$K$2:$K$26),"OTRO"))</f>
        <v/>
      </c>
      <c r="K168" s="11">
        <f>IF($I168&lt;&gt;"SI",0,IFERROR($F168,0))</f>
        <v/>
      </c>
      <c r="L168" s="9">
        <f>IF(COUNTA($A168:$H168)=0,"",IF($J168="OTRO",IFERROR(LOOKUP(2,1/(((LISTS!$H$2:$H$26&lt;&gt;"")*ISNUMBER(SEARCH(LISTS!$H$2:$H$26,$G168)))+((LISTS!$I$2:$I$26&lt;&gt;"")*ISNUMBER(SEARCH(LISTS!$I$2:$I$26,$E168)))),LISTS!$L$2:$L$26),"Concepto DIAN no mapeado a casilla automatica"),IF(LEFT($J168,4)="TOPE","Control automatico DIAN: "&amp;$J168,"Casilla automatica: "&amp;$J168)))</f>
        <v/>
      </c>
    </row>
    <row r="169">
      <c r="A169" s="9" t="n"/>
      <c r="B169" s="9" t="n"/>
      <c r="C169" s="9" t="n"/>
      <c r="D169" s="9" t="n"/>
      <c r="E169" s="9" t="n"/>
      <c r="F169" s="11" t="n"/>
      <c r="G169" s="9" t="n"/>
      <c r="H169" s="9" t="n"/>
      <c r="I169" s="9">
        <f>IF(COUNTA($A169:$H169)=0,"",IF($J169="OTRO","NO","SI"))</f>
        <v/>
      </c>
      <c r="J169" s="9">
        <f>IF(COUNTA($A169:$H169)=0,"",IFERROR(LOOKUP(2,1/(((LISTS!$H$2:$H$26&lt;&gt;"")*ISNUMBER(SEARCH(LISTS!$H$2:$H$26,$G169)))+((LISTS!$I$2:$I$26&lt;&gt;"")*ISNUMBER(SEARCH(LISTS!$I$2:$I$26,$E169)))),LISTS!$K$2:$K$26),"OTRO"))</f>
        <v/>
      </c>
      <c r="K169" s="11">
        <f>IF($I169&lt;&gt;"SI",0,IFERROR($F169,0))</f>
        <v/>
      </c>
      <c r="L169" s="9">
        <f>IF(COUNTA($A169:$H169)=0,"",IF($J169="OTRO",IFERROR(LOOKUP(2,1/(((LISTS!$H$2:$H$26&lt;&gt;"")*ISNUMBER(SEARCH(LISTS!$H$2:$H$26,$G169)))+((LISTS!$I$2:$I$26&lt;&gt;"")*ISNUMBER(SEARCH(LISTS!$I$2:$I$26,$E169)))),LISTS!$L$2:$L$26),"Concepto DIAN no mapeado a casilla automatica"),IF(LEFT($J169,4)="TOPE","Control automatico DIAN: "&amp;$J169,"Casilla automatica: "&amp;$J169)))</f>
        <v/>
      </c>
    </row>
    <row r="170">
      <c r="A170" s="9" t="n"/>
      <c r="B170" s="9" t="n"/>
      <c r="C170" s="9" t="n"/>
      <c r="D170" s="9" t="n"/>
      <c r="E170" s="9" t="n"/>
      <c r="F170" s="11" t="n"/>
      <c r="G170" s="9" t="n"/>
      <c r="H170" s="9" t="n"/>
      <c r="I170" s="9">
        <f>IF(COUNTA($A170:$H170)=0,"",IF($J170="OTRO","NO","SI"))</f>
        <v/>
      </c>
      <c r="J170" s="9">
        <f>IF(COUNTA($A170:$H170)=0,"",IFERROR(LOOKUP(2,1/(((LISTS!$H$2:$H$26&lt;&gt;"")*ISNUMBER(SEARCH(LISTS!$H$2:$H$26,$G170)))+((LISTS!$I$2:$I$26&lt;&gt;"")*ISNUMBER(SEARCH(LISTS!$I$2:$I$26,$E170)))),LISTS!$K$2:$K$26),"OTRO"))</f>
        <v/>
      </c>
      <c r="K170" s="11">
        <f>IF($I170&lt;&gt;"SI",0,IFERROR($F170,0))</f>
        <v/>
      </c>
      <c r="L170" s="9">
        <f>IF(COUNTA($A170:$H170)=0,"",IF($J170="OTRO",IFERROR(LOOKUP(2,1/(((LISTS!$H$2:$H$26&lt;&gt;"")*ISNUMBER(SEARCH(LISTS!$H$2:$H$26,$G170)))+((LISTS!$I$2:$I$26&lt;&gt;"")*ISNUMBER(SEARCH(LISTS!$I$2:$I$26,$E170)))),LISTS!$L$2:$L$26),"Concepto DIAN no mapeado a casilla automatica"),IF(LEFT($J170,4)="TOPE","Control automatico DIAN: "&amp;$J170,"Casilla automatica: "&amp;$J170)))</f>
        <v/>
      </c>
    </row>
    <row r="171">
      <c r="A171" s="9" t="n"/>
      <c r="B171" s="9" t="n"/>
      <c r="C171" s="9" t="n"/>
      <c r="D171" s="9" t="n"/>
      <c r="E171" s="9" t="n"/>
      <c r="F171" s="11" t="n"/>
      <c r="G171" s="9" t="n"/>
      <c r="H171" s="9" t="n"/>
      <c r="I171" s="9">
        <f>IF(COUNTA($A171:$H171)=0,"",IF($J171="OTRO","NO","SI"))</f>
        <v/>
      </c>
      <c r="J171" s="9">
        <f>IF(COUNTA($A171:$H171)=0,"",IFERROR(LOOKUP(2,1/(((LISTS!$H$2:$H$26&lt;&gt;"")*ISNUMBER(SEARCH(LISTS!$H$2:$H$26,$G171)))+((LISTS!$I$2:$I$26&lt;&gt;"")*ISNUMBER(SEARCH(LISTS!$I$2:$I$26,$E171)))),LISTS!$K$2:$K$26),"OTRO"))</f>
        <v/>
      </c>
      <c r="K171" s="11">
        <f>IF($I171&lt;&gt;"SI",0,IFERROR($F171,0))</f>
        <v/>
      </c>
      <c r="L171" s="9">
        <f>IF(COUNTA($A171:$H171)=0,"",IF($J171="OTRO",IFERROR(LOOKUP(2,1/(((LISTS!$H$2:$H$26&lt;&gt;"")*ISNUMBER(SEARCH(LISTS!$H$2:$H$26,$G171)))+((LISTS!$I$2:$I$26&lt;&gt;"")*ISNUMBER(SEARCH(LISTS!$I$2:$I$26,$E171)))),LISTS!$L$2:$L$26),"Concepto DIAN no mapeado a casilla automatica"),IF(LEFT($J171,4)="TOPE","Control automatico DIAN: "&amp;$J171,"Casilla automatica: "&amp;$J171)))</f>
        <v/>
      </c>
    </row>
    <row r="172">
      <c r="A172" s="9" t="n"/>
      <c r="B172" s="9" t="n"/>
      <c r="C172" s="9" t="n"/>
      <c r="D172" s="9" t="n"/>
      <c r="E172" s="9" t="n"/>
      <c r="F172" s="11" t="n"/>
      <c r="G172" s="9" t="n"/>
      <c r="H172" s="9" t="n"/>
      <c r="I172" s="9">
        <f>IF(COUNTA($A172:$H172)=0,"",IF($J172="OTRO","NO","SI"))</f>
        <v/>
      </c>
      <c r="J172" s="9">
        <f>IF(COUNTA($A172:$H172)=0,"",IFERROR(LOOKUP(2,1/(((LISTS!$H$2:$H$26&lt;&gt;"")*ISNUMBER(SEARCH(LISTS!$H$2:$H$26,$G172)))+((LISTS!$I$2:$I$26&lt;&gt;"")*ISNUMBER(SEARCH(LISTS!$I$2:$I$26,$E172)))),LISTS!$K$2:$K$26),"OTRO"))</f>
        <v/>
      </c>
      <c r="K172" s="11">
        <f>IF($I172&lt;&gt;"SI",0,IFERROR($F172,0))</f>
        <v/>
      </c>
      <c r="L172" s="9">
        <f>IF(COUNTA($A172:$H172)=0,"",IF($J172="OTRO",IFERROR(LOOKUP(2,1/(((LISTS!$H$2:$H$26&lt;&gt;"")*ISNUMBER(SEARCH(LISTS!$H$2:$H$26,$G172)))+((LISTS!$I$2:$I$26&lt;&gt;"")*ISNUMBER(SEARCH(LISTS!$I$2:$I$26,$E172)))),LISTS!$L$2:$L$26),"Concepto DIAN no mapeado a casilla automatica"),IF(LEFT($J172,4)="TOPE","Control automatico DIAN: "&amp;$J172,"Casilla automatica: "&amp;$J172)))</f>
        <v/>
      </c>
    </row>
    <row r="173">
      <c r="A173" s="9" t="n"/>
      <c r="B173" s="9" t="n"/>
      <c r="C173" s="9" t="n"/>
      <c r="D173" s="9" t="n"/>
      <c r="E173" s="9" t="n"/>
      <c r="F173" s="11" t="n"/>
      <c r="G173" s="9" t="n"/>
      <c r="H173" s="9" t="n"/>
      <c r="I173" s="9">
        <f>IF(COUNTA($A173:$H173)=0,"",IF($J173="OTRO","NO","SI"))</f>
        <v/>
      </c>
      <c r="J173" s="9">
        <f>IF(COUNTA($A173:$H173)=0,"",IFERROR(LOOKUP(2,1/(((LISTS!$H$2:$H$26&lt;&gt;"")*ISNUMBER(SEARCH(LISTS!$H$2:$H$26,$G173)))+((LISTS!$I$2:$I$26&lt;&gt;"")*ISNUMBER(SEARCH(LISTS!$I$2:$I$26,$E173)))),LISTS!$K$2:$K$26),"OTRO"))</f>
        <v/>
      </c>
      <c r="K173" s="11">
        <f>IF($I173&lt;&gt;"SI",0,IFERROR($F173,0))</f>
        <v/>
      </c>
      <c r="L173" s="9">
        <f>IF(COUNTA($A173:$H173)=0,"",IF($J173="OTRO",IFERROR(LOOKUP(2,1/(((LISTS!$H$2:$H$26&lt;&gt;"")*ISNUMBER(SEARCH(LISTS!$H$2:$H$26,$G173)))+((LISTS!$I$2:$I$26&lt;&gt;"")*ISNUMBER(SEARCH(LISTS!$I$2:$I$26,$E173)))),LISTS!$L$2:$L$26),"Concepto DIAN no mapeado a casilla automatica"),IF(LEFT($J173,4)="TOPE","Control automatico DIAN: "&amp;$J173,"Casilla automatica: "&amp;$J173)))</f>
        <v/>
      </c>
    </row>
    <row r="174">
      <c r="A174" s="9" t="n"/>
      <c r="B174" s="9" t="n"/>
      <c r="C174" s="9" t="n"/>
      <c r="D174" s="9" t="n"/>
      <c r="E174" s="9" t="n"/>
      <c r="F174" s="11" t="n"/>
      <c r="G174" s="9" t="n"/>
      <c r="H174" s="9" t="n"/>
      <c r="I174" s="9">
        <f>IF(COUNTA($A174:$H174)=0,"",IF($J174="OTRO","NO","SI"))</f>
        <v/>
      </c>
      <c r="J174" s="9">
        <f>IF(COUNTA($A174:$H174)=0,"",IFERROR(LOOKUP(2,1/(((LISTS!$H$2:$H$26&lt;&gt;"")*ISNUMBER(SEARCH(LISTS!$H$2:$H$26,$G174)))+((LISTS!$I$2:$I$26&lt;&gt;"")*ISNUMBER(SEARCH(LISTS!$I$2:$I$26,$E174)))),LISTS!$K$2:$K$26),"OTRO"))</f>
        <v/>
      </c>
      <c r="K174" s="11">
        <f>IF($I174&lt;&gt;"SI",0,IFERROR($F174,0))</f>
        <v/>
      </c>
      <c r="L174" s="9">
        <f>IF(COUNTA($A174:$H174)=0,"",IF($J174="OTRO",IFERROR(LOOKUP(2,1/(((LISTS!$H$2:$H$26&lt;&gt;"")*ISNUMBER(SEARCH(LISTS!$H$2:$H$26,$G174)))+((LISTS!$I$2:$I$26&lt;&gt;"")*ISNUMBER(SEARCH(LISTS!$I$2:$I$26,$E174)))),LISTS!$L$2:$L$26),"Concepto DIAN no mapeado a casilla automatica"),IF(LEFT($J174,4)="TOPE","Control automatico DIAN: "&amp;$J174,"Casilla automatica: "&amp;$J174)))</f>
        <v/>
      </c>
    </row>
    <row r="175">
      <c r="A175" s="9" t="n"/>
      <c r="B175" s="9" t="n"/>
      <c r="C175" s="9" t="n"/>
      <c r="D175" s="9" t="n"/>
      <c r="E175" s="9" t="n"/>
      <c r="F175" s="11" t="n"/>
      <c r="G175" s="9" t="n"/>
      <c r="H175" s="9" t="n"/>
      <c r="I175" s="9">
        <f>IF(COUNTA($A175:$H175)=0,"",IF($J175="OTRO","NO","SI"))</f>
        <v/>
      </c>
      <c r="J175" s="9">
        <f>IF(COUNTA($A175:$H175)=0,"",IFERROR(LOOKUP(2,1/(((LISTS!$H$2:$H$26&lt;&gt;"")*ISNUMBER(SEARCH(LISTS!$H$2:$H$26,$G175)))+((LISTS!$I$2:$I$26&lt;&gt;"")*ISNUMBER(SEARCH(LISTS!$I$2:$I$26,$E175)))),LISTS!$K$2:$K$26),"OTRO"))</f>
        <v/>
      </c>
      <c r="K175" s="11">
        <f>IF($I175&lt;&gt;"SI",0,IFERROR($F175,0))</f>
        <v/>
      </c>
      <c r="L175" s="9">
        <f>IF(COUNTA($A175:$H175)=0,"",IF($J175="OTRO",IFERROR(LOOKUP(2,1/(((LISTS!$H$2:$H$26&lt;&gt;"")*ISNUMBER(SEARCH(LISTS!$H$2:$H$26,$G175)))+((LISTS!$I$2:$I$26&lt;&gt;"")*ISNUMBER(SEARCH(LISTS!$I$2:$I$26,$E175)))),LISTS!$L$2:$L$26),"Concepto DIAN no mapeado a casilla automatica"),IF(LEFT($J175,4)="TOPE","Control automatico DIAN: "&amp;$J175,"Casilla automatica: "&amp;$J175)))</f>
        <v/>
      </c>
    </row>
    <row r="176">
      <c r="A176" s="9" t="n"/>
      <c r="B176" s="9" t="n"/>
      <c r="C176" s="9" t="n"/>
      <c r="D176" s="9" t="n"/>
      <c r="E176" s="9" t="n"/>
      <c r="F176" s="11" t="n"/>
      <c r="G176" s="9" t="n"/>
      <c r="H176" s="9" t="n"/>
      <c r="I176" s="9">
        <f>IF(COUNTA($A176:$H176)=0,"",IF($J176="OTRO","NO","SI"))</f>
        <v/>
      </c>
      <c r="J176" s="9">
        <f>IF(COUNTA($A176:$H176)=0,"",IFERROR(LOOKUP(2,1/(((LISTS!$H$2:$H$26&lt;&gt;"")*ISNUMBER(SEARCH(LISTS!$H$2:$H$26,$G176)))+((LISTS!$I$2:$I$26&lt;&gt;"")*ISNUMBER(SEARCH(LISTS!$I$2:$I$26,$E176)))),LISTS!$K$2:$K$26),"OTRO"))</f>
        <v/>
      </c>
      <c r="K176" s="11">
        <f>IF($I176&lt;&gt;"SI",0,IFERROR($F176,0))</f>
        <v/>
      </c>
      <c r="L176" s="9">
        <f>IF(COUNTA($A176:$H176)=0,"",IF($J176="OTRO",IFERROR(LOOKUP(2,1/(((LISTS!$H$2:$H$26&lt;&gt;"")*ISNUMBER(SEARCH(LISTS!$H$2:$H$26,$G176)))+((LISTS!$I$2:$I$26&lt;&gt;"")*ISNUMBER(SEARCH(LISTS!$I$2:$I$26,$E176)))),LISTS!$L$2:$L$26),"Concepto DIAN no mapeado a casilla automatica"),IF(LEFT($J176,4)="TOPE","Control automatico DIAN: "&amp;$J176,"Casilla automatica: "&amp;$J176)))</f>
        <v/>
      </c>
    </row>
    <row r="177">
      <c r="A177" s="9" t="n"/>
      <c r="B177" s="9" t="n"/>
      <c r="C177" s="9" t="n"/>
      <c r="D177" s="9" t="n"/>
      <c r="E177" s="9" t="n"/>
      <c r="F177" s="11" t="n"/>
      <c r="G177" s="9" t="n"/>
      <c r="H177" s="9" t="n"/>
      <c r="I177" s="9">
        <f>IF(COUNTA($A177:$H177)=0,"",IF($J177="OTRO","NO","SI"))</f>
        <v/>
      </c>
      <c r="J177" s="9">
        <f>IF(COUNTA($A177:$H177)=0,"",IFERROR(LOOKUP(2,1/(((LISTS!$H$2:$H$26&lt;&gt;"")*ISNUMBER(SEARCH(LISTS!$H$2:$H$26,$G177)))+((LISTS!$I$2:$I$26&lt;&gt;"")*ISNUMBER(SEARCH(LISTS!$I$2:$I$26,$E177)))),LISTS!$K$2:$K$26),"OTRO"))</f>
        <v/>
      </c>
      <c r="K177" s="11">
        <f>IF($I177&lt;&gt;"SI",0,IFERROR($F177,0))</f>
        <v/>
      </c>
      <c r="L177" s="9">
        <f>IF(COUNTA($A177:$H177)=0,"",IF($J177="OTRO",IFERROR(LOOKUP(2,1/(((LISTS!$H$2:$H$26&lt;&gt;"")*ISNUMBER(SEARCH(LISTS!$H$2:$H$26,$G177)))+((LISTS!$I$2:$I$26&lt;&gt;"")*ISNUMBER(SEARCH(LISTS!$I$2:$I$26,$E177)))),LISTS!$L$2:$L$26),"Concepto DIAN no mapeado a casilla automatica"),IF(LEFT($J177,4)="TOPE","Control automatico DIAN: "&amp;$J177,"Casilla automatica: "&amp;$J177)))</f>
        <v/>
      </c>
    </row>
    <row r="178">
      <c r="A178" s="9" t="n"/>
      <c r="B178" s="9" t="n"/>
      <c r="C178" s="9" t="n"/>
      <c r="D178" s="9" t="n"/>
      <c r="E178" s="9" t="n"/>
      <c r="F178" s="11" t="n"/>
      <c r="G178" s="9" t="n"/>
      <c r="H178" s="9" t="n"/>
      <c r="I178" s="9">
        <f>IF(COUNTA($A178:$H178)=0,"",IF($J178="OTRO","NO","SI"))</f>
        <v/>
      </c>
      <c r="J178" s="9">
        <f>IF(COUNTA($A178:$H178)=0,"",IFERROR(LOOKUP(2,1/(((LISTS!$H$2:$H$26&lt;&gt;"")*ISNUMBER(SEARCH(LISTS!$H$2:$H$26,$G178)))+((LISTS!$I$2:$I$26&lt;&gt;"")*ISNUMBER(SEARCH(LISTS!$I$2:$I$26,$E178)))),LISTS!$K$2:$K$26),"OTRO"))</f>
        <v/>
      </c>
      <c r="K178" s="11">
        <f>IF($I178&lt;&gt;"SI",0,IFERROR($F178,0))</f>
        <v/>
      </c>
      <c r="L178" s="9">
        <f>IF(COUNTA($A178:$H178)=0,"",IF($J178="OTRO",IFERROR(LOOKUP(2,1/(((LISTS!$H$2:$H$26&lt;&gt;"")*ISNUMBER(SEARCH(LISTS!$H$2:$H$26,$G178)))+((LISTS!$I$2:$I$26&lt;&gt;"")*ISNUMBER(SEARCH(LISTS!$I$2:$I$26,$E178)))),LISTS!$L$2:$L$26),"Concepto DIAN no mapeado a casilla automatica"),IF(LEFT($J178,4)="TOPE","Control automatico DIAN: "&amp;$J178,"Casilla automatica: "&amp;$J178)))</f>
        <v/>
      </c>
    </row>
    <row r="179">
      <c r="A179" s="9" t="n"/>
      <c r="B179" s="9" t="n"/>
      <c r="C179" s="9" t="n"/>
      <c r="D179" s="9" t="n"/>
      <c r="E179" s="9" t="n"/>
      <c r="F179" s="11" t="n"/>
      <c r="G179" s="9" t="n"/>
      <c r="H179" s="9" t="n"/>
      <c r="I179" s="9">
        <f>IF(COUNTA($A179:$H179)=0,"",IF($J179="OTRO","NO","SI"))</f>
        <v/>
      </c>
      <c r="J179" s="9">
        <f>IF(COUNTA($A179:$H179)=0,"",IFERROR(LOOKUP(2,1/(((LISTS!$H$2:$H$26&lt;&gt;"")*ISNUMBER(SEARCH(LISTS!$H$2:$H$26,$G179)))+((LISTS!$I$2:$I$26&lt;&gt;"")*ISNUMBER(SEARCH(LISTS!$I$2:$I$26,$E179)))),LISTS!$K$2:$K$26),"OTRO"))</f>
        <v/>
      </c>
      <c r="K179" s="11">
        <f>IF($I179&lt;&gt;"SI",0,IFERROR($F179,0))</f>
        <v/>
      </c>
      <c r="L179" s="9">
        <f>IF(COUNTA($A179:$H179)=0,"",IF($J179="OTRO",IFERROR(LOOKUP(2,1/(((LISTS!$H$2:$H$26&lt;&gt;"")*ISNUMBER(SEARCH(LISTS!$H$2:$H$26,$G179)))+((LISTS!$I$2:$I$26&lt;&gt;"")*ISNUMBER(SEARCH(LISTS!$I$2:$I$26,$E179)))),LISTS!$L$2:$L$26),"Concepto DIAN no mapeado a casilla automatica"),IF(LEFT($J179,4)="TOPE","Control automatico DIAN: "&amp;$J179,"Casilla automatica: "&amp;$J179)))</f>
        <v/>
      </c>
    </row>
    <row r="180">
      <c r="A180" s="9" t="n"/>
      <c r="B180" s="9" t="n"/>
      <c r="C180" s="9" t="n"/>
      <c r="D180" s="9" t="n"/>
      <c r="E180" s="9" t="n"/>
      <c r="F180" s="11" t="n"/>
      <c r="G180" s="9" t="n"/>
      <c r="H180" s="9" t="n"/>
      <c r="I180" s="9">
        <f>IF(COUNTA($A180:$H180)=0,"",IF($J180="OTRO","NO","SI"))</f>
        <v/>
      </c>
      <c r="J180" s="9">
        <f>IF(COUNTA($A180:$H180)=0,"",IFERROR(LOOKUP(2,1/(((LISTS!$H$2:$H$26&lt;&gt;"")*ISNUMBER(SEARCH(LISTS!$H$2:$H$26,$G180)))+((LISTS!$I$2:$I$26&lt;&gt;"")*ISNUMBER(SEARCH(LISTS!$I$2:$I$26,$E180)))),LISTS!$K$2:$K$26),"OTRO"))</f>
        <v/>
      </c>
      <c r="K180" s="11">
        <f>IF($I180&lt;&gt;"SI",0,IFERROR($F180,0))</f>
        <v/>
      </c>
      <c r="L180" s="9">
        <f>IF(COUNTA($A180:$H180)=0,"",IF($J180="OTRO",IFERROR(LOOKUP(2,1/(((LISTS!$H$2:$H$26&lt;&gt;"")*ISNUMBER(SEARCH(LISTS!$H$2:$H$26,$G180)))+((LISTS!$I$2:$I$26&lt;&gt;"")*ISNUMBER(SEARCH(LISTS!$I$2:$I$26,$E180)))),LISTS!$L$2:$L$26),"Concepto DIAN no mapeado a casilla automatica"),IF(LEFT($J180,4)="TOPE","Control automatico DIAN: "&amp;$J180,"Casilla automatica: "&amp;$J180)))</f>
        <v/>
      </c>
    </row>
    <row r="181">
      <c r="A181" s="9" t="n"/>
      <c r="B181" s="9" t="n"/>
      <c r="C181" s="9" t="n"/>
      <c r="D181" s="9" t="n"/>
      <c r="E181" s="9" t="n"/>
      <c r="F181" s="11" t="n"/>
      <c r="G181" s="9" t="n"/>
      <c r="H181" s="9" t="n"/>
      <c r="I181" s="9">
        <f>IF(COUNTA($A181:$H181)=0,"",IF($J181="OTRO","NO","SI"))</f>
        <v/>
      </c>
      <c r="J181" s="9">
        <f>IF(COUNTA($A181:$H181)=0,"",IFERROR(LOOKUP(2,1/(((LISTS!$H$2:$H$26&lt;&gt;"")*ISNUMBER(SEARCH(LISTS!$H$2:$H$26,$G181)))+((LISTS!$I$2:$I$26&lt;&gt;"")*ISNUMBER(SEARCH(LISTS!$I$2:$I$26,$E181)))),LISTS!$K$2:$K$26),"OTRO"))</f>
        <v/>
      </c>
      <c r="K181" s="11">
        <f>IF($I181&lt;&gt;"SI",0,IFERROR($F181,0))</f>
        <v/>
      </c>
      <c r="L181" s="9">
        <f>IF(COUNTA($A181:$H181)=0,"",IF($J181="OTRO",IFERROR(LOOKUP(2,1/(((LISTS!$H$2:$H$26&lt;&gt;"")*ISNUMBER(SEARCH(LISTS!$H$2:$H$26,$G181)))+((LISTS!$I$2:$I$26&lt;&gt;"")*ISNUMBER(SEARCH(LISTS!$I$2:$I$26,$E181)))),LISTS!$L$2:$L$26),"Concepto DIAN no mapeado a casilla automatica"),IF(LEFT($J181,4)="TOPE","Control automatico DIAN: "&amp;$J181,"Casilla automatica: "&amp;$J181)))</f>
        <v/>
      </c>
    </row>
    <row r="182">
      <c r="A182" s="9" t="n"/>
      <c r="B182" s="9" t="n"/>
      <c r="C182" s="9" t="n"/>
      <c r="D182" s="9" t="n"/>
      <c r="E182" s="9" t="n"/>
      <c r="F182" s="11" t="n"/>
      <c r="G182" s="9" t="n"/>
      <c r="H182" s="9" t="n"/>
      <c r="I182" s="9">
        <f>IF(COUNTA($A182:$H182)=0,"",IF($J182="OTRO","NO","SI"))</f>
        <v/>
      </c>
      <c r="J182" s="9">
        <f>IF(COUNTA($A182:$H182)=0,"",IFERROR(LOOKUP(2,1/(((LISTS!$H$2:$H$26&lt;&gt;"")*ISNUMBER(SEARCH(LISTS!$H$2:$H$26,$G182)))+((LISTS!$I$2:$I$26&lt;&gt;"")*ISNUMBER(SEARCH(LISTS!$I$2:$I$26,$E182)))),LISTS!$K$2:$K$26),"OTRO"))</f>
        <v/>
      </c>
      <c r="K182" s="11">
        <f>IF($I182&lt;&gt;"SI",0,IFERROR($F182,0))</f>
        <v/>
      </c>
      <c r="L182" s="9">
        <f>IF(COUNTA($A182:$H182)=0,"",IF($J182="OTRO",IFERROR(LOOKUP(2,1/(((LISTS!$H$2:$H$26&lt;&gt;"")*ISNUMBER(SEARCH(LISTS!$H$2:$H$26,$G182)))+((LISTS!$I$2:$I$26&lt;&gt;"")*ISNUMBER(SEARCH(LISTS!$I$2:$I$26,$E182)))),LISTS!$L$2:$L$26),"Concepto DIAN no mapeado a casilla automatica"),IF(LEFT($J182,4)="TOPE","Control automatico DIAN: "&amp;$J182,"Casilla automatica: "&amp;$J182)))</f>
        <v/>
      </c>
    </row>
    <row r="183">
      <c r="A183" s="9" t="n"/>
      <c r="B183" s="9" t="n"/>
      <c r="C183" s="9" t="n"/>
      <c r="D183" s="9" t="n"/>
      <c r="E183" s="9" t="n"/>
      <c r="F183" s="11" t="n"/>
      <c r="G183" s="9" t="n"/>
      <c r="H183" s="9" t="n"/>
      <c r="I183" s="9">
        <f>IF(COUNTA($A183:$H183)=0,"",IF($J183="OTRO","NO","SI"))</f>
        <v/>
      </c>
      <c r="J183" s="9">
        <f>IF(COUNTA($A183:$H183)=0,"",IFERROR(LOOKUP(2,1/(((LISTS!$H$2:$H$26&lt;&gt;"")*ISNUMBER(SEARCH(LISTS!$H$2:$H$26,$G183)))+((LISTS!$I$2:$I$26&lt;&gt;"")*ISNUMBER(SEARCH(LISTS!$I$2:$I$26,$E183)))),LISTS!$K$2:$K$26),"OTRO"))</f>
        <v/>
      </c>
      <c r="K183" s="11">
        <f>IF($I183&lt;&gt;"SI",0,IFERROR($F183,0))</f>
        <v/>
      </c>
      <c r="L183" s="9">
        <f>IF(COUNTA($A183:$H183)=0,"",IF($J183="OTRO",IFERROR(LOOKUP(2,1/(((LISTS!$H$2:$H$26&lt;&gt;"")*ISNUMBER(SEARCH(LISTS!$H$2:$H$26,$G183)))+((LISTS!$I$2:$I$26&lt;&gt;"")*ISNUMBER(SEARCH(LISTS!$I$2:$I$26,$E183)))),LISTS!$L$2:$L$26),"Concepto DIAN no mapeado a casilla automatica"),IF(LEFT($J183,4)="TOPE","Control automatico DIAN: "&amp;$J183,"Casilla automatica: "&amp;$J183)))</f>
        <v/>
      </c>
    </row>
    <row r="184">
      <c r="A184" s="9" t="n"/>
      <c r="B184" s="9" t="n"/>
      <c r="C184" s="9" t="n"/>
      <c r="D184" s="9" t="n"/>
      <c r="E184" s="9" t="n"/>
      <c r="F184" s="11" t="n"/>
      <c r="G184" s="9" t="n"/>
      <c r="H184" s="9" t="n"/>
      <c r="I184" s="9">
        <f>IF(COUNTA($A184:$H184)=0,"",IF($J184="OTRO","NO","SI"))</f>
        <v/>
      </c>
      <c r="J184" s="9">
        <f>IF(COUNTA($A184:$H184)=0,"",IFERROR(LOOKUP(2,1/(((LISTS!$H$2:$H$26&lt;&gt;"")*ISNUMBER(SEARCH(LISTS!$H$2:$H$26,$G184)))+((LISTS!$I$2:$I$26&lt;&gt;"")*ISNUMBER(SEARCH(LISTS!$I$2:$I$26,$E184)))),LISTS!$K$2:$K$26),"OTRO"))</f>
        <v/>
      </c>
      <c r="K184" s="11">
        <f>IF($I184&lt;&gt;"SI",0,IFERROR($F184,0))</f>
        <v/>
      </c>
      <c r="L184" s="9">
        <f>IF(COUNTA($A184:$H184)=0,"",IF($J184="OTRO",IFERROR(LOOKUP(2,1/(((LISTS!$H$2:$H$26&lt;&gt;"")*ISNUMBER(SEARCH(LISTS!$H$2:$H$26,$G184)))+((LISTS!$I$2:$I$26&lt;&gt;"")*ISNUMBER(SEARCH(LISTS!$I$2:$I$26,$E184)))),LISTS!$L$2:$L$26),"Concepto DIAN no mapeado a casilla automatica"),IF(LEFT($J184,4)="TOPE","Control automatico DIAN: "&amp;$J184,"Casilla automatica: "&amp;$J184)))</f>
        <v/>
      </c>
    </row>
    <row r="185">
      <c r="A185" s="9" t="n"/>
      <c r="B185" s="9" t="n"/>
      <c r="C185" s="9" t="n"/>
      <c r="D185" s="9" t="n"/>
      <c r="E185" s="9" t="n"/>
      <c r="F185" s="11" t="n"/>
      <c r="G185" s="9" t="n"/>
      <c r="H185" s="9" t="n"/>
      <c r="I185" s="9">
        <f>IF(COUNTA($A185:$H185)=0,"",IF($J185="OTRO","NO","SI"))</f>
        <v/>
      </c>
      <c r="J185" s="9">
        <f>IF(COUNTA($A185:$H185)=0,"",IFERROR(LOOKUP(2,1/(((LISTS!$H$2:$H$26&lt;&gt;"")*ISNUMBER(SEARCH(LISTS!$H$2:$H$26,$G185)))+((LISTS!$I$2:$I$26&lt;&gt;"")*ISNUMBER(SEARCH(LISTS!$I$2:$I$26,$E185)))),LISTS!$K$2:$K$26),"OTRO"))</f>
        <v/>
      </c>
      <c r="K185" s="11">
        <f>IF($I185&lt;&gt;"SI",0,IFERROR($F185,0))</f>
        <v/>
      </c>
      <c r="L185" s="9">
        <f>IF(COUNTA($A185:$H185)=0,"",IF($J185="OTRO",IFERROR(LOOKUP(2,1/(((LISTS!$H$2:$H$26&lt;&gt;"")*ISNUMBER(SEARCH(LISTS!$H$2:$H$26,$G185)))+((LISTS!$I$2:$I$26&lt;&gt;"")*ISNUMBER(SEARCH(LISTS!$I$2:$I$26,$E185)))),LISTS!$L$2:$L$26),"Concepto DIAN no mapeado a casilla automatica"),IF(LEFT($J185,4)="TOPE","Control automatico DIAN: "&amp;$J185,"Casilla automatica: "&amp;$J185)))</f>
        <v/>
      </c>
    </row>
    <row r="186">
      <c r="A186" s="9" t="n"/>
      <c r="B186" s="9" t="n"/>
      <c r="C186" s="9" t="n"/>
      <c r="D186" s="9" t="n"/>
      <c r="E186" s="9" t="n"/>
      <c r="F186" s="11" t="n"/>
      <c r="G186" s="9" t="n"/>
      <c r="H186" s="9" t="n"/>
      <c r="I186" s="9">
        <f>IF(COUNTA($A186:$H186)=0,"",IF($J186="OTRO","NO","SI"))</f>
        <v/>
      </c>
      <c r="J186" s="9">
        <f>IF(COUNTA($A186:$H186)=0,"",IFERROR(LOOKUP(2,1/(((LISTS!$H$2:$H$26&lt;&gt;"")*ISNUMBER(SEARCH(LISTS!$H$2:$H$26,$G186)))+((LISTS!$I$2:$I$26&lt;&gt;"")*ISNUMBER(SEARCH(LISTS!$I$2:$I$26,$E186)))),LISTS!$K$2:$K$26),"OTRO"))</f>
        <v/>
      </c>
      <c r="K186" s="11">
        <f>IF($I186&lt;&gt;"SI",0,IFERROR($F186,0))</f>
        <v/>
      </c>
      <c r="L186" s="9">
        <f>IF(COUNTA($A186:$H186)=0,"",IF($J186="OTRO",IFERROR(LOOKUP(2,1/(((LISTS!$H$2:$H$26&lt;&gt;"")*ISNUMBER(SEARCH(LISTS!$H$2:$H$26,$G186)))+((LISTS!$I$2:$I$26&lt;&gt;"")*ISNUMBER(SEARCH(LISTS!$I$2:$I$26,$E186)))),LISTS!$L$2:$L$26),"Concepto DIAN no mapeado a casilla automatica"),IF(LEFT($J186,4)="TOPE","Control automatico DIAN: "&amp;$J186,"Casilla automatica: "&amp;$J186)))</f>
        <v/>
      </c>
    </row>
    <row r="187">
      <c r="A187" s="9" t="n"/>
      <c r="B187" s="9" t="n"/>
      <c r="C187" s="9" t="n"/>
      <c r="D187" s="9" t="n"/>
      <c r="E187" s="9" t="n"/>
      <c r="F187" s="11" t="n"/>
      <c r="G187" s="9" t="n"/>
      <c r="H187" s="9" t="n"/>
      <c r="I187" s="9">
        <f>IF(COUNTA($A187:$H187)=0,"",IF($J187="OTRO","NO","SI"))</f>
        <v/>
      </c>
      <c r="J187" s="9">
        <f>IF(COUNTA($A187:$H187)=0,"",IFERROR(LOOKUP(2,1/(((LISTS!$H$2:$H$26&lt;&gt;"")*ISNUMBER(SEARCH(LISTS!$H$2:$H$26,$G187)))+((LISTS!$I$2:$I$26&lt;&gt;"")*ISNUMBER(SEARCH(LISTS!$I$2:$I$26,$E187)))),LISTS!$K$2:$K$26),"OTRO"))</f>
        <v/>
      </c>
      <c r="K187" s="11">
        <f>IF($I187&lt;&gt;"SI",0,IFERROR($F187,0))</f>
        <v/>
      </c>
      <c r="L187" s="9">
        <f>IF(COUNTA($A187:$H187)=0,"",IF($J187="OTRO",IFERROR(LOOKUP(2,1/(((LISTS!$H$2:$H$26&lt;&gt;"")*ISNUMBER(SEARCH(LISTS!$H$2:$H$26,$G187)))+((LISTS!$I$2:$I$26&lt;&gt;"")*ISNUMBER(SEARCH(LISTS!$I$2:$I$26,$E187)))),LISTS!$L$2:$L$26),"Concepto DIAN no mapeado a casilla automatica"),IF(LEFT($J187,4)="TOPE","Control automatico DIAN: "&amp;$J187,"Casilla automatica: "&amp;$J187)))</f>
        <v/>
      </c>
    </row>
    <row r="188">
      <c r="A188" s="9" t="n"/>
      <c r="B188" s="9" t="n"/>
      <c r="C188" s="9" t="n"/>
      <c r="D188" s="9" t="n"/>
      <c r="E188" s="9" t="n"/>
      <c r="F188" s="11" t="n"/>
      <c r="G188" s="9" t="n"/>
      <c r="H188" s="9" t="n"/>
      <c r="I188" s="9">
        <f>IF(COUNTA($A188:$H188)=0,"",IF($J188="OTRO","NO","SI"))</f>
        <v/>
      </c>
      <c r="J188" s="9">
        <f>IF(COUNTA($A188:$H188)=0,"",IFERROR(LOOKUP(2,1/(((LISTS!$H$2:$H$26&lt;&gt;"")*ISNUMBER(SEARCH(LISTS!$H$2:$H$26,$G188)))+((LISTS!$I$2:$I$26&lt;&gt;"")*ISNUMBER(SEARCH(LISTS!$I$2:$I$26,$E188)))),LISTS!$K$2:$K$26),"OTRO"))</f>
        <v/>
      </c>
      <c r="K188" s="11">
        <f>IF($I188&lt;&gt;"SI",0,IFERROR($F188,0))</f>
        <v/>
      </c>
      <c r="L188" s="9">
        <f>IF(COUNTA($A188:$H188)=0,"",IF($J188="OTRO",IFERROR(LOOKUP(2,1/(((LISTS!$H$2:$H$26&lt;&gt;"")*ISNUMBER(SEARCH(LISTS!$H$2:$H$26,$G188)))+((LISTS!$I$2:$I$26&lt;&gt;"")*ISNUMBER(SEARCH(LISTS!$I$2:$I$26,$E188)))),LISTS!$L$2:$L$26),"Concepto DIAN no mapeado a casilla automatica"),IF(LEFT($J188,4)="TOPE","Control automatico DIAN: "&amp;$J188,"Casilla automatica: "&amp;$J188)))</f>
        <v/>
      </c>
    </row>
    <row r="189">
      <c r="A189" s="9" t="n"/>
      <c r="B189" s="9" t="n"/>
      <c r="C189" s="9" t="n"/>
      <c r="D189" s="9" t="n"/>
      <c r="E189" s="9" t="n"/>
      <c r="F189" s="11" t="n"/>
      <c r="G189" s="9" t="n"/>
      <c r="H189" s="9" t="n"/>
      <c r="I189" s="9">
        <f>IF(COUNTA($A189:$H189)=0,"",IF($J189="OTRO","NO","SI"))</f>
        <v/>
      </c>
      <c r="J189" s="9">
        <f>IF(COUNTA($A189:$H189)=0,"",IFERROR(LOOKUP(2,1/(((LISTS!$H$2:$H$26&lt;&gt;"")*ISNUMBER(SEARCH(LISTS!$H$2:$H$26,$G189)))+((LISTS!$I$2:$I$26&lt;&gt;"")*ISNUMBER(SEARCH(LISTS!$I$2:$I$26,$E189)))),LISTS!$K$2:$K$26),"OTRO"))</f>
        <v/>
      </c>
      <c r="K189" s="11">
        <f>IF($I189&lt;&gt;"SI",0,IFERROR($F189,0))</f>
        <v/>
      </c>
      <c r="L189" s="9">
        <f>IF(COUNTA($A189:$H189)=0,"",IF($J189="OTRO",IFERROR(LOOKUP(2,1/(((LISTS!$H$2:$H$26&lt;&gt;"")*ISNUMBER(SEARCH(LISTS!$H$2:$H$26,$G189)))+((LISTS!$I$2:$I$26&lt;&gt;"")*ISNUMBER(SEARCH(LISTS!$I$2:$I$26,$E189)))),LISTS!$L$2:$L$26),"Concepto DIAN no mapeado a casilla automatica"),IF(LEFT($J189,4)="TOPE","Control automatico DIAN: "&amp;$J189,"Casilla automatica: "&amp;$J189)))</f>
        <v/>
      </c>
    </row>
    <row r="190">
      <c r="A190" s="9" t="n"/>
      <c r="B190" s="9" t="n"/>
      <c r="C190" s="9" t="n"/>
      <c r="D190" s="9" t="n"/>
      <c r="E190" s="9" t="n"/>
      <c r="F190" s="11" t="n"/>
      <c r="G190" s="9" t="n"/>
      <c r="H190" s="9" t="n"/>
      <c r="I190" s="9">
        <f>IF(COUNTA($A190:$H190)=0,"",IF($J190="OTRO","NO","SI"))</f>
        <v/>
      </c>
      <c r="J190" s="9">
        <f>IF(COUNTA($A190:$H190)=0,"",IFERROR(LOOKUP(2,1/(((LISTS!$H$2:$H$26&lt;&gt;"")*ISNUMBER(SEARCH(LISTS!$H$2:$H$26,$G190)))+((LISTS!$I$2:$I$26&lt;&gt;"")*ISNUMBER(SEARCH(LISTS!$I$2:$I$26,$E190)))),LISTS!$K$2:$K$26),"OTRO"))</f>
        <v/>
      </c>
      <c r="K190" s="11">
        <f>IF($I190&lt;&gt;"SI",0,IFERROR($F190,0))</f>
        <v/>
      </c>
      <c r="L190" s="9">
        <f>IF(COUNTA($A190:$H190)=0,"",IF($J190="OTRO",IFERROR(LOOKUP(2,1/(((LISTS!$H$2:$H$26&lt;&gt;"")*ISNUMBER(SEARCH(LISTS!$H$2:$H$26,$G190)))+((LISTS!$I$2:$I$26&lt;&gt;"")*ISNUMBER(SEARCH(LISTS!$I$2:$I$26,$E190)))),LISTS!$L$2:$L$26),"Concepto DIAN no mapeado a casilla automatica"),IF(LEFT($J190,4)="TOPE","Control automatico DIAN: "&amp;$J190,"Casilla automatica: "&amp;$J190)))</f>
        <v/>
      </c>
    </row>
    <row r="191">
      <c r="A191" s="9" t="n"/>
      <c r="B191" s="9" t="n"/>
      <c r="C191" s="9" t="n"/>
      <c r="D191" s="9" t="n"/>
      <c r="E191" s="9" t="n"/>
      <c r="F191" s="11" t="n"/>
      <c r="G191" s="9" t="n"/>
      <c r="H191" s="9" t="n"/>
      <c r="I191" s="9">
        <f>IF(COUNTA($A191:$H191)=0,"",IF($J191="OTRO","NO","SI"))</f>
        <v/>
      </c>
      <c r="J191" s="9">
        <f>IF(COUNTA($A191:$H191)=0,"",IFERROR(LOOKUP(2,1/(((LISTS!$H$2:$H$26&lt;&gt;"")*ISNUMBER(SEARCH(LISTS!$H$2:$H$26,$G191)))+((LISTS!$I$2:$I$26&lt;&gt;"")*ISNUMBER(SEARCH(LISTS!$I$2:$I$26,$E191)))),LISTS!$K$2:$K$26),"OTRO"))</f>
        <v/>
      </c>
      <c r="K191" s="11">
        <f>IF($I191&lt;&gt;"SI",0,IFERROR($F191,0))</f>
        <v/>
      </c>
      <c r="L191" s="9">
        <f>IF(COUNTA($A191:$H191)=0,"",IF($J191="OTRO",IFERROR(LOOKUP(2,1/(((LISTS!$H$2:$H$26&lt;&gt;"")*ISNUMBER(SEARCH(LISTS!$H$2:$H$26,$G191)))+((LISTS!$I$2:$I$26&lt;&gt;"")*ISNUMBER(SEARCH(LISTS!$I$2:$I$26,$E191)))),LISTS!$L$2:$L$26),"Concepto DIAN no mapeado a casilla automatica"),IF(LEFT($J191,4)="TOPE","Control automatico DIAN: "&amp;$J191,"Casilla automatica: "&amp;$J191)))</f>
        <v/>
      </c>
    </row>
    <row r="192">
      <c r="A192" s="9" t="n"/>
      <c r="B192" s="9" t="n"/>
      <c r="C192" s="9" t="n"/>
      <c r="D192" s="9" t="n"/>
      <c r="E192" s="9" t="n"/>
      <c r="F192" s="11" t="n"/>
      <c r="G192" s="9" t="n"/>
      <c r="H192" s="9" t="n"/>
      <c r="I192" s="9">
        <f>IF(COUNTA($A192:$H192)=0,"",IF($J192="OTRO","NO","SI"))</f>
        <v/>
      </c>
      <c r="J192" s="9">
        <f>IF(COUNTA($A192:$H192)=0,"",IFERROR(LOOKUP(2,1/(((LISTS!$H$2:$H$26&lt;&gt;"")*ISNUMBER(SEARCH(LISTS!$H$2:$H$26,$G192)))+((LISTS!$I$2:$I$26&lt;&gt;"")*ISNUMBER(SEARCH(LISTS!$I$2:$I$26,$E192)))),LISTS!$K$2:$K$26),"OTRO"))</f>
        <v/>
      </c>
      <c r="K192" s="11">
        <f>IF($I192&lt;&gt;"SI",0,IFERROR($F192,0))</f>
        <v/>
      </c>
      <c r="L192" s="9">
        <f>IF(COUNTA($A192:$H192)=0,"",IF($J192="OTRO",IFERROR(LOOKUP(2,1/(((LISTS!$H$2:$H$26&lt;&gt;"")*ISNUMBER(SEARCH(LISTS!$H$2:$H$26,$G192)))+((LISTS!$I$2:$I$26&lt;&gt;"")*ISNUMBER(SEARCH(LISTS!$I$2:$I$26,$E192)))),LISTS!$L$2:$L$26),"Concepto DIAN no mapeado a casilla automatica"),IF(LEFT($J192,4)="TOPE","Control automatico DIAN: "&amp;$J192,"Casilla automatica: "&amp;$J192)))</f>
        <v/>
      </c>
    </row>
    <row r="193">
      <c r="A193" s="9" t="n"/>
      <c r="B193" s="9" t="n"/>
      <c r="C193" s="9" t="n"/>
      <c r="D193" s="9" t="n"/>
      <c r="E193" s="9" t="n"/>
      <c r="F193" s="11" t="n"/>
      <c r="G193" s="9" t="n"/>
      <c r="H193" s="9" t="n"/>
      <c r="I193" s="9">
        <f>IF(COUNTA($A193:$H193)=0,"",IF($J193="OTRO","NO","SI"))</f>
        <v/>
      </c>
      <c r="J193" s="9">
        <f>IF(COUNTA($A193:$H193)=0,"",IFERROR(LOOKUP(2,1/(((LISTS!$H$2:$H$26&lt;&gt;"")*ISNUMBER(SEARCH(LISTS!$H$2:$H$26,$G193)))+((LISTS!$I$2:$I$26&lt;&gt;"")*ISNUMBER(SEARCH(LISTS!$I$2:$I$26,$E193)))),LISTS!$K$2:$K$26),"OTRO"))</f>
        <v/>
      </c>
      <c r="K193" s="11">
        <f>IF($I193&lt;&gt;"SI",0,IFERROR($F193,0))</f>
        <v/>
      </c>
      <c r="L193" s="9">
        <f>IF(COUNTA($A193:$H193)=0,"",IF($J193="OTRO",IFERROR(LOOKUP(2,1/(((LISTS!$H$2:$H$26&lt;&gt;"")*ISNUMBER(SEARCH(LISTS!$H$2:$H$26,$G193)))+((LISTS!$I$2:$I$26&lt;&gt;"")*ISNUMBER(SEARCH(LISTS!$I$2:$I$26,$E193)))),LISTS!$L$2:$L$26),"Concepto DIAN no mapeado a casilla automatica"),IF(LEFT($J193,4)="TOPE","Control automatico DIAN: "&amp;$J193,"Casilla automatica: "&amp;$J193)))</f>
        <v/>
      </c>
    </row>
    <row r="194">
      <c r="A194" s="9" t="n"/>
      <c r="B194" s="9" t="n"/>
      <c r="C194" s="9" t="n"/>
      <c r="D194" s="9" t="n"/>
      <c r="E194" s="9" t="n"/>
      <c r="F194" s="11" t="n"/>
      <c r="G194" s="9" t="n"/>
      <c r="H194" s="9" t="n"/>
      <c r="I194" s="9">
        <f>IF(COUNTA($A194:$H194)=0,"",IF($J194="OTRO","NO","SI"))</f>
        <v/>
      </c>
      <c r="J194" s="9">
        <f>IF(COUNTA($A194:$H194)=0,"",IFERROR(LOOKUP(2,1/(((LISTS!$H$2:$H$26&lt;&gt;"")*ISNUMBER(SEARCH(LISTS!$H$2:$H$26,$G194)))+((LISTS!$I$2:$I$26&lt;&gt;"")*ISNUMBER(SEARCH(LISTS!$I$2:$I$26,$E194)))),LISTS!$K$2:$K$26),"OTRO"))</f>
        <v/>
      </c>
      <c r="K194" s="11">
        <f>IF($I194&lt;&gt;"SI",0,IFERROR($F194,0))</f>
        <v/>
      </c>
      <c r="L194" s="9">
        <f>IF(COUNTA($A194:$H194)=0,"",IF($J194="OTRO",IFERROR(LOOKUP(2,1/(((LISTS!$H$2:$H$26&lt;&gt;"")*ISNUMBER(SEARCH(LISTS!$H$2:$H$26,$G194)))+((LISTS!$I$2:$I$26&lt;&gt;"")*ISNUMBER(SEARCH(LISTS!$I$2:$I$26,$E194)))),LISTS!$L$2:$L$26),"Concepto DIAN no mapeado a casilla automatica"),IF(LEFT($J194,4)="TOPE","Control automatico DIAN: "&amp;$J194,"Casilla automatica: "&amp;$J194)))</f>
        <v/>
      </c>
    </row>
    <row r="195">
      <c r="A195" s="9" t="n"/>
      <c r="B195" s="9" t="n"/>
      <c r="C195" s="9" t="n"/>
      <c r="D195" s="9" t="n"/>
      <c r="E195" s="9" t="n"/>
      <c r="F195" s="11" t="n"/>
      <c r="G195" s="9" t="n"/>
      <c r="H195" s="9" t="n"/>
      <c r="I195" s="9">
        <f>IF(COUNTA($A195:$H195)=0,"",IF($J195="OTRO","NO","SI"))</f>
        <v/>
      </c>
      <c r="J195" s="9">
        <f>IF(COUNTA($A195:$H195)=0,"",IFERROR(LOOKUP(2,1/(((LISTS!$H$2:$H$26&lt;&gt;"")*ISNUMBER(SEARCH(LISTS!$H$2:$H$26,$G195)))+((LISTS!$I$2:$I$26&lt;&gt;"")*ISNUMBER(SEARCH(LISTS!$I$2:$I$26,$E195)))),LISTS!$K$2:$K$26),"OTRO"))</f>
        <v/>
      </c>
      <c r="K195" s="11">
        <f>IF($I195&lt;&gt;"SI",0,IFERROR($F195,0))</f>
        <v/>
      </c>
      <c r="L195" s="9">
        <f>IF(COUNTA($A195:$H195)=0,"",IF($J195="OTRO",IFERROR(LOOKUP(2,1/(((LISTS!$H$2:$H$26&lt;&gt;"")*ISNUMBER(SEARCH(LISTS!$H$2:$H$26,$G195)))+((LISTS!$I$2:$I$26&lt;&gt;"")*ISNUMBER(SEARCH(LISTS!$I$2:$I$26,$E195)))),LISTS!$L$2:$L$26),"Concepto DIAN no mapeado a casilla automatica"),IF(LEFT($J195,4)="TOPE","Control automatico DIAN: "&amp;$J195,"Casilla automatica: "&amp;$J195)))</f>
        <v/>
      </c>
    </row>
    <row r="196">
      <c r="A196" s="9" t="n"/>
      <c r="B196" s="9" t="n"/>
      <c r="C196" s="9" t="n"/>
      <c r="D196" s="9" t="n"/>
      <c r="E196" s="9" t="n"/>
      <c r="F196" s="11" t="n"/>
      <c r="G196" s="9" t="n"/>
      <c r="H196" s="9" t="n"/>
      <c r="I196" s="9">
        <f>IF(COUNTA($A196:$H196)=0,"",IF($J196="OTRO","NO","SI"))</f>
        <v/>
      </c>
      <c r="J196" s="9">
        <f>IF(COUNTA($A196:$H196)=0,"",IFERROR(LOOKUP(2,1/(((LISTS!$H$2:$H$26&lt;&gt;"")*ISNUMBER(SEARCH(LISTS!$H$2:$H$26,$G196)))+((LISTS!$I$2:$I$26&lt;&gt;"")*ISNUMBER(SEARCH(LISTS!$I$2:$I$26,$E196)))),LISTS!$K$2:$K$26),"OTRO"))</f>
        <v/>
      </c>
      <c r="K196" s="11">
        <f>IF($I196&lt;&gt;"SI",0,IFERROR($F196,0))</f>
        <v/>
      </c>
      <c r="L196" s="9">
        <f>IF(COUNTA($A196:$H196)=0,"",IF($J196="OTRO",IFERROR(LOOKUP(2,1/(((LISTS!$H$2:$H$26&lt;&gt;"")*ISNUMBER(SEARCH(LISTS!$H$2:$H$26,$G196)))+((LISTS!$I$2:$I$26&lt;&gt;"")*ISNUMBER(SEARCH(LISTS!$I$2:$I$26,$E196)))),LISTS!$L$2:$L$26),"Concepto DIAN no mapeado a casilla automatica"),IF(LEFT($J196,4)="TOPE","Control automatico DIAN: "&amp;$J196,"Casilla automatica: "&amp;$J196)))</f>
        <v/>
      </c>
    </row>
    <row r="197">
      <c r="A197" s="9" t="n"/>
      <c r="B197" s="9" t="n"/>
      <c r="C197" s="9" t="n"/>
      <c r="D197" s="9" t="n"/>
      <c r="E197" s="9" t="n"/>
      <c r="F197" s="11" t="n"/>
      <c r="G197" s="9" t="n"/>
      <c r="H197" s="9" t="n"/>
      <c r="I197" s="9">
        <f>IF(COUNTA($A197:$H197)=0,"",IF($J197="OTRO","NO","SI"))</f>
        <v/>
      </c>
      <c r="J197" s="9">
        <f>IF(COUNTA($A197:$H197)=0,"",IFERROR(LOOKUP(2,1/(((LISTS!$H$2:$H$26&lt;&gt;"")*ISNUMBER(SEARCH(LISTS!$H$2:$H$26,$G197)))+((LISTS!$I$2:$I$26&lt;&gt;"")*ISNUMBER(SEARCH(LISTS!$I$2:$I$26,$E197)))),LISTS!$K$2:$K$26),"OTRO"))</f>
        <v/>
      </c>
      <c r="K197" s="11">
        <f>IF($I197&lt;&gt;"SI",0,IFERROR($F197,0))</f>
        <v/>
      </c>
      <c r="L197" s="9">
        <f>IF(COUNTA($A197:$H197)=0,"",IF($J197="OTRO",IFERROR(LOOKUP(2,1/(((LISTS!$H$2:$H$26&lt;&gt;"")*ISNUMBER(SEARCH(LISTS!$H$2:$H$26,$G197)))+((LISTS!$I$2:$I$26&lt;&gt;"")*ISNUMBER(SEARCH(LISTS!$I$2:$I$26,$E197)))),LISTS!$L$2:$L$26),"Concepto DIAN no mapeado a casilla automatica"),IF(LEFT($J197,4)="TOPE","Control automatico DIAN: "&amp;$J197,"Casilla automatica: "&amp;$J197)))</f>
        <v/>
      </c>
    </row>
    <row r="198">
      <c r="A198" s="9" t="n"/>
      <c r="B198" s="9" t="n"/>
      <c r="C198" s="9" t="n"/>
      <c r="D198" s="9" t="n"/>
      <c r="E198" s="9" t="n"/>
      <c r="F198" s="11" t="n"/>
      <c r="G198" s="9" t="n"/>
      <c r="H198" s="9" t="n"/>
      <c r="I198" s="9">
        <f>IF(COUNTA($A198:$H198)=0,"",IF($J198="OTRO","NO","SI"))</f>
        <v/>
      </c>
      <c r="J198" s="9">
        <f>IF(COUNTA($A198:$H198)=0,"",IFERROR(LOOKUP(2,1/(((LISTS!$H$2:$H$26&lt;&gt;"")*ISNUMBER(SEARCH(LISTS!$H$2:$H$26,$G198)))+((LISTS!$I$2:$I$26&lt;&gt;"")*ISNUMBER(SEARCH(LISTS!$I$2:$I$26,$E198)))),LISTS!$K$2:$K$26),"OTRO"))</f>
        <v/>
      </c>
      <c r="K198" s="11">
        <f>IF($I198&lt;&gt;"SI",0,IFERROR($F198,0))</f>
        <v/>
      </c>
      <c r="L198" s="9">
        <f>IF(COUNTA($A198:$H198)=0,"",IF($J198="OTRO",IFERROR(LOOKUP(2,1/(((LISTS!$H$2:$H$26&lt;&gt;"")*ISNUMBER(SEARCH(LISTS!$H$2:$H$26,$G198)))+((LISTS!$I$2:$I$26&lt;&gt;"")*ISNUMBER(SEARCH(LISTS!$I$2:$I$26,$E198)))),LISTS!$L$2:$L$26),"Concepto DIAN no mapeado a casilla automatica"),IF(LEFT($J198,4)="TOPE","Control automatico DIAN: "&amp;$J198,"Casilla automatica: "&amp;$J198)))</f>
        <v/>
      </c>
    </row>
    <row r="199">
      <c r="A199" s="9" t="n"/>
      <c r="B199" s="9" t="n"/>
      <c r="C199" s="9" t="n"/>
      <c r="D199" s="9" t="n"/>
      <c r="E199" s="9" t="n"/>
      <c r="F199" s="11" t="n"/>
      <c r="G199" s="9" t="n"/>
      <c r="H199" s="9" t="n"/>
      <c r="I199" s="9">
        <f>IF(COUNTA($A199:$H199)=0,"",IF($J199="OTRO","NO","SI"))</f>
        <v/>
      </c>
      <c r="J199" s="9">
        <f>IF(COUNTA($A199:$H199)=0,"",IFERROR(LOOKUP(2,1/(((LISTS!$H$2:$H$26&lt;&gt;"")*ISNUMBER(SEARCH(LISTS!$H$2:$H$26,$G199)))+((LISTS!$I$2:$I$26&lt;&gt;"")*ISNUMBER(SEARCH(LISTS!$I$2:$I$26,$E199)))),LISTS!$K$2:$K$26),"OTRO"))</f>
        <v/>
      </c>
      <c r="K199" s="11">
        <f>IF($I199&lt;&gt;"SI",0,IFERROR($F199,0))</f>
        <v/>
      </c>
      <c r="L199" s="9">
        <f>IF(COUNTA($A199:$H199)=0,"",IF($J199="OTRO",IFERROR(LOOKUP(2,1/(((LISTS!$H$2:$H$26&lt;&gt;"")*ISNUMBER(SEARCH(LISTS!$H$2:$H$26,$G199)))+((LISTS!$I$2:$I$26&lt;&gt;"")*ISNUMBER(SEARCH(LISTS!$I$2:$I$26,$E199)))),LISTS!$L$2:$L$26),"Concepto DIAN no mapeado a casilla automatica"),IF(LEFT($J199,4)="TOPE","Control automatico DIAN: "&amp;$J199,"Casilla automatica: "&amp;$J199)))</f>
        <v/>
      </c>
    </row>
    <row r="200">
      <c r="A200" s="9" t="n"/>
      <c r="B200" s="9" t="n"/>
      <c r="C200" s="9" t="n"/>
      <c r="D200" s="9" t="n"/>
      <c r="E200" s="9" t="n"/>
      <c r="F200" s="11" t="n"/>
      <c r="G200" s="9" t="n"/>
      <c r="H200" s="9" t="n"/>
      <c r="I200" s="9">
        <f>IF(COUNTA($A200:$H200)=0,"",IF($J200="OTRO","NO","SI"))</f>
        <v/>
      </c>
      <c r="J200" s="9">
        <f>IF(COUNTA($A200:$H200)=0,"",IFERROR(LOOKUP(2,1/(((LISTS!$H$2:$H$26&lt;&gt;"")*ISNUMBER(SEARCH(LISTS!$H$2:$H$26,$G200)))+((LISTS!$I$2:$I$26&lt;&gt;"")*ISNUMBER(SEARCH(LISTS!$I$2:$I$26,$E200)))),LISTS!$K$2:$K$26),"OTRO"))</f>
        <v/>
      </c>
      <c r="K200" s="11">
        <f>IF($I200&lt;&gt;"SI",0,IFERROR($F200,0))</f>
        <v/>
      </c>
      <c r="L200" s="9">
        <f>IF(COUNTA($A200:$H200)=0,"",IF($J200="OTRO",IFERROR(LOOKUP(2,1/(((LISTS!$H$2:$H$26&lt;&gt;"")*ISNUMBER(SEARCH(LISTS!$H$2:$H$26,$G200)))+((LISTS!$I$2:$I$26&lt;&gt;"")*ISNUMBER(SEARCH(LISTS!$I$2:$I$26,$E200)))),LISTS!$L$2:$L$26),"Concepto DIAN no mapeado a casilla automatica"),IF(LEFT($J200,4)="TOPE","Control automatico DIAN: "&amp;$J200,"Casilla automatica: "&amp;$J200)))</f>
        <v/>
      </c>
    </row>
    <row r="201">
      <c r="A201" s="9" t="n"/>
      <c r="B201" s="9" t="n"/>
      <c r="C201" s="9" t="n"/>
      <c r="D201" s="9" t="n"/>
      <c r="E201" s="9" t="n"/>
      <c r="F201" s="11" t="n"/>
      <c r="G201" s="9" t="n"/>
      <c r="H201" s="9" t="n"/>
      <c r="I201" s="9">
        <f>IF(COUNTA($A201:$H201)=0,"",IF($J201="OTRO","NO","SI"))</f>
        <v/>
      </c>
      <c r="J201" s="9">
        <f>IF(COUNTA($A201:$H201)=0,"",IFERROR(LOOKUP(2,1/(((LISTS!$H$2:$H$26&lt;&gt;"")*ISNUMBER(SEARCH(LISTS!$H$2:$H$26,$G201)))+((LISTS!$I$2:$I$26&lt;&gt;"")*ISNUMBER(SEARCH(LISTS!$I$2:$I$26,$E201)))),LISTS!$K$2:$K$26),"OTRO"))</f>
        <v/>
      </c>
      <c r="K201" s="11">
        <f>IF($I201&lt;&gt;"SI",0,IFERROR($F201,0))</f>
        <v/>
      </c>
      <c r="L201" s="9">
        <f>IF(COUNTA($A201:$H201)=0,"",IF($J201="OTRO",IFERROR(LOOKUP(2,1/(((LISTS!$H$2:$H$26&lt;&gt;"")*ISNUMBER(SEARCH(LISTS!$H$2:$H$26,$G201)))+((LISTS!$I$2:$I$26&lt;&gt;"")*ISNUMBER(SEARCH(LISTS!$I$2:$I$26,$E201)))),LISTS!$L$2:$L$26),"Concepto DIAN no mapeado a casilla automatica"),IF(LEFT($J201,4)="TOPE","Control automatico DIAN: "&amp;$J201,"Casilla automatica: "&amp;$J201)))</f>
        <v/>
      </c>
    </row>
    <row r="202">
      <c r="A202" s="9" t="n"/>
      <c r="B202" s="9" t="n"/>
      <c r="C202" s="9" t="n"/>
      <c r="D202" s="9" t="n"/>
      <c r="E202" s="9" t="n"/>
      <c r="F202" s="11" t="n"/>
      <c r="G202" s="9" t="n"/>
      <c r="H202" s="9" t="n"/>
      <c r="I202" s="9">
        <f>IF(COUNTA($A202:$H202)=0,"",IF($J202="OTRO","NO","SI"))</f>
        <v/>
      </c>
      <c r="J202" s="9">
        <f>IF(COUNTA($A202:$H202)=0,"",IFERROR(LOOKUP(2,1/(((LISTS!$H$2:$H$26&lt;&gt;"")*ISNUMBER(SEARCH(LISTS!$H$2:$H$26,$G202)))+((LISTS!$I$2:$I$26&lt;&gt;"")*ISNUMBER(SEARCH(LISTS!$I$2:$I$26,$E202)))),LISTS!$K$2:$K$26),"OTRO"))</f>
        <v/>
      </c>
      <c r="K202" s="11">
        <f>IF($I202&lt;&gt;"SI",0,IFERROR($F202,0))</f>
        <v/>
      </c>
      <c r="L202" s="9">
        <f>IF(COUNTA($A202:$H202)=0,"",IF($J202="OTRO",IFERROR(LOOKUP(2,1/(((LISTS!$H$2:$H$26&lt;&gt;"")*ISNUMBER(SEARCH(LISTS!$H$2:$H$26,$G202)))+((LISTS!$I$2:$I$26&lt;&gt;"")*ISNUMBER(SEARCH(LISTS!$I$2:$I$26,$E202)))),LISTS!$L$2:$L$26),"Concepto DIAN no mapeado a casilla automatica"),IF(LEFT($J202,4)="TOPE","Control automatico DIAN: "&amp;$J202,"Casilla automatica: "&amp;$J202)))</f>
        <v/>
      </c>
    </row>
    <row r="203">
      <c r="A203" s="9" t="n"/>
      <c r="B203" s="9" t="n"/>
      <c r="C203" s="9" t="n"/>
      <c r="D203" s="9" t="n"/>
      <c r="E203" s="9" t="n"/>
      <c r="F203" s="11" t="n"/>
      <c r="G203" s="9" t="n"/>
      <c r="H203" s="9" t="n"/>
      <c r="I203" s="9">
        <f>IF(COUNTA($A203:$H203)=0,"",IF($J203="OTRO","NO","SI"))</f>
        <v/>
      </c>
      <c r="J203" s="9">
        <f>IF(COUNTA($A203:$H203)=0,"",IFERROR(LOOKUP(2,1/(((LISTS!$H$2:$H$26&lt;&gt;"")*ISNUMBER(SEARCH(LISTS!$H$2:$H$26,$G203)))+((LISTS!$I$2:$I$26&lt;&gt;"")*ISNUMBER(SEARCH(LISTS!$I$2:$I$26,$E203)))),LISTS!$K$2:$K$26),"OTRO"))</f>
        <v/>
      </c>
      <c r="K203" s="11">
        <f>IF($I203&lt;&gt;"SI",0,IFERROR($F203,0))</f>
        <v/>
      </c>
      <c r="L203" s="9">
        <f>IF(COUNTA($A203:$H203)=0,"",IF($J203="OTRO",IFERROR(LOOKUP(2,1/(((LISTS!$H$2:$H$26&lt;&gt;"")*ISNUMBER(SEARCH(LISTS!$H$2:$H$26,$G203)))+((LISTS!$I$2:$I$26&lt;&gt;"")*ISNUMBER(SEARCH(LISTS!$I$2:$I$26,$E203)))),LISTS!$L$2:$L$26),"Concepto DIAN no mapeado a casilla automatica"),IF(LEFT($J203,4)="TOPE","Control automatico DIAN: "&amp;$J203,"Casilla automatica: "&amp;$J203)))</f>
        <v/>
      </c>
    </row>
    <row r="204">
      <c r="A204" s="9" t="n"/>
      <c r="B204" s="9" t="n"/>
      <c r="C204" s="9" t="n"/>
      <c r="D204" s="9" t="n"/>
      <c r="E204" s="9" t="n"/>
      <c r="F204" s="11" t="n"/>
      <c r="G204" s="9" t="n"/>
      <c r="H204" s="9" t="n"/>
      <c r="I204" s="9">
        <f>IF(COUNTA($A204:$H204)=0,"",IF($J204="OTRO","NO","SI"))</f>
        <v/>
      </c>
      <c r="J204" s="9">
        <f>IF(COUNTA($A204:$H204)=0,"",IFERROR(LOOKUP(2,1/(((LISTS!$H$2:$H$26&lt;&gt;"")*ISNUMBER(SEARCH(LISTS!$H$2:$H$26,$G204)))+((LISTS!$I$2:$I$26&lt;&gt;"")*ISNUMBER(SEARCH(LISTS!$I$2:$I$26,$E204)))),LISTS!$K$2:$K$26),"OTRO"))</f>
        <v/>
      </c>
      <c r="K204" s="11">
        <f>IF($I204&lt;&gt;"SI",0,IFERROR($F204,0))</f>
        <v/>
      </c>
      <c r="L204" s="9">
        <f>IF(COUNTA($A204:$H204)=0,"",IF($J204="OTRO",IFERROR(LOOKUP(2,1/(((LISTS!$H$2:$H$26&lt;&gt;"")*ISNUMBER(SEARCH(LISTS!$H$2:$H$26,$G204)))+((LISTS!$I$2:$I$26&lt;&gt;"")*ISNUMBER(SEARCH(LISTS!$I$2:$I$26,$E204)))),LISTS!$L$2:$L$26),"Concepto DIAN no mapeado a casilla automatica"),IF(LEFT($J204,4)="TOPE","Control automatico DIAN: "&amp;$J204,"Casilla automatica: "&amp;$J204)))</f>
        <v/>
      </c>
    </row>
    <row r="205">
      <c r="A205" s="9" t="n"/>
      <c r="B205" s="9" t="n"/>
      <c r="C205" s="9" t="n"/>
      <c r="D205" s="9" t="n"/>
      <c r="E205" s="9" t="n"/>
      <c r="F205" s="11" t="n"/>
      <c r="G205" s="9" t="n"/>
      <c r="H205" s="9" t="n"/>
      <c r="I205" s="9">
        <f>IF(COUNTA($A205:$H205)=0,"",IF($J205="OTRO","NO","SI"))</f>
        <v/>
      </c>
      <c r="J205" s="9">
        <f>IF(COUNTA($A205:$H205)=0,"",IFERROR(LOOKUP(2,1/(((LISTS!$H$2:$H$26&lt;&gt;"")*ISNUMBER(SEARCH(LISTS!$H$2:$H$26,$G205)))+((LISTS!$I$2:$I$26&lt;&gt;"")*ISNUMBER(SEARCH(LISTS!$I$2:$I$26,$E205)))),LISTS!$K$2:$K$26),"OTRO"))</f>
        <v/>
      </c>
      <c r="K205" s="11">
        <f>IF($I205&lt;&gt;"SI",0,IFERROR($F205,0))</f>
        <v/>
      </c>
      <c r="L205" s="9">
        <f>IF(COUNTA($A205:$H205)=0,"",IF($J205="OTRO",IFERROR(LOOKUP(2,1/(((LISTS!$H$2:$H$26&lt;&gt;"")*ISNUMBER(SEARCH(LISTS!$H$2:$H$26,$G205)))+((LISTS!$I$2:$I$26&lt;&gt;"")*ISNUMBER(SEARCH(LISTS!$I$2:$I$26,$E205)))),LISTS!$L$2:$L$26),"Concepto DIAN no mapeado a casilla automatica"),IF(LEFT($J205,4)="TOPE","Control automatico DIAN: "&amp;$J205,"Casilla automatica: "&amp;$J205)))</f>
        <v/>
      </c>
    </row>
    <row r="206">
      <c r="A206" s="9" t="n"/>
      <c r="B206" s="9" t="n"/>
      <c r="C206" s="9" t="n"/>
      <c r="D206" s="9" t="n"/>
      <c r="E206" s="9" t="n"/>
      <c r="F206" s="11" t="n"/>
      <c r="G206" s="9" t="n"/>
      <c r="H206" s="9" t="n"/>
      <c r="I206" s="9">
        <f>IF(COUNTA($A206:$H206)=0,"",IF($J206="OTRO","NO","SI"))</f>
        <v/>
      </c>
      <c r="J206" s="9">
        <f>IF(COUNTA($A206:$H206)=0,"",IFERROR(LOOKUP(2,1/(((LISTS!$H$2:$H$26&lt;&gt;"")*ISNUMBER(SEARCH(LISTS!$H$2:$H$26,$G206)))+((LISTS!$I$2:$I$26&lt;&gt;"")*ISNUMBER(SEARCH(LISTS!$I$2:$I$26,$E206)))),LISTS!$K$2:$K$26),"OTRO"))</f>
        <v/>
      </c>
      <c r="K206" s="11">
        <f>IF($I206&lt;&gt;"SI",0,IFERROR($F206,0))</f>
        <v/>
      </c>
      <c r="L206" s="9">
        <f>IF(COUNTA($A206:$H206)=0,"",IF($J206="OTRO",IFERROR(LOOKUP(2,1/(((LISTS!$H$2:$H$26&lt;&gt;"")*ISNUMBER(SEARCH(LISTS!$H$2:$H$26,$G206)))+((LISTS!$I$2:$I$26&lt;&gt;"")*ISNUMBER(SEARCH(LISTS!$I$2:$I$26,$E206)))),LISTS!$L$2:$L$26),"Concepto DIAN no mapeado a casilla automatica"),IF(LEFT($J206,4)="TOPE","Control automatico DIAN: "&amp;$J206,"Casilla automatica: "&amp;$J206)))</f>
        <v/>
      </c>
    </row>
    <row r="207">
      <c r="A207" s="9" t="n"/>
      <c r="B207" s="9" t="n"/>
      <c r="C207" s="9" t="n"/>
      <c r="D207" s="9" t="n"/>
      <c r="E207" s="9" t="n"/>
      <c r="F207" s="11" t="n"/>
      <c r="G207" s="9" t="n"/>
      <c r="H207" s="9" t="n"/>
      <c r="I207" s="9">
        <f>IF(COUNTA($A207:$H207)=0,"",IF($J207="OTRO","NO","SI"))</f>
        <v/>
      </c>
      <c r="J207" s="9">
        <f>IF(COUNTA($A207:$H207)=0,"",IFERROR(LOOKUP(2,1/(((LISTS!$H$2:$H$26&lt;&gt;"")*ISNUMBER(SEARCH(LISTS!$H$2:$H$26,$G207)))+((LISTS!$I$2:$I$26&lt;&gt;"")*ISNUMBER(SEARCH(LISTS!$I$2:$I$26,$E207)))),LISTS!$K$2:$K$26),"OTRO"))</f>
        <v/>
      </c>
      <c r="K207" s="11">
        <f>IF($I207&lt;&gt;"SI",0,IFERROR($F207,0))</f>
        <v/>
      </c>
      <c r="L207" s="9">
        <f>IF(COUNTA($A207:$H207)=0,"",IF($J207="OTRO",IFERROR(LOOKUP(2,1/(((LISTS!$H$2:$H$26&lt;&gt;"")*ISNUMBER(SEARCH(LISTS!$H$2:$H$26,$G207)))+((LISTS!$I$2:$I$26&lt;&gt;"")*ISNUMBER(SEARCH(LISTS!$I$2:$I$26,$E207)))),LISTS!$L$2:$L$26),"Concepto DIAN no mapeado a casilla automatica"),IF(LEFT($J207,4)="TOPE","Control automatico DIAN: "&amp;$J207,"Casilla automatica: "&amp;$J207)))</f>
        <v/>
      </c>
    </row>
    <row r="208">
      <c r="A208" s="9" t="n"/>
      <c r="B208" s="9" t="n"/>
      <c r="C208" s="9" t="n"/>
      <c r="D208" s="9" t="n"/>
      <c r="E208" s="9" t="n"/>
      <c r="F208" s="11" t="n"/>
      <c r="G208" s="9" t="n"/>
      <c r="H208" s="9" t="n"/>
      <c r="I208" s="9">
        <f>IF(COUNTA($A208:$H208)=0,"",IF($J208="OTRO","NO","SI"))</f>
        <v/>
      </c>
      <c r="J208" s="9">
        <f>IF(COUNTA($A208:$H208)=0,"",IFERROR(LOOKUP(2,1/(((LISTS!$H$2:$H$26&lt;&gt;"")*ISNUMBER(SEARCH(LISTS!$H$2:$H$26,$G208)))+((LISTS!$I$2:$I$26&lt;&gt;"")*ISNUMBER(SEARCH(LISTS!$I$2:$I$26,$E208)))),LISTS!$K$2:$K$26),"OTRO"))</f>
        <v/>
      </c>
      <c r="K208" s="11">
        <f>IF($I208&lt;&gt;"SI",0,IFERROR($F208,0))</f>
        <v/>
      </c>
      <c r="L208" s="9">
        <f>IF(COUNTA($A208:$H208)=0,"",IF($J208="OTRO",IFERROR(LOOKUP(2,1/(((LISTS!$H$2:$H$26&lt;&gt;"")*ISNUMBER(SEARCH(LISTS!$H$2:$H$26,$G208)))+((LISTS!$I$2:$I$26&lt;&gt;"")*ISNUMBER(SEARCH(LISTS!$I$2:$I$26,$E208)))),LISTS!$L$2:$L$26),"Concepto DIAN no mapeado a casilla automatica"),IF(LEFT($J208,4)="TOPE","Control automatico DIAN: "&amp;$J208,"Casilla automatica: "&amp;$J208)))</f>
        <v/>
      </c>
    </row>
    <row r="209">
      <c r="A209" s="9" t="n"/>
      <c r="B209" s="9" t="n"/>
      <c r="C209" s="9" t="n"/>
      <c r="D209" s="9" t="n"/>
      <c r="E209" s="9" t="n"/>
      <c r="F209" s="11" t="n"/>
      <c r="G209" s="9" t="n"/>
      <c r="H209" s="9" t="n"/>
      <c r="I209" s="9">
        <f>IF(COUNTA($A209:$H209)=0,"",IF($J209="OTRO","NO","SI"))</f>
        <v/>
      </c>
      <c r="J209" s="9">
        <f>IF(COUNTA($A209:$H209)=0,"",IFERROR(LOOKUP(2,1/(((LISTS!$H$2:$H$26&lt;&gt;"")*ISNUMBER(SEARCH(LISTS!$H$2:$H$26,$G209)))+((LISTS!$I$2:$I$26&lt;&gt;"")*ISNUMBER(SEARCH(LISTS!$I$2:$I$26,$E209)))),LISTS!$K$2:$K$26),"OTRO"))</f>
        <v/>
      </c>
      <c r="K209" s="11">
        <f>IF($I209&lt;&gt;"SI",0,IFERROR($F209,0))</f>
        <v/>
      </c>
      <c r="L209" s="9">
        <f>IF(COUNTA($A209:$H209)=0,"",IF($J209="OTRO",IFERROR(LOOKUP(2,1/(((LISTS!$H$2:$H$26&lt;&gt;"")*ISNUMBER(SEARCH(LISTS!$H$2:$H$26,$G209)))+((LISTS!$I$2:$I$26&lt;&gt;"")*ISNUMBER(SEARCH(LISTS!$I$2:$I$26,$E209)))),LISTS!$L$2:$L$26),"Concepto DIAN no mapeado a casilla automatica"),IF(LEFT($J209,4)="TOPE","Control automatico DIAN: "&amp;$J209,"Casilla automatica: "&amp;$J209)))</f>
        <v/>
      </c>
    </row>
    <row r="210">
      <c r="A210" s="9" t="n"/>
      <c r="B210" s="9" t="n"/>
      <c r="C210" s="9" t="n"/>
      <c r="D210" s="9" t="n"/>
      <c r="E210" s="9" t="n"/>
      <c r="F210" s="11" t="n"/>
      <c r="G210" s="9" t="n"/>
      <c r="H210" s="9" t="n"/>
      <c r="I210" s="9">
        <f>IF(COUNTA($A210:$H210)=0,"",IF($J210="OTRO","NO","SI"))</f>
        <v/>
      </c>
      <c r="J210" s="9">
        <f>IF(COUNTA($A210:$H210)=0,"",IFERROR(LOOKUP(2,1/(((LISTS!$H$2:$H$26&lt;&gt;"")*ISNUMBER(SEARCH(LISTS!$H$2:$H$26,$G210)))+((LISTS!$I$2:$I$26&lt;&gt;"")*ISNUMBER(SEARCH(LISTS!$I$2:$I$26,$E210)))),LISTS!$K$2:$K$26),"OTRO"))</f>
        <v/>
      </c>
      <c r="K210" s="11">
        <f>IF($I210&lt;&gt;"SI",0,IFERROR($F210,0))</f>
        <v/>
      </c>
      <c r="L210" s="9">
        <f>IF(COUNTA($A210:$H210)=0,"",IF($J210="OTRO",IFERROR(LOOKUP(2,1/(((LISTS!$H$2:$H$26&lt;&gt;"")*ISNUMBER(SEARCH(LISTS!$H$2:$H$26,$G210)))+((LISTS!$I$2:$I$26&lt;&gt;"")*ISNUMBER(SEARCH(LISTS!$I$2:$I$26,$E210)))),LISTS!$L$2:$L$26),"Concepto DIAN no mapeado a casilla automatica"),IF(LEFT($J210,4)="TOPE","Control automatico DIAN: "&amp;$J210,"Casilla automatica: "&amp;$J210)))</f>
        <v/>
      </c>
    </row>
    <row r="211">
      <c r="A211" s="9" t="n"/>
      <c r="B211" s="9" t="n"/>
      <c r="C211" s="9" t="n"/>
      <c r="D211" s="9" t="n"/>
      <c r="E211" s="9" t="n"/>
      <c r="F211" s="11" t="n"/>
      <c r="G211" s="9" t="n"/>
      <c r="H211" s="9" t="n"/>
      <c r="I211" s="9">
        <f>IF(COUNTA($A211:$H211)=0,"",IF($J211="OTRO","NO","SI"))</f>
        <v/>
      </c>
      <c r="J211" s="9">
        <f>IF(COUNTA($A211:$H211)=0,"",IFERROR(LOOKUP(2,1/(((LISTS!$H$2:$H$26&lt;&gt;"")*ISNUMBER(SEARCH(LISTS!$H$2:$H$26,$G211)))+((LISTS!$I$2:$I$26&lt;&gt;"")*ISNUMBER(SEARCH(LISTS!$I$2:$I$26,$E211)))),LISTS!$K$2:$K$26),"OTRO"))</f>
        <v/>
      </c>
      <c r="K211" s="11">
        <f>IF($I211&lt;&gt;"SI",0,IFERROR($F211,0))</f>
        <v/>
      </c>
      <c r="L211" s="9">
        <f>IF(COUNTA($A211:$H211)=0,"",IF($J211="OTRO",IFERROR(LOOKUP(2,1/(((LISTS!$H$2:$H$26&lt;&gt;"")*ISNUMBER(SEARCH(LISTS!$H$2:$H$26,$G211)))+((LISTS!$I$2:$I$26&lt;&gt;"")*ISNUMBER(SEARCH(LISTS!$I$2:$I$26,$E211)))),LISTS!$L$2:$L$26),"Concepto DIAN no mapeado a casilla automatica"),IF(LEFT($J211,4)="TOPE","Control automatico DIAN: "&amp;$J211,"Casilla automatica: "&amp;$J211)))</f>
        <v/>
      </c>
    </row>
    <row r="212">
      <c r="A212" s="9" t="n"/>
      <c r="B212" s="9" t="n"/>
      <c r="C212" s="9" t="n"/>
      <c r="D212" s="9" t="n"/>
      <c r="E212" s="9" t="n"/>
      <c r="F212" s="11" t="n"/>
      <c r="G212" s="9" t="n"/>
      <c r="H212" s="9" t="n"/>
      <c r="I212" s="9">
        <f>IF(COUNTA($A212:$H212)=0,"",IF($J212="OTRO","NO","SI"))</f>
        <v/>
      </c>
      <c r="J212" s="9">
        <f>IF(COUNTA($A212:$H212)=0,"",IFERROR(LOOKUP(2,1/(((LISTS!$H$2:$H$26&lt;&gt;"")*ISNUMBER(SEARCH(LISTS!$H$2:$H$26,$G212)))+((LISTS!$I$2:$I$26&lt;&gt;"")*ISNUMBER(SEARCH(LISTS!$I$2:$I$26,$E212)))),LISTS!$K$2:$K$26),"OTRO"))</f>
        <v/>
      </c>
      <c r="K212" s="11">
        <f>IF($I212&lt;&gt;"SI",0,IFERROR($F212,0))</f>
        <v/>
      </c>
      <c r="L212" s="9">
        <f>IF(COUNTA($A212:$H212)=0,"",IF($J212="OTRO",IFERROR(LOOKUP(2,1/(((LISTS!$H$2:$H$26&lt;&gt;"")*ISNUMBER(SEARCH(LISTS!$H$2:$H$26,$G212)))+((LISTS!$I$2:$I$26&lt;&gt;"")*ISNUMBER(SEARCH(LISTS!$I$2:$I$26,$E212)))),LISTS!$L$2:$L$26),"Concepto DIAN no mapeado a casilla automatica"),IF(LEFT($J212,4)="TOPE","Control automatico DIAN: "&amp;$J212,"Casilla automatica: "&amp;$J212)))</f>
        <v/>
      </c>
    </row>
    <row r="213">
      <c r="A213" s="9" t="n"/>
      <c r="B213" s="9" t="n"/>
      <c r="C213" s="9" t="n"/>
      <c r="D213" s="9" t="n"/>
      <c r="E213" s="9" t="n"/>
      <c r="F213" s="11" t="n"/>
      <c r="G213" s="9" t="n"/>
      <c r="H213" s="9" t="n"/>
      <c r="I213" s="9">
        <f>IF(COUNTA($A213:$H213)=0,"",IF($J213="OTRO","NO","SI"))</f>
        <v/>
      </c>
      <c r="J213" s="9">
        <f>IF(COUNTA($A213:$H213)=0,"",IFERROR(LOOKUP(2,1/(((LISTS!$H$2:$H$26&lt;&gt;"")*ISNUMBER(SEARCH(LISTS!$H$2:$H$26,$G213)))+((LISTS!$I$2:$I$26&lt;&gt;"")*ISNUMBER(SEARCH(LISTS!$I$2:$I$26,$E213)))),LISTS!$K$2:$K$26),"OTRO"))</f>
        <v/>
      </c>
      <c r="K213" s="11">
        <f>IF($I213&lt;&gt;"SI",0,IFERROR($F213,0))</f>
        <v/>
      </c>
      <c r="L213" s="9">
        <f>IF(COUNTA($A213:$H213)=0,"",IF($J213="OTRO",IFERROR(LOOKUP(2,1/(((LISTS!$H$2:$H$26&lt;&gt;"")*ISNUMBER(SEARCH(LISTS!$H$2:$H$26,$G213)))+((LISTS!$I$2:$I$26&lt;&gt;"")*ISNUMBER(SEARCH(LISTS!$I$2:$I$26,$E213)))),LISTS!$L$2:$L$26),"Concepto DIAN no mapeado a casilla automatica"),IF(LEFT($J213,4)="TOPE","Control automatico DIAN: "&amp;$J213,"Casilla automatica: "&amp;$J213)))</f>
        <v/>
      </c>
    </row>
    <row r="214">
      <c r="A214" s="9" t="n"/>
      <c r="B214" s="9" t="n"/>
      <c r="C214" s="9" t="n"/>
      <c r="D214" s="9" t="n"/>
      <c r="E214" s="9" t="n"/>
      <c r="F214" s="11" t="n"/>
      <c r="G214" s="9" t="n"/>
      <c r="H214" s="9" t="n"/>
      <c r="I214" s="9">
        <f>IF(COUNTA($A214:$H214)=0,"",IF($J214="OTRO","NO","SI"))</f>
        <v/>
      </c>
      <c r="J214" s="9">
        <f>IF(COUNTA($A214:$H214)=0,"",IFERROR(LOOKUP(2,1/(((LISTS!$H$2:$H$26&lt;&gt;"")*ISNUMBER(SEARCH(LISTS!$H$2:$H$26,$G214)))+((LISTS!$I$2:$I$26&lt;&gt;"")*ISNUMBER(SEARCH(LISTS!$I$2:$I$26,$E214)))),LISTS!$K$2:$K$26),"OTRO"))</f>
        <v/>
      </c>
      <c r="K214" s="11">
        <f>IF($I214&lt;&gt;"SI",0,IFERROR($F214,0))</f>
        <v/>
      </c>
      <c r="L214" s="9">
        <f>IF(COUNTA($A214:$H214)=0,"",IF($J214="OTRO",IFERROR(LOOKUP(2,1/(((LISTS!$H$2:$H$26&lt;&gt;"")*ISNUMBER(SEARCH(LISTS!$H$2:$H$26,$G214)))+((LISTS!$I$2:$I$26&lt;&gt;"")*ISNUMBER(SEARCH(LISTS!$I$2:$I$26,$E214)))),LISTS!$L$2:$L$26),"Concepto DIAN no mapeado a casilla automatica"),IF(LEFT($J214,4)="TOPE","Control automatico DIAN: "&amp;$J214,"Casilla automatica: "&amp;$J214)))</f>
        <v/>
      </c>
    </row>
    <row r="215">
      <c r="A215" s="9" t="n"/>
      <c r="B215" s="9" t="n"/>
      <c r="C215" s="9" t="n"/>
      <c r="D215" s="9" t="n"/>
      <c r="E215" s="9" t="n"/>
      <c r="F215" s="11" t="n"/>
      <c r="G215" s="9" t="n"/>
      <c r="H215" s="9" t="n"/>
      <c r="I215" s="9">
        <f>IF(COUNTA($A215:$H215)=0,"",IF($J215="OTRO","NO","SI"))</f>
        <v/>
      </c>
      <c r="J215" s="9">
        <f>IF(COUNTA($A215:$H215)=0,"",IFERROR(LOOKUP(2,1/(((LISTS!$H$2:$H$26&lt;&gt;"")*ISNUMBER(SEARCH(LISTS!$H$2:$H$26,$G215)))+((LISTS!$I$2:$I$26&lt;&gt;"")*ISNUMBER(SEARCH(LISTS!$I$2:$I$26,$E215)))),LISTS!$K$2:$K$26),"OTRO"))</f>
        <v/>
      </c>
      <c r="K215" s="11">
        <f>IF($I215&lt;&gt;"SI",0,IFERROR($F215,0))</f>
        <v/>
      </c>
      <c r="L215" s="9">
        <f>IF(COUNTA($A215:$H215)=0,"",IF($J215="OTRO",IFERROR(LOOKUP(2,1/(((LISTS!$H$2:$H$26&lt;&gt;"")*ISNUMBER(SEARCH(LISTS!$H$2:$H$26,$G215)))+((LISTS!$I$2:$I$26&lt;&gt;"")*ISNUMBER(SEARCH(LISTS!$I$2:$I$26,$E215)))),LISTS!$L$2:$L$26),"Concepto DIAN no mapeado a casilla automatica"),IF(LEFT($J215,4)="TOPE","Control automatico DIAN: "&amp;$J215,"Casilla automatica: "&amp;$J215)))</f>
        <v/>
      </c>
    </row>
    <row r="216">
      <c r="A216" s="9" t="n"/>
      <c r="B216" s="9" t="n"/>
      <c r="C216" s="9" t="n"/>
      <c r="D216" s="9" t="n"/>
      <c r="E216" s="9" t="n"/>
      <c r="F216" s="11" t="n"/>
      <c r="G216" s="9" t="n"/>
      <c r="H216" s="9" t="n"/>
      <c r="I216" s="9">
        <f>IF(COUNTA($A216:$H216)=0,"",IF($J216="OTRO","NO","SI"))</f>
        <v/>
      </c>
      <c r="J216" s="9">
        <f>IF(COUNTA($A216:$H216)=0,"",IFERROR(LOOKUP(2,1/(((LISTS!$H$2:$H$26&lt;&gt;"")*ISNUMBER(SEARCH(LISTS!$H$2:$H$26,$G216)))+((LISTS!$I$2:$I$26&lt;&gt;"")*ISNUMBER(SEARCH(LISTS!$I$2:$I$26,$E216)))),LISTS!$K$2:$K$26),"OTRO"))</f>
        <v/>
      </c>
      <c r="K216" s="11">
        <f>IF($I216&lt;&gt;"SI",0,IFERROR($F216,0))</f>
        <v/>
      </c>
      <c r="L216" s="9">
        <f>IF(COUNTA($A216:$H216)=0,"",IF($J216="OTRO",IFERROR(LOOKUP(2,1/(((LISTS!$H$2:$H$26&lt;&gt;"")*ISNUMBER(SEARCH(LISTS!$H$2:$H$26,$G216)))+((LISTS!$I$2:$I$26&lt;&gt;"")*ISNUMBER(SEARCH(LISTS!$I$2:$I$26,$E216)))),LISTS!$L$2:$L$26),"Concepto DIAN no mapeado a casilla automatica"),IF(LEFT($J216,4)="TOPE","Control automatico DIAN: "&amp;$J216,"Casilla automatica: "&amp;$J216)))</f>
        <v/>
      </c>
    </row>
    <row r="217">
      <c r="A217" s="9" t="n"/>
      <c r="B217" s="9" t="n"/>
      <c r="C217" s="9" t="n"/>
      <c r="D217" s="9" t="n"/>
      <c r="E217" s="9" t="n"/>
      <c r="F217" s="11" t="n"/>
      <c r="G217" s="9" t="n"/>
      <c r="H217" s="9" t="n"/>
      <c r="I217" s="9">
        <f>IF(COUNTA($A217:$H217)=0,"",IF($J217="OTRO","NO","SI"))</f>
        <v/>
      </c>
      <c r="J217" s="9">
        <f>IF(COUNTA($A217:$H217)=0,"",IFERROR(LOOKUP(2,1/(((LISTS!$H$2:$H$26&lt;&gt;"")*ISNUMBER(SEARCH(LISTS!$H$2:$H$26,$G217)))+((LISTS!$I$2:$I$26&lt;&gt;"")*ISNUMBER(SEARCH(LISTS!$I$2:$I$26,$E217)))),LISTS!$K$2:$K$26),"OTRO"))</f>
        <v/>
      </c>
      <c r="K217" s="11">
        <f>IF($I217&lt;&gt;"SI",0,IFERROR($F217,0))</f>
        <v/>
      </c>
      <c r="L217" s="9">
        <f>IF(COUNTA($A217:$H217)=0,"",IF($J217="OTRO",IFERROR(LOOKUP(2,1/(((LISTS!$H$2:$H$26&lt;&gt;"")*ISNUMBER(SEARCH(LISTS!$H$2:$H$26,$G217)))+((LISTS!$I$2:$I$26&lt;&gt;"")*ISNUMBER(SEARCH(LISTS!$I$2:$I$26,$E217)))),LISTS!$L$2:$L$26),"Concepto DIAN no mapeado a casilla automatica"),IF(LEFT($J217,4)="TOPE","Control automatico DIAN: "&amp;$J217,"Casilla automatica: "&amp;$J217)))</f>
        <v/>
      </c>
    </row>
    <row r="218">
      <c r="A218" s="9" t="n"/>
      <c r="B218" s="9" t="n"/>
      <c r="C218" s="9" t="n"/>
      <c r="D218" s="9" t="n"/>
      <c r="E218" s="9" t="n"/>
      <c r="F218" s="11" t="n"/>
      <c r="G218" s="9" t="n"/>
      <c r="H218" s="9" t="n"/>
      <c r="I218" s="9">
        <f>IF(COUNTA($A218:$H218)=0,"",IF($J218="OTRO","NO","SI"))</f>
        <v/>
      </c>
      <c r="J218" s="9">
        <f>IF(COUNTA($A218:$H218)=0,"",IFERROR(LOOKUP(2,1/(((LISTS!$H$2:$H$26&lt;&gt;"")*ISNUMBER(SEARCH(LISTS!$H$2:$H$26,$G218)))+((LISTS!$I$2:$I$26&lt;&gt;"")*ISNUMBER(SEARCH(LISTS!$I$2:$I$26,$E218)))),LISTS!$K$2:$K$26),"OTRO"))</f>
        <v/>
      </c>
      <c r="K218" s="11">
        <f>IF($I218&lt;&gt;"SI",0,IFERROR($F218,0))</f>
        <v/>
      </c>
      <c r="L218" s="9">
        <f>IF(COUNTA($A218:$H218)=0,"",IF($J218="OTRO",IFERROR(LOOKUP(2,1/(((LISTS!$H$2:$H$26&lt;&gt;"")*ISNUMBER(SEARCH(LISTS!$H$2:$H$26,$G218)))+((LISTS!$I$2:$I$26&lt;&gt;"")*ISNUMBER(SEARCH(LISTS!$I$2:$I$26,$E218)))),LISTS!$L$2:$L$26),"Concepto DIAN no mapeado a casilla automatica"),IF(LEFT($J218,4)="TOPE","Control automatico DIAN: "&amp;$J218,"Casilla automatica: "&amp;$J218)))</f>
        <v/>
      </c>
    </row>
    <row r="219">
      <c r="A219" s="9" t="n"/>
      <c r="B219" s="9" t="n"/>
      <c r="C219" s="9" t="n"/>
      <c r="D219" s="9" t="n"/>
      <c r="E219" s="9" t="n"/>
      <c r="F219" s="11" t="n"/>
      <c r="G219" s="9" t="n"/>
      <c r="H219" s="9" t="n"/>
      <c r="I219" s="9">
        <f>IF(COUNTA($A219:$H219)=0,"",IF($J219="OTRO","NO","SI"))</f>
        <v/>
      </c>
      <c r="J219" s="9">
        <f>IF(COUNTA($A219:$H219)=0,"",IFERROR(LOOKUP(2,1/(((LISTS!$H$2:$H$26&lt;&gt;"")*ISNUMBER(SEARCH(LISTS!$H$2:$H$26,$G219)))+((LISTS!$I$2:$I$26&lt;&gt;"")*ISNUMBER(SEARCH(LISTS!$I$2:$I$26,$E219)))),LISTS!$K$2:$K$26),"OTRO"))</f>
        <v/>
      </c>
      <c r="K219" s="11">
        <f>IF($I219&lt;&gt;"SI",0,IFERROR($F219,0))</f>
        <v/>
      </c>
      <c r="L219" s="9">
        <f>IF(COUNTA($A219:$H219)=0,"",IF($J219="OTRO",IFERROR(LOOKUP(2,1/(((LISTS!$H$2:$H$26&lt;&gt;"")*ISNUMBER(SEARCH(LISTS!$H$2:$H$26,$G219)))+((LISTS!$I$2:$I$26&lt;&gt;"")*ISNUMBER(SEARCH(LISTS!$I$2:$I$26,$E219)))),LISTS!$L$2:$L$26),"Concepto DIAN no mapeado a casilla automatica"),IF(LEFT($J219,4)="TOPE","Control automatico DIAN: "&amp;$J219,"Casilla automatica: "&amp;$J219)))</f>
        <v/>
      </c>
    </row>
    <row r="220">
      <c r="A220" s="9" t="n"/>
      <c r="B220" s="9" t="n"/>
      <c r="C220" s="9" t="n"/>
      <c r="D220" s="9" t="n"/>
      <c r="E220" s="9" t="n"/>
      <c r="F220" s="11" t="n"/>
      <c r="G220" s="9" t="n"/>
      <c r="H220" s="9" t="n"/>
      <c r="I220" s="9">
        <f>IF(COUNTA($A220:$H220)=0,"",IF($J220="OTRO","NO","SI"))</f>
        <v/>
      </c>
      <c r="J220" s="9">
        <f>IF(COUNTA($A220:$H220)=0,"",IFERROR(LOOKUP(2,1/(((LISTS!$H$2:$H$26&lt;&gt;"")*ISNUMBER(SEARCH(LISTS!$H$2:$H$26,$G220)))+((LISTS!$I$2:$I$26&lt;&gt;"")*ISNUMBER(SEARCH(LISTS!$I$2:$I$26,$E220)))),LISTS!$K$2:$K$26),"OTRO"))</f>
        <v/>
      </c>
      <c r="K220" s="11">
        <f>IF($I220&lt;&gt;"SI",0,IFERROR($F220,0))</f>
        <v/>
      </c>
      <c r="L220" s="9">
        <f>IF(COUNTA($A220:$H220)=0,"",IF($J220="OTRO",IFERROR(LOOKUP(2,1/(((LISTS!$H$2:$H$26&lt;&gt;"")*ISNUMBER(SEARCH(LISTS!$H$2:$H$26,$G220)))+((LISTS!$I$2:$I$26&lt;&gt;"")*ISNUMBER(SEARCH(LISTS!$I$2:$I$26,$E220)))),LISTS!$L$2:$L$26),"Concepto DIAN no mapeado a casilla automatica"),IF(LEFT($J220,4)="TOPE","Control automatico DIAN: "&amp;$J220,"Casilla automatica: "&amp;$J220)))</f>
        <v/>
      </c>
    </row>
    <row r="221">
      <c r="A221" s="9" t="n"/>
      <c r="B221" s="9" t="n"/>
      <c r="C221" s="9" t="n"/>
      <c r="D221" s="9" t="n"/>
      <c r="E221" s="9" t="n"/>
      <c r="F221" s="11" t="n"/>
      <c r="G221" s="9" t="n"/>
      <c r="H221" s="9" t="n"/>
      <c r="I221" s="9">
        <f>IF(COUNTA($A221:$H221)=0,"",IF($J221="OTRO","NO","SI"))</f>
        <v/>
      </c>
      <c r="J221" s="9">
        <f>IF(COUNTA($A221:$H221)=0,"",IFERROR(LOOKUP(2,1/(((LISTS!$H$2:$H$26&lt;&gt;"")*ISNUMBER(SEARCH(LISTS!$H$2:$H$26,$G221)))+((LISTS!$I$2:$I$26&lt;&gt;"")*ISNUMBER(SEARCH(LISTS!$I$2:$I$26,$E221)))),LISTS!$K$2:$K$26),"OTRO"))</f>
        <v/>
      </c>
      <c r="K221" s="11">
        <f>IF($I221&lt;&gt;"SI",0,IFERROR($F221,0))</f>
        <v/>
      </c>
      <c r="L221" s="9">
        <f>IF(COUNTA($A221:$H221)=0,"",IF($J221="OTRO",IFERROR(LOOKUP(2,1/(((LISTS!$H$2:$H$26&lt;&gt;"")*ISNUMBER(SEARCH(LISTS!$H$2:$H$26,$G221)))+((LISTS!$I$2:$I$26&lt;&gt;"")*ISNUMBER(SEARCH(LISTS!$I$2:$I$26,$E221)))),LISTS!$L$2:$L$26),"Concepto DIAN no mapeado a casilla automatica"),IF(LEFT($J221,4)="TOPE","Control automatico DIAN: "&amp;$J221,"Casilla automatica: "&amp;$J221)))</f>
        <v/>
      </c>
    </row>
    <row r="222">
      <c r="A222" s="9" t="n"/>
      <c r="B222" s="9" t="n"/>
      <c r="C222" s="9" t="n"/>
      <c r="D222" s="9" t="n"/>
      <c r="E222" s="9" t="n"/>
      <c r="F222" s="11" t="n"/>
      <c r="G222" s="9" t="n"/>
      <c r="H222" s="9" t="n"/>
      <c r="I222" s="9">
        <f>IF(COUNTA($A222:$H222)=0,"",IF($J222="OTRO","NO","SI"))</f>
        <v/>
      </c>
      <c r="J222" s="9">
        <f>IF(COUNTA($A222:$H222)=0,"",IFERROR(LOOKUP(2,1/(((LISTS!$H$2:$H$26&lt;&gt;"")*ISNUMBER(SEARCH(LISTS!$H$2:$H$26,$G222)))+((LISTS!$I$2:$I$26&lt;&gt;"")*ISNUMBER(SEARCH(LISTS!$I$2:$I$26,$E222)))),LISTS!$K$2:$K$26),"OTRO"))</f>
        <v/>
      </c>
      <c r="K222" s="11">
        <f>IF($I222&lt;&gt;"SI",0,IFERROR($F222,0))</f>
        <v/>
      </c>
      <c r="L222" s="9">
        <f>IF(COUNTA($A222:$H222)=0,"",IF($J222="OTRO",IFERROR(LOOKUP(2,1/(((LISTS!$H$2:$H$26&lt;&gt;"")*ISNUMBER(SEARCH(LISTS!$H$2:$H$26,$G222)))+((LISTS!$I$2:$I$26&lt;&gt;"")*ISNUMBER(SEARCH(LISTS!$I$2:$I$26,$E222)))),LISTS!$L$2:$L$26),"Concepto DIAN no mapeado a casilla automatica"),IF(LEFT($J222,4)="TOPE","Control automatico DIAN: "&amp;$J222,"Casilla automatica: "&amp;$J222)))</f>
        <v/>
      </c>
    </row>
    <row r="223">
      <c r="A223" s="9" t="n"/>
      <c r="B223" s="9" t="n"/>
      <c r="C223" s="9" t="n"/>
      <c r="D223" s="9" t="n"/>
      <c r="E223" s="9" t="n"/>
      <c r="F223" s="11" t="n"/>
      <c r="G223" s="9" t="n"/>
      <c r="H223" s="9" t="n"/>
      <c r="I223" s="9">
        <f>IF(COUNTA($A223:$H223)=0,"",IF($J223="OTRO","NO","SI"))</f>
        <v/>
      </c>
      <c r="J223" s="9">
        <f>IF(COUNTA($A223:$H223)=0,"",IFERROR(LOOKUP(2,1/(((LISTS!$H$2:$H$26&lt;&gt;"")*ISNUMBER(SEARCH(LISTS!$H$2:$H$26,$G223)))+((LISTS!$I$2:$I$26&lt;&gt;"")*ISNUMBER(SEARCH(LISTS!$I$2:$I$26,$E223)))),LISTS!$K$2:$K$26),"OTRO"))</f>
        <v/>
      </c>
      <c r="K223" s="11">
        <f>IF($I223&lt;&gt;"SI",0,IFERROR($F223,0))</f>
        <v/>
      </c>
      <c r="L223" s="9">
        <f>IF(COUNTA($A223:$H223)=0,"",IF($J223="OTRO",IFERROR(LOOKUP(2,1/(((LISTS!$H$2:$H$26&lt;&gt;"")*ISNUMBER(SEARCH(LISTS!$H$2:$H$26,$G223)))+((LISTS!$I$2:$I$26&lt;&gt;"")*ISNUMBER(SEARCH(LISTS!$I$2:$I$26,$E223)))),LISTS!$L$2:$L$26),"Concepto DIAN no mapeado a casilla automatica"),IF(LEFT($J223,4)="TOPE","Control automatico DIAN: "&amp;$J223,"Casilla automatica: "&amp;$J223)))</f>
        <v/>
      </c>
    </row>
    <row r="224">
      <c r="A224" s="9" t="n"/>
      <c r="B224" s="9" t="n"/>
      <c r="C224" s="9" t="n"/>
      <c r="D224" s="9" t="n"/>
      <c r="E224" s="9" t="n"/>
      <c r="F224" s="11" t="n"/>
      <c r="G224" s="9" t="n"/>
      <c r="H224" s="9" t="n"/>
      <c r="I224" s="9">
        <f>IF(COUNTA($A224:$H224)=0,"",IF($J224="OTRO","NO","SI"))</f>
        <v/>
      </c>
      <c r="J224" s="9">
        <f>IF(COUNTA($A224:$H224)=0,"",IFERROR(LOOKUP(2,1/(((LISTS!$H$2:$H$26&lt;&gt;"")*ISNUMBER(SEARCH(LISTS!$H$2:$H$26,$G224)))+((LISTS!$I$2:$I$26&lt;&gt;"")*ISNUMBER(SEARCH(LISTS!$I$2:$I$26,$E224)))),LISTS!$K$2:$K$26),"OTRO"))</f>
        <v/>
      </c>
      <c r="K224" s="11">
        <f>IF($I224&lt;&gt;"SI",0,IFERROR($F224,0))</f>
        <v/>
      </c>
      <c r="L224" s="9">
        <f>IF(COUNTA($A224:$H224)=0,"",IF($J224="OTRO",IFERROR(LOOKUP(2,1/(((LISTS!$H$2:$H$26&lt;&gt;"")*ISNUMBER(SEARCH(LISTS!$H$2:$H$26,$G224)))+((LISTS!$I$2:$I$26&lt;&gt;"")*ISNUMBER(SEARCH(LISTS!$I$2:$I$26,$E224)))),LISTS!$L$2:$L$26),"Concepto DIAN no mapeado a casilla automatica"),IF(LEFT($J224,4)="TOPE","Control automatico DIAN: "&amp;$J224,"Casilla automatica: "&amp;$J224)))</f>
        <v/>
      </c>
    </row>
    <row r="225">
      <c r="A225" s="9" t="n"/>
      <c r="B225" s="9" t="n"/>
      <c r="C225" s="9" t="n"/>
      <c r="D225" s="9" t="n"/>
      <c r="E225" s="9" t="n"/>
      <c r="F225" s="11" t="n"/>
      <c r="G225" s="9" t="n"/>
      <c r="H225" s="9" t="n"/>
      <c r="I225" s="9">
        <f>IF(COUNTA($A225:$H225)=0,"",IF($J225="OTRO","NO","SI"))</f>
        <v/>
      </c>
      <c r="J225" s="9">
        <f>IF(COUNTA($A225:$H225)=0,"",IFERROR(LOOKUP(2,1/(((LISTS!$H$2:$H$26&lt;&gt;"")*ISNUMBER(SEARCH(LISTS!$H$2:$H$26,$G225)))+((LISTS!$I$2:$I$26&lt;&gt;"")*ISNUMBER(SEARCH(LISTS!$I$2:$I$26,$E225)))),LISTS!$K$2:$K$26),"OTRO"))</f>
        <v/>
      </c>
      <c r="K225" s="11">
        <f>IF($I225&lt;&gt;"SI",0,IFERROR($F225,0))</f>
        <v/>
      </c>
      <c r="L225" s="9">
        <f>IF(COUNTA($A225:$H225)=0,"",IF($J225="OTRO",IFERROR(LOOKUP(2,1/(((LISTS!$H$2:$H$26&lt;&gt;"")*ISNUMBER(SEARCH(LISTS!$H$2:$H$26,$G225)))+((LISTS!$I$2:$I$26&lt;&gt;"")*ISNUMBER(SEARCH(LISTS!$I$2:$I$26,$E225)))),LISTS!$L$2:$L$26),"Concepto DIAN no mapeado a casilla automatica"),IF(LEFT($J225,4)="TOPE","Control automatico DIAN: "&amp;$J225,"Casilla automatica: "&amp;$J225)))</f>
        <v/>
      </c>
    </row>
    <row r="226">
      <c r="A226" s="9" t="n"/>
      <c r="B226" s="9" t="n"/>
      <c r="C226" s="9" t="n"/>
      <c r="D226" s="9" t="n"/>
      <c r="E226" s="9" t="n"/>
      <c r="F226" s="11" t="n"/>
      <c r="G226" s="9" t="n"/>
      <c r="H226" s="9" t="n"/>
      <c r="I226" s="9">
        <f>IF(COUNTA($A226:$H226)=0,"",IF($J226="OTRO","NO","SI"))</f>
        <v/>
      </c>
      <c r="J226" s="9">
        <f>IF(COUNTA($A226:$H226)=0,"",IFERROR(LOOKUP(2,1/(((LISTS!$H$2:$H$26&lt;&gt;"")*ISNUMBER(SEARCH(LISTS!$H$2:$H$26,$G226)))+((LISTS!$I$2:$I$26&lt;&gt;"")*ISNUMBER(SEARCH(LISTS!$I$2:$I$26,$E226)))),LISTS!$K$2:$K$26),"OTRO"))</f>
        <v/>
      </c>
      <c r="K226" s="11">
        <f>IF($I226&lt;&gt;"SI",0,IFERROR($F226,0))</f>
        <v/>
      </c>
      <c r="L226" s="9">
        <f>IF(COUNTA($A226:$H226)=0,"",IF($J226="OTRO",IFERROR(LOOKUP(2,1/(((LISTS!$H$2:$H$26&lt;&gt;"")*ISNUMBER(SEARCH(LISTS!$H$2:$H$26,$G226)))+((LISTS!$I$2:$I$26&lt;&gt;"")*ISNUMBER(SEARCH(LISTS!$I$2:$I$26,$E226)))),LISTS!$L$2:$L$26),"Concepto DIAN no mapeado a casilla automatica"),IF(LEFT($J226,4)="TOPE","Control automatico DIAN: "&amp;$J226,"Casilla automatica: "&amp;$J226)))</f>
        <v/>
      </c>
    </row>
    <row r="227">
      <c r="A227" s="9" t="n"/>
      <c r="B227" s="9" t="n"/>
      <c r="C227" s="9" t="n"/>
      <c r="D227" s="9" t="n"/>
      <c r="E227" s="9" t="n"/>
      <c r="F227" s="11" t="n"/>
      <c r="G227" s="9" t="n"/>
      <c r="H227" s="9" t="n"/>
      <c r="I227" s="9">
        <f>IF(COUNTA($A227:$H227)=0,"",IF($J227="OTRO","NO","SI"))</f>
        <v/>
      </c>
      <c r="J227" s="9">
        <f>IF(COUNTA($A227:$H227)=0,"",IFERROR(LOOKUP(2,1/(((LISTS!$H$2:$H$26&lt;&gt;"")*ISNUMBER(SEARCH(LISTS!$H$2:$H$26,$G227)))+((LISTS!$I$2:$I$26&lt;&gt;"")*ISNUMBER(SEARCH(LISTS!$I$2:$I$26,$E227)))),LISTS!$K$2:$K$26),"OTRO"))</f>
        <v/>
      </c>
      <c r="K227" s="11">
        <f>IF($I227&lt;&gt;"SI",0,IFERROR($F227,0))</f>
        <v/>
      </c>
      <c r="L227" s="9">
        <f>IF(COUNTA($A227:$H227)=0,"",IF($J227="OTRO",IFERROR(LOOKUP(2,1/(((LISTS!$H$2:$H$26&lt;&gt;"")*ISNUMBER(SEARCH(LISTS!$H$2:$H$26,$G227)))+((LISTS!$I$2:$I$26&lt;&gt;"")*ISNUMBER(SEARCH(LISTS!$I$2:$I$26,$E227)))),LISTS!$L$2:$L$26),"Concepto DIAN no mapeado a casilla automatica"),IF(LEFT($J227,4)="TOPE","Control automatico DIAN: "&amp;$J227,"Casilla automatica: "&amp;$J227)))</f>
        <v/>
      </c>
    </row>
    <row r="228">
      <c r="A228" s="9" t="n"/>
      <c r="B228" s="9" t="n"/>
      <c r="C228" s="9" t="n"/>
      <c r="D228" s="9" t="n"/>
      <c r="E228" s="9" t="n"/>
      <c r="F228" s="11" t="n"/>
      <c r="G228" s="9" t="n"/>
      <c r="H228" s="9" t="n"/>
      <c r="I228" s="9">
        <f>IF(COUNTA($A228:$H228)=0,"",IF($J228="OTRO","NO","SI"))</f>
        <v/>
      </c>
      <c r="J228" s="9">
        <f>IF(COUNTA($A228:$H228)=0,"",IFERROR(LOOKUP(2,1/(((LISTS!$H$2:$H$26&lt;&gt;"")*ISNUMBER(SEARCH(LISTS!$H$2:$H$26,$G228)))+((LISTS!$I$2:$I$26&lt;&gt;"")*ISNUMBER(SEARCH(LISTS!$I$2:$I$26,$E228)))),LISTS!$K$2:$K$26),"OTRO"))</f>
        <v/>
      </c>
      <c r="K228" s="11">
        <f>IF($I228&lt;&gt;"SI",0,IFERROR($F228,0))</f>
        <v/>
      </c>
      <c r="L228" s="9">
        <f>IF(COUNTA($A228:$H228)=0,"",IF($J228="OTRO",IFERROR(LOOKUP(2,1/(((LISTS!$H$2:$H$26&lt;&gt;"")*ISNUMBER(SEARCH(LISTS!$H$2:$H$26,$G228)))+((LISTS!$I$2:$I$26&lt;&gt;"")*ISNUMBER(SEARCH(LISTS!$I$2:$I$26,$E228)))),LISTS!$L$2:$L$26),"Concepto DIAN no mapeado a casilla automatica"),IF(LEFT($J228,4)="TOPE","Control automatico DIAN: "&amp;$J228,"Casilla automatica: "&amp;$J228)))</f>
        <v/>
      </c>
    </row>
    <row r="229">
      <c r="A229" s="9" t="n"/>
      <c r="B229" s="9" t="n"/>
      <c r="C229" s="9" t="n"/>
      <c r="D229" s="9" t="n"/>
      <c r="E229" s="9" t="n"/>
      <c r="F229" s="11" t="n"/>
      <c r="G229" s="9" t="n"/>
      <c r="H229" s="9" t="n"/>
      <c r="I229" s="9">
        <f>IF(COUNTA($A229:$H229)=0,"",IF($J229="OTRO","NO","SI"))</f>
        <v/>
      </c>
      <c r="J229" s="9">
        <f>IF(COUNTA($A229:$H229)=0,"",IFERROR(LOOKUP(2,1/(((LISTS!$H$2:$H$26&lt;&gt;"")*ISNUMBER(SEARCH(LISTS!$H$2:$H$26,$G229)))+((LISTS!$I$2:$I$26&lt;&gt;"")*ISNUMBER(SEARCH(LISTS!$I$2:$I$26,$E229)))),LISTS!$K$2:$K$26),"OTRO"))</f>
        <v/>
      </c>
      <c r="K229" s="11">
        <f>IF($I229&lt;&gt;"SI",0,IFERROR($F229,0))</f>
        <v/>
      </c>
      <c r="L229" s="9">
        <f>IF(COUNTA($A229:$H229)=0,"",IF($J229="OTRO",IFERROR(LOOKUP(2,1/(((LISTS!$H$2:$H$26&lt;&gt;"")*ISNUMBER(SEARCH(LISTS!$H$2:$H$26,$G229)))+((LISTS!$I$2:$I$26&lt;&gt;"")*ISNUMBER(SEARCH(LISTS!$I$2:$I$26,$E229)))),LISTS!$L$2:$L$26),"Concepto DIAN no mapeado a casilla automatica"),IF(LEFT($J229,4)="TOPE","Control automatico DIAN: "&amp;$J229,"Casilla automatica: "&amp;$J229)))</f>
        <v/>
      </c>
    </row>
    <row r="230">
      <c r="A230" s="9" t="n"/>
      <c r="B230" s="9" t="n"/>
      <c r="C230" s="9" t="n"/>
      <c r="D230" s="9" t="n"/>
      <c r="E230" s="9" t="n"/>
      <c r="F230" s="11" t="n"/>
      <c r="G230" s="9" t="n"/>
      <c r="H230" s="9" t="n"/>
      <c r="I230" s="9">
        <f>IF(COUNTA($A230:$H230)=0,"",IF($J230="OTRO","NO","SI"))</f>
        <v/>
      </c>
      <c r="J230" s="9">
        <f>IF(COUNTA($A230:$H230)=0,"",IFERROR(LOOKUP(2,1/(((LISTS!$H$2:$H$26&lt;&gt;"")*ISNUMBER(SEARCH(LISTS!$H$2:$H$26,$G230)))+((LISTS!$I$2:$I$26&lt;&gt;"")*ISNUMBER(SEARCH(LISTS!$I$2:$I$26,$E230)))),LISTS!$K$2:$K$26),"OTRO"))</f>
        <v/>
      </c>
      <c r="K230" s="11">
        <f>IF($I230&lt;&gt;"SI",0,IFERROR($F230,0))</f>
        <v/>
      </c>
      <c r="L230" s="9">
        <f>IF(COUNTA($A230:$H230)=0,"",IF($J230="OTRO",IFERROR(LOOKUP(2,1/(((LISTS!$H$2:$H$26&lt;&gt;"")*ISNUMBER(SEARCH(LISTS!$H$2:$H$26,$G230)))+((LISTS!$I$2:$I$26&lt;&gt;"")*ISNUMBER(SEARCH(LISTS!$I$2:$I$26,$E230)))),LISTS!$L$2:$L$26),"Concepto DIAN no mapeado a casilla automatica"),IF(LEFT($J230,4)="TOPE","Control automatico DIAN: "&amp;$J230,"Casilla automatica: "&amp;$J230)))</f>
        <v/>
      </c>
    </row>
    <row r="231">
      <c r="A231" s="9" t="n"/>
      <c r="B231" s="9" t="n"/>
      <c r="C231" s="9" t="n"/>
      <c r="D231" s="9" t="n"/>
      <c r="E231" s="9" t="n"/>
      <c r="F231" s="11" t="n"/>
      <c r="G231" s="9" t="n"/>
      <c r="H231" s="9" t="n"/>
      <c r="I231" s="9">
        <f>IF(COUNTA($A231:$H231)=0,"",IF($J231="OTRO","NO","SI"))</f>
        <v/>
      </c>
      <c r="J231" s="9">
        <f>IF(COUNTA($A231:$H231)=0,"",IFERROR(LOOKUP(2,1/(((LISTS!$H$2:$H$26&lt;&gt;"")*ISNUMBER(SEARCH(LISTS!$H$2:$H$26,$G231)))+((LISTS!$I$2:$I$26&lt;&gt;"")*ISNUMBER(SEARCH(LISTS!$I$2:$I$26,$E231)))),LISTS!$K$2:$K$26),"OTRO"))</f>
        <v/>
      </c>
      <c r="K231" s="11">
        <f>IF($I231&lt;&gt;"SI",0,IFERROR($F231,0))</f>
        <v/>
      </c>
      <c r="L231" s="9">
        <f>IF(COUNTA($A231:$H231)=0,"",IF($J231="OTRO",IFERROR(LOOKUP(2,1/(((LISTS!$H$2:$H$26&lt;&gt;"")*ISNUMBER(SEARCH(LISTS!$H$2:$H$26,$G231)))+((LISTS!$I$2:$I$26&lt;&gt;"")*ISNUMBER(SEARCH(LISTS!$I$2:$I$26,$E231)))),LISTS!$L$2:$L$26),"Concepto DIAN no mapeado a casilla automatica"),IF(LEFT($J231,4)="TOPE","Control automatico DIAN: "&amp;$J231,"Casilla automatica: "&amp;$J231)))</f>
        <v/>
      </c>
    </row>
    <row r="232">
      <c r="A232" s="9" t="n"/>
      <c r="B232" s="9" t="n"/>
      <c r="C232" s="9" t="n"/>
      <c r="D232" s="9" t="n"/>
      <c r="E232" s="9" t="n"/>
      <c r="F232" s="11" t="n"/>
      <c r="G232" s="9" t="n"/>
      <c r="H232" s="9" t="n"/>
      <c r="I232" s="9">
        <f>IF(COUNTA($A232:$H232)=0,"",IF($J232="OTRO","NO","SI"))</f>
        <v/>
      </c>
      <c r="J232" s="9">
        <f>IF(COUNTA($A232:$H232)=0,"",IFERROR(LOOKUP(2,1/(((LISTS!$H$2:$H$26&lt;&gt;"")*ISNUMBER(SEARCH(LISTS!$H$2:$H$26,$G232)))+((LISTS!$I$2:$I$26&lt;&gt;"")*ISNUMBER(SEARCH(LISTS!$I$2:$I$26,$E232)))),LISTS!$K$2:$K$26),"OTRO"))</f>
        <v/>
      </c>
      <c r="K232" s="11">
        <f>IF($I232&lt;&gt;"SI",0,IFERROR($F232,0))</f>
        <v/>
      </c>
      <c r="L232" s="9">
        <f>IF(COUNTA($A232:$H232)=0,"",IF($J232="OTRO",IFERROR(LOOKUP(2,1/(((LISTS!$H$2:$H$26&lt;&gt;"")*ISNUMBER(SEARCH(LISTS!$H$2:$H$26,$G232)))+((LISTS!$I$2:$I$26&lt;&gt;"")*ISNUMBER(SEARCH(LISTS!$I$2:$I$26,$E232)))),LISTS!$L$2:$L$26),"Concepto DIAN no mapeado a casilla automatica"),IF(LEFT($J232,4)="TOPE","Control automatico DIAN: "&amp;$J232,"Casilla automatica: "&amp;$J232)))</f>
        <v/>
      </c>
    </row>
    <row r="233">
      <c r="A233" s="9" t="n"/>
      <c r="B233" s="9" t="n"/>
      <c r="C233" s="9" t="n"/>
      <c r="D233" s="9" t="n"/>
      <c r="E233" s="9" t="n"/>
      <c r="F233" s="11" t="n"/>
      <c r="G233" s="9" t="n"/>
      <c r="H233" s="9" t="n"/>
      <c r="I233" s="9">
        <f>IF(COUNTA($A233:$H233)=0,"",IF($J233="OTRO","NO","SI"))</f>
        <v/>
      </c>
      <c r="J233" s="9">
        <f>IF(COUNTA($A233:$H233)=0,"",IFERROR(LOOKUP(2,1/(((LISTS!$H$2:$H$26&lt;&gt;"")*ISNUMBER(SEARCH(LISTS!$H$2:$H$26,$G233)))+((LISTS!$I$2:$I$26&lt;&gt;"")*ISNUMBER(SEARCH(LISTS!$I$2:$I$26,$E233)))),LISTS!$K$2:$K$26),"OTRO"))</f>
        <v/>
      </c>
      <c r="K233" s="11">
        <f>IF($I233&lt;&gt;"SI",0,IFERROR($F233,0))</f>
        <v/>
      </c>
      <c r="L233" s="9">
        <f>IF(COUNTA($A233:$H233)=0,"",IF($J233="OTRO",IFERROR(LOOKUP(2,1/(((LISTS!$H$2:$H$26&lt;&gt;"")*ISNUMBER(SEARCH(LISTS!$H$2:$H$26,$G233)))+((LISTS!$I$2:$I$26&lt;&gt;"")*ISNUMBER(SEARCH(LISTS!$I$2:$I$26,$E233)))),LISTS!$L$2:$L$26),"Concepto DIAN no mapeado a casilla automatica"),IF(LEFT($J233,4)="TOPE","Control automatico DIAN: "&amp;$J233,"Casilla automatica: "&amp;$J233)))</f>
        <v/>
      </c>
    </row>
    <row r="234">
      <c r="A234" s="9" t="n"/>
      <c r="B234" s="9" t="n"/>
      <c r="C234" s="9" t="n"/>
      <c r="D234" s="9" t="n"/>
      <c r="E234" s="9" t="n"/>
      <c r="F234" s="11" t="n"/>
      <c r="G234" s="9" t="n"/>
      <c r="H234" s="9" t="n"/>
      <c r="I234" s="9">
        <f>IF(COUNTA($A234:$H234)=0,"",IF($J234="OTRO","NO","SI"))</f>
        <v/>
      </c>
      <c r="J234" s="9">
        <f>IF(COUNTA($A234:$H234)=0,"",IFERROR(LOOKUP(2,1/(((LISTS!$H$2:$H$26&lt;&gt;"")*ISNUMBER(SEARCH(LISTS!$H$2:$H$26,$G234)))+((LISTS!$I$2:$I$26&lt;&gt;"")*ISNUMBER(SEARCH(LISTS!$I$2:$I$26,$E234)))),LISTS!$K$2:$K$26),"OTRO"))</f>
        <v/>
      </c>
      <c r="K234" s="11">
        <f>IF($I234&lt;&gt;"SI",0,IFERROR($F234,0))</f>
        <v/>
      </c>
      <c r="L234" s="9">
        <f>IF(COUNTA($A234:$H234)=0,"",IF($J234="OTRO",IFERROR(LOOKUP(2,1/(((LISTS!$H$2:$H$26&lt;&gt;"")*ISNUMBER(SEARCH(LISTS!$H$2:$H$26,$G234)))+((LISTS!$I$2:$I$26&lt;&gt;"")*ISNUMBER(SEARCH(LISTS!$I$2:$I$26,$E234)))),LISTS!$L$2:$L$26),"Concepto DIAN no mapeado a casilla automatica"),IF(LEFT($J234,4)="TOPE","Control automatico DIAN: "&amp;$J234,"Casilla automatica: "&amp;$J234)))</f>
        <v/>
      </c>
    </row>
    <row r="235">
      <c r="A235" s="9" t="n"/>
      <c r="B235" s="9" t="n"/>
      <c r="C235" s="9" t="n"/>
      <c r="D235" s="9" t="n"/>
      <c r="E235" s="9" t="n"/>
      <c r="F235" s="11" t="n"/>
      <c r="G235" s="9" t="n"/>
      <c r="H235" s="9" t="n"/>
      <c r="I235" s="9">
        <f>IF(COUNTA($A235:$H235)=0,"",IF($J235="OTRO","NO","SI"))</f>
        <v/>
      </c>
      <c r="J235" s="9">
        <f>IF(COUNTA($A235:$H235)=0,"",IFERROR(LOOKUP(2,1/(((LISTS!$H$2:$H$26&lt;&gt;"")*ISNUMBER(SEARCH(LISTS!$H$2:$H$26,$G235)))+((LISTS!$I$2:$I$26&lt;&gt;"")*ISNUMBER(SEARCH(LISTS!$I$2:$I$26,$E235)))),LISTS!$K$2:$K$26),"OTRO"))</f>
        <v/>
      </c>
      <c r="K235" s="11">
        <f>IF($I235&lt;&gt;"SI",0,IFERROR($F235,0))</f>
        <v/>
      </c>
      <c r="L235" s="9">
        <f>IF(COUNTA($A235:$H235)=0,"",IF($J235="OTRO",IFERROR(LOOKUP(2,1/(((LISTS!$H$2:$H$26&lt;&gt;"")*ISNUMBER(SEARCH(LISTS!$H$2:$H$26,$G235)))+((LISTS!$I$2:$I$26&lt;&gt;"")*ISNUMBER(SEARCH(LISTS!$I$2:$I$26,$E235)))),LISTS!$L$2:$L$26),"Concepto DIAN no mapeado a casilla automatica"),IF(LEFT($J235,4)="TOPE","Control automatico DIAN: "&amp;$J235,"Casilla automatica: "&amp;$J235)))</f>
        <v/>
      </c>
    </row>
    <row r="236">
      <c r="A236" s="9" t="n"/>
      <c r="B236" s="9" t="n"/>
      <c r="C236" s="9" t="n"/>
      <c r="D236" s="9" t="n"/>
      <c r="E236" s="9" t="n"/>
      <c r="F236" s="11" t="n"/>
      <c r="G236" s="9" t="n"/>
      <c r="H236" s="9" t="n"/>
      <c r="I236" s="9">
        <f>IF(COUNTA($A236:$H236)=0,"",IF($J236="OTRO","NO","SI"))</f>
        <v/>
      </c>
      <c r="J236" s="9">
        <f>IF(COUNTA($A236:$H236)=0,"",IFERROR(LOOKUP(2,1/(((LISTS!$H$2:$H$26&lt;&gt;"")*ISNUMBER(SEARCH(LISTS!$H$2:$H$26,$G236)))+((LISTS!$I$2:$I$26&lt;&gt;"")*ISNUMBER(SEARCH(LISTS!$I$2:$I$26,$E236)))),LISTS!$K$2:$K$26),"OTRO"))</f>
        <v/>
      </c>
      <c r="K236" s="11">
        <f>IF($I236&lt;&gt;"SI",0,IFERROR($F236,0))</f>
        <v/>
      </c>
      <c r="L236" s="9">
        <f>IF(COUNTA($A236:$H236)=0,"",IF($J236="OTRO",IFERROR(LOOKUP(2,1/(((LISTS!$H$2:$H$26&lt;&gt;"")*ISNUMBER(SEARCH(LISTS!$H$2:$H$26,$G236)))+((LISTS!$I$2:$I$26&lt;&gt;"")*ISNUMBER(SEARCH(LISTS!$I$2:$I$26,$E236)))),LISTS!$L$2:$L$26),"Concepto DIAN no mapeado a casilla automatica"),IF(LEFT($J236,4)="TOPE","Control automatico DIAN: "&amp;$J236,"Casilla automatica: "&amp;$J236)))</f>
        <v/>
      </c>
    </row>
    <row r="237">
      <c r="A237" s="9" t="n"/>
      <c r="B237" s="9" t="n"/>
      <c r="C237" s="9" t="n"/>
      <c r="D237" s="9" t="n"/>
      <c r="E237" s="9" t="n"/>
      <c r="F237" s="11" t="n"/>
      <c r="G237" s="9" t="n"/>
      <c r="H237" s="9" t="n"/>
      <c r="I237" s="9">
        <f>IF(COUNTA($A237:$H237)=0,"",IF($J237="OTRO","NO","SI"))</f>
        <v/>
      </c>
      <c r="J237" s="9">
        <f>IF(COUNTA($A237:$H237)=0,"",IFERROR(LOOKUP(2,1/(((LISTS!$H$2:$H$26&lt;&gt;"")*ISNUMBER(SEARCH(LISTS!$H$2:$H$26,$G237)))+((LISTS!$I$2:$I$26&lt;&gt;"")*ISNUMBER(SEARCH(LISTS!$I$2:$I$26,$E237)))),LISTS!$K$2:$K$26),"OTRO"))</f>
        <v/>
      </c>
      <c r="K237" s="11">
        <f>IF($I237&lt;&gt;"SI",0,IFERROR($F237,0))</f>
        <v/>
      </c>
      <c r="L237" s="9">
        <f>IF(COUNTA($A237:$H237)=0,"",IF($J237="OTRO",IFERROR(LOOKUP(2,1/(((LISTS!$H$2:$H$26&lt;&gt;"")*ISNUMBER(SEARCH(LISTS!$H$2:$H$26,$G237)))+((LISTS!$I$2:$I$26&lt;&gt;"")*ISNUMBER(SEARCH(LISTS!$I$2:$I$26,$E237)))),LISTS!$L$2:$L$26),"Concepto DIAN no mapeado a casilla automatica"),IF(LEFT($J237,4)="TOPE","Control automatico DIAN: "&amp;$J237,"Casilla automatica: "&amp;$J237)))</f>
        <v/>
      </c>
    </row>
    <row r="238">
      <c r="A238" s="9" t="n"/>
      <c r="B238" s="9" t="n"/>
      <c r="C238" s="9" t="n"/>
      <c r="D238" s="9" t="n"/>
      <c r="E238" s="9" t="n"/>
      <c r="F238" s="11" t="n"/>
      <c r="G238" s="9" t="n"/>
      <c r="H238" s="9" t="n"/>
      <c r="I238" s="9">
        <f>IF(COUNTA($A238:$H238)=0,"",IF($J238="OTRO","NO","SI"))</f>
        <v/>
      </c>
      <c r="J238" s="9">
        <f>IF(COUNTA($A238:$H238)=0,"",IFERROR(LOOKUP(2,1/(((LISTS!$H$2:$H$26&lt;&gt;"")*ISNUMBER(SEARCH(LISTS!$H$2:$H$26,$G238)))+((LISTS!$I$2:$I$26&lt;&gt;"")*ISNUMBER(SEARCH(LISTS!$I$2:$I$26,$E238)))),LISTS!$K$2:$K$26),"OTRO"))</f>
        <v/>
      </c>
      <c r="K238" s="11">
        <f>IF($I238&lt;&gt;"SI",0,IFERROR($F238,0))</f>
        <v/>
      </c>
      <c r="L238" s="9">
        <f>IF(COUNTA($A238:$H238)=0,"",IF($J238="OTRO",IFERROR(LOOKUP(2,1/(((LISTS!$H$2:$H$26&lt;&gt;"")*ISNUMBER(SEARCH(LISTS!$H$2:$H$26,$G238)))+((LISTS!$I$2:$I$26&lt;&gt;"")*ISNUMBER(SEARCH(LISTS!$I$2:$I$26,$E238)))),LISTS!$L$2:$L$26),"Concepto DIAN no mapeado a casilla automatica"),IF(LEFT($J238,4)="TOPE","Control automatico DIAN: "&amp;$J238,"Casilla automatica: "&amp;$J238)))</f>
        <v/>
      </c>
    </row>
    <row r="239">
      <c r="A239" s="9" t="n"/>
      <c r="B239" s="9" t="n"/>
      <c r="C239" s="9" t="n"/>
      <c r="D239" s="9" t="n"/>
      <c r="E239" s="9" t="n"/>
      <c r="F239" s="11" t="n"/>
      <c r="G239" s="9" t="n"/>
      <c r="H239" s="9" t="n"/>
      <c r="I239" s="9">
        <f>IF(COUNTA($A239:$H239)=0,"",IF($J239="OTRO","NO","SI"))</f>
        <v/>
      </c>
      <c r="J239" s="9">
        <f>IF(COUNTA($A239:$H239)=0,"",IFERROR(LOOKUP(2,1/(((LISTS!$H$2:$H$26&lt;&gt;"")*ISNUMBER(SEARCH(LISTS!$H$2:$H$26,$G239)))+((LISTS!$I$2:$I$26&lt;&gt;"")*ISNUMBER(SEARCH(LISTS!$I$2:$I$26,$E239)))),LISTS!$K$2:$K$26),"OTRO"))</f>
        <v/>
      </c>
      <c r="K239" s="11">
        <f>IF($I239&lt;&gt;"SI",0,IFERROR($F239,0))</f>
        <v/>
      </c>
      <c r="L239" s="9">
        <f>IF(COUNTA($A239:$H239)=0,"",IF($J239="OTRO",IFERROR(LOOKUP(2,1/(((LISTS!$H$2:$H$26&lt;&gt;"")*ISNUMBER(SEARCH(LISTS!$H$2:$H$26,$G239)))+((LISTS!$I$2:$I$26&lt;&gt;"")*ISNUMBER(SEARCH(LISTS!$I$2:$I$26,$E239)))),LISTS!$L$2:$L$26),"Concepto DIAN no mapeado a casilla automatica"),IF(LEFT($J239,4)="TOPE","Control automatico DIAN: "&amp;$J239,"Casilla automatica: "&amp;$J239)))</f>
        <v/>
      </c>
    </row>
    <row r="240">
      <c r="A240" s="9" t="n"/>
      <c r="B240" s="9" t="n"/>
      <c r="C240" s="9" t="n"/>
      <c r="D240" s="9" t="n"/>
      <c r="E240" s="9" t="n"/>
      <c r="F240" s="11" t="n"/>
      <c r="G240" s="9" t="n"/>
      <c r="H240" s="9" t="n"/>
      <c r="I240" s="9">
        <f>IF(COUNTA($A240:$H240)=0,"",IF($J240="OTRO","NO","SI"))</f>
        <v/>
      </c>
      <c r="J240" s="9">
        <f>IF(COUNTA($A240:$H240)=0,"",IFERROR(LOOKUP(2,1/(((LISTS!$H$2:$H$26&lt;&gt;"")*ISNUMBER(SEARCH(LISTS!$H$2:$H$26,$G240)))+((LISTS!$I$2:$I$26&lt;&gt;"")*ISNUMBER(SEARCH(LISTS!$I$2:$I$26,$E240)))),LISTS!$K$2:$K$26),"OTRO"))</f>
        <v/>
      </c>
      <c r="K240" s="11">
        <f>IF($I240&lt;&gt;"SI",0,IFERROR($F240,0))</f>
        <v/>
      </c>
      <c r="L240" s="9">
        <f>IF(COUNTA($A240:$H240)=0,"",IF($J240="OTRO",IFERROR(LOOKUP(2,1/(((LISTS!$H$2:$H$26&lt;&gt;"")*ISNUMBER(SEARCH(LISTS!$H$2:$H$26,$G240)))+((LISTS!$I$2:$I$26&lt;&gt;"")*ISNUMBER(SEARCH(LISTS!$I$2:$I$26,$E240)))),LISTS!$L$2:$L$26),"Concepto DIAN no mapeado a casilla automatica"),IF(LEFT($J240,4)="TOPE","Control automatico DIAN: "&amp;$J240,"Casilla automatica: "&amp;$J240)))</f>
        <v/>
      </c>
    </row>
    <row r="241">
      <c r="A241" s="9" t="n"/>
      <c r="B241" s="9" t="n"/>
      <c r="C241" s="9" t="n"/>
      <c r="D241" s="9" t="n"/>
      <c r="E241" s="9" t="n"/>
      <c r="F241" s="11" t="n"/>
      <c r="G241" s="9" t="n"/>
      <c r="H241" s="9" t="n"/>
      <c r="I241" s="9">
        <f>IF(COUNTA($A241:$H241)=0,"",IF($J241="OTRO","NO","SI"))</f>
        <v/>
      </c>
      <c r="J241" s="9">
        <f>IF(COUNTA($A241:$H241)=0,"",IFERROR(LOOKUP(2,1/(((LISTS!$H$2:$H$26&lt;&gt;"")*ISNUMBER(SEARCH(LISTS!$H$2:$H$26,$G241)))+((LISTS!$I$2:$I$26&lt;&gt;"")*ISNUMBER(SEARCH(LISTS!$I$2:$I$26,$E241)))),LISTS!$K$2:$K$26),"OTRO"))</f>
        <v/>
      </c>
      <c r="K241" s="11">
        <f>IF($I241&lt;&gt;"SI",0,IFERROR($F241,0))</f>
        <v/>
      </c>
      <c r="L241" s="9">
        <f>IF(COUNTA($A241:$H241)=0,"",IF($J241="OTRO",IFERROR(LOOKUP(2,1/(((LISTS!$H$2:$H$26&lt;&gt;"")*ISNUMBER(SEARCH(LISTS!$H$2:$H$26,$G241)))+((LISTS!$I$2:$I$26&lt;&gt;"")*ISNUMBER(SEARCH(LISTS!$I$2:$I$26,$E241)))),LISTS!$L$2:$L$26),"Concepto DIAN no mapeado a casilla automatica"),IF(LEFT($J241,4)="TOPE","Control automatico DIAN: "&amp;$J241,"Casilla automatica: "&amp;$J241)))</f>
        <v/>
      </c>
    </row>
    <row r="242">
      <c r="A242" s="9" t="n"/>
      <c r="B242" s="9" t="n"/>
      <c r="C242" s="9" t="n"/>
      <c r="D242" s="9" t="n"/>
      <c r="E242" s="9" t="n"/>
      <c r="F242" s="11" t="n"/>
      <c r="G242" s="9" t="n"/>
      <c r="H242" s="9" t="n"/>
      <c r="I242" s="9">
        <f>IF(COUNTA($A242:$H242)=0,"",IF($J242="OTRO","NO","SI"))</f>
        <v/>
      </c>
      <c r="J242" s="9">
        <f>IF(COUNTA($A242:$H242)=0,"",IFERROR(LOOKUP(2,1/(((LISTS!$H$2:$H$26&lt;&gt;"")*ISNUMBER(SEARCH(LISTS!$H$2:$H$26,$G242)))+((LISTS!$I$2:$I$26&lt;&gt;"")*ISNUMBER(SEARCH(LISTS!$I$2:$I$26,$E242)))),LISTS!$K$2:$K$26),"OTRO"))</f>
        <v/>
      </c>
      <c r="K242" s="11">
        <f>IF($I242&lt;&gt;"SI",0,IFERROR($F242,0))</f>
        <v/>
      </c>
      <c r="L242" s="9">
        <f>IF(COUNTA($A242:$H242)=0,"",IF($J242="OTRO",IFERROR(LOOKUP(2,1/(((LISTS!$H$2:$H$26&lt;&gt;"")*ISNUMBER(SEARCH(LISTS!$H$2:$H$26,$G242)))+((LISTS!$I$2:$I$26&lt;&gt;"")*ISNUMBER(SEARCH(LISTS!$I$2:$I$26,$E242)))),LISTS!$L$2:$L$26),"Concepto DIAN no mapeado a casilla automatica"),IF(LEFT($J242,4)="TOPE","Control automatico DIAN: "&amp;$J242,"Casilla automatica: "&amp;$J242)))</f>
        <v/>
      </c>
    </row>
    <row r="243">
      <c r="A243" s="9" t="n"/>
      <c r="B243" s="9" t="n"/>
      <c r="C243" s="9" t="n"/>
      <c r="D243" s="9" t="n"/>
      <c r="E243" s="9" t="n"/>
      <c r="F243" s="11" t="n"/>
      <c r="G243" s="9" t="n"/>
      <c r="H243" s="9" t="n"/>
      <c r="I243" s="9">
        <f>IF(COUNTA($A243:$H243)=0,"",IF($J243="OTRO","NO","SI"))</f>
        <v/>
      </c>
      <c r="J243" s="9">
        <f>IF(COUNTA($A243:$H243)=0,"",IFERROR(LOOKUP(2,1/(((LISTS!$H$2:$H$26&lt;&gt;"")*ISNUMBER(SEARCH(LISTS!$H$2:$H$26,$G243)))+((LISTS!$I$2:$I$26&lt;&gt;"")*ISNUMBER(SEARCH(LISTS!$I$2:$I$26,$E243)))),LISTS!$K$2:$K$26),"OTRO"))</f>
        <v/>
      </c>
      <c r="K243" s="11">
        <f>IF($I243&lt;&gt;"SI",0,IFERROR($F243,0))</f>
        <v/>
      </c>
      <c r="L243" s="9">
        <f>IF(COUNTA($A243:$H243)=0,"",IF($J243="OTRO",IFERROR(LOOKUP(2,1/(((LISTS!$H$2:$H$26&lt;&gt;"")*ISNUMBER(SEARCH(LISTS!$H$2:$H$26,$G243)))+((LISTS!$I$2:$I$26&lt;&gt;"")*ISNUMBER(SEARCH(LISTS!$I$2:$I$26,$E243)))),LISTS!$L$2:$L$26),"Concepto DIAN no mapeado a casilla automatica"),IF(LEFT($J243,4)="TOPE","Control automatico DIAN: "&amp;$J243,"Casilla automatica: "&amp;$J243)))</f>
        <v/>
      </c>
    </row>
    <row r="244">
      <c r="A244" s="9" t="n"/>
      <c r="B244" s="9" t="n"/>
      <c r="C244" s="9" t="n"/>
      <c r="D244" s="9" t="n"/>
      <c r="E244" s="9" t="n"/>
      <c r="F244" s="11" t="n"/>
      <c r="G244" s="9" t="n"/>
      <c r="H244" s="9" t="n"/>
      <c r="I244" s="9">
        <f>IF(COUNTA($A244:$H244)=0,"",IF($J244="OTRO","NO","SI"))</f>
        <v/>
      </c>
      <c r="J244" s="9">
        <f>IF(COUNTA($A244:$H244)=0,"",IFERROR(LOOKUP(2,1/(((LISTS!$H$2:$H$26&lt;&gt;"")*ISNUMBER(SEARCH(LISTS!$H$2:$H$26,$G244)))+((LISTS!$I$2:$I$26&lt;&gt;"")*ISNUMBER(SEARCH(LISTS!$I$2:$I$26,$E244)))),LISTS!$K$2:$K$26),"OTRO"))</f>
        <v/>
      </c>
      <c r="K244" s="11">
        <f>IF($I244&lt;&gt;"SI",0,IFERROR($F244,0))</f>
        <v/>
      </c>
      <c r="L244" s="9">
        <f>IF(COUNTA($A244:$H244)=0,"",IF($J244="OTRO",IFERROR(LOOKUP(2,1/(((LISTS!$H$2:$H$26&lt;&gt;"")*ISNUMBER(SEARCH(LISTS!$H$2:$H$26,$G244)))+((LISTS!$I$2:$I$26&lt;&gt;"")*ISNUMBER(SEARCH(LISTS!$I$2:$I$26,$E244)))),LISTS!$L$2:$L$26),"Concepto DIAN no mapeado a casilla automatica"),IF(LEFT($J244,4)="TOPE","Control automatico DIAN: "&amp;$J244,"Casilla automatica: "&amp;$J244)))</f>
        <v/>
      </c>
    </row>
    <row r="245">
      <c r="A245" s="9" t="n"/>
      <c r="B245" s="9" t="n"/>
      <c r="C245" s="9" t="n"/>
      <c r="D245" s="9" t="n"/>
      <c r="E245" s="9" t="n"/>
      <c r="F245" s="11" t="n"/>
      <c r="G245" s="9" t="n"/>
      <c r="H245" s="9" t="n"/>
      <c r="I245" s="9">
        <f>IF(COUNTA($A245:$H245)=0,"",IF($J245="OTRO","NO","SI"))</f>
        <v/>
      </c>
      <c r="J245" s="9">
        <f>IF(COUNTA($A245:$H245)=0,"",IFERROR(LOOKUP(2,1/(((LISTS!$H$2:$H$26&lt;&gt;"")*ISNUMBER(SEARCH(LISTS!$H$2:$H$26,$G245)))+((LISTS!$I$2:$I$26&lt;&gt;"")*ISNUMBER(SEARCH(LISTS!$I$2:$I$26,$E245)))),LISTS!$K$2:$K$26),"OTRO"))</f>
        <v/>
      </c>
      <c r="K245" s="11">
        <f>IF($I245&lt;&gt;"SI",0,IFERROR($F245,0))</f>
        <v/>
      </c>
      <c r="L245" s="9">
        <f>IF(COUNTA($A245:$H245)=0,"",IF($J245="OTRO",IFERROR(LOOKUP(2,1/(((LISTS!$H$2:$H$26&lt;&gt;"")*ISNUMBER(SEARCH(LISTS!$H$2:$H$26,$G245)))+((LISTS!$I$2:$I$26&lt;&gt;"")*ISNUMBER(SEARCH(LISTS!$I$2:$I$26,$E245)))),LISTS!$L$2:$L$26),"Concepto DIAN no mapeado a casilla automatica"),IF(LEFT($J245,4)="TOPE","Control automatico DIAN: "&amp;$J245,"Casilla automatica: "&amp;$J245)))</f>
        <v/>
      </c>
    </row>
    <row r="246">
      <c r="A246" s="9" t="n"/>
      <c r="B246" s="9" t="n"/>
      <c r="C246" s="9" t="n"/>
      <c r="D246" s="9" t="n"/>
      <c r="E246" s="9" t="n"/>
      <c r="F246" s="11" t="n"/>
      <c r="G246" s="9" t="n"/>
      <c r="H246" s="9" t="n"/>
      <c r="I246" s="9">
        <f>IF(COUNTA($A246:$H246)=0,"",IF($J246="OTRO","NO","SI"))</f>
        <v/>
      </c>
      <c r="J246" s="9">
        <f>IF(COUNTA($A246:$H246)=0,"",IFERROR(LOOKUP(2,1/(((LISTS!$H$2:$H$26&lt;&gt;"")*ISNUMBER(SEARCH(LISTS!$H$2:$H$26,$G246)))+((LISTS!$I$2:$I$26&lt;&gt;"")*ISNUMBER(SEARCH(LISTS!$I$2:$I$26,$E246)))),LISTS!$K$2:$K$26),"OTRO"))</f>
        <v/>
      </c>
      <c r="K246" s="11">
        <f>IF($I246&lt;&gt;"SI",0,IFERROR($F246,0))</f>
        <v/>
      </c>
      <c r="L246" s="9">
        <f>IF(COUNTA($A246:$H246)=0,"",IF($J246="OTRO",IFERROR(LOOKUP(2,1/(((LISTS!$H$2:$H$26&lt;&gt;"")*ISNUMBER(SEARCH(LISTS!$H$2:$H$26,$G246)))+((LISTS!$I$2:$I$26&lt;&gt;"")*ISNUMBER(SEARCH(LISTS!$I$2:$I$26,$E246)))),LISTS!$L$2:$L$26),"Concepto DIAN no mapeado a casilla automatica"),IF(LEFT($J246,4)="TOPE","Control automatico DIAN: "&amp;$J246,"Casilla automatica: "&amp;$J246)))</f>
        <v/>
      </c>
    </row>
    <row r="247">
      <c r="A247" s="9" t="n"/>
      <c r="B247" s="9" t="n"/>
      <c r="C247" s="9" t="n"/>
      <c r="D247" s="9" t="n"/>
      <c r="E247" s="9" t="n"/>
      <c r="F247" s="11" t="n"/>
      <c r="G247" s="9" t="n"/>
      <c r="H247" s="9" t="n"/>
      <c r="I247" s="9">
        <f>IF(COUNTA($A247:$H247)=0,"",IF($J247="OTRO","NO","SI"))</f>
        <v/>
      </c>
      <c r="J247" s="9">
        <f>IF(COUNTA($A247:$H247)=0,"",IFERROR(LOOKUP(2,1/(((LISTS!$H$2:$H$26&lt;&gt;"")*ISNUMBER(SEARCH(LISTS!$H$2:$H$26,$G247)))+((LISTS!$I$2:$I$26&lt;&gt;"")*ISNUMBER(SEARCH(LISTS!$I$2:$I$26,$E247)))),LISTS!$K$2:$K$26),"OTRO"))</f>
        <v/>
      </c>
      <c r="K247" s="11">
        <f>IF($I247&lt;&gt;"SI",0,IFERROR($F247,0))</f>
        <v/>
      </c>
      <c r="L247" s="9">
        <f>IF(COUNTA($A247:$H247)=0,"",IF($J247="OTRO",IFERROR(LOOKUP(2,1/(((LISTS!$H$2:$H$26&lt;&gt;"")*ISNUMBER(SEARCH(LISTS!$H$2:$H$26,$G247)))+((LISTS!$I$2:$I$26&lt;&gt;"")*ISNUMBER(SEARCH(LISTS!$I$2:$I$26,$E247)))),LISTS!$L$2:$L$26),"Concepto DIAN no mapeado a casilla automatica"),IF(LEFT($J247,4)="TOPE","Control automatico DIAN: "&amp;$J247,"Casilla automatica: "&amp;$J247)))</f>
        <v/>
      </c>
    </row>
    <row r="248">
      <c r="A248" s="9" t="n"/>
      <c r="B248" s="9" t="n"/>
      <c r="C248" s="9" t="n"/>
      <c r="D248" s="9" t="n"/>
      <c r="E248" s="9" t="n"/>
      <c r="F248" s="11" t="n"/>
      <c r="G248" s="9" t="n"/>
      <c r="H248" s="9" t="n"/>
      <c r="I248" s="9">
        <f>IF(COUNTA($A248:$H248)=0,"",IF($J248="OTRO","NO","SI"))</f>
        <v/>
      </c>
      <c r="J248" s="9">
        <f>IF(COUNTA($A248:$H248)=0,"",IFERROR(LOOKUP(2,1/(((LISTS!$H$2:$H$26&lt;&gt;"")*ISNUMBER(SEARCH(LISTS!$H$2:$H$26,$G248)))+((LISTS!$I$2:$I$26&lt;&gt;"")*ISNUMBER(SEARCH(LISTS!$I$2:$I$26,$E248)))),LISTS!$K$2:$K$26),"OTRO"))</f>
        <v/>
      </c>
      <c r="K248" s="11">
        <f>IF($I248&lt;&gt;"SI",0,IFERROR($F248,0))</f>
        <v/>
      </c>
      <c r="L248" s="9">
        <f>IF(COUNTA($A248:$H248)=0,"",IF($J248="OTRO",IFERROR(LOOKUP(2,1/(((LISTS!$H$2:$H$26&lt;&gt;"")*ISNUMBER(SEARCH(LISTS!$H$2:$H$26,$G248)))+((LISTS!$I$2:$I$26&lt;&gt;"")*ISNUMBER(SEARCH(LISTS!$I$2:$I$26,$E248)))),LISTS!$L$2:$L$26),"Concepto DIAN no mapeado a casilla automatica"),IF(LEFT($J248,4)="TOPE","Control automatico DIAN: "&amp;$J248,"Casilla automatica: "&amp;$J248)))</f>
        <v/>
      </c>
    </row>
    <row r="249">
      <c r="A249" s="9" t="n"/>
      <c r="B249" s="9" t="n"/>
      <c r="C249" s="9" t="n"/>
      <c r="D249" s="9" t="n"/>
      <c r="E249" s="9" t="n"/>
      <c r="F249" s="11" t="n"/>
      <c r="G249" s="9" t="n"/>
      <c r="H249" s="9" t="n"/>
      <c r="I249" s="9">
        <f>IF(COUNTA($A249:$H249)=0,"",IF($J249="OTRO","NO","SI"))</f>
        <v/>
      </c>
      <c r="J249" s="9">
        <f>IF(COUNTA($A249:$H249)=0,"",IFERROR(LOOKUP(2,1/(((LISTS!$H$2:$H$26&lt;&gt;"")*ISNUMBER(SEARCH(LISTS!$H$2:$H$26,$G249)))+((LISTS!$I$2:$I$26&lt;&gt;"")*ISNUMBER(SEARCH(LISTS!$I$2:$I$26,$E249)))),LISTS!$K$2:$K$26),"OTRO"))</f>
        <v/>
      </c>
      <c r="K249" s="11">
        <f>IF($I249&lt;&gt;"SI",0,IFERROR($F249,0))</f>
        <v/>
      </c>
      <c r="L249" s="9">
        <f>IF(COUNTA($A249:$H249)=0,"",IF($J249="OTRO",IFERROR(LOOKUP(2,1/(((LISTS!$H$2:$H$26&lt;&gt;"")*ISNUMBER(SEARCH(LISTS!$H$2:$H$26,$G249)))+((LISTS!$I$2:$I$26&lt;&gt;"")*ISNUMBER(SEARCH(LISTS!$I$2:$I$26,$E249)))),LISTS!$L$2:$L$26),"Concepto DIAN no mapeado a casilla automatica"),IF(LEFT($J249,4)="TOPE","Control automatico DIAN: "&amp;$J249,"Casilla automatica: "&amp;$J249)))</f>
        <v/>
      </c>
    </row>
    <row r="250">
      <c r="A250" s="9" t="n"/>
      <c r="B250" s="9" t="n"/>
      <c r="C250" s="9" t="n"/>
      <c r="D250" s="9" t="n"/>
      <c r="E250" s="9" t="n"/>
      <c r="F250" s="11" t="n"/>
      <c r="G250" s="9" t="n"/>
      <c r="H250" s="9" t="n"/>
      <c r="I250" s="9">
        <f>IF(COUNTA($A250:$H250)=0,"",IF($J250="OTRO","NO","SI"))</f>
        <v/>
      </c>
      <c r="J250" s="9">
        <f>IF(COUNTA($A250:$H250)=0,"",IFERROR(LOOKUP(2,1/(((LISTS!$H$2:$H$26&lt;&gt;"")*ISNUMBER(SEARCH(LISTS!$H$2:$H$26,$G250)))+((LISTS!$I$2:$I$26&lt;&gt;"")*ISNUMBER(SEARCH(LISTS!$I$2:$I$26,$E250)))),LISTS!$K$2:$K$26),"OTRO"))</f>
        <v/>
      </c>
      <c r="K250" s="11">
        <f>IF($I250&lt;&gt;"SI",0,IFERROR($F250,0))</f>
        <v/>
      </c>
      <c r="L250" s="9">
        <f>IF(COUNTA($A250:$H250)=0,"",IF($J250="OTRO",IFERROR(LOOKUP(2,1/(((LISTS!$H$2:$H$26&lt;&gt;"")*ISNUMBER(SEARCH(LISTS!$H$2:$H$26,$G250)))+((LISTS!$I$2:$I$26&lt;&gt;"")*ISNUMBER(SEARCH(LISTS!$I$2:$I$26,$E250)))),LISTS!$L$2:$L$26),"Concepto DIAN no mapeado a casilla automatica"),IF(LEFT($J250,4)="TOPE","Control automatico DIAN: "&amp;$J250,"Casilla automatica: "&amp;$J250)))</f>
        <v/>
      </c>
    </row>
    <row r="251">
      <c r="A251" s="9" t="n"/>
      <c r="B251" s="9" t="n"/>
      <c r="C251" s="9" t="n"/>
      <c r="D251" s="9" t="n"/>
      <c r="E251" s="9" t="n"/>
      <c r="F251" s="11" t="n"/>
      <c r="G251" s="9" t="n"/>
      <c r="H251" s="9" t="n"/>
      <c r="I251" s="9">
        <f>IF(COUNTA($A251:$H251)=0,"",IF($J251="OTRO","NO","SI"))</f>
        <v/>
      </c>
      <c r="J251" s="9">
        <f>IF(COUNTA($A251:$H251)=0,"",IFERROR(LOOKUP(2,1/(((LISTS!$H$2:$H$26&lt;&gt;"")*ISNUMBER(SEARCH(LISTS!$H$2:$H$26,$G251)))+((LISTS!$I$2:$I$26&lt;&gt;"")*ISNUMBER(SEARCH(LISTS!$I$2:$I$26,$E251)))),LISTS!$K$2:$K$26),"OTRO"))</f>
        <v/>
      </c>
      <c r="K251" s="11">
        <f>IF($I251&lt;&gt;"SI",0,IFERROR($F251,0))</f>
        <v/>
      </c>
      <c r="L251" s="9">
        <f>IF(COUNTA($A251:$H251)=0,"",IF($J251="OTRO",IFERROR(LOOKUP(2,1/(((LISTS!$H$2:$H$26&lt;&gt;"")*ISNUMBER(SEARCH(LISTS!$H$2:$H$26,$G251)))+((LISTS!$I$2:$I$26&lt;&gt;"")*ISNUMBER(SEARCH(LISTS!$I$2:$I$26,$E251)))),LISTS!$L$2:$L$26),"Concepto DIAN no mapeado a casilla automatica"),IF(LEFT($J251,4)="TOPE","Control automatico DIAN: "&amp;$J251,"Casilla automatica: "&amp;$J251)))</f>
        <v/>
      </c>
    </row>
    <row r="252">
      <c r="A252" s="9" t="n"/>
      <c r="B252" s="9" t="n"/>
      <c r="C252" s="9" t="n"/>
      <c r="D252" s="9" t="n"/>
      <c r="E252" s="9" t="n"/>
      <c r="F252" s="11" t="n"/>
      <c r="G252" s="9" t="n"/>
      <c r="H252" s="9" t="n"/>
      <c r="I252" s="9">
        <f>IF(COUNTA($A252:$H252)=0,"",IF($J252="OTRO","NO","SI"))</f>
        <v/>
      </c>
      <c r="J252" s="9">
        <f>IF(COUNTA($A252:$H252)=0,"",IFERROR(LOOKUP(2,1/(((LISTS!$H$2:$H$26&lt;&gt;"")*ISNUMBER(SEARCH(LISTS!$H$2:$H$26,$G252)))+((LISTS!$I$2:$I$26&lt;&gt;"")*ISNUMBER(SEARCH(LISTS!$I$2:$I$26,$E252)))),LISTS!$K$2:$K$26),"OTRO"))</f>
        <v/>
      </c>
      <c r="K252" s="11">
        <f>IF($I252&lt;&gt;"SI",0,IFERROR($F252,0))</f>
        <v/>
      </c>
      <c r="L252" s="9">
        <f>IF(COUNTA($A252:$H252)=0,"",IF($J252="OTRO",IFERROR(LOOKUP(2,1/(((LISTS!$H$2:$H$26&lt;&gt;"")*ISNUMBER(SEARCH(LISTS!$H$2:$H$26,$G252)))+((LISTS!$I$2:$I$26&lt;&gt;"")*ISNUMBER(SEARCH(LISTS!$I$2:$I$26,$E252)))),LISTS!$L$2:$L$26),"Concepto DIAN no mapeado a casilla automatica"),IF(LEFT($J252,4)="TOPE","Control automatico DIAN: "&amp;$J252,"Casilla automatica: "&amp;$J252)))</f>
        <v/>
      </c>
    </row>
    <row r="253">
      <c r="A253" s="9" t="n"/>
      <c r="B253" s="9" t="n"/>
      <c r="C253" s="9" t="n"/>
      <c r="D253" s="9" t="n"/>
      <c r="E253" s="9" t="n"/>
      <c r="F253" s="11" t="n"/>
      <c r="G253" s="9" t="n"/>
      <c r="H253" s="9" t="n"/>
      <c r="I253" s="9">
        <f>IF(COUNTA($A253:$H253)=0,"",IF($J253="OTRO","NO","SI"))</f>
        <v/>
      </c>
      <c r="J253" s="9">
        <f>IF(COUNTA($A253:$H253)=0,"",IFERROR(LOOKUP(2,1/(((LISTS!$H$2:$H$26&lt;&gt;"")*ISNUMBER(SEARCH(LISTS!$H$2:$H$26,$G253)))+((LISTS!$I$2:$I$26&lt;&gt;"")*ISNUMBER(SEARCH(LISTS!$I$2:$I$26,$E253)))),LISTS!$K$2:$K$26),"OTRO"))</f>
        <v/>
      </c>
      <c r="K253" s="11">
        <f>IF($I253&lt;&gt;"SI",0,IFERROR($F253,0))</f>
        <v/>
      </c>
      <c r="L253" s="9">
        <f>IF(COUNTA($A253:$H253)=0,"",IF($J253="OTRO",IFERROR(LOOKUP(2,1/(((LISTS!$H$2:$H$26&lt;&gt;"")*ISNUMBER(SEARCH(LISTS!$H$2:$H$26,$G253)))+((LISTS!$I$2:$I$26&lt;&gt;"")*ISNUMBER(SEARCH(LISTS!$I$2:$I$26,$E253)))),LISTS!$L$2:$L$26),"Concepto DIAN no mapeado a casilla automatica"),IF(LEFT($J253,4)="TOPE","Control automatico DIAN: "&amp;$J253,"Casilla automatica: "&amp;$J253)))</f>
        <v/>
      </c>
    </row>
    <row r="254">
      <c r="A254" s="9" t="n"/>
      <c r="B254" s="9" t="n"/>
      <c r="C254" s="9" t="n"/>
      <c r="D254" s="9" t="n"/>
      <c r="E254" s="9" t="n"/>
      <c r="F254" s="11" t="n"/>
      <c r="G254" s="9" t="n"/>
      <c r="H254" s="9" t="n"/>
      <c r="I254" s="9">
        <f>IF(COUNTA($A254:$H254)=0,"",IF($J254="OTRO","NO","SI"))</f>
        <v/>
      </c>
      <c r="J254" s="9">
        <f>IF(COUNTA($A254:$H254)=0,"",IFERROR(LOOKUP(2,1/(((LISTS!$H$2:$H$26&lt;&gt;"")*ISNUMBER(SEARCH(LISTS!$H$2:$H$26,$G254)))+((LISTS!$I$2:$I$26&lt;&gt;"")*ISNUMBER(SEARCH(LISTS!$I$2:$I$26,$E254)))),LISTS!$K$2:$K$26),"OTRO"))</f>
        <v/>
      </c>
      <c r="K254" s="11">
        <f>IF($I254&lt;&gt;"SI",0,IFERROR($F254,0))</f>
        <v/>
      </c>
      <c r="L254" s="9">
        <f>IF(COUNTA($A254:$H254)=0,"",IF($J254="OTRO",IFERROR(LOOKUP(2,1/(((LISTS!$H$2:$H$26&lt;&gt;"")*ISNUMBER(SEARCH(LISTS!$H$2:$H$26,$G254)))+((LISTS!$I$2:$I$26&lt;&gt;"")*ISNUMBER(SEARCH(LISTS!$I$2:$I$26,$E254)))),LISTS!$L$2:$L$26),"Concepto DIAN no mapeado a casilla automatica"),IF(LEFT($J254,4)="TOPE","Control automatico DIAN: "&amp;$J254,"Casilla automatica: "&amp;$J254)))</f>
        <v/>
      </c>
    </row>
    <row r="255">
      <c r="A255" s="9" t="n"/>
      <c r="B255" s="9" t="n"/>
      <c r="C255" s="9" t="n"/>
      <c r="D255" s="9" t="n"/>
      <c r="E255" s="9" t="n"/>
      <c r="F255" s="11" t="n"/>
      <c r="G255" s="9" t="n"/>
      <c r="H255" s="9" t="n"/>
      <c r="I255" s="9">
        <f>IF(COUNTA($A255:$H255)=0,"",IF($J255="OTRO","NO","SI"))</f>
        <v/>
      </c>
      <c r="J255" s="9">
        <f>IF(COUNTA($A255:$H255)=0,"",IFERROR(LOOKUP(2,1/(((LISTS!$H$2:$H$26&lt;&gt;"")*ISNUMBER(SEARCH(LISTS!$H$2:$H$26,$G255)))+((LISTS!$I$2:$I$26&lt;&gt;"")*ISNUMBER(SEARCH(LISTS!$I$2:$I$26,$E255)))),LISTS!$K$2:$K$26),"OTRO"))</f>
        <v/>
      </c>
      <c r="K255" s="11">
        <f>IF($I255&lt;&gt;"SI",0,IFERROR($F255,0))</f>
        <v/>
      </c>
      <c r="L255" s="9">
        <f>IF(COUNTA($A255:$H255)=0,"",IF($J255="OTRO",IFERROR(LOOKUP(2,1/(((LISTS!$H$2:$H$26&lt;&gt;"")*ISNUMBER(SEARCH(LISTS!$H$2:$H$26,$G255)))+((LISTS!$I$2:$I$26&lt;&gt;"")*ISNUMBER(SEARCH(LISTS!$I$2:$I$26,$E255)))),LISTS!$L$2:$L$26),"Concepto DIAN no mapeado a casilla automatica"),IF(LEFT($J255,4)="TOPE","Control automatico DIAN: "&amp;$J255,"Casilla automatica: "&amp;$J255)))</f>
        <v/>
      </c>
    </row>
    <row r="256">
      <c r="A256" s="9" t="n"/>
      <c r="B256" s="9" t="n"/>
      <c r="C256" s="9" t="n"/>
      <c r="D256" s="9" t="n"/>
      <c r="E256" s="9" t="n"/>
      <c r="F256" s="11" t="n"/>
      <c r="G256" s="9" t="n"/>
      <c r="H256" s="9" t="n"/>
      <c r="I256" s="9">
        <f>IF(COUNTA($A256:$H256)=0,"",IF($J256="OTRO","NO","SI"))</f>
        <v/>
      </c>
      <c r="J256" s="9">
        <f>IF(COUNTA($A256:$H256)=0,"",IFERROR(LOOKUP(2,1/(((LISTS!$H$2:$H$26&lt;&gt;"")*ISNUMBER(SEARCH(LISTS!$H$2:$H$26,$G256)))+((LISTS!$I$2:$I$26&lt;&gt;"")*ISNUMBER(SEARCH(LISTS!$I$2:$I$26,$E256)))),LISTS!$K$2:$K$26),"OTRO"))</f>
        <v/>
      </c>
      <c r="K256" s="11">
        <f>IF($I256&lt;&gt;"SI",0,IFERROR($F256,0))</f>
        <v/>
      </c>
      <c r="L256" s="9">
        <f>IF(COUNTA($A256:$H256)=0,"",IF($J256="OTRO",IFERROR(LOOKUP(2,1/(((LISTS!$H$2:$H$26&lt;&gt;"")*ISNUMBER(SEARCH(LISTS!$H$2:$H$26,$G256)))+((LISTS!$I$2:$I$26&lt;&gt;"")*ISNUMBER(SEARCH(LISTS!$I$2:$I$26,$E256)))),LISTS!$L$2:$L$26),"Concepto DIAN no mapeado a casilla automatica"),IF(LEFT($J256,4)="TOPE","Control automatico DIAN: "&amp;$J256,"Casilla automatica: "&amp;$J256)))</f>
        <v/>
      </c>
    </row>
    <row r="257">
      <c r="A257" s="9" t="n"/>
      <c r="B257" s="9" t="n"/>
      <c r="C257" s="9" t="n"/>
      <c r="D257" s="9" t="n"/>
      <c r="E257" s="9" t="n"/>
      <c r="F257" s="11" t="n"/>
      <c r="G257" s="9" t="n"/>
      <c r="H257" s="9" t="n"/>
      <c r="I257" s="9">
        <f>IF(COUNTA($A257:$H257)=0,"",IF($J257="OTRO","NO","SI"))</f>
        <v/>
      </c>
      <c r="J257" s="9">
        <f>IF(COUNTA($A257:$H257)=0,"",IFERROR(LOOKUP(2,1/(((LISTS!$H$2:$H$26&lt;&gt;"")*ISNUMBER(SEARCH(LISTS!$H$2:$H$26,$G257)))+((LISTS!$I$2:$I$26&lt;&gt;"")*ISNUMBER(SEARCH(LISTS!$I$2:$I$26,$E257)))),LISTS!$K$2:$K$26),"OTRO"))</f>
        <v/>
      </c>
      <c r="K257" s="11">
        <f>IF($I257&lt;&gt;"SI",0,IFERROR($F257,0))</f>
        <v/>
      </c>
      <c r="L257" s="9">
        <f>IF(COUNTA($A257:$H257)=0,"",IF($J257="OTRO",IFERROR(LOOKUP(2,1/(((LISTS!$H$2:$H$26&lt;&gt;"")*ISNUMBER(SEARCH(LISTS!$H$2:$H$26,$G257)))+((LISTS!$I$2:$I$26&lt;&gt;"")*ISNUMBER(SEARCH(LISTS!$I$2:$I$26,$E257)))),LISTS!$L$2:$L$26),"Concepto DIAN no mapeado a casilla automatica"),IF(LEFT($J257,4)="TOPE","Control automatico DIAN: "&amp;$J257,"Casilla automatica: "&amp;$J257)))</f>
        <v/>
      </c>
    </row>
    <row r="258">
      <c r="A258" s="9" t="n"/>
      <c r="B258" s="9" t="n"/>
      <c r="C258" s="9" t="n"/>
      <c r="D258" s="9" t="n"/>
      <c r="E258" s="9" t="n"/>
      <c r="F258" s="11" t="n"/>
      <c r="G258" s="9" t="n"/>
      <c r="H258" s="9" t="n"/>
      <c r="I258" s="9">
        <f>IF(COUNTA($A258:$H258)=0,"",IF($J258="OTRO","NO","SI"))</f>
        <v/>
      </c>
      <c r="J258" s="9">
        <f>IF(COUNTA($A258:$H258)=0,"",IFERROR(LOOKUP(2,1/(((LISTS!$H$2:$H$26&lt;&gt;"")*ISNUMBER(SEARCH(LISTS!$H$2:$H$26,$G258)))+((LISTS!$I$2:$I$26&lt;&gt;"")*ISNUMBER(SEARCH(LISTS!$I$2:$I$26,$E258)))),LISTS!$K$2:$K$26),"OTRO"))</f>
        <v/>
      </c>
      <c r="K258" s="11">
        <f>IF($I258&lt;&gt;"SI",0,IFERROR($F258,0))</f>
        <v/>
      </c>
      <c r="L258" s="9">
        <f>IF(COUNTA($A258:$H258)=0,"",IF($J258="OTRO",IFERROR(LOOKUP(2,1/(((LISTS!$H$2:$H$26&lt;&gt;"")*ISNUMBER(SEARCH(LISTS!$H$2:$H$26,$G258)))+((LISTS!$I$2:$I$26&lt;&gt;"")*ISNUMBER(SEARCH(LISTS!$I$2:$I$26,$E258)))),LISTS!$L$2:$L$26),"Concepto DIAN no mapeado a casilla automatica"),IF(LEFT($J258,4)="TOPE","Control automatico DIAN: "&amp;$J258,"Casilla automatica: "&amp;$J258)))</f>
        <v/>
      </c>
    </row>
    <row r="259">
      <c r="A259" s="9" t="n"/>
      <c r="B259" s="9" t="n"/>
      <c r="C259" s="9" t="n"/>
      <c r="D259" s="9" t="n"/>
      <c r="E259" s="9" t="n"/>
      <c r="F259" s="11" t="n"/>
      <c r="G259" s="9" t="n"/>
      <c r="H259" s="9" t="n"/>
      <c r="I259" s="9">
        <f>IF(COUNTA($A259:$H259)=0,"",IF($J259="OTRO","NO","SI"))</f>
        <v/>
      </c>
      <c r="J259" s="9">
        <f>IF(COUNTA($A259:$H259)=0,"",IFERROR(LOOKUP(2,1/(((LISTS!$H$2:$H$26&lt;&gt;"")*ISNUMBER(SEARCH(LISTS!$H$2:$H$26,$G259)))+((LISTS!$I$2:$I$26&lt;&gt;"")*ISNUMBER(SEARCH(LISTS!$I$2:$I$26,$E259)))),LISTS!$K$2:$K$26),"OTRO"))</f>
        <v/>
      </c>
      <c r="K259" s="11">
        <f>IF($I259&lt;&gt;"SI",0,IFERROR($F259,0))</f>
        <v/>
      </c>
      <c r="L259" s="9">
        <f>IF(COUNTA($A259:$H259)=0,"",IF($J259="OTRO",IFERROR(LOOKUP(2,1/(((LISTS!$H$2:$H$26&lt;&gt;"")*ISNUMBER(SEARCH(LISTS!$H$2:$H$26,$G259)))+((LISTS!$I$2:$I$26&lt;&gt;"")*ISNUMBER(SEARCH(LISTS!$I$2:$I$26,$E259)))),LISTS!$L$2:$L$26),"Concepto DIAN no mapeado a casilla automatica"),IF(LEFT($J259,4)="TOPE","Control automatico DIAN: "&amp;$J259,"Casilla automatica: "&amp;$J259)))</f>
        <v/>
      </c>
    </row>
    <row r="260">
      <c r="A260" s="9" t="n"/>
      <c r="B260" s="9" t="n"/>
      <c r="C260" s="9" t="n"/>
      <c r="D260" s="9" t="n"/>
      <c r="E260" s="9" t="n"/>
      <c r="F260" s="11" t="n"/>
      <c r="G260" s="9" t="n"/>
      <c r="H260" s="9" t="n"/>
      <c r="I260" s="9">
        <f>IF(COUNTA($A260:$H260)=0,"",IF($J260="OTRO","NO","SI"))</f>
        <v/>
      </c>
      <c r="J260" s="9">
        <f>IF(COUNTA($A260:$H260)=0,"",IFERROR(LOOKUP(2,1/(((LISTS!$H$2:$H$26&lt;&gt;"")*ISNUMBER(SEARCH(LISTS!$H$2:$H$26,$G260)))+((LISTS!$I$2:$I$26&lt;&gt;"")*ISNUMBER(SEARCH(LISTS!$I$2:$I$26,$E260)))),LISTS!$K$2:$K$26),"OTRO"))</f>
        <v/>
      </c>
      <c r="K260" s="11">
        <f>IF($I260&lt;&gt;"SI",0,IFERROR($F260,0))</f>
        <v/>
      </c>
      <c r="L260" s="9">
        <f>IF(COUNTA($A260:$H260)=0,"",IF($J260="OTRO",IFERROR(LOOKUP(2,1/(((LISTS!$H$2:$H$26&lt;&gt;"")*ISNUMBER(SEARCH(LISTS!$H$2:$H$26,$G260)))+((LISTS!$I$2:$I$26&lt;&gt;"")*ISNUMBER(SEARCH(LISTS!$I$2:$I$26,$E260)))),LISTS!$L$2:$L$26),"Concepto DIAN no mapeado a casilla automatica"),IF(LEFT($J260,4)="TOPE","Control automatico DIAN: "&amp;$J260,"Casilla automatica: "&amp;$J260)))</f>
        <v/>
      </c>
    </row>
    <row r="261">
      <c r="A261" s="9" t="n"/>
      <c r="B261" s="9" t="n"/>
      <c r="C261" s="9" t="n"/>
      <c r="D261" s="9" t="n"/>
      <c r="E261" s="9" t="n"/>
      <c r="F261" s="11" t="n"/>
      <c r="G261" s="9" t="n"/>
      <c r="H261" s="9" t="n"/>
      <c r="I261" s="9">
        <f>IF(COUNTA($A261:$H261)=0,"",IF($J261="OTRO","NO","SI"))</f>
        <v/>
      </c>
      <c r="J261" s="9">
        <f>IF(COUNTA($A261:$H261)=0,"",IFERROR(LOOKUP(2,1/(((LISTS!$H$2:$H$26&lt;&gt;"")*ISNUMBER(SEARCH(LISTS!$H$2:$H$26,$G261)))+((LISTS!$I$2:$I$26&lt;&gt;"")*ISNUMBER(SEARCH(LISTS!$I$2:$I$26,$E261)))),LISTS!$K$2:$K$26),"OTRO"))</f>
        <v/>
      </c>
      <c r="K261" s="11">
        <f>IF($I261&lt;&gt;"SI",0,IFERROR($F261,0))</f>
        <v/>
      </c>
      <c r="L261" s="9">
        <f>IF(COUNTA($A261:$H261)=0,"",IF($J261="OTRO",IFERROR(LOOKUP(2,1/(((LISTS!$H$2:$H$26&lt;&gt;"")*ISNUMBER(SEARCH(LISTS!$H$2:$H$26,$G261)))+((LISTS!$I$2:$I$26&lt;&gt;"")*ISNUMBER(SEARCH(LISTS!$I$2:$I$26,$E261)))),LISTS!$L$2:$L$26),"Concepto DIAN no mapeado a casilla automatica"),IF(LEFT($J261,4)="TOPE","Control automatico DIAN: "&amp;$J261,"Casilla automatica: "&amp;$J261)))</f>
        <v/>
      </c>
    </row>
    <row r="262">
      <c r="A262" s="9" t="n"/>
      <c r="B262" s="9" t="n"/>
      <c r="C262" s="9" t="n"/>
      <c r="D262" s="9" t="n"/>
      <c r="E262" s="9" t="n"/>
      <c r="F262" s="11" t="n"/>
      <c r="G262" s="9" t="n"/>
      <c r="H262" s="9" t="n"/>
      <c r="I262" s="9">
        <f>IF(COUNTA($A262:$H262)=0,"",IF($J262="OTRO","NO","SI"))</f>
        <v/>
      </c>
      <c r="J262" s="9">
        <f>IF(COUNTA($A262:$H262)=0,"",IFERROR(LOOKUP(2,1/(((LISTS!$H$2:$H$26&lt;&gt;"")*ISNUMBER(SEARCH(LISTS!$H$2:$H$26,$G262)))+((LISTS!$I$2:$I$26&lt;&gt;"")*ISNUMBER(SEARCH(LISTS!$I$2:$I$26,$E262)))),LISTS!$K$2:$K$26),"OTRO"))</f>
        <v/>
      </c>
      <c r="K262" s="11">
        <f>IF($I262&lt;&gt;"SI",0,IFERROR($F262,0))</f>
        <v/>
      </c>
      <c r="L262" s="9">
        <f>IF(COUNTA($A262:$H262)=0,"",IF($J262="OTRO",IFERROR(LOOKUP(2,1/(((LISTS!$H$2:$H$26&lt;&gt;"")*ISNUMBER(SEARCH(LISTS!$H$2:$H$26,$G262)))+((LISTS!$I$2:$I$26&lt;&gt;"")*ISNUMBER(SEARCH(LISTS!$I$2:$I$26,$E262)))),LISTS!$L$2:$L$26),"Concepto DIAN no mapeado a casilla automatica"),IF(LEFT($J262,4)="TOPE","Control automatico DIAN: "&amp;$J262,"Casilla automatica: "&amp;$J262)))</f>
        <v/>
      </c>
    </row>
    <row r="263">
      <c r="A263" s="9" t="n"/>
      <c r="B263" s="9" t="n"/>
      <c r="C263" s="9" t="n"/>
      <c r="D263" s="9" t="n"/>
      <c r="E263" s="9" t="n"/>
      <c r="F263" s="11" t="n"/>
      <c r="G263" s="9" t="n"/>
      <c r="H263" s="9" t="n"/>
      <c r="I263" s="9">
        <f>IF(COUNTA($A263:$H263)=0,"",IF($J263="OTRO","NO","SI"))</f>
        <v/>
      </c>
      <c r="J263" s="9">
        <f>IF(COUNTA($A263:$H263)=0,"",IFERROR(LOOKUP(2,1/(((LISTS!$H$2:$H$26&lt;&gt;"")*ISNUMBER(SEARCH(LISTS!$H$2:$H$26,$G263)))+((LISTS!$I$2:$I$26&lt;&gt;"")*ISNUMBER(SEARCH(LISTS!$I$2:$I$26,$E263)))),LISTS!$K$2:$K$26),"OTRO"))</f>
        <v/>
      </c>
      <c r="K263" s="11">
        <f>IF($I263&lt;&gt;"SI",0,IFERROR($F263,0))</f>
        <v/>
      </c>
      <c r="L263" s="9">
        <f>IF(COUNTA($A263:$H263)=0,"",IF($J263="OTRO",IFERROR(LOOKUP(2,1/(((LISTS!$H$2:$H$26&lt;&gt;"")*ISNUMBER(SEARCH(LISTS!$H$2:$H$26,$G263)))+((LISTS!$I$2:$I$26&lt;&gt;"")*ISNUMBER(SEARCH(LISTS!$I$2:$I$26,$E263)))),LISTS!$L$2:$L$26),"Concepto DIAN no mapeado a casilla automatica"),IF(LEFT($J263,4)="TOPE","Control automatico DIAN: "&amp;$J263,"Casilla automatica: "&amp;$J263)))</f>
        <v/>
      </c>
    </row>
    <row r="264">
      <c r="A264" s="9" t="n"/>
      <c r="B264" s="9" t="n"/>
      <c r="C264" s="9" t="n"/>
      <c r="D264" s="9" t="n"/>
      <c r="E264" s="9" t="n"/>
      <c r="F264" s="11" t="n"/>
      <c r="G264" s="9" t="n"/>
      <c r="H264" s="9" t="n"/>
      <c r="I264" s="9">
        <f>IF(COUNTA($A264:$H264)=0,"",IF($J264="OTRO","NO","SI"))</f>
        <v/>
      </c>
      <c r="J264" s="9">
        <f>IF(COUNTA($A264:$H264)=0,"",IFERROR(LOOKUP(2,1/(((LISTS!$H$2:$H$26&lt;&gt;"")*ISNUMBER(SEARCH(LISTS!$H$2:$H$26,$G264)))+((LISTS!$I$2:$I$26&lt;&gt;"")*ISNUMBER(SEARCH(LISTS!$I$2:$I$26,$E264)))),LISTS!$K$2:$K$26),"OTRO"))</f>
        <v/>
      </c>
      <c r="K264" s="11">
        <f>IF($I264&lt;&gt;"SI",0,IFERROR($F264,0))</f>
        <v/>
      </c>
      <c r="L264" s="9">
        <f>IF(COUNTA($A264:$H264)=0,"",IF($J264="OTRO",IFERROR(LOOKUP(2,1/(((LISTS!$H$2:$H$26&lt;&gt;"")*ISNUMBER(SEARCH(LISTS!$H$2:$H$26,$G264)))+((LISTS!$I$2:$I$26&lt;&gt;"")*ISNUMBER(SEARCH(LISTS!$I$2:$I$26,$E264)))),LISTS!$L$2:$L$26),"Concepto DIAN no mapeado a casilla automatica"),IF(LEFT($J264,4)="TOPE","Control automatico DIAN: "&amp;$J264,"Casilla automatica: "&amp;$J264)))</f>
        <v/>
      </c>
    </row>
    <row r="265">
      <c r="A265" s="9" t="n"/>
      <c r="B265" s="9" t="n"/>
      <c r="C265" s="9" t="n"/>
      <c r="D265" s="9" t="n"/>
      <c r="E265" s="9" t="n"/>
      <c r="F265" s="11" t="n"/>
      <c r="G265" s="9" t="n"/>
      <c r="H265" s="9" t="n"/>
      <c r="I265" s="9">
        <f>IF(COUNTA($A265:$H265)=0,"",IF($J265="OTRO","NO","SI"))</f>
        <v/>
      </c>
      <c r="J265" s="9">
        <f>IF(COUNTA($A265:$H265)=0,"",IFERROR(LOOKUP(2,1/(((LISTS!$H$2:$H$26&lt;&gt;"")*ISNUMBER(SEARCH(LISTS!$H$2:$H$26,$G265)))+((LISTS!$I$2:$I$26&lt;&gt;"")*ISNUMBER(SEARCH(LISTS!$I$2:$I$26,$E265)))),LISTS!$K$2:$K$26),"OTRO"))</f>
        <v/>
      </c>
      <c r="K265" s="11">
        <f>IF($I265&lt;&gt;"SI",0,IFERROR($F265,0))</f>
        <v/>
      </c>
      <c r="L265" s="9">
        <f>IF(COUNTA($A265:$H265)=0,"",IF($J265="OTRO",IFERROR(LOOKUP(2,1/(((LISTS!$H$2:$H$26&lt;&gt;"")*ISNUMBER(SEARCH(LISTS!$H$2:$H$26,$G265)))+((LISTS!$I$2:$I$26&lt;&gt;"")*ISNUMBER(SEARCH(LISTS!$I$2:$I$26,$E265)))),LISTS!$L$2:$L$26),"Concepto DIAN no mapeado a casilla automatica"),IF(LEFT($J265,4)="TOPE","Control automatico DIAN: "&amp;$J265,"Casilla automatica: "&amp;$J265)))</f>
        <v/>
      </c>
    </row>
    <row r="266">
      <c r="A266" s="9" t="n"/>
      <c r="B266" s="9" t="n"/>
      <c r="C266" s="9" t="n"/>
      <c r="D266" s="9" t="n"/>
      <c r="E266" s="9" t="n"/>
      <c r="F266" s="11" t="n"/>
      <c r="G266" s="9" t="n"/>
      <c r="H266" s="9" t="n"/>
      <c r="I266" s="9">
        <f>IF(COUNTA($A266:$H266)=0,"",IF($J266="OTRO","NO","SI"))</f>
        <v/>
      </c>
      <c r="J266" s="9">
        <f>IF(COUNTA($A266:$H266)=0,"",IFERROR(LOOKUP(2,1/(((LISTS!$H$2:$H$26&lt;&gt;"")*ISNUMBER(SEARCH(LISTS!$H$2:$H$26,$G266)))+((LISTS!$I$2:$I$26&lt;&gt;"")*ISNUMBER(SEARCH(LISTS!$I$2:$I$26,$E266)))),LISTS!$K$2:$K$26),"OTRO"))</f>
        <v/>
      </c>
      <c r="K266" s="11">
        <f>IF($I266&lt;&gt;"SI",0,IFERROR($F266,0))</f>
        <v/>
      </c>
      <c r="L266" s="9">
        <f>IF(COUNTA($A266:$H266)=0,"",IF($J266="OTRO",IFERROR(LOOKUP(2,1/(((LISTS!$H$2:$H$26&lt;&gt;"")*ISNUMBER(SEARCH(LISTS!$H$2:$H$26,$G266)))+((LISTS!$I$2:$I$26&lt;&gt;"")*ISNUMBER(SEARCH(LISTS!$I$2:$I$26,$E266)))),LISTS!$L$2:$L$26),"Concepto DIAN no mapeado a casilla automatica"),IF(LEFT($J266,4)="TOPE","Control automatico DIAN: "&amp;$J266,"Casilla automatica: "&amp;$J266)))</f>
        <v/>
      </c>
    </row>
    <row r="267">
      <c r="A267" s="9" t="n"/>
      <c r="B267" s="9" t="n"/>
      <c r="C267" s="9" t="n"/>
      <c r="D267" s="9" t="n"/>
      <c r="E267" s="9" t="n"/>
      <c r="F267" s="11" t="n"/>
      <c r="G267" s="9" t="n"/>
      <c r="H267" s="9" t="n"/>
      <c r="I267" s="9">
        <f>IF(COUNTA($A267:$H267)=0,"",IF($J267="OTRO","NO","SI"))</f>
        <v/>
      </c>
      <c r="J267" s="9">
        <f>IF(COUNTA($A267:$H267)=0,"",IFERROR(LOOKUP(2,1/(((LISTS!$H$2:$H$26&lt;&gt;"")*ISNUMBER(SEARCH(LISTS!$H$2:$H$26,$G267)))+((LISTS!$I$2:$I$26&lt;&gt;"")*ISNUMBER(SEARCH(LISTS!$I$2:$I$26,$E267)))),LISTS!$K$2:$K$26),"OTRO"))</f>
        <v/>
      </c>
      <c r="K267" s="11">
        <f>IF($I267&lt;&gt;"SI",0,IFERROR($F267,0))</f>
        <v/>
      </c>
      <c r="L267" s="9">
        <f>IF(COUNTA($A267:$H267)=0,"",IF($J267="OTRO",IFERROR(LOOKUP(2,1/(((LISTS!$H$2:$H$26&lt;&gt;"")*ISNUMBER(SEARCH(LISTS!$H$2:$H$26,$G267)))+((LISTS!$I$2:$I$26&lt;&gt;"")*ISNUMBER(SEARCH(LISTS!$I$2:$I$26,$E267)))),LISTS!$L$2:$L$26),"Concepto DIAN no mapeado a casilla automatica"),IF(LEFT($J267,4)="TOPE","Control automatico DIAN: "&amp;$J267,"Casilla automatica: "&amp;$J267)))</f>
        <v/>
      </c>
    </row>
    <row r="268">
      <c r="A268" s="9" t="n"/>
      <c r="B268" s="9" t="n"/>
      <c r="C268" s="9" t="n"/>
      <c r="D268" s="9" t="n"/>
      <c r="E268" s="9" t="n"/>
      <c r="F268" s="11" t="n"/>
      <c r="G268" s="9" t="n"/>
      <c r="H268" s="9" t="n"/>
      <c r="I268" s="9">
        <f>IF(COUNTA($A268:$H268)=0,"",IF($J268="OTRO","NO","SI"))</f>
        <v/>
      </c>
      <c r="J268" s="9">
        <f>IF(COUNTA($A268:$H268)=0,"",IFERROR(LOOKUP(2,1/(((LISTS!$H$2:$H$26&lt;&gt;"")*ISNUMBER(SEARCH(LISTS!$H$2:$H$26,$G268)))+((LISTS!$I$2:$I$26&lt;&gt;"")*ISNUMBER(SEARCH(LISTS!$I$2:$I$26,$E268)))),LISTS!$K$2:$K$26),"OTRO"))</f>
        <v/>
      </c>
      <c r="K268" s="11">
        <f>IF($I268&lt;&gt;"SI",0,IFERROR($F268,0))</f>
        <v/>
      </c>
      <c r="L268" s="9">
        <f>IF(COUNTA($A268:$H268)=0,"",IF($J268="OTRO",IFERROR(LOOKUP(2,1/(((LISTS!$H$2:$H$26&lt;&gt;"")*ISNUMBER(SEARCH(LISTS!$H$2:$H$26,$G268)))+((LISTS!$I$2:$I$26&lt;&gt;"")*ISNUMBER(SEARCH(LISTS!$I$2:$I$26,$E268)))),LISTS!$L$2:$L$26),"Concepto DIAN no mapeado a casilla automatica"),IF(LEFT($J268,4)="TOPE","Control automatico DIAN: "&amp;$J268,"Casilla automatica: "&amp;$J268)))</f>
        <v/>
      </c>
    </row>
    <row r="269">
      <c r="A269" s="9" t="n"/>
      <c r="B269" s="9" t="n"/>
      <c r="C269" s="9" t="n"/>
      <c r="D269" s="9" t="n"/>
      <c r="E269" s="9" t="n"/>
      <c r="F269" s="11" t="n"/>
      <c r="G269" s="9" t="n"/>
      <c r="H269" s="9" t="n"/>
      <c r="I269" s="9">
        <f>IF(COUNTA($A269:$H269)=0,"",IF($J269="OTRO","NO","SI"))</f>
        <v/>
      </c>
      <c r="J269" s="9">
        <f>IF(COUNTA($A269:$H269)=0,"",IFERROR(LOOKUP(2,1/(((LISTS!$H$2:$H$26&lt;&gt;"")*ISNUMBER(SEARCH(LISTS!$H$2:$H$26,$G269)))+((LISTS!$I$2:$I$26&lt;&gt;"")*ISNUMBER(SEARCH(LISTS!$I$2:$I$26,$E269)))),LISTS!$K$2:$K$26),"OTRO"))</f>
        <v/>
      </c>
      <c r="K269" s="11">
        <f>IF($I269&lt;&gt;"SI",0,IFERROR($F269,0))</f>
        <v/>
      </c>
      <c r="L269" s="9">
        <f>IF(COUNTA($A269:$H269)=0,"",IF($J269="OTRO",IFERROR(LOOKUP(2,1/(((LISTS!$H$2:$H$26&lt;&gt;"")*ISNUMBER(SEARCH(LISTS!$H$2:$H$26,$G269)))+((LISTS!$I$2:$I$26&lt;&gt;"")*ISNUMBER(SEARCH(LISTS!$I$2:$I$26,$E269)))),LISTS!$L$2:$L$26),"Concepto DIAN no mapeado a casilla automatica"),IF(LEFT($J269,4)="TOPE","Control automatico DIAN: "&amp;$J269,"Casilla automatica: "&amp;$J269)))</f>
        <v/>
      </c>
    </row>
    <row r="270">
      <c r="A270" s="9" t="n"/>
      <c r="B270" s="9" t="n"/>
      <c r="C270" s="9" t="n"/>
      <c r="D270" s="9" t="n"/>
      <c r="E270" s="9" t="n"/>
      <c r="F270" s="11" t="n"/>
      <c r="G270" s="9" t="n"/>
      <c r="H270" s="9" t="n"/>
      <c r="I270" s="9">
        <f>IF(COUNTA($A270:$H270)=0,"",IF($J270="OTRO","NO","SI"))</f>
        <v/>
      </c>
      <c r="J270" s="9">
        <f>IF(COUNTA($A270:$H270)=0,"",IFERROR(LOOKUP(2,1/(((LISTS!$H$2:$H$26&lt;&gt;"")*ISNUMBER(SEARCH(LISTS!$H$2:$H$26,$G270)))+((LISTS!$I$2:$I$26&lt;&gt;"")*ISNUMBER(SEARCH(LISTS!$I$2:$I$26,$E270)))),LISTS!$K$2:$K$26),"OTRO"))</f>
        <v/>
      </c>
      <c r="K270" s="11">
        <f>IF($I270&lt;&gt;"SI",0,IFERROR($F270,0))</f>
        <v/>
      </c>
      <c r="L270" s="9">
        <f>IF(COUNTA($A270:$H270)=0,"",IF($J270="OTRO",IFERROR(LOOKUP(2,1/(((LISTS!$H$2:$H$26&lt;&gt;"")*ISNUMBER(SEARCH(LISTS!$H$2:$H$26,$G270)))+((LISTS!$I$2:$I$26&lt;&gt;"")*ISNUMBER(SEARCH(LISTS!$I$2:$I$26,$E270)))),LISTS!$L$2:$L$26),"Concepto DIAN no mapeado a casilla automatica"),IF(LEFT($J270,4)="TOPE","Control automatico DIAN: "&amp;$J270,"Casilla automatica: "&amp;$J270)))</f>
        <v/>
      </c>
    </row>
    <row r="271">
      <c r="A271" s="9" t="n"/>
      <c r="B271" s="9" t="n"/>
      <c r="C271" s="9" t="n"/>
      <c r="D271" s="9" t="n"/>
      <c r="E271" s="9" t="n"/>
      <c r="F271" s="11" t="n"/>
      <c r="G271" s="9" t="n"/>
      <c r="H271" s="9" t="n"/>
      <c r="I271" s="9">
        <f>IF(COUNTA($A271:$H271)=0,"",IF($J271="OTRO","NO","SI"))</f>
        <v/>
      </c>
      <c r="J271" s="9">
        <f>IF(COUNTA($A271:$H271)=0,"",IFERROR(LOOKUP(2,1/(((LISTS!$H$2:$H$26&lt;&gt;"")*ISNUMBER(SEARCH(LISTS!$H$2:$H$26,$G271)))+((LISTS!$I$2:$I$26&lt;&gt;"")*ISNUMBER(SEARCH(LISTS!$I$2:$I$26,$E271)))),LISTS!$K$2:$K$26),"OTRO"))</f>
        <v/>
      </c>
      <c r="K271" s="11">
        <f>IF($I271&lt;&gt;"SI",0,IFERROR($F271,0))</f>
        <v/>
      </c>
      <c r="L271" s="9">
        <f>IF(COUNTA($A271:$H271)=0,"",IF($J271="OTRO",IFERROR(LOOKUP(2,1/(((LISTS!$H$2:$H$26&lt;&gt;"")*ISNUMBER(SEARCH(LISTS!$H$2:$H$26,$G271)))+((LISTS!$I$2:$I$26&lt;&gt;"")*ISNUMBER(SEARCH(LISTS!$I$2:$I$26,$E271)))),LISTS!$L$2:$L$26),"Concepto DIAN no mapeado a casilla automatica"),IF(LEFT($J271,4)="TOPE","Control automatico DIAN: "&amp;$J271,"Casilla automatica: "&amp;$J271)))</f>
        <v/>
      </c>
    </row>
    <row r="272">
      <c r="A272" s="9" t="n"/>
      <c r="B272" s="9" t="n"/>
      <c r="C272" s="9" t="n"/>
      <c r="D272" s="9" t="n"/>
      <c r="E272" s="9" t="n"/>
      <c r="F272" s="11" t="n"/>
      <c r="G272" s="9" t="n"/>
      <c r="H272" s="9" t="n"/>
      <c r="I272" s="9">
        <f>IF(COUNTA($A272:$H272)=0,"",IF($J272="OTRO","NO","SI"))</f>
        <v/>
      </c>
      <c r="J272" s="9">
        <f>IF(COUNTA($A272:$H272)=0,"",IFERROR(LOOKUP(2,1/(((LISTS!$H$2:$H$26&lt;&gt;"")*ISNUMBER(SEARCH(LISTS!$H$2:$H$26,$G272)))+((LISTS!$I$2:$I$26&lt;&gt;"")*ISNUMBER(SEARCH(LISTS!$I$2:$I$26,$E272)))),LISTS!$K$2:$K$26),"OTRO"))</f>
        <v/>
      </c>
      <c r="K272" s="11">
        <f>IF($I272&lt;&gt;"SI",0,IFERROR($F272,0))</f>
        <v/>
      </c>
      <c r="L272" s="9">
        <f>IF(COUNTA($A272:$H272)=0,"",IF($J272="OTRO",IFERROR(LOOKUP(2,1/(((LISTS!$H$2:$H$26&lt;&gt;"")*ISNUMBER(SEARCH(LISTS!$H$2:$H$26,$G272)))+((LISTS!$I$2:$I$26&lt;&gt;"")*ISNUMBER(SEARCH(LISTS!$I$2:$I$26,$E272)))),LISTS!$L$2:$L$26),"Concepto DIAN no mapeado a casilla automatica"),IF(LEFT($J272,4)="TOPE","Control automatico DIAN: "&amp;$J272,"Casilla automatica: "&amp;$J272)))</f>
        <v/>
      </c>
    </row>
    <row r="273">
      <c r="A273" s="9" t="n"/>
      <c r="B273" s="9" t="n"/>
      <c r="C273" s="9" t="n"/>
      <c r="D273" s="9" t="n"/>
      <c r="E273" s="9" t="n"/>
      <c r="F273" s="11" t="n"/>
      <c r="G273" s="9" t="n"/>
      <c r="H273" s="9" t="n"/>
      <c r="I273" s="9">
        <f>IF(COUNTA($A273:$H273)=0,"",IF($J273="OTRO","NO","SI"))</f>
        <v/>
      </c>
      <c r="J273" s="9">
        <f>IF(COUNTA($A273:$H273)=0,"",IFERROR(LOOKUP(2,1/(((LISTS!$H$2:$H$26&lt;&gt;"")*ISNUMBER(SEARCH(LISTS!$H$2:$H$26,$G273)))+((LISTS!$I$2:$I$26&lt;&gt;"")*ISNUMBER(SEARCH(LISTS!$I$2:$I$26,$E273)))),LISTS!$K$2:$K$26),"OTRO"))</f>
        <v/>
      </c>
      <c r="K273" s="11">
        <f>IF($I273&lt;&gt;"SI",0,IFERROR($F273,0))</f>
        <v/>
      </c>
      <c r="L273" s="9">
        <f>IF(COUNTA($A273:$H273)=0,"",IF($J273="OTRO",IFERROR(LOOKUP(2,1/(((LISTS!$H$2:$H$26&lt;&gt;"")*ISNUMBER(SEARCH(LISTS!$H$2:$H$26,$G273)))+((LISTS!$I$2:$I$26&lt;&gt;"")*ISNUMBER(SEARCH(LISTS!$I$2:$I$26,$E273)))),LISTS!$L$2:$L$26),"Concepto DIAN no mapeado a casilla automatica"),IF(LEFT($J273,4)="TOPE","Control automatico DIAN: "&amp;$J273,"Casilla automatica: "&amp;$J273)))</f>
        <v/>
      </c>
    </row>
    <row r="274">
      <c r="A274" s="9" t="n"/>
      <c r="B274" s="9" t="n"/>
      <c r="C274" s="9" t="n"/>
      <c r="D274" s="9" t="n"/>
      <c r="E274" s="9" t="n"/>
      <c r="F274" s="11" t="n"/>
      <c r="G274" s="9" t="n"/>
      <c r="H274" s="9" t="n"/>
      <c r="I274" s="9">
        <f>IF(COUNTA($A274:$H274)=0,"",IF($J274="OTRO","NO","SI"))</f>
        <v/>
      </c>
      <c r="J274" s="9">
        <f>IF(COUNTA($A274:$H274)=0,"",IFERROR(LOOKUP(2,1/(((LISTS!$H$2:$H$26&lt;&gt;"")*ISNUMBER(SEARCH(LISTS!$H$2:$H$26,$G274)))+((LISTS!$I$2:$I$26&lt;&gt;"")*ISNUMBER(SEARCH(LISTS!$I$2:$I$26,$E274)))),LISTS!$K$2:$K$26),"OTRO"))</f>
        <v/>
      </c>
      <c r="K274" s="11">
        <f>IF($I274&lt;&gt;"SI",0,IFERROR($F274,0))</f>
        <v/>
      </c>
      <c r="L274" s="9">
        <f>IF(COUNTA($A274:$H274)=0,"",IF($J274="OTRO",IFERROR(LOOKUP(2,1/(((LISTS!$H$2:$H$26&lt;&gt;"")*ISNUMBER(SEARCH(LISTS!$H$2:$H$26,$G274)))+((LISTS!$I$2:$I$26&lt;&gt;"")*ISNUMBER(SEARCH(LISTS!$I$2:$I$26,$E274)))),LISTS!$L$2:$L$26),"Concepto DIAN no mapeado a casilla automatica"),IF(LEFT($J274,4)="TOPE","Control automatico DIAN: "&amp;$J274,"Casilla automatica: "&amp;$J274)))</f>
        <v/>
      </c>
    </row>
    <row r="275">
      <c r="A275" s="9" t="n"/>
      <c r="B275" s="9" t="n"/>
      <c r="C275" s="9" t="n"/>
      <c r="D275" s="9" t="n"/>
      <c r="E275" s="9" t="n"/>
      <c r="F275" s="11" t="n"/>
      <c r="G275" s="9" t="n"/>
      <c r="H275" s="9" t="n"/>
      <c r="I275" s="9">
        <f>IF(COUNTA($A275:$H275)=0,"",IF($J275="OTRO","NO","SI"))</f>
        <v/>
      </c>
      <c r="J275" s="9">
        <f>IF(COUNTA($A275:$H275)=0,"",IFERROR(LOOKUP(2,1/(((LISTS!$H$2:$H$26&lt;&gt;"")*ISNUMBER(SEARCH(LISTS!$H$2:$H$26,$G275)))+((LISTS!$I$2:$I$26&lt;&gt;"")*ISNUMBER(SEARCH(LISTS!$I$2:$I$26,$E275)))),LISTS!$K$2:$K$26),"OTRO"))</f>
        <v/>
      </c>
      <c r="K275" s="11">
        <f>IF($I275&lt;&gt;"SI",0,IFERROR($F275,0))</f>
        <v/>
      </c>
      <c r="L275" s="9">
        <f>IF(COUNTA($A275:$H275)=0,"",IF($J275="OTRO",IFERROR(LOOKUP(2,1/(((LISTS!$H$2:$H$26&lt;&gt;"")*ISNUMBER(SEARCH(LISTS!$H$2:$H$26,$G275)))+((LISTS!$I$2:$I$26&lt;&gt;"")*ISNUMBER(SEARCH(LISTS!$I$2:$I$26,$E275)))),LISTS!$L$2:$L$26),"Concepto DIAN no mapeado a casilla automatica"),IF(LEFT($J275,4)="TOPE","Control automatico DIAN: "&amp;$J275,"Casilla automatica: "&amp;$J275)))</f>
        <v/>
      </c>
    </row>
    <row r="276">
      <c r="A276" s="9" t="n"/>
      <c r="B276" s="9" t="n"/>
      <c r="C276" s="9" t="n"/>
      <c r="D276" s="9" t="n"/>
      <c r="E276" s="9" t="n"/>
      <c r="F276" s="11" t="n"/>
      <c r="G276" s="9" t="n"/>
      <c r="H276" s="9" t="n"/>
      <c r="I276" s="9">
        <f>IF(COUNTA($A276:$H276)=0,"",IF($J276="OTRO","NO","SI"))</f>
        <v/>
      </c>
      <c r="J276" s="9">
        <f>IF(COUNTA($A276:$H276)=0,"",IFERROR(LOOKUP(2,1/(((LISTS!$H$2:$H$26&lt;&gt;"")*ISNUMBER(SEARCH(LISTS!$H$2:$H$26,$G276)))+((LISTS!$I$2:$I$26&lt;&gt;"")*ISNUMBER(SEARCH(LISTS!$I$2:$I$26,$E276)))),LISTS!$K$2:$K$26),"OTRO"))</f>
        <v/>
      </c>
      <c r="K276" s="11">
        <f>IF($I276&lt;&gt;"SI",0,IFERROR($F276,0))</f>
        <v/>
      </c>
      <c r="L276" s="9">
        <f>IF(COUNTA($A276:$H276)=0,"",IF($J276="OTRO",IFERROR(LOOKUP(2,1/(((LISTS!$H$2:$H$26&lt;&gt;"")*ISNUMBER(SEARCH(LISTS!$H$2:$H$26,$G276)))+((LISTS!$I$2:$I$26&lt;&gt;"")*ISNUMBER(SEARCH(LISTS!$I$2:$I$26,$E276)))),LISTS!$L$2:$L$26),"Concepto DIAN no mapeado a casilla automatica"),IF(LEFT($J276,4)="TOPE","Control automatico DIAN: "&amp;$J276,"Casilla automatica: "&amp;$J276)))</f>
        <v/>
      </c>
    </row>
    <row r="277">
      <c r="A277" s="9" t="n"/>
      <c r="B277" s="9" t="n"/>
      <c r="C277" s="9" t="n"/>
      <c r="D277" s="9" t="n"/>
      <c r="E277" s="9" t="n"/>
      <c r="F277" s="11" t="n"/>
      <c r="G277" s="9" t="n"/>
      <c r="H277" s="9" t="n"/>
      <c r="I277" s="9">
        <f>IF(COUNTA($A277:$H277)=0,"",IF($J277="OTRO","NO","SI"))</f>
        <v/>
      </c>
      <c r="J277" s="9">
        <f>IF(COUNTA($A277:$H277)=0,"",IFERROR(LOOKUP(2,1/(((LISTS!$H$2:$H$26&lt;&gt;"")*ISNUMBER(SEARCH(LISTS!$H$2:$H$26,$G277)))+((LISTS!$I$2:$I$26&lt;&gt;"")*ISNUMBER(SEARCH(LISTS!$I$2:$I$26,$E277)))),LISTS!$K$2:$K$26),"OTRO"))</f>
        <v/>
      </c>
      <c r="K277" s="11">
        <f>IF($I277&lt;&gt;"SI",0,IFERROR($F277,0))</f>
        <v/>
      </c>
      <c r="L277" s="9">
        <f>IF(COUNTA($A277:$H277)=0,"",IF($J277="OTRO",IFERROR(LOOKUP(2,1/(((LISTS!$H$2:$H$26&lt;&gt;"")*ISNUMBER(SEARCH(LISTS!$H$2:$H$26,$G277)))+((LISTS!$I$2:$I$26&lt;&gt;"")*ISNUMBER(SEARCH(LISTS!$I$2:$I$26,$E277)))),LISTS!$L$2:$L$26),"Concepto DIAN no mapeado a casilla automatica"),IF(LEFT($J277,4)="TOPE","Control automatico DIAN: "&amp;$J277,"Casilla automatica: "&amp;$J277)))</f>
        <v/>
      </c>
    </row>
    <row r="278">
      <c r="A278" s="9" t="n"/>
      <c r="B278" s="9" t="n"/>
      <c r="C278" s="9" t="n"/>
      <c r="D278" s="9" t="n"/>
      <c r="E278" s="9" t="n"/>
      <c r="F278" s="11" t="n"/>
      <c r="G278" s="9" t="n"/>
      <c r="H278" s="9" t="n"/>
      <c r="I278" s="9">
        <f>IF(COUNTA($A278:$H278)=0,"",IF($J278="OTRO","NO","SI"))</f>
        <v/>
      </c>
      <c r="J278" s="9">
        <f>IF(COUNTA($A278:$H278)=0,"",IFERROR(LOOKUP(2,1/(((LISTS!$H$2:$H$26&lt;&gt;"")*ISNUMBER(SEARCH(LISTS!$H$2:$H$26,$G278)))+((LISTS!$I$2:$I$26&lt;&gt;"")*ISNUMBER(SEARCH(LISTS!$I$2:$I$26,$E278)))),LISTS!$K$2:$K$26),"OTRO"))</f>
        <v/>
      </c>
      <c r="K278" s="11">
        <f>IF($I278&lt;&gt;"SI",0,IFERROR($F278,0))</f>
        <v/>
      </c>
      <c r="L278" s="9">
        <f>IF(COUNTA($A278:$H278)=0,"",IF($J278="OTRO",IFERROR(LOOKUP(2,1/(((LISTS!$H$2:$H$26&lt;&gt;"")*ISNUMBER(SEARCH(LISTS!$H$2:$H$26,$G278)))+((LISTS!$I$2:$I$26&lt;&gt;"")*ISNUMBER(SEARCH(LISTS!$I$2:$I$26,$E278)))),LISTS!$L$2:$L$26),"Concepto DIAN no mapeado a casilla automatica"),IF(LEFT($J278,4)="TOPE","Control automatico DIAN: "&amp;$J278,"Casilla automatica: "&amp;$J278)))</f>
        <v/>
      </c>
    </row>
    <row r="279">
      <c r="A279" s="9" t="n"/>
      <c r="B279" s="9" t="n"/>
      <c r="C279" s="9" t="n"/>
      <c r="D279" s="9" t="n"/>
      <c r="E279" s="9" t="n"/>
      <c r="F279" s="11" t="n"/>
      <c r="G279" s="9" t="n"/>
      <c r="H279" s="9" t="n"/>
      <c r="I279" s="9">
        <f>IF(COUNTA($A279:$H279)=0,"",IF($J279="OTRO","NO","SI"))</f>
        <v/>
      </c>
      <c r="J279" s="9">
        <f>IF(COUNTA($A279:$H279)=0,"",IFERROR(LOOKUP(2,1/(((LISTS!$H$2:$H$26&lt;&gt;"")*ISNUMBER(SEARCH(LISTS!$H$2:$H$26,$G279)))+((LISTS!$I$2:$I$26&lt;&gt;"")*ISNUMBER(SEARCH(LISTS!$I$2:$I$26,$E279)))),LISTS!$K$2:$K$26),"OTRO"))</f>
        <v/>
      </c>
      <c r="K279" s="11">
        <f>IF($I279&lt;&gt;"SI",0,IFERROR($F279,0))</f>
        <v/>
      </c>
      <c r="L279" s="9">
        <f>IF(COUNTA($A279:$H279)=0,"",IF($J279="OTRO",IFERROR(LOOKUP(2,1/(((LISTS!$H$2:$H$26&lt;&gt;"")*ISNUMBER(SEARCH(LISTS!$H$2:$H$26,$G279)))+((LISTS!$I$2:$I$26&lt;&gt;"")*ISNUMBER(SEARCH(LISTS!$I$2:$I$26,$E279)))),LISTS!$L$2:$L$26),"Concepto DIAN no mapeado a casilla automatica"),IF(LEFT($J279,4)="TOPE","Control automatico DIAN: "&amp;$J279,"Casilla automatica: "&amp;$J279)))</f>
        <v/>
      </c>
    </row>
    <row r="280">
      <c r="A280" s="9" t="n"/>
      <c r="B280" s="9" t="n"/>
      <c r="C280" s="9" t="n"/>
      <c r="D280" s="9" t="n"/>
      <c r="E280" s="9" t="n"/>
      <c r="F280" s="11" t="n"/>
      <c r="G280" s="9" t="n"/>
      <c r="H280" s="9" t="n"/>
      <c r="I280" s="9">
        <f>IF(COUNTA($A280:$H280)=0,"",IF($J280="OTRO","NO","SI"))</f>
        <v/>
      </c>
      <c r="J280" s="9">
        <f>IF(COUNTA($A280:$H280)=0,"",IFERROR(LOOKUP(2,1/(((LISTS!$H$2:$H$26&lt;&gt;"")*ISNUMBER(SEARCH(LISTS!$H$2:$H$26,$G280)))+((LISTS!$I$2:$I$26&lt;&gt;"")*ISNUMBER(SEARCH(LISTS!$I$2:$I$26,$E280)))),LISTS!$K$2:$K$26),"OTRO"))</f>
        <v/>
      </c>
      <c r="K280" s="11">
        <f>IF($I280&lt;&gt;"SI",0,IFERROR($F280,0))</f>
        <v/>
      </c>
      <c r="L280" s="9">
        <f>IF(COUNTA($A280:$H280)=0,"",IF($J280="OTRO",IFERROR(LOOKUP(2,1/(((LISTS!$H$2:$H$26&lt;&gt;"")*ISNUMBER(SEARCH(LISTS!$H$2:$H$26,$G280)))+((LISTS!$I$2:$I$26&lt;&gt;"")*ISNUMBER(SEARCH(LISTS!$I$2:$I$26,$E280)))),LISTS!$L$2:$L$26),"Concepto DIAN no mapeado a casilla automatica"),IF(LEFT($J280,4)="TOPE","Control automatico DIAN: "&amp;$J280,"Casilla automatica: "&amp;$J280)))</f>
        <v/>
      </c>
    </row>
    <row r="281">
      <c r="A281" s="9" t="n"/>
      <c r="B281" s="9" t="n"/>
      <c r="C281" s="9" t="n"/>
      <c r="D281" s="9" t="n"/>
      <c r="E281" s="9" t="n"/>
      <c r="F281" s="11" t="n"/>
      <c r="G281" s="9" t="n"/>
      <c r="H281" s="9" t="n"/>
      <c r="I281" s="9">
        <f>IF(COUNTA($A281:$H281)=0,"",IF($J281="OTRO","NO","SI"))</f>
        <v/>
      </c>
      <c r="J281" s="9">
        <f>IF(COUNTA($A281:$H281)=0,"",IFERROR(LOOKUP(2,1/(((LISTS!$H$2:$H$26&lt;&gt;"")*ISNUMBER(SEARCH(LISTS!$H$2:$H$26,$G281)))+((LISTS!$I$2:$I$26&lt;&gt;"")*ISNUMBER(SEARCH(LISTS!$I$2:$I$26,$E281)))),LISTS!$K$2:$K$26),"OTRO"))</f>
        <v/>
      </c>
      <c r="K281" s="11">
        <f>IF($I281&lt;&gt;"SI",0,IFERROR($F281,0))</f>
        <v/>
      </c>
      <c r="L281" s="9">
        <f>IF(COUNTA($A281:$H281)=0,"",IF($J281="OTRO",IFERROR(LOOKUP(2,1/(((LISTS!$H$2:$H$26&lt;&gt;"")*ISNUMBER(SEARCH(LISTS!$H$2:$H$26,$G281)))+((LISTS!$I$2:$I$26&lt;&gt;"")*ISNUMBER(SEARCH(LISTS!$I$2:$I$26,$E281)))),LISTS!$L$2:$L$26),"Concepto DIAN no mapeado a casilla automatica"),IF(LEFT($J281,4)="TOPE","Control automatico DIAN: "&amp;$J281,"Casilla automatica: "&amp;$J281)))</f>
        <v/>
      </c>
    </row>
    <row r="282">
      <c r="A282" s="9" t="n"/>
      <c r="B282" s="9" t="n"/>
      <c r="C282" s="9" t="n"/>
      <c r="D282" s="9" t="n"/>
      <c r="E282" s="9" t="n"/>
      <c r="F282" s="11" t="n"/>
      <c r="G282" s="9" t="n"/>
      <c r="H282" s="9" t="n"/>
      <c r="I282" s="9">
        <f>IF(COUNTA($A282:$H282)=0,"",IF($J282="OTRO","NO","SI"))</f>
        <v/>
      </c>
      <c r="J282" s="9">
        <f>IF(COUNTA($A282:$H282)=0,"",IFERROR(LOOKUP(2,1/(((LISTS!$H$2:$H$26&lt;&gt;"")*ISNUMBER(SEARCH(LISTS!$H$2:$H$26,$G282)))+((LISTS!$I$2:$I$26&lt;&gt;"")*ISNUMBER(SEARCH(LISTS!$I$2:$I$26,$E282)))),LISTS!$K$2:$K$26),"OTRO"))</f>
        <v/>
      </c>
      <c r="K282" s="11">
        <f>IF($I282&lt;&gt;"SI",0,IFERROR($F282,0))</f>
        <v/>
      </c>
      <c r="L282" s="9">
        <f>IF(COUNTA($A282:$H282)=0,"",IF($J282="OTRO",IFERROR(LOOKUP(2,1/(((LISTS!$H$2:$H$26&lt;&gt;"")*ISNUMBER(SEARCH(LISTS!$H$2:$H$26,$G282)))+((LISTS!$I$2:$I$26&lt;&gt;"")*ISNUMBER(SEARCH(LISTS!$I$2:$I$26,$E282)))),LISTS!$L$2:$L$26),"Concepto DIAN no mapeado a casilla automatica"),IF(LEFT($J282,4)="TOPE","Control automatico DIAN: "&amp;$J282,"Casilla automatica: "&amp;$J282)))</f>
        <v/>
      </c>
    </row>
    <row r="283">
      <c r="A283" s="9" t="n"/>
      <c r="B283" s="9" t="n"/>
      <c r="C283" s="9" t="n"/>
      <c r="D283" s="9" t="n"/>
      <c r="E283" s="9" t="n"/>
      <c r="F283" s="11" t="n"/>
      <c r="G283" s="9" t="n"/>
      <c r="H283" s="9" t="n"/>
      <c r="I283" s="9">
        <f>IF(COUNTA($A283:$H283)=0,"",IF($J283="OTRO","NO","SI"))</f>
        <v/>
      </c>
      <c r="J283" s="9">
        <f>IF(COUNTA($A283:$H283)=0,"",IFERROR(LOOKUP(2,1/(((LISTS!$H$2:$H$26&lt;&gt;"")*ISNUMBER(SEARCH(LISTS!$H$2:$H$26,$G283)))+((LISTS!$I$2:$I$26&lt;&gt;"")*ISNUMBER(SEARCH(LISTS!$I$2:$I$26,$E283)))),LISTS!$K$2:$K$26),"OTRO"))</f>
        <v/>
      </c>
      <c r="K283" s="11">
        <f>IF($I283&lt;&gt;"SI",0,IFERROR($F283,0))</f>
        <v/>
      </c>
      <c r="L283" s="9">
        <f>IF(COUNTA($A283:$H283)=0,"",IF($J283="OTRO",IFERROR(LOOKUP(2,1/(((LISTS!$H$2:$H$26&lt;&gt;"")*ISNUMBER(SEARCH(LISTS!$H$2:$H$26,$G283)))+((LISTS!$I$2:$I$26&lt;&gt;"")*ISNUMBER(SEARCH(LISTS!$I$2:$I$26,$E283)))),LISTS!$L$2:$L$26),"Concepto DIAN no mapeado a casilla automatica"),IF(LEFT($J283,4)="TOPE","Control automatico DIAN: "&amp;$J283,"Casilla automatica: "&amp;$J283)))</f>
        <v/>
      </c>
    </row>
    <row r="284">
      <c r="A284" s="9" t="n"/>
      <c r="B284" s="9" t="n"/>
      <c r="C284" s="9" t="n"/>
      <c r="D284" s="9" t="n"/>
      <c r="E284" s="9" t="n"/>
      <c r="F284" s="11" t="n"/>
      <c r="G284" s="9" t="n"/>
      <c r="H284" s="9" t="n"/>
      <c r="I284" s="9">
        <f>IF(COUNTA($A284:$H284)=0,"",IF($J284="OTRO","NO","SI"))</f>
        <v/>
      </c>
      <c r="J284" s="9">
        <f>IF(COUNTA($A284:$H284)=0,"",IFERROR(LOOKUP(2,1/(((LISTS!$H$2:$H$26&lt;&gt;"")*ISNUMBER(SEARCH(LISTS!$H$2:$H$26,$G284)))+((LISTS!$I$2:$I$26&lt;&gt;"")*ISNUMBER(SEARCH(LISTS!$I$2:$I$26,$E284)))),LISTS!$K$2:$K$26),"OTRO"))</f>
        <v/>
      </c>
      <c r="K284" s="11">
        <f>IF($I284&lt;&gt;"SI",0,IFERROR($F284,0))</f>
        <v/>
      </c>
      <c r="L284" s="9">
        <f>IF(COUNTA($A284:$H284)=0,"",IF($J284="OTRO",IFERROR(LOOKUP(2,1/(((LISTS!$H$2:$H$26&lt;&gt;"")*ISNUMBER(SEARCH(LISTS!$H$2:$H$26,$G284)))+((LISTS!$I$2:$I$26&lt;&gt;"")*ISNUMBER(SEARCH(LISTS!$I$2:$I$26,$E284)))),LISTS!$L$2:$L$26),"Concepto DIAN no mapeado a casilla automatica"),IF(LEFT($J284,4)="TOPE","Control automatico DIAN: "&amp;$J284,"Casilla automatica: "&amp;$J284)))</f>
        <v/>
      </c>
    </row>
    <row r="285">
      <c r="A285" s="9" t="n"/>
      <c r="B285" s="9" t="n"/>
      <c r="C285" s="9" t="n"/>
      <c r="D285" s="9" t="n"/>
      <c r="E285" s="9" t="n"/>
      <c r="F285" s="11" t="n"/>
      <c r="G285" s="9" t="n"/>
      <c r="H285" s="9" t="n"/>
      <c r="I285" s="9">
        <f>IF(COUNTA($A285:$H285)=0,"",IF($J285="OTRO","NO","SI"))</f>
        <v/>
      </c>
      <c r="J285" s="9">
        <f>IF(COUNTA($A285:$H285)=0,"",IFERROR(LOOKUP(2,1/(((LISTS!$H$2:$H$26&lt;&gt;"")*ISNUMBER(SEARCH(LISTS!$H$2:$H$26,$G285)))+((LISTS!$I$2:$I$26&lt;&gt;"")*ISNUMBER(SEARCH(LISTS!$I$2:$I$26,$E285)))),LISTS!$K$2:$K$26),"OTRO"))</f>
        <v/>
      </c>
      <c r="K285" s="11">
        <f>IF($I285&lt;&gt;"SI",0,IFERROR($F285,0))</f>
        <v/>
      </c>
      <c r="L285" s="9">
        <f>IF(COUNTA($A285:$H285)=0,"",IF($J285="OTRO",IFERROR(LOOKUP(2,1/(((LISTS!$H$2:$H$26&lt;&gt;"")*ISNUMBER(SEARCH(LISTS!$H$2:$H$26,$G285)))+((LISTS!$I$2:$I$26&lt;&gt;"")*ISNUMBER(SEARCH(LISTS!$I$2:$I$26,$E285)))),LISTS!$L$2:$L$26),"Concepto DIAN no mapeado a casilla automatica"),IF(LEFT($J285,4)="TOPE","Control automatico DIAN: "&amp;$J285,"Casilla automatica: "&amp;$J285)))</f>
        <v/>
      </c>
    </row>
    <row r="286">
      <c r="A286" s="9" t="n"/>
      <c r="B286" s="9" t="n"/>
      <c r="C286" s="9" t="n"/>
      <c r="D286" s="9" t="n"/>
      <c r="E286" s="9" t="n"/>
      <c r="F286" s="11" t="n"/>
      <c r="G286" s="9" t="n"/>
      <c r="H286" s="9" t="n"/>
      <c r="I286" s="9">
        <f>IF(COUNTA($A286:$H286)=0,"",IF($J286="OTRO","NO","SI"))</f>
        <v/>
      </c>
      <c r="J286" s="9">
        <f>IF(COUNTA($A286:$H286)=0,"",IFERROR(LOOKUP(2,1/(((LISTS!$H$2:$H$26&lt;&gt;"")*ISNUMBER(SEARCH(LISTS!$H$2:$H$26,$G286)))+((LISTS!$I$2:$I$26&lt;&gt;"")*ISNUMBER(SEARCH(LISTS!$I$2:$I$26,$E286)))),LISTS!$K$2:$K$26),"OTRO"))</f>
        <v/>
      </c>
      <c r="K286" s="11">
        <f>IF($I286&lt;&gt;"SI",0,IFERROR($F286,0))</f>
        <v/>
      </c>
      <c r="L286" s="9">
        <f>IF(COUNTA($A286:$H286)=0,"",IF($J286="OTRO",IFERROR(LOOKUP(2,1/(((LISTS!$H$2:$H$26&lt;&gt;"")*ISNUMBER(SEARCH(LISTS!$H$2:$H$26,$G286)))+((LISTS!$I$2:$I$26&lt;&gt;"")*ISNUMBER(SEARCH(LISTS!$I$2:$I$26,$E286)))),LISTS!$L$2:$L$26),"Concepto DIAN no mapeado a casilla automatica"),IF(LEFT($J286,4)="TOPE","Control automatico DIAN: "&amp;$J286,"Casilla automatica: "&amp;$J286)))</f>
        <v/>
      </c>
    </row>
    <row r="287">
      <c r="A287" s="9" t="n"/>
      <c r="B287" s="9" t="n"/>
      <c r="C287" s="9" t="n"/>
      <c r="D287" s="9" t="n"/>
      <c r="E287" s="9" t="n"/>
      <c r="F287" s="11" t="n"/>
      <c r="G287" s="9" t="n"/>
      <c r="H287" s="9" t="n"/>
      <c r="I287" s="9">
        <f>IF(COUNTA($A287:$H287)=0,"",IF($J287="OTRO","NO","SI"))</f>
        <v/>
      </c>
      <c r="J287" s="9">
        <f>IF(COUNTA($A287:$H287)=0,"",IFERROR(LOOKUP(2,1/(((LISTS!$H$2:$H$26&lt;&gt;"")*ISNUMBER(SEARCH(LISTS!$H$2:$H$26,$G287)))+((LISTS!$I$2:$I$26&lt;&gt;"")*ISNUMBER(SEARCH(LISTS!$I$2:$I$26,$E287)))),LISTS!$K$2:$K$26),"OTRO"))</f>
        <v/>
      </c>
      <c r="K287" s="11">
        <f>IF($I287&lt;&gt;"SI",0,IFERROR($F287,0))</f>
        <v/>
      </c>
      <c r="L287" s="9">
        <f>IF(COUNTA($A287:$H287)=0,"",IF($J287="OTRO",IFERROR(LOOKUP(2,1/(((LISTS!$H$2:$H$26&lt;&gt;"")*ISNUMBER(SEARCH(LISTS!$H$2:$H$26,$G287)))+((LISTS!$I$2:$I$26&lt;&gt;"")*ISNUMBER(SEARCH(LISTS!$I$2:$I$26,$E287)))),LISTS!$L$2:$L$26),"Concepto DIAN no mapeado a casilla automatica"),IF(LEFT($J287,4)="TOPE","Control automatico DIAN: "&amp;$J287,"Casilla automatica: "&amp;$J287)))</f>
        <v/>
      </c>
    </row>
    <row r="288">
      <c r="A288" s="9" t="n"/>
      <c r="B288" s="9" t="n"/>
      <c r="C288" s="9" t="n"/>
      <c r="D288" s="9" t="n"/>
      <c r="E288" s="9" t="n"/>
      <c r="F288" s="11" t="n"/>
      <c r="G288" s="9" t="n"/>
      <c r="H288" s="9" t="n"/>
      <c r="I288" s="9">
        <f>IF(COUNTA($A288:$H288)=0,"",IF($J288="OTRO","NO","SI"))</f>
        <v/>
      </c>
      <c r="J288" s="9">
        <f>IF(COUNTA($A288:$H288)=0,"",IFERROR(LOOKUP(2,1/(((LISTS!$H$2:$H$26&lt;&gt;"")*ISNUMBER(SEARCH(LISTS!$H$2:$H$26,$G288)))+((LISTS!$I$2:$I$26&lt;&gt;"")*ISNUMBER(SEARCH(LISTS!$I$2:$I$26,$E288)))),LISTS!$K$2:$K$26),"OTRO"))</f>
        <v/>
      </c>
      <c r="K288" s="11">
        <f>IF($I288&lt;&gt;"SI",0,IFERROR($F288,0))</f>
        <v/>
      </c>
      <c r="L288" s="9">
        <f>IF(COUNTA($A288:$H288)=0,"",IF($J288="OTRO",IFERROR(LOOKUP(2,1/(((LISTS!$H$2:$H$26&lt;&gt;"")*ISNUMBER(SEARCH(LISTS!$H$2:$H$26,$G288)))+((LISTS!$I$2:$I$26&lt;&gt;"")*ISNUMBER(SEARCH(LISTS!$I$2:$I$26,$E288)))),LISTS!$L$2:$L$26),"Concepto DIAN no mapeado a casilla automatica"),IF(LEFT($J288,4)="TOPE","Control automatico DIAN: "&amp;$J288,"Casilla automatica: "&amp;$J288)))</f>
        <v/>
      </c>
    </row>
    <row r="289">
      <c r="A289" s="9" t="n"/>
      <c r="B289" s="9" t="n"/>
      <c r="C289" s="9" t="n"/>
      <c r="D289" s="9" t="n"/>
      <c r="E289" s="9" t="n"/>
      <c r="F289" s="11" t="n"/>
      <c r="G289" s="9" t="n"/>
      <c r="H289" s="9" t="n"/>
      <c r="I289" s="9">
        <f>IF(COUNTA($A289:$H289)=0,"",IF($J289="OTRO","NO","SI"))</f>
        <v/>
      </c>
      <c r="J289" s="9">
        <f>IF(COUNTA($A289:$H289)=0,"",IFERROR(LOOKUP(2,1/(((LISTS!$H$2:$H$26&lt;&gt;"")*ISNUMBER(SEARCH(LISTS!$H$2:$H$26,$G289)))+((LISTS!$I$2:$I$26&lt;&gt;"")*ISNUMBER(SEARCH(LISTS!$I$2:$I$26,$E289)))),LISTS!$K$2:$K$26),"OTRO"))</f>
        <v/>
      </c>
      <c r="K289" s="11">
        <f>IF($I289&lt;&gt;"SI",0,IFERROR($F289,0))</f>
        <v/>
      </c>
      <c r="L289" s="9">
        <f>IF(COUNTA($A289:$H289)=0,"",IF($J289="OTRO",IFERROR(LOOKUP(2,1/(((LISTS!$H$2:$H$26&lt;&gt;"")*ISNUMBER(SEARCH(LISTS!$H$2:$H$26,$G289)))+((LISTS!$I$2:$I$26&lt;&gt;"")*ISNUMBER(SEARCH(LISTS!$I$2:$I$26,$E289)))),LISTS!$L$2:$L$26),"Concepto DIAN no mapeado a casilla automatica"),IF(LEFT($J289,4)="TOPE","Control automatico DIAN: "&amp;$J289,"Casilla automatica: "&amp;$J289)))</f>
        <v/>
      </c>
    </row>
    <row r="290">
      <c r="A290" s="9" t="n"/>
      <c r="B290" s="9" t="n"/>
      <c r="C290" s="9" t="n"/>
      <c r="D290" s="9" t="n"/>
      <c r="E290" s="9" t="n"/>
      <c r="F290" s="11" t="n"/>
      <c r="G290" s="9" t="n"/>
      <c r="H290" s="9" t="n"/>
      <c r="I290" s="9">
        <f>IF(COUNTA($A290:$H290)=0,"",IF($J290="OTRO","NO","SI"))</f>
        <v/>
      </c>
      <c r="J290" s="9">
        <f>IF(COUNTA($A290:$H290)=0,"",IFERROR(LOOKUP(2,1/(((LISTS!$H$2:$H$26&lt;&gt;"")*ISNUMBER(SEARCH(LISTS!$H$2:$H$26,$G290)))+((LISTS!$I$2:$I$26&lt;&gt;"")*ISNUMBER(SEARCH(LISTS!$I$2:$I$26,$E290)))),LISTS!$K$2:$K$26),"OTRO"))</f>
        <v/>
      </c>
      <c r="K290" s="11">
        <f>IF($I290&lt;&gt;"SI",0,IFERROR($F290,0))</f>
        <v/>
      </c>
      <c r="L290" s="9">
        <f>IF(COUNTA($A290:$H290)=0,"",IF($J290="OTRO",IFERROR(LOOKUP(2,1/(((LISTS!$H$2:$H$26&lt;&gt;"")*ISNUMBER(SEARCH(LISTS!$H$2:$H$26,$G290)))+((LISTS!$I$2:$I$26&lt;&gt;"")*ISNUMBER(SEARCH(LISTS!$I$2:$I$26,$E290)))),LISTS!$L$2:$L$26),"Concepto DIAN no mapeado a casilla automatica"),IF(LEFT($J290,4)="TOPE","Control automatico DIAN: "&amp;$J290,"Casilla automatica: "&amp;$J290)))</f>
        <v/>
      </c>
    </row>
    <row r="291">
      <c r="A291" s="9" t="n"/>
      <c r="B291" s="9" t="n"/>
      <c r="C291" s="9" t="n"/>
      <c r="D291" s="9" t="n"/>
      <c r="E291" s="9" t="n"/>
      <c r="F291" s="11" t="n"/>
      <c r="G291" s="9" t="n"/>
      <c r="H291" s="9" t="n"/>
      <c r="I291" s="9">
        <f>IF(COUNTA($A291:$H291)=0,"",IF($J291="OTRO","NO","SI"))</f>
        <v/>
      </c>
      <c r="J291" s="9">
        <f>IF(COUNTA($A291:$H291)=0,"",IFERROR(LOOKUP(2,1/(((LISTS!$H$2:$H$26&lt;&gt;"")*ISNUMBER(SEARCH(LISTS!$H$2:$H$26,$G291)))+((LISTS!$I$2:$I$26&lt;&gt;"")*ISNUMBER(SEARCH(LISTS!$I$2:$I$26,$E291)))),LISTS!$K$2:$K$26),"OTRO"))</f>
        <v/>
      </c>
      <c r="K291" s="11">
        <f>IF($I291&lt;&gt;"SI",0,IFERROR($F291,0))</f>
        <v/>
      </c>
      <c r="L291" s="9">
        <f>IF(COUNTA($A291:$H291)=0,"",IF($J291="OTRO",IFERROR(LOOKUP(2,1/(((LISTS!$H$2:$H$26&lt;&gt;"")*ISNUMBER(SEARCH(LISTS!$H$2:$H$26,$G291)))+((LISTS!$I$2:$I$26&lt;&gt;"")*ISNUMBER(SEARCH(LISTS!$I$2:$I$26,$E291)))),LISTS!$L$2:$L$26),"Concepto DIAN no mapeado a casilla automatica"),IF(LEFT($J291,4)="TOPE","Control automatico DIAN: "&amp;$J291,"Casilla automatica: "&amp;$J291)))</f>
        <v/>
      </c>
    </row>
    <row r="292">
      <c r="A292" s="9" t="n"/>
      <c r="B292" s="9" t="n"/>
      <c r="C292" s="9" t="n"/>
      <c r="D292" s="9" t="n"/>
      <c r="E292" s="9" t="n"/>
      <c r="F292" s="11" t="n"/>
      <c r="G292" s="9" t="n"/>
      <c r="H292" s="9" t="n"/>
      <c r="I292" s="9">
        <f>IF(COUNTA($A292:$H292)=0,"",IF($J292="OTRO","NO","SI"))</f>
        <v/>
      </c>
      <c r="J292" s="9">
        <f>IF(COUNTA($A292:$H292)=0,"",IFERROR(LOOKUP(2,1/(((LISTS!$H$2:$H$26&lt;&gt;"")*ISNUMBER(SEARCH(LISTS!$H$2:$H$26,$G292)))+((LISTS!$I$2:$I$26&lt;&gt;"")*ISNUMBER(SEARCH(LISTS!$I$2:$I$26,$E292)))),LISTS!$K$2:$K$26),"OTRO"))</f>
        <v/>
      </c>
      <c r="K292" s="11">
        <f>IF($I292&lt;&gt;"SI",0,IFERROR($F292,0))</f>
        <v/>
      </c>
      <c r="L292" s="9">
        <f>IF(COUNTA($A292:$H292)=0,"",IF($J292="OTRO",IFERROR(LOOKUP(2,1/(((LISTS!$H$2:$H$26&lt;&gt;"")*ISNUMBER(SEARCH(LISTS!$H$2:$H$26,$G292)))+((LISTS!$I$2:$I$26&lt;&gt;"")*ISNUMBER(SEARCH(LISTS!$I$2:$I$26,$E292)))),LISTS!$L$2:$L$26),"Concepto DIAN no mapeado a casilla automatica"),IF(LEFT($J292,4)="TOPE","Control automatico DIAN: "&amp;$J292,"Casilla automatica: "&amp;$J292)))</f>
        <v/>
      </c>
    </row>
    <row r="293">
      <c r="A293" s="9" t="n"/>
      <c r="B293" s="9" t="n"/>
      <c r="C293" s="9" t="n"/>
      <c r="D293" s="9" t="n"/>
      <c r="E293" s="9" t="n"/>
      <c r="F293" s="11" t="n"/>
      <c r="G293" s="9" t="n"/>
      <c r="H293" s="9" t="n"/>
      <c r="I293" s="9">
        <f>IF(COUNTA($A293:$H293)=0,"",IF($J293="OTRO","NO","SI"))</f>
        <v/>
      </c>
      <c r="J293" s="9">
        <f>IF(COUNTA($A293:$H293)=0,"",IFERROR(LOOKUP(2,1/(((LISTS!$H$2:$H$26&lt;&gt;"")*ISNUMBER(SEARCH(LISTS!$H$2:$H$26,$G293)))+((LISTS!$I$2:$I$26&lt;&gt;"")*ISNUMBER(SEARCH(LISTS!$I$2:$I$26,$E293)))),LISTS!$K$2:$K$26),"OTRO"))</f>
        <v/>
      </c>
      <c r="K293" s="11">
        <f>IF($I293&lt;&gt;"SI",0,IFERROR($F293,0))</f>
        <v/>
      </c>
      <c r="L293" s="9">
        <f>IF(COUNTA($A293:$H293)=0,"",IF($J293="OTRO",IFERROR(LOOKUP(2,1/(((LISTS!$H$2:$H$26&lt;&gt;"")*ISNUMBER(SEARCH(LISTS!$H$2:$H$26,$G293)))+((LISTS!$I$2:$I$26&lt;&gt;"")*ISNUMBER(SEARCH(LISTS!$I$2:$I$26,$E293)))),LISTS!$L$2:$L$26),"Concepto DIAN no mapeado a casilla automatica"),IF(LEFT($J293,4)="TOPE","Control automatico DIAN: "&amp;$J293,"Casilla automatica: "&amp;$J293)))</f>
        <v/>
      </c>
    </row>
    <row r="294">
      <c r="A294" s="9" t="n"/>
      <c r="B294" s="9" t="n"/>
      <c r="C294" s="9" t="n"/>
      <c r="D294" s="9" t="n"/>
      <c r="E294" s="9" t="n"/>
      <c r="F294" s="11" t="n"/>
      <c r="G294" s="9" t="n"/>
      <c r="H294" s="9" t="n"/>
      <c r="I294" s="9">
        <f>IF(COUNTA($A294:$H294)=0,"",IF($J294="OTRO","NO","SI"))</f>
        <v/>
      </c>
      <c r="J294" s="9">
        <f>IF(COUNTA($A294:$H294)=0,"",IFERROR(LOOKUP(2,1/(((LISTS!$H$2:$H$26&lt;&gt;"")*ISNUMBER(SEARCH(LISTS!$H$2:$H$26,$G294)))+((LISTS!$I$2:$I$26&lt;&gt;"")*ISNUMBER(SEARCH(LISTS!$I$2:$I$26,$E294)))),LISTS!$K$2:$K$26),"OTRO"))</f>
        <v/>
      </c>
      <c r="K294" s="11">
        <f>IF($I294&lt;&gt;"SI",0,IFERROR($F294,0))</f>
        <v/>
      </c>
      <c r="L294" s="9">
        <f>IF(COUNTA($A294:$H294)=0,"",IF($J294="OTRO",IFERROR(LOOKUP(2,1/(((LISTS!$H$2:$H$26&lt;&gt;"")*ISNUMBER(SEARCH(LISTS!$H$2:$H$26,$G294)))+((LISTS!$I$2:$I$26&lt;&gt;"")*ISNUMBER(SEARCH(LISTS!$I$2:$I$26,$E294)))),LISTS!$L$2:$L$26),"Concepto DIAN no mapeado a casilla automatica"),IF(LEFT($J294,4)="TOPE","Control automatico DIAN: "&amp;$J294,"Casilla automatica: "&amp;$J294)))</f>
        <v/>
      </c>
    </row>
    <row r="295">
      <c r="A295" s="9" t="n"/>
      <c r="B295" s="9" t="n"/>
      <c r="C295" s="9" t="n"/>
      <c r="D295" s="9" t="n"/>
      <c r="E295" s="9" t="n"/>
      <c r="F295" s="11" t="n"/>
      <c r="G295" s="9" t="n"/>
      <c r="H295" s="9" t="n"/>
      <c r="I295" s="9">
        <f>IF(COUNTA($A295:$H295)=0,"",IF($J295="OTRO","NO","SI"))</f>
        <v/>
      </c>
      <c r="J295" s="9">
        <f>IF(COUNTA($A295:$H295)=0,"",IFERROR(LOOKUP(2,1/(((LISTS!$H$2:$H$26&lt;&gt;"")*ISNUMBER(SEARCH(LISTS!$H$2:$H$26,$G295)))+((LISTS!$I$2:$I$26&lt;&gt;"")*ISNUMBER(SEARCH(LISTS!$I$2:$I$26,$E295)))),LISTS!$K$2:$K$26),"OTRO"))</f>
        <v/>
      </c>
      <c r="K295" s="11">
        <f>IF($I295&lt;&gt;"SI",0,IFERROR($F295,0))</f>
        <v/>
      </c>
      <c r="L295" s="9">
        <f>IF(COUNTA($A295:$H295)=0,"",IF($J295="OTRO",IFERROR(LOOKUP(2,1/(((LISTS!$H$2:$H$26&lt;&gt;"")*ISNUMBER(SEARCH(LISTS!$H$2:$H$26,$G295)))+((LISTS!$I$2:$I$26&lt;&gt;"")*ISNUMBER(SEARCH(LISTS!$I$2:$I$26,$E295)))),LISTS!$L$2:$L$26),"Concepto DIAN no mapeado a casilla automatica"),IF(LEFT($J295,4)="TOPE","Control automatico DIAN: "&amp;$J295,"Casilla automatica: "&amp;$J295)))</f>
        <v/>
      </c>
    </row>
    <row r="296">
      <c r="A296" s="9" t="n"/>
      <c r="B296" s="9" t="n"/>
      <c r="C296" s="9" t="n"/>
      <c r="D296" s="9" t="n"/>
      <c r="E296" s="9" t="n"/>
      <c r="F296" s="11" t="n"/>
      <c r="G296" s="9" t="n"/>
      <c r="H296" s="9" t="n"/>
      <c r="I296" s="9">
        <f>IF(COUNTA($A296:$H296)=0,"",IF($J296="OTRO","NO","SI"))</f>
        <v/>
      </c>
      <c r="J296" s="9">
        <f>IF(COUNTA($A296:$H296)=0,"",IFERROR(LOOKUP(2,1/(((LISTS!$H$2:$H$26&lt;&gt;"")*ISNUMBER(SEARCH(LISTS!$H$2:$H$26,$G296)))+((LISTS!$I$2:$I$26&lt;&gt;"")*ISNUMBER(SEARCH(LISTS!$I$2:$I$26,$E296)))),LISTS!$K$2:$K$26),"OTRO"))</f>
        <v/>
      </c>
      <c r="K296" s="11">
        <f>IF($I296&lt;&gt;"SI",0,IFERROR($F296,0))</f>
        <v/>
      </c>
      <c r="L296" s="9">
        <f>IF(COUNTA($A296:$H296)=0,"",IF($J296="OTRO",IFERROR(LOOKUP(2,1/(((LISTS!$H$2:$H$26&lt;&gt;"")*ISNUMBER(SEARCH(LISTS!$H$2:$H$26,$G296)))+((LISTS!$I$2:$I$26&lt;&gt;"")*ISNUMBER(SEARCH(LISTS!$I$2:$I$26,$E296)))),LISTS!$L$2:$L$26),"Concepto DIAN no mapeado a casilla automatica"),IF(LEFT($J296,4)="TOPE","Control automatico DIAN: "&amp;$J296,"Casilla automatica: "&amp;$J296)))</f>
        <v/>
      </c>
    </row>
    <row r="297">
      <c r="A297" s="9" t="n"/>
      <c r="B297" s="9" t="n"/>
      <c r="C297" s="9" t="n"/>
      <c r="D297" s="9" t="n"/>
      <c r="E297" s="9" t="n"/>
      <c r="F297" s="11" t="n"/>
      <c r="G297" s="9" t="n"/>
      <c r="H297" s="9" t="n"/>
      <c r="I297" s="9">
        <f>IF(COUNTA($A297:$H297)=0,"",IF($J297="OTRO","NO","SI"))</f>
        <v/>
      </c>
      <c r="J297" s="9">
        <f>IF(COUNTA($A297:$H297)=0,"",IFERROR(LOOKUP(2,1/(((LISTS!$H$2:$H$26&lt;&gt;"")*ISNUMBER(SEARCH(LISTS!$H$2:$H$26,$G297)))+((LISTS!$I$2:$I$26&lt;&gt;"")*ISNUMBER(SEARCH(LISTS!$I$2:$I$26,$E297)))),LISTS!$K$2:$K$26),"OTRO"))</f>
        <v/>
      </c>
      <c r="K297" s="11">
        <f>IF($I297&lt;&gt;"SI",0,IFERROR($F297,0))</f>
        <v/>
      </c>
      <c r="L297" s="9">
        <f>IF(COUNTA($A297:$H297)=0,"",IF($J297="OTRO",IFERROR(LOOKUP(2,1/(((LISTS!$H$2:$H$26&lt;&gt;"")*ISNUMBER(SEARCH(LISTS!$H$2:$H$26,$G297)))+((LISTS!$I$2:$I$26&lt;&gt;"")*ISNUMBER(SEARCH(LISTS!$I$2:$I$26,$E297)))),LISTS!$L$2:$L$26),"Concepto DIAN no mapeado a casilla automatica"),IF(LEFT($J297,4)="TOPE","Control automatico DIAN: "&amp;$J297,"Casilla automatica: "&amp;$J297)))</f>
        <v/>
      </c>
    </row>
    <row r="298">
      <c r="A298" s="9" t="n"/>
      <c r="B298" s="9" t="n"/>
      <c r="C298" s="9" t="n"/>
      <c r="D298" s="9" t="n"/>
      <c r="E298" s="9" t="n"/>
      <c r="F298" s="11" t="n"/>
      <c r="G298" s="9" t="n"/>
      <c r="H298" s="9" t="n"/>
      <c r="I298" s="9">
        <f>IF(COUNTA($A298:$H298)=0,"",IF($J298="OTRO","NO","SI"))</f>
        <v/>
      </c>
      <c r="J298" s="9">
        <f>IF(COUNTA($A298:$H298)=0,"",IFERROR(LOOKUP(2,1/(((LISTS!$H$2:$H$26&lt;&gt;"")*ISNUMBER(SEARCH(LISTS!$H$2:$H$26,$G298)))+((LISTS!$I$2:$I$26&lt;&gt;"")*ISNUMBER(SEARCH(LISTS!$I$2:$I$26,$E298)))),LISTS!$K$2:$K$26),"OTRO"))</f>
        <v/>
      </c>
      <c r="K298" s="11">
        <f>IF($I298&lt;&gt;"SI",0,IFERROR($F298,0))</f>
        <v/>
      </c>
      <c r="L298" s="9">
        <f>IF(COUNTA($A298:$H298)=0,"",IF($J298="OTRO",IFERROR(LOOKUP(2,1/(((LISTS!$H$2:$H$26&lt;&gt;"")*ISNUMBER(SEARCH(LISTS!$H$2:$H$26,$G298)))+((LISTS!$I$2:$I$26&lt;&gt;"")*ISNUMBER(SEARCH(LISTS!$I$2:$I$26,$E298)))),LISTS!$L$2:$L$26),"Concepto DIAN no mapeado a casilla automatica"),IF(LEFT($J298,4)="TOPE","Control automatico DIAN: "&amp;$J298,"Casilla automatica: "&amp;$J298)))</f>
        <v/>
      </c>
    </row>
    <row r="299">
      <c r="A299" s="9" t="n"/>
      <c r="B299" s="9" t="n"/>
      <c r="C299" s="9" t="n"/>
      <c r="D299" s="9" t="n"/>
      <c r="E299" s="9" t="n"/>
      <c r="F299" s="11" t="n"/>
      <c r="G299" s="9" t="n"/>
      <c r="H299" s="9" t="n"/>
      <c r="I299" s="9">
        <f>IF(COUNTA($A299:$H299)=0,"",IF($J299="OTRO","NO","SI"))</f>
        <v/>
      </c>
      <c r="J299" s="9">
        <f>IF(COUNTA($A299:$H299)=0,"",IFERROR(LOOKUP(2,1/(((LISTS!$H$2:$H$26&lt;&gt;"")*ISNUMBER(SEARCH(LISTS!$H$2:$H$26,$G299)))+((LISTS!$I$2:$I$26&lt;&gt;"")*ISNUMBER(SEARCH(LISTS!$I$2:$I$26,$E299)))),LISTS!$K$2:$K$26),"OTRO"))</f>
        <v/>
      </c>
      <c r="K299" s="11">
        <f>IF($I299&lt;&gt;"SI",0,IFERROR($F299,0))</f>
        <v/>
      </c>
      <c r="L299" s="9">
        <f>IF(COUNTA($A299:$H299)=0,"",IF($J299="OTRO",IFERROR(LOOKUP(2,1/(((LISTS!$H$2:$H$26&lt;&gt;"")*ISNUMBER(SEARCH(LISTS!$H$2:$H$26,$G299)))+((LISTS!$I$2:$I$26&lt;&gt;"")*ISNUMBER(SEARCH(LISTS!$I$2:$I$26,$E299)))),LISTS!$L$2:$L$26),"Concepto DIAN no mapeado a casilla automatica"),IF(LEFT($J299,4)="TOPE","Control automatico DIAN: "&amp;$J299,"Casilla automatica: "&amp;$J299)))</f>
        <v/>
      </c>
    </row>
    <row r="300">
      <c r="A300" s="9" t="n"/>
      <c r="B300" s="9" t="n"/>
      <c r="C300" s="9" t="n"/>
      <c r="D300" s="9" t="n"/>
      <c r="E300" s="9" t="n"/>
      <c r="F300" s="11" t="n"/>
      <c r="G300" s="9" t="n"/>
      <c r="H300" s="9" t="n"/>
      <c r="I300" s="9">
        <f>IF(COUNTA($A300:$H300)=0,"",IF($J300="OTRO","NO","SI"))</f>
        <v/>
      </c>
      <c r="J300" s="9">
        <f>IF(COUNTA($A300:$H300)=0,"",IFERROR(LOOKUP(2,1/(((LISTS!$H$2:$H$26&lt;&gt;"")*ISNUMBER(SEARCH(LISTS!$H$2:$H$26,$G300)))+((LISTS!$I$2:$I$26&lt;&gt;"")*ISNUMBER(SEARCH(LISTS!$I$2:$I$26,$E300)))),LISTS!$K$2:$K$26),"OTRO"))</f>
        <v/>
      </c>
      <c r="K300" s="11">
        <f>IF($I300&lt;&gt;"SI",0,IFERROR($F300,0))</f>
        <v/>
      </c>
      <c r="L300" s="9">
        <f>IF(COUNTA($A300:$H300)=0,"",IF($J300="OTRO",IFERROR(LOOKUP(2,1/(((LISTS!$H$2:$H$26&lt;&gt;"")*ISNUMBER(SEARCH(LISTS!$H$2:$H$26,$G300)))+((LISTS!$I$2:$I$26&lt;&gt;"")*ISNUMBER(SEARCH(LISTS!$I$2:$I$26,$E300)))),LISTS!$L$2:$L$26),"Concepto DIAN no mapeado a casilla automatica"),IF(LEFT($J300,4)="TOPE","Control automatico DIAN: "&amp;$J300,"Casilla automatica: "&amp;$J300)))</f>
        <v/>
      </c>
    </row>
    <row r="301">
      <c r="A301" s="9" t="n"/>
      <c r="B301" s="9" t="n"/>
      <c r="C301" s="9" t="n"/>
      <c r="D301" s="9" t="n"/>
      <c r="E301" s="9" t="n"/>
      <c r="F301" s="11" t="n"/>
      <c r="G301" s="9" t="n"/>
      <c r="H301" s="9" t="n"/>
      <c r="I301" s="9">
        <f>IF(COUNTA($A301:$H301)=0,"",IF($J301="OTRO","NO","SI"))</f>
        <v/>
      </c>
      <c r="J301" s="9">
        <f>IF(COUNTA($A301:$H301)=0,"",IFERROR(LOOKUP(2,1/(((LISTS!$H$2:$H$26&lt;&gt;"")*ISNUMBER(SEARCH(LISTS!$H$2:$H$26,$G301)))+((LISTS!$I$2:$I$26&lt;&gt;"")*ISNUMBER(SEARCH(LISTS!$I$2:$I$26,$E301)))),LISTS!$K$2:$K$26),"OTRO"))</f>
        <v/>
      </c>
      <c r="K301" s="11">
        <f>IF($I301&lt;&gt;"SI",0,IFERROR($F301,0))</f>
        <v/>
      </c>
      <c r="L301" s="9">
        <f>IF(COUNTA($A301:$H301)=0,"",IF($J301="OTRO",IFERROR(LOOKUP(2,1/(((LISTS!$H$2:$H$26&lt;&gt;"")*ISNUMBER(SEARCH(LISTS!$H$2:$H$26,$G301)))+((LISTS!$I$2:$I$26&lt;&gt;"")*ISNUMBER(SEARCH(LISTS!$I$2:$I$26,$E301)))),LISTS!$L$2:$L$26),"Concepto DIAN no mapeado a casilla automatica"),IF(LEFT($J301,4)="TOPE","Control automatico DIAN: "&amp;$J301,"Casilla automatica: "&amp;$J301)))</f>
        <v/>
      </c>
    </row>
    <row r="302">
      <c r="A302" s="9" t="n"/>
      <c r="B302" s="9" t="n"/>
      <c r="C302" s="9" t="n"/>
      <c r="D302" s="9" t="n"/>
      <c r="E302" s="9" t="n"/>
      <c r="F302" s="11" t="n"/>
      <c r="G302" s="9" t="n"/>
      <c r="H302" s="9" t="n"/>
      <c r="I302" s="9">
        <f>IF(COUNTA($A302:$H302)=0,"",IF($J302="OTRO","NO","SI"))</f>
        <v/>
      </c>
      <c r="J302" s="9">
        <f>IF(COUNTA($A302:$H302)=0,"",IFERROR(LOOKUP(2,1/(((LISTS!$H$2:$H$26&lt;&gt;"")*ISNUMBER(SEARCH(LISTS!$H$2:$H$26,$G302)))+((LISTS!$I$2:$I$26&lt;&gt;"")*ISNUMBER(SEARCH(LISTS!$I$2:$I$26,$E302)))),LISTS!$K$2:$K$26),"OTRO"))</f>
        <v/>
      </c>
      <c r="K302" s="11">
        <f>IF($I302&lt;&gt;"SI",0,IFERROR($F302,0))</f>
        <v/>
      </c>
      <c r="L302" s="9">
        <f>IF(COUNTA($A302:$H302)=0,"",IF($J302="OTRO",IFERROR(LOOKUP(2,1/(((LISTS!$H$2:$H$26&lt;&gt;"")*ISNUMBER(SEARCH(LISTS!$H$2:$H$26,$G302)))+((LISTS!$I$2:$I$26&lt;&gt;"")*ISNUMBER(SEARCH(LISTS!$I$2:$I$26,$E302)))),LISTS!$L$2:$L$26),"Concepto DIAN no mapeado a casilla automatica"),IF(LEFT($J302,4)="TOPE","Control automatico DIAN: "&amp;$J302,"Casilla automatica: "&amp;$J302)))</f>
        <v/>
      </c>
    </row>
    <row r="303">
      <c r="A303" s="9" t="n"/>
      <c r="B303" s="9" t="n"/>
      <c r="C303" s="9" t="n"/>
      <c r="D303" s="9" t="n"/>
      <c r="E303" s="9" t="n"/>
      <c r="F303" s="11" t="n"/>
      <c r="G303" s="9" t="n"/>
      <c r="H303" s="9" t="n"/>
      <c r="I303" s="9">
        <f>IF(COUNTA($A303:$H303)=0,"",IF($J303="OTRO","NO","SI"))</f>
        <v/>
      </c>
      <c r="J303" s="9">
        <f>IF(COUNTA($A303:$H303)=0,"",IFERROR(LOOKUP(2,1/(((LISTS!$H$2:$H$26&lt;&gt;"")*ISNUMBER(SEARCH(LISTS!$H$2:$H$26,$G303)))+((LISTS!$I$2:$I$26&lt;&gt;"")*ISNUMBER(SEARCH(LISTS!$I$2:$I$26,$E303)))),LISTS!$K$2:$K$26),"OTRO"))</f>
        <v/>
      </c>
      <c r="K303" s="11">
        <f>IF($I303&lt;&gt;"SI",0,IFERROR($F303,0))</f>
        <v/>
      </c>
      <c r="L303" s="9">
        <f>IF(COUNTA($A303:$H303)=0,"",IF($J303="OTRO",IFERROR(LOOKUP(2,1/(((LISTS!$H$2:$H$26&lt;&gt;"")*ISNUMBER(SEARCH(LISTS!$H$2:$H$26,$G303)))+((LISTS!$I$2:$I$26&lt;&gt;"")*ISNUMBER(SEARCH(LISTS!$I$2:$I$26,$E303)))),LISTS!$L$2:$L$26),"Concepto DIAN no mapeado a casilla automatica"),IF(LEFT($J303,4)="TOPE","Control automatico DIAN: "&amp;$J303,"Casilla automatica: "&amp;$J303)))</f>
        <v/>
      </c>
    </row>
    <row r="304">
      <c r="A304" s="9" t="n"/>
      <c r="B304" s="9" t="n"/>
      <c r="C304" s="9" t="n"/>
      <c r="D304" s="9" t="n"/>
      <c r="E304" s="9" t="n"/>
      <c r="F304" s="11" t="n"/>
      <c r="G304" s="9" t="n"/>
      <c r="H304" s="9" t="n"/>
      <c r="I304" s="9">
        <f>IF(COUNTA($A304:$H304)=0,"",IF($J304="OTRO","NO","SI"))</f>
        <v/>
      </c>
      <c r="J304" s="9">
        <f>IF(COUNTA($A304:$H304)=0,"",IFERROR(LOOKUP(2,1/(((LISTS!$H$2:$H$26&lt;&gt;"")*ISNUMBER(SEARCH(LISTS!$H$2:$H$26,$G304)))+((LISTS!$I$2:$I$26&lt;&gt;"")*ISNUMBER(SEARCH(LISTS!$I$2:$I$26,$E304)))),LISTS!$K$2:$K$26),"OTRO"))</f>
        <v/>
      </c>
      <c r="K304" s="11">
        <f>IF($I304&lt;&gt;"SI",0,IFERROR($F304,0))</f>
        <v/>
      </c>
      <c r="L304" s="9">
        <f>IF(COUNTA($A304:$H304)=0,"",IF($J304="OTRO",IFERROR(LOOKUP(2,1/(((LISTS!$H$2:$H$26&lt;&gt;"")*ISNUMBER(SEARCH(LISTS!$H$2:$H$26,$G304)))+((LISTS!$I$2:$I$26&lt;&gt;"")*ISNUMBER(SEARCH(LISTS!$I$2:$I$26,$E304)))),LISTS!$L$2:$L$26),"Concepto DIAN no mapeado a casilla automatica"),IF(LEFT($J304,4)="TOPE","Control automatico DIAN: "&amp;$J304,"Casilla automatica: "&amp;$J304)))</f>
        <v/>
      </c>
    </row>
    <row r="305">
      <c r="A305" s="9" t="n"/>
      <c r="B305" s="9" t="n"/>
      <c r="C305" s="9" t="n"/>
      <c r="D305" s="9" t="n"/>
      <c r="E305" s="9" t="n"/>
      <c r="F305" s="11" t="n"/>
      <c r="G305" s="9" t="n"/>
      <c r="H305" s="9" t="n"/>
      <c r="I305" s="9">
        <f>IF(COUNTA($A305:$H305)=0,"",IF($J305="OTRO","NO","SI"))</f>
        <v/>
      </c>
      <c r="J305" s="9">
        <f>IF(COUNTA($A305:$H305)=0,"",IFERROR(LOOKUP(2,1/(((LISTS!$H$2:$H$26&lt;&gt;"")*ISNUMBER(SEARCH(LISTS!$H$2:$H$26,$G305)))+((LISTS!$I$2:$I$26&lt;&gt;"")*ISNUMBER(SEARCH(LISTS!$I$2:$I$26,$E305)))),LISTS!$K$2:$K$26),"OTRO"))</f>
        <v/>
      </c>
      <c r="K305" s="11">
        <f>IF($I305&lt;&gt;"SI",0,IFERROR($F305,0))</f>
        <v/>
      </c>
      <c r="L305" s="9">
        <f>IF(COUNTA($A305:$H305)=0,"",IF($J305="OTRO",IFERROR(LOOKUP(2,1/(((LISTS!$H$2:$H$26&lt;&gt;"")*ISNUMBER(SEARCH(LISTS!$H$2:$H$26,$G305)))+((LISTS!$I$2:$I$26&lt;&gt;"")*ISNUMBER(SEARCH(LISTS!$I$2:$I$26,$E305)))),LISTS!$L$2:$L$26),"Concepto DIAN no mapeado a casilla automatica"),IF(LEFT($J305,4)="TOPE","Control automatico DIAN: "&amp;$J305,"Casilla automatica: "&amp;$J305)))</f>
        <v/>
      </c>
    </row>
    <row r="306">
      <c r="A306" s="9" t="n"/>
      <c r="B306" s="9" t="n"/>
      <c r="C306" s="9" t="n"/>
      <c r="D306" s="9" t="n"/>
      <c r="E306" s="9" t="n"/>
      <c r="F306" s="11" t="n"/>
      <c r="G306" s="9" t="n"/>
      <c r="H306" s="9" t="n"/>
      <c r="I306" s="9">
        <f>IF(COUNTA($A306:$H306)=0,"",IF($J306="OTRO","NO","SI"))</f>
        <v/>
      </c>
      <c r="J306" s="9">
        <f>IF(COUNTA($A306:$H306)=0,"",IFERROR(LOOKUP(2,1/(((LISTS!$H$2:$H$26&lt;&gt;"")*ISNUMBER(SEARCH(LISTS!$H$2:$H$26,$G306)))+((LISTS!$I$2:$I$26&lt;&gt;"")*ISNUMBER(SEARCH(LISTS!$I$2:$I$26,$E306)))),LISTS!$K$2:$K$26),"OTRO"))</f>
        <v/>
      </c>
      <c r="K306" s="11">
        <f>IF($I306&lt;&gt;"SI",0,IFERROR($F306,0))</f>
        <v/>
      </c>
      <c r="L306" s="9">
        <f>IF(COUNTA($A306:$H306)=0,"",IF($J306="OTRO",IFERROR(LOOKUP(2,1/(((LISTS!$H$2:$H$26&lt;&gt;"")*ISNUMBER(SEARCH(LISTS!$H$2:$H$26,$G306)))+((LISTS!$I$2:$I$26&lt;&gt;"")*ISNUMBER(SEARCH(LISTS!$I$2:$I$26,$E306)))),LISTS!$L$2:$L$26),"Concepto DIAN no mapeado a casilla automatica"),IF(LEFT($J306,4)="TOPE","Control automatico DIAN: "&amp;$J306,"Casilla automatica: "&amp;$J306)))</f>
        <v/>
      </c>
    </row>
    <row r="307">
      <c r="A307" s="9" t="n"/>
      <c r="B307" s="9" t="n"/>
      <c r="C307" s="9" t="n"/>
      <c r="D307" s="9" t="n"/>
      <c r="E307" s="9" t="n"/>
      <c r="F307" s="11" t="n"/>
      <c r="G307" s="9" t="n"/>
      <c r="H307" s="9" t="n"/>
      <c r="I307" s="9">
        <f>IF(COUNTA($A307:$H307)=0,"",IF($J307="OTRO","NO","SI"))</f>
        <v/>
      </c>
      <c r="J307" s="9">
        <f>IF(COUNTA($A307:$H307)=0,"",IFERROR(LOOKUP(2,1/(((LISTS!$H$2:$H$26&lt;&gt;"")*ISNUMBER(SEARCH(LISTS!$H$2:$H$26,$G307)))+((LISTS!$I$2:$I$26&lt;&gt;"")*ISNUMBER(SEARCH(LISTS!$I$2:$I$26,$E307)))),LISTS!$K$2:$K$26),"OTRO"))</f>
        <v/>
      </c>
      <c r="K307" s="11">
        <f>IF($I307&lt;&gt;"SI",0,IFERROR($F307,0))</f>
        <v/>
      </c>
      <c r="L307" s="9">
        <f>IF(COUNTA($A307:$H307)=0,"",IF($J307="OTRO",IFERROR(LOOKUP(2,1/(((LISTS!$H$2:$H$26&lt;&gt;"")*ISNUMBER(SEARCH(LISTS!$H$2:$H$26,$G307)))+((LISTS!$I$2:$I$26&lt;&gt;"")*ISNUMBER(SEARCH(LISTS!$I$2:$I$26,$E307)))),LISTS!$L$2:$L$26),"Concepto DIAN no mapeado a casilla automatica"),IF(LEFT($J307,4)="TOPE","Control automatico DIAN: "&amp;$J307,"Casilla automatica: "&amp;$J307)))</f>
        <v/>
      </c>
    </row>
    <row r="308">
      <c r="A308" s="9" t="n"/>
      <c r="B308" s="9" t="n"/>
      <c r="C308" s="9" t="n"/>
      <c r="D308" s="9" t="n"/>
      <c r="E308" s="9" t="n"/>
      <c r="F308" s="11" t="n"/>
      <c r="G308" s="9" t="n"/>
      <c r="H308" s="9" t="n"/>
      <c r="I308" s="9">
        <f>IF(COUNTA($A308:$H308)=0,"",IF($J308="OTRO","NO","SI"))</f>
        <v/>
      </c>
      <c r="J308" s="9">
        <f>IF(COUNTA($A308:$H308)=0,"",IFERROR(LOOKUP(2,1/(((LISTS!$H$2:$H$26&lt;&gt;"")*ISNUMBER(SEARCH(LISTS!$H$2:$H$26,$G308)))+((LISTS!$I$2:$I$26&lt;&gt;"")*ISNUMBER(SEARCH(LISTS!$I$2:$I$26,$E308)))),LISTS!$K$2:$K$26),"OTRO"))</f>
        <v/>
      </c>
      <c r="K308" s="11">
        <f>IF($I308&lt;&gt;"SI",0,IFERROR($F308,0))</f>
        <v/>
      </c>
      <c r="L308" s="9">
        <f>IF(COUNTA($A308:$H308)=0,"",IF($J308="OTRO",IFERROR(LOOKUP(2,1/(((LISTS!$H$2:$H$26&lt;&gt;"")*ISNUMBER(SEARCH(LISTS!$H$2:$H$26,$G308)))+((LISTS!$I$2:$I$26&lt;&gt;"")*ISNUMBER(SEARCH(LISTS!$I$2:$I$26,$E308)))),LISTS!$L$2:$L$26),"Concepto DIAN no mapeado a casilla automatica"),IF(LEFT($J308,4)="TOPE","Control automatico DIAN: "&amp;$J308,"Casilla automatica: "&amp;$J308)))</f>
        <v/>
      </c>
    </row>
    <row r="309">
      <c r="A309" s="9" t="n"/>
      <c r="B309" s="9" t="n"/>
      <c r="C309" s="9" t="n"/>
      <c r="D309" s="9" t="n"/>
      <c r="E309" s="9" t="n"/>
      <c r="F309" s="11" t="n"/>
      <c r="G309" s="9" t="n"/>
      <c r="H309" s="9" t="n"/>
      <c r="I309" s="9">
        <f>IF(COUNTA($A309:$H309)=0,"",IF($J309="OTRO","NO","SI"))</f>
        <v/>
      </c>
      <c r="J309" s="9">
        <f>IF(COUNTA($A309:$H309)=0,"",IFERROR(LOOKUP(2,1/(((LISTS!$H$2:$H$26&lt;&gt;"")*ISNUMBER(SEARCH(LISTS!$H$2:$H$26,$G309)))+((LISTS!$I$2:$I$26&lt;&gt;"")*ISNUMBER(SEARCH(LISTS!$I$2:$I$26,$E309)))),LISTS!$K$2:$K$26),"OTRO"))</f>
        <v/>
      </c>
      <c r="K309" s="11">
        <f>IF($I309&lt;&gt;"SI",0,IFERROR($F309,0))</f>
        <v/>
      </c>
      <c r="L309" s="9">
        <f>IF(COUNTA($A309:$H309)=0,"",IF($J309="OTRO",IFERROR(LOOKUP(2,1/(((LISTS!$H$2:$H$26&lt;&gt;"")*ISNUMBER(SEARCH(LISTS!$H$2:$H$26,$G309)))+((LISTS!$I$2:$I$26&lt;&gt;"")*ISNUMBER(SEARCH(LISTS!$I$2:$I$26,$E309)))),LISTS!$L$2:$L$26),"Concepto DIAN no mapeado a casilla automatica"),IF(LEFT($J309,4)="TOPE","Control automatico DIAN: "&amp;$J309,"Casilla automatica: "&amp;$J309)))</f>
        <v/>
      </c>
    </row>
    <row r="310">
      <c r="A310" s="9" t="n"/>
      <c r="B310" s="9" t="n"/>
      <c r="C310" s="9" t="n"/>
      <c r="D310" s="9" t="n"/>
      <c r="E310" s="9" t="n"/>
      <c r="F310" s="11" t="n"/>
      <c r="G310" s="9" t="n"/>
      <c r="H310" s="9" t="n"/>
      <c r="I310" s="9">
        <f>IF(COUNTA($A310:$H310)=0,"",IF($J310="OTRO","NO","SI"))</f>
        <v/>
      </c>
      <c r="J310" s="9">
        <f>IF(COUNTA($A310:$H310)=0,"",IFERROR(LOOKUP(2,1/(((LISTS!$H$2:$H$26&lt;&gt;"")*ISNUMBER(SEARCH(LISTS!$H$2:$H$26,$G310)))+((LISTS!$I$2:$I$26&lt;&gt;"")*ISNUMBER(SEARCH(LISTS!$I$2:$I$26,$E310)))),LISTS!$K$2:$K$26),"OTRO"))</f>
        <v/>
      </c>
      <c r="K310" s="11">
        <f>IF($I310&lt;&gt;"SI",0,IFERROR($F310,0))</f>
        <v/>
      </c>
      <c r="L310" s="9">
        <f>IF(COUNTA($A310:$H310)=0,"",IF($J310="OTRO",IFERROR(LOOKUP(2,1/(((LISTS!$H$2:$H$26&lt;&gt;"")*ISNUMBER(SEARCH(LISTS!$H$2:$H$26,$G310)))+((LISTS!$I$2:$I$26&lt;&gt;"")*ISNUMBER(SEARCH(LISTS!$I$2:$I$26,$E310)))),LISTS!$L$2:$L$26),"Concepto DIAN no mapeado a casilla automatica"),IF(LEFT($J310,4)="TOPE","Control automatico DIAN: "&amp;$J310,"Casilla automatica: "&amp;$J310)))</f>
        <v/>
      </c>
    </row>
    <row r="311">
      <c r="A311" s="9" t="n"/>
      <c r="B311" s="9" t="n"/>
      <c r="C311" s="9" t="n"/>
      <c r="D311" s="9" t="n"/>
      <c r="E311" s="9" t="n"/>
      <c r="F311" s="11" t="n"/>
      <c r="G311" s="9" t="n"/>
      <c r="H311" s="9" t="n"/>
      <c r="I311" s="9">
        <f>IF(COUNTA($A311:$H311)=0,"",IF($J311="OTRO","NO","SI"))</f>
        <v/>
      </c>
      <c r="J311" s="9">
        <f>IF(COUNTA($A311:$H311)=0,"",IFERROR(LOOKUP(2,1/(((LISTS!$H$2:$H$26&lt;&gt;"")*ISNUMBER(SEARCH(LISTS!$H$2:$H$26,$G311)))+((LISTS!$I$2:$I$26&lt;&gt;"")*ISNUMBER(SEARCH(LISTS!$I$2:$I$26,$E311)))),LISTS!$K$2:$K$26),"OTRO"))</f>
        <v/>
      </c>
      <c r="K311" s="11">
        <f>IF($I311&lt;&gt;"SI",0,IFERROR($F311,0))</f>
        <v/>
      </c>
      <c r="L311" s="9">
        <f>IF(COUNTA($A311:$H311)=0,"",IF($J311="OTRO",IFERROR(LOOKUP(2,1/(((LISTS!$H$2:$H$26&lt;&gt;"")*ISNUMBER(SEARCH(LISTS!$H$2:$H$26,$G311)))+((LISTS!$I$2:$I$26&lt;&gt;"")*ISNUMBER(SEARCH(LISTS!$I$2:$I$26,$E311)))),LISTS!$L$2:$L$26),"Concepto DIAN no mapeado a casilla automatica"),IF(LEFT($J311,4)="TOPE","Control automatico DIAN: "&amp;$J311,"Casilla automatica: "&amp;$J311)))</f>
        <v/>
      </c>
    </row>
    <row r="312">
      <c r="A312" s="9" t="n"/>
      <c r="B312" s="9" t="n"/>
      <c r="C312" s="9" t="n"/>
      <c r="D312" s="9" t="n"/>
      <c r="E312" s="9" t="n"/>
      <c r="F312" s="11" t="n"/>
      <c r="G312" s="9" t="n"/>
      <c r="H312" s="9" t="n"/>
      <c r="I312" s="9">
        <f>IF(COUNTA($A312:$H312)=0,"",IF($J312="OTRO","NO","SI"))</f>
        <v/>
      </c>
      <c r="J312" s="9">
        <f>IF(COUNTA($A312:$H312)=0,"",IFERROR(LOOKUP(2,1/(((LISTS!$H$2:$H$26&lt;&gt;"")*ISNUMBER(SEARCH(LISTS!$H$2:$H$26,$G312)))+((LISTS!$I$2:$I$26&lt;&gt;"")*ISNUMBER(SEARCH(LISTS!$I$2:$I$26,$E312)))),LISTS!$K$2:$K$26),"OTRO"))</f>
        <v/>
      </c>
      <c r="K312" s="11">
        <f>IF($I312&lt;&gt;"SI",0,IFERROR($F312,0))</f>
        <v/>
      </c>
      <c r="L312" s="9">
        <f>IF(COUNTA($A312:$H312)=0,"",IF($J312="OTRO",IFERROR(LOOKUP(2,1/(((LISTS!$H$2:$H$26&lt;&gt;"")*ISNUMBER(SEARCH(LISTS!$H$2:$H$26,$G312)))+((LISTS!$I$2:$I$26&lt;&gt;"")*ISNUMBER(SEARCH(LISTS!$I$2:$I$26,$E312)))),LISTS!$L$2:$L$26),"Concepto DIAN no mapeado a casilla automatica"),IF(LEFT($J312,4)="TOPE","Control automatico DIAN: "&amp;$J312,"Casilla automatica: "&amp;$J312)))</f>
        <v/>
      </c>
    </row>
    <row r="313">
      <c r="A313" s="9" t="n"/>
      <c r="B313" s="9" t="n"/>
      <c r="C313" s="9" t="n"/>
      <c r="D313" s="9" t="n"/>
      <c r="E313" s="9" t="n"/>
      <c r="F313" s="11" t="n"/>
      <c r="G313" s="9" t="n"/>
      <c r="H313" s="9" t="n"/>
      <c r="I313" s="9">
        <f>IF(COUNTA($A313:$H313)=0,"",IF($J313="OTRO","NO","SI"))</f>
        <v/>
      </c>
      <c r="J313" s="9">
        <f>IF(COUNTA($A313:$H313)=0,"",IFERROR(LOOKUP(2,1/(((LISTS!$H$2:$H$26&lt;&gt;"")*ISNUMBER(SEARCH(LISTS!$H$2:$H$26,$G313)))+((LISTS!$I$2:$I$26&lt;&gt;"")*ISNUMBER(SEARCH(LISTS!$I$2:$I$26,$E313)))),LISTS!$K$2:$K$26),"OTRO"))</f>
        <v/>
      </c>
      <c r="K313" s="11">
        <f>IF($I313&lt;&gt;"SI",0,IFERROR($F313,0))</f>
        <v/>
      </c>
      <c r="L313" s="9">
        <f>IF(COUNTA($A313:$H313)=0,"",IF($J313="OTRO",IFERROR(LOOKUP(2,1/(((LISTS!$H$2:$H$26&lt;&gt;"")*ISNUMBER(SEARCH(LISTS!$H$2:$H$26,$G313)))+((LISTS!$I$2:$I$26&lt;&gt;"")*ISNUMBER(SEARCH(LISTS!$I$2:$I$26,$E313)))),LISTS!$L$2:$L$26),"Concepto DIAN no mapeado a casilla automatica"),IF(LEFT($J313,4)="TOPE","Control automatico DIAN: "&amp;$J313,"Casilla automatica: "&amp;$J313)))</f>
        <v/>
      </c>
    </row>
    <row r="314">
      <c r="A314" s="9" t="n"/>
      <c r="B314" s="9" t="n"/>
      <c r="C314" s="9" t="n"/>
      <c r="D314" s="9" t="n"/>
      <c r="E314" s="9" t="n"/>
      <c r="F314" s="11" t="n"/>
      <c r="G314" s="9" t="n"/>
      <c r="H314" s="9" t="n"/>
      <c r="I314" s="9">
        <f>IF(COUNTA($A314:$H314)=0,"",IF($J314="OTRO","NO","SI"))</f>
        <v/>
      </c>
      <c r="J314" s="9">
        <f>IF(COUNTA($A314:$H314)=0,"",IFERROR(LOOKUP(2,1/(((LISTS!$H$2:$H$26&lt;&gt;"")*ISNUMBER(SEARCH(LISTS!$H$2:$H$26,$G314)))+((LISTS!$I$2:$I$26&lt;&gt;"")*ISNUMBER(SEARCH(LISTS!$I$2:$I$26,$E314)))),LISTS!$K$2:$K$26),"OTRO"))</f>
        <v/>
      </c>
      <c r="K314" s="11">
        <f>IF($I314&lt;&gt;"SI",0,IFERROR($F314,0))</f>
        <v/>
      </c>
      <c r="L314" s="9">
        <f>IF(COUNTA($A314:$H314)=0,"",IF($J314="OTRO",IFERROR(LOOKUP(2,1/(((LISTS!$H$2:$H$26&lt;&gt;"")*ISNUMBER(SEARCH(LISTS!$H$2:$H$26,$G314)))+((LISTS!$I$2:$I$26&lt;&gt;"")*ISNUMBER(SEARCH(LISTS!$I$2:$I$26,$E314)))),LISTS!$L$2:$L$26),"Concepto DIAN no mapeado a casilla automatica"),IF(LEFT($J314,4)="TOPE","Control automatico DIAN: "&amp;$J314,"Casilla automatica: "&amp;$J314)))</f>
        <v/>
      </c>
    </row>
    <row r="315">
      <c r="A315" s="9" t="n"/>
      <c r="B315" s="9" t="n"/>
      <c r="C315" s="9" t="n"/>
      <c r="D315" s="9" t="n"/>
      <c r="E315" s="9" t="n"/>
      <c r="F315" s="11" t="n"/>
      <c r="G315" s="9" t="n"/>
      <c r="H315" s="9" t="n"/>
      <c r="I315" s="9">
        <f>IF(COUNTA($A315:$H315)=0,"",IF($J315="OTRO","NO","SI"))</f>
        <v/>
      </c>
      <c r="J315" s="9">
        <f>IF(COUNTA($A315:$H315)=0,"",IFERROR(LOOKUP(2,1/(((LISTS!$H$2:$H$26&lt;&gt;"")*ISNUMBER(SEARCH(LISTS!$H$2:$H$26,$G315)))+((LISTS!$I$2:$I$26&lt;&gt;"")*ISNUMBER(SEARCH(LISTS!$I$2:$I$26,$E315)))),LISTS!$K$2:$K$26),"OTRO"))</f>
        <v/>
      </c>
      <c r="K315" s="11">
        <f>IF($I315&lt;&gt;"SI",0,IFERROR($F315,0))</f>
        <v/>
      </c>
      <c r="L315" s="9">
        <f>IF(COUNTA($A315:$H315)=0,"",IF($J315="OTRO",IFERROR(LOOKUP(2,1/(((LISTS!$H$2:$H$26&lt;&gt;"")*ISNUMBER(SEARCH(LISTS!$H$2:$H$26,$G315)))+((LISTS!$I$2:$I$26&lt;&gt;"")*ISNUMBER(SEARCH(LISTS!$I$2:$I$26,$E315)))),LISTS!$L$2:$L$26),"Concepto DIAN no mapeado a casilla automatica"),IF(LEFT($J315,4)="TOPE","Control automatico DIAN: "&amp;$J315,"Casilla automatica: "&amp;$J315)))</f>
        <v/>
      </c>
    </row>
    <row r="316">
      <c r="A316" s="9" t="n"/>
      <c r="B316" s="9" t="n"/>
      <c r="C316" s="9" t="n"/>
      <c r="D316" s="9" t="n"/>
      <c r="E316" s="9" t="n"/>
      <c r="F316" s="11" t="n"/>
      <c r="G316" s="9" t="n"/>
      <c r="H316" s="9" t="n"/>
      <c r="I316" s="9">
        <f>IF(COUNTA($A316:$H316)=0,"",IF($J316="OTRO","NO","SI"))</f>
        <v/>
      </c>
      <c r="J316" s="9">
        <f>IF(COUNTA($A316:$H316)=0,"",IFERROR(LOOKUP(2,1/(((LISTS!$H$2:$H$26&lt;&gt;"")*ISNUMBER(SEARCH(LISTS!$H$2:$H$26,$G316)))+((LISTS!$I$2:$I$26&lt;&gt;"")*ISNUMBER(SEARCH(LISTS!$I$2:$I$26,$E316)))),LISTS!$K$2:$K$26),"OTRO"))</f>
        <v/>
      </c>
      <c r="K316" s="11">
        <f>IF($I316&lt;&gt;"SI",0,IFERROR($F316,0))</f>
        <v/>
      </c>
      <c r="L316" s="9">
        <f>IF(COUNTA($A316:$H316)=0,"",IF($J316="OTRO",IFERROR(LOOKUP(2,1/(((LISTS!$H$2:$H$26&lt;&gt;"")*ISNUMBER(SEARCH(LISTS!$H$2:$H$26,$G316)))+((LISTS!$I$2:$I$26&lt;&gt;"")*ISNUMBER(SEARCH(LISTS!$I$2:$I$26,$E316)))),LISTS!$L$2:$L$26),"Concepto DIAN no mapeado a casilla automatica"),IF(LEFT($J316,4)="TOPE","Control automatico DIAN: "&amp;$J316,"Casilla automatica: "&amp;$J316)))</f>
        <v/>
      </c>
    </row>
    <row r="317">
      <c r="A317" s="9" t="n"/>
      <c r="B317" s="9" t="n"/>
      <c r="C317" s="9" t="n"/>
      <c r="D317" s="9" t="n"/>
      <c r="E317" s="9" t="n"/>
      <c r="F317" s="11" t="n"/>
      <c r="G317" s="9" t="n"/>
      <c r="H317" s="9" t="n"/>
      <c r="I317" s="9">
        <f>IF(COUNTA($A317:$H317)=0,"",IF($J317="OTRO","NO","SI"))</f>
        <v/>
      </c>
      <c r="J317" s="9">
        <f>IF(COUNTA($A317:$H317)=0,"",IFERROR(LOOKUP(2,1/(((LISTS!$H$2:$H$26&lt;&gt;"")*ISNUMBER(SEARCH(LISTS!$H$2:$H$26,$G317)))+((LISTS!$I$2:$I$26&lt;&gt;"")*ISNUMBER(SEARCH(LISTS!$I$2:$I$26,$E317)))),LISTS!$K$2:$K$26),"OTRO"))</f>
        <v/>
      </c>
      <c r="K317" s="11">
        <f>IF($I317&lt;&gt;"SI",0,IFERROR($F317,0))</f>
        <v/>
      </c>
      <c r="L317" s="9">
        <f>IF(COUNTA($A317:$H317)=0,"",IF($J317="OTRO",IFERROR(LOOKUP(2,1/(((LISTS!$H$2:$H$26&lt;&gt;"")*ISNUMBER(SEARCH(LISTS!$H$2:$H$26,$G317)))+((LISTS!$I$2:$I$26&lt;&gt;"")*ISNUMBER(SEARCH(LISTS!$I$2:$I$26,$E317)))),LISTS!$L$2:$L$26),"Concepto DIAN no mapeado a casilla automatica"),IF(LEFT($J317,4)="TOPE","Control automatico DIAN: "&amp;$J317,"Casilla automatica: "&amp;$J317)))</f>
        <v/>
      </c>
    </row>
    <row r="318">
      <c r="A318" s="9" t="n"/>
      <c r="B318" s="9" t="n"/>
      <c r="C318" s="9" t="n"/>
      <c r="D318" s="9" t="n"/>
      <c r="E318" s="9" t="n"/>
      <c r="F318" s="11" t="n"/>
      <c r="G318" s="9" t="n"/>
      <c r="H318" s="9" t="n"/>
      <c r="I318" s="9">
        <f>IF(COUNTA($A318:$H318)=0,"",IF($J318="OTRO","NO","SI"))</f>
        <v/>
      </c>
      <c r="J318" s="9">
        <f>IF(COUNTA($A318:$H318)=0,"",IFERROR(LOOKUP(2,1/(((LISTS!$H$2:$H$26&lt;&gt;"")*ISNUMBER(SEARCH(LISTS!$H$2:$H$26,$G318)))+((LISTS!$I$2:$I$26&lt;&gt;"")*ISNUMBER(SEARCH(LISTS!$I$2:$I$26,$E318)))),LISTS!$K$2:$K$26),"OTRO"))</f>
        <v/>
      </c>
      <c r="K318" s="11">
        <f>IF($I318&lt;&gt;"SI",0,IFERROR($F318,0))</f>
        <v/>
      </c>
      <c r="L318" s="9">
        <f>IF(COUNTA($A318:$H318)=0,"",IF($J318="OTRO",IFERROR(LOOKUP(2,1/(((LISTS!$H$2:$H$26&lt;&gt;"")*ISNUMBER(SEARCH(LISTS!$H$2:$H$26,$G318)))+((LISTS!$I$2:$I$26&lt;&gt;"")*ISNUMBER(SEARCH(LISTS!$I$2:$I$26,$E318)))),LISTS!$L$2:$L$26),"Concepto DIAN no mapeado a casilla automatica"),IF(LEFT($J318,4)="TOPE","Control automatico DIAN: "&amp;$J318,"Casilla automatica: "&amp;$J318)))</f>
        <v/>
      </c>
    </row>
    <row r="319">
      <c r="A319" s="9" t="n"/>
      <c r="B319" s="9" t="n"/>
      <c r="C319" s="9" t="n"/>
      <c r="D319" s="9" t="n"/>
      <c r="E319" s="9" t="n"/>
      <c r="F319" s="11" t="n"/>
      <c r="G319" s="9" t="n"/>
      <c r="H319" s="9" t="n"/>
      <c r="I319" s="9">
        <f>IF(COUNTA($A319:$H319)=0,"",IF($J319="OTRO","NO","SI"))</f>
        <v/>
      </c>
      <c r="J319" s="9">
        <f>IF(COUNTA($A319:$H319)=0,"",IFERROR(LOOKUP(2,1/(((LISTS!$H$2:$H$26&lt;&gt;"")*ISNUMBER(SEARCH(LISTS!$H$2:$H$26,$G319)))+((LISTS!$I$2:$I$26&lt;&gt;"")*ISNUMBER(SEARCH(LISTS!$I$2:$I$26,$E319)))),LISTS!$K$2:$K$26),"OTRO"))</f>
        <v/>
      </c>
      <c r="K319" s="11">
        <f>IF($I319&lt;&gt;"SI",0,IFERROR($F319,0))</f>
        <v/>
      </c>
      <c r="L319" s="9">
        <f>IF(COUNTA($A319:$H319)=0,"",IF($J319="OTRO",IFERROR(LOOKUP(2,1/(((LISTS!$H$2:$H$26&lt;&gt;"")*ISNUMBER(SEARCH(LISTS!$H$2:$H$26,$G319)))+((LISTS!$I$2:$I$26&lt;&gt;"")*ISNUMBER(SEARCH(LISTS!$I$2:$I$26,$E319)))),LISTS!$L$2:$L$26),"Concepto DIAN no mapeado a casilla automatica"),IF(LEFT($J319,4)="TOPE","Control automatico DIAN: "&amp;$J319,"Casilla automatica: "&amp;$J319)))</f>
        <v/>
      </c>
    </row>
    <row r="320">
      <c r="A320" s="9" t="n"/>
      <c r="B320" s="9" t="n"/>
      <c r="C320" s="9" t="n"/>
      <c r="D320" s="9" t="n"/>
      <c r="E320" s="9" t="n"/>
      <c r="F320" s="11" t="n"/>
      <c r="G320" s="9" t="n"/>
      <c r="H320" s="9" t="n"/>
      <c r="I320" s="9">
        <f>IF(COUNTA($A320:$H320)=0,"",IF($J320="OTRO","NO","SI"))</f>
        <v/>
      </c>
      <c r="J320" s="9">
        <f>IF(COUNTA($A320:$H320)=0,"",IFERROR(LOOKUP(2,1/(((LISTS!$H$2:$H$26&lt;&gt;"")*ISNUMBER(SEARCH(LISTS!$H$2:$H$26,$G320)))+((LISTS!$I$2:$I$26&lt;&gt;"")*ISNUMBER(SEARCH(LISTS!$I$2:$I$26,$E320)))),LISTS!$K$2:$K$26),"OTRO"))</f>
        <v/>
      </c>
      <c r="K320" s="11">
        <f>IF($I320&lt;&gt;"SI",0,IFERROR($F320,0))</f>
        <v/>
      </c>
      <c r="L320" s="9">
        <f>IF(COUNTA($A320:$H320)=0,"",IF($J320="OTRO",IFERROR(LOOKUP(2,1/(((LISTS!$H$2:$H$26&lt;&gt;"")*ISNUMBER(SEARCH(LISTS!$H$2:$H$26,$G320)))+((LISTS!$I$2:$I$26&lt;&gt;"")*ISNUMBER(SEARCH(LISTS!$I$2:$I$26,$E320)))),LISTS!$L$2:$L$26),"Concepto DIAN no mapeado a casilla automatica"),IF(LEFT($J320,4)="TOPE","Control automatico DIAN: "&amp;$J320,"Casilla automatica: "&amp;$J320)))</f>
        <v/>
      </c>
    </row>
    <row r="321">
      <c r="A321" s="9" t="n"/>
      <c r="B321" s="9" t="n"/>
      <c r="C321" s="9" t="n"/>
      <c r="D321" s="9" t="n"/>
      <c r="E321" s="9" t="n"/>
      <c r="F321" s="11" t="n"/>
      <c r="G321" s="9" t="n"/>
      <c r="H321" s="9" t="n"/>
      <c r="I321" s="9">
        <f>IF(COUNTA($A321:$H321)=0,"",IF($J321="OTRO","NO","SI"))</f>
        <v/>
      </c>
      <c r="J321" s="9">
        <f>IF(COUNTA($A321:$H321)=0,"",IFERROR(LOOKUP(2,1/(((LISTS!$H$2:$H$26&lt;&gt;"")*ISNUMBER(SEARCH(LISTS!$H$2:$H$26,$G321)))+((LISTS!$I$2:$I$26&lt;&gt;"")*ISNUMBER(SEARCH(LISTS!$I$2:$I$26,$E321)))),LISTS!$K$2:$K$26),"OTRO"))</f>
        <v/>
      </c>
      <c r="K321" s="11">
        <f>IF($I321&lt;&gt;"SI",0,IFERROR($F321,0))</f>
        <v/>
      </c>
      <c r="L321" s="9">
        <f>IF(COUNTA($A321:$H321)=0,"",IF($J321="OTRO",IFERROR(LOOKUP(2,1/(((LISTS!$H$2:$H$26&lt;&gt;"")*ISNUMBER(SEARCH(LISTS!$H$2:$H$26,$G321)))+((LISTS!$I$2:$I$26&lt;&gt;"")*ISNUMBER(SEARCH(LISTS!$I$2:$I$26,$E321)))),LISTS!$L$2:$L$26),"Concepto DIAN no mapeado a casilla automatica"),IF(LEFT($J321,4)="TOPE","Control automatico DIAN: "&amp;$J321,"Casilla automatica: "&amp;$J321)))</f>
        <v/>
      </c>
    </row>
    <row r="322">
      <c r="A322" s="9" t="n"/>
      <c r="B322" s="9" t="n"/>
      <c r="C322" s="9" t="n"/>
      <c r="D322" s="9" t="n"/>
      <c r="E322" s="9" t="n"/>
      <c r="F322" s="11" t="n"/>
      <c r="G322" s="9" t="n"/>
      <c r="H322" s="9" t="n"/>
      <c r="I322" s="9">
        <f>IF(COUNTA($A322:$H322)=0,"",IF($J322="OTRO","NO","SI"))</f>
        <v/>
      </c>
      <c r="J322" s="9">
        <f>IF(COUNTA($A322:$H322)=0,"",IFERROR(LOOKUP(2,1/(((LISTS!$H$2:$H$26&lt;&gt;"")*ISNUMBER(SEARCH(LISTS!$H$2:$H$26,$G322)))+((LISTS!$I$2:$I$26&lt;&gt;"")*ISNUMBER(SEARCH(LISTS!$I$2:$I$26,$E322)))),LISTS!$K$2:$K$26),"OTRO"))</f>
        <v/>
      </c>
      <c r="K322" s="11">
        <f>IF($I322&lt;&gt;"SI",0,IFERROR($F322,0))</f>
        <v/>
      </c>
      <c r="L322" s="9">
        <f>IF(COUNTA($A322:$H322)=0,"",IF($J322="OTRO",IFERROR(LOOKUP(2,1/(((LISTS!$H$2:$H$26&lt;&gt;"")*ISNUMBER(SEARCH(LISTS!$H$2:$H$26,$G322)))+((LISTS!$I$2:$I$26&lt;&gt;"")*ISNUMBER(SEARCH(LISTS!$I$2:$I$26,$E322)))),LISTS!$L$2:$L$26),"Concepto DIAN no mapeado a casilla automatica"),IF(LEFT($J322,4)="TOPE","Control automatico DIAN: "&amp;$J322,"Casilla automatica: "&amp;$J322)))</f>
        <v/>
      </c>
    </row>
    <row r="323">
      <c r="A323" s="9" t="n"/>
      <c r="B323" s="9" t="n"/>
      <c r="C323" s="9" t="n"/>
      <c r="D323" s="9" t="n"/>
      <c r="E323" s="9" t="n"/>
      <c r="F323" s="11" t="n"/>
      <c r="G323" s="9" t="n"/>
      <c r="H323" s="9" t="n"/>
      <c r="I323" s="9">
        <f>IF(COUNTA($A323:$H323)=0,"",IF($J323="OTRO","NO","SI"))</f>
        <v/>
      </c>
      <c r="J323" s="9">
        <f>IF(COUNTA($A323:$H323)=0,"",IFERROR(LOOKUP(2,1/(((LISTS!$H$2:$H$26&lt;&gt;"")*ISNUMBER(SEARCH(LISTS!$H$2:$H$26,$G323)))+((LISTS!$I$2:$I$26&lt;&gt;"")*ISNUMBER(SEARCH(LISTS!$I$2:$I$26,$E323)))),LISTS!$K$2:$K$26),"OTRO"))</f>
        <v/>
      </c>
      <c r="K323" s="11">
        <f>IF($I323&lt;&gt;"SI",0,IFERROR($F323,0))</f>
        <v/>
      </c>
      <c r="L323" s="9">
        <f>IF(COUNTA($A323:$H323)=0,"",IF($J323="OTRO",IFERROR(LOOKUP(2,1/(((LISTS!$H$2:$H$26&lt;&gt;"")*ISNUMBER(SEARCH(LISTS!$H$2:$H$26,$G323)))+((LISTS!$I$2:$I$26&lt;&gt;"")*ISNUMBER(SEARCH(LISTS!$I$2:$I$26,$E323)))),LISTS!$L$2:$L$26),"Concepto DIAN no mapeado a casilla automatica"),IF(LEFT($J323,4)="TOPE","Control automatico DIAN: "&amp;$J323,"Casilla automatica: "&amp;$J323)))</f>
        <v/>
      </c>
    </row>
    <row r="324">
      <c r="A324" s="9" t="n"/>
      <c r="B324" s="9" t="n"/>
      <c r="C324" s="9" t="n"/>
      <c r="D324" s="9" t="n"/>
      <c r="E324" s="9" t="n"/>
      <c r="F324" s="11" t="n"/>
      <c r="G324" s="9" t="n"/>
      <c r="H324" s="9" t="n"/>
      <c r="I324" s="9">
        <f>IF(COUNTA($A324:$H324)=0,"",IF($J324="OTRO","NO","SI"))</f>
        <v/>
      </c>
      <c r="J324" s="9">
        <f>IF(COUNTA($A324:$H324)=0,"",IFERROR(LOOKUP(2,1/(((LISTS!$H$2:$H$26&lt;&gt;"")*ISNUMBER(SEARCH(LISTS!$H$2:$H$26,$G324)))+((LISTS!$I$2:$I$26&lt;&gt;"")*ISNUMBER(SEARCH(LISTS!$I$2:$I$26,$E324)))),LISTS!$K$2:$K$26),"OTRO"))</f>
        <v/>
      </c>
      <c r="K324" s="11">
        <f>IF($I324&lt;&gt;"SI",0,IFERROR($F324,0))</f>
        <v/>
      </c>
      <c r="L324" s="9">
        <f>IF(COUNTA($A324:$H324)=0,"",IF($J324="OTRO",IFERROR(LOOKUP(2,1/(((LISTS!$H$2:$H$26&lt;&gt;"")*ISNUMBER(SEARCH(LISTS!$H$2:$H$26,$G324)))+((LISTS!$I$2:$I$26&lt;&gt;"")*ISNUMBER(SEARCH(LISTS!$I$2:$I$26,$E324)))),LISTS!$L$2:$L$26),"Concepto DIAN no mapeado a casilla automatica"),IF(LEFT($J324,4)="TOPE","Control automatico DIAN: "&amp;$J324,"Casilla automatica: "&amp;$J324)))</f>
        <v/>
      </c>
    </row>
    <row r="325">
      <c r="A325" s="9" t="n"/>
      <c r="B325" s="9" t="n"/>
      <c r="C325" s="9" t="n"/>
      <c r="D325" s="9" t="n"/>
      <c r="E325" s="9" t="n"/>
      <c r="F325" s="11" t="n"/>
      <c r="G325" s="9" t="n"/>
      <c r="H325" s="9" t="n"/>
      <c r="I325" s="9">
        <f>IF(COUNTA($A325:$H325)=0,"",IF($J325="OTRO","NO","SI"))</f>
        <v/>
      </c>
      <c r="J325" s="9">
        <f>IF(COUNTA($A325:$H325)=0,"",IFERROR(LOOKUP(2,1/(((LISTS!$H$2:$H$26&lt;&gt;"")*ISNUMBER(SEARCH(LISTS!$H$2:$H$26,$G325)))+((LISTS!$I$2:$I$26&lt;&gt;"")*ISNUMBER(SEARCH(LISTS!$I$2:$I$26,$E325)))),LISTS!$K$2:$K$26),"OTRO"))</f>
        <v/>
      </c>
      <c r="K325" s="11">
        <f>IF($I325&lt;&gt;"SI",0,IFERROR($F325,0))</f>
        <v/>
      </c>
      <c r="L325" s="9">
        <f>IF(COUNTA($A325:$H325)=0,"",IF($J325="OTRO",IFERROR(LOOKUP(2,1/(((LISTS!$H$2:$H$26&lt;&gt;"")*ISNUMBER(SEARCH(LISTS!$H$2:$H$26,$G325)))+((LISTS!$I$2:$I$26&lt;&gt;"")*ISNUMBER(SEARCH(LISTS!$I$2:$I$26,$E325)))),LISTS!$L$2:$L$26),"Concepto DIAN no mapeado a casilla automatica"),IF(LEFT($J325,4)="TOPE","Control automatico DIAN: "&amp;$J325,"Casilla automatica: "&amp;$J325)))</f>
        <v/>
      </c>
    </row>
    <row r="326">
      <c r="A326" s="9" t="n"/>
      <c r="B326" s="9" t="n"/>
      <c r="C326" s="9" t="n"/>
      <c r="D326" s="9" t="n"/>
      <c r="E326" s="9" t="n"/>
      <c r="F326" s="11" t="n"/>
      <c r="G326" s="9" t="n"/>
      <c r="H326" s="9" t="n"/>
      <c r="I326" s="9">
        <f>IF(COUNTA($A326:$H326)=0,"",IF($J326="OTRO","NO","SI"))</f>
        <v/>
      </c>
      <c r="J326" s="9">
        <f>IF(COUNTA($A326:$H326)=0,"",IFERROR(LOOKUP(2,1/(((LISTS!$H$2:$H$26&lt;&gt;"")*ISNUMBER(SEARCH(LISTS!$H$2:$H$26,$G326)))+((LISTS!$I$2:$I$26&lt;&gt;"")*ISNUMBER(SEARCH(LISTS!$I$2:$I$26,$E326)))),LISTS!$K$2:$K$26),"OTRO"))</f>
        <v/>
      </c>
      <c r="K326" s="11">
        <f>IF($I326&lt;&gt;"SI",0,IFERROR($F326,0))</f>
        <v/>
      </c>
      <c r="L326" s="9">
        <f>IF(COUNTA($A326:$H326)=0,"",IF($J326="OTRO",IFERROR(LOOKUP(2,1/(((LISTS!$H$2:$H$26&lt;&gt;"")*ISNUMBER(SEARCH(LISTS!$H$2:$H$26,$G326)))+((LISTS!$I$2:$I$26&lt;&gt;"")*ISNUMBER(SEARCH(LISTS!$I$2:$I$26,$E326)))),LISTS!$L$2:$L$26),"Concepto DIAN no mapeado a casilla automatica"),IF(LEFT($J326,4)="TOPE","Control automatico DIAN: "&amp;$J326,"Casilla automatica: "&amp;$J326)))</f>
        <v/>
      </c>
    </row>
    <row r="327">
      <c r="A327" s="9" t="n"/>
      <c r="B327" s="9" t="n"/>
      <c r="C327" s="9" t="n"/>
      <c r="D327" s="9" t="n"/>
      <c r="E327" s="9" t="n"/>
      <c r="F327" s="11" t="n"/>
      <c r="G327" s="9" t="n"/>
      <c r="H327" s="9" t="n"/>
      <c r="I327" s="9">
        <f>IF(COUNTA($A327:$H327)=0,"",IF($J327="OTRO","NO","SI"))</f>
        <v/>
      </c>
      <c r="J327" s="9">
        <f>IF(COUNTA($A327:$H327)=0,"",IFERROR(LOOKUP(2,1/(((LISTS!$H$2:$H$26&lt;&gt;"")*ISNUMBER(SEARCH(LISTS!$H$2:$H$26,$G327)))+((LISTS!$I$2:$I$26&lt;&gt;"")*ISNUMBER(SEARCH(LISTS!$I$2:$I$26,$E327)))),LISTS!$K$2:$K$26),"OTRO"))</f>
        <v/>
      </c>
      <c r="K327" s="11">
        <f>IF($I327&lt;&gt;"SI",0,IFERROR($F327,0))</f>
        <v/>
      </c>
      <c r="L327" s="9">
        <f>IF(COUNTA($A327:$H327)=0,"",IF($J327="OTRO",IFERROR(LOOKUP(2,1/(((LISTS!$H$2:$H$26&lt;&gt;"")*ISNUMBER(SEARCH(LISTS!$H$2:$H$26,$G327)))+((LISTS!$I$2:$I$26&lt;&gt;"")*ISNUMBER(SEARCH(LISTS!$I$2:$I$26,$E327)))),LISTS!$L$2:$L$26),"Concepto DIAN no mapeado a casilla automatica"),IF(LEFT($J327,4)="TOPE","Control automatico DIAN: "&amp;$J327,"Casilla automatica: "&amp;$J327)))</f>
        <v/>
      </c>
    </row>
    <row r="328">
      <c r="A328" s="9" t="n"/>
      <c r="B328" s="9" t="n"/>
      <c r="C328" s="9" t="n"/>
      <c r="D328" s="9" t="n"/>
      <c r="E328" s="9" t="n"/>
      <c r="F328" s="11" t="n"/>
      <c r="G328" s="9" t="n"/>
      <c r="H328" s="9" t="n"/>
      <c r="I328" s="9">
        <f>IF(COUNTA($A328:$H328)=0,"",IF($J328="OTRO","NO","SI"))</f>
        <v/>
      </c>
      <c r="J328" s="9">
        <f>IF(COUNTA($A328:$H328)=0,"",IFERROR(LOOKUP(2,1/(((LISTS!$H$2:$H$26&lt;&gt;"")*ISNUMBER(SEARCH(LISTS!$H$2:$H$26,$G328)))+((LISTS!$I$2:$I$26&lt;&gt;"")*ISNUMBER(SEARCH(LISTS!$I$2:$I$26,$E328)))),LISTS!$K$2:$K$26),"OTRO"))</f>
        <v/>
      </c>
      <c r="K328" s="11">
        <f>IF($I328&lt;&gt;"SI",0,IFERROR($F328,0))</f>
        <v/>
      </c>
      <c r="L328" s="9">
        <f>IF(COUNTA($A328:$H328)=0,"",IF($J328="OTRO",IFERROR(LOOKUP(2,1/(((LISTS!$H$2:$H$26&lt;&gt;"")*ISNUMBER(SEARCH(LISTS!$H$2:$H$26,$G328)))+((LISTS!$I$2:$I$26&lt;&gt;"")*ISNUMBER(SEARCH(LISTS!$I$2:$I$26,$E328)))),LISTS!$L$2:$L$26),"Concepto DIAN no mapeado a casilla automatica"),IF(LEFT($J328,4)="TOPE","Control automatico DIAN: "&amp;$J328,"Casilla automatica: "&amp;$J328)))</f>
        <v/>
      </c>
    </row>
    <row r="329">
      <c r="A329" s="9" t="n"/>
      <c r="B329" s="9" t="n"/>
      <c r="C329" s="9" t="n"/>
      <c r="D329" s="9" t="n"/>
      <c r="E329" s="9" t="n"/>
      <c r="F329" s="11" t="n"/>
      <c r="G329" s="9" t="n"/>
      <c r="H329" s="9" t="n"/>
      <c r="I329" s="9">
        <f>IF(COUNTA($A329:$H329)=0,"",IF($J329="OTRO","NO","SI"))</f>
        <v/>
      </c>
      <c r="J329" s="9">
        <f>IF(COUNTA($A329:$H329)=0,"",IFERROR(LOOKUP(2,1/(((LISTS!$H$2:$H$26&lt;&gt;"")*ISNUMBER(SEARCH(LISTS!$H$2:$H$26,$G329)))+((LISTS!$I$2:$I$26&lt;&gt;"")*ISNUMBER(SEARCH(LISTS!$I$2:$I$26,$E329)))),LISTS!$K$2:$K$26),"OTRO"))</f>
        <v/>
      </c>
      <c r="K329" s="11">
        <f>IF($I329&lt;&gt;"SI",0,IFERROR($F329,0))</f>
        <v/>
      </c>
      <c r="L329" s="9">
        <f>IF(COUNTA($A329:$H329)=0,"",IF($J329="OTRO",IFERROR(LOOKUP(2,1/(((LISTS!$H$2:$H$26&lt;&gt;"")*ISNUMBER(SEARCH(LISTS!$H$2:$H$26,$G329)))+((LISTS!$I$2:$I$26&lt;&gt;"")*ISNUMBER(SEARCH(LISTS!$I$2:$I$26,$E329)))),LISTS!$L$2:$L$26),"Concepto DIAN no mapeado a casilla automatica"),IF(LEFT($J329,4)="TOPE","Control automatico DIAN: "&amp;$J329,"Casilla automatica: "&amp;$J329)))</f>
        <v/>
      </c>
    </row>
    <row r="330">
      <c r="A330" s="9" t="n"/>
      <c r="B330" s="9" t="n"/>
      <c r="C330" s="9" t="n"/>
      <c r="D330" s="9" t="n"/>
      <c r="E330" s="9" t="n"/>
      <c r="F330" s="11" t="n"/>
      <c r="G330" s="9" t="n"/>
      <c r="H330" s="9" t="n"/>
      <c r="I330" s="9">
        <f>IF(COUNTA($A330:$H330)=0,"",IF($J330="OTRO","NO","SI"))</f>
        <v/>
      </c>
      <c r="J330" s="9">
        <f>IF(COUNTA($A330:$H330)=0,"",IFERROR(LOOKUP(2,1/(((LISTS!$H$2:$H$26&lt;&gt;"")*ISNUMBER(SEARCH(LISTS!$H$2:$H$26,$G330)))+((LISTS!$I$2:$I$26&lt;&gt;"")*ISNUMBER(SEARCH(LISTS!$I$2:$I$26,$E330)))),LISTS!$K$2:$K$26),"OTRO"))</f>
        <v/>
      </c>
      <c r="K330" s="11">
        <f>IF($I330&lt;&gt;"SI",0,IFERROR($F330,0))</f>
        <v/>
      </c>
      <c r="L330" s="9">
        <f>IF(COUNTA($A330:$H330)=0,"",IF($J330="OTRO",IFERROR(LOOKUP(2,1/(((LISTS!$H$2:$H$26&lt;&gt;"")*ISNUMBER(SEARCH(LISTS!$H$2:$H$26,$G330)))+((LISTS!$I$2:$I$26&lt;&gt;"")*ISNUMBER(SEARCH(LISTS!$I$2:$I$26,$E330)))),LISTS!$L$2:$L$26),"Concepto DIAN no mapeado a casilla automatica"),IF(LEFT($J330,4)="TOPE","Control automatico DIAN: "&amp;$J330,"Casilla automatica: "&amp;$J330)))</f>
        <v/>
      </c>
    </row>
    <row r="331">
      <c r="A331" s="9" t="n"/>
      <c r="B331" s="9" t="n"/>
      <c r="C331" s="9" t="n"/>
      <c r="D331" s="9" t="n"/>
      <c r="E331" s="9" t="n"/>
      <c r="F331" s="11" t="n"/>
      <c r="G331" s="9" t="n"/>
      <c r="H331" s="9" t="n"/>
      <c r="I331" s="9">
        <f>IF(COUNTA($A331:$H331)=0,"",IF($J331="OTRO","NO","SI"))</f>
        <v/>
      </c>
      <c r="J331" s="9">
        <f>IF(COUNTA($A331:$H331)=0,"",IFERROR(LOOKUP(2,1/(((LISTS!$H$2:$H$26&lt;&gt;"")*ISNUMBER(SEARCH(LISTS!$H$2:$H$26,$G331)))+((LISTS!$I$2:$I$26&lt;&gt;"")*ISNUMBER(SEARCH(LISTS!$I$2:$I$26,$E331)))),LISTS!$K$2:$K$26),"OTRO"))</f>
        <v/>
      </c>
      <c r="K331" s="11">
        <f>IF($I331&lt;&gt;"SI",0,IFERROR($F331,0))</f>
        <v/>
      </c>
      <c r="L331" s="9">
        <f>IF(COUNTA($A331:$H331)=0,"",IF($J331="OTRO",IFERROR(LOOKUP(2,1/(((LISTS!$H$2:$H$26&lt;&gt;"")*ISNUMBER(SEARCH(LISTS!$H$2:$H$26,$G331)))+((LISTS!$I$2:$I$26&lt;&gt;"")*ISNUMBER(SEARCH(LISTS!$I$2:$I$26,$E331)))),LISTS!$L$2:$L$26),"Concepto DIAN no mapeado a casilla automatica"),IF(LEFT($J331,4)="TOPE","Control automatico DIAN: "&amp;$J331,"Casilla automatica: "&amp;$J331)))</f>
        <v/>
      </c>
    </row>
    <row r="332">
      <c r="A332" s="9" t="n"/>
      <c r="B332" s="9" t="n"/>
      <c r="C332" s="9" t="n"/>
      <c r="D332" s="9" t="n"/>
      <c r="E332" s="9" t="n"/>
      <c r="F332" s="11" t="n"/>
      <c r="G332" s="9" t="n"/>
      <c r="H332" s="9" t="n"/>
      <c r="I332" s="9">
        <f>IF(COUNTA($A332:$H332)=0,"",IF($J332="OTRO","NO","SI"))</f>
        <v/>
      </c>
      <c r="J332" s="9">
        <f>IF(COUNTA($A332:$H332)=0,"",IFERROR(LOOKUP(2,1/(((LISTS!$H$2:$H$26&lt;&gt;"")*ISNUMBER(SEARCH(LISTS!$H$2:$H$26,$G332)))+((LISTS!$I$2:$I$26&lt;&gt;"")*ISNUMBER(SEARCH(LISTS!$I$2:$I$26,$E332)))),LISTS!$K$2:$K$26),"OTRO"))</f>
        <v/>
      </c>
      <c r="K332" s="11">
        <f>IF($I332&lt;&gt;"SI",0,IFERROR($F332,0))</f>
        <v/>
      </c>
      <c r="L332" s="9">
        <f>IF(COUNTA($A332:$H332)=0,"",IF($J332="OTRO",IFERROR(LOOKUP(2,1/(((LISTS!$H$2:$H$26&lt;&gt;"")*ISNUMBER(SEARCH(LISTS!$H$2:$H$26,$G332)))+((LISTS!$I$2:$I$26&lt;&gt;"")*ISNUMBER(SEARCH(LISTS!$I$2:$I$26,$E332)))),LISTS!$L$2:$L$26),"Concepto DIAN no mapeado a casilla automatica"),IF(LEFT($J332,4)="TOPE","Control automatico DIAN: "&amp;$J332,"Casilla automatica: "&amp;$J332)))</f>
        <v/>
      </c>
    </row>
    <row r="333">
      <c r="A333" s="9" t="n"/>
      <c r="B333" s="9" t="n"/>
      <c r="C333" s="9" t="n"/>
      <c r="D333" s="9" t="n"/>
      <c r="E333" s="9" t="n"/>
      <c r="F333" s="11" t="n"/>
      <c r="G333" s="9" t="n"/>
      <c r="H333" s="9" t="n"/>
      <c r="I333" s="9">
        <f>IF(COUNTA($A333:$H333)=0,"",IF($J333="OTRO","NO","SI"))</f>
        <v/>
      </c>
      <c r="J333" s="9">
        <f>IF(COUNTA($A333:$H333)=0,"",IFERROR(LOOKUP(2,1/(((LISTS!$H$2:$H$26&lt;&gt;"")*ISNUMBER(SEARCH(LISTS!$H$2:$H$26,$G333)))+((LISTS!$I$2:$I$26&lt;&gt;"")*ISNUMBER(SEARCH(LISTS!$I$2:$I$26,$E333)))),LISTS!$K$2:$K$26),"OTRO"))</f>
        <v/>
      </c>
      <c r="K333" s="11">
        <f>IF($I333&lt;&gt;"SI",0,IFERROR($F333,0))</f>
        <v/>
      </c>
      <c r="L333" s="9">
        <f>IF(COUNTA($A333:$H333)=0,"",IF($J333="OTRO",IFERROR(LOOKUP(2,1/(((LISTS!$H$2:$H$26&lt;&gt;"")*ISNUMBER(SEARCH(LISTS!$H$2:$H$26,$G333)))+((LISTS!$I$2:$I$26&lt;&gt;"")*ISNUMBER(SEARCH(LISTS!$I$2:$I$26,$E333)))),LISTS!$L$2:$L$26),"Concepto DIAN no mapeado a casilla automatica"),IF(LEFT($J333,4)="TOPE","Control automatico DIAN: "&amp;$J333,"Casilla automatica: "&amp;$J333)))</f>
        <v/>
      </c>
    </row>
    <row r="334">
      <c r="A334" s="9" t="n"/>
      <c r="B334" s="9" t="n"/>
      <c r="C334" s="9" t="n"/>
      <c r="D334" s="9" t="n"/>
      <c r="E334" s="9" t="n"/>
      <c r="F334" s="11" t="n"/>
      <c r="G334" s="9" t="n"/>
      <c r="H334" s="9" t="n"/>
      <c r="I334" s="9">
        <f>IF(COUNTA($A334:$H334)=0,"",IF($J334="OTRO","NO","SI"))</f>
        <v/>
      </c>
      <c r="J334" s="9">
        <f>IF(COUNTA($A334:$H334)=0,"",IFERROR(LOOKUP(2,1/(((LISTS!$H$2:$H$26&lt;&gt;"")*ISNUMBER(SEARCH(LISTS!$H$2:$H$26,$G334)))+((LISTS!$I$2:$I$26&lt;&gt;"")*ISNUMBER(SEARCH(LISTS!$I$2:$I$26,$E334)))),LISTS!$K$2:$K$26),"OTRO"))</f>
        <v/>
      </c>
      <c r="K334" s="11">
        <f>IF($I334&lt;&gt;"SI",0,IFERROR($F334,0))</f>
        <v/>
      </c>
      <c r="L334" s="9">
        <f>IF(COUNTA($A334:$H334)=0,"",IF($J334="OTRO",IFERROR(LOOKUP(2,1/(((LISTS!$H$2:$H$26&lt;&gt;"")*ISNUMBER(SEARCH(LISTS!$H$2:$H$26,$G334)))+((LISTS!$I$2:$I$26&lt;&gt;"")*ISNUMBER(SEARCH(LISTS!$I$2:$I$26,$E334)))),LISTS!$L$2:$L$26),"Concepto DIAN no mapeado a casilla automatica"),IF(LEFT($J334,4)="TOPE","Control automatico DIAN: "&amp;$J334,"Casilla automatica: "&amp;$J334)))</f>
        <v/>
      </c>
    </row>
    <row r="335">
      <c r="A335" s="9" t="n"/>
      <c r="B335" s="9" t="n"/>
      <c r="C335" s="9" t="n"/>
      <c r="D335" s="9" t="n"/>
      <c r="E335" s="9" t="n"/>
      <c r="F335" s="11" t="n"/>
      <c r="G335" s="9" t="n"/>
      <c r="H335" s="9" t="n"/>
      <c r="I335" s="9">
        <f>IF(COUNTA($A335:$H335)=0,"",IF($J335="OTRO","NO","SI"))</f>
        <v/>
      </c>
      <c r="J335" s="9">
        <f>IF(COUNTA($A335:$H335)=0,"",IFERROR(LOOKUP(2,1/(((LISTS!$H$2:$H$26&lt;&gt;"")*ISNUMBER(SEARCH(LISTS!$H$2:$H$26,$G335)))+((LISTS!$I$2:$I$26&lt;&gt;"")*ISNUMBER(SEARCH(LISTS!$I$2:$I$26,$E335)))),LISTS!$K$2:$K$26),"OTRO"))</f>
        <v/>
      </c>
      <c r="K335" s="11">
        <f>IF($I335&lt;&gt;"SI",0,IFERROR($F335,0))</f>
        <v/>
      </c>
      <c r="L335" s="9">
        <f>IF(COUNTA($A335:$H335)=0,"",IF($J335="OTRO",IFERROR(LOOKUP(2,1/(((LISTS!$H$2:$H$26&lt;&gt;"")*ISNUMBER(SEARCH(LISTS!$H$2:$H$26,$G335)))+((LISTS!$I$2:$I$26&lt;&gt;"")*ISNUMBER(SEARCH(LISTS!$I$2:$I$26,$E335)))),LISTS!$L$2:$L$26),"Concepto DIAN no mapeado a casilla automatica"),IF(LEFT($J335,4)="TOPE","Control automatico DIAN: "&amp;$J335,"Casilla automatica: "&amp;$J335)))</f>
        <v/>
      </c>
    </row>
    <row r="336">
      <c r="A336" s="9" t="n"/>
      <c r="B336" s="9" t="n"/>
      <c r="C336" s="9" t="n"/>
      <c r="D336" s="9" t="n"/>
      <c r="E336" s="9" t="n"/>
      <c r="F336" s="11" t="n"/>
      <c r="G336" s="9" t="n"/>
      <c r="H336" s="9" t="n"/>
      <c r="I336" s="9">
        <f>IF(COUNTA($A336:$H336)=0,"",IF($J336="OTRO","NO","SI"))</f>
        <v/>
      </c>
      <c r="J336" s="9">
        <f>IF(COUNTA($A336:$H336)=0,"",IFERROR(LOOKUP(2,1/(((LISTS!$H$2:$H$26&lt;&gt;"")*ISNUMBER(SEARCH(LISTS!$H$2:$H$26,$G336)))+((LISTS!$I$2:$I$26&lt;&gt;"")*ISNUMBER(SEARCH(LISTS!$I$2:$I$26,$E336)))),LISTS!$K$2:$K$26),"OTRO"))</f>
        <v/>
      </c>
      <c r="K336" s="11">
        <f>IF($I336&lt;&gt;"SI",0,IFERROR($F336,0))</f>
        <v/>
      </c>
      <c r="L336" s="9">
        <f>IF(COUNTA($A336:$H336)=0,"",IF($J336="OTRO",IFERROR(LOOKUP(2,1/(((LISTS!$H$2:$H$26&lt;&gt;"")*ISNUMBER(SEARCH(LISTS!$H$2:$H$26,$G336)))+((LISTS!$I$2:$I$26&lt;&gt;"")*ISNUMBER(SEARCH(LISTS!$I$2:$I$26,$E336)))),LISTS!$L$2:$L$26),"Concepto DIAN no mapeado a casilla automatica"),IF(LEFT($J336,4)="TOPE","Control automatico DIAN: "&amp;$J336,"Casilla automatica: "&amp;$J336)))</f>
        <v/>
      </c>
    </row>
    <row r="337">
      <c r="A337" s="9" t="n"/>
      <c r="B337" s="9" t="n"/>
      <c r="C337" s="9" t="n"/>
      <c r="D337" s="9" t="n"/>
      <c r="E337" s="9" t="n"/>
      <c r="F337" s="11" t="n"/>
      <c r="G337" s="9" t="n"/>
      <c r="H337" s="9" t="n"/>
      <c r="I337" s="9">
        <f>IF(COUNTA($A337:$H337)=0,"",IF($J337="OTRO","NO","SI"))</f>
        <v/>
      </c>
      <c r="J337" s="9">
        <f>IF(COUNTA($A337:$H337)=0,"",IFERROR(LOOKUP(2,1/(((LISTS!$H$2:$H$26&lt;&gt;"")*ISNUMBER(SEARCH(LISTS!$H$2:$H$26,$G337)))+((LISTS!$I$2:$I$26&lt;&gt;"")*ISNUMBER(SEARCH(LISTS!$I$2:$I$26,$E337)))),LISTS!$K$2:$K$26),"OTRO"))</f>
        <v/>
      </c>
      <c r="K337" s="11">
        <f>IF($I337&lt;&gt;"SI",0,IFERROR($F337,0))</f>
        <v/>
      </c>
      <c r="L337" s="9">
        <f>IF(COUNTA($A337:$H337)=0,"",IF($J337="OTRO",IFERROR(LOOKUP(2,1/(((LISTS!$H$2:$H$26&lt;&gt;"")*ISNUMBER(SEARCH(LISTS!$H$2:$H$26,$G337)))+((LISTS!$I$2:$I$26&lt;&gt;"")*ISNUMBER(SEARCH(LISTS!$I$2:$I$26,$E337)))),LISTS!$L$2:$L$26),"Concepto DIAN no mapeado a casilla automatica"),IF(LEFT($J337,4)="TOPE","Control automatico DIAN: "&amp;$J337,"Casilla automatica: "&amp;$J337)))</f>
        <v/>
      </c>
    </row>
    <row r="338">
      <c r="A338" s="9" t="n"/>
      <c r="B338" s="9" t="n"/>
      <c r="C338" s="9" t="n"/>
      <c r="D338" s="9" t="n"/>
      <c r="E338" s="9" t="n"/>
      <c r="F338" s="11" t="n"/>
      <c r="G338" s="9" t="n"/>
      <c r="H338" s="9" t="n"/>
      <c r="I338" s="9">
        <f>IF(COUNTA($A338:$H338)=0,"",IF($J338="OTRO","NO","SI"))</f>
        <v/>
      </c>
      <c r="J338" s="9">
        <f>IF(COUNTA($A338:$H338)=0,"",IFERROR(LOOKUP(2,1/(((LISTS!$H$2:$H$26&lt;&gt;"")*ISNUMBER(SEARCH(LISTS!$H$2:$H$26,$G338)))+((LISTS!$I$2:$I$26&lt;&gt;"")*ISNUMBER(SEARCH(LISTS!$I$2:$I$26,$E338)))),LISTS!$K$2:$K$26),"OTRO"))</f>
        <v/>
      </c>
      <c r="K338" s="11">
        <f>IF($I338&lt;&gt;"SI",0,IFERROR($F338,0))</f>
        <v/>
      </c>
      <c r="L338" s="9">
        <f>IF(COUNTA($A338:$H338)=0,"",IF($J338="OTRO",IFERROR(LOOKUP(2,1/(((LISTS!$H$2:$H$26&lt;&gt;"")*ISNUMBER(SEARCH(LISTS!$H$2:$H$26,$G338)))+((LISTS!$I$2:$I$26&lt;&gt;"")*ISNUMBER(SEARCH(LISTS!$I$2:$I$26,$E338)))),LISTS!$L$2:$L$26),"Concepto DIAN no mapeado a casilla automatica"),IF(LEFT($J338,4)="TOPE","Control automatico DIAN: "&amp;$J338,"Casilla automatica: "&amp;$J338)))</f>
        <v/>
      </c>
    </row>
    <row r="339">
      <c r="A339" s="9" t="n"/>
      <c r="B339" s="9" t="n"/>
      <c r="C339" s="9" t="n"/>
      <c r="D339" s="9" t="n"/>
      <c r="E339" s="9" t="n"/>
      <c r="F339" s="11" t="n"/>
      <c r="G339" s="9" t="n"/>
      <c r="H339" s="9" t="n"/>
      <c r="I339" s="9">
        <f>IF(COUNTA($A339:$H339)=0,"",IF($J339="OTRO","NO","SI"))</f>
        <v/>
      </c>
      <c r="J339" s="9">
        <f>IF(COUNTA($A339:$H339)=0,"",IFERROR(LOOKUP(2,1/(((LISTS!$H$2:$H$26&lt;&gt;"")*ISNUMBER(SEARCH(LISTS!$H$2:$H$26,$G339)))+((LISTS!$I$2:$I$26&lt;&gt;"")*ISNUMBER(SEARCH(LISTS!$I$2:$I$26,$E339)))),LISTS!$K$2:$K$26),"OTRO"))</f>
        <v/>
      </c>
      <c r="K339" s="11">
        <f>IF($I339&lt;&gt;"SI",0,IFERROR($F339,0))</f>
        <v/>
      </c>
      <c r="L339" s="9">
        <f>IF(COUNTA($A339:$H339)=0,"",IF($J339="OTRO",IFERROR(LOOKUP(2,1/(((LISTS!$H$2:$H$26&lt;&gt;"")*ISNUMBER(SEARCH(LISTS!$H$2:$H$26,$G339)))+((LISTS!$I$2:$I$26&lt;&gt;"")*ISNUMBER(SEARCH(LISTS!$I$2:$I$26,$E339)))),LISTS!$L$2:$L$26),"Concepto DIAN no mapeado a casilla automatica"),IF(LEFT($J339,4)="TOPE","Control automatico DIAN: "&amp;$J339,"Casilla automatica: "&amp;$J339)))</f>
        <v/>
      </c>
    </row>
    <row r="340">
      <c r="A340" s="9" t="n"/>
      <c r="B340" s="9" t="n"/>
      <c r="C340" s="9" t="n"/>
      <c r="D340" s="9" t="n"/>
      <c r="E340" s="9" t="n"/>
      <c r="F340" s="11" t="n"/>
      <c r="G340" s="9" t="n"/>
      <c r="H340" s="9" t="n"/>
      <c r="I340" s="9">
        <f>IF(COUNTA($A340:$H340)=0,"",IF($J340="OTRO","NO","SI"))</f>
        <v/>
      </c>
      <c r="J340" s="9">
        <f>IF(COUNTA($A340:$H340)=0,"",IFERROR(LOOKUP(2,1/(((LISTS!$H$2:$H$26&lt;&gt;"")*ISNUMBER(SEARCH(LISTS!$H$2:$H$26,$G340)))+((LISTS!$I$2:$I$26&lt;&gt;"")*ISNUMBER(SEARCH(LISTS!$I$2:$I$26,$E340)))),LISTS!$K$2:$K$26),"OTRO"))</f>
        <v/>
      </c>
      <c r="K340" s="11">
        <f>IF($I340&lt;&gt;"SI",0,IFERROR($F340,0))</f>
        <v/>
      </c>
      <c r="L340" s="9">
        <f>IF(COUNTA($A340:$H340)=0,"",IF($J340="OTRO",IFERROR(LOOKUP(2,1/(((LISTS!$H$2:$H$26&lt;&gt;"")*ISNUMBER(SEARCH(LISTS!$H$2:$H$26,$G340)))+((LISTS!$I$2:$I$26&lt;&gt;"")*ISNUMBER(SEARCH(LISTS!$I$2:$I$26,$E340)))),LISTS!$L$2:$L$26),"Concepto DIAN no mapeado a casilla automatica"),IF(LEFT($J340,4)="TOPE","Control automatico DIAN: "&amp;$J340,"Casilla automatica: "&amp;$J340)))</f>
        <v/>
      </c>
    </row>
    <row r="341">
      <c r="A341" s="9" t="n"/>
      <c r="B341" s="9" t="n"/>
      <c r="C341" s="9" t="n"/>
      <c r="D341" s="9" t="n"/>
      <c r="E341" s="9" t="n"/>
      <c r="F341" s="11" t="n"/>
      <c r="G341" s="9" t="n"/>
      <c r="H341" s="9" t="n"/>
      <c r="I341" s="9">
        <f>IF(COUNTA($A341:$H341)=0,"",IF($J341="OTRO","NO","SI"))</f>
        <v/>
      </c>
      <c r="J341" s="9">
        <f>IF(COUNTA($A341:$H341)=0,"",IFERROR(LOOKUP(2,1/(((LISTS!$H$2:$H$26&lt;&gt;"")*ISNUMBER(SEARCH(LISTS!$H$2:$H$26,$G341)))+((LISTS!$I$2:$I$26&lt;&gt;"")*ISNUMBER(SEARCH(LISTS!$I$2:$I$26,$E341)))),LISTS!$K$2:$K$26),"OTRO"))</f>
        <v/>
      </c>
      <c r="K341" s="11">
        <f>IF($I341&lt;&gt;"SI",0,IFERROR($F341,0))</f>
        <v/>
      </c>
      <c r="L341" s="9">
        <f>IF(COUNTA($A341:$H341)=0,"",IF($J341="OTRO",IFERROR(LOOKUP(2,1/(((LISTS!$H$2:$H$26&lt;&gt;"")*ISNUMBER(SEARCH(LISTS!$H$2:$H$26,$G341)))+((LISTS!$I$2:$I$26&lt;&gt;"")*ISNUMBER(SEARCH(LISTS!$I$2:$I$26,$E341)))),LISTS!$L$2:$L$26),"Concepto DIAN no mapeado a casilla automatica"),IF(LEFT($J341,4)="TOPE","Control automatico DIAN: "&amp;$J341,"Casilla automatica: "&amp;$J341)))</f>
        <v/>
      </c>
    </row>
    <row r="342">
      <c r="A342" s="9" t="n"/>
      <c r="B342" s="9" t="n"/>
      <c r="C342" s="9" t="n"/>
      <c r="D342" s="9" t="n"/>
      <c r="E342" s="9" t="n"/>
      <c r="F342" s="11" t="n"/>
      <c r="G342" s="9" t="n"/>
      <c r="H342" s="9" t="n"/>
      <c r="I342" s="9">
        <f>IF(COUNTA($A342:$H342)=0,"",IF($J342="OTRO","NO","SI"))</f>
        <v/>
      </c>
      <c r="J342" s="9">
        <f>IF(COUNTA($A342:$H342)=0,"",IFERROR(LOOKUP(2,1/(((LISTS!$H$2:$H$26&lt;&gt;"")*ISNUMBER(SEARCH(LISTS!$H$2:$H$26,$G342)))+((LISTS!$I$2:$I$26&lt;&gt;"")*ISNUMBER(SEARCH(LISTS!$I$2:$I$26,$E342)))),LISTS!$K$2:$K$26),"OTRO"))</f>
        <v/>
      </c>
      <c r="K342" s="11">
        <f>IF($I342&lt;&gt;"SI",0,IFERROR($F342,0))</f>
        <v/>
      </c>
      <c r="L342" s="9">
        <f>IF(COUNTA($A342:$H342)=0,"",IF($J342="OTRO",IFERROR(LOOKUP(2,1/(((LISTS!$H$2:$H$26&lt;&gt;"")*ISNUMBER(SEARCH(LISTS!$H$2:$H$26,$G342)))+((LISTS!$I$2:$I$26&lt;&gt;"")*ISNUMBER(SEARCH(LISTS!$I$2:$I$26,$E342)))),LISTS!$L$2:$L$26),"Concepto DIAN no mapeado a casilla automatica"),IF(LEFT($J342,4)="TOPE","Control automatico DIAN: "&amp;$J342,"Casilla automatica: "&amp;$J342)))</f>
        <v/>
      </c>
    </row>
    <row r="343">
      <c r="A343" s="9" t="n"/>
      <c r="B343" s="9" t="n"/>
      <c r="C343" s="9" t="n"/>
      <c r="D343" s="9" t="n"/>
      <c r="E343" s="9" t="n"/>
      <c r="F343" s="11" t="n"/>
      <c r="G343" s="9" t="n"/>
      <c r="H343" s="9" t="n"/>
      <c r="I343" s="9">
        <f>IF(COUNTA($A343:$H343)=0,"",IF($J343="OTRO","NO","SI"))</f>
        <v/>
      </c>
      <c r="J343" s="9">
        <f>IF(COUNTA($A343:$H343)=0,"",IFERROR(LOOKUP(2,1/(((LISTS!$H$2:$H$26&lt;&gt;"")*ISNUMBER(SEARCH(LISTS!$H$2:$H$26,$G343)))+((LISTS!$I$2:$I$26&lt;&gt;"")*ISNUMBER(SEARCH(LISTS!$I$2:$I$26,$E343)))),LISTS!$K$2:$K$26),"OTRO"))</f>
        <v/>
      </c>
      <c r="K343" s="11">
        <f>IF($I343&lt;&gt;"SI",0,IFERROR($F343,0))</f>
        <v/>
      </c>
      <c r="L343" s="9">
        <f>IF(COUNTA($A343:$H343)=0,"",IF($J343="OTRO",IFERROR(LOOKUP(2,1/(((LISTS!$H$2:$H$26&lt;&gt;"")*ISNUMBER(SEARCH(LISTS!$H$2:$H$26,$G343)))+((LISTS!$I$2:$I$26&lt;&gt;"")*ISNUMBER(SEARCH(LISTS!$I$2:$I$26,$E343)))),LISTS!$L$2:$L$26),"Concepto DIAN no mapeado a casilla automatica"),IF(LEFT($J343,4)="TOPE","Control automatico DIAN: "&amp;$J343,"Casilla automatica: "&amp;$J343)))</f>
        <v/>
      </c>
    </row>
    <row r="344">
      <c r="A344" s="9" t="n"/>
      <c r="B344" s="9" t="n"/>
      <c r="C344" s="9" t="n"/>
      <c r="D344" s="9" t="n"/>
      <c r="E344" s="9" t="n"/>
      <c r="F344" s="11" t="n"/>
      <c r="G344" s="9" t="n"/>
      <c r="H344" s="9" t="n"/>
      <c r="I344" s="9">
        <f>IF(COUNTA($A344:$H344)=0,"",IF($J344="OTRO","NO","SI"))</f>
        <v/>
      </c>
      <c r="J344" s="9">
        <f>IF(COUNTA($A344:$H344)=0,"",IFERROR(LOOKUP(2,1/(((LISTS!$H$2:$H$26&lt;&gt;"")*ISNUMBER(SEARCH(LISTS!$H$2:$H$26,$G344)))+((LISTS!$I$2:$I$26&lt;&gt;"")*ISNUMBER(SEARCH(LISTS!$I$2:$I$26,$E344)))),LISTS!$K$2:$K$26),"OTRO"))</f>
        <v/>
      </c>
      <c r="K344" s="11">
        <f>IF($I344&lt;&gt;"SI",0,IFERROR($F344,0))</f>
        <v/>
      </c>
      <c r="L344" s="9">
        <f>IF(COUNTA($A344:$H344)=0,"",IF($J344="OTRO",IFERROR(LOOKUP(2,1/(((LISTS!$H$2:$H$26&lt;&gt;"")*ISNUMBER(SEARCH(LISTS!$H$2:$H$26,$G344)))+((LISTS!$I$2:$I$26&lt;&gt;"")*ISNUMBER(SEARCH(LISTS!$I$2:$I$26,$E344)))),LISTS!$L$2:$L$26),"Concepto DIAN no mapeado a casilla automatica"),IF(LEFT($J344,4)="TOPE","Control automatico DIAN: "&amp;$J344,"Casilla automatica: "&amp;$J344)))</f>
        <v/>
      </c>
    </row>
    <row r="345">
      <c r="A345" s="9" t="n"/>
      <c r="B345" s="9" t="n"/>
      <c r="C345" s="9" t="n"/>
      <c r="D345" s="9" t="n"/>
      <c r="E345" s="9" t="n"/>
      <c r="F345" s="11" t="n"/>
      <c r="G345" s="9" t="n"/>
      <c r="H345" s="9" t="n"/>
      <c r="I345" s="9">
        <f>IF(COUNTA($A345:$H345)=0,"",IF($J345="OTRO","NO","SI"))</f>
        <v/>
      </c>
      <c r="J345" s="9">
        <f>IF(COUNTA($A345:$H345)=0,"",IFERROR(LOOKUP(2,1/(((LISTS!$H$2:$H$26&lt;&gt;"")*ISNUMBER(SEARCH(LISTS!$H$2:$H$26,$G345)))+((LISTS!$I$2:$I$26&lt;&gt;"")*ISNUMBER(SEARCH(LISTS!$I$2:$I$26,$E345)))),LISTS!$K$2:$K$26),"OTRO"))</f>
        <v/>
      </c>
      <c r="K345" s="11">
        <f>IF($I345&lt;&gt;"SI",0,IFERROR($F345,0))</f>
        <v/>
      </c>
      <c r="L345" s="9">
        <f>IF(COUNTA($A345:$H345)=0,"",IF($J345="OTRO",IFERROR(LOOKUP(2,1/(((LISTS!$H$2:$H$26&lt;&gt;"")*ISNUMBER(SEARCH(LISTS!$H$2:$H$26,$G345)))+((LISTS!$I$2:$I$26&lt;&gt;"")*ISNUMBER(SEARCH(LISTS!$I$2:$I$26,$E345)))),LISTS!$L$2:$L$26),"Concepto DIAN no mapeado a casilla automatica"),IF(LEFT($J345,4)="TOPE","Control automatico DIAN: "&amp;$J345,"Casilla automatica: "&amp;$J345)))</f>
        <v/>
      </c>
    </row>
    <row r="346">
      <c r="A346" s="9" t="n"/>
      <c r="B346" s="9" t="n"/>
      <c r="C346" s="9" t="n"/>
      <c r="D346" s="9" t="n"/>
      <c r="E346" s="9" t="n"/>
      <c r="F346" s="11" t="n"/>
      <c r="G346" s="9" t="n"/>
      <c r="H346" s="9" t="n"/>
      <c r="I346" s="9">
        <f>IF(COUNTA($A346:$H346)=0,"",IF($J346="OTRO","NO","SI"))</f>
        <v/>
      </c>
      <c r="J346" s="9">
        <f>IF(COUNTA($A346:$H346)=0,"",IFERROR(LOOKUP(2,1/(((LISTS!$H$2:$H$26&lt;&gt;"")*ISNUMBER(SEARCH(LISTS!$H$2:$H$26,$G346)))+((LISTS!$I$2:$I$26&lt;&gt;"")*ISNUMBER(SEARCH(LISTS!$I$2:$I$26,$E346)))),LISTS!$K$2:$K$26),"OTRO"))</f>
        <v/>
      </c>
      <c r="K346" s="11">
        <f>IF($I346&lt;&gt;"SI",0,IFERROR($F346,0))</f>
        <v/>
      </c>
      <c r="L346" s="9">
        <f>IF(COUNTA($A346:$H346)=0,"",IF($J346="OTRO",IFERROR(LOOKUP(2,1/(((LISTS!$H$2:$H$26&lt;&gt;"")*ISNUMBER(SEARCH(LISTS!$H$2:$H$26,$G346)))+((LISTS!$I$2:$I$26&lt;&gt;"")*ISNUMBER(SEARCH(LISTS!$I$2:$I$26,$E346)))),LISTS!$L$2:$L$26),"Concepto DIAN no mapeado a casilla automatica"),IF(LEFT($J346,4)="TOPE","Control automatico DIAN: "&amp;$J346,"Casilla automatica: "&amp;$J346)))</f>
        <v/>
      </c>
    </row>
    <row r="347">
      <c r="A347" s="9" t="n"/>
      <c r="B347" s="9" t="n"/>
      <c r="C347" s="9" t="n"/>
      <c r="D347" s="9" t="n"/>
      <c r="E347" s="9" t="n"/>
      <c r="F347" s="11" t="n"/>
      <c r="G347" s="9" t="n"/>
      <c r="H347" s="9" t="n"/>
      <c r="I347" s="9">
        <f>IF(COUNTA($A347:$H347)=0,"",IF($J347="OTRO","NO","SI"))</f>
        <v/>
      </c>
      <c r="J347" s="9">
        <f>IF(COUNTA($A347:$H347)=0,"",IFERROR(LOOKUP(2,1/(((LISTS!$H$2:$H$26&lt;&gt;"")*ISNUMBER(SEARCH(LISTS!$H$2:$H$26,$G347)))+((LISTS!$I$2:$I$26&lt;&gt;"")*ISNUMBER(SEARCH(LISTS!$I$2:$I$26,$E347)))),LISTS!$K$2:$K$26),"OTRO"))</f>
        <v/>
      </c>
      <c r="K347" s="11">
        <f>IF($I347&lt;&gt;"SI",0,IFERROR($F347,0))</f>
        <v/>
      </c>
      <c r="L347" s="9">
        <f>IF(COUNTA($A347:$H347)=0,"",IF($J347="OTRO",IFERROR(LOOKUP(2,1/(((LISTS!$H$2:$H$26&lt;&gt;"")*ISNUMBER(SEARCH(LISTS!$H$2:$H$26,$G347)))+((LISTS!$I$2:$I$26&lt;&gt;"")*ISNUMBER(SEARCH(LISTS!$I$2:$I$26,$E347)))),LISTS!$L$2:$L$26),"Concepto DIAN no mapeado a casilla automatica"),IF(LEFT($J347,4)="TOPE","Control automatico DIAN: "&amp;$J347,"Casilla automatica: "&amp;$J347)))</f>
        <v/>
      </c>
    </row>
    <row r="348">
      <c r="A348" s="9" t="n"/>
      <c r="B348" s="9" t="n"/>
      <c r="C348" s="9" t="n"/>
      <c r="D348" s="9" t="n"/>
      <c r="E348" s="9" t="n"/>
      <c r="F348" s="11" t="n"/>
      <c r="G348" s="9" t="n"/>
      <c r="H348" s="9" t="n"/>
      <c r="I348" s="9">
        <f>IF(COUNTA($A348:$H348)=0,"",IF($J348="OTRO","NO","SI"))</f>
        <v/>
      </c>
      <c r="J348" s="9">
        <f>IF(COUNTA($A348:$H348)=0,"",IFERROR(LOOKUP(2,1/(((LISTS!$H$2:$H$26&lt;&gt;"")*ISNUMBER(SEARCH(LISTS!$H$2:$H$26,$G348)))+((LISTS!$I$2:$I$26&lt;&gt;"")*ISNUMBER(SEARCH(LISTS!$I$2:$I$26,$E348)))),LISTS!$K$2:$K$26),"OTRO"))</f>
        <v/>
      </c>
      <c r="K348" s="11">
        <f>IF($I348&lt;&gt;"SI",0,IFERROR($F348,0))</f>
        <v/>
      </c>
      <c r="L348" s="9">
        <f>IF(COUNTA($A348:$H348)=0,"",IF($J348="OTRO",IFERROR(LOOKUP(2,1/(((LISTS!$H$2:$H$26&lt;&gt;"")*ISNUMBER(SEARCH(LISTS!$H$2:$H$26,$G348)))+((LISTS!$I$2:$I$26&lt;&gt;"")*ISNUMBER(SEARCH(LISTS!$I$2:$I$26,$E348)))),LISTS!$L$2:$L$26),"Concepto DIAN no mapeado a casilla automatica"),IF(LEFT($J348,4)="TOPE","Control automatico DIAN: "&amp;$J348,"Casilla automatica: "&amp;$J348)))</f>
        <v/>
      </c>
    </row>
    <row r="349">
      <c r="A349" s="9" t="n"/>
      <c r="B349" s="9" t="n"/>
      <c r="C349" s="9" t="n"/>
      <c r="D349" s="9" t="n"/>
      <c r="E349" s="9" t="n"/>
      <c r="F349" s="11" t="n"/>
      <c r="G349" s="9" t="n"/>
      <c r="H349" s="9" t="n"/>
      <c r="I349" s="9">
        <f>IF(COUNTA($A349:$H349)=0,"",IF($J349="OTRO","NO","SI"))</f>
        <v/>
      </c>
      <c r="J349" s="9">
        <f>IF(COUNTA($A349:$H349)=0,"",IFERROR(LOOKUP(2,1/(((LISTS!$H$2:$H$26&lt;&gt;"")*ISNUMBER(SEARCH(LISTS!$H$2:$H$26,$G349)))+((LISTS!$I$2:$I$26&lt;&gt;"")*ISNUMBER(SEARCH(LISTS!$I$2:$I$26,$E349)))),LISTS!$K$2:$K$26),"OTRO"))</f>
        <v/>
      </c>
      <c r="K349" s="11">
        <f>IF($I349&lt;&gt;"SI",0,IFERROR($F349,0))</f>
        <v/>
      </c>
      <c r="L349" s="9">
        <f>IF(COUNTA($A349:$H349)=0,"",IF($J349="OTRO",IFERROR(LOOKUP(2,1/(((LISTS!$H$2:$H$26&lt;&gt;"")*ISNUMBER(SEARCH(LISTS!$H$2:$H$26,$G349)))+((LISTS!$I$2:$I$26&lt;&gt;"")*ISNUMBER(SEARCH(LISTS!$I$2:$I$26,$E349)))),LISTS!$L$2:$L$26),"Concepto DIAN no mapeado a casilla automatica"),IF(LEFT($J349,4)="TOPE","Control automatico DIAN: "&amp;$J349,"Casilla automatica: "&amp;$J349)))</f>
        <v/>
      </c>
    </row>
    <row r="350">
      <c r="A350" s="9" t="n"/>
      <c r="B350" s="9" t="n"/>
      <c r="C350" s="9" t="n"/>
      <c r="D350" s="9" t="n"/>
      <c r="E350" s="9" t="n"/>
      <c r="F350" s="11" t="n"/>
      <c r="G350" s="9" t="n"/>
      <c r="H350" s="9" t="n"/>
      <c r="I350" s="9">
        <f>IF(COUNTA($A350:$H350)=0,"",IF($J350="OTRO","NO","SI"))</f>
        <v/>
      </c>
      <c r="J350" s="9">
        <f>IF(COUNTA($A350:$H350)=0,"",IFERROR(LOOKUP(2,1/(((LISTS!$H$2:$H$26&lt;&gt;"")*ISNUMBER(SEARCH(LISTS!$H$2:$H$26,$G350)))+((LISTS!$I$2:$I$26&lt;&gt;"")*ISNUMBER(SEARCH(LISTS!$I$2:$I$26,$E350)))),LISTS!$K$2:$K$26),"OTRO"))</f>
        <v/>
      </c>
      <c r="K350" s="11">
        <f>IF($I350&lt;&gt;"SI",0,IFERROR($F350,0))</f>
        <v/>
      </c>
      <c r="L350" s="9">
        <f>IF(COUNTA($A350:$H350)=0,"",IF($J350="OTRO",IFERROR(LOOKUP(2,1/(((LISTS!$H$2:$H$26&lt;&gt;"")*ISNUMBER(SEARCH(LISTS!$H$2:$H$26,$G350)))+((LISTS!$I$2:$I$26&lt;&gt;"")*ISNUMBER(SEARCH(LISTS!$I$2:$I$26,$E350)))),LISTS!$L$2:$L$26),"Concepto DIAN no mapeado a casilla automatica"),IF(LEFT($J350,4)="TOPE","Control automatico DIAN: "&amp;$J350,"Casilla automatica: "&amp;$J350)))</f>
        <v/>
      </c>
    </row>
    <row r="351">
      <c r="A351" s="9" t="n"/>
      <c r="B351" s="9" t="n"/>
      <c r="C351" s="9" t="n"/>
      <c r="D351" s="9" t="n"/>
      <c r="E351" s="9" t="n"/>
      <c r="F351" s="11" t="n"/>
      <c r="G351" s="9" t="n"/>
      <c r="H351" s="9" t="n"/>
      <c r="I351" s="9">
        <f>IF(COUNTA($A351:$H351)=0,"",IF($J351="OTRO","NO","SI"))</f>
        <v/>
      </c>
      <c r="J351" s="9">
        <f>IF(COUNTA($A351:$H351)=0,"",IFERROR(LOOKUP(2,1/(((LISTS!$H$2:$H$26&lt;&gt;"")*ISNUMBER(SEARCH(LISTS!$H$2:$H$26,$G351)))+((LISTS!$I$2:$I$26&lt;&gt;"")*ISNUMBER(SEARCH(LISTS!$I$2:$I$26,$E351)))),LISTS!$K$2:$K$26),"OTRO"))</f>
        <v/>
      </c>
      <c r="K351" s="11">
        <f>IF($I351&lt;&gt;"SI",0,IFERROR($F351,0))</f>
        <v/>
      </c>
      <c r="L351" s="9">
        <f>IF(COUNTA($A351:$H351)=0,"",IF($J351="OTRO",IFERROR(LOOKUP(2,1/(((LISTS!$H$2:$H$26&lt;&gt;"")*ISNUMBER(SEARCH(LISTS!$H$2:$H$26,$G351)))+((LISTS!$I$2:$I$26&lt;&gt;"")*ISNUMBER(SEARCH(LISTS!$I$2:$I$26,$E351)))),LISTS!$L$2:$L$26),"Concepto DIAN no mapeado a casilla automatica"),IF(LEFT($J351,4)="TOPE","Control automatico DIAN: "&amp;$J351,"Casilla automatica: "&amp;$J351)))</f>
        <v/>
      </c>
    </row>
    <row r="352">
      <c r="A352" s="9" t="n"/>
      <c r="B352" s="9" t="n"/>
      <c r="C352" s="9" t="n"/>
      <c r="D352" s="9" t="n"/>
      <c r="E352" s="9" t="n"/>
      <c r="F352" s="11" t="n"/>
      <c r="G352" s="9" t="n"/>
      <c r="H352" s="9" t="n"/>
      <c r="I352" s="9">
        <f>IF(COUNTA($A352:$H352)=0,"",IF($J352="OTRO","NO","SI"))</f>
        <v/>
      </c>
      <c r="J352" s="9">
        <f>IF(COUNTA($A352:$H352)=0,"",IFERROR(LOOKUP(2,1/(((LISTS!$H$2:$H$26&lt;&gt;"")*ISNUMBER(SEARCH(LISTS!$H$2:$H$26,$G352)))+((LISTS!$I$2:$I$26&lt;&gt;"")*ISNUMBER(SEARCH(LISTS!$I$2:$I$26,$E352)))),LISTS!$K$2:$K$26),"OTRO"))</f>
        <v/>
      </c>
      <c r="K352" s="11">
        <f>IF($I352&lt;&gt;"SI",0,IFERROR($F352,0))</f>
        <v/>
      </c>
      <c r="L352" s="9">
        <f>IF(COUNTA($A352:$H352)=0,"",IF($J352="OTRO",IFERROR(LOOKUP(2,1/(((LISTS!$H$2:$H$26&lt;&gt;"")*ISNUMBER(SEARCH(LISTS!$H$2:$H$26,$G352)))+((LISTS!$I$2:$I$26&lt;&gt;"")*ISNUMBER(SEARCH(LISTS!$I$2:$I$26,$E352)))),LISTS!$L$2:$L$26),"Concepto DIAN no mapeado a casilla automatica"),IF(LEFT($J352,4)="TOPE","Control automatico DIAN: "&amp;$J352,"Casilla automatica: "&amp;$J352)))</f>
        <v/>
      </c>
    </row>
    <row r="353">
      <c r="A353" s="9" t="n"/>
      <c r="B353" s="9" t="n"/>
      <c r="C353" s="9" t="n"/>
      <c r="D353" s="9" t="n"/>
      <c r="E353" s="9" t="n"/>
      <c r="F353" s="11" t="n"/>
      <c r="G353" s="9" t="n"/>
      <c r="H353" s="9" t="n"/>
      <c r="I353" s="9">
        <f>IF(COUNTA($A353:$H353)=0,"",IF($J353="OTRO","NO","SI"))</f>
        <v/>
      </c>
      <c r="J353" s="9">
        <f>IF(COUNTA($A353:$H353)=0,"",IFERROR(LOOKUP(2,1/(((LISTS!$H$2:$H$26&lt;&gt;"")*ISNUMBER(SEARCH(LISTS!$H$2:$H$26,$G353)))+((LISTS!$I$2:$I$26&lt;&gt;"")*ISNUMBER(SEARCH(LISTS!$I$2:$I$26,$E353)))),LISTS!$K$2:$K$26),"OTRO"))</f>
        <v/>
      </c>
      <c r="K353" s="11">
        <f>IF($I353&lt;&gt;"SI",0,IFERROR($F353,0))</f>
        <v/>
      </c>
      <c r="L353" s="9">
        <f>IF(COUNTA($A353:$H353)=0,"",IF($J353="OTRO",IFERROR(LOOKUP(2,1/(((LISTS!$H$2:$H$26&lt;&gt;"")*ISNUMBER(SEARCH(LISTS!$H$2:$H$26,$G353)))+((LISTS!$I$2:$I$26&lt;&gt;"")*ISNUMBER(SEARCH(LISTS!$I$2:$I$26,$E353)))),LISTS!$L$2:$L$26),"Concepto DIAN no mapeado a casilla automatica"),IF(LEFT($J353,4)="TOPE","Control automatico DIAN: "&amp;$J353,"Casilla automatica: "&amp;$J353)))</f>
        <v/>
      </c>
    </row>
    <row r="354">
      <c r="A354" s="9" t="n"/>
      <c r="B354" s="9" t="n"/>
      <c r="C354" s="9" t="n"/>
      <c r="D354" s="9" t="n"/>
      <c r="E354" s="9" t="n"/>
      <c r="F354" s="11" t="n"/>
      <c r="G354" s="9" t="n"/>
      <c r="H354" s="9" t="n"/>
      <c r="I354" s="9">
        <f>IF(COUNTA($A354:$H354)=0,"",IF($J354="OTRO","NO","SI"))</f>
        <v/>
      </c>
      <c r="J354" s="9">
        <f>IF(COUNTA($A354:$H354)=0,"",IFERROR(LOOKUP(2,1/(((LISTS!$H$2:$H$26&lt;&gt;"")*ISNUMBER(SEARCH(LISTS!$H$2:$H$26,$G354)))+((LISTS!$I$2:$I$26&lt;&gt;"")*ISNUMBER(SEARCH(LISTS!$I$2:$I$26,$E354)))),LISTS!$K$2:$K$26),"OTRO"))</f>
        <v/>
      </c>
      <c r="K354" s="11">
        <f>IF($I354&lt;&gt;"SI",0,IFERROR($F354,0))</f>
        <v/>
      </c>
      <c r="L354" s="9">
        <f>IF(COUNTA($A354:$H354)=0,"",IF($J354="OTRO",IFERROR(LOOKUP(2,1/(((LISTS!$H$2:$H$26&lt;&gt;"")*ISNUMBER(SEARCH(LISTS!$H$2:$H$26,$G354)))+((LISTS!$I$2:$I$26&lt;&gt;"")*ISNUMBER(SEARCH(LISTS!$I$2:$I$26,$E354)))),LISTS!$L$2:$L$26),"Concepto DIAN no mapeado a casilla automatica"),IF(LEFT($J354,4)="TOPE","Control automatico DIAN: "&amp;$J354,"Casilla automatica: "&amp;$J354)))</f>
        <v/>
      </c>
    </row>
    <row r="355">
      <c r="A355" s="9" t="n"/>
      <c r="B355" s="9" t="n"/>
      <c r="C355" s="9" t="n"/>
      <c r="D355" s="9" t="n"/>
      <c r="E355" s="9" t="n"/>
      <c r="F355" s="11" t="n"/>
      <c r="G355" s="9" t="n"/>
      <c r="H355" s="9" t="n"/>
      <c r="I355" s="9">
        <f>IF(COUNTA($A355:$H355)=0,"",IF($J355="OTRO","NO","SI"))</f>
        <v/>
      </c>
      <c r="J355" s="9">
        <f>IF(COUNTA($A355:$H355)=0,"",IFERROR(LOOKUP(2,1/(((LISTS!$H$2:$H$26&lt;&gt;"")*ISNUMBER(SEARCH(LISTS!$H$2:$H$26,$G355)))+((LISTS!$I$2:$I$26&lt;&gt;"")*ISNUMBER(SEARCH(LISTS!$I$2:$I$26,$E355)))),LISTS!$K$2:$K$26),"OTRO"))</f>
        <v/>
      </c>
      <c r="K355" s="11">
        <f>IF($I355&lt;&gt;"SI",0,IFERROR($F355,0))</f>
        <v/>
      </c>
      <c r="L355" s="9">
        <f>IF(COUNTA($A355:$H355)=0,"",IF($J355="OTRO",IFERROR(LOOKUP(2,1/(((LISTS!$H$2:$H$26&lt;&gt;"")*ISNUMBER(SEARCH(LISTS!$H$2:$H$26,$G355)))+((LISTS!$I$2:$I$26&lt;&gt;"")*ISNUMBER(SEARCH(LISTS!$I$2:$I$26,$E355)))),LISTS!$L$2:$L$26),"Concepto DIAN no mapeado a casilla automatica"),IF(LEFT($J355,4)="TOPE","Control automatico DIAN: "&amp;$J355,"Casilla automatica: "&amp;$J355)))</f>
        <v/>
      </c>
    </row>
    <row r="356">
      <c r="A356" s="9" t="n"/>
      <c r="B356" s="9" t="n"/>
      <c r="C356" s="9" t="n"/>
      <c r="D356" s="9" t="n"/>
      <c r="E356" s="9" t="n"/>
      <c r="F356" s="11" t="n"/>
      <c r="G356" s="9" t="n"/>
      <c r="H356" s="9" t="n"/>
      <c r="I356" s="9">
        <f>IF(COUNTA($A356:$H356)=0,"",IF($J356="OTRO","NO","SI"))</f>
        <v/>
      </c>
      <c r="J356" s="9">
        <f>IF(COUNTA($A356:$H356)=0,"",IFERROR(LOOKUP(2,1/(((LISTS!$H$2:$H$26&lt;&gt;"")*ISNUMBER(SEARCH(LISTS!$H$2:$H$26,$G356)))+((LISTS!$I$2:$I$26&lt;&gt;"")*ISNUMBER(SEARCH(LISTS!$I$2:$I$26,$E356)))),LISTS!$K$2:$K$26),"OTRO"))</f>
        <v/>
      </c>
      <c r="K356" s="11">
        <f>IF($I356&lt;&gt;"SI",0,IFERROR($F356,0))</f>
        <v/>
      </c>
      <c r="L356" s="9">
        <f>IF(COUNTA($A356:$H356)=0,"",IF($J356="OTRO",IFERROR(LOOKUP(2,1/(((LISTS!$H$2:$H$26&lt;&gt;"")*ISNUMBER(SEARCH(LISTS!$H$2:$H$26,$G356)))+((LISTS!$I$2:$I$26&lt;&gt;"")*ISNUMBER(SEARCH(LISTS!$I$2:$I$26,$E356)))),LISTS!$L$2:$L$26),"Concepto DIAN no mapeado a casilla automatica"),IF(LEFT($J356,4)="TOPE","Control automatico DIAN: "&amp;$J356,"Casilla automatica: "&amp;$J356)))</f>
        <v/>
      </c>
    </row>
    <row r="357">
      <c r="A357" s="9" t="n"/>
      <c r="B357" s="9" t="n"/>
      <c r="C357" s="9" t="n"/>
      <c r="D357" s="9" t="n"/>
      <c r="E357" s="9" t="n"/>
      <c r="F357" s="11" t="n"/>
      <c r="G357" s="9" t="n"/>
      <c r="H357" s="9" t="n"/>
      <c r="I357" s="9">
        <f>IF(COUNTA($A357:$H357)=0,"",IF($J357="OTRO","NO","SI"))</f>
        <v/>
      </c>
      <c r="J357" s="9">
        <f>IF(COUNTA($A357:$H357)=0,"",IFERROR(LOOKUP(2,1/(((LISTS!$H$2:$H$26&lt;&gt;"")*ISNUMBER(SEARCH(LISTS!$H$2:$H$26,$G357)))+((LISTS!$I$2:$I$26&lt;&gt;"")*ISNUMBER(SEARCH(LISTS!$I$2:$I$26,$E357)))),LISTS!$K$2:$K$26),"OTRO"))</f>
        <v/>
      </c>
      <c r="K357" s="11">
        <f>IF($I357&lt;&gt;"SI",0,IFERROR($F357,0))</f>
        <v/>
      </c>
      <c r="L357" s="9">
        <f>IF(COUNTA($A357:$H357)=0,"",IF($J357="OTRO",IFERROR(LOOKUP(2,1/(((LISTS!$H$2:$H$26&lt;&gt;"")*ISNUMBER(SEARCH(LISTS!$H$2:$H$26,$G357)))+((LISTS!$I$2:$I$26&lt;&gt;"")*ISNUMBER(SEARCH(LISTS!$I$2:$I$26,$E357)))),LISTS!$L$2:$L$26),"Concepto DIAN no mapeado a casilla automatica"),IF(LEFT($J357,4)="TOPE","Control automatico DIAN: "&amp;$J357,"Casilla automatica: "&amp;$J357)))</f>
        <v/>
      </c>
    </row>
    <row r="358">
      <c r="A358" s="9" t="n"/>
      <c r="B358" s="9" t="n"/>
      <c r="C358" s="9" t="n"/>
      <c r="D358" s="9" t="n"/>
      <c r="E358" s="9" t="n"/>
      <c r="F358" s="11" t="n"/>
      <c r="G358" s="9" t="n"/>
      <c r="H358" s="9" t="n"/>
      <c r="I358" s="9">
        <f>IF(COUNTA($A358:$H358)=0,"",IF($J358="OTRO","NO","SI"))</f>
        <v/>
      </c>
      <c r="J358" s="9">
        <f>IF(COUNTA($A358:$H358)=0,"",IFERROR(LOOKUP(2,1/(((LISTS!$H$2:$H$26&lt;&gt;"")*ISNUMBER(SEARCH(LISTS!$H$2:$H$26,$G358)))+((LISTS!$I$2:$I$26&lt;&gt;"")*ISNUMBER(SEARCH(LISTS!$I$2:$I$26,$E358)))),LISTS!$K$2:$K$26),"OTRO"))</f>
        <v/>
      </c>
      <c r="K358" s="11">
        <f>IF($I358&lt;&gt;"SI",0,IFERROR($F358,0))</f>
        <v/>
      </c>
      <c r="L358" s="9">
        <f>IF(COUNTA($A358:$H358)=0,"",IF($J358="OTRO",IFERROR(LOOKUP(2,1/(((LISTS!$H$2:$H$26&lt;&gt;"")*ISNUMBER(SEARCH(LISTS!$H$2:$H$26,$G358)))+((LISTS!$I$2:$I$26&lt;&gt;"")*ISNUMBER(SEARCH(LISTS!$I$2:$I$26,$E358)))),LISTS!$L$2:$L$26),"Concepto DIAN no mapeado a casilla automatica"),IF(LEFT($J358,4)="TOPE","Control automatico DIAN: "&amp;$J358,"Casilla automatica: "&amp;$J358)))</f>
        <v/>
      </c>
    </row>
    <row r="359">
      <c r="A359" s="9" t="n"/>
      <c r="B359" s="9" t="n"/>
      <c r="C359" s="9" t="n"/>
      <c r="D359" s="9" t="n"/>
      <c r="E359" s="9" t="n"/>
      <c r="F359" s="11" t="n"/>
      <c r="G359" s="9" t="n"/>
      <c r="H359" s="9" t="n"/>
      <c r="I359" s="9">
        <f>IF(COUNTA($A359:$H359)=0,"",IF($J359="OTRO","NO","SI"))</f>
        <v/>
      </c>
      <c r="J359" s="9">
        <f>IF(COUNTA($A359:$H359)=0,"",IFERROR(LOOKUP(2,1/(((LISTS!$H$2:$H$26&lt;&gt;"")*ISNUMBER(SEARCH(LISTS!$H$2:$H$26,$G359)))+((LISTS!$I$2:$I$26&lt;&gt;"")*ISNUMBER(SEARCH(LISTS!$I$2:$I$26,$E359)))),LISTS!$K$2:$K$26),"OTRO"))</f>
        <v/>
      </c>
      <c r="K359" s="11">
        <f>IF($I359&lt;&gt;"SI",0,IFERROR($F359,0))</f>
        <v/>
      </c>
      <c r="L359" s="9">
        <f>IF(COUNTA($A359:$H359)=0,"",IF($J359="OTRO",IFERROR(LOOKUP(2,1/(((LISTS!$H$2:$H$26&lt;&gt;"")*ISNUMBER(SEARCH(LISTS!$H$2:$H$26,$G359)))+((LISTS!$I$2:$I$26&lt;&gt;"")*ISNUMBER(SEARCH(LISTS!$I$2:$I$26,$E359)))),LISTS!$L$2:$L$26),"Concepto DIAN no mapeado a casilla automatica"),IF(LEFT($J359,4)="TOPE","Control automatico DIAN: "&amp;$J359,"Casilla automatica: "&amp;$J359)))</f>
        <v/>
      </c>
    </row>
    <row r="360">
      <c r="A360" s="9" t="n"/>
      <c r="B360" s="9" t="n"/>
      <c r="C360" s="9" t="n"/>
      <c r="D360" s="9" t="n"/>
      <c r="E360" s="9" t="n"/>
      <c r="F360" s="11" t="n"/>
      <c r="G360" s="9" t="n"/>
      <c r="H360" s="9" t="n"/>
      <c r="I360" s="9">
        <f>IF(COUNTA($A360:$H360)=0,"",IF($J360="OTRO","NO","SI"))</f>
        <v/>
      </c>
      <c r="J360" s="9">
        <f>IF(COUNTA($A360:$H360)=0,"",IFERROR(LOOKUP(2,1/(((LISTS!$H$2:$H$26&lt;&gt;"")*ISNUMBER(SEARCH(LISTS!$H$2:$H$26,$G360)))+((LISTS!$I$2:$I$26&lt;&gt;"")*ISNUMBER(SEARCH(LISTS!$I$2:$I$26,$E360)))),LISTS!$K$2:$K$26),"OTRO"))</f>
        <v/>
      </c>
      <c r="K360" s="11">
        <f>IF($I360&lt;&gt;"SI",0,IFERROR($F360,0))</f>
        <v/>
      </c>
      <c r="L360" s="9">
        <f>IF(COUNTA($A360:$H360)=0,"",IF($J360="OTRO",IFERROR(LOOKUP(2,1/(((LISTS!$H$2:$H$26&lt;&gt;"")*ISNUMBER(SEARCH(LISTS!$H$2:$H$26,$G360)))+((LISTS!$I$2:$I$26&lt;&gt;"")*ISNUMBER(SEARCH(LISTS!$I$2:$I$26,$E360)))),LISTS!$L$2:$L$26),"Concepto DIAN no mapeado a casilla automatica"),IF(LEFT($J360,4)="TOPE","Control automatico DIAN: "&amp;$J360,"Casilla automatica: "&amp;$J360)))</f>
        <v/>
      </c>
    </row>
    <row r="361">
      <c r="A361" s="9" t="n"/>
      <c r="B361" s="9" t="n"/>
      <c r="C361" s="9" t="n"/>
      <c r="D361" s="9" t="n"/>
      <c r="E361" s="9" t="n"/>
      <c r="F361" s="11" t="n"/>
      <c r="G361" s="9" t="n"/>
      <c r="H361" s="9" t="n"/>
      <c r="I361" s="9">
        <f>IF(COUNTA($A361:$H361)=0,"",IF($J361="OTRO","NO","SI"))</f>
        <v/>
      </c>
      <c r="J361" s="9">
        <f>IF(COUNTA($A361:$H361)=0,"",IFERROR(LOOKUP(2,1/(((LISTS!$H$2:$H$26&lt;&gt;"")*ISNUMBER(SEARCH(LISTS!$H$2:$H$26,$G361)))+((LISTS!$I$2:$I$26&lt;&gt;"")*ISNUMBER(SEARCH(LISTS!$I$2:$I$26,$E361)))),LISTS!$K$2:$K$26),"OTRO"))</f>
        <v/>
      </c>
      <c r="K361" s="11">
        <f>IF($I361&lt;&gt;"SI",0,IFERROR($F361,0))</f>
        <v/>
      </c>
      <c r="L361" s="9">
        <f>IF(COUNTA($A361:$H361)=0,"",IF($J361="OTRO",IFERROR(LOOKUP(2,1/(((LISTS!$H$2:$H$26&lt;&gt;"")*ISNUMBER(SEARCH(LISTS!$H$2:$H$26,$G361)))+((LISTS!$I$2:$I$26&lt;&gt;"")*ISNUMBER(SEARCH(LISTS!$I$2:$I$26,$E361)))),LISTS!$L$2:$L$26),"Concepto DIAN no mapeado a casilla automatica"),IF(LEFT($J361,4)="TOPE","Control automatico DIAN: "&amp;$J361,"Casilla automatica: "&amp;$J361)))</f>
        <v/>
      </c>
    </row>
    <row r="362">
      <c r="A362" s="9" t="n"/>
      <c r="B362" s="9" t="n"/>
      <c r="C362" s="9" t="n"/>
      <c r="D362" s="9" t="n"/>
      <c r="E362" s="9" t="n"/>
      <c r="F362" s="11" t="n"/>
      <c r="G362" s="9" t="n"/>
      <c r="H362" s="9" t="n"/>
      <c r="I362" s="9">
        <f>IF(COUNTA($A362:$H362)=0,"",IF($J362="OTRO","NO","SI"))</f>
        <v/>
      </c>
      <c r="J362" s="9">
        <f>IF(COUNTA($A362:$H362)=0,"",IFERROR(LOOKUP(2,1/(((LISTS!$H$2:$H$26&lt;&gt;"")*ISNUMBER(SEARCH(LISTS!$H$2:$H$26,$G362)))+((LISTS!$I$2:$I$26&lt;&gt;"")*ISNUMBER(SEARCH(LISTS!$I$2:$I$26,$E362)))),LISTS!$K$2:$K$26),"OTRO"))</f>
        <v/>
      </c>
      <c r="K362" s="11">
        <f>IF($I362&lt;&gt;"SI",0,IFERROR($F362,0))</f>
        <v/>
      </c>
      <c r="L362" s="9">
        <f>IF(COUNTA($A362:$H362)=0,"",IF($J362="OTRO",IFERROR(LOOKUP(2,1/(((LISTS!$H$2:$H$26&lt;&gt;"")*ISNUMBER(SEARCH(LISTS!$H$2:$H$26,$G362)))+((LISTS!$I$2:$I$26&lt;&gt;"")*ISNUMBER(SEARCH(LISTS!$I$2:$I$26,$E362)))),LISTS!$L$2:$L$26),"Concepto DIAN no mapeado a casilla automatica"),IF(LEFT($J362,4)="TOPE","Control automatico DIAN: "&amp;$J362,"Casilla automatica: "&amp;$J362)))</f>
        <v/>
      </c>
    </row>
    <row r="363">
      <c r="A363" s="9" t="n"/>
      <c r="B363" s="9" t="n"/>
      <c r="C363" s="9" t="n"/>
      <c r="D363" s="9" t="n"/>
      <c r="E363" s="9" t="n"/>
      <c r="F363" s="11" t="n"/>
      <c r="G363" s="9" t="n"/>
      <c r="H363" s="9" t="n"/>
      <c r="I363" s="9">
        <f>IF(COUNTA($A363:$H363)=0,"",IF($J363="OTRO","NO","SI"))</f>
        <v/>
      </c>
      <c r="J363" s="9">
        <f>IF(COUNTA($A363:$H363)=0,"",IFERROR(LOOKUP(2,1/(((LISTS!$H$2:$H$26&lt;&gt;"")*ISNUMBER(SEARCH(LISTS!$H$2:$H$26,$G363)))+((LISTS!$I$2:$I$26&lt;&gt;"")*ISNUMBER(SEARCH(LISTS!$I$2:$I$26,$E363)))),LISTS!$K$2:$K$26),"OTRO"))</f>
        <v/>
      </c>
      <c r="K363" s="11">
        <f>IF($I363&lt;&gt;"SI",0,IFERROR($F363,0))</f>
        <v/>
      </c>
      <c r="L363" s="9">
        <f>IF(COUNTA($A363:$H363)=0,"",IF($J363="OTRO",IFERROR(LOOKUP(2,1/(((LISTS!$H$2:$H$26&lt;&gt;"")*ISNUMBER(SEARCH(LISTS!$H$2:$H$26,$G363)))+((LISTS!$I$2:$I$26&lt;&gt;"")*ISNUMBER(SEARCH(LISTS!$I$2:$I$26,$E363)))),LISTS!$L$2:$L$26),"Concepto DIAN no mapeado a casilla automatica"),IF(LEFT($J363,4)="TOPE","Control automatico DIAN: "&amp;$J363,"Casilla automatica: "&amp;$J363)))</f>
        <v/>
      </c>
    </row>
    <row r="364">
      <c r="A364" s="9" t="n"/>
      <c r="B364" s="9" t="n"/>
      <c r="C364" s="9" t="n"/>
      <c r="D364" s="9" t="n"/>
      <c r="E364" s="9" t="n"/>
      <c r="F364" s="11" t="n"/>
      <c r="G364" s="9" t="n"/>
      <c r="H364" s="9" t="n"/>
      <c r="I364" s="9">
        <f>IF(COUNTA($A364:$H364)=0,"",IF($J364="OTRO","NO","SI"))</f>
        <v/>
      </c>
      <c r="J364" s="9">
        <f>IF(COUNTA($A364:$H364)=0,"",IFERROR(LOOKUP(2,1/(((LISTS!$H$2:$H$26&lt;&gt;"")*ISNUMBER(SEARCH(LISTS!$H$2:$H$26,$G364)))+((LISTS!$I$2:$I$26&lt;&gt;"")*ISNUMBER(SEARCH(LISTS!$I$2:$I$26,$E364)))),LISTS!$K$2:$K$26),"OTRO"))</f>
        <v/>
      </c>
      <c r="K364" s="11">
        <f>IF($I364&lt;&gt;"SI",0,IFERROR($F364,0))</f>
        <v/>
      </c>
      <c r="L364" s="9">
        <f>IF(COUNTA($A364:$H364)=0,"",IF($J364="OTRO",IFERROR(LOOKUP(2,1/(((LISTS!$H$2:$H$26&lt;&gt;"")*ISNUMBER(SEARCH(LISTS!$H$2:$H$26,$G364)))+((LISTS!$I$2:$I$26&lt;&gt;"")*ISNUMBER(SEARCH(LISTS!$I$2:$I$26,$E364)))),LISTS!$L$2:$L$26),"Concepto DIAN no mapeado a casilla automatica"),IF(LEFT($J364,4)="TOPE","Control automatico DIAN: "&amp;$J364,"Casilla automatica: "&amp;$J364)))</f>
        <v/>
      </c>
    </row>
    <row r="365">
      <c r="A365" s="9" t="n"/>
      <c r="B365" s="9" t="n"/>
      <c r="C365" s="9" t="n"/>
      <c r="D365" s="9" t="n"/>
      <c r="E365" s="9" t="n"/>
      <c r="F365" s="11" t="n"/>
      <c r="G365" s="9" t="n"/>
      <c r="H365" s="9" t="n"/>
      <c r="I365" s="9">
        <f>IF(COUNTA($A365:$H365)=0,"",IF($J365="OTRO","NO","SI"))</f>
        <v/>
      </c>
      <c r="J365" s="9">
        <f>IF(COUNTA($A365:$H365)=0,"",IFERROR(LOOKUP(2,1/(((LISTS!$H$2:$H$26&lt;&gt;"")*ISNUMBER(SEARCH(LISTS!$H$2:$H$26,$G365)))+((LISTS!$I$2:$I$26&lt;&gt;"")*ISNUMBER(SEARCH(LISTS!$I$2:$I$26,$E365)))),LISTS!$K$2:$K$26),"OTRO"))</f>
        <v/>
      </c>
      <c r="K365" s="11">
        <f>IF($I365&lt;&gt;"SI",0,IFERROR($F365,0))</f>
        <v/>
      </c>
      <c r="L365" s="9">
        <f>IF(COUNTA($A365:$H365)=0,"",IF($J365="OTRO",IFERROR(LOOKUP(2,1/(((LISTS!$H$2:$H$26&lt;&gt;"")*ISNUMBER(SEARCH(LISTS!$H$2:$H$26,$G365)))+((LISTS!$I$2:$I$26&lt;&gt;"")*ISNUMBER(SEARCH(LISTS!$I$2:$I$26,$E365)))),LISTS!$L$2:$L$26),"Concepto DIAN no mapeado a casilla automatica"),IF(LEFT($J365,4)="TOPE","Control automatico DIAN: "&amp;$J365,"Casilla automatica: "&amp;$J365)))</f>
        <v/>
      </c>
    </row>
    <row r="366">
      <c r="A366" s="9" t="n"/>
      <c r="B366" s="9" t="n"/>
      <c r="C366" s="9" t="n"/>
      <c r="D366" s="9" t="n"/>
      <c r="E366" s="9" t="n"/>
      <c r="F366" s="11" t="n"/>
      <c r="G366" s="9" t="n"/>
      <c r="H366" s="9" t="n"/>
      <c r="I366" s="9">
        <f>IF(COUNTA($A366:$H366)=0,"",IF($J366="OTRO","NO","SI"))</f>
        <v/>
      </c>
      <c r="J366" s="9">
        <f>IF(COUNTA($A366:$H366)=0,"",IFERROR(LOOKUP(2,1/(((LISTS!$H$2:$H$26&lt;&gt;"")*ISNUMBER(SEARCH(LISTS!$H$2:$H$26,$G366)))+((LISTS!$I$2:$I$26&lt;&gt;"")*ISNUMBER(SEARCH(LISTS!$I$2:$I$26,$E366)))),LISTS!$K$2:$K$26),"OTRO"))</f>
        <v/>
      </c>
      <c r="K366" s="11">
        <f>IF($I366&lt;&gt;"SI",0,IFERROR($F366,0))</f>
        <v/>
      </c>
      <c r="L366" s="9">
        <f>IF(COUNTA($A366:$H366)=0,"",IF($J366="OTRO",IFERROR(LOOKUP(2,1/(((LISTS!$H$2:$H$26&lt;&gt;"")*ISNUMBER(SEARCH(LISTS!$H$2:$H$26,$G366)))+((LISTS!$I$2:$I$26&lt;&gt;"")*ISNUMBER(SEARCH(LISTS!$I$2:$I$26,$E366)))),LISTS!$L$2:$L$26),"Concepto DIAN no mapeado a casilla automatica"),IF(LEFT($J366,4)="TOPE","Control automatico DIAN: "&amp;$J366,"Casilla automatica: "&amp;$J366)))</f>
        <v/>
      </c>
    </row>
    <row r="367">
      <c r="A367" s="9" t="n"/>
      <c r="B367" s="9" t="n"/>
      <c r="C367" s="9" t="n"/>
      <c r="D367" s="9" t="n"/>
      <c r="E367" s="9" t="n"/>
      <c r="F367" s="11" t="n"/>
      <c r="G367" s="9" t="n"/>
      <c r="H367" s="9" t="n"/>
      <c r="I367" s="9">
        <f>IF(COUNTA($A367:$H367)=0,"",IF($J367="OTRO","NO","SI"))</f>
        <v/>
      </c>
      <c r="J367" s="9">
        <f>IF(COUNTA($A367:$H367)=0,"",IFERROR(LOOKUP(2,1/(((LISTS!$H$2:$H$26&lt;&gt;"")*ISNUMBER(SEARCH(LISTS!$H$2:$H$26,$G367)))+((LISTS!$I$2:$I$26&lt;&gt;"")*ISNUMBER(SEARCH(LISTS!$I$2:$I$26,$E367)))),LISTS!$K$2:$K$26),"OTRO"))</f>
        <v/>
      </c>
      <c r="K367" s="11">
        <f>IF($I367&lt;&gt;"SI",0,IFERROR($F367,0))</f>
        <v/>
      </c>
      <c r="L367" s="9">
        <f>IF(COUNTA($A367:$H367)=0,"",IF($J367="OTRO",IFERROR(LOOKUP(2,1/(((LISTS!$H$2:$H$26&lt;&gt;"")*ISNUMBER(SEARCH(LISTS!$H$2:$H$26,$G367)))+((LISTS!$I$2:$I$26&lt;&gt;"")*ISNUMBER(SEARCH(LISTS!$I$2:$I$26,$E367)))),LISTS!$L$2:$L$26),"Concepto DIAN no mapeado a casilla automatica"),IF(LEFT($J367,4)="TOPE","Control automatico DIAN: "&amp;$J367,"Casilla automatica: "&amp;$J367)))</f>
        <v/>
      </c>
    </row>
    <row r="368">
      <c r="A368" s="9" t="n"/>
      <c r="B368" s="9" t="n"/>
      <c r="C368" s="9" t="n"/>
      <c r="D368" s="9" t="n"/>
      <c r="E368" s="9" t="n"/>
      <c r="F368" s="11" t="n"/>
      <c r="G368" s="9" t="n"/>
      <c r="H368" s="9" t="n"/>
      <c r="I368" s="9">
        <f>IF(COUNTA($A368:$H368)=0,"",IF($J368="OTRO","NO","SI"))</f>
        <v/>
      </c>
      <c r="J368" s="9">
        <f>IF(COUNTA($A368:$H368)=0,"",IFERROR(LOOKUP(2,1/(((LISTS!$H$2:$H$26&lt;&gt;"")*ISNUMBER(SEARCH(LISTS!$H$2:$H$26,$G368)))+((LISTS!$I$2:$I$26&lt;&gt;"")*ISNUMBER(SEARCH(LISTS!$I$2:$I$26,$E368)))),LISTS!$K$2:$K$26),"OTRO"))</f>
        <v/>
      </c>
      <c r="K368" s="11">
        <f>IF($I368&lt;&gt;"SI",0,IFERROR($F368,0))</f>
        <v/>
      </c>
      <c r="L368" s="9">
        <f>IF(COUNTA($A368:$H368)=0,"",IF($J368="OTRO",IFERROR(LOOKUP(2,1/(((LISTS!$H$2:$H$26&lt;&gt;"")*ISNUMBER(SEARCH(LISTS!$H$2:$H$26,$G368)))+((LISTS!$I$2:$I$26&lt;&gt;"")*ISNUMBER(SEARCH(LISTS!$I$2:$I$26,$E368)))),LISTS!$L$2:$L$26),"Concepto DIAN no mapeado a casilla automatica"),IF(LEFT($J368,4)="TOPE","Control automatico DIAN: "&amp;$J368,"Casilla automatica: "&amp;$J368)))</f>
        <v/>
      </c>
    </row>
    <row r="369">
      <c r="A369" s="9" t="n"/>
      <c r="B369" s="9" t="n"/>
      <c r="C369" s="9" t="n"/>
      <c r="D369" s="9" t="n"/>
      <c r="E369" s="9" t="n"/>
      <c r="F369" s="11" t="n"/>
      <c r="G369" s="9" t="n"/>
      <c r="H369" s="9" t="n"/>
      <c r="I369" s="9">
        <f>IF(COUNTA($A369:$H369)=0,"",IF($J369="OTRO","NO","SI"))</f>
        <v/>
      </c>
      <c r="J369" s="9">
        <f>IF(COUNTA($A369:$H369)=0,"",IFERROR(LOOKUP(2,1/(((LISTS!$H$2:$H$26&lt;&gt;"")*ISNUMBER(SEARCH(LISTS!$H$2:$H$26,$G369)))+((LISTS!$I$2:$I$26&lt;&gt;"")*ISNUMBER(SEARCH(LISTS!$I$2:$I$26,$E369)))),LISTS!$K$2:$K$26),"OTRO"))</f>
        <v/>
      </c>
      <c r="K369" s="11">
        <f>IF($I369&lt;&gt;"SI",0,IFERROR($F369,0))</f>
        <v/>
      </c>
      <c r="L369" s="9">
        <f>IF(COUNTA($A369:$H369)=0,"",IF($J369="OTRO",IFERROR(LOOKUP(2,1/(((LISTS!$H$2:$H$26&lt;&gt;"")*ISNUMBER(SEARCH(LISTS!$H$2:$H$26,$G369)))+((LISTS!$I$2:$I$26&lt;&gt;"")*ISNUMBER(SEARCH(LISTS!$I$2:$I$26,$E369)))),LISTS!$L$2:$L$26),"Concepto DIAN no mapeado a casilla automatica"),IF(LEFT($J369,4)="TOPE","Control automatico DIAN: "&amp;$J369,"Casilla automatica: "&amp;$J369)))</f>
        <v/>
      </c>
    </row>
    <row r="370">
      <c r="A370" s="9" t="n"/>
      <c r="B370" s="9" t="n"/>
      <c r="C370" s="9" t="n"/>
      <c r="D370" s="9" t="n"/>
      <c r="E370" s="9" t="n"/>
      <c r="F370" s="11" t="n"/>
      <c r="G370" s="9" t="n"/>
      <c r="H370" s="9" t="n"/>
      <c r="I370" s="9">
        <f>IF(COUNTA($A370:$H370)=0,"",IF($J370="OTRO","NO","SI"))</f>
        <v/>
      </c>
      <c r="J370" s="9">
        <f>IF(COUNTA($A370:$H370)=0,"",IFERROR(LOOKUP(2,1/(((LISTS!$H$2:$H$26&lt;&gt;"")*ISNUMBER(SEARCH(LISTS!$H$2:$H$26,$G370)))+((LISTS!$I$2:$I$26&lt;&gt;"")*ISNUMBER(SEARCH(LISTS!$I$2:$I$26,$E370)))),LISTS!$K$2:$K$26),"OTRO"))</f>
        <v/>
      </c>
      <c r="K370" s="11">
        <f>IF($I370&lt;&gt;"SI",0,IFERROR($F370,0))</f>
        <v/>
      </c>
      <c r="L370" s="9">
        <f>IF(COUNTA($A370:$H370)=0,"",IF($J370="OTRO",IFERROR(LOOKUP(2,1/(((LISTS!$H$2:$H$26&lt;&gt;"")*ISNUMBER(SEARCH(LISTS!$H$2:$H$26,$G370)))+((LISTS!$I$2:$I$26&lt;&gt;"")*ISNUMBER(SEARCH(LISTS!$I$2:$I$26,$E370)))),LISTS!$L$2:$L$26),"Concepto DIAN no mapeado a casilla automatica"),IF(LEFT($J370,4)="TOPE","Control automatico DIAN: "&amp;$J370,"Casilla automatica: "&amp;$J370)))</f>
        <v/>
      </c>
    </row>
    <row r="371">
      <c r="A371" s="9" t="n"/>
      <c r="B371" s="9" t="n"/>
      <c r="C371" s="9" t="n"/>
      <c r="D371" s="9" t="n"/>
      <c r="E371" s="9" t="n"/>
      <c r="F371" s="11" t="n"/>
      <c r="G371" s="9" t="n"/>
      <c r="H371" s="9" t="n"/>
      <c r="I371" s="9">
        <f>IF(COUNTA($A371:$H371)=0,"",IF($J371="OTRO","NO","SI"))</f>
        <v/>
      </c>
      <c r="J371" s="9">
        <f>IF(COUNTA($A371:$H371)=0,"",IFERROR(LOOKUP(2,1/(((LISTS!$H$2:$H$26&lt;&gt;"")*ISNUMBER(SEARCH(LISTS!$H$2:$H$26,$G371)))+((LISTS!$I$2:$I$26&lt;&gt;"")*ISNUMBER(SEARCH(LISTS!$I$2:$I$26,$E371)))),LISTS!$K$2:$K$26),"OTRO"))</f>
        <v/>
      </c>
      <c r="K371" s="11">
        <f>IF($I371&lt;&gt;"SI",0,IFERROR($F371,0))</f>
        <v/>
      </c>
      <c r="L371" s="9">
        <f>IF(COUNTA($A371:$H371)=0,"",IF($J371="OTRO",IFERROR(LOOKUP(2,1/(((LISTS!$H$2:$H$26&lt;&gt;"")*ISNUMBER(SEARCH(LISTS!$H$2:$H$26,$G371)))+((LISTS!$I$2:$I$26&lt;&gt;"")*ISNUMBER(SEARCH(LISTS!$I$2:$I$26,$E371)))),LISTS!$L$2:$L$26),"Concepto DIAN no mapeado a casilla automatica"),IF(LEFT($J371,4)="TOPE","Control automatico DIAN: "&amp;$J371,"Casilla automatica: "&amp;$J371)))</f>
        <v/>
      </c>
    </row>
    <row r="372">
      <c r="A372" s="9" t="n"/>
      <c r="B372" s="9" t="n"/>
      <c r="C372" s="9" t="n"/>
      <c r="D372" s="9" t="n"/>
      <c r="E372" s="9" t="n"/>
      <c r="F372" s="11" t="n"/>
      <c r="G372" s="9" t="n"/>
      <c r="H372" s="9" t="n"/>
      <c r="I372" s="9">
        <f>IF(COUNTA($A372:$H372)=0,"",IF($J372="OTRO","NO","SI"))</f>
        <v/>
      </c>
      <c r="J372" s="9">
        <f>IF(COUNTA($A372:$H372)=0,"",IFERROR(LOOKUP(2,1/(((LISTS!$H$2:$H$26&lt;&gt;"")*ISNUMBER(SEARCH(LISTS!$H$2:$H$26,$G372)))+((LISTS!$I$2:$I$26&lt;&gt;"")*ISNUMBER(SEARCH(LISTS!$I$2:$I$26,$E372)))),LISTS!$K$2:$K$26),"OTRO"))</f>
        <v/>
      </c>
      <c r="K372" s="11">
        <f>IF($I372&lt;&gt;"SI",0,IFERROR($F372,0))</f>
        <v/>
      </c>
      <c r="L372" s="9">
        <f>IF(COUNTA($A372:$H372)=0,"",IF($J372="OTRO",IFERROR(LOOKUP(2,1/(((LISTS!$H$2:$H$26&lt;&gt;"")*ISNUMBER(SEARCH(LISTS!$H$2:$H$26,$G372)))+((LISTS!$I$2:$I$26&lt;&gt;"")*ISNUMBER(SEARCH(LISTS!$I$2:$I$26,$E372)))),LISTS!$L$2:$L$26),"Concepto DIAN no mapeado a casilla automatica"),IF(LEFT($J372,4)="TOPE","Control automatico DIAN: "&amp;$J372,"Casilla automatica: "&amp;$J372)))</f>
        <v/>
      </c>
    </row>
    <row r="373">
      <c r="A373" s="9" t="n"/>
      <c r="B373" s="9" t="n"/>
      <c r="C373" s="9" t="n"/>
      <c r="D373" s="9" t="n"/>
      <c r="E373" s="9" t="n"/>
      <c r="F373" s="11" t="n"/>
      <c r="G373" s="9" t="n"/>
      <c r="H373" s="9" t="n"/>
      <c r="I373" s="9">
        <f>IF(COUNTA($A373:$H373)=0,"",IF($J373="OTRO","NO","SI"))</f>
        <v/>
      </c>
      <c r="J373" s="9">
        <f>IF(COUNTA($A373:$H373)=0,"",IFERROR(LOOKUP(2,1/(((LISTS!$H$2:$H$26&lt;&gt;"")*ISNUMBER(SEARCH(LISTS!$H$2:$H$26,$G373)))+((LISTS!$I$2:$I$26&lt;&gt;"")*ISNUMBER(SEARCH(LISTS!$I$2:$I$26,$E373)))),LISTS!$K$2:$K$26),"OTRO"))</f>
        <v/>
      </c>
      <c r="K373" s="11">
        <f>IF($I373&lt;&gt;"SI",0,IFERROR($F373,0))</f>
        <v/>
      </c>
      <c r="L373" s="9">
        <f>IF(COUNTA($A373:$H373)=0,"",IF($J373="OTRO",IFERROR(LOOKUP(2,1/(((LISTS!$H$2:$H$26&lt;&gt;"")*ISNUMBER(SEARCH(LISTS!$H$2:$H$26,$G373)))+((LISTS!$I$2:$I$26&lt;&gt;"")*ISNUMBER(SEARCH(LISTS!$I$2:$I$26,$E373)))),LISTS!$L$2:$L$26),"Concepto DIAN no mapeado a casilla automatica"),IF(LEFT($J373,4)="TOPE","Control automatico DIAN: "&amp;$J373,"Casilla automatica: "&amp;$J373)))</f>
        <v/>
      </c>
    </row>
    <row r="374">
      <c r="A374" s="9" t="n"/>
      <c r="B374" s="9" t="n"/>
      <c r="C374" s="9" t="n"/>
      <c r="D374" s="9" t="n"/>
      <c r="E374" s="9" t="n"/>
      <c r="F374" s="11" t="n"/>
      <c r="G374" s="9" t="n"/>
      <c r="H374" s="9" t="n"/>
      <c r="I374" s="9">
        <f>IF(COUNTA($A374:$H374)=0,"",IF($J374="OTRO","NO","SI"))</f>
        <v/>
      </c>
      <c r="J374" s="9">
        <f>IF(COUNTA($A374:$H374)=0,"",IFERROR(LOOKUP(2,1/(((LISTS!$H$2:$H$26&lt;&gt;"")*ISNUMBER(SEARCH(LISTS!$H$2:$H$26,$G374)))+((LISTS!$I$2:$I$26&lt;&gt;"")*ISNUMBER(SEARCH(LISTS!$I$2:$I$26,$E374)))),LISTS!$K$2:$K$26),"OTRO"))</f>
        <v/>
      </c>
      <c r="K374" s="11">
        <f>IF($I374&lt;&gt;"SI",0,IFERROR($F374,0))</f>
        <v/>
      </c>
      <c r="L374" s="9">
        <f>IF(COUNTA($A374:$H374)=0,"",IF($J374="OTRO",IFERROR(LOOKUP(2,1/(((LISTS!$H$2:$H$26&lt;&gt;"")*ISNUMBER(SEARCH(LISTS!$H$2:$H$26,$G374)))+((LISTS!$I$2:$I$26&lt;&gt;"")*ISNUMBER(SEARCH(LISTS!$I$2:$I$26,$E374)))),LISTS!$L$2:$L$26),"Concepto DIAN no mapeado a casilla automatica"),IF(LEFT($J374,4)="TOPE","Control automatico DIAN: "&amp;$J374,"Casilla automatica: "&amp;$J374)))</f>
        <v/>
      </c>
    </row>
    <row r="375">
      <c r="A375" s="9" t="n"/>
      <c r="B375" s="9" t="n"/>
      <c r="C375" s="9" t="n"/>
      <c r="D375" s="9" t="n"/>
      <c r="E375" s="9" t="n"/>
      <c r="F375" s="11" t="n"/>
      <c r="G375" s="9" t="n"/>
      <c r="H375" s="9" t="n"/>
      <c r="I375" s="9">
        <f>IF(COUNTA($A375:$H375)=0,"",IF($J375="OTRO","NO","SI"))</f>
        <v/>
      </c>
      <c r="J375" s="9">
        <f>IF(COUNTA($A375:$H375)=0,"",IFERROR(LOOKUP(2,1/(((LISTS!$H$2:$H$26&lt;&gt;"")*ISNUMBER(SEARCH(LISTS!$H$2:$H$26,$G375)))+((LISTS!$I$2:$I$26&lt;&gt;"")*ISNUMBER(SEARCH(LISTS!$I$2:$I$26,$E375)))),LISTS!$K$2:$K$26),"OTRO"))</f>
        <v/>
      </c>
      <c r="K375" s="11">
        <f>IF($I375&lt;&gt;"SI",0,IFERROR($F375,0))</f>
        <v/>
      </c>
      <c r="L375" s="9">
        <f>IF(COUNTA($A375:$H375)=0,"",IF($J375="OTRO",IFERROR(LOOKUP(2,1/(((LISTS!$H$2:$H$26&lt;&gt;"")*ISNUMBER(SEARCH(LISTS!$H$2:$H$26,$G375)))+((LISTS!$I$2:$I$26&lt;&gt;"")*ISNUMBER(SEARCH(LISTS!$I$2:$I$26,$E375)))),LISTS!$L$2:$L$26),"Concepto DIAN no mapeado a casilla automatica"),IF(LEFT($J375,4)="TOPE","Control automatico DIAN: "&amp;$J375,"Casilla automatica: "&amp;$J375)))</f>
        <v/>
      </c>
    </row>
    <row r="376">
      <c r="A376" s="9" t="n"/>
      <c r="B376" s="9" t="n"/>
      <c r="C376" s="9" t="n"/>
      <c r="D376" s="9" t="n"/>
      <c r="E376" s="9" t="n"/>
      <c r="F376" s="11" t="n"/>
      <c r="G376" s="9" t="n"/>
      <c r="H376" s="9" t="n"/>
      <c r="I376" s="9">
        <f>IF(COUNTA($A376:$H376)=0,"",IF($J376="OTRO","NO","SI"))</f>
        <v/>
      </c>
      <c r="J376" s="9">
        <f>IF(COUNTA($A376:$H376)=0,"",IFERROR(LOOKUP(2,1/(((LISTS!$H$2:$H$26&lt;&gt;"")*ISNUMBER(SEARCH(LISTS!$H$2:$H$26,$G376)))+((LISTS!$I$2:$I$26&lt;&gt;"")*ISNUMBER(SEARCH(LISTS!$I$2:$I$26,$E376)))),LISTS!$K$2:$K$26),"OTRO"))</f>
        <v/>
      </c>
      <c r="K376" s="11">
        <f>IF($I376&lt;&gt;"SI",0,IFERROR($F376,0))</f>
        <v/>
      </c>
      <c r="L376" s="9">
        <f>IF(COUNTA($A376:$H376)=0,"",IF($J376="OTRO",IFERROR(LOOKUP(2,1/(((LISTS!$H$2:$H$26&lt;&gt;"")*ISNUMBER(SEARCH(LISTS!$H$2:$H$26,$G376)))+((LISTS!$I$2:$I$26&lt;&gt;"")*ISNUMBER(SEARCH(LISTS!$I$2:$I$26,$E376)))),LISTS!$L$2:$L$26),"Concepto DIAN no mapeado a casilla automatica"),IF(LEFT($J376,4)="TOPE","Control automatico DIAN: "&amp;$J376,"Casilla automatica: "&amp;$J376)))</f>
        <v/>
      </c>
    </row>
    <row r="377">
      <c r="A377" s="9" t="n"/>
      <c r="B377" s="9" t="n"/>
      <c r="C377" s="9" t="n"/>
      <c r="D377" s="9" t="n"/>
      <c r="E377" s="9" t="n"/>
      <c r="F377" s="11" t="n"/>
      <c r="G377" s="9" t="n"/>
      <c r="H377" s="9" t="n"/>
      <c r="I377" s="9">
        <f>IF(COUNTA($A377:$H377)=0,"",IF($J377="OTRO","NO","SI"))</f>
        <v/>
      </c>
      <c r="J377" s="9">
        <f>IF(COUNTA($A377:$H377)=0,"",IFERROR(LOOKUP(2,1/(((LISTS!$H$2:$H$26&lt;&gt;"")*ISNUMBER(SEARCH(LISTS!$H$2:$H$26,$G377)))+((LISTS!$I$2:$I$26&lt;&gt;"")*ISNUMBER(SEARCH(LISTS!$I$2:$I$26,$E377)))),LISTS!$K$2:$K$26),"OTRO"))</f>
        <v/>
      </c>
      <c r="K377" s="11">
        <f>IF($I377&lt;&gt;"SI",0,IFERROR($F377,0))</f>
        <v/>
      </c>
      <c r="L377" s="9">
        <f>IF(COUNTA($A377:$H377)=0,"",IF($J377="OTRO",IFERROR(LOOKUP(2,1/(((LISTS!$H$2:$H$26&lt;&gt;"")*ISNUMBER(SEARCH(LISTS!$H$2:$H$26,$G377)))+((LISTS!$I$2:$I$26&lt;&gt;"")*ISNUMBER(SEARCH(LISTS!$I$2:$I$26,$E377)))),LISTS!$L$2:$L$26),"Concepto DIAN no mapeado a casilla automatica"),IF(LEFT($J377,4)="TOPE","Control automatico DIAN: "&amp;$J377,"Casilla automatica: "&amp;$J377)))</f>
        <v/>
      </c>
    </row>
    <row r="378">
      <c r="A378" s="9" t="n"/>
      <c r="B378" s="9" t="n"/>
      <c r="C378" s="9" t="n"/>
      <c r="D378" s="9" t="n"/>
      <c r="E378" s="9" t="n"/>
      <c r="F378" s="11" t="n"/>
      <c r="G378" s="9" t="n"/>
      <c r="H378" s="9" t="n"/>
      <c r="I378" s="9">
        <f>IF(COUNTA($A378:$H378)=0,"",IF($J378="OTRO","NO","SI"))</f>
        <v/>
      </c>
      <c r="J378" s="9">
        <f>IF(COUNTA($A378:$H378)=0,"",IFERROR(LOOKUP(2,1/(((LISTS!$H$2:$H$26&lt;&gt;"")*ISNUMBER(SEARCH(LISTS!$H$2:$H$26,$G378)))+((LISTS!$I$2:$I$26&lt;&gt;"")*ISNUMBER(SEARCH(LISTS!$I$2:$I$26,$E378)))),LISTS!$K$2:$K$26),"OTRO"))</f>
        <v/>
      </c>
      <c r="K378" s="11">
        <f>IF($I378&lt;&gt;"SI",0,IFERROR($F378,0))</f>
        <v/>
      </c>
      <c r="L378" s="9">
        <f>IF(COUNTA($A378:$H378)=0,"",IF($J378="OTRO",IFERROR(LOOKUP(2,1/(((LISTS!$H$2:$H$26&lt;&gt;"")*ISNUMBER(SEARCH(LISTS!$H$2:$H$26,$G378)))+((LISTS!$I$2:$I$26&lt;&gt;"")*ISNUMBER(SEARCH(LISTS!$I$2:$I$26,$E378)))),LISTS!$L$2:$L$26),"Concepto DIAN no mapeado a casilla automatica"),IF(LEFT($J378,4)="TOPE","Control automatico DIAN: "&amp;$J378,"Casilla automatica: "&amp;$J378)))</f>
        <v/>
      </c>
    </row>
    <row r="379">
      <c r="A379" s="9" t="n"/>
      <c r="B379" s="9" t="n"/>
      <c r="C379" s="9" t="n"/>
      <c r="D379" s="9" t="n"/>
      <c r="E379" s="9" t="n"/>
      <c r="F379" s="11" t="n"/>
      <c r="G379" s="9" t="n"/>
      <c r="H379" s="9" t="n"/>
      <c r="I379" s="9">
        <f>IF(COUNTA($A379:$H379)=0,"",IF($J379="OTRO","NO","SI"))</f>
        <v/>
      </c>
      <c r="J379" s="9">
        <f>IF(COUNTA($A379:$H379)=0,"",IFERROR(LOOKUP(2,1/(((LISTS!$H$2:$H$26&lt;&gt;"")*ISNUMBER(SEARCH(LISTS!$H$2:$H$26,$G379)))+((LISTS!$I$2:$I$26&lt;&gt;"")*ISNUMBER(SEARCH(LISTS!$I$2:$I$26,$E379)))),LISTS!$K$2:$K$26),"OTRO"))</f>
        <v/>
      </c>
      <c r="K379" s="11">
        <f>IF($I379&lt;&gt;"SI",0,IFERROR($F379,0))</f>
        <v/>
      </c>
      <c r="L379" s="9">
        <f>IF(COUNTA($A379:$H379)=0,"",IF($J379="OTRO",IFERROR(LOOKUP(2,1/(((LISTS!$H$2:$H$26&lt;&gt;"")*ISNUMBER(SEARCH(LISTS!$H$2:$H$26,$G379)))+((LISTS!$I$2:$I$26&lt;&gt;"")*ISNUMBER(SEARCH(LISTS!$I$2:$I$26,$E379)))),LISTS!$L$2:$L$26),"Concepto DIAN no mapeado a casilla automatica"),IF(LEFT($J379,4)="TOPE","Control automatico DIAN: "&amp;$J379,"Casilla automatica: "&amp;$J379)))</f>
        <v/>
      </c>
    </row>
    <row r="380">
      <c r="A380" s="9" t="n"/>
      <c r="B380" s="9" t="n"/>
      <c r="C380" s="9" t="n"/>
      <c r="D380" s="9" t="n"/>
      <c r="E380" s="9" t="n"/>
      <c r="F380" s="11" t="n"/>
      <c r="G380" s="9" t="n"/>
      <c r="H380" s="9" t="n"/>
      <c r="I380" s="9">
        <f>IF(COUNTA($A380:$H380)=0,"",IF($J380="OTRO","NO","SI"))</f>
        <v/>
      </c>
      <c r="J380" s="9">
        <f>IF(COUNTA($A380:$H380)=0,"",IFERROR(LOOKUP(2,1/(((LISTS!$H$2:$H$26&lt;&gt;"")*ISNUMBER(SEARCH(LISTS!$H$2:$H$26,$G380)))+((LISTS!$I$2:$I$26&lt;&gt;"")*ISNUMBER(SEARCH(LISTS!$I$2:$I$26,$E380)))),LISTS!$K$2:$K$26),"OTRO"))</f>
        <v/>
      </c>
      <c r="K380" s="11">
        <f>IF($I380&lt;&gt;"SI",0,IFERROR($F380,0))</f>
        <v/>
      </c>
      <c r="L380" s="9">
        <f>IF(COUNTA($A380:$H380)=0,"",IF($J380="OTRO",IFERROR(LOOKUP(2,1/(((LISTS!$H$2:$H$26&lt;&gt;"")*ISNUMBER(SEARCH(LISTS!$H$2:$H$26,$G380)))+((LISTS!$I$2:$I$26&lt;&gt;"")*ISNUMBER(SEARCH(LISTS!$I$2:$I$26,$E380)))),LISTS!$L$2:$L$26),"Concepto DIAN no mapeado a casilla automatica"),IF(LEFT($J380,4)="TOPE","Control automatico DIAN: "&amp;$J380,"Casilla automatica: "&amp;$J380)))</f>
        <v/>
      </c>
    </row>
    <row r="381">
      <c r="A381" s="9" t="n"/>
      <c r="B381" s="9" t="n"/>
      <c r="C381" s="9" t="n"/>
      <c r="D381" s="9" t="n"/>
      <c r="E381" s="9" t="n"/>
      <c r="F381" s="11" t="n"/>
      <c r="G381" s="9" t="n"/>
      <c r="H381" s="9" t="n"/>
      <c r="I381" s="9">
        <f>IF(COUNTA($A381:$H381)=0,"",IF($J381="OTRO","NO","SI"))</f>
        <v/>
      </c>
      <c r="J381" s="9">
        <f>IF(COUNTA($A381:$H381)=0,"",IFERROR(LOOKUP(2,1/(((LISTS!$H$2:$H$26&lt;&gt;"")*ISNUMBER(SEARCH(LISTS!$H$2:$H$26,$G381)))+((LISTS!$I$2:$I$26&lt;&gt;"")*ISNUMBER(SEARCH(LISTS!$I$2:$I$26,$E381)))),LISTS!$K$2:$K$26),"OTRO"))</f>
        <v/>
      </c>
      <c r="K381" s="11">
        <f>IF($I381&lt;&gt;"SI",0,IFERROR($F381,0))</f>
        <v/>
      </c>
      <c r="L381" s="9">
        <f>IF(COUNTA($A381:$H381)=0,"",IF($J381="OTRO",IFERROR(LOOKUP(2,1/(((LISTS!$H$2:$H$26&lt;&gt;"")*ISNUMBER(SEARCH(LISTS!$H$2:$H$26,$G381)))+((LISTS!$I$2:$I$26&lt;&gt;"")*ISNUMBER(SEARCH(LISTS!$I$2:$I$26,$E381)))),LISTS!$L$2:$L$26),"Concepto DIAN no mapeado a casilla automatica"),IF(LEFT($J381,4)="TOPE","Control automatico DIAN: "&amp;$J381,"Casilla automatica: "&amp;$J381)))</f>
        <v/>
      </c>
    </row>
    <row r="382">
      <c r="A382" s="9" t="n"/>
      <c r="B382" s="9" t="n"/>
      <c r="C382" s="9" t="n"/>
      <c r="D382" s="9" t="n"/>
      <c r="E382" s="9" t="n"/>
      <c r="F382" s="11" t="n"/>
      <c r="G382" s="9" t="n"/>
      <c r="H382" s="9" t="n"/>
      <c r="I382" s="9">
        <f>IF(COUNTA($A382:$H382)=0,"",IF($J382="OTRO","NO","SI"))</f>
        <v/>
      </c>
      <c r="J382" s="9">
        <f>IF(COUNTA($A382:$H382)=0,"",IFERROR(LOOKUP(2,1/(((LISTS!$H$2:$H$26&lt;&gt;"")*ISNUMBER(SEARCH(LISTS!$H$2:$H$26,$G382)))+((LISTS!$I$2:$I$26&lt;&gt;"")*ISNUMBER(SEARCH(LISTS!$I$2:$I$26,$E382)))),LISTS!$K$2:$K$26),"OTRO"))</f>
        <v/>
      </c>
      <c r="K382" s="11">
        <f>IF($I382&lt;&gt;"SI",0,IFERROR($F382,0))</f>
        <v/>
      </c>
      <c r="L382" s="9">
        <f>IF(COUNTA($A382:$H382)=0,"",IF($J382="OTRO",IFERROR(LOOKUP(2,1/(((LISTS!$H$2:$H$26&lt;&gt;"")*ISNUMBER(SEARCH(LISTS!$H$2:$H$26,$G382)))+((LISTS!$I$2:$I$26&lt;&gt;"")*ISNUMBER(SEARCH(LISTS!$I$2:$I$26,$E382)))),LISTS!$L$2:$L$26),"Concepto DIAN no mapeado a casilla automatica"),IF(LEFT($J382,4)="TOPE","Control automatico DIAN: "&amp;$J382,"Casilla automatica: "&amp;$J382)))</f>
        <v/>
      </c>
    </row>
    <row r="383">
      <c r="A383" s="9" t="n"/>
      <c r="B383" s="9" t="n"/>
      <c r="C383" s="9" t="n"/>
      <c r="D383" s="9" t="n"/>
      <c r="E383" s="9" t="n"/>
      <c r="F383" s="11" t="n"/>
      <c r="G383" s="9" t="n"/>
      <c r="H383" s="9" t="n"/>
      <c r="I383" s="9">
        <f>IF(COUNTA($A383:$H383)=0,"",IF($J383="OTRO","NO","SI"))</f>
        <v/>
      </c>
      <c r="J383" s="9">
        <f>IF(COUNTA($A383:$H383)=0,"",IFERROR(LOOKUP(2,1/(((LISTS!$H$2:$H$26&lt;&gt;"")*ISNUMBER(SEARCH(LISTS!$H$2:$H$26,$G383)))+((LISTS!$I$2:$I$26&lt;&gt;"")*ISNUMBER(SEARCH(LISTS!$I$2:$I$26,$E383)))),LISTS!$K$2:$K$26),"OTRO"))</f>
        <v/>
      </c>
      <c r="K383" s="11">
        <f>IF($I383&lt;&gt;"SI",0,IFERROR($F383,0))</f>
        <v/>
      </c>
      <c r="L383" s="9">
        <f>IF(COUNTA($A383:$H383)=0,"",IF($J383="OTRO",IFERROR(LOOKUP(2,1/(((LISTS!$H$2:$H$26&lt;&gt;"")*ISNUMBER(SEARCH(LISTS!$H$2:$H$26,$G383)))+((LISTS!$I$2:$I$26&lt;&gt;"")*ISNUMBER(SEARCH(LISTS!$I$2:$I$26,$E383)))),LISTS!$L$2:$L$26),"Concepto DIAN no mapeado a casilla automatica"),IF(LEFT($J383,4)="TOPE","Control automatico DIAN: "&amp;$J383,"Casilla automatica: "&amp;$J383)))</f>
        <v/>
      </c>
    </row>
    <row r="384">
      <c r="A384" s="9" t="n"/>
      <c r="B384" s="9" t="n"/>
      <c r="C384" s="9" t="n"/>
      <c r="D384" s="9" t="n"/>
      <c r="E384" s="9" t="n"/>
      <c r="F384" s="11" t="n"/>
      <c r="G384" s="9" t="n"/>
      <c r="H384" s="9" t="n"/>
      <c r="I384" s="9">
        <f>IF(COUNTA($A384:$H384)=0,"",IF($J384="OTRO","NO","SI"))</f>
        <v/>
      </c>
      <c r="J384" s="9">
        <f>IF(COUNTA($A384:$H384)=0,"",IFERROR(LOOKUP(2,1/(((LISTS!$H$2:$H$26&lt;&gt;"")*ISNUMBER(SEARCH(LISTS!$H$2:$H$26,$G384)))+((LISTS!$I$2:$I$26&lt;&gt;"")*ISNUMBER(SEARCH(LISTS!$I$2:$I$26,$E384)))),LISTS!$K$2:$K$26),"OTRO"))</f>
        <v/>
      </c>
      <c r="K384" s="11">
        <f>IF($I384&lt;&gt;"SI",0,IFERROR($F384,0))</f>
        <v/>
      </c>
      <c r="L384" s="9">
        <f>IF(COUNTA($A384:$H384)=0,"",IF($J384="OTRO",IFERROR(LOOKUP(2,1/(((LISTS!$H$2:$H$26&lt;&gt;"")*ISNUMBER(SEARCH(LISTS!$H$2:$H$26,$G384)))+((LISTS!$I$2:$I$26&lt;&gt;"")*ISNUMBER(SEARCH(LISTS!$I$2:$I$26,$E384)))),LISTS!$L$2:$L$26),"Concepto DIAN no mapeado a casilla automatica"),IF(LEFT($J384,4)="TOPE","Control automatico DIAN: "&amp;$J384,"Casilla automatica: "&amp;$J384)))</f>
        <v/>
      </c>
    </row>
    <row r="385">
      <c r="A385" s="9" t="n"/>
      <c r="B385" s="9" t="n"/>
      <c r="C385" s="9" t="n"/>
      <c r="D385" s="9" t="n"/>
      <c r="E385" s="9" t="n"/>
      <c r="F385" s="11" t="n"/>
      <c r="G385" s="9" t="n"/>
      <c r="H385" s="9" t="n"/>
      <c r="I385" s="9">
        <f>IF(COUNTA($A385:$H385)=0,"",IF($J385="OTRO","NO","SI"))</f>
        <v/>
      </c>
      <c r="J385" s="9">
        <f>IF(COUNTA($A385:$H385)=0,"",IFERROR(LOOKUP(2,1/(((LISTS!$H$2:$H$26&lt;&gt;"")*ISNUMBER(SEARCH(LISTS!$H$2:$H$26,$G385)))+((LISTS!$I$2:$I$26&lt;&gt;"")*ISNUMBER(SEARCH(LISTS!$I$2:$I$26,$E385)))),LISTS!$K$2:$K$26),"OTRO"))</f>
        <v/>
      </c>
      <c r="K385" s="11">
        <f>IF($I385&lt;&gt;"SI",0,IFERROR($F385,0))</f>
        <v/>
      </c>
      <c r="L385" s="9">
        <f>IF(COUNTA($A385:$H385)=0,"",IF($J385="OTRO",IFERROR(LOOKUP(2,1/(((LISTS!$H$2:$H$26&lt;&gt;"")*ISNUMBER(SEARCH(LISTS!$H$2:$H$26,$G385)))+((LISTS!$I$2:$I$26&lt;&gt;"")*ISNUMBER(SEARCH(LISTS!$I$2:$I$26,$E385)))),LISTS!$L$2:$L$26),"Concepto DIAN no mapeado a casilla automatica"),IF(LEFT($J385,4)="TOPE","Control automatico DIAN: "&amp;$J385,"Casilla automatica: "&amp;$J385)))</f>
        <v/>
      </c>
    </row>
    <row r="386">
      <c r="A386" s="9" t="n"/>
      <c r="B386" s="9" t="n"/>
      <c r="C386" s="9" t="n"/>
      <c r="D386" s="9" t="n"/>
      <c r="E386" s="9" t="n"/>
      <c r="F386" s="11" t="n"/>
      <c r="G386" s="9" t="n"/>
      <c r="H386" s="9" t="n"/>
      <c r="I386" s="9">
        <f>IF(COUNTA($A386:$H386)=0,"",IF($J386="OTRO","NO","SI"))</f>
        <v/>
      </c>
      <c r="J386" s="9">
        <f>IF(COUNTA($A386:$H386)=0,"",IFERROR(LOOKUP(2,1/(((LISTS!$H$2:$H$26&lt;&gt;"")*ISNUMBER(SEARCH(LISTS!$H$2:$H$26,$G386)))+((LISTS!$I$2:$I$26&lt;&gt;"")*ISNUMBER(SEARCH(LISTS!$I$2:$I$26,$E386)))),LISTS!$K$2:$K$26),"OTRO"))</f>
        <v/>
      </c>
      <c r="K386" s="11">
        <f>IF($I386&lt;&gt;"SI",0,IFERROR($F386,0))</f>
        <v/>
      </c>
      <c r="L386" s="9">
        <f>IF(COUNTA($A386:$H386)=0,"",IF($J386="OTRO",IFERROR(LOOKUP(2,1/(((LISTS!$H$2:$H$26&lt;&gt;"")*ISNUMBER(SEARCH(LISTS!$H$2:$H$26,$G386)))+((LISTS!$I$2:$I$26&lt;&gt;"")*ISNUMBER(SEARCH(LISTS!$I$2:$I$26,$E386)))),LISTS!$L$2:$L$26),"Concepto DIAN no mapeado a casilla automatica"),IF(LEFT($J386,4)="TOPE","Control automatico DIAN: "&amp;$J386,"Casilla automatica: "&amp;$J386)))</f>
        <v/>
      </c>
    </row>
    <row r="387">
      <c r="A387" s="9" t="n"/>
      <c r="B387" s="9" t="n"/>
      <c r="C387" s="9" t="n"/>
      <c r="D387" s="9" t="n"/>
      <c r="E387" s="9" t="n"/>
      <c r="F387" s="11" t="n"/>
      <c r="G387" s="9" t="n"/>
      <c r="H387" s="9" t="n"/>
      <c r="I387" s="9">
        <f>IF(COUNTA($A387:$H387)=0,"",IF($J387="OTRO","NO","SI"))</f>
        <v/>
      </c>
      <c r="J387" s="9">
        <f>IF(COUNTA($A387:$H387)=0,"",IFERROR(LOOKUP(2,1/(((LISTS!$H$2:$H$26&lt;&gt;"")*ISNUMBER(SEARCH(LISTS!$H$2:$H$26,$G387)))+((LISTS!$I$2:$I$26&lt;&gt;"")*ISNUMBER(SEARCH(LISTS!$I$2:$I$26,$E387)))),LISTS!$K$2:$K$26),"OTRO"))</f>
        <v/>
      </c>
      <c r="K387" s="11">
        <f>IF($I387&lt;&gt;"SI",0,IFERROR($F387,0))</f>
        <v/>
      </c>
      <c r="L387" s="9">
        <f>IF(COUNTA($A387:$H387)=0,"",IF($J387="OTRO",IFERROR(LOOKUP(2,1/(((LISTS!$H$2:$H$26&lt;&gt;"")*ISNUMBER(SEARCH(LISTS!$H$2:$H$26,$G387)))+((LISTS!$I$2:$I$26&lt;&gt;"")*ISNUMBER(SEARCH(LISTS!$I$2:$I$26,$E387)))),LISTS!$L$2:$L$26),"Concepto DIAN no mapeado a casilla automatica"),IF(LEFT($J387,4)="TOPE","Control automatico DIAN: "&amp;$J387,"Casilla automatica: "&amp;$J387)))</f>
        <v/>
      </c>
    </row>
    <row r="388">
      <c r="A388" s="9" t="n"/>
      <c r="B388" s="9" t="n"/>
      <c r="C388" s="9" t="n"/>
      <c r="D388" s="9" t="n"/>
      <c r="E388" s="9" t="n"/>
      <c r="F388" s="11" t="n"/>
      <c r="G388" s="9" t="n"/>
      <c r="H388" s="9" t="n"/>
      <c r="I388" s="9">
        <f>IF(COUNTA($A388:$H388)=0,"",IF($J388="OTRO","NO","SI"))</f>
        <v/>
      </c>
      <c r="J388" s="9">
        <f>IF(COUNTA($A388:$H388)=0,"",IFERROR(LOOKUP(2,1/(((LISTS!$H$2:$H$26&lt;&gt;"")*ISNUMBER(SEARCH(LISTS!$H$2:$H$26,$G388)))+((LISTS!$I$2:$I$26&lt;&gt;"")*ISNUMBER(SEARCH(LISTS!$I$2:$I$26,$E388)))),LISTS!$K$2:$K$26),"OTRO"))</f>
        <v/>
      </c>
      <c r="K388" s="11">
        <f>IF($I388&lt;&gt;"SI",0,IFERROR($F388,0))</f>
        <v/>
      </c>
      <c r="L388" s="9">
        <f>IF(COUNTA($A388:$H388)=0,"",IF($J388="OTRO",IFERROR(LOOKUP(2,1/(((LISTS!$H$2:$H$26&lt;&gt;"")*ISNUMBER(SEARCH(LISTS!$H$2:$H$26,$G388)))+((LISTS!$I$2:$I$26&lt;&gt;"")*ISNUMBER(SEARCH(LISTS!$I$2:$I$26,$E388)))),LISTS!$L$2:$L$26),"Concepto DIAN no mapeado a casilla automatica"),IF(LEFT($J388,4)="TOPE","Control automatico DIAN: "&amp;$J388,"Casilla automatica: "&amp;$J388)))</f>
        <v/>
      </c>
    </row>
    <row r="389">
      <c r="A389" s="9" t="n"/>
      <c r="B389" s="9" t="n"/>
      <c r="C389" s="9" t="n"/>
      <c r="D389" s="9" t="n"/>
      <c r="E389" s="9" t="n"/>
      <c r="F389" s="11" t="n"/>
      <c r="G389" s="9" t="n"/>
      <c r="H389" s="9" t="n"/>
      <c r="I389" s="9">
        <f>IF(COUNTA($A389:$H389)=0,"",IF($J389="OTRO","NO","SI"))</f>
        <v/>
      </c>
      <c r="J389" s="9">
        <f>IF(COUNTA($A389:$H389)=0,"",IFERROR(LOOKUP(2,1/(((LISTS!$H$2:$H$26&lt;&gt;"")*ISNUMBER(SEARCH(LISTS!$H$2:$H$26,$G389)))+((LISTS!$I$2:$I$26&lt;&gt;"")*ISNUMBER(SEARCH(LISTS!$I$2:$I$26,$E389)))),LISTS!$K$2:$K$26),"OTRO"))</f>
        <v/>
      </c>
      <c r="K389" s="11">
        <f>IF($I389&lt;&gt;"SI",0,IFERROR($F389,0))</f>
        <v/>
      </c>
      <c r="L389" s="9">
        <f>IF(COUNTA($A389:$H389)=0,"",IF($J389="OTRO",IFERROR(LOOKUP(2,1/(((LISTS!$H$2:$H$26&lt;&gt;"")*ISNUMBER(SEARCH(LISTS!$H$2:$H$26,$G389)))+((LISTS!$I$2:$I$26&lt;&gt;"")*ISNUMBER(SEARCH(LISTS!$I$2:$I$26,$E389)))),LISTS!$L$2:$L$26),"Concepto DIAN no mapeado a casilla automatica"),IF(LEFT($J389,4)="TOPE","Control automatico DIAN: "&amp;$J389,"Casilla automatica: "&amp;$J389)))</f>
        <v/>
      </c>
    </row>
    <row r="390">
      <c r="A390" s="9" t="n"/>
      <c r="B390" s="9" t="n"/>
      <c r="C390" s="9" t="n"/>
      <c r="D390" s="9" t="n"/>
      <c r="E390" s="9" t="n"/>
      <c r="F390" s="11" t="n"/>
      <c r="G390" s="9" t="n"/>
      <c r="H390" s="9" t="n"/>
      <c r="I390" s="9">
        <f>IF(COUNTA($A390:$H390)=0,"",IF($J390="OTRO","NO","SI"))</f>
        <v/>
      </c>
      <c r="J390" s="9">
        <f>IF(COUNTA($A390:$H390)=0,"",IFERROR(LOOKUP(2,1/(((LISTS!$H$2:$H$26&lt;&gt;"")*ISNUMBER(SEARCH(LISTS!$H$2:$H$26,$G390)))+((LISTS!$I$2:$I$26&lt;&gt;"")*ISNUMBER(SEARCH(LISTS!$I$2:$I$26,$E390)))),LISTS!$K$2:$K$26),"OTRO"))</f>
        <v/>
      </c>
      <c r="K390" s="11">
        <f>IF($I390&lt;&gt;"SI",0,IFERROR($F390,0))</f>
        <v/>
      </c>
      <c r="L390" s="9">
        <f>IF(COUNTA($A390:$H390)=0,"",IF($J390="OTRO",IFERROR(LOOKUP(2,1/(((LISTS!$H$2:$H$26&lt;&gt;"")*ISNUMBER(SEARCH(LISTS!$H$2:$H$26,$G390)))+((LISTS!$I$2:$I$26&lt;&gt;"")*ISNUMBER(SEARCH(LISTS!$I$2:$I$26,$E390)))),LISTS!$L$2:$L$26),"Concepto DIAN no mapeado a casilla automatica"),IF(LEFT($J390,4)="TOPE","Control automatico DIAN: "&amp;$J390,"Casilla automatica: "&amp;$J390)))</f>
        <v/>
      </c>
    </row>
    <row r="391">
      <c r="A391" s="9" t="n"/>
      <c r="B391" s="9" t="n"/>
      <c r="C391" s="9" t="n"/>
      <c r="D391" s="9" t="n"/>
      <c r="E391" s="9" t="n"/>
      <c r="F391" s="11" t="n"/>
      <c r="G391" s="9" t="n"/>
      <c r="H391" s="9" t="n"/>
      <c r="I391" s="9">
        <f>IF(COUNTA($A391:$H391)=0,"",IF($J391="OTRO","NO","SI"))</f>
        <v/>
      </c>
      <c r="J391" s="9">
        <f>IF(COUNTA($A391:$H391)=0,"",IFERROR(LOOKUP(2,1/(((LISTS!$H$2:$H$26&lt;&gt;"")*ISNUMBER(SEARCH(LISTS!$H$2:$H$26,$G391)))+((LISTS!$I$2:$I$26&lt;&gt;"")*ISNUMBER(SEARCH(LISTS!$I$2:$I$26,$E391)))),LISTS!$K$2:$K$26),"OTRO"))</f>
        <v/>
      </c>
      <c r="K391" s="11">
        <f>IF($I391&lt;&gt;"SI",0,IFERROR($F391,0))</f>
        <v/>
      </c>
      <c r="L391" s="9">
        <f>IF(COUNTA($A391:$H391)=0,"",IF($J391="OTRO",IFERROR(LOOKUP(2,1/(((LISTS!$H$2:$H$26&lt;&gt;"")*ISNUMBER(SEARCH(LISTS!$H$2:$H$26,$G391)))+((LISTS!$I$2:$I$26&lt;&gt;"")*ISNUMBER(SEARCH(LISTS!$I$2:$I$26,$E391)))),LISTS!$L$2:$L$26),"Concepto DIAN no mapeado a casilla automatica"),IF(LEFT($J391,4)="TOPE","Control automatico DIAN: "&amp;$J391,"Casilla automatica: "&amp;$J391)))</f>
        <v/>
      </c>
    </row>
    <row r="392">
      <c r="A392" s="9" t="n"/>
      <c r="B392" s="9" t="n"/>
      <c r="C392" s="9" t="n"/>
      <c r="D392" s="9" t="n"/>
      <c r="E392" s="9" t="n"/>
      <c r="F392" s="11" t="n"/>
      <c r="G392" s="9" t="n"/>
      <c r="H392" s="9" t="n"/>
      <c r="I392" s="9">
        <f>IF(COUNTA($A392:$H392)=0,"",IF($J392="OTRO","NO","SI"))</f>
        <v/>
      </c>
      <c r="J392" s="9">
        <f>IF(COUNTA($A392:$H392)=0,"",IFERROR(LOOKUP(2,1/(((LISTS!$H$2:$H$26&lt;&gt;"")*ISNUMBER(SEARCH(LISTS!$H$2:$H$26,$G392)))+((LISTS!$I$2:$I$26&lt;&gt;"")*ISNUMBER(SEARCH(LISTS!$I$2:$I$26,$E392)))),LISTS!$K$2:$K$26),"OTRO"))</f>
        <v/>
      </c>
      <c r="K392" s="11">
        <f>IF($I392&lt;&gt;"SI",0,IFERROR($F392,0))</f>
        <v/>
      </c>
      <c r="L392" s="9">
        <f>IF(COUNTA($A392:$H392)=0,"",IF($J392="OTRO",IFERROR(LOOKUP(2,1/(((LISTS!$H$2:$H$26&lt;&gt;"")*ISNUMBER(SEARCH(LISTS!$H$2:$H$26,$G392)))+((LISTS!$I$2:$I$26&lt;&gt;"")*ISNUMBER(SEARCH(LISTS!$I$2:$I$26,$E392)))),LISTS!$L$2:$L$26),"Concepto DIAN no mapeado a casilla automatica"),IF(LEFT($J392,4)="TOPE","Control automatico DIAN: "&amp;$J392,"Casilla automatica: "&amp;$J392)))</f>
        <v/>
      </c>
    </row>
    <row r="393">
      <c r="A393" s="9" t="n"/>
      <c r="B393" s="9" t="n"/>
      <c r="C393" s="9" t="n"/>
      <c r="D393" s="9" t="n"/>
      <c r="E393" s="9" t="n"/>
      <c r="F393" s="11" t="n"/>
      <c r="G393" s="9" t="n"/>
      <c r="H393" s="9" t="n"/>
      <c r="I393" s="9">
        <f>IF(COUNTA($A393:$H393)=0,"",IF($J393="OTRO","NO","SI"))</f>
        <v/>
      </c>
      <c r="J393" s="9">
        <f>IF(COUNTA($A393:$H393)=0,"",IFERROR(LOOKUP(2,1/(((LISTS!$H$2:$H$26&lt;&gt;"")*ISNUMBER(SEARCH(LISTS!$H$2:$H$26,$G393)))+((LISTS!$I$2:$I$26&lt;&gt;"")*ISNUMBER(SEARCH(LISTS!$I$2:$I$26,$E393)))),LISTS!$K$2:$K$26),"OTRO"))</f>
        <v/>
      </c>
      <c r="K393" s="11">
        <f>IF($I393&lt;&gt;"SI",0,IFERROR($F393,0))</f>
        <v/>
      </c>
      <c r="L393" s="9">
        <f>IF(COUNTA($A393:$H393)=0,"",IF($J393="OTRO",IFERROR(LOOKUP(2,1/(((LISTS!$H$2:$H$26&lt;&gt;"")*ISNUMBER(SEARCH(LISTS!$H$2:$H$26,$G393)))+((LISTS!$I$2:$I$26&lt;&gt;"")*ISNUMBER(SEARCH(LISTS!$I$2:$I$26,$E393)))),LISTS!$L$2:$L$26),"Concepto DIAN no mapeado a casilla automatica"),IF(LEFT($J393,4)="TOPE","Control automatico DIAN: "&amp;$J393,"Casilla automatica: "&amp;$J393)))</f>
        <v/>
      </c>
    </row>
    <row r="394">
      <c r="A394" s="9" t="n"/>
      <c r="B394" s="9" t="n"/>
      <c r="C394" s="9" t="n"/>
      <c r="D394" s="9" t="n"/>
      <c r="E394" s="9" t="n"/>
      <c r="F394" s="11" t="n"/>
      <c r="G394" s="9" t="n"/>
      <c r="H394" s="9" t="n"/>
      <c r="I394" s="9">
        <f>IF(COUNTA($A394:$H394)=0,"",IF($J394="OTRO","NO","SI"))</f>
        <v/>
      </c>
      <c r="J394" s="9">
        <f>IF(COUNTA($A394:$H394)=0,"",IFERROR(LOOKUP(2,1/(((LISTS!$H$2:$H$26&lt;&gt;"")*ISNUMBER(SEARCH(LISTS!$H$2:$H$26,$G394)))+((LISTS!$I$2:$I$26&lt;&gt;"")*ISNUMBER(SEARCH(LISTS!$I$2:$I$26,$E394)))),LISTS!$K$2:$K$26),"OTRO"))</f>
        <v/>
      </c>
      <c r="K394" s="11">
        <f>IF($I394&lt;&gt;"SI",0,IFERROR($F394,0))</f>
        <v/>
      </c>
      <c r="L394" s="9">
        <f>IF(COUNTA($A394:$H394)=0,"",IF($J394="OTRO",IFERROR(LOOKUP(2,1/(((LISTS!$H$2:$H$26&lt;&gt;"")*ISNUMBER(SEARCH(LISTS!$H$2:$H$26,$G394)))+((LISTS!$I$2:$I$26&lt;&gt;"")*ISNUMBER(SEARCH(LISTS!$I$2:$I$26,$E394)))),LISTS!$L$2:$L$26),"Concepto DIAN no mapeado a casilla automatica"),IF(LEFT($J394,4)="TOPE","Control automatico DIAN: "&amp;$J394,"Casilla automatica: "&amp;$J394)))</f>
        <v/>
      </c>
    </row>
    <row r="395">
      <c r="A395" s="9" t="n"/>
      <c r="B395" s="9" t="n"/>
      <c r="C395" s="9" t="n"/>
      <c r="D395" s="9" t="n"/>
      <c r="E395" s="9" t="n"/>
      <c r="F395" s="11" t="n"/>
      <c r="G395" s="9" t="n"/>
      <c r="H395" s="9" t="n"/>
      <c r="I395" s="9">
        <f>IF(COUNTA($A395:$H395)=0,"",IF($J395="OTRO","NO","SI"))</f>
        <v/>
      </c>
      <c r="J395" s="9">
        <f>IF(COUNTA($A395:$H395)=0,"",IFERROR(LOOKUP(2,1/(((LISTS!$H$2:$H$26&lt;&gt;"")*ISNUMBER(SEARCH(LISTS!$H$2:$H$26,$G395)))+((LISTS!$I$2:$I$26&lt;&gt;"")*ISNUMBER(SEARCH(LISTS!$I$2:$I$26,$E395)))),LISTS!$K$2:$K$26),"OTRO"))</f>
        <v/>
      </c>
      <c r="K395" s="11">
        <f>IF($I395&lt;&gt;"SI",0,IFERROR($F395,0))</f>
        <v/>
      </c>
      <c r="L395" s="9">
        <f>IF(COUNTA($A395:$H395)=0,"",IF($J395="OTRO",IFERROR(LOOKUP(2,1/(((LISTS!$H$2:$H$26&lt;&gt;"")*ISNUMBER(SEARCH(LISTS!$H$2:$H$26,$G395)))+((LISTS!$I$2:$I$26&lt;&gt;"")*ISNUMBER(SEARCH(LISTS!$I$2:$I$26,$E395)))),LISTS!$L$2:$L$26),"Concepto DIAN no mapeado a casilla automatica"),IF(LEFT($J395,4)="TOPE","Control automatico DIAN: "&amp;$J395,"Casilla automatica: "&amp;$J395)))</f>
        <v/>
      </c>
    </row>
    <row r="396">
      <c r="A396" s="9" t="n"/>
      <c r="B396" s="9" t="n"/>
      <c r="C396" s="9" t="n"/>
      <c r="D396" s="9" t="n"/>
      <c r="E396" s="9" t="n"/>
      <c r="F396" s="11" t="n"/>
      <c r="G396" s="9" t="n"/>
      <c r="H396" s="9" t="n"/>
      <c r="I396" s="9">
        <f>IF(COUNTA($A396:$H396)=0,"",IF($J396="OTRO","NO","SI"))</f>
        <v/>
      </c>
      <c r="J396" s="9">
        <f>IF(COUNTA($A396:$H396)=0,"",IFERROR(LOOKUP(2,1/(((LISTS!$H$2:$H$26&lt;&gt;"")*ISNUMBER(SEARCH(LISTS!$H$2:$H$26,$G396)))+((LISTS!$I$2:$I$26&lt;&gt;"")*ISNUMBER(SEARCH(LISTS!$I$2:$I$26,$E396)))),LISTS!$K$2:$K$26),"OTRO"))</f>
        <v/>
      </c>
      <c r="K396" s="11">
        <f>IF($I396&lt;&gt;"SI",0,IFERROR($F396,0))</f>
        <v/>
      </c>
      <c r="L396" s="9">
        <f>IF(COUNTA($A396:$H396)=0,"",IF($J396="OTRO",IFERROR(LOOKUP(2,1/(((LISTS!$H$2:$H$26&lt;&gt;"")*ISNUMBER(SEARCH(LISTS!$H$2:$H$26,$G396)))+((LISTS!$I$2:$I$26&lt;&gt;"")*ISNUMBER(SEARCH(LISTS!$I$2:$I$26,$E396)))),LISTS!$L$2:$L$26),"Concepto DIAN no mapeado a casilla automatica"),IF(LEFT($J396,4)="TOPE","Control automatico DIAN: "&amp;$J396,"Casilla automatica: "&amp;$J396)))</f>
        <v/>
      </c>
    </row>
    <row r="397">
      <c r="A397" s="9" t="n"/>
      <c r="B397" s="9" t="n"/>
      <c r="C397" s="9" t="n"/>
      <c r="D397" s="9" t="n"/>
      <c r="E397" s="9" t="n"/>
      <c r="F397" s="11" t="n"/>
      <c r="G397" s="9" t="n"/>
      <c r="H397" s="9" t="n"/>
      <c r="I397" s="9">
        <f>IF(COUNTA($A397:$H397)=0,"",IF($J397="OTRO","NO","SI"))</f>
        <v/>
      </c>
      <c r="J397" s="9">
        <f>IF(COUNTA($A397:$H397)=0,"",IFERROR(LOOKUP(2,1/(((LISTS!$H$2:$H$26&lt;&gt;"")*ISNUMBER(SEARCH(LISTS!$H$2:$H$26,$G397)))+((LISTS!$I$2:$I$26&lt;&gt;"")*ISNUMBER(SEARCH(LISTS!$I$2:$I$26,$E397)))),LISTS!$K$2:$K$26),"OTRO"))</f>
        <v/>
      </c>
      <c r="K397" s="11">
        <f>IF($I397&lt;&gt;"SI",0,IFERROR($F397,0))</f>
        <v/>
      </c>
      <c r="L397" s="9">
        <f>IF(COUNTA($A397:$H397)=0,"",IF($J397="OTRO",IFERROR(LOOKUP(2,1/(((LISTS!$H$2:$H$26&lt;&gt;"")*ISNUMBER(SEARCH(LISTS!$H$2:$H$26,$G397)))+((LISTS!$I$2:$I$26&lt;&gt;"")*ISNUMBER(SEARCH(LISTS!$I$2:$I$26,$E397)))),LISTS!$L$2:$L$26),"Concepto DIAN no mapeado a casilla automatica"),IF(LEFT($J397,4)="TOPE","Control automatico DIAN: "&amp;$J397,"Casilla automatica: "&amp;$J397)))</f>
        <v/>
      </c>
    </row>
    <row r="398">
      <c r="A398" s="9" t="n"/>
      <c r="B398" s="9" t="n"/>
      <c r="C398" s="9" t="n"/>
      <c r="D398" s="9" t="n"/>
      <c r="E398" s="9" t="n"/>
      <c r="F398" s="11" t="n"/>
      <c r="G398" s="9" t="n"/>
      <c r="H398" s="9" t="n"/>
      <c r="I398" s="9">
        <f>IF(COUNTA($A398:$H398)=0,"",IF($J398="OTRO","NO","SI"))</f>
        <v/>
      </c>
      <c r="J398" s="9">
        <f>IF(COUNTA($A398:$H398)=0,"",IFERROR(LOOKUP(2,1/(((LISTS!$H$2:$H$26&lt;&gt;"")*ISNUMBER(SEARCH(LISTS!$H$2:$H$26,$G398)))+((LISTS!$I$2:$I$26&lt;&gt;"")*ISNUMBER(SEARCH(LISTS!$I$2:$I$26,$E398)))),LISTS!$K$2:$K$26),"OTRO"))</f>
        <v/>
      </c>
      <c r="K398" s="11">
        <f>IF($I398&lt;&gt;"SI",0,IFERROR($F398,0))</f>
        <v/>
      </c>
      <c r="L398" s="9">
        <f>IF(COUNTA($A398:$H398)=0,"",IF($J398="OTRO",IFERROR(LOOKUP(2,1/(((LISTS!$H$2:$H$26&lt;&gt;"")*ISNUMBER(SEARCH(LISTS!$H$2:$H$26,$G398)))+((LISTS!$I$2:$I$26&lt;&gt;"")*ISNUMBER(SEARCH(LISTS!$I$2:$I$26,$E398)))),LISTS!$L$2:$L$26),"Concepto DIAN no mapeado a casilla automatica"),IF(LEFT($J398,4)="TOPE","Control automatico DIAN: "&amp;$J398,"Casilla automatica: "&amp;$J398)))</f>
        <v/>
      </c>
    </row>
    <row r="399">
      <c r="A399" s="9" t="n"/>
      <c r="B399" s="9" t="n"/>
      <c r="C399" s="9" t="n"/>
      <c r="D399" s="9" t="n"/>
      <c r="E399" s="9" t="n"/>
      <c r="F399" s="11" t="n"/>
      <c r="G399" s="9" t="n"/>
      <c r="H399" s="9" t="n"/>
      <c r="I399" s="9">
        <f>IF(COUNTA($A399:$H399)=0,"",IF($J399="OTRO","NO","SI"))</f>
        <v/>
      </c>
      <c r="J399" s="9">
        <f>IF(COUNTA($A399:$H399)=0,"",IFERROR(LOOKUP(2,1/(((LISTS!$H$2:$H$26&lt;&gt;"")*ISNUMBER(SEARCH(LISTS!$H$2:$H$26,$G399)))+((LISTS!$I$2:$I$26&lt;&gt;"")*ISNUMBER(SEARCH(LISTS!$I$2:$I$26,$E399)))),LISTS!$K$2:$K$26),"OTRO"))</f>
        <v/>
      </c>
      <c r="K399" s="11">
        <f>IF($I399&lt;&gt;"SI",0,IFERROR($F399,0))</f>
        <v/>
      </c>
      <c r="L399" s="9">
        <f>IF(COUNTA($A399:$H399)=0,"",IF($J399="OTRO",IFERROR(LOOKUP(2,1/(((LISTS!$H$2:$H$26&lt;&gt;"")*ISNUMBER(SEARCH(LISTS!$H$2:$H$26,$G399)))+((LISTS!$I$2:$I$26&lt;&gt;"")*ISNUMBER(SEARCH(LISTS!$I$2:$I$26,$E399)))),LISTS!$L$2:$L$26),"Concepto DIAN no mapeado a casilla automatica"),IF(LEFT($J399,4)="TOPE","Control automatico DIAN: "&amp;$J399,"Casilla automatica: "&amp;$J399)))</f>
        <v/>
      </c>
    </row>
    <row r="400">
      <c r="A400" s="9" t="n"/>
      <c r="B400" s="9" t="n"/>
      <c r="C400" s="9" t="n"/>
      <c r="D400" s="9" t="n"/>
      <c r="E400" s="9" t="n"/>
      <c r="F400" s="11" t="n"/>
      <c r="G400" s="9" t="n"/>
      <c r="H400" s="9" t="n"/>
      <c r="I400" s="9">
        <f>IF(COUNTA($A400:$H400)=0,"",IF($J400="OTRO","NO","SI"))</f>
        <v/>
      </c>
      <c r="J400" s="9">
        <f>IF(COUNTA($A400:$H400)=0,"",IFERROR(LOOKUP(2,1/(((LISTS!$H$2:$H$26&lt;&gt;"")*ISNUMBER(SEARCH(LISTS!$H$2:$H$26,$G400)))+((LISTS!$I$2:$I$26&lt;&gt;"")*ISNUMBER(SEARCH(LISTS!$I$2:$I$26,$E400)))),LISTS!$K$2:$K$26),"OTRO"))</f>
        <v/>
      </c>
      <c r="K400" s="11">
        <f>IF($I400&lt;&gt;"SI",0,IFERROR($F400,0))</f>
        <v/>
      </c>
      <c r="L400" s="9">
        <f>IF(COUNTA($A400:$H400)=0,"",IF($J400="OTRO",IFERROR(LOOKUP(2,1/(((LISTS!$H$2:$H$26&lt;&gt;"")*ISNUMBER(SEARCH(LISTS!$H$2:$H$26,$G400)))+((LISTS!$I$2:$I$26&lt;&gt;"")*ISNUMBER(SEARCH(LISTS!$I$2:$I$26,$E400)))),LISTS!$L$2:$L$26),"Concepto DIAN no mapeado a casilla automatica"),IF(LEFT($J400,4)="TOPE","Control automatico DIAN: "&amp;$J400,"Casilla automatica: "&amp;$J400)))</f>
        <v/>
      </c>
    </row>
    <row r="401">
      <c r="A401" s="9" t="n"/>
      <c r="B401" s="9" t="n"/>
      <c r="C401" s="9" t="n"/>
      <c r="D401" s="9" t="n"/>
      <c r="E401" s="9" t="n"/>
      <c r="F401" s="11" t="n"/>
      <c r="G401" s="9" t="n"/>
      <c r="H401" s="9" t="n"/>
      <c r="I401" s="9">
        <f>IF(COUNTA($A401:$H401)=0,"",IF($J401="OTRO","NO","SI"))</f>
        <v/>
      </c>
      <c r="J401" s="9">
        <f>IF(COUNTA($A401:$H401)=0,"",IFERROR(LOOKUP(2,1/(((LISTS!$H$2:$H$26&lt;&gt;"")*ISNUMBER(SEARCH(LISTS!$H$2:$H$26,$G401)))+((LISTS!$I$2:$I$26&lt;&gt;"")*ISNUMBER(SEARCH(LISTS!$I$2:$I$26,$E401)))),LISTS!$K$2:$K$26),"OTRO"))</f>
        <v/>
      </c>
      <c r="K401" s="11">
        <f>IF($I401&lt;&gt;"SI",0,IFERROR($F401,0))</f>
        <v/>
      </c>
      <c r="L401" s="9">
        <f>IF(COUNTA($A401:$H401)=0,"",IF($J401="OTRO",IFERROR(LOOKUP(2,1/(((LISTS!$H$2:$H$26&lt;&gt;"")*ISNUMBER(SEARCH(LISTS!$H$2:$H$26,$G401)))+((LISTS!$I$2:$I$26&lt;&gt;"")*ISNUMBER(SEARCH(LISTS!$I$2:$I$26,$E401)))),LISTS!$L$2:$L$26),"Concepto DIAN no mapeado a casilla automatica"),IF(LEFT($J401,4)="TOPE","Control automatico DIAN: "&amp;$J401,"Casilla automatica: "&amp;$J401)))</f>
        <v/>
      </c>
    </row>
    <row r="402">
      <c r="A402" s="9" t="n"/>
      <c r="B402" s="9" t="n"/>
      <c r="C402" s="9" t="n"/>
      <c r="D402" s="9" t="n"/>
      <c r="E402" s="9" t="n"/>
      <c r="F402" s="11" t="n"/>
      <c r="G402" s="9" t="n"/>
      <c r="H402" s="9" t="n"/>
      <c r="I402" s="9">
        <f>IF(COUNTA($A402:$H402)=0,"",IF($J402="OTRO","NO","SI"))</f>
        <v/>
      </c>
      <c r="J402" s="9">
        <f>IF(COUNTA($A402:$H402)=0,"",IFERROR(LOOKUP(2,1/(((LISTS!$H$2:$H$26&lt;&gt;"")*ISNUMBER(SEARCH(LISTS!$H$2:$H$26,$G402)))+((LISTS!$I$2:$I$26&lt;&gt;"")*ISNUMBER(SEARCH(LISTS!$I$2:$I$26,$E402)))),LISTS!$K$2:$K$26),"OTRO"))</f>
        <v/>
      </c>
      <c r="K402" s="11">
        <f>IF($I402&lt;&gt;"SI",0,IFERROR($F402,0))</f>
        <v/>
      </c>
      <c r="L402" s="9">
        <f>IF(COUNTA($A402:$H402)=0,"",IF($J402="OTRO",IFERROR(LOOKUP(2,1/(((LISTS!$H$2:$H$26&lt;&gt;"")*ISNUMBER(SEARCH(LISTS!$H$2:$H$26,$G402)))+((LISTS!$I$2:$I$26&lt;&gt;"")*ISNUMBER(SEARCH(LISTS!$I$2:$I$26,$E402)))),LISTS!$L$2:$L$26),"Concepto DIAN no mapeado a casilla automatica"),IF(LEFT($J402,4)="TOPE","Control automatico DIAN: "&amp;$J402,"Casilla automatica: "&amp;$J402)))</f>
        <v/>
      </c>
    </row>
    <row r="403">
      <c r="A403" s="9" t="n"/>
      <c r="B403" s="9" t="n"/>
      <c r="C403" s="9" t="n"/>
      <c r="D403" s="9" t="n"/>
      <c r="E403" s="9" t="n"/>
      <c r="F403" s="11" t="n"/>
      <c r="G403" s="9" t="n"/>
      <c r="H403" s="9" t="n"/>
      <c r="I403" s="9">
        <f>IF(COUNTA($A403:$H403)=0,"",IF($J403="OTRO","NO","SI"))</f>
        <v/>
      </c>
      <c r="J403" s="9">
        <f>IF(COUNTA($A403:$H403)=0,"",IFERROR(LOOKUP(2,1/(((LISTS!$H$2:$H$26&lt;&gt;"")*ISNUMBER(SEARCH(LISTS!$H$2:$H$26,$G403)))+((LISTS!$I$2:$I$26&lt;&gt;"")*ISNUMBER(SEARCH(LISTS!$I$2:$I$26,$E403)))),LISTS!$K$2:$K$26),"OTRO"))</f>
        <v/>
      </c>
      <c r="K403" s="11">
        <f>IF($I403&lt;&gt;"SI",0,IFERROR($F403,0))</f>
        <v/>
      </c>
      <c r="L403" s="9">
        <f>IF(COUNTA($A403:$H403)=0,"",IF($J403="OTRO",IFERROR(LOOKUP(2,1/(((LISTS!$H$2:$H$26&lt;&gt;"")*ISNUMBER(SEARCH(LISTS!$H$2:$H$26,$G403)))+((LISTS!$I$2:$I$26&lt;&gt;"")*ISNUMBER(SEARCH(LISTS!$I$2:$I$26,$E403)))),LISTS!$L$2:$L$26),"Concepto DIAN no mapeado a casilla automatica"),IF(LEFT($J403,4)="TOPE","Control automatico DIAN: "&amp;$J403,"Casilla automatica: "&amp;$J403)))</f>
        <v/>
      </c>
    </row>
    <row r="404">
      <c r="A404" s="9" t="n"/>
      <c r="B404" s="9" t="n"/>
      <c r="C404" s="9" t="n"/>
      <c r="D404" s="9" t="n"/>
      <c r="E404" s="9" t="n"/>
      <c r="F404" s="11" t="n"/>
      <c r="G404" s="9" t="n"/>
      <c r="H404" s="9" t="n"/>
      <c r="I404" s="9">
        <f>IF(COUNTA($A404:$H404)=0,"",IF($J404="OTRO","NO","SI"))</f>
        <v/>
      </c>
      <c r="J404" s="9">
        <f>IF(COUNTA($A404:$H404)=0,"",IFERROR(LOOKUP(2,1/(((LISTS!$H$2:$H$26&lt;&gt;"")*ISNUMBER(SEARCH(LISTS!$H$2:$H$26,$G404)))+((LISTS!$I$2:$I$26&lt;&gt;"")*ISNUMBER(SEARCH(LISTS!$I$2:$I$26,$E404)))),LISTS!$K$2:$K$26),"OTRO"))</f>
        <v/>
      </c>
      <c r="K404" s="11">
        <f>IF($I404&lt;&gt;"SI",0,IFERROR($F404,0))</f>
        <v/>
      </c>
      <c r="L404" s="9">
        <f>IF(COUNTA($A404:$H404)=0,"",IF($J404="OTRO",IFERROR(LOOKUP(2,1/(((LISTS!$H$2:$H$26&lt;&gt;"")*ISNUMBER(SEARCH(LISTS!$H$2:$H$26,$G404)))+((LISTS!$I$2:$I$26&lt;&gt;"")*ISNUMBER(SEARCH(LISTS!$I$2:$I$26,$E404)))),LISTS!$L$2:$L$26),"Concepto DIAN no mapeado a casilla automatica"),IF(LEFT($J404,4)="TOPE","Control automatico DIAN: "&amp;$J404,"Casilla automatica: "&amp;$J404)))</f>
        <v/>
      </c>
    </row>
    <row r="405">
      <c r="A405" s="9" t="n"/>
      <c r="B405" s="9" t="n"/>
      <c r="C405" s="9" t="n"/>
      <c r="D405" s="9" t="n"/>
      <c r="E405" s="9" t="n"/>
      <c r="F405" s="11" t="n"/>
      <c r="G405" s="9" t="n"/>
      <c r="H405" s="9" t="n"/>
      <c r="I405" s="9">
        <f>IF(COUNTA($A405:$H405)=0,"",IF($J405="OTRO","NO","SI"))</f>
        <v/>
      </c>
      <c r="J405" s="9">
        <f>IF(COUNTA($A405:$H405)=0,"",IFERROR(LOOKUP(2,1/(((LISTS!$H$2:$H$26&lt;&gt;"")*ISNUMBER(SEARCH(LISTS!$H$2:$H$26,$G405)))+((LISTS!$I$2:$I$26&lt;&gt;"")*ISNUMBER(SEARCH(LISTS!$I$2:$I$26,$E405)))),LISTS!$K$2:$K$26),"OTRO"))</f>
        <v/>
      </c>
      <c r="K405" s="11">
        <f>IF($I405&lt;&gt;"SI",0,IFERROR($F405,0))</f>
        <v/>
      </c>
      <c r="L405" s="9">
        <f>IF(COUNTA($A405:$H405)=0,"",IF($J405="OTRO",IFERROR(LOOKUP(2,1/(((LISTS!$H$2:$H$26&lt;&gt;"")*ISNUMBER(SEARCH(LISTS!$H$2:$H$26,$G405)))+((LISTS!$I$2:$I$26&lt;&gt;"")*ISNUMBER(SEARCH(LISTS!$I$2:$I$26,$E405)))),LISTS!$L$2:$L$26),"Concepto DIAN no mapeado a casilla automatica"),IF(LEFT($J405,4)="TOPE","Control automatico DIAN: "&amp;$J405,"Casilla automatica: "&amp;$J405)))</f>
        <v/>
      </c>
    </row>
    <row r="406">
      <c r="A406" s="9" t="n"/>
      <c r="B406" s="9" t="n"/>
      <c r="C406" s="9" t="n"/>
      <c r="D406" s="9" t="n"/>
      <c r="E406" s="9" t="n"/>
      <c r="F406" s="11" t="n"/>
      <c r="G406" s="9" t="n"/>
      <c r="H406" s="9" t="n"/>
      <c r="I406" s="9">
        <f>IF(COUNTA($A406:$H406)=0,"",IF($J406="OTRO","NO","SI"))</f>
        <v/>
      </c>
      <c r="J406" s="9">
        <f>IF(COUNTA($A406:$H406)=0,"",IFERROR(LOOKUP(2,1/(((LISTS!$H$2:$H$26&lt;&gt;"")*ISNUMBER(SEARCH(LISTS!$H$2:$H$26,$G406)))+((LISTS!$I$2:$I$26&lt;&gt;"")*ISNUMBER(SEARCH(LISTS!$I$2:$I$26,$E406)))),LISTS!$K$2:$K$26),"OTRO"))</f>
        <v/>
      </c>
      <c r="K406" s="11">
        <f>IF($I406&lt;&gt;"SI",0,IFERROR($F406,0))</f>
        <v/>
      </c>
      <c r="L406" s="9">
        <f>IF(COUNTA($A406:$H406)=0,"",IF($J406="OTRO",IFERROR(LOOKUP(2,1/(((LISTS!$H$2:$H$26&lt;&gt;"")*ISNUMBER(SEARCH(LISTS!$H$2:$H$26,$G406)))+((LISTS!$I$2:$I$26&lt;&gt;"")*ISNUMBER(SEARCH(LISTS!$I$2:$I$26,$E406)))),LISTS!$L$2:$L$26),"Concepto DIAN no mapeado a casilla automatica"),IF(LEFT($J406,4)="TOPE","Control automatico DIAN: "&amp;$J406,"Casilla automatica: "&amp;$J406)))</f>
        <v/>
      </c>
    </row>
    <row r="407">
      <c r="A407" s="9" t="n"/>
      <c r="B407" s="9" t="n"/>
      <c r="C407" s="9" t="n"/>
      <c r="D407" s="9" t="n"/>
      <c r="E407" s="9" t="n"/>
      <c r="F407" s="11" t="n"/>
      <c r="G407" s="9" t="n"/>
      <c r="H407" s="9" t="n"/>
      <c r="I407" s="9">
        <f>IF(COUNTA($A407:$H407)=0,"",IF($J407="OTRO","NO","SI"))</f>
        <v/>
      </c>
      <c r="J407" s="9">
        <f>IF(COUNTA($A407:$H407)=0,"",IFERROR(LOOKUP(2,1/(((LISTS!$H$2:$H$26&lt;&gt;"")*ISNUMBER(SEARCH(LISTS!$H$2:$H$26,$G407)))+((LISTS!$I$2:$I$26&lt;&gt;"")*ISNUMBER(SEARCH(LISTS!$I$2:$I$26,$E407)))),LISTS!$K$2:$K$26),"OTRO"))</f>
        <v/>
      </c>
      <c r="K407" s="11">
        <f>IF($I407&lt;&gt;"SI",0,IFERROR($F407,0))</f>
        <v/>
      </c>
      <c r="L407" s="9">
        <f>IF(COUNTA($A407:$H407)=0,"",IF($J407="OTRO",IFERROR(LOOKUP(2,1/(((LISTS!$H$2:$H$26&lt;&gt;"")*ISNUMBER(SEARCH(LISTS!$H$2:$H$26,$G407)))+((LISTS!$I$2:$I$26&lt;&gt;"")*ISNUMBER(SEARCH(LISTS!$I$2:$I$26,$E407)))),LISTS!$L$2:$L$26),"Concepto DIAN no mapeado a casilla automatica"),IF(LEFT($J407,4)="TOPE","Control automatico DIAN: "&amp;$J407,"Casilla automatica: "&amp;$J407)))</f>
        <v/>
      </c>
    </row>
    <row r="408">
      <c r="A408" s="9" t="n"/>
      <c r="B408" s="9" t="n"/>
      <c r="C408" s="9" t="n"/>
      <c r="D408" s="9" t="n"/>
      <c r="E408" s="9" t="n"/>
      <c r="F408" s="11" t="n"/>
      <c r="G408" s="9" t="n"/>
      <c r="H408" s="9" t="n"/>
      <c r="I408" s="9">
        <f>IF(COUNTA($A408:$H408)=0,"",IF($J408="OTRO","NO","SI"))</f>
        <v/>
      </c>
      <c r="J408" s="9">
        <f>IF(COUNTA($A408:$H408)=0,"",IFERROR(LOOKUP(2,1/(((LISTS!$H$2:$H$26&lt;&gt;"")*ISNUMBER(SEARCH(LISTS!$H$2:$H$26,$G408)))+((LISTS!$I$2:$I$26&lt;&gt;"")*ISNUMBER(SEARCH(LISTS!$I$2:$I$26,$E408)))),LISTS!$K$2:$K$26),"OTRO"))</f>
        <v/>
      </c>
      <c r="K408" s="11">
        <f>IF($I408&lt;&gt;"SI",0,IFERROR($F408,0))</f>
        <v/>
      </c>
      <c r="L408" s="9">
        <f>IF(COUNTA($A408:$H408)=0,"",IF($J408="OTRO",IFERROR(LOOKUP(2,1/(((LISTS!$H$2:$H$26&lt;&gt;"")*ISNUMBER(SEARCH(LISTS!$H$2:$H$26,$G408)))+((LISTS!$I$2:$I$26&lt;&gt;"")*ISNUMBER(SEARCH(LISTS!$I$2:$I$26,$E408)))),LISTS!$L$2:$L$26),"Concepto DIAN no mapeado a casilla automatica"),IF(LEFT($J408,4)="TOPE","Control automatico DIAN: "&amp;$J408,"Casilla automatica: "&amp;$J408)))</f>
        <v/>
      </c>
    </row>
    <row r="409">
      <c r="A409" s="9" t="n"/>
      <c r="B409" s="9" t="n"/>
      <c r="C409" s="9" t="n"/>
      <c r="D409" s="9" t="n"/>
      <c r="E409" s="9" t="n"/>
      <c r="F409" s="11" t="n"/>
      <c r="G409" s="9" t="n"/>
      <c r="H409" s="9" t="n"/>
      <c r="I409" s="9">
        <f>IF(COUNTA($A409:$H409)=0,"",IF($J409="OTRO","NO","SI"))</f>
        <v/>
      </c>
      <c r="J409" s="9">
        <f>IF(COUNTA($A409:$H409)=0,"",IFERROR(LOOKUP(2,1/(((LISTS!$H$2:$H$26&lt;&gt;"")*ISNUMBER(SEARCH(LISTS!$H$2:$H$26,$G409)))+((LISTS!$I$2:$I$26&lt;&gt;"")*ISNUMBER(SEARCH(LISTS!$I$2:$I$26,$E409)))),LISTS!$K$2:$K$26),"OTRO"))</f>
        <v/>
      </c>
      <c r="K409" s="11">
        <f>IF($I409&lt;&gt;"SI",0,IFERROR($F409,0))</f>
        <v/>
      </c>
      <c r="L409" s="9">
        <f>IF(COUNTA($A409:$H409)=0,"",IF($J409="OTRO",IFERROR(LOOKUP(2,1/(((LISTS!$H$2:$H$26&lt;&gt;"")*ISNUMBER(SEARCH(LISTS!$H$2:$H$26,$G409)))+((LISTS!$I$2:$I$26&lt;&gt;"")*ISNUMBER(SEARCH(LISTS!$I$2:$I$26,$E409)))),LISTS!$L$2:$L$26),"Concepto DIAN no mapeado a casilla automatica"),IF(LEFT($J409,4)="TOPE","Control automatico DIAN: "&amp;$J409,"Casilla automatica: "&amp;$J409)))</f>
        <v/>
      </c>
    </row>
    <row r="410">
      <c r="A410" s="9" t="n"/>
      <c r="B410" s="9" t="n"/>
      <c r="C410" s="9" t="n"/>
      <c r="D410" s="9" t="n"/>
      <c r="E410" s="9" t="n"/>
      <c r="F410" s="11" t="n"/>
      <c r="G410" s="9" t="n"/>
      <c r="H410" s="9" t="n"/>
      <c r="I410" s="9">
        <f>IF(COUNTA($A410:$H410)=0,"",IF($J410="OTRO","NO","SI"))</f>
        <v/>
      </c>
      <c r="J410" s="9">
        <f>IF(COUNTA($A410:$H410)=0,"",IFERROR(LOOKUP(2,1/(((LISTS!$H$2:$H$26&lt;&gt;"")*ISNUMBER(SEARCH(LISTS!$H$2:$H$26,$G410)))+((LISTS!$I$2:$I$26&lt;&gt;"")*ISNUMBER(SEARCH(LISTS!$I$2:$I$26,$E410)))),LISTS!$K$2:$K$26),"OTRO"))</f>
        <v/>
      </c>
      <c r="K410" s="11">
        <f>IF($I410&lt;&gt;"SI",0,IFERROR($F410,0))</f>
        <v/>
      </c>
      <c r="L410" s="9">
        <f>IF(COUNTA($A410:$H410)=0,"",IF($J410="OTRO",IFERROR(LOOKUP(2,1/(((LISTS!$H$2:$H$26&lt;&gt;"")*ISNUMBER(SEARCH(LISTS!$H$2:$H$26,$G410)))+((LISTS!$I$2:$I$26&lt;&gt;"")*ISNUMBER(SEARCH(LISTS!$I$2:$I$26,$E410)))),LISTS!$L$2:$L$26),"Concepto DIAN no mapeado a casilla automatica"),IF(LEFT($J410,4)="TOPE","Control automatico DIAN: "&amp;$J410,"Casilla automatica: "&amp;$J410)))</f>
        <v/>
      </c>
    </row>
    <row r="411">
      <c r="A411" s="9" t="n"/>
      <c r="B411" s="9" t="n"/>
      <c r="C411" s="9" t="n"/>
      <c r="D411" s="9" t="n"/>
      <c r="E411" s="9" t="n"/>
      <c r="F411" s="11" t="n"/>
      <c r="G411" s="9" t="n"/>
      <c r="H411" s="9" t="n"/>
      <c r="I411" s="9">
        <f>IF(COUNTA($A411:$H411)=0,"",IF($J411="OTRO","NO","SI"))</f>
        <v/>
      </c>
      <c r="J411" s="9">
        <f>IF(COUNTA($A411:$H411)=0,"",IFERROR(LOOKUP(2,1/(((LISTS!$H$2:$H$26&lt;&gt;"")*ISNUMBER(SEARCH(LISTS!$H$2:$H$26,$G411)))+((LISTS!$I$2:$I$26&lt;&gt;"")*ISNUMBER(SEARCH(LISTS!$I$2:$I$26,$E411)))),LISTS!$K$2:$K$26),"OTRO"))</f>
        <v/>
      </c>
      <c r="K411" s="11">
        <f>IF($I411&lt;&gt;"SI",0,IFERROR($F411,0))</f>
        <v/>
      </c>
      <c r="L411" s="9">
        <f>IF(COUNTA($A411:$H411)=0,"",IF($J411="OTRO",IFERROR(LOOKUP(2,1/(((LISTS!$H$2:$H$26&lt;&gt;"")*ISNUMBER(SEARCH(LISTS!$H$2:$H$26,$G411)))+((LISTS!$I$2:$I$26&lt;&gt;"")*ISNUMBER(SEARCH(LISTS!$I$2:$I$26,$E411)))),LISTS!$L$2:$L$26),"Concepto DIAN no mapeado a casilla automatica"),IF(LEFT($J411,4)="TOPE","Control automatico DIAN: "&amp;$J411,"Casilla automatica: "&amp;$J411)))</f>
        <v/>
      </c>
    </row>
    <row r="412">
      <c r="A412" s="9" t="n"/>
      <c r="B412" s="9" t="n"/>
      <c r="C412" s="9" t="n"/>
      <c r="D412" s="9" t="n"/>
      <c r="E412" s="9" t="n"/>
      <c r="F412" s="11" t="n"/>
      <c r="G412" s="9" t="n"/>
      <c r="H412" s="9" t="n"/>
      <c r="I412" s="9">
        <f>IF(COUNTA($A412:$H412)=0,"",IF($J412="OTRO","NO","SI"))</f>
        <v/>
      </c>
      <c r="J412" s="9">
        <f>IF(COUNTA($A412:$H412)=0,"",IFERROR(LOOKUP(2,1/(((LISTS!$H$2:$H$26&lt;&gt;"")*ISNUMBER(SEARCH(LISTS!$H$2:$H$26,$G412)))+((LISTS!$I$2:$I$26&lt;&gt;"")*ISNUMBER(SEARCH(LISTS!$I$2:$I$26,$E412)))),LISTS!$K$2:$K$26),"OTRO"))</f>
        <v/>
      </c>
      <c r="K412" s="11">
        <f>IF($I412&lt;&gt;"SI",0,IFERROR($F412,0))</f>
        <v/>
      </c>
      <c r="L412" s="9">
        <f>IF(COUNTA($A412:$H412)=0,"",IF($J412="OTRO",IFERROR(LOOKUP(2,1/(((LISTS!$H$2:$H$26&lt;&gt;"")*ISNUMBER(SEARCH(LISTS!$H$2:$H$26,$G412)))+((LISTS!$I$2:$I$26&lt;&gt;"")*ISNUMBER(SEARCH(LISTS!$I$2:$I$26,$E412)))),LISTS!$L$2:$L$26),"Concepto DIAN no mapeado a casilla automatica"),IF(LEFT($J412,4)="TOPE","Control automatico DIAN: "&amp;$J412,"Casilla automatica: "&amp;$J412)))</f>
        <v/>
      </c>
    </row>
    <row r="413">
      <c r="A413" s="9" t="n"/>
      <c r="B413" s="9" t="n"/>
      <c r="C413" s="9" t="n"/>
      <c r="D413" s="9" t="n"/>
      <c r="E413" s="9" t="n"/>
      <c r="F413" s="11" t="n"/>
      <c r="G413" s="9" t="n"/>
      <c r="H413" s="9" t="n"/>
      <c r="I413" s="9">
        <f>IF(COUNTA($A413:$H413)=0,"",IF($J413="OTRO","NO","SI"))</f>
        <v/>
      </c>
      <c r="J413" s="9">
        <f>IF(COUNTA($A413:$H413)=0,"",IFERROR(LOOKUP(2,1/(((LISTS!$H$2:$H$26&lt;&gt;"")*ISNUMBER(SEARCH(LISTS!$H$2:$H$26,$G413)))+((LISTS!$I$2:$I$26&lt;&gt;"")*ISNUMBER(SEARCH(LISTS!$I$2:$I$26,$E413)))),LISTS!$K$2:$K$26),"OTRO"))</f>
        <v/>
      </c>
      <c r="K413" s="11">
        <f>IF($I413&lt;&gt;"SI",0,IFERROR($F413,0))</f>
        <v/>
      </c>
      <c r="L413" s="9">
        <f>IF(COUNTA($A413:$H413)=0,"",IF($J413="OTRO",IFERROR(LOOKUP(2,1/(((LISTS!$H$2:$H$26&lt;&gt;"")*ISNUMBER(SEARCH(LISTS!$H$2:$H$26,$G413)))+((LISTS!$I$2:$I$26&lt;&gt;"")*ISNUMBER(SEARCH(LISTS!$I$2:$I$26,$E413)))),LISTS!$L$2:$L$26),"Concepto DIAN no mapeado a casilla automatica"),IF(LEFT($J413,4)="TOPE","Control automatico DIAN: "&amp;$J413,"Casilla automatica: "&amp;$J413)))</f>
        <v/>
      </c>
    </row>
    <row r="414">
      <c r="A414" s="9" t="n"/>
      <c r="B414" s="9" t="n"/>
      <c r="C414" s="9" t="n"/>
      <c r="D414" s="9" t="n"/>
      <c r="E414" s="9" t="n"/>
      <c r="F414" s="11" t="n"/>
      <c r="G414" s="9" t="n"/>
      <c r="H414" s="9" t="n"/>
      <c r="I414" s="9">
        <f>IF(COUNTA($A414:$H414)=0,"",IF($J414="OTRO","NO","SI"))</f>
        <v/>
      </c>
      <c r="J414" s="9">
        <f>IF(COUNTA($A414:$H414)=0,"",IFERROR(LOOKUP(2,1/(((LISTS!$H$2:$H$26&lt;&gt;"")*ISNUMBER(SEARCH(LISTS!$H$2:$H$26,$G414)))+((LISTS!$I$2:$I$26&lt;&gt;"")*ISNUMBER(SEARCH(LISTS!$I$2:$I$26,$E414)))),LISTS!$K$2:$K$26),"OTRO"))</f>
        <v/>
      </c>
      <c r="K414" s="11">
        <f>IF($I414&lt;&gt;"SI",0,IFERROR($F414,0))</f>
        <v/>
      </c>
      <c r="L414" s="9">
        <f>IF(COUNTA($A414:$H414)=0,"",IF($J414="OTRO",IFERROR(LOOKUP(2,1/(((LISTS!$H$2:$H$26&lt;&gt;"")*ISNUMBER(SEARCH(LISTS!$H$2:$H$26,$G414)))+((LISTS!$I$2:$I$26&lt;&gt;"")*ISNUMBER(SEARCH(LISTS!$I$2:$I$26,$E414)))),LISTS!$L$2:$L$26),"Concepto DIAN no mapeado a casilla automatica"),IF(LEFT($J414,4)="TOPE","Control automatico DIAN: "&amp;$J414,"Casilla automatica: "&amp;$J414)))</f>
        <v/>
      </c>
    </row>
    <row r="415">
      <c r="A415" s="9" t="n"/>
      <c r="B415" s="9" t="n"/>
      <c r="C415" s="9" t="n"/>
      <c r="D415" s="9" t="n"/>
      <c r="E415" s="9" t="n"/>
      <c r="F415" s="11" t="n"/>
      <c r="G415" s="9" t="n"/>
      <c r="H415" s="9" t="n"/>
      <c r="I415" s="9">
        <f>IF(COUNTA($A415:$H415)=0,"",IF($J415="OTRO","NO","SI"))</f>
        <v/>
      </c>
      <c r="J415" s="9">
        <f>IF(COUNTA($A415:$H415)=0,"",IFERROR(LOOKUP(2,1/(((LISTS!$H$2:$H$26&lt;&gt;"")*ISNUMBER(SEARCH(LISTS!$H$2:$H$26,$G415)))+((LISTS!$I$2:$I$26&lt;&gt;"")*ISNUMBER(SEARCH(LISTS!$I$2:$I$26,$E415)))),LISTS!$K$2:$K$26),"OTRO"))</f>
        <v/>
      </c>
      <c r="K415" s="11">
        <f>IF($I415&lt;&gt;"SI",0,IFERROR($F415,0))</f>
        <v/>
      </c>
      <c r="L415" s="9">
        <f>IF(COUNTA($A415:$H415)=0,"",IF($J415="OTRO",IFERROR(LOOKUP(2,1/(((LISTS!$H$2:$H$26&lt;&gt;"")*ISNUMBER(SEARCH(LISTS!$H$2:$H$26,$G415)))+((LISTS!$I$2:$I$26&lt;&gt;"")*ISNUMBER(SEARCH(LISTS!$I$2:$I$26,$E415)))),LISTS!$L$2:$L$26),"Concepto DIAN no mapeado a casilla automatica"),IF(LEFT($J415,4)="TOPE","Control automatico DIAN: "&amp;$J415,"Casilla automatica: "&amp;$J415)))</f>
        <v/>
      </c>
    </row>
    <row r="416">
      <c r="A416" s="9" t="n"/>
      <c r="B416" s="9" t="n"/>
      <c r="C416" s="9" t="n"/>
      <c r="D416" s="9" t="n"/>
      <c r="E416" s="9" t="n"/>
      <c r="F416" s="11" t="n"/>
      <c r="G416" s="9" t="n"/>
      <c r="H416" s="9" t="n"/>
      <c r="I416" s="9">
        <f>IF(COUNTA($A416:$H416)=0,"",IF($J416="OTRO","NO","SI"))</f>
        <v/>
      </c>
      <c r="J416" s="9">
        <f>IF(COUNTA($A416:$H416)=0,"",IFERROR(LOOKUP(2,1/(((LISTS!$H$2:$H$26&lt;&gt;"")*ISNUMBER(SEARCH(LISTS!$H$2:$H$26,$G416)))+((LISTS!$I$2:$I$26&lt;&gt;"")*ISNUMBER(SEARCH(LISTS!$I$2:$I$26,$E416)))),LISTS!$K$2:$K$26),"OTRO"))</f>
        <v/>
      </c>
      <c r="K416" s="11">
        <f>IF($I416&lt;&gt;"SI",0,IFERROR($F416,0))</f>
        <v/>
      </c>
      <c r="L416" s="9">
        <f>IF(COUNTA($A416:$H416)=0,"",IF($J416="OTRO",IFERROR(LOOKUP(2,1/(((LISTS!$H$2:$H$26&lt;&gt;"")*ISNUMBER(SEARCH(LISTS!$H$2:$H$26,$G416)))+((LISTS!$I$2:$I$26&lt;&gt;"")*ISNUMBER(SEARCH(LISTS!$I$2:$I$26,$E416)))),LISTS!$L$2:$L$26),"Concepto DIAN no mapeado a casilla automatica"),IF(LEFT($J416,4)="TOPE","Control automatico DIAN: "&amp;$J416,"Casilla automatica: "&amp;$J416)))</f>
        <v/>
      </c>
    </row>
    <row r="417">
      <c r="A417" s="9" t="n"/>
      <c r="B417" s="9" t="n"/>
      <c r="C417" s="9" t="n"/>
      <c r="D417" s="9" t="n"/>
      <c r="E417" s="9" t="n"/>
      <c r="F417" s="11" t="n"/>
      <c r="G417" s="9" t="n"/>
      <c r="H417" s="9" t="n"/>
      <c r="I417" s="9">
        <f>IF(COUNTA($A417:$H417)=0,"",IF($J417="OTRO","NO","SI"))</f>
        <v/>
      </c>
      <c r="J417" s="9">
        <f>IF(COUNTA($A417:$H417)=0,"",IFERROR(LOOKUP(2,1/(((LISTS!$H$2:$H$26&lt;&gt;"")*ISNUMBER(SEARCH(LISTS!$H$2:$H$26,$G417)))+((LISTS!$I$2:$I$26&lt;&gt;"")*ISNUMBER(SEARCH(LISTS!$I$2:$I$26,$E417)))),LISTS!$K$2:$K$26),"OTRO"))</f>
        <v/>
      </c>
      <c r="K417" s="11">
        <f>IF($I417&lt;&gt;"SI",0,IFERROR($F417,0))</f>
        <v/>
      </c>
      <c r="L417" s="9">
        <f>IF(COUNTA($A417:$H417)=0,"",IF($J417="OTRO",IFERROR(LOOKUP(2,1/(((LISTS!$H$2:$H$26&lt;&gt;"")*ISNUMBER(SEARCH(LISTS!$H$2:$H$26,$G417)))+((LISTS!$I$2:$I$26&lt;&gt;"")*ISNUMBER(SEARCH(LISTS!$I$2:$I$26,$E417)))),LISTS!$L$2:$L$26),"Concepto DIAN no mapeado a casilla automatica"),IF(LEFT($J417,4)="TOPE","Control automatico DIAN: "&amp;$J417,"Casilla automatica: "&amp;$J417)))</f>
        <v/>
      </c>
    </row>
    <row r="418">
      <c r="A418" s="9" t="n"/>
      <c r="B418" s="9" t="n"/>
      <c r="C418" s="9" t="n"/>
      <c r="D418" s="9" t="n"/>
      <c r="E418" s="9" t="n"/>
      <c r="F418" s="11" t="n"/>
      <c r="G418" s="9" t="n"/>
      <c r="H418" s="9" t="n"/>
      <c r="I418" s="9">
        <f>IF(COUNTA($A418:$H418)=0,"",IF($J418="OTRO","NO","SI"))</f>
        <v/>
      </c>
      <c r="J418" s="9">
        <f>IF(COUNTA($A418:$H418)=0,"",IFERROR(LOOKUP(2,1/(((LISTS!$H$2:$H$26&lt;&gt;"")*ISNUMBER(SEARCH(LISTS!$H$2:$H$26,$G418)))+((LISTS!$I$2:$I$26&lt;&gt;"")*ISNUMBER(SEARCH(LISTS!$I$2:$I$26,$E418)))),LISTS!$K$2:$K$26),"OTRO"))</f>
        <v/>
      </c>
      <c r="K418" s="11">
        <f>IF($I418&lt;&gt;"SI",0,IFERROR($F418,0))</f>
        <v/>
      </c>
      <c r="L418" s="9">
        <f>IF(COUNTA($A418:$H418)=0,"",IF($J418="OTRO",IFERROR(LOOKUP(2,1/(((LISTS!$H$2:$H$26&lt;&gt;"")*ISNUMBER(SEARCH(LISTS!$H$2:$H$26,$G418)))+((LISTS!$I$2:$I$26&lt;&gt;"")*ISNUMBER(SEARCH(LISTS!$I$2:$I$26,$E418)))),LISTS!$L$2:$L$26),"Concepto DIAN no mapeado a casilla automatica"),IF(LEFT($J418,4)="TOPE","Control automatico DIAN: "&amp;$J418,"Casilla automatica: "&amp;$J418)))</f>
        <v/>
      </c>
    </row>
    <row r="419">
      <c r="A419" s="9" t="n"/>
      <c r="B419" s="9" t="n"/>
      <c r="C419" s="9" t="n"/>
      <c r="D419" s="9" t="n"/>
      <c r="E419" s="9" t="n"/>
      <c r="F419" s="11" t="n"/>
      <c r="G419" s="9" t="n"/>
      <c r="H419" s="9" t="n"/>
      <c r="I419" s="9">
        <f>IF(COUNTA($A419:$H419)=0,"",IF($J419="OTRO","NO","SI"))</f>
        <v/>
      </c>
      <c r="J419" s="9">
        <f>IF(COUNTA($A419:$H419)=0,"",IFERROR(LOOKUP(2,1/(((LISTS!$H$2:$H$26&lt;&gt;"")*ISNUMBER(SEARCH(LISTS!$H$2:$H$26,$G419)))+((LISTS!$I$2:$I$26&lt;&gt;"")*ISNUMBER(SEARCH(LISTS!$I$2:$I$26,$E419)))),LISTS!$K$2:$K$26),"OTRO"))</f>
        <v/>
      </c>
      <c r="K419" s="11">
        <f>IF($I419&lt;&gt;"SI",0,IFERROR($F419,0))</f>
        <v/>
      </c>
      <c r="L419" s="9">
        <f>IF(COUNTA($A419:$H419)=0,"",IF($J419="OTRO",IFERROR(LOOKUP(2,1/(((LISTS!$H$2:$H$26&lt;&gt;"")*ISNUMBER(SEARCH(LISTS!$H$2:$H$26,$G419)))+((LISTS!$I$2:$I$26&lt;&gt;"")*ISNUMBER(SEARCH(LISTS!$I$2:$I$26,$E419)))),LISTS!$L$2:$L$26),"Concepto DIAN no mapeado a casilla automatica"),IF(LEFT($J419,4)="TOPE","Control automatico DIAN: "&amp;$J419,"Casilla automatica: "&amp;$J419)))</f>
        <v/>
      </c>
    </row>
    <row r="420">
      <c r="A420" s="9" t="n"/>
      <c r="B420" s="9" t="n"/>
      <c r="C420" s="9" t="n"/>
      <c r="D420" s="9" t="n"/>
      <c r="E420" s="9" t="n"/>
      <c r="F420" s="11" t="n"/>
      <c r="G420" s="9" t="n"/>
      <c r="H420" s="9" t="n"/>
      <c r="I420" s="9">
        <f>IF(COUNTA($A420:$H420)=0,"",IF($J420="OTRO","NO","SI"))</f>
        <v/>
      </c>
      <c r="J420" s="9">
        <f>IF(COUNTA($A420:$H420)=0,"",IFERROR(LOOKUP(2,1/(((LISTS!$H$2:$H$26&lt;&gt;"")*ISNUMBER(SEARCH(LISTS!$H$2:$H$26,$G420)))+((LISTS!$I$2:$I$26&lt;&gt;"")*ISNUMBER(SEARCH(LISTS!$I$2:$I$26,$E420)))),LISTS!$K$2:$K$26),"OTRO"))</f>
        <v/>
      </c>
      <c r="K420" s="11">
        <f>IF($I420&lt;&gt;"SI",0,IFERROR($F420,0))</f>
        <v/>
      </c>
      <c r="L420" s="9">
        <f>IF(COUNTA($A420:$H420)=0,"",IF($J420="OTRO",IFERROR(LOOKUP(2,1/(((LISTS!$H$2:$H$26&lt;&gt;"")*ISNUMBER(SEARCH(LISTS!$H$2:$H$26,$G420)))+((LISTS!$I$2:$I$26&lt;&gt;"")*ISNUMBER(SEARCH(LISTS!$I$2:$I$26,$E420)))),LISTS!$L$2:$L$26),"Concepto DIAN no mapeado a casilla automatica"),IF(LEFT($J420,4)="TOPE","Control automatico DIAN: "&amp;$J420,"Casilla automatica: "&amp;$J420)))</f>
        <v/>
      </c>
    </row>
    <row r="421">
      <c r="A421" s="9" t="n"/>
      <c r="B421" s="9" t="n"/>
      <c r="C421" s="9" t="n"/>
      <c r="D421" s="9" t="n"/>
      <c r="E421" s="9" t="n"/>
      <c r="F421" s="11" t="n"/>
      <c r="G421" s="9" t="n"/>
      <c r="H421" s="9" t="n"/>
      <c r="I421" s="9">
        <f>IF(COUNTA($A421:$H421)=0,"",IF($J421="OTRO","NO","SI"))</f>
        <v/>
      </c>
      <c r="J421" s="9">
        <f>IF(COUNTA($A421:$H421)=0,"",IFERROR(LOOKUP(2,1/(((LISTS!$H$2:$H$26&lt;&gt;"")*ISNUMBER(SEARCH(LISTS!$H$2:$H$26,$G421)))+((LISTS!$I$2:$I$26&lt;&gt;"")*ISNUMBER(SEARCH(LISTS!$I$2:$I$26,$E421)))),LISTS!$K$2:$K$26),"OTRO"))</f>
        <v/>
      </c>
      <c r="K421" s="11">
        <f>IF($I421&lt;&gt;"SI",0,IFERROR($F421,0))</f>
        <v/>
      </c>
      <c r="L421" s="9">
        <f>IF(COUNTA($A421:$H421)=0,"",IF($J421="OTRO",IFERROR(LOOKUP(2,1/(((LISTS!$H$2:$H$26&lt;&gt;"")*ISNUMBER(SEARCH(LISTS!$H$2:$H$26,$G421)))+((LISTS!$I$2:$I$26&lt;&gt;"")*ISNUMBER(SEARCH(LISTS!$I$2:$I$26,$E421)))),LISTS!$L$2:$L$26),"Concepto DIAN no mapeado a casilla automatica"),IF(LEFT($J421,4)="TOPE","Control automatico DIAN: "&amp;$J421,"Casilla automatica: "&amp;$J421)))</f>
        <v/>
      </c>
    </row>
    <row r="422">
      <c r="A422" s="9" t="n"/>
      <c r="B422" s="9" t="n"/>
      <c r="C422" s="9" t="n"/>
      <c r="D422" s="9" t="n"/>
      <c r="E422" s="9" t="n"/>
      <c r="F422" s="11" t="n"/>
      <c r="G422" s="9" t="n"/>
      <c r="H422" s="9" t="n"/>
      <c r="I422" s="9">
        <f>IF(COUNTA($A422:$H422)=0,"",IF($J422="OTRO","NO","SI"))</f>
        <v/>
      </c>
      <c r="J422" s="9">
        <f>IF(COUNTA($A422:$H422)=0,"",IFERROR(LOOKUP(2,1/(((LISTS!$H$2:$H$26&lt;&gt;"")*ISNUMBER(SEARCH(LISTS!$H$2:$H$26,$G422)))+((LISTS!$I$2:$I$26&lt;&gt;"")*ISNUMBER(SEARCH(LISTS!$I$2:$I$26,$E422)))),LISTS!$K$2:$K$26),"OTRO"))</f>
        <v/>
      </c>
      <c r="K422" s="11">
        <f>IF($I422&lt;&gt;"SI",0,IFERROR($F422,0))</f>
        <v/>
      </c>
      <c r="L422" s="9">
        <f>IF(COUNTA($A422:$H422)=0,"",IF($J422="OTRO",IFERROR(LOOKUP(2,1/(((LISTS!$H$2:$H$26&lt;&gt;"")*ISNUMBER(SEARCH(LISTS!$H$2:$H$26,$G422)))+((LISTS!$I$2:$I$26&lt;&gt;"")*ISNUMBER(SEARCH(LISTS!$I$2:$I$26,$E422)))),LISTS!$L$2:$L$26),"Concepto DIAN no mapeado a casilla automatica"),IF(LEFT($J422,4)="TOPE","Control automatico DIAN: "&amp;$J422,"Casilla automatica: "&amp;$J422)))</f>
        <v/>
      </c>
    </row>
    <row r="423">
      <c r="A423" s="9" t="n"/>
      <c r="B423" s="9" t="n"/>
      <c r="C423" s="9" t="n"/>
      <c r="D423" s="9" t="n"/>
      <c r="E423" s="9" t="n"/>
      <c r="F423" s="11" t="n"/>
      <c r="G423" s="9" t="n"/>
      <c r="H423" s="9" t="n"/>
      <c r="I423" s="9">
        <f>IF(COUNTA($A423:$H423)=0,"",IF($J423="OTRO","NO","SI"))</f>
        <v/>
      </c>
      <c r="J423" s="9">
        <f>IF(COUNTA($A423:$H423)=0,"",IFERROR(LOOKUP(2,1/(((LISTS!$H$2:$H$26&lt;&gt;"")*ISNUMBER(SEARCH(LISTS!$H$2:$H$26,$G423)))+((LISTS!$I$2:$I$26&lt;&gt;"")*ISNUMBER(SEARCH(LISTS!$I$2:$I$26,$E423)))),LISTS!$K$2:$K$26),"OTRO"))</f>
        <v/>
      </c>
      <c r="K423" s="11">
        <f>IF($I423&lt;&gt;"SI",0,IFERROR($F423,0))</f>
        <v/>
      </c>
      <c r="L423" s="9">
        <f>IF(COUNTA($A423:$H423)=0,"",IF($J423="OTRO",IFERROR(LOOKUP(2,1/(((LISTS!$H$2:$H$26&lt;&gt;"")*ISNUMBER(SEARCH(LISTS!$H$2:$H$26,$G423)))+((LISTS!$I$2:$I$26&lt;&gt;"")*ISNUMBER(SEARCH(LISTS!$I$2:$I$26,$E423)))),LISTS!$L$2:$L$26),"Concepto DIAN no mapeado a casilla automatica"),IF(LEFT($J423,4)="TOPE","Control automatico DIAN: "&amp;$J423,"Casilla automatica: "&amp;$J423)))</f>
        <v/>
      </c>
    </row>
    <row r="424">
      <c r="A424" s="9" t="n"/>
      <c r="B424" s="9" t="n"/>
      <c r="C424" s="9" t="n"/>
      <c r="D424" s="9" t="n"/>
      <c r="E424" s="9" t="n"/>
      <c r="F424" s="11" t="n"/>
      <c r="G424" s="9" t="n"/>
      <c r="H424" s="9" t="n"/>
      <c r="I424" s="9">
        <f>IF(COUNTA($A424:$H424)=0,"",IF($J424="OTRO","NO","SI"))</f>
        <v/>
      </c>
      <c r="J424" s="9">
        <f>IF(COUNTA($A424:$H424)=0,"",IFERROR(LOOKUP(2,1/(((LISTS!$H$2:$H$26&lt;&gt;"")*ISNUMBER(SEARCH(LISTS!$H$2:$H$26,$G424)))+((LISTS!$I$2:$I$26&lt;&gt;"")*ISNUMBER(SEARCH(LISTS!$I$2:$I$26,$E424)))),LISTS!$K$2:$K$26),"OTRO"))</f>
        <v/>
      </c>
      <c r="K424" s="11">
        <f>IF($I424&lt;&gt;"SI",0,IFERROR($F424,0))</f>
        <v/>
      </c>
      <c r="L424" s="9">
        <f>IF(COUNTA($A424:$H424)=0,"",IF($J424="OTRO",IFERROR(LOOKUP(2,1/(((LISTS!$H$2:$H$26&lt;&gt;"")*ISNUMBER(SEARCH(LISTS!$H$2:$H$26,$G424)))+((LISTS!$I$2:$I$26&lt;&gt;"")*ISNUMBER(SEARCH(LISTS!$I$2:$I$26,$E424)))),LISTS!$L$2:$L$26),"Concepto DIAN no mapeado a casilla automatica"),IF(LEFT($J424,4)="TOPE","Control automatico DIAN: "&amp;$J424,"Casilla automatica: "&amp;$J424)))</f>
        <v/>
      </c>
    </row>
    <row r="425">
      <c r="A425" s="9" t="n"/>
      <c r="B425" s="9" t="n"/>
      <c r="C425" s="9" t="n"/>
      <c r="D425" s="9" t="n"/>
      <c r="E425" s="9" t="n"/>
      <c r="F425" s="11" t="n"/>
      <c r="G425" s="9" t="n"/>
      <c r="H425" s="9" t="n"/>
      <c r="I425" s="9">
        <f>IF(COUNTA($A425:$H425)=0,"",IF($J425="OTRO","NO","SI"))</f>
        <v/>
      </c>
      <c r="J425" s="9">
        <f>IF(COUNTA($A425:$H425)=0,"",IFERROR(LOOKUP(2,1/(((LISTS!$H$2:$H$26&lt;&gt;"")*ISNUMBER(SEARCH(LISTS!$H$2:$H$26,$G425)))+((LISTS!$I$2:$I$26&lt;&gt;"")*ISNUMBER(SEARCH(LISTS!$I$2:$I$26,$E425)))),LISTS!$K$2:$K$26),"OTRO"))</f>
        <v/>
      </c>
      <c r="K425" s="11">
        <f>IF($I425&lt;&gt;"SI",0,IFERROR($F425,0))</f>
        <v/>
      </c>
      <c r="L425" s="9">
        <f>IF(COUNTA($A425:$H425)=0,"",IF($J425="OTRO",IFERROR(LOOKUP(2,1/(((LISTS!$H$2:$H$26&lt;&gt;"")*ISNUMBER(SEARCH(LISTS!$H$2:$H$26,$G425)))+((LISTS!$I$2:$I$26&lt;&gt;"")*ISNUMBER(SEARCH(LISTS!$I$2:$I$26,$E425)))),LISTS!$L$2:$L$26),"Concepto DIAN no mapeado a casilla automatica"),IF(LEFT($J425,4)="TOPE","Control automatico DIAN: "&amp;$J425,"Casilla automatica: "&amp;$J425)))</f>
        <v/>
      </c>
    </row>
    <row r="426">
      <c r="A426" s="9" t="n"/>
      <c r="B426" s="9" t="n"/>
      <c r="C426" s="9" t="n"/>
      <c r="D426" s="9" t="n"/>
      <c r="E426" s="9" t="n"/>
      <c r="F426" s="11" t="n"/>
      <c r="G426" s="9" t="n"/>
      <c r="H426" s="9" t="n"/>
      <c r="I426" s="9">
        <f>IF(COUNTA($A426:$H426)=0,"",IF($J426="OTRO","NO","SI"))</f>
        <v/>
      </c>
      <c r="J426" s="9">
        <f>IF(COUNTA($A426:$H426)=0,"",IFERROR(LOOKUP(2,1/(((LISTS!$H$2:$H$26&lt;&gt;"")*ISNUMBER(SEARCH(LISTS!$H$2:$H$26,$G426)))+((LISTS!$I$2:$I$26&lt;&gt;"")*ISNUMBER(SEARCH(LISTS!$I$2:$I$26,$E426)))),LISTS!$K$2:$K$26),"OTRO"))</f>
        <v/>
      </c>
      <c r="K426" s="11">
        <f>IF($I426&lt;&gt;"SI",0,IFERROR($F426,0))</f>
        <v/>
      </c>
      <c r="L426" s="9">
        <f>IF(COUNTA($A426:$H426)=0,"",IF($J426="OTRO",IFERROR(LOOKUP(2,1/(((LISTS!$H$2:$H$26&lt;&gt;"")*ISNUMBER(SEARCH(LISTS!$H$2:$H$26,$G426)))+((LISTS!$I$2:$I$26&lt;&gt;"")*ISNUMBER(SEARCH(LISTS!$I$2:$I$26,$E426)))),LISTS!$L$2:$L$26),"Concepto DIAN no mapeado a casilla automatica"),IF(LEFT($J426,4)="TOPE","Control automatico DIAN: "&amp;$J426,"Casilla automatica: "&amp;$J426)))</f>
        <v/>
      </c>
    </row>
    <row r="427">
      <c r="A427" s="9" t="n"/>
      <c r="B427" s="9" t="n"/>
      <c r="C427" s="9" t="n"/>
      <c r="D427" s="9" t="n"/>
      <c r="E427" s="9" t="n"/>
      <c r="F427" s="11" t="n"/>
      <c r="G427" s="9" t="n"/>
      <c r="H427" s="9" t="n"/>
      <c r="I427" s="9">
        <f>IF(COUNTA($A427:$H427)=0,"",IF($J427="OTRO","NO","SI"))</f>
        <v/>
      </c>
      <c r="J427" s="9">
        <f>IF(COUNTA($A427:$H427)=0,"",IFERROR(LOOKUP(2,1/(((LISTS!$H$2:$H$26&lt;&gt;"")*ISNUMBER(SEARCH(LISTS!$H$2:$H$26,$G427)))+((LISTS!$I$2:$I$26&lt;&gt;"")*ISNUMBER(SEARCH(LISTS!$I$2:$I$26,$E427)))),LISTS!$K$2:$K$26),"OTRO"))</f>
        <v/>
      </c>
      <c r="K427" s="11">
        <f>IF($I427&lt;&gt;"SI",0,IFERROR($F427,0))</f>
        <v/>
      </c>
      <c r="L427" s="9">
        <f>IF(COUNTA($A427:$H427)=0,"",IF($J427="OTRO",IFERROR(LOOKUP(2,1/(((LISTS!$H$2:$H$26&lt;&gt;"")*ISNUMBER(SEARCH(LISTS!$H$2:$H$26,$G427)))+((LISTS!$I$2:$I$26&lt;&gt;"")*ISNUMBER(SEARCH(LISTS!$I$2:$I$26,$E427)))),LISTS!$L$2:$L$26),"Concepto DIAN no mapeado a casilla automatica"),IF(LEFT($J427,4)="TOPE","Control automatico DIAN: "&amp;$J427,"Casilla automatica: "&amp;$J427)))</f>
        <v/>
      </c>
    </row>
    <row r="428">
      <c r="A428" s="9" t="n"/>
      <c r="B428" s="9" t="n"/>
      <c r="C428" s="9" t="n"/>
      <c r="D428" s="9" t="n"/>
      <c r="E428" s="9" t="n"/>
      <c r="F428" s="11" t="n"/>
      <c r="G428" s="9" t="n"/>
      <c r="H428" s="9" t="n"/>
      <c r="I428" s="9">
        <f>IF(COUNTA($A428:$H428)=0,"",IF($J428="OTRO","NO","SI"))</f>
        <v/>
      </c>
      <c r="J428" s="9">
        <f>IF(COUNTA($A428:$H428)=0,"",IFERROR(LOOKUP(2,1/(((LISTS!$H$2:$H$26&lt;&gt;"")*ISNUMBER(SEARCH(LISTS!$H$2:$H$26,$G428)))+((LISTS!$I$2:$I$26&lt;&gt;"")*ISNUMBER(SEARCH(LISTS!$I$2:$I$26,$E428)))),LISTS!$K$2:$K$26),"OTRO"))</f>
        <v/>
      </c>
      <c r="K428" s="11">
        <f>IF($I428&lt;&gt;"SI",0,IFERROR($F428,0))</f>
        <v/>
      </c>
      <c r="L428" s="9">
        <f>IF(COUNTA($A428:$H428)=0,"",IF($J428="OTRO",IFERROR(LOOKUP(2,1/(((LISTS!$H$2:$H$26&lt;&gt;"")*ISNUMBER(SEARCH(LISTS!$H$2:$H$26,$G428)))+((LISTS!$I$2:$I$26&lt;&gt;"")*ISNUMBER(SEARCH(LISTS!$I$2:$I$26,$E428)))),LISTS!$L$2:$L$26),"Concepto DIAN no mapeado a casilla automatica"),IF(LEFT($J428,4)="TOPE","Control automatico DIAN: "&amp;$J428,"Casilla automatica: "&amp;$J428)))</f>
        <v/>
      </c>
    </row>
    <row r="429">
      <c r="A429" s="9" t="n"/>
      <c r="B429" s="9" t="n"/>
      <c r="C429" s="9" t="n"/>
      <c r="D429" s="9" t="n"/>
      <c r="E429" s="9" t="n"/>
      <c r="F429" s="11" t="n"/>
      <c r="G429" s="9" t="n"/>
      <c r="H429" s="9" t="n"/>
      <c r="I429" s="9">
        <f>IF(COUNTA($A429:$H429)=0,"",IF($J429="OTRO","NO","SI"))</f>
        <v/>
      </c>
      <c r="J429" s="9">
        <f>IF(COUNTA($A429:$H429)=0,"",IFERROR(LOOKUP(2,1/(((LISTS!$H$2:$H$26&lt;&gt;"")*ISNUMBER(SEARCH(LISTS!$H$2:$H$26,$G429)))+((LISTS!$I$2:$I$26&lt;&gt;"")*ISNUMBER(SEARCH(LISTS!$I$2:$I$26,$E429)))),LISTS!$K$2:$K$26),"OTRO"))</f>
        <v/>
      </c>
      <c r="K429" s="11">
        <f>IF($I429&lt;&gt;"SI",0,IFERROR($F429,0))</f>
        <v/>
      </c>
      <c r="L429" s="9">
        <f>IF(COUNTA($A429:$H429)=0,"",IF($J429="OTRO",IFERROR(LOOKUP(2,1/(((LISTS!$H$2:$H$26&lt;&gt;"")*ISNUMBER(SEARCH(LISTS!$H$2:$H$26,$G429)))+((LISTS!$I$2:$I$26&lt;&gt;"")*ISNUMBER(SEARCH(LISTS!$I$2:$I$26,$E429)))),LISTS!$L$2:$L$26),"Concepto DIAN no mapeado a casilla automatica"),IF(LEFT($J429,4)="TOPE","Control automatico DIAN: "&amp;$J429,"Casilla automatica: "&amp;$J429)))</f>
        <v/>
      </c>
    </row>
    <row r="430">
      <c r="A430" s="9" t="n"/>
      <c r="B430" s="9" t="n"/>
      <c r="C430" s="9" t="n"/>
      <c r="D430" s="9" t="n"/>
      <c r="E430" s="9" t="n"/>
      <c r="F430" s="11" t="n"/>
      <c r="G430" s="9" t="n"/>
      <c r="H430" s="9" t="n"/>
      <c r="I430" s="9">
        <f>IF(COUNTA($A430:$H430)=0,"",IF($J430="OTRO","NO","SI"))</f>
        <v/>
      </c>
      <c r="J430" s="9">
        <f>IF(COUNTA($A430:$H430)=0,"",IFERROR(LOOKUP(2,1/(((LISTS!$H$2:$H$26&lt;&gt;"")*ISNUMBER(SEARCH(LISTS!$H$2:$H$26,$G430)))+((LISTS!$I$2:$I$26&lt;&gt;"")*ISNUMBER(SEARCH(LISTS!$I$2:$I$26,$E430)))),LISTS!$K$2:$K$26),"OTRO"))</f>
        <v/>
      </c>
      <c r="K430" s="11">
        <f>IF($I430&lt;&gt;"SI",0,IFERROR($F430,0))</f>
        <v/>
      </c>
      <c r="L430" s="9">
        <f>IF(COUNTA($A430:$H430)=0,"",IF($J430="OTRO",IFERROR(LOOKUP(2,1/(((LISTS!$H$2:$H$26&lt;&gt;"")*ISNUMBER(SEARCH(LISTS!$H$2:$H$26,$G430)))+((LISTS!$I$2:$I$26&lt;&gt;"")*ISNUMBER(SEARCH(LISTS!$I$2:$I$26,$E430)))),LISTS!$L$2:$L$26),"Concepto DIAN no mapeado a casilla automatica"),IF(LEFT($J430,4)="TOPE","Control automatico DIAN: "&amp;$J430,"Casilla automatica: "&amp;$J430)))</f>
        <v/>
      </c>
    </row>
    <row r="431">
      <c r="A431" s="9" t="n"/>
      <c r="B431" s="9" t="n"/>
      <c r="C431" s="9" t="n"/>
      <c r="D431" s="9" t="n"/>
      <c r="E431" s="9" t="n"/>
      <c r="F431" s="11" t="n"/>
      <c r="G431" s="9" t="n"/>
      <c r="H431" s="9" t="n"/>
      <c r="I431" s="9">
        <f>IF(COUNTA($A431:$H431)=0,"",IF($J431="OTRO","NO","SI"))</f>
        <v/>
      </c>
      <c r="J431" s="9">
        <f>IF(COUNTA($A431:$H431)=0,"",IFERROR(LOOKUP(2,1/(((LISTS!$H$2:$H$26&lt;&gt;"")*ISNUMBER(SEARCH(LISTS!$H$2:$H$26,$G431)))+((LISTS!$I$2:$I$26&lt;&gt;"")*ISNUMBER(SEARCH(LISTS!$I$2:$I$26,$E431)))),LISTS!$K$2:$K$26),"OTRO"))</f>
        <v/>
      </c>
      <c r="K431" s="11">
        <f>IF($I431&lt;&gt;"SI",0,IFERROR($F431,0))</f>
        <v/>
      </c>
      <c r="L431" s="9">
        <f>IF(COUNTA($A431:$H431)=0,"",IF($J431="OTRO",IFERROR(LOOKUP(2,1/(((LISTS!$H$2:$H$26&lt;&gt;"")*ISNUMBER(SEARCH(LISTS!$H$2:$H$26,$G431)))+((LISTS!$I$2:$I$26&lt;&gt;"")*ISNUMBER(SEARCH(LISTS!$I$2:$I$26,$E431)))),LISTS!$L$2:$L$26),"Concepto DIAN no mapeado a casilla automatica"),IF(LEFT($J431,4)="TOPE","Control automatico DIAN: "&amp;$J431,"Casilla automatica: "&amp;$J431)))</f>
        <v/>
      </c>
    </row>
    <row r="432">
      <c r="A432" s="9" t="n"/>
      <c r="B432" s="9" t="n"/>
      <c r="C432" s="9" t="n"/>
      <c r="D432" s="9" t="n"/>
      <c r="E432" s="9" t="n"/>
      <c r="F432" s="11" t="n"/>
      <c r="G432" s="9" t="n"/>
      <c r="H432" s="9" t="n"/>
      <c r="I432" s="9">
        <f>IF(COUNTA($A432:$H432)=0,"",IF($J432="OTRO","NO","SI"))</f>
        <v/>
      </c>
      <c r="J432" s="9">
        <f>IF(COUNTA($A432:$H432)=0,"",IFERROR(LOOKUP(2,1/(((LISTS!$H$2:$H$26&lt;&gt;"")*ISNUMBER(SEARCH(LISTS!$H$2:$H$26,$G432)))+((LISTS!$I$2:$I$26&lt;&gt;"")*ISNUMBER(SEARCH(LISTS!$I$2:$I$26,$E432)))),LISTS!$K$2:$K$26),"OTRO"))</f>
        <v/>
      </c>
      <c r="K432" s="11">
        <f>IF($I432&lt;&gt;"SI",0,IFERROR($F432,0))</f>
        <v/>
      </c>
      <c r="L432" s="9">
        <f>IF(COUNTA($A432:$H432)=0,"",IF($J432="OTRO",IFERROR(LOOKUP(2,1/(((LISTS!$H$2:$H$26&lt;&gt;"")*ISNUMBER(SEARCH(LISTS!$H$2:$H$26,$G432)))+((LISTS!$I$2:$I$26&lt;&gt;"")*ISNUMBER(SEARCH(LISTS!$I$2:$I$26,$E432)))),LISTS!$L$2:$L$26),"Concepto DIAN no mapeado a casilla automatica"),IF(LEFT($J432,4)="TOPE","Control automatico DIAN: "&amp;$J432,"Casilla automatica: "&amp;$J432)))</f>
        <v/>
      </c>
    </row>
    <row r="433">
      <c r="A433" s="9" t="n"/>
      <c r="B433" s="9" t="n"/>
      <c r="C433" s="9" t="n"/>
      <c r="D433" s="9" t="n"/>
      <c r="E433" s="9" t="n"/>
      <c r="F433" s="11" t="n"/>
      <c r="G433" s="9" t="n"/>
      <c r="H433" s="9" t="n"/>
      <c r="I433" s="9">
        <f>IF(COUNTA($A433:$H433)=0,"",IF($J433="OTRO","NO","SI"))</f>
        <v/>
      </c>
      <c r="J433" s="9">
        <f>IF(COUNTA($A433:$H433)=0,"",IFERROR(LOOKUP(2,1/(((LISTS!$H$2:$H$26&lt;&gt;"")*ISNUMBER(SEARCH(LISTS!$H$2:$H$26,$G433)))+((LISTS!$I$2:$I$26&lt;&gt;"")*ISNUMBER(SEARCH(LISTS!$I$2:$I$26,$E433)))),LISTS!$K$2:$K$26),"OTRO"))</f>
        <v/>
      </c>
      <c r="K433" s="11">
        <f>IF($I433&lt;&gt;"SI",0,IFERROR($F433,0))</f>
        <v/>
      </c>
      <c r="L433" s="9">
        <f>IF(COUNTA($A433:$H433)=0,"",IF($J433="OTRO",IFERROR(LOOKUP(2,1/(((LISTS!$H$2:$H$26&lt;&gt;"")*ISNUMBER(SEARCH(LISTS!$H$2:$H$26,$G433)))+((LISTS!$I$2:$I$26&lt;&gt;"")*ISNUMBER(SEARCH(LISTS!$I$2:$I$26,$E433)))),LISTS!$L$2:$L$26),"Concepto DIAN no mapeado a casilla automatica"),IF(LEFT($J433,4)="TOPE","Control automatico DIAN: "&amp;$J433,"Casilla automatica: "&amp;$J433)))</f>
        <v/>
      </c>
    </row>
    <row r="434">
      <c r="A434" s="9" t="n"/>
      <c r="B434" s="9" t="n"/>
      <c r="C434" s="9" t="n"/>
      <c r="D434" s="9" t="n"/>
      <c r="E434" s="9" t="n"/>
      <c r="F434" s="11" t="n"/>
      <c r="G434" s="9" t="n"/>
      <c r="H434" s="9" t="n"/>
      <c r="I434" s="9">
        <f>IF(COUNTA($A434:$H434)=0,"",IF($J434="OTRO","NO","SI"))</f>
        <v/>
      </c>
      <c r="J434" s="9">
        <f>IF(COUNTA($A434:$H434)=0,"",IFERROR(LOOKUP(2,1/(((LISTS!$H$2:$H$26&lt;&gt;"")*ISNUMBER(SEARCH(LISTS!$H$2:$H$26,$G434)))+((LISTS!$I$2:$I$26&lt;&gt;"")*ISNUMBER(SEARCH(LISTS!$I$2:$I$26,$E434)))),LISTS!$K$2:$K$26),"OTRO"))</f>
        <v/>
      </c>
      <c r="K434" s="11">
        <f>IF($I434&lt;&gt;"SI",0,IFERROR($F434,0))</f>
        <v/>
      </c>
      <c r="L434" s="9">
        <f>IF(COUNTA($A434:$H434)=0,"",IF($J434="OTRO",IFERROR(LOOKUP(2,1/(((LISTS!$H$2:$H$26&lt;&gt;"")*ISNUMBER(SEARCH(LISTS!$H$2:$H$26,$G434)))+((LISTS!$I$2:$I$26&lt;&gt;"")*ISNUMBER(SEARCH(LISTS!$I$2:$I$26,$E434)))),LISTS!$L$2:$L$26),"Concepto DIAN no mapeado a casilla automatica"),IF(LEFT($J434,4)="TOPE","Control automatico DIAN: "&amp;$J434,"Casilla automatica: "&amp;$J434)))</f>
        <v/>
      </c>
    </row>
    <row r="435">
      <c r="A435" s="9" t="n"/>
      <c r="B435" s="9" t="n"/>
      <c r="C435" s="9" t="n"/>
      <c r="D435" s="9" t="n"/>
      <c r="E435" s="9" t="n"/>
      <c r="F435" s="11" t="n"/>
      <c r="G435" s="9" t="n"/>
      <c r="H435" s="9" t="n"/>
      <c r="I435" s="9">
        <f>IF(COUNTA($A435:$H435)=0,"",IF($J435="OTRO","NO","SI"))</f>
        <v/>
      </c>
      <c r="J435" s="9">
        <f>IF(COUNTA($A435:$H435)=0,"",IFERROR(LOOKUP(2,1/(((LISTS!$H$2:$H$26&lt;&gt;"")*ISNUMBER(SEARCH(LISTS!$H$2:$H$26,$G435)))+((LISTS!$I$2:$I$26&lt;&gt;"")*ISNUMBER(SEARCH(LISTS!$I$2:$I$26,$E435)))),LISTS!$K$2:$K$26),"OTRO"))</f>
        <v/>
      </c>
      <c r="K435" s="11">
        <f>IF($I435&lt;&gt;"SI",0,IFERROR($F435,0))</f>
        <v/>
      </c>
      <c r="L435" s="9">
        <f>IF(COUNTA($A435:$H435)=0,"",IF($J435="OTRO",IFERROR(LOOKUP(2,1/(((LISTS!$H$2:$H$26&lt;&gt;"")*ISNUMBER(SEARCH(LISTS!$H$2:$H$26,$G435)))+((LISTS!$I$2:$I$26&lt;&gt;"")*ISNUMBER(SEARCH(LISTS!$I$2:$I$26,$E435)))),LISTS!$L$2:$L$26),"Concepto DIAN no mapeado a casilla automatica"),IF(LEFT($J435,4)="TOPE","Control automatico DIAN: "&amp;$J435,"Casilla automatica: "&amp;$J435)))</f>
        <v/>
      </c>
    </row>
    <row r="436">
      <c r="A436" s="9" t="n"/>
      <c r="B436" s="9" t="n"/>
      <c r="C436" s="9" t="n"/>
      <c r="D436" s="9" t="n"/>
      <c r="E436" s="9" t="n"/>
      <c r="F436" s="11" t="n"/>
      <c r="G436" s="9" t="n"/>
      <c r="H436" s="9" t="n"/>
      <c r="I436" s="9">
        <f>IF(COUNTA($A436:$H436)=0,"",IF($J436="OTRO","NO","SI"))</f>
        <v/>
      </c>
      <c r="J436" s="9">
        <f>IF(COUNTA($A436:$H436)=0,"",IFERROR(LOOKUP(2,1/(((LISTS!$H$2:$H$26&lt;&gt;"")*ISNUMBER(SEARCH(LISTS!$H$2:$H$26,$G436)))+((LISTS!$I$2:$I$26&lt;&gt;"")*ISNUMBER(SEARCH(LISTS!$I$2:$I$26,$E436)))),LISTS!$K$2:$K$26),"OTRO"))</f>
        <v/>
      </c>
      <c r="K436" s="11">
        <f>IF($I436&lt;&gt;"SI",0,IFERROR($F436,0))</f>
        <v/>
      </c>
      <c r="L436" s="9">
        <f>IF(COUNTA($A436:$H436)=0,"",IF($J436="OTRO",IFERROR(LOOKUP(2,1/(((LISTS!$H$2:$H$26&lt;&gt;"")*ISNUMBER(SEARCH(LISTS!$H$2:$H$26,$G436)))+((LISTS!$I$2:$I$26&lt;&gt;"")*ISNUMBER(SEARCH(LISTS!$I$2:$I$26,$E436)))),LISTS!$L$2:$L$26),"Concepto DIAN no mapeado a casilla automatica"),IF(LEFT($J436,4)="TOPE","Control automatico DIAN: "&amp;$J436,"Casilla automatica: "&amp;$J436)))</f>
        <v/>
      </c>
    </row>
    <row r="437">
      <c r="A437" s="9" t="n"/>
      <c r="B437" s="9" t="n"/>
      <c r="C437" s="9" t="n"/>
      <c r="D437" s="9" t="n"/>
      <c r="E437" s="9" t="n"/>
      <c r="F437" s="11" t="n"/>
      <c r="G437" s="9" t="n"/>
      <c r="H437" s="9" t="n"/>
      <c r="I437" s="9">
        <f>IF(COUNTA($A437:$H437)=0,"",IF($J437="OTRO","NO","SI"))</f>
        <v/>
      </c>
      <c r="J437" s="9">
        <f>IF(COUNTA($A437:$H437)=0,"",IFERROR(LOOKUP(2,1/(((LISTS!$H$2:$H$26&lt;&gt;"")*ISNUMBER(SEARCH(LISTS!$H$2:$H$26,$G437)))+((LISTS!$I$2:$I$26&lt;&gt;"")*ISNUMBER(SEARCH(LISTS!$I$2:$I$26,$E437)))),LISTS!$K$2:$K$26),"OTRO"))</f>
        <v/>
      </c>
      <c r="K437" s="11">
        <f>IF($I437&lt;&gt;"SI",0,IFERROR($F437,0))</f>
        <v/>
      </c>
      <c r="L437" s="9">
        <f>IF(COUNTA($A437:$H437)=0,"",IF($J437="OTRO",IFERROR(LOOKUP(2,1/(((LISTS!$H$2:$H$26&lt;&gt;"")*ISNUMBER(SEARCH(LISTS!$H$2:$H$26,$G437)))+((LISTS!$I$2:$I$26&lt;&gt;"")*ISNUMBER(SEARCH(LISTS!$I$2:$I$26,$E437)))),LISTS!$L$2:$L$26),"Concepto DIAN no mapeado a casilla automatica"),IF(LEFT($J437,4)="TOPE","Control automatico DIAN: "&amp;$J437,"Casilla automatica: "&amp;$J437)))</f>
        <v/>
      </c>
    </row>
    <row r="438">
      <c r="A438" s="9" t="n"/>
      <c r="B438" s="9" t="n"/>
      <c r="C438" s="9" t="n"/>
      <c r="D438" s="9" t="n"/>
      <c r="E438" s="9" t="n"/>
      <c r="F438" s="11" t="n"/>
      <c r="G438" s="9" t="n"/>
      <c r="H438" s="9" t="n"/>
      <c r="I438" s="9">
        <f>IF(COUNTA($A438:$H438)=0,"",IF($J438="OTRO","NO","SI"))</f>
        <v/>
      </c>
      <c r="J438" s="9">
        <f>IF(COUNTA($A438:$H438)=0,"",IFERROR(LOOKUP(2,1/(((LISTS!$H$2:$H$26&lt;&gt;"")*ISNUMBER(SEARCH(LISTS!$H$2:$H$26,$G438)))+((LISTS!$I$2:$I$26&lt;&gt;"")*ISNUMBER(SEARCH(LISTS!$I$2:$I$26,$E438)))),LISTS!$K$2:$K$26),"OTRO"))</f>
        <v/>
      </c>
      <c r="K438" s="11">
        <f>IF($I438&lt;&gt;"SI",0,IFERROR($F438,0))</f>
        <v/>
      </c>
      <c r="L438" s="9">
        <f>IF(COUNTA($A438:$H438)=0,"",IF($J438="OTRO",IFERROR(LOOKUP(2,1/(((LISTS!$H$2:$H$26&lt;&gt;"")*ISNUMBER(SEARCH(LISTS!$H$2:$H$26,$G438)))+((LISTS!$I$2:$I$26&lt;&gt;"")*ISNUMBER(SEARCH(LISTS!$I$2:$I$26,$E438)))),LISTS!$L$2:$L$26),"Concepto DIAN no mapeado a casilla automatica"),IF(LEFT($J438,4)="TOPE","Control automatico DIAN: "&amp;$J438,"Casilla automatica: "&amp;$J438)))</f>
        <v/>
      </c>
    </row>
    <row r="439">
      <c r="A439" s="9" t="n"/>
      <c r="B439" s="9" t="n"/>
      <c r="C439" s="9" t="n"/>
      <c r="D439" s="9" t="n"/>
      <c r="E439" s="9" t="n"/>
      <c r="F439" s="11" t="n"/>
      <c r="G439" s="9" t="n"/>
      <c r="H439" s="9" t="n"/>
      <c r="I439" s="9">
        <f>IF(COUNTA($A439:$H439)=0,"",IF($J439="OTRO","NO","SI"))</f>
        <v/>
      </c>
      <c r="J439" s="9">
        <f>IF(COUNTA($A439:$H439)=0,"",IFERROR(LOOKUP(2,1/(((LISTS!$H$2:$H$26&lt;&gt;"")*ISNUMBER(SEARCH(LISTS!$H$2:$H$26,$G439)))+((LISTS!$I$2:$I$26&lt;&gt;"")*ISNUMBER(SEARCH(LISTS!$I$2:$I$26,$E439)))),LISTS!$K$2:$K$26),"OTRO"))</f>
        <v/>
      </c>
      <c r="K439" s="11">
        <f>IF($I439&lt;&gt;"SI",0,IFERROR($F439,0))</f>
        <v/>
      </c>
      <c r="L439" s="9">
        <f>IF(COUNTA($A439:$H439)=0,"",IF($J439="OTRO",IFERROR(LOOKUP(2,1/(((LISTS!$H$2:$H$26&lt;&gt;"")*ISNUMBER(SEARCH(LISTS!$H$2:$H$26,$G439)))+((LISTS!$I$2:$I$26&lt;&gt;"")*ISNUMBER(SEARCH(LISTS!$I$2:$I$26,$E439)))),LISTS!$L$2:$L$26),"Concepto DIAN no mapeado a casilla automatica"),IF(LEFT($J439,4)="TOPE","Control automatico DIAN: "&amp;$J439,"Casilla automatica: "&amp;$J439)))</f>
        <v/>
      </c>
    </row>
    <row r="440">
      <c r="A440" s="9" t="n"/>
      <c r="B440" s="9" t="n"/>
      <c r="C440" s="9" t="n"/>
      <c r="D440" s="9" t="n"/>
      <c r="E440" s="9" t="n"/>
      <c r="F440" s="11" t="n"/>
      <c r="G440" s="9" t="n"/>
      <c r="H440" s="9" t="n"/>
      <c r="I440" s="9">
        <f>IF(COUNTA($A440:$H440)=0,"",IF($J440="OTRO","NO","SI"))</f>
        <v/>
      </c>
      <c r="J440" s="9">
        <f>IF(COUNTA($A440:$H440)=0,"",IFERROR(LOOKUP(2,1/(((LISTS!$H$2:$H$26&lt;&gt;"")*ISNUMBER(SEARCH(LISTS!$H$2:$H$26,$G440)))+((LISTS!$I$2:$I$26&lt;&gt;"")*ISNUMBER(SEARCH(LISTS!$I$2:$I$26,$E440)))),LISTS!$K$2:$K$26),"OTRO"))</f>
        <v/>
      </c>
      <c r="K440" s="11">
        <f>IF($I440&lt;&gt;"SI",0,IFERROR($F440,0))</f>
        <v/>
      </c>
      <c r="L440" s="9">
        <f>IF(COUNTA($A440:$H440)=0,"",IF($J440="OTRO",IFERROR(LOOKUP(2,1/(((LISTS!$H$2:$H$26&lt;&gt;"")*ISNUMBER(SEARCH(LISTS!$H$2:$H$26,$G440)))+((LISTS!$I$2:$I$26&lt;&gt;"")*ISNUMBER(SEARCH(LISTS!$I$2:$I$26,$E440)))),LISTS!$L$2:$L$26),"Concepto DIAN no mapeado a casilla automatica"),IF(LEFT($J440,4)="TOPE","Control automatico DIAN: "&amp;$J440,"Casilla automatica: "&amp;$J440)))</f>
        <v/>
      </c>
    </row>
    <row r="441">
      <c r="A441" s="9" t="n"/>
      <c r="B441" s="9" t="n"/>
      <c r="C441" s="9" t="n"/>
      <c r="D441" s="9" t="n"/>
      <c r="E441" s="9" t="n"/>
      <c r="F441" s="11" t="n"/>
      <c r="G441" s="9" t="n"/>
      <c r="H441" s="9" t="n"/>
      <c r="I441" s="9">
        <f>IF(COUNTA($A441:$H441)=0,"",IF($J441="OTRO","NO","SI"))</f>
        <v/>
      </c>
      <c r="J441" s="9">
        <f>IF(COUNTA($A441:$H441)=0,"",IFERROR(LOOKUP(2,1/(((LISTS!$H$2:$H$26&lt;&gt;"")*ISNUMBER(SEARCH(LISTS!$H$2:$H$26,$G441)))+((LISTS!$I$2:$I$26&lt;&gt;"")*ISNUMBER(SEARCH(LISTS!$I$2:$I$26,$E441)))),LISTS!$K$2:$K$26),"OTRO"))</f>
        <v/>
      </c>
      <c r="K441" s="11">
        <f>IF($I441&lt;&gt;"SI",0,IFERROR($F441,0))</f>
        <v/>
      </c>
      <c r="L441" s="9">
        <f>IF(COUNTA($A441:$H441)=0,"",IF($J441="OTRO",IFERROR(LOOKUP(2,1/(((LISTS!$H$2:$H$26&lt;&gt;"")*ISNUMBER(SEARCH(LISTS!$H$2:$H$26,$G441)))+((LISTS!$I$2:$I$26&lt;&gt;"")*ISNUMBER(SEARCH(LISTS!$I$2:$I$26,$E441)))),LISTS!$L$2:$L$26),"Concepto DIAN no mapeado a casilla automatica"),IF(LEFT($J441,4)="TOPE","Control automatico DIAN: "&amp;$J441,"Casilla automatica: "&amp;$J441)))</f>
        <v/>
      </c>
    </row>
    <row r="442">
      <c r="A442" s="9" t="n"/>
      <c r="B442" s="9" t="n"/>
      <c r="C442" s="9" t="n"/>
      <c r="D442" s="9" t="n"/>
      <c r="E442" s="9" t="n"/>
      <c r="F442" s="11" t="n"/>
      <c r="G442" s="9" t="n"/>
      <c r="H442" s="9" t="n"/>
      <c r="I442" s="9">
        <f>IF(COUNTA($A442:$H442)=0,"",IF($J442="OTRO","NO","SI"))</f>
        <v/>
      </c>
      <c r="J442" s="9">
        <f>IF(COUNTA($A442:$H442)=0,"",IFERROR(LOOKUP(2,1/(((LISTS!$H$2:$H$26&lt;&gt;"")*ISNUMBER(SEARCH(LISTS!$H$2:$H$26,$G442)))+((LISTS!$I$2:$I$26&lt;&gt;"")*ISNUMBER(SEARCH(LISTS!$I$2:$I$26,$E442)))),LISTS!$K$2:$K$26),"OTRO"))</f>
        <v/>
      </c>
      <c r="K442" s="11">
        <f>IF($I442&lt;&gt;"SI",0,IFERROR($F442,0))</f>
        <v/>
      </c>
      <c r="L442" s="9">
        <f>IF(COUNTA($A442:$H442)=0,"",IF($J442="OTRO",IFERROR(LOOKUP(2,1/(((LISTS!$H$2:$H$26&lt;&gt;"")*ISNUMBER(SEARCH(LISTS!$H$2:$H$26,$G442)))+((LISTS!$I$2:$I$26&lt;&gt;"")*ISNUMBER(SEARCH(LISTS!$I$2:$I$26,$E442)))),LISTS!$L$2:$L$26),"Concepto DIAN no mapeado a casilla automatica"),IF(LEFT($J442,4)="TOPE","Control automatico DIAN: "&amp;$J442,"Casilla automatica: "&amp;$J442)))</f>
        <v/>
      </c>
    </row>
    <row r="443">
      <c r="A443" s="9" t="n"/>
      <c r="B443" s="9" t="n"/>
      <c r="C443" s="9" t="n"/>
      <c r="D443" s="9" t="n"/>
      <c r="E443" s="9" t="n"/>
      <c r="F443" s="11" t="n"/>
      <c r="G443" s="9" t="n"/>
      <c r="H443" s="9" t="n"/>
      <c r="I443" s="9">
        <f>IF(COUNTA($A443:$H443)=0,"",IF($J443="OTRO","NO","SI"))</f>
        <v/>
      </c>
      <c r="J443" s="9">
        <f>IF(COUNTA($A443:$H443)=0,"",IFERROR(LOOKUP(2,1/(((LISTS!$H$2:$H$26&lt;&gt;"")*ISNUMBER(SEARCH(LISTS!$H$2:$H$26,$G443)))+((LISTS!$I$2:$I$26&lt;&gt;"")*ISNUMBER(SEARCH(LISTS!$I$2:$I$26,$E443)))),LISTS!$K$2:$K$26),"OTRO"))</f>
        <v/>
      </c>
      <c r="K443" s="11">
        <f>IF($I443&lt;&gt;"SI",0,IFERROR($F443,0))</f>
        <v/>
      </c>
      <c r="L443" s="9">
        <f>IF(COUNTA($A443:$H443)=0,"",IF($J443="OTRO",IFERROR(LOOKUP(2,1/(((LISTS!$H$2:$H$26&lt;&gt;"")*ISNUMBER(SEARCH(LISTS!$H$2:$H$26,$G443)))+((LISTS!$I$2:$I$26&lt;&gt;"")*ISNUMBER(SEARCH(LISTS!$I$2:$I$26,$E443)))),LISTS!$L$2:$L$26),"Concepto DIAN no mapeado a casilla automatica"),IF(LEFT($J443,4)="TOPE","Control automatico DIAN: "&amp;$J443,"Casilla automatica: "&amp;$J443)))</f>
        <v/>
      </c>
    </row>
    <row r="444">
      <c r="A444" s="9" t="n"/>
      <c r="B444" s="9" t="n"/>
      <c r="C444" s="9" t="n"/>
      <c r="D444" s="9" t="n"/>
      <c r="E444" s="9" t="n"/>
      <c r="F444" s="11" t="n"/>
      <c r="G444" s="9" t="n"/>
      <c r="H444" s="9" t="n"/>
      <c r="I444" s="9">
        <f>IF(COUNTA($A444:$H444)=0,"",IF($J444="OTRO","NO","SI"))</f>
        <v/>
      </c>
      <c r="J444" s="9">
        <f>IF(COUNTA($A444:$H444)=0,"",IFERROR(LOOKUP(2,1/(((LISTS!$H$2:$H$26&lt;&gt;"")*ISNUMBER(SEARCH(LISTS!$H$2:$H$26,$G444)))+((LISTS!$I$2:$I$26&lt;&gt;"")*ISNUMBER(SEARCH(LISTS!$I$2:$I$26,$E444)))),LISTS!$K$2:$K$26),"OTRO"))</f>
        <v/>
      </c>
      <c r="K444" s="11">
        <f>IF($I444&lt;&gt;"SI",0,IFERROR($F444,0))</f>
        <v/>
      </c>
      <c r="L444" s="9">
        <f>IF(COUNTA($A444:$H444)=0,"",IF($J444="OTRO",IFERROR(LOOKUP(2,1/(((LISTS!$H$2:$H$26&lt;&gt;"")*ISNUMBER(SEARCH(LISTS!$H$2:$H$26,$G444)))+((LISTS!$I$2:$I$26&lt;&gt;"")*ISNUMBER(SEARCH(LISTS!$I$2:$I$26,$E444)))),LISTS!$L$2:$L$26),"Concepto DIAN no mapeado a casilla automatica"),IF(LEFT($J444,4)="TOPE","Control automatico DIAN: "&amp;$J444,"Casilla automatica: "&amp;$J444)))</f>
        <v/>
      </c>
    </row>
    <row r="445">
      <c r="A445" s="9" t="n"/>
      <c r="B445" s="9" t="n"/>
      <c r="C445" s="9" t="n"/>
      <c r="D445" s="9" t="n"/>
      <c r="E445" s="9" t="n"/>
      <c r="F445" s="11" t="n"/>
      <c r="G445" s="9" t="n"/>
      <c r="H445" s="9" t="n"/>
      <c r="I445" s="9">
        <f>IF(COUNTA($A445:$H445)=0,"",IF($J445="OTRO","NO","SI"))</f>
        <v/>
      </c>
      <c r="J445" s="9">
        <f>IF(COUNTA($A445:$H445)=0,"",IFERROR(LOOKUP(2,1/(((LISTS!$H$2:$H$26&lt;&gt;"")*ISNUMBER(SEARCH(LISTS!$H$2:$H$26,$G445)))+((LISTS!$I$2:$I$26&lt;&gt;"")*ISNUMBER(SEARCH(LISTS!$I$2:$I$26,$E445)))),LISTS!$K$2:$K$26),"OTRO"))</f>
        <v/>
      </c>
      <c r="K445" s="11">
        <f>IF($I445&lt;&gt;"SI",0,IFERROR($F445,0))</f>
        <v/>
      </c>
      <c r="L445" s="9">
        <f>IF(COUNTA($A445:$H445)=0,"",IF($J445="OTRO",IFERROR(LOOKUP(2,1/(((LISTS!$H$2:$H$26&lt;&gt;"")*ISNUMBER(SEARCH(LISTS!$H$2:$H$26,$G445)))+((LISTS!$I$2:$I$26&lt;&gt;"")*ISNUMBER(SEARCH(LISTS!$I$2:$I$26,$E445)))),LISTS!$L$2:$L$26),"Concepto DIAN no mapeado a casilla automatica"),IF(LEFT($J445,4)="TOPE","Control automatico DIAN: "&amp;$J445,"Casilla automatica: "&amp;$J445)))</f>
        <v/>
      </c>
    </row>
    <row r="446">
      <c r="A446" s="9" t="n"/>
      <c r="B446" s="9" t="n"/>
      <c r="C446" s="9" t="n"/>
      <c r="D446" s="9" t="n"/>
      <c r="E446" s="9" t="n"/>
      <c r="F446" s="11" t="n"/>
      <c r="G446" s="9" t="n"/>
      <c r="H446" s="9" t="n"/>
      <c r="I446" s="9">
        <f>IF(COUNTA($A446:$H446)=0,"",IF($J446="OTRO","NO","SI"))</f>
        <v/>
      </c>
      <c r="J446" s="9">
        <f>IF(COUNTA($A446:$H446)=0,"",IFERROR(LOOKUP(2,1/(((LISTS!$H$2:$H$26&lt;&gt;"")*ISNUMBER(SEARCH(LISTS!$H$2:$H$26,$G446)))+((LISTS!$I$2:$I$26&lt;&gt;"")*ISNUMBER(SEARCH(LISTS!$I$2:$I$26,$E446)))),LISTS!$K$2:$K$26),"OTRO"))</f>
        <v/>
      </c>
      <c r="K446" s="11">
        <f>IF($I446&lt;&gt;"SI",0,IFERROR($F446,0))</f>
        <v/>
      </c>
      <c r="L446" s="9">
        <f>IF(COUNTA($A446:$H446)=0,"",IF($J446="OTRO",IFERROR(LOOKUP(2,1/(((LISTS!$H$2:$H$26&lt;&gt;"")*ISNUMBER(SEARCH(LISTS!$H$2:$H$26,$G446)))+((LISTS!$I$2:$I$26&lt;&gt;"")*ISNUMBER(SEARCH(LISTS!$I$2:$I$26,$E446)))),LISTS!$L$2:$L$26),"Concepto DIAN no mapeado a casilla automatica"),IF(LEFT($J446,4)="TOPE","Control automatico DIAN: "&amp;$J446,"Casilla automatica: "&amp;$J446)))</f>
        <v/>
      </c>
    </row>
    <row r="447">
      <c r="A447" s="9" t="n"/>
      <c r="B447" s="9" t="n"/>
      <c r="C447" s="9" t="n"/>
      <c r="D447" s="9" t="n"/>
      <c r="E447" s="9" t="n"/>
      <c r="F447" s="11" t="n"/>
      <c r="G447" s="9" t="n"/>
      <c r="H447" s="9" t="n"/>
      <c r="I447" s="9">
        <f>IF(COUNTA($A447:$H447)=0,"",IF($J447="OTRO","NO","SI"))</f>
        <v/>
      </c>
      <c r="J447" s="9">
        <f>IF(COUNTA($A447:$H447)=0,"",IFERROR(LOOKUP(2,1/(((LISTS!$H$2:$H$26&lt;&gt;"")*ISNUMBER(SEARCH(LISTS!$H$2:$H$26,$G447)))+((LISTS!$I$2:$I$26&lt;&gt;"")*ISNUMBER(SEARCH(LISTS!$I$2:$I$26,$E447)))),LISTS!$K$2:$K$26),"OTRO"))</f>
        <v/>
      </c>
      <c r="K447" s="11">
        <f>IF($I447&lt;&gt;"SI",0,IFERROR($F447,0))</f>
        <v/>
      </c>
      <c r="L447" s="9">
        <f>IF(COUNTA($A447:$H447)=0,"",IF($J447="OTRO",IFERROR(LOOKUP(2,1/(((LISTS!$H$2:$H$26&lt;&gt;"")*ISNUMBER(SEARCH(LISTS!$H$2:$H$26,$G447)))+((LISTS!$I$2:$I$26&lt;&gt;"")*ISNUMBER(SEARCH(LISTS!$I$2:$I$26,$E447)))),LISTS!$L$2:$L$26),"Concepto DIAN no mapeado a casilla automatica"),IF(LEFT($J447,4)="TOPE","Control automatico DIAN: "&amp;$J447,"Casilla automatica: "&amp;$J447)))</f>
        <v/>
      </c>
    </row>
    <row r="448">
      <c r="A448" s="9" t="n"/>
      <c r="B448" s="9" t="n"/>
      <c r="C448" s="9" t="n"/>
      <c r="D448" s="9" t="n"/>
      <c r="E448" s="9" t="n"/>
      <c r="F448" s="11" t="n"/>
      <c r="G448" s="9" t="n"/>
      <c r="H448" s="9" t="n"/>
      <c r="I448" s="9">
        <f>IF(COUNTA($A448:$H448)=0,"",IF($J448="OTRO","NO","SI"))</f>
        <v/>
      </c>
      <c r="J448" s="9">
        <f>IF(COUNTA($A448:$H448)=0,"",IFERROR(LOOKUP(2,1/(((LISTS!$H$2:$H$26&lt;&gt;"")*ISNUMBER(SEARCH(LISTS!$H$2:$H$26,$G448)))+((LISTS!$I$2:$I$26&lt;&gt;"")*ISNUMBER(SEARCH(LISTS!$I$2:$I$26,$E448)))),LISTS!$K$2:$K$26),"OTRO"))</f>
        <v/>
      </c>
      <c r="K448" s="11">
        <f>IF($I448&lt;&gt;"SI",0,IFERROR($F448,0))</f>
        <v/>
      </c>
      <c r="L448" s="9">
        <f>IF(COUNTA($A448:$H448)=0,"",IF($J448="OTRO",IFERROR(LOOKUP(2,1/(((LISTS!$H$2:$H$26&lt;&gt;"")*ISNUMBER(SEARCH(LISTS!$H$2:$H$26,$G448)))+((LISTS!$I$2:$I$26&lt;&gt;"")*ISNUMBER(SEARCH(LISTS!$I$2:$I$26,$E448)))),LISTS!$L$2:$L$26),"Concepto DIAN no mapeado a casilla automatica"),IF(LEFT($J448,4)="TOPE","Control automatico DIAN: "&amp;$J448,"Casilla automatica: "&amp;$J448)))</f>
        <v/>
      </c>
    </row>
    <row r="449">
      <c r="A449" s="9" t="n"/>
      <c r="B449" s="9" t="n"/>
      <c r="C449" s="9" t="n"/>
      <c r="D449" s="9" t="n"/>
      <c r="E449" s="9" t="n"/>
      <c r="F449" s="11" t="n"/>
      <c r="G449" s="9" t="n"/>
      <c r="H449" s="9" t="n"/>
      <c r="I449" s="9">
        <f>IF(COUNTA($A449:$H449)=0,"",IF($J449="OTRO","NO","SI"))</f>
        <v/>
      </c>
      <c r="J449" s="9">
        <f>IF(COUNTA($A449:$H449)=0,"",IFERROR(LOOKUP(2,1/(((LISTS!$H$2:$H$26&lt;&gt;"")*ISNUMBER(SEARCH(LISTS!$H$2:$H$26,$G449)))+((LISTS!$I$2:$I$26&lt;&gt;"")*ISNUMBER(SEARCH(LISTS!$I$2:$I$26,$E449)))),LISTS!$K$2:$K$26),"OTRO"))</f>
        <v/>
      </c>
      <c r="K449" s="11">
        <f>IF($I449&lt;&gt;"SI",0,IFERROR($F449,0))</f>
        <v/>
      </c>
      <c r="L449" s="9">
        <f>IF(COUNTA($A449:$H449)=0,"",IF($J449="OTRO",IFERROR(LOOKUP(2,1/(((LISTS!$H$2:$H$26&lt;&gt;"")*ISNUMBER(SEARCH(LISTS!$H$2:$H$26,$G449)))+((LISTS!$I$2:$I$26&lt;&gt;"")*ISNUMBER(SEARCH(LISTS!$I$2:$I$26,$E449)))),LISTS!$L$2:$L$26),"Concepto DIAN no mapeado a casilla automatica"),IF(LEFT($J449,4)="TOPE","Control automatico DIAN: "&amp;$J449,"Casilla automatica: "&amp;$J449)))</f>
        <v/>
      </c>
    </row>
    <row r="450">
      <c r="A450" s="9" t="n"/>
      <c r="B450" s="9" t="n"/>
      <c r="C450" s="9" t="n"/>
      <c r="D450" s="9" t="n"/>
      <c r="E450" s="9" t="n"/>
      <c r="F450" s="11" t="n"/>
      <c r="G450" s="9" t="n"/>
      <c r="H450" s="9" t="n"/>
      <c r="I450" s="9">
        <f>IF(COUNTA($A450:$H450)=0,"",IF($J450="OTRO","NO","SI"))</f>
        <v/>
      </c>
      <c r="J450" s="9">
        <f>IF(COUNTA($A450:$H450)=0,"",IFERROR(LOOKUP(2,1/(((LISTS!$H$2:$H$26&lt;&gt;"")*ISNUMBER(SEARCH(LISTS!$H$2:$H$26,$G450)))+((LISTS!$I$2:$I$26&lt;&gt;"")*ISNUMBER(SEARCH(LISTS!$I$2:$I$26,$E450)))),LISTS!$K$2:$K$26),"OTRO"))</f>
        <v/>
      </c>
      <c r="K450" s="11">
        <f>IF($I450&lt;&gt;"SI",0,IFERROR($F450,0))</f>
        <v/>
      </c>
      <c r="L450" s="9">
        <f>IF(COUNTA($A450:$H450)=0,"",IF($J450="OTRO",IFERROR(LOOKUP(2,1/(((LISTS!$H$2:$H$26&lt;&gt;"")*ISNUMBER(SEARCH(LISTS!$H$2:$H$26,$G450)))+((LISTS!$I$2:$I$26&lt;&gt;"")*ISNUMBER(SEARCH(LISTS!$I$2:$I$26,$E450)))),LISTS!$L$2:$L$26),"Concepto DIAN no mapeado a casilla automatica"),IF(LEFT($J450,4)="TOPE","Control automatico DIAN: "&amp;$J450,"Casilla automatica: "&amp;$J450)))</f>
        <v/>
      </c>
    </row>
    <row r="451">
      <c r="A451" s="9" t="n"/>
      <c r="B451" s="9" t="n"/>
      <c r="C451" s="9" t="n"/>
      <c r="D451" s="9" t="n"/>
      <c r="E451" s="9" t="n"/>
      <c r="F451" s="11" t="n"/>
      <c r="G451" s="9" t="n"/>
      <c r="H451" s="9" t="n"/>
      <c r="I451" s="9">
        <f>IF(COUNTA($A451:$H451)=0,"",IF($J451="OTRO","NO","SI"))</f>
        <v/>
      </c>
      <c r="J451" s="9">
        <f>IF(COUNTA($A451:$H451)=0,"",IFERROR(LOOKUP(2,1/(((LISTS!$H$2:$H$26&lt;&gt;"")*ISNUMBER(SEARCH(LISTS!$H$2:$H$26,$G451)))+((LISTS!$I$2:$I$26&lt;&gt;"")*ISNUMBER(SEARCH(LISTS!$I$2:$I$26,$E451)))),LISTS!$K$2:$K$26),"OTRO"))</f>
        <v/>
      </c>
      <c r="K451" s="11">
        <f>IF($I451&lt;&gt;"SI",0,IFERROR($F451,0))</f>
        <v/>
      </c>
      <c r="L451" s="9">
        <f>IF(COUNTA($A451:$H451)=0,"",IF($J451="OTRO",IFERROR(LOOKUP(2,1/(((LISTS!$H$2:$H$26&lt;&gt;"")*ISNUMBER(SEARCH(LISTS!$H$2:$H$26,$G451)))+((LISTS!$I$2:$I$26&lt;&gt;"")*ISNUMBER(SEARCH(LISTS!$I$2:$I$26,$E451)))),LISTS!$L$2:$L$26),"Concepto DIAN no mapeado a casilla automatica"),IF(LEFT($J451,4)="TOPE","Control automatico DIAN: "&amp;$J451,"Casilla automatica: "&amp;$J451)))</f>
        <v/>
      </c>
    </row>
    <row r="452">
      <c r="A452" s="9" t="n"/>
      <c r="B452" s="9" t="n"/>
      <c r="C452" s="9" t="n"/>
      <c r="D452" s="9" t="n"/>
      <c r="E452" s="9" t="n"/>
      <c r="F452" s="11" t="n"/>
      <c r="G452" s="9" t="n"/>
      <c r="H452" s="9" t="n"/>
      <c r="I452" s="9">
        <f>IF(COUNTA($A452:$H452)=0,"",IF($J452="OTRO","NO","SI"))</f>
        <v/>
      </c>
      <c r="J452" s="9">
        <f>IF(COUNTA($A452:$H452)=0,"",IFERROR(LOOKUP(2,1/(((LISTS!$H$2:$H$26&lt;&gt;"")*ISNUMBER(SEARCH(LISTS!$H$2:$H$26,$G452)))+((LISTS!$I$2:$I$26&lt;&gt;"")*ISNUMBER(SEARCH(LISTS!$I$2:$I$26,$E452)))),LISTS!$K$2:$K$26),"OTRO"))</f>
        <v/>
      </c>
      <c r="K452" s="11">
        <f>IF($I452&lt;&gt;"SI",0,IFERROR($F452,0))</f>
        <v/>
      </c>
      <c r="L452" s="9">
        <f>IF(COUNTA($A452:$H452)=0,"",IF($J452="OTRO",IFERROR(LOOKUP(2,1/(((LISTS!$H$2:$H$26&lt;&gt;"")*ISNUMBER(SEARCH(LISTS!$H$2:$H$26,$G452)))+((LISTS!$I$2:$I$26&lt;&gt;"")*ISNUMBER(SEARCH(LISTS!$I$2:$I$26,$E452)))),LISTS!$L$2:$L$26),"Concepto DIAN no mapeado a casilla automatica"),IF(LEFT($J452,4)="TOPE","Control automatico DIAN: "&amp;$J452,"Casilla automatica: "&amp;$J452)))</f>
        <v/>
      </c>
    </row>
    <row r="453">
      <c r="A453" s="9" t="n"/>
      <c r="B453" s="9" t="n"/>
      <c r="C453" s="9" t="n"/>
      <c r="D453" s="9" t="n"/>
      <c r="E453" s="9" t="n"/>
      <c r="F453" s="11" t="n"/>
      <c r="G453" s="9" t="n"/>
      <c r="H453" s="9" t="n"/>
      <c r="I453" s="9">
        <f>IF(COUNTA($A453:$H453)=0,"",IF($J453="OTRO","NO","SI"))</f>
        <v/>
      </c>
      <c r="J453" s="9">
        <f>IF(COUNTA($A453:$H453)=0,"",IFERROR(LOOKUP(2,1/(((LISTS!$H$2:$H$26&lt;&gt;"")*ISNUMBER(SEARCH(LISTS!$H$2:$H$26,$G453)))+((LISTS!$I$2:$I$26&lt;&gt;"")*ISNUMBER(SEARCH(LISTS!$I$2:$I$26,$E453)))),LISTS!$K$2:$K$26),"OTRO"))</f>
        <v/>
      </c>
      <c r="K453" s="11">
        <f>IF($I453&lt;&gt;"SI",0,IFERROR($F453,0))</f>
        <v/>
      </c>
      <c r="L453" s="9">
        <f>IF(COUNTA($A453:$H453)=0,"",IF($J453="OTRO",IFERROR(LOOKUP(2,1/(((LISTS!$H$2:$H$26&lt;&gt;"")*ISNUMBER(SEARCH(LISTS!$H$2:$H$26,$G453)))+((LISTS!$I$2:$I$26&lt;&gt;"")*ISNUMBER(SEARCH(LISTS!$I$2:$I$26,$E453)))),LISTS!$L$2:$L$26),"Concepto DIAN no mapeado a casilla automatica"),IF(LEFT($J453,4)="TOPE","Control automatico DIAN: "&amp;$J453,"Casilla automatica: "&amp;$J453)))</f>
        <v/>
      </c>
    </row>
    <row r="454">
      <c r="A454" s="9" t="n"/>
      <c r="B454" s="9" t="n"/>
      <c r="C454" s="9" t="n"/>
      <c r="D454" s="9" t="n"/>
      <c r="E454" s="9" t="n"/>
      <c r="F454" s="11" t="n"/>
      <c r="G454" s="9" t="n"/>
      <c r="H454" s="9" t="n"/>
      <c r="I454" s="9">
        <f>IF(COUNTA($A454:$H454)=0,"",IF($J454="OTRO","NO","SI"))</f>
        <v/>
      </c>
      <c r="J454" s="9">
        <f>IF(COUNTA($A454:$H454)=0,"",IFERROR(LOOKUP(2,1/(((LISTS!$H$2:$H$26&lt;&gt;"")*ISNUMBER(SEARCH(LISTS!$H$2:$H$26,$G454)))+((LISTS!$I$2:$I$26&lt;&gt;"")*ISNUMBER(SEARCH(LISTS!$I$2:$I$26,$E454)))),LISTS!$K$2:$K$26),"OTRO"))</f>
        <v/>
      </c>
      <c r="K454" s="11">
        <f>IF($I454&lt;&gt;"SI",0,IFERROR($F454,0))</f>
        <v/>
      </c>
      <c r="L454" s="9">
        <f>IF(COUNTA($A454:$H454)=0,"",IF($J454="OTRO",IFERROR(LOOKUP(2,1/(((LISTS!$H$2:$H$26&lt;&gt;"")*ISNUMBER(SEARCH(LISTS!$H$2:$H$26,$G454)))+((LISTS!$I$2:$I$26&lt;&gt;"")*ISNUMBER(SEARCH(LISTS!$I$2:$I$26,$E454)))),LISTS!$L$2:$L$26),"Concepto DIAN no mapeado a casilla automatica"),IF(LEFT($J454,4)="TOPE","Control automatico DIAN: "&amp;$J454,"Casilla automatica: "&amp;$J454)))</f>
        <v/>
      </c>
    </row>
    <row r="455">
      <c r="A455" s="9" t="n"/>
      <c r="B455" s="9" t="n"/>
      <c r="C455" s="9" t="n"/>
      <c r="D455" s="9" t="n"/>
      <c r="E455" s="9" t="n"/>
      <c r="F455" s="11" t="n"/>
      <c r="G455" s="9" t="n"/>
      <c r="H455" s="9" t="n"/>
      <c r="I455" s="9">
        <f>IF(COUNTA($A455:$H455)=0,"",IF($J455="OTRO","NO","SI"))</f>
        <v/>
      </c>
      <c r="J455" s="9">
        <f>IF(COUNTA($A455:$H455)=0,"",IFERROR(LOOKUP(2,1/(((LISTS!$H$2:$H$26&lt;&gt;"")*ISNUMBER(SEARCH(LISTS!$H$2:$H$26,$G455)))+((LISTS!$I$2:$I$26&lt;&gt;"")*ISNUMBER(SEARCH(LISTS!$I$2:$I$26,$E455)))),LISTS!$K$2:$K$26),"OTRO"))</f>
        <v/>
      </c>
      <c r="K455" s="11">
        <f>IF($I455&lt;&gt;"SI",0,IFERROR($F455,0))</f>
        <v/>
      </c>
      <c r="L455" s="9">
        <f>IF(COUNTA($A455:$H455)=0,"",IF($J455="OTRO",IFERROR(LOOKUP(2,1/(((LISTS!$H$2:$H$26&lt;&gt;"")*ISNUMBER(SEARCH(LISTS!$H$2:$H$26,$G455)))+((LISTS!$I$2:$I$26&lt;&gt;"")*ISNUMBER(SEARCH(LISTS!$I$2:$I$26,$E455)))),LISTS!$L$2:$L$26),"Concepto DIAN no mapeado a casilla automatica"),IF(LEFT($J455,4)="TOPE","Control automatico DIAN: "&amp;$J455,"Casilla automatica: "&amp;$J455)))</f>
        <v/>
      </c>
    </row>
    <row r="456">
      <c r="A456" s="9" t="n"/>
      <c r="B456" s="9" t="n"/>
      <c r="C456" s="9" t="n"/>
      <c r="D456" s="9" t="n"/>
      <c r="E456" s="9" t="n"/>
      <c r="F456" s="11" t="n"/>
      <c r="G456" s="9" t="n"/>
      <c r="H456" s="9" t="n"/>
      <c r="I456" s="9">
        <f>IF(COUNTA($A456:$H456)=0,"",IF($J456="OTRO","NO","SI"))</f>
        <v/>
      </c>
      <c r="J456" s="9">
        <f>IF(COUNTA($A456:$H456)=0,"",IFERROR(LOOKUP(2,1/(((LISTS!$H$2:$H$26&lt;&gt;"")*ISNUMBER(SEARCH(LISTS!$H$2:$H$26,$G456)))+((LISTS!$I$2:$I$26&lt;&gt;"")*ISNUMBER(SEARCH(LISTS!$I$2:$I$26,$E456)))),LISTS!$K$2:$K$26),"OTRO"))</f>
        <v/>
      </c>
      <c r="K456" s="11">
        <f>IF($I456&lt;&gt;"SI",0,IFERROR($F456,0))</f>
        <v/>
      </c>
      <c r="L456" s="9">
        <f>IF(COUNTA($A456:$H456)=0,"",IF($J456="OTRO",IFERROR(LOOKUP(2,1/(((LISTS!$H$2:$H$26&lt;&gt;"")*ISNUMBER(SEARCH(LISTS!$H$2:$H$26,$G456)))+((LISTS!$I$2:$I$26&lt;&gt;"")*ISNUMBER(SEARCH(LISTS!$I$2:$I$26,$E456)))),LISTS!$L$2:$L$26),"Concepto DIAN no mapeado a casilla automatica"),IF(LEFT($J456,4)="TOPE","Control automatico DIAN: "&amp;$J456,"Casilla automatica: "&amp;$J456)))</f>
        <v/>
      </c>
    </row>
    <row r="457">
      <c r="A457" s="9" t="n"/>
      <c r="B457" s="9" t="n"/>
      <c r="C457" s="9" t="n"/>
      <c r="D457" s="9" t="n"/>
      <c r="E457" s="9" t="n"/>
      <c r="F457" s="11" t="n"/>
      <c r="G457" s="9" t="n"/>
      <c r="H457" s="9" t="n"/>
      <c r="I457" s="9">
        <f>IF(COUNTA($A457:$H457)=0,"",IF($J457="OTRO","NO","SI"))</f>
        <v/>
      </c>
      <c r="J457" s="9">
        <f>IF(COUNTA($A457:$H457)=0,"",IFERROR(LOOKUP(2,1/(((LISTS!$H$2:$H$26&lt;&gt;"")*ISNUMBER(SEARCH(LISTS!$H$2:$H$26,$G457)))+((LISTS!$I$2:$I$26&lt;&gt;"")*ISNUMBER(SEARCH(LISTS!$I$2:$I$26,$E457)))),LISTS!$K$2:$K$26),"OTRO"))</f>
        <v/>
      </c>
      <c r="K457" s="11">
        <f>IF($I457&lt;&gt;"SI",0,IFERROR($F457,0))</f>
        <v/>
      </c>
      <c r="L457" s="9">
        <f>IF(COUNTA($A457:$H457)=0,"",IF($J457="OTRO",IFERROR(LOOKUP(2,1/(((LISTS!$H$2:$H$26&lt;&gt;"")*ISNUMBER(SEARCH(LISTS!$H$2:$H$26,$G457)))+((LISTS!$I$2:$I$26&lt;&gt;"")*ISNUMBER(SEARCH(LISTS!$I$2:$I$26,$E457)))),LISTS!$L$2:$L$26),"Concepto DIAN no mapeado a casilla automatica"),IF(LEFT($J457,4)="TOPE","Control automatico DIAN: "&amp;$J457,"Casilla automatica: "&amp;$J457)))</f>
        <v/>
      </c>
    </row>
    <row r="458">
      <c r="A458" s="9" t="n"/>
      <c r="B458" s="9" t="n"/>
      <c r="C458" s="9" t="n"/>
      <c r="D458" s="9" t="n"/>
      <c r="E458" s="9" t="n"/>
      <c r="F458" s="11" t="n"/>
      <c r="G458" s="9" t="n"/>
      <c r="H458" s="9" t="n"/>
      <c r="I458" s="9">
        <f>IF(COUNTA($A458:$H458)=0,"",IF($J458="OTRO","NO","SI"))</f>
        <v/>
      </c>
      <c r="J458" s="9">
        <f>IF(COUNTA($A458:$H458)=0,"",IFERROR(LOOKUP(2,1/(((LISTS!$H$2:$H$26&lt;&gt;"")*ISNUMBER(SEARCH(LISTS!$H$2:$H$26,$G458)))+((LISTS!$I$2:$I$26&lt;&gt;"")*ISNUMBER(SEARCH(LISTS!$I$2:$I$26,$E458)))),LISTS!$K$2:$K$26),"OTRO"))</f>
        <v/>
      </c>
      <c r="K458" s="11">
        <f>IF($I458&lt;&gt;"SI",0,IFERROR($F458,0))</f>
        <v/>
      </c>
      <c r="L458" s="9">
        <f>IF(COUNTA($A458:$H458)=0,"",IF($J458="OTRO",IFERROR(LOOKUP(2,1/(((LISTS!$H$2:$H$26&lt;&gt;"")*ISNUMBER(SEARCH(LISTS!$H$2:$H$26,$G458)))+((LISTS!$I$2:$I$26&lt;&gt;"")*ISNUMBER(SEARCH(LISTS!$I$2:$I$26,$E458)))),LISTS!$L$2:$L$26),"Concepto DIAN no mapeado a casilla automatica"),IF(LEFT($J458,4)="TOPE","Control automatico DIAN: "&amp;$J458,"Casilla automatica: "&amp;$J458)))</f>
        <v/>
      </c>
    </row>
    <row r="459">
      <c r="A459" s="9" t="n"/>
      <c r="B459" s="9" t="n"/>
      <c r="C459" s="9" t="n"/>
      <c r="D459" s="9" t="n"/>
      <c r="E459" s="9" t="n"/>
      <c r="F459" s="11" t="n"/>
      <c r="G459" s="9" t="n"/>
      <c r="H459" s="9" t="n"/>
      <c r="I459" s="9">
        <f>IF(COUNTA($A459:$H459)=0,"",IF($J459="OTRO","NO","SI"))</f>
        <v/>
      </c>
      <c r="J459" s="9">
        <f>IF(COUNTA($A459:$H459)=0,"",IFERROR(LOOKUP(2,1/(((LISTS!$H$2:$H$26&lt;&gt;"")*ISNUMBER(SEARCH(LISTS!$H$2:$H$26,$G459)))+((LISTS!$I$2:$I$26&lt;&gt;"")*ISNUMBER(SEARCH(LISTS!$I$2:$I$26,$E459)))),LISTS!$K$2:$K$26),"OTRO"))</f>
        <v/>
      </c>
      <c r="K459" s="11">
        <f>IF($I459&lt;&gt;"SI",0,IFERROR($F459,0))</f>
        <v/>
      </c>
      <c r="L459" s="9">
        <f>IF(COUNTA($A459:$H459)=0,"",IF($J459="OTRO",IFERROR(LOOKUP(2,1/(((LISTS!$H$2:$H$26&lt;&gt;"")*ISNUMBER(SEARCH(LISTS!$H$2:$H$26,$G459)))+((LISTS!$I$2:$I$26&lt;&gt;"")*ISNUMBER(SEARCH(LISTS!$I$2:$I$26,$E459)))),LISTS!$L$2:$L$26),"Concepto DIAN no mapeado a casilla automatica"),IF(LEFT($J459,4)="TOPE","Control automatico DIAN: "&amp;$J459,"Casilla automatica: "&amp;$J459)))</f>
        <v/>
      </c>
    </row>
    <row r="460">
      <c r="A460" s="9" t="n"/>
      <c r="B460" s="9" t="n"/>
      <c r="C460" s="9" t="n"/>
      <c r="D460" s="9" t="n"/>
      <c r="E460" s="9" t="n"/>
      <c r="F460" s="11" t="n"/>
      <c r="G460" s="9" t="n"/>
      <c r="H460" s="9" t="n"/>
      <c r="I460" s="9">
        <f>IF(COUNTA($A460:$H460)=0,"",IF($J460="OTRO","NO","SI"))</f>
        <v/>
      </c>
      <c r="J460" s="9">
        <f>IF(COUNTA($A460:$H460)=0,"",IFERROR(LOOKUP(2,1/(((LISTS!$H$2:$H$26&lt;&gt;"")*ISNUMBER(SEARCH(LISTS!$H$2:$H$26,$G460)))+((LISTS!$I$2:$I$26&lt;&gt;"")*ISNUMBER(SEARCH(LISTS!$I$2:$I$26,$E460)))),LISTS!$K$2:$K$26),"OTRO"))</f>
        <v/>
      </c>
      <c r="K460" s="11">
        <f>IF($I460&lt;&gt;"SI",0,IFERROR($F460,0))</f>
        <v/>
      </c>
      <c r="L460" s="9">
        <f>IF(COUNTA($A460:$H460)=0,"",IF($J460="OTRO",IFERROR(LOOKUP(2,1/(((LISTS!$H$2:$H$26&lt;&gt;"")*ISNUMBER(SEARCH(LISTS!$H$2:$H$26,$G460)))+((LISTS!$I$2:$I$26&lt;&gt;"")*ISNUMBER(SEARCH(LISTS!$I$2:$I$26,$E460)))),LISTS!$L$2:$L$26),"Concepto DIAN no mapeado a casilla automatica"),IF(LEFT($J460,4)="TOPE","Control automatico DIAN: "&amp;$J460,"Casilla automatica: "&amp;$J460)))</f>
        <v/>
      </c>
    </row>
    <row r="461">
      <c r="A461" s="9" t="n"/>
      <c r="B461" s="9" t="n"/>
      <c r="C461" s="9" t="n"/>
      <c r="D461" s="9" t="n"/>
      <c r="E461" s="9" t="n"/>
      <c r="F461" s="11" t="n"/>
      <c r="G461" s="9" t="n"/>
      <c r="H461" s="9" t="n"/>
      <c r="I461" s="9">
        <f>IF(COUNTA($A461:$H461)=0,"",IF($J461="OTRO","NO","SI"))</f>
        <v/>
      </c>
      <c r="J461" s="9">
        <f>IF(COUNTA($A461:$H461)=0,"",IFERROR(LOOKUP(2,1/(((LISTS!$H$2:$H$26&lt;&gt;"")*ISNUMBER(SEARCH(LISTS!$H$2:$H$26,$G461)))+((LISTS!$I$2:$I$26&lt;&gt;"")*ISNUMBER(SEARCH(LISTS!$I$2:$I$26,$E461)))),LISTS!$K$2:$K$26),"OTRO"))</f>
        <v/>
      </c>
      <c r="K461" s="11">
        <f>IF($I461&lt;&gt;"SI",0,IFERROR($F461,0))</f>
        <v/>
      </c>
      <c r="L461" s="9">
        <f>IF(COUNTA($A461:$H461)=0,"",IF($J461="OTRO",IFERROR(LOOKUP(2,1/(((LISTS!$H$2:$H$26&lt;&gt;"")*ISNUMBER(SEARCH(LISTS!$H$2:$H$26,$G461)))+((LISTS!$I$2:$I$26&lt;&gt;"")*ISNUMBER(SEARCH(LISTS!$I$2:$I$26,$E461)))),LISTS!$L$2:$L$26),"Concepto DIAN no mapeado a casilla automatica"),IF(LEFT($J461,4)="TOPE","Control automatico DIAN: "&amp;$J461,"Casilla automatica: "&amp;$J461)))</f>
        <v/>
      </c>
    </row>
    <row r="462">
      <c r="A462" s="9" t="n"/>
      <c r="B462" s="9" t="n"/>
      <c r="C462" s="9" t="n"/>
      <c r="D462" s="9" t="n"/>
      <c r="E462" s="9" t="n"/>
      <c r="F462" s="11" t="n"/>
      <c r="G462" s="9" t="n"/>
      <c r="H462" s="9" t="n"/>
      <c r="I462" s="9">
        <f>IF(COUNTA($A462:$H462)=0,"",IF($J462="OTRO","NO","SI"))</f>
        <v/>
      </c>
      <c r="J462" s="9">
        <f>IF(COUNTA($A462:$H462)=0,"",IFERROR(LOOKUP(2,1/(((LISTS!$H$2:$H$26&lt;&gt;"")*ISNUMBER(SEARCH(LISTS!$H$2:$H$26,$G462)))+((LISTS!$I$2:$I$26&lt;&gt;"")*ISNUMBER(SEARCH(LISTS!$I$2:$I$26,$E462)))),LISTS!$K$2:$K$26),"OTRO"))</f>
        <v/>
      </c>
      <c r="K462" s="11">
        <f>IF($I462&lt;&gt;"SI",0,IFERROR($F462,0))</f>
        <v/>
      </c>
      <c r="L462" s="9">
        <f>IF(COUNTA($A462:$H462)=0,"",IF($J462="OTRO",IFERROR(LOOKUP(2,1/(((LISTS!$H$2:$H$26&lt;&gt;"")*ISNUMBER(SEARCH(LISTS!$H$2:$H$26,$G462)))+((LISTS!$I$2:$I$26&lt;&gt;"")*ISNUMBER(SEARCH(LISTS!$I$2:$I$26,$E462)))),LISTS!$L$2:$L$26),"Concepto DIAN no mapeado a casilla automatica"),IF(LEFT($J462,4)="TOPE","Control automatico DIAN: "&amp;$J462,"Casilla automatica: "&amp;$J462)))</f>
        <v/>
      </c>
    </row>
    <row r="463">
      <c r="A463" s="9" t="n"/>
      <c r="B463" s="9" t="n"/>
      <c r="C463" s="9" t="n"/>
      <c r="D463" s="9" t="n"/>
      <c r="E463" s="9" t="n"/>
      <c r="F463" s="11" t="n"/>
      <c r="G463" s="9" t="n"/>
      <c r="H463" s="9" t="n"/>
      <c r="I463" s="9">
        <f>IF(COUNTA($A463:$H463)=0,"",IF($J463="OTRO","NO","SI"))</f>
        <v/>
      </c>
      <c r="J463" s="9">
        <f>IF(COUNTA($A463:$H463)=0,"",IFERROR(LOOKUP(2,1/(((LISTS!$H$2:$H$26&lt;&gt;"")*ISNUMBER(SEARCH(LISTS!$H$2:$H$26,$G463)))+((LISTS!$I$2:$I$26&lt;&gt;"")*ISNUMBER(SEARCH(LISTS!$I$2:$I$26,$E463)))),LISTS!$K$2:$K$26),"OTRO"))</f>
        <v/>
      </c>
      <c r="K463" s="11">
        <f>IF($I463&lt;&gt;"SI",0,IFERROR($F463,0))</f>
        <v/>
      </c>
      <c r="L463" s="9">
        <f>IF(COUNTA($A463:$H463)=0,"",IF($J463="OTRO",IFERROR(LOOKUP(2,1/(((LISTS!$H$2:$H$26&lt;&gt;"")*ISNUMBER(SEARCH(LISTS!$H$2:$H$26,$G463)))+((LISTS!$I$2:$I$26&lt;&gt;"")*ISNUMBER(SEARCH(LISTS!$I$2:$I$26,$E463)))),LISTS!$L$2:$L$26),"Concepto DIAN no mapeado a casilla automatica"),IF(LEFT($J463,4)="TOPE","Control automatico DIAN: "&amp;$J463,"Casilla automatica: "&amp;$J463)))</f>
        <v/>
      </c>
    </row>
    <row r="464">
      <c r="A464" s="9" t="n"/>
      <c r="B464" s="9" t="n"/>
      <c r="C464" s="9" t="n"/>
      <c r="D464" s="9" t="n"/>
      <c r="E464" s="9" t="n"/>
      <c r="F464" s="11" t="n"/>
      <c r="G464" s="9" t="n"/>
      <c r="H464" s="9" t="n"/>
      <c r="I464" s="9">
        <f>IF(COUNTA($A464:$H464)=0,"",IF($J464="OTRO","NO","SI"))</f>
        <v/>
      </c>
      <c r="J464" s="9">
        <f>IF(COUNTA($A464:$H464)=0,"",IFERROR(LOOKUP(2,1/(((LISTS!$H$2:$H$26&lt;&gt;"")*ISNUMBER(SEARCH(LISTS!$H$2:$H$26,$G464)))+((LISTS!$I$2:$I$26&lt;&gt;"")*ISNUMBER(SEARCH(LISTS!$I$2:$I$26,$E464)))),LISTS!$K$2:$K$26),"OTRO"))</f>
        <v/>
      </c>
      <c r="K464" s="11">
        <f>IF($I464&lt;&gt;"SI",0,IFERROR($F464,0))</f>
        <v/>
      </c>
      <c r="L464" s="9">
        <f>IF(COUNTA($A464:$H464)=0,"",IF($J464="OTRO",IFERROR(LOOKUP(2,1/(((LISTS!$H$2:$H$26&lt;&gt;"")*ISNUMBER(SEARCH(LISTS!$H$2:$H$26,$G464)))+((LISTS!$I$2:$I$26&lt;&gt;"")*ISNUMBER(SEARCH(LISTS!$I$2:$I$26,$E464)))),LISTS!$L$2:$L$26),"Concepto DIAN no mapeado a casilla automatica"),IF(LEFT($J464,4)="TOPE","Control automatico DIAN: "&amp;$J464,"Casilla automatica: "&amp;$J464)))</f>
        <v/>
      </c>
    </row>
    <row r="465">
      <c r="A465" s="9" t="n"/>
      <c r="B465" s="9" t="n"/>
      <c r="C465" s="9" t="n"/>
      <c r="D465" s="9" t="n"/>
      <c r="E465" s="9" t="n"/>
      <c r="F465" s="11" t="n"/>
      <c r="G465" s="9" t="n"/>
      <c r="H465" s="9" t="n"/>
      <c r="I465" s="9">
        <f>IF(COUNTA($A465:$H465)=0,"",IF($J465="OTRO","NO","SI"))</f>
        <v/>
      </c>
      <c r="J465" s="9">
        <f>IF(COUNTA($A465:$H465)=0,"",IFERROR(LOOKUP(2,1/(((LISTS!$H$2:$H$26&lt;&gt;"")*ISNUMBER(SEARCH(LISTS!$H$2:$H$26,$G465)))+((LISTS!$I$2:$I$26&lt;&gt;"")*ISNUMBER(SEARCH(LISTS!$I$2:$I$26,$E465)))),LISTS!$K$2:$K$26),"OTRO"))</f>
        <v/>
      </c>
      <c r="K465" s="11">
        <f>IF($I465&lt;&gt;"SI",0,IFERROR($F465,0))</f>
        <v/>
      </c>
      <c r="L465" s="9">
        <f>IF(COUNTA($A465:$H465)=0,"",IF($J465="OTRO",IFERROR(LOOKUP(2,1/(((LISTS!$H$2:$H$26&lt;&gt;"")*ISNUMBER(SEARCH(LISTS!$H$2:$H$26,$G465)))+((LISTS!$I$2:$I$26&lt;&gt;"")*ISNUMBER(SEARCH(LISTS!$I$2:$I$26,$E465)))),LISTS!$L$2:$L$26),"Concepto DIAN no mapeado a casilla automatica"),IF(LEFT($J465,4)="TOPE","Control automatico DIAN: "&amp;$J465,"Casilla automatica: "&amp;$J465)))</f>
        <v/>
      </c>
    </row>
    <row r="466">
      <c r="A466" s="9" t="n"/>
      <c r="B466" s="9" t="n"/>
      <c r="C466" s="9" t="n"/>
      <c r="D466" s="9" t="n"/>
      <c r="E466" s="9" t="n"/>
      <c r="F466" s="11" t="n"/>
      <c r="G466" s="9" t="n"/>
      <c r="H466" s="9" t="n"/>
      <c r="I466" s="9">
        <f>IF(COUNTA($A466:$H466)=0,"",IF($J466="OTRO","NO","SI"))</f>
        <v/>
      </c>
      <c r="J466" s="9">
        <f>IF(COUNTA($A466:$H466)=0,"",IFERROR(LOOKUP(2,1/(((LISTS!$H$2:$H$26&lt;&gt;"")*ISNUMBER(SEARCH(LISTS!$H$2:$H$26,$G466)))+((LISTS!$I$2:$I$26&lt;&gt;"")*ISNUMBER(SEARCH(LISTS!$I$2:$I$26,$E466)))),LISTS!$K$2:$K$26),"OTRO"))</f>
        <v/>
      </c>
      <c r="K466" s="11">
        <f>IF($I466&lt;&gt;"SI",0,IFERROR($F466,0))</f>
        <v/>
      </c>
      <c r="L466" s="9">
        <f>IF(COUNTA($A466:$H466)=0,"",IF($J466="OTRO",IFERROR(LOOKUP(2,1/(((LISTS!$H$2:$H$26&lt;&gt;"")*ISNUMBER(SEARCH(LISTS!$H$2:$H$26,$G466)))+((LISTS!$I$2:$I$26&lt;&gt;"")*ISNUMBER(SEARCH(LISTS!$I$2:$I$26,$E466)))),LISTS!$L$2:$L$26),"Concepto DIAN no mapeado a casilla automatica"),IF(LEFT($J466,4)="TOPE","Control automatico DIAN: "&amp;$J466,"Casilla automatica: "&amp;$J466)))</f>
        <v/>
      </c>
    </row>
    <row r="467">
      <c r="A467" s="9" t="n"/>
      <c r="B467" s="9" t="n"/>
      <c r="C467" s="9" t="n"/>
      <c r="D467" s="9" t="n"/>
      <c r="E467" s="9" t="n"/>
      <c r="F467" s="11" t="n"/>
      <c r="G467" s="9" t="n"/>
      <c r="H467" s="9" t="n"/>
      <c r="I467" s="9">
        <f>IF(COUNTA($A467:$H467)=0,"",IF($J467="OTRO","NO","SI"))</f>
        <v/>
      </c>
      <c r="J467" s="9">
        <f>IF(COUNTA($A467:$H467)=0,"",IFERROR(LOOKUP(2,1/(((LISTS!$H$2:$H$26&lt;&gt;"")*ISNUMBER(SEARCH(LISTS!$H$2:$H$26,$G467)))+((LISTS!$I$2:$I$26&lt;&gt;"")*ISNUMBER(SEARCH(LISTS!$I$2:$I$26,$E467)))),LISTS!$K$2:$K$26),"OTRO"))</f>
        <v/>
      </c>
      <c r="K467" s="11">
        <f>IF($I467&lt;&gt;"SI",0,IFERROR($F467,0))</f>
        <v/>
      </c>
      <c r="L467" s="9">
        <f>IF(COUNTA($A467:$H467)=0,"",IF($J467="OTRO",IFERROR(LOOKUP(2,1/(((LISTS!$H$2:$H$26&lt;&gt;"")*ISNUMBER(SEARCH(LISTS!$H$2:$H$26,$G467)))+((LISTS!$I$2:$I$26&lt;&gt;"")*ISNUMBER(SEARCH(LISTS!$I$2:$I$26,$E467)))),LISTS!$L$2:$L$26),"Concepto DIAN no mapeado a casilla automatica"),IF(LEFT($J467,4)="TOPE","Control automatico DIAN: "&amp;$J467,"Casilla automatica: "&amp;$J467)))</f>
        <v/>
      </c>
    </row>
    <row r="468">
      <c r="A468" s="9" t="n"/>
      <c r="B468" s="9" t="n"/>
      <c r="C468" s="9" t="n"/>
      <c r="D468" s="9" t="n"/>
      <c r="E468" s="9" t="n"/>
      <c r="F468" s="11" t="n"/>
      <c r="G468" s="9" t="n"/>
      <c r="H468" s="9" t="n"/>
      <c r="I468" s="9">
        <f>IF(COUNTA($A468:$H468)=0,"",IF($J468="OTRO","NO","SI"))</f>
        <v/>
      </c>
      <c r="J468" s="9">
        <f>IF(COUNTA($A468:$H468)=0,"",IFERROR(LOOKUP(2,1/(((LISTS!$H$2:$H$26&lt;&gt;"")*ISNUMBER(SEARCH(LISTS!$H$2:$H$26,$G468)))+((LISTS!$I$2:$I$26&lt;&gt;"")*ISNUMBER(SEARCH(LISTS!$I$2:$I$26,$E468)))),LISTS!$K$2:$K$26),"OTRO"))</f>
        <v/>
      </c>
      <c r="K468" s="11">
        <f>IF($I468&lt;&gt;"SI",0,IFERROR($F468,0))</f>
        <v/>
      </c>
      <c r="L468" s="9">
        <f>IF(COUNTA($A468:$H468)=0,"",IF($J468="OTRO",IFERROR(LOOKUP(2,1/(((LISTS!$H$2:$H$26&lt;&gt;"")*ISNUMBER(SEARCH(LISTS!$H$2:$H$26,$G468)))+((LISTS!$I$2:$I$26&lt;&gt;"")*ISNUMBER(SEARCH(LISTS!$I$2:$I$26,$E468)))),LISTS!$L$2:$L$26),"Concepto DIAN no mapeado a casilla automatica"),IF(LEFT($J468,4)="TOPE","Control automatico DIAN: "&amp;$J468,"Casilla automatica: "&amp;$J468)))</f>
        <v/>
      </c>
    </row>
    <row r="469">
      <c r="A469" s="9" t="n"/>
      <c r="B469" s="9" t="n"/>
      <c r="C469" s="9" t="n"/>
      <c r="D469" s="9" t="n"/>
      <c r="E469" s="9" t="n"/>
      <c r="F469" s="11" t="n"/>
      <c r="G469" s="9" t="n"/>
      <c r="H469" s="9" t="n"/>
      <c r="I469" s="9">
        <f>IF(COUNTA($A469:$H469)=0,"",IF($J469="OTRO","NO","SI"))</f>
        <v/>
      </c>
      <c r="J469" s="9">
        <f>IF(COUNTA($A469:$H469)=0,"",IFERROR(LOOKUP(2,1/(((LISTS!$H$2:$H$26&lt;&gt;"")*ISNUMBER(SEARCH(LISTS!$H$2:$H$26,$G469)))+((LISTS!$I$2:$I$26&lt;&gt;"")*ISNUMBER(SEARCH(LISTS!$I$2:$I$26,$E469)))),LISTS!$K$2:$K$26),"OTRO"))</f>
        <v/>
      </c>
      <c r="K469" s="11">
        <f>IF($I469&lt;&gt;"SI",0,IFERROR($F469,0))</f>
        <v/>
      </c>
      <c r="L469" s="9">
        <f>IF(COUNTA($A469:$H469)=0,"",IF($J469="OTRO",IFERROR(LOOKUP(2,1/(((LISTS!$H$2:$H$26&lt;&gt;"")*ISNUMBER(SEARCH(LISTS!$H$2:$H$26,$G469)))+((LISTS!$I$2:$I$26&lt;&gt;"")*ISNUMBER(SEARCH(LISTS!$I$2:$I$26,$E469)))),LISTS!$L$2:$L$26),"Concepto DIAN no mapeado a casilla automatica"),IF(LEFT($J469,4)="TOPE","Control automatico DIAN: "&amp;$J469,"Casilla automatica: "&amp;$J469)))</f>
        <v/>
      </c>
    </row>
    <row r="470">
      <c r="A470" s="9" t="n"/>
      <c r="B470" s="9" t="n"/>
      <c r="C470" s="9" t="n"/>
      <c r="D470" s="9" t="n"/>
      <c r="E470" s="9" t="n"/>
      <c r="F470" s="11" t="n"/>
      <c r="G470" s="9" t="n"/>
      <c r="H470" s="9" t="n"/>
      <c r="I470" s="9">
        <f>IF(COUNTA($A470:$H470)=0,"",IF($J470="OTRO","NO","SI"))</f>
        <v/>
      </c>
      <c r="J470" s="9">
        <f>IF(COUNTA($A470:$H470)=0,"",IFERROR(LOOKUP(2,1/(((LISTS!$H$2:$H$26&lt;&gt;"")*ISNUMBER(SEARCH(LISTS!$H$2:$H$26,$G470)))+((LISTS!$I$2:$I$26&lt;&gt;"")*ISNUMBER(SEARCH(LISTS!$I$2:$I$26,$E470)))),LISTS!$K$2:$K$26),"OTRO"))</f>
        <v/>
      </c>
      <c r="K470" s="11">
        <f>IF($I470&lt;&gt;"SI",0,IFERROR($F470,0))</f>
        <v/>
      </c>
      <c r="L470" s="9">
        <f>IF(COUNTA($A470:$H470)=0,"",IF($J470="OTRO",IFERROR(LOOKUP(2,1/(((LISTS!$H$2:$H$26&lt;&gt;"")*ISNUMBER(SEARCH(LISTS!$H$2:$H$26,$G470)))+((LISTS!$I$2:$I$26&lt;&gt;"")*ISNUMBER(SEARCH(LISTS!$I$2:$I$26,$E470)))),LISTS!$L$2:$L$26),"Concepto DIAN no mapeado a casilla automatica"),IF(LEFT($J470,4)="TOPE","Control automatico DIAN: "&amp;$J470,"Casilla automatica: "&amp;$J470)))</f>
        <v/>
      </c>
    </row>
    <row r="471">
      <c r="A471" s="9" t="n"/>
      <c r="B471" s="9" t="n"/>
      <c r="C471" s="9" t="n"/>
      <c r="D471" s="9" t="n"/>
      <c r="E471" s="9" t="n"/>
      <c r="F471" s="11" t="n"/>
      <c r="G471" s="9" t="n"/>
      <c r="H471" s="9" t="n"/>
      <c r="I471" s="9">
        <f>IF(COUNTA($A471:$H471)=0,"",IF($J471="OTRO","NO","SI"))</f>
        <v/>
      </c>
      <c r="J471" s="9">
        <f>IF(COUNTA($A471:$H471)=0,"",IFERROR(LOOKUP(2,1/(((LISTS!$H$2:$H$26&lt;&gt;"")*ISNUMBER(SEARCH(LISTS!$H$2:$H$26,$G471)))+((LISTS!$I$2:$I$26&lt;&gt;"")*ISNUMBER(SEARCH(LISTS!$I$2:$I$26,$E471)))),LISTS!$K$2:$K$26),"OTRO"))</f>
        <v/>
      </c>
      <c r="K471" s="11">
        <f>IF($I471&lt;&gt;"SI",0,IFERROR($F471,0))</f>
        <v/>
      </c>
      <c r="L471" s="9">
        <f>IF(COUNTA($A471:$H471)=0,"",IF($J471="OTRO",IFERROR(LOOKUP(2,1/(((LISTS!$H$2:$H$26&lt;&gt;"")*ISNUMBER(SEARCH(LISTS!$H$2:$H$26,$G471)))+((LISTS!$I$2:$I$26&lt;&gt;"")*ISNUMBER(SEARCH(LISTS!$I$2:$I$26,$E471)))),LISTS!$L$2:$L$26),"Concepto DIAN no mapeado a casilla automatica"),IF(LEFT($J471,4)="TOPE","Control automatico DIAN: "&amp;$J471,"Casilla automatica: "&amp;$J471)))</f>
        <v/>
      </c>
    </row>
    <row r="472">
      <c r="A472" s="9" t="n"/>
      <c r="B472" s="9" t="n"/>
      <c r="C472" s="9" t="n"/>
      <c r="D472" s="9" t="n"/>
      <c r="E472" s="9" t="n"/>
      <c r="F472" s="11" t="n"/>
      <c r="G472" s="9" t="n"/>
      <c r="H472" s="9" t="n"/>
      <c r="I472" s="9">
        <f>IF(COUNTA($A472:$H472)=0,"",IF($J472="OTRO","NO","SI"))</f>
        <v/>
      </c>
      <c r="J472" s="9">
        <f>IF(COUNTA($A472:$H472)=0,"",IFERROR(LOOKUP(2,1/(((LISTS!$H$2:$H$26&lt;&gt;"")*ISNUMBER(SEARCH(LISTS!$H$2:$H$26,$G472)))+((LISTS!$I$2:$I$26&lt;&gt;"")*ISNUMBER(SEARCH(LISTS!$I$2:$I$26,$E472)))),LISTS!$K$2:$K$26),"OTRO"))</f>
        <v/>
      </c>
      <c r="K472" s="11">
        <f>IF($I472&lt;&gt;"SI",0,IFERROR($F472,0))</f>
        <v/>
      </c>
      <c r="L472" s="9">
        <f>IF(COUNTA($A472:$H472)=0,"",IF($J472="OTRO",IFERROR(LOOKUP(2,1/(((LISTS!$H$2:$H$26&lt;&gt;"")*ISNUMBER(SEARCH(LISTS!$H$2:$H$26,$G472)))+((LISTS!$I$2:$I$26&lt;&gt;"")*ISNUMBER(SEARCH(LISTS!$I$2:$I$26,$E472)))),LISTS!$L$2:$L$26),"Concepto DIAN no mapeado a casilla automatica"),IF(LEFT($J472,4)="TOPE","Control automatico DIAN: "&amp;$J472,"Casilla automatica: "&amp;$J472)))</f>
        <v/>
      </c>
    </row>
    <row r="473">
      <c r="A473" s="9" t="n"/>
      <c r="B473" s="9" t="n"/>
      <c r="C473" s="9" t="n"/>
      <c r="D473" s="9" t="n"/>
      <c r="E473" s="9" t="n"/>
      <c r="F473" s="11" t="n"/>
      <c r="G473" s="9" t="n"/>
      <c r="H473" s="9" t="n"/>
      <c r="I473" s="9">
        <f>IF(COUNTA($A473:$H473)=0,"",IF($J473="OTRO","NO","SI"))</f>
        <v/>
      </c>
      <c r="J473" s="9">
        <f>IF(COUNTA($A473:$H473)=0,"",IFERROR(LOOKUP(2,1/(((LISTS!$H$2:$H$26&lt;&gt;"")*ISNUMBER(SEARCH(LISTS!$H$2:$H$26,$G473)))+((LISTS!$I$2:$I$26&lt;&gt;"")*ISNUMBER(SEARCH(LISTS!$I$2:$I$26,$E473)))),LISTS!$K$2:$K$26),"OTRO"))</f>
        <v/>
      </c>
      <c r="K473" s="11">
        <f>IF($I473&lt;&gt;"SI",0,IFERROR($F473,0))</f>
        <v/>
      </c>
      <c r="L473" s="9">
        <f>IF(COUNTA($A473:$H473)=0,"",IF($J473="OTRO",IFERROR(LOOKUP(2,1/(((LISTS!$H$2:$H$26&lt;&gt;"")*ISNUMBER(SEARCH(LISTS!$H$2:$H$26,$G473)))+((LISTS!$I$2:$I$26&lt;&gt;"")*ISNUMBER(SEARCH(LISTS!$I$2:$I$26,$E473)))),LISTS!$L$2:$L$26),"Concepto DIAN no mapeado a casilla automatica"),IF(LEFT($J473,4)="TOPE","Control automatico DIAN: "&amp;$J473,"Casilla automatica: "&amp;$J473)))</f>
        <v/>
      </c>
    </row>
    <row r="474">
      <c r="A474" s="9" t="n"/>
      <c r="B474" s="9" t="n"/>
      <c r="C474" s="9" t="n"/>
      <c r="D474" s="9" t="n"/>
      <c r="E474" s="9" t="n"/>
      <c r="F474" s="11" t="n"/>
      <c r="G474" s="9" t="n"/>
      <c r="H474" s="9" t="n"/>
      <c r="I474" s="9">
        <f>IF(COUNTA($A474:$H474)=0,"",IF($J474="OTRO","NO","SI"))</f>
        <v/>
      </c>
      <c r="J474" s="9">
        <f>IF(COUNTA($A474:$H474)=0,"",IFERROR(LOOKUP(2,1/(((LISTS!$H$2:$H$26&lt;&gt;"")*ISNUMBER(SEARCH(LISTS!$H$2:$H$26,$G474)))+((LISTS!$I$2:$I$26&lt;&gt;"")*ISNUMBER(SEARCH(LISTS!$I$2:$I$26,$E474)))),LISTS!$K$2:$K$26),"OTRO"))</f>
        <v/>
      </c>
      <c r="K474" s="11">
        <f>IF($I474&lt;&gt;"SI",0,IFERROR($F474,0))</f>
        <v/>
      </c>
      <c r="L474" s="9">
        <f>IF(COUNTA($A474:$H474)=0,"",IF($J474="OTRO",IFERROR(LOOKUP(2,1/(((LISTS!$H$2:$H$26&lt;&gt;"")*ISNUMBER(SEARCH(LISTS!$H$2:$H$26,$G474)))+((LISTS!$I$2:$I$26&lt;&gt;"")*ISNUMBER(SEARCH(LISTS!$I$2:$I$26,$E474)))),LISTS!$L$2:$L$26),"Concepto DIAN no mapeado a casilla automatica"),IF(LEFT($J474,4)="TOPE","Control automatico DIAN: "&amp;$J474,"Casilla automatica: "&amp;$J474)))</f>
        <v/>
      </c>
    </row>
    <row r="475">
      <c r="A475" s="9" t="n"/>
      <c r="B475" s="9" t="n"/>
      <c r="C475" s="9" t="n"/>
      <c r="D475" s="9" t="n"/>
      <c r="E475" s="9" t="n"/>
      <c r="F475" s="11" t="n"/>
      <c r="G475" s="9" t="n"/>
      <c r="H475" s="9" t="n"/>
      <c r="I475" s="9">
        <f>IF(COUNTA($A475:$H475)=0,"",IF($J475="OTRO","NO","SI"))</f>
        <v/>
      </c>
      <c r="J475" s="9">
        <f>IF(COUNTA($A475:$H475)=0,"",IFERROR(LOOKUP(2,1/(((LISTS!$H$2:$H$26&lt;&gt;"")*ISNUMBER(SEARCH(LISTS!$H$2:$H$26,$G475)))+((LISTS!$I$2:$I$26&lt;&gt;"")*ISNUMBER(SEARCH(LISTS!$I$2:$I$26,$E475)))),LISTS!$K$2:$K$26),"OTRO"))</f>
        <v/>
      </c>
      <c r="K475" s="11">
        <f>IF($I475&lt;&gt;"SI",0,IFERROR($F475,0))</f>
        <v/>
      </c>
      <c r="L475" s="9">
        <f>IF(COUNTA($A475:$H475)=0,"",IF($J475="OTRO",IFERROR(LOOKUP(2,1/(((LISTS!$H$2:$H$26&lt;&gt;"")*ISNUMBER(SEARCH(LISTS!$H$2:$H$26,$G475)))+((LISTS!$I$2:$I$26&lt;&gt;"")*ISNUMBER(SEARCH(LISTS!$I$2:$I$26,$E475)))),LISTS!$L$2:$L$26),"Concepto DIAN no mapeado a casilla automatica"),IF(LEFT($J475,4)="TOPE","Control automatico DIAN: "&amp;$J475,"Casilla automatica: "&amp;$J475)))</f>
        <v/>
      </c>
    </row>
    <row r="476">
      <c r="A476" s="9" t="n"/>
      <c r="B476" s="9" t="n"/>
      <c r="C476" s="9" t="n"/>
      <c r="D476" s="9" t="n"/>
      <c r="E476" s="9" t="n"/>
      <c r="F476" s="11" t="n"/>
      <c r="G476" s="9" t="n"/>
      <c r="H476" s="9" t="n"/>
      <c r="I476" s="9">
        <f>IF(COUNTA($A476:$H476)=0,"",IF($J476="OTRO","NO","SI"))</f>
        <v/>
      </c>
      <c r="J476" s="9">
        <f>IF(COUNTA($A476:$H476)=0,"",IFERROR(LOOKUP(2,1/(((LISTS!$H$2:$H$26&lt;&gt;"")*ISNUMBER(SEARCH(LISTS!$H$2:$H$26,$G476)))+((LISTS!$I$2:$I$26&lt;&gt;"")*ISNUMBER(SEARCH(LISTS!$I$2:$I$26,$E476)))),LISTS!$K$2:$K$26),"OTRO"))</f>
        <v/>
      </c>
      <c r="K476" s="11">
        <f>IF($I476&lt;&gt;"SI",0,IFERROR($F476,0))</f>
        <v/>
      </c>
      <c r="L476" s="9">
        <f>IF(COUNTA($A476:$H476)=0,"",IF($J476="OTRO",IFERROR(LOOKUP(2,1/(((LISTS!$H$2:$H$26&lt;&gt;"")*ISNUMBER(SEARCH(LISTS!$H$2:$H$26,$G476)))+((LISTS!$I$2:$I$26&lt;&gt;"")*ISNUMBER(SEARCH(LISTS!$I$2:$I$26,$E476)))),LISTS!$L$2:$L$26),"Concepto DIAN no mapeado a casilla automatica"),IF(LEFT($J476,4)="TOPE","Control automatico DIAN: "&amp;$J476,"Casilla automatica: "&amp;$J476)))</f>
        <v/>
      </c>
    </row>
    <row r="477">
      <c r="A477" s="9" t="n"/>
      <c r="B477" s="9" t="n"/>
      <c r="C477" s="9" t="n"/>
      <c r="D477" s="9" t="n"/>
      <c r="E477" s="9" t="n"/>
      <c r="F477" s="11" t="n"/>
      <c r="G477" s="9" t="n"/>
      <c r="H477" s="9" t="n"/>
      <c r="I477" s="9">
        <f>IF(COUNTA($A477:$H477)=0,"",IF($J477="OTRO","NO","SI"))</f>
        <v/>
      </c>
      <c r="J477" s="9">
        <f>IF(COUNTA($A477:$H477)=0,"",IFERROR(LOOKUP(2,1/(((LISTS!$H$2:$H$26&lt;&gt;"")*ISNUMBER(SEARCH(LISTS!$H$2:$H$26,$G477)))+((LISTS!$I$2:$I$26&lt;&gt;"")*ISNUMBER(SEARCH(LISTS!$I$2:$I$26,$E477)))),LISTS!$K$2:$K$26),"OTRO"))</f>
        <v/>
      </c>
      <c r="K477" s="11">
        <f>IF($I477&lt;&gt;"SI",0,IFERROR($F477,0))</f>
        <v/>
      </c>
      <c r="L477" s="9">
        <f>IF(COUNTA($A477:$H477)=0,"",IF($J477="OTRO",IFERROR(LOOKUP(2,1/(((LISTS!$H$2:$H$26&lt;&gt;"")*ISNUMBER(SEARCH(LISTS!$H$2:$H$26,$G477)))+((LISTS!$I$2:$I$26&lt;&gt;"")*ISNUMBER(SEARCH(LISTS!$I$2:$I$26,$E477)))),LISTS!$L$2:$L$26),"Concepto DIAN no mapeado a casilla automatica"),IF(LEFT($J477,4)="TOPE","Control automatico DIAN: "&amp;$J477,"Casilla automatica: "&amp;$J477)))</f>
        <v/>
      </c>
    </row>
    <row r="478">
      <c r="A478" s="9" t="n"/>
      <c r="B478" s="9" t="n"/>
      <c r="C478" s="9" t="n"/>
      <c r="D478" s="9" t="n"/>
      <c r="E478" s="9" t="n"/>
      <c r="F478" s="11" t="n"/>
      <c r="G478" s="9" t="n"/>
      <c r="H478" s="9" t="n"/>
      <c r="I478" s="9">
        <f>IF(COUNTA($A478:$H478)=0,"",IF($J478="OTRO","NO","SI"))</f>
        <v/>
      </c>
      <c r="J478" s="9">
        <f>IF(COUNTA($A478:$H478)=0,"",IFERROR(LOOKUP(2,1/(((LISTS!$H$2:$H$26&lt;&gt;"")*ISNUMBER(SEARCH(LISTS!$H$2:$H$26,$G478)))+((LISTS!$I$2:$I$26&lt;&gt;"")*ISNUMBER(SEARCH(LISTS!$I$2:$I$26,$E478)))),LISTS!$K$2:$K$26),"OTRO"))</f>
        <v/>
      </c>
      <c r="K478" s="11">
        <f>IF($I478&lt;&gt;"SI",0,IFERROR($F478,0))</f>
        <v/>
      </c>
      <c r="L478" s="9">
        <f>IF(COUNTA($A478:$H478)=0,"",IF($J478="OTRO",IFERROR(LOOKUP(2,1/(((LISTS!$H$2:$H$26&lt;&gt;"")*ISNUMBER(SEARCH(LISTS!$H$2:$H$26,$G478)))+((LISTS!$I$2:$I$26&lt;&gt;"")*ISNUMBER(SEARCH(LISTS!$I$2:$I$26,$E478)))),LISTS!$L$2:$L$26),"Concepto DIAN no mapeado a casilla automatica"),IF(LEFT($J478,4)="TOPE","Control automatico DIAN: "&amp;$J478,"Casilla automatica: "&amp;$J478)))</f>
        <v/>
      </c>
    </row>
    <row r="479">
      <c r="A479" s="9" t="n"/>
      <c r="B479" s="9" t="n"/>
      <c r="C479" s="9" t="n"/>
      <c r="D479" s="9" t="n"/>
      <c r="E479" s="9" t="n"/>
      <c r="F479" s="11" t="n"/>
      <c r="G479" s="9" t="n"/>
      <c r="H479" s="9" t="n"/>
      <c r="I479" s="9">
        <f>IF(COUNTA($A479:$H479)=0,"",IF($J479="OTRO","NO","SI"))</f>
        <v/>
      </c>
      <c r="J479" s="9">
        <f>IF(COUNTA($A479:$H479)=0,"",IFERROR(LOOKUP(2,1/(((LISTS!$H$2:$H$26&lt;&gt;"")*ISNUMBER(SEARCH(LISTS!$H$2:$H$26,$G479)))+((LISTS!$I$2:$I$26&lt;&gt;"")*ISNUMBER(SEARCH(LISTS!$I$2:$I$26,$E479)))),LISTS!$K$2:$K$26),"OTRO"))</f>
        <v/>
      </c>
      <c r="K479" s="11">
        <f>IF($I479&lt;&gt;"SI",0,IFERROR($F479,0))</f>
        <v/>
      </c>
      <c r="L479" s="9">
        <f>IF(COUNTA($A479:$H479)=0,"",IF($J479="OTRO",IFERROR(LOOKUP(2,1/(((LISTS!$H$2:$H$26&lt;&gt;"")*ISNUMBER(SEARCH(LISTS!$H$2:$H$26,$G479)))+((LISTS!$I$2:$I$26&lt;&gt;"")*ISNUMBER(SEARCH(LISTS!$I$2:$I$26,$E479)))),LISTS!$L$2:$L$26),"Concepto DIAN no mapeado a casilla automatica"),IF(LEFT($J479,4)="TOPE","Control automatico DIAN: "&amp;$J479,"Casilla automatica: "&amp;$J479)))</f>
        <v/>
      </c>
    </row>
    <row r="480">
      <c r="A480" s="9" t="n"/>
      <c r="B480" s="9" t="n"/>
      <c r="C480" s="9" t="n"/>
      <c r="D480" s="9" t="n"/>
      <c r="E480" s="9" t="n"/>
      <c r="F480" s="11" t="n"/>
      <c r="G480" s="9" t="n"/>
      <c r="H480" s="9" t="n"/>
      <c r="I480" s="9">
        <f>IF(COUNTA($A480:$H480)=0,"",IF($J480="OTRO","NO","SI"))</f>
        <v/>
      </c>
      <c r="J480" s="9">
        <f>IF(COUNTA($A480:$H480)=0,"",IFERROR(LOOKUP(2,1/(((LISTS!$H$2:$H$26&lt;&gt;"")*ISNUMBER(SEARCH(LISTS!$H$2:$H$26,$G480)))+((LISTS!$I$2:$I$26&lt;&gt;"")*ISNUMBER(SEARCH(LISTS!$I$2:$I$26,$E480)))),LISTS!$K$2:$K$26),"OTRO"))</f>
        <v/>
      </c>
      <c r="K480" s="11">
        <f>IF($I480&lt;&gt;"SI",0,IFERROR($F480,0))</f>
        <v/>
      </c>
      <c r="L480" s="9">
        <f>IF(COUNTA($A480:$H480)=0,"",IF($J480="OTRO",IFERROR(LOOKUP(2,1/(((LISTS!$H$2:$H$26&lt;&gt;"")*ISNUMBER(SEARCH(LISTS!$H$2:$H$26,$G480)))+((LISTS!$I$2:$I$26&lt;&gt;"")*ISNUMBER(SEARCH(LISTS!$I$2:$I$26,$E480)))),LISTS!$L$2:$L$26),"Concepto DIAN no mapeado a casilla automatica"),IF(LEFT($J480,4)="TOPE","Control automatico DIAN: "&amp;$J480,"Casilla automatica: "&amp;$J480)))</f>
        <v/>
      </c>
    </row>
    <row r="481">
      <c r="A481" s="9" t="n"/>
      <c r="B481" s="9" t="n"/>
      <c r="C481" s="9" t="n"/>
      <c r="D481" s="9" t="n"/>
      <c r="E481" s="9" t="n"/>
      <c r="F481" s="11" t="n"/>
      <c r="G481" s="9" t="n"/>
      <c r="H481" s="9" t="n"/>
      <c r="I481" s="9">
        <f>IF(COUNTA($A481:$H481)=0,"",IF($J481="OTRO","NO","SI"))</f>
        <v/>
      </c>
      <c r="J481" s="9">
        <f>IF(COUNTA($A481:$H481)=0,"",IFERROR(LOOKUP(2,1/(((LISTS!$H$2:$H$26&lt;&gt;"")*ISNUMBER(SEARCH(LISTS!$H$2:$H$26,$G481)))+((LISTS!$I$2:$I$26&lt;&gt;"")*ISNUMBER(SEARCH(LISTS!$I$2:$I$26,$E481)))),LISTS!$K$2:$K$26),"OTRO"))</f>
        <v/>
      </c>
      <c r="K481" s="11">
        <f>IF($I481&lt;&gt;"SI",0,IFERROR($F481,0))</f>
        <v/>
      </c>
      <c r="L481" s="9">
        <f>IF(COUNTA($A481:$H481)=0,"",IF($J481="OTRO",IFERROR(LOOKUP(2,1/(((LISTS!$H$2:$H$26&lt;&gt;"")*ISNUMBER(SEARCH(LISTS!$H$2:$H$26,$G481)))+((LISTS!$I$2:$I$26&lt;&gt;"")*ISNUMBER(SEARCH(LISTS!$I$2:$I$26,$E481)))),LISTS!$L$2:$L$26),"Concepto DIAN no mapeado a casilla automatica"),IF(LEFT($J481,4)="TOPE","Control automatico DIAN: "&amp;$J481,"Casilla automatica: "&amp;$J481)))</f>
        <v/>
      </c>
    </row>
    <row r="482">
      <c r="A482" s="9" t="n"/>
      <c r="B482" s="9" t="n"/>
      <c r="C482" s="9" t="n"/>
      <c r="D482" s="9" t="n"/>
      <c r="E482" s="9" t="n"/>
      <c r="F482" s="11" t="n"/>
      <c r="G482" s="9" t="n"/>
      <c r="H482" s="9" t="n"/>
      <c r="I482" s="9">
        <f>IF(COUNTA($A482:$H482)=0,"",IF($J482="OTRO","NO","SI"))</f>
        <v/>
      </c>
      <c r="J482" s="9">
        <f>IF(COUNTA($A482:$H482)=0,"",IFERROR(LOOKUP(2,1/(((LISTS!$H$2:$H$26&lt;&gt;"")*ISNUMBER(SEARCH(LISTS!$H$2:$H$26,$G482)))+((LISTS!$I$2:$I$26&lt;&gt;"")*ISNUMBER(SEARCH(LISTS!$I$2:$I$26,$E482)))),LISTS!$K$2:$K$26),"OTRO"))</f>
        <v/>
      </c>
      <c r="K482" s="11">
        <f>IF($I482&lt;&gt;"SI",0,IFERROR($F482,0))</f>
        <v/>
      </c>
      <c r="L482" s="9">
        <f>IF(COUNTA($A482:$H482)=0,"",IF($J482="OTRO",IFERROR(LOOKUP(2,1/(((LISTS!$H$2:$H$26&lt;&gt;"")*ISNUMBER(SEARCH(LISTS!$H$2:$H$26,$G482)))+((LISTS!$I$2:$I$26&lt;&gt;"")*ISNUMBER(SEARCH(LISTS!$I$2:$I$26,$E482)))),LISTS!$L$2:$L$26),"Concepto DIAN no mapeado a casilla automatica"),IF(LEFT($J482,4)="TOPE","Control automatico DIAN: "&amp;$J482,"Casilla automatica: "&amp;$J482)))</f>
        <v/>
      </c>
    </row>
    <row r="483">
      <c r="A483" s="9" t="n"/>
      <c r="B483" s="9" t="n"/>
      <c r="C483" s="9" t="n"/>
      <c r="D483" s="9" t="n"/>
      <c r="E483" s="9" t="n"/>
      <c r="F483" s="11" t="n"/>
      <c r="G483" s="9" t="n"/>
      <c r="H483" s="9" t="n"/>
      <c r="I483" s="9">
        <f>IF(COUNTA($A483:$H483)=0,"",IF($J483="OTRO","NO","SI"))</f>
        <v/>
      </c>
      <c r="J483" s="9">
        <f>IF(COUNTA($A483:$H483)=0,"",IFERROR(LOOKUP(2,1/(((LISTS!$H$2:$H$26&lt;&gt;"")*ISNUMBER(SEARCH(LISTS!$H$2:$H$26,$G483)))+((LISTS!$I$2:$I$26&lt;&gt;"")*ISNUMBER(SEARCH(LISTS!$I$2:$I$26,$E483)))),LISTS!$K$2:$K$26),"OTRO"))</f>
        <v/>
      </c>
      <c r="K483" s="11">
        <f>IF($I483&lt;&gt;"SI",0,IFERROR($F483,0))</f>
        <v/>
      </c>
      <c r="L483" s="9">
        <f>IF(COUNTA($A483:$H483)=0,"",IF($J483="OTRO",IFERROR(LOOKUP(2,1/(((LISTS!$H$2:$H$26&lt;&gt;"")*ISNUMBER(SEARCH(LISTS!$H$2:$H$26,$G483)))+((LISTS!$I$2:$I$26&lt;&gt;"")*ISNUMBER(SEARCH(LISTS!$I$2:$I$26,$E483)))),LISTS!$L$2:$L$26),"Concepto DIAN no mapeado a casilla automatica"),IF(LEFT($J483,4)="TOPE","Control automatico DIAN: "&amp;$J483,"Casilla automatica: "&amp;$J483)))</f>
        <v/>
      </c>
    </row>
    <row r="484">
      <c r="A484" s="9" t="n"/>
      <c r="B484" s="9" t="n"/>
      <c r="C484" s="9" t="n"/>
      <c r="D484" s="9" t="n"/>
      <c r="E484" s="9" t="n"/>
      <c r="F484" s="11" t="n"/>
      <c r="G484" s="9" t="n"/>
      <c r="H484" s="9" t="n"/>
      <c r="I484" s="9">
        <f>IF(COUNTA($A484:$H484)=0,"",IF($J484="OTRO","NO","SI"))</f>
        <v/>
      </c>
      <c r="J484" s="9">
        <f>IF(COUNTA($A484:$H484)=0,"",IFERROR(LOOKUP(2,1/(((LISTS!$H$2:$H$26&lt;&gt;"")*ISNUMBER(SEARCH(LISTS!$H$2:$H$26,$G484)))+((LISTS!$I$2:$I$26&lt;&gt;"")*ISNUMBER(SEARCH(LISTS!$I$2:$I$26,$E484)))),LISTS!$K$2:$K$26),"OTRO"))</f>
        <v/>
      </c>
      <c r="K484" s="11">
        <f>IF($I484&lt;&gt;"SI",0,IFERROR($F484,0))</f>
        <v/>
      </c>
      <c r="L484" s="9">
        <f>IF(COUNTA($A484:$H484)=0,"",IF($J484="OTRO",IFERROR(LOOKUP(2,1/(((LISTS!$H$2:$H$26&lt;&gt;"")*ISNUMBER(SEARCH(LISTS!$H$2:$H$26,$G484)))+((LISTS!$I$2:$I$26&lt;&gt;"")*ISNUMBER(SEARCH(LISTS!$I$2:$I$26,$E484)))),LISTS!$L$2:$L$26),"Concepto DIAN no mapeado a casilla automatica"),IF(LEFT($J484,4)="TOPE","Control automatico DIAN: "&amp;$J484,"Casilla automatica: "&amp;$J484)))</f>
        <v/>
      </c>
    </row>
    <row r="485">
      <c r="A485" s="9" t="n"/>
      <c r="B485" s="9" t="n"/>
      <c r="C485" s="9" t="n"/>
      <c r="D485" s="9" t="n"/>
      <c r="E485" s="9" t="n"/>
      <c r="F485" s="11" t="n"/>
      <c r="G485" s="9" t="n"/>
      <c r="H485" s="9" t="n"/>
      <c r="I485" s="9">
        <f>IF(COUNTA($A485:$H485)=0,"",IF($J485="OTRO","NO","SI"))</f>
        <v/>
      </c>
      <c r="J485" s="9">
        <f>IF(COUNTA($A485:$H485)=0,"",IFERROR(LOOKUP(2,1/(((LISTS!$H$2:$H$26&lt;&gt;"")*ISNUMBER(SEARCH(LISTS!$H$2:$H$26,$G485)))+((LISTS!$I$2:$I$26&lt;&gt;"")*ISNUMBER(SEARCH(LISTS!$I$2:$I$26,$E485)))),LISTS!$K$2:$K$26),"OTRO"))</f>
        <v/>
      </c>
      <c r="K485" s="11">
        <f>IF($I485&lt;&gt;"SI",0,IFERROR($F485,0))</f>
        <v/>
      </c>
      <c r="L485" s="9">
        <f>IF(COUNTA($A485:$H485)=0,"",IF($J485="OTRO",IFERROR(LOOKUP(2,1/(((LISTS!$H$2:$H$26&lt;&gt;"")*ISNUMBER(SEARCH(LISTS!$H$2:$H$26,$G485)))+((LISTS!$I$2:$I$26&lt;&gt;"")*ISNUMBER(SEARCH(LISTS!$I$2:$I$26,$E485)))),LISTS!$L$2:$L$26),"Concepto DIAN no mapeado a casilla automatica"),IF(LEFT($J485,4)="TOPE","Control automatico DIAN: "&amp;$J485,"Casilla automatica: "&amp;$J485)))</f>
        <v/>
      </c>
    </row>
    <row r="486">
      <c r="A486" s="9" t="n"/>
      <c r="B486" s="9" t="n"/>
      <c r="C486" s="9" t="n"/>
      <c r="D486" s="9" t="n"/>
      <c r="E486" s="9" t="n"/>
      <c r="F486" s="11" t="n"/>
      <c r="G486" s="9" t="n"/>
      <c r="H486" s="9" t="n"/>
      <c r="I486" s="9">
        <f>IF(COUNTA($A486:$H486)=0,"",IF($J486="OTRO","NO","SI"))</f>
        <v/>
      </c>
      <c r="J486" s="9">
        <f>IF(COUNTA($A486:$H486)=0,"",IFERROR(LOOKUP(2,1/(((LISTS!$H$2:$H$26&lt;&gt;"")*ISNUMBER(SEARCH(LISTS!$H$2:$H$26,$G486)))+((LISTS!$I$2:$I$26&lt;&gt;"")*ISNUMBER(SEARCH(LISTS!$I$2:$I$26,$E486)))),LISTS!$K$2:$K$26),"OTRO"))</f>
        <v/>
      </c>
      <c r="K486" s="11">
        <f>IF($I486&lt;&gt;"SI",0,IFERROR($F486,0))</f>
        <v/>
      </c>
      <c r="L486" s="9">
        <f>IF(COUNTA($A486:$H486)=0,"",IF($J486="OTRO",IFERROR(LOOKUP(2,1/(((LISTS!$H$2:$H$26&lt;&gt;"")*ISNUMBER(SEARCH(LISTS!$H$2:$H$26,$G486)))+((LISTS!$I$2:$I$26&lt;&gt;"")*ISNUMBER(SEARCH(LISTS!$I$2:$I$26,$E486)))),LISTS!$L$2:$L$26),"Concepto DIAN no mapeado a casilla automatica"),IF(LEFT($J486,4)="TOPE","Control automatico DIAN: "&amp;$J486,"Casilla automatica: "&amp;$J486)))</f>
        <v/>
      </c>
    </row>
    <row r="487">
      <c r="A487" s="9" t="n"/>
      <c r="B487" s="9" t="n"/>
      <c r="C487" s="9" t="n"/>
      <c r="D487" s="9" t="n"/>
      <c r="E487" s="9" t="n"/>
      <c r="F487" s="11" t="n"/>
      <c r="G487" s="9" t="n"/>
      <c r="H487" s="9" t="n"/>
      <c r="I487" s="9">
        <f>IF(COUNTA($A487:$H487)=0,"",IF($J487="OTRO","NO","SI"))</f>
        <v/>
      </c>
      <c r="J487" s="9">
        <f>IF(COUNTA($A487:$H487)=0,"",IFERROR(LOOKUP(2,1/(((LISTS!$H$2:$H$26&lt;&gt;"")*ISNUMBER(SEARCH(LISTS!$H$2:$H$26,$G487)))+((LISTS!$I$2:$I$26&lt;&gt;"")*ISNUMBER(SEARCH(LISTS!$I$2:$I$26,$E487)))),LISTS!$K$2:$K$26),"OTRO"))</f>
        <v/>
      </c>
      <c r="K487" s="11">
        <f>IF($I487&lt;&gt;"SI",0,IFERROR($F487,0))</f>
        <v/>
      </c>
      <c r="L487" s="9">
        <f>IF(COUNTA($A487:$H487)=0,"",IF($J487="OTRO",IFERROR(LOOKUP(2,1/(((LISTS!$H$2:$H$26&lt;&gt;"")*ISNUMBER(SEARCH(LISTS!$H$2:$H$26,$G487)))+((LISTS!$I$2:$I$26&lt;&gt;"")*ISNUMBER(SEARCH(LISTS!$I$2:$I$26,$E487)))),LISTS!$L$2:$L$26),"Concepto DIAN no mapeado a casilla automatica"),IF(LEFT($J487,4)="TOPE","Control automatico DIAN: "&amp;$J487,"Casilla automatica: "&amp;$J487)))</f>
        <v/>
      </c>
    </row>
    <row r="488">
      <c r="A488" s="9" t="n"/>
      <c r="B488" s="9" t="n"/>
      <c r="C488" s="9" t="n"/>
      <c r="D488" s="9" t="n"/>
      <c r="E488" s="9" t="n"/>
      <c r="F488" s="11" t="n"/>
      <c r="G488" s="9" t="n"/>
      <c r="H488" s="9" t="n"/>
      <c r="I488" s="9">
        <f>IF(COUNTA($A488:$H488)=0,"",IF($J488="OTRO","NO","SI"))</f>
        <v/>
      </c>
      <c r="J488" s="9">
        <f>IF(COUNTA($A488:$H488)=0,"",IFERROR(LOOKUP(2,1/(((LISTS!$H$2:$H$26&lt;&gt;"")*ISNUMBER(SEARCH(LISTS!$H$2:$H$26,$G488)))+((LISTS!$I$2:$I$26&lt;&gt;"")*ISNUMBER(SEARCH(LISTS!$I$2:$I$26,$E488)))),LISTS!$K$2:$K$26),"OTRO"))</f>
        <v/>
      </c>
      <c r="K488" s="11">
        <f>IF($I488&lt;&gt;"SI",0,IFERROR($F488,0))</f>
        <v/>
      </c>
      <c r="L488" s="9">
        <f>IF(COUNTA($A488:$H488)=0,"",IF($J488="OTRO",IFERROR(LOOKUP(2,1/(((LISTS!$H$2:$H$26&lt;&gt;"")*ISNUMBER(SEARCH(LISTS!$H$2:$H$26,$G488)))+((LISTS!$I$2:$I$26&lt;&gt;"")*ISNUMBER(SEARCH(LISTS!$I$2:$I$26,$E488)))),LISTS!$L$2:$L$26),"Concepto DIAN no mapeado a casilla automatica"),IF(LEFT($J488,4)="TOPE","Control automatico DIAN: "&amp;$J488,"Casilla automatica: "&amp;$J488)))</f>
        <v/>
      </c>
    </row>
    <row r="489">
      <c r="A489" s="9" t="n"/>
      <c r="B489" s="9" t="n"/>
      <c r="C489" s="9" t="n"/>
      <c r="D489" s="9" t="n"/>
      <c r="E489" s="9" t="n"/>
      <c r="F489" s="11" t="n"/>
      <c r="G489" s="9" t="n"/>
      <c r="H489" s="9" t="n"/>
      <c r="I489" s="9">
        <f>IF(COUNTA($A489:$H489)=0,"",IF($J489="OTRO","NO","SI"))</f>
        <v/>
      </c>
      <c r="J489" s="9">
        <f>IF(COUNTA($A489:$H489)=0,"",IFERROR(LOOKUP(2,1/(((LISTS!$H$2:$H$26&lt;&gt;"")*ISNUMBER(SEARCH(LISTS!$H$2:$H$26,$G489)))+((LISTS!$I$2:$I$26&lt;&gt;"")*ISNUMBER(SEARCH(LISTS!$I$2:$I$26,$E489)))),LISTS!$K$2:$K$26),"OTRO"))</f>
        <v/>
      </c>
      <c r="K489" s="11">
        <f>IF($I489&lt;&gt;"SI",0,IFERROR($F489,0))</f>
        <v/>
      </c>
      <c r="L489" s="9">
        <f>IF(COUNTA($A489:$H489)=0,"",IF($J489="OTRO",IFERROR(LOOKUP(2,1/(((LISTS!$H$2:$H$26&lt;&gt;"")*ISNUMBER(SEARCH(LISTS!$H$2:$H$26,$G489)))+((LISTS!$I$2:$I$26&lt;&gt;"")*ISNUMBER(SEARCH(LISTS!$I$2:$I$26,$E489)))),LISTS!$L$2:$L$26),"Concepto DIAN no mapeado a casilla automatica"),IF(LEFT($J489,4)="TOPE","Control automatico DIAN: "&amp;$J489,"Casilla automatica: "&amp;$J489)))</f>
        <v/>
      </c>
    </row>
    <row r="490">
      <c r="A490" s="9" t="n"/>
      <c r="B490" s="9" t="n"/>
      <c r="C490" s="9" t="n"/>
      <c r="D490" s="9" t="n"/>
      <c r="E490" s="9" t="n"/>
      <c r="F490" s="11" t="n"/>
      <c r="G490" s="9" t="n"/>
      <c r="H490" s="9" t="n"/>
      <c r="I490" s="9">
        <f>IF(COUNTA($A490:$H490)=0,"",IF($J490="OTRO","NO","SI"))</f>
        <v/>
      </c>
      <c r="J490" s="9">
        <f>IF(COUNTA($A490:$H490)=0,"",IFERROR(LOOKUP(2,1/(((LISTS!$H$2:$H$26&lt;&gt;"")*ISNUMBER(SEARCH(LISTS!$H$2:$H$26,$G490)))+((LISTS!$I$2:$I$26&lt;&gt;"")*ISNUMBER(SEARCH(LISTS!$I$2:$I$26,$E490)))),LISTS!$K$2:$K$26),"OTRO"))</f>
        <v/>
      </c>
      <c r="K490" s="11">
        <f>IF($I490&lt;&gt;"SI",0,IFERROR($F490,0))</f>
        <v/>
      </c>
      <c r="L490" s="9">
        <f>IF(COUNTA($A490:$H490)=0,"",IF($J490="OTRO",IFERROR(LOOKUP(2,1/(((LISTS!$H$2:$H$26&lt;&gt;"")*ISNUMBER(SEARCH(LISTS!$H$2:$H$26,$G490)))+((LISTS!$I$2:$I$26&lt;&gt;"")*ISNUMBER(SEARCH(LISTS!$I$2:$I$26,$E490)))),LISTS!$L$2:$L$26),"Concepto DIAN no mapeado a casilla automatica"),IF(LEFT($J490,4)="TOPE","Control automatico DIAN: "&amp;$J490,"Casilla automatica: "&amp;$J490)))</f>
        <v/>
      </c>
    </row>
    <row r="491">
      <c r="A491" s="9" t="n"/>
      <c r="B491" s="9" t="n"/>
      <c r="C491" s="9" t="n"/>
      <c r="D491" s="9" t="n"/>
      <c r="E491" s="9" t="n"/>
      <c r="F491" s="11" t="n"/>
      <c r="G491" s="9" t="n"/>
      <c r="H491" s="9" t="n"/>
      <c r="I491" s="9">
        <f>IF(COUNTA($A491:$H491)=0,"",IF($J491="OTRO","NO","SI"))</f>
        <v/>
      </c>
      <c r="J491" s="9">
        <f>IF(COUNTA($A491:$H491)=0,"",IFERROR(LOOKUP(2,1/(((LISTS!$H$2:$H$26&lt;&gt;"")*ISNUMBER(SEARCH(LISTS!$H$2:$H$26,$G491)))+((LISTS!$I$2:$I$26&lt;&gt;"")*ISNUMBER(SEARCH(LISTS!$I$2:$I$26,$E491)))),LISTS!$K$2:$K$26),"OTRO"))</f>
        <v/>
      </c>
      <c r="K491" s="11">
        <f>IF($I491&lt;&gt;"SI",0,IFERROR($F491,0))</f>
        <v/>
      </c>
      <c r="L491" s="9">
        <f>IF(COUNTA($A491:$H491)=0,"",IF($J491="OTRO",IFERROR(LOOKUP(2,1/(((LISTS!$H$2:$H$26&lt;&gt;"")*ISNUMBER(SEARCH(LISTS!$H$2:$H$26,$G491)))+((LISTS!$I$2:$I$26&lt;&gt;"")*ISNUMBER(SEARCH(LISTS!$I$2:$I$26,$E491)))),LISTS!$L$2:$L$26),"Concepto DIAN no mapeado a casilla automatica"),IF(LEFT($J491,4)="TOPE","Control automatico DIAN: "&amp;$J491,"Casilla automatica: "&amp;$J491)))</f>
        <v/>
      </c>
    </row>
    <row r="492">
      <c r="A492" s="9" t="n"/>
      <c r="B492" s="9" t="n"/>
      <c r="C492" s="9" t="n"/>
      <c r="D492" s="9" t="n"/>
      <c r="E492" s="9" t="n"/>
      <c r="F492" s="11" t="n"/>
      <c r="G492" s="9" t="n"/>
      <c r="H492" s="9" t="n"/>
      <c r="I492" s="9">
        <f>IF(COUNTA($A492:$H492)=0,"",IF($J492="OTRO","NO","SI"))</f>
        <v/>
      </c>
      <c r="J492" s="9">
        <f>IF(COUNTA($A492:$H492)=0,"",IFERROR(LOOKUP(2,1/(((LISTS!$H$2:$H$26&lt;&gt;"")*ISNUMBER(SEARCH(LISTS!$H$2:$H$26,$G492)))+((LISTS!$I$2:$I$26&lt;&gt;"")*ISNUMBER(SEARCH(LISTS!$I$2:$I$26,$E492)))),LISTS!$K$2:$K$26),"OTRO"))</f>
        <v/>
      </c>
      <c r="K492" s="11">
        <f>IF($I492&lt;&gt;"SI",0,IFERROR($F492,0))</f>
        <v/>
      </c>
      <c r="L492" s="9">
        <f>IF(COUNTA($A492:$H492)=0,"",IF($J492="OTRO",IFERROR(LOOKUP(2,1/(((LISTS!$H$2:$H$26&lt;&gt;"")*ISNUMBER(SEARCH(LISTS!$H$2:$H$26,$G492)))+((LISTS!$I$2:$I$26&lt;&gt;"")*ISNUMBER(SEARCH(LISTS!$I$2:$I$26,$E492)))),LISTS!$L$2:$L$26),"Concepto DIAN no mapeado a casilla automatica"),IF(LEFT($J492,4)="TOPE","Control automatico DIAN: "&amp;$J492,"Casilla automatica: "&amp;$J492)))</f>
        <v/>
      </c>
    </row>
    <row r="493">
      <c r="A493" s="9" t="n"/>
      <c r="B493" s="9" t="n"/>
      <c r="C493" s="9" t="n"/>
      <c r="D493" s="9" t="n"/>
      <c r="E493" s="9" t="n"/>
      <c r="F493" s="11" t="n"/>
      <c r="G493" s="9" t="n"/>
      <c r="H493" s="9" t="n"/>
      <c r="I493" s="9">
        <f>IF(COUNTA($A493:$H493)=0,"",IF($J493="OTRO","NO","SI"))</f>
        <v/>
      </c>
      <c r="J493" s="9">
        <f>IF(COUNTA($A493:$H493)=0,"",IFERROR(LOOKUP(2,1/(((LISTS!$H$2:$H$26&lt;&gt;"")*ISNUMBER(SEARCH(LISTS!$H$2:$H$26,$G493)))+((LISTS!$I$2:$I$26&lt;&gt;"")*ISNUMBER(SEARCH(LISTS!$I$2:$I$26,$E493)))),LISTS!$K$2:$K$26),"OTRO"))</f>
        <v/>
      </c>
      <c r="K493" s="11">
        <f>IF($I493&lt;&gt;"SI",0,IFERROR($F493,0))</f>
        <v/>
      </c>
      <c r="L493" s="9">
        <f>IF(COUNTA($A493:$H493)=0,"",IF($J493="OTRO",IFERROR(LOOKUP(2,1/(((LISTS!$H$2:$H$26&lt;&gt;"")*ISNUMBER(SEARCH(LISTS!$H$2:$H$26,$G493)))+((LISTS!$I$2:$I$26&lt;&gt;"")*ISNUMBER(SEARCH(LISTS!$I$2:$I$26,$E493)))),LISTS!$L$2:$L$26),"Concepto DIAN no mapeado a casilla automatica"),IF(LEFT($J493,4)="TOPE","Control automatico DIAN: "&amp;$J493,"Casilla automatica: "&amp;$J493)))</f>
        <v/>
      </c>
    </row>
    <row r="494">
      <c r="A494" s="9" t="n"/>
      <c r="B494" s="9" t="n"/>
      <c r="C494" s="9" t="n"/>
      <c r="D494" s="9" t="n"/>
      <c r="E494" s="9" t="n"/>
      <c r="F494" s="11" t="n"/>
      <c r="G494" s="9" t="n"/>
      <c r="H494" s="9" t="n"/>
      <c r="I494" s="9">
        <f>IF(COUNTA($A494:$H494)=0,"",IF($J494="OTRO","NO","SI"))</f>
        <v/>
      </c>
      <c r="J494" s="9">
        <f>IF(COUNTA($A494:$H494)=0,"",IFERROR(LOOKUP(2,1/(((LISTS!$H$2:$H$26&lt;&gt;"")*ISNUMBER(SEARCH(LISTS!$H$2:$H$26,$G494)))+((LISTS!$I$2:$I$26&lt;&gt;"")*ISNUMBER(SEARCH(LISTS!$I$2:$I$26,$E494)))),LISTS!$K$2:$K$26),"OTRO"))</f>
        <v/>
      </c>
      <c r="K494" s="11">
        <f>IF($I494&lt;&gt;"SI",0,IFERROR($F494,0))</f>
        <v/>
      </c>
      <c r="L494" s="9">
        <f>IF(COUNTA($A494:$H494)=0,"",IF($J494="OTRO",IFERROR(LOOKUP(2,1/(((LISTS!$H$2:$H$26&lt;&gt;"")*ISNUMBER(SEARCH(LISTS!$H$2:$H$26,$G494)))+((LISTS!$I$2:$I$26&lt;&gt;"")*ISNUMBER(SEARCH(LISTS!$I$2:$I$26,$E494)))),LISTS!$L$2:$L$26),"Concepto DIAN no mapeado a casilla automatica"),IF(LEFT($J494,4)="TOPE","Control automatico DIAN: "&amp;$J494,"Casilla automatica: "&amp;$J494)))</f>
        <v/>
      </c>
    </row>
    <row r="495">
      <c r="A495" s="9" t="n"/>
      <c r="B495" s="9" t="n"/>
      <c r="C495" s="9" t="n"/>
      <c r="D495" s="9" t="n"/>
      <c r="E495" s="9" t="n"/>
      <c r="F495" s="11" t="n"/>
      <c r="G495" s="9" t="n"/>
      <c r="H495" s="9" t="n"/>
      <c r="I495" s="9">
        <f>IF(COUNTA($A495:$H495)=0,"",IF($J495="OTRO","NO","SI"))</f>
        <v/>
      </c>
      <c r="J495" s="9">
        <f>IF(COUNTA($A495:$H495)=0,"",IFERROR(LOOKUP(2,1/(((LISTS!$H$2:$H$26&lt;&gt;"")*ISNUMBER(SEARCH(LISTS!$H$2:$H$26,$G495)))+((LISTS!$I$2:$I$26&lt;&gt;"")*ISNUMBER(SEARCH(LISTS!$I$2:$I$26,$E495)))),LISTS!$K$2:$K$26),"OTRO"))</f>
        <v/>
      </c>
      <c r="K495" s="11">
        <f>IF($I495&lt;&gt;"SI",0,IFERROR($F495,0))</f>
        <v/>
      </c>
      <c r="L495" s="9">
        <f>IF(COUNTA($A495:$H495)=0,"",IF($J495="OTRO",IFERROR(LOOKUP(2,1/(((LISTS!$H$2:$H$26&lt;&gt;"")*ISNUMBER(SEARCH(LISTS!$H$2:$H$26,$G495)))+((LISTS!$I$2:$I$26&lt;&gt;"")*ISNUMBER(SEARCH(LISTS!$I$2:$I$26,$E495)))),LISTS!$L$2:$L$26),"Concepto DIAN no mapeado a casilla automatica"),IF(LEFT($J495,4)="TOPE","Control automatico DIAN: "&amp;$J495,"Casilla automatica: "&amp;$J495)))</f>
        <v/>
      </c>
    </row>
    <row r="496">
      <c r="A496" s="9" t="n"/>
      <c r="B496" s="9" t="n"/>
      <c r="C496" s="9" t="n"/>
      <c r="D496" s="9" t="n"/>
      <c r="E496" s="9" t="n"/>
      <c r="F496" s="11" t="n"/>
      <c r="G496" s="9" t="n"/>
      <c r="H496" s="9" t="n"/>
      <c r="I496" s="9">
        <f>IF(COUNTA($A496:$H496)=0,"",IF($J496="OTRO","NO","SI"))</f>
        <v/>
      </c>
      <c r="J496" s="9">
        <f>IF(COUNTA($A496:$H496)=0,"",IFERROR(LOOKUP(2,1/(((LISTS!$H$2:$H$26&lt;&gt;"")*ISNUMBER(SEARCH(LISTS!$H$2:$H$26,$G496)))+((LISTS!$I$2:$I$26&lt;&gt;"")*ISNUMBER(SEARCH(LISTS!$I$2:$I$26,$E496)))),LISTS!$K$2:$K$26),"OTRO"))</f>
        <v/>
      </c>
      <c r="K496" s="11">
        <f>IF($I496&lt;&gt;"SI",0,IFERROR($F496,0))</f>
        <v/>
      </c>
      <c r="L496" s="9">
        <f>IF(COUNTA($A496:$H496)=0,"",IF($J496="OTRO",IFERROR(LOOKUP(2,1/(((LISTS!$H$2:$H$26&lt;&gt;"")*ISNUMBER(SEARCH(LISTS!$H$2:$H$26,$G496)))+((LISTS!$I$2:$I$26&lt;&gt;"")*ISNUMBER(SEARCH(LISTS!$I$2:$I$26,$E496)))),LISTS!$L$2:$L$26),"Concepto DIAN no mapeado a casilla automatica"),IF(LEFT($J496,4)="TOPE","Control automatico DIAN: "&amp;$J496,"Casilla automatica: "&amp;$J496)))</f>
        <v/>
      </c>
    </row>
    <row r="497">
      <c r="A497" s="9" t="n"/>
      <c r="B497" s="9" t="n"/>
      <c r="C497" s="9" t="n"/>
      <c r="D497" s="9" t="n"/>
      <c r="E497" s="9" t="n"/>
      <c r="F497" s="11" t="n"/>
      <c r="G497" s="9" t="n"/>
      <c r="H497" s="9" t="n"/>
      <c r="I497" s="9">
        <f>IF(COUNTA($A497:$H497)=0,"",IF($J497="OTRO","NO","SI"))</f>
        <v/>
      </c>
      <c r="J497" s="9">
        <f>IF(COUNTA($A497:$H497)=0,"",IFERROR(LOOKUP(2,1/(((LISTS!$H$2:$H$26&lt;&gt;"")*ISNUMBER(SEARCH(LISTS!$H$2:$H$26,$G497)))+((LISTS!$I$2:$I$26&lt;&gt;"")*ISNUMBER(SEARCH(LISTS!$I$2:$I$26,$E497)))),LISTS!$K$2:$K$26),"OTRO"))</f>
        <v/>
      </c>
      <c r="K497" s="11">
        <f>IF($I497&lt;&gt;"SI",0,IFERROR($F497,0))</f>
        <v/>
      </c>
      <c r="L497" s="9">
        <f>IF(COUNTA($A497:$H497)=0,"",IF($J497="OTRO",IFERROR(LOOKUP(2,1/(((LISTS!$H$2:$H$26&lt;&gt;"")*ISNUMBER(SEARCH(LISTS!$H$2:$H$26,$G497)))+((LISTS!$I$2:$I$26&lt;&gt;"")*ISNUMBER(SEARCH(LISTS!$I$2:$I$26,$E497)))),LISTS!$L$2:$L$26),"Concepto DIAN no mapeado a casilla automatica"),IF(LEFT($J497,4)="TOPE","Control automatico DIAN: "&amp;$J497,"Casilla automatica: "&amp;$J497)))</f>
        <v/>
      </c>
    </row>
    <row r="498">
      <c r="A498" s="9" t="n"/>
      <c r="B498" s="9" t="n"/>
      <c r="C498" s="9" t="n"/>
      <c r="D498" s="9" t="n"/>
      <c r="E498" s="9" t="n"/>
      <c r="F498" s="11" t="n"/>
      <c r="G498" s="9" t="n"/>
      <c r="H498" s="9" t="n"/>
      <c r="I498" s="9">
        <f>IF(COUNTA($A498:$H498)=0,"",IF($J498="OTRO","NO","SI"))</f>
        <v/>
      </c>
      <c r="J498" s="9">
        <f>IF(COUNTA($A498:$H498)=0,"",IFERROR(LOOKUP(2,1/(((LISTS!$H$2:$H$26&lt;&gt;"")*ISNUMBER(SEARCH(LISTS!$H$2:$H$26,$G498)))+((LISTS!$I$2:$I$26&lt;&gt;"")*ISNUMBER(SEARCH(LISTS!$I$2:$I$26,$E498)))),LISTS!$K$2:$K$26),"OTRO"))</f>
        <v/>
      </c>
      <c r="K498" s="11">
        <f>IF($I498&lt;&gt;"SI",0,IFERROR($F498,0))</f>
        <v/>
      </c>
      <c r="L498" s="9">
        <f>IF(COUNTA($A498:$H498)=0,"",IF($J498="OTRO",IFERROR(LOOKUP(2,1/(((LISTS!$H$2:$H$26&lt;&gt;"")*ISNUMBER(SEARCH(LISTS!$H$2:$H$26,$G498)))+((LISTS!$I$2:$I$26&lt;&gt;"")*ISNUMBER(SEARCH(LISTS!$I$2:$I$26,$E498)))),LISTS!$L$2:$L$26),"Concepto DIAN no mapeado a casilla automatica"),IF(LEFT($J498,4)="TOPE","Control automatico DIAN: "&amp;$J498,"Casilla automatica: "&amp;$J498)))</f>
        <v/>
      </c>
    </row>
    <row r="499">
      <c r="A499" s="9" t="n"/>
      <c r="B499" s="9" t="n"/>
      <c r="C499" s="9" t="n"/>
      <c r="D499" s="9" t="n"/>
      <c r="E499" s="9" t="n"/>
      <c r="F499" s="11" t="n"/>
      <c r="G499" s="9" t="n"/>
      <c r="H499" s="9" t="n"/>
      <c r="I499" s="9">
        <f>IF(COUNTA($A499:$H499)=0,"",IF($J499="OTRO","NO","SI"))</f>
        <v/>
      </c>
      <c r="J499" s="9">
        <f>IF(COUNTA($A499:$H499)=0,"",IFERROR(LOOKUP(2,1/(((LISTS!$H$2:$H$26&lt;&gt;"")*ISNUMBER(SEARCH(LISTS!$H$2:$H$26,$G499)))+((LISTS!$I$2:$I$26&lt;&gt;"")*ISNUMBER(SEARCH(LISTS!$I$2:$I$26,$E499)))),LISTS!$K$2:$K$26),"OTRO"))</f>
        <v/>
      </c>
      <c r="K499" s="11">
        <f>IF($I499&lt;&gt;"SI",0,IFERROR($F499,0))</f>
        <v/>
      </c>
      <c r="L499" s="9">
        <f>IF(COUNTA($A499:$H499)=0,"",IF($J499="OTRO",IFERROR(LOOKUP(2,1/(((LISTS!$H$2:$H$26&lt;&gt;"")*ISNUMBER(SEARCH(LISTS!$H$2:$H$26,$G499)))+((LISTS!$I$2:$I$26&lt;&gt;"")*ISNUMBER(SEARCH(LISTS!$I$2:$I$26,$E499)))),LISTS!$L$2:$L$26),"Concepto DIAN no mapeado a casilla automatica"),IF(LEFT($J499,4)="TOPE","Control automatico DIAN: "&amp;$J499,"Casilla automatica: "&amp;$J499)))</f>
        <v/>
      </c>
    </row>
    <row r="500">
      <c r="A500" s="9" t="n"/>
      <c r="B500" s="9" t="n"/>
      <c r="C500" s="9" t="n"/>
      <c r="D500" s="9" t="n"/>
      <c r="E500" s="9" t="n"/>
      <c r="F500" s="11" t="n"/>
      <c r="G500" s="9" t="n"/>
      <c r="H500" s="9" t="n"/>
      <c r="I500" s="9">
        <f>IF(COUNTA($A500:$H500)=0,"",IF($J500="OTRO","NO","SI"))</f>
        <v/>
      </c>
      <c r="J500" s="9">
        <f>IF(COUNTA($A500:$H500)=0,"",IFERROR(LOOKUP(2,1/(((LISTS!$H$2:$H$26&lt;&gt;"")*ISNUMBER(SEARCH(LISTS!$H$2:$H$26,$G500)))+((LISTS!$I$2:$I$26&lt;&gt;"")*ISNUMBER(SEARCH(LISTS!$I$2:$I$26,$E500)))),LISTS!$K$2:$K$26),"OTRO"))</f>
        <v/>
      </c>
      <c r="K500" s="11">
        <f>IF($I500&lt;&gt;"SI",0,IFERROR($F500,0))</f>
        <v/>
      </c>
      <c r="L500" s="9">
        <f>IF(COUNTA($A500:$H500)=0,"",IF($J500="OTRO",IFERROR(LOOKUP(2,1/(((LISTS!$H$2:$H$26&lt;&gt;"")*ISNUMBER(SEARCH(LISTS!$H$2:$H$26,$G500)))+((LISTS!$I$2:$I$26&lt;&gt;"")*ISNUMBER(SEARCH(LISTS!$I$2:$I$26,$E500)))),LISTS!$L$2:$L$26),"Concepto DIAN no mapeado a casilla automatica"),IF(LEFT($J500,4)="TOPE","Control automatico DIAN: "&amp;$J500,"Casilla automatica: "&amp;$J500)))</f>
        <v/>
      </c>
    </row>
    <row r="501">
      <c r="A501" s="9" t="n"/>
      <c r="B501" s="9" t="n"/>
      <c r="C501" s="9" t="n"/>
      <c r="D501" s="9" t="n"/>
      <c r="E501" s="9" t="n"/>
      <c r="F501" s="11" t="n"/>
      <c r="G501" s="9" t="n"/>
      <c r="H501" s="9" t="n"/>
      <c r="I501" s="9">
        <f>IF(COUNTA($A501:$H501)=0,"",IF($J501="OTRO","NO","SI"))</f>
        <v/>
      </c>
      <c r="J501" s="9">
        <f>IF(COUNTA($A501:$H501)=0,"",IFERROR(LOOKUP(2,1/(((LISTS!$H$2:$H$26&lt;&gt;"")*ISNUMBER(SEARCH(LISTS!$H$2:$H$26,$G501)))+((LISTS!$I$2:$I$26&lt;&gt;"")*ISNUMBER(SEARCH(LISTS!$I$2:$I$26,$E501)))),LISTS!$K$2:$K$26),"OTRO"))</f>
        <v/>
      </c>
      <c r="K501" s="11">
        <f>IF($I501&lt;&gt;"SI",0,IFERROR($F501,0))</f>
        <v/>
      </c>
      <c r="L501" s="9">
        <f>IF(COUNTA($A501:$H501)=0,"",IF($J501="OTRO",IFERROR(LOOKUP(2,1/(((LISTS!$H$2:$H$26&lt;&gt;"")*ISNUMBER(SEARCH(LISTS!$H$2:$H$26,$G501)))+((LISTS!$I$2:$I$26&lt;&gt;"")*ISNUMBER(SEARCH(LISTS!$I$2:$I$26,$E501)))),LISTS!$L$2:$L$26),"Concepto DIAN no mapeado a casilla automatica"),IF(LEFT($J501,4)="TOPE","Control automatico DIAN: "&amp;$J501,"Casilla automatica: "&amp;$J501)))</f>
        <v/>
      </c>
    </row>
    <row r="502">
      <c r="A502" s="9" t="n"/>
      <c r="B502" s="9" t="n"/>
      <c r="C502" s="9" t="n"/>
      <c r="D502" s="9" t="n"/>
      <c r="E502" s="9" t="n"/>
      <c r="F502" s="11" t="n"/>
      <c r="G502" s="9" t="n"/>
      <c r="H502" s="9" t="n"/>
      <c r="I502" s="9">
        <f>IF(COUNTA($A502:$H502)=0,"",IF($J502="OTRO","NO","SI"))</f>
        <v/>
      </c>
      <c r="J502" s="9">
        <f>IF(COUNTA($A502:$H502)=0,"",IFERROR(LOOKUP(2,1/(((LISTS!$H$2:$H$26&lt;&gt;"")*ISNUMBER(SEARCH(LISTS!$H$2:$H$26,$G502)))+((LISTS!$I$2:$I$26&lt;&gt;"")*ISNUMBER(SEARCH(LISTS!$I$2:$I$26,$E502)))),LISTS!$K$2:$K$26),"OTRO"))</f>
        <v/>
      </c>
      <c r="K502" s="11">
        <f>IF($I502&lt;&gt;"SI",0,IFERROR($F502,0))</f>
        <v/>
      </c>
      <c r="L502" s="9">
        <f>IF(COUNTA($A502:$H502)=0,"",IF($J502="OTRO",IFERROR(LOOKUP(2,1/(((LISTS!$H$2:$H$26&lt;&gt;"")*ISNUMBER(SEARCH(LISTS!$H$2:$H$26,$G502)))+((LISTS!$I$2:$I$26&lt;&gt;"")*ISNUMBER(SEARCH(LISTS!$I$2:$I$26,$E502)))),LISTS!$L$2:$L$26),"Concepto DIAN no mapeado a casilla automatica"),IF(LEFT($J502,4)="TOPE","Control automatico DIAN: "&amp;$J502,"Casilla automatica: "&amp;$J502)))</f>
        <v/>
      </c>
    </row>
    <row r="503">
      <c r="A503" s="9" t="n"/>
      <c r="B503" s="9" t="n"/>
      <c r="C503" s="9" t="n"/>
      <c r="D503" s="9" t="n"/>
      <c r="E503" s="9" t="n"/>
      <c r="F503" s="11" t="n"/>
      <c r="G503" s="9" t="n"/>
      <c r="H503" s="9" t="n"/>
      <c r="I503" s="9">
        <f>IF(COUNTA($A503:$H503)=0,"",IF($J503="OTRO","NO","SI"))</f>
        <v/>
      </c>
      <c r="J503" s="9">
        <f>IF(COUNTA($A503:$H503)=0,"",IFERROR(LOOKUP(2,1/(((LISTS!$H$2:$H$26&lt;&gt;"")*ISNUMBER(SEARCH(LISTS!$H$2:$H$26,$G503)))+((LISTS!$I$2:$I$26&lt;&gt;"")*ISNUMBER(SEARCH(LISTS!$I$2:$I$26,$E503)))),LISTS!$K$2:$K$26),"OTRO"))</f>
        <v/>
      </c>
      <c r="K503" s="11">
        <f>IF($I503&lt;&gt;"SI",0,IFERROR($F503,0))</f>
        <v/>
      </c>
      <c r="L503" s="9">
        <f>IF(COUNTA($A503:$H503)=0,"",IF($J503="OTRO",IFERROR(LOOKUP(2,1/(((LISTS!$H$2:$H$26&lt;&gt;"")*ISNUMBER(SEARCH(LISTS!$H$2:$H$26,$G503)))+((LISTS!$I$2:$I$26&lt;&gt;"")*ISNUMBER(SEARCH(LISTS!$I$2:$I$26,$E503)))),LISTS!$L$2:$L$26),"Concepto DIAN no mapeado a casilla automatica"),IF(LEFT($J503,4)="TOPE","Control automatico DIAN: "&amp;$J503,"Casilla automatica: "&amp;$J503)))</f>
        <v/>
      </c>
    </row>
    <row r="504">
      <c r="A504" s="9" t="n"/>
      <c r="B504" s="9" t="n"/>
      <c r="C504" s="9" t="n"/>
      <c r="D504" s="9" t="n"/>
      <c r="E504" s="9" t="n"/>
      <c r="F504" s="11" t="n"/>
      <c r="G504" s="9" t="n"/>
      <c r="H504" s="9" t="n"/>
      <c r="I504" s="9">
        <f>IF(COUNTA($A504:$H504)=0,"",IF($J504="OTRO","NO","SI"))</f>
        <v/>
      </c>
      <c r="J504" s="9">
        <f>IF(COUNTA($A504:$H504)=0,"",IFERROR(LOOKUP(2,1/(((LISTS!$H$2:$H$26&lt;&gt;"")*ISNUMBER(SEARCH(LISTS!$H$2:$H$26,$G504)))+((LISTS!$I$2:$I$26&lt;&gt;"")*ISNUMBER(SEARCH(LISTS!$I$2:$I$26,$E504)))),LISTS!$K$2:$K$26),"OTRO"))</f>
        <v/>
      </c>
      <c r="K504" s="11">
        <f>IF($I504&lt;&gt;"SI",0,IFERROR($F504,0))</f>
        <v/>
      </c>
      <c r="L504" s="9">
        <f>IF(COUNTA($A504:$H504)=0,"",IF($J504="OTRO",IFERROR(LOOKUP(2,1/(((LISTS!$H$2:$H$26&lt;&gt;"")*ISNUMBER(SEARCH(LISTS!$H$2:$H$26,$G504)))+((LISTS!$I$2:$I$26&lt;&gt;"")*ISNUMBER(SEARCH(LISTS!$I$2:$I$26,$E504)))),LISTS!$L$2:$L$26),"Concepto DIAN no mapeado a casilla automatica"),IF(LEFT($J504,4)="TOPE","Control automatico DIAN: "&amp;$J504,"Casilla automatica: "&amp;$J504)))</f>
        <v/>
      </c>
    </row>
    <row r="505">
      <c r="A505" s="9" t="n"/>
      <c r="B505" s="9" t="n"/>
      <c r="C505" s="9" t="n"/>
      <c r="D505" s="9" t="n"/>
      <c r="E505" s="9" t="n"/>
      <c r="F505" s="11" t="n"/>
      <c r="G505" s="9" t="n"/>
      <c r="H505" s="9" t="n"/>
      <c r="I505" s="9">
        <f>IF(COUNTA($A505:$H505)=0,"",IF($J505="OTRO","NO","SI"))</f>
        <v/>
      </c>
      <c r="J505" s="9">
        <f>IF(COUNTA($A505:$H505)=0,"",IFERROR(LOOKUP(2,1/(((LISTS!$H$2:$H$26&lt;&gt;"")*ISNUMBER(SEARCH(LISTS!$H$2:$H$26,$G505)))+((LISTS!$I$2:$I$26&lt;&gt;"")*ISNUMBER(SEARCH(LISTS!$I$2:$I$26,$E505)))),LISTS!$K$2:$K$26),"OTRO"))</f>
        <v/>
      </c>
      <c r="K505" s="11">
        <f>IF($I505&lt;&gt;"SI",0,IFERROR($F505,0))</f>
        <v/>
      </c>
      <c r="L505" s="9">
        <f>IF(COUNTA($A505:$H505)=0,"",IF($J505="OTRO",IFERROR(LOOKUP(2,1/(((LISTS!$H$2:$H$26&lt;&gt;"")*ISNUMBER(SEARCH(LISTS!$H$2:$H$26,$G505)))+((LISTS!$I$2:$I$26&lt;&gt;"")*ISNUMBER(SEARCH(LISTS!$I$2:$I$26,$E505)))),LISTS!$L$2:$L$26),"Concepto DIAN no mapeado a casilla automatica"),IF(LEFT($J505,4)="TOPE","Control automatico DIAN: "&amp;$J505,"Casilla automatica: "&amp;$J505)))</f>
        <v/>
      </c>
    </row>
    <row r="506">
      <c r="A506" s="9" t="n"/>
      <c r="B506" s="9" t="n"/>
      <c r="C506" s="9" t="n"/>
      <c r="D506" s="9" t="n"/>
      <c r="E506" s="9" t="n"/>
      <c r="F506" s="11" t="n"/>
      <c r="G506" s="9" t="n"/>
      <c r="H506" s="9" t="n"/>
      <c r="I506" s="9">
        <f>IF(COUNTA($A506:$H506)=0,"",IF($J506="OTRO","NO","SI"))</f>
        <v/>
      </c>
      <c r="J506" s="9">
        <f>IF(COUNTA($A506:$H506)=0,"",IFERROR(LOOKUP(2,1/(((LISTS!$H$2:$H$26&lt;&gt;"")*ISNUMBER(SEARCH(LISTS!$H$2:$H$26,$G506)))+((LISTS!$I$2:$I$26&lt;&gt;"")*ISNUMBER(SEARCH(LISTS!$I$2:$I$26,$E506)))),LISTS!$K$2:$K$26),"OTRO"))</f>
        <v/>
      </c>
      <c r="K506" s="11">
        <f>IF($I506&lt;&gt;"SI",0,IFERROR($F506,0))</f>
        <v/>
      </c>
      <c r="L506" s="9">
        <f>IF(COUNTA($A506:$H506)=0,"",IF($J506="OTRO",IFERROR(LOOKUP(2,1/(((LISTS!$H$2:$H$26&lt;&gt;"")*ISNUMBER(SEARCH(LISTS!$H$2:$H$26,$G506)))+((LISTS!$I$2:$I$26&lt;&gt;"")*ISNUMBER(SEARCH(LISTS!$I$2:$I$26,$E506)))),LISTS!$L$2:$L$26),"Concepto DIAN no mapeado a casilla automatica"),IF(LEFT($J506,4)="TOPE","Control automatico DIAN: "&amp;$J506,"Casilla automatica: "&amp;$J506)))</f>
        <v/>
      </c>
    </row>
    <row r="507">
      <c r="A507" s="9" t="n"/>
      <c r="B507" s="9" t="n"/>
      <c r="C507" s="9" t="n"/>
      <c r="D507" s="9" t="n"/>
      <c r="E507" s="9" t="n"/>
      <c r="F507" s="11" t="n"/>
      <c r="G507" s="9" t="n"/>
      <c r="H507" s="9" t="n"/>
      <c r="I507" s="9">
        <f>IF(COUNTA($A507:$H507)=0,"",IF($J507="OTRO","NO","SI"))</f>
        <v/>
      </c>
      <c r="J507" s="9">
        <f>IF(COUNTA($A507:$H507)=0,"",IFERROR(LOOKUP(2,1/(((LISTS!$H$2:$H$26&lt;&gt;"")*ISNUMBER(SEARCH(LISTS!$H$2:$H$26,$G507)))+((LISTS!$I$2:$I$26&lt;&gt;"")*ISNUMBER(SEARCH(LISTS!$I$2:$I$26,$E507)))),LISTS!$K$2:$K$26),"OTRO"))</f>
        <v/>
      </c>
      <c r="K507" s="11">
        <f>IF($I507&lt;&gt;"SI",0,IFERROR($F507,0))</f>
        <v/>
      </c>
      <c r="L507" s="9">
        <f>IF(COUNTA($A507:$H507)=0,"",IF($J507="OTRO",IFERROR(LOOKUP(2,1/(((LISTS!$H$2:$H$26&lt;&gt;"")*ISNUMBER(SEARCH(LISTS!$H$2:$H$26,$G507)))+((LISTS!$I$2:$I$26&lt;&gt;"")*ISNUMBER(SEARCH(LISTS!$I$2:$I$26,$E507)))),LISTS!$L$2:$L$26),"Concepto DIAN no mapeado a casilla automatica"),IF(LEFT($J507,4)="TOPE","Control automatico DIAN: "&amp;$J507,"Casilla automatica: "&amp;$J507)))</f>
        <v/>
      </c>
    </row>
    <row r="508">
      <c r="A508" s="9" t="n"/>
      <c r="B508" s="9" t="n"/>
      <c r="C508" s="9" t="n"/>
      <c r="D508" s="9" t="n"/>
      <c r="E508" s="9" t="n"/>
      <c r="F508" s="11" t="n"/>
      <c r="G508" s="9" t="n"/>
      <c r="H508" s="9" t="n"/>
      <c r="I508" s="9">
        <f>IF(COUNTA($A508:$H508)=0,"",IF($J508="OTRO","NO","SI"))</f>
        <v/>
      </c>
      <c r="J508" s="9">
        <f>IF(COUNTA($A508:$H508)=0,"",IFERROR(LOOKUP(2,1/(((LISTS!$H$2:$H$26&lt;&gt;"")*ISNUMBER(SEARCH(LISTS!$H$2:$H$26,$G508)))+((LISTS!$I$2:$I$26&lt;&gt;"")*ISNUMBER(SEARCH(LISTS!$I$2:$I$26,$E508)))),LISTS!$K$2:$K$26),"OTRO"))</f>
        <v/>
      </c>
      <c r="K508" s="11">
        <f>IF($I508&lt;&gt;"SI",0,IFERROR($F508,0))</f>
        <v/>
      </c>
      <c r="L508" s="9">
        <f>IF(COUNTA($A508:$H508)=0,"",IF($J508="OTRO",IFERROR(LOOKUP(2,1/(((LISTS!$H$2:$H$26&lt;&gt;"")*ISNUMBER(SEARCH(LISTS!$H$2:$H$26,$G508)))+((LISTS!$I$2:$I$26&lt;&gt;"")*ISNUMBER(SEARCH(LISTS!$I$2:$I$26,$E508)))),LISTS!$L$2:$L$26),"Concepto DIAN no mapeado a casilla automatica"),IF(LEFT($J508,4)="TOPE","Control automatico DIAN: "&amp;$J508,"Casilla automatica: "&amp;$J508)))</f>
        <v/>
      </c>
    </row>
    <row r="509">
      <c r="A509" s="9" t="n"/>
      <c r="B509" s="9" t="n"/>
      <c r="C509" s="9" t="n"/>
      <c r="D509" s="9" t="n"/>
      <c r="E509" s="9" t="n"/>
      <c r="F509" s="11" t="n"/>
      <c r="G509" s="9" t="n"/>
      <c r="H509" s="9" t="n"/>
      <c r="I509" s="9">
        <f>IF(COUNTA($A509:$H509)=0,"",IF($J509="OTRO","NO","SI"))</f>
        <v/>
      </c>
      <c r="J509" s="9">
        <f>IF(COUNTA($A509:$H509)=0,"",IFERROR(LOOKUP(2,1/(((LISTS!$H$2:$H$26&lt;&gt;"")*ISNUMBER(SEARCH(LISTS!$H$2:$H$26,$G509)))+((LISTS!$I$2:$I$26&lt;&gt;"")*ISNUMBER(SEARCH(LISTS!$I$2:$I$26,$E509)))),LISTS!$K$2:$K$26),"OTRO"))</f>
        <v/>
      </c>
      <c r="K509" s="11">
        <f>IF($I509&lt;&gt;"SI",0,IFERROR($F509,0))</f>
        <v/>
      </c>
      <c r="L509" s="9">
        <f>IF(COUNTA($A509:$H509)=0,"",IF($J509="OTRO",IFERROR(LOOKUP(2,1/(((LISTS!$H$2:$H$26&lt;&gt;"")*ISNUMBER(SEARCH(LISTS!$H$2:$H$26,$G509)))+((LISTS!$I$2:$I$26&lt;&gt;"")*ISNUMBER(SEARCH(LISTS!$I$2:$I$26,$E509)))),LISTS!$L$2:$L$26),"Concepto DIAN no mapeado a casilla automatica"),IF(LEFT($J509,4)="TOPE","Control automatico DIAN: "&amp;$J509,"Casilla automatica: "&amp;$J509)))</f>
        <v/>
      </c>
    </row>
    <row r="510">
      <c r="A510" s="9" t="n"/>
      <c r="B510" s="9" t="n"/>
      <c r="C510" s="9" t="n"/>
      <c r="D510" s="9" t="n"/>
      <c r="E510" s="9" t="n"/>
      <c r="F510" s="11" t="n"/>
      <c r="G510" s="9" t="n"/>
      <c r="H510" s="9" t="n"/>
      <c r="I510" s="9">
        <f>IF(COUNTA($A510:$H510)=0,"",IF($J510="OTRO","NO","SI"))</f>
        <v/>
      </c>
      <c r="J510" s="9">
        <f>IF(COUNTA($A510:$H510)=0,"",IFERROR(LOOKUP(2,1/(((LISTS!$H$2:$H$26&lt;&gt;"")*ISNUMBER(SEARCH(LISTS!$H$2:$H$26,$G510)))+((LISTS!$I$2:$I$26&lt;&gt;"")*ISNUMBER(SEARCH(LISTS!$I$2:$I$26,$E510)))),LISTS!$K$2:$K$26),"OTRO"))</f>
        <v/>
      </c>
      <c r="K510" s="11">
        <f>IF($I510&lt;&gt;"SI",0,IFERROR($F510,0))</f>
        <v/>
      </c>
      <c r="L510" s="9">
        <f>IF(COUNTA($A510:$H510)=0,"",IF($J510="OTRO",IFERROR(LOOKUP(2,1/(((LISTS!$H$2:$H$26&lt;&gt;"")*ISNUMBER(SEARCH(LISTS!$H$2:$H$26,$G510)))+((LISTS!$I$2:$I$26&lt;&gt;"")*ISNUMBER(SEARCH(LISTS!$I$2:$I$26,$E510)))),LISTS!$L$2:$L$26),"Concepto DIAN no mapeado a casilla automatica"),IF(LEFT($J510,4)="TOPE","Control automatico DIAN: "&amp;$J510,"Casilla automatica: "&amp;$J510)))</f>
        <v/>
      </c>
    </row>
    <row r="511">
      <c r="A511" s="9" t="n"/>
      <c r="B511" s="9" t="n"/>
      <c r="C511" s="9" t="n"/>
      <c r="D511" s="9" t="n"/>
      <c r="E511" s="9" t="n"/>
      <c r="F511" s="11" t="n"/>
      <c r="G511" s="9" t="n"/>
      <c r="H511" s="9" t="n"/>
      <c r="I511" s="9">
        <f>IF(COUNTA($A511:$H511)=0,"",IF($J511="OTRO","NO","SI"))</f>
        <v/>
      </c>
      <c r="J511" s="9">
        <f>IF(COUNTA($A511:$H511)=0,"",IFERROR(LOOKUP(2,1/(((LISTS!$H$2:$H$26&lt;&gt;"")*ISNUMBER(SEARCH(LISTS!$H$2:$H$26,$G511)))+((LISTS!$I$2:$I$26&lt;&gt;"")*ISNUMBER(SEARCH(LISTS!$I$2:$I$26,$E511)))),LISTS!$K$2:$K$26),"OTRO"))</f>
        <v/>
      </c>
      <c r="K511" s="11">
        <f>IF($I511&lt;&gt;"SI",0,IFERROR($F511,0))</f>
        <v/>
      </c>
      <c r="L511" s="9">
        <f>IF(COUNTA($A511:$H511)=0,"",IF($J511="OTRO",IFERROR(LOOKUP(2,1/(((LISTS!$H$2:$H$26&lt;&gt;"")*ISNUMBER(SEARCH(LISTS!$H$2:$H$26,$G511)))+((LISTS!$I$2:$I$26&lt;&gt;"")*ISNUMBER(SEARCH(LISTS!$I$2:$I$26,$E511)))),LISTS!$L$2:$L$26),"Concepto DIAN no mapeado a casilla automatica"),IF(LEFT($J511,4)="TOPE","Control automatico DIAN: "&amp;$J511,"Casilla automatica: "&amp;$J511)))</f>
        <v/>
      </c>
    </row>
    <row r="512">
      <c r="A512" s="9" t="n"/>
      <c r="B512" s="9" t="n"/>
      <c r="C512" s="9" t="n"/>
      <c r="D512" s="9" t="n"/>
      <c r="E512" s="9" t="n"/>
      <c r="F512" s="11" t="n"/>
      <c r="G512" s="9" t="n"/>
      <c r="H512" s="9" t="n"/>
      <c r="I512" s="9">
        <f>IF(COUNTA($A512:$H512)=0,"",IF($J512="OTRO","NO","SI"))</f>
        <v/>
      </c>
      <c r="J512" s="9">
        <f>IF(COUNTA($A512:$H512)=0,"",IFERROR(LOOKUP(2,1/(((LISTS!$H$2:$H$26&lt;&gt;"")*ISNUMBER(SEARCH(LISTS!$H$2:$H$26,$G512)))+((LISTS!$I$2:$I$26&lt;&gt;"")*ISNUMBER(SEARCH(LISTS!$I$2:$I$26,$E512)))),LISTS!$K$2:$K$26),"OTRO"))</f>
        <v/>
      </c>
      <c r="K512" s="11">
        <f>IF($I512&lt;&gt;"SI",0,IFERROR($F512,0))</f>
        <v/>
      </c>
      <c r="L512" s="9">
        <f>IF(COUNTA($A512:$H512)=0,"",IF($J512="OTRO",IFERROR(LOOKUP(2,1/(((LISTS!$H$2:$H$26&lt;&gt;"")*ISNUMBER(SEARCH(LISTS!$H$2:$H$26,$G512)))+((LISTS!$I$2:$I$26&lt;&gt;"")*ISNUMBER(SEARCH(LISTS!$I$2:$I$26,$E512)))),LISTS!$L$2:$L$26),"Concepto DIAN no mapeado a casilla automatica"),IF(LEFT($J512,4)="TOPE","Control automatico DIAN: "&amp;$J512,"Casilla automatica: "&amp;$J512)))</f>
        <v/>
      </c>
    </row>
    <row r="513">
      <c r="A513" s="9" t="n"/>
      <c r="B513" s="9" t="n"/>
      <c r="C513" s="9" t="n"/>
      <c r="D513" s="9" t="n"/>
      <c r="E513" s="9" t="n"/>
      <c r="F513" s="11" t="n"/>
      <c r="G513" s="9" t="n"/>
      <c r="H513" s="9" t="n"/>
      <c r="I513" s="9">
        <f>IF(COUNTA($A513:$H513)=0,"",IF($J513="OTRO","NO","SI"))</f>
        <v/>
      </c>
      <c r="J513" s="9">
        <f>IF(COUNTA($A513:$H513)=0,"",IFERROR(LOOKUP(2,1/(((LISTS!$H$2:$H$26&lt;&gt;"")*ISNUMBER(SEARCH(LISTS!$H$2:$H$26,$G513)))+((LISTS!$I$2:$I$26&lt;&gt;"")*ISNUMBER(SEARCH(LISTS!$I$2:$I$26,$E513)))),LISTS!$K$2:$K$26),"OTRO"))</f>
        <v/>
      </c>
      <c r="K513" s="11">
        <f>IF($I513&lt;&gt;"SI",0,IFERROR($F513,0))</f>
        <v/>
      </c>
      <c r="L513" s="9">
        <f>IF(COUNTA($A513:$H513)=0,"",IF($J513="OTRO",IFERROR(LOOKUP(2,1/(((LISTS!$H$2:$H$26&lt;&gt;"")*ISNUMBER(SEARCH(LISTS!$H$2:$H$26,$G513)))+((LISTS!$I$2:$I$26&lt;&gt;"")*ISNUMBER(SEARCH(LISTS!$I$2:$I$26,$E513)))),LISTS!$L$2:$L$26),"Concepto DIAN no mapeado a casilla automatica"),IF(LEFT($J513,4)="TOPE","Control automatico DIAN: "&amp;$J513,"Casilla automatica: "&amp;$J513)))</f>
        <v/>
      </c>
    </row>
    <row r="514">
      <c r="A514" s="9" t="n"/>
      <c r="B514" s="9" t="n"/>
      <c r="C514" s="9" t="n"/>
      <c r="D514" s="9" t="n"/>
      <c r="E514" s="9" t="n"/>
      <c r="F514" s="11" t="n"/>
      <c r="G514" s="9" t="n"/>
      <c r="H514" s="9" t="n"/>
      <c r="I514" s="9">
        <f>IF(COUNTA($A514:$H514)=0,"",IF($J514="OTRO","NO","SI"))</f>
        <v/>
      </c>
      <c r="J514" s="9">
        <f>IF(COUNTA($A514:$H514)=0,"",IFERROR(LOOKUP(2,1/(((LISTS!$H$2:$H$26&lt;&gt;"")*ISNUMBER(SEARCH(LISTS!$H$2:$H$26,$G514)))+((LISTS!$I$2:$I$26&lt;&gt;"")*ISNUMBER(SEARCH(LISTS!$I$2:$I$26,$E514)))),LISTS!$K$2:$K$26),"OTRO"))</f>
        <v/>
      </c>
      <c r="K514" s="11">
        <f>IF($I514&lt;&gt;"SI",0,IFERROR($F514,0))</f>
        <v/>
      </c>
      <c r="L514" s="9">
        <f>IF(COUNTA($A514:$H514)=0,"",IF($J514="OTRO",IFERROR(LOOKUP(2,1/(((LISTS!$H$2:$H$26&lt;&gt;"")*ISNUMBER(SEARCH(LISTS!$H$2:$H$26,$G514)))+((LISTS!$I$2:$I$26&lt;&gt;"")*ISNUMBER(SEARCH(LISTS!$I$2:$I$26,$E514)))),LISTS!$L$2:$L$26),"Concepto DIAN no mapeado a casilla automatica"),IF(LEFT($J514,4)="TOPE","Control automatico DIAN: "&amp;$J514,"Casilla automatica: "&amp;$J514)))</f>
        <v/>
      </c>
    </row>
    <row r="515">
      <c r="A515" s="9" t="n"/>
      <c r="B515" s="9" t="n"/>
      <c r="C515" s="9" t="n"/>
      <c r="D515" s="9" t="n"/>
      <c r="E515" s="9" t="n"/>
      <c r="F515" s="11" t="n"/>
      <c r="G515" s="9" t="n"/>
      <c r="H515" s="9" t="n"/>
      <c r="I515" s="9">
        <f>IF(COUNTA($A515:$H515)=0,"",IF($J515="OTRO","NO","SI"))</f>
        <v/>
      </c>
      <c r="J515" s="9">
        <f>IF(COUNTA($A515:$H515)=0,"",IFERROR(LOOKUP(2,1/(((LISTS!$H$2:$H$26&lt;&gt;"")*ISNUMBER(SEARCH(LISTS!$H$2:$H$26,$G515)))+((LISTS!$I$2:$I$26&lt;&gt;"")*ISNUMBER(SEARCH(LISTS!$I$2:$I$26,$E515)))),LISTS!$K$2:$K$26),"OTRO"))</f>
        <v/>
      </c>
      <c r="K515" s="11">
        <f>IF($I515&lt;&gt;"SI",0,IFERROR($F515,0))</f>
        <v/>
      </c>
      <c r="L515" s="9">
        <f>IF(COUNTA($A515:$H515)=0,"",IF($J515="OTRO",IFERROR(LOOKUP(2,1/(((LISTS!$H$2:$H$26&lt;&gt;"")*ISNUMBER(SEARCH(LISTS!$H$2:$H$26,$G515)))+((LISTS!$I$2:$I$26&lt;&gt;"")*ISNUMBER(SEARCH(LISTS!$I$2:$I$26,$E515)))),LISTS!$L$2:$L$26),"Concepto DIAN no mapeado a casilla automatica"),IF(LEFT($J515,4)="TOPE","Control automatico DIAN: "&amp;$J515,"Casilla automatica: "&amp;$J515)))</f>
        <v/>
      </c>
    </row>
    <row r="516">
      <c r="A516" s="9" t="n"/>
      <c r="B516" s="9" t="n"/>
      <c r="C516" s="9" t="n"/>
      <c r="D516" s="9" t="n"/>
      <c r="E516" s="9" t="n"/>
      <c r="F516" s="11" t="n"/>
      <c r="G516" s="9" t="n"/>
      <c r="H516" s="9" t="n"/>
      <c r="I516" s="9">
        <f>IF(COUNTA($A516:$H516)=0,"",IF($J516="OTRO","NO","SI"))</f>
        <v/>
      </c>
      <c r="J516" s="9">
        <f>IF(COUNTA($A516:$H516)=0,"",IFERROR(LOOKUP(2,1/(((LISTS!$H$2:$H$26&lt;&gt;"")*ISNUMBER(SEARCH(LISTS!$H$2:$H$26,$G516)))+((LISTS!$I$2:$I$26&lt;&gt;"")*ISNUMBER(SEARCH(LISTS!$I$2:$I$26,$E516)))),LISTS!$K$2:$K$26),"OTRO"))</f>
        <v/>
      </c>
      <c r="K516" s="11">
        <f>IF($I516&lt;&gt;"SI",0,IFERROR($F516,0))</f>
        <v/>
      </c>
      <c r="L516" s="9">
        <f>IF(COUNTA($A516:$H516)=0,"",IF($J516="OTRO",IFERROR(LOOKUP(2,1/(((LISTS!$H$2:$H$26&lt;&gt;"")*ISNUMBER(SEARCH(LISTS!$H$2:$H$26,$G516)))+((LISTS!$I$2:$I$26&lt;&gt;"")*ISNUMBER(SEARCH(LISTS!$I$2:$I$26,$E516)))),LISTS!$L$2:$L$26),"Concepto DIAN no mapeado a casilla automatica"),IF(LEFT($J516,4)="TOPE","Control automatico DIAN: "&amp;$J516,"Casilla automatica: "&amp;$J516)))</f>
        <v/>
      </c>
    </row>
    <row r="517">
      <c r="A517" s="9" t="n"/>
      <c r="B517" s="9" t="n"/>
      <c r="C517" s="9" t="n"/>
      <c r="D517" s="9" t="n"/>
      <c r="E517" s="9" t="n"/>
      <c r="F517" s="11" t="n"/>
      <c r="G517" s="9" t="n"/>
      <c r="H517" s="9" t="n"/>
      <c r="I517" s="9">
        <f>IF(COUNTA($A517:$H517)=0,"",IF($J517="OTRO","NO","SI"))</f>
        <v/>
      </c>
      <c r="J517" s="9">
        <f>IF(COUNTA($A517:$H517)=0,"",IFERROR(LOOKUP(2,1/(((LISTS!$H$2:$H$26&lt;&gt;"")*ISNUMBER(SEARCH(LISTS!$H$2:$H$26,$G517)))+((LISTS!$I$2:$I$26&lt;&gt;"")*ISNUMBER(SEARCH(LISTS!$I$2:$I$26,$E517)))),LISTS!$K$2:$K$26),"OTRO"))</f>
        <v/>
      </c>
      <c r="K517" s="11">
        <f>IF($I517&lt;&gt;"SI",0,IFERROR($F517,0))</f>
        <v/>
      </c>
      <c r="L517" s="9">
        <f>IF(COUNTA($A517:$H517)=0,"",IF($J517="OTRO",IFERROR(LOOKUP(2,1/(((LISTS!$H$2:$H$26&lt;&gt;"")*ISNUMBER(SEARCH(LISTS!$H$2:$H$26,$G517)))+((LISTS!$I$2:$I$26&lt;&gt;"")*ISNUMBER(SEARCH(LISTS!$I$2:$I$26,$E517)))),LISTS!$L$2:$L$26),"Concepto DIAN no mapeado a casilla automatica"),IF(LEFT($J517,4)="TOPE","Control automatico DIAN: "&amp;$J517,"Casilla automatica: "&amp;$J517)))</f>
        <v/>
      </c>
    </row>
    <row r="518">
      <c r="A518" s="9" t="n"/>
      <c r="B518" s="9" t="n"/>
      <c r="C518" s="9" t="n"/>
      <c r="D518" s="9" t="n"/>
      <c r="E518" s="9" t="n"/>
      <c r="F518" s="11" t="n"/>
      <c r="G518" s="9" t="n"/>
      <c r="H518" s="9" t="n"/>
      <c r="I518" s="9">
        <f>IF(COUNTA($A518:$H518)=0,"",IF($J518="OTRO","NO","SI"))</f>
        <v/>
      </c>
      <c r="J518" s="9">
        <f>IF(COUNTA($A518:$H518)=0,"",IFERROR(LOOKUP(2,1/(((LISTS!$H$2:$H$26&lt;&gt;"")*ISNUMBER(SEARCH(LISTS!$H$2:$H$26,$G518)))+((LISTS!$I$2:$I$26&lt;&gt;"")*ISNUMBER(SEARCH(LISTS!$I$2:$I$26,$E518)))),LISTS!$K$2:$K$26),"OTRO"))</f>
        <v/>
      </c>
      <c r="K518" s="11">
        <f>IF($I518&lt;&gt;"SI",0,IFERROR($F518,0))</f>
        <v/>
      </c>
      <c r="L518" s="9">
        <f>IF(COUNTA($A518:$H518)=0,"",IF($J518="OTRO",IFERROR(LOOKUP(2,1/(((LISTS!$H$2:$H$26&lt;&gt;"")*ISNUMBER(SEARCH(LISTS!$H$2:$H$26,$G518)))+((LISTS!$I$2:$I$26&lt;&gt;"")*ISNUMBER(SEARCH(LISTS!$I$2:$I$26,$E518)))),LISTS!$L$2:$L$26),"Concepto DIAN no mapeado a casilla automatica"),IF(LEFT($J518,4)="TOPE","Control automatico DIAN: "&amp;$J518,"Casilla automatica: "&amp;$J518)))</f>
        <v/>
      </c>
    </row>
    <row r="519">
      <c r="A519" s="9" t="n"/>
      <c r="B519" s="9" t="n"/>
      <c r="C519" s="9" t="n"/>
      <c r="D519" s="9" t="n"/>
      <c r="E519" s="9" t="n"/>
      <c r="F519" s="11" t="n"/>
      <c r="G519" s="9" t="n"/>
      <c r="H519" s="9" t="n"/>
      <c r="I519" s="9">
        <f>IF(COUNTA($A519:$H519)=0,"",IF($J519="OTRO","NO","SI"))</f>
        <v/>
      </c>
      <c r="J519" s="9">
        <f>IF(COUNTA($A519:$H519)=0,"",IFERROR(LOOKUP(2,1/(((LISTS!$H$2:$H$26&lt;&gt;"")*ISNUMBER(SEARCH(LISTS!$H$2:$H$26,$G519)))+((LISTS!$I$2:$I$26&lt;&gt;"")*ISNUMBER(SEARCH(LISTS!$I$2:$I$26,$E519)))),LISTS!$K$2:$K$26),"OTRO"))</f>
        <v/>
      </c>
      <c r="K519" s="11">
        <f>IF($I519&lt;&gt;"SI",0,IFERROR($F519,0))</f>
        <v/>
      </c>
      <c r="L519" s="9">
        <f>IF(COUNTA($A519:$H519)=0,"",IF($J519="OTRO",IFERROR(LOOKUP(2,1/(((LISTS!$H$2:$H$26&lt;&gt;"")*ISNUMBER(SEARCH(LISTS!$H$2:$H$26,$G519)))+((LISTS!$I$2:$I$26&lt;&gt;"")*ISNUMBER(SEARCH(LISTS!$I$2:$I$26,$E519)))),LISTS!$L$2:$L$26),"Concepto DIAN no mapeado a casilla automatica"),IF(LEFT($J519,4)="TOPE","Control automatico DIAN: "&amp;$J519,"Casilla automatica: "&amp;$J519)))</f>
        <v/>
      </c>
    </row>
    <row r="520">
      <c r="A520" s="9" t="n"/>
      <c r="B520" s="9" t="n"/>
      <c r="C520" s="9" t="n"/>
      <c r="D520" s="9" t="n"/>
      <c r="E520" s="9" t="n"/>
      <c r="F520" s="11" t="n"/>
      <c r="G520" s="9" t="n"/>
      <c r="H520" s="9" t="n"/>
      <c r="I520" s="9">
        <f>IF(COUNTA($A520:$H520)=0,"",IF($J520="OTRO","NO","SI"))</f>
        <v/>
      </c>
      <c r="J520" s="9">
        <f>IF(COUNTA($A520:$H520)=0,"",IFERROR(LOOKUP(2,1/(((LISTS!$H$2:$H$26&lt;&gt;"")*ISNUMBER(SEARCH(LISTS!$H$2:$H$26,$G520)))+((LISTS!$I$2:$I$26&lt;&gt;"")*ISNUMBER(SEARCH(LISTS!$I$2:$I$26,$E520)))),LISTS!$K$2:$K$26),"OTRO"))</f>
        <v/>
      </c>
      <c r="K520" s="11">
        <f>IF($I520&lt;&gt;"SI",0,IFERROR($F520,0))</f>
        <v/>
      </c>
      <c r="L520" s="9">
        <f>IF(COUNTA($A520:$H520)=0,"",IF($J520="OTRO",IFERROR(LOOKUP(2,1/(((LISTS!$H$2:$H$26&lt;&gt;"")*ISNUMBER(SEARCH(LISTS!$H$2:$H$26,$G520)))+((LISTS!$I$2:$I$26&lt;&gt;"")*ISNUMBER(SEARCH(LISTS!$I$2:$I$26,$E520)))),LISTS!$L$2:$L$26),"Concepto DIAN no mapeado a casilla automatica"),IF(LEFT($J520,4)="TOPE","Control automatico DIAN: "&amp;$J520,"Casilla automatica: "&amp;$J520)))</f>
        <v/>
      </c>
    </row>
    <row r="521">
      <c r="A521" s="9" t="n"/>
      <c r="B521" s="9" t="n"/>
      <c r="C521" s="9" t="n"/>
      <c r="D521" s="9" t="n"/>
      <c r="E521" s="9" t="n"/>
      <c r="F521" s="11" t="n"/>
      <c r="G521" s="9" t="n"/>
      <c r="H521" s="9" t="n"/>
      <c r="I521" s="9">
        <f>IF(COUNTA($A521:$H521)=0,"",IF($J521="OTRO","NO","SI"))</f>
        <v/>
      </c>
      <c r="J521" s="9">
        <f>IF(COUNTA($A521:$H521)=0,"",IFERROR(LOOKUP(2,1/(((LISTS!$H$2:$H$26&lt;&gt;"")*ISNUMBER(SEARCH(LISTS!$H$2:$H$26,$G521)))+((LISTS!$I$2:$I$26&lt;&gt;"")*ISNUMBER(SEARCH(LISTS!$I$2:$I$26,$E521)))),LISTS!$K$2:$K$26),"OTRO"))</f>
        <v/>
      </c>
      <c r="K521" s="11">
        <f>IF($I521&lt;&gt;"SI",0,IFERROR($F521,0))</f>
        <v/>
      </c>
      <c r="L521" s="9">
        <f>IF(COUNTA($A521:$H521)=0,"",IF($J521="OTRO",IFERROR(LOOKUP(2,1/(((LISTS!$H$2:$H$26&lt;&gt;"")*ISNUMBER(SEARCH(LISTS!$H$2:$H$26,$G521)))+((LISTS!$I$2:$I$26&lt;&gt;"")*ISNUMBER(SEARCH(LISTS!$I$2:$I$26,$E521)))),LISTS!$L$2:$L$26),"Concepto DIAN no mapeado a casilla automatica"),IF(LEFT($J521,4)="TOPE","Control automatico DIAN: "&amp;$J521,"Casilla automatica: "&amp;$J521)))</f>
        <v/>
      </c>
    </row>
    <row r="522">
      <c r="A522" s="9" t="n"/>
      <c r="B522" s="9" t="n"/>
      <c r="C522" s="9" t="n"/>
      <c r="D522" s="9" t="n"/>
      <c r="E522" s="9" t="n"/>
      <c r="F522" s="11" t="n"/>
      <c r="G522" s="9" t="n"/>
      <c r="H522" s="9" t="n"/>
      <c r="I522" s="9">
        <f>IF(COUNTA($A522:$H522)=0,"",IF($J522="OTRO","NO","SI"))</f>
        <v/>
      </c>
      <c r="J522" s="9">
        <f>IF(COUNTA($A522:$H522)=0,"",IFERROR(LOOKUP(2,1/(((LISTS!$H$2:$H$26&lt;&gt;"")*ISNUMBER(SEARCH(LISTS!$H$2:$H$26,$G522)))+((LISTS!$I$2:$I$26&lt;&gt;"")*ISNUMBER(SEARCH(LISTS!$I$2:$I$26,$E522)))),LISTS!$K$2:$K$26),"OTRO"))</f>
        <v/>
      </c>
      <c r="K522" s="11">
        <f>IF($I522&lt;&gt;"SI",0,IFERROR($F522,0))</f>
        <v/>
      </c>
      <c r="L522" s="9">
        <f>IF(COUNTA($A522:$H522)=0,"",IF($J522="OTRO",IFERROR(LOOKUP(2,1/(((LISTS!$H$2:$H$26&lt;&gt;"")*ISNUMBER(SEARCH(LISTS!$H$2:$H$26,$G522)))+((LISTS!$I$2:$I$26&lt;&gt;"")*ISNUMBER(SEARCH(LISTS!$I$2:$I$26,$E522)))),LISTS!$L$2:$L$26),"Concepto DIAN no mapeado a casilla automatica"),IF(LEFT($J522,4)="TOPE","Control automatico DIAN: "&amp;$J522,"Casilla automatica: "&amp;$J522)))</f>
        <v/>
      </c>
    </row>
    <row r="523">
      <c r="A523" s="9" t="n"/>
      <c r="B523" s="9" t="n"/>
      <c r="C523" s="9" t="n"/>
      <c r="D523" s="9" t="n"/>
      <c r="E523" s="9" t="n"/>
      <c r="F523" s="11" t="n"/>
      <c r="G523" s="9" t="n"/>
      <c r="H523" s="9" t="n"/>
      <c r="I523" s="9">
        <f>IF(COUNTA($A523:$H523)=0,"",IF($J523="OTRO","NO","SI"))</f>
        <v/>
      </c>
      <c r="J523" s="9">
        <f>IF(COUNTA($A523:$H523)=0,"",IFERROR(LOOKUP(2,1/(((LISTS!$H$2:$H$26&lt;&gt;"")*ISNUMBER(SEARCH(LISTS!$H$2:$H$26,$G523)))+((LISTS!$I$2:$I$26&lt;&gt;"")*ISNUMBER(SEARCH(LISTS!$I$2:$I$26,$E523)))),LISTS!$K$2:$K$26),"OTRO"))</f>
        <v/>
      </c>
      <c r="K523" s="11">
        <f>IF($I523&lt;&gt;"SI",0,IFERROR($F523,0))</f>
        <v/>
      </c>
      <c r="L523" s="9">
        <f>IF(COUNTA($A523:$H523)=0,"",IF($J523="OTRO",IFERROR(LOOKUP(2,1/(((LISTS!$H$2:$H$26&lt;&gt;"")*ISNUMBER(SEARCH(LISTS!$H$2:$H$26,$G523)))+((LISTS!$I$2:$I$26&lt;&gt;"")*ISNUMBER(SEARCH(LISTS!$I$2:$I$26,$E523)))),LISTS!$L$2:$L$26),"Concepto DIAN no mapeado a casilla automatica"),IF(LEFT($J523,4)="TOPE","Control automatico DIAN: "&amp;$J523,"Casilla automatica: "&amp;$J523)))</f>
        <v/>
      </c>
    </row>
    <row r="524">
      <c r="A524" s="9" t="n"/>
      <c r="B524" s="9" t="n"/>
      <c r="C524" s="9" t="n"/>
      <c r="D524" s="9" t="n"/>
      <c r="E524" s="9" t="n"/>
      <c r="F524" s="11" t="n"/>
      <c r="G524" s="9" t="n"/>
      <c r="H524" s="9" t="n"/>
      <c r="I524" s="9">
        <f>IF(COUNTA($A524:$H524)=0,"",IF($J524="OTRO","NO","SI"))</f>
        <v/>
      </c>
      <c r="J524" s="9">
        <f>IF(COUNTA($A524:$H524)=0,"",IFERROR(LOOKUP(2,1/(((LISTS!$H$2:$H$26&lt;&gt;"")*ISNUMBER(SEARCH(LISTS!$H$2:$H$26,$G524)))+((LISTS!$I$2:$I$26&lt;&gt;"")*ISNUMBER(SEARCH(LISTS!$I$2:$I$26,$E524)))),LISTS!$K$2:$K$26),"OTRO"))</f>
        <v/>
      </c>
      <c r="K524" s="11">
        <f>IF($I524&lt;&gt;"SI",0,IFERROR($F524,0))</f>
        <v/>
      </c>
      <c r="L524" s="9">
        <f>IF(COUNTA($A524:$H524)=0,"",IF($J524="OTRO",IFERROR(LOOKUP(2,1/(((LISTS!$H$2:$H$26&lt;&gt;"")*ISNUMBER(SEARCH(LISTS!$H$2:$H$26,$G524)))+((LISTS!$I$2:$I$26&lt;&gt;"")*ISNUMBER(SEARCH(LISTS!$I$2:$I$26,$E524)))),LISTS!$L$2:$L$26),"Concepto DIAN no mapeado a casilla automatica"),IF(LEFT($J524,4)="TOPE","Control automatico DIAN: "&amp;$J524,"Casilla automatica: "&amp;$J524)))</f>
        <v/>
      </c>
    </row>
    <row r="525">
      <c r="A525" s="9" t="n"/>
      <c r="B525" s="9" t="n"/>
      <c r="C525" s="9" t="n"/>
      <c r="D525" s="9" t="n"/>
      <c r="E525" s="9" t="n"/>
      <c r="F525" s="11" t="n"/>
      <c r="G525" s="9" t="n"/>
      <c r="H525" s="9" t="n"/>
      <c r="I525" s="9">
        <f>IF(COUNTA($A525:$H525)=0,"",IF($J525="OTRO","NO","SI"))</f>
        <v/>
      </c>
      <c r="J525" s="9">
        <f>IF(COUNTA($A525:$H525)=0,"",IFERROR(LOOKUP(2,1/(((LISTS!$H$2:$H$26&lt;&gt;"")*ISNUMBER(SEARCH(LISTS!$H$2:$H$26,$G525)))+((LISTS!$I$2:$I$26&lt;&gt;"")*ISNUMBER(SEARCH(LISTS!$I$2:$I$26,$E525)))),LISTS!$K$2:$K$26),"OTRO"))</f>
        <v/>
      </c>
      <c r="K525" s="11">
        <f>IF($I525&lt;&gt;"SI",0,IFERROR($F525,0))</f>
        <v/>
      </c>
      <c r="L525" s="9">
        <f>IF(COUNTA($A525:$H525)=0,"",IF($J525="OTRO",IFERROR(LOOKUP(2,1/(((LISTS!$H$2:$H$26&lt;&gt;"")*ISNUMBER(SEARCH(LISTS!$H$2:$H$26,$G525)))+((LISTS!$I$2:$I$26&lt;&gt;"")*ISNUMBER(SEARCH(LISTS!$I$2:$I$26,$E525)))),LISTS!$L$2:$L$26),"Concepto DIAN no mapeado a casilla automatica"),IF(LEFT($J525,4)="TOPE","Control automatico DIAN: "&amp;$J525,"Casilla automatica: "&amp;$J525)))</f>
        <v/>
      </c>
    </row>
    <row r="526">
      <c r="A526" s="9" t="n"/>
      <c r="B526" s="9" t="n"/>
      <c r="C526" s="9" t="n"/>
      <c r="D526" s="9" t="n"/>
      <c r="E526" s="9" t="n"/>
      <c r="F526" s="11" t="n"/>
      <c r="G526" s="9" t="n"/>
      <c r="H526" s="9" t="n"/>
      <c r="I526" s="9">
        <f>IF(COUNTA($A526:$H526)=0,"",IF($J526="OTRO","NO","SI"))</f>
        <v/>
      </c>
      <c r="J526" s="9">
        <f>IF(COUNTA($A526:$H526)=0,"",IFERROR(LOOKUP(2,1/(((LISTS!$H$2:$H$26&lt;&gt;"")*ISNUMBER(SEARCH(LISTS!$H$2:$H$26,$G526)))+((LISTS!$I$2:$I$26&lt;&gt;"")*ISNUMBER(SEARCH(LISTS!$I$2:$I$26,$E526)))),LISTS!$K$2:$K$26),"OTRO"))</f>
        <v/>
      </c>
      <c r="K526" s="11">
        <f>IF($I526&lt;&gt;"SI",0,IFERROR($F526,0))</f>
        <v/>
      </c>
      <c r="L526" s="9">
        <f>IF(COUNTA($A526:$H526)=0,"",IF($J526="OTRO",IFERROR(LOOKUP(2,1/(((LISTS!$H$2:$H$26&lt;&gt;"")*ISNUMBER(SEARCH(LISTS!$H$2:$H$26,$G526)))+((LISTS!$I$2:$I$26&lt;&gt;"")*ISNUMBER(SEARCH(LISTS!$I$2:$I$26,$E526)))),LISTS!$L$2:$L$26),"Concepto DIAN no mapeado a casilla automatica"),IF(LEFT($J526,4)="TOPE","Control automatico DIAN: "&amp;$J526,"Casilla automatica: "&amp;$J526)))</f>
        <v/>
      </c>
    </row>
    <row r="527">
      <c r="A527" s="9" t="n"/>
      <c r="B527" s="9" t="n"/>
      <c r="C527" s="9" t="n"/>
      <c r="D527" s="9" t="n"/>
      <c r="E527" s="9" t="n"/>
      <c r="F527" s="11" t="n"/>
      <c r="G527" s="9" t="n"/>
      <c r="H527" s="9" t="n"/>
      <c r="I527" s="9">
        <f>IF(COUNTA($A527:$H527)=0,"",IF($J527="OTRO","NO","SI"))</f>
        <v/>
      </c>
      <c r="J527" s="9">
        <f>IF(COUNTA($A527:$H527)=0,"",IFERROR(LOOKUP(2,1/(((LISTS!$H$2:$H$26&lt;&gt;"")*ISNUMBER(SEARCH(LISTS!$H$2:$H$26,$G527)))+((LISTS!$I$2:$I$26&lt;&gt;"")*ISNUMBER(SEARCH(LISTS!$I$2:$I$26,$E527)))),LISTS!$K$2:$K$26),"OTRO"))</f>
        <v/>
      </c>
      <c r="K527" s="11">
        <f>IF($I527&lt;&gt;"SI",0,IFERROR($F527,0))</f>
        <v/>
      </c>
      <c r="L527" s="9">
        <f>IF(COUNTA($A527:$H527)=0,"",IF($J527="OTRO",IFERROR(LOOKUP(2,1/(((LISTS!$H$2:$H$26&lt;&gt;"")*ISNUMBER(SEARCH(LISTS!$H$2:$H$26,$G527)))+((LISTS!$I$2:$I$26&lt;&gt;"")*ISNUMBER(SEARCH(LISTS!$I$2:$I$26,$E527)))),LISTS!$L$2:$L$26),"Concepto DIAN no mapeado a casilla automatica"),IF(LEFT($J527,4)="TOPE","Control automatico DIAN: "&amp;$J527,"Casilla automatica: "&amp;$J527)))</f>
        <v/>
      </c>
    </row>
    <row r="528">
      <c r="A528" s="9" t="n"/>
      <c r="B528" s="9" t="n"/>
      <c r="C528" s="9" t="n"/>
      <c r="D528" s="9" t="n"/>
      <c r="E528" s="9" t="n"/>
      <c r="F528" s="11" t="n"/>
      <c r="G528" s="9" t="n"/>
      <c r="H528" s="9" t="n"/>
      <c r="I528" s="9">
        <f>IF(COUNTA($A528:$H528)=0,"",IF($J528="OTRO","NO","SI"))</f>
        <v/>
      </c>
      <c r="J528" s="9">
        <f>IF(COUNTA($A528:$H528)=0,"",IFERROR(LOOKUP(2,1/(((LISTS!$H$2:$H$26&lt;&gt;"")*ISNUMBER(SEARCH(LISTS!$H$2:$H$26,$G528)))+((LISTS!$I$2:$I$26&lt;&gt;"")*ISNUMBER(SEARCH(LISTS!$I$2:$I$26,$E528)))),LISTS!$K$2:$K$26),"OTRO"))</f>
        <v/>
      </c>
      <c r="K528" s="11">
        <f>IF($I528&lt;&gt;"SI",0,IFERROR($F528,0))</f>
        <v/>
      </c>
      <c r="L528" s="9">
        <f>IF(COUNTA($A528:$H528)=0,"",IF($J528="OTRO",IFERROR(LOOKUP(2,1/(((LISTS!$H$2:$H$26&lt;&gt;"")*ISNUMBER(SEARCH(LISTS!$H$2:$H$26,$G528)))+((LISTS!$I$2:$I$26&lt;&gt;"")*ISNUMBER(SEARCH(LISTS!$I$2:$I$26,$E528)))),LISTS!$L$2:$L$26),"Concepto DIAN no mapeado a casilla automatica"),IF(LEFT($J528,4)="TOPE","Control automatico DIAN: "&amp;$J528,"Casilla automatica: "&amp;$J528)))</f>
        <v/>
      </c>
    </row>
    <row r="529">
      <c r="A529" s="9" t="n"/>
      <c r="B529" s="9" t="n"/>
      <c r="C529" s="9" t="n"/>
      <c r="D529" s="9" t="n"/>
      <c r="E529" s="9" t="n"/>
      <c r="F529" s="11" t="n"/>
      <c r="G529" s="9" t="n"/>
      <c r="H529" s="9" t="n"/>
      <c r="I529" s="9">
        <f>IF(COUNTA($A529:$H529)=0,"",IF($J529="OTRO","NO","SI"))</f>
        <v/>
      </c>
      <c r="J529" s="9">
        <f>IF(COUNTA($A529:$H529)=0,"",IFERROR(LOOKUP(2,1/(((LISTS!$H$2:$H$26&lt;&gt;"")*ISNUMBER(SEARCH(LISTS!$H$2:$H$26,$G529)))+((LISTS!$I$2:$I$26&lt;&gt;"")*ISNUMBER(SEARCH(LISTS!$I$2:$I$26,$E529)))),LISTS!$K$2:$K$26),"OTRO"))</f>
        <v/>
      </c>
      <c r="K529" s="11">
        <f>IF($I529&lt;&gt;"SI",0,IFERROR($F529,0))</f>
        <v/>
      </c>
      <c r="L529" s="9">
        <f>IF(COUNTA($A529:$H529)=0,"",IF($J529="OTRO",IFERROR(LOOKUP(2,1/(((LISTS!$H$2:$H$26&lt;&gt;"")*ISNUMBER(SEARCH(LISTS!$H$2:$H$26,$G529)))+((LISTS!$I$2:$I$26&lt;&gt;"")*ISNUMBER(SEARCH(LISTS!$I$2:$I$26,$E529)))),LISTS!$L$2:$L$26),"Concepto DIAN no mapeado a casilla automatica"),IF(LEFT($J529,4)="TOPE","Control automatico DIAN: "&amp;$J529,"Casilla automatica: "&amp;$J529)))</f>
        <v/>
      </c>
    </row>
    <row r="530">
      <c r="A530" s="9" t="n"/>
      <c r="B530" s="9" t="n"/>
      <c r="C530" s="9" t="n"/>
      <c r="D530" s="9" t="n"/>
      <c r="E530" s="9" t="n"/>
      <c r="F530" s="11" t="n"/>
      <c r="G530" s="9" t="n"/>
      <c r="H530" s="9" t="n"/>
      <c r="I530" s="9">
        <f>IF(COUNTA($A530:$H530)=0,"",IF($J530="OTRO","NO","SI"))</f>
        <v/>
      </c>
      <c r="J530" s="9">
        <f>IF(COUNTA($A530:$H530)=0,"",IFERROR(LOOKUP(2,1/(((LISTS!$H$2:$H$26&lt;&gt;"")*ISNUMBER(SEARCH(LISTS!$H$2:$H$26,$G530)))+((LISTS!$I$2:$I$26&lt;&gt;"")*ISNUMBER(SEARCH(LISTS!$I$2:$I$26,$E530)))),LISTS!$K$2:$K$26),"OTRO"))</f>
        <v/>
      </c>
      <c r="K530" s="11">
        <f>IF($I530&lt;&gt;"SI",0,IFERROR($F530,0))</f>
        <v/>
      </c>
      <c r="L530" s="9">
        <f>IF(COUNTA($A530:$H530)=0,"",IF($J530="OTRO",IFERROR(LOOKUP(2,1/(((LISTS!$H$2:$H$26&lt;&gt;"")*ISNUMBER(SEARCH(LISTS!$H$2:$H$26,$G530)))+((LISTS!$I$2:$I$26&lt;&gt;"")*ISNUMBER(SEARCH(LISTS!$I$2:$I$26,$E530)))),LISTS!$L$2:$L$26),"Concepto DIAN no mapeado a casilla automatica"),IF(LEFT($J530,4)="TOPE","Control automatico DIAN: "&amp;$J530,"Casilla automatica: "&amp;$J530)))</f>
        <v/>
      </c>
    </row>
    <row r="531">
      <c r="A531" s="9" t="n"/>
      <c r="B531" s="9" t="n"/>
      <c r="C531" s="9" t="n"/>
      <c r="D531" s="9" t="n"/>
      <c r="E531" s="9" t="n"/>
      <c r="F531" s="11" t="n"/>
      <c r="G531" s="9" t="n"/>
      <c r="H531" s="9" t="n"/>
      <c r="I531" s="9">
        <f>IF(COUNTA($A531:$H531)=0,"",IF($J531="OTRO","NO","SI"))</f>
        <v/>
      </c>
      <c r="J531" s="9">
        <f>IF(COUNTA($A531:$H531)=0,"",IFERROR(LOOKUP(2,1/(((LISTS!$H$2:$H$26&lt;&gt;"")*ISNUMBER(SEARCH(LISTS!$H$2:$H$26,$G531)))+((LISTS!$I$2:$I$26&lt;&gt;"")*ISNUMBER(SEARCH(LISTS!$I$2:$I$26,$E531)))),LISTS!$K$2:$K$26),"OTRO"))</f>
        <v/>
      </c>
      <c r="K531" s="11">
        <f>IF($I531&lt;&gt;"SI",0,IFERROR($F531,0))</f>
        <v/>
      </c>
      <c r="L531" s="9">
        <f>IF(COUNTA($A531:$H531)=0,"",IF($J531="OTRO",IFERROR(LOOKUP(2,1/(((LISTS!$H$2:$H$26&lt;&gt;"")*ISNUMBER(SEARCH(LISTS!$H$2:$H$26,$G531)))+((LISTS!$I$2:$I$26&lt;&gt;"")*ISNUMBER(SEARCH(LISTS!$I$2:$I$26,$E531)))),LISTS!$L$2:$L$26),"Concepto DIAN no mapeado a casilla automatica"),IF(LEFT($J531,4)="TOPE","Control automatico DIAN: "&amp;$J531,"Casilla automatica: "&amp;$J531)))</f>
        <v/>
      </c>
    </row>
    <row r="532">
      <c r="A532" s="9" t="n"/>
      <c r="B532" s="9" t="n"/>
      <c r="C532" s="9" t="n"/>
      <c r="D532" s="9" t="n"/>
      <c r="E532" s="9" t="n"/>
      <c r="F532" s="11" t="n"/>
      <c r="G532" s="9" t="n"/>
      <c r="H532" s="9" t="n"/>
      <c r="I532" s="9">
        <f>IF(COUNTA($A532:$H532)=0,"",IF($J532="OTRO","NO","SI"))</f>
        <v/>
      </c>
      <c r="J532" s="9">
        <f>IF(COUNTA($A532:$H532)=0,"",IFERROR(LOOKUP(2,1/(((LISTS!$H$2:$H$26&lt;&gt;"")*ISNUMBER(SEARCH(LISTS!$H$2:$H$26,$G532)))+((LISTS!$I$2:$I$26&lt;&gt;"")*ISNUMBER(SEARCH(LISTS!$I$2:$I$26,$E532)))),LISTS!$K$2:$K$26),"OTRO"))</f>
        <v/>
      </c>
      <c r="K532" s="11">
        <f>IF($I532&lt;&gt;"SI",0,IFERROR($F532,0))</f>
        <v/>
      </c>
      <c r="L532" s="9">
        <f>IF(COUNTA($A532:$H532)=0,"",IF($J532="OTRO",IFERROR(LOOKUP(2,1/(((LISTS!$H$2:$H$26&lt;&gt;"")*ISNUMBER(SEARCH(LISTS!$H$2:$H$26,$G532)))+((LISTS!$I$2:$I$26&lt;&gt;"")*ISNUMBER(SEARCH(LISTS!$I$2:$I$26,$E532)))),LISTS!$L$2:$L$26),"Concepto DIAN no mapeado a casilla automatica"),IF(LEFT($J532,4)="TOPE","Control automatico DIAN: "&amp;$J532,"Casilla automatica: "&amp;$J532)))</f>
        <v/>
      </c>
    </row>
    <row r="533">
      <c r="A533" s="9" t="n"/>
      <c r="B533" s="9" t="n"/>
      <c r="C533" s="9" t="n"/>
      <c r="D533" s="9" t="n"/>
      <c r="E533" s="9" t="n"/>
      <c r="F533" s="11" t="n"/>
      <c r="G533" s="9" t="n"/>
      <c r="H533" s="9" t="n"/>
      <c r="I533" s="9">
        <f>IF(COUNTA($A533:$H533)=0,"",IF($J533="OTRO","NO","SI"))</f>
        <v/>
      </c>
      <c r="J533" s="9">
        <f>IF(COUNTA($A533:$H533)=0,"",IFERROR(LOOKUP(2,1/(((LISTS!$H$2:$H$26&lt;&gt;"")*ISNUMBER(SEARCH(LISTS!$H$2:$H$26,$G533)))+((LISTS!$I$2:$I$26&lt;&gt;"")*ISNUMBER(SEARCH(LISTS!$I$2:$I$26,$E533)))),LISTS!$K$2:$K$26),"OTRO"))</f>
        <v/>
      </c>
      <c r="K533" s="11">
        <f>IF($I533&lt;&gt;"SI",0,IFERROR($F533,0))</f>
        <v/>
      </c>
      <c r="L533" s="9">
        <f>IF(COUNTA($A533:$H533)=0,"",IF($J533="OTRO",IFERROR(LOOKUP(2,1/(((LISTS!$H$2:$H$26&lt;&gt;"")*ISNUMBER(SEARCH(LISTS!$H$2:$H$26,$G533)))+((LISTS!$I$2:$I$26&lt;&gt;"")*ISNUMBER(SEARCH(LISTS!$I$2:$I$26,$E533)))),LISTS!$L$2:$L$26),"Concepto DIAN no mapeado a casilla automatica"),IF(LEFT($J533,4)="TOPE","Control automatico DIAN: "&amp;$J533,"Casilla automatica: "&amp;$J533)))</f>
        <v/>
      </c>
    </row>
    <row r="534">
      <c r="A534" s="9" t="n"/>
      <c r="B534" s="9" t="n"/>
      <c r="C534" s="9" t="n"/>
      <c r="D534" s="9" t="n"/>
      <c r="E534" s="9" t="n"/>
      <c r="F534" s="11" t="n"/>
      <c r="G534" s="9" t="n"/>
      <c r="H534" s="9" t="n"/>
      <c r="I534" s="9">
        <f>IF(COUNTA($A534:$H534)=0,"",IF($J534="OTRO","NO","SI"))</f>
        <v/>
      </c>
      <c r="J534" s="9">
        <f>IF(COUNTA($A534:$H534)=0,"",IFERROR(LOOKUP(2,1/(((LISTS!$H$2:$H$26&lt;&gt;"")*ISNUMBER(SEARCH(LISTS!$H$2:$H$26,$G534)))+((LISTS!$I$2:$I$26&lt;&gt;"")*ISNUMBER(SEARCH(LISTS!$I$2:$I$26,$E534)))),LISTS!$K$2:$K$26),"OTRO"))</f>
        <v/>
      </c>
      <c r="K534" s="11">
        <f>IF($I534&lt;&gt;"SI",0,IFERROR($F534,0))</f>
        <v/>
      </c>
      <c r="L534" s="9">
        <f>IF(COUNTA($A534:$H534)=0,"",IF($J534="OTRO",IFERROR(LOOKUP(2,1/(((LISTS!$H$2:$H$26&lt;&gt;"")*ISNUMBER(SEARCH(LISTS!$H$2:$H$26,$G534)))+((LISTS!$I$2:$I$26&lt;&gt;"")*ISNUMBER(SEARCH(LISTS!$I$2:$I$26,$E534)))),LISTS!$L$2:$L$26),"Concepto DIAN no mapeado a casilla automatica"),IF(LEFT($J534,4)="TOPE","Control automatico DIAN: "&amp;$J534,"Casilla automatica: "&amp;$J534)))</f>
        <v/>
      </c>
    </row>
    <row r="535">
      <c r="A535" s="9" t="n"/>
      <c r="B535" s="9" t="n"/>
      <c r="C535" s="9" t="n"/>
      <c r="D535" s="9" t="n"/>
      <c r="E535" s="9" t="n"/>
      <c r="F535" s="11" t="n"/>
      <c r="G535" s="9" t="n"/>
      <c r="H535" s="9" t="n"/>
      <c r="I535" s="9">
        <f>IF(COUNTA($A535:$H535)=0,"",IF($J535="OTRO","NO","SI"))</f>
        <v/>
      </c>
      <c r="J535" s="9">
        <f>IF(COUNTA($A535:$H535)=0,"",IFERROR(LOOKUP(2,1/(((LISTS!$H$2:$H$26&lt;&gt;"")*ISNUMBER(SEARCH(LISTS!$H$2:$H$26,$G535)))+((LISTS!$I$2:$I$26&lt;&gt;"")*ISNUMBER(SEARCH(LISTS!$I$2:$I$26,$E535)))),LISTS!$K$2:$K$26),"OTRO"))</f>
        <v/>
      </c>
      <c r="K535" s="11">
        <f>IF($I535&lt;&gt;"SI",0,IFERROR($F535,0))</f>
        <v/>
      </c>
      <c r="L535" s="9">
        <f>IF(COUNTA($A535:$H535)=0,"",IF($J535="OTRO",IFERROR(LOOKUP(2,1/(((LISTS!$H$2:$H$26&lt;&gt;"")*ISNUMBER(SEARCH(LISTS!$H$2:$H$26,$G535)))+((LISTS!$I$2:$I$26&lt;&gt;"")*ISNUMBER(SEARCH(LISTS!$I$2:$I$26,$E535)))),LISTS!$L$2:$L$26),"Concepto DIAN no mapeado a casilla automatica"),IF(LEFT($J535,4)="TOPE","Control automatico DIAN: "&amp;$J535,"Casilla automatica: "&amp;$J535)))</f>
        <v/>
      </c>
    </row>
    <row r="536">
      <c r="A536" s="9" t="n"/>
      <c r="B536" s="9" t="n"/>
      <c r="C536" s="9" t="n"/>
      <c r="D536" s="9" t="n"/>
      <c r="E536" s="9" t="n"/>
      <c r="F536" s="11" t="n"/>
      <c r="G536" s="9" t="n"/>
      <c r="H536" s="9" t="n"/>
      <c r="I536" s="9">
        <f>IF(COUNTA($A536:$H536)=0,"",IF($J536="OTRO","NO","SI"))</f>
        <v/>
      </c>
      <c r="J536" s="9">
        <f>IF(COUNTA($A536:$H536)=0,"",IFERROR(LOOKUP(2,1/(((LISTS!$H$2:$H$26&lt;&gt;"")*ISNUMBER(SEARCH(LISTS!$H$2:$H$26,$G536)))+((LISTS!$I$2:$I$26&lt;&gt;"")*ISNUMBER(SEARCH(LISTS!$I$2:$I$26,$E536)))),LISTS!$K$2:$K$26),"OTRO"))</f>
        <v/>
      </c>
      <c r="K536" s="11">
        <f>IF($I536&lt;&gt;"SI",0,IFERROR($F536,0))</f>
        <v/>
      </c>
      <c r="L536" s="9">
        <f>IF(COUNTA($A536:$H536)=0,"",IF($J536="OTRO",IFERROR(LOOKUP(2,1/(((LISTS!$H$2:$H$26&lt;&gt;"")*ISNUMBER(SEARCH(LISTS!$H$2:$H$26,$G536)))+((LISTS!$I$2:$I$26&lt;&gt;"")*ISNUMBER(SEARCH(LISTS!$I$2:$I$26,$E536)))),LISTS!$L$2:$L$26),"Concepto DIAN no mapeado a casilla automatica"),IF(LEFT($J536,4)="TOPE","Control automatico DIAN: "&amp;$J536,"Casilla automatica: "&amp;$J536)))</f>
        <v/>
      </c>
    </row>
    <row r="537">
      <c r="A537" s="9" t="n"/>
      <c r="B537" s="9" t="n"/>
      <c r="C537" s="9" t="n"/>
      <c r="D537" s="9" t="n"/>
      <c r="E537" s="9" t="n"/>
      <c r="F537" s="11" t="n"/>
      <c r="G537" s="9" t="n"/>
      <c r="H537" s="9" t="n"/>
      <c r="I537" s="9">
        <f>IF(COUNTA($A537:$H537)=0,"",IF($J537="OTRO","NO","SI"))</f>
        <v/>
      </c>
      <c r="J537" s="9">
        <f>IF(COUNTA($A537:$H537)=0,"",IFERROR(LOOKUP(2,1/(((LISTS!$H$2:$H$26&lt;&gt;"")*ISNUMBER(SEARCH(LISTS!$H$2:$H$26,$G537)))+((LISTS!$I$2:$I$26&lt;&gt;"")*ISNUMBER(SEARCH(LISTS!$I$2:$I$26,$E537)))),LISTS!$K$2:$K$26),"OTRO"))</f>
        <v/>
      </c>
      <c r="K537" s="11">
        <f>IF($I537&lt;&gt;"SI",0,IFERROR($F537,0))</f>
        <v/>
      </c>
      <c r="L537" s="9">
        <f>IF(COUNTA($A537:$H537)=0,"",IF($J537="OTRO",IFERROR(LOOKUP(2,1/(((LISTS!$H$2:$H$26&lt;&gt;"")*ISNUMBER(SEARCH(LISTS!$H$2:$H$26,$G537)))+((LISTS!$I$2:$I$26&lt;&gt;"")*ISNUMBER(SEARCH(LISTS!$I$2:$I$26,$E537)))),LISTS!$L$2:$L$26),"Concepto DIAN no mapeado a casilla automatica"),IF(LEFT($J537,4)="TOPE","Control automatico DIAN: "&amp;$J537,"Casilla automatica: "&amp;$J537)))</f>
        <v/>
      </c>
    </row>
    <row r="538">
      <c r="A538" s="9" t="n"/>
      <c r="B538" s="9" t="n"/>
      <c r="C538" s="9" t="n"/>
      <c r="D538" s="9" t="n"/>
      <c r="E538" s="9" t="n"/>
      <c r="F538" s="11" t="n"/>
      <c r="G538" s="9" t="n"/>
      <c r="H538" s="9" t="n"/>
      <c r="I538" s="9">
        <f>IF(COUNTA($A538:$H538)=0,"",IF($J538="OTRO","NO","SI"))</f>
        <v/>
      </c>
      <c r="J538" s="9">
        <f>IF(COUNTA($A538:$H538)=0,"",IFERROR(LOOKUP(2,1/(((LISTS!$H$2:$H$26&lt;&gt;"")*ISNUMBER(SEARCH(LISTS!$H$2:$H$26,$G538)))+((LISTS!$I$2:$I$26&lt;&gt;"")*ISNUMBER(SEARCH(LISTS!$I$2:$I$26,$E538)))),LISTS!$K$2:$K$26),"OTRO"))</f>
        <v/>
      </c>
      <c r="K538" s="11">
        <f>IF($I538&lt;&gt;"SI",0,IFERROR($F538,0))</f>
        <v/>
      </c>
      <c r="L538" s="9">
        <f>IF(COUNTA($A538:$H538)=0,"",IF($J538="OTRO",IFERROR(LOOKUP(2,1/(((LISTS!$H$2:$H$26&lt;&gt;"")*ISNUMBER(SEARCH(LISTS!$H$2:$H$26,$G538)))+((LISTS!$I$2:$I$26&lt;&gt;"")*ISNUMBER(SEARCH(LISTS!$I$2:$I$26,$E538)))),LISTS!$L$2:$L$26),"Concepto DIAN no mapeado a casilla automatica"),IF(LEFT($J538,4)="TOPE","Control automatico DIAN: "&amp;$J538,"Casilla automatica: "&amp;$J538)))</f>
        <v/>
      </c>
    </row>
    <row r="539">
      <c r="A539" s="9" t="n"/>
      <c r="B539" s="9" t="n"/>
      <c r="C539" s="9" t="n"/>
      <c r="D539" s="9" t="n"/>
      <c r="E539" s="9" t="n"/>
      <c r="F539" s="11" t="n"/>
      <c r="G539" s="9" t="n"/>
      <c r="H539" s="9" t="n"/>
      <c r="I539" s="9">
        <f>IF(COUNTA($A539:$H539)=0,"",IF($J539="OTRO","NO","SI"))</f>
        <v/>
      </c>
      <c r="J539" s="9">
        <f>IF(COUNTA($A539:$H539)=0,"",IFERROR(LOOKUP(2,1/(((LISTS!$H$2:$H$26&lt;&gt;"")*ISNUMBER(SEARCH(LISTS!$H$2:$H$26,$G539)))+((LISTS!$I$2:$I$26&lt;&gt;"")*ISNUMBER(SEARCH(LISTS!$I$2:$I$26,$E539)))),LISTS!$K$2:$K$26),"OTRO"))</f>
        <v/>
      </c>
      <c r="K539" s="11">
        <f>IF($I539&lt;&gt;"SI",0,IFERROR($F539,0))</f>
        <v/>
      </c>
      <c r="L539" s="9">
        <f>IF(COUNTA($A539:$H539)=0,"",IF($J539="OTRO",IFERROR(LOOKUP(2,1/(((LISTS!$H$2:$H$26&lt;&gt;"")*ISNUMBER(SEARCH(LISTS!$H$2:$H$26,$G539)))+((LISTS!$I$2:$I$26&lt;&gt;"")*ISNUMBER(SEARCH(LISTS!$I$2:$I$26,$E539)))),LISTS!$L$2:$L$26),"Concepto DIAN no mapeado a casilla automatica"),IF(LEFT($J539,4)="TOPE","Control automatico DIAN: "&amp;$J539,"Casilla automatica: "&amp;$J539)))</f>
        <v/>
      </c>
    </row>
    <row r="540">
      <c r="A540" s="9" t="n"/>
      <c r="B540" s="9" t="n"/>
      <c r="C540" s="9" t="n"/>
      <c r="D540" s="9" t="n"/>
      <c r="E540" s="9" t="n"/>
      <c r="F540" s="11" t="n"/>
      <c r="G540" s="9" t="n"/>
      <c r="H540" s="9" t="n"/>
      <c r="I540" s="9">
        <f>IF(COUNTA($A540:$H540)=0,"",IF($J540="OTRO","NO","SI"))</f>
        <v/>
      </c>
      <c r="J540" s="9">
        <f>IF(COUNTA($A540:$H540)=0,"",IFERROR(LOOKUP(2,1/(((LISTS!$H$2:$H$26&lt;&gt;"")*ISNUMBER(SEARCH(LISTS!$H$2:$H$26,$G540)))+((LISTS!$I$2:$I$26&lt;&gt;"")*ISNUMBER(SEARCH(LISTS!$I$2:$I$26,$E540)))),LISTS!$K$2:$K$26),"OTRO"))</f>
        <v/>
      </c>
      <c r="K540" s="11">
        <f>IF($I540&lt;&gt;"SI",0,IFERROR($F540,0))</f>
        <v/>
      </c>
      <c r="L540" s="9">
        <f>IF(COUNTA($A540:$H540)=0,"",IF($J540="OTRO",IFERROR(LOOKUP(2,1/(((LISTS!$H$2:$H$26&lt;&gt;"")*ISNUMBER(SEARCH(LISTS!$H$2:$H$26,$G540)))+((LISTS!$I$2:$I$26&lt;&gt;"")*ISNUMBER(SEARCH(LISTS!$I$2:$I$26,$E540)))),LISTS!$L$2:$L$26),"Concepto DIAN no mapeado a casilla automatica"),IF(LEFT($J540,4)="TOPE","Control automatico DIAN: "&amp;$J540,"Casilla automatica: "&amp;$J540)))</f>
        <v/>
      </c>
    </row>
    <row r="541">
      <c r="A541" s="9" t="n"/>
      <c r="B541" s="9" t="n"/>
      <c r="C541" s="9" t="n"/>
      <c r="D541" s="9" t="n"/>
      <c r="E541" s="9" t="n"/>
      <c r="F541" s="11" t="n"/>
      <c r="G541" s="9" t="n"/>
      <c r="H541" s="9" t="n"/>
      <c r="I541" s="9">
        <f>IF(COUNTA($A541:$H541)=0,"",IF($J541="OTRO","NO","SI"))</f>
        <v/>
      </c>
      <c r="J541" s="9">
        <f>IF(COUNTA($A541:$H541)=0,"",IFERROR(LOOKUP(2,1/(((LISTS!$H$2:$H$26&lt;&gt;"")*ISNUMBER(SEARCH(LISTS!$H$2:$H$26,$G541)))+((LISTS!$I$2:$I$26&lt;&gt;"")*ISNUMBER(SEARCH(LISTS!$I$2:$I$26,$E541)))),LISTS!$K$2:$K$26),"OTRO"))</f>
        <v/>
      </c>
      <c r="K541" s="11">
        <f>IF($I541&lt;&gt;"SI",0,IFERROR($F541,0))</f>
        <v/>
      </c>
      <c r="L541" s="9">
        <f>IF(COUNTA($A541:$H541)=0,"",IF($J541="OTRO",IFERROR(LOOKUP(2,1/(((LISTS!$H$2:$H$26&lt;&gt;"")*ISNUMBER(SEARCH(LISTS!$H$2:$H$26,$G541)))+((LISTS!$I$2:$I$26&lt;&gt;"")*ISNUMBER(SEARCH(LISTS!$I$2:$I$26,$E541)))),LISTS!$L$2:$L$26),"Concepto DIAN no mapeado a casilla automatica"),IF(LEFT($J541,4)="TOPE","Control automatico DIAN: "&amp;$J541,"Casilla automatica: "&amp;$J541)))</f>
        <v/>
      </c>
    </row>
    <row r="542">
      <c r="A542" s="9" t="n"/>
      <c r="B542" s="9" t="n"/>
      <c r="C542" s="9" t="n"/>
      <c r="D542" s="9" t="n"/>
      <c r="E542" s="9" t="n"/>
      <c r="F542" s="11" t="n"/>
      <c r="G542" s="9" t="n"/>
      <c r="H542" s="9" t="n"/>
      <c r="I542" s="9">
        <f>IF(COUNTA($A542:$H542)=0,"",IF($J542="OTRO","NO","SI"))</f>
        <v/>
      </c>
      <c r="J542" s="9">
        <f>IF(COUNTA($A542:$H542)=0,"",IFERROR(LOOKUP(2,1/(((LISTS!$H$2:$H$26&lt;&gt;"")*ISNUMBER(SEARCH(LISTS!$H$2:$H$26,$G542)))+((LISTS!$I$2:$I$26&lt;&gt;"")*ISNUMBER(SEARCH(LISTS!$I$2:$I$26,$E542)))),LISTS!$K$2:$K$26),"OTRO"))</f>
        <v/>
      </c>
      <c r="K542" s="11">
        <f>IF($I542&lt;&gt;"SI",0,IFERROR($F542,0))</f>
        <v/>
      </c>
      <c r="L542" s="9">
        <f>IF(COUNTA($A542:$H542)=0,"",IF($J542="OTRO",IFERROR(LOOKUP(2,1/(((LISTS!$H$2:$H$26&lt;&gt;"")*ISNUMBER(SEARCH(LISTS!$H$2:$H$26,$G542)))+((LISTS!$I$2:$I$26&lt;&gt;"")*ISNUMBER(SEARCH(LISTS!$I$2:$I$26,$E542)))),LISTS!$L$2:$L$26),"Concepto DIAN no mapeado a casilla automatica"),IF(LEFT($J542,4)="TOPE","Control automatico DIAN: "&amp;$J542,"Casilla automatica: "&amp;$J542)))</f>
        <v/>
      </c>
    </row>
    <row r="543">
      <c r="A543" s="9" t="n"/>
      <c r="B543" s="9" t="n"/>
      <c r="C543" s="9" t="n"/>
      <c r="D543" s="9" t="n"/>
      <c r="E543" s="9" t="n"/>
      <c r="F543" s="11" t="n"/>
      <c r="G543" s="9" t="n"/>
      <c r="H543" s="9" t="n"/>
      <c r="I543" s="9">
        <f>IF(COUNTA($A543:$H543)=0,"",IF($J543="OTRO","NO","SI"))</f>
        <v/>
      </c>
      <c r="J543" s="9">
        <f>IF(COUNTA($A543:$H543)=0,"",IFERROR(LOOKUP(2,1/(((LISTS!$H$2:$H$26&lt;&gt;"")*ISNUMBER(SEARCH(LISTS!$H$2:$H$26,$G543)))+((LISTS!$I$2:$I$26&lt;&gt;"")*ISNUMBER(SEARCH(LISTS!$I$2:$I$26,$E543)))),LISTS!$K$2:$K$26),"OTRO"))</f>
        <v/>
      </c>
      <c r="K543" s="11">
        <f>IF($I543&lt;&gt;"SI",0,IFERROR($F543,0))</f>
        <v/>
      </c>
      <c r="L543" s="9">
        <f>IF(COUNTA($A543:$H543)=0,"",IF($J543="OTRO",IFERROR(LOOKUP(2,1/(((LISTS!$H$2:$H$26&lt;&gt;"")*ISNUMBER(SEARCH(LISTS!$H$2:$H$26,$G543)))+((LISTS!$I$2:$I$26&lt;&gt;"")*ISNUMBER(SEARCH(LISTS!$I$2:$I$26,$E543)))),LISTS!$L$2:$L$26),"Concepto DIAN no mapeado a casilla automatica"),IF(LEFT($J543,4)="TOPE","Control automatico DIAN: "&amp;$J543,"Casilla automatica: "&amp;$J543)))</f>
        <v/>
      </c>
    </row>
    <row r="544">
      <c r="A544" s="9" t="n"/>
      <c r="B544" s="9" t="n"/>
      <c r="C544" s="9" t="n"/>
      <c r="D544" s="9" t="n"/>
      <c r="E544" s="9" t="n"/>
      <c r="F544" s="11" t="n"/>
      <c r="G544" s="9" t="n"/>
      <c r="H544" s="9" t="n"/>
      <c r="I544" s="9">
        <f>IF(COUNTA($A544:$H544)=0,"",IF($J544="OTRO","NO","SI"))</f>
        <v/>
      </c>
      <c r="J544" s="9">
        <f>IF(COUNTA($A544:$H544)=0,"",IFERROR(LOOKUP(2,1/(((LISTS!$H$2:$H$26&lt;&gt;"")*ISNUMBER(SEARCH(LISTS!$H$2:$H$26,$G544)))+((LISTS!$I$2:$I$26&lt;&gt;"")*ISNUMBER(SEARCH(LISTS!$I$2:$I$26,$E544)))),LISTS!$K$2:$K$26),"OTRO"))</f>
        <v/>
      </c>
      <c r="K544" s="11">
        <f>IF($I544&lt;&gt;"SI",0,IFERROR($F544,0))</f>
        <v/>
      </c>
      <c r="L544" s="9">
        <f>IF(COUNTA($A544:$H544)=0,"",IF($J544="OTRO",IFERROR(LOOKUP(2,1/(((LISTS!$H$2:$H$26&lt;&gt;"")*ISNUMBER(SEARCH(LISTS!$H$2:$H$26,$G544)))+((LISTS!$I$2:$I$26&lt;&gt;"")*ISNUMBER(SEARCH(LISTS!$I$2:$I$26,$E544)))),LISTS!$L$2:$L$26),"Concepto DIAN no mapeado a casilla automatica"),IF(LEFT($J544,4)="TOPE","Control automatico DIAN: "&amp;$J544,"Casilla automatica: "&amp;$J544)))</f>
        <v/>
      </c>
    </row>
    <row r="545">
      <c r="A545" s="9" t="n"/>
      <c r="B545" s="9" t="n"/>
      <c r="C545" s="9" t="n"/>
      <c r="D545" s="9" t="n"/>
      <c r="E545" s="9" t="n"/>
      <c r="F545" s="11" t="n"/>
      <c r="G545" s="9" t="n"/>
      <c r="H545" s="9" t="n"/>
      <c r="I545" s="9">
        <f>IF(COUNTA($A545:$H545)=0,"",IF($J545="OTRO","NO","SI"))</f>
        <v/>
      </c>
      <c r="J545" s="9">
        <f>IF(COUNTA($A545:$H545)=0,"",IFERROR(LOOKUP(2,1/(((LISTS!$H$2:$H$26&lt;&gt;"")*ISNUMBER(SEARCH(LISTS!$H$2:$H$26,$G545)))+((LISTS!$I$2:$I$26&lt;&gt;"")*ISNUMBER(SEARCH(LISTS!$I$2:$I$26,$E545)))),LISTS!$K$2:$K$26),"OTRO"))</f>
        <v/>
      </c>
      <c r="K545" s="11">
        <f>IF($I545&lt;&gt;"SI",0,IFERROR($F545,0))</f>
        <v/>
      </c>
      <c r="L545" s="9">
        <f>IF(COUNTA($A545:$H545)=0,"",IF($J545="OTRO",IFERROR(LOOKUP(2,1/(((LISTS!$H$2:$H$26&lt;&gt;"")*ISNUMBER(SEARCH(LISTS!$H$2:$H$26,$G545)))+((LISTS!$I$2:$I$26&lt;&gt;"")*ISNUMBER(SEARCH(LISTS!$I$2:$I$26,$E545)))),LISTS!$L$2:$L$26),"Concepto DIAN no mapeado a casilla automatica"),IF(LEFT($J545,4)="TOPE","Control automatico DIAN: "&amp;$J545,"Casilla automatica: "&amp;$J545)))</f>
        <v/>
      </c>
    </row>
    <row r="546">
      <c r="A546" s="9" t="n"/>
      <c r="B546" s="9" t="n"/>
      <c r="C546" s="9" t="n"/>
      <c r="D546" s="9" t="n"/>
      <c r="E546" s="9" t="n"/>
      <c r="F546" s="11" t="n"/>
      <c r="G546" s="9" t="n"/>
      <c r="H546" s="9" t="n"/>
      <c r="I546" s="9">
        <f>IF(COUNTA($A546:$H546)=0,"",IF($J546="OTRO","NO","SI"))</f>
        <v/>
      </c>
      <c r="J546" s="9">
        <f>IF(COUNTA($A546:$H546)=0,"",IFERROR(LOOKUP(2,1/(((LISTS!$H$2:$H$26&lt;&gt;"")*ISNUMBER(SEARCH(LISTS!$H$2:$H$26,$G546)))+((LISTS!$I$2:$I$26&lt;&gt;"")*ISNUMBER(SEARCH(LISTS!$I$2:$I$26,$E546)))),LISTS!$K$2:$K$26),"OTRO"))</f>
        <v/>
      </c>
      <c r="K546" s="11">
        <f>IF($I546&lt;&gt;"SI",0,IFERROR($F546,0))</f>
        <v/>
      </c>
      <c r="L546" s="9">
        <f>IF(COUNTA($A546:$H546)=0,"",IF($J546="OTRO",IFERROR(LOOKUP(2,1/(((LISTS!$H$2:$H$26&lt;&gt;"")*ISNUMBER(SEARCH(LISTS!$H$2:$H$26,$G546)))+((LISTS!$I$2:$I$26&lt;&gt;"")*ISNUMBER(SEARCH(LISTS!$I$2:$I$26,$E546)))),LISTS!$L$2:$L$26),"Concepto DIAN no mapeado a casilla automatica"),IF(LEFT($J546,4)="TOPE","Control automatico DIAN: "&amp;$J546,"Casilla automatica: "&amp;$J546)))</f>
        <v/>
      </c>
    </row>
    <row r="547">
      <c r="A547" s="9" t="n"/>
      <c r="B547" s="9" t="n"/>
      <c r="C547" s="9" t="n"/>
      <c r="D547" s="9" t="n"/>
      <c r="E547" s="9" t="n"/>
      <c r="F547" s="11" t="n"/>
      <c r="G547" s="9" t="n"/>
      <c r="H547" s="9" t="n"/>
      <c r="I547" s="9">
        <f>IF(COUNTA($A547:$H547)=0,"",IF($J547="OTRO","NO","SI"))</f>
        <v/>
      </c>
      <c r="J547" s="9">
        <f>IF(COUNTA($A547:$H547)=0,"",IFERROR(LOOKUP(2,1/(((LISTS!$H$2:$H$26&lt;&gt;"")*ISNUMBER(SEARCH(LISTS!$H$2:$H$26,$G547)))+((LISTS!$I$2:$I$26&lt;&gt;"")*ISNUMBER(SEARCH(LISTS!$I$2:$I$26,$E547)))),LISTS!$K$2:$K$26),"OTRO"))</f>
        <v/>
      </c>
      <c r="K547" s="11">
        <f>IF($I547&lt;&gt;"SI",0,IFERROR($F547,0))</f>
        <v/>
      </c>
      <c r="L547" s="9">
        <f>IF(COUNTA($A547:$H547)=0,"",IF($J547="OTRO",IFERROR(LOOKUP(2,1/(((LISTS!$H$2:$H$26&lt;&gt;"")*ISNUMBER(SEARCH(LISTS!$H$2:$H$26,$G547)))+((LISTS!$I$2:$I$26&lt;&gt;"")*ISNUMBER(SEARCH(LISTS!$I$2:$I$26,$E547)))),LISTS!$L$2:$L$26),"Concepto DIAN no mapeado a casilla automatica"),IF(LEFT($J547,4)="TOPE","Control automatico DIAN: "&amp;$J547,"Casilla automatica: "&amp;$J547)))</f>
        <v/>
      </c>
    </row>
    <row r="548">
      <c r="A548" s="9" t="n"/>
      <c r="B548" s="9" t="n"/>
      <c r="C548" s="9" t="n"/>
      <c r="D548" s="9" t="n"/>
      <c r="E548" s="9" t="n"/>
      <c r="F548" s="11" t="n"/>
      <c r="G548" s="9" t="n"/>
      <c r="H548" s="9" t="n"/>
      <c r="I548" s="9">
        <f>IF(COUNTA($A548:$H548)=0,"",IF($J548="OTRO","NO","SI"))</f>
        <v/>
      </c>
      <c r="J548" s="9">
        <f>IF(COUNTA($A548:$H548)=0,"",IFERROR(LOOKUP(2,1/(((LISTS!$H$2:$H$26&lt;&gt;"")*ISNUMBER(SEARCH(LISTS!$H$2:$H$26,$G548)))+((LISTS!$I$2:$I$26&lt;&gt;"")*ISNUMBER(SEARCH(LISTS!$I$2:$I$26,$E548)))),LISTS!$K$2:$K$26),"OTRO"))</f>
        <v/>
      </c>
      <c r="K548" s="11">
        <f>IF($I548&lt;&gt;"SI",0,IFERROR($F548,0))</f>
        <v/>
      </c>
      <c r="L548" s="9">
        <f>IF(COUNTA($A548:$H548)=0,"",IF($J548="OTRO",IFERROR(LOOKUP(2,1/(((LISTS!$H$2:$H$26&lt;&gt;"")*ISNUMBER(SEARCH(LISTS!$H$2:$H$26,$G548)))+((LISTS!$I$2:$I$26&lt;&gt;"")*ISNUMBER(SEARCH(LISTS!$I$2:$I$26,$E548)))),LISTS!$L$2:$L$26),"Concepto DIAN no mapeado a casilla automatica"),IF(LEFT($J548,4)="TOPE","Control automatico DIAN: "&amp;$J548,"Casilla automatica: "&amp;$J548)))</f>
        <v/>
      </c>
    </row>
    <row r="549">
      <c r="A549" s="9" t="n"/>
      <c r="B549" s="9" t="n"/>
      <c r="C549" s="9" t="n"/>
      <c r="D549" s="9" t="n"/>
      <c r="E549" s="9" t="n"/>
      <c r="F549" s="11" t="n"/>
      <c r="G549" s="9" t="n"/>
      <c r="H549" s="9" t="n"/>
      <c r="I549" s="9">
        <f>IF(COUNTA($A549:$H549)=0,"",IF($J549="OTRO","NO","SI"))</f>
        <v/>
      </c>
      <c r="J549" s="9">
        <f>IF(COUNTA($A549:$H549)=0,"",IFERROR(LOOKUP(2,1/(((LISTS!$H$2:$H$26&lt;&gt;"")*ISNUMBER(SEARCH(LISTS!$H$2:$H$26,$G549)))+((LISTS!$I$2:$I$26&lt;&gt;"")*ISNUMBER(SEARCH(LISTS!$I$2:$I$26,$E549)))),LISTS!$K$2:$K$26),"OTRO"))</f>
        <v/>
      </c>
      <c r="K549" s="11">
        <f>IF($I549&lt;&gt;"SI",0,IFERROR($F549,0))</f>
        <v/>
      </c>
      <c r="L549" s="9">
        <f>IF(COUNTA($A549:$H549)=0,"",IF($J549="OTRO",IFERROR(LOOKUP(2,1/(((LISTS!$H$2:$H$26&lt;&gt;"")*ISNUMBER(SEARCH(LISTS!$H$2:$H$26,$G549)))+((LISTS!$I$2:$I$26&lt;&gt;"")*ISNUMBER(SEARCH(LISTS!$I$2:$I$26,$E549)))),LISTS!$L$2:$L$26),"Concepto DIAN no mapeado a casilla automatica"),IF(LEFT($J549,4)="TOPE","Control automatico DIAN: "&amp;$J549,"Casilla automatica: "&amp;$J549)))</f>
        <v/>
      </c>
    </row>
    <row r="550">
      <c r="A550" s="9" t="n"/>
      <c r="B550" s="9" t="n"/>
      <c r="C550" s="9" t="n"/>
      <c r="D550" s="9" t="n"/>
      <c r="E550" s="9" t="n"/>
      <c r="F550" s="11" t="n"/>
      <c r="G550" s="9" t="n"/>
      <c r="H550" s="9" t="n"/>
      <c r="I550" s="9">
        <f>IF(COUNTA($A550:$H550)=0,"",IF($J550="OTRO","NO","SI"))</f>
        <v/>
      </c>
      <c r="J550" s="9">
        <f>IF(COUNTA($A550:$H550)=0,"",IFERROR(LOOKUP(2,1/(((LISTS!$H$2:$H$26&lt;&gt;"")*ISNUMBER(SEARCH(LISTS!$H$2:$H$26,$G550)))+((LISTS!$I$2:$I$26&lt;&gt;"")*ISNUMBER(SEARCH(LISTS!$I$2:$I$26,$E550)))),LISTS!$K$2:$K$26),"OTRO"))</f>
        <v/>
      </c>
      <c r="K550" s="11">
        <f>IF($I550&lt;&gt;"SI",0,IFERROR($F550,0))</f>
        <v/>
      </c>
      <c r="L550" s="9">
        <f>IF(COUNTA($A550:$H550)=0,"",IF($J550="OTRO",IFERROR(LOOKUP(2,1/(((LISTS!$H$2:$H$26&lt;&gt;"")*ISNUMBER(SEARCH(LISTS!$H$2:$H$26,$G550)))+((LISTS!$I$2:$I$26&lt;&gt;"")*ISNUMBER(SEARCH(LISTS!$I$2:$I$26,$E550)))),LISTS!$L$2:$L$26),"Concepto DIAN no mapeado a casilla automatica"),IF(LEFT($J550,4)="TOPE","Control automatico DIAN: "&amp;$J550,"Casilla automatica: "&amp;$J550)))</f>
        <v/>
      </c>
    </row>
    <row r="551">
      <c r="A551" s="9" t="n"/>
      <c r="B551" s="9" t="n"/>
      <c r="C551" s="9" t="n"/>
      <c r="D551" s="9" t="n"/>
      <c r="E551" s="9" t="n"/>
      <c r="F551" s="11" t="n"/>
      <c r="G551" s="9" t="n"/>
      <c r="H551" s="9" t="n"/>
      <c r="I551" s="9">
        <f>IF(COUNTA($A551:$H551)=0,"",IF($J551="OTRO","NO","SI"))</f>
        <v/>
      </c>
      <c r="J551" s="9">
        <f>IF(COUNTA($A551:$H551)=0,"",IFERROR(LOOKUP(2,1/(((LISTS!$H$2:$H$26&lt;&gt;"")*ISNUMBER(SEARCH(LISTS!$H$2:$H$26,$G551)))+((LISTS!$I$2:$I$26&lt;&gt;"")*ISNUMBER(SEARCH(LISTS!$I$2:$I$26,$E551)))),LISTS!$K$2:$K$26),"OTRO"))</f>
        <v/>
      </c>
      <c r="K551" s="11">
        <f>IF($I551&lt;&gt;"SI",0,IFERROR($F551,0))</f>
        <v/>
      </c>
      <c r="L551" s="9">
        <f>IF(COUNTA($A551:$H551)=0,"",IF($J551="OTRO",IFERROR(LOOKUP(2,1/(((LISTS!$H$2:$H$26&lt;&gt;"")*ISNUMBER(SEARCH(LISTS!$H$2:$H$26,$G551)))+((LISTS!$I$2:$I$26&lt;&gt;"")*ISNUMBER(SEARCH(LISTS!$I$2:$I$26,$E551)))),LISTS!$L$2:$L$26),"Concepto DIAN no mapeado a casilla automatica"),IF(LEFT($J551,4)="TOPE","Control automatico DIAN: "&amp;$J551,"Casilla automatica: "&amp;$J551)))</f>
        <v/>
      </c>
    </row>
    <row r="552">
      <c r="A552" s="9" t="n"/>
      <c r="B552" s="9" t="n"/>
      <c r="C552" s="9" t="n"/>
      <c r="D552" s="9" t="n"/>
      <c r="E552" s="9" t="n"/>
      <c r="F552" s="11" t="n"/>
      <c r="G552" s="9" t="n"/>
      <c r="H552" s="9" t="n"/>
      <c r="I552" s="9">
        <f>IF(COUNTA($A552:$H552)=0,"",IF($J552="OTRO","NO","SI"))</f>
        <v/>
      </c>
      <c r="J552" s="9">
        <f>IF(COUNTA($A552:$H552)=0,"",IFERROR(LOOKUP(2,1/(((LISTS!$H$2:$H$26&lt;&gt;"")*ISNUMBER(SEARCH(LISTS!$H$2:$H$26,$G552)))+((LISTS!$I$2:$I$26&lt;&gt;"")*ISNUMBER(SEARCH(LISTS!$I$2:$I$26,$E552)))),LISTS!$K$2:$K$26),"OTRO"))</f>
        <v/>
      </c>
      <c r="K552" s="11">
        <f>IF($I552&lt;&gt;"SI",0,IFERROR($F552,0))</f>
        <v/>
      </c>
      <c r="L552" s="9">
        <f>IF(COUNTA($A552:$H552)=0,"",IF($J552="OTRO",IFERROR(LOOKUP(2,1/(((LISTS!$H$2:$H$26&lt;&gt;"")*ISNUMBER(SEARCH(LISTS!$H$2:$H$26,$G552)))+((LISTS!$I$2:$I$26&lt;&gt;"")*ISNUMBER(SEARCH(LISTS!$I$2:$I$26,$E552)))),LISTS!$L$2:$L$26),"Concepto DIAN no mapeado a casilla automatica"),IF(LEFT($J552,4)="TOPE","Control automatico DIAN: "&amp;$J552,"Casilla automatica: "&amp;$J552)))</f>
        <v/>
      </c>
    </row>
    <row r="553">
      <c r="A553" s="9" t="n"/>
      <c r="B553" s="9" t="n"/>
      <c r="C553" s="9" t="n"/>
      <c r="D553" s="9" t="n"/>
      <c r="E553" s="9" t="n"/>
      <c r="F553" s="11" t="n"/>
      <c r="G553" s="9" t="n"/>
      <c r="H553" s="9" t="n"/>
      <c r="I553" s="9">
        <f>IF(COUNTA($A553:$H553)=0,"",IF($J553="OTRO","NO","SI"))</f>
        <v/>
      </c>
      <c r="J553" s="9">
        <f>IF(COUNTA($A553:$H553)=0,"",IFERROR(LOOKUP(2,1/(((LISTS!$H$2:$H$26&lt;&gt;"")*ISNUMBER(SEARCH(LISTS!$H$2:$H$26,$G553)))+((LISTS!$I$2:$I$26&lt;&gt;"")*ISNUMBER(SEARCH(LISTS!$I$2:$I$26,$E553)))),LISTS!$K$2:$K$26),"OTRO"))</f>
        <v/>
      </c>
      <c r="K553" s="11">
        <f>IF($I553&lt;&gt;"SI",0,IFERROR($F553,0))</f>
        <v/>
      </c>
      <c r="L553" s="9">
        <f>IF(COUNTA($A553:$H553)=0,"",IF($J553="OTRO",IFERROR(LOOKUP(2,1/(((LISTS!$H$2:$H$26&lt;&gt;"")*ISNUMBER(SEARCH(LISTS!$H$2:$H$26,$G553)))+((LISTS!$I$2:$I$26&lt;&gt;"")*ISNUMBER(SEARCH(LISTS!$I$2:$I$26,$E553)))),LISTS!$L$2:$L$26),"Concepto DIAN no mapeado a casilla automatica"),IF(LEFT($J553,4)="TOPE","Control automatico DIAN: "&amp;$J553,"Casilla automatica: "&amp;$J553)))</f>
        <v/>
      </c>
    </row>
    <row r="554">
      <c r="A554" s="9" t="n"/>
      <c r="B554" s="9" t="n"/>
      <c r="C554" s="9" t="n"/>
      <c r="D554" s="9" t="n"/>
      <c r="E554" s="9" t="n"/>
      <c r="F554" s="11" t="n"/>
      <c r="G554" s="9" t="n"/>
      <c r="H554" s="9" t="n"/>
      <c r="I554" s="9">
        <f>IF(COUNTA($A554:$H554)=0,"",IF($J554="OTRO","NO","SI"))</f>
        <v/>
      </c>
      <c r="J554" s="9">
        <f>IF(COUNTA($A554:$H554)=0,"",IFERROR(LOOKUP(2,1/(((LISTS!$H$2:$H$26&lt;&gt;"")*ISNUMBER(SEARCH(LISTS!$H$2:$H$26,$G554)))+((LISTS!$I$2:$I$26&lt;&gt;"")*ISNUMBER(SEARCH(LISTS!$I$2:$I$26,$E554)))),LISTS!$K$2:$K$26),"OTRO"))</f>
        <v/>
      </c>
      <c r="K554" s="11">
        <f>IF($I554&lt;&gt;"SI",0,IFERROR($F554,0))</f>
        <v/>
      </c>
      <c r="L554" s="9">
        <f>IF(COUNTA($A554:$H554)=0,"",IF($J554="OTRO",IFERROR(LOOKUP(2,1/(((LISTS!$H$2:$H$26&lt;&gt;"")*ISNUMBER(SEARCH(LISTS!$H$2:$H$26,$G554)))+((LISTS!$I$2:$I$26&lt;&gt;"")*ISNUMBER(SEARCH(LISTS!$I$2:$I$26,$E554)))),LISTS!$L$2:$L$26),"Concepto DIAN no mapeado a casilla automatica"),IF(LEFT($J554,4)="TOPE","Control automatico DIAN: "&amp;$J554,"Casilla automatica: "&amp;$J554)))</f>
        <v/>
      </c>
    </row>
    <row r="555">
      <c r="A555" s="9" t="n"/>
      <c r="B555" s="9" t="n"/>
      <c r="C555" s="9" t="n"/>
      <c r="D555" s="9" t="n"/>
      <c r="E555" s="9" t="n"/>
      <c r="F555" s="11" t="n"/>
      <c r="G555" s="9" t="n"/>
      <c r="H555" s="9" t="n"/>
      <c r="I555" s="9">
        <f>IF(COUNTA($A555:$H555)=0,"",IF($J555="OTRO","NO","SI"))</f>
        <v/>
      </c>
      <c r="J555" s="9">
        <f>IF(COUNTA($A555:$H555)=0,"",IFERROR(LOOKUP(2,1/(((LISTS!$H$2:$H$26&lt;&gt;"")*ISNUMBER(SEARCH(LISTS!$H$2:$H$26,$G555)))+((LISTS!$I$2:$I$26&lt;&gt;"")*ISNUMBER(SEARCH(LISTS!$I$2:$I$26,$E555)))),LISTS!$K$2:$K$26),"OTRO"))</f>
        <v/>
      </c>
      <c r="K555" s="11">
        <f>IF($I555&lt;&gt;"SI",0,IFERROR($F555,0))</f>
        <v/>
      </c>
      <c r="L555" s="9">
        <f>IF(COUNTA($A555:$H555)=0,"",IF($J555="OTRO",IFERROR(LOOKUP(2,1/(((LISTS!$H$2:$H$26&lt;&gt;"")*ISNUMBER(SEARCH(LISTS!$H$2:$H$26,$G555)))+((LISTS!$I$2:$I$26&lt;&gt;"")*ISNUMBER(SEARCH(LISTS!$I$2:$I$26,$E555)))),LISTS!$L$2:$L$26),"Concepto DIAN no mapeado a casilla automatica"),IF(LEFT($J555,4)="TOPE","Control automatico DIAN: "&amp;$J555,"Casilla automatica: "&amp;$J555)))</f>
        <v/>
      </c>
    </row>
    <row r="556">
      <c r="A556" s="9" t="n"/>
      <c r="B556" s="9" t="n"/>
      <c r="C556" s="9" t="n"/>
      <c r="D556" s="9" t="n"/>
      <c r="E556" s="9" t="n"/>
      <c r="F556" s="11" t="n"/>
      <c r="G556" s="9" t="n"/>
      <c r="H556" s="9" t="n"/>
      <c r="I556" s="9">
        <f>IF(COUNTA($A556:$H556)=0,"",IF($J556="OTRO","NO","SI"))</f>
        <v/>
      </c>
      <c r="J556" s="9">
        <f>IF(COUNTA($A556:$H556)=0,"",IFERROR(LOOKUP(2,1/(((LISTS!$H$2:$H$26&lt;&gt;"")*ISNUMBER(SEARCH(LISTS!$H$2:$H$26,$G556)))+((LISTS!$I$2:$I$26&lt;&gt;"")*ISNUMBER(SEARCH(LISTS!$I$2:$I$26,$E556)))),LISTS!$K$2:$K$26),"OTRO"))</f>
        <v/>
      </c>
      <c r="K556" s="11">
        <f>IF($I556&lt;&gt;"SI",0,IFERROR($F556,0))</f>
        <v/>
      </c>
      <c r="L556" s="9">
        <f>IF(COUNTA($A556:$H556)=0,"",IF($J556="OTRO",IFERROR(LOOKUP(2,1/(((LISTS!$H$2:$H$26&lt;&gt;"")*ISNUMBER(SEARCH(LISTS!$H$2:$H$26,$G556)))+((LISTS!$I$2:$I$26&lt;&gt;"")*ISNUMBER(SEARCH(LISTS!$I$2:$I$26,$E556)))),LISTS!$L$2:$L$26),"Concepto DIAN no mapeado a casilla automatica"),IF(LEFT($J556,4)="TOPE","Control automatico DIAN: "&amp;$J556,"Casilla automatica: "&amp;$J556)))</f>
        <v/>
      </c>
    </row>
    <row r="557">
      <c r="A557" s="9" t="n"/>
      <c r="B557" s="9" t="n"/>
      <c r="C557" s="9" t="n"/>
      <c r="D557" s="9" t="n"/>
      <c r="E557" s="9" t="n"/>
      <c r="F557" s="11" t="n"/>
      <c r="G557" s="9" t="n"/>
      <c r="H557" s="9" t="n"/>
      <c r="I557" s="9">
        <f>IF(COUNTA($A557:$H557)=0,"",IF($J557="OTRO","NO","SI"))</f>
        <v/>
      </c>
      <c r="J557" s="9">
        <f>IF(COUNTA($A557:$H557)=0,"",IFERROR(LOOKUP(2,1/(((LISTS!$H$2:$H$26&lt;&gt;"")*ISNUMBER(SEARCH(LISTS!$H$2:$H$26,$G557)))+((LISTS!$I$2:$I$26&lt;&gt;"")*ISNUMBER(SEARCH(LISTS!$I$2:$I$26,$E557)))),LISTS!$K$2:$K$26),"OTRO"))</f>
        <v/>
      </c>
      <c r="K557" s="11">
        <f>IF($I557&lt;&gt;"SI",0,IFERROR($F557,0))</f>
        <v/>
      </c>
      <c r="L557" s="9">
        <f>IF(COUNTA($A557:$H557)=0,"",IF($J557="OTRO",IFERROR(LOOKUP(2,1/(((LISTS!$H$2:$H$26&lt;&gt;"")*ISNUMBER(SEARCH(LISTS!$H$2:$H$26,$G557)))+((LISTS!$I$2:$I$26&lt;&gt;"")*ISNUMBER(SEARCH(LISTS!$I$2:$I$26,$E557)))),LISTS!$L$2:$L$26),"Concepto DIAN no mapeado a casilla automatica"),IF(LEFT($J557,4)="TOPE","Control automatico DIAN: "&amp;$J557,"Casilla automatica: "&amp;$J557)))</f>
        <v/>
      </c>
    </row>
    <row r="558">
      <c r="A558" s="9" t="n"/>
      <c r="B558" s="9" t="n"/>
      <c r="C558" s="9" t="n"/>
      <c r="D558" s="9" t="n"/>
      <c r="E558" s="9" t="n"/>
      <c r="F558" s="11" t="n"/>
      <c r="G558" s="9" t="n"/>
      <c r="H558" s="9" t="n"/>
      <c r="I558" s="9">
        <f>IF(COUNTA($A558:$H558)=0,"",IF($J558="OTRO","NO","SI"))</f>
        <v/>
      </c>
      <c r="J558" s="9">
        <f>IF(COUNTA($A558:$H558)=0,"",IFERROR(LOOKUP(2,1/(((LISTS!$H$2:$H$26&lt;&gt;"")*ISNUMBER(SEARCH(LISTS!$H$2:$H$26,$G558)))+((LISTS!$I$2:$I$26&lt;&gt;"")*ISNUMBER(SEARCH(LISTS!$I$2:$I$26,$E558)))),LISTS!$K$2:$K$26),"OTRO"))</f>
        <v/>
      </c>
      <c r="K558" s="11">
        <f>IF($I558&lt;&gt;"SI",0,IFERROR($F558,0))</f>
        <v/>
      </c>
      <c r="L558" s="9">
        <f>IF(COUNTA($A558:$H558)=0,"",IF($J558="OTRO",IFERROR(LOOKUP(2,1/(((LISTS!$H$2:$H$26&lt;&gt;"")*ISNUMBER(SEARCH(LISTS!$H$2:$H$26,$G558)))+((LISTS!$I$2:$I$26&lt;&gt;"")*ISNUMBER(SEARCH(LISTS!$I$2:$I$26,$E558)))),LISTS!$L$2:$L$26),"Concepto DIAN no mapeado a casilla automatica"),IF(LEFT($J558,4)="TOPE","Control automatico DIAN: "&amp;$J558,"Casilla automatica: "&amp;$J558)))</f>
        <v/>
      </c>
    </row>
    <row r="559">
      <c r="A559" s="9" t="n"/>
      <c r="B559" s="9" t="n"/>
      <c r="C559" s="9" t="n"/>
      <c r="D559" s="9" t="n"/>
      <c r="E559" s="9" t="n"/>
      <c r="F559" s="11" t="n"/>
      <c r="G559" s="9" t="n"/>
      <c r="H559" s="9" t="n"/>
      <c r="I559" s="9">
        <f>IF(COUNTA($A559:$H559)=0,"",IF($J559="OTRO","NO","SI"))</f>
        <v/>
      </c>
      <c r="J559" s="9">
        <f>IF(COUNTA($A559:$H559)=0,"",IFERROR(LOOKUP(2,1/(((LISTS!$H$2:$H$26&lt;&gt;"")*ISNUMBER(SEARCH(LISTS!$H$2:$H$26,$G559)))+((LISTS!$I$2:$I$26&lt;&gt;"")*ISNUMBER(SEARCH(LISTS!$I$2:$I$26,$E559)))),LISTS!$K$2:$K$26),"OTRO"))</f>
        <v/>
      </c>
      <c r="K559" s="11">
        <f>IF($I559&lt;&gt;"SI",0,IFERROR($F559,0))</f>
        <v/>
      </c>
      <c r="L559" s="9">
        <f>IF(COUNTA($A559:$H559)=0,"",IF($J559="OTRO",IFERROR(LOOKUP(2,1/(((LISTS!$H$2:$H$26&lt;&gt;"")*ISNUMBER(SEARCH(LISTS!$H$2:$H$26,$G559)))+((LISTS!$I$2:$I$26&lt;&gt;"")*ISNUMBER(SEARCH(LISTS!$I$2:$I$26,$E559)))),LISTS!$L$2:$L$26),"Concepto DIAN no mapeado a casilla automatica"),IF(LEFT($J559,4)="TOPE","Control automatico DIAN: "&amp;$J559,"Casilla automatica: "&amp;$J559)))</f>
        <v/>
      </c>
    </row>
    <row r="560">
      <c r="A560" s="9" t="n"/>
      <c r="B560" s="9" t="n"/>
      <c r="C560" s="9" t="n"/>
      <c r="D560" s="9" t="n"/>
      <c r="E560" s="9" t="n"/>
      <c r="F560" s="11" t="n"/>
      <c r="G560" s="9" t="n"/>
      <c r="H560" s="9" t="n"/>
      <c r="I560" s="9">
        <f>IF(COUNTA($A560:$H560)=0,"",IF($J560="OTRO","NO","SI"))</f>
        <v/>
      </c>
      <c r="J560" s="9">
        <f>IF(COUNTA($A560:$H560)=0,"",IFERROR(LOOKUP(2,1/(((LISTS!$H$2:$H$26&lt;&gt;"")*ISNUMBER(SEARCH(LISTS!$H$2:$H$26,$G560)))+((LISTS!$I$2:$I$26&lt;&gt;"")*ISNUMBER(SEARCH(LISTS!$I$2:$I$26,$E560)))),LISTS!$K$2:$K$26),"OTRO"))</f>
        <v/>
      </c>
      <c r="K560" s="11">
        <f>IF($I560&lt;&gt;"SI",0,IFERROR($F560,0))</f>
        <v/>
      </c>
      <c r="L560" s="9">
        <f>IF(COUNTA($A560:$H560)=0,"",IF($J560="OTRO",IFERROR(LOOKUP(2,1/(((LISTS!$H$2:$H$26&lt;&gt;"")*ISNUMBER(SEARCH(LISTS!$H$2:$H$26,$G560)))+((LISTS!$I$2:$I$26&lt;&gt;"")*ISNUMBER(SEARCH(LISTS!$I$2:$I$26,$E560)))),LISTS!$L$2:$L$26),"Concepto DIAN no mapeado a casilla automatica"),IF(LEFT($J560,4)="TOPE","Control automatico DIAN: "&amp;$J560,"Casilla automatica: "&amp;$J560)))</f>
        <v/>
      </c>
    </row>
    <row r="561">
      <c r="A561" s="9" t="n"/>
      <c r="B561" s="9" t="n"/>
      <c r="C561" s="9" t="n"/>
      <c r="D561" s="9" t="n"/>
      <c r="E561" s="9" t="n"/>
      <c r="F561" s="11" t="n"/>
      <c r="G561" s="9" t="n"/>
      <c r="H561" s="9" t="n"/>
      <c r="I561" s="9">
        <f>IF(COUNTA($A561:$H561)=0,"",IF($J561="OTRO","NO","SI"))</f>
        <v/>
      </c>
      <c r="J561" s="9">
        <f>IF(COUNTA($A561:$H561)=0,"",IFERROR(LOOKUP(2,1/(((LISTS!$H$2:$H$26&lt;&gt;"")*ISNUMBER(SEARCH(LISTS!$H$2:$H$26,$G561)))+((LISTS!$I$2:$I$26&lt;&gt;"")*ISNUMBER(SEARCH(LISTS!$I$2:$I$26,$E561)))),LISTS!$K$2:$K$26),"OTRO"))</f>
        <v/>
      </c>
      <c r="K561" s="11">
        <f>IF($I561&lt;&gt;"SI",0,IFERROR($F561,0))</f>
        <v/>
      </c>
      <c r="L561" s="9">
        <f>IF(COUNTA($A561:$H561)=0,"",IF($J561="OTRO",IFERROR(LOOKUP(2,1/(((LISTS!$H$2:$H$26&lt;&gt;"")*ISNUMBER(SEARCH(LISTS!$H$2:$H$26,$G561)))+((LISTS!$I$2:$I$26&lt;&gt;"")*ISNUMBER(SEARCH(LISTS!$I$2:$I$26,$E561)))),LISTS!$L$2:$L$26),"Concepto DIAN no mapeado a casilla automatica"),IF(LEFT($J561,4)="TOPE","Control automatico DIAN: "&amp;$J561,"Casilla automatica: "&amp;$J561)))</f>
        <v/>
      </c>
    </row>
    <row r="562">
      <c r="A562" s="9" t="n"/>
      <c r="B562" s="9" t="n"/>
      <c r="C562" s="9" t="n"/>
      <c r="D562" s="9" t="n"/>
      <c r="E562" s="9" t="n"/>
      <c r="F562" s="11" t="n"/>
      <c r="G562" s="9" t="n"/>
      <c r="H562" s="9" t="n"/>
      <c r="I562" s="9">
        <f>IF(COUNTA($A562:$H562)=0,"",IF($J562="OTRO","NO","SI"))</f>
        <v/>
      </c>
      <c r="J562" s="9">
        <f>IF(COUNTA($A562:$H562)=0,"",IFERROR(LOOKUP(2,1/(((LISTS!$H$2:$H$26&lt;&gt;"")*ISNUMBER(SEARCH(LISTS!$H$2:$H$26,$G562)))+((LISTS!$I$2:$I$26&lt;&gt;"")*ISNUMBER(SEARCH(LISTS!$I$2:$I$26,$E562)))),LISTS!$K$2:$K$26),"OTRO"))</f>
        <v/>
      </c>
      <c r="K562" s="11">
        <f>IF($I562&lt;&gt;"SI",0,IFERROR($F562,0))</f>
        <v/>
      </c>
      <c r="L562" s="9">
        <f>IF(COUNTA($A562:$H562)=0,"",IF($J562="OTRO",IFERROR(LOOKUP(2,1/(((LISTS!$H$2:$H$26&lt;&gt;"")*ISNUMBER(SEARCH(LISTS!$H$2:$H$26,$G562)))+((LISTS!$I$2:$I$26&lt;&gt;"")*ISNUMBER(SEARCH(LISTS!$I$2:$I$26,$E562)))),LISTS!$L$2:$L$26),"Concepto DIAN no mapeado a casilla automatica"),IF(LEFT($J562,4)="TOPE","Control automatico DIAN: "&amp;$J562,"Casilla automatica: "&amp;$J562)))</f>
        <v/>
      </c>
    </row>
    <row r="563">
      <c r="A563" s="9" t="n"/>
      <c r="B563" s="9" t="n"/>
      <c r="C563" s="9" t="n"/>
      <c r="D563" s="9" t="n"/>
      <c r="E563" s="9" t="n"/>
      <c r="F563" s="11" t="n"/>
      <c r="G563" s="9" t="n"/>
      <c r="H563" s="9" t="n"/>
      <c r="I563" s="9">
        <f>IF(COUNTA($A563:$H563)=0,"",IF($J563="OTRO","NO","SI"))</f>
        <v/>
      </c>
      <c r="J563" s="9">
        <f>IF(COUNTA($A563:$H563)=0,"",IFERROR(LOOKUP(2,1/(((LISTS!$H$2:$H$26&lt;&gt;"")*ISNUMBER(SEARCH(LISTS!$H$2:$H$26,$G563)))+((LISTS!$I$2:$I$26&lt;&gt;"")*ISNUMBER(SEARCH(LISTS!$I$2:$I$26,$E563)))),LISTS!$K$2:$K$26),"OTRO"))</f>
        <v/>
      </c>
      <c r="K563" s="11">
        <f>IF($I563&lt;&gt;"SI",0,IFERROR($F563,0))</f>
        <v/>
      </c>
      <c r="L563" s="9">
        <f>IF(COUNTA($A563:$H563)=0,"",IF($J563="OTRO",IFERROR(LOOKUP(2,1/(((LISTS!$H$2:$H$26&lt;&gt;"")*ISNUMBER(SEARCH(LISTS!$H$2:$H$26,$G563)))+((LISTS!$I$2:$I$26&lt;&gt;"")*ISNUMBER(SEARCH(LISTS!$I$2:$I$26,$E563)))),LISTS!$L$2:$L$26),"Concepto DIAN no mapeado a casilla automatica"),IF(LEFT($J563,4)="TOPE","Control automatico DIAN: "&amp;$J563,"Casilla automatica: "&amp;$J563)))</f>
        <v/>
      </c>
    </row>
    <row r="564">
      <c r="A564" s="9" t="n"/>
      <c r="B564" s="9" t="n"/>
      <c r="C564" s="9" t="n"/>
      <c r="D564" s="9" t="n"/>
      <c r="E564" s="9" t="n"/>
      <c r="F564" s="11" t="n"/>
      <c r="G564" s="9" t="n"/>
      <c r="H564" s="9" t="n"/>
      <c r="I564" s="9">
        <f>IF(COUNTA($A564:$H564)=0,"",IF($J564="OTRO","NO","SI"))</f>
        <v/>
      </c>
      <c r="J564" s="9">
        <f>IF(COUNTA($A564:$H564)=0,"",IFERROR(LOOKUP(2,1/(((LISTS!$H$2:$H$26&lt;&gt;"")*ISNUMBER(SEARCH(LISTS!$H$2:$H$26,$G564)))+((LISTS!$I$2:$I$26&lt;&gt;"")*ISNUMBER(SEARCH(LISTS!$I$2:$I$26,$E564)))),LISTS!$K$2:$K$26),"OTRO"))</f>
        <v/>
      </c>
      <c r="K564" s="11">
        <f>IF($I564&lt;&gt;"SI",0,IFERROR($F564,0))</f>
        <v/>
      </c>
      <c r="L564" s="9">
        <f>IF(COUNTA($A564:$H564)=0,"",IF($J564="OTRO",IFERROR(LOOKUP(2,1/(((LISTS!$H$2:$H$26&lt;&gt;"")*ISNUMBER(SEARCH(LISTS!$H$2:$H$26,$G564)))+((LISTS!$I$2:$I$26&lt;&gt;"")*ISNUMBER(SEARCH(LISTS!$I$2:$I$26,$E564)))),LISTS!$L$2:$L$26),"Concepto DIAN no mapeado a casilla automatica"),IF(LEFT($J564,4)="TOPE","Control automatico DIAN: "&amp;$J564,"Casilla automatica: "&amp;$J564)))</f>
        <v/>
      </c>
    </row>
    <row r="565">
      <c r="A565" s="9" t="n"/>
      <c r="B565" s="9" t="n"/>
      <c r="C565" s="9" t="n"/>
      <c r="D565" s="9" t="n"/>
      <c r="E565" s="9" t="n"/>
      <c r="F565" s="11" t="n"/>
      <c r="G565" s="9" t="n"/>
      <c r="H565" s="9" t="n"/>
      <c r="I565" s="9">
        <f>IF(COUNTA($A565:$H565)=0,"",IF($J565="OTRO","NO","SI"))</f>
        <v/>
      </c>
      <c r="J565" s="9">
        <f>IF(COUNTA($A565:$H565)=0,"",IFERROR(LOOKUP(2,1/(((LISTS!$H$2:$H$26&lt;&gt;"")*ISNUMBER(SEARCH(LISTS!$H$2:$H$26,$G565)))+((LISTS!$I$2:$I$26&lt;&gt;"")*ISNUMBER(SEARCH(LISTS!$I$2:$I$26,$E565)))),LISTS!$K$2:$K$26),"OTRO"))</f>
        <v/>
      </c>
      <c r="K565" s="11">
        <f>IF($I565&lt;&gt;"SI",0,IFERROR($F565,0))</f>
        <v/>
      </c>
      <c r="L565" s="9">
        <f>IF(COUNTA($A565:$H565)=0,"",IF($J565="OTRO",IFERROR(LOOKUP(2,1/(((LISTS!$H$2:$H$26&lt;&gt;"")*ISNUMBER(SEARCH(LISTS!$H$2:$H$26,$G565)))+((LISTS!$I$2:$I$26&lt;&gt;"")*ISNUMBER(SEARCH(LISTS!$I$2:$I$26,$E565)))),LISTS!$L$2:$L$26),"Concepto DIAN no mapeado a casilla automatica"),IF(LEFT($J565,4)="TOPE","Control automatico DIAN: "&amp;$J565,"Casilla automatica: "&amp;$J565)))</f>
        <v/>
      </c>
    </row>
    <row r="566">
      <c r="A566" s="9" t="n"/>
      <c r="B566" s="9" t="n"/>
      <c r="C566" s="9" t="n"/>
      <c r="D566" s="9" t="n"/>
      <c r="E566" s="9" t="n"/>
      <c r="F566" s="11" t="n"/>
      <c r="G566" s="9" t="n"/>
      <c r="H566" s="9" t="n"/>
      <c r="I566" s="9">
        <f>IF(COUNTA($A566:$H566)=0,"",IF($J566="OTRO","NO","SI"))</f>
        <v/>
      </c>
      <c r="J566" s="9">
        <f>IF(COUNTA($A566:$H566)=0,"",IFERROR(LOOKUP(2,1/(((LISTS!$H$2:$H$26&lt;&gt;"")*ISNUMBER(SEARCH(LISTS!$H$2:$H$26,$G566)))+((LISTS!$I$2:$I$26&lt;&gt;"")*ISNUMBER(SEARCH(LISTS!$I$2:$I$26,$E566)))),LISTS!$K$2:$K$26),"OTRO"))</f>
        <v/>
      </c>
      <c r="K566" s="11">
        <f>IF($I566&lt;&gt;"SI",0,IFERROR($F566,0))</f>
        <v/>
      </c>
      <c r="L566" s="9">
        <f>IF(COUNTA($A566:$H566)=0,"",IF($J566="OTRO",IFERROR(LOOKUP(2,1/(((LISTS!$H$2:$H$26&lt;&gt;"")*ISNUMBER(SEARCH(LISTS!$H$2:$H$26,$G566)))+((LISTS!$I$2:$I$26&lt;&gt;"")*ISNUMBER(SEARCH(LISTS!$I$2:$I$26,$E566)))),LISTS!$L$2:$L$26),"Concepto DIAN no mapeado a casilla automatica"),IF(LEFT($J566,4)="TOPE","Control automatico DIAN: "&amp;$J566,"Casilla automatica: "&amp;$J566)))</f>
        <v/>
      </c>
    </row>
    <row r="567">
      <c r="A567" s="9" t="n"/>
      <c r="B567" s="9" t="n"/>
      <c r="C567" s="9" t="n"/>
      <c r="D567" s="9" t="n"/>
      <c r="E567" s="9" t="n"/>
      <c r="F567" s="11" t="n"/>
      <c r="G567" s="9" t="n"/>
      <c r="H567" s="9" t="n"/>
      <c r="I567" s="9">
        <f>IF(COUNTA($A567:$H567)=0,"",IF($J567="OTRO","NO","SI"))</f>
        <v/>
      </c>
      <c r="J567" s="9">
        <f>IF(COUNTA($A567:$H567)=0,"",IFERROR(LOOKUP(2,1/(((LISTS!$H$2:$H$26&lt;&gt;"")*ISNUMBER(SEARCH(LISTS!$H$2:$H$26,$G567)))+((LISTS!$I$2:$I$26&lt;&gt;"")*ISNUMBER(SEARCH(LISTS!$I$2:$I$26,$E567)))),LISTS!$K$2:$K$26),"OTRO"))</f>
        <v/>
      </c>
      <c r="K567" s="11">
        <f>IF($I567&lt;&gt;"SI",0,IFERROR($F567,0))</f>
        <v/>
      </c>
      <c r="L567" s="9">
        <f>IF(COUNTA($A567:$H567)=0,"",IF($J567="OTRO",IFERROR(LOOKUP(2,1/(((LISTS!$H$2:$H$26&lt;&gt;"")*ISNUMBER(SEARCH(LISTS!$H$2:$H$26,$G567)))+((LISTS!$I$2:$I$26&lt;&gt;"")*ISNUMBER(SEARCH(LISTS!$I$2:$I$26,$E567)))),LISTS!$L$2:$L$26),"Concepto DIAN no mapeado a casilla automatica"),IF(LEFT($J567,4)="TOPE","Control automatico DIAN: "&amp;$J567,"Casilla automatica: "&amp;$J567)))</f>
        <v/>
      </c>
    </row>
    <row r="568">
      <c r="A568" s="9" t="n"/>
      <c r="B568" s="9" t="n"/>
      <c r="C568" s="9" t="n"/>
      <c r="D568" s="9" t="n"/>
      <c r="E568" s="9" t="n"/>
      <c r="F568" s="11" t="n"/>
      <c r="G568" s="9" t="n"/>
      <c r="H568" s="9" t="n"/>
      <c r="I568" s="9">
        <f>IF(COUNTA($A568:$H568)=0,"",IF($J568="OTRO","NO","SI"))</f>
        <v/>
      </c>
      <c r="J568" s="9">
        <f>IF(COUNTA($A568:$H568)=0,"",IFERROR(LOOKUP(2,1/(((LISTS!$H$2:$H$26&lt;&gt;"")*ISNUMBER(SEARCH(LISTS!$H$2:$H$26,$G568)))+((LISTS!$I$2:$I$26&lt;&gt;"")*ISNUMBER(SEARCH(LISTS!$I$2:$I$26,$E568)))),LISTS!$K$2:$K$26),"OTRO"))</f>
        <v/>
      </c>
      <c r="K568" s="11">
        <f>IF($I568&lt;&gt;"SI",0,IFERROR($F568,0))</f>
        <v/>
      </c>
      <c r="L568" s="9">
        <f>IF(COUNTA($A568:$H568)=0,"",IF($J568="OTRO",IFERROR(LOOKUP(2,1/(((LISTS!$H$2:$H$26&lt;&gt;"")*ISNUMBER(SEARCH(LISTS!$H$2:$H$26,$G568)))+((LISTS!$I$2:$I$26&lt;&gt;"")*ISNUMBER(SEARCH(LISTS!$I$2:$I$26,$E568)))),LISTS!$L$2:$L$26),"Concepto DIAN no mapeado a casilla automatica"),IF(LEFT($J568,4)="TOPE","Control automatico DIAN: "&amp;$J568,"Casilla automatica: "&amp;$J568)))</f>
        <v/>
      </c>
    </row>
    <row r="569">
      <c r="A569" s="9" t="n"/>
      <c r="B569" s="9" t="n"/>
      <c r="C569" s="9" t="n"/>
      <c r="D569" s="9" t="n"/>
      <c r="E569" s="9" t="n"/>
      <c r="F569" s="11" t="n"/>
      <c r="G569" s="9" t="n"/>
      <c r="H569" s="9" t="n"/>
      <c r="I569" s="9">
        <f>IF(COUNTA($A569:$H569)=0,"",IF($J569="OTRO","NO","SI"))</f>
        <v/>
      </c>
      <c r="J569" s="9">
        <f>IF(COUNTA($A569:$H569)=0,"",IFERROR(LOOKUP(2,1/(((LISTS!$H$2:$H$26&lt;&gt;"")*ISNUMBER(SEARCH(LISTS!$H$2:$H$26,$G569)))+((LISTS!$I$2:$I$26&lt;&gt;"")*ISNUMBER(SEARCH(LISTS!$I$2:$I$26,$E569)))),LISTS!$K$2:$K$26),"OTRO"))</f>
        <v/>
      </c>
      <c r="K569" s="11">
        <f>IF($I569&lt;&gt;"SI",0,IFERROR($F569,0))</f>
        <v/>
      </c>
      <c r="L569" s="9">
        <f>IF(COUNTA($A569:$H569)=0,"",IF($J569="OTRO",IFERROR(LOOKUP(2,1/(((LISTS!$H$2:$H$26&lt;&gt;"")*ISNUMBER(SEARCH(LISTS!$H$2:$H$26,$G569)))+((LISTS!$I$2:$I$26&lt;&gt;"")*ISNUMBER(SEARCH(LISTS!$I$2:$I$26,$E569)))),LISTS!$L$2:$L$26),"Concepto DIAN no mapeado a casilla automatica"),IF(LEFT($J569,4)="TOPE","Control automatico DIAN: "&amp;$J569,"Casilla automatica: "&amp;$J569)))</f>
        <v/>
      </c>
    </row>
    <row r="570">
      <c r="A570" s="9" t="n"/>
      <c r="B570" s="9" t="n"/>
      <c r="C570" s="9" t="n"/>
      <c r="D570" s="9" t="n"/>
      <c r="E570" s="9" t="n"/>
      <c r="F570" s="11" t="n"/>
      <c r="G570" s="9" t="n"/>
      <c r="H570" s="9" t="n"/>
      <c r="I570" s="9">
        <f>IF(COUNTA($A570:$H570)=0,"",IF($J570="OTRO","NO","SI"))</f>
        <v/>
      </c>
      <c r="J570" s="9">
        <f>IF(COUNTA($A570:$H570)=0,"",IFERROR(LOOKUP(2,1/(((LISTS!$H$2:$H$26&lt;&gt;"")*ISNUMBER(SEARCH(LISTS!$H$2:$H$26,$G570)))+((LISTS!$I$2:$I$26&lt;&gt;"")*ISNUMBER(SEARCH(LISTS!$I$2:$I$26,$E570)))),LISTS!$K$2:$K$26),"OTRO"))</f>
        <v/>
      </c>
      <c r="K570" s="11">
        <f>IF($I570&lt;&gt;"SI",0,IFERROR($F570,0))</f>
        <v/>
      </c>
      <c r="L570" s="9">
        <f>IF(COUNTA($A570:$H570)=0,"",IF($J570="OTRO",IFERROR(LOOKUP(2,1/(((LISTS!$H$2:$H$26&lt;&gt;"")*ISNUMBER(SEARCH(LISTS!$H$2:$H$26,$G570)))+((LISTS!$I$2:$I$26&lt;&gt;"")*ISNUMBER(SEARCH(LISTS!$I$2:$I$26,$E570)))),LISTS!$L$2:$L$26),"Concepto DIAN no mapeado a casilla automatica"),IF(LEFT($J570,4)="TOPE","Control automatico DIAN: "&amp;$J570,"Casilla automatica: "&amp;$J570)))</f>
        <v/>
      </c>
    </row>
    <row r="571">
      <c r="A571" s="9" t="n"/>
      <c r="B571" s="9" t="n"/>
      <c r="C571" s="9" t="n"/>
      <c r="D571" s="9" t="n"/>
      <c r="E571" s="9" t="n"/>
      <c r="F571" s="11" t="n"/>
      <c r="G571" s="9" t="n"/>
      <c r="H571" s="9" t="n"/>
      <c r="I571" s="9">
        <f>IF(COUNTA($A571:$H571)=0,"",IF($J571="OTRO","NO","SI"))</f>
        <v/>
      </c>
      <c r="J571" s="9">
        <f>IF(COUNTA($A571:$H571)=0,"",IFERROR(LOOKUP(2,1/(((LISTS!$H$2:$H$26&lt;&gt;"")*ISNUMBER(SEARCH(LISTS!$H$2:$H$26,$G571)))+((LISTS!$I$2:$I$26&lt;&gt;"")*ISNUMBER(SEARCH(LISTS!$I$2:$I$26,$E571)))),LISTS!$K$2:$K$26),"OTRO"))</f>
        <v/>
      </c>
      <c r="K571" s="11">
        <f>IF($I571&lt;&gt;"SI",0,IFERROR($F571,0))</f>
        <v/>
      </c>
      <c r="L571" s="9">
        <f>IF(COUNTA($A571:$H571)=0,"",IF($J571="OTRO",IFERROR(LOOKUP(2,1/(((LISTS!$H$2:$H$26&lt;&gt;"")*ISNUMBER(SEARCH(LISTS!$H$2:$H$26,$G571)))+((LISTS!$I$2:$I$26&lt;&gt;"")*ISNUMBER(SEARCH(LISTS!$I$2:$I$26,$E571)))),LISTS!$L$2:$L$26),"Concepto DIAN no mapeado a casilla automatica"),IF(LEFT($J571,4)="TOPE","Control automatico DIAN: "&amp;$J571,"Casilla automatica: "&amp;$J571)))</f>
        <v/>
      </c>
    </row>
    <row r="572">
      <c r="A572" s="9" t="n"/>
      <c r="B572" s="9" t="n"/>
      <c r="C572" s="9" t="n"/>
      <c r="D572" s="9" t="n"/>
      <c r="E572" s="9" t="n"/>
      <c r="F572" s="11" t="n"/>
      <c r="G572" s="9" t="n"/>
      <c r="H572" s="9" t="n"/>
      <c r="I572" s="9">
        <f>IF(COUNTA($A572:$H572)=0,"",IF($J572="OTRO","NO","SI"))</f>
        <v/>
      </c>
      <c r="J572" s="9">
        <f>IF(COUNTA($A572:$H572)=0,"",IFERROR(LOOKUP(2,1/(((LISTS!$H$2:$H$26&lt;&gt;"")*ISNUMBER(SEARCH(LISTS!$H$2:$H$26,$G572)))+((LISTS!$I$2:$I$26&lt;&gt;"")*ISNUMBER(SEARCH(LISTS!$I$2:$I$26,$E572)))),LISTS!$K$2:$K$26),"OTRO"))</f>
        <v/>
      </c>
      <c r="K572" s="11">
        <f>IF($I572&lt;&gt;"SI",0,IFERROR($F572,0))</f>
        <v/>
      </c>
      <c r="L572" s="9">
        <f>IF(COUNTA($A572:$H572)=0,"",IF($J572="OTRO",IFERROR(LOOKUP(2,1/(((LISTS!$H$2:$H$26&lt;&gt;"")*ISNUMBER(SEARCH(LISTS!$H$2:$H$26,$G572)))+((LISTS!$I$2:$I$26&lt;&gt;"")*ISNUMBER(SEARCH(LISTS!$I$2:$I$26,$E572)))),LISTS!$L$2:$L$26),"Concepto DIAN no mapeado a casilla automatica"),IF(LEFT($J572,4)="TOPE","Control automatico DIAN: "&amp;$J572,"Casilla automatica: "&amp;$J572)))</f>
        <v/>
      </c>
    </row>
    <row r="573">
      <c r="A573" s="9" t="n"/>
      <c r="B573" s="9" t="n"/>
      <c r="C573" s="9" t="n"/>
      <c r="D573" s="9" t="n"/>
      <c r="E573" s="9" t="n"/>
      <c r="F573" s="11" t="n"/>
      <c r="G573" s="9" t="n"/>
      <c r="H573" s="9" t="n"/>
      <c r="I573" s="9">
        <f>IF(COUNTA($A573:$H573)=0,"",IF($J573="OTRO","NO","SI"))</f>
        <v/>
      </c>
      <c r="J573" s="9">
        <f>IF(COUNTA($A573:$H573)=0,"",IFERROR(LOOKUP(2,1/(((LISTS!$H$2:$H$26&lt;&gt;"")*ISNUMBER(SEARCH(LISTS!$H$2:$H$26,$G573)))+((LISTS!$I$2:$I$26&lt;&gt;"")*ISNUMBER(SEARCH(LISTS!$I$2:$I$26,$E573)))),LISTS!$K$2:$K$26),"OTRO"))</f>
        <v/>
      </c>
      <c r="K573" s="11">
        <f>IF($I573&lt;&gt;"SI",0,IFERROR($F573,0))</f>
        <v/>
      </c>
      <c r="L573" s="9">
        <f>IF(COUNTA($A573:$H573)=0,"",IF($J573="OTRO",IFERROR(LOOKUP(2,1/(((LISTS!$H$2:$H$26&lt;&gt;"")*ISNUMBER(SEARCH(LISTS!$H$2:$H$26,$G573)))+((LISTS!$I$2:$I$26&lt;&gt;"")*ISNUMBER(SEARCH(LISTS!$I$2:$I$26,$E573)))),LISTS!$L$2:$L$26),"Concepto DIAN no mapeado a casilla automatica"),IF(LEFT($J573,4)="TOPE","Control automatico DIAN: "&amp;$J573,"Casilla automatica: "&amp;$J573)))</f>
        <v/>
      </c>
    </row>
    <row r="574">
      <c r="A574" s="9" t="n"/>
      <c r="B574" s="9" t="n"/>
      <c r="C574" s="9" t="n"/>
      <c r="D574" s="9" t="n"/>
      <c r="E574" s="9" t="n"/>
      <c r="F574" s="11" t="n"/>
      <c r="G574" s="9" t="n"/>
      <c r="H574" s="9" t="n"/>
      <c r="I574" s="9">
        <f>IF(COUNTA($A574:$H574)=0,"",IF($J574="OTRO","NO","SI"))</f>
        <v/>
      </c>
      <c r="J574" s="9">
        <f>IF(COUNTA($A574:$H574)=0,"",IFERROR(LOOKUP(2,1/(((LISTS!$H$2:$H$26&lt;&gt;"")*ISNUMBER(SEARCH(LISTS!$H$2:$H$26,$G574)))+((LISTS!$I$2:$I$26&lt;&gt;"")*ISNUMBER(SEARCH(LISTS!$I$2:$I$26,$E574)))),LISTS!$K$2:$K$26),"OTRO"))</f>
        <v/>
      </c>
      <c r="K574" s="11">
        <f>IF($I574&lt;&gt;"SI",0,IFERROR($F574,0))</f>
        <v/>
      </c>
      <c r="L574" s="9">
        <f>IF(COUNTA($A574:$H574)=0,"",IF($J574="OTRO",IFERROR(LOOKUP(2,1/(((LISTS!$H$2:$H$26&lt;&gt;"")*ISNUMBER(SEARCH(LISTS!$H$2:$H$26,$G574)))+((LISTS!$I$2:$I$26&lt;&gt;"")*ISNUMBER(SEARCH(LISTS!$I$2:$I$26,$E574)))),LISTS!$L$2:$L$26),"Concepto DIAN no mapeado a casilla automatica"),IF(LEFT($J574,4)="TOPE","Control automatico DIAN: "&amp;$J574,"Casilla automatica: "&amp;$J574)))</f>
        <v/>
      </c>
    </row>
    <row r="575">
      <c r="A575" s="9" t="n"/>
      <c r="B575" s="9" t="n"/>
      <c r="C575" s="9" t="n"/>
      <c r="D575" s="9" t="n"/>
      <c r="E575" s="9" t="n"/>
      <c r="F575" s="11" t="n"/>
      <c r="G575" s="9" t="n"/>
      <c r="H575" s="9" t="n"/>
      <c r="I575" s="9">
        <f>IF(COUNTA($A575:$H575)=0,"",IF($J575="OTRO","NO","SI"))</f>
        <v/>
      </c>
      <c r="J575" s="9">
        <f>IF(COUNTA($A575:$H575)=0,"",IFERROR(LOOKUP(2,1/(((LISTS!$H$2:$H$26&lt;&gt;"")*ISNUMBER(SEARCH(LISTS!$H$2:$H$26,$G575)))+((LISTS!$I$2:$I$26&lt;&gt;"")*ISNUMBER(SEARCH(LISTS!$I$2:$I$26,$E575)))),LISTS!$K$2:$K$26),"OTRO"))</f>
        <v/>
      </c>
      <c r="K575" s="11">
        <f>IF($I575&lt;&gt;"SI",0,IFERROR($F575,0))</f>
        <v/>
      </c>
      <c r="L575" s="9">
        <f>IF(COUNTA($A575:$H575)=0,"",IF($J575="OTRO",IFERROR(LOOKUP(2,1/(((LISTS!$H$2:$H$26&lt;&gt;"")*ISNUMBER(SEARCH(LISTS!$H$2:$H$26,$G575)))+((LISTS!$I$2:$I$26&lt;&gt;"")*ISNUMBER(SEARCH(LISTS!$I$2:$I$26,$E575)))),LISTS!$L$2:$L$26),"Concepto DIAN no mapeado a casilla automatica"),IF(LEFT($J575,4)="TOPE","Control automatico DIAN: "&amp;$J575,"Casilla automatica: "&amp;$J575)))</f>
        <v/>
      </c>
    </row>
    <row r="576">
      <c r="A576" s="9" t="n"/>
      <c r="B576" s="9" t="n"/>
      <c r="C576" s="9" t="n"/>
      <c r="D576" s="9" t="n"/>
      <c r="E576" s="9" t="n"/>
      <c r="F576" s="11" t="n"/>
      <c r="G576" s="9" t="n"/>
      <c r="H576" s="9" t="n"/>
      <c r="I576" s="9">
        <f>IF(COUNTA($A576:$H576)=0,"",IF($J576="OTRO","NO","SI"))</f>
        <v/>
      </c>
      <c r="J576" s="9">
        <f>IF(COUNTA($A576:$H576)=0,"",IFERROR(LOOKUP(2,1/(((LISTS!$H$2:$H$26&lt;&gt;"")*ISNUMBER(SEARCH(LISTS!$H$2:$H$26,$G576)))+((LISTS!$I$2:$I$26&lt;&gt;"")*ISNUMBER(SEARCH(LISTS!$I$2:$I$26,$E576)))),LISTS!$K$2:$K$26),"OTRO"))</f>
        <v/>
      </c>
      <c r="K576" s="11">
        <f>IF($I576&lt;&gt;"SI",0,IFERROR($F576,0))</f>
        <v/>
      </c>
      <c r="L576" s="9">
        <f>IF(COUNTA($A576:$H576)=0,"",IF($J576="OTRO",IFERROR(LOOKUP(2,1/(((LISTS!$H$2:$H$26&lt;&gt;"")*ISNUMBER(SEARCH(LISTS!$H$2:$H$26,$G576)))+((LISTS!$I$2:$I$26&lt;&gt;"")*ISNUMBER(SEARCH(LISTS!$I$2:$I$26,$E576)))),LISTS!$L$2:$L$26),"Concepto DIAN no mapeado a casilla automatica"),IF(LEFT($J576,4)="TOPE","Control automatico DIAN: "&amp;$J576,"Casilla automatica: "&amp;$J576)))</f>
        <v/>
      </c>
    </row>
    <row r="577">
      <c r="A577" s="9" t="n"/>
      <c r="B577" s="9" t="n"/>
      <c r="C577" s="9" t="n"/>
      <c r="D577" s="9" t="n"/>
      <c r="E577" s="9" t="n"/>
      <c r="F577" s="11" t="n"/>
      <c r="G577" s="9" t="n"/>
      <c r="H577" s="9" t="n"/>
      <c r="I577" s="9">
        <f>IF(COUNTA($A577:$H577)=0,"",IF($J577="OTRO","NO","SI"))</f>
        <v/>
      </c>
      <c r="J577" s="9">
        <f>IF(COUNTA($A577:$H577)=0,"",IFERROR(LOOKUP(2,1/(((LISTS!$H$2:$H$26&lt;&gt;"")*ISNUMBER(SEARCH(LISTS!$H$2:$H$26,$G577)))+((LISTS!$I$2:$I$26&lt;&gt;"")*ISNUMBER(SEARCH(LISTS!$I$2:$I$26,$E577)))),LISTS!$K$2:$K$26),"OTRO"))</f>
        <v/>
      </c>
      <c r="K577" s="11">
        <f>IF($I577&lt;&gt;"SI",0,IFERROR($F577,0))</f>
        <v/>
      </c>
      <c r="L577" s="9">
        <f>IF(COUNTA($A577:$H577)=0,"",IF($J577="OTRO",IFERROR(LOOKUP(2,1/(((LISTS!$H$2:$H$26&lt;&gt;"")*ISNUMBER(SEARCH(LISTS!$H$2:$H$26,$G577)))+((LISTS!$I$2:$I$26&lt;&gt;"")*ISNUMBER(SEARCH(LISTS!$I$2:$I$26,$E577)))),LISTS!$L$2:$L$26),"Concepto DIAN no mapeado a casilla automatica"),IF(LEFT($J577,4)="TOPE","Control automatico DIAN: "&amp;$J577,"Casilla automatica: "&amp;$J577)))</f>
        <v/>
      </c>
    </row>
    <row r="578">
      <c r="A578" s="9" t="n"/>
      <c r="B578" s="9" t="n"/>
      <c r="C578" s="9" t="n"/>
      <c r="D578" s="9" t="n"/>
      <c r="E578" s="9" t="n"/>
      <c r="F578" s="11" t="n"/>
      <c r="G578" s="9" t="n"/>
      <c r="H578" s="9" t="n"/>
      <c r="I578" s="9">
        <f>IF(COUNTA($A578:$H578)=0,"",IF($J578="OTRO","NO","SI"))</f>
        <v/>
      </c>
      <c r="J578" s="9">
        <f>IF(COUNTA($A578:$H578)=0,"",IFERROR(LOOKUP(2,1/(((LISTS!$H$2:$H$26&lt;&gt;"")*ISNUMBER(SEARCH(LISTS!$H$2:$H$26,$G578)))+((LISTS!$I$2:$I$26&lt;&gt;"")*ISNUMBER(SEARCH(LISTS!$I$2:$I$26,$E578)))),LISTS!$K$2:$K$26),"OTRO"))</f>
        <v/>
      </c>
      <c r="K578" s="11">
        <f>IF($I578&lt;&gt;"SI",0,IFERROR($F578,0))</f>
        <v/>
      </c>
      <c r="L578" s="9">
        <f>IF(COUNTA($A578:$H578)=0,"",IF($J578="OTRO",IFERROR(LOOKUP(2,1/(((LISTS!$H$2:$H$26&lt;&gt;"")*ISNUMBER(SEARCH(LISTS!$H$2:$H$26,$G578)))+((LISTS!$I$2:$I$26&lt;&gt;"")*ISNUMBER(SEARCH(LISTS!$I$2:$I$26,$E578)))),LISTS!$L$2:$L$26),"Concepto DIAN no mapeado a casilla automatica"),IF(LEFT($J578,4)="TOPE","Control automatico DIAN: "&amp;$J578,"Casilla automatica: "&amp;$J578)))</f>
        <v/>
      </c>
    </row>
    <row r="579">
      <c r="A579" s="9" t="n"/>
      <c r="B579" s="9" t="n"/>
      <c r="C579" s="9" t="n"/>
      <c r="D579" s="9" t="n"/>
      <c r="E579" s="9" t="n"/>
      <c r="F579" s="11" t="n"/>
      <c r="G579" s="9" t="n"/>
      <c r="H579" s="9" t="n"/>
      <c r="I579" s="9">
        <f>IF(COUNTA($A579:$H579)=0,"",IF($J579="OTRO","NO","SI"))</f>
        <v/>
      </c>
      <c r="J579" s="9">
        <f>IF(COUNTA($A579:$H579)=0,"",IFERROR(LOOKUP(2,1/(((LISTS!$H$2:$H$26&lt;&gt;"")*ISNUMBER(SEARCH(LISTS!$H$2:$H$26,$G579)))+((LISTS!$I$2:$I$26&lt;&gt;"")*ISNUMBER(SEARCH(LISTS!$I$2:$I$26,$E579)))),LISTS!$K$2:$K$26),"OTRO"))</f>
        <v/>
      </c>
      <c r="K579" s="11">
        <f>IF($I579&lt;&gt;"SI",0,IFERROR($F579,0))</f>
        <v/>
      </c>
      <c r="L579" s="9">
        <f>IF(COUNTA($A579:$H579)=0,"",IF($J579="OTRO",IFERROR(LOOKUP(2,1/(((LISTS!$H$2:$H$26&lt;&gt;"")*ISNUMBER(SEARCH(LISTS!$H$2:$H$26,$G579)))+((LISTS!$I$2:$I$26&lt;&gt;"")*ISNUMBER(SEARCH(LISTS!$I$2:$I$26,$E579)))),LISTS!$L$2:$L$26),"Concepto DIAN no mapeado a casilla automatica"),IF(LEFT($J579,4)="TOPE","Control automatico DIAN: "&amp;$J579,"Casilla automatica: "&amp;$J579)))</f>
        <v/>
      </c>
    </row>
    <row r="580">
      <c r="A580" s="9" t="n"/>
      <c r="B580" s="9" t="n"/>
      <c r="C580" s="9" t="n"/>
      <c r="D580" s="9" t="n"/>
      <c r="E580" s="9" t="n"/>
      <c r="F580" s="11" t="n"/>
      <c r="G580" s="9" t="n"/>
      <c r="H580" s="9" t="n"/>
      <c r="I580" s="9">
        <f>IF(COUNTA($A580:$H580)=0,"",IF($J580="OTRO","NO","SI"))</f>
        <v/>
      </c>
      <c r="J580" s="9">
        <f>IF(COUNTA($A580:$H580)=0,"",IFERROR(LOOKUP(2,1/(((LISTS!$H$2:$H$26&lt;&gt;"")*ISNUMBER(SEARCH(LISTS!$H$2:$H$26,$G580)))+((LISTS!$I$2:$I$26&lt;&gt;"")*ISNUMBER(SEARCH(LISTS!$I$2:$I$26,$E580)))),LISTS!$K$2:$K$26),"OTRO"))</f>
        <v/>
      </c>
      <c r="K580" s="11">
        <f>IF($I580&lt;&gt;"SI",0,IFERROR($F580,0))</f>
        <v/>
      </c>
      <c r="L580" s="9">
        <f>IF(COUNTA($A580:$H580)=0,"",IF($J580="OTRO",IFERROR(LOOKUP(2,1/(((LISTS!$H$2:$H$26&lt;&gt;"")*ISNUMBER(SEARCH(LISTS!$H$2:$H$26,$G580)))+((LISTS!$I$2:$I$26&lt;&gt;"")*ISNUMBER(SEARCH(LISTS!$I$2:$I$26,$E580)))),LISTS!$L$2:$L$26),"Concepto DIAN no mapeado a casilla automatica"),IF(LEFT($J580,4)="TOPE","Control automatico DIAN: "&amp;$J580,"Casilla automatica: "&amp;$J580)))</f>
        <v/>
      </c>
    </row>
    <row r="581">
      <c r="A581" s="9" t="n"/>
      <c r="B581" s="9" t="n"/>
      <c r="C581" s="9" t="n"/>
      <c r="D581" s="9" t="n"/>
      <c r="E581" s="9" t="n"/>
      <c r="F581" s="11" t="n"/>
      <c r="G581" s="9" t="n"/>
      <c r="H581" s="9" t="n"/>
      <c r="I581" s="9">
        <f>IF(COUNTA($A581:$H581)=0,"",IF($J581="OTRO","NO","SI"))</f>
        <v/>
      </c>
      <c r="J581" s="9">
        <f>IF(COUNTA($A581:$H581)=0,"",IFERROR(LOOKUP(2,1/(((LISTS!$H$2:$H$26&lt;&gt;"")*ISNUMBER(SEARCH(LISTS!$H$2:$H$26,$G581)))+((LISTS!$I$2:$I$26&lt;&gt;"")*ISNUMBER(SEARCH(LISTS!$I$2:$I$26,$E581)))),LISTS!$K$2:$K$26),"OTRO"))</f>
        <v/>
      </c>
      <c r="K581" s="11">
        <f>IF($I581&lt;&gt;"SI",0,IFERROR($F581,0))</f>
        <v/>
      </c>
      <c r="L581" s="9">
        <f>IF(COUNTA($A581:$H581)=0,"",IF($J581="OTRO",IFERROR(LOOKUP(2,1/(((LISTS!$H$2:$H$26&lt;&gt;"")*ISNUMBER(SEARCH(LISTS!$H$2:$H$26,$G581)))+((LISTS!$I$2:$I$26&lt;&gt;"")*ISNUMBER(SEARCH(LISTS!$I$2:$I$26,$E581)))),LISTS!$L$2:$L$26),"Concepto DIAN no mapeado a casilla automatica"),IF(LEFT($J581,4)="TOPE","Control automatico DIAN: "&amp;$J581,"Casilla automatica: "&amp;$J581)))</f>
        <v/>
      </c>
    </row>
    <row r="582">
      <c r="A582" s="9" t="n"/>
      <c r="B582" s="9" t="n"/>
      <c r="C582" s="9" t="n"/>
      <c r="D582" s="9" t="n"/>
      <c r="E582" s="9" t="n"/>
      <c r="F582" s="11" t="n"/>
      <c r="G582" s="9" t="n"/>
      <c r="H582" s="9" t="n"/>
      <c r="I582" s="9">
        <f>IF(COUNTA($A582:$H582)=0,"",IF($J582="OTRO","NO","SI"))</f>
        <v/>
      </c>
      <c r="J582" s="9">
        <f>IF(COUNTA($A582:$H582)=0,"",IFERROR(LOOKUP(2,1/(((LISTS!$H$2:$H$26&lt;&gt;"")*ISNUMBER(SEARCH(LISTS!$H$2:$H$26,$G582)))+((LISTS!$I$2:$I$26&lt;&gt;"")*ISNUMBER(SEARCH(LISTS!$I$2:$I$26,$E582)))),LISTS!$K$2:$K$26),"OTRO"))</f>
        <v/>
      </c>
      <c r="K582" s="11">
        <f>IF($I582&lt;&gt;"SI",0,IFERROR($F582,0))</f>
        <v/>
      </c>
      <c r="L582" s="9">
        <f>IF(COUNTA($A582:$H582)=0,"",IF($J582="OTRO",IFERROR(LOOKUP(2,1/(((LISTS!$H$2:$H$26&lt;&gt;"")*ISNUMBER(SEARCH(LISTS!$H$2:$H$26,$G582)))+((LISTS!$I$2:$I$26&lt;&gt;"")*ISNUMBER(SEARCH(LISTS!$I$2:$I$26,$E582)))),LISTS!$L$2:$L$26),"Concepto DIAN no mapeado a casilla automatica"),IF(LEFT($J582,4)="TOPE","Control automatico DIAN: "&amp;$J582,"Casilla automatica: "&amp;$J582)))</f>
        <v/>
      </c>
    </row>
    <row r="583">
      <c r="A583" s="9" t="n"/>
      <c r="B583" s="9" t="n"/>
      <c r="C583" s="9" t="n"/>
      <c r="D583" s="9" t="n"/>
      <c r="E583" s="9" t="n"/>
      <c r="F583" s="11" t="n"/>
      <c r="G583" s="9" t="n"/>
      <c r="H583" s="9" t="n"/>
      <c r="I583" s="9">
        <f>IF(COUNTA($A583:$H583)=0,"",IF($J583="OTRO","NO","SI"))</f>
        <v/>
      </c>
      <c r="J583" s="9">
        <f>IF(COUNTA($A583:$H583)=0,"",IFERROR(LOOKUP(2,1/(((LISTS!$H$2:$H$26&lt;&gt;"")*ISNUMBER(SEARCH(LISTS!$H$2:$H$26,$G583)))+((LISTS!$I$2:$I$26&lt;&gt;"")*ISNUMBER(SEARCH(LISTS!$I$2:$I$26,$E583)))),LISTS!$K$2:$K$26),"OTRO"))</f>
        <v/>
      </c>
      <c r="K583" s="11">
        <f>IF($I583&lt;&gt;"SI",0,IFERROR($F583,0))</f>
        <v/>
      </c>
      <c r="L583" s="9">
        <f>IF(COUNTA($A583:$H583)=0,"",IF($J583="OTRO",IFERROR(LOOKUP(2,1/(((LISTS!$H$2:$H$26&lt;&gt;"")*ISNUMBER(SEARCH(LISTS!$H$2:$H$26,$G583)))+((LISTS!$I$2:$I$26&lt;&gt;"")*ISNUMBER(SEARCH(LISTS!$I$2:$I$26,$E583)))),LISTS!$L$2:$L$26),"Concepto DIAN no mapeado a casilla automatica"),IF(LEFT($J583,4)="TOPE","Control automatico DIAN: "&amp;$J583,"Casilla automatica: "&amp;$J583)))</f>
        <v/>
      </c>
    </row>
    <row r="584">
      <c r="A584" s="9" t="n"/>
      <c r="B584" s="9" t="n"/>
      <c r="C584" s="9" t="n"/>
      <c r="D584" s="9" t="n"/>
      <c r="E584" s="9" t="n"/>
      <c r="F584" s="11" t="n"/>
      <c r="G584" s="9" t="n"/>
      <c r="H584" s="9" t="n"/>
      <c r="I584" s="9">
        <f>IF(COUNTA($A584:$H584)=0,"",IF($J584="OTRO","NO","SI"))</f>
        <v/>
      </c>
      <c r="J584" s="9">
        <f>IF(COUNTA($A584:$H584)=0,"",IFERROR(LOOKUP(2,1/(((LISTS!$H$2:$H$26&lt;&gt;"")*ISNUMBER(SEARCH(LISTS!$H$2:$H$26,$G584)))+((LISTS!$I$2:$I$26&lt;&gt;"")*ISNUMBER(SEARCH(LISTS!$I$2:$I$26,$E584)))),LISTS!$K$2:$K$26),"OTRO"))</f>
        <v/>
      </c>
      <c r="K584" s="11">
        <f>IF($I584&lt;&gt;"SI",0,IFERROR($F584,0))</f>
        <v/>
      </c>
      <c r="L584" s="9">
        <f>IF(COUNTA($A584:$H584)=0,"",IF($J584="OTRO",IFERROR(LOOKUP(2,1/(((LISTS!$H$2:$H$26&lt;&gt;"")*ISNUMBER(SEARCH(LISTS!$H$2:$H$26,$G584)))+((LISTS!$I$2:$I$26&lt;&gt;"")*ISNUMBER(SEARCH(LISTS!$I$2:$I$26,$E584)))),LISTS!$L$2:$L$26),"Concepto DIAN no mapeado a casilla automatica"),IF(LEFT($J584,4)="TOPE","Control automatico DIAN: "&amp;$J584,"Casilla automatica: "&amp;$J584)))</f>
        <v/>
      </c>
    </row>
    <row r="585">
      <c r="A585" s="9" t="n"/>
      <c r="B585" s="9" t="n"/>
      <c r="C585" s="9" t="n"/>
      <c r="D585" s="9" t="n"/>
      <c r="E585" s="9" t="n"/>
      <c r="F585" s="11" t="n"/>
      <c r="G585" s="9" t="n"/>
      <c r="H585" s="9" t="n"/>
      <c r="I585" s="9">
        <f>IF(COUNTA($A585:$H585)=0,"",IF($J585="OTRO","NO","SI"))</f>
        <v/>
      </c>
      <c r="J585" s="9">
        <f>IF(COUNTA($A585:$H585)=0,"",IFERROR(LOOKUP(2,1/(((LISTS!$H$2:$H$26&lt;&gt;"")*ISNUMBER(SEARCH(LISTS!$H$2:$H$26,$G585)))+((LISTS!$I$2:$I$26&lt;&gt;"")*ISNUMBER(SEARCH(LISTS!$I$2:$I$26,$E585)))),LISTS!$K$2:$K$26),"OTRO"))</f>
        <v/>
      </c>
      <c r="K585" s="11">
        <f>IF($I585&lt;&gt;"SI",0,IFERROR($F585,0))</f>
        <v/>
      </c>
      <c r="L585" s="9">
        <f>IF(COUNTA($A585:$H585)=0,"",IF($J585="OTRO",IFERROR(LOOKUP(2,1/(((LISTS!$H$2:$H$26&lt;&gt;"")*ISNUMBER(SEARCH(LISTS!$H$2:$H$26,$G585)))+((LISTS!$I$2:$I$26&lt;&gt;"")*ISNUMBER(SEARCH(LISTS!$I$2:$I$26,$E585)))),LISTS!$L$2:$L$26),"Concepto DIAN no mapeado a casilla automatica"),IF(LEFT($J585,4)="TOPE","Control automatico DIAN: "&amp;$J585,"Casilla automatica: "&amp;$J585)))</f>
        <v/>
      </c>
    </row>
    <row r="586">
      <c r="A586" s="9" t="n"/>
      <c r="B586" s="9" t="n"/>
      <c r="C586" s="9" t="n"/>
      <c r="D586" s="9" t="n"/>
      <c r="E586" s="9" t="n"/>
      <c r="F586" s="11" t="n"/>
      <c r="G586" s="9" t="n"/>
      <c r="H586" s="9" t="n"/>
      <c r="I586" s="9">
        <f>IF(COUNTA($A586:$H586)=0,"",IF($J586="OTRO","NO","SI"))</f>
        <v/>
      </c>
      <c r="J586" s="9">
        <f>IF(COUNTA($A586:$H586)=0,"",IFERROR(LOOKUP(2,1/(((LISTS!$H$2:$H$26&lt;&gt;"")*ISNUMBER(SEARCH(LISTS!$H$2:$H$26,$G586)))+((LISTS!$I$2:$I$26&lt;&gt;"")*ISNUMBER(SEARCH(LISTS!$I$2:$I$26,$E586)))),LISTS!$K$2:$K$26),"OTRO"))</f>
        <v/>
      </c>
      <c r="K586" s="11">
        <f>IF($I586&lt;&gt;"SI",0,IFERROR($F586,0))</f>
        <v/>
      </c>
      <c r="L586" s="9">
        <f>IF(COUNTA($A586:$H586)=0,"",IF($J586="OTRO",IFERROR(LOOKUP(2,1/(((LISTS!$H$2:$H$26&lt;&gt;"")*ISNUMBER(SEARCH(LISTS!$H$2:$H$26,$G586)))+((LISTS!$I$2:$I$26&lt;&gt;"")*ISNUMBER(SEARCH(LISTS!$I$2:$I$26,$E586)))),LISTS!$L$2:$L$26),"Concepto DIAN no mapeado a casilla automatica"),IF(LEFT($J586,4)="TOPE","Control automatico DIAN: "&amp;$J586,"Casilla automatica: "&amp;$J586)))</f>
        <v/>
      </c>
    </row>
    <row r="587">
      <c r="A587" s="9" t="n"/>
      <c r="B587" s="9" t="n"/>
      <c r="C587" s="9" t="n"/>
      <c r="D587" s="9" t="n"/>
      <c r="E587" s="9" t="n"/>
      <c r="F587" s="11" t="n"/>
      <c r="G587" s="9" t="n"/>
      <c r="H587" s="9" t="n"/>
      <c r="I587" s="9">
        <f>IF(COUNTA($A587:$H587)=0,"",IF($J587="OTRO","NO","SI"))</f>
        <v/>
      </c>
      <c r="J587" s="9">
        <f>IF(COUNTA($A587:$H587)=0,"",IFERROR(LOOKUP(2,1/(((LISTS!$H$2:$H$26&lt;&gt;"")*ISNUMBER(SEARCH(LISTS!$H$2:$H$26,$G587)))+((LISTS!$I$2:$I$26&lt;&gt;"")*ISNUMBER(SEARCH(LISTS!$I$2:$I$26,$E587)))),LISTS!$K$2:$K$26),"OTRO"))</f>
        <v/>
      </c>
      <c r="K587" s="11">
        <f>IF($I587&lt;&gt;"SI",0,IFERROR($F587,0))</f>
        <v/>
      </c>
      <c r="L587" s="9">
        <f>IF(COUNTA($A587:$H587)=0,"",IF($J587="OTRO",IFERROR(LOOKUP(2,1/(((LISTS!$H$2:$H$26&lt;&gt;"")*ISNUMBER(SEARCH(LISTS!$H$2:$H$26,$G587)))+((LISTS!$I$2:$I$26&lt;&gt;"")*ISNUMBER(SEARCH(LISTS!$I$2:$I$26,$E587)))),LISTS!$L$2:$L$26),"Concepto DIAN no mapeado a casilla automatica"),IF(LEFT($J587,4)="TOPE","Control automatico DIAN: "&amp;$J587,"Casilla automatica: "&amp;$J587)))</f>
        <v/>
      </c>
    </row>
    <row r="588">
      <c r="A588" s="9" t="n"/>
      <c r="B588" s="9" t="n"/>
      <c r="C588" s="9" t="n"/>
      <c r="D588" s="9" t="n"/>
      <c r="E588" s="9" t="n"/>
      <c r="F588" s="11" t="n"/>
      <c r="G588" s="9" t="n"/>
      <c r="H588" s="9" t="n"/>
      <c r="I588" s="9">
        <f>IF(COUNTA($A588:$H588)=0,"",IF($J588="OTRO","NO","SI"))</f>
        <v/>
      </c>
      <c r="J588" s="9">
        <f>IF(COUNTA($A588:$H588)=0,"",IFERROR(LOOKUP(2,1/(((LISTS!$H$2:$H$26&lt;&gt;"")*ISNUMBER(SEARCH(LISTS!$H$2:$H$26,$G588)))+((LISTS!$I$2:$I$26&lt;&gt;"")*ISNUMBER(SEARCH(LISTS!$I$2:$I$26,$E588)))),LISTS!$K$2:$K$26),"OTRO"))</f>
        <v/>
      </c>
      <c r="K588" s="11">
        <f>IF($I588&lt;&gt;"SI",0,IFERROR($F588,0))</f>
        <v/>
      </c>
      <c r="L588" s="9">
        <f>IF(COUNTA($A588:$H588)=0,"",IF($J588="OTRO",IFERROR(LOOKUP(2,1/(((LISTS!$H$2:$H$26&lt;&gt;"")*ISNUMBER(SEARCH(LISTS!$H$2:$H$26,$G588)))+((LISTS!$I$2:$I$26&lt;&gt;"")*ISNUMBER(SEARCH(LISTS!$I$2:$I$26,$E588)))),LISTS!$L$2:$L$26),"Concepto DIAN no mapeado a casilla automatica"),IF(LEFT($J588,4)="TOPE","Control automatico DIAN: "&amp;$J588,"Casilla automatica: "&amp;$J588)))</f>
        <v/>
      </c>
    </row>
    <row r="589">
      <c r="A589" s="9" t="n"/>
      <c r="B589" s="9" t="n"/>
      <c r="C589" s="9" t="n"/>
      <c r="D589" s="9" t="n"/>
      <c r="E589" s="9" t="n"/>
      <c r="F589" s="11" t="n"/>
      <c r="G589" s="9" t="n"/>
      <c r="H589" s="9" t="n"/>
      <c r="I589" s="9">
        <f>IF(COUNTA($A589:$H589)=0,"",IF($J589="OTRO","NO","SI"))</f>
        <v/>
      </c>
      <c r="J589" s="9">
        <f>IF(COUNTA($A589:$H589)=0,"",IFERROR(LOOKUP(2,1/(((LISTS!$H$2:$H$26&lt;&gt;"")*ISNUMBER(SEARCH(LISTS!$H$2:$H$26,$G589)))+((LISTS!$I$2:$I$26&lt;&gt;"")*ISNUMBER(SEARCH(LISTS!$I$2:$I$26,$E589)))),LISTS!$K$2:$K$26),"OTRO"))</f>
        <v/>
      </c>
      <c r="K589" s="11">
        <f>IF($I589&lt;&gt;"SI",0,IFERROR($F589,0))</f>
        <v/>
      </c>
      <c r="L589" s="9">
        <f>IF(COUNTA($A589:$H589)=0,"",IF($J589="OTRO",IFERROR(LOOKUP(2,1/(((LISTS!$H$2:$H$26&lt;&gt;"")*ISNUMBER(SEARCH(LISTS!$H$2:$H$26,$G589)))+((LISTS!$I$2:$I$26&lt;&gt;"")*ISNUMBER(SEARCH(LISTS!$I$2:$I$26,$E589)))),LISTS!$L$2:$L$26),"Concepto DIAN no mapeado a casilla automatica"),IF(LEFT($J589,4)="TOPE","Control automatico DIAN: "&amp;$J589,"Casilla automatica: "&amp;$J589)))</f>
        <v/>
      </c>
    </row>
    <row r="590">
      <c r="A590" s="9" t="n"/>
      <c r="B590" s="9" t="n"/>
      <c r="C590" s="9" t="n"/>
      <c r="D590" s="9" t="n"/>
      <c r="E590" s="9" t="n"/>
      <c r="F590" s="11" t="n"/>
      <c r="G590" s="9" t="n"/>
      <c r="H590" s="9" t="n"/>
      <c r="I590" s="9">
        <f>IF(COUNTA($A590:$H590)=0,"",IF($J590="OTRO","NO","SI"))</f>
        <v/>
      </c>
      <c r="J590" s="9">
        <f>IF(COUNTA($A590:$H590)=0,"",IFERROR(LOOKUP(2,1/(((LISTS!$H$2:$H$26&lt;&gt;"")*ISNUMBER(SEARCH(LISTS!$H$2:$H$26,$G590)))+((LISTS!$I$2:$I$26&lt;&gt;"")*ISNUMBER(SEARCH(LISTS!$I$2:$I$26,$E590)))),LISTS!$K$2:$K$26),"OTRO"))</f>
        <v/>
      </c>
      <c r="K590" s="11">
        <f>IF($I590&lt;&gt;"SI",0,IFERROR($F590,0))</f>
        <v/>
      </c>
      <c r="L590" s="9">
        <f>IF(COUNTA($A590:$H590)=0,"",IF($J590="OTRO",IFERROR(LOOKUP(2,1/(((LISTS!$H$2:$H$26&lt;&gt;"")*ISNUMBER(SEARCH(LISTS!$H$2:$H$26,$G590)))+((LISTS!$I$2:$I$26&lt;&gt;"")*ISNUMBER(SEARCH(LISTS!$I$2:$I$26,$E590)))),LISTS!$L$2:$L$26),"Concepto DIAN no mapeado a casilla automatica"),IF(LEFT($J590,4)="TOPE","Control automatico DIAN: "&amp;$J590,"Casilla automatica: "&amp;$J590)))</f>
        <v/>
      </c>
    </row>
    <row r="591">
      <c r="A591" s="9" t="n"/>
      <c r="B591" s="9" t="n"/>
      <c r="C591" s="9" t="n"/>
      <c r="D591" s="9" t="n"/>
      <c r="E591" s="9" t="n"/>
      <c r="F591" s="11" t="n"/>
      <c r="G591" s="9" t="n"/>
      <c r="H591" s="9" t="n"/>
      <c r="I591" s="9">
        <f>IF(COUNTA($A591:$H591)=0,"",IF($J591="OTRO","NO","SI"))</f>
        <v/>
      </c>
      <c r="J591" s="9">
        <f>IF(COUNTA($A591:$H591)=0,"",IFERROR(LOOKUP(2,1/(((LISTS!$H$2:$H$26&lt;&gt;"")*ISNUMBER(SEARCH(LISTS!$H$2:$H$26,$G591)))+((LISTS!$I$2:$I$26&lt;&gt;"")*ISNUMBER(SEARCH(LISTS!$I$2:$I$26,$E591)))),LISTS!$K$2:$K$26),"OTRO"))</f>
        <v/>
      </c>
      <c r="K591" s="11">
        <f>IF($I591&lt;&gt;"SI",0,IFERROR($F591,0))</f>
        <v/>
      </c>
      <c r="L591" s="9">
        <f>IF(COUNTA($A591:$H591)=0,"",IF($J591="OTRO",IFERROR(LOOKUP(2,1/(((LISTS!$H$2:$H$26&lt;&gt;"")*ISNUMBER(SEARCH(LISTS!$H$2:$H$26,$G591)))+((LISTS!$I$2:$I$26&lt;&gt;"")*ISNUMBER(SEARCH(LISTS!$I$2:$I$26,$E591)))),LISTS!$L$2:$L$26),"Concepto DIAN no mapeado a casilla automatica"),IF(LEFT($J591,4)="TOPE","Control automatico DIAN: "&amp;$J591,"Casilla automatica: "&amp;$J591)))</f>
        <v/>
      </c>
    </row>
    <row r="592">
      <c r="A592" s="9" t="n"/>
      <c r="B592" s="9" t="n"/>
      <c r="C592" s="9" t="n"/>
      <c r="D592" s="9" t="n"/>
      <c r="E592" s="9" t="n"/>
      <c r="F592" s="11" t="n"/>
      <c r="G592" s="9" t="n"/>
      <c r="H592" s="9" t="n"/>
      <c r="I592" s="9">
        <f>IF(COUNTA($A592:$H592)=0,"",IF($J592="OTRO","NO","SI"))</f>
        <v/>
      </c>
      <c r="J592" s="9">
        <f>IF(COUNTA($A592:$H592)=0,"",IFERROR(LOOKUP(2,1/(((LISTS!$H$2:$H$26&lt;&gt;"")*ISNUMBER(SEARCH(LISTS!$H$2:$H$26,$G592)))+((LISTS!$I$2:$I$26&lt;&gt;"")*ISNUMBER(SEARCH(LISTS!$I$2:$I$26,$E592)))),LISTS!$K$2:$K$26),"OTRO"))</f>
        <v/>
      </c>
      <c r="K592" s="11">
        <f>IF($I592&lt;&gt;"SI",0,IFERROR($F592,0))</f>
        <v/>
      </c>
      <c r="L592" s="9">
        <f>IF(COUNTA($A592:$H592)=0,"",IF($J592="OTRO",IFERROR(LOOKUP(2,1/(((LISTS!$H$2:$H$26&lt;&gt;"")*ISNUMBER(SEARCH(LISTS!$H$2:$H$26,$G592)))+((LISTS!$I$2:$I$26&lt;&gt;"")*ISNUMBER(SEARCH(LISTS!$I$2:$I$26,$E592)))),LISTS!$L$2:$L$26),"Concepto DIAN no mapeado a casilla automatica"),IF(LEFT($J592,4)="TOPE","Control automatico DIAN: "&amp;$J592,"Casilla automatica: "&amp;$J592)))</f>
        <v/>
      </c>
    </row>
    <row r="593">
      <c r="A593" s="9" t="n"/>
      <c r="B593" s="9" t="n"/>
      <c r="C593" s="9" t="n"/>
      <c r="D593" s="9" t="n"/>
      <c r="E593" s="9" t="n"/>
      <c r="F593" s="11" t="n"/>
      <c r="G593" s="9" t="n"/>
      <c r="H593" s="9" t="n"/>
      <c r="I593" s="9">
        <f>IF(COUNTA($A593:$H593)=0,"",IF($J593="OTRO","NO","SI"))</f>
        <v/>
      </c>
      <c r="J593" s="9">
        <f>IF(COUNTA($A593:$H593)=0,"",IFERROR(LOOKUP(2,1/(((LISTS!$H$2:$H$26&lt;&gt;"")*ISNUMBER(SEARCH(LISTS!$H$2:$H$26,$G593)))+((LISTS!$I$2:$I$26&lt;&gt;"")*ISNUMBER(SEARCH(LISTS!$I$2:$I$26,$E593)))),LISTS!$K$2:$K$26),"OTRO"))</f>
        <v/>
      </c>
      <c r="K593" s="11">
        <f>IF($I593&lt;&gt;"SI",0,IFERROR($F593,0))</f>
        <v/>
      </c>
      <c r="L593" s="9">
        <f>IF(COUNTA($A593:$H593)=0,"",IF($J593="OTRO",IFERROR(LOOKUP(2,1/(((LISTS!$H$2:$H$26&lt;&gt;"")*ISNUMBER(SEARCH(LISTS!$H$2:$H$26,$G593)))+((LISTS!$I$2:$I$26&lt;&gt;"")*ISNUMBER(SEARCH(LISTS!$I$2:$I$26,$E593)))),LISTS!$L$2:$L$26),"Concepto DIAN no mapeado a casilla automatica"),IF(LEFT($J593,4)="TOPE","Control automatico DIAN: "&amp;$J593,"Casilla automatica: "&amp;$J593)))</f>
        <v/>
      </c>
    </row>
    <row r="594">
      <c r="A594" s="9" t="n"/>
      <c r="B594" s="9" t="n"/>
      <c r="C594" s="9" t="n"/>
      <c r="D594" s="9" t="n"/>
      <c r="E594" s="9" t="n"/>
      <c r="F594" s="11" t="n"/>
      <c r="G594" s="9" t="n"/>
      <c r="H594" s="9" t="n"/>
      <c r="I594" s="9">
        <f>IF(COUNTA($A594:$H594)=0,"",IF($J594="OTRO","NO","SI"))</f>
        <v/>
      </c>
      <c r="J594" s="9">
        <f>IF(COUNTA($A594:$H594)=0,"",IFERROR(LOOKUP(2,1/(((LISTS!$H$2:$H$26&lt;&gt;"")*ISNUMBER(SEARCH(LISTS!$H$2:$H$26,$G594)))+((LISTS!$I$2:$I$26&lt;&gt;"")*ISNUMBER(SEARCH(LISTS!$I$2:$I$26,$E594)))),LISTS!$K$2:$K$26),"OTRO"))</f>
        <v/>
      </c>
      <c r="K594" s="11">
        <f>IF($I594&lt;&gt;"SI",0,IFERROR($F594,0))</f>
        <v/>
      </c>
      <c r="L594" s="9">
        <f>IF(COUNTA($A594:$H594)=0,"",IF($J594="OTRO",IFERROR(LOOKUP(2,1/(((LISTS!$H$2:$H$26&lt;&gt;"")*ISNUMBER(SEARCH(LISTS!$H$2:$H$26,$G594)))+((LISTS!$I$2:$I$26&lt;&gt;"")*ISNUMBER(SEARCH(LISTS!$I$2:$I$26,$E594)))),LISTS!$L$2:$L$26),"Concepto DIAN no mapeado a casilla automatica"),IF(LEFT($J594,4)="TOPE","Control automatico DIAN: "&amp;$J594,"Casilla automatica: "&amp;$J594)))</f>
        <v/>
      </c>
    </row>
    <row r="595">
      <c r="A595" s="9" t="n"/>
      <c r="B595" s="9" t="n"/>
      <c r="C595" s="9" t="n"/>
      <c r="D595" s="9" t="n"/>
      <c r="E595" s="9" t="n"/>
      <c r="F595" s="11" t="n"/>
      <c r="G595" s="9" t="n"/>
      <c r="H595" s="9" t="n"/>
      <c r="I595" s="9">
        <f>IF(COUNTA($A595:$H595)=0,"",IF($J595="OTRO","NO","SI"))</f>
        <v/>
      </c>
      <c r="J595" s="9">
        <f>IF(COUNTA($A595:$H595)=0,"",IFERROR(LOOKUP(2,1/(((LISTS!$H$2:$H$26&lt;&gt;"")*ISNUMBER(SEARCH(LISTS!$H$2:$H$26,$G595)))+((LISTS!$I$2:$I$26&lt;&gt;"")*ISNUMBER(SEARCH(LISTS!$I$2:$I$26,$E595)))),LISTS!$K$2:$K$26),"OTRO"))</f>
        <v/>
      </c>
      <c r="K595" s="11">
        <f>IF($I595&lt;&gt;"SI",0,IFERROR($F595,0))</f>
        <v/>
      </c>
      <c r="L595" s="9">
        <f>IF(COUNTA($A595:$H595)=0,"",IF($J595="OTRO",IFERROR(LOOKUP(2,1/(((LISTS!$H$2:$H$26&lt;&gt;"")*ISNUMBER(SEARCH(LISTS!$H$2:$H$26,$G595)))+((LISTS!$I$2:$I$26&lt;&gt;"")*ISNUMBER(SEARCH(LISTS!$I$2:$I$26,$E595)))),LISTS!$L$2:$L$26),"Concepto DIAN no mapeado a casilla automatica"),IF(LEFT($J595,4)="TOPE","Control automatico DIAN: "&amp;$J595,"Casilla automatica: "&amp;$J595)))</f>
        <v/>
      </c>
    </row>
    <row r="596">
      <c r="A596" s="9" t="n"/>
      <c r="B596" s="9" t="n"/>
      <c r="C596" s="9" t="n"/>
      <c r="D596" s="9" t="n"/>
      <c r="E596" s="9" t="n"/>
      <c r="F596" s="11" t="n"/>
      <c r="G596" s="9" t="n"/>
      <c r="H596" s="9" t="n"/>
      <c r="I596" s="9">
        <f>IF(COUNTA($A596:$H596)=0,"",IF($J596="OTRO","NO","SI"))</f>
        <v/>
      </c>
      <c r="J596" s="9">
        <f>IF(COUNTA($A596:$H596)=0,"",IFERROR(LOOKUP(2,1/(((LISTS!$H$2:$H$26&lt;&gt;"")*ISNUMBER(SEARCH(LISTS!$H$2:$H$26,$G596)))+((LISTS!$I$2:$I$26&lt;&gt;"")*ISNUMBER(SEARCH(LISTS!$I$2:$I$26,$E596)))),LISTS!$K$2:$K$26),"OTRO"))</f>
        <v/>
      </c>
      <c r="K596" s="11">
        <f>IF($I596&lt;&gt;"SI",0,IFERROR($F596,0))</f>
        <v/>
      </c>
      <c r="L596" s="9">
        <f>IF(COUNTA($A596:$H596)=0,"",IF($J596="OTRO",IFERROR(LOOKUP(2,1/(((LISTS!$H$2:$H$26&lt;&gt;"")*ISNUMBER(SEARCH(LISTS!$H$2:$H$26,$G596)))+((LISTS!$I$2:$I$26&lt;&gt;"")*ISNUMBER(SEARCH(LISTS!$I$2:$I$26,$E596)))),LISTS!$L$2:$L$26),"Concepto DIAN no mapeado a casilla automatica"),IF(LEFT($J596,4)="TOPE","Control automatico DIAN: "&amp;$J596,"Casilla automatica: "&amp;$J596)))</f>
        <v/>
      </c>
    </row>
    <row r="597">
      <c r="A597" s="9" t="n"/>
      <c r="B597" s="9" t="n"/>
      <c r="C597" s="9" t="n"/>
      <c r="D597" s="9" t="n"/>
      <c r="E597" s="9" t="n"/>
      <c r="F597" s="11" t="n"/>
      <c r="G597" s="9" t="n"/>
      <c r="H597" s="9" t="n"/>
      <c r="I597" s="9">
        <f>IF(COUNTA($A597:$H597)=0,"",IF($J597="OTRO","NO","SI"))</f>
        <v/>
      </c>
      <c r="J597" s="9">
        <f>IF(COUNTA($A597:$H597)=0,"",IFERROR(LOOKUP(2,1/(((LISTS!$H$2:$H$26&lt;&gt;"")*ISNUMBER(SEARCH(LISTS!$H$2:$H$26,$G597)))+((LISTS!$I$2:$I$26&lt;&gt;"")*ISNUMBER(SEARCH(LISTS!$I$2:$I$26,$E597)))),LISTS!$K$2:$K$26),"OTRO"))</f>
        <v/>
      </c>
      <c r="K597" s="11">
        <f>IF($I597&lt;&gt;"SI",0,IFERROR($F597,0))</f>
        <v/>
      </c>
      <c r="L597" s="9">
        <f>IF(COUNTA($A597:$H597)=0,"",IF($J597="OTRO",IFERROR(LOOKUP(2,1/(((LISTS!$H$2:$H$26&lt;&gt;"")*ISNUMBER(SEARCH(LISTS!$H$2:$H$26,$G597)))+((LISTS!$I$2:$I$26&lt;&gt;"")*ISNUMBER(SEARCH(LISTS!$I$2:$I$26,$E597)))),LISTS!$L$2:$L$26),"Concepto DIAN no mapeado a casilla automatica"),IF(LEFT($J597,4)="TOPE","Control automatico DIAN: "&amp;$J597,"Casilla automatica: "&amp;$J597)))</f>
        <v/>
      </c>
    </row>
    <row r="598">
      <c r="A598" s="9" t="n"/>
      <c r="B598" s="9" t="n"/>
      <c r="C598" s="9" t="n"/>
      <c r="D598" s="9" t="n"/>
      <c r="E598" s="9" t="n"/>
      <c r="F598" s="11" t="n"/>
      <c r="G598" s="9" t="n"/>
      <c r="H598" s="9" t="n"/>
      <c r="I598" s="9">
        <f>IF(COUNTA($A598:$H598)=0,"",IF($J598="OTRO","NO","SI"))</f>
        <v/>
      </c>
      <c r="J598" s="9">
        <f>IF(COUNTA($A598:$H598)=0,"",IFERROR(LOOKUP(2,1/(((LISTS!$H$2:$H$26&lt;&gt;"")*ISNUMBER(SEARCH(LISTS!$H$2:$H$26,$G598)))+((LISTS!$I$2:$I$26&lt;&gt;"")*ISNUMBER(SEARCH(LISTS!$I$2:$I$26,$E598)))),LISTS!$K$2:$K$26),"OTRO"))</f>
        <v/>
      </c>
      <c r="K598" s="11">
        <f>IF($I598&lt;&gt;"SI",0,IFERROR($F598,0))</f>
        <v/>
      </c>
      <c r="L598" s="9">
        <f>IF(COUNTA($A598:$H598)=0,"",IF($J598="OTRO",IFERROR(LOOKUP(2,1/(((LISTS!$H$2:$H$26&lt;&gt;"")*ISNUMBER(SEARCH(LISTS!$H$2:$H$26,$G598)))+((LISTS!$I$2:$I$26&lt;&gt;"")*ISNUMBER(SEARCH(LISTS!$I$2:$I$26,$E598)))),LISTS!$L$2:$L$26),"Concepto DIAN no mapeado a casilla automatica"),IF(LEFT($J598,4)="TOPE","Control automatico DIAN: "&amp;$J598,"Casilla automatica: "&amp;$J598)))</f>
        <v/>
      </c>
    </row>
    <row r="599">
      <c r="A599" s="9" t="n"/>
      <c r="B599" s="9" t="n"/>
      <c r="C599" s="9" t="n"/>
      <c r="D599" s="9" t="n"/>
      <c r="E599" s="9" t="n"/>
      <c r="F599" s="11" t="n"/>
      <c r="G599" s="9" t="n"/>
      <c r="H599" s="9" t="n"/>
      <c r="I599" s="9">
        <f>IF(COUNTA($A599:$H599)=0,"",IF($J599="OTRO","NO","SI"))</f>
        <v/>
      </c>
      <c r="J599" s="9">
        <f>IF(COUNTA($A599:$H599)=0,"",IFERROR(LOOKUP(2,1/(((LISTS!$H$2:$H$26&lt;&gt;"")*ISNUMBER(SEARCH(LISTS!$H$2:$H$26,$G599)))+((LISTS!$I$2:$I$26&lt;&gt;"")*ISNUMBER(SEARCH(LISTS!$I$2:$I$26,$E599)))),LISTS!$K$2:$K$26),"OTRO"))</f>
        <v/>
      </c>
      <c r="K599" s="11">
        <f>IF($I599&lt;&gt;"SI",0,IFERROR($F599,0))</f>
        <v/>
      </c>
      <c r="L599" s="9">
        <f>IF(COUNTA($A599:$H599)=0,"",IF($J599="OTRO",IFERROR(LOOKUP(2,1/(((LISTS!$H$2:$H$26&lt;&gt;"")*ISNUMBER(SEARCH(LISTS!$H$2:$H$26,$G599)))+((LISTS!$I$2:$I$26&lt;&gt;"")*ISNUMBER(SEARCH(LISTS!$I$2:$I$26,$E599)))),LISTS!$L$2:$L$26),"Concepto DIAN no mapeado a casilla automatica"),IF(LEFT($J599,4)="TOPE","Control automatico DIAN: "&amp;$J599,"Casilla automatica: "&amp;$J599)))</f>
        <v/>
      </c>
    </row>
    <row r="600">
      <c r="A600" s="9" t="n"/>
      <c r="B600" s="9" t="n"/>
      <c r="C600" s="9" t="n"/>
      <c r="D600" s="9" t="n"/>
      <c r="E600" s="9" t="n"/>
      <c r="F600" s="11" t="n"/>
      <c r="G600" s="9" t="n"/>
      <c r="H600" s="9" t="n"/>
      <c r="I600" s="9">
        <f>IF(COUNTA($A600:$H600)=0,"",IF($J600="OTRO","NO","SI"))</f>
        <v/>
      </c>
      <c r="J600" s="9">
        <f>IF(COUNTA($A600:$H600)=0,"",IFERROR(LOOKUP(2,1/(((LISTS!$H$2:$H$26&lt;&gt;"")*ISNUMBER(SEARCH(LISTS!$H$2:$H$26,$G600)))+((LISTS!$I$2:$I$26&lt;&gt;"")*ISNUMBER(SEARCH(LISTS!$I$2:$I$26,$E600)))),LISTS!$K$2:$K$26),"OTRO"))</f>
        <v/>
      </c>
      <c r="K600" s="11">
        <f>IF($I600&lt;&gt;"SI",0,IFERROR($F600,0))</f>
        <v/>
      </c>
      <c r="L600" s="9">
        <f>IF(COUNTA($A600:$H600)=0,"",IF($J600="OTRO",IFERROR(LOOKUP(2,1/(((LISTS!$H$2:$H$26&lt;&gt;"")*ISNUMBER(SEARCH(LISTS!$H$2:$H$26,$G600)))+((LISTS!$I$2:$I$26&lt;&gt;"")*ISNUMBER(SEARCH(LISTS!$I$2:$I$26,$E600)))),LISTS!$L$2:$L$26),"Concepto DIAN no mapeado a casilla automatica"),IF(LEFT($J600,4)="TOPE","Control automatico DIAN: "&amp;$J600,"Casilla automatica: "&amp;$J600)))</f>
        <v/>
      </c>
    </row>
    <row r="601">
      <c r="A601" s="9" t="n"/>
      <c r="B601" s="9" t="n"/>
      <c r="C601" s="9" t="n"/>
      <c r="D601" s="9" t="n"/>
      <c r="E601" s="9" t="n"/>
      <c r="F601" s="11" t="n"/>
      <c r="G601" s="9" t="n"/>
      <c r="H601" s="9" t="n"/>
      <c r="I601" s="9">
        <f>IF(COUNTA($A601:$H601)=0,"",IF($J601="OTRO","NO","SI"))</f>
        <v/>
      </c>
      <c r="J601" s="9">
        <f>IF(COUNTA($A601:$H601)=0,"",IFERROR(LOOKUP(2,1/(((LISTS!$H$2:$H$26&lt;&gt;"")*ISNUMBER(SEARCH(LISTS!$H$2:$H$26,$G601)))+((LISTS!$I$2:$I$26&lt;&gt;"")*ISNUMBER(SEARCH(LISTS!$I$2:$I$26,$E601)))),LISTS!$K$2:$K$26),"OTRO"))</f>
        <v/>
      </c>
      <c r="K601" s="11">
        <f>IF($I601&lt;&gt;"SI",0,IFERROR($F601,0))</f>
        <v/>
      </c>
      <c r="L601" s="9">
        <f>IF(COUNTA($A601:$H601)=0,"",IF($J601="OTRO",IFERROR(LOOKUP(2,1/(((LISTS!$H$2:$H$26&lt;&gt;"")*ISNUMBER(SEARCH(LISTS!$H$2:$H$26,$G601)))+((LISTS!$I$2:$I$26&lt;&gt;"")*ISNUMBER(SEARCH(LISTS!$I$2:$I$26,$E601)))),LISTS!$L$2:$L$26),"Concepto DIAN no mapeado a casilla automatica"),IF(LEFT($J601,4)="TOPE","Control automatico DIAN: "&amp;$J601,"Casilla automatica: "&amp;$J601)))</f>
        <v/>
      </c>
    </row>
    <row r="602">
      <c r="A602" s="9" t="n"/>
      <c r="B602" s="9" t="n"/>
      <c r="C602" s="9" t="n"/>
      <c r="D602" s="9" t="n"/>
      <c r="E602" s="9" t="n"/>
      <c r="F602" s="11" t="n"/>
      <c r="G602" s="9" t="n"/>
      <c r="H602" s="9" t="n"/>
      <c r="I602" s="9">
        <f>IF(COUNTA($A602:$H602)=0,"",IF($J602="OTRO","NO","SI"))</f>
        <v/>
      </c>
      <c r="J602" s="9">
        <f>IF(COUNTA($A602:$H602)=0,"",IFERROR(LOOKUP(2,1/(((LISTS!$H$2:$H$26&lt;&gt;"")*ISNUMBER(SEARCH(LISTS!$H$2:$H$26,$G602)))+((LISTS!$I$2:$I$26&lt;&gt;"")*ISNUMBER(SEARCH(LISTS!$I$2:$I$26,$E602)))),LISTS!$K$2:$K$26),"OTRO"))</f>
        <v/>
      </c>
      <c r="K602" s="11">
        <f>IF($I602&lt;&gt;"SI",0,IFERROR($F602,0))</f>
        <v/>
      </c>
      <c r="L602" s="9">
        <f>IF(COUNTA($A602:$H602)=0,"",IF($J602="OTRO",IFERROR(LOOKUP(2,1/(((LISTS!$H$2:$H$26&lt;&gt;"")*ISNUMBER(SEARCH(LISTS!$H$2:$H$26,$G602)))+((LISTS!$I$2:$I$26&lt;&gt;"")*ISNUMBER(SEARCH(LISTS!$I$2:$I$26,$E602)))),LISTS!$L$2:$L$26),"Concepto DIAN no mapeado a casilla automatica"),IF(LEFT($J602,4)="TOPE","Control automatico DIAN: "&amp;$J602,"Casilla automatica: "&amp;$J602)))</f>
        <v/>
      </c>
    </row>
    <row r="603">
      <c r="A603" s="9" t="n"/>
      <c r="B603" s="9" t="n"/>
      <c r="C603" s="9" t="n"/>
      <c r="D603" s="9" t="n"/>
      <c r="E603" s="9" t="n"/>
      <c r="F603" s="11" t="n"/>
      <c r="G603" s="9" t="n"/>
      <c r="H603" s="9" t="n"/>
      <c r="I603" s="9">
        <f>IF(COUNTA($A603:$H603)=0,"",IF($J603="OTRO","NO","SI"))</f>
        <v/>
      </c>
      <c r="J603" s="9">
        <f>IF(COUNTA($A603:$H603)=0,"",IFERROR(LOOKUP(2,1/(((LISTS!$H$2:$H$26&lt;&gt;"")*ISNUMBER(SEARCH(LISTS!$H$2:$H$26,$G603)))+((LISTS!$I$2:$I$26&lt;&gt;"")*ISNUMBER(SEARCH(LISTS!$I$2:$I$26,$E603)))),LISTS!$K$2:$K$26),"OTRO"))</f>
        <v/>
      </c>
      <c r="K603" s="11">
        <f>IF($I603&lt;&gt;"SI",0,IFERROR($F603,0))</f>
        <v/>
      </c>
      <c r="L603" s="9">
        <f>IF(COUNTA($A603:$H603)=0,"",IF($J603="OTRO",IFERROR(LOOKUP(2,1/(((LISTS!$H$2:$H$26&lt;&gt;"")*ISNUMBER(SEARCH(LISTS!$H$2:$H$26,$G603)))+((LISTS!$I$2:$I$26&lt;&gt;"")*ISNUMBER(SEARCH(LISTS!$I$2:$I$26,$E603)))),LISTS!$L$2:$L$26),"Concepto DIAN no mapeado a casilla automatica"),IF(LEFT($J603,4)="TOPE","Control automatico DIAN: "&amp;$J603,"Casilla automatica: "&amp;$J603)))</f>
        <v/>
      </c>
    </row>
    <row r="604">
      <c r="A604" s="9" t="n"/>
      <c r="B604" s="9" t="n"/>
      <c r="C604" s="9" t="n"/>
      <c r="D604" s="9" t="n"/>
      <c r="E604" s="9" t="n"/>
      <c r="F604" s="11" t="n"/>
      <c r="G604" s="9" t="n"/>
      <c r="H604" s="9" t="n"/>
      <c r="I604" s="9">
        <f>IF(COUNTA($A604:$H604)=0,"",IF($J604="OTRO","NO","SI"))</f>
        <v/>
      </c>
      <c r="J604" s="9">
        <f>IF(COUNTA($A604:$H604)=0,"",IFERROR(LOOKUP(2,1/(((LISTS!$H$2:$H$26&lt;&gt;"")*ISNUMBER(SEARCH(LISTS!$H$2:$H$26,$G604)))+((LISTS!$I$2:$I$26&lt;&gt;"")*ISNUMBER(SEARCH(LISTS!$I$2:$I$26,$E604)))),LISTS!$K$2:$K$26),"OTRO"))</f>
        <v/>
      </c>
      <c r="K604" s="11">
        <f>IF($I604&lt;&gt;"SI",0,IFERROR($F604,0))</f>
        <v/>
      </c>
      <c r="L604" s="9">
        <f>IF(COUNTA($A604:$H604)=0,"",IF($J604="OTRO",IFERROR(LOOKUP(2,1/(((LISTS!$H$2:$H$26&lt;&gt;"")*ISNUMBER(SEARCH(LISTS!$H$2:$H$26,$G604)))+((LISTS!$I$2:$I$26&lt;&gt;"")*ISNUMBER(SEARCH(LISTS!$I$2:$I$26,$E604)))),LISTS!$L$2:$L$26),"Concepto DIAN no mapeado a casilla automatica"),IF(LEFT($J604,4)="TOPE","Control automatico DIAN: "&amp;$J604,"Casilla automatica: "&amp;$J604)))</f>
        <v/>
      </c>
    </row>
    <row r="605">
      <c r="A605" s="9" t="n"/>
      <c r="B605" s="9" t="n"/>
      <c r="C605" s="9" t="n"/>
      <c r="D605" s="9" t="n"/>
      <c r="E605" s="9" t="n"/>
      <c r="F605" s="11" t="n"/>
      <c r="G605" s="9" t="n"/>
      <c r="H605" s="9" t="n"/>
      <c r="I605" s="9">
        <f>IF(COUNTA($A605:$H605)=0,"",IF($J605="OTRO","NO","SI"))</f>
        <v/>
      </c>
      <c r="J605" s="9">
        <f>IF(COUNTA($A605:$H605)=0,"",IFERROR(LOOKUP(2,1/(((LISTS!$H$2:$H$26&lt;&gt;"")*ISNUMBER(SEARCH(LISTS!$H$2:$H$26,$G605)))+((LISTS!$I$2:$I$26&lt;&gt;"")*ISNUMBER(SEARCH(LISTS!$I$2:$I$26,$E605)))),LISTS!$K$2:$K$26),"OTRO"))</f>
        <v/>
      </c>
      <c r="K605" s="11">
        <f>IF($I605&lt;&gt;"SI",0,IFERROR($F605,0))</f>
        <v/>
      </c>
      <c r="L605" s="9">
        <f>IF(COUNTA($A605:$H605)=0,"",IF($J605="OTRO",IFERROR(LOOKUP(2,1/(((LISTS!$H$2:$H$26&lt;&gt;"")*ISNUMBER(SEARCH(LISTS!$H$2:$H$26,$G605)))+((LISTS!$I$2:$I$26&lt;&gt;"")*ISNUMBER(SEARCH(LISTS!$I$2:$I$26,$E605)))),LISTS!$L$2:$L$26),"Concepto DIAN no mapeado a casilla automatica"),IF(LEFT($J605,4)="TOPE","Control automatico DIAN: "&amp;$J605,"Casilla automatica: "&amp;$J605)))</f>
        <v/>
      </c>
    </row>
    <row r="606">
      <c r="A606" s="9" t="n"/>
      <c r="B606" s="9" t="n"/>
      <c r="C606" s="9" t="n"/>
      <c r="D606" s="9" t="n"/>
      <c r="E606" s="9" t="n"/>
      <c r="F606" s="11" t="n"/>
      <c r="G606" s="9" t="n"/>
      <c r="H606" s="9" t="n"/>
      <c r="I606" s="9">
        <f>IF(COUNTA($A606:$H606)=0,"",IF($J606="OTRO","NO","SI"))</f>
        <v/>
      </c>
      <c r="J606" s="9">
        <f>IF(COUNTA($A606:$H606)=0,"",IFERROR(LOOKUP(2,1/(((LISTS!$H$2:$H$26&lt;&gt;"")*ISNUMBER(SEARCH(LISTS!$H$2:$H$26,$G606)))+((LISTS!$I$2:$I$26&lt;&gt;"")*ISNUMBER(SEARCH(LISTS!$I$2:$I$26,$E606)))),LISTS!$K$2:$K$26),"OTRO"))</f>
        <v/>
      </c>
      <c r="K606" s="11">
        <f>IF($I606&lt;&gt;"SI",0,IFERROR($F606,0))</f>
        <v/>
      </c>
      <c r="L606" s="9">
        <f>IF(COUNTA($A606:$H606)=0,"",IF($J606="OTRO",IFERROR(LOOKUP(2,1/(((LISTS!$H$2:$H$26&lt;&gt;"")*ISNUMBER(SEARCH(LISTS!$H$2:$H$26,$G606)))+((LISTS!$I$2:$I$26&lt;&gt;"")*ISNUMBER(SEARCH(LISTS!$I$2:$I$26,$E606)))),LISTS!$L$2:$L$26),"Concepto DIAN no mapeado a casilla automatica"),IF(LEFT($J606,4)="TOPE","Control automatico DIAN: "&amp;$J606,"Casilla automatica: "&amp;$J606)))</f>
        <v/>
      </c>
    </row>
    <row r="607">
      <c r="A607" s="9" t="n"/>
      <c r="B607" s="9" t="n"/>
      <c r="C607" s="9" t="n"/>
      <c r="D607" s="9" t="n"/>
      <c r="E607" s="9" t="n"/>
      <c r="F607" s="11" t="n"/>
      <c r="G607" s="9" t="n"/>
      <c r="H607" s="9" t="n"/>
      <c r="I607" s="9">
        <f>IF(COUNTA($A607:$H607)=0,"",IF($J607="OTRO","NO","SI"))</f>
        <v/>
      </c>
      <c r="J607" s="9">
        <f>IF(COUNTA($A607:$H607)=0,"",IFERROR(LOOKUP(2,1/(((LISTS!$H$2:$H$26&lt;&gt;"")*ISNUMBER(SEARCH(LISTS!$H$2:$H$26,$G607)))+((LISTS!$I$2:$I$26&lt;&gt;"")*ISNUMBER(SEARCH(LISTS!$I$2:$I$26,$E607)))),LISTS!$K$2:$K$26),"OTRO"))</f>
        <v/>
      </c>
      <c r="K607" s="11">
        <f>IF($I607&lt;&gt;"SI",0,IFERROR($F607,0))</f>
        <v/>
      </c>
      <c r="L607" s="9">
        <f>IF(COUNTA($A607:$H607)=0,"",IF($J607="OTRO",IFERROR(LOOKUP(2,1/(((LISTS!$H$2:$H$26&lt;&gt;"")*ISNUMBER(SEARCH(LISTS!$H$2:$H$26,$G607)))+((LISTS!$I$2:$I$26&lt;&gt;"")*ISNUMBER(SEARCH(LISTS!$I$2:$I$26,$E607)))),LISTS!$L$2:$L$26),"Concepto DIAN no mapeado a casilla automatica"),IF(LEFT($J607,4)="TOPE","Control automatico DIAN: "&amp;$J607,"Casilla automatica: "&amp;$J607)))</f>
        <v/>
      </c>
    </row>
    <row r="608">
      <c r="A608" s="9" t="n"/>
      <c r="B608" s="9" t="n"/>
      <c r="C608" s="9" t="n"/>
      <c r="D608" s="9" t="n"/>
      <c r="E608" s="9" t="n"/>
      <c r="F608" s="11" t="n"/>
      <c r="G608" s="9" t="n"/>
      <c r="H608" s="9" t="n"/>
      <c r="I608" s="9">
        <f>IF(COUNTA($A608:$H608)=0,"",IF($J608="OTRO","NO","SI"))</f>
        <v/>
      </c>
      <c r="J608" s="9">
        <f>IF(COUNTA($A608:$H608)=0,"",IFERROR(LOOKUP(2,1/(((LISTS!$H$2:$H$26&lt;&gt;"")*ISNUMBER(SEARCH(LISTS!$H$2:$H$26,$G608)))+((LISTS!$I$2:$I$26&lt;&gt;"")*ISNUMBER(SEARCH(LISTS!$I$2:$I$26,$E608)))),LISTS!$K$2:$K$26),"OTRO"))</f>
        <v/>
      </c>
      <c r="K608" s="11">
        <f>IF($I608&lt;&gt;"SI",0,IFERROR($F608,0))</f>
        <v/>
      </c>
      <c r="L608" s="9">
        <f>IF(COUNTA($A608:$H608)=0,"",IF($J608="OTRO",IFERROR(LOOKUP(2,1/(((LISTS!$H$2:$H$26&lt;&gt;"")*ISNUMBER(SEARCH(LISTS!$H$2:$H$26,$G608)))+((LISTS!$I$2:$I$26&lt;&gt;"")*ISNUMBER(SEARCH(LISTS!$I$2:$I$26,$E608)))),LISTS!$L$2:$L$26),"Concepto DIAN no mapeado a casilla automatica"),IF(LEFT($J608,4)="TOPE","Control automatico DIAN: "&amp;$J608,"Casilla automatica: "&amp;$J608)))</f>
        <v/>
      </c>
    </row>
    <row r="609">
      <c r="A609" s="9" t="n"/>
      <c r="B609" s="9" t="n"/>
      <c r="C609" s="9" t="n"/>
      <c r="D609" s="9" t="n"/>
      <c r="E609" s="9" t="n"/>
      <c r="F609" s="11" t="n"/>
      <c r="G609" s="9" t="n"/>
      <c r="H609" s="9" t="n"/>
      <c r="I609" s="9">
        <f>IF(COUNTA($A609:$H609)=0,"",IF($J609="OTRO","NO","SI"))</f>
        <v/>
      </c>
      <c r="J609" s="9">
        <f>IF(COUNTA($A609:$H609)=0,"",IFERROR(LOOKUP(2,1/(((LISTS!$H$2:$H$26&lt;&gt;"")*ISNUMBER(SEARCH(LISTS!$H$2:$H$26,$G609)))+((LISTS!$I$2:$I$26&lt;&gt;"")*ISNUMBER(SEARCH(LISTS!$I$2:$I$26,$E609)))),LISTS!$K$2:$K$26),"OTRO"))</f>
        <v/>
      </c>
      <c r="K609" s="11">
        <f>IF($I609&lt;&gt;"SI",0,IFERROR($F609,0))</f>
        <v/>
      </c>
      <c r="L609" s="9">
        <f>IF(COUNTA($A609:$H609)=0,"",IF($J609="OTRO",IFERROR(LOOKUP(2,1/(((LISTS!$H$2:$H$26&lt;&gt;"")*ISNUMBER(SEARCH(LISTS!$H$2:$H$26,$G609)))+((LISTS!$I$2:$I$26&lt;&gt;"")*ISNUMBER(SEARCH(LISTS!$I$2:$I$26,$E609)))),LISTS!$L$2:$L$26),"Concepto DIAN no mapeado a casilla automatica"),IF(LEFT($J609,4)="TOPE","Control automatico DIAN: "&amp;$J609,"Casilla automatica: "&amp;$J609)))</f>
        <v/>
      </c>
    </row>
    <row r="610">
      <c r="A610" s="9" t="n"/>
      <c r="B610" s="9" t="n"/>
      <c r="C610" s="9" t="n"/>
      <c r="D610" s="9" t="n"/>
      <c r="E610" s="9" t="n"/>
      <c r="F610" s="11" t="n"/>
      <c r="G610" s="9" t="n"/>
      <c r="H610" s="9" t="n"/>
      <c r="I610" s="9">
        <f>IF(COUNTA($A610:$H610)=0,"",IF($J610="OTRO","NO","SI"))</f>
        <v/>
      </c>
      <c r="J610" s="9">
        <f>IF(COUNTA($A610:$H610)=0,"",IFERROR(LOOKUP(2,1/(((LISTS!$H$2:$H$26&lt;&gt;"")*ISNUMBER(SEARCH(LISTS!$H$2:$H$26,$G610)))+((LISTS!$I$2:$I$26&lt;&gt;"")*ISNUMBER(SEARCH(LISTS!$I$2:$I$26,$E610)))),LISTS!$K$2:$K$26),"OTRO"))</f>
        <v/>
      </c>
      <c r="K610" s="11">
        <f>IF($I610&lt;&gt;"SI",0,IFERROR($F610,0))</f>
        <v/>
      </c>
      <c r="L610" s="9">
        <f>IF(COUNTA($A610:$H610)=0,"",IF($J610="OTRO",IFERROR(LOOKUP(2,1/(((LISTS!$H$2:$H$26&lt;&gt;"")*ISNUMBER(SEARCH(LISTS!$H$2:$H$26,$G610)))+((LISTS!$I$2:$I$26&lt;&gt;"")*ISNUMBER(SEARCH(LISTS!$I$2:$I$26,$E610)))),LISTS!$L$2:$L$26),"Concepto DIAN no mapeado a casilla automatica"),IF(LEFT($J610,4)="TOPE","Control automatico DIAN: "&amp;$J610,"Casilla automatica: "&amp;$J610)))</f>
        <v/>
      </c>
    </row>
    <row r="611">
      <c r="A611" s="9" t="n"/>
      <c r="B611" s="9" t="n"/>
      <c r="C611" s="9" t="n"/>
      <c r="D611" s="9" t="n"/>
      <c r="E611" s="9" t="n"/>
      <c r="F611" s="11" t="n"/>
      <c r="G611" s="9" t="n"/>
      <c r="H611" s="9" t="n"/>
      <c r="I611" s="9">
        <f>IF(COUNTA($A611:$H611)=0,"",IF($J611="OTRO","NO","SI"))</f>
        <v/>
      </c>
      <c r="J611" s="9">
        <f>IF(COUNTA($A611:$H611)=0,"",IFERROR(LOOKUP(2,1/(((LISTS!$H$2:$H$26&lt;&gt;"")*ISNUMBER(SEARCH(LISTS!$H$2:$H$26,$G611)))+((LISTS!$I$2:$I$26&lt;&gt;"")*ISNUMBER(SEARCH(LISTS!$I$2:$I$26,$E611)))),LISTS!$K$2:$K$26),"OTRO"))</f>
        <v/>
      </c>
      <c r="K611" s="11">
        <f>IF($I611&lt;&gt;"SI",0,IFERROR($F611,0))</f>
        <v/>
      </c>
      <c r="L611" s="9">
        <f>IF(COUNTA($A611:$H611)=0,"",IF($J611="OTRO",IFERROR(LOOKUP(2,1/(((LISTS!$H$2:$H$26&lt;&gt;"")*ISNUMBER(SEARCH(LISTS!$H$2:$H$26,$G611)))+((LISTS!$I$2:$I$26&lt;&gt;"")*ISNUMBER(SEARCH(LISTS!$I$2:$I$26,$E611)))),LISTS!$L$2:$L$26),"Concepto DIAN no mapeado a casilla automatica"),IF(LEFT($J611,4)="TOPE","Control automatico DIAN: "&amp;$J611,"Casilla automatica: "&amp;$J611)))</f>
        <v/>
      </c>
    </row>
    <row r="612">
      <c r="A612" s="9" t="n"/>
      <c r="B612" s="9" t="n"/>
      <c r="C612" s="9" t="n"/>
      <c r="D612" s="9" t="n"/>
      <c r="E612" s="9" t="n"/>
      <c r="F612" s="11" t="n"/>
      <c r="G612" s="9" t="n"/>
      <c r="H612" s="9" t="n"/>
      <c r="I612" s="9">
        <f>IF(COUNTA($A612:$H612)=0,"",IF($J612="OTRO","NO","SI"))</f>
        <v/>
      </c>
      <c r="J612" s="9">
        <f>IF(COUNTA($A612:$H612)=0,"",IFERROR(LOOKUP(2,1/(((LISTS!$H$2:$H$26&lt;&gt;"")*ISNUMBER(SEARCH(LISTS!$H$2:$H$26,$G612)))+((LISTS!$I$2:$I$26&lt;&gt;"")*ISNUMBER(SEARCH(LISTS!$I$2:$I$26,$E612)))),LISTS!$K$2:$K$26),"OTRO"))</f>
        <v/>
      </c>
      <c r="K612" s="11">
        <f>IF($I612&lt;&gt;"SI",0,IFERROR($F612,0))</f>
        <v/>
      </c>
      <c r="L612" s="9">
        <f>IF(COUNTA($A612:$H612)=0,"",IF($J612="OTRO",IFERROR(LOOKUP(2,1/(((LISTS!$H$2:$H$26&lt;&gt;"")*ISNUMBER(SEARCH(LISTS!$H$2:$H$26,$G612)))+((LISTS!$I$2:$I$26&lt;&gt;"")*ISNUMBER(SEARCH(LISTS!$I$2:$I$26,$E612)))),LISTS!$L$2:$L$26),"Concepto DIAN no mapeado a casilla automatica"),IF(LEFT($J612,4)="TOPE","Control automatico DIAN: "&amp;$J612,"Casilla automatica: "&amp;$J612)))</f>
        <v/>
      </c>
    </row>
    <row r="613">
      <c r="A613" s="9" t="n"/>
      <c r="B613" s="9" t="n"/>
      <c r="C613" s="9" t="n"/>
      <c r="D613" s="9" t="n"/>
      <c r="E613" s="9" t="n"/>
      <c r="F613" s="11" t="n"/>
      <c r="G613" s="9" t="n"/>
      <c r="H613" s="9" t="n"/>
      <c r="I613" s="9">
        <f>IF(COUNTA($A613:$H613)=0,"",IF($J613="OTRO","NO","SI"))</f>
        <v/>
      </c>
      <c r="J613" s="9">
        <f>IF(COUNTA($A613:$H613)=0,"",IFERROR(LOOKUP(2,1/(((LISTS!$H$2:$H$26&lt;&gt;"")*ISNUMBER(SEARCH(LISTS!$H$2:$H$26,$G613)))+((LISTS!$I$2:$I$26&lt;&gt;"")*ISNUMBER(SEARCH(LISTS!$I$2:$I$26,$E613)))),LISTS!$K$2:$K$26),"OTRO"))</f>
        <v/>
      </c>
      <c r="K613" s="11">
        <f>IF($I613&lt;&gt;"SI",0,IFERROR($F613,0))</f>
        <v/>
      </c>
      <c r="L613" s="9">
        <f>IF(COUNTA($A613:$H613)=0,"",IF($J613="OTRO",IFERROR(LOOKUP(2,1/(((LISTS!$H$2:$H$26&lt;&gt;"")*ISNUMBER(SEARCH(LISTS!$H$2:$H$26,$G613)))+((LISTS!$I$2:$I$26&lt;&gt;"")*ISNUMBER(SEARCH(LISTS!$I$2:$I$26,$E613)))),LISTS!$L$2:$L$26),"Concepto DIAN no mapeado a casilla automatica"),IF(LEFT($J613,4)="TOPE","Control automatico DIAN: "&amp;$J613,"Casilla automatica: "&amp;$J613)))</f>
        <v/>
      </c>
    </row>
    <row r="614">
      <c r="A614" s="9" t="n"/>
      <c r="B614" s="9" t="n"/>
      <c r="C614" s="9" t="n"/>
      <c r="D614" s="9" t="n"/>
      <c r="E614" s="9" t="n"/>
      <c r="F614" s="11" t="n"/>
      <c r="G614" s="9" t="n"/>
      <c r="H614" s="9" t="n"/>
      <c r="I614" s="9">
        <f>IF(COUNTA($A614:$H614)=0,"",IF($J614="OTRO","NO","SI"))</f>
        <v/>
      </c>
      <c r="J614" s="9">
        <f>IF(COUNTA($A614:$H614)=0,"",IFERROR(LOOKUP(2,1/(((LISTS!$H$2:$H$26&lt;&gt;"")*ISNUMBER(SEARCH(LISTS!$H$2:$H$26,$G614)))+((LISTS!$I$2:$I$26&lt;&gt;"")*ISNUMBER(SEARCH(LISTS!$I$2:$I$26,$E614)))),LISTS!$K$2:$K$26),"OTRO"))</f>
        <v/>
      </c>
      <c r="K614" s="11">
        <f>IF($I614&lt;&gt;"SI",0,IFERROR($F614,0))</f>
        <v/>
      </c>
      <c r="L614" s="9">
        <f>IF(COUNTA($A614:$H614)=0,"",IF($J614="OTRO",IFERROR(LOOKUP(2,1/(((LISTS!$H$2:$H$26&lt;&gt;"")*ISNUMBER(SEARCH(LISTS!$H$2:$H$26,$G614)))+((LISTS!$I$2:$I$26&lt;&gt;"")*ISNUMBER(SEARCH(LISTS!$I$2:$I$26,$E614)))),LISTS!$L$2:$L$26),"Concepto DIAN no mapeado a casilla automatica"),IF(LEFT($J614,4)="TOPE","Control automatico DIAN: "&amp;$J614,"Casilla automatica: "&amp;$J614)))</f>
        <v/>
      </c>
    </row>
    <row r="615">
      <c r="A615" s="9" t="n"/>
      <c r="B615" s="9" t="n"/>
      <c r="C615" s="9" t="n"/>
      <c r="D615" s="9" t="n"/>
      <c r="E615" s="9" t="n"/>
      <c r="F615" s="11" t="n"/>
      <c r="G615" s="9" t="n"/>
      <c r="H615" s="9" t="n"/>
      <c r="I615" s="9">
        <f>IF(COUNTA($A615:$H615)=0,"",IF($J615="OTRO","NO","SI"))</f>
        <v/>
      </c>
      <c r="J615" s="9">
        <f>IF(COUNTA($A615:$H615)=0,"",IFERROR(LOOKUP(2,1/(((LISTS!$H$2:$H$26&lt;&gt;"")*ISNUMBER(SEARCH(LISTS!$H$2:$H$26,$G615)))+((LISTS!$I$2:$I$26&lt;&gt;"")*ISNUMBER(SEARCH(LISTS!$I$2:$I$26,$E615)))),LISTS!$K$2:$K$26),"OTRO"))</f>
        <v/>
      </c>
      <c r="K615" s="11">
        <f>IF($I615&lt;&gt;"SI",0,IFERROR($F615,0))</f>
        <v/>
      </c>
      <c r="L615" s="9">
        <f>IF(COUNTA($A615:$H615)=0,"",IF($J615="OTRO",IFERROR(LOOKUP(2,1/(((LISTS!$H$2:$H$26&lt;&gt;"")*ISNUMBER(SEARCH(LISTS!$H$2:$H$26,$G615)))+((LISTS!$I$2:$I$26&lt;&gt;"")*ISNUMBER(SEARCH(LISTS!$I$2:$I$26,$E615)))),LISTS!$L$2:$L$26),"Concepto DIAN no mapeado a casilla automatica"),IF(LEFT($J615,4)="TOPE","Control automatico DIAN: "&amp;$J615,"Casilla automatica: "&amp;$J615)))</f>
        <v/>
      </c>
    </row>
    <row r="616">
      <c r="A616" s="9" t="n"/>
      <c r="B616" s="9" t="n"/>
      <c r="C616" s="9" t="n"/>
      <c r="D616" s="9" t="n"/>
      <c r="E616" s="9" t="n"/>
      <c r="F616" s="11" t="n"/>
      <c r="G616" s="9" t="n"/>
      <c r="H616" s="9" t="n"/>
      <c r="I616" s="9">
        <f>IF(COUNTA($A616:$H616)=0,"",IF($J616="OTRO","NO","SI"))</f>
        <v/>
      </c>
      <c r="J616" s="9">
        <f>IF(COUNTA($A616:$H616)=0,"",IFERROR(LOOKUP(2,1/(((LISTS!$H$2:$H$26&lt;&gt;"")*ISNUMBER(SEARCH(LISTS!$H$2:$H$26,$G616)))+((LISTS!$I$2:$I$26&lt;&gt;"")*ISNUMBER(SEARCH(LISTS!$I$2:$I$26,$E616)))),LISTS!$K$2:$K$26),"OTRO"))</f>
        <v/>
      </c>
      <c r="K616" s="11">
        <f>IF($I616&lt;&gt;"SI",0,IFERROR($F616,0))</f>
        <v/>
      </c>
      <c r="L616" s="9">
        <f>IF(COUNTA($A616:$H616)=0,"",IF($J616="OTRO",IFERROR(LOOKUP(2,1/(((LISTS!$H$2:$H$26&lt;&gt;"")*ISNUMBER(SEARCH(LISTS!$H$2:$H$26,$G616)))+((LISTS!$I$2:$I$26&lt;&gt;"")*ISNUMBER(SEARCH(LISTS!$I$2:$I$26,$E616)))),LISTS!$L$2:$L$26),"Concepto DIAN no mapeado a casilla automatica"),IF(LEFT($J616,4)="TOPE","Control automatico DIAN: "&amp;$J616,"Casilla automatica: "&amp;$J616)))</f>
        <v/>
      </c>
    </row>
    <row r="617">
      <c r="A617" s="9" t="n"/>
      <c r="B617" s="9" t="n"/>
      <c r="C617" s="9" t="n"/>
      <c r="D617" s="9" t="n"/>
      <c r="E617" s="9" t="n"/>
      <c r="F617" s="11" t="n"/>
      <c r="G617" s="9" t="n"/>
      <c r="H617" s="9" t="n"/>
      <c r="I617" s="9">
        <f>IF(COUNTA($A617:$H617)=0,"",IF($J617="OTRO","NO","SI"))</f>
        <v/>
      </c>
      <c r="J617" s="9">
        <f>IF(COUNTA($A617:$H617)=0,"",IFERROR(LOOKUP(2,1/(((LISTS!$H$2:$H$26&lt;&gt;"")*ISNUMBER(SEARCH(LISTS!$H$2:$H$26,$G617)))+((LISTS!$I$2:$I$26&lt;&gt;"")*ISNUMBER(SEARCH(LISTS!$I$2:$I$26,$E617)))),LISTS!$K$2:$K$26),"OTRO"))</f>
        <v/>
      </c>
      <c r="K617" s="11">
        <f>IF($I617&lt;&gt;"SI",0,IFERROR($F617,0))</f>
        <v/>
      </c>
      <c r="L617" s="9">
        <f>IF(COUNTA($A617:$H617)=0,"",IF($J617="OTRO",IFERROR(LOOKUP(2,1/(((LISTS!$H$2:$H$26&lt;&gt;"")*ISNUMBER(SEARCH(LISTS!$H$2:$H$26,$G617)))+((LISTS!$I$2:$I$26&lt;&gt;"")*ISNUMBER(SEARCH(LISTS!$I$2:$I$26,$E617)))),LISTS!$L$2:$L$26),"Concepto DIAN no mapeado a casilla automatica"),IF(LEFT($J617,4)="TOPE","Control automatico DIAN: "&amp;$J617,"Casilla automatica: "&amp;$J617)))</f>
        <v/>
      </c>
    </row>
    <row r="618">
      <c r="A618" s="9" t="n"/>
      <c r="B618" s="9" t="n"/>
      <c r="C618" s="9" t="n"/>
      <c r="D618" s="9" t="n"/>
      <c r="E618" s="9" t="n"/>
      <c r="F618" s="11" t="n"/>
      <c r="G618" s="9" t="n"/>
      <c r="H618" s="9" t="n"/>
      <c r="I618" s="9">
        <f>IF(COUNTA($A618:$H618)=0,"",IF($J618="OTRO","NO","SI"))</f>
        <v/>
      </c>
      <c r="J618" s="9">
        <f>IF(COUNTA($A618:$H618)=0,"",IFERROR(LOOKUP(2,1/(((LISTS!$H$2:$H$26&lt;&gt;"")*ISNUMBER(SEARCH(LISTS!$H$2:$H$26,$G618)))+((LISTS!$I$2:$I$26&lt;&gt;"")*ISNUMBER(SEARCH(LISTS!$I$2:$I$26,$E618)))),LISTS!$K$2:$K$26),"OTRO"))</f>
        <v/>
      </c>
      <c r="K618" s="11">
        <f>IF($I618&lt;&gt;"SI",0,IFERROR($F618,0))</f>
        <v/>
      </c>
      <c r="L618" s="9">
        <f>IF(COUNTA($A618:$H618)=0,"",IF($J618="OTRO",IFERROR(LOOKUP(2,1/(((LISTS!$H$2:$H$26&lt;&gt;"")*ISNUMBER(SEARCH(LISTS!$H$2:$H$26,$G618)))+((LISTS!$I$2:$I$26&lt;&gt;"")*ISNUMBER(SEARCH(LISTS!$I$2:$I$26,$E618)))),LISTS!$L$2:$L$26),"Concepto DIAN no mapeado a casilla automatica"),IF(LEFT($J618,4)="TOPE","Control automatico DIAN: "&amp;$J618,"Casilla automatica: "&amp;$J618)))</f>
        <v/>
      </c>
    </row>
    <row r="619">
      <c r="A619" s="9" t="n"/>
      <c r="B619" s="9" t="n"/>
      <c r="C619" s="9" t="n"/>
      <c r="D619" s="9" t="n"/>
      <c r="E619" s="9" t="n"/>
      <c r="F619" s="11" t="n"/>
      <c r="G619" s="9" t="n"/>
      <c r="H619" s="9" t="n"/>
      <c r="I619" s="9">
        <f>IF(COUNTA($A619:$H619)=0,"",IF($J619="OTRO","NO","SI"))</f>
        <v/>
      </c>
      <c r="J619" s="9">
        <f>IF(COUNTA($A619:$H619)=0,"",IFERROR(LOOKUP(2,1/(((LISTS!$H$2:$H$26&lt;&gt;"")*ISNUMBER(SEARCH(LISTS!$H$2:$H$26,$G619)))+((LISTS!$I$2:$I$26&lt;&gt;"")*ISNUMBER(SEARCH(LISTS!$I$2:$I$26,$E619)))),LISTS!$K$2:$K$26),"OTRO"))</f>
        <v/>
      </c>
      <c r="K619" s="11">
        <f>IF($I619&lt;&gt;"SI",0,IFERROR($F619,0))</f>
        <v/>
      </c>
      <c r="L619" s="9">
        <f>IF(COUNTA($A619:$H619)=0,"",IF($J619="OTRO",IFERROR(LOOKUP(2,1/(((LISTS!$H$2:$H$26&lt;&gt;"")*ISNUMBER(SEARCH(LISTS!$H$2:$H$26,$G619)))+((LISTS!$I$2:$I$26&lt;&gt;"")*ISNUMBER(SEARCH(LISTS!$I$2:$I$26,$E619)))),LISTS!$L$2:$L$26),"Concepto DIAN no mapeado a casilla automatica"),IF(LEFT($J619,4)="TOPE","Control automatico DIAN: "&amp;$J619,"Casilla automatica: "&amp;$J619)))</f>
        <v/>
      </c>
    </row>
    <row r="620">
      <c r="A620" s="9" t="n"/>
      <c r="B620" s="9" t="n"/>
      <c r="C620" s="9" t="n"/>
      <c r="D620" s="9" t="n"/>
      <c r="E620" s="9" t="n"/>
      <c r="F620" s="11" t="n"/>
      <c r="G620" s="9" t="n"/>
      <c r="H620" s="9" t="n"/>
      <c r="I620" s="9">
        <f>IF(COUNTA($A620:$H620)=0,"",IF($J620="OTRO","NO","SI"))</f>
        <v/>
      </c>
      <c r="J620" s="9">
        <f>IF(COUNTA($A620:$H620)=0,"",IFERROR(LOOKUP(2,1/(((LISTS!$H$2:$H$26&lt;&gt;"")*ISNUMBER(SEARCH(LISTS!$H$2:$H$26,$G620)))+((LISTS!$I$2:$I$26&lt;&gt;"")*ISNUMBER(SEARCH(LISTS!$I$2:$I$26,$E620)))),LISTS!$K$2:$K$26),"OTRO"))</f>
        <v/>
      </c>
      <c r="K620" s="11">
        <f>IF($I620&lt;&gt;"SI",0,IFERROR($F620,0))</f>
        <v/>
      </c>
      <c r="L620" s="9">
        <f>IF(COUNTA($A620:$H620)=0,"",IF($J620="OTRO",IFERROR(LOOKUP(2,1/(((LISTS!$H$2:$H$26&lt;&gt;"")*ISNUMBER(SEARCH(LISTS!$H$2:$H$26,$G620)))+((LISTS!$I$2:$I$26&lt;&gt;"")*ISNUMBER(SEARCH(LISTS!$I$2:$I$26,$E620)))),LISTS!$L$2:$L$26),"Concepto DIAN no mapeado a casilla automatica"),IF(LEFT($J620,4)="TOPE","Control automatico DIAN: "&amp;$J620,"Casilla automatica: "&amp;$J620)))</f>
        <v/>
      </c>
    </row>
    <row r="621">
      <c r="A621" s="9" t="n"/>
      <c r="B621" s="9" t="n"/>
      <c r="C621" s="9" t="n"/>
      <c r="D621" s="9" t="n"/>
      <c r="E621" s="9" t="n"/>
      <c r="F621" s="11" t="n"/>
      <c r="G621" s="9" t="n"/>
      <c r="H621" s="9" t="n"/>
      <c r="I621" s="9">
        <f>IF(COUNTA($A621:$H621)=0,"",IF($J621="OTRO","NO","SI"))</f>
        <v/>
      </c>
      <c r="J621" s="9">
        <f>IF(COUNTA($A621:$H621)=0,"",IFERROR(LOOKUP(2,1/(((LISTS!$H$2:$H$26&lt;&gt;"")*ISNUMBER(SEARCH(LISTS!$H$2:$H$26,$G621)))+((LISTS!$I$2:$I$26&lt;&gt;"")*ISNUMBER(SEARCH(LISTS!$I$2:$I$26,$E621)))),LISTS!$K$2:$K$26),"OTRO"))</f>
        <v/>
      </c>
      <c r="K621" s="11">
        <f>IF($I621&lt;&gt;"SI",0,IFERROR($F621,0))</f>
        <v/>
      </c>
      <c r="L621" s="9">
        <f>IF(COUNTA($A621:$H621)=0,"",IF($J621="OTRO",IFERROR(LOOKUP(2,1/(((LISTS!$H$2:$H$26&lt;&gt;"")*ISNUMBER(SEARCH(LISTS!$H$2:$H$26,$G621)))+((LISTS!$I$2:$I$26&lt;&gt;"")*ISNUMBER(SEARCH(LISTS!$I$2:$I$26,$E621)))),LISTS!$L$2:$L$26),"Concepto DIAN no mapeado a casilla automatica"),IF(LEFT($J621,4)="TOPE","Control automatico DIAN: "&amp;$J621,"Casilla automatica: "&amp;$J621)))</f>
        <v/>
      </c>
    </row>
    <row r="622">
      <c r="A622" s="9" t="n"/>
      <c r="B622" s="9" t="n"/>
      <c r="C622" s="9" t="n"/>
      <c r="D622" s="9" t="n"/>
      <c r="E622" s="9" t="n"/>
      <c r="F622" s="11" t="n"/>
      <c r="G622" s="9" t="n"/>
      <c r="H622" s="9" t="n"/>
      <c r="I622" s="9">
        <f>IF(COUNTA($A622:$H622)=0,"",IF($J622="OTRO","NO","SI"))</f>
        <v/>
      </c>
      <c r="J622" s="9">
        <f>IF(COUNTA($A622:$H622)=0,"",IFERROR(LOOKUP(2,1/(((LISTS!$H$2:$H$26&lt;&gt;"")*ISNUMBER(SEARCH(LISTS!$H$2:$H$26,$G622)))+((LISTS!$I$2:$I$26&lt;&gt;"")*ISNUMBER(SEARCH(LISTS!$I$2:$I$26,$E622)))),LISTS!$K$2:$K$26),"OTRO"))</f>
        <v/>
      </c>
      <c r="K622" s="11">
        <f>IF($I622&lt;&gt;"SI",0,IFERROR($F622,0))</f>
        <v/>
      </c>
      <c r="L622" s="9">
        <f>IF(COUNTA($A622:$H622)=0,"",IF($J622="OTRO",IFERROR(LOOKUP(2,1/(((LISTS!$H$2:$H$26&lt;&gt;"")*ISNUMBER(SEARCH(LISTS!$H$2:$H$26,$G622)))+((LISTS!$I$2:$I$26&lt;&gt;"")*ISNUMBER(SEARCH(LISTS!$I$2:$I$26,$E622)))),LISTS!$L$2:$L$26),"Concepto DIAN no mapeado a casilla automatica"),IF(LEFT($J622,4)="TOPE","Control automatico DIAN: "&amp;$J622,"Casilla automatica: "&amp;$J622)))</f>
        <v/>
      </c>
    </row>
    <row r="623">
      <c r="A623" s="9" t="n"/>
      <c r="B623" s="9" t="n"/>
      <c r="C623" s="9" t="n"/>
      <c r="D623" s="9" t="n"/>
      <c r="E623" s="9" t="n"/>
      <c r="F623" s="11" t="n"/>
      <c r="G623" s="9" t="n"/>
      <c r="H623" s="9" t="n"/>
      <c r="I623" s="9">
        <f>IF(COUNTA($A623:$H623)=0,"",IF($J623="OTRO","NO","SI"))</f>
        <v/>
      </c>
      <c r="J623" s="9">
        <f>IF(COUNTA($A623:$H623)=0,"",IFERROR(LOOKUP(2,1/(((LISTS!$H$2:$H$26&lt;&gt;"")*ISNUMBER(SEARCH(LISTS!$H$2:$H$26,$G623)))+((LISTS!$I$2:$I$26&lt;&gt;"")*ISNUMBER(SEARCH(LISTS!$I$2:$I$26,$E623)))),LISTS!$K$2:$K$26),"OTRO"))</f>
        <v/>
      </c>
      <c r="K623" s="11">
        <f>IF($I623&lt;&gt;"SI",0,IFERROR($F623,0))</f>
        <v/>
      </c>
      <c r="L623" s="9">
        <f>IF(COUNTA($A623:$H623)=0,"",IF($J623="OTRO",IFERROR(LOOKUP(2,1/(((LISTS!$H$2:$H$26&lt;&gt;"")*ISNUMBER(SEARCH(LISTS!$H$2:$H$26,$G623)))+((LISTS!$I$2:$I$26&lt;&gt;"")*ISNUMBER(SEARCH(LISTS!$I$2:$I$26,$E623)))),LISTS!$L$2:$L$26),"Concepto DIAN no mapeado a casilla automatica"),IF(LEFT($J623,4)="TOPE","Control automatico DIAN: "&amp;$J623,"Casilla automatica: "&amp;$J623)))</f>
        <v/>
      </c>
    </row>
    <row r="624">
      <c r="A624" s="9" t="n"/>
      <c r="B624" s="9" t="n"/>
      <c r="C624" s="9" t="n"/>
      <c r="D624" s="9" t="n"/>
      <c r="E624" s="9" t="n"/>
      <c r="F624" s="11" t="n"/>
      <c r="G624" s="9" t="n"/>
      <c r="H624" s="9" t="n"/>
      <c r="I624" s="9">
        <f>IF(COUNTA($A624:$H624)=0,"",IF($J624="OTRO","NO","SI"))</f>
        <v/>
      </c>
      <c r="J624" s="9">
        <f>IF(COUNTA($A624:$H624)=0,"",IFERROR(LOOKUP(2,1/(((LISTS!$H$2:$H$26&lt;&gt;"")*ISNUMBER(SEARCH(LISTS!$H$2:$H$26,$G624)))+((LISTS!$I$2:$I$26&lt;&gt;"")*ISNUMBER(SEARCH(LISTS!$I$2:$I$26,$E624)))),LISTS!$K$2:$K$26),"OTRO"))</f>
        <v/>
      </c>
      <c r="K624" s="11">
        <f>IF($I624&lt;&gt;"SI",0,IFERROR($F624,0))</f>
        <v/>
      </c>
      <c r="L624" s="9">
        <f>IF(COUNTA($A624:$H624)=0,"",IF($J624="OTRO",IFERROR(LOOKUP(2,1/(((LISTS!$H$2:$H$26&lt;&gt;"")*ISNUMBER(SEARCH(LISTS!$H$2:$H$26,$G624)))+((LISTS!$I$2:$I$26&lt;&gt;"")*ISNUMBER(SEARCH(LISTS!$I$2:$I$26,$E624)))),LISTS!$L$2:$L$26),"Concepto DIAN no mapeado a casilla automatica"),IF(LEFT($J624,4)="TOPE","Control automatico DIAN: "&amp;$J624,"Casilla automatica: "&amp;$J624)))</f>
        <v/>
      </c>
    </row>
    <row r="625">
      <c r="A625" s="9" t="n"/>
      <c r="B625" s="9" t="n"/>
      <c r="C625" s="9" t="n"/>
      <c r="D625" s="9" t="n"/>
      <c r="E625" s="9" t="n"/>
      <c r="F625" s="11" t="n"/>
      <c r="G625" s="9" t="n"/>
      <c r="H625" s="9" t="n"/>
      <c r="I625" s="9">
        <f>IF(COUNTA($A625:$H625)=0,"",IF($J625="OTRO","NO","SI"))</f>
        <v/>
      </c>
      <c r="J625" s="9">
        <f>IF(COUNTA($A625:$H625)=0,"",IFERROR(LOOKUP(2,1/(((LISTS!$H$2:$H$26&lt;&gt;"")*ISNUMBER(SEARCH(LISTS!$H$2:$H$26,$G625)))+((LISTS!$I$2:$I$26&lt;&gt;"")*ISNUMBER(SEARCH(LISTS!$I$2:$I$26,$E625)))),LISTS!$K$2:$K$26),"OTRO"))</f>
        <v/>
      </c>
      <c r="K625" s="11">
        <f>IF($I625&lt;&gt;"SI",0,IFERROR($F625,0))</f>
        <v/>
      </c>
      <c r="L625" s="9">
        <f>IF(COUNTA($A625:$H625)=0,"",IF($J625="OTRO",IFERROR(LOOKUP(2,1/(((LISTS!$H$2:$H$26&lt;&gt;"")*ISNUMBER(SEARCH(LISTS!$H$2:$H$26,$G625)))+((LISTS!$I$2:$I$26&lt;&gt;"")*ISNUMBER(SEARCH(LISTS!$I$2:$I$26,$E625)))),LISTS!$L$2:$L$26),"Concepto DIAN no mapeado a casilla automatica"),IF(LEFT($J625,4)="TOPE","Control automatico DIAN: "&amp;$J625,"Casilla automatica: "&amp;$J625)))</f>
        <v/>
      </c>
    </row>
    <row r="626">
      <c r="A626" s="9" t="n"/>
      <c r="B626" s="9" t="n"/>
      <c r="C626" s="9" t="n"/>
      <c r="D626" s="9" t="n"/>
      <c r="E626" s="9" t="n"/>
      <c r="F626" s="11" t="n"/>
      <c r="G626" s="9" t="n"/>
      <c r="H626" s="9" t="n"/>
      <c r="I626" s="9">
        <f>IF(COUNTA($A626:$H626)=0,"",IF($J626="OTRO","NO","SI"))</f>
        <v/>
      </c>
      <c r="J626" s="9">
        <f>IF(COUNTA($A626:$H626)=0,"",IFERROR(LOOKUP(2,1/(((LISTS!$H$2:$H$26&lt;&gt;"")*ISNUMBER(SEARCH(LISTS!$H$2:$H$26,$G626)))+((LISTS!$I$2:$I$26&lt;&gt;"")*ISNUMBER(SEARCH(LISTS!$I$2:$I$26,$E626)))),LISTS!$K$2:$K$26),"OTRO"))</f>
        <v/>
      </c>
      <c r="K626" s="11">
        <f>IF($I626&lt;&gt;"SI",0,IFERROR($F626,0))</f>
        <v/>
      </c>
      <c r="L626" s="9">
        <f>IF(COUNTA($A626:$H626)=0,"",IF($J626="OTRO",IFERROR(LOOKUP(2,1/(((LISTS!$H$2:$H$26&lt;&gt;"")*ISNUMBER(SEARCH(LISTS!$H$2:$H$26,$G626)))+((LISTS!$I$2:$I$26&lt;&gt;"")*ISNUMBER(SEARCH(LISTS!$I$2:$I$26,$E626)))),LISTS!$L$2:$L$26),"Concepto DIAN no mapeado a casilla automatica"),IF(LEFT($J626,4)="TOPE","Control automatico DIAN: "&amp;$J626,"Casilla automatica: "&amp;$J626)))</f>
        <v/>
      </c>
    </row>
    <row r="627">
      <c r="A627" s="9" t="n"/>
      <c r="B627" s="9" t="n"/>
      <c r="C627" s="9" t="n"/>
      <c r="D627" s="9" t="n"/>
      <c r="E627" s="9" t="n"/>
      <c r="F627" s="11" t="n"/>
      <c r="G627" s="9" t="n"/>
      <c r="H627" s="9" t="n"/>
      <c r="I627" s="9">
        <f>IF(COUNTA($A627:$H627)=0,"",IF($J627="OTRO","NO","SI"))</f>
        <v/>
      </c>
      <c r="J627" s="9">
        <f>IF(COUNTA($A627:$H627)=0,"",IFERROR(LOOKUP(2,1/(((LISTS!$H$2:$H$26&lt;&gt;"")*ISNUMBER(SEARCH(LISTS!$H$2:$H$26,$G627)))+((LISTS!$I$2:$I$26&lt;&gt;"")*ISNUMBER(SEARCH(LISTS!$I$2:$I$26,$E627)))),LISTS!$K$2:$K$26),"OTRO"))</f>
        <v/>
      </c>
      <c r="K627" s="11">
        <f>IF($I627&lt;&gt;"SI",0,IFERROR($F627,0))</f>
        <v/>
      </c>
      <c r="L627" s="9">
        <f>IF(COUNTA($A627:$H627)=0,"",IF($J627="OTRO",IFERROR(LOOKUP(2,1/(((LISTS!$H$2:$H$26&lt;&gt;"")*ISNUMBER(SEARCH(LISTS!$H$2:$H$26,$G627)))+((LISTS!$I$2:$I$26&lt;&gt;"")*ISNUMBER(SEARCH(LISTS!$I$2:$I$26,$E627)))),LISTS!$L$2:$L$26),"Concepto DIAN no mapeado a casilla automatica"),IF(LEFT($J627,4)="TOPE","Control automatico DIAN: "&amp;$J627,"Casilla automatica: "&amp;$J627)))</f>
        <v/>
      </c>
    </row>
    <row r="628">
      <c r="A628" s="9" t="n"/>
      <c r="B628" s="9" t="n"/>
      <c r="C628" s="9" t="n"/>
      <c r="D628" s="9" t="n"/>
      <c r="E628" s="9" t="n"/>
      <c r="F628" s="11" t="n"/>
      <c r="G628" s="9" t="n"/>
      <c r="H628" s="9" t="n"/>
      <c r="I628" s="9">
        <f>IF(COUNTA($A628:$H628)=0,"",IF($J628="OTRO","NO","SI"))</f>
        <v/>
      </c>
      <c r="J628" s="9">
        <f>IF(COUNTA($A628:$H628)=0,"",IFERROR(LOOKUP(2,1/(((LISTS!$H$2:$H$26&lt;&gt;"")*ISNUMBER(SEARCH(LISTS!$H$2:$H$26,$G628)))+((LISTS!$I$2:$I$26&lt;&gt;"")*ISNUMBER(SEARCH(LISTS!$I$2:$I$26,$E628)))),LISTS!$K$2:$K$26),"OTRO"))</f>
        <v/>
      </c>
      <c r="K628" s="11">
        <f>IF($I628&lt;&gt;"SI",0,IFERROR($F628,0))</f>
        <v/>
      </c>
      <c r="L628" s="9">
        <f>IF(COUNTA($A628:$H628)=0,"",IF($J628="OTRO",IFERROR(LOOKUP(2,1/(((LISTS!$H$2:$H$26&lt;&gt;"")*ISNUMBER(SEARCH(LISTS!$H$2:$H$26,$G628)))+((LISTS!$I$2:$I$26&lt;&gt;"")*ISNUMBER(SEARCH(LISTS!$I$2:$I$26,$E628)))),LISTS!$L$2:$L$26),"Concepto DIAN no mapeado a casilla automatica"),IF(LEFT($J628,4)="TOPE","Control automatico DIAN: "&amp;$J628,"Casilla automatica: "&amp;$J628)))</f>
        <v/>
      </c>
    </row>
    <row r="629">
      <c r="A629" s="9" t="n"/>
      <c r="B629" s="9" t="n"/>
      <c r="C629" s="9" t="n"/>
      <c r="D629" s="9" t="n"/>
      <c r="E629" s="9" t="n"/>
      <c r="F629" s="11" t="n"/>
      <c r="G629" s="9" t="n"/>
      <c r="H629" s="9" t="n"/>
      <c r="I629" s="9">
        <f>IF(COUNTA($A629:$H629)=0,"",IF($J629="OTRO","NO","SI"))</f>
        <v/>
      </c>
      <c r="J629" s="9">
        <f>IF(COUNTA($A629:$H629)=0,"",IFERROR(LOOKUP(2,1/(((LISTS!$H$2:$H$26&lt;&gt;"")*ISNUMBER(SEARCH(LISTS!$H$2:$H$26,$G629)))+((LISTS!$I$2:$I$26&lt;&gt;"")*ISNUMBER(SEARCH(LISTS!$I$2:$I$26,$E629)))),LISTS!$K$2:$K$26),"OTRO"))</f>
        <v/>
      </c>
      <c r="K629" s="11">
        <f>IF($I629&lt;&gt;"SI",0,IFERROR($F629,0))</f>
        <v/>
      </c>
      <c r="L629" s="9">
        <f>IF(COUNTA($A629:$H629)=0,"",IF($J629="OTRO",IFERROR(LOOKUP(2,1/(((LISTS!$H$2:$H$26&lt;&gt;"")*ISNUMBER(SEARCH(LISTS!$H$2:$H$26,$G629)))+((LISTS!$I$2:$I$26&lt;&gt;"")*ISNUMBER(SEARCH(LISTS!$I$2:$I$26,$E629)))),LISTS!$L$2:$L$26),"Concepto DIAN no mapeado a casilla automatica"),IF(LEFT($J629,4)="TOPE","Control automatico DIAN: "&amp;$J629,"Casilla automatica: "&amp;$J629)))</f>
        <v/>
      </c>
    </row>
    <row r="630">
      <c r="A630" s="9" t="n"/>
      <c r="B630" s="9" t="n"/>
      <c r="C630" s="9" t="n"/>
      <c r="D630" s="9" t="n"/>
      <c r="E630" s="9" t="n"/>
      <c r="F630" s="11" t="n"/>
      <c r="G630" s="9" t="n"/>
      <c r="H630" s="9" t="n"/>
      <c r="I630" s="9">
        <f>IF(COUNTA($A630:$H630)=0,"",IF($J630="OTRO","NO","SI"))</f>
        <v/>
      </c>
      <c r="J630" s="9">
        <f>IF(COUNTA($A630:$H630)=0,"",IFERROR(LOOKUP(2,1/(((LISTS!$H$2:$H$26&lt;&gt;"")*ISNUMBER(SEARCH(LISTS!$H$2:$H$26,$G630)))+((LISTS!$I$2:$I$26&lt;&gt;"")*ISNUMBER(SEARCH(LISTS!$I$2:$I$26,$E630)))),LISTS!$K$2:$K$26),"OTRO"))</f>
        <v/>
      </c>
      <c r="K630" s="11">
        <f>IF($I630&lt;&gt;"SI",0,IFERROR($F630,0))</f>
        <v/>
      </c>
      <c r="L630" s="9">
        <f>IF(COUNTA($A630:$H630)=0,"",IF($J630="OTRO",IFERROR(LOOKUP(2,1/(((LISTS!$H$2:$H$26&lt;&gt;"")*ISNUMBER(SEARCH(LISTS!$H$2:$H$26,$G630)))+((LISTS!$I$2:$I$26&lt;&gt;"")*ISNUMBER(SEARCH(LISTS!$I$2:$I$26,$E630)))),LISTS!$L$2:$L$26),"Concepto DIAN no mapeado a casilla automatica"),IF(LEFT($J630,4)="TOPE","Control automatico DIAN: "&amp;$J630,"Casilla automatica: "&amp;$J630)))</f>
        <v/>
      </c>
    </row>
    <row r="631">
      <c r="A631" s="9" t="n"/>
      <c r="B631" s="9" t="n"/>
      <c r="C631" s="9" t="n"/>
      <c r="D631" s="9" t="n"/>
      <c r="E631" s="9" t="n"/>
      <c r="F631" s="11" t="n"/>
      <c r="G631" s="9" t="n"/>
      <c r="H631" s="9" t="n"/>
      <c r="I631" s="9">
        <f>IF(COUNTA($A631:$H631)=0,"",IF($J631="OTRO","NO","SI"))</f>
        <v/>
      </c>
      <c r="J631" s="9">
        <f>IF(COUNTA($A631:$H631)=0,"",IFERROR(LOOKUP(2,1/(((LISTS!$H$2:$H$26&lt;&gt;"")*ISNUMBER(SEARCH(LISTS!$H$2:$H$26,$G631)))+((LISTS!$I$2:$I$26&lt;&gt;"")*ISNUMBER(SEARCH(LISTS!$I$2:$I$26,$E631)))),LISTS!$K$2:$K$26),"OTRO"))</f>
        <v/>
      </c>
      <c r="K631" s="11">
        <f>IF($I631&lt;&gt;"SI",0,IFERROR($F631,0))</f>
        <v/>
      </c>
      <c r="L631" s="9">
        <f>IF(COUNTA($A631:$H631)=0,"",IF($J631="OTRO",IFERROR(LOOKUP(2,1/(((LISTS!$H$2:$H$26&lt;&gt;"")*ISNUMBER(SEARCH(LISTS!$H$2:$H$26,$G631)))+((LISTS!$I$2:$I$26&lt;&gt;"")*ISNUMBER(SEARCH(LISTS!$I$2:$I$26,$E631)))),LISTS!$L$2:$L$26),"Concepto DIAN no mapeado a casilla automatica"),IF(LEFT($J631,4)="TOPE","Control automatico DIAN: "&amp;$J631,"Casilla automatica: "&amp;$J631)))</f>
        <v/>
      </c>
    </row>
    <row r="632">
      <c r="A632" s="9" t="n"/>
      <c r="B632" s="9" t="n"/>
      <c r="C632" s="9" t="n"/>
      <c r="D632" s="9" t="n"/>
      <c r="E632" s="9" t="n"/>
      <c r="F632" s="11" t="n"/>
      <c r="G632" s="9" t="n"/>
      <c r="H632" s="9" t="n"/>
      <c r="I632" s="9">
        <f>IF(COUNTA($A632:$H632)=0,"",IF($J632="OTRO","NO","SI"))</f>
        <v/>
      </c>
      <c r="J632" s="9">
        <f>IF(COUNTA($A632:$H632)=0,"",IFERROR(LOOKUP(2,1/(((LISTS!$H$2:$H$26&lt;&gt;"")*ISNUMBER(SEARCH(LISTS!$H$2:$H$26,$G632)))+((LISTS!$I$2:$I$26&lt;&gt;"")*ISNUMBER(SEARCH(LISTS!$I$2:$I$26,$E632)))),LISTS!$K$2:$K$26),"OTRO"))</f>
        <v/>
      </c>
      <c r="K632" s="11">
        <f>IF($I632&lt;&gt;"SI",0,IFERROR($F632,0))</f>
        <v/>
      </c>
      <c r="L632" s="9">
        <f>IF(COUNTA($A632:$H632)=0,"",IF($J632="OTRO",IFERROR(LOOKUP(2,1/(((LISTS!$H$2:$H$26&lt;&gt;"")*ISNUMBER(SEARCH(LISTS!$H$2:$H$26,$G632)))+((LISTS!$I$2:$I$26&lt;&gt;"")*ISNUMBER(SEARCH(LISTS!$I$2:$I$26,$E632)))),LISTS!$L$2:$L$26),"Concepto DIAN no mapeado a casilla automatica"),IF(LEFT($J632,4)="TOPE","Control automatico DIAN: "&amp;$J632,"Casilla automatica: "&amp;$J632)))</f>
        <v/>
      </c>
    </row>
    <row r="633">
      <c r="A633" s="9" t="n"/>
      <c r="B633" s="9" t="n"/>
      <c r="C633" s="9" t="n"/>
      <c r="D633" s="9" t="n"/>
      <c r="E633" s="9" t="n"/>
      <c r="F633" s="11" t="n"/>
      <c r="G633" s="9" t="n"/>
      <c r="H633" s="9" t="n"/>
      <c r="I633" s="9">
        <f>IF(COUNTA($A633:$H633)=0,"",IF($J633="OTRO","NO","SI"))</f>
        <v/>
      </c>
      <c r="J633" s="9">
        <f>IF(COUNTA($A633:$H633)=0,"",IFERROR(LOOKUP(2,1/(((LISTS!$H$2:$H$26&lt;&gt;"")*ISNUMBER(SEARCH(LISTS!$H$2:$H$26,$G633)))+((LISTS!$I$2:$I$26&lt;&gt;"")*ISNUMBER(SEARCH(LISTS!$I$2:$I$26,$E633)))),LISTS!$K$2:$K$26),"OTRO"))</f>
        <v/>
      </c>
      <c r="K633" s="11">
        <f>IF($I633&lt;&gt;"SI",0,IFERROR($F633,0))</f>
        <v/>
      </c>
      <c r="L633" s="9">
        <f>IF(COUNTA($A633:$H633)=0,"",IF($J633="OTRO",IFERROR(LOOKUP(2,1/(((LISTS!$H$2:$H$26&lt;&gt;"")*ISNUMBER(SEARCH(LISTS!$H$2:$H$26,$G633)))+((LISTS!$I$2:$I$26&lt;&gt;"")*ISNUMBER(SEARCH(LISTS!$I$2:$I$26,$E633)))),LISTS!$L$2:$L$26),"Concepto DIAN no mapeado a casilla automatica"),IF(LEFT($J633,4)="TOPE","Control automatico DIAN: "&amp;$J633,"Casilla automatica: "&amp;$J633)))</f>
        <v/>
      </c>
    </row>
    <row r="634">
      <c r="A634" s="9" t="n"/>
      <c r="B634" s="9" t="n"/>
      <c r="C634" s="9" t="n"/>
      <c r="D634" s="9" t="n"/>
      <c r="E634" s="9" t="n"/>
      <c r="F634" s="11" t="n"/>
      <c r="G634" s="9" t="n"/>
      <c r="H634" s="9" t="n"/>
      <c r="I634" s="9">
        <f>IF(COUNTA($A634:$H634)=0,"",IF($J634="OTRO","NO","SI"))</f>
        <v/>
      </c>
      <c r="J634" s="9">
        <f>IF(COUNTA($A634:$H634)=0,"",IFERROR(LOOKUP(2,1/(((LISTS!$H$2:$H$26&lt;&gt;"")*ISNUMBER(SEARCH(LISTS!$H$2:$H$26,$G634)))+((LISTS!$I$2:$I$26&lt;&gt;"")*ISNUMBER(SEARCH(LISTS!$I$2:$I$26,$E634)))),LISTS!$K$2:$K$26),"OTRO"))</f>
        <v/>
      </c>
      <c r="K634" s="11">
        <f>IF($I634&lt;&gt;"SI",0,IFERROR($F634,0))</f>
        <v/>
      </c>
      <c r="L634" s="9">
        <f>IF(COUNTA($A634:$H634)=0,"",IF($J634="OTRO",IFERROR(LOOKUP(2,1/(((LISTS!$H$2:$H$26&lt;&gt;"")*ISNUMBER(SEARCH(LISTS!$H$2:$H$26,$G634)))+((LISTS!$I$2:$I$26&lt;&gt;"")*ISNUMBER(SEARCH(LISTS!$I$2:$I$26,$E634)))),LISTS!$L$2:$L$26),"Concepto DIAN no mapeado a casilla automatica"),IF(LEFT($J634,4)="TOPE","Control automatico DIAN: "&amp;$J634,"Casilla automatica: "&amp;$J634)))</f>
        <v/>
      </c>
    </row>
    <row r="635">
      <c r="A635" s="9" t="n"/>
      <c r="B635" s="9" t="n"/>
      <c r="C635" s="9" t="n"/>
      <c r="D635" s="9" t="n"/>
      <c r="E635" s="9" t="n"/>
      <c r="F635" s="11" t="n"/>
      <c r="G635" s="9" t="n"/>
      <c r="H635" s="9" t="n"/>
      <c r="I635" s="9">
        <f>IF(COUNTA($A635:$H635)=0,"",IF($J635="OTRO","NO","SI"))</f>
        <v/>
      </c>
      <c r="J635" s="9">
        <f>IF(COUNTA($A635:$H635)=0,"",IFERROR(LOOKUP(2,1/(((LISTS!$H$2:$H$26&lt;&gt;"")*ISNUMBER(SEARCH(LISTS!$H$2:$H$26,$G635)))+((LISTS!$I$2:$I$26&lt;&gt;"")*ISNUMBER(SEARCH(LISTS!$I$2:$I$26,$E635)))),LISTS!$K$2:$K$26),"OTRO"))</f>
        <v/>
      </c>
      <c r="K635" s="11">
        <f>IF($I635&lt;&gt;"SI",0,IFERROR($F635,0))</f>
        <v/>
      </c>
      <c r="L635" s="9">
        <f>IF(COUNTA($A635:$H635)=0,"",IF($J635="OTRO",IFERROR(LOOKUP(2,1/(((LISTS!$H$2:$H$26&lt;&gt;"")*ISNUMBER(SEARCH(LISTS!$H$2:$H$26,$G635)))+((LISTS!$I$2:$I$26&lt;&gt;"")*ISNUMBER(SEARCH(LISTS!$I$2:$I$26,$E635)))),LISTS!$L$2:$L$26),"Concepto DIAN no mapeado a casilla automatica"),IF(LEFT($J635,4)="TOPE","Control automatico DIAN: "&amp;$J635,"Casilla automatica: "&amp;$J635)))</f>
        <v/>
      </c>
    </row>
    <row r="636">
      <c r="A636" s="9" t="n"/>
      <c r="B636" s="9" t="n"/>
      <c r="C636" s="9" t="n"/>
      <c r="D636" s="9" t="n"/>
      <c r="E636" s="9" t="n"/>
      <c r="F636" s="11" t="n"/>
      <c r="G636" s="9" t="n"/>
      <c r="H636" s="9" t="n"/>
      <c r="I636" s="9">
        <f>IF(COUNTA($A636:$H636)=0,"",IF($J636="OTRO","NO","SI"))</f>
        <v/>
      </c>
      <c r="J636" s="9">
        <f>IF(COUNTA($A636:$H636)=0,"",IFERROR(LOOKUP(2,1/(((LISTS!$H$2:$H$26&lt;&gt;"")*ISNUMBER(SEARCH(LISTS!$H$2:$H$26,$G636)))+((LISTS!$I$2:$I$26&lt;&gt;"")*ISNUMBER(SEARCH(LISTS!$I$2:$I$26,$E636)))),LISTS!$K$2:$K$26),"OTRO"))</f>
        <v/>
      </c>
      <c r="K636" s="11">
        <f>IF($I636&lt;&gt;"SI",0,IFERROR($F636,0))</f>
        <v/>
      </c>
      <c r="L636" s="9">
        <f>IF(COUNTA($A636:$H636)=0,"",IF($J636="OTRO",IFERROR(LOOKUP(2,1/(((LISTS!$H$2:$H$26&lt;&gt;"")*ISNUMBER(SEARCH(LISTS!$H$2:$H$26,$G636)))+((LISTS!$I$2:$I$26&lt;&gt;"")*ISNUMBER(SEARCH(LISTS!$I$2:$I$26,$E636)))),LISTS!$L$2:$L$26),"Concepto DIAN no mapeado a casilla automatica"),IF(LEFT($J636,4)="TOPE","Control automatico DIAN: "&amp;$J636,"Casilla automatica: "&amp;$J636)))</f>
        <v/>
      </c>
    </row>
    <row r="637">
      <c r="A637" s="9" t="n"/>
      <c r="B637" s="9" t="n"/>
      <c r="C637" s="9" t="n"/>
      <c r="D637" s="9" t="n"/>
      <c r="E637" s="9" t="n"/>
      <c r="F637" s="11" t="n"/>
      <c r="G637" s="9" t="n"/>
      <c r="H637" s="9" t="n"/>
      <c r="I637" s="9">
        <f>IF(COUNTA($A637:$H637)=0,"",IF($J637="OTRO","NO","SI"))</f>
        <v/>
      </c>
      <c r="J637" s="9">
        <f>IF(COUNTA($A637:$H637)=0,"",IFERROR(LOOKUP(2,1/(((LISTS!$H$2:$H$26&lt;&gt;"")*ISNUMBER(SEARCH(LISTS!$H$2:$H$26,$G637)))+((LISTS!$I$2:$I$26&lt;&gt;"")*ISNUMBER(SEARCH(LISTS!$I$2:$I$26,$E637)))),LISTS!$K$2:$K$26),"OTRO"))</f>
        <v/>
      </c>
      <c r="K637" s="11">
        <f>IF($I637&lt;&gt;"SI",0,IFERROR($F637,0))</f>
        <v/>
      </c>
      <c r="L637" s="9">
        <f>IF(COUNTA($A637:$H637)=0,"",IF($J637="OTRO",IFERROR(LOOKUP(2,1/(((LISTS!$H$2:$H$26&lt;&gt;"")*ISNUMBER(SEARCH(LISTS!$H$2:$H$26,$G637)))+((LISTS!$I$2:$I$26&lt;&gt;"")*ISNUMBER(SEARCH(LISTS!$I$2:$I$26,$E637)))),LISTS!$L$2:$L$26),"Concepto DIAN no mapeado a casilla automatica"),IF(LEFT($J637,4)="TOPE","Control automatico DIAN: "&amp;$J637,"Casilla automatica: "&amp;$J637)))</f>
        <v/>
      </c>
    </row>
    <row r="638">
      <c r="A638" s="9" t="n"/>
      <c r="B638" s="9" t="n"/>
      <c r="C638" s="9" t="n"/>
      <c r="D638" s="9" t="n"/>
      <c r="E638" s="9" t="n"/>
      <c r="F638" s="11" t="n"/>
      <c r="G638" s="9" t="n"/>
      <c r="H638" s="9" t="n"/>
      <c r="I638" s="9">
        <f>IF(COUNTA($A638:$H638)=0,"",IF($J638="OTRO","NO","SI"))</f>
        <v/>
      </c>
      <c r="J638" s="9">
        <f>IF(COUNTA($A638:$H638)=0,"",IFERROR(LOOKUP(2,1/(((LISTS!$H$2:$H$26&lt;&gt;"")*ISNUMBER(SEARCH(LISTS!$H$2:$H$26,$G638)))+((LISTS!$I$2:$I$26&lt;&gt;"")*ISNUMBER(SEARCH(LISTS!$I$2:$I$26,$E638)))),LISTS!$K$2:$K$26),"OTRO"))</f>
        <v/>
      </c>
      <c r="K638" s="11">
        <f>IF($I638&lt;&gt;"SI",0,IFERROR($F638,0))</f>
        <v/>
      </c>
      <c r="L638" s="9">
        <f>IF(COUNTA($A638:$H638)=0,"",IF($J638="OTRO",IFERROR(LOOKUP(2,1/(((LISTS!$H$2:$H$26&lt;&gt;"")*ISNUMBER(SEARCH(LISTS!$H$2:$H$26,$G638)))+((LISTS!$I$2:$I$26&lt;&gt;"")*ISNUMBER(SEARCH(LISTS!$I$2:$I$26,$E638)))),LISTS!$L$2:$L$26),"Concepto DIAN no mapeado a casilla automatica"),IF(LEFT($J638,4)="TOPE","Control automatico DIAN: "&amp;$J638,"Casilla automatica: "&amp;$J638)))</f>
        <v/>
      </c>
    </row>
    <row r="639">
      <c r="A639" s="9" t="n"/>
      <c r="B639" s="9" t="n"/>
      <c r="C639" s="9" t="n"/>
      <c r="D639" s="9" t="n"/>
      <c r="E639" s="9" t="n"/>
      <c r="F639" s="11" t="n"/>
      <c r="G639" s="9" t="n"/>
      <c r="H639" s="9" t="n"/>
      <c r="I639" s="9">
        <f>IF(COUNTA($A639:$H639)=0,"",IF($J639="OTRO","NO","SI"))</f>
        <v/>
      </c>
      <c r="J639" s="9">
        <f>IF(COUNTA($A639:$H639)=0,"",IFERROR(LOOKUP(2,1/(((LISTS!$H$2:$H$26&lt;&gt;"")*ISNUMBER(SEARCH(LISTS!$H$2:$H$26,$G639)))+((LISTS!$I$2:$I$26&lt;&gt;"")*ISNUMBER(SEARCH(LISTS!$I$2:$I$26,$E639)))),LISTS!$K$2:$K$26),"OTRO"))</f>
        <v/>
      </c>
      <c r="K639" s="11">
        <f>IF($I639&lt;&gt;"SI",0,IFERROR($F639,0))</f>
        <v/>
      </c>
      <c r="L639" s="9">
        <f>IF(COUNTA($A639:$H639)=0,"",IF($J639="OTRO",IFERROR(LOOKUP(2,1/(((LISTS!$H$2:$H$26&lt;&gt;"")*ISNUMBER(SEARCH(LISTS!$H$2:$H$26,$G639)))+((LISTS!$I$2:$I$26&lt;&gt;"")*ISNUMBER(SEARCH(LISTS!$I$2:$I$26,$E639)))),LISTS!$L$2:$L$26),"Concepto DIAN no mapeado a casilla automatica"),IF(LEFT($J639,4)="TOPE","Control automatico DIAN: "&amp;$J639,"Casilla automatica: "&amp;$J639)))</f>
        <v/>
      </c>
    </row>
    <row r="640">
      <c r="A640" s="9" t="n"/>
      <c r="B640" s="9" t="n"/>
      <c r="C640" s="9" t="n"/>
      <c r="D640" s="9" t="n"/>
      <c r="E640" s="9" t="n"/>
      <c r="F640" s="11" t="n"/>
      <c r="G640" s="9" t="n"/>
      <c r="H640" s="9" t="n"/>
      <c r="I640" s="9">
        <f>IF(COUNTA($A640:$H640)=0,"",IF($J640="OTRO","NO","SI"))</f>
        <v/>
      </c>
      <c r="J640" s="9">
        <f>IF(COUNTA($A640:$H640)=0,"",IFERROR(LOOKUP(2,1/(((LISTS!$H$2:$H$26&lt;&gt;"")*ISNUMBER(SEARCH(LISTS!$H$2:$H$26,$G640)))+((LISTS!$I$2:$I$26&lt;&gt;"")*ISNUMBER(SEARCH(LISTS!$I$2:$I$26,$E640)))),LISTS!$K$2:$K$26),"OTRO"))</f>
        <v/>
      </c>
      <c r="K640" s="11">
        <f>IF($I640&lt;&gt;"SI",0,IFERROR($F640,0))</f>
        <v/>
      </c>
      <c r="L640" s="9">
        <f>IF(COUNTA($A640:$H640)=0,"",IF($J640="OTRO",IFERROR(LOOKUP(2,1/(((LISTS!$H$2:$H$26&lt;&gt;"")*ISNUMBER(SEARCH(LISTS!$H$2:$H$26,$G640)))+((LISTS!$I$2:$I$26&lt;&gt;"")*ISNUMBER(SEARCH(LISTS!$I$2:$I$26,$E640)))),LISTS!$L$2:$L$26),"Concepto DIAN no mapeado a casilla automatica"),IF(LEFT($J640,4)="TOPE","Control automatico DIAN: "&amp;$J640,"Casilla automatica: "&amp;$J640)))</f>
        <v/>
      </c>
    </row>
    <row r="641">
      <c r="A641" s="9" t="n"/>
      <c r="B641" s="9" t="n"/>
      <c r="C641" s="9" t="n"/>
      <c r="D641" s="9" t="n"/>
      <c r="E641" s="9" t="n"/>
      <c r="F641" s="11" t="n"/>
      <c r="G641" s="9" t="n"/>
      <c r="H641" s="9" t="n"/>
      <c r="I641" s="9">
        <f>IF(COUNTA($A641:$H641)=0,"",IF($J641="OTRO","NO","SI"))</f>
        <v/>
      </c>
      <c r="J641" s="9">
        <f>IF(COUNTA($A641:$H641)=0,"",IFERROR(LOOKUP(2,1/(((LISTS!$H$2:$H$26&lt;&gt;"")*ISNUMBER(SEARCH(LISTS!$H$2:$H$26,$G641)))+((LISTS!$I$2:$I$26&lt;&gt;"")*ISNUMBER(SEARCH(LISTS!$I$2:$I$26,$E641)))),LISTS!$K$2:$K$26),"OTRO"))</f>
        <v/>
      </c>
      <c r="K641" s="11">
        <f>IF($I641&lt;&gt;"SI",0,IFERROR($F641,0))</f>
        <v/>
      </c>
      <c r="L641" s="9">
        <f>IF(COUNTA($A641:$H641)=0,"",IF($J641="OTRO",IFERROR(LOOKUP(2,1/(((LISTS!$H$2:$H$26&lt;&gt;"")*ISNUMBER(SEARCH(LISTS!$H$2:$H$26,$G641)))+((LISTS!$I$2:$I$26&lt;&gt;"")*ISNUMBER(SEARCH(LISTS!$I$2:$I$26,$E641)))),LISTS!$L$2:$L$26),"Concepto DIAN no mapeado a casilla automatica"),IF(LEFT($J641,4)="TOPE","Control automatico DIAN: "&amp;$J641,"Casilla automatica: "&amp;$J641)))</f>
        <v/>
      </c>
    </row>
    <row r="642">
      <c r="A642" s="9" t="n"/>
      <c r="B642" s="9" t="n"/>
      <c r="C642" s="9" t="n"/>
      <c r="D642" s="9" t="n"/>
      <c r="E642" s="9" t="n"/>
      <c r="F642" s="11" t="n"/>
      <c r="G642" s="9" t="n"/>
      <c r="H642" s="9" t="n"/>
      <c r="I642" s="9">
        <f>IF(COUNTA($A642:$H642)=0,"",IF($J642="OTRO","NO","SI"))</f>
        <v/>
      </c>
      <c r="J642" s="9">
        <f>IF(COUNTA($A642:$H642)=0,"",IFERROR(LOOKUP(2,1/(((LISTS!$H$2:$H$26&lt;&gt;"")*ISNUMBER(SEARCH(LISTS!$H$2:$H$26,$G642)))+((LISTS!$I$2:$I$26&lt;&gt;"")*ISNUMBER(SEARCH(LISTS!$I$2:$I$26,$E642)))),LISTS!$K$2:$K$26),"OTRO"))</f>
        <v/>
      </c>
      <c r="K642" s="11">
        <f>IF($I642&lt;&gt;"SI",0,IFERROR($F642,0))</f>
        <v/>
      </c>
      <c r="L642" s="9">
        <f>IF(COUNTA($A642:$H642)=0,"",IF($J642="OTRO",IFERROR(LOOKUP(2,1/(((LISTS!$H$2:$H$26&lt;&gt;"")*ISNUMBER(SEARCH(LISTS!$H$2:$H$26,$G642)))+((LISTS!$I$2:$I$26&lt;&gt;"")*ISNUMBER(SEARCH(LISTS!$I$2:$I$26,$E642)))),LISTS!$L$2:$L$26),"Concepto DIAN no mapeado a casilla automatica"),IF(LEFT($J642,4)="TOPE","Control automatico DIAN: "&amp;$J642,"Casilla automatica: "&amp;$J642)))</f>
        <v/>
      </c>
    </row>
    <row r="643">
      <c r="A643" s="9" t="n"/>
      <c r="B643" s="9" t="n"/>
      <c r="C643" s="9" t="n"/>
      <c r="D643" s="9" t="n"/>
      <c r="E643" s="9" t="n"/>
      <c r="F643" s="11" t="n"/>
      <c r="G643" s="9" t="n"/>
      <c r="H643" s="9" t="n"/>
      <c r="I643" s="9">
        <f>IF(COUNTA($A643:$H643)=0,"",IF($J643="OTRO","NO","SI"))</f>
        <v/>
      </c>
      <c r="J643" s="9">
        <f>IF(COUNTA($A643:$H643)=0,"",IFERROR(LOOKUP(2,1/(((LISTS!$H$2:$H$26&lt;&gt;"")*ISNUMBER(SEARCH(LISTS!$H$2:$H$26,$G643)))+((LISTS!$I$2:$I$26&lt;&gt;"")*ISNUMBER(SEARCH(LISTS!$I$2:$I$26,$E643)))),LISTS!$K$2:$K$26),"OTRO"))</f>
        <v/>
      </c>
      <c r="K643" s="11">
        <f>IF($I643&lt;&gt;"SI",0,IFERROR($F643,0))</f>
        <v/>
      </c>
      <c r="L643" s="9">
        <f>IF(COUNTA($A643:$H643)=0,"",IF($J643="OTRO",IFERROR(LOOKUP(2,1/(((LISTS!$H$2:$H$26&lt;&gt;"")*ISNUMBER(SEARCH(LISTS!$H$2:$H$26,$G643)))+((LISTS!$I$2:$I$26&lt;&gt;"")*ISNUMBER(SEARCH(LISTS!$I$2:$I$26,$E643)))),LISTS!$L$2:$L$26),"Concepto DIAN no mapeado a casilla automatica"),IF(LEFT($J643,4)="TOPE","Control automatico DIAN: "&amp;$J643,"Casilla automatica: "&amp;$J643)))</f>
        <v/>
      </c>
    </row>
    <row r="644">
      <c r="A644" s="9" t="n"/>
      <c r="B644" s="9" t="n"/>
      <c r="C644" s="9" t="n"/>
      <c r="D644" s="9" t="n"/>
      <c r="E644" s="9" t="n"/>
      <c r="F644" s="11" t="n"/>
      <c r="G644" s="9" t="n"/>
      <c r="H644" s="9" t="n"/>
      <c r="I644" s="9">
        <f>IF(COUNTA($A644:$H644)=0,"",IF($J644="OTRO","NO","SI"))</f>
        <v/>
      </c>
      <c r="J644" s="9">
        <f>IF(COUNTA($A644:$H644)=0,"",IFERROR(LOOKUP(2,1/(((LISTS!$H$2:$H$26&lt;&gt;"")*ISNUMBER(SEARCH(LISTS!$H$2:$H$26,$G644)))+((LISTS!$I$2:$I$26&lt;&gt;"")*ISNUMBER(SEARCH(LISTS!$I$2:$I$26,$E644)))),LISTS!$K$2:$K$26),"OTRO"))</f>
        <v/>
      </c>
      <c r="K644" s="11">
        <f>IF($I644&lt;&gt;"SI",0,IFERROR($F644,0))</f>
        <v/>
      </c>
      <c r="L644" s="9">
        <f>IF(COUNTA($A644:$H644)=0,"",IF($J644="OTRO",IFERROR(LOOKUP(2,1/(((LISTS!$H$2:$H$26&lt;&gt;"")*ISNUMBER(SEARCH(LISTS!$H$2:$H$26,$G644)))+((LISTS!$I$2:$I$26&lt;&gt;"")*ISNUMBER(SEARCH(LISTS!$I$2:$I$26,$E644)))),LISTS!$L$2:$L$26),"Concepto DIAN no mapeado a casilla automatica"),IF(LEFT($J644,4)="TOPE","Control automatico DIAN: "&amp;$J644,"Casilla automatica: "&amp;$J644)))</f>
        <v/>
      </c>
    </row>
    <row r="645">
      <c r="A645" s="9" t="n"/>
      <c r="B645" s="9" t="n"/>
      <c r="C645" s="9" t="n"/>
      <c r="D645" s="9" t="n"/>
      <c r="E645" s="9" t="n"/>
      <c r="F645" s="11" t="n"/>
      <c r="G645" s="9" t="n"/>
      <c r="H645" s="9" t="n"/>
      <c r="I645" s="9">
        <f>IF(COUNTA($A645:$H645)=0,"",IF($J645="OTRO","NO","SI"))</f>
        <v/>
      </c>
      <c r="J645" s="9">
        <f>IF(COUNTA($A645:$H645)=0,"",IFERROR(LOOKUP(2,1/(((LISTS!$H$2:$H$26&lt;&gt;"")*ISNUMBER(SEARCH(LISTS!$H$2:$H$26,$G645)))+((LISTS!$I$2:$I$26&lt;&gt;"")*ISNUMBER(SEARCH(LISTS!$I$2:$I$26,$E645)))),LISTS!$K$2:$K$26),"OTRO"))</f>
        <v/>
      </c>
      <c r="K645" s="11">
        <f>IF($I645&lt;&gt;"SI",0,IFERROR($F645,0))</f>
        <v/>
      </c>
      <c r="L645" s="9">
        <f>IF(COUNTA($A645:$H645)=0,"",IF($J645="OTRO",IFERROR(LOOKUP(2,1/(((LISTS!$H$2:$H$26&lt;&gt;"")*ISNUMBER(SEARCH(LISTS!$H$2:$H$26,$G645)))+((LISTS!$I$2:$I$26&lt;&gt;"")*ISNUMBER(SEARCH(LISTS!$I$2:$I$26,$E645)))),LISTS!$L$2:$L$26),"Concepto DIAN no mapeado a casilla automatica"),IF(LEFT($J645,4)="TOPE","Control automatico DIAN: "&amp;$J645,"Casilla automatica: "&amp;$J645)))</f>
        <v/>
      </c>
    </row>
    <row r="646">
      <c r="A646" s="9" t="n"/>
      <c r="B646" s="9" t="n"/>
      <c r="C646" s="9" t="n"/>
      <c r="D646" s="9" t="n"/>
      <c r="E646" s="9" t="n"/>
      <c r="F646" s="11" t="n"/>
      <c r="G646" s="9" t="n"/>
      <c r="H646" s="9" t="n"/>
      <c r="I646" s="9">
        <f>IF(COUNTA($A646:$H646)=0,"",IF($J646="OTRO","NO","SI"))</f>
        <v/>
      </c>
      <c r="J646" s="9">
        <f>IF(COUNTA($A646:$H646)=0,"",IFERROR(LOOKUP(2,1/(((LISTS!$H$2:$H$26&lt;&gt;"")*ISNUMBER(SEARCH(LISTS!$H$2:$H$26,$G646)))+((LISTS!$I$2:$I$26&lt;&gt;"")*ISNUMBER(SEARCH(LISTS!$I$2:$I$26,$E646)))),LISTS!$K$2:$K$26),"OTRO"))</f>
        <v/>
      </c>
      <c r="K646" s="11">
        <f>IF($I646&lt;&gt;"SI",0,IFERROR($F646,0))</f>
        <v/>
      </c>
      <c r="L646" s="9">
        <f>IF(COUNTA($A646:$H646)=0,"",IF($J646="OTRO",IFERROR(LOOKUP(2,1/(((LISTS!$H$2:$H$26&lt;&gt;"")*ISNUMBER(SEARCH(LISTS!$H$2:$H$26,$G646)))+((LISTS!$I$2:$I$26&lt;&gt;"")*ISNUMBER(SEARCH(LISTS!$I$2:$I$26,$E646)))),LISTS!$L$2:$L$26),"Concepto DIAN no mapeado a casilla automatica"),IF(LEFT($J646,4)="TOPE","Control automatico DIAN: "&amp;$J646,"Casilla automatica: "&amp;$J646)))</f>
        <v/>
      </c>
    </row>
    <row r="647">
      <c r="A647" s="9" t="n"/>
      <c r="B647" s="9" t="n"/>
      <c r="C647" s="9" t="n"/>
      <c r="D647" s="9" t="n"/>
      <c r="E647" s="9" t="n"/>
      <c r="F647" s="11" t="n"/>
      <c r="G647" s="9" t="n"/>
      <c r="H647" s="9" t="n"/>
      <c r="I647" s="9">
        <f>IF(COUNTA($A647:$H647)=0,"",IF($J647="OTRO","NO","SI"))</f>
        <v/>
      </c>
      <c r="J647" s="9">
        <f>IF(COUNTA($A647:$H647)=0,"",IFERROR(LOOKUP(2,1/(((LISTS!$H$2:$H$26&lt;&gt;"")*ISNUMBER(SEARCH(LISTS!$H$2:$H$26,$G647)))+((LISTS!$I$2:$I$26&lt;&gt;"")*ISNUMBER(SEARCH(LISTS!$I$2:$I$26,$E647)))),LISTS!$K$2:$K$26),"OTRO"))</f>
        <v/>
      </c>
      <c r="K647" s="11">
        <f>IF($I647&lt;&gt;"SI",0,IFERROR($F647,0))</f>
        <v/>
      </c>
      <c r="L647" s="9">
        <f>IF(COUNTA($A647:$H647)=0,"",IF($J647="OTRO",IFERROR(LOOKUP(2,1/(((LISTS!$H$2:$H$26&lt;&gt;"")*ISNUMBER(SEARCH(LISTS!$H$2:$H$26,$G647)))+((LISTS!$I$2:$I$26&lt;&gt;"")*ISNUMBER(SEARCH(LISTS!$I$2:$I$26,$E647)))),LISTS!$L$2:$L$26),"Concepto DIAN no mapeado a casilla automatica"),IF(LEFT($J647,4)="TOPE","Control automatico DIAN: "&amp;$J647,"Casilla automatica: "&amp;$J647)))</f>
        <v/>
      </c>
    </row>
    <row r="648">
      <c r="A648" s="9" t="n"/>
      <c r="B648" s="9" t="n"/>
      <c r="C648" s="9" t="n"/>
      <c r="D648" s="9" t="n"/>
      <c r="E648" s="9" t="n"/>
      <c r="F648" s="11" t="n"/>
      <c r="G648" s="9" t="n"/>
      <c r="H648" s="9" t="n"/>
      <c r="I648" s="9">
        <f>IF(COUNTA($A648:$H648)=0,"",IF($J648="OTRO","NO","SI"))</f>
        <v/>
      </c>
      <c r="J648" s="9">
        <f>IF(COUNTA($A648:$H648)=0,"",IFERROR(LOOKUP(2,1/(((LISTS!$H$2:$H$26&lt;&gt;"")*ISNUMBER(SEARCH(LISTS!$H$2:$H$26,$G648)))+((LISTS!$I$2:$I$26&lt;&gt;"")*ISNUMBER(SEARCH(LISTS!$I$2:$I$26,$E648)))),LISTS!$K$2:$K$26),"OTRO"))</f>
        <v/>
      </c>
      <c r="K648" s="11">
        <f>IF($I648&lt;&gt;"SI",0,IFERROR($F648,0))</f>
        <v/>
      </c>
      <c r="L648" s="9">
        <f>IF(COUNTA($A648:$H648)=0,"",IF($J648="OTRO",IFERROR(LOOKUP(2,1/(((LISTS!$H$2:$H$26&lt;&gt;"")*ISNUMBER(SEARCH(LISTS!$H$2:$H$26,$G648)))+((LISTS!$I$2:$I$26&lt;&gt;"")*ISNUMBER(SEARCH(LISTS!$I$2:$I$26,$E648)))),LISTS!$L$2:$L$26),"Concepto DIAN no mapeado a casilla automatica"),IF(LEFT($J648,4)="TOPE","Control automatico DIAN: "&amp;$J648,"Casilla automatica: "&amp;$J648)))</f>
        <v/>
      </c>
    </row>
    <row r="649">
      <c r="A649" s="9" t="n"/>
      <c r="B649" s="9" t="n"/>
      <c r="C649" s="9" t="n"/>
      <c r="D649" s="9" t="n"/>
      <c r="E649" s="9" t="n"/>
      <c r="F649" s="11" t="n"/>
      <c r="G649" s="9" t="n"/>
      <c r="H649" s="9" t="n"/>
      <c r="I649" s="9">
        <f>IF(COUNTA($A649:$H649)=0,"",IF($J649="OTRO","NO","SI"))</f>
        <v/>
      </c>
      <c r="J649" s="9">
        <f>IF(COUNTA($A649:$H649)=0,"",IFERROR(LOOKUP(2,1/(((LISTS!$H$2:$H$26&lt;&gt;"")*ISNUMBER(SEARCH(LISTS!$H$2:$H$26,$G649)))+((LISTS!$I$2:$I$26&lt;&gt;"")*ISNUMBER(SEARCH(LISTS!$I$2:$I$26,$E649)))),LISTS!$K$2:$K$26),"OTRO"))</f>
        <v/>
      </c>
      <c r="K649" s="11">
        <f>IF($I649&lt;&gt;"SI",0,IFERROR($F649,0))</f>
        <v/>
      </c>
      <c r="L649" s="9">
        <f>IF(COUNTA($A649:$H649)=0,"",IF($J649="OTRO",IFERROR(LOOKUP(2,1/(((LISTS!$H$2:$H$26&lt;&gt;"")*ISNUMBER(SEARCH(LISTS!$H$2:$H$26,$G649)))+((LISTS!$I$2:$I$26&lt;&gt;"")*ISNUMBER(SEARCH(LISTS!$I$2:$I$26,$E649)))),LISTS!$L$2:$L$26),"Concepto DIAN no mapeado a casilla automatica"),IF(LEFT($J649,4)="TOPE","Control automatico DIAN: "&amp;$J649,"Casilla automatica: "&amp;$J649)))</f>
        <v/>
      </c>
    </row>
    <row r="650">
      <c r="A650" s="9" t="n"/>
      <c r="B650" s="9" t="n"/>
      <c r="C650" s="9" t="n"/>
      <c r="D650" s="9" t="n"/>
      <c r="E650" s="9" t="n"/>
      <c r="F650" s="11" t="n"/>
      <c r="G650" s="9" t="n"/>
      <c r="H650" s="9" t="n"/>
      <c r="I650" s="9">
        <f>IF(COUNTA($A650:$H650)=0,"",IF($J650="OTRO","NO","SI"))</f>
        <v/>
      </c>
      <c r="J650" s="9">
        <f>IF(COUNTA($A650:$H650)=0,"",IFERROR(LOOKUP(2,1/(((LISTS!$H$2:$H$26&lt;&gt;"")*ISNUMBER(SEARCH(LISTS!$H$2:$H$26,$G650)))+((LISTS!$I$2:$I$26&lt;&gt;"")*ISNUMBER(SEARCH(LISTS!$I$2:$I$26,$E650)))),LISTS!$K$2:$K$26),"OTRO"))</f>
        <v/>
      </c>
      <c r="K650" s="11">
        <f>IF($I650&lt;&gt;"SI",0,IFERROR($F650,0))</f>
        <v/>
      </c>
      <c r="L650" s="9">
        <f>IF(COUNTA($A650:$H650)=0,"",IF($J650="OTRO",IFERROR(LOOKUP(2,1/(((LISTS!$H$2:$H$26&lt;&gt;"")*ISNUMBER(SEARCH(LISTS!$H$2:$H$26,$G650)))+((LISTS!$I$2:$I$26&lt;&gt;"")*ISNUMBER(SEARCH(LISTS!$I$2:$I$26,$E650)))),LISTS!$L$2:$L$26),"Concepto DIAN no mapeado a casilla automatica"),IF(LEFT($J650,4)="TOPE","Control automatico DIAN: "&amp;$J650,"Casilla automatica: "&amp;$J650)))</f>
        <v/>
      </c>
    </row>
    <row r="651">
      <c r="A651" s="9" t="n"/>
      <c r="B651" s="9" t="n"/>
      <c r="C651" s="9" t="n"/>
      <c r="D651" s="9" t="n"/>
      <c r="E651" s="9" t="n"/>
      <c r="F651" s="11" t="n"/>
      <c r="G651" s="9" t="n"/>
      <c r="H651" s="9" t="n"/>
      <c r="I651" s="9">
        <f>IF(COUNTA($A651:$H651)=0,"",IF($J651="OTRO","NO","SI"))</f>
        <v/>
      </c>
      <c r="J651" s="9">
        <f>IF(COUNTA($A651:$H651)=0,"",IFERROR(LOOKUP(2,1/(((LISTS!$H$2:$H$26&lt;&gt;"")*ISNUMBER(SEARCH(LISTS!$H$2:$H$26,$G651)))+((LISTS!$I$2:$I$26&lt;&gt;"")*ISNUMBER(SEARCH(LISTS!$I$2:$I$26,$E651)))),LISTS!$K$2:$K$26),"OTRO"))</f>
        <v/>
      </c>
      <c r="K651" s="11">
        <f>IF($I651&lt;&gt;"SI",0,IFERROR($F651,0))</f>
        <v/>
      </c>
      <c r="L651" s="9">
        <f>IF(COUNTA($A651:$H651)=0,"",IF($J651="OTRO",IFERROR(LOOKUP(2,1/(((LISTS!$H$2:$H$26&lt;&gt;"")*ISNUMBER(SEARCH(LISTS!$H$2:$H$26,$G651)))+((LISTS!$I$2:$I$26&lt;&gt;"")*ISNUMBER(SEARCH(LISTS!$I$2:$I$26,$E651)))),LISTS!$L$2:$L$26),"Concepto DIAN no mapeado a casilla automatica"),IF(LEFT($J651,4)="TOPE","Control automatico DIAN: "&amp;$J651,"Casilla automatica: "&amp;$J651)))</f>
        <v/>
      </c>
    </row>
    <row r="652">
      <c r="A652" s="9" t="n"/>
      <c r="B652" s="9" t="n"/>
      <c r="C652" s="9" t="n"/>
      <c r="D652" s="9" t="n"/>
      <c r="E652" s="9" t="n"/>
      <c r="F652" s="11" t="n"/>
      <c r="G652" s="9" t="n"/>
      <c r="H652" s="9" t="n"/>
      <c r="I652" s="9">
        <f>IF(COUNTA($A652:$H652)=0,"",IF($J652="OTRO","NO","SI"))</f>
        <v/>
      </c>
      <c r="J652" s="9">
        <f>IF(COUNTA($A652:$H652)=0,"",IFERROR(LOOKUP(2,1/(((LISTS!$H$2:$H$26&lt;&gt;"")*ISNUMBER(SEARCH(LISTS!$H$2:$H$26,$G652)))+((LISTS!$I$2:$I$26&lt;&gt;"")*ISNUMBER(SEARCH(LISTS!$I$2:$I$26,$E652)))),LISTS!$K$2:$K$26),"OTRO"))</f>
        <v/>
      </c>
      <c r="K652" s="11">
        <f>IF($I652&lt;&gt;"SI",0,IFERROR($F652,0))</f>
        <v/>
      </c>
      <c r="L652" s="9">
        <f>IF(COUNTA($A652:$H652)=0,"",IF($J652="OTRO",IFERROR(LOOKUP(2,1/(((LISTS!$H$2:$H$26&lt;&gt;"")*ISNUMBER(SEARCH(LISTS!$H$2:$H$26,$G652)))+((LISTS!$I$2:$I$26&lt;&gt;"")*ISNUMBER(SEARCH(LISTS!$I$2:$I$26,$E652)))),LISTS!$L$2:$L$26),"Concepto DIAN no mapeado a casilla automatica"),IF(LEFT($J652,4)="TOPE","Control automatico DIAN: "&amp;$J652,"Casilla automatica: "&amp;$J652)))</f>
        <v/>
      </c>
    </row>
    <row r="653">
      <c r="A653" s="9" t="n"/>
      <c r="B653" s="9" t="n"/>
      <c r="C653" s="9" t="n"/>
      <c r="D653" s="9" t="n"/>
      <c r="E653" s="9" t="n"/>
      <c r="F653" s="11" t="n"/>
      <c r="G653" s="9" t="n"/>
      <c r="H653" s="9" t="n"/>
      <c r="I653" s="9">
        <f>IF(COUNTA($A653:$H653)=0,"",IF($J653="OTRO","NO","SI"))</f>
        <v/>
      </c>
      <c r="J653" s="9">
        <f>IF(COUNTA($A653:$H653)=0,"",IFERROR(LOOKUP(2,1/(((LISTS!$H$2:$H$26&lt;&gt;"")*ISNUMBER(SEARCH(LISTS!$H$2:$H$26,$G653)))+((LISTS!$I$2:$I$26&lt;&gt;"")*ISNUMBER(SEARCH(LISTS!$I$2:$I$26,$E653)))),LISTS!$K$2:$K$26),"OTRO"))</f>
        <v/>
      </c>
      <c r="K653" s="11">
        <f>IF($I653&lt;&gt;"SI",0,IFERROR($F653,0))</f>
        <v/>
      </c>
      <c r="L653" s="9">
        <f>IF(COUNTA($A653:$H653)=0,"",IF($J653="OTRO",IFERROR(LOOKUP(2,1/(((LISTS!$H$2:$H$26&lt;&gt;"")*ISNUMBER(SEARCH(LISTS!$H$2:$H$26,$G653)))+((LISTS!$I$2:$I$26&lt;&gt;"")*ISNUMBER(SEARCH(LISTS!$I$2:$I$26,$E653)))),LISTS!$L$2:$L$26),"Concepto DIAN no mapeado a casilla automatica"),IF(LEFT($J653,4)="TOPE","Control automatico DIAN: "&amp;$J653,"Casilla automatica: "&amp;$J653)))</f>
        <v/>
      </c>
    </row>
    <row r="654">
      <c r="A654" s="9" t="n"/>
      <c r="B654" s="9" t="n"/>
      <c r="C654" s="9" t="n"/>
      <c r="D654" s="9" t="n"/>
      <c r="E654" s="9" t="n"/>
      <c r="F654" s="11" t="n"/>
      <c r="G654" s="9" t="n"/>
      <c r="H654" s="9" t="n"/>
      <c r="I654" s="9">
        <f>IF(COUNTA($A654:$H654)=0,"",IF($J654="OTRO","NO","SI"))</f>
        <v/>
      </c>
      <c r="J654" s="9">
        <f>IF(COUNTA($A654:$H654)=0,"",IFERROR(LOOKUP(2,1/(((LISTS!$H$2:$H$26&lt;&gt;"")*ISNUMBER(SEARCH(LISTS!$H$2:$H$26,$G654)))+((LISTS!$I$2:$I$26&lt;&gt;"")*ISNUMBER(SEARCH(LISTS!$I$2:$I$26,$E654)))),LISTS!$K$2:$K$26),"OTRO"))</f>
        <v/>
      </c>
      <c r="K654" s="11">
        <f>IF($I654&lt;&gt;"SI",0,IFERROR($F654,0))</f>
        <v/>
      </c>
      <c r="L654" s="9">
        <f>IF(COUNTA($A654:$H654)=0,"",IF($J654="OTRO",IFERROR(LOOKUP(2,1/(((LISTS!$H$2:$H$26&lt;&gt;"")*ISNUMBER(SEARCH(LISTS!$H$2:$H$26,$G654)))+((LISTS!$I$2:$I$26&lt;&gt;"")*ISNUMBER(SEARCH(LISTS!$I$2:$I$26,$E654)))),LISTS!$L$2:$L$26),"Concepto DIAN no mapeado a casilla automatica"),IF(LEFT($J654,4)="TOPE","Control automatico DIAN: "&amp;$J654,"Casilla automatica: "&amp;$J654)))</f>
        <v/>
      </c>
    </row>
    <row r="655">
      <c r="A655" s="9" t="n"/>
      <c r="B655" s="9" t="n"/>
      <c r="C655" s="9" t="n"/>
      <c r="D655" s="9" t="n"/>
      <c r="E655" s="9" t="n"/>
      <c r="F655" s="11" t="n"/>
      <c r="G655" s="9" t="n"/>
      <c r="H655" s="9" t="n"/>
      <c r="I655" s="9">
        <f>IF(COUNTA($A655:$H655)=0,"",IF($J655="OTRO","NO","SI"))</f>
        <v/>
      </c>
      <c r="J655" s="9">
        <f>IF(COUNTA($A655:$H655)=0,"",IFERROR(LOOKUP(2,1/(((LISTS!$H$2:$H$26&lt;&gt;"")*ISNUMBER(SEARCH(LISTS!$H$2:$H$26,$G655)))+((LISTS!$I$2:$I$26&lt;&gt;"")*ISNUMBER(SEARCH(LISTS!$I$2:$I$26,$E655)))),LISTS!$K$2:$K$26),"OTRO"))</f>
        <v/>
      </c>
      <c r="K655" s="11">
        <f>IF($I655&lt;&gt;"SI",0,IFERROR($F655,0))</f>
        <v/>
      </c>
      <c r="L655" s="9">
        <f>IF(COUNTA($A655:$H655)=0,"",IF($J655="OTRO",IFERROR(LOOKUP(2,1/(((LISTS!$H$2:$H$26&lt;&gt;"")*ISNUMBER(SEARCH(LISTS!$H$2:$H$26,$G655)))+((LISTS!$I$2:$I$26&lt;&gt;"")*ISNUMBER(SEARCH(LISTS!$I$2:$I$26,$E655)))),LISTS!$L$2:$L$26),"Concepto DIAN no mapeado a casilla automatica"),IF(LEFT($J655,4)="TOPE","Control automatico DIAN: "&amp;$J655,"Casilla automatica: "&amp;$J655)))</f>
        <v/>
      </c>
    </row>
    <row r="656">
      <c r="A656" s="9" t="n"/>
      <c r="B656" s="9" t="n"/>
      <c r="C656" s="9" t="n"/>
      <c r="D656" s="9" t="n"/>
      <c r="E656" s="9" t="n"/>
      <c r="F656" s="11" t="n"/>
      <c r="G656" s="9" t="n"/>
      <c r="H656" s="9" t="n"/>
      <c r="I656" s="9">
        <f>IF(COUNTA($A656:$H656)=0,"",IF($J656="OTRO","NO","SI"))</f>
        <v/>
      </c>
      <c r="J656" s="9">
        <f>IF(COUNTA($A656:$H656)=0,"",IFERROR(LOOKUP(2,1/(((LISTS!$H$2:$H$26&lt;&gt;"")*ISNUMBER(SEARCH(LISTS!$H$2:$H$26,$G656)))+((LISTS!$I$2:$I$26&lt;&gt;"")*ISNUMBER(SEARCH(LISTS!$I$2:$I$26,$E656)))),LISTS!$K$2:$K$26),"OTRO"))</f>
        <v/>
      </c>
      <c r="K656" s="11">
        <f>IF($I656&lt;&gt;"SI",0,IFERROR($F656,0))</f>
        <v/>
      </c>
      <c r="L656" s="9">
        <f>IF(COUNTA($A656:$H656)=0,"",IF($J656="OTRO",IFERROR(LOOKUP(2,1/(((LISTS!$H$2:$H$26&lt;&gt;"")*ISNUMBER(SEARCH(LISTS!$H$2:$H$26,$G656)))+((LISTS!$I$2:$I$26&lt;&gt;"")*ISNUMBER(SEARCH(LISTS!$I$2:$I$26,$E656)))),LISTS!$L$2:$L$26),"Concepto DIAN no mapeado a casilla automatica"),IF(LEFT($J656,4)="TOPE","Control automatico DIAN: "&amp;$J656,"Casilla automatica: "&amp;$J656)))</f>
        <v/>
      </c>
    </row>
    <row r="657">
      <c r="A657" s="9" t="n"/>
      <c r="B657" s="9" t="n"/>
      <c r="C657" s="9" t="n"/>
      <c r="D657" s="9" t="n"/>
      <c r="E657" s="9" t="n"/>
      <c r="F657" s="11" t="n"/>
      <c r="G657" s="9" t="n"/>
      <c r="H657" s="9" t="n"/>
      <c r="I657" s="9">
        <f>IF(COUNTA($A657:$H657)=0,"",IF($J657="OTRO","NO","SI"))</f>
        <v/>
      </c>
      <c r="J657" s="9">
        <f>IF(COUNTA($A657:$H657)=0,"",IFERROR(LOOKUP(2,1/(((LISTS!$H$2:$H$26&lt;&gt;"")*ISNUMBER(SEARCH(LISTS!$H$2:$H$26,$G657)))+((LISTS!$I$2:$I$26&lt;&gt;"")*ISNUMBER(SEARCH(LISTS!$I$2:$I$26,$E657)))),LISTS!$K$2:$K$26),"OTRO"))</f>
        <v/>
      </c>
      <c r="K657" s="11">
        <f>IF($I657&lt;&gt;"SI",0,IFERROR($F657,0))</f>
        <v/>
      </c>
      <c r="L657" s="9">
        <f>IF(COUNTA($A657:$H657)=0,"",IF($J657="OTRO",IFERROR(LOOKUP(2,1/(((LISTS!$H$2:$H$26&lt;&gt;"")*ISNUMBER(SEARCH(LISTS!$H$2:$H$26,$G657)))+((LISTS!$I$2:$I$26&lt;&gt;"")*ISNUMBER(SEARCH(LISTS!$I$2:$I$26,$E657)))),LISTS!$L$2:$L$26),"Concepto DIAN no mapeado a casilla automatica"),IF(LEFT($J657,4)="TOPE","Control automatico DIAN: "&amp;$J657,"Casilla automatica: "&amp;$J657)))</f>
        <v/>
      </c>
    </row>
    <row r="658">
      <c r="A658" s="9" t="n"/>
      <c r="B658" s="9" t="n"/>
      <c r="C658" s="9" t="n"/>
      <c r="D658" s="9" t="n"/>
      <c r="E658" s="9" t="n"/>
      <c r="F658" s="11" t="n"/>
      <c r="G658" s="9" t="n"/>
      <c r="H658" s="9" t="n"/>
      <c r="I658" s="9">
        <f>IF(COUNTA($A658:$H658)=0,"",IF($J658="OTRO","NO","SI"))</f>
        <v/>
      </c>
      <c r="J658" s="9">
        <f>IF(COUNTA($A658:$H658)=0,"",IFERROR(LOOKUP(2,1/(((LISTS!$H$2:$H$26&lt;&gt;"")*ISNUMBER(SEARCH(LISTS!$H$2:$H$26,$G658)))+((LISTS!$I$2:$I$26&lt;&gt;"")*ISNUMBER(SEARCH(LISTS!$I$2:$I$26,$E658)))),LISTS!$K$2:$K$26),"OTRO"))</f>
        <v/>
      </c>
      <c r="K658" s="11">
        <f>IF($I658&lt;&gt;"SI",0,IFERROR($F658,0))</f>
        <v/>
      </c>
      <c r="L658" s="9">
        <f>IF(COUNTA($A658:$H658)=0,"",IF($J658="OTRO",IFERROR(LOOKUP(2,1/(((LISTS!$H$2:$H$26&lt;&gt;"")*ISNUMBER(SEARCH(LISTS!$H$2:$H$26,$G658)))+((LISTS!$I$2:$I$26&lt;&gt;"")*ISNUMBER(SEARCH(LISTS!$I$2:$I$26,$E658)))),LISTS!$L$2:$L$26),"Concepto DIAN no mapeado a casilla automatica"),IF(LEFT($J658,4)="TOPE","Control automatico DIAN: "&amp;$J658,"Casilla automatica: "&amp;$J658)))</f>
        <v/>
      </c>
    </row>
    <row r="659">
      <c r="A659" s="9" t="n"/>
      <c r="B659" s="9" t="n"/>
      <c r="C659" s="9" t="n"/>
      <c r="D659" s="9" t="n"/>
      <c r="E659" s="9" t="n"/>
      <c r="F659" s="11" t="n"/>
      <c r="G659" s="9" t="n"/>
      <c r="H659" s="9" t="n"/>
      <c r="I659" s="9">
        <f>IF(COUNTA($A659:$H659)=0,"",IF($J659="OTRO","NO","SI"))</f>
        <v/>
      </c>
      <c r="J659" s="9">
        <f>IF(COUNTA($A659:$H659)=0,"",IFERROR(LOOKUP(2,1/(((LISTS!$H$2:$H$26&lt;&gt;"")*ISNUMBER(SEARCH(LISTS!$H$2:$H$26,$G659)))+((LISTS!$I$2:$I$26&lt;&gt;"")*ISNUMBER(SEARCH(LISTS!$I$2:$I$26,$E659)))),LISTS!$K$2:$K$26),"OTRO"))</f>
        <v/>
      </c>
      <c r="K659" s="11">
        <f>IF($I659&lt;&gt;"SI",0,IFERROR($F659,0))</f>
        <v/>
      </c>
      <c r="L659" s="9">
        <f>IF(COUNTA($A659:$H659)=0,"",IF($J659="OTRO",IFERROR(LOOKUP(2,1/(((LISTS!$H$2:$H$26&lt;&gt;"")*ISNUMBER(SEARCH(LISTS!$H$2:$H$26,$G659)))+((LISTS!$I$2:$I$26&lt;&gt;"")*ISNUMBER(SEARCH(LISTS!$I$2:$I$26,$E659)))),LISTS!$L$2:$L$26),"Concepto DIAN no mapeado a casilla automatica"),IF(LEFT($J659,4)="TOPE","Control automatico DIAN: "&amp;$J659,"Casilla automatica: "&amp;$J659)))</f>
        <v/>
      </c>
    </row>
    <row r="660">
      <c r="A660" s="9" t="n"/>
      <c r="B660" s="9" t="n"/>
      <c r="C660" s="9" t="n"/>
      <c r="D660" s="9" t="n"/>
      <c r="E660" s="9" t="n"/>
      <c r="F660" s="11" t="n"/>
      <c r="G660" s="9" t="n"/>
      <c r="H660" s="9" t="n"/>
      <c r="I660" s="9">
        <f>IF(COUNTA($A660:$H660)=0,"",IF($J660="OTRO","NO","SI"))</f>
        <v/>
      </c>
      <c r="J660" s="9">
        <f>IF(COUNTA($A660:$H660)=0,"",IFERROR(LOOKUP(2,1/(((LISTS!$H$2:$H$26&lt;&gt;"")*ISNUMBER(SEARCH(LISTS!$H$2:$H$26,$G660)))+((LISTS!$I$2:$I$26&lt;&gt;"")*ISNUMBER(SEARCH(LISTS!$I$2:$I$26,$E660)))),LISTS!$K$2:$K$26),"OTRO"))</f>
        <v/>
      </c>
      <c r="K660" s="11">
        <f>IF($I660&lt;&gt;"SI",0,IFERROR($F660,0))</f>
        <v/>
      </c>
      <c r="L660" s="9">
        <f>IF(COUNTA($A660:$H660)=0,"",IF($J660="OTRO",IFERROR(LOOKUP(2,1/(((LISTS!$H$2:$H$26&lt;&gt;"")*ISNUMBER(SEARCH(LISTS!$H$2:$H$26,$G660)))+((LISTS!$I$2:$I$26&lt;&gt;"")*ISNUMBER(SEARCH(LISTS!$I$2:$I$26,$E660)))),LISTS!$L$2:$L$26),"Concepto DIAN no mapeado a casilla automatica"),IF(LEFT($J660,4)="TOPE","Control automatico DIAN: "&amp;$J660,"Casilla automatica: "&amp;$J660)))</f>
        <v/>
      </c>
    </row>
    <row r="661">
      <c r="A661" s="9" t="n"/>
      <c r="B661" s="9" t="n"/>
      <c r="C661" s="9" t="n"/>
      <c r="D661" s="9" t="n"/>
      <c r="E661" s="9" t="n"/>
      <c r="F661" s="11" t="n"/>
      <c r="G661" s="9" t="n"/>
      <c r="H661" s="9" t="n"/>
      <c r="I661" s="9">
        <f>IF(COUNTA($A661:$H661)=0,"",IF($J661="OTRO","NO","SI"))</f>
        <v/>
      </c>
      <c r="J661" s="9">
        <f>IF(COUNTA($A661:$H661)=0,"",IFERROR(LOOKUP(2,1/(((LISTS!$H$2:$H$26&lt;&gt;"")*ISNUMBER(SEARCH(LISTS!$H$2:$H$26,$G661)))+((LISTS!$I$2:$I$26&lt;&gt;"")*ISNUMBER(SEARCH(LISTS!$I$2:$I$26,$E661)))),LISTS!$K$2:$K$26),"OTRO"))</f>
        <v/>
      </c>
      <c r="K661" s="11">
        <f>IF($I661&lt;&gt;"SI",0,IFERROR($F661,0))</f>
        <v/>
      </c>
      <c r="L661" s="9">
        <f>IF(COUNTA($A661:$H661)=0,"",IF($J661="OTRO",IFERROR(LOOKUP(2,1/(((LISTS!$H$2:$H$26&lt;&gt;"")*ISNUMBER(SEARCH(LISTS!$H$2:$H$26,$G661)))+((LISTS!$I$2:$I$26&lt;&gt;"")*ISNUMBER(SEARCH(LISTS!$I$2:$I$26,$E661)))),LISTS!$L$2:$L$26),"Concepto DIAN no mapeado a casilla automatica"),IF(LEFT($J661,4)="TOPE","Control automatico DIAN: "&amp;$J661,"Casilla automatica: "&amp;$J661)))</f>
        <v/>
      </c>
    </row>
    <row r="662">
      <c r="A662" s="9" t="n"/>
      <c r="B662" s="9" t="n"/>
      <c r="C662" s="9" t="n"/>
      <c r="D662" s="9" t="n"/>
      <c r="E662" s="9" t="n"/>
      <c r="F662" s="11" t="n"/>
      <c r="G662" s="9" t="n"/>
      <c r="H662" s="9" t="n"/>
      <c r="I662" s="9">
        <f>IF(COUNTA($A662:$H662)=0,"",IF($J662="OTRO","NO","SI"))</f>
        <v/>
      </c>
      <c r="J662" s="9">
        <f>IF(COUNTA($A662:$H662)=0,"",IFERROR(LOOKUP(2,1/(((LISTS!$H$2:$H$26&lt;&gt;"")*ISNUMBER(SEARCH(LISTS!$H$2:$H$26,$G662)))+((LISTS!$I$2:$I$26&lt;&gt;"")*ISNUMBER(SEARCH(LISTS!$I$2:$I$26,$E662)))),LISTS!$K$2:$K$26),"OTRO"))</f>
        <v/>
      </c>
      <c r="K662" s="11">
        <f>IF($I662&lt;&gt;"SI",0,IFERROR($F662,0))</f>
        <v/>
      </c>
      <c r="L662" s="9">
        <f>IF(COUNTA($A662:$H662)=0,"",IF($J662="OTRO",IFERROR(LOOKUP(2,1/(((LISTS!$H$2:$H$26&lt;&gt;"")*ISNUMBER(SEARCH(LISTS!$H$2:$H$26,$G662)))+((LISTS!$I$2:$I$26&lt;&gt;"")*ISNUMBER(SEARCH(LISTS!$I$2:$I$26,$E662)))),LISTS!$L$2:$L$26),"Concepto DIAN no mapeado a casilla automatica"),IF(LEFT($J662,4)="TOPE","Control automatico DIAN: "&amp;$J662,"Casilla automatica: "&amp;$J662)))</f>
        <v/>
      </c>
    </row>
    <row r="663">
      <c r="A663" s="9" t="n"/>
      <c r="B663" s="9" t="n"/>
      <c r="C663" s="9" t="n"/>
      <c r="D663" s="9" t="n"/>
      <c r="E663" s="9" t="n"/>
      <c r="F663" s="11" t="n"/>
      <c r="G663" s="9" t="n"/>
      <c r="H663" s="9" t="n"/>
      <c r="I663" s="9">
        <f>IF(COUNTA($A663:$H663)=0,"",IF($J663="OTRO","NO","SI"))</f>
        <v/>
      </c>
      <c r="J663" s="9">
        <f>IF(COUNTA($A663:$H663)=0,"",IFERROR(LOOKUP(2,1/(((LISTS!$H$2:$H$26&lt;&gt;"")*ISNUMBER(SEARCH(LISTS!$H$2:$H$26,$G663)))+((LISTS!$I$2:$I$26&lt;&gt;"")*ISNUMBER(SEARCH(LISTS!$I$2:$I$26,$E663)))),LISTS!$K$2:$K$26),"OTRO"))</f>
        <v/>
      </c>
      <c r="K663" s="11">
        <f>IF($I663&lt;&gt;"SI",0,IFERROR($F663,0))</f>
        <v/>
      </c>
      <c r="L663" s="9">
        <f>IF(COUNTA($A663:$H663)=0,"",IF($J663="OTRO",IFERROR(LOOKUP(2,1/(((LISTS!$H$2:$H$26&lt;&gt;"")*ISNUMBER(SEARCH(LISTS!$H$2:$H$26,$G663)))+((LISTS!$I$2:$I$26&lt;&gt;"")*ISNUMBER(SEARCH(LISTS!$I$2:$I$26,$E663)))),LISTS!$L$2:$L$26),"Concepto DIAN no mapeado a casilla automatica"),IF(LEFT($J663,4)="TOPE","Control automatico DIAN: "&amp;$J663,"Casilla automatica: "&amp;$J663)))</f>
        <v/>
      </c>
    </row>
    <row r="664">
      <c r="A664" s="9" t="n"/>
      <c r="B664" s="9" t="n"/>
      <c r="C664" s="9" t="n"/>
      <c r="D664" s="9" t="n"/>
      <c r="E664" s="9" t="n"/>
      <c r="F664" s="11" t="n"/>
      <c r="G664" s="9" t="n"/>
      <c r="H664" s="9" t="n"/>
      <c r="I664" s="9">
        <f>IF(COUNTA($A664:$H664)=0,"",IF($J664="OTRO","NO","SI"))</f>
        <v/>
      </c>
      <c r="J664" s="9">
        <f>IF(COUNTA($A664:$H664)=0,"",IFERROR(LOOKUP(2,1/(((LISTS!$H$2:$H$26&lt;&gt;"")*ISNUMBER(SEARCH(LISTS!$H$2:$H$26,$G664)))+((LISTS!$I$2:$I$26&lt;&gt;"")*ISNUMBER(SEARCH(LISTS!$I$2:$I$26,$E664)))),LISTS!$K$2:$K$26),"OTRO"))</f>
        <v/>
      </c>
      <c r="K664" s="11">
        <f>IF($I664&lt;&gt;"SI",0,IFERROR($F664,0))</f>
        <v/>
      </c>
      <c r="L664" s="9">
        <f>IF(COUNTA($A664:$H664)=0,"",IF($J664="OTRO",IFERROR(LOOKUP(2,1/(((LISTS!$H$2:$H$26&lt;&gt;"")*ISNUMBER(SEARCH(LISTS!$H$2:$H$26,$G664)))+((LISTS!$I$2:$I$26&lt;&gt;"")*ISNUMBER(SEARCH(LISTS!$I$2:$I$26,$E664)))),LISTS!$L$2:$L$26),"Concepto DIAN no mapeado a casilla automatica"),IF(LEFT($J664,4)="TOPE","Control automatico DIAN: "&amp;$J664,"Casilla automatica: "&amp;$J664)))</f>
        <v/>
      </c>
    </row>
    <row r="665">
      <c r="A665" s="9" t="n"/>
      <c r="B665" s="9" t="n"/>
      <c r="C665" s="9" t="n"/>
      <c r="D665" s="9" t="n"/>
      <c r="E665" s="9" t="n"/>
      <c r="F665" s="11" t="n"/>
      <c r="G665" s="9" t="n"/>
      <c r="H665" s="9" t="n"/>
      <c r="I665" s="9">
        <f>IF(COUNTA($A665:$H665)=0,"",IF($J665="OTRO","NO","SI"))</f>
        <v/>
      </c>
      <c r="J665" s="9">
        <f>IF(COUNTA($A665:$H665)=0,"",IFERROR(LOOKUP(2,1/(((LISTS!$H$2:$H$26&lt;&gt;"")*ISNUMBER(SEARCH(LISTS!$H$2:$H$26,$G665)))+((LISTS!$I$2:$I$26&lt;&gt;"")*ISNUMBER(SEARCH(LISTS!$I$2:$I$26,$E665)))),LISTS!$K$2:$K$26),"OTRO"))</f>
        <v/>
      </c>
      <c r="K665" s="11">
        <f>IF($I665&lt;&gt;"SI",0,IFERROR($F665,0))</f>
        <v/>
      </c>
      <c r="L665" s="9">
        <f>IF(COUNTA($A665:$H665)=0,"",IF($J665="OTRO",IFERROR(LOOKUP(2,1/(((LISTS!$H$2:$H$26&lt;&gt;"")*ISNUMBER(SEARCH(LISTS!$H$2:$H$26,$G665)))+((LISTS!$I$2:$I$26&lt;&gt;"")*ISNUMBER(SEARCH(LISTS!$I$2:$I$26,$E665)))),LISTS!$L$2:$L$26),"Concepto DIAN no mapeado a casilla automatica"),IF(LEFT($J665,4)="TOPE","Control automatico DIAN: "&amp;$J665,"Casilla automatica: "&amp;$J665)))</f>
        <v/>
      </c>
    </row>
    <row r="666">
      <c r="A666" s="9" t="n"/>
      <c r="B666" s="9" t="n"/>
      <c r="C666" s="9" t="n"/>
      <c r="D666" s="9" t="n"/>
      <c r="E666" s="9" t="n"/>
      <c r="F666" s="11" t="n"/>
      <c r="G666" s="9" t="n"/>
      <c r="H666" s="9" t="n"/>
      <c r="I666" s="9">
        <f>IF(COUNTA($A666:$H666)=0,"",IF($J666="OTRO","NO","SI"))</f>
        <v/>
      </c>
      <c r="J666" s="9">
        <f>IF(COUNTA($A666:$H666)=0,"",IFERROR(LOOKUP(2,1/(((LISTS!$H$2:$H$26&lt;&gt;"")*ISNUMBER(SEARCH(LISTS!$H$2:$H$26,$G666)))+((LISTS!$I$2:$I$26&lt;&gt;"")*ISNUMBER(SEARCH(LISTS!$I$2:$I$26,$E666)))),LISTS!$K$2:$K$26),"OTRO"))</f>
        <v/>
      </c>
      <c r="K666" s="11">
        <f>IF($I666&lt;&gt;"SI",0,IFERROR($F666,0))</f>
        <v/>
      </c>
      <c r="L666" s="9">
        <f>IF(COUNTA($A666:$H666)=0,"",IF($J666="OTRO",IFERROR(LOOKUP(2,1/(((LISTS!$H$2:$H$26&lt;&gt;"")*ISNUMBER(SEARCH(LISTS!$H$2:$H$26,$G666)))+((LISTS!$I$2:$I$26&lt;&gt;"")*ISNUMBER(SEARCH(LISTS!$I$2:$I$26,$E666)))),LISTS!$L$2:$L$26),"Concepto DIAN no mapeado a casilla automatica"),IF(LEFT($J666,4)="TOPE","Control automatico DIAN: "&amp;$J666,"Casilla automatica: "&amp;$J666)))</f>
        <v/>
      </c>
    </row>
    <row r="667">
      <c r="A667" s="9" t="n"/>
      <c r="B667" s="9" t="n"/>
      <c r="C667" s="9" t="n"/>
      <c r="D667" s="9" t="n"/>
      <c r="E667" s="9" t="n"/>
      <c r="F667" s="11" t="n"/>
      <c r="G667" s="9" t="n"/>
      <c r="H667" s="9" t="n"/>
      <c r="I667" s="9">
        <f>IF(COUNTA($A667:$H667)=0,"",IF($J667="OTRO","NO","SI"))</f>
        <v/>
      </c>
      <c r="J667" s="9">
        <f>IF(COUNTA($A667:$H667)=0,"",IFERROR(LOOKUP(2,1/(((LISTS!$H$2:$H$26&lt;&gt;"")*ISNUMBER(SEARCH(LISTS!$H$2:$H$26,$G667)))+((LISTS!$I$2:$I$26&lt;&gt;"")*ISNUMBER(SEARCH(LISTS!$I$2:$I$26,$E667)))),LISTS!$K$2:$K$26),"OTRO"))</f>
        <v/>
      </c>
      <c r="K667" s="11">
        <f>IF($I667&lt;&gt;"SI",0,IFERROR($F667,0))</f>
        <v/>
      </c>
      <c r="L667" s="9">
        <f>IF(COUNTA($A667:$H667)=0,"",IF($J667="OTRO",IFERROR(LOOKUP(2,1/(((LISTS!$H$2:$H$26&lt;&gt;"")*ISNUMBER(SEARCH(LISTS!$H$2:$H$26,$G667)))+((LISTS!$I$2:$I$26&lt;&gt;"")*ISNUMBER(SEARCH(LISTS!$I$2:$I$26,$E667)))),LISTS!$L$2:$L$26),"Concepto DIAN no mapeado a casilla automatica"),IF(LEFT($J667,4)="TOPE","Control automatico DIAN: "&amp;$J667,"Casilla automatica: "&amp;$J667)))</f>
        <v/>
      </c>
    </row>
    <row r="668">
      <c r="A668" s="9" t="n"/>
      <c r="B668" s="9" t="n"/>
      <c r="C668" s="9" t="n"/>
      <c r="D668" s="9" t="n"/>
      <c r="E668" s="9" t="n"/>
      <c r="F668" s="11" t="n"/>
      <c r="G668" s="9" t="n"/>
      <c r="H668" s="9" t="n"/>
      <c r="I668" s="9">
        <f>IF(COUNTA($A668:$H668)=0,"",IF($J668="OTRO","NO","SI"))</f>
        <v/>
      </c>
      <c r="J668" s="9">
        <f>IF(COUNTA($A668:$H668)=0,"",IFERROR(LOOKUP(2,1/(((LISTS!$H$2:$H$26&lt;&gt;"")*ISNUMBER(SEARCH(LISTS!$H$2:$H$26,$G668)))+((LISTS!$I$2:$I$26&lt;&gt;"")*ISNUMBER(SEARCH(LISTS!$I$2:$I$26,$E668)))),LISTS!$K$2:$K$26),"OTRO"))</f>
        <v/>
      </c>
      <c r="K668" s="11">
        <f>IF($I668&lt;&gt;"SI",0,IFERROR($F668,0))</f>
        <v/>
      </c>
      <c r="L668" s="9">
        <f>IF(COUNTA($A668:$H668)=0,"",IF($J668="OTRO",IFERROR(LOOKUP(2,1/(((LISTS!$H$2:$H$26&lt;&gt;"")*ISNUMBER(SEARCH(LISTS!$H$2:$H$26,$G668)))+((LISTS!$I$2:$I$26&lt;&gt;"")*ISNUMBER(SEARCH(LISTS!$I$2:$I$26,$E668)))),LISTS!$L$2:$L$26),"Concepto DIAN no mapeado a casilla automatica"),IF(LEFT($J668,4)="TOPE","Control automatico DIAN: "&amp;$J668,"Casilla automatica: "&amp;$J668)))</f>
        <v/>
      </c>
    </row>
    <row r="669">
      <c r="A669" s="9" t="n"/>
      <c r="B669" s="9" t="n"/>
      <c r="C669" s="9" t="n"/>
      <c r="D669" s="9" t="n"/>
      <c r="E669" s="9" t="n"/>
      <c r="F669" s="11" t="n"/>
      <c r="G669" s="9" t="n"/>
      <c r="H669" s="9" t="n"/>
      <c r="I669" s="9">
        <f>IF(COUNTA($A669:$H669)=0,"",IF($J669="OTRO","NO","SI"))</f>
        <v/>
      </c>
      <c r="J669" s="9">
        <f>IF(COUNTA($A669:$H669)=0,"",IFERROR(LOOKUP(2,1/(((LISTS!$H$2:$H$26&lt;&gt;"")*ISNUMBER(SEARCH(LISTS!$H$2:$H$26,$G669)))+((LISTS!$I$2:$I$26&lt;&gt;"")*ISNUMBER(SEARCH(LISTS!$I$2:$I$26,$E669)))),LISTS!$K$2:$K$26),"OTRO"))</f>
        <v/>
      </c>
      <c r="K669" s="11">
        <f>IF($I669&lt;&gt;"SI",0,IFERROR($F669,0))</f>
        <v/>
      </c>
      <c r="L669" s="9">
        <f>IF(COUNTA($A669:$H669)=0,"",IF($J669="OTRO",IFERROR(LOOKUP(2,1/(((LISTS!$H$2:$H$26&lt;&gt;"")*ISNUMBER(SEARCH(LISTS!$H$2:$H$26,$G669)))+((LISTS!$I$2:$I$26&lt;&gt;"")*ISNUMBER(SEARCH(LISTS!$I$2:$I$26,$E669)))),LISTS!$L$2:$L$26),"Concepto DIAN no mapeado a casilla automatica"),IF(LEFT($J669,4)="TOPE","Control automatico DIAN: "&amp;$J669,"Casilla automatica: "&amp;$J669)))</f>
        <v/>
      </c>
    </row>
    <row r="670">
      <c r="A670" s="9" t="n"/>
      <c r="B670" s="9" t="n"/>
      <c r="C670" s="9" t="n"/>
      <c r="D670" s="9" t="n"/>
      <c r="E670" s="9" t="n"/>
      <c r="F670" s="11" t="n"/>
      <c r="G670" s="9" t="n"/>
      <c r="H670" s="9" t="n"/>
      <c r="I670" s="9">
        <f>IF(COUNTA($A670:$H670)=0,"",IF($J670="OTRO","NO","SI"))</f>
        <v/>
      </c>
      <c r="J670" s="9">
        <f>IF(COUNTA($A670:$H670)=0,"",IFERROR(LOOKUP(2,1/(((LISTS!$H$2:$H$26&lt;&gt;"")*ISNUMBER(SEARCH(LISTS!$H$2:$H$26,$G670)))+((LISTS!$I$2:$I$26&lt;&gt;"")*ISNUMBER(SEARCH(LISTS!$I$2:$I$26,$E670)))),LISTS!$K$2:$K$26),"OTRO"))</f>
        <v/>
      </c>
      <c r="K670" s="11">
        <f>IF($I670&lt;&gt;"SI",0,IFERROR($F670,0))</f>
        <v/>
      </c>
      <c r="L670" s="9">
        <f>IF(COUNTA($A670:$H670)=0,"",IF($J670="OTRO",IFERROR(LOOKUP(2,1/(((LISTS!$H$2:$H$26&lt;&gt;"")*ISNUMBER(SEARCH(LISTS!$H$2:$H$26,$G670)))+((LISTS!$I$2:$I$26&lt;&gt;"")*ISNUMBER(SEARCH(LISTS!$I$2:$I$26,$E670)))),LISTS!$L$2:$L$26),"Concepto DIAN no mapeado a casilla automatica"),IF(LEFT($J670,4)="TOPE","Control automatico DIAN: "&amp;$J670,"Casilla automatica: "&amp;$J670)))</f>
        <v/>
      </c>
    </row>
    <row r="671">
      <c r="A671" s="9" t="n"/>
      <c r="B671" s="9" t="n"/>
      <c r="C671" s="9" t="n"/>
      <c r="D671" s="9" t="n"/>
      <c r="E671" s="9" t="n"/>
      <c r="F671" s="11" t="n"/>
      <c r="G671" s="9" t="n"/>
      <c r="H671" s="9" t="n"/>
      <c r="I671" s="9">
        <f>IF(COUNTA($A671:$H671)=0,"",IF($J671="OTRO","NO","SI"))</f>
        <v/>
      </c>
      <c r="J671" s="9">
        <f>IF(COUNTA($A671:$H671)=0,"",IFERROR(LOOKUP(2,1/(((LISTS!$H$2:$H$26&lt;&gt;"")*ISNUMBER(SEARCH(LISTS!$H$2:$H$26,$G671)))+((LISTS!$I$2:$I$26&lt;&gt;"")*ISNUMBER(SEARCH(LISTS!$I$2:$I$26,$E671)))),LISTS!$K$2:$K$26),"OTRO"))</f>
        <v/>
      </c>
      <c r="K671" s="11">
        <f>IF($I671&lt;&gt;"SI",0,IFERROR($F671,0))</f>
        <v/>
      </c>
      <c r="L671" s="9">
        <f>IF(COUNTA($A671:$H671)=0,"",IF($J671="OTRO",IFERROR(LOOKUP(2,1/(((LISTS!$H$2:$H$26&lt;&gt;"")*ISNUMBER(SEARCH(LISTS!$H$2:$H$26,$G671)))+((LISTS!$I$2:$I$26&lt;&gt;"")*ISNUMBER(SEARCH(LISTS!$I$2:$I$26,$E671)))),LISTS!$L$2:$L$26),"Concepto DIAN no mapeado a casilla automatica"),IF(LEFT($J671,4)="TOPE","Control automatico DIAN: "&amp;$J671,"Casilla automatica: "&amp;$J671)))</f>
        <v/>
      </c>
    </row>
    <row r="672">
      <c r="A672" s="9" t="n"/>
      <c r="B672" s="9" t="n"/>
      <c r="C672" s="9" t="n"/>
      <c r="D672" s="9" t="n"/>
      <c r="E672" s="9" t="n"/>
      <c r="F672" s="11" t="n"/>
      <c r="G672" s="9" t="n"/>
      <c r="H672" s="9" t="n"/>
      <c r="I672" s="9">
        <f>IF(COUNTA($A672:$H672)=0,"",IF($J672="OTRO","NO","SI"))</f>
        <v/>
      </c>
      <c r="J672" s="9">
        <f>IF(COUNTA($A672:$H672)=0,"",IFERROR(LOOKUP(2,1/(((LISTS!$H$2:$H$26&lt;&gt;"")*ISNUMBER(SEARCH(LISTS!$H$2:$H$26,$G672)))+((LISTS!$I$2:$I$26&lt;&gt;"")*ISNUMBER(SEARCH(LISTS!$I$2:$I$26,$E672)))),LISTS!$K$2:$K$26),"OTRO"))</f>
        <v/>
      </c>
      <c r="K672" s="11">
        <f>IF($I672&lt;&gt;"SI",0,IFERROR($F672,0))</f>
        <v/>
      </c>
      <c r="L672" s="9">
        <f>IF(COUNTA($A672:$H672)=0,"",IF($J672="OTRO",IFERROR(LOOKUP(2,1/(((LISTS!$H$2:$H$26&lt;&gt;"")*ISNUMBER(SEARCH(LISTS!$H$2:$H$26,$G672)))+((LISTS!$I$2:$I$26&lt;&gt;"")*ISNUMBER(SEARCH(LISTS!$I$2:$I$26,$E672)))),LISTS!$L$2:$L$26),"Concepto DIAN no mapeado a casilla automatica"),IF(LEFT($J672,4)="TOPE","Control automatico DIAN: "&amp;$J672,"Casilla automatica: "&amp;$J672)))</f>
        <v/>
      </c>
    </row>
    <row r="673">
      <c r="A673" s="9" t="n"/>
      <c r="B673" s="9" t="n"/>
      <c r="C673" s="9" t="n"/>
      <c r="D673" s="9" t="n"/>
      <c r="E673" s="9" t="n"/>
      <c r="F673" s="11" t="n"/>
      <c r="G673" s="9" t="n"/>
      <c r="H673" s="9" t="n"/>
      <c r="I673" s="9">
        <f>IF(COUNTA($A673:$H673)=0,"",IF($J673="OTRO","NO","SI"))</f>
        <v/>
      </c>
      <c r="J673" s="9">
        <f>IF(COUNTA($A673:$H673)=0,"",IFERROR(LOOKUP(2,1/(((LISTS!$H$2:$H$26&lt;&gt;"")*ISNUMBER(SEARCH(LISTS!$H$2:$H$26,$G673)))+((LISTS!$I$2:$I$26&lt;&gt;"")*ISNUMBER(SEARCH(LISTS!$I$2:$I$26,$E673)))),LISTS!$K$2:$K$26),"OTRO"))</f>
        <v/>
      </c>
      <c r="K673" s="11">
        <f>IF($I673&lt;&gt;"SI",0,IFERROR($F673,0))</f>
        <v/>
      </c>
      <c r="L673" s="9">
        <f>IF(COUNTA($A673:$H673)=0,"",IF($J673="OTRO",IFERROR(LOOKUP(2,1/(((LISTS!$H$2:$H$26&lt;&gt;"")*ISNUMBER(SEARCH(LISTS!$H$2:$H$26,$G673)))+((LISTS!$I$2:$I$26&lt;&gt;"")*ISNUMBER(SEARCH(LISTS!$I$2:$I$26,$E673)))),LISTS!$L$2:$L$26),"Concepto DIAN no mapeado a casilla automatica"),IF(LEFT($J673,4)="TOPE","Control automatico DIAN: "&amp;$J673,"Casilla automatica: "&amp;$J673)))</f>
        <v/>
      </c>
    </row>
    <row r="674">
      <c r="A674" s="9" t="n"/>
      <c r="B674" s="9" t="n"/>
      <c r="C674" s="9" t="n"/>
      <c r="D674" s="9" t="n"/>
      <c r="E674" s="9" t="n"/>
      <c r="F674" s="11" t="n"/>
      <c r="G674" s="9" t="n"/>
      <c r="H674" s="9" t="n"/>
      <c r="I674" s="9">
        <f>IF(COUNTA($A674:$H674)=0,"",IF($J674="OTRO","NO","SI"))</f>
        <v/>
      </c>
      <c r="J674" s="9">
        <f>IF(COUNTA($A674:$H674)=0,"",IFERROR(LOOKUP(2,1/(((LISTS!$H$2:$H$26&lt;&gt;"")*ISNUMBER(SEARCH(LISTS!$H$2:$H$26,$G674)))+((LISTS!$I$2:$I$26&lt;&gt;"")*ISNUMBER(SEARCH(LISTS!$I$2:$I$26,$E674)))),LISTS!$K$2:$K$26),"OTRO"))</f>
        <v/>
      </c>
      <c r="K674" s="11">
        <f>IF($I674&lt;&gt;"SI",0,IFERROR($F674,0))</f>
        <v/>
      </c>
      <c r="L674" s="9">
        <f>IF(COUNTA($A674:$H674)=0,"",IF($J674="OTRO",IFERROR(LOOKUP(2,1/(((LISTS!$H$2:$H$26&lt;&gt;"")*ISNUMBER(SEARCH(LISTS!$H$2:$H$26,$G674)))+((LISTS!$I$2:$I$26&lt;&gt;"")*ISNUMBER(SEARCH(LISTS!$I$2:$I$26,$E674)))),LISTS!$L$2:$L$26),"Concepto DIAN no mapeado a casilla automatica"),IF(LEFT($J674,4)="TOPE","Control automatico DIAN: "&amp;$J674,"Casilla automatica: "&amp;$J674)))</f>
        <v/>
      </c>
    </row>
    <row r="675">
      <c r="A675" s="9" t="n"/>
      <c r="B675" s="9" t="n"/>
      <c r="C675" s="9" t="n"/>
      <c r="D675" s="9" t="n"/>
      <c r="E675" s="9" t="n"/>
      <c r="F675" s="11" t="n"/>
      <c r="G675" s="9" t="n"/>
      <c r="H675" s="9" t="n"/>
      <c r="I675" s="9">
        <f>IF(COUNTA($A675:$H675)=0,"",IF($J675="OTRO","NO","SI"))</f>
        <v/>
      </c>
      <c r="J675" s="9">
        <f>IF(COUNTA($A675:$H675)=0,"",IFERROR(LOOKUP(2,1/(((LISTS!$H$2:$H$26&lt;&gt;"")*ISNUMBER(SEARCH(LISTS!$H$2:$H$26,$G675)))+((LISTS!$I$2:$I$26&lt;&gt;"")*ISNUMBER(SEARCH(LISTS!$I$2:$I$26,$E675)))),LISTS!$K$2:$K$26),"OTRO"))</f>
        <v/>
      </c>
      <c r="K675" s="11">
        <f>IF($I675&lt;&gt;"SI",0,IFERROR($F675,0))</f>
        <v/>
      </c>
      <c r="L675" s="9">
        <f>IF(COUNTA($A675:$H675)=0,"",IF($J675="OTRO",IFERROR(LOOKUP(2,1/(((LISTS!$H$2:$H$26&lt;&gt;"")*ISNUMBER(SEARCH(LISTS!$H$2:$H$26,$G675)))+((LISTS!$I$2:$I$26&lt;&gt;"")*ISNUMBER(SEARCH(LISTS!$I$2:$I$26,$E675)))),LISTS!$L$2:$L$26),"Concepto DIAN no mapeado a casilla automatica"),IF(LEFT($J675,4)="TOPE","Control automatico DIAN: "&amp;$J675,"Casilla automatica: "&amp;$J675)))</f>
        <v/>
      </c>
    </row>
    <row r="676">
      <c r="A676" s="9" t="n"/>
      <c r="B676" s="9" t="n"/>
      <c r="C676" s="9" t="n"/>
      <c r="D676" s="9" t="n"/>
      <c r="E676" s="9" t="n"/>
      <c r="F676" s="11" t="n"/>
      <c r="G676" s="9" t="n"/>
      <c r="H676" s="9" t="n"/>
      <c r="I676" s="9">
        <f>IF(COUNTA($A676:$H676)=0,"",IF($J676="OTRO","NO","SI"))</f>
        <v/>
      </c>
      <c r="J676" s="9">
        <f>IF(COUNTA($A676:$H676)=0,"",IFERROR(LOOKUP(2,1/(((LISTS!$H$2:$H$26&lt;&gt;"")*ISNUMBER(SEARCH(LISTS!$H$2:$H$26,$G676)))+((LISTS!$I$2:$I$26&lt;&gt;"")*ISNUMBER(SEARCH(LISTS!$I$2:$I$26,$E676)))),LISTS!$K$2:$K$26),"OTRO"))</f>
        <v/>
      </c>
      <c r="K676" s="11">
        <f>IF($I676&lt;&gt;"SI",0,IFERROR($F676,0))</f>
        <v/>
      </c>
      <c r="L676" s="9">
        <f>IF(COUNTA($A676:$H676)=0,"",IF($J676="OTRO",IFERROR(LOOKUP(2,1/(((LISTS!$H$2:$H$26&lt;&gt;"")*ISNUMBER(SEARCH(LISTS!$H$2:$H$26,$G676)))+((LISTS!$I$2:$I$26&lt;&gt;"")*ISNUMBER(SEARCH(LISTS!$I$2:$I$26,$E676)))),LISTS!$L$2:$L$26),"Concepto DIAN no mapeado a casilla automatica"),IF(LEFT($J676,4)="TOPE","Control automatico DIAN: "&amp;$J676,"Casilla automatica: "&amp;$J676)))</f>
        <v/>
      </c>
    </row>
    <row r="677">
      <c r="A677" s="9" t="n"/>
      <c r="B677" s="9" t="n"/>
      <c r="C677" s="9" t="n"/>
      <c r="D677" s="9" t="n"/>
      <c r="E677" s="9" t="n"/>
      <c r="F677" s="11" t="n"/>
      <c r="G677" s="9" t="n"/>
      <c r="H677" s="9" t="n"/>
      <c r="I677" s="9">
        <f>IF(COUNTA($A677:$H677)=0,"",IF($J677="OTRO","NO","SI"))</f>
        <v/>
      </c>
      <c r="J677" s="9">
        <f>IF(COUNTA($A677:$H677)=0,"",IFERROR(LOOKUP(2,1/(((LISTS!$H$2:$H$26&lt;&gt;"")*ISNUMBER(SEARCH(LISTS!$H$2:$H$26,$G677)))+((LISTS!$I$2:$I$26&lt;&gt;"")*ISNUMBER(SEARCH(LISTS!$I$2:$I$26,$E677)))),LISTS!$K$2:$K$26),"OTRO"))</f>
        <v/>
      </c>
      <c r="K677" s="11">
        <f>IF($I677&lt;&gt;"SI",0,IFERROR($F677,0))</f>
        <v/>
      </c>
      <c r="L677" s="9">
        <f>IF(COUNTA($A677:$H677)=0,"",IF($J677="OTRO",IFERROR(LOOKUP(2,1/(((LISTS!$H$2:$H$26&lt;&gt;"")*ISNUMBER(SEARCH(LISTS!$H$2:$H$26,$G677)))+((LISTS!$I$2:$I$26&lt;&gt;"")*ISNUMBER(SEARCH(LISTS!$I$2:$I$26,$E677)))),LISTS!$L$2:$L$26),"Concepto DIAN no mapeado a casilla automatica"),IF(LEFT($J677,4)="TOPE","Control automatico DIAN: "&amp;$J677,"Casilla automatica: "&amp;$J677)))</f>
        <v/>
      </c>
    </row>
    <row r="678">
      <c r="A678" s="9" t="n"/>
      <c r="B678" s="9" t="n"/>
      <c r="C678" s="9" t="n"/>
      <c r="D678" s="9" t="n"/>
      <c r="E678" s="9" t="n"/>
      <c r="F678" s="11" t="n"/>
      <c r="G678" s="9" t="n"/>
      <c r="H678" s="9" t="n"/>
      <c r="I678" s="9">
        <f>IF(COUNTA($A678:$H678)=0,"",IF($J678="OTRO","NO","SI"))</f>
        <v/>
      </c>
      <c r="J678" s="9">
        <f>IF(COUNTA($A678:$H678)=0,"",IFERROR(LOOKUP(2,1/(((LISTS!$H$2:$H$26&lt;&gt;"")*ISNUMBER(SEARCH(LISTS!$H$2:$H$26,$G678)))+((LISTS!$I$2:$I$26&lt;&gt;"")*ISNUMBER(SEARCH(LISTS!$I$2:$I$26,$E678)))),LISTS!$K$2:$K$26),"OTRO"))</f>
        <v/>
      </c>
      <c r="K678" s="11">
        <f>IF($I678&lt;&gt;"SI",0,IFERROR($F678,0))</f>
        <v/>
      </c>
      <c r="L678" s="9">
        <f>IF(COUNTA($A678:$H678)=0,"",IF($J678="OTRO",IFERROR(LOOKUP(2,1/(((LISTS!$H$2:$H$26&lt;&gt;"")*ISNUMBER(SEARCH(LISTS!$H$2:$H$26,$G678)))+((LISTS!$I$2:$I$26&lt;&gt;"")*ISNUMBER(SEARCH(LISTS!$I$2:$I$26,$E678)))),LISTS!$L$2:$L$26),"Concepto DIAN no mapeado a casilla automatica"),IF(LEFT($J678,4)="TOPE","Control automatico DIAN: "&amp;$J678,"Casilla automatica: "&amp;$J678)))</f>
        <v/>
      </c>
    </row>
    <row r="679">
      <c r="A679" s="9" t="n"/>
      <c r="B679" s="9" t="n"/>
      <c r="C679" s="9" t="n"/>
      <c r="D679" s="9" t="n"/>
      <c r="E679" s="9" t="n"/>
      <c r="F679" s="11" t="n"/>
      <c r="G679" s="9" t="n"/>
      <c r="H679" s="9" t="n"/>
      <c r="I679" s="9">
        <f>IF(COUNTA($A679:$H679)=0,"",IF($J679="OTRO","NO","SI"))</f>
        <v/>
      </c>
      <c r="J679" s="9">
        <f>IF(COUNTA($A679:$H679)=0,"",IFERROR(LOOKUP(2,1/(((LISTS!$H$2:$H$26&lt;&gt;"")*ISNUMBER(SEARCH(LISTS!$H$2:$H$26,$G679)))+((LISTS!$I$2:$I$26&lt;&gt;"")*ISNUMBER(SEARCH(LISTS!$I$2:$I$26,$E679)))),LISTS!$K$2:$K$26),"OTRO"))</f>
        <v/>
      </c>
      <c r="K679" s="11">
        <f>IF($I679&lt;&gt;"SI",0,IFERROR($F679,0))</f>
        <v/>
      </c>
      <c r="L679" s="9">
        <f>IF(COUNTA($A679:$H679)=0,"",IF($J679="OTRO",IFERROR(LOOKUP(2,1/(((LISTS!$H$2:$H$26&lt;&gt;"")*ISNUMBER(SEARCH(LISTS!$H$2:$H$26,$G679)))+((LISTS!$I$2:$I$26&lt;&gt;"")*ISNUMBER(SEARCH(LISTS!$I$2:$I$26,$E679)))),LISTS!$L$2:$L$26),"Concepto DIAN no mapeado a casilla automatica"),IF(LEFT($J679,4)="TOPE","Control automatico DIAN: "&amp;$J679,"Casilla automatica: "&amp;$J679)))</f>
        <v/>
      </c>
    </row>
    <row r="680">
      <c r="A680" s="9" t="n"/>
      <c r="B680" s="9" t="n"/>
      <c r="C680" s="9" t="n"/>
      <c r="D680" s="9" t="n"/>
      <c r="E680" s="9" t="n"/>
      <c r="F680" s="11" t="n"/>
      <c r="G680" s="9" t="n"/>
      <c r="H680" s="9" t="n"/>
      <c r="I680" s="9">
        <f>IF(COUNTA($A680:$H680)=0,"",IF($J680="OTRO","NO","SI"))</f>
        <v/>
      </c>
      <c r="J680" s="9">
        <f>IF(COUNTA($A680:$H680)=0,"",IFERROR(LOOKUP(2,1/(((LISTS!$H$2:$H$26&lt;&gt;"")*ISNUMBER(SEARCH(LISTS!$H$2:$H$26,$G680)))+((LISTS!$I$2:$I$26&lt;&gt;"")*ISNUMBER(SEARCH(LISTS!$I$2:$I$26,$E680)))),LISTS!$K$2:$K$26),"OTRO"))</f>
        <v/>
      </c>
      <c r="K680" s="11">
        <f>IF($I680&lt;&gt;"SI",0,IFERROR($F680,0))</f>
        <v/>
      </c>
      <c r="L680" s="9">
        <f>IF(COUNTA($A680:$H680)=0,"",IF($J680="OTRO",IFERROR(LOOKUP(2,1/(((LISTS!$H$2:$H$26&lt;&gt;"")*ISNUMBER(SEARCH(LISTS!$H$2:$H$26,$G680)))+((LISTS!$I$2:$I$26&lt;&gt;"")*ISNUMBER(SEARCH(LISTS!$I$2:$I$26,$E680)))),LISTS!$L$2:$L$26),"Concepto DIAN no mapeado a casilla automatica"),IF(LEFT($J680,4)="TOPE","Control automatico DIAN: "&amp;$J680,"Casilla automatica: "&amp;$J680)))</f>
        <v/>
      </c>
    </row>
    <row r="681">
      <c r="A681" s="9" t="n"/>
      <c r="B681" s="9" t="n"/>
      <c r="C681" s="9" t="n"/>
      <c r="D681" s="9" t="n"/>
      <c r="E681" s="9" t="n"/>
      <c r="F681" s="11" t="n"/>
      <c r="G681" s="9" t="n"/>
      <c r="H681" s="9" t="n"/>
      <c r="I681" s="9">
        <f>IF(COUNTA($A681:$H681)=0,"",IF($J681="OTRO","NO","SI"))</f>
        <v/>
      </c>
      <c r="J681" s="9">
        <f>IF(COUNTA($A681:$H681)=0,"",IFERROR(LOOKUP(2,1/(((LISTS!$H$2:$H$26&lt;&gt;"")*ISNUMBER(SEARCH(LISTS!$H$2:$H$26,$G681)))+((LISTS!$I$2:$I$26&lt;&gt;"")*ISNUMBER(SEARCH(LISTS!$I$2:$I$26,$E681)))),LISTS!$K$2:$K$26),"OTRO"))</f>
        <v/>
      </c>
      <c r="K681" s="11">
        <f>IF($I681&lt;&gt;"SI",0,IFERROR($F681,0))</f>
        <v/>
      </c>
      <c r="L681" s="9">
        <f>IF(COUNTA($A681:$H681)=0,"",IF($J681="OTRO",IFERROR(LOOKUP(2,1/(((LISTS!$H$2:$H$26&lt;&gt;"")*ISNUMBER(SEARCH(LISTS!$H$2:$H$26,$G681)))+((LISTS!$I$2:$I$26&lt;&gt;"")*ISNUMBER(SEARCH(LISTS!$I$2:$I$26,$E681)))),LISTS!$L$2:$L$26),"Concepto DIAN no mapeado a casilla automatica"),IF(LEFT($J681,4)="TOPE","Control automatico DIAN: "&amp;$J681,"Casilla automatica: "&amp;$J681)))</f>
        <v/>
      </c>
    </row>
    <row r="682">
      <c r="A682" s="9" t="n"/>
      <c r="B682" s="9" t="n"/>
      <c r="C682" s="9" t="n"/>
      <c r="D682" s="9" t="n"/>
      <c r="E682" s="9" t="n"/>
      <c r="F682" s="11" t="n"/>
      <c r="G682" s="9" t="n"/>
      <c r="H682" s="9" t="n"/>
      <c r="I682" s="9">
        <f>IF(COUNTA($A682:$H682)=0,"",IF($J682="OTRO","NO","SI"))</f>
        <v/>
      </c>
      <c r="J682" s="9">
        <f>IF(COUNTA($A682:$H682)=0,"",IFERROR(LOOKUP(2,1/(((LISTS!$H$2:$H$26&lt;&gt;"")*ISNUMBER(SEARCH(LISTS!$H$2:$H$26,$G682)))+((LISTS!$I$2:$I$26&lt;&gt;"")*ISNUMBER(SEARCH(LISTS!$I$2:$I$26,$E682)))),LISTS!$K$2:$K$26),"OTRO"))</f>
        <v/>
      </c>
      <c r="K682" s="11">
        <f>IF($I682&lt;&gt;"SI",0,IFERROR($F682,0))</f>
        <v/>
      </c>
      <c r="L682" s="9">
        <f>IF(COUNTA($A682:$H682)=0,"",IF($J682="OTRO",IFERROR(LOOKUP(2,1/(((LISTS!$H$2:$H$26&lt;&gt;"")*ISNUMBER(SEARCH(LISTS!$H$2:$H$26,$G682)))+((LISTS!$I$2:$I$26&lt;&gt;"")*ISNUMBER(SEARCH(LISTS!$I$2:$I$26,$E682)))),LISTS!$L$2:$L$26),"Concepto DIAN no mapeado a casilla automatica"),IF(LEFT($J682,4)="TOPE","Control automatico DIAN: "&amp;$J682,"Casilla automatica: "&amp;$J682)))</f>
        <v/>
      </c>
    </row>
    <row r="683">
      <c r="A683" s="9" t="n"/>
      <c r="B683" s="9" t="n"/>
      <c r="C683" s="9" t="n"/>
      <c r="D683" s="9" t="n"/>
      <c r="E683" s="9" t="n"/>
      <c r="F683" s="11" t="n"/>
      <c r="G683" s="9" t="n"/>
      <c r="H683" s="9" t="n"/>
      <c r="I683" s="9">
        <f>IF(COUNTA($A683:$H683)=0,"",IF($J683="OTRO","NO","SI"))</f>
        <v/>
      </c>
      <c r="J683" s="9">
        <f>IF(COUNTA($A683:$H683)=0,"",IFERROR(LOOKUP(2,1/(((LISTS!$H$2:$H$26&lt;&gt;"")*ISNUMBER(SEARCH(LISTS!$H$2:$H$26,$G683)))+((LISTS!$I$2:$I$26&lt;&gt;"")*ISNUMBER(SEARCH(LISTS!$I$2:$I$26,$E683)))),LISTS!$K$2:$K$26),"OTRO"))</f>
        <v/>
      </c>
      <c r="K683" s="11">
        <f>IF($I683&lt;&gt;"SI",0,IFERROR($F683,0))</f>
        <v/>
      </c>
      <c r="L683" s="9">
        <f>IF(COUNTA($A683:$H683)=0,"",IF($J683="OTRO",IFERROR(LOOKUP(2,1/(((LISTS!$H$2:$H$26&lt;&gt;"")*ISNUMBER(SEARCH(LISTS!$H$2:$H$26,$G683)))+((LISTS!$I$2:$I$26&lt;&gt;"")*ISNUMBER(SEARCH(LISTS!$I$2:$I$26,$E683)))),LISTS!$L$2:$L$26),"Concepto DIAN no mapeado a casilla automatica"),IF(LEFT($J683,4)="TOPE","Control automatico DIAN: "&amp;$J683,"Casilla automatica: "&amp;$J683)))</f>
        <v/>
      </c>
    </row>
    <row r="684">
      <c r="A684" s="9" t="n"/>
      <c r="B684" s="9" t="n"/>
      <c r="C684" s="9" t="n"/>
      <c r="D684" s="9" t="n"/>
      <c r="E684" s="9" t="n"/>
      <c r="F684" s="11" t="n"/>
      <c r="G684" s="9" t="n"/>
      <c r="H684" s="9" t="n"/>
      <c r="I684" s="9">
        <f>IF(COUNTA($A684:$H684)=0,"",IF($J684="OTRO","NO","SI"))</f>
        <v/>
      </c>
      <c r="J684" s="9">
        <f>IF(COUNTA($A684:$H684)=0,"",IFERROR(LOOKUP(2,1/(((LISTS!$H$2:$H$26&lt;&gt;"")*ISNUMBER(SEARCH(LISTS!$H$2:$H$26,$G684)))+((LISTS!$I$2:$I$26&lt;&gt;"")*ISNUMBER(SEARCH(LISTS!$I$2:$I$26,$E684)))),LISTS!$K$2:$K$26),"OTRO"))</f>
        <v/>
      </c>
      <c r="K684" s="11">
        <f>IF($I684&lt;&gt;"SI",0,IFERROR($F684,0))</f>
        <v/>
      </c>
      <c r="L684" s="9">
        <f>IF(COUNTA($A684:$H684)=0,"",IF($J684="OTRO",IFERROR(LOOKUP(2,1/(((LISTS!$H$2:$H$26&lt;&gt;"")*ISNUMBER(SEARCH(LISTS!$H$2:$H$26,$G684)))+((LISTS!$I$2:$I$26&lt;&gt;"")*ISNUMBER(SEARCH(LISTS!$I$2:$I$26,$E684)))),LISTS!$L$2:$L$26),"Concepto DIAN no mapeado a casilla automatica"),IF(LEFT($J684,4)="TOPE","Control automatico DIAN: "&amp;$J684,"Casilla automatica: "&amp;$J684)))</f>
        <v/>
      </c>
    </row>
    <row r="685">
      <c r="A685" s="9" t="n"/>
      <c r="B685" s="9" t="n"/>
      <c r="C685" s="9" t="n"/>
      <c r="D685" s="9" t="n"/>
      <c r="E685" s="9" t="n"/>
      <c r="F685" s="11" t="n"/>
      <c r="G685" s="9" t="n"/>
      <c r="H685" s="9" t="n"/>
      <c r="I685" s="9">
        <f>IF(COUNTA($A685:$H685)=0,"",IF($J685="OTRO","NO","SI"))</f>
        <v/>
      </c>
      <c r="J685" s="9">
        <f>IF(COUNTA($A685:$H685)=0,"",IFERROR(LOOKUP(2,1/(((LISTS!$H$2:$H$26&lt;&gt;"")*ISNUMBER(SEARCH(LISTS!$H$2:$H$26,$G685)))+((LISTS!$I$2:$I$26&lt;&gt;"")*ISNUMBER(SEARCH(LISTS!$I$2:$I$26,$E685)))),LISTS!$K$2:$K$26),"OTRO"))</f>
        <v/>
      </c>
      <c r="K685" s="11">
        <f>IF($I685&lt;&gt;"SI",0,IFERROR($F685,0))</f>
        <v/>
      </c>
      <c r="L685" s="9">
        <f>IF(COUNTA($A685:$H685)=0,"",IF($J685="OTRO",IFERROR(LOOKUP(2,1/(((LISTS!$H$2:$H$26&lt;&gt;"")*ISNUMBER(SEARCH(LISTS!$H$2:$H$26,$G685)))+((LISTS!$I$2:$I$26&lt;&gt;"")*ISNUMBER(SEARCH(LISTS!$I$2:$I$26,$E685)))),LISTS!$L$2:$L$26),"Concepto DIAN no mapeado a casilla automatica"),IF(LEFT($J685,4)="TOPE","Control automatico DIAN: "&amp;$J685,"Casilla automatica: "&amp;$J685)))</f>
        <v/>
      </c>
    </row>
    <row r="686">
      <c r="A686" s="9" t="n"/>
      <c r="B686" s="9" t="n"/>
      <c r="C686" s="9" t="n"/>
      <c r="D686" s="9" t="n"/>
      <c r="E686" s="9" t="n"/>
      <c r="F686" s="11" t="n"/>
      <c r="G686" s="9" t="n"/>
      <c r="H686" s="9" t="n"/>
      <c r="I686" s="9">
        <f>IF(COUNTA($A686:$H686)=0,"",IF($J686="OTRO","NO","SI"))</f>
        <v/>
      </c>
      <c r="J686" s="9">
        <f>IF(COUNTA($A686:$H686)=0,"",IFERROR(LOOKUP(2,1/(((LISTS!$H$2:$H$26&lt;&gt;"")*ISNUMBER(SEARCH(LISTS!$H$2:$H$26,$G686)))+((LISTS!$I$2:$I$26&lt;&gt;"")*ISNUMBER(SEARCH(LISTS!$I$2:$I$26,$E686)))),LISTS!$K$2:$K$26),"OTRO"))</f>
        <v/>
      </c>
      <c r="K686" s="11">
        <f>IF($I686&lt;&gt;"SI",0,IFERROR($F686,0))</f>
        <v/>
      </c>
      <c r="L686" s="9">
        <f>IF(COUNTA($A686:$H686)=0,"",IF($J686="OTRO",IFERROR(LOOKUP(2,1/(((LISTS!$H$2:$H$26&lt;&gt;"")*ISNUMBER(SEARCH(LISTS!$H$2:$H$26,$G686)))+((LISTS!$I$2:$I$26&lt;&gt;"")*ISNUMBER(SEARCH(LISTS!$I$2:$I$26,$E686)))),LISTS!$L$2:$L$26),"Concepto DIAN no mapeado a casilla automatica"),IF(LEFT($J686,4)="TOPE","Control automatico DIAN: "&amp;$J686,"Casilla automatica: "&amp;$J686)))</f>
        <v/>
      </c>
    </row>
    <row r="687">
      <c r="A687" s="9" t="n"/>
      <c r="B687" s="9" t="n"/>
      <c r="C687" s="9" t="n"/>
      <c r="D687" s="9" t="n"/>
      <c r="E687" s="9" t="n"/>
      <c r="F687" s="11" t="n"/>
      <c r="G687" s="9" t="n"/>
      <c r="H687" s="9" t="n"/>
      <c r="I687" s="9">
        <f>IF(COUNTA($A687:$H687)=0,"",IF($J687="OTRO","NO","SI"))</f>
        <v/>
      </c>
      <c r="J687" s="9">
        <f>IF(COUNTA($A687:$H687)=0,"",IFERROR(LOOKUP(2,1/(((LISTS!$H$2:$H$26&lt;&gt;"")*ISNUMBER(SEARCH(LISTS!$H$2:$H$26,$G687)))+((LISTS!$I$2:$I$26&lt;&gt;"")*ISNUMBER(SEARCH(LISTS!$I$2:$I$26,$E687)))),LISTS!$K$2:$K$26),"OTRO"))</f>
        <v/>
      </c>
      <c r="K687" s="11">
        <f>IF($I687&lt;&gt;"SI",0,IFERROR($F687,0))</f>
        <v/>
      </c>
      <c r="L687" s="9">
        <f>IF(COUNTA($A687:$H687)=0,"",IF($J687="OTRO",IFERROR(LOOKUP(2,1/(((LISTS!$H$2:$H$26&lt;&gt;"")*ISNUMBER(SEARCH(LISTS!$H$2:$H$26,$G687)))+((LISTS!$I$2:$I$26&lt;&gt;"")*ISNUMBER(SEARCH(LISTS!$I$2:$I$26,$E687)))),LISTS!$L$2:$L$26),"Concepto DIAN no mapeado a casilla automatica"),IF(LEFT($J687,4)="TOPE","Control automatico DIAN: "&amp;$J687,"Casilla automatica: "&amp;$J687)))</f>
        <v/>
      </c>
    </row>
    <row r="688">
      <c r="A688" s="9" t="n"/>
      <c r="B688" s="9" t="n"/>
      <c r="C688" s="9" t="n"/>
      <c r="D688" s="9" t="n"/>
      <c r="E688" s="9" t="n"/>
      <c r="F688" s="11" t="n"/>
      <c r="G688" s="9" t="n"/>
      <c r="H688" s="9" t="n"/>
      <c r="I688" s="9">
        <f>IF(COUNTA($A688:$H688)=0,"",IF($J688="OTRO","NO","SI"))</f>
        <v/>
      </c>
      <c r="J688" s="9">
        <f>IF(COUNTA($A688:$H688)=0,"",IFERROR(LOOKUP(2,1/(((LISTS!$H$2:$H$26&lt;&gt;"")*ISNUMBER(SEARCH(LISTS!$H$2:$H$26,$G688)))+((LISTS!$I$2:$I$26&lt;&gt;"")*ISNUMBER(SEARCH(LISTS!$I$2:$I$26,$E688)))),LISTS!$K$2:$K$26),"OTRO"))</f>
        <v/>
      </c>
      <c r="K688" s="11">
        <f>IF($I688&lt;&gt;"SI",0,IFERROR($F688,0))</f>
        <v/>
      </c>
      <c r="L688" s="9">
        <f>IF(COUNTA($A688:$H688)=0,"",IF($J688="OTRO",IFERROR(LOOKUP(2,1/(((LISTS!$H$2:$H$26&lt;&gt;"")*ISNUMBER(SEARCH(LISTS!$H$2:$H$26,$G688)))+((LISTS!$I$2:$I$26&lt;&gt;"")*ISNUMBER(SEARCH(LISTS!$I$2:$I$26,$E688)))),LISTS!$L$2:$L$26),"Concepto DIAN no mapeado a casilla automatica"),IF(LEFT($J688,4)="TOPE","Control automatico DIAN: "&amp;$J688,"Casilla automatica: "&amp;$J688)))</f>
        <v/>
      </c>
    </row>
    <row r="689">
      <c r="A689" s="9" t="n"/>
      <c r="B689" s="9" t="n"/>
      <c r="C689" s="9" t="n"/>
      <c r="D689" s="9" t="n"/>
      <c r="E689" s="9" t="n"/>
      <c r="F689" s="11" t="n"/>
      <c r="G689" s="9" t="n"/>
      <c r="H689" s="9" t="n"/>
      <c r="I689" s="9">
        <f>IF(COUNTA($A689:$H689)=0,"",IF($J689="OTRO","NO","SI"))</f>
        <v/>
      </c>
      <c r="J689" s="9">
        <f>IF(COUNTA($A689:$H689)=0,"",IFERROR(LOOKUP(2,1/(((LISTS!$H$2:$H$26&lt;&gt;"")*ISNUMBER(SEARCH(LISTS!$H$2:$H$26,$G689)))+((LISTS!$I$2:$I$26&lt;&gt;"")*ISNUMBER(SEARCH(LISTS!$I$2:$I$26,$E689)))),LISTS!$K$2:$K$26),"OTRO"))</f>
        <v/>
      </c>
      <c r="K689" s="11">
        <f>IF($I689&lt;&gt;"SI",0,IFERROR($F689,0))</f>
        <v/>
      </c>
      <c r="L689" s="9">
        <f>IF(COUNTA($A689:$H689)=0,"",IF($J689="OTRO",IFERROR(LOOKUP(2,1/(((LISTS!$H$2:$H$26&lt;&gt;"")*ISNUMBER(SEARCH(LISTS!$H$2:$H$26,$G689)))+((LISTS!$I$2:$I$26&lt;&gt;"")*ISNUMBER(SEARCH(LISTS!$I$2:$I$26,$E689)))),LISTS!$L$2:$L$26),"Concepto DIAN no mapeado a casilla automatica"),IF(LEFT($J689,4)="TOPE","Control automatico DIAN: "&amp;$J689,"Casilla automatica: "&amp;$J689)))</f>
        <v/>
      </c>
    </row>
    <row r="690">
      <c r="A690" s="9" t="n"/>
      <c r="B690" s="9" t="n"/>
      <c r="C690" s="9" t="n"/>
      <c r="D690" s="9" t="n"/>
      <c r="E690" s="9" t="n"/>
      <c r="F690" s="11" t="n"/>
      <c r="G690" s="9" t="n"/>
      <c r="H690" s="9" t="n"/>
      <c r="I690" s="9">
        <f>IF(COUNTA($A690:$H690)=0,"",IF($J690="OTRO","NO","SI"))</f>
        <v/>
      </c>
      <c r="J690" s="9">
        <f>IF(COUNTA($A690:$H690)=0,"",IFERROR(LOOKUP(2,1/(((LISTS!$H$2:$H$26&lt;&gt;"")*ISNUMBER(SEARCH(LISTS!$H$2:$H$26,$G690)))+((LISTS!$I$2:$I$26&lt;&gt;"")*ISNUMBER(SEARCH(LISTS!$I$2:$I$26,$E690)))),LISTS!$K$2:$K$26),"OTRO"))</f>
        <v/>
      </c>
      <c r="K690" s="11">
        <f>IF($I690&lt;&gt;"SI",0,IFERROR($F690,0))</f>
        <v/>
      </c>
      <c r="L690" s="9">
        <f>IF(COUNTA($A690:$H690)=0,"",IF($J690="OTRO",IFERROR(LOOKUP(2,1/(((LISTS!$H$2:$H$26&lt;&gt;"")*ISNUMBER(SEARCH(LISTS!$H$2:$H$26,$G690)))+((LISTS!$I$2:$I$26&lt;&gt;"")*ISNUMBER(SEARCH(LISTS!$I$2:$I$26,$E690)))),LISTS!$L$2:$L$26),"Concepto DIAN no mapeado a casilla automatica"),IF(LEFT($J690,4)="TOPE","Control automatico DIAN: "&amp;$J690,"Casilla automatica: "&amp;$J690)))</f>
        <v/>
      </c>
    </row>
    <row r="691">
      <c r="A691" s="9" t="n"/>
      <c r="B691" s="9" t="n"/>
      <c r="C691" s="9" t="n"/>
      <c r="D691" s="9" t="n"/>
      <c r="E691" s="9" t="n"/>
      <c r="F691" s="11" t="n"/>
      <c r="G691" s="9" t="n"/>
      <c r="H691" s="9" t="n"/>
      <c r="I691" s="9">
        <f>IF(COUNTA($A691:$H691)=0,"",IF($J691="OTRO","NO","SI"))</f>
        <v/>
      </c>
      <c r="J691" s="9">
        <f>IF(COUNTA($A691:$H691)=0,"",IFERROR(LOOKUP(2,1/(((LISTS!$H$2:$H$26&lt;&gt;"")*ISNUMBER(SEARCH(LISTS!$H$2:$H$26,$G691)))+((LISTS!$I$2:$I$26&lt;&gt;"")*ISNUMBER(SEARCH(LISTS!$I$2:$I$26,$E691)))),LISTS!$K$2:$K$26),"OTRO"))</f>
        <v/>
      </c>
      <c r="K691" s="11">
        <f>IF($I691&lt;&gt;"SI",0,IFERROR($F691,0))</f>
        <v/>
      </c>
      <c r="L691" s="9">
        <f>IF(COUNTA($A691:$H691)=0,"",IF($J691="OTRO",IFERROR(LOOKUP(2,1/(((LISTS!$H$2:$H$26&lt;&gt;"")*ISNUMBER(SEARCH(LISTS!$H$2:$H$26,$G691)))+((LISTS!$I$2:$I$26&lt;&gt;"")*ISNUMBER(SEARCH(LISTS!$I$2:$I$26,$E691)))),LISTS!$L$2:$L$26),"Concepto DIAN no mapeado a casilla automatica"),IF(LEFT($J691,4)="TOPE","Control automatico DIAN: "&amp;$J691,"Casilla automatica: "&amp;$J691)))</f>
        <v/>
      </c>
    </row>
    <row r="692">
      <c r="A692" s="9" t="n"/>
      <c r="B692" s="9" t="n"/>
      <c r="C692" s="9" t="n"/>
      <c r="D692" s="9" t="n"/>
      <c r="E692" s="9" t="n"/>
      <c r="F692" s="11" t="n"/>
      <c r="G692" s="9" t="n"/>
      <c r="H692" s="9" t="n"/>
      <c r="I692" s="9">
        <f>IF(COUNTA($A692:$H692)=0,"",IF($J692="OTRO","NO","SI"))</f>
        <v/>
      </c>
      <c r="J692" s="9">
        <f>IF(COUNTA($A692:$H692)=0,"",IFERROR(LOOKUP(2,1/(((LISTS!$H$2:$H$26&lt;&gt;"")*ISNUMBER(SEARCH(LISTS!$H$2:$H$26,$G692)))+((LISTS!$I$2:$I$26&lt;&gt;"")*ISNUMBER(SEARCH(LISTS!$I$2:$I$26,$E692)))),LISTS!$K$2:$K$26),"OTRO"))</f>
        <v/>
      </c>
      <c r="K692" s="11">
        <f>IF($I692&lt;&gt;"SI",0,IFERROR($F692,0))</f>
        <v/>
      </c>
      <c r="L692" s="9">
        <f>IF(COUNTA($A692:$H692)=0,"",IF($J692="OTRO",IFERROR(LOOKUP(2,1/(((LISTS!$H$2:$H$26&lt;&gt;"")*ISNUMBER(SEARCH(LISTS!$H$2:$H$26,$G692)))+((LISTS!$I$2:$I$26&lt;&gt;"")*ISNUMBER(SEARCH(LISTS!$I$2:$I$26,$E692)))),LISTS!$L$2:$L$26),"Concepto DIAN no mapeado a casilla automatica"),IF(LEFT($J692,4)="TOPE","Control automatico DIAN: "&amp;$J692,"Casilla automatica: "&amp;$J692)))</f>
        <v/>
      </c>
    </row>
    <row r="693">
      <c r="A693" s="9" t="n"/>
      <c r="B693" s="9" t="n"/>
      <c r="C693" s="9" t="n"/>
      <c r="D693" s="9" t="n"/>
      <c r="E693" s="9" t="n"/>
      <c r="F693" s="11" t="n"/>
      <c r="G693" s="9" t="n"/>
      <c r="H693" s="9" t="n"/>
      <c r="I693" s="9">
        <f>IF(COUNTA($A693:$H693)=0,"",IF($J693="OTRO","NO","SI"))</f>
        <v/>
      </c>
      <c r="J693" s="9">
        <f>IF(COUNTA($A693:$H693)=0,"",IFERROR(LOOKUP(2,1/(((LISTS!$H$2:$H$26&lt;&gt;"")*ISNUMBER(SEARCH(LISTS!$H$2:$H$26,$G693)))+((LISTS!$I$2:$I$26&lt;&gt;"")*ISNUMBER(SEARCH(LISTS!$I$2:$I$26,$E693)))),LISTS!$K$2:$K$26),"OTRO"))</f>
        <v/>
      </c>
      <c r="K693" s="11">
        <f>IF($I693&lt;&gt;"SI",0,IFERROR($F693,0))</f>
        <v/>
      </c>
      <c r="L693" s="9">
        <f>IF(COUNTA($A693:$H693)=0,"",IF($J693="OTRO",IFERROR(LOOKUP(2,1/(((LISTS!$H$2:$H$26&lt;&gt;"")*ISNUMBER(SEARCH(LISTS!$H$2:$H$26,$G693)))+((LISTS!$I$2:$I$26&lt;&gt;"")*ISNUMBER(SEARCH(LISTS!$I$2:$I$26,$E693)))),LISTS!$L$2:$L$26),"Concepto DIAN no mapeado a casilla automatica"),IF(LEFT($J693,4)="TOPE","Control automatico DIAN: "&amp;$J693,"Casilla automatica: "&amp;$J693)))</f>
        <v/>
      </c>
    </row>
    <row r="694">
      <c r="A694" s="9" t="n"/>
      <c r="B694" s="9" t="n"/>
      <c r="C694" s="9" t="n"/>
      <c r="D694" s="9" t="n"/>
      <c r="E694" s="9" t="n"/>
      <c r="F694" s="11" t="n"/>
      <c r="G694" s="9" t="n"/>
      <c r="H694" s="9" t="n"/>
      <c r="I694" s="9">
        <f>IF(COUNTA($A694:$H694)=0,"",IF($J694="OTRO","NO","SI"))</f>
        <v/>
      </c>
      <c r="J694" s="9">
        <f>IF(COUNTA($A694:$H694)=0,"",IFERROR(LOOKUP(2,1/(((LISTS!$H$2:$H$26&lt;&gt;"")*ISNUMBER(SEARCH(LISTS!$H$2:$H$26,$G694)))+((LISTS!$I$2:$I$26&lt;&gt;"")*ISNUMBER(SEARCH(LISTS!$I$2:$I$26,$E694)))),LISTS!$K$2:$K$26),"OTRO"))</f>
        <v/>
      </c>
      <c r="K694" s="11">
        <f>IF($I694&lt;&gt;"SI",0,IFERROR($F694,0))</f>
        <v/>
      </c>
      <c r="L694" s="9">
        <f>IF(COUNTA($A694:$H694)=0,"",IF($J694="OTRO",IFERROR(LOOKUP(2,1/(((LISTS!$H$2:$H$26&lt;&gt;"")*ISNUMBER(SEARCH(LISTS!$H$2:$H$26,$G694)))+((LISTS!$I$2:$I$26&lt;&gt;"")*ISNUMBER(SEARCH(LISTS!$I$2:$I$26,$E694)))),LISTS!$L$2:$L$26),"Concepto DIAN no mapeado a casilla automatica"),IF(LEFT($J694,4)="TOPE","Control automatico DIAN: "&amp;$J694,"Casilla automatica: "&amp;$J694)))</f>
        <v/>
      </c>
    </row>
    <row r="695">
      <c r="A695" s="9" t="n"/>
      <c r="B695" s="9" t="n"/>
      <c r="C695" s="9" t="n"/>
      <c r="D695" s="9" t="n"/>
      <c r="E695" s="9" t="n"/>
      <c r="F695" s="11" t="n"/>
      <c r="G695" s="9" t="n"/>
      <c r="H695" s="9" t="n"/>
      <c r="I695" s="9">
        <f>IF(COUNTA($A695:$H695)=0,"",IF($J695="OTRO","NO","SI"))</f>
        <v/>
      </c>
      <c r="J695" s="9">
        <f>IF(COUNTA($A695:$H695)=0,"",IFERROR(LOOKUP(2,1/(((LISTS!$H$2:$H$26&lt;&gt;"")*ISNUMBER(SEARCH(LISTS!$H$2:$H$26,$G695)))+((LISTS!$I$2:$I$26&lt;&gt;"")*ISNUMBER(SEARCH(LISTS!$I$2:$I$26,$E695)))),LISTS!$K$2:$K$26),"OTRO"))</f>
        <v/>
      </c>
      <c r="K695" s="11">
        <f>IF($I695&lt;&gt;"SI",0,IFERROR($F695,0))</f>
        <v/>
      </c>
      <c r="L695" s="9">
        <f>IF(COUNTA($A695:$H695)=0,"",IF($J695="OTRO",IFERROR(LOOKUP(2,1/(((LISTS!$H$2:$H$26&lt;&gt;"")*ISNUMBER(SEARCH(LISTS!$H$2:$H$26,$G695)))+((LISTS!$I$2:$I$26&lt;&gt;"")*ISNUMBER(SEARCH(LISTS!$I$2:$I$26,$E695)))),LISTS!$L$2:$L$26),"Concepto DIAN no mapeado a casilla automatica"),IF(LEFT($J695,4)="TOPE","Control automatico DIAN: "&amp;$J695,"Casilla automatica: "&amp;$J695)))</f>
        <v/>
      </c>
    </row>
    <row r="696">
      <c r="A696" s="9" t="n"/>
      <c r="B696" s="9" t="n"/>
      <c r="C696" s="9" t="n"/>
      <c r="D696" s="9" t="n"/>
      <c r="E696" s="9" t="n"/>
      <c r="F696" s="11" t="n"/>
      <c r="G696" s="9" t="n"/>
      <c r="H696" s="9" t="n"/>
      <c r="I696" s="9">
        <f>IF(COUNTA($A696:$H696)=0,"",IF($J696="OTRO","NO","SI"))</f>
        <v/>
      </c>
      <c r="J696" s="9">
        <f>IF(COUNTA($A696:$H696)=0,"",IFERROR(LOOKUP(2,1/(((LISTS!$H$2:$H$26&lt;&gt;"")*ISNUMBER(SEARCH(LISTS!$H$2:$H$26,$G696)))+((LISTS!$I$2:$I$26&lt;&gt;"")*ISNUMBER(SEARCH(LISTS!$I$2:$I$26,$E696)))),LISTS!$K$2:$K$26),"OTRO"))</f>
        <v/>
      </c>
      <c r="K696" s="11">
        <f>IF($I696&lt;&gt;"SI",0,IFERROR($F696,0))</f>
        <v/>
      </c>
      <c r="L696" s="9">
        <f>IF(COUNTA($A696:$H696)=0,"",IF($J696="OTRO",IFERROR(LOOKUP(2,1/(((LISTS!$H$2:$H$26&lt;&gt;"")*ISNUMBER(SEARCH(LISTS!$H$2:$H$26,$G696)))+((LISTS!$I$2:$I$26&lt;&gt;"")*ISNUMBER(SEARCH(LISTS!$I$2:$I$26,$E696)))),LISTS!$L$2:$L$26),"Concepto DIAN no mapeado a casilla automatica"),IF(LEFT($J696,4)="TOPE","Control automatico DIAN: "&amp;$J696,"Casilla automatica: "&amp;$J696)))</f>
        <v/>
      </c>
    </row>
    <row r="697">
      <c r="A697" s="9" t="n"/>
      <c r="B697" s="9" t="n"/>
      <c r="C697" s="9" t="n"/>
      <c r="D697" s="9" t="n"/>
      <c r="E697" s="9" t="n"/>
      <c r="F697" s="11" t="n"/>
      <c r="G697" s="9" t="n"/>
      <c r="H697" s="9" t="n"/>
      <c r="I697" s="9">
        <f>IF(COUNTA($A697:$H697)=0,"",IF($J697="OTRO","NO","SI"))</f>
        <v/>
      </c>
      <c r="J697" s="9">
        <f>IF(COUNTA($A697:$H697)=0,"",IFERROR(LOOKUP(2,1/(((LISTS!$H$2:$H$26&lt;&gt;"")*ISNUMBER(SEARCH(LISTS!$H$2:$H$26,$G697)))+((LISTS!$I$2:$I$26&lt;&gt;"")*ISNUMBER(SEARCH(LISTS!$I$2:$I$26,$E697)))),LISTS!$K$2:$K$26),"OTRO"))</f>
        <v/>
      </c>
      <c r="K697" s="11">
        <f>IF($I697&lt;&gt;"SI",0,IFERROR($F697,0))</f>
        <v/>
      </c>
      <c r="L697" s="9">
        <f>IF(COUNTA($A697:$H697)=0,"",IF($J697="OTRO",IFERROR(LOOKUP(2,1/(((LISTS!$H$2:$H$26&lt;&gt;"")*ISNUMBER(SEARCH(LISTS!$H$2:$H$26,$G697)))+((LISTS!$I$2:$I$26&lt;&gt;"")*ISNUMBER(SEARCH(LISTS!$I$2:$I$26,$E697)))),LISTS!$L$2:$L$26),"Concepto DIAN no mapeado a casilla automatica"),IF(LEFT($J697,4)="TOPE","Control automatico DIAN: "&amp;$J697,"Casilla automatica: "&amp;$J697)))</f>
        <v/>
      </c>
    </row>
    <row r="698">
      <c r="A698" s="9" t="n"/>
      <c r="B698" s="9" t="n"/>
      <c r="C698" s="9" t="n"/>
      <c r="D698" s="9" t="n"/>
      <c r="E698" s="9" t="n"/>
      <c r="F698" s="11" t="n"/>
      <c r="G698" s="9" t="n"/>
      <c r="H698" s="9" t="n"/>
      <c r="I698" s="9">
        <f>IF(COUNTA($A698:$H698)=0,"",IF($J698="OTRO","NO","SI"))</f>
        <v/>
      </c>
      <c r="J698" s="9">
        <f>IF(COUNTA($A698:$H698)=0,"",IFERROR(LOOKUP(2,1/(((LISTS!$H$2:$H$26&lt;&gt;"")*ISNUMBER(SEARCH(LISTS!$H$2:$H$26,$G698)))+((LISTS!$I$2:$I$26&lt;&gt;"")*ISNUMBER(SEARCH(LISTS!$I$2:$I$26,$E698)))),LISTS!$K$2:$K$26),"OTRO"))</f>
        <v/>
      </c>
      <c r="K698" s="11">
        <f>IF($I698&lt;&gt;"SI",0,IFERROR($F698,0))</f>
        <v/>
      </c>
      <c r="L698" s="9">
        <f>IF(COUNTA($A698:$H698)=0,"",IF($J698="OTRO",IFERROR(LOOKUP(2,1/(((LISTS!$H$2:$H$26&lt;&gt;"")*ISNUMBER(SEARCH(LISTS!$H$2:$H$26,$G698)))+((LISTS!$I$2:$I$26&lt;&gt;"")*ISNUMBER(SEARCH(LISTS!$I$2:$I$26,$E698)))),LISTS!$L$2:$L$26),"Concepto DIAN no mapeado a casilla automatica"),IF(LEFT($J698,4)="TOPE","Control automatico DIAN: "&amp;$J698,"Casilla automatica: "&amp;$J698)))</f>
        <v/>
      </c>
    </row>
    <row r="699">
      <c r="A699" s="9" t="n"/>
      <c r="B699" s="9" t="n"/>
      <c r="C699" s="9" t="n"/>
      <c r="D699" s="9" t="n"/>
      <c r="E699" s="9" t="n"/>
      <c r="F699" s="11" t="n"/>
      <c r="G699" s="9" t="n"/>
      <c r="H699" s="9" t="n"/>
      <c r="I699" s="9">
        <f>IF(COUNTA($A699:$H699)=0,"",IF($J699="OTRO","NO","SI"))</f>
        <v/>
      </c>
      <c r="J699" s="9">
        <f>IF(COUNTA($A699:$H699)=0,"",IFERROR(LOOKUP(2,1/(((LISTS!$H$2:$H$26&lt;&gt;"")*ISNUMBER(SEARCH(LISTS!$H$2:$H$26,$G699)))+((LISTS!$I$2:$I$26&lt;&gt;"")*ISNUMBER(SEARCH(LISTS!$I$2:$I$26,$E699)))),LISTS!$K$2:$K$26),"OTRO"))</f>
        <v/>
      </c>
      <c r="K699" s="11">
        <f>IF($I699&lt;&gt;"SI",0,IFERROR($F699,0))</f>
        <v/>
      </c>
      <c r="L699" s="9">
        <f>IF(COUNTA($A699:$H699)=0,"",IF($J699="OTRO",IFERROR(LOOKUP(2,1/(((LISTS!$H$2:$H$26&lt;&gt;"")*ISNUMBER(SEARCH(LISTS!$H$2:$H$26,$G699)))+((LISTS!$I$2:$I$26&lt;&gt;"")*ISNUMBER(SEARCH(LISTS!$I$2:$I$26,$E699)))),LISTS!$L$2:$L$26),"Concepto DIAN no mapeado a casilla automatica"),IF(LEFT($J699,4)="TOPE","Control automatico DIAN: "&amp;$J699,"Casilla automatica: "&amp;$J699)))</f>
        <v/>
      </c>
    </row>
    <row r="700">
      <c r="A700" s="9" t="n"/>
      <c r="B700" s="9" t="n"/>
      <c r="C700" s="9" t="n"/>
      <c r="D700" s="9" t="n"/>
      <c r="E700" s="9" t="n"/>
      <c r="F700" s="11" t="n"/>
      <c r="G700" s="9" t="n"/>
      <c r="H700" s="9" t="n"/>
      <c r="I700" s="9">
        <f>IF(COUNTA($A700:$H700)=0,"",IF($J700="OTRO","NO","SI"))</f>
        <v/>
      </c>
      <c r="J700" s="9">
        <f>IF(COUNTA($A700:$H700)=0,"",IFERROR(LOOKUP(2,1/(((LISTS!$H$2:$H$26&lt;&gt;"")*ISNUMBER(SEARCH(LISTS!$H$2:$H$26,$G700)))+((LISTS!$I$2:$I$26&lt;&gt;"")*ISNUMBER(SEARCH(LISTS!$I$2:$I$26,$E700)))),LISTS!$K$2:$K$26),"OTRO"))</f>
        <v/>
      </c>
      <c r="K700" s="11">
        <f>IF($I700&lt;&gt;"SI",0,IFERROR($F700,0))</f>
        <v/>
      </c>
      <c r="L700" s="9">
        <f>IF(COUNTA($A700:$H700)=0,"",IF($J700="OTRO",IFERROR(LOOKUP(2,1/(((LISTS!$H$2:$H$26&lt;&gt;"")*ISNUMBER(SEARCH(LISTS!$H$2:$H$26,$G700)))+((LISTS!$I$2:$I$26&lt;&gt;"")*ISNUMBER(SEARCH(LISTS!$I$2:$I$26,$E700)))),LISTS!$L$2:$L$26),"Concepto DIAN no mapeado a casilla automatica"),IF(LEFT($J700,4)="TOPE","Control automatico DIAN: "&amp;$J700,"Casilla automatica: "&amp;$J700)))</f>
        <v/>
      </c>
    </row>
    <row r="701">
      <c r="A701" s="9" t="n"/>
      <c r="B701" s="9" t="n"/>
      <c r="C701" s="9" t="n"/>
      <c r="D701" s="9" t="n"/>
      <c r="E701" s="9" t="n"/>
      <c r="F701" s="11" t="n"/>
      <c r="G701" s="9" t="n"/>
      <c r="H701" s="9" t="n"/>
      <c r="I701" s="9">
        <f>IF(COUNTA($A701:$H701)=0,"",IF($J701="OTRO","NO","SI"))</f>
        <v/>
      </c>
      <c r="J701" s="9">
        <f>IF(COUNTA($A701:$H701)=0,"",IFERROR(LOOKUP(2,1/(((LISTS!$H$2:$H$26&lt;&gt;"")*ISNUMBER(SEARCH(LISTS!$H$2:$H$26,$G701)))+((LISTS!$I$2:$I$26&lt;&gt;"")*ISNUMBER(SEARCH(LISTS!$I$2:$I$26,$E701)))),LISTS!$K$2:$K$26),"OTRO"))</f>
        <v/>
      </c>
      <c r="K701" s="11">
        <f>IF($I701&lt;&gt;"SI",0,IFERROR($F701,0))</f>
        <v/>
      </c>
      <c r="L701" s="9">
        <f>IF(COUNTA($A701:$H701)=0,"",IF($J701="OTRO",IFERROR(LOOKUP(2,1/(((LISTS!$H$2:$H$26&lt;&gt;"")*ISNUMBER(SEARCH(LISTS!$H$2:$H$26,$G701)))+((LISTS!$I$2:$I$26&lt;&gt;"")*ISNUMBER(SEARCH(LISTS!$I$2:$I$26,$E701)))),LISTS!$L$2:$L$26),"Concepto DIAN no mapeado a casilla automatica"),IF(LEFT($J701,4)="TOPE","Control automatico DIAN: "&amp;$J701,"Casilla automatica: "&amp;$J701)))</f>
        <v/>
      </c>
    </row>
    <row r="702">
      <c r="A702" s="9" t="n"/>
      <c r="B702" s="9" t="n"/>
      <c r="C702" s="9" t="n"/>
      <c r="D702" s="9" t="n"/>
      <c r="E702" s="9" t="n"/>
      <c r="F702" s="11" t="n"/>
      <c r="G702" s="9" t="n"/>
      <c r="H702" s="9" t="n"/>
      <c r="I702" s="9">
        <f>IF(COUNTA($A702:$H702)=0,"",IF($J702="OTRO","NO","SI"))</f>
        <v/>
      </c>
      <c r="J702" s="9">
        <f>IF(COUNTA($A702:$H702)=0,"",IFERROR(LOOKUP(2,1/(((LISTS!$H$2:$H$26&lt;&gt;"")*ISNUMBER(SEARCH(LISTS!$H$2:$H$26,$G702)))+((LISTS!$I$2:$I$26&lt;&gt;"")*ISNUMBER(SEARCH(LISTS!$I$2:$I$26,$E702)))),LISTS!$K$2:$K$26),"OTRO"))</f>
        <v/>
      </c>
      <c r="K702" s="11">
        <f>IF($I702&lt;&gt;"SI",0,IFERROR($F702,0))</f>
        <v/>
      </c>
      <c r="L702" s="9">
        <f>IF(COUNTA($A702:$H702)=0,"",IF($J702="OTRO",IFERROR(LOOKUP(2,1/(((LISTS!$H$2:$H$26&lt;&gt;"")*ISNUMBER(SEARCH(LISTS!$H$2:$H$26,$G702)))+((LISTS!$I$2:$I$26&lt;&gt;"")*ISNUMBER(SEARCH(LISTS!$I$2:$I$26,$E702)))),LISTS!$L$2:$L$26),"Concepto DIAN no mapeado a casilla automatica"),IF(LEFT($J702,4)="TOPE","Control automatico DIAN: "&amp;$J702,"Casilla automatica: "&amp;$J702)))</f>
        <v/>
      </c>
    </row>
    <row r="703">
      <c r="A703" s="9" t="n"/>
      <c r="B703" s="9" t="n"/>
      <c r="C703" s="9" t="n"/>
      <c r="D703" s="9" t="n"/>
      <c r="E703" s="9" t="n"/>
      <c r="F703" s="11" t="n"/>
      <c r="G703" s="9" t="n"/>
      <c r="H703" s="9" t="n"/>
      <c r="I703" s="9">
        <f>IF(COUNTA($A703:$H703)=0,"",IF($J703="OTRO","NO","SI"))</f>
        <v/>
      </c>
      <c r="J703" s="9">
        <f>IF(COUNTA($A703:$H703)=0,"",IFERROR(LOOKUP(2,1/(((LISTS!$H$2:$H$26&lt;&gt;"")*ISNUMBER(SEARCH(LISTS!$H$2:$H$26,$G703)))+((LISTS!$I$2:$I$26&lt;&gt;"")*ISNUMBER(SEARCH(LISTS!$I$2:$I$26,$E703)))),LISTS!$K$2:$K$26),"OTRO"))</f>
        <v/>
      </c>
      <c r="K703" s="11">
        <f>IF($I703&lt;&gt;"SI",0,IFERROR($F703,0))</f>
        <v/>
      </c>
      <c r="L703" s="9">
        <f>IF(COUNTA($A703:$H703)=0,"",IF($J703="OTRO",IFERROR(LOOKUP(2,1/(((LISTS!$H$2:$H$26&lt;&gt;"")*ISNUMBER(SEARCH(LISTS!$H$2:$H$26,$G703)))+((LISTS!$I$2:$I$26&lt;&gt;"")*ISNUMBER(SEARCH(LISTS!$I$2:$I$26,$E703)))),LISTS!$L$2:$L$26),"Concepto DIAN no mapeado a casilla automatica"),IF(LEFT($J703,4)="TOPE","Control automatico DIAN: "&amp;$J703,"Casilla automatica: "&amp;$J703)))</f>
        <v/>
      </c>
    </row>
    <row r="704">
      <c r="A704" s="9" t="n"/>
      <c r="B704" s="9" t="n"/>
      <c r="C704" s="9" t="n"/>
      <c r="D704" s="9" t="n"/>
      <c r="E704" s="9" t="n"/>
      <c r="F704" s="11" t="n"/>
      <c r="G704" s="9" t="n"/>
      <c r="H704" s="9" t="n"/>
      <c r="I704" s="9">
        <f>IF(COUNTA($A704:$H704)=0,"",IF($J704="OTRO","NO","SI"))</f>
        <v/>
      </c>
      <c r="J704" s="9">
        <f>IF(COUNTA($A704:$H704)=0,"",IFERROR(LOOKUP(2,1/(((LISTS!$H$2:$H$26&lt;&gt;"")*ISNUMBER(SEARCH(LISTS!$H$2:$H$26,$G704)))+((LISTS!$I$2:$I$26&lt;&gt;"")*ISNUMBER(SEARCH(LISTS!$I$2:$I$26,$E704)))),LISTS!$K$2:$K$26),"OTRO"))</f>
        <v/>
      </c>
      <c r="K704" s="11">
        <f>IF($I704&lt;&gt;"SI",0,IFERROR($F704,0))</f>
        <v/>
      </c>
      <c r="L704" s="9">
        <f>IF(COUNTA($A704:$H704)=0,"",IF($J704="OTRO",IFERROR(LOOKUP(2,1/(((LISTS!$H$2:$H$26&lt;&gt;"")*ISNUMBER(SEARCH(LISTS!$H$2:$H$26,$G704)))+((LISTS!$I$2:$I$26&lt;&gt;"")*ISNUMBER(SEARCH(LISTS!$I$2:$I$26,$E704)))),LISTS!$L$2:$L$26),"Concepto DIAN no mapeado a casilla automatica"),IF(LEFT($J704,4)="TOPE","Control automatico DIAN: "&amp;$J704,"Casilla automatica: "&amp;$J704)))</f>
        <v/>
      </c>
    </row>
    <row r="705">
      <c r="A705" s="9" t="n"/>
      <c r="B705" s="9" t="n"/>
      <c r="C705" s="9" t="n"/>
      <c r="D705" s="9" t="n"/>
      <c r="E705" s="9" t="n"/>
      <c r="F705" s="11" t="n"/>
      <c r="G705" s="9" t="n"/>
      <c r="H705" s="9" t="n"/>
      <c r="I705" s="9">
        <f>IF(COUNTA($A705:$H705)=0,"",IF($J705="OTRO","NO","SI"))</f>
        <v/>
      </c>
      <c r="J705" s="9">
        <f>IF(COUNTA($A705:$H705)=0,"",IFERROR(LOOKUP(2,1/(((LISTS!$H$2:$H$26&lt;&gt;"")*ISNUMBER(SEARCH(LISTS!$H$2:$H$26,$G705)))+((LISTS!$I$2:$I$26&lt;&gt;"")*ISNUMBER(SEARCH(LISTS!$I$2:$I$26,$E705)))),LISTS!$K$2:$K$26),"OTRO"))</f>
        <v/>
      </c>
      <c r="K705" s="11">
        <f>IF($I705&lt;&gt;"SI",0,IFERROR($F705,0))</f>
        <v/>
      </c>
      <c r="L705" s="9">
        <f>IF(COUNTA($A705:$H705)=0,"",IF($J705="OTRO",IFERROR(LOOKUP(2,1/(((LISTS!$H$2:$H$26&lt;&gt;"")*ISNUMBER(SEARCH(LISTS!$H$2:$H$26,$G705)))+((LISTS!$I$2:$I$26&lt;&gt;"")*ISNUMBER(SEARCH(LISTS!$I$2:$I$26,$E705)))),LISTS!$L$2:$L$26),"Concepto DIAN no mapeado a casilla automatica"),IF(LEFT($J705,4)="TOPE","Control automatico DIAN: "&amp;$J705,"Casilla automatica: "&amp;$J705)))</f>
        <v/>
      </c>
    </row>
    <row r="706">
      <c r="A706" s="9" t="n"/>
      <c r="B706" s="9" t="n"/>
      <c r="C706" s="9" t="n"/>
      <c r="D706" s="9" t="n"/>
      <c r="E706" s="9" t="n"/>
      <c r="F706" s="11" t="n"/>
      <c r="G706" s="9" t="n"/>
      <c r="H706" s="9" t="n"/>
      <c r="I706" s="9">
        <f>IF(COUNTA($A706:$H706)=0,"",IF($J706="OTRO","NO","SI"))</f>
        <v/>
      </c>
      <c r="J706" s="9">
        <f>IF(COUNTA($A706:$H706)=0,"",IFERROR(LOOKUP(2,1/(((LISTS!$H$2:$H$26&lt;&gt;"")*ISNUMBER(SEARCH(LISTS!$H$2:$H$26,$G706)))+((LISTS!$I$2:$I$26&lt;&gt;"")*ISNUMBER(SEARCH(LISTS!$I$2:$I$26,$E706)))),LISTS!$K$2:$K$26),"OTRO"))</f>
        <v/>
      </c>
      <c r="K706" s="11">
        <f>IF($I706&lt;&gt;"SI",0,IFERROR($F706,0))</f>
        <v/>
      </c>
      <c r="L706" s="9">
        <f>IF(COUNTA($A706:$H706)=0,"",IF($J706="OTRO",IFERROR(LOOKUP(2,1/(((LISTS!$H$2:$H$26&lt;&gt;"")*ISNUMBER(SEARCH(LISTS!$H$2:$H$26,$G706)))+((LISTS!$I$2:$I$26&lt;&gt;"")*ISNUMBER(SEARCH(LISTS!$I$2:$I$26,$E706)))),LISTS!$L$2:$L$26),"Concepto DIAN no mapeado a casilla automatica"),IF(LEFT($J706,4)="TOPE","Control automatico DIAN: "&amp;$J706,"Casilla automatica: "&amp;$J706)))</f>
        <v/>
      </c>
    </row>
    <row r="707">
      <c r="A707" s="9" t="n"/>
      <c r="B707" s="9" t="n"/>
      <c r="C707" s="9" t="n"/>
      <c r="D707" s="9" t="n"/>
      <c r="E707" s="9" t="n"/>
      <c r="F707" s="11" t="n"/>
      <c r="G707" s="9" t="n"/>
      <c r="H707" s="9" t="n"/>
      <c r="I707" s="9">
        <f>IF(COUNTA($A707:$H707)=0,"",IF($J707="OTRO","NO","SI"))</f>
        <v/>
      </c>
      <c r="J707" s="9">
        <f>IF(COUNTA($A707:$H707)=0,"",IFERROR(LOOKUP(2,1/(((LISTS!$H$2:$H$26&lt;&gt;"")*ISNUMBER(SEARCH(LISTS!$H$2:$H$26,$G707)))+((LISTS!$I$2:$I$26&lt;&gt;"")*ISNUMBER(SEARCH(LISTS!$I$2:$I$26,$E707)))),LISTS!$K$2:$K$26),"OTRO"))</f>
        <v/>
      </c>
      <c r="K707" s="11">
        <f>IF($I707&lt;&gt;"SI",0,IFERROR($F707,0))</f>
        <v/>
      </c>
      <c r="L707" s="9">
        <f>IF(COUNTA($A707:$H707)=0,"",IF($J707="OTRO",IFERROR(LOOKUP(2,1/(((LISTS!$H$2:$H$26&lt;&gt;"")*ISNUMBER(SEARCH(LISTS!$H$2:$H$26,$G707)))+((LISTS!$I$2:$I$26&lt;&gt;"")*ISNUMBER(SEARCH(LISTS!$I$2:$I$26,$E707)))),LISTS!$L$2:$L$26),"Concepto DIAN no mapeado a casilla automatica"),IF(LEFT($J707,4)="TOPE","Control automatico DIAN: "&amp;$J707,"Casilla automatica: "&amp;$J707)))</f>
        <v/>
      </c>
    </row>
    <row r="708">
      <c r="A708" s="9" t="n"/>
      <c r="B708" s="9" t="n"/>
      <c r="C708" s="9" t="n"/>
      <c r="D708" s="9" t="n"/>
      <c r="E708" s="9" t="n"/>
      <c r="F708" s="11" t="n"/>
      <c r="G708" s="9" t="n"/>
      <c r="H708" s="9" t="n"/>
      <c r="I708" s="9">
        <f>IF(COUNTA($A708:$H708)=0,"",IF($J708="OTRO","NO","SI"))</f>
        <v/>
      </c>
      <c r="J708" s="9">
        <f>IF(COUNTA($A708:$H708)=0,"",IFERROR(LOOKUP(2,1/(((LISTS!$H$2:$H$26&lt;&gt;"")*ISNUMBER(SEARCH(LISTS!$H$2:$H$26,$G708)))+((LISTS!$I$2:$I$26&lt;&gt;"")*ISNUMBER(SEARCH(LISTS!$I$2:$I$26,$E708)))),LISTS!$K$2:$K$26),"OTRO"))</f>
        <v/>
      </c>
      <c r="K708" s="11">
        <f>IF($I708&lt;&gt;"SI",0,IFERROR($F708,0))</f>
        <v/>
      </c>
      <c r="L708" s="9">
        <f>IF(COUNTA($A708:$H708)=0,"",IF($J708="OTRO",IFERROR(LOOKUP(2,1/(((LISTS!$H$2:$H$26&lt;&gt;"")*ISNUMBER(SEARCH(LISTS!$H$2:$H$26,$G708)))+((LISTS!$I$2:$I$26&lt;&gt;"")*ISNUMBER(SEARCH(LISTS!$I$2:$I$26,$E708)))),LISTS!$L$2:$L$26),"Concepto DIAN no mapeado a casilla automatica"),IF(LEFT($J708,4)="TOPE","Control automatico DIAN: "&amp;$J708,"Casilla automatica: "&amp;$J708)))</f>
        <v/>
      </c>
    </row>
    <row r="709">
      <c r="A709" s="9" t="n"/>
      <c r="B709" s="9" t="n"/>
      <c r="C709" s="9" t="n"/>
      <c r="D709" s="9" t="n"/>
      <c r="E709" s="9" t="n"/>
      <c r="F709" s="11" t="n"/>
      <c r="G709" s="9" t="n"/>
      <c r="H709" s="9" t="n"/>
      <c r="I709" s="9">
        <f>IF(COUNTA($A709:$H709)=0,"",IF($J709="OTRO","NO","SI"))</f>
        <v/>
      </c>
      <c r="J709" s="9">
        <f>IF(COUNTA($A709:$H709)=0,"",IFERROR(LOOKUP(2,1/(((LISTS!$H$2:$H$26&lt;&gt;"")*ISNUMBER(SEARCH(LISTS!$H$2:$H$26,$G709)))+((LISTS!$I$2:$I$26&lt;&gt;"")*ISNUMBER(SEARCH(LISTS!$I$2:$I$26,$E709)))),LISTS!$K$2:$K$26),"OTRO"))</f>
        <v/>
      </c>
      <c r="K709" s="11">
        <f>IF($I709&lt;&gt;"SI",0,IFERROR($F709,0))</f>
        <v/>
      </c>
      <c r="L709" s="9">
        <f>IF(COUNTA($A709:$H709)=0,"",IF($J709="OTRO",IFERROR(LOOKUP(2,1/(((LISTS!$H$2:$H$26&lt;&gt;"")*ISNUMBER(SEARCH(LISTS!$H$2:$H$26,$G709)))+((LISTS!$I$2:$I$26&lt;&gt;"")*ISNUMBER(SEARCH(LISTS!$I$2:$I$26,$E709)))),LISTS!$L$2:$L$26),"Concepto DIAN no mapeado a casilla automatica"),IF(LEFT($J709,4)="TOPE","Control automatico DIAN: "&amp;$J709,"Casilla automatica: "&amp;$J709)))</f>
        <v/>
      </c>
    </row>
    <row r="710">
      <c r="A710" s="9" t="n"/>
      <c r="B710" s="9" t="n"/>
      <c r="C710" s="9" t="n"/>
      <c r="D710" s="9" t="n"/>
      <c r="E710" s="9" t="n"/>
      <c r="F710" s="11" t="n"/>
      <c r="G710" s="9" t="n"/>
      <c r="H710" s="9" t="n"/>
      <c r="I710" s="9">
        <f>IF(COUNTA($A710:$H710)=0,"",IF($J710="OTRO","NO","SI"))</f>
        <v/>
      </c>
      <c r="J710" s="9">
        <f>IF(COUNTA($A710:$H710)=0,"",IFERROR(LOOKUP(2,1/(((LISTS!$H$2:$H$26&lt;&gt;"")*ISNUMBER(SEARCH(LISTS!$H$2:$H$26,$G710)))+((LISTS!$I$2:$I$26&lt;&gt;"")*ISNUMBER(SEARCH(LISTS!$I$2:$I$26,$E710)))),LISTS!$K$2:$K$26),"OTRO"))</f>
        <v/>
      </c>
      <c r="K710" s="11">
        <f>IF($I710&lt;&gt;"SI",0,IFERROR($F710,0))</f>
        <v/>
      </c>
      <c r="L710" s="9">
        <f>IF(COUNTA($A710:$H710)=0,"",IF($J710="OTRO",IFERROR(LOOKUP(2,1/(((LISTS!$H$2:$H$26&lt;&gt;"")*ISNUMBER(SEARCH(LISTS!$H$2:$H$26,$G710)))+((LISTS!$I$2:$I$26&lt;&gt;"")*ISNUMBER(SEARCH(LISTS!$I$2:$I$26,$E710)))),LISTS!$L$2:$L$26),"Concepto DIAN no mapeado a casilla automatica"),IF(LEFT($J710,4)="TOPE","Control automatico DIAN: "&amp;$J710,"Casilla automatica: "&amp;$J710)))</f>
        <v/>
      </c>
    </row>
    <row r="711">
      <c r="A711" s="9" t="n"/>
      <c r="B711" s="9" t="n"/>
      <c r="C711" s="9" t="n"/>
      <c r="D711" s="9" t="n"/>
      <c r="E711" s="9" t="n"/>
      <c r="F711" s="11" t="n"/>
      <c r="G711" s="9" t="n"/>
      <c r="H711" s="9" t="n"/>
      <c r="I711" s="9">
        <f>IF(COUNTA($A711:$H711)=0,"",IF($J711="OTRO","NO","SI"))</f>
        <v/>
      </c>
      <c r="J711" s="9">
        <f>IF(COUNTA($A711:$H711)=0,"",IFERROR(LOOKUP(2,1/(((LISTS!$H$2:$H$26&lt;&gt;"")*ISNUMBER(SEARCH(LISTS!$H$2:$H$26,$G711)))+((LISTS!$I$2:$I$26&lt;&gt;"")*ISNUMBER(SEARCH(LISTS!$I$2:$I$26,$E711)))),LISTS!$K$2:$K$26),"OTRO"))</f>
        <v/>
      </c>
      <c r="K711" s="11">
        <f>IF($I711&lt;&gt;"SI",0,IFERROR($F711,0))</f>
        <v/>
      </c>
      <c r="L711" s="9">
        <f>IF(COUNTA($A711:$H711)=0,"",IF($J711="OTRO",IFERROR(LOOKUP(2,1/(((LISTS!$H$2:$H$26&lt;&gt;"")*ISNUMBER(SEARCH(LISTS!$H$2:$H$26,$G711)))+((LISTS!$I$2:$I$26&lt;&gt;"")*ISNUMBER(SEARCH(LISTS!$I$2:$I$26,$E711)))),LISTS!$L$2:$L$26),"Concepto DIAN no mapeado a casilla automatica"),IF(LEFT($J711,4)="TOPE","Control automatico DIAN: "&amp;$J711,"Casilla automatica: "&amp;$J711)))</f>
        <v/>
      </c>
    </row>
    <row r="712">
      <c r="A712" s="9" t="n"/>
      <c r="B712" s="9" t="n"/>
      <c r="C712" s="9" t="n"/>
      <c r="D712" s="9" t="n"/>
      <c r="E712" s="9" t="n"/>
      <c r="F712" s="11" t="n"/>
      <c r="G712" s="9" t="n"/>
      <c r="H712" s="9" t="n"/>
      <c r="I712" s="9">
        <f>IF(COUNTA($A712:$H712)=0,"",IF($J712="OTRO","NO","SI"))</f>
        <v/>
      </c>
      <c r="J712" s="9">
        <f>IF(COUNTA($A712:$H712)=0,"",IFERROR(LOOKUP(2,1/(((LISTS!$H$2:$H$26&lt;&gt;"")*ISNUMBER(SEARCH(LISTS!$H$2:$H$26,$G712)))+((LISTS!$I$2:$I$26&lt;&gt;"")*ISNUMBER(SEARCH(LISTS!$I$2:$I$26,$E712)))),LISTS!$K$2:$K$26),"OTRO"))</f>
        <v/>
      </c>
      <c r="K712" s="11">
        <f>IF($I712&lt;&gt;"SI",0,IFERROR($F712,0))</f>
        <v/>
      </c>
      <c r="L712" s="9">
        <f>IF(COUNTA($A712:$H712)=0,"",IF($J712="OTRO",IFERROR(LOOKUP(2,1/(((LISTS!$H$2:$H$26&lt;&gt;"")*ISNUMBER(SEARCH(LISTS!$H$2:$H$26,$G712)))+((LISTS!$I$2:$I$26&lt;&gt;"")*ISNUMBER(SEARCH(LISTS!$I$2:$I$26,$E712)))),LISTS!$L$2:$L$26),"Concepto DIAN no mapeado a casilla automatica"),IF(LEFT($J712,4)="TOPE","Control automatico DIAN: "&amp;$J712,"Casilla automatica: "&amp;$J712)))</f>
        <v/>
      </c>
    </row>
    <row r="713">
      <c r="A713" s="9" t="n"/>
      <c r="B713" s="9" t="n"/>
      <c r="C713" s="9" t="n"/>
      <c r="D713" s="9" t="n"/>
      <c r="E713" s="9" t="n"/>
      <c r="F713" s="11" t="n"/>
      <c r="G713" s="9" t="n"/>
      <c r="H713" s="9" t="n"/>
      <c r="I713" s="9">
        <f>IF(COUNTA($A713:$H713)=0,"",IF($J713="OTRO","NO","SI"))</f>
        <v/>
      </c>
      <c r="J713" s="9">
        <f>IF(COUNTA($A713:$H713)=0,"",IFERROR(LOOKUP(2,1/(((LISTS!$H$2:$H$26&lt;&gt;"")*ISNUMBER(SEARCH(LISTS!$H$2:$H$26,$G713)))+((LISTS!$I$2:$I$26&lt;&gt;"")*ISNUMBER(SEARCH(LISTS!$I$2:$I$26,$E713)))),LISTS!$K$2:$K$26),"OTRO"))</f>
        <v/>
      </c>
      <c r="K713" s="11">
        <f>IF($I713&lt;&gt;"SI",0,IFERROR($F713,0))</f>
        <v/>
      </c>
      <c r="L713" s="9">
        <f>IF(COUNTA($A713:$H713)=0,"",IF($J713="OTRO",IFERROR(LOOKUP(2,1/(((LISTS!$H$2:$H$26&lt;&gt;"")*ISNUMBER(SEARCH(LISTS!$H$2:$H$26,$G713)))+((LISTS!$I$2:$I$26&lt;&gt;"")*ISNUMBER(SEARCH(LISTS!$I$2:$I$26,$E713)))),LISTS!$L$2:$L$26),"Concepto DIAN no mapeado a casilla automatica"),IF(LEFT($J713,4)="TOPE","Control automatico DIAN: "&amp;$J713,"Casilla automatica: "&amp;$J713)))</f>
        <v/>
      </c>
    </row>
    <row r="714">
      <c r="A714" s="9" t="n"/>
      <c r="B714" s="9" t="n"/>
      <c r="C714" s="9" t="n"/>
      <c r="D714" s="9" t="n"/>
      <c r="E714" s="9" t="n"/>
      <c r="F714" s="11" t="n"/>
      <c r="G714" s="9" t="n"/>
      <c r="H714" s="9" t="n"/>
      <c r="I714" s="9">
        <f>IF(COUNTA($A714:$H714)=0,"",IF($J714="OTRO","NO","SI"))</f>
        <v/>
      </c>
      <c r="J714" s="9">
        <f>IF(COUNTA($A714:$H714)=0,"",IFERROR(LOOKUP(2,1/(((LISTS!$H$2:$H$26&lt;&gt;"")*ISNUMBER(SEARCH(LISTS!$H$2:$H$26,$G714)))+((LISTS!$I$2:$I$26&lt;&gt;"")*ISNUMBER(SEARCH(LISTS!$I$2:$I$26,$E714)))),LISTS!$K$2:$K$26),"OTRO"))</f>
        <v/>
      </c>
      <c r="K714" s="11">
        <f>IF($I714&lt;&gt;"SI",0,IFERROR($F714,0))</f>
        <v/>
      </c>
      <c r="L714" s="9">
        <f>IF(COUNTA($A714:$H714)=0,"",IF($J714="OTRO",IFERROR(LOOKUP(2,1/(((LISTS!$H$2:$H$26&lt;&gt;"")*ISNUMBER(SEARCH(LISTS!$H$2:$H$26,$G714)))+((LISTS!$I$2:$I$26&lt;&gt;"")*ISNUMBER(SEARCH(LISTS!$I$2:$I$26,$E714)))),LISTS!$L$2:$L$26),"Concepto DIAN no mapeado a casilla automatica"),IF(LEFT($J714,4)="TOPE","Control automatico DIAN: "&amp;$J714,"Casilla automatica: "&amp;$J714)))</f>
        <v/>
      </c>
    </row>
    <row r="715">
      <c r="A715" s="9" t="n"/>
      <c r="B715" s="9" t="n"/>
      <c r="C715" s="9" t="n"/>
      <c r="D715" s="9" t="n"/>
      <c r="E715" s="9" t="n"/>
      <c r="F715" s="11" t="n"/>
      <c r="G715" s="9" t="n"/>
      <c r="H715" s="9" t="n"/>
      <c r="I715" s="9">
        <f>IF(COUNTA($A715:$H715)=0,"",IF($J715="OTRO","NO","SI"))</f>
        <v/>
      </c>
      <c r="J715" s="9">
        <f>IF(COUNTA($A715:$H715)=0,"",IFERROR(LOOKUP(2,1/(((LISTS!$H$2:$H$26&lt;&gt;"")*ISNUMBER(SEARCH(LISTS!$H$2:$H$26,$G715)))+((LISTS!$I$2:$I$26&lt;&gt;"")*ISNUMBER(SEARCH(LISTS!$I$2:$I$26,$E715)))),LISTS!$K$2:$K$26),"OTRO"))</f>
        <v/>
      </c>
      <c r="K715" s="11">
        <f>IF($I715&lt;&gt;"SI",0,IFERROR($F715,0))</f>
        <v/>
      </c>
      <c r="L715" s="9">
        <f>IF(COUNTA($A715:$H715)=0,"",IF($J715="OTRO",IFERROR(LOOKUP(2,1/(((LISTS!$H$2:$H$26&lt;&gt;"")*ISNUMBER(SEARCH(LISTS!$H$2:$H$26,$G715)))+((LISTS!$I$2:$I$26&lt;&gt;"")*ISNUMBER(SEARCH(LISTS!$I$2:$I$26,$E715)))),LISTS!$L$2:$L$26),"Concepto DIAN no mapeado a casilla automatica"),IF(LEFT($J715,4)="TOPE","Control automatico DIAN: "&amp;$J715,"Casilla automatica: "&amp;$J715)))</f>
        <v/>
      </c>
    </row>
    <row r="716">
      <c r="A716" s="9" t="n"/>
      <c r="B716" s="9" t="n"/>
      <c r="C716" s="9" t="n"/>
      <c r="D716" s="9" t="n"/>
      <c r="E716" s="9" t="n"/>
      <c r="F716" s="11" t="n"/>
      <c r="G716" s="9" t="n"/>
      <c r="H716" s="9" t="n"/>
      <c r="I716" s="9">
        <f>IF(COUNTA($A716:$H716)=0,"",IF($J716="OTRO","NO","SI"))</f>
        <v/>
      </c>
      <c r="J716" s="9">
        <f>IF(COUNTA($A716:$H716)=0,"",IFERROR(LOOKUP(2,1/(((LISTS!$H$2:$H$26&lt;&gt;"")*ISNUMBER(SEARCH(LISTS!$H$2:$H$26,$G716)))+((LISTS!$I$2:$I$26&lt;&gt;"")*ISNUMBER(SEARCH(LISTS!$I$2:$I$26,$E716)))),LISTS!$K$2:$K$26),"OTRO"))</f>
        <v/>
      </c>
      <c r="K716" s="11">
        <f>IF($I716&lt;&gt;"SI",0,IFERROR($F716,0))</f>
        <v/>
      </c>
      <c r="L716" s="9">
        <f>IF(COUNTA($A716:$H716)=0,"",IF($J716="OTRO",IFERROR(LOOKUP(2,1/(((LISTS!$H$2:$H$26&lt;&gt;"")*ISNUMBER(SEARCH(LISTS!$H$2:$H$26,$G716)))+((LISTS!$I$2:$I$26&lt;&gt;"")*ISNUMBER(SEARCH(LISTS!$I$2:$I$26,$E716)))),LISTS!$L$2:$L$26),"Concepto DIAN no mapeado a casilla automatica"),IF(LEFT($J716,4)="TOPE","Control automatico DIAN: "&amp;$J716,"Casilla automatica: "&amp;$J716)))</f>
        <v/>
      </c>
    </row>
    <row r="717">
      <c r="A717" s="9" t="n"/>
      <c r="B717" s="9" t="n"/>
      <c r="C717" s="9" t="n"/>
      <c r="D717" s="9" t="n"/>
      <c r="E717" s="9" t="n"/>
      <c r="F717" s="11" t="n"/>
      <c r="G717" s="9" t="n"/>
      <c r="H717" s="9" t="n"/>
      <c r="I717" s="9">
        <f>IF(COUNTA($A717:$H717)=0,"",IF($J717="OTRO","NO","SI"))</f>
        <v/>
      </c>
      <c r="J717" s="9">
        <f>IF(COUNTA($A717:$H717)=0,"",IFERROR(LOOKUP(2,1/(((LISTS!$H$2:$H$26&lt;&gt;"")*ISNUMBER(SEARCH(LISTS!$H$2:$H$26,$G717)))+((LISTS!$I$2:$I$26&lt;&gt;"")*ISNUMBER(SEARCH(LISTS!$I$2:$I$26,$E717)))),LISTS!$K$2:$K$26),"OTRO"))</f>
        <v/>
      </c>
      <c r="K717" s="11">
        <f>IF($I717&lt;&gt;"SI",0,IFERROR($F717,0))</f>
        <v/>
      </c>
      <c r="L717" s="9">
        <f>IF(COUNTA($A717:$H717)=0,"",IF($J717="OTRO",IFERROR(LOOKUP(2,1/(((LISTS!$H$2:$H$26&lt;&gt;"")*ISNUMBER(SEARCH(LISTS!$H$2:$H$26,$G717)))+((LISTS!$I$2:$I$26&lt;&gt;"")*ISNUMBER(SEARCH(LISTS!$I$2:$I$26,$E717)))),LISTS!$L$2:$L$26),"Concepto DIAN no mapeado a casilla automatica"),IF(LEFT($J717,4)="TOPE","Control automatico DIAN: "&amp;$J717,"Casilla automatica: "&amp;$J717)))</f>
        <v/>
      </c>
    </row>
    <row r="718">
      <c r="A718" s="9" t="n"/>
      <c r="B718" s="9" t="n"/>
      <c r="C718" s="9" t="n"/>
      <c r="D718" s="9" t="n"/>
      <c r="E718" s="9" t="n"/>
      <c r="F718" s="11" t="n"/>
      <c r="G718" s="9" t="n"/>
      <c r="H718" s="9" t="n"/>
      <c r="I718" s="9">
        <f>IF(COUNTA($A718:$H718)=0,"",IF($J718="OTRO","NO","SI"))</f>
        <v/>
      </c>
      <c r="J718" s="9">
        <f>IF(COUNTA($A718:$H718)=0,"",IFERROR(LOOKUP(2,1/(((LISTS!$H$2:$H$26&lt;&gt;"")*ISNUMBER(SEARCH(LISTS!$H$2:$H$26,$G718)))+((LISTS!$I$2:$I$26&lt;&gt;"")*ISNUMBER(SEARCH(LISTS!$I$2:$I$26,$E718)))),LISTS!$K$2:$K$26),"OTRO"))</f>
        <v/>
      </c>
      <c r="K718" s="11">
        <f>IF($I718&lt;&gt;"SI",0,IFERROR($F718,0))</f>
        <v/>
      </c>
      <c r="L718" s="9">
        <f>IF(COUNTA($A718:$H718)=0,"",IF($J718="OTRO",IFERROR(LOOKUP(2,1/(((LISTS!$H$2:$H$26&lt;&gt;"")*ISNUMBER(SEARCH(LISTS!$H$2:$H$26,$G718)))+((LISTS!$I$2:$I$26&lt;&gt;"")*ISNUMBER(SEARCH(LISTS!$I$2:$I$26,$E718)))),LISTS!$L$2:$L$26),"Concepto DIAN no mapeado a casilla automatica"),IF(LEFT($J718,4)="TOPE","Control automatico DIAN: "&amp;$J718,"Casilla automatica: "&amp;$J718)))</f>
        <v/>
      </c>
    </row>
    <row r="719">
      <c r="A719" s="9" t="n"/>
      <c r="B719" s="9" t="n"/>
      <c r="C719" s="9" t="n"/>
      <c r="D719" s="9" t="n"/>
      <c r="E719" s="9" t="n"/>
      <c r="F719" s="11" t="n"/>
      <c r="G719" s="9" t="n"/>
      <c r="H719" s="9" t="n"/>
      <c r="I719" s="9">
        <f>IF(COUNTA($A719:$H719)=0,"",IF($J719="OTRO","NO","SI"))</f>
        <v/>
      </c>
      <c r="J719" s="9">
        <f>IF(COUNTA($A719:$H719)=0,"",IFERROR(LOOKUP(2,1/(((LISTS!$H$2:$H$26&lt;&gt;"")*ISNUMBER(SEARCH(LISTS!$H$2:$H$26,$G719)))+((LISTS!$I$2:$I$26&lt;&gt;"")*ISNUMBER(SEARCH(LISTS!$I$2:$I$26,$E719)))),LISTS!$K$2:$K$26),"OTRO"))</f>
        <v/>
      </c>
      <c r="K719" s="11">
        <f>IF($I719&lt;&gt;"SI",0,IFERROR($F719,0))</f>
        <v/>
      </c>
      <c r="L719" s="9">
        <f>IF(COUNTA($A719:$H719)=0,"",IF($J719="OTRO",IFERROR(LOOKUP(2,1/(((LISTS!$H$2:$H$26&lt;&gt;"")*ISNUMBER(SEARCH(LISTS!$H$2:$H$26,$G719)))+((LISTS!$I$2:$I$26&lt;&gt;"")*ISNUMBER(SEARCH(LISTS!$I$2:$I$26,$E719)))),LISTS!$L$2:$L$26),"Concepto DIAN no mapeado a casilla automatica"),IF(LEFT($J719,4)="TOPE","Control automatico DIAN: "&amp;$J719,"Casilla automatica: "&amp;$J719)))</f>
        <v/>
      </c>
    </row>
    <row r="720">
      <c r="A720" s="9" t="n"/>
      <c r="B720" s="9" t="n"/>
      <c r="C720" s="9" t="n"/>
      <c r="D720" s="9" t="n"/>
      <c r="E720" s="9" t="n"/>
      <c r="F720" s="11" t="n"/>
      <c r="G720" s="9" t="n"/>
      <c r="H720" s="9" t="n"/>
      <c r="I720" s="9">
        <f>IF(COUNTA($A720:$H720)=0,"",IF($J720="OTRO","NO","SI"))</f>
        <v/>
      </c>
      <c r="J720" s="9">
        <f>IF(COUNTA($A720:$H720)=0,"",IFERROR(LOOKUP(2,1/(((LISTS!$H$2:$H$26&lt;&gt;"")*ISNUMBER(SEARCH(LISTS!$H$2:$H$26,$G720)))+((LISTS!$I$2:$I$26&lt;&gt;"")*ISNUMBER(SEARCH(LISTS!$I$2:$I$26,$E720)))),LISTS!$K$2:$K$26),"OTRO"))</f>
        <v/>
      </c>
      <c r="K720" s="11">
        <f>IF($I720&lt;&gt;"SI",0,IFERROR($F720,0))</f>
        <v/>
      </c>
      <c r="L720" s="9">
        <f>IF(COUNTA($A720:$H720)=0,"",IF($J720="OTRO",IFERROR(LOOKUP(2,1/(((LISTS!$H$2:$H$26&lt;&gt;"")*ISNUMBER(SEARCH(LISTS!$H$2:$H$26,$G720)))+((LISTS!$I$2:$I$26&lt;&gt;"")*ISNUMBER(SEARCH(LISTS!$I$2:$I$26,$E720)))),LISTS!$L$2:$L$26),"Concepto DIAN no mapeado a casilla automatica"),IF(LEFT($J720,4)="TOPE","Control automatico DIAN: "&amp;$J720,"Casilla automatica: "&amp;$J720)))</f>
        <v/>
      </c>
    </row>
    <row r="721">
      <c r="A721" s="9" t="n"/>
      <c r="B721" s="9" t="n"/>
      <c r="C721" s="9" t="n"/>
      <c r="D721" s="9" t="n"/>
      <c r="E721" s="9" t="n"/>
      <c r="F721" s="11" t="n"/>
      <c r="G721" s="9" t="n"/>
      <c r="H721" s="9" t="n"/>
      <c r="I721" s="9">
        <f>IF(COUNTA($A721:$H721)=0,"",IF($J721="OTRO","NO","SI"))</f>
        <v/>
      </c>
      <c r="J721" s="9">
        <f>IF(COUNTA($A721:$H721)=0,"",IFERROR(LOOKUP(2,1/(((LISTS!$H$2:$H$26&lt;&gt;"")*ISNUMBER(SEARCH(LISTS!$H$2:$H$26,$G721)))+((LISTS!$I$2:$I$26&lt;&gt;"")*ISNUMBER(SEARCH(LISTS!$I$2:$I$26,$E721)))),LISTS!$K$2:$K$26),"OTRO"))</f>
        <v/>
      </c>
      <c r="K721" s="11">
        <f>IF($I721&lt;&gt;"SI",0,IFERROR($F721,0))</f>
        <v/>
      </c>
      <c r="L721" s="9">
        <f>IF(COUNTA($A721:$H721)=0,"",IF($J721="OTRO",IFERROR(LOOKUP(2,1/(((LISTS!$H$2:$H$26&lt;&gt;"")*ISNUMBER(SEARCH(LISTS!$H$2:$H$26,$G721)))+((LISTS!$I$2:$I$26&lt;&gt;"")*ISNUMBER(SEARCH(LISTS!$I$2:$I$26,$E721)))),LISTS!$L$2:$L$26),"Concepto DIAN no mapeado a casilla automatica"),IF(LEFT($J721,4)="TOPE","Control automatico DIAN: "&amp;$J721,"Casilla automatica: "&amp;$J721)))</f>
        <v/>
      </c>
    </row>
    <row r="722">
      <c r="A722" s="9" t="n"/>
      <c r="B722" s="9" t="n"/>
      <c r="C722" s="9" t="n"/>
      <c r="D722" s="9" t="n"/>
      <c r="E722" s="9" t="n"/>
      <c r="F722" s="11" t="n"/>
      <c r="G722" s="9" t="n"/>
      <c r="H722" s="9" t="n"/>
      <c r="I722" s="9">
        <f>IF(COUNTA($A722:$H722)=0,"",IF($J722="OTRO","NO","SI"))</f>
        <v/>
      </c>
      <c r="J722" s="9">
        <f>IF(COUNTA($A722:$H722)=0,"",IFERROR(LOOKUP(2,1/(((LISTS!$H$2:$H$26&lt;&gt;"")*ISNUMBER(SEARCH(LISTS!$H$2:$H$26,$G722)))+((LISTS!$I$2:$I$26&lt;&gt;"")*ISNUMBER(SEARCH(LISTS!$I$2:$I$26,$E722)))),LISTS!$K$2:$K$26),"OTRO"))</f>
        <v/>
      </c>
      <c r="K722" s="11">
        <f>IF($I722&lt;&gt;"SI",0,IFERROR($F722,0))</f>
        <v/>
      </c>
      <c r="L722" s="9">
        <f>IF(COUNTA($A722:$H722)=0,"",IF($J722="OTRO",IFERROR(LOOKUP(2,1/(((LISTS!$H$2:$H$26&lt;&gt;"")*ISNUMBER(SEARCH(LISTS!$H$2:$H$26,$G722)))+((LISTS!$I$2:$I$26&lt;&gt;"")*ISNUMBER(SEARCH(LISTS!$I$2:$I$26,$E722)))),LISTS!$L$2:$L$26),"Concepto DIAN no mapeado a casilla automatica"),IF(LEFT($J722,4)="TOPE","Control automatico DIAN: "&amp;$J722,"Casilla automatica: "&amp;$J722)))</f>
        <v/>
      </c>
    </row>
    <row r="723">
      <c r="A723" s="9" t="n"/>
      <c r="B723" s="9" t="n"/>
      <c r="C723" s="9" t="n"/>
      <c r="D723" s="9" t="n"/>
      <c r="E723" s="9" t="n"/>
      <c r="F723" s="11" t="n"/>
      <c r="G723" s="9" t="n"/>
      <c r="H723" s="9" t="n"/>
      <c r="I723" s="9">
        <f>IF(COUNTA($A723:$H723)=0,"",IF($J723="OTRO","NO","SI"))</f>
        <v/>
      </c>
      <c r="J723" s="9">
        <f>IF(COUNTA($A723:$H723)=0,"",IFERROR(LOOKUP(2,1/(((LISTS!$H$2:$H$26&lt;&gt;"")*ISNUMBER(SEARCH(LISTS!$H$2:$H$26,$G723)))+((LISTS!$I$2:$I$26&lt;&gt;"")*ISNUMBER(SEARCH(LISTS!$I$2:$I$26,$E723)))),LISTS!$K$2:$K$26),"OTRO"))</f>
        <v/>
      </c>
      <c r="K723" s="11">
        <f>IF($I723&lt;&gt;"SI",0,IFERROR($F723,0))</f>
        <v/>
      </c>
      <c r="L723" s="9">
        <f>IF(COUNTA($A723:$H723)=0,"",IF($J723="OTRO",IFERROR(LOOKUP(2,1/(((LISTS!$H$2:$H$26&lt;&gt;"")*ISNUMBER(SEARCH(LISTS!$H$2:$H$26,$G723)))+((LISTS!$I$2:$I$26&lt;&gt;"")*ISNUMBER(SEARCH(LISTS!$I$2:$I$26,$E723)))),LISTS!$L$2:$L$26),"Concepto DIAN no mapeado a casilla automatica"),IF(LEFT($J723,4)="TOPE","Control automatico DIAN: "&amp;$J723,"Casilla automatica: "&amp;$J723)))</f>
        <v/>
      </c>
    </row>
    <row r="724">
      <c r="A724" s="9" t="n"/>
      <c r="B724" s="9" t="n"/>
      <c r="C724" s="9" t="n"/>
      <c r="D724" s="9" t="n"/>
      <c r="E724" s="9" t="n"/>
      <c r="F724" s="11" t="n"/>
      <c r="G724" s="9" t="n"/>
      <c r="H724" s="9" t="n"/>
      <c r="I724" s="9">
        <f>IF(COUNTA($A724:$H724)=0,"",IF($J724="OTRO","NO","SI"))</f>
        <v/>
      </c>
      <c r="J724" s="9">
        <f>IF(COUNTA($A724:$H724)=0,"",IFERROR(LOOKUP(2,1/(((LISTS!$H$2:$H$26&lt;&gt;"")*ISNUMBER(SEARCH(LISTS!$H$2:$H$26,$G724)))+((LISTS!$I$2:$I$26&lt;&gt;"")*ISNUMBER(SEARCH(LISTS!$I$2:$I$26,$E724)))),LISTS!$K$2:$K$26),"OTRO"))</f>
        <v/>
      </c>
      <c r="K724" s="11">
        <f>IF($I724&lt;&gt;"SI",0,IFERROR($F724,0))</f>
        <v/>
      </c>
      <c r="L724" s="9">
        <f>IF(COUNTA($A724:$H724)=0,"",IF($J724="OTRO",IFERROR(LOOKUP(2,1/(((LISTS!$H$2:$H$26&lt;&gt;"")*ISNUMBER(SEARCH(LISTS!$H$2:$H$26,$G724)))+((LISTS!$I$2:$I$26&lt;&gt;"")*ISNUMBER(SEARCH(LISTS!$I$2:$I$26,$E724)))),LISTS!$L$2:$L$26),"Concepto DIAN no mapeado a casilla automatica"),IF(LEFT($J724,4)="TOPE","Control automatico DIAN: "&amp;$J724,"Casilla automatica: "&amp;$J724)))</f>
        <v/>
      </c>
    </row>
    <row r="725">
      <c r="A725" s="9" t="n"/>
      <c r="B725" s="9" t="n"/>
      <c r="C725" s="9" t="n"/>
      <c r="D725" s="9" t="n"/>
      <c r="E725" s="9" t="n"/>
      <c r="F725" s="11" t="n"/>
      <c r="G725" s="9" t="n"/>
      <c r="H725" s="9" t="n"/>
      <c r="I725" s="9">
        <f>IF(COUNTA($A725:$H725)=0,"",IF($J725="OTRO","NO","SI"))</f>
        <v/>
      </c>
      <c r="J725" s="9">
        <f>IF(COUNTA($A725:$H725)=0,"",IFERROR(LOOKUP(2,1/(((LISTS!$H$2:$H$26&lt;&gt;"")*ISNUMBER(SEARCH(LISTS!$H$2:$H$26,$G725)))+((LISTS!$I$2:$I$26&lt;&gt;"")*ISNUMBER(SEARCH(LISTS!$I$2:$I$26,$E725)))),LISTS!$K$2:$K$26),"OTRO"))</f>
        <v/>
      </c>
      <c r="K725" s="11">
        <f>IF($I725&lt;&gt;"SI",0,IFERROR($F725,0))</f>
        <v/>
      </c>
      <c r="L725" s="9">
        <f>IF(COUNTA($A725:$H725)=0,"",IF($J725="OTRO",IFERROR(LOOKUP(2,1/(((LISTS!$H$2:$H$26&lt;&gt;"")*ISNUMBER(SEARCH(LISTS!$H$2:$H$26,$G725)))+((LISTS!$I$2:$I$26&lt;&gt;"")*ISNUMBER(SEARCH(LISTS!$I$2:$I$26,$E725)))),LISTS!$L$2:$L$26),"Concepto DIAN no mapeado a casilla automatica"),IF(LEFT($J725,4)="TOPE","Control automatico DIAN: "&amp;$J725,"Casilla automatica: "&amp;$J725)))</f>
        <v/>
      </c>
    </row>
    <row r="726">
      <c r="A726" s="9" t="n"/>
      <c r="B726" s="9" t="n"/>
      <c r="C726" s="9" t="n"/>
      <c r="D726" s="9" t="n"/>
      <c r="E726" s="9" t="n"/>
      <c r="F726" s="11" t="n"/>
      <c r="G726" s="9" t="n"/>
      <c r="H726" s="9" t="n"/>
      <c r="I726" s="9">
        <f>IF(COUNTA($A726:$H726)=0,"",IF($J726="OTRO","NO","SI"))</f>
        <v/>
      </c>
      <c r="J726" s="9">
        <f>IF(COUNTA($A726:$H726)=0,"",IFERROR(LOOKUP(2,1/(((LISTS!$H$2:$H$26&lt;&gt;"")*ISNUMBER(SEARCH(LISTS!$H$2:$H$26,$G726)))+((LISTS!$I$2:$I$26&lt;&gt;"")*ISNUMBER(SEARCH(LISTS!$I$2:$I$26,$E726)))),LISTS!$K$2:$K$26),"OTRO"))</f>
        <v/>
      </c>
      <c r="K726" s="11">
        <f>IF($I726&lt;&gt;"SI",0,IFERROR($F726,0))</f>
        <v/>
      </c>
      <c r="L726" s="9">
        <f>IF(COUNTA($A726:$H726)=0,"",IF($J726="OTRO",IFERROR(LOOKUP(2,1/(((LISTS!$H$2:$H$26&lt;&gt;"")*ISNUMBER(SEARCH(LISTS!$H$2:$H$26,$G726)))+((LISTS!$I$2:$I$26&lt;&gt;"")*ISNUMBER(SEARCH(LISTS!$I$2:$I$26,$E726)))),LISTS!$L$2:$L$26),"Concepto DIAN no mapeado a casilla automatica"),IF(LEFT($J726,4)="TOPE","Control automatico DIAN: "&amp;$J726,"Casilla automatica: "&amp;$J726)))</f>
        <v/>
      </c>
    </row>
    <row r="727">
      <c r="A727" s="9" t="n"/>
      <c r="B727" s="9" t="n"/>
      <c r="C727" s="9" t="n"/>
      <c r="D727" s="9" t="n"/>
      <c r="E727" s="9" t="n"/>
      <c r="F727" s="11" t="n"/>
      <c r="G727" s="9" t="n"/>
      <c r="H727" s="9" t="n"/>
      <c r="I727" s="9">
        <f>IF(COUNTA($A727:$H727)=0,"",IF($J727="OTRO","NO","SI"))</f>
        <v/>
      </c>
      <c r="J727" s="9">
        <f>IF(COUNTA($A727:$H727)=0,"",IFERROR(LOOKUP(2,1/(((LISTS!$H$2:$H$26&lt;&gt;"")*ISNUMBER(SEARCH(LISTS!$H$2:$H$26,$G727)))+((LISTS!$I$2:$I$26&lt;&gt;"")*ISNUMBER(SEARCH(LISTS!$I$2:$I$26,$E727)))),LISTS!$K$2:$K$26),"OTRO"))</f>
        <v/>
      </c>
      <c r="K727" s="11">
        <f>IF($I727&lt;&gt;"SI",0,IFERROR($F727,0))</f>
        <v/>
      </c>
      <c r="L727" s="9">
        <f>IF(COUNTA($A727:$H727)=0,"",IF($J727="OTRO",IFERROR(LOOKUP(2,1/(((LISTS!$H$2:$H$26&lt;&gt;"")*ISNUMBER(SEARCH(LISTS!$H$2:$H$26,$G727)))+((LISTS!$I$2:$I$26&lt;&gt;"")*ISNUMBER(SEARCH(LISTS!$I$2:$I$26,$E727)))),LISTS!$L$2:$L$26),"Concepto DIAN no mapeado a casilla automatica"),IF(LEFT($J727,4)="TOPE","Control automatico DIAN: "&amp;$J727,"Casilla automatica: "&amp;$J727)))</f>
        <v/>
      </c>
    </row>
    <row r="728">
      <c r="A728" s="9" t="n"/>
      <c r="B728" s="9" t="n"/>
      <c r="C728" s="9" t="n"/>
      <c r="D728" s="9" t="n"/>
      <c r="E728" s="9" t="n"/>
      <c r="F728" s="11" t="n"/>
      <c r="G728" s="9" t="n"/>
      <c r="H728" s="9" t="n"/>
      <c r="I728" s="9">
        <f>IF(COUNTA($A728:$H728)=0,"",IF($J728="OTRO","NO","SI"))</f>
        <v/>
      </c>
      <c r="J728" s="9">
        <f>IF(COUNTA($A728:$H728)=0,"",IFERROR(LOOKUP(2,1/(((LISTS!$H$2:$H$26&lt;&gt;"")*ISNUMBER(SEARCH(LISTS!$H$2:$H$26,$G728)))+((LISTS!$I$2:$I$26&lt;&gt;"")*ISNUMBER(SEARCH(LISTS!$I$2:$I$26,$E728)))),LISTS!$K$2:$K$26),"OTRO"))</f>
        <v/>
      </c>
      <c r="K728" s="11">
        <f>IF($I728&lt;&gt;"SI",0,IFERROR($F728,0))</f>
        <v/>
      </c>
      <c r="L728" s="9">
        <f>IF(COUNTA($A728:$H728)=0,"",IF($J728="OTRO",IFERROR(LOOKUP(2,1/(((LISTS!$H$2:$H$26&lt;&gt;"")*ISNUMBER(SEARCH(LISTS!$H$2:$H$26,$G728)))+((LISTS!$I$2:$I$26&lt;&gt;"")*ISNUMBER(SEARCH(LISTS!$I$2:$I$26,$E728)))),LISTS!$L$2:$L$26),"Concepto DIAN no mapeado a casilla automatica"),IF(LEFT($J728,4)="TOPE","Control automatico DIAN: "&amp;$J728,"Casilla automatica: "&amp;$J728)))</f>
        <v/>
      </c>
    </row>
    <row r="729">
      <c r="A729" s="9" t="n"/>
      <c r="B729" s="9" t="n"/>
      <c r="C729" s="9" t="n"/>
      <c r="D729" s="9" t="n"/>
      <c r="E729" s="9" t="n"/>
      <c r="F729" s="11" t="n"/>
      <c r="G729" s="9" t="n"/>
      <c r="H729" s="9" t="n"/>
      <c r="I729" s="9">
        <f>IF(COUNTA($A729:$H729)=0,"",IF($J729="OTRO","NO","SI"))</f>
        <v/>
      </c>
      <c r="J729" s="9">
        <f>IF(COUNTA($A729:$H729)=0,"",IFERROR(LOOKUP(2,1/(((LISTS!$H$2:$H$26&lt;&gt;"")*ISNUMBER(SEARCH(LISTS!$H$2:$H$26,$G729)))+((LISTS!$I$2:$I$26&lt;&gt;"")*ISNUMBER(SEARCH(LISTS!$I$2:$I$26,$E729)))),LISTS!$K$2:$K$26),"OTRO"))</f>
        <v/>
      </c>
      <c r="K729" s="11">
        <f>IF($I729&lt;&gt;"SI",0,IFERROR($F729,0))</f>
        <v/>
      </c>
      <c r="L729" s="9">
        <f>IF(COUNTA($A729:$H729)=0,"",IF($J729="OTRO",IFERROR(LOOKUP(2,1/(((LISTS!$H$2:$H$26&lt;&gt;"")*ISNUMBER(SEARCH(LISTS!$H$2:$H$26,$G729)))+((LISTS!$I$2:$I$26&lt;&gt;"")*ISNUMBER(SEARCH(LISTS!$I$2:$I$26,$E729)))),LISTS!$L$2:$L$26),"Concepto DIAN no mapeado a casilla automatica"),IF(LEFT($J729,4)="TOPE","Control automatico DIAN: "&amp;$J729,"Casilla automatica: "&amp;$J729)))</f>
        <v/>
      </c>
    </row>
    <row r="730">
      <c r="A730" s="9" t="n"/>
      <c r="B730" s="9" t="n"/>
      <c r="C730" s="9" t="n"/>
      <c r="D730" s="9" t="n"/>
      <c r="E730" s="9" t="n"/>
      <c r="F730" s="11" t="n"/>
      <c r="G730" s="9" t="n"/>
      <c r="H730" s="9" t="n"/>
      <c r="I730" s="9">
        <f>IF(COUNTA($A730:$H730)=0,"",IF($J730="OTRO","NO","SI"))</f>
        <v/>
      </c>
      <c r="J730" s="9">
        <f>IF(COUNTA($A730:$H730)=0,"",IFERROR(LOOKUP(2,1/(((LISTS!$H$2:$H$26&lt;&gt;"")*ISNUMBER(SEARCH(LISTS!$H$2:$H$26,$G730)))+((LISTS!$I$2:$I$26&lt;&gt;"")*ISNUMBER(SEARCH(LISTS!$I$2:$I$26,$E730)))),LISTS!$K$2:$K$26),"OTRO"))</f>
        <v/>
      </c>
      <c r="K730" s="11">
        <f>IF($I730&lt;&gt;"SI",0,IFERROR($F730,0))</f>
        <v/>
      </c>
      <c r="L730" s="9">
        <f>IF(COUNTA($A730:$H730)=0,"",IF($J730="OTRO",IFERROR(LOOKUP(2,1/(((LISTS!$H$2:$H$26&lt;&gt;"")*ISNUMBER(SEARCH(LISTS!$H$2:$H$26,$G730)))+((LISTS!$I$2:$I$26&lt;&gt;"")*ISNUMBER(SEARCH(LISTS!$I$2:$I$26,$E730)))),LISTS!$L$2:$L$26),"Concepto DIAN no mapeado a casilla automatica"),IF(LEFT($J730,4)="TOPE","Control automatico DIAN: "&amp;$J730,"Casilla automatica: "&amp;$J730)))</f>
        <v/>
      </c>
    </row>
    <row r="731">
      <c r="A731" s="9" t="n"/>
      <c r="B731" s="9" t="n"/>
      <c r="C731" s="9" t="n"/>
      <c r="D731" s="9" t="n"/>
      <c r="E731" s="9" t="n"/>
      <c r="F731" s="11" t="n"/>
      <c r="G731" s="9" t="n"/>
      <c r="H731" s="9" t="n"/>
      <c r="I731" s="9">
        <f>IF(COUNTA($A731:$H731)=0,"",IF($J731="OTRO","NO","SI"))</f>
        <v/>
      </c>
      <c r="J731" s="9">
        <f>IF(COUNTA($A731:$H731)=0,"",IFERROR(LOOKUP(2,1/(((LISTS!$H$2:$H$26&lt;&gt;"")*ISNUMBER(SEARCH(LISTS!$H$2:$H$26,$G731)))+((LISTS!$I$2:$I$26&lt;&gt;"")*ISNUMBER(SEARCH(LISTS!$I$2:$I$26,$E731)))),LISTS!$K$2:$K$26),"OTRO"))</f>
        <v/>
      </c>
      <c r="K731" s="11">
        <f>IF($I731&lt;&gt;"SI",0,IFERROR($F731,0))</f>
        <v/>
      </c>
      <c r="L731" s="9">
        <f>IF(COUNTA($A731:$H731)=0,"",IF($J731="OTRO",IFERROR(LOOKUP(2,1/(((LISTS!$H$2:$H$26&lt;&gt;"")*ISNUMBER(SEARCH(LISTS!$H$2:$H$26,$G731)))+((LISTS!$I$2:$I$26&lt;&gt;"")*ISNUMBER(SEARCH(LISTS!$I$2:$I$26,$E731)))),LISTS!$L$2:$L$26),"Concepto DIAN no mapeado a casilla automatica"),IF(LEFT($J731,4)="TOPE","Control automatico DIAN: "&amp;$J731,"Casilla automatica: "&amp;$J731)))</f>
        <v/>
      </c>
    </row>
    <row r="732">
      <c r="A732" s="9" t="n"/>
      <c r="B732" s="9" t="n"/>
      <c r="C732" s="9" t="n"/>
      <c r="D732" s="9" t="n"/>
      <c r="E732" s="9" t="n"/>
      <c r="F732" s="11" t="n"/>
      <c r="G732" s="9" t="n"/>
      <c r="H732" s="9" t="n"/>
      <c r="I732" s="9">
        <f>IF(COUNTA($A732:$H732)=0,"",IF($J732="OTRO","NO","SI"))</f>
        <v/>
      </c>
      <c r="J732" s="9">
        <f>IF(COUNTA($A732:$H732)=0,"",IFERROR(LOOKUP(2,1/(((LISTS!$H$2:$H$26&lt;&gt;"")*ISNUMBER(SEARCH(LISTS!$H$2:$H$26,$G732)))+((LISTS!$I$2:$I$26&lt;&gt;"")*ISNUMBER(SEARCH(LISTS!$I$2:$I$26,$E732)))),LISTS!$K$2:$K$26),"OTRO"))</f>
        <v/>
      </c>
      <c r="K732" s="11">
        <f>IF($I732&lt;&gt;"SI",0,IFERROR($F732,0))</f>
        <v/>
      </c>
      <c r="L732" s="9">
        <f>IF(COUNTA($A732:$H732)=0,"",IF($J732="OTRO",IFERROR(LOOKUP(2,1/(((LISTS!$H$2:$H$26&lt;&gt;"")*ISNUMBER(SEARCH(LISTS!$H$2:$H$26,$G732)))+((LISTS!$I$2:$I$26&lt;&gt;"")*ISNUMBER(SEARCH(LISTS!$I$2:$I$26,$E732)))),LISTS!$L$2:$L$26),"Concepto DIAN no mapeado a casilla automatica"),IF(LEFT($J732,4)="TOPE","Control automatico DIAN: "&amp;$J732,"Casilla automatica: "&amp;$J732)))</f>
        <v/>
      </c>
    </row>
    <row r="733">
      <c r="A733" s="9" t="n"/>
      <c r="B733" s="9" t="n"/>
      <c r="C733" s="9" t="n"/>
      <c r="D733" s="9" t="n"/>
      <c r="E733" s="9" t="n"/>
      <c r="F733" s="11" t="n"/>
      <c r="G733" s="9" t="n"/>
      <c r="H733" s="9" t="n"/>
      <c r="I733" s="9">
        <f>IF(COUNTA($A733:$H733)=0,"",IF($J733="OTRO","NO","SI"))</f>
        <v/>
      </c>
      <c r="J733" s="9">
        <f>IF(COUNTA($A733:$H733)=0,"",IFERROR(LOOKUP(2,1/(((LISTS!$H$2:$H$26&lt;&gt;"")*ISNUMBER(SEARCH(LISTS!$H$2:$H$26,$G733)))+((LISTS!$I$2:$I$26&lt;&gt;"")*ISNUMBER(SEARCH(LISTS!$I$2:$I$26,$E733)))),LISTS!$K$2:$K$26),"OTRO"))</f>
        <v/>
      </c>
      <c r="K733" s="11">
        <f>IF($I733&lt;&gt;"SI",0,IFERROR($F733,0))</f>
        <v/>
      </c>
      <c r="L733" s="9">
        <f>IF(COUNTA($A733:$H733)=0,"",IF($J733="OTRO",IFERROR(LOOKUP(2,1/(((LISTS!$H$2:$H$26&lt;&gt;"")*ISNUMBER(SEARCH(LISTS!$H$2:$H$26,$G733)))+((LISTS!$I$2:$I$26&lt;&gt;"")*ISNUMBER(SEARCH(LISTS!$I$2:$I$26,$E733)))),LISTS!$L$2:$L$26),"Concepto DIAN no mapeado a casilla automatica"),IF(LEFT($J733,4)="TOPE","Control automatico DIAN: "&amp;$J733,"Casilla automatica: "&amp;$J733)))</f>
        <v/>
      </c>
    </row>
    <row r="734">
      <c r="A734" s="9" t="n"/>
      <c r="B734" s="9" t="n"/>
      <c r="C734" s="9" t="n"/>
      <c r="D734" s="9" t="n"/>
      <c r="E734" s="9" t="n"/>
      <c r="F734" s="11" t="n"/>
      <c r="G734" s="9" t="n"/>
      <c r="H734" s="9" t="n"/>
      <c r="I734" s="9">
        <f>IF(COUNTA($A734:$H734)=0,"",IF($J734="OTRO","NO","SI"))</f>
        <v/>
      </c>
      <c r="J734" s="9">
        <f>IF(COUNTA($A734:$H734)=0,"",IFERROR(LOOKUP(2,1/(((LISTS!$H$2:$H$26&lt;&gt;"")*ISNUMBER(SEARCH(LISTS!$H$2:$H$26,$G734)))+((LISTS!$I$2:$I$26&lt;&gt;"")*ISNUMBER(SEARCH(LISTS!$I$2:$I$26,$E734)))),LISTS!$K$2:$K$26),"OTRO"))</f>
        <v/>
      </c>
      <c r="K734" s="11">
        <f>IF($I734&lt;&gt;"SI",0,IFERROR($F734,0))</f>
        <v/>
      </c>
      <c r="L734" s="9">
        <f>IF(COUNTA($A734:$H734)=0,"",IF($J734="OTRO",IFERROR(LOOKUP(2,1/(((LISTS!$H$2:$H$26&lt;&gt;"")*ISNUMBER(SEARCH(LISTS!$H$2:$H$26,$G734)))+((LISTS!$I$2:$I$26&lt;&gt;"")*ISNUMBER(SEARCH(LISTS!$I$2:$I$26,$E734)))),LISTS!$L$2:$L$26),"Concepto DIAN no mapeado a casilla automatica"),IF(LEFT($J734,4)="TOPE","Control automatico DIAN: "&amp;$J734,"Casilla automatica: "&amp;$J734)))</f>
        <v/>
      </c>
    </row>
    <row r="735">
      <c r="A735" s="9" t="n"/>
      <c r="B735" s="9" t="n"/>
      <c r="C735" s="9" t="n"/>
      <c r="D735" s="9" t="n"/>
      <c r="E735" s="9" t="n"/>
      <c r="F735" s="11" t="n"/>
      <c r="G735" s="9" t="n"/>
      <c r="H735" s="9" t="n"/>
      <c r="I735" s="9">
        <f>IF(COUNTA($A735:$H735)=0,"",IF($J735="OTRO","NO","SI"))</f>
        <v/>
      </c>
      <c r="J735" s="9">
        <f>IF(COUNTA($A735:$H735)=0,"",IFERROR(LOOKUP(2,1/(((LISTS!$H$2:$H$26&lt;&gt;"")*ISNUMBER(SEARCH(LISTS!$H$2:$H$26,$G735)))+((LISTS!$I$2:$I$26&lt;&gt;"")*ISNUMBER(SEARCH(LISTS!$I$2:$I$26,$E735)))),LISTS!$K$2:$K$26),"OTRO"))</f>
        <v/>
      </c>
      <c r="K735" s="11">
        <f>IF($I735&lt;&gt;"SI",0,IFERROR($F735,0))</f>
        <v/>
      </c>
      <c r="L735" s="9">
        <f>IF(COUNTA($A735:$H735)=0,"",IF($J735="OTRO",IFERROR(LOOKUP(2,1/(((LISTS!$H$2:$H$26&lt;&gt;"")*ISNUMBER(SEARCH(LISTS!$H$2:$H$26,$G735)))+((LISTS!$I$2:$I$26&lt;&gt;"")*ISNUMBER(SEARCH(LISTS!$I$2:$I$26,$E735)))),LISTS!$L$2:$L$26),"Concepto DIAN no mapeado a casilla automatica"),IF(LEFT($J735,4)="TOPE","Control automatico DIAN: "&amp;$J735,"Casilla automatica: "&amp;$J735)))</f>
        <v/>
      </c>
    </row>
    <row r="736">
      <c r="A736" s="9" t="n"/>
      <c r="B736" s="9" t="n"/>
      <c r="C736" s="9" t="n"/>
      <c r="D736" s="9" t="n"/>
      <c r="E736" s="9" t="n"/>
      <c r="F736" s="11" t="n"/>
      <c r="G736" s="9" t="n"/>
      <c r="H736" s="9" t="n"/>
      <c r="I736" s="9">
        <f>IF(COUNTA($A736:$H736)=0,"",IF($J736="OTRO","NO","SI"))</f>
        <v/>
      </c>
      <c r="J736" s="9">
        <f>IF(COUNTA($A736:$H736)=0,"",IFERROR(LOOKUP(2,1/(((LISTS!$H$2:$H$26&lt;&gt;"")*ISNUMBER(SEARCH(LISTS!$H$2:$H$26,$G736)))+((LISTS!$I$2:$I$26&lt;&gt;"")*ISNUMBER(SEARCH(LISTS!$I$2:$I$26,$E736)))),LISTS!$K$2:$K$26),"OTRO"))</f>
        <v/>
      </c>
      <c r="K736" s="11">
        <f>IF($I736&lt;&gt;"SI",0,IFERROR($F736,0))</f>
        <v/>
      </c>
      <c r="L736" s="9">
        <f>IF(COUNTA($A736:$H736)=0,"",IF($J736="OTRO",IFERROR(LOOKUP(2,1/(((LISTS!$H$2:$H$26&lt;&gt;"")*ISNUMBER(SEARCH(LISTS!$H$2:$H$26,$G736)))+((LISTS!$I$2:$I$26&lt;&gt;"")*ISNUMBER(SEARCH(LISTS!$I$2:$I$26,$E736)))),LISTS!$L$2:$L$26),"Concepto DIAN no mapeado a casilla automatica"),IF(LEFT($J736,4)="TOPE","Control automatico DIAN: "&amp;$J736,"Casilla automatica: "&amp;$J736)))</f>
        <v/>
      </c>
    </row>
    <row r="737">
      <c r="A737" s="9" t="n"/>
      <c r="B737" s="9" t="n"/>
      <c r="C737" s="9" t="n"/>
      <c r="D737" s="9" t="n"/>
      <c r="E737" s="9" t="n"/>
      <c r="F737" s="11" t="n"/>
      <c r="G737" s="9" t="n"/>
      <c r="H737" s="9" t="n"/>
      <c r="I737" s="9">
        <f>IF(COUNTA($A737:$H737)=0,"",IF($J737="OTRO","NO","SI"))</f>
        <v/>
      </c>
      <c r="J737" s="9">
        <f>IF(COUNTA($A737:$H737)=0,"",IFERROR(LOOKUP(2,1/(((LISTS!$H$2:$H$26&lt;&gt;"")*ISNUMBER(SEARCH(LISTS!$H$2:$H$26,$G737)))+((LISTS!$I$2:$I$26&lt;&gt;"")*ISNUMBER(SEARCH(LISTS!$I$2:$I$26,$E737)))),LISTS!$K$2:$K$26),"OTRO"))</f>
        <v/>
      </c>
      <c r="K737" s="11">
        <f>IF($I737&lt;&gt;"SI",0,IFERROR($F737,0))</f>
        <v/>
      </c>
      <c r="L737" s="9">
        <f>IF(COUNTA($A737:$H737)=0,"",IF($J737="OTRO",IFERROR(LOOKUP(2,1/(((LISTS!$H$2:$H$26&lt;&gt;"")*ISNUMBER(SEARCH(LISTS!$H$2:$H$26,$G737)))+((LISTS!$I$2:$I$26&lt;&gt;"")*ISNUMBER(SEARCH(LISTS!$I$2:$I$26,$E737)))),LISTS!$L$2:$L$26),"Concepto DIAN no mapeado a casilla automatica"),IF(LEFT($J737,4)="TOPE","Control automatico DIAN: "&amp;$J737,"Casilla automatica: "&amp;$J737)))</f>
        <v/>
      </c>
    </row>
    <row r="738">
      <c r="A738" s="9" t="n"/>
      <c r="B738" s="9" t="n"/>
      <c r="C738" s="9" t="n"/>
      <c r="D738" s="9" t="n"/>
      <c r="E738" s="9" t="n"/>
      <c r="F738" s="11" t="n"/>
      <c r="G738" s="9" t="n"/>
      <c r="H738" s="9" t="n"/>
      <c r="I738" s="9">
        <f>IF(COUNTA($A738:$H738)=0,"",IF($J738="OTRO","NO","SI"))</f>
        <v/>
      </c>
      <c r="J738" s="9">
        <f>IF(COUNTA($A738:$H738)=0,"",IFERROR(LOOKUP(2,1/(((LISTS!$H$2:$H$26&lt;&gt;"")*ISNUMBER(SEARCH(LISTS!$H$2:$H$26,$G738)))+((LISTS!$I$2:$I$26&lt;&gt;"")*ISNUMBER(SEARCH(LISTS!$I$2:$I$26,$E738)))),LISTS!$K$2:$K$26),"OTRO"))</f>
        <v/>
      </c>
      <c r="K738" s="11">
        <f>IF($I738&lt;&gt;"SI",0,IFERROR($F738,0))</f>
        <v/>
      </c>
      <c r="L738" s="9">
        <f>IF(COUNTA($A738:$H738)=0,"",IF($J738="OTRO",IFERROR(LOOKUP(2,1/(((LISTS!$H$2:$H$26&lt;&gt;"")*ISNUMBER(SEARCH(LISTS!$H$2:$H$26,$G738)))+((LISTS!$I$2:$I$26&lt;&gt;"")*ISNUMBER(SEARCH(LISTS!$I$2:$I$26,$E738)))),LISTS!$L$2:$L$26),"Concepto DIAN no mapeado a casilla automatica"),IF(LEFT($J738,4)="TOPE","Control automatico DIAN: "&amp;$J738,"Casilla automatica: "&amp;$J738)))</f>
        <v/>
      </c>
    </row>
    <row r="739">
      <c r="A739" s="9" t="n"/>
      <c r="B739" s="9" t="n"/>
      <c r="C739" s="9" t="n"/>
      <c r="D739" s="9" t="n"/>
      <c r="E739" s="9" t="n"/>
      <c r="F739" s="11" t="n"/>
      <c r="G739" s="9" t="n"/>
      <c r="H739" s="9" t="n"/>
      <c r="I739" s="9">
        <f>IF(COUNTA($A739:$H739)=0,"",IF($J739="OTRO","NO","SI"))</f>
        <v/>
      </c>
      <c r="J739" s="9">
        <f>IF(COUNTA($A739:$H739)=0,"",IFERROR(LOOKUP(2,1/(((LISTS!$H$2:$H$26&lt;&gt;"")*ISNUMBER(SEARCH(LISTS!$H$2:$H$26,$G739)))+((LISTS!$I$2:$I$26&lt;&gt;"")*ISNUMBER(SEARCH(LISTS!$I$2:$I$26,$E739)))),LISTS!$K$2:$K$26),"OTRO"))</f>
        <v/>
      </c>
      <c r="K739" s="11">
        <f>IF($I739&lt;&gt;"SI",0,IFERROR($F739,0))</f>
        <v/>
      </c>
      <c r="L739" s="9">
        <f>IF(COUNTA($A739:$H739)=0,"",IF($J739="OTRO",IFERROR(LOOKUP(2,1/(((LISTS!$H$2:$H$26&lt;&gt;"")*ISNUMBER(SEARCH(LISTS!$H$2:$H$26,$G739)))+((LISTS!$I$2:$I$26&lt;&gt;"")*ISNUMBER(SEARCH(LISTS!$I$2:$I$26,$E739)))),LISTS!$L$2:$L$26),"Concepto DIAN no mapeado a casilla automatica"),IF(LEFT($J739,4)="TOPE","Control automatico DIAN: "&amp;$J739,"Casilla automatica: "&amp;$J739)))</f>
        <v/>
      </c>
    </row>
    <row r="740">
      <c r="A740" s="9" t="n"/>
      <c r="B740" s="9" t="n"/>
      <c r="C740" s="9" t="n"/>
      <c r="D740" s="9" t="n"/>
      <c r="E740" s="9" t="n"/>
      <c r="F740" s="11" t="n"/>
      <c r="G740" s="9" t="n"/>
      <c r="H740" s="9" t="n"/>
      <c r="I740" s="9">
        <f>IF(COUNTA($A740:$H740)=0,"",IF($J740="OTRO","NO","SI"))</f>
        <v/>
      </c>
      <c r="J740" s="9">
        <f>IF(COUNTA($A740:$H740)=0,"",IFERROR(LOOKUP(2,1/(((LISTS!$H$2:$H$26&lt;&gt;"")*ISNUMBER(SEARCH(LISTS!$H$2:$H$26,$G740)))+((LISTS!$I$2:$I$26&lt;&gt;"")*ISNUMBER(SEARCH(LISTS!$I$2:$I$26,$E740)))),LISTS!$K$2:$K$26),"OTRO"))</f>
        <v/>
      </c>
      <c r="K740" s="11">
        <f>IF($I740&lt;&gt;"SI",0,IFERROR($F740,0))</f>
        <v/>
      </c>
      <c r="L740" s="9">
        <f>IF(COUNTA($A740:$H740)=0,"",IF($J740="OTRO",IFERROR(LOOKUP(2,1/(((LISTS!$H$2:$H$26&lt;&gt;"")*ISNUMBER(SEARCH(LISTS!$H$2:$H$26,$G740)))+((LISTS!$I$2:$I$26&lt;&gt;"")*ISNUMBER(SEARCH(LISTS!$I$2:$I$26,$E740)))),LISTS!$L$2:$L$26),"Concepto DIAN no mapeado a casilla automatica"),IF(LEFT($J740,4)="TOPE","Control automatico DIAN: "&amp;$J740,"Casilla automatica: "&amp;$J740)))</f>
        <v/>
      </c>
    </row>
    <row r="741">
      <c r="A741" s="9" t="n"/>
      <c r="B741" s="9" t="n"/>
      <c r="C741" s="9" t="n"/>
      <c r="D741" s="9" t="n"/>
      <c r="E741" s="9" t="n"/>
      <c r="F741" s="11" t="n"/>
      <c r="G741" s="9" t="n"/>
      <c r="H741" s="9" t="n"/>
      <c r="I741" s="9">
        <f>IF(COUNTA($A741:$H741)=0,"",IF($J741="OTRO","NO","SI"))</f>
        <v/>
      </c>
      <c r="J741" s="9">
        <f>IF(COUNTA($A741:$H741)=0,"",IFERROR(LOOKUP(2,1/(((LISTS!$H$2:$H$26&lt;&gt;"")*ISNUMBER(SEARCH(LISTS!$H$2:$H$26,$G741)))+((LISTS!$I$2:$I$26&lt;&gt;"")*ISNUMBER(SEARCH(LISTS!$I$2:$I$26,$E741)))),LISTS!$K$2:$K$26),"OTRO"))</f>
        <v/>
      </c>
      <c r="K741" s="11">
        <f>IF($I741&lt;&gt;"SI",0,IFERROR($F741,0))</f>
        <v/>
      </c>
      <c r="L741" s="9">
        <f>IF(COUNTA($A741:$H741)=0,"",IF($J741="OTRO",IFERROR(LOOKUP(2,1/(((LISTS!$H$2:$H$26&lt;&gt;"")*ISNUMBER(SEARCH(LISTS!$H$2:$H$26,$G741)))+((LISTS!$I$2:$I$26&lt;&gt;"")*ISNUMBER(SEARCH(LISTS!$I$2:$I$26,$E741)))),LISTS!$L$2:$L$26),"Concepto DIAN no mapeado a casilla automatica"),IF(LEFT($J741,4)="TOPE","Control automatico DIAN: "&amp;$J741,"Casilla automatica: "&amp;$J741)))</f>
        <v/>
      </c>
    </row>
    <row r="742">
      <c r="A742" s="9" t="n"/>
      <c r="B742" s="9" t="n"/>
      <c r="C742" s="9" t="n"/>
      <c r="D742" s="9" t="n"/>
      <c r="E742" s="9" t="n"/>
      <c r="F742" s="11" t="n"/>
      <c r="G742" s="9" t="n"/>
      <c r="H742" s="9" t="n"/>
      <c r="I742" s="9">
        <f>IF(COUNTA($A742:$H742)=0,"",IF($J742="OTRO","NO","SI"))</f>
        <v/>
      </c>
      <c r="J742" s="9">
        <f>IF(COUNTA($A742:$H742)=0,"",IFERROR(LOOKUP(2,1/(((LISTS!$H$2:$H$26&lt;&gt;"")*ISNUMBER(SEARCH(LISTS!$H$2:$H$26,$G742)))+((LISTS!$I$2:$I$26&lt;&gt;"")*ISNUMBER(SEARCH(LISTS!$I$2:$I$26,$E742)))),LISTS!$K$2:$K$26),"OTRO"))</f>
        <v/>
      </c>
      <c r="K742" s="11">
        <f>IF($I742&lt;&gt;"SI",0,IFERROR($F742,0))</f>
        <v/>
      </c>
      <c r="L742" s="9">
        <f>IF(COUNTA($A742:$H742)=0,"",IF($J742="OTRO",IFERROR(LOOKUP(2,1/(((LISTS!$H$2:$H$26&lt;&gt;"")*ISNUMBER(SEARCH(LISTS!$H$2:$H$26,$G742)))+((LISTS!$I$2:$I$26&lt;&gt;"")*ISNUMBER(SEARCH(LISTS!$I$2:$I$26,$E742)))),LISTS!$L$2:$L$26),"Concepto DIAN no mapeado a casilla automatica"),IF(LEFT($J742,4)="TOPE","Control automatico DIAN: "&amp;$J742,"Casilla automatica: "&amp;$J742)))</f>
        <v/>
      </c>
    </row>
    <row r="743">
      <c r="A743" s="9" t="n"/>
      <c r="B743" s="9" t="n"/>
      <c r="C743" s="9" t="n"/>
      <c r="D743" s="9" t="n"/>
      <c r="E743" s="9" t="n"/>
      <c r="F743" s="11" t="n"/>
      <c r="G743" s="9" t="n"/>
      <c r="H743" s="9" t="n"/>
      <c r="I743" s="9">
        <f>IF(COUNTA($A743:$H743)=0,"",IF($J743="OTRO","NO","SI"))</f>
        <v/>
      </c>
      <c r="J743" s="9">
        <f>IF(COUNTA($A743:$H743)=0,"",IFERROR(LOOKUP(2,1/(((LISTS!$H$2:$H$26&lt;&gt;"")*ISNUMBER(SEARCH(LISTS!$H$2:$H$26,$G743)))+((LISTS!$I$2:$I$26&lt;&gt;"")*ISNUMBER(SEARCH(LISTS!$I$2:$I$26,$E743)))),LISTS!$K$2:$K$26),"OTRO"))</f>
        <v/>
      </c>
      <c r="K743" s="11">
        <f>IF($I743&lt;&gt;"SI",0,IFERROR($F743,0))</f>
        <v/>
      </c>
      <c r="L743" s="9">
        <f>IF(COUNTA($A743:$H743)=0,"",IF($J743="OTRO",IFERROR(LOOKUP(2,1/(((LISTS!$H$2:$H$26&lt;&gt;"")*ISNUMBER(SEARCH(LISTS!$H$2:$H$26,$G743)))+((LISTS!$I$2:$I$26&lt;&gt;"")*ISNUMBER(SEARCH(LISTS!$I$2:$I$26,$E743)))),LISTS!$L$2:$L$26),"Concepto DIAN no mapeado a casilla automatica"),IF(LEFT($J743,4)="TOPE","Control automatico DIAN: "&amp;$J743,"Casilla automatica: "&amp;$J743)))</f>
        <v/>
      </c>
    </row>
    <row r="744">
      <c r="A744" s="9" t="n"/>
      <c r="B744" s="9" t="n"/>
      <c r="C744" s="9" t="n"/>
      <c r="D744" s="9" t="n"/>
      <c r="E744" s="9" t="n"/>
      <c r="F744" s="11" t="n"/>
      <c r="G744" s="9" t="n"/>
      <c r="H744" s="9" t="n"/>
      <c r="I744" s="9">
        <f>IF(COUNTA($A744:$H744)=0,"",IF($J744="OTRO","NO","SI"))</f>
        <v/>
      </c>
      <c r="J744" s="9">
        <f>IF(COUNTA($A744:$H744)=0,"",IFERROR(LOOKUP(2,1/(((LISTS!$H$2:$H$26&lt;&gt;"")*ISNUMBER(SEARCH(LISTS!$H$2:$H$26,$G744)))+((LISTS!$I$2:$I$26&lt;&gt;"")*ISNUMBER(SEARCH(LISTS!$I$2:$I$26,$E744)))),LISTS!$K$2:$K$26),"OTRO"))</f>
        <v/>
      </c>
      <c r="K744" s="11">
        <f>IF($I744&lt;&gt;"SI",0,IFERROR($F744,0))</f>
        <v/>
      </c>
      <c r="L744" s="9">
        <f>IF(COUNTA($A744:$H744)=0,"",IF($J744="OTRO",IFERROR(LOOKUP(2,1/(((LISTS!$H$2:$H$26&lt;&gt;"")*ISNUMBER(SEARCH(LISTS!$H$2:$H$26,$G744)))+((LISTS!$I$2:$I$26&lt;&gt;"")*ISNUMBER(SEARCH(LISTS!$I$2:$I$26,$E744)))),LISTS!$L$2:$L$26),"Concepto DIAN no mapeado a casilla automatica"),IF(LEFT($J744,4)="TOPE","Control automatico DIAN: "&amp;$J744,"Casilla automatica: "&amp;$J744)))</f>
        <v/>
      </c>
    </row>
    <row r="745">
      <c r="A745" s="9" t="n"/>
      <c r="B745" s="9" t="n"/>
      <c r="C745" s="9" t="n"/>
      <c r="D745" s="9" t="n"/>
      <c r="E745" s="9" t="n"/>
      <c r="F745" s="11" t="n"/>
      <c r="G745" s="9" t="n"/>
      <c r="H745" s="9" t="n"/>
      <c r="I745" s="9">
        <f>IF(COUNTA($A745:$H745)=0,"",IF($J745="OTRO","NO","SI"))</f>
        <v/>
      </c>
      <c r="J745" s="9">
        <f>IF(COUNTA($A745:$H745)=0,"",IFERROR(LOOKUP(2,1/(((LISTS!$H$2:$H$26&lt;&gt;"")*ISNUMBER(SEARCH(LISTS!$H$2:$H$26,$G745)))+((LISTS!$I$2:$I$26&lt;&gt;"")*ISNUMBER(SEARCH(LISTS!$I$2:$I$26,$E745)))),LISTS!$K$2:$K$26),"OTRO"))</f>
        <v/>
      </c>
      <c r="K745" s="11">
        <f>IF($I745&lt;&gt;"SI",0,IFERROR($F745,0))</f>
        <v/>
      </c>
      <c r="L745" s="9">
        <f>IF(COUNTA($A745:$H745)=0,"",IF($J745="OTRO",IFERROR(LOOKUP(2,1/(((LISTS!$H$2:$H$26&lt;&gt;"")*ISNUMBER(SEARCH(LISTS!$H$2:$H$26,$G745)))+((LISTS!$I$2:$I$26&lt;&gt;"")*ISNUMBER(SEARCH(LISTS!$I$2:$I$26,$E745)))),LISTS!$L$2:$L$26),"Concepto DIAN no mapeado a casilla automatica"),IF(LEFT($J745,4)="TOPE","Control automatico DIAN: "&amp;$J745,"Casilla automatica: "&amp;$J745)))</f>
        <v/>
      </c>
    </row>
    <row r="746">
      <c r="A746" s="9" t="n"/>
      <c r="B746" s="9" t="n"/>
      <c r="C746" s="9" t="n"/>
      <c r="D746" s="9" t="n"/>
      <c r="E746" s="9" t="n"/>
      <c r="F746" s="11" t="n"/>
      <c r="G746" s="9" t="n"/>
      <c r="H746" s="9" t="n"/>
      <c r="I746" s="9">
        <f>IF(COUNTA($A746:$H746)=0,"",IF($J746="OTRO","NO","SI"))</f>
        <v/>
      </c>
      <c r="J746" s="9">
        <f>IF(COUNTA($A746:$H746)=0,"",IFERROR(LOOKUP(2,1/(((LISTS!$H$2:$H$26&lt;&gt;"")*ISNUMBER(SEARCH(LISTS!$H$2:$H$26,$G746)))+((LISTS!$I$2:$I$26&lt;&gt;"")*ISNUMBER(SEARCH(LISTS!$I$2:$I$26,$E746)))),LISTS!$K$2:$K$26),"OTRO"))</f>
        <v/>
      </c>
      <c r="K746" s="11">
        <f>IF($I746&lt;&gt;"SI",0,IFERROR($F746,0))</f>
        <v/>
      </c>
      <c r="L746" s="9">
        <f>IF(COUNTA($A746:$H746)=0,"",IF($J746="OTRO",IFERROR(LOOKUP(2,1/(((LISTS!$H$2:$H$26&lt;&gt;"")*ISNUMBER(SEARCH(LISTS!$H$2:$H$26,$G746)))+((LISTS!$I$2:$I$26&lt;&gt;"")*ISNUMBER(SEARCH(LISTS!$I$2:$I$26,$E746)))),LISTS!$L$2:$L$26),"Concepto DIAN no mapeado a casilla automatica"),IF(LEFT($J746,4)="TOPE","Control automatico DIAN: "&amp;$J746,"Casilla automatica: "&amp;$J746)))</f>
        <v/>
      </c>
    </row>
    <row r="747">
      <c r="A747" s="9" t="n"/>
      <c r="B747" s="9" t="n"/>
      <c r="C747" s="9" t="n"/>
      <c r="D747" s="9" t="n"/>
      <c r="E747" s="9" t="n"/>
      <c r="F747" s="11" t="n"/>
      <c r="G747" s="9" t="n"/>
      <c r="H747" s="9" t="n"/>
      <c r="I747" s="9">
        <f>IF(COUNTA($A747:$H747)=0,"",IF($J747="OTRO","NO","SI"))</f>
        <v/>
      </c>
      <c r="J747" s="9">
        <f>IF(COUNTA($A747:$H747)=0,"",IFERROR(LOOKUP(2,1/(((LISTS!$H$2:$H$26&lt;&gt;"")*ISNUMBER(SEARCH(LISTS!$H$2:$H$26,$G747)))+((LISTS!$I$2:$I$26&lt;&gt;"")*ISNUMBER(SEARCH(LISTS!$I$2:$I$26,$E747)))),LISTS!$K$2:$K$26),"OTRO"))</f>
        <v/>
      </c>
      <c r="K747" s="11">
        <f>IF($I747&lt;&gt;"SI",0,IFERROR($F747,0))</f>
        <v/>
      </c>
      <c r="L747" s="9">
        <f>IF(COUNTA($A747:$H747)=0,"",IF($J747="OTRO",IFERROR(LOOKUP(2,1/(((LISTS!$H$2:$H$26&lt;&gt;"")*ISNUMBER(SEARCH(LISTS!$H$2:$H$26,$G747)))+((LISTS!$I$2:$I$26&lt;&gt;"")*ISNUMBER(SEARCH(LISTS!$I$2:$I$26,$E747)))),LISTS!$L$2:$L$26),"Concepto DIAN no mapeado a casilla automatica"),IF(LEFT($J747,4)="TOPE","Control automatico DIAN: "&amp;$J747,"Casilla automatica: "&amp;$J747)))</f>
        <v/>
      </c>
    </row>
    <row r="748">
      <c r="A748" s="9" t="n"/>
      <c r="B748" s="9" t="n"/>
      <c r="C748" s="9" t="n"/>
      <c r="D748" s="9" t="n"/>
      <c r="E748" s="9" t="n"/>
      <c r="F748" s="11" t="n"/>
      <c r="G748" s="9" t="n"/>
      <c r="H748" s="9" t="n"/>
      <c r="I748" s="9">
        <f>IF(COUNTA($A748:$H748)=0,"",IF($J748="OTRO","NO","SI"))</f>
        <v/>
      </c>
      <c r="J748" s="9">
        <f>IF(COUNTA($A748:$H748)=0,"",IFERROR(LOOKUP(2,1/(((LISTS!$H$2:$H$26&lt;&gt;"")*ISNUMBER(SEARCH(LISTS!$H$2:$H$26,$G748)))+((LISTS!$I$2:$I$26&lt;&gt;"")*ISNUMBER(SEARCH(LISTS!$I$2:$I$26,$E748)))),LISTS!$K$2:$K$26),"OTRO"))</f>
        <v/>
      </c>
      <c r="K748" s="11">
        <f>IF($I748&lt;&gt;"SI",0,IFERROR($F748,0))</f>
        <v/>
      </c>
      <c r="L748" s="9">
        <f>IF(COUNTA($A748:$H748)=0,"",IF($J748="OTRO",IFERROR(LOOKUP(2,1/(((LISTS!$H$2:$H$26&lt;&gt;"")*ISNUMBER(SEARCH(LISTS!$H$2:$H$26,$G748)))+((LISTS!$I$2:$I$26&lt;&gt;"")*ISNUMBER(SEARCH(LISTS!$I$2:$I$26,$E748)))),LISTS!$L$2:$L$26),"Concepto DIAN no mapeado a casilla automatica"),IF(LEFT($J748,4)="TOPE","Control automatico DIAN: "&amp;$J748,"Casilla automatica: "&amp;$J748)))</f>
        <v/>
      </c>
    </row>
    <row r="749">
      <c r="A749" s="9" t="n"/>
      <c r="B749" s="9" t="n"/>
      <c r="C749" s="9" t="n"/>
      <c r="D749" s="9" t="n"/>
      <c r="E749" s="9" t="n"/>
      <c r="F749" s="11" t="n"/>
      <c r="G749" s="9" t="n"/>
      <c r="H749" s="9" t="n"/>
      <c r="I749" s="9">
        <f>IF(COUNTA($A749:$H749)=0,"",IF($J749="OTRO","NO","SI"))</f>
        <v/>
      </c>
      <c r="J749" s="9">
        <f>IF(COUNTA($A749:$H749)=0,"",IFERROR(LOOKUP(2,1/(((LISTS!$H$2:$H$26&lt;&gt;"")*ISNUMBER(SEARCH(LISTS!$H$2:$H$26,$G749)))+((LISTS!$I$2:$I$26&lt;&gt;"")*ISNUMBER(SEARCH(LISTS!$I$2:$I$26,$E749)))),LISTS!$K$2:$K$26),"OTRO"))</f>
        <v/>
      </c>
      <c r="K749" s="11">
        <f>IF($I749&lt;&gt;"SI",0,IFERROR($F749,0))</f>
        <v/>
      </c>
      <c r="L749" s="9">
        <f>IF(COUNTA($A749:$H749)=0,"",IF($J749="OTRO",IFERROR(LOOKUP(2,1/(((LISTS!$H$2:$H$26&lt;&gt;"")*ISNUMBER(SEARCH(LISTS!$H$2:$H$26,$G749)))+((LISTS!$I$2:$I$26&lt;&gt;"")*ISNUMBER(SEARCH(LISTS!$I$2:$I$26,$E749)))),LISTS!$L$2:$L$26),"Concepto DIAN no mapeado a casilla automatica"),IF(LEFT($J749,4)="TOPE","Control automatico DIAN: "&amp;$J749,"Casilla automatica: "&amp;$J749)))</f>
        <v/>
      </c>
    </row>
    <row r="750">
      <c r="A750" s="9" t="n"/>
      <c r="B750" s="9" t="n"/>
      <c r="C750" s="9" t="n"/>
      <c r="D750" s="9" t="n"/>
      <c r="E750" s="9" t="n"/>
      <c r="F750" s="11" t="n"/>
      <c r="G750" s="9" t="n"/>
      <c r="H750" s="9" t="n"/>
      <c r="I750" s="9">
        <f>IF(COUNTA($A750:$H750)=0,"",IF($J750="OTRO","NO","SI"))</f>
        <v/>
      </c>
      <c r="J750" s="9">
        <f>IF(COUNTA($A750:$H750)=0,"",IFERROR(LOOKUP(2,1/(((LISTS!$H$2:$H$26&lt;&gt;"")*ISNUMBER(SEARCH(LISTS!$H$2:$H$26,$G750)))+((LISTS!$I$2:$I$26&lt;&gt;"")*ISNUMBER(SEARCH(LISTS!$I$2:$I$26,$E750)))),LISTS!$K$2:$K$26),"OTRO"))</f>
        <v/>
      </c>
      <c r="K750" s="11">
        <f>IF($I750&lt;&gt;"SI",0,IFERROR($F750,0))</f>
        <v/>
      </c>
      <c r="L750" s="9">
        <f>IF(COUNTA($A750:$H750)=0,"",IF($J750="OTRO",IFERROR(LOOKUP(2,1/(((LISTS!$H$2:$H$26&lt;&gt;"")*ISNUMBER(SEARCH(LISTS!$H$2:$H$26,$G750)))+((LISTS!$I$2:$I$26&lt;&gt;"")*ISNUMBER(SEARCH(LISTS!$I$2:$I$26,$E750)))),LISTS!$L$2:$L$26),"Concepto DIAN no mapeado a casilla automatica"),IF(LEFT($J750,4)="TOPE","Control automatico DIAN: "&amp;$J750,"Casilla automatica: "&amp;$J750)))</f>
        <v/>
      </c>
    </row>
    <row r="751">
      <c r="A751" s="9" t="n"/>
      <c r="B751" s="9" t="n"/>
      <c r="C751" s="9" t="n"/>
      <c r="D751" s="9" t="n"/>
      <c r="E751" s="9" t="n"/>
      <c r="F751" s="11" t="n"/>
      <c r="G751" s="9" t="n"/>
      <c r="H751" s="9" t="n"/>
      <c r="I751" s="9">
        <f>IF(COUNTA($A751:$H751)=0,"",IF($J751="OTRO","NO","SI"))</f>
        <v/>
      </c>
      <c r="J751" s="9">
        <f>IF(COUNTA($A751:$H751)=0,"",IFERROR(LOOKUP(2,1/(((LISTS!$H$2:$H$26&lt;&gt;"")*ISNUMBER(SEARCH(LISTS!$H$2:$H$26,$G751)))+((LISTS!$I$2:$I$26&lt;&gt;"")*ISNUMBER(SEARCH(LISTS!$I$2:$I$26,$E751)))),LISTS!$K$2:$K$26),"OTRO"))</f>
        <v/>
      </c>
      <c r="K751" s="11">
        <f>IF($I751&lt;&gt;"SI",0,IFERROR($F751,0))</f>
        <v/>
      </c>
      <c r="L751" s="9">
        <f>IF(COUNTA($A751:$H751)=0,"",IF($J751="OTRO",IFERROR(LOOKUP(2,1/(((LISTS!$H$2:$H$26&lt;&gt;"")*ISNUMBER(SEARCH(LISTS!$H$2:$H$26,$G751)))+((LISTS!$I$2:$I$26&lt;&gt;"")*ISNUMBER(SEARCH(LISTS!$I$2:$I$26,$E751)))),LISTS!$L$2:$L$26),"Concepto DIAN no mapeado a casilla automatica"),IF(LEFT($J751,4)="TOPE","Control automatico DIAN: "&amp;$J751,"Casilla automatica: "&amp;$J751)))</f>
        <v/>
      </c>
    </row>
    <row r="752">
      <c r="A752" s="9" t="n"/>
      <c r="B752" s="9" t="n"/>
      <c r="C752" s="9" t="n"/>
      <c r="D752" s="9" t="n"/>
      <c r="E752" s="9" t="n"/>
      <c r="F752" s="11" t="n"/>
      <c r="G752" s="9" t="n"/>
      <c r="H752" s="9" t="n"/>
      <c r="I752" s="9">
        <f>IF(COUNTA($A752:$H752)=0,"",IF($J752="OTRO","NO","SI"))</f>
        <v/>
      </c>
      <c r="J752" s="9">
        <f>IF(COUNTA($A752:$H752)=0,"",IFERROR(LOOKUP(2,1/(((LISTS!$H$2:$H$26&lt;&gt;"")*ISNUMBER(SEARCH(LISTS!$H$2:$H$26,$G752)))+((LISTS!$I$2:$I$26&lt;&gt;"")*ISNUMBER(SEARCH(LISTS!$I$2:$I$26,$E752)))),LISTS!$K$2:$K$26),"OTRO"))</f>
        <v/>
      </c>
      <c r="K752" s="11">
        <f>IF($I752&lt;&gt;"SI",0,IFERROR($F752,0))</f>
        <v/>
      </c>
      <c r="L752" s="9">
        <f>IF(COUNTA($A752:$H752)=0,"",IF($J752="OTRO",IFERROR(LOOKUP(2,1/(((LISTS!$H$2:$H$26&lt;&gt;"")*ISNUMBER(SEARCH(LISTS!$H$2:$H$26,$G752)))+((LISTS!$I$2:$I$26&lt;&gt;"")*ISNUMBER(SEARCH(LISTS!$I$2:$I$26,$E752)))),LISTS!$L$2:$L$26),"Concepto DIAN no mapeado a casilla automatica"),IF(LEFT($J752,4)="TOPE","Control automatico DIAN: "&amp;$J752,"Casilla automatica: "&amp;$J752)))</f>
        <v/>
      </c>
    </row>
    <row r="753">
      <c r="A753" s="9" t="n"/>
      <c r="B753" s="9" t="n"/>
      <c r="C753" s="9" t="n"/>
      <c r="D753" s="9" t="n"/>
      <c r="E753" s="9" t="n"/>
      <c r="F753" s="11" t="n"/>
      <c r="G753" s="9" t="n"/>
      <c r="H753" s="9" t="n"/>
      <c r="I753" s="9">
        <f>IF(COUNTA($A753:$H753)=0,"",IF($J753="OTRO","NO","SI"))</f>
        <v/>
      </c>
      <c r="J753" s="9">
        <f>IF(COUNTA($A753:$H753)=0,"",IFERROR(LOOKUP(2,1/(((LISTS!$H$2:$H$26&lt;&gt;"")*ISNUMBER(SEARCH(LISTS!$H$2:$H$26,$G753)))+((LISTS!$I$2:$I$26&lt;&gt;"")*ISNUMBER(SEARCH(LISTS!$I$2:$I$26,$E753)))),LISTS!$K$2:$K$26),"OTRO"))</f>
        <v/>
      </c>
      <c r="K753" s="11">
        <f>IF($I753&lt;&gt;"SI",0,IFERROR($F753,0))</f>
        <v/>
      </c>
      <c r="L753" s="9">
        <f>IF(COUNTA($A753:$H753)=0,"",IF($J753="OTRO",IFERROR(LOOKUP(2,1/(((LISTS!$H$2:$H$26&lt;&gt;"")*ISNUMBER(SEARCH(LISTS!$H$2:$H$26,$G753)))+((LISTS!$I$2:$I$26&lt;&gt;"")*ISNUMBER(SEARCH(LISTS!$I$2:$I$26,$E753)))),LISTS!$L$2:$L$26),"Concepto DIAN no mapeado a casilla automatica"),IF(LEFT($J753,4)="TOPE","Control automatico DIAN: "&amp;$J753,"Casilla automatica: "&amp;$J753)))</f>
        <v/>
      </c>
    </row>
    <row r="754">
      <c r="A754" s="9" t="n"/>
      <c r="B754" s="9" t="n"/>
      <c r="C754" s="9" t="n"/>
      <c r="D754" s="9" t="n"/>
      <c r="E754" s="9" t="n"/>
      <c r="F754" s="11" t="n"/>
      <c r="G754" s="9" t="n"/>
      <c r="H754" s="9" t="n"/>
      <c r="I754" s="9">
        <f>IF(COUNTA($A754:$H754)=0,"",IF($J754="OTRO","NO","SI"))</f>
        <v/>
      </c>
      <c r="J754" s="9">
        <f>IF(COUNTA($A754:$H754)=0,"",IFERROR(LOOKUP(2,1/(((LISTS!$H$2:$H$26&lt;&gt;"")*ISNUMBER(SEARCH(LISTS!$H$2:$H$26,$G754)))+((LISTS!$I$2:$I$26&lt;&gt;"")*ISNUMBER(SEARCH(LISTS!$I$2:$I$26,$E754)))),LISTS!$K$2:$K$26),"OTRO"))</f>
        <v/>
      </c>
      <c r="K754" s="11">
        <f>IF($I754&lt;&gt;"SI",0,IFERROR($F754,0))</f>
        <v/>
      </c>
      <c r="L754" s="9">
        <f>IF(COUNTA($A754:$H754)=0,"",IF($J754="OTRO",IFERROR(LOOKUP(2,1/(((LISTS!$H$2:$H$26&lt;&gt;"")*ISNUMBER(SEARCH(LISTS!$H$2:$H$26,$G754)))+((LISTS!$I$2:$I$26&lt;&gt;"")*ISNUMBER(SEARCH(LISTS!$I$2:$I$26,$E754)))),LISTS!$L$2:$L$26),"Concepto DIAN no mapeado a casilla automatica"),IF(LEFT($J754,4)="TOPE","Control automatico DIAN: "&amp;$J754,"Casilla automatica: "&amp;$J754)))</f>
        <v/>
      </c>
    </row>
    <row r="755">
      <c r="A755" s="9" t="n"/>
      <c r="B755" s="9" t="n"/>
      <c r="C755" s="9" t="n"/>
      <c r="D755" s="9" t="n"/>
      <c r="E755" s="9" t="n"/>
      <c r="F755" s="11" t="n"/>
      <c r="G755" s="9" t="n"/>
      <c r="H755" s="9" t="n"/>
      <c r="I755" s="9">
        <f>IF(COUNTA($A755:$H755)=0,"",IF($J755="OTRO","NO","SI"))</f>
        <v/>
      </c>
      <c r="J755" s="9">
        <f>IF(COUNTA($A755:$H755)=0,"",IFERROR(LOOKUP(2,1/(((LISTS!$H$2:$H$26&lt;&gt;"")*ISNUMBER(SEARCH(LISTS!$H$2:$H$26,$G755)))+((LISTS!$I$2:$I$26&lt;&gt;"")*ISNUMBER(SEARCH(LISTS!$I$2:$I$26,$E755)))),LISTS!$K$2:$K$26),"OTRO"))</f>
        <v/>
      </c>
      <c r="K755" s="11">
        <f>IF($I755&lt;&gt;"SI",0,IFERROR($F755,0))</f>
        <v/>
      </c>
      <c r="L755" s="9">
        <f>IF(COUNTA($A755:$H755)=0,"",IF($J755="OTRO",IFERROR(LOOKUP(2,1/(((LISTS!$H$2:$H$26&lt;&gt;"")*ISNUMBER(SEARCH(LISTS!$H$2:$H$26,$G755)))+((LISTS!$I$2:$I$26&lt;&gt;"")*ISNUMBER(SEARCH(LISTS!$I$2:$I$26,$E755)))),LISTS!$L$2:$L$26),"Concepto DIAN no mapeado a casilla automatica"),IF(LEFT($J755,4)="TOPE","Control automatico DIAN: "&amp;$J755,"Casilla automatica: "&amp;$J755)))</f>
        <v/>
      </c>
    </row>
    <row r="756">
      <c r="A756" s="9" t="n"/>
      <c r="B756" s="9" t="n"/>
      <c r="C756" s="9" t="n"/>
      <c r="D756" s="9" t="n"/>
      <c r="E756" s="9" t="n"/>
      <c r="F756" s="11" t="n"/>
      <c r="G756" s="9" t="n"/>
      <c r="H756" s="9" t="n"/>
      <c r="I756" s="9">
        <f>IF(COUNTA($A756:$H756)=0,"",IF($J756="OTRO","NO","SI"))</f>
        <v/>
      </c>
      <c r="J756" s="9">
        <f>IF(COUNTA($A756:$H756)=0,"",IFERROR(LOOKUP(2,1/(((LISTS!$H$2:$H$26&lt;&gt;"")*ISNUMBER(SEARCH(LISTS!$H$2:$H$26,$G756)))+((LISTS!$I$2:$I$26&lt;&gt;"")*ISNUMBER(SEARCH(LISTS!$I$2:$I$26,$E756)))),LISTS!$K$2:$K$26),"OTRO"))</f>
        <v/>
      </c>
      <c r="K756" s="11">
        <f>IF($I756&lt;&gt;"SI",0,IFERROR($F756,0))</f>
        <v/>
      </c>
      <c r="L756" s="9">
        <f>IF(COUNTA($A756:$H756)=0,"",IF($J756="OTRO",IFERROR(LOOKUP(2,1/(((LISTS!$H$2:$H$26&lt;&gt;"")*ISNUMBER(SEARCH(LISTS!$H$2:$H$26,$G756)))+((LISTS!$I$2:$I$26&lt;&gt;"")*ISNUMBER(SEARCH(LISTS!$I$2:$I$26,$E756)))),LISTS!$L$2:$L$26),"Concepto DIAN no mapeado a casilla automatica"),IF(LEFT($J756,4)="TOPE","Control automatico DIAN: "&amp;$J756,"Casilla automatica: "&amp;$J756)))</f>
        <v/>
      </c>
    </row>
    <row r="757">
      <c r="A757" s="9" t="n"/>
      <c r="B757" s="9" t="n"/>
      <c r="C757" s="9" t="n"/>
      <c r="D757" s="9" t="n"/>
      <c r="E757" s="9" t="n"/>
      <c r="F757" s="11" t="n"/>
      <c r="G757" s="9" t="n"/>
      <c r="H757" s="9" t="n"/>
      <c r="I757" s="9">
        <f>IF(COUNTA($A757:$H757)=0,"",IF($J757="OTRO","NO","SI"))</f>
        <v/>
      </c>
      <c r="J757" s="9">
        <f>IF(COUNTA($A757:$H757)=0,"",IFERROR(LOOKUP(2,1/(((LISTS!$H$2:$H$26&lt;&gt;"")*ISNUMBER(SEARCH(LISTS!$H$2:$H$26,$G757)))+((LISTS!$I$2:$I$26&lt;&gt;"")*ISNUMBER(SEARCH(LISTS!$I$2:$I$26,$E757)))),LISTS!$K$2:$K$26),"OTRO"))</f>
        <v/>
      </c>
      <c r="K757" s="11">
        <f>IF($I757&lt;&gt;"SI",0,IFERROR($F757,0))</f>
        <v/>
      </c>
      <c r="L757" s="9">
        <f>IF(COUNTA($A757:$H757)=0,"",IF($J757="OTRO",IFERROR(LOOKUP(2,1/(((LISTS!$H$2:$H$26&lt;&gt;"")*ISNUMBER(SEARCH(LISTS!$H$2:$H$26,$G757)))+((LISTS!$I$2:$I$26&lt;&gt;"")*ISNUMBER(SEARCH(LISTS!$I$2:$I$26,$E757)))),LISTS!$L$2:$L$26),"Concepto DIAN no mapeado a casilla automatica"),IF(LEFT($J757,4)="TOPE","Control automatico DIAN: "&amp;$J757,"Casilla automatica: "&amp;$J757)))</f>
        <v/>
      </c>
    </row>
    <row r="758">
      <c r="A758" s="9" t="n"/>
      <c r="B758" s="9" t="n"/>
      <c r="C758" s="9" t="n"/>
      <c r="D758" s="9" t="n"/>
      <c r="E758" s="9" t="n"/>
      <c r="F758" s="11" t="n"/>
      <c r="G758" s="9" t="n"/>
      <c r="H758" s="9" t="n"/>
      <c r="I758" s="9">
        <f>IF(COUNTA($A758:$H758)=0,"",IF($J758="OTRO","NO","SI"))</f>
        <v/>
      </c>
      <c r="J758" s="9">
        <f>IF(COUNTA($A758:$H758)=0,"",IFERROR(LOOKUP(2,1/(((LISTS!$H$2:$H$26&lt;&gt;"")*ISNUMBER(SEARCH(LISTS!$H$2:$H$26,$G758)))+((LISTS!$I$2:$I$26&lt;&gt;"")*ISNUMBER(SEARCH(LISTS!$I$2:$I$26,$E758)))),LISTS!$K$2:$K$26),"OTRO"))</f>
        <v/>
      </c>
      <c r="K758" s="11">
        <f>IF($I758&lt;&gt;"SI",0,IFERROR($F758,0))</f>
        <v/>
      </c>
      <c r="L758" s="9">
        <f>IF(COUNTA($A758:$H758)=0,"",IF($J758="OTRO",IFERROR(LOOKUP(2,1/(((LISTS!$H$2:$H$26&lt;&gt;"")*ISNUMBER(SEARCH(LISTS!$H$2:$H$26,$G758)))+((LISTS!$I$2:$I$26&lt;&gt;"")*ISNUMBER(SEARCH(LISTS!$I$2:$I$26,$E758)))),LISTS!$L$2:$L$26),"Concepto DIAN no mapeado a casilla automatica"),IF(LEFT($J758,4)="TOPE","Control automatico DIAN: "&amp;$J758,"Casilla automatica: "&amp;$J758)))</f>
        <v/>
      </c>
    </row>
    <row r="759">
      <c r="A759" s="9" t="n"/>
      <c r="B759" s="9" t="n"/>
      <c r="C759" s="9" t="n"/>
      <c r="D759" s="9" t="n"/>
      <c r="E759" s="9" t="n"/>
      <c r="F759" s="11" t="n"/>
      <c r="G759" s="9" t="n"/>
      <c r="H759" s="9" t="n"/>
      <c r="I759" s="9">
        <f>IF(COUNTA($A759:$H759)=0,"",IF($J759="OTRO","NO","SI"))</f>
        <v/>
      </c>
      <c r="J759" s="9">
        <f>IF(COUNTA($A759:$H759)=0,"",IFERROR(LOOKUP(2,1/(((LISTS!$H$2:$H$26&lt;&gt;"")*ISNUMBER(SEARCH(LISTS!$H$2:$H$26,$G759)))+((LISTS!$I$2:$I$26&lt;&gt;"")*ISNUMBER(SEARCH(LISTS!$I$2:$I$26,$E759)))),LISTS!$K$2:$K$26),"OTRO"))</f>
        <v/>
      </c>
      <c r="K759" s="11">
        <f>IF($I759&lt;&gt;"SI",0,IFERROR($F759,0))</f>
        <v/>
      </c>
      <c r="L759" s="9">
        <f>IF(COUNTA($A759:$H759)=0,"",IF($J759="OTRO",IFERROR(LOOKUP(2,1/(((LISTS!$H$2:$H$26&lt;&gt;"")*ISNUMBER(SEARCH(LISTS!$H$2:$H$26,$G759)))+((LISTS!$I$2:$I$26&lt;&gt;"")*ISNUMBER(SEARCH(LISTS!$I$2:$I$26,$E759)))),LISTS!$L$2:$L$26),"Concepto DIAN no mapeado a casilla automatica"),IF(LEFT($J759,4)="TOPE","Control automatico DIAN: "&amp;$J759,"Casilla automatica: "&amp;$J759)))</f>
        <v/>
      </c>
    </row>
    <row r="760">
      <c r="A760" s="9" t="n"/>
      <c r="B760" s="9" t="n"/>
      <c r="C760" s="9" t="n"/>
      <c r="D760" s="9" t="n"/>
      <c r="E760" s="9" t="n"/>
      <c r="F760" s="11" t="n"/>
      <c r="G760" s="9" t="n"/>
      <c r="H760" s="9" t="n"/>
      <c r="I760" s="9">
        <f>IF(COUNTA($A760:$H760)=0,"",IF($J760="OTRO","NO","SI"))</f>
        <v/>
      </c>
      <c r="J760" s="9">
        <f>IF(COUNTA($A760:$H760)=0,"",IFERROR(LOOKUP(2,1/(((LISTS!$H$2:$H$26&lt;&gt;"")*ISNUMBER(SEARCH(LISTS!$H$2:$H$26,$G760)))+((LISTS!$I$2:$I$26&lt;&gt;"")*ISNUMBER(SEARCH(LISTS!$I$2:$I$26,$E760)))),LISTS!$K$2:$K$26),"OTRO"))</f>
        <v/>
      </c>
      <c r="K760" s="11">
        <f>IF($I760&lt;&gt;"SI",0,IFERROR($F760,0))</f>
        <v/>
      </c>
      <c r="L760" s="9">
        <f>IF(COUNTA($A760:$H760)=0,"",IF($J760="OTRO",IFERROR(LOOKUP(2,1/(((LISTS!$H$2:$H$26&lt;&gt;"")*ISNUMBER(SEARCH(LISTS!$H$2:$H$26,$G760)))+((LISTS!$I$2:$I$26&lt;&gt;"")*ISNUMBER(SEARCH(LISTS!$I$2:$I$26,$E760)))),LISTS!$L$2:$L$26),"Concepto DIAN no mapeado a casilla automatica"),IF(LEFT($J760,4)="TOPE","Control automatico DIAN: "&amp;$J760,"Casilla automatica: "&amp;$J760)))</f>
        <v/>
      </c>
    </row>
    <row r="761">
      <c r="A761" s="9" t="n"/>
      <c r="B761" s="9" t="n"/>
      <c r="C761" s="9" t="n"/>
      <c r="D761" s="9" t="n"/>
      <c r="E761" s="9" t="n"/>
      <c r="F761" s="11" t="n"/>
      <c r="G761" s="9" t="n"/>
      <c r="H761" s="9" t="n"/>
      <c r="I761" s="9">
        <f>IF(COUNTA($A761:$H761)=0,"",IF($J761="OTRO","NO","SI"))</f>
        <v/>
      </c>
      <c r="J761" s="9">
        <f>IF(COUNTA($A761:$H761)=0,"",IFERROR(LOOKUP(2,1/(((LISTS!$H$2:$H$26&lt;&gt;"")*ISNUMBER(SEARCH(LISTS!$H$2:$H$26,$G761)))+((LISTS!$I$2:$I$26&lt;&gt;"")*ISNUMBER(SEARCH(LISTS!$I$2:$I$26,$E761)))),LISTS!$K$2:$K$26),"OTRO"))</f>
        <v/>
      </c>
      <c r="K761" s="11">
        <f>IF($I761&lt;&gt;"SI",0,IFERROR($F761,0))</f>
        <v/>
      </c>
      <c r="L761" s="9">
        <f>IF(COUNTA($A761:$H761)=0,"",IF($J761="OTRO",IFERROR(LOOKUP(2,1/(((LISTS!$H$2:$H$26&lt;&gt;"")*ISNUMBER(SEARCH(LISTS!$H$2:$H$26,$G761)))+((LISTS!$I$2:$I$26&lt;&gt;"")*ISNUMBER(SEARCH(LISTS!$I$2:$I$26,$E761)))),LISTS!$L$2:$L$26),"Concepto DIAN no mapeado a casilla automatica"),IF(LEFT($J761,4)="TOPE","Control automatico DIAN: "&amp;$J761,"Casilla automatica: "&amp;$J761)))</f>
        <v/>
      </c>
    </row>
    <row r="762">
      <c r="A762" s="9" t="n"/>
      <c r="B762" s="9" t="n"/>
      <c r="C762" s="9" t="n"/>
      <c r="D762" s="9" t="n"/>
      <c r="E762" s="9" t="n"/>
      <c r="F762" s="11" t="n"/>
      <c r="G762" s="9" t="n"/>
      <c r="H762" s="9" t="n"/>
      <c r="I762" s="9">
        <f>IF(COUNTA($A762:$H762)=0,"",IF($J762="OTRO","NO","SI"))</f>
        <v/>
      </c>
      <c r="J762" s="9">
        <f>IF(COUNTA($A762:$H762)=0,"",IFERROR(LOOKUP(2,1/(((LISTS!$H$2:$H$26&lt;&gt;"")*ISNUMBER(SEARCH(LISTS!$H$2:$H$26,$G762)))+((LISTS!$I$2:$I$26&lt;&gt;"")*ISNUMBER(SEARCH(LISTS!$I$2:$I$26,$E762)))),LISTS!$K$2:$K$26),"OTRO"))</f>
        <v/>
      </c>
      <c r="K762" s="11">
        <f>IF($I762&lt;&gt;"SI",0,IFERROR($F762,0))</f>
        <v/>
      </c>
      <c r="L762" s="9">
        <f>IF(COUNTA($A762:$H762)=0,"",IF($J762="OTRO",IFERROR(LOOKUP(2,1/(((LISTS!$H$2:$H$26&lt;&gt;"")*ISNUMBER(SEARCH(LISTS!$H$2:$H$26,$G762)))+((LISTS!$I$2:$I$26&lt;&gt;"")*ISNUMBER(SEARCH(LISTS!$I$2:$I$26,$E762)))),LISTS!$L$2:$L$26),"Concepto DIAN no mapeado a casilla automatica"),IF(LEFT($J762,4)="TOPE","Control automatico DIAN: "&amp;$J762,"Casilla automatica: "&amp;$J762)))</f>
        <v/>
      </c>
    </row>
    <row r="763">
      <c r="A763" s="9" t="n"/>
      <c r="B763" s="9" t="n"/>
      <c r="C763" s="9" t="n"/>
      <c r="D763" s="9" t="n"/>
      <c r="E763" s="9" t="n"/>
      <c r="F763" s="11" t="n"/>
      <c r="G763" s="9" t="n"/>
      <c r="H763" s="9" t="n"/>
      <c r="I763" s="9">
        <f>IF(COUNTA($A763:$H763)=0,"",IF($J763="OTRO","NO","SI"))</f>
        <v/>
      </c>
      <c r="J763" s="9">
        <f>IF(COUNTA($A763:$H763)=0,"",IFERROR(LOOKUP(2,1/(((LISTS!$H$2:$H$26&lt;&gt;"")*ISNUMBER(SEARCH(LISTS!$H$2:$H$26,$G763)))+((LISTS!$I$2:$I$26&lt;&gt;"")*ISNUMBER(SEARCH(LISTS!$I$2:$I$26,$E763)))),LISTS!$K$2:$K$26),"OTRO"))</f>
        <v/>
      </c>
      <c r="K763" s="11">
        <f>IF($I763&lt;&gt;"SI",0,IFERROR($F763,0))</f>
        <v/>
      </c>
      <c r="L763" s="9">
        <f>IF(COUNTA($A763:$H763)=0,"",IF($J763="OTRO",IFERROR(LOOKUP(2,1/(((LISTS!$H$2:$H$26&lt;&gt;"")*ISNUMBER(SEARCH(LISTS!$H$2:$H$26,$G763)))+((LISTS!$I$2:$I$26&lt;&gt;"")*ISNUMBER(SEARCH(LISTS!$I$2:$I$26,$E763)))),LISTS!$L$2:$L$26),"Concepto DIAN no mapeado a casilla automatica"),IF(LEFT($J763,4)="TOPE","Control automatico DIAN: "&amp;$J763,"Casilla automatica: "&amp;$J763)))</f>
        <v/>
      </c>
    </row>
    <row r="764">
      <c r="A764" s="9" t="n"/>
      <c r="B764" s="9" t="n"/>
      <c r="C764" s="9" t="n"/>
      <c r="D764" s="9" t="n"/>
      <c r="E764" s="9" t="n"/>
      <c r="F764" s="11" t="n"/>
      <c r="G764" s="9" t="n"/>
      <c r="H764" s="9" t="n"/>
      <c r="I764" s="9">
        <f>IF(COUNTA($A764:$H764)=0,"",IF($J764="OTRO","NO","SI"))</f>
        <v/>
      </c>
      <c r="J764" s="9">
        <f>IF(COUNTA($A764:$H764)=0,"",IFERROR(LOOKUP(2,1/(((LISTS!$H$2:$H$26&lt;&gt;"")*ISNUMBER(SEARCH(LISTS!$H$2:$H$26,$G764)))+((LISTS!$I$2:$I$26&lt;&gt;"")*ISNUMBER(SEARCH(LISTS!$I$2:$I$26,$E764)))),LISTS!$K$2:$K$26),"OTRO"))</f>
        <v/>
      </c>
      <c r="K764" s="11">
        <f>IF($I764&lt;&gt;"SI",0,IFERROR($F764,0))</f>
        <v/>
      </c>
      <c r="L764" s="9">
        <f>IF(COUNTA($A764:$H764)=0,"",IF($J764="OTRO",IFERROR(LOOKUP(2,1/(((LISTS!$H$2:$H$26&lt;&gt;"")*ISNUMBER(SEARCH(LISTS!$H$2:$H$26,$G764)))+((LISTS!$I$2:$I$26&lt;&gt;"")*ISNUMBER(SEARCH(LISTS!$I$2:$I$26,$E764)))),LISTS!$L$2:$L$26),"Concepto DIAN no mapeado a casilla automatica"),IF(LEFT($J764,4)="TOPE","Control automatico DIAN: "&amp;$J764,"Casilla automatica: "&amp;$J764)))</f>
        <v/>
      </c>
    </row>
    <row r="765">
      <c r="A765" s="9" t="n"/>
      <c r="B765" s="9" t="n"/>
      <c r="C765" s="9" t="n"/>
      <c r="D765" s="9" t="n"/>
      <c r="E765" s="9" t="n"/>
      <c r="F765" s="11" t="n"/>
      <c r="G765" s="9" t="n"/>
      <c r="H765" s="9" t="n"/>
      <c r="I765" s="9">
        <f>IF(COUNTA($A765:$H765)=0,"",IF($J765="OTRO","NO","SI"))</f>
        <v/>
      </c>
      <c r="J765" s="9">
        <f>IF(COUNTA($A765:$H765)=0,"",IFERROR(LOOKUP(2,1/(((LISTS!$H$2:$H$26&lt;&gt;"")*ISNUMBER(SEARCH(LISTS!$H$2:$H$26,$G765)))+((LISTS!$I$2:$I$26&lt;&gt;"")*ISNUMBER(SEARCH(LISTS!$I$2:$I$26,$E765)))),LISTS!$K$2:$K$26),"OTRO"))</f>
        <v/>
      </c>
      <c r="K765" s="11">
        <f>IF($I765&lt;&gt;"SI",0,IFERROR($F765,0))</f>
        <v/>
      </c>
      <c r="L765" s="9">
        <f>IF(COUNTA($A765:$H765)=0,"",IF($J765="OTRO",IFERROR(LOOKUP(2,1/(((LISTS!$H$2:$H$26&lt;&gt;"")*ISNUMBER(SEARCH(LISTS!$H$2:$H$26,$G765)))+((LISTS!$I$2:$I$26&lt;&gt;"")*ISNUMBER(SEARCH(LISTS!$I$2:$I$26,$E765)))),LISTS!$L$2:$L$26),"Concepto DIAN no mapeado a casilla automatica"),IF(LEFT($J765,4)="TOPE","Control automatico DIAN: "&amp;$J765,"Casilla automatica: "&amp;$J765)))</f>
        <v/>
      </c>
    </row>
    <row r="766">
      <c r="A766" s="9" t="n"/>
      <c r="B766" s="9" t="n"/>
      <c r="C766" s="9" t="n"/>
      <c r="D766" s="9" t="n"/>
      <c r="E766" s="9" t="n"/>
      <c r="F766" s="11" t="n"/>
      <c r="G766" s="9" t="n"/>
      <c r="H766" s="9" t="n"/>
      <c r="I766" s="9">
        <f>IF(COUNTA($A766:$H766)=0,"",IF($J766="OTRO","NO","SI"))</f>
        <v/>
      </c>
      <c r="J766" s="9">
        <f>IF(COUNTA($A766:$H766)=0,"",IFERROR(LOOKUP(2,1/(((LISTS!$H$2:$H$26&lt;&gt;"")*ISNUMBER(SEARCH(LISTS!$H$2:$H$26,$G766)))+((LISTS!$I$2:$I$26&lt;&gt;"")*ISNUMBER(SEARCH(LISTS!$I$2:$I$26,$E766)))),LISTS!$K$2:$K$26),"OTRO"))</f>
        <v/>
      </c>
      <c r="K766" s="11">
        <f>IF($I766&lt;&gt;"SI",0,IFERROR($F766,0))</f>
        <v/>
      </c>
      <c r="L766" s="9">
        <f>IF(COUNTA($A766:$H766)=0,"",IF($J766="OTRO",IFERROR(LOOKUP(2,1/(((LISTS!$H$2:$H$26&lt;&gt;"")*ISNUMBER(SEARCH(LISTS!$H$2:$H$26,$G766)))+((LISTS!$I$2:$I$26&lt;&gt;"")*ISNUMBER(SEARCH(LISTS!$I$2:$I$26,$E766)))),LISTS!$L$2:$L$26),"Concepto DIAN no mapeado a casilla automatica"),IF(LEFT($J766,4)="TOPE","Control automatico DIAN: "&amp;$J766,"Casilla automatica: "&amp;$J766)))</f>
        <v/>
      </c>
    </row>
    <row r="767">
      <c r="A767" s="9" t="n"/>
      <c r="B767" s="9" t="n"/>
      <c r="C767" s="9" t="n"/>
      <c r="D767" s="9" t="n"/>
      <c r="E767" s="9" t="n"/>
      <c r="F767" s="11" t="n"/>
      <c r="G767" s="9" t="n"/>
      <c r="H767" s="9" t="n"/>
      <c r="I767" s="9">
        <f>IF(COUNTA($A767:$H767)=0,"",IF($J767="OTRO","NO","SI"))</f>
        <v/>
      </c>
      <c r="J767" s="9">
        <f>IF(COUNTA($A767:$H767)=0,"",IFERROR(LOOKUP(2,1/(((LISTS!$H$2:$H$26&lt;&gt;"")*ISNUMBER(SEARCH(LISTS!$H$2:$H$26,$G767)))+((LISTS!$I$2:$I$26&lt;&gt;"")*ISNUMBER(SEARCH(LISTS!$I$2:$I$26,$E767)))),LISTS!$K$2:$K$26),"OTRO"))</f>
        <v/>
      </c>
      <c r="K767" s="11">
        <f>IF($I767&lt;&gt;"SI",0,IFERROR($F767,0))</f>
        <v/>
      </c>
      <c r="L767" s="9">
        <f>IF(COUNTA($A767:$H767)=0,"",IF($J767="OTRO",IFERROR(LOOKUP(2,1/(((LISTS!$H$2:$H$26&lt;&gt;"")*ISNUMBER(SEARCH(LISTS!$H$2:$H$26,$G767)))+((LISTS!$I$2:$I$26&lt;&gt;"")*ISNUMBER(SEARCH(LISTS!$I$2:$I$26,$E767)))),LISTS!$L$2:$L$26),"Concepto DIAN no mapeado a casilla automatica"),IF(LEFT($J767,4)="TOPE","Control automatico DIAN: "&amp;$J767,"Casilla automatica: "&amp;$J767)))</f>
        <v/>
      </c>
    </row>
    <row r="768">
      <c r="A768" s="9" t="n"/>
      <c r="B768" s="9" t="n"/>
      <c r="C768" s="9" t="n"/>
      <c r="D768" s="9" t="n"/>
      <c r="E768" s="9" t="n"/>
      <c r="F768" s="11" t="n"/>
      <c r="G768" s="9" t="n"/>
      <c r="H768" s="9" t="n"/>
      <c r="I768" s="9">
        <f>IF(COUNTA($A768:$H768)=0,"",IF($J768="OTRO","NO","SI"))</f>
        <v/>
      </c>
      <c r="J768" s="9">
        <f>IF(COUNTA($A768:$H768)=0,"",IFERROR(LOOKUP(2,1/(((LISTS!$H$2:$H$26&lt;&gt;"")*ISNUMBER(SEARCH(LISTS!$H$2:$H$26,$G768)))+((LISTS!$I$2:$I$26&lt;&gt;"")*ISNUMBER(SEARCH(LISTS!$I$2:$I$26,$E768)))),LISTS!$K$2:$K$26),"OTRO"))</f>
        <v/>
      </c>
      <c r="K768" s="11">
        <f>IF($I768&lt;&gt;"SI",0,IFERROR($F768,0))</f>
        <v/>
      </c>
      <c r="L768" s="9">
        <f>IF(COUNTA($A768:$H768)=0,"",IF($J768="OTRO",IFERROR(LOOKUP(2,1/(((LISTS!$H$2:$H$26&lt;&gt;"")*ISNUMBER(SEARCH(LISTS!$H$2:$H$26,$G768)))+((LISTS!$I$2:$I$26&lt;&gt;"")*ISNUMBER(SEARCH(LISTS!$I$2:$I$26,$E768)))),LISTS!$L$2:$L$26),"Concepto DIAN no mapeado a casilla automatica"),IF(LEFT($J768,4)="TOPE","Control automatico DIAN: "&amp;$J768,"Casilla automatica: "&amp;$J768)))</f>
        <v/>
      </c>
    </row>
    <row r="769">
      <c r="A769" s="9" t="n"/>
      <c r="B769" s="9" t="n"/>
      <c r="C769" s="9" t="n"/>
      <c r="D769" s="9" t="n"/>
      <c r="E769" s="9" t="n"/>
      <c r="F769" s="11" t="n"/>
      <c r="G769" s="9" t="n"/>
      <c r="H769" s="9" t="n"/>
      <c r="I769" s="9">
        <f>IF(COUNTA($A769:$H769)=0,"",IF($J769="OTRO","NO","SI"))</f>
        <v/>
      </c>
      <c r="J769" s="9">
        <f>IF(COUNTA($A769:$H769)=0,"",IFERROR(LOOKUP(2,1/(((LISTS!$H$2:$H$26&lt;&gt;"")*ISNUMBER(SEARCH(LISTS!$H$2:$H$26,$G769)))+((LISTS!$I$2:$I$26&lt;&gt;"")*ISNUMBER(SEARCH(LISTS!$I$2:$I$26,$E769)))),LISTS!$K$2:$K$26),"OTRO"))</f>
        <v/>
      </c>
      <c r="K769" s="11">
        <f>IF($I769&lt;&gt;"SI",0,IFERROR($F769,0))</f>
        <v/>
      </c>
      <c r="L769" s="9">
        <f>IF(COUNTA($A769:$H769)=0,"",IF($J769="OTRO",IFERROR(LOOKUP(2,1/(((LISTS!$H$2:$H$26&lt;&gt;"")*ISNUMBER(SEARCH(LISTS!$H$2:$H$26,$G769)))+((LISTS!$I$2:$I$26&lt;&gt;"")*ISNUMBER(SEARCH(LISTS!$I$2:$I$26,$E769)))),LISTS!$L$2:$L$26),"Concepto DIAN no mapeado a casilla automatica"),IF(LEFT($J769,4)="TOPE","Control automatico DIAN: "&amp;$J769,"Casilla automatica: "&amp;$J769)))</f>
        <v/>
      </c>
    </row>
    <row r="770">
      <c r="A770" s="9" t="n"/>
      <c r="B770" s="9" t="n"/>
      <c r="C770" s="9" t="n"/>
      <c r="D770" s="9" t="n"/>
      <c r="E770" s="9" t="n"/>
      <c r="F770" s="11" t="n"/>
      <c r="G770" s="9" t="n"/>
      <c r="H770" s="9" t="n"/>
      <c r="I770" s="9">
        <f>IF(COUNTA($A770:$H770)=0,"",IF($J770="OTRO","NO","SI"))</f>
        <v/>
      </c>
      <c r="J770" s="9">
        <f>IF(COUNTA($A770:$H770)=0,"",IFERROR(LOOKUP(2,1/(((LISTS!$H$2:$H$26&lt;&gt;"")*ISNUMBER(SEARCH(LISTS!$H$2:$H$26,$G770)))+((LISTS!$I$2:$I$26&lt;&gt;"")*ISNUMBER(SEARCH(LISTS!$I$2:$I$26,$E770)))),LISTS!$K$2:$K$26),"OTRO"))</f>
        <v/>
      </c>
      <c r="K770" s="11">
        <f>IF($I770&lt;&gt;"SI",0,IFERROR($F770,0))</f>
        <v/>
      </c>
      <c r="L770" s="9">
        <f>IF(COUNTA($A770:$H770)=0,"",IF($J770="OTRO",IFERROR(LOOKUP(2,1/(((LISTS!$H$2:$H$26&lt;&gt;"")*ISNUMBER(SEARCH(LISTS!$H$2:$H$26,$G770)))+((LISTS!$I$2:$I$26&lt;&gt;"")*ISNUMBER(SEARCH(LISTS!$I$2:$I$26,$E770)))),LISTS!$L$2:$L$26),"Concepto DIAN no mapeado a casilla automatica"),IF(LEFT($J770,4)="TOPE","Control automatico DIAN: "&amp;$J770,"Casilla automatica: "&amp;$J770)))</f>
        <v/>
      </c>
    </row>
    <row r="771">
      <c r="A771" s="9" t="n"/>
      <c r="B771" s="9" t="n"/>
      <c r="C771" s="9" t="n"/>
      <c r="D771" s="9" t="n"/>
      <c r="E771" s="9" t="n"/>
      <c r="F771" s="11" t="n"/>
      <c r="G771" s="9" t="n"/>
      <c r="H771" s="9" t="n"/>
      <c r="I771" s="9">
        <f>IF(COUNTA($A771:$H771)=0,"",IF($J771="OTRO","NO","SI"))</f>
        <v/>
      </c>
      <c r="J771" s="9">
        <f>IF(COUNTA($A771:$H771)=0,"",IFERROR(LOOKUP(2,1/(((LISTS!$H$2:$H$26&lt;&gt;"")*ISNUMBER(SEARCH(LISTS!$H$2:$H$26,$G771)))+((LISTS!$I$2:$I$26&lt;&gt;"")*ISNUMBER(SEARCH(LISTS!$I$2:$I$26,$E771)))),LISTS!$K$2:$K$26),"OTRO"))</f>
        <v/>
      </c>
      <c r="K771" s="11">
        <f>IF($I771&lt;&gt;"SI",0,IFERROR($F771,0))</f>
        <v/>
      </c>
      <c r="L771" s="9">
        <f>IF(COUNTA($A771:$H771)=0,"",IF($J771="OTRO",IFERROR(LOOKUP(2,1/(((LISTS!$H$2:$H$26&lt;&gt;"")*ISNUMBER(SEARCH(LISTS!$H$2:$H$26,$G771)))+((LISTS!$I$2:$I$26&lt;&gt;"")*ISNUMBER(SEARCH(LISTS!$I$2:$I$26,$E771)))),LISTS!$L$2:$L$26),"Concepto DIAN no mapeado a casilla automatica"),IF(LEFT($J771,4)="TOPE","Control automatico DIAN: "&amp;$J771,"Casilla automatica: "&amp;$J771)))</f>
        <v/>
      </c>
    </row>
    <row r="772">
      <c r="A772" s="9" t="n"/>
      <c r="B772" s="9" t="n"/>
      <c r="C772" s="9" t="n"/>
      <c r="D772" s="9" t="n"/>
      <c r="E772" s="9" t="n"/>
      <c r="F772" s="11" t="n"/>
      <c r="G772" s="9" t="n"/>
      <c r="H772" s="9" t="n"/>
      <c r="I772" s="9">
        <f>IF(COUNTA($A772:$H772)=0,"",IF($J772="OTRO","NO","SI"))</f>
        <v/>
      </c>
      <c r="J772" s="9">
        <f>IF(COUNTA($A772:$H772)=0,"",IFERROR(LOOKUP(2,1/(((LISTS!$H$2:$H$26&lt;&gt;"")*ISNUMBER(SEARCH(LISTS!$H$2:$H$26,$G772)))+((LISTS!$I$2:$I$26&lt;&gt;"")*ISNUMBER(SEARCH(LISTS!$I$2:$I$26,$E772)))),LISTS!$K$2:$K$26),"OTRO"))</f>
        <v/>
      </c>
      <c r="K772" s="11">
        <f>IF($I772&lt;&gt;"SI",0,IFERROR($F772,0))</f>
        <v/>
      </c>
      <c r="L772" s="9">
        <f>IF(COUNTA($A772:$H772)=0,"",IF($J772="OTRO",IFERROR(LOOKUP(2,1/(((LISTS!$H$2:$H$26&lt;&gt;"")*ISNUMBER(SEARCH(LISTS!$H$2:$H$26,$G772)))+((LISTS!$I$2:$I$26&lt;&gt;"")*ISNUMBER(SEARCH(LISTS!$I$2:$I$26,$E772)))),LISTS!$L$2:$L$26),"Concepto DIAN no mapeado a casilla automatica"),IF(LEFT($J772,4)="TOPE","Control automatico DIAN: "&amp;$J772,"Casilla automatica: "&amp;$J772)))</f>
        <v/>
      </c>
    </row>
    <row r="773">
      <c r="A773" s="9" t="n"/>
      <c r="B773" s="9" t="n"/>
      <c r="C773" s="9" t="n"/>
      <c r="D773" s="9" t="n"/>
      <c r="E773" s="9" t="n"/>
      <c r="F773" s="11" t="n"/>
      <c r="G773" s="9" t="n"/>
      <c r="H773" s="9" t="n"/>
      <c r="I773" s="9">
        <f>IF(COUNTA($A773:$H773)=0,"",IF($J773="OTRO","NO","SI"))</f>
        <v/>
      </c>
      <c r="J773" s="9">
        <f>IF(COUNTA($A773:$H773)=0,"",IFERROR(LOOKUP(2,1/(((LISTS!$H$2:$H$26&lt;&gt;"")*ISNUMBER(SEARCH(LISTS!$H$2:$H$26,$G773)))+((LISTS!$I$2:$I$26&lt;&gt;"")*ISNUMBER(SEARCH(LISTS!$I$2:$I$26,$E773)))),LISTS!$K$2:$K$26),"OTRO"))</f>
        <v/>
      </c>
      <c r="K773" s="11">
        <f>IF($I773&lt;&gt;"SI",0,IFERROR($F773,0))</f>
        <v/>
      </c>
      <c r="L773" s="9">
        <f>IF(COUNTA($A773:$H773)=0,"",IF($J773="OTRO",IFERROR(LOOKUP(2,1/(((LISTS!$H$2:$H$26&lt;&gt;"")*ISNUMBER(SEARCH(LISTS!$H$2:$H$26,$G773)))+((LISTS!$I$2:$I$26&lt;&gt;"")*ISNUMBER(SEARCH(LISTS!$I$2:$I$26,$E773)))),LISTS!$L$2:$L$26),"Concepto DIAN no mapeado a casilla automatica"),IF(LEFT($J773,4)="TOPE","Control automatico DIAN: "&amp;$J773,"Casilla automatica: "&amp;$J773)))</f>
        <v/>
      </c>
    </row>
    <row r="774">
      <c r="A774" s="9" t="n"/>
      <c r="B774" s="9" t="n"/>
      <c r="C774" s="9" t="n"/>
      <c r="D774" s="9" t="n"/>
      <c r="E774" s="9" t="n"/>
      <c r="F774" s="11" t="n"/>
      <c r="G774" s="9" t="n"/>
      <c r="H774" s="9" t="n"/>
      <c r="I774" s="9">
        <f>IF(COUNTA($A774:$H774)=0,"",IF($J774="OTRO","NO","SI"))</f>
        <v/>
      </c>
      <c r="J774" s="9">
        <f>IF(COUNTA($A774:$H774)=0,"",IFERROR(LOOKUP(2,1/(((LISTS!$H$2:$H$26&lt;&gt;"")*ISNUMBER(SEARCH(LISTS!$H$2:$H$26,$G774)))+((LISTS!$I$2:$I$26&lt;&gt;"")*ISNUMBER(SEARCH(LISTS!$I$2:$I$26,$E774)))),LISTS!$K$2:$K$26),"OTRO"))</f>
        <v/>
      </c>
      <c r="K774" s="11">
        <f>IF($I774&lt;&gt;"SI",0,IFERROR($F774,0))</f>
        <v/>
      </c>
      <c r="L774" s="9">
        <f>IF(COUNTA($A774:$H774)=0,"",IF($J774="OTRO",IFERROR(LOOKUP(2,1/(((LISTS!$H$2:$H$26&lt;&gt;"")*ISNUMBER(SEARCH(LISTS!$H$2:$H$26,$G774)))+((LISTS!$I$2:$I$26&lt;&gt;"")*ISNUMBER(SEARCH(LISTS!$I$2:$I$26,$E774)))),LISTS!$L$2:$L$26),"Concepto DIAN no mapeado a casilla automatica"),IF(LEFT($J774,4)="TOPE","Control automatico DIAN: "&amp;$J774,"Casilla automatica: "&amp;$J774)))</f>
        <v/>
      </c>
    </row>
    <row r="775">
      <c r="A775" s="9" t="n"/>
      <c r="B775" s="9" t="n"/>
      <c r="C775" s="9" t="n"/>
      <c r="D775" s="9" t="n"/>
      <c r="E775" s="9" t="n"/>
      <c r="F775" s="11" t="n"/>
      <c r="G775" s="9" t="n"/>
      <c r="H775" s="9" t="n"/>
      <c r="I775" s="9">
        <f>IF(COUNTA($A775:$H775)=0,"",IF($J775="OTRO","NO","SI"))</f>
        <v/>
      </c>
      <c r="J775" s="9">
        <f>IF(COUNTA($A775:$H775)=0,"",IFERROR(LOOKUP(2,1/(((LISTS!$H$2:$H$26&lt;&gt;"")*ISNUMBER(SEARCH(LISTS!$H$2:$H$26,$G775)))+((LISTS!$I$2:$I$26&lt;&gt;"")*ISNUMBER(SEARCH(LISTS!$I$2:$I$26,$E775)))),LISTS!$K$2:$K$26),"OTRO"))</f>
        <v/>
      </c>
      <c r="K775" s="11">
        <f>IF($I775&lt;&gt;"SI",0,IFERROR($F775,0))</f>
        <v/>
      </c>
      <c r="L775" s="9">
        <f>IF(COUNTA($A775:$H775)=0,"",IF($J775="OTRO",IFERROR(LOOKUP(2,1/(((LISTS!$H$2:$H$26&lt;&gt;"")*ISNUMBER(SEARCH(LISTS!$H$2:$H$26,$G775)))+((LISTS!$I$2:$I$26&lt;&gt;"")*ISNUMBER(SEARCH(LISTS!$I$2:$I$26,$E775)))),LISTS!$L$2:$L$26),"Concepto DIAN no mapeado a casilla automatica"),IF(LEFT($J775,4)="TOPE","Control automatico DIAN: "&amp;$J775,"Casilla automatica: "&amp;$J775)))</f>
        <v/>
      </c>
    </row>
    <row r="776">
      <c r="A776" s="9" t="n"/>
      <c r="B776" s="9" t="n"/>
      <c r="C776" s="9" t="n"/>
      <c r="D776" s="9" t="n"/>
      <c r="E776" s="9" t="n"/>
      <c r="F776" s="11" t="n"/>
      <c r="G776" s="9" t="n"/>
      <c r="H776" s="9" t="n"/>
      <c r="I776" s="9">
        <f>IF(COUNTA($A776:$H776)=0,"",IF($J776="OTRO","NO","SI"))</f>
        <v/>
      </c>
      <c r="J776" s="9">
        <f>IF(COUNTA($A776:$H776)=0,"",IFERROR(LOOKUP(2,1/(((LISTS!$H$2:$H$26&lt;&gt;"")*ISNUMBER(SEARCH(LISTS!$H$2:$H$26,$G776)))+((LISTS!$I$2:$I$26&lt;&gt;"")*ISNUMBER(SEARCH(LISTS!$I$2:$I$26,$E776)))),LISTS!$K$2:$K$26),"OTRO"))</f>
        <v/>
      </c>
      <c r="K776" s="11">
        <f>IF($I776&lt;&gt;"SI",0,IFERROR($F776,0))</f>
        <v/>
      </c>
      <c r="L776" s="9">
        <f>IF(COUNTA($A776:$H776)=0,"",IF($J776="OTRO",IFERROR(LOOKUP(2,1/(((LISTS!$H$2:$H$26&lt;&gt;"")*ISNUMBER(SEARCH(LISTS!$H$2:$H$26,$G776)))+((LISTS!$I$2:$I$26&lt;&gt;"")*ISNUMBER(SEARCH(LISTS!$I$2:$I$26,$E776)))),LISTS!$L$2:$L$26),"Concepto DIAN no mapeado a casilla automatica"),IF(LEFT($J776,4)="TOPE","Control automatico DIAN: "&amp;$J776,"Casilla automatica: "&amp;$J776)))</f>
        <v/>
      </c>
    </row>
    <row r="777">
      <c r="A777" s="9" t="n"/>
      <c r="B777" s="9" t="n"/>
      <c r="C777" s="9" t="n"/>
      <c r="D777" s="9" t="n"/>
      <c r="E777" s="9" t="n"/>
      <c r="F777" s="11" t="n"/>
      <c r="G777" s="9" t="n"/>
      <c r="H777" s="9" t="n"/>
      <c r="I777" s="9">
        <f>IF(COUNTA($A777:$H777)=0,"",IF($J777="OTRO","NO","SI"))</f>
        <v/>
      </c>
      <c r="J777" s="9">
        <f>IF(COUNTA($A777:$H777)=0,"",IFERROR(LOOKUP(2,1/(((LISTS!$H$2:$H$26&lt;&gt;"")*ISNUMBER(SEARCH(LISTS!$H$2:$H$26,$G777)))+((LISTS!$I$2:$I$26&lt;&gt;"")*ISNUMBER(SEARCH(LISTS!$I$2:$I$26,$E777)))),LISTS!$K$2:$K$26),"OTRO"))</f>
        <v/>
      </c>
      <c r="K777" s="11">
        <f>IF($I777&lt;&gt;"SI",0,IFERROR($F777,0))</f>
        <v/>
      </c>
      <c r="L777" s="9">
        <f>IF(COUNTA($A777:$H777)=0,"",IF($J777="OTRO",IFERROR(LOOKUP(2,1/(((LISTS!$H$2:$H$26&lt;&gt;"")*ISNUMBER(SEARCH(LISTS!$H$2:$H$26,$G777)))+((LISTS!$I$2:$I$26&lt;&gt;"")*ISNUMBER(SEARCH(LISTS!$I$2:$I$26,$E777)))),LISTS!$L$2:$L$26),"Concepto DIAN no mapeado a casilla automatica"),IF(LEFT($J777,4)="TOPE","Control automatico DIAN: "&amp;$J777,"Casilla automatica: "&amp;$J777)))</f>
        <v/>
      </c>
    </row>
    <row r="778">
      <c r="A778" s="9" t="n"/>
      <c r="B778" s="9" t="n"/>
      <c r="C778" s="9" t="n"/>
      <c r="D778" s="9" t="n"/>
      <c r="E778" s="9" t="n"/>
      <c r="F778" s="11" t="n"/>
      <c r="G778" s="9" t="n"/>
      <c r="H778" s="9" t="n"/>
      <c r="I778" s="9">
        <f>IF(COUNTA($A778:$H778)=0,"",IF($J778="OTRO","NO","SI"))</f>
        <v/>
      </c>
      <c r="J778" s="9">
        <f>IF(COUNTA($A778:$H778)=0,"",IFERROR(LOOKUP(2,1/(((LISTS!$H$2:$H$26&lt;&gt;"")*ISNUMBER(SEARCH(LISTS!$H$2:$H$26,$G778)))+((LISTS!$I$2:$I$26&lt;&gt;"")*ISNUMBER(SEARCH(LISTS!$I$2:$I$26,$E778)))),LISTS!$K$2:$K$26),"OTRO"))</f>
        <v/>
      </c>
      <c r="K778" s="11">
        <f>IF($I778&lt;&gt;"SI",0,IFERROR($F778,0))</f>
        <v/>
      </c>
      <c r="L778" s="9">
        <f>IF(COUNTA($A778:$H778)=0,"",IF($J778="OTRO",IFERROR(LOOKUP(2,1/(((LISTS!$H$2:$H$26&lt;&gt;"")*ISNUMBER(SEARCH(LISTS!$H$2:$H$26,$G778)))+((LISTS!$I$2:$I$26&lt;&gt;"")*ISNUMBER(SEARCH(LISTS!$I$2:$I$26,$E778)))),LISTS!$L$2:$L$26),"Concepto DIAN no mapeado a casilla automatica"),IF(LEFT($J778,4)="TOPE","Control automatico DIAN: "&amp;$J778,"Casilla automatica: "&amp;$J778)))</f>
        <v/>
      </c>
    </row>
    <row r="779">
      <c r="A779" s="9" t="n"/>
      <c r="B779" s="9" t="n"/>
      <c r="C779" s="9" t="n"/>
      <c r="D779" s="9" t="n"/>
      <c r="E779" s="9" t="n"/>
      <c r="F779" s="11" t="n"/>
      <c r="G779" s="9" t="n"/>
      <c r="H779" s="9" t="n"/>
      <c r="I779" s="9">
        <f>IF(COUNTA($A779:$H779)=0,"",IF($J779="OTRO","NO","SI"))</f>
        <v/>
      </c>
      <c r="J779" s="9">
        <f>IF(COUNTA($A779:$H779)=0,"",IFERROR(LOOKUP(2,1/(((LISTS!$H$2:$H$26&lt;&gt;"")*ISNUMBER(SEARCH(LISTS!$H$2:$H$26,$G779)))+((LISTS!$I$2:$I$26&lt;&gt;"")*ISNUMBER(SEARCH(LISTS!$I$2:$I$26,$E779)))),LISTS!$K$2:$K$26),"OTRO"))</f>
        <v/>
      </c>
      <c r="K779" s="11">
        <f>IF($I779&lt;&gt;"SI",0,IFERROR($F779,0))</f>
        <v/>
      </c>
      <c r="L779" s="9">
        <f>IF(COUNTA($A779:$H779)=0,"",IF($J779="OTRO",IFERROR(LOOKUP(2,1/(((LISTS!$H$2:$H$26&lt;&gt;"")*ISNUMBER(SEARCH(LISTS!$H$2:$H$26,$G779)))+((LISTS!$I$2:$I$26&lt;&gt;"")*ISNUMBER(SEARCH(LISTS!$I$2:$I$26,$E779)))),LISTS!$L$2:$L$26),"Concepto DIAN no mapeado a casilla automatica"),IF(LEFT($J779,4)="TOPE","Control automatico DIAN: "&amp;$J779,"Casilla automatica: "&amp;$J779)))</f>
        <v/>
      </c>
    </row>
    <row r="780">
      <c r="A780" s="9" t="n"/>
      <c r="B780" s="9" t="n"/>
      <c r="C780" s="9" t="n"/>
      <c r="D780" s="9" t="n"/>
      <c r="E780" s="9" t="n"/>
      <c r="F780" s="11" t="n"/>
      <c r="G780" s="9" t="n"/>
      <c r="H780" s="9" t="n"/>
      <c r="I780" s="9">
        <f>IF(COUNTA($A780:$H780)=0,"",IF($J780="OTRO","NO","SI"))</f>
        <v/>
      </c>
      <c r="J780" s="9">
        <f>IF(COUNTA($A780:$H780)=0,"",IFERROR(LOOKUP(2,1/(((LISTS!$H$2:$H$26&lt;&gt;"")*ISNUMBER(SEARCH(LISTS!$H$2:$H$26,$G780)))+((LISTS!$I$2:$I$26&lt;&gt;"")*ISNUMBER(SEARCH(LISTS!$I$2:$I$26,$E780)))),LISTS!$K$2:$K$26),"OTRO"))</f>
        <v/>
      </c>
      <c r="K780" s="11">
        <f>IF($I780&lt;&gt;"SI",0,IFERROR($F780,0))</f>
        <v/>
      </c>
      <c r="L780" s="9">
        <f>IF(COUNTA($A780:$H780)=0,"",IF($J780="OTRO",IFERROR(LOOKUP(2,1/(((LISTS!$H$2:$H$26&lt;&gt;"")*ISNUMBER(SEARCH(LISTS!$H$2:$H$26,$G780)))+((LISTS!$I$2:$I$26&lt;&gt;"")*ISNUMBER(SEARCH(LISTS!$I$2:$I$26,$E780)))),LISTS!$L$2:$L$26),"Concepto DIAN no mapeado a casilla automatica"),IF(LEFT($J780,4)="TOPE","Control automatico DIAN: "&amp;$J780,"Casilla automatica: "&amp;$J780)))</f>
        <v/>
      </c>
    </row>
    <row r="781">
      <c r="A781" s="9" t="n"/>
      <c r="B781" s="9" t="n"/>
      <c r="C781" s="9" t="n"/>
      <c r="D781" s="9" t="n"/>
      <c r="E781" s="9" t="n"/>
      <c r="F781" s="11" t="n"/>
      <c r="G781" s="9" t="n"/>
      <c r="H781" s="9" t="n"/>
      <c r="I781" s="9">
        <f>IF(COUNTA($A781:$H781)=0,"",IF($J781="OTRO","NO","SI"))</f>
        <v/>
      </c>
      <c r="J781" s="9">
        <f>IF(COUNTA($A781:$H781)=0,"",IFERROR(LOOKUP(2,1/(((LISTS!$H$2:$H$26&lt;&gt;"")*ISNUMBER(SEARCH(LISTS!$H$2:$H$26,$G781)))+((LISTS!$I$2:$I$26&lt;&gt;"")*ISNUMBER(SEARCH(LISTS!$I$2:$I$26,$E781)))),LISTS!$K$2:$K$26),"OTRO"))</f>
        <v/>
      </c>
      <c r="K781" s="11">
        <f>IF($I781&lt;&gt;"SI",0,IFERROR($F781,0))</f>
        <v/>
      </c>
      <c r="L781" s="9">
        <f>IF(COUNTA($A781:$H781)=0,"",IF($J781="OTRO",IFERROR(LOOKUP(2,1/(((LISTS!$H$2:$H$26&lt;&gt;"")*ISNUMBER(SEARCH(LISTS!$H$2:$H$26,$G781)))+((LISTS!$I$2:$I$26&lt;&gt;"")*ISNUMBER(SEARCH(LISTS!$I$2:$I$26,$E781)))),LISTS!$L$2:$L$26),"Concepto DIAN no mapeado a casilla automatica"),IF(LEFT($J781,4)="TOPE","Control automatico DIAN: "&amp;$J781,"Casilla automatica: "&amp;$J781)))</f>
        <v/>
      </c>
    </row>
    <row r="782">
      <c r="A782" s="9" t="n"/>
      <c r="B782" s="9" t="n"/>
      <c r="C782" s="9" t="n"/>
      <c r="D782" s="9" t="n"/>
      <c r="E782" s="9" t="n"/>
      <c r="F782" s="11" t="n"/>
      <c r="G782" s="9" t="n"/>
      <c r="H782" s="9" t="n"/>
      <c r="I782" s="9">
        <f>IF(COUNTA($A782:$H782)=0,"",IF($J782="OTRO","NO","SI"))</f>
        <v/>
      </c>
      <c r="J782" s="9">
        <f>IF(COUNTA($A782:$H782)=0,"",IFERROR(LOOKUP(2,1/(((LISTS!$H$2:$H$26&lt;&gt;"")*ISNUMBER(SEARCH(LISTS!$H$2:$H$26,$G782)))+((LISTS!$I$2:$I$26&lt;&gt;"")*ISNUMBER(SEARCH(LISTS!$I$2:$I$26,$E782)))),LISTS!$K$2:$K$26),"OTRO"))</f>
        <v/>
      </c>
      <c r="K782" s="11">
        <f>IF($I782&lt;&gt;"SI",0,IFERROR($F782,0))</f>
        <v/>
      </c>
      <c r="L782" s="9">
        <f>IF(COUNTA($A782:$H782)=0,"",IF($J782="OTRO",IFERROR(LOOKUP(2,1/(((LISTS!$H$2:$H$26&lt;&gt;"")*ISNUMBER(SEARCH(LISTS!$H$2:$H$26,$G782)))+((LISTS!$I$2:$I$26&lt;&gt;"")*ISNUMBER(SEARCH(LISTS!$I$2:$I$26,$E782)))),LISTS!$L$2:$L$26),"Concepto DIAN no mapeado a casilla automatica"),IF(LEFT($J782,4)="TOPE","Control automatico DIAN: "&amp;$J782,"Casilla automatica: "&amp;$J782)))</f>
        <v/>
      </c>
    </row>
    <row r="783">
      <c r="A783" s="9" t="n"/>
      <c r="B783" s="9" t="n"/>
      <c r="C783" s="9" t="n"/>
      <c r="D783" s="9" t="n"/>
      <c r="E783" s="9" t="n"/>
      <c r="F783" s="11" t="n"/>
      <c r="G783" s="9" t="n"/>
      <c r="H783" s="9" t="n"/>
      <c r="I783" s="9">
        <f>IF(COUNTA($A783:$H783)=0,"",IF($J783="OTRO","NO","SI"))</f>
        <v/>
      </c>
      <c r="J783" s="9">
        <f>IF(COUNTA($A783:$H783)=0,"",IFERROR(LOOKUP(2,1/(((LISTS!$H$2:$H$26&lt;&gt;"")*ISNUMBER(SEARCH(LISTS!$H$2:$H$26,$G783)))+((LISTS!$I$2:$I$26&lt;&gt;"")*ISNUMBER(SEARCH(LISTS!$I$2:$I$26,$E783)))),LISTS!$K$2:$K$26),"OTRO"))</f>
        <v/>
      </c>
      <c r="K783" s="11">
        <f>IF($I783&lt;&gt;"SI",0,IFERROR($F783,0))</f>
        <v/>
      </c>
      <c r="L783" s="9">
        <f>IF(COUNTA($A783:$H783)=0,"",IF($J783="OTRO",IFERROR(LOOKUP(2,1/(((LISTS!$H$2:$H$26&lt;&gt;"")*ISNUMBER(SEARCH(LISTS!$H$2:$H$26,$G783)))+((LISTS!$I$2:$I$26&lt;&gt;"")*ISNUMBER(SEARCH(LISTS!$I$2:$I$26,$E783)))),LISTS!$L$2:$L$26),"Concepto DIAN no mapeado a casilla automatica"),IF(LEFT($J783,4)="TOPE","Control automatico DIAN: "&amp;$J783,"Casilla automatica: "&amp;$J783)))</f>
        <v/>
      </c>
    </row>
    <row r="784">
      <c r="A784" s="9" t="n"/>
      <c r="B784" s="9" t="n"/>
      <c r="C784" s="9" t="n"/>
      <c r="D784" s="9" t="n"/>
      <c r="E784" s="9" t="n"/>
      <c r="F784" s="11" t="n"/>
      <c r="G784" s="9" t="n"/>
      <c r="H784" s="9" t="n"/>
      <c r="I784" s="9">
        <f>IF(COUNTA($A784:$H784)=0,"",IF($J784="OTRO","NO","SI"))</f>
        <v/>
      </c>
      <c r="J784" s="9">
        <f>IF(COUNTA($A784:$H784)=0,"",IFERROR(LOOKUP(2,1/(((LISTS!$H$2:$H$26&lt;&gt;"")*ISNUMBER(SEARCH(LISTS!$H$2:$H$26,$G784)))+((LISTS!$I$2:$I$26&lt;&gt;"")*ISNUMBER(SEARCH(LISTS!$I$2:$I$26,$E784)))),LISTS!$K$2:$K$26),"OTRO"))</f>
        <v/>
      </c>
      <c r="K784" s="11">
        <f>IF($I784&lt;&gt;"SI",0,IFERROR($F784,0))</f>
        <v/>
      </c>
      <c r="L784" s="9">
        <f>IF(COUNTA($A784:$H784)=0,"",IF($J784="OTRO",IFERROR(LOOKUP(2,1/(((LISTS!$H$2:$H$26&lt;&gt;"")*ISNUMBER(SEARCH(LISTS!$H$2:$H$26,$G784)))+((LISTS!$I$2:$I$26&lt;&gt;"")*ISNUMBER(SEARCH(LISTS!$I$2:$I$26,$E784)))),LISTS!$L$2:$L$26),"Concepto DIAN no mapeado a casilla automatica"),IF(LEFT($J784,4)="TOPE","Control automatico DIAN: "&amp;$J784,"Casilla automatica: "&amp;$J784)))</f>
        <v/>
      </c>
    </row>
    <row r="785">
      <c r="A785" s="9" t="n"/>
      <c r="B785" s="9" t="n"/>
      <c r="C785" s="9" t="n"/>
      <c r="D785" s="9" t="n"/>
      <c r="E785" s="9" t="n"/>
      <c r="F785" s="11" t="n"/>
      <c r="G785" s="9" t="n"/>
      <c r="H785" s="9" t="n"/>
      <c r="I785" s="9">
        <f>IF(COUNTA($A785:$H785)=0,"",IF($J785="OTRO","NO","SI"))</f>
        <v/>
      </c>
      <c r="J785" s="9">
        <f>IF(COUNTA($A785:$H785)=0,"",IFERROR(LOOKUP(2,1/(((LISTS!$H$2:$H$26&lt;&gt;"")*ISNUMBER(SEARCH(LISTS!$H$2:$H$26,$G785)))+((LISTS!$I$2:$I$26&lt;&gt;"")*ISNUMBER(SEARCH(LISTS!$I$2:$I$26,$E785)))),LISTS!$K$2:$K$26),"OTRO"))</f>
        <v/>
      </c>
      <c r="K785" s="11">
        <f>IF($I785&lt;&gt;"SI",0,IFERROR($F785,0))</f>
        <v/>
      </c>
      <c r="L785" s="9">
        <f>IF(COUNTA($A785:$H785)=0,"",IF($J785="OTRO",IFERROR(LOOKUP(2,1/(((LISTS!$H$2:$H$26&lt;&gt;"")*ISNUMBER(SEARCH(LISTS!$H$2:$H$26,$G785)))+((LISTS!$I$2:$I$26&lt;&gt;"")*ISNUMBER(SEARCH(LISTS!$I$2:$I$26,$E785)))),LISTS!$L$2:$L$26),"Concepto DIAN no mapeado a casilla automatica"),IF(LEFT($J785,4)="TOPE","Control automatico DIAN: "&amp;$J785,"Casilla automatica: "&amp;$J785)))</f>
        <v/>
      </c>
    </row>
    <row r="786">
      <c r="A786" s="9" t="n"/>
      <c r="B786" s="9" t="n"/>
      <c r="C786" s="9" t="n"/>
      <c r="D786" s="9" t="n"/>
      <c r="E786" s="9" t="n"/>
      <c r="F786" s="11" t="n"/>
      <c r="G786" s="9" t="n"/>
      <c r="H786" s="9" t="n"/>
      <c r="I786" s="9">
        <f>IF(COUNTA($A786:$H786)=0,"",IF($J786="OTRO","NO","SI"))</f>
        <v/>
      </c>
      <c r="J786" s="9">
        <f>IF(COUNTA($A786:$H786)=0,"",IFERROR(LOOKUP(2,1/(((LISTS!$H$2:$H$26&lt;&gt;"")*ISNUMBER(SEARCH(LISTS!$H$2:$H$26,$G786)))+((LISTS!$I$2:$I$26&lt;&gt;"")*ISNUMBER(SEARCH(LISTS!$I$2:$I$26,$E786)))),LISTS!$K$2:$K$26),"OTRO"))</f>
        <v/>
      </c>
      <c r="K786" s="11">
        <f>IF($I786&lt;&gt;"SI",0,IFERROR($F786,0))</f>
        <v/>
      </c>
      <c r="L786" s="9">
        <f>IF(COUNTA($A786:$H786)=0,"",IF($J786="OTRO",IFERROR(LOOKUP(2,1/(((LISTS!$H$2:$H$26&lt;&gt;"")*ISNUMBER(SEARCH(LISTS!$H$2:$H$26,$G786)))+((LISTS!$I$2:$I$26&lt;&gt;"")*ISNUMBER(SEARCH(LISTS!$I$2:$I$26,$E786)))),LISTS!$L$2:$L$26),"Concepto DIAN no mapeado a casilla automatica"),IF(LEFT($J786,4)="TOPE","Control automatico DIAN: "&amp;$J786,"Casilla automatica: "&amp;$J786)))</f>
        <v/>
      </c>
    </row>
    <row r="787">
      <c r="A787" s="9" t="n"/>
      <c r="B787" s="9" t="n"/>
      <c r="C787" s="9" t="n"/>
      <c r="D787" s="9" t="n"/>
      <c r="E787" s="9" t="n"/>
      <c r="F787" s="11" t="n"/>
      <c r="G787" s="9" t="n"/>
      <c r="H787" s="9" t="n"/>
      <c r="I787" s="9">
        <f>IF(COUNTA($A787:$H787)=0,"",IF($J787="OTRO","NO","SI"))</f>
        <v/>
      </c>
      <c r="J787" s="9">
        <f>IF(COUNTA($A787:$H787)=0,"",IFERROR(LOOKUP(2,1/(((LISTS!$H$2:$H$26&lt;&gt;"")*ISNUMBER(SEARCH(LISTS!$H$2:$H$26,$G787)))+((LISTS!$I$2:$I$26&lt;&gt;"")*ISNUMBER(SEARCH(LISTS!$I$2:$I$26,$E787)))),LISTS!$K$2:$K$26),"OTRO"))</f>
        <v/>
      </c>
      <c r="K787" s="11">
        <f>IF($I787&lt;&gt;"SI",0,IFERROR($F787,0))</f>
        <v/>
      </c>
      <c r="L787" s="9">
        <f>IF(COUNTA($A787:$H787)=0,"",IF($J787="OTRO",IFERROR(LOOKUP(2,1/(((LISTS!$H$2:$H$26&lt;&gt;"")*ISNUMBER(SEARCH(LISTS!$H$2:$H$26,$G787)))+((LISTS!$I$2:$I$26&lt;&gt;"")*ISNUMBER(SEARCH(LISTS!$I$2:$I$26,$E787)))),LISTS!$L$2:$L$26),"Concepto DIAN no mapeado a casilla automatica"),IF(LEFT($J787,4)="TOPE","Control automatico DIAN: "&amp;$J787,"Casilla automatica: "&amp;$J787)))</f>
        <v/>
      </c>
    </row>
    <row r="788">
      <c r="A788" s="9" t="n"/>
      <c r="B788" s="9" t="n"/>
      <c r="C788" s="9" t="n"/>
      <c r="D788" s="9" t="n"/>
      <c r="E788" s="9" t="n"/>
      <c r="F788" s="11" t="n"/>
      <c r="G788" s="9" t="n"/>
      <c r="H788" s="9" t="n"/>
      <c r="I788" s="9">
        <f>IF(COUNTA($A788:$H788)=0,"",IF($J788="OTRO","NO","SI"))</f>
        <v/>
      </c>
      <c r="J788" s="9">
        <f>IF(COUNTA($A788:$H788)=0,"",IFERROR(LOOKUP(2,1/(((LISTS!$H$2:$H$26&lt;&gt;"")*ISNUMBER(SEARCH(LISTS!$H$2:$H$26,$G788)))+((LISTS!$I$2:$I$26&lt;&gt;"")*ISNUMBER(SEARCH(LISTS!$I$2:$I$26,$E788)))),LISTS!$K$2:$K$26),"OTRO"))</f>
        <v/>
      </c>
      <c r="K788" s="11">
        <f>IF($I788&lt;&gt;"SI",0,IFERROR($F788,0))</f>
        <v/>
      </c>
      <c r="L788" s="9">
        <f>IF(COUNTA($A788:$H788)=0,"",IF($J788="OTRO",IFERROR(LOOKUP(2,1/(((LISTS!$H$2:$H$26&lt;&gt;"")*ISNUMBER(SEARCH(LISTS!$H$2:$H$26,$G788)))+((LISTS!$I$2:$I$26&lt;&gt;"")*ISNUMBER(SEARCH(LISTS!$I$2:$I$26,$E788)))),LISTS!$L$2:$L$26),"Concepto DIAN no mapeado a casilla automatica"),IF(LEFT($J788,4)="TOPE","Control automatico DIAN: "&amp;$J788,"Casilla automatica: "&amp;$J788)))</f>
        <v/>
      </c>
    </row>
    <row r="789">
      <c r="A789" s="9" t="n"/>
      <c r="B789" s="9" t="n"/>
      <c r="C789" s="9" t="n"/>
      <c r="D789" s="9" t="n"/>
      <c r="E789" s="9" t="n"/>
      <c r="F789" s="11" t="n"/>
      <c r="G789" s="9" t="n"/>
      <c r="H789" s="9" t="n"/>
      <c r="I789" s="9">
        <f>IF(COUNTA($A789:$H789)=0,"",IF($J789="OTRO","NO","SI"))</f>
        <v/>
      </c>
      <c r="J789" s="9">
        <f>IF(COUNTA($A789:$H789)=0,"",IFERROR(LOOKUP(2,1/(((LISTS!$H$2:$H$26&lt;&gt;"")*ISNUMBER(SEARCH(LISTS!$H$2:$H$26,$G789)))+((LISTS!$I$2:$I$26&lt;&gt;"")*ISNUMBER(SEARCH(LISTS!$I$2:$I$26,$E789)))),LISTS!$K$2:$K$26),"OTRO"))</f>
        <v/>
      </c>
      <c r="K789" s="11">
        <f>IF($I789&lt;&gt;"SI",0,IFERROR($F789,0))</f>
        <v/>
      </c>
      <c r="L789" s="9">
        <f>IF(COUNTA($A789:$H789)=0,"",IF($J789="OTRO",IFERROR(LOOKUP(2,1/(((LISTS!$H$2:$H$26&lt;&gt;"")*ISNUMBER(SEARCH(LISTS!$H$2:$H$26,$G789)))+((LISTS!$I$2:$I$26&lt;&gt;"")*ISNUMBER(SEARCH(LISTS!$I$2:$I$26,$E789)))),LISTS!$L$2:$L$26),"Concepto DIAN no mapeado a casilla automatica"),IF(LEFT($J789,4)="TOPE","Control automatico DIAN: "&amp;$J789,"Casilla automatica: "&amp;$J789)))</f>
        <v/>
      </c>
    </row>
    <row r="790">
      <c r="A790" s="9" t="n"/>
      <c r="B790" s="9" t="n"/>
      <c r="C790" s="9" t="n"/>
      <c r="D790" s="9" t="n"/>
      <c r="E790" s="9" t="n"/>
      <c r="F790" s="11" t="n"/>
      <c r="G790" s="9" t="n"/>
      <c r="H790" s="9" t="n"/>
      <c r="I790" s="9">
        <f>IF(COUNTA($A790:$H790)=0,"",IF($J790="OTRO","NO","SI"))</f>
        <v/>
      </c>
      <c r="J790" s="9">
        <f>IF(COUNTA($A790:$H790)=0,"",IFERROR(LOOKUP(2,1/(((LISTS!$H$2:$H$26&lt;&gt;"")*ISNUMBER(SEARCH(LISTS!$H$2:$H$26,$G790)))+((LISTS!$I$2:$I$26&lt;&gt;"")*ISNUMBER(SEARCH(LISTS!$I$2:$I$26,$E790)))),LISTS!$K$2:$K$26),"OTRO"))</f>
        <v/>
      </c>
      <c r="K790" s="11">
        <f>IF($I790&lt;&gt;"SI",0,IFERROR($F790,0))</f>
        <v/>
      </c>
      <c r="L790" s="9">
        <f>IF(COUNTA($A790:$H790)=0,"",IF($J790="OTRO",IFERROR(LOOKUP(2,1/(((LISTS!$H$2:$H$26&lt;&gt;"")*ISNUMBER(SEARCH(LISTS!$H$2:$H$26,$G790)))+((LISTS!$I$2:$I$26&lt;&gt;"")*ISNUMBER(SEARCH(LISTS!$I$2:$I$26,$E790)))),LISTS!$L$2:$L$26),"Concepto DIAN no mapeado a casilla automatica"),IF(LEFT($J790,4)="TOPE","Control automatico DIAN: "&amp;$J790,"Casilla automatica: "&amp;$J790)))</f>
        <v/>
      </c>
    </row>
    <row r="791">
      <c r="A791" s="9" t="n"/>
      <c r="B791" s="9" t="n"/>
      <c r="C791" s="9" t="n"/>
      <c r="D791" s="9" t="n"/>
      <c r="E791" s="9" t="n"/>
      <c r="F791" s="11" t="n"/>
      <c r="G791" s="9" t="n"/>
      <c r="H791" s="9" t="n"/>
      <c r="I791" s="9">
        <f>IF(COUNTA($A791:$H791)=0,"",IF($J791="OTRO","NO","SI"))</f>
        <v/>
      </c>
      <c r="J791" s="9">
        <f>IF(COUNTA($A791:$H791)=0,"",IFERROR(LOOKUP(2,1/(((LISTS!$H$2:$H$26&lt;&gt;"")*ISNUMBER(SEARCH(LISTS!$H$2:$H$26,$G791)))+((LISTS!$I$2:$I$26&lt;&gt;"")*ISNUMBER(SEARCH(LISTS!$I$2:$I$26,$E791)))),LISTS!$K$2:$K$26),"OTRO"))</f>
        <v/>
      </c>
      <c r="K791" s="11">
        <f>IF($I791&lt;&gt;"SI",0,IFERROR($F791,0))</f>
        <v/>
      </c>
      <c r="L791" s="9">
        <f>IF(COUNTA($A791:$H791)=0,"",IF($J791="OTRO",IFERROR(LOOKUP(2,1/(((LISTS!$H$2:$H$26&lt;&gt;"")*ISNUMBER(SEARCH(LISTS!$H$2:$H$26,$G791)))+((LISTS!$I$2:$I$26&lt;&gt;"")*ISNUMBER(SEARCH(LISTS!$I$2:$I$26,$E791)))),LISTS!$L$2:$L$26),"Concepto DIAN no mapeado a casilla automatica"),IF(LEFT($J791,4)="TOPE","Control automatico DIAN: "&amp;$J791,"Casilla automatica: "&amp;$J791)))</f>
        <v/>
      </c>
    </row>
    <row r="792">
      <c r="A792" s="9" t="n"/>
      <c r="B792" s="9" t="n"/>
      <c r="C792" s="9" t="n"/>
      <c r="D792" s="9" t="n"/>
      <c r="E792" s="9" t="n"/>
      <c r="F792" s="11" t="n"/>
      <c r="G792" s="9" t="n"/>
      <c r="H792" s="9" t="n"/>
      <c r="I792" s="9">
        <f>IF(COUNTA($A792:$H792)=0,"",IF($J792="OTRO","NO","SI"))</f>
        <v/>
      </c>
      <c r="J792" s="9">
        <f>IF(COUNTA($A792:$H792)=0,"",IFERROR(LOOKUP(2,1/(((LISTS!$H$2:$H$26&lt;&gt;"")*ISNUMBER(SEARCH(LISTS!$H$2:$H$26,$G792)))+((LISTS!$I$2:$I$26&lt;&gt;"")*ISNUMBER(SEARCH(LISTS!$I$2:$I$26,$E792)))),LISTS!$K$2:$K$26),"OTRO"))</f>
        <v/>
      </c>
      <c r="K792" s="11">
        <f>IF($I792&lt;&gt;"SI",0,IFERROR($F792,0))</f>
        <v/>
      </c>
      <c r="L792" s="9">
        <f>IF(COUNTA($A792:$H792)=0,"",IF($J792="OTRO",IFERROR(LOOKUP(2,1/(((LISTS!$H$2:$H$26&lt;&gt;"")*ISNUMBER(SEARCH(LISTS!$H$2:$H$26,$G792)))+((LISTS!$I$2:$I$26&lt;&gt;"")*ISNUMBER(SEARCH(LISTS!$I$2:$I$26,$E792)))),LISTS!$L$2:$L$26),"Concepto DIAN no mapeado a casilla automatica"),IF(LEFT($J792,4)="TOPE","Control automatico DIAN: "&amp;$J792,"Casilla automatica: "&amp;$J792)))</f>
        <v/>
      </c>
    </row>
    <row r="793">
      <c r="A793" s="9" t="n"/>
      <c r="B793" s="9" t="n"/>
      <c r="C793" s="9" t="n"/>
      <c r="D793" s="9" t="n"/>
      <c r="E793" s="9" t="n"/>
      <c r="F793" s="11" t="n"/>
      <c r="G793" s="9" t="n"/>
      <c r="H793" s="9" t="n"/>
      <c r="I793" s="9">
        <f>IF(COUNTA($A793:$H793)=0,"",IF($J793="OTRO","NO","SI"))</f>
        <v/>
      </c>
      <c r="J793" s="9">
        <f>IF(COUNTA($A793:$H793)=0,"",IFERROR(LOOKUP(2,1/(((LISTS!$H$2:$H$26&lt;&gt;"")*ISNUMBER(SEARCH(LISTS!$H$2:$H$26,$G793)))+((LISTS!$I$2:$I$26&lt;&gt;"")*ISNUMBER(SEARCH(LISTS!$I$2:$I$26,$E793)))),LISTS!$K$2:$K$26),"OTRO"))</f>
        <v/>
      </c>
      <c r="K793" s="11">
        <f>IF($I793&lt;&gt;"SI",0,IFERROR($F793,0))</f>
        <v/>
      </c>
      <c r="L793" s="9">
        <f>IF(COUNTA($A793:$H793)=0,"",IF($J793="OTRO",IFERROR(LOOKUP(2,1/(((LISTS!$H$2:$H$26&lt;&gt;"")*ISNUMBER(SEARCH(LISTS!$H$2:$H$26,$G793)))+((LISTS!$I$2:$I$26&lt;&gt;"")*ISNUMBER(SEARCH(LISTS!$I$2:$I$26,$E793)))),LISTS!$L$2:$L$26),"Concepto DIAN no mapeado a casilla automatica"),IF(LEFT($J793,4)="TOPE","Control automatico DIAN: "&amp;$J793,"Casilla automatica: "&amp;$J793)))</f>
        <v/>
      </c>
    </row>
    <row r="794">
      <c r="A794" s="9" t="n"/>
      <c r="B794" s="9" t="n"/>
      <c r="C794" s="9" t="n"/>
      <c r="D794" s="9" t="n"/>
      <c r="E794" s="9" t="n"/>
      <c r="F794" s="11" t="n"/>
      <c r="G794" s="9" t="n"/>
      <c r="H794" s="9" t="n"/>
      <c r="I794" s="9">
        <f>IF(COUNTA($A794:$H794)=0,"",IF($J794="OTRO","NO","SI"))</f>
        <v/>
      </c>
      <c r="J794" s="9">
        <f>IF(COUNTA($A794:$H794)=0,"",IFERROR(LOOKUP(2,1/(((LISTS!$H$2:$H$26&lt;&gt;"")*ISNUMBER(SEARCH(LISTS!$H$2:$H$26,$G794)))+((LISTS!$I$2:$I$26&lt;&gt;"")*ISNUMBER(SEARCH(LISTS!$I$2:$I$26,$E794)))),LISTS!$K$2:$K$26),"OTRO"))</f>
        <v/>
      </c>
      <c r="K794" s="11">
        <f>IF($I794&lt;&gt;"SI",0,IFERROR($F794,0))</f>
        <v/>
      </c>
      <c r="L794" s="9">
        <f>IF(COUNTA($A794:$H794)=0,"",IF($J794="OTRO",IFERROR(LOOKUP(2,1/(((LISTS!$H$2:$H$26&lt;&gt;"")*ISNUMBER(SEARCH(LISTS!$H$2:$H$26,$G794)))+((LISTS!$I$2:$I$26&lt;&gt;"")*ISNUMBER(SEARCH(LISTS!$I$2:$I$26,$E794)))),LISTS!$L$2:$L$26),"Concepto DIAN no mapeado a casilla automatica"),IF(LEFT($J794,4)="TOPE","Control automatico DIAN: "&amp;$J794,"Casilla automatica: "&amp;$J794)))</f>
        <v/>
      </c>
    </row>
    <row r="795">
      <c r="A795" s="9" t="n"/>
      <c r="B795" s="9" t="n"/>
      <c r="C795" s="9" t="n"/>
      <c r="D795" s="9" t="n"/>
      <c r="E795" s="9" t="n"/>
      <c r="F795" s="11" t="n"/>
      <c r="G795" s="9" t="n"/>
      <c r="H795" s="9" t="n"/>
      <c r="I795" s="9">
        <f>IF(COUNTA($A795:$H795)=0,"",IF($J795="OTRO","NO","SI"))</f>
        <v/>
      </c>
      <c r="J795" s="9">
        <f>IF(COUNTA($A795:$H795)=0,"",IFERROR(LOOKUP(2,1/(((LISTS!$H$2:$H$26&lt;&gt;"")*ISNUMBER(SEARCH(LISTS!$H$2:$H$26,$G795)))+((LISTS!$I$2:$I$26&lt;&gt;"")*ISNUMBER(SEARCH(LISTS!$I$2:$I$26,$E795)))),LISTS!$K$2:$K$26),"OTRO"))</f>
        <v/>
      </c>
      <c r="K795" s="11">
        <f>IF($I795&lt;&gt;"SI",0,IFERROR($F795,0))</f>
        <v/>
      </c>
      <c r="L795" s="9">
        <f>IF(COUNTA($A795:$H795)=0,"",IF($J795="OTRO",IFERROR(LOOKUP(2,1/(((LISTS!$H$2:$H$26&lt;&gt;"")*ISNUMBER(SEARCH(LISTS!$H$2:$H$26,$G795)))+((LISTS!$I$2:$I$26&lt;&gt;"")*ISNUMBER(SEARCH(LISTS!$I$2:$I$26,$E795)))),LISTS!$L$2:$L$26),"Concepto DIAN no mapeado a casilla automatica"),IF(LEFT($J795,4)="TOPE","Control automatico DIAN: "&amp;$J795,"Casilla automatica: "&amp;$J795)))</f>
        <v/>
      </c>
    </row>
    <row r="796">
      <c r="A796" s="9" t="n"/>
      <c r="B796" s="9" t="n"/>
      <c r="C796" s="9" t="n"/>
      <c r="D796" s="9" t="n"/>
      <c r="E796" s="9" t="n"/>
      <c r="F796" s="11" t="n"/>
      <c r="G796" s="9" t="n"/>
      <c r="H796" s="9" t="n"/>
      <c r="I796" s="9">
        <f>IF(COUNTA($A796:$H796)=0,"",IF($J796="OTRO","NO","SI"))</f>
        <v/>
      </c>
      <c r="J796" s="9">
        <f>IF(COUNTA($A796:$H796)=0,"",IFERROR(LOOKUP(2,1/(((LISTS!$H$2:$H$26&lt;&gt;"")*ISNUMBER(SEARCH(LISTS!$H$2:$H$26,$G796)))+((LISTS!$I$2:$I$26&lt;&gt;"")*ISNUMBER(SEARCH(LISTS!$I$2:$I$26,$E796)))),LISTS!$K$2:$K$26),"OTRO"))</f>
        <v/>
      </c>
      <c r="K796" s="11">
        <f>IF($I796&lt;&gt;"SI",0,IFERROR($F796,0))</f>
        <v/>
      </c>
      <c r="L796" s="9">
        <f>IF(COUNTA($A796:$H796)=0,"",IF($J796="OTRO",IFERROR(LOOKUP(2,1/(((LISTS!$H$2:$H$26&lt;&gt;"")*ISNUMBER(SEARCH(LISTS!$H$2:$H$26,$G796)))+((LISTS!$I$2:$I$26&lt;&gt;"")*ISNUMBER(SEARCH(LISTS!$I$2:$I$26,$E796)))),LISTS!$L$2:$L$26),"Concepto DIAN no mapeado a casilla automatica"),IF(LEFT($J796,4)="TOPE","Control automatico DIAN: "&amp;$J796,"Casilla automatica: "&amp;$J796)))</f>
        <v/>
      </c>
    </row>
    <row r="797">
      <c r="A797" s="9" t="n"/>
      <c r="B797" s="9" t="n"/>
      <c r="C797" s="9" t="n"/>
      <c r="D797" s="9" t="n"/>
      <c r="E797" s="9" t="n"/>
      <c r="F797" s="11" t="n"/>
      <c r="G797" s="9" t="n"/>
      <c r="H797" s="9" t="n"/>
      <c r="I797" s="9">
        <f>IF(COUNTA($A797:$H797)=0,"",IF($J797="OTRO","NO","SI"))</f>
        <v/>
      </c>
      <c r="J797" s="9">
        <f>IF(COUNTA($A797:$H797)=0,"",IFERROR(LOOKUP(2,1/(((LISTS!$H$2:$H$26&lt;&gt;"")*ISNUMBER(SEARCH(LISTS!$H$2:$H$26,$G797)))+((LISTS!$I$2:$I$26&lt;&gt;"")*ISNUMBER(SEARCH(LISTS!$I$2:$I$26,$E797)))),LISTS!$K$2:$K$26),"OTRO"))</f>
        <v/>
      </c>
      <c r="K797" s="11">
        <f>IF($I797&lt;&gt;"SI",0,IFERROR($F797,0))</f>
        <v/>
      </c>
      <c r="L797" s="9">
        <f>IF(COUNTA($A797:$H797)=0,"",IF($J797="OTRO",IFERROR(LOOKUP(2,1/(((LISTS!$H$2:$H$26&lt;&gt;"")*ISNUMBER(SEARCH(LISTS!$H$2:$H$26,$G797)))+((LISTS!$I$2:$I$26&lt;&gt;"")*ISNUMBER(SEARCH(LISTS!$I$2:$I$26,$E797)))),LISTS!$L$2:$L$26),"Concepto DIAN no mapeado a casilla automatica"),IF(LEFT($J797,4)="TOPE","Control automatico DIAN: "&amp;$J797,"Casilla automatica: "&amp;$J797)))</f>
        <v/>
      </c>
    </row>
    <row r="798">
      <c r="A798" s="9" t="n"/>
      <c r="B798" s="9" t="n"/>
      <c r="C798" s="9" t="n"/>
      <c r="D798" s="9" t="n"/>
      <c r="E798" s="9" t="n"/>
      <c r="F798" s="11" t="n"/>
      <c r="G798" s="9" t="n"/>
      <c r="H798" s="9" t="n"/>
      <c r="I798" s="9">
        <f>IF(COUNTA($A798:$H798)=0,"",IF($J798="OTRO","NO","SI"))</f>
        <v/>
      </c>
      <c r="J798" s="9">
        <f>IF(COUNTA($A798:$H798)=0,"",IFERROR(LOOKUP(2,1/(((LISTS!$H$2:$H$26&lt;&gt;"")*ISNUMBER(SEARCH(LISTS!$H$2:$H$26,$G798)))+((LISTS!$I$2:$I$26&lt;&gt;"")*ISNUMBER(SEARCH(LISTS!$I$2:$I$26,$E798)))),LISTS!$K$2:$K$26),"OTRO"))</f>
        <v/>
      </c>
      <c r="K798" s="11">
        <f>IF($I798&lt;&gt;"SI",0,IFERROR($F798,0))</f>
        <v/>
      </c>
      <c r="L798" s="9">
        <f>IF(COUNTA($A798:$H798)=0,"",IF($J798="OTRO",IFERROR(LOOKUP(2,1/(((LISTS!$H$2:$H$26&lt;&gt;"")*ISNUMBER(SEARCH(LISTS!$H$2:$H$26,$G798)))+((LISTS!$I$2:$I$26&lt;&gt;"")*ISNUMBER(SEARCH(LISTS!$I$2:$I$26,$E798)))),LISTS!$L$2:$L$26),"Concepto DIAN no mapeado a casilla automatica"),IF(LEFT($J798,4)="TOPE","Control automatico DIAN: "&amp;$J798,"Casilla automatica: "&amp;$J798)))</f>
        <v/>
      </c>
    </row>
    <row r="799">
      <c r="A799" s="9" t="n"/>
      <c r="B799" s="9" t="n"/>
      <c r="C799" s="9" t="n"/>
      <c r="D799" s="9" t="n"/>
      <c r="E799" s="9" t="n"/>
      <c r="F799" s="11" t="n"/>
      <c r="G799" s="9" t="n"/>
      <c r="H799" s="9" t="n"/>
      <c r="I799" s="9">
        <f>IF(COUNTA($A799:$H799)=0,"",IF($J799="OTRO","NO","SI"))</f>
        <v/>
      </c>
      <c r="J799" s="9">
        <f>IF(COUNTA($A799:$H799)=0,"",IFERROR(LOOKUP(2,1/(((LISTS!$H$2:$H$26&lt;&gt;"")*ISNUMBER(SEARCH(LISTS!$H$2:$H$26,$G799)))+((LISTS!$I$2:$I$26&lt;&gt;"")*ISNUMBER(SEARCH(LISTS!$I$2:$I$26,$E799)))),LISTS!$K$2:$K$26),"OTRO"))</f>
        <v/>
      </c>
      <c r="K799" s="11">
        <f>IF($I799&lt;&gt;"SI",0,IFERROR($F799,0))</f>
        <v/>
      </c>
      <c r="L799" s="9">
        <f>IF(COUNTA($A799:$H799)=0,"",IF($J799="OTRO",IFERROR(LOOKUP(2,1/(((LISTS!$H$2:$H$26&lt;&gt;"")*ISNUMBER(SEARCH(LISTS!$H$2:$H$26,$G799)))+((LISTS!$I$2:$I$26&lt;&gt;"")*ISNUMBER(SEARCH(LISTS!$I$2:$I$26,$E799)))),LISTS!$L$2:$L$26),"Concepto DIAN no mapeado a casilla automatica"),IF(LEFT($J799,4)="TOPE","Control automatico DIAN: "&amp;$J799,"Casilla automatica: "&amp;$J799)))</f>
        <v/>
      </c>
    </row>
    <row r="800">
      <c r="A800" s="9" t="n"/>
      <c r="B800" s="9" t="n"/>
      <c r="C800" s="9" t="n"/>
      <c r="D800" s="9" t="n"/>
      <c r="E800" s="9" t="n"/>
      <c r="F800" s="11" t="n"/>
      <c r="G800" s="9" t="n"/>
      <c r="H800" s="9" t="n"/>
      <c r="I800" s="9">
        <f>IF(COUNTA($A800:$H800)=0,"",IF($J800="OTRO","NO","SI"))</f>
        <v/>
      </c>
      <c r="J800" s="9">
        <f>IF(COUNTA($A800:$H800)=0,"",IFERROR(LOOKUP(2,1/(((LISTS!$H$2:$H$26&lt;&gt;"")*ISNUMBER(SEARCH(LISTS!$H$2:$H$26,$G800)))+((LISTS!$I$2:$I$26&lt;&gt;"")*ISNUMBER(SEARCH(LISTS!$I$2:$I$26,$E800)))),LISTS!$K$2:$K$26),"OTRO"))</f>
        <v/>
      </c>
      <c r="K800" s="11">
        <f>IF($I800&lt;&gt;"SI",0,IFERROR($F800,0))</f>
        <v/>
      </c>
      <c r="L800" s="9">
        <f>IF(COUNTA($A800:$H800)=0,"",IF($J800="OTRO",IFERROR(LOOKUP(2,1/(((LISTS!$H$2:$H$26&lt;&gt;"")*ISNUMBER(SEARCH(LISTS!$H$2:$H$26,$G800)))+((LISTS!$I$2:$I$26&lt;&gt;"")*ISNUMBER(SEARCH(LISTS!$I$2:$I$26,$E800)))),LISTS!$L$2:$L$26),"Concepto DIAN no mapeado a casilla automatica"),IF(LEFT($J800,4)="TOPE","Control automatico DIAN: "&amp;$J800,"Casilla automatica: "&amp;$J800)))</f>
        <v/>
      </c>
    </row>
    <row r="801">
      <c r="A801" s="9" t="n"/>
      <c r="B801" s="9" t="n"/>
      <c r="C801" s="9" t="n"/>
      <c r="D801" s="9" t="n"/>
      <c r="E801" s="9" t="n"/>
      <c r="F801" s="11" t="n"/>
      <c r="G801" s="9" t="n"/>
      <c r="H801" s="9" t="n"/>
      <c r="I801" s="9">
        <f>IF(COUNTA($A801:$H801)=0,"",IF($J801="OTRO","NO","SI"))</f>
        <v/>
      </c>
      <c r="J801" s="9">
        <f>IF(COUNTA($A801:$H801)=0,"",IFERROR(LOOKUP(2,1/(((LISTS!$H$2:$H$26&lt;&gt;"")*ISNUMBER(SEARCH(LISTS!$H$2:$H$26,$G801)))+((LISTS!$I$2:$I$26&lt;&gt;"")*ISNUMBER(SEARCH(LISTS!$I$2:$I$26,$E801)))),LISTS!$K$2:$K$26),"OTRO"))</f>
        <v/>
      </c>
      <c r="K801" s="11">
        <f>IF($I801&lt;&gt;"SI",0,IFERROR($F801,0))</f>
        <v/>
      </c>
      <c r="L801" s="9">
        <f>IF(COUNTA($A801:$H801)=0,"",IF($J801="OTRO",IFERROR(LOOKUP(2,1/(((LISTS!$H$2:$H$26&lt;&gt;"")*ISNUMBER(SEARCH(LISTS!$H$2:$H$26,$G801)))+((LISTS!$I$2:$I$26&lt;&gt;"")*ISNUMBER(SEARCH(LISTS!$I$2:$I$26,$E801)))),LISTS!$L$2:$L$26),"Concepto DIAN no mapeado a casilla automatica"),IF(LEFT($J801,4)="TOPE","Control automatico DIAN: "&amp;$J801,"Casilla automatica: "&amp;$J801)))</f>
        <v/>
      </c>
    </row>
    <row r="802">
      <c r="A802" s="9" t="n"/>
      <c r="B802" s="9" t="n"/>
      <c r="C802" s="9" t="n"/>
      <c r="D802" s="9" t="n"/>
      <c r="E802" s="9" t="n"/>
      <c r="F802" s="11" t="n"/>
      <c r="G802" s="9" t="n"/>
      <c r="H802" s="9" t="n"/>
      <c r="I802" s="9">
        <f>IF(COUNTA($A802:$H802)=0,"",IF($J802="OTRO","NO","SI"))</f>
        <v/>
      </c>
      <c r="J802" s="9">
        <f>IF(COUNTA($A802:$H802)=0,"",IFERROR(LOOKUP(2,1/(((LISTS!$H$2:$H$26&lt;&gt;"")*ISNUMBER(SEARCH(LISTS!$H$2:$H$26,$G802)))+((LISTS!$I$2:$I$26&lt;&gt;"")*ISNUMBER(SEARCH(LISTS!$I$2:$I$26,$E802)))),LISTS!$K$2:$K$26),"OTRO"))</f>
        <v/>
      </c>
      <c r="K802" s="11">
        <f>IF($I802&lt;&gt;"SI",0,IFERROR($F802,0))</f>
        <v/>
      </c>
      <c r="L802" s="9">
        <f>IF(COUNTA($A802:$H802)=0,"",IF($J802="OTRO",IFERROR(LOOKUP(2,1/(((LISTS!$H$2:$H$26&lt;&gt;"")*ISNUMBER(SEARCH(LISTS!$H$2:$H$26,$G802)))+((LISTS!$I$2:$I$26&lt;&gt;"")*ISNUMBER(SEARCH(LISTS!$I$2:$I$26,$E802)))),LISTS!$L$2:$L$26),"Concepto DIAN no mapeado a casilla automatica"),IF(LEFT($J802,4)="TOPE","Control automatico DIAN: "&amp;$J802,"Casilla automatica: "&amp;$J802)))</f>
        <v/>
      </c>
    </row>
    <row r="803">
      <c r="A803" s="9" t="n"/>
      <c r="B803" s="9" t="n"/>
      <c r="C803" s="9" t="n"/>
      <c r="D803" s="9" t="n"/>
      <c r="E803" s="9" t="n"/>
      <c r="F803" s="11" t="n"/>
      <c r="G803" s="9" t="n"/>
      <c r="H803" s="9" t="n"/>
      <c r="I803" s="9">
        <f>IF(COUNTA($A803:$H803)=0,"",IF($J803="OTRO","NO","SI"))</f>
        <v/>
      </c>
      <c r="J803" s="9">
        <f>IF(COUNTA($A803:$H803)=0,"",IFERROR(LOOKUP(2,1/(((LISTS!$H$2:$H$26&lt;&gt;"")*ISNUMBER(SEARCH(LISTS!$H$2:$H$26,$G803)))+((LISTS!$I$2:$I$26&lt;&gt;"")*ISNUMBER(SEARCH(LISTS!$I$2:$I$26,$E803)))),LISTS!$K$2:$K$26),"OTRO"))</f>
        <v/>
      </c>
      <c r="K803" s="11">
        <f>IF($I803&lt;&gt;"SI",0,IFERROR($F803,0))</f>
        <v/>
      </c>
      <c r="L803" s="9">
        <f>IF(COUNTA($A803:$H803)=0,"",IF($J803="OTRO",IFERROR(LOOKUP(2,1/(((LISTS!$H$2:$H$26&lt;&gt;"")*ISNUMBER(SEARCH(LISTS!$H$2:$H$26,$G803)))+((LISTS!$I$2:$I$26&lt;&gt;"")*ISNUMBER(SEARCH(LISTS!$I$2:$I$26,$E803)))),LISTS!$L$2:$L$26),"Concepto DIAN no mapeado a casilla automatica"),IF(LEFT($J803,4)="TOPE","Control automatico DIAN: "&amp;$J803,"Casilla automatica: "&amp;$J803)))</f>
        <v/>
      </c>
    </row>
    <row r="804">
      <c r="A804" s="9" t="n"/>
      <c r="B804" s="9" t="n"/>
      <c r="C804" s="9" t="n"/>
      <c r="D804" s="9" t="n"/>
      <c r="E804" s="9" t="n"/>
      <c r="F804" s="11" t="n"/>
      <c r="G804" s="9" t="n"/>
      <c r="H804" s="9" t="n"/>
      <c r="I804" s="9">
        <f>IF(COUNTA($A804:$H804)=0,"",IF($J804="OTRO","NO","SI"))</f>
        <v/>
      </c>
      <c r="J804" s="9">
        <f>IF(COUNTA($A804:$H804)=0,"",IFERROR(LOOKUP(2,1/(((LISTS!$H$2:$H$26&lt;&gt;"")*ISNUMBER(SEARCH(LISTS!$H$2:$H$26,$G804)))+((LISTS!$I$2:$I$26&lt;&gt;"")*ISNUMBER(SEARCH(LISTS!$I$2:$I$26,$E804)))),LISTS!$K$2:$K$26),"OTRO"))</f>
        <v/>
      </c>
      <c r="K804" s="11">
        <f>IF($I804&lt;&gt;"SI",0,IFERROR($F804,0))</f>
        <v/>
      </c>
      <c r="L804" s="9">
        <f>IF(COUNTA($A804:$H804)=0,"",IF($J804="OTRO",IFERROR(LOOKUP(2,1/(((LISTS!$H$2:$H$26&lt;&gt;"")*ISNUMBER(SEARCH(LISTS!$H$2:$H$26,$G804)))+((LISTS!$I$2:$I$26&lt;&gt;"")*ISNUMBER(SEARCH(LISTS!$I$2:$I$26,$E804)))),LISTS!$L$2:$L$26),"Concepto DIAN no mapeado a casilla automatica"),IF(LEFT($J804,4)="TOPE","Control automatico DIAN: "&amp;$J804,"Casilla automatica: "&amp;$J804)))</f>
        <v/>
      </c>
    </row>
    <row r="805">
      <c r="A805" s="9" t="n"/>
      <c r="B805" s="9" t="n"/>
      <c r="C805" s="9" t="n"/>
      <c r="D805" s="9" t="n"/>
      <c r="E805" s="9" t="n"/>
      <c r="F805" s="11" t="n"/>
      <c r="G805" s="9" t="n"/>
      <c r="H805" s="9" t="n"/>
      <c r="I805" s="9">
        <f>IF(COUNTA($A805:$H805)=0,"",IF($J805="OTRO","NO","SI"))</f>
        <v/>
      </c>
      <c r="J805" s="9">
        <f>IF(COUNTA($A805:$H805)=0,"",IFERROR(LOOKUP(2,1/(((LISTS!$H$2:$H$26&lt;&gt;"")*ISNUMBER(SEARCH(LISTS!$H$2:$H$26,$G805)))+((LISTS!$I$2:$I$26&lt;&gt;"")*ISNUMBER(SEARCH(LISTS!$I$2:$I$26,$E805)))),LISTS!$K$2:$K$26),"OTRO"))</f>
        <v/>
      </c>
      <c r="K805" s="11">
        <f>IF($I805&lt;&gt;"SI",0,IFERROR($F805,0))</f>
        <v/>
      </c>
      <c r="L805" s="9">
        <f>IF(COUNTA($A805:$H805)=0,"",IF($J805="OTRO",IFERROR(LOOKUP(2,1/(((LISTS!$H$2:$H$26&lt;&gt;"")*ISNUMBER(SEARCH(LISTS!$H$2:$H$26,$G805)))+((LISTS!$I$2:$I$26&lt;&gt;"")*ISNUMBER(SEARCH(LISTS!$I$2:$I$26,$E805)))),LISTS!$L$2:$L$26),"Concepto DIAN no mapeado a casilla automatica"),IF(LEFT($J805,4)="TOPE","Control automatico DIAN: "&amp;$J805,"Casilla automatica: "&amp;$J805)))</f>
        <v/>
      </c>
    </row>
    <row r="806">
      <c r="A806" s="9" t="n"/>
      <c r="B806" s="9" t="n"/>
      <c r="C806" s="9" t="n"/>
      <c r="D806" s="9" t="n"/>
      <c r="E806" s="9" t="n"/>
      <c r="F806" s="11" t="n"/>
      <c r="G806" s="9" t="n"/>
      <c r="H806" s="9" t="n"/>
      <c r="I806" s="9">
        <f>IF(COUNTA($A806:$H806)=0,"",IF($J806="OTRO","NO","SI"))</f>
        <v/>
      </c>
      <c r="J806" s="9">
        <f>IF(COUNTA($A806:$H806)=0,"",IFERROR(LOOKUP(2,1/(((LISTS!$H$2:$H$26&lt;&gt;"")*ISNUMBER(SEARCH(LISTS!$H$2:$H$26,$G806)))+((LISTS!$I$2:$I$26&lt;&gt;"")*ISNUMBER(SEARCH(LISTS!$I$2:$I$26,$E806)))),LISTS!$K$2:$K$26),"OTRO"))</f>
        <v/>
      </c>
      <c r="K806" s="11">
        <f>IF($I806&lt;&gt;"SI",0,IFERROR($F806,0))</f>
        <v/>
      </c>
      <c r="L806" s="9">
        <f>IF(COUNTA($A806:$H806)=0,"",IF($J806="OTRO",IFERROR(LOOKUP(2,1/(((LISTS!$H$2:$H$26&lt;&gt;"")*ISNUMBER(SEARCH(LISTS!$H$2:$H$26,$G806)))+((LISTS!$I$2:$I$26&lt;&gt;"")*ISNUMBER(SEARCH(LISTS!$I$2:$I$26,$E806)))),LISTS!$L$2:$L$26),"Concepto DIAN no mapeado a casilla automatica"),IF(LEFT($J806,4)="TOPE","Control automatico DIAN: "&amp;$J806,"Casilla automatica: "&amp;$J806)))</f>
        <v/>
      </c>
    </row>
    <row r="807">
      <c r="A807" s="9" t="n"/>
      <c r="B807" s="9" t="n"/>
      <c r="C807" s="9" t="n"/>
      <c r="D807" s="9" t="n"/>
      <c r="E807" s="9" t="n"/>
      <c r="F807" s="11" t="n"/>
      <c r="G807" s="9" t="n"/>
      <c r="H807" s="9" t="n"/>
      <c r="I807" s="9">
        <f>IF(COUNTA($A807:$H807)=0,"",IF($J807="OTRO","NO","SI"))</f>
        <v/>
      </c>
      <c r="J807" s="9">
        <f>IF(COUNTA($A807:$H807)=0,"",IFERROR(LOOKUP(2,1/(((LISTS!$H$2:$H$26&lt;&gt;"")*ISNUMBER(SEARCH(LISTS!$H$2:$H$26,$G807)))+((LISTS!$I$2:$I$26&lt;&gt;"")*ISNUMBER(SEARCH(LISTS!$I$2:$I$26,$E807)))),LISTS!$K$2:$K$26),"OTRO"))</f>
        <v/>
      </c>
      <c r="K807" s="11">
        <f>IF($I807&lt;&gt;"SI",0,IFERROR($F807,0))</f>
        <v/>
      </c>
      <c r="L807" s="9">
        <f>IF(COUNTA($A807:$H807)=0,"",IF($J807="OTRO",IFERROR(LOOKUP(2,1/(((LISTS!$H$2:$H$26&lt;&gt;"")*ISNUMBER(SEARCH(LISTS!$H$2:$H$26,$G807)))+((LISTS!$I$2:$I$26&lt;&gt;"")*ISNUMBER(SEARCH(LISTS!$I$2:$I$26,$E807)))),LISTS!$L$2:$L$26),"Concepto DIAN no mapeado a casilla automatica"),IF(LEFT($J807,4)="TOPE","Control automatico DIAN: "&amp;$J807,"Casilla automatica: "&amp;$J807)))</f>
        <v/>
      </c>
    </row>
    <row r="808">
      <c r="A808" s="9" t="n"/>
      <c r="B808" s="9" t="n"/>
      <c r="C808" s="9" t="n"/>
      <c r="D808" s="9" t="n"/>
      <c r="E808" s="9" t="n"/>
      <c r="F808" s="11" t="n"/>
      <c r="G808" s="9" t="n"/>
      <c r="H808" s="9" t="n"/>
      <c r="I808" s="9">
        <f>IF(COUNTA($A808:$H808)=0,"",IF($J808="OTRO","NO","SI"))</f>
        <v/>
      </c>
      <c r="J808" s="9">
        <f>IF(COUNTA($A808:$H808)=0,"",IFERROR(LOOKUP(2,1/(((LISTS!$H$2:$H$26&lt;&gt;"")*ISNUMBER(SEARCH(LISTS!$H$2:$H$26,$G808)))+((LISTS!$I$2:$I$26&lt;&gt;"")*ISNUMBER(SEARCH(LISTS!$I$2:$I$26,$E808)))),LISTS!$K$2:$K$26),"OTRO"))</f>
        <v/>
      </c>
      <c r="K808" s="11">
        <f>IF($I808&lt;&gt;"SI",0,IFERROR($F808,0))</f>
        <v/>
      </c>
      <c r="L808" s="9">
        <f>IF(COUNTA($A808:$H808)=0,"",IF($J808="OTRO",IFERROR(LOOKUP(2,1/(((LISTS!$H$2:$H$26&lt;&gt;"")*ISNUMBER(SEARCH(LISTS!$H$2:$H$26,$G808)))+((LISTS!$I$2:$I$26&lt;&gt;"")*ISNUMBER(SEARCH(LISTS!$I$2:$I$26,$E808)))),LISTS!$L$2:$L$26),"Concepto DIAN no mapeado a casilla automatica"),IF(LEFT($J808,4)="TOPE","Control automatico DIAN: "&amp;$J808,"Casilla automatica: "&amp;$J808)))</f>
        <v/>
      </c>
    </row>
    <row r="809">
      <c r="A809" s="9" t="n"/>
      <c r="B809" s="9" t="n"/>
      <c r="C809" s="9" t="n"/>
      <c r="D809" s="9" t="n"/>
      <c r="E809" s="9" t="n"/>
      <c r="F809" s="11" t="n"/>
      <c r="G809" s="9" t="n"/>
      <c r="H809" s="9" t="n"/>
      <c r="I809" s="9">
        <f>IF(COUNTA($A809:$H809)=0,"",IF($J809="OTRO","NO","SI"))</f>
        <v/>
      </c>
      <c r="J809" s="9">
        <f>IF(COUNTA($A809:$H809)=0,"",IFERROR(LOOKUP(2,1/(((LISTS!$H$2:$H$26&lt;&gt;"")*ISNUMBER(SEARCH(LISTS!$H$2:$H$26,$G809)))+((LISTS!$I$2:$I$26&lt;&gt;"")*ISNUMBER(SEARCH(LISTS!$I$2:$I$26,$E809)))),LISTS!$K$2:$K$26),"OTRO"))</f>
        <v/>
      </c>
      <c r="K809" s="11">
        <f>IF($I809&lt;&gt;"SI",0,IFERROR($F809,0))</f>
        <v/>
      </c>
      <c r="L809" s="9">
        <f>IF(COUNTA($A809:$H809)=0,"",IF($J809="OTRO",IFERROR(LOOKUP(2,1/(((LISTS!$H$2:$H$26&lt;&gt;"")*ISNUMBER(SEARCH(LISTS!$H$2:$H$26,$G809)))+((LISTS!$I$2:$I$26&lt;&gt;"")*ISNUMBER(SEARCH(LISTS!$I$2:$I$26,$E809)))),LISTS!$L$2:$L$26),"Concepto DIAN no mapeado a casilla automatica"),IF(LEFT($J809,4)="TOPE","Control automatico DIAN: "&amp;$J809,"Casilla automatica: "&amp;$J809)))</f>
        <v/>
      </c>
    </row>
    <row r="810">
      <c r="A810" s="9" t="n"/>
      <c r="B810" s="9" t="n"/>
      <c r="C810" s="9" t="n"/>
      <c r="D810" s="9" t="n"/>
      <c r="E810" s="9" t="n"/>
      <c r="F810" s="11" t="n"/>
      <c r="G810" s="9" t="n"/>
      <c r="H810" s="9" t="n"/>
      <c r="I810" s="9">
        <f>IF(COUNTA($A810:$H810)=0,"",IF($J810="OTRO","NO","SI"))</f>
        <v/>
      </c>
      <c r="J810" s="9">
        <f>IF(COUNTA($A810:$H810)=0,"",IFERROR(LOOKUP(2,1/(((LISTS!$H$2:$H$26&lt;&gt;"")*ISNUMBER(SEARCH(LISTS!$H$2:$H$26,$G810)))+((LISTS!$I$2:$I$26&lt;&gt;"")*ISNUMBER(SEARCH(LISTS!$I$2:$I$26,$E810)))),LISTS!$K$2:$K$26),"OTRO"))</f>
        <v/>
      </c>
      <c r="K810" s="11">
        <f>IF($I810&lt;&gt;"SI",0,IFERROR($F810,0))</f>
        <v/>
      </c>
      <c r="L810" s="9">
        <f>IF(COUNTA($A810:$H810)=0,"",IF($J810="OTRO",IFERROR(LOOKUP(2,1/(((LISTS!$H$2:$H$26&lt;&gt;"")*ISNUMBER(SEARCH(LISTS!$H$2:$H$26,$G810)))+((LISTS!$I$2:$I$26&lt;&gt;"")*ISNUMBER(SEARCH(LISTS!$I$2:$I$26,$E810)))),LISTS!$L$2:$L$26),"Concepto DIAN no mapeado a casilla automatica"),IF(LEFT($J810,4)="TOPE","Control automatico DIAN: "&amp;$J810,"Casilla automatica: "&amp;$J810)))</f>
        <v/>
      </c>
    </row>
    <row r="811">
      <c r="A811" s="9" t="n"/>
      <c r="B811" s="9" t="n"/>
      <c r="C811" s="9" t="n"/>
      <c r="D811" s="9" t="n"/>
      <c r="E811" s="9" t="n"/>
      <c r="F811" s="11" t="n"/>
      <c r="G811" s="9" t="n"/>
      <c r="H811" s="9" t="n"/>
      <c r="I811" s="9">
        <f>IF(COUNTA($A811:$H811)=0,"",IF($J811="OTRO","NO","SI"))</f>
        <v/>
      </c>
      <c r="J811" s="9">
        <f>IF(COUNTA($A811:$H811)=0,"",IFERROR(LOOKUP(2,1/(((LISTS!$H$2:$H$26&lt;&gt;"")*ISNUMBER(SEARCH(LISTS!$H$2:$H$26,$G811)))+((LISTS!$I$2:$I$26&lt;&gt;"")*ISNUMBER(SEARCH(LISTS!$I$2:$I$26,$E811)))),LISTS!$K$2:$K$26),"OTRO"))</f>
        <v/>
      </c>
      <c r="K811" s="11">
        <f>IF($I811&lt;&gt;"SI",0,IFERROR($F811,0))</f>
        <v/>
      </c>
      <c r="L811" s="9">
        <f>IF(COUNTA($A811:$H811)=0,"",IF($J811="OTRO",IFERROR(LOOKUP(2,1/(((LISTS!$H$2:$H$26&lt;&gt;"")*ISNUMBER(SEARCH(LISTS!$H$2:$H$26,$G811)))+((LISTS!$I$2:$I$26&lt;&gt;"")*ISNUMBER(SEARCH(LISTS!$I$2:$I$26,$E811)))),LISTS!$L$2:$L$26),"Concepto DIAN no mapeado a casilla automatica"),IF(LEFT($J811,4)="TOPE","Control automatico DIAN: "&amp;$J811,"Casilla automatica: "&amp;$J811)))</f>
        <v/>
      </c>
    </row>
    <row r="812">
      <c r="A812" s="9" t="n"/>
      <c r="B812" s="9" t="n"/>
      <c r="C812" s="9" t="n"/>
      <c r="D812" s="9" t="n"/>
      <c r="E812" s="9" t="n"/>
      <c r="F812" s="11" t="n"/>
      <c r="G812" s="9" t="n"/>
      <c r="H812" s="9" t="n"/>
      <c r="I812" s="9">
        <f>IF(COUNTA($A812:$H812)=0,"",IF($J812="OTRO","NO","SI"))</f>
        <v/>
      </c>
      <c r="J812" s="9">
        <f>IF(COUNTA($A812:$H812)=0,"",IFERROR(LOOKUP(2,1/(((LISTS!$H$2:$H$26&lt;&gt;"")*ISNUMBER(SEARCH(LISTS!$H$2:$H$26,$G812)))+((LISTS!$I$2:$I$26&lt;&gt;"")*ISNUMBER(SEARCH(LISTS!$I$2:$I$26,$E812)))),LISTS!$K$2:$K$26),"OTRO"))</f>
        <v/>
      </c>
      <c r="K812" s="11">
        <f>IF($I812&lt;&gt;"SI",0,IFERROR($F812,0))</f>
        <v/>
      </c>
      <c r="L812" s="9">
        <f>IF(COUNTA($A812:$H812)=0,"",IF($J812="OTRO",IFERROR(LOOKUP(2,1/(((LISTS!$H$2:$H$26&lt;&gt;"")*ISNUMBER(SEARCH(LISTS!$H$2:$H$26,$G812)))+((LISTS!$I$2:$I$26&lt;&gt;"")*ISNUMBER(SEARCH(LISTS!$I$2:$I$26,$E812)))),LISTS!$L$2:$L$26),"Concepto DIAN no mapeado a casilla automatica"),IF(LEFT($J812,4)="TOPE","Control automatico DIAN: "&amp;$J812,"Casilla automatica: "&amp;$J812)))</f>
        <v/>
      </c>
    </row>
    <row r="813">
      <c r="A813" s="9" t="n"/>
      <c r="B813" s="9" t="n"/>
      <c r="C813" s="9" t="n"/>
      <c r="D813" s="9" t="n"/>
      <c r="E813" s="9" t="n"/>
      <c r="F813" s="11" t="n"/>
      <c r="G813" s="9" t="n"/>
      <c r="H813" s="9" t="n"/>
      <c r="I813" s="9">
        <f>IF(COUNTA($A813:$H813)=0,"",IF($J813="OTRO","NO","SI"))</f>
        <v/>
      </c>
      <c r="J813" s="9">
        <f>IF(COUNTA($A813:$H813)=0,"",IFERROR(LOOKUP(2,1/(((LISTS!$H$2:$H$26&lt;&gt;"")*ISNUMBER(SEARCH(LISTS!$H$2:$H$26,$G813)))+((LISTS!$I$2:$I$26&lt;&gt;"")*ISNUMBER(SEARCH(LISTS!$I$2:$I$26,$E813)))),LISTS!$K$2:$K$26),"OTRO"))</f>
        <v/>
      </c>
      <c r="K813" s="11">
        <f>IF($I813&lt;&gt;"SI",0,IFERROR($F813,0))</f>
        <v/>
      </c>
      <c r="L813" s="9">
        <f>IF(COUNTA($A813:$H813)=0,"",IF($J813="OTRO",IFERROR(LOOKUP(2,1/(((LISTS!$H$2:$H$26&lt;&gt;"")*ISNUMBER(SEARCH(LISTS!$H$2:$H$26,$G813)))+((LISTS!$I$2:$I$26&lt;&gt;"")*ISNUMBER(SEARCH(LISTS!$I$2:$I$26,$E813)))),LISTS!$L$2:$L$26),"Concepto DIAN no mapeado a casilla automatica"),IF(LEFT($J813,4)="TOPE","Control automatico DIAN: "&amp;$J813,"Casilla automatica: "&amp;$J813)))</f>
        <v/>
      </c>
    </row>
    <row r="814">
      <c r="A814" s="9" t="n"/>
      <c r="B814" s="9" t="n"/>
      <c r="C814" s="9" t="n"/>
      <c r="D814" s="9" t="n"/>
      <c r="E814" s="9" t="n"/>
      <c r="F814" s="11" t="n"/>
      <c r="G814" s="9" t="n"/>
      <c r="H814" s="9" t="n"/>
      <c r="I814" s="9">
        <f>IF(COUNTA($A814:$H814)=0,"",IF($J814="OTRO","NO","SI"))</f>
        <v/>
      </c>
      <c r="J814" s="9">
        <f>IF(COUNTA($A814:$H814)=0,"",IFERROR(LOOKUP(2,1/(((LISTS!$H$2:$H$26&lt;&gt;"")*ISNUMBER(SEARCH(LISTS!$H$2:$H$26,$G814)))+((LISTS!$I$2:$I$26&lt;&gt;"")*ISNUMBER(SEARCH(LISTS!$I$2:$I$26,$E814)))),LISTS!$K$2:$K$26),"OTRO"))</f>
        <v/>
      </c>
      <c r="K814" s="11">
        <f>IF($I814&lt;&gt;"SI",0,IFERROR($F814,0))</f>
        <v/>
      </c>
      <c r="L814" s="9">
        <f>IF(COUNTA($A814:$H814)=0,"",IF($J814="OTRO",IFERROR(LOOKUP(2,1/(((LISTS!$H$2:$H$26&lt;&gt;"")*ISNUMBER(SEARCH(LISTS!$H$2:$H$26,$G814)))+((LISTS!$I$2:$I$26&lt;&gt;"")*ISNUMBER(SEARCH(LISTS!$I$2:$I$26,$E814)))),LISTS!$L$2:$L$26),"Concepto DIAN no mapeado a casilla automatica"),IF(LEFT($J814,4)="TOPE","Control automatico DIAN: "&amp;$J814,"Casilla automatica: "&amp;$J814)))</f>
        <v/>
      </c>
    </row>
    <row r="815">
      <c r="A815" s="9" t="n"/>
      <c r="B815" s="9" t="n"/>
      <c r="C815" s="9" t="n"/>
      <c r="D815" s="9" t="n"/>
      <c r="E815" s="9" t="n"/>
      <c r="F815" s="11" t="n"/>
      <c r="G815" s="9" t="n"/>
      <c r="H815" s="9" t="n"/>
      <c r="I815" s="9">
        <f>IF(COUNTA($A815:$H815)=0,"",IF($J815="OTRO","NO","SI"))</f>
        <v/>
      </c>
      <c r="J815" s="9">
        <f>IF(COUNTA($A815:$H815)=0,"",IFERROR(LOOKUP(2,1/(((LISTS!$H$2:$H$26&lt;&gt;"")*ISNUMBER(SEARCH(LISTS!$H$2:$H$26,$G815)))+((LISTS!$I$2:$I$26&lt;&gt;"")*ISNUMBER(SEARCH(LISTS!$I$2:$I$26,$E815)))),LISTS!$K$2:$K$26),"OTRO"))</f>
        <v/>
      </c>
      <c r="K815" s="11">
        <f>IF($I815&lt;&gt;"SI",0,IFERROR($F815,0))</f>
        <v/>
      </c>
      <c r="L815" s="9">
        <f>IF(COUNTA($A815:$H815)=0,"",IF($J815="OTRO",IFERROR(LOOKUP(2,1/(((LISTS!$H$2:$H$26&lt;&gt;"")*ISNUMBER(SEARCH(LISTS!$H$2:$H$26,$G815)))+((LISTS!$I$2:$I$26&lt;&gt;"")*ISNUMBER(SEARCH(LISTS!$I$2:$I$26,$E815)))),LISTS!$L$2:$L$26),"Concepto DIAN no mapeado a casilla automatica"),IF(LEFT($J815,4)="TOPE","Control automatico DIAN: "&amp;$J815,"Casilla automatica: "&amp;$J815)))</f>
        <v/>
      </c>
    </row>
    <row r="816">
      <c r="A816" s="9" t="n"/>
      <c r="B816" s="9" t="n"/>
      <c r="C816" s="9" t="n"/>
      <c r="D816" s="9" t="n"/>
      <c r="E816" s="9" t="n"/>
      <c r="F816" s="11" t="n"/>
      <c r="G816" s="9" t="n"/>
      <c r="H816" s="9" t="n"/>
      <c r="I816" s="9">
        <f>IF(COUNTA($A816:$H816)=0,"",IF($J816="OTRO","NO","SI"))</f>
        <v/>
      </c>
      <c r="J816" s="9">
        <f>IF(COUNTA($A816:$H816)=0,"",IFERROR(LOOKUP(2,1/(((LISTS!$H$2:$H$26&lt;&gt;"")*ISNUMBER(SEARCH(LISTS!$H$2:$H$26,$G816)))+((LISTS!$I$2:$I$26&lt;&gt;"")*ISNUMBER(SEARCH(LISTS!$I$2:$I$26,$E816)))),LISTS!$K$2:$K$26),"OTRO"))</f>
        <v/>
      </c>
      <c r="K816" s="11">
        <f>IF($I816&lt;&gt;"SI",0,IFERROR($F816,0))</f>
        <v/>
      </c>
      <c r="L816" s="9">
        <f>IF(COUNTA($A816:$H816)=0,"",IF($J816="OTRO",IFERROR(LOOKUP(2,1/(((LISTS!$H$2:$H$26&lt;&gt;"")*ISNUMBER(SEARCH(LISTS!$H$2:$H$26,$G816)))+((LISTS!$I$2:$I$26&lt;&gt;"")*ISNUMBER(SEARCH(LISTS!$I$2:$I$26,$E816)))),LISTS!$L$2:$L$26),"Concepto DIAN no mapeado a casilla automatica"),IF(LEFT($J816,4)="TOPE","Control automatico DIAN: "&amp;$J816,"Casilla automatica: "&amp;$J816)))</f>
        <v/>
      </c>
    </row>
    <row r="817">
      <c r="A817" s="9" t="n"/>
      <c r="B817" s="9" t="n"/>
      <c r="C817" s="9" t="n"/>
      <c r="D817" s="9" t="n"/>
      <c r="E817" s="9" t="n"/>
      <c r="F817" s="11" t="n"/>
      <c r="G817" s="9" t="n"/>
      <c r="H817" s="9" t="n"/>
      <c r="I817" s="9">
        <f>IF(COUNTA($A817:$H817)=0,"",IF($J817="OTRO","NO","SI"))</f>
        <v/>
      </c>
      <c r="J817" s="9">
        <f>IF(COUNTA($A817:$H817)=0,"",IFERROR(LOOKUP(2,1/(((LISTS!$H$2:$H$26&lt;&gt;"")*ISNUMBER(SEARCH(LISTS!$H$2:$H$26,$G817)))+((LISTS!$I$2:$I$26&lt;&gt;"")*ISNUMBER(SEARCH(LISTS!$I$2:$I$26,$E817)))),LISTS!$K$2:$K$26),"OTRO"))</f>
        <v/>
      </c>
      <c r="K817" s="11">
        <f>IF($I817&lt;&gt;"SI",0,IFERROR($F817,0))</f>
        <v/>
      </c>
      <c r="L817" s="9">
        <f>IF(COUNTA($A817:$H817)=0,"",IF($J817="OTRO",IFERROR(LOOKUP(2,1/(((LISTS!$H$2:$H$26&lt;&gt;"")*ISNUMBER(SEARCH(LISTS!$H$2:$H$26,$G817)))+((LISTS!$I$2:$I$26&lt;&gt;"")*ISNUMBER(SEARCH(LISTS!$I$2:$I$26,$E817)))),LISTS!$L$2:$L$26),"Concepto DIAN no mapeado a casilla automatica"),IF(LEFT($J817,4)="TOPE","Control automatico DIAN: "&amp;$J817,"Casilla automatica: "&amp;$J817)))</f>
        <v/>
      </c>
    </row>
    <row r="818">
      <c r="A818" s="9" t="n"/>
      <c r="B818" s="9" t="n"/>
      <c r="C818" s="9" t="n"/>
      <c r="D818" s="9" t="n"/>
      <c r="E818" s="9" t="n"/>
      <c r="F818" s="11" t="n"/>
      <c r="G818" s="9" t="n"/>
      <c r="H818" s="9" t="n"/>
      <c r="I818" s="9">
        <f>IF(COUNTA($A818:$H818)=0,"",IF($J818="OTRO","NO","SI"))</f>
        <v/>
      </c>
      <c r="J818" s="9">
        <f>IF(COUNTA($A818:$H818)=0,"",IFERROR(LOOKUP(2,1/(((LISTS!$H$2:$H$26&lt;&gt;"")*ISNUMBER(SEARCH(LISTS!$H$2:$H$26,$G818)))+((LISTS!$I$2:$I$26&lt;&gt;"")*ISNUMBER(SEARCH(LISTS!$I$2:$I$26,$E818)))),LISTS!$K$2:$K$26),"OTRO"))</f>
        <v/>
      </c>
      <c r="K818" s="11">
        <f>IF($I818&lt;&gt;"SI",0,IFERROR($F818,0))</f>
        <v/>
      </c>
      <c r="L818" s="9">
        <f>IF(COUNTA($A818:$H818)=0,"",IF($J818="OTRO",IFERROR(LOOKUP(2,1/(((LISTS!$H$2:$H$26&lt;&gt;"")*ISNUMBER(SEARCH(LISTS!$H$2:$H$26,$G818)))+((LISTS!$I$2:$I$26&lt;&gt;"")*ISNUMBER(SEARCH(LISTS!$I$2:$I$26,$E818)))),LISTS!$L$2:$L$26),"Concepto DIAN no mapeado a casilla automatica"),IF(LEFT($J818,4)="TOPE","Control automatico DIAN: "&amp;$J818,"Casilla automatica: "&amp;$J818)))</f>
        <v/>
      </c>
    </row>
    <row r="819">
      <c r="A819" s="9" t="n"/>
      <c r="B819" s="9" t="n"/>
      <c r="C819" s="9" t="n"/>
      <c r="D819" s="9" t="n"/>
      <c r="E819" s="9" t="n"/>
      <c r="F819" s="11" t="n"/>
      <c r="G819" s="9" t="n"/>
      <c r="H819" s="9" t="n"/>
      <c r="I819" s="9">
        <f>IF(COUNTA($A819:$H819)=0,"",IF($J819="OTRO","NO","SI"))</f>
        <v/>
      </c>
      <c r="J819" s="9">
        <f>IF(COUNTA($A819:$H819)=0,"",IFERROR(LOOKUP(2,1/(((LISTS!$H$2:$H$26&lt;&gt;"")*ISNUMBER(SEARCH(LISTS!$H$2:$H$26,$G819)))+((LISTS!$I$2:$I$26&lt;&gt;"")*ISNUMBER(SEARCH(LISTS!$I$2:$I$26,$E819)))),LISTS!$K$2:$K$26),"OTRO"))</f>
        <v/>
      </c>
      <c r="K819" s="11">
        <f>IF($I819&lt;&gt;"SI",0,IFERROR($F819,0))</f>
        <v/>
      </c>
      <c r="L819" s="9">
        <f>IF(COUNTA($A819:$H819)=0,"",IF($J819="OTRO",IFERROR(LOOKUP(2,1/(((LISTS!$H$2:$H$26&lt;&gt;"")*ISNUMBER(SEARCH(LISTS!$H$2:$H$26,$G819)))+((LISTS!$I$2:$I$26&lt;&gt;"")*ISNUMBER(SEARCH(LISTS!$I$2:$I$26,$E819)))),LISTS!$L$2:$L$26),"Concepto DIAN no mapeado a casilla automatica"),IF(LEFT($J819,4)="TOPE","Control automatico DIAN: "&amp;$J819,"Casilla automatica: "&amp;$J819)))</f>
        <v/>
      </c>
    </row>
    <row r="820">
      <c r="A820" s="9" t="n"/>
      <c r="B820" s="9" t="n"/>
      <c r="C820" s="9" t="n"/>
      <c r="D820" s="9" t="n"/>
      <c r="E820" s="9" t="n"/>
      <c r="F820" s="11" t="n"/>
      <c r="G820" s="9" t="n"/>
      <c r="H820" s="9" t="n"/>
      <c r="I820" s="9">
        <f>IF(COUNTA($A820:$H820)=0,"",IF($J820="OTRO","NO","SI"))</f>
        <v/>
      </c>
      <c r="J820" s="9">
        <f>IF(COUNTA($A820:$H820)=0,"",IFERROR(LOOKUP(2,1/(((LISTS!$H$2:$H$26&lt;&gt;"")*ISNUMBER(SEARCH(LISTS!$H$2:$H$26,$G820)))+((LISTS!$I$2:$I$26&lt;&gt;"")*ISNUMBER(SEARCH(LISTS!$I$2:$I$26,$E820)))),LISTS!$K$2:$K$26),"OTRO"))</f>
        <v/>
      </c>
      <c r="K820" s="11">
        <f>IF($I820&lt;&gt;"SI",0,IFERROR($F820,0))</f>
        <v/>
      </c>
      <c r="L820" s="9">
        <f>IF(COUNTA($A820:$H820)=0,"",IF($J820="OTRO",IFERROR(LOOKUP(2,1/(((LISTS!$H$2:$H$26&lt;&gt;"")*ISNUMBER(SEARCH(LISTS!$H$2:$H$26,$G820)))+((LISTS!$I$2:$I$26&lt;&gt;"")*ISNUMBER(SEARCH(LISTS!$I$2:$I$26,$E820)))),LISTS!$L$2:$L$26),"Concepto DIAN no mapeado a casilla automatica"),IF(LEFT($J820,4)="TOPE","Control automatico DIAN: "&amp;$J820,"Casilla automatica: "&amp;$J820)))</f>
        <v/>
      </c>
    </row>
    <row r="821">
      <c r="A821" s="9" t="n"/>
      <c r="B821" s="9" t="n"/>
      <c r="C821" s="9" t="n"/>
      <c r="D821" s="9" t="n"/>
      <c r="E821" s="9" t="n"/>
      <c r="F821" s="11" t="n"/>
      <c r="G821" s="9" t="n"/>
      <c r="H821" s="9" t="n"/>
      <c r="I821" s="9">
        <f>IF(COUNTA($A821:$H821)=0,"",IF($J821="OTRO","NO","SI"))</f>
        <v/>
      </c>
      <c r="J821" s="9">
        <f>IF(COUNTA($A821:$H821)=0,"",IFERROR(LOOKUP(2,1/(((LISTS!$H$2:$H$26&lt;&gt;"")*ISNUMBER(SEARCH(LISTS!$H$2:$H$26,$G821)))+((LISTS!$I$2:$I$26&lt;&gt;"")*ISNUMBER(SEARCH(LISTS!$I$2:$I$26,$E821)))),LISTS!$K$2:$K$26),"OTRO"))</f>
        <v/>
      </c>
      <c r="K821" s="11">
        <f>IF($I821&lt;&gt;"SI",0,IFERROR($F821,0))</f>
        <v/>
      </c>
      <c r="L821" s="9">
        <f>IF(COUNTA($A821:$H821)=0,"",IF($J821="OTRO",IFERROR(LOOKUP(2,1/(((LISTS!$H$2:$H$26&lt;&gt;"")*ISNUMBER(SEARCH(LISTS!$H$2:$H$26,$G821)))+((LISTS!$I$2:$I$26&lt;&gt;"")*ISNUMBER(SEARCH(LISTS!$I$2:$I$26,$E821)))),LISTS!$L$2:$L$26),"Concepto DIAN no mapeado a casilla automatica"),IF(LEFT($J821,4)="TOPE","Control automatico DIAN: "&amp;$J821,"Casilla automatica: "&amp;$J821)))</f>
        <v/>
      </c>
    </row>
    <row r="822">
      <c r="A822" s="9" t="n"/>
      <c r="B822" s="9" t="n"/>
      <c r="C822" s="9" t="n"/>
      <c r="D822" s="9" t="n"/>
      <c r="E822" s="9" t="n"/>
      <c r="F822" s="11" t="n"/>
      <c r="G822" s="9" t="n"/>
      <c r="H822" s="9" t="n"/>
      <c r="I822" s="9">
        <f>IF(COUNTA($A822:$H822)=0,"",IF($J822="OTRO","NO","SI"))</f>
        <v/>
      </c>
      <c r="J822" s="9">
        <f>IF(COUNTA($A822:$H822)=0,"",IFERROR(LOOKUP(2,1/(((LISTS!$H$2:$H$26&lt;&gt;"")*ISNUMBER(SEARCH(LISTS!$H$2:$H$26,$G822)))+((LISTS!$I$2:$I$26&lt;&gt;"")*ISNUMBER(SEARCH(LISTS!$I$2:$I$26,$E822)))),LISTS!$K$2:$K$26),"OTRO"))</f>
        <v/>
      </c>
      <c r="K822" s="11">
        <f>IF($I822&lt;&gt;"SI",0,IFERROR($F822,0))</f>
        <v/>
      </c>
      <c r="L822" s="9">
        <f>IF(COUNTA($A822:$H822)=0,"",IF($J822="OTRO",IFERROR(LOOKUP(2,1/(((LISTS!$H$2:$H$26&lt;&gt;"")*ISNUMBER(SEARCH(LISTS!$H$2:$H$26,$G822)))+((LISTS!$I$2:$I$26&lt;&gt;"")*ISNUMBER(SEARCH(LISTS!$I$2:$I$26,$E822)))),LISTS!$L$2:$L$26),"Concepto DIAN no mapeado a casilla automatica"),IF(LEFT($J822,4)="TOPE","Control automatico DIAN: "&amp;$J822,"Casilla automatica: "&amp;$J822)))</f>
        <v/>
      </c>
    </row>
    <row r="823">
      <c r="A823" s="9" t="n"/>
      <c r="B823" s="9" t="n"/>
      <c r="C823" s="9" t="n"/>
      <c r="D823" s="9" t="n"/>
      <c r="E823" s="9" t="n"/>
      <c r="F823" s="11" t="n"/>
      <c r="G823" s="9" t="n"/>
      <c r="H823" s="9" t="n"/>
      <c r="I823" s="9">
        <f>IF(COUNTA($A823:$H823)=0,"",IF($J823="OTRO","NO","SI"))</f>
        <v/>
      </c>
      <c r="J823" s="9">
        <f>IF(COUNTA($A823:$H823)=0,"",IFERROR(LOOKUP(2,1/(((LISTS!$H$2:$H$26&lt;&gt;"")*ISNUMBER(SEARCH(LISTS!$H$2:$H$26,$G823)))+((LISTS!$I$2:$I$26&lt;&gt;"")*ISNUMBER(SEARCH(LISTS!$I$2:$I$26,$E823)))),LISTS!$K$2:$K$26),"OTRO"))</f>
        <v/>
      </c>
      <c r="K823" s="11">
        <f>IF($I823&lt;&gt;"SI",0,IFERROR($F823,0))</f>
        <v/>
      </c>
      <c r="L823" s="9">
        <f>IF(COUNTA($A823:$H823)=0,"",IF($J823="OTRO",IFERROR(LOOKUP(2,1/(((LISTS!$H$2:$H$26&lt;&gt;"")*ISNUMBER(SEARCH(LISTS!$H$2:$H$26,$G823)))+((LISTS!$I$2:$I$26&lt;&gt;"")*ISNUMBER(SEARCH(LISTS!$I$2:$I$26,$E823)))),LISTS!$L$2:$L$26),"Concepto DIAN no mapeado a casilla automatica"),IF(LEFT($J823,4)="TOPE","Control automatico DIAN: "&amp;$J823,"Casilla automatica: "&amp;$J823)))</f>
        <v/>
      </c>
    </row>
    <row r="824">
      <c r="A824" s="9" t="n"/>
      <c r="B824" s="9" t="n"/>
      <c r="C824" s="9" t="n"/>
      <c r="D824" s="9" t="n"/>
      <c r="E824" s="9" t="n"/>
      <c r="F824" s="11" t="n"/>
      <c r="G824" s="9" t="n"/>
      <c r="H824" s="9" t="n"/>
      <c r="I824" s="9">
        <f>IF(COUNTA($A824:$H824)=0,"",IF($J824="OTRO","NO","SI"))</f>
        <v/>
      </c>
      <c r="J824" s="9">
        <f>IF(COUNTA($A824:$H824)=0,"",IFERROR(LOOKUP(2,1/(((LISTS!$H$2:$H$26&lt;&gt;"")*ISNUMBER(SEARCH(LISTS!$H$2:$H$26,$G824)))+((LISTS!$I$2:$I$26&lt;&gt;"")*ISNUMBER(SEARCH(LISTS!$I$2:$I$26,$E824)))),LISTS!$K$2:$K$26),"OTRO"))</f>
        <v/>
      </c>
      <c r="K824" s="11">
        <f>IF($I824&lt;&gt;"SI",0,IFERROR($F824,0))</f>
        <v/>
      </c>
      <c r="L824" s="9">
        <f>IF(COUNTA($A824:$H824)=0,"",IF($J824="OTRO",IFERROR(LOOKUP(2,1/(((LISTS!$H$2:$H$26&lt;&gt;"")*ISNUMBER(SEARCH(LISTS!$H$2:$H$26,$G824)))+((LISTS!$I$2:$I$26&lt;&gt;"")*ISNUMBER(SEARCH(LISTS!$I$2:$I$26,$E824)))),LISTS!$L$2:$L$26),"Concepto DIAN no mapeado a casilla automatica"),IF(LEFT($J824,4)="TOPE","Control automatico DIAN: "&amp;$J824,"Casilla automatica: "&amp;$J824)))</f>
        <v/>
      </c>
    </row>
    <row r="825">
      <c r="A825" s="9" t="n"/>
      <c r="B825" s="9" t="n"/>
      <c r="C825" s="9" t="n"/>
      <c r="D825" s="9" t="n"/>
      <c r="E825" s="9" t="n"/>
      <c r="F825" s="11" t="n"/>
      <c r="G825" s="9" t="n"/>
      <c r="H825" s="9" t="n"/>
      <c r="I825" s="9">
        <f>IF(COUNTA($A825:$H825)=0,"",IF($J825="OTRO","NO","SI"))</f>
        <v/>
      </c>
      <c r="J825" s="9">
        <f>IF(COUNTA($A825:$H825)=0,"",IFERROR(LOOKUP(2,1/(((LISTS!$H$2:$H$26&lt;&gt;"")*ISNUMBER(SEARCH(LISTS!$H$2:$H$26,$G825)))+((LISTS!$I$2:$I$26&lt;&gt;"")*ISNUMBER(SEARCH(LISTS!$I$2:$I$26,$E825)))),LISTS!$K$2:$K$26),"OTRO"))</f>
        <v/>
      </c>
      <c r="K825" s="11">
        <f>IF($I825&lt;&gt;"SI",0,IFERROR($F825,0))</f>
        <v/>
      </c>
      <c r="L825" s="9">
        <f>IF(COUNTA($A825:$H825)=0,"",IF($J825="OTRO",IFERROR(LOOKUP(2,1/(((LISTS!$H$2:$H$26&lt;&gt;"")*ISNUMBER(SEARCH(LISTS!$H$2:$H$26,$G825)))+((LISTS!$I$2:$I$26&lt;&gt;"")*ISNUMBER(SEARCH(LISTS!$I$2:$I$26,$E825)))),LISTS!$L$2:$L$26),"Concepto DIAN no mapeado a casilla automatica"),IF(LEFT($J825,4)="TOPE","Control automatico DIAN: "&amp;$J825,"Casilla automatica: "&amp;$J825)))</f>
        <v/>
      </c>
    </row>
    <row r="826">
      <c r="A826" s="9" t="n"/>
      <c r="B826" s="9" t="n"/>
      <c r="C826" s="9" t="n"/>
      <c r="D826" s="9" t="n"/>
      <c r="E826" s="9" t="n"/>
      <c r="F826" s="11" t="n"/>
      <c r="G826" s="9" t="n"/>
      <c r="H826" s="9" t="n"/>
      <c r="I826" s="9">
        <f>IF(COUNTA($A826:$H826)=0,"",IF($J826="OTRO","NO","SI"))</f>
        <v/>
      </c>
      <c r="J826" s="9">
        <f>IF(COUNTA($A826:$H826)=0,"",IFERROR(LOOKUP(2,1/(((LISTS!$H$2:$H$26&lt;&gt;"")*ISNUMBER(SEARCH(LISTS!$H$2:$H$26,$G826)))+((LISTS!$I$2:$I$26&lt;&gt;"")*ISNUMBER(SEARCH(LISTS!$I$2:$I$26,$E826)))),LISTS!$K$2:$K$26),"OTRO"))</f>
        <v/>
      </c>
      <c r="K826" s="11">
        <f>IF($I826&lt;&gt;"SI",0,IFERROR($F826,0))</f>
        <v/>
      </c>
      <c r="L826" s="9">
        <f>IF(COUNTA($A826:$H826)=0,"",IF($J826="OTRO",IFERROR(LOOKUP(2,1/(((LISTS!$H$2:$H$26&lt;&gt;"")*ISNUMBER(SEARCH(LISTS!$H$2:$H$26,$G826)))+((LISTS!$I$2:$I$26&lt;&gt;"")*ISNUMBER(SEARCH(LISTS!$I$2:$I$26,$E826)))),LISTS!$L$2:$L$26),"Concepto DIAN no mapeado a casilla automatica"),IF(LEFT($J826,4)="TOPE","Control automatico DIAN: "&amp;$J826,"Casilla automatica: "&amp;$J826)))</f>
        <v/>
      </c>
    </row>
    <row r="827">
      <c r="A827" s="9" t="n"/>
      <c r="B827" s="9" t="n"/>
      <c r="C827" s="9" t="n"/>
      <c r="D827" s="9" t="n"/>
      <c r="E827" s="9" t="n"/>
      <c r="F827" s="11" t="n"/>
      <c r="G827" s="9" t="n"/>
      <c r="H827" s="9" t="n"/>
      <c r="I827" s="9">
        <f>IF(COUNTA($A827:$H827)=0,"",IF($J827="OTRO","NO","SI"))</f>
        <v/>
      </c>
      <c r="J827" s="9">
        <f>IF(COUNTA($A827:$H827)=0,"",IFERROR(LOOKUP(2,1/(((LISTS!$H$2:$H$26&lt;&gt;"")*ISNUMBER(SEARCH(LISTS!$H$2:$H$26,$G827)))+((LISTS!$I$2:$I$26&lt;&gt;"")*ISNUMBER(SEARCH(LISTS!$I$2:$I$26,$E827)))),LISTS!$K$2:$K$26),"OTRO"))</f>
        <v/>
      </c>
      <c r="K827" s="11">
        <f>IF($I827&lt;&gt;"SI",0,IFERROR($F827,0))</f>
        <v/>
      </c>
      <c r="L827" s="9">
        <f>IF(COUNTA($A827:$H827)=0,"",IF($J827="OTRO",IFERROR(LOOKUP(2,1/(((LISTS!$H$2:$H$26&lt;&gt;"")*ISNUMBER(SEARCH(LISTS!$H$2:$H$26,$G827)))+((LISTS!$I$2:$I$26&lt;&gt;"")*ISNUMBER(SEARCH(LISTS!$I$2:$I$26,$E827)))),LISTS!$L$2:$L$26),"Concepto DIAN no mapeado a casilla automatica"),IF(LEFT($J827,4)="TOPE","Control automatico DIAN: "&amp;$J827,"Casilla automatica: "&amp;$J827)))</f>
        <v/>
      </c>
    </row>
    <row r="828">
      <c r="A828" s="9" t="n"/>
      <c r="B828" s="9" t="n"/>
      <c r="C828" s="9" t="n"/>
      <c r="D828" s="9" t="n"/>
      <c r="E828" s="9" t="n"/>
      <c r="F828" s="11" t="n"/>
      <c r="G828" s="9" t="n"/>
      <c r="H828" s="9" t="n"/>
      <c r="I828" s="9">
        <f>IF(COUNTA($A828:$H828)=0,"",IF($J828="OTRO","NO","SI"))</f>
        <v/>
      </c>
      <c r="J828" s="9">
        <f>IF(COUNTA($A828:$H828)=0,"",IFERROR(LOOKUP(2,1/(((LISTS!$H$2:$H$26&lt;&gt;"")*ISNUMBER(SEARCH(LISTS!$H$2:$H$26,$G828)))+((LISTS!$I$2:$I$26&lt;&gt;"")*ISNUMBER(SEARCH(LISTS!$I$2:$I$26,$E828)))),LISTS!$K$2:$K$26),"OTRO"))</f>
        <v/>
      </c>
      <c r="K828" s="11">
        <f>IF($I828&lt;&gt;"SI",0,IFERROR($F828,0))</f>
        <v/>
      </c>
      <c r="L828" s="9">
        <f>IF(COUNTA($A828:$H828)=0,"",IF($J828="OTRO",IFERROR(LOOKUP(2,1/(((LISTS!$H$2:$H$26&lt;&gt;"")*ISNUMBER(SEARCH(LISTS!$H$2:$H$26,$G828)))+((LISTS!$I$2:$I$26&lt;&gt;"")*ISNUMBER(SEARCH(LISTS!$I$2:$I$26,$E828)))),LISTS!$L$2:$L$26),"Concepto DIAN no mapeado a casilla automatica"),IF(LEFT($J828,4)="TOPE","Control automatico DIAN: "&amp;$J828,"Casilla automatica: "&amp;$J828)))</f>
        <v/>
      </c>
    </row>
    <row r="829">
      <c r="A829" s="9" t="n"/>
      <c r="B829" s="9" t="n"/>
      <c r="C829" s="9" t="n"/>
      <c r="D829" s="9" t="n"/>
      <c r="E829" s="9" t="n"/>
      <c r="F829" s="11" t="n"/>
      <c r="G829" s="9" t="n"/>
      <c r="H829" s="9" t="n"/>
      <c r="I829" s="9">
        <f>IF(COUNTA($A829:$H829)=0,"",IF($J829="OTRO","NO","SI"))</f>
        <v/>
      </c>
      <c r="J829" s="9">
        <f>IF(COUNTA($A829:$H829)=0,"",IFERROR(LOOKUP(2,1/(((LISTS!$H$2:$H$26&lt;&gt;"")*ISNUMBER(SEARCH(LISTS!$H$2:$H$26,$G829)))+((LISTS!$I$2:$I$26&lt;&gt;"")*ISNUMBER(SEARCH(LISTS!$I$2:$I$26,$E829)))),LISTS!$K$2:$K$26),"OTRO"))</f>
        <v/>
      </c>
      <c r="K829" s="11">
        <f>IF($I829&lt;&gt;"SI",0,IFERROR($F829,0))</f>
        <v/>
      </c>
      <c r="L829" s="9">
        <f>IF(COUNTA($A829:$H829)=0,"",IF($J829="OTRO",IFERROR(LOOKUP(2,1/(((LISTS!$H$2:$H$26&lt;&gt;"")*ISNUMBER(SEARCH(LISTS!$H$2:$H$26,$G829)))+((LISTS!$I$2:$I$26&lt;&gt;"")*ISNUMBER(SEARCH(LISTS!$I$2:$I$26,$E829)))),LISTS!$L$2:$L$26),"Concepto DIAN no mapeado a casilla automatica"),IF(LEFT($J829,4)="TOPE","Control automatico DIAN: "&amp;$J829,"Casilla automatica: "&amp;$J829)))</f>
        <v/>
      </c>
    </row>
    <row r="830">
      <c r="A830" s="9" t="n"/>
      <c r="B830" s="9" t="n"/>
      <c r="C830" s="9" t="n"/>
      <c r="D830" s="9" t="n"/>
      <c r="E830" s="9" t="n"/>
      <c r="F830" s="11" t="n"/>
      <c r="G830" s="9" t="n"/>
      <c r="H830" s="9" t="n"/>
      <c r="I830" s="9">
        <f>IF(COUNTA($A830:$H830)=0,"",IF($J830="OTRO","NO","SI"))</f>
        <v/>
      </c>
      <c r="J830" s="9">
        <f>IF(COUNTA($A830:$H830)=0,"",IFERROR(LOOKUP(2,1/(((LISTS!$H$2:$H$26&lt;&gt;"")*ISNUMBER(SEARCH(LISTS!$H$2:$H$26,$G830)))+((LISTS!$I$2:$I$26&lt;&gt;"")*ISNUMBER(SEARCH(LISTS!$I$2:$I$26,$E830)))),LISTS!$K$2:$K$26),"OTRO"))</f>
        <v/>
      </c>
      <c r="K830" s="11">
        <f>IF($I830&lt;&gt;"SI",0,IFERROR($F830,0))</f>
        <v/>
      </c>
      <c r="L830" s="9">
        <f>IF(COUNTA($A830:$H830)=0,"",IF($J830="OTRO",IFERROR(LOOKUP(2,1/(((LISTS!$H$2:$H$26&lt;&gt;"")*ISNUMBER(SEARCH(LISTS!$H$2:$H$26,$G830)))+((LISTS!$I$2:$I$26&lt;&gt;"")*ISNUMBER(SEARCH(LISTS!$I$2:$I$26,$E830)))),LISTS!$L$2:$L$26),"Concepto DIAN no mapeado a casilla automatica"),IF(LEFT($J830,4)="TOPE","Control automatico DIAN: "&amp;$J830,"Casilla automatica: "&amp;$J830)))</f>
        <v/>
      </c>
    </row>
    <row r="831">
      <c r="A831" s="9" t="n"/>
      <c r="B831" s="9" t="n"/>
      <c r="C831" s="9" t="n"/>
      <c r="D831" s="9" t="n"/>
      <c r="E831" s="9" t="n"/>
      <c r="F831" s="11" t="n"/>
      <c r="G831" s="9" t="n"/>
      <c r="H831" s="9" t="n"/>
      <c r="I831" s="9">
        <f>IF(COUNTA($A831:$H831)=0,"",IF($J831="OTRO","NO","SI"))</f>
        <v/>
      </c>
      <c r="J831" s="9">
        <f>IF(COUNTA($A831:$H831)=0,"",IFERROR(LOOKUP(2,1/(((LISTS!$H$2:$H$26&lt;&gt;"")*ISNUMBER(SEARCH(LISTS!$H$2:$H$26,$G831)))+((LISTS!$I$2:$I$26&lt;&gt;"")*ISNUMBER(SEARCH(LISTS!$I$2:$I$26,$E831)))),LISTS!$K$2:$K$26),"OTRO"))</f>
        <v/>
      </c>
      <c r="K831" s="11">
        <f>IF($I831&lt;&gt;"SI",0,IFERROR($F831,0))</f>
        <v/>
      </c>
      <c r="L831" s="9">
        <f>IF(COUNTA($A831:$H831)=0,"",IF($J831="OTRO",IFERROR(LOOKUP(2,1/(((LISTS!$H$2:$H$26&lt;&gt;"")*ISNUMBER(SEARCH(LISTS!$H$2:$H$26,$G831)))+((LISTS!$I$2:$I$26&lt;&gt;"")*ISNUMBER(SEARCH(LISTS!$I$2:$I$26,$E831)))),LISTS!$L$2:$L$26),"Concepto DIAN no mapeado a casilla automatica"),IF(LEFT($J831,4)="TOPE","Control automatico DIAN: "&amp;$J831,"Casilla automatica: "&amp;$J831)))</f>
        <v/>
      </c>
    </row>
    <row r="832">
      <c r="A832" s="9" t="n"/>
      <c r="B832" s="9" t="n"/>
      <c r="C832" s="9" t="n"/>
      <c r="D832" s="9" t="n"/>
      <c r="E832" s="9" t="n"/>
      <c r="F832" s="11" t="n"/>
      <c r="G832" s="9" t="n"/>
      <c r="H832" s="9" t="n"/>
      <c r="I832" s="9">
        <f>IF(COUNTA($A832:$H832)=0,"",IF($J832="OTRO","NO","SI"))</f>
        <v/>
      </c>
      <c r="J832" s="9">
        <f>IF(COUNTA($A832:$H832)=0,"",IFERROR(LOOKUP(2,1/(((LISTS!$H$2:$H$26&lt;&gt;"")*ISNUMBER(SEARCH(LISTS!$H$2:$H$26,$G832)))+((LISTS!$I$2:$I$26&lt;&gt;"")*ISNUMBER(SEARCH(LISTS!$I$2:$I$26,$E832)))),LISTS!$K$2:$K$26),"OTRO"))</f>
        <v/>
      </c>
      <c r="K832" s="11">
        <f>IF($I832&lt;&gt;"SI",0,IFERROR($F832,0))</f>
        <v/>
      </c>
      <c r="L832" s="9">
        <f>IF(COUNTA($A832:$H832)=0,"",IF($J832="OTRO",IFERROR(LOOKUP(2,1/(((LISTS!$H$2:$H$26&lt;&gt;"")*ISNUMBER(SEARCH(LISTS!$H$2:$H$26,$G832)))+((LISTS!$I$2:$I$26&lt;&gt;"")*ISNUMBER(SEARCH(LISTS!$I$2:$I$26,$E832)))),LISTS!$L$2:$L$26),"Concepto DIAN no mapeado a casilla automatica"),IF(LEFT($J832,4)="TOPE","Control automatico DIAN: "&amp;$J832,"Casilla automatica: "&amp;$J832)))</f>
        <v/>
      </c>
    </row>
    <row r="833">
      <c r="A833" s="9" t="n"/>
      <c r="B833" s="9" t="n"/>
      <c r="C833" s="9" t="n"/>
      <c r="D833" s="9" t="n"/>
      <c r="E833" s="9" t="n"/>
      <c r="F833" s="11" t="n"/>
      <c r="G833" s="9" t="n"/>
      <c r="H833" s="9" t="n"/>
      <c r="I833" s="9">
        <f>IF(COUNTA($A833:$H833)=0,"",IF($J833="OTRO","NO","SI"))</f>
        <v/>
      </c>
      <c r="J833" s="9">
        <f>IF(COUNTA($A833:$H833)=0,"",IFERROR(LOOKUP(2,1/(((LISTS!$H$2:$H$26&lt;&gt;"")*ISNUMBER(SEARCH(LISTS!$H$2:$H$26,$G833)))+((LISTS!$I$2:$I$26&lt;&gt;"")*ISNUMBER(SEARCH(LISTS!$I$2:$I$26,$E833)))),LISTS!$K$2:$K$26),"OTRO"))</f>
        <v/>
      </c>
      <c r="K833" s="11">
        <f>IF($I833&lt;&gt;"SI",0,IFERROR($F833,0))</f>
        <v/>
      </c>
      <c r="L833" s="9">
        <f>IF(COUNTA($A833:$H833)=0,"",IF($J833="OTRO",IFERROR(LOOKUP(2,1/(((LISTS!$H$2:$H$26&lt;&gt;"")*ISNUMBER(SEARCH(LISTS!$H$2:$H$26,$G833)))+((LISTS!$I$2:$I$26&lt;&gt;"")*ISNUMBER(SEARCH(LISTS!$I$2:$I$26,$E833)))),LISTS!$L$2:$L$26),"Concepto DIAN no mapeado a casilla automatica"),IF(LEFT($J833,4)="TOPE","Control automatico DIAN: "&amp;$J833,"Casilla automatica: "&amp;$J833)))</f>
        <v/>
      </c>
    </row>
    <row r="834">
      <c r="A834" s="9" t="n"/>
      <c r="B834" s="9" t="n"/>
      <c r="C834" s="9" t="n"/>
      <c r="D834" s="9" t="n"/>
      <c r="E834" s="9" t="n"/>
      <c r="F834" s="11" t="n"/>
      <c r="G834" s="9" t="n"/>
      <c r="H834" s="9" t="n"/>
      <c r="I834" s="9">
        <f>IF(COUNTA($A834:$H834)=0,"",IF($J834="OTRO","NO","SI"))</f>
        <v/>
      </c>
      <c r="J834" s="9">
        <f>IF(COUNTA($A834:$H834)=0,"",IFERROR(LOOKUP(2,1/(((LISTS!$H$2:$H$26&lt;&gt;"")*ISNUMBER(SEARCH(LISTS!$H$2:$H$26,$G834)))+((LISTS!$I$2:$I$26&lt;&gt;"")*ISNUMBER(SEARCH(LISTS!$I$2:$I$26,$E834)))),LISTS!$K$2:$K$26),"OTRO"))</f>
        <v/>
      </c>
      <c r="K834" s="11">
        <f>IF($I834&lt;&gt;"SI",0,IFERROR($F834,0))</f>
        <v/>
      </c>
      <c r="L834" s="9">
        <f>IF(COUNTA($A834:$H834)=0,"",IF($J834="OTRO",IFERROR(LOOKUP(2,1/(((LISTS!$H$2:$H$26&lt;&gt;"")*ISNUMBER(SEARCH(LISTS!$H$2:$H$26,$G834)))+((LISTS!$I$2:$I$26&lt;&gt;"")*ISNUMBER(SEARCH(LISTS!$I$2:$I$26,$E834)))),LISTS!$L$2:$L$26),"Concepto DIAN no mapeado a casilla automatica"),IF(LEFT($J834,4)="TOPE","Control automatico DIAN: "&amp;$J834,"Casilla automatica: "&amp;$J834)))</f>
        <v/>
      </c>
    </row>
    <row r="835">
      <c r="A835" s="9" t="n"/>
      <c r="B835" s="9" t="n"/>
      <c r="C835" s="9" t="n"/>
      <c r="D835" s="9" t="n"/>
      <c r="E835" s="9" t="n"/>
      <c r="F835" s="11" t="n"/>
      <c r="G835" s="9" t="n"/>
      <c r="H835" s="9" t="n"/>
      <c r="I835" s="9">
        <f>IF(COUNTA($A835:$H835)=0,"",IF($J835="OTRO","NO","SI"))</f>
        <v/>
      </c>
      <c r="J835" s="9">
        <f>IF(COUNTA($A835:$H835)=0,"",IFERROR(LOOKUP(2,1/(((LISTS!$H$2:$H$26&lt;&gt;"")*ISNUMBER(SEARCH(LISTS!$H$2:$H$26,$G835)))+((LISTS!$I$2:$I$26&lt;&gt;"")*ISNUMBER(SEARCH(LISTS!$I$2:$I$26,$E835)))),LISTS!$K$2:$K$26),"OTRO"))</f>
        <v/>
      </c>
      <c r="K835" s="11">
        <f>IF($I835&lt;&gt;"SI",0,IFERROR($F835,0))</f>
        <v/>
      </c>
      <c r="L835" s="9">
        <f>IF(COUNTA($A835:$H835)=0,"",IF($J835="OTRO",IFERROR(LOOKUP(2,1/(((LISTS!$H$2:$H$26&lt;&gt;"")*ISNUMBER(SEARCH(LISTS!$H$2:$H$26,$G835)))+((LISTS!$I$2:$I$26&lt;&gt;"")*ISNUMBER(SEARCH(LISTS!$I$2:$I$26,$E835)))),LISTS!$L$2:$L$26),"Concepto DIAN no mapeado a casilla automatica"),IF(LEFT($J835,4)="TOPE","Control automatico DIAN: "&amp;$J835,"Casilla automatica: "&amp;$J835)))</f>
        <v/>
      </c>
    </row>
    <row r="836">
      <c r="A836" s="9" t="n"/>
      <c r="B836" s="9" t="n"/>
      <c r="C836" s="9" t="n"/>
      <c r="D836" s="9" t="n"/>
      <c r="E836" s="9" t="n"/>
      <c r="F836" s="11" t="n"/>
      <c r="G836" s="9" t="n"/>
      <c r="H836" s="9" t="n"/>
      <c r="I836" s="9">
        <f>IF(COUNTA($A836:$H836)=0,"",IF($J836="OTRO","NO","SI"))</f>
        <v/>
      </c>
      <c r="J836" s="9">
        <f>IF(COUNTA($A836:$H836)=0,"",IFERROR(LOOKUP(2,1/(((LISTS!$H$2:$H$26&lt;&gt;"")*ISNUMBER(SEARCH(LISTS!$H$2:$H$26,$G836)))+((LISTS!$I$2:$I$26&lt;&gt;"")*ISNUMBER(SEARCH(LISTS!$I$2:$I$26,$E836)))),LISTS!$K$2:$K$26),"OTRO"))</f>
        <v/>
      </c>
      <c r="K836" s="11">
        <f>IF($I836&lt;&gt;"SI",0,IFERROR($F836,0))</f>
        <v/>
      </c>
      <c r="L836" s="9">
        <f>IF(COUNTA($A836:$H836)=0,"",IF($J836="OTRO",IFERROR(LOOKUP(2,1/(((LISTS!$H$2:$H$26&lt;&gt;"")*ISNUMBER(SEARCH(LISTS!$H$2:$H$26,$G836)))+((LISTS!$I$2:$I$26&lt;&gt;"")*ISNUMBER(SEARCH(LISTS!$I$2:$I$26,$E836)))),LISTS!$L$2:$L$26),"Concepto DIAN no mapeado a casilla automatica"),IF(LEFT($J836,4)="TOPE","Control automatico DIAN: "&amp;$J836,"Casilla automatica: "&amp;$J836)))</f>
        <v/>
      </c>
    </row>
    <row r="837">
      <c r="A837" s="9" t="n"/>
      <c r="B837" s="9" t="n"/>
      <c r="C837" s="9" t="n"/>
      <c r="D837" s="9" t="n"/>
      <c r="E837" s="9" t="n"/>
      <c r="F837" s="11" t="n"/>
      <c r="G837" s="9" t="n"/>
      <c r="H837" s="9" t="n"/>
      <c r="I837" s="9">
        <f>IF(COUNTA($A837:$H837)=0,"",IF($J837="OTRO","NO","SI"))</f>
        <v/>
      </c>
      <c r="J837" s="9">
        <f>IF(COUNTA($A837:$H837)=0,"",IFERROR(LOOKUP(2,1/(((LISTS!$H$2:$H$26&lt;&gt;"")*ISNUMBER(SEARCH(LISTS!$H$2:$H$26,$G837)))+((LISTS!$I$2:$I$26&lt;&gt;"")*ISNUMBER(SEARCH(LISTS!$I$2:$I$26,$E837)))),LISTS!$K$2:$K$26),"OTRO"))</f>
        <v/>
      </c>
      <c r="K837" s="11">
        <f>IF($I837&lt;&gt;"SI",0,IFERROR($F837,0))</f>
        <v/>
      </c>
      <c r="L837" s="9">
        <f>IF(COUNTA($A837:$H837)=0,"",IF($J837="OTRO",IFERROR(LOOKUP(2,1/(((LISTS!$H$2:$H$26&lt;&gt;"")*ISNUMBER(SEARCH(LISTS!$H$2:$H$26,$G837)))+((LISTS!$I$2:$I$26&lt;&gt;"")*ISNUMBER(SEARCH(LISTS!$I$2:$I$26,$E837)))),LISTS!$L$2:$L$26),"Concepto DIAN no mapeado a casilla automatica"),IF(LEFT($J837,4)="TOPE","Control automatico DIAN: "&amp;$J837,"Casilla automatica: "&amp;$J837)))</f>
        <v/>
      </c>
    </row>
    <row r="838">
      <c r="A838" s="9" t="n"/>
      <c r="B838" s="9" t="n"/>
      <c r="C838" s="9" t="n"/>
      <c r="D838" s="9" t="n"/>
      <c r="E838" s="9" t="n"/>
      <c r="F838" s="11" t="n"/>
      <c r="G838" s="9" t="n"/>
      <c r="H838" s="9" t="n"/>
      <c r="I838" s="9">
        <f>IF(COUNTA($A838:$H838)=0,"",IF($J838="OTRO","NO","SI"))</f>
        <v/>
      </c>
      <c r="J838" s="9">
        <f>IF(COUNTA($A838:$H838)=0,"",IFERROR(LOOKUP(2,1/(((LISTS!$H$2:$H$26&lt;&gt;"")*ISNUMBER(SEARCH(LISTS!$H$2:$H$26,$G838)))+((LISTS!$I$2:$I$26&lt;&gt;"")*ISNUMBER(SEARCH(LISTS!$I$2:$I$26,$E838)))),LISTS!$K$2:$K$26),"OTRO"))</f>
        <v/>
      </c>
      <c r="K838" s="11">
        <f>IF($I838&lt;&gt;"SI",0,IFERROR($F838,0))</f>
        <v/>
      </c>
      <c r="L838" s="9">
        <f>IF(COUNTA($A838:$H838)=0,"",IF($J838="OTRO",IFERROR(LOOKUP(2,1/(((LISTS!$H$2:$H$26&lt;&gt;"")*ISNUMBER(SEARCH(LISTS!$H$2:$H$26,$G838)))+((LISTS!$I$2:$I$26&lt;&gt;"")*ISNUMBER(SEARCH(LISTS!$I$2:$I$26,$E838)))),LISTS!$L$2:$L$26),"Concepto DIAN no mapeado a casilla automatica"),IF(LEFT($J838,4)="TOPE","Control automatico DIAN: "&amp;$J838,"Casilla automatica: "&amp;$J838)))</f>
        <v/>
      </c>
    </row>
    <row r="839">
      <c r="A839" s="9" t="n"/>
      <c r="B839" s="9" t="n"/>
      <c r="C839" s="9" t="n"/>
      <c r="D839" s="9" t="n"/>
      <c r="E839" s="9" t="n"/>
      <c r="F839" s="11" t="n"/>
      <c r="G839" s="9" t="n"/>
      <c r="H839" s="9" t="n"/>
      <c r="I839" s="9">
        <f>IF(COUNTA($A839:$H839)=0,"",IF($J839="OTRO","NO","SI"))</f>
        <v/>
      </c>
      <c r="J839" s="9">
        <f>IF(COUNTA($A839:$H839)=0,"",IFERROR(LOOKUP(2,1/(((LISTS!$H$2:$H$26&lt;&gt;"")*ISNUMBER(SEARCH(LISTS!$H$2:$H$26,$G839)))+((LISTS!$I$2:$I$26&lt;&gt;"")*ISNUMBER(SEARCH(LISTS!$I$2:$I$26,$E839)))),LISTS!$K$2:$K$26),"OTRO"))</f>
        <v/>
      </c>
      <c r="K839" s="11">
        <f>IF($I839&lt;&gt;"SI",0,IFERROR($F839,0))</f>
        <v/>
      </c>
      <c r="L839" s="9">
        <f>IF(COUNTA($A839:$H839)=0,"",IF($J839="OTRO",IFERROR(LOOKUP(2,1/(((LISTS!$H$2:$H$26&lt;&gt;"")*ISNUMBER(SEARCH(LISTS!$H$2:$H$26,$G839)))+((LISTS!$I$2:$I$26&lt;&gt;"")*ISNUMBER(SEARCH(LISTS!$I$2:$I$26,$E839)))),LISTS!$L$2:$L$26),"Concepto DIAN no mapeado a casilla automatica"),IF(LEFT($J839,4)="TOPE","Control automatico DIAN: "&amp;$J839,"Casilla automatica: "&amp;$J839)))</f>
        <v/>
      </c>
    </row>
    <row r="840">
      <c r="A840" s="9" t="n"/>
      <c r="B840" s="9" t="n"/>
      <c r="C840" s="9" t="n"/>
      <c r="D840" s="9" t="n"/>
      <c r="E840" s="9" t="n"/>
      <c r="F840" s="11" t="n"/>
      <c r="G840" s="9" t="n"/>
      <c r="H840" s="9" t="n"/>
      <c r="I840" s="9">
        <f>IF(COUNTA($A840:$H840)=0,"",IF($J840="OTRO","NO","SI"))</f>
        <v/>
      </c>
      <c r="J840" s="9">
        <f>IF(COUNTA($A840:$H840)=0,"",IFERROR(LOOKUP(2,1/(((LISTS!$H$2:$H$26&lt;&gt;"")*ISNUMBER(SEARCH(LISTS!$H$2:$H$26,$G840)))+((LISTS!$I$2:$I$26&lt;&gt;"")*ISNUMBER(SEARCH(LISTS!$I$2:$I$26,$E840)))),LISTS!$K$2:$K$26),"OTRO"))</f>
        <v/>
      </c>
      <c r="K840" s="11">
        <f>IF($I840&lt;&gt;"SI",0,IFERROR($F840,0))</f>
        <v/>
      </c>
      <c r="L840" s="9">
        <f>IF(COUNTA($A840:$H840)=0,"",IF($J840="OTRO",IFERROR(LOOKUP(2,1/(((LISTS!$H$2:$H$26&lt;&gt;"")*ISNUMBER(SEARCH(LISTS!$H$2:$H$26,$G840)))+((LISTS!$I$2:$I$26&lt;&gt;"")*ISNUMBER(SEARCH(LISTS!$I$2:$I$26,$E840)))),LISTS!$L$2:$L$26),"Concepto DIAN no mapeado a casilla automatica"),IF(LEFT($J840,4)="TOPE","Control automatico DIAN: "&amp;$J840,"Casilla automatica: "&amp;$J840)))</f>
        <v/>
      </c>
    </row>
    <row r="841">
      <c r="A841" s="9" t="n"/>
      <c r="B841" s="9" t="n"/>
      <c r="C841" s="9" t="n"/>
      <c r="D841" s="9" t="n"/>
      <c r="E841" s="9" t="n"/>
      <c r="F841" s="11" t="n"/>
      <c r="G841" s="9" t="n"/>
      <c r="H841" s="9" t="n"/>
      <c r="I841" s="9">
        <f>IF(COUNTA($A841:$H841)=0,"",IF($J841="OTRO","NO","SI"))</f>
        <v/>
      </c>
      <c r="J841" s="9">
        <f>IF(COUNTA($A841:$H841)=0,"",IFERROR(LOOKUP(2,1/(((LISTS!$H$2:$H$26&lt;&gt;"")*ISNUMBER(SEARCH(LISTS!$H$2:$H$26,$G841)))+((LISTS!$I$2:$I$26&lt;&gt;"")*ISNUMBER(SEARCH(LISTS!$I$2:$I$26,$E841)))),LISTS!$K$2:$K$26),"OTRO"))</f>
        <v/>
      </c>
      <c r="K841" s="11">
        <f>IF($I841&lt;&gt;"SI",0,IFERROR($F841,0))</f>
        <v/>
      </c>
      <c r="L841" s="9">
        <f>IF(COUNTA($A841:$H841)=0,"",IF($J841="OTRO",IFERROR(LOOKUP(2,1/(((LISTS!$H$2:$H$26&lt;&gt;"")*ISNUMBER(SEARCH(LISTS!$H$2:$H$26,$G841)))+((LISTS!$I$2:$I$26&lt;&gt;"")*ISNUMBER(SEARCH(LISTS!$I$2:$I$26,$E841)))),LISTS!$L$2:$L$26),"Concepto DIAN no mapeado a casilla automatica"),IF(LEFT($J841,4)="TOPE","Control automatico DIAN: "&amp;$J841,"Casilla automatica: "&amp;$J841)))</f>
        <v/>
      </c>
    </row>
    <row r="842">
      <c r="A842" s="9" t="n"/>
      <c r="B842" s="9" t="n"/>
      <c r="C842" s="9" t="n"/>
      <c r="D842" s="9" t="n"/>
      <c r="E842" s="9" t="n"/>
      <c r="F842" s="11" t="n"/>
      <c r="G842" s="9" t="n"/>
      <c r="H842" s="9" t="n"/>
      <c r="I842" s="9">
        <f>IF(COUNTA($A842:$H842)=0,"",IF($J842="OTRO","NO","SI"))</f>
        <v/>
      </c>
      <c r="J842" s="9">
        <f>IF(COUNTA($A842:$H842)=0,"",IFERROR(LOOKUP(2,1/(((LISTS!$H$2:$H$26&lt;&gt;"")*ISNUMBER(SEARCH(LISTS!$H$2:$H$26,$G842)))+((LISTS!$I$2:$I$26&lt;&gt;"")*ISNUMBER(SEARCH(LISTS!$I$2:$I$26,$E842)))),LISTS!$K$2:$K$26),"OTRO"))</f>
        <v/>
      </c>
      <c r="K842" s="11">
        <f>IF($I842&lt;&gt;"SI",0,IFERROR($F842,0))</f>
        <v/>
      </c>
      <c r="L842" s="9">
        <f>IF(COUNTA($A842:$H842)=0,"",IF($J842="OTRO",IFERROR(LOOKUP(2,1/(((LISTS!$H$2:$H$26&lt;&gt;"")*ISNUMBER(SEARCH(LISTS!$H$2:$H$26,$G842)))+((LISTS!$I$2:$I$26&lt;&gt;"")*ISNUMBER(SEARCH(LISTS!$I$2:$I$26,$E842)))),LISTS!$L$2:$L$26),"Concepto DIAN no mapeado a casilla automatica"),IF(LEFT($J842,4)="TOPE","Control automatico DIAN: "&amp;$J842,"Casilla automatica: "&amp;$J842)))</f>
        <v/>
      </c>
    </row>
    <row r="843">
      <c r="A843" s="9" t="n"/>
      <c r="B843" s="9" t="n"/>
      <c r="C843" s="9" t="n"/>
      <c r="D843" s="9" t="n"/>
      <c r="E843" s="9" t="n"/>
      <c r="F843" s="11" t="n"/>
      <c r="G843" s="9" t="n"/>
      <c r="H843" s="9" t="n"/>
      <c r="I843" s="9">
        <f>IF(COUNTA($A843:$H843)=0,"",IF($J843="OTRO","NO","SI"))</f>
        <v/>
      </c>
      <c r="J843" s="9">
        <f>IF(COUNTA($A843:$H843)=0,"",IFERROR(LOOKUP(2,1/(((LISTS!$H$2:$H$26&lt;&gt;"")*ISNUMBER(SEARCH(LISTS!$H$2:$H$26,$G843)))+((LISTS!$I$2:$I$26&lt;&gt;"")*ISNUMBER(SEARCH(LISTS!$I$2:$I$26,$E843)))),LISTS!$K$2:$K$26),"OTRO"))</f>
        <v/>
      </c>
      <c r="K843" s="11">
        <f>IF($I843&lt;&gt;"SI",0,IFERROR($F843,0))</f>
        <v/>
      </c>
      <c r="L843" s="9">
        <f>IF(COUNTA($A843:$H843)=0,"",IF($J843="OTRO",IFERROR(LOOKUP(2,1/(((LISTS!$H$2:$H$26&lt;&gt;"")*ISNUMBER(SEARCH(LISTS!$H$2:$H$26,$G843)))+((LISTS!$I$2:$I$26&lt;&gt;"")*ISNUMBER(SEARCH(LISTS!$I$2:$I$26,$E843)))),LISTS!$L$2:$L$26),"Concepto DIAN no mapeado a casilla automatica"),IF(LEFT($J843,4)="TOPE","Control automatico DIAN: "&amp;$J843,"Casilla automatica: "&amp;$J843)))</f>
        <v/>
      </c>
    </row>
    <row r="844">
      <c r="A844" s="9" t="n"/>
      <c r="B844" s="9" t="n"/>
      <c r="C844" s="9" t="n"/>
      <c r="D844" s="9" t="n"/>
      <c r="E844" s="9" t="n"/>
      <c r="F844" s="11" t="n"/>
      <c r="G844" s="9" t="n"/>
      <c r="H844" s="9" t="n"/>
      <c r="I844" s="9">
        <f>IF(COUNTA($A844:$H844)=0,"",IF($J844="OTRO","NO","SI"))</f>
        <v/>
      </c>
      <c r="J844" s="9">
        <f>IF(COUNTA($A844:$H844)=0,"",IFERROR(LOOKUP(2,1/(((LISTS!$H$2:$H$26&lt;&gt;"")*ISNUMBER(SEARCH(LISTS!$H$2:$H$26,$G844)))+((LISTS!$I$2:$I$26&lt;&gt;"")*ISNUMBER(SEARCH(LISTS!$I$2:$I$26,$E844)))),LISTS!$K$2:$K$26),"OTRO"))</f>
        <v/>
      </c>
      <c r="K844" s="11">
        <f>IF($I844&lt;&gt;"SI",0,IFERROR($F844,0))</f>
        <v/>
      </c>
      <c r="L844" s="9">
        <f>IF(COUNTA($A844:$H844)=0,"",IF($J844="OTRO",IFERROR(LOOKUP(2,1/(((LISTS!$H$2:$H$26&lt;&gt;"")*ISNUMBER(SEARCH(LISTS!$H$2:$H$26,$G844)))+((LISTS!$I$2:$I$26&lt;&gt;"")*ISNUMBER(SEARCH(LISTS!$I$2:$I$26,$E844)))),LISTS!$L$2:$L$26),"Concepto DIAN no mapeado a casilla automatica"),IF(LEFT($J844,4)="TOPE","Control automatico DIAN: "&amp;$J844,"Casilla automatica: "&amp;$J844)))</f>
        <v/>
      </c>
    </row>
    <row r="845">
      <c r="A845" s="9" t="n"/>
      <c r="B845" s="9" t="n"/>
      <c r="C845" s="9" t="n"/>
      <c r="D845" s="9" t="n"/>
      <c r="E845" s="9" t="n"/>
      <c r="F845" s="11" t="n"/>
      <c r="G845" s="9" t="n"/>
      <c r="H845" s="9" t="n"/>
      <c r="I845" s="9">
        <f>IF(COUNTA($A845:$H845)=0,"",IF($J845="OTRO","NO","SI"))</f>
        <v/>
      </c>
      <c r="J845" s="9">
        <f>IF(COUNTA($A845:$H845)=0,"",IFERROR(LOOKUP(2,1/(((LISTS!$H$2:$H$26&lt;&gt;"")*ISNUMBER(SEARCH(LISTS!$H$2:$H$26,$G845)))+((LISTS!$I$2:$I$26&lt;&gt;"")*ISNUMBER(SEARCH(LISTS!$I$2:$I$26,$E845)))),LISTS!$K$2:$K$26),"OTRO"))</f>
        <v/>
      </c>
      <c r="K845" s="11">
        <f>IF($I845&lt;&gt;"SI",0,IFERROR($F845,0))</f>
        <v/>
      </c>
      <c r="L845" s="9">
        <f>IF(COUNTA($A845:$H845)=0,"",IF($J845="OTRO",IFERROR(LOOKUP(2,1/(((LISTS!$H$2:$H$26&lt;&gt;"")*ISNUMBER(SEARCH(LISTS!$H$2:$H$26,$G845)))+((LISTS!$I$2:$I$26&lt;&gt;"")*ISNUMBER(SEARCH(LISTS!$I$2:$I$26,$E845)))),LISTS!$L$2:$L$26),"Concepto DIAN no mapeado a casilla automatica"),IF(LEFT($J845,4)="TOPE","Control automatico DIAN: "&amp;$J845,"Casilla automatica: "&amp;$J845)))</f>
        <v/>
      </c>
    </row>
    <row r="846">
      <c r="A846" s="9" t="n"/>
      <c r="B846" s="9" t="n"/>
      <c r="C846" s="9" t="n"/>
      <c r="D846" s="9" t="n"/>
      <c r="E846" s="9" t="n"/>
      <c r="F846" s="11" t="n"/>
      <c r="G846" s="9" t="n"/>
      <c r="H846" s="9" t="n"/>
      <c r="I846" s="9">
        <f>IF(COUNTA($A846:$H846)=0,"",IF($J846="OTRO","NO","SI"))</f>
        <v/>
      </c>
      <c r="J846" s="9">
        <f>IF(COUNTA($A846:$H846)=0,"",IFERROR(LOOKUP(2,1/(((LISTS!$H$2:$H$26&lt;&gt;"")*ISNUMBER(SEARCH(LISTS!$H$2:$H$26,$G846)))+((LISTS!$I$2:$I$26&lt;&gt;"")*ISNUMBER(SEARCH(LISTS!$I$2:$I$26,$E846)))),LISTS!$K$2:$K$26),"OTRO"))</f>
        <v/>
      </c>
      <c r="K846" s="11">
        <f>IF($I846&lt;&gt;"SI",0,IFERROR($F846,0))</f>
        <v/>
      </c>
      <c r="L846" s="9">
        <f>IF(COUNTA($A846:$H846)=0,"",IF($J846="OTRO",IFERROR(LOOKUP(2,1/(((LISTS!$H$2:$H$26&lt;&gt;"")*ISNUMBER(SEARCH(LISTS!$H$2:$H$26,$G846)))+((LISTS!$I$2:$I$26&lt;&gt;"")*ISNUMBER(SEARCH(LISTS!$I$2:$I$26,$E846)))),LISTS!$L$2:$L$26),"Concepto DIAN no mapeado a casilla automatica"),IF(LEFT($J846,4)="TOPE","Control automatico DIAN: "&amp;$J846,"Casilla automatica: "&amp;$J846)))</f>
        <v/>
      </c>
    </row>
    <row r="847">
      <c r="A847" s="9" t="n"/>
      <c r="B847" s="9" t="n"/>
      <c r="C847" s="9" t="n"/>
      <c r="D847" s="9" t="n"/>
      <c r="E847" s="9" t="n"/>
      <c r="F847" s="11" t="n"/>
      <c r="G847" s="9" t="n"/>
      <c r="H847" s="9" t="n"/>
      <c r="I847" s="9">
        <f>IF(COUNTA($A847:$H847)=0,"",IF($J847="OTRO","NO","SI"))</f>
        <v/>
      </c>
      <c r="J847" s="9">
        <f>IF(COUNTA($A847:$H847)=0,"",IFERROR(LOOKUP(2,1/(((LISTS!$H$2:$H$26&lt;&gt;"")*ISNUMBER(SEARCH(LISTS!$H$2:$H$26,$G847)))+((LISTS!$I$2:$I$26&lt;&gt;"")*ISNUMBER(SEARCH(LISTS!$I$2:$I$26,$E847)))),LISTS!$K$2:$K$26),"OTRO"))</f>
        <v/>
      </c>
      <c r="K847" s="11">
        <f>IF($I847&lt;&gt;"SI",0,IFERROR($F847,0))</f>
        <v/>
      </c>
      <c r="L847" s="9">
        <f>IF(COUNTA($A847:$H847)=0,"",IF($J847="OTRO",IFERROR(LOOKUP(2,1/(((LISTS!$H$2:$H$26&lt;&gt;"")*ISNUMBER(SEARCH(LISTS!$H$2:$H$26,$G847)))+((LISTS!$I$2:$I$26&lt;&gt;"")*ISNUMBER(SEARCH(LISTS!$I$2:$I$26,$E847)))),LISTS!$L$2:$L$26),"Concepto DIAN no mapeado a casilla automatica"),IF(LEFT($J847,4)="TOPE","Control automatico DIAN: "&amp;$J847,"Casilla automatica: "&amp;$J847)))</f>
        <v/>
      </c>
    </row>
    <row r="848">
      <c r="A848" s="9" t="n"/>
      <c r="B848" s="9" t="n"/>
      <c r="C848" s="9" t="n"/>
      <c r="D848" s="9" t="n"/>
      <c r="E848" s="9" t="n"/>
      <c r="F848" s="11" t="n"/>
      <c r="G848" s="9" t="n"/>
      <c r="H848" s="9" t="n"/>
      <c r="I848" s="9">
        <f>IF(COUNTA($A848:$H848)=0,"",IF($J848="OTRO","NO","SI"))</f>
        <v/>
      </c>
      <c r="J848" s="9">
        <f>IF(COUNTA($A848:$H848)=0,"",IFERROR(LOOKUP(2,1/(((LISTS!$H$2:$H$26&lt;&gt;"")*ISNUMBER(SEARCH(LISTS!$H$2:$H$26,$G848)))+((LISTS!$I$2:$I$26&lt;&gt;"")*ISNUMBER(SEARCH(LISTS!$I$2:$I$26,$E848)))),LISTS!$K$2:$K$26),"OTRO"))</f>
        <v/>
      </c>
      <c r="K848" s="11">
        <f>IF($I848&lt;&gt;"SI",0,IFERROR($F848,0))</f>
        <v/>
      </c>
      <c r="L848" s="9">
        <f>IF(COUNTA($A848:$H848)=0,"",IF($J848="OTRO",IFERROR(LOOKUP(2,1/(((LISTS!$H$2:$H$26&lt;&gt;"")*ISNUMBER(SEARCH(LISTS!$H$2:$H$26,$G848)))+((LISTS!$I$2:$I$26&lt;&gt;"")*ISNUMBER(SEARCH(LISTS!$I$2:$I$26,$E848)))),LISTS!$L$2:$L$26),"Concepto DIAN no mapeado a casilla automatica"),IF(LEFT($J848,4)="TOPE","Control automatico DIAN: "&amp;$J848,"Casilla automatica: "&amp;$J848)))</f>
        <v/>
      </c>
    </row>
    <row r="849">
      <c r="A849" s="9" t="n"/>
      <c r="B849" s="9" t="n"/>
      <c r="C849" s="9" t="n"/>
      <c r="D849" s="9" t="n"/>
      <c r="E849" s="9" t="n"/>
      <c r="F849" s="11" t="n"/>
      <c r="G849" s="9" t="n"/>
      <c r="H849" s="9" t="n"/>
      <c r="I849" s="9">
        <f>IF(COUNTA($A849:$H849)=0,"",IF($J849="OTRO","NO","SI"))</f>
        <v/>
      </c>
      <c r="J849" s="9">
        <f>IF(COUNTA($A849:$H849)=0,"",IFERROR(LOOKUP(2,1/(((LISTS!$H$2:$H$26&lt;&gt;"")*ISNUMBER(SEARCH(LISTS!$H$2:$H$26,$G849)))+((LISTS!$I$2:$I$26&lt;&gt;"")*ISNUMBER(SEARCH(LISTS!$I$2:$I$26,$E849)))),LISTS!$K$2:$K$26),"OTRO"))</f>
        <v/>
      </c>
      <c r="K849" s="11">
        <f>IF($I849&lt;&gt;"SI",0,IFERROR($F849,0))</f>
        <v/>
      </c>
      <c r="L849" s="9">
        <f>IF(COUNTA($A849:$H849)=0,"",IF($J849="OTRO",IFERROR(LOOKUP(2,1/(((LISTS!$H$2:$H$26&lt;&gt;"")*ISNUMBER(SEARCH(LISTS!$H$2:$H$26,$G849)))+((LISTS!$I$2:$I$26&lt;&gt;"")*ISNUMBER(SEARCH(LISTS!$I$2:$I$26,$E849)))),LISTS!$L$2:$L$26),"Concepto DIAN no mapeado a casilla automatica"),IF(LEFT($J849,4)="TOPE","Control automatico DIAN: "&amp;$J849,"Casilla automatica: "&amp;$J849)))</f>
        <v/>
      </c>
    </row>
    <row r="850">
      <c r="A850" s="9" t="n"/>
      <c r="B850" s="9" t="n"/>
      <c r="C850" s="9" t="n"/>
      <c r="D850" s="9" t="n"/>
      <c r="E850" s="9" t="n"/>
      <c r="F850" s="11" t="n"/>
      <c r="G850" s="9" t="n"/>
      <c r="H850" s="9" t="n"/>
      <c r="I850" s="9">
        <f>IF(COUNTA($A850:$H850)=0,"",IF($J850="OTRO","NO","SI"))</f>
        <v/>
      </c>
      <c r="J850" s="9">
        <f>IF(COUNTA($A850:$H850)=0,"",IFERROR(LOOKUP(2,1/(((LISTS!$H$2:$H$26&lt;&gt;"")*ISNUMBER(SEARCH(LISTS!$H$2:$H$26,$G850)))+((LISTS!$I$2:$I$26&lt;&gt;"")*ISNUMBER(SEARCH(LISTS!$I$2:$I$26,$E850)))),LISTS!$K$2:$K$26),"OTRO"))</f>
        <v/>
      </c>
      <c r="K850" s="11">
        <f>IF($I850&lt;&gt;"SI",0,IFERROR($F850,0))</f>
        <v/>
      </c>
      <c r="L850" s="9">
        <f>IF(COUNTA($A850:$H850)=0,"",IF($J850="OTRO",IFERROR(LOOKUP(2,1/(((LISTS!$H$2:$H$26&lt;&gt;"")*ISNUMBER(SEARCH(LISTS!$H$2:$H$26,$G850)))+((LISTS!$I$2:$I$26&lt;&gt;"")*ISNUMBER(SEARCH(LISTS!$I$2:$I$26,$E850)))),LISTS!$L$2:$L$26),"Concepto DIAN no mapeado a casilla automatica"),IF(LEFT($J850,4)="TOPE","Control automatico DIAN: "&amp;$J850,"Casilla automatica: "&amp;$J850)))</f>
        <v/>
      </c>
    </row>
    <row r="851">
      <c r="A851" s="9" t="n"/>
      <c r="B851" s="9" t="n"/>
      <c r="C851" s="9" t="n"/>
      <c r="D851" s="9" t="n"/>
      <c r="E851" s="9" t="n"/>
      <c r="F851" s="11" t="n"/>
      <c r="G851" s="9" t="n"/>
      <c r="H851" s="9" t="n"/>
      <c r="I851" s="9">
        <f>IF(COUNTA($A851:$H851)=0,"",IF($J851="OTRO","NO","SI"))</f>
        <v/>
      </c>
      <c r="J851" s="9">
        <f>IF(COUNTA($A851:$H851)=0,"",IFERROR(LOOKUP(2,1/(((LISTS!$H$2:$H$26&lt;&gt;"")*ISNUMBER(SEARCH(LISTS!$H$2:$H$26,$G851)))+((LISTS!$I$2:$I$26&lt;&gt;"")*ISNUMBER(SEARCH(LISTS!$I$2:$I$26,$E851)))),LISTS!$K$2:$K$26),"OTRO"))</f>
        <v/>
      </c>
      <c r="K851" s="11">
        <f>IF($I851&lt;&gt;"SI",0,IFERROR($F851,0))</f>
        <v/>
      </c>
      <c r="L851" s="9">
        <f>IF(COUNTA($A851:$H851)=0,"",IF($J851="OTRO",IFERROR(LOOKUP(2,1/(((LISTS!$H$2:$H$26&lt;&gt;"")*ISNUMBER(SEARCH(LISTS!$H$2:$H$26,$G851)))+((LISTS!$I$2:$I$26&lt;&gt;"")*ISNUMBER(SEARCH(LISTS!$I$2:$I$26,$E851)))),LISTS!$L$2:$L$26),"Concepto DIAN no mapeado a casilla automatica"),IF(LEFT($J851,4)="TOPE","Control automatico DIAN: "&amp;$J851,"Casilla automatica: "&amp;$J851)))</f>
        <v/>
      </c>
    </row>
    <row r="852">
      <c r="A852" s="9" t="n"/>
      <c r="B852" s="9" t="n"/>
      <c r="C852" s="9" t="n"/>
      <c r="D852" s="9" t="n"/>
      <c r="E852" s="9" t="n"/>
      <c r="F852" s="11" t="n"/>
      <c r="G852" s="9" t="n"/>
      <c r="H852" s="9" t="n"/>
      <c r="I852" s="9">
        <f>IF(COUNTA($A852:$H852)=0,"",IF($J852="OTRO","NO","SI"))</f>
        <v/>
      </c>
      <c r="J852" s="9">
        <f>IF(COUNTA($A852:$H852)=0,"",IFERROR(LOOKUP(2,1/(((LISTS!$H$2:$H$26&lt;&gt;"")*ISNUMBER(SEARCH(LISTS!$H$2:$H$26,$G852)))+((LISTS!$I$2:$I$26&lt;&gt;"")*ISNUMBER(SEARCH(LISTS!$I$2:$I$26,$E852)))),LISTS!$K$2:$K$26),"OTRO"))</f>
        <v/>
      </c>
      <c r="K852" s="11">
        <f>IF($I852&lt;&gt;"SI",0,IFERROR($F852,0))</f>
        <v/>
      </c>
      <c r="L852" s="9">
        <f>IF(COUNTA($A852:$H852)=0,"",IF($J852="OTRO",IFERROR(LOOKUP(2,1/(((LISTS!$H$2:$H$26&lt;&gt;"")*ISNUMBER(SEARCH(LISTS!$H$2:$H$26,$G852)))+((LISTS!$I$2:$I$26&lt;&gt;"")*ISNUMBER(SEARCH(LISTS!$I$2:$I$26,$E852)))),LISTS!$L$2:$L$26),"Concepto DIAN no mapeado a casilla automatica"),IF(LEFT($J852,4)="TOPE","Control automatico DIAN: "&amp;$J852,"Casilla automatica: "&amp;$J852)))</f>
        <v/>
      </c>
    </row>
    <row r="853">
      <c r="A853" s="9" t="n"/>
      <c r="B853" s="9" t="n"/>
      <c r="C853" s="9" t="n"/>
      <c r="D853" s="9" t="n"/>
      <c r="E853" s="9" t="n"/>
      <c r="F853" s="11" t="n"/>
      <c r="G853" s="9" t="n"/>
      <c r="H853" s="9" t="n"/>
      <c r="I853" s="9">
        <f>IF(COUNTA($A853:$H853)=0,"",IF($J853="OTRO","NO","SI"))</f>
        <v/>
      </c>
      <c r="J853" s="9">
        <f>IF(COUNTA($A853:$H853)=0,"",IFERROR(LOOKUP(2,1/(((LISTS!$H$2:$H$26&lt;&gt;"")*ISNUMBER(SEARCH(LISTS!$H$2:$H$26,$G853)))+((LISTS!$I$2:$I$26&lt;&gt;"")*ISNUMBER(SEARCH(LISTS!$I$2:$I$26,$E853)))),LISTS!$K$2:$K$26),"OTRO"))</f>
        <v/>
      </c>
      <c r="K853" s="11">
        <f>IF($I853&lt;&gt;"SI",0,IFERROR($F853,0))</f>
        <v/>
      </c>
      <c r="L853" s="9">
        <f>IF(COUNTA($A853:$H853)=0,"",IF($J853="OTRO",IFERROR(LOOKUP(2,1/(((LISTS!$H$2:$H$26&lt;&gt;"")*ISNUMBER(SEARCH(LISTS!$H$2:$H$26,$G853)))+((LISTS!$I$2:$I$26&lt;&gt;"")*ISNUMBER(SEARCH(LISTS!$I$2:$I$26,$E853)))),LISTS!$L$2:$L$26),"Concepto DIAN no mapeado a casilla automatica"),IF(LEFT($J853,4)="TOPE","Control automatico DIAN: "&amp;$J853,"Casilla automatica: "&amp;$J853)))</f>
        <v/>
      </c>
    </row>
    <row r="854">
      <c r="A854" s="9" t="n"/>
      <c r="B854" s="9" t="n"/>
      <c r="C854" s="9" t="n"/>
      <c r="D854" s="9" t="n"/>
      <c r="E854" s="9" t="n"/>
      <c r="F854" s="11" t="n"/>
      <c r="G854" s="9" t="n"/>
      <c r="H854" s="9" t="n"/>
      <c r="I854" s="9">
        <f>IF(COUNTA($A854:$H854)=0,"",IF($J854="OTRO","NO","SI"))</f>
        <v/>
      </c>
      <c r="J854" s="9">
        <f>IF(COUNTA($A854:$H854)=0,"",IFERROR(LOOKUP(2,1/(((LISTS!$H$2:$H$26&lt;&gt;"")*ISNUMBER(SEARCH(LISTS!$H$2:$H$26,$G854)))+((LISTS!$I$2:$I$26&lt;&gt;"")*ISNUMBER(SEARCH(LISTS!$I$2:$I$26,$E854)))),LISTS!$K$2:$K$26),"OTRO"))</f>
        <v/>
      </c>
      <c r="K854" s="11">
        <f>IF($I854&lt;&gt;"SI",0,IFERROR($F854,0))</f>
        <v/>
      </c>
      <c r="L854" s="9">
        <f>IF(COUNTA($A854:$H854)=0,"",IF($J854="OTRO",IFERROR(LOOKUP(2,1/(((LISTS!$H$2:$H$26&lt;&gt;"")*ISNUMBER(SEARCH(LISTS!$H$2:$H$26,$G854)))+((LISTS!$I$2:$I$26&lt;&gt;"")*ISNUMBER(SEARCH(LISTS!$I$2:$I$26,$E854)))),LISTS!$L$2:$L$26),"Concepto DIAN no mapeado a casilla automatica"),IF(LEFT($J854,4)="TOPE","Control automatico DIAN: "&amp;$J854,"Casilla automatica: "&amp;$J854)))</f>
        <v/>
      </c>
    </row>
    <row r="855">
      <c r="A855" s="9" t="n"/>
      <c r="B855" s="9" t="n"/>
      <c r="C855" s="9" t="n"/>
      <c r="D855" s="9" t="n"/>
      <c r="E855" s="9" t="n"/>
      <c r="F855" s="11" t="n"/>
      <c r="G855" s="9" t="n"/>
      <c r="H855" s="9" t="n"/>
      <c r="I855" s="9">
        <f>IF(COUNTA($A855:$H855)=0,"",IF($J855="OTRO","NO","SI"))</f>
        <v/>
      </c>
      <c r="J855" s="9">
        <f>IF(COUNTA($A855:$H855)=0,"",IFERROR(LOOKUP(2,1/(((LISTS!$H$2:$H$26&lt;&gt;"")*ISNUMBER(SEARCH(LISTS!$H$2:$H$26,$G855)))+((LISTS!$I$2:$I$26&lt;&gt;"")*ISNUMBER(SEARCH(LISTS!$I$2:$I$26,$E855)))),LISTS!$K$2:$K$26),"OTRO"))</f>
        <v/>
      </c>
      <c r="K855" s="11">
        <f>IF($I855&lt;&gt;"SI",0,IFERROR($F855,0))</f>
        <v/>
      </c>
      <c r="L855" s="9">
        <f>IF(COUNTA($A855:$H855)=0,"",IF($J855="OTRO",IFERROR(LOOKUP(2,1/(((LISTS!$H$2:$H$26&lt;&gt;"")*ISNUMBER(SEARCH(LISTS!$H$2:$H$26,$G855)))+((LISTS!$I$2:$I$26&lt;&gt;"")*ISNUMBER(SEARCH(LISTS!$I$2:$I$26,$E855)))),LISTS!$L$2:$L$26),"Concepto DIAN no mapeado a casilla automatica"),IF(LEFT($J855,4)="TOPE","Control automatico DIAN: "&amp;$J855,"Casilla automatica: "&amp;$J855)))</f>
        <v/>
      </c>
    </row>
    <row r="856">
      <c r="A856" s="9" t="n"/>
      <c r="B856" s="9" t="n"/>
      <c r="C856" s="9" t="n"/>
      <c r="D856" s="9" t="n"/>
      <c r="E856" s="9" t="n"/>
      <c r="F856" s="11" t="n"/>
      <c r="G856" s="9" t="n"/>
      <c r="H856" s="9" t="n"/>
      <c r="I856" s="9">
        <f>IF(COUNTA($A856:$H856)=0,"",IF($J856="OTRO","NO","SI"))</f>
        <v/>
      </c>
      <c r="J856" s="9">
        <f>IF(COUNTA($A856:$H856)=0,"",IFERROR(LOOKUP(2,1/(((LISTS!$H$2:$H$26&lt;&gt;"")*ISNUMBER(SEARCH(LISTS!$H$2:$H$26,$G856)))+((LISTS!$I$2:$I$26&lt;&gt;"")*ISNUMBER(SEARCH(LISTS!$I$2:$I$26,$E856)))),LISTS!$K$2:$K$26),"OTRO"))</f>
        <v/>
      </c>
      <c r="K856" s="11">
        <f>IF($I856&lt;&gt;"SI",0,IFERROR($F856,0))</f>
        <v/>
      </c>
      <c r="L856" s="9">
        <f>IF(COUNTA($A856:$H856)=0,"",IF($J856="OTRO",IFERROR(LOOKUP(2,1/(((LISTS!$H$2:$H$26&lt;&gt;"")*ISNUMBER(SEARCH(LISTS!$H$2:$H$26,$G856)))+((LISTS!$I$2:$I$26&lt;&gt;"")*ISNUMBER(SEARCH(LISTS!$I$2:$I$26,$E856)))),LISTS!$L$2:$L$26),"Concepto DIAN no mapeado a casilla automatica"),IF(LEFT($J856,4)="TOPE","Control automatico DIAN: "&amp;$J856,"Casilla automatica: "&amp;$J856)))</f>
        <v/>
      </c>
    </row>
    <row r="857">
      <c r="A857" s="9" t="n"/>
      <c r="B857" s="9" t="n"/>
      <c r="C857" s="9" t="n"/>
      <c r="D857" s="9" t="n"/>
      <c r="E857" s="9" t="n"/>
      <c r="F857" s="11" t="n"/>
      <c r="G857" s="9" t="n"/>
      <c r="H857" s="9" t="n"/>
      <c r="I857" s="9">
        <f>IF(COUNTA($A857:$H857)=0,"",IF($J857="OTRO","NO","SI"))</f>
        <v/>
      </c>
      <c r="J857" s="9">
        <f>IF(COUNTA($A857:$H857)=0,"",IFERROR(LOOKUP(2,1/(((LISTS!$H$2:$H$26&lt;&gt;"")*ISNUMBER(SEARCH(LISTS!$H$2:$H$26,$G857)))+((LISTS!$I$2:$I$26&lt;&gt;"")*ISNUMBER(SEARCH(LISTS!$I$2:$I$26,$E857)))),LISTS!$K$2:$K$26),"OTRO"))</f>
        <v/>
      </c>
      <c r="K857" s="11">
        <f>IF($I857&lt;&gt;"SI",0,IFERROR($F857,0))</f>
        <v/>
      </c>
      <c r="L857" s="9">
        <f>IF(COUNTA($A857:$H857)=0,"",IF($J857="OTRO",IFERROR(LOOKUP(2,1/(((LISTS!$H$2:$H$26&lt;&gt;"")*ISNUMBER(SEARCH(LISTS!$H$2:$H$26,$G857)))+((LISTS!$I$2:$I$26&lt;&gt;"")*ISNUMBER(SEARCH(LISTS!$I$2:$I$26,$E857)))),LISTS!$L$2:$L$26),"Concepto DIAN no mapeado a casilla automatica"),IF(LEFT($J857,4)="TOPE","Control automatico DIAN: "&amp;$J857,"Casilla automatica: "&amp;$J857)))</f>
        <v/>
      </c>
    </row>
    <row r="858">
      <c r="A858" s="9" t="n"/>
      <c r="B858" s="9" t="n"/>
      <c r="C858" s="9" t="n"/>
      <c r="D858" s="9" t="n"/>
      <c r="E858" s="9" t="n"/>
      <c r="F858" s="11" t="n"/>
      <c r="G858" s="9" t="n"/>
      <c r="H858" s="9" t="n"/>
      <c r="I858" s="9">
        <f>IF(COUNTA($A858:$H858)=0,"",IF($J858="OTRO","NO","SI"))</f>
        <v/>
      </c>
      <c r="J858" s="9">
        <f>IF(COUNTA($A858:$H858)=0,"",IFERROR(LOOKUP(2,1/(((LISTS!$H$2:$H$26&lt;&gt;"")*ISNUMBER(SEARCH(LISTS!$H$2:$H$26,$G858)))+((LISTS!$I$2:$I$26&lt;&gt;"")*ISNUMBER(SEARCH(LISTS!$I$2:$I$26,$E858)))),LISTS!$K$2:$K$26),"OTRO"))</f>
        <v/>
      </c>
      <c r="K858" s="11">
        <f>IF($I858&lt;&gt;"SI",0,IFERROR($F858,0))</f>
        <v/>
      </c>
      <c r="L858" s="9">
        <f>IF(COUNTA($A858:$H858)=0,"",IF($J858="OTRO",IFERROR(LOOKUP(2,1/(((LISTS!$H$2:$H$26&lt;&gt;"")*ISNUMBER(SEARCH(LISTS!$H$2:$H$26,$G858)))+((LISTS!$I$2:$I$26&lt;&gt;"")*ISNUMBER(SEARCH(LISTS!$I$2:$I$26,$E858)))),LISTS!$L$2:$L$26),"Concepto DIAN no mapeado a casilla automatica"),IF(LEFT($J858,4)="TOPE","Control automatico DIAN: "&amp;$J858,"Casilla automatica: "&amp;$J858)))</f>
        <v/>
      </c>
    </row>
    <row r="859">
      <c r="A859" s="9" t="n"/>
      <c r="B859" s="9" t="n"/>
      <c r="C859" s="9" t="n"/>
      <c r="D859" s="9" t="n"/>
      <c r="E859" s="9" t="n"/>
      <c r="F859" s="11" t="n"/>
      <c r="G859" s="9" t="n"/>
      <c r="H859" s="9" t="n"/>
      <c r="I859" s="9">
        <f>IF(COUNTA($A859:$H859)=0,"",IF($J859="OTRO","NO","SI"))</f>
        <v/>
      </c>
      <c r="J859" s="9">
        <f>IF(COUNTA($A859:$H859)=0,"",IFERROR(LOOKUP(2,1/(((LISTS!$H$2:$H$26&lt;&gt;"")*ISNUMBER(SEARCH(LISTS!$H$2:$H$26,$G859)))+((LISTS!$I$2:$I$26&lt;&gt;"")*ISNUMBER(SEARCH(LISTS!$I$2:$I$26,$E859)))),LISTS!$K$2:$K$26),"OTRO"))</f>
        <v/>
      </c>
      <c r="K859" s="11">
        <f>IF($I859&lt;&gt;"SI",0,IFERROR($F859,0))</f>
        <v/>
      </c>
      <c r="L859" s="9">
        <f>IF(COUNTA($A859:$H859)=0,"",IF($J859="OTRO",IFERROR(LOOKUP(2,1/(((LISTS!$H$2:$H$26&lt;&gt;"")*ISNUMBER(SEARCH(LISTS!$H$2:$H$26,$G859)))+((LISTS!$I$2:$I$26&lt;&gt;"")*ISNUMBER(SEARCH(LISTS!$I$2:$I$26,$E859)))),LISTS!$L$2:$L$26),"Concepto DIAN no mapeado a casilla automatica"),IF(LEFT($J859,4)="TOPE","Control automatico DIAN: "&amp;$J859,"Casilla automatica: "&amp;$J859)))</f>
        <v/>
      </c>
    </row>
    <row r="860">
      <c r="A860" s="9" t="n"/>
      <c r="B860" s="9" t="n"/>
      <c r="C860" s="9" t="n"/>
      <c r="D860" s="9" t="n"/>
      <c r="E860" s="9" t="n"/>
      <c r="F860" s="11" t="n"/>
      <c r="G860" s="9" t="n"/>
      <c r="H860" s="9" t="n"/>
      <c r="I860" s="9">
        <f>IF(COUNTA($A860:$H860)=0,"",IF($J860="OTRO","NO","SI"))</f>
        <v/>
      </c>
      <c r="J860" s="9">
        <f>IF(COUNTA($A860:$H860)=0,"",IFERROR(LOOKUP(2,1/(((LISTS!$H$2:$H$26&lt;&gt;"")*ISNUMBER(SEARCH(LISTS!$H$2:$H$26,$G860)))+((LISTS!$I$2:$I$26&lt;&gt;"")*ISNUMBER(SEARCH(LISTS!$I$2:$I$26,$E860)))),LISTS!$K$2:$K$26),"OTRO"))</f>
        <v/>
      </c>
      <c r="K860" s="11">
        <f>IF($I860&lt;&gt;"SI",0,IFERROR($F860,0))</f>
        <v/>
      </c>
      <c r="L860" s="9">
        <f>IF(COUNTA($A860:$H860)=0,"",IF($J860="OTRO",IFERROR(LOOKUP(2,1/(((LISTS!$H$2:$H$26&lt;&gt;"")*ISNUMBER(SEARCH(LISTS!$H$2:$H$26,$G860)))+((LISTS!$I$2:$I$26&lt;&gt;"")*ISNUMBER(SEARCH(LISTS!$I$2:$I$26,$E860)))),LISTS!$L$2:$L$26),"Concepto DIAN no mapeado a casilla automatica"),IF(LEFT($J860,4)="TOPE","Control automatico DIAN: "&amp;$J860,"Casilla automatica: "&amp;$J860)))</f>
        <v/>
      </c>
    </row>
    <row r="861">
      <c r="A861" s="9" t="n"/>
      <c r="B861" s="9" t="n"/>
      <c r="C861" s="9" t="n"/>
      <c r="D861" s="9" t="n"/>
      <c r="E861" s="9" t="n"/>
      <c r="F861" s="11" t="n"/>
      <c r="G861" s="9" t="n"/>
      <c r="H861" s="9" t="n"/>
      <c r="I861" s="9">
        <f>IF(COUNTA($A861:$H861)=0,"",IF($J861="OTRO","NO","SI"))</f>
        <v/>
      </c>
      <c r="J861" s="9">
        <f>IF(COUNTA($A861:$H861)=0,"",IFERROR(LOOKUP(2,1/(((LISTS!$H$2:$H$26&lt;&gt;"")*ISNUMBER(SEARCH(LISTS!$H$2:$H$26,$G861)))+((LISTS!$I$2:$I$26&lt;&gt;"")*ISNUMBER(SEARCH(LISTS!$I$2:$I$26,$E861)))),LISTS!$K$2:$K$26),"OTRO"))</f>
        <v/>
      </c>
      <c r="K861" s="11">
        <f>IF($I861&lt;&gt;"SI",0,IFERROR($F861,0))</f>
        <v/>
      </c>
      <c r="L861" s="9">
        <f>IF(COUNTA($A861:$H861)=0,"",IF($J861="OTRO",IFERROR(LOOKUP(2,1/(((LISTS!$H$2:$H$26&lt;&gt;"")*ISNUMBER(SEARCH(LISTS!$H$2:$H$26,$G861)))+((LISTS!$I$2:$I$26&lt;&gt;"")*ISNUMBER(SEARCH(LISTS!$I$2:$I$26,$E861)))),LISTS!$L$2:$L$26),"Concepto DIAN no mapeado a casilla automatica"),IF(LEFT($J861,4)="TOPE","Control automatico DIAN: "&amp;$J861,"Casilla automatica: "&amp;$J861)))</f>
        <v/>
      </c>
    </row>
    <row r="862">
      <c r="A862" s="9" t="n"/>
      <c r="B862" s="9" t="n"/>
      <c r="C862" s="9" t="n"/>
      <c r="D862" s="9" t="n"/>
      <c r="E862" s="9" t="n"/>
      <c r="F862" s="11" t="n"/>
      <c r="G862" s="9" t="n"/>
      <c r="H862" s="9" t="n"/>
      <c r="I862" s="9">
        <f>IF(COUNTA($A862:$H862)=0,"",IF($J862="OTRO","NO","SI"))</f>
        <v/>
      </c>
      <c r="J862" s="9">
        <f>IF(COUNTA($A862:$H862)=0,"",IFERROR(LOOKUP(2,1/(((LISTS!$H$2:$H$26&lt;&gt;"")*ISNUMBER(SEARCH(LISTS!$H$2:$H$26,$G862)))+((LISTS!$I$2:$I$26&lt;&gt;"")*ISNUMBER(SEARCH(LISTS!$I$2:$I$26,$E862)))),LISTS!$K$2:$K$26),"OTRO"))</f>
        <v/>
      </c>
      <c r="K862" s="11">
        <f>IF($I862&lt;&gt;"SI",0,IFERROR($F862,0))</f>
        <v/>
      </c>
      <c r="L862" s="9">
        <f>IF(COUNTA($A862:$H862)=0,"",IF($J862="OTRO",IFERROR(LOOKUP(2,1/(((LISTS!$H$2:$H$26&lt;&gt;"")*ISNUMBER(SEARCH(LISTS!$H$2:$H$26,$G862)))+((LISTS!$I$2:$I$26&lt;&gt;"")*ISNUMBER(SEARCH(LISTS!$I$2:$I$26,$E862)))),LISTS!$L$2:$L$26),"Concepto DIAN no mapeado a casilla automatica"),IF(LEFT($J862,4)="TOPE","Control automatico DIAN: "&amp;$J862,"Casilla automatica: "&amp;$J862)))</f>
        <v/>
      </c>
    </row>
    <row r="863">
      <c r="A863" s="9" t="n"/>
      <c r="B863" s="9" t="n"/>
      <c r="C863" s="9" t="n"/>
      <c r="D863" s="9" t="n"/>
      <c r="E863" s="9" t="n"/>
      <c r="F863" s="11" t="n"/>
      <c r="G863" s="9" t="n"/>
      <c r="H863" s="9" t="n"/>
      <c r="I863" s="9">
        <f>IF(COUNTA($A863:$H863)=0,"",IF($J863="OTRO","NO","SI"))</f>
        <v/>
      </c>
      <c r="J863" s="9">
        <f>IF(COUNTA($A863:$H863)=0,"",IFERROR(LOOKUP(2,1/(((LISTS!$H$2:$H$26&lt;&gt;"")*ISNUMBER(SEARCH(LISTS!$H$2:$H$26,$G863)))+((LISTS!$I$2:$I$26&lt;&gt;"")*ISNUMBER(SEARCH(LISTS!$I$2:$I$26,$E863)))),LISTS!$K$2:$K$26),"OTRO"))</f>
        <v/>
      </c>
      <c r="K863" s="11">
        <f>IF($I863&lt;&gt;"SI",0,IFERROR($F863,0))</f>
        <v/>
      </c>
      <c r="L863" s="9">
        <f>IF(COUNTA($A863:$H863)=0,"",IF($J863="OTRO",IFERROR(LOOKUP(2,1/(((LISTS!$H$2:$H$26&lt;&gt;"")*ISNUMBER(SEARCH(LISTS!$H$2:$H$26,$G863)))+((LISTS!$I$2:$I$26&lt;&gt;"")*ISNUMBER(SEARCH(LISTS!$I$2:$I$26,$E863)))),LISTS!$L$2:$L$26),"Concepto DIAN no mapeado a casilla automatica"),IF(LEFT($J863,4)="TOPE","Control automatico DIAN: "&amp;$J863,"Casilla automatica: "&amp;$J863)))</f>
        <v/>
      </c>
    </row>
    <row r="864">
      <c r="A864" s="9" t="n"/>
      <c r="B864" s="9" t="n"/>
      <c r="C864" s="9" t="n"/>
      <c r="D864" s="9" t="n"/>
      <c r="E864" s="9" t="n"/>
      <c r="F864" s="11" t="n"/>
      <c r="G864" s="9" t="n"/>
      <c r="H864" s="9" t="n"/>
      <c r="I864" s="9">
        <f>IF(COUNTA($A864:$H864)=0,"",IF($J864="OTRO","NO","SI"))</f>
        <v/>
      </c>
      <c r="J864" s="9">
        <f>IF(COUNTA($A864:$H864)=0,"",IFERROR(LOOKUP(2,1/(((LISTS!$H$2:$H$26&lt;&gt;"")*ISNUMBER(SEARCH(LISTS!$H$2:$H$26,$G864)))+((LISTS!$I$2:$I$26&lt;&gt;"")*ISNUMBER(SEARCH(LISTS!$I$2:$I$26,$E864)))),LISTS!$K$2:$K$26),"OTRO"))</f>
        <v/>
      </c>
      <c r="K864" s="11">
        <f>IF($I864&lt;&gt;"SI",0,IFERROR($F864,0))</f>
        <v/>
      </c>
      <c r="L864" s="9">
        <f>IF(COUNTA($A864:$H864)=0,"",IF($J864="OTRO",IFERROR(LOOKUP(2,1/(((LISTS!$H$2:$H$26&lt;&gt;"")*ISNUMBER(SEARCH(LISTS!$H$2:$H$26,$G864)))+((LISTS!$I$2:$I$26&lt;&gt;"")*ISNUMBER(SEARCH(LISTS!$I$2:$I$26,$E864)))),LISTS!$L$2:$L$26),"Concepto DIAN no mapeado a casilla automatica"),IF(LEFT($J864,4)="TOPE","Control automatico DIAN: "&amp;$J864,"Casilla automatica: "&amp;$J864)))</f>
        <v/>
      </c>
    </row>
    <row r="865">
      <c r="A865" s="9" t="n"/>
      <c r="B865" s="9" t="n"/>
      <c r="C865" s="9" t="n"/>
      <c r="D865" s="9" t="n"/>
      <c r="E865" s="9" t="n"/>
      <c r="F865" s="11" t="n"/>
      <c r="G865" s="9" t="n"/>
      <c r="H865" s="9" t="n"/>
      <c r="I865" s="9">
        <f>IF(COUNTA($A865:$H865)=0,"",IF($J865="OTRO","NO","SI"))</f>
        <v/>
      </c>
      <c r="J865" s="9">
        <f>IF(COUNTA($A865:$H865)=0,"",IFERROR(LOOKUP(2,1/(((LISTS!$H$2:$H$26&lt;&gt;"")*ISNUMBER(SEARCH(LISTS!$H$2:$H$26,$G865)))+((LISTS!$I$2:$I$26&lt;&gt;"")*ISNUMBER(SEARCH(LISTS!$I$2:$I$26,$E865)))),LISTS!$K$2:$K$26),"OTRO"))</f>
        <v/>
      </c>
      <c r="K865" s="11">
        <f>IF($I865&lt;&gt;"SI",0,IFERROR($F865,0))</f>
        <v/>
      </c>
      <c r="L865" s="9">
        <f>IF(COUNTA($A865:$H865)=0,"",IF($J865="OTRO",IFERROR(LOOKUP(2,1/(((LISTS!$H$2:$H$26&lt;&gt;"")*ISNUMBER(SEARCH(LISTS!$H$2:$H$26,$G865)))+((LISTS!$I$2:$I$26&lt;&gt;"")*ISNUMBER(SEARCH(LISTS!$I$2:$I$26,$E865)))),LISTS!$L$2:$L$26),"Concepto DIAN no mapeado a casilla automatica"),IF(LEFT($J865,4)="TOPE","Control automatico DIAN: "&amp;$J865,"Casilla automatica: "&amp;$J865)))</f>
        <v/>
      </c>
    </row>
    <row r="866">
      <c r="A866" s="9" t="n"/>
      <c r="B866" s="9" t="n"/>
      <c r="C866" s="9" t="n"/>
      <c r="D866" s="9" t="n"/>
      <c r="E866" s="9" t="n"/>
      <c r="F866" s="11" t="n"/>
      <c r="G866" s="9" t="n"/>
      <c r="H866" s="9" t="n"/>
      <c r="I866" s="9">
        <f>IF(COUNTA($A866:$H866)=0,"",IF($J866="OTRO","NO","SI"))</f>
        <v/>
      </c>
      <c r="J866" s="9">
        <f>IF(COUNTA($A866:$H866)=0,"",IFERROR(LOOKUP(2,1/(((LISTS!$H$2:$H$26&lt;&gt;"")*ISNUMBER(SEARCH(LISTS!$H$2:$H$26,$G866)))+((LISTS!$I$2:$I$26&lt;&gt;"")*ISNUMBER(SEARCH(LISTS!$I$2:$I$26,$E866)))),LISTS!$K$2:$K$26),"OTRO"))</f>
        <v/>
      </c>
      <c r="K866" s="11">
        <f>IF($I866&lt;&gt;"SI",0,IFERROR($F866,0))</f>
        <v/>
      </c>
      <c r="L866" s="9">
        <f>IF(COUNTA($A866:$H866)=0,"",IF($J866="OTRO",IFERROR(LOOKUP(2,1/(((LISTS!$H$2:$H$26&lt;&gt;"")*ISNUMBER(SEARCH(LISTS!$H$2:$H$26,$G866)))+((LISTS!$I$2:$I$26&lt;&gt;"")*ISNUMBER(SEARCH(LISTS!$I$2:$I$26,$E866)))),LISTS!$L$2:$L$26),"Concepto DIAN no mapeado a casilla automatica"),IF(LEFT($J866,4)="TOPE","Control automatico DIAN: "&amp;$J866,"Casilla automatica: "&amp;$J866)))</f>
        <v/>
      </c>
    </row>
    <row r="867">
      <c r="A867" s="9" t="n"/>
      <c r="B867" s="9" t="n"/>
      <c r="C867" s="9" t="n"/>
      <c r="D867" s="9" t="n"/>
      <c r="E867" s="9" t="n"/>
      <c r="F867" s="11" t="n"/>
      <c r="G867" s="9" t="n"/>
      <c r="H867" s="9" t="n"/>
      <c r="I867" s="9">
        <f>IF(COUNTA($A867:$H867)=0,"",IF($J867="OTRO","NO","SI"))</f>
        <v/>
      </c>
      <c r="J867" s="9">
        <f>IF(COUNTA($A867:$H867)=0,"",IFERROR(LOOKUP(2,1/(((LISTS!$H$2:$H$26&lt;&gt;"")*ISNUMBER(SEARCH(LISTS!$H$2:$H$26,$G867)))+((LISTS!$I$2:$I$26&lt;&gt;"")*ISNUMBER(SEARCH(LISTS!$I$2:$I$26,$E867)))),LISTS!$K$2:$K$26),"OTRO"))</f>
        <v/>
      </c>
      <c r="K867" s="11">
        <f>IF($I867&lt;&gt;"SI",0,IFERROR($F867,0))</f>
        <v/>
      </c>
      <c r="L867" s="9">
        <f>IF(COUNTA($A867:$H867)=0,"",IF($J867="OTRO",IFERROR(LOOKUP(2,1/(((LISTS!$H$2:$H$26&lt;&gt;"")*ISNUMBER(SEARCH(LISTS!$H$2:$H$26,$G867)))+((LISTS!$I$2:$I$26&lt;&gt;"")*ISNUMBER(SEARCH(LISTS!$I$2:$I$26,$E867)))),LISTS!$L$2:$L$26),"Concepto DIAN no mapeado a casilla automatica"),IF(LEFT($J867,4)="TOPE","Control automatico DIAN: "&amp;$J867,"Casilla automatica: "&amp;$J867)))</f>
        <v/>
      </c>
    </row>
    <row r="868">
      <c r="A868" s="9" t="n"/>
      <c r="B868" s="9" t="n"/>
      <c r="C868" s="9" t="n"/>
      <c r="D868" s="9" t="n"/>
      <c r="E868" s="9" t="n"/>
      <c r="F868" s="11" t="n"/>
      <c r="G868" s="9" t="n"/>
      <c r="H868" s="9" t="n"/>
      <c r="I868" s="9">
        <f>IF(COUNTA($A868:$H868)=0,"",IF($J868="OTRO","NO","SI"))</f>
        <v/>
      </c>
      <c r="J868" s="9">
        <f>IF(COUNTA($A868:$H868)=0,"",IFERROR(LOOKUP(2,1/(((LISTS!$H$2:$H$26&lt;&gt;"")*ISNUMBER(SEARCH(LISTS!$H$2:$H$26,$G868)))+((LISTS!$I$2:$I$26&lt;&gt;"")*ISNUMBER(SEARCH(LISTS!$I$2:$I$26,$E868)))),LISTS!$K$2:$K$26),"OTRO"))</f>
        <v/>
      </c>
      <c r="K868" s="11">
        <f>IF($I868&lt;&gt;"SI",0,IFERROR($F868,0))</f>
        <v/>
      </c>
      <c r="L868" s="9">
        <f>IF(COUNTA($A868:$H868)=0,"",IF($J868="OTRO",IFERROR(LOOKUP(2,1/(((LISTS!$H$2:$H$26&lt;&gt;"")*ISNUMBER(SEARCH(LISTS!$H$2:$H$26,$G868)))+((LISTS!$I$2:$I$26&lt;&gt;"")*ISNUMBER(SEARCH(LISTS!$I$2:$I$26,$E868)))),LISTS!$L$2:$L$26),"Concepto DIAN no mapeado a casilla automatica"),IF(LEFT($J868,4)="TOPE","Control automatico DIAN: "&amp;$J868,"Casilla automatica: "&amp;$J868)))</f>
        <v/>
      </c>
    </row>
    <row r="869">
      <c r="A869" s="9" t="n"/>
      <c r="B869" s="9" t="n"/>
      <c r="C869" s="9" t="n"/>
      <c r="D869" s="9" t="n"/>
      <c r="E869" s="9" t="n"/>
      <c r="F869" s="11" t="n"/>
      <c r="G869" s="9" t="n"/>
      <c r="H869" s="9" t="n"/>
      <c r="I869" s="9">
        <f>IF(COUNTA($A869:$H869)=0,"",IF($J869="OTRO","NO","SI"))</f>
        <v/>
      </c>
      <c r="J869" s="9">
        <f>IF(COUNTA($A869:$H869)=0,"",IFERROR(LOOKUP(2,1/(((LISTS!$H$2:$H$26&lt;&gt;"")*ISNUMBER(SEARCH(LISTS!$H$2:$H$26,$G869)))+((LISTS!$I$2:$I$26&lt;&gt;"")*ISNUMBER(SEARCH(LISTS!$I$2:$I$26,$E869)))),LISTS!$K$2:$K$26),"OTRO"))</f>
        <v/>
      </c>
      <c r="K869" s="11">
        <f>IF($I869&lt;&gt;"SI",0,IFERROR($F869,0))</f>
        <v/>
      </c>
      <c r="L869" s="9">
        <f>IF(COUNTA($A869:$H869)=0,"",IF($J869="OTRO",IFERROR(LOOKUP(2,1/(((LISTS!$H$2:$H$26&lt;&gt;"")*ISNUMBER(SEARCH(LISTS!$H$2:$H$26,$G869)))+((LISTS!$I$2:$I$26&lt;&gt;"")*ISNUMBER(SEARCH(LISTS!$I$2:$I$26,$E869)))),LISTS!$L$2:$L$26),"Concepto DIAN no mapeado a casilla automatica"),IF(LEFT($J869,4)="TOPE","Control automatico DIAN: "&amp;$J869,"Casilla automatica: "&amp;$J869)))</f>
        <v/>
      </c>
    </row>
    <row r="870">
      <c r="A870" s="9" t="n"/>
      <c r="B870" s="9" t="n"/>
      <c r="C870" s="9" t="n"/>
      <c r="D870" s="9" t="n"/>
      <c r="E870" s="9" t="n"/>
      <c r="F870" s="11" t="n"/>
      <c r="G870" s="9" t="n"/>
      <c r="H870" s="9" t="n"/>
      <c r="I870" s="9">
        <f>IF(COUNTA($A870:$H870)=0,"",IF($J870="OTRO","NO","SI"))</f>
        <v/>
      </c>
      <c r="J870" s="9">
        <f>IF(COUNTA($A870:$H870)=0,"",IFERROR(LOOKUP(2,1/(((LISTS!$H$2:$H$26&lt;&gt;"")*ISNUMBER(SEARCH(LISTS!$H$2:$H$26,$G870)))+((LISTS!$I$2:$I$26&lt;&gt;"")*ISNUMBER(SEARCH(LISTS!$I$2:$I$26,$E870)))),LISTS!$K$2:$K$26),"OTRO"))</f>
        <v/>
      </c>
      <c r="K870" s="11">
        <f>IF($I870&lt;&gt;"SI",0,IFERROR($F870,0))</f>
        <v/>
      </c>
      <c r="L870" s="9">
        <f>IF(COUNTA($A870:$H870)=0,"",IF($J870="OTRO",IFERROR(LOOKUP(2,1/(((LISTS!$H$2:$H$26&lt;&gt;"")*ISNUMBER(SEARCH(LISTS!$H$2:$H$26,$G870)))+((LISTS!$I$2:$I$26&lt;&gt;"")*ISNUMBER(SEARCH(LISTS!$I$2:$I$26,$E870)))),LISTS!$L$2:$L$26),"Concepto DIAN no mapeado a casilla automatica"),IF(LEFT($J870,4)="TOPE","Control automatico DIAN: "&amp;$J870,"Casilla automatica: "&amp;$J870)))</f>
        <v/>
      </c>
    </row>
    <row r="871">
      <c r="A871" s="9" t="n"/>
      <c r="B871" s="9" t="n"/>
      <c r="C871" s="9" t="n"/>
      <c r="D871" s="9" t="n"/>
      <c r="E871" s="9" t="n"/>
      <c r="F871" s="11" t="n"/>
      <c r="G871" s="9" t="n"/>
      <c r="H871" s="9" t="n"/>
      <c r="I871" s="9">
        <f>IF(COUNTA($A871:$H871)=0,"",IF($J871="OTRO","NO","SI"))</f>
        <v/>
      </c>
      <c r="J871" s="9">
        <f>IF(COUNTA($A871:$H871)=0,"",IFERROR(LOOKUP(2,1/(((LISTS!$H$2:$H$26&lt;&gt;"")*ISNUMBER(SEARCH(LISTS!$H$2:$H$26,$G871)))+((LISTS!$I$2:$I$26&lt;&gt;"")*ISNUMBER(SEARCH(LISTS!$I$2:$I$26,$E871)))),LISTS!$K$2:$K$26),"OTRO"))</f>
        <v/>
      </c>
      <c r="K871" s="11">
        <f>IF($I871&lt;&gt;"SI",0,IFERROR($F871,0))</f>
        <v/>
      </c>
      <c r="L871" s="9">
        <f>IF(COUNTA($A871:$H871)=0,"",IF($J871="OTRO",IFERROR(LOOKUP(2,1/(((LISTS!$H$2:$H$26&lt;&gt;"")*ISNUMBER(SEARCH(LISTS!$H$2:$H$26,$G871)))+((LISTS!$I$2:$I$26&lt;&gt;"")*ISNUMBER(SEARCH(LISTS!$I$2:$I$26,$E871)))),LISTS!$L$2:$L$26),"Concepto DIAN no mapeado a casilla automatica"),IF(LEFT($J871,4)="TOPE","Control automatico DIAN: "&amp;$J871,"Casilla automatica: "&amp;$J871)))</f>
        <v/>
      </c>
    </row>
    <row r="872">
      <c r="A872" s="9" t="n"/>
      <c r="B872" s="9" t="n"/>
      <c r="C872" s="9" t="n"/>
      <c r="D872" s="9" t="n"/>
      <c r="E872" s="9" t="n"/>
      <c r="F872" s="11" t="n"/>
      <c r="G872" s="9" t="n"/>
      <c r="H872" s="9" t="n"/>
      <c r="I872" s="9">
        <f>IF(COUNTA($A872:$H872)=0,"",IF($J872="OTRO","NO","SI"))</f>
        <v/>
      </c>
      <c r="J872" s="9">
        <f>IF(COUNTA($A872:$H872)=0,"",IFERROR(LOOKUP(2,1/(((LISTS!$H$2:$H$26&lt;&gt;"")*ISNUMBER(SEARCH(LISTS!$H$2:$H$26,$G872)))+((LISTS!$I$2:$I$26&lt;&gt;"")*ISNUMBER(SEARCH(LISTS!$I$2:$I$26,$E872)))),LISTS!$K$2:$K$26),"OTRO"))</f>
        <v/>
      </c>
      <c r="K872" s="11">
        <f>IF($I872&lt;&gt;"SI",0,IFERROR($F872,0))</f>
        <v/>
      </c>
      <c r="L872" s="9">
        <f>IF(COUNTA($A872:$H872)=0,"",IF($J872="OTRO",IFERROR(LOOKUP(2,1/(((LISTS!$H$2:$H$26&lt;&gt;"")*ISNUMBER(SEARCH(LISTS!$H$2:$H$26,$G872)))+((LISTS!$I$2:$I$26&lt;&gt;"")*ISNUMBER(SEARCH(LISTS!$I$2:$I$26,$E872)))),LISTS!$L$2:$L$26),"Concepto DIAN no mapeado a casilla automatica"),IF(LEFT($J872,4)="TOPE","Control automatico DIAN: "&amp;$J872,"Casilla automatica: "&amp;$J872)))</f>
        <v/>
      </c>
    </row>
    <row r="873">
      <c r="A873" s="9" t="n"/>
      <c r="B873" s="9" t="n"/>
      <c r="C873" s="9" t="n"/>
      <c r="D873" s="9" t="n"/>
      <c r="E873" s="9" t="n"/>
      <c r="F873" s="11" t="n"/>
      <c r="G873" s="9" t="n"/>
      <c r="H873" s="9" t="n"/>
      <c r="I873" s="9">
        <f>IF(COUNTA($A873:$H873)=0,"",IF($J873="OTRO","NO","SI"))</f>
        <v/>
      </c>
      <c r="J873" s="9">
        <f>IF(COUNTA($A873:$H873)=0,"",IFERROR(LOOKUP(2,1/(((LISTS!$H$2:$H$26&lt;&gt;"")*ISNUMBER(SEARCH(LISTS!$H$2:$H$26,$G873)))+((LISTS!$I$2:$I$26&lt;&gt;"")*ISNUMBER(SEARCH(LISTS!$I$2:$I$26,$E873)))),LISTS!$K$2:$K$26),"OTRO"))</f>
        <v/>
      </c>
      <c r="K873" s="11">
        <f>IF($I873&lt;&gt;"SI",0,IFERROR($F873,0))</f>
        <v/>
      </c>
      <c r="L873" s="9">
        <f>IF(COUNTA($A873:$H873)=0,"",IF($J873="OTRO",IFERROR(LOOKUP(2,1/(((LISTS!$H$2:$H$26&lt;&gt;"")*ISNUMBER(SEARCH(LISTS!$H$2:$H$26,$G873)))+((LISTS!$I$2:$I$26&lt;&gt;"")*ISNUMBER(SEARCH(LISTS!$I$2:$I$26,$E873)))),LISTS!$L$2:$L$26),"Concepto DIAN no mapeado a casilla automatica"),IF(LEFT($J873,4)="TOPE","Control automatico DIAN: "&amp;$J873,"Casilla automatica: "&amp;$J873)))</f>
        <v/>
      </c>
    </row>
    <row r="874">
      <c r="A874" s="9" t="n"/>
      <c r="B874" s="9" t="n"/>
      <c r="C874" s="9" t="n"/>
      <c r="D874" s="9" t="n"/>
      <c r="E874" s="9" t="n"/>
      <c r="F874" s="11" t="n"/>
      <c r="G874" s="9" t="n"/>
      <c r="H874" s="9" t="n"/>
      <c r="I874" s="9">
        <f>IF(COUNTA($A874:$H874)=0,"",IF($J874="OTRO","NO","SI"))</f>
        <v/>
      </c>
      <c r="J874" s="9">
        <f>IF(COUNTA($A874:$H874)=0,"",IFERROR(LOOKUP(2,1/(((LISTS!$H$2:$H$26&lt;&gt;"")*ISNUMBER(SEARCH(LISTS!$H$2:$H$26,$G874)))+((LISTS!$I$2:$I$26&lt;&gt;"")*ISNUMBER(SEARCH(LISTS!$I$2:$I$26,$E874)))),LISTS!$K$2:$K$26),"OTRO"))</f>
        <v/>
      </c>
      <c r="K874" s="11">
        <f>IF($I874&lt;&gt;"SI",0,IFERROR($F874,0))</f>
        <v/>
      </c>
      <c r="L874" s="9">
        <f>IF(COUNTA($A874:$H874)=0,"",IF($J874="OTRO",IFERROR(LOOKUP(2,1/(((LISTS!$H$2:$H$26&lt;&gt;"")*ISNUMBER(SEARCH(LISTS!$H$2:$H$26,$G874)))+((LISTS!$I$2:$I$26&lt;&gt;"")*ISNUMBER(SEARCH(LISTS!$I$2:$I$26,$E874)))),LISTS!$L$2:$L$26),"Concepto DIAN no mapeado a casilla automatica"),IF(LEFT($J874,4)="TOPE","Control automatico DIAN: "&amp;$J874,"Casilla automatica: "&amp;$J874)))</f>
        <v/>
      </c>
    </row>
    <row r="875">
      <c r="A875" s="9" t="n"/>
      <c r="B875" s="9" t="n"/>
      <c r="C875" s="9" t="n"/>
      <c r="D875" s="9" t="n"/>
      <c r="E875" s="9" t="n"/>
      <c r="F875" s="11" t="n"/>
      <c r="G875" s="9" t="n"/>
      <c r="H875" s="9" t="n"/>
      <c r="I875" s="9">
        <f>IF(COUNTA($A875:$H875)=0,"",IF($J875="OTRO","NO","SI"))</f>
        <v/>
      </c>
      <c r="J875" s="9">
        <f>IF(COUNTA($A875:$H875)=0,"",IFERROR(LOOKUP(2,1/(((LISTS!$H$2:$H$26&lt;&gt;"")*ISNUMBER(SEARCH(LISTS!$H$2:$H$26,$G875)))+((LISTS!$I$2:$I$26&lt;&gt;"")*ISNUMBER(SEARCH(LISTS!$I$2:$I$26,$E875)))),LISTS!$K$2:$K$26),"OTRO"))</f>
        <v/>
      </c>
      <c r="K875" s="11">
        <f>IF($I875&lt;&gt;"SI",0,IFERROR($F875,0))</f>
        <v/>
      </c>
      <c r="L875" s="9">
        <f>IF(COUNTA($A875:$H875)=0,"",IF($J875="OTRO",IFERROR(LOOKUP(2,1/(((LISTS!$H$2:$H$26&lt;&gt;"")*ISNUMBER(SEARCH(LISTS!$H$2:$H$26,$G875)))+((LISTS!$I$2:$I$26&lt;&gt;"")*ISNUMBER(SEARCH(LISTS!$I$2:$I$26,$E875)))),LISTS!$L$2:$L$26),"Concepto DIAN no mapeado a casilla automatica"),IF(LEFT($J875,4)="TOPE","Control automatico DIAN: "&amp;$J875,"Casilla automatica: "&amp;$J875)))</f>
        <v/>
      </c>
    </row>
    <row r="876">
      <c r="A876" s="9" t="n"/>
      <c r="B876" s="9" t="n"/>
      <c r="C876" s="9" t="n"/>
      <c r="D876" s="9" t="n"/>
      <c r="E876" s="9" t="n"/>
      <c r="F876" s="11" t="n"/>
      <c r="G876" s="9" t="n"/>
      <c r="H876" s="9" t="n"/>
      <c r="I876" s="9">
        <f>IF(COUNTA($A876:$H876)=0,"",IF($J876="OTRO","NO","SI"))</f>
        <v/>
      </c>
      <c r="J876" s="9">
        <f>IF(COUNTA($A876:$H876)=0,"",IFERROR(LOOKUP(2,1/(((LISTS!$H$2:$H$26&lt;&gt;"")*ISNUMBER(SEARCH(LISTS!$H$2:$H$26,$G876)))+((LISTS!$I$2:$I$26&lt;&gt;"")*ISNUMBER(SEARCH(LISTS!$I$2:$I$26,$E876)))),LISTS!$K$2:$K$26),"OTRO"))</f>
        <v/>
      </c>
      <c r="K876" s="11">
        <f>IF($I876&lt;&gt;"SI",0,IFERROR($F876,0))</f>
        <v/>
      </c>
      <c r="L876" s="9">
        <f>IF(COUNTA($A876:$H876)=0,"",IF($J876="OTRO",IFERROR(LOOKUP(2,1/(((LISTS!$H$2:$H$26&lt;&gt;"")*ISNUMBER(SEARCH(LISTS!$H$2:$H$26,$G876)))+((LISTS!$I$2:$I$26&lt;&gt;"")*ISNUMBER(SEARCH(LISTS!$I$2:$I$26,$E876)))),LISTS!$L$2:$L$26),"Concepto DIAN no mapeado a casilla automatica"),IF(LEFT($J876,4)="TOPE","Control automatico DIAN: "&amp;$J876,"Casilla automatica: "&amp;$J876)))</f>
        <v/>
      </c>
    </row>
    <row r="877">
      <c r="A877" s="9" t="n"/>
      <c r="B877" s="9" t="n"/>
      <c r="C877" s="9" t="n"/>
      <c r="D877" s="9" t="n"/>
      <c r="E877" s="9" t="n"/>
      <c r="F877" s="11" t="n"/>
      <c r="G877" s="9" t="n"/>
      <c r="H877" s="9" t="n"/>
      <c r="I877" s="9">
        <f>IF(COUNTA($A877:$H877)=0,"",IF($J877="OTRO","NO","SI"))</f>
        <v/>
      </c>
      <c r="J877" s="9">
        <f>IF(COUNTA($A877:$H877)=0,"",IFERROR(LOOKUP(2,1/(((LISTS!$H$2:$H$26&lt;&gt;"")*ISNUMBER(SEARCH(LISTS!$H$2:$H$26,$G877)))+((LISTS!$I$2:$I$26&lt;&gt;"")*ISNUMBER(SEARCH(LISTS!$I$2:$I$26,$E877)))),LISTS!$K$2:$K$26),"OTRO"))</f>
        <v/>
      </c>
      <c r="K877" s="11">
        <f>IF($I877&lt;&gt;"SI",0,IFERROR($F877,0))</f>
        <v/>
      </c>
      <c r="L877" s="9">
        <f>IF(COUNTA($A877:$H877)=0,"",IF($J877="OTRO",IFERROR(LOOKUP(2,1/(((LISTS!$H$2:$H$26&lt;&gt;"")*ISNUMBER(SEARCH(LISTS!$H$2:$H$26,$G877)))+((LISTS!$I$2:$I$26&lt;&gt;"")*ISNUMBER(SEARCH(LISTS!$I$2:$I$26,$E877)))),LISTS!$L$2:$L$26),"Concepto DIAN no mapeado a casilla automatica"),IF(LEFT($J877,4)="TOPE","Control automatico DIAN: "&amp;$J877,"Casilla automatica: "&amp;$J877)))</f>
        <v/>
      </c>
    </row>
    <row r="878">
      <c r="A878" s="9" t="n"/>
      <c r="B878" s="9" t="n"/>
      <c r="C878" s="9" t="n"/>
      <c r="D878" s="9" t="n"/>
      <c r="E878" s="9" t="n"/>
      <c r="F878" s="11" t="n"/>
      <c r="G878" s="9" t="n"/>
      <c r="H878" s="9" t="n"/>
      <c r="I878" s="9">
        <f>IF(COUNTA($A878:$H878)=0,"",IF($J878="OTRO","NO","SI"))</f>
        <v/>
      </c>
      <c r="J878" s="9">
        <f>IF(COUNTA($A878:$H878)=0,"",IFERROR(LOOKUP(2,1/(((LISTS!$H$2:$H$26&lt;&gt;"")*ISNUMBER(SEARCH(LISTS!$H$2:$H$26,$G878)))+((LISTS!$I$2:$I$26&lt;&gt;"")*ISNUMBER(SEARCH(LISTS!$I$2:$I$26,$E878)))),LISTS!$K$2:$K$26),"OTRO"))</f>
        <v/>
      </c>
      <c r="K878" s="11">
        <f>IF($I878&lt;&gt;"SI",0,IFERROR($F878,0))</f>
        <v/>
      </c>
      <c r="L878" s="9">
        <f>IF(COUNTA($A878:$H878)=0,"",IF($J878="OTRO",IFERROR(LOOKUP(2,1/(((LISTS!$H$2:$H$26&lt;&gt;"")*ISNUMBER(SEARCH(LISTS!$H$2:$H$26,$G878)))+((LISTS!$I$2:$I$26&lt;&gt;"")*ISNUMBER(SEARCH(LISTS!$I$2:$I$26,$E878)))),LISTS!$L$2:$L$26),"Concepto DIAN no mapeado a casilla automatica"),IF(LEFT($J878,4)="TOPE","Control automatico DIAN: "&amp;$J878,"Casilla automatica: "&amp;$J878)))</f>
        <v/>
      </c>
    </row>
    <row r="879">
      <c r="A879" s="9" t="n"/>
      <c r="B879" s="9" t="n"/>
      <c r="C879" s="9" t="n"/>
      <c r="D879" s="9" t="n"/>
      <c r="E879" s="9" t="n"/>
      <c r="F879" s="11" t="n"/>
      <c r="G879" s="9" t="n"/>
      <c r="H879" s="9" t="n"/>
      <c r="I879" s="9">
        <f>IF(COUNTA($A879:$H879)=0,"",IF($J879="OTRO","NO","SI"))</f>
        <v/>
      </c>
      <c r="J879" s="9">
        <f>IF(COUNTA($A879:$H879)=0,"",IFERROR(LOOKUP(2,1/(((LISTS!$H$2:$H$26&lt;&gt;"")*ISNUMBER(SEARCH(LISTS!$H$2:$H$26,$G879)))+((LISTS!$I$2:$I$26&lt;&gt;"")*ISNUMBER(SEARCH(LISTS!$I$2:$I$26,$E879)))),LISTS!$K$2:$K$26),"OTRO"))</f>
        <v/>
      </c>
      <c r="K879" s="11">
        <f>IF($I879&lt;&gt;"SI",0,IFERROR($F879,0))</f>
        <v/>
      </c>
      <c r="L879" s="9">
        <f>IF(COUNTA($A879:$H879)=0,"",IF($J879="OTRO",IFERROR(LOOKUP(2,1/(((LISTS!$H$2:$H$26&lt;&gt;"")*ISNUMBER(SEARCH(LISTS!$H$2:$H$26,$G879)))+((LISTS!$I$2:$I$26&lt;&gt;"")*ISNUMBER(SEARCH(LISTS!$I$2:$I$26,$E879)))),LISTS!$L$2:$L$26),"Concepto DIAN no mapeado a casilla automatica"),IF(LEFT($J879,4)="TOPE","Control automatico DIAN: "&amp;$J879,"Casilla automatica: "&amp;$J879)))</f>
        <v/>
      </c>
    </row>
    <row r="880">
      <c r="A880" s="9" t="n"/>
      <c r="B880" s="9" t="n"/>
      <c r="C880" s="9" t="n"/>
      <c r="D880" s="9" t="n"/>
      <c r="E880" s="9" t="n"/>
      <c r="F880" s="11" t="n"/>
      <c r="G880" s="9" t="n"/>
      <c r="H880" s="9" t="n"/>
      <c r="I880" s="9">
        <f>IF(COUNTA($A880:$H880)=0,"",IF($J880="OTRO","NO","SI"))</f>
        <v/>
      </c>
      <c r="J880" s="9">
        <f>IF(COUNTA($A880:$H880)=0,"",IFERROR(LOOKUP(2,1/(((LISTS!$H$2:$H$26&lt;&gt;"")*ISNUMBER(SEARCH(LISTS!$H$2:$H$26,$G880)))+((LISTS!$I$2:$I$26&lt;&gt;"")*ISNUMBER(SEARCH(LISTS!$I$2:$I$26,$E880)))),LISTS!$K$2:$K$26),"OTRO"))</f>
        <v/>
      </c>
      <c r="K880" s="11">
        <f>IF($I880&lt;&gt;"SI",0,IFERROR($F880,0))</f>
        <v/>
      </c>
      <c r="L880" s="9">
        <f>IF(COUNTA($A880:$H880)=0,"",IF($J880="OTRO",IFERROR(LOOKUP(2,1/(((LISTS!$H$2:$H$26&lt;&gt;"")*ISNUMBER(SEARCH(LISTS!$H$2:$H$26,$G880)))+((LISTS!$I$2:$I$26&lt;&gt;"")*ISNUMBER(SEARCH(LISTS!$I$2:$I$26,$E880)))),LISTS!$L$2:$L$26),"Concepto DIAN no mapeado a casilla automatica"),IF(LEFT($J880,4)="TOPE","Control automatico DIAN: "&amp;$J880,"Casilla automatica: "&amp;$J880)))</f>
        <v/>
      </c>
    </row>
    <row r="881">
      <c r="A881" s="9" t="n"/>
      <c r="B881" s="9" t="n"/>
      <c r="C881" s="9" t="n"/>
      <c r="D881" s="9" t="n"/>
      <c r="E881" s="9" t="n"/>
      <c r="F881" s="11" t="n"/>
      <c r="G881" s="9" t="n"/>
      <c r="H881" s="9" t="n"/>
      <c r="I881" s="9">
        <f>IF(COUNTA($A881:$H881)=0,"",IF($J881="OTRO","NO","SI"))</f>
        <v/>
      </c>
      <c r="J881" s="9">
        <f>IF(COUNTA($A881:$H881)=0,"",IFERROR(LOOKUP(2,1/(((LISTS!$H$2:$H$26&lt;&gt;"")*ISNUMBER(SEARCH(LISTS!$H$2:$H$26,$G881)))+((LISTS!$I$2:$I$26&lt;&gt;"")*ISNUMBER(SEARCH(LISTS!$I$2:$I$26,$E881)))),LISTS!$K$2:$K$26),"OTRO"))</f>
        <v/>
      </c>
      <c r="K881" s="11">
        <f>IF($I881&lt;&gt;"SI",0,IFERROR($F881,0))</f>
        <v/>
      </c>
      <c r="L881" s="9">
        <f>IF(COUNTA($A881:$H881)=0,"",IF($J881="OTRO",IFERROR(LOOKUP(2,1/(((LISTS!$H$2:$H$26&lt;&gt;"")*ISNUMBER(SEARCH(LISTS!$H$2:$H$26,$G881)))+((LISTS!$I$2:$I$26&lt;&gt;"")*ISNUMBER(SEARCH(LISTS!$I$2:$I$26,$E881)))),LISTS!$L$2:$L$26),"Concepto DIAN no mapeado a casilla automatica"),IF(LEFT($J881,4)="TOPE","Control automatico DIAN: "&amp;$J881,"Casilla automatica: "&amp;$J881)))</f>
        <v/>
      </c>
    </row>
    <row r="882">
      <c r="A882" s="9" t="n"/>
      <c r="B882" s="9" t="n"/>
      <c r="C882" s="9" t="n"/>
      <c r="D882" s="9" t="n"/>
      <c r="E882" s="9" t="n"/>
      <c r="F882" s="11" t="n"/>
      <c r="G882" s="9" t="n"/>
      <c r="H882" s="9" t="n"/>
      <c r="I882" s="9">
        <f>IF(COUNTA($A882:$H882)=0,"",IF($J882="OTRO","NO","SI"))</f>
        <v/>
      </c>
      <c r="J882" s="9">
        <f>IF(COUNTA($A882:$H882)=0,"",IFERROR(LOOKUP(2,1/(((LISTS!$H$2:$H$26&lt;&gt;"")*ISNUMBER(SEARCH(LISTS!$H$2:$H$26,$G882)))+((LISTS!$I$2:$I$26&lt;&gt;"")*ISNUMBER(SEARCH(LISTS!$I$2:$I$26,$E882)))),LISTS!$K$2:$K$26),"OTRO"))</f>
        <v/>
      </c>
      <c r="K882" s="11">
        <f>IF($I882&lt;&gt;"SI",0,IFERROR($F882,0))</f>
        <v/>
      </c>
      <c r="L882" s="9">
        <f>IF(COUNTA($A882:$H882)=0,"",IF($J882="OTRO",IFERROR(LOOKUP(2,1/(((LISTS!$H$2:$H$26&lt;&gt;"")*ISNUMBER(SEARCH(LISTS!$H$2:$H$26,$G882)))+((LISTS!$I$2:$I$26&lt;&gt;"")*ISNUMBER(SEARCH(LISTS!$I$2:$I$26,$E882)))),LISTS!$L$2:$L$26),"Concepto DIAN no mapeado a casilla automatica"),IF(LEFT($J882,4)="TOPE","Control automatico DIAN: "&amp;$J882,"Casilla automatica: "&amp;$J882)))</f>
        <v/>
      </c>
    </row>
    <row r="883">
      <c r="A883" s="9" t="n"/>
      <c r="B883" s="9" t="n"/>
      <c r="C883" s="9" t="n"/>
      <c r="D883" s="9" t="n"/>
      <c r="E883" s="9" t="n"/>
      <c r="F883" s="11" t="n"/>
      <c r="G883" s="9" t="n"/>
      <c r="H883" s="9" t="n"/>
      <c r="I883" s="9">
        <f>IF(COUNTA($A883:$H883)=0,"",IF($J883="OTRO","NO","SI"))</f>
        <v/>
      </c>
      <c r="J883" s="9">
        <f>IF(COUNTA($A883:$H883)=0,"",IFERROR(LOOKUP(2,1/(((LISTS!$H$2:$H$26&lt;&gt;"")*ISNUMBER(SEARCH(LISTS!$H$2:$H$26,$G883)))+((LISTS!$I$2:$I$26&lt;&gt;"")*ISNUMBER(SEARCH(LISTS!$I$2:$I$26,$E883)))),LISTS!$K$2:$K$26),"OTRO"))</f>
        <v/>
      </c>
      <c r="K883" s="11">
        <f>IF($I883&lt;&gt;"SI",0,IFERROR($F883,0))</f>
        <v/>
      </c>
      <c r="L883" s="9">
        <f>IF(COUNTA($A883:$H883)=0,"",IF($J883="OTRO",IFERROR(LOOKUP(2,1/(((LISTS!$H$2:$H$26&lt;&gt;"")*ISNUMBER(SEARCH(LISTS!$H$2:$H$26,$G883)))+((LISTS!$I$2:$I$26&lt;&gt;"")*ISNUMBER(SEARCH(LISTS!$I$2:$I$26,$E883)))),LISTS!$L$2:$L$26),"Concepto DIAN no mapeado a casilla automatica"),IF(LEFT($J883,4)="TOPE","Control automatico DIAN: "&amp;$J883,"Casilla automatica: "&amp;$J883)))</f>
        <v/>
      </c>
    </row>
    <row r="884">
      <c r="A884" s="9" t="n"/>
      <c r="B884" s="9" t="n"/>
      <c r="C884" s="9" t="n"/>
      <c r="D884" s="9" t="n"/>
      <c r="E884" s="9" t="n"/>
      <c r="F884" s="11" t="n"/>
      <c r="G884" s="9" t="n"/>
      <c r="H884" s="9" t="n"/>
      <c r="I884" s="9">
        <f>IF(COUNTA($A884:$H884)=0,"",IF($J884="OTRO","NO","SI"))</f>
        <v/>
      </c>
      <c r="J884" s="9">
        <f>IF(COUNTA($A884:$H884)=0,"",IFERROR(LOOKUP(2,1/(((LISTS!$H$2:$H$26&lt;&gt;"")*ISNUMBER(SEARCH(LISTS!$H$2:$H$26,$G884)))+((LISTS!$I$2:$I$26&lt;&gt;"")*ISNUMBER(SEARCH(LISTS!$I$2:$I$26,$E884)))),LISTS!$K$2:$K$26),"OTRO"))</f>
        <v/>
      </c>
      <c r="K884" s="11">
        <f>IF($I884&lt;&gt;"SI",0,IFERROR($F884,0))</f>
        <v/>
      </c>
      <c r="L884" s="9">
        <f>IF(COUNTA($A884:$H884)=0,"",IF($J884="OTRO",IFERROR(LOOKUP(2,1/(((LISTS!$H$2:$H$26&lt;&gt;"")*ISNUMBER(SEARCH(LISTS!$H$2:$H$26,$G884)))+((LISTS!$I$2:$I$26&lt;&gt;"")*ISNUMBER(SEARCH(LISTS!$I$2:$I$26,$E884)))),LISTS!$L$2:$L$26),"Concepto DIAN no mapeado a casilla automatica"),IF(LEFT($J884,4)="TOPE","Control automatico DIAN: "&amp;$J884,"Casilla automatica: "&amp;$J884)))</f>
        <v/>
      </c>
    </row>
    <row r="885">
      <c r="A885" s="9" t="n"/>
      <c r="B885" s="9" t="n"/>
      <c r="C885" s="9" t="n"/>
      <c r="D885" s="9" t="n"/>
      <c r="E885" s="9" t="n"/>
      <c r="F885" s="11" t="n"/>
      <c r="G885" s="9" t="n"/>
      <c r="H885" s="9" t="n"/>
      <c r="I885" s="9">
        <f>IF(COUNTA($A885:$H885)=0,"",IF($J885="OTRO","NO","SI"))</f>
        <v/>
      </c>
      <c r="J885" s="9">
        <f>IF(COUNTA($A885:$H885)=0,"",IFERROR(LOOKUP(2,1/(((LISTS!$H$2:$H$26&lt;&gt;"")*ISNUMBER(SEARCH(LISTS!$H$2:$H$26,$G885)))+((LISTS!$I$2:$I$26&lt;&gt;"")*ISNUMBER(SEARCH(LISTS!$I$2:$I$26,$E885)))),LISTS!$K$2:$K$26),"OTRO"))</f>
        <v/>
      </c>
      <c r="K885" s="11">
        <f>IF($I885&lt;&gt;"SI",0,IFERROR($F885,0))</f>
        <v/>
      </c>
      <c r="L885" s="9">
        <f>IF(COUNTA($A885:$H885)=0,"",IF($J885="OTRO",IFERROR(LOOKUP(2,1/(((LISTS!$H$2:$H$26&lt;&gt;"")*ISNUMBER(SEARCH(LISTS!$H$2:$H$26,$G885)))+((LISTS!$I$2:$I$26&lt;&gt;"")*ISNUMBER(SEARCH(LISTS!$I$2:$I$26,$E885)))),LISTS!$L$2:$L$26),"Concepto DIAN no mapeado a casilla automatica"),IF(LEFT($J885,4)="TOPE","Control automatico DIAN: "&amp;$J885,"Casilla automatica: "&amp;$J885)))</f>
        <v/>
      </c>
    </row>
    <row r="886">
      <c r="A886" s="9" t="n"/>
      <c r="B886" s="9" t="n"/>
      <c r="C886" s="9" t="n"/>
      <c r="D886" s="9" t="n"/>
      <c r="E886" s="9" t="n"/>
      <c r="F886" s="11" t="n"/>
      <c r="G886" s="9" t="n"/>
      <c r="H886" s="9" t="n"/>
      <c r="I886" s="9">
        <f>IF(COUNTA($A886:$H886)=0,"",IF($J886="OTRO","NO","SI"))</f>
        <v/>
      </c>
      <c r="J886" s="9">
        <f>IF(COUNTA($A886:$H886)=0,"",IFERROR(LOOKUP(2,1/(((LISTS!$H$2:$H$26&lt;&gt;"")*ISNUMBER(SEARCH(LISTS!$H$2:$H$26,$G886)))+((LISTS!$I$2:$I$26&lt;&gt;"")*ISNUMBER(SEARCH(LISTS!$I$2:$I$26,$E886)))),LISTS!$K$2:$K$26),"OTRO"))</f>
        <v/>
      </c>
      <c r="K886" s="11">
        <f>IF($I886&lt;&gt;"SI",0,IFERROR($F886,0))</f>
        <v/>
      </c>
      <c r="L886" s="9">
        <f>IF(COUNTA($A886:$H886)=0,"",IF($J886="OTRO",IFERROR(LOOKUP(2,1/(((LISTS!$H$2:$H$26&lt;&gt;"")*ISNUMBER(SEARCH(LISTS!$H$2:$H$26,$G886)))+((LISTS!$I$2:$I$26&lt;&gt;"")*ISNUMBER(SEARCH(LISTS!$I$2:$I$26,$E886)))),LISTS!$L$2:$L$26),"Concepto DIAN no mapeado a casilla automatica"),IF(LEFT($J886,4)="TOPE","Control automatico DIAN: "&amp;$J886,"Casilla automatica: "&amp;$J886)))</f>
        <v/>
      </c>
    </row>
    <row r="887">
      <c r="A887" s="9" t="n"/>
      <c r="B887" s="9" t="n"/>
      <c r="C887" s="9" t="n"/>
      <c r="D887" s="9" t="n"/>
      <c r="E887" s="9" t="n"/>
      <c r="F887" s="11" t="n"/>
      <c r="G887" s="9" t="n"/>
      <c r="H887" s="9" t="n"/>
      <c r="I887" s="9">
        <f>IF(COUNTA($A887:$H887)=0,"",IF($J887="OTRO","NO","SI"))</f>
        <v/>
      </c>
      <c r="J887" s="9">
        <f>IF(COUNTA($A887:$H887)=0,"",IFERROR(LOOKUP(2,1/(((LISTS!$H$2:$H$26&lt;&gt;"")*ISNUMBER(SEARCH(LISTS!$H$2:$H$26,$G887)))+((LISTS!$I$2:$I$26&lt;&gt;"")*ISNUMBER(SEARCH(LISTS!$I$2:$I$26,$E887)))),LISTS!$K$2:$K$26),"OTRO"))</f>
        <v/>
      </c>
      <c r="K887" s="11">
        <f>IF($I887&lt;&gt;"SI",0,IFERROR($F887,0))</f>
        <v/>
      </c>
      <c r="L887" s="9">
        <f>IF(COUNTA($A887:$H887)=0,"",IF($J887="OTRO",IFERROR(LOOKUP(2,1/(((LISTS!$H$2:$H$26&lt;&gt;"")*ISNUMBER(SEARCH(LISTS!$H$2:$H$26,$G887)))+((LISTS!$I$2:$I$26&lt;&gt;"")*ISNUMBER(SEARCH(LISTS!$I$2:$I$26,$E887)))),LISTS!$L$2:$L$26),"Concepto DIAN no mapeado a casilla automatica"),IF(LEFT($J887,4)="TOPE","Control automatico DIAN: "&amp;$J887,"Casilla automatica: "&amp;$J887)))</f>
        <v/>
      </c>
    </row>
    <row r="888">
      <c r="A888" s="9" t="n"/>
      <c r="B888" s="9" t="n"/>
      <c r="C888" s="9" t="n"/>
      <c r="D888" s="9" t="n"/>
      <c r="E888" s="9" t="n"/>
      <c r="F888" s="11" t="n"/>
      <c r="G888" s="9" t="n"/>
      <c r="H888" s="9" t="n"/>
      <c r="I888" s="9">
        <f>IF(COUNTA($A888:$H888)=0,"",IF($J888="OTRO","NO","SI"))</f>
        <v/>
      </c>
      <c r="J888" s="9">
        <f>IF(COUNTA($A888:$H888)=0,"",IFERROR(LOOKUP(2,1/(((LISTS!$H$2:$H$26&lt;&gt;"")*ISNUMBER(SEARCH(LISTS!$H$2:$H$26,$G888)))+((LISTS!$I$2:$I$26&lt;&gt;"")*ISNUMBER(SEARCH(LISTS!$I$2:$I$26,$E888)))),LISTS!$K$2:$K$26),"OTRO"))</f>
        <v/>
      </c>
      <c r="K888" s="11">
        <f>IF($I888&lt;&gt;"SI",0,IFERROR($F888,0))</f>
        <v/>
      </c>
      <c r="L888" s="9">
        <f>IF(COUNTA($A888:$H888)=0,"",IF($J888="OTRO",IFERROR(LOOKUP(2,1/(((LISTS!$H$2:$H$26&lt;&gt;"")*ISNUMBER(SEARCH(LISTS!$H$2:$H$26,$G888)))+((LISTS!$I$2:$I$26&lt;&gt;"")*ISNUMBER(SEARCH(LISTS!$I$2:$I$26,$E888)))),LISTS!$L$2:$L$26),"Concepto DIAN no mapeado a casilla automatica"),IF(LEFT($J888,4)="TOPE","Control automatico DIAN: "&amp;$J888,"Casilla automatica: "&amp;$J888)))</f>
        <v/>
      </c>
    </row>
    <row r="889">
      <c r="A889" s="9" t="n"/>
      <c r="B889" s="9" t="n"/>
      <c r="C889" s="9" t="n"/>
      <c r="D889" s="9" t="n"/>
      <c r="E889" s="9" t="n"/>
      <c r="F889" s="11" t="n"/>
      <c r="G889" s="9" t="n"/>
      <c r="H889" s="9" t="n"/>
      <c r="I889" s="9">
        <f>IF(COUNTA($A889:$H889)=0,"",IF($J889="OTRO","NO","SI"))</f>
        <v/>
      </c>
      <c r="J889" s="9">
        <f>IF(COUNTA($A889:$H889)=0,"",IFERROR(LOOKUP(2,1/(((LISTS!$H$2:$H$26&lt;&gt;"")*ISNUMBER(SEARCH(LISTS!$H$2:$H$26,$G889)))+((LISTS!$I$2:$I$26&lt;&gt;"")*ISNUMBER(SEARCH(LISTS!$I$2:$I$26,$E889)))),LISTS!$K$2:$K$26),"OTRO"))</f>
        <v/>
      </c>
      <c r="K889" s="11">
        <f>IF($I889&lt;&gt;"SI",0,IFERROR($F889,0))</f>
        <v/>
      </c>
      <c r="L889" s="9">
        <f>IF(COUNTA($A889:$H889)=0,"",IF($J889="OTRO",IFERROR(LOOKUP(2,1/(((LISTS!$H$2:$H$26&lt;&gt;"")*ISNUMBER(SEARCH(LISTS!$H$2:$H$26,$G889)))+((LISTS!$I$2:$I$26&lt;&gt;"")*ISNUMBER(SEARCH(LISTS!$I$2:$I$26,$E889)))),LISTS!$L$2:$L$26),"Concepto DIAN no mapeado a casilla automatica"),IF(LEFT($J889,4)="TOPE","Control automatico DIAN: "&amp;$J889,"Casilla automatica: "&amp;$J889)))</f>
        <v/>
      </c>
    </row>
    <row r="890">
      <c r="A890" s="9" t="n"/>
      <c r="B890" s="9" t="n"/>
      <c r="C890" s="9" t="n"/>
      <c r="D890" s="9" t="n"/>
      <c r="E890" s="9" t="n"/>
      <c r="F890" s="11" t="n"/>
      <c r="G890" s="9" t="n"/>
      <c r="H890" s="9" t="n"/>
      <c r="I890" s="9">
        <f>IF(COUNTA($A890:$H890)=0,"",IF($J890="OTRO","NO","SI"))</f>
        <v/>
      </c>
      <c r="J890" s="9">
        <f>IF(COUNTA($A890:$H890)=0,"",IFERROR(LOOKUP(2,1/(((LISTS!$H$2:$H$26&lt;&gt;"")*ISNUMBER(SEARCH(LISTS!$H$2:$H$26,$G890)))+((LISTS!$I$2:$I$26&lt;&gt;"")*ISNUMBER(SEARCH(LISTS!$I$2:$I$26,$E890)))),LISTS!$K$2:$K$26),"OTRO"))</f>
        <v/>
      </c>
      <c r="K890" s="11">
        <f>IF($I890&lt;&gt;"SI",0,IFERROR($F890,0))</f>
        <v/>
      </c>
      <c r="L890" s="9">
        <f>IF(COUNTA($A890:$H890)=0,"",IF($J890="OTRO",IFERROR(LOOKUP(2,1/(((LISTS!$H$2:$H$26&lt;&gt;"")*ISNUMBER(SEARCH(LISTS!$H$2:$H$26,$G890)))+((LISTS!$I$2:$I$26&lt;&gt;"")*ISNUMBER(SEARCH(LISTS!$I$2:$I$26,$E890)))),LISTS!$L$2:$L$26),"Concepto DIAN no mapeado a casilla automatica"),IF(LEFT($J890,4)="TOPE","Control automatico DIAN: "&amp;$J890,"Casilla automatica: "&amp;$J890)))</f>
        <v/>
      </c>
    </row>
    <row r="891">
      <c r="A891" s="9" t="n"/>
      <c r="B891" s="9" t="n"/>
      <c r="C891" s="9" t="n"/>
      <c r="D891" s="9" t="n"/>
      <c r="E891" s="9" t="n"/>
      <c r="F891" s="11" t="n"/>
      <c r="G891" s="9" t="n"/>
      <c r="H891" s="9" t="n"/>
      <c r="I891" s="9">
        <f>IF(COUNTA($A891:$H891)=0,"",IF($J891="OTRO","NO","SI"))</f>
        <v/>
      </c>
      <c r="J891" s="9">
        <f>IF(COUNTA($A891:$H891)=0,"",IFERROR(LOOKUP(2,1/(((LISTS!$H$2:$H$26&lt;&gt;"")*ISNUMBER(SEARCH(LISTS!$H$2:$H$26,$G891)))+((LISTS!$I$2:$I$26&lt;&gt;"")*ISNUMBER(SEARCH(LISTS!$I$2:$I$26,$E891)))),LISTS!$K$2:$K$26),"OTRO"))</f>
        <v/>
      </c>
      <c r="K891" s="11">
        <f>IF($I891&lt;&gt;"SI",0,IFERROR($F891,0))</f>
        <v/>
      </c>
      <c r="L891" s="9">
        <f>IF(COUNTA($A891:$H891)=0,"",IF($J891="OTRO",IFERROR(LOOKUP(2,1/(((LISTS!$H$2:$H$26&lt;&gt;"")*ISNUMBER(SEARCH(LISTS!$H$2:$H$26,$G891)))+((LISTS!$I$2:$I$26&lt;&gt;"")*ISNUMBER(SEARCH(LISTS!$I$2:$I$26,$E891)))),LISTS!$L$2:$L$26),"Concepto DIAN no mapeado a casilla automatica"),IF(LEFT($J891,4)="TOPE","Control automatico DIAN: "&amp;$J891,"Casilla automatica: "&amp;$J891)))</f>
        <v/>
      </c>
    </row>
    <row r="892">
      <c r="A892" s="9" t="n"/>
      <c r="B892" s="9" t="n"/>
      <c r="C892" s="9" t="n"/>
      <c r="D892" s="9" t="n"/>
      <c r="E892" s="9" t="n"/>
      <c r="F892" s="11" t="n"/>
      <c r="G892" s="9" t="n"/>
      <c r="H892" s="9" t="n"/>
      <c r="I892" s="9">
        <f>IF(COUNTA($A892:$H892)=0,"",IF($J892="OTRO","NO","SI"))</f>
        <v/>
      </c>
      <c r="J892" s="9">
        <f>IF(COUNTA($A892:$H892)=0,"",IFERROR(LOOKUP(2,1/(((LISTS!$H$2:$H$26&lt;&gt;"")*ISNUMBER(SEARCH(LISTS!$H$2:$H$26,$G892)))+((LISTS!$I$2:$I$26&lt;&gt;"")*ISNUMBER(SEARCH(LISTS!$I$2:$I$26,$E892)))),LISTS!$K$2:$K$26),"OTRO"))</f>
        <v/>
      </c>
      <c r="K892" s="11">
        <f>IF($I892&lt;&gt;"SI",0,IFERROR($F892,0))</f>
        <v/>
      </c>
      <c r="L892" s="9">
        <f>IF(COUNTA($A892:$H892)=0,"",IF($J892="OTRO",IFERROR(LOOKUP(2,1/(((LISTS!$H$2:$H$26&lt;&gt;"")*ISNUMBER(SEARCH(LISTS!$H$2:$H$26,$G892)))+((LISTS!$I$2:$I$26&lt;&gt;"")*ISNUMBER(SEARCH(LISTS!$I$2:$I$26,$E892)))),LISTS!$L$2:$L$26),"Concepto DIAN no mapeado a casilla automatica"),IF(LEFT($J892,4)="TOPE","Control automatico DIAN: "&amp;$J892,"Casilla automatica: "&amp;$J892)))</f>
        <v/>
      </c>
    </row>
    <row r="893">
      <c r="A893" s="9" t="n"/>
      <c r="B893" s="9" t="n"/>
      <c r="C893" s="9" t="n"/>
      <c r="D893" s="9" t="n"/>
      <c r="E893" s="9" t="n"/>
      <c r="F893" s="11" t="n"/>
      <c r="G893" s="9" t="n"/>
      <c r="H893" s="9" t="n"/>
      <c r="I893" s="9">
        <f>IF(COUNTA($A893:$H893)=0,"",IF($J893="OTRO","NO","SI"))</f>
        <v/>
      </c>
      <c r="J893" s="9">
        <f>IF(COUNTA($A893:$H893)=0,"",IFERROR(LOOKUP(2,1/(((LISTS!$H$2:$H$26&lt;&gt;"")*ISNUMBER(SEARCH(LISTS!$H$2:$H$26,$G893)))+((LISTS!$I$2:$I$26&lt;&gt;"")*ISNUMBER(SEARCH(LISTS!$I$2:$I$26,$E893)))),LISTS!$K$2:$K$26),"OTRO"))</f>
        <v/>
      </c>
      <c r="K893" s="11">
        <f>IF($I893&lt;&gt;"SI",0,IFERROR($F893,0))</f>
        <v/>
      </c>
      <c r="L893" s="9">
        <f>IF(COUNTA($A893:$H893)=0,"",IF($J893="OTRO",IFERROR(LOOKUP(2,1/(((LISTS!$H$2:$H$26&lt;&gt;"")*ISNUMBER(SEARCH(LISTS!$H$2:$H$26,$G893)))+((LISTS!$I$2:$I$26&lt;&gt;"")*ISNUMBER(SEARCH(LISTS!$I$2:$I$26,$E893)))),LISTS!$L$2:$L$26),"Concepto DIAN no mapeado a casilla automatica"),IF(LEFT($J893,4)="TOPE","Control automatico DIAN: "&amp;$J893,"Casilla automatica: "&amp;$J893)))</f>
        <v/>
      </c>
    </row>
    <row r="894">
      <c r="A894" s="9" t="n"/>
      <c r="B894" s="9" t="n"/>
      <c r="C894" s="9" t="n"/>
      <c r="D894" s="9" t="n"/>
      <c r="E894" s="9" t="n"/>
      <c r="F894" s="11" t="n"/>
      <c r="G894" s="9" t="n"/>
      <c r="H894" s="9" t="n"/>
      <c r="I894" s="9">
        <f>IF(COUNTA($A894:$H894)=0,"",IF($J894="OTRO","NO","SI"))</f>
        <v/>
      </c>
      <c r="J894" s="9">
        <f>IF(COUNTA($A894:$H894)=0,"",IFERROR(LOOKUP(2,1/(((LISTS!$H$2:$H$26&lt;&gt;"")*ISNUMBER(SEARCH(LISTS!$H$2:$H$26,$G894)))+((LISTS!$I$2:$I$26&lt;&gt;"")*ISNUMBER(SEARCH(LISTS!$I$2:$I$26,$E894)))),LISTS!$K$2:$K$26),"OTRO"))</f>
        <v/>
      </c>
      <c r="K894" s="11">
        <f>IF($I894&lt;&gt;"SI",0,IFERROR($F894,0))</f>
        <v/>
      </c>
      <c r="L894" s="9">
        <f>IF(COUNTA($A894:$H894)=0,"",IF($J894="OTRO",IFERROR(LOOKUP(2,1/(((LISTS!$H$2:$H$26&lt;&gt;"")*ISNUMBER(SEARCH(LISTS!$H$2:$H$26,$G894)))+((LISTS!$I$2:$I$26&lt;&gt;"")*ISNUMBER(SEARCH(LISTS!$I$2:$I$26,$E894)))),LISTS!$L$2:$L$26),"Concepto DIAN no mapeado a casilla automatica"),IF(LEFT($J894,4)="TOPE","Control automatico DIAN: "&amp;$J894,"Casilla automatica: "&amp;$J894)))</f>
        <v/>
      </c>
    </row>
    <row r="895">
      <c r="A895" s="9" t="n"/>
      <c r="B895" s="9" t="n"/>
      <c r="C895" s="9" t="n"/>
      <c r="D895" s="9" t="n"/>
      <c r="E895" s="9" t="n"/>
      <c r="F895" s="11" t="n"/>
      <c r="G895" s="9" t="n"/>
      <c r="H895" s="9" t="n"/>
      <c r="I895" s="9">
        <f>IF(COUNTA($A895:$H895)=0,"",IF($J895="OTRO","NO","SI"))</f>
        <v/>
      </c>
      <c r="J895" s="9">
        <f>IF(COUNTA($A895:$H895)=0,"",IFERROR(LOOKUP(2,1/(((LISTS!$H$2:$H$26&lt;&gt;"")*ISNUMBER(SEARCH(LISTS!$H$2:$H$26,$G895)))+((LISTS!$I$2:$I$26&lt;&gt;"")*ISNUMBER(SEARCH(LISTS!$I$2:$I$26,$E895)))),LISTS!$K$2:$K$26),"OTRO"))</f>
        <v/>
      </c>
      <c r="K895" s="11">
        <f>IF($I895&lt;&gt;"SI",0,IFERROR($F895,0))</f>
        <v/>
      </c>
      <c r="L895" s="9">
        <f>IF(COUNTA($A895:$H895)=0,"",IF($J895="OTRO",IFERROR(LOOKUP(2,1/(((LISTS!$H$2:$H$26&lt;&gt;"")*ISNUMBER(SEARCH(LISTS!$H$2:$H$26,$G895)))+((LISTS!$I$2:$I$26&lt;&gt;"")*ISNUMBER(SEARCH(LISTS!$I$2:$I$26,$E895)))),LISTS!$L$2:$L$26),"Concepto DIAN no mapeado a casilla automatica"),IF(LEFT($J895,4)="TOPE","Control automatico DIAN: "&amp;$J895,"Casilla automatica: "&amp;$J895)))</f>
        <v/>
      </c>
    </row>
    <row r="896">
      <c r="A896" s="9" t="n"/>
      <c r="B896" s="9" t="n"/>
      <c r="C896" s="9" t="n"/>
      <c r="D896" s="9" t="n"/>
      <c r="E896" s="9" t="n"/>
      <c r="F896" s="11" t="n"/>
      <c r="G896" s="9" t="n"/>
      <c r="H896" s="9" t="n"/>
      <c r="I896" s="9">
        <f>IF(COUNTA($A896:$H896)=0,"",IF($J896="OTRO","NO","SI"))</f>
        <v/>
      </c>
      <c r="J896" s="9">
        <f>IF(COUNTA($A896:$H896)=0,"",IFERROR(LOOKUP(2,1/(((LISTS!$H$2:$H$26&lt;&gt;"")*ISNUMBER(SEARCH(LISTS!$H$2:$H$26,$G896)))+((LISTS!$I$2:$I$26&lt;&gt;"")*ISNUMBER(SEARCH(LISTS!$I$2:$I$26,$E896)))),LISTS!$K$2:$K$26),"OTRO"))</f>
        <v/>
      </c>
      <c r="K896" s="11">
        <f>IF($I896&lt;&gt;"SI",0,IFERROR($F896,0))</f>
        <v/>
      </c>
      <c r="L896" s="9">
        <f>IF(COUNTA($A896:$H896)=0,"",IF($J896="OTRO",IFERROR(LOOKUP(2,1/(((LISTS!$H$2:$H$26&lt;&gt;"")*ISNUMBER(SEARCH(LISTS!$H$2:$H$26,$G896)))+((LISTS!$I$2:$I$26&lt;&gt;"")*ISNUMBER(SEARCH(LISTS!$I$2:$I$26,$E896)))),LISTS!$L$2:$L$26),"Concepto DIAN no mapeado a casilla automatica"),IF(LEFT($J896,4)="TOPE","Control automatico DIAN: "&amp;$J896,"Casilla automatica: "&amp;$J896)))</f>
        <v/>
      </c>
    </row>
    <row r="897">
      <c r="A897" s="9" t="n"/>
      <c r="B897" s="9" t="n"/>
      <c r="C897" s="9" t="n"/>
      <c r="D897" s="9" t="n"/>
      <c r="E897" s="9" t="n"/>
      <c r="F897" s="11" t="n"/>
      <c r="G897" s="9" t="n"/>
      <c r="H897" s="9" t="n"/>
      <c r="I897" s="9">
        <f>IF(COUNTA($A897:$H897)=0,"",IF($J897="OTRO","NO","SI"))</f>
        <v/>
      </c>
      <c r="J897" s="9">
        <f>IF(COUNTA($A897:$H897)=0,"",IFERROR(LOOKUP(2,1/(((LISTS!$H$2:$H$26&lt;&gt;"")*ISNUMBER(SEARCH(LISTS!$H$2:$H$26,$G897)))+((LISTS!$I$2:$I$26&lt;&gt;"")*ISNUMBER(SEARCH(LISTS!$I$2:$I$26,$E897)))),LISTS!$K$2:$K$26),"OTRO"))</f>
        <v/>
      </c>
      <c r="K897" s="11">
        <f>IF($I897&lt;&gt;"SI",0,IFERROR($F897,0))</f>
        <v/>
      </c>
      <c r="L897" s="9">
        <f>IF(COUNTA($A897:$H897)=0,"",IF($J897="OTRO",IFERROR(LOOKUP(2,1/(((LISTS!$H$2:$H$26&lt;&gt;"")*ISNUMBER(SEARCH(LISTS!$H$2:$H$26,$G897)))+((LISTS!$I$2:$I$26&lt;&gt;"")*ISNUMBER(SEARCH(LISTS!$I$2:$I$26,$E897)))),LISTS!$L$2:$L$26),"Concepto DIAN no mapeado a casilla automatica"),IF(LEFT($J897,4)="TOPE","Control automatico DIAN: "&amp;$J897,"Casilla automatica: "&amp;$J897)))</f>
        <v/>
      </c>
    </row>
    <row r="898">
      <c r="A898" s="9" t="n"/>
      <c r="B898" s="9" t="n"/>
      <c r="C898" s="9" t="n"/>
      <c r="D898" s="9" t="n"/>
      <c r="E898" s="9" t="n"/>
      <c r="F898" s="11" t="n"/>
      <c r="G898" s="9" t="n"/>
      <c r="H898" s="9" t="n"/>
      <c r="I898" s="9">
        <f>IF(COUNTA($A898:$H898)=0,"",IF($J898="OTRO","NO","SI"))</f>
        <v/>
      </c>
      <c r="J898" s="9">
        <f>IF(COUNTA($A898:$H898)=0,"",IFERROR(LOOKUP(2,1/(((LISTS!$H$2:$H$26&lt;&gt;"")*ISNUMBER(SEARCH(LISTS!$H$2:$H$26,$G898)))+((LISTS!$I$2:$I$26&lt;&gt;"")*ISNUMBER(SEARCH(LISTS!$I$2:$I$26,$E898)))),LISTS!$K$2:$K$26),"OTRO"))</f>
        <v/>
      </c>
      <c r="K898" s="11">
        <f>IF($I898&lt;&gt;"SI",0,IFERROR($F898,0))</f>
        <v/>
      </c>
      <c r="L898" s="9">
        <f>IF(COUNTA($A898:$H898)=0,"",IF($J898="OTRO",IFERROR(LOOKUP(2,1/(((LISTS!$H$2:$H$26&lt;&gt;"")*ISNUMBER(SEARCH(LISTS!$H$2:$H$26,$G898)))+((LISTS!$I$2:$I$26&lt;&gt;"")*ISNUMBER(SEARCH(LISTS!$I$2:$I$26,$E898)))),LISTS!$L$2:$L$26),"Concepto DIAN no mapeado a casilla automatica"),IF(LEFT($J898,4)="TOPE","Control automatico DIAN: "&amp;$J898,"Casilla automatica: "&amp;$J898)))</f>
        <v/>
      </c>
    </row>
    <row r="899">
      <c r="A899" s="9" t="n"/>
      <c r="B899" s="9" t="n"/>
      <c r="C899" s="9" t="n"/>
      <c r="D899" s="9" t="n"/>
      <c r="E899" s="9" t="n"/>
      <c r="F899" s="11" t="n"/>
      <c r="G899" s="9" t="n"/>
      <c r="H899" s="9" t="n"/>
      <c r="I899" s="9">
        <f>IF(COUNTA($A899:$H899)=0,"",IF($J899="OTRO","NO","SI"))</f>
        <v/>
      </c>
      <c r="J899" s="9">
        <f>IF(COUNTA($A899:$H899)=0,"",IFERROR(LOOKUP(2,1/(((LISTS!$H$2:$H$26&lt;&gt;"")*ISNUMBER(SEARCH(LISTS!$H$2:$H$26,$G899)))+((LISTS!$I$2:$I$26&lt;&gt;"")*ISNUMBER(SEARCH(LISTS!$I$2:$I$26,$E899)))),LISTS!$K$2:$K$26),"OTRO"))</f>
        <v/>
      </c>
      <c r="K899" s="11">
        <f>IF($I899&lt;&gt;"SI",0,IFERROR($F899,0))</f>
        <v/>
      </c>
      <c r="L899" s="9">
        <f>IF(COUNTA($A899:$H899)=0,"",IF($J899="OTRO",IFERROR(LOOKUP(2,1/(((LISTS!$H$2:$H$26&lt;&gt;"")*ISNUMBER(SEARCH(LISTS!$H$2:$H$26,$G899)))+((LISTS!$I$2:$I$26&lt;&gt;"")*ISNUMBER(SEARCH(LISTS!$I$2:$I$26,$E899)))),LISTS!$L$2:$L$26),"Concepto DIAN no mapeado a casilla automatica"),IF(LEFT($J899,4)="TOPE","Control automatico DIAN: "&amp;$J899,"Casilla automatica: "&amp;$J899)))</f>
        <v/>
      </c>
    </row>
    <row r="900">
      <c r="A900" s="9" t="n"/>
      <c r="B900" s="9" t="n"/>
      <c r="C900" s="9" t="n"/>
      <c r="D900" s="9" t="n"/>
      <c r="E900" s="9" t="n"/>
      <c r="F900" s="11" t="n"/>
      <c r="G900" s="9" t="n"/>
      <c r="H900" s="9" t="n"/>
      <c r="I900" s="9">
        <f>IF(COUNTA($A900:$H900)=0,"",IF($J900="OTRO","NO","SI"))</f>
        <v/>
      </c>
      <c r="J900" s="9">
        <f>IF(COUNTA($A900:$H900)=0,"",IFERROR(LOOKUP(2,1/(((LISTS!$H$2:$H$26&lt;&gt;"")*ISNUMBER(SEARCH(LISTS!$H$2:$H$26,$G900)))+((LISTS!$I$2:$I$26&lt;&gt;"")*ISNUMBER(SEARCH(LISTS!$I$2:$I$26,$E900)))),LISTS!$K$2:$K$26),"OTRO"))</f>
        <v/>
      </c>
      <c r="K900" s="11">
        <f>IF($I900&lt;&gt;"SI",0,IFERROR($F900,0))</f>
        <v/>
      </c>
      <c r="L900" s="9">
        <f>IF(COUNTA($A900:$H900)=0,"",IF($J900="OTRO",IFERROR(LOOKUP(2,1/(((LISTS!$H$2:$H$26&lt;&gt;"")*ISNUMBER(SEARCH(LISTS!$H$2:$H$26,$G900)))+((LISTS!$I$2:$I$26&lt;&gt;"")*ISNUMBER(SEARCH(LISTS!$I$2:$I$26,$E900)))),LISTS!$L$2:$L$26),"Concepto DIAN no mapeado a casilla automatica"),IF(LEFT($J900,4)="TOPE","Control automatico DIAN: "&amp;$J900,"Casilla automatica: "&amp;$J900)))</f>
        <v/>
      </c>
    </row>
    <row r="901">
      <c r="A901" s="9" t="n"/>
      <c r="B901" s="9" t="n"/>
      <c r="C901" s="9" t="n"/>
      <c r="D901" s="9" t="n"/>
      <c r="E901" s="9" t="n"/>
      <c r="F901" s="11" t="n"/>
      <c r="G901" s="9" t="n"/>
      <c r="H901" s="9" t="n"/>
      <c r="I901" s="9">
        <f>IF(COUNTA($A901:$H901)=0,"",IF($J901="OTRO","NO","SI"))</f>
        <v/>
      </c>
      <c r="J901" s="9">
        <f>IF(COUNTA($A901:$H901)=0,"",IFERROR(LOOKUP(2,1/(((LISTS!$H$2:$H$26&lt;&gt;"")*ISNUMBER(SEARCH(LISTS!$H$2:$H$26,$G901)))+((LISTS!$I$2:$I$26&lt;&gt;"")*ISNUMBER(SEARCH(LISTS!$I$2:$I$26,$E901)))),LISTS!$K$2:$K$26),"OTRO"))</f>
        <v/>
      </c>
      <c r="K901" s="11">
        <f>IF($I901&lt;&gt;"SI",0,IFERROR($F901,0))</f>
        <v/>
      </c>
      <c r="L901" s="9">
        <f>IF(COUNTA($A901:$H901)=0,"",IF($J901="OTRO",IFERROR(LOOKUP(2,1/(((LISTS!$H$2:$H$26&lt;&gt;"")*ISNUMBER(SEARCH(LISTS!$H$2:$H$26,$G901)))+((LISTS!$I$2:$I$26&lt;&gt;"")*ISNUMBER(SEARCH(LISTS!$I$2:$I$26,$E901)))),LISTS!$L$2:$L$26),"Concepto DIAN no mapeado a casilla automatica"),IF(LEFT($J901,4)="TOPE","Control automatico DIAN: "&amp;$J901,"Casilla automatica: "&amp;$J901)))</f>
        <v/>
      </c>
    </row>
    <row r="902">
      <c r="A902" s="9" t="n"/>
      <c r="B902" s="9" t="n"/>
      <c r="C902" s="9" t="n"/>
      <c r="D902" s="9" t="n"/>
      <c r="E902" s="9" t="n"/>
      <c r="F902" s="11" t="n"/>
      <c r="G902" s="9" t="n"/>
      <c r="H902" s="9" t="n"/>
      <c r="I902" s="9">
        <f>IF(COUNTA($A902:$H902)=0,"",IF($J902="OTRO","NO","SI"))</f>
        <v/>
      </c>
      <c r="J902" s="9">
        <f>IF(COUNTA($A902:$H902)=0,"",IFERROR(LOOKUP(2,1/(((LISTS!$H$2:$H$26&lt;&gt;"")*ISNUMBER(SEARCH(LISTS!$H$2:$H$26,$G902)))+((LISTS!$I$2:$I$26&lt;&gt;"")*ISNUMBER(SEARCH(LISTS!$I$2:$I$26,$E902)))),LISTS!$K$2:$K$26),"OTRO"))</f>
        <v/>
      </c>
      <c r="K902" s="11">
        <f>IF($I902&lt;&gt;"SI",0,IFERROR($F902,0))</f>
        <v/>
      </c>
      <c r="L902" s="9">
        <f>IF(COUNTA($A902:$H902)=0,"",IF($J902="OTRO",IFERROR(LOOKUP(2,1/(((LISTS!$H$2:$H$26&lt;&gt;"")*ISNUMBER(SEARCH(LISTS!$H$2:$H$26,$G902)))+((LISTS!$I$2:$I$26&lt;&gt;"")*ISNUMBER(SEARCH(LISTS!$I$2:$I$26,$E902)))),LISTS!$L$2:$L$26),"Concepto DIAN no mapeado a casilla automatica"),IF(LEFT($J902,4)="TOPE","Control automatico DIAN: "&amp;$J902,"Casilla automatica: "&amp;$J902)))</f>
        <v/>
      </c>
    </row>
    <row r="903">
      <c r="A903" s="9" t="n"/>
      <c r="B903" s="9" t="n"/>
      <c r="C903" s="9" t="n"/>
      <c r="D903" s="9" t="n"/>
      <c r="E903" s="9" t="n"/>
      <c r="F903" s="11" t="n"/>
      <c r="G903" s="9" t="n"/>
      <c r="H903" s="9" t="n"/>
      <c r="I903" s="9">
        <f>IF(COUNTA($A903:$H903)=0,"",IF($J903="OTRO","NO","SI"))</f>
        <v/>
      </c>
      <c r="J903" s="9">
        <f>IF(COUNTA($A903:$H903)=0,"",IFERROR(LOOKUP(2,1/(((LISTS!$H$2:$H$26&lt;&gt;"")*ISNUMBER(SEARCH(LISTS!$H$2:$H$26,$G903)))+((LISTS!$I$2:$I$26&lt;&gt;"")*ISNUMBER(SEARCH(LISTS!$I$2:$I$26,$E903)))),LISTS!$K$2:$K$26),"OTRO"))</f>
        <v/>
      </c>
      <c r="K903" s="11">
        <f>IF($I903&lt;&gt;"SI",0,IFERROR($F903,0))</f>
        <v/>
      </c>
      <c r="L903" s="9">
        <f>IF(COUNTA($A903:$H903)=0,"",IF($J903="OTRO",IFERROR(LOOKUP(2,1/(((LISTS!$H$2:$H$26&lt;&gt;"")*ISNUMBER(SEARCH(LISTS!$H$2:$H$26,$G903)))+((LISTS!$I$2:$I$26&lt;&gt;"")*ISNUMBER(SEARCH(LISTS!$I$2:$I$26,$E903)))),LISTS!$L$2:$L$26),"Concepto DIAN no mapeado a casilla automatica"),IF(LEFT($J903,4)="TOPE","Control automatico DIAN: "&amp;$J903,"Casilla automatica: "&amp;$J903)))</f>
        <v/>
      </c>
    </row>
    <row r="904">
      <c r="A904" s="9" t="n"/>
      <c r="B904" s="9" t="n"/>
      <c r="C904" s="9" t="n"/>
      <c r="D904" s="9" t="n"/>
      <c r="E904" s="9" t="n"/>
      <c r="F904" s="11" t="n"/>
      <c r="G904" s="9" t="n"/>
      <c r="H904" s="9" t="n"/>
      <c r="I904" s="9">
        <f>IF(COUNTA($A904:$H904)=0,"",IF($J904="OTRO","NO","SI"))</f>
        <v/>
      </c>
      <c r="J904" s="9">
        <f>IF(COUNTA($A904:$H904)=0,"",IFERROR(LOOKUP(2,1/(((LISTS!$H$2:$H$26&lt;&gt;"")*ISNUMBER(SEARCH(LISTS!$H$2:$H$26,$G904)))+((LISTS!$I$2:$I$26&lt;&gt;"")*ISNUMBER(SEARCH(LISTS!$I$2:$I$26,$E904)))),LISTS!$K$2:$K$26),"OTRO"))</f>
        <v/>
      </c>
      <c r="K904" s="11">
        <f>IF($I904&lt;&gt;"SI",0,IFERROR($F904,0))</f>
        <v/>
      </c>
      <c r="L904" s="9">
        <f>IF(COUNTA($A904:$H904)=0,"",IF($J904="OTRO",IFERROR(LOOKUP(2,1/(((LISTS!$H$2:$H$26&lt;&gt;"")*ISNUMBER(SEARCH(LISTS!$H$2:$H$26,$G904)))+((LISTS!$I$2:$I$26&lt;&gt;"")*ISNUMBER(SEARCH(LISTS!$I$2:$I$26,$E904)))),LISTS!$L$2:$L$26),"Concepto DIAN no mapeado a casilla automatica"),IF(LEFT($J904,4)="TOPE","Control automatico DIAN: "&amp;$J904,"Casilla automatica: "&amp;$J904)))</f>
        <v/>
      </c>
    </row>
    <row r="905">
      <c r="A905" s="9" t="n"/>
      <c r="B905" s="9" t="n"/>
      <c r="C905" s="9" t="n"/>
      <c r="D905" s="9" t="n"/>
      <c r="E905" s="9" t="n"/>
      <c r="F905" s="11" t="n"/>
      <c r="G905" s="9" t="n"/>
      <c r="H905" s="9" t="n"/>
      <c r="I905" s="9">
        <f>IF(COUNTA($A905:$H905)=0,"",IF($J905="OTRO","NO","SI"))</f>
        <v/>
      </c>
      <c r="J905" s="9">
        <f>IF(COUNTA($A905:$H905)=0,"",IFERROR(LOOKUP(2,1/(((LISTS!$H$2:$H$26&lt;&gt;"")*ISNUMBER(SEARCH(LISTS!$H$2:$H$26,$G905)))+((LISTS!$I$2:$I$26&lt;&gt;"")*ISNUMBER(SEARCH(LISTS!$I$2:$I$26,$E905)))),LISTS!$K$2:$K$26),"OTRO"))</f>
        <v/>
      </c>
      <c r="K905" s="11">
        <f>IF($I905&lt;&gt;"SI",0,IFERROR($F905,0))</f>
        <v/>
      </c>
      <c r="L905" s="9">
        <f>IF(COUNTA($A905:$H905)=0,"",IF($J905="OTRO",IFERROR(LOOKUP(2,1/(((LISTS!$H$2:$H$26&lt;&gt;"")*ISNUMBER(SEARCH(LISTS!$H$2:$H$26,$G905)))+((LISTS!$I$2:$I$26&lt;&gt;"")*ISNUMBER(SEARCH(LISTS!$I$2:$I$26,$E905)))),LISTS!$L$2:$L$26),"Concepto DIAN no mapeado a casilla automatica"),IF(LEFT($J905,4)="TOPE","Control automatico DIAN: "&amp;$J905,"Casilla automatica: "&amp;$J905)))</f>
        <v/>
      </c>
    </row>
    <row r="906">
      <c r="A906" s="9" t="n"/>
      <c r="B906" s="9" t="n"/>
      <c r="C906" s="9" t="n"/>
      <c r="D906" s="9" t="n"/>
      <c r="E906" s="9" t="n"/>
      <c r="F906" s="11" t="n"/>
      <c r="G906" s="9" t="n"/>
      <c r="H906" s="9" t="n"/>
      <c r="I906" s="9">
        <f>IF(COUNTA($A906:$H906)=0,"",IF($J906="OTRO","NO","SI"))</f>
        <v/>
      </c>
      <c r="J906" s="9">
        <f>IF(COUNTA($A906:$H906)=0,"",IFERROR(LOOKUP(2,1/(((LISTS!$H$2:$H$26&lt;&gt;"")*ISNUMBER(SEARCH(LISTS!$H$2:$H$26,$G906)))+((LISTS!$I$2:$I$26&lt;&gt;"")*ISNUMBER(SEARCH(LISTS!$I$2:$I$26,$E906)))),LISTS!$K$2:$K$26),"OTRO"))</f>
        <v/>
      </c>
      <c r="K906" s="11">
        <f>IF($I906&lt;&gt;"SI",0,IFERROR($F906,0))</f>
        <v/>
      </c>
      <c r="L906" s="9">
        <f>IF(COUNTA($A906:$H906)=0,"",IF($J906="OTRO",IFERROR(LOOKUP(2,1/(((LISTS!$H$2:$H$26&lt;&gt;"")*ISNUMBER(SEARCH(LISTS!$H$2:$H$26,$G906)))+((LISTS!$I$2:$I$26&lt;&gt;"")*ISNUMBER(SEARCH(LISTS!$I$2:$I$26,$E906)))),LISTS!$L$2:$L$26),"Concepto DIAN no mapeado a casilla automatica"),IF(LEFT($J906,4)="TOPE","Control automatico DIAN: "&amp;$J906,"Casilla automatica: "&amp;$J906)))</f>
        <v/>
      </c>
    </row>
    <row r="907">
      <c r="A907" s="9" t="n"/>
      <c r="B907" s="9" t="n"/>
      <c r="C907" s="9" t="n"/>
      <c r="D907" s="9" t="n"/>
      <c r="E907" s="9" t="n"/>
      <c r="F907" s="11" t="n"/>
      <c r="G907" s="9" t="n"/>
      <c r="H907" s="9" t="n"/>
      <c r="I907" s="9">
        <f>IF(COUNTA($A907:$H907)=0,"",IF($J907="OTRO","NO","SI"))</f>
        <v/>
      </c>
      <c r="J907" s="9">
        <f>IF(COUNTA($A907:$H907)=0,"",IFERROR(LOOKUP(2,1/(((LISTS!$H$2:$H$26&lt;&gt;"")*ISNUMBER(SEARCH(LISTS!$H$2:$H$26,$G907)))+((LISTS!$I$2:$I$26&lt;&gt;"")*ISNUMBER(SEARCH(LISTS!$I$2:$I$26,$E907)))),LISTS!$K$2:$K$26),"OTRO"))</f>
        <v/>
      </c>
      <c r="K907" s="11">
        <f>IF($I907&lt;&gt;"SI",0,IFERROR($F907,0))</f>
        <v/>
      </c>
      <c r="L907" s="9">
        <f>IF(COUNTA($A907:$H907)=0,"",IF($J907="OTRO",IFERROR(LOOKUP(2,1/(((LISTS!$H$2:$H$26&lt;&gt;"")*ISNUMBER(SEARCH(LISTS!$H$2:$H$26,$G907)))+((LISTS!$I$2:$I$26&lt;&gt;"")*ISNUMBER(SEARCH(LISTS!$I$2:$I$26,$E907)))),LISTS!$L$2:$L$26),"Concepto DIAN no mapeado a casilla automatica"),IF(LEFT($J907,4)="TOPE","Control automatico DIAN: "&amp;$J907,"Casilla automatica: "&amp;$J907)))</f>
        <v/>
      </c>
    </row>
    <row r="908">
      <c r="A908" s="9" t="n"/>
      <c r="B908" s="9" t="n"/>
      <c r="C908" s="9" t="n"/>
      <c r="D908" s="9" t="n"/>
      <c r="E908" s="9" t="n"/>
      <c r="F908" s="11" t="n"/>
      <c r="G908" s="9" t="n"/>
      <c r="H908" s="9" t="n"/>
      <c r="I908" s="9">
        <f>IF(COUNTA($A908:$H908)=0,"",IF($J908="OTRO","NO","SI"))</f>
        <v/>
      </c>
      <c r="J908" s="9">
        <f>IF(COUNTA($A908:$H908)=0,"",IFERROR(LOOKUP(2,1/(((LISTS!$H$2:$H$26&lt;&gt;"")*ISNUMBER(SEARCH(LISTS!$H$2:$H$26,$G908)))+((LISTS!$I$2:$I$26&lt;&gt;"")*ISNUMBER(SEARCH(LISTS!$I$2:$I$26,$E908)))),LISTS!$K$2:$K$26),"OTRO"))</f>
        <v/>
      </c>
      <c r="K908" s="11">
        <f>IF($I908&lt;&gt;"SI",0,IFERROR($F908,0))</f>
        <v/>
      </c>
      <c r="L908" s="9">
        <f>IF(COUNTA($A908:$H908)=0,"",IF($J908="OTRO",IFERROR(LOOKUP(2,1/(((LISTS!$H$2:$H$26&lt;&gt;"")*ISNUMBER(SEARCH(LISTS!$H$2:$H$26,$G908)))+((LISTS!$I$2:$I$26&lt;&gt;"")*ISNUMBER(SEARCH(LISTS!$I$2:$I$26,$E908)))),LISTS!$L$2:$L$26),"Concepto DIAN no mapeado a casilla automatica"),IF(LEFT($J908,4)="TOPE","Control automatico DIAN: "&amp;$J908,"Casilla automatica: "&amp;$J908)))</f>
        <v/>
      </c>
    </row>
    <row r="909">
      <c r="A909" s="9" t="n"/>
      <c r="B909" s="9" t="n"/>
      <c r="C909" s="9" t="n"/>
      <c r="D909" s="9" t="n"/>
      <c r="E909" s="9" t="n"/>
      <c r="F909" s="11" t="n"/>
      <c r="G909" s="9" t="n"/>
      <c r="H909" s="9" t="n"/>
      <c r="I909" s="9">
        <f>IF(COUNTA($A909:$H909)=0,"",IF($J909="OTRO","NO","SI"))</f>
        <v/>
      </c>
      <c r="J909" s="9">
        <f>IF(COUNTA($A909:$H909)=0,"",IFERROR(LOOKUP(2,1/(((LISTS!$H$2:$H$26&lt;&gt;"")*ISNUMBER(SEARCH(LISTS!$H$2:$H$26,$G909)))+((LISTS!$I$2:$I$26&lt;&gt;"")*ISNUMBER(SEARCH(LISTS!$I$2:$I$26,$E909)))),LISTS!$K$2:$K$26),"OTRO"))</f>
        <v/>
      </c>
      <c r="K909" s="11">
        <f>IF($I909&lt;&gt;"SI",0,IFERROR($F909,0))</f>
        <v/>
      </c>
      <c r="L909" s="9">
        <f>IF(COUNTA($A909:$H909)=0,"",IF($J909="OTRO",IFERROR(LOOKUP(2,1/(((LISTS!$H$2:$H$26&lt;&gt;"")*ISNUMBER(SEARCH(LISTS!$H$2:$H$26,$G909)))+((LISTS!$I$2:$I$26&lt;&gt;"")*ISNUMBER(SEARCH(LISTS!$I$2:$I$26,$E909)))),LISTS!$L$2:$L$26),"Concepto DIAN no mapeado a casilla automatica"),IF(LEFT($J909,4)="TOPE","Control automatico DIAN: "&amp;$J909,"Casilla automatica: "&amp;$J909)))</f>
        <v/>
      </c>
    </row>
    <row r="910">
      <c r="A910" s="9" t="n"/>
      <c r="B910" s="9" t="n"/>
      <c r="C910" s="9" t="n"/>
      <c r="D910" s="9" t="n"/>
      <c r="E910" s="9" t="n"/>
      <c r="F910" s="11" t="n"/>
      <c r="G910" s="9" t="n"/>
      <c r="H910" s="9" t="n"/>
      <c r="I910" s="9">
        <f>IF(COUNTA($A910:$H910)=0,"",IF($J910="OTRO","NO","SI"))</f>
        <v/>
      </c>
      <c r="J910" s="9">
        <f>IF(COUNTA($A910:$H910)=0,"",IFERROR(LOOKUP(2,1/(((LISTS!$H$2:$H$26&lt;&gt;"")*ISNUMBER(SEARCH(LISTS!$H$2:$H$26,$G910)))+((LISTS!$I$2:$I$26&lt;&gt;"")*ISNUMBER(SEARCH(LISTS!$I$2:$I$26,$E910)))),LISTS!$K$2:$K$26),"OTRO"))</f>
        <v/>
      </c>
      <c r="K910" s="11">
        <f>IF($I910&lt;&gt;"SI",0,IFERROR($F910,0))</f>
        <v/>
      </c>
      <c r="L910" s="9">
        <f>IF(COUNTA($A910:$H910)=0,"",IF($J910="OTRO",IFERROR(LOOKUP(2,1/(((LISTS!$H$2:$H$26&lt;&gt;"")*ISNUMBER(SEARCH(LISTS!$H$2:$H$26,$G910)))+((LISTS!$I$2:$I$26&lt;&gt;"")*ISNUMBER(SEARCH(LISTS!$I$2:$I$26,$E910)))),LISTS!$L$2:$L$26),"Concepto DIAN no mapeado a casilla automatica"),IF(LEFT($J910,4)="TOPE","Control automatico DIAN: "&amp;$J910,"Casilla automatica: "&amp;$J910)))</f>
        <v/>
      </c>
    </row>
    <row r="911">
      <c r="A911" s="9" t="n"/>
      <c r="B911" s="9" t="n"/>
      <c r="C911" s="9" t="n"/>
      <c r="D911" s="9" t="n"/>
      <c r="E911" s="9" t="n"/>
      <c r="F911" s="11" t="n"/>
      <c r="G911" s="9" t="n"/>
      <c r="H911" s="9" t="n"/>
      <c r="I911" s="9">
        <f>IF(COUNTA($A911:$H911)=0,"",IF($J911="OTRO","NO","SI"))</f>
        <v/>
      </c>
      <c r="J911" s="9">
        <f>IF(COUNTA($A911:$H911)=0,"",IFERROR(LOOKUP(2,1/(((LISTS!$H$2:$H$26&lt;&gt;"")*ISNUMBER(SEARCH(LISTS!$H$2:$H$26,$G911)))+((LISTS!$I$2:$I$26&lt;&gt;"")*ISNUMBER(SEARCH(LISTS!$I$2:$I$26,$E911)))),LISTS!$K$2:$K$26),"OTRO"))</f>
        <v/>
      </c>
      <c r="K911" s="11">
        <f>IF($I911&lt;&gt;"SI",0,IFERROR($F911,0))</f>
        <v/>
      </c>
      <c r="L911" s="9">
        <f>IF(COUNTA($A911:$H911)=0,"",IF($J911="OTRO",IFERROR(LOOKUP(2,1/(((LISTS!$H$2:$H$26&lt;&gt;"")*ISNUMBER(SEARCH(LISTS!$H$2:$H$26,$G911)))+((LISTS!$I$2:$I$26&lt;&gt;"")*ISNUMBER(SEARCH(LISTS!$I$2:$I$26,$E911)))),LISTS!$L$2:$L$26),"Concepto DIAN no mapeado a casilla automatica"),IF(LEFT($J911,4)="TOPE","Control automatico DIAN: "&amp;$J911,"Casilla automatica: "&amp;$J911)))</f>
        <v/>
      </c>
    </row>
    <row r="912">
      <c r="A912" s="9" t="n"/>
      <c r="B912" s="9" t="n"/>
      <c r="C912" s="9" t="n"/>
      <c r="D912" s="9" t="n"/>
      <c r="E912" s="9" t="n"/>
      <c r="F912" s="11" t="n"/>
      <c r="G912" s="9" t="n"/>
      <c r="H912" s="9" t="n"/>
      <c r="I912" s="9">
        <f>IF(COUNTA($A912:$H912)=0,"",IF($J912="OTRO","NO","SI"))</f>
        <v/>
      </c>
      <c r="J912" s="9">
        <f>IF(COUNTA($A912:$H912)=0,"",IFERROR(LOOKUP(2,1/(((LISTS!$H$2:$H$26&lt;&gt;"")*ISNUMBER(SEARCH(LISTS!$H$2:$H$26,$G912)))+((LISTS!$I$2:$I$26&lt;&gt;"")*ISNUMBER(SEARCH(LISTS!$I$2:$I$26,$E912)))),LISTS!$K$2:$K$26),"OTRO"))</f>
        <v/>
      </c>
      <c r="K912" s="11">
        <f>IF($I912&lt;&gt;"SI",0,IFERROR($F912,0))</f>
        <v/>
      </c>
      <c r="L912" s="9">
        <f>IF(COUNTA($A912:$H912)=0,"",IF($J912="OTRO",IFERROR(LOOKUP(2,1/(((LISTS!$H$2:$H$26&lt;&gt;"")*ISNUMBER(SEARCH(LISTS!$H$2:$H$26,$G912)))+((LISTS!$I$2:$I$26&lt;&gt;"")*ISNUMBER(SEARCH(LISTS!$I$2:$I$26,$E912)))),LISTS!$L$2:$L$26),"Concepto DIAN no mapeado a casilla automatica"),IF(LEFT($J912,4)="TOPE","Control automatico DIAN: "&amp;$J912,"Casilla automatica: "&amp;$J912)))</f>
        <v/>
      </c>
    </row>
    <row r="913">
      <c r="A913" s="9" t="n"/>
      <c r="B913" s="9" t="n"/>
      <c r="C913" s="9" t="n"/>
      <c r="D913" s="9" t="n"/>
      <c r="E913" s="9" t="n"/>
      <c r="F913" s="11" t="n"/>
      <c r="G913" s="9" t="n"/>
      <c r="H913" s="9" t="n"/>
      <c r="I913" s="9">
        <f>IF(COUNTA($A913:$H913)=0,"",IF($J913="OTRO","NO","SI"))</f>
        <v/>
      </c>
      <c r="J913" s="9">
        <f>IF(COUNTA($A913:$H913)=0,"",IFERROR(LOOKUP(2,1/(((LISTS!$H$2:$H$26&lt;&gt;"")*ISNUMBER(SEARCH(LISTS!$H$2:$H$26,$G913)))+((LISTS!$I$2:$I$26&lt;&gt;"")*ISNUMBER(SEARCH(LISTS!$I$2:$I$26,$E913)))),LISTS!$K$2:$K$26),"OTRO"))</f>
        <v/>
      </c>
      <c r="K913" s="11">
        <f>IF($I913&lt;&gt;"SI",0,IFERROR($F913,0))</f>
        <v/>
      </c>
      <c r="L913" s="9">
        <f>IF(COUNTA($A913:$H913)=0,"",IF($J913="OTRO",IFERROR(LOOKUP(2,1/(((LISTS!$H$2:$H$26&lt;&gt;"")*ISNUMBER(SEARCH(LISTS!$H$2:$H$26,$G913)))+((LISTS!$I$2:$I$26&lt;&gt;"")*ISNUMBER(SEARCH(LISTS!$I$2:$I$26,$E913)))),LISTS!$L$2:$L$26),"Concepto DIAN no mapeado a casilla automatica"),IF(LEFT($J913,4)="TOPE","Control automatico DIAN: "&amp;$J913,"Casilla automatica: "&amp;$J913)))</f>
        <v/>
      </c>
    </row>
    <row r="914">
      <c r="A914" s="9" t="n"/>
      <c r="B914" s="9" t="n"/>
      <c r="C914" s="9" t="n"/>
      <c r="D914" s="9" t="n"/>
      <c r="E914" s="9" t="n"/>
      <c r="F914" s="11" t="n"/>
      <c r="G914" s="9" t="n"/>
      <c r="H914" s="9" t="n"/>
      <c r="I914" s="9">
        <f>IF(COUNTA($A914:$H914)=0,"",IF($J914="OTRO","NO","SI"))</f>
        <v/>
      </c>
      <c r="J914" s="9">
        <f>IF(COUNTA($A914:$H914)=0,"",IFERROR(LOOKUP(2,1/(((LISTS!$H$2:$H$26&lt;&gt;"")*ISNUMBER(SEARCH(LISTS!$H$2:$H$26,$G914)))+((LISTS!$I$2:$I$26&lt;&gt;"")*ISNUMBER(SEARCH(LISTS!$I$2:$I$26,$E914)))),LISTS!$K$2:$K$26),"OTRO"))</f>
        <v/>
      </c>
      <c r="K914" s="11">
        <f>IF($I914&lt;&gt;"SI",0,IFERROR($F914,0))</f>
        <v/>
      </c>
      <c r="L914" s="9">
        <f>IF(COUNTA($A914:$H914)=0,"",IF($J914="OTRO",IFERROR(LOOKUP(2,1/(((LISTS!$H$2:$H$26&lt;&gt;"")*ISNUMBER(SEARCH(LISTS!$H$2:$H$26,$G914)))+((LISTS!$I$2:$I$26&lt;&gt;"")*ISNUMBER(SEARCH(LISTS!$I$2:$I$26,$E914)))),LISTS!$L$2:$L$26),"Concepto DIAN no mapeado a casilla automatica"),IF(LEFT($J914,4)="TOPE","Control automatico DIAN: "&amp;$J914,"Casilla automatica: "&amp;$J914)))</f>
        <v/>
      </c>
    </row>
    <row r="915">
      <c r="A915" s="9" t="n"/>
      <c r="B915" s="9" t="n"/>
      <c r="C915" s="9" t="n"/>
      <c r="D915" s="9" t="n"/>
      <c r="E915" s="9" t="n"/>
      <c r="F915" s="11" t="n"/>
      <c r="G915" s="9" t="n"/>
      <c r="H915" s="9" t="n"/>
      <c r="I915" s="9">
        <f>IF(COUNTA($A915:$H915)=0,"",IF($J915="OTRO","NO","SI"))</f>
        <v/>
      </c>
      <c r="J915" s="9">
        <f>IF(COUNTA($A915:$H915)=0,"",IFERROR(LOOKUP(2,1/(((LISTS!$H$2:$H$26&lt;&gt;"")*ISNUMBER(SEARCH(LISTS!$H$2:$H$26,$G915)))+((LISTS!$I$2:$I$26&lt;&gt;"")*ISNUMBER(SEARCH(LISTS!$I$2:$I$26,$E915)))),LISTS!$K$2:$K$26),"OTRO"))</f>
        <v/>
      </c>
      <c r="K915" s="11">
        <f>IF($I915&lt;&gt;"SI",0,IFERROR($F915,0))</f>
        <v/>
      </c>
      <c r="L915" s="9">
        <f>IF(COUNTA($A915:$H915)=0,"",IF($J915="OTRO",IFERROR(LOOKUP(2,1/(((LISTS!$H$2:$H$26&lt;&gt;"")*ISNUMBER(SEARCH(LISTS!$H$2:$H$26,$G915)))+((LISTS!$I$2:$I$26&lt;&gt;"")*ISNUMBER(SEARCH(LISTS!$I$2:$I$26,$E915)))),LISTS!$L$2:$L$26),"Concepto DIAN no mapeado a casilla automatica"),IF(LEFT($J915,4)="TOPE","Control automatico DIAN: "&amp;$J915,"Casilla automatica: "&amp;$J915)))</f>
        <v/>
      </c>
    </row>
    <row r="916">
      <c r="A916" s="9" t="n"/>
      <c r="B916" s="9" t="n"/>
      <c r="C916" s="9" t="n"/>
      <c r="D916" s="9" t="n"/>
      <c r="E916" s="9" t="n"/>
      <c r="F916" s="11" t="n"/>
      <c r="G916" s="9" t="n"/>
      <c r="H916" s="9" t="n"/>
      <c r="I916" s="9">
        <f>IF(COUNTA($A916:$H916)=0,"",IF($J916="OTRO","NO","SI"))</f>
        <v/>
      </c>
      <c r="J916" s="9">
        <f>IF(COUNTA($A916:$H916)=0,"",IFERROR(LOOKUP(2,1/(((LISTS!$H$2:$H$26&lt;&gt;"")*ISNUMBER(SEARCH(LISTS!$H$2:$H$26,$G916)))+((LISTS!$I$2:$I$26&lt;&gt;"")*ISNUMBER(SEARCH(LISTS!$I$2:$I$26,$E916)))),LISTS!$K$2:$K$26),"OTRO"))</f>
        <v/>
      </c>
      <c r="K916" s="11">
        <f>IF($I916&lt;&gt;"SI",0,IFERROR($F916,0))</f>
        <v/>
      </c>
      <c r="L916" s="9">
        <f>IF(COUNTA($A916:$H916)=0,"",IF($J916="OTRO",IFERROR(LOOKUP(2,1/(((LISTS!$H$2:$H$26&lt;&gt;"")*ISNUMBER(SEARCH(LISTS!$H$2:$H$26,$G916)))+((LISTS!$I$2:$I$26&lt;&gt;"")*ISNUMBER(SEARCH(LISTS!$I$2:$I$26,$E916)))),LISTS!$L$2:$L$26),"Concepto DIAN no mapeado a casilla automatica"),IF(LEFT($J916,4)="TOPE","Control automatico DIAN: "&amp;$J916,"Casilla automatica: "&amp;$J916)))</f>
        <v/>
      </c>
    </row>
    <row r="917">
      <c r="A917" s="9" t="n"/>
      <c r="B917" s="9" t="n"/>
      <c r="C917" s="9" t="n"/>
      <c r="D917" s="9" t="n"/>
      <c r="E917" s="9" t="n"/>
      <c r="F917" s="11" t="n"/>
      <c r="G917" s="9" t="n"/>
      <c r="H917" s="9" t="n"/>
      <c r="I917" s="9">
        <f>IF(COUNTA($A917:$H917)=0,"",IF($J917="OTRO","NO","SI"))</f>
        <v/>
      </c>
      <c r="J917" s="9">
        <f>IF(COUNTA($A917:$H917)=0,"",IFERROR(LOOKUP(2,1/(((LISTS!$H$2:$H$26&lt;&gt;"")*ISNUMBER(SEARCH(LISTS!$H$2:$H$26,$G917)))+((LISTS!$I$2:$I$26&lt;&gt;"")*ISNUMBER(SEARCH(LISTS!$I$2:$I$26,$E917)))),LISTS!$K$2:$K$26),"OTRO"))</f>
        <v/>
      </c>
      <c r="K917" s="11">
        <f>IF($I917&lt;&gt;"SI",0,IFERROR($F917,0))</f>
        <v/>
      </c>
      <c r="L917" s="9">
        <f>IF(COUNTA($A917:$H917)=0,"",IF($J917="OTRO",IFERROR(LOOKUP(2,1/(((LISTS!$H$2:$H$26&lt;&gt;"")*ISNUMBER(SEARCH(LISTS!$H$2:$H$26,$G917)))+((LISTS!$I$2:$I$26&lt;&gt;"")*ISNUMBER(SEARCH(LISTS!$I$2:$I$26,$E917)))),LISTS!$L$2:$L$26),"Concepto DIAN no mapeado a casilla automatica"),IF(LEFT($J917,4)="TOPE","Control automatico DIAN: "&amp;$J917,"Casilla automatica: "&amp;$J917)))</f>
        <v/>
      </c>
    </row>
    <row r="918">
      <c r="A918" s="9" t="n"/>
      <c r="B918" s="9" t="n"/>
      <c r="C918" s="9" t="n"/>
      <c r="D918" s="9" t="n"/>
      <c r="E918" s="9" t="n"/>
      <c r="F918" s="11" t="n"/>
      <c r="G918" s="9" t="n"/>
      <c r="H918" s="9" t="n"/>
      <c r="I918" s="9">
        <f>IF(COUNTA($A918:$H918)=0,"",IF($J918="OTRO","NO","SI"))</f>
        <v/>
      </c>
      <c r="J918" s="9">
        <f>IF(COUNTA($A918:$H918)=0,"",IFERROR(LOOKUP(2,1/(((LISTS!$H$2:$H$26&lt;&gt;"")*ISNUMBER(SEARCH(LISTS!$H$2:$H$26,$G918)))+((LISTS!$I$2:$I$26&lt;&gt;"")*ISNUMBER(SEARCH(LISTS!$I$2:$I$26,$E918)))),LISTS!$K$2:$K$26),"OTRO"))</f>
        <v/>
      </c>
      <c r="K918" s="11">
        <f>IF($I918&lt;&gt;"SI",0,IFERROR($F918,0))</f>
        <v/>
      </c>
      <c r="L918" s="9">
        <f>IF(COUNTA($A918:$H918)=0,"",IF($J918="OTRO",IFERROR(LOOKUP(2,1/(((LISTS!$H$2:$H$26&lt;&gt;"")*ISNUMBER(SEARCH(LISTS!$H$2:$H$26,$G918)))+((LISTS!$I$2:$I$26&lt;&gt;"")*ISNUMBER(SEARCH(LISTS!$I$2:$I$26,$E918)))),LISTS!$L$2:$L$26),"Concepto DIAN no mapeado a casilla automatica"),IF(LEFT($J918,4)="TOPE","Control automatico DIAN: "&amp;$J918,"Casilla automatica: "&amp;$J918)))</f>
        <v/>
      </c>
    </row>
    <row r="919">
      <c r="A919" s="9" t="n"/>
      <c r="B919" s="9" t="n"/>
      <c r="C919" s="9" t="n"/>
      <c r="D919" s="9" t="n"/>
      <c r="E919" s="9" t="n"/>
      <c r="F919" s="11" t="n"/>
      <c r="G919" s="9" t="n"/>
      <c r="H919" s="9" t="n"/>
      <c r="I919" s="9">
        <f>IF(COUNTA($A919:$H919)=0,"",IF($J919="OTRO","NO","SI"))</f>
        <v/>
      </c>
      <c r="J919" s="9">
        <f>IF(COUNTA($A919:$H919)=0,"",IFERROR(LOOKUP(2,1/(((LISTS!$H$2:$H$26&lt;&gt;"")*ISNUMBER(SEARCH(LISTS!$H$2:$H$26,$G919)))+((LISTS!$I$2:$I$26&lt;&gt;"")*ISNUMBER(SEARCH(LISTS!$I$2:$I$26,$E919)))),LISTS!$K$2:$K$26),"OTRO"))</f>
        <v/>
      </c>
      <c r="K919" s="11">
        <f>IF($I919&lt;&gt;"SI",0,IFERROR($F919,0))</f>
        <v/>
      </c>
      <c r="L919" s="9">
        <f>IF(COUNTA($A919:$H919)=0,"",IF($J919="OTRO",IFERROR(LOOKUP(2,1/(((LISTS!$H$2:$H$26&lt;&gt;"")*ISNUMBER(SEARCH(LISTS!$H$2:$H$26,$G919)))+((LISTS!$I$2:$I$26&lt;&gt;"")*ISNUMBER(SEARCH(LISTS!$I$2:$I$26,$E919)))),LISTS!$L$2:$L$26),"Concepto DIAN no mapeado a casilla automatica"),IF(LEFT($J919,4)="TOPE","Control automatico DIAN: "&amp;$J919,"Casilla automatica: "&amp;$J919)))</f>
        <v/>
      </c>
    </row>
    <row r="920">
      <c r="A920" s="9" t="n"/>
      <c r="B920" s="9" t="n"/>
      <c r="C920" s="9" t="n"/>
      <c r="D920" s="9" t="n"/>
      <c r="E920" s="9" t="n"/>
      <c r="F920" s="11" t="n"/>
      <c r="G920" s="9" t="n"/>
      <c r="H920" s="9" t="n"/>
      <c r="I920" s="9">
        <f>IF(COUNTA($A920:$H920)=0,"",IF($J920="OTRO","NO","SI"))</f>
        <v/>
      </c>
      <c r="J920" s="9">
        <f>IF(COUNTA($A920:$H920)=0,"",IFERROR(LOOKUP(2,1/(((LISTS!$H$2:$H$26&lt;&gt;"")*ISNUMBER(SEARCH(LISTS!$H$2:$H$26,$G920)))+((LISTS!$I$2:$I$26&lt;&gt;"")*ISNUMBER(SEARCH(LISTS!$I$2:$I$26,$E920)))),LISTS!$K$2:$K$26),"OTRO"))</f>
        <v/>
      </c>
      <c r="K920" s="11">
        <f>IF($I920&lt;&gt;"SI",0,IFERROR($F920,0))</f>
        <v/>
      </c>
      <c r="L920" s="9">
        <f>IF(COUNTA($A920:$H920)=0,"",IF($J920="OTRO",IFERROR(LOOKUP(2,1/(((LISTS!$H$2:$H$26&lt;&gt;"")*ISNUMBER(SEARCH(LISTS!$H$2:$H$26,$G920)))+((LISTS!$I$2:$I$26&lt;&gt;"")*ISNUMBER(SEARCH(LISTS!$I$2:$I$26,$E920)))),LISTS!$L$2:$L$26),"Concepto DIAN no mapeado a casilla automatica"),IF(LEFT($J920,4)="TOPE","Control automatico DIAN: "&amp;$J920,"Casilla automatica: "&amp;$J920)))</f>
        <v/>
      </c>
    </row>
    <row r="921">
      <c r="A921" s="9" t="n"/>
      <c r="B921" s="9" t="n"/>
      <c r="C921" s="9" t="n"/>
      <c r="D921" s="9" t="n"/>
      <c r="E921" s="9" t="n"/>
      <c r="F921" s="11" t="n"/>
      <c r="G921" s="9" t="n"/>
      <c r="H921" s="9" t="n"/>
      <c r="I921" s="9">
        <f>IF(COUNTA($A921:$H921)=0,"",IF($J921="OTRO","NO","SI"))</f>
        <v/>
      </c>
      <c r="J921" s="9">
        <f>IF(COUNTA($A921:$H921)=0,"",IFERROR(LOOKUP(2,1/(((LISTS!$H$2:$H$26&lt;&gt;"")*ISNUMBER(SEARCH(LISTS!$H$2:$H$26,$G921)))+((LISTS!$I$2:$I$26&lt;&gt;"")*ISNUMBER(SEARCH(LISTS!$I$2:$I$26,$E921)))),LISTS!$K$2:$K$26),"OTRO"))</f>
        <v/>
      </c>
      <c r="K921" s="11">
        <f>IF($I921&lt;&gt;"SI",0,IFERROR($F921,0))</f>
        <v/>
      </c>
      <c r="L921" s="9">
        <f>IF(COUNTA($A921:$H921)=0,"",IF($J921="OTRO",IFERROR(LOOKUP(2,1/(((LISTS!$H$2:$H$26&lt;&gt;"")*ISNUMBER(SEARCH(LISTS!$H$2:$H$26,$G921)))+((LISTS!$I$2:$I$26&lt;&gt;"")*ISNUMBER(SEARCH(LISTS!$I$2:$I$26,$E921)))),LISTS!$L$2:$L$26),"Concepto DIAN no mapeado a casilla automatica"),IF(LEFT($J921,4)="TOPE","Control automatico DIAN: "&amp;$J921,"Casilla automatica: "&amp;$J921)))</f>
        <v/>
      </c>
    </row>
    <row r="922">
      <c r="A922" s="9" t="n"/>
      <c r="B922" s="9" t="n"/>
      <c r="C922" s="9" t="n"/>
      <c r="D922" s="9" t="n"/>
      <c r="E922" s="9" t="n"/>
      <c r="F922" s="11" t="n"/>
      <c r="G922" s="9" t="n"/>
      <c r="H922" s="9" t="n"/>
      <c r="I922" s="9">
        <f>IF(COUNTA($A922:$H922)=0,"",IF($J922="OTRO","NO","SI"))</f>
        <v/>
      </c>
      <c r="J922" s="9">
        <f>IF(COUNTA($A922:$H922)=0,"",IFERROR(LOOKUP(2,1/(((LISTS!$H$2:$H$26&lt;&gt;"")*ISNUMBER(SEARCH(LISTS!$H$2:$H$26,$G922)))+((LISTS!$I$2:$I$26&lt;&gt;"")*ISNUMBER(SEARCH(LISTS!$I$2:$I$26,$E922)))),LISTS!$K$2:$K$26),"OTRO"))</f>
        <v/>
      </c>
      <c r="K922" s="11">
        <f>IF($I922&lt;&gt;"SI",0,IFERROR($F922,0))</f>
        <v/>
      </c>
      <c r="L922" s="9">
        <f>IF(COUNTA($A922:$H922)=0,"",IF($J922="OTRO",IFERROR(LOOKUP(2,1/(((LISTS!$H$2:$H$26&lt;&gt;"")*ISNUMBER(SEARCH(LISTS!$H$2:$H$26,$G922)))+((LISTS!$I$2:$I$26&lt;&gt;"")*ISNUMBER(SEARCH(LISTS!$I$2:$I$26,$E922)))),LISTS!$L$2:$L$26),"Concepto DIAN no mapeado a casilla automatica"),IF(LEFT($J922,4)="TOPE","Control automatico DIAN: "&amp;$J922,"Casilla automatica: "&amp;$J922)))</f>
        <v/>
      </c>
    </row>
    <row r="923">
      <c r="A923" s="9" t="n"/>
      <c r="B923" s="9" t="n"/>
      <c r="C923" s="9" t="n"/>
      <c r="D923" s="9" t="n"/>
      <c r="E923" s="9" t="n"/>
      <c r="F923" s="11" t="n"/>
      <c r="G923" s="9" t="n"/>
      <c r="H923" s="9" t="n"/>
      <c r="I923" s="9">
        <f>IF(COUNTA($A923:$H923)=0,"",IF($J923="OTRO","NO","SI"))</f>
        <v/>
      </c>
      <c r="J923" s="9">
        <f>IF(COUNTA($A923:$H923)=0,"",IFERROR(LOOKUP(2,1/(((LISTS!$H$2:$H$26&lt;&gt;"")*ISNUMBER(SEARCH(LISTS!$H$2:$H$26,$G923)))+((LISTS!$I$2:$I$26&lt;&gt;"")*ISNUMBER(SEARCH(LISTS!$I$2:$I$26,$E923)))),LISTS!$K$2:$K$26),"OTRO"))</f>
        <v/>
      </c>
      <c r="K923" s="11">
        <f>IF($I923&lt;&gt;"SI",0,IFERROR($F923,0))</f>
        <v/>
      </c>
      <c r="L923" s="9">
        <f>IF(COUNTA($A923:$H923)=0,"",IF($J923="OTRO",IFERROR(LOOKUP(2,1/(((LISTS!$H$2:$H$26&lt;&gt;"")*ISNUMBER(SEARCH(LISTS!$H$2:$H$26,$G923)))+((LISTS!$I$2:$I$26&lt;&gt;"")*ISNUMBER(SEARCH(LISTS!$I$2:$I$26,$E923)))),LISTS!$L$2:$L$26),"Concepto DIAN no mapeado a casilla automatica"),IF(LEFT($J923,4)="TOPE","Control automatico DIAN: "&amp;$J923,"Casilla automatica: "&amp;$J923)))</f>
        <v/>
      </c>
    </row>
    <row r="924">
      <c r="A924" s="9" t="n"/>
      <c r="B924" s="9" t="n"/>
      <c r="C924" s="9" t="n"/>
      <c r="D924" s="9" t="n"/>
      <c r="E924" s="9" t="n"/>
      <c r="F924" s="11" t="n"/>
      <c r="G924" s="9" t="n"/>
      <c r="H924" s="9" t="n"/>
      <c r="I924" s="9">
        <f>IF(COUNTA($A924:$H924)=0,"",IF($J924="OTRO","NO","SI"))</f>
        <v/>
      </c>
      <c r="J924" s="9">
        <f>IF(COUNTA($A924:$H924)=0,"",IFERROR(LOOKUP(2,1/(((LISTS!$H$2:$H$26&lt;&gt;"")*ISNUMBER(SEARCH(LISTS!$H$2:$H$26,$G924)))+((LISTS!$I$2:$I$26&lt;&gt;"")*ISNUMBER(SEARCH(LISTS!$I$2:$I$26,$E924)))),LISTS!$K$2:$K$26),"OTRO"))</f>
        <v/>
      </c>
      <c r="K924" s="11">
        <f>IF($I924&lt;&gt;"SI",0,IFERROR($F924,0))</f>
        <v/>
      </c>
      <c r="L924" s="9">
        <f>IF(COUNTA($A924:$H924)=0,"",IF($J924="OTRO",IFERROR(LOOKUP(2,1/(((LISTS!$H$2:$H$26&lt;&gt;"")*ISNUMBER(SEARCH(LISTS!$H$2:$H$26,$G924)))+((LISTS!$I$2:$I$26&lt;&gt;"")*ISNUMBER(SEARCH(LISTS!$I$2:$I$26,$E924)))),LISTS!$L$2:$L$26),"Concepto DIAN no mapeado a casilla automatica"),IF(LEFT($J924,4)="TOPE","Control automatico DIAN: "&amp;$J924,"Casilla automatica: "&amp;$J924)))</f>
        <v/>
      </c>
    </row>
    <row r="925">
      <c r="A925" s="9" t="n"/>
      <c r="B925" s="9" t="n"/>
      <c r="C925" s="9" t="n"/>
      <c r="D925" s="9" t="n"/>
      <c r="E925" s="9" t="n"/>
      <c r="F925" s="11" t="n"/>
      <c r="G925" s="9" t="n"/>
      <c r="H925" s="9" t="n"/>
      <c r="I925" s="9">
        <f>IF(COUNTA($A925:$H925)=0,"",IF($J925="OTRO","NO","SI"))</f>
        <v/>
      </c>
      <c r="J925" s="9">
        <f>IF(COUNTA($A925:$H925)=0,"",IFERROR(LOOKUP(2,1/(((LISTS!$H$2:$H$26&lt;&gt;"")*ISNUMBER(SEARCH(LISTS!$H$2:$H$26,$G925)))+((LISTS!$I$2:$I$26&lt;&gt;"")*ISNUMBER(SEARCH(LISTS!$I$2:$I$26,$E925)))),LISTS!$K$2:$K$26),"OTRO"))</f>
        <v/>
      </c>
      <c r="K925" s="11">
        <f>IF($I925&lt;&gt;"SI",0,IFERROR($F925,0))</f>
        <v/>
      </c>
      <c r="L925" s="9">
        <f>IF(COUNTA($A925:$H925)=0,"",IF($J925="OTRO",IFERROR(LOOKUP(2,1/(((LISTS!$H$2:$H$26&lt;&gt;"")*ISNUMBER(SEARCH(LISTS!$H$2:$H$26,$G925)))+((LISTS!$I$2:$I$26&lt;&gt;"")*ISNUMBER(SEARCH(LISTS!$I$2:$I$26,$E925)))),LISTS!$L$2:$L$26),"Concepto DIAN no mapeado a casilla automatica"),IF(LEFT($J925,4)="TOPE","Control automatico DIAN: "&amp;$J925,"Casilla automatica: "&amp;$J925)))</f>
        <v/>
      </c>
    </row>
    <row r="926">
      <c r="A926" s="9" t="n"/>
      <c r="B926" s="9" t="n"/>
      <c r="C926" s="9" t="n"/>
      <c r="D926" s="9" t="n"/>
      <c r="E926" s="9" t="n"/>
      <c r="F926" s="11" t="n"/>
      <c r="G926" s="9" t="n"/>
      <c r="H926" s="9" t="n"/>
      <c r="I926" s="9">
        <f>IF(COUNTA($A926:$H926)=0,"",IF($J926="OTRO","NO","SI"))</f>
        <v/>
      </c>
      <c r="J926" s="9">
        <f>IF(COUNTA($A926:$H926)=0,"",IFERROR(LOOKUP(2,1/(((LISTS!$H$2:$H$26&lt;&gt;"")*ISNUMBER(SEARCH(LISTS!$H$2:$H$26,$G926)))+((LISTS!$I$2:$I$26&lt;&gt;"")*ISNUMBER(SEARCH(LISTS!$I$2:$I$26,$E926)))),LISTS!$K$2:$K$26),"OTRO"))</f>
        <v/>
      </c>
      <c r="K926" s="11">
        <f>IF($I926&lt;&gt;"SI",0,IFERROR($F926,0))</f>
        <v/>
      </c>
      <c r="L926" s="9">
        <f>IF(COUNTA($A926:$H926)=0,"",IF($J926="OTRO",IFERROR(LOOKUP(2,1/(((LISTS!$H$2:$H$26&lt;&gt;"")*ISNUMBER(SEARCH(LISTS!$H$2:$H$26,$G926)))+((LISTS!$I$2:$I$26&lt;&gt;"")*ISNUMBER(SEARCH(LISTS!$I$2:$I$26,$E926)))),LISTS!$L$2:$L$26),"Concepto DIAN no mapeado a casilla automatica"),IF(LEFT($J926,4)="TOPE","Control automatico DIAN: "&amp;$J926,"Casilla automatica: "&amp;$J926)))</f>
        <v/>
      </c>
    </row>
    <row r="927">
      <c r="A927" s="9" t="n"/>
      <c r="B927" s="9" t="n"/>
      <c r="C927" s="9" t="n"/>
      <c r="D927" s="9" t="n"/>
      <c r="E927" s="9" t="n"/>
      <c r="F927" s="11" t="n"/>
      <c r="G927" s="9" t="n"/>
      <c r="H927" s="9" t="n"/>
      <c r="I927" s="9">
        <f>IF(COUNTA($A927:$H927)=0,"",IF($J927="OTRO","NO","SI"))</f>
        <v/>
      </c>
      <c r="J927" s="9">
        <f>IF(COUNTA($A927:$H927)=0,"",IFERROR(LOOKUP(2,1/(((LISTS!$H$2:$H$26&lt;&gt;"")*ISNUMBER(SEARCH(LISTS!$H$2:$H$26,$G927)))+((LISTS!$I$2:$I$26&lt;&gt;"")*ISNUMBER(SEARCH(LISTS!$I$2:$I$26,$E927)))),LISTS!$K$2:$K$26),"OTRO"))</f>
        <v/>
      </c>
      <c r="K927" s="11">
        <f>IF($I927&lt;&gt;"SI",0,IFERROR($F927,0))</f>
        <v/>
      </c>
      <c r="L927" s="9">
        <f>IF(COUNTA($A927:$H927)=0,"",IF($J927="OTRO",IFERROR(LOOKUP(2,1/(((LISTS!$H$2:$H$26&lt;&gt;"")*ISNUMBER(SEARCH(LISTS!$H$2:$H$26,$G927)))+((LISTS!$I$2:$I$26&lt;&gt;"")*ISNUMBER(SEARCH(LISTS!$I$2:$I$26,$E927)))),LISTS!$L$2:$L$26),"Concepto DIAN no mapeado a casilla automatica"),IF(LEFT($J927,4)="TOPE","Control automatico DIAN: "&amp;$J927,"Casilla automatica: "&amp;$J927)))</f>
        <v/>
      </c>
    </row>
    <row r="928">
      <c r="A928" s="9" t="n"/>
      <c r="B928" s="9" t="n"/>
      <c r="C928" s="9" t="n"/>
      <c r="D928" s="9" t="n"/>
      <c r="E928" s="9" t="n"/>
      <c r="F928" s="11" t="n"/>
      <c r="G928" s="9" t="n"/>
      <c r="H928" s="9" t="n"/>
      <c r="I928" s="9">
        <f>IF(COUNTA($A928:$H928)=0,"",IF($J928="OTRO","NO","SI"))</f>
        <v/>
      </c>
      <c r="J928" s="9">
        <f>IF(COUNTA($A928:$H928)=0,"",IFERROR(LOOKUP(2,1/(((LISTS!$H$2:$H$26&lt;&gt;"")*ISNUMBER(SEARCH(LISTS!$H$2:$H$26,$G928)))+((LISTS!$I$2:$I$26&lt;&gt;"")*ISNUMBER(SEARCH(LISTS!$I$2:$I$26,$E928)))),LISTS!$K$2:$K$26),"OTRO"))</f>
        <v/>
      </c>
      <c r="K928" s="11">
        <f>IF($I928&lt;&gt;"SI",0,IFERROR($F928,0))</f>
        <v/>
      </c>
      <c r="L928" s="9">
        <f>IF(COUNTA($A928:$H928)=0,"",IF($J928="OTRO",IFERROR(LOOKUP(2,1/(((LISTS!$H$2:$H$26&lt;&gt;"")*ISNUMBER(SEARCH(LISTS!$H$2:$H$26,$G928)))+((LISTS!$I$2:$I$26&lt;&gt;"")*ISNUMBER(SEARCH(LISTS!$I$2:$I$26,$E928)))),LISTS!$L$2:$L$26),"Concepto DIAN no mapeado a casilla automatica"),IF(LEFT($J928,4)="TOPE","Control automatico DIAN: "&amp;$J928,"Casilla automatica: "&amp;$J928)))</f>
        <v/>
      </c>
    </row>
    <row r="929">
      <c r="A929" s="9" t="n"/>
      <c r="B929" s="9" t="n"/>
      <c r="C929" s="9" t="n"/>
      <c r="D929" s="9" t="n"/>
      <c r="E929" s="9" t="n"/>
      <c r="F929" s="11" t="n"/>
      <c r="G929" s="9" t="n"/>
      <c r="H929" s="9" t="n"/>
      <c r="I929" s="9">
        <f>IF(COUNTA($A929:$H929)=0,"",IF($J929="OTRO","NO","SI"))</f>
        <v/>
      </c>
      <c r="J929" s="9">
        <f>IF(COUNTA($A929:$H929)=0,"",IFERROR(LOOKUP(2,1/(((LISTS!$H$2:$H$26&lt;&gt;"")*ISNUMBER(SEARCH(LISTS!$H$2:$H$26,$G929)))+((LISTS!$I$2:$I$26&lt;&gt;"")*ISNUMBER(SEARCH(LISTS!$I$2:$I$26,$E929)))),LISTS!$K$2:$K$26),"OTRO"))</f>
        <v/>
      </c>
      <c r="K929" s="11">
        <f>IF($I929&lt;&gt;"SI",0,IFERROR($F929,0))</f>
        <v/>
      </c>
      <c r="L929" s="9">
        <f>IF(COUNTA($A929:$H929)=0,"",IF($J929="OTRO",IFERROR(LOOKUP(2,1/(((LISTS!$H$2:$H$26&lt;&gt;"")*ISNUMBER(SEARCH(LISTS!$H$2:$H$26,$G929)))+((LISTS!$I$2:$I$26&lt;&gt;"")*ISNUMBER(SEARCH(LISTS!$I$2:$I$26,$E929)))),LISTS!$L$2:$L$26),"Concepto DIAN no mapeado a casilla automatica"),IF(LEFT($J929,4)="TOPE","Control automatico DIAN: "&amp;$J929,"Casilla automatica: "&amp;$J929)))</f>
        <v/>
      </c>
    </row>
    <row r="930">
      <c r="A930" s="9" t="n"/>
      <c r="B930" s="9" t="n"/>
      <c r="C930" s="9" t="n"/>
      <c r="D930" s="9" t="n"/>
      <c r="E930" s="9" t="n"/>
      <c r="F930" s="11" t="n"/>
      <c r="G930" s="9" t="n"/>
      <c r="H930" s="9" t="n"/>
      <c r="I930" s="9">
        <f>IF(COUNTA($A930:$H930)=0,"",IF($J930="OTRO","NO","SI"))</f>
        <v/>
      </c>
      <c r="J930" s="9">
        <f>IF(COUNTA($A930:$H930)=0,"",IFERROR(LOOKUP(2,1/(((LISTS!$H$2:$H$26&lt;&gt;"")*ISNUMBER(SEARCH(LISTS!$H$2:$H$26,$G930)))+((LISTS!$I$2:$I$26&lt;&gt;"")*ISNUMBER(SEARCH(LISTS!$I$2:$I$26,$E930)))),LISTS!$K$2:$K$26),"OTRO"))</f>
        <v/>
      </c>
      <c r="K930" s="11">
        <f>IF($I930&lt;&gt;"SI",0,IFERROR($F930,0))</f>
        <v/>
      </c>
      <c r="L930" s="9">
        <f>IF(COUNTA($A930:$H930)=0,"",IF($J930="OTRO",IFERROR(LOOKUP(2,1/(((LISTS!$H$2:$H$26&lt;&gt;"")*ISNUMBER(SEARCH(LISTS!$H$2:$H$26,$G930)))+((LISTS!$I$2:$I$26&lt;&gt;"")*ISNUMBER(SEARCH(LISTS!$I$2:$I$26,$E930)))),LISTS!$L$2:$L$26),"Concepto DIAN no mapeado a casilla automatica"),IF(LEFT($J930,4)="TOPE","Control automatico DIAN: "&amp;$J930,"Casilla automatica: "&amp;$J930)))</f>
        <v/>
      </c>
    </row>
    <row r="931">
      <c r="A931" s="9" t="n"/>
      <c r="B931" s="9" t="n"/>
      <c r="C931" s="9" t="n"/>
      <c r="D931" s="9" t="n"/>
      <c r="E931" s="9" t="n"/>
      <c r="F931" s="11" t="n"/>
      <c r="G931" s="9" t="n"/>
      <c r="H931" s="9" t="n"/>
      <c r="I931" s="9">
        <f>IF(COUNTA($A931:$H931)=0,"",IF($J931="OTRO","NO","SI"))</f>
        <v/>
      </c>
      <c r="J931" s="9">
        <f>IF(COUNTA($A931:$H931)=0,"",IFERROR(LOOKUP(2,1/(((LISTS!$H$2:$H$26&lt;&gt;"")*ISNUMBER(SEARCH(LISTS!$H$2:$H$26,$G931)))+((LISTS!$I$2:$I$26&lt;&gt;"")*ISNUMBER(SEARCH(LISTS!$I$2:$I$26,$E931)))),LISTS!$K$2:$K$26),"OTRO"))</f>
        <v/>
      </c>
      <c r="K931" s="11">
        <f>IF($I931&lt;&gt;"SI",0,IFERROR($F931,0))</f>
        <v/>
      </c>
      <c r="L931" s="9">
        <f>IF(COUNTA($A931:$H931)=0,"",IF($J931="OTRO",IFERROR(LOOKUP(2,1/(((LISTS!$H$2:$H$26&lt;&gt;"")*ISNUMBER(SEARCH(LISTS!$H$2:$H$26,$G931)))+((LISTS!$I$2:$I$26&lt;&gt;"")*ISNUMBER(SEARCH(LISTS!$I$2:$I$26,$E931)))),LISTS!$L$2:$L$26),"Concepto DIAN no mapeado a casilla automatica"),IF(LEFT($J931,4)="TOPE","Control automatico DIAN: "&amp;$J931,"Casilla automatica: "&amp;$J931)))</f>
        <v/>
      </c>
    </row>
    <row r="932">
      <c r="A932" s="9" t="n"/>
      <c r="B932" s="9" t="n"/>
      <c r="C932" s="9" t="n"/>
      <c r="D932" s="9" t="n"/>
      <c r="E932" s="9" t="n"/>
      <c r="F932" s="11" t="n"/>
      <c r="G932" s="9" t="n"/>
      <c r="H932" s="9" t="n"/>
      <c r="I932" s="9">
        <f>IF(COUNTA($A932:$H932)=0,"",IF($J932="OTRO","NO","SI"))</f>
        <v/>
      </c>
      <c r="J932" s="9">
        <f>IF(COUNTA($A932:$H932)=0,"",IFERROR(LOOKUP(2,1/(((LISTS!$H$2:$H$26&lt;&gt;"")*ISNUMBER(SEARCH(LISTS!$H$2:$H$26,$G932)))+((LISTS!$I$2:$I$26&lt;&gt;"")*ISNUMBER(SEARCH(LISTS!$I$2:$I$26,$E932)))),LISTS!$K$2:$K$26),"OTRO"))</f>
        <v/>
      </c>
      <c r="K932" s="11">
        <f>IF($I932&lt;&gt;"SI",0,IFERROR($F932,0))</f>
        <v/>
      </c>
      <c r="L932" s="9">
        <f>IF(COUNTA($A932:$H932)=0,"",IF($J932="OTRO",IFERROR(LOOKUP(2,1/(((LISTS!$H$2:$H$26&lt;&gt;"")*ISNUMBER(SEARCH(LISTS!$H$2:$H$26,$G932)))+((LISTS!$I$2:$I$26&lt;&gt;"")*ISNUMBER(SEARCH(LISTS!$I$2:$I$26,$E932)))),LISTS!$L$2:$L$26),"Concepto DIAN no mapeado a casilla automatica"),IF(LEFT($J932,4)="TOPE","Control automatico DIAN: "&amp;$J932,"Casilla automatica: "&amp;$J932)))</f>
        <v/>
      </c>
    </row>
    <row r="933">
      <c r="A933" s="9" t="n"/>
      <c r="B933" s="9" t="n"/>
      <c r="C933" s="9" t="n"/>
      <c r="D933" s="9" t="n"/>
      <c r="E933" s="9" t="n"/>
      <c r="F933" s="11" t="n"/>
      <c r="G933" s="9" t="n"/>
      <c r="H933" s="9" t="n"/>
      <c r="I933" s="9">
        <f>IF(COUNTA($A933:$H933)=0,"",IF($J933="OTRO","NO","SI"))</f>
        <v/>
      </c>
      <c r="J933" s="9">
        <f>IF(COUNTA($A933:$H933)=0,"",IFERROR(LOOKUP(2,1/(((LISTS!$H$2:$H$26&lt;&gt;"")*ISNUMBER(SEARCH(LISTS!$H$2:$H$26,$G933)))+((LISTS!$I$2:$I$26&lt;&gt;"")*ISNUMBER(SEARCH(LISTS!$I$2:$I$26,$E933)))),LISTS!$K$2:$K$26),"OTRO"))</f>
        <v/>
      </c>
      <c r="K933" s="11">
        <f>IF($I933&lt;&gt;"SI",0,IFERROR($F933,0))</f>
        <v/>
      </c>
      <c r="L933" s="9">
        <f>IF(COUNTA($A933:$H933)=0,"",IF($J933="OTRO",IFERROR(LOOKUP(2,1/(((LISTS!$H$2:$H$26&lt;&gt;"")*ISNUMBER(SEARCH(LISTS!$H$2:$H$26,$G933)))+((LISTS!$I$2:$I$26&lt;&gt;"")*ISNUMBER(SEARCH(LISTS!$I$2:$I$26,$E933)))),LISTS!$L$2:$L$26),"Concepto DIAN no mapeado a casilla automatica"),IF(LEFT($J933,4)="TOPE","Control automatico DIAN: "&amp;$J933,"Casilla automatica: "&amp;$J933)))</f>
        <v/>
      </c>
    </row>
    <row r="934">
      <c r="A934" s="9" t="n"/>
      <c r="B934" s="9" t="n"/>
      <c r="C934" s="9" t="n"/>
      <c r="D934" s="9" t="n"/>
      <c r="E934" s="9" t="n"/>
      <c r="F934" s="11" t="n"/>
      <c r="G934" s="9" t="n"/>
      <c r="H934" s="9" t="n"/>
      <c r="I934" s="9">
        <f>IF(COUNTA($A934:$H934)=0,"",IF($J934="OTRO","NO","SI"))</f>
        <v/>
      </c>
      <c r="J934" s="9">
        <f>IF(COUNTA($A934:$H934)=0,"",IFERROR(LOOKUP(2,1/(((LISTS!$H$2:$H$26&lt;&gt;"")*ISNUMBER(SEARCH(LISTS!$H$2:$H$26,$G934)))+((LISTS!$I$2:$I$26&lt;&gt;"")*ISNUMBER(SEARCH(LISTS!$I$2:$I$26,$E934)))),LISTS!$K$2:$K$26),"OTRO"))</f>
        <v/>
      </c>
      <c r="K934" s="11">
        <f>IF($I934&lt;&gt;"SI",0,IFERROR($F934,0))</f>
        <v/>
      </c>
      <c r="L934" s="9">
        <f>IF(COUNTA($A934:$H934)=0,"",IF($J934="OTRO",IFERROR(LOOKUP(2,1/(((LISTS!$H$2:$H$26&lt;&gt;"")*ISNUMBER(SEARCH(LISTS!$H$2:$H$26,$G934)))+((LISTS!$I$2:$I$26&lt;&gt;"")*ISNUMBER(SEARCH(LISTS!$I$2:$I$26,$E934)))),LISTS!$L$2:$L$26),"Concepto DIAN no mapeado a casilla automatica"),IF(LEFT($J934,4)="TOPE","Control automatico DIAN: "&amp;$J934,"Casilla automatica: "&amp;$J934)))</f>
        <v/>
      </c>
    </row>
    <row r="935">
      <c r="A935" s="9" t="n"/>
      <c r="B935" s="9" t="n"/>
      <c r="C935" s="9" t="n"/>
      <c r="D935" s="9" t="n"/>
      <c r="E935" s="9" t="n"/>
      <c r="F935" s="11" t="n"/>
      <c r="G935" s="9" t="n"/>
      <c r="H935" s="9" t="n"/>
      <c r="I935" s="9">
        <f>IF(COUNTA($A935:$H935)=0,"",IF($J935="OTRO","NO","SI"))</f>
        <v/>
      </c>
      <c r="J935" s="9">
        <f>IF(COUNTA($A935:$H935)=0,"",IFERROR(LOOKUP(2,1/(((LISTS!$H$2:$H$26&lt;&gt;"")*ISNUMBER(SEARCH(LISTS!$H$2:$H$26,$G935)))+((LISTS!$I$2:$I$26&lt;&gt;"")*ISNUMBER(SEARCH(LISTS!$I$2:$I$26,$E935)))),LISTS!$K$2:$K$26),"OTRO"))</f>
        <v/>
      </c>
      <c r="K935" s="11">
        <f>IF($I935&lt;&gt;"SI",0,IFERROR($F935,0))</f>
        <v/>
      </c>
      <c r="L935" s="9">
        <f>IF(COUNTA($A935:$H935)=0,"",IF($J935="OTRO",IFERROR(LOOKUP(2,1/(((LISTS!$H$2:$H$26&lt;&gt;"")*ISNUMBER(SEARCH(LISTS!$H$2:$H$26,$G935)))+((LISTS!$I$2:$I$26&lt;&gt;"")*ISNUMBER(SEARCH(LISTS!$I$2:$I$26,$E935)))),LISTS!$L$2:$L$26),"Concepto DIAN no mapeado a casilla automatica"),IF(LEFT($J935,4)="TOPE","Control automatico DIAN: "&amp;$J935,"Casilla automatica: "&amp;$J935)))</f>
        <v/>
      </c>
    </row>
    <row r="936">
      <c r="A936" s="9" t="n"/>
      <c r="B936" s="9" t="n"/>
      <c r="C936" s="9" t="n"/>
      <c r="D936" s="9" t="n"/>
      <c r="E936" s="9" t="n"/>
      <c r="F936" s="11" t="n"/>
      <c r="G936" s="9" t="n"/>
      <c r="H936" s="9" t="n"/>
      <c r="I936" s="9">
        <f>IF(COUNTA($A936:$H936)=0,"",IF($J936="OTRO","NO","SI"))</f>
        <v/>
      </c>
      <c r="J936" s="9">
        <f>IF(COUNTA($A936:$H936)=0,"",IFERROR(LOOKUP(2,1/(((LISTS!$H$2:$H$26&lt;&gt;"")*ISNUMBER(SEARCH(LISTS!$H$2:$H$26,$G936)))+((LISTS!$I$2:$I$26&lt;&gt;"")*ISNUMBER(SEARCH(LISTS!$I$2:$I$26,$E936)))),LISTS!$K$2:$K$26),"OTRO"))</f>
        <v/>
      </c>
      <c r="K936" s="11">
        <f>IF($I936&lt;&gt;"SI",0,IFERROR($F936,0))</f>
        <v/>
      </c>
      <c r="L936" s="9">
        <f>IF(COUNTA($A936:$H936)=0,"",IF($J936="OTRO",IFERROR(LOOKUP(2,1/(((LISTS!$H$2:$H$26&lt;&gt;"")*ISNUMBER(SEARCH(LISTS!$H$2:$H$26,$G936)))+((LISTS!$I$2:$I$26&lt;&gt;"")*ISNUMBER(SEARCH(LISTS!$I$2:$I$26,$E936)))),LISTS!$L$2:$L$26),"Concepto DIAN no mapeado a casilla automatica"),IF(LEFT($J936,4)="TOPE","Control automatico DIAN: "&amp;$J936,"Casilla automatica: "&amp;$J936)))</f>
        <v/>
      </c>
    </row>
    <row r="937">
      <c r="A937" s="9" t="n"/>
      <c r="B937" s="9" t="n"/>
      <c r="C937" s="9" t="n"/>
      <c r="D937" s="9" t="n"/>
      <c r="E937" s="9" t="n"/>
      <c r="F937" s="11" t="n"/>
      <c r="G937" s="9" t="n"/>
      <c r="H937" s="9" t="n"/>
      <c r="I937" s="9">
        <f>IF(COUNTA($A937:$H937)=0,"",IF($J937="OTRO","NO","SI"))</f>
        <v/>
      </c>
      <c r="J937" s="9">
        <f>IF(COUNTA($A937:$H937)=0,"",IFERROR(LOOKUP(2,1/(((LISTS!$H$2:$H$26&lt;&gt;"")*ISNUMBER(SEARCH(LISTS!$H$2:$H$26,$G937)))+((LISTS!$I$2:$I$26&lt;&gt;"")*ISNUMBER(SEARCH(LISTS!$I$2:$I$26,$E937)))),LISTS!$K$2:$K$26),"OTRO"))</f>
        <v/>
      </c>
      <c r="K937" s="11">
        <f>IF($I937&lt;&gt;"SI",0,IFERROR($F937,0))</f>
        <v/>
      </c>
      <c r="L937" s="9">
        <f>IF(COUNTA($A937:$H937)=0,"",IF($J937="OTRO",IFERROR(LOOKUP(2,1/(((LISTS!$H$2:$H$26&lt;&gt;"")*ISNUMBER(SEARCH(LISTS!$H$2:$H$26,$G937)))+((LISTS!$I$2:$I$26&lt;&gt;"")*ISNUMBER(SEARCH(LISTS!$I$2:$I$26,$E937)))),LISTS!$L$2:$L$26),"Concepto DIAN no mapeado a casilla automatica"),IF(LEFT($J937,4)="TOPE","Control automatico DIAN: "&amp;$J937,"Casilla automatica: "&amp;$J937)))</f>
        <v/>
      </c>
    </row>
    <row r="938">
      <c r="A938" s="9" t="n"/>
      <c r="B938" s="9" t="n"/>
      <c r="C938" s="9" t="n"/>
      <c r="D938" s="9" t="n"/>
      <c r="E938" s="9" t="n"/>
      <c r="F938" s="11" t="n"/>
      <c r="G938" s="9" t="n"/>
      <c r="H938" s="9" t="n"/>
      <c r="I938" s="9">
        <f>IF(COUNTA($A938:$H938)=0,"",IF($J938="OTRO","NO","SI"))</f>
        <v/>
      </c>
      <c r="J938" s="9">
        <f>IF(COUNTA($A938:$H938)=0,"",IFERROR(LOOKUP(2,1/(((LISTS!$H$2:$H$26&lt;&gt;"")*ISNUMBER(SEARCH(LISTS!$H$2:$H$26,$G938)))+((LISTS!$I$2:$I$26&lt;&gt;"")*ISNUMBER(SEARCH(LISTS!$I$2:$I$26,$E938)))),LISTS!$K$2:$K$26),"OTRO"))</f>
        <v/>
      </c>
      <c r="K938" s="11">
        <f>IF($I938&lt;&gt;"SI",0,IFERROR($F938,0))</f>
        <v/>
      </c>
      <c r="L938" s="9">
        <f>IF(COUNTA($A938:$H938)=0,"",IF($J938="OTRO",IFERROR(LOOKUP(2,1/(((LISTS!$H$2:$H$26&lt;&gt;"")*ISNUMBER(SEARCH(LISTS!$H$2:$H$26,$G938)))+((LISTS!$I$2:$I$26&lt;&gt;"")*ISNUMBER(SEARCH(LISTS!$I$2:$I$26,$E938)))),LISTS!$L$2:$L$26),"Concepto DIAN no mapeado a casilla automatica"),IF(LEFT($J938,4)="TOPE","Control automatico DIAN: "&amp;$J938,"Casilla automatica: "&amp;$J938)))</f>
        <v/>
      </c>
    </row>
    <row r="939">
      <c r="A939" s="9" t="n"/>
      <c r="B939" s="9" t="n"/>
      <c r="C939" s="9" t="n"/>
      <c r="D939" s="9" t="n"/>
      <c r="E939" s="9" t="n"/>
      <c r="F939" s="11" t="n"/>
      <c r="G939" s="9" t="n"/>
      <c r="H939" s="9" t="n"/>
      <c r="I939" s="9">
        <f>IF(COUNTA($A939:$H939)=0,"",IF($J939="OTRO","NO","SI"))</f>
        <v/>
      </c>
      <c r="J939" s="9">
        <f>IF(COUNTA($A939:$H939)=0,"",IFERROR(LOOKUP(2,1/(((LISTS!$H$2:$H$26&lt;&gt;"")*ISNUMBER(SEARCH(LISTS!$H$2:$H$26,$G939)))+((LISTS!$I$2:$I$26&lt;&gt;"")*ISNUMBER(SEARCH(LISTS!$I$2:$I$26,$E939)))),LISTS!$K$2:$K$26),"OTRO"))</f>
        <v/>
      </c>
      <c r="K939" s="11">
        <f>IF($I939&lt;&gt;"SI",0,IFERROR($F939,0))</f>
        <v/>
      </c>
      <c r="L939" s="9">
        <f>IF(COUNTA($A939:$H939)=0,"",IF($J939="OTRO",IFERROR(LOOKUP(2,1/(((LISTS!$H$2:$H$26&lt;&gt;"")*ISNUMBER(SEARCH(LISTS!$H$2:$H$26,$G939)))+((LISTS!$I$2:$I$26&lt;&gt;"")*ISNUMBER(SEARCH(LISTS!$I$2:$I$26,$E939)))),LISTS!$L$2:$L$26),"Concepto DIAN no mapeado a casilla automatica"),IF(LEFT($J939,4)="TOPE","Control automatico DIAN: "&amp;$J939,"Casilla automatica: "&amp;$J939)))</f>
        <v/>
      </c>
    </row>
    <row r="940">
      <c r="A940" s="9" t="n"/>
      <c r="B940" s="9" t="n"/>
      <c r="C940" s="9" t="n"/>
      <c r="D940" s="9" t="n"/>
      <c r="E940" s="9" t="n"/>
      <c r="F940" s="11" t="n"/>
      <c r="G940" s="9" t="n"/>
      <c r="H940" s="9" t="n"/>
      <c r="I940" s="9">
        <f>IF(COUNTA($A940:$H940)=0,"",IF($J940="OTRO","NO","SI"))</f>
        <v/>
      </c>
      <c r="J940" s="9">
        <f>IF(COUNTA($A940:$H940)=0,"",IFERROR(LOOKUP(2,1/(((LISTS!$H$2:$H$26&lt;&gt;"")*ISNUMBER(SEARCH(LISTS!$H$2:$H$26,$G940)))+((LISTS!$I$2:$I$26&lt;&gt;"")*ISNUMBER(SEARCH(LISTS!$I$2:$I$26,$E940)))),LISTS!$K$2:$K$26),"OTRO"))</f>
        <v/>
      </c>
      <c r="K940" s="11">
        <f>IF($I940&lt;&gt;"SI",0,IFERROR($F940,0))</f>
        <v/>
      </c>
      <c r="L940" s="9">
        <f>IF(COUNTA($A940:$H940)=0,"",IF($J940="OTRO",IFERROR(LOOKUP(2,1/(((LISTS!$H$2:$H$26&lt;&gt;"")*ISNUMBER(SEARCH(LISTS!$H$2:$H$26,$G940)))+((LISTS!$I$2:$I$26&lt;&gt;"")*ISNUMBER(SEARCH(LISTS!$I$2:$I$26,$E940)))),LISTS!$L$2:$L$26),"Concepto DIAN no mapeado a casilla automatica"),IF(LEFT($J940,4)="TOPE","Control automatico DIAN: "&amp;$J940,"Casilla automatica: "&amp;$J940)))</f>
        <v/>
      </c>
    </row>
    <row r="941">
      <c r="A941" s="9" t="n"/>
      <c r="B941" s="9" t="n"/>
      <c r="C941" s="9" t="n"/>
      <c r="D941" s="9" t="n"/>
      <c r="E941" s="9" t="n"/>
      <c r="F941" s="11" t="n"/>
      <c r="G941" s="9" t="n"/>
      <c r="H941" s="9" t="n"/>
      <c r="I941" s="9">
        <f>IF(COUNTA($A941:$H941)=0,"",IF($J941="OTRO","NO","SI"))</f>
        <v/>
      </c>
      <c r="J941" s="9">
        <f>IF(COUNTA($A941:$H941)=0,"",IFERROR(LOOKUP(2,1/(((LISTS!$H$2:$H$26&lt;&gt;"")*ISNUMBER(SEARCH(LISTS!$H$2:$H$26,$G941)))+((LISTS!$I$2:$I$26&lt;&gt;"")*ISNUMBER(SEARCH(LISTS!$I$2:$I$26,$E941)))),LISTS!$K$2:$K$26),"OTRO"))</f>
        <v/>
      </c>
      <c r="K941" s="11">
        <f>IF($I941&lt;&gt;"SI",0,IFERROR($F941,0))</f>
        <v/>
      </c>
      <c r="L941" s="9">
        <f>IF(COUNTA($A941:$H941)=0,"",IF($J941="OTRO",IFERROR(LOOKUP(2,1/(((LISTS!$H$2:$H$26&lt;&gt;"")*ISNUMBER(SEARCH(LISTS!$H$2:$H$26,$G941)))+((LISTS!$I$2:$I$26&lt;&gt;"")*ISNUMBER(SEARCH(LISTS!$I$2:$I$26,$E941)))),LISTS!$L$2:$L$26),"Concepto DIAN no mapeado a casilla automatica"),IF(LEFT($J941,4)="TOPE","Control automatico DIAN: "&amp;$J941,"Casilla automatica: "&amp;$J941)))</f>
        <v/>
      </c>
    </row>
    <row r="942">
      <c r="A942" s="9" t="n"/>
      <c r="B942" s="9" t="n"/>
      <c r="C942" s="9" t="n"/>
      <c r="D942" s="9" t="n"/>
      <c r="E942" s="9" t="n"/>
      <c r="F942" s="11" t="n"/>
      <c r="G942" s="9" t="n"/>
      <c r="H942" s="9" t="n"/>
      <c r="I942" s="9">
        <f>IF(COUNTA($A942:$H942)=0,"",IF($J942="OTRO","NO","SI"))</f>
        <v/>
      </c>
      <c r="J942" s="9">
        <f>IF(COUNTA($A942:$H942)=0,"",IFERROR(LOOKUP(2,1/(((LISTS!$H$2:$H$26&lt;&gt;"")*ISNUMBER(SEARCH(LISTS!$H$2:$H$26,$G942)))+((LISTS!$I$2:$I$26&lt;&gt;"")*ISNUMBER(SEARCH(LISTS!$I$2:$I$26,$E942)))),LISTS!$K$2:$K$26),"OTRO"))</f>
        <v/>
      </c>
      <c r="K942" s="11">
        <f>IF($I942&lt;&gt;"SI",0,IFERROR($F942,0))</f>
        <v/>
      </c>
      <c r="L942" s="9">
        <f>IF(COUNTA($A942:$H942)=0,"",IF($J942="OTRO",IFERROR(LOOKUP(2,1/(((LISTS!$H$2:$H$26&lt;&gt;"")*ISNUMBER(SEARCH(LISTS!$H$2:$H$26,$G942)))+((LISTS!$I$2:$I$26&lt;&gt;"")*ISNUMBER(SEARCH(LISTS!$I$2:$I$26,$E942)))),LISTS!$L$2:$L$26),"Concepto DIAN no mapeado a casilla automatica"),IF(LEFT($J942,4)="TOPE","Control automatico DIAN: "&amp;$J942,"Casilla automatica: "&amp;$J942)))</f>
        <v/>
      </c>
    </row>
    <row r="943">
      <c r="A943" s="9" t="n"/>
      <c r="B943" s="9" t="n"/>
      <c r="C943" s="9" t="n"/>
      <c r="D943" s="9" t="n"/>
      <c r="E943" s="9" t="n"/>
      <c r="F943" s="11" t="n"/>
      <c r="G943" s="9" t="n"/>
      <c r="H943" s="9" t="n"/>
      <c r="I943" s="9">
        <f>IF(COUNTA($A943:$H943)=0,"",IF($J943="OTRO","NO","SI"))</f>
        <v/>
      </c>
      <c r="J943" s="9">
        <f>IF(COUNTA($A943:$H943)=0,"",IFERROR(LOOKUP(2,1/(((LISTS!$H$2:$H$26&lt;&gt;"")*ISNUMBER(SEARCH(LISTS!$H$2:$H$26,$G943)))+((LISTS!$I$2:$I$26&lt;&gt;"")*ISNUMBER(SEARCH(LISTS!$I$2:$I$26,$E943)))),LISTS!$K$2:$K$26),"OTRO"))</f>
        <v/>
      </c>
      <c r="K943" s="11">
        <f>IF($I943&lt;&gt;"SI",0,IFERROR($F943,0))</f>
        <v/>
      </c>
      <c r="L943" s="9">
        <f>IF(COUNTA($A943:$H943)=0,"",IF($J943="OTRO",IFERROR(LOOKUP(2,1/(((LISTS!$H$2:$H$26&lt;&gt;"")*ISNUMBER(SEARCH(LISTS!$H$2:$H$26,$G943)))+((LISTS!$I$2:$I$26&lt;&gt;"")*ISNUMBER(SEARCH(LISTS!$I$2:$I$26,$E943)))),LISTS!$L$2:$L$26),"Concepto DIAN no mapeado a casilla automatica"),IF(LEFT($J943,4)="TOPE","Control automatico DIAN: "&amp;$J943,"Casilla automatica: "&amp;$J943)))</f>
        <v/>
      </c>
    </row>
    <row r="944">
      <c r="A944" s="9" t="n"/>
      <c r="B944" s="9" t="n"/>
      <c r="C944" s="9" t="n"/>
      <c r="D944" s="9" t="n"/>
      <c r="E944" s="9" t="n"/>
      <c r="F944" s="11" t="n"/>
      <c r="G944" s="9" t="n"/>
      <c r="H944" s="9" t="n"/>
      <c r="I944" s="9">
        <f>IF(COUNTA($A944:$H944)=0,"",IF($J944="OTRO","NO","SI"))</f>
        <v/>
      </c>
      <c r="J944" s="9">
        <f>IF(COUNTA($A944:$H944)=0,"",IFERROR(LOOKUP(2,1/(((LISTS!$H$2:$H$26&lt;&gt;"")*ISNUMBER(SEARCH(LISTS!$H$2:$H$26,$G944)))+((LISTS!$I$2:$I$26&lt;&gt;"")*ISNUMBER(SEARCH(LISTS!$I$2:$I$26,$E944)))),LISTS!$K$2:$K$26),"OTRO"))</f>
        <v/>
      </c>
      <c r="K944" s="11">
        <f>IF($I944&lt;&gt;"SI",0,IFERROR($F944,0))</f>
        <v/>
      </c>
      <c r="L944" s="9">
        <f>IF(COUNTA($A944:$H944)=0,"",IF($J944="OTRO",IFERROR(LOOKUP(2,1/(((LISTS!$H$2:$H$26&lt;&gt;"")*ISNUMBER(SEARCH(LISTS!$H$2:$H$26,$G944)))+((LISTS!$I$2:$I$26&lt;&gt;"")*ISNUMBER(SEARCH(LISTS!$I$2:$I$26,$E944)))),LISTS!$L$2:$L$26),"Concepto DIAN no mapeado a casilla automatica"),IF(LEFT($J944,4)="TOPE","Control automatico DIAN: "&amp;$J944,"Casilla automatica: "&amp;$J944)))</f>
        <v/>
      </c>
    </row>
    <row r="945">
      <c r="A945" s="9" t="n"/>
      <c r="B945" s="9" t="n"/>
      <c r="C945" s="9" t="n"/>
      <c r="D945" s="9" t="n"/>
      <c r="E945" s="9" t="n"/>
      <c r="F945" s="11" t="n"/>
      <c r="G945" s="9" t="n"/>
      <c r="H945" s="9" t="n"/>
      <c r="I945" s="9">
        <f>IF(COUNTA($A945:$H945)=0,"",IF($J945="OTRO","NO","SI"))</f>
        <v/>
      </c>
      <c r="J945" s="9">
        <f>IF(COUNTA($A945:$H945)=0,"",IFERROR(LOOKUP(2,1/(((LISTS!$H$2:$H$26&lt;&gt;"")*ISNUMBER(SEARCH(LISTS!$H$2:$H$26,$G945)))+((LISTS!$I$2:$I$26&lt;&gt;"")*ISNUMBER(SEARCH(LISTS!$I$2:$I$26,$E945)))),LISTS!$K$2:$K$26),"OTRO"))</f>
        <v/>
      </c>
      <c r="K945" s="11">
        <f>IF($I945&lt;&gt;"SI",0,IFERROR($F945,0))</f>
        <v/>
      </c>
      <c r="L945" s="9">
        <f>IF(COUNTA($A945:$H945)=0,"",IF($J945="OTRO",IFERROR(LOOKUP(2,1/(((LISTS!$H$2:$H$26&lt;&gt;"")*ISNUMBER(SEARCH(LISTS!$H$2:$H$26,$G945)))+((LISTS!$I$2:$I$26&lt;&gt;"")*ISNUMBER(SEARCH(LISTS!$I$2:$I$26,$E945)))),LISTS!$L$2:$L$26),"Concepto DIAN no mapeado a casilla automatica"),IF(LEFT($J945,4)="TOPE","Control automatico DIAN: "&amp;$J945,"Casilla automatica: "&amp;$J945)))</f>
        <v/>
      </c>
    </row>
    <row r="946">
      <c r="A946" s="9" t="n"/>
      <c r="B946" s="9" t="n"/>
      <c r="C946" s="9" t="n"/>
      <c r="D946" s="9" t="n"/>
      <c r="E946" s="9" t="n"/>
      <c r="F946" s="11" t="n"/>
      <c r="G946" s="9" t="n"/>
      <c r="H946" s="9" t="n"/>
      <c r="I946" s="9">
        <f>IF(COUNTA($A946:$H946)=0,"",IF($J946="OTRO","NO","SI"))</f>
        <v/>
      </c>
      <c r="J946" s="9">
        <f>IF(COUNTA($A946:$H946)=0,"",IFERROR(LOOKUP(2,1/(((LISTS!$H$2:$H$26&lt;&gt;"")*ISNUMBER(SEARCH(LISTS!$H$2:$H$26,$G946)))+((LISTS!$I$2:$I$26&lt;&gt;"")*ISNUMBER(SEARCH(LISTS!$I$2:$I$26,$E946)))),LISTS!$K$2:$K$26),"OTRO"))</f>
        <v/>
      </c>
      <c r="K946" s="11">
        <f>IF($I946&lt;&gt;"SI",0,IFERROR($F946,0))</f>
        <v/>
      </c>
      <c r="L946" s="9">
        <f>IF(COUNTA($A946:$H946)=0,"",IF($J946="OTRO",IFERROR(LOOKUP(2,1/(((LISTS!$H$2:$H$26&lt;&gt;"")*ISNUMBER(SEARCH(LISTS!$H$2:$H$26,$G946)))+((LISTS!$I$2:$I$26&lt;&gt;"")*ISNUMBER(SEARCH(LISTS!$I$2:$I$26,$E946)))),LISTS!$L$2:$L$26),"Concepto DIAN no mapeado a casilla automatica"),IF(LEFT($J946,4)="TOPE","Control automatico DIAN: "&amp;$J946,"Casilla automatica: "&amp;$J946)))</f>
        <v/>
      </c>
    </row>
    <row r="947">
      <c r="A947" s="9" t="n"/>
      <c r="B947" s="9" t="n"/>
      <c r="C947" s="9" t="n"/>
      <c r="D947" s="9" t="n"/>
      <c r="E947" s="9" t="n"/>
      <c r="F947" s="11" t="n"/>
      <c r="G947" s="9" t="n"/>
      <c r="H947" s="9" t="n"/>
      <c r="I947" s="9">
        <f>IF(COUNTA($A947:$H947)=0,"",IF($J947="OTRO","NO","SI"))</f>
        <v/>
      </c>
      <c r="J947" s="9">
        <f>IF(COUNTA($A947:$H947)=0,"",IFERROR(LOOKUP(2,1/(((LISTS!$H$2:$H$26&lt;&gt;"")*ISNUMBER(SEARCH(LISTS!$H$2:$H$26,$G947)))+((LISTS!$I$2:$I$26&lt;&gt;"")*ISNUMBER(SEARCH(LISTS!$I$2:$I$26,$E947)))),LISTS!$K$2:$K$26),"OTRO"))</f>
        <v/>
      </c>
      <c r="K947" s="11">
        <f>IF($I947&lt;&gt;"SI",0,IFERROR($F947,0))</f>
        <v/>
      </c>
      <c r="L947" s="9">
        <f>IF(COUNTA($A947:$H947)=0,"",IF($J947="OTRO",IFERROR(LOOKUP(2,1/(((LISTS!$H$2:$H$26&lt;&gt;"")*ISNUMBER(SEARCH(LISTS!$H$2:$H$26,$G947)))+((LISTS!$I$2:$I$26&lt;&gt;"")*ISNUMBER(SEARCH(LISTS!$I$2:$I$26,$E947)))),LISTS!$L$2:$L$26),"Concepto DIAN no mapeado a casilla automatica"),IF(LEFT($J947,4)="TOPE","Control automatico DIAN: "&amp;$J947,"Casilla automatica: "&amp;$J947)))</f>
        <v/>
      </c>
    </row>
    <row r="948">
      <c r="A948" s="9" t="n"/>
      <c r="B948" s="9" t="n"/>
      <c r="C948" s="9" t="n"/>
      <c r="D948" s="9" t="n"/>
      <c r="E948" s="9" t="n"/>
      <c r="F948" s="11" t="n"/>
      <c r="G948" s="9" t="n"/>
      <c r="H948" s="9" t="n"/>
      <c r="I948" s="9">
        <f>IF(COUNTA($A948:$H948)=0,"",IF($J948="OTRO","NO","SI"))</f>
        <v/>
      </c>
      <c r="J948" s="9">
        <f>IF(COUNTA($A948:$H948)=0,"",IFERROR(LOOKUP(2,1/(((LISTS!$H$2:$H$26&lt;&gt;"")*ISNUMBER(SEARCH(LISTS!$H$2:$H$26,$G948)))+((LISTS!$I$2:$I$26&lt;&gt;"")*ISNUMBER(SEARCH(LISTS!$I$2:$I$26,$E948)))),LISTS!$K$2:$K$26),"OTRO"))</f>
        <v/>
      </c>
      <c r="K948" s="11">
        <f>IF($I948&lt;&gt;"SI",0,IFERROR($F948,0))</f>
        <v/>
      </c>
      <c r="L948" s="9">
        <f>IF(COUNTA($A948:$H948)=0,"",IF($J948="OTRO",IFERROR(LOOKUP(2,1/(((LISTS!$H$2:$H$26&lt;&gt;"")*ISNUMBER(SEARCH(LISTS!$H$2:$H$26,$G948)))+((LISTS!$I$2:$I$26&lt;&gt;"")*ISNUMBER(SEARCH(LISTS!$I$2:$I$26,$E948)))),LISTS!$L$2:$L$26),"Concepto DIAN no mapeado a casilla automatica"),IF(LEFT($J948,4)="TOPE","Control automatico DIAN: "&amp;$J948,"Casilla automatica: "&amp;$J948)))</f>
        <v/>
      </c>
    </row>
    <row r="949">
      <c r="A949" s="9" t="n"/>
      <c r="B949" s="9" t="n"/>
      <c r="C949" s="9" t="n"/>
      <c r="D949" s="9" t="n"/>
      <c r="E949" s="9" t="n"/>
      <c r="F949" s="11" t="n"/>
      <c r="G949" s="9" t="n"/>
      <c r="H949" s="9" t="n"/>
      <c r="I949" s="9">
        <f>IF(COUNTA($A949:$H949)=0,"",IF($J949="OTRO","NO","SI"))</f>
        <v/>
      </c>
      <c r="J949" s="9">
        <f>IF(COUNTA($A949:$H949)=0,"",IFERROR(LOOKUP(2,1/(((LISTS!$H$2:$H$26&lt;&gt;"")*ISNUMBER(SEARCH(LISTS!$H$2:$H$26,$G949)))+((LISTS!$I$2:$I$26&lt;&gt;"")*ISNUMBER(SEARCH(LISTS!$I$2:$I$26,$E949)))),LISTS!$K$2:$K$26),"OTRO"))</f>
        <v/>
      </c>
      <c r="K949" s="11">
        <f>IF($I949&lt;&gt;"SI",0,IFERROR($F949,0))</f>
        <v/>
      </c>
      <c r="L949" s="9">
        <f>IF(COUNTA($A949:$H949)=0,"",IF($J949="OTRO",IFERROR(LOOKUP(2,1/(((LISTS!$H$2:$H$26&lt;&gt;"")*ISNUMBER(SEARCH(LISTS!$H$2:$H$26,$G949)))+((LISTS!$I$2:$I$26&lt;&gt;"")*ISNUMBER(SEARCH(LISTS!$I$2:$I$26,$E949)))),LISTS!$L$2:$L$26),"Concepto DIAN no mapeado a casilla automatica"),IF(LEFT($J949,4)="TOPE","Control automatico DIAN: "&amp;$J949,"Casilla automatica: "&amp;$J949)))</f>
        <v/>
      </c>
    </row>
    <row r="950">
      <c r="A950" s="9" t="n"/>
      <c r="B950" s="9" t="n"/>
      <c r="C950" s="9" t="n"/>
      <c r="D950" s="9" t="n"/>
      <c r="E950" s="9" t="n"/>
      <c r="F950" s="11" t="n"/>
      <c r="G950" s="9" t="n"/>
      <c r="H950" s="9" t="n"/>
      <c r="I950" s="9">
        <f>IF(COUNTA($A950:$H950)=0,"",IF($J950="OTRO","NO","SI"))</f>
        <v/>
      </c>
      <c r="J950" s="9">
        <f>IF(COUNTA($A950:$H950)=0,"",IFERROR(LOOKUP(2,1/(((LISTS!$H$2:$H$26&lt;&gt;"")*ISNUMBER(SEARCH(LISTS!$H$2:$H$26,$G950)))+((LISTS!$I$2:$I$26&lt;&gt;"")*ISNUMBER(SEARCH(LISTS!$I$2:$I$26,$E950)))),LISTS!$K$2:$K$26),"OTRO"))</f>
        <v/>
      </c>
      <c r="K950" s="11">
        <f>IF($I950&lt;&gt;"SI",0,IFERROR($F950,0))</f>
        <v/>
      </c>
      <c r="L950" s="9">
        <f>IF(COUNTA($A950:$H950)=0,"",IF($J950="OTRO",IFERROR(LOOKUP(2,1/(((LISTS!$H$2:$H$26&lt;&gt;"")*ISNUMBER(SEARCH(LISTS!$H$2:$H$26,$G950)))+((LISTS!$I$2:$I$26&lt;&gt;"")*ISNUMBER(SEARCH(LISTS!$I$2:$I$26,$E950)))),LISTS!$L$2:$L$26),"Concepto DIAN no mapeado a casilla automatica"),IF(LEFT($J950,4)="TOPE","Control automatico DIAN: "&amp;$J950,"Casilla automatica: "&amp;$J950)))</f>
        <v/>
      </c>
    </row>
    <row r="951">
      <c r="A951" s="9" t="n"/>
      <c r="B951" s="9" t="n"/>
      <c r="C951" s="9" t="n"/>
      <c r="D951" s="9" t="n"/>
      <c r="E951" s="9" t="n"/>
      <c r="F951" s="11" t="n"/>
      <c r="G951" s="9" t="n"/>
      <c r="H951" s="9" t="n"/>
      <c r="I951" s="9">
        <f>IF(COUNTA($A951:$H951)=0,"",IF($J951="OTRO","NO","SI"))</f>
        <v/>
      </c>
      <c r="J951" s="9">
        <f>IF(COUNTA($A951:$H951)=0,"",IFERROR(LOOKUP(2,1/(((LISTS!$H$2:$H$26&lt;&gt;"")*ISNUMBER(SEARCH(LISTS!$H$2:$H$26,$G951)))+((LISTS!$I$2:$I$26&lt;&gt;"")*ISNUMBER(SEARCH(LISTS!$I$2:$I$26,$E951)))),LISTS!$K$2:$K$26),"OTRO"))</f>
        <v/>
      </c>
      <c r="K951" s="11">
        <f>IF($I951&lt;&gt;"SI",0,IFERROR($F951,0))</f>
        <v/>
      </c>
      <c r="L951" s="9">
        <f>IF(COUNTA($A951:$H951)=0,"",IF($J951="OTRO",IFERROR(LOOKUP(2,1/(((LISTS!$H$2:$H$26&lt;&gt;"")*ISNUMBER(SEARCH(LISTS!$H$2:$H$26,$G951)))+((LISTS!$I$2:$I$26&lt;&gt;"")*ISNUMBER(SEARCH(LISTS!$I$2:$I$26,$E951)))),LISTS!$L$2:$L$26),"Concepto DIAN no mapeado a casilla automatica"),IF(LEFT($J951,4)="TOPE","Control automatico DIAN: "&amp;$J951,"Casilla automatica: "&amp;$J951)))</f>
        <v/>
      </c>
    </row>
    <row r="952">
      <c r="A952" s="9" t="n"/>
      <c r="B952" s="9" t="n"/>
      <c r="C952" s="9" t="n"/>
      <c r="D952" s="9" t="n"/>
      <c r="E952" s="9" t="n"/>
      <c r="F952" s="11" t="n"/>
      <c r="G952" s="9" t="n"/>
      <c r="H952" s="9" t="n"/>
      <c r="I952" s="9">
        <f>IF(COUNTA($A952:$H952)=0,"",IF($J952="OTRO","NO","SI"))</f>
        <v/>
      </c>
      <c r="J952" s="9">
        <f>IF(COUNTA($A952:$H952)=0,"",IFERROR(LOOKUP(2,1/(((LISTS!$H$2:$H$26&lt;&gt;"")*ISNUMBER(SEARCH(LISTS!$H$2:$H$26,$G952)))+((LISTS!$I$2:$I$26&lt;&gt;"")*ISNUMBER(SEARCH(LISTS!$I$2:$I$26,$E952)))),LISTS!$K$2:$K$26),"OTRO"))</f>
        <v/>
      </c>
      <c r="K952" s="11">
        <f>IF($I952&lt;&gt;"SI",0,IFERROR($F952,0))</f>
        <v/>
      </c>
      <c r="L952" s="9">
        <f>IF(COUNTA($A952:$H952)=0,"",IF($J952="OTRO",IFERROR(LOOKUP(2,1/(((LISTS!$H$2:$H$26&lt;&gt;"")*ISNUMBER(SEARCH(LISTS!$H$2:$H$26,$G952)))+((LISTS!$I$2:$I$26&lt;&gt;"")*ISNUMBER(SEARCH(LISTS!$I$2:$I$26,$E952)))),LISTS!$L$2:$L$26),"Concepto DIAN no mapeado a casilla automatica"),IF(LEFT($J952,4)="TOPE","Control automatico DIAN: "&amp;$J952,"Casilla automatica: "&amp;$J952)))</f>
        <v/>
      </c>
    </row>
    <row r="953">
      <c r="A953" s="9" t="n"/>
      <c r="B953" s="9" t="n"/>
      <c r="C953" s="9" t="n"/>
      <c r="D953" s="9" t="n"/>
      <c r="E953" s="9" t="n"/>
      <c r="F953" s="11" t="n"/>
      <c r="G953" s="9" t="n"/>
      <c r="H953" s="9" t="n"/>
      <c r="I953" s="9">
        <f>IF(COUNTA($A953:$H953)=0,"",IF($J953="OTRO","NO","SI"))</f>
        <v/>
      </c>
      <c r="J953" s="9">
        <f>IF(COUNTA($A953:$H953)=0,"",IFERROR(LOOKUP(2,1/(((LISTS!$H$2:$H$26&lt;&gt;"")*ISNUMBER(SEARCH(LISTS!$H$2:$H$26,$G953)))+((LISTS!$I$2:$I$26&lt;&gt;"")*ISNUMBER(SEARCH(LISTS!$I$2:$I$26,$E953)))),LISTS!$K$2:$K$26),"OTRO"))</f>
        <v/>
      </c>
      <c r="K953" s="11">
        <f>IF($I953&lt;&gt;"SI",0,IFERROR($F953,0))</f>
        <v/>
      </c>
      <c r="L953" s="9">
        <f>IF(COUNTA($A953:$H953)=0,"",IF($J953="OTRO",IFERROR(LOOKUP(2,1/(((LISTS!$H$2:$H$26&lt;&gt;"")*ISNUMBER(SEARCH(LISTS!$H$2:$H$26,$G953)))+((LISTS!$I$2:$I$26&lt;&gt;"")*ISNUMBER(SEARCH(LISTS!$I$2:$I$26,$E953)))),LISTS!$L$2:$L$26),"Concepto DIAN no mapeado a casilla automatica"),IF(LEFT($J953,4)="TOPE","Control automatico DIAN: "&amp;$J953,"Casilla automatica: "&amp;$J953)))</f>
        <v/>
      </c>
    </row>
    <row r="954">
      <c r="A954" s="9" t="n"/>
      <c r="B954" s="9" t="n"/>
      <c r="C954" s="9" t="n"/>
      <c r="D954" s="9" t="n"/>
      <c r="E954" s="9" t="n"/>
      <c r="F954" s="11" t="n"/>
      <c r="G954" s="9" t="n"/>
      <c r="H954" s="9" t="n"/>
      <c r="I954" s="9">
        <f>IF(COUNTA($A954:$H954)=0,"",IF($J954="OTRO","NO","SI"))</f>
        <v/>
      </c>
      <c r="J954" s="9">
        <f>IF(COUNTA($A954:$H954)=0,"",IFERROR(LOOKUP(2,1/(((LISTS!$H$2:$H$26&lt;&gt;"")*ISNUMBER(SEARCH(LISTS!$H$2:$H$26,$G954)))+((LISTS!$I$2:$I$26&lt;&gt;"")*ISNUMBER(SEARCH(LISTS!$I$2:$I$26,$E954)))),LISTS!$K$2:$K$26),"OTRO"))</f>
        <v/>
      </c>
      <c r="K954" s="11">
        <f>IF($I954&lt;&gt;"SI",0,IFERROR($F954,0))</f>
        <v/>
      </c>
      <c r="L954" s="9">
        <f>IF(COUNTA($A954:$H954)=0,"",IF($J954="OTRO",IFERROR(LOOKUP(2,1/(((LISTS!$H$2:$H$26&lt;&gt;"")*ISNUMBER(SEARCH(LISTS!$H$2:$H$26,$G954)))+((LISTS!$I$2:$I$26&lt;&gt;"")*ISNUMBER(SEARCH(LISTS!$I$2:$I$26,$E954)))),LISTS!$L$2:$L$26),"Concepto DIAN no mapeado a casilla automatica"),IF(LEFT($J954,4)="TOPE","Control automatico DIAN: "&amp;$J954,"Casilla automatica: "&amp;$J954)))</f>
        <v/>
      </c>
    </row>
    <row r="955">
      <c r="A955" s="9" t="n"/>
      <c r="B955" s="9" t="n"/>
      <c r="C955" s="9" t="n"/>
      <c r="D955" s="9" t="n"/>
      <c r="E955" s="9" t="n"/>
      <c r="F955" s="11" t="n"/>
      <c r="G955" s="9" t="n"/>
      <c r="H955" s="9" t="n"/>
      <c r="I955" s="9">
        <f>IF(COUNTA($A955:$H955)=0,"",IF($J955="OTRO","NO","SI"))</f>
        <v/>
      </c>
      <c r="J955" s="9">
        <f>IF(COUNTA($A955:$H955)=0,"",IFERROR(LOOKUP(2,1/(((LISTS!$H$2:$H$26&lt;&gt;"")*ISNUMBER(SEARCH(LISTS!$H$2:$H$26,$G955)))+((LISTS!$I$2:$I$26&lt;&gt;"")*ISNUMBER(SEARCH(LISTS!$I$2:$I$26,$E955)))),LISTS!$K$2:$K$26),"OTRO"))</f>
        <v/>
      </c>
      <c r="K955" s="11">
        <f>IF($I955&lt;&gt;"SI",0,IFERROR($F955,0))</f>
        <v/>
      </c>
      <c r="L955" s="9">
        <f>IF(COUNTA($A955:$H955)=0,"",IF($J955="OTRO",IFERROR(LOOKUP(2,1/(((LISTS!$H$2:$H$26&lt;&gt;"")*ISNUMBER(SEARCH(LISTS!$H$2:$H$26,$G955)))+((LISTS!$I$2:$I$26&lt;&gt;"")*ISNUMBER(SEARCH(LISTS!$I$2:$I$26,$E955)))),LISTS!$L$2:$L$26),"Concepto DIAN no mapeado a casilla automatica"),IF(LEFT($J955,4)="TOPE","Control automatico DIAN: "&amp;$J955,"Casilla automatica: "&amp;$J955)))</f>
        <v/>
      </c>
    </row>
    <row r="956">
      <c r="A956" s="9" t="n"/>
      <c r="B956" s="9" t="n"/>
      <c r="C956" s="9" t="n"/>
      <c r="D956" s="9" t="n"/>
      <c r="E956" s="9" t="n"/>
      <c r="F956" s="11" t="n"/>
      <c r="G956" s="9" t="n"/>
      <c r="H956" s="9" t="n"/>
      <c r="I956" s="9">
        <f>IF(COUNTA($A956:$H956)=0,"",IF($J956="OTRO","NO","SI"))</f>
        <v/>
      </c>
      <c r="J956" s="9">
        <f>IF(COUNTA($A956:$H956)=0,"",IFERROR(LOOKUP(2,1/(((LISTS!$H$2:$H$26&lt;&gt;"")*ISNUMBER(SEARCH(LISTS!$H$2:$H$26,$G956)))+((LISTS!$I$2:$I$26&lt;&gt;"")*ISNUMBER(SEARCH(LISTS!$I$2:$I$26,$E956)))),LISTS!$K$2:$K$26),"OTRO"))</f>
        <v/>
      </c>
      <c r="K956" s="11">
        <f>IF($I956&lt;&gt;"SI",0,IFERROR($F956,0))</f>
        <v/>
      </c>
      <c r="L956" s="9">
        <f>IF(COUNTA($A956:$H956)=0,"",IF($J956="OTRO",IFERROR(LOOKUP(2,1/(((LISTS!$H$2:$H$26&lt;&gt;"")*ISNUMBER(SEARCH(LISTS!$H$2:$H$26,$G956)))+((LISTS!$I$2:$I$26&lt;&gt;"")*ISNUMBER(SEARCH(LISTS!$I$2:$I$26,$E956)))),LISTS!$L$2:$L$26),"Concepto DIAN no mapeado a casilla automatica"),IF(LEFT($J956,4)="TOPE","Control automatico DIAN: "&amp;$J956,"Casilla automatica: "&amp;$J956)))</f>
        <v/>
      </c>
    </row>
    <row r="957">
      <c r="A957" s="9" t="n"/>
      <c r="B957" s="9" t="n"/>
      <c r="C957" s="9" t="n"/>
      <c r="D957" s="9" t="n"/>
      <c r="E957" s="9" t="n"/>
      <c r="F957" s="11" t="n"/>
      <c r="G957" s="9" t="n"/>
      <c r="H957" s="9" t="n"/>
      <c r="I957" s="9">
        <f>IF(COUNTA($A957:$H957)=0,"",IF($J957="OTRO","NO","SI"))</f>
        <v/>
      </c>
      <c r="J957" s="9">
        <f>IF(COUNTA($A957:$H957)=0,"",IFERROR(LOOKUP(2,1/(((LISTS!$H$2:$H$26&lt;&gt;"")*ISNUMBER(SEARCH(LISTS!$H$2:$H$26,$G957)))+((LISTS!$I$2:$I$26&lt;&gt;"")*ISNUMBER(SEARCH(LISTS!$I$2:$I$26,$E957)))),LISTS!$K$2:$K$26),"OTRO"))</f>
        <v/>
      </c>
      <c r="K957" s="11">
        <f>IF($I957&lt;&gt;"SI",0,IFERROR($F957,0))</f>
        <v/>
      </c>
      <c r="L957" s="9">
        <f>IF(COUNTA($A957:$H957)=0,"",IF($J957="OTRO",IFERROR(LOOKUP(2,1/(((LISTS!$H$2:$H$26&lt;&gt;"")*ISNUMBER(SEARCH(LISTS!$H$2:$H$26,$G957)))+((LISTS!$I$2:$I$26&lt;&gt;"")*ISNUMBER(SEARCH(LISTS!$I$2:$I$26,$E957)))),LISTS!$L$2:$L$26),"Concepto DIAN no mapeado a casilla automatica"),IF(LEFT($J957,4)="TOPE","Control automatico DIAN: "&amp;$J957,"Casilla automatica: "&amp;$J957)))</f>
        <v/>
      </c>
    </row>
    <row r="958">
      <c r="A958" s="9" t="n"/>
      <c r="B958" s="9" t="n"/>
      <c r="C958" s="9" t="n"/>
      <c r="D958" s="9" t="n"/>
      <c r="E958" s="9" t="n"/>
      <c r="F958" s="11" t="n"/>
      <c r="G958" s="9" t="n"/>
      <c r="H958" s="9" t="n"/>
      <c r="I958" s="9">
        <f>IF(COUNTA($A958:$H958)=0,"",IF($J958="OTRO","NO","SI"))</f>
        <v/>
      </c>
      <c r="J958" s="9">
        <f>IF(COUNTA($A958:$H958)=0,"",IFERROR(LOOKUP(2,1/(((LISTS!$H$2:$H$26&lt;&gt;"")*ISNUMBER(SEARCH(LISTS!$H$2:$H$26,$G958)))+((LISTS!$I$2:$I$26&lt;&gt;"")*ISNUMBER(SEARCH(LISTS!$I$2:$I$26,$E958)))),LISTS!$K$2:$K$26),"OTRO"))</f>
        <v/>
      </c>
      <c r="K958" s="11">
        <f>IF($I958&lt;&gt;"SI",0,IFERROR($F958,0))</f>
        <v/>
      </c>
      <c r="L958" s="9">
        <f>IF(COUNTA($A958:$H958)=0,"",IF($J958="OTRO",IFERROR(LOOKUP(2,1/(((LISTS!$H$2:$H$26&lt;&gt;"")*ISNUMBER(SEARCH(LISTS!$H$2:$H$26,$G958)))+((LISTS!$I$2:$I$26&lt;&gt;"")*ISNUMBER(SEARCH(LISTS!$I$2:$I$26,$E958)))),LISTS!$L$2:$L$26),"Concepto DIAN no mapeado a casilla automatica"),IF(LEFT($J958,4)="TOPE","Control automatico DIAN: "&amp;$J958,"Casilla automatica: "&amp;$J958)))</f>
        <v/>
      </c>
    </row>
    <row r="959">
      <c r="A959" s="9" t="n"/>
      <c r="B959" s="9" t="n"/>
      <c r="C959" s="9" t="n"/>
      <c r="D959" s="9" t="n"/>
      <c r="E959" s="9" t="n"/>
      <c r="F959" s="11" t="n"/>
      <c r="G959" s="9" t="n"/>
      <c r="H959" s="9" t="n"/>
      <c r="I959" s="9">
        <f>IF(COUNTA($A959:$H959)=0,"",IF($J959="OTRO","NO","SI"))</f>
        <v/>
      </c>
      <c r="J959" s="9">
        <f>IF(COUNTA($A959:$H959)=0,"",IFERROR(LOOKUP(2,1/(((LISTS!$H$2:$H$26&lt;&gt;"")*ISNUMBER(SEARCH(LISTS!$H$2:$H$26,$G959)))+((LISTS!$I$2:$I$26&lt;&gt;"")*ISNUMBER(SEARCH(LISTS!$I$2:$I$26,$E959)))),LISTS!$K$2:$K$26),"OTRO"))</f>
        <v/>
      </c>
      <c r="K959" s="11">
        <f>IF($I959&lt;&gt;"SI",0,IFERROR($F959,0))</f>
        <v/>
      </c>
      <c r="L959" s="9">
        <f>IF(COUNTA($A959:$H959)=0,"",IF($J959="OTRO",IFERROR(LOOKUP(2,1/(((LISTS!$H$2:$H$26&lt;&gt;"")*ISNUMBER(SEARCH(LISTS!$H$2:$H$26,$G959)))+((LISTS!$I$2:$I$26&lt;&gt;"")*ISNUMBER(SEARCH(LISTS!$I$2:$I$26,$E959)))),LISTS!$L$2:$L$26),"Concepto DIAN no mapeado a casilla automatica"),IF(LEFT($J959,4)="TOPE","Control automatico DIAN: "&amp;$J959,"Casilla automatica: "&amp;$J959)))</f>
        <v/>
      </c>
    </row>
    <row r="960">
      <c r="A960" s="9" t="n"/>
      <c r="B960" s="9" t="n"/>
      <c r="C960" s="9" t="n"/>
      <c r="D960" s="9" t="n"/>
      <c r="E960" s="9" t="n"/>
      <c r="F960" s="11" t="n"/>
      <c r="G960" s="9" t="n"/>
      <c r="H960" s="9" t="n"/>
      <c r="I960" s="9">
        <f>IF(COUNTA($A960:$H960)=0,"",IF($J960="OTRO","NO","SI"))</f>
        <v/>
      </c>
      <c r="J960" s="9">
        <f>IF(COUNTA($A960:$H960)=0,"",IFERROR(LOOKUP(2,1/(((LISTS!$H$2:$H$26&lt;&gt;"")*ISNUMBER(SEARCH(LISTS!$H$2:$H$26,$G960)))+((LISTS!$I$2:$I$26&lt;&gt;"")*ISNUMBER(SEARCH(LISTS!$I$2:$I$26,$E960)))),LISTS!$K$2:$K$26),"OTRO"))</f>
        <v/>
      </c>
      <c r="K960" s="11">
        <f>IF($I960&lt;&gt;"SI",0,IFERROR($F960,0))</f>
        <v/>
      </c>
      <c r="L960" s="9">
        <f>IF(COUNTA($A960:$H960)=0,"",IF($J960="OTRO",IFERROR(LOOKUP(2,1/(((LISTS!$H$2:$H$26&lt;&gt;"")*ISNUMBER(SEARCH(LISTS!$H$2:$H$26,$G960)))+((LISTS!$I$2:$I$26&lt;&gt;"")*ISNUMBER(SEARCH(LISTS!$I$2:$I$26,$E960)))),LISTS!$L$2:$L$26),"Concepto DIAN no mapeado a casilla automatica"),IF(LEFT($J960,4)="TOPE","Control automatico DIAN: "&amp;$J960,"Casilla automatica: "&amp;$J960)))</f>
        <v/>
      </c>
    </row>
    <row r="961">
      <c r="A961" s="9" t="n"/>
      <c r="B961" s="9" t="n"/>
      <c r="C961" s="9" t="n"/>
      <c r="D961" s="9" t="n"/>
      <c r="E961" s="9" t="n"/>
      <c r="F961" s="11" t="n"/>
      <c r="G961" s="9" t="n"/>
      <c r="H961" s="9" t="n"/>
      <c r="I961" s="9">
        <f>IF(COUNTA($A961:$H961)=0,"",IF($J961="OTRO","NO","SI"))</f>
        <v/>
      </c>
      <c r="J961" s="9">
        <f>IF(COUNTA($A961:$H961)=0,"",IFERROR(LOOKUP(2,1/(((LISTS!$H$2:$H$26&lt;&gt;"")*ISNUMBER(SEARCH(LISTS!$H$2:$H$26,$G961)))+((LISTS!$I$2:$I$26&lt;&gt;"")*ISNUMBER(SEARCH(LISTS!$I$2:$I$26,$E961)))),LISTS!$K$2:$K$26),"OTRO"))</f>
        <v/>
      </c>
      <c r="K961" s="11">
        <f>IF($I961&lt;&gt;"SI",0,IFERROR($F961,0))</f>
        <v/>
      </c>
      <c r="L961" s="9">
        <f>IF(COUNTA($A961:$H961)=0,"",IF($J961="OTRO",IFERROR(LOOKUP(2,1/(((LISTS!$H$2:$H$26&lt;&gt;"")*ISNUMBER(SEARCH(LISTS!$H$2:$H$26,$G961)))+((LISTS!$I$2:$I$26&lt;&gt;"")*ISNUMBER(SEARCH(LISTS!$I$2:$I$26,$E961)))),LISTS!$L$2:$L$26),"Concepto DIAN no mapeado a casilla automatica"),IF(LEFT($J961,4)="TOPE","Control automatico DIAN: "&amp;$J961,"Casilla automatica: "&amp;$J961)))</f>
        <v/>
      </c>
    </row>
    <row r="962">
      <c r="A962" s="9" t="n"/>
      <c r="B962" s="9" t="n"/>
      <c r="C962" s="9" t="n"/>
      <c r="D962" s="9" t="n"/>
      <c r="E962" s="9" t="n"/>
      <c r="F962" s="11" t="n"/>
      <c r="G962" s="9" t="n"/>
      <c r="H962" s="9" t="n"/>
      <c r="I962" s="9">
        <f>IF(COUNTA($A962:$H962)=0,"",IF($J962="OTRO","NO","SI"))</f>
        <v/>
      </c>
      <c r="J962" s="9">
        <f>IF(COUNTA($A962:$H962)=0,"",IFERROR(LOOKUP(2,1/(((LISTS!$H$2:$H$26&lt;&gt;"")*ISNUMBER(SEARCH(LISTS!$H$2:$H$26,$G962)))+((LISTS!$I$2:$I$26&lt;&gt;"")*ISNUMBER(SEARCH(LISTS!$I$2:$I$26,$E962)))),LISTS!$K$2:$K$26),"OTRO"))</f>
        <v/>
      </c>
      <c r="K962" s="11">
        <f>IF($I962&lt;&gt;"SI",0,IFERROR($F962,0))</f>
        <v/>
      </c>
      <c r="L962" s="9">
        <f>IF(COUNTA($A962:$H962)=0,"",IF($J962="OTRO",IFERROR(LOOKUP(2,1/(((LISTS!$H$2:$H$26&lt;&gt;"")*ISNUMBER(SEARCH(LISTS!$H$2:$H$26,$G962)))+((LISTS!$I$2:$I$26&lt;&gt;"")*ISNUMBER(SEARCH(LISTS!$I$2:$I$26,$E962)))),LISTS!$L$2:$L$26),"Concepto DIAN no mapeado a casilla automatica"),IF(LEFT($J962,4)="TOPE","Control automatico DIAN: "&amp;$J962,"Casilla automatica: "&amp;$J962)))</f>
        <v/>
      </c>
    </row>
    <row r="963">
      <c r="A963" s="9" t="n"/>
      <c r="B963" s="9" t="n"/>
      <c r="C963" s="9" t="n"/>
      <c r="D963" s="9" t="n"/>
      <c r="E963" s="9" t="n"/>
      <c r="F963" s="11" t="n"/>
      <c r="G963" s="9" t="n"/>
      <c r="H963" s="9" t="n"/>
      <c r="I963" s="9">
        <f>IF(COUNTA($A963:$H963)=0,"",IF($J963="OTRO","NO","SI"))</f>
        <v/>
      </c>
      <c r="J963" s="9">
        <f>IF(COUNTA($A963:$H963)=0,"",IFERROR(LOOKUP(2,1/(((LISTS!$H$2:$H$26&lt;&gt;"")*ISNUMBER(SEARCH(LISTS!$H$2:$H$26,$G963)))+((LISTS!$I$2:$I$26&lt;&gt;"")*ISNUMBER(SEARCH(LISTS!$I$2:$I$26,$E963)))),LISTS!$K$2:$K$26),"OTRO"))</f>
        <v/>
      </c>
      <c r="K963" s="11">
        <f>IF($I963&lt;&gt;"SI",0,IFERROR($F963,0))</f>
        <v/>
      </c>
      <c r="L963" s="9">
        <f>IF(COUNTA($A963:$H963)=0,"",IF($J963="OTRO",IFERROR(LOOKUP(2,1/(((LISTS!$H$2:$H$26&lt;&gt;"")*ISNUMBER(SEARCH(LISTS!$H$2:$H$26,$G963)))+((LISTS!$I$2:$I$26&lt;&gt;"")*ISNUMBER(SEARCH(LISTS!$I$2:$I$26,$E963)))),LISTS!$L$2:$L$26),"Concepto DIAN no mapeado a casilla automatica"),IF(LEFT($J963,4)="TOPE","Control automatico DIAN: "&amp;$J963,"Casilla automatica: "&amp;$J963)))</f>
        <v/>
      </c>
    </row>
    <row r="964">
      <c r="A964" s="9" t="n"/>
      <c r="B964" s="9" t="n"/>
      <c r="C964" s="9" t="n"/>
      <c r="D964" s="9" t="n"/>
      <c r="E964" s="9" t="n"/>
      <c r="F964" s="11" t="n"/>
      <c r="G964" s="9" t="n"/>
      <c r="H964" s="9" t="n"/>
      <c r="I964" s="9">
        <f>IF(COUNTA($A964:$H964)=0,"",IF($J964="OTRO","NO","SI"))</f>
        <v/>
      </c>
      <c r="J964" s="9">
        <f>IF(COUNTA($A964:$H964)=0,"",IFERROR(LOOKUP(2,1/(((LISTS!$H$2:$H$26&lt;&gt;"")*ISNUMBER(SEARCH(LISTS!$H$2:$H$26,$G964)))+((LISTS!$I$2:$I$26&lt;&gt;"")*ISNUMBER(SEARCH(LISTS!$I$2:$I$26,$E964)))),LISTS!$K$2:$K$26),"OTRO"))</f>
        <v/>
      </c>
      <c r="K964" s="11">
        <f>IF($I964&lt;&gt;"SI",0,IFERROR($F964,0))</f>
        <v/>
      </c>
      <c r="L964" s="9">
        <f>IF(COUNTA($A964:$H964)=0,"",IF($J964="OTRO",IFERROR(LOOKUP(2,1/(((LISTS!$H$2:$H$26&lt;&gt;"")*ISNUMBER(SEARCH(LISTS!$H$2:$H$26,$G964)))+((LISTS!$I$2:$I$26&lt;&gt;"")*ISNUMBER(SEARCH(LISTS!$I$2:$I$26,$E964)))),LISTS!$L$2:$L$26),"Concepto DIAN no mapeado a casilla automatica"),IF(LEFT($J964,4)="TOPE","Control automatico DIAN: "&amp;$J964,"Casilla automatica: "&amp;$J964)))</f>
        <v/>
      </c>
    </row>
    <row r="965">
      <c r="A965" s="9" t="n"/>
      <c r="B965" s="9" t="n"/>
      <c r="C965" s="9" t="n"/>
      <c r="D965" s="9" t="n"/>
      <c r="E965" s="9" t="n"/>
      <c r="F965" s="11" t="n"/>
      <c r="G965" s="9" t="n"/>
      <c r="H965" s="9" t="n"/>
      <c r="I965" s="9">
        <f>IF(COUNTA($A965:$H965)=0,"",IF($J965="OTRO","NO","SI"))</f>
        <v/>
      </c>
      <c r="J965" s="9">
        <f>IF(COUNTA($A965:$H965)=0,"",IFERROR(LOOKUP(2,1/(((LISTS!$H$2:$H$26&lt;&gt;"")*ISNUMBER(SEARCH(LISTS!$H$2:$H$26,$G965)))+((LISTS!$I$2:$I$26&lt;&gt;"")*ISNUMBER(SEARCH(LISTS!$I$2:$I$26,$E965)))),LISTS!$K$2:$K$26),"OTRO"))</f>
        <v/>
      </c>
      <c r="K965" s="11">
        <f>IF($I965&lt;&gt;"SI",0,IFERROR($F965,0))</f>
        <v/>
      </c>
      <c r="L965" s="9">
        <f>IF(COUNTA($A965:$H965)=0,"",IF($J965="OTRO",IFERROR(LOOKUP(2,1/(((LISTS!$H$2:$H$26&lt;&gt;"")*ISNUMBER(SEARCH(LISTS!$H$2:$H$26,$G965)))+((LISTS!$I$2:$I$26&lt;&gt;"")*ISNUMBER(SEARCH(LISTS!$I$2:$I$26,$E965)))),LISTS!$L$2:$L$26),"Concepto DIAN no mapeado a casilla automatica"),IF(LEFT($J965,4)="TOPE","Control automatico DIAN: "&amp;$J965,"Casilla automatica: "&amp;$J965)))</f>
        <v/>
      </c>
    </row>
    <row r="966">
      <c r="A966" s="9" t="n"/>
      <c r="B966" s="9" t="n"/>
      <c r="C966" s="9" t="n"/>
      <c r="D966" s="9" t="n"/>
      <c r="E966" s="9" t="n"/>
      <c r="F966" s="11" t="n"/>
      <c r="G966" s="9" t="n"/>
      <c r="H966" s="9" t="n"/>
      <c r="I966" s="9">
        <f>IF(COUNTA($A966:$H966)=0,"",IF($J966="OTRO","NO","SI"))</f>
        <v/>
      </c>
      <c r="J966" s="9">
        <f>IF(COUNTA($A966:$H966)=0,"",IFERROR(LOOKUP(2,1/(((LISTS!$H$2:$H$26&lt;&gt;"")*ISNUMBER(SEARCH(LISTS!$H$2:$H$26,$G966)))+((LISTS!$I$2:$I$26&lt;&gt;"")*ISNUMBER(SEARCH(LISTS!$I$2:$I$26,$E966)))),LISTS!$K$2:$K$26),"OTRO"))</f>
        <v/>
      </c>
      <c r="K966" s="11">
        <f>IF($I966&lt;&gt;"SI",0,IFERROR($F966,0))</f>
        <v/>
      </c>
      <c r="L966" s="9">
        <f>IF(COUNTA($A966:$H966)=0,"",IF($J966="OTRO",IFERROR(LOOKUP(2,1/(((LISTS!$H$2:$H$26&lt;&gt;"")*ISNUMBER(SEARCH(LISTS!$H$2:$H$26,$G966)))+((LISTS!$I$2:$I$26&lt;&gt;"")*ISNUMBER(SEARCH(LISTS!$I$2:$I$26,$E966)))),LISTS!$L$2:$L$26),"Concepto DIAN no mapeado a casilla automatica"),IF(LEFT($J966,4)="TOPE","Control automatico DIAN: "&amp;$J966,"Casilla automatica: "&amp;$J966)))</f>
        <v/>
      </c>
    </row>
    <row r="967">
      <c r="A967" s="9" t="n"/>
      <c r="B967" s="9" t="n"/>
      <c r="C967" s="9" t="n"/>
      <c r="D967" s="9" t="n"/>
      <c r="E967" s="9" t="n"/>
      <c r="F967" s="11" t="n"/>
      <c r="G967" s="9" t="n"/>
      <c r="H967" s="9" t="n"/>
      <c r="I967" s="9">
        <f>IF(COUNTA($A967:$H967)=0,"",IF($J967="OTRO","NO","SI"))</f>
        <v/>
      </c>
      <c r="J967" s="9">
        <f>IF(COUNTA($A967:$H967)=0,"",IFERROR(LOOKUP(2,1/(((LISTS!$H$2:$H$26&lt;&gt;"")*ISNUMBER(SEARCH(LISTS!$H$2:$H$26,$G967)))+((LISTS!$I$2:$I$26&lt;&gt;"")*ISNUMBER(SEARCH(LISTS!$I$2:$I$26,$E967)))),LISTS!$K$2:$K$26),"OTRO"))</f>
        <v/>
      </c>
      <c r="K967" s="11">
        <f>IF($I967&lt;&gt;"SI",0,IFERROR($F967,0))</f>
        <v/>
      </c>
      <c r="L967" s="9">
        <f>IF(COUNTA($A967:$H967)=0,"",IF($J967="OTRO",IFERROR(LOOKUP(2,1/(((LISTS!$H$2:$H$26&lt;&gt;"")*ISNUMBER(SEARCH(LISTS!$H$2:$H$26,$G967)))+((LISTS!$I$2:$I$26&lt;&gt;"")*ISNUMBER(SEARCH(LISTS!$I$2:$I$26,$E967)))),LISTS!$L$2:$L$26),"Concepto DIAN no mapeado a casilla automatica"),IF(LEFT($J967,4)="TOPE","Control automatico DIAN: "&amp;$J967,"Casilla automatica: "&amp;$J967)))</f>
        <v/>
      </c>
    </row>
    <row r="968">
      <c r="A968" s="9" t="n"/>
      <c r="B968" s="9" t="n"/>
      <c r="C968" s="9" t="n"/>
      <c r="D968" s="9" t="n"/>
      <c r="E968" s="9" t="n"/>
      <c r="F968" s="11" t="n"/>
      <c r="G968" s="9" t="n"/>
      <c r="H968" s="9" t="n"/>
      <c r="I968" s="9">
        <f>IF(COUNTA($A968:$H968)=0,"",IF($J968="OTRO","NO","SI"))</f>
        <v/>
      </c>
      <c r="J968" s="9">
        <f>IF(COUNTA($A968:$H968)=0,"",IFERROR(LOOKUP(2,1/(((LISTS!$H$2:$H$26&lt;&gt;"")*ISNUMBER(SEARCH(LISTS!$H$2:$H$26,$G968)))+((LISTS!$I$2:$I$26&lt;&gt;"")*ISNUMBER(SEARCH(LISTS!$I$2:$I$26,$E968)))),LISTS!$K$2:$K$26),"OTRO"))</f>
        <v/>
      </c>
      <c r="K968" s="11">
        <f>IF($I968&lt;&gt;"SI",0,IFERROR($F968,0))</f>
        <v/>
      </c>
      <c r="L968" s="9">
        <f>IF(COUNTA($A968:$H968)=0,"",IF($J968="OTRO",IFERROR(LOOKUP(2,1/(((LISTS!$H$2:$H$26&lt;&gt;"")*ISNUMBER(SEARCH(LISTS!$H$2:$H$26,$G968)))+((LISTS!$I$2:$I$26&lt;&gt;"")*ISNUMBER(SEARCH(LISTS!$I$2:$I$26,$E968)))),LISTS!$L$2:$L$26),"Concepto DIAN no mapeado a casilla automatica"),IF(LEFT($J968,4)="TOPE","Control automatico DIAN: "&amp;$J968,"Casilla automatica: "&amp;$J968)))</f>
        <v/>
      </c>
    </row>
    <row r="969">
      <c r="A969" s="9" t="n"/>
      <c r="B969" s="9" t="n"/>
      <c r="C969" s="9" t="n"/>
      <c r="D969" s="9" t="n"/>
      <c r="E969" s="9" t="n"/>
      <c r="F969" s="11" t="n"/>
      <c r="G969" s="9" t="n"/>
      <c r="H969" s="9" t="n"/>
      <c r="I969" s="9">
        <f>IF(COUNTA($A969:$H969)=0,"",IF($J969="OTRO","NO","SI"))</f>
        <v/>
      </c>
      <c r="J969" s="9">
        <f>IF(COUNTA($A969:$H969)=0,"",IFERROR(LOOKUP(2,1/(((LISTS!$H$2:$H$26&lt;&gt;"")*ISNUMBER(SEARCH(LISTS!$H$2:$H$26,$G969)))+((LISTS!$I$2:$I$26&lt;&gt;"")*ISNUMBER(SEARCH(LISTS!$I$2:$I$26,$E969)))),LISTS!$K$2:$K$26),"OTRO"))</f>
        <v/>
      </c>
      <c r="K969" s="11">
        <f>IF($I969&lt;&gt;"SI",0,IFERROR($F969,0))</f>
        <v/>
      </c>
      <c r="L969" s="9">
        <f>IF(COUNTA($A969:$H969)=0,"",IF($J969="OTRO",IFERROR(LOOKUP(2,1/(((LISTS!$H$2:$H$26&lt;&gt;"")*ISNUMBER(SEARCH(LISTS!$H$2:$H$26,$G969)))+((LISTS!$I$2:$I$26&lt;&gt;"")*ISNUMBER(SEARCH(LISTS!$I$2:$I$26,$E969)))),LISTS!$L$2:$L$26),"Concepto DIAN no mapeado a casilla automatica"),IF(LEFT($J969,4)="TOPE","Control automatico DIAN: "&amp;$J969,"Casilla automatica: "&amp;$J969)))</f>
        <v/>
      </c>
    </row>
    <row r="970">
      <c r="A970" s="9" t="n"/>
      <c r="B970" s="9" t="n"/>
      <c r="C970" s="9" t="n"/>
      <c r="D970" s="9" t="n"/>
      <c r="E970" s="9" t="n"/>
      <c r="F970" s="11" t="n"/>
      <c r="G970" s="9" t="n"/>
      <c r="H970" s="9" t="n"/>
      <c r="I970" s="9">
        <f>IF(COUNTA($A970:$H970)=0,"",IF($J970="OTRO","NO","SI"))</f>
        <v/>
      </c>
      <c r="J970" s="9">
        <f>IF(COUNTA($A970:$H970)=0,"",IFERROR(LOOKUP(2,1/(((LISTS!$H$2:$H$26&lt;&gt;"")*ISNUMBER(SEARCH(LISTS!$H$2:$H$26,$G970)))+((LISTS!$I$2:$I$26&lt;&gt;"")*ISNUMBER(SEARCH(LISTS!$I$2:$I$26,$E970)))),LISTS!$K$2:$K$26),"OTRO"))</f>
        <v/>
      </c>
      <c r="K970" s="11">
        <f>IF($I970&lt;&gt;"SI",0,IFERROR($F970,0))</f>
        <v/>
      </c>
      <c r="L970" s="9">
        <f>IF(COUNTA($A970:$H970)=0,"",IF($J970="OTRO",IFERROR(LOOKUP(2,1/(((LISTS!$H$2:$H$26&lt;&gt;"")*ISNUMBER(SEARCH(LISTS!$H$2:$H$26,$G970)))+((LISTS!$I$2:$I$26&lt;&gt;"")*ISNUMBER(SEARCH(LISTS!$I$2:$I$26,$E970)))),LISTS!$L$2:$L$26),"Concepto DIAN no mapeado a casilla automatica"),IF(LEFT($J970,4)="TOPE","Control automatico DIAN: "&amp;$J970,"Casilla automatica: "&amp;$J970)))</f>
        <v/>
      </c>
    </row>
    <row r="971">
      <c r="A971" s="9" t="n"/>
      <c r="B971" s="9" t="n"/>
      <c r="C971" s="9" t="n"/>
      <c r="D971" s="9" t="n"/>
      <c r="E971" s="9" t="n"/>
      <c r="F971" s="11" t="n"/>
      <c r="G971" s="9" t="n"/>
      <c r="H971" s="9" t="n"/>
      <c r="I971" s="9">
        <f>IF(COUNTA($A971:$H971)=0,"",IF($J971="OTRO","NO","SI"))</f>
        <v/>
      </c>
      <c r="J971" s="9">
        <f>IF(COUNTA($A971:$H971)=0,"",IFERROR(LOOKUP(2,1/(((LISTS!$H$2:$H$26&lt;&gt;"")*ISNUMBER(SEARCH(LISTS!$H$2:$H$26,$G971)))+((LISTS!$I$2:$I$26&lt;&gt;"")*ISNUMBER(SEARCH(LISTS!$I$2:$I$26,$E971)))),LISTS!$K$2:$K$26),"OTRO"))</f>
        <v/>
      </c>
      <c r="K971" s="11">
        <f>IF($I971&lt;&gt;"SI",0,IFERROR($F971,0))</f>
        <v/>
      </c>
      <c r="L971" s="9">
        <f>IF(COUNTA($A971:$H971)=0,"",IF($J971="OTRO",IFERROR(LOOKUP(2,1/(((LISTS!$H$2:$H$26&lt;&gt;"")*ISNUMBER(SEARCH(LISTS!$H$2:$H$26,$G971)))+((LISTS!$I$2:$I$26&lt;&gt;"")*ISNUMBER(SEARCH(LISTS!$I$2:$I$26,$E971)))),LISTS!$L$2:$L$26),"Concepto DIAN no mapeado a casilla automatica"),IF(LEFT($J971,4)="TOPE","Control automatico DIAN: "&amp;$J971,"Casilla automatica: "&amp;$J971)))</f>
        <v/>
      </c>
    </row>
    <row r="972">
      <c r="A972" s="9" t="n"/>
      <c r="B972" s="9" t="n"/>
      <c r="C972" s="9" t="n"/>
      <c r="D972" s="9" t="n"/>
      <c r="E972" s="9" t="n"/>
      <c r="F972" s="11" t="n"/>
      <c r="G972" s="9" t="n"/>
      <c r="H972" s="9" t="n"/>
      <c r="I972" s="9">
        <f>IF(COUNTA($A972:$H972)=0,"",IF($J972="OTRO","NO","SI"))</f>
        <v/>
      </c>
      <c r="J972" s="9">
        <f>IF(COUNTA($A972:$H972)=0,"",IFERROR(LOOKUP(2,1/(((LISTS!$H$2:$H$26&lt;&gt;"")*ISNUMBER(SEARCH(LISTS!$H$2:$H$26,$G972)))+((LISTS!$I$2:$I$26&lt;&gt;"")*ISNUMBER(SEARCH(LISTS!$I$2:$I$26,$E972)))),LISTS!$K$2:$K$26),"OTRO"))</f>
        <v/>
      </c>
      <c r="K972" s="11">
        <f>IF($I972&lt;&gt;"SI",0,IFERROR($F972,0))</f>
        <v/>
      </c>
      <c r="L972" s="9">
        <f>IF(COUNTA($A972:$H972)=0,"",IF($J972="OTRO",IFERROR(LOOKUP(2,1/(((LISTS!$H$2:$H$26&lt;&gt;"")*ISNUMBER(SEARCH(LISTS!$H$2:$H$26,$G972)))+((LISTS!$I$2:$I$26&lt;&gt;"")*ISNUMBER(SEARCH(LISTS!$I$2:$I$26,$E972)))),LISTS!$L$2:$L$26),"Concepto DIAN no mapeado a casilla automatica"),IF(LEFT($J972,4)="TOPE","Control automatico DIAN: "&amp;$J972,"Casilla automatica: "&amp;$J972)))</f>
        <v/>
      </c>
    </row>
    <row r="973">
      <c r="A973" s="9" t="n"/>
      <c r="B973" s="9" t="n"/>
      <c r="C973" s="9" t="n"/>
      <c r="D973" s="9" t="n"/>
      <c r="E973" s="9" t="n"/>
      <c r="F973" s="11" t="n"/>
      <c r="G973" s="9" t="n"/>
      <c r="H973" s="9" t="n"/>
      <c r="I973" s="9">
        <f>IF(COUNTA($A973:$H973)=0,"",IF($J973="OTRO","NO","SI"))</f>
        <v/>
      </c>
      <c r="J973" s="9">
        <f>IF(COUNTA($A973:$H973)=0,"",IFERROR(LOOKUP(2,1/(((LISTS!$H$2:$H$26&lt;&gt;"")*ISNUMBER(SEARCH(LISTS!$H$2:$H$26,$G973)))+((LISTS!$I$2:$I$26&lt;&gt;"")*ISNUMBER(SEARCH(LISTS!$I$2:$I$26,$E973)))),LISTS!$K$2:$K$26),"OTRO"))</f>
        <v/>
      </c>
      <c r="K973" s="11">
        <f>IF($I973&lt;&gt;"SI",0,IFERROR($F973,0))</f>
        <v/>
      </c>
      <c r="L973" s="9">
        <f>IF(COUNTA($A973:$H973)=0,"",IF($J973="OTRO",IFERROR(LOOKUP(2,1/(((LISTS!$H$2:$H$26&lt;&gt;"")*ISNUMBER(SEARCH(LISTS!$H$2:$H$26,$G973)))+((LISTS!$I$2:$I$26&lt;&gt;"")*ISNUMBER(SEARCH(LISTS!$I$2:$I$26,$E973)))),LISTS!$L$2:$L$26),"Concepto DIAN no mapeado a casilla automatica"),IF(LEFT($J973,4)="TOPE","Control automatico DIAN: "&amp;$J973,"Casilla automatica: "&amp;$J973)))</f>
        <v/>
      </c>
    </row>
    <row r="974">
      <c r="A974" s="9" t="n"/>
      <c r="B974" s="9" t="n"/>
      <c r="C974" s="9" t="n"/>
      <c r="D974" s="9" t="n"/>
      <c r="E974" s="9" t="n"/>
      <c r="F974" s="11" t="n"/>
      <c r="G974" s="9" t="n"/>
      <c r="H974" s="9" t="n"/>
      <c r="I974" s="9">
        <f>IF(COUNTA($A974:$H974)=0,"",IF($J974="OTRO","NO","SI"))</f>
        <v/>
      </c>
      <c r="J974" s="9">
        <f>IF(COUNTA($A974:$H974)=0,"",IFERROR(LOOKUP(2,1/(((LISTS!$H$2:$H$26&lt;&gt;"")*ISNUMBER(SEARCH(LISTS!$H$2:$H$26,$G974)))+((LISTS!$I$2:$I$26&lt;&gt;"")*ISNUMBER(SEARCH(LISTS!$I$2:$I$26,$E974)))),LISTS!$K$2:$K$26),"OTRO"))</f>
        <v/>
      </c>
      <c r="K974" s="11">
        <f>IF($I974&lt;&gt;"SI",0,IFERROR($F974,0))</f>
        <v/>
      </c>
      <c r="L974" s="9">
        <f>IF(COUNTA($A974:$H974)=0,"",IF($J974="OTRO",IFERROR(LOOKUP(2,1/(((LISTS!$H$2:$H$26&lt;&gt;"")*ISNUMBER(SEARCH(LISTS!$H$2:$H$26,$G974)))+((LISTS!$I$2:$I$26&lt;&gt;"")*ISNUMBER(SEARCH(LISTS!$I$2:$I$26,$E974)))),LISTS!$L$2:$L$26),"Concepto DIAN no mapeado a casilla automatica"),IF(LEFT($J974,4)="TOPE","Control automatico DIAN: "&amp;$J974,"Casilla automatica: "&amp;$J974)))</f>
        <v/>
      </c>
    </row>
    <row r="975">
      <c r="A975" s="9" t="n"/>
      <c r="B975" s="9" t="n"/>
      <c r="C975" s="9" t="n"/>
      <c r="D975" s="9" t="n"/>
      <c r="E975" s="9" t="n"/>
      <c r="F975" s="11" t="n"/>
      <c r="G975" s="9" t="n"/>
      <c r="H975" s="9" t="n"/>
      <c r="I975" s="9">
        <f>IF(COUNTA($A975:$H975)=0,"",IF($J975="OTRO","NO","SI"))</f>
        <v/>
      </c>
      <c r="J975" s="9">
        <f>IF(COUNTA($A975:$H975)=0,"",IFERROR(LOOKUP(2,1/(((LISTS!$H$2:$H$26&lt;&gt;"")*ISNUMBER(SEARCH(LISTS!$H$2:$H$26,$G975)))+((LISTS!$I$2:$I$26&lt;&gt;"")*ISNUMBER(SEARCH(LISTS!$I$2:$I$26,$E975)))),LISTS!$K$2:$K$26),"OTRO"))</f>
        <v/>
      </c>
      <c r="K975" s="11">
        <f>IF($I975&lt;&gt;"SI",0,IFERROR($F975,0))</f>
        <v/>
      </c>
      <c r="L975" s="9">
        <f>IF(COUNTA($A975:$H975)=0,"",IF($J975="OTRO",IFERROR(LOOKUP(2,1/(((LISTS!$H$2:$H$26&lt;&gt;"")*ISNUMBER(SEARCH(LISTS!$H$2:$H$26,$G975)))+((LISTS!$I$2:$I$26&lt;&gt;"")*ISNUMBER(SEARCH(LISTS!$I$2:$I$26,$E975)))),LISTS!$L$2:$L$26),"Concepto DIAN no mapeado a casilla automatica"),IF(LEFT($J975,4)="TOPE","Control automatico DIAN: "&amp;$J975,"Casilla automatica: "&amp;$J975)))</f>
        <v/>
      </c>
    </row>
    <row r="976">
      <c r="A976" s="9" t="n"/>
      <c r="B976" s="9" t="n"/>
      <c r="C976" s="9" t="n"/>
      <c r="D976" s="9" t="n"/>
      <c r="E976" s="9" t="n"/>
      <c r="F976" s="11" t="n"/>
      <c r="G976" s="9" t="n"/>
      <c r="H976" s="9" t="n"/>
      <c r="I976" s="9">
        <f>IF(COUNTA($A976:$H976)=0,"",IF($J976="OTRO","NO","SI"))</f>
        <v/>
      </c>
      <c r="J976" s="9">
        <f>IF(COUNTA($A976:$H976)=0,"",IFERROR(LOOKUP(2,1/(((LISTS!$H$2:$H$26&lt;&gt;"")*ISNUMBER(SEARCH(LISTS!$H$2:$H$26,$G976)))+((LISTS!$I$2:$I$26&lt;&gt;"")*ISNUMBER(SEARCH(LISTS!$I$2:$I$26,$E976)))),LISTS!$K$2:$K$26),"OTRO"))</f>
        <v/>
      </c>
      <c r="K976" s="11">
        <f>IF($I976&lt;&gt;"SI",0,IFERROR($F976,0))</f>
        <v/>
      </c>
      <c r="L976" s="9">
        <f>IF(COUNTA($A976:$H976)=0,"",IF($J976="OTRO",IFERROR(LOOKUP(2,1/(((LISTS!$H$2:$H$26&lt;&gt;"")*ISNUMBER(SEARCH(LISTS!$H$2:$H$26,$G976)))+((LISTS!$I$2:$I$26&lt;&gt;"")*ISNUMBER(SEARCH(LISTS!$I$2:$I$26,$E976)))),LISTS!$L$2:$L$26),"Concepto DIAN no mapeado a casilla automatica"),IF(LEFT($J976,4)="TOPE","Control automatico DIAN: "&amp;$J976,"Casilla automatica: "&amp;$J976)))</f>
        <v/>
      </c>
    </row>
    <row r="977">
      <c r="A977" s="9" t="n"/>
      <c r="B977" s="9" t="n"/>
      <c r="C977" s="9" t="n"/>
      <c r="D977" s="9" t="n"/>
      <c r="E977" s="9" t="n"/>
      <c r="F977" s="11" t="n"/>
      <c r="G977" s="9" t="n"/>
      <c r="H977" s="9" t="n"/>
      <c r="I977" s="9">
        <f>IF(COUNTA($A977:$H977)=0,"",IF($J977="OTRO","NO","SI"))</f>
        <v/>
      </c>
      <c r="J977" s="9">
        <f>IF(COUNTA($A977:$H977)=0,"",IFERROR(LOOKUP(2,1/(((LISTS!$H$2:$H$26&lt;&gt;"")*ISNUMBER(SEARCH(LISTS!$H$2:$H$26,$G977)))+((LISTS!$I$2:$I$26&lt;&gt;"")*ISNUMBER(SEARCH(LISTS!$I$2:$I$26,$E977)))),LISTS!$K$2:$K$26),"OTRO"))</f>
        <v/>
      </c>
      <c r="K977" s="11">
        <f>IF($I977&lt;&gt;"SI",0,IFERROR($F977,0))</f>
        <v/>
      </c>
      <c r="L977" s="9">
        <f>IF(COUNTA($A977:$H977)=0,"",IF($J977="OTRO",IFERROR(LOOKUP(2,1/(((LISTS!$H$2:$H$26&lt;&gt;"")*ISNUMBER(SEARCH(LISTS!$H$2:$H$26,$G977)))+((LISTS!$I$2:$I$26&lt;&gt;"")*ISNUMBER(SEARCH(LISTS!$I$2:$I$26,$E977)))),LISTS!$L$2:$L$26),"Concepto DIAN no mapeado a casilla automatica"),IF(LEFT($J977,4)="TOPE","Control automatico DIAN: "&amp;$J977,"Casilla automatica: "&amp;$J977)))</f>
        <v/>
      </c>
    </row>
    <row r="978">
      <c r="A978" s="9" t="n"/>
      <c r="B978" s="9" t="n"/>
      <c r="C978" s="9" t="n"/>
      <c r="D978" s="9" t="n"/>
      <c r="E978" s="9" t="n"/>
      <c r="F978" s="11" t="n"/>
      <c r="G978" s="9" t="n"/>
      <c r="H978" s="9" t="n"/>
      <c r="I978" s="9">
        <f>IF(COUNTA($A978:$H978)=0,"",IF($J978="OTRO","NO","SI"))</f>
        <v/>
      </c>
      <c r="J978" s="9">
        <f>IF(COUNTA($A978:$H978)=0,"",IFERROR(LOOKUP(2,1/(((LISTS!$H$2:$H$26&lt;&gt;"")*ISNUMBER(SEARCH(LISTS!$H$2:$H$26,$G978)))+((LISTS!$I$2:$I$26&lt;&gt;"")*ISNUMBER(SEARCH(LISTS!$I$2:$I$26,$E978)))),LISTS!$K$2:$K$26),"OTRO"))</f>
        <v/>
      </c>
      <c r="K978" s="11">
        <f>IF($I978&lt;&gt;"SI",0,IFERROR($F978,0))</f>
        <v/>
      </c>
      <c r="L978" s="9">
        <f>IF(COUNTA($A978:$H978)=0,"",IF($J978="OTRO",IFERROR(LOOKUP(2,1/(((LISTS!$H$2:$H$26&lt;&gt;"")*ISNUMBER(SEARCH(LISTS!$H$2:$H$26,$G978)))+((LISTS!$I$2:$I$26&lt;&gt;"")*ISNUMBER(SEARCH(LISTS!$I$2:$I$26,$E978)))),LISTS!$L$2:$L$26),"Concepto DIAN no mapeado a casilla automatica"),IF(LEFT($J978,4)="TOPE","Control automatico DIAN: "&amp;$J978,"Casilla automatica: "&amp;$J978)))</f>
        <v/>
      </c>
    </row>
    <row r="979">
      <c r="A979" s="9" t="n"/>
      <c r="B979" s="9" t="n"/>
      <c r="C979" s="9" t="n"/>
      <c r="D979" s="9" t="n"/>
      <c r="E979" s="9" t="n"/>
      <c r="F979" s="11" t="n"/>
      <c r="G979" s="9" t="n"/>
      <c r="H979" s="9" t="n"/>
      <c r="I979" s="9">
        <f>IF(COUNTA($A979:$H979)=0,"",IF($J979="OTRO","NO","SI"))</f>
        <v/>
      </c>
      <c r="J979" s="9">
        <f>IF(COUNTA($A979:$H979)=0,"",IFERROR(LOOKUP(2,1/(((LISTS!$H$2:$H$26&lt;&gt;"")*ISNUMBER(SEARCH(LISTS!$H$2:$H$26,$G979)))+((LISTS!$I$2:$I$26&lt;&gt;"")*ISNUMBER(SEARCH(LISTS!$I$2:$I$26,$E979)))),LISTS!$K$2:$K$26),"OTRO"))</f>
        <v/>
      </c>
      <c r="K979" s="11">
        <f>IF($I979&lt;&gt;"SI",0,IFERROR($F979,0))</f>
        <v/>
      </c>
      <c r="L979" s="9">
        <f>IF(COUNTA($A979:$H979)=0,"",IF($J979="OTRO",IFERROR(LOOKUP(2,1/(((LISTS!$H$2:$H$26&lt;&gt;"")*ISNUMBER(SEARCH(LISTS!$H$2:$H$26,$G979)))+((LISTS!$I$2:$I$26&lt;&gt;"")*ISNUMBER(SEARCH(LISTS!$I$2:$I$26,$E979)))),LISTS!$L$2:$L$26),"Concepto DIAN no mapeado a casilla automatica"),IF(LEFT($J979,4)="TOPE","Control automatico DIAN: "&amp;$J979,"Casilla automatica: "&amp;$J979)))</f>
        <v/>
      </c>
    </row>
    <row r="980">
      <c r="A980" s="9" t="n"/>
      <c r="B980" s="9" t="n"/>
      <c r="C980" s="9" t="n"/>
      <c r="D980" s="9" t="n"/>
      <c r="E980" s="9" t="n"/>
      <c r="F980" s="11" t="n"/>
      <c r="G980" s="9" t="n"/>
      <c r="H980" s="9" t="n"/>
      <c r="I980" s="9">
        <f>IF(COUNTA($A980:$H980)=0,"",IF($J980="OTRO","NO","SI"))</f>
        <v/>
      </c>
      <c r="J980" s="9">
        <f>IF(COUNTA($A980:$H980)=0,"",IFERROR(LOOKUP(2,1/(((LISTS!$H$2:$H$26&lt;&gt;"")*ISNUMBER(SEARCH(LISTS!$H$2:$H$26,$G980)))+((LISTS!$I$2:$I$26&lt;&gt;"")*ISNUMBER(SEARCH(LISTS!$I$2:$I$26,$E980)))),LISTS!$K$2:$K$26),"OTRO"))</f>
        <v/>
      </c>
      <c r="K980" s="11">
        <f>IF($I980&lt;&gt;"SI",0,IFERROR($F980,0))</f>
        <v/>
      </c>
      <c r="L980" s="9">
        <f>IF(COUNTA($A980:$H980)=0,"",IF($J980="OTRO",IFERROR(LOOKUP(2,1/(((LISTS!$H$2:$H$26&lt;&gt;"")*ISNUMBER(SEARCH(LISTS!$H$2:$H$26,$G980)))+((LISTS!$I$2:$I$26&lt;&gt;"")*ISNUMBER(SEARCH(LISTS!$I$2:$I$26,$E980)))),LISTS!$L$2:$L$26),"Concepto DIAN no mapeado a casilla automatica"),IF(LEFT($J980,4)="TOPE","Control automatico DIAN: "&amp;$J980,"Casilla automatica: "&amp;$J980)))</f>
        <v/>
      </c>
    </row>
    <row r="981">
      <c r="A981" s="9" t="n"/>
      <c r="B981" s="9" t="n"/>
      <c r="C981" s="9" t="n"/>
      <c r="D981" s="9" t="n"/>
      <c r="E981" s="9" t="n"/>
      <c r="F981" s="11" t="n"/>
      <c r="G981" s="9" t="n"/>
      <c r="H981" s="9" t="n"/>
      <c r="I981" s="9">
        <f>IF(COUNTA($A981:$H981)=0,"",IF($J981="OTRO","NO","SI"))</f>
        <v/>
      </c>
      <c r="J981" s="9">
        <f>IF(COUNTA($A981:$H981)=0,"",IFERROR(LOOKUP(2,1/(((LISTS!$H$2:$H$26&lt;&gt;"")*ISNUMBER(SEARCH(LISTS!$H$2:$H$26,$G981)))+((LISTS!$I$2:$I$26&lt;&gt;"")*ISNUMBER(SEARCH(LISTS!$I$2:$I$26,$E981)))),LISTS!$K$2:$K$26),"OTRO"))</f>
        <v/>
      </c>
      <c r="K981" s="11">
        <f>IF($I981&lt;&gt;"SI",0,IFERROR($F981,0))</f>
        <v/>
      </c>
      <c r="L981" s="9">
        <f>IF(COUNTA($A981:$H981)=0,"",IF($J981="OTRO",IFERROR(LOOKUP(2,1/(((LISTS!$H$2:$H$26&lt;&gt;"")*ISNUMBER(SEARCH(LISTS!$H$2:$H$26,$G981)))+((LISTS!$I$2:$I$26&lt;&gt;"")*ISNUMBER(SEARCH(LISTS!$I$2:$I$26,$E981)))),LISTS!$L$2:$L$26),"Concepto DIAN no mapeado a casilla automatica"),IF(LEFT($J981,4)="TOPE","Control automatico DIAN: "&amp;$J981,"Casilla automatica: "&amp;$J981)))</f>
        <v/>
      </c>
    </row>
    <row r="982">
      <c r="A982" s="9" t="n"/>
      <c r="B982" s="9" t="n"/>
      <c r="C982" s="9" t="n"/>
      <c r="D982" s="9" t="n"/>
      <c r="E982" s="9" t="n"/>
      <c r="F982" s="11" t="n"/>
      <c r="G982" s="9" t="n"/>
      <c r="H982" s="9" t="n"/>
      <c r="I982" s="9">
        <f>IF(COUNTA($A982:$H982)=0,"",IF($J982="OTRO","NO","SI"))</f>
        <v/>
      </c>
      <c r="J982" s="9">
        <f>IF(COUNTA($A982:$H982)=0,"",IFERROR(LOOKUP(2,1/(((LISTS!$H$2:$H$26&lt;&gt;"")*ISNUMBER(SEARCH(LISTS!$H$2:$H$26,$G982)))+((LISTS!$I$2:$I$26&lt;&gt;"")*ISNUMBER(SEARCH(LISTS!$I$2:$I$26,$E982)))),LISTS!$K$2:$K$26),"OTRO"))</f>
        <v/>
      </c>
      <c r="K982" s="11">
        <f>IF($I982&lt;&gt;"SI",0,IFERROR($F982,0))</f>
        <v/>
      </c>
      <c r="L982" s="9">
        <f>IF(COUNTA($A982:$H982)=0,"",IF($J982="OTRO",IFERROR(LOOKUP(2,1/(((LISTS!$H$2:$H$26&lt;&gt;"")*ISNUMBER(SEARCH(LISTS!$H$2:$H$26,$G982)))+((LISTS!$I$2:$I$26&lt;&gt;"")*ISNUMBER(SEARCH(LISTS!$I$2:$I$26,$E982)))),LISTS!$L$2:$L$26),"Concepto DIAN no mapeado a casilla automatica"),IF(LEFT($J982,4)="TOPE","Control automatico DIAN: "&amp;$J982,"Casilla automatica: "&amp;$J982)))</f>
        <v/>
      </c>
    </row>
    <row r="983">
      <c r="A983" s="9" t="n"/>
      <c r="B983" s="9" t="n"/>
      <c r="C983" s="9" t="n"/>
      <c r="D983" s="9" t="n"/>
      <c r="E983" s="9" t="n"/>
      <c r="F983" s="11" t="n"/>
      <c r="G983" s="9" t="n"/>
      <c r="H983" s="9" t="n"/>
      <c r="I983" s="9">
        <f>IF(COUNTA($A983:$H983)=0,"",IF($J983="OTRO","NO","SI"))</f>
        <v/>
      </c>
      <c r="J983" s="9">
        <f>IF(COUNTA($A983:$H983)=0,"",IFERROR(LOOKUP(2,1/(((LISTS!$H$2:$H$26&lt;&gt;"")*ISNUMBER(SEARCH(LISTS!$H$2:$H$26,$G983)))+((LISTS!$I$2:$I$26&lt;&gt;"")*ISNUMBER(SEARCH(LISTS!$I$2:$I$26,$E983)))),LISTS!$K$2:$K$26),"OTRO"))</f>
        <v/>
      </c>
      <c r="K983" s="11">
        <f>IF($I983&lt;&gt;"SI",0,IFERROR($F983,0))</f>
        <v/>
      </c>
      <c r="L983" s="9">
        <f>IF(COUNTA($A983:$H983)=0,"",IF($J983="OTRO",IFERROR(LOOKUP(2,1/(((LISTS!$H$2:$H$26&lt;&gt;"")*ISNUMBER(SEARCH(LISTS!$H$2:$H$26,$G983)))+((LISTS!$I$2:$I$26&lt;&gt;"")*ISNUMBER(SEARCH(LISTS!$I$2:$I$26,$E983)))),LISTS!$L$2:$L$26),"Concepto DIAN no mapeado a casilla automatica"),IF(LEFT($J983,4)="TOPE","Control automatico DIAN: "&amp;$J983,"Casilla automatica: "&amp;$J983)))</f>
        <v/>
      </c>
    </row>
    <row r="984">
      <c r="A984" s="9" t="n"/>
      <c r="B984" s="9" t="n"/>
      <c r="C984" s="9" t="n"/>
      <c r="D984" s="9" t="n"/>
      <c r="E984" s="9" t="n"/>
      <c r="F984" s="11" t="n"/>
      <c r="G984" s="9" t="n"/>
      <c r="H984" s="9" t="n"/>
      <c r="I984" s="9">
        <f>IF(COUNTA($A984:$H984)=0,"",IF($J984="OTRO","NO","SI"))</f>
        <v/>
      </c>
      <c r="J984" s="9">
        <f>IF(COUNTA($A984:$H984)=0,"",IFERROR(LOOKUP(2,1/(((LISTS!$H$2:$H$26&lt;&gt;"")*ISNUMBER(SEARCH(LISTS!$H$2:$H$26,$G984)))+((LISTS!$I$2:$I$26&lt;&gt;"")*ISNUMBER(SEARCH(LISTS!$I$2:$I$26,$E984)))),LISTS!$K$2:$K$26),"OTRO"))</f>
        <v/>
      </c>
      <c r="K984" s="11">
        <f>IF($I984&lt;&gt;"SI",0,IFERROR($F984,0))</f>
        <v/>
      </c>
      <c r="L984" s="9">
        <f>IF(COUNTA($A984:$H984)=0,"",IF($J984="OTRO",IFERROR(LOOKUP(2,1/(((LISTS!$H$2:$H$26&lt;&gt;"")*ISNUMBER(SEARCH(LISTS!$H$2:$H$26,$G984)))+((LISTS!$I$2:$I$26&lt;&gt;"")*ISNUMBER(SEARCH(LISTS!$I$2:$I$26,$E984)))),LISTS!$L$2:$L$26),"Concepto DIAN no mapeado a casilla automatica"),IF(LEFT($J984,4)="TOPE","Control automatico DIAN: "&amp;$J984,"Casilla automatica: "&amp;$J984)))</f>
        <v/>
      </c>
    </row>
    <row r="985">
      <c r="A985" s="9" t="n"/>
      <c r="B985" s="9" t="n"/>
      <c r="C985" s="9" t="n"/>
      <c r="D985" s="9" t="n"/>
      <c r="E985" s="9" t="n"/>
      <c r="F985" s="11" t="n"/>
      <c r="G985" s="9" t="n"/>
      <c r="H985" s="9" t="n"/>
      <c r="I985" s="9">
        <f>IF(COUNTA($A985:$H985)=0,"",IF($J985="OTRO","NO","SI"))</f>
        <v/>
      </c>
      <c r="J985" s="9">
        <f>IF(COUNTA($A985:$H985)=0,"",IFERROR(LOOKUP(2,1/(((LISTS!$H$2:$H$26&lt;&gt;"")*ISNUMBER(SEARCH(LISTS!$H$2:$H$26,$G985)))+((LISTS!$I$2:$I$26&lt;&gt;"")*ISNUMBER(SEARCH(LISTS!$I$2:$I$26,$E985)))),LISTS!$K$2:$K$26),"OTRO"))</f>
        <v/>
      </c>
      <c r="K985" s="11">
        <f>IF($I985&lt;&gt;"SI",0,IFERROR($F985,0))</f>
        <v/>
      </c>
      <c r="L985" s="9">
        <f>IF(COUNTA($A985:$H985)=0,"",IF($J985="OTRO",IFERROR(LOOKUP(2,1/(((LISTS!$H$2:$H$26&lt;&gt;"")*ISNUMBER(SEARCH(LISTS!$H$2:$H$26,$G985)))+((LISTS!$I$2:$I$26&lt;&gt;"")*ISNUMBER(SEARCH(LISTS!$I$2:$I$26,$E985)))),LISTS!$L$2:$L$26),"Concepto DIAN no mapeado a casilla automatica"),IF(LEFT($J985,4)="TOPE","Control automatico DIAN: "&amp;$J985,"Casilla automatica: "&amp;$J985)))</f>
        <v/>
      </c>
    </row>
    <row r="986">
      <c r="A986" s="9" t="n"/>
      <c r="B986" s="9" t="n"/>
      <c r="C986" s="9" t="n"/>
      <c r="D986" s="9" t="n"/>
      <c r="E986" s="9" t="n"/>
      <c r="F986" s="11" t="n"/>
      <c r="G986" s="9" t="n"/>
      <c r="H986" s="9" t="n"/>
      <c r="I986" s="9">
        <f>IF(COUNTA($A986:$H986)=0,"",IF($J986="OTRO","NO","SI"))</f>
        <v/>
      </c>
      <c r="J986" s="9">
        <f>IF(COUNTA($A986:$H986)=0,"",IFERROR(LOOKUP(2,1/(((LISTS!$H$2:$H$26&lt;&gt;"")*ISNUMBER(SEARCH(LISTS!$H$2:$H$26,$G986)))+((LISTS!$I$2:$I$26&lt;&gt;"")*ISNUMBER(SEARCH(LISTS!$I$2:$I$26,$E986)))),LISTS!$K$2:$K$26),"OTRO"))</f>
        <v/>
      </c>
      <c r="K986" s="11">
        <f>IF($I986&lt;&gt;"SI",0,IFERROR($F986,0))</f>
        <v/>
      </c>
      <c r="L986" s="9">
        <f>IF(COUNTA($A986:$H986)=0,"",IF($J986="OTRO",IFERROR(LOOKUP(2,1/(((LISTS!$H$2:$H$26&lt;&gt;"")*ISNUMBER(SEARCH(LISTS!$H$2:$H$26,$G986)))+((LISTS!$I$2:$I$26&lt;&gt;"")*ISNUMBER(SEARCH(LISTS!$I$2:$I$26,$E986)))),LISTS!$L$2:$L$26),"Concepto DIAN no mapeado a casilla automatica"),IF(LEFT($J986,4)="TOPE","Control automatico DIAN: "&amp;$J986,"Casilla automatica: "&amp;$J986)))</f>
        <v/>
      </c>
    </row>
    <row r="987">
      <c r="A987" s="9" t="n"/>
      <c r="B987" s="9" t="n"/>
      <c r="C987" s="9" t="n"/>
      <c r="D987" s="9" t="n"/>
      <c r="E987" s="9" t="n"/>
      <c r="F987" s="11" t="n"/>
      <c r="G987" s="9" t="n"/>
      <c r="H987" s="9" t="n"/>
      <c r="I987" s="9">
        <f>IF(COUNTA($A987:$H987)=0,"",IF($J987="OTRO","NO","SI"))</f>
        <v/>
      </c>
      <c r="J987" s="9">
        <f>IF(COUNTA($A987:$H987)=0,"",IFERROR(LOOKUP(2,1/(((LISTS!$H$2:$H$26&lt;&gt;"")*ISNUMBER(SEARCH(LISTS!$H$2:$H$26,$G987)))+((LISTS!$I$2:$I$26&lt;&gt;"")*ISNUMBER(SEARCH(LISTS!$I$2:$I$26,$E987)))),LISTS!$K$2:$K$26),"OTRO"))</f>
        <v/>
      </c>
      <c r="K987" s="11">
        <f>IF($I987&lt;&gt;"SI",0,IFERROR($F987,0))</f>
        <v/>
      </c>
      <c r="L987" s="9">
        <f>IF(COUNTA($A987:$H987)=0,"",IF($J987="OTRO",IFERROR(LOOKUP(2,1/(((LISTS!$H$2:$H$26&lt;&gt;"")*ISNUMBER(SEARCH(LISTS!$H$2:$H$26,$G987)))+((LISTS!$I$2:$I$26&lt;&gt;"")*ISNUMBER(SEARCH(LISTS!$I$2:$I$26,$E987)))),LISTS!$L$2:$L$26),"Concepto DIAN no mapeado a casilla automatica"),IF(LEFT($J987,4)="TOPE","Control automatico DIAN: "&amp;$J987,"Casilla automatica: "&amp;$J987)))</f>
        <v/>
      </c>
    </row>
    <row r="988">
      <c r="A988" s="9" t="n"/>
      <c r="B988" s="9" t="n"/>
      <c r="C988" s="9" t="n"/>
      <c r="D988" s="9" t="n"/>
      <c r="E988" s="9" t="n"/>
      <c r="F988" s="11" t="n"/>
      <c r="G988" s="9" t="n"/>
      <c r="H988" s="9" t="n"/>
      <c r="I988" s="9">
        <f>IF(COUNTA($A988:$H988)=0,"",IF($J988="OTRO","NO","SI"))</f>
        <v/>
      </c>
      <c r="J988" s="9">
        <f>IF(COUNTA($A988:$H988)=0,"",IFERROR(LOOKUP(2,1/(((LISTS!$H$2:$H$26&lt;&gt;"")*ISNUMBER(SEARCH(LISTS!$H$2:$H$26,$G988)))+((LISTS!$I$2:$I$26&lt;&gt;"")*ISNUMBER(SEARCH(LISTS!$I$2:$I$26,$E988)))),LISTS!$K$2:$K$26),"OTRO"))</f>
        <v/>
      </c>
      <c r="K988" s="11">
        <f>IF($I988&lt;&gt;"SI",0,IFERROR($F988,0))</f>
        <v/>
      </c>
      <c r="L988" s="9">
        <f>IF(COUNTA($A988:$H988)=0,"",IF($J988="OTRO",IFERROR(LOOKUP(2,1/(((LISTS!$H$2:$H$26&lt;&gt;"")*ISNUMBER(SEARCH(LISTS!$H$2:$H$26,$G988)))+((LISTS!$I$2:$I$26&lt;&gt;"")*ISNUMBER(SEARCH(LISTS!$I$2:$I$26,$E988)))),LISTS!$L$2:$L$26),"Concepto DIAN no mapeado a casilla automatica"),IF(LEFT($J988,4)="TOPE","Control automatico DIAN: "&amp;$J988,"Casilla automatica: "&amp;$J988)))</f>
        <v/>
      </c>
    </row>
    <row r="989">
      <c r="A989" s="9" t="n"/>
      <c r="B989" s="9" t="n"/>
      <c r="C989" s="9" t="n"/>
      <c r="D989" s="9" t="n"/>
      <c r="E989" s="9" t="n"/>
      <c r="F989" s="11" t="n"/>
      <c r="G989" s="9" t="n"/>
      <c r="H989" s="9" t="n"/>
      <c r="I989" s="9">
        <f>IF(COUNTA($A989:$H989)=0,"",IF($J989="OTRO","NO","SI"))</f>
        <v/>
      </c>
      <c r="J989" s="9">
        <f>IF(COUNTA($A989:$H989)=0,"",IFERROR(LOOKUP(2,1/(((LISTS!$H$2:$H$26&lt;&gt;"")*ISNUMBER(SEARCH(LISTS!$H$2:$H$26,$G989)))+((LISTS!$I$2:$I$26&lt;&gt;"")*ISNUMBER(SEARCH(LISTS!$I$2:$I$26,$E989)))),LISTS!$K$2:$K$26),"OTRO"))</f>
        <v/>
      </c>
      <c r="K989" s="11">
        <f>IF($I989&lt;&gt;"SI",0,IFERROR($F989,0))</f>
        <v/>
      </c>
      <c r="L989" s="9">
        <f>IF(COUNTA($A989:$H989)=0,"",IF($J989="OTRO",IFERROR(LOOKUP(2,1/(((LISTS!$H$2:$H$26&lt;&gt;"")*ISNUMBER(SEARCH(LISTS!$H$2:$H$26,$G989)))+((LISTS!$I$2:$I$26&lt;&gt;"")*ISNUMBER(SEARCH(LISTS!$I$2:$I$26,$E989)))),LISTS!$L$2:$L$26),"Concepto DIAN no mapeado a casilla automatica"),IF(LEFT($J989,4)="TOPE","Control automatico DIAN: "&amp;$J989,"Casilla automatica: "&amp;$J989)))</f>
        <v/>
      </c>
    </row>
    <row r="990">
      <c r="A990" s="9" t="n"/>
      <c r="B990" s="9" t="n"/>
      <c r="C990" s="9" t="n"/>
      <c r="D990" s="9" t="n"/>
      <c r="E990" s="9" t="n"/>
      <c r="F990" s="11" t="n"/>
      <c r="G990" s="9" t="n"/>
      <c r="H990" s="9" t="n"/>
      <c r="I990" s="9">
        <f>IF(COUNTA($A990:$H990)=0,"",IF($J990="OTRO","NO","SI"))</f>
        <v/>
      </c>
      <c r="J990" s="9">
        <f>IF(COUNTA($A990:$H990)=0,"",IFERROR(LOOKUP(2,1/(((LISTS!$H$2:$H$26&lt;&gt;"")*ISNUMBER(SEARCH(LISTS!$H$2:$H$26,$G990)))+((LISTS!$I$2:$I$26&lt;&gt;"")*ISNUMBER(SEARCH(LISTS!$I$2:$I$26,$E990)))),LISTS!$K$2:$K$26),"OTRO"))</f>
        <v/>
      </c>
      <c r="K990" s="11">
        <f>IF($I990&lt;&gt;"SI",0,IFERROR($F990,0))</f>
        <v/>
      </c>
      <c r="L990" s="9">
        <f>IF(COUNTA($A990:$H990)=0,"",IF($J990="OTRO",IFERROR(LOOKUP(2,1/(((LISTS!$H$2:$H$26&lt;&gt;"")*ISNUMBER(SEARCH(LISTS!$H$2:$H$26,$G990)))+((LISTS!$I$2:$I$26&lt;&gt;"")*ISNUMBER(SEARCH(LISTS!$I$2:$I$26,$E990)))),LISTS!$L$2:$L$26),"Concepto DIAN no mapeado a casilla automatica"),IF(LEFT($J990,4)="TOPE","Control automatico DIAN: "&amp;$J990,"Casilla automatica: "&amp;$J990)))</f>
        <v/>
      </c>
    </row>
    <row r="991">
      <c r="A991" s="9" t="n"/>
      <c r="B991" s="9" t="n"/>
      <c r="C991" s="9" t="n"/>
      <c r="D991" s="9" t="n"/>
      <c r="E991" s="9" t="n"/>
      <c r="F991" s="11" t="n"/>
      <c r="G991" s="9" t="n"/>
      <c r="H991" s="9" t="n"/>
      <c r="I991" s="9">
        <f>IF(COUNTA($A991:$H991)=0,"",IF($J991="OTRO","NO","SI"))</f>
        <v/>
      </c>
      <c r="J991" s="9">
        <f>IF(COUNTA($A991:$H991)=0,"",IFERROR(LOOKUP(2,1/(((LISTS!$H$2:$H$26&lt;&gt;"")*ISNUMBER(SEARCH(LISTS!$H$2:$H$26,$G991)))+((LISTS!$I$2:$I$26&lt;&gt;"")*ISNUMBER(SEARCH(LISTS!$I$2:$I$26,$E991)))),LISTS!$K$2:$K$26),"OTRO"))</f>
        <v/>
      </c>
      <c r="K991" s="11">
        <f>IF($I991&lt;&gt;"SI",0,IFERROR($F991,0))</f>
        <v/>
      </c>
      <c r="L991" s="9">
        <f>IF(COUNTA($A991:$H991)=0,"",IF($J991="OTRO",IFERROR(LOOKUP(2,1/(((LISTS!$H$2:$H$26&lt;&gt;"")*ISNUMBER(SEARCH(LISTS!$H$2:$H$26,$G991)))+((LISTS!$I$2:$I$26&lt;&gt;"")*ISNUMBER(SEARCH(LISTS!$I$2:$I$26,$E991)))),LISTS!$L$2:$L$26),"Concepto DIAN no mapeado a casilla automatica"),IF(LEFT($J991,4)="TOPE","Control automatico DIAN: "&amp;$J991,"Casilla automatica: "&amp;$J991)))</f>
        <v/>
      </c>
    </row>
    <row r="992">
      <c r="A992" s="9" t="n"/>
      <c r="B992" s="9" t="n"/>
      <c r="C992" s="9" t="n"/>
      <c r="D992" s="9" t="n"/>
      <c r="E992" s="9" t="n"/>
      <c r="F992" s="11" t="n"/>
      <c r="G992" s="9" t="n"/>
      <c r="H992" s="9" t="n"/>
      <c r="I992" s="9">
        <f>IF(COUNTA($A992:$H992)=0,"",IF($J992="OTRO","NO","SI"))</f>
        <v/>
      </c>
      <c r="J992" s="9">
        <f>IF(COUNTA($A992:$H992)=0,"",IFERROR(LOOKUP(2,1/(((LISTS!$H$2:$H$26&lt;&gt;"")*ISNUMBER(SEARCH(LISTS!$H$2:$H$26,$G992)))+((LISTS!$I$2:$I$26&lt;&gt;"")*ISNUMBER(SEARCH(LISTS!$I$2:$I$26,$E992)))),LISTS!$K$2:$K$26),"OTRO"))</f>
        <v/>
      </c>
      <c r="K992" s="11">
        <f>IF($I992&lt;&gt;"SI",0,IFERROR($F992,0))</f>
        <v/>
      </c>
      <c r="L992" s="9">
        <f>IF(COUNTA($A992:$H992)=0,"",IF($J992="OTRO",IFERROR(LOOKUP(2,1/(((LISTS!$H$2:$H$26&lt;&gt;"")*ISNUMBER(SEARCH(LISTS!$H$2:$H$26,$G992)))+((LISTS!$I$2:$I$26&lt;&gt;"")*ISNUMBER(SEARCH(LISTS!$I$2:$I$26,$E992)))),LISTS!$L$2:$L$26),"Concepto DIAN no mapeado a casilla automatica"),IF(LEFT($J992,4)="TOPE","Control automatico DIAN: "&amp;$J992,"Casilla automatica: "&amp;$J992)))</f>
        <v/>
      </c>
    </row>
    <row r="993">
      <c r="A993" s="9" t="n"/>
      <c r="B993" s="9" t="n"/>
      <c r="C993" s="9" t="n"/>
      <c r="D993" s="9" t="n"/>
      <c r="E993" s="9" t="n"/>
      <c r="F993" s="11" t="n"/>
      <c r="G993" s="9" t="n"/>
      <c r="H993" s="9" t="n"/>
      <c r="I993" s="9">
        <f>IF(COUNTA($A993:$H993)=0,"",IF($J993="OTRO","NO","SI"))</f>
        <v/>
      </c>
      <c r="J993" s="9">
        <f>IF(COUNTA($A993:$H993)=0,"",IFERROR(LOOKUP(2,1/(((LISTS!$H$2:$H$26&lt;&gt;"")*ISNUMBER(SEARCH(LISTS!$H$2:$H$26,$G993)))+((LISTS!$I$2:$I$26&lt;&gt;"")*ISNUMBER(SEARCH(LISTS!$I$2:$I$26,$E993)))),LISTS!$K$2:$K$26),"OTRO"))</f>
        <v/>
      </c>
      <c r="K993" s="11">
        <f>IF($I993&lt;&gt;"SI",0,IFERROR($F993,0))</f>
        <v/>
      </c>
      <c r="L993" s="9">
        <f>IF(COUNTA($A993:$H993)=0,"",IF($J993="OTRO",IFERROR(LOOKUP(2,1/(((LISTS!$H$2:$H$26&lt;&gt;"")*ISNUMBER(SEARCH(LISTS!$H$2:$H$26,$G993)))+((LISTS!$I$2:$I$26&lt;&gt;"")*ISNUMBER(SEARCH(LISTS!$I$2:$I$26,$E993)))),LISTS!$L$2:$L$26),"Concepto DIAN no mapeado a casilla automatica"),IF(LEFT($J993,4)="TOPE","Control automatico DIAN: "&amp;$J993,"Casilla automatica: "&amp;$J993)))</f>
        <v/>
      </c>
    </row>
    <row r="994">
      <c r="A994" s="9" t="n"/>
      <c r="B994" s="9" t="n"/>
      <c r="C994" s="9" t="n"/>
      <c r="D994" s="9" t="n"/>
      <c r="E994" s="9" t="n"/>
      <c r="F994" s="11" t="n"/>
      <c r="G994" s="9" t="n"/>
      <c r="H994" s="9" t="n"/>
      <c r="I994" s="9">
        <f>IF(COUNTA($A994:$H994)=0,"",IF($J994="OTRO","NO","SI"))</f>
        <v/>
      </c>
      <c r="J994" s="9">
        <f>IF(COUNTA($A994:$H994)=0,"",IFERROR(LOOKUP(2,1/(((LISTS!$H$2:$H$26&lt;&gt;"")*ISNUMBER(SEARCH(LISTS!$H$2:$H$26,$G994)))+((LISTS!$I$2:$I$26&lt;&gt;"")*ISNUMBER(SEARCH(LISTS!$I$2:$I$26,$E994)))),LISTS!$K$2:$K$26),"OTRO"))</f>
        <v/>
      </c>
      <c r="K994" s="11">
        <f>IF($I994&lt;&gt;"SI",0,IFERROR($F994,0))</f>
        <v/>
      </c>
      <c r="L994" s="9">
        <f>IF(COUNTA($A994:$H994)=0,"",IF($J994="OTRO",IFERROR(LOOKUP(2,1/(((LISTS!$H$2:$H$26&lt;&gt;"")*ISNUMBER(SEARCH(LISTS!$H$2:$H$26,$G994)))+((LISTS!$I$2:$I$26&lt;&gt;"")*ISNUMBER(SEARCH(LISTS!$I$2:$I$26,$E994)))),LISTS!$L$2:$L$26),"Concepto DIAN no mapeado a casilla automatica"),IF(LEFT($J994,4)="TOPE","Control automatico DIAN: "&amp;$J994,"Casilla automatica: "&amp;$J994)))</f>
        <v/>
      </c>
    </row>
    <row r="995">
      <c r="A995" s="9" t="n"/>
      <c r="B995" s="9" t="n"/>
      <c r="C995" s="9" t="n"/>
      <c r="D995" s="9" t="n"/>
      <c r="E995" s="9" t="n"/>
      <c r="F995" s="11" t="n"/>
      <c r="G995" s="9" t="n"/>
      <c r="H995" s="9" t="n"/>
      <c r="I995" s="9">
        <f>IF(COUNTA($A995:$H995)=0,"",IF($J995="OTRO","NO","SI"))</f>
        <v/>
      </c>
      <c r="J995" s="9">
        <f>IF(COUNTA($A995:$H995)=0,"",IFERROR(LOOKUP(2,1/(((LISTS!$H$2:$H$26&lt;&gt;"")*ISNUMBER(SEARCH(LISTS!$H$2:$H$26,$G995)))+((LISTS!$I$2:$I$26&lt;&gt;"")*ISNUMBER(SEARCH(LISTS!$I$2:$I$26,$E995)))),LISTS!$K$2:$K$26),"OTRO"))</f>
        <v/>
      </c>
      <c r="K995" s="11">
        <f>IF($I995&lt;&gt;"SI",0,IFERROR($F995,0))</f>
        <v/>
      </c>
      <c r="L995" s="9">
        <f>IF(COUNTA($A995:$H995)=0,"",IF($J995="OTRO",IFERROR(LOOKUP(2,1/(((LISTS!$H$2:$H$26&lt;&gt;"")*ISNUMBER(SEARCH(LISTS!$H$2:$H$26,$G995)))+((LISTS!$I$2:$I$26&lt;&gt;"")*ISNUMBER(SEARCH(LISTS!$I$2:$I$26,$E995)))),LISTS!$L$2:$L$26),"Concepto DIAN no mapeado a casilla automatica"),IF(LEFT($J995,4)="TOPE","Control automatico DIAN: "&amp;$J995,"Casilla automatica: "&amp;$J995)))</f>
        <v/>
      </c>
    </row>
    <row r="996">
      <c r="A996" s="9" t="n"/>
      <c r="B996" s="9" t="n"/>
      <c r="C996" s="9" t="n"/>
      <c r="D996" s="9" t="n"/>
      <c r="E996" s="9" t="n"/>
      <c r="F996" s="11" t="n"/>
      <c r="G996" s="9" t="n"/>
      <c r="H996" s="9" t="n"/>
      <c r="I996" s="9">
        <f>IF(COUNTA($A996:$H996)=0,"",IF($J996="OTRO","NO","SI"))</f>
        <v/>
      </c>
      <c r="J996" s="9">
        <f>IF(COUNTA($A996:$H996)=0,"",IFERROR(LOOKUP(2,1/(((LISTS!$H$2:$H$26&lt;&gt;"")*ISNUMBER(SEARCH(LISTS!$H$2:$H$26,$G996)))+((LISTS!$I$2:$I$26&lt;&gt;"")*ISNUMBER(SEARCH(LISTS!$I$2:$I$26,$E996)))),LISTS!$K$2:$K$26),"OTRO"))</f>
        <v/>
      </c>
      <c r="K996" s="11">
        <f>IF($I996&lt;&gt;"SI",0,IFERROR($F996,0))</f>
        <v/>
      </c>
      <c r="L996" s="9">
        <f>IF(COUNTA($A996:$H996)=0,"",IF($J996="OTRO",IFERROR(LOOKUP(2,1/(((LISTS!$H$2:$H$26&lt;&gt;"")*ISNUMBER(SEARCH(LISTS!$H$2:$H$26,$G996)))+((LISTS!$I$2:$I$26&lt;&gt;"")*ISNUMBER(SEARCH(LISTS!$I$2:$I$26,$E996)))),LISTS!$L$2:$L$26),"Concepto DIAN no mapeado a casilla automatica"),IF(LEFT($J996,4)="TOPE","Control automatico DIAN: "&amp;$J996,"Casilla automatica: "&amp;$J996)))</f>
        <v/>
      </c>
    </row>
    <row r="997">
      <c r="A997" s="9" t="n"/>
      <c r="B997" s="9" t="n"/>
      <c r="C997" s="9" t="n"/>
      <c r="D997" s="9" t="n"/>
      <c r="E997" s="9" t="n"/>
      <c r="F997" s="11" t="n"/>
      <c r="G997" s="9" t="n"/>
      <c r="H997" s="9" t="n"/>
      <c r="I997" s="9">
        <f>IF(COUNTA($A997:$H997)=0,"",IF($J997="OTRO","NO","SI"))</f>
        <v/>
      </c>
      <c r="J997" s="9">
        <f>IF(COUNTA($A997:$H997)=0,"",IFERROR(LOOKUP(2,1/(((LISTS!$H$2:$H$26&lt;&gt;"")*ISNUMBER(SEARCH(LISTS!$H$2:$H$26,$G997)))+((LISTS!$I$2:$I$26&lt;&gt;"")*ISNUMBER(SEARCH(LISTS!$I$2:$I$26,$E997)))),LISTS!$K$2:$K$26),"OTRO"))</f>
        <v/>
      </c>
      <c r="K997" s="11">
        <f>IF($I997&lt;&gt;"SI",0,IFERROR($F997,0))</f>
        <v/>
      </c>
      <c r="L997" s="9">
        <f>IF(COUNTA($A997:$H997)=0,"",IF($J997="OTRO",IFERROR(LOOKUP(2,1/(((LISTS!$H$2:$H$26&lt;&gt;"")*ISNUMBER(SEARCH(LISTS!$H$2:$H$26,$G997)))+((LISTS!$I$2:$I$26&lt;&gt;"")*ISNUMBER(SEARCH(LISTS!$I$2:$I$26,$E997)))),LISTS!$L$2:$L$26),"Concepto DIAN no mapeado a casilla automatica"),IF(LEFT($J997,4)="TOPE","Control automatico DIAN: "&amp;$J997,"Casilla automatica: "&amp;$J997)))</f>
        <v/>
      </c>
    </row>
    <row r="998">
      <c r="A998" s="9" t="n"/>
      <c r="B998" s="9" t="n"/>
      <c r="C998" s="9" t="n"/>
      <c r="D998" s="9" t="n"/>
      <c r="E998" s="9" t="n"/>
      <c r="F998" s="11" t="n"/>
      <c r="G998" s="9" t="n"/>
      <c r="H998" s="9" t="n"/>
      <c r="I998" s="9">
        <f>IF(COUNTA($A998:$H998)=0,"",IF($J998="OTRO","NO","SI"))</f>
        <v/>
      </c>
      <c r="J998" s="9">
        <f>IF(COUNTA($A998:$H998)=0,"",IFERROR(LOOKUP(2,1/(((LISTS!$H$2:$H$26&lt;&gt;"")*ISNUMBER(SEARCH(LISTS!$H$2:$H$26,$G998)))+((LISTS!$I$2:$I$26&lt;&gt;"")*ISNUMBER(SEARCH(LISTS!$I$2:$I$26,$E998)))),LISTS!$K$2:$K$26),"OTRO"))</f>
        <v/>
      </c>
      <c r="K998" s="11">
        <f>IF($I998&lt;&gt;"SI",0,IFERROR($F998,0))</f>
        <v/>
      </c>
      <c r="L998" s="9">
        <f>IF(COUNTA($A998:$H998)=0,"",IF($J998="OTRO",IFERROR(LOOKUP(2,1/(((LISTS!$H$2:$H$26&lt;&gt;"")*ISNUMBER(SEARCH(LISTS!$H$2:$H$26,$G998)))+((LISTS!$I$2:$I$26&lt;&gt;"")*ISNUMBER(SEARCH(LISTS!$I$2:$I$26,$E998)))),LISTS!$L$2:$L$26),"Concepto DIAN no mapeado a casilla automatica"),IF(LEFT($J998,4)="TOPE","Control automatico DIAN: "&amp;$J998,"Casilla automatica: "&amp;$J998)))</f>
        <v/>
      </c>
    </row>
    <row r="999">
      <c r="A999" s="9" t="n"/>
      <c r="B999" s="9" t="n"/>
      <c r="C999" s="9" t="n"/>
      <c r="D999" s="9" t="n"/>
      <c r="E999" s="9" t="n"/>
      <c r="F999" s="11" t="n"/>
      <c r="G999" s="9" t="n"/>
      <c r="H999" s="9" t="n"/>
      <c r="I999" s="9">
        <f>IF(COUNTA($A999:$H999)=0,"",IF($J999="OTRO","NO","SI"))</f>
        <v/>
      </c>
      <c r="J999" s="9">
        <f>IF(COUNTA($A999:$H999)=0,"",IFERROR(LOOKUP(2,1/(((LISTS!$H$2:$H$26&lt;&gt;"")*ISNUMBER(SEARCH(LISTS!$H$2:$H$26,$G999)))+((LISTS!$I$2:$I$26&lt;&gt;"")*ISNUMBER(SEARCH(LISTS!$I$2:$I$26,$E999)))),LISTS!$K$2:$K$26),"OTRO"))</f>
        <v/>
      </c>
      <c r="K999" s="11">
        <f>IF($I999&lt;&gt;"SI",0,IFERROR($F999,0))</f>
        <v/>
      </c>
      <c r="L999" s="9">
        <f>IF(COUNTA($A999:$H999)=0,"",IF($J999="OTRO",IFERROR(LOOKUP(2,1/(((LISTS!$H$2:$H$26&lt;&gt;"")*ISNUMBER(SEARCH(LISTS!$H$2:$H$26,$G999)))+((LISTS!$I$2:$I$26&lt;&gt;"")*ISNUMBER(SEARCH(LISTS!$I$2:$I$26,$E999)))),LISTS!$L$2:$L$26),"Concepto DIAN no mapeado a casilla automatica"),IF(LEFT($J999,4)="TOPE","Control automatico DIAN: "&amp;$J999,"Casilla automatica: "&amp;$J999)))</f>
        <v/>
      </c>
    </row>
    <row r="1000">
      <c r="A1000" s="9" t="n"/>
      <c r="B1000" s="9" t="n"/>
      <c r="C1000" s="9" t="n"/>
      <c r="D1000" s="9" t="n"/>
      <c r="E1000" s="9" t="n"/>
      <c r="F1000" s="11" t="n"/>
      <c r="G1000" s="9" t="n"/>
      <c r="H1000" s="9" t="n"/>
      <c r="I1000" s="9">
        <f>IF(COUNTA($A1000:$H1000)=0,"",IF($J1000="OTRO","NO","SI"))</f>
        <v/>
      </c>
      <c r="J1000" s="9">
        <f>IF(COUNTA($A1000:$H1000)=0,"",IFERROR(LOOKUP(2,1/(((LISTS!$H$2:$H$26&lt;&gt;"")*ISNUMBER(SEARCH(LISTS!$H$2:$H$26,$G1000)))+((LISTS!$I$2:$I$26&lt;&gt;"")*ISNUMBER(SEARCH(LISTS!$I$2:$I$26,$E1000)))),LISTS!$K$2:$K$26),"OTRO"))</f>
        <v/>
      </c>
      <c r="K1000" s="11">
        <f>IF($I1000&lt;&gt;"SI",0,IFERROR($F1000,0))</f>
        <v/>
      </c>
      <c r="L1000" s="9">
        <f>IF(COUNTA($A1000:$H1000)=0,"",IF($J1000="OTRO",IFERROR(LOOKUP(2,1/(((LISTS!$H$2:$H$26&lt;&gt;"")*ISNUMBER(SEARCH(LISTS!$H$2:$H$26,$G1000)))+((LISTS!$I$2:$I$26&lt;&gt;"")*ISNUMBER(SEARCH(LISTS!$I$2:$I$26,$E1000)))),LISTS!$L$2:$L$26),"Concepto DIAN no mapeado a casilla automatica"),IF(LEFT($J1000,4)="TOPE","Control automatico DIAN: "&amp;$J1000,"Casilla automatica: "&amp;$J1000)))</f>
        <v/>
      </c>
    </row>
    <row r="1001">
      <c r="A1001" s="9" t="n"/>
      <c r="B1001" s="9" t="n"/>
      <c r="C1001" s="9" t="n"/>
      <c r="D1001" s="9" t="n"/>
      <c r="E1001" s="9" t="n"/>
      <c r="F1001" s="11" t="n"/>
      <c r="G1001" s="9" t="n"/>
      <c r="H1001" s="9" t="n"/>
      <c r="I1001" s="9">
        <f>IF(COUNTA($A1001:$H1001)=0,"",IF($J1001="OTRO","NO","SI"))</f>
        <v/>
      </c>
      <c r="J1001" s="9">
        <f>IF(COUNTA($A1001:$H1001)=0,"",IFERROR(LOOKUP(2,1/(((LISTS!$H$2:$H$26&lt;&gt;"")*ISNUMBER(SEARCH(LISTS!$H$2:$H$26,$G1001)))+((LISTS!$I$2:$I$26&lt;&gt;"")*ISNUMBER(SEARCH(LISTS!$I$2:$I$26,$E1001)))),LISTS!$K$2:$K$26),"OTRO"))</f>
        <v/>
      </c>
      <c r="K1001" s="11">
        <f>IF($I1001&lt;&gt;"SI",0,IFERROR($F1001,0))</f>
        <v/>
      </c>
      <c r="L1001" s="9">
        <f>IF(COUNTA($A1001:$H1001)=0,"",IF($J1001="OTRO",IFERROR(LOOKUP(2,1/(((LISTS!$H$2:$H$26&lt;&gt;"")*ISNUMBER(SEARCH(LISTS!$H$2:$H$26,$G1001)))+((LISTS!$I$2:$I$26&lt;&gt;"")*ISNUMBER(SEARCH(LISTS!$I$2:$I$26,$E1001)))),LISTS!$L$2:$L$26),"Concepto DIAN no mapeado a casilla automatica"),IF(LEFT($J1001,4)="TOPE","Control automatico DIAN: "&amp;$J1001,"Casilla automatica: "&amp;$J1001)))</f>
        <v/>
      </c>
    </row>
    <row r="1002">
      <c r="A1002" s="9" t="n"/>
      <c r="B1002" s="9" t="n"/>
      <c r="C1002" s="9" t="n"/>
      <c r="D1002" s="9" t="n"/>
      <c r="E1002" s="9" t="n"/>
      <c r="F1002" s="11" t="n"/>
      <c r="G1002" s="9" t="n"/>
      <c r="H1002" s="9" t="n"/>
      <c r="I1002" s="9">
        <f>IF(COUNTA($A1002:$H1002)=0,"",IF($J1002="OTRO","NO","SI"))</f>
        <v/>
      </c>
      <c r="J1002" s="9">
        <f>IF(COUNTA($A1002:$H1002)=0,"",IFERROR(LOOKUP(2,1/(((LISTS!$H$2:$H$26&lt;&gt;"")*ISNUMBER(SEARCH(LISTS!$H$2:$H$26,$G1002)))+((LISTS!$I$2:$I$26&lt;&gt;"")*ISNUMBER(SEARCH(LISTS!$I$2:$I$26,$E1002)))),LISTS!$K$2:$K$26),"OTRO"))</f>
        <v/>
      </c>
      <c r="K1002" s="11">
        <f>IF($I1002&lt;&gt;"SI",0,IFERROR($F1002,0))</f>
        <v/>
      </c>
      <c r="L1002" s="9">
        <f>IF(COUNTA($A1002:$H1002)=0,"",IF($J1002="OTRO",IFERROR(LOOKUP(2,1/(((LISTS!$H$2:$H$26&lt;&gt;"")*ISNUMBER(SEARCH(LISTS!$H$2:$H$26,$G1002)))+((LISTS!$I$2:$I$26&lt;&gt;"")*ISNUMBER(SEARCH(LISTS!$I$2:$I$26,$E1002)))),LISTS!$L$2:$L$26),"Concepto DIAN no mapeado a casilla automatica"),IF(LEFT($J1002,4)="TOPE","Control automatico DIAN: "&amp;$J1002,"Casilla automatica: "&amp;$J1002)))</f>
        <v/>
      </c>
    </row>
    <row r="1003">
      <c r="A1003" s="9" t="n"/>
      <c r="B1003" s="9" t="n"/>
      <c r="C1003" s="9" t="n"/>
      <c r="D1003" s="9" t="n"/>
      <c r="E1003" s="9" t="n"/>
      <c r="F1003" s="11" t="n"/>
      <c r="G1003" s="9" t="n"/>
      <c r="H1003" s="9" t="n"/>
      <c r="I1003" s="9">
        <f>IF(COUNTA($A1003:$H1003)=0,"",IF($J1003="OTRO","NO","SI"))</f>
        <v/>
      </c>
      <c r="J1003" s="9">
        <f>IF(COUNTA($A1003:$H1003)=0,"",IFERROR(LOOKUP(2,1/(((LISTS!$H$2:$H$26&lt;&gt;"")*ISNUMBER(SEARCH(LISTS!$H$2:$H$26,$G1003)))+((LISTS!$I$2:$I$26&lt;&gt;"")*ISNUMBER(SEARCH(LISTS!$I$2:$I$26,$E1003)))),LISTS!$K$2:$K$26),"OTRO"))</f>
        <v/>
      </c>
      <c r="K1003" s="11">
        <f>IF($I1003&lt;&gt;"SI",0,IFERROR($F1003,0))</f>
        <v/>
      </c>
      <c r="L1003" s="9">
        <f>IF(COUNTA($A1003:$H1003)=0,"",IF($J1003="OTRO",IFERROR(LOOKUP(2,1/(((LISTS!$H$2:$H$26&lt;&gt;"")*ISNUMBER(SEARCH(LISTS!$H$2:$H$26,$G1003)))+((LISTS!$I$2:$I$26&lt;&gt;"")*ISNUMBER(SEARCH(LISTS!$I$2:$I$26,$E1003)))),LISTS!$L$2:$L$26),"Concepto DIAN no mapeado a casilla automatica"),IF(LEFT($J1003,4)="TOPE","Control automatico DIAN: "&amp;$J1003,"Casilla automatica: "&amp;$J1003)))</f>
        <v/>
      </c>
    </row>
    <row r="1004">
      <c r="A1004" s="9" t="n"/>
      <c r="B1004" s="9" t="n"/>
      <c r="C1004" s="9" t="n"/>
      <c r="D1004" s="9" t="n"/>
      <c r="E1004" s="9" t="n"/>
      <c r="F1004" s="11" t="n"/>
      <c r="G1004" s="9" t="n"/>
      <c r="H1004" s="9" t="n"/>
      <c r="I1004" s="9">
        <f>IF(COUNTA($A1004:$H1004)=0,"",IF($J1004="OTRO","NO","SI"))</f>
        <v/>
      </c>
      <c r="J1004" s="9">
        <f>IF(COUNTA($A1004:$H1004)=0,"",IFERROR(LOOKUP(2,1/(((LISTS!$H$2:$H$26&lt;&gt;"")*ISNUMBER(SEARCH(LISTS!$H$2:$H$26,$G1004)))+((LISTS!$I$2:$I$26&lt;&gt;"")*ISNUMBER(SEARCH(LISTS!$I$2:$I$26,$E1004)))),LISTS!$K$2:$K$26),"OTRO"))</f>
        <v/>
      </c>
      <c r="K1004" s="11">
        <f>IF($I1004&lt;&gt;"SI",0,IFERROR($F1004,0))</f>
        <v/>
      </c>
      <c r="L1004" s="9">
        <f>IF(COUNTA($A1004:$H1004)=0,"",IF($J1004="OTRO",IFERROR(LOOKUP(2,1/(((LISTS!$H$2:$H$26&lt;&gt;"")*ISNUMBER(SEARCH(LISTS!$H$2:$H$26,$G1004)))+((LISTS!$I$2:$I$26&lt;&gt;"")*ISNUMBER(SEARCH(LISTS!$I$2:$I$26,$E1004)))),LISTS!$L$2:$L$26),"Concepto DIAN no mapeado a casilla automatica"),IF(LEFT($J1004,4)="TOPE","Control automatico DIAN: "&amp;$J1004,"Casilla automatica: "&amp;$J1004)))</f>
        <v/>
      </c>
    </row>
    <row r="1005">
      <c r="A1005" s="9" t="n"/>
      <c r="B1005" s="9" t="n"/>
      <c r="C1005" s="9" t="n"/>
      <c r="D1005" s="9" t="n"/>
      <c r="E1005" s="9" t="n"/>
      <c r="F1005" s="11" t="n"/>
      <c r="G1005" s="9" t="n"/>
      <c r="H1005" s="9" t="n"/>
      <c r="I1005" s="9">
        <f>IF(COUNTA($A1005:$H1005)=0,"",IF($J1005="OTRO","NO","SI"))</f>
        <v/>
      </c>
      <c r="J1005" s="9">
        <f>IF(COUNTA($A1005:$H1005)=0,"",IFERROR(LOOKUP(2,1/(((LISTS!$H$2:$H$26&lt;&gt;"")*ISNUMBER(SEARCH(LISTS!$H$2:$H$26,$G1005)))+((LISTS!$I$2:$I$26&lt;&gt;"")*ISNUMBER(SEARCH(LISTS!$I$2:$I$26,$E1005)))),LISTS!$K$2:$K$26),"OTRO"))</f>
        <v/>
      </c>
      <c r="K1005" s="11">
        <f>IF($I1005&lt;&gt;"SI",0,IFERROR($F1005,0))</f>
        <v/>
      </c>
      <c r="L1005" s="9">
        <f>IF(COUNTA($A1005:$H1005)=0,"",IF($J1005="OTRO",IFERROR(LOOKUP(2,1/(((LISTS!$H$2:$H$26&lt;&gt;"")*ISNUMBER(SEARCH(LISTS!$H$2:$H$26,$G1005)))+((LISTS!$I$2:$I$26&lt;&gt;"")*ISNUMBER(SEARCH(LISTS!$I$2:$I$26,$E1005)))),LISTS!$L$2:$L$26),"Concepto DIAN no mapeado a casilla automatica"),IF(LEFT($J1005,4)="TOPE","Control automatico DIAN: "&amp;$J1005,"Casilla automatica: "&amp;$J1005)))</f>
        <v/>
      </c>
    </row>
    <row r="1006">
      <c r="A1006" s="9" t="n"/>
      <c r="B1006" s="9" t="n"/>
      <c r="C1006" s="9" t="n"/>
      <c r="D1006" s="9" t="n"/>
      <c r="E1006" s="9" t="n"/>
      <c r="F1006" s="11" t="n"/>
      <c r="G1006" s="9" t="n"/>
      <c r="H1006" s="9" t="n"/>
      <c r="I1006" s="9">
        <f>IF(COUNTA($A1006:$H1006)=0,"",IF($J1006="OTRO","NO","SI"))</f>
        <v/>
      </c>
      <c r="J1006" s="9">
        <f>IF(COUNTA($A1006:$H1006)=0,"",IFERROR(LOOKUP(2,1/(((LISTS!$H$2:$H$26&lt;&gt;"")*ISNUMBER(SEARCH(LISTS!$H$2:$H$26,$G1006)))+((LISTS!$I$2:$I$26&lt;&gt;"")*ISNUMBER(SEARCH(LISTS!$I$2:$I$26,$E1006)))),LISTS!$K$2:$K$26),"OTRO"))</f>
        <v/>
      </c>
      <c r="K1006" s="11">
        <f>IF($I1006&lt;&gt;"SI",0,IFERROR($F1006,0))</f>
        <v/>
      </c>
      <c r="L1006" s="9">
        <f>IF(COUNTA($A1006:$H1006)=0,"",IF($J1006="OTRO",IFERROR(LOOKUP(2,1/(((LISTS!$H$2:$H$26&lt;&gt;"")*ISNUMBER(SEARCH(LISTS!$H$2:$H$26,$G1006)))+((LISTS!$I$2:$I$26&lt;&gt;"")*ISNUMBER(SEARCH(LISTS!$I$2:$I$26,$E1006)))),LISTS!$L$2:$L$26),"Concepto DIAN no mapeado a casilla automatica"),IF(LEFT($J1006,4)="TOPE","Control automatico DIAN: "&amp;$J1006,"Casilla automatica: "&amp;$J1006)))</f>
        <v/>
      </c>
    </row>
    <row r="1007">
      <c r="A1007" s="9" t="n"/>
      <c r="B1007" s="9" t="n"/>
      <c r="C1007" s="9" t="n"/>
      <c r="D1007" s="9" t="n"/>
      <c r="E1007" s="9" t="n"/>
      <c r="F1007" s="11" t="n"/>
      <c r="G1007" s="9" t="n"/>
      <c r="H1007" s="9" t="n"/>
      <c r="I1007" s="9">
        <f>IF(COUNTA($A1007:$H1007)=0,"",IF($J1007="OTRO","NO","SI"))</f>
        <v/>
      </c>
      <c r="J1007" s="9">
        <f>IF(COUNTA($A1007:$H1007)=0,"",IFERROR(LOOKUP(2,1/(((LISTS!$H$2:$H$26&lt;&gt;"")*ISNUMBER(SEARCH(LISTS!$H$2:$H$26,$G1007)))+((LISTS!$I$2:$I$26&lt;&gt;"")*ISNUMBER(SEARCH(LISTS!$I$2:$I$26,$E1007)))),LISTS!$K$2:$K$26),"OTRO"))</f>
        <v/>
      </c>
      <c r="K1007" s="11">
        <f>IF($I1007&lt;&gt;"SI",0,IFERROR($F1007,0))</f>
        <v/>
      </c>
      <c r="L1007" s="9">
        <f>IF(COUNTA($A1007:$H1007)=0,"",IF($J1007="OTRO",IFERROR(LOOKUP(2,1/(((LISTS!$H$2:$H$26&lt;&gt;"")*ISNUMBER(SEARCH(LISTS!$H$2:$H$26,$G1007)))+((LISTS!$I$2:$I$26&lt;&gt;"")*ISNUMBER(SEARCH(LISTS!$I$2:$I$26,$E1007)))),LISTS!$L$2:$L$26),"Concepto DIAN no mapeado a casilla automatica"),IF(LEFT($J1007,4)="TOPE","Control automatico DIAN: "&amp;$J1007,"Casilla automatica: "&amp;$J1007)))</f>
        <v/>
      </c>
    </row>
    <row r="1008">
      <c r="A1008" s="9" t="n"/>
      <c r="B1008" s="9" t="n"/>
      <c r="C1008" s="9" t="n"/>
      <c r="D1008" s="9" t="n"/>
      <c r="E1008" s="9" t="n"/>
      <c r="F1008" s="11" t="n"/>
      <c r="G1008" s="9" t="n"/>
      <c r="H1008" s="9" t="n"/>
      <c r="I1008" s="9">
        <f>IF(COUNTA($A1008:$H1008)=0,"",IF($J1008="OTRO","NO","SI"))</f>
        <v/>
      </c>
      <c r="J1008" s="9">
        <f>IF(COUNTA($A1008:$H1008)=0,"",IFERROR(LOOKUP(2,1/(((LISTS!$H$2:$H$26&lt;&gt;"")*ISNUMBER(SEARCH(LISTS!$H$2:$H$26,$G1008)))+((LISTS!$I$2:$I$26&lt;&gt;"")*ISNUMBER(SEARCH(LISTS!$I$2:$I$26,$E1008)))),LISTS!$K$2:$K$26),"OTRO"))</f>
        <v/>
      </c>
      <c r="K1008" s="11">
        <f>IF($I1008&lt;&gt;"SI",0,IFERROR($F1008,0))</f>
        <v/>
      </c>
      <c r="L1008" s="9">
        <f>IF(COUNTA($A1008:$H1008)=0,"",IF($J1008="OTRO",IFERROR(LOOKUP(2,1/(((LISTS!$H$2:$H$26&lt;&gt;"")*ISNUMBER(SEARCH(LISTS!$H$2:$H$26,$G1008)))+((LISTS!$I$2:$I$26&lt;&gt;"")*ISNUMBER(SEARCH(LISTS!$I$2:$I$26,$E1008)))),LISTS!$L$2:$L$26),"Concepto DIAN no mapeado a casilla automatica"),IF(LEFT($J1008,4)="TOPE","Control automatico DIAN: "&amp;$J1008,"Casilla automatica: "&amp;$J1008)))</f>
        <v/>
      </c>
    </row>
    <row r="1009">
      <c r="A1009" s="9" t="n"/>
      <c r="B1009" s="9" t="n"/>
      <c r="C1009" s="9" t="n"/>
      <c r="D1009" s="9" t="n"/>
      <c r="E1009" s="9" t="n"/>
      <c r="F1009" s="11" t="n"/>
      <c r="G1009" s="9" t="n"/>
      <c r="H1009" s="9" t="n"/>
      <c r="I1009" s="9">
        <f>IF(COUNTA($A1009:$H1009)=0,"",IF($J1009="OTRO","NO","SI"))</f>
        <v/>
      </c>
      <c r="J1009" s="9">
        <f>IF(COUNTA($A1009:$H1009)=0,"",IFERROR(LOOKUP(2,1/(((LISTS!$H$2:$H$26&lt;&gt;"")*ISNUMBER(SEARCH(LISTS!$H$2:$H$26,$G1009)))+((LISTS!$I$2:$I$26&lt;&gt;"")*ISNUMBER(SEARCH(LISTS!$I$2:$I$26,$E1009)))),LISTS!$K$2:$K$26),"OTRO"))</f>
        <v/>
      </c>
      <c r="K1009" s="11">
        <f>IF($I1009&lt;&gt;"SI",0,IFERROR($F1009,0))</f>
        <v/>
      </c>
      <c r="L1009" s="9">
        <f>IF(COUNTA($A1009:$H1009)=0,"",IF($J1009="OTRO",IFERROR(LOOKUP(2,1/(((LISTS!$H$2:$H$26&lt;&gt;"")*ISNUMBER(SEARCH(LISTS!$H$2:$H$26,$G1009)))+((LISTS!$I$2:$I$26&lt;&gt;"")*ISNUMBER(SEARCH(LISTS!$I$2:$I$26,$E1009)))),LISTS!$L$2:$L$26),"Concepto DIAN no mapeado a casilla automatica"),IF(LEFT($J1009,4)="TOPE","Control automatico DIAN: "&amp;$J1009,"Casilla automatica: "&amp;$J1009)))</f>
        <v/>
      </c>
    </row>
    <row r="1010">
      <c r="A1010" s="9" t="n"/>
      <c r="B1010" s="9" t="n"/>
      <c r="C1010" s="9" t="n"/>
      <c r="D1010" s="9" t="n"/>
      <c r="E1010" s="9" t="n"/>
      <c r="F1010" s="11" t="n"/>
      <c r="G1010" s="9" t="n"/>
      <c r="H1010" s="9" t="n"/>
      <c r="I1010" s="9">
        <f>IF(COUNTA($A1010:$H1010)=0,"",IF($J1010="OTRO","NO","SI"))</f>
        <v/>
      </c>
      <c r="J1010" s="9">
        <f>IF(COUNTA($A1010:$H1010)=0,"",IFERROR(LOOKUP(2,1/(((LISTS!$H$2:$H$26&lt;&gt;"")*ISNUMBER(SEARCH(LISTS!$H$2:$H$26,$G1010)))+((LISTS!$I$2:$I$26&lt;&gt;"")*ISNUMBER(SEARCH(LISTS!$I$2:$I$26,$E1010)))),LISTS!$K$2:$K$26),"OTRO"))</f>
        <v/>
      </c>
      <c r="K1010" s="11">
        <f>IF($I1010&lt;&gt;"SI",0,IFERROR($F1010,0))</f>
        <v/>
      </c>
      <c r="L1010" s="9">
        <f>IF(COUNTA($A1010:$H1010)=0,"",IF($J1010="OTRO",IFERROR(LOOKUP(2,1/(((LISTS!$H$2:$H$26&lt;&gt;"")*ISNUMBER(SEARCH(LISTS!$H$2:$H$26,$G1010)))+((LISTS!$I$2:$I$26&lt;&gt;"")*ISNUMBER(SEARCH(LISTS!$I$2:$I$26,$E1010)))),LISTS!$L$2:$L$26),"Concepto DIAN no mapeado a casilla automatica"),IF(LEFT($J1010,4)="TOPE","Control automatico DIAN: "&amp;$J1010,"Casilla automatica: "&amp;$J1010)))</f>
        <v/>
      </c>
    </row>
    <row r="1011">
      <c r="A1011" s="9" t="n"/>
      <c r="B1011" s="9" t="n"/>
      <c r="C1011" s="9" t="n"/>
      <c r="D1011" s="9" t="n"/>
      <c r="E1011" s="9" t="n"/>
      <c r="F1011" s="11" t="n"/>
      <c r="G1011" s="9" t="n"/>
      <c r="H1011" s="9" t="n"/>
      <c r="I1011" s="9">
        <f>IF(COUNTA($A1011:$H1011)=0,"",IF($J1011="OTRO","NO","SI"))</f>
        <v/>
      </c>
      <c r="J1011" s="9">
        <f>IF(COUNTA($A1011:$H1011)=0,"",IFERROR(LOOKUP(2,1/(((LISTS!$H$2:$H$26&lt;&gt;"")*ISNUMBER(SEARCH(LISTS!$H$2:$H$26,$G1011)))+((LISTS!$I$2:$I$26&lt;&gt;"")*ISNUMBER(SEARCH(LISTS!$I$2:$I$26,$E1011)))),LISTS!$K$2:$K$26),"OTRO"))</f>
        <v/>
      </c>
      <c r="K1011" s="11">
        <f>IF($I1011&lt;&gt;"SI",0,IFERROR($F1011,0))</f>
        <v/>
      </c>
      <c r="L1011" s="9">
        <f>IF(COUNTA($A1011:$H1011)=0,"",IF($J1011="OTRO",IFERROR(LOOKUP(2,1/(((LISTS!$H$2:$H$26&lt;&gt;"")*ISNUMBER(SEARCH(LISTS!$H$2:$H$26,$G1011)))+((LISTS!$I$2:$I$26&lt;&gt;"")*ISNUMBER(SEARCH(LISTS!$I$2:$I$26,$E1011)))),LISTS!$L$2:$L$26),"Concepto DIAN no mapeado a casilla automatica"),IF(LEFT($J1011,4)="TOPE","Control automatico DIAN: "&amp;$J1011,"Casilla automatica: "&amp;$J1011)))</f>
        <v/>
      </c>
    </row>
    <row r="1012">
      <c r="A1012" s="9" t="n"/>
      <c r="B1012" s="9" t="n"/>
      <c r="C1012" s="9" t="n"/>
      <c r="D1012" s="9" t="n"/>
      <c r="E1012" s="9" t="n"/>
      <c r="F1012" s="11" t="n"/>
      <c r="G1012" s="9" t="n"/>
      <c r="H1012" s="9" t="n"/>
      <c r="I1012" s="9">
        <f>IF(COUNTA($A1012:$H1012)=0,"",IF($J1012="OTRO","NO","SI"))</f>
        <v/>
      </c>
      <c r="J1012" s="9">
        <f>IF(COUNTA($A1012:$H1012)=0,"",IFERROR(LOOKUP(2,1/(((LISTS!$H$2:$H$26&lt;&gt;"")*ISNUMBER(SEARCH(LISTS!$H$2:$H$26,$G1012)))+((LISTS!$I$2:$I$26&lt;&gt;"")*ISNUMBER(SEARCH(LISTS!$I$2:$I$26,$E1012)))),LISTS!$K$2:$K$26),"OTRO"))</f>
        <v/>
      </c>
      <c r="K1012" s="11">
        <f>IF($I1012&lt;&gt;"SI",0,IFERROR($F1012,0))</f>
        <v/>
      </c>
      <c r="L1012" s="9">
        <f>IF(COUNTA($A1012:$H1012)=0,"",IF($J1012="OTRO",IFERROR(LOOKUP(2,1/(((LISTS!$H$2:$H$26&lt;&gt;"")*ISNUMBER(SEARCH(LISTS!$H$2:$H$26,$G1012)))+((LISTS!$I$2:$I$26&lt;&gt;"")*ISNUMBER(SEARCH(LISTS!$I$2:$I$26,$E1012)))),LISTS!$L$2:$L$26),"Concepto DIAN no mapeado a casilla automatica"),IF(LEFT($J1012,4)="TOPE","Control automatico DIAN: "&amp;$J1012,"Casilla automatica: "&amp;$J1012)))</f>
        <v/>
      </c>
    </row>
    <row r="1013">
      <c r="A1013" s="9" t="n"/>
      <c r="B1013" s="9" t="n"/>
      <c r="C1013" s="9" t="n"/>
      <c r="D1013" s="9" t="n"/>
      <c r="E1013" s="9" t="n"/>
      <c r="F1013" s="11" t="n"/>
      <c r="G1013" s="9" t="n"/>
      <c r="H1013" s="9" t="n"/>
      <c r="I1013" s="9">
        <f>IF(COUNTA($A1013:$H1013)=0,"",IF($J1013="OTRO","NO","SI"))</f>
        <v/>
      </c>
      <c r="J1013" s="9">
        <f>IF(COUNTA($A1013:$H1013)=0,"",IFERROR(LOOKUP(2,1/(((LISTS!$H$2:$H$26&lt;&gt;"")*ISNUMBER(SEARCH(LISTS!$H$2:$H$26,$G1013)))+((LISTS!$I$2:$I$26&lt;&gt;"")*ISNUMBER(SEARCH(LISTS!$I$2:$I$26,$E1013)))),LISTS!$K$2:$K$26),"OTRO"))</f>
        <v/>
      </c>
      <c r="K1013" s="11">
        <f>IF($I1013&lt;&gt;"SI",0,IFERROR($F1013,0))</f>
        <v/>
      </c>
      <c r="L1013" s="9">
        <f>IF(COUNTA($A1013:$H1013)=0,"",IF($J1013="OTRO",IFERROR(LOOKUP(2,1/(((LISTS!$H$2:$H$26&lt;&gt;"")*ISNUMBER(SEARCH(LISTS!$H$2:$H$26,$G1013)))+((LISTS!$I$2:$I$26&lt;&gt;"")*ISNUMBER(SEARCH(LISTS!$I$2:$I$26,$E1013)))),LISTS!$L$2:$L$26),"Concepto DIAN no mapeado a casilla automatica"),IF(LEFT($J1013,4)="TOPE","Control automatico DIAN: "&amp;$J1013,"Casilla automatica: "&amp;$J1013)))</f>
        <v/>
      </c>
    </row>
    <row r="1014">
      <c r="A1014" s="9" t="n"/>
      <c r="B1014" s="9" t="n"/>
      <c r="C1014" s="9" t="n"/>
      <c r="D1014" s="9" t="n"/>
      <c r="E1014" s="9" t="n"/>
      <c r="F1014" s="11" t="n"/>
      <c r="G1014" s="9" t="n"/>
      <c r="H1014" s="9" t="n"/>
      <c r="I1014" s="9">
        <f>IF(COUNTA($A1014:$H1014)=0,"",IF($J1014="OTRO","NO","SI"))</f>
        <v/>
      </c>
      <c r="J1014" s="9">
        <f>IF(COUNTA($A1014:$H1014)=0,"",IFERROR(LOOKUP(2,1/(((LISTS!$H$2:$H$26&lt;&gt;"")*ISNUMBER(SEARCH(LISTS!$H$2:$H$26,$G1014)))+((LISTS!$I$2:$I$26&lt;&gt;"")*ISNUMBER(SEARCH(LISTS!$I$2:$I$26,$E1014)))),LISTS!$K$2:$K$26),"OTRO"))</f>
        <v/>
      </c>
      <c r="K1014" s="11">
        <f>IF($I1014&lt;&gt;"SI",0,IFERROR($F1014,0))</f>
        <v/>
      </c>
      <c r="L1014" s="9">
        <f>IF(COUNTA($A1014:$H1014)=0,"",IF($J1014="OTRO",IFERROR(LOOKUP(2,1/(((LISTS!$H$2:$H$26&lt;&gt;"")*ISNUMBER(SEARCH(LISTS!$H$2:$H$26,$G1014)))+((LISTS!$I$2:$I$26&lt;&gt;"")*ISNUMBER(SEARCH(LISTS!$I$2:$I$26,$E1014)))),LISTS!$L$2:$L$26),"Concepto DIAN no mapeado a casilla automatica"),IF(LEFT($J1014,4)="TOPE","Control automatico DIAN: "&amp;$J1014,"Casilla automatica: "&amp;$J1014)))</f>
        <v/>
      </c>
    </row>
    <row r="1015">
      <c r="A1015" s="9" t="n"/>
      <c r="B1015" s="9" t="n"/>
      <c r="C1015" s="9" t="n"/>
      <c r="D1015" s="9" t="n"/>
      <c r="E1015" s="9" t="n"/>
      <c r="F1015" s="11" t="n"/>
      <c r="G1015" s="9" t="n"/>
      <c r="H1015" s="9" t="n"/>
      <c r="I1015" s="9">
        <f>IF(COUNTA($A1015:$H1015)=0,"",IF($J1015="OTRO","NO","SI"))</f>
        <v/>
      </c>
      <c r="J1015" s="9">
        <f>IF(COUNTA($A1015:$H1015)=0,"",IFERROR(LOOKUP(2,1/(((LISTS!$H$2:$H$26&lt;&gt;"")*ISNUMBER(SEARCH(LISTS!$H$2:$H$26,$G1015)))+((LISTS!$I$2:$I$26&lt;&gt;"")*ISNUMBER(SEARCH(LISTS!$I$2:$I$26,$E1015)))),LISTS!$K$2:$K$26),"OTRO"))</f>
        <v/>
      </c>
      <c r="K1015" s="11">
        <f>IF($I1015&lt;&gt;"SI",0,IFERROR($F1015,0))</f>
        <v/>
      </c>
      <c r="L1015" s="9">
        <f>IF(COUNTA($A1015:$H1015)=0,"",IF($J1015="OTRO",IFERROR(LOOKUP(2,1/(((LISTS!$H$2:$H$26&lt;&gt;"")*ISNUMBER(SEARCH(LISTS!$H$2:$H$26,$G1015)))+((LISTS!$I$2:$I$26&lt;&gt;"")*ISNUMBER(SEARCH(LISTS!$I$2:$I$26,$E1015)))),LISTS!$L$2:$L$26),"Concepto DIAN no mapeado a casilla automatica"),IF(LEFT($J1015,4)="TOPE","Control automatico DIAN: "&amp;$J1015,"Casilla automatica: "&amp;$J1015)))</f>
        <v/>
      </c>
    </row>
    <row r="1016">
      <c r="A1016" s="9" t="n"/>
      <c r="B1016" s="9" t="n"/>
      <c r="C1016" s="9" t="n"/>
      <c r="D1016" s="9" t="n"/>
      <c r="E1016" s="9" t="n"/>
      <c r="F1016" s="11" t="n"/>
      <c r="G1016" s="9" t="n"/>
      <c r="H1016" s="9" t="n"/>
      <c r="I1016" s="9">
        <f>IF(COUNTA($A1016:$H1016)=0,"",IF($J1016="OTRO","NO","SI"))</f>
        <v/>
      </c>
      <c r="J1016" s="9">
        <f>IF(COUNTA($A1016:$H1016)=0,"",IFERROR(LOOKUP(2,1/(((LISTS!$H$2:$H$26&lt;&gt;"")*ISNUMBER(SEARCH(LISTS!$H$2:$H$26,$G1016)))+((LISTS!$I$2:$I$26&lt;&gt;"")*ISNUMBER(SEARCH(LISTS!$I$2:$I$26,$E1016)))),LISTS!$K$2:$K$26),"OTRO"))</f>
        <v/>
      </c>
      <c r="K1016" s="11">
        <f>IF($I1016&lt;&gt;"SI",0,IFERROR($F1016,0))</f>
        <v/>
      </c>
      <c r="L1016" s="9">
        <f>IF(COUNTA($A1016:$H1016)=0,"",IF($J1016="OTRO",IFERROR(LOOKUP(2,1/(((LISTS!$H$2:$H$26&lt;&gt;"")*ISNUMBER(SEARCH(LISTS!$H$2:$H$26,$G1016)))+((LISTS!$I$2:$I$26&lt;&gt;"")*ISNUMBER(SEARCH(LISTS!$I$2:$I$26,$E1016)))),LISTS!$L$2:$L$26),"Concepto DIAN no mapeado a casilla automatica"),IF(LEFT($J1016,4)="TOPE","Control automatico DIAN: "&amp;$J1016,"Casilla automatica: "&amp;$J1016)))</f>
        <v/>
      </c>
    </row>
    <row r="1017">
      <c r="A1017" s="9" t="n"/>
      <c r="B1017" s="9" t="n"/>
      <c r="C1017" s="9" t="n"/>
      <c r="D1017" s="9" t="n"/>
      <c r="E1017" s="9" t="n"/>
      <c r="F1017" s="11" t="n"/>
      <c r="G1017" s="9" t="n"/>
      <c r="H1017" s="9" t="n"/>
      <c r="I1017" s="9">
        <f>IF(COUNTA($A1017:$H1017)=0,"",IF($J1017="OTRO","NO","SI"))</f>
        <v/>
      </c>
      <c r="J1017" s="9">
        <f>IF(COUNTA($A1017:$H1017)=0,"",IFERROR(LOOKUP(2,1/(((LISTS!$H$2:$H$26&lt;&gt;"")*ISNUMBER(SEARCH(LISTS!$H$2:$H$26,$G1017)))+((LISTS!$I$2:$I$26&lt;&gt;"")*ISNUMBER(SEARCH(LISTS!$I$2:$I$26,$E1017)))),LISTS!$K$2:$K$26),"OTRO"))</f>
        <v/>
      </c>
      <c r="K1017" s="11">
        <f>IF($I1017&lt;&gt;"SI",0,IFERROR($F1017,0))</f>
        <v/>
      </c>
      <c r="L1017" s="9">
        <f>IF(COUNTA($A1017:$H1017)=0,"",IF($J1017="OTRO",IFERROR(LOOKUP(2,1/(((LISTS!$H$2:$H$26&lt;&gt;"")*ISNUMBER(SEARCH(LISTS!$H$2:$H$26,$G1017)))+((LISTS!$I$2:$I$26&lt;&gt;"")*ISNUMBER(SEARCH(LISTS!$I$2:$I$26,$E1017)))),LISTS!$L$2:$L$26),"Concepto DIAN no mapeado a casilla automatica"),IF(LEFT($J1017,4)="TOPE","Control automatico DIAN: "&amp;$J1017,"Casilla automatica: "&amp;$J1017)))</f>
        <v/>
      </c>
    </row>
    <row r="1018">
      <c r="A1018" s="9" t="n"/>
      <c r="B1018" s="9" t="n"/>
      <c r="C1018" s="9" t="n"/>
      <c r="D1018" s="9" t="n"/>
      <c r="E1018" s="9" t="n"/>
      <c r="F1018" s="11" t="n"/>
      <c r="G1018" s="9" t="n"/>
      <c r="H1018" s="9" t="n"/>
      <c r="I1018" s="9">
        <f>IF(COUNTA($A1018:$H1018)=0,"",IF($J1018="OTRO","NO","SI"))</f>
        <v/>
      </c>
      <c r="J1018" s="9">
        <f>IF(COUNTA($A1018:$H1018)=0,"",IFERROR(LOOKUP(2,1/(((LISTS!$H$2:$H$26&lt;&gt;"")*ISNUMBER(SEARCH(LISTS!$H$2:$H$26,$G1018)))+((LISTS!$I$2:$I$26&lt;&gt;"")*ISNUMBER(SEARCH(LISTS!$I$2:$I$26,$E1018)))),LISTS!$K$2:$K$26),"OTRO"))</f>
        <v/>
      </c>
      <c r="K1018" s="11">
        <f>IF($I1018&lt;&gt;"SI",0,IFERROR($F1018,0))</f>
        <v/>
      </c>
      <c r="L1018" s="9">
        <f>IF(COUNTA($A1018:$H1018)=0,"",IF($J1018="OTRO",IFERROR(LOOKUP(2,1/(((LISTS!$H$2:$H$26&lt;&gt;"")*ISNUMBER(SEARCH(LISTS!$H$2:$H$26,$G1018)))+((LISTS!$I$2:$I$26&lt;&gt;"")*ISNUMBER(SEARCH(LISTS!$I$2:$I$26,$E1018)))),LISTS!$L$2:$L$26),"Concepto DIAN no mapeado a casilla automatica"),IF(LEFT($J1018,4)="TOPE","Control automatico DIAN: "&amp;$J1018,"Casilla automatica: "&amp;$J1018)))</f>
        <v/>
      </c>
    </row>
    <row r="1019">
      <c r="A1019" s="9" t="n"/>
      <c r="B1019" s="9" t="n"/>
      <c r="C1019" s="9" t="n"/>
      <c r="D1019" s="9" t="n"/>
      <c r="E1019" s="9" t="n"/>
      <c r="F1019" s="11" t="n"/>
      <c r="G1019" s="9" t="n"/>
      <c r="H1019" s="9" t="n"/>
      <c r="I1019" s="9">
        <f>IF(COUNTA($A1019:$H1019)=0,"",IF($J1019="OTRO","NO","SI"))</f>
        <v/>
      </c>
      <c r="J1019" s="9">
        <f>IF(COUNTA($A1019:$H1019)=0,"",IFERROR(LOOKUP(2,1/(((LISTS!$H$2:$H$26&lt;&gt;"")*ISNUMBER(SEARCH(LISTS!$H$2:$H$26,$G1019)))+((LISTS!$I$2:$I$26&lt;&gt;"")*ISNUMBER(SEARCH(LISTS!$I$2:$I$26,$E1019)))),LISTS!$K$2:$K$26),"OTRO"))</f>
        <v/>
      </c>
      <c r="K1019" s="11">
        <f>IF($I1019&lt;&gt;"SI",0,IFERROR($F1019,0))</f>
        <v/>
      </c>
      <c r="L1019" s="9">
        <f>IF(COUNTA($A1019:$H1019)=0,"",IF($J1019="OTRO",IFERROR(LOOKUP(2,1/(((LISTS!$H$2:$H$26&lt;&gt;"")*ISNUMBER(SEARCH(LISTS!$H$2:$H$26,$G1019)))+((LISTS!$I$2:$I$26&lt;&gt;"")*ISNUMBER(SEARCH(LISTS!$I$2:$I$26,$E1019)))),LISTS!$L$2:$L$26),"Concepto DIAN no mapeado a casilla automatica"),IF(LEFT($J1019,4)="TOPE","Control automatico DIAN: "&amp;$J1019,"Casilla automatica: "&amp;$J1019)))</f>
        <v/>
      </c>
    </row>
    <row r="1020">
      <c r="A1020" s="9" t="n"/>
      <c r="B1020" s="9" t="n"/>
      <c r="C1020" s="9" t="n"/>
      <c r="D1020" s="9" t="n"/>
      <c r="E1020" s="9" t="n"/>
      <c r="F1020" s="11" t="n"/>
      <c r="G1020" s="9" t="n"/>
      <c r="H1020" s="9" t="n"/>
      <c r="I1020" s="9">
        <f>IF(COUNTA($A1020:$H1020)=0,"",IF($J1020="OTRO","NO","SI"))</f>
        <v/>
      </c>
      <c r="J1020" s="9">
        <f>IF(COUNTA($A1020:$H1020)=0,"",IFERROR(LOOKUP(2,1/(((LISTS!$H$2:$H$26&lt;&gt;"")*ISNUMBER(SEARCH(LISTS!$H$2:$H$26,$G1020)))+((LISTS!$I$2:$I$26&lt;&gt;"")*ISNUMBER(SEARCH(LISTS!$I$2:$I$26,$E1020)))),LISTS!$K$2:$K$26),"OTRO"))</f>
        <v/>
      </c>
      <c r="K1020" s="11">
        <f>IF($I1020&lt;&gt;"SI",0,IFERROR($F1020,0))</f>
        <v/>
      </c>
      <c r="L1020" s="9">
        <f>IF(COUNTA($A1020:$H1020)=0,"",IF($J1020="OTRO",IFERROR(LOOKUP(2,1/(((LISTS!$H$2:$H$26&lt;&gt;"")*ISNUMBER(SEARCH(LISTS!$H$2:$H$26,$G1020)))+((LISTS!$I$2:$I$26&lt;&gt;"")*ISNUMBER(SEARCH(LISTS!$I$2:$I$26,$E1020)))),LISTS!$L$2:$L$26),"Concepto DIAN no mapeado a casilla automatica"),IF(LEFT($J1020,4)="TOPE","Control automatico DIAN: "&amp;$J1020,"Casilla automatica: "&amp;$J1020)))</f>
        <v/>
      </c>
    </row>
    <row r="1021">
      <c r="A1021" s="9" t="n"/>
      <c r="B1021" s="9" t="n"/>
      <c r="C1021" s="9" t="n"/>
      <c r="D1021" s="9" t="n"/>
      <c r="E1021" s="9" t="n"/>
      <c r="F1021" s="11" t="n"/>
      <c r="G1021" s="9" t="n"/>
      <c r="H1021" s="9" t="n"/>
      <c r="I1021" s="9">
        <f>IF(COUNTA($A1021:$H1021)=0,"",IF($J1021="OTRO","NO","SI"))</f>
        <v/>
      </c>
      <c r="J1021" s="9">
        <f>IF(COUNTA($A1021:$H1021)=0,"",IFERROR(LOOKUP(2,1/(((LISTS!$H$2:$H$26&lt;&gt;"")*ISNUMBER(SEARCH(LISTS!$H$2:$H$26,$G1021)))+((LISTS!$I$2:$I$26&lt;&gt;"")*ISNUMBER(SEARCH(LISTS!$I$2:$I$26,$E1021)))),LISTS!$K$2:$K$26),"OTRO"))</f>
        <v/>
      </c>
      <c r="K1021" s="11">
        <f>IF($I1021&lt;&gt;"SI",0,IFERROR($F1021,0))</f>
        <v/>
      </c>
      <c r="L1021" s="9">
        <f>IF(COUNTA($A1021:$H1021)=0,"",IF($J1021="OTRO",IFERROR(LOOKUP(2,1/(((LISTS!$H$2:$H$26&lt;&gt;"")*ISNUMBER(SEARCH(LISTS!$H$2:$H$26,$G1021)))+((LISTS!$I$2:$I$26&lt;&gt;"")*ISNUMBER(SEARCH(LISTS!$I$2:$I$26,$E1021)))),LISTS!$L$2:$L$26),"Concepto DIAN no mapeado a casilla automatica"),IF(LEFT($J1021,4)="TOPE","Control automatico DIAN: "&amp;$J1021,"Casilla automatica: "&amp;$J1021)))</f>
        <v/>
      </c>
    </row>
    <row r="1022">
      <c r="A1022" s="9" t="n"/>
      <c r="B1022" s="9" t="n"/>
      <c r="C1022" s="9" t="n"/>
      <c r="D1022" s="9" t="n"/>
      <c r="E1022" s="9" t="n"/>
      <c r="F1022" s="11" t="n"/>
      <c r="G1022" s="9" t="n"/>
      <c r="H1022" s="9" t="n"/>
      <c r="I1022" s="9">
        <f>IF(COUNTA($A1022:$H1022)=0,"",IF($J1022="OTRO","NO","SI"))</f>
        <v/>
      </c>
      <c r="J1022" s="9">
        <f>IF(COUNTA($A1022:$H1022)=0,"",IFERROR(LOOKUP(2,1/(((LISTS!$H$2:$H$26&lt;&gt;"")*ISNUMBER(SEARCH(LISTS!$H$2:$H$26,$G1022)))+((LISTS!$I$2:$I$26&lt;&gt;"")*ISNUMBER(SEARCH(LISTS!$I$2:$I$26,$E1022)))),LISTS!$K$2:$K$26),"OTRO"))</f>
        <v/>
      </c>
      <c r="K1022" s="11">
        <f>IF($I1022&lt;&gt;"SI",0,IFERROR($F1022,0))</f>
        <v/>
      </c>
      <c r="L1022" s="9">
        <f>IF(COUNTA($A1022:$H1022)=0,"",IF($J1022="OTRO",IFERROR(LOOKUP(2,1/(((LISTS!$H$2:$H$26&lt;&gt;"")*ISNUMBER(SEARCH(LISTS!$H$2:$H$26,$G1022)))+((LISTS!$I$2:$I$26&lt;&gt;"")*ISNUMBER(SEARCH(LISTS!$I$2:$I$26,$E1022)))),LISTS!$L$2:$L$26),"Concepto DIAN no mapeado a casilla automatica"),IF(LEFT($J1022,4)="TOPE","Control automatico DIAN: "&amp;$J1022,"Casilla automatica: "&amp;$J1022)))</f>
        <v/>
      </c>
    </row>
    <row r="1023">
      <c r="A1023" s="9" t="n"/>
      <c r="B1023" s="9" t="n"/>
      <c r="C1023" s="9" t="n"/>
      <c r="D1023" s="9" t="n"/>
      <c r="E1023" s="9" t="n"/>
      <c r="F1023" s="11" t="n"/>
      <c r="G1023" s="9" t="n"/>
      <c r="H1023" s="9" t="n"/>
      <c r="I1023" s="9">
        <f>IF(COUNTA($A1023:$H1023)=0,"",IF($J1023="OTRO","NO","SI"))</f>
        <v/>
      </c>
      <c r="J1023" s="9">
        <f>IF(COUNTA($A1023:$H1023)=0,"",IFERROR(LOOKUP(2,1/(((LISTS!$H$2:$H$26&lt;&gt;"")*ISNUMBER(SEARCH(LISTS!$H$2:$H$26,$G1023)))+((LISTS!$I$2:$I$26&lt;&gt;"")*ISNUMBER(SEARCH(LISTS!$I$2:$I$26,$E1023)))),LISTS!$K$2:$K$26),"OTRO"))</f>
        <v/>
      </c>
      <c r="K1023" s="11">
        <f>IF($I1023&lt;&gt;"SI",0,IFERROR($F1023,0))</f>
        <v/>
      </c>
      <c r="L1023" s="9">
        <f>IF(COUNTA($A1023:$H1023)=0,"",IF($J1023="OTRO",IFERROR(LOOKUP(2,1/(((LISTS!$H$2:$H$26&lt;&gt;"")*ISNUMBER(SEARCH(LISTS!$H$2:$H$26,$G1023)))+((LISTS!$I$2:$I$26&lt;&gt;"")*ISNUMBER(SEARCH(LISTS!$I$2:$I$26,$E1023)))),LISTS!$L$2:$L$26),"Concepto DIAN no mapeado a casilla automatica"),IF(LEFT($J1023,4)="TOPE","Control automatico DIAN: "&amp;$J1023,"Casilla automatica: "&amp;$J1023)))</f>
        <v/>
      </c>
    </row>
    <row r="1024">
      <c r="A1024" s="9" t="n"/>
      <c r="B1024" s="9" t="n"/>
      <c r="C1024" s="9" t="n"/>
      <c r="D1024" s="9" t="n"/>
      <c r="E1024" s="9" t="n"/>
      <c r="F1024" s="11" t="n"/>
      <c r="G1024" s="9" t="n"/>
      <c r="H1024" s="9" t="n"/>
      <c r="I1024" s="9">
        <f>IF(COUNTA($A1024:$H1024)=0,"",IF($J1024="OTRO","NO","SI"))</f>
        <v/>
      </c>
      <c r="J1024" s="9">
        <f>IF(COUNTA($A1024:$H1024)=0,"",IFERROR(LOOKUP(2,1/(((LISTS!$H$2:$H$26&lt;&gt;"")*ISNUMBER(SEARCH(LISTS!$H$2:$H$26,$G1024)))+((LISTS!$I$2:$I$26&lt;&gt;"")*ISNUMBER(SEARCH(LISTS!$I$2:$I$26,$E1024)))),LISTS!$K$2:$K$26),"OTRO"))</f>
        <v/>
      </c>
      <c r="K1024" s="11">
        <f>IF($I1024&lt;&gt;"SI",0,IFERROR($F1024,0))</f>
        <v/>
      </c>
      <c r="L1024" s="9">
        <f>IF(COUNTA($A1024:$H1024)=0,"",IF($J1024="OTRO",IFERROR(LOOKUP(2,1/(((LISTS!$H$2:$H$26&lt;&gt;"")*ISNUMBER(SEARCH(LISTS!$H$2:$H$26,$G1024)))+((LISTS!$I$2:$I$26&lt;&gt;"")*ISNUMBER(SEARCH(LISTS!$I$2:$I$26,$E1024)))),LISTS!$L$2:$L$26),"Concepto DIAN no mapeado a casilla automatica"),IF(LEFT($J1024,4)="TOPE","Control automatico DIAN: "&amp;$J1024,"Casilla automatica: "&amp;$J1024)))</f>
        <v/>
      </c>
    </row>
    <row r="1025">
      <c r="A1025" s="9" t="n"/>
      <c r="B1025" s="9" t="n"/>
      <c r="C1025" s="9" t="n"/>
      <c r="D1025" s="9" t="n"/>
      <c r="E1025" s="9" t="n"/>
      <c r="F1025" s="11" t="n"/>
      <c r="G1025" s="9" t="n"/>
      <c r="H1025" s="9" t="n"/>
      <c r="I1025" s="9">
        <f>IF(COUNTA($A1025:$H1025)=0,"",IF($J1025="OTRO","NO","SI"))</f>
        <v/>
      </c>
      <c r="J1025" s="9">
        <f>IF(COUNTA($A1025:$H1025)=0,"",IFERROR(LOOKUP(2,1/(((LISTS!$H$2:$H$26&lt;&gt;"")*ISNUMBER(SEARCH(LISTS!$H$2:$H$26,$G1025)))+((LISTS!$I$2:$I$26&lt;&gt;"")*ISNUMBER(SEARCH(LISTS!$I$2:$I$26,$E1025)))),LISTS!$K$2:$K$26),"OTRO"))</f>
        <v/>
      </c>
      <c r="K1025" s="11">
        <f>IF($I1025&lt;&gt;"SI",0,IFERROR($F1025,0))</f>
        <v/>
      </c>
      <c r="L1025" s="9">
        <f>IF(COUNTA($A1025:$H1025)=0,"",IF($J1025="OTRO",IFERROR(LOOKUP(2,1/(((LISTS!$H$2:$H$26&lt;&gt;"")*ISNUMBER(SEARCH(LISTS!$H$2:$H$26,$G1025)))+((LISTS!$I$2:$I$26&lt;&gt;"")*ISNUMBER(SEARCH(LISTS!$I$2:$I$26,$E1025)))),LISTS!$L$2:$L$26),"Concepto DIAN no mapeado a casilla automatica"),IF(LEFT($J1025,4)="TOPE","Control automatico DIAN: "&amp;$J1025,"Casilla automatica: "&amp;$J1025)))</f>
        <v/>
      </c>
    </row>
    <row r="1026">
      <c r="A1026" s="9" t="n"/>
      <c r="B1026" s="9" t="n"/>
      <c r="C1026" s="9" t="n"/>
      <c r="D1026" s="9" t="n"/>
      <c r="E1026" s="9" t="n"/>
      <c r="F1026" s="11" t="n"/>
      <c r="G1026" s="9" t="n"/>
      <c r="H1026" s="9" t="n"/>
      <c r="I1026" s="9">
        <f>IF(COUNTA($A1026:$H1026)=0,"",IF($J1026="OTRO","NO","SI"))</f>
        <v/>
      </c>
      <c r="J1026" s="9">
        <f>IF(COUNTA($A1026:$H1026)=0,"",IFERROR(LOOKUP(2,1/(((LISTS!$H$2:$H$26&lt;&gt;"")*ISNUMBER(SEARCH(LISTS!$H$2:$H$26,$G1026)))+((LISTS!$I$2:$I$26&lt;&gt;"")*ISNUMBER(SEARCH(LISTS!$I$2:$I$26,$E1026)))),LISTS!$K$2:$K$26),"OTRO"))</f>
        <v/>
      </c>
      <c r="K1026" s="11">
        <f>IF($I1026&lt;&gt;"SI",0,IFERROR($F1026,0))</f>
        <v/>
      </c>
      <c r="L1026" s="9">
        <f>IF(COUNTA($A1026:$H1026)=0,"",IF($J1026="OTRO",IFERROR(LOOKUP(2,1/(((LISTS!$H$2:$H$26&lt;&gt;"")*ISNUMBER(SEARCH(LISTS!$H$2:$H$26,$G1026)))+((LISTS!$I$2:$I$26&lt;&gt;"")*ISNUMBER(SEARCH(LISTS!$I$2:$I$26,$E1026)))),LISTS!$L$2:$L$26),"Concepto DIAN no mapeado a casilla automatica"),IF(LEFT($J1026,4)="TOPE","Control automatico DIAN: "&amp;$J1026,"Casilla automatica: "&amp;$J1026)))</f>
        <v/>
      </c>
    </row>
    <row r="1027">
      <c r="A1027" s="9" t="n"/>
      <c r="B1027" s="9" t="n"/>
      <c r="C1027" s="9" t="n"/>
      <c r="D1027" s="9" t="n"/>
      <c r="E1027" s="9" t="n"/>
      <c r="F1027" s="11" t="n"/>
      <c r="G1027" s="9" t="n"/>
      <c r="H1027" s="9" t="n"/>
      <c r="I1027" s="9">
        <f>IF(COUNTA($A1027:$H1027)=0,"",IF($J1027="OTRO","NO","SI"))</f>
        <v/>
      </c>
      <c r="J1027" s="9">
        <f>IF(COUNTA($A1027:$H1027)=0,"",IFERROR(LOOKUP(2,1/(((LISTS!$H$2:$H$26&lt;&gt;"")*ISNUMBER(SEARCH(LISTS!$H$2:$H$26,$G1027)))+((LISTS!$I$2:$I$26&lt;&gt;"")*ISNUMBER(SEARCH(LISTS!$I$2:$I$26,$E1027)))),LISTS!$K$2:$K$26),"OTRO"))</f>
        <v/>
      </c>
      <c r="K1027" s="11">
        <f>IF($I1027&lt;&gt;"SI",0,IFERROR($F1027,0))</f>
        <v/>
      </c>
      <c r="L1027" s="9">
        <f>IF(COUNTA($A1027:$H1027)=0,"",IF($J1027="OTRO",IFERROR(LOOKUP(2,1/(((LISTS!$H$2:$H$26&lt;&gt;"")*ISNUMBER(SEARCH(LISTS!$H$2:$H$26,$G1027)))+((LISTS!$I$2:$I$26&lt;&gt;"")*ISNUMBER(SEARCH(LISTS!$I$2:$I$26,$E1027)))),LISTS!$L$2:$L$26),"Concepto DIAN no mapeado a casilla automatica"),IF(LEFT($J1027,4)="TOPE","Control automatico DIAN: "&amp;$J1027,"Casilla automatica: "&amp;$J1027)))</f>
        <v/>
      </c>
    </row>
    <row r="1028">
      <c r="A1028" s="9" t="n"/>
      <c r="B1028" s="9" t="n"/>
      <c r="C1028" s="9" t="n"/>
      <c r="D1028" s="9" t="n"/>
      <c r="E1028" s="9" t="n"/>
      <c r="F1028" s="11" t="n"/>
      <c r="G1028" s="9" t="n"/>
      <c r="H1028" s="9" t="n"/>
      <c r="I1028" s="9">
        <f>IF(COUNTA($A1028:$H1028)=0,"",IF($J1028="OTRO","NO","SI"))</f>
        <v/>
      </c>
      <c r="J1028" s="9">
        <f>IF(COUNTA($A1028:$H1028)=0,"",IFERROR(LOOKUP(2,1/(((LISTS!$H$2:$H$26&lt;&gt;"")*ISNUMBER(SEARCH(LISTS!$H$2:$H$26,$G1028)))+((LISTS!$I$2:$I$26&lt;&gt;"")*ISNUMBER(SEARCH(LISTS!$I$2:$I$26,$E1028)))),LISTS!$K$2:$K$26),"OTRO"))</f>
        <v/>
      </c>
      <c r="K1028" s="11">
        <f>IF($I1028&lt;&gt;"SI",0,IFERROR($F1028,0))</f>
        <v/>
      </c>
      <c r="L1028" s="9">
        <f>IF(COUNTA($A1028:$H1028)=0,"",IF($J1028="OTRO",IFERROR(LOOKUP(2,1/(((LISTS!$H$2:$H$26&lt;&gt;"")*ISNUMBER(SEARCH(LISTS!$H$2:$H$26,$G1028)))+((LISTS!$I$2:$I$26&lt;&gt;"")*ISNUMBER(SEARCH(LISTS!$I$2:$I$26,$E1028)))),LISTS!$L$2:$L$26),"Concepto DIAN no mapeado a casilla automatica"),IF(LEFT($J1028,4)="TOPE","Control automatico DIAN: "&amp;$J1028,"Casilla automatica: "&amp;$J1028)))</f>
        <v/>
      </c>
    </row>
    <row r="1029">
      <c r="A1029" s="9" t="n"/>
      <c r="B1029" s="9" t="n"/>
      <c r="C1029" s="9" t="n"/>
      <c r="D1029" s="9" t="n"/>
      <c r="E1029" s="9" t="n"/>
      <c r="F1029" s="11" t="n"/>
      <c r="G1029" s="9" t="n"/>
      <c r="H1029" s="9" t="n"/>
      <c r="I1029" s="9">
        <f>IF(COUNTA($A1029:$H1029)=0,"",IF($J1029="OTRO","NO","SI"))</f>
        <v/>
      </c>
      <c r="J1029" s="9">
        <f>IF(COUNTA($A1029:$H1029)=0,"",IFERROR(LOOKUP(2,1/(((LISTS!$H$2:$H$26&lt;&gt;"")*ISNUMBER(SEARCH(LISTS!$H$2:$H$26,$G1029)))+((LISTS!$I$2:$I$26&lt;&gt;"")*ISNUMBER(SEARCH(LISTS!$I$2:$I$26,$E1029)))),LISTS!$K$2:$K$26),"OTRO"))</f>
        <v/>
      </c>
      <c r="K1029" s="11">
        <f>IF($I1029&lt;&gt;"SI",0,IFERROR($F1029,0))</f>
        <v/>
      </c>
      <c r="L1029" s="9">
        <f>IF(COUNTA($A1029:$H1029)=0,"",IF($J1029="OTRO",IFERROR(LOOKUP(2,1/(((LISTS!$H$2:$H$26&lt;&gt;"")*ISNUMBER(SEARCH(LISTS!$H$2:$H$26,$G1029)))+((LISTS!$I$2:$I$26&lt;&gt;"")*ISNUMBER(SEARCH(LISTS!$I$2:$I$26,$E1029)))),LISTS!$L$2:$L$26),"Concepto DIAN no mapeado a casilla automatica"),IF(LEFT($J1029,4)="TOPE","Control automatico DIAN: "&amp;$J1029,"Casilla automatica: "&amp;$J1029)))</f>
        <v/>
      </c>
    </row>
    <row r="1030">
      <c r="A1030" s="9" t="n"/>
      <c r="B1030" s="9" t="n"/>
      <c r="C1030" s="9" t="n"/>
      <c r="D1030" s="9" t="n"/>
      <c r="E1030" s="9" t="n"/>
      <c r="F1030" s="11" t="n"/>
      <c r="G1030" s="9" t="n"/>
      <c r="H1030" s="9" t="n"/>
      <c r="I1030" s="9">
        <f>IF(COUNTA($A1030:$H1030)=0,"",IF($J1030="OTRO","NO","SI"))</f>
        <v/>
      </c>
      <c r="J1030" s="9">
        <f>IF(COUNTA($A1030:$H1030)=0,"",IFERROR(LOOKUP(2,1/(((LISTS!$H$2:$H$26&lt;&gt;"")*ISNUMBER(SEARCH(LISTS!$H$2:$H$26,$G1030)))+((LISTS!$I$2:$I$26&lt;&gt;"")*ISNUMBER(SEARCH(LISTS!$I$2:$I$26,$E1030)))),LISTS!$K$2:$K$26),"OTRO"))</f>
        <v/>
      </c>
      <c r="K1030" s="11">
        <f>IF($I1030&lt;&gt;"SI",0,IFERROR($F1030,0))</f>
        <v/>
      </c>
      <c r="L1030" s="9">
        <f>IF(COUNTA($A1030:$H1030)=0,"",IF($J1030="OTRO",IFERROR(LOOKUP(2,1/(((LISTS!$H$2:$H$26&lt;&gt;"")*ISNUMBER(SEARCH(LISTS!$H$2:$H$26,$G1030)))+((LISTS!$I$2:$I$26&lt;&gt;"")*ISNUMBER(SEARCH(LISTS!$I$2:$I$26,$E1030)))),LISTS!$L$2:$L$26),"Concepto DIAN no mapeado a casilla automatica"),IF(LEFT($J1030,4)="TOPE","Control automatico DIAN: "&amp;$J1030,"Casilla automatica: "&amp;$J1030)))</f>
        <v/>
      </c>
    </row>
    <row r="1031">
      <c r="A1031" s="9" t="n"/>
      <c r="B1031" s="9" t="n"/>
      <c r="C1031" s="9" t="n"/>
      <c r="D1031" s="9" t="n"/>
      <c r="E1031" s="9" t="n"/>
      <c r="F1031" s="11" t="n"/>
      <c r="G1031" s="9" t="n"/>
      <c r="H1031" s="9" t="n"/>
      <c r="I1031" s="9">
        <f>IF(COUNTA($A1031:$H1031)=0,"",IF($J1031="OTRO","NO","SI"))</f>
        <v/>
      </c>
      <c r="J1031" s="9">
        <f>IF(COUNTA($A1031:$H1031)=0,"",IFERROR(LOOKUP(2,1/(((LISTS!$H$2:$H$26&lt;&gt;"")*ISNUMBER(SEARCH(LISTS!$H$2:$H$26,$G1031)))+((LISTS!$I$2:$I$26&lt;&gt;"")*ISNUMBER(SEARCH(LISTS!$I$2:$I$26,$E1031)))),LISTS!$K$2:$K$26),"OTRO"))</f>
        <v/>
      </c>
      <c r="K1031" s="11">
        <f>IF($I1031&lt;&gt;"SI",0,IFERROR($F1031,0))</f>
        <v/>
      </c>
      <c r="L1031" s="9">
        <f>IF(COUNTA($A1031:$H1031)=0,"",IF($J1031="OTRO",IFERROR(LOOKUP(2,1/(((LISTS!$H$2:$H$26&lt;&gt;"")*ISNUMBER(SEARCH(LISTS!$H$2:$H$26,$G1031)))+((LISTS!$I$2:$I$26&lt;&gt;"")*ISNUMBER(SEARCH(LISTS!$I$2:$I$26,$E1031)))),LISTS!$L$2:$L$26),"Concepto DIAN no mapeado a casilla automatica"),IF(LEFT($J1031,4)="TOPE","Control automatico DIAN: "&amp;$J1031,"Casilla automatica: "&amp;$J1031)))</f>
        <v/>
      </c>
    </row>
    <row r="1032">
      <c r="A1032" s="9" t="n"/>
      <c r="B1032" s="9" t="n"/>
      <c r="C1032" s="9" t="n"/>
      <c r="D1032" s="9" t="n"/>
      <c r="E1032" s="9" t="n"/>
      <c r="F1032" s="11" t="n"/>
      <c r="G1032" s="9" t="n"/>
      <c r="H1032" s="9" t="n"/>
      <c r="I1032" s="9">
        <f>IF(COUNTA($A1032:$H1032)=0,"",IF($J1032="OTRO","NO","SI"))</f>
        <v/>
      </c>
      <c r="J1032" s="9">
        <f>IF(COUNTA($A1032:$H1032)=0,"",IFERROR(LOOKUP(2,1/(((LISTS!$H$2:$H$26&lt;&gt;"")*ISNUMBER(SEARCH(LISTS!$H$2:$H$26,$G1032)))+((LISTS!$I$2:$I$26&lt;&gt;"")*ISNUMBER(SEARCH(LISTS!$I$2:$I$26,$E1032)))),LISTS!$K$2:$K$26),"OTRO"))</f>
        <v/>
      </c>
      <c r="K1032" s="11">
        <f>IF($I1032&lt;&gt;"SI",0,IFERROR($F1032,0))</f>
        <v/>
      </c>
      <c r="L1032" s="9">
        <f>IF(COUNTA($A1032:$H1032)=0,"",IF($J1032="OTRO",IFERROR(LOOKUP(2,1/(((LISTS!$H$2:$H$26&lt;&gt;"")*ISNUMBER(SEARCH(LISTS!$H$2:$H$26,$G1032)))+((LISTS!$I$2:$I$26&lt;&gt;"")*ISNUMBER(SEARCH(LISTS!$I$2:$I$26,$E1032)))),LISTS!$L$2:$L$26),"Concepto DIAN no mapeado a casilla automatica"),IF(LEFT($J1032,4)="TOPE","Control automatico DIAN: "&amp;$J1032,"Casilla automatica: "&amp;$J1032)))</f>
        <v/>
      </c>
    </row>
    <row r="1033">
      <c r="A1033" s="9" t="n"/>
      <c r="B1033" s="9" t="n"/>
      <c r="C1033" s="9" t="n"/>
      <c r="D1033" s="9" t="n"/>
      <c r="E1033" s="9" t="n"/>
      <c r="F1033" s="11" t="n"/>
      <c r="G1033" s="9" t="n"/>
      <c r="H1033" s="9" t="n"/>
      <c r="I1033" s="9">
        <f>IF(COUNTA($A1033:$H1033)=0,"",IF($J1033="OTRO","NO","SI"))</f>
        <v/>
      </c>
      <c r="J1033" s="9">
        <f>IF(COUNTA($A1033:$H1033)=0,"",IFERROR(LOOKUP(2,1/(((LISTS!$H$2:$H$26&lt;&gt;"")*ISNUMBER(SEARCH(LISTS!$H$2:$H$26,$G1033)))+((LISTS!$I$2:$I$26&lt;&gt;"")*ISNUMBER(SEARCH(LISTS!$I$2:$I$26,$E1033)))),LISTS!$K$2:$K$26),"OTRO"))</f>
        <v/>
      </c>
      <c r="K1033" s="11">
        <f>IF($I1033&lt;&gt;"SI",0,IFERROR($F1033,0))</f>
        <v/>
      </c>
      <c r="L1033" s="9">
        <f>IF(COUNTA($A1033:$H1033)=0,"",IF($J1033="OTRO",IFERROR(LOOKUP(2,1/(((LISTS!$H$2:$H$26&lt;&gt;"")*ISNUMBER(SEARCH(LISTS!$H$2:$H$26,$G1033)))+((LISTS!$I$2:$I$26&lt;&gt;"")*ISNUMBER(SEARCH(LISTS!$I$2:$I$26,$E1033)))),LISTS!$L$2:$L$26),"Concepto DIAN no mapeado a casilla automatica"),IF(LEFT($J1033,4)="TOPE","Control automatico DIAN: "&amp;$J1033,"Casilla automatica: "&amp;$J1033)))</f>
        <v/>
      </c>
    </row>
    <row r="1034">
      <c r="A1034" s="9" t="n"/>
      <c r="B1034" s="9" t="n"/>
      <c r="C1034" s="9" t="n"/>
      <c r="D1034" s="9" t="n"/>
      <c r="E1034" s="9" t="n"/>
      <c r="F1034" s="11" t="n"/>
      <c r="G1034" s="9" t="n"/>
      <c r="H1034" s="9" t="n"/>
      <c r="I1034" s="9">
        <f>IF(COUNTA($A1034:$H1034)=0,"",IF($J1034="OTRO","NO","SI"))</f>
        <v/>
      </c>
      <c r="J1034" s="9">
        <f>IF(COUNTA($A1034:$H1034)=0,"",IFERROR(LOOKUP(2,1/(((LISTS!$H$2:$H$26&lt;&gt;"")*ISNUMBER(SEARCH(LISTS!$H$2:$H$26,$G1034)))+((LISTS!$I$2:$I$26&lt;&gt;"")*ISNUMBER(SEARCH(LISTS!$I$2:$I$26,$E1034)))),LISTS!$K$2:$K$26),"OTRO"))</f>
        <v/>
      </c>
      <c r="K1034" s="11">
        <f>IF($I1034&lt;&gt;"SI",0,IFERROR($F1034,0))</f>
        <v/>
      </c>
      <c r="L1034" s="9">
        <f>IF(COUNTA($A1034:$H1034)=0,"",IF($J1034="OTRO",IFERROR(LOOKUP(2,1/(((LISTS!$H$2:$H$26&lt;&gt;"")*ISNUMBER(SEARCH(LISTS!$H$2:$H$26,$G1034)))+((LISTS!$I$2:$I$26&lt;&gt;"")*ISNUMBER(SEARCH(LISTS!$I$2:$I$26,$E1034)))),LISTS!$L$2:$L$26),"Concepto DIAN no mapeado a casilla automatica"),IF(LEFT($J1034,4)="TOPE","Control automatico DIAN: "&amp;$J1034,"Casilla automatica: "&amp;$J1034)))</f>
        <v/>
      </c>
    </row>
    <row r="1035">
      <c r="A1035" s="9" t="n"/>
      <c r="B1035" s="9" t="n"/>
      <c r="C1035" s="9" t="n"/>
      <c r="D1035" s="9" t="n"/>
      <c r="E1035" s="9" t="n"/>
      <c r="F1035" s="11" t="n"/>
      <c r="G1035" s="9" t="n"/>
      <c r="H1035" s="9" t="n"/>
      <c r="I1035" s="9">
        <f>IF(COUNTA($A1035:$H1035)=0,"",IF($J1035="OTRO","NO","SI"))</f>
        <v/>
      </c>
      <c r="J1035" s="9">
        <f>IF(COUNTA($A1035:$H1035)=0,"",IFERROR(LOOKUP(2,1/(((LISTS!$H$2:$H$26&lt;&gt;"")*ISNUMBER(SEARCH(LISTS!$H$2:$H$26,$G1035)))+((LISTS!$I$2:$I$26&lt;&gt;"")*ISNUMBER(SEARCH(LISTS!$I$2:$I$26,$E1035)))),LISTS!$K$2:$K$26),"OTRO"))</f>
        <v/>
      </c>
      <c r="K1035" s="11">
        <f>IF($I1035&lt;&gt;"SI",0,IFERROR($F1035,0))</f>
        <v/>
      </c>
      <c r="L1035" s="9">
        <f>IF(COUNTA($A1035:$H1035)=0,"",IF($J1035="OTRO",IFERROR(LOOKUP(2,1/(((LISTS!$H$2:$H$26&lt;&gt;"")*ISNUMBER(SEARCH(LISTS!$H$2:$H$26,$G1035)))+((LISTS!$I$2:$I$26&lt;&gt;"")*ISNUMBER(SEARCH(LISTS!$I$2:$I$26,$E1035)))),LISTS!$L$2:$L$26),"Concepto DIAN no mapeado a casilla automatica"),IF(LEFT($J1035,4)="TOPE","Control automatico DIAN: "&amp;$J1035,"Casilla automatica: "&amp;$J1035)))</f>
        <v/>
      </c>
    </row>
    <row r="1036">
      <c r="A1036" s="9" t="n"/>
      <c r="B1036" s="9" t="n"/>
      <c r="C1036" s="9" t="n"/>
      <c r="D1036" s="9" t="n"/>
      <c r="E1036" s="9" t="n"/>
      <c r="F1036" s="11" t="n"/>
      <c r="G1036" s="9" t="n"/>
      <c r="H1036" s="9" t="n"/>
      <c r="I1036" s="9">
        <f>IF(COUNTA($A1036:$H1036)=0,"",IF($J1036="OTRO","NO","SI"))</f>
        <v/>
      </c>
      <c r="J1036" s="9">
        <f>IF(COUNTA($A1036:$H1036)=0,"",IFERROR(LOOKUP(2,1/(((LISTS!$H$2:$H$26&lt;&gt;"")*ISNUMBER(SEARCH(LISTS!$H$2:$H$26,$G1036)))+((LISTS!$I$2:$I$26&lt;&gt;"")*ISNUMBER(SEARCH(LISTS!$I$2:$I$26,$E1036)))),LISTS!$K$2:$K$26),"OTRO"))</f>
        <v/>
      </c>
      <c r="K1036" s="11">
        <f>IF($I1036&lt;&gt;"SI",0,IFERROR($F1036,0))</f>
        <v/>
      </c>
      <c r="L1036" s="9">
        <f>IF(COUNTA($A1036:$H1036)=0,"",IF($J1036="OTRO",IFERROR(LOOKUP(2,1/(((LISTS!$H$2:$H$26&lt;&gt;"")*ISNUMBER(SEARCH(LISTS!$H$2:$H$26,$G1036)))+((LISTS!$I$2:$I$26&lt;&gt;"")*ISNUMBER(SEARCH(LISTS!$I$2:$I$26,$E1036)))),LISTS!$L$2:$L$26),"Concepto DIAN no mapeado a casilla automatica"),IF(LEFT($J1036,4)="TOPE","Control automatico DIAN: "&amp;$J1036,"Casilla automatica: "&amp;$J1036)))</f>
        <v/>
      </c>
    </row>
    <row r="1037">
      <c r="A1037" s="9" t="n"/>
      <c r="B1037" s="9" t="n"/>
      <c r="C1037" s="9" t="n"/>
      <c r="D1037" s="9" t="n"/>
      <c r="E1037" s="9" t="n"/>
      <c r="F1037" s="11" t="n"/>
      <c r="G1037" s="9" t="n"/>
      <c r="H1037" s="9" t="n"/>
      <c r="I1037" s="9">
        <f>IF(COUNTA($A1037:$H1037)=0,"",IF($J1037="OTRO","NO","SI"))</f>
        <v/>
      </c>
      <c r="J1037" s="9">
        <f>IF(COUNTA($A1037:$H1037)=0,"",IFERROR(LOOKUP(2,1/(((LISTS!$H$2:$H$26&lt;&gt;"")*ISNUMBER(SEARCH(LISTS!$H$2:$H$26,$G1037)))+((LISTS!$I$2:$I$26&lt;&gt;"")*ISNUMBER(SEARCH(LISTS!$I$2:$I$26,$E1037)))),LISTS!$K$2:$K$26),"OTRO"))</f>
        <v/>
      </c>
      <c r="K1037" s="11">
        <f>IF($I1037&lt;&gt;"SI",0,IFERROR($F1037,0))</f>
        <v/>
      </c>
      <c r="L1037" s="9">
        <f>IF(COUNTA($A1037:$H1037)=0,"",IF($J1037="OTRO",IFERROR(LOOKUP(2,1/(((LISTS!$H$2:$H$26&lt;&gt;"")*ISNUMBER(SEARCH(LISTS!$H$2:$H$26,$G1037)))+((LISTS!$I$2:$I$26&lt;&gt;"")*ISNUMBER(SEARCH(LISTS!$I$2:$I$26,$E1037)))),LISTS!$L$2:$L$26),"Concepto DIAN no mapeado a casilla automatica"),IF(LEFT($J1037,4)="TOPE","Control automatico DIAN: "&amp;$J1037,"Casilla automatica: "&amp;$J1037)))</f>
        <v/>
      </c>
    </row>
    <row r="1038">
      <c r="A1038" s="9" t="n"/>
      <c r="B1038" s="9" t="n"/>
      <c r="C1038" s="9" t="n"/>
      <c r="D1038" s="9" t="n"/>
      <c r="E1038" s="9" t="n"/>
      <c r="F1038" s="11" t="n"/>
      <c r="G1038" s="9" t="n"/>
      <c r="H1038" s="9" t="n"/>
      <c r="I1038" s="9">
        <f>IF(COUNTA($A1038:$H1038)=0,"",IF($J1038="OTRO","NO","SI"))</f>
        <v/>
      </c>
      <c r="J1038" s="9">
        <f>IF(COUNTA($A1038:$H1038)=0,"",IFERROR(LOOKUP(2,1/(((LISTS!$H$2:$H$26&lt;&gt;"")*ISNUMBER(SEARCH(LISTS!$H$2:$H$26,$G1038)))+((LISTS!$I$2:$I$26&lt;&gt;"")*ISNUMBER(SEARCH(LISTS!$I$2:$I$26,$E1038)))),LISTS!$K$2:$K$26),"OTRO"))</f>
        <v/>
      </c>
      <c r="K1038" s="11">
        <f>IF($I1038&lt;&gt;"SI",0,IFERROR($F1038,0))</f>
        <v/>
      </c>
      <c r="L1038" s="9">
        <f>IF(COUNTA($A1038:$H1038)=0,"",IF($J1038="OTRO",IFERROR(LOOKUP(2,1/(((LISTS!$H$2:$H$26&lt;&gt;"")*ISNUMBER(SEARCH(LISTS!$H$2:$H$26,$G1038)))+((LISTS!$I$2:$I$26&lt;&gt;"")*ISNUMBER(SEARCH(LISTS!$I$2:$I$26,$E1038)))),LISTS!$L$2:$L$26),"Concepto DIAN no mapeado a casilla automatica"),IF(LEFT($J1038,4)="TOPE","Control automatico DIAN: "&amp;$J1038,"Casilla automatica: "&amp;$J1038)))</f>
        <v/>
      </c>
    </row>
    <row r="1039">
      <c r="A1039" s="9" t="n"/>
      <c r="B1039" s="9" t="n"/>
      <c r="C1039" s="9" t="n"/>
      <c r="D1039" s="9" t="n"/>
      <c r="E1039" s="9" t="n"/>
      <c r="F1039" s="11" t="n"/>
      <c r="G1039" s="9" t="n"/>
      <c r="H1039" s="9" t="n"/>
      <c r="I1039" s="9">
        <f>IF(COUNTA($A1039:$H1039)=0,"",IF($J1039="OTRO","NO","SI"))</f>
        <v/>
      </c>
      <c r="J1039" s="9">
        <f>IF(COUNTA($A1039:$H1039)=0,"",IFERROR(LOOKUP(2,1/(((LISTS!$H$2:$H$26&lt;&gt;"")*ISNUMBER(SEARCH(LISTS!$H$2:$H$26,$G1039)))+((LISTS!$I$2:$I$26&lt;&gt;"")*ISNUMBER(SEARCH(LISTS!$I$2:$I$26,$E1039)))),LISTS!$K$2:$K$26),"OTRO"))</f>
        <v/>
      </c>
      <c r="K1039" s="11">
        <f>IF($I1039&lt;&gt;"SI",0,IFERROR($F1039,0))</f>
        <v/>
      </c>
      <c r="L1039" s="9">
        <f>IF(COUNTA($A1039:$H1039)=0,"",IF($J1039="OTRO",IFERROR(LOOKUP(2,1/(((LISTS!$H$2:$H$26&lt;&gt;"")*ISNUMBER(SEARCH(LISTS!$H$2:$H$26,$G1039)))+((LISTS!$I$2:$I$26&lt;&gt;"")*ISNUMBER(SEARCH(LISTS!$I$2:$I$26,$E1039)))),LISTS!$L$2:$L$26),"Concepto DIAN no mapeado a casilla automatica"),IF(LEFT($J1039,4)="TOPE","Control automatico DIAN: "&amp;$J1039,"Casilla automatica: "&amp;$J1039)))</f>
        <v/>
      </c>
    </row>
    <row r="1040">
      <c r="A1040" s="9" t="n"/>
      <c r="B1040" s="9" t="n"/>
      <c r="C1040" s="9" t="n"/>
      <c r="D1040" s="9" t="n"/>
      <c r="E1040" s="9" t="n"/>
      <c r="F1040" s="11" t="n"/>
      <c r="G1040" s="9" t="n"/>
      <c r="H1040" s="9" t="n"/>
      <c r="I1040" s="9">
        <f>IF(COUNTA($A1040:$H1040)=0,"",IF($J1040="OTRO","NO","SI"))</f>
        <v/>
      </c>
      <c r="J1040" s="9">
        <f>IF(COUNTA($A1040:$H1040)=0,"",IFERROR(LOOKUP(2,1/(((LISTS!$H$2:$H$26&lt;&gt;"")*ISNUMBER(SEARCH(LISTS!$H$2:$H$26,$G1040)))+((LISTS!$I$2:$I$26&lt;&gt;"")*ISNUMBER(SEARCH(LISTS!$I$2:$I$26,$E1040)))),LISTS!$K$2:$K$26),"OTRO"))</f>
        <v/>
      </c>
      <c r="K1040" s="11">
        <f>IF($I1040&lt;&gt;"SI",0,IFERROR($F1040,0))</f>
        <v/>
      </c>
      <c r="L1040" s="9">
        <f>IF(COUNTA($A1040:$H1040)=0,"",IF($J1040="OTRO",IFERROR(LOOKUP(2,1/(((LISTS!$H$2:$H$26&lt;&gt;"")*ISNUMBER(SEARCH(LISTS!$H$2:$H$26,$G1040)))+((LISTS!$I$2:$I$26&lt;&gt;"")*ISNUMBER(SEARCH(LISTS!$I$2:$I$26,$E1040)))),LISTS!$L$2:$L$26),"Concepto DIAN no mapeado a casilla automatica"),IF(LEFT($J1040,4)="TOPE","Control automatico DIAN: "&amp;$J1040,"Casilla automatica: "&amp;$J1040)))</f>
        <v/>
      </c>
    </row>
    <row r="1041">
      <c r="A1041" s="9" t="n"/>
      <c r="B1041" s="9" t="n"/>
      <c r="C1041" s="9" t="n"/>
      <c r="D1041" s="9" t="n"/>
      <c r="E1041" s="9" t="n"/>
      <c r="F1041" s="11" t="n"/>
      <c r="G1041" s="9" t="n"/>
      <c r="H1041" s="9" t="n"/>
      <c r="I1041" s="9">
        <f>IF(COUNTA($A1041:$H1041)=0,"",IF($J1041="OTRO","NO","SI"))</f>
        <v/>
      </c>
      <c r="J1041" s="9">
        <f>IF(COUNTA($A1041:$H1041)=0,"",IFERROR(LOOKUP(2,1/(((LISTS!$H$2:$H$26&lt;&gt;"")*ISNUMBER(SEARCH(LISTS!$H$2:$H$26,$G1041)))+((LISTS!$I$2:$I$26&lt;&gt;"")*ISNUMBER(SEARCH(LISTS!$I$2:$I$26,$E1041)))),LISTS!$K$2:$K$26),"OTRO"))</f>
        <v/>
      </c>
      <c r="K1041" s="11">
        <f>IF($I1041&lt;&gt;"SI",0,IFERROR($F1041,0))</f>
        <v/>
      </c>
      <c r="L1041" s="9">
        <f>IF(COUNTA($A1041:$H1041)=0,"",IF($J1041="OTRO",IFERROR(LOOKUP(2,1/(((LISTS!$H$2:$H$26&lt;&gt;"")*ISNUMBER(SEARCH(LISTS!$H$2:$H$26,$G1041)))+((LISTS!$I$2:$I$26&lt;&gt;"")*ISNUMBER(SEARCH(LISTS!$I$2:$I$26,$E1041)))),LISTS!$L$2:$L$26),"Concepto DIAN no mapeado a casilla automatica"),IF(LEFT($J1041,4)="TOPE","Control automatico DIAN: "&amp;$J1041,"Casilla automatica: "&amp;$J1041)))</f>
        <v/>
      </c>
    </row>
    <row r="1042">
      <c r="A1042" s="9" t="n"/>
      <c r="B1042" s="9" t="n"/>
      <c r="C1042" s="9" t="n"/>
      <c r="D1042" s="9" t="n"/>
      <c r="E1042" s="9" t="n"/>
      <c r="F1042" s="11" t="n"/>
      <c r="G1042" s="9" t="n"/>
      <c r="H1042" s="9" t="n"/>
      <c r="I1042" s="9">
        <f>IF(COUNTA($A1042:$H1042)=0,"",IF($J1042="OTRO","NO","SI"))</f>
        <v/>
      </c>
      <c r="J1042" s="9">
        <f>IF(COUNTA($A1042:$H1042)=0,"",IFERROR(LOOKUP(2,1/(((LISTS!$H$2:$H$26&lt;&gt;"")*ISNUMBER(SEARCH(LISTS!$H$2:$H$26,$G1042)))+((LISTS!$I$2:$I$26&lt;&gt;"")*ISNUMBER(SEARCH(LISTS!$I$2:$I$26,$E1042)))),LISTS!$K$2:$K$26),"OTRO"))</f>
        <v/>
      </c>
      <c r="K1042" s="11">
        <f>IF($I1042&lt;&gt;"SI",0,IFERROR($F1042,0))</f>
        <v/>
      </c>
      <c r="L1042" s="9">
        <f>IF(COUNTA($A1042:$H1042)=0,"",IF($J1042="OTRO",IFERROR(LOOKUP(2,1/(((LISTS!$H$2:$H$26&lt;&gt;"")*ISNUMBER(SEARCH(LISTS!$H$2:$H$26,$G1042)))+((LISTS!$I$2:$I$26&lt;&gt;"")*ISNUMBER(SEARCH(LISTS!$I$2:$I$26,$E1042)))),LISTS!$L$2:$L$26),"Concepto DIAN no mapeado a casilla automatica"),IF(LEFT($J1042,4)="TOPE","Control automatico DIAN: "&amp;$J1042,"Casilla automatica: "&amp;$J1042)))</f>
        <v/>
      </c>
    </row>
    <row r="1043">
      <c r="A1043" s="9" t="n"/>
      <c r="B1043" s="9" t="n"/>
      <c r="C1043" s="9" t="n"/>
      <c r="D1043" s="9" t="n"/>
      <c r="E1043" s="9" t="n"/>
      <c r="F1043" s="11" t="n"/>
      <c r="G1043" s="9" t="n"/>
      <c r="H1043" s="9" t="n"/>
      <c r="I1043" s="9">
        <f>IF(COUNTA($A1043:$H1043)=0,"",IF($J1043="OTRO","NO","SI"))</f>
        <v/>
      </c>
      <c r="J1043" s="9">
        <f>IF(COUNTA($A1043:$H1043)=0,"",IFERROR(LOOKUP(2,1/(((LISTS!$H$2:$H$26&lt;&gt;"")*ISNUMBER(SEARCH(LISTS!$H$2:$H$26,$G1043)))+((LISTS!$I$2:$I$26&lt;&gt;"")*ISNUMBER(SEARCH(LISTS!$I$2:$I$26,$E1043)))),LISTS!$K$2:$K$26),"OTRO"))</f>
        <v/>
      </c>
      <c r="K1043" s="11">
        <f>IF($I1043&lt;&gt;"SI",0,IFERROR($F1043,0))</f>
        <v/>
      </c>
      <c r="L1043" s="9">
        <f>IF(COUNTA($A1043:$H1043)=0,"",IF($J1043="OTRO",IFERROR(LOOKUP(2,1/(((LISTS!$H$2:$H$26&lt;&gt;"")*ISNUMBER(SEARCH(LISTS!$H$2:$H$26,$G1043)))+((LISTS!$I$2:$I$26&lt;&gt;"")*ISNUMBER(SEARCH(LISTS!$I$2:$I$26,$E1043)))),LISTS!$L$2:$L$26),"Concepto DIAN no mapeado a casilla automatica"),IF(LEFT($J1043,4)="TOPE","Control automatico DIAN: "&amp;$J1043,"Casilla automatica: "&amp;$J1043)))</f>
        <v/>
      </c>
    </row>
    <row r="1044">
      <c r="A1044" s="9" t="n"/>
      <c r="B1044" s="9" t="n"/>
      <c r="C1044" s="9" t="n"/>
      <c r="D1044" s="9" t="n"/>
      <c r="E1044" s="9" t="n"/>
      <c r="F1044" s="11" t="n"/>
      <c r="G1044" s="9" t="n"/>
      <c r="H1044" s="9" t="n"/>
      <c r="I1044" s="9">
        <f>IF(COUNTA($A1044:$H1044)=0,"",IF($J1044="OTRO","NO","SI"))</f>
        <v/>
      </c>
      <c r="J1044" s="9">
        <f>IF(COUNTA($A1044:$H1044)=0,"",IFERROR(LOOKUP(2,1/(((LISTS!$H$2:$H$26&lt;&gt;"")*ISNUMBER(SEARCH(LISTS!$H$2:$H$26,$G1044)))+((LISTS!$I$2:$I$26&lt;&gt;"")*ISNUMBER(SEARCH(LISTS!$I$2:$I$26,$E1044)))),LISTS!$K$2:$K$26),"OTRO"))</f>
        <v/>
      </c>
      <c r="K1044" s="11">
        <f>IF($I1044&lt;&gt;"SI",0,IFERROR($F1044,0))</f>
        <v/>
      </c>
      <c r="L1044" s="9">
        <f>IF(COUNTA($A1044:$H1044)=0,"",IF($J1044="OTRO",IFERROR(LOOKUP(2,1/(((LISTS!$H$2:$H$26&lt;&gt;"")*ISNUMBER(SEARCH(LISTS!$H$2:$H$26,$G1044)))+((LISTS!$I$2:$I$26&lt;&gt;"")*ISNUMBER(SEARCH(LISTS!$I$2:$I$26,$E1044)))),LISTS!$L$2:$L$26),"Concepto DIAN no mapeado a casilla automatica"),IF(LEFT($J1044,4)="TOPE","Control automatico DIAN: "&amp;$J1044,"Casilla automatica: "&amp;$J1044)))</f>
        <v/>
      </c>
    </row>
    <row r="1045">
      <c r="A1045" s="9" t="n"/>
      <c r="B1045" s="9" t="n"/>
      <c r="C1045" s="9" t="n"/>
      <c r="D1045" s="9" t="n"/>
      <c r="E1045" s="9" t="n"/>
      <c r="F1045" s="11" t="n"/>
      <c r="G1045" s="9" t="n"/>
      <c r="H1045" s="9" t="n"/>
      <c r="I1045" s="9">
        <f>IF(COUNTA($A1045:$H1045)=0,"",IF($J1045="OTRO","NO","SI"))</f>
        <v/>
      </c>
      <c r="J1045" s="9">
        <f>IF(COUNTA($A1045:$H1045)=0,"",IFERROR(LOOKUP(2,1/(((LISTS!$H$2:$H$26&lt;&gt;"")*ISNUMBER(SEARCH(LISTS!$H$2:$H$26,$G1045)))+((LISTS!$I$2:$I$26&lt;&gt;"")*ISNUMBER(SEARCH(LISTS!$I$2:$I$26,$E1045)))),LISTS!$K$2:$K$26),"OTRO"))</f>
        <v/>
      </c>
      <c r="K1045" s="11">
        <f>IF($I1045&lt;&gt;"SI",0,IFERROR($F1045,0))</f>
        <v/>
      </c>
      <c r="L1045" s="9">
        <f>IF(COUNTA($A1045:$H1045)=0,"",IF($J1045="OTRO",IFERROR(LOOKUP(2,1/(((LISTS!$H$2:$H$26&lt;&gt;"")*ISNUMBER(SEARCH(LISTS!$H$2:$H$26,$G1045)))+((LISTS!$I$2:$I$26&lt;&gt;"")*ISNUMBER(SEARCH(LISTS!$I$2:$I$26,$E1045)))),LISTS!$L$2:$L$26),"Concepto DIAN no mapeado a casilla automatica"),IF(LEFT($J1045,4)="TOPE","Control automatico DIAN: "&amp;$J1045,"Casilla automatica: "&amp;$J1045)))</f>
        <v/>
      </c>
    </row>
    <row r="1046">
      <c r="A1046" s="9" t="n"/>
      <c r="B1046" s="9" t="n"/>
      <c r="C1046" s="9" t="n"/>
      <c r="D1046" s="9" t="n"/>
      <c r="E1046" s="9" t="n"/>
      <c r="F1046" s="11" t="n"/>
      <c r="G1046" s="9" t="n"/>
      <c r="H1046" s="9" t="n"/>
      <c r="I1046" s="9">
        <f>IF(COUNTA($A1046:$H1046)=0,"",IF($J1046="OTRO","NO","SI"))</f>
        <v/>
      </c>
      <c r="J1046" s="9">
        <f>IF(COUNTA($A1046:$H1046)=0,"",IFERROR(LOOKUP(2,1/(((LISTS!$H$2:$H$26&lt;&gt;"")*ISNUMBER(SEARCH(LISTS!$H$2:$H$26,$G1046)))+((LISTS!$I$2:$I$26&lt;&gt;"")*ISNUMBER(SEARCH(LISTS!$I$2:$I$26,$E1046)))),LISTS!$K$2:$K$26),"OTRO"))</f>
        <v/>
      </c>
      <c r="K1046" s="11">
        <f>IF($I1046&lt;&gt;"SI",0,IFERROR($F1046,0))</f>
        <v/>
      </c>
      <c r="L1046" s="9">
        <f>IF(COUNTA($A1046:$H1046)=0,"",IF($J1046="OTRO",IFERROR(LOOKUP(2,1/(((LISTS!$H$2:$H$26&lt;&gt;"")*ISNUMBER(SEARCH(LISTS!$H$2:$H$26,$G1046)))+((LISTS!$I$2:$I$26&lt;&gt;"")*ISNUMBER(SEARCH(LISTS!$I$2:$I$26,$E1046)))),LISTS!$L$2:$L$26),"Concepto DIAN no mapeado a casilla automatica"),IF(LEFT($J1046,4)="TOPE","Control automatico DIAN: "&amp;$J1046,"Casilla automatica: "&amp;$J1046)))</f>
        <v/>
      </c>
    </row>
    <row r="1047">
      <c r="A1047" s="9" t="n"/>
      <c r="B1047" s="9" t="n"/>
      <c r="C1047" s="9" t="n"/>
      <c r="D1047" s="9" t="n"/>
      <c r="E1047" s="9" t="n"/>
      <c r="F1047" s="11" t="n"/>
      <c r="G1047" s="9" t="n"/>
      <c r="H1047" s="9" t="n"/>
      <c r="I1047" s="9">
        <f>IF(COUNTA($A1047:$H1047)=0,"",IF($J1047="OTRO","NO","SI"))</f>
        <v/>
      </c>
      <c r="J1047" s="9">
        <f>IF(COUNTA($A1047:$H1047)=0,"",IFERROR(LOOKUP(2,1/(((LISTS!$H$2:$H$26&lt;&gt;"")*ISNUMBER(SEARCH(LISTS!$H$2:$H$26,$G1047)))+((LISTS!$I$2:$I$26&lt;&gt;"")*ISNUMBER(SEARCH(LISTS!$I$2:$I$26,$E1047)))),LISTS!$K$2:$K$26),"OTRO"))</f>
        <v/>
      </c>
      <c r="K1047" s="11">
        <f>IF($I1047&lt;&gt;"SI",0,IFERROR($F1047,0))</f>
        <v/>
      </c>
      <c r="L1047" s="9">
        <f>IF(COUNTA($A1047:$H1047)=0,"",IF($J1047="OTRO",IFERROR(LOOKUP(2,1/(((LISTS!$H$2:$H$26&lt;&gt;"")*ISNUMBER(SEARCH(LISTS!$H$2:$H$26,$G1047)))+((LISTS!$I$2:$I$26&lt;&gt;"")*ISNUMBER(SEARCH(LISTS!$I$2:$I$26,$E1047)))),LISTS!$L$2:$L$26),"Concepto DIAN no mapeado a casilla automatica"),IF(LEFT($J1047,4)="TOPE","Control automatico DIAN: "&amp;$J1047,"Casilla automatica: "&amp;$J1047)))</f>
        <v/>
      </c>
    </row>
    <row r="1048">
      <c r="A1048" s="9" t="n"/>
      <c r="B1048" s="9" t="n"/>
      <c r="C1048" s="9" t="n"/>
      <c r="D1048" s="9" t="n"/>
      <c r="E1048" s="9" t="n"/>
      <c r="F1048" s="11" t="n"/>
      <c r="G1048" s="9" t="n"/>
      <c r="H1048" s="9" t="n"/>
      <c r="I1048" s="9">
        <f>IF(COUNTA($A1048:$H1048)=0,"",IF($J1048="OTRO","NO","SI"))</f>
        <v/>
      </c>
      <c r="J1048" s="9">
        <f>IF(COUNTA($A1048:$H1048)=0,"",IFERROR(LOOKUP(2,1/(((LISTS!$H$2:$H$26&lt;&gt;"")*ISNUMBER(SEARCH(LISTS!$H$2:$H$26,$G1048)))+((LISTS!$I$2:$I$26&lt;&gt;"")*ISNUMBER(SEARCH(LISTS!$I$2:$I$26,$E1048)))),LISTS!$K$2:$K$26),"OTRO"))</f>
        <v/>
      </c>
      <c r="K1048" s="11">
        <f>IF($I1048&lt;&gt;"SI",0,IFERROR($F1048,0))</f>
        <v/>
      </c>
      <c r="L1048" s="9">
        <f>IF(COUNTA($A1048:$H1048)=0,"",IF($J1048="OTRO",IFERROR(LOOKUP(2,1/(((LISTS!$H$2:$H$26&lt;&gt;"")*ISNUMBER(SEARCH(LISTS!$H$2:$H$26,$G1048)))+((LISTS!$I$2:$I$26&lt;&gt;"")*ISNUMBER(SEARCH(LISTS!$I$2:$I$26,$E1048)))),LISTS!$L$2:$L$26),"Concepto DIAN no mapeado a casilla automatica"),IF(LEFT($J1048,4)="TOPE","Control automatico DIAN: "&amp;$J1048,"Casilla automatica: "&amp;$J1048)))</f>
        <v/>
      </c>
    </row>
    <row r="1049">
      <c r="A1049" s="9" t="n"/>
      <c r="B1049" s="9" t="n"/>
      <c r="C1049" s="9" t="n"/>
      <c r="D1049" s="9" t="n"/>
      <c r="E1049" s="9" t="n"/>
      <c r="F1049" s="11" t="n"/>
      <c r="G1049" s="9" t="n"/>
      <c r="H1049" s="9" t="n"/>
      <c r="I1049" s="9">
        <f>IF(COUNTA($A1049:$H1049)=0,"",IF($J1049="OTRO","NO","SI"))</f>
        <v/>
      </c>
      <c r="J1049" s="9">
        <f>IF(COUNTA($A1049:$H1049)=0,"",IFERROR(LOOKUP(2,1/(((LISTS!$H$2:$H$26&lt;&gt;"")*ISNUMBER(SEARCH(LISTS!$H$2:$H$26,$G1049)))+((LISTS!$I$2:$I$26&lt;&gt;"")*ISNUMBER(SEARCH(LISTS!$I$2:$I$26,$E1049)))),LISTS!$K$2:$K$26),"OTRO"))</f>
        <v/>
      </c>
      <c r="K1049" s="11">
        <f>IF($I1049&lt;&gt;"SI",0,IFERROR($F1049,0))</f>
        <v/>
      </c>
      <c r="L1049" s="9">
        <f>IF(COUNTA($A1049:$H1049)=0,"",IF($J1049="OTRO",IFERROR(LOOKUP(2,1/(((LISTS!$H$2:$H$26&lt;&gt;"")*ISNUMBER(SEARCH(LISTS!$H$2:$H$26,$G1049)))+((LISTS!$I$2:$I$26&lt;&gt;"")*ISNUMBER(SEARCH(LISTS!$I$2:$I$26,$E1049)))),LISTS!$L$2:$L$26),"Concepto DIAN no mapeado a casilla automatica"),IF(LEFT($J1049,4)="TOPE","Control automatico DIAN: "&amp;$J1049,"Casilla automatica: "&amp;$J1049)))</f>
        <v/>
      </c>
    </row>
    <row r="1050">
      <c r="A1050" s="9" t="n"/>
      <c r="B1050" s="9" t="n"/>
      <c r="C1050" s="9" t="n"/>
      <c r="D1050" s="9" t="n"/>
      <c r="E1050" s="9" t="n"/>
      <c r="F1050" s="11" t="n"/>
      <c r="G1050" s="9" t="n"/>
      <c r="H1050" s="9" t="n"/>
      <c r="I1050" s="9">
        <f>IF(COUNTA($A1050:$H1050)=0,"",IF($J1050="OTRO","NO","SI"))</f>
        <v/>
      </c>
      <c r="J1050" s="9">
        <f>IF(COUNTA($A1050:$H1050)=0,"",IFERROR(LOOKUP(2,1/(((LISTS!$H$2:$H$26&lt;&gt;"")*ISNUMBER(SEARCH(LISTS!$H$2:$H$26,$G1050)))+((LISTS!$I$2:$I$26&lt;&gt;"")*ISNUMBER(SEARCH(LISTS!$I$2:$I$26,$E1050)))),LISTS!$K$2:$K$26),"OTRO"))</f>
        <v/>
      </c>
      <c r="K1050" s="11">
        <f>IF($I1050&lt;&gt;"SI",0,IFERROR($F1050,0))</f>
        <v/>
      </c>
      <c r="L1050" s="9">
        <f>IF(COUNTA($A1050:$H1050)=0,"",IF($J1050="OTRO",IFERROR(LOOKUP(2,1/(((LISTS!$H$2:$H$26&lt;&gt;"")*ISNUMBER(SEARCH(LISTS!$H$2:$H$26,$G1050)))+((LISTS!$I$2:$I$26&lt;&gt;"")*ISNUMBER(SEARCH(LISTS!$I$2:$I$26,$E1050)))),LISTS!$L$2:$L$26),"Concepto DIAN no mapeado a casilla automatica"),IF(LEFT($J1050,4)="TOPE","Control automatico DIAN: "&amp;$J1050,"Casilla automatica: "&amp;$J1050)))</f>
        <v/>
      </c>
    </row>
    <row r="1051">
      <c r="A1051" s="9" t="n"/>
      <c r="B1051" s="9" t="n"/>
      <c r="C1051" s="9" t="n"/>
      <c r="D1051" s="9" t="n"/>
      <c r="E1051" s="9" t="n"/>
      <c r="F1051" s="11" t="n"/>
      <c r="G1051" s="9" t="n"/>
      <c r="H1051" s="9" t="n"/>
      <c r="I1051" s="9">
        <f>IF(COUNTA($A1051:$H1051)=0,"",IF($J1051="OTRO","NO","SI"))</f>
        <v/>
      </c>
      <c r="J1051" s="9">
        <f>IF(COUNTA($A1051:$H1051)=0,"",IFERROR(LOOKUP(2,1/(((LISTS!$H$2:$H$26&lt;&gt;"")*ISNUMBER(SEARCH(LISTS!$H$2:$H$26,$G1051)))+((LISTS!$I$2:$I$26&lt;&gt;"")*ISNUMBER(SEARCH(LISTS!$I$2:$I$26,$E1051)))),LISTS!$K$2:$K$26),"OTRO"))</f>
        <v/>
      </c>
      <c r="K1051" s="11">
        <f>IF($I1051&lt;&gt;"SI",0,IFERROR($F1051,0))</f>
        <v/>
      </c>
      <c r="L1051" s="9">
        <f>IF(COUNTA($A1051:$H1051)=0,"",IF($J1051="OTRO",IFERROR(LOOKUP(2,1/(((LISTS!$H$2:$H$26&lt;&gt;"")*ISNUMBER(SEARCH(LISTS!$H$2:$H$26,$G1051)))+((LISTS!$I$2:$I$26&lt;&gt;"")*ISNUMBER(SEARCH(LISTS!$I$2:$I$26,$E1051)))),LISTS!$L$2:$L$26),"Concepto DIAN no mapeado a casilla automatica"),IF(LEFT($J1051,4)="TOPE","Control automatico DIAN: "&amp;$J1051,"Casilla automatica: "&amp;$J1051)))</f>
        <v/>
      </c>
    </row>
    <row r="1052">
      <c r="A1052" s="9" t="n"/>
      <c r="B1052" s="9" t="n"/>
      <c r="C1052" s="9" t="n"/>
      <c r="D1052" s="9" t="n"/>
      <c r="E1052" s="9" t="n"/>
      <c r="F1052" s="11" t="n"/>
      <c r="G1052" s="9" t="n"/>
      <c r="H1052" s="9" t="n"/>
      <c r="I1052" s="9">
        <f>IF(COUNTA($A1052:$H1052)=0,"",IF($J1052="OTRO","NO","SI"))</f>
        <v/>
      </c>
      <c r="J1052" s="9">
        <f>IF(COUNTA($A1052:$H1052)=0,"",IFERROR(LOOKUP(2,1/(((LISTS!$H$2:$H$26&lt;&gt;"")*ISNUMBER(SEARCH(LISTS!$H$2:$H$26,$G1052)))+((LISTS!$I$2:$I$26&lt;&gt;"")*ISNUMBER(SEARCH(LISTS!$I$2:$I$26,$E1052)))),LISTS!$K$2:$K$26),"OTRO"))</f>
        <v/>
      </c>
      <c r="K1052" s="11">
        <f>IF($I1052&lt;&gt;"SI",0,IFERROR($F1052,0))</f>
        <v/>
      </c>
      <c r="L1052" s="9">
        <f>IF(COUNTA($A1052:$H1052)=0,"",IF($J1052="OTRO",IFERROR(LOOKUP(2,1/(((LISTS!$H$2:$H$26&lt;&gt;"")*ISNUMBER(SEARCH(LISTS!$H$2:$H$26,$G1052)))+((LISTS!$I$2:$I$26&lt;&gt;"")*ISNUMBER(SEARCH(LISTS!$I$2:$I$26,$E1052)))),LISTS!$L$2:$L$26),"Concepto DIAN no mapeado a casilla automatica"),IF(LEFT($J1052,4)="TOPE","Control automatico DIAN: "&amp;$J1052,"Casilla automatica: "&amp;$J1052)))</f>
        <v/>
      </c>
    </row>
    <row r="1053">
      <c r="A1053" s="9" t="n"/>
      <c r="B1053" s="9" t="n"/>
      <c r="C1053" s="9" t="n"/>
      <c r="D1053" s="9" t="n"/>
      <c r="E1053" s="9" t="n"/>
      <c r="F1053" s="11" t="n"/>
      <c r="G1053" s="9" t="n"/>
      <c r="H1053" s="9" t="n"/>
      <c r="I1053" s="9">
        <f>IF(COUNTA($A1053:$H1053)=0,"",IF($J1053="OTRO","NO","SI"))</f>
        <v/>
      </c>
      <c r="J1053" s="9">
        <f>IF(COUNTA($A1053:$H1053)=0,"",IFERROR(LOOKUP(2,1/(((LISTS!$H$2:$H$26&lt;&gt;"")*ISNUMBER(SEARCH(LISTS!$H$2:$H$26,$G1053)))+((LISTS!$I$2:$I$26&lt;&gt;"")*ISNUMBER(SEARCH(LISTS!$I$2:$I$26,$E1053)))),LISTS!$K$2:$K$26),"OTRO"))</f>
        <v/>
      </c>
      <c r="K1053" s="11">
        <f>IF($I1053&lt;&gt;"SI",0,IFERROR($F1053,0))</f>
        <v/>
      </c>
      <c r="L1053" s="9">
        <f>IF(COUNTA($A1053:$H1053)=0,"",IF($J1053="OTRO",IFERROR(LOOKUP(2,1/(((LISTS!$H$2:$H$26&lt;&gt;"")*ISNUMBER(SEARCH(LISTS!$H$2:$H$26,$G1053)))+((LISTS!$I$2:$I$26&lt;&gt;"")*ISNUMBER(SEARCH(LISTS!$I$2:$I$26,$E1053)))),LISTS!$L$2:$L$26),"Concepto DIAN no mapeado a casilla automatica"),IF(LEFT($J1053,4)="TOPE","Control automatico DIAN: "&amp;$J1053,"Casilla automatica: "&amp;$J1053)))</f>
        <v/>
      </c>
    </row>
    <row r="1054">
      <c r="A1054" s="9" t="n"/>
      <c r="B1054" s="9" t="n"/>
      <c r="C1054" s="9" t="n"/>
      <c r="D1054" s="9" t="n"/>
      <c r="E1054" s="9" t="n"/>
      <c r="F1054" s="11" t="n"/>
      <c r="G1054" s="9" t="n"/>
      <c r="H1054" s="9" t="n"/>
      <c r="I1054" s="9">
        <f>IF(COUNTA($A1054:$H1054)=0,"",IF($J1054="OTRO","NO","SI"))</f>
        <v/>
      </c>
      <c r="J1054" s="9">
        <f>IF(COUNTA($A1054:$H1054)=0,"",IFERROR(LOOKUP(2,1/(((LISTS!$H$2:$H$26&lt;&gt;"")*ISNUMBER(SEARCH(LISTS!$H$2:$H$26,$G1054)))+((LISTS!$I$2:$I$26&lt;&gt;"")*ISNUMBER(SEARCH(LISTS!$I$2:$I$26,$E1054)))),LISTS!$K$2:$K$26),"OTRO"))</f>
        <v/>
      </c>
      <c r="K1054" s="11">
        <f>IF($I1054&lt;&gt;"SI",0,IFERROR($F1054,0))</f>
        <v/>
      </c>
      <c r="L1054" s="9">
        <f>IF(COUNTA($A1054:$H1054)=0,"",IF($J1054="OTRO",IFERROR(LOOKUP(2,1/(((LISTS!$H$2:$H$26&lt;&gt;"")*ISNUMBER(SEARCH(LISTS!$H$2:$H$26,$G1054)))+((LISTS!$I$2:$I$26&lt;&gt;"")*ISNUMBER(SEARCH(LISTS!$I$2:$I$26,$E1054)))),LISTS!$L$2:$L$26),"Concepto DIAN no mapeado a casilla automatica"),IF(LEFT($J1054,4)="TOPE","Control automatico DIAN: "&amp;$J1054,"Casilla automatica: "&amp;$J1054)))</f>
        <v/>
      </c>
    </row>
    <row r="1055">
      <c r="A1055" s="9" t="n"/>
      <c r="B1055" s="9" t="n"/>
      <c r="C1055" s="9" t="n"/>
      <c r="D1055" s="9" t="n"/>
      <c r="E1055" s="9" t="n"/>
      <c r="F1055" s="11" t="n"/>
      <c r="G1055" s="9" t="n"/>
      <c r="H1055" s="9" t="n"/>
      <c r="I1055" s="9">
        <f>IF(COUNTA($A1055:$H1055)=0,"",IF($J1055="OTRO","NO","SI"))</f>
        <v/>
      </c>
      <c r="J1055" s="9">
        <f>IF(COUNTA($A1055:$H1055)=0,"",IFERROR(LOOKUP(2,1/(((LISTS!$H$2:$H$26&lt;&gt;"")*ISNUMBER(SEARCH(LISTS!$H$2:$H$26,$G1055)))+((LISTS!$I$2:$I$26&lt;&gt;"")*ISNUMBER(SEARCH(LISTS!$I$2:$I$26,$E1055)))),LISTS!$K$2:$K$26),"OTRO"))</f>
        <v/>
      </c>
      <c r="K1055" s="11">
        <f>IF($I1055&lt;&gt;"SI",0,IFERROR($F1055,0))</f>
        <v/>
      </c>
      <c r="L1055" s="9">
        <f>IF(COUNTA($A1055:$H1055)=0,"",IF($J1055="OTRO",IFERROR(LOOKUP(2,1/(((LISTS!$H$2:$H$26&lt;&gt;"")*ISNUMBER(SEARCH(LISTS!$H$2:$H$26,$G1055)))+((LISTS!$I$2:$I$26&lt;&gt;"")*ISNUMBER(SEARCH(LISTS!$I$2:$I$26,$E1055)))),LISTS!$L$2:$L$26),"Concepto DIAN no mapeado a casilla automatica"),IF(LEFT($J1055,4)="TOPE","Control automatico DIAN: "&amp;$J1055,"Casilla automatica: "&amp;$J1055)))</f>
        <v/>
      </c>
    </row>
    <row r="1056">
      <c r="A1056" s="9" t="n"/>
      <c r="B1056" s="9" t="n"/>
      <c r="C1056" s="9" t="n"/>
      <c r="D1056" s="9" t="n"/>
      <c r="E1056" s="9" t="n"/>
      <c r="F1056" s="11" t="n"/>
      <c r="G1056" s="9" t="n"/>
      <c r="H1056" s="9" t="n"/>
      <c r="I1056" s="9">
        <f>IF(COUNTA($A1056:$H1056)=0,"",IF($J1056="OTRO","NO","SI"))</f>
        <v/>
      </c>
      <c r="J1056" s="9">
        <f>IF(COUNTA($A1056:$H1056)=0,"",IFERROR(LOOKUP(2,1/(((LISTS!$H$2:$H$26&lt;&gt;"")*ISNUMBER(SEARCH(LISTS!$H$2:$H$26,$G1056)))+((LISTS!$I$2:$I$26&lt;&gt;"")*ISNUMBER(SEARCH(LISTS!$I$2:$I$26,$E1056)))),LISTS!$K$2:$K$26),"OTRO"))</f>
        <v/>
      </c>
      <c r="K1056" s="11">
        <f>IF($I1056&lt;&gt;"SI",0,IFERROR($F1056,0))</f>
        <v/>
      </c>
      <c r="L1056" s="9">
        <f>IF(COUNTA($A1056:$H1056)=0,"",IF($J1056="OTRO",IFERROR(LOOKUP(2,1/(((LISTS!$H$2:$H$26&lt;&gt;"")*ISNUMBER(SEARCH(LISTS!$H$2:$H$26,$G1056)))+((LISTS!$I$2:$I$26&lt;&gt;"")*ISNUMBER(SEARCH(LISTS!$I$2:$I$26,$E1056)))),LISTS!$L$2:$L$26),"Concepto DIAN no mapeado a casilla automatica"),IF(LEFT($J1056,4)="TOPE","Control automatico DIAN: "&amp;$J1056,"Casilla automatica: "&amp;$J1056)))</f>
        <v/>
      </c>
    </row>
    <row r="1057">
      <c r="A1057" s="9" t="n"/>
      <c r="B1057" s="9" t="n"/>
      <c r="C1057" s="9" t="n"/>
      <c r="D1057" s="9" t="n"/>
      <c r="E1057" s="9" t="n"/>
      <c r="F1057" s="11" t="n"/>
      <c r="G1057" s="9" t="n"/>
      <c r="H1057" s="9" t="n"/>
      <c r="I1057" s="9">
        <f>IF(COUNTA($A1057:$H1057)=0,"",IF($J1057="OTRO","NO","SI"))</f>
        <v/>
      </c>
      <c r="J1057" s="9">
        <f>IF(COUNTA($A1057:$H1057)=0,"",IFERROR(LOOKUP(2,1/(((LISTS!$H$2:$H$26&lt;&gt;"")*ISNUMBER(SEARCH(LISTS!$H$2:$H$26,$G1057)))+((LISTS!$I$2:$I$26&lt;&gt;"")*ISNUMBER(SEARCH(LISTS!$I$2:$I$26,$E1057)))),LISTS!$K$2:$K$26),"OTRO"))</f>
        <v/>
      </c>
      <c r="K1057" s="11">
        <f>IF($I1057&lt;&gt;"SI",0,IFERROR($F1057,0))</f>
        <v/>
      </c>
      <c r="L1057" s="9">
        <f>IF(COUNTA($A1057:$H1057)=0,"",IF($J1057="OTRO",IFERROR(LOOKUP(2,1/(((LISTS!$H$2:$H$26&lt;&gt;"")*ISNUMBER(SEARCH(LISTS!$H$2:$H$26,$G1057)))+((LISTS!$I$2:$I$26&lt;&gt;"")*ISNUMBER(SEARCH(LISTS!$I$2:$I$26,$E1057)))),LISTS!$L$2:$L$26),"Concepto DIAN no mapeado a casilla automatica"),IF(LEFT($J1057,4)="TOPE","Control automatico DIAN: "&amp;$J1057,"Casilla automatica: "&amp;$J1057)))</f>
        <v/>
      </c>
    </row>
    <row r="1058">
      <c r="A1058" s="9" t="n"/>
      <c r="B1058" s="9" t="n"/>
      <c r="C1058" s="9" t="n"/>
      <c r="D1058" s="9" t="n"/>
      <c r="E1058" s="9" t="n"/>
      <c r="F1058" s="11" t="n"/>
      <c r="G1058" s="9" t="n"/>
      <c r="H1058" s="9" t="n"/>
      <c r="I1058" s="9">
        <f>IF(COUNTA($A1058:$H1058)=0,"",IF($J1058="OTRO","NO","SI"))</f>
        <v/>
      </c>
      <c r="J1058" s="9">
        <f>IF(COUNTA($A1058:$H1058)=0,"",IFERROR(LOOKUP(2,1/(((LISTS!$H$2:$H$26&lt;&gt;"")*ISNUMBER(SEARCH(LISTS!$H$2:$H$26,$G1058)))+((LISTS!$I$2:$I$26&lt;&gt;"")*ISNUMBER(SEARCH(LISTS!$I$2:$I$26,$E1058)))),LISTS!$K$2:$K$26),"OTRO"))</f>
        <v/>
      </c>
      <c r="K1058" s="11">
        <f>IF($I1058&lt;&gt;"SI",0,IFERROR($F1058,0))</f>
        <v/>
      </c>
      <c r="L1058" s="9">
        <f>IF(COUNTA($A1058:$H1058)=0,"",IF($J1058="OTRO",IFERROR(LOOKUP(2,1/(((LISTS!$H$2:$H$26&lt;&gt;"")*ISNUMBER(SEARCH(LISTS!$H$2:$H$26,$G1058)))+((LISTS!$I$2:$I$26&lt;&gt;"")*ISNUMBER(SEARCH(LISTS!$I$2:$I$26,$E1058)))),LISTS!$L$2:$L$26),"Concepto DIAN no mapeado a casilla automatica"),IF(LEFT($J1058,4)="TOPE","Control automatico DIAN: "&amp;$J1058,"Casilla automatica: "&amp;$J1058)))</f>
        <v/>
      </c>
    </row>
    <row r="1059">
      <c r="A1059" s="9" t="n"/>
      <c r="B1059" s="9" t="n"/>
      <c r="C1059" s="9" t="n"/>
      <c r="D1059" s="9" t="n"/>
      <c r="E1059" s="9" t="n"/>
      <c r="F1059" s="11" t="n"/>
      <c r="G1059" s="9" t="n"/>
      <c r="H1059" s="9" t="n"/>
      <c r="I1059" s="9">
        <f>IF(COUNTA($A1059:$H1059)=0,"",IF($J1059="OTRO","NO","SI"))</f>
        <v/>
      </c>
      <c r="J1059" s="9">
        <f>IF(COUNTA($A1059:$H1059)=0,"",IFERROR(LOOKUP(2,1/(((LISTS!$H$2:$H$26&lt;&gt;"")*ISNUMBER(SEARCH(LISTS!$H$2:$H$26,$G1059)))+((LISTS!$I$2:$I$26&lt;&gt;"")*ISNUMBER(SEARCH(LISTS!$I$2:$I$26,$E1059)))),LISTS!$K$2:$K$26),"OTRO"))</f>
        <v/>
      </c>
      <c r="K1059" s="11">
        <f>IF($I1059&lt;&gt;"SI",0,IFERROR($F1059,0))</f>
        <v/>
      </c>
      <c r="L1059" s="9">
        <f>IF(COUNTA($A1059:$H1059)=0,"",IF($J1059="OTRO",IFERROR(LOOKUP(2,1/(((LISTS!$H$2:$H$26&lt;&gt;"")*ISNUMBER(SEARCH(LISTS!$H$2:$H$26,$G1059)))+((LISTS!$I$2:$I$26&lt;&gt;"")*ISNUMBER(SEARCH(LISTS!$I$2:$I$26,$E1059)))),LISTS!$L$2:$L$26),"Concepto DIAN no mapeado a casilla automatica"),IF(LEFT($J1059,4)="TOPE","Control automatico DIAN: "&amp;$J1059,"Casilla automatica: "&amp;$J1059)))</f>
        <v/>
      </c>
    </row>
    <row r="1060">
      <c r="A1060" s="9" t="n"/>
      <c r="B1060" s="9" t="n"/>
      <c r="C1060" s="9" t="n"/>
      <c r="D1060" s="9" t="n"/>
      <c r="E1060" s="9" t="n"/>
      <c r="F1060" s="11" t="n"/>
      <c r="G1060" s="9" t="n"/>
      <c r="H1060" s="9" t="n"/>
      <c r="I1060" s="9">
        <f>IF(COUNTA($A1060:$H1060)=0,"",IF($J1060="OTRO","NO","SI"))</f>
        <v/>
      </c>
      <c r="J1060" s="9">
        <f>IF(COUNTA($A1060:$H1060)=0,"",IFERROR(LOOKUP(2,1/(((LISTS!$H$2:$H$26&lt;&gt;"")*ISNUMBER(SEARCH(LISTS!$H$2:$H$26,$G1060)))+((LISTS!$I$2:$I$26&lt;&gt;"")*ISNUMBER(SEARCH(LISTS!$I$2:$I$26,$E1060)))),LISTS!$K$2:$K$26),"OTRO"))</f>
        <v/>
      </c>
      <c r="K1060" s="11">
        <f>IF($I1060&lt;&gt;"SI",0,IFERROR($F1060,0))</f>
        <v/>
      </c>
      <c r="L1060" s="9">
        <f>IF(COUNTA($A1060:$H1060)=0,"",IF($J1060="OTRO",IFERROR(LOOKUP(2,1/(((LISTS!$H$2:$H$26&lt;&gt;"")*ISNUMBER(SEARCH(LISTS!$H$2:$H$26,$G1060)))+((LISTS!$I$2:$I$26&lt;&gt;"")*ISNUMBER(SEARCH(LISTS!$I$2:$I$26,$E1060)))),LISTS!$L$2:$L$26),"Concepto DIAN no mapeado a casilla automatica"),IF(LEFT($J1060,4)="TOPE","Control automatico DIAN: "&amp;$J1060,"Casilla automatica: "&amp;$J1060)))</f>
        <v/>
      </c>
    </row>
    <row r="1061">
      <c r="A1061" s="9" t="n"/>
      <c r="B1061" s="9" t="n"/>
      <c r="C1061" s="9" t="n"/>
      <c r="D1061" s="9" t="n"/>
      <c r="E1061" s="9" t="n"/>
      <c r="F1061" s="11" t="n"/>
      <c r="G1061" s="9" t="n"/>
      <c r="H1061" s="9" t="n"/>
      <c r="I1061" s="9">
        <f>IF(COUNTA($A1061:$H1061)=0,"",IF($J1061="OTRO","NO","SI"))</f>
        <v/>
      </c>
      <c r="J1061" s="9">
        <f>IF(COUNTA($A1061:$H1061)=0,"",IFERROR(LOOKUP(2,1/(((LISTS!$H$2:$H$26&lt;&gt;"")*ISNUMBER(SEARCH(LISTS!$H$2:$H$26,$G1061)))+((LISTS!$I$2:$I$26&lt;&gt;"")*ISNUMBER(SEARCH(LISTS!$I$2:$I$26,$E1061)))),LISTS!$K$2:$K$26),"OTRO"))</f>
        <v/>
      </c>
      <c r="K1061" s="11">
        <f>IF($I1061&lt;&gt;"SI",0,IFERROR($F1061,0))</f>
        <v/>
      </c>
      <c r="L1061" s="9">
        <f>IF(COUNTA($A1061:$H1061)=0,"",IF($J1061="OTRO",IFERROR(LOOKUP(2,1/(((LISTS!$H$2:$H$26&lt;&gt;"")*ISNUMBER(SEARCH(LISTS!$H$2:$H$26,$G1061)))+((LISTS!$I$2:$I$26&lt;&gt;"")*ISNUMBER(SEARCH(LISTS!$I$2:$I$26,$E1061)))),LISTS!$L$2:$L$26),"Concepto DIAN no mapeado a casilla automatica"),IF(LEFT($J1061,4)="TOPE","Control automatico DIAN: "&amp;$J1061,"Casilla automatica: "&amp;$J1061)))</f>
        <v/>
      </c>
    </row>
    <row r="1062">
      <c r="A1062" s="9" t="n"/>
      <c r="B1062" s="9" t="n"/>
      <c r="C1062" s="9" t="n"/>
      <c r="D1062" s="9" t="n"/>
      <c r="E1062" s="9" t="n"/>
      <c r="F1062" s="11" t="n"/>
      <c r="G1062" s="9" t="n"/>
      <c r="H1062" s="9" t="n"/>
      <c r="I1062" s="9">
        <f>IF(COUNTA($A1062:$H1062)=0,"",IF($J1062="OTRO","NO","SI"))</f>
        <v/>
      </c>
      <c r="J1062" s="9">
        <f>IF(COUNTA($A1062:$H1062)=0,"",IFERROR(LOOKUP(2,1/(((LISTS!$H$2:$H$26&lt;&gt;"")*ISNUMBER(SEARCH(LISTS!$H$2:$H$26,$G1062)))+((LISTS!$I$2:$I$26&lt;&gt;"")*ISNUMBER(SEARCH(LISTS!$I$2:$I$26,$E1062)))),LISTS!$K$2:$K$26),"OTRO"))</f>
        <v/>
      </c>
      <c r="K1062" s="11">
        <f>IF($I1062&lt;&gt;"SI",0,IFERROR($F1062,0))</f>
        <v/>
      </c>
      <c r="L1062" s="9">
        <f>IF(COUNTA($A1062:$H1062)=0,"",IF($J1062="OTRO",IFERROR(LOOKUP(2,1/(((LISTS!$H$2:$H$26&lt;&gt;"")*ISNUMBER(SEARCH(LISTS!$H$2:$H$26,$G1062)))+((LISTS!$I$2:$I$26&lt;&gt;"")*ISNUMBER(SEARCH(LISTS!$I$2:$I$26,$E1062)))),LISTS!$L$2:$L$26),"Concepto DIAN no mapeado a casilla automatica"),IF(LEFT($J1062,4)="TOPE","Control automatico DIAN: "&amp;$J1062,"Casilla automatica: "&amp;$J1062)))</f>
        <v/>
      </c>
    </row>
    <row r="1063">
      <c r="A1063" s="9" t="n"/>
      <c r="B1063" s="9" t="n"/>
      <c r="C1063" s="9" t="n"/>
      <c r="D1063" s="9" t="n"/>
      <c r="E1063" s="9" t="n"/>
      <c r="F1063" s="11" t="n"/>
      <c r="G1063" s="9" t="n"/>
      <c r="H1063" s="9" t="n"/>
      <c r="I1063" s="9">
        <f>IF(COUNTA($A1063:$H1063)=0,"",IF($J1063="OTRO","NO","SI"))</f>
        <v/>
      </c>
      <c r="J1063" s="9">
        <f>IF(COUNTA($A1063:$H1063)=0,"",IFERROR(LOOKUP(2,1/(((LISTS!$H$2:$H$26&lt;&gt;"")*ISNUMBER(SEARCH(LISTS!$H$2:$H$26,$G1063)))+((LISTS!$I$2:$I$26&lt;&gt;"")*ISNUMBER(SEARCH(LISTS!$I$2:$I$26,$E1063)))),LISTS!$K$2:$K$26),"OTRO"))</f>
        <v/>
      </c>
      <c r="K1063" s="11">
        <f>IF($I1063&lt;&gt;"SI",0,IFERROR($F1063,0))</f>
        <v/>
      </c>
      <c r="L1063" s="9">
        <f>IF(COUNTA($A1063:$H1063)=0,"",IF($J1063="OTRO",IFERROR(LOOKUP(2,1/(((LISTS!$H$2:$H$26&lt;&gt;"")*ISNUMBER(SEARCH(LISTS!$H$2:$H$26,$G1063)))+((LISTS!$I$2:$I$26&lt;&gt;"")*ISNUMBER(SEARCH(LISTS!$I$2:$I$26,$E1063)))),LISTS!$L$2:$L$26),"Concepto DIAN no mapeado a casilla automatica"),IF(LEFT($J1063,4)="TOPE","Control automatico DIAN: "&amp;$J1063,"Casilla automatica: "&amp;$J1063)))</f>
        <v/>
      </c>
    </row>
    <row r="1064">
      <c r="A1064" s="9" t="n"/>
      <c r="B1064" s="9" t="n"/>
      <c r="C1064" s="9" t="n"/>
      <c r="D1064" s="9" t="n"/>
      <c r="E1064" s="9" t="n"/>
      <c r="F1064" s="11" t="n"/>
      <c r="G1064" s="9" t="n"/>
      <c r="H1064" s="9" t="n"/>
      <c r="I1064" s="9">
        <f>IF(COUNTA($A1064:$H1064)=0,"",IF($J1064="OTRO","NO","SI"))</f>
        <v/>
      </c>
      <c r="J1064" s="9">
        <f>IF(COUNTA($A1064:$H1064)=0,"",IFERROR(LOOKUP(2,1/(((LISTS!$H$2:$H$26&lt;&gt;"")*ISNUMBER(SEARCH(LISTS!$H$2:$H$26,$G1064)))+((LISTS!$I$2:$I$26&lt;&gt;"")*ISNUMBER(SEARCH(LISTS!$I$2:$I$26,$E1064)))),LISTS!$K$2:$K$26),"OTRO"))</f>
        <v/>
      </c>
      <c r="K1064" s="11">
        <f>IF($I1064&lt;&gt;"SI",0,IFERROR($F1064,0))</f>
        <v/>
      </c>
      <c r="L1064" s="9">
        <f>IF(COUNTA($A1064:$H1064)=0,"",IF($J1064="OTRO",IFERROR(LOOKUP(2,1/(((LISTS!$H$2:$H$26&lt;&gt;"")*ISNUMBER(SEARCH(LISTS!$H$2:$H$26,$G1064)))+((LISTS!$I$2:$I$26&lt;&gt;"")*ISNUMBER(SEARCH(LISTS!$I$2:$I$26,$E1064)))),LISTS!$L$2:$L$26),"Concepto DIAN no mapeado a casilla automatica"),IF(LEFT($J1064,4)="TOPE","Control automatico DIAN: "&amp;$J1064,"Casilla automatica: "&amp;$J1064)))</f>
        <v/>
      </c>
    </row>
    <row r="1065">
      <c r="A1065" s="9" t="n"/>
      <c r="B1065" s="9" t="n"/>
      <c r="C1065" s="9" t="n"/>
      <c r="D1065" s="9" t="n"/>
      <c r="E1065" s="9" t="n"/>
      <c r="F1065" s="11" t="n"/>
      <c r="G1065" s="9" t="n"/>
      <c r="H1065" s="9" t="n"/>
      <c r="I1065" s="9">
        <f>IF(COUNTA($A1065:$H1065)=0,"",IF($J1065="OTRO","NO","SI"))</f>
        <v/>
      </c>
      <c r="J1065" s="9">
        <f>IF(COUNTA($A1065:$H1065)=0,"",IFERROR(LOOKUP(2,1/(((LISTS!$H$2:$H$26&lt;&gt;"")*ISNUMBER(SEARCH(LISTS!$H$2:$H$26,$G1065)))+((LISTS!$I$2:$I$26&lt;&gt;"")*ISNUMBER(SEARCH(LISTS!$I$2:$I$26,$E1065)))),LISTS!$K$2:$K$26),"OTRO"))</f>
        <v/>
      </c>
      <c r="K1065" s="11">
        <f>IF($I1065&lt;&gt;"SI",0,IFERROR($F1065,0))</f>
        <v/>
      </c>
      <c r="L1065" s="9">
        <f>IF(COUNTA($A1065:$H1065)=0,"",IF($J1065="OTRO",IFERROR(LOOKUP(2,1/(((LISTS!$H$2:$H$26&lt;&gt;"")*ISNUMBER(SEARCH(LISTS!$H$2:$H$26,$G1065)))+((LISTS!$I$2:$I$26&lt;&gt;"")*ISNUMBER(SEARCH(LISTS!$I$2:$I$26,$E1065)))),LISTS!$L$2:$L$26),"Concepto DIAN no mapeado a casilla automatica"),IF(LEFT($J1065,4)="TOPE","Control automatico DIAN: "&amp;$J1065,"Casilla automatica: "&amp;$J1065)))</f>
        <v/>
      </c>
    </row>
    <row r="1066">
      <c r="A1066" s="9" t="n"/>
      <c r="B1066" s="9" t="n"/>
      <c r="C1066" s="9" t="n"/>
      <c r="D1066" s="9" t="n"/>
      <c r="E1066" s="9" t="n"/>
      <c r="F1066" s="11" t="n"/>
      <c r="G1066" s="9" t="n"/>
      <c r="H1066" s="9" t="n"/>
      <c r="I1066" s="9">
        <f>IF(COUNTA($A1066:$H1066)=0,"",IF($J1066="OTRO","NO","SI"))</f>
        <v/>
      </c>
      <c r="J1066" s="9">
        <f>IF(COUNTA($A1066:$H1066)=0,"",IFERROR(LOOKUP(2,1/(((LISTS!$H$2:$H$26&lt;&gt;"")*ISNUMBER(SEARCH(LISTS!$H$2:$H$26,$G1066)))+((LISTS!$I$2:$I$26&lt;&gt;"")*ISNUMBER(SEARCH(LISTS!$I$2:$I$26,$E1066)))),LISTS!$K$2:$K$26),"OTRO"))</f>
        <v/>
      </c>
      <c r="K1066" s="11">
        <f>IF($I1066&lt;&gt;"SI",0,IFERROR($F1066,0))</f>
        <v/>
      </c>
      <c r="L1066" s="9">
        <f>IF(COUNTA($A1066:$H1066)=0,"",IF($J1066="OTRO",IFERROR(LOOKUP(2,1/(((LISTS!$H$2:$H$26&lt;&gt;"")*ISNUMBER(SEARCH(LISTS!$H$2:$H$26,$G1066)))+((LISTS!$I$2:$I$26&lt;&gt;"")*ISNUMBER(SEARCH(LISTS!$I$2:$I$26,$E1066)))),LISTS!$L$2:$L$26),"Concepto DIAN no mapeado a casilla automatica"),IF(LEFT($J1066,4)="TOPE","Control automatico DIAN: "&amp;$J1066,"Casilla automatica: "&amp;$J1066)))</f>
        <v/>
      </c>
    </row>
    <row r="1067">
      <c r="A1067" s="9" t="n"/>
      <c r="B1067" s="9" t="n"/>
      <c r="C1067" s="9" t="n"/>
      <c r="D1067" s="9" t="n"/>
      <c r="E1067" s="9" t="n"/>
      <c r="F1067" s="11" t="n"/>
      <c r="G1067" s="9" t="n"/>
      <c r="H1067" s="9" t="n"/>
      <c r="I1067" s="9">
        <f>IF(COUNTA($A1067:$H1067)=0,"",IF($J1067="OTRO","NO","SI"))</f>
        <v/>
      </c>
      <c r="J1067" s="9">
        <f>IF(COUNTA($A1067:$H1067)=0,"",IFERROR(LOOKUP(2,1/(((LISTS!$H$2:$H$26&lt;&gt;"")*ISNUMBER(SEARCH(LISTS!$H$2:$H$26,$G1067)))+((LISTS!$I$2:$I$26&lt;&gt;"")*ISNUMBER(SEARCH(LISTS!$I$2:$I$26,$E1067)))),LISTS!$K$2:$K$26),"OTRO"))</f>
        <v/>
      </c>
      <c r="K1067" s="11">
        <f>IF($I1067&lt;&gt;"SI",0,IFERROR($F1067,0))</f>
        <v/>
      </c>
      <c r="L1067" s="9">
        <f>IF(COUNTA($A1067:$H1067)=0,"",IF($J1067="OTRO",IFERROR(LOOKUP(2,1/(((LISTS!$H$2:$H$26&lt;&gt;"")*ISNUMBER(SEARCH(LISTS!$H$2:$H$26,$G1067)))+((LISTS!$I$2:$I$26&lt;&gt;"")*ISNUMBER(SEARCH(LISTS!$I$2:$I$26,$E1067)))),LISTS!$L$2:$L$26),"Concepto DIAN no mapeado a casilla automatica"),IF(LEFT($J1067,4)="TOPE","Control automatico DIAN: "&amp;$J1067,"Casilla automatica: "&amp;$J1067)))</f>
        <v/>
      </c>
    </row>
    <row r="1068">
      <c r="A1068" s="9" t="n"/>
      <c r="B1068" s="9" t="n"/>
      <c r="C1068" s="9" t="n"/>
      <c r="D1068" s="9" t="n"/>
      <c r="E1068" s="9" t="n"/>
      <c r="F1068" s="11" t="n"/>
      <c r="G1068" s="9" t="n"/>
      <c r="H1068" s="9" t="n"/>
      <c r="I1068" s="9">
        <f>IF(COUNTA($A1068:$H1068)=0,"",IF($J1068="OTRO","NO","SI"))</f>
        <v/>
      </c>
      <c r="J1068" s="9">
        <f>IF(COUNTA($A1068:$H1068)=0,"",IFERROR(LOOKUP(2,1/(((LISTS!$H$2:$H$26&lt;&gt;"")*ISNUMBER(SEARCH(LISTS!$H$2:$H$26,$G1068)))+((LISTS!$I$2:$I$26&lt;&gt;"")*ISNUMBER(SEARCH(LISTS!$I$2:$I$26,$E1068)))),LISTS!$K$2:$K$26),"OTRO"))</f>
        <v/>
      </c>
      <c r="K1068" s="11">
        <f>IF($I1068&lt;&gt;"SI",0,IFERROR($F1068,0))</f>
        <v/>
      </c>
      <c r="L1068" s="9">
        <f>IF(COUNTA($A1068:$H1068)=0,"",IF($J1068="OTRO",IFERROR(LOOKUP(2,1/(((LISTS!$H$2:$H$26&lt;&gt;"")*ISNUMBER(SEARCH(LISTS!$H$2:$H$26,$G1068)))+((LISTS!$I$2:$I$26&lt;&gt;"")*ISNUMBER(SEARCH(LISTS!$I$2:$I$26,$E1068)))),LISTS!$L$2:$L$26),"Concepto DIAN no mapeado a casilla automatica"),IF(LEFT($J1068,4)="TOPE","Control automatico DIAN: "&amp;$J1068,"Casilla automatica: "&amp;$J1068)))</f>
        <v/>
      </c>
    </row>
    <row r="1069">
      <c r="A1069" s="9" t="n"/>
      <c r="B1069" s="9" t="n"/>
      <c r="C1069" s="9" t="n"/>
      <c r="D1069" s="9" t="n"/>
      <c r="E1069" s="9" t="n"/>
      <c r="F1069" s="11" t="n"/>
      <c r="G1069" s="9" t="n"/>
      <c r="H1069" s="9" t="n"/>
      <c r="I1069" s="9">
        <f>IF(COUNTA($A1069:$H1069)=0,"",IF($J1069="OTRO","NO","SI"))</f>
        <v/>
      </c>
      <c r="J1069" s="9">
        <f>IF(COUNTA($A1069:$H1069)=0,"",IFERROR(LOOKUP(2,1/(((LISTS!$H$2:$H$26&lt;&gt;"")*ISNUMBER(SEARCH(LISTS!$H$2:$H$26,$G1069)))+((LISTS!$I$2:$I$26&lt;&gt;"")*ISNUMBER(SEARCH(LISTS!$I$2:$I$26,$E1069)))),LISTS!$K$2:$K$26),"OTRO"))</f>
        <v/>
      </c>
      <c r="K1069" s="11">
        <f>IF($I1069&lt;&gt;"SI",0,IFERROR($F1069,0))</f>
        <v/>
      </c>
      <c r="L1069" s="9">
        <f>IF(COUNTA($A1069:$H1069)=0,"",IF($J1069="OTRO",IFERROR(LOOKUP(2,1/(((LISTS!$H$2:$H$26&lt;&gt;"")*ISNUMBER(SEARCH(LISTS!$H$2:$H$26,$G1069)))+((LISTS!$I$2:$I$26&lt;&gt;"")*ISNUMBER(SEARCH(LISTS!$I$2:$I$26,$E1069)))),LISTS!$L$2:$L$26),"Concepto DIAN no mapeado a casilla automatica"),IF(LEFT($J1069,4)="TOPE","Control automatico DIAN: "&amp;$J1069,"Casilla automatica: "&amp;$J1069)))</f>
        <v/>
      </c>
    </row>
    <row r="1070">
      <c r="A1070" s="9" t="n"/>
      <c r="B1070" s="9" t="n"/>
      <c r="C1070" s="9" t="n"/>
      <c r="D1070" s="9" t="n"/>
      <c r="E1070" s="9" t="n"/>
      <c r="F1070" s="11" t="n"/>
      <c r="G1070" s="9" t="n"/>
      <c r="H1070" s="9" t="n"/>
      <c r="I1070" s="9">
        <f>IF(COUNTA($A1070:$H1070)=0,"",IF($J1070="OTRO","NO","SI"))</f>
        <v/>
      </c>
      <c r="J1070" s="9">
        <f>IF(COUNTA($A1070:$H1070)=0,"",IFERROR(LOOKUP(2,1/(((LISTS!$H$2:$H$26&lt;&gt;"")*ISNUMBER(SEARCH(LISTS!$H$2:$H$26,$G1070)))+((LISTS!$I$2:$I$26&lt;&gt;"")*ISNUMBER(SEARCH(LISTS!$I$2:$I$26,$E1070)))),LISTS!$K$2:$K$26),"OTRO"))</f>
        <v/>
      </c>
      <c r="K1070" s="11">
        <f>IF($I1070&lt;&gt;"SI",0,IFERROR($F1070,0))</f>
        <v/>
      </c>
      <c r="L1070" s="9">
        <f>IF(COUNTA($A1070:$H1070)=0,"",IF($J1070="OTRO",IFERROR(LOOKUP(2,1/(((LISTS!$H$2:$H$26&lt;&gt;"")*ISNUMBER(SEARCH(LISTS!$H$2:$H$26,$G1070)))+((LISTS!$I$2:$I$26&lt;&gt;"")*ISNUMBER(SEARCH(LISTS!$I$2:$I$26,$E1070)))),LISTS!$L$2:$L$26),"Concepto DIAN no mapeado a casilla automatica"),IF(LEFT($J1070,4)="TOPE","Control automatico DIAN: "&amp;$J1070,"Casilla automatica: "&amp;$J1070)))</f>
        <v/>
      </c>
    </row>
    <row r="1071">
      <c r="A1071" s="9" t="n"/>
      <c r="B1071" s="9" t="n"/>
      <c r="C1071" s="9" t="n"/>
      <c r="D1071" s="9" t="n"/>
      <c r="E1071" s="9" t="n"/>
      <c r="F1071" s="11" t="n"/>
      <c r="G1071" s="9" t="n"/>
      <c r="H1071" s="9" t="n"/>
      <c r="I1071" s="9">
        <f>IF(COUNTA($A1071:$H1071)=0,"",IF($J1071="OTRO","NO","SI"))</f>
        <v/>
      </c>
      <c r="J1071" s="9">
        <f>IF(COUNTA($A1071:$H1071)=0,"",IFERROR(LOOKUP(2,1/(((LISTS!$H$2:$H$26&lt;&gt;"")*ISNUMBER(SEARCH(LISTS!$H$2:$H$26,$G1071)))+((LISTS!$I$2:$I$26&lt;&gt;"")*ISNUMBER(SEARCH(LISTS!$I$2:$I$26,$E1071)))),LISTS!$K$2:$K$26),"OTRO"))</f>
        <v/>
      </c>
      <c r="K1071" s="11">
        <f>IF($I1071&lt;&gt;"SI",0,IFERROR($F1071,0))</f>
        <v/>
      </c>
      <c r="L1071" s="9">
        <f>IF(COUNTA($A1071:$H1071)=0,"",IF($J1071="OTRO",IFERROR(LOOKUP(2,1/(((LISTS!$H$2:$H$26&lt;&gt;"")*ISNUMBER(SEARCH(LISTS!$H$2:$H$26,$G1071)))+((LISTS!$I$2:$I$26&lt;&gt;"")*ISNUMBER(SEARCH(LISTS!$I$2:$I$26,$E1071)))),LISTS!$L$2:$L$26),"Concepto DIAN no mapeado a casilla automatica"),IF(LEFT($J1071,4)="TOPE","Control automatico DIAN: "&amp;$J1071,"Casilla automatica: "&amp;$J1071)))</f>
        <v/>
      </c>
    </row>
    <row r="1072">
      <c r="A1072" s="9" t="n"/>
      <c r="B1072" s="9" t="n"/>
      <c r="C1072" s="9" t="n"/>
      <c r="D1072" s="9" t="n"/>
      <c r="E1072" s="9" t="n"/>
      <c r="F1072" s="11" t="n"/>
      <c r="G1072" s="9" t="n"/>
      <c r="H1072" s="9" t="n"/>
      <c r="I1072" s="9">
        <f>IF(COUNTA($A1072:$H1072)=0,"",IF($J1072="OTRO","NO","SI"))</f>
        <v/>
      </c>
      <c r="J1072" s="9">
        <f>IF(COUNTA($A1072:$H1072)=0,"",IFERROR(LOOKUP(2,1/(((LISTS!$H$2:$H$26&lt;&gt;"")*ISNUMBER(SEARCH(LISTS!$H$2:$H$26,$G1072)))+((LISTS!$I$2:$I$26&lt;&gt;"")*ISNUMBER(SEARCH(LISTS!$I$2:$I$26,$E1072)))),LISTS!$K$2:$K$26),"OTRO"))</f>
        <v/>
      </c>
      <c r="K1072" s="11">
        <f>IF($I1072&lt;&gt;"SI",0,IFERROR($F1072,0))</f>
        <v/>
      </c>
      <c r="L1072" s="9">
        <f>IF(COUNTA($A1072:$H1072)=0,"",IF($J1072="OTRO",IFERROR(LOOKUP(2,1/(((LISTS!$H$2:$H$26&lt;&gt;"")*ISNUMBER(SEARCH(LISTS!$H$2:$H$26,$G1072)))+((LISTS!$I$2:$I$26&lt;&gt;"")*ISNUMBER(SEARCH(LISTS!$I$2:$I$26,$E1072)))),LISTS!$L$2:$L$26),"Concepto DIAN no mapeado a casilla automatica"),IF(LEFT($J1072,4)="TOPE","Control automatico DIAN: "&amp;$J1072,"Casilla automatica: "&amp;$J1072)))</f>
        <v/>
      </c>
    </row>
    <row r="1073">
      <c r="A1073" s="9" t="n"/>
      <c r="B1073" s="9" t="n"/>
      <c r="C1073" s="9" t="n"/>
      <c r="D1073" s="9" t="n"/>
      <c r="E1073" s="9" t="n"/>
      <c r="F1073" s="11" t="n"/>
      <c r="G1073" s="9" t="n"/>
      <c r="H1073" s="9" t="n"/>
      <c r="I1073" s="9">
        <f>IF(COUNTA($A1073:$H1073)=0,"",IF($J1073="OTRO","NO","SI"))</f>
        <v/>
      </c>
      <c r="J1073" s="9">
        <f>IF(COUNTA($A1073:$H1073)=0,"",IFERROR(LOOKUP(2,1/(((LISTS!$H$2:$H$26&lt;&gt;"")*ISNUMBER(SEARCH(LISTS!$H$2:$H$26,$G1073)))+((LISTS!$I$2:$I$26&lt;&gt;"")*ISNUMBER(SEARCH(LISTS!$I$2:$I$26,$E1073)))),LISTS!$K$2:$K$26),"OTRO"))</f>
        <v/>
      </c>
      <c r="K1073" s="11">
        <f>IF($I1073&lt;&gt;"SI",0,IFERROR($F1073,0))</f>
        <v/>
      </c>
      <c r="L1073" s="9">
        <f>IF(COUNTA($A1073:$H1073)=0,"",IF($J1073="OTRO",IFERROR(LOOKUP(2,1/(((LISTS!$H$2:$H$26&lt;&gt;"")*ISNUMBER(SEARCH(LISTS!$H$2:$H$26,$G1073)))+((LISTS!$I$2:$I$26&lt;&gt;"")*ISNUMBER(SEARCH(LISTS!$I$2:$I$26,$E1073)))),LISTS!$L$2:$L$26),"Concepto DIAN no mapeado a casilla automatica"),IF(LEFT($J1073,4)="TOPE","Control automatico DIAN: "&amp;$J1073,"Casilla automatica: "&amp;$J1073)))</f>
        <v/>
      </c>
    </row>
    <row r="1074">
      <c r="A1074" s="9" t="n"/>
      <c r="B1074" s="9" t="n"/>
      <c r="C1074" s="9" t="n"/>
      <c r="D1074" s="9" t="n"/>
      <c r="E1074" s="9" t="n"/>
      <c r="F1074" s="11" t="n"/>
      <c r="G1074" s="9" t="n"/>
      <c r="H1074" s="9" t="n"/>
      <c r="I1074" s="9">
        <f>IF(COUNTA($A1074:$H1074)=0,"",IF($J1074="OTRO","NO","SI"))</f>
        <v/>
      </c>
      <c r="J1074" s="9">
        <f>IF(COUNTA($A1074:$H1074)=0,"",IFERROR(LOOKUP(2,1/(((LISTS!$H$2:$H$26&lt;&gt;"")*ISNUMBER(SEARCH(LISTS!$H$2:$H$26,$G1074)))+((LISTS!$I$2:$I$26&lt;&gt;"")*ISNUMBER(SEARCH(LISTS!$I$2:$I$26,$E1074)))),LISTS!$K$2:$K$26),"OTRO"))</f>
        <v/>
      </c>
      <c r="K1074" s="11">
        <f>IF($I1074&lt;&gt;"SI",0,IFERROR($F1074,0))</f>
        <v/>
      </c>
      <c r="L1074" s="9">
        <f>IF(COUNTA($A1074:$H1074)=0,"",IF($J1074="OTRO",IFERROR(LOOKUP(2,1/(((LISTS!$H$2:$H$26&lt;&gt;"")*ISNUMBER(SEARCH(LISTS!$H$2:$H$26,$G1074)))+((LISTS!$I$2:$I$26&lt;&gt;"")*ISNUMBER(SEARCH(LISTS!$I$2:$I$26,$E1074)))),LISTS!$L$2:$L$26),"Concepto DIAN no mapeado a casilla automatica"),IF(LEFT($J1074,4)="TOPE","Control automatico DIAN: "&amp;$J1074,"Casilla automatica: "&amp;$J1074)))</f>
        <v/>
      </c>
    </row>
    <row r="1075">
      <c r="A1075" s="9" t="n"/>
      <c r="B1075" s="9" t="n"/>
      <c r="C1075" s="9" t="n"/>
      <c r="D1075" s="9" t="n"/>
      <c r="E1075" s="9" t="n"/>
      <c r="F1075" s="11" t="n"/>
      <c r="G1075" s="9" t="n"/>
      <c r="H1075" s="9" t="n"/>
      <c r="I1075" s="9">
        <f>IF(COUNTA($A1075:$H1075)=0,"",IF($J1075="OTRO","NO","SI"))</f>
        <v/>
      </c>
      <c r="J1075" s="9">
        <f>IF(COUNTA($A1075:$H1075)=0,"",IFERROR(LOOKUP(2,1/(((LISTS!$H$2:$H$26&lt;&gt;"")*ISNUMBER(SEARCH(LISTS!$H$2:$H$26,$G1075)))+((LISTS!$I$2:$I$26&lt;&gt;"")*ISNUMBER(SEARCH(LISTS!$I$2:$I$26,$E1075)))),LISTS!$K$2:$K$26),"OTRO"))</f>
        <v/>
      </c>
      <c r="K1075" s="11">
        <f>IF($I1075&lt;&gt;"SI",0,IFERROR($F1075,0))</f>
        <v/>
      </c>
      <c r="L1075" s="9">
        <f>IF(COUNTA($A1075:$H1075)=0,"",IF($J1075="OTRO",IFERROR(LOOKUP(2,1/(((LISTS!$H$2:$H$26&lt;&gt;"")*ISNUMBER(SEARCH(LISTS!$H$2:$H$26,$G1075)))+((LISTS!$I$2:$I$26&lt;&gt;"")*ISNUMBER(SEARCH(LISTS!$I$2:$I$26,$E1075)))),LISTS!$L$2:$L$26),"Concepto DIAN no mapeado a casilla automatica"),IF(LEFT($J1075,4)="TOPE","Control automatico DIAN: "&amp;$J1075,"Casilla automatica: "&amp;$J1075)))</f>
        <v/>
      </c>
    </row>
    <row r="1076">
      <c r="A1076" s="9" t="n"/>
      <c r="B1076" s="9" t="n"/>
      <c r="C1076" s="9" t="n"/>
      <c r="D1076" s="9" t="n"/>
      <c r="E1076" s="9" t="n"/>
      <c r="F1076" s="11" t="n"/>
      <c r="G1076" s="9" t="n"/>
      <c r="H1076" s="9" t="n"/>
      <c r="I1076" s="9">
        <f>IF(COUNTA($A1076:$H1076)=0,"",IF($J1076="OTRO","NO","SI"))</f>
        <v/>
      </c>
      <c r="J1076" s="9">
        <f>IF(COUNTA($A1076:$H1076)=0,"",IFERROR(LOOKUP(2,1/(((LISTS!$H$2:$H$26&lt;&gt;"")*ISNUMBER(SEARCH(LISTS!$H$2:$H$26,$G1076)))+((LISTS!$I$2:$I$26&lt;&gt;"")*ISNUMBER(SEARCH(LISTS!$I$2:$I$26,$E1076)))),LISTS!$K$2:$K$26),"OTRO"))</f>
        <v/>
      </c>
      <c r="K1076" s="11">
        <f>IF($I1076&lt;&gt;"SI",0,IFERROR($F1076,0))</f>
        <v/>
      </c>
      <c r="L1076" s="9">
        <f>IF(COUNTA($A1076:$H1076)=0,"",IF($J1076="OTRO",IFERROR(LOOKUP(2,1/(((LISTS!$H$2:$H$26&lt;&gt;"")*ISNUMBER(SEARCH(LISTS!$H$2:$H$26,$G1076)))+((LISTS!$I$2:$I$26&lt;&gt;"")*ISNUMBER(SEARCH(LISTS!$I$2:$I$26,$E1076)))),LISTS!$L$2:$L$26),"Concepto DIAN no mapeado a casilla automatica"),IF(LEFT($J1076,4)="TOPE","Control automatico DIAN: "&amp;$J1076,"Casilla automatica: "&amp;$J1076)))</f>
        <v/>
      </c>
    </row>
    <row r="1077">
      <c r="A1077" s="9" t="n"/>
      <c r="B1077" s="9" t="n"/>
      <c r="C1077" s="9" t="n"/>
      <c r="D1077" s="9" t="n"/>
      <c r="E1077" s="9" t="n"/>
      <c r="F1077" s="11" t="n"/>
      <c r="G1077" s="9" t="n"/>
      <c r="H1077" s="9" t="n"/>
      <c r="I1077" s="9">
        <f>IF(COUNTA($A1077:$H1077)=0,"",IF($J1077="OTRO","NO","SI"))</f>
        <v/>
      </c>
      <c r="J1077" s="9">
        <f>IF(COUNTA($A1077:$H1077)=0,"",IFERROR(LOOKUP(2,1/(((LISTS!$H$2:$H$26&lt;&gt;"")*ISNUMBER(SEARCH(LISTS!$H$2:$H$26,$G1077)))+((LISTS!$I$2:$I$26&lt;&gt;"")*ISNUMBER(SEARCH(LISTS!$I$2:$I$26,$E1077)))),LISTS!$K$2:$K$26),"OTRO"))</f>
        <v/>
      </c>
      <c r="K1077" s="11">
        <f>IF($I1077&lt;&gt;"SI",0,IFERROR($F1077,0))</f>
        <v/>
      </c>
      <c r="L1077" s="9">
        <f>IF(COUNTA($A1077:$H1077)=0,"",IF($J1077="OTRO",IFERROR(LOOKUP(2,1/(((LISTS!$H$2:$H$26&lt;&gt;"")*ISNUMBER(SEARCH(LISTS!$H$2:$H$26,$G1077)))+((LISTS!$I$2:$I$26&lt;&gt;"")*ISNUMBER(SEARCH(LISTS!$I$2:$I$26,$E1077)))),LISTS!$L$2:$L$26),"Concepto DIAN no mapeado a casilla automatica"),IF(LEFT($J1077,4)="TOPE","Control automatico DIAN: "&amp;$J1077,"Casilla automatica: "&amp;$J1077)))</f>
        <v/>
      </c>
    </row>
    <row r="1078">
      <c r="A1078" s="9" t="n"/>
      <c r="B1078" s="9" t="n"/>
      <c r="C1078" s="9" t="n"/>
      <c r="D1078" s="9" t="n"/>
      <c r="E1078" s="9" t="n"/>
      <c r="F1078" s="11" t="n"/>
      <c r="G1078" s="9" t="n"/>
      <c r="H1078" s="9" t="n"/>
      <c r="I1078" s="9">
        <f>IF(COUNTA($A1078:$H1078)=0,"",IF($J1078="OTRO","NO","SI"))</f>
        <v/>
      </c>
      <c r="J1078" s="9">
        <f>IF(COUNTA($A1078:$H1078)=0,"",IFERROR(LOOKUP(2,1/(((LISTS!$H$2:$H$26&lt;&gt;"")*ISNUMBER(SEARCH(LISTS!$H$2:$H$26,$G1078)))+((LISTS!$I$2:$I$26&lt;&gt;"")*ISNUMBER(SEARCH(LISTS!$I$2:$I$26,$E1078)))),LISTS!$K$2:$K$26),"OTRO"))</f>
        <v/>
      </c>
      <c r="K1078" s="11">
        <f>IF($I1078&lt;&gt;"SI",0,IFERROR($F1078,0))</f>
        <v/>
      </c>
      <c r="L1078" s="9">
        <f>IF(COUNTA($A1078:$H1078)=0,"",IF($J1078="OTRO",IFERROR(LOOKUP(2,1/(((LISTS!$H$2:$H$26&lt;&gt;"")*ISNUMBER(SEARCH(LISTS!$H$2:$H$26,$G1078)))+((LISTS!$I$2:$I$26&lt;&gt;"")*ISNUMBER(SEARCH(LISTS!$I$2:$I$26,$E1078)))),LISTS!$L$2:$L$26),"Concepto DIAN no mapeado a casilla automatica"),IF(LEFT($J1078,4)="TOPE","Control automatico DIAN: "&amp;$J1078,"Casilla automatica: "&amp;$J1078)))</f>
        <v/>
      </c>
    </row>
    <row r="1079">
      <c r="A1079" s="9" t="n"/>
      <c r="B1079" s="9" t="n"/>
      <c r="C1079" s="9" t="n"/>
      <c r="D1079" s="9" t="n"/>
      <c r="E1079" s="9" t="n"/>
      <c r="F1079" s="11" t="n"/>
      <c r="G1079" s="9" t="n"/>
      <c r="H1079" s="9" t="n"/>
      <c r="I1079" s="9">
        <f>IF(COUNTA($A1079:$H1079)=0,"",IF($J1079="OTRO","NO","SI"))</f>
        <v/>
      </c>
      <c r="J1079" s="9">
        <f>IF(COUNTA($A1079:$H1079)=0,"",IFERROR(LOOKUP(2,1/(((LISTS!$H$2:$H$26&lt;&gt;"")*ISNUMBER(SEARCH(LISTS!$H$2:$H$26,$G1079)))+((LISTS!$I$2:$I$26&lt;&gt;"")*ISNUMBER(SEARCH(LISTS!$I$2:$I$26,$E1079)))),LISTS!$K$2:$K$26),"OTRO"))</f>
        <v/>
      </c>
      <c r="K1079" s="11">
        <f>IF($I1079&lt;&gt;"SI",0,IFERROR($F1079,0))</f>
        <v/>
      </c>
      <c r="L1079" s="9">
        <f>IF(COUNTA($A1079:$H1079)=0,"",IF($J1079="OTRO",IFERROR(LOOKUP(2,1/(((LISTS!$H$2:$H$26&lt;&gt;"")*ISNUMBER(SEARCH(LISTS!$H$2:$H$26,$G1079)))+((LISTS!$I$2:$I$26&lt;&gt;"")*ISNUMBER(SEARCH(LISTS!$I$2:$I$26,$E1079)))),LISTS!$L$2:$L$26),"Concepto DIAN no mapeado a casilla automatica"),IF(LEFT($J1079,4)="TOPE","Control automatico DIAN: "&amp;$J1079,"Casilla automatica: "&amp;$J1079)))</f>
        <v/>
      </c>
    </row>
    <row r="1080">
      <c r="A1080" s="9" t="n"/>
      <c r="B1080" s="9" t="n"/>
      <c r="C1080" s="9" t="n"/>
      <c r="D1080" s="9" t="n"/>
      <c r="E1080" s="9" t="n"/>
      <c r="F1080" s="11" t="n"/>
      <c r="G1080" s="9" t="n"/>
      <c r="H1080" s="9" t="n"/>
      <c r="I1080" s="9">
        <f>IF(COUNTA($A1080:$H1080)=0,"",IF($J1080="OTRO","NO","SI"))</f>
        <v/>
      </c>
      <c r="J1080" s="9">
        <f>IF(COUNTA($A1080:$H1080)=0,"",IFERROR(LOOKUP(2,1/(((LISTS!$H$2:$H$26&lt;&gt;"")*ISNUMBER(SEARCH(LISTS!$H$2:$H$26,$G1080)))+((LISTS!$I$2:$I$26&lt;&gt;"")*ISNUMBER(SEARCH(LISTS!$I$2:$I$26,$E1080)))),LISTS!$K$2:$K$26),"OTRO"))</f>
        <v/>
      </c>
      <c r="K1080" s="11">
        <f>IF($I1080&lt;&gt;"SI",0,IFERROR($F1080,0))</f>
        <v/>
      </c>
      <c r="L1080" s="9">
        <f>IF(COUNTA($A1080:$H1080)=0,"",IF($J1080="OTRO",IFERROR(LOOKUP(2,1/(((LISTS!$H$2:$H$26&lt;&gt;"")*ISNUMBER(SEARCH(LISTS!$H$2:$H$26,$G1080)))+((LISTS!$I$2:$I$26&lt;&gt;"")*ISNUMBER(SEARCH(LISTS!$I$2:$I$26,$E1080)))),LISTS!$L$2:$L$26),"Concepto DIAN no mapeado a casilla automatica"),IF(LEFT($J1080,4)="TOPE","Control automatico DIAN: "&amp;$J1080,"Casilla automatica: "&amp;$J1080)))</f>
        <v/>
      </c>
    </row>
    <row r="1081">
      <c r="A1081" s="9" t="n"/>
      <c r="B1081" s="9" t="n"/>
      <c r="C1081" s="9" t="n"/>
      <c r="D1081" s="9" t="n"/>
      <c r="E1081" s="9" t="n"/>
      <c r="F1081" s="11" t="n"/>
      <c r="G1081" s="9" t="n"/>
      <c r="H1081" s="9" t="n"/>
      <c r="I1081" s="9">
        <f>IF(COUNTA($A1081:$H1081)=0,"",IF($J1081="OTRO","NO","SI"))</f>
        <v/>
      </c>
      <c r="J1081" s="9">
        <f>IF(COUNTA($A1081:$H1081)=0,"",IFERROR(LOOKUP(2,1/(((LISTS!$H$2:$H$26&lt;&gt;"")*ISNUMBER(SEARCH(LISTS!$H$2:$H$26,$G1081)))+((LISTS!$I$2:$I$26&lt;&gt;"")*ISNUMBER(SEARCH(LISTS!$I$2:$I$26,$E1081)))),LISTS!$K$2:$K$26),"OTRO"))</f>
        <v/>
      </c>
      <c r="K1081" s="11">
        <f>IF($I1081&lt;&gt;"SI",0,IFERROR($F1081,0))</f>
        <v/>
      </c>
      <c r="L1081" s="9">
        <f>IF(COUNTA($A1081:$H1081)=0,"",IF($J1081="OTRO",IFERROR(LOOKUP(2,1/(((LISTS!$H$2:$H$26&lt;&gt;"")*ISNUMBER(SEARCH(LISTS!$H$2:$H$26,$G1081)))+((LISTS!$I$2:$I$26&lt;&gt;"")*ISNUMBER(SEARCH(LISTS!$I$2:$I$26,$E1081)))),LISTS!$L$2:$L$26),"Concepto DIAN no mapeado a casilla automatica"),IF(LEFT($J1081,4)="TOPE","Control automatico DIAN: "&amp;$J1081,"Casilla automatica: "&amp;$J1081)))</f>
        <v/>
      </c>
    </row>
    <row r="1082">
      <c r="A1082" s="9" t="n"/>
      <c r="B1082" s="9" t="n"/>
      <c r="C1082" s="9" t="n"/>
      <c r="D1082" s="9" t="n"/>
      <c r="E1082" s="9" t="n"/>
      <c r="F1082" s="11" t="n"/>
      <c r="G1082" s="9" t="n"/>
      <c r="H1082" s="9" t="n"/>
      <c r="I1082" s="9">
        <f>IF(COUNTA($A1082:$H1082)=0,"",IF($J1082="OTRO","NO","SI"))</f>
        <v/>
      </c>
      <c r="J1082" s="9">
        <f>IF(COUNTA($A1082:$H1082)=0,"",IFERROR(LOOKUP(2,1/(((LISTS!$H$2:$H$26&lt;&gt;"")*ISNUMBER(SEARCH(LISTS!$H$2:$H$26,$G1082)))+((LISTS!$I$2:$I$26&lt;&gt;"")*ISNUMBER(SEARCH(LISTS!$I$2:$I$26,$E1082)))),LISTS!$K$2:$K$26),"OTRO"))</f>
        <v/>
      </c>
      <c r="K1082" s="11">
        <f>IF($I1082&lt;&gt;"SI",0,IFERROR($F1082,0))</f>
        <v/>
      </c>
      <c r="L1082" s="9">
        <f>IF(COUNTA($A1082:$H1082)=0,"",IF($J1082="OTRO",IFERROR(LOOKUP(2,1/(((LISTS!$H$2:$H$26&lt;&gt;"")*ISNUMBER(SEARCH(LISTS!$H$2:$H$26,$G1082)))+((LISTS!$I$2:$I$26&lt;&gt;"")*ISNUMBER(SEARCH(LISTS!$I$2:$I$26,$E1082)))),LISTS!$L$2:$L$26),"Concepto DIAN no mapeado a casilla automatica"),IF(LEFT($J1082,4)="TOPE","Control automatico DIAN: "&amp;$J1082,"Casilla automatica: "&amp;$J1082)))</f>
        <v/>
      </c>
    </row>
    <row r="1083">
      <c r="A1083" s="9" t="n"/>
      <c r="B1083" s="9" t="n"/>
      <c r="C1083" s="9" t="n"/>
      <c r="D1083" s="9" t="n"/>
      <c r="E1083" s="9" t="n"/>
      <c r="F1083" s="11" t="n"/>
      <c r="G1083" s="9" t="n"/>
      <c r="H1083" s="9" t="n"/>
      <c r="I1083" s="9">
        <f>IF(COUNTA($A1083:$H1083)=0,"",IF($J1083="OTRO","NO","SI"))</f>
        <v/>
      </c>
      <c r="J1083" s="9">
        <f>IF(COUNTA($A1083:$H1083)=0,"",IFERROR(LOOKUP(2,1/(((LISTS!$H$2:$H$26&lt;&gt;"")*ISNUMBER(SEARCH(LISTS!$H$2:$H$26,$G1083)))+((LISTS!$I$2:$I$26&lt;&gt;"")*ISNUMBER(SEARCH(LISTS!$I$2:$I$26,$E1083)))),LISTS!$K$2:$K$26),"OTRO"))</f>
        <v/>
      </c>
      <c r="K1083" s="11">
        <f>IF($I1083&lt;&gt;"SI",0,IFERROR($F1083,0))</f>
        <v/>
      </c>
      <c r="L1083" s="9">
        <f>IF(COUNTA($A1083:$H1083)=0,"",IF($J1083="OTRO",IFERROR(LOOKUP(2,1/(((LISTS!$H$2:$H$26&lt;&gt;"")*ISNUMBER(SEARCH(LISTS!$H$2:$H$26,$G1083)))+((LISTS!$I$2:$I$26&lt;&gt;"")*ISNUMBER(SEARCH(LISTS!$I$2:$I$26,$E1083)))),LISTS!$L$2:$L$26),"Concepto DIAN no mapeado a casilla automatica"),IF(LEFT($J1083,4)="TOPE","Control automatico DIAN: "&amp;$J1083,"Casilla automatica: "&amp;$J1083)))</f>
        <v/>
      </c>
    </row>
    <row r="1084">
      <c r="A1084" s="9" t="n"/>
      <c r="B1084" s="9" t="n"/>
      <c r="C1084" s="9" t="n"/>
      <c r="D1084" s="9" t="n"/>
      <c r="E1084" s="9" t="n"/>
      <c r="F1084" s="11" t="n"/>
      <c r="G1084" s="9" t="n"/>
      <c r="H1084" s="9" t="n"/>
      <c r="I1084" s="9">
        <f>IF(COUNTA($A1084:$H1084)=0,"",IF($J1084="OTRO","NO","SI"))</f>
        <v/>
      </c>
      <c r="J1084" s="9">
        <f>IF(COUNTA($A1084:$H1084)=0,"",IFERROR(LOOKUP(2,1/(((LISTS!$H$2:$H$26&lt;&gt;"")*ISNUMBER(SEARCH(LISTS!$H$2:$H$26,$G1084)))+((LISTS!$I$2:$I$26&lt;&gt;"")*ISNUMBER(SEARCH(LISTS!$I$2:$I$26,$E1084)))),LISTS!$K$2:$K$26),"OTRO"))</f>
        <v/>
      </c>
      <c r="K1084" s="11">
        <f>IF($I1084&lt;&gt;"SI",0,IFERROR($F1084,0))</f>
        <v/>
      </c>
      <c r="L1084" s="9">
        <f>IF(COUNTA($A1084:$H1084)=0,"",IF($J1084="OTRO",IFERROR(LOOKUP(2,1/(((LISTS!$H$2:$H$26&lt;&gt;"")*ISNUMBER(SEARCH(LISTS!$H$2:$H$26,$G1084)))+((LISTS!$I$2:$I$26&lt;&gt;"")*ISNUMBER(SEARCH(LISTS!$I$2:$I$26,$E1084)))),LISTS!$L$2:$L$26),"Concepto DIAN no mapeado a casilla automatica"),IF(LEFT($J1084,4)="TOPE","Control automatico DIAN: "&amp;$J1084,"Casilla automatica: "&amp;$J1084)))</f>
        <v/>
      </c>
    </row>
    <row r="1085">
      <c r="A1085" s="9" t="n"/>
      <c r="B1085" s="9" t="n"/>
      <c r="C1085" s="9" t="n"/>
      <c r="D1085" s="9" t="n"/>
      <c r="E1085" s="9" t="n"/>
      <c r="F1085" s="11" t="n"/>
      <c r="G1085" s="9" t="n"/>
      <c r="H1085" s="9" t="n"/>
      <c r="I1085" s="9">
        <f>IF(COUNTA($A1085:$H1085)=0,"",IF($J1085="OTRO","NO","SI"))</f>
        <v/>
      </c>
      <c r="J1085" s="9">
        <f>IF(COUNTA($A1085:$H1085)=0,"",IFERROR(LOOKUP(2,1/(((LISTS!$H$2:$H$26&lt;&gt;"")*ISNUMBER(SEARCH(LISTS!$H$2:$H$26,$G1085)))+((LISTS!$I$2:$I$26&lt;&gt;"")*ISNUMBER(SEARCH(LISTS!$I$2:$I$26,$E1085)))),LISTS!$K$2:$K$26),"OTRO"))</f>
        <v/>
      </c>
      <c r="K1085" s="11">
        <f>IF($I1085&lt;&gt;"SI",0,IFERROR($F1085,0))</f>
        <v/>
      </c>
      <c r="L1085" s="9">
        <f>IF(COUNTA($A1085:$H1085)=0,"",IF($J1085="OTRO",IFERROR(LOOKUP(2,1/(((LISTS!$H$2:$H$26&lt;&gt;"")*ISNUMBER(SEARCH(LISTS!$H$2:$H$26,$G1085)))+((LISTS!$I$2:$I$26&lt;&gt;"")*ISNUMBER(SEARCH(LISTS!$I$2:$I$26,$E1085)))),LISTS!$L$2:$L$26),"Concepto DIAN no mapeado a casilla automatica"),IF(LEFT($J1085,4)="TOPE","Control automatico DIAN: "&amp;$J1085,"Casilla automatica: "&amp;$J1085)))</f>
        <v/>
      </c>
    </row>
    <row r="1086">
      <c r="A1086" s="9" t="n"/>
      <c r="B1086" s="9" t="n"/>
      <c r="C1086" s="9" t="n"/>
      <c r="D1086" s="9" t="n"/>
      <c r="E1086" s="9" t="n"/>
      <c r="F1086" s="11" t="n"/>
      <c r="G1086" s="9" t="n"/>
      <c r="H1086" s="9" t="n"/>
      <c r="I1086" s="9">
        <f>IF(COUNTA($A1086:$H1086)=0,"",IF($J1086="OTRO","NO","SI"))</f>
        <v/>
      </c>
      <c r="J1086" s="9">
        <f>IF(COUNTA($A1086:$H1086)=0,"",IFERROR(LOOKUP(2,1/(((LISTS!$H$2:$H$26&lt;&gt;"")*ISNUMBER(SEARCH(LISTS!$H$2:$H$26,$G1086)))+((LISTS!$I$2:$I$26&lt;&gt;"")*ISNUMBER(SEARCH(LISTS!$I$2:$I$26,$E1086)))),LISTS!$K$2:$K$26),"OTRO"))</f>
        <v/>
      </c>
      <c r="K1086" s="11">
        <f>IF($I1086&lt;&gt;"SI",0,IFERROR($F1086,0))</f>
        <v/>
      </c>
      <c r="L1086" s="9">
        <f>IF(COUNTA($A1086:$H1086)=0,"",IF($J1086="OTRO",IFERROR(LOOKUP(2,1/(((LISTS!$H$2:$H$26&lt;&gt;"")*ISNUMBER(SEARCH(LISTS!$H$2:$H$26,$G1086)))+((LISTS!$I$2:$I$26&lt;&gt;"")*ISNUMBER(SEARCH(LISTS!$I$2:$I$26,$E1086)))),LISTS!$L$2:$L$26),"Concepto DIAN no mapeado a casilla automatica"),IF(LEFT($J1086,4)="TOPE","Control automatico DIAN: "&amp;$J1086,"Casilla automatica: "&amp;$J1086)))</f>
        <v/>
      </c>
    </row>
    <row r="1087">
      <c r="A1087" s="9" t="n"/>
      <c r="B1087" s="9" t="n"/>
      <c r="C1087" s="9" t="n"/>
      <c r="D1087" s="9" t="n"/>
      <c r="E1087" s="9" t="n"/>
      <c r="F1087" s="11" t="n"/>
      <c r="G1087" s="9" t="n"/>
      <c r="H1087" s="9" t="n"/>
      <c r="I1087" s="9">
        <f>IF(COUNTA($A1087:$H1087)=0,"",IF($J1087="OTRO","NO","SI"))</f>
        <v/>
      </c>
      <c r="J1087" s="9">
        <f>IF(COUNTA($A1087:$H1087)=0,"",IFERROR(LOOKUP(2,1/(((LISTS!$H$2:$H$26&lt;&gt;"")*ISNUMBER(SEARCH(LISTS!$H$2:$H$26,$G1087)))+((LISTS!$I$2:$I$26&lt;&gt;"")*ISNUMBER(SEARCH(LISTS!$I$2:$I$26,$E1087)))),LISTS!$K$2:$K$26),"OTRO"))</f>
        <v/>
      </c>
      <c r="K1087" s="11">
        <f>IF($I1087&lt;&gt;"SI",0,IFERROR($F1087,0))</f>
        <v/>
      </c>
      <c r="L1087" s="9">
        <f>IF(COUNTA($A1087:$H1087)=0,"",IF($J1087="OTRO",IFERROR(LOOKUP(2,1/(((LISTS!$H$2:$H$26&lt;&gt;"")*ISNUMBER(SEARCH(LISTS!$H$2:$H$26,$G1087)))+((LISTS!$I$2:$I$26&lt;&gt;"")*ISNUMBER(SEARCH(LISTS!$I$2:$I$26,$E1087)))),LISTS!$L$2:$L$26),"Concepto DIAN no mapeado a casilla automatica"),IF(LEFT($J1087,4)="TOPE","Control automatico DIAN: "&amp;$J1087,"Casilla automatica: "&amp;$J1087)))</f>
        <v/>
      </c>
    </row>
    <row r="1088">
      <c r="A1088" s="9" t="n"/>
      <c r="B1088" s="9" t="n"/>
      <c r="C1088" s="9" t="n"/>
      <c r="D1088" s="9" t="n"/>
      <c r="E1088" s="9" t="n"/>
      <c r="F1088" s="11" t="n"/>
      <c r="G1088" s="9" t="n"/>
      <c r="H1088" s="9" t="n"/>
      <c r="I1088" s="9">
        <f>IF(COUNTA($A1088:$H1088)=0,"",IF($J1088="OTRO","NO","SI"))</f>
        <v/>
      </c>
      <c r="J1088" s="9">
        <f>IF(COUNTA($A1088:$H1088)=0,"",IFERROR(LOOKUP(2,1/(((LISTS!$H$2:$H$26&lt;&gt;"")*ISNUMBER(SEARCH(LISTS!$H$2:$H$26,$G1088)))+((LISTS!$I$2:$I$26&lt;&gt;"")*ISNUMBER(SEARCH(LISTS!$I$2:$I$26,$E1088)))),LISTS!$K$2:$K$26),"OTRO"))</f>
        <v/>
      </c>
      <c r="K1088" s="11">
        <f>IF($I1088&lt;&gt;"SI",0,IFERROR($F1088,0))</f>
        <v/>
      </c>
      <c r="L1088" s="9">
        <f>IF(COUNTA($A1088:$H1088)=0,"",IF($J1088="OTRO",IFERROR(LOOKUP(2,1/(((LISTS!$H$2:$H$26&lt;&gt;"")*ISNUMBER(SEARCH(LISTS!$H$2:$H$26,$G1088)))+((LISTS!$I$2:$I$26&lt;&gt;"")*ISNUMBER(SEARCH(LISTS!$I$2:$I$26,$E1088)))),LISTS!$L$2:$L$26),"Concepto DIAN no mapeado a casilla automatica"),IF(LEFT($J1088,4)="TOPE","Control automatico DIAN: "&amp;$J1088,"Casilla automatica: "&amp;$J1088)))</f>
        <v/>
      </c>
    </row>
    <row r="1089">
      <c r="A1089" s="9" t="n"/>
      <c r="B1089" s="9" t="n"/>
      <c r="C1089" s="9" t="n"/>
      <c r="D1089" s="9" t="n"/>
      <c r="E1089" s="9" t="n"/>
      <c r="F1089" s="11" t="n"/>
      <c r="G1089" s="9" t="n"/>
      <c r="H1089" s="9" t="n"/>
      <c r="I1089" s="9">
        <f>IF(COUNTA($A1089:$H1089)=0,"",IF($J1089="OTRO","NO","SI"))</f>
        <v/>
      </c>
      <c r="J1089" s="9">
        <f>IF(COUNTA($A1089:$H1089)=0,"",IFERROR(LOOKUP(2,1/(((LISTS!$H$2:$H$26&lt;&gt;"")*ISNUMBER(SEARCH(LISTS!$H$2:$H$26,$G1089)))+((LISTS!$I$2:$I$26&lt;&gt;"")*ISNUMBER(SEARCH(LISTS!$I$2:$I$26,$E1089)))),LISTS!$K$2:$K$26),"OTRO"))</f>
        <v/>
      </c>
      <c r="K1089" s="11">
        <f>IF($I1089&lt;&gt;"SI",0,IFERROR($F1089,0))</f>
        <v/>
      </c>
      <c r="L1089" s="9">
        <f>IF(COUNTA($A1089:$H1089)=0,"",IF($J1089="OTRO",IFERROR(LOOKUP(2,1/(((LISTS!$H$2:$H$26&lt;&gt;"")*ISNUMBER(SEARCH(LISTS!$H$2:$H$26,$G1089)))+((LISTS!$I$2:$I$26&lt;&gt;"")*ISNUMBER(SEARCH(LISTS!$I$2:$I$26,$E1089)))),LISTS!$L$2:$L$26),"Concepto DIAN no mapeado a casilla automatica"),IF(LEFT($J1089,4)="TOPE","Control automatico DIAN: "&amp;$J1089,"Casilla automatica: "&amp;$J1089)))</f>
        <v/>
      </c>
    </row>
    <row r="1090">
      <c r="A1090" s="9" t="n"/>
      <c r="B1090" s="9" t="n"/>
      <c r="C1090" s="9" t="n"/>
      <c r="D1090" s="9" t="n"/>
      <c r="E1090" s="9" t="n"/>
      <c r="F1090" s="11" t="n"/>
      <c r="G1090" s="9" t="n"/>
      <c r="H1090" s="9" t="n"/>
      <c r="I1090" s="9">
        <f>IF(COUNTA($A1090:$H1090)=0,"",IF($J1090="OTRO","NO","SI"))</f>
        <v/>
      </c>
      <c r="J1090" s="9">
        <f>IF(COUNTA($A1090:$H1090)=0,"",IFERROR(LOOKUP(2,1/(((LISTS!$H$2:$H$26&lt;&gt;"")*ISNUMBER(SEARCH(LISTS!$H$2:$H$26,$G1090)))+((LISTS!$I$2:$I$26&lt;&gt;"")*ISNUMBER(SEARCH(LISTS!$I$2:$I$26,$E1090)))),LISTS!$K$2:$K$26),"OTRO"))</f>
        <v/>
      </c>
      <c r="K1090" s="11">
        <f>IF($I1090&lt;&gt;"SI",0,IFERROR($F1090,0))</f>
        <v/>
      </c>
      <c r="L1090" s="9">
        <f>IF(COUNTA($A1090:$H1090)=0,"",IF($J1090="OTRO",IFERROR(LOOKUP(2,1/(((LISTS!$H$2:$H$26&lt;&gt;"")*ISNUMBER(SEARCH(LISTS!$H$2:$H$26,$G1090)))+((LISTS!$I$2:$I$26&lt;&gt;"")*ISNUMBER(SEARCH(LISTS!$I$2:$I$26,$E1090)))),LISTS!$L$2:$L$26),"Concepto DIAN no mapeado a casilla automatica"),IF(LEFT($J1090,4)="TOPE","Control automatico DIAN: "&amp;$J1090,"Casilla automatica: "&amp;$J1090)))</f>
        <v/>
      </c>
    </row>
    <row r="1091">
      <c r="A1091" s="9" t="n"/>
      <c r="B1091" s="9" t="n"/>
      <c r="C1091" s="9" t="n"/>
      <c r="D1091" s="9" t="n"/>
      <c r="E1091" s="9" t="n"/>
      <c r="F1091" s="11" t="n"/>
      <c r="G1091" s="9" t="n"/>
      <c r="H1091" s="9" t="n"/>
      <c r="I1091" s="9">
        <f>IF(COUNTA($A1091:$H1091)=0,"",IF($J1091="OTRO","NO","SI"))</f>
        <v/>
      </c>
      <c r="J1091" s="9">
        <f>IF(COUNTA($A1091:$H1091)=0,"",IFERROR(LOOKUP(2,1/(((LISTS!$H$2:$H$26&lt;&gt;"")*ISNUMBER(SEARCH(LISTS!$H$2:$H$26,$G1091)))+((LISTS!$I$2:$I$26&lt;&gt;"")*ISNUMBER(SEARCH(LISTS!$I$2:$I$26,$E1091)))),LISTS!$K$2:$K$26),"OTRO"))</f>
        <v/>
      </c>
      <c r="K1091" s="11">
        <f>IF($I1091&lt;&gt;"SI",0,IFERROR($F1091,0))</f>
        <v/>
      </c>
      <c r="L1091" s="9">
        <f>IF(COUNTA($A1091:$H1091)=0,"",IF($J1091="OTRO",IFERROR(LOOKUP(2,1/(((LISTS!$H$2:$H$26&lt;&gt;"")*ISNUMBER(SEARCH(LISTS!$H$2:$H$26,$G1091)))+((LISTS!$I$2:$I$26&lt;&gt;"")*ISNUMBER(SEARCH(LISTS!$I$2:$I$26,$E1091)))),LISTS!$L$2:$L$26),"Concepto DIAN no mapeado a casilla automatica"),IF(LEFT($J1091,4)="TOPE","Control automatico DIAN: "&amp;$J1091,"Casilla automatica: "&amp;$J1091)))</f>
        <v/>
      </c>
    </row>
    <row r="1092">
      <c r="A1092" s="9" t="n"/>
      <c r="B1092" s="9" t="n"/>
      <c r="C1092" s="9" t="n"/>
      <c r="D1092" s="9" t="n"/>
      <c r="E1092" s="9" t="n"/>
      <c r="F1092" s="11" t="n"/>
      <c r="G1092" s="9" t="n"/>
      <c r="H1092" s="9" t="n"/>
      <c r="I1092" s="9">
        <f>IF(COUNTA($A1092:$H1092)=0,"",IF($J1092="OTRO","NO","SI"))</f>
        <v/>
      </c>
      <c r="J1092" s="9">
        <f>IF(COUNTA($A1092:$H1092)=0,"",IFERROR(LOOKUP(2,1/(((LISTS!$H$2:$H$26&lt;&gt;"")*ISNUMBER(SEARCH(LISTS!$H$2:$H$26,$G1092)))+((LISTS!$I$2:$I$26&lt;&gt;"")*ISNUMBER(SEARCH(LISTS!$I$2:$I$26,$E1092)))),LISTS!$K$2:$K$26),"OTRO"))</f>
        <v/>
      </c>
      <c r="K1092" s="11">
        <f>IF($I1092&lt;&gt;"SI",0,IFERROR($F1092,0))</f>
        <v/>
      </c>
      <c r="L1092" s="9">
        <f>IF(COUNTA($A1092:$H1092)=0,"",IF($J1092="OTRO",IFERROR(LOOKUP(2,1/(((LISTS!$H$2:$H$26&lt;&gt;"")*ISNUMBER(SEARCH(LISTS!$H$2:$H$26,$G1092)))+((LISTS!$I$2:$I$26&lt;&gt;"")*ISNUMBER(SEARCH(LISTS!$I$2:$I$26,$E1092)))),LISTS!$L$2:$L$26),"Concepto DIAN no mapeado a casilla automatica"),IF(LEFT($J1092,4)="TOPE","Control automatico DIAN: "&amp;$J1092,"Casilla automatica: "&amp;$J1092)))</f>
        <v/>
      </c>
    </row>
    <row r="1093">
      <c r="A1093" s="9" t="n"/>
      <c r="B1093" s="9" t="n"/>
      <c r="C1093" s="9" t="n"/>
      <c r="D1093" s="9" t="n"/>
      <c r="E1093" s="9" t="n"/>
      <c r="F1093" s="11" t="n"/>
      <c r="G1093" s="9" t="n"/>
      <c r="H1093" s="9" t="n"/>
      <c r="I1093" s="9">
        <f>IF(COUNTA($A1093:$H1093)=0,"",IF($J1093="OTRO","NO","SI"))</f>
        <v/>
      </c>
      <c r="J1093" s="9">
        <f>IF(COUNTA($A1093:$H1093)=0,"",IFERROR(LOOKUP(2,1/(((LISTS!$H$2:$H$26&lt;&gt;"")*ISNUMBER(SEARCH(LISTS!$H$2:$H$26,$G1093)))+((LISTS!$I$2:$I$26&lt;&gt;"")*ISNUMBER(SEARCH(LISTS!$I$2:$I$26,$E1093)))),LISTS!$K$2:$K$26),"OTRO"))</f>
        <v/>
      </c>
      <c r="K1093" s="11">
        <f>IF($I1093&lt;&gt;"SI",0,IFERROR($F1093,0))</f>
        <v/>
      </c>
      <c r="L1093" s="9">
        <f>IF(COUNTA($A1093:$H1093)=0,"",IF($J1093="OTRO",IFERROR(LOOKUP(2,1/(((LISTS!$H$2:$H$26&lt;&gt;"")*ISNUMBER(SEARCH(LISTS!$H$2:$H$26,$G1093)))+((LISTS!$I$2:$I$26&lt;&gt;"")*ISNUMBER(SEARCH(LISTS!$I$2:$I$26,$E1093)))),LISTS!$L$2:$L$26),"Concepto DIAN no mapeado a casilla automatica"),IF(LEFT($J1093,4)="TOPE","Control automatico DIAN: "&amp;$J1093,"Casilla automatica: "&amp;$J1093)))</f>
        <v/>
      </c>
    </row>
    <row r="1094">
      <c r="A1094" s="9" t="n"/>
      <c r="B1094" s="9" t="n"/>
      <c r="C1094" s="9" t="n"/>
      <c r="D1094" s="9" t="n"/>
      <c r="E1094" s="9" t="n"/>
      <c r="F1094" s="11" t="n"/>
      <c r="G1094" s="9" t="n"/>
      <c r="H1094" s="9" t="n"/>
      <c r="I1094" s="9">
        <f>IF(COUNTA($A1094:$H1094)=0,"",IF($J1094="OTRO","NO","SI"))</f>
        <v/>
      </c>
      <c r="J1094" s="9">
        <f>IF(COUNTA($A1094:$H1094)=0,"",IFERROR(LOOKUP(2,1/(((LISTS!$H$2:$H$26&lt;&gt;"")*ISNUMBER(SEARCH(LISTS!$H$2:$H$26,$G1094)))+((LISTS!$I$2:$I$26&lt;&gt;"")*ISNUMBER(SEARCH(LISTS!$I$2:$I$26,$E1094)))),LISTS!$K$2:$K$26),"OTRO"))</f>
        <v/>
      </c>
      <c r="K1094" s="11">
        <f>IF($I1094&lt;&gt;"SI",0,IFERROR($F1094,0))</f>
        <v/>
      </c>
      <c r="L1094" s="9">
        <f>IF(COUNTA($A1094:$H1094)=0,"",IF($J1094="OTRO",IFERROR(LOOKUP(2,1/(((LISTS!$H$2:$H$26&lt;&gt;"")*ISNUMBER(SEARCH(LISTS!$H$2:$H$26,$G1094)))+((LISTS!$I$2:$I$26&lt;&gt;"")*ISNUMBER(SEARCH(LISTS!$I$2:$I$26,$E1094)))),LISTS!$L$2:$L$26),"Concepto DIAN no mapeado a casilla automatica"),IF(LEFT($J1094,4)="TOPE","Control automatico DIAN: "&amp;$J1094,"Casilla automatica: "&amp;$J1094)))</f>
        <v/>
      </c>
    </row>
    <row r="1095">
      <c r="A1095" s="9" t="n"/>
      <c r="B1095" s="9" t="n"/>
      <c r="C1095" s="9" t="n"/>
      <c r="D1095" s="9" t="n"/>
      <c r="E1095" s="9" t="n"/>
      <c r="F1095" s="11" t="n"/>
      <c r="G1095" s="9" t="n"/>
      <c r="H1095" s="9" t="n"/>
      <c r="I1095" s="9">
        <f>IF(COUNTA($A1095:$H1095)=0,"",IF($J1095="OTRO","NO","SI"))</f>
        <v/>
      </c>
      <c r="J1095" s="9">
        <f>IF(COUNTA($A1095:$H1095)=0,"",IFERROR(LOOKUP(2,1/(((LISTS!$H$2:$H$26&lt;&gt;"")*ISNUMBER(SEARCH(LISTS!$H$2:$H$26,$G1095)))+((LISTS!$I$2:$I$26&lt;&gt;"")*ISNUMBER(SEARCH(LISTS!$I$2:$I$26,$E1095)))),LISTS!$K$2:$K$26),"OTRO"))</f>
        <v/>
      </c>
      <c r="K1095" s="11">
        <f>IF($I1095&lt;&gt;"SI",0,IFERROR($F1095,0))</f>
        <v/>
      </c>
      <c r="L1095" s="9">
        <f>IF(COUNTA($A1095:$H1095)=0,"",IF($J1095="OTRO",IFERROR(LOOKUP(2,1/(((LISTS!$H$2:$H$26&lt;&gt;"")*ISNUMBER(SEARCH(LISTS!$H$2:$H$26,$G1095)))+((LISTS!$I$2:$I$26&lt;&gt;"")*ISNUMBER(SEARCH(LISTS!$I$2:$I$26,$E1095)))),LISTS!$L$2:$L$26),"Concepto DIAN no mapeado a casilla automatica"),IF(LEFT($J1095,4)="TOPE","Control automatico DIAN: "&amp;$J1095,"Casilla automatica: "&amp;$J1095)))</f>
        <v/>
      </c>
    </row>
    <row r="1096">
      <c r="A1096" s="9" t="n"/>
      <c r="B1096" s="9" t="n"/>
      <c r="C1096" s="9" t="n"/>
      <c r="D1096" s="9" t="n"/>
      <c r="E1096" s="9" t="n"/>
      <c r="F1096" s="11" t="n"/>
      <c r="G1096" s="9" t="n"/>
      <c r="H1096" s="9" t="n"/>
      <c r="I1096" s="9">
        <f>IF(COUNTA($A1096:$H1096)=0,"",IF($J1096="OTRO","NO","SI"))</f>
        <v/>
      </c>
      <c r="J1096" s="9">
        <f>IF(COUNTA($A1096:$H1096)=0,"",IFERROR(LOOKUP(2,1/(((LISTS!$H$2:$H$26&lt;&gt;"")*ISNUMBER(SEARCH(LISTS!$H$2:$H$26,$G1096)))+((LISTS!$I$2:$I$26&lt;&gt;"")*ISNUMBER(SEARCH(LISTS!$I$2:$I$26,$E1096)))),LISTS!$K$2:$K$26),"OTRO"))</f>
        <v/>
      </c>
      <c r="K1096" s="11">
        <f>IF($I1096&lt;&gt;"SI",0,IFERROR($F1096,0))</f>
        <v/>
      </c>
      <c r="L1096" s="9">
        <f>IF(COUNTA($A1096:$H1096)=0,"",IF($J1096="OTRO",IFERROR(LOOKUP(2,1/(((LISTS!$H$2:$H$26&lt;&gt;"")*ISNUMBER(SEARCH(LISTS!$H$2:$H$26,$G1096)))+((LISTS!$I$2:$I$26&lt;&gt;"")*ISNUMBER(SEARCH(LISTS!$I$2:$I$26,$E1096)))),LISTS!$L$2:$L$26),"Concepto DIAN no mapeado a casilla automatica"),IF(LEFT($J1096,4)="TOPE","Control automatico DIAN: "&amp;$J1096,"Casilla automatica: "&amp;$J1096)))</f>
        <v/>
      </c>
    </row>
    <row r="1097">
      <c r="A1097" s="9" t="n"/>
      <c r="B1097" s="9" t="n"/>
      <c r="C1097" s="9" t="n"/>
      <c r="D1097" s="9" t="n"/>
      <c r="E1097" s="9" t="n"/>
      <c r="F1097" s="11" t="n"/>
      <c r="G1097" s="9" t="n"/>
      <c r="H1097" s="9" t="n"/>
      <c r="I1097" s="9">
        <f>IF(COUNTA($A1097:$H1097)=0,"",IF($J1097="OTRO","NO","SI"))</f>
        <v/>
      </c>
      <c r="J1097" s="9">
        <f>IF(COUNTA($A1097:$H1097)=0,"",IFERROR(LOOKUP(2,1/(((LISTS!$H$2:$H$26&lt;&gt;"")*ISNUMBER(SEARCH(LISTS!$H$2:$H$26,$G1097)))+((LISTS!$I$2:$I$26&lt;&gt;"")*ISNUMBER(SEARCH(LISTS!$I$2:$I$26,$E1097)))),LISTS!$K$2:$K$26),"OTRO"))</f>
        <v/>
      </c>
      <c r="K1097" s="11">
        <f>IF($I1097&lt;&gt;"SI",0,IFERROR($F1097,0))</f>
        <v/>
      </c>
      <c r="L1097" s="9">
        <f>IF(COUNTA($A1097:$H1097)=0,"",IF($J1097="OTRO",IFERROR(LOOKUP(2,1/(((LISTS!$H$2:$H$26&lt;&gt;"")*ISNUMBER(SEARCH(LISTS!$H$2:$H$26,$G1097)))+((LISTS!$I$2:$I$26&lt;&gt;"")*ISNUMBER(SEARCH(LISTS!$I$2:$I$26,$E1097)))),LISTS!$L$2:$L$26),"Concepto DIAN no mapeado a casilla automatica"),IF(LEFT($J1097,4)="TOPE","Control automatico DIAN: "&amp;$J1097,"Casilla automatica: "&amp;$J1097)))</f>
        <v/>
      </c>
    </row>
    <row r="1098">
      <c r="A1098" s="9" t="n"/>
      <c r="B1098" s="9" t="n"/>
      <c r="C1098" s="9" t="n"/>
      <c r="D1098" s="9" t="n"/>
      <c r="E1098" s="9" t="n"/>
      <c r="F1098" s="11" t="n"/>
      <c r="G1098" s="9" t="n"/>
      <c r="H1098" s="9" t="n"/>
      <c r="I1098" s="9">
        <f>IF(COUNTA($A1098:$H1098)=0,"",IF($J1098="OTRO","NO","SI"))</f>
        <v/>
      </c>
      <c r="J1098" s="9">
        <f>IF(COUNTA($A1098:$H1098)=0,"",IFERROR(LOOKUP(2,1/(((LISTS!$H$2:$H$26&lt;&gt;"")*ISNUMBER(SEARCH(LISTS!$H$2:$H$26,$G1098)))+((LISTS!$I$2:$I$26&lt;&gt;"")*ISNUMBER(SEARCH(LISTS!$I$2:$I$26,$E1098)))),LISTS!$K$2:$K$26),"OTRO"))</f>
        <v/>
      </c>
      <c r="K1098" s="11">
        <f>IF($I1098&lt;&gt;"SI",0,IFERROR($F1098,0))</f>
        <v/>
      </c>
      <c r="L1098" s="9">
        <f>IF(COUNTA($A1098:$H1098)=0,"",IF($J1098="OTRO",IFERROR(LOOKUP(2,1/(((LISTS!$H$2:$H$26&lt;&gt;"")*ISNUMBER(SEARCH(LISTS!$H$2:$H$26,$G1098)))+((LISTS!$I$2:$I$26&lt;&gt;"")*ISNUMBER(SEARCH(LISTS!$I$2:$I$26,$E1098)))),LISTS!$L$2:$L$26),"Concepto DIAN no mapeado a casilla automatica"),IF(LEFT($J1098,4)="TOPE","Control automatico DIAN: "&amp;$J1098,"Casilla automatica: "&amp;$J1098)))</f>
        <v/>
      </c>
    </row>
    <row r="1099">
      <c r="A1099" s="9" t="n"/>
      <c r="B1099" s="9" t="n"/>
      <c r="C1099" s="9" t="n"/>
      <c r="D1099" s="9" t="n"/>
      <c r="E1099" s="9" t="n"/>
      <c r="F1099" s="11" t="n"/>
      <c r="G1099" s="9" t="n"/>
      <c r="H1099" s="9" t="n"/>
      <c r="I1099" s="9">
        <f>IF(COUNTA($A1099:$H1099)=0,"",IF($J1099="OTRO","NO","SI"))</f>
        <v/>
      </c>
      <c r="J1099" s="9">
        <f>IF(COUNTA($A1099:$H1099)=0,"",IFERROR(LOOKUP(2,1/(((LISTS!$H$2:$H$26&lt;&gt;"")*ISNUMBER(SEARCH(LISTS!$H$2:$H$26,$G1099)))+((LISTS!$I$2:$I$26&lt;&gt;"")*ISNUMBER(SEARCH(LISTS!$I$2:$I$26,$E1099)))),LISTS!$K$2:$K$26),"OTRO"))</f>
        <v/>
      </c>
      <c r="K1099" s="11">
        <f>IF($I1099&lt;&gt;"SI",0,IFERROR($F1099,0))</f>
        <v/>
      </c>
      <c r="L1099" s="9">
        <f>IF(COUNTA($A1099:$H1099)=0,"",IF($J1099="OTRO",IFERROR(LOOKUP(2,1/(((LISTS!$H$2:$H$26&lt;&gt;"")*ISNUMBER(SEARCH(LISTS!$H$2:$H$26,$G1099)))+((LISTS!$I$2:$I$26&lt;&gt;"")*ISNUMBER(SEARCH(LISTS!$I$2:$I$26,$E1099)))),LISTS!$L$2:$L$26),"Concepto DIAN no mapeado a casilla automatica"),IF(LEFT($J1099,4)="TOPE","Control automatico DIAN: "&amp;$J1099,"Casilla automatica: "&amp;$J1099)))</f>
        <v/>
      </c>
    </row>
    <row r="1100">
      <c r="A1100" s="9" t="n"/>
      <c r="B1100" s="9" t="n"/>
      <c r="C1100" s="9" t="n"/>
      <c r="D1100" s="9" t="n"/>
      <c r="E1100" s="9" t="n"/>
      <c r="F1100" s="11" t="n"/>
      <c r="G1100" s="9" t="n"/>
      <c r="H1100" s="9" t="n"/>
      <c r="I1100" s="9">
        <f>IF(COUNTA($A1100:$H1100)=0,"",IF($J1100="OTRO","NO","SI"))</f>
        <v/>
      </c>
      <c r="J1100" s="9">
        <f>IF(COUNTA($A1100:$H1100)=0,"",IFERROR(LOOKUP(2,1/(((LISTS!$H$2:$H$26&lt;&gt;"")*ISNUMBER(SEARCH(LISTS!$H$2:$H$26,$G1100)))+((LISTS!$I$2:$I$26&lt;&gt;"")*ISNUMBER(SEARCH(LISTS!$I$2:$I$26,$E1100)))),LISTS!$K$2:$K$26),"OTRO"))</f>
        <v/>
      </c>
      <c r="K1100" s="11">
        <f>IF($I1100&lt;&gt;"SI",0,IFERROR($F1100,0))</f>
        <v/>
      </c>
      <c r="L1100" s="9">
        <f>IF(COUNTA($A1100:$H1100)=0,"",IF($J1100="OTRO",IFERROR(LOOKUP(2,1/(((LISTS!$H$2:$H$26&lt;&gt;"")*ISNUMBER(SEARCH(LISTS!$H$2:$H$26,$G1100)))+((LISTS!$I$2:$I$26&lt;&gt;"")*ISNUMBER(SEARCH(LISTS!$I$2:$I$26,$E1100)))),LISTS!$L$2:$L$26),"Concepto DIAN no mapeado a casilla automatica"),IF(LEFT($J1100,4)="TOPE","Control automatico DIAN: "&amp;$J1100,"Casilla automatica: "&amp;$J1100)))</f>
        <v/>
      </c>
    </row>
    <row r="1101">
      <c r="A1101" s="9" t="n"/>
      <c r="B1101" s="9" t="n"/>
      <c r="C1101" s="9" t="n"/>
      <c r="D1101" s="9" t="n"/>
      <c r="E1101" s="9" t="n"/>
      <c r="F1101" s="11" t="n"/>
      <c r="G1101" s="9" t="n"/>
      <c r="H1101" s="9" t="n"/>
      <c r="I1101" s="9">
        <f>IF(COUNTA($A1101:$H1101)=0,"",IF($J1101="OTRO","NO","SI"))</f>
        <v/>
      </c>
      <c r="J1101" s="9">
        <f>IF(COUNTA($A1101:$H1101)=0,"",IFERROR(LOOKUP(2,1/(((LISTS!$H$2:$H$26&lt;&gt;"")*ISNUMBER(SEARCH(LISTS!$H$2:$H$26,$G1101)))+((LISTS!$I$2:$I$26&lt;&gt;"")*ISNUMBER(SEARCH(LISTS!$I$2:$I$26,$E1101)))),LISTS!$K$2:$K$26),"OTRO"))</f>
        <v/>
      </c>
      <c r="K1101" s="11">
        <f>IF($I1101&lt;&gt;"SI",0,IFERROR($F1101,0))</f>
        <v/>
      </c>
      <c r="L1101" s="9">
        <f>IF(COUNTA($A1101:$H1101)=0,"",IF($J1101="OTRO",IFERROR(LOOKUP(2,1/(((LISTS!$H$2:$H$26&lt;&gt;"")*ISNUMBER(SEARCH(LISTS!$H$2:$H$26,$G1101)))+((LISTS!$I$2:$I$26&lt;&gt;"")*ISNUMBER(SEARCH(LISTS!$I$2:$I$26,$E1101)))),LISTS!$L$2:$L$26),"Concepto DIAN no mapeado a casilla automatica"),IF(LEFT($J1101,4)="TOPE","Control automatico DIAN: "&amp;$J1101,"Casilla automatica: "&amp;$J1101)))</f>
        <v/>
      </c>
    </row>
    <row r="1102">
      <c r="A1102" s="9" t="n"/>
      <c r="B1102" s="9" t="n"/>
      <c r="C1102" s="9" t="n"/>
      <c r="D1102" s="9" t="n"/>
      <c r="E1102" s="9" t="n"/>
      <c r="F1102" s="11" t="n"/>
      <c r="G1102" s="9" t="n"/>
      <c r="H1102" s="9" t="n"/>
      <c r="I1102" s="9">
        <f>IF(COUNTA($A1102:$H1102)=0,"",IF($J1102="OTRO","NO","SI"))</f>
        <v/>
      </c>
      <c r="J1102" s="9">
        <f>IF(COUNTA($A1102:$H1102)=0,"",IFERROR(LOOKUP(2,1/(((LISTS!$H$2:$H$26&lt;&gt;"")*ISNUMBER(SEARCH(LISTS!$H$2:$H$26,$G1102)))+((LISTS!$I$2:$I$26&lt;&gt;"")*ISNUMBER(SEARCH(LISTS!$I$2:$I$26,$E1102)))),LISTS!$K$2:$K$26),"OTRO"))</f>
        <v/>
      </c>
      <c r="K1102" s="11">
        <f>IF($I1102&lt;&gt;"SI",0,IFERROR($F1102,0))</f>
        <v/>
      </c>
      <c r="L1102" s="9">
        <f>IF(COUNTA($A1102:$H1102)=0,"",IF($J1102="OTRO",IFERROR(LOOKUP(2,1/(((LISTS!$H$2:$H$26&lt;&gt;"")*ISNUMBER(SEARCH(LISTS!$H$2:$H$26,$G1102)))+((LISTS!$I$2:$I$26&lt;&gt;"")*ISNUMBER(SEARCH(LISTS!$I$2:$I$26,$E1102)))),LISTS!$L$2:$L$26),"Concepto DIAN no mapeado a casilla automatica"),IF(LEFT($J1102,4)="TOPE","Control automatico DIAN: "&amp;$J1102,"Casilla automatica: "&amp;$J1102)))</f>
        <v/>
      </c>
    </row>
    <row r="1103">
      <c r="A1103" s="9" t="n"/>
      <c r="B1103" s="9" t="n"/>
      <c r="C1103" s="9" t="n"/>
      <c r="D1103" s="9" t="n"/>
      <c r="E1103" s="9" t="n"/>
      <c r="F1103" s="11" t="n"/>
      <c r="G1103" s="9" t="n"/>
      <c r="H1103" s="9" t="n"/>
      <c r="I1103" s="9">
        <f>IF(COUNTA($A1103:$H1103)=0,"",IF($J1103="OTRO","NO","SI"))</f>
        <v/>
      </c>
      <c r="J1103" s="9">
        <f>IF(COUNTA($A1103:$H1103)=0,"",IFERROR(LOOKUP(2,1/(((LISTS!$H$2:$H$26&lt;&gt;"")*ISNUMBER(SEARCH(LISTS!$H$2:$H$26,$G1103)))+((LISTS!$I$2:$I$26&lt;&gt;"")*ISNUMBER(SEARCH(LISTS!$I$2:$I$26,$E1103)))),LISTS!$K$2:$K$26),"OTRO"))</f>
        <v/>
      </c>
      <c r="K1103" s="11">
        <f>IF($I1103&lt;&gt;"SI",0,IFERROR($F1103,0))</f>
        <v/>
      </c>
      <c r="L1103" s="9">
        <f>IF(COUNTA($A1103:$H1103)=0,"",IF($J1103="OTRO",IFERROR(LOOKUP(2,1/(((LISTS!$H$2:$H$26&lt;&gt;"")*ISNUMBER(SEARCH(LISTS!$H$2:$H$26,$G1103)))+((LISTS!$I$2:$I$26&lt;&gt;"")*ISNUMBER(SEARCH(LISTS!$I$2:$I$26,$E1103)))),LISTS!$L$2:$L$26),"Concepto DIAN no mapeado a casilla automatica"),IF(LEFT($J1103,4)="TOPE","Control automatico DIAN: "&amp;$J1103,"Casilla automatica: "&amp;$J1103)))</f>
        <v/>
      </c>
    </row>
    <row r="1104">
      <c r="A1104" s="9" t="n"/>
      <c r="B1104" s="9" t="n"/>
      <c r="C1104" s="9" t="n"/>
      <c r="D1104" s="9" t="n"/>
      <c r="E1104" s="9" t="n"/>
      <c r="F1104" s="11" t="n"/>
      <c r="G1104" s="9" t="n"/>
      <c r="H1104" s="9" t="n"/>
      <c r="I1104" s="9">
        <f>IF(COUNTA($A1104:$H1104)=0,"",IF($J1104="OTRO","NO","SI"))</f>
        <v/>
      </c>
      <c r="J1104" s="9">
        <f>IF(COUNTA($A1104:$H1104)=0,"",IFERROR(LOOKUP(2,1/(((LISTS!$H$2:$H$26&lt;&gt;"")*ISNUMBER(SEARCH(LISTS!$H$2:$H$26,$G1104)))+((LISTS!$I$2:$I$26&lt;&gt;"")*ISNUMBER(SEARCH(LISTS!$I$2:$I$26,$E1104)))),LISTS!$K$2:$K$26),"OTRO"))</f>
        <v/>
      </c>
      <c r="K1104" s="11">
        <f>IF($I1104&lt;&gt;"SI",0,IFERROR($F1104,0))</f>
        <v/>
      </c>
      <c r="L1104" s="9">
        <f>IF(COUNTA($A1104:$H1104)=0,"",IF($J1104="OTRO",IFERROR(LOOKUP(2,1/(((LISTS!$H$2:$H$26&lt;&gt;"")*ISNUMBER(SEARCH(LISTS!$H$2:$H$26,$G1104)))+((LISTS!$I$2:$I$26&lt;&gt;"")*ISNUMBER(SEARCH(LISTS!$I$2:$I$26,$E1104)))),LISTS!$L$2:$L$26),"Concepto DIAN no mapeado a casilla automatica"),IF(LEFT($J1104,4)="TOPE","Control automatico DIAN: "&amp;$J1104,"Casilla automatica: "&amp;$J1104)))</f>
        <v/>
      </c>
    </row>
    <row r="1105">
      <c r="A1105" s="9" t="n"/>
      <c r="B1105" s="9" t="n"/>
      <c r="C1105" s="9" t="n"/>
      <c r="D1105" s="9" t="n"/>
      <c r="E1105" s="9" t="n"/>
      <c r="F1105" s="11" t="n"/>
      <c r="G1105" s="9" t="n"/>
      <c r="H1105" s="9" t="n"/>
      <c r="I1105" s="9">
        <f>IF(COUNTA($A1105:$H1105)=0,"",IF($J1105="OTRO","NO","SI"))</f>
        <v/>
      </c>
      <c r="J1105" s="9">
        <f>IF(COUNTA($A1105:$H1105)=0,"",IFERROR(LOOKUP(2,1/(((LISTS!$H$2:$H$26&lt;&gt;"")*ISNUMBER(SEARCH(LISTS!$H$2:$H$26,$G1105)))+((LISTS!$I$2:$I$26&lt;&gt;"")*ISNUMBER(SEARCH(LISTS!$I$2:$I$26,$E1105)))),LISTS!$K$2:$K$26),"OTRO"))</f>
        <v/>
      </c>
      <c r="K1105" s="11">
        <f>IF($I1105&lt;&gt;"SI",0,IFERROR($F1105,0))</f>
        <v/>
      </c>
      <c r="L1105" s="9">
        <f>IF(COUNTA($A1105:$H1105)=0,"",IF($J1105="OTRO",IFERROR(LOOKUP(2,1/(((LISTS!$H$2:$H$26&lt;&gt;"")*ISNUMBER(SEARCH(LISTS!$H$2:$H$26,$G1105)))+((LISTS!$I$2:$I$26&lt;&gt;"")*ISNUMBER(SEARCH(LISTS!$I$2:$I$26,$E1105)))),LISTS!$L$2:$L$26),"Concepto DIAN no mapeado a casilla automatica"),IF(LEFT($J1105,4)="TOPE","Control automatico DIAN: "&amp;$J1105,"Casilla automatica: "&amp;$J1105)))</f>
        <v/>
      </c>
    </row>
    <row r="1106">
      <c r="A1106" s="9" t="n"/>
      <c r="B1106" s="9" t="n"/>
      <c r="C1106" s="9" t="n"/>
      <c r="D1106" s="9" t="n"/>
      <c r="E1106" s="9" t="n"/>
      <c r="F1106" s="11" t="n"/>
      <c r="G1106" s="9" t="n"/>
      <c r="H1106" s="9" t="n"/>
      <c r="I1106" s="9">
        <f>IF(COUNTA($A1106:$H1106)=0,"",IF($J1106="OTRO","NO","SI"))</f>
        <v/>
      </c>
      <c r="J1106" s="9">
        <f>IF(COUNTA($A1106:$H1106)=0,"",IFERROR(LOOKUP(2,1/(((LISTS!$H$2:$H$26&lt;&gt;"")*ISNUMBER(SEARCH(LISTS!$H$2:$H$26,$G1106)))+((LISTS!$I$2:$I$26&lt;&gt;"")*ISNUMBER(SEARCH(LISTS!$I$2:$I$26,$E1106)))),LISTS!$K$2:$K$26),"OTRO"))</f>
        <v/>
      </c>
      <c r="K1106" s="11">
        <f>IF($I1106&lt;&gt;"SI",0,IFERROR($F1106,0))</f>
        <v/>
      </c>
      <c r="L1106" s="9">
        <f>IF(COUNTA($A1106:$H1106)=0,"",IF($J1106="OTRO",IFERROR(LOOKUP(2,1/(((LISTS!$H$2:$H$26&lt;&gt;"")*ISNUMBER(SEARCH(LISTS!$H$2:$H$26,$G1106)))+((LISTS!$I$2:$I$26&lt;&gt;"")*ISNUMBER(SEARCH(LISTS!$I$2:$I$26,$E1106)))),LISTS!$L$2:$L$26),"Concepto DIAN no mapeado a casilla automatica"),IF(LEFT($J1106,4)="TOPE","Control automatico DIAN: "&amp;$J1106,"Casilla automatica: "&amp;$J1106)))</f>
        <v/>
      </c>
    </row>
    <row r="1107">
      <c r="A1107" s="9" t="n"/>
      <c r="B1107" s="9" t="n"/>
      <c r="C1107" s="9" t="n"/>
      <c r="D1107" s="9" t="n"/>
      <c r="E1107" s="9" t="n"/>
      <c r="F1107" s="11" t="n"/>
      <c r="G1107" s="9" t="n"/>
      <c r="H1107" s="9" t="n"/>
      <c r="I1107" s="9">
        <f>IF(COUNTA($A1107:$H1107)=0,"",IF($J1107="OTRO","NO","SI"))</f>
        <v/>
      </c>
      <c r="J1107" s="9">
        <f>IF(COUNTA($A1107:$H1107)=0,"",IFERROR(LOOKUP(2,1/(((LISTS!$H$2:$H$26&lt;&gt;"")*ISNUMBER(SEARCH(LISTS!$H$2:$H$26,$G1107)))+((LISTS!$I$2:$I$26&lt;&gt;"")*ISNUMBER(SEARCH(LISTS!$I$2:$I$26,$E1107)))),LISTS!$K$2:$K$26),"OTRO"))</f>
        <v/>
      </c>
      <c r="K1107" s="11">
        <f>IF($I1107&lt;&gt;"SI",0,IFERROR($F1107,0))</f>
        <v/>
      </c>
      <c r="L1107" s="9">
        <f>IF(COUNTA($A1107:$H1107)=0,"",IF($J1107="OTRO",IFERROR(LOOKUP(2,1/(((LISTS!$H$2:$H$26&lt;&gt;"")*ISNUMBER(SEARCH(LISTS!$H$2:$H$26,$G1107)))+((LISTS!$I$2:$I$26&lt;&gt;"")*ISNUMBER(SEARCH(LISTS!$I$2:$I$26,$E1107)))),LISTS!$L$2:$L$26),"Concepto DIAN no mapeado a casilla automatica"),IF(LEFT($J1107,4)="TOPE","Control automatico DIAN: "&amp;$J1107,"Casilla automatica: "&amp;$J1107)))</f>
        <v/>
      </c>
    </row>
    <row r="1108">
      <c r="A1108" s="9" t="n"/>
      <c r="B1108" s="9" t="n"/>
      <c r="C1108" s="9" t="n"/>
      <c r="D1108" s="9" t="n"/>
      <c r="E1108" s="9" t="n"/>
      <c r="F1108" s="11" t="n"/>
      <c r="G1108" s="9" t="n"/>
      <c r="H1108" s="9" t="n"/>
      <c r="I1108" s="9">
        <f>IF(COUNTA($A1108:$H1108)=0,"",IF($J1108="OTRO","NO","SI"))</f>
        <v/>
      </c>
      <c r="J1108" s="9">
        <f>IF(COUNTA($A1108:$H1108)=0,"",IFERROR(LOOKUP(2,1/(((LISTS!$H$2:$H$26&lt;&gt;"")*ISNUMBER(SEARCH(LISTS!$H$2:$H$26,$G1108)))+((LISTS!$I$2:$I$26&lt;&gt;"")*ISNUMBER(SEARCH(LISTS!$I$2:$I$26,$E1108)))),LISTS!$K$2:$K$26),"OTRO"))</f>
        <v/>
      </c>
      <c r="K1108" s="11">
        <f>IF($I1108&lt;&gt;"SI",0,IFERROR($F1108,0))</f>
        <v/>
      </c>
      <c r="L1108" s="9">
        <f>IF(COUNTA($A1108:$H1108)=0,"",IF($J1108="OTRO",IFERROR(LOOKUP(2,1/(((LISTS!$H$2:$H$26&lt;&gt;"")*ISNUMBER(SEARCH(LISTS!$H$2:$H$26,$G1108)))+((LISTS!$I$2:$I$26&lt;&gt;"")*ISNUMBER(SEARCH(LISTS!$I$2:$I$26,$E1108)))),LISTS!$L$2:$L$26),"Concepto DIAN no mapeado a casilla automatica"),IF(LEFT($J1108,4)="TOPE","Control automatico DIAN: "&amp;$J1108,"Casilla automatica: "&amp;$J1108)))</f>
        <v/>
      </c>
    </row>
    <row r="1109">
      <c r="A1109" s="9" t="n"/>
      <c r="B1109" s="9" t="n"/>
      <c r="C1109" s="9" t="n"/>
      <c r="D1109" s="9" t="n"/>
      <c r="E1109" s="9" t="n"/>
      <c r="F1109" s="11" t="n"/>
      <c r="G1109" s="9" t="n"/>
      <c r="H1109" s="9" t="n"/>
      <c r="I1109" s="9">
        <f>IF(COUNTA($A1109:$H1109)=0,"",IF($J1109="OTRO","NO","SI"))</f>
        <v/>
      </c>
      <c r="J1109" s="9">
        <f>IF(COUNTA($A1109:$H1109)=0,"",IFERROR(LOOKUP(2,1/(((LISTS!$H$2:$H$26&lt;&gt;"")*ISNUMBER(SEARCH(LISTS!$H$2:$H$26,$G1109)))+((LISTS!$I$2:$I$26&lt;&gt;"")*ISNUMBER(SEARCH(LISTS!$I$2:$I$26,$E1109)))),LISTS!$K$2:$K$26),"OTRO"))</f>
        <v/>
      </c>
      <c r="K1109" s="11">
        <f>IF($I1109&lt;&gt;"SI",0,IFERROR($F1109,0))</f>
        <v/>
      </c>
      <c r="L1109" s="9">
        <f>IF(COUNTA($A1109:$H1109)=0,"",IF($J1109="OTRO",IFERROR(LOOKUP(2,1/(((LISTS!$H$2:$H$26&lt;&gt;"")*ISNUMBER(SEARCH(LISTS!$H$2:$H$26,$G1109)))+((LISTS!$I$2:$I$26&lt;&gt;"")*ISNUMBER(SEARCH(LISTS!$I$2:$I$26,$E1109)))),LISTS!$L$2:$L$26),"Concepto DIAN no mapeado a casilla automatica"),IF(LEFT($J1109,4)="TOPE","Control automatico DIAN: "&amp;$J1109,"Casilla automatica: "&amp;$J1109)))</f>
        <v/>
      </c>
    </row>
    <row r="1110">
      <c r="A1110" s="9" t="n"/>
      <c r="B1110" s="9" t="n"/>
      <c r="C1110" s="9" t="n"/>
      <c r="D1110" s="9" t="n"/>
      <c r="E1110" s="9" t="n"/>
      <c r="F1110" s="11" t="n"/>
      <c r="G1110" s="9" t="n"/>
      <c r="H1110" s="9" t="n"/>
      <c r="I1110" s="9">
        <f>IF(COUNTA($A1110:$H1110)=0,"",IF($J1110="OTRO","NO","SI"))</f>
        <v/>
      </c>
      <c r="J1110" s="9">
        <f>IF(COUNTA($A1110:$H1110)=0,"",IFERROR(LOOKUP(2,1/(((LISTS!$H$2:$H$26&lt;&gt;"")*ISNUMBER(SEARCH(LISTS!$H$2:$H$26,$G1110)))+((LISTS!$I$2:$I$26&lt;&gt;"")*ISNUMBER(SEARCH(LISTS!$I$2:$I$26,$E1110)))),LISTS!$K$2:$K$26),"OTRO"))</f>
        <v/>
      </c>
      <c r="K1110" s="11">
        <f>IF($I1110&lt;&gt;"SI",0,IFERROR($F1110,0))</f>
        <v/>
      </c>
      <c r="L1110" s="9">
        <f>IF(COUNTA($A1110:$H1110)=0,"",IF($J1110="OTRO",IFERROR(LOOKUP(2,1/(((LISTS!$H$2:$H$26&lt;&gt;"")*ISNUMBER(SEARCH(LISTS!$H$2:$H$26,$G1110)))+((LISTS!$I$2:$I$26&lt;&gt;"")*ISNUMBER(SEARCH(LISTS!$I$2:$I$26,$E1110)))),LISTS!$L$2:$L$26),"Concepto DIAN no mapeado a casilla automatica"),IF(LEFT($J1110,4)="TOPE","Control automatico DIAN: "&amp;$J1110,"Casilla automatica: "&amp;$J1110)))</f>
        <v/>
      </c>
    </row>
    <row r="1111">
      <c r="A1111" s="9" t="n"/>
      <c r="B1111" s="9" t="n"/>
      <c r="C1111" s="9" t="n"/>
      <c r="D1111" s="9" t="n"/>
      <c r="E1111" s="9" t="n"/>
      <c r="F1111" s="11" t="n"/>
      <c r="G1111" s="9" t="n"/>
      <c r="H1111" s="9" t="n"/>
      <c r="I1111" s="9">
        <f>IF(COUNTA($A1111:$H1111)=0,"",IF($J1111="OTRO","NO","SI"))</f>
        <v/>
      </c>
      <c r="J1111" s="9">
        <f>IF(COUNTA($A1111:$H1111)=0,"",IFERROR(LOOKUP(2,1/(((LISTS!$H$2:$H$26&lt;&gt;"")*ISNUMBER(SEARCH(LISTS!$H$2:$H$26,$G1111)))+((LISTS!$I$2:$I$26&lt;&gt;"")*ISNUMBER(SEARCH(LISTS!$I$2:$I$26,$E1111)))),LISTS!$K$2:$K$26),"OTRO"))</f>
        <v/>
      </c>
      <c r="K1111" s="11">
        <f>IF($I1111&lt;&gt;"SI",0,IFERROR($F1111,0))</f>
        <v/>
      </c>
      <c r="L1111" s="9">
        <f>IF(COUNTA($A1111:$H1111)=0,"",IF($J1111="OTRO",IFERROR(LOOKUP(2,1/(((LISTS!$H$2:$H$26&lt;&gt;"")*ISNUMBER(SEARCH(LISTS!$H$2:$H$26,$G1111)))+((LISTS!$I$2:$I$26&lt;&gt;"")*ISNUMBER(SEARCH(LISTS!$I$2:$I$26,$E1111)))),LISTS!$L$2:$L$26),"Concepto DIAN no mapeado a casilla automatica"),IF(LEFT($J1111,4)="TOPE","Control automatico DIAN: "&amp;$J1111,"Casilla automatica: "&amp;$J1111)))</f>
        <v/>
      </c>
    </row>
    <row r="1112">
      <c r="A1112" s="9" t="n"/>
      <c r="B1112" s="9" t="n"/>
      <c r="C1112" s="9" t="n"/>
      <c r="D1112" s="9" t="n"/>
      <c r="E1112" s="9" t="n"/>
      <c r="F1112" s="11" t="n"/>
      <c r="G1112" s="9" t="n"/>
      <c r="H1112" s="9" t="n"/>
      <c r="I1112" s="9">
        <f>IF(COUNTA($A1112:$H1112)=0,"",IF($J1112="OTRO","NO","SI"))</f>
        <v/>
      </c>
      <c r="J1112" s="9">
        <f>IF(COUNTA($A1112:$H1112)=0,"",IFERROR(LOOKUP(2,1/(((LISTS!$H$2:$H$26&lt;&gt;"")*ISNUMBER(SEARCH(LISTS!$H$2:$H$26,$G1112)))+((LISTS!$I$2:$I$26&lt;&gt;"")*ISNUMBER(SEARCH(LISTS!$I$2:$I$26,$E1112)))),LISTS!$K$2:$K$26),"OTRO"))</f>
        <v/>
      </c>
      <c r="K1112" s="11">
        <f>IF($I1112&lt;&gt;"SI",0,IFERROR($F1112,0))</f>
        <v/>
      </c>
      <c r="L1112" s="9">
        <f>IF(COUNTA($A1112:$H1112)=0,"",IF($J1112="OTRO",IFERROR(LOOKUP(2,1/(((LISTS!$H$2:$H$26&lt;&gt;"")*ISNUMBER(SEARCH(LISTS!$H$2:$H$26,$G1112)))+((LISTS!$I$2:$I$26&lt;&gt;"")*ISNUMBER(SEARCH(LISTS!$I$2:$I$26,$E1112)))),LISTS!$L$2:$L$26),"Concepto DIAN no mapeado a casilla automatica"),IF(LEFT($J1112,4)="TOPE","Control automatico DIAN: "&amp;$J1112,"Casilla automatica: "&amp;$J1112)))</f>
        <v/>
      </c>
    </row>
    <row r="1113">
      <c r="A1113" s="9" t="n"/>
      <c r="B1113" s="9" t="n"/>
      <c r="C1113" s="9" t="n"/>
      <c r="D1113" s="9" t="n"/>
      <c r="E1113" s="9" t="n"/>
      <c r="F1113" s="11" t="n"/>
      <c r="G1113" s="9" t="n"/>
      <c r="H1113" s="9" t="n"/>
      <c r="I1113" s="9">
        <f>IF(COUNTA($A1113:$H1113)=0,"",IF($J1113="OTRO","NO","SI"))</f>
        <v/>
      </c>
      <c r="J1113" s="9">
        <f>IF(COUNTA($A1113:$H1113)=0,"",IFERROR(LOOKUP(2,1/(((LISTS!$H$2:$H$26&lt;&gt;"")*ISNUMBER(SEARCH(LISTS!$H$2:$H$26,$G1113)))+((LISTS!$I$2:$I$26&lt;&gt;"")*ISNUMBER(SEARCH(LISTS!$I$2:$I$26,$E1113)))),LISTS!$K$2:$K$26),"OTRO"))</f>
        <v/>
      </c>
      <c r="K1113" s="11">
        <f>IF($I1113&lt;&gt;"SI",0,IFERROR($F1113,0))</f>
        <v/>
      </c>
      <c r="L1113" s="9">
        <f>IF(COUNTA($A1113:$H1113)=0,"",IF($J1113="OTRO",IFERROR(LOOKUP(2,1/(((LISTS!$H$2:$H$26&lt;&gt;"")*ISNUMBER(SEARCH(LISTS!$H$2:$H$26,$G1113)))+((LISTS!$I$2:$I$26&lt;&gt;"")*ISNUMBER(SEARCH(LISTS!$I$2:$I$26,$E1113)))),LISTS!$L$2:$L$26),"Concepto DIAN no mapeado a casilla automatica"),IF(LEFT($J1113,4)="TOPE","Control automatico DIAN: "&amp;$J1113,"Casilla automatica: "&amp;$J1113)))</f>
        <v/>
      </c>
    </row>
    <row r="1114">
      <c r="A1114" s="9" t="n"/>
      <c r="B1114" s="9" t="n"/>
      <c r="C1114" s="9" t="n"/>
      <c r="D1114" s="9" t="n"/>
      <c r="E1114" s="9" t="n"/>
      <c r="F1114" s="11" t="n"/>
      <c r="G1114" s="9" t="n"/>
      <c r="H1114" s="9" t="n"/>
      <c r="I1114" s="9">
        <f>IF(COUNTA($A1114:$H1114)=0,"",IF($J1114="OTRO","NO","SI"))</f>
        <v/>
      </c>
      <c r="J1114" s="9">
        <f>IF(COUNTA($A1114:$H1114)=0,"",IFERROR(LOOKUP(2,1/(((LISTS!$H$2:$H$26&lt;&gt;"")*ISNUMBER(SEARCH(LISTS!$H$2:$H$26,$G1114)))+((LISTS!$I$2:$I$26&lt;&gt;"")*ISNUMBER(SEARCH(LISTS!$I$2:$I$26,$E1114)))),LISTS!$K$2:$K$26),"OTRO"))</f>
        <v/>
      </c>
      <c r="K1114" s="11">
        <f>IF($I1114&lt;&gt;"SI",0,IFERROR($F1114,0))</f>
        <v/>
      </c>
      <c r="L1114" s="9">
        <f>IF(COUNTA($A1114:$H1114)=0,"",IF($J1114="OTRO",IFERROR(LOOKUP(2,1/(((LISTS!$H$2:$H$26&lt;&gt;"")*ISNUMBER(SEARCH(LISTS!$H$2:$H$26,$G1114)))+((LISTS!$I$2:$I$26&lt;&gt;"")*ISNUMBER(SEARCH(LISTS!$I$2:$I$26,$E1114)))),LISTS!$L$2:$L$26),"Concepto DIAN no mapeado a casilla automatica"),IF(LEFT($J1114,4)="TOPE","Control automatico DIAN: "&amp;$J1114,"Casilla automatica: "&amp;$J1114)))</f>
        <v/>
      </c>
    </row>
    <row r="1115">
      <c r="A1115" s="9" t="n"/>
      <c r="B1115" s="9" t="n"/>
      <c r="C1115" s="9" t="n"/>
      <c r="D1115" s="9" t="n"/>
      <c r="E1115" s="9" t="n"/>
      <c r="F1115" s="11" t="n"/>
      <c r="G1115" s="9" t="n"/>
      <c r="H1115" s="9" t="n"/>
      <c r="I1115" s="9">
        <f>IF(COUNTA($A1115:$H1115)=0,"",IF($J1115="OTRO","NO","SI"))</f>
        <v/>
      </c>
      <c r="J1115" s="9">
        <f>IF(COUNTA($A1115:$H1115)=0,"",IFERROR(LOOKUP(2,1/(((LISTS!$H$2:$H$26&lt;&gt;"")*ISNUMBER(SEARCH(LISTS!$H$2:$H$26,$G1115)))+((LISTS!$I$2:$I$26&lt;&gt;"")*ISNUMBER(SEARCH(LISTS!$I$2:$I$26,$E1115)))),LISTS!$K$2:$K$26),"OTRO"))</f>
        <v/>
      </c>
      <c r="K1115" s="11">
        <f>IF($I1115&lt;&gt;"SI",0,IFERROR($F1115,0))</f>
        <v/>
      </c>
      <c r="L1115" s="9">
        <f>IF(COUNTA($A1115:$H1115)=0,"",IF($J1115="OTRO",IFERROR(LOOKUP(2,1/(((LISTS!$H$2:$H$26&lt;&gt;"")*ISNUMBER(SEARCH(LISTS!$H$2:$H$26,$G1115)))+((LISTS!$I$2:$I$26&lt;&gt;"")*ISNUMBER(SEARCH(LISTS!$I$2:$I$26,$E1115)))),LISTS!$L$2:$L$26),"Concepto DIAN no mapeado a casilla automatica"),IF(LEFT($J1115,4)="TOPE","Control automatico DIAN: "&amp;$J1115,"Casilla automatica: "&amp;$J1115)))</f>
        <v/>
      </c>
    </row>
    <row r="1116">
      <c r="A1116" s="9" t="n"/>
      <c r="B1116" s="9" t="n"/>
      <c r="C1116" s="9" t="n"/>
      <c r="D1116" s="9" t="n"/>
      <c r="E1116" s="9" t="n"/>
      <c r="F1116" s="11" t="n"/>
      <c r="G1116" s="9" t="n"/>
      <c r="H1116" s="9" t="n"/>
      <c r="I1116" s="9">
        <f>IF(COUNTA($A1116:$H1116)=0,"",IF($J1116="OTRO","NO","SI"))</f>
        <v/>
      </c>
      <c r="J1116" s="9">
        <f>IF(COUNTA($A1116:$H1116)=0,"",IFERROR(LOOKUP(2,1/(((LISTS!$H$2:$H$26&lt;&gt;"")*ISNUMBER(SEARCH(LISTS!$H$2:$H$26,$G1116)))+((LISTS!$I$2:$I$26&lt;&gt;"")*ISNUMBER(SEARCH(LISTS!$I$2:$I$26,$E1116)))),LISTS!$K$2:$K$26),"OTRO"))</f>
        <v/>
      </c>
      <c r="K1116" s="11">
        <f>IF($I1116&lt;&gt;"SI",0,IFERROR($F1116,0))</f>
        <v/>
      </c>
      <c r="L1116" s="9">
        <f>IF(COUNTA($A1116:$H1116)=0,"",IF($J1116="OTRO",IFERROR(LOOKUP(2,1/(((LISTS!$H$2:$H$26&lt;&gt;"")*ISNUMBER(SEARCH(LISTS!$H$2:$H$26,$G1116)))+((LISTS!$I$2:$I$26&lt;&gt;"")*ISNUMBER(SEARCH(LISTS!$I$2:$I$26,$E1116)))),LISTS!$L$2:$L$26),"Concepto DIAN no mapeado a casilla automatica"),IF(LEFT($J1116,4)="TOPE","Control automatico DIAN: "&amp;$J1116,"Casilla automatica: "&amp;$J1116)))</f>
        <v/>
      </c>
    </row>
    <row r="1117">
      <c r="A1117" s="9" t="n"/>
      <c r="B1117" s="9" t="n"/>
      <c r="C1117" s="9" t="n"/>
      <c r="D1117" s="9" t="n"/>
      <c r="E1117" s="9" t="n"/>
      <c r="F1117" s="11" t="n"/>
      <c r="G1117" s="9" t="n"/>
      <c r="H1117" s="9" t="n"/>
      <c r="I1117" s="9">
        <f>IF(COUNTA($A1117:$H1117)=0,"",IF($J1117="OTRO","NO","SI"))</f>
        <v/>
      </c>
      <c r="J1117" s="9">
        <f>IF(COUNTA($A1117:$H1117)=0,"",IFERROR(LOOKUP(2,1/(((LISTS!$H$2:$H$26&lt;&gt;"")*ISNUMBER(SEARCH(LISTS!$H$2:$H$26,$G1117)))+((LISTS!$I$2:$I$26&lt;&gt;"")*ISNUMBER(SEARCH(LISTS!$I$2:$I$26,$E1117)))),LISTS!$K$2:$K$26),"OTRO"))</f>
        <v/>
      </c>
      <c r="K1117" s="11">
        <f>IF($I1117&lt;&gt;"SI",0,IFERROR($F1117,0))</f>
        <v/>
      </c>
      <c r="L1117" s="9">
        <f>IF(COUNTA($A1117:$H1117)=0,"",IF($J1117="OTRO",IFERROR(LOOKUP(2,1/(((LISTS!$H$2:$H$26&lt;&gt;"")*ISNUMBER(SEARCH(LISTS!$H$2:$H$26,$G1117)))+((LISTS!$I$2:$I$26&lt;&gt;"")*ISNUMBER(SEARCH(LISTS!$I$2:$I$26,$E1117)))),LISTS!$L$2:$L$26),"Concepto DIAN no mapeado a casilla automatica"),IF(LEFT($J1117,4)="TOPE","Control automatico DIAN: "&amp;$J1117,"Casilla automatica: "&amp;$J1117)))</f>
        <v/>
      </c>
    </row>
    <row r="1118">
      <c r="A1118" s="9" t="n"/>
      <c r="B1118" s="9" t="n"/>
      <c r="C1118" s="9" t="n"/>
      <c r="D1118" s="9" t="n"/>
      <c r="E1118" s="9" t="n"/>
      <c r="F1118" s="11" t="n"/>
      <c r="G1118" s="9" t="n"/>
      <c r="H1118" s="9" t="n"/>
      <c r="I1118" s="9">
        <f>IF(COUNTA($A1118:$H1118)=0,"",IF($J1118="OTRO","NO","SI"))</f>
        <v/>
      </c>
      <c r="J1118" s="9">
        <f>IF(COUNTA($A1118:$H1118)=0,"",IFERROR(LOOKUP(2,1/(((LISTS!$H$2:$H$26&lt;&gt;"")*ISNUMBER(SEARCH(LISTS!$H$2:$H$26,$G1118)))+((LISTS!$I$2:$I$26&lt;&gt;"")*ISNUMBER(SEARCH(LISTS!$I$2:$I$26,$E1118)))),LISTS!$K$2:$K$26),"OTRO"))</f>
        <v/>
      </c>
      <c r="K1118" s="11">
        <f>IF($I1118&lt;&gt;"SI",0,IFERROR($F1118,0))</f>
        <v/>
      </c>
      <c r="L1118" s="9">
        <f>IF(COUNTA($A1118:$H1118)=0,"",IF($J1118="OTRO",IFERROR(LOOKUP(2,1/(((LISTS!$H$2:$H$26&lt;&gt;"")*ISNUMBER(SEARCH(LISTS!$H$2:$H$26,$G1118)))+((LISTS!$I$2:$I$26&lt;&gt;"")*ISNUMBER(SEARCH(LISTS!$I$2:$I$26,$E1118)))),LISTS!$L$2:$L$26),"Concepto DIAN no mapeado a casilla automatica"),IF(LEFT($J1118,4)="TOPE","Control automatico DIAN: "&amp;$J1118,"Casilla automatica: "&amp;$J1118)))</f>
        <v/>
      </c>
    </row>
    <row r="1119">
      <c r="A1119" s="9" t="n"/>
      <c r="B1119" s="9" t="n"/>
      <c r="C1119" s="9" t="n"/>
      <c r="D1119" s="9" t="n"/>
      <c r="E1119" s="9" t="n"/>
      <c r="F1119" s="11" t="n"/>
      <c r="G1119" s="9" t="n"/>
      <c r="H1119" s="9" t="n"/>
      <c r="I1119" s="9">
        <f>IF(COUNTA($A1119:$H1119)=0,"",IF($J1119="OTRO","NO","SI"))</f>
        <v/>
      </c>
      <c r="J1119" s="9">
        <f>IF(COUNTA($A1119:$H1119)=0,"",IFERROR(LOOKUP(2,1/(((LISTS!$H$2:$H$26&lt;&gt;"")*ISNUMBER(SEARCH(LISTS!$H$2:$H$26,$G1119)))+((LISTS!$I$2:$I$26&lt;&gt;"")*ISNUMBER(SEARCH(LISTS!$I$2:$I$26,$E1119)))),LISTS!$K$2:$K$26),"OTRO"))</f>
        <v/>
      </c>
      <c r="K1119" s="11">
        <f>IF($I1119&lt;&gt;"SI",0,IFERROR($F1119,0))</f>
        <v/>
      </c>
      <c r="L1119" s="9">
        <f>IF(COUNTA($A1119:$H1119)=0,"",IF($J1119="OTRO",IFERROR(LOOKUP(2,1/(((LISTS!$H$2:$H$26&lt;&gt;"")*ISNUMBER(SEARCH(LISTS!$H$2:$H$26,$G1119)))+((LISTS!$I$2:$I$26&lt;&gt;"")*ISNUMBER(SEARCH(LISTS!$I$2:$I$26,$E1119)))),LISTS!$L$2:$L$26),"Concepto DIAN no mapeado a casilla automatica"),IF(LEFT($J1119,4)="TOPE","Control automatico DIAN: "&amp;$J1119,"Casilla automatica: "&amp;$J1119)))</f>
        <v/>
      </c>
    </row>
    <row r="1120">
      <c r="A1120" s="9" t="n"/>
      <c r="B1120" s="9" t="n"/>
      <c r="C1120" s="9" t="n"/>
      <c r="D1120" s="9" t="n"/>
      <c r="E1120" s="9" t="n"/>
      <c r="F1120" s="11" t="n"/>
      <c r="G1120" s="9" t="n"/>
      <c r="H1120" s="9" t="n"/>
      <c r="I1120" s="9">
        <f>IF(COUNTA($A1120:$H1120)=0,"",IF($J1120="OTRO","NO","SI"))</f>
        <v/>
      </c>
      <c r="J1120" s="9">
        <f>IF(COUNTA($A1120:$H1120)=0,"",IFERROR(LOOKUP(2,1/(((LISTS!$H$2:$H$26&lt;&gt;"")*ISNUMBER(SEARCH(LISTS!$H$2:$H$26,$G1120)))+((LISTS!$I$2:$I$26&lt;&gt;"")*ISNUMBER(SEARCH(LISTS!$I$2:$I$26,$E1120)))),LISTS!$K$2:$K$26),"OTRO"))</f>
        <v/>
      </c>
      <c r="K1120" s="11">
        <f>IF($I1120&lt;&gt;"SI",0,IFERROR($F1120,0))</f>
        <v/>
      </c>
      <c r="L1120" s="9">
        <f>IF(COUNTA($A1120:$H1120)=0,"",IF($J1120="OTRO",IFERROR(LOOKUP(2,1/(((LISTS!$H$2:$H$26&lt;&gt;"")*ISNUMBER(SEARCH(LISTS!$H$2:$H$26,$G1120)))+((LISTS!$I$2:$I$26&lt;&gt;"")*ISNUMBER(SEARCH(LISTS!$I$2:$I$26,$E1120)))),LISTS!$L$2:$L$26),"Concepto DIAN no mapeado a casilla automatica"),IF(LEFT($J1120,4)="TOPE","Control automatico DIAN: "&amp;$J1120,"Casilla automatica: "&amp;$J1120)))</f>
        <v/>
      </c>
    </row>
    <row r="1121">
      <c r="A1121" s="9" t="n"/>
      <c r="B1121" s="9" t="n"/>
      <c r="C1121" s="9" t="n"/>
      <c r="D1121" s="9" t="n"/>
      <c r="E1121" s="9" t="n"/>
      <c r="F1121" s="11" t="n"/>
      <c r="G1121" s="9" t="n"/>
      <c r="H1121" s="9" t="n"/>
      <c r="I1121" s="9">
        <f>IF(COUNTA($A1121:$H1121)=0,"",IF($J1121="OTRO","NO","SI"))</f>
        <v/>
      </c>
      <c r="J1121" s="9">
        <f>IF(COUNTA($A1121:$H1121)=0,"",IFERROR(LOOKUP(2,1/(((LISTS!$H$2:$H$26&lt;&gt;"")*ISNUMBER(SEARCH(LISTS!$H$2:$H$26,$G1121)))+((LISTS!$I$2:$I$26&lt;&gt;"")*ISNUMBER(SEARCH(LISTS!$I$2:$I$26,$E1121)))),LISTS!$K$2:$K$26),"OTRO"))</f>
        <v/>
      </c>
      <c r="K1121" s="11">
        <f>IF($I1121&lt;&gt;"SI",0,IFERROR($F1121,0))</f>
        <v/>
      </c>
      <c r="L1121" s="9">
        <f>IF(COUNTA($A1121:$H1121)=0,"",IF($J1121="OTRO",IFERROR(LOOKUP(2,1/(((LISTS!$H$2:$H$26&lt;&gt;"")*ISNUMBER(SEARCH(LISTS!$H$2:$H$26,$G1121)))+((LISTS!$I$2:$I$26&lt;&gt;"")*ISNUMBER(SEARCH(LISTS!$I$2:$I$26,$E1121)))),LISTS!$L$2:$L$26),"Concepto DIAN no mapeado a casilla automatica"),IF(LEFT($J1121,4)="TOPE","Control automatico DIAN: "&amp;$J1121,"Casilla automatica: "&amp;$J1121)))</f>
        <v/>
      </c>
    </row>
    <row r="1122">
      <c r="A1122" s="9" t="n"/>
      <c r="B1122" s="9" t="n"/>
      <c r="C1122" s="9" t="n"/>
      <c r="D1122" s="9" t="n"/>
      <c r="E1122" s="9" t="n"/>
      <c r="F1122" s="11" t="n"/>
      <c r="G1122" s="9" t="n"/>
      <c r="H1122" s="9" t="n"/>
      <c r="I1122" s="9">
        <f>IF(COUNTA($A1122:$H1122)=0,"",IF($J1122="OTRO","NO","SI"))</f>
        <v/>
      </c>
      <c r="J1122" s="9">
        <f>IF(COUNTA($A1122:$H1122)=0,"",IFERROR(LOOKUP(2,1/(((LISTS!$H$2:$H$26&lt;&gt;"")*ISNUMBER(SEARCH(LISTS!$H$2:$H$26,$G1122)))+((LISTS!$I$2:$I$26&lt;&gt;"")*ISNUMBER(SEARCH(LISTS!$I$2:$I$26,$E1122)))),LISTS!$K$2:$K$26),"OTRO"))</f>
        <v/>
      </c>
      <c r="K1122" s="11">
        <f>IF($I1122&lt;&gt;"SI",0,IFERROR($F1122,0))</f>
        <v/>
      </c>
      <c r="L1122" s="9">
        <f>IF(COUNTA($A1122:$H1122)=0,"",IF($J1122="OTRO",IFERROR(LOOKUP(2,1/(((LISTS!$H$2:$H$26&lt;&gt;"")*ISNUMBER(SEARCH(LISTS!$H$2:$H$26,$G1122)))+((LISTS!$I$2:$I$26&lt;&gt;"")*ISNUMBER(SEARCH(LISTS!$I$2:$I$26,$E1122)))),LISTS!$L$2:$L$26),"Concepto DIAN no mapeado a casilla automatica"),IF(LEFT($J1122,4)="TOPE","Control automatico DIAN: "&amp;$J1122,"Casilla automatica: "&amp;$J1122)))</f>
        <v/>
      </c>
    </row>
    <row r="1123">
      <c r="A1123" s="9" t="n"/>
      <c r="B1123" s="9" t="n"/>
      <c r="C1123" s="9" t="n"/>
      <c r="D1123" s="9" t="n"/>
      <c r="E1123" s="9" t="n"/>
      <c r="F1123" s="11" t="n"/>
      <c r="G1123" s="9" t="n"/>
      <c r="H1123" s="9" t="n"/>
      <c r="I1123" s="9">
        <f>IF(COUNTA($A1123:$H1123)=0,"",IF($J1123="OTRO","NO","SI"))</f>
        <v/>
      </c>
      <c r="J1123" s="9">
        <f>IF(COUNTA($A1123:$H1123)=0,"",IFERROR(LOOKUP(2,1/(((LISTS!$H$2:$H$26&lt;&gt;"")*ISNUMBER(SEARCH(LISTS!$H$2:$H$26,$G1123)))+((LISTS!$I$2:$I$26&lt;&gt;"")*ISNUMBER(SEARCH(LISTS!$I$2:$I$26,$E1123)))),LISTS!$K$2:$K$26),"OTRO"))</f>
        <v/>
      </c>
      <c r="K1123" s="11">
        <f>IF($I1123&lt;&gt;"SI",0,IFERROR($F1123,0))</f>
        <v/>
      </c>
      <c r="L1123" s="9">
        <f>IF(COUNTA($A1123:$H1123)=0,"",IF($J1123="OTRO",IFERROR(LOOKUP(2,1/(((LISTS!$H$2:$H$26&lt;&gt;"")*ISNUMBER(SEARCH(LISTS!$H$2:$H$26,$G1123)))+((LISTS!$I$2:$I$26&lt;&gt;"")*ISNUMBER(SEARCH(LISTS!$I$2:$I$26,$E1123)))),LISTS!$L$2:$L$26),"Concepto DIAN no mapeado a casilla automatica"),IF(LEFT($J1123,4)="TOPE","Control automatico DIAN: "&amp;$J1123,"Casilla automatica: "&amp;$J1123)))</f>
        <v/>
      </c>
    </row>
    <row r="1124">
      <c r="A1124" s="9" t="n"/>
      <c r="B1124" s="9" t="n"/>
      <c r="C1124" s="9" t="n"/>
      <c r="D1124" s="9" t="n"/>
      <c r="E1124" s="9" t="n"/>
      <c r="F1124" s="11" t="n"/>
      <c r="G1124" s="9" t="n"/>
      <c r="H1124" s="9" t="n"/>
      <c r="I1124" s="9">
        <f>IF(COUNTA($A1124:$H1124)=0,"",IF($J1124="OTRO","NO","SI"))</f>
        <v/>
      </c>
      <c r="J1124" s="9">
        <f>IF(COUNTA($A1124:$H1124)=0,"",IFERROR(LOOKUP(2,1/(((LISTS!$H$2:$H$26&lt;&gt;"")*ISNUMBER(SEARCH(LISTS!$H$2:$H$26,$G1124)))+((LISTS!$I$2:$I$26&lt;&gt;"")*ISNUMBER(SEARCH(LISTS!$I$2:$I$26,$E1124)))),LISTS!$K$2:$K$26),"OTRO"))</f>
        <v/>
      </c>
      <c r="K1124" s="11">
        <f>IF($I1124&lt;&gt;"SI",0,IFERROR($F1124,0))</f>
        <v/>
      </c>
      <c r="L1124" s="9">
        <f>IF(COUNTA($A1124:$H1124)=0,"",IF($J1124="OTRO",IFERROR(LOOKUP(2,1/(((LISTS!$H$2:$H$26&lt;&gt;"")*ISNUMBER(SEARCH(LISTS!$H$2:$H$26,$G1124)))+((LISTS!$I$2:$I$26&lt;&gt;"")*ISNUMBER(SEARCH(LISTS!$I$2:$I$26,$E1124)))),LISTS!$L$2:$L$26),"Concepto DIAN no mapeado a casilla automatica"),IF(LEFT($J1124,4)="TOPE","Control automatico DIAN: "&amp;$J1124,"Casilla automatica: "&amp;$J1124)))</f>
        <v/>
      </c>
    </row>
    <row r="1125">
      <c r="A1125" s="9" t="n"/>
      <c r="B1125" s="9" t="n"/>
      <c r="C1125" s="9" t="n"/>
      <c r="D1125" s="9" t="n"/>
      <c r="E1125" s="9" t="n"/>
      <c r="F1125" s="11" t="n"/>
      <c r="G1125" s="9" t="n"/>
      <c r="H1125" s="9" t="n"/>
      <c r="I1125" s="9">
        <f>IF(COUNTA($A1125:$H1125)=0,"",IF($J1125="OTRO","NO","SI"))</f>
        <v/>
      </c>
      <c r="J1125" s="9">
        <f>IF(COUNTA($A1125:$H1125)=0,"",IFERROR(LOOKUP(2,1/(((LISTS!$H$2:$H$26&lt;&gt;"")*ISNUMBER(SEARCH(LISTS!$H$2:$H$26,$G1125)))+((LISTS!$I$2:$I$26&lt;&gt;"")*ISNUMBER(SEARCH(LISTS!$I$2:$I$26,$E1125)))),LISTS!$K$2:$K$26),"OTRO"))</f>
        <v/>
      </c>
      <c r="K1125" s="11">
        <f>IF($I1125&lt;&gt;"SI",0,IFERROR($F1125,0))</f>
        <v/>
      </c>
      <c r="L1125" s="9">
        <f>IF(COUNTA($A1125:$H1125)=0,"",IF($J1125="OTRO",IFERROR(LOOKUP(2,1/(((LISTS!$H$2:$H$26&lt;&gt;"")*ISNUMBER(SEARCH(LISTS!$H$2:$H$26,$G1125)))+((LISTS!$I$2:$I$26&lt;&gt;"")*ISNUMBER(SEARCH(LISTS!$I$2:$I$26,$E1125)))),LISTS!$L$2:$L$26),"Concepto DIAN no mapeado a casilla automatica"),IF(LEFT($J1125,4)="TOPE","Control automatico DIAN: "&amp;$J1125,"Casilla automatica: "&amp;$J1125)))</f>
        <v/>
      </c>
    </row>
    <row r="1126">
      <c r="A1126" s="9" t="n"/>
      <c r="B1126" s="9" t="n"/>
      <c r="C1126" s="9" t="n"/>
      <c r="D1126" s="9" t="n"/>
      <c r="E1126" s="9" t="n"/>
      <c r="F1126" s="11" t="n"/>
      <c r="G1126" s="9" t="n"/>
      <c r="H1126" s="9" t="n"/>
      <c r="I1126" s="9">
        <f>IF(COUNTA($A1126:$H1126)=0,"",IF($J1126="OTRO","NO","SI"))</f>
        <v/>
      </c>
      <c r="J1126" s="9">
        <f>IF(COUNTA($A1126:$H1126)=0,"",IFERROR(LOOKUP(2,1/(((LISTS!$H$2:$H$26&lt;&gt;"")*ISNUMBER(SEARCH(LISTS!$H$2:$H$26,$G1126)))+((LISTS!$I$2:$I$26&lt;&gt;"")*ISNUMBER(SEARCH(LISTS!$I$2:$I$26,$E1126)))),LISTS!$K$2:$K$26),"OTRO"))</f>
        <v/>
      </c>
      <c r="K1126" s="11">
        <f>IF($I1126&lt;&gt;"SI",0,IFERROR($F1126,0))</f>
        <v/>
      </c>
      <c r="L1126" s="9">
        <f>IF(COUNTA($A1126:$H1126)=0,"",IF($J1126="OTRO",IFERROR(LOOKUP(2,1/(((LISTS!$H$2:$H$26&lt;&gt;"")*ISNUMBER(SEARCH(LISTS!$H$2:$H$26,$G1126)))+((LISTS!$I$2:$I$26&lt;&gt;"")*ISNUMBER(SEARCH(LISTS!$I$2:$I$26,$E1126)))),LISTS!$L$2:$L$26),"Concepto DIAN no mapeado a casilla automatica"),IF(LEFT($J1126,4)="TOPE","Control automatico DIAN: "&amp;$J1126,"Casilla automatica: "&amp;$J1126)))</f>
        <v/>
      </c>
    </row>
    <row r="1127">
      <c r="A1127" s="9" t="n"/>
      <c r="B1127" s="9" t="n"/>
      <c r="C1127" s="9" t="n"/>
      <c r="D1127" s="9" t="n"/>
      <c r="E1127" s="9" t="n"/>
      <c r="F1127" s="11" t="n"/>
      <c r="G1127" s="9" t="n"/>
      <c r="H1127" s="9" t="n"/>
      <c r="I1127" s="9">
        <f>IF(COUNTA($A1127:$H1127)=0,"",IF($J1127="OTRO","NO","SI"))</f>
        <v/>
      </c>
      <c r="J1127" s="9">
        <f>IF(COUNTA($A1127:$H1127)=0,"",IFERROR(LOOKUP(2,1/(((LISTS!$H$2:$H$26&lt;&gt;"")*ISNUMBER(SEARCH(LISTS!$H$2:$H$26,$G1127)))+((LISTS!$I$2:$I$26&lt;&gt;"")*ISNUMBER(SEARCH(LISTS!$I$2:$I$26,$E1127)))),LISTS!$K$2:$K$26),"OTRO"))</f>
        <v/>
      </c>
      <c r="K1127" s="11">
        <f>IF($I1127&lt;&gt;"SI",0,IFERROR($F1127,0))</f>
        <v/>
      </c>
      <c r="L1127" s="9">
        <f>IF(COUNTA($A1127:$H1127)=0,"",IF($J1127="OTRO",IFERROR(LOOKUP(2,1/(((LISTS!$H$2:$H$26&lt;&gt;"")*ISNUMBER(SEARCH(LISTS!$H$2:$H$26,$G1127)))+((LISTS!$I$2:$I$26&lt;&gt;"")*ISNUMBER(SEARCH(LISTS!$I$2:$I$26,$E1127)))),LISTS!$L$2:$L$26),"Concepto DIAN no mapeado a casilla automatica"),IF(LEFT($J1127,4)="TOPE","Control automatico DIAN: "&amp;$J1127,"Casilla automatica: "&amp;$J1127)))</f>
        <v/>
      </c>
    </row>
    <row r="1128">
      <c r="A1128" s="9" t="n"/>
      <c r="B1128" s="9" t="n"/>
      <c r="C1128" s="9" t="n"/>
      <c r="D1128" s="9" t="n"/>
      <c r="E1128" s="9" t="n"/>
      <c r="F1128" s="11" t="n"/>
      <c r="G1128" s="9" t="n"/>
      <c r="H1128" s="9" t="n"/>
      <c r="I1128" s="9">
        <f>IF(COUNTA($A1128:$H1128)=0,"",IF($J1128="OTRO","NO","SI"))</f>
        <v/>
      </c>
      <c r="J1128" s="9">
        <f>IF(COUNTA($A1128:$H1128)=0,"",IFERROR(LOOKUP(2,1/(((LISTS!$H$2:$H$26&lt;&gt;"")*ISNUMBER(SEARCH(LISTS!$H$2:$H$26,$G1128)))+((LISTS!$I$2:$I$26&lt;&gt;"")*ISNUMBER(SEARCH(LISTS!$I$2:$I$26,$E1128)))),LISTS!$K$2:$K$26),"OTRO"))</f>
        <v/>
      </c>
      <c r="K1128" s="11">
        <f>IF($I1128&lt;&gt;"SI",0,IFERROR($F1128,0))</f>
        <v/>
      </c>
      <c r="L1128" s="9">
        <f>IF(COUNTA($A1128:$H1128)=0,"",IF($J1128="OTRO",IFERROR(LOOKUP(2,1/(((LISTS!$H$2:$H$26&lt;&gt;"")*ISNUMBER(SEARCH(LISTS!$H$2:$H$26,$G1128)))+((LISTS!$I$2:$I$26&lt;&gt;"")*ISNUMBER(SEARCH(LISTS!$I$2:$I$26,$E1128)))),LISTS!$L$2:$L$26),"Concepto DIAN no mapeado a casilla automatica"),IF(LEFT($J1128,4)="TOPE","Control automatico DIAN: "&amp;$J1128,"Casilla automatica: "&amp;$J1128)))</f>
        <v/>
      </c>
    </row>
    <row r="1129">
      <c r="A1129" s="9" t="n"/>
      <c r="B1129" s="9" t="n"/>
      <c r="C1129" s="9" t="n"/>
      <c r="D1129" s="9" t="n"/>
      <c r="E1129" s="9" t="n"/>
      <c r="F1129" s="11" t="n"/>
      <c r="G1129" s="9" t="n"/>
      <c r="H1129" s="9" t="n"/>
      <c r="I1129" s="9">
        <f>IF(COUNTA($A1129:$H1129)=0,"",IF($J1129="OTRO","NO","SI"))</f>
        <v/>
      </c>
      <c r="J1129" s="9">
        <f>IF(COUNTA($A1129:$H1129)=0,"",IFERROR(LOOKUP(2,1/(((LISTS!$H$2:$H$26&lt;&gt;"")*ISNUMBER(SEARCH(LISTS!$H$2:$H$26,$G1129)))+((LISTS!$I$2:$I$26&lt;&gt;"")*ISNUMBER(SEARCH(LISTS!$I$2:$I$26,$E1129)))),LISTS!$K$2:$K$26),"OTRO"))</f>
        <v/>
      </c>
      <c r="K1129" s="11">
        <f>IF($I1129&lt;&gt;"SI",0,IFERROR($F1129,0))</f>
        <v/>
      </c>
      <c r="L1129" s="9">
        <f>IF(COUNTA($A1129:$H1129)=0,"",IF($J1129="OTRO",IFERROR(LOOKUP(2,1/(((LISTS!$H$2:$H$26&lt;&gt;"")*ISNUMBER(SEARCH(LISTS!$H$2:$H$26,$G1129)))+((LISTS!$I$2:$I$26&lt;&gt;"")*ISNUMBER(SEARCH(LISTS!$I$2:$I$26,$E1129)))),LISTS!$L$2:$L$26),"Concepto DIAN no mapeado a casilla automatica"),IF(LEFT($J1129,4)="TOPE","Control automatico DIAN: "&amp;$J1129,"Casilla automatica: "&amp;$J1129)))</f>
        <v/>
      </c>
    </row>
    <row r="1130">
      <c r="A1130" s="9" t="n"/>
      <c r="B1130" s="9" t="n"/>
      <c r="C1130" s="9" t="n"/>
      <c r="D1130" s="9" t="n"/>
      <c r="E1130" s="9" t="n"/>
      <c r="F1130" s="11" t="n"/>
      <c r="G1130" s="9" t="n"/>
      <c r="H1130" s="9" t="n"/>
      <c r="I1130" s="9">
        <f>IF(COUNTA($A1130:$H1130)=0,"",IF($J1130="OTRO","NO","SI"))</f>
        <v/>
      </c>
      <c r="J1130" s="9">
        <f>IF(COUNTA($A1130:$H1130)=0,"",IFERROR(LOOKUP(2,1/(((LISTS!$H$2:$H$26&lt;&gt;"")*ISNUMBER(SEARCH(LISTS!$H$2:$H$26,$G1130)))+((LISTS!$I$2:$I$26&lt;&gt;"")*ISNUMBER(SEARCH(LISTS!$I$2:$I$26,$E1130)))),LISTS!$K$2:$K$26),"OTRO"))</f>
        <v/>
      </c>
      <c r="K1130" s="11">
        <f>IF($I1130&lt;&gt;"SI",0,IFERROR($F1130,0))</f>
        <v/>
      </c>
      <c r="L1130" s="9">
        <f>IF(COUNTA($A1130:$H1130)=0,"",IF($J1130="OTRO",IFERROR(LOOKUP(2,1/(((LISTS!$H$2:$H$26&lt;&gt;"")*ISNUMBER(SEARCH(LISTS!$H$2:$H$26,$G1130)))+((LISTS!$I$2:$I$26&lt;&gt;"")*ISNUMBER(SEARCH(LISTS!$I$2:$I$26,$E1130)))),LISTS!$L$2:$L$26),"Concepto DIAN no mapeado a casilla automatica"),IF(LEFT($J1130,4)="TOPE","Control automatico DIAN: "&amp;$J1130,"Casilla automatica: "&amp;$J1130)))</f>
        <v/>
      </c>
    </row>
    <row r="1131">
      <c r="A1131" s="9" t="n"/>
      <c r="B1131" s="9" t="n"/>
      <c r="C1131" s="9" t="n"/>
      <c r="D1131" s="9" t="n"/>
      <c r="E1131" s="9" t="n"/>
      <c r="F1131" s="11" t="n"/>
      <c r="G1131" s="9" t="n"/>
      <c r="H1131" s="9" t="n"/>
      <c r="I1131" s="9">
        <f>IF(COUNTA($A1131:$H1131)=0,"",IF($J1131="OTRO","NO","SI"))</f>
        <v/>
      </c>
      <c r="J1131" s="9">
        <f>IF(COUNTA($A1131:$H1131)=0,"",IFERROR(LOOKUP(2,1/(((LISTS!$H$2:$H$26&lt;&gt;"")*ISNUMBER(SEARCH(LISTS!$H$2:$H$26,$G1131)))+((LISTS!$I$2:$I$26&lt;&gt;"")*ISNUMBER(SEARCH(LISTS!$I$2:$I$26,$E1131)))),LISTS!$K$2:$K$26),"OTRO"))</f>
        <v/>
      </c>
      <c r="K1131" s="11">
        <f>IF($I1131&lt;&gt;"SI",0,IFERROR($F1131,0))</f>
        <v/>
      </c>
      <c r="L1131" s="9">
        <f>IF(COUNTA($A1131:$H1131)=0,"",IF($J1131="OTRO",IFERROR(LOOKUP(2,1/(((LISTS!$H$2:$H$26&lt;&gt;"")*ISNUMBER(SEARCH(LISTS!$H$2:$H$26,$G1131)))+((LISTS!$I$2:$I$26&lt;&gt;"")*ISNUMBER(SEARCH(LISTS!$I$2:$I$26,$E1131)))),LISTS!$L$2:$L$26),"Concepto DIAN no mapeado a casilla automatica"),IF(LEFT($J1131,4)="TOPE","Control automatico DIAN: "&amp;$J1131,"Casilla automatica: "&amp;$J1131)))</f>
        <v/>
      </c>
    </row>
    <row r="1132">
      <c r="A1132" s="9" t="n"/>
      <c r="B1132" s="9" t="n"/>
      <c r="C1132" s="9" t="n"/>
      <c r="D1132" s="9" t="n"/>
      <c r="E1132" s="9" t="n"/>
      <c r="F1132" s="11" t="n"/>
      <c r="G1132" s="9" t="n"/>
      <c r="H1132" s="9" t="n"/>
      <c r="I1132" s="9">
        <f>IF(COUNTA($A1132:$H1132)=0,"",IF($J1132="OTRO","NO","SI"))</f>
        <v/>
      </c>
      <c r="J1132" s="9">
        <f>IF(COUNTA($A1132:$H1132)=0,"",IFERROR(LOOKUP(2,1/(((LISTS!$H$2:$H$26&lt;&gt;"")*ISNUMBER(SEARCH(LISTS!$H$2:$H$26,$G1132)))+((LISTS!$I$2:$I$26&lt;&gt;"")*ISNUMBER(SEARCH(LISTS!$I$2:$I$26,$E1132)))),LISTS!$K$2:$K$26),"OTRO"))</f>
        <v/>
      </c>
      <c r="K1132" s="11">
        <f>IF($I1132&lt;&gt;"SI",0,IFERROR($F1132,0))</f>
        <v/>
      </c>
      <c r="L1132" s="9">
        <f>IF(COUNTA($A1132:$H1132)=0,"",IF($J1132="OTRO",IFERROR(LOOKUP(2,1/(((LISTS!$H$2:$H$26&lt;&gt;"")*ISNUMBER(SEARCH(LISTS!$H$2:$H$26,$G1132)))+((LISTS!$I$2:$I$26&lt;&gt;"")*ISNUMBER(SEARCH(LISTS!$I$2:$I$26,$E1132)))),LISTS!$L$2:$L$26),"Concepto DIAN no mapeado a casilla automatica"),IF(LEFT($J1132,4)="TOPE","Control automatico DIAN: "&amp;$J1132,"Casilla automatica: "&amp;$J1132)))</f>
        <v/>
      </c>
    </row>
    <row r="1133">
      <c r="A1133" s="9" t="n"/>
      <c r="B1133" s="9" t="n"/>
      <c r="C1133" s="9" t="n"/>
      <c r="D1133" s="9" t="n"/>
      <c r="E1133" s="9" t="n"/>
      <c r="F1133" s="11" t="n"/>
      <c r="G1133" s="9" t="n"/>
      <c r="H1133" s="9" t="n"/>
      <c r="I1133" s="9">
        <f>IF(COUNTA($A1133:$H1133)=0,"",IF($J1133="OTRO","NO","SI"))</f>
        <v/>
      </c>
      <c r="J1133" s="9">
        <f>IF(COUNTA($A1133:$H1133)=0,"",IFERROR(LOOKUP(2,1/(((LISTS!$H$2:$H$26&lt;&gt;"")*ISNUMBER(SEARCH(LISTS!$H$2:$H$26,$G1133)))+((LISTS!$I$2:$I$26&lt;&gt;"")*ISNUMBER(SEARCH(LISTS!$I$2:$I$26,$E1133)))),LISTS!$K$2:$K$26),"OTRO"))</f>
        <v/>
      </c>
      <c r="K1133" s="11">
        <f>IF($I1133&lt;&gt;"SI",0,IFERROR($F1133,0))</f>
        <v/>
      </c>
      <c r="L1133" s="9">
        <f>IF(COUNTA($A1133:$H1133)=0,"",IF($J1133="OTRO",IFERROR(LOOKUP(2,1/(((LISTS!$H$2:$H$26&lt;&gt;"")*ISNUMBER(SEARCH(LISTS!$H$2:$H$26,$G1133)))+((LISTS!$I$2:$I$26&lt;&gt;"")*ISNUMBER(SEARCH(LISTS!$I$2:$I$26,$E1133)))),LISTS!$L$2:$L$26),"Concepto DIAN no mapeado a casilla automatica"),IF(LEFT($J1133,4)="TOPE","Control automatico DIAN: "&amp;$J1133,"Casilla automatica: "&amp;$J1133)))</f>
        <v/>
      </c>
    </row>
    <row r="1134">
      <c r="A1134" s="9" t="n"/>
      <c r="B1134" s="9" t="n"/>
      <c r="C1134" s="9" t="n"/>
      <c r="D1134" s="9" t="n"/>
      <c r="E1134" s="9" t="n"/>
      <c r="F1134" s="11" t="n"/>
      <c r="G1134" s="9" t="n"/>
      <c r="H1134" s="9" t="n"/>
      <c r="I1134" s="9">
        <f>IF(COUNTA($A1134:$H1134)=0,"",IF($J1134="OTRO","NO","SI"))</f>
        <v/>
      </c>
      <c r="J1134" s="9">
        <f>IF(COUNTA($A1134:$H1134)=0,"",IFERROR(LOOKUP(2,1/(((LISTS!$H$2:$H$26&lt;&gt;"")*ISNUMBER(SEARCH(LISTS!$H$2:$H$26,$G1134)))+((LISTS!$I$2:$I$26&lt;&gt;"")*ISNUMBER(SEARCH(LISTS!$I$2:$I$26,$E1134)))),LISTS!$K$2:$K$26),"OTRO"))</f>
        <v/>
      </c>
      <c r="K1134" s="11">
        <f>IF($I1134&lt;&gt;"SI",0,IFERROR($F1134,0))</f>
        <v/>
      </c>
      <c r="L1134" s="9">
        <f>IF(COUNTA($A1134:$H1134)=0,"",IF($J1134="OTRO",IFERROR(LOOKUP(2,1/(((LISTS!$H$2:$H$26&lt;&gt;"")*ISNUMBER(SEARCH(LISTS!$H$2:$H$26,$G1134)))+((LISTS!$I$2:$I$26&lt;&gt;"")*ISNUMBER(SEARCH(LISTS!$I$2:$I$26,$E1134)))),LISTS!$L$2:$L$26),"Concepto DIAN no mapeado a casilla automatica"),IF(LEFT($J1134,4)="TOPE","Control automatico DIAN: "&amp;$J1134,"Casilla automatica: "&amp;$J1134)))</f>
        <v/>
      </c>
    </row>
    <row r="1135">
      <c r="A1135" s="9" t="n"/>
      <c r="B1135" s="9" t="n"/>
      <c r="C1135" s="9" t="n"/>
      <c r="D1135" s="9" t="n"/>
      <c r="E1135" s="9" t="n"/>
      <c r="F1135" s="11" t="n"/>
      <c r="G1135" s="9" t="n"/>
      <c r="H1135" s="9" t="n"/>
      <c r="I1135" s="9">
        <f>IF(COUNTA($A1135:$H1135)=0,"",IF($J1135="OTRO","NO","SI"))</f>
        <v/>
      </c>
      <c r="J1135" s="9">
        <f>IF(COUNTA($A1135:$H1135)=0,"",IFERROR(LOOKUP(2,1/(((LISTS!$H$2:$H$26&lt;&gt;"")*ISNUMBER(SEARCH(LISTS!$H$2:$H$26,$G1135)))+((LISTS!$I$2:$I$26&lt;&gt;"")*ISNUMBER(SEARCH(LISTS!$I$2:$I$26,$E1135)))),LISTS!$K$2:$K$26),"OTRO"))</f>
        <v/>
      </c>
      <c r="K1135" s="11">
        <f>IF($I1135&lt;&gt;"SI",0,IFERROR($F1135,0))</f>
        <v/>
      </c>
      <c r="L1135" s="9">
        <f>IF(COUNTA($A1135:$H1135)=0,"",IF($J1135="OTRO",IFERROR(LOOKUP(2,1/(((LISTS!$H$2:$H$26&lt;&gt;"")*ISNUMBER(SEARCH(LISTS!$H$2:$H$26,$G1135)))+((LISTS!$I$2:$I$26&lt;&gt;"")*ISNUMBER(SEARCH(LISTS!$I$2:$I$26,$E1135)))),LISTS!$L$2:$L$26),"Concepto DIAN no mapeado a casilla automatica"),IF(LEFT($J1135,4)="TOPE","Control automatico DIAN: "&amp;$J1135,"Casilla automatica: "&amp;$J1135)))</f>
        <v/>
      </c>
    </row>
    <row r="1136">
      <c r="A1136" s="9" t="n"/>
      <c r="B1136" s="9" t="n"/>
      <c r="C1136" s="9" t="n"/>
      <c r="D1136" s="9" t="n"/>
      <c r="E1136" s="9" t="n"/>
      <c r="F1136" s="11" t="n"/>
      <c r="G1136" s="9" t="n"/>
      <c r="H1136" s="9" t="n"/>
      <c r="I1136" s="9">
        <f>IF(COUNTA($A1136:$H1136)=0,"",IF($J1136="OTRO","NO","SI"))</f>
        <v/>
      </c>
      <c r="J1136" s="9">
        <f>IF(COUNTA($A1136:$H1136)=0,"",IFERROR(LOOKUP(2,1/(((LISTS!$H$2:$H$26&lt;&gt;"")*ISNUMBER(SEARCH(LISTS!$H$2:$H$26,$G1136)))+((LISTS!$I$2:$I$26&lt;&gt;"")*ISNUMBER(SEARCH(LISTS!$I$2:$I$26,$E1136)))),LISTS!$K$2:$K$26),"OTRO"))</f>
        <v/>
      </c>
      <c r="K1136" s="11">
        <f>IF($I1136&lt;&gt;"SI",0,IFERROR($F1136,0))</f>
        <v/>
      </c>
      <c r="L1136" s="9">
        <f>IF(COUNTA($A1136:$H1136)=0,"",IF($J1136="OTRO",IFERROR(LOOKUP(2,1/(((LISTS!$H$2:$H$26&lt;&gt;"")*ISNUMBER(SEARCH(LISTS!$H$2:$H$26,$G1136)))+((LISTS!$I$2:$I$26&lt;&gt;"")*ISNUMBER(SEARCH(LISTS!$I$2:$I$26,$E1136)))),LISTS!$L$2:$L$26),"Concepto DIAN no mapeado a casilla automatica"),IF(LEFT($J1136,4)="TOPE","Control automatico DIAN: "&amp;$J1136,"Casilla automatica: "&amp;$J1136)))</f>
        <v/>
      </c>
    </row>
    <row r="1137">
      <c r="A1137" s="9" t="n"/>
      <c r="B1137" s="9" t="n"/>
      <c r="C1137" s="9" t="n"/>
      <c r="D1137" s="9" t="n"/>
      <c r="E1137" s="9" t="n"/>
      <c r="F1137" s="11" t="n"/>
      <c r="G1137" s="9" t="n"/>
      <c r="H1137" s="9" t="n"/>
      <c r="I1137" s="9">
        <f>IF(COUNTA($A1137:$H1137)=0,"",IF($J1137="OTRO","NO","SI"))</f>
        <v/>
      </c>
      <c r="J1137" s="9">
        <f>IF(COUNTA($A1137:$H1137)=0,"",IFERROR(LOOKUP(2,1/(((LISTS!$H$2:$H$26&lt;&gt;"")*ISNUMBER(SEARCH(LISTS!$H$2:$H$26,$G1137)))+((LISTS!$I$2:$I$26&lt;&gt;"")*ISNUMBER(SEARCH(LISTS!$I$2:$I$26,$E1137)))),LISTS!$K$2:$K$26),"OTRO"))</f>
        <v/>
      </c>
      <c r="K1137" s="11">
        <f>IF($I1137&lt;&gt;"SI",0,IFERROR($F1137,0))</f>
        <v/>
      </c>
      <c r="L1137" s="9">
        <f>IF(COUNTA($A1137:$H1137)=0,"",IF($J1137="OTRO",IFERROR(LOOKUP(2,1/(((LISTS!$H$2:$H$26&lt;&gt;"")*ISNUMBER(SEARCH(LISTS!$H$2:$H$26,$G1137)))+((LISTS!$I$2:$I$26&lt;&gt;"")*ISNUMBER(SEARCH(LISTS!$I$2:$I$26,$E1137)))),LISTS!$L$2:$L$26),"Concepto DIAN no mapeado a casilla automatica"),IF(LEFT($J1137,4)="TOPE","Control automatico DIAN: "&amp;$J1137,"Casilla automatica: "&amp;$J1137)))</f>
        <v/>
      </c>
    </row>
    <row r="1138">
      <c r="A1138" s="9" t="n"/>
      <c r="B1138" s="9" t="n"/>
      <c r="C1138" s="9" t="n"/>
      <c r="D1138" s="9" t="n"/>
      <c r="E1138" s="9" t="n"/>
      <c r="F1138" s="11" t="n"/>
      <c r="G1138" s="9" t="n"/>
      <c r="H1138" s="9" t="n"/>
      <c r="I1138" s="9">
        <f>IF(COUNTA($A1138:$H1138)=0,"",IF($J1138="OTRO","NO","SI"))</f>
        <v/>
      </c>
      <c r="J1138" s="9">
        <f>IF(COUNTA($A1138:$H1138)=0,"",IFERROR(LOOKUP(2,1/(((LISTS!$H$2:$H$26&lt;&gt;"")*ISNUMBER(SEARCH(LISTS!$H$2:$H$26,$G1138)))+((LISTS!$I$2:$I$26&lt;&gt;"")*ISNUMBER(SEARCH(LISTS!$I$2:$I$26,$E1138)))),LISTS!$K$2:$K$26),"OTRO"))</f>
        <v/>
      </c>
      <c r="K1138" s="11">
        <f>IF($I1138&lt;&gt;"SI",0,IFERROR($F1138,0))</f>
        <v/>
      </c>
      <c r="L1138" s="9">
        <f>IF(COUNTA($A1138:$H1138)=0,"",IF($J1138="OTRO",IFERROR(LOOKUP(2,1/(((LISTS!$H$2:$H$26&lt;&gt;"")*ISNUMBER(SEARCH(LISTS!$H$2:$H$26,$G1138)))+((LISTS!$I$2:$I$26&lt;&gt;"")*ISNUMBER(SEARCH(LISTS!$I$2:$I$26,$E1138)))),LISTS!$L$2:$L$26),"Concepto DIAN no mapeado a casilla automatica"),IF(LEFT($J1138,4)="TOPE","Control automatico DIAN: "&amp;$J1138,"Casilla automatica: "&amp;$J1138)))</f>
        <v/>
      </c>
    </row>
    <row r="1139">
      <c r="A1139" s="9" t="n"/>
      <c r="B1139" s="9" t="n"/>
      <c r="C1139" s="9" t="n"/>
      <c r="D1139" s="9" t="n"/>
      <c r="E1139" s="9" t="n"/>
      <c r="F1139" s="11" t="n"/>
      <c r="G1139" s="9" t="n"/>
      <c r="H1139" s="9" t="n"/>
      <c r="I1139" s="9">
        <f>IF(COUNTA($A1139:$H1139)=0,"",IF($J1139="OTRO","NO","SI"))</f>
        <v/>
      </c>
      <c r="J1139" s="9">
        <f>IF(COUNTA($A1139:$H1139)=0,"",IFERROR(LOOKUP(2,1/(((LISTS!$H$2:$H$26&lt;&gt;"")*ISNUMBER(SEARCH(LISTS!$H$2:$H$26,$G1139)))+((LISTS!$I$2:$I$26&lt;&gt;"")*ISNUMBER(SEARCH(LISTS!$I$2:$I$26,$E1139)))),LISTS!$K$2:$K$26),"OTRO"))</f>
        <v/>
      </c>
      <c r="K1139" s="11">
        <f>IF($I1139&lt;&gt;"SI",0,IFERROR($F1139,0))</f>
        <v/>
      </c>
      <c r="L1139" s="9">
        <f>IF(COUNTA($A1139:$H1139)=0,"",IF($J1139="OTRO",IFERROR(LOOKUP(2,1/(((LISTS!$H$2:$H$26&lt;&gt;"")*ISNUMBER(SEARCH(LISTS!$H$2:$H$26,$G1139)))+((LISTS!$I$2:$I$26&lt;&gt;"")*ISNUMBER(SEARCH(LISTS!$I$2:$I$26,$E1139)))),LISTS!$L$2:$L$26),"Concepto DIAN no mapeado a casilla automatica"),IF(LEFT($J1139,4)="TOPE","Control automatico DIAN: "&amp;$J1139,"Casilla automatica: "&amp;$J1139)))</f>
        <v/>
      </c>
    </row>
    <row r="1140">
      <c r="A1140" s="9" t="n"/>
      <c r="B1140" s="9" t="n"/>
      <c r="C1140" s="9" t="n"/>
      <c r="D1140" s="9" t="n"/>
      <c r="E1140" s="9" t="n"/>
      <c r="F1140" s="11" t="n"/>
      <c r="G1140" s="9" t="n"/>
      <c r="H1140" s="9" t="n"/>
      <c r="I1140" s="9">
        <f>IF(COUNTA($A1140:$H1140)=0,"",IF($J1140="OTRO","NO","SI"))</f>
        <v/>
      </c>
      <c r="J1140" s="9">
        <f>IF(COUNTA($A1140:$H1140)=0,"",IFERROR(LOOKUP(2,1/(((LISTS!$H$2:$H$26&lt;&gt;"")*ISNUMBER(SEARCH(LISTS!$H$2:$H$26,$G1140)))+((LISTS!$I$2:$I$26&lt;&gt;"")*ISNUMBER(SEARCH(LISTS!$I$2:$I$26,$E1140)))),LISTS!$K$2:$K$26),"OTRO"))</f>
        <v/>
      </c>
      <c r="K1140" s="11">
        <f>IF($I1140&lt;&gt;"SI",0,IFERROR($F1140,0))</f>
        <v/>
      </c>
      <c r="L1140" s="9">
        <f>IF(COUNTA($A1140:$H1140)=0,"",IF($J1140="OTRO",IFERROR(LOOKUP(2,1/(((LISTS!$H$2:$H$26&lt;&gt;"")*ISNUMBER(SEARCH(LISTS!$H$2:$H$26,$G1140)))+((LISTS!$I$2:$I$26&lt;&gt;"")*ISNUMBER(SEARCH(LISTS!$I$2:$I$26,$E1140)))),LISTS!$L$2:$L$26),"Concepto DIAN no mapeado a casilla automatica"),IF(LEFT($J1140,4)="TOPE","Control automatico DIAN: "&amp;$J1140,"Casilla automatica: "&amp;$J1140)))</f>
        <v/>
      </c>
    </row>
    <row r="1141">
      <c r="A1141" s="9" t="n"/>
      <c r="B1141" s="9" t="n"/>
      <c r="C1141" s="9" t="n"/>
      <c r="D1141" s="9" t="n"/>
      <c r="E1141" s="9" t="n"/>
      <c r="F1141" s="11" t="n"/>
      <c r="G1141" s="9" t="n"/>
      <c r="H1141" s="9" t="n"/>
      <c r="I1141" s="9">
        <f>IF(COUNTA($A1141:$H1141)=0,"",IF($J1141="OTRO","NO","SI"))</f>
        <v/>
      </c>
      <c r="J1141" s="9">
        <f>IF(COUNTA($A1141:$H1141)=0,"",IFERROR(LOOKUP(2,1/(((LISTS!$H$2:$H$26&lt;&gt;"")*ISNUMBER(SEARCH(LISTS!$H$2:$H$26,$G1141)))+((LISTS!$I$2:$I$26&lt;&gt;"")*ISNUMBER(SEARCH(LISTS!$I$2:$I$26,$E1141)))),LISTS!$K$2:$K$26),"OTRO"))</f>
        <v/>
      </c>
      <c r="K1141" s="11">
        <f>IF($I1141&lt;&gt;"SI",0,IFERROR($F1141,0))</f>
        <v/>
      </c>
      <c r="L1141" s="9">
        <f>IF(COUNTA($A1141:$H1141)=0,"",IF($J1141="OTRO",IFERROR(LOOKUP(2,1/(((LISTS!$H$2:$H$26&lt;&gt;"")*ISNUMBER(SEARCH(LISTS!$H$2:$H$26,$G1141)))+((LISTS!$I$2:$I$26&lt;&gt;"")*ISNUMBER(SEARCH(LISTS!$I$2:$I$26,$E1141)))),LISTS!$L$2:$L$26),"Concepto DIAN no mapeado a casilla automatica"),IF(LEFT($J1141,4)="TOPE","Control automatico DIAN: "&amp;$J1141,"Casilla automatica: "&amp;$J1141)))</f>
        <v/>
      </c>
    </row>
    <row r="1142">
      <c r="A1142" s="9" t="n"/>
      <c r="B1142" s="9" t="n"/>
      <c r="C1142" s="9" t="n"/>
      <c r="D1142" s="9" t="n"/>
      <c r="E1142" s="9" t="n"/>
      <c r="F1142" s="11" t="n"/>
      <c r="G1142" s="9" t="n"/>
      <c r="H1142" s="9" t="n"/>
      <c r="I1142" s="9">
        <f>IF(COUNTA($A1142:$H1142)=0,"",IF($J1142="OTRO","NO","SI"))</f>
        <v/>
      </c>
      <c r="J1142" s="9">
        <f>IF(COUNTA($A1142:$H1142)=0,"",IFERROR(LOOKUP(2,1/(((LISTS!$H$2:$H$26&lt;&gt;"")*ISNUMBER(SEARCH(LISTS!$H$2:$H$26,$G1142)))+((LISTS!$I$2:$I$26&lt;&gt;"")*ISNUMBER(SEARCH(LISTS!$I$2:$I$26,$E1142)))),LISTS!$K$2:$K$26),"OTRO"))</f>
        <v/>
      </c>
      <c r="K1142" s="11">
        <f>IF($I1142&lt;&gt;"SI",0,IFERROR($F1142,0))</f>
        <v/>
      </c>
      <c r="L1142" s="9">
        <f>IF(COUNTA($A1142:$H1142)=0,"",IF($J1142="OTRO",IFERROR(LOOKUP(2,1/(((LISTS!$H$2:$H$26&lt;&gt;"")*ISNUMBER(SEARCH(LISTS!$H$2:$H$26,$G1142)))+((LISTS!$I$2:$I$26&lt;&gt;"")*ISNUMBER(SEARCH(LISTS!$I$2:$I$26,$E1142)))),LISTS!$L$2:$L$26),"Concepto DIAN no mapeado a casilla automatica"),IF(LEFT($J1142,4)="TOPE","Control automatico DIAN: "&amp;$J1142,"Casilla automatica: "&amp;$J1142)))</f>
        <v/>
      </c>
    </row>
    <row r="1143">
      <c r="A1143" s="9" t="n"/>
      <c r="B1143" s="9" t="n"/>
      <c r="C1143" s="9" t="n"/>
      <c r="D1143" s="9" t="n"/>
      <c r="E1143" s="9" t="n"/>
      <c r="F1143" s="11" t="n"/>
      <c r="G1143" s="9" t="n"/>
      <c r="H1143" s="9" t="n"/>
      <c r="I1143" s="9">
        <f>IF(COUNTA($A1143:$H1143)=0,"",IF($J1143="OTRO","NO","SI"))</f>
        <v/>
      </c>
      <c r="J1143" s="9">
        <f>IF(COUNTA($A1143:$H1143)=0,"",IFERROR(LOOKUP(2,1/(((LISTS!$H$2:$H$26&lt;&gt;"")*ISNUMBER(SEARCH(LISTS!$H$2:$H$26,$G1143)))+((LISTS!$I$2:$I$26&lt;&gt;"")*ISNUMBER(SEARCH(LISTS!$I$2:$I$26,$E1143)))),LISTS!$K$2:$K$26),"OTRO"))</f>
        <v/>
      </c>
      <c r="K1143" s="11">
        <f>IF($I1143&lt;&gt;"SI",0,IFERROR($F1143,0))</f>
        <v/>
      </c>
      <c r="L1143" s="9">
        <f>IF(COUNTA($A1143:$H1143)=0,"",IF($J1143="OTRO",IFERROR(LOOKUP(2,1/(((LISTS!$H$2:$H$26&lt;&gt;"")*ISNUMBER(SEARCH(LISTS!$H$2:$H$26,$G1143)))+((LISTS!$I$2:$I$26&lt;&gt;"")*ISNUMBER(SEARCH(LISTS!$I$2:$I$26,$E1143)))),LISTS!$L$2:$L$26),"Concepto DIAN no mapeado a casilla automatica"),IF(LEFT($J1143,4)="TOPE","Control automatico DIAN: "&amp;$J1143,"Casilla automatica: "&amp;$J1143)))</f>
        <v/>
      </c>
    </row>
    <row r="1144">
      <c r="A1144" s="9" t="n"/>
      <c r="B1144" s="9" t="n"/>
      <c r="C1144" s="9" t="n"/>
      <c r="D1144" s="9" t="n"/>
      <c r="E1144" s="9" t="n"/>
      <c r="F1144" s="11" t="n"/>
      <c r="G1144" s="9" t="n"/>
      <c r="H1144" s="9" t="n"/>
      <c r="I1144" s="9">
        <f>IF(COUNTA($A1144:$H1144)=0,"",IF($J1144="OTRO","NO","SI"))</f>
        <v/>
      </c>
      <c r="J1144" s="9">
        <f>IF(COUNTA($A1144:$H1144)=0,"",IFERROR(LOOKUP(2,1/(((LISTS!$H$2:$H$26&lt;&gt;"")*ISNUMBER(SEARCH(LISTS!$H$2:$H$26,$G1144)))+((LISTS!$I$2:$I$26&lt;&gt;"")*ISNUMBER(SEARCH(LISTS!$I$2:$I$26,$E1144)))),LISTS!$K$2:$K$26),"OTRO"))</f>
        <v/>
      </c>
      <c r="K1144" s="11">
        <f>IF($I1144&lt;&gt;"SI",0,IFERROR($F1144,0))</f>
        <v/>
      </c>
      <c r="L1144" s="9">
        <f>IF(COUNTA($A1144:$H1144)=0,"",IF($J1144="OTRO",IFERROR(LOOKUP(2,1/(((LISTS!$H$2:$H$26&lt;&gt;"")*ISNUMBER(SEARCH(LISTS!$H$2:$H$26,$G1144)))+((LISTS!$I$2:$I$26&lt;&gt;"")*ISNUMBER(SEARCH(LISTS!$I$2:$I$26,$E1144)))),LISTS!$L$2:$L$26),"Concepto DIAN no mapeado a casilla automatica"),IF(LEFT($J1144,4)="TOPE","Control automatico DIAN: "&amp;$J1144,"Casilla automatica: "&amp;$J1144)))</f>
        <v/>
      </c>
    </row>
    <row r="1145">
      <c r="A1145" s="9" t="n"/>
      <c r="B1145" s="9" t="n"/>
      <c r="C1145" s="9" t="n"/>
      <c r="D1145" s="9" t="n"/>
      <c r="E1145" s="9" t="n"/>
      <c r="F1145" s="11" t="n"/>
      <c r="G1145" s="9" t="n"/>
      <c r="H1145" s="9" t="n"/>
      <c r="I1145" s="9">
        <f>IF(COUNTA($A1145:$H1145)=0,"",IF($J1145="OTRO","NO","SI"))</f>
        <v/>
      </c>
      <c r="J1145" s="9">
        <f>IF(COUNTA($A1145:$H1145)=0,"",IFERROR(LOOKUP(2,1/(((LISTS!$H$2:$H$26&lt;&gt;"")*ISNUMBER(SEARCH(LISTS!$H$2:$H$26,$G1145)))+((LISTS!$I$2:$I$26&lt;&gt;"")*ISNUMBER(SEARCH(LISTS!$I$2:$I$26,$E1145)))),LISTS!$K$2:$K$26),"OTRO"))</f>
        <v/>
      </c>
      <c r="K1145" s="11">
        <f>IF($I1145&lt;&gt;"SI",0,IFERROR($F1145,0))</f>
        <v/>
      </c>
      <c r="L1145" s="9">
        <f>IF(COUNTA($A1145:$H1145)=0,"",IF($J1145="OTRO",IFERROR(LOOKUP(2,1/(((LISTS!$H$2:$H$26&lt;&gt;"")*ISNUMBER(SEARCH(LISTS!$H$2:$H$26,$G1145)))+((LISTS!$I$2:$I$26&lt;&gt;"")*ISNUMBER(SEARCH(LISTS!$I$2:$I$26,$E1145)))),LISTS!$L$2:$L$26),"Concepto DIAN no mapeado a casilla automatica"),IF(LEFT($J1145,4)="TOPE","Control automatico DIAN: "&amp;$J1145,"Casilla automatica: "&amp;$J1145)))</f>
        <v/>
      </c>
    </row>
    <row r="1146">
      <c r="A1146" s="9" t="n"/>
      <c r="B1146" s="9" t="n"/>
      <c r="C1146" s="9" t="n"/>
      <c r="D1146" s="9" t="n"/>
      <c r="E1146" s="9" t="n"/>
      <c r="F1146" s="11" t="n"/>
      <c r="G1146" s="9" t="n"/>
      <c r="H1146" s="9" t="n"/>
      <c r="I1146" s="9">
        <f>IF(COUNTA($A1146:$H1146)=0,"",IF($J1146="OTRO","NO","SI"))</f>
        <v/>
      </c>
      <c r="J1146" s="9">
        <f>IF(COUNTA($A1146:$H1146)=0,"",IFERROR(LOOKUP(2,1/(((LISTS!$H$2:$H$26&lt;&gt;"")*ISNUMBER(SEARCH(LISTS!$H$2:$H$26,$G1146)))+((LISTS!$I$2:$I$26&lt;&gt;"")*ISNUMBER(SEARCH(LISTS!$I$2:$I$26,$E1146)))),LISTS!$K$2:$K$26),"OTRO"))</f>
        <v/>
      </c>
      <c r="K1146" s="11">
        <f>IF($I1146&lt;&gt;"SI",0,IFERROR($F1146,0))</f>
        <v/>
      </c>
      <c r="L1146" s="9">
        <f>IF(COUNTA($A1146:$H1146)=0,"",IF($J1146="OTRO",IFERROR(LOOKUP(2,1/(((LISTS!$H$2:$H$26&lt;&gt;"")*ISNUMBER(SEARCH(LISTS!$H$2:$H$26,$G1146)))+((LISTS!$I$2:$I$26&lt;&gt;"")*ISNUMBER(SEARCH(LISTS!$I$2:$I$26,$E1146)))),LISTS!$L$2:$L$26),"Concepto DIAN no mapeado a casilla automatica"),IF(LEFT($J1146,4)="TOPE","Control automatico DIAN: "&amp;$J1146,"Casilla automatica: "&amp;$J1146)))</f>
        <v/>
      </c>
    </row>
    <row r="1147">
      <c r="A1147" s="9" t="n"/>
      <c r="B1147" s="9" t="n"/>
      <c r="C1147" s="9" t="n"/>
      <c r="D1147" s="9" t="n"/>
      <c r="E1147" s="9" t="n"/>
      <c r="F1147" s="11" t="n"/>
      <c r="G1147" s="9" t="n"/>
      <c r="H1147" s="9" t="n"/>
      <c r="I1147" s="9">
        <f>IF(COUNTA($A1147:$H1147)=0,"",IF($J1147="OTRO","NO","SI"))</f>
        <v/>
      </c>
      <c r="J1147" s="9">
        <f>IF(COUNTA($A1147:$H1147)=0,"",IFERROR(LOOKUP(2,1/(((LISTS!$H$2:$H$26&lt;&gt;"")*ISNUMBER(SEARCH(LISTS!$H$2:$H$26,$G1147)))+((LISTS!$I$2:$I$26&lt;&gt;"")*ISNUMBER(SEARCH(LISTS!$I$2:$I$26,$E1147)))),LISTS!$K$2:$K$26),"OTRO"))</f>
        <v/>
      </c>
      <c r="K1147" s="11">
        <f>IF($I1147&lt;&gt;"SI",0,IFERROR($F1147,0))</f>
        <v/>
      </c>
      <c r="L1147" s="9">
        <f>IF(COUNTA($A1147:$H1147)=0,"",IF($J1147="OTRO",IFERROR(LOOKUP(2,1/(((LISTS!$H$2:$H$26&lt;&gt;"")*ISNUMBER(SEARCH(LISTS!$H$2:$H$26,$G1147)))+((LISTS!$I$2:$I$26&lt;&gt;"")*ISNUMBER(SEARCH(LISTS!$I$2:$I$26,$E1147)))),LISTS!$L$2:$L$26),"Concepto DIAN no mapeado a casilla automatica"),IF(LEFT($J1147,4)="TOPE","Control automatico DIAN: "&amp;$J1147,"Casilla automatica: "&amp;$J1147)))</f>
        <v/>
      </c>
    </row>
    <row r="1148">
      <c r="A1148" s="9" t="n"/>
      <c r="B1148" s="9" t="n"/>
      <c r="C1148" s="9" t="n"/>
      <c r="D1148" s="9" t="n"/>
      <c r="E1148" s="9" t="n"/>
      <c r="F1148" s="11" t="n"/>
      <c r="G1148" s="9" t="n"/>
      <c r="H1148" s="9" t="n"/>
      <c r="I1148" s="9">
        <f>IF(COUNTA($A1148:$H1148)=0,"",IF($J1148="OTRO","NO","SI"))</f>
        <v/>
      </c>
      <c r="J1148" s="9">
        <f>IF(COUNTA($A1148:$H1148)=0,"",IFERROR(LOOKUP(2,1/(((LISTS!$H$2:$H$26&lt;&gt;"")*ISNUMBER(SEARCH(LISTS!$H$2:$H$26,$G1148)))+((LISTS!$I$2:$I$26&lt;&gt;"")*ISNUMBER(SEARCH(LISTS!$I$2:$I$26,$E1148)))),LISTS!$K$2:$K$26),"OTRO"))</f>
        <v/>
      </c>
      <c r="K1148" s="11">
        <f>IF($I1148&lt;&gt;"SI",0,IFERROR($F1148,0))</f>
        <v/>
      </c>
      <c r="L1148" s="9">
        <f>IF(COUNTA($A1148:$H1148)=0,"",IF($J1148="OTRO",IFERROR(LOOKUP(2,1/(((LISTS!$H$2:$H$26&lt;&gt;"")*ISNUMBER(SEARCH(LISTS!$H$2:$H$26,$G1148)))+((LISTS!$I$2:$I$26&lt;&gt;"")*ISNUMBER(SEARCH(LISTS!$I$2:$I$26,$E1148)))),LISTS!$L$2:$L$26),"Concepto DIAN no mapeado a casilla automatica"),IF(LEFT($J1148,4)="TOPE","Control automatico DIAN: "&amp;$J1148,"Casilla automatica: "&amp;$J1148)))</f>
        <v/>
      </c>
    </row>
    <row r="1149">
      <c r="A1149" s="9" t="n"/>
      <c r="B1149" s="9" t="n"/>
      <c r="C1149" s="9" t="n"/>
      <c r="D1149" s="9" t="n"/>
      <c r="E1149" s="9" t="n"/>
      <c r="F1149" s="11" t="n"/>
      <c r="G1149" s="9" t="n"/>
      <c r="H1149" s="9" t="n"/>
      <c r="I1149" s="9">
        <f>IF(COUNTA($A1149:$H1149)=0,"",IF($J1149="OTRO","NO","SI"))</f>
        <v/>
      </c>
      <c r="J1149" s="9">
        <f>IF(COUNTA($A1149:$H1149)=0,"",IFERROR(LOOKUP(2,1/(((LISTS!$H$2:$H$26&lt;&gt;"")*ISNUMBER(SEARCH(LISTS!$H$2:$H$26,$G1149)))+((LISTS!$I$2:$I$26&lt;&gt;"")*ISNUMBER(SEARCH(LISTS!$I$2:$I$26,$E1149)))),LISTS!$K$2:$K$26),"OTRO"))</f>
        <v/>
      </c>
      <c r="K1149" s="11">
        <f>IF($I1149&lt;&gt;"SI",0,IFERROR($F1149,0))</f>
        <v/>
      </c>
      <c r="L1149" s="9">
        <f>IF(COUNTA($A1149:$H1149)=0,"",IF($J1149="OTRO",IFERROR(LOOKUP(2,1/(((LISTS!$H$2:$H$26&lt;&gt;"")*ISNUMBER(SEARCH(LISTS!$H$2:$H$26,$G1149)))+((LISTS!$I$2:$I$26&lt;&gt;"")*ISNUMBER(SEARCH(LISTS!$I$2:$I$26,$E1149)))),LISTS!$L$2:$L$26),"Concepto DIAN no mapeado a casilla automatica"),IF(LEFT($J1149,4)="TOPE","Control automatico DIAN: "&amp;$J1149,"Casilla automatica: "&amp;$J1149)))</f>
        <v/>
      </c>
    </row>
    <row r="1150">
      <c r="A1150" s="9" t="n"/>
      <c r="B1150" s="9" t="n"/>
      <c r="C1150" s="9" t="n"/>
      <c r="D1150" s="9" t="n"/>
      <c r="E1150" s="9" t="n"/>
      <c r="F1150" s="11" t="n"/>
      <c r="G1150" s="9" t="n"/>
      <c r="H1150" s="9" t="n"/>
      <c r="I1150" s="9">
        <f>IF(COUNTA($A1150:$H1150)=0,"",IF($J1150="OTRO","NO","SI"))</f>
        <v/>
      </c>
      <c r="J1150" s="9">
        <f>IF(COUNTA($A1150:$H1150)=0,"",IFERROR(LOOKUP(2,1/(((LISTS!$H$2:$H$26&lt;&gt;"")*ISNUMBER(SEARCH(LISTS!$H$2:$H$26,$G1150)))+((LISTS!$I$2:$I$26&lt;&gt;"")*ISNUMBER(SEARCH(LISTS!$I$2:$I$26,$E1150)))),LISTS!$K$2:$K$26),"OTRO"))</f>
        <v/>
      </c>
      <c r="K1150" s="11">
        <f>IF($I1150&lt;&gt;"SI",0,IFERROR($F1150,0))</f>
        <v/>
      </c>
      <c r="L1150" s="9">
        <f>IF(COUNTA($A1150:$H1150)=0,"",IF($J1150="OTRO",IFERROR(LOOKUP(2,1/(((LISTS!$H$2:$H$26&lt;&gt;"")*ISNUMBER(SEARCH(LISTS!$H$2:$H$26,$G1150)))+((LISTS!$I$2:$I$26&lt;&gt;"")*ISNUMBER(SEARCH(LISTS!$I$2:$I$26,$E1150)))),LISTS!$L$2:$L$26),"Concepto DIAN no mapeado a casilla automatica"),IF(LEFT($J1150,4)="TOPE","Control automatico DIAN: "&amp;$J1150,"Casilla automatica: "&amp;$J1150)))</f>
        <v/>
      </c>
    </row>
    <row r="1151">
      <c r="A1151" s="9" t="n"/>
      <c r="B1151" s="9" t="n"/>
      <c r="C1151" s="9" t="n"/>
      <c r="D1151" s="9" t="n"/>
      <c r="E1151" s="9" t="n"/>
      <c r="F1151" s="11" t="n"/>
      <c r="G1151" s="9" t="n"/>
      <c r="H1151" s="9" t="n"/>
      <c r="I1151" s="9">
        <f>IF(COUNTA($A1151:$H1151)=0,"",IF($J1151="OTRO","NO","SI"))</f>
        <v/>
      </c>
      <c r="J1151" s="9">
        <f>IF(COUNTA($A1151:$H1151)=0,"",IFERROR(LOOKUP(2,1/(((LISTS!$H$2:$H$26&lt;&gt;"")*ISNUMBER(SEARCH(LISTS!$H$2:$H$26,$G1151)))+((LISTS!$I$2:$I$26&lt;&gt;"")*ISNUMBER(SEARCH(LISTS!$I$2:$I$26,$E1151)))),LISTS!$K$2:$K$26),"OTRO"))</f>
        <v/>
      </c>
      <c r="K1151" s="11">
        <f>IF($I1151&lt;&gt;"SI",0,IFERROR($F1151,0))</f>
        <v/>
      </c>
      <c r="L1151" s="9">
        <f>IF(COUNTA($A1151:$H1151)=0,"",IF($J1151="OTRO",IFERROR(LOOKUP(2,1/(((LISTS!$H$2:$H$26&lt;&gt;"")*ISNUMBER(SEARCH(LISTS!$H$2:$H$26,$G1151)))+((LISTS!$I$2:$I$26&lt;&gt;"")*ISNUMBER(SEARCH(LISTS!$I$2:$I$26,$E1151)))),LISTS!$L$2:$L$26),"Concepto DIAN no mapeado a casilla automatica"),IF(LEFT($J1151,4)="TOPE","Control automatico DIAN: "&amp;$J1151,"Casilla automatica: "&amp;$J1151)))</f>
        <v/>
      </c>
    </row>
    <row r="1152">
      <c r="A1152" s="9" t="n"/>
      <c r="B1152" s="9" t="n"/>
      <c r="C1152" s="9" t="n"/>
      <c r="D1152" s="9" t="n"/>
      <c r="E1152" s="9" t="n"/>
      <c r="F1152" s="11" t="n"/>
      <c r="G1152" s="9" t="n"/>
      <c r="H1152" s="9" t="n"/>
      <c r="I1152" s="9">
        <f>IF(COUNTA($A1152:$H1152)=0,"",IF($J1152="OTRO","NO","SI"))</f>
        <v/>
      </c>
      <c r="J1152" s="9">
        <f>IF(COUNTA($A1152:$H1152)=0,"",IFERROR(LOOKUP(2,1/(((LISTS!$H$2:$H$26&lt;&gt;"")*ISNUMBER(SEARCH(LISTS!$H$2:$H$26,$G1152)))+((LISTS!$I$2:$I$26&lt;&gt;"")*ISNUMBER(SEARCH(LISTS!$I$2:$I$26,$E1152)))),LISTS!$K$2:$K$26),"OTRO"))</f>
        <v/>
      </c>
      <c r="K1152" s="11">
        <f>IF($I1152&lt;&gt;"SI",0,IFERROR($F1152,0))</f>
        <v/>
      </c>
      <c r="L1152" s="9">
        <f>IF(COUNTA($A1152:$H1152)=0,"",IF($J1152="OTRO",IFERROR(LOOKUP(2,1/(((LISTS!$H$2:$H$26&lt;&gt;"")*ISNUMBER(SEARCH(LISTS!$H$2:$H$26,$G1152)))+((LISTS!$I$2:$I$26&lt;&gt;"")*ISNUMBER(SEARCH(LISTS!$I$2:$I$26,$E1152)))),LISTS!$L$2:$L$26),"Concepto DIAN no mapeado a casilla automatica"),IF(LEFT($J1152,4)="TOPE","Control automatico DIAN: "&amp;$J1152,"Casilla automatica: "&amp;$J1152)))</f>
        <v/>
      </c>
    </row>
    <row r="1153">
      <c r="A1153" s="9" t="n"/>
      <c r="B1153" s="9" t="n"/>
      <c r="C1153" s="9" t="n"/>
      <c r="D1153" s="9" t="n"/>
      <c r="E1153" s="9" t="n"/>
      <c r="F1153" s="11" t="n"/>
      <c r="G1153" s="9" t="n"/>
      <c r="H1153" s="9" t="n"/>
      <c r="I1153" s="9">
        <f>IF(COUNTA($A1153:$H1153)=0,"",IF($J1153="OTRO","NO","SI"))</f>
        <v/>
      </c>
      <c r="J1153" s="9">
        <f>IF(COUNTA($A1153:$H1153)=0,"",IFERROR(LOOKUP(2,1/(((LISTS!$H$2:$H$26&lt;&gt;"")*ISNUMBER(SEARCH(LISTS!$H$2:$H$26,$G1153)))+((LISTS!$I$2:$I$26&lt;&gt;"")*ISNUMBER(SEARCH(LISTS!$I$2:$I$26,$E1153)))),LISTS!$K$2:$K$26),"OTRO"))</f>
        <v/>
      </c>
      <c r="K1153" s="11">
        <f>IF($I1153&lt;&gt;"SI",0,IFERROR($F1153,0))</f>
        <v/>
      </c>
      <c r="L1153" s="9">
        <f>IF(COUNTA($A1153:$H1153)=0,"",IF($J1153="OTRO",IFERROR(LOOKUP(2,1/(((LISTS!$H$2:$H$26&lt;&gt;"")*ISNUMBER(SEARCH(LISTS!$H$2:$H$26,$G1153)))+((LISTS!$I$2:$I$26&lt;&gt;"")*ISNUMBER(SEARCH(LISTS!$I$2:$I$26,$E1153)))),LISTS!$L$2:$L$26),"Concepto DIAN no mapeado a casilla automatica"),IF(LEFT($J1153,4)="TOPE","Control automatico DIAN: "&amp;$J1153,"Casilla automatica: "&amp;$J1153)))</f>
        <v/>
      </c>
    </row>
    <row r="1154">
      <c r="A1154" s="9" t="n"/>
      <c r="B1154" s="9" t="n"/>
      <c r="C1154" s="9" t="n"/>
      <c r="D1154" s="9" t="n"/>
      <c r="E1154" s="9" t="n"/>
      <c r="F1154" s="11" t="n"/>
      <c r="G1154" s="9" t="n"/>
      <c r="H1154" s="9" t="n"/>
      <c r="I1154" s="9">
        <f>IF(COUNTA($A1154:$H1154)=0,"",IF($J1154="OTRO","NO","SI"))</f>
        <v/>
      </c>
      <c r="J1154" s="9">
        <f>IF(COUNTA($A1154:$H1154)=0,"",IFERROR(LOOKUP(2,1/(((LISTS!$H$2:$H$26&lt;&gt;"")*ISNUMBER(SEARCH(LISTS!$H$2:$H$26,$G1154)))+((LISTS!$I$2:$I$26&lt;&gt;"")*ISNUMBER(SEARCH(LISTS!$I$2:$I$26,$E1154)))),LISTS!$K$2:$K$26),"OTRO"))</f>
        <v/>
      </c>
      <c r="K1154" s="11">
        <f>IF($I1154&lt;&gt;"SI",0,IFERROR($F1154,0))</f>
        <v/>
      </c>
      <c r="L1154" s="9">
        <f>IF(COUNTA($A1154:$H1154)=0,"",IF($J1154="OTRO",IFERROR(LOOKUP(2,1/(((LISTS!$H$2:$H$26&lt;&gt;"")*ISNUMBER(SEARCH(LISTS!$H$2:$H$26,$G1154)))+((LISTS!$I$2:$I$26&lt;&gt;"")*ISNUMBER(SEARCH(LISTS!$I$2:$I$26,$E1154)))),LISTS!$L$2:$L$26),"Concepto DIAN no mapeado a casilla automatica"),IF(LEFT($J1154,4)="TOPE","Control automatico DIAN: "&amp;$J1154,"Casilla automatica: "&amp;$J1154)))</f>
        <v/>
      </c>
    </row>
    <row r="1155">
      <c r="A1155" s="9" t="n"/>
      <c r="B1155" s="9" t="n"/>
      <c r="C1155" s="9" t="n"/>
      <c r="D1155" s="9" t="n"/>
      <c r="E1155" s="9" t="n"/>
      <c r="F1155" s="11" t="n"/>
      <c r="G1155" s="9" t="n"/>
      <c r="H1155" s="9" t="n"/>
      <c r="I1155" s="9">
        <f>IF(COUNTA($A1155:$H1155)=0,"",IF($J1155="OTRO","NO","SI"))</f>
        <v/>
      </c>
      <c r="J1155" s="9">
        <f>IF(COUNTA($A1155:$H1155)=0,"",IFERROR(LOOKUP(2,1/(((LISTS!$H$2:$H$26&lt;&gt;"")*ISNUMBER(SEARCH(LISTS!$H$2:$H$26,$G1155)))+((LISTS!$I$2:$I$26&lt;&gt;"")*ISNUMBER(SEARCH(LISTS!$I$2:$I$26,$E1155)))),LISTS!$K$2:$K$26),"OTRO"))</f>
        <v/>
      </c>
      <c r="K1155" s="11">
        <f>IF($I1155&lt;&gt;"SI",0,IFERROR($F1155,0))</f>
        <v/>
      </c>
      <c r="L1155" s="9">
        <f>IF(COUNTA($A1155:$H1155)=0,"",IF($J1155="OTRO",IFERROR(LOOKUP(2,1/(((LISTS!$H$2:$H$26&lt;&gt;"")*ISNUMBER(SEARCH(LISTS!$H$2:$H$26,$G1155)))+((LISTS!$I$2:$I$26&lt;&gt;"")*ISNUMBER(SEARCH(LISTS!$I$2:$I$26,$E1155)))),LISTS!$L$2:$L$26),"Concepto DIAN no mapeado a casilla automatica"),IF(LEFT($J1155,4)="TOPE","Control automatico DIAN: "&amp;$J1155,"Casilla automatica: "&amp;$J1155)))</f>
        <v/>
      </c>
    </row>
    <row r="1156">
      <c r="A1156" s="9" t="n"/>
      <c r="B1156" s="9" t="n"/>
      <c r="C1156" s="9" t="n"/>
      <c r="D1156" s="9" t="n"/>
      <c r="E1156" s="9" t="n"/>
      <c r="F1156" s="11" t="n"/>
      <c r="G1156" s="9" t="n"/>
      <c r="H1156" s="9" t="n"/>
      <c r="I1156" s="9">
        <f>IF(COUNTA($A1156:$H1156)=0,"",IF($J1156="OTRO","NO","SI"))</f>
        <v/>
      </c>
      <c r="J1156" s="9">
        <f>IF(COUNTA($A1156:$H1156)=0,"",IFERROR(LOOKUP(2,1/(((LISTS!$H$2:$H$26&lt;&gt;"")*ISNUMBER(SEARCH(LISTS!$H$2:$H$26,$G1156)))+((LISTS!$I$2:$I$26&lt;&gt;"")*ISNUMBER(SEARCH(LISTS!$I$2:$I$26,$E1156)))),LISTS!$K$2:$K$26),"OTRO"))</f>
        <v/>
      </c>
      <c r="K1156" s="11">
        <f>IF($I1156&lt;&gt;"SI",0,IFERROR($F1156,0))</f>
        <v/>
      </c>
      <c r="L1156" s="9">
        <f>IF(COUNTA($A1156:$H1156)=0,"",IF($J1156="OTRO",IFERROR(LOOKUP(2,1/(((LISTS!$H$2:$H$26&lt;&gt;"")*ISNUMBER(SEARCH(LISTS!$H$2:$H$26,$G1156)))+((LISTS!$I$2:$I$26&lt;&gt;"")*ISNUMBER(SEARCH(LISTS!$I$2:$I$26,$E1156)))),LISTS!$L$2:$L$26),"Concepto DIAN no mapeado a casilla automatica"),IF(LEFT($J1156,4)="TOPE","Control automatico DIAN: "&amp;$J1156,"Casilla automatica: "&amp;$J1156)))</f>
        <v/>
      </c>
    </row>
    <row r="1157">
      <c r="A1157" s="9" t="n"/>
      <c r="B1157" s="9" t="n"/>
      <c r="C1157" s="9" t="n"/>
      <c r="D1157" s="9" t="n"/>
      <c r="E1157" s="9" t="n"/>
      <c r="F1157" s="11" t="n"/>
      <c r="G1157" s="9" t="n"/>
      <c r="H1157" s="9" t="n"/>
      <c r="I1157" s="9">
        <f>IF(COUNTA($A1157:$H1157)=0,"",IF($J1157="OTRO","NO","SI"))</f>
        <v/>
      </c>
      <c r="J1157" s="9">
        <f>IF(COUNTA($A1157:$H1157)=0,"",IFERROR(LOOKUP(2,1/(((LISTS!$H$2:$H$26&lt;&gt;"")*ISNUMBER(SEARCH(LISTS!$H$2:$H$26,$G1157)))+((LISTS!$I$2:$I$26&lt;&gt;"")*ISNUMBER(SEARCH(LISTS!$I$2:$I$26,$E1157)))),LISTS!$K$2:$K$26),"OTRO"))</f>
        <v/>
      </c>
      <c r="K1157" s="11">
        <f>IF($I1157&lt;&gt;"SI",0,IFERROR($F1157,0))</f>
        <v/>
      </c>
      <c r="L1157" s="9">
        <f>IF(COUNTA($A1157:$H1157)=0,"",IF($J1157="OTRO",IFERROR(LOOKUP(2,1/(((LISTS!$H$2:$H$26&lt;&gt;"")*ISNUMBER(SEARCH(LISTS!$H$2:$H$26,$G1157)))+((LISTS!$I$2:$I$26&lt;&gt;"")*ISNUMBER(SEARCH(LISTS!$I$2:$I$26,$E1157)))),LISTS!$L$2:$L$26),"Concepto DIAN no mapeado a casilla automatica"),IF(LEFT($J1157,4)="TOPE","Control automatico DIAN: "&amp;$J1157,"Casilla automatica: "&amp;$J1157)))</f>
        <v/>
      </c>
    </row>
    <row r="1158">
      <c r="A1158" s="9" t="n"/>
      <c r="B1158" s="9" t="n"/>
      <c r="C1158" s="9" t="n"/>
      <c r="D1158" s="9" t="n"/>
      <c r="E1158" s="9" t="n"/>
      <c r="F1158" s="11" t="n"/>
      <c r="G1158" s="9" t="n"/>
      <c r="H1158" s="9" t="n"/>
      <c r="I1158" s="9">
        <f>IF(COUNTA($A1158:$H1158)=0,"",IF($J1158="OTRO","NO","SI"))</f>
        <v/>
      </c>
      <c r="J1158" s="9">
        <f>IF(COUNTA($A1158:$H1158)=0,"",IFERROR(LOOKUP(2,1/(((LISTS!$H$2:$H$26&lt;&gt;"")*ISNUMBER(SEARCH(LISTS!$H$2:$H$26,$G1158)))+((LISTS!$I$2:$I$26&lt;&gt;"")*ISNUMBER(SEARCH(LISTS!$I$2:$I$26,$E1158)))),LISTS!$K$2:$K$26),"OTRO"))</f>
        <v/>
      </c>
      <c r="K1158" s="11">
        <f>IF($I1158&lt;&gt;"SI",0,IFERROR($F1158,0))</f>
        <v/>
      </c>
      <c r="L1158" s="9">
        <f>IF(COUNTA($A1158:$H1158)=0,"",IF($J1158="OTRO",IFERROR(LOOKUP(2,1/(((LISTS!$H$2:$H$26&lt;&gt;"")*ISNUMBER(SEARCH(LISTS!$H$2:$H$26,$G1158)))+((LISTS!$I$2:$I$26&lt;&gt;"")*ISNUMBER(SEARCH(LISTS!$I$2:$I$26,$E1158)))),LISTS!$L$2:$L$26),"Concepto DIAN no mapeado a casilla automatica"),IF(LEFT($J1158,4)="TOPE","Control automatico DIAN: "&amp;$J1158,"Casilla automatica: "&amp;$J1158)))</f>
        <v/>
      </c>
    </row>
    <row r="1159">
      <c r="A1159" s="9" t="n"/>
      <c r="B1159" s="9" t="n"/>
      <c r="C1159" s="9" t="n"/>
      <c r="D1159" s="9" t="n"/>
      <c r="E1159" s="9" t="n"/>
      <c r="F1159" s="11" t="n"/>
      <c r="G1159" s="9" t="n"/>
      <c r="H1159" s="9" t="n"/>
      <c r="I1159" s="9">
        <f>IF(COUNTA($A1159:$H1159)=0,"",IF($J1159="OTRO","NO","SI"))</f>
        <v/>
      </c>
      <c r="J1159" s="9">
        <f>IF(COUNTA($A1159:$H1159)=0,"",IFERROR(LOOKUP(2,1/(((LISTS!$H$2:$H$26&lt;&gt;"")*ISNUMBER(SEARCH(LISTS!$H$2:$H$26,$G1159)))+((LISTS!$I$2:$I$26&lt;&gt;"")*ISNUMBER(SEARCH(LISTS!$I$2:$I$26,$E1159)))),LISTS!$K$2:$K$26),"OTRO"))</f>
        <v/>
      </c>
      <c r="K1159" s="11">
        <f>IF($I1159&lt;&gt;"SI",0,IFERROR($F1159,0))</f>
        <v/>
      </c>
      <c r="L1159" s="9">
        <f>IF(COUNTA($A1159:$H1159)=0,"",IF($J1159="OTRO",IFERROR(LOOKUP(2,1/(((LISTS!$H$2:$H$26&lt;&gt;"")*ISNUMBER(SEARCH(LISTS!$H$2:$H$26,$G1159)))+((LISTS!$I$2:$I$26&lt;&gt;"")*ISNUMBER(SEARCH(LISTS!$I$2:$I$26,$E1159)))),LISTS!$L$2:$L$26),"Concepto DIAN no mapeado a casilla automatica"),IF(LEFT($J1159,4)="TOPE","Control automatico DIAN: "&amp;$J1159,"Casilla automatica: "&amp;$J1159)))</f>
        <v/>
      </c>
    </row>
    <row r="1160">
      <c r="A1160" s="9" t="n"/>
      <c r="B1160" s="9" t="n"/>
      <c r="C1160" s="9" t="n"/>
      <c r="D1160" s="9" t="n"/>
      <c r="E1160" s="9" t="n"/>
      <c r="F1160" s="11" t="n"/>
      <c r="G1160" s="9" t="n"/>
      <c r="H1160" s="9" t="n"/>
      <c r="I1160" s="9">
        <f>IF(COUNTA($A1160:$H1160)=0,"",IF($J1160="OTRO","NO","SI"))</f>
        <v/>
      </c>
      <c r="J1160" s="9">
        <f>IF(COUNTA($A1160:$H1160)=0,"",IFERROR(LOOKUP(2,1/(((LISTS!$H$2:$H$26&lt;&gt;"")*ISNUMBER(SEARCH(LISTS!$H$2:$H$26,$G1160)))+((LISTS!$I$2:$I$26&lt;&gt;"")*ISNUMBER(SEARCH(LISTS!$I$2:$I$26,$E1160)))),LISTS!$K$2:$K$26),"OTRO"))</f>
        <v/>
      </c>
      <c r="K1160" s="11">
        <f>IF($I1160&lt;&gt;"SI",0,IFERROR($F1160,0))</f>
        <v/>
      </c>
      <c r="L1160" s="9">
        <f>IF(COUNTA($A1160:$H1160)=0,"",IF($J1160="OTRO",IFERROR(LOOKUP(2,1/(((LISTS!$H$2:$H$26&lt;&gt;"")*ISNUMBER(SEARCH(LISTS!$H$2:$H$26,$G1160)))+((LISTS!$I$2:$I$26&lt;&gt;"")*ISNUMBER(SEARCH(LISTS!$I$2:$I$26,$E1160)))),LISTS!$L$2:$L$26),"Concepto DIAN no mapeado a casilla automatica"),IF(LEFT($J1160,4)="TOPE","Control automatico DIAN: "&amp;$J1160,"Casilla automatica: "&amp;$J1160)))</f>
        <v/>
      </c>
    </row>
    <row r="1161">
      <c r="A1161" s="9" t="n"/>
      <c r="B1161" s="9" t="n"/>
      <c r="C1161" s="9" t="n"/>
      <c r="D1161" s="9" t="n"/>
      <c r="E1161" s="9" t="n"/>
      <c r="F1161" s="11" t="n"/>
      <c r="G1161" s="9" t="n"/>
      <c r="H1161" s="9" t="n"/>
      <c r="I1161" s="9">
        <f>IF(COUNTA($A1161:$H1161)=0,"",IF($J1161="OTRO","NO","SI"))</f>
        <v/>
      </c>
      <c r="J1161" s="9">
        <f>IF(COUNTA($A1161:$H1161)=0,"",IFERROR(LOOKUP(2,1/(((LISTS!$H$2:$H$26&lt;&gt;"")*ISNUMBER(SEARCH(LISTS!$H$2:$H$26,$G1161)))+((LISTS!$I$2:$I$26&lt;&gt;"")*ISNUMBER(SEARCH(LISTS!$I$2:$I$26,$E1161)))),LISTS!$K$2:$K$26),"OTRO"))</f>
        <v/>
      </c>
      <c r="K1161" s="11">
        <f>IF($I1161&lt;&gt;"SI",0,IFERROR($F1161,0))</f>
        <v/>
      </c>
      <c r="L1161" s="9">
        <f>IF(COUNTA($A1161:$H1161)=0,"",IF($J1161="OTRO",IFERROR(LOOKUP(2,1/(((LISTS!$H$2:$H$26&lt;&gt;"")*ISNUMBER(SEARCH(LISTS!$H$2:$H$26,$G1161)))+((LISTS!$I$2:$I$26&lt;&gt;"")*ISNUMBER(SEARCH(LISTS!$I$2:$I$26,$E1161)))),LISTS!$L$2:$L$26),"Concepto DIAN no mapeado a casilla automatica"),IF(LEFT($J1161,4)="TOPE","Control automatico DIAN: "&amp;$J1161,"Casilla automatica: "&amp;$J1161)))</f>
        <v/>
      </c>
    </row>
    <row r="1162">
      <c r="A1162" s="9" t="n"/>
      <c r="B1162" s="9" t="n"/>
      <c r="C1162" s="9" t="n"/>
      <c r="D1162" s="9" t="n"/>
      <c r="E1162" s="9" t="n"/>
      <c r="F1162" s="11" t="n"/>
      <c r="G1162" s="9" t="n"/>
      <c r="H1162" s="9" t="n"/>
      <c r="I1162" s="9">
        <f>IF(COUNTA($A1162:$H1162)=0,"",IF($J1162="OTRO","NO","SI"))</f>
        <v/>
      </c>
      <c r="J1162" s="9">
        <f>IF(COUNTA($A1162:$H1162)=0,"",IFERROR(LOOKUP(2,1/(((LISTS!$H$2:$H$26&lt;&gt;"")*ISNUMBER(SEARCH(LISTS!$H$2:$H$26,$G1162)))+((LISTS!$I$2:$I$26&lt;&gt;"")*ISNUMBER(SEARCH(LISTS!$I$2:$I$26,$E1162)))),LISTS!$K$2:$K$26),"OTRO"))</f>
        <v/>
      </c>
      <c r="K1162" s="11">
        <f>IF($I1162&lt;&gt;"SI",0,IFERROR($F1162,0))</f>
        <v/>
      </c>
      <c r="L1162" s="9">
        <f>IF(COUNTA($A1162:$H1162)=0,"",IF($J1162="OTRO",IFERROR(LOOKUP(2,1/(((LISTS!$H$2:$H$26&lt;&gt;"")*ISNUMBER(SEARCH(LISTS!$H$2:$H$26,$G1162)))+((LISTS!$I$2:$I$26&lt;&gt;"")*ISNUMBER(SEARCH(LISTS!$I$2:$I$26,$E1162)))),LISTS!$L$2:$L$26),"Concepto DIAN no mapeado a casilla automatica"),IF(LEFT($J1162,4)="TOPE","Control automatico DIAN: "&amp;$J1162,"Casilla automatica: "&amp;$J1162)))</f>
        <v/>
      </c>
    </row>
    <row r="1163">
      <c r="A1163" s="9" t="n"/>
      <c r="B1163" s="9" t="n"/>
      <c r="C1163" s="9" t="n"/>
      <c r="D1163" s="9" t="n"/>
      <c r="E1163" s="9" t="n"/>
      <c r="F1163" s="11" t="n"/>
      <c r="G1163" s="9" t="n"/>
      <c r="H1163" s="9" t="n"/>
      <c r="I1163" s="9">
        <f>IF(COUNTA($A1163:$H1163)=0,"",IF($J1163="OTRO","NO","SI"))</f>
        <v/>
      </c>
      <c r="J1163" s="9">
        <f>IF(COUNTA($A1163:$H1163)=0,"",IFERROR(LOOKUP(2,1/(((LISTS!$H$2:$H$26&lt;&gt;"")*ISNUMBER(SEARCH(LISTS!$H$2:$H$26,$G1163)))+((LISTS!$I$2:$I$26&lt;&gt;"")*ISNUMBER(SEARCH(LISTS!$I$2:$I$26,$E1163)))),LISTS!$K$2:$K$26),"OTRO"))</f>
        <v/>
      </c>
      <c r="K1163" s="11">
        <f>IF($I1163&lt;&gt;"SI",0,IFERROR($F1163,0))</f>
        <v/>
      </c>
      <c r="L1163" s="9">
        <f>IF(COUNTA($A1163:$H1163)=0,"",IF($J1163="OTRO",IFERROR(LOOKUP(2,1/(((LISTS!$H$2:$H$26&lt;&gt;"")*ISNUMBER(SEARCH(LISTS!$H$2:$H$26,$G1163)))+((LISTS!$I$2:$I$26&lt;&gt;"")*ISNUMBER(SEARCH(LISTS!$I$2:$I$26,$E1163)))),LISTS!$L$2:$L$26),"Concepto DIAN no mapeado a casilla automatica"),IF(LEFT($J1163,4)="TOPE","Control automatico DIAN: "&amp;$J1163,"Casilla automatica: "&amp;$J1163)))</f>
        <v/>
      </c>
    </row>
    <row r="1164">
      <c r="A1164" s="9" t="n"/>
      <c r="B1164" s="9" t="n"/>
      <c r="C1164" s="9" t="n"/>
      <c r="D1164" s="9" t="n"/>
      <c r="E1164" s="9" t="n"/>
      <c r="F1164" s="11" t="n"/>
      <c r="G1164" s="9" t="n"/>
      <c r="H1164" s="9" t="n"/>
      <c r="I1164" s="9">
        <f>IF(COUNTA($A1164:$H1164)=0,"",IF($J1164="OTRO","NO","SI"))</f>
        <v/>
      </c>
      <c r="J1164" s="9">
        <f>IF(COUNTA($A1164:$H1164)=0,"",IFERROR(LOOKUP(2,1/(((LISTS!$H$2:$H$26&lt;&gt;"")*ISNUMBER(SEARCH(LISTS!$H$2:$H$26,$G1164)))+((LISTS!$I$2:$I$26&lt;&gt;"")*ISNUMBER(SEARCH(LISTS!$I$2:$I$26,$E1164)))),LISTS!$K$2:$K$26),"OTRO"))</f>
        <v/>
      </c>
      <c r="K1164" s="11">
        <f>IF($I1164&lt;&gt;"SI",0,IFERROR($F1164,0))</f>
        <v/>
      </c>
      <c r="L1164" s="9">
        <f>IF(COUNTA($A1164:$H1164)=0,"",IF($J1164="OTRO",IFERROR(LOOKUP(2,1/(((LISTS!$H$2:$H$26&lt;&gt;"")*ISNUMBER(SEARCH(LISTS!$H$2:$H$26,$G1164)))+((LISTS!$I$2:$I$26&lt;&gt;"")*ISNUMBER(SEARCH(LISTS!$I$2:$I$26,$E1164)))),LISTS!$L$2:$L$26),"Concepto DIAN no mapeado a casilla automatica"),IF(LEFT($J1164,4)="TOPE","Control automatico DIAN: "&amp;$J1164,"Casilla automatica: "&amp;$J1164)))</f>
        <v/>
      </c>
    </row>
    <row r="1165">
      <c r="A1165" s="9" t="n"/>
      <c r="B1165" s="9" t="n"/>
      <c r="C1165" s="9" t="n"/>
      <c r="D1165" s="9" t="n"/>
      <c r="E1165" s="9" t="n"/>
      <c r="F1165" s="11" t="n"/>
      <c r="G1165" s="9" t="n"/>
      <c r="H1165" s="9" t="n"/>
      <c r="I1165" s="9">
        <f>IF(COUNTA($A1165:$H1165)=0,"",IF($J1165="OTRO","NO","SI"))</f>
        <v/>
      </c>
      <c r="J1165" s="9">
        <f>IF(COUNTA($A1165:$H1165)=0,"",IFERROR(LOOKUP(2,1/(((LISTS!$H$2:$H$26&lt;&gt;"")*ISNUMBER(SEARCH(LISTS!$H$2:$H$26,$G1165)))+((LISTS!$I$2:$I$26&lt;&gt;"")*ISNUMBER(SEARCH(LISTS!$I$2:$I$26,$E1165)))),LISTS!$K$2:$K$26),"OTRO"))</f>
        <v/>
      </c>
      <c r="K1165" s="11">
        <f>IF($I1165&lt;&gt;"SI",0,IFERROR($F1165,0))</f>
        <v/>
      </c>
      <c r="L1165" s="9">
        <f>IF(COUNTA($A1165:$H1165)=0,"",IF($J1165="OTRO",IFERROR(LOOKUP(2,1/(((LISTS!$H$2:$H$26&lt;&gt;"")*ISNUMBER(SEARCH(LISTS!$H$2:$H$26,$G1165)))+((LISTS!$I$2:$I$26&lt;&gt;"")*ISNUMBER(SEARCH(LISTS!$I$2:$I$26,$E1165)))),LISTS!$L$2:$L$26),"Concepto DIAN no mapeado a casilla automatica"),IF(LEFT($J1165,4)="TOPE","Control automatico DIAN: "&amp;$J1165,"Casilla automatica: "&amp;$J1165)))</f>
        <v/>
      </c>
    </row>
    <row r="1166">
      <c r="A1166" s="9" t="n"/>
      <c r="B1166" s="9" t="n"/>
      <c r="C1166" s="9" t="n"/>
      <c r="D1166" s="9" t="n"/>
      <c r="E1166" s="9" t="n"/>
      <c r="F1166" s="11" t="n"/>
      <c r="G1166" s="9" t="n"/>
      <c r="H1166" s="9" t="n"/>
      <c r="I1166" s="9">
        <f>IF(COUNTA($A1166:$H1166)=0,"",IF($J1166="OTRO","NO","SI"))</f>
        <v/>
      </c>
      <c r="J1166" s="9">
        <f>IF(COUNTA($A1166:$H1166)=0,"",IFERROR(LOOKUP(2,1/(((LISTS!$H$2:$H$26&lt;&gt;"")*ISNUMBER(SEARCH(LISTS!$H$2:$H$26,$G1166)))+((LISTS!$I$2:$I$26&lt;&gt;"")*ISNUMBER(SEARCH(LISTS!$I$2:$I$26,$E1166)))),LISTS!$K$2:$K$26),"OTRO"))</f>
        <v/>
      </c>
      <c r="K1166" s="11">
        <f>IF($I1166&lt;&gt;"SI",0,IFERROR($F1166,0))</f>
        <v/>
      </c>
      <c r="L1166" s="9">
        <f>IF(COUNTA($A1166:$H1166)=0,"",IF($J1166="OTRO",IFERROR(LOOKUP(2,1/(((LISTS!$H$2:$H$26&lt;&gt;"")*ISNUMBER(SEARCH(LISTS!$H$2:$H$26,$G1166)))+((LISTS!$I$2:$I$26&lt;&gt;"")*ISNUMBER(SEARCH(LISTS!$I$2:$I$26,$E1166)))),LISTS!$L$2:$L$26),"Concepto DIAN no mapeado a casilla automatica"),IF(LEFT($J1166,4)="TOPE","Control automatico DIAN: "&amp;$J1166,"Casilla automatica: "&amp;$J1166)))</f>
        <v/>
      </c>
    </row>
    <row r="1167">
      <c r="A1167" s="9" t="n"/>
      <c r="B1167" s="9" t="n"/>
      <c r="C1167" s="9" t="n"/>
      <c r="D1167" s="9" t="n"/>
      <c r="E1167" s="9" t="n"/>
      <c r="F1167" s="11" t="n"/>
      <c r="G1167" s="9" t="n"/>
      <c r="H1167" s="9" t="n"/>
      <c r="I1167" s="9">
        <f>IF(COUNTA($A1167:$H1167)=0,"",IF($J1167="OTRO","NO","SI"))</f>
        <v/>
      </c>
      <c r="J1167" s="9">
        <f>IF(COUNTA($A1167:$H1167)=0,"",IFERROR(LOOKUP(2,1/(((LISTS!$H$2:$H$26&lt;&gt;"")*ISNUMBER(SEARCH(LISTS!$H$2:$H$26,$G1167)))+((LISTS!$I$2:$I$26&lt;&gt;"")*ISNUMBER(SEARCH(LISTS!$I$2:$I$26,$E1167)))),LISTS!$K$2:$K$26),"OTRO"))</f>
        <v/>
      </c>
      <c r="K1167" s="11">
        <f>IF($I1167&lt;&gt;"SI",0,IFERROR($F1167,0))</f>
        <v/>
      </c>
      <c r="L1167" s="9">
        <f>IF(COUNTA($A1167:$H1167)=0,"",IF($J1167="OTRO",IFERROR(LOOKUP(2,1/(((LISTS!$H$2:$H$26&lt;&gt;"")*ISNUMBER(SEARCH(LISTS!$H$2:$H$26,$G1167)))+((LISTS!$I$2:$I$26&lt;&gt;"")*ISNUMBER(SEARCH(LISTS!$I$2:$I$26,$E1167)))),LISTS!$L$2:$L$26),"Concepto DIAN no mapeado a casilla automatica"),IF(LEFT($J1167,4)="TOPE","Control automatico DIAN: "&amp;$J1167,"Casilla automatica: "&amp;$J1167)))</f>
        <v/>
      </c>
    </row>
    <row r="1168">
      <c r="A1168" s="9" t="n"/>
      <c r="B1168" s="9" t="n"/>
      <c r="C1168" s="9" t="n"/>
      <c r="D1168" s="9" t="n"/>
      <c r="E1168" s="9" t="n"/>
      <c r="F1168" s="11" t="n"/>
      <c r="G1168" s="9" t="n"/>
      <c r="H1168" s="9" t="n"/>
      <c r="I1168" s="9">
        <f>IF(COUNTA($A1168:$H1168)=0,"",IF($J1168="OTRO","NO","SI"))</f>
        <v/>
      </c>
      <c r="J1168" s="9">
        <f>IF(COUNTA($A1168:$H1168)=0,"",IFERROR(LOOKUP(2,1/(((LISTS!$H$2:$H$26&lt;&gt;"")*ISNUMBER(SEARCH(LISTS!$H$2:$H$26,$G1168)))+((LISTS!$I$2:$I$26&lt;&gt;"")*ISNUMBER(SEARCH(LISTS!$I$2:$I$26,$E1168)))),LISTS!$K$2:$K$26),"OTRO"))</f>
        <v/>
      </c>
      <c r="K1168" s="11">
        <f>IF($I1168&lt;&gt;"SI",0,IFERROR($F1168,0))</f>
        <v/>
      </c>
      <c r="L1168" s="9">
        <f>IF(COUNTA($A1168:$H1168)=0,"",IF($J1168="OTRO",IFERROR(LOOKUP(2,1/(((LISTS!$H$2:$H$26&lt;&gt;"")*ISNUMBER(SEARCH(LISTS!$H$2:$H$26,$G1168)))+((LISTS!$I$2:$I$26&lt;&gt;"")*ISNUMBER(SEARCH(LISTS!$I$2:$I$26,$E1168)))),LISTS!$L$2:$L$26),"Concepto DIAN no mapeado a casilla automatica"),IF(LEFT($J1168,4)="TOPE","Control automatico DIAN: "&amp;$J1168,"Casilla automatica: "&amp;$J1168)))</f>
        <v/>
      </c>
    </row>
    <row r="1169">
      <c r="A1169" s="9" t="n"/>
      <c r="B1169" s="9" t="n"/>
      <c r="C1169" s="9" t="n"/>
      <c r="D1169" s="9" t="n"/>
      <c r="E1169" s="9" t="n"/>
      <c r="F1169" s="11" t="n"/>
      <c r="G1169" s="9" t="n"/>
      <c r="H1169" s="9" t="n"/>
      <c r="I1169" s="9">
        <f>IF(COUNTA($A1169:$H1169)=0,"",IF($J1169="OTRO","NO","SI"))</f>
        <v/>
      </c>
      <c r="J1169" s="9">
        <f>IF(COUNTA($A1169:$H1169)=0,"",IFERROR(LOOKUP(2,1/(((LISTS!$H$2:$H$26&lt;&gt;"")*ISNUMBER(SEARCH(LISTS!$H$2:$H$26,$G1169)))+((LISTS!$I$2:$I$26&lt;&gt;"")*ISNUMBER(SEARCH(LISTS!$I$2:$I$26,$E1169)))),LISTS!$K$2:$K$26),"OTRO"))</f>
        <v/>
      </c>
      <c r="K1169" s="11">
        <f>IF($I1169&lt;&gt;"SI",0,IFERROR($F1169,0))</f>
        <v/>
      </c>
      <c r="L1169" s="9">
        <f>IF(COUNTA($A1169:$H1169)=0,"",IF($J1169="OTRO",IFERROR(LOOKUP(2,1/(((LISTS!$H$2:$H$26&lt;&gt;"")*ISNUMBER(SEARCH(LISTS!$H$2:$H$26,$G1169)))+((LISTS!$I$2:$I$26&lt;&gt;"")*ISNUMBER(SEARCH(LISTS!$I$2:$I$26,$E1169)))),LISTS!$L$2:$L$26),"Concepto DIAN no mapeado a casilla automatica"),IF(LEFT($J1169,4)="TOPE","Control automatico DIAN: "&amp;$J1169,"Casilla automatica: "&amp;$J1169)))</f>
        <v/>
      </c>
    </row>
    <row r="1170">
      <c r="A1170" s="9" t="n"/>
      <c r="B1170" s="9" t="n"/>
      <c r="C1170" s="9" t="n"/>
      <c r="D1170" s="9" t="n"/>
      <c r="E1170" s="9" t="n"/>
      <c r="F1170" s="11" t="n"/>
      <c r="G1170" s="9" t="n"/>
      <c r="H1170" s="9" t="n"/>
      <c r="I1170" s="9">
        <f>IF(COUNTA($A1170:$H1170)=0,"",IF($J1170="OTRO","NO","SI"))</f>
        <v/>
      </c>
      <c r="J1170" s="9">
        <f>IF(COUNTA($A1170:$H1170)=0,"",IFERROR(LOOKUP(2,1/(((LISTS!$H$2:$H$26&lt;&gt;"")*ISNUMBER(SEARCH(LISTS!$H$2:$H$26,$G1170)))+((LISTS!$I$2:$I$26&lt;&gt;"")*ISNUMBER(SEARCH(LISTS!$I$2:$I$26,$E1170)))),LISTS!$K$2:$K$26),"OTRO"))</f>
        <v/>
      </c>
      <c r="K1170" s="11">
        <f>IF($I1170&lt;&gt;"SI",0,IFERROR($F1170,0))</f>
        <v/>
      </c>
      <c r="L1170" s="9">
        <f>IF(COUNTA($A1170:$H1170)=0,"",IF($J1170="OTRO",IFERROR(LOOKUP(2,1/(((LISTS!$H$2:$H$26&lt;&gt;"")*ISNUMBER(SEARCH(LISTS!$H$2:$H$26,$G1170)))+((LISTS!$I$2:$I$26&lt;&gt;"")*ISNUMBER(SEARCH(LISTS!$I$2:$I$26,$E1170)))),LISTS!$L$2:$L$26),"Concepto DIAN no mapeado a casilla automatica"),IF(LEFT($J1170,4)="TOPE","Control automatico DIAN: "&amp;$J1170,"Casilla automatica: "&amp;$J1170)))</f>
        <v/>
      </c>
    </row>
    <row r="1171">
      <c r="A1171" s="9" t="n"/>
      <c r="B1171" s="9" t="n"/>
      <c r="C1171" s="9" t="n"/>
      <c r="D1171" s="9" t="n"/>
      <c r="E1171" s="9" t="n"/>
      <c r="F1171" s="11" t="n"/>
      <c r="G1171" s="9" t="n"/>
      <c r="H1171" s="9" t="n"/>
      <c r="I1171" s="9">
        <f>IF(COUNTA($A1171:$H1171)=0,"",IF($J1171="OTRO","NO","SI"))</f>
        <v/>
      </c>
      <c r="J1171" s="9">
        <f>IF(COUNTA($A1171:$H1171)=0,"",IFERROR(LOOKUP(2,1/(((LISTS!$H$2:$H$26&lt;&gt;"")*ISNUMBER(SEARCH(LISTS!$H$2:$H$26,$G1171)))+((LISTS!$I$2:$I$26&lt;&gt;"")*ISNUMBER(SEARCH(LISTS!$I$2:$I$26,$E1171)))),LISTS!$K$2:$K$26),"OTRO"))</f>
        <v/>
      </c>
      <c r="K1171" s="11">
        <f>IF($I1171&lt;&gt;"SI",0,IFERROR($F1171,0))</f>
        <v/>
      </c>
      <c r="L1171" s="9">
        <f>IF(COUNTA($A1171:$H1171)=0,"",IF($J1171="OTRO",IFERROR(LOOKUP(2,1/(((LISTS!$H$2:$H$26&lt;&gt;"")*ISNUMBER(SEARCH(LISTS!$H$2:$H$26,$G1171)))+((LISTS!$I$2:$I$26&lt;&gt;"")*ISNUMBER(SEARCH(LISTS!$I$2:$I$26,$E1171)))),LISTS!$L$2:$L$26),"Concepto DIAN no mapeado a casilla automatica"),IF(LEFT($J1171,4)="TOPE","Control automatico DIAN: "&amp;$J1171,"Casilla automatica: "&amp;$J1171)))</f>
        <v/>
      </c>
    </row>
    <row r="1172">
      <c r="A1172" s="9" t="n"/>
      <c r="B1172" s="9" t="n"/>
      <c r="C1172" s="9" t="n"/>
      <c r="D1172" s="9" t="n"/>
      <c r="E1172" s="9" t="n"/>
      <c r="F1172" s="11" t="n"/>
      <c r="G1172" s="9" t="n"/>
      <c r="H1172" s="9" t="n"/>
      <c r="I1172" s="9">
        <f>IF(COUNTA($A1172:$H1172)=0,"",IF($J1172="OTRO","NO","SI"))</f>
        <v/>
      </c>
      <c r="J1172" s="9">
        <f>IF(COUNTA($A1172:$H1172)=0,"",IFERROR(LOOKUP(2,1/(((LISTS!$H$2:$H$26&lt;&gt;"")*ISNUMBER(SEARCH(LISTS!$H$2:$H$26,$G1172)))+((LISTS!$I$2:$I$26&lt;&gt;"")*ISNUMBER(SEARCH(LISTS!$I$2:$I$26,$E1172)))),LISTS!$K$2:$K$26),"OTRO"))</f>
        <v/>
      </c>
      <c r="K1172" s="11">
        <f>IF($I1172&lt;&gt;"SI",0,IFERROR($F1172,0))</f>
        <v/>
      </c>
      <c r="L1172" s="9">
        <f>IF(COUNTA($A1172:$H1172)=0,"",IF($J1172="OTRO",IFERROR(LOOKUP(2,1/(((LISTS!$H$2:$H$26&lt;&gt;"")*ISNUMBER(SEARCH(LISTS!$H$2:$H$26,$G1172)))+((LISTS!$I$2:$I$26&lt;&gt;"")*ISNUMBER(SEARCH(LISTS!$I$2:$I$26,$E1172)))),LISTS!$L$2:$L$26),"Concepto DIAN no mapeado a casilla automatica"),IF(LEFT($J1172,4)="TOPE","Control automatico DIAN: "&amp;$J1172,"Casilla automatica: "&amp;$J1172)))</f>
        <v/>
      </c>
    </row>
    <row r="1173">
      <c r="A1173" s="9" t="n"/>
      <c r="B1173" s="9" t="n"/>
      <c r="C1173" s="9" t="n"/>
      <c r="D1173" s="9" t="n"/>
      <c r="E1173" s="9" t="n"/>
      <c r="F1173" s="11" t="n"/>
      <c r="G1173" s="9" t="n"/>
      <c r="H1173" s="9" t="n"/>
      <c r="I1173" s="9">
        <f>IF(COUNTA($A1173:$H1173)=0,"",IF($J1173="OTRO","NO","SI"))</f>
        <v/>
      </c>
      <c r="J1173" s="9">
        <f>IF(COUNTA($A1173:$H1173)=0,"",IFERROR(LOOKUP(2,1/(((LISTS!$H$2:$H$26&lt;&gt;"")*ISNUMBER(SEARCH(LISTS!$H$2:$H$26,$G1173)))+((LISTS!$I$2:$I$26&lt;&gt;"")*ISNUMBER(SEARCH(LISTS!$I$2:$I$26,$E1173)))),LISTS!$K$2:$K$26),"OTRO"))</f>
        <v/>
      </c>
      <c r="K1173" s="11">
        <f>IF($I1173&lt;&gt;"SI",0,IFERROR($F1173,0))</f>
        <v/>
      </c>
      <c r="L1173" s="9">
        <f>IF(COUNTA($A1173:$H1173)=0,"",IF($J1173="OTRO",IFERROR(LOOKUP(2,1/(((LISTS!$H$2:$H$26&lt;&gt;"")*ISNUMBER(SEARCH(LISTS!$H$2:$H$26,$G1173)))+((LISTS!$I$2:$I$26&lt;&gt;"")*ISNUMBER(SEARCH(LISTS!$I$2:$I$26,$E1173)))),LISTS!$L$2:$L$26),"Concepto DIAN no mapeado a casilla automatica"),IF(LEFT($J1173,4)="TOPE","Control automatico DIAN: "&amp;$J1173,"Casilla automatica: "&amp;$J1173)))</f>
        <v/>
      </c>
    </row>
    <row r="1174">
      <c r="A1174" s="9" t="n"/>
      <c r="B1174" s="9" t="n"/>
      <c r="C1174" s="9" t="n"/>
      <c r="D1174" s="9" t="n"/>
      <c r="E1174" s="9" t="n"/>
      <c r="F1174" s="11" t="n"/>
      <c r="G1174" s="9" t="n"/>
      <c r="H1174" s="9" t="n"/>
      <c r="I1174" s="9">
        <f>IF(COUNTA($A1174:$H1174)=0,"",IF($J1174="OTRO","NO","SI"))</f>
        <v/>
      </c>
      <c r="J1174" s="9">
        <f>IF(COUNTA($A1174:$H1174)=0,"",IFERROR(LOOKUP(2,1/(((LISTS!$H$2:$H$26&lt;&gt;"")*ISNUMBER(SEARCH(LISTS!$H$2:$H$26,$G1174)))+((LISTS!$I$2:$I$26&lt;&gt;"")*ISNUMBER(SEARCH(LISTS!$I$2:$I$26,$E1174)))),LISTS!$K$2:$K$26),"OTRO"))</f>
        <v/>
      </c>
      <c r="K1174" s="11">
        <f>IF($I1174&lt;&gt;"SI",0,IFERROR($F1174,0))</f>
        <v/>
      </c>
      <c r="L1174" s="9">
        <f>IF(COUNTA($A1174:$H1174)=0,"",IF($J1174="OTRO",IFERROR(LOOKUP(2,1/(((LISTS!$H$2:$H$26&lt;&gt;"")*ISNUMBER(SEARCH(LISTS!$H$2:$H$26,$G1174)))+((LISTS!$I$2:$I$26&lt;&gt;"")*ISNUMBER(SEARCH(LISTS!$I$2:$I$26,$E1174)))),LISTS!$L$2:$L$26),"Concepto DIAN no mapeado a casilla automatica"),IF(LEFT($J1174,4)="TOPE","Control automatico DIAN: "&amp;$J1174,"Casilla automatica: "&amp;$J1174)))</f>
        <v/>
      </c>
    </row>
    <row r="1175">
      <c r="A1175" s="9" t="n"/>
      <c r="B1175" s="9" t="n"/>
      <c r="C1175" s="9" t="n"/>
      <c r="D1175" s="9" t="n"/>
      <c r="E1175" s="9" t="n"/>
      <c r="F1175" s="11" t="n"/>
      <c r="G1175" s="9" t="n"/>
      <c r="H1175" s="9" t="n"/>
      <c r="I1175" s="9">
        <f>IF(COUNTA($A1175:$H1175)=0,"",IF($J1175="OTRO","NO","SI"))</f>
        <v/>
      </c>
      <c r="J1175" s="9">
        <f>IF(COUNTA($A1175:$H1175)=0,"",IFERROR(LOOKUP(2,1/(((LISTS!$H$2:$H$26&lt;&gt;"")*ISNUMBER(SEARCH(LISTS!$H$2:$H$26,$G1175)))+((LISTS!$I$2:$I$26&lt;&gt;"")*ISNUMBER(SEARCH(LISTS!$I$2:$I$26,$E1175)))),LISTS!$K$2:$K$26),"OTRO"))</f>
        <v/>
      </c>
      <c r="K1175" s="11">
        <f>IF($I1175&lt;&gt;"SI",0,IFERROR($F1175,0))</f>
        <v/>
      </c>
      <c r="L1175" s="9">
        <f>IF(COUNTA($A1175:$H1175)=0,"",IF($J1175="OTRO",IFERROR(LOOKUP(2,1/(((LISTS!$H$2:$H$26&lt;&gt;"")*ISNUMBER(SEARCH(LISTS!$H$2:$H$26,$G1175)))+((LISTS!$I$2:$I$26&lt;&gt;"")*ISNUMBER(SEARCH(LISTS!$I$2:$I$26,$E1175)))),LISTS!$L$2:$L$26),"Concepto DIAN no mapeado a casilla automatica"),IF(LEFT($J1175,4)="TOPE","Control automatico DIAN: "&amp;$J1175,"Casilla automatica: "&amp;$J1175)))</f>
        <v/>
      </c>
    </row>
    <row r="1176">
      <c r="A1176" s="9" t="n"/>
      <c r="B1176" s="9" t="n"/>
      <c r="C1176" s="9" t="n"/>
      <c r="D1176" s="9" t="n"/>
      <c r="E1176" s="9" t="n"/>
      <c r="F1176" s="11" t="n"/>
      <c r="G1176" s="9" t="n"/>
      <c r="H1176" s="9" t="n"/>
      <c r="I1176" s="9">
        <f>IF(COUNTA($A1176:$H1176)=0,"",IF($J1176="OTRO","NO","SI"))</f>
        <v/>
      </c>
      <c r="J1176" s="9">
        <f>IF(COUNTA($A1176:$H1176)=0,"",IFERROR(LOOKUP(2,1/(((LISTS!$H$2:$H$26&lt;&gt;"")*ISNUMBER(SEARCH(LISTS!$H$2:$H$26,$G1176)))+((LISTS!$I$2:$I$26&lt;&gt;"")*ISNUMBER(SEARCH(LISTS!$I$2:$I$26,$E1176)))),LISTS!$K$2:$K$26),"OTRO"))</f>
        <v/>
      </c>
      <c r="K1176" s="11">
        <f>IF($I1176&lt;&gt;"SI",0,IFERROR($F1176,0))</f>
        <v/>
      </c>
      <c r="L1176" s="9">
        <f>IF(COUNTA($A1176:$H1176)=0,"",IF($J1176="OTRO",IFERROR(LOOKUP(2,1/(((LISTS!$H$2:$H$26&lt;&gt;"")*ISNUMBER(SEARCH(LISTS!$H$2:$H$26,$G1176)))+((LISTS!$I$2:$I$26&lt;&gt;"")*ISNUMBER(SEARCH(LISTS!$I$2:$I$26,$E1176)))),LISTS!$L$2:$L$26),"Concepto DIAN no mapeado a casilla automatica"),IF(LEFT($J1176,4)="TOPE","Control automatico DIAN: "&amp;$J1176,"Casilla automatica: "&amp;$J1176)))</f>
        <v/>
      </c>
    </row>
    <row r="1177">
      <c r="A1177" s="9" t="n"/>
      <c r="B1177" s="9" t="n"/>
      <c r="C1177" s="9" t="n"/>
      <c r="D1177" s="9" t="n"/>
      <c r="E1177" s="9" t="n"/>
      <c r="F1177" s="11" t="n"/>
      <c r="G1177" s="9" t="n"/>
      <c r="H1177" s="9" t="n"/>
      <c r="I1177" s="9">
        <f>IF(COUNTA($A1177:$H1177)=0,"",IF($J1177="OTRO","NO","SI"))</f>
        <v/>
      </c>
      <c r="J1177" s="9">
        <f>IF(COUNTA($A1177:$H1177)=0,"",IFERROR(LOOKUP(2,1/(((LISTS!$H$2:$H$26&lt;&gt;"")*ISNUMBER(SEARCH(LISTS!$H$2:$H$26,$G1177)))+((LISTS!$I$2:$I$26&lt;&gt;"")*ISNUMBER(SEARCH(LISTS!$I$2:$I$26,$E1177)))),LISTS!$K$2:$K$26),"OTRO"))</f>
        <v/>
      </c>
      <c r="K1177" s="11">
        <f>IF($I1177&lt;&gt;"SI",0,IFERROR($F1177,0))</f>
        <v/>
      </c>
      <c r="L1177" s="9">
        <f>IF(COUNTA($A1177:$H1177)=0,"",IF($J1177="OTRO",IFERROR(LOOKUP(2,1/(((LISTS!$H$2:$H$26&lt;&gt;"")*ISNUMBER(SEARCH(LISTS!$H$2:$H$26,$G1177)))+((LISTS!$I$2:$I$26&lt;&gt;"")*ISNUMBER(SEARCH(LISTS!$I$2:$I$26,$E1177)))),LISTS!$L$2:$L$26),"Concepto DIAN no mapeado a casilla automatica"),IF(LEFT($J1177,4)="TOPE","Control automatico DIAN: "&amp;$J1177,"Casilla automatica: "&amp;$J1177)))</f>
        <v/>
      </c>
    </row>
    <row r="1178">
      <c r="A1178" s="9" t="n"/>
      <c r="B1178" s="9" t="n"/>
      <c r="C1178" s="9" t="n"/>
      <c r="D1178" s="9" t="n"/>
      <c r="E1178" s="9" t="n"/>
      <c r="F1178" s="11" t="n"/>
      <c r="G1178" s="9" t="n"/>
      <c r="H1178" s="9" t="n"/>
      <c r="I1178" s="9">
        <f>IF(COUNTA($A1178:$H1178)=0,"",IF($J1178="OTRO","NO","SI"))</f>
        <v/>
      </c>
      <c r="J1178" s="9">
        <f>IF(COUNTA($A1178:$H1178)=0,"",IFERROR(LOOKUP(2,1/(((LISTS!$H$2:$H$26&lt;&gt;"")*ISNUMBER(SEARCH(LISTS!$H$2:$H$26,$G1178)))+((LISTS!$I$2:$I$26&lt;&gt;"")*ISNUMBER(SEARCH(LISTS!$I$2:$I$26,$E1178)))),LISTS!$K$2:$K$26),"OTRO"))</f>
        <v/>
      </c>
      <c r="K1178" s="11">
        <f>IF($I1178&lt;&gt;"SI",0,IFERROR($F1178,0))</f>
        <v/>
      </c>
      <c r="L1178" s="9">
        <f>IF(COUNTA($A1178:$H1178)=0,"",IF($J1178="OTRO",IFERROR(LOOKUP(2,1/(((LISTS!$H$2:$H$26&lt;&gt;"")*ISNUMBER(SEARCH(LISTS!$H$2:$H$26,$G1178)))+((LISTS!$I$2:$I$26&lt;&gt;"")*ISNUMBER(SEARCH(LISTS!$I$2:$I$26,$E1178)))),LISTS!$L$2:$L$26),"Concepto DIAN no mapeado a casilla automatica"),IF(LEFT($J1178,4)="TOPE","Control automatico DIAN: "&amp;$J1178,"Casilla automatica: "&amp;$J1178)))</f>
        <v/>
      </c>
    </row>
    <row r="1179">
      <c r="A1179" s="9" t="n"/>
      <c r="B1179" s="9" t="n"/>
      <c r="C1179" s="9" t="n"/>
      <c r="D1179" s="9" t="n"/>
      <c r="E1179" s="9" t="n"/>
      <c r="F1179" s="11" t="n"/>
      <c r="G1179" s="9" t="n"/>
      <c r="H1179" s="9" t="n"/>
      <c r="I1179" s="9">
        <f>IF(COUNTA($A1179:$H1179)=0,"",IF($J1179="OTRO","NO","SI"))</f>
        <v/>
      </c>
      <c r="J1179" s="9">
        <f>IF(COUNTA($A1179:$H1179)=0,"",IFERROR(LOOKUP(2,1/(((LISTS!$H$2:$H$26&lt;&gt;"")*ISNUMBER(SEARCH(LISTS!$H$2:$H$26,$G1179)))+((LISTS!$I$2:$I$26&lt;&gt;"")*ISNUMBER(SEARCH(LISTS!$I$2:$I$26,$E1179)))),LISTS!$K$2:$K$26),"OTRO"))</f>
        <v/>
      </c>
      <c r="K1179" s="11">
        <f>IF($I1179&lt;&gt;"SI",0,IFERROR($F1179,0))</f>
        <v/>
      </c>
      <c r="L1179" s="9">
        <f>IF(COUNTA($A1179:$H1179)=0,"",IF($J1179="OTRO",IFERROR(LOOKUP(2,1/(((LISTS!$H$2:$H$26&lt;&gt;"")*ISNUMBER(SEARCH(LISTS!$H$2:$H$26,$G1179)))+((LISTS!$I$2:$I$26&lt;&gt;"")*ISNUMBER(SEARCH(LISTS!$I$2:$I$26,$E1179)))),LISTS!$L$2:$L$26),"Concepto DIAN no mapeado a casilla automatica"),IF(LEFT($J1179,4)="TOPE","Control automatico DIAN: "&amp;$J1179,"Casilla automatica: "&amp;$J1179)))</f>
        <v/>
      </c>
    </row>
    <row r="1180">
      <c r="A1180" s="9" t="n"/>
      <c r="B1180" s="9" t="n"/>
      <c r="C1180" s="9" t="n"/>
      <c r="D1180" s="9" t="n"/>
      <c r="E1180" s="9" t="n"/>
      <c r="F1180" s="11" t="n"/>
      <c r="G1180" s="9" t="n"/>
      <c r="H1180" s="9" t="n"/>
      <c r="I1180" s="9">
        <f>IF(COUNTA($A1180:$H1180)=0,"",IF($J1180="OTRO","NO","SI"))</f>
        <v/>
      </c>
      <c r="J1180" s="9">
        <f>IF(COUNTA($A1180:$H1180)=0,"",IFERROR(LOOKUP(2,1/(((LISTS!$H$2:$H$26&lt;&gt;"")*ISNUMBER(SEARCH(LISTS!$H$2:$H$26,$G1180)))+((LISTS!$I$2:$I$26&lt;&gt;"")*ISNUMBER(SEARCH(LISTS!$I$2:$I$26,$E1180)))),LISTS!$K$2:$K$26),"OTRO"))</f>
        <v/>
      </c>
      <c r="K1180" s="11">
        <f>IF($I1180&lt;&gt;"SI",0,IFERROR($F1180,0))</f>
        <v/>
      </c>
      <c r="L1180" s="9">
        <f>IF(COUNTA($A1180:$H1180)=0,"",IF($J1180="OTRO",IFERROR(LOOKUP(2,1/(((LISTS!$H$2:$H$26&lt;&gt;"")*ISNUMBER(SEARCH(LISTS!$H$2:$H$26,$G1180)))+((LISTS!$I$2:$I$26&lt;&gt;"")*ISNUMBER(SEARCH(LISTS!$I$2:$I$26,$E1180)))),LISTS!$L$2:$L$26),"Concepto DIAN no mapeado a casilla automatica"),IF(LEFT($J1180,4)="TOPE","Control automatico DIAN: "&amp;$J1180,"Casilla automatica: "&amp;$J1180)))</f>
        <v/>
      </c>
    </row>
    <row r="1181">
      <c r="A1181" s="9" t="n"/>
      <c r="B1181" s="9" t="n"/>
      <c r="C1181" s="9" t="n"/>
      <c r="D1181" s="9" t="n"/>
      <c r="E1181" s="9" t="n"/>
      <c r="F1181" s="11" t="n"/>
      <c r="G1181" s="9" t="n"/>
      <c r="H1181" s="9" t="n"/>
      <c r="I1181" s="9">
        <f>IF(COUNTA($A1181:$H1181)=0,"",IF($J1181="OTRO","NO","SI"))</f>
        <v/>
      </c>
      <c r="J1181" s="9">
        <f>IF(COUNTA($A1181:$H1181)=0,"",IFERROR(LOOKUP(2,1/(((LISTS!$H$2:$H$26&lt;&gt;"")*ISNUMBER(SEARCH(LISTS!$H$2:$H$26,$G1181)))+((LISTS!$I$2:$I$26&lt;&gt;"")*ISNUMBER(SEARCH(LISTS!$I$2:$I$26,$E1181)))),LISTS!$K$2:$K$26),"OTRO"))</f>
        <v/>
      </c>
      <c r="K1181" s="11">
        <f>IF($I1181&lt;&gt;"SI",0,IFERROR($F1181,0))</f>
        <v/>
      </c>
      <c r="L1181" s="9">
        <f>IF(COUNTA($A1181:$H1181)=0,"",IF($J1181="OTRO",IFERROR(LOOKUP(2,1/(((LISTS!$H$2:$H$26&lt;&gt;"")*ISNUMBER(SEARCH(LISTS!$H$2:$H$26,$G1181)))+((LISTS!$I$2:$I$26&lt;&gt;"")*ISNUMBER(SEARCH(LISTS!$I$2:$I$26,$E1181)))),LISTS!$L$2:$L$26),"Concepto DIAN no mapeado a casilla automatica"),IF(LEFT($J1181,4)="TOPE","Control automatico DIAN: "&amp;$J1181,"Casilla automatica: "&amp;$J1181)))</f>
        <v/>
      </c>
    </row>
    <row r="1182">
      <c r="A1182" s="9" t="n"/>
      <c r="B1182" s="9" t="n"/>
      <c r="C1182" s="9" t="n"/>
      <c r="D1182" s="9" t="n"/>
      <c r="E1182" s="9" t="n"/>
      <c r="F1182" s="11" t="n"/>
      <c r="G1182" s="9" t="n"/>
      <c r="H1182" s="9" t="n"/>
      <c r="I1182" s="9">
        <f>IF(COUNTA($A1182:$H1182)=0,"",IF($J1182="OTRO","NO","SI"))</f>
        <v/>
      </c>
      <c r="J1182" s="9">
        <f>IF(COUNTA($A1182:$H1182)=0,"",IFERROR(LOOKUP(2,1/(((LISTS!$H$2:$H$26&lt;&gt;"")*ISNUMBER(SEARCH(LISTS!$H$2:$H$26,$G1182)))+((LISTS!$I$2:$I$26&lt;&gt;"")*ISNUMBER(SEARCH(LISTS!$I$2:$I$26,$E1182)))),LISTS!$K$2:$K$26),"OTRO"))</f>
        <v/>
      </c>
      <c r="K1182" s="11">
        <f>IF($I1182&lt;&gt;"SI",0,IFERROR($F1182,0))</f>
        <v/>
      </c>
      <c r="L1182" s="9">
        <f>IF(COUNTA($A1182:$H1182)=0,"",IF($J1182="OTRO",IFERROR(LOOKUP(2,1/(((LISTS!$H$2:$H$26&lt;&gt;"")*ISNUMBER(SEARCH(LISTS!$H$2:$H$26,$G1182)))+((LISTS!$I$2:$I$26&lt;&gt;"")*ISNUMBER(SEARCH(LISTS!$I$2:$I$26,$E1182)))),LISTS!$L$2:$L$26),"Concepto DIAN no mapeado a casilla automatica"),IF(LEFT($J1182,4)="TOPE","Control automatico DIAN: "&amp;$J1182,"Casilla automatica: "&amp;$J1182)))</f>
        <v/>
      </c>
    </row>
    <row r="1183">
      <c r="A1183" s="9" t="n"/>
      <c r="B1183" s="9" t="n"/>
      <c r="C1183" s="9" t="n"/>
      <c r="D1183" s="9" t="n"/>
      <c r="E1183" s="9" t="n"/>
      <c r="F1183" s="11" t="n"/>
      <c r="G1183" s="9" t="n"/>
      <c r="H1183" s="9" t="n"/>
      <c r="I1183" s="9">
        <f>IF(COUNTA($A1183:$H1183)=0,"",IF($J1183="OTRO","NO","SI"))</f>
        <v/>
      </c>
      <c r="J1183" s="9">
        <f>IF(COUNTA($A1183:$H1183)=0,"",IFERROR(LOOKUP(2,1/(((LISTS!$H$2:$H$26&lt;&gt;"")*ISNUMBER(SEARCH(LISTS!$H$2:$H$26,$G1183)))+((LISTS!$I$2:$I$26&lt;&gt;"")*ISNUMBER(SEARCH(LISTS!$I$2:$I$26,$E1183)))),LISTS!$K$2:$K$26),"OTRO"))</f>
        <v/>
      </c>
      <c r="K1183" s="11">
        <f>IF($I1183&lt;&gt;"SI",0,IFERROR($F1183,0))</f>
        <v/>
      </c>
      <c r="L1183" s="9">
        <f>IF(COUNTA($A1183:$H1183)=0,"",IF($J1183="OTRO",IFERROR(LOOKUP(2,1/(((LISTS!$H$2:$H$26&lt;&gt;"")*ISNUMBER(SEARCH(LISTS!$H$2:$H$26,$G1183)))+((LISTS!$I$2:$I$26&lt;&gt;"")*ISNUMBER(SEARCH(LISTS!$I$2:$I$26,$E1183)))),LISTS!$L$2:$L$26),"Concepto DIAN no mapeado a casilla automatica"),IF(LEFT($J1183,4)="TOPE","Control automatico DIAN: "&amp;$J1183,"Casilla automatica: "&amp;$J1183)))</f>
        <v/>
      </c>
    </row>
    <row r="1184">
      <c r="A1184" s="9" t="n"/>
      <c r="B1184" s="9" t="n"/>
      <c r="C1184" s="9" t="n"/>
      <c r="D1184" s="9" t="n"/>
      <c r="E1184" s="9" t="n"/>
      <c r="F1184" s="11" t="n"/>
      <c r="G1184" s="9" t="n"/>
      <c r="H1184" s="9" t="n"/>
      <c r="I1184" s="9">
        <f>IF(COUNTA($A1184:$H1184)=0,"",IF($J1184="OTRO","NO","SI"))</f>
        <v/>
      </c>
      <c r="J1184" s="9">
        <f>IF(COUNTA($A1184:$H1184)=0,"",IFERROR(LOOKUP(2,1/(((LISTS!$H$2:$H$26&lt;&gt;"")*ISNUMBER(SEARCH(LISTS!$H$2:$H$26,$G1184)))+((LISTS!$I$2:$I$26&lt;&gt;"")*ISNUMBER(SEARCH(LISTS!$I$2:$I$26,$E1184)))),LISTS!$K$2:$K$26),"OTRO"))</f>
        <v/>
      </c>
      <c r="K1184" s="11">
        <f>IF($I1184&lt;&gt;"SI",0,IFERROR($F1184,0))</f>
        <v/>
      </c>
      <c r="L1184" s="9">
        <f>IF(COUNTA($A1184:$H1184)=0,"",IF($J1184="OTRO",IFERROR(LOOKUP(2,1/(((LISTS!$H$2:$H$26&lt;&gt;"")*ISNUMBER(SEARCH(LISTS!$H$2:$H$26,$G1184)))+((LISTS!$I$2:$I$26&lt;&gt;"")*ISNUMBER(SEARCH(LISTS!$I$2:$I$26,$E1184)))),LISTS!$L$2:$L$26),"Concepto DIAN no mapeado a casilla automatica"),IF(LEFT($J1184,4)="TOPE","Control automatico DIAN: "&amp;$J1184,"Casilla automatica: "&amp;$J1184)))</f>
        <v/>
      </c>
    </row>
    <row r="1185">
      <c r="A1185" s="9" t="n"/>
      <c r="B1185" s="9" t="n"/>
      <c r="C1185" s="9" t="n"/>
      <c r="D1185" s="9" t="n"/>
      <c r="E1185" s="9" t="n"/>
      <c r="F1185" s="11" t="n"/>
      <c r="G1185" s="9" t="n"/>
      <c r="H1185" s="9" t="n"/>
      <c r="I1185" s="9">
        <f>IF(COUNTA($A1185:$H1185)=0,"",IF($J1185="OTRO","NO","SI"))</f>
        <v/>
      </c>
      <c r="J1185" s="9">
        <f>IF(COUNTA($A1185:$H1185)=0,"",IFERROR(LOOKUP(2,1/(((LISTS!$H$2:$H$26&lt;&gt;"")*ISNUMBER(SEARCH(LISTS!$H$2:$H$26,$G1185)))+((LISTS!$I$2:$I$26&lt;&gt;"")*ISNUMBER(SEARCH(LISTS!$I$2:$I$26,$E1185)))),LISTS!$K$2:$K$26),"OTRO"))</f>
        <v/>
      </c>
      <c r="K1185" s="11">
        <f>IF($I1185&lt;&gt;"SI",0,IFERROR($F1185,0))</f>
        <v/>
      </c>
      <c r="L1185" s="9">
        <f>IF(COUNTA($A1185:$H1185)=0,"",IF($J1185="OTRO",IFERROR(LOOKUP(2,1/(((LISTS!$H$2:$H$26&lt;&gt;"")*ISNUMBER(SEARCH(LISTS!$H$2:$H$26,$G1185)))+((LISTS!$I$2:$I$26&lt;&gt;"")*ISNUMBER(SEARCH(LISTS!$I$2:$I$26,$E1185)))),LISTS!$L$2:$L$26),"Concepto DIAN no mapeado a casilla automatica"),IF(LEFT($J1185,4)="TOPE","Control automatico DIAN: "&amp;$J1185,"Casilla automatica: "&amp;$J1185)))</f>
        <v/>
      </c>
    </row>
    <row r="1186">
      <c r="A1186" s="9" t="n"/>
      <c r="B1186" s="9" t="n"/>
      <c r="C1186" s="9" t="n"/>
      <c r="D1186" s="9" t="n"/>
      <c r="E1186" s="9" t="n"/>
      <c r="F1186" s="11" t="n"/>
      <c r="G1186" s="9" t="n"/>
      <c r="H1186" s="9" t="n"/>
      <c r="I1186" s="9">
        <f>IF(COUNTA($A1186:$H1186)=0,"",IF($J1186="OTRO","NO","SI"))</f>
        <v/>
      </c>
      <c r="J1186" s="9">
        <f>IF(COUNTA($A1186:$H1186)=0,"",IFERROR(LOOKUP(2,1/(((LISTS!$H$2:$H$26&lt;&gt;"")*ISNUMBER(SEARCH(LISTS!$H$2:$H$26,$G1186)))+((LISTS!$I$2:$I$26&lt;&gt;"")*ISNUMBER(SEARCH(LISTS!$I$2:$I$26,$E1186)))),LISTS!$K$2:$K$26),"OTRO"))</f>
        <v/>
      </c>
      <c r="K1186" s="11">
        <f>IF($I1186&lt;&gt;"SI",0,IFERROR($F1186,0))</f>
        <v/>
      </c>
      <c r="L1186" s="9">
        <f>IF(COUNTA($A1186:$H1186)=0,"",IF($J1186="OTRO",IFERROR(LOOKUP(2,1/(((LISTS!$H$2:$H$26&lt;&gt;"")*ISNUMBER(SEARCH(LISTS!$H$2:$H$26,$G1186)))+((LISTS!$I$2:$I$26&lt;&gt;"")*ISNUMBER(SEARCH(LISTS!$I$2:$I$26,$E1186)))),LISTS!$L$2:$L$26),"Concepto DIAN no mapeado a casilla automatica"),IF(LEFT($J1186,4)="TOPE","Control automatico DIAN: "&amp;$J1186,"Casilla automatica: "&amp;$J1186)))</f>
        <v/>
      </c>
    </row>
    <row r="1187">
      <c r="A1187" s="9" t="n"/>
      <c r="B1187" s="9" t="n"/>
      <c r="C1187" s="9" t="n"/>
      <c r="D1187" s="9" t="n"/>
      <c r="E1187" s="9" t="n"/>
      <c r="F1187" s="11" t="n"/>
      <c r="G1187" s="9" t="n"/>
      <c r="H1187" s="9" t="n"/>
      <c r="I1187" s="9">
        <f>IF(COUNTA($A1187:$H1187)=0,"",IF($J1187="OTRO","NO","SI"))</f>
        <v/>
      </c>
      <c r="J1187" s="9">
        <f>IF(COUNTA($A1187:$H1187)=0,"",IFERROR(LOOKUP(2,1/(((LISTS!$H$2:$H$26&lt;&gt;"")*ISNUMBER(SEARCH(LISTS!$H$2:$H$26,$G1187)))+((LISTS!$I$2:$I$26&lt;&gt;"")*ISNUMBER(SEARCH(LISTS!$I$2:$I$26,$E1187)))),LISTS!$K$2:$K$26),"OTRO"))</f>
        <v/>
      </c>
      <c r="K1187" s="11">
        <f>IF($I1187&lt;&gt;"SI",0,IFERROR($F1187,0))</f>
        <v/>
      </c>
      <c r="L1187" s="9">
        <f>IF(COUNTA($A1187:$H1187)=0,"",IF($J1187="OTRO",IFERROR(LOOKUP(2,1/(((LISTS!$H$2:$H$26&lt;&gt;"")*ISNUMBER(SEARCH(LISTS!$H$2:$H$26,$G1187)))+((LISTS!$I$2:$I$26&lt;&gt;"")*ISNUMBER(SEARCH(LISTS!$I$2:$I$26,$E1187)))),LISTS!$L$2:$L$26),"Concepto DIAN no mapeado a casilla automatica"),IF(LEFT($J1187,4)="TOPE","Control automatico DIAN: "&amp;$J1187,"Casilla automatica: "&amp;$J1187)))</f>
        <v/>
      </c>
    </row>
    <row r="1188">
      <c r="A1188" s="9" t="n"/>
      <c r="B1188" s="9" t="n"/>
      <c r="C1188" s="9" t="n"/>
      <c r="D1188" s="9" t="n"/>
      <c r="E1188" s="9" t="n"/>
      <c r="F1188" s="11" t="n"/>
      <c r="G1188" s="9" t="n"/>
      <c r="H1188" s="9" t="n"/>
      <c r="I1188" s="9">
        <f>IF(COUNTA($A1188:$H1188)=0,"",IF($J1188="OTRO","NO","SI"))</f>
        <v/>
      </c>
      <c r="J1188" s="9">
        <f>IF(COUNTA($A1188:$H1188)=0,"",IFERROR(LOOKUP(2,1/(((LISTS!$H$2:$H$26&lt;&gt;"")*ISNUMBER(SEARCH(LISTS!$H$2:$H$26,$G1188)))+((LISTS!$I$2:$I$26&lt;&gt;"")*ISNUMBER(SEARCH(LISTS!$I$2:$I$26,$E1188)))),LISTS!$K$2:$K$26),"OTRO"))</f>
        <v/>
      </c>
      <c r="K1188" s="11">
        <f>IF($I1188&lt;&gt;"SI",0,IFERROR($F1188,0))</f>
        <v/>
      </c>
      <c r="L1188" s="9">
        <f>IF(COUNTA($A1188:$H1188)=0,"",IF($J1188="OTRO",IFERROR(LOOKUP(2,1/(((LISTS!$H$2:$H$26&lt;&gt;"")*ISNUMBER(SEARCH(LISTS!$H$2:$H$26,$G1188)))+((LISTS!$I$2:$I$26&lt;&gt;"")*ISNUMBER(SEARCH(LISTS!$I$2:$I$26,$E1188)))),LISTS!$L$2:$L$26),"Concepto DIAN no mapeado a casilla automatica"),IF(LEFT($J1188,4)="TOPE","Control automatico DIAN: "&amp;$J1188,"Casilla automatica: "&amp;$J1188)))</f>
        <v/>
      </c>
    </row>
    <row r="1189">
      <c r="A1189" s="9" t="n"/>
      <c r="B1189" s="9" t="n"/>
      <c r="C1189" s="9" t="n"/>
      <c r="D1189" s="9" t="n"/>
      <c r="E1189" s="9" t="n"/>
      <c r="F1189" s="11" t="n"/>
      <c r="G1189" s="9" t="n"/>
      <c r="H1189" s="9" t="n"/>
      <c r="I1189" s="9">
        <f>IF(COUNTA($A1189:$H1189)=0,"",IF($J1189="OTRO","NO","SI"))</f>
        <v/>
      </c>
      <c r="J1189" s="9">
        <f>IF(COUNTA($A1189:$H1189)=0,"",IFERROR(LOOKUP(2,1/(((LISTS!$H$2:$H$26&lt;&gt;"")*ISNUMBER(SEARCH(LISTS!$H$2:$H$26,$G1189)))+((LISTS!$I$2:$I$26&lt;&gt;"")*ISNUMBER(SEARCH(LISTS!$I$2:$I$26,$E1189)))),LISTS!$K$2:$K$26),"OTRO"))</f>
        <v/>
      </c>
      <c r="K1189" s="11">
        <f>IF($I1189&lt;&gt;"SI",0,IFERROR($F1189,0))</f>
        <v/>
      </c>
      <c r="L1189" s="9">
        <f>IF(COUNTA($A1189:$H1189)=0,"",IF($J1189="OTRO",IFERROR(LOOKUP(2,1/(((LISTS!$H$2:$H$26&lt;&gt;"")*ISNUMBER(SEARCH(LISTS!$H$2:$H$26,$G1189)))+((LISTS!$I$2:$I$26&lt;&gt;"")*ISNUMBER(SEARCH(LISTS!$I$2:$I$26,$E1189)))),LISTS!$L$2:$L$26),"Concepto DIAN no mapeado a casilla automatica"),IF(LEFT($J1189,4)="TOPE","Control automatico DIAN: "&amp;$J1189,"Casilla automatica: "&amp;$J1189)))</f>
        <v/>
      </c>
    </row>
    <row r="1190">
      <c r="A1190" s="9" t="n"/>
      <c r="B1190" s="9" t="n"/>
      <c r="C1190" s="9" t="n"/>
      <c r="D1190" s="9" t="n"/>
      <c r="E1190" s="9" t="n"/>
      <c r="F1190" s="11" t="n"/>
      <c r="G1190" s="9" t="n"/>
      <c r="H1190" s="9" t="n"/>
      <c r="I1190" s="9">
        <f>IF(COUNTA($A1190:$H1190)=0,"",IF($J1190="OTRO","NO","SI"))</f>
        <v/>
      </c>
      <c r="J1190" s="9">
        <f>IF(COUNTA($A1190:$H1190)=0,"",IFERROR(LOOKUP(2,1/(((LISTS!$H$2:$H$26&lt;&gt;"")*ISNUMBER(SEARCH(LISTS!$H$2:$H$26,$G1190)))+((LISTS!$I$2:$I$26&lt;&gt;"")*ISNUMBER(SEARCH(LISTS!$I$2:$I$26,$E1190)))),LISTS!$K$2:$K$26),"OTRO"))</f>
        <v/>
      </c>
      <c r="K1190" s="11">
        <f>IF($I1190&lt;&gt;"SI",0,IFERROR($F1190,0))</f>
        <v/>
      </c>
      <c r="L1190" s="9">
        <f>IF(COUNTA($A1190:$H1190)=0,"",IF($J1190="OTRO",IFERROR(LOOKUP(2,1/(((LISTS!$H$2:$H$26&lt;&gt;"")*ISNUMBER(SEARCH(LISTS!$H$2:$H$26,$G1190)))+((LISTS!$I$2:$I$26&lt;&gt;"")*ISNUMBER(SEARCH(LISTS!$I$2:$I$26,$E1190)))),LISTS!$L$2:$L$26),"Concepto DIAN no mapeado a casilla automatica"),IF(LEFT($J1190,4)="TOPE","Control automatico DIAN: "&amp;$J1190,"Casilla automatica: "&amp;$J1190)))</f>
        <v/>
      </c>
    </row>
    <row r="1191">
      <c r="A1191" s="9" t="n"/>
      <c r="B1191" s="9" t="n"/>
      <c r="C1191" s="9" t="n"/>
      <c r="D1191" s="9" t="n"/>
      <c r="E1191" s="9" t="n"/>
      <c r="F1191" s="11" t="n"/>
      <c r="G1191" s="9" t="n"/>
      <c r="H1191" s="9" t="n"/>
      <c r="I1191" s="9">
        <f>IF(COUNTA($A1191:$H1191)=0,"",IF($J1191="OTRO","NO","SI"))</f>
        <v/>
      </c>
      <c r="J1191" s="9">
        <f>IF(COUNTA($A1191:$H1191)=0,"",IFERROR(LOOKUP(2,1/(((LISTS!$H$2:$H$26&lt;&gt;"")*ISNUMBER(SEARCH(LISTS!$H$2:$H$26,$G1191)))+((LISTS!$I$2:$I$26&lt;&gt;"")*ISNUMBER(SEARCH(LISTS!$I$2:$I$26,$E1191)))),LISTS!$K$2:$K$26),"OTRO"))</f>
        <v/>
      </c>
      <c r="K1191" s="11">
        <f>IF($I1191&lt;&gt;"SI",0,IFERROR($F1191,0))</f>
        <v/>
      </c>
      <c r="L1191" s="9">
        <f>IF(COUNTA($A1191:$H1191)=0,"",IF($J1191="OTRO",IFERROR(LOOKUP(2,1/(((LISTS!$H$2:$H$26&lt;&gt;"")*ISNUMBER(SEARCH(LISTS!$H$2:$H$26,$G1191)))+((LISTS!$I$2:$I$26&lt;&gt;"")*ISNUMBER(SEARCH(LISTS!$I$2:$I$26,$E1191)))),LISTS!$L$2:$L$26),"Concepto DIAN no mapeado a casilla automatica"),IF(LEFT($J1191,4)="TOPE","Control automatico DIAN: "&amp;$J1191,"Casilla automatica: "&amp;$J1191)))</f>
        <v/>
      </c>
    </row>
    <row r="1192">
      <c r="A1192" s="9" t="n"/>
      <c r="B1192" s="9" t="n"/>
      <c r="C1192" s="9" t="n"/>
      <c r="D1192" s="9" t="n"/>
      <c r="E1192" s="9" t="n"/>
      <c r="F1192" s="11" t="n"/>
      <c r="G1192" s="9" t="n"/>
      <c r="H1192" s="9" t="n"/>
      <c r="I1192" s="9">
        <f>IF(COUNTA($A1192:$H1192)=0,"",IF($J1192="OTRO","NO","SI"))</f>
        <v/>
      </c>
      <c r="J1192" s="9">
        <f>IF(COUNTA($A1192:$H1192)=0,"",IFERROR(LOOKUP(2,1/(((LISTS!$H$2:$H$26&lt;&gt;"")*ISNUMBER(SEARCH(LISTS!$H$2:$H$26,$G1192)))+((LISTS!$I$2:$I$26&lt;&gt;"")*ISNUMBER(SEARCH(LISTS!$I$2:$I$26,$E1192)))),LISTS!$K$2:$K$26),"OTRO"))</f>
        <v/>
      </c>
      <c r="K1192" s="11">
        <f>IF($I1192&lt;&gt;"SI",0,IFERROR($F1192,0))</f>
        <v/>
      </c>
      <c r="L1192" s="9">
        <f>IF(COUNTA($A1192:$H1192)=0,"",IF($J1192="OTRO",IFERROR(LOOKUP(2,1/(((LISTS!$H$2:$H$26&lt;&gt;"")*ISNUMBER(SEARCH(LISTS!$H$2:$H$26,$G1192)))+((LISTS!$I$2:$I$26&lt;&gt;"")*ISNUMBER(SEARCH(LISTS!$I$2:$I$26,$E1192)))),LISTS!$L$2:$L$26),"Concepto DIAN no mapeado a casilla automatica"),IF(LEFT($J1192,4)="TOPE","Control automatico DIAN: "&amp;$J1192,"Casilla automatica: "&amp;$J1192)))</f>
        <v/>
      </c>
    </row>
    <row r="1193">
      <c r="A1193" s="9" t="n"/>
      <c r="B1193" s="9" t="n"/>
      <c r="C1193" s="9" t="n"/>
      <c r="D1193" s="9" t="n"/>
      <c r="E1193" s="9" t="n"/>
      <c r="F1193" s="11" t="n"/>
      <c r="G1193" s="9" t="n"/>
      <c r="H1193" s="9" t="n"/>
      <c r="I1193" s="9">
        <f>IF(COUNTA($A1193:$H1193)=0,"",IF($J1193="OTRO","NO","SI"))</f>
        <v/>
      </c>
      <c r="J1193" s="9">
        <f>IF(COUNTA($A1193:$H1193)=0,"",IFERROR(LOOKUP(2,1/(((LISTS!$H$2:$H$26&lt;&gt;"")*ISNUMBER(SEARCH(LISTS!$H$2:$H$26,$G1193)))+((LISTS!$I$2:$I$26&lt;&gt;"")*ISNUMBER(SEARCH(LISTS!$I$2:$I$26,$E1193)))),LISTS!$K$2:$K$26),"OTRO"))</f>
        <v/>
      </c>
      <c r="K1193" s="11">
        <f>IF($I1193&lt;&gt;"SI",0,IFERROR($F1193,0))</f>
        <v/>
      </c>
      <c r="L1193" s="9">
        <f>IF(COUNTA($A1193:$H1193)=0,"",IF($J1193="OTRO",IFERROR(LOOKUP(2,1/(((LISTS!$H$2:$H$26&lt;&gt;"")*ISNUMBER(SEARCH(LISTS!$H$2:$H$26,$G1193)))+((LISTS!$I$2:$I$26&lt;&gt;"")*ISNUMBER(SEARCH(LISTS!$I$2:$I$26,$E1193)))),LISTS!$L$2:$L$26),"Concepto DIAN no mapeado a casilla automatica"),IF(LEFT($J1193,4)="TOPE","Control automatico DIAN: "&amp;$J1193,"Casilla automatica: "&amp;$J1193)))</f>
        <v/>
      </c>
    </row>
    <row r="1194">
      <c r="A1194" s="9" t="n"/>
      <c r="B1194" s="9" t="n"/>
      <c r="C1194" s="9" t="n"/>
      <c r="D1194" s="9" t="n"/>
      <c r="E1194" s="9" t="n"/>
      <c r="F1194" s="11" t="n"/>
      <c r="G1194" s="9" t="n"/>
      <c r="H1194" s="9" t="n"/>
      <c r="I1194" s="9">
        <f>IF(COUNTA($A1194:$H1194)=0,"",IF($J1194="OTRO","NO","SI"))</f>
        <v/>
      </c>
      <c r="J1194" s="9">
        <f>IF(COUNTA($A1194:$H1194)=0,"",IFERROR(LOOKUP(2,1/(((LISTS!$H$2:$H$26&lt;&gt;"")*ISNUMBER(SEARCH(LISTS!$H$2:$H$26,$G1194)))+((LISTS!$I$2:$I$26&lt;&gt;"")*ISNUMBER(SEARCH(LISTS!$I$2:$I$26,$E1194)))),LISTS!$K$2:$K$26),"OTRO"))</f>
        <v/>
      </c>
      <c r="K1194" s="11">
        <f>IF($I1194&lt;&gt;"SI",0,IFERROR($F1194,0))</f>
        <v/>
      </c>
      <c r="L1194" s="9">
        <f>IF(COUNTA($A1194:$H1194)=0,"",IF($J1194="OTRO",IFERROR(LOOKUP(2,1/(((LISTS!$H$2:$H$26&lt;&gt;"")*ISNUMBER(SEARCH(LISTS!$H$2:$H$26,$G1194)))+((LISTS!$I$2:$I$26&lt;&gt;"")*ISNUMBER(SEARCH(LISTS!$I$2:$I$26,$E1194)))),LISTS!$L$2:$L$26),"Concepto DIAN no mapeado a casilla automatica"),IF(LEFT($J1194,4)="TOPE","Control automatico DIAN: "&amp;$J1194,"Casilla automatica: "&amp;$J1194)))</f>
        <v/>
      </c>
    </row>
    <row r="1195">
      <c r="A1195" s="9" t="n"/>
      <c r="B1195" s="9" t="n"/>
      <c r="C1195" s="9" t="n"/>
      <c r="D1195" s="9" t="n"/>
      <c r="E1195" s="9" t="n"/>
      <c r="F1195" s="11" t="n"/>
      <c r="G1195" s="9" t="n"/>
      <c r="H1195" s="9" t="n"/>
      <c r="I1195" s="9">
        <f>IF(COUNTA($A1195:$H1195)=0,"",IF($J1195="OTRO","NO","SI"))</f>
        <v/>
      </c>
      <c r="J1195" s="9">
        <f>IF(COUNTA($A1195:$H1195)=0,"",IFERROR(LOOKUP(2,1/(((LISTS!$H$2:$H$26&lt;&gt;"")*ISNUMBER(SEARCH(LISTS!$H$2:$H$26,$G1195)))+((LISTS!$I$2:$I$26&lt;&gt;"")*ISNUMBER(SEARCH(LISTS!$I$2:$I$26,$E1195)))),LISTS!$K$2:$K$26),"OTRO"))</f>
        <v/>
      </c>
      <c r="K1195" s="11">
        <f>IF($I1195&lt;&gt;"SI",0,IFERROR($F1195,0))</f>
        <v/>
      </c>
      <c r="L1195" s="9">
        <f>IF(COUNTA($A1195:$H1195)=0,"",IF($J1195="OTRO",IFERROR(LOOKUP(2,1/(((LISTS!$H$2:$H$26&lt;&gt;"")*ISNUMBER(SEARCH(LISTS!$H$2:$H$26,$G1195)))+((LISTS!$I$2:$I$26&lt;&gt;"")*ISNUMBER(SEARCH(LISTS!$I$2:$I$26,$E1195)))),LISTS!$L$2:$L$26),"Concepto DIAN no mapeado a casilla automatica"),IF(LEFT($J1195,4)="TOPE","Control automatico DIAN: "&amp;$J1195,"Casilla automatica: "&amp;$J1195)))</f>
        <v/>
      </c>
    </row>
    <row r="1196">
      <c r="A1196" s="9" t="n"/>
      <c r="B1196" s="9" t="n"/>
      <c r="C1196" s="9" t="n"/>
      <c r="D1196" s="9" t="n"/>
      <c r="E1196" s="9" t="n"/>
      <c r="F1196" s="11" t="n"/>
      <c r="G1196" s="9" t="n"/>
      <c r="H1196" s="9" t="n"/>
      <c r="I1196" s="9">
        <f>IF(COUNTA($A1196:$H1196)=0,"",IF($J1196="OTRO","NO","SI"))</f>
        <v/>
      </c>
      <c r="J1196" s="9">
        <f>IF(COUNTA($A1196:$H1196)=0,"",IFERROR(LOOKUP(2,1/(((LISTS!$H$2:$H$26&lt;&gt;"")*ISNUMBER(SEARCH(LISTS!$H$2:$H$26,$G1196)))+((LISTS!$I$2:$I$26&lt;&gt;"")*ISNUMBER(SEARCH(LISTS!$I$2:$I$26,$E1196)))),LISTS!$K$2:$K$26),"OTRO"))</f>
        <v/>
      </c>
      <c r="K1196" s="11">
        <f>IF($I1196&lt;&gt;"SI",0,IFERROR($F1196,0))</f>
        <v/>
      </c>
      <c r="L1196" s="9">
        <f>IF(COUNTA($A1196:$H1196)=0,"",IF($J1196="OTRO",IFERROR(LOOKUP(2,1/(((LISTS!$H$2:$H$26&lt;&gt;"")*ISNUMBER(SEARCH(LISTS!$H$2:$H$26,$G1196)))+((LISTS!$I$2:$I$26&lt;&gt;"")*ISNUMBER(SEARCH(LISTS!$I$2:$I$26,$E1196)))),LISTS!$L$2:$L$26),"Concepto DIAN no mapeado a casilla automatica"),IF(LEFT($J1196,4)="TOPE","Control automatico DIAN: "&amp;$J1196,"Casilla automatica: "&amp;$J1196)))</f>
        <v/>
      </c>
    </row>
    <row r="1197">
      <c r="A1197" s="9" t="n"/>
      <c r="B1197" s="9" t="n"/>
      <c r="C1197" s="9" t="n"/>
      <c r="D1197" s="9" t="n"/>
      <c r="E1197" s="9" t="n"/>
      <c r="F1197" s="11" t="n"/>
      <c r="G1197" s="9" t="n"/>
      <c r="H1197" s="9" t="n"/>
      <c r="I1197" s="9">
        <f>IF(COUNTA($A1197:$H1197)=0,"",IF($J1197="OTRO","NO","SI"))</f>
        <v/>
      </c>
      <c r="J1197" s="9">
        <f>IF(COUNTA($A1197:$H1197)=0,"",IFERROR(LOOKUP(2,1/(((LISTS!$H$2:$H$26&lt;&gt;"")*ISNUMBER(SEARCH(LISTS!$H$2:$H$26,$G1197)))+((LISTS!$I$2:$I$26&lt;&gt;"")*ISNUMBER(SEARCH(LISTS!$I$2:$I$26,$E1197)))),LISTS!$K$2:$K$26),"OTRO"))</f>
        <v/>
      </c>
      <c r="K1197" s="11">
        <f>IF($I1197&lt;&gt;"SI",0,IFERROR($F1197,0))</f>
        <v/>
      </c>
      <c r="L1197" s="9">
        <f>IF(COUNTA($A1197:$H1197)=0,"",IF($J1197="OTRO",IFERROR(LOOKUP(2,1/(((LISTS!$H$2:$H$26&lt;&gt;"")*ISNUMBER(SEARCH(LISTS!$H$2:$H$26,$G1197)))+((LISTS!$I$2:$I$26&lt;&gt;"")*ISNUMBER(SEARCH(LISTS!$I$2:$I$26,$E1197)))),LISTS!$L$2:$L$26),"Concepto DIAN no mapeado a casilla automatica"),IF(LEFT($J1197,4)="TOPE","Control automatico DIAN: "&amp;$J1197,"Casilla automatica: "&amp;$J1197)))</f>
        <v/>
      </c>
    </row>
    <row r="1198">
      <c r="A1198" s="9" t="n"/>
      <c r="B1198" s="9" t="n"/>
      <c r="C1198" s="9" t="n"/>
      <c r="D1198" s="9" t="n"/>
      <c r="E1198" s="9" t="n"/>
      <c r="F1198" s="11" t="n"/>
      <c r="G1198" s="9" t="n"/>
      <c r="H1198" s="9" t="n"/>
      <c r="I1198" s="9">
        <f>IF(COUNTA($A1198:$H1198)=0,"",IF($J1198="OTRO","NO","SI"))</f>
        <v/>
      </c>
      <c r="J1198" s="9">
        <f>IF(COUNTA($A1198:$H1198)=0,"",IFERROR(LOOKUP(2,1/(((LISTS!$H$2:$H$26&lt;&gt;"")*ISNUMBER(SEARCH(LISTS!$H$2:$H$26,$G1198)))+((LISTS!$I$2:$I$26&lt;&gt;"")*ISNUMBER(SEARCH(LISTS!$I$2:$I$26,$E1198)))),LISTS!$K$2:$K$26),"OTRO"))</f>
        <v/>
      </c>
      <c r="K1198" s="11">
        <f>IF($I1198&lt;&gt;"SI",0,IFERROR($F1198,0))</f>
        <v/>
      </c>
      <c r="L1198" s="9">
        <f>IF(COUNTA($A1198:$H1198)=0,"",IF($J1198="OTRO",IFERROR(LOOKUP(2,1/(((LISTS!$H$2:$H$26&lt;&gt;"")*ISNUMBER(SEARCH(LISTS!$H$2:$H$26,$G1198)))+((LISTS!$I$2:$I$26&lt;&gt;"")*ISNUMBER(SEARCH(LISTS!$I$2:$I$26,$E1198)))),LISTS!$L$2:$L$26),"Concepto DIAN no mapeado a casilla automatica"),IF(LEFT($J1198,4)="TOPE","Control automatico DIAN: "&amp;$J1198,"Casilla automatica: "&amp;$J1198)))</f>
        <v/>
      </c>
    </row>
    <row r="1199">
      <c r="A1199" s="9" t="n"/>
      <c r="B1199" s="9" t="n"/>
      <c r="C1199" s="9" t="n"/>
      <c r="D1199" s="9" t="n"/>
      <c r="E1199" s="9" t="n"/>
      <c r="F1199" s="11" t="n"/>
      <c r="G1199" s="9" t="n"/>
      <c r="H1199" s="9" t="n"/>
      <c r="I1199" s="9">
        <f>IF(COUNTA($A1199:$H1199)=0,"",IF($J1199="OTRO","NO","SI"))</f>
        <v/>
      </c>
      <c r="J1199" s="9">
        <f>IF(COUNTA($A1199:$H1199)=0,"",IFERROR(LOOKUP(2,1/(((LISTS!$H$2:$H$26&lt;&gt;"")*ISNUMBER(SEARCH(LISTS!$H$2:$H$26,$G1199)))+((LISTS!$I$2:$I$26&lt;&gt;"")*ISNUMBER(SEARCH(LISTS!$I$2:$I$26,$E1199)))),LISTS!$K$2:$K$26),"OTRO"))</f>
        <v/>
      </c>
      <c r="K1199" s="11">
        <f>IF($I1199&lt;&gt;"SI",0,IFERROR($F1199,0))</f>
        <v/>
      </c>
      <c r="L1199" s="9">
        <f>IF(COUNTA($A1199:$H1199)=0,"",IF($J1199="OTRO",IFERROR(LOOKUP(2,1/(((LISTS!$H$2:$H$26&lt;&gt;"")*ISNUMBER(SEARCH(LISTS!$H$2:$H$26,$G1199)))+((LISTS!$I$2:$I$26&lt;&gt;"")*ISNUMBER(SEARCH(LISTS!$I$2:$I$26,$E1199)))),LISTS!$L$2:$L$26),"Concepto DIAN no mapeado a casilla automatica"),IF(LEFT($J1199,4)="TOPE","Control automatico DIAN: "&amp;$J1199,"Casilla automatica: "&amp;$J1199)))</f>
        <v/>
      </c>
    </row>
    <row r="1200">
      <c r="A1200" s="9" t="n"/>
      <c r="B1200" s="9" t="n"/>
      <c r="C1200" s="9" t="n"/>
      <c r="D1200" s="9" t="n"/>
      <c r="E1200" s="9" t="n"/>
      <c r="F1200" s="11" t="n"/>
      <c r="G1200" s="9" t="n"/>
      <c r="H1200" s="9" t="n"/>
      <c r="I1200" s="9">
        <f>IF(COUNTA($A1200:$H1200)=0,"",IF($J1200="OTRO","NO","SI"))</f>
        <v/>
      </c>
      <c r="J1200" s="9">
        <f>IF(COUNTA($A1200:$H1200)=0,"",IFERROR(LOOKUP(2,1/(((LISTS!$H$2:$H$26&lt;&gt;"")*ISNUMBER(SEARCH(LISTS!$H$2:$H$26,$G1200)))+((LISTS!$I$2:$I$26&lt;&gt;"")*ISNUMBER(SEARCH(LISTS!$I$2:$I$26,$E1200)))),LISTS!$K$2:$K$26),"OTRO"))</f>
        <v/>
      </c>
      <c r="K1200" s="11">
        <f>IF($I1200&lt;&gt;"SI",0,IFERROR($F1200,0))</f>
        <v/>
      </c>
      <c r="L1200" s="9">
        <f>IF(COUNTA($A1200:$H1200)=0,"",IF($J1200="OTRO",IFERROR(LOOKUP(2,1/(((LISTS!$H$2:$H$26&lt;&gt;"")*ISNUMBER(SEARCH(LISTS!$H$2:$H$26,$G1200)))+((LISTS!$I$2:$I$26&lt;&gt;"")*ISNUMBER(SEARCH(LISTS!$I$2:$I$26,$E1200)))),LISTS!$L$2:$L$26),"Concepto DIAN no mapeado a casilla automatica"),IF(LEFT($J1200,4)="TOPE","Control automatico DIAN: "&amp;$J1200,"Casilla automatica: "&amp;$J1200)))</f>
        <v/>
      </c>
    </row>
    <row r="1201">
      <c r="A1201" s="9" t="n"/>
      <c r="B1201" s="9" t="n"/>
      <c r="C1201" s="9" t="n"/>
      <c r="D1201" s="9" t="n"/>
      <c r="E1201" s="9" t="n"/>
      <c r="F1201" s="11" t="n"/>
      <c r="G1201" s="9" t="n"/>
      <c r="H1201" s="9" t="n"/>
      <c r="I1201" s="9">
        <f>IF(COUNTA($A1201:$H1201)=0,"",IF($J1201="OTRO","NO","SI"))</f>
        <v/>
      </c>
      <c r="J1201" s="9">
        <f>IF(COUNTA($A1201:$H1201)=0,"",IFERROR(LOOKUP(2,1/(((LISTS!$H$2:$H$26&lt;&gt;"")*ISNUMBER(SEARCH(LISTS!$H$2:$H$26,$G1201)))+((LISTS!$I$2:$I$26&lt;&gt;"")*ISNUMBER(SEARCH(LISTS!$I$2:$I$26,$E1201)))),LISTS!$K$2:$K$26),"OTRO"))</f>
        <v/>
      </c>
      <c r="K1201" s="11">
        <f>IF($I1201&lt;&gt;"SI",0,IFERROR($F1201,0))</f>
        <v/>
      </c>
      <c r="L1201" s="9">
        <f>IF(COUNTA($A1201:$H1201)=0,"",IF($J1201="OTRO",IFERROR(LOOKUP(2,1/(((LISTS!$H$2:$H$26&lt;&gt;"")*ISNUMBER(SEARCH(LISTS!$H$2:$H$26,$G1201)))+((LISTS!$I$2:$I$26&lt;&gt;"")*ISNUMBER(SEARCH(LISTS!$I$2:$I$26,$E1201)))),LISTS!$L$2:$L$26),"Concepto DIAN no mapeado a casilla automatica"),IF(LEFT($J1201,4)="TOPE","Control automatico DIAN: "&amp;$J1201,"Casilla automatica: "&amp;$J1201)))</f>
        <v/>
      </c>
    </row>
    <row r="1202">
      <c r="A1202" s="9" t="n"/>
      <c r="B1202" s="9" t="n"/>
      <c r="C1202" s="9" t="n"/>
      <c r="D1202" s="9" t="n"/>
      <c r="E1202" s="9" t="n"/>
      <c r="F1202" s="11" t="n"/>
      <c r="G1202" s="9" t="n"/>
      <c r="H1202" s="9" t="n"/>
      <c r="I1202" s="9">
        <f>IF(COUNTA($A1202:$H1202)=0,"",IF($J1202="OTRO","NO","SI"))</f>
        <v/>
      </c>
      <c r="J1202" s="9">
        <f>IF(COUNTA($A1202:$H1202)=0,"",IFERROR(LOOKUP(2,1/(((LISTS!$H$2:$H$26&lt;&gt;"")*ISNUMBER(SEARCH(LISTS!$H$2:$H$26,$G1202)))+((LISTS!$I$2:$I$26&lt;&gt;"")*ISNUMBER(SEARCH(LISTS!$I$2:$I$26,$E1202)))),LISTS!$K$2:$K$26),"OTRO"))</f>
        <v/>
      </c>
      <c r="K1202" s="11">
        <f>IF($I1202&lt;&gt;"SI",0,IFERROR($F1202,0))</f>
        <v/>
      </c>
      <c r="L1202" s="9">
        <f>IF(COUNTA($A1202:$H1202)=0,"",IF($J1202="OTRO",IFERROR(LOOKUP(2,1/(((LISTS!$H$2:$H$26&lt;&gt;"")*ISNUMBER(SEARCH(LISTS!$H$2:$H$26,$G1202)))+((LISTS!$I$2:$I$26&lt;&gt;"")*ISNUMBER(SEARCH(LISTS!$I$2:$I$26,$E1202)))),LISTS!$L$2:$L$26),"Concepto DIAN no mapeado a casilla automatica"),IF(LEFT($J1202,4)="TOPE","Control automatico DIAN: "&amp;$J1202,"Casilla automatica: "&amp;$J1202)))</f>
        <v/>
      </c>
    </row>
    <row r="1203">
      <c r="A1203" s="9" t="n"/>
      <c r="B1203" s="9" t="n"/>
      <c r="C1203" s="9" t="n"/>
      <c r="D1203" s="9" t="n"/>
      <c r="E1203" s="9" t="n"/>
      <c r="F1203" s="11" t="n"/>
      <c r="G1203" s="9" t="n"/>
      <c r="H1203" s="9" t="n"/>
      <c r="I1203" s="9">
        <f>IF(COUNTA($A1203:$H1203)=0,"",IF($J1203="OTRO","NO","SI"))</f>
        <v/>
      </c>
      <c r="J1203" s="9">
        <f>IF(COUNTA($A1203:$H1203)=0,"",IFERROR(LOOKUP(2,1/(((LISTS!$H$2:$H$26&lt;&gt;"")*ISNUMBER(SEARCH(LISTS!$H$2:$H$26,$G1203)))+((LISTS!$I$2:$I$26&lt;&gt;"")*ISNUMBER(SEARCH(LISTS!$I$2:$I$26,$E1203)))),LISTS!$K$2:$K$26),"OTRO"))</f>
        <v/>
      </c>
      <c r="K1203" s="11">
        <f>IF($I1203&lt;&gt;"SI",0,IFERROR($F1203,0))</f>
        <v/>
      </c>
      <c r="L1203" s="9">
        <f>IF(COUNTA($A1203:$H1203)=0,"",IF($J1203="OTRO",IFERROR(LOOKUP(2,1/(((LISTS!$H$2:$H$26&lt;&gt;"")*ISNUMBER(SEARCH(LISTS!$H$2:$H$26,$G1203)))+((LISTS!$I$2:$I$26&lt;&gt;"")*ISNUMBER(SEARCH(LISTS!$I$2:$I$26,$E1203)))),LISTS!$L$2:$L$26),"Concepto DIAN no mapeado a casilla automatica"),IF(LEFT($J1203,4)="TOPE","Control automatico DIAN: "&amp;$J1203,"Casilla automatica: "&amp;$J1203)))</f>
        <v/>
      </c>
    </row>
    <row r="1204">
      <c r="A1204" s="9" t="n"/>
      <c r="B1204" s="9" t="n"/>
      <c r="C1204" s="9" t="n"/>
      <c r="D1204" s="9" t="n"/>
      <c r="E1204" s="9" t="n"/>
      <c r="F1204" s="11" t="n"/>
      <c r="G1204" s="9" t="n"/>
      <c r="H1204" s="9" t="n"/>
      <c r="I1204" s="9">
        <f>IF(COUNTA($A1204:$H1204)=0,"",IF($J1204="OTRO","NO","SI"))</f>
        <v/>
      </c>
      <c r="J1204" s="9">
        <f>IF(COUNTA($A1204:$H1204)=0,"",IFERROR(LOOKUP(2,1/(((LISTS!$H$2:$H$26&lt;&gt;"")*ISNUMBER(SEARCH(LISTS!$H$2:$H$26,$G1204)))+((LISTS!$I$2:$I$26&lt;&gt;"")*ISNUMBER(SEARCH(LISTS!$I$2:$I$26,$E1204)))),LISTS!$K$2:$K$26),"OTRO"))</f>
        <v/>
      </c>
      <c r="K1204" s="11">
        <f>IF($I1204&lt;&gt;"SI",0,IFERROR($F1204,0))</f>
        <v/>
      </c>
      <c r="L1204" s="9">
        <f>IF(COUNTA($A1204:$H1204)=0,"",IF($J1204="OTRO",IFERROR(LOOKUP(2,1/(((LISTS!$H$2:$H$26&lt;&gt;"")*ISNUMBER(SEARCH(LISTS!$H$2:$H$26,$G1204)))+((LISTS!$I$2:$I$26&lt;&gt;"")*ISNUMBER(SEARCH(LISTS!$I$2:$I$26,$E1204)))),LISTS!$L$2:$L$26),"Concepto DIAN no mapeado a casilla automatica"),IF(LEFT($J1204,4)="TOPE","Control automatico DIAN: "&amp;$J1204,"Casilla automatica: "&amp;$J1204)))</f>
        <v/>
      </c>
    </row>
    <row r="1205">
      <c r="A1205" s="9" t="n"/>
      <c r="B1205" s="9" t="n"/>
      <c r="C1205" s="9" t="n"/>
      <c r="D1205" s="9" t="n"/>
      <c r="E1205" s="9" t="n"/>
      <c r="F1205" s="11" t="n"/>
      <c r="G1205" s="9" t="n"/>
      <c r="H1205" s="9" t="n"/>
      <c r="I1205" s="9">
        <f>IF(COUNTA($A1205:$H1205)=0,"",IF($J1205="OTRO","NO","SI"))</f>
        <v/>
      </c>
      <c r="J1205" s="9">
        <f>IF(COUNTA($A1205:$H1205)=0,"",IFERROR(LOOKUP(2,1/(((LISTS!$H$2:$H$26&lt;&gt;"")*ISNUMBER(SEARCH(LISTS!$H$2:$H$26,$G1205)))+((LISTS!$I$2:$I$26&lt;&gt;"")*ISNUMBER(SEARCH(LISTS!$I$2:$I$26,$E1205)))),LISTS!$K$2:$K$26),"OTRO"))</f>
        <v/>
      </c>
      <c r="K1205" s="11">
        <f>IF($I1205&lt;&gt;"SI",0,IFERROR($F1205,0))</f>
        <v/>
      </c>
      <c r="L1205" s="9">
        <f>IF(COUNTA($A1205:$H1205)=0,"",IF($J1205="OTRO",IFERROR(LOOKUP(2,1/(((LISTS!$H$2:$H$26&lt;&gt;"")*ISNUMBER(SEARCH(LISTS!$H$2:$H$26,$G1205)))+((LISTS!$I$2:$I$26&lt;&gt;"")*ISNUMBER(SEARCH(LISTS!$I$2:$I$26,$E1205)))),LISTS!$L$2:$L$26),"Concepto DIAN no mapeado a casilla automatica"),IF(LEFT($J1205,4)="TOPE","Control automatico DIAN: "&amp;$J1205,"Casilla automatica: "&amp;$J1205)))</f>
        <v/>
      </c>
    </row>
    <row r="1206">
      <c r="A1206" s="9" t="n"/>
      <c r="B1206" s="9" t="n"/>
      <c r="C1206" s="9" t="n"/>
      <c r="D1206" s="9" t="n"/>
      <c r="E1206" s="9" t="n"/>
      <c r="F1206" s="11" t="n"/>
      <c r="G1206" s="9" t="n"/>
      <c r="H1206" s="9" t="n"/>
      <c r="I1206" s="9">
        <f>IF(COUNTA($A1206:$H1206)=0,"",IF($J1206="OTRO","NO","SI"))</f>
        <v/>
      </c>
      <c r="J1206" s="9">
        <f>IF(COUNTA($A1206:$H1206)=0,"",IFERROR(LOOKUP(2,1/(((LISTS!$H$2:$H$26&lt;&gt;"")*ISNUMBER(SEARCH(LISTS!$H$2:$H$26,$G1206)))+((LISTS!$I$2:$I$26&lt;&gt;"")*ISNUMBER(SEARCH(LISTS!$I$2:$I$26,$E1206)))),LISTS!$K$2:$K$26),"OTRO"))</f>
        <v/>
      </c>
      <c r="K1206" s="11">
        <f>IF($I1206&lt;&gt;"SI",0,IFERROR($F1206,0))</f>
        <v/>
      </c>
      <c r="L1206" s="9">
        <f>IF(COUNTA($A1206:$H1206)=0,"",IF($J1206="OTRO",IFERROR(LOOKUP(2,1/(((LISTS!$H$2:$H$26&lt;&gt;"")*ISNUMBER(SEARCH(LISTS!$H$2:$H$26,$G1206)))+((LISTS!$I$2:$I$26&lt;&gt;"")*ISNUMBER(SEARCH(LISTS!$I$2:$I$26,$E1206)))),LISTS!$L$2:$L$26),"Concepto DIAN no mapeado a casilla automatica"),IF(LEFT($J1206,4)="TOPE","Control automatico DIAN: "&amp;$J1206,"Casilla automatica: "&amp;$J1206)))</f>
        <v/>
      </c>
    </row>
    <row r="1207">
      <c r="A1207" s="9" t="n"/>
      <c r="B1207" s="9" t="n"/>
      <c r="C1207" s="9" t="n"/>
      <c r="D1207" s="9" t="n"/>
      <c r="E1207" s="9" t="n"/>
      <c r="F1207" s="11" t="n"/>
      <c r="G1207" s="9" t="n"/>
      <c r="H1207" s="9" t="n"/>
      <c r="I1207" s="9">
        <f>IF(COUNTA($A1207:$H1207)=0,"",IF($J1207="OTRO","NO","SI"))</f>
        <v/>
      </c>
      <c r="J1207" s="9">
        <f>IF(COUNTA($A1207:$H1207)=0,"",IFERROR(LOOKUP(2,1/(((LISTS!$H$2:$H$26&lt;&gt;"")*ISNUMBER(SEARCH(LISTS!$H$2:$H$26,$G1207)))+((LISTS!$I$2:$I$26&lt;&gt;"")*ISNUMBER(SEARCH(LISTS!$I$2:$I$26,$E1207)))),LISTS!$K$2:$K$26),"OTRO"))</f>
        <v/>
      </c>
      <c r="K1207" s="11">
        <f>IF($I1207&lt;&gt;"SI",0,IFERROR($F1207,0))</f>
        <v/>
      </c>
      <c r="L1207" s="9">
        <f>IF(COUNTA($A1207:$H1207)=0,"",IF($J1207="OTRO",IFERROR(LOOKUP(2,1/(((LISTS!$H$2:$H$26&lt;&gt;"")*ISNUMBER(SEARCH(LISTS!$H$2:$H$26,$G1207)))+((LISTS!$I$2:$I$26&lt;&gt;"")*ISNUMBER(SEARCH(LISTS!$I$2:$I$26,$E1207)))),LISTS!$L$2:$L$26),"Concepto DIAN no mapeado a casilla automatica"),IF(LEFT($J1207,4)="TOPE","Control automatico DIAN: "&amp;$J1207,"Casilla automatica: "&amp;$J1207)))</f>
        <v/>
      </c>
    </row>
    <row r="1208">
      <c r="A1208" s="9" t="n"/>
      <c r="B1208" s="9" t="n"/>
      <c r="C1208" s="9" t="n"/>
      <c r="D1208" s="9" t="n"/>
      <c r="E1208" s="9" t="n"/>
      <c r="F1208" s="11" t="n"/>
      <c r="G1208" s="9" t="n"/>
      <c r="H1208" s="9" t="n"/>
      <c r="I1208" s="9">
        <f>IF(COUNTA($A1208:$H1208)=0,"",IF($J1208="OTRO","NO","SI"))</f>
        <v/>
      </c>
      <c r="J1208" s="9">
        <f>IF(COUNTA($A1208:$H1208)=0,"",IFERROR(LOOKUP(2,1/(((LISTS!$H$2:$H$26&lt;&gt;"")*ISNUMBER(SEARCH(LISTS!$H$2:$H$26,$G1208)))+((LISTS!$I$2:$I$26&lt;&gt;"")*ISNUMBER(SEARCH(LISTS!$I$2:$I$26,$E1208)))),LISTS!$K$2:$K$26),"OTRO"))</f>
        <v/>
      </c>
      <c r="K1208" s="11">
        <f>IF($I1208&lt;&gt;"SI",0,IFERROR($F1208,0))</f>
        <v/>
      </c>
      <c r="L1208" s="9">
        <f>IF(COUNTA($A1208:$H1208)=0,"",IF($J1208="OTRO",IFERROR(LOOKUP(2,1/(((LISTS!$H$2:$H$26&lt;&gt;"")*ISNUMBER(SEARCH(LISTS!$H$2:$H$26,$G1208)))+((LISTS!$I$2:$I$26&lt;&gt;"")*ISNUMBER(SEARCH(LISTS!$I$2:$I$26,$E1208)))),LISTS!$L$2:$L$26),"Concepto DIAN no mapeado a casilla automatica"),IF(LEFT($J1208,4)="TOPE","Control automatico DIAN: "&amp;$J1208,"Casilla automatica: "&amp;$J1208)))</f>
        <v/>
      </c>
    </row>
    <row r="1209">
      <c r="A1209" s="9" t="n"/>
      <c r="B1209" s="9" t="n"/>
      <c r="C1209" s="9" t="n"/>
      <c r="D1209" s="9" t="n"/>
      <c r="E1209" s="9" t="n"/>
      <c r="F1209" s="11" t="n"/>
      <c r="G1209" s="9" t="n"/>
      <c r="H1209" s="9" t="n"/>
      <c r="I1209" s="9">
        <f>IF(COUNTA($A1209:$H1209)=0,"",IF($J1209="OTRO","NO","SI"))</f>
        <v/>
      </c>
      <c r="J1209" s="9">
        <f>IF(COUNTA($A1209:$H1209)=0,"",IFERROR(LOOKUP(2,1/(((LISTS!$H$2:$H$26&lt;&gt;"")*ISNUMBER(SEARCH(LISTS!$H$2:$H$26,$G1209)))+((LISTS!$I$2:$I$26&lt;&gt;"")*ISNUMBER(SEARCH(LISTS!$I$2:$I$26,$E1209)))),LISTS!$K$2:$K$26),"OTRO"))</f>
        <v/>
      </c>
      <c r="K1209" s="11">
        <f>IF($I1209&lt;&gt;"SI",0,IFERROR($F1209,0))</f>
        <v/>
      </c>
      <c r="L1209" s="9">
        <f>IF(COUNTA($A1209:$H1209)=0,"",IF($J1209="OTRO",IFERROR(LOOKUP(2,1/(((LISTS!$H$2:$H$26&lt;&gt;"")*ISNUMBER(SEARCH(LISTS!$H$2:$H$26,$G1209)))+((LISTS!$I$2:$I$26&lt;&gt;"")*ISNUMBER(SEARCH(LISTS!$I$2:$I$26,$E1209)))),LISTS!$L$2:$L$26),"Concepto DIAN no mapeado a casilla automatica"),IF(LEFT($J1209,4)="TOPE","Control automatico DIAN: "&amp;$J1209,"Casilla automatica: "&amp;$J1209)))</f>
        <v/>
      </c>
    </row>
    <row r="1210">
      <c r="A1210" s="9" t="n"/>
      <c r="B1210" s="9" t="n"/>
      <c r="C1210" s="9" t="n"/>
      <c r="D1210" s="9" t="n"/>
      <c r="E1210" s="9" t="n"/>
      <c r="F1210" s="11" t="n"/>
      <c r="G1210" s="9" t="n"/>
      <c r="H1210" s="9" t="n"/>
      <c r="I1210" s="9">
        <f>IF(COUNTA($A1210:$H1210)=0,"",IF($J1210="OTRO","NO","SI"))</f>
        <v/>
      </c>
      <c r="J1210" s="9">
        <f>IF(COUNTA($A1210:$H1210)=0,"",IFERROR(LOOKUP(2,1/(((LISTS!$H$2:$H$26&lt;&gt;"")*ISNUMBER(SEARCH(LISTS!$H$2:$H$26,$G1210)))+((LISTS!$I$2:$I$26&lt;&gt;"")*ISNUMBER(SEARCH(LISTS!$I$2:$I$26,$E1210)))),LISTS!$K$2:$K$26),"OTRO"))</f>
        <v/>
      </c>
      <c r="K1210" s="11">
        <f>IF($I1210&lt;&gt;"SI",0,IFERROR($F1210,0))</f>
        <v/>
      </c>
      <c r="L1210" s="9">
        <f>IF(COUNTA($A1210:$H1210)=0,"",IF($J1210="OTRO",IFERROR(LOOKUP(2,1/(((LISTS!$H$2:$H$26&lt;&gt;"")*ISNUMBER(SEARCH(LISTS!$H$2:$H$26,$G1210)))+((LISTS!$I$2:$I$26&lt;&gt;"")*ISNUMBER(SEARCH(LISTS!$I$2:$I$26,$E1210)))),LISTS!$L$2:$L$26),"Concepto DIAN no mapeado a casilla automatica"),IF(LEFT($J1210,4)="TOPE","Control automatico DIAN: "&amp;$J1210,"Casilla automatica: "&amp;$J1210)))</f>
        <v/>
      </c>
    </row>
    <row r="1211">
      <c r="A1211" s="9" t="n"/>
      <c r="B1211" s="9" t="n"/>
      <c r="C1211" s="9" t="n"/>
      <c r="D1211" s="9" t="n"/>
      <c r="E1211" s="9" t="n"/>
      <c r="F1211" s="11" t="n"/>
      <c r="G1211" s="9" t="n"/>
      <c r="H1211" s="9" t="n"/>
      <c r="I1211" s="9">
        <f>IF(COUNTA($A1211:$H1211)=0,"",IF($J1211="OTRO","NO","SI"))</f>
        <v/>
      </c>
      <c r="J1211" s="9">
        <f>IF(COUNTA($A1211:$H1211)=0,"",IFERROR(LOOKUP(2,1/(((LISTS!$H$2:$H$26&lt;&gt;"")*ISNUMBER(SEARCH(LISTS!$H$2:$H$26,$G1211)))+((LISTS!$I$2:$I$26&lt;&gt;"")*ISNUMBER(SEARCH(LISTS!$I$2:$I$26,$E1211)))),LISTS!$K$2:$K$26),"OTRO"))</f>
        <v/>
      </c>
      <c r="K1211" s="11">
        <f>IF($I1211&lt;&gt;"SI",0,IFERROR($F1211,0))</f>
        <v/>
      </c>
      <c r="L1211" s="9">
        <f>IF(COUNTA($A1211:$H1211)=0,"",IF($J1211="OTRO",IFERROR(LOOKUP(2,1/(((LISTS!$H$2:$H$26&lt;&gt;"")*ISNUMBER(SEARCH(LISTS!$H$2:$H$26,$G1211)))+((LISTS!$I$2:$I$26&lt;&gt;"")*ISNUMBER(SEARCH(LISTS!$I$2:$I$26,$E1211)))),LISTS!$L$2:$L$26),"Concepto DIAN no mapeado a casilla automatica"),IF(LEFT($J1211,4)="TOPE","Control automatico DIAN: "&amp;$J1211,"Casilla automatica: "&amp;$J1211)))</f>
        <v/>
      </c>
    </row>
    <row r="1212">
      <c r="A1212" s="9" t="n"/>
      <c r="B1212" s="9" t="n"/>
      <c r="C1212" s="9" t="n"/>
      <c r="D1212" s="9" t="n"/>
      <c r="E1212" s="9" t="n"/>
      <c r="F1212" s="11" t="n"/>
      <c r="G1212" s="9" t="n"/>
      <c r="H1212" s="9" t="n"/>
      <c r="I1212" s="9">
        <f>IF(COUNTA($A1212:$H1212)=0,"",IF($J1212="OTRO","NO","SI"))</f>
        <v/>
      </c>
      <c r="J1212" s="9">
        <f>IF(COUNTA($A1212:$H1212)=0,"",IFERROR(LOOKUP(2,1/(((LISTS!$H$2:$H$26&lt;&gt;"")*ISNUMBER(SEARCH(LISTS!$H$2:$H$26,$G1212)))+((LISTS!$I$2:$I$26&lt;&gt;"")*ISNUMBER(SEARCH(LISTS!$I$2:$I$26,$E1212)))),LISTS!$K$2:$K$26),"OTRO"))</f>
        <v/>
      </c>
      <c r="K1212" s="11">
        <f>IF($I1212&lt;&gt;"SI",0,IFERROR($F1212,0))</f>
        <v/>
      </c>
      <c r="L1212" s="9">
        <f>IF(COUNTA($A1212:$H1212)=0,"",IF($J1212="OTRO",IFERROR(LOOKUP(2,1/(((LISTS!$H$2:$H$26&lt;&gt;"")*ISNUMBER(SEARCH(LISTS!$H$2:$H$26,$G1212)))+((LISTS!$I$2:$I$26&lt;&gt;"")*ISNUMBER(SEARCH(LISTS!$I$2:$I$26,$E1212)))),LISTS!$L$2:$L$26),"Concepto DIAN no mapeado a casilla automatica"),IF(LEFT($J1212,4)="TOPE","Control automatico DIAN: "&amp;$J1212,"Casilla automatica: "&amp;$J1212)))</f>
        <v/>
      </c>
    </row>
    <row r="1213">
      <c r="A1213" s="9" t="n"/>
      <c r="B1213" s="9" t="n"/>
      <c r="C1213" s="9" t="n"/>
      <c r="D1213" s="9" t="n"/>
      <c r="E1213" s="9" t="n"/>
      <c r="F1213" s="11" t="n"/>
      <c r="G1213" s="9" t="n"/>
      <c r="H1213" s="9" t="n"/>
      <c r="I1213" s="9">
        <f>IF(COUNTA($A1213:$H1213)=0,"",IF($J1213="OTRO","NO","SI"))</f>
        <v/>
      </c>
      <c r="J1213" s="9">
        <f>IF(COUNTA($A1213:$H1213)=0,"",IFERROR(LOOKUP(2,1/(((LISTS!$H$2:$H$26&lt;&gt;"")*ISNUMBER(SEARCH(LISTS!$H$2:$H$26,$G1213)))+((LISTS!$I$2:$I$26&lt;&gt;"")*ISNUMBER(SEARCH(LISTS!$I$2:$I$26,$E1213)))),LISTS!$K$2:$K$26),"OTRO"))</f>
        <v/>
      </c>
      <c r="K1213" s="11">
        <f>IF($I1213&lt;&gt;"SI",0,IFERROR($F1213,0))</f>
        <v/>
      </c>
      <c r="L1213" s="9">
        <f>IF(COUNTA($A1213:$H1213)=0,"",IF($J1213="OTRO",IFERROR(LOOKUP(2,1/(((LISTS!$H$2:$H$26&lt;&gt;"")*ISNUMBER(SEARCH(LISTS!$H$2:$H$26,$G1213)))+((LISTS!$I$2:$I$26&lt;&gt;"")*ISNUMBER(SEARCH(LISTS!$I$2:$I$26,$E1213)))),LISTS!$L$2:$L$26),"Concepto DIAN no mapeado a casilla automatica"),IF(LEFT($J1213,4)="TOPE","Control automatico DIAN: "&amp;$J1213,"Casilla automatica: "&amp;$J1213)))</f>
        <v/>
      </c>
    </row>
    <row r="1214">
      <c r="A1214" s="9" t="n"/>
      <c r="B1214" s="9" t="n"/>
      <c r="C1214" s="9" t="n"/>
      <c r="D1214" s="9" t="n"/>
      <c r="E1214" s="9" t="n"/>
      <c r="F1214" s="11" t="n"/>
      <c r="G1214" s="9" t="n"/>
      <c r="H1214" s="9" t="n"/>
      <c r="I1214" s="9">
        <f>IF(COUNTA($A1214:$H1214)=0,"",IF($J1214="OTRO","NO","SI"))</f>
        <v/>
      </c>
      <c r="J1214" s="9">
        <f>IF(COUNTA($A1214:$H1214)=0,"",IFERROR(LOOKUP(2,1/(((LISTS!$H$2:$H$26&lt;&gt;"")*ISNUMBER(SEARCH(LISTS!$H$2:$H$26,$G1214)))+((LISTS!$I$2:$I$26&lt;&gt;"")*ISNUMBER(SEARCH(LISTS!$I$2:$I$26,$E1214)))),LISTS!$K$2:$K$26),"OTRO"))</f>
        <v/>
      </c>
      <c r="K1214" s="11">
        <f>IF($I1214&lt;&gt;"SI",0,IFERROR($F1214,0))</f>
        <v/>
      </c>
      <c r="L1214" s="9">
        <f>IF(COUNTA($A1214:$H1214)=0,"",IF($J1214="OTRO",IFERROR(LOOKUP(2,1/(((LISTS!$H$2:$H$26&lt;&gt;"")*ISNUMBER(SEARCH(LISTS!$H$2:$H$26,$G1214)))+((LISTS!$I$2:$I$26&lt;&gt;"")*ISNUMBER(SEARCH(LISTS!$I$2:$I$26,$E1214)))),LISTS!$L$2:$L$26),"Concepto DIAN no mapeado a casilla automatica"),IF(LEFT($J1214,4)="TOPE","Control automatico DIAN: "&amp;$J1214,"Casilla automatica: "&amp;$J1214)))</f>
        <v/>
      </c>
    </row>
    <row r="1215">
      <c r="A1215" s="9" t="n"/>
      <c r="B1215" s="9" t="n"/>
      <c r="C1215" s="9" t="n"/>
      <c r="D1215" s="9" t="n"/>
      <c r="E1215" s="9" t="n"/>
      <c r="F1215" s="11" t="n"/>
      <c r="G1215" s="9" t="n"/>
      <c r="H1215" s="9" t="n"/>
      <c r="I1215" s="9">
        <f>IF(COUNTA($A1215:$H1215)=0,"",IF($J1215="OTRO","NO","SI"))</f>
        <v/>
      </c>
      <c r="J1215" s="9">
        <f>IF(COUNTA($A1215:$H1215)=0,"",IFERROR(LOOKUP(2,1/(((LISTS!$H$2:$H$26&lt;&gt;"")*ISNUMBER(SEARCH(LISTS!$H$2:$H$26,$G1215)))+((LISTS!$I$2:$I$26&lt;&gt;"")*ISNUMBER(SEARCH(LISTS!$I$2:$I$26,$E1215)))),LISTS!$K$2:$K$26),"OTRO"))</f>
        <v/>
      </c>
      <c r="K1215" s="11">
        <f>IF($I1215&lt;&gt;"SI",0,IFERROR($F1215,0))</f>
        <v/>
      </c>
      <c r="L1215" s="9">
        <f>IF(COUNTA($A1215:$H1215)=0,"",IF($J1215="OTRO",IFERROR(LOOKUP(2,1/(((LISTS!$H$2:$H$26&lt;&gt;"")*ISNUMBER(SEARCH(LISTS!$H$2:$H$26,$G1215)))+((LISTS!$I$2:$I$26&lt;&gt;"")*ISNUMBER(SEARCH(LISTS!$I$2:$I$26,$E1215)))),LISTS!$L$2:$L$26),"Concepto DIAN no mapeado a casilla automatica"),IF(LEFT($J1215,4)="TOPE","Control automatico DIAN: "&amp;$J1215,"Casilla automatica: "&amp;$J1215)))</f>
        <v/>
      </c>
    </row>
    <row r="1216">
      <c r="A1216" s="9" t="n"/>
      <c r="B1216" s="9" t="n"/>
      <c r="C1216" s="9" t="n"/>
      <c r="D1216" s="9" t="n"/>
      <c r="E1216" s="9" t="n"/>
      <c r="F1216" s="11" t="n"/>
      <c r="G1216" s="9" t="n"/>
      <c r="H1216" s="9" t="n"/>
      <c r="I1216" s="9">
        <f>IF(COUNTA($A1216:$H1216)=0,"",IF($J1216="OTRO","NO","SI"))</f>
        <v/>
      </c>
      <c r="J1216" s="9">
        <f>IF(COUNTA($A1216:$H1216)=0,"",IFERROR(LOOKUP(2,1/(((LISTS!$H$2:$H$26&lt;&gt;"")*ISNUMBER(SEARCH(LISTS!$H$2:$H$26,$G1216)))+((LISTS!$I$2:$I$26&lt;&gt;"")*ISNUMBER(SEARCH(LISTS!$I$2:$I$26,$E1216)))),LISTS!$K$2:$K$26),"OTRO"))</f>
        <v/>
      </c>
      <c r="K1216" s="11">
        <f>IF($I1216&lt;&gt;"SI",0,IFERROR($F1216,0))</f>
        <v/>
      </c>
      <c r="L1216" s="9">
        <f>IF(COUNTA($A1216:$H1216)=0,"",IF($J1216="OTRO",IFERROR(LOOKUP(2,1/(((LISTS!$H$2:$H$26&lt;&gt;"")*ISNUMBER(SEARCH(LISTS!$H$2:$H$26,$G1216)))+((LISTS!$I$2:$I$26&lt;&gt;"")*ISNUMBER(SEARCH(LISTS!$I$2:$I$26,$E1216)))),LISTS!$L$2:$L$26),"Concepto DIAN no mapeado a casilla automatica"),IF(LEFT($J1216,4)="TOPE","Control automatico DIAN: "&amp;$J1216,"Casilla automatica: "&amp;$J1216)))</f>
        <v/>
      </c>
    </row>
    <row r="1217">
      <c r="A1217" s="9" t="n"/>
      <c r="B1217" s="9" t="n"/>
      <c r="C1217" s="9" t="n"/>
      <c r="D1217" s="9" t="n"/>
      <c r="E1217" s="9" t="n"/>
      <c r="F1217" s="11" t="n"/>
      <c r="G1217" s="9" t="n"/>
      <c r="H1217" s="9" t="n"/>
      <c r="I1217" s="9">
        <f>IF(COUNTA($A1217:$H1217)=0,"",IF($J1217="OTRO","NO","SI"))</f>
        <v/>
      </c>
      <c r="J1217" s="9">
        <f>IF(COUNTA($A1217:$H1217)=0,"",IFERROR(LOOKUP(2,1/(((LISTS!$H$2:$H$26&lt;&gt;"")*ISNUMBER(SEARCH(LISTS!$H$2:$H$26,$G1217)))+((LISTS!$I$2:$I$26&lt;&gt;"")*ISNUMBER(SEARCH(LISTS!$I$2:$I$26,$E1217)))),LISTS!$K$2:$K$26),"OTRO"))</f>
        <v/>
      </c>
      <c r="K1217" s="11">
        <f>IF($I1217&lt;&gt;"SI",0,IFERROR($F1217,0))</f>
        <v/>
      </c>
      <c r="L1217" s="9">
        <f>IF(COUNTA($A1217:$H1217)=0,"",IF($J1217="OTRO",IFERROR(LOOKUP(2,1/(((LISTS!$H$2:$H$26&lt;&gt;"")*ISNUMBER(SEARCH(LISTS!$H$2:$H$26,$G1217)))+((LISTS!$I$2:$I$26&lt;&gt;"")*ISNUMBER(SEARCH(LISTS!$I$2:$I$26,$E1217)))),LISTS!$L$2:$L$26),"Concepto DIAN no mapeado a casilla automatica"),IF(LEFT($J1217,4)="TOPE","Control automatico DIAN: "&amp;$J1217,"Casilla automatica: "&amp;$J1217)))</f>
        <v/>
      </c>
    </row>
    <row r="1218">
      <c r="A1218" s="9" t="n"/>
      <c r="B1218" s="9" t="n"/>
      <c r="C1218" s="9" t="n"/>
      <c r="D1218" s="9" t="n"/>
      <c r="E1218" s="9" t="n"/>
      <c r="F1218" s="11" t="n"/>
      <c r="G1218" s="9" t="n"/>
      <c r="H1218" s="9" t="n"/>
      <c r="I1218" s="9">
        <f>IF(COUNTA($A1218:$H1218)=0,"",IF($J1218="OTRO","NO","SI"))</f>
        <v/>
      </c>
      <c r="J1218" s="9">
        <f>IF(COUNTA($A1218:$H1218)=0,"",IFERROR(LOOKUP(2,1/(((LISTS!$H$2:$H$26&lt;&gt;"")*ISNUMBER(SEARCH(LISTS!$H$2:$H$26,$G1218)))+((LISTS!$I$2:$I$26&lt;&gt;"")*ISNUMBER(SEARCH(LISTS!$I$2:$I$26,$E1218)))),LISTS!$K$2:$K$26),"OTRO"))</f>
        <v/>
      </c>
      <c r="K1218" s="11">
        <f>IF($I1218&lt;&gt;"SI",0,IFERROR($F1218,0))</f>
        <v/>
      </c>
      <c r="L1218" s="9">
        <f>IF(COUNTA($A1218:$H1218)=0,"",IF($J1218="OTRO",IFERROR(LOOKUP(2,1/(((LISTS!$H$2:$H$26&lt;&gt;"")*ISNUMBER(SEARCH(LISTS!$H$2:$H$26,$G1218)))+((LISTS!$I$2:$I$26&lt;&gt;"")*ISNUMBER(SEARCH(LISTS!$I$2:$I$26,$E1218)))),LISTS!$L$2:$L$26),"Concepto DIAN no mapeado a casilla automatica"),IF(LEFT($J1218,4)="TOPE","Control automatico DIAN: "&amp;$J1218,"Casilla automatica: "&amp;$J1218)))</f>
        <v/>
      </c>
    </row>
    <row r="1219">
      <c r="A1219" s="9" t="n"/>
      <c r="B1219" s="9" t="n"/>
      <c r="C1219" s="9" t="n"/>
      <c r="D1219" s="9" t="n"/>
      <c r="E1219" s="9" t="n"/>
      <c r="F1219" s="11" t="n"/>
      <c r="G1219" s="9" t="n"/>
      <c r="H1219" s="9" t="n"/>
      <c r="I1219" s="9">
        <f>IF(COUNTA($A1219:$H1219)=0,"",IF($J1219="OTRO","NO","SI"))</f>
        <v/>
      </c>
      <c r="J1219" s="9">
        <f>IF(COUNTA($A1219:$H1219)=0,"",IFERROR(LOOKUP(2,1/(((LISTS!$H$2:$H$26&lt;&gt;"")*ISNUMBER(SEARCH(LISTS!$H$2:$H$26,$G1219)))+((LISTS!$I$2:$I$26&lt;&gt;"")*ISNUMBER(SEARCH(LISTS!$I$2:$I$26,$E1219)))),LISTS!$K$2:$K$26),"OTRO"))</f>
        <v/>
      </c>
      <c r="K1219" s="11">
        <f>IF($I1219&lt;&gt;"SI",0,IFERROR($F1219,0))</f>
        <v/>
      </c>
      <c r="L1219" s="9">
        <f>IF(COUNTA($A1219:$H1219)=0,"",IF($J1219="OTRO",IFERROR(LOOKUP(2,1/(((LISTS!$H$2:$H$26&lt;&gt;"")*ISNUMBER(SEARCH(LISTS!$H$2:$H$26,$G1219)))+((LISTS!$I$2:$I$26&lt;&gt;"")*ISNUMBER(SEARCH(LISTS!$I$2:$I$26,$E1219)))),LISTS!$L$2:$L$26),"Concepto DIAN no mapeado a casilla automatica"),IF(LEFT($J1219,4)="TOPE","Control automatico DIAN: "&amp;$J1219,"Casilla automatica: "&amp;$J1219)))</f>
        <v/>
      </c>
    </row>
    <row r="1220">
      <c r="A1220" s="9" t="n"/>
      <c r="B1220" s="9" t="n"/>
      <c r="C1220" s="9" t="n"/>
      <c r="D1220" s="9" t="n"/>
      <c r="E1220" s="9" t="n"/>
      <c r="F1220" s="11" t="n"/>
      <c r="G1220" s="9" t="n"/>
      <c r="H1220" s="9" t="n"/>
      <c r="I1220" s="9">
        <f>IF(COUNTA($A1220:$H1220)=0,"",IF($J1220="OTRO","NO","SI"))</f>
        <v/>
      </c>
      <c r="J1220" s="9">
        <f>IF(COUNTA($A1220:$H1220)=0,"",IFERROR(LOOKUP(2,1/(((LISTS!$H$2:$H$26&lt;&gt;"")*ISNUMBER(SEARCH(LISTS!$H$2:$H$26,$G1220)))+((LISTS!$I$2:$I$26&lt;&gt;"")*ISNUMBER(SEARCH(LISTS!$I$2:$I$26,$E1220)))),LISTS!$K$2:$K$26),"OTRO"))</f>
        <v/>
      </c>
      <c r="K1220" s="11">
        <f>IF($I1220&lt;&gt;"SI",0,IFERROR($F1220,0))</f>
        <v/>
      </c>
      <c r="L1220" s="9">
        <f>IF(COUNTA($A1220:$H1220)=0,"",IF($J1220="OTRO",IFERROR(LOOKUP(2,1/(((LISTS!$H$2:$H$26&lt;&gt;"")*ISNUMBER(SEARCH(LISTS!$H$2:$H$26,$G1220)))+((LISTS!$I$2:$I$26&lt;&gt;"")*ISNUMBER(SEARCH(LISTS!$I$2:$I$26,$E1220)))),LISTS!$L$2:$L$26),"Concepto DIAN no mapeado a casilla automatica"),IF(LEFT($J1220,4)="TOPE","Control automatico DIAN: "&amp;$J1220,"Casilla automatica: "&amp;$J1220)))</f>
        <v/>
      </c>
    </row>
    <row r="1221">
      <c r="A1221" s="9" t="n"/>
      <c r="B1221" s="9" t="n"/>
      <c r="C1221" s="9" t="n"/>
      <c r="D1221" s="9" t="n"/>
      <c r="E1221" s="9" t="n"/>
      <c r="F1221" s="11" t="n"/>
      <c r="G1221" s="9" t="n"/>
      <c r="H1221" s="9" t="n"/>
      <c r="I1221" s="9">
        <f>IF(COUNTA($A1221:$H1221)=0,"",IF($J1221="OTRO","NO","SI"))</f>
        <v/>
      </c>
      <c r="J1221" s="9">
        <f>IF(COUNTA($A1221:$H1221)=0,"",IFERROR(LOOKUP(2,1/(((LISTS!$H$2:$H$26&lt;&gt;"")*ISNUMBER(SEARCH(LISTS!$H$2:$H$26,$G1221)))+((LISTS!$I$2:$I$26&lt;&gt;"")*ISNUMBER(SEARCH(LISTS!$I$2:$I$26,$E1221)))),LISTS!$K$2:$K$26),"OTRO"))</f>
        <v/>
      </c>
      <c r="K1221" s="11">
        <f>IF($I1221&lt;&gt;"SI",0,IFERROR($F1221,0))</f>
        <v/>
      </c>
      <c r="L1221" s="9">
        <f>IF(COUNTA($A1221:$H1221)=0,"",IF($J1221="OTRO",IFERROR(LOOKUP(2,1/(((LISTS!$H$2:$H$26&lt;&gt;"")*ISNUMBER(SEARCH(LISTS!$H$2:$H$26,$G1221)))+((LISTS!$I$2:$I$26&lt;&gt;"")*ISNUMBER(SEARCH(LISTS!$I$2:$I$26,$E1221)))),LISTS!$L$2:$L$26),"Concepto DIAN no mapeado a casilla automatica"),IF(LEFT($J1221,4)="TOPE","Control automatico DIAN: "&amp;$J1221,"Casilla automatica: "&amp;$J1221)))</f>
        <v/>
      </c>
    </row>
    <row r="1222">
      <c r="A1222" s="9" t="n"/>
      <c r="B1222" s="9" t="n"/>
      <c r="C1222" s="9" t="n"/>
      <c r="D1222" s="9" t="n"/>
      <c r="E1222" s="9" t="n"/>
      <c r="F1222" s="11" t="n"/>
      <c r="G1222" s="9" t="n"/>
      <c r="H1222" s="9" t="n"/>
      <c r="I1222" s="9">
        <f>IF(COUNTA($A1222:$H1222)=0,"",IF($J1222="OTRO","NO","SI"))</f>
        <v/>
      </c>
      <c r="J1222" s="9">
        <f>IF(COUNTA($A1222:$H1222)=0,"",IFERROR(LOOKUP(2,1/(((LISTS!$H$2:$H$26&lt;&gt;"")*ISNUMBER(SEARCH(LISTS!$H$2:$H$26,$G1222)))+((LISTS!$I$2:$I$26&lt;&gt;"")*ISNUMBER(SEARCH(LISTS!$I$2:$I$26,$E1222)))),LISTS!$K$2:$K$26),"OTRO"))</f>
        <v/>
      </c>
      <c r="K1222" s="11">
        <f>IF($I1222&lt;&gt;"SI",0,IFERROR($F1222,0))</f>
        <v/>
      </c>
      <c r="L1222" s="9">
        <f>IF(COUNTA($A1222:$H1222)=0,"",IF($J1222="OTRO",IFERROR(LOOKUP(2,1/(((LISTS!$H$2:$H$26&lt;&gt;"")*ISNUMBER(SEARCH(LISTS!$H$2:$H$26,$G1222)))+((LISTS!$I$2:$I$26&lt;&gt;"")*ISNUMBER(SEARCH(LISTS!$I$2:$I$26,$E1222)))),LISTS!$L$2:$L$26),"Concepto DIAN no mapeado a casilla automatica"),IF(LEFT($J1222,4)="TOPE","Control automatico DIAN: "&amp;$J1222,"Casilla automatica: "&amp;$J1222)))</f>
        <v/>
      </c>
    </row>
    <row r="1223">
      <c r="A1223" s="9" t="n"/>
      <c r="B1223" s="9" t="n"/>
      <c r="C1223" s="9" t="n"/>
      <c r="D1223" s="9" t="n"/>
      <c r="E1223" s="9" t="n"/>
      <c r="F1223" s="11" t="n"/>
      <c r="G1223" s="9" t="n"/>
      <c r="H1223" s="9" t="n"/>
      <c r="I1223" s="9">
        <f>IF(COUNTA($A1223:$H1223)=0,"",IF($J1223="OTRO","NO","SI"))</f>
        <v/>
      </c>
      <c r="J1223" s="9">
        <f>IF(COUNTA($A1223:$H1223)=0,"",IFERROR(LOOKUP(2,1/(((LISTS!$H$2:$H$26&lt;&gt;"")*ISNUMBER(SEARCH(LISTS!$H$2:$H$26,$G1223)))+((LISTS!$I$2:$I$26&lt;&gt;"")*ISNUMBER(SEARCH(LISTS!$I$2:$I$26,$E1223)))),LISTS!$K$2:$K$26),"OTRO"))</f>
        <v/>
      </c>
      <c r="K1223" s="11">
        <f>IF($I1223&lt;&gt;"SI",0,IFERROR($F1223,0))</f>
        <v/>
      </c>
      <c r="L1223" s="9">
        <f>IF(COUNTA($A1223:$H1223)=0,"",IF($J1223="OTRO",IFERROR(LOOKUP(2,1/(((LISTS!$H$2:$H$26&lt;&gt;"")*ISNUMBER(SEARCH(LISTS!$H$2:$H$26,$G1223)))+((LISTS!$I$2:$I$26&lt;&gt;"")*ISNUMBER(SEARCH(LISTS!$I$2:$I$26,$E1223)))),LISTS!$L$2:$L$26),"Concepto DIAN no mapeado a casilla automatica"),IF(LEFT($J1223,4)="TOPE","Control automatico DIAN: "&amp;$J1223,"Casilla automatica: "&amp;$J1223)))</f>
        <v/>
      </c>
    </row>
    <row r="1224">
      <c r="A1224" s="9" t="n"/>
      <c r="B1224" s="9" t="n"/>
      <c r="C1224" s="9" t="n"/>
      <c r="D1224" s="9" t="n"/>
      <c r="E1224" s="9" t="n"/>
      <c r="F1224" s="11" t="n"/>
      <c r="G1224" s="9" t="n"/>
      <c r="H1224" s="9" t="n"/>
      <c r="I1224" s="9">
        <f>IF(COUNTA($A1224:$H1224)=0,"",IF($J1224="OTRO","NO","SI"))</f>
        <v/>
      </c>
      <c r="J1224" s="9">
        <f>IF(COUNTA($A1224:$H1224)=0,"",IFERROR(LOOKUP(2,1/(((LISTS!$H$2:$H$26&lt;&gt;"")*ISNUMBER(SEARCH(LISTS!$H$2:$H$26,$G1224)))+((LISTS!$I$2:$I$26&lt;&gt;"")*ISNUMBER(SEARCH(LISTS!$I$2:$I$26,$E1224)))),LISTS!$K$2:$K$26),"OTRO"))</f>
        <v/>
      </c>
      <c r="K1224" s="11">
        <f>IF($I1224&lt;&gt;"SI",0,IFERROR($F1224,0))</f>
        <v/>
      </c>
      <c r="L1224" s="9">
        <f>IF(COUNTA($A1224:$H1224)=0,"",IF($J1224="OTRO",IFERROR(LOOKUP(2,1/(((LISTS!$H$2:$H$26&lt;&gt;"")*ISNUMBER(SEARCH(LISTS!$H$2:$H$26,$G1224)))+((LISTS!$I$2:$I$26&lt;&gt;"")*ISNUMBER(SEARCH(LISTS!$I$2:$I$26,$E1224)))),LISTS!$L$2:$L$26),"Concepto DIAN no mapeado a casilla automatica"),IF(LEFT($J1224,4)="TOPE","Control automatico DIAN: "&amp;$J1224,"Casilla automatica: "&amp;$J1224)))</f>
        <v/>
      </c>
    </row>
    <row r="1225">
      <c r="A1225" s="9" t="n"/>
      <c r="B1225" s="9" t="n"/>
      <c r="C1225" s="9" t="n"/>
      <c r="D1225" s="9" t="n"/>
      <c r="E1225" s="9" t="n"/>
      <c r="F1225" s="11" t="n"/>
      <c r="G1225" s="9" t="n"/>
      <c r="H1225" s="9" t="n"/>
      <c r="I1225" s="9">
        <f>IF(COUNTA($A1225:$H1225)=0,"",IF($J1225="OTRO","NO","SI"))</f>
        <v/>
      </c>
      <c r="J1225" s="9">
        <f>IF(COUNTA($A1225:$H1225)=0,"",IFERROR(LOOKUP(2,1/(((LISTS!$H$2:$H$26&lt;&gt;"")*ISNUMBER(SEARCH(LISTS!$H$2:$H$26,$G1225)))+((LISTS!$I$2:$I$26&lt;&gt;"")*ISNUMBER(SEARCH(LISTS!$I$2:$I$26,$E1225)))),LISTS!$K$2:$K$26),"OTRO"))</f>
        <v/>
      </c>
      <c r="K1225" s="11">
        <f>IF($I1225&lt;&gt;"SI",0,IFERROR($F1225,0))</f>
        <v/>
      </c>
      <c r="L1225" s="9">
        <f>IF(COUNTA($A1225:$H1225)=0,"",IF($J1225="OTRO",IFERROR(LOOKUP(2,1/(((LISTS!$H$2:$H$26&lt;&gt;"")*ISNUMBER(SEARCH(LISTS!$H$2:$H$26,$G1225)))+((LISTS!$I$2:$I$26&lt;&gt;"")*ISNUMBER(SEARCH(LISTS!$I$2:$I$26,$E1225)))),LISTS!$L$2:$L$26),"Concepto DIAN no mapeado a casilla automatica"),IF(LEFT($J1225,4)="TOPE","Control automatico DIAN: "&amp;$J1225,"Casilla automatica: "&amp;$J1225)))</f>
        <v/>
      </c>
    </row>
    <row r="1226">
      <c r="A1226" s="9" t="n"/>
      <c r="B1226" s="9" t="n"/>
      <c r="C1226" s="9" t="n"/>
      <c r="D1226" s="9" t="n"/>
      <c r="E1226" s="9" t="n"/>
      <c r="F1226" s="11" t="n"/>
      <c r="G1226" s="9" t="n"/>
      <c r="H1226" s="9" t="n"/>
      <c r="I1226" s="9">
        <f>IF(COUNTA($A1226:$H1226)=0,"",IF($J1226="OTRO","NO","SI"))</f>
        <v/>
      </c>
      <c r="J1226" s="9">
        <f>IF(COUNTA($A1226:$H1226)=0,"",IFERROR(LOOKUP(2,1/(((LISTS!$H$2:$H$26&lt;&gt;"")*ISNUMBER(SEARCH(LISTS!$H$2:$H$26,$G1226)))+((LISTS!$I$2:$I$26&lt;&gt;"")*ISNUMBER(SEARCH(LISTS!$I$2:$I$26,$E1226)))),LISTS!$K$2:$K$26),"OTRO"))</f>
        <v/>
      </c>
      <c r="K1226" s="11">
        <f>IF($I1226&lt;&gt;"SI",0,IFERROR($F1226,0))</f>
        <v/>
      </c>
      <c r="L1226" s="9">
        <f>IF(COUNTA($A1226:$H1226)=0,"",IF($J1226="OTRO",IFERROR(LOOKUP(2,1/(((LISTS!$H$2:$H$26&lt;&gt;"")*ISNUMBER(SEARCH(LISTS!$H$2:$H$26,$G1226)))+((LISTS!$I$2:$I$26&lt;&gt;"")*ISNUMBER(SEARCH(LISTS!$I$2:$I$26,$E1226)))),LISTS!$L$2:$L$26),"Concepto DIAN no mapeado a casilla automatica"),IF(LEFT($J1226,4)="TOPE","Control automatico DIAN: "&amp;$J1226,"Casilla automatica: "&amp;$J1226)))</f>
        <v/>
      </c>
    </row>
    <row r="1227">
      <c r="A1227" s="9" t="n"/>
      <c r="B1227" s="9" t="n"/>
      <c r="C1227" s="9" t="n"/>
      <c r="D1227" s="9" t="n"/>
      <c r="E1227" s="9" t="n"/>
      <c r="F1227" s="11" t="n"/>
      <c r="G1227" s="9" t="n"/>
      <c r="H1227" s="9" t="n"/>
      <c r="I1227" s="9">
        <f>IF(COUNTA($A1227:$H1227)=0,"",IF($J1227="OTRO","NO","SI"))</f>
        <v/>
      </c>
      <c r="J1227" s="9">
        <f>IF(COUNTA($A1227:$H1227)=0,"",IFERROR(LOOKUP(2,1/(((LISTS!$H$2:$H$26&lt;&gt;"")*ISNUMBER(SEARCH(LISTS!$H$2:$H$26,$G1227)))+((LISTS!$I$2:$I$26&lt;&gt;"")*ISNUMBER(SEARCH(LISTS!$I$2:$I$26,$E1227)))),LISTS!$K$2:$K$26),"OTRO"))</f>
        <v/>
      </c>
      <c r="K1227" s="11">
        <f>IF($I1227&lt;&gt;"SI",0,IFERROR($F1227,0))</f>
        <v/>
      </c>
      <c r="L1227" s="9">
        <f>IF(COUNTA($A1227:$H1227)=0,"",IF($J1227="OTRO",IFERROR(LOOKUP(2,1/(((LISTS!$H$2:$H$26&lt;&gt;"")*ISNUMBER(SEARCH(LISTS!$H$2:$H$26,$G1227)))+((LISTS!$I$2:$I$26&lt;&gt;"")*ISNUMBER(SEARCH(LISTS!$I$2:$I$26,$E1227)))),LISTS!$L$2:$L$26),"Concepto DIAN no mapeado a casilla automatica"),IF(LEFT($J1227,4)="TOPE","Control automatico DIAN: "&amp;$J1227,"Casilla automatica: "&amp;$J1227)))</f>
        <v/>
      </c>
    </row>
    <row r="1228">
      <c r="A1228" s="9" t="n"/>
      <c r="B1228" s="9" t="n"/>
      <c r="C1228" s="9" t="n"/>
      <c r="D1228" s="9" t="n"/>
      <c r="E1228" s="9" t="n"/>
      <c r="F1228" s="11" t="n"/>
      <c r="G1228" s="9" t="n"/>
      <c r="H1228" s="9" t="n"/>
      <c r="I1228" s="9">
        <f>IF(COUNTA($A1228:$H1228)=0,"",IF($J1228="OTRO","NO","SI"))</f>
        <v/>
      </c>
      <c r="J1228" s="9">
        <f>IF(COUNTA($A1228:$H1228)=0,"",IFERROR(LOOKUP(2,1/(((LISTS!$H$2:$H$26&lt;&gt;"")*ISNUMBER(SEARCH(LISTS!$H$2:$H$26,$G1228)))+((LISTS!$I$2:$I$26&lt;&gt;"")*ISNUMBER(SEARCH(LISTS!$I$2:$I$26,$E1228)))),LISTS!$K$2:$K$26),"OTRO"))</f>
        <v/>
      </c>
      <c r="K1228" s="11">
        <f>IF($I1228&lt;&gt;"SI",0,IFERROR($F1228,0))</f>
        <v/>
      </c>
      <c r="L1228" s="9">
        <f>IF(COUNTA($A1228:$H1228)=0,"",IF($J1228="OTRO",IFERROR(LOOKUP(2,1/(((LISTS!$H$2:$H$26&lt;&gt;"")*ISNUMBER(SEARCH(LISTS!$H$2:$H$26,$G1228)))+((LISTS!$I$2:$I$26&lt;&gt;"")*ISNUMBER(SEARCH(LISTS!$I$2:$I$26,$E1228)))),LISTS!$L$2:$L$26),"Concepto DIAN no mapeado a casilla automatica"),IF(LEFT($J1228,4)="TOPE","Control automatico DIAN: "&amp;$J1228,"Casilla automatica: "&amp;$J1228)))</f>
        <v/>
      </c>
    </row>
    <row r="1229">
      <c r="A1229" s="9" t="n"/>
      <c r="B1229" s="9" t="n"/>
      <c r="C1229" s="9" t="n"/>
      <c r="D1229" s="9" t="n"/>
      <c r="E1229" s="9" t="n"/>
      <c r="F1229" s="11" t="n"/>
      <c r="G1229" s="9" t="n"/>
      <c r="H1229" s="9" t="n"/>
      <c r="I1229" s="9">
        <f>IF(COUNTA($A1229:$H1229)=0,"",IF($J1229="OTRO","NO","SI"))</f>
        <v/>
      </c>
      <c r="J1229" s="9">
        <f>IF(COUNTA($A1229:$H1229)=0,"",IFERROR(LOOKUP(2,1/(((LISTS!$H$2:$H$26&lt;&gt;"")*ISNUMBER(SEARCH(LISTS!$H$2:$H$26,$G1229)))+((LISTS!$I$2:$I$26&lt;&gt;"")*ISNUMBER(SEARCH(LISTS!$I$2:$I$26,$E1229)))),LISTS!$K$2:$K$26),"OTRO"))</f>
        <v/>
      </c>
      <c r="K1229" s="11">
        <f>IF($I1229&lt;&gt;"SI",0,IFERROR($F1229,0))</f>
        <v/>
      </c>
      <c r="L1229" s="9">
        <f>IF(COUNTA($A1229:$H1229)=0,"",IF($J1229="OTRO",IFERROR(LOOKUP(2,1/(((LISTS!$H$2:$H$26&lt;&gt;"")*ISNUMBER(SEARCH(LISTS!$H$2:$H$26,$G1229)))+((LISTS!$I$2:$I$26&lt;&gt;"")*ISNUMBER(SEARCH(LISTS!$I$2:$I$26,$E1229)))),LISTS!$L$2:$L$26),"Concepto DIAN no mapeado a casilla automatica"),IF(LEFT($J1229,4)="TOPE","Control automatico DIAN: "&amp;$J1229,"Casilla automatica: "&amp;$J1229)))</f>
        <v/>
      </c>
    </row>
    <row r="1230">
      <c r="A1230" s="9" t="n"/>
      <c r="B1230" s="9" t="n"/>
      <c r="C1230" s="9" t="n"/>
      <c r="D1230" s="9" t="n"/>
      <c r="E1230" s="9" t="n"/>
      <c r="F1230" s="11" t="n"/>
      <c r="G1230" s="9" t="n"/>
      <c r="H1230" s="9" t="n"/>
      <c r="I1230" s="9">
        <f>IF(COUNTA($A1230:$H1230)=0,"",IF($J1230="OTRO","NO","SI"))</f>
        <v/>
      </c>
      <c r="J1230" s="9">
        <f>IF(COUNTA($A1230:$H1230)=0,"",IFERROR(LOOKUP(2,1/(((LISTS!$H$2:$H$26&lt;&gt;"")*ISNUMBER(SEARCH(LISTS!$H$2:$H$26,$G1230)))+((LISTS!$I$2:$I$26&lt;&gt;"")*ISNUMBER(SEARCH(LISTS!$I$2:$I$26,$E1230)))),LISTS!$K$2:$K$26),"OTRO"))</f>
        <v/>
      </c>
      <c r="K1230" s="11">
        <f>IF($I1230&lt;&gt;"SI",0,IFERROR($F1230,0))</f>
        <v/>
      </c>
      <c r="L1230" s="9">
        <f>IF(COUNTA($A1230:$H1230)=0,"",IF($J1230="OTRO",IFERROR(LOOKUP(2,1/(((LISTS!$H$2:$H$26&lt;&gt;"")*ISNUMBER(SEARCH(LISTS!$H$2:$H$26,$G1230)))+((LISTS!$I$2:$I$26&lt;&gt;"")*ISNUMBER(SEARCH(LISTS!$I$2:$I$26,$E1230)))),LISTS!$L$2:$L$26),"Concepto DIAN no mapeado a casilla automatica"),IF(LEFT($J1230,4)="TOPE","Control automatico DIAN: "&amp;$J1230,"Casilla automatica: "&amp;$J1230)))</f>
        <v/>
      </c>
    </row>
    <row r="1231">
      <c r="A1231" s="9" t="n"/>
      <c r="B1231" s="9" t="n"/>
      <c r="C1231" s="9" t="n"/>
      <c r="D1231" s="9" t="n"/>
      <c r="E1231" s="9" t="n"/>
      <c r="F1231" s="11" t="n"/>
      <c r="G1231" s="9" t="n"/>
      <c r="H1231" s="9" t="n"/>
      <c r="I1231" s="9">
        <f>IF(COUNTA($A1231:$H1231)=0,"",IF($J1231="OTRO","NO","SI"))</f>
        <v/>
      </c>
      <c r="J1231" s="9">
        <f>IF(COUNTA($A1231:$H1231)=0,"",IFERROR(LOOKUP(2,1/(((LISTS!$H$2:$H$26&lt;&gt;"")*ISNUMBER(SEARCH(LISTS!$H$2:$H$26,$G1231)))+((LISTS!$I$2:$I$26&lt;&gt;"")*ISNUMBER(SEARCH(LISTS!$I$2:$I$26,$E1231)))),LISTS!$K$2:$K$26),"OTRO"))</f>
        <v/>
      </c>
      <c r="K1231" s="11">
        <f>IF($I1231&lt;&gt;"SI",0,IFERROR($F1231,0))</f>
        <v/>
      </c>
      <c r="L1231" s="9">
        <f>IF(COUNTA($A1231:$H1231)=0,"",IF($J1231="OTRO",IFERROR(LOOKUP(2,1/(((LISTS!$H$2:$H$26&lt;&gt;"")*ISNUMBER(SEARCH(LISTS!$H$2:$H$26,$G1231)))+((LISTS!$I$2:$I$26&lt;&gt;"")*ISNUMBER(SEARCH(LISTS!$I$2:$I$26,$E1231)))),LISTS!$L$2:$L$26),"Concepto DIAN no mapeado a casilla automatica"),IF(LEFT($J1231,4)="TOPE","Control automatico DIAN: "&amp;$J1231,"Casilla automatica: "&amp;$J1231)))</f>
        <v/>
      </c>
    </row>
    <row r="1232">
      <c r="A1232" s="9" t="n"/>
      <c r="B1232" s="9" t="n"/>
      <c r="C1232" s="9" t="n"/>
      <c r="D1232" s="9" t="n"/>
      <c r="E1232" s="9" t="n"/>
      <c r="F1232" s="11" t="n"/>
      <c r="G1232" s="9" t="n"/>
      <c r="H1232" s="9" t="n"/>
      <c r="I1232" s="9">
        <f>IF(COUNTA($A1232:$H1232)=0,"",IF($J1232="OTRO","NO","SI"))</f>
        <v/>
      </c>
      <c r="J1232" s="9">
        <f>IF(COUNTA($A1232:$H1232)=0,"",IFERROR(LOOKUP(2,1/(((LISTS!$H$2:$H$26&lt;&gt;"")*ISNUMBER(SEARCH(LISTS!$H$2:$H$26,$G1232)))+((LISTS!$I$2:$I$26&lt;&gt;"")*ISNUMBER(SEARCH(LISTS!$I$2:$I$26,$E1232)))),LISTS!$K$2:$K$26),"OTRO"))</f>
        <v/>
      </c>
      <c r="K1232" s="11">
        <f>IF($I1232&lt;&gt;"SI",0,IFERROR($F1232,0))</f>
        <v/>
      </c>
      <c r="L1232" s="9">
        <f>IF(COUNTA($A1232:$H1232)=0,"",IF($J1232="OTRO",IFERROR(LOOKUP(2,1/(((LISTS!$H$2:$H$26&lt;&gt;"")*ISNUMBER(SEARCH(LISTS!$H$2:$H$26,$G1232)))+((LISTS!$I$2:$I$26&lt;&gt;"")*ISNUMBER(SEARCH(LISTS!$I$2:$I$26,$E1232)))),LISTS!$L$2:$L$26),"Concepto DIAN no mapeado a casilla automatica"),IF(LEFT($J1232,4)="TOPE","Control automatico DIAN: "&amp;$J1232,"Casilla automatica: "&amp;$J1232)))</f>
        <v/>
      </c>
    </row>
    <row r="1233">
      <c r="A1233" s="9" t="n"/>
      <c r="B1233" s="9" t="n"/>
      <c r="C1233" s="9" t="n"/>
      <c r="D1233" s="9" t="n"/>
      <c r="E1233" s="9" t="n"/>
      <c r="F1233" s="11" t="n"/>
      <c r="G1233" s="9" t="n"/>
      <c r="H1233" s="9" t="n"/>
      <c r="I1233" s="9">
        <f>IF(COUNTA($A1233:$H1233)=0,"",IF($J1233="OTRO","NO","SI"))</f>
        <v/>
      </c>
      <c r="J1233" s="9">
        <f>IF(COUNTA($A1233:$H1233)=0,"",IFERROR(LOOKUP(2,1/(((LISTS!$H$2:$H$26&lt;&gt;"")*ISNUMBER(SEARCH(LISTS!$H$2:$H$26,$G1233)))+((LISTS!$I$2:$I$26&lt;&gt;"")*ISNUMBER(SEARCH(LISTS!$I$2:$I$26,$E1233)))),LISTS!$K$2:$K$26),"OTRO"))</f>
        <v/>
      </c>
      <c r="K1233" s="11">
        <f>IF($I1233&lt;&gt;"SI",0,IFERROR($F1233,0))</f>
        <v/>
      </c>
      <c r="L1233" s="9">
        <f>IF(COUNTA($A1233:$H1233)=0,"",IF($J1233="OTRO",IFERROR(LOOKUP(2,1/(((LISTS!$H$2:$H$26&lt;&gt;"")*ISNUMBER(SEARCH(LISTS!$H$2:$H$26,$G1233)))+((LISTS!$I$2:$I$26&lt;&gt;"")*ISNUMBER(SEARCH(LISTS!$I$2:$I$26,$E1233)))),LISTS!$L$2:$L$26),"Concepto DIAN no mapeado a casilla automatica"),IF(LEFT($J1233,4)="TOPE","Control automatico DIAN: "&amp;$J1233,"Casilla automatica: "&amp;$J1233)))</f>
        <v/>
      </c>
    </row>
    <row r="1234">
      <c r="A1234" s="9" t="n"/>
      <c r="B1234" s="9" t="n"/>
      <c r="C1234" s="9" t="n"/>
      <c r="D1234" s="9" t="n"/>
      <c r="E1234" s="9" t="n"/>
      <c r="F1234" s="11" t="n"/>
      <c r="G1234" s="9" t="n"/>
      <c r="H1234" s="9" t="n"/>
      <c r="I1234" s="9">
        <f>IF(COUNTA($A1234:$H1234)=0,"",IF($J1234="OTRO","NO","SI"))</f>
        <v/>
      </c>
      <c r="J1234" s="9">
        <f>IF(COUNTA($A1234:$H1234)=0,"",IFERROR(LOOKUP(2,1/(((LISTS!$H$2:$H$26&lt;&gt;"")*ISNUMBER(SEARCH(LISTS!$H$2:$H$26,$G1234)))+((LISTS!$I$2:$I$26&lt;&gt;"")*ISNUMBER(SEARCH(LISTS!$I$2:$I$26,$E1234)))),LISTS!$K$2:$K$26),"OTRO"))</f>
        <v/>
      </c>
      <c r="K1234" s="11">
        <f>IF($I1234&lt;&gt;"SI",0,IFERROR($F1234,0))</f>
        <v/>
      </c>
      <c r="L1234" s="9">
        <f>IF(COUNTA($A1234:$H1234)=0,"",IF($J1234="OTRO",IFERROR(LOOKUP(2,1/(((LISTS!$H$2:$H$26&lt;&gt;"")*ISNUMBER(SEARCH(LISTS!$H$2:$H$26,$G1234)))+((LISTS!$I$2:$I$26&lt;&gt;"")*ISNUMBER(SEARCH(LISTS!$I$2:$I$26,$E1234)))),LISTS!$L$2:$L$26),"Concepto DIAN no mapeado a casilla automatica"),IF(LEFT($J1234,4)="TOPE","Control automatico DIAN: "&amp;$J1234,"Casilla automatica: "&amp;$J1234)))</f>
        <v/>
      </c>
    </row>
    <row r="1235">
      <c r="A1235" s="9" t="n"/>
      <c r="B1235" s="9" t="n"/>
      <c r="C1235" s="9" t="n"/>
      <c r="D1235" s="9" t="n"/>
      <c r="E1235" s="9" t="n"/>
      <c r="F1235" s="11" t="n"/>
      <c r="G1235" s="9" t="n"/>
      <c r="H1235" s="9" t="n"/>
      <c r="I1235" s="9">
        <f>IF(COUNTA($A1235:$H1235)=0,"",IF($J1235="OTRO","NO","SI"))</f>
        <v/>
      </c>
      <c r="J1235" s="9">
        <f>IF(COUNTA($A1235:$H1235)=0,"",IFERROR(LOOKUP(2,1/(((LISTS!$H$2:$H$26&lt;&gt;"")*ISNUMBER(SEARCH(LISTS!$H$2:$H$26,$G1235)))+((LISTS!$I$2:$I$26&lt;&gt;"")*ISNUMBER(SEARCH(LISTS!$I$2:$I$26,$E1235)))),LISTS!$K$2:$K$26),"OTRO"))</f>
        <v/>
      </c>
      <c r="K1235" s="11">
        <f>IF($I1235&lt;&gt;"SI",0,IFERROR($F1235,0))</f>
        <v/>
      </c>
      <c r="L1235" s="9">
        <f>IF(COUNTA($A1235:$H1235)=0,"",IF($J1235="OTRO",IFERROR(LOOKUP(2,1/(((LISTS!$H$2:$H$26&lt;&gt;"")*ISNUMBER(SEARCH(LISTS!$H$2:$H$26,$G1235)))+((LISTS!$I$2:$I$26&lt;&gt;"")*ISNUMBER(SEARCH(LISTS!$I$2:$I$26,$E1235)))),LISTS!$L$2:$L$26),"Concepto DIAN no mapeado a casilla automatica"),IF(LEFT($J1235,4)="TOPE","Control automatico DIAN: "&amp;$J1235,"Casilla automatica: "&amp;$J1235)))</f>
        <v/>
      </c>
    </row>
    <row r="1236">
      <c r="A1236" s="9" t="n"/>
      <c r="B1236" s="9" t="n"/>
      <c r="C1236" s="9" t="n"/>
      <c r="D1236" s="9" t="n"/>
      <c r="E1236" s="9" t="n"/>
      <c r="F1236" s="11" t="n"/>
      <c r="G1236" s="9" t="n"/>
      <c r="H1236" s="9" t="n"/>
      <c r="I1236" s="9">
        <f>IF(COUNTA($A1236:$H1236)=0,"",IF($J1236="OTRO","NO","SI"))</f>
        <v/>
      </c>
      <c r="J1236" s="9">
        <f>IF(COUNTA($A1236:$H1236)=0,"",IFERROR(LOOKUP(2,1/(((LISTS!$H$2:$H$26&lt;&gt;"")*ISNUMBER(SEARCH(LISTS!$H$2:$H$26,$G1236)))+((LISTS!$I$2:$I$26&lt;&gt;"")*ISNUMBER(SEARCH(LISTS!$I$2:$I$26,$E1236)))),LISTS!$K$2:$K$26),"OTRO"))</f>
        <v/>
      </c>
      <c r="K1236" s="11">
        <f>IF($I1236&lt;&gt;"SI",0,IFERROR($F1236,0))</f>
        <v/>
      </c>
      <c r="L1236" s="9">
        <f>IF(COUNTA($A1236:$H1236)=0,"",IF($J1236="OTRO",IFERROR(LOOKUP(2,1/(((LISTS!$H$2:$H$26&lt;&gt;"")*ISNUMBER(SEARCH(LISTS!$H$2:$H$26,$G1236)))+((LISTS!$I$2:$I$26&lt;&gt;"")*ISNUMBER(SEARCH(LISTS!$I$2:$I$26,$E1236)))),LISTS!$L$2:$L$26),"Concepto DIAN no mapeado a casilla automatica"),IF(LEFT($J1236,4)="TOPE","Control automatico DIAN: "&amp;$J1236,"Casilla automatica: "&amp;$J1236)))</f>
        <v/>
      </c>
    </row>
    <row r="1237">
      <c r="A1237" s="9" t="n"/>
      <c r="B1237" s="9" t="n"/>
      <c r="C1237" s="9" t="n"/>
      <c r="D1237" s="9" t="n"/>
      <c r="E1237" s="9" t="n"/>
      <c r="F1237" s="11" t="n"/>
      <c r="G1237" s="9" t="n"/>
      <c r="H1237" s="9" t="n"/>
      <c r="I1237" s="9">
        <f>IF(COUNTA($A1237:$H1237)=0,"",IF($J1237="OTRO","NO","SI"))</f>
        <v/>
      </c>
      <c r="J1237" s="9">
        <f>IF(COUNTA($A1237:$H1237)=0,"",IFERROR(LOOKUP(2,1/(((LISTS!$H$2:$H$26&lt;&gt;"")*ISNUMBER(SEARCH(LISTS!$H$2:$H$26,$G1237)))+((LISTS!$I$2:$I$26&lt;&gt;"")*ISNUMBER(SEARCH(LISTS!$I$2:$I$26,$E1237)))),LISTS!$K$2:$K$26),"OTRO"))</f>
        <v/>
      </c>
      <c r="K1237" s="11">
        <f>IF($I1237&lt;&gt;"SI",0,IFERROR($F1237,0))</f>
        <v/>
      </c>
      <c r="L1237" s="9">
        <f>IF(COUNTA($A1237:$H1237)=0,"",IF($J1237="OTRO",IFERROR(LOOKUP(2,1/(((LISTS!$H$2:$H$26&lt;&gt;"")*ISNUMBER(SEARCH(LISTS!$H$2:$H$26,$G1237)))+((LISTS!$I$2:$I$26&lt;&gt;"")*ISNUMBER(SEARCH(LISTS!$I$2:$I$26,$E1237)))),LISTS!$L$2:$L$26),"Concepto DIAN no mapeado a casilla automatica"),IF(LEFT($J1237,4)="TOPE","Control automatico DIAN: "&amp;$J1237,"Casilla automatica: "&amp;$J1237)))</f>
        <v/>
      </c>
    </row>
    <row r="1238">
      <c r="A1238" s="9" t="n"/>
      <c r="B1238" s="9" t="n"/>
      <c r="C1238" s="9" t="n"/>
      <c r="D1238" s="9" t="n"/>
      <c r="E1238" s="9" t="n"/>
      <c r="F1238" s="11" t="n"/>
      <c r="G1238" s="9" t="n"/>
      <c r="H1238" s="9" t="n"/>
      <c r="I1238" s="9">
        <f>IF(COUNTA($A1238:$H1238)=0,"",IF($J1238="OTRO","NO","SI"))</f>
        <v/>
      </c>
      <c r="J1238" s="9">
        <f>IF(COUNTA($A1238:$H1238)=0,"",IFERROR(LOOKUP(2,1/(((LISTS!$H$2:$H$26&lt;&gt;"")*ISNUMBER(SEARCH(LISTS!$H$2:$H$26,$G1238)))+((LISTS!$I$2:$I$26&lt;&gt;"")*ISNUMBER(SEARCH(LISTS!$I$2:$I$26,$E1238)))),LISTS!$K$2:$K$26),"OTRO"))</f>
        <v/>
      </c>
      <c r="K1238" s="11">
        <f>IF($I1238&lt;&gt;"SI",0,IFERROR($F1238,0))</f>
        <v/>
      </c>
      <c r="L1238" s="9">
        <f>IF(COUNTA($A1238:$H1238)=0,"",IF($J1238="OTRO",IFERROR(LOOKUP(2,1/(((LISTS!$H$2:$H$26&lt;&gt;"")*ISNUMBER(SEARCH(LISTS!$H$2:$H$26,$G1238)))+((LISTS!$I$2:$I$26&lt;&gt;"")*ISNUMBER(SEARCH(LISTS!$I$2:$I$26,$E1238)))),LISTS!$L$2:$L$26),"Concepto DIAN no mapeado a casilla automatica"),IF(LEFT($J1238,4)="TOPE","Control automatico DIAN: "&amp;$J1238,"Casilla automatica: "&amp;$J1238)))</f>
        <v/>
      </c>
    </row>
    <row r="1239">
      <c r="A1239" s="9" t="n"/>
      <c r="B1239" s="9" t="n"/>
      <c r="C1239" s="9" t="n"/>
      <c r="D1239" s="9" t="n"/>
      <c r="E1239" s="9" t="n"/>
      <c r="F1239" s="11" t="n"/>
      <c r="G1239" s="9" t="n"/>
      <c r="H1239" s="9" t="n"/>
      <c r="I1239" s="9">
        <f>IF(COUNTA($A1239:$H1239)=0,"",IF($J1239="OTRO","NO","SI"))</f>
        <v/>
      </c>
      <c r="J1239" s="9">
        <f>IF(COUNTA($A1239:$H1239)=0,"",IFERROR(LOOKUP(2,1/(((LISTS!$H$2:$H$26&lt;&gt;"")*ISNUMBER(SEARCH(LISTS!$H$2:$H$26,$G1239)))+((LISTS!$I$2:$I$26&lt;&gt;"")*ISNUMBER(SEARCH(LISTS!$I$2:$I$26,$E1239)))),LISTS!$K$2:$K$26),"OTRO"))</f>
        <v/>
      </c>
      <c r="K1239" s="11">
        <f>IF($I1239&lt;&gt;"SI",0,IFERROR($F1239,0))</f>
        <v/>
      </c>
      <c r="L1239" s="9">
        <f>IF(COUNTA($A1239:$H1239)=0,"",IF($J1239="OTRO",IFERROR(LOOKUP(2,1/(((LISTS!$H$2:$H$26&lt;&gt;"")*ISNUMBER(SEARCH(LISTS!$H$2:$H$26,$G1239)))+((LISTS!$I$2:$I$26&lt;&gt;"")*ISNUMBER(SEARCH(LISTS!$I$2:$I$26,$E1239)))),LISTS!$L$2:$L$26),"Concepto DIAN no mapeado a casilla automatica"),IF(LEFT($J1239,4)="TOPE","Control automatico DIAN: "&amp;$J1239,"Casilla automatica: "&amp;$J1239)))</f>
        <v/>
      </c>
    </row>
    <row r="1240">
      <c r="A1240" s="9" t="n"/>
      <c r="B1240" s="9" t="n"/>
      <c r="C1240" s="9" t="n"/>
      <c r="D1240" s="9" t="n"/>
      <c r="E1240" s="9" t="n"/>
      <c r="F1240" s="11" t="n"/>
      <c r="G1240" s="9" t="n"/>
      <c r="H1240" s="9" t="n"/>
      <c r="I1240" s="9">
        <f>IF(COUNTA($A1240:$H1240)=0,"",IF($J1240="OTRO","NO","SI"))</f>
        <v/>
      </c>
      <c r="J1240" s="9">
        <f>IF(COUNTA($A1240:$H1240)=0,"",IFERROR(LOOKUP(2,1/(((LISTS!$H$2:$H$26&lt;&gt;"")*ISNUMBER(SEARCH(LISTS!$H$2:$H$26,$G1240)))+((LISTS!$I$2:$I$26&lt;&gt;"")*ISNUMBER(SEARCH(LISTS!$I$2:$I$26,$E1240)))),LISTS!$K$2:$K$26),"OTRO"))</f>
        <v/>
      </c>
      <c r="K1240" s="11">
        <f>IF($I1240&lt;&gt;"SI",0,IFERROR($F1240,0))</f>
        <v/>
      </c>
      <c r="L1240" s="9">
        <f>IF(COUNTA($A1240:$H1240)=0,"",IF($J1240="OTRO",IFERROR(LOOKUP(2,1/(((LISTS!$H$2:$H$26&lt;&gt;"")*ISNUMBER(SEARCH(LISTS!$H$2:$H$26,$G1240)))+((LISTS!$I$2:$I$26&lt;&gt;"")*ISNUMBER(SEARCH(LISTS!$I$2:$I$26,$E1240)))),LISTS!$L$2:$L$26),"Concepto DIAN no mapeado a casilla automatica"),IF(LEFT($J1240,4)="TOPE","Control automatico DIAN: "&amp;$J1240,"Casilla automatica: "&amp;$J1240)))</f>
        <v/>
      </c>
    </row>
    <row r="1241">
      <c r="A1241" s="9" t="n"/>
      <c r="B1241" s="9" t="n"/>
      <c r="C1241" s="9" t="n"/>
      <c r="D1241" s="9" t="n"/>
      <c r="E1241" s="9" t="n"/>
      <c r="F1241" s="11" t="n"/>
      <c r="G1241" s="9" t="n"/>
      <c r="H1241" s="9" t="n"/>
      <c r="I1241" s="9">
        <f>IF(COUNTA($A1241:$H1241)=0,"",IF($J1241="OTRO","NO","SI"))</f>
        <v/>
      </c>
      <c r="J1241" s="9">
        <f>IF(COUNTA($A1241:$H1241)=0,"",IFERROR(LOOKUP(2,1/(((LISTS!$H$2:$H$26&lt;&gt;"")*ISNUMBER(SEARCH(LISTS!$H$2:$H$26,$G1241)))+((LISTS!$I$2:$I$26&lt;&gt;"")*ISNUMBER(SEARCH(LISTS!$I$2:$I$26,$E1241)))),LISTS!$K$2:$K$26),"OTRO"))</f>
        <v/>
      </c>
      <c r="K1241" s="11">
        <f>IF($I1241&lt;&gt;"SI",0,IFERROR($F1241,0))</f>
        <v/>
      </c>
      <c r="L1241" s="9">
        <f>IF(COUNTA($A1241:$H1241)=0,"",IF($J1241="OTRO",IFERROR(LOOKUP(2,1/(((LISTS!$H$2:$H$26&lt;&gt;"")*ISNUMBER(SEARCH(LISTS!$H$2:$H$26,$G1241)))+((LISTS!$I$2:$I$26&lt;&gt;"")*ISNUMBER(SEARCH(LISTS!$I$2:$I$26,$E1241)))),LISTS!$L$2:$L$26),"Concepto DIAN no mapeado a casilla automatica"),IF(LEFT($J1241,4)="TOPE","Control automatico DIAN: "&amp;$J1241,"Casilla automatica: "&amp;$J1241)))</f>
        <v/>
      </c>
    </row>
    <row r="1242">
      <c r="A1242" s="9" t="n"/>
      <c r="B1242" s="9" t="n"/>
      <c r="C1242" s="9" t="n"/>
      <c r="D1242" s="9" t="n"/>
      <c r="E1242" s="9" t="n"/>
      <c r="F1242" s="11" t="n"/>
      <c r="G1242" s="9" t="n"/>
      <c r="H1242" s="9" t="n"/>
      <c r="I1242" s="9">
        <f>IF(COUNTA($A1242:$H1242)=0,"",IF($J1242="OTRO","NO","SI"))</f>
        <v/>
      </c>
      <c r="J1242" s="9">
        <f>IF(COUNTA($A1242:$H1242)=0,"",IFERROR(LOOKUP(2,1/(((LISTS!$H$2:$H$26&lt;&gt;"")*ISNUMBER(SEARCH(LISTS!$H$2:$H$26,$G1242)))+((LISTS!$I$2:$I$26&lt;&gt;"")*ISNUMBER(SEARCH(LISTS!$I$2:$I$26,$E1242)))),LISTS!$K$2:$K$26),"OTRO"))</f>
        <v/>
      </c>
      <c r="K1242" s="11">
        <f>IF($I1242&lt;&gt;"SI",0,IFERROR($F1242,0))</f>
        <v/>
      </c>
      <c r="L1242" s="9">
        <f>IF(COUNTA($A1242:$H1242)=0,"",IF($J1242="OTRO",IFERROR(LOOKUP(2,1/(((LISTS!$H$2:$H$26&lt;&gt;"")*ISNUMBER(SEARCH(LISTS!$H$2:$H$26,$G1242)))+((LISTS!$I$2:$I$26&lt;&gt;"")*ISNUMBER(SEARCH(LISTS!$I$2:$I$26,$E1242)))),LISTS!$L$2:$L$26),"Concepto DIAN no mapeado a casilla automatica"),IF(LEFT($J1242,4)="TOPE","Control automatico DIAN: "&amp;$J1242,"Casilla automatica: "&amp;$J1242)))</f>
        <v/>
      </c>
    </row>
    <row r="1243">
      <c r="A1243" s="9" t="n"/>
      <c r="B1243" s="9" t="n"/>
      <c r="C1243" s="9" t="n"/>
      <c r="D1243" s="9" t="n"/>
      <c r="E1243" s="9" t="n"/>
      <c r="F1243" s="11" t="n"/>
      <c r="G1243" s="9" t="n"/>
      <c r="H1243" s="9" t="n"/>
      <c r="I1243" s="9">
        <f>IF(COUNTA($A1243:$H1243)=0,"",IF($J1243="OTRO","NO","SI"))</f>
        <v/>
      </c>
      <c r="J1243" s="9">
        <f>IF(COUNTA($A1243:$H1243)=0,"",IFERROR(LOOKUP(2,1/(((LISTS!$H$2:$H$26&lt;&gt;"")*ISNUMBER(SEARCH(LISTS!$H$2:$H$26,$G1243)))+((LISTS!$I$2:$I$26&lt;&gt;"")*ISNUMBER(SEARCH(LISTS!$I$2:$I$26,$E1243)))),LISTS!$K$2:$K$26),"OTRO"))</f>
        <v/>
      </c>
      <c r="K1243" s="11">
        <f>IF($I1243&lt;&gt;"SI",0,IFERROR($F1243,0))</f>
        <v/>
      </c>
      <c r="L1243" s="9">
        <f>IF(COUNTA($A1243:$H1243)=0,"",IF($J1243="OTRO",IFERROR(LOOKUP(2,1/(((LISTS!$H$2:$H$26&lt;&gt;"")*ISNUMBER(SEARCH(LISTS!$H$2:$H$26,$G1243)))+((LISTS!$I$2:$I$26&lt;&gt;"")*ISNUMBER(SEARCH(LISTS!$I$2:$I$26,$E1243)))),LISTS!$L$2:$L$26),"Concepto DIAN no mapeado a casilla automatica"),IF(LEFT($J1243,4)="TOPE","Control automatico DIAN: "&amp;$J1243,"Casilla automatica: "&amp;$J1243)))</f>
        <v/>
      </c>
    </row>
    <row r="1244">
      <c r="A1244" s="9" t="n"/>
      <c r="B1244" s="9" t="n"/>
      <c r="C1244" s="9" t="n"/>
      <c r="D1244" s="9" t="n"/>
      <c r="E1244" s="9" t="n"/>
      <c r="F1244" s="11" t="n"/>
      <c r="G1244" s="9" t="n"/>
      <c r="H1244" s="9" t="n"/>
      <c r="I1244" s="9">
        <f>IF(COUNTA($A1244:$H1244)=0,"",IF($J1244="OTRO","NO","SI"))</f>
        <v/>
      </c>
      <c r="J1244" s="9">
        <f>IF(COUNTA($A1244:$H1244)=0,"",IFERROR(LOOKUP(2,1/(((LISTS!$H$2:$H$26&lt;&gt;"")*ISNUMBER(SEARCH(LISTS!$H$2:$H$26,$G1244)))+((LISTS!$I$2:$I$26&lt;&gt;"")*ISNUMBER(SEARCH(LISTS!$I$2:$I$26,$E1244)))),LISTS!$K$2:$K$26),"OTRO"))</f>
        <v/>
      </c>
      <c r="K1244" s="11">
        <f>IF($I1244&lt;&gt;"SI",0,IFERROR($F1244,0))</f>
        <v/>
      </c>
      <c r="L1244" s="9">
        <f>IF(COUNTA($A1244:$H1244)=0,"",IF($J1244="OTRO",IFERROR(LOOKUP(2,1/(((LISTS!$H$2:$H$26&lt;&gt;"")*ISNUMBER(SEARCH(LISTS!$H$2:$H$26,$G1244)))+((LISTS!$I$2:$I$26&lt;&gt;"")*ISNUMBER(SEARCH(LISTS!$I$2:$I$26,$E1244)))),LISTS!$L$2:$L$26),"Concepto DIAN no mapeado a casilla automatica"),IF(LEFT($J1244,4)="TOPE","Control automatico DIAN: "&amp;$J1244,"Casilla automatica: "&amp;$J1244)))</f>
        <v/>
      </c>
    </row>
    <row r="1245">
      <c r="A1245" s="9" t="n"/>
      <c r="B1245" s="9" t="n"/>
      <c r="C1245" s="9" t="n"/>
      <c r="D1245" s="9" t="n"/>
      <c r="E1245" s="9" t="n"/>
      <c r="F1245" s="11" t="n"/>
      <c r="G1245" s="9" t="n"/>
      <c r="H1245" s="9" t="n"/>
      <c r="I1245" s="9">
        <f>IF(COUNTA($A1245:$H1245)=0,"",IF($J1245="OTRO","NO","SI"))</f>
        <v/>
      </c>
      <c r="J1245" s="9">
        <f>IF(COUNTA($A1245:$H1245)=0,"",IFERROR(LOOKUP(2,1/(((LISTS!$H$2:$H$26&lt;&gt;"")*ISNUMBER(SEARCH(LISTS!$H$2:$H$26,$G1245)))+((LISTS!$I$2:$I$26&lt;&gt;"")*ISNUMBER(SEARCH(LISTS!$I$2:$I$26,$E1245)))),LISTS!$K$2:$K$26),"OTRO"))</f>
        <v/>
      </c>
      <c r="K1245" s="11">
        <f>IF($I1245&lt;&gt;"SI",0,IFERROR($F1245,0))</f>
        <v/>
      </c>
      <c r="L1245" s="9">
        <f>IF(COUNTA($A1245:$H1245)=0,"",IF($J1245="OTRO",IFERROR(LOOKUP(2,1/(((LISTS!$H$2:$H$26&lt;&gt;"")*ISNUMBER(SEARCH(LISTS!$H$2:$H$26,$G1245)))+((LISTS!$I$2:$I$26&lt;&gt;"")*ISNUMBER(SEARCH(LISTS!$I$2:$I$26,$E1245)))),LISTS!$L$2:$L$26),"Concepto DIAN no mapeado a casilla automatica"),IF(LEFT($J1245,4)="TOPE","Control automatico DIAN: "&amp;$J1245,"Casilla automatica: "&amp;$J1245)))</f>
        <v/>
      </c>
    </row>
    <row r="1246">
      <c r="A1246" s="9" t="n"/>
      <c r="B1246" s="9" t="n"/>
      <c r="C1246" s="9" t="n"/>
      <c r="D1246" s="9" t="n"/>
      <c r="E1246" s="9" t="n"/>
      <c r="F1246" s="11" t="n"/>
      <c r="G1246" s="9" t="n"/>
      <c r="H1246" s="9" t="n"/>
      <c r="I1246" s="9">
        <f>IF(COUNTA($A1246:$H1246)=0,"",IF($J1246="OTRO","NO","SI"))</f>
        <v/>
      </c>
      <c r="J1246" s="9">
        <f>IF(COUNTA($A1246:$H1246)=0,"",IFERROR(LOOKUP(2,1/(((LISTS!$H$2:$H$26&lt;&gt;"")*ISNUMBER(SEARCH(LISTS!$H$2:$H$26,$G1246)))+((LISTS!$I$2:$I$26&lt;&gt;"")*ISNUMBER(SEARCH(LISTS!$I$2:$I$26,$E1246)))),LISTS!$K$2:$K$26),"OTRO"))</f>
        <v/>
      </c>
      <c r="K1246" s="11">
        <f>IF($I1246&lt;&gt;"SI",0,IFERROR($F1246,0))</f>
        <v/>
      </c>
      <c r="L1246" s="9">
        <f>IF(COUNTA($A1246:$H1246)=0,"",IF($J1246="OTRO",IFERROR(LOOKUP(2,1/(((LISTS!$H$2:$H$26&lt;&gt;"")*ISNUMBER(SEARCH(LISTS!$H$2:$H$26,$G1246)))+((LISTS!$I$2:$I$26&lt;&gt;"")*ISNUMBER(SEARCH(LISTS!$I$2:$I$26,$E1246)))),LISTS!$L$2:$L$26),"Concepto DIAN no mapeado a casilla automatica"),IF(LEFT($J1246,4)="TOPE","Control automatico DIAN: "&amp;$J1246,"Casilla automatica: "&amp;$J1246)))</f>
        <v/>
      </c>
    </row>
    <row r="1247">
      <c r="A1247" s="9" t="n"/>
      <c r="B1247" s="9" t="n"/>
      <c r="C1247" s="9" t="n"/>
      <c r="D1247" s="9" t="n"/>
      <c r="E1247" s="9" t="n"/>
      <c r="F1247" s="11" t="n"/>
      <c r="G1247" s="9" t="n"/>
      <c r="H1247" s="9" t="n"/>
      <c r="I1247" s="9">
        <f>IF(COUNTA($A1247:$H1247)=0,"",IF($J1247="OTRO","NO","SI"))</f>
        <v/>
      </c>
      <c r="J1247" s="9">
        <f>IF(COUNTA($A1247:$H1247)=0,"",IFERROR(LOOKUP(2,1/(((LISTS!$H$2:$H$26&lt;&gt;"")*ISNUMBER(SEARCH(LISTS!$H$2:$H$26,$G1247)))+((LISTS!$I$2:$I$26&lt;&gt;"")*ISNUMBER(SEARCH(LISTS!$I$2:$I$26,$E1247)))),LISTS!$K$2:$K$26),"OTRO"))</f>
        <v/>
      </c>
      <c r="K1247" s="11">
        <f>IF($I1247&lt;&gt;"SI",0,IFERROR($F1247,0))</f>
        <v/>
      </c>
      <c r="L1247" s="9">
        <f>IF(COUNTA($A1247:$H1247)=0,"",IF($J1247="OTRO",IFERROR(LOOKUP(2,1/(((LISTS!$H$2:$H$26&lt;&gt;"")*ISNUMBER(SEARCH(LISTS!$H$2:$H$26,$G1247)))+((LISTS!$I$2:$I$26&lt;&gt;"")*ISNUMBER(SEARCH(LISTS!$I$2:$I$26,$E1247)))),LISTS!$L$2:$L$26),"Concepto DIAN no mapeado a casilla automatica"),IF(LEFT($J1247,4)="TOPE","Control automatico DIAN: "&amp;$J1247,"Casilla automatica: "&amp;$J1247)))</f>
        <v/>
      </c>
    </row>
    <row r="1248">
      <c r="A1248" s="9" t="n"/>
      <c r="B1248" s="9" t="n"/>
      <c r="C1248" s="9" t="n"/>
      <c r="D1248" s="9" t="n"/>
      <c r="E1248" s="9" t="n"/>
      <c r="F1248" s="11" t="n"/>
      <c r="G1248" s="9" t="n"/>
      <c r="H1248" s="9" t="n"/>
      <c r="I1248" s="9">
        <f>IF(COUNTA($A1248:$H1248)=0,"",IF($J1248="OTRO","NO","SI"))</f>
        <v/>
      </c>
      <c r="J1248" s="9">
        <f>IF(COUNTA($A1248:$H1248)=0,"",IFERROR(LOOKUP(2,1/(((LISTS!$H$2:$H$26&lt;&gt;"")*ISNUMBER(SEARCH(LISTS!$H$2:$H$26,$G1248)))+((LISTS!$I$2:$I$26&lt;&gt;"")*ISNUMBER(SEARCH(LISTS!$I$2:$I$26,$E1248)))),LISTS!$K$2:$K$26),"OTRO"))</f>
        <v/>
      </c>
      <c r="K1248" s="11">
        <f>IF($I1248&lt;&gt;"SI",0,IFERROR($F1248,0))</f>
        <v/>
      </c>
      <c r="L1248" s="9">
        <f>IF(COUNTA($A1248:$H1248)=0,"",IF($J1248="OTRO",IFERROR(LOOKUP(2,1/(((LISTS!$H$2:$H$26&lt;&gt;"")*ISNUMBER(SEARCH(LISTS!$H$2:$H$26,$G1248)))+((LISTS!$I$2:$I$26&lt;&gt;"")*ISNUMBER(SEARCH(LISTS!$I$2:$I$26,$E1248)))),LISTS!$L$2:$L$26),"Concepto DIAN no mapeado a casilla automatica"),IF(LEFT($J1248,4)="TOPE","Control automatico DIAN: "&amp;$J1248,"Casilla automatica: "&amp;$J1248)))</f>
        <v/>
      </c>
    </row>
    <row r="1249">
      <c r="A1249" s="9" t="n"/>
      <c r="B1249" s="9" t="n"/>
      <c r="C1249" s="9" t="n"/>
      <c r="D1249" s="9" t="n"/>
      <c r="E1249" s="9" t="n"/>
      <c r="F1249" s="11" t="n"/>
      <c r="G1249" s="9" t="n"/>
      <c r="H1249" s="9" t="n"/>
      <c r="I1249" s="9">
        <f>IF(COUNTA($A1249:$H1249)=0,"",IF($J1249="OTRO","NO","SI"))</f>
        <v/>
      </c>
      <c r="J1249" s="9">
        <f>IF(COUNTA($A1249:$H1249)=0,"",IFERROR(LOOKUP(2,1/(((LISTS!$H$2:$H$26&lt;&gt;"")*ISNUMBER(SEARCH(LISTS!$H$2:$H$26,$G1249)))+((LISTS!$I$2:$I$26&lt;&gt;"")*ISNUMBER(SEARCH(LISTS!$I$2:$I$26,$E1249)))),LISTS!$K$2:$K$26),"OTRO"))</f>
        <v/>
      </c>
      <c r="K1249" s="11">
        <f>IF($I1249&lt;&gt;"SI",0,IFERROR($F1249,0))</f>
        <v/>
      </c>
      <c r="L1249" s="9">
        <f>IF(COUNTA($A1249:$H1249)=0,"",IF($J1249="OTRO",IFERROR(LOOKUP(2,1/(((LISTS!$H$2:$H$26&lt;&gt;"")*ISNUMBER(SEARCH(LISTS!$H$2:$H$26,$G1249)))+((LISTS!$I$2:$I$26&lt;&gt;"")*ISNUMBER(SEARCH(LISTS!$I$2:$I$26,$E1249)))),LISTS!$L$2:$L$26),"Concepto DIAN no mapeado a casilla automatica"),IF(LEFT($J1249,4)="TOPE","Control automatico DIAN: "&amp;$J1249,"Casilla automatica: "&amp;$J1249)))</f>
        <v/>
      </c>
    </row>
    <row r="1250">
      <c r="A1250" s="9" t="n"/>
      <c r="B1250" s="9" t="n"/>
      <c r="C1250" s="9" t="n"/>
      <c r="D1250" s="9" t="n"/>
      <c r="E1250" s="9" t="n"/>
      <c r="F1250" s="11" t="n"/>
      <c r="G1250" s="9" t="n"/>
      <c r="H1250" s="9" t="n"/>
      <c r="I1250" s="9">
        <f>IF(COUNTA($A1250:$H1250)=0,"",IF($J1250="OTRO","NO","SI"))</f>
        <v/>
      </c>
      <c r="J1250" s="9">
        <f>IF(COUNTA($A1250:$H1250)=0,"",IFERROR(LOOKUP(2,1/(((LISTS!$H$2:$H$26&lt;&gt;"")*ISNUMBER(SEARCH(LISTS!$H$2:$H$26,$G1250)))+((LISTS!$I$2:$I$26&lt;&gt;"")*ISNUMBER(SEARCH(LISTS!$I$2:$I$26,$E1250)))),LISTS!$K$2:$K$26),"OTRO"))</f>
        <v/>
      </c>
      <c r="K1250" s="11">
        <f>IF($I1250&lt;&gt;"SI",0,IFERROR($F1250,0))</f>
        <v/>
      </c>
      <c r="L1250" s="9">
        <f>IF(COUNTA($A1250:$H1250)=0,"",IF($J1250="OTRO",IFERROR(LOOKUP(2,1/(((LISTS!$H$2:$H$26&lt;&gt;"")*ISNUMBER(SEARCH(LISTS!$H$2:$H$26,$G1250)))+((LISTS!$I$2:$I$26&lt;&gt;"")*ISNUMBER(SEARCH(LISTS!$I$2:$I$26,$E1250)))),LISTS!$L$2:$L$26),"Concepto DIAN no mapeado a casilla automatica"),IF(LEFT($J1250,4)="TOPE","Control automatico DIAN: "&amp;$J1250,"Casilla automatica: "&amp;$J1250)))</f>
        <v/>
      </c>
    </row>
    <row r="1251">
      <c r="A1251" s="9" t="n"/>
      <c r="B1251" s="9" t="n"/>
      <c r="C1251" s="9" t="n"/>
      <c r="D1251" s="9" t="n"/>
      <c r="E1251" s="9" t="n"/>
      <c r="F1251" s="11" t="n"/>
      <c r="G1251" s="9" t="n"/>
      <c r="H1251" s="9" t="n"/>
      <c r="I1251" s="9">
        <f>IF(COUNTA($A1251:$H1251)=0,"",IF($J1251="OTRO","NO","SI"))</f>
        <v/>
      </c>
      <c r="J1251" s="9">
        <f>IF(COUNTA($A1251:$H1251)=0,"",IFERROR(LOOKUP(2,1/(((LISTS!$H$2:$H$26&lt;&gt;"")*ISNUMBER(SEARCH(LISTS!$H$2:$H$26,$G1251)))+((LISTS!$I$2:$I$26&lt;&gt;"")*ISNUMBER(SEARCH(LISTS!$I$2:$I$26,$E1251)))),LISTS!$K$2:$K$26),"OTRO"))</f>
        <v/>
      </c>
      <c r="K1251" s="11">
        <f>IF($I1251&lt;&gt;"SI",0,IFERROR($F1251,0))</f>
        <v/>
      </c>
      <c r="L1251" s="9">
        <f>IF(COUNTA($A1251:$H1251)=0,"",IF($J1251="OTRO",IFERROR(LOOKUP(2,1/(((LISTS!$H$2:$H$26&lt;&gt;"")*ISNUMBER(SEARCH(LISTS!$H$2:$H$26,$G1251)))+((LISTS!$I$2:$I$26&lt;&gt;"")*ISNUMBER(SEARCH(LISTS!$I$2:$I$26,$E1251)))),LISTS!$L$2:$L$26),"Concepto DIAN no mapeado a casilla automatica"),IF(LEFT($J1251,4)="TOPE","Control automatico DIAN: "&amp;$J1251,"Casilla automatica: "&amp;$J1251)))</f>
        <v/>
      </c>
    </row>
    <row r="1252">
      <c r="A1252" s="9" t="n"/>
      <c r="B1252" s="9" t="n"/>
      <c r="C1252" s="9" t="n"/>
      <c r="D1252" s="9" t="n"/>
      <c r="E1252" s="9" t="n"/>
      <c r="F1252" s="11" t="n"/>
      <c r="G1252" s="9" t="n"/>
      <c r="H1252" s="9" t="n"/>
      <c r="I1252" s="9">
        <f>IF(COUNTA($A1252:$H1252)=0,"",IF($J1252="OTRO","NO","SI"))</f>
        <v/>
      </c>
      <c r="J1252" s="9">
        <f>IF(COUNTA($A1252:$H1252)=0,"",IFERROR(LOOKUP(2,1/(((LISTS!$H$2:$H$26&lt;&gt;"")*ISNUMBER(SEARCH(LISTS!$H$2:$H$26,$G1252)))+((LISTS!$I$2:$I$26&lt;&gt;"")*ISNUMBER(SEARCH(LISTS!$I$2:$I$26,$E1252)))),LISTS!$K$2:$K$26),"OTRO"))</f>
        <v/>
      </c>
      <c r="K1252" s="11">
        <f>IF($I1252&lt;&gt;"SI",0,IFERROR($F1252,0))</f>
        <v/>
      </c>
      <c r="L1252" s="9">
        <f>IF(COUNTA($A1252:$H1252)=0,"",IF($J1252="OTRO",IFERROR(LOOKUP(2,1/(((LISTS!$H$2:$H$26&lt;&gt;"")*ISNUMBER(SEARCH(LISTS!$H$2:$H$26,$G1252)))+((LISTS!$I$2:$I$26&lt;&gt;"")*ISNUMBER(SEARCH(LISTS!$I$2:$I$26,$E1252)))),LISTS!$L$2:$L$26),"Concepto DIAN no mapeado a casilla automatica"),IF(LEFT($J1252,4)="TOPE","Control automatico DIAN: "&amp;$J1252,"Casilla automatica: "&amp;$J1252)))</f>
        <v/>
      </c>
    </row>
    <row r="1253">
      <c r="A1253" s="9" t="n"/>
      <c r="B1253" s="9" t="n"/>
      <c r="C1253" s="9" t="n"/>
      <c r="D1253" s="9" t="n"/>
      <c r="E1253" s="9" t="n"/>
      <c r="F1253" s="11" t="n"/>
      <c r="G1253" s="9" t="n"/>
      <c r="H1253" s="9" t="n"/>
      <c r="I1253" s="9">
        <f>IF(COUNTA($A1253:$H1253)=0,"",IF($J1253="OTRO","NO","SI"))</f>
        <v/>
      </c>
      <c r="J1253" s="9">
        <f>IF(COUNTA($A1253:$H1253)=0,"",IFERROR(LOOKUP(2,1/(((LISTS!$H$2:$H$26&lt;&gt;"")*ISNUMBER(SEARCH(LISTS!$H$2:$H$26,$G1253)))+((LISTS!$I$2:$I$26&lt;&gt;"")*ISNUMBER(SEARCH(LISTS!$I$2:$I$26,$E1253)))),LISTS!$K$2:$K$26),"OTRO"))</f>
        <v/>
      </c>
      <c r="K1253" s="11">
        <f>IF($I1253&lt;&gt;"SI",0,IFERROR($F1253,0))</f>
        <v/>
      </c>
      <c r="L1253" s="9">
        <f>IF(COUNTA($A1253:$H1253)=0,"",IF($J1253="OTRO",IFERROR(LOOKUP(2,1/(((LISTS!$H$2:$H$26&lt;&gt;"")*ISNUMBER(SEARCH(LISTS!$H$2:$H$26,$G1253)))+((LISTS!$I$2:$I$26&lt;&gt;"")*ISNUMBER(SEARCH(LISTS!$I$2:$I$26,$E1253)))),LISTS!$L$2:$L$26),"Concepto DIAN no mapeado a casilla automatica"),IF(LEFT($J1253,4)="TOPE","Control automatico DIAN: "&amp;$J1253,"Casilla automatica: "&amp;$J1253)))</f>
        <v/>
      </c>
    </row>
    <row r="1254">
      <c r="A1254" s="9" t="n"/>
      <c r="B1254" s="9" t="n"/>
      <c r="C1254" s="9" t="n"/>
      <c r="D1254" s="9" t="n"/>
      <c r="E1254" s="9" t="n"/>
      <c r="F1254" s="11" t="n"/>
      <c r="G1254" s="9" t="n"/>
      <c r="H1254" s="9" t="n"/>
      <c r="I1254" s="9">
        <f>IF(COUNTA($A1254:$H1254)=0,"",IF($J1254="OTRO","NO","SI"))</f>
        <v/>
      </c>
      <c r="J1254" s="9">
        <f>IF(COUNTA($A1254:$H1254)=0,"",IFERROR(LOOKUP(2,1/(((LISTS!$H$2:$H$26&lt;&gt;"")*ISNUMBER(SEARCH(LISTS!$H$2:$H$26,$G1254)))+((LISTS!$I$2:$I$26&lt;&gt;"")*ISNUMBER(SEARCH(LISTS!$I$2:$I$26,$E1254)))),LISTS!$K$2:$K$26),"OTRO"))</f>
        <v/>
      </c>
      <c r="K1254" s="11">
        <f>IF($I1254&lt;&gt;"SI",0,IFERROR($F1254,0))</f>
        <v/>
      </c>
      <c r="L1254" s="9">
        <f>IF(COUNTA($A1254:$H1254)=0,"",IF($J1254="OTRO",IFERROR(LOOKUP(2,1/(((LISTS!$H$2:$H$26&lt;&gt;"")*ISNUMBER(SEARCH(LISTS!$H$2:$H$26,$G1254)))+((LISTS!$I$2:$I$26&lt;&gt;"")*ISNUMBER(SEARCH(LISTS!$I$2:$I$26,$E1254)))),LISTS!$L$2:$L$26),"Concepto DIAN no mapeado a casilla automatica"),IF(LEFT($J1254,4)="TOPE","Control automatico DIAN: "&amp;$J1254,"Casilla automatica: "&amp;$J1254)))</f>
        <v/>
      </c>
    </row>
    <row r="1255">
      <c r="A1255" s="9" t="n"/>
      <c r="B1255" s="9" t="n"/>
      <c r="C1255" s="9" t="n"/>
      <c r="D1255" s="9" t="n"/>
      <c r="E1255" s="9" t="n"/>
      <c r="F1255" s="11" t="n"/>
      <c r="G1255" s="9" t="n"/>
      <c r="H1255" s="9" t="n"/>
      <c r="I1255" s="9">
        <f>IF(COUNTA($A1255:$H1255)=0,"",IF($J1255="OTRO","NO","SI"))</f>
        <v/>
      </c>
      <c r="J1255" s="9">
        <f>IF(COUNTA($A1255:$H1255)=0,"",IFERROR(LOOKUP(2,1/(((LISTS!$H$2:$H$26&lt;&gt;"")*ISNUMBER(SEARCH(LISTS!$H$2:$H$26,$G1255)))+((LISTS!$I$2:$I$26&lt;&gt;"")*ISNUMBER(SEARCH(LISTS!$I$2:$I$26,$E1255)))),LISTS!$K$2:$K$26),"OTRO"))</f>
        <v/>
      </c>
      <c r="K1255" s="11">
        <f>IF($I1255&lt;&gt;"SI",0,IFERROR($F1255,0))</f>
        <v/>
      </c>
      <c r="L1255" s="9">
        <f>IF(COUNTA($A1255:$H1255)=0,"",IF($J1255="OTRO",IFERROR(LOOKUP(2,1/(((LISTS!$H$2:$H$26&lt;&gt;"")*ISNUMBER(SEARCH(LISTS!$H$2:$H$26,$G1255)))+((LISTS!$I$2:$I$26&lt;&gt;"")*ISNUMBER(SEARCH(LISTS!$I$2:$I$26,$E1255)))),LISTS!$L$2:$L$26),"Concepto DIAN no mapeado a casilla automatica"),IF(LEFT($J1255,4)="TOPE","Control automatico DIAN: "&amp;$J1255,"Casilla automatica: "&amp;$J1255)))</f>
        <v/>
      </c>
    </row>
    <row r="1256">
      <c r="A1256" s="9" t="n"/>
      <c r="B1256" s="9" t="n"/>
      <c r="C1256" s="9" t="n"/>
      <c r="D1256" s="9" t="n"/>
      <c r="E1256" s="9" t="n"/>
      <c r="F1256" s="11" t="n"/>
      <c r="G1256" s="9" t="n"/>
      <c r="H1256" s="9" t="n"/>
      <c r="I1256" s="9">
        <f>IF(COUNTA($A1256:$H1256)=0,"",IF($J1256="OTRO","NO","SI"))</f>
        <v/>
      </c>
      <c r="J1256" s="9">
        <f>IF(COUNTA($A1256:$H1256)=0,"",IFERROR(LOOKUP(2,1/(((LISTS!$H$2:$H$26&lt;&gt;"")*ISNUMBER(SEARCH(LISTS!$H$2:$H$26,$G1256)))+((LISTS!$I$2:$I$26&lt;&gt;"")*ISNUMBER(SEARCH(LISTS!$I$2:$I$26,$E1256)))),LISTS!$K$2:$K$26),"OTRO"))</f>
        <v/>
      </c>
      <c r="K1256" s="11">
        <f>IF($I1256&lt;&gt;"SI",0,IFERROR($F1256,0))</f>
        <v/>
      </c>
      <c r="L1256" s="9">
        <f>IF(COUNTA($A1256:$H1256)=0,"",IF($J1256="OTRO",IFERROR(LOOKUP(2,1/(((LISTS!$H$2:$H$26&lt;&gt;"")*ISNUMBER(SEARCH(LISTS!$H$2:$H$26,$G1256)))+((LISTS!$I$2:$I$26&lt;&gt;"")*ISNUMBER(SEARCH(LISTS!$I$2:$I$26,$E1256)))),LISTS!$L$2:$L$26),"Concepto DIAN no mapeado a casilla automatica"),IF(LEFT($J1256,4)="TOPE","Control automatico DIAN: "&amp;$J1256,"Casilla automatica: "&amp;$J1256)))</f>
        <v/>
      </c>
    </row>
    <row r="1257">
      <c r="A1257" s="9" t="n"/>
      <c r="B1257" s="9" t="n"/>
      <c r="C1257" s="9" t="n"/>
      <c r="D1257" s="9" t="n"/>
      <c r="E1257" s="9" t="n"/>
      <c r="F1257" s="11" t="n"/>
      <c r="G1257" s="9" t="n"/>
      <c r="H1257" s="9" t="n"/>
      <c r="I1257" s="9">
        <f>IF(COUNTA($A1257:$H1257)=0,"",IF($J1257="OTRO","NO","SI"))</f>
        <v/>
      </c>
      <c r="J1257" s="9">
        <f>IF(COUNTA($A1257:$H1257)=0,"",IFERROR(LOOKUP(2,1/(((LISTS!$H$2:$H$26&lt;&gt;"")*ISNUMBER(SEARCH(LISTS!$H$2:$H$26,$G1257)))+((LISTS!$I$2:$I$26&lt;&gt;"")*ISNUMBER(SEARCH(LISTS!$I$2:$I$26,$E1257)))),LISTS!$K$2:$K$26),"OTRO"))</f>
        <v/>
      </c>
      <c r="K1257" s="11">
        <f>IF($I1257&lt;&gt;"SI",0,IFERROR($F1257,0))</f>
        <v/>
      </c>
      <c r="L1257" s="9">
        <f>IF(COUNTA($A1257:$H1257)=0,"",IF($J1257="OTRO",IFERROR(LOOKUP(2,1/(((LISTS!$H$2:$H$26&lt;&gt;"")*ISNUMBER(SEARCH(LISTS!$H$2:$H$26,$G1257)))+((LISTS!$I$2:$I$26&lt;&gt;"")*ISNUMBER(SEARCH(LISTS!$I$2:$I$26,$E1257)))),LISTS!$L$2:$L$26),"Concepto DIAN no mapeado a casilla automatica"),IF(LEFT($J1257,4)="TOPE","Control automatico DIAN: "&amp;$J1257,"Casilla automatica: "&amp;$J1257)))</f>
        <v/>
      </c>
    </row>
    <row r="1258">
      <c r="A1258" s="9" t="n"/>
      <c r="B1258" s="9" t="n"/>
      <c r="C1258" s="9" t="n"/>
      <c r="D1258" s="9" t="n"/>
      <c r="E1258" s="9" t="n"/>
      <c r="F1258" s="11" t="n"/>
      <c r="G1258" s="9" t="n"/>
      <c r="H1258" s="9" t="n"/>
      <c r="I1258" s="9">
        <f>IF(COUNTA($A1258:$H1258)=0,"",IF($J1258="OTRO","NO","SI"))</f>
        <v/>
      </c>
      <c r="J1258" s="9">
        <f>IF(COUNTA($A1258:$H1258)=0,"",IFERROR(LOOKUP(2,1/(((LISTS!$H$2:$H$26&lt;&gt;"")*ISNUMBER(SEARCH(LISTS!$H$2:$H$26,$G1258)))+((LISTS!$I$2:$I$26&lt;&gt;"")*ISNUMBER(SEARCH(LISTS!$I$2:$I$26,$E1258)))),LISTS!$K$2:$K$26),"OTRO"))</f>
        <v/>
      </c>
      <c r="K1258" s="11">
        <f>IF($I1258&lt;&gt;"SI",0,IFERROR($F1258,0))</f>
        <v/>
      </c>
      <c r="L1258" s="9">
        <f>IF(COUNTA($A1258:$H1258)=0,"",IF($J1258="OTRO",IFERROR(LOOKUP(2,1/(((LISTS!$H$2:$H$26&lt;&gt;"")*ISNUMBER(SEARCH(LISTS!$H$2:$H$26,$G1258)))+((LISTS!$I$2:$I$26&lt;&gt;"")*ISNUMBER(SEARCH(LISTS!$I$2:$I$26,$E1258)))),LISTS!$L$2:$L$26),"Concepto DIAN no mapeado a casilla automatica"),IF(LEFT($J1258,4)="TOPE","Control automatico DIAN: "&amp;$J1258,"Casilla automatica: "&amp;$J1258)))</f>
        <v/>
      </c>
    </row>
    <row r="1259">
      <c r="A1259" s="9" t="n"/>
      <c r="B1259" s="9" t="n"/>
      <c r="C1259" s="9" t="n"/>
      <c r="D1259" s="9" t="n"/>
      <c r="E1259" s="9" t="n"/>
      <c r="F1259" s="11" t="n"/>
      <c r="G1259" s="9" t="n"/>
      <c r="H1259" s="9" t="n"/>
      <c r="I1259" s="9">
        <f>IF(COUNTA($A1259:$H1259)=0,"",IF($J1259="OTRO","NO","SI"))</f>
        <v/>
      </c>
      <c r="J1259" s="9">
        <f>IF(COUNTA($A1259:$H1259)=0,"",IFERROR(LOOKUP(2,1/(((LISTS!$H$2:$H$26&lt;&gt;"")*ISNUMBER(SEARCH(LISTS!$H$2:$H$26,$G1259)))+((LISTS!$I$2:$I$26&lt;&gt;"")*ISNUMBER(SEARCH(LISTS!$I$2:$I$26,$E1259)))),LISTS!$K$2:$K$26),"OTRO"))</f>
        <v/>
      </c>
      <c r="K1259" s="11">
        <f>IF($I1259&lt;&gt;"SI",0,IFERROR($F1259,0))</f>
        <v/>
      </c>
      <c r="L1259" s="9">
        <f>IF(COUNTA($A1259:$H1259)=0,"",IF($J1259="OTRO",IFERROR(LOOKUP(2,1/(((LISTS!$H$2:$H$26&lt;&gt;"")*ISNUMBER(SEARCH(LISTS!$H$2:$H$26,$G1259)))+((LISTS!$I$2:$I$26&lt;&gt;"")*ISNUMBER(SEARCH(LISTS!$I$2:$I$26,$E1259)))),LISTS!$L$2:$L$26),"Concepto DIAN no mapeado a casilla automatica"),IF(LEFT($J1259,4)="TOPE","Control automatico DIAN: "&amp;$J1259,"Casilla automatica: "&amp;$J1259)))</f>
        <v/>
      </c>
    </row>
    <row r="1260">
      <c r="A1260" s="9" t="n"/>
      <c r="B1260" s="9" t="n"/>
      <c r="C1260" s="9" t="n"/>
      <c r="D1260" s="9" t="n"/>
      <c r="E1260" s="9" t="n"/>
      <c r="F1260" s="11" t="n"/>
      <c r="G1260" s="9" t="n"/>
      <c r="H1260" s="9" t="n"/>
      <c r="I1260" s="9">
        <f>IF(COUNTA($A1260:$H1260)=0,"",IF($J1260="OTRO","NO","SI"))</f>
        <v/>
      </c>
      <c r="J1260" s="9">
        <f>IF(COUNTA($A1260:$H1260)=0,"",IFERROR(LOOKUP(2,1/(((LISTS!$H$2:$H$26&lt;&gt;"")*ISNUMBER(SEARCH(LISTS!$H$2:$H$26,$G1260)))+((LISTS!$I$2:$I$26&lt;&gt;"")*ISNUMBER(SEARCH(LISTS!$I$2:$I$26,$E1260)))),LISTS!$K$2:$K$26),"OTRO"))</f>
        <v/>
      </c>
      <c r="K1260" s="11">
        <f>IF($I1260&lt;&gt;"SI",0,IFERROR($F1260,0))</f>
        <v/>
      </c>
      <c r="L1260" s="9">
        <f>IF(COUNTA($A1260:$H1260)=0,"",IF($J1260="OTRO",IFERROR(LOOKUP(2,1/(((LISTS!$H$2:$H$26&lt;&gt;"")*ISNUMBER(SEARCH(LISTS!$H$2:$H$26,$G1260)))+((LISTS!$I$2:$I$26&lt;&gt;"")*ISNUMBER(SEARCH(LISTS!$I$2:$I$26,$E1260)))),LISTS!$L$2:$L$26),"Concepto DIAN no mapeado a casilla automatica"),IF(LEFT($J1260,4)="TOPE","Control automatico DIAN: "&amp;$J1260,"Casilla automatica: "&amp;$J1260)))</f>
        <v/>
      </c>
    </row>
    <row r="1261">
      <c r="A1261" s="9" t="n"/>
      <c r="B1261" s="9" t="n"/>
      <c r="C1261" s="9" t="n"/>
      <c r="D1261" s="9" t="n"/>
      <c r="E1261" s="9" t="n"/>
      <c r="F1261" s="11" t="n"/>
      <c r="G1261" s="9" t="n"/>
      <c r="H1261" s="9" t="n"/>
      <c r="I1261" s="9">
        <f>IF(COUNTA($A1261:$H1261)=0,"",IF($J1261="OTRO","NO","SI"))</f>
        <v/>
      </c>
      <c r="J1261" s="9">
        <f>IF(COUNTA($A1261:$H1261)=0,"",IFERROR(LOOKUP(2,1/(((LISTS!$H$2:$H$26&lt;&gt;"")*ISNUMBER(SEARCH(LISTS!$H$2:$H$26,$G1261)))+((LISTS!$I$2:$I$26&lt;&gt;"")*ISNUMBER(SEARCH(LISTS!$I$2:$I$26,$E1261)))),LISTS!$K$2:$K$26),"OTRO"))</f>
        <v/>
      </c>
      <c r="K1261" s="11">
        <f>IF($I1261&lt;&gt;"SI",0,IFERROR($F1261,0))</f>
        <v/>
      </c>
      <c r="L1261" s="9">
        <f>IF(COUNTA($A1261:$H1261)=0,"",IF($J1261="OTRO",IFERROR(LOOKUP(2,1/(((LISTS!$H$2:$H$26&lt;&gt;"")*ISNUMBER(SEARCH(LISTS!$H$2:$H$26,$G1261)))+((LISTS!$I$2:$I$26&lt;&gt;"")*ISNUMBER(SEARCH(LISTS!$I$2:$I$26,$E1261)))),LISTS!$L$2:$L$26),"Concepto DIAN no mapeado a casilla automatica"),IF(LEFT($J1261,4)="TOPE","Control automatico DIAN: "&amp;$J1261,"Casilla automatica: "&amp;$J1261)))</f>
        <v/>
      </c>
    </row>
    <row r="1262">
      <c r="A1262" s="9" t="n"/>
      <c r="B1262" s="9" t="n"/>
      <c r="C1262" s="9" t="n"/>
      <c r="D1262" s="9" t="n"/>
      <c r="E1262" s="9" t="n"/>
      <c r="F1262" s="11" t="n"/>
      <c r="G1262" s="9" t="n"/>
      <c r="H1262" s="9" t="n"/>
      <c r="I1262" s="9">
        <f>IF(COUNTA($A1262:$H1262)=0,"",IF($J1262="OTRO","NO","SI"))</f>
        <v/>
      </c>
      <c r="J1262" s="9">
        <f>IF(COUNTA($A1262:$H1262)=0,"",IFERROR(LOOKUP(2,1/(((LISTS!$H$2:$H$26&lt;&gt;"")*ISNUMBER(SEARCH(LISTS!$H$2:$H$26,$G1262)))+((LISTS!$I$2:$I$26&lt;&gt;"")*ISNUMBER(SEARCH(LISTS!$I$2:$I$26,$E1262)))),LISTS!$K$2:$K$26),"OTRO"))</f>
        <v/>
      </c>
      <c r="K1262" s="11">
        <f>IF($I1262&lt;&gt;"SI",0,IFERROR($F1262,0))</f>
        <v/>
      </c>
      <c r="L1262" s="9">
        <f>IF(COUNTA($A1262:$H1262)=0,"",IF($J1262="OTRO",IFERROR(LOOKUP(2,1/(((LISTS!$H$2:$H$26&lt;&gt;"")*ISNUMBER(SEARCH(LISTS!$H$2:$H$26,$G1262)))+((LISTS!$I$2:$I$26&lt;&gt;"")*ISNUMBER(SEARCH(LISTS!$I$2:$I$26,$E1262)))),LISTS!$L$2:$L$26),"Concepto DIAN no mapeado a casilla automatica"),IF(LEFT($J1262,4)="TOPE","Control automatico DIAN: "&amp;$J1262,"Casilla automatica: "&amp;$J1262)))</f>
        <v/>
      </c>
    </row>
    <row r="1263">
      <c r="A1263" s="9" t="n"/>
      <c r="B1263" s="9" t="n"/>
      <c r="C1263" s="9" t="n"/>
      <c r="D1263" s="9" t="n"/>
      <c r="E1263" s="9" t="n"/>
      <c r="F1263" s="11" t="n"/>
      <c r="G1263" s="9" t="n"/>
      <c r="H1263" s="9" t="n"/>
      <c r="I1263" s="9">
        <f>IF(COUNTA($A1263:$H1263)=0,"",IF($J1263="OTRO","NO","SI"))</f>
        <v/>
      </c>
      <c r="J1263" s="9">
        <f>IF(COUNTA($A1263:$H1263)=0,"",IFERROR(LOOKUP(2,1/(((LISTS!$H$2:$H$26&lt;&gt;"")*ISNUMBER(SEARCH(LISTS!$H$2:$H$26,$G1263)))+((LISTS!$I$2:$I$26&lt;&gt;"")*ISNUMBER(SEARCH(LISTS!$I$2:$I$26,$E1263)))),LISTS!$K$2:$K$26),"OTRO"))</f>
        <v/>
      </c>
      <c r="K1263" s="11">
        <f>IF($I1263&lt;&gt;"SI",0,IFERROR($F1263,0))</f>
        <v/>
      </c>
      <c r="L1263" s="9">
        <f>IF(COUNTA($A1263:$H1263)=0,"",IF($J1263="OTRO",IFERROR(LOOKUP(2,1/(((LISTS!$H$2:$H$26&lt;&gt;"")*ISNUMBER(SEARCH(LISTS!$H$2:$H$26,$G1263)))+((LISTS!$I$2:$I$26&lt;&gt;"")*ISNUMBER(SEARCH(LISTS!$I$2:$I$26,$E1263)))),LISTS!$L$2:$L$26),"Concepto DIAN no mapeado a casilla automatica"),IF(LEFT($J1263,4)="TOPE","Control automatico DIAN: "&amp;$J1263,"Casilla automatica: "&amp;$J1263)))</f>
        <v/>
      </c>
    </row>
    <row r="1264">
      <c r="A1264" s="9" t="n"/>
      <c r="B1264" s="9" t="n"/>
      <c r="C1264" s="9" t="n"/>
      <c r="D1264" s="9" t="n"/>
      <c r="E1264" s="9" t="n"/>
      <c r="F1264" s="11" t="n"/>
      <c r="G1264" s="9" t="n"/>
      <c r="H1264" s="9" t="n"/>
      <c r="I1264" s="9">
        <f>IF(COUNTA($A1264:$H1264)=0,"",IF($J1264="OTRO","NO","SI"))</f>
        <v/>
      </c>
      <c r="J1264" s="9">
        <f>IF(COUNTA($A1264:$H1264)=0,"",IFERROR(LOOKUP(2,1/(((LISTS!$H$2:$H$26&lt;&gt;"")*ISNUMBER(SEARCH(LISTS!$H$2:$H$26,$G1264)))+((LISTS!$I$2:$I$26&lt;&gt;"")*ISNUMBER(SEARCH(LISTS!$I$2:$I$26,$E1264)))),LISTS!$K$2:$K$26),"OTRO"))</f>
        <v/>
      </c>
      <c r="K1264" s="11">
        <f>IF($I1264&lt;&gt;"SI",0,IFERROR($F1264,0))</f>
        <v/>
      </c>
      <c r="L1264" s="9">
        <f>IF(COUNTA($A1264:$H1264)=0,"",IF($J1264="OTRO",IFERROR(LOOKUP(2,1/(((LISTS!$H$2:$H$26&lt;&gt;"")*ISNUMBER(SEARCH(LISTS!$H$2:$H$26,$G1264)))+((LISTS!$I$2:$I$26&lt;&gt;"")*ISNUMBER(SEARCH(LISTS!$I$2:$I$26,$E1264)))),LISTS!$L$2:$L$26),"Concepto DIAN no mapeado a casilla automatica"),IF(LEFT($J1264,4)="TOPE","Control automatico DIAN: "&amp;$J1264,"Casilla automatica: "&amp;$J1264)))</f>
        <v/>
      </c>
    </row>
    <row r="1265">
      <c r="A1265" s="9" t="n"/>
      <c r="B1265" s="9" t="n"/>
      <c r="C1265" s="9" t="n"/>
      <c r="D1265" s="9" t="n"/>
      <c r="E1265" s="9" t="n"/>
      <c r="F1265" s="11" t="n"/>
      <c r="G1265" s="9" t="n"/>
      <c r="H1265" s="9" t="n"/>
      <c r="I1265" s="9">
        <f>IF(COUNTA($A1265:$H1265)=0,"",IF($J1265="OTRO","NO","SI"))</f>
        <v/>
      </c>
      <c r="J1265" s="9">
        <f>IF(COUNTA($A1265:$H1265)=0,"",IFERROR(LOOKUP(2,1/(((LISTS!$H$2:$H$26&lt;&gt;"")*ISNUMBER(SEARCH(LISTS!$H$2:$H$26,$G1265)))+((LISTS!$I$2:$I$26&lt;&gt;"")*ISNUMBER(SEARCH(LISTS!$I$2:$I$26,$E1265)))),LISTS!$K$2:$K$26),"OTRO"))</f>
        <v/>
      </c>
      <c r="K1265" s="11">
        <f>IF($I1265&lt;&gt;"SI",0,IFERROR($F1265,0))</f>
        <v/>
      </c>
      <c r="L1265" s="9">
        <f>IF(COUNTA($A1265:$H1265)=0,"",IF($J1265="OTRO",IFERROR(LOOKUP(2,1/(((LISTS!$H$2:$H$26&lt;&gt;"")*ISNUMBER(SEARCH(LISTS!$H$2:$H$26,$G1265)))+((LISTS!$I$2:$I$26&lt;&gt;"")*ISNUMBER(SEARCH(LISTS!$I$2:$I$26,$E1265)))),LISTS!$L$2:$L$26),"Concepto DIAN no mapeado a casilla automatica"),IF(LEFT($J1265,4)="TOPE","Control automatico DIAN: "&amp;$J1265,"Casilla automatica: "&amp;$J1265)))</f>
        <v/>
      </c>
    </row>
    <row r="1266">
      <c r="A1266" s="9" t="n"/>
      <c r="B1266" s="9" t="n"/>
      <c r="C1266" s="9" t="n"/>
      <c r="D1266" s="9" t="n"/>
      <c r="E1266" s="9" t="n"/>
      <c r="F1266" s="11" t="n"/>
      <c r="G1266" s="9" t="n"/>
      <c r="H1266" s="9" t="n"/>
      <c r="I1266" s="9">
        <f>IF(COUNTA($A1266:$H1266)=0,"",IF($J1266="OTRO","NO","SI"))</f>
        <v/>
      </c>
      <c r="J1266" s="9">
        <f>IF(COUNTA($A1266:$H1266)=0,"",IFERROR(LOOKUP(2,1/(((LISTS!$H$2:$H$26&lt;&gt;"")*ISNUMBER(SEARCH(LISTS!$H$2:$H$26,$G1266)))+((LISTS!$I$2:$I$26&lt;&gt;"")*ISNUMBER(SEARCH(LISTS!$I$2:$I$26,$E1266)))),LISTS!$K$2:$K$26),"OTRO"))</f>
        <v/>
      </c>
      <c r="K1266" s="11">
        <f>IF($I1266&lt;&gt;"SI",0,IFERROR($F1266,0))</f>
        <v/>
      </c>
      <c r="L1266" s="9">
        <f>IF(COUNTA($A1266:$H1266)=0,"",IF($J1266="OTRO",IFERROR(LOOKUP(2,1/(((LISTS!$H$2:$H$26&lt;&gt;"")*ISNUMBER(SEARCH(LISTS!$H$2:$H$26,$G1266)))+((LISTS!$I$2:$I$26&lt;&gt;"")*ISNUMBER(SEARCH(LISTS!$I$2:$I$26,$E1266)))),LISTS!$L$2:$L$26),"Concepto DIAN no mapeado a casilla automatica"),IF(LEFT($J1266,4)="TOPE","Control automatico DIAN: "&amp;$J1266,"Casilla automatica: "&amp;$J1266)))</f>
        <v/>
      </c>
    </row>
    <row r="1267">
      <c r="A1267" s="9" t="n"/>
      <c r="B1267" s="9" t="n"/>
      <c r="C1267" s="9" t="n"/>
      <c r="D1267" s="9" t="n"/>
      <c r="E1267" s="9" t="n"/>
      <c r="F1267" s="11" t="n"/>
      <c r="G1267" s="9" t="n"/>
      <c r="H1267" s="9" t="n"/>
      <c r="I1267" s="9">
        <f>IF(COUNTA($A1267:$H1267)=0,"",IF($J1267="OTRO","NO","SI"))</f>
        <v/>
      </c>
      <c r="J1267" s="9">
        <f>IF(COUNTA($A1267:$H1267)=0,"",IFERROR(LOOKUP(2,1/(((LISTS!$H$2:$H$26&lt;&gt;"")*ISNUMBER(SEARCH(LISTS!$H$2:$H$26,$G1267)))+((LISTS!$I$2:$I$26&lt;&gt;"")*ISNUMBER(SEARCH(LISTS!$I$2:$I$26,$E1267)))),LISTS!$K$2:$K$26),"OTRO"))</f>
        <v/>
      </c>
      <c r="K1267" s="11">
        <f>IF($I1267&lt;&gt;"SI",0,IFERROR($F1267,0))</f>
        <v/>
      </c>
      <c r="L1267" s="9">
        <f>IF(COUNTA($A1267:$H1267)=0,"",IF($J1267="OTRO",IFERROR(LOOKUP(2,1/(((LISTS!$H$2:$H$26&lt;&gt;"")*ISNUMBER(SEARCH(LISTS!$H$2:$H$26,$G1267)))+((LISTS!$I$2:$I$26&lt;&gt;"")*ISNUMBER(SEARCH(LISTS!$I$2:$I$26,$E1267)))),LISTS!$L$2:$L$26),"Concepto DIAN no mapeado a casilla automatica"),IF(LEFT($J1267,4)="TOPE","Control automatico DIAN: "&amp;$J1267,"Casilla automatica: "&amp;$J1267)))</f>
        <v/>
      </c>
    </row>
    <row r="1268">
      <c r="A1268" s="9" t="n"/>
      <c r="B1268" s="9" t="n"/>
      <c r="C1268" s="9" t="n"/>
      <c r="D1268" s="9" t="n"/>
      <c r="E1268" s="9" t="n"/>
      <c r="F1268" s="11" t="n"/>
      <c r="G1268" s="9" t="n"/>
      <c r="H1268" s="9" t="n"/>
      <c r="I1268" s="9">
        <f>IF(COUNTA($A1268:$H1268)=0,"",IF($J1268="OTRO","NO","SI"))</f>
        <v/>
      </c>
      <c r="J1268" s="9">
        <f>IF(COUNTA($A1268:$H1268)=0,"",IFERROR(LOOKUP(2,1/(((LISTS!$H$2:$H$26&lt;&gt;"")*ISNUMBER(SEARCH(LISTS!$H$2:$H$26,$G1268)))+((LISTS!$I$2:$I$26&lt;&gt;"")*ISNUMBER(SEARCH(LISTS!$I$2:$I$26,$E1268)))),LISTS!$K$2:$K$26),"OTRO"))</f>
        <v/>
      </c>
      <c r="K1268" s="11">
        <f>IF($I1268&lt;&gt;"SI",0,IFERROR($F1268,0))</f>
        <v/>
      </c>
      <c r="L1268" s="9">
        <f>IF(COUNTA($A1268:$H1268)=0,"",IF($J1268="OTRO",IFERROR(LOOKUP(2,1/(((LISTS!$H$2:$H$26&lt;&gt;"")*ISNUMBER(SEARCH(LISTS!$H$2:$H$26,$G1268)))+((LISTS!$I$2:$I$26&lt;&gt;"")*ISNUMBER(SEARCH(LISTS!$I$2:$I$26,$E1268)))),LISTS!$L$2:$L$26),"Concepto DIAN no mapeado a casilla automatica"),IF(LEFT($J1268,4)="TOPE","Control automatico DIAN: "&amp;$J1268,"Casilla automatica: "&amp;$J1268)))</f>
        <v/>
      </c>
    </row>
    <row r="1269">
      <c r="A1269" s="9" t="n"/>
      <c r="B1269" s="9" t="n"/>
      <c r="C1269" s="9" t="n"/>
      <c r="D1269" s="9" t="n"/>
      <c r="E1269" s="9" t="n"/>
      <c r="F1269" s="11" t="n"/>
      <c r="G1269" s="9" t="n"/>
      <c r="H1269" s="9" t="n"/>
      <c r="I1269" s="9">
        <f>IF(COUNTA($A1269:$H1269)=0,"",IF($J1269="OTRO","NO","SI"))</f>
        <v/>
      </c>
      <c r="J1269" s="9">
        <f>IF(COUNTA($A1269:$H1269)=0,"",IFERROR(LOOKUP(2,1/(((LISTS!$H$2:$H$26&lt;&gt;"")*ISNUMBER(SEARCH(LISTS!$H$2:$H$26,$G1269)))+((LISTS!$I$2:$I$26&lt;&gt;"")*ISNUMBER(SEARCH(LISTS!$I$2:$I$26,$E1269)))),LISTS!$K$2:$K$26),"OTRO"))</f>
        <v/>
      </c>
      <c r="K1269" s="11">
        <f>IF($I1269&lt;&gt;"SI",0,IFERROR($F1269,0))</f>
        <v/>
      </c>
      <c r="L1269" s="9">
        <f>IF(COUNTA($A1269:$H1269)=0,"",IF($J1269="OTRO",IFERROR(LOOKUP(2,1/(((LISTS!$H$2:$H$26&lt;&gt;"")*ISNUMBER(SEARCH(LISTS!$H$2:$H$26,$G1269)))+((LISTS!$I$2:$I$26&lt;&gt;"")*ISNUMBER(SEARCH(LISTS!$I$2:$I$26,$E1269)))),LISTS!$L$2:$L$26),"Concepto DIAN no mapeado a casilla automatica"),IF(LEFT($J1269,4)="TOPE","Control automatico DIAN: "&amp;$J1269,"Casilla automatica: "&amp;$J1269)))</f>
        <v/>
      </c>
    </row>
    <row r="1270">
      <c r="A1270" s="9" t="n"/>
      <c r="B1270" s="9" t="n"/>
      <c r="C1270" s="9" t="n"/>
      <c r="D1270" s="9" t="n"/>
      <c r="E1270" s="9" t="n"/>
      <c r="F1270" s="11" t="n"/>
      <c r="G1270" s="9" t="n"/>
      <c r="H1270" s="9" t="n"/>
      <c r="I1270" s="9">
        <f>IF(COUNTA($A1270:$H1270)=0,"",IF($J1270="OTRO","NO","SI"))</f>
        <v/>
      </c>
      <c r="J1270" s="9">
        <f>IF(COUNTA($A1270:$H1270)=0,"",IFERROR(LOOKUP(2,1/(((LISTS!$H$2:$H$26&lt;&gt;"")*ISNUMBER(SEARCH(LISTS!$H$2:$H$26,$G1270)))+((LISTS!$I$2:$I$26&lt;&gt;"")*ISNUMBER(SEARCH(LISTS!$I$2:$I$26,$E1270)))),LISTS!$K$2:$K$26),"OTRO"))</f>
        <v/>
      </c>
      <c r="K1270" s="11">
        <f>IF($I1270&lt;&gt;"SI",0,IFERROR($F1270,0))</f>
        <v/>
      </c>
      <c r="L1270" s="9">
        <f>IF(COUNTA($A1270:$H1270)=0,"",IF($J1270="OTRO",IFERROR(LOOKUP(2,1/(((LISTS!$H$2:$H$26&lt;&gt;"")*ISNUMBER(SEARCH(LISTS!$H$2:$H$26,$G1270)))+((LISTS!$I$2:$I$26&lt;&gt;"")*ISNUMBER(SEARCH(LISTS!$I$2:$I$26,$E1270)))),LISTS!$L$2:$L$26),"Concepto DIAN no mapeado a casilla automatica"),IF(LEFT($J1270,4)="TOPE","Control automatico DIAN: "&amp;$J1270,"Casilla automatica: "&amp;$J1270)))</f>
        <v/>
      </c>
    </row>
    <row r="1271">
      <c r="A1271" s="9" t="n"/>
      <c r="B1271" s="9" t="n"/>
      <c r="C1271" s="9" t="n"/>
      <c r="D1271" s="9" t="n"/>
      <c r="E1271" s="9" t="n"/>
      <c r="F1271" s="11" t="n"/>
      <c r="G1271" s="9" t="n"/>
      <c r="H1271" s="9" t="n"/>
      <c r="I1271" s="9">
        <f>IF(COUNTA($A1271:$H1271)=0,"",IF($J1271="OTRO","NO","SI"))</f>
        <v/>
      </c>
      <c r="J1271" s="9">
        <f>IF(COUNTA($A1271:$H1271)=0,"",IFERROR(LOOKUP(2,1/(((LISTS!$H$2:$H$26&lt;&gt;"")*ISNUMBER(SEARCH(LISTS!$H$2:$H$26,$G1271)))+((LISTS!$I$2:$I$26&lt;&gt;"")*ISNUMBER(SEARCH(LISTS!$I$2:$I$26,$E1271)))),LISTS!$K$2:$K$26),"OTRO"))</f>
        <v/>
      </c>
      <c r="K1271" s="11">
        <f>IF($I1271&lt;&gt;"SI",0,IFERROR($F1271,0))</f>
        <v/>
      </c>
      <c r="L1271" s="9">
        <f>IF(COUNTA($A1271:$H1271)=0,"",IF($J1271="OTRO",IFERROR(LOOKUP(2,1/(((LISTS!$H$2:$H$26&lt;&gt;"")*ISNUMBER(SEARCH(LISTS!$H$2:$H$26,$G1271)))+((LISTS!$I$2:$I$26&lt;&gt;"")*ISNUMBER(SEARCH(LISTS!$I$2:$I$26,$E1271)))),LISTS!$L$2:$L$26),"Concepto DIAN no mapeado a casilla automatica"),IF(LEFT($J1271,4)="TOPE","Control automatico DIAN: "&amp;$J1271,"Casilla automatica: "&amp;$J1271)))</f>
        <v/>
      </c>
    </row>
    <row r="1272">
      <c r="A1272" s="9" t="n"/>
      <c r="B1272" s="9" t="n"/>
      <c r="C1272" s="9" t="n"/>
      <c r="D1272" s="9" t="n"/>
      <c r="E1272" s="9" t="n"/>
      <c r="F1272" s="11" t="n"/>
      <c r="G1272" s="9" t="n"/>
      <c r="H1272" s="9" t="n"/>
      <c r="I1272" s="9">
        <f>IF(COUNTA($A1272:$H1272)=0,"",IF($J1272="OTRO","NO","SI"))</f>
        <v/>
      </c>
      <c r="J1272" s="9">
        <f>IF(COUNTA($A1272:$H1272)=0,"",IFERROR(LOOKUP(2,1/(((LISTS!$H$2:$H$26&lt;&gt;"")*ISNUMBER(SEARCH(LISTS!$H$2:$H$26,$G1272)))+((LISTS!$I$2:$I$26&lt;&gt;"")*ISNUMBER(SEARCH(LISTS!$I$2:$I$26,$E1272)))),LISTS!$K$2:$K$26),"OTRO"))</f>
        <v/>
      </c>
      <c r="K1272" s="11">
        <f>IF($I1272&lt;&gt;"SI",0,IFERROR($F1272,0))</f>
        <v/>
      </c>
      <c r="L1272" s="9">
        <f>IF(COUNTA($A1272:$H1272)=0,"",IF($J1272="OTRO",IFERROR(LOOKUP(2,1/(((LISTS!$H$2:$H$26&lt;&gt;"")*ISNUMBER(SEARCH(LISTS!$H$2:$H$26,$G1272)))+((LISTS!$I$2:$I$26&lt;&gt;"")*ISNUMBER(SEARCH(LISTS!$I$2:$I$26,$E1272)))),LISTS!$L$2:$L$26),"Concepto DIAN no mapeado a casilla automatica"),IF(LEFT($J1272,4)="TOPE","Control automatico DIAN: "&amp;$J1272,"Casilla automatica: "&amp;$J1272)))</f>
        <v/>
      </c>
    </row>
    <row r="1273">
      <c r="A1273" s="9" t="n"/>
      <c r="B1273" s="9" t="n"/>
      <c r="C1273" s="9" t="n"/>
      <c r="D1273" s="9" t="n"/>
      <c r="E1273" s="9" t="n"/>
      <c r="F1273" s="11" t="n"/>
      <c r="G1273" s="9" t="n"/>
      <c r="H1273" s="9" t="n"/>
      <c r="I1273" s="9">
        <f>IF(COUNTA($A1273:$H1273)=0,"",IF($J1273="OTRO","NO","SI"))</f>
        <v/>
      </c>
      <c r="J1273" s="9">
        <f>IF(COUNTA($A1273:$H1273)=0,"",IFERROR(LOOKUP(2,1/(((LISTS!$H$2:$H$26&lt;&gt;"")*ISNUMBER(SEARCH(LISTS!$H$2:$H$26,$G1273)))+((LISTS!$I$2:$I$26&lt;&gt;"")*ISNUMBER(SEARCH(LISTS!$I$2:$I$26,$E1273)))),LISTS!$K$2:$K$26),"OTRO"))</f>
        <v/>
      </c>
      <c r="K1273" s="11">
        <f>IF($I1273&lt;&gt;"SI",0,IFERROR($F1273,0))</f>
        <v/>
      </c>
      <c r="L1273" s="9">
        <f>IF(COUNTA($A1273:$H1273)=0,"",IF($J1273="OTRO",IFERROR(LOOKUP(2,1/(((LISTS!$H$2:$H$26&lt;&gt;"")*ISNUMBER(SEARCH(LISTS!$H$2:$H$26,$G1273)))+((LISTS!$I$2:$I$26&lt;&gt;"")*ISNUMBER(SEARCH(LISTS!$I$2:$I$26,$E1273)))),LISTS!$L$2:$L$26),"Concepto DIAN no mapeado a casilla automatica"),IF(LEFT($J1273,4)="TOPE","Control automatico DIAN: "&amp;$J1273,"Casilla automatica: "&amp;$J1273)))</f>
        <v/>
      </c>
    </row>
    <row r="1274">
      <c r="A1274" s="9" t="n"/>
      <c r="B1274" s="9" t="n"/>
      <c r="C1274" s="9" t="n"/>
      <c r="D1274" s="9" t="n"/>
      <c r="E1274" s="9" t="n"/>
      <c r="F1274" s="11" t="n"/>
      <c r="G1274" s="9" t="n"/>
      <c r="H1274" s="9" t="n"/>
      <c r="I1274" s="9">
        <f>IF(COUNTA($A1274:$H1274)=0,"",IF($J1274="OTRO","NO","SI"))</f>
        <v/>
      </c>
      <c r="J1274" s="9">
        <f>IF(COUNTA($A1274:$H1274)=0,"",IFERROR(LOOKUP(2,1/(((LISTS!$H$2:$H$26&lt;&gt;"")*ISNUMBER(SEARCH(LISTS!$H$2:$H$26,$G1274)))+((LISTS!$I$2:$I$26&lt;&gt;"")*ISNUMBER(SEARCH(LISTS!$I$2:$I$26,$E1274)))),LISTS!$K$2:$K$26),"OTRO"))</f>
        <v/>
      </c>
      <c r="K1274" s="11">
        <f>IF($I1274&lt;&gt;"SI",0,IFERROR($F1274,0))</f>
        <v/>
      </c>
      <c r="L1274" s="9">
        <f>IF(COUNTA($A1274:$H1274)=0,"",IF($J1274="OTRO",IFERROR(LOOKUP(2,1/(((LISTS!$H$2:$H$26&lt;&gt;"")*ISNUMBER(SEARCH(LISTS!$H$2:$H$26,$G1274)))+((LISTS!$I$2:$I$26&lt;&gt;"")*ISNUMBER(SEARCH(LISTS!$I$2:$I$26,$E1274)))),LISTS!$L$2:$L$26),"Concepto DIAN no mapeado a casilla automatica"),IF(LEFT($J1274,4)="TOPE","Control automatico DIAN: "&amp;$J1274,"Casilla automatica: "&amp;$J1274)))</f>
        <v/>
      </c>
    </row>
    <row r="1275">
      <c r="A1275" s="9" t="n"/>
      <c r="B1275" s="9" t="n"/>
      <c r="C1275" s="9" t="n"/>
      <c r="D1275" s="9" t="n"/>
      <c r="E1275" s="9" t="n"/>
      <c r="F1275" s="11" t="n"/>
      <c r="G1275" s="9" t="n"/>
      <c r="H1275" s="9" t="n"/>
      <c r="I1275" s="9">
        <f>IF(COUNTA($A1275:$H1275)=0,"",IF($J1275="OTRO","NO","SI"))</f>
        <v/>
      </c>
      <c r="J1275" s="9">
        <f>IF(COUNTA($A1275:$H1275)=0,"",IFERROR(LOOKUP(2,1/(((LISTS!$H$2:$H$26&lt;&gt;"")*ISNUMBER(SEARCH(LISTS!$H$2:$H$26,$G1275)))+((LISTS!$I$2:$I$26&lt;&gt;"")*ISNUMBER(SEARCH(LISTS!$I$2:$I$26,$E1275)))),LISTS!$K$2:$K$26),"OTRO"))</f>
        <v/>
      </c>
      <c r="K1275" s="11">
        <f>IF($I1275&lt;&gt;"SI",0,IFERROR($F1275,0))</f>
        <v/>
      </c>
      <c r="L1275" s="9">
        <f>IF(COUNTA($A1275:$H1275)=0,"",IF($J1275="OTRO",IFERROR(LOOKUP(2,1/(((LISTS!$H$2:$H$26&lt;&gt;"")*ISNUMBER(SEARCH(LISTS!$H$2:$H$26,$G1275)))+((LISTS!$I$2:$I$26&lt;&gt;"")*ISNUMBER(SEARCH(LISTS!$I$2:$I$26,$E1275)))),LISTS!$L$2:$L$26),"Concepto DIAN no mapeado a casilla automatica"),IF(LEFT($J1275,4)="TOPE","Control automatico DIAN: "&amp;$J1275,"Casilla automatica: "&amp;$J1275)))</f>
        <v/>
      </c>
    </row>
    <row r="1276">
      <c r="A1276" s="9" t="n"/>
      <c r="B1276" s="9" t="n"/>
      <c r="C1276" s="9" t="n"/>
      <c r="D1276" s="9" t="n"/>
      <c r="E1276" s="9" t="n"/>
      <c r="F1276" s="11" t="n"/>
      <c r="G1276" s="9" t="n"/>
      <c r="H1276" s="9" t="n"/>
      <c r="I1276" s="9">
        <f>IF(COUNTA($A1276:$H1276)=0,"",IF($J1276="OTRO","NO","SI"))</f>
        <v/>
      </c>
      <c r="J1276" s="9">
        <f>IF(COUNTA($A1276:$H1276)=0,"",IFERROR(LOOKUP(2,1/(((LISTS!$H$2:$H$26&lt;&gt;"")*ISNUMBER(SEARCH(LISTS!$H$2:$H$26,$G1276)))+((LISTS!$I$2:$I$26&lt;&gt;"")*ISNUMBER(SEARCH(LISTS!$I$2:$I$26,$E1276)))),LISTS!$K$2:$K$26),"OTRO"))</f>
        <v/>
      </c>
      <c r="K1276" s="11">
        <f>IF($I1276&lt;&gt;"SI",0,IFERROR($F1276,0))</f>
        <v/>
      </c>
      <c r="L1276" s="9">
        <f>IF(COUNTA($A1276:$H1276)=0,"",IF($J1276="OTRO",IFERROR(LOOKUP(2,1/(((LISTS!$H$2:$H$26&lt;&gt;"")*ISNUMBER(SEARCH(LISTS!$H$2:$H$26,$G1276)))+((LISTS!$I$2:$I$26&lt;&gt;"")*ISNUMBER(SEARCH(LISTS!$I$2:$I$26,$E1276)))),LISTS!$L$2:$L$26),"Concepto DIAN no mapeado a casilla automatica"),IF(LEFT($J1276,4)="TOPE","Control automatico DIAN: "&amp;$J1276,"Casilla automatica: "&amp;$J1276)))</f>
        <v/>
      </c>
    </row>
    <row r="1277">
      <c r="A1277" s="9" t="n"/>
      <c r="B1277" s="9" t="n"/>
      <c r="C1277" s="9" t="n"/>
      <c r="D1277" s="9" t="n"/>
      <c r="E1277" s="9" t="n"/>
      <c r="F1277" s="11" t="n"/>
      <c r="G1277" s="9" t="n"/>
      <c r="H1277" s="9" t="n"/>
      <c r="I1277" s="9">
        <f>IF(COUNTA($A1277:$H1277)=0,"",IF($J1277="OTRO","NO","SI"))</f>
        <v/>
      </c>
      <c r="J1277" s="9">
        <f>IF(COUNTA($A1277:$H1277)=0,"",IFERROR(LOOKUP(2,1/(((LISTS!$H$2:$H$26&lt;&gt;"")*ISNUMBER(SEARCH(LISTS!$H$2:$H$26,$G1277)))+((LISTS!$I$2:$I$26&lt;&gt;"")*ISNUMBER(SEARCH(LISTS!$I$2:$I$26,$E1277)))),LISTS!$K$2:$K$26),"OTRO"))</f>
        <v/>
      </c>
      <c r="K1277" s="11">
        <f>IF($I1277&lt;&gt;"SI",0,IFERROR($F1277,0))</f>
        <v/>
      </c>
      <c r="L1277" s="9">
        <f>IF(COUNTA($A1277:$H1277)=0,"",IF($J1277="OTRO",IFERROR(LOOKUP(2,1/(((LISTS!$H$2:$H$26&lt;&gt;"")*ISNUMBER(SEARCH(LISTS!$H$2:$H$26,$G1277)))+((LISTS!$I$2:$I$26&lt;&gt;"")*ISNUMBER(SEARCH(LISTS!$I$2:$I$26,$E1277)))),LISTS!$L$2:$L$26),"Concepto DIAN no mapeado a casilla automatica"),IF(LEFT($J1277,4)="TOPE","Control automatico DIAN: "&amp;$J1277,"Casilla automatica: "&amp;$J1277)))</f>
        <v/>
      </c>
    </row>
    <row r="1278">
      <c r="A1278" s="9" t="n"/>
      <c r="B1278" s="9" t="n"/>
      <c r="C1278" s="9" t="n"/>
      <c r="D1278" s="9" t="n"/>
      <c r="E1278" s="9" t="n"/>
      <c r="F1278" s="11" t="n"/>
      <c r="G1278" s="9" t="n"/>
      <c r="H1278" s="9" t="n"/>
      <c r="I1278" s="9">
        <f>IF(COUNTA($A1278:$H1278)=0,"",IF($J1278="OTRO","NO","SI"))</f>
        <v/>
      </c>
      <c r="J1278" s="9">
        <f>IF(COUNTA($A1278:$H1278)=0,"",IFERROR(LOOKUP(2,1/(((LISTS!$H$2:$H$26&lt;&gt;"")*ISNUMBER(SEARCH(LISTS!$H$2:$H$26,$G1278)))+((LISTS!$I$2:$I$26&lt;&gt;"")*ISNUMBER(SEARCH(LISTS!$I$2:$I$26,$E1278)))),LISTS!$K$2:$K$26),"OTRO"))</f>
        <v/>
      </c>
      <c r="K1278" s="11">
        <f>IF($I1278&lt;&gt;"SI",0,IFERROR($F1278,0))</f>
        <v/>
      </c>
      <c r="L1278" s="9">
        <f>IF(COUNTA($A1278:$H1278)=0,"",IF($J1278="OTRO",IFERROR(LOOKUP(2,1/(((LISTS!$H$2:$H$26&lt;&gt;"")*ISNUMBER(SEARCH(LISTS!$H$2:$H$26,$G1278)))+((LISTS!$I$2:$I$26&lt;&gt;"")*ISNUMBER(SEARCH(LISTS!$I$2:$I$26,$E1278)))),LISTS!$L$2:$L$26),"Concepto DIAN no mapeado a casilla automatica"),IF(LEFT($J1278,4)="TOPE","Control automatico DIAN: "&amp;$J1278,"Casilla automatica: "&amp;$J1278)))</f>
        <v/>
      </c>
    </row>
    <row r="1279">
      <c r="A1279" s="9" t="n"/>
      <c r="B1279" s="9" t="n"/>
      <c r="C1279" s="9" t="n"/>
      <c r="D1279" s="9" t="n"/>
      <c r="E1279" s="9" t="n"/>
      <c r="F1279" s="11" t="n"/>
      <c r="G1279" s="9" t="n"/>
      <c r="H1279" s="9" t="n"/>
      <c r="I1279" s="9">
        <f>IF(COUNTA($A1279:$H1279)=0,"",IF($J1279="OTRO","NO","SI"))</f>
        <v/>
      </c>
      <c r="J1279" s="9">
        <f>IF(COUNTA($A1279:$H1279)=0,"",IFERROR(LOOKUP(2,1/(((LISTS!$H$2:$H$26&lt;&gt;"")*ISNUMBER(SEARCH(LISTS!$H$2:$H$26,$G1279)))+((LISTS!$I$2:$I$26&lt;&gt;"")*ISNUMBER(SEARCH(LISTS!$I$2:$I$26,$E1279)))),LISTS!$K$2:$K$26),"OTRO"))</f>
        <v/>
      </c>
      <c r="K1279" s="11">
        <f>IF($I1279&lt;&gt;"SI",0,IFERROR($F1279,0))</f>
        <v/>
      </c>
      <c r="L1279" s="9">
        <f>IF(COUNTA($A1279:$H1279)=0,"",IF($J1279="OTRO",IFERROR(LOOKUP(2,1/(((LISTS!$H$2:$H$26&lt;&gt;"")*ISNUMBER(SEARCH(LISTS!$H$2:$H$26,$G1279)))+((LISTS!$I$2:$I$26&lt;&gt;"")*ISNUMBER(SEARCH(LISTS!$I$2:$I$26,$E1279)))),LISTS!$L$2:$L$26),"Concepto DIAN no mapeado a casilla automatica"),IF(LEFT($J1279,4)="TOPE","Control automatico DIAN: "&amp;$J1279,"Casilla automatica: "&amp;$J1279)))</f>
        <v/>
      </c>
    </row>
    <row r="1280">
      <c r="A1280" s="9" t="n"/>
      <c r="B1280" s="9" t="n"/>
      <c r="C1280" s="9" t="n"/>
      <c r="D1280" s="9" t="n"/>
      <c r="E1280" s="9" t="n"/>
      <c r="F1280" s="11" t="n"/>
      <c r="G1280" s="9" t="n"/>
      <c r="H1280" s="9" t="n"/>
      <c r="I1280" s="9">
        <f>IF(COUNTA($A1280:$H1280)=0,"",IF($J1280="OTRO","NO","SI"))</f>
        <v/>
      </c>
      <c r="J1280" s="9">
        <f>IF(COUNTA($A1280:$H1280)=0,"",IFERROR(LOOKUP(2,1/(((LISTS!$H$2:$H$26&lt;&gt;"")*ISNUMBER(SEARCH(LISTS!$H$2:$H$26,$G1280)))+((LISTS!$I$2:$I$26&lt;&gt;"")*ISNUMBER(SEARCH(LISTS!$I$2:$I$26,$E1280)))),LISTS!$K$2:$K$26),"OTRO"))</f>
        <v/>
      </c>
      <c r="K1280" s="11">
        <f>IF($I1280&lt;&gt;"SI",0,IFERROR($F1280,0))</f>
        <v/>
      </c>
      <c r="L1280" s="9">
        <f>IF(COUNTA($A1280:$H1280)=0,"",IF($J1280="OTRO",IFERROR(LOOKUP(2,1/(((LISTS!$H$2:$H$26&lt;&gt;"")*ISNUMBER(SEARCH(LISTS!$H$2:$H$26,$G1280)))+((LISTS!$I$2:$I$26&lt;&gt;"")*ISNUMBER(SEARCH(LISTS!$I$2:$I$26,$E1280)))),LISTS!$L$2:$L$26),"Concepto DIAN no mapeado a casilla automatica"),IF(LEFT($J1280,4)="TOPE","Control automatico DIAN: "&amp;$J1280,"Casilla automatica: "&amp;$J1280)))</f>
        <v/>
      </c>
    </row>
    <row r="1281">
      <c r="A1281" s="9" t="n"/>
      <c r="B1281" s="9" t="n"/>
      <c r="C1281" s="9" t="n"/>
      <c r="D1281" s="9" t="n"/>
      <c r="E1281" s="9" t="n"/>
      <c r="F1281" s="11" t="n"/>
      <c r="G1281" s="9" t="n"/>
      <c r="H1281" s="9" t="n"/>
      <c r="I1281" s="9">
        <f>IF(COUNTA($A1281:$H1281)=0,"",IF($J1281="OTRO","NO","SI"))</f>
        <v/>
      </c>
      <c r="J1281" s="9">
        <f>IF(COUNTA($A1281:$H1281)=0,"",IFERROR(LOOKUP(2,1/(((LISTS!$H$2:$H$26&lt;&gt;"")*ISNUMBER(SEARCH(LISTS!$H$2:$H$26,$G1281)))+((LISTS!$I$2:$I$26&lt;&gt;"")*ISNUMBER(SEARCH(LISTS!$I$2:$I$26,$E1281)))),LISTS!$K$2:$K$26),"OTRO"))</f>
        <v/>
      </c>
      <c r="K1281" s="11">
        <f>IF($I1281&lt;&gt;"SI",0,IFERROR($F1281,0))</f>
        <v/>
      </c>
      <c r="L1281" s="9">
        <f>IF(COUNTA($A1281:$H1281)=0,"",IF($J1281="OTRO",IFERROR(LOOKUP(2,1/(((LISTS!$H$2:$H$26&lt;&gt;"")*ISNUMBER(SEARCH(LISTS!$H$2:$H$26,$G1281)))+((LISTS!$I$2:$I$26&lt;&gt;"")*ISNUMBER(SEARCH(LISTS!$I$2:$I$26,$E1281)))),LISTS!$L$2:$L$26),"Concepto DIAN no mapeado a casilla automatica"),IF(LEFT($J1281,4)="TOPE","Control automatico DIAN: "&amp;$J1281,"Casilla automatica: "&amp;$J1281)))</f>
        <v/>
      </c>
    </row>
    <row r="1282">
      <c r="A1282" s="9" t="n"/>
      <c r="B1282" s="9" t="n"/>
      <c r="C1282" s="9" t="n"/>
      <c r="D1282" s="9" t="n"/>
      <c r="E1282" s="9" t="n"/>
      <c r="F1282" s="11" t="n"/>
      <c r="G1282" s="9" t="n"/>
      <c r="H1282" s="9" t="n"/>
      <c r="I1282" s="9">
        <f>IF(COUNTA($A1282:$H1282)=0,"",IF($J1282="OTRO","NO","SI"))</f>
        <v/>
      </c>
      <c r="J1282" s="9">
        <f>IF(COUNTA($A1282:$H1282)=0,"",IFERROR(LOOKUP(2,1/(((LISTS!$H$2:$H$26&lt;&gt;"")*ISNUMBER(SEARCH(LISTS!$H$2:$H$26,$G1282)))+((LISTS!$I$2:$I$26&lt;&gt;"")*ISNUMBER(SEARCH(LISTS!$I$2:$I$26,$E1282)))),LISTS!$K$2:$K$26),"OTRO"))</f>
        <v/>
      </c>
      <c r="K1282" s="11">
        <f>IF($I1282&lt;&gt;"SI",0,IFERROR($F1282,0))</f>
        <v/>
      </c>
      <c r="L1282" s="9">
        <f>IF(COUNTA($A1282:$H1282)=0,"",IF($J1282="OTRO",IFERROR(LOOKUP(2,1/(((LISTS!$H$2:$H$26&lt;&gt;"")*ISNUMBER(SEARCH(LISTS!$H$2:$H$26,$G1282)))+((LISTS!$I$2:$I$26&lt;&gt;"")*ISNUMBER(SEARCH(LISTS!$I$2:$I$26,$E1282)))),LISTS!$L$2:$L$26),"Concepto DIAN no mapeado a casilla automatica"),IF(LEFT($J1282,4)="TOPE","Control automatico DIAN: "&amp;$J1282,"Casilla automatica: "&amp;$J1282)))</f>
        <v/>
      </c>
    </row>
    <row r="1283">
      <c r="A1283" s="9" t="n"/>
      <c r="B1283" s="9" t="n"/>
      <c r="C1283" s="9" t="n"/>
      <c r="D1283" s="9" t="n"/>
      <c r="E1283" s="9" t="n"/>
      <c r="F1283" s="11" t="n"/>
      <c r="G1283" s="9" t="n"/>
      <c r="H1283" s="9" t="n"/>
      <c r="I1283" s="9">
        <f>IF(COUNTA($A1283:$H1283)=0,"",IF($J1283="OTRO","NO","SI"))</f>
        <v/>
      </c>
      <c r="J1283" s="9">
        <f>IF(COUNTA($A1283:$H1283)=0,"",IFERROR(LOOKUP(2,1/(((LISTS!$H$2:$H$26&lt;&gt;"")*ISNUMBER(SEARCH(LISTS!$H$2:$H$26,$G1283)))+((LISTS!$I$2:$I$26&lt;&gt;"")*ISNUMBER(SEARCH(LISTS!$I$2:$I$26,$E1283)))),LISTS!$K$2:$K$26),"OTRO"))</f>
        <v/>
      </c>
      <c r="K1283" s="11">
        <f>IF($I1283&lt;&gt;"SI",0,IFERROR($F1283,0))</f>
        <v/>
      </c>
      <c r="L1283" s="9">
        <f>IF(COUNTA($A1283:$H1283)=0,"",IF($J1283="OTRO",IFERROR(LOOKUP(2,1/(((LISTS!$H$2:$H$26&lt;&gt;"")*ISNUMBER(SEARCH(LISTS!$H$2:$H$26,$G1283)))+((LISTS!$I$2:$I$26&lt;&gt;"")*ISNUMBER(SEARCH(LISTS!$I$2:$I$26,$E1283)))),LISTS!$L$2:$L$26),"Concepto DIAN no mapeado a casilla automatica"),IF(LEFT($J1283,4)="TOPE","Control automatico DIAN: "&amp;$J1283,"Casilla automatica: "&amp;$J1283)))</f>
        <v/>
      </c>
    </row>
    <row r="1284">
      <c r="A1284" s="9" t="n"/>
      <c r="B1284" s="9" t="n"/>
      <c r="C1284" s="9" t="n"/>
      <c r="D1284" s="9" t="n"/>
      <c r="E1284" s="9" t="n"/>
      <c r="F1284" s="11" t="n"/>
      <c r="G1284" s="9" t="n"/>
      <c r="H1284" s="9" t="n"/>
      <c r="I1284" s="9">
        <f>IF(COUNTA($A1284:$H1284)=0,"",IF($J1284="OTRO","NO","SI"))</f>
        <v/>
      </c>
      <c r="J1284" s="9">
        <f>IF(COUNTA($A1284:$H1284)=0,"",IFERROR(LOOKUP(2,1/(((LISTS!$H$2:$H$26&lt;&gt;"")*ISNUMBER(SEARCH(LISTS!$H$2:$H$26,$G1284)))+((LISTS!$I$2:$I$26&lt;&gt;"")*ISNUMBER(SEARCH(LISTS!$I$2:$I$26,$E1284)))),LISTS!$K$2:$K$26),"OTRO"))</f>
        <v/>
      </c>
      <c r="K1284" s="11">
        <f>IF($I1284&lt;&gt;"SI",0,IFERROR($F1284,0))</f>
        <v/>
      </c>
      <c r="L1284" s="9">
        <f>IF(COUNTA($A1284:$H1284)=0,"",IF($J1284="OTRO",IFERROR(LOOKUP(2,1/(((LISTS!$H$2:$H$26&lt;&gt;"")*ISNUMBER(SEARCH(LISTS!$H$2:$H$26,$G1284)))+((LISTS!$I$2:$I$26&lt;&gt;"")*ISNUMBER(SEARCH(LISTS!$I$2:$I$26,$E1284)))),LISTS!$L$2:$L$26),"Concepto DIAN no mapeado a casilla automatica"),IF(LEFT($J1284,4)="TOPE","Control automatico DIAN: "&amp;$J1284,"Casilla automatica: "&amp;$J1284)))</f>
        <v/>
      </c>
    </row>
    <row r="1285">
      <c r="A1285" s="9" t="n"/>
      <c r="B1285" s="9" t="n"/>
      <c r="C1285" s="9" t="n"/>
      <c r="D1285" s="9" t="n"/>
      <c r="E1285" s="9" t="n"/>
      <c r="F1285" s="11" t="n"/>
      <c r="G1285" s="9" t="n"/>
      <c r="H1285" s="9" t="n"/>
      <c r="I1285" s="9">
        <f>IF(COUNTA($A1285:$H1285)=0,"",IF($J1285="OTRO","NO","SI"))</f>
        <v/>
      </c>
      <c r="J1285" s="9">
        <f>IF(COUNTA($A1285:$H1285)=0,"",IFERROR(LOOKUP(2,1/(((LISTS!$H$2:$H$26&lt;&gt;"")*ISNUMBER(SEARCH(LISTS!$H$2:$H$26,$G1285)))+((LISTS!$I$2:$I$26&lt;&gt;"")*ISNUMBER(SEARCH(LISTS!$I$2:$I$26,$E1285)))),LISTS!$K$2:$K$26),"OTRO"))</f>
        <v/>
      </c>
      <c r="K1285" s="11">
        <f>IF($I1285&lt;&gt;"SI",0,IFERROR($F1285,0))</f>
        <v/>
      </c>
      <c r="L1285" s="9">
        <f>IF(COUNTA($A1285:$H1285)=0,"",IF($J1285="OTRO",IFERROR(LOOKUP(2,1/(((LISTS!$H$2:$H$26&lt;&gt;"")*ISNUMBER(SEARCH(LISTS!$H$2:$H$26,$G1285)))+((LISTS!$I$2:$I$26&lt;&gt;"")*ISNUMBER(SEARCH(LISTS!$I$2:$I$26,$E1285)))),LISTS!$L$2:$L$26),"Concepto DIAN no mapeado a casilla automatica"),IF(LEFT($J1285,4)="TOPE","Control automatico DIAN: "&amp;$J1285,"Casilla automatica: "&amp;$J1285)))</f>
        <v/>
      </c>
    </row>
    <row r="1286">
      <c r="A1286" s="9" t="n"/>
      <c r="B1286" s="9" t="n"/>
      <c r="C1286" s="9" t="n"/>
      <c r="D1286" s="9" t="n"/>
      <c r="E1286" s="9" t="n"/>
      <c r="F1286" s="11" t="n"/>
      <c r="G1286" s="9" t="n"/>
      <c r="H1286" s="9" t="n"/>
      <c r="I1286" s="9">
        <f>IF(COUNTA($A1286:$H1286)=0,"",IF($J1286="OTRO","NO","SI"))</f>
        <v/>
      </c>
      <c r="J1286" s="9">
        <f>IF(COUNTA($A1286:$H1286)=0,"",IFERROR(LOOKUP(2,1/(((LISTS!$H$2:$H$26&lt;&gt;"")*ISNUMBER(SEARCH(LISTS!$H$2:$H$26,$G1286)))+((LISTS!$I$2:$I$26&lt;&gt;"")*ISNUMBER(SEARCH(LISTS!$I$2:$I$26,$E1286)))),LISTS!$K$2:$K$26),"OTRO"))</f>
        <v/>
      </c>
      <c r="K1286" s="11">
        <f>IF($I1286&lt;&gt;"SI",0,IFERROR($F1286,0))</f>
        <v/>
      </c>
      <c r="L1286" s="9">
        <f>IF(COUNTA($A1286:$H1286)=0,"",IF($J1286="OTRO",IFERROR(LOOKUP(2,1/(((LISTS!$H$2:$H$26&lt;&gt;"")*ISNUMBER(SEARCH(LISTS!$H$2:$H$26,$G1286)))+((LISTS!$I$2:$I$26&lt;&gt;"")*ISNUMBER(SEARCH(LISTS!$I$2:$I$26,$E1286)))),LISTS!$L$2:$L$26),"Concepto DIAN no mapeado a casilla automatica"),IF(LEFT($J1286,4)="TOPE","Control automatico DIAN: "&amp;$J1286,"Casilla automatica: "&amp;$J1286)))</f>
        <v/>
      </c>
    </row>
    <row r="1287">
      <c r="A1287" s="9" t="n"/>
      <c r="B1287" s="9" t="n"/>
      <c r="C1287" s="9" t="n"/>
      <c r="D1287" s="9" t="n"/>
      <c r="E1287" s="9" t="n"/>
      <c r="F1287" s="11" t="n"/>
      <c r="G1287" s="9" t="n"/>
      <c r="H1287" s="9" t="n"/>
      <c r="I1287" s="9">
        <f>IF(COUNTA($A1287:$H1287)=0,"",IF($J1287="OTRO","NO","SI"))</f>
        <v/>
      </c>
      <c r="J1287" s="9">
        <f>IF(COUNTA($A1287:$H1287)=0,"",IFERROR(LOOKUP(2,1/(((LISTS!$H$2:$H$26&lt;&gt;"")*ISNUMBER(SEARCH(LISTS!$H$2:$H$26,$G1287)))+((LISTS!$I$2:$I$26&lt;&gt;"")*ISNUMBER(SEARCH(LISTS!$I$2:$I$26,$E1287)))),LISTS!$K$2:$K$26),"OTRO"))</f>
        <v/>
      </c>
      <c r="K1287" s="11">
        <f>IF($I1287&lt;&gt;"SI",0,IFERROR($F1287,0))</f>
        <v/>
      </c>
      <c r="L1287" s="9">
        <f>IF(COUNTA($A1287:$H1287)=0,"",IF($J1287="OTRO",IFERROR(LOOKUP(2,1/(((LISTS!$H$2:$H$26&lt;&gt;"")*ISNUMBER(SEARCH(LISTS!$H$2:$H$26,$G1287)))+((LISTS!$I$2:$I$26&lt;&gt;"")*ISNUMBER(SEARCH(LISTS!$I$2:$I$26,$E1287)))),LISTS!$L$2:$L$26),"Concepto DIAN no mapeado a casilla automatica"),IF(LEFT($J1287,4)="TOPE","Control automatico DIAN: "&amp;$J1287,"Casilla automatica: "&amp;$J1287)))</f>
        <v/>
      </c>
    </row>
    <row r="1288">
      <c r="A1288" s="9" t="n"/>
      <c r="B1288" s="9" t="n"/>
      <c r="C1288" s="9" t="n"/>
      <c r="D1288" s="9" t="n"/>
      <c r="E1288" s="9" t="n"/>
      <c r="F1288" s="11" t="n"/>
      <c r="G1288" s="9" t="n"/>
      <c r="H1288" s="9" t="n"/>
      <c r="I1288" s="9">
        <f>IF(COUNTA($A1288:$H1288)=0,"",IF($J1288="OTRO","NO","SI"))</f>
        <v/>
      </c>
      <c r="J1288" s="9">
        <f>IF(COUNTA($A1288:$H1288)=0,"",IFERROR(LOOKUP(2,1/(((LISTS!$H$2:$H$26&lt;&gt;"")*ISNUMBER(SEARCH(LISTS!$H$2:$H$26,$G1288)))+((LISTS!$I$2:$I$26&lt;&gt;"")*ISNUMBER(SEARCH(LISTS!$I$2:$I$26,$E1288)))),LISTS!$K$2:$K$26),"OTRO"))</f>
        <v/>
      </c>
      <c r="K1288" s="11">
        <f>IF($I1288&lt;&gt;"SI",0,IFERROR($F1288,0))</f>
        <v/>
      </c>
      <c r="L1288" s="9">
        <f>IF(COUNTA($A1288:$H1288)=0,"",IF($J1288="OTRO",IFERROR(LOOKUP(2,1/(((LISTS!$H$2:$H$26&lt;&gt;"")*ISNUMBER(SEARCH(LISTS!$H$2:$H$26,$G1288)))+((LISTS!$I$2:$I$26&lt;&gt;"")*ISNUMBER(SEARCH(LISTS!$I$2:$I$26,$E1288)))),LISTS!$L$2:$L$26),"Concepto DIAN no mapeado a casilla automatica"),IF(LEFT($J1288,4)="TOPE","Control automatico DIAN: "&amp;$J1288,"Casilla automatica: "&amp;$J1288)))</f>
        <v/>
      </c>
    </row>
    <row r="1289">
      <c r="A1289" s="9" t="n"/>
      <c r="B1289" s="9" t="n"/>
      <c r="C1289" s="9" t="n"/>
      <c r="D1289" s="9" t="n"/>
      <c r="E1289" s="9" t="n"/>
      <c r="F1289" s="11" t="n"/>
      <c r="G1289" s="9" t="n"/>
      <c r="H1289" s="9" t="n"/>
      <c r="I1289" s="9">
        <f>IF(COUNTA($A1289:$H1289)=0,"",IF($J1289="OTRO","NO","SI"))</f>
        <v/>
      </c>
      <c r="J1289" s="9">
        <f>IF(COUNTA($A1289:$H1289)=0,"",IFERROR(LOOKUP(2,1/(((LISTS!$H$2:$H$26&lt;&gt;"")*ISNUMBER(SEARCH(LISTS!$H$2:$H$26,$G1289)))+((LISTS!$I$2:$I$26&lt;&gt;"")*ISNUMBER(SEARCH(LISTS!$I$2:$I$26,$E1289)))),LISTS!$K$2:$K$26),"OTRO"))</f>
        <v/>
      </c>
      <c r="K1289" s="11">
        <f>IF($I1289&lt;&gt;"SI",0,IFERROR($F1289,0))</f>
        <v/>
      </c>
      <c r="L1289" s="9">
        <f>IF(COUNTA($A1289:$H1289)=0,"",IF($J1289="OTRO",IFERROR(LOOKUP(2,1/(((LISTS!$H$2:$H$26&lt;&gt;"")*ISNUMBER(SEARCH(LISTS!$H$2:$H$26,$G1289)))+((LISTS!$I$2:$I$26&lt;&gt;"")*ISNUMBER(SEARCH(LISTS!$I$2:$I$26,$E1289)))),LISTS!$L$2:$L$26),"Concepto DIAN no mapeado a casilla automatica"),IF(LEFT($J1289,4)="TOPE","Control automatico DIAN: "&amp;$J1289,"Casilla automatica: "&amp;$J1289)))</f>
        <v/>
      </c>
    </row>
    <row r="1290">
      <c r="A1290" s="9" t="n"/>
      <c r="B1290" s="9" t="n"/>
      <c r="C1290" s="9" t="n"/>
      <c r="D1290" s="9" t="n"/>
      <c r="E1290" s="9" t="n"/>
      <c r="F1290" s="11" t="n"/>
      <c r="G1290" s="9" t="n"/>
      <c r="H1290" s="9" t="n"/>
      <c r="I1290" s="9">
        <f>IF(COUNTA($A1290:$H1290)=0,"",IF($J1290="OTRO","NO","SI"))</f>
        <v/>
      </c>
      <c r="J1290" s="9">
        <f>IF(COUNTA($A1290:$H1290)=0,"",IFERROR(LOOKUP(2,1/(((LISTS!$H$2:$H$26&lt;&gt;"")*ISNUMBER(SEARCH(LISTS!$H$2:$H$26,$G1290)))+((LISTS!$I$2:$I$26&lt;&gt;"")*ISNUMBER(SEARCH(LISTS!$I$2:$I$26,$E1290)))),LISTS!$K$2:$K$26),"OTRO"))</f>
        <v/>
      </c>
      <c r="K1290" s="11">
        <f>IF($I1290&lt;&gt;"SI",0,IFERROR($F1290,0))</f>
        <v/>
      </c>
      <c r="L1290" s="9">
        <f>IF(COUNTA($A1290:$H1290)=0,"",IF($J1290="OTRO",IFERROR(LOOKUP(2,1/(((LISTS!$H$2:$H$26&lt;&gt;"")*ISNUMBER(SEARCH(LISTS!$H$2:$H$26,$G1290)))+((LISTS!$I$2:$I$26&lt;&gt;"")*ISNUMBER(SEARCH(LISTS!$I$2:$I$26,$E1290)))),LISTS!$L$2:$L$26),"Concepto DIAN no mapeado a casilla automatica"),IF(LEFT($J1290,4)="TOPE","Control automatico DIAN: "&amp;$J1290,"Casilla automatica: "&amp;$J1290)))</f>
        <v/>
      </c>
    </row>
    <row r="1291">
      <c r="A1291" s="9" t="n"/>
      <c r="B1291" s="9" t="n"/>
      <c r="C1291" s="9" t="n"/>
      <c r="D1291" s="9" t="n"/>
      <c r="E1291" s="9" t="n"/>
      <c r="F1291" s="11" t="n"/>
      <c r="G1291" s="9" t="n"/>
      <c r="H1291" s="9" t="n"/>
      <c r="I1291" s="9">
        <f>IF(COUNTA($A1291:$H1291)=0,"",IF($J1291="OTRO","NO","SI"))</f>
        <v/>
      </c>
      <c r="J1291" s="9">
        <f>IF(COUNTA($A1291:$H1291)=0,"",IFERROR(LOOKUP(2,1/(((LISTS!$H$2:$H$26&lt;&gt;"")*ISNUMBER(SEARCH(LISTS!$H$2:$H$26,$G1291)))+((LISTS!$I$2:$I$26&lt;&gt;"")*ISNUMBER(SEARCH(LISTS!$I$2:$I$26,$E1291)))),LISTS!$K$2:$K$26),"OTRO"))</f>
        <v/>
      </c>
      <c r="K1291" s="11">
        <f>IF($I1291&lt;&gt;"SI",0,IFERROR($F1291,0))</f>
        <v/>
      </c>
      <c r="L1291" s="9">
        <f>IF(COUNTA($A1291:$H1291)=0,"",IF($J1291="OTRO",IFERROR(LOOKUP(2,1/(((LISTS!$H$2:$H$26&lt;&gt;"")*ISNUMBER(SEARCH(LISTS!$H$2:$H$26,$G1291)))+((LISTS!$I$2:$I$26&lt;&gt;"")*ISNUMBER(SEARCH(LISTS!$I$2:$I$26,$E1291)))),LISTS!$L$2:$L$26),"Concepto DIAN no mapeado a casilla automatica"),IF(LEFT($J1291,4)="TOPE","Control automatico DIAN: "&amp;$J1291,"Casilla automatica: "&amp;$J1291)))</f>
        <v/>
      </c>
    </row>
    <row r="1292">
      <c r="A1292" s="9" t="n"/>
      <c r="B1292" s="9" t="n"/>
      <c r="C1292" s="9" t="n"/>
      <c r="D1292" s="9" t="n"/>
      <c r="E1292" s="9" t="n"/>
      <c r="F1292" s="11" t="n"/>
      <c r="G1292" s="9" t="n"/>
      <c r="H1292" s="9" t="n"/>
      <c r="I1292" s="9">
        <f>IF(COUNTA($A1292:$H1292)=0,"",IF($J1292="OTRO","NO","SI"))</f>
        <v/>
      </c>
      <c r="J1292" s="9">
        <f>IF(COUNTA($A1292:$H1292)=0,"",IFERROR(LOOKUP(2,1/(((LISTS!$H$2:$H$26&lt;&gt;"")*ISNUMBER(SEARCH(LISTS!$H$2:$H$26,$G1292)))+((LISTS!$I$2:$I$26&lt;&gt;"")*ISNUMBER(SEARCH(LISTS!$I$2:$I$26,$E1292)))),LISTS!$K$2:$K$26),"OTRO"))</f>
        <v/>
      </c>
      <c r="K1292" s="11">
        <f>IF($I1292&lt;&gt;"SI",0,IFERROR($F1292,0))</f>
        <v/>
      </c>
      <c r="L1292" s="9">
        <f>IF(COUNTA($A1292:$H1292)=0,"",IF($J1292="OTRO",IFERROR(LOOKUP(2,1/(((LISTS!$H$2:$H$26&lt;&gt;"")*ISNUMBER(SEARCH(LISTS!$H$2:$H$26,$G1292)))+((LISTS!$I$2:$I$26&lt;&gt;"")*ISNUMBER(SEARCH(LISTS!$I$2:$I$26,$E1292)))),LISTS!$L$2:$L$26),"Concepto DIAN no mapeado a casilla automatica"),IF(LEFT($J1292,4)="TOPE","Control automatico DIAN: "&amp;$J1292,"Casilla automatica: "&amp;$J1292)))</f>
        <v/>
      </c>
    </row>
    <row r="1293">
      <c r="A1293" s="9" t="n"/>
      <c r="B1293" s="9" t="n"/>
      <c r="C1293" s="9" t="n"/>
      <c r="D1293" s="9" t="n"/>
      <c r="E1293" s="9" t="n"/>
      <c r="F1293" s="11" t="n"/>
      <c r="G1293" s="9" t="n"/>
      <c r="H1293" s="9" t="n"/>
      <c r="I1293" s="9">
        <f>IF(COUNTA($A1293:$H1293)=0,"",IF($J1293="OTRO","NO","SI"))</f>
        <v/>
      </c>
      <c r="J1293" s="9">
        <f>IF(COUNTA($A1293:$H1293)=0,"",IFERROR(LOOKUP(2,1/(((LISTS!$H$2:$H$26&lt;&gt;"")*ISNUMBER(SEARCH(LISTS!$H$2:$H$26,$G1293)))+((LISTS!$I$2:$I$26&lt;&gt;"")*ISNUMBER(SEARCH(LISTS!$I$2:$I$26,$E1293)))),LISTS!$K$2:$K$26),"OTRO"))</f>
        <v/>
      </c>
      <c r="K1293" s="11">
        <f>IF($I1293&lt;&gt;"SI",0,IFERROR($F1293,0))</f>
        <v/>
      </c>
      <c r="L1293" s="9">
        <f>IF(COUNTA($A1293:$H1293)=0,"",IF($J1293="OTRO",IFERROR(LOOKUP(2,1/(((LISTS!$H$2:$H$26&lt;&gt;"")*ISNUMBER(SEARCH(LISTS!$H$2:$H$26,$G1293)))+((LISTS!$I$2:$I$26&lt;&gt;"")*ISNUMBER(SEARCH(LISTS!$I$2:$I$26,$E1293)))),LISTS!$L$2:$L$26),"Concepto DIAN no mapeado a casilla automatica"),IF(LEFT($J1293,4)="TOPE","Control automatico DIAN: "&amp;$J1293,"Casilla automatica: "&amp;$J1293)))</f>
        <v/>
      </c>
    </row>
    <row r="1294">
      <c r="A1294" s="9" t="n"/>
      <c r="B1294" s="9" t="n"/>
      <c r="C1294" s="9" t="n"/>
      <c r="D1294" s="9" t="n"/>
      <c r="E1294" s="9" t="n"/>
      <c r="F1294" s="11" t="n"/>
      <c r="G1294" s="9" t="n"/>
      <c r="H1294" s="9" t="n"/>
      <c r="I1294" s="9">
        <f>IF(COUNTA($A1294:$H1294)=0,"",IF($J1294="OTRO","NO","SI"))</f>
        <v/>
      </c>
      <c r="J1294" s="9">
        <f>IF(COUNTA($A1294:$H1294)=0,"",IFERROR(LOOKUP(2,1/(((LISTS!$H$2:$H$26&lt;&gt;"")*ISNUMBER(SEARCH(LISTS!$H$2:$H$26,$G1294)))+((LISTS!$I$2:$I$26&lt;&gt;"")*ISNUMBER(SEARCH(LISTS!$I$2:$I$26,$E1294)))),LISTS!$K$2:$K$26),"OTRO"))</f>
        <v/>
      </c>
      <c r="K1294" s="11">
        <f>IF($I1294&lt;&gt;"SI",0,IFERROR($F1294,0))</f>
        <v/>
      </c>
      <c r="L1294" s="9">
        <f>IF(COUNTA($A1294:$H1294)=0,"",IF($J1294="OTRO",IFERROR(LOOKUP(2,1/(((LISTS!$H$2:$H$26&lt;&gt;"")*ISNUMBER(SEARCH(LISTS!$H$2:$H$26,$G1294)))+((LISTS!$I$2:$I$26&lt;&gt;"")*ISNUMBER(SEARCH(LISTS!$I$2:$I$26,$E1294)))),LISTS!$L$2:$L$26),"Concepto DIAN no mapeado a casilla automatica"),IF(LEFT($J1294,4)="TOPE","Control automatico DIAN: "&amp;$J1294,"Casilla automatica: "&amp;$J1294)))</f>
        <v/>
      </c>
    </row>
    <row r="1295">
      <c r="A1295" s="9" t="n"/>
      <c r="B1295" s="9" t="n"/>
      <c r="C1295" s="9" t="n"/>
      <c r="D1295" s="9" t="n"/>
      <c r="E1295" s="9" t="n"/>
      <c r="F1295" s="11" t="n"/>
      <c r="G1295" s="9" t="n"/>
      <c r="H1295" s="9" t="n"/>
      <c r="I1295" s="9">
        <f>IF(COUNTA($A1295:$H1295)=0,"",IF($J1295="OTRO","NO","SI"))</f>
        <v/>
      </c>
      <c r="J1295" s="9">
        <f>IF(COUNTA($A1295:$H1295)=0,"",IFERROR(LOOKUP(2,1/(((LISTS!$H$2:$H$26&lt;&gt;"")*ISNUMBER(SEARCH(LISTS!$H$2:$H$26,$G1295)))+((LISTS!$I$2:$I$26&lt;&gt;"")*ISNUMBER(SEARCH(LISTS!$I$2:$I$26,$E1295)))),LISTS!$K$2:$K$26),"OTRO"))</f>
        <v/>
      </c>
      <c r="K1295" s="11">
        <f>IF($I1295&lt;&gt;"SI",0,IFERROR($F1295,0))</f>
        <v/>
      </c>
      <c r="L1295" s="9">
        <f>IF(COUNTA($A1295:$H1295)=0,"",IF($J1295="OTRO",IFERROR(LOOKUP(2,1/(((LISTS!$H$2:$H$26&lt;&gt;"")*ISNUMBER(SEARCH(LISTS!$H$2:$H$26,$G1295)))+((LISTS!$I$2:$I$26&lt;&gt;"")*ISNUMBER(SEARCH(LISTS!$I$2:$I$26,$E1295)))),LISTS!$L$2:$L$26),"Concepto DIAN no mapeado a casilla automatica"),IF(LEFT($J1295,4)="TOPE","Control automatico DIAN: "&amp;$J1295,"Casilla automatica: "&amp;$J1295)))</f>
        <v/>
      </c>
    </row>
    <row r="1296">
      <c r="A1296" s="9" t="n"/>
      <c r="B1296" s="9" t="n"/>
      <c r="C1296" s="9" t="n"/>
      <c r="D1296" s="9" t="n"/>
      <c r="E1296" s="9" t="n"/>
      <c r="F1296" s="11" t="n"/>
      <c r="G1296" s="9" t="n"/>
      <c r="H1296" s="9" t="n"/>
      <c r="I1296" s="9">
        <f>IF(COUNTA($A1296:$H1296)=0,"",IF($J1296="OTRO","NO","SI"))</f>
        <v/>
      </c>
      <c r="J1296" s="9">
        <f>IF(COUNTA($A1296:$H1296)=0,"",IFERROR(LOOKUP(2,1/(((LISTS!$H$2:$H$26&lt;&gt;"")*ISNUMBER(SEARCH(LISTS!$H$2:$H$26,$G1296)))+((LISTS!$I$2:$I$26&lt;&gt;"")*ISNUMBER(SEARCH(LISTS!$I$2:$I$26,$E1296)))),LISTS!$K$2:$K$26),"OTRO"))</f>
        <v/>
      </c>
      <c r="K1296" s="11">
        <f>IF($I1296&lt;&gt;"SI",0,IFERROR($F1296,0))</f>
        <v/>
      </c>
      <c r="L1296" s="9">
        <f>IF(COUNTA($A1296:$H1296)=0,"",IF($J1296="OTRO",IFERROR(LOOKUP(2,1/(((LISTS!$H$2:$H$26&lt;&gt;"")*ISNUMBER(SEARCH(LISTS!$H$2:$H$26,$G1296)))+((LISTS!$I$2:$I$26&lt;&gt;"")*ISNUMBER(SEARCH(LISTS!$I$2:$I$26,$E1296)))),LISTS!$L$2:$L$26),"Concepto DIAN no mapeado a casilla automatica"),IF(LEFT($J1296,4)="TOPE","Control automatico DIAN: "&amp;$J1296,"Casilla automatica: "&amp;$J1296)))</f>
        <v/>
      </c>
    </row>
    <row r="1297">
      <c r="A1297" s="9" t="n"/>
      <c r="B1297" s="9" t="n"/>
      <c r="C1297" s="9" t="n"/>
      <c r="D1297" s="9" t="n"/>
      <c r="E1297" s="9" t="n"/>
      <c r="F1297" s="11" t="n"/>
      <c r="G1297" s="9" t="n"/>
      <c r="H1297" s="9" t="n"/>
      <c r="I1297" s="9">
        <f>IF(COUNTA($A1297:$H1297)=0,"",IF($J1297="OTRO","NO","SI"))</f>
        <v/>
      </c>
      <c r="J1297" s="9">
        <f>IF(COUNTA($A1297:$H1297)=0,"",IFERROR(LOOKUP(2,1/(((LISTS!$H$2:$H$26&lt;&gt;"")*ISNUMBER(SEARCH(LISTS!$H$2:$H$26,$G1297)))+((LISTS!$I$2:$I$26&lt;&gt;"")*ISNUMBER(SEARCH(LISTS!$I$2:$I$26,$E1297)))),LISTS!$K$2:$K$26),"OTRO"))</f>
        <v/>
      </c>
      <c r="K1297" s="11">
        <f>IF($I1297&lt;&gt;"SI",0,IFERROR($F1297,0))</f>
        <v/>
      </c>
      <c r="L1297" s="9">
        <f>IF(COUNTA($A1297:$H1297)=0,"",IF($J1297="OTRO",IFERROR(LOOKUP(2,1/(((LISTS!$H$2:$H$26&lt;&gt;"")*ISNUMBER(SEARCH(LISTS!$H$2:$H$26,$G1297)))+((LISTS!$I$2:$I$26&lt;&gt;"")*ISNUMBER(SEARCH(LISTS!$I$2:$I$26,$E1297)))),LISTS!$L$2:$L$26),"Concepto DIAN no mapeado a casilla automatica"),IF(LEFT($J1297,4)="TOPE","Control automatico DIAN: "&amp;$J1297,"Casilla automatica: "&amp;$J1297)))</f>
        <v/>
      </c>
    </row>
    <row r="1298">
      <c r="A1298" s="9" t="n"/>
      <c r="B1298" s="9" t="n"/>
      <c r="C1298" s="9" t="n"/>
      <c r="D1298" s="9" t="n"/>
      <c r="E1298" s="9" t="n"/>
      <c r="F1298" s="11" t="n"/>
      <c r="G1298" s="9" t="n"/>
      <c r="H1298" s="9" t="n"/>
      <c r="I1298" s="9">
        <f>IF(COUNTA($A1298:$H1298)=0,"",IF($J1298="OTRO","NO","SI"))</f>
        <v/>
      </c>
      <c r="J1298" s="9">
        <f>IF(COUNTA($A1298:$H1298)=0,"",IFERROR(LOOKUP(2,1/(((LISTS!$H$2:$H$26&lt;&gt;"")*ISNUMBER(SEARCH(LISTS!$H$2:$H$26,$G1298)))+((LISTS!$I$2:$I$26&lt;&gt;"")*ISNUMBER(SEARCH(LISTS!$I$2:$I$26,$E1298)))),LISTS!$K$2:$K$26),"OTRO"))</f>
        <v/>
      </c>
      <c r="K1298" s="11">
        <f>IF($I1298&lt;&gt;"SI",0,IFERROR($F1298,0))</f>
        <v/>
      </c>
      <c r="L1298" s="9">
        <f>IF(COUNTA($A1298:$H1298)=0,"",IF($J1298="OTRO",IFERROR(LOOKUP(2,1/(((LISTS!$H$2:$H$26&lt;&gt;"")*ISNUMBER(SEARCH(LISTS!$H$2:$H$26,$G1298)))+((LISTS!$I$2:$I$26&lt;&gt;"")*ISNUMBER(SEARCH(LISTS!$I$2:$I$26,$E1298)))),LISTS!$L$2:$L$26),"Concepto DIAN no mapeado a casilla automatica"),IF(LEFT($J1298,4)="TOPE","Control automatico DIAN: "&amp;$J1298,"Casilla automatica: "&amp;$J1298)))</f>
        <v/>
      </c>
    </row>
    <row r="1299">
      <c r="A1299" s="9" t="n"/>
      <c r="B1299" s="9" t="n"/>
      <c r="C1299" s="9" t="n"/>
      <c r="D1299" s="9" t="n"/>
      <c r="E1299" s="9" t="n"/>
      <c r="F1299" s="11" t="n"/>
      <c r="G1299" s="9" t="n"/>
      <c r="H1299" s="9" t="n"/>
      <c r="I1299" s="9">
        <f>IF(COUNTA($A1299:$H1299)=0,"",IF($J1299="OTRO","NO","SI"))</f>
        <v/>
      </c>
      <c r="J1299" s="9">
        <f>IF(COUNTA($A1299:$H1299)=0,"",IFERROR(LOOKUP(2,1/(((LISTS!$H$2:$H$26&lt;&gt;"")*ISNUMBER(SEARCH(LISTS!$H$2:$H$26,$G1299)))+((LISTS!$I$2:$I$26&lt;&gt;"")*ISNUMBER(SEARCH(LISTS!$I$2:$I$26,$E1299)))),LISTS!$K$2:$K$26),"OTRO"))</f>
        <v/>
      </c>
      <c r="K1299" s="11">
        <f>IF($I1299&lt;&gt;"SI",0,IFERROR($F1299,0))</f>
        <v/>
      </c>
      <c r="L1299" s="9">
        <f>IF(COUNTA($A1299:$H1299)=0,"",IF($J1299="OTRO",IFERROR(LOOKUP(2,1/(((LISTS!$H$2:$H$26&lt;&gt;"")*ISNUMBER(SEARCH(LISTS!$H$2:$H$26,$G1299)))+((LISTS!$I$2:$I$26&lt;&gt;"")*ISNUMBER(SEARCH(LISTS!$I$2:$I$26,$E1299)))),LISTS!$L$2:$L$26),"Concepto DIAN no mapeado a casilla automatica"),IF(LEFT($J1299,4)="TOPE","Control automatico DIAN: "&amp;$J1299,"Casilla automatica: "&amp;$J1299)))</f>
        <v/>
      </c>
    </row>
    <row r="1300">
      <c r="A1300" s="9" t="n"/>
      <c r="B1300" s="9" t="n"/>
      <c r="C1300" s="9" t="n"/>
      <c r="D1300" s="9" t="n"/>
      <c r="E1300" s="9" t="n"/>
      <c r="F1300" s="11" t="n"/>
      <c r="G1300" s="9" t="n"/>
      <c r="H1300" s="9" t="n"/>
      <c r="I1300" s="9">
        <f>IF(COUNTA($A1300:$H1300)=0,"",IF($J1300="OTRO","NO","SI"))</f>
        <v/>
      </c>
      <c r="J1300" s="9">
        <f>IF(COUNTA($A1300:$H1300)=0,"",IFERROR(LOOKUP(2,1/(((LISTS!$H$2:$H$26&lt;&gt;"")*ISNUMBER(SEARCH(LISTS!$H$2:$H$26,$G1300)))+((LISTS!$I$2:$I$26&lt;&gt;"")*ISNUMBER(SEARCH(LISTS!$I$2:$I$26,$E1300)))),LISTS!$K$2:$K$26),"OTRO"))</f>
        <v/>
      </c>
      <c r="K1300" s="11">
        <f>IF($I1300&lt;&gt;"SI",0,IFERROR($F1300,0))</f>
        <v/>
      </c>
      <c r="L1300" s="9">
        <f>IF(COUNTA($A1300:$H1300)=0,"",IF($J1300="OTRO",IFERROR(LOOKUP(2,1/(((LISTS!$H$2:$H$26&lt;&gt;"")*ISNUMBER(SEARCH(LISTS!$H$2:$H$26,$G1300)))+((LISTS!$I$2:$I$26&lt;&gt;"")*ISNUMBER(SEARCH(LISTS!$I$2:$I$26,$E1300)))),LISTS!$L$2:$L$26),"Concepto DIAN no mapeado a casilla automatica"),IF(LEFT($J1300,4)="TOPE","Control automatico DIAN: "&amp;$J1300,"Casilla automatica: "&amp;$J1300)))</f>
        <v/>
      </c>
    </row>
    <row r="1301">
      <c r="A1301" s="9" t="n"/>
      <c r="B1301" s="9" t="n"/>
      <c r="C1301" s="9" t="n"/>
      <c r="D1301" s="9" t="n"/>
      <c r="E1301" s="9" t="n"/>
      <c r="F1301" s="11" t="n"/>
      <c r="G1301" s="9" t="n"/>
      <c r="H1301" s="9" t="n"/>
      <c r="I1301" s="9">
        <f>IF(COUNTA($A1301:$H1301)=0,"",IF($J1301="OTRO","NO","SI"))</f>
        <v/>
      </c>
      <c r="J1301" s="9">
        <f>IF(COUNTA($A1301:$H1301)=0,"",IFERROR(LOOKUP(2,1/(((LISTS!$H$2:$H$26&lt;&gt;"")*ISNUMBER(SEARCH(LISTS!$H$2:$H$26,$G1301)))+((LISTS!$I$2:$I$26&lt;&gt;"")*ISNUMBER(SEARCH(LISTS!$I$2:$I$26,$E1301)))),LISTS!$K$2:$K$26),"OTRO"))</f>
        <v/>
      </c>
      <c r="K1301" s="11">
        <f>IF($I1301&lt;&gt;"SI",0,IFERROR($F1301,0))</f>
        <v/>
      </c>
      <c r="L1301" s="9">
        <f>IF(COUNTA($A1301:$H1301)=0,"",IF($J1301="OTRO",IFERROR(LOOKUP(2,1/(((LISTS!$H$2:$H$26&lt;&gt;"")*ISNUMBER(SEARCH(LISTS!$H$2:$H$26,$G1301)))+((LISTS!$I$2:$I$26&lt;&gt;"")*ISNUMBER(SEARCH(LISTS!$I$2:$I$26,$E1301)))),LISTS!$L$2:$L$26),"Concepto DIAN no mapeado a casilla automatica"),IF(LEFT($J1301,4)="TOPE","Control automatico DIAN: "&amp;$J1301,"Casilla automatica: "&amp;$J1301)))</f>
        <v/>
      </c>
    </row>
    <row r="1302">
      <c r="A1302" s="9" t="n"/>
      <c r="B1302" s="9" t="n"/>
      <c r="C1302" s="9" t="n"/>
      <c r="D1302" s="9" t="n"/>
      <c r="E1302" s="9" t="n"/>
      <c r="F1302" s="11" t="n"/>
      <c r="G1302" s="9" t="n"/>
      <c r="H1302" s="9" t="n"/>
      <c r="I1302" s="9">
        <f>IF(COUNTA($A1302:$H1302)=0,"",IF($J1302="OTRO","NO","SI"))</f>
        <v/>
      </c>
      <c r="J1302" s="9">
        <f>IF(COUNTA($A1302:$H1302)=0,"",IFERROR(LOOKUP(2,1/(((LISTS!$H$2:$H$26&lt;&gt;"")*ISNUMBER(SEARCH(LISTS!$H$2:$H$26,$G1302)))+((LISTS!$I$2:$I$26&lt;&gt;"")*ISNUMBER(SEARCH(LISTS!$I$2:$I$26,$E1302)))),LISTS!$K$2:$K$26),"OTRO"))</f>
        <v/>
      </c>
      <c r="K1302" s="11">
        <f>IF($I1302&lt;&gt;"SI",0,IFERROR($F1302,0))</f>
        <v/>
      </c>
      <c r="L1302" s="9">
        <f>IF(COUNTA($A1302:$H1302)=0,"",IF($J1302="OTRO",IFERROR(LOOKUP(2,1/(((LISTS!$H$2:$H$26&lt;&gt;"")*ISNUMBER(SEARCH(LISTS!$H$2:$H$26,$G1302)))+((LISTS!$I$2:$I$26&lt;&gt;"")*ISNUMBER(SEARCH(LISTS!$I$2:$I$26,$E1302)))),LISTS!$L$2:$L$26),"Concepto DIAN no mapeado a casilla automatica"),IF(LEFT($J1302,4)="TOPE","Control automatico DIAN: "&amp;$J1302,"Casilla automatica: "&amp;$J1302)))</f>
        <v/>
      </c>
    </row>
    <row r="1303">
      <c r="A1303" s="9" t="n"/>
      <c r="B1303" s="9" t="n"/>
      <c r="C1303" s="9" t="n"/>
      <c r="D1303" s="9" t="n"/>
      <c r="E1303" s="9" t="n"/>
      <c r="F1303" s="11" t="n"/>
      <c r="G1303" s="9" t="n"/>
      <c r="H1303" s="9" t="n"/>
      <c r="I1303" s="9">
        <f>IF(COUNTA($A1303:$H1303)=0,"",IF($J1303="OTRO","NO","SI"))</f>
        <v/>
      </c>
      <c r="J1303" s="9">
        <f>IF(COUNTA($A1303:$H1303)=0,"",IFERROR(LOOKUP(2,1/(((LISTS!$H$2:$H$26&lt;&gt;"")*ISNUMBER(SEARCH(LISTS!$H$2:$H$26,$G1303)))+((LISTS!$I$2:$I$26&lt;&gt;"")*ISNUMBER(SEARCH(LISTS!$I$2:$I$26,$E1303)))),LISTS!$K$2:$K$26),"OTRO"))</f>
        <v/>
      </c>
      <c r="K1303" s="11">
        <f>IF($I1303&lt;&gt;"SI",0,IFERROR($F1303,0))</f>
        <v/>
      </c>
      <c r="L1303" s="9">
        <f>IF(COUNTA($A1303:$H1303)=0,"",IF($J1303="OTRO",IFERROR(LOOKUP(2,1/(((LISTS!$H$2:$H$26&lt;&gt;"")*ISNUMBER(SEARCH(LISTS!$H$2:$H$26,$G1303)))+((LISTS!$I$2:$I$26&lt;&gt;"")*ISNUMBER(SEARCH(LISTS!$I$2:$I$26,$E1303)))),LISTS!$L$2:$L$26),"Concepto DIAN no mapeado a casilla automatica"),IF(LEFT($J1303,4)="TOPE","Control automatico DIAN: "&amp;$J1303,"Casilla automatica: "&amp;$J1303)))</f>
        <v/>
      </c>
    </row>
    <row r="1304">
      <c r="A1304" s="9" t="n"/>
      <c r="B1304" s="9" t="n"/>
      <c r="C1304" s="9" t="n"/>
      <c r="D1304" s="9" t="n"/>
      <c r="E1304" s="9" t="n"/>
      <c r="F1304" s="11" t="n"/>
      <c r="G1304" s="9" t="n"/>
      <c r="H1304" s="9" t="n"/>
      <c r="I1304" s="9">
        <f>IF(COUNTA($A1304:$H1304)=0,"",IF($J1304="OTRO","NO","SI"))</f>
        <v/>
      </c>
      <c r="J1304" s="9">
        <f>IF(COUNTA($A1304:$H1304)=0,"",IFERROR(LOOKUP(2,1/(((LISTS!$H$2:$H$26&lt;&gt;"")*ISNUMBER(SEARCH(LISTS!$H$2:$H$26,$G1304)))+((LISTS!$I$2:$I$26&lt;&gt;"")*ISNUMBER(SEARCH(LISTS!$I$2:$I$26,$E1304)))),LISTS!$K$2:$K$26),"OTRO"))</f>
        <v/>
      </c>
      <c r="K1304" s="11">
        <f>IF($I1304&lt;&gt;"SI",0,IFERROR($F1304,0))</f>
        <v/>
      </c>
      <c r="L1304" s="9">
        <f>IF(COUNTA($A1304:$H1304)=0,"",IF($J1304="OTRO",IFERROR(LOOKUP(2,1/(((LISTS!$H$2:$H$26&lt;&gt;"")*ISNUMBER(SEARCH(LISTS!$H$2:$H$26,$G1304)))+((LISTS!$I$2:$I$26&lt;&gt;"")*ISNUMBER(SEARCH(LISTS!$I$2:$I$26,$E1304)))),LISTS!$L$2:$L$26),"Concepto DIAN no mapeado a casilla automatica"),IF(LEFT($J1304,4)="TOPE","Control automatico DIAN: "&amp;$J1304,"Casilla automatica: "&amp;$J1304)))</f>
        <v/>
      </c>
    </row>
    <row r="1305">
      <c r="A1305" s="9" t="n"/>
      <c r="B1305" s="9" t="n"/>
      <c r="C1305" s="9" t="n"/>
      <c r="D1305" s="9" t="n"/>
      <c r="E1305" s="9" t="n"/>
      <c r="F1305" s="11" t="n"/>
      <c r="G1305" s="9" t="n"/>
      <c r="H1305" s="9" t="n"/>
      <c r="I1305" s="9">
        <f>IF(COUNTA($A1305:$H1305)=0,"",IF($J1305="OTRO","NO","SI"))</f>
        <v/>
      </c>
      <c r="J1305" s="9">
        <f>IF(COUNTA($A1305:$H1305)=0,"",IFERROR(LOOKUP(2,1/(((LISTS!$H$2:$H$26&lt;&gt;"")*ISNUMBER(SEARCH(LISTS!$H$2:$H$26,$G1305)))+((LISTS!$I$2:$I$26&lt;&gt;"")*ISNUMBER(SEARCH(LISTS!$I$2:$I$26,$E1305)))),LISTS!$K$2:$K$26),"OTRO"))</f>
        <v/>
      </c>
      <c r="K1305" s="11">
        <f>IF($I1305&lt;&gt;"SI",0,IFERROR($F1305,0))</f>
        <v/>
      </c>
      <c r="L1305" s="9">
        <f>IF(COUNTA($A1305:$H1305)=0,"",IF($J1305="OTRO",IFERROR(LOOKUP(2,1/(((LISTS!$H$2:$H$26&lt;&gt;"")*ISNUMBER(SEARCH(LISTS!$H$2:$H$26,$G1305)))+((LISTS!$I$2:$I$26&lt;&gt;"")*ISNUMBER(SEARCH(LISTS!$I$2:$I$26,$E1305)))),LISTS!$L$2:$L$26),"Concepto DIAN no mapeado a casilla automatica"),IF(LEFT($J1305,4)="TOPE","Control automatico DIAN: "&amp;$J1305,"Casilla automatica: "&amp;$J1305)))</f>
        <v/>
      </c>
    </row>
    <row r="1306">
      <c r="A1306" s="9" t="n"/>
      <c r="B1306" s="9" t="n"/>
      <c r="C1306" s="9" t="n"/>
      <c r="D1306" s="9" t="n"/>
      <c r="E1306" s="9" t="n"/>
      <c r="F1306" s="11" t="n"/>
      <c r="G1306" s="9" t="n"/>
      <c r="H1306" s="9" t="n"/>
      <c r="I1306" s="9">
        <f>IF(COUNTA($A1306:$H1306)=0,"",IF($J1306="OTRO","NO","SI"))</f>
        <v/>
      </c>
      <c r="J1306" s="9">
        <f>IF(COUNTA($A1306:$H1306)=0,"",IFERROR(LOOKUP(2,1/(((LISTS!$H$2:$H$26&lt;&gt;"")*ISNUMBER(SEARCH(LISTS!$H$2:$H$26,$G1306)))+((LISTS!$I$2:$I$26&lt;&gt;"")*ISNUMBER(SEARCH(LISTS!$I$2:$I$26,$E1306)))),LISTS!$K$2:$K$26),"OTRO"))</f>
        <v/>
      </c>
      <c r="K1306" s="11">
        <f>IF($I1306&lt;&gt;"SI",0,IFERROR($F1306,0))</f>
        <v/>
      </c>
      <c r="L1306" s="9">
        <f>IF(COUNTA($A1306:$H1306)=0,"",IF($J1306="OTRO",IFERROR(LOOKUP(2,1/(((LISTS!$H$2:$H$26&lt;&gt;"")*ISNUMBER(SEARCH(LISTS!$H$2:$H$26,$G1306)))+((LISTS!$I$2:$I$26&lt;&gt;"")*ISNUMBER(SEARCH(LISTS!$I$2:$I$26,$E1306)))),LISTS!$L$2:$L$26),"Concepto DIAN no mapeado a casilla automatica"),IF(LEFT($J1306,4)="TOPE","Control automatico DIAN: "&amp;$J1306,"Casilla automatica: "&amp;$J1306)))</f>
        <v/>
      </c>
    </row>
    <row r="1307">
      <c r="A1307" s="9" t="n"/>
      <c r="B1307" s="9" t="n"/>
      <c r="C1307" s="9" t="n"/>
      <c r="D1307" s="9" t="n"/>
      <c r="E1307" s="9" t="n"/>
      <c r="F1307" s="11" t="n"/>
      <c r="G1307" s="9" t="n"/>
      <c r="H1307" s="9" t="n"/>
      <c r="I1307" s="9">
        <f>IF(COUNTA($A1307:$H1307)=0,"",IF($J1307="OTRO","NO","SI"))</f>
        <v/>
      </c>
      <c r="J1307" s="9">
        <f>IF(COUNTA($A1307:$H1307)=0,"",IFERROR(LOOKUP(2,1/(((LISTS!$H$2:$H$26&lt;&gt;"")*ISNUMBER(SEARCH(LISTS!$H$2:$H$26,$G1307)))+((LISTS!$I$2:$I$26&lt;&gt;"")*ISNUMBER(SEARCH(LISTS!$I$2:$I$26,$E1307)))),LISTS!$K$2:$K$26),"OTRO"))</f>
        <v/>
      </c>
      <c r="K1307" s="11">
        <f>IF($I1307&lt;&gt;"SI",0,IFERROR($F1307,0))</f>
        <v/>
      </c>
      <c r="L1307" s="9">
        <f>IF(COUNTA($A1307:$H1307)=0,"",IF($J1307="OTRO",IFERROR(LOOKUP(2,1/(((LISTS!$H$2:$H$26&lt;&gt;"")*ISNUMBER(SEARCH(LISTS!$H$2:$H$26,$G1307)))+((LISTS!$I$2:$I$26&lt;&gt;"")*ISNUMBER(SEARCH(LISTS!$I$2:$I$26,$E1307)))),LISTS!$L$2:$L$26),"Concepto DIAN no mapeado a casilla automatica"),IF(LEFT($J1307,4)="TOPE","Control automatico DIAN: "&amp;$J1307,"Casilla automatica: "&amp;$J1307)))</f>
        <v/>
      </c>
    </row>
    <row r="1308">
      <c r="A1308" s="9" t="n"/>
      <c r="B1308" s="9" t="n"/>
      <c r="C1308" s="9" t="n"/>
      <c r="D1308" s="9" t="n"/>
      <c r="E1308" s="9" t="n"/>
      <c r="F1308" s="11" t="n"/>
      <c r="G1308" s="9" t="n"/>
      <c r="H1308" s="9" t="n"/>
      <c r="I1308" s="9">
        <f>IF(COUNTA($A1308:$H1308)=0,"",IF($J1308="OTRO","NO","SI"))</f>
        <v/>
      </c>
      <c r="J1308" s="9">
        <f>IF(COUNTA($A1308:$H1308)=0,"",IFERROR(LOOKUP(2,1/(((LISTS!$H$2:$H$26&lt;&gt;"")*ISNUMBER(SEARCH(LISTS!$H$2:$H$26,$G1308)))+((LISTS!$I$2:$I$26&lt;&gt;"")*ISNUMBER(SEARCH(LISTS!$I$2:$I$26,$E1308)))),LISTS!$K$2:$K$26),"OTRO"))</f>
        <v/>
      </c>
      <c r="K1308" s="11">
        <f>IF($I1308&lt;&gt;"SI",0,IFERROR($F1308,0))</f>
        <v/>
      </c>
      <c r="L1308" s="9">
        <f>IF(COUNTA($A1308:$H1308)=0,"",IF($J1308="OTRO",IFERROR(LOOKUP(2,1/(((LISTS!$H$2:$H$26&lt;&gt;"")*ISNUMBER(SEARCH(LISTS!$H$2:$H$26,$G1308)))+((LISTS!$I$2:$I$26&lt;&gt;"")*ISNUMBER(SEARCH(LISTS!$I$2:$I$26,$E1308)))),LISTS!$L$2:$L$26),"Concepto DIAN no mapeado a casilla automatica"),IF(LEFT($J1308,4)="TOPE","Control automatico DIAN: "&amp;$J1308,"Casilla automatica: "&amp;$J1308)))</f>
        <v/>
      </c>
    </row>
    <row r="1309">
      <c r="A1309" s="9" t="n"/>
      <c r="B1309" s="9" t="n"/>
      <c r="C1309" s="9" t="n"/>
      <c r="D1309" s="9" t="n"/>
      <c r="E1309" s="9" t="n"/>
      <c r="F1309" s="11" t="n"/>
      <c r="G1309" s="9" t="n"/>
      <c r="H1309" s="9" t="n"/>
      <c r="I1309" s="9">
        <f>IF(COUNTA($A1309:$H1309)=0,"",IF($J1309="OTRO","NO","SI"))</f>
        <v/>
      </c>
      <c r="J1309" s="9">
        <f>IF(COUNTA($A1309:$H1309)=0,"",IFERROR(LOOKUP(2,1/(((LISTS!$H$2:$H$26&lt;&gt;"")*ISNUMBER(SEARCH(LISTS!$H$2:$H$26,$G1309)))+((LISTS!$I$2:$I$26&lt;&gt;"")*ISNUMBER(SEARCH(LISTS!$I$2:$I$26,$E1309)))),LISTS!$K$2:$K$26),"OTRO"))</f>
        <v/>
      </c>
      <c r="K1309" s="11">
        <f>IF($I1309&lt;&gt;"SI",0,IFERROR($F1309,0))</f>
        <v/>
      </c>
      <c r="L1309" s="9">
        <f>IF(COUNTA($A1309:$H1309)=0,"",IF($J1309="OTRO",IFERROR(LOOKUP(2,1/(((LISTS!$H$2:$H$26&lt;&gt;"")*ISNUMBER(SEARCH(LISTS!$H$2:$H$26,$G1309)))+((LISTS!$I$2:$I$26&lt;&gt;"")*ISNUMBER(SEARCH(LISTS!$I$2:$I$26,$E1309)))),LISTS!$L$2:$L$26),"Concepto DIAN no mapeado a casilla automatica"),IF(LEFT($J1309,4)="TOPE","Control automatico DIAN: "&amp;$J1309,"Casilla automatica: "&amp;$J1309)))</f>
        <v/>
      </c>
    </row>
    <row r="1310">
      <c r="A1310" s="9" t="n"/>
      <c r="B1310" s="9" t="n"/>
      <c r="C1310" s="9" t="n"/>
      <c r="D1310" s="9" t="n"/>
      <c r="E1310" s="9" t="n"/>
      <c r="F1310" s="11" t="n"/>
      <c r="G1310" s="9" t="n"/>
      <c r="H1310" s="9" t="n"/>
      <c r="I1310" s="9">
        <f>IF(COUNTA($A1310:$H1310)=0,"",IF($J1310="OTRO","NO","SI"))</f>
        <v/>
      </c>
      <c r="J1310" s="9">
        <f>IF(COUNTA($A1310:$H1310)=0,"",IFERROR(LOOKUP(2,1/(((LISTS!$H$2:$H$26&lt;&gt;"")*ISNUMBER(SEARCH(LISTS!$H$2:$H$26,$G1310)))+((LISTS!$I$2:$I$26&lt;&gt;"")*ISNUMBER(SEARCH(LISTS!$I$2:$I$26,$E1310)))),LISTS!$K$2:$K$26),"OTRO"))</f>
        <v/>
      </c>
      <c r="K1310" s="11">
        <f>IF($I1310&lt;&gt;"SI",0,IFERROR($F1310,0))</f>
        <v/>
      </c>
      <c r="L1310" s="9">
        <f>IF(COUNTA($A1310:$H1310)=0,"",IF($J1310="OTRO",IFERROR(LOOKUP(2,1/(((LISTS!$H$2:$H$26&lt;&gt;"")*ISNUMBER(SEARCH(LISTS!$H$2:$H$26,$G1310)))+((LISTS!$I$2:$I$26&lt;&gt;"")*ISNUMBER(SEARCH(LISTS!$I$2:$I$26,$E1310)))),LISTS!$L$2:$L$26),"Concepto DIAN no mapeado a casilla automatica"),IF(LEFT($J1310,4)="TOPE","Control automatico DIAN: "&amp;$J1310,"Casilla automatica: "&amp;$J1310)))</f>
        <v/>
      </c>
    </row>
    <row r="1311">
      <c r="A1311" s="9" t="n"/>
      <c r="B1311" s="9" t="n"/>
      <c r="C1311" s="9" t="n"/>
      <c r="D1311" s="9" t="n"/>
      <c r="E1311" s="9" t="n"/>
      <c r="F1311" s="11" t="n"/>
      <c r="G1311" s="9" t="n"/>
      <c r="H1311" s="9" t="n"/>
      <c r="I1311" s="9">
        <f>IF(COUNTA($A1311:$H1311)=0,"",IF($J1311="OTRO","NO","SI"))</f>
        <v/>
      </c>
      <c r="J1311" s="9">
        <f>IF(COUNTA($A1311:$H1311)=0,"",IFERROR(LOOKUP(2,1/(((LISTS!$H$2:$H$26&lt;&gt;"")*ISNUMBER(SEARCH(LISTS!$H$2:$H$26,$G1311)))+((LISTS!$I$2:$I$26&lt;&gt;"")*ISNUMBER(SEARCH(LISTS!$I$2:$I$26,$E1311)))),LISTS!$K$2:$K$26),"OTRO"))</f>
        <v/>
      </c>
      <c r="K1311" s="11">
        <f>IF($I1311&lt;&gt;"SI",0,IFERROR($F1311,0))</f>
        <v/>
      </c>
      <c r="L1311" s="9">
        <f>IF(COUNTA($A1311:$H1311)=0,"",IF($J1311="OTRO",IFERROR(LOOKUP(2,1/(((LISTS!$H$2:$H$26&lt;&gt;"")*ISNUMBER(SEARCH(LISTS!$H$2:$H$26,$G1311)))+((LISTS!$I$2:$I$26&lt;&gt;"")*ISNUMBER(SEARCH(LISTS!$I$2:$I$26,$E1311)))),LISTS!$L$2:$L$26),"Concepto DIAN no mapeado a casilla automatica"),IF(LEFT($J1311,4)="TOPE","Control automatico DIAN: "&amp;$J1311,"Casilla automatica: "&amp;$J1311)))</f>
        <v/>
      </c>
    </row>
    <row r="1312">
      <c r="A1312" s="9" t="n"/>
      <c r="B1312" s="9" t="n"/>
      <c r="C1312" s="9" t="n"/>
      <c r="D1312" s="9" t="n"/>
      <c r="E1312" s="9" t="n"/>
      <c r="F1312" s="11" t="n"/>
      <c r="G1312" s="9" t="n"/>
      <c r="H1312" s="9" t="n"/>
      <c r="I1312" s="9">
        <f>IF(COUNTA($A1312:$H1312)=0,"",IF($J1312="OTRO","NO","SI"))</f>
        <v/>
      </c>
      <c r="J1312" s="9">
        <f>IF(COUNTA($A1312:$H1312)=0,"",IFERROR(LOOKUP(2,1/(((LISTS!$H$2:$H$26&lt;&gt;"")*ISNUMBER(SEARCH(LISTS!$H$2:$H$26,$G1312)))+((LISTS!$I$2:$I$26&lt;&gt;"")*ISNUMBER(SEARCH(LISTS!$I$2:$I$26,$E1312)))),LISTS!$K$2:$K$26),"OTRO"))</f>
        <v/>
      </c>
      <c r="K1312" s="11">
        <f>IF($I1312&lt;&gt;"SI",0,IFERROR($F1312,0))</f>
        <v/>
      </c>
      <c r="L1312" s="9">
        <f>IF(COUNTA($A1312:$H1312)=0,"",IF($J1312="OTRO",IFERROR(LOOKUP(2,1/(((LISTS!$H$2:$H$26&lt;&gt;"")*ISNUMBER(SEARCH(LISTS!$H$2:$H$26,$G1312)))+((LISTS!$I$2:$I$26&lt;&gt;"")*ISNUMBER(SEARCH(LISTS!$I$2:$I$26,$E1312)))),LISTS!$L$2:$L$26),"Concepto DIAN no mapeado a casilla automatica"),IF(LEFT($J1312,4)="TOPE","Control automatico DIAN: "&amp;$J1312,"Casilla automatica: "&amp;$J1312)))</f>
        <v/>
      </c>
    </row>
    <row r="1313">
      <c r="A1313" s="9" t="n"/>
      <c r="B1313" s="9" t="n"/>
      <c r="C1313" s="9" t="n"/>
      <c r="D1313" s="9" t="n"/>
      <c r="E1313" s="9" t="n"/>
      <c r="F1313" s="11" t="n"/>
      <c r="G1313" s="9" t="n"/>
      <c r="H1313" s="9" t="n"/>
      <c r="I1313" s="9">
        <f>IF(COUNTA($A1313:$H1313)=0,"",IF($J1313="OTRO","NO","SI"))</f>
        <v/>
      </c>
      <c r="J1313" s="9">
        <f>IF(COUNTA($A1313:$H1313)=0,"",IFERROR(LOOKUP(2,1/(((LISTS!$H$2:$H$26&lt;&gt;"")*ISNUMBER(SEARCH(LISTS!$H$2:$H$26,$G1313)))+((LISTS!$I$2:$I$26&lt;&gt;"")*ISNUMBER(SEARCH(LISTS!$I$2:$I$26,$E1313)))),LISTS!$K$2:$K$26),"OTRO"))</f>
        <v/>
      </c>
      <c r="K1313" s="11">
        <f>IF($I1313&lt;&gt;"SI",0,IFERROR($F1313,0))</f>
        <v/>
      </c>
      <c r="L1313" s="9">
        <f>IF(COUNTA($A1313:$H1313)=0,"",IF($J1313="OTRO",IFERROR(LOOKUP(2,1/(((LISTS!$H$2:$H$26&lt;&gt;"")*ISNUMBER(SEARCH(LISTS!$H$2:$H$26,$G1313)))+((LISTS!$I$2:$I$26&lt;&gt;"")*ISNUMBER(SEARCH(LISTS!$I$2:$I$26,$E1313)))),LISTS!$L$2:$L$26),"Concepto DIAN no mapeado a casilla automatica"),IF(LEFT($J1313,4)="TOPE","Control automatico DIAN: "&amp;$J1313,"Casilla automatica: "&amp;$J1313)))</f>
        <v/>
      </c>
    </row>
    <row r="1314">
      <c r="A1314" s="9" t="n"/>
      <c r="B1314" s="9" t="n"/>
      <c r="C1314" s="9" t="n"/>
      <c r="D1314" s="9" t="n"/>
      <c r="E1314" s="9" t="n"/>
      <c r="F1314" s="11" t="n"/>
      <c r="G1314" s="9" t="n"/>
      <c r="H1314" s="9" t="n"/>
      <c r="I1314" s="9">
        <f>IF(COUNTA($A1314:$H1314)=0,"",IF($J1314="OTRO","NO","SI"))</f>
        <v/>
      </c>
      <c r="J1314" s="9">
        <f>IF(COUNTA($A1314:$H1314)=0,"",IFERROR(LOOKUP(2,1/(((LISTS!$H$2:$H$26&lt;&gt;"")*ISNUMBER(SEARCH(LISTS!$H$2:$H$26,$G1314)))+((LISTS!$I$2:$I$26&lt;&gt;"")*ISNUMBER(SEARCH(LISTS!$I$2:$I$26,$E1314)))),LISTS!$K$2:$K$26),"OTRO"))</f>
        <v/>
      </c>
      <c r="K1314" s="11">
        <f>IF($I1314&lt;&gt;"SI",0,IFERROR($F1314,0))</f>
        <v/>
      </c>
      <c r="L1314" s="9">
        <f>IF(COUNTA($A1314:$H1314)=0,"",IF($J1314="OTRO",IFERROR(LOOKUP(2,1/(((LISTS!$H$2:$H$26&lt;&gt;"")*ISNUMBER(SEARCH(LISTS!$H$2:$H$26,$G1314)))+((LISTS!$I$2:$I$26&lt;&gt;"")*ISNUMBER(SEARCH(LISTS!$I$2:$I$26,$E1314)))),LISTS!$L$2:$L$26),"Concepto DIAN no mapeado a casilla automatica"),IF(LEFT($J1314,4)="TOPE","Control automatico DIAN: "&amp;$J1314,"Casilla automatica: "&amp;$J1314)))</f>
        <v/>
      </c>
    </row>
    <row r="1315">
      <c r="A1315" s="9" t="n"/>
      <c r="B1315" s="9" t="n"/>
      <c r="C1315" s="9" t="n"/>
      <c r="D1315" s="9" t="n"/>
      <c r="E1315" s="9" t="n"/>
      <c r="F1315" s="11" t="n"/>
      <c r="G1315" s="9" t="n"/>
      <c r="H1315" s="9" t="n"/>
      <c r="I1315" s="9">
        <f>IF(COUNTA($A1315:$H1315)=0,"",IF($J1315="OTRO","NO","SI"))</f>
        <v/>
      </c>
      <c r="J1315" s="9">
        <f>IF(COUNTA($A1315:$H1315)=0,"",IFERROR(LOOKUP(2,1/(((LISTS!$H$2:$H$26&lt;&gt;"")*ISNUMBER(SEARCH(LISTS!$H$2:$H$26,$G1315)))+((LISTS!$I$2:$I$26&lt;&gt;"")*ISNUMBER(SEARCH(LISTS!$I$2:$I$26,$E1315)))),LISTS!$K$2:$K$26),"OTRO"))</f>
        <v/>
      </c>
      <c r="K1315" s="11">
        <f>IF($I1315&lt;&gt;"SI",0,IFERROR($F1315,0))</f>
        <v/>
      </c>
      <c r="L1315" s="9">
        <f>IF(COUNTA($A1315:$H1315)=0,"",IF($J1315="OTRO",IFERROR(LOOKUP(2,1/(((LISTS!$H$2:$H$26&lt;&gt;"")*ISNUMBER(SEARCH(LISTS!$H$2:$H$26,$G1315)))+((LISTS!$I$2:$I$26&lt;&gt;"")*ISNUMBER(SEARCH(LISTS!$I$2:$I$26,$E1315)))),LISTS!$L$2:$L$26),"Concepto DIAN no mapeado a casilla automatica"),IF(LEFT($J1315,4)="TOPE","Control automatico DIAN: "&amp;$J1315,"Casilla automatica: "&amp;$J1315)))</f>
        <v/>
      </c>
    </row>
    <row r="1316">
      <c r="A1316" s="9" t="n"/>
      <c r="B1316" s="9" t="n"/>
      <c r="C1316" s="9" t="n"/>
      <c r="D1316" s="9" t="n"/>
      <c r="E1316" s="9" t="n"/>
      <c r="F1316" s="11" t="n"/>
      <c r="G1316" s="9" t="n"/>
      <c r="H1316" s="9" t="n"/>
      <c r="I1316" s="9">
        <f>IF(COUNTA($A1316:$H1316)=0,"",IF($J1316="OTRO","NO","SI"))</f>
        <v/>
      </c>
      <c r="J1316" s="9">
        <f>IF(COUNTA($A1316:$H1316)=0,"",IFERROR(LOOKUP(2,1/(((LISTS!$H$2:$H$26&lt;&gt;"")*ISNUMBER(SEARCH(LISTS!$H$2:$H$26,$G1316)))+((LISTS!$I$2:$I$26&lt;&gt;"")*ISNUMBER(SEARCH(LISTS!$I$2:$I$26,$E1316)))),LISTS!$K$2:$K$26),"OTRO"))</f>
        <v/>
      </c>
      <c r="K1316" s="11">
        <f>IF($I1316&lt;&gt;"SI",0,IFERROR($F1316,0))</f>
        <v/>
      </c>
      <c r="L1316" s="9">
        <f>IF(COUNTA($A1316:$H1316)=0,"",IF($J1316="OTRO",IFERROR(LOOKUP(2,1/(((LISTS!$H$2:$H$26&lt;&gt;"")*ISNUMBER(SEARCH(LISTS!$H$2:$H$26,$G1316)))+((LISTS!$I$2:$I$26&lt;&gt;"")*ISNUMBER(SEARCH(LISTS!$I$2:$I$26,$E1316)))),LISTS!$L$2:$L$26),"Concepto DIAN no mapeado a casilla automatica"),IF(LEFT($J1316,4)="TOPE","Control automatico DIAN: "&amp;$J1316,"Casilla automatica: "&amp;$J1316)))</f>
        <v/>
      </c>
    </row>
    <row r="1317">
      <c r="A1317" s="9" t="n"/>
      <c r="B1317" s="9" t="n"/>
      <c r="C1317" s="9" t="n"/>
      <c r="D1317" s="9" t="n"/>
      <c r="E1317" s="9" t="n"/>
      <c r="F1317" s="11" t="n"/>
      <c r="G1317" s="9" t="n"/>
      <c r="H1317" s="9" t="n"/>
      <c r="I1317" s="9">
        <f>IF(COUNTA($A1317:$H1317)=0,"",IF($J1317="OTRO","NO","SI"))</f>
        <v/>
      </c>
      <c r="J1317" s="9">
        <f>IF(COUNTA($A1317:$H1317)=0,"",IFERROR(LOOKUP(2,1/(((LISTS!$H$2:$H$26&lt;&gt;"")*ISNUMBER(SEARCH(LISTS!$H$2:$H$26,$G1317)))+((LISTS!$I$2:$I$26&lt;&gt;"")*ISNUMBER(SEARCH(LISTS!$I$2:$I$26,$E1317)))),LISTS!$K$2:$K$26),"OTRO"))</f>
        <v/>
      </c>
      <c r="K1317" s="11">
        <f>IF($I1317&lt;&gt;"SI",0,IFERROR($F1317,0))</f>
        <v/>
      </c>
      <c r="L1317" s="9">
        <f>IF(COUNTA($A1317:$H1317)=0,"",IF($J1317="OTRO",IFERROR(LOOKUP(2,1/(((LISTS!$H$2:$H$26&lt;&gt;"")*ISNUMBER(SEARCH(LISTS!$H$2:$H$26,$G1317)))+((LISTS!$I$2:$I$26&lt;&gt;"")*ISNUMBER(SEARCH(LISTS!$I$2:$I$26,$E1317)))),LISTS!$L$2:$L$26),"Concepto DIAN no mapeado a casilla automatica"),IF(LEFT($J1317,4)="TOPE","Control automatico DIAN: "&amp;$J1317,"Casilla automatica: "&amp;$J1317)))</f>
        <v/>
      </c>
    </row>
    <row r="1318">
      <c r="A1318" s="9" t="n"/>
      <c r="B1318" s="9" t="n"/>
      <c r="C1318" s="9" t="n"/>
      <c r="D1318" s="9" t="n"/>
      <c r="E1318" s="9" t="n"/>
      <c r="F1318" s="11" t="n"/>
      <c r="G1318" s="9" t="n"/>
      <c r="H1318" s="9" t="n"/>
      <c r="I1318" s="9">
        <f>IF(COUNTA($A1318:$H1318)=0,"",IF($J1318="OTRO","NO","SI"))</f>
        <v/>
      </c>
      <c r="J1318" s="9">
        <f>IF(COUNTA($A1318:$H1318)=0,"",IFERROR(LOOKUP(2,1/(((LISTS!$H$2:$H$26&lt;&gt;"")*ISNUMBER(SEARCH(LISTS!$H$2:$H$26,$G1318)))+((LISTS!$I$2:$I$26&lt;&gt;"")*ISNUMBER(SEARCH(LISTS!$I$2:$I$26,$E1318)))),LISTS!$K$2:$K$26),"OTRO"))</f>
        <v/>
      </c>
      <c r="K1318" s="11">
        <f>IF($I1318&lt;&gt;"SI",0,IFERROR($F1318,0))</f>
        <v/>
      </c>
      <c r="L1318" s="9">
        <f>IF(COUNTA($A1318:$H1318)=0,"",IF($J1318="OTRO",IFERROR(LOOKUP(2,1/(((LISTS!$H$2:$H$26&lt;&gt;"")*ISNUMBER(SEARCH(LISTS!$H$2:$H$26,$G1318)))+((LISTS!$I$2:$I$26&lt;&gt;"")*ISNUMBER(SEARCH(LISTS!$I$2:$I$26,$E1318)))),LISTS!$L$2:$L$26),"Concepto DIAN no mapeado a casilla automatica"),IF(LEFT($J1318,4)="TOPE","Control automatico DIAN: "&amp;$J1318,"Casilla automatica: "&amp;$J1318)))</f>
        <v/>
      </c>
    </row>
    <row r="1319">
      <c r="A1319" s="9" t="n"/>
      <c r="B1319" s="9" t="n"/>
      <c r="C1319" s="9" t="n"/>
      <c r="D1319" s="9" t="n"/>
      <c r="E1319" s="9" t="n"/>
      <c r="F1319" s="11" t="n"/>
      <c r="G1319" s="9" t="n"/>
      <c r="H1319" s="9" t="n"/>
      <c r="I1319" s="9">
        <f>IF(COUNTA($A1319:$H1319)=0,"",IF($J1319="OTRO","NO","SI"))</f>
        <v/>
      </c>
      <c r="J1319" s="9">
        <f>IF(COUNTA($A1319:$H1319)=0,"",IFERROR(LOOKUP(2,1/(((LISTS!$H$2:$H$26&lt;&gt;"")*ISNUMBER(SEARCH(LISTS!$H$2:$H$26,$G1319)))+((LISTS!$I$2:$I$26&lt;&gt;"")*ISNUMBER(SEARCH(LISTS!$I$2:$I$26,$E1319)))),LISTS!$K$2:$K$26),"OTRO"))</f>
        <v/>
      </c>
      <c r="K1319" s="11">
        <f>IF($I1319&lt;&gt;"SI",0,IFERROR($F1319,0))</f>
        <v/>
      </c>
      <c r="L1319" s="9">
        <f>IF(COUNTA($A1319:$H1319)=0,"",IF($J1319="OTRO",IFERROR(LOOKUP(2,1/(((LISTS!$H$2:$H$26&lt;&gt;"")*ISNUMBER(SEARCH(LISTS!$H$2:$H$26,$G1319)))+((LISTS!$I$2:$I$26&lt;&gt;"")*ISNUMBER(SEARCH(LISTS!$I$2:$I$26,$E1319)))),LISTS!$L$2:$L$26),"Concepto DIAN no mapeado a casilla automatica"),IF(LEFT($J1319,4)="TOPE","Control automatico DIAN: "&amp;$J1319,"Casilla automatica: "&amp;$J1319)))</f>
        <v/>
      </c>
    </row>
    <row r="1320">
      <c r="A1320" s="9" t="n"/>
      <c r="B1320" s="9" t="n"/>
      <c r="C1320" s="9" t="n"/>
      <c r="D1320" s="9" t="n"/>
      <c r="E1320" s="9" t="n"/>
      <c r="F1320" s="11" t="n"/>
      <c r="G1320" s="9" t="n"/>
      <c r="H1320" s="9" t="n"/>
      <c r="I1320" s="9">
        <f>IF(COUNTA($A1320:$H1320)=0,"",IF($J1320="OTRO","NO","SI"))</f>
        <v/>
      </c>
      <c r="J1320" s="9">
        <f>IF(COUNTA($A1320:$H1320)=0,"",IFERROR(LOOKUP(2,1/(((LISTS!$H$2:$H$26&lt;&gt;"")*ISNUMBER(SEARCH(LISTS!$H$2:$H$26,$G1320)))+((LISTS!$I$2:$I$26&lt;&gt;"")*ISNUMBER(SEARCH(LISTS!$I$2:$I$26,$E1320)))),LISTS!$K$2:$K$26),"OTRO"))</f>
        <v/>
      </c>
      <c r="K1320" s="11">
        <f>IF($I1320&lt;&gt;"SI",0,IFERROR($F1320,0))</f>
        <v/>
      </c>
      <c r="L1320" s="9">
        <f>IF(COUNTA($A1320:$H1320)=0,"",IF($J1320="OTRO",IFERROR(LOOKUP(2,1/(((LISTS!$H$2:$H$26&lt;&gt;"")*ISNUMBER(SEARCH(LISTS!$H$2:$H$26,$G1320)))+((LISTS!$I$2:$I$26&lt;&gt;"")*ISNUMBER(SEARCH(LISTS!$I$2:$I$26,$E1320)))),LISTS!$L$2:$L$26),"Concepto DIAN no mapeado a casilla automatica"),IF(LEFT($J1320,4)="TOPE","Control automatico DIAN: "&amp;$J1320,"Casilla automatica: "&amp;$J1320)))</f>
        <v/>
      </c>
    </row>
    <row r="1321">
      <c r="A1321" s="9" t="n"/>
      <c r="B1321" s="9" t="n"/>
      <c r="C1321" s="9" t="n"/>
      <c r="D1321" s="9" t="n"/>
      <c r="E1321" s="9" t="n"/>
      <c r="F1321" s="11" t="n"/>
      <c r="G1321" s="9" t="n"/>
      <c r="H1321" s="9" t="n"/>
      <c r="I1321" s="9">
        <f>IF(COUNTA($A1321:$H1321)=0,"",IF($J1321="OTRO","NO","SI"))</f>
        <v/>
      </c>
      <c r="J1321" s="9">
        <f>IF(COUNTA($A1321:$H1321)=0,"",IFERROR(LOOKUP(2,1/(((LISTS!$H$2:$H$26&lt;&gt;"")*ISNUMBER(SEARCH(LISTS!$H$2:$H$26,$G1321)))+((LISTS!$I$2:$I$26&lt;&gt;"")*ISNUMBER(SEARCH(LISTS!$I$2:$I$26,$E1321)))),LISTS!$K$2:$K$26),"OTRO"))</f>
        <v/>
      </c>
      <c r="K1321" s="11">
        <f>IF($I1321&lt;&gt;"SI",0,IFERROR($F1321,0))</f>
        <v/>
      </c>
      <c r="L1321" s="9">
        <f>IF(COUNTA($A1321:$H1321)=0,"",IF($J1321="OTRO",IFERROR(LOOKUP(2,1/(((LISTS!$H$2:$H$26&lt;&gt;"")*ISNUMBER(SEARCH(LISTS!$H$2:$H$26,$G1321)))+((LISTS!$I$2:$I$26&lt;&gt;"")*ISNUMBER(SEARCH(LISTS!$I$2:$I$26,$E1321)))),LISTS!$L$2:$L$26),"Concepto DIAN no mapeado a casilla automatica"),IF(LEFT($J1321,4)="TOPE","Control automatico DIAN: "&amp;$J1321,"Casilla automatica: "&amp;$J1321)))</f>
        <v/>
      </c>
    </row>
    <row r="1322">
      <c r="A1322" s="9" t="n"/>
      <c r="B1322" s="9" t="n"/>
      <c r="C1322" s="9" t="n"/>
      <c r="D1322" s="9" t="n"/>
      <c r="E1322" s="9" t="n"/>
      <c r="F1322" s="11" t="n"/>
      <c r="G1322" s="9" t="n"/>
      <c r="H1322" s="9" t="n"/>
      <c r="I1322" s="9">
        <f>IF(COUNTA($A1322:$H1322)=0,"",IF($J1322="OTRO","NO","SI"))</f>
        <v/>
      </c>
      <c r="J1322" s="9">
        <f>IF(COUNTA($A1322:$H1322)=0,"",IFERROR(LOOKUP(2,1/(((LISTS!$H$2:$H$26&lt;&gt;"")*ISNUMBER(SEARCH(LISTS!$H$2:$H$26,$G1322)))+((LISTS!$I$2:$I$26&lt;&gt;"")*ISNUMBER(SEARCH(LISTS!$I$2:$I$26,$E1322)))),LISTS!$K$2:$K$26),"OTRO"))</f>
        <v/>
      </c>
      <c r="K1322" s="11">
        <f>IF($I1322&lt;&gt;"SI",0,IFERROR($F1322,0))</f>
        <v/>
      </c>
      <c r="L1322" s="9">
        <f>IF(COUNTA($A1322:$H1322)=0,"",IF($J1322="OTRO",IFERROR(LOOKUP(2,1/(((LISTS!$H$2:$H$26&lt;&gt;"")*ISNUMBER(SEARCH(LISTS!$H$2:$H$26,$G1322)))+((LISTS!$I$2:$I$26&lt;&gt;"")*ISNUMBER(SEARCH(LISTS!$I$2:$I$26,$E1322)))),LISTS!$L$2:$L$26),"Concepto DIAN no mapeado a casilla automatica"),IF(LEFT($J1322,4)="TOPE","Control automatico DIAN: "&amp;$J1322,"Casilla automatica: "&amp;$J1322)))</f>
        <v/>
      </c>
    </row>
    <row r="1323">
      <c r="A1323" s="9" t="n"/>
      <c r="B1323" s="9" t="n"/>
      <c r="C1323" s="9" t="n"/>
      <c r="D1323" s="9" t="n"/>
      <c r="E1323" s="9" t="n"/>
      <c r="F1323" s="11" t="n"/>
      <c r="G1323" s="9" t="n"/>
      <c r="H1323" s="9" t="n"/>
      <c r="I1323" s="9">
        <f>IF(COUNTA($A1323:$H1323)=0,"",IF($J1323="OTRO","NO","SI"))</f>
        <v/>
      </c>
      <c r="J1323" s="9">
        <f>IF(COUNTA($A1323:$H1323)=0,"",IFERROR(LOOKUP(2,1/(((LISTS!$H$2:$H$26&lt;&gt;"")*ISNUMBER(SEARCH(LISTS!$H$2:$H$26,$G1323)))+((LISTS!$I$2:$I$26&lt;&gt;"")*ISNUMBER(SEARCH(LISTS!$I$2:$I$26,$E1323)))),LISTS!$K$2:$K$26),"OTRO"))</f>
        <v/>
      </c>
      <c r="K1323" s="11">
        <f>IF($I1323&lt;&gt;"SI",0,IFERROR($F1323,0))</f>
        <v/>
      </c>
      <c r="L1323" s="9">
        <f>IF(COUNTA($A1323:$H1323)=0,"",IF($J1323="OTRO",IFERROR(LOOKUP(2,1/(((LISTS!$H$2:$H$26&lt;&gt;"")*ISNUMBER(SEARCH(LISTS!$H$2:$H$26,$G1323)))+((LISTS!$I$2:$I$26&lt;&gt;"")*ISNUMBER(SEARCH(LISTS!$I$2:$I$26,$E1323)))),LISTS!$L$2:$L$26),"Concepto DIAN no mapeado a casilla automatica"),IF(LEFT($J1323,4)="TOPE","Control automatico DIAN: "&amp;$J1323,"Casilla automatica: "&amp;$J1323)))</f>
        <v/>
      </c>
    </row>
    <row r="1324">
      <c r="A1324" s="9" t="n"/>
      <c r="B1324" s="9" t="n"/>
      <c r="C1324" s="9" t="n"/>
      <c r="D1324" s="9" t="n"/>
      <c r="E1324" s="9" t="n"/>
      <c r="F1324" s="11" t="n"/>
      <c r="G1324" s="9" t="n"/>
      <c r="H1324" s="9" t="n"/>
      <c r="I1324" s="9">
        <f>IF(COUNTA($A1324:$H1324)=0,"",IF($J1324="OTRO","NO","SI"))</f>
        <v/>
      </c>
      <c r="J1324" s="9">
        <f>IF(COUNTA($A1324:$H1324)=0,"",IFERROR(LOOKUP(2,1/(((LISTS!$H$2:$H$26&lt;&gt;"")*ISNUMBER(SEARCH(LISTS!$H$2:$H$26,$G1324)))+((LISTS!$I$2:$I$26&lt;&gt;"")*ISNUMBER(SEARCH(LISTS!$I$2:$I$26,$E1324)))),LISTS!$K$2:$K$26),"OTRO"))</f>
        <v/>
      </c>
      <c r="K1324" s="11">
        <f>IF($I1324&lt;&gt;"SI",0,IFERROR($F1324,0))</f>
        <v/>
      </c>
      <c r="L1324" s="9">
        <f>IF(COUNTA($A1324:$H1324)=0,"",IF($J1324="OTRO",IFERROR(LOOKUP(2,1/(((LISTS!$H$2:$H$26&lt;&gt;"")*ISNUMBER(SEARCH(LISTS!$H$2:$H$26,$G1324)))+((LISTS!$I$2:$I$26&lt;&gt;"")*ISNUMBER(SEARCH(LISTS!$I$2:$I$26,$E1324)))),LISTS!$L$2:$L$26),"Concepto DIAN no mapeado a casilla automatica"),IF(LEFT($J1324,4)="TOPE","Control automatico DIAN: "&amp;$J1324,"Casilla automatica: "&amp;$J1324)))</f>
        <v/>
      </c>
    </row>
    <row r="1325">
      <c r="A1325" s="9" t="n"/>
      <c r="B1325" s="9" t="n"/>
      <c r="C1325" s="9" t="n"/>
      <c r="D1325" s="9" t="n"/>
      <c r="E1325" s="9" t="n"/>
      <c r="F1325" s="11" t="n"/>
      <c r="G1325" s="9" t="n"/>
      <c r="H1325" s="9" t="n"/>
      <c r="I1325" s="9">
        <f>IF(COUNTA($A1325:$H1325)=0,"",IF($J1325="OTRO","NO","SI"))</f>
        <v/>
      </c>
      <c r="J1325" s="9">
        <f>IF(COUNTA($A1325:$H1325)=0,"",IFERROR(LOOKUP(2,1/(((LISTS!$H$2:$H$26&lt;&gt;"")*ISNUMBER(SEARCH(LISTS!$H$2:$H$26,$G1325)))+((LISTS!$I$2:$I$26&lt;&gt;"")*ISNUMBER(SEARCH(LISTS!$I$2:$I$26,$E1325)))),LISTS!$K$2:$K$26),"OTRO"))</f>
        <v/>
      </c>
      <c r="K1325" s="11">
        <f>IF($I1325&lt;&gt;"SI",0,IFERROR($F1325,0))</f>
        <v/>
      </c>
      <c r="L1325" s="9">
        <f>IF(COUNTA($A1325:$H1325)=0,"",IF($J1325="OTRO",IFERROR(LOOKUP(2,1/(((LISTS!$H$2:$H$26&lt;&gt;"")*ISNUMBER(SEARCH(LISTS!$H$2:$H$26,$G1325)))+((LISTS!$I$2:$I$26&lt;&gt;"")*ISNUMBER(SEARCH(LISTS!$I$2:$I$26,$E1325)))),LISTS!$L$2:$L$26),"Concepto DIAN no mapeado a casilla automatica"),IF(LEFT($J1325,4)="TOPE","Control automatico DIAN: "&amp;$J1325,"Casilla automatica: "&amp;$J1325)))</f>
        <v/>
      </c>
    </row>
    <row r="1326">
      <c r="A1326" s="9" t="n"/>
      <c r="B1326" s="9" t="n"/>
      <c r="C1326" s="9" t="n"/>
      <c r="D1326" s="9" t="n"/>
      <c r="E1326" s="9" t="n"/>
      <c r="F1326" s="11" t="n"/>
      <c r="G1326" s="9" t="n"/>
      <c r="H1326" s="9" t="n"/>
      <c r="I1326" s="9">
        <f>IF(COUNTA($A1326:$H1326)=0,"",IF($J1326="OTRO","NO","SI"))</f>
        <v/>
      </c>
      <c r="J1326" s="9">
        <f>IF(COUNTA($A1326:$H1326)=0,"",IFERROR(LOOKUP(2,1/(((LISTS!$H$2:$H$26&lt;&gt;"")*ISNUMBER(SEARCH(LISTS!$H$2:$H$26,$G1326)))+((LISTS!$I$2:$I$26&lt;&gt;"")*ISNUMBER(SEARCH(LISTS!$I$2:$I$26,$E1326)))),LISTS!$K$2:$K$26),"OTRO"))</f>
        <v/>
      </c>
      <c r="K1326" s="11">
        <f>IF($I1326&lt;&gt;"SI",0,IFERROR($F1326,0))</f>
        <v/>
      </c>
      <c r="L1326" s="9">
        <f>IF(COUNTA($A1326:$H1326)=0,"",IF($J1326="OTRO",IFERROR(LOOKUP(2,1/(((LISTS!$H$2:$H$26&lt;&gt;"")*ISNUMBER(SEARCH(LISTS!$H$2:$H$26,$G1326)))+((LISTS!$I$2:$I$26&lt;&gt;"")*ISNUMBER(SEARCH(LISTS!$I$2:$I$26,$E1326)))),LISTS!$L$2:$L$26),"Concepto DIAN no mapeado a casilla automatica"),IF(LEFT($J1326,4)="TOPE","Control automatico DIAN: "&amp;$J1326,"Casilla automatica: "&amp;$J1326)))</f>
        <v/>
      </c>
    </row>
    <row r="1327">
      <c r="A1327" s="9" t="n"/>
      <c r="B1327" s="9" t="n"/>
      <c r="C1327" s="9" t="n"/>
      <c r="D1327" s="9" t="n"/>
      <c r="E1327" s="9" t="n"/>
      <c r="F1327" s="11" t="n"/>
      <c r="G1327" s="9" t="n"/>
      <c r="H1327" s="9" t="n"/>
      <c r="I1327" s="9">
        <f>IF(COUNTA($A1327:$H1327)=0,"",IF($J1327="OTRO","NO","SI"))</f>
        <v/>
      </c>
      <c r="J1327" s="9">
        <f>IF(COUNTA($A1327:$H1327)=0,"",IFERROR(LOOKUP(2,1/(((LISTS!$H$2:$H$26&lt;&gt;"")*ISNUMBER(SEARCH(LISTS!$H$2:$H$26,$G1327)))+((LISTS!$I$2:$I$26&lt;&gt;"")*ISNUMBER(SEARCH(LISTS!$I$2:$I$26,$E1327)))),LISTS!$K$2:$K$26),"OTRO"))</f>
        <v/>
      </c>
      <c r="K1327" s="11">
        <f>IF($I1327&lt;&gt;"SI",0,IFERROR($F1327,0))</f>
        <v/>
      </c>
      <c r="L1327" s="9">
        <f>IF(COUNTA($A1327:$H1327)=0,"",IF($J1327="OTRO",IFERROR(LOOKUP(2,1/(((LISTS!$H$2:$H$26&lt;&gt;"")*ISNUMBER(SEARCH(LISTS!$H$2:$H$26,$G1327)))+((LISTS!$I$2:$I$26&lt;&gt;"")*ISNUMBER(SEARCH(LISTS!$I$2:$I$26,$E1327)))),LISTS!$L$2:$L$26),"Concepto DIAN no mapeado a casilla automatica"),IF(LEFT($J1327,4)="TOPE","Control automatico DIAN: "&amp;$J1327,"Casilla automatica: "&amp;$J1327)))</f>
        <v/>
      </c>
    </row>
    <row r="1328">
      <c r="A1328" s="9" t="n"/>
      <c r="B1328" s="9" t="n"/>
      <c r="C1328" s="9" t="n"/>
      <c r="D1328" s="9" t="n"/>
      <c r="E1328" s="9" t="n"/>
      <c r="F1328" s="11" t="n"/>
      <c r="G1328" s="9" t="n"/>
      <c r="H1328" s="9" t="n"/>
      <c r="I1328" s="9">
        <f>IF(COUNTA($A1328:$H1328)=0,"",IF($J1328="OTRO","NO","SI"))</f>
        <v/>
      </c>
      <c r="J1328" s="9">
        <f>IF(COUNTA($A1328:$H1328)=0,"",IFERROR(LOOKUP(2,1/(((LISTS!$H$2:$H$26&lt;&gt;"")*ISNUMBER(SEARCH(LISTS!$H$2:$H$26,$G1328)))+((LISTS!$I$2:$I$26&lt;&gt;"")*ISNUMBER(SEARCH(LISTS!$I$2:$I$26,$E1328)))),LISTS!$K$2:$K$26),"OTRO"))</f>
        <v/>
      </c>
      <c r="K1328" s="11">
        <f>IF($I1328&lt;&gt;"SI",0,IFERROR($F1328,0))</f>
        <v/>
      </c>
      <c r="L1328" s="9">
        <f>IF(COUNTA($A1328:$H1328)=0,"",IF($J1328="OTRO",IFERROR(LOOKUP(2,1/(((LISTS!$H$2:$H$26&lt;&gt;"")*ISNUMBER(SEARCH(LISTS!$H$2:$H$26,$G1328)))+((LISTS!$I$2:$I$26&lt;&gt;"")*ISNUMBER(SEARCH(LISTS!$I$2:$I$26,$E1328)))),LISTS!$L$2:$L$26),"Concepto DIAN no mapeado a casilla automatica"),IF(LEFT($J1328,4)="TOPE","Control automatico DIAN: "&amp;$J1328,"Casilla automatica: "&amp;$J1328)))</f>
        <v/>
      </c>
    </row>
    <row r="1329">
      <c r="A1329" s="9" t="n"/>
      <c r="B1329" s="9" t="n"/>
      <c r="C1329" s="9" t="n"/>
      <c r="D1329" s="9" t="n"/>
      <c r="E1329" s="9" t="n"/>
      <c r="F1329" s="11" t="n"/>
      <c r="G1329" s="9" t="n"/>
      <c r="H1329" s="9" t="n"/>
      <c r="I1329" s="9">
        <f>IF(COUNTA($A1329:$H1329)=0,"",IF($J1329="OTRO","NO","SI"))</f>
        <v/>
      </c>
      <c r="J1329" s="9">
        <f>IF(COUNTA($A1329:$H1329)=0,"",IFERROR(LOOKUP(2,1/(((LISTS!$H$2:$H$26&lt;&gt;"")*ISNUMBER(SEARCH(LISTS!$H$2:$H$26,$G1329)))+((LISTS!$I$2:$I$26&lt;&gt;"")*ISNUMBER(SEARCH(LISTS!$I$2:$I$26,$E1329)))),LISTS!$K$2:$K$26),"OTRO"))</f>
        <v/>
      </c>
      <c r="K1329" s="11">
        <f>IF($I1329&lt;&gt;"SI",0,IFERROR($F1329,0))</f>
        <v/>
      </c>
      <c r="L1329" s="9">
        <f>IF(COUNTA($A1329:$H1329)=0,"",IF($J1329="OTRO",IFERROR(LOOKUP(2,1/(((LISTS!$H$2:$H$26&lt;&gt;"")*ISNUMBER(SEARCH(LISTS!$H$2:$H$26,$G1329)))+((LISTS!$I$2:$I$26&lt;&gt;"")*ISNUMBER(SEARCH(LISTS!$I$2:$I$26,$E1329)))),LISTS!$L$2:$L$26),"Concepto DIAN no mapeado a casilla automatica"),IF(LEFT($J1329,4)="TOPE","Control automatico DIAN: "&amp;$J1329,"Casilla automatica: "&amp;$J1329)))</f>
        <v/>
      </c>
    </row>
    <row r="1330">
      <c r="A1330" s="9" t="n"/>
      <c r="B1330" s="9" t="n"/>
      <c r="C1330" s="9" t="n"/>
      <c r="D1330" s="9" t="n"/>
      <c r="E1330" s="9" t="n"/>
      <c r="F1330" s="11" t="n"/>
      <c r="G1330" s="9" t="n"/>
      <c r="H1330" s="9" t="n"/>
      <c r="I1330" s="9">
        <f>IF(COUNTA($A1330:$H1330)=0,"",IF($J1330="OTRO","NO","SI"))</f>
        <v/>
      </c>
      <c r="J1330" s="9">
        <f>IF(COUNTA($A1330:$H1330)=0,"",IFERROR(LOOKUP(2,1/(((LISTS!$H$2:$H$26&lt;&gt;"")*ISNUMBER(SEARCH(LISTS!$H$2:$H$26,$G1330)))+((LISTS!$I$2:$I$26&lt;&gt;"")*ISNUMBER(SEARCH(LISTS!$I$2:$I$26,$E1330)))),LISTS!$K$2:$K$26),"OTRO"))</f>
        <v/>
      </c>
      <c r="K1330" s="11">
        <f>IF($I1330&lt;&gt;"SI",0,IFERROR($F1330,0))</f>
        <v/>
      </c>
      <c r="L1330" s="9">
        <f>IF(COUNTA($A1330:$H1330)=0,"",IF($J1330="OTRO",IFERROR(LOOKUP(2,1/(((LISTS!$H$2:$H$26&lt;&gt;"")*ISNUMBER(SEARCH(LISTS!$H$2:$H$26,$G1330)))+((LISTS!$I$2:$I$26&lt;&gt;"")*ISNUMBER(SEARCH(LISTS!$I$2:$I$26,$E1330)))),LISTS!$L$2:$L$26),"Concepto DIAN no mapeado a casilla automatica"),IF(LEFT($J1330,4)="TOPE","Control automatico DIAN: "&amp;$J1330,"Casilla automatica: "&amp;$J1330)))</f>
        <v/>
      </c>
    </row>
    <row r="1331">
      <c r="A1331" s="9" t="n"/>
      <c r="B1331" s="9" t="n"/>
      <c r="C1331" s="9" t="n"/>
      <c r="D1331" s="9" t="n"/>
      <c r="E1331" s="9" t="n"/>
      <c r="F1331" s="11" t="n"/>
      <c r="G1331" s="9" t="n"/>
      <c r="H1331" s="9" t="n"/>
      <c r="I1331" s="9">
        <f>IF(COUNTA($A1331:$H1331)=0,"",IF($J1331="OTRO","NO","SI"))</f>
        <v/>
      </c>
      <c r="J1331" s="9">
        <f>IF(COUNTA($A1331:$H1331)=0,"",IFERROR(LOOKUP(2,1/(((LISTS!$H$2:$H$26&lt;&gt;"")*ISNUMBER(SEARCH(LISTS!$H$2:$H$26,$G1331)))+((LISTS!$I$2:$I$26&lt;&gt;"")*ISNUMBER(SEARCH(LISTS!$I$2:$I$26,$E1331)))),LISTS!$K$2:$K$26),"OTRO"))</f>
        <v/>
      </c>
      <c r="K1331" s="11">
        <f>IF($I1331&lt;&gt;"SI",0,IFERROR($F1331,0))</f>
        <v/>
      </c>
      <c r="L1331" s="9">
        <f>IF(COUNTA($A1331:$H1331)=0,"",IF($J1331="OTRO",IFERROR(LOOKUP(2,1/(((LISTS!$H$2:$H$26&lt;&gt;"")*ISNUMBER(SEARCH(LISTS!$H$2:$H$26,$G1331)))+((LISTS!$I$2:$I$26&lt;&gt;"")*ISNUMBER(SEARCH(LISTS!$I$2:$I$26,$E1331)))),LISTS!$L$2:$L$26),"Concepto DIAN no mapeado a casilla automatica"),IF(LEFT($J1331,4)="TOPE","Control automatico DIAN: "&amp;$J1331,"Casilla automatica: "&amp;$J1331)))</f>
        <v/>
      </c>
    </row>
    <row r="1332">
      <c r="A1332" s="9" t="n"/>
      <c r="B1332" s="9" t="n"/>
      <c r="C1332" s="9" t="n"/>
      <c r="D1332" s="9" t="n"/>
      <c r="E1332" s="9" t="n"/>
      <c r="F1332" s="11" t="n"/>
      <c r="G1332" s="9" t="n"/>
      <c r="H1332" s="9" t="n"/>
      <c r="I1332" s="9">
        <f>IF(COUNTA($A1332:$H1332)=0,"",IF($J1332="OTRO","NO","SI"))</f>
        <v/>
      </c>
      <c r="J1332" s="9">
        <f>IF(COUNTA($A1332:$H1332)=0,"",IFERROR(LOOKUP(2,1/(((LISTS!$H$2:$H$26&lt;&gt;"")*ISNUMBER(SEARCH(LISTS!$H$2:$H$26,$G1332)))+((LISTS!$I$2:$I$26&lt;&gt;"")*ISNUMBER(SEARCH(LISTS!$I$2:$I$26,$E1332)))),LISTS!$K$2:$K$26),"OTRO"))</f>
        <v/>
      </c>
      <c r="K1332" s="11">
        <f>IF($I1332&lt;&gt;"SI",0,IFERROR($F1332,0))</f>
        <v/>
      </c>
      <c r="L1332" s="9">
        <f>IF(COUNTA($A1332:$H1332)=0,"",IF($J1332="OTRO",IFERROR(LOOKUP(2,1/(((LISTS!$H$2:$H$26&lt;&gt;"")*ISNUMBER(SEARCH(LISTS!$H$2:$H$26,$G1332)))+((LISTS!$I$2:$I$26&lt;&gt;"")*ISNUMBER(SEARCH(LISTS!$I$2:$I$26,$E1332)))),LISTS!$L$2:$L$26),"Concepto DIAN no mapeado a casilla automatica"),IF(LEFT($J1332,4)="TOPE","Control automatico DIAN: "&amp;$J1332,"Casilla automatica: "&amp;$J1332)))</f>
        <v/>
      </c>
    </row>
    <row r="1333">
      <c r="A1333" s="9" t="n"/>
      <c r="B1333" s="9" t="n"/>
      <c r="C1333" s="9" t="n"/>
      <c r="D1333" s="9" t="n"/>
      <c r="E1333" s="9" t="n"/>
      <c r="F1333" s="11" t="n"/>
      <c r="G1333" s="9" t="n"/>
      <c r="H1333" s="9" t="n"/>
      <c r="I1333" s="9">
        <f>IF(COUNTA($A1333:$H1333)=0,"",IF($J1333="OTRO","NO","SI"))</f>
        <v/>
      </c>
      <c r="J1333" s="9">
        <f>IF(COUNTA($A1333:$H1333)=0,"",IFERROR(LOOKUP(2,1/(((LISTS!$H$2:$H$26&lt;&gt;"")*ISNUMBER(SEARCH(LISTS!$H$2:$H$26,$G1333)))+((LISTS!$I$2:$I$26&lt;&gt;"")*ISNUMBER(SEARCH(LISTS!$I$2:$I$26,$E1333)))),LISTS!$K$2:$K$26),"OTRO"))</f>
        <v/>
      </c>
      <c r="K1333" s="11">
        <f>IF($I1333&lt;&gt;"SI",0,IFERROR($F1333,0))</f>
        <v/>
      </c>
      <c r="L1333" s="9">
        <f>IF(COUNTA($A1333:$H1333)=0,"",IF($J1333="OTRO",IFERROR(LOOKUP(2,1/(((LISTS!$H$2:$H$26&lt;&gt;"")*ISNUMBER(SEARCH(LISTS!$H$2:$H$26,$G1333)))+((LISTS!$I$2:$I$26&lt;&gt;"")*ISNUMBER(SEARCH(LISTS!$I$2:$I$26,$E1333)))),LISTS!$L$2:$L$26),"Concepto DIAN no mapeado a casilla automatica"),IF(LEFT($J1333,4)="TOPE","Control automatico DIAN: "&amp;$J1333,"Casilla automatica: "&amp;$J1333)))</f>
        <v/>
      </c>
    </row>
    <row r="1334">
      <c r="A1334" s="9" t="n"/>
      <c r="B1334" s="9" t="n"/>
      <c r="C1334" s="9" t="n"/>
      <c r="D1334" s="9" t="n"/>
      <c r="E1334" s="9" t="n"/>
      <c r="F1334" s="11" t="n"/>
      <c r="G1334" s="9" t="n"/>
      <c r="H1334" s="9" t="n"/>
      <c r="I1334" s="9">
        <f>IF(COUNTA($A1334:$H1334)=0,"",IF($J1334="OTRO","NO","SI"))</f>
        <v/>
      </c>
      <c r="J1334" s="9">
        <f>IF(COUNTA($A1334:$H1334)=0,"",IFERROR(LOOKUP(2,1/(((LISTS!$H$2:$H$26&lt;&gt;"")*ISNUMBER(SEARCH(LISTS!$H$2:$H$26,$G1334)))+((LISTS!$I$2:$I$26&lt;&gt;"")*ISNUMBER(SEARCH(LISTS!$I$2:$I$26,$E1334)))),LISTS!$K$2:$K$26),"OTRO"))</f>
        <v/>
      </c>
      <c r="K1334" s="11">
        <f>IF($I1334&lt;&gt;"SI",0,IFERROR($F1334,0))</f>
        <v/>
      </c>
      <c r="L1334" s="9">
        <f>IF(COUNTA($A1334:$H1334)=0,"",IF($J1334="OTRO",IFERROR(LOOKUP(2,1/(((LISTS!$H$2:$H$26&lt;&gt;"")*ISNUMBER(SEARCH(LISTS!$H$2:$H$26,$G1334)))+((LISTS!$I$2:$I$26&lt;&gt;"")*ISNUMBER(SEARCH(LISTS!$I$2:$I$26,$E1334)))),LISTS!$L$2:$L$26),"Concepto DIAN no mapeado a casilla automatica"),IF(LEFT($J1334,4)="TOPE","Control automatico DIAN: "&amp;$J1334,"Casilla automatica: "&amp;$J1334)))</f>
        <v/>
      </c>
    </row>
    <row r="1335">
      <c r="A1335" s="9" t="n"/>
      <c r="B1335" s="9" t="n"/>
      <c r="C1335" s="9" t="n"/>
      <c r="D1335" s="9" t="n"/>
      <c r="E1335" s="9" t="n"/>
      <c r="F1335" s="11" t="n"/>
      <c r="G1335" s="9" t="n"/>
      <c r="H1335" s="9" t="n"/>
      <c r="I1335" s="9">
        <f>IF(COUNTA($A1335:$H1335)=0,"",IF($J1335="OTRO","NO","SI"))</f>
        <v/>
      </c>
      <c r="J1335" s="9">
        <f>IF(COUNTA($A1335:$H1335)=0,"",IFERROR(LOOKUP(2,1/(((LISTS!$H$2:$H$26&lt;&gt;"")*ISNUMBER(SEARCH(LISTS!$H$2:$H$26,$G1335)))+((LISTS!$I$2:$I$26&lt;&gt;"")*ISNUMBER(SEARCH(LISTS!$I$2:$I$26,$E1335)))),LISTS!$K$2:$K$26),"OTRO"))</f>
        <v/>
      </c>
      <c r="K1335" s="11">
        <f>IF($I1335&lt;&gt;"SI",0,IFERROR($F1335,0))</f>
        <v/>
      </c>
      <c r="L1335" s="9">
        <f>IF(COUNTA($A1335:$H1335)=0,"",IF($J1335="OTRO",IFERROR(LOOKUP(2,1/(((LISTS!$H$2:$H$26&lt;&gt;"")*ISNUMBER(SEARCH(LISTS!$H$2:$H$26,$G1335)))+((LISTS!$I$2:$I$26&lt;&gt;"")*ISNUMBER(SEARCH(LISTS!$I$2:$I$26,$E1335)))),LISTS!$L$2:$L$26),"Concepto DIAN no mapeado a casilla automatica"),IF(LEFT($J1335,4)="TOPE","Control automatico DIAN: "&amp;$J1335,"Casilla automatica: "&amp;$J1335)))</f>
        <v/>
      </c>
    </row>
    <row r="1336">
      <c r="A1336" s="9" t="n"/>
      <c r="B1336" s="9" t="n"/>
      <c r="C1336" s="9" t="n"/>
      <c r="D1336" s="9" t="n"/>
      <c r="E1336" s="9" t="n"/>
      <c r="F1336" s="11" t="n"/>
      <c r="G1336" s="9" t="n"/>
      <c r="H1336" s="9" t="n"/>
      <c r="I1336" s="9">
        <f>IF(COUNTA($A1336:$H1336)=0,"",IF($J1336="OTRO","NO","SI"))</f>
        <v/>
      </c>
      <c r="J1336" s="9">
        <f>IF(COUNTA($A1336:$H1336)=0,"",IFERROR(LOOKUP(2,1/(((LISTS!$H$2:$H$26&lt;&gt;"")*ISNUMBER(SEARCH(LISTS!$H$2:$H$26,$G1336)))+((LISTS!$I$2:$I$26&lt;&gt;"")*ISNUMBER(SEARCH(LISTS!$I$2:$I$26,$E1336)))),LISTS!$K$2:$K$26),"OTRO"))</f>
        <v/>
      </c>
      <c r="K1336" s="11">
        <f>IF($I1336&lt;&gt;"SI",0,IFERROR($F1336,0))</f>
        <v/>
      </c>
      <c r="L1336" s="9">
        <f>IF(COUNTA($A1336:$H1336)=0,"",IF($J1336="OTRO",IFERROR(LOOKUP(2,1/(((LISTS!$H$2:$H$26&lt;&gt;"")*ISNUMBER(SEARCH(LISTS!$H$2:$H$26,$G1336)))+((LISTS!$I$2:$I$26&lt;&gt;"")*ISNUMBER(SEARCH(LISTS!$I$2:$I$26,$E1336)))),LISTS!$L$2:$L$26),"Concepto DIAN no mapeado a casilla automatica"),IF(LEFT($J1336,4)="TOPE","Control automatico DIAN: "&amp;$J1336,"Casilla automatica: "&amp;$J1336)))</f>
        <v/>
      </c>
    </row>
    <row r="1337">
      <c r="A1337" s="9" t="n"/>
      <c r="B1337" s="9" t="n"/>
      <c r="C1337" s="9" t="n"/>
      <c r="D1337" s="9" t="n"/>
      <c r="E1337" s="9" t="n"/>
      <c r="F1337" s="11" t="n"/>
      <c r="G1337" s="9" t="n"/>
      <c r="H1337" s="9" t="n"/>
      <c r="I1337" s="9">
        <f>IF(COUNTA($A1337:$H1337)=0,"",IF($J1337="OTRO","NO","SI"))</f>
        <v/>
      </c>
      <c r="J1337" s="9">
        <f>IF(COUNTA($A1337:$H1337)=0,"",IFERROR(LOOKUP(2,1/(((LISTS!$H$2:$H$26&lt;&gt;"")*ISNUMBER(SEARCH(LISTS!$H$2:$H$26,$G1337)))+((LISTS!$I$2:$I$26&lt;&gt;"")*ISNUMBER(SEARCH(LISTS!$I$2:$I$26,$E1337)))),LISTS!$K$2:$K$26),"OTRO"))</f>
        <v/>
      </c>
      <c r="K1337" s="11">
        <f>IF($I1337&lt;&gt;"SI",0,IFERROR($F1337,0))</f>
        <v/>
      </c>
      <c r="L1337" s="9">
        <f>IF(COUNTA($A1337:$H1337)=0,"",IF($J1337="OTRO",IFERROR(LOOKUP(2,1/(((LISTS!$H$2:$H$26&lt;&gt;"")*ISNUMBER(SEARCH(LISTS!$H$2:$H$26,$G1337)))+((LISTS!$I$2:$I$26&lt;&gt;"")*ISNUMBER(SEARCH(LISTS!$I$2:$I$26,$E1337)))),LISTS!$L$2:$L$26),"Concepto DIAN no mapeado a casilla automatica"),IF(LEFT($J1337,4)="TOPE","Control automatico DIAN: "&amp;$J1337,"Casilla automatica: "&amp;$J1337)))</f>
        <v/>
      </c>
    </row>
    <row r="1338">
      <c r="A1338" s="9" t="n"/>
      <c r="B1338" s="9" t="n"/>
      <c r="C1338" s="9" t="n"/>
      <c r="D1338" s="9" t="n"/>
      <c r="E1338" s="9" t="n"/>
      <c r="F1338" s="11" t="n"/>
      <c r="G1338" s="9" t="n"/>
      <c r="H1338" s="9" t="n"/>
      <c r="I1338" s="9">
        <f>IF(COUNTA($A1338:$H1338)=0,"",IF($J1338="OTRO","NO","SI"))</f>
        <v/>
      </c>
      <c r="J1338" s="9">
        <f>IF(COUNTA($A1338:$H1338)=0,"",IFERROR(LOOKUP(2,1/(((LISTS!$H$2:$H$26&lt;&gt;"")*ISNUMBER(SEARCH(LISTS!$H$2:$H$26,$G1338)))+((LISTS!$I$2:$I$26&lt;&gt;"")*ISNUMBER(SEARCH(LISTS!$I$2:$I$26,$E1338)))),LISTS!$K$2:$K$26),"OTRO"))</f>
        <v/>
      </c>
      <c r="K1338" s="11">
        <f>IF($I1338&lt;&gt;"SI",0,IFERROR($F1338,0))</f>
        <v/>
      </c>
      <c r="L1338" s="9">
        <f>IF(COUNTA($A1338:$H1338)=0,"",IF($J1338="OTRO",IFERROR(LOOKUP(2,1/(((LISTS!$H$2:$H$26&lt;&gt;"")*ISNUMBER(SEARCH(LISTS!$H$2:$H$26,$G1338)))+((LISTS!$I$2:$I$26&lt;&gt;"")*ISNUMBER(SEARCH(LISTS!$I$2:$I$26,$E1338)))),LISTS!$L$2:$L$26),"Concepto DIAN no mapeado a casilla automatica"),IF(LEFT($J1338,4)="TOPE","Control automatico DIAN: "&amp;$J1338,"Casilla automatica: "&amp;$J1338)))</f>
        <v/>
      </c>
    </row>
    <row r="1339">
      <c r="A1339" s="9" t="n"/>
      <c r="B1339" s="9" t="n"/>
      <c r="C1339" s="9" t="n"/>
      <c r="D1339" s="9" t="n"/>
      <c r="E1339" s="9" t="n"/>
      <c r="F1339" s="11" t="n"/>
      <c r="G1339" s="9" t="n"/>
      <c r="H1339" s="9" t="n"/>
      <c r="I1339" s="9">
        <f>IF(COUNTA($A1339:$H1339)=0,"",IF($J1339="OTRO","NO","SI"))</f>
        <v/>
      </c>
      <c r="J1339" s="9">
        <f>IF(COUNTA($A1339:$H1339)=0,"",IFERROR(LOOKUP(2,1/(((LISTS!$H$2:$H$26&lt;&gt;"")*ISNUMBER(SEARCH(LISTS!$H$2:$H$26,$G1339)))+((LISTS!$I$2:$I$26&lt;&gt;"")*ISNUMBER(SEARCH(LISTS!$I$2:$I$26,$E1339)))),LISTS!$K$2:$K$26),"OTRO"))</f>
        <v/>
      </c>
      <c r="K1339" s="11">
        <f>IF($I1339&lt;&gt;"SI",0,IFERROR($F1339,0))</f>
        <v/>
      </c>
      <c r="L1339" s="9">
        <f>IF(COUNTA($A1339:$H1339)=0,"",IF($J1339="OTRO",IFERROR(LOOKUP(2,1/(((LISTS!$H$2:$H$26&lt;&gt;"")*ISNUMBER(SEARCH(LISTS!$H$2:$H$26,$G1339)))+((LISTS!$I$2:$I$26&lt;&gt;"")*ISNUMBER(SEARCH(LISTS!$I$2:$I$26,$E1339)))),LISTS!$L$2:$L$26),"Concepto DIAN no mapeado a casilla automatica"),IF(LEFT($J1339,4)="TOPE","Control automatico DIAN: "&amp;$J1339,"Casilla automatica: "&amp;$J1339)))</f>
        <v/>
      </c>
    </row>
    <row r="1340">
      <c r="A1340" s="9" t="n"/>
      <c r="B1340" s="9" t="n"/>
      <c r="C1340" s="9" t="n"/>
      <c r="D1340" s="9" t="n"/>
      <c r="E1340" s="9" t="n"/>
      <c r="F1340" s="11" t="n"/>
      <c r="G1340" s="9" t="n"/>
      <c r="H1340" s="9" t="n"/>
      <c r="I1340" s="9">
        <f>IF(COUNTA($A1340:$H1340)=0,"",IF($J1340="OTRO","NO","SI"))</f>
        <v/>
      </c>
      <c r="J1340" s="9">
        <f>IF(COUNTA($A1340:$H1340)=0,"",IFERROR(LOOKUP(2,1/(((LISTS!$H$2:$H$26&lt;&gt;"")*ISNUMBER(SEARCH(LISTS!$H$2:$H$26,$G1340)))+((LISTS!$I$2:$I$26&lt;&gt;"")*ISNUMBER(SEARCH(LISTS!$I$2:$I$26,$E1340)))),LISTS!$K$2:$K$26),"OTRO"))</f>
        <v/>
      </c>
      <c r="K1340" s="11">
        <f>IF($I1340&lt;&gt;"SI",0,IFERROR($F1340,0))</f>
        <v/>
      </c>
      <c r="L1340" s="9">
        <f>IF(COUNTA($A1340:$H1340)=0,"",IF($J1340="OTRO",IFERROR(LOOKUP(2,1/(((LISTS!$H$2:$H$26&lt;&gt;"")*ISNUMBER(SEARCH(LISTS!$H$2:$H$26,$G1340)))+((LISTS!$I$2:$I$26&lt;&gt;"")*ISNUMBER(SEARCH(LISTS!$I$2:$I$26,$E1340)))),LISTS!$L$2:$L$26),"Concepto DIAN no mapeado a casilla automatica"),IF(LEFT($J1340,4)="TOPE","Control automatico DIAN: "&amp;$J1340,"Casilla automatica: "&amp;$J1340)))</f>
        <v/>
      </c>
    </row>
    <row r="1341">
      <c r="A1341" s="9" t="n"/>
      <c r="B1341" s="9" t="n"/>
      <c r="C1341" s="9" t="n"/>
      <c r="D1341" s="9" t="n"/>
      <c r="E1341" s="9" t="n"/>
      <c r="F1341" s="11" t="n"/>
      <c r="G1341" s="9" t="n"/>
      <c r="H1341" s="9" t="n"/>
      <c r="I1341" s="9">
        <f>IF(COUNTA($A1341:$H1341)=0,"",IF($J1341="OTRO","NO","SI"))</f>
        <v/>
      </c>
      <c r="J1341" s="9">
        <f>IF(COUNTA($A1341:$H1341)=0,"",IFERROR(LOOKUP(2,1/(((LISTS!$H$2:$H$26&lt;&gt;"")*ISNUMBER(SEARCH(LISTS!$H$2:$H$26,$G1341)))+((LISTS!$I$2:$I$26&lt;&gt;"")*ISNUMBER(SEARCH(LISTS!$I$2:$I$26,$E1341)))),LISTS!$K$2:$K$26),"OTRO"))</f>
        <v/>
      </c>
      <c r="K1341" s="11">
        <f>IF($I1341&lt;&gt;"SI",0,IFERROR($F1341,0))</f>
        <v/>
      </c>
      <c r="L1341" s="9">
        <f>IF(COUNTA($A1341:$H1341)=0,"",IF($J1341="OTRO",IFERROR(LOOKUP(2,1/(((LISTS!$H$2:$H$26&lt;&gt;"")*ISNUMBER(SEARCH(LISTS!$H$2:$H$26,$G1341)))+((LISTS!$I$2:$I$26&lt;&gt;"")*ISNUMBER(SEARCH(LISTS!$I$2:$I$26,$E1341)))),LISTS!$L$2:$L$26),"Concepto DIAN no mapeado a casilla automatica"),IF(LEFT($J1341,4)="TOPE","Control automatico DIAN: "&amp;$J1341,"Casilla automatica: "&amp;$J1341)))</f>
        <v/>
      </c>
    </row>
    <row r="1342">
      <c r="A1342" s="9" t="n"/>
      <c r="B1342" s="9" t="n"/>
      <c r="C1342" s="9" t="n"/>
      <c r="D1342" s="9" t="n"/>
      <c r="E1342" s="9" t="n"/>
      <c r="F1342" s="11" t="n"/>
      <c r="G1342" s="9" t="n"/>
      <c r="H1342" s="9" t="n"/>
      <c r="I1342" s="9">
        <f>IF(COUNTA($A1342:$H1342)=0,"",IF($J1342="OTRO","NO","SI"))</f>
        <v/>
      </c>
      <c r="J1342" s="9">
        <f>IF(COUNTA($A1342:$H1342)=0,"",IFERROR(LOOKUP(2,1/(((LISTS!$H$2:$H$26&lt;&gt;"")*ISNUMBER(SEARCH(LISTS!$H$2:$H$26,$G1342)))+((LISTS!$I$2:$I$26&lt;&gt;"")*ISNUMBER(SEARCH(LISTS!$I$2:$I$26,$E1342)))),LISTS!$K$2:$K$26),"OTRO"))</f>
        <v/>
      </c>
      <c r="K1342" s="11">
        <f>IF($I1342&lt;&gt;"SI",0,IFERROR($F1342,0))</f>
        <v/>
      </c>
      <c r="L1342" s="9">
        <f>IF(COUNTA($A1342:$H1342)=0,"",IF($J1342="OTRO",IFERROR(LOOKUP(2,1/(((LISTS!$H$2:$H$26&lt;&gt;"")*ISNUMBER(SEARCH(LISTS!$H$2:$H$26,$G1342)))+((LISTS!$I$2:$I$26&lt;&gt;"")*ISNUMBER(SEARCH(LISTS!$I$2:$I$26,$E1342)))),LISTS!$L$2:$L$26),"Concepto DIAN no mapeado a casilla automatica"),IF(LEFT($J1342,4)="TOPE","Control automatico DIAN: "&amp;$J1342,"Casilla automatica: "&amp;$J1342)))</f>
        <v/>
      </c>
    </row>
    <row r="1343">
      <c r="A1343" s="9" t="n"/>
      <c r="B1343" s="9" t="n"/>
      <c r="C1343" s="9" t="n"/>
      <c r="D1343" s="9" t="n"/>
      <c r="E1343" s="9" t="n"/>
      <c r="F1343" s="11" t="n"/>
      <c r="G1343" s="9" t="n"/>
      <c r="H1343" s="9" t="n"/>
      <c r="I1343" s="9">
        <f>IF(COUNTA($A1343:$H1343)=0,"",IF($J1343="OTRO","NO","SI"))</f>
        <v/>
      </c>
      <c r="J1343" s="9">
        <f>IF(COUNTA($A1343:$H1343)=0,"",IFERROR(LOOKUP(2,1/(((LISTS!$H$2:$H$26&lt;&gt;"")*ISNUMBER(SEARCH(LISTS!$H$2:$H$26,$G1343)))+((LISTS!$I$2:$I$26&lt;&gt;"")*ISNUMBER(SEARCH(LISTS!$I$2:$I$26,$E1343)))),LISTS!$K$2:$K$26),"OTRO"))</f>
        <v/>
      </c>
      <c r="K1343" s="11">
        <f>IF($I1343&lt;&gt;"SI",0,IFERROR($F1343,0))</f>
        <v/>
      </c>
      <c r="L1343" s="9">
        <f>IF(COUNTA($A1343:$H1343)=0,"",IF($J1343="OTRO",IFERROR(LOOKUP(2,1/(((LISTS!$H$2:$H$26&lt;&gt;"")*ISNUMBER(SEARCH(LISTS!$H$2:$H$26,$G1343)))+((LISTS!$I$2:$I$26&lt;&gt;"")*ISNUMBER(SEARCH(LISTS!$I$2:$I$26,$E1343)))),LISTS!$L$2:$L$26),"Concepto DIAN no mapeado a casilla automatica"),IF(LEFT($J1343,4)="TOPE","Control automatico DIAN: "&amp;$J1343,"Casilla automatica: "&amp;$J1343)))</f>
        <v/>
      </c>
    </row>
    <row r="1344">
      <c r="A1344" s="9" t="n"/>
      <c r="B1344" s="9" t="n"/>
      <c r="C1344" s="9" t="n"/>
      <c r="D1344" s="9" t="n"/>
      <c r="E1344" s="9" t="n"/>
      <c r="F1344" s="11" t="n"/>
      <c r="G1344" s="9" t="n"/>
      <c r="H1344" s="9" t="n"/>
      <c r="I1344" s="9">
        <f>IF(COUNTA($A1344:$H1344)=0,"",IF($J1344="OTRO","NO","SI"))</f>
        <v/>
      </c>
      <c r="J1344" s="9">
        <f>IF(COUNTA($A1344:$H1344)=0,"",IFERROR(LOOKUP(2,1/(((LISTS!$H$2:$H$26&lt;&gt;"")*ISNUMBER(SEARCH(LISTS!$H$2:$H$26,$G1344)))+((LISTS!$I$2:$I$26&lt;&gt;"")*ISNUMBER(SEARCH(LISTS!$I$2:$I$26,$E1344)))),LISTS!$K$2:$K$26),"OTRO"))</f>
        <v/>
      </c>
      <c r="K1344" s="11">
        <f>IF($I1344&lt;&gt;"SI",0,IFERROR($F1344,0))</f>
        <v/>
      </c>
      <c r="L1344" s="9">
        <f>IF(COUNTA($A1344:$H1344)=0,"",IF($J1344="OTRO",IFERROR(LOOKUP(2,1/(((LISTS!$H$2:$H$26&lt;&gt;"")*ISNUMBER(SEARCH(LISTS!$H$2:$H$26,$G1344)))+((LISTS!$I$2:$I$26&lt;&gt;"")*ISNUMBER(SEARCH(LISTS!$I$2:$I$26,$E1344)))),LISTS!$L$2:$L$26),"Concepto DIAN no mapeado a casilla automatica"),IF(LEFT($J1344,4)="TOPE","Control automatico DIAN: "&amp;$J1344,"Casilla automatica: "&amp;$J1344)))</f>
        <v/>
      </c>
    </row>
    <row r="1345">
      <c r="A1345" s="9" t="n"/>
      <c r="B1345" s="9" t="n"/>
      <c r="C1345" s="9" t="n"/>
      <c r="D1345" s="9" t="n"/>
      <c r="E1345" s="9" t="n"/>
      <c r="F1345" s="11" t="n"/>
      <c r="G1345" s="9" t="n"/>
      <c r="H1345" s="9" t="n"/>
      <c r="I1345" s="9">
        <f>IF(COUNTA($A1345:$H1345)=0,"",IF($J1345="OTRO","NO","SI"))</f>
        <v/>
      </c>
      <c r="J1345" s="9">
        <f>IF(COUNTA($A1345:$H1345)=0,"",IFERROR(LOOKUP(2,1/(((LISTS!$H$2:$H$26&lt;&gt;"")*ISNUMBER(SEARCH(LISTS!$H$2:$H$26,$G1345)))+((LISTS!$I$2:$I$26&lt;&gt;"")*ISNUMBER(SEARCH(LISTS!$I$2:$I$26,$E1345)))),LISTS!$K$2:$K$26),"OTRO"))</f>
        <v/>
      </c>
      <c r="K1345" s="11">
        <f>IF($I1345&lt;&gt;"SI",0,IFERROR($F1345,0))</f>
        <v/>
      </c>
      <c r="L1345" s="9">
        <f>IF(COUNTA($A1345:$H1345)=0,"",IF($J1345="OTRO",IFERROR(LOOKUP(2,1/(((LISTS!$H$2:$H$26&lt;&gt;"")*ISNUMBER(SEARCH(LISTS!$H$2:$H$26,$G1345)))+((LISTS!$I$2:$I$26&lt;&gt;"")*ISNUMBER(SEARCH(LISTS!$I$2:$I$26,$E1345)))),LISTS!$L$2:$L$26),"Concepto DIAN no mapeado a casilla automatica"),IF(LEFT($J1345,4)="TOPE","Control automatico DIAN: "&amp;$J1345,"Casilla automatica: "&amp;$J1345)))</f>
        <v/>
      </c>
    </row>
    <row r="1346">
      <c r="A1346" s="9" t="n"/>
      <c r="B1346" s="9" t="n"/>
      <c r="C1346" s="9" t="n"/>
      <c r="D1346" s="9" t="n"/>
      <c r="E1346" s="9" t="n"/>
      <c r="F1346" s="11" t="n"/>
      <c r="G1346" s="9" t="n"/>
      <c r="H1346" s="9" t="n"/>
      <c r="I1346" s="9">
        <f>IF(COUNTA($A1346:$H1346)=0,"",IF($J1346="OTRO","NO","SI"))</f>
        <v/>
      </c>
      <c r="J1346" s="9">
        <f>IF(COUNTA($A1346:$H1346)=0,"",IFERROR(LOOKUP(2,1/(((LISTS!$H$2:$H$26&lt;&gt;"")*ISNUMBER(SEARCH(LISTS!$H$2:$H$26,$G1346)))+((LISTS!$I$2:$I$26&lt;&gt;"")*ISNUMBER(SEARCH(LISTS!$I$2:$I$26,$E1346)))),LISTS!$K$2:$K$26),"OTRO"))</f>
        <v/>
      </c>
      <c r="K1346" s="11">
        <f>IF($I1346&lt;&gt;"SI",0,IFERROR($F1346,0))</f>
        <v/>
      </c>
      <c r="L1346" s="9">
        <f>IF(COUNTA($A1346:$H1346)=0,"",IF($J1346="OTRO",IFERROR(LOOKUP(2,1/(((LISTS!$H$2:$H$26&lt;&gt;"")*ISNUMBER(SEARCH(LISTS!$H$2:$H$26,$G1346)))+((LISTS!$I$2:$I$26&lt;&gt;"")*ISNUMBER(SEARCH(LISTS!$I$2:$I$26,$E1346)))),LISTS!$L$2:$L$26),"Concepto DIAN no mapeado a casilla automatica"),IF(LEFT($J1346,4)="TOPE","Control automatico DIAN: "&amp;$J1346,"Casilla automatica: "&amp;$J1346)))</f>
        <v/>
      </c>
    </row>
    <row r="1347">
      <c r="A1347" s="9" t="n"/>
      <c r="B1347" s="9" t="n"/>
      <c r="C1347" s="9" t="n"/>
      <c r="D1347" s="9" t="n"/>
      <c r="E1347" s="9" t="n"/>
      <c r="F1347" s="11" t="n"/>
      <c r="G1347" s="9" t="n"/>
      <c r="H1347" s="9" t="n"/>
      <c r="I1347" s="9">
        <f>IF(COUNTA($A1347:$H1347)=0,"",IF($J1347="OTRO","NO","SI"))</f>
        <v/>
      </c>
      <c r="J1347" s="9">
        <f>IF(COUNTA($A1347:$H1347)=0,"",IFERROR(LOOKUP(2,1/(((LISTS!$H$2:$H$26&lt;&gt;"")*ISNUMBER(SEARCH(LISTS!$H$2:$H$26,$G1347)))+((LISTS!$I$2:$I$26&lt;&gt;"")*ISNUMBER(SEARCH(LISTS!$I$2:$I$26,$E1347)))),LISTS!$K$2:$K$26),"OTRO"))</f>
        <v/>
      </c>
      <c r="K1347" s="11">
        <f>IF($I1347&lt;&gt;"SI",0,IFERROR($F1347,0))</f>
        <v/>
      </c>
      <c r="L1347" s="9">
        <f>IF(COUNTA($A1347:$H1347)=0,"",IF($J1347="OTRO",IFERROR(LOOKUP(2,1/(((LISTS!$H$2:$H$26&lt;&gt;"")*ISNUMBER(SEARCH(LISTS!$H$2:$H$26,$G1347)))+((LISTS!$I$2:$I$26&lt;&gt;"")*ISNUMBER(SEARCH(LISTS!$I$2:$I$26,$E1347)))),LISTS!$L$2:$L$26),"Concepto DIAN no mapeado a casilla automatica"),IF(LEFT($J1347,4)="TOPE","Control automatico DIAN: "&amp;$J1347,"Casilla automatica: "&amp;$J1347)))</f>
        <v/>
      </c>
    </row>
    <row r="1348">
      <c r="A1348" s="9" t="n"/>
      <c r="B1348" s="9" t="n"/>
      <c r="C1348" s="9" t="n"/>
      <c r="D1348" s="9" t="n"/>
      <c r="E1348" s="9" t="n"/>
      <c r="F1348" s="11" t="n"/>
      <c r="G1348" s="9" t="n"/>
      <c r="H1348" s="9" t="n"/>
      <c r="I1348" s="9">
        <f>IF(COUNTA($A1348:$H1348)=0,"",IF($J1348="OTRO","NO","SI"))</f>
        <v/>
      </c>
      <c r="J1348" s="9">
        <f>IF(COUNTA($A1348:$H1348)=0,"",IFERROR(LOOKUP(2,1/(((LISTS!$H$2:$H$26&lt;&gt;"")*ISNUMBER(SEARCH(LISTS!$H$2:$H$26,$G1348)))+((LISTS!$I$2:$I$26&lt;&gt;"")*ISNUMBER(SEARCH(LISTS!$I$2:$I$26,$E1348)))),LISTS!$K$2:$K$26),"OTRO"))</f>
        <v/>
      </c>
      <c r="K1348" s="11">
        <f>IF($I1348&lt;&gt;"SI",0,IFERROR($F1348,0))</f>
        <v/>
      </c>
      <c r="L1348" s="9">
        <f>IF(COUNTA($A1348:$H1348)=0,"",IF($J1348="OTRO",IFERROR(LOOKUP(2,1/(((LISTS!$H$2:$H$26&lt;&gt;"")*ISNUMBER(SEARCH(LISTS!$H$2:$H$26,$G1348)))+((LISTS!$I$2:$I$26&lt;&gt;"")*ISNUMBER(SEARCH(LISTS!$I$2:$I$26,$E1348)))),LISTS!$L$2:$L$26),"Concepto DIAN no mapeado a casilla automatica"),IF(LEFT($J1348,4)="TOPE","Control automatico DIAN: "&amp;$J1348,"Casilla automatica: "&amp;$J1348)))</f>
        <v/>
      </c>
    </row>
    <row r="1349">
      <c r="A1349" s="9" t="n"/>
      <c r="B1349" s="9" t="n"/>
      <c r="C1349" s="9" t="n"/>
      <c r="D1349" s="9" t="n"/>
      <c r="E1349" s="9" t="n"/>
      <c r="F1349" s="11" t="n"/>
      <c r="G1349" s="9" t="n"/>
      <c r="H1349" s="9" t="n"/>
      <c r="I1349" s="9">
        <f>IF(COUNTA($A1349:$H1349)=0,"",IF($J1349="OTRO","NO","SI"))</f>
        <v/>
      </c>
      <c r="J1349" s="9">
        <f>IF(COUNTA($A1349:$H1349)=0,"",IFERROR(LOOKUP(2,1/(((LISTS!$H$2:$H$26&lt;&gt;"")*ISNUMBER(SEARCH(LISTS!$H$2:$H$26,$G1349)))+((LISTS!$I$2:$I$26&lt;&gt;"")*ISNUMBER(SEARCH(LISTS!$I$2:$I$26,$E1349)))),LISTS!$K$2:$K$26),"OTRO"))</f>
        <v/>
      </c>
      <c r="K1349" s="11">
        <f>IF($I1349&lt;&gt;"SI",0,IFERROR($F1349,0))</f>
        <v/>
      </c>
      <c r="L1349" s="9">
        <f>IF(COUNTA($A1349:$H1349)=0,"",IF($J1349="OTRO",IFERROR(LOOKUP(2,1/(((LISTS!$H$2:$H$26&lt;&gt;"")*ISNUMBER(SEARCH(LISTS!$H$2:$H$26,$G1349)))+((LISTS!$I$2:$I$26&lt;&gt;"")*ISNUMBER(SEARCH(LISTS!$I$2:$I$26,$E1349)))),LISTS!$L$2:$L$26),"Concepto DIAN no mapeado a casilla automatica"),IF(LEFT($J1349,4)="TOPE","Control automatico DIAN: "&amp;$J1349,"Casilla automatica: "&amp;$J1349)))</f>
        <v/>
      </c>
    </row>
    <row r="1350">
      <c r="A1350" s="9" t="n"/>
      <c r="B1350" s="9" t="n"/>
      <c r="C1350" s="9" t="n"/>
      <c r="D1350" s="9" t="n"/>
      <c r="E1350" s="9" t="n"/>
      <c r="F1350" s="11" t="n"/>
      <c r="G1350" s="9" t="n"/>
      <c r="H1350" s="9" t="n"/>
      <c r="I1350" s="9">
        <f>IF(COUNTA($A1350:$H1350)=0,"",IF($J1350="OTRO","NO","SI"))</f>
        <v/>
      </c>
      <c r="J1350" s="9">
        <f>IF(COUNTA($A1350:$H1350)=0,"",IFERROR(LOOKUP(2,1/(((LISTS!$H$2:$H$26&lt;&gt;"")*ISNUMBER(SEARCH(LISTS!$H$2:$H$26,$G1350)))+((LISTS!$I$2:$I$26&lt;&gt;"")*ISNUMBER(SEARCH(LISTS!$I$2:$I$26,$E1350)))),LISTS!$K$2:$K$26),"OTRO"))</f>
        <v/>
      </c>
      <c r="K1350" s="11">
        <f>IF($I1350&lt;&gt;"SI",0,IFERROR($F1350,0))</f>
        <v/>
      </c>
      <c r="L1350" s="9">
        <f>IF(COUNTA($A1350:$H1350)=0,"",IF($J1350="OTRO",IFERROR(LOOKUP(2,1/(((LISTS!$H$2:$H$26&lt;&gt;"")*ISNUMBER(SEARCH(LISTS!$H$2:$H$26,$G1350)))+((LISTS!$I$2:$I$26&lt;&gt;"")*ISNUMBER(SEARCH(LISTS!$I$2:$I$26,$E1350)))),LISTS!$L$2:$L$26),"Concepto DIAN no mapeado a casilla automatica"),IF(LEFT($J1350,4)="TOPE","Control automatico DIAN: "&amp;$J1350,"Casilla automatica: "&amp;$J1350)))</f>
        <v/>
      </c>
    </row>
    <row r="1351">
      <c r="A1351" s="9" t="n"/>
      <c r="B1351" s="9" t="n"/>
      <c r="C1351" s="9" t="n"/>
      <c r="D1351" s="9" t="n"/>
      <c r="E1351" s="9" t="n"/>
      <c r="F1351" s="11" t="n"/>
      <c r="G1351" s="9" t="n"/>
      <c r="H1351" s="9" t="n"/>
      <c r="I1351" s="9">
        <f>IF(COUNTA($A1351:$H1351)=0,"",IF($J1351="OTRO","NO","SI"))</f>
        <v/>
      </c>
      <c r="J1351" s="9">
        <f>IF(COUNTA($A1351:$H1351)=0,"",IFERROR(LOOKUP(2,1/(((LISTS!$H$2:$H$26&lt;&gt;"")*ISNUMBER(SEARCH(LISTS!$H$2:$H$26,$G1351)))+((LISTS!$I$2:$I$26&lt;&gt;"")*ISNUMBER(SEARCH(LISTS!$I$2:$I$26,$E1351)))),LISTS!$K$2:$K$26),"OTRO"))</f>
        <v/>
      </c>
      <c r="K1351" s="11">
        <f>IF($I1351&lt;&gt;"SI",0,IFERROR($F1351,0))</f>
        <v/>
      </c>
      <c r="L1351" s="9">
        <f>IF(COUNTA($A1351:$H1351)=0,"",IF($J1351="OTRO",IFERROR(LOOKUP(2,1/(((LISTS!$H$2:$H$26&lt;&gt;"")*ISNUMBER(SEARCH(LISTS!$H$2:$H$26,$G1351)))+((LISTS!$I$2:$I$26&lt;&gt;"")*ISNUMBER(SEARCH(LISTS!$I$2:$I$26,$E1351)))),LISTS!$L$2:$L$26),"Concepto DIAN no mapeado a casilla automatica"),IF(LEFT($J1351,4)="TOPE","Control automatico DIAN: "&amp;$J1351,"Casilla automatica: "&amp;$J1351)))</f>
        <v/>
      </c>
    </row>
    <row r="1352">
      <c r="A1352" s="9" t="n"/>
      <c r="B1352" s="9" t="n"/>
      <c r="C1352" s="9" t="n"/>
      <c r="D1352" s="9" t="n"/>
      <c r="E1352" s="9" t="n"/>
      <c r="F1352" s="11" t="n"/>
      <c r="G1352" s="9" t="n"/>
      <c r="H1352" s="9" t="n"/>
      <c r="I1352" s="9">
        <f>IF(COUNTA($A1352:$H1352)=0,"",IF($J1352="OTRO","NO","SI"))</f>
        <v/>
      </c>
      <c r="J1352" s="9">
        <f>IF(COUNTA($A1352:$H1352)=0,"",IFERROR(LOOKUP(2,1/(((LISTS!$H$2:$H$26&lt;&gt;"")*ISNUMBER(SEARCH(LISTS!$H$2:$H$26,$G1352)))+((LISTS!$I$2:$I$26&lt;&gt;"")*ISNUMBER(SEARCH(LISTS!$I$2:$I$26,$E1352)))),LISTS!$K$2:$K$26),"OTRO"))</f>
        <v/>
      </c>
      <c r="K1352" s="11">
        <f>IF($I1352&lt;&gt;"SI",0,IFERROR($F1352,0))</f>
        <v/>
      </c>
      <c r="L1352" s="9">
        <f>IF(COUNTA($A1352:$H1352)=0,"",IF($J1352="OTRO",IFERROR(LOOKUP(2,1/(((LISTS!$H$2:$H$26&lt;&gt;"")*ISNUMBER(SEARCH(LISTS!$H$2:$H$26,$G1352)))+((LISTS!$I$2:$I$26&lt;&gt;"")*ISNUMBER(SEARCH(LISTS!$I$2:$I$26,$E1352)))),LISTS!$L$2:$L$26),"Concepto DIAN no mapeado a casilla automatica"),IF(LEFT($J1352,4)="TOPE","Control automatico DIAN: "&amp;$J1352,"Casilla automatica: "&amp;$J1352)))</f>
        <v/>
      </c>
    </row>
    <row r="1353">
      <c r="A1353" s="9" t="n"/>
      <c r="B1353" s="9" t="n"/>
      <c r="C1353" s="9" t="n"/>
      <c r="D1353" s="9" t="n"/>
      <c r="E1353" s="9" t="n"/>
      <c r="F1353" s="11" t="n"/>
      <c r="G1353" s="9" t="n"/>
      <c r="H1353" s="9" t="n"/>
      <c r="I1353" s="9">
        <f>IF(COUNTA($A1353:$H1353)=0,"",IF($J1353="OTRO","NO","SI"))</f>
        <v/>
      </c>
      <c r="J1353" s="9">
        <f>IF(COUNTA($A1353:$H1353)=0,"",IFERROR(LOOKUP(2,1/(((LISTS!$H$2:$H$26&lt;&gt;"")*ISNUMBER(SEARCH(LISTS!$H$2:$H$26,$G1353)))+((LISTS!$I$2:$I$26&lt;&gt;"")*ISNUMBER(SEARCH(LISTS!$I$2:$I$26,$E1353)))),LISTS!$K$2:$K$26),"OTRO"))</f>
        <v/>
      </c>
      <c r="K1353" s="11">
        <f>IF($I1353&lt;&gt;"SI",0,IFERROR($F1353,0))</f>
        <v/>
      </c>
      <c r="L1353" s="9">
        <f>IF(COUNTA($A1353:$H1353)=0,"",IF($J1353="OTRO",IFERROR(LOOKUP(2,1/(((LISTS!$H$2:$H$26&lt;&gt;"")*ISNUMBER(SEARCH(LISTS!$H$2:$H$26,$G1353)))+((LISTS!$I$2:$I$26&lt;&gt;"")*ISNUMBER(SEARCH(LISTS!$I$2:$I$26,$E1353)))),LISTS!$L$2:$L$26),"Concepto DIAN no mapeado a casilla automatica"),IF(LEFT($J1353,4)="TOPE","Control automatico DIAN: "&amp;$J1353,"Casilla automatica: "&amp;$J1353)))</f>
        <v/>
      </c>
    </row>
    <row r="1354">
      <c r="A1354" s="9" t="n"/>
      <c r="B1354" s="9" t="n"/>
      <c r="C1354" s="9" t="n"/>
      <c r="D1354" s="9" t="n"/>
      <c r="E1354" s="9" t="n"/>
      <c r="F1354" s="11" t="n"/>
      <c r="G1354" s="9" t="n"/>
      <c r="H1354" s="9" t="n"/>
      <c r="I1354" s="9">
        <f>IF(COUNTA($A1354:$H1354)=0,"",IF($J1354="OTRO","NO","SI"))</f>
        <v/>
      </c>
      <c r="J1354" s="9">
        <f>IF(COUNTA($A1354:$H1354)=0,"",IFERROR(LOOKUP(2,1/(((LISTS!$H$2:$H$26&lt;&gt;"")*ISNUMBER(SEARCH(LISTS!$H$2:$H$26,$G1354)))+((LISTS!$I$2:$I$26&lt;&gt;"")*ISNUMBER(SEARCH(LISTS!$I$2:$I$26,$E1354)))),LISTS!$K$2:$K$26),"OTRO"))</f>
        <v/>
      </c>
      <c r="K1354" s="11">
        <f>IF($I1354&lt;&gt;"SI",0,IFERROR($F1354,0))</f>
        <v/>
      </c>
      <c r="L1354" s="9">
        <f>IF(COUNTA($A1354:$H1354)=0,"",IF($J1354="OTRO",IFERROR(LOOKUP(2,1/(((LISTS!$H$2:$H$26&lt;&gt;"")*ISNUMBER(SEARCH(LISTS!$H$2:$H$26,$G1354)))+((LISTS!$I$2:$I$26&lt;&gt;"")*ISNUMBER(SEARCH(LISTS!$I$2:$I$26,$E1354)))),LISTS!$L$2:$L$26),"Concepto DIAN no mapeado a casilla automatica"),IF(LEFT($J1354,4)="TOPE","Control automatico DIAN: "&amp;$J1354,"Casilla automatica: "&amp;$J1354)))</f>
        <v/>
      </c>
    </row>
    <row r="1355">
      <c r="A1355" s="9" t="n"/>
      <c r="B1355" s="9" t="n"/>
      <c r="C1355" s="9" t="n"/>
      <c r="D1355" s="9" t="n"/>
      <c r="E1355" s="9" t="n"/>
      <c r="F1355" s="11" t="n"/>
      <c r="G1355" s="9" t="n"/>
      <c r="H1355" s="9" t="n"/>
      <c r="I1355" s="9">
        <f>IF(COUNTA($A1355:$H1355)=0,"",IF($J1355="OTRO","NO","SI"))</f>
        <v/>
      </c>
      <c r="J1355" s="9">
        <f>IF(COUNTA($A1355:$H1355)=0,"",IFERROR(LOOKUP(2,1/(((LISTS!$H$2:$H$26&lt;&gt;"")*ISNUMBER(SEARCH(LISTS!$H$2:$H$26,$G1355)))+((LISTS!$I$2:$I$26&lt;&gt;"")*ISNUMBER(SEARCH(LISTS!$I$2:$I$26,$E1355)))),LISTS!$K$2:$K$26),"OTRO"))</f>
        <v/>
      </c>
      <c r="K1355" s="11">
        <f>IF($I1355&lt;&gt;"SI",0,IFERROR($F1355,0))</f>
        <v/>
      </c>
      <c r="L1355" s="9">
        <f>IF(COUNTA($A1355:$H1355)=0,"",IF($J1355="OTRO",IFERROR(LOOKUP(2,1/(((LISTS!$H$2:$H$26&lt;&gt;"")*ISNUMBER(SEARCH(LISTS!$H$2:$H$26,$G1355)))+((LISTS!$I$2:$I$26&lt;&gt;"")*ISNUMBER(SEARCH(LISTS!$I$2:$I$26,$E1355)))),LISTS!$L$2:$L$26),"Concepto DIAN no mapeado a casilla automatica"),IF(LEFT($J1355,4)="TOPE","Control automatico DIAN: "&amp;$J1355,"Casilla automatica: "&amp;$J1355)))</f>
        <v/>
      </c>
    </row>
    <row r="1356">
      <c r="A1356" s="9" t="n"/>
      <c r="B1356" s="9" t="n"/>
      <c r="C1356" s="9" t="n"/>
      <c r="D1356" s="9" t="n"/>
      <c r="E1356" s="9" t="n"/>
      <c r="F1356" s="11" t="n"/>
      <c r="G1356" s="9" t="n"/>
      <c r="H1356" s="9" t="n"/>
      <c r="I1356" s="9">
        <f>IF(COUNTA($A1356:$H1356)=0,"",IF($J1356="OTRO","NO","SI"))</f>
        <v/>
      </c>
      <c r="J1356" s="9">
        <f>IF(COUNTA($A1356:$H1356)=0,"",IFERROR(LOOKUP(2,1/(((LISTS!$H$2:$H$26&lt;&gt;"")*ISNUMBER(SEARCH(LISTS!$H$2:$H$26,$G1356)))+((LISTS!$I$2:$I$26&lt;&gt;"")*ISNUMBER(SEARCH(LISTS!$I$2:$I$26,$E1356)))),LISTS!$K$2:$K$26),"OTRO"))</f>
        <v/>
      </c>
      <c r="K1356" s="11">
        <f>IF($I1356&lt;&gt;"SI",0,IFERROR($F1356,0))</f>
        <v/>
      </c>
      <c r="L1356" s="9">
        <f>IF(COUNTA($A1356:$H1356)=0,"",IF($J1356="OTRO",IFERROR(LOOKUP(2,1/(((LISTS!$H$2:$H$26&lt;&gt;"")*ISNUMBER(SEARCH(LISTS!$H$2:$H$26,$G1356)))+((LISTS!$I$2:$I$26&lt;&gt;"")*ISNUMBER(SEARCH(LISTS!$I$2:$I$26,$E1356)))),LISTS!$L$2:$L$26),"Concepto DIAN no mapeado a casilla automatica"),IF(LEFT($J1356,4)="TOPE","Control automatico DIAN: "&amp;$J1356,"Casilla automatica: "&amp;$J1356)))</f>
        <v/>
      </c>
    </row>
    <row r="1357">
      <c r="A1357" s="9" t="n"/>
      <c r="B1357" s="9" t="n"/>
      <c r="C1357" s="9" t="n"/>
      <c r="D1357" s="9" t="n"/>
      <c r="E1357" s="9" t="n"/>
      <c r="F1357" s="11" t="n"/>
      <c r="G1357" s="9" t="n"/>
      <c r="H1357" s="9" t="n"/>
      <c r="I1357" s="9">
        <f>IF(COUNTA($A1357:$H1357)=0,"",IF($J1357="OTRO","NO","SI"))</f>
        <v/>
      </c>
      <c r="J1357" s="9">
        <f>IF(COUNTA($A1357:$H1357)=0,"",IFERROR(LOOKUP(2,1/(((LISTS!$H$2:$H$26&lt;&gt;"")*ISNUMBER(SEARCH(LISTS!$H$2:$H$26,$G1357)))+((LISTS!$I$2:$I$26&lt;&gt;"")*ISNUMBER(SEARCH(LISTS!$I$2:$I$26,$E1357)))),LISTS!$K$2:$K$26),"OTRO"))</f>
        <v/>
      </c>
      <c r="K1357" s="11">
        <f>IF($I1357&lt;&gt;"SI",0,IFERROR($F1357,0))</f>
        <v/>
      </c>
      <c r="L1357" s="9">
        <f>IF(COUNTA($A1357:$H1357)=0,"",IF($J1357="OTRO",IFERROR(LOOKUP(2,1/(((LISTS!$H$2:$H$26&lt;&gt;"")*ISNUMBER(SEARCH(LISTS!$H$2:$H$26,$G1357)))+((LISTS!$I$2:$I$26&lt;&gt;"")*ISNUMBER(SEARCH(LISTS!$I$2:$I$26,$E1357)))),LISTS!$L$2:$L$26),"Concepto DIAN no mapeado a casilla automatica"),IF(LEFT($J1357,4)="TOPE","Control automatico DIAN: "&amp;$J1357,"Casilla automatica: "&amp;$J1357)))</f>
        <v/>
      </c>
    </row>
    <row r="1358">
      <c r="A1358" s="9" t="n"/>
      <c r="B1358" s="9" t="n"/>
      <c r="C1358" s="9" t="n"/>
      <c r="D1358" s="9" t="n"/>
      <c r="E1358" s="9" t="n"/>
      <c r="F1358" s="11" t="n"/>
      <c r="G1358" s="9" t="n"/>
      <c r="H1358" s="9" t="n"/>
      <c r="I1358" s="9">
        <f>IF(COUNTA($A1358:$H1358)=0,"",IF($J1358="OTRO","NO","SI"))</f>
        <v/>
      </c>
      <c r="J1358" s="9">
        <f>IF(COUNTA($A1358:$H1358)=0,"",IFERROR(LOOKUP(2,1/(((LISTS!$H$2:$H$26&lt;&gt;"")*ISNUMBER(SEARCH(LISTS!$H$2:$H$26,$G1358)))+((LISTS!$I$2:$I$26&lt;&gt;"")*ISNUMBER(SEARCH(LISTS!$I$2:$I$26,$E1358)))),LISTS!$K$2:$K$26),"OTRO"))</f>
        <v/>
      </c>
      <c r="K1358" s="11">
        <f>IF($I1358&lt;&gt;"SI",0,IFERROR($F1358,0))</f>
        <v/>
      </c>
      <c r="L1358" s="9">
        <f>IF(COUNTA($A1358:$H1358)=0,"",IF($J1358="OTRO",IFERROR(LOOKUP(2,1/(((LISTS!$H$2:$H$26&lt;&gt;"")*ISNUMBER(SEARCH(LISTS!$H$2:$H$26,$G1358)))+((LISTS!$I$2:$I$26&lt;&gt;"")*ISNUMBER(SEARCH(LISTS!$I$2:$I$26,$E1358)))),LISTS!$L$2:$L$26),"Concepto DIAN no mapeado a casilla automatica"),IF(LEFT($J1358,4)="TOPE","Control automatico DIAN: "&amp;$J1358,"Casilla automatica: "&amp;$J1358)))</f>
        <v/>
      </c>
    </row>
    <row r="1359">
      <c r="A1359" s="9" t="n"/>
      <c r="B1359" s="9" t="n"/>
      <c r="C1359" s="9" t="n"/>
      <c r="D1359" s="9" t="n"/>
      <c r="E1359" s="9" t="n"/>
      <c r="F1359" s="11" t="n"/>
      <c r="G1359" s="9" t="n"/>
      <c r="H1359" s="9" t="n"/>
      <c r="I1359" s="9">
        <f>IF(COUNTA($A1359:$H1359)=0,"",IF($J1359="OTRO","NO","SI"))</f>
        <v/>
      </c>
      <c r="J1359" s="9">
        <f>IF(COUNTA($A1359:$H1359)=0,"",IFERROR(LOOKUP(2,1/(((LISTS!$H$2:$H$26&lt;&gt;"")*ISNUMBER(SEARCH(LISTS!$H$2:$H$26,$G1359)))+((LISTS!$I$2:$I$26&lt;&gt;"")*ISNUMBER(SEARCH(LISTS!$I$2:$I$26,$E1359)))),LISTS!$K$2:$K$26),"OTRO"))</f>
        <v/>
      </c>
      <c r="K1359" s="11">
        <f>IF($I1359&lt;&gt;"SI",0,IFERROR($F1359,0))</f>
        <v/>
      </c>
      <c r="L1359" s="9">
        <f>IF(COUNTA($A1359:$H1359)=0,"",IF($J1359="OTRO",IFERROR(LOOKUP(2,1/(((LISTS!$H$2:$H$26&lt;&gt;"")*ISNUMBER(SEARCH(LISTS!$H$2:$H$26,$G1359)))+((LISTS!$I$2:$I$26&lt;&gt;"")*ISNUMBER(SEARCH(LISTS!$I$2:$I$26,$E1359)))),LISTS!$L$2:$L$26),"Concepto DIAN no mapeado a casilla automatica"),IF(LEFT($J1359,4)="TOPE","Control automatico DIAN: "&amp;$J1359,"Casilla automatica: "&amp;$J1359)))</f>
        <v/>
      </c>
    </row>
    <row r="1360">
      <c r="A1360" s="9" t="n"/>
      <c r="B1360" s="9" t="n"/>
      <c r="C1360" s="9" t="n"/>
      <c r="D1360" s="9" t="n"/>
      <c r="E1360" s="9" t="n"/>
      <c r="F1360" s="11" t="n"/>
      <c r="G1360" s="9" t="n"/>
      <c r="H1360" s="9" t="n"/>
      <c r="I1360" s="9">
        <f>IF(COUNTA($A1360:$H1360)=0,"",IF($J1360="OTRO","NO","SI"))</f>
        <v/>
      </c>
      <c r="J1360" s="9">
        <f>IF(COUNTA($A1360:$H1360)=0,"",IFERROR(LOOKUP(2,1/(((LISTS!$H$2:$H$26&lt;&gt;"")*ISNUMBER(SEARCH(LISTS!$H$2:$H$26,$G1360)))+((LISTS!$I$2:$I$26&lt;&gt;"")*ISNUMBER(SEARCH(LISTS!$I$2:$I$26,$E1360)))),LISTS!$K$2:$K$26),"OTRO"))</f>
        <v/>
      </c>
      <c r="K1360" s="11">
        <f>IF($I1360&lt;&gt;"SI",0,IFERROR($F1360,0))</f>
        <v/>
      </c>
      <c r="L1360" s="9">
        <f>IF(COUNTA($A1360:$H1360)=0,"",IF($J1360="OTRO",IFERROR(LOOKUP(2,1/(((LISTS!$H$2:$H$26&lt;&gt;"")*ISNUMBER(SEARCH(LISTS!$H$2:$H$26,$G1360)))+((LISTS!$I$2:$I$26&lt;&gt;"")*ISNUMBER(SEARCH(LISTS!$I$2:$I$26,$E1360)))),LISTS!$L$2:$L$26),"Concepto DIAN no mapeado a casilla automatica"),IF(LEFT($J1360,4)="TOPE","Control automatico DIAN: "&amp;$J1360,"Casilla automatica: "&amp;$J1360)))</f>
        <v/>
      </c>
    </row>
    <row r="1361">
      <c r="A1361" s="9" t="n"/>
      <c r="B1361" s="9" t="n"/>
      <c r="C1361" s="9" t="n"/>
      <c r="D1361" s="9" t="n"/>
      <c r="E1361" s="9" t="n"/>
      <c r="F1361" s="11" t="n"/>
      <c r="G1361" s="9" t="n"/>
      <c r="H1361" s="9" t="n"/>
      <c r="I1361" s="9">
        <f>IF(COUNTA($A1361:$H1361)=0,"",IF($J1361="OTRO","NO","SI"))</f>
        <v/>
      </c>
      <c r="J1361" s="9">
        <f>IF(COUNTA($A1361:$H1361)=0,"",IFERROR(LOOKUP(2,1/(((LISTS!$H$2:$H$26&lt;&gt;"")*ISNUMBER(SEARCH(LISTS!$H$2:$H$26,$G1361)))+((LISTS!$I$2:$I$26&lt;&gt;"")*ISNUMBER(SEARCH(LISTS!$I$2:$I$26,$E1361)))),LISTS!$K$2:$K$26),"OTRO"))</f>
        <v/>
      </c>
      <c r="K1361" s="11">
        <f>IF($I1361&lt;&gt;"SI",0,IFERROR($F1361,0))</f>
        <v/>
      </c>
      <c r="L1361" s="9">
        <f>IF(COUNTA($A1361:$H1361)=0,"",IF($J1361="OTRO",IFERROR(LOOKUP(2,1/(((LISTS!$H$2:$H$26&lt;&gt;"")*ISNUMBER(SEARCH(LISTS!$H$2:$H$26,$G1361)))+((LISTS!$I$2:$I$26&lt;&gt;"")*ISNUMBER(SEARCH(LISTS!$I$2:$I$26,$E1361)))),LISTS!$L$2:$L$26),"Concepto DIAN no mapeado a casilla automatica"),IF(LEFT($J1361,4)="TOPE","Control automatico DIAN: "&amp;$J1361,"Casilla automatica: "&amp;$J1361)))</f>
        <v/>
      </c>
    </row>
    <row r="1362">
      <c r="A1362" s="9" t="n"/>
      <c r="B1362" s="9" t="n"/>
      <c r="C1362" s="9" t="n"/>
      <c r="D1362" s="9" t="n"/>
      <c r="E1362" s="9" t="n"/>
      <c r="F1362" s="11" t="n"/>
      <c r="G1362" s="9" t="n"/>
      <c r="H1362" s="9" t="n"/>
      <c r="I1362" s="9">
        <f>IF(COUNTA($A1362:$H1362)=0,"",IF($J1362="OTRO","NO","SI"))</f>
        <v/>
      </c>
      <c r="J1362" s="9">
        <f>IF(COUNTA($A1362:$H1362)=0,"",IFERROR(LOOKUP(2,1/(((LISTS!$H$2:$H$26&lt;&gt;"")*ISNUMBER(SEARCH(LISTS!$H$2:$H$26,$G1362)))+((LISTS!$I$2:$I$26&lt;&gt;"")*ISNUMBER(SEARCH(LISTS!$I$2:$I$26,$E1362)))),LISTS!$K$2:$K$26),"OTRO"))</f>
        <v/>
      </c>
      <c r="K1362" s="11">
        <f>IF($I1362&lt;&gt;"SI",0,IFERROR($F1362,0))</f>
        <v/>
      </c>
      <c r="L1362" s="9">
        <f>IF(COUNTA($A1362:$H1362)=0,"",IF($J1362="OTRO",IFERROR(LOOKUP(2,1/(((LISTS!$H$2:$H$26&lt;&gt;"")*ISNUMBER(SEARCH(LISTS!$H$2:$H$26,$G1362)))+((LISTS!$I$2:$I$26&lt;&gt;"")*ISNUMBER(SEARCH(LISTS!$I$2:$I$26,$E1362)))),LISTS!$L$2:$L$26),"Concepto DIAN no mapeado a casilla automatica"),IF(LEFT($J1362,4)="TOPE","Control automatico DIAN: "&amp;$J1362,"Casilla automatica: "&amp;$J1362)))</f>
        <v/>
      </c>
    </row>
    <row r="1363">
      <c r="A1363" s="9" t="n"/>
      <c r="B1363" s="9" t="n"/>
      <c r="C1363" s="9" t="n"/>
      <c r="D1363" s="9" t="n"/>
      <c r="E1363" s="9" t="n"/>
      <c r="F1363" s="11" t="n"/>
      <c r="G1363" s="9" t="n"/>
      <c r="H1363" s="9" t="n"/>
      <c r="I1363" s="9">
        <f>IF(COUNTA($A1363:$H1363)=0,"",IF($J1363="OTRO","NO","SI"))</f>
        <v/>
      </c>
      <c r="J1363" s="9">
        <f>IF(COUNTA($A1363:$H1363)=0,"",IFERROR(LOOKUP(2,1/(((LISTS!$H$2:$H$26&lt;&gt;"")*ISNUMBER(SEARCH(LISTS!$H$2:$H$26,$G1363)))+((LISTS!$I$2:$I$26&lt;&gt;"")*ISNUMBER(SEARCH(LISTS!$I$2:$I$26,$E1363)))),LISTS!$K$2:$K$26),"OTRO"))</f>
        <v/>
      </c>
      <c r="K1363" s="11">
        <f>IF($I1363&lt;&gt;"SI",0,IFERROR($F1363,0))</f>
        <v/>
      </c>
      <c r="L1363" s="9">
        <f>IF(COUNTA($A1363:$H1363)=0,"",IF($J1363="OTRO",IFERROR(LOOKUP(2,1/(((LISTS!$H$2:$H$26&lt;&gt;"")*ISNUMBER(SEARCH(LISTS!$H$2:$H$26,$G1363)))+((LISTS!$I$2:$I$26&lt;&gt;"")*ISNUMBER(SEARCH(LISTS!$I$2:$I$26,$E1363)))),LISTS!$L$2:$L$26),"Concepto DIAN no mapeado a casilla automatica"),IF(LEFT($J1363,4)="TOPE","Control automatico DIAN: "&amp;$J1363,"Casilla automatica: "&amp;$J1363)))</f>
        <v/>
      </c>
    </row>
    <row r="1364">
      <c r="A1364" s="9" t="n"/>
      <c r="B1364" s="9" t="n"/>
      <c r="C1364" s="9" t="n"/>
      <c r="D1364" s="9" t="n"/>
      <c r="E1364" s="9" t="n"/>
      <c r="F1364" s="11" t="n"/>
      <c r="G1364" s="9" t="n"/>
      <c r="H1364" s="9" t="n"/>
      <c r="I1364" s="9">
        <f>IF(COUNTA($A1364:$H1364)=0,"",IF($J1364="OTRO","NO","SI"))</f>
        <v/>
      </c>
      <c r="J1364" s="9">
        <f>IF(COUNTA($A1364:$H1364)=0,"",IFERROR(LOOKUP(2,1/(((LISTS!$H$2:$H$26&lt;&gt;"")*ISNUMBER(SEARCH(LISTS!$H$2:$H$26,$G1364)))+((LISTS!$I$2:$I$26&lt;&gt;"")*ISNUMBER(SEARCH(LISTS!$I$2:$I$26,$E1364)))),LISTS!$K$2:$K$26),"OTRO"))</f>
        <v/>
      </c>
      <c r="K1364" s="11">
        <f>IF($I1364&lt;&gt;"SI",0,IFERROR($F1364,0))</f>
        <v/>
      </c>
      <c r="L1364" s="9">
        <f>IF(COUNTA($A1364:$H1364)=0,"",IF($J1364="OTRO",IFERROR(LOOKUP(2,1/(((LISTS!$H$2:$H$26&lt;&gt;"")*ISNUMBER(SEARCH(LISTS!$H$2:$H$26,$G1364)))+((LISTS!$I$2:$I$26&lt;&gt;"")*ISNUMBER(SEARCH(LISTS!$I$2:$I$26,$E1364)))),LISTS!$L$2:$L$26),"Concepto DIAN no mapeado a casilla automatica"),IF(LEFT($J1364,4)="TOPE","Control automatico DIAN: "&amp;$J1364,"Casilla automatica: "&amp;$J1364)))</f>
        <v/>
      </c>
    </row>
    <row r="1365">
      <c r="A1365" s="9" t="n"/>
      <c r="B1365" s="9" t="n"/>
      <c r="C1365" s="9" t="n"/>
      <c r="D1365" s="9" t="n"/>
      <c r="E1365" s="9" t="n"/>
      <c r="F1365" s="11" t="n"/>
      <c r="G1365" s="9" t="n"/>
      <c r="H1365" s="9" t="n"/>
      <c r="I1365" s="9">
        <f>IF(COUNTA($A1365:$H1365)=0,"",IF($J1365="OTRO","NO","SI"))</f>
        <v/>
      </c>
      <c r="J1365" s="9">
        <f>IF(COUNTA($A1365:$H1365)=0,"",IFERROR(LOOKUP(2,1/(((LISTS!$H$2:$H$26&lt;&gt;"")*ISNUMBER(SEARCH(LISTS!$H$2:$H$26,$G1365)))+((LISTS!$I$2:$I$26&lt;&gt;"")*ISNUMBER(SEARCH(LISTS!$I$2:$I$26,$E1365)))),LISTS!$K$2:$K$26),"OTRO"))</f>
        <v/>
      </c>
      <c r="K1365" s="11">
        <f>IF($I1365&lt;&gt;"SI",0,IFERROR($F1365,0))</f>
        <v/>
      </c>
      <c r="L1365" s="9">
        <f>IF(COUNTA($A1365:$H1365)=0,"",IF($J1365="OTRO",IFERROR(LOOKUP(2,1/(((LISTS!$H$2:$H$26&lt;&gt;"")*ISNUMBER(SEARCH(LISTS!$H$2:$H$26,$G1365)))+((LISTS!$I$2:$I$26&lt;&gt;"")*ISNUMBER(SEARCH(LISTS!$I$2:$I$26,$E1365)))),LISTS!$L$2:$L$26),"Concepto DIAN no mapeado a casilla automatica"),IF(LEFT($J1365,4)="TOPE","Control automatico DIAN: "&amp;$J1365,"Casilla automatica: "&amp;$J1365)))</f>
        <v/>
      </c>
    </row>
    <row r="1366">
      <c r="A1366" s="9" t="n"/>
      <c r="B1366" s="9" t="n"/>
      <c r="C1366" s="9" t="n"/>
      <c r="D1366" s="9" t="n"/>
      <c r="E1366" s="9" t="n"/>
      <c r="F1366" s="11" t="n"/>
      <c r="G1366" s="9" t="n"/>
      <c r="H1366" s="9" t="n"/>
      <c r="I1366" s="9">
        <f>IF(COUNTA($A1366:$H1366)=0,"",IF($J1366="OTRO","NO","SI"))</f>
        <v/>
      </c>
      <c r="J1366" s="9">
        <f>IF(COUNTA($A1366:$H1366)=0,"",IFERROR(LOOKUP(2,1/(((LISTS!$H$2:$H$26&lt;&gt;"")*ISNUMBER(SEARCH(LISTS!$H$2:$H$26,$G1366)))+((LISTS!$I$2:$I$26&lt;&gt;"")*ISNUMBER(SEARCH(LISTS!$I$2:$I$26,$E1366)))),LISTS!$K$2:$K$26),"OTRO"))</f>
        <v/>
      </c>
      <c r="K1366" s="11">
        <f>IF($I1366&lt;&gt;"SI",0,IFERROR($F1366,0))</f>
        <v/>
      </c>
      <c r="L1366" s="9">
        <f>IF(COUNTA($A1366:$H1366)=0,"",IF($J1366="OTRO",IFERROR(LOOKUP(2,1/(((LISTS!$H$2:$H$26&lt;&gt;"")*ISNUMBER(SEARCH(LISTS!$H$2:$H$26,$G1366)))+((LISTS!$I$2:$I$26&lt;&gt;"")*ISNUMBER(SEARCH(LISTS!$I$2:$I$26,$E1366)))),LISTS!$L$2:$L$26),"Concepto DIAN no mapeado a casilla automatica"),IF(LEFT($J1366,4)="TOPE","Control automatico DIAN: "&amp;$J1366,"Casilla automatica: "&amp;$J1366)))</f>
        <v/>
      </c>
    </row>
    <row r="1367">
      <c r="A1367" s="9" t="n"/>
      <c r="B1367" s="9" t="n"/>
      <c r="C1367" s="9" t="n"/>
      <c r="D1367" s="9" t="n"/>
      <c r="E1367" s="9" t="n"/>
      <c r="F1367" s="11" t="n"/>
      <c r="G1367" s="9" t="n"/>
      <c r="H1367" s="9" t="n"/>
      <c r="I1367" s="9">
        <f>IF(COUNTA($A1367:$H1367)=0,"",IF($J1367="OTRO","NO","SI"))</f>
        <v/>
      </c>
      <c r="J1367" s="9">
        <f>IF(COUNTA($A1367:$H1367)=0,"",IFERROR(LOOKUP(2,1/(((LISTS!$H$2:$H$26&lt;&gt;"")*ISNUMBER(SEARCH(LISTS!$H$2:$H$26,$G1367)))+((LISTS!$I$2:$I$26&lt;&gt;"")*ISNUMBER(SEARCH(LISTS!$I$2:$I$26,$E1367)))),LISTS!$K$2:$K$26),"OTRO"))</f>
        <v/>
      </c>
      <c r="K1367" s="11">
        <f>IF($I1367&lt;&gt;"SI",0,IFERROR($F1367,0))</f>
        <v/>
      </c>
      <c r="L1367" s="9">
        <f>IF(COUNTA($A1367:$H1367)=0,"",IF($J1367="OTRO",IFERROR(LOOKUP(2,1/(((LISTS!$H$2:$H$26&lt;&gt;"")*ISNUMBER(SEARCH(LISTS!$H$2:$H$26,$G1367)))+((LISTS!$I$2:$I$26&lt;&gt;"")*ISNUMBER(SEARCH(LISTS!$I$2:$I$26,$E1367)))),LISTS!$L$2:$L$26),"Concepto DIAN no mapeado a casilla automatica"),IF(LEFT($J1367,4)="TOPE","Control automatico DIAN: "&amp;$J1367,"Casilla automatica: "&amp;$J1367)))</f>
        <v/>
      </c>
    </row>
    <row r="1368">
      <c r="A1368" s="9" t="n"/>
      <c r="B1368" s="9" t="n"/>
      <c r="C1368" s="9" t="n"/>
      <c r="D1368" s="9" t="n"/>
      <c r="E1368" s="9" t="n"/>
      <c r="F1368" s="11" t="n"/>
      <c r="G1368" s="9" t="n"/>
      <c r="H1368" s="9" t="n"/>
      <c r="I1368" s="9">
        <f>IF(COUNTA($A1368:$H1368)=0,"",IF($J1368="OTRO","NO","SI"))</f>
        <v/>
      </c>
      <c r="J1368" s="9">
        <f>IF(COUNTA($A1368:$H1368)=0,"",IFERROR(LOOKUP(2,1/(((LISTS!$H$2:$H$26&lt;&gt;"")*ISNUMBER(SEARCH(LISTS!$H$2:$H$26,$G1368)))+((LISTS!$I$2:$I$26&lt;&gt;"")*ISNUMBER(SEARCH(LISTS!$I$2:$I$26,$E1368)))),LISTS!$K$2:$K$26),"OTRO"))</f>
        <v/>
      </c>
      <c r="K1368" s="11">
        <f>IF($I1368&lt;&gt;"SI",0,IFERROR($F1368,0))</f>
        <v/>
      </c>
      <c r="L1368" s="9">
        <f>IF(COUNTA($A1368:$H1368)=0,"",IF($J1368="OTRO",IFERROR(LOOKUP(2,1/(((LISTS!$H$2:$H$26&lt;&gt;"")*ISNUMBER(SEARCH(LISTS!$H$2:$H$26,$G1368)))+((LISTS!$I$2:$I$26&lt;&gt;"")*ISNUMBER(SEARCH(LISTS!$I$2:$I$26,$E1368)))),LISTS!$L$2:$L$26),"Concepto DIAN no mapeado a casilla automatica"),IF(LEFT($J1368,4)="TOPE","Control automatico DIAN: "&amp;$J1368,"Casilla automatica: "&amp;$J1368)))</f>
        <v/>
      </c>
    </row>
    <row r="1369">
      <c r="A1369" s="9" t="n"/>
      <c r="B1369" s="9" t="n"/>
      <c r="C1369" s="9" t="n"/>
      <c r="D1369" s="9" t="n"/>
      <c r="E1369" s="9" t="n"/>
      <c r="F1369" s="11" t="n"/>
      <c r="G1369" s="9" t="n"/>
      <c r="H1369" s="9" t="n"/>
      <c r="I1369" s="9">
        <f>IF(COUNTA($A1369:$H1369)=0,"",IF($J1369="OTRO","NO","SI"))</f>
        <v/>
      </c>
      <c r="J1369" s="9">
        <f>IF(COUNTA($A1369:$H1369)=0,"",IFERROR(LOOKUP(2,1/(((LISTS!$H$2:$H$26&lt;&gt;"")*ISNUMBER(SEARCH(LISTS!$H$2:$H$26,$G1369)))+((LISTS!$I$2:$I$26&lt;&gt;"")*ISNUMBER(SEARCH(LISTS!$I$2:$I$26,$E1369)))),LISTS!$K$2:$K$26),"OTRO"))</f>
        <v/>
      </c>
      <c r="K1369" s="11">
        <f>IF($I1369&lt;&gt;"SI",0,IFERROR($F1369,0))</f>
        <v/>
      </c>
      <c r="L1369" s="9">
        <f>IF(COUNTA($A1369:$H1369)=0,"",IF($J1369="OTRO",IFERROR(LOOKUP(2,1/(((LISTS!$H$2:$H$26&lt;&gt;"")*ISNUMBER(SEARCH(LISTS!$H$2:$H$26,$G1369)))+((LISTS!$I$2:$I$26&lt;&gt;"")*ISNUMBER(SEARCH(LISTS!$I$2:$I$26,$E1369)))),LISTS!$L$2:$L$26),"Concepto DIAN no mapeado a casilla automatica"),IF(LEFT($J1369,4)="TOPE","Control automatico DIAN: "&amp;$J1369,"Casilla automatica: "&amp;$J1369)))</f>
        <v/>
      </c>
    </row>
    <row r="1370">
      <c r="A1370" s="9" t="n"/>
      <c r="B1370" s="9" t="n"/>
      <c r="C1370" s="9" t="n"/>
      <c r="D1370" s="9" t="n"/>
      <c r="E1370" s="9" t="n"/>
      <c r="F1370" s="11" t="n"/>
      <c r="G1370" s="9" t="n"/>
      <c r="H1370" s="9" t="n"/>
      <c r="I1370" s="9">
        <f>IF(COUNTA($A1370:$H1370)=0,"",IF($J1370="OTRO","NO","SI"))</f>
        <v/>
      </c>
      <c r="J1370" s="9">
        <f>IF(COUNTA($A1370:$H1370)=0,"",IFERROR(LOOKUP(2,1/(((LISTS!$H$2:$H$26&lt;&gt;"")*ISNUMBER(SEARCH(LISTS!$H$2:$H$26,$G1370)))+((LISTS!$I$2:$I$26&lt;&gt;"")*ISNUMBER(SEARCH(LISTS!$I$2:$I$26,$E1370)))),LISTS!$K$2:$K$26),"OTRO"))</f>
        <v/>
      </c>
      <c r="K1370" s="11">
        <f>IF($I1370&lt;&gt;"SI",0,IFERROR($F1370,0))</f>
        <v/>
      </c>
      <c r="L1370" s="9">
        <f>IF(COUNTA($A1370:$H1370)=0,"",IF($J1370="OTRO",IFERROR(LOOKUP(2,1/(((LISTS!$H$2:$H$26&lt;&gt;"")*ISNUMBER(SEARCH(LISTS!$H$2:$H$26,$G1370)))+((LISTS!$I$2:$I$26&lt;&gt;"")*ISNUMBER(SEARCH(LISTS!$I$2:$I$26,$E1370)))),LISTS!$L$2:$L$26),"Concepto DIAN no mapeado a casilla automatica"),IF(LEFT($J1370,4)="TOPE","Control automatico DIAN: "&amp;$J1370,"Casilla automatica: "&amp;$J1370)))</f>
        <v/>
      </c>
    </row>
    <row r="1371">
      <c r="A1371" s="9" t="n"/>
      <c r="B1371" s="9" t="n"/>
      <c r="C1371" s="9" t="n"/>
      <c r="D1371" s="9" t="n"/>
      <c r="E1371" s="9" t="n"/>
      <c r="F1371" s="11" t="n"/>
      <c r="G1371" s="9" t="n"/>
      <c r="H1371" s="9" t="n"/>
      <c r="I1371" s="9">
        <f>IF(COUNTA($A1371:$H1371)=0,"",IF($J1371="OTRO","NO","SI"))</f>
        <v/>
      </c>
      <c r="J1371" s="9">
        <f>IF(COUNTA($A1371:$H1371)=0,"",IFERROR(LOOKUP(2,1/(((LISTS!$H$2:$H$26&lt;&gt;"")*ISNUMBER(SEARCH(LISTS!$H$2:$H$26,$G1371)))+((LISTS!$I$2:$I$26&lt;&gt;"")*ISNUMBER(SEARCH(LISTS!$I$2:$I$26,$E1371)))),LISTS!$K$2:$K$26),"OTRO"))</f>
        <v/>
      </c>
      <c r="K1371" s="11">
        <f>IF($I1371&lt;&gt;"SI",0,IFERROR($F1371,0))</f>
        <v/>
      </c>
      <c r="L1371" s="9">
        <f>IF(COUNTA($A1371:$H1371)=0,"",IF($J1371="OTRO",IFERROR(LOOKUP(2,1/(((LISTS!$H$2:$H$26&lt;&gt;"")*ISNUMBER(SEARCH(LISTS!$H$2:$H$26,$G1371)))+((LISTS!$I$2:$I$26&lt;&gt;"")*ISNUMBER(SEARCH(LISTS!$I$2:$I$26,$E1371)))),LISTS!$L$2:$L$26),"Concepto DIAN no mapeado a casilla automatica"),IF(LEFT($J1371,4)="TOPE","Control automatico DIAN: "&amp;$J1371,"Casilla automatica: "&amp;$J1371)))</f>
        <v/>
      </c>
    </row>
    <row r="1372">
      <c r="A1372" s="9" t="n"/>
      <c r="B1372" s="9" t="n"/>
      <c r="C1372" s="9" t="n"/>
      <c r="D1372" s="9" t="n"/>
      <c r="E1372" s="9" t="n"/>
      <c r="F1372" s="11" t="n"/>
      <c r="G1372" s="9" t="n"/>
      <c r="H1372" s="9" t="n"/>
      <c r="I1372" s="9">
        <f>IF(COUNTA($A1372:$H1372)=0,"",IF($J1372="OTRO","NO","SI"))</f>
        <v/>
      </c>
      <c r="J1372" s="9">
        <f>IF(COUNTA($A1372:$H1372)=0,"",IFERROR(LOOKUP(2,1/(((LISTS!$H$2:$H$26&lt;&gt;"")*ISNUMBER(SEARCH(LISTS!$H$2:$H$26,$G1372)))+((LISTS!$I$2:$I$26&lt;&gt;"")*ISNUMBER(SEARCH(LISTS!$I$2:$I$26,$E1372)))),LISTS!$K$2:$K$26),"OTRO"))</f>
        <v/>
      </c>
      <c r="K1372" s="11">
        <f>IF($I1372&lt;&gt;"SI",0,IFERROR($F1372,0))</f>
        <v/>
      </c>
      <c r="L1372" s="9">
        <f>IF(COUNTA($A1372:$H1372)=0,"",IF($J1372="OTRO",IFERROR(LOOKUP(2,1/(((LISTS!$H$2:$H$26&lt;&gt;"")*ISNUMBER(SEARCH(LISTS!$H$2:$H$26,$G1372)))+((LISTS!$I$2:$I$26&lt;&gt;"")*ISNUMBER(SEARCH(LISTS!$I$2:$I$26,$E1372)))),LISTS!$L$2:$L$26),"Concepto DIAN no mapeado a casilla automatica"),IF(LEFT($J1372,4)="TOPE","Control automatico DIAN: "&amp;$J1372,"Casilla automatica: "&amp;$J1372)))</f>
        <v/>
      </c>
    </row>
    <row r="1373">
      <c r="A1373" s="9" t="n"/>
      <c r="B1373" s="9" t="n"/>
      <c r="C1373" s="9" t="n"/>
      <c r="D1373" s="9" t="n"/>
      <c r="E1373" s="9" t="n"/>
      <c r="F1373" s="11" t="n"/>
      <c r="G1373" s="9" t="n"/>
      <c r="H1373" s="9" t="n"/>
      <c r="I1373" s="9">
        <f>IF(COUNTA($A1373:$H1373)=0,"",IF($J1373="OTRO","NO","SI"))</f>
        <v/>
      </c>
      <c r="J1373" s="9">
        <f>IF(COUNTA($A1373:$H1373)=0,"",IFERROR(LOOKUP(2,1/(((LISTS!$H$2:$H$26&lt;&gt;"")*ISNUMBER(SEARCH(LISTS!$H$2:$H$26,$G1373)))+((LISTS!$I$2:$I$26&lt;&gt;"")*ISNUMBER(SEARCH(LISTS!$I$2:$I$26,$E1373)))),LISTS!$K$2:$K$26),"OTRO"))</f>
        <v/>
      </c>
      <c r="K1373" s="11">
        <f>IF($I1373&lt;&gt;"SI",0,IFERROR($F1373,0))</f>
        <v/>
      </c>
      <c r="L1373" s="9">
        <f>IF(COUNTA($A1373:$H1373)=0,"",IF($J1373="OTRO",IFERROR(LOOKUP(2,1/(((LISTS!$H$2:$H$26&lt;&gt;"")*ISNUMBER(SEARCH(LISTS!$H$2:$H$26,$G1373)))+((LISTS!$I$2:$I$26&lt;&gt;"")*ISNUMBER(SEARCH(LISTS!$I$2:$I$26,$E1373)))),LISTS!$L$2:$L$26),"Concepto DIAN no mapeado a casilla automatica"),IF(LEFT($J1373,4)="TOPE","Control automatico DIAN: "&amp;$J1373,"Casilla automatica: "&amp;$J1373)))</f>
        <v/>
      </c>
    </row>
    <row r="1374">
      <c r="A1374" s="9" t="n"/>
      <c r="B1374" s="9" t="n"/>
      <c r="C1374" s="9" t="n"/>
      <c r="D1374" s="9" t="n"/>
      <c r="E1374" s="9" t="n"/>
      <c r="F1374" s="11" t="n"/>
      <c r="G1374" s="9" t="n"/>
      <c r="H1374" s="9" t="n"/>
      <c r="I1374" s="9">
        <f>IF(COUNTA($A1374:$H1374)=0,"",IF($J1374="OTRO","NO","SI"))</f>
        <v/>
      </c>
      <c r="J1374" s="9">
        <f>IF(COUNTA($A1374:$H1374)=0,"",IFERROR(LOOKUP(2,1/(((LISTS!$H$2:$H$26&lt;&gt;"")*ISNUMBER(SEARCH(LISTS!$H$2:$H$26,$G1374)))+((LISTS!$I$2:$I$26&lt;&gt;"")*ISNUMBER(SEARCH(LISTS!$I$2:$I$26,$E1374)))),LISTS!$K$2:$K$26),"OTRO"))</f>
        <v/>
      </c>
      <c r="K1374" s="11">
        <f>IF($I1374&lt;&gt;"SI",0,IFERROR($F1374,0))</f>
        <v/>
      </c>
      <c r="L1374" s="9">
        <f>IF(COUNTA($A1374:$H1374)=0,"",IF($J1374="OTRO",IFERROR(LOOKUP(2,1/(((LISTS!$H$2:$H$26&lt;&gt;"")*ISNUMBER(SEARCH(LISTS!$H$2:$H$26,$G1374)))+((LISTS!$I$2:$I$26&lt;&gt;"")*ISNUMBER(SEARCH(LISTS!$I$2:$I$26,$E1374)))),LISTS!$L$2:$L$26),"Concepto DIAN no mapeado a casilla automatica"),IF(LEFT($J1374,4)="TOPE","Control automatico DIAN: "&amp;$J1374,"Casilla automatica: "&amp;$J1374)))</f>
        <v/>
      </c>
    </row>
    <row r="1375">
      <c r="A1375" s="9" t="n"/>
      <c r="B1375" s="9" t="n"/>
      <c r="C1375" s="9" t="n"/>
      <c r="D1375" s="9" t="n"/>
      <c r="E1375" s="9" t="n"/>
      <c r="F1375" s="11" t="n"/>
      <c r="G1375" s="9" t="n"/>
      <c r="H1375" s="9" t="n"/>
      <c r="I1375" s="9">
        <f>IF(COUNTA($A1375:$H1375)=0,"",IF($J1375="OTRO","NO","SI"))</f>
        <v/>
      </c>
      <c r="J1375" s="9">
        <f>IF(COUNTA($A1375:$H1375)=0,"",IFERROR(LOOKUP(2,1/(((LISTS!$H$2:$H$26&lt;&gt;"")*ISNUMBER(SEARCH(LISTS!$H$2:$H$26,$G1375)))+((LISTS!$I$2:$I$26&lt;&gt;"")*ISNUMBER(SEARCH(LISTS!$I$2:$I$26,$E1375)))),LISTS!$K$2:$K$26),"OTRO"))</f>
        <v/>
      </c>
      <c r="K1375" s="11">
        <f>IF($I1375&lt;&gt;"SI",0,IFERROR($F1375,0))</f>
        <v/>
      </c>
      <c r="L1375" s="9">
        <f>IF(COUNTA($A1375:$H1375)=0,"",IF($J1375="OTRO",IFERROR(LOOKUP(2,1/(((LISTS!$H$2:$H$26&lt;&gt;"")*ISNUMBER(SEARCH(LISTS!$H$2:$H$26,$G1375)))+((LISTS!$I$2:$I$26&lt;&gt;"")*ISNUMBER(SEARCH(LISTS!$I$2:$I$26,$E1375)))),LISTS!$L$2:$L$26),"Concepto DIAN no mapeado a casilla automatica"),IF(LEFT($J1375,4)="TOPE","Control automatico DIAN: "&amp;$J1375,"Casilla automatica: "&amp;$J1375)))</f>
        <v/>
      </c>
    </row>
    <row r="1376">
      <c r="A1376" s="9" t="n"/>
      <c r="B1376" s="9" t="n"/>
      <c r="C1376" s="9" t="n"/>
      <c r="D1376" s="9" t="n"/>
      <c r="E1376" s="9" t="n"/>
      <c r="F1376" s="11" t="n"/>
      <c r="G1376" s="9" t="n"/>
      <c r="H1376" s="9" t="n"/>
      <c r="I1376" s="9">
        <f>IF(COUNTA($A1376:$H1376)=0,"",IF($J1376="OTRO","NO","SI"))</f>
        <v/>
      </c>
      <c r="J1376" s="9">
        <f>IF(COUNTA($A1376:$H1376)=0,"",IFERROR(LOOKUP(2,1/(((LISTS!$H$2:$H$26&lt;&gt;"")*ISNUMBER(SEARCH(LISTS!$H$2:$H$26,$G1376)))+((LISTS!$I$2:$I$26&lt;&gt;"")*ISNUMBER(SEARCH(LISTS!$I$2:$I$26,$E1376)))),LISTS!$K$2:$K$26),"OTRO"))</f>
        <v/>
      </c>
      <c r="K1376" s="11">
        <f>IF($I1376&lt;&gt;"SI",0,IFERROR($F1376,0))</f>
        <v/>
      </c>
      <c r="L1376" s="9">
        <f>IF(COUNTA($A1376:$H1376)=0,"",IF($J1376="OTRO",IFERROR(LOOKUP(2,1/(((LISTS!$H$2:$H$26&lt;&gt;"")*ISNUMBER(SEARCH(LISTS!$H$2:$H$26,$G1376)))+((LISTS!$I$2:$I$26&lt;&gt;"")*ISNUMBER(SEARCH(LISTS!$I$2:$I$26,$E1376)))),LISTS!$L$2:$L$26),"Concepto DIAN no mapeado a casilla automatica"),IF(LEFT($J1376,4)="TOPE","Control automatico DIAN: "&amp;$J1376,"Casilla automatica: "&amp;$J1376)))</f>
        <v/>
      </c>
    </row>
    <row r="1377">
      <c r="A1377" s="9" t="n"/>
      <c r="B1377" s="9" t="n"/>
      <c r="C1377" s="9" t="n"/>
      <c r="D1377" s="9" t="n"/>
      <c r="E1377" s="9" t="n"/>
      <c r="F1377" s="11" t="n"/>
      <c r="G1377" s="9" t="n"/>
      <c r="H1377" s="9" t="n"/>
      <c r="I1377" s="9">
        <f>IF(COUNTA($A1377:$H1377)=0,"",IF($J1377="OTRO","NO","SI"))</f>
        <v/>
      </c>
      <c r="J1377" s="9">
        <f>IF(COUNTA($A1377:$H1377)=0,"",IFERROR(LOOKUP(2,1/(((LISTS!$H$2:$H$26&lt;&gt;"")*ISNUMBER(SEARCH(LISTS!$H$2:$H$26,$G1377)))+((LISTS!$I$2:$I$26&lt;&gt;"")*ISNUMBER(SEARCH(LISTS!$I$2:$I$26,$E1377)))),LISTS!$K$2:$K$26),"OTRO"))</f>
        <v/>
      </c>
      <c r="K1377" s="11">
        <f>IF($I1377&lt;&gt;"SI",0,IFERROR($F1377,0))</f>
        <v/>
      </c>
      <c r="L1377" s="9">
        <f>IF(COUNTA($A1377:$H1377)=0,"",IF($J1377="OTRO",IFERROR(LOOKUP(2,1/(((LISTS!$H$2:$H$26&lt;&gt;"")*ISNUMBER(SEARCH(LISTS!$H$2:$H$26,$G1377)))+((LISTS!$I$2:$I$26&lt;&gt;"")*ISNUMBER(SEARCH(LISTS!$I$2:$I$26,$E1377)))),LISTS!$L$2:$L$26),"Concepto DIAN no mapeado a casilla automatica"),IF(LEFT($J1377,4)="TOPE","Control automatico DIAN: "&amp;$J1377,"Casilla automatica: "&amp;$J1377)))</f>
        <v/>
      </c>
    </row>
    <row r="1378">
      <c r="A1378" s="9" t="n"/>
      <c r="B1378" s="9" t="n"/>
      <c r="C1378" s="9" t="n"/>
      <c r="D1378" s="9" t="n"/>
      <c r="E1378" s="9" t="n"/>
      <c r="F1378" s="11" t="n"/>
      <c r="G1378" s="9" t="n"/>
      <c r="H1378" s="9" t="n"/>
      <c r="I1378" s="9">
        <f>IF(COUNTA($A1378:$H1378)=0,"",IF($J1378="OTRO","NO","SI"))</f>
        <v/>
      </c>
      <c r="J1378" s="9">
        <f>IF(COUNTA($A1378:$H1378)=0,"",IFERROR(LOOKUP(2,1/(((LISTS!$H$2:$H$26&lt;&gt;"")*ISNUMBER(SEARCH(LISTS!$H$2:$H$26,$G1378)))+((LISTS!$I$2:$I$26&lt;&gt;"")*ISNUMBER(SEARCH(LISTS!$I$2:$I$26,$E1378)))),LISTS!$K$2:$K$26),"OTRO"))</f>
        <v/>
      </c>
      <c r="K1378" s="11">
        <f>IF($I1378&lt;&gt;"SI",0,IFERROR($F1378,0))</f>
        <v/>
      </c>
      <c r="L1378" s="9">
        <f>IF(COUNTA($A1378:$H1378)=0,"",IF($J1378="OTRO",IFERROR(LOOKUP(2,1/(((LISTS!$H$2:$H$26&lt;&gt;"")*ISNUMBER(SEARCH(LISTS!$H$2:$H$26,$G1378)))+((LISTS!$I$2:$I$26&lt;&gt;"")*ISNUMBER(SEARCH(LISTS!$I$2:$I$26,$E1378)))),LISTS!$L$2:$L$26),"Concepto DIAN no mapeado a casilla automatica"),IF(LEFT($J1378,4)="TOPE","Control automatico DIAN: "&amp;$J1378,"Casilla automatica: "&amp;$J1378)))</f>
        <v/>
      </c>
    </row>
    <row r="1379">
      <c r="A1379" s="9" t="n"/>
      <c r="B1379" s="9" t="n"/>
      <c r="C1379" s="9" t="n"/>
      <c r="D1379" s="9" t="n"/>
      <c r="E1379" s="9" t="n"/>
      <c r="F1379" s="11" t="n"/>
      <c r="G1379" s="9" t="n"/>
      <c r="H1379" s="9" t="n"/>
      <c r="I1379" s="9">
        <f>IF(COUNTA($A1379:$H1379)=0,"",IF($J1379="OTRO","NO","SI"))</f>
        <v/>
      </c>
      <c r="J1379" s="9">
        <f>IF(COUNTA($A1379:$H1379)=0,"",IFERROR(LOOKUP(2,1/(((LISTS!$H$2:$H$26&lt;&gt;"")*ISNUMBER(SEARCH(LISTS!$H$2:$H$26,$G1379)))+((LISTS!$I$2:$I$26&lt;&gt;"")*ISNUMBER(SEARCH(LISTS!$I$2:$I$26,$E1379)))),LISTS!$K$2:$K$26),"OTRO"))</f>
        <v/>
      </c>
      <c r="K1379" s="11">
        <f>IF($I1379&lt;&gt;"SI",0,IFERROR($F1379,0))</f>
        <v/>
      </c>
      <c r="L1379" s="9">
        <f>IF(COUNTA($A1379:$H1379)=0,"",IF($J1379="OTRO",IFERROR(LOOKUP(2,1/(((LISTS!$H$2:$H$26&lt;&gt;"")*ISNUMBER(SEARCH(LISTS!$H$2:$H$26,$G1379)))+((LISTS!$I$2:$I$26&lt;&gt;"")*ISNUMBER(SEARCH(LISTS!$I$2:$I$26,$E1379)))),LISTS!$L$2:$L$26),"Concepto DIAN no mapeado a casilla automatica"),IF(LEFT($J1379,4)="TOPE","Control automatico DIAN: "&amp;$J1379,"Casilla automatica: "&amp;$J1379)))</f>
        <v/>
      </c>
    </row>
    <row r="1380">
      <c r="A1380" s="9" t="n"/>
      <c r="B1380" s="9" t="n"/>
      <c r="C1380" s="9" t="n"/>
      <c r="D1380" s="9" t="n"/>
      <c r="E1380" s="9" t="n"/>
      <c r="F1380" s="11" t="n"/>
      <c r="G1380" s="9" t="n"/>
      <c r="H1380" s="9" t="n"/>
      <c r="I1380" s="9">
        <f>IF(COUNTA($A1380:$H1380)=0,"",IF($J1380="OTRO","NO","SI"))</f>
        <v/>
      </c>
      <c r="J1380" s="9">
        <f>IF(COUNTA($A1380:$H1380)=0,"",IFERROR(LOOKUP(2,1/(((LISTS!$H$2:$H$26&lt;&gt;"")*ISNUMBER(SEARCH(LISTS!$H$2:$H$26,$G1380)))+((LISTS!$I$2:$I$26&lt;&gt;"")*ISNUMBER(SEARCH(LISTS!$I$2:$I$26,$E1380)))),LISTS!$K$2:$K$26),"OTRO"))</f>
        <v/>
      </c>
      <c r="K1380" s="11">
        <f>IF($I1380&lt;&gt;"SI",0,IFERROR($F1380,0))</f>
        <v/>
      </c>
      <c r="L1380" s="9">
        <f>IF(COUNTA($A1380:$H1380)=0,"",IF($J1380="OTRO",IFERROR(LOOKUP(2,1/(((LISTS!$H$2:$H$26&lt;&gt;"")*ISNUMBER(SEARCH(LISTS!$H$2:$H$26,$G1380)))+((LISTS!$I$2:$I$26&lt;&gt;"")*ISNUMBER(SEARCH(LISTS!$I$2:$I$26,$E1380)))),LISTS!$L$2:$L$26),"Concepto DIAN no mapeado a casilla automatica"),IF(LEFT($J1380,4)="TOPE","Control automatico DIAN: "&amp;$J1380,"Casilla automatica: "&amp;$J1380)))</f>
        <v/>
      </c>
    </row>
    <row r="1381">
      <c r="A1381" s="9" t="n"/>
      <c r="B1381" s="9" t="n"/>
      <c r="C1381" s="9" t="n"/>
      <c r="D1381" s="9" t="n"/>
      <c r="E1381" s="9" t="n"/>
      <c r="F1381" s="11" t="n"/>
      <c r="G1381" s="9" t="n"/>
      <c r="H1381" s="9" t="n"/>
      <c r="I1381" s="9">
        <f>IF(COUNTA($A1381:$H1381)=0,"",IF($J1381="OTRO","NO","SI"))</f>
        <v/>
      </c>
      <c r="J1381" s="9">
        <f>IF(COUNTA($A1381:$H1381)=0,"",IFERROR(LOOKUP(2,1/(((LISTS!$H$2:$H$26&lt;&gt;"")*ISNUMBER(SEARCH(LISTS!$H$2:$H$26,$G1381)))+((LISTS!$I$2:$I$26&lt;&gt;"")*ISNUMBER(SEARCH(LISTS!$I$2:$I$26,$E1381)))),LISTS!$K$2:$K$26),"OTRO"))</f>
        <v/>
      </c>
      <c r="K1381" s="11">
        <f>IF($I1381&lt;&gt;"SI",0,IFERROR($F1381,0))</f>
        <v/>
      </c>
      <c r="L1381" s="9">
        <f>IF(COUNTA($A1381:$H1381)=0,"",IF($J1381="OTRO",IFERROR(LOOKUP(2,1/(((LISTS!$H$2:$H$26&lt;&gt;"")*ISNUMBER(SEARCH(LISTS!$H$2:$H$26,$G1381)))+((LISTS!$I$2:$I$26&lt;&gt;"")*ISNUMBER(SEARCH(LISTS!$I$2:$I$26,$E1381)))),LISTS!$L$2:$L$26),"Concepto DIAN no mapeado a casilla automatica"),IF(LEFT($J1381,4)="TOPE","Control automatico DIAN: "&amp;$J1381,"Casilla automatica: "&amp;$J1381)))</f>
        <v/>
      </c>
    </row>
    <row r="1382">
      <c r="A1382" s="9" t="n"/>
      <c r="B1382" s="9" t="n"/>
      <c r="C1382" s="9" t="n"/>
      <c r="D1382" s="9" t="n"/>
      <c r="E1382" s="9" t="n"/>
      <c r="F1382" s="11" t="n"/>
      <c r="G1382" s="9" t="n"/>
      <c r="H1382" s="9" t="n"/>
      <c r="I1382" s="9">
        <f>IF(COUNTA($A1382:$H1382)=0,"",IF($J1382="OTRO","NO","SI"))</f>
        <v/>
      </c>
      <c r="J1382" s="9">
        <f>IF(COUNTA($A1382:$H1382)=0,"",IFERROR(LOOKUP(2,1/(((LISTS!$H$2:$H$26&lt;&gt;"")*ISNUMBER(SEARCH(LISTS!$H$2:$H$26,$G1382)))+((LISTS!$I$2:$I$26&lt;&gt;"")*ISNUMBER(SEARCH(LISTS!$I$2:$I$26,$E1382)))),LISTS!$K$2:$K$26),"OTRO"))</f>
        <v/>
      </c>
      <c r="K1382" s="11">
        <f>IF($I1382&lt;&gt;"SI",0,IFERROR($F1382,0))</f>
        <v/>
      </c>
      <c r="L1382" s="9">
        <f>IF(COUNTA($A1382:$H1382)=0,"",IF($J1382="OTRO",IFERROR(LOOKUP(2,1/(((LISTS!$H$2:$H$26&lt;&gt;"")*ISNUMBER(SEARCH(LISTS!$H$2:$H$26,$G1382)))+((LISTS!$I$2:$I$26&lt;&gt;"")*ISNUMBER(SEARCH(LISTS!$I$2:$I$26,$E1382)))),LISTS!$L$2:$L$26),"Concepto DIAN no mapeado a casilla automatica"),IF(LEFT($J1382,4)="TOPE","Control automatico DIAN: "&amp;$J1382,"Casilla automatica: "&amp;$J1382)))</f>
        <v/>
      </c>
    </row>
    <row r="1383">
      <c r="A1383" s="9" t="n"/>
      <c r="B1383" s="9" t="n"/>
      <c r="C1383" s="9" t="n"/>
      <c r="D1383" s="9" t="n"/>
      <c r="E1383" s="9" t="n"/>
      <c r="F1383" s="11" t="n"/>
      <c r="G1383" s="9" t="n"/>
      <c r="H1383" s="9" t="n"/>
      <c r="I1383" s="9">
        <f>IF(COUNTA($A1383:$H1383)=0,"",IF($J1383="OTRO","NO","SI"))</f>
        <v/>
      </c>
      <c r="J1383" s="9">
        <f>IF(COUNTA($A1383:$H1383)=0,"",IFERROR(LOOKUP(2,1/(((LISTS!$H$2:$H$26&lt;&gt;"")*ISNUMBER(SEARCH(LISTS!$H$2:$H$26,$G1383)))+((LISTS!$I$2:$I$26&lt;&gt;"")*ISNUMBER(SEARCH(LISTS!$I$2:$I$26,$E1383)))),LISTS!$K$2:$K$26),"OTRO"))</f>
        <v/>
      </c>
      <c r="K1383" s="11">
        <f>IF($I1383&lt;&gt;"SI",0,IFERROR($F1383,0))</f>
        <v/>
      </c>
      <c r="L1383" s="9">
        <f>IF(COUNTA($A1383:$H1383)=0,"",IF($J1383="OTRO",IFERROR(LOOKUP(2,1/(((LISTS!$H$2:$H$26&lt;&gt;"")*ISNUMBER(SEARCH(LISTS!$H$2:$H$26,$G1383)))+((LISTS!$I$2:$I$26&lt;&gt;"")*ISNUMBER(SEARCH(LISTS!$I$2:$I$26,$E1383)))),LISTS!$L$2:$L$26),"Concepto DIAN no mapeado a casilla automatica"),IF(LEFT($J1383,4)="TOPE","Control automatico DIAN: "&amp;$J1383,"Casilla automatica: "&amp;$J1383)))</f>
        <v/>
      </c>
    </row>
    <row r="1384">
      <c r="A1384" s="9" t="n"/>
      <c r="B1384" s="9" t="n"/>
      <c r="C1384" s="9" t="n"/>
      <c r="D1384" s="9" t="n"/>
      <c r="E1384" s="9" t="n"/>
      <c r="F1384" s="11" t="n"/>
      <c r="G1384" s="9" t="n"/>
      <c r="H1384" s="9" t="n"/>
      <c r="I1384" s="9">
        <f>IF(COUNTA($A1384:$H1384)=0,"",IF($J1384="OTRO","NO","SI"))</f>
        <v/>
      </c>
      <c r="J1384" s="9">
        <f>IF(COUNTA($A1384:$H1384)=0,"",IFERROR(LOOKUP(2,1/(((LISTS!$H$2:$H$26&lt;&gt;"")*ISNUMBER(SEARCH(LISTS!$H$2:$H$26,$G1384)))+((LISTS!$I$2:$I$26&lt;&gt;"")*ISNUMBER(SEARCH(LISTS!$I$2:$I$26,$E1384)))),LISTS!$K$2:$K$26),"OTRO"))</f>
        <v/>
      </c>
      <c r="K1384" s="11">
        <f>IF($I1384&lt;&gt;"SI",0,IFERROR($F1384,0))</f>
        <v/>
      </c>
      <c r="L1384" s="9">
        <f>IF(COUNTA($A1384:$H1384)=0,"",IF($J1384="OTRO",IFERROR(LOOKUP(2,1/(((LISTS!$H$2:$H$26&lt;&gt;"")*ISNUMBER(SEARCH(LISTS!$H$2:$H$26,$G1384)))+((LISTS!$I$2:$I$26&lt;&gt;"")*ISNUMBER(SEARCH(LISTS!$I$2:$I$26,$E1384)))),LISTS!$L$2:$L$26),"Concepto DIAN no mapeado a casilla automatica"),IF(LEFT($J1384,4)="TOPE","Control automatico DIAN: "&amp;$J1384,"Casilla automatica: "&amp;$J1384)))</f>
        <v/>
      </c>
    </row>
    <row r="1385">
      <c r="A1385" s="9" t="n"/>
      <c r="B1385" s="9" t="n"/>
      <c r="C1385" s="9" t="n"/>
      <c r="D1385" s="9" t="n"/>
      <c r="E1385" s="9" t="n"/>
      <c r="F1385" s="11" t="n"/>
      <c r="G1385" s="9" t="n"/>
      <c r="H1385" s="9" t="n"/>
      <c r="I1385" s="9">
        <f>IF(COUNTA($A1385:$H1385)=0,"",IF($J1385="OTRO","NO","SI"))</f>
        <v/>
      </c>
      <c r="J1385" s="9">
        <f>IF(COUNTA($A1385:$H1385)=0,"",IFERROR(LOOKUP(2,1/(((LISTS!$H$2:$H$26&lt;&gt;"")*ISNUMBER(SEARCH(LISTS!$H$2:$H$26,$G1385)))+((LISTS!$I$2:$I$26&lt;&gt;"")*ISNUMBER(SEARCH(LISTS!$I$2:$I$26,$E1385)))),LISTS!$K$2:$K$26),"OTRO"))</f>
        <v/>
      </c>
      <c r="K1385" s="11">
        <f>IF($I1385&lt;&gt;"SI",0,IFERROR($F1385,0))</f>
        <v/>
      </c>
      <c r="L1385" s="9">
        <f>IF(COUNTA($A1385:$H1385)=0,"",IF($J1385="OTRO",IFERROR(LOOKUP(2,1/(((LISTS!$H$2:$H$26&lt;&gt;"")*ISNUMBER(SEARCH(LISTS!$H$2:$H$26,$G1385)))+((LISTS!$I$2:$I$26&lt;&gt;"")*ISNUMBER(SEARCH(LISTS!$I$2:$I$26,$E1385)))),LISTS!$L$2:$L$26),"Concepto DIAN no mapeado a casilla automatica"),IF(LEFT($J1385,4)="TOPE","Control automatico DIAN: "&amp;$J1385,"Casilla automatica: "&amp;$J1385)))</f>
        <v/>
      </c>
    </row>
    <row r="1386">
      <c r="A1386" s="9" t="n"/>
      <c r="B1386" s="9" t="n"/>
      <c r="C1386" s="9" t="n"/>
      <c r="D1386" s="9" t="n"/>
      <c r="E1386" s="9" t="n"/>
      <c r="F1386" s="11" t="n"/>
      <c r="G1386" s="9" t="n"/>
      <c r="H1386" s="9" t="n"/>
      <c r="I1386" s="9">
        <f>IF(COUNTA($A1386:$H1386)=0,"",IF($J1386="OTRO","NO","SI"))</f>
        <v/>
      </c>
      <c r="J1386" s="9">
        <f>IF(COUNTA($A1386:$H1386)=0,"",IFERROR(LOOKUP(2,1/(((LISTS!$H$2:$H$26&lt;&gt;"")*ISNUMBER(SEARCH(LISTS!$H$2:$H$26,$G1386)))+((LISTS!$I$2:$I$26&lt;&gt;"")*ISNUMBER(SEARCH(LISTS!$I$2:$I$26,$E1386)))),LISTS!$K$2:$K$26),"OTRO"))</f>
        <v/>
      </c>
      <c r="K1386" s="11">
        <f>IF($I1386&lt;&gt;"SI",0,IFERROR($F1386,0))</f>
        <v/>
      </c>
      <c r="L1386" s="9">
        <f>IF(COUNTA($A1386:$H1386)=0,"",IF($J1386="OTRO",IFERROR(LOOKUP(2,1/(((LISTS!$H$2:$H$26&lt;&gt;"")*ISNUMBER(SEARCH(LISTS!$H$2:$H$26,$G1386)))+((LISTS!$I$2:$I$26&lt;&gt;"")*ISNUMBER(SEARCH(LISTS!$I$2:$I$26,$E1386)))),LISTS!$L$2:$L$26),"Concepto DIAN no mapeado a casilla automatica"),IF(LEFT($J1386,4)="TOPE","Control automatico DIAN: "&amp;$J1386,"Casilla automatica: "&amp;$J1386)))</f>
        <v/>
      </c>
    </row>
    <row r="1387">
      <c r="A1387" s="9" t="n"/>
      <c r="B1387" s="9" t="n"/>
      <c r="C1387" s="9" t="n"/>
      <c r="D1387" s="9" t="n"/>
      <c r="E1387" s="9" t="n"/>
      <c r="F1387" s="11" t="n"/>
      <c r="G1387" s="9" t="n"/>
      <c r="H1387" s="9" t="n"/>
      <c r="I1387" s="9">
        <f>IF(COUNTA($A1387:$H1387)=0,"",IF($J1387="OTRO","NO","SI"))</f>
        <v/>
      </c>
      <c r="J1387" s="9">
        <f>IF(COUNTA($A1387:$H1387)=0,"",IFERROR(LOOKUP(2,1/(((LISTS!$H$2:$H$26&lt;&gt;"")*ISNUMBER(SEARCH(LISTS!$H$2:$H$26,$G1387)))+((LISTS!$I$2:$I$26&lt;&gt;"")*ISNUMBER(SEARCH(LISTS!$I$2:$I$26,$E1387)))),LISTS!$K$2:$K$26),"OTRO"))</f>
        <v/>
      </c>
      <c r="K1387" s="11">
        <f>IF($I1387&lt;&gt;"SI",0,IFERROR($F1387,0))</f>
        <v/>
      </c>
      <c r="L1387" s="9">
        <f>IF(COUNTA($A1387:$H1387)=0,"",IF($J1387="OTRO",IFERROR(LOOKUP(2,1/(((LISTS!$H$2:$H$26&lt;&gt;"")*ISNUMBER(SEARCH(LISTS!$H$2:$H$26,$G1387)))+((LISTS!$I$2:$I$26&lt;&gt;"")*ISNUMBER(SEARCH(LISTS!$I$2:$I$26,$E1387)))),LISTS!$L$2:$L$26),"Concepto DIAN no mapeado a casilla automatica"),IF(LEFT($J1387,4)="TOPE","Control automatico DIAN: "&amp;$J1387,"Casilla automatica: "&amp;$J1387)))</f>
        <v/>
      </c>
    </row>
    <row r="1388">
      <c r="A1388" s="9" t="n"/>
      <c r="B1388" s="9" t="n"/>
      <c r="C1388" s="9" t="n"/>
      <c r="D1388" s="9" t="n"/>
      <c r="E1388" s="9" t="n"/>
      <c r="F1388" s="11" t="n"/>
      <c r="G1388" s="9" t="n"/>
      <c r="H1388" s="9" t="n"/>
      <c r="I1388" s="9">
        <f>IF(COUNTA($A1388:$H1388)=0,"",IF($J1388="OTRO","NO","SI"))</f>
        <v/>
      </c>
      <c r="J1388" s="9">
        <f>IF(COUNTA($A1388:$H1388)=0,"",IFERROR(LOOKUP(2,1/(((LISTS!$H$2:$H$26&lt;&gt;"")*ISNUMBER(SEARCH(LISTS!$H$2:$H$26,$G1388)))+((LISTS!$I$2:$I$26&lt;&gt;"")*ISNUMBER(SEARCH(LISTS!$I$2:$I$26,$E1388)))),LISTS!$K$2:$K$26),"OTRO"))</f>
        <v/>
      </c>
      <c r="K1388" s="11">
        <f>IF($I1388&lt;&gt;"SI",0,IFERROR($F1388,0))</f>
        <v/>
      </c>
      <c r="L1388" s="9">
        <f>IF(COUNTA($A1388:$H1388)=0,"",IF($J1388="OTRO",IFERROR(LOOKUP(2,1/(((LISTS!$H$2:$H$26&lt;&gt;"")*ISNUMBER(SEARCH(LISTS!$H$2:$H$26,$G1388)))+((LISTS!$I$2:$I$26&lt;&gt;"")*ISNUMBER(SEARCH(LISTS!$I$2:$I$26,$E1388)))),LISTS!$L$2:$L$26),"Concepto DIAN no mapeado a casilla automatica"),IF(LEFT($J1388,4)="TOPE","Control automatico DIAN: "&amp;$J1388,"Casilla automatica: "&amp;$J1388)))</f>
        <v/>
      </c>
    </row>
    <row r="1389">
      <c r="A1389" s="9" t="n"/>
      <c r="B1389" s="9" t="n"/>
      <c r="C1389" s="9" t="n"/>
      <c r="D1389" s="9" t="n"/>
      <c r="E1389" s="9" t="n"/>
      <c r="F1389" s="11" t="n"/>
      <c r="G1389" s="9" t="n"/>
      <c r="H1389" s="9" t="n"/>
      <c r="I1389" s="9">
        <f>IF(COUNTA($A1389:$H1389)=0,"",IF($J1389="OTRO","NO","SI"))</f>
        <v/>
      </c>
      <c r="J1389" s="9">
        <f>IF(COUNTA($A1389:$H1389)=0,"",IFERROR(LOOKUP(2,1/(((LISTS!$H$2:$H$26&lt;&gt;"")*ISNUMBER(SEARCH(LISTS!$H$2:$H$26,$G1389)))+((LISTS!$I$2:$I$26&lt;&gt;"")*ISNUMBER(SEARCH(LISTS!$I$2:$I$26,$E1389)))),LISTS!$K$2:$K$26),"OTRO"))</f>
        <v/>
      </c>
      <c r="K1389" s="11">
        <f>IF($I1389&lt;&gt;"SI",0,IFERROR($F1389,0))</f>
        <v/>
      </c>
      <c r="L1389" s="9">
        <f>IF(COUNTA($A1389:$H1389)=0,"",IF($J1389="OTRO",IFERROR(LOOKUP(2,1/(((LISTS!$H$2:$H$26&lt;&gt;"")*ISNUMBER(SEARCH(LISTS!$H$2:$H$26,$G1389)))+((LISTS!$I$2:$I$26&lt;&gt;"")*ISNUMBER(SEARCH(LISTS!$I$2:$I$26,$E1389)))),LISTS!$L$2:$L$26),"Concepto DIAN no mapeado a casilla automatica"),IF(LEFT($J1389,4)="TOPE","Control automatico DIAN: "&amp;$J1389,"Casilla automatica: "&amp;$J1389)))</f>
        <v/>
      </c>
    </row>
    <row r="1390">
      <c r="A1390" s="9" t="n"/>
      <c r="B1390" s="9" t="n"/>
      <c r="C1390" s="9" t="n"/>
      <c r="D1390" s="9" t="n"/>
      <c r="E1390" s="9" t="n"/>
      <c r="F1390" s="11" t="n"/>
      <c r="G1390" s="9" t="n"/>
      <c r="H1390" s="9" t="n"/>
      <c r="I1390" s="9">
        <f>IF(COUNTA($A1390:$H1390)=0,"",IF($J1390="OTRO","NO","SI"))</f>
        <v/>
      </c>
      <c r="J1390" s="9">
        <f>IF(COUNTA($A1390:$H1390)=0,"",IFERROR(LOOKUP(2,1/(((LISTS!$H$2:$H$26&lt;&gt;"")*ISNUMBER(SEARCH(LISTS!$H$2:$H$26,$G1390)))+((LISTS!$I$2:$I$26&lt;&gt;"")*ISNUMBER(SEARCH(LISTS!$I$2:$I$26,$E1390)))),LISTS!$K$2:$K$26),"OTRO"))</f>
        <v/>
      </c>
      <c r="K1390" s="11">
        <f>IF($I1390&lt;&gt;"SI",0,IFERROR($F1390,0))</f>
        <v/>
      </c>
      <c r="L1390" s="9">
        <f>IF(COUNTA($A1390:$H1390)=0,"",IF($J1390="OTRO",IFERROR(LOOKUP(2,1/(((LISTS!$H$2:$H$26&lt;&gt;"")*ISNUMBER(SEARCH(LISTS!$H$2:$H$26,$G1390)))+((LISTS!$I$2:$I$26&lt;&gt;"")*ISNUMBER(SEARCH(LISTS!$I$2:$I$26,$E1390)))),LISTS!$L$2:$L$26),"Concepto DIAN no mapeado a casilla automatica"),IF(LEFT($J1390,4)="TOPE","Control automatico DIAN: "&amp;$J1390,"Casilla automatica: "&amp;$J1390)))</f>
        <v/>
      </c>
    </row>
    <row r="1391">
      <c r="A1391" s="9" t="n"/>
      <c r="B1391" s="9" t="n"/>
      <c r="C1391" s="9" t="n"/>
      <c r="D1391" s="9" t="n"/>
      <c r="E1391" s="9" t="n"/>
      <c r="F1391" s="11" t="n"/>
      <c r="G1391" s="9" t="n"/>
      <c r="H1391" s="9" t="n"/>
      <c r="I1391" s="9">
        <f>IF(COUNTA($A1391:$H1391)=0,"",IF($J1391="OTRO","NO","SI"))</f>
        <v/>
      </c>
      <c r="J1391" s="9">
        <f>IF(COUNTA($A1391:$H1391)=0,"",IFERROR(LOOKUP(2,1/(((LISTS!$H$2:$H$26&lt;&gt;"")*ISNUMBER(SEARCH(LISTS!$H$2:$H$26,$G1391)))+((LISTS!$I$2:$I$26&lt;&gt;"")*ISNUMBER(SEARCH(LISTS!$I$2:$I$26,$E1391)))),LISTS!$K$2:$K$26),"OTRO"))</f>
        <v/>
      </c>
      <c r="K1391" s="11">
        <f>IF($I1391&lt;&gt;"SI",0,IFERROR($F1391,0))</f>
        <v/>
      </c>
      <c r="L1391" s="9">
        <f>IF(COUNTA($A1391:$H1391)=0,"",IF($J1391="OTRO",IFERROR(LOOKUP(2,1/(((LISTS!$H$2:$H$26&lt;&gt;"")*ISNUMBER(SEARCH(LISTS!$H$2:$H$26,$G1391)))+((LISTS!$I$2:$I$26&lt;&gt;"")*ISNUMBER(SEARCH(LISTS!$I$2:$I$26,$E1391)))),LISTS!$L$2:$L$26),"Concepto DIAN no mapeado a casilla automatica"),IF(LEFT($J1391,4)="TOPE","Control automatico DIAN: "&amp;$J1391,"Casilla automatica: "&amp;$J1391)))</f>
        <v/>
      </c>
    </row>
    <row r="1392">
      <c r="A1392" s="9" t="n"/>
      <c r="B1392" s="9" t="n"/>
      <c r="C1392" s="9" t="n"/>
      <c r="D1392" s="9" t="n"/>
      <c r="E1392" s="9" t="n"/>
      <c r="F1392" s="11" t="n"/>
      <c r="G1392" s="9" t="n"/>
      <c r="H1392" s="9" t="n"/>
      <c r="I1392" s="9">
        <f>IF(COUNTA($A1392:$H1392)=0,"",IF($J1392="OTRO","NO","SI"))</f>
        <v/>
      </c>
      <c r="J1392" s="9">
        <f>IF(COUNTA($A1392:$H1392)=0,"",IFERROR(LOOKUP(2,1/(((LISTS!$H$2:$H$26&lt;&gt;"")*ISNUMBER(SEARCH(LISTS!$H$2:$H$26,$G1392)))+((LISTS!$I$2:$I$26&lt;&gt;"")*ISNUMBER(SEARCH(LISTS!$I$2:$I$26,$E1392)))),LISTS!$K$2:$K$26),"OTRO"))</f>
        <v/>
      </c>
      <c r="K1392" s="11">
        <f>IF($I1392&lt;&gt;"SI",0,IFERROR($F1392,0))</f>
        <v/>
      </c>
      <c r="L1392" s="9">
        <f>IF(COUNTA($A1392:$H1392)=0,"",IF($J1392="OTRO",IFERROR(LOOKUP(2,1/(((LISTS!$H$2:$H$26&lt;&gt;"")*ISNUMBER(SEARCH(LISTS!$H$2:$H$26,$G1392)))+((LISTS!$I$2:$I$26&lt;&gt;"")*ISNUMBER(SEARCH(LISTS!$I$2:$I$26,$E1392)))),LISTS!$L$2:$L$26),"Concepto DIAN no mapeado a casilla automatica"),IF(LEFT($J1392,4)="TOPE","Control automatico DIAN: "&amp;$J1392,"Casilla automatica: "&amp;$J1392)))</f>
        <v/>
      </c>
    </row>
    <row r="1393">
      <c r="A1393" s="9" t="n"/>
      <c r="B1393" s="9" t="n"/>
      <c r="C1393" s="9" t="n"/>
      <c r="D1393" s="9" t="n"/>
      <c r="E1393" s="9" t="n"/>
      <c r="F1393" s="11" t="n"/>
      <c r="G1393" s="9" t="n"/>
      <c r="H1393" s="9" t="n"/>
      <c r="I1393" s="9">
        <f>IF(COUNTA($A1393:$H1393)=0,"",IF($J1393="OTRO","NO","SI"))</f>
        <v/>
      </c>
      <c r="J1393" s="9">
        <f>IF(COUNTA($A1393:$H1393)=0,"",IFERROR(LOOKUP(2,1/(((LISTS!$H$2:$H$26&lt;&gt;"")*ISNUMBER(SEARCH(LISTS!$H$2:$H$26,$G1393)))+((LISTS!$I$2:$I$26&lt;&gt;"")*ISNUMBER(SEARCH(LISTS!$I$2:$I$26,$E1393)))),LISTS!$K$2:$K$26),"OTRO"))</f>
        <v/>
      </c>
      <c r="K1393" s="11">
        <f>IF($I1393&lt;&gt;"SI",0,IFERROR($F1393,0))</f>
        <v/>
      </c>
      <c r="L1393" s="9">
        <f>IF(COUNTA($A1393:$H1393)=0,"",IF($J1393="OTRO",IFERROR(LOOKUP(2,1/(((LISTS!$H$2:$H$26&lt;&gt;"")*ISNUMBER(SEARCH(LISTS!$H$2:$H$26,$G1393)))+((LISTS!$I$2:$I$26&lt;&gt;"")*ISNUMBER(SEARCH(LISTS!$I$2:$I$26,$E1393)))),LISTS!$L$2:$L$26),"Concepto DIAN no mapeado a casilla automatica"),IF(LEFT($J1393,4)="TOPE","Control automatico DIAN: "&amp;$J1393,"Casilla automatica: "&amp;$J1393)))</f>
        <v/>
      </c>
    </row>
    <row r="1394">
      <c r="A1394" s="9" t="n"/>
      <c r="B1394" s="9" t="n"/>
      <c r="C1394" s="9" t="n"/>
      <c r="D1394" s="9" t="n"/>
      <c r="E1394" s="9" t="n"/>
      <c r="F1394" s="11" t="n"/>
      <c r="G1394" s="9" t="n"/>
      <c r="H1394" s="9" t="n"/>
      <c r="I1394" s="9">
        <f>IF(COUNTA($A1394:$H1394)=0,"",IF($J1394="OTRO","NO","SI"))</f>
        <v/>
      </c>
      <c r="J1394" s="9">
        <f>IF(COUNTA($A1394:$H1394)=0,"",IFERROR(LOOKUP(2,1/(((LISTS!$H$2:$H$26&lt;&gt;"")*ISNUMBER(SEARCH(LISTS!$H$2:$H$26,$G1394)))+((LISTS!$I$2:$I$26&lt;&gt;"")*ISNUMBER(SEARCH(LISTS!$I$2:$I$26,$E1394)))),LISTS!$K$2:$K$26),"OTRO"))</f>
        <v/>
      </c>
      <c r="K1394" s="11">
        <f>IF($I1394&lt;&gt;"SI",0,IFERROR($F1394,0))</f>
        <v/>
      </c>
      <c r="L1394" s="9">
        <f>IF(COUNTA($A1394:$H1394)=0,"",IF($J1394="OTRO",IFERROR(LOOKUP(2,1/(((LISTS!$H$2:$H$26&lt;&gt;"")*ISNUMBER(SEARCH(LISTS!$H$2:$H$26,$G1394)))+((LISTS!$I$2:$I$26&lt;&gt;"")*ISNUMBER(SEARCH(LISTS!$I$2:$I$26,$E1394)))),LISTS!$L$2:$L$26),"Concepto DIAN no mapeado a casilla automatica"),IF(LEFT($J1394,4)="TOPE","Control automatico DIAN: "&amp;$J1394,"Casilla automatica: "&amp;$J1394)))</f>
        <v/>
      </c>
    </row>
    <row r="1395">
      <c r="A1395" s="9" t="n"/>
      <c r="B1395" s="9" t="n"/>
      <c r="C1395" s="9" t="n"/>
      <c r="D1395" s="9" t="n"/>
      <c r="E1395" s="9" t="n"/>
      <c r="F1395" s="11" t="n"/>
      <c r="G1395" s="9" t="n"/>
      <c r="H1395" s="9" t="n"/>
      <c r="I1395" s="9">
        <f>IF(COUNTA($A1395:$H1395)=0,"",IF($J1395="OTRO","NO","SI"))</f>
        <v/>
      </c>
      <c r="J1395" s="9">
        <f>IF(COUNTA($A1395:$H1395)=0,"",IFERROR(LOOKUP(2,1/(((LISTS!$H$2:$H$26&lt;&gt;"")*ISNUMBER(SEARCH(LISTS!$H$2:$H$26,$G1395)))+((LISTS!$I$2:$I$26&lt;&gt;"")*ISNUMBER(SEARCH(LISTS!$I$2:$I$26,$E1395)))),LISTS!$K$2:$K$26),"OTRO"))</f>
        <v/>
      </c>
      <c r="K1395" s="11">
        <f>IF($I1395&lt;&gt;"SI",0,IFERROR($F1395,0))</f>
        <v/>
      </c>
      <c r="L1395" s="9">
        <f>IF(COUNTA($A1395:$H1395)=0,"",IF($J1395="OTRO",IFERROR(LOOKUP(2,1/(((LISTS!$H$2:$H$26&lt;&gt;"")*ISNUMBER(SEARCH(LISTS!$H$2:$H$26,$G1395)))+((LISTS!$I$2:$I$26&lt;&gt;"")*ISNUMBER(SEARCH(LISTS!$I$2:$I$26,$E1395)))),LISTS!$L$2:$L$26),"Concepto DIAN no mapeado a casilla automatica"),IF(LEFT($J1395,4)="TOPE","Control automatico DIAN: "&amp;$J1395,"Casilla automatica: "&amp;$J1395)))</f>
        <v/>
      </c>
    </row>
    <row r="1396">
      <c r="A1396" s="9" t="n"/>
      <c r="B1396" s="9" t="n"/>
      <c r="C1396" s="9" t="n"/>
      <c r="D1396" s="9" t="n"/>
      <c r="E1396" s="9" t="n"/>
      <c r="F1396" s="11" t="n"/>
      <c r="G1396" s="9" t="n"/>
      <c r="H1396" s="9" t="n"/>
      <c r="I1396" s="9">
        <f>IF(COUNTA($A1396:$H1396)=0,"",IF($J1396="OTRO","NO","SI"))</f>
        <v/>
      </c>
      <c r="J1396" s="9">
        <f>IF(COUNTA($A1396:$H1396)=0,"",IFERROR(LOOKUP(2,1/(((LISTS!$H$2:$H$26&lt;&gt;"")*ISNUMBER(SEARCH(LISTS!$H$2:$H$26,$G1396)))+((LISTS!$I$2:$I$26&lt;&gt;"")*ISNUMBER(SEARCH(LISTS!$I$2:$I$26,$E1396)))),LISTS!$K$2:$K$26),"OTRO"))</f>
        <v/>
      </c>
      <c r="K1396" s="11">
        <f>IF($I1396&lt;&gt;"SI",0,IFERROR($F1396,0))</f>
        <v/>
      </c>
      <c r="L1396" s="9">
        <f>IF(COUNTA($A1396:$H1396)=0,"",IF($J1396="OTRO",IFERROR(LOOKUP(2,1/(((LISTS!$H$2:$H$26&lt;&gt;"")*ISNUMBER(SEARCH(LISTS!$H$2:$H$26,$G1396)))+((LISTS!$I$2:$I$26&lt;&gt;"")*ISNUMBER(SEARCH(LISTS!$I$2:$I$26,$E1396)))),LISTS!$L$2:$L$26),"Concepto DIAN no mapeado a casilla automatica"),IF(LEFT($J1396,4)="TOPE","Control automatico DIAN: "&amp;$J1396,"Casilla automatica: "&amp;$J1396)))</f>
        <v/>
      </c>
    </row>
    <row r="1397">
      <c r="A1397" s="9" t="n"/>
      <c r="B1397" s="9" t="n"/>
      <c r="C1397" s="9" t="n"/>
      <c r="D1397" s="9" t="n"/>
      <c r="E1397" s="9" t="n"/>
      <c r="F1397" s="11" t="n"/>
      <c r="G1397" s="9" t="n"/>
      <c r="H1397" s="9" t="n"/>
      <c r="I1397" s="9">
        <f>IF(COUNTA($A1397:$H1397)=0,"",IF($J1397="OTRO","NO","SI"))</f>
        <v/>
      </c>
      <c r="J1397" s="9">
        <f>IF(COUNTA($A1397:$H1397)=0,"",IFERROR(LOOKUP(2,1/(((LISTS!$H$2:$H$26&lt;&gt;"")*ISNUMBER(SEARCH(LISTS!$H$2:$H$26,$G1397)))+((LISTS!$I$2:$I$26&lt;&gt;"")*ISNUMBER(SEARCH(LISTS!$I$2:$I$26,$E1397)))),LISTS!$K$2:$K$26),"OTRO"))</f>
        <v/>
      </c>
      <c r="K1397" s="11">
        <f>IF($I1397&lt;&gt;"SI",0,IFERROR($F1397,0))</f>
        <v/>
      </c>
      <c r="L1397" s="9">
        <f>IF(COUNTA($A1397:$H1397)=0,"",IF($J1397="OTRO",IFERROR(LOOKUP(2,1/(((LISTS!$H$2:$H$26&lt;&gt;"")*ISNUMBER(SEARCH(LISTS!$H$2:$H$26,$G1397)))+((LISTS!$I$2:$I$26&lt;&gt;"")*ISNUMBER(SEARCH(LISTS!$I$2:$I$26,$E1397)))),LISTS!$L$2:$L$26),"Concepto DIAN no mapeado a casilla automatica"),IF(LEFT($J1397,4)="TOPE","Control automatico DIAN: "&amp;$J1397,"Casilla automatica: "&amp;$J1397)))</f>
        <v/>
      </c>
    </row>
    <row r="1398">
      <c r="A1398" s="9" t="n"/>
      <c r="B1398" s="9" t="n"/>
      <c r="C1398" s="9" t="n"/>
      <c r="D1398" s="9" t="n"/>
      <c r="E1398" s="9" t="n"/>
      <c r="F1398" s="11" t="n"/>
      <c r="G1398" s="9" t="n"/>
      <c r="H1398" s="9" t="n"/>
      <c r="I1398" s="9">
        <f>IF(COUNTA($A1398:$H1398)=0,"",IF($J1398="OTRO","NO","SI"))</f>
        <v/>
      </c>
      <c r="J1398" s="9">
        <f>IF(COUNTA($A1398:$H1398)=0,"",IFERROR(LOOKUP(2,1/(((LISTS!$H$2:$H$26&lt;&gt;"")*ISNUMBER(SEARCH(LISTS!$H$2:$H$26,$G1398)))+((LISTS!$I$2:$I$26&lt;&gt;"")*ISNUMBER(SEARCH(LISTS!$I$2:$I$26,$E1398)))),LISTS!$K$2:$K$26),"OTRO"))</f>
        <v/>
      </c>
      <c r="K1398" s="11">
        <f>IF($I1398&lt;&gt;"SI",0,IFERROR($F1398,0))</f>
        <v/>
      </c>
      <c r="L1398" s="9">
        <f>IF(COUNTA($A1398:$H1398)=0,"",IF($J1398="OTRO",IFERROR(LOOKUP(2,1/(((LISTS!$H$2:$H$26&lt;&gt;"")*ISNUMBER(SEARCH(LISTS!$H$2:$H$26,$G1398)))+((LISTS!$I$2:$I$26&lt;&gt;"")*ISNUMBER(SEARCH(LISTS!$I$2:$I$26,$E1398)))),LISTS!$L$2:$L$26),"Concepto DIAN no mapeado a casilla automatica"),IF(LEFT($J1398,4)="TOPE","Control automatico DIAN: "&amp;$J1398,"Casilla automatica: "&amp;$J1398)))</f>
        <v/>
      </c>
    </row>
    <row r="1399">
      <c r="A1399" s="9" t="n"/>
      <c r="B1399" s="9" t="n"/>
      <c r="C1399" s="9" t="n"/>
      <c r="D1399" s="9" t="n"/>
      <c r="E1399" s="9" t="n"/>
      <c r="F1399" s="11" t="n"/>
      <c r="G1399" s="9" t="n"/>
      <c r="H1399" s="9" t="n"/>
      <c r="I1399" s="9">
        <f>IF(COUNTA($A1399:$H1399)=0,"",IF($J1399="OTRO","NO","SI"))</f>
        <v/>
      </c>
      <c r="J1399" s="9">
        <f>IF(COUNTA($A1399:$H1399)=0,"",IFERROR(LOOKUP(2,1/(((LISTS!$H$2:$H$26&lt;&gt;"")*ISNUMBER(SEARCH(LISTS!$H$2:$H$26,$G1399)))+((LISTS!$I$2:$I$26&lt;&gt;"")*ISNUMBER(SEARCH(LISTS!$I$2:$I$26,$E1399)))),LISTS!$K$2:$K$26),"OTRO"))</f>
        <v/>
      </c>
      <c r="K1399" s="11">
        <f>IF($I1399&lt;&gt;"SI",0,IFERROR($F1399,0))</f>
        <v/>
      </c>
      <c r="L1399" s="9">
        <f>IF(COUNTA($A1399:$H1399)=0,"",IF($J1399="OTRO",IFERROR(LOOKUP(2,1/(((LISTS!$H$2:$H$26&lt;&gt;"")*ISNUMBER(SEARCH(LISTS!$H$2:$H$26,$G1399)))+((LISTS!$I$2:$I$26&lt;&gt;"")*ISNUMBER(SEARCH(LISTS!$I$2:$I$26,$E1399)))),LISTS!$L$2:$L$26),"Concepto DIAN no mapeado a casilla automatica"),IF(LEFT($J1399,4)="TOPE","Control automatico DIAN: "&amp;$J1399,"Casilla automatica: "&amp;$J1399)))</f>
        <v/>
      </c>
    </row>
    <row r="1400">
      <c r="A1400" s="9" t="n"/>
      <c r="B1400" s="9" t="n"/>
      <c r="C1400" s="9" t="n"/>
      <c r="D1400" s="9" t="n"/>
      <c r="E1400" s="9" t="n"/>
      <c r="F1400" s="11" t="n"/>
      <c r="G1400" s="9" t="n"/>
      <c r="H1400" s="9" t="n"/>
      <c r="I1400" s="9">
        <f>IF(COUNTA($A1400:$H1400)=0,"",IF($J1400="OTRO","NO","SI"))</f>
        <v/>
      </c>
      <c r="J1400" s="9">
        <f>IF(COUNTA($A1400:$H1400)=0,"",IFERROR(LOOKUP(2,1/(((LISTS!$H$2:$H$26&lt;&gt;"")*ISNUMBER(SEARCH(LISTS!$H$2:$H$26,$G1400)))+((LISTS!$I$2:$I$26&lt;&gt;"")*ISNUMBER(SEARCH(LISTS!$I$2:$I$26,$E1400)))),LISTS!$K$2:$K$26),"OTRO"))</f>
        <v/>
      </c>
      <c r="K1400" s="11">
        <f>IF($I1400&lt;&gt;"SI",0,IFERROR($F1400,0))</f>
        <v/>
      </c>
      <c r="L1400" s="9">
        <f>IF(COUNTA($A1400:$H1400)=0,"",IF($J1400="OTRO",IFERROR(LOOKUP(2,1/(((LISTS!$H$2:$H$26&lt;&gt;"")*ISNUMBER(SEARCH(LISTS!$H$2:$H$26,$G1400)))+((LISTS!$I$2:$I$26&lt;&gt;"")*ISNUMBER(SEARCH(LISTS!$I$2:$I$26,$E1400)))),LISTS!$L$2:$L$26),"Concepto DIAN no mapeado a casilla automatica"),IF(LEFT($J1400,4)="TOPE","Control automatico DIAN: "&amp;$J1400,"Casilla automatica: "&amp;$J1400)))</f>
        <v/>
      </c>
    </row>
    <row r="1401">
      <c r="A1401" s="9" t="n"/>
      <c r="B1401" s="9" t="n"/>
      <c r="C1401" s="9" t="n"/>
      <c r="D1401" s="9" t="n"/>
      <c r="E1401" s="9" t="n"/>
      <c r="F1401" s="11" t="n"/>
      <c r="G1401" s="9" t="n"/>
      <c r="H1401" s="9" t="n"/>
      <c r="I1401" s="9">
        <f>IF(COUNTA($A1401:$H1401)=0,"",IF($J1401="OTRO","NO","SI"))</f>
        <v/>
      </c>
      <c r="J1401" s="9">
        <f>IF(COUNTA($A1401:$H1401)=0,"",IFERROR(LOOKUP(2,1/(((LISTS!$H$2:$H$26&lt;&gt;"")*ISNUMBER(SEARCH(LISTS!$H$2:$H$26,$G1401)))+((LISTS!$I$2:$I$26&lt;&gt;"")*ISNUMBER(SEARCH(LISTS!$I$2:$I$26,$E1401)))),LISTS!$K$2:$K$26),"OTRO"))</f>
        <v/>
      </c>
      <c r="K1401" s="11">
        <f>IF($I1401&lt;&gt;"SI",0,IFERROR($F1401,0))</f>
        <v/>
      </c>
      <c r="L1401" s="9">
        <f>IF(COUNTA($A1401:$H1401)=0,"",IF($J1401="OTRO",IFERROR(LOOKUP(2,1/(((LISTS!$H$2:$H$26&lt;&gt;"")*ISNUMBER(SEARCH(LISTS!$H$2:$H$26,$G1401)))+((LISTS!$I$2:$I$26&lt;&gt;"")*ISNUMBER(SEARCH(LISTS!$I$2:$I$26,$E1401)))),LISTS!$L$2:$L$26),"Concepto DIAN no mapeado a casilla automatica"),IF(LEFT($J1401,4)="TOPE","Control automatico DIAN: "&amp;$J1401,"Casilla automatica: "&amp;$J1401)))</f>
        <v/>
      </c>
    </row>
    <row r="1402">
      <c r="A1402" s="9" t="n"/>
      <c r="B1402" s="9" t="n"/>
      <c r="C1402" s="9" t="n"/>
      <c r="D1402" s="9" t="n"/>
      <c r="E1402" s="9" t="n"/>
      <c r="F1402" s="11" t="n"/>
      <c r="G1402" s="9" t="n"/>
      <c r="H1402" s="9" t="n"/>
      <c r="I1402" s="9">
        <f>IF(COUNTA($A1402:$H1402)=0,"",IF($J1402="OTRO","NO","SI"))</f>
        <v/>
      </c>
      <c r="J1402" s="9">
        <f>IF(COUNTA($A1402:$H1402)=0,"",IFERROR(LOOKUP(2,1/(((LISTS!$H$2:$H$26&lt;&gt;"")*ISNUMBER(SEARCH(LISTS!$H$2:$H$26,$G1402)))+((LISTS!$I$2:$I$26&lt;&gt;"")*ISNUMBER(SEARCH(LISTS!$I$2:$I$26,$E1402)))),LISTS!$K$2:$K$26),"OTRO"))</f>
        <v/>
      </c>
      <c r="K1402" s="11">
        <f>IF($I1402&lt;&gt;"SI",0,IFERROR($F1402,0))</f>
        <v/>
      </c>
      <c r="L1402" s="9">
        <f>IF(COUNTA($A1402:$H1402)=0,"",IF($J1402="OTRO",IFERROR(LOOKUP(2,1/(((LISTS!$H$2:$H$26&lt;&gt;"")*ISNUMBER(SEARCH(LISTS!$H$2:$H$26,$G1402)))+((LISTS!$I$2:$I$26&lt;&gt;"")*ISNUMBER(SEARCH(LISTS!$I$2:$I$26,$E1402)))),LISTS!$L$2:$L$26),"Concepto DIAN no mapeado a casilla automatica"),IF(LEFT($J1402,4)="TOPE","Control automatico DIAN: "&amp;$J1402,"Casilla automatica: "&amp;$J1402)))</f>
        <v/>
      </c>
    </row>
    <row r="1403">
      <c r="A1403" s="9" t="n"/>
      <c r="B1403" s="9" t="n"/>
      <c r="C1403" s="9" t="n"/>
      <c r="D1403" s="9" t="n"/>
      <c r="E1403" s="9" t="n"/>
      <c r="F1403" s="11" t="n"/>
      <c r="G1403" s="9" t="n"/>
      <c r="H1403" s="9" t="n"/>
      <c r="I1403" s="9">
        <f>IF(COUNTA($A1403:$H1403)=0,"",IF($J1403="OTRO","NO","SI"))</f>
        <v/>
      </c>
      <c r="J1403" s="9">
        <f>IF(COUNTA($A1403:$H1403)=0,"",IFERROR(LOOKUP(2,1/(((LISTS!$H$2:$H$26&lt;&gt;"")*ISNUMBER(SEARCH(LISTS!$H$2:$H$26,$G1403)))+((LISTS!$I$2:$I$26&lt;&gt;"")*ISNUMBER(SEARCH(LISTS!$I$2:$I$26,$E1403)))),LISTS!$K$2:$K$26),"OTRO"))</f>
        <v/>
      </c>
      <c r="K1403" s="11">
        <f>IF($I1403&lt;&gt;"SI",0,IFERROR($F1403,0))</f>
        <v/>
      </c>
      <c r="L1403" s="9">
        <f>IF(COUNTA($A1403:$H1403)=0,"",IF($J1403="OTRO",IFERROR(LOOKUP(2,1/(((LISTS!$H$2:$H$26&lt;&gt;"")*ISNUMBER(SEARCH(LISTS!$H$2:$H$26,$G1403)))+((LISTS!$I$2:$I$26&lt;&gt;"")*ISNUMBER(SEARCH(LISTS!$I$2:$I$26,$E1403)))),LISTS!$L$2:$L$26),"Concepto DIAN no mapeado a casilla automatica"),IF(LEFT($J1403,4)="TOPE","Control automatico DIAN: "&amp;$J1403,"Casilla automatica: "&amp;$J1403)))</f>
        <v/>
      </c>
    </row>
    <row r="1404">
      <c r="A1404" s="9" t="n"/>
      <c r="B1404" s="9" t="n"/>
      <c r="C1404" s="9" t="n"/>
      <c r="D1404" s="9" t="n"/>
      <c r="E1404" s="9" t="n"/>
      <c r="F1404" s="11" t="n"/>
      <c r="G1404" s="9" t="n"/>
      <c r="H1404" s="9" t="n"/>
      <c r="I1404" s="9">
        <f>IF(COUNTA($A1404:$H1404)=0,"",IF($J1404="OTRO","NO","SI"))</f>
        <v/>
      </c>
      <c r="J1404" s="9">
        <f>IF(COUNTA($A1404:$H1404)=0,"",IFERROR(LOOKUP(2,1/(((LISTS!$H$2:$H$26&lt;&gt;"")*ISNUMBER(SEARCH(LISTS!$H$2:$H$26,$G1404)))+((LISTS!$I$2:$I$26&lt;&gt;"")*ISNUMBER(SEARCH(LISTS!$I$2:$I$26,$E1404)))),LISTS!$K$2:$K$26),"OTRO"))</f>
        <v/>
      </c>
      <c r="K1404" s="11">
        <f>IF($I1404&lt;&gt;"SI",0,IFERROR($F1404,0))</f>
        <v/>
      </c>
      <c r="L1404" s="9">
        <f>IF(COUNTA($A1404:$H1404)=0,"",IF($J1404="OTRO",IFERROR(LOOKUP(2,1/(((LISTS!$H$2:$H$26&lt;&gt;"")*ISNUMBER(SEARCH(LISTS!$H$2:$H$26,$G1404)))+((LISTS!$I$2:$I$26&lt;&gt;"")*ISNUMBER(SEARCH(LISTS!$I$2:$I$26,$E1404)))),LISTS!$L$2:$L$26),"Concepto DIAN no mapeado a casilla automatica"),IF(LEFT($J1404,4)="TOPE","Control automatico DIAN: "&amp;$J1404,"Casilla automatica: "&amp;$J1404)))</f>
        <v/>
      </c>
    </row>
    <row r="1405">
      <c r="A1405" s="9" t="n"/>
      <c r="B1405" s="9" t="n"/>
      <c r="C1405" s="9" t="n"/>
      <c r="D1405" s="9" t="n"/>
      <c r="E1405" s="9" t="n"/>
      <c r="F1405" s="11" t="n"/>
      <c r="G1405" s="9" t="n"/>
      <c r="H1405" s="9" t="n"/>
      <c r="I1405" s="9">
        <f>IF(COUNTA($A1405:$H1405)=0,"",IF($J1405="OTRO","NO","SI"))</f>
        <v/>
      </c>
      <c r="J1405" s="9">
        <f>IF(COUNTA($A1405:$H1405)=0,"",IFERROR(LOOKUP(2,1/(((LISTS!$H$2:$H$26&lt;&gt;"")*ISNUMBER(SEARCH(LISTS!$H$2:$H$26,$G1405)))+((LISTS!$I$2:$I$26&lt;&gt;"")*ISNUMBER(SEARCH(LISTS!$I$2:$I$26,$E1405)))),LISTS!$K$2:$K$26),"OTRO"))</f>
        <v/>
      </c>
      <c r="K1405" s="11">
        <f>IF($I1405&lt;&gt;"SI",0,IFERROR($F1405,0))</f>
        <v/>
      </c>
      <c r="L1405" s="9">
        <f>IF(COUNTA($A1405:$H1405)=0,"",IF($J1405="OTRO",IFERROR(LOOKUP(2,1/(((LISTS!$H$2:$H$26&lt;&gt;"")*ISNUMBER(SEARCH(LISTS!$H$2:$H$26,$G1405)))+((LISTS!$I$2:$I$26&lt;&gt;"")*ISNUMBER(SEARCH(LISTS!$I$2:$I$26,$E1405)))),LISTS!$L$2:$L$26),"Concepto DIAN no mapeado a casilla automatica"),IF(LEFT($J1405,4)="TOPE","Control automatico DIAN: "&amp;$J1405,"Casilla automatica: "&amp;$J1405)))</f>
        <v/>
      </c>
    </row>
    <row r="1406">
      <c r="A1406" s="9" t="n"/>
      <c r="B1406" s="9" t="n"/>
      <c r="C1406" s="9" t="n"/>
      <c r="D1406" s="9" t="n"/>
      <c r="E1406" s="9" t="n"/>
      <c r="F1406" s="11" t="n"/>
      <c r="G1406" s="9" t="n"/>
      <c r="H1406" s="9" t="n"/>
      <c r="I1406" s="9">
        <f>IF(COUNTA($A1406:$H1406)=0,"",IF($J1406="OTRO","NO","SI"))</f>
        <v/>
      </c>
      <c r="J1406" s="9">
        <f>IF(COUNTA($A1406:$H1406)=0,"",IFERROR(LOOKUP(2,1/(((LISTS!$H$2:$H$26&lt;&gt;"")*ISNUMBER(SEARCH(LISTS!$H$2:$H$26,$G1406)))+((LISTS!$I$2:$I$26&lt;&gt;"")*ISNUMBER(SEARCH(LISTS!$I$2:$I$26,$E1406)))),LISTS!$K$2:$K$26),"OTRO"))</f>
        <v/>
      </c>
      <c r="K1406" s="11">
        <f>IF($I1406&lt;&gt;"SI",0,IFERROR($F1406,0))</f>
        <v/>
      </c>
      <c r="L1406" s="9">
        <f>IF(COUNTA($A1406:$H1406)=0,"",IF($J1406="OTRO",IFERROR(LOOKUP(2,1/(((LISTS!$H$2:$H$26&lt;&gt;"")*ISNUMBER(SEARCH(LISTS!$H$2:$H$26,$G1406)))+((LISTS!$I$2:$I$26&lt;&gt;"")*ISNUMBER(SEARCH(LISTS!$I$2:$I$26,$E1406)))),LISTS!$L$2:$L$26),"Concepto DIAN no mapeado a casilla automatica"),IF(LEFT($J1406,4)="TOPE","Control automatico DIAN: "&amp;$J1406,"Casilla automatica: "&amp;$J1406)))</f>
        <v/>
      </c>
    </row>
    <row r="1407">
      <c r="A1407" s="9" t="n"/>
      <c r="B1407" s="9" t="n"/>
      <c r="C1407" s="9" t="n"/>
      <c r="D1407" s="9" t="n"/>
      <c r="E1407" s="9" t="n"/>
      <c r="F1407" s="11" t="n"/>
      <c r="G1407" s="9" t="n"/>
      <c r="H1407" s="9" t="n"/>
      <c r="I1407" s="9">
        <f>IF(COUNTA($A1407:$H1407)=0,"",IF($J1407="OTRO","NO","SI"))</f>
        <v/>
      </c>
      <c r="J1407" s="9">
        <f>IF(COUNTA($A1407:$H1407)=0,"",IFERROR(LOOKUP(2,1/(((LISTS!$H$2:$H$26&lt;&gt;"")*ISNUMBER(SEARCH(LISTS!$H$2:$H$26,$G1407)))+((LISTS!$I$2:$I$26&lt;&gt;"")*ISNUMBER(SEARCH(LISTS!$I$2:$I$26,$E1407)))),LISTS!$K$2:$K$26),"OTRO"))</f>
        <v/>
      </c>
      <c r="K1407" s="11">
        <f>IF($I1407&lt;&gt;"SI",0,IFERROR($F1407,0))</f>
        <v/>
      </c>
      <c r="L1407" s="9">
        <f>IF(COUNTA($A1407:$H1407)=0,"",IF($J1407="OTRO",IFERROR(LOOKUP(2,1/(((LISTS!$H$2:$H$26&lt;&gt;"")*ISNUMBER(SEARCH(LISTS!$H$2:$H$26,$G1407)))+((LISTS!$I$2:$I$26&lt;&gt;"")*ISNUMBER(SEARCH(LISTS!$I$2:$I$26,$E1407)))),LISTS!$L$2:$L$26),"Concepto DIAN no mapeado a casilla automatica"),IF(LEFT($J1407,4)="TOPE","Control automatico DIAN: "&amp;$J1407,"Casilla automatica: "&amp;$J1407)))</f>
        <v/>
      </c>
    </row>
    <row r="1408">
      <c r="A1408" s="9" t="n"/>
      <c r="B1408" s="9" t="n"/>
      <c r="C1408" s="9" t="n"/>
      <c r="D1408" s="9" t="n"/>
      <c r="E1408" s="9" t="n"/>
      <c r="F1408" s="11" t="n"/>
      <c r="G1408" s="9" t="n"/>
      <c r="H1408" s="9" t="n"/>
      <c r="I1408" s="9">
        <f>IF(COUNTA($A1408:$H1408)=0,"",IF($J1408="OTRO","NO","SI"))</f>
        <v/>
      </c>
      <c r="J1408" s="9">
        <f>IF(COUNTA($A1408:$H1408)=0,"",IFERROR(LOOKUP(2,1/(((LISTS!$H$2:$H$26&lt;&gt;"")*ISNUMBER(SEARCH(LISTS!$H$2:$H$26,$G1408)))+((LISTS!$I$2:$I$26&lt;&gt;"")*ISNUMBER(SEARCH(LISTS!$I$2:$I$26,$E1408)))),LISTS!$K$2:$K$26),"OTRO"))</f>
        <v/>
      </c>
      <c r="K1408" s="11">
        <f>IF($I1408&lt;&gt;"SI",0,IFERROR($F1408,0))</f>
        <v/>
      </c>
      <c r="L1408" s="9">
        <f>IF(COUNTA($A1408:$H1408)=0,"",IF($J1408="OTRO",IFERROR(LOOKUP(2,1/(((LISTS!$H$2:$H$26&lt;&gt;"")*ISNUMBER(SEARCH(LISTS!$H$2:$H$26,$G1408)))+((LISTS!$I$2:$I$26&lt;&gt;"")*ISNUMBER(SEARCH(LISTS!$I$2:$I$26,$E1408)))),LISTS!$L$2:$L$26),"Concepto DIAN no mapeado a casilla automatica"),IF(LEFT($J1408,4)="TOPE","Control automatico DIAN: "&amp;$J1408,"Casilla automatica: "&amp;$J1408)))</f>
        <v/>
      </c>
    </row>
    <row r="1409">
      <c r="A1409" s="9" t="n"/>
      <c r="B1409" s="9" t="n"/>
      <c r="C1409" s="9" t="n"/>
      <c r="D1409" s="9" t="n"/>
      <c r="E1409" s="9" t="n"/>
      <c r="F1409" s="11" t="n"/>
      <c r="G1409" s="9" t="n"/>
      <c r="H1409" s="9" t="n"/>
      <c r="I1409" s="9">
        <f>IF(COUNTA($A1409:$H1409)=0,"",IF($J1409="OTRO","NO","SI"))</f>
        <v/>
      </c>
      <c r="J1409" s="9">
        <f>IF(COUNTA($A1409:$H1409)=0,"",IFERROR(LOOKUP(2,1/(((LISTS!$H$2:$H$26&lt;&gt;"")*ISNUMBER(SEARCH(LISTS!$H$2:$H$26,$G1409)))+((LISTS!$I$2:$I$26&lt;&gt;"")*ISNUMBER(SEARCH(LISTS!$I$2:$I$26,$E1409)))),LISTS!$K$2:$K$26),"OTRO"))</f>
        <v/>
      </c>
      <c r="K1409" s="11">
        <f>IF($I1409&lt;&gt;"SI",0,IFERROR($F1409,0))</f>
        <v/>
      </c>
      <c r="L1409" s="9">
        <f>IF(COUNTA($A1409:$H1409)=0,"",IF($J1409="OTRO",IFERROR(LOOKUP(2,1/(((LISTS!$H$2:$H$26&lt;&gt;"")*ISNUMBER(SEARCH(LISTS!$H$2:$H$26,$G1409)))+((LISTS!$I$2:$I$26&lt;&gt;"")*ISNUMBER(SEARCH(LISTS!$I$2:$I$26,$E1409)))),LISTS!$L$2:$L$26),"Concepto DIAN no mapeado a casilla automatica"),IF(LEFT($J1409,4)="TOPE","Control automatico DIAN: "&amp;$J1409,"Casilla automatica: "&amp;$J1409)))</f>
        <v/>
      </c>
    </row>
    <row r="1410">
      <c r="A1410" s="9" t="n"/>
      <c r="B1410" s="9" t="n"/>
      <c r="C1410" s="9" t="n"/>
      <c r="D1410" s="9" t="n"/>
      <c r="E1410" s="9" t="n"/>
      <c r="F1410" s="11" t="n"/>
      <c r="G1410" s="9" t="n"/>
      <c r="H1410" s="9" t="n"/>
      <c r="I1410" s="9">
        <f>IF(COUNTA($A1410:$H1410)=0,"",IF($J1410="OTRO","NO","SI"))</f>
        <v/>
      </c>
      <c r="J1410" s="9">
        <f>IF(COUNTA($A1410:$H1410)=0,"",IFERROR(LOOKUP(2,1/(((LISTS!$H$2:$H$26&lt;&gt;"")*ISNUMBER(SEARCH(LISTS!$H$2:$H$26,$G1410)))+((LISTS!$I$2:$I$26&lt;&gt;"")*ISNUMBER(SEARCH(LISTS!$I$2:$I$26,$E1410)))),LISTS!$K$2:$K$26),"OTRO"))</f>
        <v/>
      </c>
      <c r="K1410" s="11">
        <f>IF($I1410&lt;&gt;"SI",0,IFERROR($F1410,0))</f>
        <v/>
      </c>
      <c r="L1410" s="9">
        <f>IF(COUNTA($A1410:$H1410)=0,"",IF($J1410="OTRO",IFERROR(LOOKUP(2,1/(((LISTS!$H$2:$H$26&lt;&gt;"")*ISNUMBER(SEARCH(LISTS!$H$2:$H$26,$G1410)))+((LISTS!$I$2:$I$26&lt;&gt;"")*ISNUMBER(SEARCH(LISTS!$I$2:$I$26,$E1410)))),LISTS!$L$2:$L$26),"Concepto DIAN no mapeado a casilla automatica"),IF(LEFT($J1410,4)="TOPE","Control automatico DIAN: "&amp;$J1410,"Casilla automatica: "&amp;$J1410)))</f>
        <v/>
      </c>
    </row>
    <row r="1411">
      <c r="A1411" s="9" t="n"/>
      <c r="B1411" s="9" t="n"/>
      <c r="C1411" s="9" t="n"/>
      <c r="D1411" s="9" t="n"/>
      <c r="E1411" s="9" t="n"/>
      <c r="F1411" s="11" t="n"/>
      <c r="G1411" s="9" t="n"/>
      <c r="H1411" s="9" t="n"/>
      <c r="I1411" s="9">
        <f>IF(COUNTA($A1411:$H1411)=0,"",IF($J1411="OTRO","NO","SI"))</f>
        <v/>
      </c>
      <c r="J1411" s="9">
        <f>IF(COUNTA($A1411:$H1411)=0,"",IFERROR(LOOKUP(2,1/(((LISTS!$H$2:$H$26&lt;&gt;"")*ISNUMBER(SEARCH(LISTS!$H$2:$H$26,$G1411)))+((LISTS!$I$2:$I$26&lt;&gt;"")*ISNUMBER(SEARCH(LISTS!$I$2:$I$26,$E1411)))),LISTS!$K$2:$K$26),"OTRO"))</f>
        <v/>
      </c>
      <c r="K1411" s="11">
        <f>IF($I1411&lt;&gt;"SI",0,IFERROR($F1411,0))</f>
        <v/>
      </c>
      <c r="L1411" s="9">
        <f>IF(COUNTA($A1411:$H1411)=0,"",IF($J1411="OTRO",IFERROR(LOOKUP(2,1/(((LISTS!$H$2:$H$26&lt;&gt;"")*ISNUMBER(SEARCH(LISTS!$H$2:$H$26,$G1411)))+((LISTS!$I$2:$I$26&lt;&gt;"")*ISNUMBER(SEARCH(LISTS!$I$2:$I$26,$E1411)))),LISTS!$L$2:$L$26),"Concepto DIAN no mapeado a casilla automatica"),IF(LEFT($J1411,4)="TOPE","Control automatico DIAN: "&amp;$J1411,"Casilla automatica: "&amp;$J1411)))</f>
        <v/>
      </c>
    </row>
    <row r="1412">
      <c r="A1412" s="9" t="n"/>
      <c r="B1412" s="9" t="n"/>
      <c r="C1412" s="9" t="n"/>
      <c r="D1412" s="9" t="n"/>
      <c r="E1412" s="9" t="n"/>
      <c r="F1412" s="11" t="n"/>
      <c r="G1412" s="9" t="n"/>
      <c r="H1412" s="9" t="n"/>
      <c r="I1412" s="9">
        <f>IF(COUNTA($A1412:$H1412)=0,"",IF($J1412="OTRO","NO","SI"))</f>
        <v/>
      </c>
      <c r="J1412" s="9">
        <f>IF(COUNTA($A1412:$H1412)=0,"",IFERROR(LOOKUP(2,1/(((LISTS!$H$2:$H$26&lt;&gt;"")*ISNUMBER(SEARCH(LISTS!$H$2:$H$26,$G1412)))+((LISTS!$I$2:$I$26&lt;&gt;"")*ISNUMBER(SEARCH(LISTS!$I$2:$I$26,$E1412)))),LISTS!$K$2:$K$26),"OTRO"))</f>
        <v/>
      </c>
      <c r="K1412" s="11">
        <f>IF($I1412&lt;&gt;"SI",0,IFERROR($F1412,0))</f>
        <v/>
      </c>
      <c r="L1412" s="9">
        <f>IF(COUNTA($A1412:$H1412)=0,"",IF($J1412="OTRO",IFERROR(LOOKUP(2,1/(((LISTS!$H$2:$H$26&lt;&gt;"")*ISNUMBER(SEARCH(LISTS!$H$2:$H$26,$G1412)))+((LISTS!$I$2:$I$26&lt;&gt;"")*ISNUMBER(SEARCH(LISTS!$I$2:$I$26,$E1412)))),LISTS!$L$2:$L$26),"Concepto DIAN no mapeado a casilla automatica"),IF(LEFT($J1412,4)="TOPE","Control automatico DIAN: "&amp;$J1412,"Casilla automatica: "&amp;$J1412)))</f>
        <v/>
      </c>
    </row>
    <row r="1413">
      <c r="A1413" s="9" t="n"/>
      <c r="B1413" s="9" t="n"/>
      <c r="C1413" s="9" t="n"/>
      <c r="D1413" s="9" t="n"/>
      <c r="E1413" s="9" t="n"/>
      <c r="F1413" s="11" t="n"/>
      <c r="G1413" s="9" t="n"/>
      <c r="H1413" s="9" t="n"/>
      <c r="I1413" s="9">
        <f>IF(COUNTA($A1413:$H1413)=0,"",IF($J1413="OTRO","NO","SI"))</f>
        <v/>
      </c>
      <c r="J1413" s="9">
        <f>IF(COUNTA($A1413:$H1413)=0,"",IFERROR(LOOKUP(2,1/(((LISTS!$H$2:$H$26&lt;&gt;"")*ISNUMBER(SEARCH(LISTS!$H$2:$H$26,$G1413)))+((LISTS!$I$2:$I$26&lt;&gt;"")*ISNUMBER(SEARCH(LISTS!$I$2:$I$26,$E1413)))),LISTS!$K$2:$K$26),"OTRO"))</f>
        <v/>
      </c>
      <c r="K1413" s="11">
        <f>IF($I1413&lt;&gt;"SI",0,IFERROR($F1413,0))</f>
        <v/>
      </c>
      <c r="L1413" s="9">
        <f>IF(COUNTA($A1413:$H1413)=0,"",IF($J1413="OTRO",IFERROR(LOOKUP(2,1/(((LISTS!$H$2:$H$26&lt;&gt;"")*ISNUMBER(SEARCH(LISTS!$H$2:$H$26,$G1413)))+((LISTS!$I$2:$I$26&lt;&gt;"")*ISNUMBER(SEARCH(LISTS!$I$2:$I$26,$E1413)))),LISTS!$L$2:$L$26),"Concepto DIAN no mapeado a casilla automatica"),IF(LEFT($J1413,4)="TOPE","Control automatico DIAN: "&amp;$J1413,"Casilla automatica: "&amp;$J1413)))</f>
        <v/>
      </c>
    </row>
    <row r="1414">
      <c r="A1414" s="9" t="n"/>
      <c r="B1414" s="9" t="n"/>
      <c r="C1414" s="9" t="n"/>
      <c r="D1414" s="9" t="n"/>
      <c r="E1414" s="9" t="n"/>
      <c r="F1414" s="11" t="n"/>
      <c r="G1414" s="9" t="n"/>
      <c r="H1414" s="9" t="n"/>
      <c r="I1414" s="9">
        <f>IF(COUNTA($A1414:$H1414)=0,"",IF($J1414="OTRO","NO","SI"))</f>
        <v/>
      </c>
      <c r="J1414" s="9">
        <f>IF(COUNTA($A1414:$H1414)=0,"",IFERROR(LOOKUP(2,1/(((LISTS!$H$2:$H$26&lt;&gt;"")*ISNUMBER(SEARCH(LISTS!$H$2:$H$26,$G1414)))+((LISTS!$I$2:$I$26&lt;&gt;"")*ISNUMBER(SEARCH(LISTS!$I$2:$I$26,$E1414)))),LISTS!$K$2:$K$26),"OTRO"))</f>
        <v/>
      </c>
      <c r="K1414" s="11">
        <f>IF($I1414&lt;&gt;"SI",0,IFERROR($F1414,0))</f>
        <v/>
      </c>
      <c r="L1414" s="9">
        <f>IF(COUNTA($A1414:$H1414)=0,"",IF($J1414="OTRO",IFERROR(LOOKUP(2,1/(((LISTS!$H$2:$H$26&lt;&gt;"")*ISNUMBER(SEARCH(LISTS!$H$2:$H$26,$G1414)))+((LISTS!$I$2:$I$26&lt;&gt;"")*ISNUMBER(SEARCH(LISTS!$I$2:$I$26,$E1414)))),LISTS!$L$2:$L$26),"Concepto DIAN no mapeado a casilla automatica"),IF(LEFT($J1414,4)="TOPE","Control automatico DIAN: "&amp;$J1414,"Casilla automatica: "&amp;$J1414)))</f>
        <v/>
      </c>
    </row>
    <row r="1415">
      <c r="A1415" s="9" t="n"/>
      <c r="B1415" s="9" t="n"/>
      <c r="C1415" s="9" t="n"/>
      <c r="D1415" s="9" t="n"/>
      <c r="E1415" s="9" t="n"/>
      <c r="F1415" s="11" t="n"/>
      <c r="G1415" s="9" t="n"/>
      <c r="H1415" s="9" t="n"/>
      <c r="I1415" s="9">
        <f>IF(COUNTA($A1415:$H1415)=0,"",IF($J1415="OTRO","NO","SI"))</f>
        <v/>
      </c>
      <c r="J1415" s="9">
        <f>IF(COUNTA($A1415:$H1415)=0,"",IFERROR(LOOKUP(2,1/(((LISTS!$H$2:$H$26&lt;&gt;"")*ISNUMBER(SEARCH(LISTS!$H$2:$H$26,$G1415)))+((LISTS!$I$2:$I$26&lt;&gt;"")*ISNUMBER(SEARCH(LISTS!$I$2:$I$26,$E1415)))),LISTS!$K$2:$K$26),"OTRO"))</f>
        <v/>
      </c>
      <c r="K1415" s="11">
        <f>IF($I1415&lt;&gt;"SI",0,IFERROR($F1415,0))</f>
        <v/>
      </c>
      <c r="L1415" s="9">
        <f>IF(COUNTA($A1415:$H1415)=0,"",IF($J1415="OTRO",IFERROR(LOOKUP(2,1/(((LISTS!$H$2:$H$26&lt;&gt;"")*ISNUMBER(SEARCH(LISTS!$H$2:$H$26,$G1415)))+((LISTS!$I$2:$I$26&lt;&gt;"")*ISNUMBER(SEARCH(LISTS!$I$2:$I$26,$E1415)))),LISTS!$L$2:$L$26),"Concepto DIAN no mapeado a casilla automatica"),IF(LEFT($J1415,4)="TOPE","Control automatico DIAN: "&amp;$J1415,"Casilla automatica: "&amp;$J1415)))</f>
        <v/>
      </c>
    </row>
    <row r="1416">
      <c r="A1416" s="9" t="n"/>
      <c r="B1416" s="9" t="n"/>
      <c r="C1416" s="9" t="n"/>
      <c r="D1416" s="9" t="n"/>
      <c r="E1416" s="9" t="n"/>
      <c r="F1416" s="11" t="n"/>
      <c r="G1416" s="9" t="n"/>
      <c r="H1416" s="9" t="n"/>
      <c r="I1416" s="9">
        <f>IF(COUNTA($A1416:$H1416)=0,"",IF($J1416="OTRO","NO","SI"))</f>
        <v/>
      </c>
      <c r="J1416" s="9">
        <f>IF(COUNTA($A1416:$H1416)=0,"",IFERROR(LOOKUP(2,1/(((LISTS!$H$2:$H$26&lt;&gt;"")*ISNUMBER(SEARCH(LISTS!$H$2:$H$26,$G1416)))+((LISTS!$I$2:$I$26&lt;&gt;"")*ISNUMBER(SEARCH(LISTS!$I$2:$I$26,$E1416)))),LISTS!$K$2:$K$26),"OTRO"))</f>
        <v/>
      </c>
      <c r="K1416" s="11">
        <f>IF($I1416&lt;&gt;"SI",0,IFERROR($F1416,0))</f>
        <v/>
      </c>
      <c r="L1416" s="9">
        <f>IF(COUNTA($A1416:$H1416)=0,"",IF($J1416="OTRO",IFERROR(LOOKUP(2,1/(((LISTS!$H$2:$H$26&lt;&gt;"")*ISNUMBER(SEARCH(LISTS!$H$2:$H$26,$G1416)))+((LISTS!$I$2:$I$26&lt;&gt;"")*ISNUMBER(SEARCH(LISTS!$I$2:$I$26,$E1416)))),LISTS!$L$2:$L$26),"Concepto DIAN no mapeado a casilla automatica"),IF(LEFT($J1416,4)="TOPE","Control automatico DIAN: "&amp;$J1416,"Casilla automatica: "&amp;$J1416)))</f>
        <v/>
      </c>
    </row>
    <row r="1417">
      <c r="A1417" s="9" t="n"/>
      <c r="B1417" s="9" t="n"/>
      <c r="C1417" s="9" t="n"/>
      <c r="D1417" s="9" t="n"/>
      <c r="E1417" s="9" t="n"/>
      <c r="F1417" s="11" t="n"/>
      <c r="G1417" s="9" t="n"/>
      <c r="H1417" s="9" t="n"/>
      <c r="I1417" s="9">
        <f>IF(COUNTA($A1417:$H1417)=0,"",IF($J1417="OTRO","NO","SI"))</f>
        <v/>
      </c>
      <c r="J1417" s="9">
        <f>IF(COUNTA($A1417:$H1417)=0,"",IFERROR(LOOKUP(2,1/(((LISTS!$H$2:$H$26&lt;&gt;"")*ISNUMBER(SEARCH(LISTS!$H$2:$H$26,$G1417)))+((LISTS!$I$2:$I$26&lt;&gt;"")*ISNUMBER(SEARCH(LISTS!$I$2:$I$26,$E1417)))),LISTS!$K$2:$K$26),"OTRO"))</f>
        <v/>
      </c>
      <c r="K1417" s="11">
        <f>IF($I1417&lt;&gt;"SI",0,IFERROR($F1417,0))</f>
        <v/>
      </c>
      <c r="L1417" s="9">
        <f>IF(COUNTA($A1417:$H1417)=0,"",IF($J1417="OTRO",IFERROR(LOOKUP(2,1/(((LISTS!$H$2:$H$26&lt;&gt;"")*ISNUMBER(SEARCH(LISTS!$H$2:$H$26,$G1417)))+((LISTS!$I$2:$I$26&lt;&gt;"")*ISNUMBER(SEARCH(LISTS!$I$2:$I$26,$E1417)))),LISTS!$L$2:$L$26),"Concepto DIAN no mapeado a casilla automatica"),IF(LEFT($J1417,4)="TOPE","Control automatico DIAN: "&amp;$J1417,"Casilla automatica: "&amp;$J1417)))</f>
        <v/>
      </c>
    </row>
    <row r="1418">
      <c r="A1418" s="9" t="n"/>
      <c r="B1418" s="9" t="n"/>
      <c r="C1418" s="9" t="n"/>
      <c r="D1418" s="9" t="n"/>
      <c r="E1418" s="9" t="n"/>
      <c r="F1418" s="11" t="n"/>
      <c r="G1418" s="9" t="n"/>
      <c r="H1418" s="9" t="n"/>
      <c r="I1418" s="9">
        <f>IF(COUNTA($A1418:$H1418)=0,"",IF($J1418="OTRO","NO","SI"))</f>
        <v/>
      </c>
      <c r="J1418" s="9">
        <f>IF(COUNTA($A1418:$H1418)=0,"",IFERROR(LOOKUP(2,1/(((LISTS!$H$2:$H$26&lt;&gt;"")*ISNUMBER(SEARCH(LISTS!$H$2:$H$26,$G1418)))+((LISTS!$I$2:$I$26&lt;&gt;"")*ISNUMBER(SEARCH(LISTS!$I$2:$I$26,$E1418)))),LISTS!$K$2:$K$26),"OTRO"))</f>
        <v/>
      </c>
      <c r="K1418" s="11">
        <f>IF($I1418&lt;&gt;"SI",0,IFERROR($F1418,0))</f>
        <v/>
      </c>
      <c r="L1418" s="9">
        <f>IF(COUNTA($A1418:$H1418)=0,"",IF($J1418="OTRO",IFERROR(LOOKUP(2,1/(((LISTS!$H$2:$H$26&lt;&gt;"")*ISNUMBER(SEARCH(LISTS!$H$2:$H$26,$G1418)))+((LISTS!$I$2:$I$26&lt;&gt;"")*ISNUMBER(SEARCH(LISTS!$I$2:$I$26,$E1418)))),LISTS!$L$2:$L$26),"Concepto DIAN no mapeado a casilla automatica"),IF(LEFT($J1418,4)="TOPE","Control automatico DIAN: "&amp;$J1418,"Casilla automatica: "&amp;$J1418)))</f>
        <v/>
      </c>
    </row>
    <row r="1419">
      <c r="A1419" s="9" t="n"/>
      <c r="B1419" s="9" t="n"/>
      <c r="C1419" s="9" t="n"/>
      <c r="D1419" s="9" t="n"/>
      <c r="E1419" s="9" t="n"/>
      <c r="F1419" s="11" t="n"/>
      <c r="G1419" s="9" t="n"/>
      <c r="H1419" s="9" t="n"/>
      <c r="I1419" s="9">
        <f>IF(COUNTA($A1419:$H1419)=0,"",IF($J1419="OTRO","NO","SI"))</f>
        <v/>
      </c>
      <c r="J1419" s="9">
        <f>IF(COUNTA($A1419:$H1419)=0,"",IFERROR(LOOKUP(2,1/(((LISTS!$H$2:$H$26&lt;&gt;"")*ISNUMBER(SEARCH(LISTS!$H$2:$H$26,$G1419)))+((LISTS!$I$2:$I$26&lt;&gt;"")*ISNUMBER(SEARCH(LISTS!$I$2:$I$26,$E1419)))),LISTS!$K$2:$K$26),"OTRO"))</f>
        <v/>
      </c>
      <c r="K1419" s="11">
        <f>IF($I1419&lt;&gt;"SI",0,IFERROR($F1419,0))</f>
        <v/>
      </c>
      <c r="L1419" s="9">
        <f>IF(COUNTA($A1419:$H1419)=0,"",IF($J1419="OTRO",IFERROR(LOOKUP(2,1/(((LISTS!$H$2:$H$26&lt;&gt;"")*ISNUMBER(SEARCH(LISTS!$H$2:$H$26,$G1419)))+((LISTS!$I$2:$I$26&lt;&gt;"")*ISNUMBER(SEARCH(LISTS!$I$2:$I$26,$E1419)))),LISTS!$L$2:$L$26),"Concepto DIAN no mapeado a casilla automatica"),IF(LEFT($J1419,4)="TOPE","Control automatico DIAN: "&amp;$J1419,"Casilla automatica: "&amp;$J1419)))</f>
        <v/>
      </c>
    </row>
    <row r="1420">
      <c r="A1420" s="9" t="n"/>
      <c r="B1420" s="9" t="n"/>
      <c r="C1420" s="9" t="n"/>
      <c r="D1420" s="9" t="n"/>
      <c r="E1420" s="9" t="n"/>
      <c r="F1420" s="11" t="n"/>
      <c r="G1420" s="9" t="n"/>
      <c r="H1420" s="9" t="n"/>
      <c r="I1420" s="9">
        <f>IF(COUNTA($A1420:$H1420)=0,"",IF($J1420="OTRO","NO","SI"))</f>
        <v/>
      </c>
      <c r="J1420" s="9">
        <f>IF(COUNTA($A1420:$H1420)=0,"",IFERROR(LOOKUP(2,1/(((LISTS!$H$2:$H$26&lt;&gt;"")*ISNUMBER(SEARCH(LISTS!$H$2:$H$26,$G1420)))+((LISTS!$I$2:$I$26&lt;&gt;"")*ISNUMBER(SEARCH(LISTS!$I$2:$I$26,$E1420)))),LISTS!$K$2:$K$26),"OTRO"))</f>
        <v/>
      </c>
      <c r="K1420" s="11">
        <f>IF($I1420&lt;&gt;"SI",0,IFERROR($F1420,0))</f>
        <v/>
      </c>
      <c r="L1420" s="9">
        <f>IF(COUNTA($A1420:$H1420)=0,"",IF($J1420="OTRO",IFERROR(LOOKUP(2,1/(((LISTS!$H$2:$H$26&lt;&gt;"")*ISNUMBER(SEARCH(LISTS!$H$2:$H$26,$G1420)))+((LISTS!$I$2:$I$26&lt;&gt;"")*ISNUMBER(SEARCH(LISTS!$I$2:$I$26,$E1420)))),LISTS!$L$2:$L$26),"Concepto DIAN no mapeado a casilla automatica"),IF(LEFT($J1420,4)="TOPE","Control automatico DIAN: "&amp;$J1420,"Casilla automatica: "&amp;$J1420)))</f>
        <v/>
      </c>
    </row>
    <row r="1421">
      <c r="A1421" s="9" t="n"/>
      <c r="B1421" s="9" t="n"/>
      <c r="C1421" s="9" t="n"/>
      <c r="D1421" s="9" t="n"/>
      <c r="E1421" s="9" t="n"/>
      <c r="F1421" s="11" t="n"/>
      <c r="G1421" s="9" t="n"/>
      <c r="H1421" s="9" t="n"/>
      <c r="I1421" s="9">
        <f>IF(COUNTA($A1421:$H1421)=0,"",IF($J1421="OTRO","NO","SI"))</f>
        <v/>
      </c>
      <c r="J1421" s="9">
        <f>IF(COUNTA($A1421:$H1421)=0,"",IFERROR(LOOKUP(2,1/(((LISTS!$H$2:$H$26&lt;&gt;"")*ISNUMBER(SEARCH(LISTS!$H$2:$H$26,$G1421)))+((LISTS!$I$2:$I$26&lt;&gt;"")*ISNUMBER(SEARCH(LISTS!$I$2:$I$26,$E1421)))),LISTS!$K$2:$K$26),"OTRO"))</f>
        <v/>
      </c>
      <c r="K1421" s="11">
        <f>IF($I1421&lt;&gt;"SI",0,IFERROR($F1421,0))</f>
        <v/>
      </c>
      <c r="L1421" s="9">
        <f>IF(COUNTA($A1421:$H1421)=0,"",IF($J1421="OTRO",IFERROR(LOOKUP(2,1/(((LISTS!$H$2:$H$26&lt;&gt;"")*ISNUMBER(SEARCH(LISTS!$H$2:$H$26,$G1421)))+((LISTS!$I$2:$I$26&lt;&gt;"")*ISNUMBER(SEARCH(LISTS!$I$2:$I$26,$E1421)))),LISTS!$L$2:$L$26),"Concepto DIAN no mapeado a casilla automatica"),IF(LEFT($J1421,4)="TOPE","Control automatico DIAN: "&amp;$J1421,"Casilla automatica: "&amp;$J1421)))</f>
        <v/>
      </c>
    </row>
    <row r="1422">
      <c r="A1422" s="9" t="n"/>
      <c r="B1422" s="9" t="n"/>
      <c r="C1422" s="9" t="n"/>
      <c r="D1422" s="9" t="n"/>
      <c r="E1422" s="9" t="n"/>
      <c r="F1422" s="11" t="n"/>
      <c r="G1422" s="9" t="n"/>
      <c r="H1422" s="9" t="n"/>
      <c r="I1422" s="9">
        <f>IF(COUNTA($A1422:$H1422)=0,"",IF($J1422="OTRO","NO","SI"))</f>
        <v/>
      </c>
      <c r="J1422" s="9">
        <f>IF(COUNTA($A1422:$H1422)=0,"",IFERROR(LOOKUP(2,1/(((LISTS!$H$2:$H$26&lt;&gt;"")*ISNUMBER(SEARCH(LISTS!$H$2:$H$26,$G1422)))+((LISTS!$I$2:$I$26&lt;&gt;"")*ISNUMBER(SEARCH(LISTS!$I$2:$I$26,$E1422)))),LISTS!$K$2:$K$26),"OTRO"))</f>
        <v/>
      </c>
      <c r="K1422" s="11">
        <f>IF($I1422&lt;&gt;"SI",0,IFERROR($F1422,0))</f>
        <v/>
      </c>
      <c r="L1422" s="9">
        <f>IF(COUNTA($A1422:$H1422)=0,"",IF($J1422="OTRO",IFERROR(LOOKUP(2,1/(((LISTS!$H$2:$H$26&lt;&gt;"")*ISNUMBER(SEARCH(LISTS!$H$2:$H$26,$G1422)))+((LISTS!$I$2:$I$26&lt;&gt;"")*ISNUMBER(SEARCH(LISTS!$I$2:$I$26,$E1422)))),LISTS!$L$2:$L$26),"Concepto DIAN no mapeado a casilla automatica"),IF(LEFT($J1422,4)="TOPE","Control automatico DIAN: "&amp;$J1422,"Casilla automatica: "&amp;$J1422)))</f>
        <v/>
      </c>
    </row>
    <row r="1423">
      <c r="A1423" s="9" t="n"/>
      <c r="B1423" s="9" t="n"/>
      <c r="C1423" s="9" t="n"/>
      <c r="D1423" s="9" t="n"/>
      <c r="E1423" s="9" t="n"/>
      <c r="F1423" s="11" t="n"/>
      <c r="G1423" s="9" t="n"/>
      <c r="H1423" s="9" t="n"/>
      <c r="I1423" s="9">
        <f>IF(COUNTA($A1423:$H1423)=0,"",IF($J1423="OTRO","NO","SI"))</f>
        <v/>
      </c>
      <c r="J1423" s="9">
        <f>IF(COUNTA($A1423:$H1423)=0,"",IFERROR(LOOKUP(2,1/(((LISTS!$H$2:$H$26&lt;&gt;"")*ISNUMBER(SEARCH(LISTS!$H$2:$H$26,$G1423)))+((LISTS!$I$2:$I$26&lt;&gt;"")*ISNUMBER(SEARCH(LISTS!$I$2:$I$26,$E1423)))),LISTS!$K$2:$K$26),"OTRO"))</f>
        <v/>
      </c>
      <c r="K1423" s="11">
        <f>IF($I1423&lt;&gt;"SI",0,IFERROR($F1423,0))</f>
        <v/>
      </c>
      <c r="L1423" s="9">
        <f>IF(COUNTA($A1423:$H1423)=0,"",IF($J1423="OTRO",IFERROR(LOOKUP(2,1/(((LISTS!$H$2:$H$26&lt;&gt;"")*ISNUMBER(SEARCH(LISTS!$H$2:$H$26,$G1423)))+((LISTS!$I$2:$I$26&lt;&gt;"")*ISNUMBER(SEARCH(LISTS!$I$2:$I$26,$E1423)))),LISTS!$L$2:$L$26),"Concepto DIAN no mapeado a casilla automatica"),IF(LEFT($J1423,4)="TOPE","Control automatico DIAN: "&amp;$J1423,"Casilla automatica: "&amp;$J1423)))</f>
        <v/>
      </c>
    </row>
    <row r="1424">
      <c r="A1424" s="9" t="n"/>
      <c r="B1424" s="9" t="n"/>
      <c r="C1424" s="9" t="n"/>
      <c r="D1424" s="9" t="n"/>
      <c r="E1424" s="9" t="n"/>
      <c r="F1424" s="11" t="n"/>
      <c r="G1424" s="9" t="n"/>
      <c r="H1424" s="9" t="n"/>
      <c r="I1424" s="9">
        <f>IF(COUNTA($A1424:$H1424)=0,"",IF($J1424="OTRO","NO","SI"))</f>
        <v/>
      </c>
      <c r="J1424" s="9">
        <f>IF(COUNTA($A1424:$H1424)=0,"",IFERROR(LOOKUP(2,1/(((LISTS!$H$2:$H$26&lt;&gt;"")*ISNUMBER(SEARCH(LISTS!$H$2:$H$26,$G1424)))+((LISTS!$I$2:$I$26&lt;&gt;"")*ISNUMBER(SEARCH(LISTS!$I$2:$I$26,$E1424)))),LISTS!$K$2:$K$26),"OTRO"))</f>
        <v/>
      </c>
      <c r="K1424" s="11">
        <f>IF($I1424&lt;&gt;"SI",0,IFERROR($F1424,0))</f>
        <v/>
      </c>
      <c r="L1424" s="9">
        <f>IF(COUNTA($A1424:$H1424)=0,"",IF($J1424="OTRO",IFERROR(LOOKUP(2,1/(((LISTS!$H$2:$H$26&lt;&gt;"")*ISNUMBER(SEARCH(LISTS!$H$2:$H$26,$G1424)))+((LISTS!$I$2:$I$26&lt;&gt;"")*ISNUMBER(SEARCH(LISTS!$I$2:$I$26,$E1424)))),LISTS!$L$2:$L$26),"Concepto DIAN no mapeado a casilla automatica"),IF(LEFT($J1424,4)="TOPE","Control automatico DIAN: "&amp;$J1424,"Casilla automatica: "&amp;$J1424)))</f>
        <v/>
      </c>
    </row>
    <row r="1425">
      <c r="A1425" s="9" t="n"/>
      <c r="B1425" s="9" t="n"/>
      <c r="C1425" s="9" t="n"/>
      <c r="D1425" s="9" t="n"/>
      <c r="E1425" s="9" t="n"/>
      <c r="F1425" s="11" t="n"/>
      <c r="G1425" s="9" t="n"/>
      <c r="H1425" s="9" t="n"/>
      <c r="I1425" s="9">
        <f>IF(COUNTA($A1425:$H1425)=0,"",IF($J1425="OTRO","NO","SI"))</f>
        <v/>
      </c>
      <c r="J1425" s="9">
        <f>IF(COUNTA($A1425:$H1425)=0,"",IFERROR(LOOKUP(2,1/(((LISTS!$H$2:$H$26&lt;&gt;"")*ISNUMBER(SEARCH(LISTS!$H$2:$H$26,$G1425)))+((LISTS!$I$2:$I$26&lt;&gt;"")*ISNUMBER(SEARCH(LISTS!$I$2:$I$26,$E1425)))),LISTS!$K$2:$K$26),"OTRO"))</f>
        <v/>
      </c>
      <c r="K1425" s="11">
        <f>IF($I1425&lt;&gt;"SI",0,IFERROR($F1425,0))</f>
        <v/>
      </c>
      <c r="L1425" s="9">
        <f>IF(COUNTA($A1425:$H1425)=0,"",IF($J1425="OTRO",IFERROR(LOOKUP(2,1/(((LISTS!$H$2:$H$26&lt;&gt;"")*ISNUMBER(SEARCH(LISTS!$H$2:$H$26,$G1425)))+((LISTS!$I$2:$I$26&lt;&gt;"")*ISNUMBER(SEARCH(LISTS!$I$2:$I$26,$E1425)))),LISTS!$L$2:$L$26),"Concepto DIAN no mapeado a casilla automatica"),IF(LEFT($J1425,4)="TOPE","Control automatico DIAN: "&amp;$J1425,"Casilla automatica: "&amp;$J1425)))</f>
        <v/>
      </c>
    </row>
    <row r="1426">
      <c r="A1426" s="9" t="n"/>
      <c r="B1426" s="9" t="n"/>
      <c r="C1426" s="9" t="n"/>
      <c r="D1426" s="9" t="n"/>
      <c r="E1426" s="9" t="n"/>
      <c r="F1426" s="11" t="n"/>
      <c r="G1426" s="9" t="n"/>
      <c r="H1426" s="9" t="n"/>
      <c r="I1426" s="9">
        <f>IF(COUNTA($A1426:$H1426)=0,"",IF($J1426="OTRO","NO","SI"))</f>
        <v/>
      </c>
      <c r="J1426" s="9">
        <f>IF(COUNTA($A1426:$H1426)=0,"",IFERROR(LOOKUP(2,1/(((LISTS!$H$2:$H$26&lt;&gt;"")*ISNUMBER(SEARCH(LISTS!$H$2:$H$26,$G1426)))+((LISTS!$I$2:$I$26&lt;&gt;"")*ISNUMBER(SEARCH(LISTS!$I$2:$I$26,$E1426)))),LISTS!$K$2:$K$26),"OTRO"))</f>
        <v/>
      </c>
      <c r="K1426" s="11">
        <f>IF($I1426&lt;&gt;"SI",0,IFERROR($F1426,0))</f>
        <v/>
      </c>
      <c r="L1426" s="9">
        <f>IF(COUNTA($A1426:$H1426)=0,"",IF($J1426="OTRO",IFERROR(LOOKUP(2,1/(((LISTS!$H$2:$H$26&lt;&gt;"")*ISNUMBER(SEARCH(LISTS!$H$2:$H$26,$G1426)))+((LISTS!$I$2:$I$26&lt;&gt;"")*ISNUMBER(SEARCH(LISTS!$I$2:$I$26,$E1426)))),LISTS!$L$2:$L$26),"Concepto DIAN no mapeado a casilla automatica"),IF(LEFT($J1426,4)="TOPE","Control automatico DIAN: "&amp;$J1426,"Casilla automatica: "&amp;$J1426)))</f>
        <v/>
      </c>
    </row>
    <row r="1427">
      <c r="A1427" s="9" t="n"/>
      <c r="B1427" s="9" t="n"/>
      <c r="C1427" s="9" t="n"/>
      <c r="D1427" s="9" t="n"/>
      <c r="E1427" s="9" t="n"/>
      <c r="F1427" s="11" t="n"/>
      <c r="G1427" s="9" t="n"/>
      <c r="H1427" s="9" t="n"/>
      <c r="I1427" s="9">
        <f>IF(COUNTA($A1427:$H1427)=0,"",IF($J1427="OTRO","NO","SI"))</f>
        <v/>
      </c>
      <c r="J1427" s="9">
        <f>IF(COUNTA($A1427:$H1427)=0,"",IFERROR(LOOKUP(2,1/(((LISTS!$H$2:$H$26&lt;&gt;"")*ISNUMBER(SEARCH(LISTS!$H$2:$H$26,$G1427)))+((LISTS!$I$2:$I$26&lt;&gt;"")*ISNUMBER(SEARCH(LISTS!$I$2:$I$26,$E1427)))),LISTS!$K$2:$K$26),"OTRO"))</f>
        <v/>
      </c>
      <c r="K1427" s="11">
        <f>IF($I1427&lt;&gt;"SI",0,IFERROR($F1427,0))</f>
        <v/>
      </c>
      <c r="L1427" s="9">
        <f>IF(COUNTA($A1427:$H1427)=0,"",IF($J1427="OTRO",IFERROR(LOOKUP(2,1/(((LISTS!$H$2:$H$26&lt;&gt;"")*ISNUMBER(SEARCH(LISTS!$H$2:$H$26,$G1427)))+((LISTS!$I$2:$I$26&lt;&gt;"")*ISNUMBER(SEARCH(LISTS!$I$2:$I$26,$E1427)))),LISTS!$L$2:$L$26),"Concepto DIAN no mapeado a casilla automatica"),IF(LEFT($J1427,4)="TOPE","Control automatico DIAN: "&amp;$J1427,"Casilla automatica: "&amp;$J1427)))</f>
        <v/>
      </c>
    </row>
    <row r="1428">
      <c r="A1428" s="9" t="n"/>
      <c r="B1428" s="9" t="n"/>
      <c r="C1428" s="9" t="n"/>
      <c r="D1428" s="9" t="n"/>
      <c r="E1428" s="9" t="n"/>
      <c r="F1428" s="11" t="n"/>
      <c r="G1428" s="9" t="n"/>
      <c r="H1428" s="9" t="n"/>
      <c r="I1428" s="9">
        <f>IF(COUNTA($A1428:$H1428)=0,"",IF($J1428="OTRO","NO","SI"))</f>
        <v/>
      </c>
      <c r="J1428" s="9">
        <f>IF(COUNTA($A1428:$H1428)=0,"",IFERROR(LOOKUP(2,1/(((LISTS!$H$2:$H$26&lt;&gt;"")*ISNUMBER(SEARCH(LISTS!$H$2:$H$26,$G1428)))+((LISTS!$I$2:$I$26&lt;&gt;"")*ISNUMBER(SEARCH(LISTS!$I$2:$I$26,$E1428)))),LISTS!$K$2:$K$26),"OTRO"))</f>
        <v/>
      </c>
      <c r="K1428" s="11">
        <f>IF($I1428&lt;&gt;"SI",0,IFERROR($F1428,0))</f>
        <v/>
      </c>
      <c r="L1428" s="9">
        <f>IF(COUNTA($A1428:$H1428)=0,"",IF($J1428="OTRO",IFERROR(LOOKUP(2,1/(((LISTS!$H$2:$H$26&lt;&gt;"")*ISNUMBER(SEARCH(LISTS!$H$2:$H$26,$G1428)))+((LISTS!$I$2:$I$26&lt;&gt;"")*ISNUMBER(SEARCH(LISTS!$I$2:$I$26,$E1428)))),LISTS!$L$2:$L$26),"Concepto DIAN no mapeado a casilla automatica"),IF(LEFT($J1428,4)="TOPE","Control automatico DIAN: "&amp;$J1428,"Casilla automatica: "&amp;$J1428)))</f>
        <v/>
      </c>
    </row>
    <row r="1429">
      <c r="A1429" s="9" t="n"/>
      <c r="B1429" s="9" t="n"/>
      <c r="C1429" s="9" t="n"/>
      <c r="D1429" s="9" t="n"/>
      <c r="E1429" s="9" t="n"/>
      <c r="F1429" s="11" t="n"/>
      <c r="G1429" s="9" t="n"/>
      <c r="H1429" s="9" t="n"/>
      <c r="I1429" s="9">
        <f>IF(COUNTA($A1429:$H1429)=0,"",IF($J1429="OTRO","NO","SI"))</f>
        <v/>
      </c>
      <c r="J1429" s="9">
        <f>IF(COUNTA($A1429:$H1429)=0,"",IFERROR(LOOKUP(2,1/(((LISTS!$H$2:$H$26&lt;&gt;"")*ISNUMBER(SEARCH(LISTS!$H$2:$H$26,$G1429)))+((LISTS!$I$2:$I$26&lt;&gt;"")*ISNUMBER(SEARCH(LISTS!$I$2:$I$26,$E1429)))),LISTS!$K$2:$K$26),"OTRO"))</f>
        <v/>
      </c>
      <c r="K1429" s="11">
        <f>IF($I1429&lt;&gt;"SI",0,IFERROR($F1429,0))</f>
        <v/>
      </c>
      <c r="L1429" s="9">
        <f>IF(COUNTA($A1429:$H1429)=0,"",IF($J1429="OTRO",IFERROR(LOOKUP(2,1/(((LISTS!$H$2:$H$26&lt;&gt;"")*ISNUMBER(SEARCH(LISTS!$H$2:$H$26,$G1429)))+((LISTS!$I$2:$I$26&lt;&gt;"")*ISNUMBER(SEARCH(LISTS!$I$2:$I$26,$E1429)))),LISTS!$L$2:$L$26),"Concepto DIAN no mapeado a casilla automatica"),IF(LEFT($J1429,4)="TOPE","Control automatico DIAN: "&amp;$J1429,"Casilla automatica: "&amp;$J1429)))</f>
        <v/>
      </c>
    </row>
    <row r="1430">
      <c r="A1430" s="9" t="n"/>
      <c r="B1430" s="9" t="n"/>
      <c r="C1430" s="9" t="n"/>
      <c r="D1430" s="9" t="n"/>
      <c r="E1430" s="9" t="n"/>
      <c r="F1430" s="11" t="n"/>
      <c r="G1430" s="9" t="n"/>
      <c r="H1430" s="9" t="n"/>
      <c r="I1430" s="9">
        <f>IF(COUNTA($A1430:$H1430)=0,"",IF($J1430="OTRO","NO","SI"))</f>
        <v/>
      </c>
      <c r="J1430" s="9">
        <f>IF(COUNTA($A1430:$H1430)=0,"",IFERROR(LOOKUP(2,1/(((LISTS!$H$2:$H$26&lt;&gt;"")*ISNUMBER(SEARCH(LISTS!$H$2:$H$26,$G1430)))+((LISTS!$I$2:$I$26&lt;&gt;"")*ISNUMBER(SEARCH(LISTS!$I$2:$I$26,$E1430)))),LISTS!$K$2:$K$26),"OTRO"))</f>
        <v/>
      </c>
      <c r="K1430" s="11">
        <f>IF($I1430&lt;&gt;"SI",0,IFERROR($F1430,0))</f>
        <v/>
      </c>
      <c r="L1430" s="9">
        <f>IF(COUNTA($A1430:$H1430)=0,"",IF($J1430="OTRO",IFERROR(LOOKUP(2,1/(((LISTS!$H$2:$H$26&lt;&gt;"")*ISNUMBER(SEARCH(LISTS!$H$2:$H$26,$G1430)))+((LISTS!$I$2:$I$26&lt;&gt;"")*ISNUMBER(SEARCH(LISTS!$I$2:$I$26,$E1430)))),LISTS!$L$2:$L$26),"Concepto DIAN no mapeado a casilla automatica"),IF(LEFT($J1430,4)="TOPE","Control automatico DIAN: "&amp;$J1430,"Casilla automatica: "&amp;$J1430)))</f>
        <v/>
      </c>
    </row>
    <row r="1431">
      <c r="A1431" s="9" t="n"/>
      <c r="B1431" s="9" t="n"/>
      <c r="C1431" s="9" t="n"/>
      <c r="D1431" s="9" t="n"/>
      <c r="E1431" s="9" t="n"/>
      <c r="F1431" s="11" t="n"/>
      <c r="G1431" s="9" t="n"/>
      <c r="H1431" s="9" t="n"/>
      <c r="I1431" s="9">
        <f>IF(COUNTA($A1431:$H1431)=0,"",IF($J1431="OTRO","NO","SI"))</f>
        <v/>
      </c>
      <c r="J1431" s="9">
        <f>IF(COUNTA($A1431:$H1431)=0,"",IFERROR(LOOKUP(2,1/(((LISTS!$H$2:$H$26&lt;&gt;"")*ISNUMBER(SEARCH(LISTS!$H$2:$H$26,$G1431)))+((LISTS!$I$2:$I$26&lt;&gt;"")*ISNUMBER(SEARCH(LISTS!$I$2:$I$26,$E1431)))),LISTS!$K$2:$K$26),"OTRO"))</f>
        <v/>
      </c>
      <c r="K1431" s="11">
        <f>IF($I1431&lt;&gt;"SI",0,IFERROR($F1431,0))</f>
        <v/>
      </c>
      <c r="L1431" s="9">
        <f>IF(COUNTA($A1431:$H1431)=0,"",IF($J1431="OTRO",IFERROR(LOOKUP(2,1/(((LISTS!$H$2:$H$26&lt;&gt;"")*ISNUMBER(SEARCH(LISTS!$H$2:$H$26,$G1431)))+((LISTS!$I$2:$I$26&lt;&gt;"")*ISNUMBER(SEARCH(LISTS!$I$2:$I$26,$E1431)))),LISTS!$L$2:$L$26),"Concepto DIAN no mapeado a casilla automatica"),IF(LEFT($J1431,4)="TOPE","Control automatico DIAN: "&amp;$J1431,"Casilla automatica: "&amp;$J1431)))</f>
        <v/>
      </c>
    </row>
    <row r="1432">
      <c r="A1432" s="9" t="n"/>
      <c r="B1432" s="9" t="n"/>
      <c r="C1432" s="9" t="n"/>
      <c r="D1432" s="9" t="n"/>
      <c r="E1432" s="9" t="n"/>
      <c r="F1432" s="11" t="n"/>
      <c r="G1432" s="9" t="n"/>
      <c r="H1432" s="9" t="n"/>
      <c r="I1432" s="9">
        <f>IF(COUNTA($A1432:$H1432)=0,"",IF($J1432="OTRO","NO","SI"))</f>
        <v/>
      </c>
      <c r="J1432" s="9">
        <f>IF(COUNTA($A1432:$H1432)=0,"",IFERROR(LOOKUP(2,1/(((LISTS!$H$2:$H$26&lt;&gt;"")*ISNUMBER(SEARCH(LISTS!$H$2:$H$26,$G1432)))+((LISTS!$I$2:$I$26&lt;&gt;"")*ISNUMBER(SEARCH(LISTS!$I$2:$I$26,$E1432)))),LISTS!$K$2:$K$26),"OTRO"))</f>
        <v/>
      </c>
      <c r="K1432" s="11">
        <f>IF($I1432&lt;&gt;"SI",0,IFERROR($F1432,0))</f>
        <v/>
      </c>
      <c r="L1432" s="9">
        <f>IF(COUNTA($A1432:$H1432)=0,"",IF($J1432="OTRO",IFERROR(LOOKUP(2,1/(((LISTS!$H$2:$H$26&lt;&gt;"")*ISNUMBER(SEARCH(LISTS!$H$2:$H$26,$G1432)))+((LISTS!$I$2:$I$26&lt;&gt;"")*ISNUMBER(SEARCH(LISTS!$I$2:$I$26,$E1432)))),LISTS!$L$2:$L$26),"Concepto DIAN no mapeado a casilla automatica"),IF(LEFT($J1432,4)="TOPE","Control automatico DIAN: "&amp;$J1432,"Casilla automatica: "&amp;$J1432)))</f>
        <v/>
      </c>
    </row>
    <row r="1433">
      <c r="A1433" s="9" t="n"/>
      <c r="B1433" s="9" t="n"/>
      <c r="C1433" s="9" t="n"/>
      <c r="D1433" s="9" t="n"/>
      <c r="E1433" s="9" t="n"/>
      <c r="F1433" s="11" t="n"/>
      <c r="G1433" s="9" t="n"/>
      <c r="H1433" s="9" t="n"/>
      <c r="I1433" s="9">
        <f>IF(COUNTA($A1433:$H1433)=0,"",IF($J1433="OTRO","NO","SI"))</f>
        <v/>
      </c>
      <c r="J1433" s="9">
        <f>IF(COUNTA($A1433:$H1433)=0,"",IFERROR(LOOKUP(2,1/(((LISTS!$H$2:$H$26&lt;&gt;"")*ISNUMBER(SEARCH(LISTS!$H$2:$H$26,$G1433)))+((LISTS!$I$2:$I$26&lt;&gt;"")*ISNUMBER(SEARCH(LISTS!$I$2:$I$26,$E1433)))),LISTS!$K$2:$K$26),"OTRO"))</f>
        <v/>
      </c>
      <c r="K1433" s="11">
        <f>IF($I1433&lt;&gt;"SI",0,IFERROR($F1433,0))</f>
        <v/>
      </c>
      <c r="L1433" s="9">
        <f>IF(COUNTA($A1433:$H1433)=0,"",IF($J1433="OTRO",IFERROR(LOOKUP(2,1/(((LISTS!$H$2:$H$26&lt;&gt;"")*ISNUMBER(SEARCH(LISTS!$H$2:$H$26,$G1433)))+((LISTS!$I$2:$I$26&lt;&gt;"")*ISNUMBER(SEARCH(LISTS!$I$2:$I$26,$E1433)))),LISTS!$L$2:$L$26),"Concepto DIAN no mapeado a casilla automatica"),IF(LEFT($J1433,4)="TOPE","Control automatico DIAN: "&amp;$J1433,"Casilla automatica: "&amp;$J1433)))</f>
        <v/>
      </c>
    </row>
    <row r="1434">
      <c r="A1434" s="9" t="n"/>
      <c r="B1434" s="9" t="n"/>
      <c r="C1434" s="9" t="n"/>
      <c r="D1434" s="9" t="n"/>
      <c r="E1434" s="9" t="n"/>
      <c r="F1434" s="11" t="n"/>
      <c r="G1434" s="9" t="n"/>
      <c r="H1434" s="9" t="n"/>
      <c r="I1434" s="9">
        <f>IF(COUNTA($A1434:$H1434)=0,"",IF($J1434="OTRO","NO","SI"))</f>
        <v/>
      </c>
      <c r="J1434" s="9">
        <f>IF(COUNTA($A1434:$H1434)=0,"",IFERROR(LOOKUP(2,1/(((LISTS!$H$2:$H$26&lt;&gt;"")*ISNUMBER(SEARCH(LISTS!$H$2:$H$26,$G1434)))+((LISTS!$I$2:$I$26&lt;&gt;"")*ISNUMBER(SEARCH(LISTS!$I$2:$I$26,$E1434)))),LISTS!$K$2:$K$26),"OTRO"))</f>
        <v/>
      </c>
      <c r="K1434" s="11">
        <f>IF($I1434&lt;&gt;"SI",0,IFERROR($F1434,0))</f>
        <v/>
      </c>
      <c r="L1434" s="9">
        <f>IF(COUNTA($A1434:$H1434)=0,"",IF($J1434="OTRO",IFERROR(LOOKUP(2,1/(((LISTS!$H$2:$H$26&lt;&gt;"")*ISNUMBER(SEARCH(LISTS!$H$2:$H$26,$G1434)))+((LISTS!$I$2:$I$26&lt;&gt;"")*ISNUMBER(SEARCH(LISTS!$I$2:$I$26,$E1434)))),LISTS!$L$2:$L$26),"Concepto DIAN no mapeado a casilla automatica"),IF(LEFT($J1434,4)="TOPE","Control automatico DIAN: "&amp;$J1434,"Casilla automatica: "&amp;$J1434)))</f>
        <v/>
      </c>
    </row>
    <row r="1435">
      <c r="A1435" s="9" t="n"/>
      <c r="B1435" s="9" t="n"/>
      <c r="C1435" s="9" t="n"/>
      <c r="D1435" s="9" t="n"/>
      <c r="E1435" s="9" t="n"/>
      <c r="F1435" s="11" t="n"/>
      <c r="G1435" s="9" t="n"/>
      <c r="H1435" s="9" t="n"/>
      <c r="I1435" s="9">
        <f>IF(COUNTA($A1435:$H1435)=0,"",IF($J1435="OTRO","NO","SI"))</f>
        <v/>
      </c>
      <c r="J1435" s="9">
        <f>IF(COUNTA($A1435:$H1435)=0,"",IFERROR(LOOKUP(2,1/(((LISTS!$H$2:$H$26&lt;&gt;"")*ISNUMBER(SEARCH(LISTS!$H$2:$H$26,$G1435)))+((LISTS!$I$2:$I$26&lt;&gt;"")*ISNUMBER(SEARCH(LISTS!$I$2:$I$26,$E1435)))),LISTS!$K$2:$K$26),"OTRO"))</f>
        <v/>
      </c>
      <c r="K1435" s="11">
        <f>IF($I1435&lt;&gt;"SI",0,IFERROR($F1435,0))</f>
        <v/>
      </c>
      <c r="L1435" s="9">
        <f>IF(COUNTA($A1435:$H1435)=0,"",IF($J1435="OTRO",IFERROR(LOOKUP(2,1/(((LISTS!$H$2:$H$26&lt;&gt;"")*ISNUMBER(SEARCH(LISTS!$H$2:$H$26,$G1435)))+((LISTS!$I$2:$I$26&lt;&gt;"")*ISNUMBER(SEARCH(LISTS!$I$2:$I$26,$E1435)))),LISTS!$L$2:$L$26),"Concepto DIAN no mapeado a casilla automatica"),IF(LEFT($J1435,4)="TOPE","Control automatico DIAN: "&amp;$J1435,"Casilla automatica: "&amp;$J1435)))</f>
        <v/>
      </c>
    </row>
    <row r="1436">
      <c r="A1436" s="9" t="n"/>
      <c r="B1436" s="9" t="n"/>
      <c r="C1436" s="9" t="n"/>
      <c r="D1436" s="9" t="n"/>
      <c r="E1436" s="9" t="n"/>
      <c r="F1436" s="11" t="n"/>
      <c r="G1436" s="9" t="n"/>
      <c r="H1436" s="9" t="n"/>
      <c r="I1436" s="9">
        <f>IF(COUNTA($A1436:$H1436)=0,"",IF($J1436="OTRO","NO","SI"))</f>
        <v/>
      </c>
      <c r="J1436" s="9">
        <f>IF(COUNTA($A1436:$H1436)=0,"",IFERROR(LOOKUP(2,1/(((LISTS!$H$2:$H$26&lt;&gt;"")*ISNUMBER(SEARCH(LISTS!$H$2:$H$26,$G1436)))+((LISTS!$I$2:$I$26&lt;&gt;"")*ISNUMBER(SEARCH(LISTS!$I$2:$I$26,$E1436)))),LISTS!$K$2:$K$26),"OTRO"))</f>
        <v/>
      </c>
      <c r="K1436" s="11">
        <f>IF($I1436&lt;&gt;"SI",0,IFERROR($F1436,0))</f>
        <v/>
      </c>
      <c r="L1436" s="9">
        <f>IF(COUNTA($A1436:$H1436)=0,"",IF($J1436="OTRO",IFERROR(LOOKUP(2,1/(((LISTS!$H$2:$H$26&lt;&gt;"")*ISNUMBER(SEARCH(LISTS!$H$2:$H$26,$G1436)))+((LISTS!$I$2:$I$26&lt;&gt;"")*ISNUMBER(SEARCH(LISTS!$I$2:$I$26,$E1436)))),LISTS!$L$2:$L$26),"Concepto DIAN no mapeado a casilla automatica"),IF(LEFT($J1436,4)="TOPE","Control automatico DIAN: "&amp;$J1436,"Casilla automatica: "&amp;$J1436)))</f>
        <v/>
      </c>
    </row>
    <row r="1437">
      <c r="A1437" s="9" t="n"/>
      <c r="B1437" s="9" t="n"/>
      <c r="C1437" s="9" t="n"/>
      <c r="D1437" s="9" t="n"/>
      <c r="E1437" s="9" t="n"/>
      <c r="F1437" s="11" t="n"/>
      <c r="G1437" s="9" t="n"/>
      <c r="H1437" s="9" t="n"/>
      <c r="I1437" s="9">
        <f>IF(COUNTA($A1437:$H1437)=0,"",IF($J1437="OTRO","NO","SI"))</f>
        <v/>
      </c>
      <c r="J1437" s="9">
        <f>IF(COUNTA($A1437:$H1437)=0,"",IFERROR(LOOKUP(2,1/(((LISTS!$H$2:$H$26&lt;&gt;"")*ISNUMBER(SEARCH(LISTS!$H$2:$H$26,$G1437)))+((LISTS!$I$2:$I$26&lt;&gt;"")*ISNUMBER(SEARCH(LISTS!$I$2:$I$26,$E1437)))),LISTS!$K$2:$K$26),"OTRO"))</f>
        <v/>
      </c>
      <c r="K1437" s="11">
        <f>IF($I1437&lt;&gt;"SI",0,IFERROR($F1437,0))</f>
        <v/>
      </c>
      <c r="L1437" s="9">
        <f>IF(COUNTA($A1437:$H1437)=0,"",IF($J1437="OTRO",IFERROR(LOOKUP(2,1/(((LISTS!$H$2:$H$26&lt;&gt;"")*ISNUMBER(SEARCH(LISTS!$H$2:$H$26,$G1437)))+((LISTS!$I$2:$I$26&lt;&gt;"")*ISNUMBER(SEARCH(LISTS!$I$2:$I$26,$E1437)))),LISTS!$L$2:$L$26),"Concepto DIAN no mapeado a casilla automatica"),IF(LEFT($J1437,4)="TOPE","Control automatico DIAN: "&amp;$J1437,"Casilla automatica: "&amp;$J1437)))</f>
        <v/>
      </c>
    </row>
    <row r="1438">
      <c r="A1438" s="9" t="n"/>
      <c r="B1438" s="9" t="n"/>
      <c r="C1438" s="9" t="n"/>
      <c r="D1438" s="9" t="n"/>
      <c r="E1438" s="9" t="n"/>
      <c r="F1438" s="11" t="n"/>
      <c r="G1438" s="9" t="n"/>
      <c r="H1438" s="9" t="n"/>
      <c r="I1438" s="9">
        <f>IF(COUNTA($A1438:$H1438)=0,"",IF($J1438="OTRO","NO","SI"))</f>
        <v/>
      </c>
      <c r="J1438" s="9">
        <f>IF(COUNTA($A1438:$H1438)=0,"",IFERROR(LOOKUP(2,1/(((LISTS!$H$2:$H$26&lt;&gt;"")*ISNUMBER(SEARCH(LISTS!$H$2:$H$26,$G1438)))+((LISTS!$I$2:$I$26&lt;&gt;"")*ISNUMBER(SEARCH(LISTS!$I$2:$I$26,$E1438)))),LISTS!$K$2:$K$26),"OTRO"))</f>
        <v/>
      </c>
      <c r="K1438" s="11">
        <f>IF($I1438&lt;&gt;"SI",0,IFERROR($F1438,0))</f>
        <v/>
      </c>
      <c r="L1438" s="9">
        <f>IF(COUNTA($A1438:$H1438)=0,"",IF($J1438="OTRO",IFERROR(LOOKUP(2,1/(((LISTS!$H$2:$H$26&lt;&gt;"")*ISNUMBER(SEARCH(LISTS!$H$2:$H$26,$G1438)))+((LISTS!$I$2:$I$26&lt;&gt;"")*ISNUMBER(SEARCH(LISTS!$I$2:$I$26,$E1438)))),LISTS!$L$2:$L$26),"Concepto DIAN no mapeado a casilla automatica"),IF(LEFT($J1438,4)="TOPE","Control automatico DIAN: "&amp;$J1438,"Casilla automatica: "&amp;$J1438)))</f>
        <v/>
      </c>
    </row>
    <row r="1439">
      <c r="A1439" s="9" t="n"/>
      <c r="B1439" s="9" t="n"/>
      <c r="C1439" s="9" t="n"/>
      <c r="D1439" s="9" t="n"/>
      <c r="E1439" s="9" t="n"/>
      <c r="F1439" s="11" t="n"/>
      <c r="G1439" s="9" t="n"/>
      <c r="H1439" s="9" t="n"/>
      <c r="I1439" s="9">
        <f>IF(COUNTA($A1439:$H1439)=0,"",IF($J1439="OTRO","NO","SI"))</f>
        <v/>
      </c>
      <c r="J1439" s="9">
        <f>IF(COUNTA($A1439:$H1439)=0,"",IFERROR(LOOKUP(2,1/(((LISTS!$H$2:$H$26&lt;&gt;"")*ISNUMBER(SEARCH(LISTS!$H$2:$H$26,$G1439)))+((LISTS!$I$2:$I$26&lt;&gt;"")*ISNUMBER(SEARCH(LISTS!$I$2:$I$26,$E1439)))),LISTS!$K$2:$K$26),"OTRO"))</f>
        <v/>
      </c>
      <c r="K1439" s="11">
        <f>IF($I1439&lt;&gt;"SI",0,IFERROR($F1439,0))</f>
        <v/>
      </c>
      <c r="L1439" s="9">
        <f>IF(COUNTA($A1439:$H1439)=0,"",IF($J1439="OTRO",IFERROR(LOOKUP(2,1/(((LISTS!$H$2:$H$26&lt;&gt;"")*ISNUMBER(SEARCH(LISTS!$H$2:$H$26,$G1439)))+((LISTS!$I$2:$I$26&lt;&gt;"")*ISNUMBER(SEARCH(LISTS!$I$2:$I$26,$E1439)))),LISTS!$L$2:$L$26),"Concepto DIAN no mapeado a casilla automatica"),IF(LEFT($J1439,4)="TOPE","Control automatico DIAN: "&amp;$J1439,"Casilla automatica: "&amp;$J1439)))</f>
        <v/>
      </c>
    </row>
    <row r="1440">
      <c r="A1440" s="9" t="n"/>
      <c r="B1440" s="9" t="n"/>
      <c r="C1440" s="9" t="n"/>
      <c r="D1440" s="9" t="n"/>
      <c r="E1440" s="9" t="n"/>
      <c r="F1440" s="11" t="n"/>
      <c r="G1440" s="9" t="n"/>
      <c r="H1440" s="9" t="n"/>
      <c r="I1440" s="9">
        <f>IF(COUNTA($A1440:$H1440)=0,"",IF($J1440="OTRO","NO","SI"))</f>
        <v/>
      </c>
      <c r="J1440" s="9">
        <f>IF(COUNTA($A1440:$H1440)=0,"",IFERROR(LOOKUP(2,1/(((LISTS!$H$2:$H$26&lt;&gt;"")*ISNUMBER(SEARCH(LISTS!$H$2:$H$26,$G1440)))+((LISTS!$I$2:$I$26&lt;&gt;"")*ISNUMBER(SEARCH(LISTS!$I$2:$I$26,$E1440)))),LISTS!$K$2:$K$26),"OTRO"))</f>
        <v/>
      </c>
      <c r="K1440" s="11">
        <f>IF($I1440&lt;&gt;"SI",0,IFERROR($F1440,0))</f>
        <v/>
      </c>
      <c r="L1440" s="9">
        <f>IF(COUNTA($A1440:$H1440)=0,"",IF($J1440="OTRO",IFERROR(LOOKUP(2,1/(((LISTS!$H$2:$H$26&lt;&gt;"")*ISNUMBER(SEARCH(LISTS!$H$2:$H$26,$G1440)))+((LISTS!$I$2:$I$26&lt;&gt;"")*ISNUMBER(SEARCH(LISTS!$I$2:$I$26,$E1440)))),LISTS!$L$2:$L$26),"Concepto DIAN no mapeado a casilla automatica"),IF(LEFT($J1440,4)="TOPE","Control automatico DIAN: "&amp;$J1440,"Casilla automatica: "&amp;$J1440)))</f>
        <v/>
      </c>
    </row>
    <row r="1441">
      <c r="A1441" s="9" t="n"/>
      <c r="B1441" s="9" t="n"/>
      <c r="C1441" s="9" t="n"/>
      <c r="D1441" s="9" t="n"/>
      <c r="E1441" s="9" t="n"/>
      <c r="F1441" s="11" t="n"/>
      <c r="G1441" s="9" t="n"/>
      <c r="H1441" s="9" t="n"/>
      <c r="I1441" s="9">
        <f>IF(COUNTA($A1441:$H1441)=0,"",IF($J1441="OTRO","NO","SI"))</f>
        <v/>
      </c>
      <c r="J1441" s="9">
        <f>IF(COUNTA($A1441:$H1441)=0,"",IFERROR(LOOKUP(2,1/(((LISTS!$H$2:$H$26&lt;&gt;"")*ISNUMBER(SEARCH(LISTS!$H$2:$H$26,$G1441)))+((LISTS!$I$2:$I$26&lt;&gt;"")*ISNUMBER(SEARCH(LISTS!$I$2:$I$26,$E1441)))),LISTS!$K$2:$K$26),"OTRO"))</f>
        <v/>
      </c>
      <c r="K1441" s="11">
        <f>IF($I1441&lt;&gt;"SI",0,IFERROR($F1441,0))</f>
        <v/>
      </c>
      <c r="L1441" s="9">
        <f>IF(COUNTA($A1441:$H1441)=0,"",IF($J1441="OTRO",IFERROR(LOOKUP(2,1/(((LISTS!$H$2:$H$26&lt;&gt;"")*ISNUMBER(SEARCH(LISTS!$H$2:$H$26,$G1441)))+((LISTS!$I$2:$I$26&lt;&gt;"")*ISNUMBER(SEARCH(LISTS!$I$2:$I$26,$E1441)))),LISTS!$L$2:$L$26),"Concepto DIAN no mapeado a casilla automatica"),IF(LEFT($J1441,4)="TOPE","Control automatico DIAN: "&amp;$J1441,"Casilla automatica: "&amp;$J1441)))</f>
        <v/>
      </c>
    </row>
    <row r="1442">
      <c r="A1442" s="9" t="n"/>
      <c r="B1442" s="9" t="n"/>
      <c r="C1442" s="9" t="n"/>
      <c r="D1442" s="9" t="n"/>
      <c r="E1442" s="9" t="n"/>
      <c r="F1442" s="11" t="n"/>
      <c r="G1442" s="9" t="n"/>
      <c r="H1442" s="9" t="n"/>
      <c r="I1442" s="9">
        <f>IF(COUNTA($A1442:$H1442)=0,"",IF($J1442="OTRO","NO","SI"))</f>
        <v/>
      </c>
      <c r="J1442" s="9">
        <f>IF(COUNTA($A1442:$H1442)=0,"",IFERROR(LOOKUP(2,1/(((LISTS!$H$2:$H$26&lt;&gt;"")*ISNUMBER(SEARCH(LISTS!$H$2:$H$26,$G1442)))+((LISTS!$I$2:$I$26&lt;&gt;"")*ISNUMBER(SEARCH(LISTS!$I$2:$I$26,$E1442)))),LISTS!$K$2:$K$26),"OTRO"))</f>
        <v/>
      </c>
      <c r="K1442" s="11">
        <f>IF($I1442&lt;&gt;"SI",0,IFERROR($F1442,0))</f>
        <v/>
      </c>
      <c r="L1442" s="9">
        <f>IF(COUNTA($A1442:$H1442)=0,"",IF($J1442="OTRO",IFERROR(LOOKUP(2,1/(((LISTS!$H$2:$H$26&lt;&gt;"")*ISNUMBER(SEARCH(LISTS!$H$2:$H$26,$G1442)))+((LISTS!$I$2:$I$26&lt;&gt;"")*ISNUMBER(SEARCH(LISTS!$I$2:$I$26,$E1442)))),LISTS!$L$2:$L$26),"Concepto DIAN no mapeado a casilla automatica"),IF(LEFT($J1442,4)="TOPE","Control automatico DIAN: "&amp;$J1442,"Casilla automatica: "&amp;$J1442)))</f>
        <v/>
      </c>
    </row>
    <row r="1443">
      <c r="A1443" s="9" t="n"/>
      <c r="B1443" s="9" t="n"/>
      <c r="C1443" s="9" t="n"/>
      <c r="D1443" s="9" t="n"/>
      <c r="E1443" s="9" t="n"/>
      <c r="F1443" s="11" t="n"/>
      <c r="G1443" s="9" t="n"/>
      <c r="H1443" s="9" t="n"/>
      <c r="I1443" s="9">
        <f>IF(COUNTA($A1443:$H1443)=0,"",IF($J1443="OTRO","NO","SI"))</f>
        <v/>
      </c>
      <c r="J1443" s="9">
        <f>IF(COUNTA($A1443:$H1443)=0,"",IFERROR(LOOKUP(2,1/(((LISTS!$H$2:$H$26&lt;&gt;"")*ISNUMBER(SEARCH(LISTS!$H$2:$H$26,$G1443)))+((LISTS!$I$2:$I$26&lt;&gt;"")*ISNUMBER(SEARCH(LISTS!$I$2:$I$26,$E1443)))),LISTS!$K$2:$K$26),"OTRO"))</f>
        <v/>
      </c>
      <c r="K1443" s="11">
        <f>IF($I1443&lt;&gt;"SI",0,IFERROR($F1443,0))</f>
        <v/>
      </c>
      <c r="L1443" s="9">
        <f>IF(COUNTA($A1443:$H1443)=0,"",IF($J1443="OTRO",IFERROR(LOOKUP(2,1/(((LISTS!$H$2:$H$26&lt;&gt;"")*ISNUMBER(SEARCH(LISTS!$H$2:$H$26,$G1443)))+((LISTS!$I$2:$I$26&lt;&gt;"")*ISNUMBER(SEARCH(LISTS!$I$2:$I$26,$E1443)))),LISTS!$L$2:$L$26),"Concepto DIAN no mapeado a casilla automatica"),IF(LEFT($J1443,4)="TOPE","Control automatico DIAN: "&amp;$J1443,"Casilla automatica: "&amp;$J1443)))</f>
        <v/>
      </c>
    </row>
    <row r="1444">
      <c r="A1444" s="9" t="n"/>
      <c r="B1444" s="9" t="n"/>
      <c r="C1444" s="9" t="n"/>
      <c r="D1444" s="9" t="n"/>
      <c r="E1444" s="9" t="n"/>
      <c r="F1444" s="11" t="n"/>
      <c r="G1444" s="9" t="n"/>
      <c r="H1444" s="9" t="n"/>
      <c r="I1444" s="9">
        <f>IF(COUNTA($A1444:$H1444)=0,"",IF($J1444="OTRO","NO","SI"))</f>
        <v/>
      </c>
      <c r="J1444" s="9">
        <f>IF(COUNTA($A1444:$H1444)=0,"",IFERROR(LOOKUP(2,1/(((LISTS!$H$2:$H$26&lt;&gt;"")*ISNUMBER(SEARCH(LISTS!$H$2:$H$26,$G1444)))+((LISTS!$I$2:$I$26&lt;&gt;"")*ISNUMBER(SEARCH(LISTS!$I$2:$I$26,$E1444)))),LISTS!$K$2:$K$26),"OTRO"))</f>
        <v/>
      </c>
      <c r="K1444" s="11">
        <f>IF($I1444&lt;&gt;"SI",0,IFERROR($F1444,0))</f>
        <v/>
      </c>
      <c r="L1444" s="9">
        <f>IF(COUNTA($A1444:$H1444)=0,"",IF($J1444="OTRO",IFERROR(LOOKUP(2,1/(((LISTS!$H$2:$H$26&lt;&gt;"")*ISNUMBER(SEARCH(LISTS!$H$2:$H$26,$G1444)))+((LISTS!$I$2:$I$26&lt;&gt;"")*ISNUMBER(SEARCH(LISTS!$I$2:$I$26,$E1444)))),LISTS!$L$2:$L$26),"Concepto DIAN no mapeado a casilla automatica"),IF(LEFT($J1444,4)="TOPE","Control automatico DIAN: "&amp;$J1444,"Casilla automatica: "&amp;$J1444)))</f>
        <v/>
      </c>
    </row>
    <row r="1445">
      <c r="A1445" s="9" t="n"/>
      <c r="B1445" s="9" t="n"/>
      <c r="C1445" s="9" t="n"/>
      <c r="D1445" s="9" t="n"/>
      <c r="E1445" s="9" t="n"/>
      <c r="F1445" s="11" t="n"/>
      <c r="G1445" s="9" t="n"/>
      <c r="H1445" s="9" t="n"/>
      <c r="I1445" s="9">
        <f>IF(COUNTA($A1445:$H1445)=0,"",IF($J1445="OTRO","NO","SI"))</f>
        <v/>
      </c>
      <c r="J1445" s="9">
        <f>IF(COUNTA($A1445:$H1445)=0,"",IFERROR(LOOKUP(2,1/(((LISTS!$H$2:$H$26&lt;&gt;"")*ISNUMBER(SEARCH(LISTS!$H$2:$H$26,$G1445)))+((LISTS!$I$2:$I$26&lt;&gt;"")*ISNUMBER(SEARCH(LISTS!$I$2:$I$26,$E1445)))),LISTS!$K$2:$K$26),"OTRO"))</f>
        <v/>
      </c>
      <c r="K1445" s="11">
        <f>IF($I1445&lt;&gt;"SI",0,IFERROR($F1445,0))</f>
        <v/>
      </c>
      <c r="L1445" s="9">
        <f>IF(COUNTA($A1445:$H1445)=0,"",IF($J1445="OTRO",IFERROR(LOOKUP(2,1/(((LISTS!$H$2:$H$26&lt;&gt;"")*ISNUMBER(SEARCH(LISTS!$H$2:$H$26,$G1445)))+((LISTS!$I$2:$I$26&lt;&gt;"")*ISNUMBER(SEARCH(LISTS!$I$2:$I$26,$E1445)))),LISTS!$L$2:$L$26),"Concepto DIAN no mapeado a casilla automatica"),IF(LEFT($J1445,4)="TOPE","Control automatico DIAN: "&amp;$J1445,"Casilla automatica: "&amp;$J1445)))</f>
        <v/>
      </c>
    </row>
    <row r="1446">
      <c r="A1446" s="9" t="n"/>
      <c r="B1446" s="9" t="n"/>
      <c r="C1446" s="9" t="n"/>
      <c r="D1446" s="9" t="n"/>
      <c r="E1446" s="9" t="n"/>
      <c r="F1446" s="11" t="n"/>
      <c r="G1446" s="9" t="n"/>
      <c r="H1446" s="9" t="n"/>
      <c r="I1446" s="9">
        <f>IF(COUNTA($A1446:$H1446)=0,"",IF($J1446="OTRO","NO","SI"))</f>
        <v/>
      </c>
      <c r="J1446" s="9">
        <f>IF(COUNTA($A1446:$H1446)=0,"",IFERROR(LOOKUP(2,1/(((LISTS!$H$2:$H$26&lt;&gt;"")*ISNUMBER(SEARCH(LISTS!$H$2:$H$26,$G1446)))+((LISTS!$I$2:$I$26&lt;&gt;"")*ISNUMBER(SEARCH(LISTS!$I$2:$I$26,$E1446)))),LISTS!$K$2:$K$26),"OTRO"))</f>
        <v/>
      </c>
      <c r="K1446" s="11">
        <f>IF($I1446&lt;&gt;"SI",0,IFERROR($F1446,0))</f>
        <v/>
      </c>
      <c r="L1446" s="9">
        <f>IF(COUNTA($A1446:$H1446)=0,"",IF($J1446="OTRO",IFERROR(LOOKUP(2,1/(((LISTS!$H$2:$H$26&lt;&gt;"")*ISNUMBER(SEARCH(LISTS!$H$2:$H$26,$G1446)))+((LISTS!$I$2:$I$26&lt;&gt;"")*ISNUMBER(SEARCH(LISTS!$I$2:$I$26,$E1446)))),LISTS!$L$2:$L$26),"Concepto DIAN no mapeado a casilla automatica"),IF(LEFT($J1446,4)="TOPE","Control automatico DIAN: "&amp;$J1446,"Casilla automatica: "&amp;$J1446)))</f>
        <v/>
      </c>
    </row>
    <row r="1447">
      <c r="A1447" s="9" t="n"/>
      <c r="B1447" s="9" t="n"/>
      <c r="C1447" s="9" t="n"/>
      <c r="D1447" s="9" t="n"/>
      <c r="E1447" s="9" t="n"/>
      <c r="F1447" s="11" t="n"/>
      <c r="G1447" s="9" t="n"/>
      <c r="H1447" s="9" t="n"/>
      <c r="I1447" s="9">
        <f>IF(COUNTA($A1447:$H1447)=0,"",IF($J1447="OTRO","NO","SI"))</f>
        <v/>
      </c>
      <c r="J1447" s="9">
        <f>IF(COUNTA($A1447:$H1447)=0,"",IFERROR(LOOKUP(2,1/(((LISTS!$H$2:$H$26&lt;&gt;"")*ISNUMBER(SEARCH(LISTS!$H$2:$H$26,$G1447)))+((LISTS!$I$2:$I$26&lt;&gt;"")*ISNUMBER(SEARCH(LISTS!$I$2:$I$26,$E1447)))),LISTS!$K$2:$K$26),"OTRO"))</f>
        <v/>
      </c>
      <c r="K1447" s="11">
        <f>IF($I1447&lt;&gt;"SI",0,IFERROR($F1447,0))</f>
        <v/>
      </c>
      <c r="L1447" s="9">
        <f>IF(COUNTA($A1447:$H1447)=0,"",IF($J1447="OTRO",IFERROR(LOOKUP(2,1/(((LISTS!$H$2:$H$26&lt;&gt;"")*ISNUMBER(SEARCH(LISTS!$H$2:$H$26,$G1447)))+((LISTS!$I$2:$I$26&lt;&gt;"")*ISNUMBER(SEARCH(LISTS!$I$2:$I$26,$E1447)))),LISTS!$L$2:$L$26),"Concepto DIAN no mapeado a casilla automatica"),IF(LEFT($J1447,4)="TOPE","Control automatico DIAN: "&amp;$J1447,"Casilla automatica: "&amp;$J1447)))</f>
        <v/>
      </c>
    </row>
    <row r="1448">
      <c r="A1448" s="9" t="n"/>
      <c r="B1448" s="9" t="n"/>
      <c r="C1448" s="9" t="n"/>
      <c r="D1448" s="9" t="n"/>
      <c r="E1448" s="9" t="n"/>
      <c r="F1448" s="11" t="n"/>
      <c r="G1448" s="9" t="n"/>
      <c r="H1448" s="9" t="n"/>
      <c r="I1448" s="9">
        <f>IF(COUNTA($A1448:$H1448)=0,"",IF($J1448="OTRO","NO","SI"))</f>
        <v/>
      </c>
      <c r="J1448" s="9">
        <f>IF(COUNTA($A1448:$H1448)=0,"",IFERROR(LOOKUP(2,1/(((LISTS!$H$2:$H$26&lt;&gt;"")*ISNUMBER(SEARCH(LISTS!$H$2:$H$26,$G1448)))+((LISTS!$I$2:$I$26&lt;&gt;"")*ISNUMBER(SEARCH(LISTS!$I$2:$I$26,$E1448)))),LISTS!$K$2:$K$26),"OTRO"))</f>
        <v/>
      </c>
      <c r="K1448" s="11">
        <f>IF($I1448&lt;&gt;"SI",0,IFERROR($F1448,0))</f>
        <v/>
      </c>
      <c r="L1448" s="9">
        <f>IF(COUNTA($A1448:$H1448)=0,"",IF($J1448="OTRO",IFERROR(LOOKUP(2,1/(((LISTS!$H$2:$H$26&lt;&gt;"")*ISNUMBER(SEARCH(LISTS!$H$2:$H$26,$G1448)))+((LISTS!$I$2:$I$26&lt;&gt;"")*ISNUMBER(SEARCH(LISTS!$I$2:$I$26,$E1448)))),LISTS!$L$2:$L$26),"Concepto DIAN no mapeado a casilla automatica"),IF(LEFT($J1448,4)="TOPE","Control automatico DIAN: "&amp;$J1448,"Casilla automatica: "&amp;$J1448)))</f>
        <v/>
      </c>
    </row>
    <row r="1449">
      <c r="A1449" s="9" t="n"/>
      <c r="B1449" s="9" t="n"/>
      <c r="C1449" s="9" t="n"/>
      <c r="D1449" s="9" t="n"/>
      <c r="E1449" s="9" t="n"/>
      <c r="F1449" s="11" t="n"/>
      <c r="G1449" s="9" t="n"/>
      <c r="H1449" s="9" t="n"/>
      <c r="I1449" s="9">
        <f>IF(COUNTA($A1449:$H1449)=0,"",IF($J1449="OTRO","NO","SI"))</f>
        <v/>
      </c>
      <c r="J1449" s="9">
        <f>IF(COUNTA($A1449:$H1449)=0,"",IFERROR(LOOKUP(2,1/(((LISTS!$H$2:$H$26&lt;&gt;"")*ISNUMBER(SEARCH(LISTS!$H$2:$H$26,$G1449)))+((LISTS!$I$2:$I$26&lt;&gt;"")*ISNUMBER(SEARCH(LISTS!$I$2:$I$26,$E1449)))),LISTS!$K$2:$K$26),"OTRO"))</f>
        <v/>
      </c>
      <c r="K1449" s="11">
        <f>IF($I1449&lt;&gt;"SI",0,IFERROR($F1449,0))</f>
        <v/>
      </c>
      <c r="L1449" s="9">
        <f>IF(COUNTA($A1449:$H1449)=0,"",IF($J1449="OTRO",IFERROR(LOOKUP(2,1/(((LISTS!$H$2:$H$26&lt;&gt;"")*ISNUMBER(SEARCH(LISTS!$H$2:$H$26,$G1449)))+((LISTS!$I$2:$I$26&lt;&gt;"")*ISNUMBER(SEARCH(LISTS!$I$2:$I$26,$E1449)))),LISTS!$L$2:$L$26),"Concepto DIAN no mapeado a casilla automatica"),IF(LEFT($J1449,4)="TOPE","Control automatico DIAN: "&amp;$J1449,"Casilla automatica: "&amp;$J1449)))</f>
        <v/>
      </c>
    </row>
    <row r="1450">
      <c r="A1450" s="9" t="n"/>
      <c r="B1450" s="9" t="n"/>
      <c r="C1450" s="9" t="n"/>
      <c r="D1450" s="9" t="n"/>
      <c r="E1450" s="9" t="n"/>
      <c r="F1450" s="11" t="n"/>
      <c r="G1450" s="9" t="n"/>
      <c r="H1450" s="9" t="n"/>
      <c r="I1450" s="9">
        <f>IF(COUNTA($A1450:$H1450)=0,"",IF($J1450="OTRO","NO","SI"))</f>
        <v/>
      </c>
      <c r="J1450" s="9">
        <f>IF(COUNTA($A1450:$H1450)=0,"",IFERROR(LOOKUP(2,1/(((LISTS!$H$2:$H$26&lt;&gt;"")*ISNUMBER(SEARCH(LISTS!$H$2:$H$26,$G1450)))+((LISTS!$I$2:$I$26&lt;&gt;"")*ISNUMBER(SEARCH(LISTS!$I$2:$I$26,$E1450)))),LISTS!$K$2:$K$26),"OTRO"))</f>
        <v/>
      </c>
      <c r="K1450" s="11">
        <f>IF($I1450&lt;&gt;"SI",0,IFERROR($F1450,0))</f>
        <v/>
      </c>
      <c r="L1450" s="9">
        <f>IF(COUNTA($A1450:$H1450)=0,"",IF($J1450="OTRO",IFERROR(LOOKUP(2,1/(((LISTS!$H$2:$H$26&lt;&gt;"")*ISNUMBER(SEARCH(LISTS!$H$2:$H$26,$G1450)))+((LISTS!$I$2:$I$26&lt;&gt;"")*ISNUMBER(SEARCH(LISTS!$I$2:$I$26,$E1450)))),LISTS!$L$2:$L$26),"Concepto DIAN no mapeado a casilla automatica"),IF(LEFT($J1450,4)="TOPE","Control automatico DIAN: "&amp;$J1450,"Casilla automatica: "&amp;$J1450)))</f>
        <v/>
      </c>
    </row>
    <row r="1451">
      <c r="A1451" s="9" t="n"/>
      <c r="B1451" s="9" t="n"/>
      <c r="C1451" s="9" t="n"/>
      <c r="D1451" s="9" t="n"/>
      <c r="E1451" s="9" t="n"/>
      <c r="F1451" s="11" t="n"/>
      <c r="G1451" s="9" t="n"/>
      <c r="H1451" s="9" t="n"/>
      <c r="I1451" s="9">
        <f>IF(COUNTA($A1451:$H1451)=0,"",IF($J1451="OTRO","NO","SI"))</f>
        <v/>
      </c>
      <c r="J1451" s="9">
        <f>IF(COUNTA($A1451:$H1451)=0,"",IFERROR(LOOKUP(2,1/(((LISTS!$H$2:$H$26&lt;&gt;"")*ISNUMBER(SEARCH(LISTS!$H$2:$H$26,$G1451)))+((LISTS!$I$2:$I$26&lt;&gt;"")*ISNUMBER(SEARCH(LISTS!$I$2:$I$26,$E1451)))),LISTS!$K$2:$K$26),"OTRO"))</f>
        <v/>
      </c>
      <c r="K1451" s="11">
        <f>IF($I1451&lt;&gt;"SI",0,IFERROR($F1451,0))</f>
        <v/>
      </c>
      <c r="L1451" s="9">
        <f>IF(COUNTA($A1451:$H1451)=0,"",IF($J1451="OTRO",IFERROR(LOOKUP(2,1/(((LISTS!$H$2:$H$26&lt;&gt;"")*ISNUMBER(SEARCH(LISTS!$H$2:$H$26,$G1451)))+((LISTS!$I$2:$I$26&lt;&gt;"")*ISNUMBER(SEARCH(LISTS!$I$2:$I$26,$E1451)))),LISTS!$L$2:$L$26),"Concepto DIAN no mapeado a casilla automatica"),IF(LEFT($J1451,4)="TOPE","Control automatico DIAN: "&amp;$J1451,"Casilla automatica: "&amp;$J1451)))</f>
        <v/>
      </c>
    </row>
    <row r="1452">
      <c r="A1452" s="9" t="n"/>
      <c r="B1452" s="9" t="n"/>
      <c r="C1452" s="9" t="n"/>
      <c r="D1452" s="9" t="n"/>
      <c r="E1452" s="9" t="n"/>
      <c r="F1452" s="11" t="n"/>
      <c r="G1452" s="9" t="n"/>
      <c r="H1452" s="9" t="n"/>
      <c r="I1452" s="9">
        <f>IF(COUNTA($A1452:$H1452)=0,"",IF($J1452="OTRO","NO","SI"))</f>
        <v/>
      </c>
      <c r="J1452" s="9">
        <f>IF(COUNTA($A1452:$H1452)=0,"",IFERROR(LOOKUP(2,1/(((LISTS!$H$2:$H$26&lt;&gt;"")*ISNUMBER(SEARCH(LISTS!$H$2:$H$26,$G1452)))+((LISTS!$I$2:$I$26&lt;&gt;"")*ISNUMBER(SEARCH(LISTS!$I$2:$I$26,$E1452)))),LISTS!$K$2:$K$26),"OTRO"))</f>
        <v/>
      </c>
      <c r="K1452" s="11">
        <f>IF($I1452&lt;&gt;"SI",0,IFERROR($F1452,0))</f>
        <v/>
      </c>
      <c r="L1452" s="9">
        <f>IF(COUNTA($A1452:$H1452)=0,"",IF($J1452="OTRO",IFERROR(LOOKUP(2,1/(((LISTS!$H$2:$H$26&lt;&gt;"")*ISNUMBER(SEARCH(LISTS!$H$2:$H$26,$G1452)))+((LISTS!$I$2:$I$26&lt;&gt;"")*ISNUMBER(SEARCH(LISTS!$I$2:$I$26,$E1452)))),LISTS!$L$2:$L$26),"Concepto DIAN no mapeado a casilla automatica"),IF(LEFT($J1452,4)="TOPE","Control automatico DIAN: "&amp;$J1452,"Casilla automatica: "&amp;$J1452)))</f>
        <v/>
      </c>
    </row>
    <row r="1453">
      <c r="A1453" s="9" t="n"/>
      <c r="B1453" s="9" t="n"/>
      <c r="C1453" s="9" t="n"/>
      <c r="D1453" s="9" t="n"/>
      <c r="E1453" s="9" t="n"/>
      <c r="F1453" s="11" t="n"/>
      <c r="G1453" s="9" t="n"/>
      <c r="H1453" s="9" t="n"/>
      <c r="I1453" s="9">
        <f>IF(COUNTA($A1453:$H1453)=0,"",IF($J1453="OTRO","NO","SI"))</f>
        <v/>
      </c>
      <c r="J1453" s="9">
        <f>IF(COUNTA($A1453:$H1453)=0,"",IFERROR(LOOKUP(2,1/(((LISTS!$H$2:$H$26&lt;&gt;"")*ISNUMBER(SEARCH(LISTS!$H$2:$H$26,$G1453)))+((LISTS!$I$2:$I$26&lt;&gt;"")*ISNUMBER(SEARCH(LISTS!$I$2:$I$26,$E1453)))),LISTS!$K$2:$K$26),"OTRO"))</f>
        <v/>
      </c>
      <c r="K1453" s="11">
        <f>IF($I1453&lt;&gt;"SI",0,IFERROR($F1453,0))</f>
        <v/>
      </c>
      <c r="L1453" s="9">
        <f>IF(COUNTA($A1453:$H1453)=0,"",IF($J1453="OTRO",IFERROR(LOOKUP(2,1/(((LISTS!$H$2:$H$26&lt;&gt;"")*ISNUMBER(SEARCH(LISTS!$H$2:$H$26,$G1453)))+((LISTS!$I$2:$I$26&lt;&gt;"")*ISNUMBER(SEARCH(LISTS!$I$2:$I$26,$E1453)))),LISTS!$L$2:$L$26),"Concepto DIAN no mapeado a casilla automatica"),IF(LEFT($J1453,4)="TOPE","Control automatico DIAN: "&amp;$J1453,"Casilla automatica: "&amp;$J1453)))</f>
        <v/>
      </c>
    </row>
    <row r="1454">
      <c r="A1454" s="9" t="n"/>
      <c r="B1454" s="9" t="n"/>
      <c r="C1454" s="9" t="n"/>
      <c r="D1454" s="9" t="n"/>
      <c r="E1454" s="9" t="n"/>
      <c r="F1454" s="11" t="n"/>
      <c r="G1454" s="9" t="n"/>
      <c r="H1454" s="9" t="n"/>
      <c r="I1454" s="9">
        <f>IF(COUNTA($A1454:$H1454)=0,"",IF($J1454="OTRO","NO","SI"))</f>
        <v/>
      </c>
      <c r="J1454" s="9">
        <f>IF(COUNTA($A1454:$H1454)=0,"",IFERROR(LOOKUP(2,1/(((LISTS!$H$2:$H$26&lt;&gt;"")*ISNUMBER(SEARCH(LISTS!$H$2:$H$26,$G1454)))+((LISTS!$I$2:$I$26&lt;&gt;"")*ISNUMBER(SEARCH(LISTS!$I$2:$I$26,$E1454)))),LISTS!$K$2:$K$26),"OTRO"))</f>
        <v/>
      </c>
      <c r="K1454" s="11">
        <f>IF($I1454&lt;&gt;"SI",0,IFERROR($F1454,0))</f>
        <v/>
      </c>
      <c r="L1454" s="9">
        <f>IF(COUNTA($A1454:$H1454)=0,"",IF($J1454="OTRO",IFERROR(LOOKUP(2,1/(((LISTS!$H$2:$H$26&lt;&gt;"")*ISNUMBER(SEARCH(LISTS!$H$2:$H$26,$G1454)))+((LISTS!$I$2:$I$26&lt;&gt;"")*ISNUMBER(SEARCH(LISTS!$I$2:$I$26,$E1454)))),LISTS!$L$2:$L$26),"Concepto DIAN no mapeado a casilla automatica"),IF(LEFT($J1454,4)="TOPE","Control automatico DIAN: "&amp;$J1454,"Casilla automatica: "&amp;$J1454)))</f>
        <v/>
      </c>
    </row>
    <row r="1455">
      <c r="A1455" s="9" t="n"/>
      <c r="B1455" s="9" t="n"/>
      <c r="C1455" s="9" t="n"/>
      <c r="D1455" s="9" t="n"/>
      <c r="E1455" s="9" t="n"/>
      <c r="F1455" s="11" t="n"/>
      <c r="G1455" s="9" t="n"/>
      <c r="H1455" s="9" t="n"/>
      <c r="I1455" s="9">
        <f>IF(COUNTA($A1455:$H1455)=0,"",IF($J1455="OTRO","NO","SI"))</f>
        <v/>
      </c>
      <c r="J1455" s="9">
        <f>IF(COUNTA($A1455:$H1455)=0,"",IFERROR(LOOKUP(2,1/(((LISTS!$H$2:$H$26&lt;&gt;"")*ISNUMBER(SEARCH(LISTS!$H$2:$H$26,$G1455)))+((LISTS!$I$2:$I$26&lt;&gt;"")*ISNUMBER(SEARCH(LISTS!$I$2:$I$26,$E1455)))),LISTS!$K$2:$K$26),"OTRO"))</f>
        <v/>
      </c>
      <c r="K1455" s="11">
        <f>IF($I1455&lt;&gt;"SI",0,IFERROR($F1455,0))</f>
        <v/>
      </c>
      <c r="L1455" s="9">
        <f>IF(COUNTA($A1455:$H1455)=0,"",IF($J1455="OTRO",IFERROR(LOOKUP(2,1/(((LISTS!$H$2:$H$26&lt;&gt;"")*ISNUMBER(SEARCH(LISTS!$H$2:$H$26,$G1455)))+((LISTS!$I$2:$I$26&lt;&gt;"")*ISNUMBER(SEARCH(LISTS!$I$2:$I$26,$E1455)))),LISTS!$L$2:$L$26),"Concepto DIAN no mapeado a casilla automatica"),IF(LEFT($J1455,4)="TOPE","Control automatico DIAN: "&amp;$J1455,"Casilla automatica: "&amp;$J1455)))</f>
        <v/>
      </c>
    </row>
    <row r="1456">
      <c r="A1456" s="9" t="n"/>
      <c r="B1456" s="9" t="n"/>
      <c r="C1456" s="9" t="n"/>
      <c r="D1456" s="9" t="n"/>
      <c r="E1456" s="9" t="n"/>
      <c r="F1456" s="11" t="n"/>
      <c r="G1456" s="9" t="n"/>
      <c r="H1456" s="9" t="n"/>
      <c r="I1456" s="9">
        <f>IF(COUNTA($A1456:$H1456)=0,"",IF($J1456="OTRO","NO","SI"))</f>
        <v/>
      </c>
      <c r="J1456" s="9">
        <f>IF(COUNTA($A1456:$H1456)=0,"",IFERROR(LOOKUP(2,1/(((LISTS!$H$2:$H$26&lt;&gt;"")*ISNUMBER(SEARCH(LISTS!$H$2:$H$26,$G1456)))+((LISTS!$I$2:$I$26&lt;&gt;"")*ISNUMBER(SEARCH(LISTS!$I$2:$I$26,$E1456)))),LISTS!$K$2:$K$26),"OTRO"))</f>
        <v/>
      </c>
      <c r="K1456" s="11">
        <f>IF($I1456&lt;&gt;"SI",0,IFERROR($F1456,0))</f>
        <v/>
      </c>
      <c r="L1456" s="9">
        <f>IF(COUNTA($A1456:$H1456)=0,"",IF($J1456="OTRO",IFERROR(LOOKUP(2,1/(((LISTS!$H$2:$H$26&lt;&gt;"")*ISNUMBER(SEARCH(LISTS!$H$2:$H$26,$G1456)))+((LISTS!$I$2:$I$26&lt;&gt;"")*ISNUMBER(SEARCH(LISTS!$I$2:$I$26,$E1456)))),LISTS!$L$2:$L$26),"Concepto DIAN no mapeado a casilla automatica"),IF(LEFT($J1456,4)="TOPE","Control automatico DIAN: "&amp;$J1456,"Casilla automatica: "&amp;$J1456)))</f>
        <v/>
      </c>
    </row>
    <row r="1457">
      <c r="A1457" s="9" t="n"/>
      <c r="B1457" s="9" t="n"/>
      <c r="C1457" s="9" t="n"/>
      <c r="D1457" s="9" t="n"/>
      <c r="E1457" s="9" t="n"/>
      <c r="F1457" s="11" t="n"/>
      <c r="G1457" s="9" t="n"/>
      <c r="H1457" s="9" t="n"/>
      <c r="I1457" s="9">
        <f>IF(COUNTA($A1457:$H1457)=0,"",IF($J1457="OTRO","NO","SI"))</f>
        <v/>
      </c>
      <c r="J1457" s="9">
        <f>IF(COUNTA($A1457:$H1457)=0,"",IFERROR(LOOKUP(2,1/(((LISTS!$H$2:$H$26&lt;&gt;"")*ISNUMBER(SEARCH(LISTS!$H$2:$H$26,$G1457)))+((LISTS!$I$2:$I$26&lt;&gt;"")*ISNUMBER(SEARCH(LISTS!$I$2:$I$26,$E1457)))),LISTS!$K$2:$K$26),"OTRO"))</f>
        <v/>
      </c>
      <c r="K1457" s="11">
        <f>IF($I1457&lt;&gt;"SI",0,IFERROR($F1457,0))</f>
        <v/>
      </c>
      <c r="L1457" s="9">
        <f>IF(COUNTA($A1457:$H1457)=0,"",IF($J1457="OTRO",IFERROR(LOOKUP(2,1/(((LISTS!$H$2:$H$26&lt;&gt;"")*ISNUMBER(SEARCH(LISTS!$H$2:$H$26,$G1457)))+((LISTS!$I$2:$I$26&lt;&gt;"")*ISNUMBER(SEARCH(LISTS!$I$2:$I$26,$E1457)))),LISTS!$L$2:$L$26),"Concepto DIAN no mapeado a casilla automatica"),IF(LEFT($J1457,4)="TOPE","Control automatico DIAN: "&amp;$J1457,"Casilla automatica: "&amp;$J1457)))</f>
        <v/>
      </c>
    </row>
    <row r="1458">
      <c r="A1458" s="9" t="n"/>
      <c r="B1458" s="9" t="n"/>
      <c r="C1458" s="9" t="n"/>
      <c r="D1458" s="9" t="n"/>
      <c r="E1458" s="9" t="n"/>
      <c r="F1458" s="11" t="n"/>
      <c r="G1458" s="9" t="n"/>
      <c r="H1458" s="9" t="n"/>
      <c r="I1458" s="9">
        <f>IF(COUNTA($A1458:$H1458)=0,"",IF($J1458="OTRO","NO","SI"))</f>
        <v/>
      </c>
      <c r="J1458" s="9">
        <f>IF(COUNTA($A1458:$H1458)=0,"",IFERROR(LOOKUP(2,1/(((LISTS!$H$2:$H$26&lt;&gt;"")*ISNUMBER(SEARCH(LISTS!$H$2:$H$26,$G1458)))+((LISTS!$I$2:$I$26&lt;&gt;"")*ISNUMBER(SEARCH(LISTS!$I$2:$I$26,$E1458)))),LISTS!$K$2:$K$26),"OTRO"))</f>
        <v/>
      </c>
      <c r="K1458" s="11">
        <f>IF($I1458&lt;&gt;"SI",0,IFERROR($F1458,0))</f>
        <v/>
      </c>
      <c r="L1458" s="9">
        <f>IF(COUNTA($A1458:$H1458)=0,"",IF($J1458="OTRO",IFERROR(LOOKUP(2,1/(((LISTS!$H$2:$H$26&lt;&gt;"")*ISNUMBER(SEARCH(LISTS!$H$2:$H$26,$G1458)))+((LISTS!$I$2:$I$26&lt;&gt;"")*ISNUMBER(SEARCH(LISTS!$I$2:$I$26,$E1458)))),LISTS!$L$2:$L$26),"Concepto DIAN no mapeado a casilla automatica"),IF(LEFT($J1458,4)="TOPE","Control automatico DIAN: "&amp;$J1458,"Casilla automatica: "&amp;$J1458)))</f>
        <v/>
      </c>
    </row>
    <row r="1459">
      <c r="A1459" s="9" t="n"/>
      <c r="B1459" s="9" t="n"/>
      <c r="C1459" s="9" t="n"/>
      <c r="D1459" s="9" t="n"/>
      <c r="E1459" s="9" t="n"/>
      <c r="F1459" s="11" t="n"/>
      <c r="G1459" s="9" t="n"/>
      <c r="H1459" s="9" t="n"/>
      <c r="I1459" s="9">
        <f>IF(COUNTA($A1459:$H1459)=0,"",IF($J1459="OTRO","NO","SI"))</f>
        <v/>
      </c>
      <c r="J1459" s="9">
        <f>IF(COUNTA($A1459:$H1459)=0,"",IFERROR(LOOKUP(2,1/(((LISTS!$H$2:$H$26&lt;&gt;"")*ISNUMBER(SEARCH(LISTS!$H$2:$H$26,$G1459)))+((LISTS!$I$2:$I$26&lt;&gt;"")*ISNUMBER(SEARCH(LISTS!$I$2:$I$26,$E1459)))),LISTS!$K$2:$K$26),"OTRO"))</f>
        <v/>
      </c>
      <c r="K1459" s="11">
        <f>IF($I1459&lt;&gt;"SI",0,IFERROR($F1459,0))</f>
        <v/>
      </c>
      <c r="L1459" s="9">
        <f>IF(COUNTA($A1459:$H1459)=0,"",IF($J1459="OTRO",IFERROR(LOOKUP(2,1/(((LISTS!$H$2:$H$26&lt;&gt;"")*ISNUMBER(SEARCH(LISTS!$H$2:$H$26,$G1459)))+((LISTS!$I$2:$I$26&lt;&gt;"")*ISNUMBER(SEARCH(LISTS!$I$2:$I$26,$E1459)))),LISTS!$L$2:$L$26),"Concepto DIAN no mapeado a casilla automatica"),IF(LEFT($J1459,4)="TOPE","Control automatico DIAN: "&amp;$J1459,"Casilla automatica: "&amp;$J1459)))</f>
        <v/>
      </c>
    </row>
    <row r="1460">
      <c r="A1460" s="9" t="n"/>
      <c r="B1460" s="9" t="n"/>
      <c r="C1460" s="9" t="n"/>
      <c r="D1460" s="9" t="n"/>
      <c r="E1460" s="9" t="n"/>
      <c r="F1460" s="11" t="n"/>
      <c r="G1460" s="9" t="n"/>
      <c r="H1460" s="9" t="n"/>
      <c r="I1460" s="9">
        <f>IF(COUNTA($A1460:$H1460)=0,"",IF($J1460="OTRO","NO","SI"))</f>
        <v/>
      </c>
      <c r="J1460" s="9">
        <f>IF(COUNTA($A1460:$H1460)=0,"",IFERROR(LOOKUP(2,1/(((LISTS!$H$2:$H$26&lt;&gt;"")*ISNUMBER(SEARCH(LISTS!$H$2:$H$26,$G1460)))+((LISTS!$I$2:$I$26&lt;&gt;"")*ISNUMBER(SEARCH(LISTS!$I$2:$I$26,$E1460)))),LISTS!$K$2:$K$26),"OTRO"))</f>
        <v/>
      </c>
      <c r="K1460" s="11">
        <f>IF($I1460&lt;&gt;"SI",0,IFERROR($F1460,0))</f>
        <v/>
      </c>
      <c r="L1460" s="9">
        <f>IF(COUNTA($A1460:$H1460)=0,"",IF($J1460="OTRO",IFERROR(LOOKUP(2,1/(((LISTS!$H$2:$H$26&lt;&gt;"")*ISNUMBER(SEARCH(LISTS!$H$2:$H$26,$G1460)))+((LISTS!$I$2:$I$26&lt;&gt;"")*ISNUMBER(SEARCH(LISTS!$I$2:$I$26,$E1460)))),LISTS!$L$2:$L$26),"Concepto DIAN no mapeado a casilla automatica"),IF(LEFT($J1460,4)="TOPE","Control automatico DIAN: "&amp;$J1460,"Casilla automatica: "&amp;$J1460)))</f>
        <v/>
      </c>
    </row>
    <row r="1461">
      <c r="A1461" s="9" t="n"/>
      <c r="B1461" s="9" t="n"/>
      <c r="C1461" s="9" t="n"/>
      <c r="D1461" s="9" t="n"/>
      <c r="E1461" s="9" t="n"/>
      <c r="F1461" s="11" t="n"/>
      <c r="G1461" s="9" t="n"/>
      <c r="H1461" s="9" t="n"/>
      <c r="I1461" s="9">
        <f>IF(COUNTA($A1461:$H1461)=0,"",IF($J1461="OTRO","NO","SI"))</f>
        <v/>
      </c>
      <c r="J1461" s="9">
        <f>IF(COUNTA($A1461:$H1461)=0,"",IFERROR(LOOKUP(2,1/(((LISTS!$H$2:$H$26&lt;&gt;"")*ISNUMBER(SEARCH(LISTS!$H$2:$H$26,$G1461)))+((LISTS!$I$2:$I$26&lt;&gt;"")*ISNUMBER(SEARCH(LISTS!$I$2:$I$26,$E1461)))),LISTS!$K$2:$K$26),"OTRO"))</f>
        <v/>
      </c>
      <c r="K1461" s="11">
        <f>IF($I1461&lt;&gt;"SI",0,IFERROR($F1461,0))</f>
        <v/>
      </c>
      <c r="L1461" s="9">
        <f>IF(COUNTA($A1461:$H1461)=0,"",IF($J1461="OTRO",IFERROR(LOOKUP(2,1/(((LISTS!$H$2:$H$26&lt;&gt;"")*ISNUMBER(SEARCH(LISTS!$H$2:$H$26,$G1461)))+((LISTS!$I$2:$I$26&lt;&gt;"")*ISNUMBER(SEARCH(LISTS!$I$2:$I$26,$E1461)))),LISTS!$L$2:$L$26),"Concepto DIAN no mapeado a casilla automatica"),IF(LEFT($J1461,4)="TOPE","Control automatico DIAN: "&amp;$J1461,"Casilla automatica: "&amp;$J1461)))</f>
        <v/>
      </c>
    </row>
    <row r="1462">
      <c r="A1462" s="9" t="n"/>
      <c r="B1462" s="9" t="n"/>
      <c r="C1462" s="9" t="n"/>
      <c r="D1462" s="9" t="n"/>
      <c r="E1462" s="9" t="n"/>
      <c r="F1462" s="11" t="n"/>
      <c r="G1462" s="9" t="n"/>
      <c r="H1462" s="9" t="n"/>
      <c r="I1462" s="9">
        <f>IF(COUNTA($A1462:$H1462)=0,"",IF($J1462="OTRO","NO","SI"))</f>
        <v/>
      </c>
      <c r="J1462" s="9">
        <f>IF(COUNTA($A1462:$H1462)=0,"",IFERROR(LOOKUP(2,1/(((LISTS!$H$2:$H$26&lt;&gt;"")*ISNUMBER(SEARCH(LISTS!$H$2:$H$26,$G1462)))+((LISTS!$I$2:$I$26&lt;&gt;"")*ISNUMBER(SEARCH(LISTS!$I$2:$I$26,$E1462)))),LISTS!$K$2:$K$26),"OTRO"))</f>
        <v/>
      </c>
      <c r="K1462" s="11">
        <f>IF($I1462&lt;&gt;"SI",0,IFERROR($F1462,0))</f>
        <v/>
      </c>
      <c r="L1462" s="9">
        <f>IF(COUNTA($A1462:$H1462)=0,"",IF($J1462="OTRO",IFERROR(LOOKUP(2,1/(((LISTS!$H$2:$H$26&lt;&gt;"")*ISNUMBER(SEARCH(LISTS!$H$2:$H$26,$G1462)))+((LISTS!$I$2:$I$26&lt;&gt;"")*ISNUMBER(SEARCH(LISTS!$I$2:$I$26,$E1462)))),LISTS!$L$2:$L$26),"Concepto DIAN no mapeado a casilla automatica"),IF(LEFT($J1462,4)="TOPE","Control automatico DIAN: "&amp;$J1462,"Casilla automatica: "&amp;$J1462)))</f>
        <v/>
      </c>
    </row>
    <row r="1463">
      <c r="A1463" s="9" t="n"/>
      <c r="B1463" s="9" t="n"/>
      <c r="C1463" s="9" t="n"/>
      <c r="D1463" s="9" t="n"/>
      <c r="E1463" s="9" t="n"/>
      <c r="F1463" s="11" t="n"/>
      <c r="G1463" s="9" t="n"/>
      <c r="H1463" s="9" t="n"/>
      <c r="I1463" s="9">
        <f>IF(COUNTA($A1463:$H1463)=0,"",IF($J1463="OTRO","NO","SI"))</f>
        <v/>
      </c>
      <c r="J1463" s="9">
        <f>IF(COUNTA($A1463:$H1463)=0,"",IFERROR(LOOKUP(2,1/(((LISTS!$H$2:$H$26&lt;&gt;"")*ISNUMBER(SEARCH(LISTS!$H$2:$H$26,$G1463)))+((LISTS!$I$2:$I$26&lt;&gt;"")*ISNUMBER(SEARCH(LISTS!$I$2:$I$26,$E1463)))),LISTS!$K$2:$K$26),"OTRO"))</f>
        <v/>
      </c>
      <c r="K1463" s="11">
        <f>IF($I1463&lt;&gt;"SI",0,IFERROR($F1463,0))</f>
        <v/>
      </c>
      <c r="L1463" s="9">
        <f>IF(COUNTA($A1463:$H1463)=0,"",IF($J1463="OTRO",IFERROR(LOOKUP(2,1/(((LISTS!$H$2:$H$26&lt;&gt;"")*ISNUMBER(SEARCH(LISTS!$H$2:$H$26,$G1463)))+((LISTS!$I$2:$I$26&lt;&gt;"")*ISNUMBER(SEARCH(LISTS!$I$2:$I$26,$E1463)))),LISTS!$L$2:$L$26),"Concepto DIAN no mapeado a casilla automatica"),IF(LEFT($J1463,4)="TOPE","Control automatico DIAN: "&amp;$J1463,"Casilla automatica: "&amp;$J1463)))</f>
        <v/>
      </c>
    </row>
    <row r="1464">
      <c r="A1464" s="9" t="n"/>
      <c r="B1464" s="9" t="n"/>
      <c r="C1464" s="9" t="n"/>
      <c r="D1464" s="9" t="n"/>
      <c r="E1464" s="9" t="n"/>
      <c r="F1464" s="11" t="n"/>
      <c r="G1464" s="9" t="n"/>
      <c r="H1464" s="9" t="n"/>
      <c r="I1464" s="9">
        <f>IF(COUNTA($A1464:$H1464)=0,"",IF($J1464="OTRO","NO","SI"))</f>
        <v/>
      </c>
      <c r="J1464" s="9">
        <f>IF(COUNTA($A1464:$H1464)=0,"",IFERROR(LOOKUP(2,1/(((LISTS!$H$2:$H$26&lt;&gt;"")*ISNUMBER(SEARCH(LISTS!$H$2:$H$26,$G1464)))+((LISTS!$I$2:$I$26&lt;&gt;"")*ISNUMBER(SEARCH(LISTS!$I$2:$I$26,$E1464)))),LISTS!$K$2:$K$26),"OTRO"))</f>
        <v/>
      </c>
      <c r="K1464" s="11">
        <f>IF($I1464&lt;&gt;"SI",0,IFERROR($F1464,0))</f>
        <v/>
      </c>
      <c r="L1464" s="9">
        <f>IF(COUNTA($A1464:$H1464)=0,"",IF($J1464="OTRO",IFERROR(LOOKUP(2,1/(((LISTS!$H$2:$H$26&lt;&gt;"")*ISNUMBER(SEARCH(LISTS!$H$2:$H$26,$G1464)))+((LISTS!$I$2:$I$26&lt;&gt;"")*ISNUMBER(SEARCH(LISTS!$I$2:$I$26,$E1464)))),LISTS!$L$2:$L$26),"Concepto DIAN no mapeado a casilla automatica"),IF(LEFT($J1464,4)="TOPE","Control automatico DIAN: "&amp;$J1464,"Casilla automatica: "&amp;$J1464)))</f>
        <v/>
      </c>
    </row>
    <row r="1465">
      <c r="A1465" s="9" t="n"/>
      <c r="B1465" s="9" t="n"/>
      <c r="C1465" s="9" t="n"/>
      <c r="D1465" s="9" t="n"/>
      <c r="E1465" s="9" t="n"/>
      <c r="F1465" s="11" t="n"/>
      <c r="G1465" s="9" t="n"/>
      <c r="H1465" s="9" t="n"/>
      <c r="I1465" s="9">
        <f>IF(COUNTA($A1465:$H1465)=0,"",IF($J1465="OTRO","NO","SI"))</f>
        <v/>
      </c>
      <c r="J1465" s="9">
        <f>IF(COUNTA($A1465:$H1465)=0,"",IFERROR(LOOKUP(2,1/(((LISTS!$H$2:$H$26&lt;&gt;"")*ISNUMBER(SEARCH(LISTS!$H$2:$H$26,$G1465)))+((LISTS!$I$2:$I$26&lt;&gt;"")*ISNUMBER(SEARCH(LISTS!$I$2:$I$26,$E1465)))),LISTS!$K$2:$K$26),"OTRO"))</f>
        <v/>
      </c>
      <c r="K1465" s="11">
        <f>IF($I1465&lt;&gt;"SI",0,IFERROR($F1465,0))</f>
        <v/>
      </c>
      <c r="L1465" s="9">
        <f>IF(COUNTA($A1465:$H1465)=0,"",IF($J1465="OTRO",IFERROR(LOOKUP(2,1/(((LISTS!$H$2:$H$26&lt;&gt;"")*ISNUMBER(SEARCH(LISTS!$H$2:$H$26,$G1465)))+((LISTS!$I$2:$I$26&lt;&gt;"")*ISNUMBER(SEARCH(LISTS!$I$2:$I$26,$E1465)))),LISTS!$L$2:$L$26),"Concepto DIAN no mapeado a casilla automatica"),IF(LEFT($J1465,4)="TOPE","Control automatico DIAN: "&amp;$J1465,"Casilla automatica: "&amp;$J1465)))</f>
        <v/>
      </c>
    </row>
    <row r="1466">
      <c r="A1466" s="9" t="n"/>
      <c r="B1466" s="9" t="n"/>
      <c r="C1466" s="9" t="n"/>
      <c r="D1466" s="9" t="n"/>
      <c r="E1466" s="9" t="n"/>
      <c r="F1466" s="11" t="n"/>
      <c r="G1466" s="9" t="n"/>
      <c r="H1466" s="9" t="n"/>
      <c r="I1466" s="9">
        <f>IF(COUNTA($A1466:$H1466)=0,"",IF($J1466="OTRO","NO","SI"))</f>
        <v/>
      </c>
      <c r="J1466" s="9">
        <f>IF(COUNTA($A1466:$H1466)=0,"",IFERROR(LOOKUP(2,1/(((LISTS!$H$2:$H$26&lt;&gt;"")*ISNUMBER(SEARCH(LISTS!$H$2:$H$26,$G1466)))+((LISTS!$I$2:$I$26&lt;&gt;"")*ISNUMBER(SEARCH(LISTS!$I$2:$I$26,$E1466)))),LISTS!$K$2:$K$26),"OTRO"))</f>
        <v/>
      </c>
      <c r="K1466" s="11">
        <f>IF($I1466&lt;&gt;"SI",0,IFERROR($F1466,0))</f>
        <v/>
      </c>
      <c r="L1466" s="9">
        <f>IF(COUNTA($A1466:$H1466)=0,"",IF($J1466="OTRO",IFERROR(LOOKUP(2,1/(((LISTS!$H$2:$H$26&lt;&gt;"")*ISNUMBER(SEARCH(LISTS!$H$2:$H$26,$G1466)))+((LISTS!$I$2:$I$26&lt;&gt;"")*ISNUMBER(SEARCH(LISTS!$I$2:$I$26,$E1466)))),LISTS!$L$2:$L$26),"Concepto DIAN no mapeado a casilla automatica"),IF(LEFT($J1466,4)="TOPE","Control automatico DIAN: "&amp;$J1466,"Casilla automatica: "&amp;$J1466)))</f>
        <v/>
      </c>
    </row>
    <row r="1467">
      <c r="A1467" s="9" t="n"/>
      <c r="B1467" s="9" t="n"/>
      <c r="C1467" s="9" t="n"/>
      <c r="D1467" s="9" t="n"/>
      <c r="E1467" s="9" t="n"/>
      <c r="F1467" s="11" t="n"/>
      <c r="G1467" s="9" t="n"/>
      <c r="H1467" s="9" t="n"/>
      <c r="I1467" s="9">
        <f>IF(COUNTA($A1467:$H1467)=0,"",IF($J1467="OTRO","NO","SI"))</f>
        <v/>
      </c>
      <c r="J1467" s="9">
        <f>IF(COUNTA($A1467:$H1467)=0,"",IFERROR(LOOKUP(2,1/(((LISTS!$H$2:$H$26&lt;&gt;"")*ISNUMBER(SEARCH(LISTS!$H$2:$H$26,$G1467)))+((LISTS!$I$2:$I$26&lt;&gt;"")*ISNUMBER(SEARCH(LISTS!$I$2:$I$26,$E1467)))),LISTS!$K$2:$K$26),"OTRO"))</f>
        <v/>
      </c>
      <c r="K1467" s="11">
        <f>IF($I1467&lt;&gt;"SI",0,IFERROR($F1467,0))</f>
        <v/>
      </c>
      <c r="L1467" s="9">
        <f>IF(COUNTA($A1467:$H1467)=0,"",IF($J1467="OTRO",IFERROR(LOOKUP(2,1/(((LISTS!$H$2:$H$26&lt;&gt;"")*ISNUMBER(SEARCH(LISTS!$H$2:$H$26,$G1467)))+((LISTS!$I$2:$I$26&lt;&gt;"")*ISNUMBER(SEARCH(LISTS!$I$2:$I$26,$E1467)))),LISTS!$L$2:$L$26),"Concepto DIAN no mapeado a casilla automatica"),IF(LEFT($J1467,4)="TOPE","Control automatico DIAN: "&amp;$J1467,"Casilla automatica: "&amp;$J1467)))</f>
        <v/>
      </c>
    </row>
    <row r="1468">
      <c r="A1468" s="9" t="n"/>
      <c r="B1468" s="9" t="n"/>
      <c r="C1468" s="9" t="n"/>
      <c r="D1468" s="9" t="n"/>
      <c r="E1468" s="9" t="n"/>
      <c r="F1468" s="11" t="n"/>
      <c r="G1468" s="9" t="n"/>
      <c r="H1468" s="9" t="n"/>
      <c r="I1468" s="9">
        <f>IF(COUNTA($A1468:$H1468)=0,"",IF($J1468="OTRO","NO","SI"))</f>
        <v/>
      </c>
      <c r="J1468" s="9">
        <f>IF(COUNTA($A1468:$H1468)=0,"",IFERROR(LOOKUP(2,1/(((LISTS!$H$2:$H$26&lt;&gt;"")*ISNUMBER(SEARCH(LISTS!$H$2:$H$26,$G1468)))+((LISTS!$I$2:$I$26&lt;&gt;"")*ISNUMBER(SEARCH(LISTS!$I$2:$I$26,$E1468)))),LISTS!$K$2:$K$26),"OTRO"))</f>
        <v/>
      </c>
      <c r="K1468" s="11">
        <f>IF($I1468&lt;&gt;"SI",0,IFERROR($F1468,0))</f>
        <v/>
      </c>
      <c r="L1468" s="9">
        <f>IF(COUNTA($A1468:$H1468)=0,"",IF($J1468="OTRO",IFERROR(LOOKUP(2,1/(((LISTS!$H$2:$H$26&lt;&gt;"")*ISNUMBER(SEARCH(LISTS!$H$2:$H$26,$G1468)))+((LISTS!$I$2:$I$26&lt;&gt;"")*ISNUMBER(SEARCH(LISTS!$I$2:$I$26,$E1468)))),LISTS!$L$2:$L$26),"Concepto DIAN no mapeado a casilla automatica"),IF(LEFT($J1468,4)="TOPE","Control automatico DIAN: "&amp;$J1468,"Casilla automatica: "&amp;$J1468)))</f>
        <v/>
      </c>
    </row>
    <row r="1469">
      <c r="A1469" s="9" t="n"/>
      <c r="B1469" s="9" t="n"/>
      <c r="C1469" s="9" t="n"/>
      <c r="D1469" s="9" t="n"/>
      <c r="E1469" s="9" t="n"/>
      <c r="F1469" s="11" t="n"/>
      <c r="G1469" s="9" t="n"/>
      <c r="H1469" s="9" t="n"/>
      <c r="I1469" s="9">
        <f>IF(COUNTA($A1469:$H1469)=0,"",IF($J1469="OTRO","NO","SI"))</f>
        <v/>
      </c>
      <c r="J1469" s="9">
        <f>IF(COUNTA($A1469:$H1469)=0,"",IFERROR(LOOKUP(2,1/(((LISTS!$H$2:$H$26&lt;&gt;"")*ISNUMBER(SEARCH(LISTS!$H$2:$H$26,$G1469)))+((LISTS!$I$2:$I$26&lt;&gt;"")*ISNUMBER(SEARCH(LISTS!$I$2:$I$26,$E1469)))),LISTS!$K$2:$K$26),"OTRO"))</f>
        <v/>
      </c>
      <c r="K1469" s="11">
        <f>IF($I1469&lt;&gt;"SI",0,IFERROR($F1469,0))</f>
        <v/>
      </c>
      <c r="L1469" s="9">
        <f>IF(COUNTA($A1469:$H1469)=0,"",IF($J1469="OTRO",IFERROR(LOOKUP(2,1/(((LISTS!$H$2:$H$26&lt;&gt;"")*ISNUMBER(SEARCH(LISTS!$H$2:$H$26,$G1469)))+((LISTS!$I$2:$I$26&lt;&gt;"")*ISNUMBER(SEARCH(LISTS!$I$2:$I$26,$E1469)))),LISTS!$L$2:$L$26),"Concepto DIAN no mapeado a casilla automatica"),IF(LEFT($J1469,4)="TOPE","Control automatico DIAN: "&amp;$J1469,"Casilla automatica: "&amp;$J1469)))</f>
        <v/>
      </c>
    </row>
    <row r="1470">
      <c r="A1470" s="9" t="n"/>
      <c r="B1470" s="9" t="n"/>
      <c r="C1470" s="9" t="n"/>
      <c r="D1470" s="9" t="n"/>
      <c r="E1470" s="9" t="n"/>
      <c r="F1470" s="11" t="n"/>
      <c r="G1470" s="9" t="n"/>
      <c r="H1470" s="9" t="n"/>
      <c r="I1470" s="9">
        <f>IF(COUNTA($A1470:$H1470)=0,"",IF($J1470="OTRO","NO","SI"))</f>
        <v/>
      </c>
      <c r="J1470" s="9">
        <f>IF(COUNTA($A1470:$H1470)=0,"",IFERROR(LOOKUP(2,1/(((LISTS!$H$2:$H$26&lt;&gt;"")*ISNUMBER(SEARCH(LISTS!$H$2:$H$26,$G1470)))+((LISTS!$I$2:$I$26&lt;&gt;"")*ISNUMBER(SEARCH(LISTS!$I$2:$I$26,$E1470)))),LISTS!$K$2:$K$26),"OTRO"))</f>
        <v/>
      </c>
      <c r="K1470" s="11">
        <f>IF($I1470&lt;&gt;"SI",0,IFERROR($F1470,0))</f>
        <v/>
      </c>
      <c r="L1470" s="9">
        <f>IF(COUNTA($A1470:$H1470)=0,"",IF($J1470="OTRO",IFERROR(LOOKUP(2,1/(((LISTS!$H$2:$H$26&lt;&gt;"")*ISNUMBER(SEARCH(LISTS!$H$2:$H$26,$G1470)))+((LISTS!$I$2:$I$26&lt;&gt;"")*ISNUMBER(SEARCH(LISTS!$I$2:$I$26,$E1470)))),LISTS!$L$2:$L$26),"Concepto DIAN no mapeado a casilla automatica"),IF(LEFT($J1470,4)="TOPE","Control automatico DIAN: "&amp;$J1470,"Casilla automatica: "&amp;$J1470)))</f>
        <v/>
      </c>
    </row>
    <row r="1471">
      <c r="A1471" s="9" t="n"/>
      <c r="B1471" s="9" t="n"/>
      <c r="C1471" s="9" t="n"/>
      <c r="D1471" s="9" t="n"/>
      <c r="E1471" s="9" t="n"/>
      <c r="F1471" s="11" t="n"/>
      <c r="G1471" s="9" t="n"/>
      <c r="H1471" s="9" t="n"/>
      <c r="I1471" s="9">
        <f>IF(COUNTA($A1471:$H1471)=0,"",IF($J1471="OTRO","NO","SI"))</f>
        <v/>
      </c>
      <c r="J1471" s="9">
        <f>IF(COUNTA($A1471:$H1471)=0,"",IFERROR(LOOKUP(2,1/(((LISTS!$H$2:$H$26&lt;&gt;"")*ISNUMBER(SEARCH(LISTS!$H$2:$H$26,$G1471)))+((LISTS!$I$2:$I$26&lt;&gt;"")*ISNUMBER(SEARCH(LISTS!$I$2:$I$26,$E1471)))),LISTS!$K$2:$K$26),"OTRO"))</f>
        <v/>
      </c>
      <c r="K1471" s="11">
        <f>IF($I1471&lt;&gt;"SI",0,IFERROR($F1471,0))</f>
        <v/>
      </c>
      <c r="L1471" s="9">
        <f>IF(COUNTA($A1471:$H1471)=0,"",IF($J1471="OTRO",IFERROR(LOOKUP(2,1/(((LISTS!$H$2:$H$26&lt;&gt;"")*ISNUMBER(SEARCH(LISTS!$H$2:$H$26,$G1471)))+((LISTS!$I$2:$I$26&lt;&gt;"")*ISNUMBER(SEARCH(LISTS!$I$2:$I$26,$E1471)))),LISTS!$L$2:$L$26),"Concepto DIAN no mapeado a casilla automatica"),IF(LEFT($J1471,4)="TOPE","Control automatico DIAN: "&amp;$J1471,"Casilla automatica: "&amp;$J1471)))</f>
        <v/>
      </c>
    </row>
    <row r="1472">
      <c r="A1472" s="9" t="n"/>
      <c r="B1472" s="9" t="n"/>
      <c r="C1472" s="9" t="n"/>
      <c r="D1472" s="9" t="n"/>
      <c r="E1472" s="9" t="n"/>
      <c r="F1472" s="11" t="n"/>
      <c r="G1472" s="9" t="n"/>
      <c r="H1472" s="9" t="n"/>
      <c r="I1472" s="9">
        <f>IF(COUNTA($A1472:$H1472)=0,"",IF($J1472="OTRO","NO","SI"))</f>
        <v/>
      </c>
      <c r="J1472" s="9">
        <f>IF(COUNTA($A1472:$H1472)=0,"",IFERROR(LOOKUP(2,1/(((LISTS!$H$2:$H$26&lt;&gt;"")*ISNUMBER(SEARCH(LISTS!$H$2:$H$26,$G1472)))+((LISTS!$I$2:$I$26&lt;&gt;"")*ISNUMBER(SEARCH(LISTS!$I$2:$I$26,$E1472)))),LISTS!$K$2:$K$26),"OTRO"))</f>
        <v/>
      </c>
      <c r="K1472" s="11">
        <f>IF($I1472&lt;&gt;"SI",0,IFERROR($F1472,0))</f>
        <v/>
      </c>
      <c r="L1472" s="9">
        <f>IF(COUNTA($A1472:$H1472)=0,"",IF($J1472="OTRO",IFERROR(LOOKUP(2,1/(((LISTS!$H$2:$H$26&lt;&gt;"")*ISNUMBER(SEARCH(LISTS!$H$2:$H$26,$G1472)))+((LISTS!$I$2:$I$26&lt;&gt;"")*ISNUMBER(SEARCH(LISTS!$I$2:$I$26,$E1472)))),LISTS!$L$2:$L$26),"Concepto DIAN no mapeado a casilla automatica"),IF(LEFT($J1472,4)="TOPE","Control automatico DIAN: "&amp;$J1472,"Casilla automatica: "&amp;$J1472)))</f>
        <v/>
      </c>
    </row>
    <row r="1473">
      <c r="A1473" s="9" t="n"/>
      <c r="B1473" s="9" t="n"/>
      <c r="C1473" s="9" t="n"/>
      <c r="D1473" s="9" t="n"/>
      <c r="E1473" s="9" t="n"/>
      <c r="F1473" s="11" t="n"/>
      <c r="G1473" s="9" t="n"/>
      <c r="H1473" s="9" t="n"/>
      <c r="I1473" s="9">
        <f>IF(COUNTA($A1473:$H1473)=0,"",IF($J1473="OTRO","NO","SI"))</f>
        <v/>
      </c>
      <c r="J1473" s="9">
        <f>IF(COUNTA($A1473:$H1473)=0,"",IFERROR(LOOKUP(2,1/(((LISTS!$H$2:$H$26&lt;&gt;"")*ISNUMBER(SEARCH(LISTS!$H$2:$H$26,$G1473)))+((LISTS!$I$2:$I$26&lt;&gt;"")*ISNUMBER(SEARCH(LISTS!$I$2:$I$26,$E1473)))),LISTS!$K$2:$K$26),"OTRO"))</f>
        <v/>
      </c>
      <c r="K1473" s="11">
        <f>IF($I1473&lt;&gt;"SI",0,IFERROR($F1473,0))</f>
        <v/>
      </c>
      <c r="L1473" s="9">
        <f>IF(COUNTA($A1473:$H1473)=0,"",IF($J1473="OTRO",IFERROR(LOOKUP(2,1/(((LISTS!$H$2:$H$26&lt;&gt;"")*ISNUMBER(SEARCH(LISTS!$H$2:$H$26,$G1473)))+((LISTS!$I$2:$I$26&lt;&gt;"")*ISNUMBER(SEARCH(LISTS!$I$2:$I$26,$E1473)))),LISTS!$L$2:$L$26),"Concepto DIAN no mapeado a casilla automatica"),IF(LEFT($J1473,4)="TOPE","Control automatico DIAN: "&amp;$J1473,"Casilla automatica: "&amp;$J1473)))</f>
        <v/>
      </c>
    </row>
    <row r="1474">
      <c r="A1474" s="9" t="n"/>
      <c r="B1474" s="9" t="n"/>
      <c r="C1474" s="9" t="n"/>
      <c r="D1474" s="9" t="n"/>
      <c r="E1474" s="9" t="n"/>
      <c r="F1474" s="11" t="n"/>
      <c r="G1474" s="9" t="n"/>
      <c r="H1474" s="9" t="n"/>
      <c r="I1474" s="9">
        <f>IF(COUNTA($A1474:$H1474)=0,"",IF($J1474="OTRO","NO","SI"))</f>
        <v/>
      </c>
      <c r="J1474" s="9">
        <f>IF(COUNTA($A1474:$H1474)=0,"",IFERROR(LOOKUP(2,1/(((LISTS!$H$2:$H$26&lt;&gt;"")*ISNUMBER(SEARCH(LISTS!$H$2:$H$26,$G1474)))+((LISTS!$I$2:$I$26&lt;&gt;"")*ISNUMBER(SEARCH(LISTS!$I$2:$I$26,$E1474)))),LISTS!$K$2:$K$26),"OTRO"))</f>
        <v/>
      </c>
      <c r="K1474" s="11">
        <f>IF($I1474&lt;&gt;"SI",0,IFERROR($F1474,0))</f>
        <v/>
      </c>
      <c r="L1474" s="9">
        <f>IF(COUNTA($A1474:$H1474)=0,"",IF($J1474="OTRO",IFERROR(LOOKUP(2,1/(((LISTS!$H$2:$H$26&lt;&gt;"")*ISNUMBER(SEARCH(LISTS!$H$2:$H$26,$G1474)))+((LISTS!$I$2:$I$26&lt;&gt;"")*ISNUMBER(SEARCH(LISTS!$I$2:$I$26,$E1474)))),LISTS!$L$2:$L$26),"Concepto DIAN no mapeado a casilla automatica"),IF(LEFT($J1474,4)="TOPE","Control automatico DIAN: "&amp;$J1474,"Casilla automatica: "&amp;$J1474)))</f>
        <v/>
      </c>
    </row>
    <row r="1475">
      <c r="A1475" s="9" t="n"/>
      <c r="B1475" s="9" t="n"/>
      <c r="C1475" s="9" t="n"/>
      <c r="D1475" s="9" t="n"/>
      <c r="E1475" s="9" t="n"/>
      <c r="F1475" s="11" t="n"/>
      <c r="G1475" s="9" t="n"/>
      <c r="H1475" s="9" t="n"/>
      <c r="I1475" s="9">
        <f>IF(COUNTA($A1475:$H1475)=0,"",IF($J1475="OTRO","NO","SI"))</f>
        <v/>
      </c>
      <c r="J1475" s="9">
        <f>IF(COUNTA($A1475:$H1475)=0,"",IFERROR(LOOKUP(2,1/(((LISTS!$H$2:$H$26&lt;&gt;"")*ISNUMBER(SEARCH(LISTS!$H$2:$H$26,$G1475)))+((LISTS!$I$2:$I$26&lt;&gt;"")*ISNUMBER(SEARCH(LISTS!$I$2:$I$26,$E1475)))),LISTS!$K$2:$K$26),"OTRO"))</f>
        <v/>
      </c>
      <c r="K1475" s="11">
        <f>IF($I1475&lt;&gt;"SI",0,IFERROR($F1475,0))</f>
        <v/>
      </c>
      <c r="L1475" s="9">
        <f>IF(COUNTA($A1475:$H1475)=0,"",IF($J1475="OTRO",IFERROR(LOOKUP(2,1/(((LISTS!$H$2:$H$26&lt;&gt;"")*ISNUMBER(SEARCH(LISTS!$H$2:$H$26,$G1475)))+((LISTS!$I$2:$I$26&lt;&gt;"")*ISNUMBER(SEARCH(LISTS!$I$2:$I$26,$E1475)))),LISTS!$L$2:$L$26),"Concepto DIAN no mapeado a casilla automatica"),IF(LEFT($J1475,4)="TOPE","Control automatico DIAN: "&amp;$J1475,"Casilla automatica: "&amp;$J1475)))</f>
        <v/>
      </c>
    </row>
    <row r="1476">
      <c r="A1476" s="9" t="n"/>
      <c r="B1476" s="9" t="n"/>
      <c r="C1476" s="9" t="n"/>
      <c r="D1476" s="9" t="n"/>
      <c r="E1476" s="9" t="n"/>
      <c r="F1476" s="11" t="n"/>
      <c r="G1476" s="9" t="n"/>
      <c r="H1476" s="9" t="n"/>
      <c r="I1476" s="9">
        <f>IF(COUNTA($A1476:$H1476)=0,"",IF($J1476="OTRO","NO","SI"))</f>
        <v/>
      </c>
      <c r="J1476" s="9">
        <f>IF(COUNTA($A1476:$H1476)=0,"",IFERROR(LOOKUP(2,1/(((LISTS!$H$2:$H$26&lt;&gt;"")*ISNUMBER(SEARCH(LISTS!$H$2:$H$26,$G1476)))+((LISTS!$I$2:$I$26&lt;&gt;"")*ISNUMBER(SEARCH(LISTS!$I$2:$I$26,$E1476)))),LISTS!$K$2:$K$26),"OTRO"))</f>
        <v/>
      </c>
      <c r="K1476" s="11">
        <f>IF($I1476&lt;&gt;"SI",0,IFERROR($F1476,0))</f>
        <v/>
      </c>
      <c r="L1476" s="9">
        <f>IF(COUNTA($A1476:$H1476)=0,"",IF($J1476="OTRO",IFERROR(LOOKUP(2,1/(((LISTS!$H$2:$H$26&lt;&gt;"")*ISNUMBER(SEARCH(LISTS!$H$2:$H$26,$G1476)))+((LISTS!$I$2:$I$26&lt;&gt;"")*ISNUMBER(SEARCH(LISTS!$I$2:$I$26,$E1476)))),LISTS!$L$2:$L$26),"Concepto DIAN no mapeado a casilla automatica"),IF(LEFT($J1476,4)="TOPE","Control automatico DIAN: "&amp;$J1476,"Casilla automatica: "&amp;$J1476)))</f>
        <v/>
      </c>
    </row>
    <row r="1477">
      <c r="A1477" s="9" t="n"/>
      <c r="B1477" s="9" t="n"/>
      <c r="C1477" s="9" t="n"/>
      <c r="D1477" s="9" t="n"/>
      <c r="E1477" s="9" t="n"/>
      <c r="F1477" s="11" t="n"/>
      <c r="G1477" s="9" t="n"/>
      <c r="H1477" s="9" t="n"/>
      <c r="I1477" s="9">
        <f>IF(COUNTA($A1477:$H1477)=0,"",IF($J1477="OTRO","NO","SI"))</f>
        <v/>
      </c>
      <c r="J1477" s="9">
        <f>IF(COUNTA($A1477:$H1477)=0,"",IFERROR(LOOKUP(2,1/(((LISTS!$H$2:$H$26&lt;&gt;"")*ISNUMBER(SEARCH(LISTS!$H$2:$H$26,$G1477)))+((LISTS!$I$2:$I$26&lt;&gt;"")*ISNUMBER(SEARCH(LISTS!$I$2:$I$26,$E1477)))),LISTS!$K$2:$K$26),"OTRO"))</f>
        <v/>
      </c>
      <c r="K1477" s="11">
        <f>IF($I1477&lt;&gt;"SI",0,IFERROR($F1477,0))</f>
        <v/>
      </c>
      <c r="L1477" s="9">
        <f>IF(COUNTA($A1477:$H1477)=0,"",IF($J1477="OTRO",IFERROR(LOOKUP(2,1/(((LISTS!$H$2:$H$26&lt;&gt;"")*ISNUMBER(SEARCH(LISTS!$H$2:$H$26,$G1477)))+((LISTS!$I$2:$I$26&lt;&gt;"")*ISNUMBER(SEARCH(LISTS!$I$2:$I$26,$E1477)))),LISTS!$L$2:$L$26),"Concepto DIAN no mapeado a casilla automatica"),IF(LEFT($J1477,4)="TOPE","Control automatico DIAN: "&amp;$J1477,"Casilla automatica: "&amp;$J1477)))</f>
        <v/>
      </c>
    </row>
    <row r="1478">
      <c r="A1478" s="9" t="n"/>
      <c r="B1478" s="9" t="n"/>
      <c r="C1478" s="9" t="n"/>
      <c r="D1478" s="9" t="n"/>
      <c r="E1478" s="9" t="n"/>
      <c r="F1478" s="11" t="n"/>
      <c r="G1478" s="9" t="n"/>
      <c r="H1478" s="9" t="n"/>
      <c r="I1478" s="9">
        <f>IF(COUNTA($A1478:$H1478)=0,"",IF($J1478="OTRO","NO","SI"))</f>
        <v/>
      </c>
      <c r="J1478" s="9">
        <f>IF(COUNTA($A1478:$H1478)=0,"",IFERROR(LOOKUP(2,1/(((LISTS!$H$2:$H$26&lt;&gt;"")*ISNUMBER(SEARCH(LISTS!$H$2:$H$26,$G1478)))+((LISTS!$I$2:$I$26&lt;&gt;"")*ISNUMBER(SEARCH(LISTS!$I$2:$I$26,$E1478)))),LISTS!$K$2:$K$26),"OTRO"))</f>
        <v/>
      </c>
      <c r="K1478" s="11">
        <f>IF($I1478&lt;&gt;"SI",0,IFERROR($F1478,0))</f>
        <v/>
      </c>
      <c r="L1478" s="9">
        <f>IF(COUNTA($A1478:$H1478)=0,"",IF($J1478="OTRO",IFERROR(LOOKUP(2,1/(((LISTS!$H$2:$H$26&lt;&gt;"")*ISNUMBER(SEARCH(LISTS!$H$2:$H$26,$G1478)))+((LISTS!$I$2:$I$26&lt;&gt;"")*ISNUMBER(SEARCH(LISTS!$I$2:$I$26,$E1478)))),LISTS!$L$2:$L$26),"Concepto DIAN no mapeado a casilla automatica"),IF(LEFT($J1478,4)="TOPE","Control automatico DIAN: "&amp;$J1478,"Casilla automatica: "&amp;$J1478)))</f>
        <v/>
      </c>
    </row>
    <row r="1479">
      <c r="A1479" s="9" t="n"/>
      <c r="B1479" s="9" t="n"/>
      <c r="C1479" s="9" t="n"/>
      <c r="D1479" s="9" t="n"/>
      <c r="E1479" s="9" t="n"/>
      <c r="F1479" s="11" t="n"/>
      <c r="G1479" s="9" t="n"/>
      <c r="H1479" s="9" t="n"/>
      <c r="I1479" s="9">
        <f>IF(COUNTA($A1479:$H1479)=0,"",IF($J1479="OTRO","NO","SI"))</f>
        <v/>
      </c>
      <c r="J1479" s="9">
        <f>IF(COUNTA($A1479:$H1479)=0,"",IFERROR(LOOKUP(2,1/(((LISTS!$H$2:$H$26&lt;&gt;"")*ISNUMBER(SEARCH(LISTS!$H$2:$H$26,$G1479)))+((LISTS!$I$2:$I$26&lt;&gt;"")*ISNUMBER(SEARCH(LISTS!$I$2:$I$26,$E1479)))),LISTS!$K$2:$K$26),"OTRO"))</f>
        <v/>
      </c>
      <c r="K1479" s="11">
        <f>IF($I1479&lt;&gt;"SI",0,IFERROR($F1479,0))</f>
        <v/>
      </c>
      <c r="L1479" s="9">
        <f>IF(COUNTA($A1479:$H1479)=0,"",IF($J1479="OTRO",IFERROR(LOOKUP(2,1/(((LISTS!$H$2:$H$26&lt;&gt;"")*ISNUMBER(SEARCH(LISTS!$H$2:$H$26,$G1479)))+((LISTS!$I$2:$I$26&lt;&gt;"")*ISNUMBER(SEARCH(LISTS!$I$2:$I$26,$E1479)))),LISTS!$L$2:$L$26),"Concepto DIAN no mapeado a casilla automatica"),IF(LEFT($J1479,4)="TOPE","Control automatico DIAN: "&amp;$J1479,"Casilla automatica: "&amp;$J1479)))</f>
        <v/>
      </c>
    </row>
    <row r="1480">
      <c r="A1480" s="9" t="n"/>
      <c r="B1480" s="9" t="n"/>
      <c r="C1480" s="9" t="n"/>
      <c r="D1480" s="9" t="n"/>
      <c r="E1480" s="9" t="n"/>
      <c r="F1480" s="11" t="n"/>
      <c r="G1480" s="9" t="n"/>
      <c r="H1480" s="9" t="n"/>
      <c r="I1480" s="9">
        <f>IF(COUNTA($A1480:$H1480)=0,"",IF($J1480="OTRO","NO","SI"))</f>
        <v/>
      </c>
      <c r="J1480" s="9">
        <f>IF(COUNTA($A1480:$H1480)=0,"",IFERROR(LOOKUP(2,1/(((LISTS!$H$2:$H$26&lt;&gt;"")*ISNUMBER(SEARCH(LISTS!$H$2:$H$26,$G1480)))+((LISTS!$I$2:$I$26&lt;&gt;"")*ISNUMBER(SEARCH(LISTS!$I$2:$I$26,$E1480)))),LISTS!$K$2:$K$26),"OTRO"))</f>
        <v/>
      </c>
      <c r="K1480" s="11">
        <f>IF($I1480&lt;&gt;"SI",0,IFERROR($F1480,0))</f>
        <v/>
      </c>
      <c r="L1480" s="9">
        <f>IF(COUNTA($A1480:$H1480)=0,"",IF($J1480="OTRO",IFERROR(LOOKUP(2,1/(((LISTS!$H$2:$H$26&lt;&gt;"")*ISNUMBER(SEARCH(LISTS!$H$2:$H$26,$G1480)))+((LISTS!$I$2:$I$26&lt;&gt;"")*ISNUMBER(SEARCH(LISTS!$I$2:$I$26,$E1480)))),LISTS!$L$2:$L$26),"Concepto DIAN no mapeado a casilla automatica"),IF(LEFT($J1480,4)="TOPE","Control automatico DIAN: "&amp;$J1480,"Casilla automatica: "&amp;$J1480)))</f>
        <v/>
      </c>
    </row>
    <row r="1481">
      <c r="A1481" s="9" t="n"/>
      <c r="B1481" s="9" t="n"/>
      <c r="C1481" s="9" t="n"/>
      <c r="D1481" s="9" t="n"/>
      <c r="E1481" s="9" t="n"/>
      <c r="F1481" s="11" t="n"/>
      <c r="G1481" s="9" t="n"/>
      <c r="H1481" s="9" t="n"/>
      <c r="I1481" s="9">
        <f>IF(COUNTA($A1481:$H1481)=0,"",IF($J1481="OTRO","NO","SI"))</f>
        <v/>
      </c>
      <c r="J1481" s="9">
        <f>IF(COUNTA($A1481:$H1481)=0,"",IFERROR(LOOKUP(2,1/(((LISTS!$H$2:$H$26&lt;&gt;"")*ISNUMBER(SEARCH(LISTS!$H$2:$H$26,$G1481)))+((LISTS!$I$2:$I$26&lt;&gt;"")*ISNUMBER(SEARCH(LISTS!$I$2:$I$26,$E1481)))),LISTS!$K$2:$K$26),"OTRO"))</f>
        <v/>
      </c>
      <c r="K1481" s="11">
        <f>IF($I1481&lt;&gt;"SI",0,IFERROR($F1481,0))</f>
        <v/>
      </c>
      <c r="L1481" s="9">
        <f>IF(COUNTA($A1481:$H1481)=0,"",IF($J1481="OTRO",IFERROR(LOOKUP(2,1/(((LISTS!$H$2:$H$26&lt;&gt;"")*ISNUMBER(SEARCH(LISTS!$H$2:$H$26,$G1481)))+((LISTS!$I$2:$I$26&lt;&gt;"")*ISNUMBER(SEARCH(LISTS!$I$2:$I$26,$E1481)))),LISTS!$L$2:$L$26),"Concepto DIAN no mapeado a casilla automatica"),IF(LEFT($J1481,4)="TOPE","Control automatico DIAN: "&amp;$J1481,"Casilla automatica: "&amp;$J1481)))</f>
        <v/>
      </c>
    </row>
    <row r="1482">
      <c r="A1482" s="9" t="n"/>
      <c r="B1482" s="9" t="n"/>
      <c r="C1482" s="9" t="n"/>
      <c r="D1482" s="9" t="n"/>
      <c r="E1482" s="9" t="n"/>
      <c r="F1482" s="11" t="n"/>
      <c r="G1482" s="9" t="n"/>
      <c r="H1482" s="9" t="n"/>
      <c r="I1482" s="9">
        <f>IF(COUNTA($A1482:$H1482)=0,"",IF($J1482="OTRO","NO","SI"))</f>
        <v/>
      </c>
      <c r="J1482" s="9">
        <f>IF(COUNTA($A1482:$H1482)=0,"",IFERROR(LOOKUP(2,1/(((LISTS!$H$2:$H$26&lt;&gt;"")*ISNUMBER(SEARCH(LISTS!$H$2:$H$26,$G1482)))+((LISTS!$I$2:$I$26&lt;&gt;"")*ISNUMBER(SEARCH(LISTS!$I$2:$I$26,$E1482)))),LISTS!$K$2:$K$26),"OTRO"))</f>
        <v/>
      </c>
      <c r="K1482" s="11">
        <f>IF($I1482&lt;&gt;"SI",0,IFERROR($F1482,0))</f>
        <v/>
      </c>
      <c r="L1482" s="9">
        <f>IF(COUNTA($A1482:$H1482)=0,"",IF($J1482="OTRO",IFERROR(LOOKUP(2,1/(((LISTS!$H$2:$H$26&lt;&gt;"")*ISNUMBER(SEARCH(LISTS!$H$2:$H$26,$G1482)))+((LISTS!$I$2:$I$26&lt;&gt;"")*ISNUMBER(SEARCH(LISTS!$I$2:$I$26,$E1482)))),LISTS!$L$2:$L$26),"Concepto DIAN no mapeado a casilla automatica"),IF(LEFT($J1482,4)="TOPE","Control automatico DIAN: "&amp;$J1482,"Casilla automatica: "&amp;$J1482)))</f>
        <v/>
      </c>
    </row>
    <row r="1483">
      <c r="A1483" s="9" t="n"/>
      <c r="B1483" s="9" t="n"/>
      <c r="C1483" s="9" t="n"/>
      <c r="D1483" s="9" t="n"/>
      <c r="E1483" s="9" t="n"/>
      <c r="F1483" s="11" t="n"/>
      <c r="G1483" s="9" t="n"/>
      <c r="H1483" s="9" t="n"/>
      <c r="I1483" s="9">
        <f>IF(COUNTA($A1483:$H1483)=0,"",IF($J1483="OTRO","NO","SI"))</f>
        <v/>
      </c>
      <c r="J1483" s="9">
        <f>IF(COUNTA($A1483:$H1483)=0,"",IFERROR(LOOKUP(2,1/(((LISTS!$H$2:$H$26&lt;&gt;"")*ISNUMBER(SEARCH(LISTS!$H$2:$H$26,$G1483)))+((LISTS!$I$2:$I$26&lt;&gt;"")*ISNUMBER(SEARCH(LISTS!$I$2:$I$26,$E1483)))),LISTS!$K$2:$K$26),"OTRO"))</f>
        <v/>
      </c>
      <c r="K1483" s="11">
        <f>IF($I1483&lt;&gt;"SI",0,IFERROR($F1483,0))</f>
        <v/>
      </c>
      <c r="L1483" s="9">
        <f>IF(COUNTA($A1483:$H1483)=0,"",IF($J1483="OTRO",IFERROR(LOOKUP(2,1/(((LISTS!$H$2:$H$26&lt;&gt;"")*ISNUMBER(SEARCH(LISTS!$H$2:$H$26,$G1483)))+((LISTS!$I$2:$I$26&lt;&gt;"")*ISNUMBER(SEARCH(LISTS!$I$2:$I$26,$E1483)))),LISTS!$L$2:$L$26),"Concepto DIAN no mapeado a casilla automatica"),IF(LEFT($J1483,4)="TOPE","Control automatico DIAN: "&amp;$J1483,"Casilla automatica: "&amp;$J1483)))</f>
        <v/>
      </c>
    </row>
    <row r="1484">
      <c r="A1484" s="9" t="n"/>
      <c r="B1484" s="9" t="n"/>
      <c r="C1484" s="9" t="n"/>
      <c r="D1484" s="9" t="n"/>
      <c r="E1484" s="9" t="n"/>
      <c r="F1484" s="11" t="n"/>
      <c r="G1484" s="9" t="n"/>
      <c r="H1484" s="9" t="n"/>
      <c r="I1484" s="9">
        <f>IF(COUNTA($A1484:$H1484)=0,"",IF($J1484="OTRO","NO","SI"))</f>
        <v/>
      </c>
      <c r="J1484" s="9">
        <f>IF(COUNTA($A1484:$H1484)=0,"",IFERROR(LOOKUP(2,1/(((LISTS!$H$2:$H$26&lt;&gt;"")*ISNUMBER(SEARCH(LISTS!$H$2:$H$26,$G1484)))+((LISTS!$I$2:$I$26&lt;&gt;"")*ISNUMBER(SEARCH(LISTS!$I$2:$I$26,$E1484)))),LISTS!$K$2:$K$26),"OTRO"))</f>
        <v/>
      </c>
      <c r="K1484" s="11">
        <f>IF($I1484&lt;&gt;"SI",0,IFERROR($F1484,0))</f>
        <v/>
      </c>
      <c r="L1484" s="9">
        <f>IF(COUNTA($A1484:$H1484)=0,"",IF($J1484="OTRO",IFERROR(LOOKUP(2,1/(((LISTS!$H$2:$H$26&lt;&gt;"")*ISNUMBER(SEARCH(LISTS!$H$2:$H$26,$G1484)))+((LISTS!$I$2:$I$26&lt;&gt;"")*ISNUMBER(SEARCH(LISTS!$I$2:$I$26,$E1484)))),LISTS!$L$2:$L$26),"Concepto DIAN no mapeado a casilla automatica"),IF(LEFT($J1484,4)="TOPE","Control automatico DIAN: "&amp;$J1484,"Casilla automatica: "&amp;$J1484)))</f>
        <v/>
      </c>
    </row>
    <row r="1485">
      <c r="A1485" s="9" t="n"/>
      <c r="B1485" s="9" t="n"/>
      <c r="C1485" s="9" t="n"/>
      <c r="D1485" s="9" t="n"/>
      <c r="E1485" s="9" t="n"/>
      <c r="F1485" s="11" t="n"/>
      <c r="G1485" s="9" t="n"/>
      <c r="H1485" s="9" t="n"/>
      <c r="I1485" s="9">
        <f>IF(COUNTA($A1485:$H1485)=0,"",IF($J1485="OTRO","NO","SI"))</f>
        <v/>
      </c>
      <c r="J1485" s="9">
        <f>IF(COUNTA($A1485:$H1485)=0,"",IFERROR(LOOKUP(2,1/(((LISTS!$H$2:$H$26&lt;&gt;"")*ISNUMBER(SEARCH(LISTS!$H$2:$H$26,$G1485)))+((LISTS!$I$2:$I$26&lt;&gt;"")*ISNUMBER(SEARCH(LISTS!$I$2:$I$26,$E1485)))),LISTS!$K$2:$K$26),"OTRO"))</f>
        <v/>
      </c>
      <c r="K1485" s="11">
        <f>IF($I1485&lt;&gt;"SI",0,IFERROR($F1485,0))</f>
        <v/>
      </c>
      <c r="L1485" s="9">
        <f>IF(COUNTA($A1485:$H1485)=0,"",IF($J1485="OTRO",IFERROR(LOOKUP(2,1/(((LISTS!$H$2:$H$26&lt;&gt;"")*ISNUMBER(SEARCH(LISTS!$H$2:$H$26,$G1485)))+((LISTS!$I$2:$I$26&lt;&gt;"")*ISNUMBER(SEARCH(LISTS!$I$2:$I$26,$E1485)))),LISTS!$L$2:$L$26),"Concepto DIAN no mapeado a casilla automatica"),IF(LEFT($J1485,4)="TOPE","Control automatico DIAN: "&amp;$J1485,"Casilla automatica: "&amp;$J1485)))</f>
        <v/>
      </c>
    </row>
    <row r="1486">
      <c r="A1486" s="9" t="n"/>
      <c r="B1486" s="9" t="n"/>
      <c r="C1486" s="9" t="n"/>
      <c r="D1486" s="9" t="n"/>
      <c r="E1486" s="9" t="n"/>
      <c r="F1486" s="11" t="n"/>
      <c r="G1486" s="9" t="n"/>
      <c r="H1486" s="9" t="n"/>
      <c r="I1486" s="9">
        <f>IF(COUNTA($A1486:$H1486)=0,"",IF($J1486="OTRO","NO","SI"))</f>
        <v/>
      </c>
      <c r="J1486" s="9">
        <f>IF(COUNTA($A1486:$H1486)=0,"",IFERROR(LOOKUP(2,1/(((LISTS!$H$2:$H$26&lt;&gt;"")*ISNUMBER(SEARCH(LISTS!$H$2:$H$26,$G1486)))+((LISTS!$I$2:$I$26&lt;&gt;"")*ISNUMBER(SEARCH(LISTS!$I$2:$I$26,$E1486)))),LISTS!$K$2:$K$26),"OTRO"))</f>
        <v/>
      </c>
      <c r="K1486" s="11">
        <f>IF($I1486&lt;&gt;"SI",0,IFERROR($F1486,0))</f>
        <v/>
      </c>
      <c r="L1486" s="9">
        <f>IF(COUNTA($A1486:$H1486)=0,"",IF($J1486="OTRO",IFERROR(LOOKUP(2,1/(((LISTS!$H$2:$H$26&lt;&gt;"")*ISNUMBER(SEARCH(LISTS!$H$2:$H$26,$G1486)))+((LISTS!$I$2:$I$26&lt;&gt;"")*ISNUMBER(SEARCH(LISTS!$I$2:$I$26,$E1486)))),LISTS!$L$2:$L$26),"Concepto DIAN no mapeado a casilla automatica"),IF(LEFT($J1486,4)="TOPE","Control automatico DIAN: "&amp;$J1486,"Casilla automatica: "&amp;$J1486)))</f>
        <v/>
      </c>
    </row>
    <row r="1487">
      <c r="A1487" s="9" t="n"/>
      <c r="B1487" s="9" t="n"/>
      <c r="C1487" s="9" t="n"/>
      <c r="D1487" s="9" t="n"/>
      <c r="E1487" s="9" t="n"/>
      <c r="F1487" s="11" t="n"/>
      <c r="G1487" s="9" t="n"/>
      <c r="H1487" s="9" t="n"/>
      <c r="I1487" s="9">
        <f>IF(COUNTA($A1487:$H1487)=0,"",IF($J1487="OTRO","NO","SI"))</f>
        <v/>
      </c>
      <c r="J1487" s="9">
        <f>IF(COUNTA($A1487:$H1487)=0,"",IFERROR(LOOKUP(2,1/(((LISTS!$H$2:$H$26&lt;&gt;"")*ISNUMBER(SEARCH(LISTS!$H$2:$H$26,$G1487)))+((LISTS!$I$2:$I$26&lt;&gt;"")*ISNUMBER(SEARCH(LISTS!$I$2:$I$26,$E1487)))),LISTS!$K$2:$K$26),"OTRO"))</f>
        <v/>
      </c>
      <c r="K1487" s="11">
        <f>IF($I1487&lt;&gt;"SI",0,IFERROR($F1487,0))</f>
        <v/>
      </c>
      <c r="L1487" s="9">
        <f>IF(COUNTA($A1487:$H1487)=0,"",IF($J1487="OTRO",IFERROR(LOOKUP(2,1/(((LISTS!$H$2:$H$26&lt;&gt;"")*ISNUMBER(SEARCH(LISTS!$H$2:$H$26,$G1487)))+((LISTS!$I$2:$I$26&lt;&gt;"")*ISNUMBER(SEARCH(LISTS!$I$2:$I$26,$E1487)))),LISTS!$L$2:$L$26),"Concepto DIAN no mapeado a casilla automatica"),IF(LEFT($J1487,4)="TOPE","Control automatico DIAN: "&amp;$J1487,"Casilla automatica: "&amp;$J1487)))</f>
        <v/>
      </c>
    </row>
    <row r="1488">
      <c r="A1488" s="9" t="n"/>
      <c r="B1488" s="9" t="n"/>
      <c r="C1488" s="9" t="n"/>
      <c r="D1488" s="9" t="n"/>
      <c r="E1488" s="9" t="n"/>
      <c r="F1488" s="11" t="n"/>
      <c r="G1488" s="9" t="n"/>
      <c r="H1488" s="9" t="n"/>
      <c r="I1488" s="9">
        <f>IF(COUNTA($A1488:$H1488)=0,"",IF($J1488="OTRO","NO","SI"))</f>
        <v/>
      </c>
      <c r="J1488" s="9">
        <f>IF(COUNTA($A1488:$H1488)=0,"",IFERROR(LOOKUP(2,1/(((LISTS!$H$2:$H$26&lt;&gt;"")*ISNUMBER(SEARCH(LISTS!$H$2:$H$26,$G1488)))+((LISTS!$I$2:$I$26&lt;&gt;"")*ISNUMBER(SEARCH(LISTS!$I$2:$I$26,$E1488)))),LISTS!$K$2:$K$26),"OTRO"))</f>
        <v/>
      </c>
      <c r="K1488" s="11">
        <f>IF($I1488&lt;&gt;"SI",0,IFERROR($F1488,0))</f>
        <v/>
      </c>
      <c r="L1488" s="9">
        <f>IF(COUNTA($A1488:$H1488)=0,"",IF($J1488="OTRO",IFERROR(LOOKUP(2,1/(((LISTS!$H$2:$H$26&lt;&gt;"")*ISNUMBER(SEARCH(LISTS!$H$2:$H$26,$G1488)))+((LISTS!$I$2:$I$26&lt;&gt;"")*ISNUMBER(SEARCH(LISTS!$I$2:$I$26,$E1488)))),LISTS!$L$2:$L$26),"Concepto DIAN no mapeado a casilla automatica"),IF(LEFT($J1488,4)="TOPE","Control automatico DIAN: "&amp;$J1488,"Casilla automatica: "&amp;$J1488)))</f>
        <v/>
      </c>
    </row>
    <row r="1489">
      <c r="A1489" s="9" t="n"/>
      <c r="B1489" s="9" t="n"/>
      <c r="C1489" s="9" t="n"/>
      <c r="D1489" s="9" t="n"/>
      <c r="E1489" s="9" t="n"/>
      <c r="F1489" s="11" t="n"/>
      <c r="G1489" s="9" t="n"/>
      <c r="H1489" s="9" t="n"/>
      <c r="I1489" s="9">
        <f>IF(COUNTA($A1489:$H1489)=0,"",IF($J1489="OTRO","NO","SI"))</f>
        <v/>
      </c>
      <c r="J1489" s="9">
        <f>IF(COUNTA($A1489:$H1489)=0,"",IFERROR(LOOKUP(2,1/(((LISTS!$H$2:$H$26&lt;&gt;"")*ISNUMBER(SEARCH(LISTS!$H$2:$H$26,$G1489)))+((LISTS!$I$2:$I$26&lt;&gt;"")*ISNUMBER(SEARCH(LISTS!$I$2:$I$26,$E1489)))),LISTS!$K$2:$K$26),"OTRO"))</f>
        <v/>
      </c>
      <c r="K1489" s="11">
        <f>IF($I1489&lt;&gt;"SI",0,IFERROR($F1489,0))</f>
        <v/>
      </c>
      <c r="L1489" s="9">
        <f>IF(COUNTA($A1489:$H1489)=0,"",IF($J1489="OTRO",IFERROR(LOOKUP(2,1/(((LISTS!$H$2:$H$26&lt;&gt;"")*ISNUMBER(SEARCH(LISTS!$H$2:$H$26,$G1489)))+((LISTS!$I$2:$I$26&lt;&gt;"")*ISNUMBER(SEARCH(LISTS!$I$2:$I$26,$E1489)))),LISTS!$L$2:$L$26),"Concepto DIAN no mapeado a casilla automatica"),IF(LEFT($J1489,4)="TOPE","Control automatico DIAN: "&amp;$J1489,"Casilla automatica: "&amp;$J1489)))</f>
        <v/>
      </c>
    </row>
    <row r="1490">
      <c r="A1490" s="9" t="n"/>
      <c r="B1490" s="9" t="n"/>
      <c r="C1490" s="9" t="n"/>
      <c r="D1490" s="9" t="n"/>
      <c r="E1490" s="9" t="n"/>
      <c r="F1490" s="11" t="n"/>
      <c r="G1490" s="9" t="n"/>
      <c r="H1490" s="9" t="n"/>
      <c r="I1490" s="9">
        <f>IF(COUNTA($A1490:$H1490)=0,"",IF($J1490="OTRO","NO","SI"))</f>
        <v/>
      </c>
      <c r="J1490" s="9">
        <f>IF(COUNTA($A1490:$H1490)=0,"",IFERROR(LOOKUP(2,1/(((LISTS!$H$2:$H$26&lt;&gt;"")*ISNUMBER(SEARCH(LISTS!$H$2:$H$26,$G1490)))+((LISTS!$I$2:$I$26&lt;&gt;"")*ISNUMBER(SEARCH(LISTS!$I$2:$I$26,$E1490)))),LISTS!$K$2:$K$26),"OTRO"))</f>
        <v/>
      </c>
      <c r="K1490" s="11">
        <f>IF($I1490&lt;&gt;"SI",0,IFERROR($F1490,0))</f>
        <v/>
      </c>
      <c r="L1490" s="9">
        <f>IF(COUNTA($A1490:$H1490)=0,"",IF($J1490="OTRO",IFERROR(LOOKUP(2,1/(((LISTS!$H$2:$H$26&lt;&gt;"")*ISNUMBER(SEARCH(LISTS!$H$2:$H$26,$G1490)))+((LISTS!$I$2:$I$26&lt;&gt;"")*ISNUMBER(SEARCH(LISTS!$I$2:$I$26,$E1490)))),LISTS!$L$2:$L$26),"Concepto DIAN no mapeado a casilla automatica"),IF(LEFT($J1490,4)="TOPE","Control automatico DIAN: "&amp;$J1490,"Casilla automatica: "&amp;$J1490)))</f>
        <v/>
      </c>
    </row>
    <row r="1491">
      <c r="A1491" s="9" t="n"/>
      <c r="B1491" s="9" t="n"/>
      <c r="C1491" s="9" t="n"/>
      <c r="D1491" s="9" t="n"/>
      <c r="E1491" s="9" t="n"/>
      <c r="F1491" s="11" t="n"/>
      <c r="G1491" s="9" t="n"/>
      <c r="H1491" s="9" t="n"/>
      <c r="I1491" s="9">
        <f>IF(COUNTA($A1491:$H1491)=0,"",IF($J1491="OTRO","NO","SI"))</f>
        <v/>
      </c>
      <c r="J1491" s="9">
        <f>IF(COUNTA($A1491:$H1491)=0,"",IFERROR(LOOKUP(2,1/(((LISTS!$H$2:$H$26&lt;&gt;"")*ISNUMBER(SEARCH(LISTS!$H$2:$H$26,$G1491)))+((LISTS!$I$2:$I$26&lt;&gt;"")*ISNUMBER(SEARCH(LISTS!$I$2:$I$26,$E1491)))),LISTS!$K$2:$K$26),"OTRO"))</f>
        <v/>
      </c>
      <c r="K1491" s="11">
        <f>IF($I1491&lt;&gt;"SI",0,IFERROR($F1491,0))</f>
        <v/>
      </c>
      <c r="L1491" s="9">
        <f>IF(COUNTA($A1491:$H1491)=0,"",IF($J1491="OTRO",IFERROR(LOOKUP(2,1/(((LISTS!$H$2:$H$26&lt;&gt;"")*ISNUMBER(SEARCH(LISTS!$H$2:$H$26,$G1491)))+((LISTS!$I$2:$I$26&lt;&gt;"")*ISNUMBER(SEARCH(LISTS!$I$2:$I$26,$E1491)))),LISTS!$L$2:$L$26),"Concepto DIAN no mapeado a casilla automatica"),IF(LEFT($J1491,4)="TOPE","Control automatico DIAN: "&amp;$J1491,"Casilla automatica: "&amp;$J1491)))</f>
        <v/>
      </c>
    </row>
    <row r="1492">
      <c r="A1492" s="9" t="n"/>
      <c r="B1492" s="9" t="n"/>
      <c r="C1492" s="9" t="n"/>
      <c r="D1492" s="9" t="n"/>
      <c r="E1492" s="9" t="n"/>
      <c r="F1492" s="11" t="n"/>
      <c r="G1492" s="9" t="n"/>
      <c r="H1492" s="9" t="n"/>
      <c r="I1492" s="9">
        <f>IF(COUNTA($A1492:$H1492)=0,"",IF($J1492="OTRO","NO","SI"))</f>
        <v/>
      </c>
      <c r="J1492" s="9">
        <f>IF(COUNTA($A1492:$H1492)=0,"",IFERROR(LOOKUP(2,1/(((LISTS!$H$2:$H$26&lt;&gt;"")*ISNUMBER(SEARCH(LISTS!$H$2:$H$26,$G1492)))+((LISTS!$I$2:$I$26&lt;&gt;"")*ISNUMBER(SEARCH(LISTS!$I$2:$I$26,$E1492)))),LISTS!$K$2:$K$26),"OTRO"))</f>
        <v/>
      </c>
      <c r="K1492" s="11">
        <f>IF($I1492&lt;&gt;"SI",0,IFERROR($F1492,0))</f>
        <v/>
      </c>
      <c r="L1492" s="9">
        <f>IF(COUNTA($A1492:$H1492)=0,"",IF($J1492="OTRO",IFERROR(LOOKUP(2,1/(((LISTS!$H$2:$H$26&lt;&gt;"")*ISNUMBER(SEARCH(LISTS!$H$2:$H$26,$G1492)))+((LISTS!$I$2:$I$26&lt;&gt;"")*ISNUMBER(SEARCH(LISTS!$I$2:$I$26,$E1492)))),LISTS!$L$2:$L$26),"Concepto DIAN no mapeado a casilla automatica"),IF(LEFT($J1492,4)="TOPE","Control automatico DIAN: "&amp;$J1492,"Casilla automatica: "&amp;$J1492)))</f>
        <v/>
      </c>
    </row>
    <row r="1493">
      <c r="A1493" s="9" t="n"/>
      <c r="B1493" s="9" t="n"/>
      <c r="C1493" s="9" t="n"/>
      <c r="D1493" s="9" t="n"/>
      <c r="E1493" s="9" t="n"/>
      <c r="F1493" s="11" t="n"/>
      <c r="G1493" s="9" t="n"/>
      <c r="H1493" s="9" t="n"/>
      <c r="I1493" s="9">
        <f>IF(COUNTA($A1493:$H1493)=0,"",IF($J1493="OTRO","NO","SI"))</f>
        <v/>
      </c>
      <c r="J1493" s="9">
        <f>IF(COUNTA($A1493:$H1493)=0,"",IFERROR(LOOKUP(2,1/(((LISTS!$H$2:$H$26&lt;&gt;"")*ISNUMBER(SEARCH(LISTS!$H$2:$H$26,$G1493)))+((LISTS!$I$2:$I$26&lt;&gt;"")*ISNUMBER(SEARCH(LISTS!$I$2:$I$26,$E1493)))),LISTS!$K$2:$K$26),"OTRO"))</f>
        <v/>
      </c>
      <c r="K1493" s="11">
        <f>IF($I1493&lt;&gt;"SI",0,IFERROR($F1493,0))</f>
        <v/>
      </c>
      <c r="L1493" s="9">
        <f>IF(COUNTA($A1493:$H1493)=0,"",IF($J1493="OTRO",IFERROR(LOOKUP(2,1/(((LISTS!$H$2:$H$26&lt;&gt;"")*ISNUMBER(SEARCH(LISTS!$H$2:$H$26,$G1493)))+((LISTS!$I$2:$I$26&lt;&gt;"")*ISNUMBER(SEARCH(LISTS!$I$2:$I$26,$E1493)))),LISTS!$L$2:$L$26),"Concepto DIAN no mapeado a casilla automatica"),IF(LEFT($J1493,4)="TOPE","Control automatico DIAN: "&amp;$J1493,"Casilla automatica: "&amp;$J1493)))</f>
        <v/>
      </c>
    </row>
    <row r="1494">
      <c r="A1494" s="9" t="n"/>
      <c r="B1494" s="9" t="n"/>
      <c r="C1494" s="9" t="n"/>
      <c r="D1494" s="9" t="n"/>
      <c r="E1494" s="9" t="n"/>
      <c r="F1494" s="11" t="n"/>
      <c r="G1494" s="9" t="n"/>
      <c r="H1494" s="9" t="n"/>
      <c r="I1494" s="9">
        <f>IF(COUNTA($A1494:$H1494)=0,"",IF($J1494="OTRO","NO","SI"))</f>
        <v/>
      </c>
      <c r="J1494" s="9">
        <f>IF(COUNTA($A1494:$H1494)=0,"",IFERROR(LOOKUP(2,1/(((LISTS!$H$2:$H$26&lt;&gt;"")*ISNUMBER(SEARCH(LISTS!$H$2:$H$26,$G1494)))+((LISTS!$I$2:$I$26&lt;&gt;"")*ISNUMBER(SEARCH(LISTS!$I$2:$I$26,$E1494)))),LISTS!$K$2:$K$26),"OTRO"))</f>
        <v/>
      </c>
      <c r="K1494" s="11">
        <f>IF($I1494&lt;&gt;"SI",0,IFERROR($F1494,0))</f>
        <v/>
      </c>
      <c r="L1494" s="9">
        <f>IF(COUNTA($A1494:$H1494)=0,"",IF($J1494="OTRO",IFERROR(LOOKUP(2,1/(((LISTS!$H$2:$H$26&lt;&gt;"")*ISNUMBER(SEARCH(LISTS!$H$2:$H$26,$G1494)))+((LISTS!$I$2:$I$26&lt;&gt;"")*ISNUMBER(SEARCH(LISTS!$I$2:$I$26,$E1494)))),LISTS!$L$2:$L$26),"Concepto DIAN no mapeado a casilla automatica"),IF(LEFT($J1494,4)="TOPE","Control automatico DIAN: "&amp;$J1494,"Casilla automatica: "&amp;$J1494)))</f>
        <v/>
      </c>
    </row>
    <row r="1495">
      <c r="A1495" s="9" t="n"/>
      <c r="B1495" s="9" t="n"/>
      <c r="C1495" s="9" t="n"/>
      <c r="D1495" s="9" t="n"/>
      <c r="E1495" s="9" t="n"/>
      <c r="F1495" s="11" t="n"/>
      <c r="G1495" s="9" t="n"/>
      <c r="H1495" s="9" t="n"/>
      <c r="I1495" s="9">
        <f>IF(COUNTA($A1495:$H1495)=0,"",IF($J1495="OTRO","NO","SI"))</f>
        <v/>
      </c>
      <c r="J1495" s="9">
        <f>IF(COUNTA($A1495:$H1495)=0,"",IFERROR(LOOKUP(2,1/(((LISTS!$H$2:$H$26&lt;&gt;"")*ISNUMBER(SEARCH(LISTS!$H$2:$H$26,$G1495)))+((LISTS!$I$2:$I$26&lt;&gt;"")*ISNUMBER(SEARCH(LISTS!$I$2:$I$26,$E1495)))),LISTS!$K$2:$K$26),"OTRO"))</f>
        <v/>
      </c>
      <c r="K1495" s="11">
        <f>IF($I1495&lt;&gt;"SI",0,IFERROR($F1495,0))</f>
        <v/>
      </c>
      <c r="L1495" s="9">
        <f>IF(COUNTA($A1495:$H1495)=0,"",IF($J1495="OTRO",IFERROR(LOOKUP(2,1/(((LISTS!$H$2:$H$26&lt;&gt;"")*ISNUMBER(SEARCH(LISTS!$H$2:$H$26,$G1495)))+((LISTS!$I$2:$I$26&lt;&gt;"")*ISNUMBER(SEARCH(LISTS!$I$2:$I$26,$E1495)))),LISTS!$L$2:$L$26),"Concepto DIAN no mapeado a casilla automatica"),IF(LEFT($J1495,4)="TOPE","Control automatico DIAN: "&amp;$J1495,"Casilla automatica: "&amp;$J1495)))</f>
        <v/>
      </c>
    </row>
    <row r="1496">
      <c r="A1496" s="9" t="n"/>
      <c r="B1496" s="9" t="n"/>
      <c r="C1496" s="9" t="n"/>
      <c r="D1496" s="9" t="n"/>
      <c r="E1496" s="9" t="n"/>
      <c r="F1496" s="11" t="n"/>
      <c r="G1496" s="9" t="n"/>
      <c r="H1496" s="9" t="n"/>
      <c r="I1496" s="9">
        <f>IF(COUNTA($A1496:$H1496)=0,"",IF($J1496="OTRO","NO","SI"))</f>
        <v/>
      </c>
      <c r="J1496" s="9">
        <f>IF(COUNTA($A1496:$H1496)=0,"",IFERROR(LOOKUP(2,1/(((LISTS!$H$2:$H$26&lt;&gt;"")*ISNUMBER(SEARCH(LISTS!$H$2:$H$26,$G1496)))+((LISTS!$I$2:$I$26&lt;&gt;"")*ISNUMBER(SEARCH(LISTS!$I$2:$I$26,$E1496)))),LISTS!$K$2:$K$26),"OTRO"))</f>
        <v/>
      </c>
      <c r="K1496" s="11">
        <f>IF($I1496&lt;&gt;"SI",0,IFERROR($F1496,0))</f>
        <v/>
      </c>
      <c r="L1496" s="9">
        <f>IF(COUNTA($A1496:$H1496)=0,"",IF($J1496="OTRO",IFERROR(LOOKUP(2,1/(((LISTS!$H$2:$H$26&lt;&gt;"")*ISNUMBER(SEARCH(LISTS!$H$2:$H$26,$G1496)))+((LISTS!$I$2:$I$26&lt;&gt;"")*ISNUMBER(SEARCH(LISTS!$I$2:$I$26,$E1496)))),LISTS!$L$2:$L$26),"Concepto DIAN no mapeado a casilla automatica"),IF(LEFT($J1496,4)="TOPE","Control automatico DIAN: "&amp;$J1496,"Casilla automatica: "&amp;$J1496)))</f>
        <v/>
      </c>
    </row>
    <row r="1497">
      <c r="A1497" s="9" t="n"/>
      <c r="B1497" s="9" t="n"/>
      <c r="C1497" s="9" t="n"/>
      <c r="D1497" s="9" t="n"/>
      <c r="E1497" s="9" t="n"/>
      <c r="F1497" s="11" t="n"/>
      <c r="G1497" s="9" t="n"/>
      <c r="H1497" s="9" t="n"/>
      <c r="I1497" s="9">
        <f>IF(COUNTA($A1497:$H1497)=0,"",IF($J1497="OTRO","NO","SI"))</f>
        <v/>
      </c>
      <c r="J1497" s="9">
        <f>IF(COUNTA($A1497:$H1497)=0,"",IFERROR(LOOKUP(2,1/(((LISTS!$H$2:$H$26&lt;&gt;"")*ISNUMBER(SEARCH(LISTS!$H$2:$H$26,$G1497)))+((LISTS!$I$2:$I$26&lt;&gt;"")*ISNUMBER(SEARCH(LISTS!$I$2:$I$26,$E1497)))),LISTS!$K$2:$K$26),"OTRO"))</f>
        <v/>
      </c>
      <c r="K1497" s="11">
        <f>IF($I1497&lt;&gt;"SI",0,IFERROR($F1497,0))</f>
        <v/>
      </c>
      <c r="L1497" s="9">
        <f>IF(COUNTA($A1497:$H1497)=0,"",IF($J1497="OTRO",IFERROR(LOOKUP(2,1/(((LISTS!$H$2:$H$26&lt;&gt;"")*ISNUMBER(SEARCH(LISTS!$H$2:$H$26,$G1497)))+((LISTS!$I$2:$I$26&lt;&gt;"")*ISNUMBER(SEARCH(LISTS!$I$2:$I$26,$E1497)))),LISTS!$L$2:$L$26),"Concepto DIAN no mapeado a casilla automatica"),IF(LEFT($J1497,4)="TOPE","Control automatico DIAN: "&amp;$J1497,"Casilla automatica: "&amp;$J1497)))</f>
        <v/>
      </c>
    </row>
    <row r="1498">
      <c r="A1498" s="9" t="n"/>
      <c r="B1498" s="9" t="n"/>
      <c r="C1498" s="9" t="n"/>
      <c r="D1498" s="9" t="n"/>
      <c r="E1498" s="9" t="n"/>
      <c r="F1498" s="11" t="n"/>
      <c r="G1498" s="9" t="n"/>
      <c r="H1498" s="9" t="n"/>
      <c r="I1498" s="9">
        <f>IF(COUNTA($A1498:$H1498)=0,"",IF($J1498="OTRO","NO","SI"))</f>
        <v/>
      </c>
      <c r="J1498" s="9">
        <f>IF(COUNTA($A1498:$H1498)=0,"",IFERROR(LOOKUP(2,1/(((LISTS!$H$2:$H$26&lt;&gt;"")*ISNUMBER(SEARCH(LISTS!$H$2:$H$26,$G1498)))+((LISTS!$I$2:$I$26&lt;&gt;"")*ISNUMBER(SEARCH(LISTS!$I$2:$I$26,$E1498)))),LISTS!$K$2:$K$26),"OTRO"))</f>
        <v/>
      </c>
      <c r="K1498" s="11">
        <f>IF($I1498&lt;&gt;"SI",0,IFERROR($F1498,0))</f>
        <v/>
      </c>
      <c r="L1498" s="9">
        <f>IF(COUNTA($A1498:$H1498)=0,"",IF($J1498="OTRO",IFERROR(LOOKUP(2,1/(((LISTS!$H$2:$H$26&lt;&gt;"")*ISNUMBER(SEARCH(LISTS!$H$2:$H$26,$G1498)))+((LISTS!$I$2:$I$26&lt;&gt;"")*ISNUMBER(SEARCH(LISTS!$I$2:$I$26,$E1498)))),LISTS!$L$2:$L$26),"Concepto DIAN no mapeado a casilla automatica"),IF(LEFT($J1498,4)="TOPE","Control automatico DIAN: "&amp;$J1498,"Casilla automatica: "&amp;$J1498)))</f>
        <v/>
      </c>
    </row>
    <row r="1499">
      <c r="A1499" s="9" t="n"/>
      <c r="B1499" s="9" t="n"/>
      <c r="C1499" s="9" t="n"/>
      <c r="D1499" s="9" t="n"/>
      <c r="E1499" s="9" t="n"/>
      <c r="F1499" s="11" t="n"/>
      <c r="G1499" s="9" t="n"/>
      <c r="H1499" s="9" t="n"/>
      <c r="I1499" s="9">
        <f>IF(COUNTA($A1499:$H1499)=0,"",IF($J1499="OTRO","NO","SI"))</f>
        <v/>
      </c>
      <c r="J1499" s="9">
        <f>IF(COUNTA($A1499:$H1499)=0,"",IFERROR(LOOKUP(2,1/(((LISTS!$H$2:$H$26&lt;&gt;"")*ISNUMBER(SEARCH(LISTS!$H$2:$H$26,$G1499)))+((LISTS!$I$2:$I$26&lt;&gt;"")*ISNUMBER(SEARCH(LISTS!$I$2:$I$26,$E1499)))),LISTS!$K$2:$K$26),"OTRO"))</f>
        <v/>
      </c>
      <c r="K1499" s="11">
        <f>IF($I1499&lt;&gt;"SI",0,IFERROR($F1499,0))</f>
        <v/>
      </c>
      <c r="L1499" s="9">
        <f>IF(COUNTA($A1499:$H1499)=0,"",IF($J1499="OTRO",IFERROR(LOOKUP(2,1/(((LISTS!$H$2:$H$26&lt;&gt;"")*ISNUMBER(SEARCH(LISTS!$H$2:$H$26,$G1499)))+((LISTS!$I$2:$I$26&lt;&gt;"")*ISNUMBER(SEARCH(LISTS!$I$2:$I$26,$E1499)))),LISTS!$L$2:$L$26),"Concepto DIAN no mapeado a casilla automatica"),IF(LEFT($J1499,4)="TOPE","Control automatico DIAN: "&amp;$J1499,"Casilla automatica: "&amp;$J1499)))</f>
        <v/>
      </c>
    </row>
    <row r="1500">
      <c r="A1500" s="9" t="n"/>
      <c r="B1500" s="9" t="n"/>
      <c r="C1500" s="9" t="n"/>
      <c r="D1500" s="9" t="n"/>
      <c r="E1500" s="9" t="n"/>
      <c r="F1500" s="11" t="n"/>
      <c r="G1500" s="9" t="n"/>
      <c r="H1500" s="9" t="n"/>
      <c r="I1500" s="9">
        <f>IF(COUNTA($A1500:$H1500)=0,"",IF($J1500="OTRO","NO","SI"))</f>
        <v/>
      </c>
      <c r="J1500" s="9">
        <f>IF(COUNTA($A1500:$H1500)=0,"",IFERROR(LOOKUP(2,1/(((LISTS!$H$2:$H$26&lt;&gt;"")*ISNUMBER(SEARCH(LISTS!$H$2:$H$26,$G1500)))+((LISTS!$I$2:$I$26&lt;&gt;"")*ISNUMBER(SEARCH(LISTS!$I$2:$I$26,$E1500)))),LISTS!$K$2:$K$26),"OTRO"))</f>
        <v/>
      </c>
      <c r="K1500" s="11">
        <f>IF($I1500&lt;&gt;"SI",0,IFERROR($F1500,0))</f>
        <v/>
      </c>
      <c r="L1500" s="9">
        <f>IF(COUNTA($A1500:$H1500)=0,"",IF($J1500="OTRO",IFERROR(LOOKUP(2,1/(((LISTS!$H$2:$H$26&lt;&gt;"")*ISNUMBER(SEARCH(LISTS!$H$2:$H$26,$G1500)))+((LISTS!$I$2:$I$26&lt;&gt;"")*ISNUMBER(SEARCH(LISTS!$I$2:$I$26,$E1500)))),LISTS!$L$2:$L$26),"Concepto DIAN no mapeado a casilla automatica"),IF(LEFT($J1500,4)="TOPE","Control automatico DIAN: "&amp;$J1500,"Casilla automatica: "&amp;$J1500)))</f>
        <v/>
      </c>
    </row>
    <row r="1501">
      <c r="A1501" s="9" t="n"/>
      <c r="B1501" s="9" t="n"/>
      <c r="C1501" s="9" t="n"/>
      <c r="D1501" s="9" t="n"/>
      <c r="E1501" s="9" t="n"/>
      <c r="F1501" s="11" t="n"/>
      <c r="G1501" s="9" t="n"/>
      <c r="H1501" s="9" t="n"/>
      <c r="I1501" s="9">
        <f>IF(COUNTA($A1501:$H1501)=0,"",IF($J1501="OTRO","NO","SI"))</f>
        <v/>
      </c>
      <c r="J1501" s="9">
        <f>IF(COUNTA($A1501:$H1501)=0,"",IFERROR(LOOKUP(2,1/(((LISTS!$H$2:$H$26&lt;&gt;"")*ISNUMBER(SEARCH(LISTS!$H$2:$H$26,$G1501)))+((LISTS!$I$2:$I$26&lt;&gt;"")*ISNUMBER(SEARCH(LISTS!$I$2:$I$26,$E1501)))),LISTS!$K$2:$K$26),"OTRO"))</f>
        <v/>
      </c>
      <c r="K1501" s="11">
        <f>IF($I1501&lt;&gt;"SI",0,IFERROR($F1501,0))</f>
        <v/>
      </c>
      <c r="L1501" s="9">
        <f>IF(COUNTA($A1501:$H1501)=0,"",IF($J1501="OTRO",IFERROR(LOOKUP(2,1/(((LISTS!$H$2:$H$26&lt;&gt;"")*ISNUMBER(SEARCH(LISTS!$H$2:$H$26,$G1501)))+((LISTS!$I$2:$I$26&lt;&gt;"")*ISNUMBER(SEARCH(LISTS!$I$2:$I$26,$E1501)))),LISTS!$L$2:$L$26),"Concepto DIAN no mapeado a casilla automatica"),IF(LEFT($J1501,4)="TOPE","Control automatico DIAN: "&amp;$J1501,"Casilla automatica: "&amp;$J1501)))</f>
        <v/>
      </c>
    </row>
    <row r="1502">
      <c r="A1502" s="9" t="n"/>
      <c r="B1502" s="9" t="n"/>
      <c r="C1502" s="9" t="n"/>
      <c r="D1502" s="9" t="n"/>
      <c r="E1502" s="9" t="n"/>
      <c r="F1502" s="11" t="n"/>
      <c r="G1502" s="9" t="n"/>
      <c r="H1502" s="9" t="n"/>
      <c r="I1502" s="9">
        <f>IF(COUNTA($A1502:$H1502)=0,"",IF($J1502="OTRO","NO","SI"))</f>
        <v/>
      </c>
      <c r="J1502" s="9">
        <f>IF(COUNTA($A1502:$H1502)=0,"",IFERROR(LOOKUP(2,1/(((LISTS!$H$2:$H$26&lt;&gt;"")*ISNUMBER(SEARCH(LISTS!$H$2:$H$26,$G1502)))+((LISTS!$I$2:$I$26&lt;&gt;"")*ISNUMBER(SEARCH(LISTS!$I$2:$I$26,$E1502)))),LISTS!$K$2:$K$26),"OTRO"))</f>
        <v/>
      </c>
      <c r="K1502" s="11">
        <f>IF($I1502&lt;&gt;"SI",0,IFERROR($F1502,0))</f>
        <v/>
      </c>
      <c r="L1502" s="9">
        <f>IF(COUNTA($A1502:$H1502)=0,"",IF($J1502="OTRO",IFERROR(LOOKUP(2,1/(((LISTS!$H$2:$H$26&lt;&gt;"")*ISNUMBER(SEARCH(LISTS!$H$2:$H$26,$G1502)))+((LISTS!$I$2:$I$26&lt;&gt;"")*ISNUMBER(SEARCH(LISTS!$I$2:$I$26,$E1502)))),LISTS!$L$2:$L$26),"Concepto DIAN no mapeado a casilla automatica"),IF(LEFT($J1502,4)="TOPE","Control automatico DIAN: "&amp;$J1502,"Casilla automatica: "&amp;$J1502)))</f>
        <v/>
      </c>
    </row>
    <row r="1503">
      <c r="A1503" s="9" t="n"/>
      <c r="B1503" s="9" t="n"/>
      <c r="C1503" s="9" t="n"/>
      <c r="D1503" s="9" t="n"/>
      <c r="E1503" s="9" t="n"/>
      <c r="F1503" s="11" t="n"/>
      <c r="G1503" s="9" t="n"/>
      <c r="H1503" s="9" t="n"/>
      <c r="I1503" s="9">
        <f>IF(COUNTA($A1503:$H1503)=0,"",IF($J1503="OTRO","NO","SI"))</f>
        <v/>
      </c>
      <c r="J1503" s="9">
        <f>IF(COUNTA($A1503:$H1503)=0,"",IFERROR(LOOKUP(2,1/(((LISTS!$H$2:$H$26&lt;&gt;"")*ISNUMBER(SEARCH(LISTS!$H$2:$H$26,$G1503)))+((LISTS!$I$2:$I$26&lt;&gt;"")*ISNUMBER(SEARCH(LISTS!$I$2:$I$26,$E1503)))),LISTS!$K$2:$K$26),"OTRO"))</f>
        <v/>
      </c>
      <c r="K1503" s="11">
        <f>IF($I1503&lt;&gt;"SI",0,IFERROR($F1503,0))</f>
        <v/>
      </c>
      <c r="L1503" s="9">
        <f>IF(COUNTA($A1503:$H1503)=0,"",IF($J1503="OTRO",IFERROR(LOOKUP(2,1/(((LISTS!$H$2:$H$26&lt;&gt;"")*ISNUMBER(SEARCH(LISTS!$H$2:$H$26,$G1503)))+((LISTS!$I$2:$I$26&lt;&gt;"")*ISNUMBER(SEARCH(LISTS!$I$2:$I$26,$E1503)))),LISTS!$L$2:$L$26),"Concepto DIAN no mapeado a casilla automatica"),IF(LEFT($J1503,4)="TOPE","Control automatico DIAN: "&amp;$J1503,"Casilla automatica: "&amp;$J1503)))</f>
        <v/>
      </c>
    </row>
    <row r="1504">
      <c r="A1504" s="9" t="n"/>
      <c r="B1504" s="9" t="n"/>
      <c r="C1504" s="9" t="n"/>
      <c r="D1504" s="9" t="n"/>
      <c r="E1504" s="9" t="n"/>
      <c r="F1504" s="11" t="n"/>
      <c r="G1504" s="9" t="n"/>
      <c r="H1504" s="9" t="n"/>
      <c r="I1504" s="9">
        <f>IF(COUNTA($A1504:$H1504)=0,"",IF($J1504="OTRO","NO","SI"))</f>
        <v/>
      </c>
      <c r="J1504" s="9">
        <f>IF(COUNTA($A1504:$H1504)=0,"",IFERROR(LOOKUP(2,1/(((LISTS!$H$2:$H$26&lt;&gt;"")*ISNUMBER(SEARCH(LISTS!$H$2:$H$26,$G1504)))+((LISTS!$I$2:$I$26&lt;&gt;"")*ISNUMBER(SEARCH(LISTS!$I$2:$I$26,$E1504)))),LISTS!$K$2:$K$26),"OTRO"))</f>
        <v/>
      </c>
      <c r="K1504" s="11">
        <f>IF($I1504&lt;&gt;"SI",0,IFERROR($F1504,0))</f>
        <v/>
      </c>
      <c r="L1504" s="9">
        <f>IF(COUNTA($A1504:$H1504)=0,"",IF($J1504="OTRO",IFERROR(LOOKUP(2,1/(((LISTS!$H$2:$H$26&lt;&gt;"")*ISNUMBER(SEARCH(LISTS!$H$2:$H$26,$G1504)))+((LISTS!$I$2:$I$26&lt;&gt;"")*ISNUMBER(SEARCH(LISTS!$I$2:$I$26,$E1504)))),LISTS!$L$2:$L$26),"Concepto DIAN no mapeado a casilla automatica"),IF(LEFT($J1504,4)="TOPE","Control automatico DIAN: "&amp;$J1504,"Casilla automatica: "&amp;$J1504)))</f>
        <v/>
      </c>
    </row>
    <row r="1505">
      <c r="A1505" s="9" t="n"/>
      <c r="B1505" s="9" t="n"/>
      <c r="C1505" s="9" t="n"/>
      <c r="D1505" s="9" t="n"/>
      <c r="E1505" s="9" t="n"/>
      <c r="F1505" s="11" t="n"/>
      <c r="G1505" s="9" t="n"/>
      <c r="H1505" s="9" t="n"/>
      <c r="I1505" s="9">
        <f>IF(COUNTA($A1505:$H1505)=0,"",IF($J1505="OTRO","NO","SI"))</f>
        <v/>
      </c>
      <c r="J1505" s="9">
        <f>IF(COUNTA($A1505:$H1505)=0,"",IFERROR(LOOKUP(2,1/(((LISTS!$H$2:$H$26&lt;&gt;"")*ISNUMBER(SEARCH(LISTS!$H$2:$H$26,$G1505)))+((LISTS!$I$2:$I$26&lt;&gt;"")*ISNUMBER(SEARCH(LISTS!$I$2:$I$26,$E1505)))),LISTS!$K$2:$K$26),"OTRO"))</f>
        <v/>
      </c>
      <c r="K1505" s="11">
        <f>IF($I1505&lt;&gt;"SI",0,IFERROR($F1505,0))</f>
        <v/>
      </c>
      <c r="L1505" s="9">
        <f>IF(COUNTA($A1505:$H1505)=0,"",IF($J1505="OTRO",IFERROR(LOOKUP(2,1/(((LISTS!$H$2:$H$26&lt;&gt;"")*ISNUMBER(SEARCH(LISTS!$H$2:$H$26,$G1505)))+((LISTS!$I$2:$I$26&lt;&gt;"")*ISNUMBER(SEARCH(LISTS!$I$2:$I$26,$E1505)))),LISTS!$L$2:$L$26),"Concepto DIAN no mapeado a casilla automatica"),IF(LEFT($J1505,4)="TOPE","Control automatico DIAN: "&amp;$J1505,"Casilla automatica: "&amp;$J1505)))</f>
        <v/>
      </c>
    </row>
    <row r="1506">
      <c r="A1506" s="9" t="n"/>
      <c r="B1506" s="9" t="n"/>
      <c r="C1506" s="9" t="n"/>
      <c r="D1506" s="9" t="n"/>
      <c r="E1506" s="9" t="n"/>
      <c r="F1506" s="11" t="n"/>
      <c r="G1506" s="9" t="n"/>
      <c r="H1506" s="9" t="n"/>
      <c r="I1506" s="9">
        <f>IF(COUNTA($A1506:$H1506)=0,"",IF($J1506="OTRO","NO","SI"))</f>
        <v/>
      </c>
      <c r="J1506" s="9">
        <f>IF(COUNTA($A1506:$H1506)=0,"",IFERROR(LOOKUP(2,1/(((LISTS!$H$2:$H$26&lt;&gt;"")*ISNUMBER(SEARCH(LISTS!$H$2:$H$26,$G1506)))+((LISTS!$I$2:$I$26&lt;&gt;"")*ISNUMBER(SEARCH(LISTS!$I$2:$I$26,$E1506)))),LISTS!$K$2:$K$26),"OTRO"))</f>
        <v/>
      </c>
      <c r="K1506" s="11">
        <f>IF($I1506&lt;&gt;"SI",0,IFERROR($F1506,0))</f>
        <v/>
      </c>
      <c r="L1506" s="9">
        <f>IF(COUNTA($A1506:$H1506)=0,"",IF($J1506="OTRO",IFERROR(LOOKUP(2,1/(((LISTS!$H$2:$H$26&lt;&gt;"")*ISNUMBER(SEARCH(LISTS!$H$2:$H$26,$G1506)))+((LISTS!$I$2:$I$26&lt;&gt;"")*ISNUMBER(SEARCH(LISTS!$I$2:$I$26,$E1506)))),LISTS!$L$2:$L$26),"Concepto DIAN no mapeado a casilla automatica"),IF(LEFT($J1506,4)="TOPE","Control automatico DIAN: "&amp;$J1506,"Casilla automatica: "&amp;$J1506)))</f>
        <v/>
      </c>
    </row>
    <row r="1507">
      <c r="A1507" s="9" t="n"/>
      <c r="B1507" s="9" t="n"/>
      <c r="C1507" s="9" t="n"/>
      <c r="D1507" s="9" t="n"/>
      <c r="E1507" s="9" t="n"/>
      <c r="F1507" s="11" t="n"/>
      <c r="G1507" s="9" t="n"/>
      <c r="H1507" s="9" t="n"/>
      <c r="I1507" s="9">
        <f>IF(COUNTA($A1507:$H1507)=0,"",IF($J1507="OTRO","NO","SI"))</f>
        <v/>
      </c>
      <c r="J1507" s="9">
        <f>IF(COUNTA($A1507:$H1507)=0,"",IFERROR(LOOKUP(2,1/(((LISTS!$H$2:$H$26&lt;&gt;"")*ISNUMBER(SEARCH(LISTS!$H$2:$H$26,$G1507)))+((LISTS!$I$2:$I$26&lt;&gt;"")*ISNUMBER(SEARCH(LISTS!$I$2:$I$26,$E1507)))),LISTS!$K$2:$K$26),"OTRO"))</f>
        <v/>
      </c>
      <c r="K1507" s="11">
        <f>IF($I1507&lt;&gt;"SI",0,IFERROR($F1507,0))</f>
        <v/>
      </c>
      <c r="L1507" s="9">
        <f>IF(COUNTA($A1507:$H1507)=0,"",IF($J1507="OTRO",IFERROR(LOOKUP(2,1/(((LISTS!$H$2:$H$26&lt;&gt;"")*ISNUMBER(SEARCH(LISTS!$H$2:$H$26,$G1507)))+((LISTS!$I$2:$I$26&lt;&gt;"")*ISNUMBER(SEARCH(LISTS!$I$2:$I$26,$E1507)))),LISTS!$L$2:$L$26),"Concepto DIAN no mapeado a casilla automatica"),IF(LEFT($J1507,4)="TOPE","Control automatico DIAN: "&amp;$J1507,"Casilla automatica: "&amp;$J1507)))</f>
        <v/>
      </c>
    </row>
    <row r="1508">
      <c r="A1508" s="9" t="n"/>
      <c r="B1508" s="9" t="n"/>
      <c r="C1508" s="9" t="n"/>
      <c r="D1508" s="9" t="n"/>
      <c r="E1508" s="9" t="n"/>
      <c r="F1508" s="11" t="n"/>
      <c r="G1508" s="9" t="n"/>
      <c r="H1508" s="9" t="n"/>
      <c r="I1508" s="9">
        <f>IF(COUNTA($A1508:$H1508)=0,"",IF($J1508="OTRO","NO","SI"))</f>
        <v/>
      </c>
      <c r="J1508" s="9">
        <f>IF(COUNTA($A1508:$H1508)=0,"",IFERROR(LOOKUP(2,1/(((LISTS!$H$2:$H$26&lt;&gt;"")*ISNUMBER(SEARCH(LISTS!$H$2:$H$26,$G1508)))+((LISTS!$I$2:$I$26&lt;&gt;"")*ISNUMBER(SEARCH(LISTS!$I$2:$I$26,$E1508)))),LISTS!$K$2:$K$26),"OTRO"))</f>
        <v/>
      </c>
      <c r="K1508" s="11">
        <f>IF($I1508&lt;&gt;"SI",0,IFERROR($F1508,0))</f>
        <v/>
      </c>
      <c r="L1508" s="9">
        <f>IF(COUNTA($A1508:$H1508)=0,"",IF($J1508="OTRO",IFERROR(LOOKUP(2,1/(((LISTS!$H$2:$H$26&lt;&gt;"")*ISNUMBER(SEARCH(LISTS!$H$2:$H$26,$G1508)))+((LISTS!$I$2:$I$26&lt;&gt;"")*ISNUMBER(SEARCH(LISTS!$I$2:$I$26,$E1508)))),LISTS!$L$2:$L$26),"Concepto DIAN no mapeado a casilla automatica"),IF(LEFT($J1508,4)="TOPE","Control automatico DIAN: "&amp;$J1508,"Casilla automatica: "&amp;$J1508)))</f>
        <v/>
      </c>
    </row>
    <row r="1509">
      <c r="A1509" s="9" t="n"/>
      <c r="B1509" s="9" t="n"/>
      <c r="C1509" s="9" t="n"/>
      <c r="D1509" s="9" t="n"/>
      <c r="E1509" s="9" t="n"/>
      <c r="F1509" s="11" t="n"/>
      <c r="G1509" s="9" t="n"/>
      <c r="H1509" s="9" t="n"/>
      <c r="I1509" s="9">
        <f>IF(COUNTA($A1509:$H1509)=0,"",IF($J1509="OTRO","NO","SI"))</f>
        <v/>
      </c>
      <c r="J1509" s="9">
        <f>IF(COUNTA($A1509:$H1509)=0,"",IFERROR(LOOKUP(2,1/(((LISTS!$H$2:$H$26&lt;&gt;"")*ISNUMBER(SEARCH(LISTS!$H$2:$H$26,$G1509)))+((LISTS!$I$2:$I$26&lt;&gt;"")*ISNUMBER(SEARCH(LISTS!$I$2:$I$26,$E1509)))),LISTS!$K$2:$K$26),"OTRO"))</f>
        <v/>
      </c>
      <c r="K1509" s="11">
        <f>IF($I1509&lt;&gt;"SI",0,IFERROR($F1509,0))</f>
        <v/>
      </c>
      <c r="L1509" s="9">
        <f>IF(COUNTA($A1509:$H1509)=0,"",IF($J1509="OTRO",IFERROR(LOOKUP(2,1/(((LISTS!$H$2:$H$26&lt;&gt;"")*ISNUMBER(SEARCH(LISTS!$H$2:$H$26,$G1509)))+((LISTS!$I$2:$I$26&lt;&gt;"")*ISNUMBER(SEARCH(LISTS!$I$2:$I$26,$E1509)))),LISTS!$L$2:$L$26),"Concepto DIAN no mapeado a casilla automatica"),IF(LEFT($J1509,4)="TOPE","Control automatico DIAN: "&amp;$J1509,"Casilla automatica: "&amp;$J1509)))</f>
        <v/>
      </c>
    </row>
    <row r="1510">
      <c r="A1510" s="9" t="n"/>
      <c r="B1510" s="9" t="n"/>
      <c r="C1510" s="9" t="n"/>
      <c r="D1510" s="9" t="n"/>
      <c r="E1510" s="9" t="n"/>
      <c r="F1510" s="11" t="n"/>
      <c r="G1510" s="9" t="n"/>
      <c r="H1510" s="9" t="n"/>
      <c r="I1510" s="9">
        <f>IF(COUNTA($A1510:$H1510)=0,"",IF($J1510="OTRO","NO","SI"))</f>
        <v/>
      </c>
      <c r="J1510" s="9">
        <f>IF(COUNTA($A1510:$H1510)=0,"",IFERROR(LOOKUP(2,1/(((LISTS!$H$2:$H$26&lt;&gt;"")*ISNUMBER(SEARCH(LISTS!$H$2:$H$26,$G1510)))+((LISTS!$I$2:$I$26&lt;&gt;"")*ISNUMBER(SEARCH(LISTS!$I$2:$I$26,$E1510)))),LISTS!$K$2:$K$26),"OTRO"))</f>
        <v/>
      </c>
      <c r="K1510" s="11">
        <f>IF($I1510&lt;&gt;"SI",0,IFERROR($F1510,0))</f>
        <v/>
      </c>
      <c r="L1510" s="9">
        <f>IF(COUNTA($A1510:$H1510)=0,"",IF($J1510="OTRO",IFERROR(LOOKUP(2,1/(((LISTS!$H$2:$H$26&lt;&gt;"")*ISNUMBER(SEARCH(LISTS!$H$2:$H$26,$G1510)))+((LISTS!$I$2:$I$26&lt;&gt;"")*ISNUMBER(SEARCH(LISTS!$I$2:$I$26,$E1510)))),LISTS!$L$2:$L$26),"Concepto DIAN no mapeado a casilla automatica"),IF(LEFT($J1510,4)="TOPE","Control automatico DIAN: "&amp;$J1510,"Casilla automatica: "&amp;$J1510)))</f>
        <v/>
      </c>
    </row>
    <row r="1511">
      <c r="A1511" s="9" t="n"/>
      <c r="B1511" s="9" t="n"/>
      <c r="C1511" s="9" t="n"/>
      <c r="D1511" s="9" t="n"/>
      <c r="E1511" s="9" t="n"/>
      <c r="F1511" s="11" t="n"/>
      <c r="G1511" s="9" t="n"/>
      <c r="H1511" s="9" t="n"/>
      <c r="I1511" s="9">
        <f>IF(COUNTA($A1511:$H1511)=0,"",IF($J1511="OTRO","NO","SI"))</f>
        <v/>
      </c>
      <c r="J1511" s="9">
        <f>IF(COUNTA($A1511:$H1511)=0,"",IFERROR(LOOKUP(2,1/(((LISTS!$H$2:$H$26&lt;&gt;"")*ISNUMBER(SEARCH(LISTS!$H$2:$H$26,$G1511)))+((LISTS!$I$2:$I$26&lt;&gt;"")*ISNUMBER(SEARCH(LISTS!$I$2:$I$26,$E1511)))),LISTS!$K$2:$K$26),"OTRO"))</f>
        <v/>
      </c>
      <c r="K1511" s="11">
        <f>IF($I1511&lt;&gt;"SI",0,IFERROR($F1511,0))</f>
        <v/>
      </c>
      <c r="L1511" s="9">
        <f>IF(COUNTA($A1511:$H1511)=0,"",IF($J1511="OTRO",IFERROR(LOOKUP(2,1/(((LISTS!$H$2:$H$26&lt;&gt;"")*ISNUMBER(SEARCH(LISTS!$H$2:$H$26,$G1511)))+((LISTS!$I$2:$I$26&lt;&gt;"")*ISNUMBER(SEARCH(LISTS!$I$2:$I$26,$E1511)))),LISTS!$L$2:$L$26),"Concepto DIAN no mapeado a casilla automatica"),IF(LEFT($J1511,4)="TOPE","Control automatico DIAN: "&amp;$J1511,"Casilla automatica: "&amp;$J1511)))</f>
        <v/>
      </c>
    </row>
    <row r="1512">
      <c r="A1512" s="9" t="n"/>
      <c r="B1512" s="9" t="n"/>
      <c r="C1512" s="9" t="n"/>
      <c r="D1512" s="9" t="n"/>
      <c r="E1512" s="9" t="n"/>
      <c r="F1512" s="11" t="n"/>
      <c r="G1512" s="9" t="n"/>
      <c r="H1512" s="9" t="n"/>
      <c r="I1512" s="9">
        <f>IF(COUNTA($A1512:$H1512)=0,"",IF($J1512="OTRO","NO","SI"))</f>
        <v/>
      </c>
      <c r="J1512" s="9">
        <f>IF(COUNTA($A1512:$H1512)=0,"",IFERROR(LOOKUP(2,1/(((LISTS!$H$2:$H$26&lt;&gt;"")*ISNUMBER(SEARCH(LISTS!$H$2:$H$26,$G1512)))+((LISTS!$I$2:$I$26&lt;&gt;"")*ISNUMBER(SEARCH(LISTS!$I$2:$I$26,$E1512)))),LISTS!$K$2:$K$26),"OTRO"))</f>
        <v/>
      </c>
      <c r="K1512" s="11">
        <f>IF($I1512&lt;&gt;"SI",0,IFERROR($F1512,0))</f>
        <v/>
      </c>
      <c r="L1512" s="9">
        <f>IF(COUNTA($A1512:$H1512)=0,"",IF($J1512="OTRO",IFERROR(LOOKUP(2,1/(((LISTS!$H$2:$H$26&lt;&gt;"")*ISNUMBER(SEARCH(LISTS!$H$2:$H$26,$G1512)))+((LISTS!$I$2:$I$26&lt;&gt;"")*ISNUMBER(SEARCH(LISTS!$I$2:$I$26,$E1512)))),LISTS!$L$2:$L$26),"Concepto DIAN no mapeado a casilla automatica"),IF(LEFT($J1512,4)="TOPE","Control automatico DIAN: "&amp;$J1512,"Casilla automatica: "&amp;$J1512)))</f>
        <v/>
      </c>
    </row>
    <row r="1513">
      <c r="A1513" s="9" t="n"/>
      <c r="B1513" s="9" t="n"/>
      <c r="C1513" s="9" t="n"/>
      <c r="D1513" s="9" t="n"/>
      <c r="E1513" s="9" t="n"/>
      <c r="F1513" s="11" t="n"/>
      <c r="G1513" s="9" t="n"/>
      <c r="H1513" s="9" t="n"/>
      <c r="I1513" s="9">
        <f>IF(COUNTA($A1513:$H1513)=0,"",IF($J1513="OTRO","NO","SI"))</f>
        <v/>
      </c>
      <c r="J1513" s="9">
        <f>IF(COUNTA($A1513:$H1513)=0,"",IFERROR(LOOKUP(2,1/(((LISTS!$H$2:$H$26&lt;&gt;"")*ISNUMBER(SEARCH(LISTS!$H$2:$H$26,$G1513)))+((LISTS!$I$2:$I$26&lt;&gt;"")*ISNUMBER(SEARCH(LISTS!$I$2:$I$26,$E1513)))),LISTS!$K$2:$K$26),"OTRO"))</f>
        <v/>
      </c>
      <c r="K1513" s="11">
        <f>IF($I1513&lt;&gt;"SI",0,IFERROR($F1513,0))</f>
        <v/>
      </c>
      <c r="L1513" s="9">
        <f>IF(COUNTA($A1513:$H1513)=0,"",IF($J1513="OTRO",IFERROR(LOOKUP(2,1/(((LISTS!$H$2:$H$26&lt;&gt;"")*ISNUMBER(SEARCH(LISTS!$H$2:$H$26,$G1513)))+((LISTS!$I$2:$I$26&lt;&gt;"")*ISNUMBER(SEARCH(LISTS!$I$2:$I$26,$E1513)))),LISTS!$L$2:$L$26),"Concepto DIAN no mapeado a casilla automatica"),IF(LEFT($J1513,4)="TOPE","Control automatico DIAN: "&amp;$J1513,"Casilla automatica: "&amp;$J1513)))</f>
        <v/>
      </c>
    </row>
    <row r="1514">
      <c r="A1514" s="9" t="n"/>
      <c r="B1514" s="9" t="n"/>
      <c r="C1514" s="9" t="n"/>
      <c r="D1514" s="9" t="n"/>
      <c r="E1514" s="9" t="n"/>
      <c r="F1514" s="11" t="n"/>
      <c r="G1514" s="9" t="n"/>
      <c r="H1514" s="9" t="n"/>
      <c r="I1514" s="9">
        <f>IF(COUNTA($A1514:$H1514)=0,"",IF($J1514="OTRO","NO","SI"))</f>
        <v/>
      </c>
      <c r="J1514" s="9">
        <f>IF(COUNTA($A1514:$H1514)=0,"",IFERROR(LOOKUP(2,1/(((LISTS!$H$2:$H$26&lt;&gt;"")*ISNUMBER(SEARCH(LISTS!$H$2:$H$26,$G1514)))+((LISTS!$I$2:$I$26&lt;&gt;"")*ISNUMBER(SEARCH(LISTS!$I$2:$I$26,$E1514)))),LISTS!$K$2:$K$26),"OTRO"))</f>
        <v/>
      </c>
      <c r="K1514" s="11">
        <f>IF($I1514&lt;&gt;"SI",0,IFERROR($F1514,0))</f>
        <v/>
      </c>
      <c r="L1514" s="9">
        <f>IF(COUNTA($A1514:$H1514)=0,"",IF($J1514="OTRO",IFERROR(LOOKUP(2,1/(((LISTS!$H$2:$H$26&lt;&gt;"")*ISNUMBER(SEARCH(LISTS!$H$2:$H$26,$G1514)))+((LISTS!$I$2:$I$26&lt;&gt;"")*ISNUMBER(SEARCH(LISTS!$I$2:$I$26,$E1514)))),LISTS!$L$2:$L$26),"Concepto DIAN no mapeado a casilla automatica"),IF(LEFT($J1514,4)="TOPE","Control automatico DIAN: "&amp;$J1514,"Casilla automatica: "&amp;$J1514)))</f>
        <v/>
      </c>
    </row>
    <row r="1515">
      <c r="A1515" s="9" t="n"/>
      <c r="B1515" s="9" t="n"/>
      <c r="C1515" s="9" t="n"/>
      <c r="D1515" s="9" t="n"/>
      <c r="E1515" s="9" t="n"/>
      <c r="F1515" s="11" t="n"/>
      <c r="G1515" s="9" t="n"/>
      <c r="H1515" s="9" t="n"/>
      <c r="I1515" s="9">
        <f>IF(COUNTA($A1515:$H1515)=0,"",IF($J1515="OTRO","NO","SI"))</f>
        <v/>
      </c>
      <c r="J1515" s="9">
        <f>IF(COUNTA($A1515:$H1515)=0,"",IFERROR(LOOKUP(2,1/(((LISTS!$H$2:$H$26&lt;&gt;"")*ISNUMBER(SEARCH(LISTS!$H$2:$H$26,$G1515)))+((LISTS!$I$2:$I$26&lt;&gt;"")*ISNUMBER(SEARCH(LISTS!$I$2:$I$26,$E1515)))),LISTS!$K$2:$K$26),"OTRO"))</f>
        <v/>
      </c>
      <c r="K1515" s="11">
        <f>IF($I1515&lt;&gt;"SI",0,IFERROR($F1515,0))</f>
        <v/>
      </c>
      <c r="L1515" s="9">
        <f>IF(COUNTA($A1515:$H1515)=0,"",IF($J1515="OTRO",IFERROR(LOOKUP(2,1/(((LISTS!$H$2:$H$26&lt;&gt;"")*ISNUMBER(SEARCH(LISTS!$H$2:$H$26,$G1515)))+((LISTS!$I$2:$I$26&lt;&gt;"")*ISNUMBER(SEARCH(LISTS!$I$2:$I$26,$E1515)))),LISTS!$L$2:$L$26),"Concepto DIAN no mapeado a casilla automatica"),IF(LEFT($J1515,4)="TOPE","Control automatico DIAN: "&amp;$J1515,"Casilla automatica: "&amp;$J1515)))</f>
        <v/>
      </c>
    </row>
    <row r="1516">
      <c r="A1516" s="9" t="n"/>
      <c r="B1516" s="9" t="n"/>
      <c r="C1516" s="9" t="n"/>
      <c r="D1516" s="9" t="n"/>
      <c r="E1516" s="9" t="n"/>
      <c r="F1516" s="11" t="n"/>
      <c r="G1516" s="9" t="n"/>
      <c r="H1516" s="9" t="n"/>
      <c r="I1516" s="9">
        <f>IF(COUNTA($A1516:$H1516)=0,"",IF($J1516="OTRO","NO","SI"))</f>
        <v/>
      </c>
      <c r="J1516" s="9">
        <f>IF(COUNTA($A1516:$H1516)=0,"",IFERROR(LOOKUP(2,1/(((LISTS!$H$2:$H$26&lt;&gt;"")*ISNUMBER(SEARCH(LISTS!$H$2:$H$26,$G1516)))+((LISTS!$I$2:$I$26&lt;&gt;"")*ISNUMBER(SEARCH(LISTS!$I$2:$I$26,$E1516)))),LISTS!$K$2:$K$26),"OTRO"))</f>
        <v/>
      </c>
      <c r="K1516" s="11">
        <f>IF($I1516&lt;&gt;"SI",0,IFERROR($F1516,0))</f>
        <v/>
      </c>
      <c r="L1516" s="9">
        <f>IF(COUNTA($A1516:$H1516)=0,"",IF($J1516="OTRO",IFERROR(LOOKUP(2,1/(((LISTS!$H$2:$H$26&lt;&gt;"")*ISNUMBER(SEARCH(LISTS!$H$2:$H$26,$G1516)))+((LISTS!$I$2:$I$26&lt;&gt;"")*ISNUMBER(SEARCH(LISTS!$I$2:$I$26,$E1516)))),LISTS!$L$2:$L$26),"Concepto DIAN no mapeado a casilla automatica"),IF(LEFT($J1516,4)="TOPE","Control automatico DIAN: "&amp;$J1516,"Casilla automatica: "&amp;$J1516)))</f>
        <v/>
      </c>
    </row>
    <row r="1517">
      <c r="A1517" s="9" t="n"/>
      <c r="B1517" s="9" t="n"/>
      <c r="C1517" s="9" t="n"/>
      <c r="D1517" s="9" t="n"/>
      <c r="E1517" s="9" t="n"/>
      <c r="F1517" s="11" t="n"/>
      <c r="G1517" s="9" t="n"/>
      <c r="H1517" s="9" t="n"/>
      <c r="I1517" s="9">
        <f>IF(COUNTA($A1517:$H1517)=0,"",IF($J1517="OTRO","NO","SI"))</f>
        <v/>
      </c>
      <c r="J1517" s="9">
        <f>IF(COUNTA($A1517:$H1517)=0,"",IFERROR(LOOKUP(2,1/(((LISTS!$H$2:$H$26&lt;&gt;"")*ISNUMBER(SEARCH(LISTS!$H$2:$H$26,$G1517)))+((LISTS!$I$2:$I$26&lt;&gt;"")*ISNUMBER(SEARCH(LISTS!$I$2:$I$26,$E1517)))),LISTS!$K$2:$K$26),"OTRO"))</f>
        <v/>
      </c>
      <c r="K1517" s="11">
        <f>IF($I1517&lt;&gt;"SI",0,IFERROR($F1517,0))</f>
        <v/>
      </c>
      <c r="L1517" s="9">
        <f>IF(COUNTA($A1517:$H1517)=0,"",IF($J1517="OTRO",IFERROR(LOOKUP(2,1/(((LISTS!$H$2:$H$26&lt;&gt;"")*ISNUMBER(SEARCH(LISTS!$H$2:$H$26,$G1517)))+((LISTS!$I$2:$I$26&lt;&gt;"")*ISNUMBER(SEARCH(LISTS!$I$2:$I$26,$E1517)))),LISTS!$L$2:$L$26),"Concepto DIAN no mapeado a casilla automatica"),IF(LEFT($J1517,4)="TOPE","Control automatico DIAN: "&amp;$J1517,"Casilla automatica: "&amp;$J1517)))</f>
        <v/>
      </c>
    </row>
    <row r="1518">
      <c r="A1518" s="9" t="n"/>
      <c r="B1518" s="9" t="n"/>
      <c r="C1518" s="9" t="n"/>
      <c r="D1518" s="9" t="n"/>
      <c r="E1518" s="9" t="n"/>
      <c r="F1518" s="11" t="n"/>
      <c r="G1518" s="9" t="n"/>
      <c r="H1518" s="9" t="n"/>
      <c r="I1518" s="9">
        <f>IF(COUNTA($A1518:$H1518)=0,"",IF($J1518="OTRO","NO","SI"))</f>
        <v/>
      </c>
      <c r="J1518" s="9">
        <f>IF(COUNTA($A1518:$H1518)=0,"",IFERROR(LOOKUP(2,1/(((LISTS!$H$2:$H$26&lt;&gt;"")*ISNUMBER(SEARCH(LISTS!$H$2:$H$26,$G1518)))+((LISTS!$I$2:$I$26&lt;&gt;"")*ISNUMBER(SEARCH(LISTS!$I$2:$I$26,$E1518)))),LISTS!$K$2:$K$26),"OTRO"))</f>
        <v/>
      </c>
      <c r="K1518" s="11">
        <f>IF($I1518&lt;&gt;"SI",0,IFERROR($F1518,0))</f>
        <v/>
      </c>
      <c r="L1518" s="9">
        <f>IF(COUNTA($A1518:$H1518)=0,"",IF($J1518="OTRO",IFERROR(LOOKUP(2,1/(((LISTS!$H$2:$H$26&lt;&gt;"")*ISNUMBER(SEARCH(LISTS!$H$2:$H$26,$G1518)))+((LISTS!$I$2:$I$26&lt;&gt;"")*ISNUMBER(SEARCH(LISTS!$I$2:$I$26,$E1518)))),LISTS!$L$2:$L$26),"Concepto DIAN no mapeado a casilla automatica"),IF(LEFT($J1518,4)="TOPE","Control automatico DIAN: "&amp;$J1518,"Casilla automatica: "&amp;$J1518)))</f>
        <v/>
      </c>
    </row>
    <row r="1519">
      <c r="A1519" s="9" t="n"/>
      <c r="B1519" s="9" t="n"/>
      <c r="C1519" s="9" t="n"/>
      <c r="D1519" s="9" t="n"/>
      <c r="E1519" s="9" t="n"/>
      <c r="F1519" s="11" t="n"/>
      <c r="G1519" s="9" t="n"/>
      <c r="H1519" s="9" t="n"/>
      <c r="I1519" s="9">
        <f>IF(COUNTA($A1519:$H1519)=0,"",IF($J1519="OTRO","NO","SI"))</f>
        <v/>
      </c>
      <c r="J1519" s="9">
        <f>IF(COUNTA($A1519:$H1519)=0,"",IFERROR(LOOKUP(2,1/(((LISTS!$H$2:$H$26&lt;&gt;"")*ISNUMBER(SEARCH(LISTS!$H$2:$H$26,$G1519)))+((LISTS!$I$2:$I$26&lt;&gt;"")*ISNUMBER(SEARCH(LISTS!$I$2:$I$26,$E1519)))),LISTS!$K$2:$K$26),"OTRO"))</f>
        <v/>
      </c>
      <c r="K1519" s="11">
        <f>IF($I1519&lt;&gt;"SI",0,IFERROR($F1519,0))</f>
        <v/>
      </c>
      <c r="L1519" s="9">
        <f>IF(COUNTA($A1519:$H1519)=0,"",IF($J1519="OTRO",IFERROR(LOOKUP(2,1/(((LISTS!$H$2:$H$26&lt;&gt;"")*ISNUMBER(SEARCH(LISTS!$H$2:$H$26,$G1519)))+((LISTS!$I$2:$I$26&lt;&gt;"")*ISNUMBER(SEARCH(LISTS!$I$2:$I$26,$E1519)))),LISTS!$L$2:$L$26),"Concepto DIAN no mapeado a casilla automatica"),IF(LEFT($J1519,4)="TOPE","Control automatico DIAN: "&amp;$J1519,"Casilla automatica: "&amp;$J1519)))</f>
        <v/>
      </c>
    </row>
    <row r="1520">
      <c r="A1520" s="9" t="n"/>
      <c r="B1520" s="9" t="n"/>
      <c r="C1520" s="9" t="n"/>
      <c r="D1520" s="9" t="n"/>
      <c r="E1520" s="9" t="n"/>
      <c r="F1520" s="11" t="n"/>
      <c r="G1520" s="9" t="n"/>
      <c r="H1520" s="9" t="n"/>
      <c r="I1520" s="9">
        <f>IF(COUNTA($A1520:$H1520)=0,"",IF($J1520="OTRO","NO","SI"))</f>
        <v/>
      </c>
      <c r="J1520" s="9">
        <f>IF(COUNTA($A1520:$H1520)=0,"",IFERROR(LOOKUP(2,1/(((LISTS!$H$2:$H$26&lt;&gt;"")*ISNUMBER(SEARCH(LISTS!$H$2:$H$26,$G1520)))+((LISTS!$I$2:$I$26&lt;&gt;"")*ISNUMBER(SEARCH(LISTS!$I$2:$I$26,$E1520)))),LISTS!$K$2:$K$26),"OTRO"))</f>
        <v/>
      </c>
      <c r="K1520" s="11">
        <f>IF($I1520&lt;&gt;"SI",0,IFERROR($F1520,0))</f>
        <v/>
      </c>
      <c r="L1520" s="9">
        <f>IF(COUNTA($A1520:$H1520)=0,"",IF($J1520="OTRO",IFERROR(LOOKUP(2,1/(((LISTS!$H$2:$H$26&lt;&gt;"")*ISNUMBER(SEARCH(LISTS!$H$2:$H$26,$G1520)))+((LISTS!$I$2:$I$26&lt;&gt;"")*ISNUMBER(SEARCH(LISTS!$I$2:$I$26,$E1520)))),LISTS!$L$2:$L$26),"Concepto DIAN no mapeado a casilla automatica"),IF(LEFT($J1520,4)="TOPE","Control automatico DIAN: "&amp;$J1520,"Casilla automatica: "&amp;$J1520)))</f>
        <v/>
      </c>
    </row>
    <row r="1521">
      <c r="A1521" s="9" t="n"/>
      <c r="B1521" s="9" t="n"/>
      <c r="C1521" s="9" t="n"/>
      <c r="D1521" s="9" t="n"/>
      <c r="E1521" s="9" t="n"/>
      <c r="F1521" s="11" t="n"/>
      <c r="G1521" s="9" t="n"/>
      <c r="H1521" s="9" t="n"/>
      <c r="I1521" s="9">
        <f>IF(COUNTA($A1521:$H1521)=0,"",IF($J1521="OTRO","NO","SI"))</f>
        <v/>
      </c>
      <c r="J1521" s="9">
        <f>IF(COUNTA($A1521:$H1521)=0,"",IFERROR(LOOKUP(2,1/(((LISTS!$H$2:$H$26&lt;&gt;"")*ISNUMBER(SEARCH(LISTS!$H$2:$H$26,$G1521)))+((LISTS!$I$2:$I$26&lt;&gt;"")*ISNUMBER(SEARCH(LISTS!$I$2:$I$26,$E1521)))),LISTS!$K$2:$K$26),"OTRO"))</f>
        <v/>
      </c>
      <c r="K1521" s="11">
        <f>IF($I1521&lt;&gt;"SI",0,IFERROR($F1521,0))</f>
        <v/>
      </c>
      <c r="L1521" s="9">
        <f>IF(COUNTA($A1521:$H1521)=0,"",IF($J1521="OTRO",IFERROR(LOOKUP(2,1/(((LISTS!$H$2:$H$26&lt;&gt;"")*ISNUMBER(SEARCH(LISTS!$H$2:$H$26,$G1521)))+((LISTS!$I$2:$I$26&lt;&gt;"")*ISNUMBER(SEARCH(LISTS!$I$2:$I$26,$E1521)))),LISTS!$L$2:$L$26),"Concepto DIAN no mapeado a casilla automatica"),IF(LEFT($J1521,4)="TOPE","Control automatico DIAN: "&amp;$J1521,"Casilla automatica: "&amp;$J1521)))</f>
        <v/>
      </c>
    </row>
    <row r="1522">
      <c r="A1522" s="9" t="n"/>
      <c r="B1522" s="9" t="n"/>
      <c r="C1522" s="9" t="n"/>
      <c r="D1522" s="9" t="n"/>
      <c r="E1522" s="9" t="n"/>
      <c r="F1522" s="11" t="n"/>
      <c r="G1522" s="9" t="n"/>
      <c r="H1522" s="9" t="n"/>
      <c r="I1522" s="9">
        <f>IF(COUNTA($A1522:$H1522)=0,"",IF($J1522="OTRO","NO","SI"))</f>
        <v/>
      </c>
      <c r="J1522" s="9">
        <f>IF(COUNTA($A1522:$H1522)=0,"",IFERROR(LOOKUP(2,1/(((LISTS!$H$2:$H$26&lt;&gt;"")*ISNUMBER(SEARCH(LISTS!$H$2:$H$26,$G1522)))+((LISTS!$I$2:$I$26&lt;&gt;"")*ISNUMBER(SEARCH(LISTS!$I$2:$I$26,$E1522)))),LISTS!$K$2:$K$26),"OTRO"))</f>
        <v/>
      </c>
      <c r="K1522" s="11">
        <f>IF($I1522&lt;&gt;"SI",0,IFERROR($F1522,0))</f>
        <v/>
      </c>
      <c r="L1522" s="9">
        <f>IF(COUNTA($A1522:$H1522)=0,"",IF($J1522="OTRO",IFERROR(LOOKUP(2,1/(((LISTS!$H$2:$H$26&lt;&gt;"")*ISNUMBER(SEARCH(LISTS!$H$2:$H$26,$G1522)))+((LISTS!$I$2:$I$26&lt;&gt;"")*ISNUMBER(SEARCH(LISTS!$I$2:$I$26,$E1522)))),LISTS!$L$2:$L$26),"Concepto DIAN no mapeado a casilla automatica"),IF(LEFT($J1522,4)="TOPE","Control automatico DIAN: "&amp;$J1522,"Casilla automatica: "&amp;$J1522)))</f>
        <v/>
      </c>
    </row>
    <row r="1523">
      <c r="A1523" s="9" t="n"/>
      <c r="B1523" s="9" t="n"/>
      <c r="C1523" s="9" t="n"/>
      <c r="D1523" s="9" t="n"/>
      <c r="E1523" s="9" t="n"/>
      <c r="F1523" s="11" t="n"/>
      <c r="G1523" s="9" t="n"/>
      <c r="H1523" s="9" t="n"/>
      <c r="I1523" s="9">
        <f>IF(COUNTA($A1523:$H1523)=0,"",IF($J1523="OTRO","NO","SI"))</f>
        <v/>
      </c>
      <c r="J1523" s="9">
        <f>IF(COUNTA($A1523:$H1523)=0,"",IFERROR(LOOKUP(2,1/(((LISTS!$H$2:$H$26&lt;&gt;"")*ISNUMBER(SEARCH(LISTS!$H$2:$H$26,$G1523)))+((LISTS!$I$2:$I$26&lt;&gt;"")*ISNUMBER(SEARCH(LISTS!$I$2:$I$26,$E1523)))),LISTS!$K$2:$K$26),"OTRO"))</f>
        <v/>
      </c>
      <c r="K1523" s="11">
        <f>IF($I1523&lt;&gt;"SI",0,IFERROR($F1523,0))</f>
        <v/>
      </c>
      <c r="L1523" s="9">
        <f>IF(COUNTA($A1523:$H1523)=0,"",IF($J1523="OTRO",IFERROR(LOOKUP(2,1/(((LISTS!$H$2:$H$26&lt;&gt;"")*ISNUMBER(SEARCH(LISTS!$H$2:$H$26,$G1523)))+((LISTS!$I$2:$I$26&lt;&gt;"")*ISNUMBER(SEARCH(LISTS!$I$2:$I$26,$E1523)))),LISTS!$L$2:$L$26),"Concepto DIAN no mapeado a casilla automatica"),IF(LEFT($J1523,4)="TOPE","Control automatico DIAN: "&amp;$J1523,"Casilla automatica: "&amp;$J1523)))</f>
        <v/>
      </c>
    </row>
    <row r="1524">
      <c r="A1524" s="9" t="n"/>
      <c r="B1524" s="9" t="n"/>
      <c r="C1524" s="9" t="n"/>
      <c r="D1524" s="9" t="n"/>
      <c r="E1524" s="9" t="n"/>
      <c r="F1524" s="11" t="n"/>
      <c r="G1524" s="9" t="n"/>
      <c r="H1524" s="9" t="n"/>
      <c r="I1524" s="9">
        <f>IF(COUNTA($A1524:$H1524)=0,"",IF($J1524="OTRO","NO","SI"))</f>
        <v/>
      </c>
      <c r="J1524" s="9">
        <f>IF(COUNTA($A1524:$H1524)=0,"",IFERROR(LOOKUP(2,1/(((LISTS!$H$2:$H$26&lt;&gt;"")*ISNUMBER(SEARCH(LISTS!$H$2:$H$26,$G1524)))+((LISTS!$I$2:$I$26&lt;&gt;"")*ISNUMBER(SEARCH(LISTS!$I$2:$I$26,$E1524)))),LISTS!$K$2:$K$26),"OTRO"))</f>
        <v/>
      </c>
      <c r="K1524" s="11">
        <f>IF($I1524&lt;&gt;"SI",0,IFERROR($F1524,0))</f>
        <v/>
      </c>
      <c r="L1524" s="9">
        <f>IF(COUNTA($A1524:$H1524)=0,"",IF($J1524="OTRO",IFERROR(LOOKUP(2,1/(((LISTS!$H$2:$H$26&lt;&gt;"")*ISNUMBER(SEARCH(LISTS!$H$2:$H$26,$G1524)))+((LISTS!$I$2:$I$26&lt;&gt;"")*ISNUMBER(SEARCH(LISTS!$I$2:$I$26,$E1524)))),LISTS!$L$2:$L$26),"Concepto DIAN no mapeado a casilla automatica"),IF(LEFT($J1524,4)="TOPE","Control automatico DIAN: "&amp;$J1524,"Casilla automatica: "&amp;$J1524)))</f>
        <v/>
      </c>
    </row>
    <row r="1525">
      <c r="A1525" s="9" t="n"/>
      <c r="B1525" s="9" t="n"/>
      <c r="C1525" s="9" t="n"/>
      <c r="D1525" s="9" t="n"/>
      <c r="E1525" s="9" t="n"/>
      <c r="F1525" s="11" t="n"/>
      <c r="G1525" s="9" t="n"/>
      <c r="H1525" s="9" t="n"/>
      <c r="I1525" s="9">
        <f>IF(COUNTA($A1525:$H1525)=0,"",IF($J1525="OTRO","NO","SI"))</f>
        <v/>
      </c>
      <c r="J1525" s="9">
        <f>IF(COUNTA($A1525:$H1525)=0,"",IFERROR(LOOKUP(2,1/(((LISTS!$H$2:$H$26&lt;&gt;"")*ISNUMBER(SEARCH(LISTS!$H$2:$H$26,$G1525)))+((LISTS!$I$2:$I$26&lt;&gt;"")*ISNUMBER(SEARCH(LISTS!$I$2:$I$26,$E1525)))),LISTS!$K$2:$K$26),"OTRO"))</f>
        <v/>
      </c>
      <c r="K1525" s="11">
        <f>IF($I1525&lt;&gt;"SI",0,IFERROR($F1525,0))</f>
        <v/>
      </c>
      <c r="L1525" s="9">
        <f>IF(COUNTA($A1525:$H1525)=0,"",IF($J1525="OTRO",IFERROR(LOOKUP(2,1/(((LISTS!$H$2:$H$26&lt;&gt;"")*ISNUMBER(SEARCH(LISTS!$H$2:$H$26,$G1525)))+((LISTS!$I$2:$I$26&lt;&gt;"")*ISNUMBER(SEARCH(LISTS!$I$2:$I$26,$E1525)))),LISTS!$L$2:$L$26),"Concepto DIAN no mapeado a casilla automatica"),IF(LEFT($J1525,4)="TOPE","Control automatico DIAN: "&amp;$J1525,"Casilla automatica: "&amp;$J1525)))</f>
        <v/>
      </c>
    </row>
    <row r="1526">
      <c r="A1526" s="9" t="n"/>
      <c r="B1526" s="9" t="n"/>
      <c r="C1526" s="9" t="n"/>
      <c r="D1526" s="9" t="n"/>
      <c r="E1526" s="9" t="n"/>
      <c r="F1526" s="11" t="n"/>
      <c r="G1526" s="9" t="n"/>
      <c r="H1526" s="9" t="n"/>
      <c r="I1526" s="9">
        <f>IF(COUNTA($A1526:$H1526)=0,"",IF($J1526="OTRO","NO","SI"))</f>
        <v/>
      </c>
      <c r="J1526" s="9">
        <f>IF(COUNTA($A1526:$H1526)=0,"",IFERROR(LOOKUP(2,1/(((LISTS!$H$2:$H$26&lt;&gt;"")*ISNUMBER(SEARCH(LISTS!$H$2:$H$26,$G1526)))+((LISTS!$I$2:$I$26&lt;&gt;"")*ISNUMBER(SEARCH(LISTS!$I$2:$I$26,$E1526)))),LISTS!$K$2:$K$26),"OTRO"))</f>
        <v/>
      </c>
      <c r="K1526" s="11">
        <f>IF($I1526&lt;&gt;"SI",0,IFERROR($F1526,0))</f>
        <v/>
      </c>
      <c r="L1526" s="9">
        <f>IF(COUNTA($A1526:$H1526)=0,"",IF($J1526="OTRO",IFERROR(LOOKUP(2,1/(((LISTS!$H$2:$H$26&lt;&gt;"")*ISNUMBER(SEARCH(LISTS!$H$2:$H$26,$G1526)))+((LISTS!$I$2:$I$26&lt;&gt;"")*ISNUMBER(SEARCH(LISTS!$I$2:$I$26,$E1526)))),LISTS!$L$2:$L$26),"Concepto DIAN no mapeado a casilla automatica"),IF(LEFT($J1526,4)="TOPE","Control automatico DIAN: "&amp;$J1526,"Casilla automatica: "&amp;$J1526)))</f>
        <v/>
      </c>
    </row>
    <row r="1527">
      <c r="A1527" s="9" t="n"/>
      <c r="B1527" s="9" t="n"/>
      <c r="C1527" s="9" t="n"/>
      <c r="D1527" s="9" t="n"/>
      <c r="E1527" s="9" t="n"/>
      <c r="F1527" s="11" t="n"/>
      <c r="G1527" s="9" t="n"/>
      <c r="H1527" s="9" t="n"/>
      <c r="I1527" s="9">
        <f>IF(COUNTA($A1527:$H1527)=0,"",IF($J1527="OTRO","NO","SI"))</f>
        <v/>
      </c>
      <c r="J1527" s="9">
        <f>IF(COUNTA($A1527:$H1527)=0,"",IFERROR(LOOKUP(2,1/(((LISTS!$H$2:$H$26&lt;&gt;"")*ISNUMBER(SEARCH(LISTS!$H$2:$H$26,$G1527)))+((LISTS!$I$2:$I$26&lt;&gt;"")*ISNUMBER(SEARCH(LISTS!$I$2:$I$26,$E1527)))),LISTS!$K$2:$K$26),"OTRO"))</f>
        <v/>
      </c>
      <c r="K1527" s="11">
        <f>IF($I1527&lt;&gt;"SI",0,IFERROR($F1527,0))</f>
        <v/>
      </c>
      <c r="L1527" s="9">
        <f>IF(COUNTA($A1527:$H1527)=0,"",IF($J1527="OTRO",IFERROR(LOOKUP(2,1/(((LISTS!$H$2:$H$26&lt;&gt;"")*ISNUMBER(SEARCH(LISTS!$H$2:$H$26,$G1527)))+((LISTS!$I$2:$I$26&lt;&gt;"")*ISNUMBER(SEARCH(LISTS!$I$2:$I$26,$E1527)))),LISTS!$L$2:$L$26),"Concepto DIAN no mapeado a casilla automatica"),IF(LEFT($J1527,4)="TOPE","Control automatico DIAN: "&amp;$J1527,"Casilla automatica: "&amp;$J1527)))</f>
        <v/>
      </c>
    </row>
    <row r="1528">
      <c r="A1528" s="9" t="n"/>
      <c r="B1528" s="9" t="n"/>
      <c r="C1528" s="9" t="n"/>
      <c r="D1528" s="9" t="n"/>
      <c r="E1528" s="9" t="n"/>
      <c r="F1528" s="11" t="n"/>
      <c r="G1528" s="9" t="n"/>
      <c r="H1528" s="9" t="n"/>
      <c r="I1528" s="9">
        <f>IF(COUNTA($A1528:$H1528)=0,"",IF($J1528="OTRO","NO","SI"))</f>
        <v/>
      </c>
      <c r="J1528" s="9">
        <f>IF(COUNTA($A1528:$H1528)=0,"",IFERROR(LOOKUP(2,1/(((LISTS!$H$2:$H$26&lt;&gt;"")*ISNUMBER(SEARCH(LISTS!$H$2:$H$26,$G1528)))+((LISTS!$I$2:$I$26&lt;&gt;"")*ISNUMBER(SEARCH(LISTS!$I$2:$I$26,$E1528)))),LISTS!$K$2:$K$26),"OTRO"))</f>
        <v/>
      </c>
      <c r="K1528" s="11">
        <f>IF($I1528&lt;&gt;"SI",0,IFERROR($F1528,0))</f>
        <v/>
      </c>
      <c r="L1528" s="9">
        <f>IF(COUNTA($A1528:$H1528)=0,"",IF($J1528="OTRO",IFERROR(LOOKUP(2,1/(((LISTS!$H$2:$H$26&lt;&gt;"")*ISNUMBER(SEARCH(LISTS!$H$2:$H$26,$G1528)))+((LISTS!$I$2:$I$26&lt;&gt;"")*ISNUMBER(SEARCH(LISTS!$I$2:$I$26,$E1528)))),LISTS!$L$2:$L$26),"Concepto DIAN no mapeado a casilla automatica"),IF(LEFT($J1528,4)="TOPE","Control automatico DIAN: "&amp;$J1528,"Casilla automatica: "&amp;$J1528)))</f>
        <v/>
      </c>
    </row>
    <row r="1529">
      <c r="A1529" s="9" t="n"/>
      <c r="B1529" s="9" t="n"/>
      <c r="C1529" s="9" t="n"/>
      <c r="D1529" s="9" t="n"/>
      <c r="E1529" s="9" t="n"/>
      <c r="F1529" s="11" t="n"/>
      <c r="G1529" s="9" t="n"/>
      <c r="H1529" s="9" t="n"/>
      <c r="I1529" s="9">
        <f>IF(COUNTA($A1529:$H1529)=0,"",IF($J1529="OTRO","NO","SI"))</f>
        <v/>
      </c>
      <c r="J1529" s="9">
        <f>IF(COUNTA($A1529:$H1529)=0,"",IFERROR(LOOKUP(2,1/(((LISTS!$H$2:$H$26&lt;&gt;"")*ISNUMBER(SEARCH(LISTS!$H$2:$H$26,$G1529)))+((LISTS!$I$2:$I$26&lt;&gt;"")*ISNUMBER(SEARCH(LISTS!$I$2:$I$26,$E1529)))),LISTS!$K$2:$K$26),"OTRO"))</f>
        <v/>
      </c>
      <c r="K1529" s="11">
        <f>IF($I1529&lt;&gt;"SI",0,IFERROR($F1529,0))</f>
        <v/>
      </c>
      <c r="L1529" s="9">
        <f>IF(COUNTA($A1529:$H1529)=0,"",IF($J1529="OTRO",IFERROR(LOOKUP(2,1/(((LISTS!$H$2:$H$26&lt;&gt;"")*ISNUMBER(SEARCH(LISTS!$H$2:$H$26,$G1529)))+((LISTS!$I$2:$I$26&lt;&gt;"")*ISNUMBER(SEARCH(LISTS!$I$2:$I$26,$E1529)))),LISTS!$L$2:$L$26),"Concepto DIAN no mapeado a casilla automatica"),IF(LEFT($J1529,4)="TOPE","Control automatico DIAN: "&amp;$J1529,"Casilla automatica: "&amp;$J1529)))</f>
        <v/>
      </c>
    </row>
    <row r="1530">
      <c r="A1530" s="9" t="n"/>
      <c r="B1530" s="9" t="n"/>
      <c r="C1530" s="9" t="n"/>
      <c r="D1530" s="9" t="n"/>
      <c r="E1530" s="9" t="n"/>
      <c r="F1530" s="11" t="n"/>
      <c r="G1530" s="9" t="n"/>
      <c r="H1530" s="9" t="n"/>
      <c r="I1530" s="9">
        <f>IF(COUNTA($A1530:$H1530)=0,"",IF($J1530="OTRO","NO","SI"))</f>
        <v/>
      </c>
      <c r="J1530" s="9">
        <f>IF(COUNTA($A1530:$H1530)=0,"",IFERROR(LOOKUP(2,1/(((LISTS!$H$2:$H$26&lt;&gt;"")*ISNUMBER(SEARCH(LISTS!$H$2:$H$26,$G1530)))+((LISTS!$I$2:$I$26&lt;&gt;"")*ISNUMBER(SEARCH(LISTS!$I$2:$I$26,$E1530)))),LISTS!$K$2:$K$26),"OTRO"))</f>
        <v/>
      </c>
      <c r="K1530" s="11">
        <f>IF($I1530&lt;&gt;"SI",0,IFERROR($F1530,0))</f>
        <v/>
      </c>
      <c r="L1530" s="9">
        <f>IF(COUNTA($A1530:$H1530)=0,"",IF($J1530="OTRO",IFERROR(LOOKUP(2,1/(((LISTS!$H$2:$H$26&lt;&gt;"")*ISNUMBER(SEARCH(LISTS!$H$2:$H$26,$G1530)))+((LISTS!$I$2:$I$26&lt;&gt;"")*ISNUMBER(SEARCH(LISTS!$I$2:$I$26,$E1530)))),LISTS!$L$2:$L$26),"Concepto DIAN no mapeado a casilla automatica"),IF(LEFT($J1530,4)="TOPE","Control automatico DIAN: "&amp;$J1530,"Casilla automatica: "&amp;$J1530)))</f>
        <v/>
      </c>
    </row>
    <row r="1531">
      <c r="A1531" s="9" t="n"/>
      <c r="B1531" s="9" t="n"/>
      <c r="C1531" s="9" t="n"/>
      <c r="D1531" s="9" t="n"/>
      <c r="E1531" s="9" t="n"/>
      <c r="F1531" s="11" t="n"/>
      <c r="G1531" s="9" t="n"/>
      <c r="H1531" s="9" t="n"/>
      <c r="I1531" s="9">
        <f>IF(COUNTA($A1531:$H1531)=0,"",IF($J1531="OTRO","NO","SI"))</f>
        <v/>
      </c>
      <c r="J1531" s="9">
        <f>IF(COUNTA($A1531:$H1531)=0,"",IFERROR(LOOKUP(2,1/(((LISTS!$H$2:$H$26&lt;&gt;"")*ISNUMBER(SEARCH(LISTS!$H$2:$H$26,$G1531)))+((LISTS!$I$2:$I$26&lt;&gt;"")*ISNUMBER(SEARCH(LISTS!$I$2:$I$26,$E1531)))),LISTS!$K$2:$K$26),"OTRO"))</f>
        <v/>
      </c>
      <c r="K1531" s="11">
        <f>IF($I1531&lt;&gt;"SI",0,IFERROR($F1531,0))</f>
        <v/>
      </c>
      <c r="L1531" s="9">
        <f>IF(COUNTA($A1531:$H1531)=0,"",IF($J1531="OTRO",IFERROR(LOOKUP(2,1/(((LISTS!$H$2:$H$26&lt;&gt;"")*ISNUMBER(SEARCH(LISTS!$H$2:$H$26,$G1531)))+((LISTS!$I$2:$I$26&lt;&gt;"")*ISNUMBER(SEARCH(LISTS!$I$2:$I$26,$E1531)))),LISTS!$L$2:$L$26),"Concepto DIAN no mapeado a casilla automatica"),IF(LEFT($J1531,4)="TOPE","Control automatico DIAN: "&amp;$J1531,"Casilla automatica: "&amp;$J1531)))</f>
        <v/>
      </c>
    </row>
    <row r="1532">
      <c r="A1532" s="9" t="n"/>
      <c r="B1532" s="9" t="n"/>
      <c r="C1532" s="9" t="n"/>
      <c r="D1532" s="9" t="n"/>
      <c r="E1532" s="9" t="n"/>
      <c r="F1532" s="11" t="n"/>
      <c r="G1532" s="9" t="n"/>
      <c r="H1532" s="9" t="n"/>
      <c r="I1532" s="9">
        <f>IF(COUNTA($A1532:$H1532)=0,"",IF($J1532="OTRO","NO","SI"))</f>
        <v/>
      </c>
      <c r="J1532" s="9">
        <f>IF(COUNTA($A1532:$H1532)=0,"",IFERROR(LOOKUP(2,1/(((LISTS!$H$2:$H$26&lt;&gt;"")*ISNUMBER(SEARCH(LISTS!$H$2:$H$26,$G1532)))+((LISTS!$I$2:$I$26&lt;&gt;"")*ISNUMBER(SEARCH(LISTS!$I$2:$I$26,$E1532)))),LISTS!$K$2:$K$26),"OTRO"))</f>
        <v/>
      </c>
      <c r="K1532" s="11">
        <f>IF($I1532&lt;&gt;"SI",0,IFERROR($F1532,0))</f>
        <v/>
      </c>
      <c r="L1532" s="9">
        <f>IF(COUNTA($A1532:$H1532)=0,"",IF($J1532="OTRO",IFERROR(LOOKUP(2,1/(((LISTS!$H$2:$H$26&lt;&gt;"")*ISNUMBER(SEARCH(LISTS!$H$2:$H$26,$G1532)))+((LISTS!$I$2:$I$26&lt;&gt;"")*ISNUMBER(SEARCH(LISTS!$I$2:$I$26,$E1532)))),LISTS!$L$2:$L$26),"Concepto DIAN no mapeado a casilla automatica"),IF(LEFT($J1532,4)="TOPE","Control automatico DIAN: "&amp;$J1532,"Casilla automatica: "&amp;$J1532)))</f>
        <v/>
      </c>
    </row>
    <row r="1533">
      <c r="A1533" s="9" t="n"/>
      <c r="B1533" s="9" t="n"/>
      <c r="C1533" s="9" t="n"/>
      <c r="D1533" s="9" t="n"/>
      <c r="E1533" s="9" t="n"/>
      <c r="F1533" s="11" t="n"/>
      <c r="G1533" s="9" t="n"/>
      <c r="H1533" s="9" t="n"/>
      <c r="I1533" s="9">
        <f>IF(COUNTA($A1533:$H1533)=0,"",IF($J1533="OTRO","NO","SI"))</f>
        <v/>
      </c>
      <c r="J1533" s="9">
        <f>IF(COUNTA($A1533:$H1533)=0,"",IFERROR(LOOKUP(2,1/(((LISTS!$H$2:$H$26&lt;&gt;"")*ISNUMBER(SEARCH(LISTS!$H$2:$H$26,$G1533)))+((LISTS!$I$2:$I$26&lt;&gt;"")*ISNUMBER(SEARCH(LISTS!$I$2:$I$26,$E1533)))),LISTS!$K$2:$K$26),"OTRO"))</f>
        <v/>
      </c>
      <c r="K1533" s="11">
        <f>IF($I1533&lt;&gt;"SI",0,IFERROR($F1533,0))</f>
        <v/>
      </c>
      <c r="L1533" s="9">
        <f>IF(COUNTA($A1533:$H1533)=0,"",IF($J1533="OTRO",IFERROR(LOOKUP(2,1/(((LISTS!$H$2:$H$26&lt;&gt;"")*ISNUMBER(SEARCH(LISTS!$H$2:$H$26,$G1533)))+((LISTS!$I$2:$I$26&lt;&gt;"")*ISNUMBER(SEARCH(LISTS!$I$2:$I$26,$E1533)))),LISTS!$L$2:$L$26),"Concepto DIAN no mapeado a casilla automatica"),IF(LEFT($J1533,4)="TOPE","Control automatico DIAN: "&amp;$J1533,"Casilla automatica: "&amp;$J1533)))</f>
        <v/>
      </c>
    </row>
    <row r="1534">
      <c r="A1534" s="9" t="n"/>
      <c r="B1534" s="9" t="n"/>
      <c r="C1534" s="9" t="n"/>
      <c r="D1534" s="9" t="n"/>
      <c r="E1534" s="9" t="n"/>
      <c r="F1534" s="11" t="n"/>
      <c r="G1534" s="9" t="n"/>
      <c r="H1534" s="9" t="n"/>
      <c r="I1534" s="9">
        <f>IF(COUNTA($A1534:$H1534)=0,"",IF($J1534="OTRO","NO","SI"))</f>
        <v/>
      </c>
      <c r="J1534" s="9">
        <f>IF(COUNTA($A1534:$H1534)=0,"",IFERROR(LOOKUP(2,1/(((LISTS!$H$2:$H$26&lt;&gt;"")*ISNUMBER(SEARCH(LISTS!$H$2:$H$26,$G1534)))+((LISTS!$I$2:$I$26&lt;&gt;"")*ISNUMBER(SEARCH(LISTS!$I$2:$I$26,$E1534)))),LISTS!$K$2:$K$26),"OTRO"))</f>
        <v/>
      </c>
      <c r="K1534" s="11">
        <f>IF($I1534&lt;&gt;"SI",0,IFERROR($F1534,0))</f>
        <v/>
      </c>
      <c r="L1534" s="9">
        <f>IF(COUNTA($A1534:$H1534)=0,"",IF($J1534="OTRO",IFERROR(LOOKUP(2,1/(((LISTS!$H$2:$H$26&lt;&gt;"")*ISNUMBER(SEARCH(LISTS!$H$2:$H$26,$G1534)))+((LISTS!$I$2:$I$26&lt;&gt;"")*ISNUMBER(SEARCH(LISTS!$I$2:$I$26,$E1534)))),LISTS!$L$2:$L$26),"Concepto DIAN no mapeado a casilla automatica"),IF(LEFT($J1534,4)="TOPE","Control automatico DIAN: "&amp;$J1534,"Casilla automatica: "&amp;$J1534)))</f>
        <v/>
      </c>
    </row>
    <row r="1535">
      <c r="A1535" s="9" t="n"/>
      <c r="B1535" s="9" t="n"/>
      <c r="C1535" s="9" t="n"/>
      <c r="D1535" s="9" t="n"/>
      <c r="E1535" s="9" t="n"/>
      <c r="F1535" s="11" t="n"/>
      <c r="G1535" s="9" t="n"/>
      <c r="H1535" s="9" t="n"/>
      <c r="I1535" s="9">
        <f>IF(COUNTA($A1535:$H1535)=0,"",IF($J1535="OTRO","NO","SI"))</f>
        <v/>
      </c>
      <c r="J1535" s="9">
        <f>IF(COUNTA($A1535:$H1535)=0,"",IFERROR(LOOKUP(2,1/(((LISTS!$H$2:$H$26&lt;&gt;"")*ISNUMBER(SEARCH(LISTS!$H$2:$H$26,$G1535)))+((LISTS!$I$2:$I$26&lt;&gt;"")*ISNUMBER(SEARCH(LISTS!$I$2:$I$26,$E1535)))),LISTS!$K$2:$K$26),"OTRO"))</f>
        <v/>
      </c>
      <c r="K1535" s="11">
        <f>IF($I1535&lt;&gt;"SI",0,IFERROR($F1535,0))</f>
        <v/>
      </c>
      <c r="L1535" s="9">
        <f>IF(COUNTA($A1535:$H1535)=0,"",IF($J1535="OTRO",IFERROR(LOOKUP(2,1/(((LISTS!$H$2:$H$26&lt;&gt;"")*ISNUMBER(SEARCH(LISTS!$H$2:$H$26,$G1535)))+((LISTS!$I$2:$I$26&lt;&gt;"")*ISNUMBER(SEARCH(LISTS!$I$2:$I$26,$E1535)))),LISTS!$L$2:$L$26),"Concepto DIAN no mapeado a casilla automatica"),IF(LEFT($J1535,4)="TOPE","Control automatico DIAN: "&amp;$J1535,"Casilla automatica: "&amp;$J1535)))</f>
        <v/>
      </c>
    </row>
    <row r="1536">
      <c r="A1536" s="9" t="n"/>
      <c r="B1536" s="9" t="n"/>
      <c r="C1536" s="9" t="n"/>
      <c r="D1536" s="9" t="n"/>
      <c r="E1536" s="9" t="n"/>
      <c r="F1536" s="11" t="n"/>
      <c r="G1536" s="9" t="n"/>
      <c r="H1536" s="9" t="n"/>
      <c r="I1536" s="9">
        <f>IF(COUNTA($A1536:$H1536)=0,"",IF($J1536="OTRO","NO","SI"))</f>
        <v/>
      </c>
      <c r="J1536" s="9">
        <f>IF(COUNTA($A1536:$H1536)=0,"",IFERROR(LOOKUP(2,1/(((LISTS!$H$2:$H$26&lt;&gt;"")*ISNUMBER(SEARCH(LISTS!$H$2:$H$26,$G1536)))+((LISTS!$I$2:$I$26&lt;&gt;"")*ISNUMBER(SEARCH(LISTS!$I$2:$I$26,$E1536)))),LISTS!$K$2:$K$26),"OTRO"))</f>
        <v/>
      </c>
      <c r="K1536" s="11">
        <f>IF($I1536&lt;&gt;"SI",0,IFERROR($F1536,0))</f>
        <v/>
      </c>
      <c r="L1536" s="9">
        <f>IF(COUNTA($A1536:$H1536)=0,"",IF($J1536="OTRO",IFERROR(LOOKUP(2,1/(((LISTS!$H$2:$H$26&lt;&gt;"")*ISNUMBER(SEARCH(LISTS!$H$2:$H$26,$G1536)))+((LISTS!$I$2:$I$26&lt;&gt;"")*ISNUMBER(SEARCH(LISTS!$I$2:$I$26,$E1536)))),LISTS!$L$2:$L$26),"Concepto DIAN no mapeado a casilla automatica"),IF(LEFT($J1536,4)="TOPE","Control automatico DIAN: "&amp;$J1536,"Casilla automatica: "&amp;$J1536)))</f>
        <v/>
      </c>
    </row>
    <row r="1537">
      <c r="A1537" s="9" t="n"/>
      <c r="B1537" s="9" t="n"/>
      <c r="C1537" s="9" t="n"/>
      <c r="D1537" s="9" t="n"/>
      <c r="E1537" s="9" t="n"/>
      <c r="F1537" s="11" t="n"/>
      <c r="G1537" s="9" t="n"/>
      <c r="H1537" s="9" t="n"/>
      <c r="I1537" s="9">
        <f>IF(COUNTA($A1537:$H1537)=0,"",IF($J1537="OTRO","NO","SI"))</f>
        <v/>
      </c>
      <c r="J1537" s="9">
        <f>IF(COUNTA($A1537:$H1537)=0,"",IFERROR(LOOKUP(2,1/(((LISTS!$H$2:$H$26&lt;&gt;"")*ISNUMBER(SEARCH(LISTS!$H$2:$H$26,$G1537)))+((LISTS!$I$2:$I$26&lt;&gt;"")*ISNUMBER(SEARCH(LISTS!$I$2:$I$26,$E1537)))),LISTS!$K$2:$K$26),"OTRO"))</f>
        <v/>
      </c>
      <c r="K1537" s="11">
        <f>IF($I1537&lt;&gt;"SI",0,IFERROR($F1537,0))</f>
        <v/>
      </c>
      <c r="L1537" s="9">
        <f>IF(COUNTA($A1537:$H1537)=0,"",IF($J1537="OTRO",IFERROR(LOOKUP(2,1/(((LISTS!$H$2:$H$26&lt;&gt;"")*ISNUMBER(SEARCH(LISTS!$H$2:$H$26,$G1537)))+((LISTS!$I$2:$I$26&lt;&gt;"")*ISNUMBER(SEARCH(LISTS!$I$2:$I$26,$E1537)))),LISTS!$L$2:$L$26),"Concepto DIAN no mapeado a casilla automatica"),IF(LEFT($J1537,4)="TOPE","Control automatico DIAN: "&amp;$J1537,"Casilla automatica: "&amp;$J1537)))</f>
        <v/>
      </c>
    </row>
    <row r="1538">
      <c r="A1538" s="9" t="n"/>
      <c r="B1538" s="9" t="n"/>
      <c r="C1538" s="9" t="n"/>
      <c r="D1538" s="9" t="n"/>
      <c r="E1538" s="9" t="n"/>
      <c r="F1538" s="11" t="n"/>
      <c r="G1538" s="9" t="n"/>
      <c r="H1538" s="9" t="n"/>
      <c r="I1538" s="9">
        <f>IF(COUNTA($A1538:$H1538)=0,"",IF($J1538="OTRO","NO","SI"))</f>
        <v/>
      </c>
      <c r="J1538" s="9">
        <f>IF(COUNTA($A1538:$H1538)=0,"",IFERROR(LOOKUP(2,1/(((LISTS!$H$2:$H$26&lt;&gt;"")*ISNUMBER(SEARCH(LISTS!$H$2:$H$26,$G1538)))+((LISTS!$I$2:$I$26&lt;&gt;"")*ISNUMBER(SEARCH(LISTS!$I$2:$I$26,$E1538)))),LISTS!$K$2:$K$26),"OTRO"))</f>
        <v/>
      </c>
      <c r="K1538" s="11">
        <f>IF($I1538&lt;&gt;"SI",0,IFERROR($F1538,0))</f>
        <v/>
      </c>
      <c r="L1538" s="9">
        <f>IF(COUNTA($A1538:$H1538)=0,"",IF($J1538="OTRO",IFERROR(LOOKUP(2,1/(((LISTS!$H$2:$H$26&lt;&gt;"")*ISNUMBER(SEARCH(LISTS!$H$2:$H$26,$G1538)))+((LISTS!$I$2:$I$26&lt;&gt;"")*ISNUMBER(SEARCH(LISTS!$I$2:$I$26,$E1538)))),LISTS!$L$2:$L$26),"Concepto DIAN no mapeado a casilla automatica"),IF(LEFT($J1538,4)="TOPE","Control automatico DIAN: "&amp;$J1538,"Casilla automatica: "&amp;$J1538)))</f>
        <v/>
      </c>
    </row>
    <row r="1539">
      <c r="A1539" s="9" t="n"/>
      <c r="B1539" s="9" t="n"/>
      <c r="C1539" s="9" t="n"/>
      <c r="D1539" s="9" t="n"/>
      <c r="E1539" s="9" t="n"/>
      <c r="F1539" s="11" t="n"/>
      <c r="G1539" s="9" t="n"/>
      <c r="H1539" s="9" t="n"/>
      <c r="I1539" s="9">
        <f>IF(COUNTA($A1539:$H1539)=0,"",IF($J1539="OTRO","NO","SI"))</f>
        <v/>
      </c>
      <c r="J1539" s="9">
        <f>IF(COUNTA($A1539:$H1539)=0,"",IFERROR(LOOKUP(2,1/(((LISTS!$H$2:$H$26&lt;&gt;"")*ISNUMBER(SEARCH(LISTS!$H$2:$H$26,$G1539)))+((LISTS!$I$2:$I$26&lt;&gt;"")*ISNUMBER(SEARCH(LISTS!$I$2:$I$26,$E1539)))),LISTS!$K$2:$K$26),"OTRO"))</f>
        <v/>
      </c>
      <c r="K1539" s="11">
        <f>IF($I1539&lt;&gt;"SI",0,IFERROR($F1539,0))</f>
        <v/>
      </c>
      <c r="L1539" s="9">
        <f>IF(COUNTA($A1539:$H1539)=0,"",IF($J1539="OTRO",IFERROR(LOOKUP(2,1/(((LISTS!$H$2:$H$26&lt;&gt;"")*ISNUMBER(SEARCH(LISTS!$H$2:$H$26,$G1539)))+((LISTS!$I$2:$I$26&lt;&gt;"")*ISNUMBER(SEARCH(LISTS!$I$2:$I$26,$E1539)))),LISTS!$L$2:$L$26),"Concepto DIAN no mapeado a casilla automatica"),IF(LEFT($J1539,4)="TOPE","Control automatico DIAN: "&amp;$J1539,"Casilla automatica: "&amp;$J1539)))</f>
        <v/>
      </c>
    </row>
    <row r="1540">
      <c r="A1540" s="9" t="n"/>
      <c r="B1540" s="9" t="n"/>
      <c r="C1540" s="9" t="n"/>
      <c r="D1540" s="9" t="n"/>
      <c r="E1540" s="9" t="n"/>
      <c r="F1540" s="11" t="n"/>
      <c r="G1540" s="9" t="n"/>
      <c r="H1540" s="9" t="n"/>
      <c r="I1540" s="9">
        <f>IF(COUNTA($A1540:$H1540)=0,"",IF($J1540="OTRO","NO","SI"))</f>
        <v/>
      </c>
      <c r="J1540" s="9">
        <f>IF(COUNTA($A1540:$H1540)=0,"",IFERROR(LOOKUP(2,1/(((LISTS!$H$2:$H$26&lt;&gt;"")*ISNUMBER(SEARCH(LISTS!$H$2:$H$26,$G1540)))+((LISTS!$I$2:$I$26&lt;&gt;"")*ISNUMBER(SEARCH(LISTS!$I$2:$I$26,$E1540)))),LISTS!$K$2:$K$26),"OTRO"))</f>
        <v/>
      </c>
      <c r="K1540" s="11">
        <f>IF($I1540&lt;&gt;"SI",0,IFERROR($F1540,0))</f>
        <v/>
      </c>
      <c r="L1540" s="9">
        <f>IF(COUNTA($A1540:$H1540)=0,"",IF($J1540="OTRO",IFERROR(LOOKUP(2,1/(((LISTS!$H$2:$H$26&lt;&gt;"")*ISNUMBER(SEARCH(LISTS!$H$2:$H$26,$G1540)))+((LISTS!$I$2:$I$26&lt;&gt;"")*ISNUMBER(SEARCH(LISTS!$I$2:$I$26,$E1540)))),LISTS!$L$2:$L$26),"Concepto DIAN no mapeado a casilla automatica"),IF(LEFT($J1540,4)="TOPE","Control automatico DIAN: "&amp;$J1540,"Casilla automatica: "&amp;$J1540)))</f>
        <v/>
      </c>
    </row>
    <row r="1541">
      <c r="A1541" s="9" t="n"/>
      <c r="B1541" s="9" t="n"/>
      <c r="C1541" s="9" t="n"/>
      <c r="D1541" s="9" t="n"/>
      <c r="E1541" s="9" t="n"/>
      <c r="F1541" s="11" t="n"/>
      <c r="G1541" s="9" t="n"/>
      <c r="H1541" s="9" t="n"/>
      <c r="I1541" s="9">
        <f>IF(COUNTA($A1541:$H1541)=0,"",IF($J1541="OTRO","NO","SI"))</f>
        <v/>
      </c>
      <c r="J1541" s="9">
        <f>IF(COUNTA($A1541:$H1541)=0,"",IFERROR(LOOKUP(2,1/(((LISTS!$H$2:$H$26&lt;&gt;"")*ISNUMBER(SEARCH(LISTS!$H$2:$H$26,$G1541)))+((LISTS!$I$2:$I$26&lt;&gt;"")*ISNUMBER(SEARCH(LISTS!$I$2:$I$26,$E1541)))),LISTS!$K$2:$K$26),"OTRO"))</f>
        <v/>
      </c>
      <c r="K1541" s="11">
        <f>IF($I1541&lt;&gt;"SI",0,IFERROR($F1541,0))</f>
        <v/>
      </c>
      <c r="L1541" s="9">
        <f>IF(COUNTA($A1541:$H1541)=0,"",IF($J1541="OTRO",IFERROR(LOOKUP(2,1/(((LISTS!$H$2:$H$26&lt;&gt;"")*ISNUMBER(SEARCH(LISTS!$H$2:$H$26,$G1541)))+((LISTS!$I$2:$I$26&lt;&gt;"")*ISNUMBER(SEARCH(LISTS!$I$2:$I$26,$E1541)))),LISTS!$L$2:$L$26),"Concepto DIAN no mapeado a casilla automatica"),IF(LEFT($J1541,4)="TOPE","Control automatico DIAN: "&amp;$J1541,"Casilla automatica: "&amp;$J1541)))</f>
        <v/>
      </c>
    </row>
    <row r="1542">
      <c r="A1542" s="9" t="n"/>
      <c r="B1542" s="9" t="n"/>
      <c r="C1542" s="9" t="n"/>
      <c r="D1542" s="9" t="n"/>
      <c r="E1542" s="9" t="n"/>
      <c r="F1542" s="11" t="n"/>
      <c r="G1542" s="9" t="n"/>
      <c r="H1542" s="9" t="n"/>
      <c r="I1542" s="9">
        <f>IF(COUNTA($A1542:$H1542)=0,"",IF($J1542="OTRO","NO","SI"))</f>
        <v/>
      </c>
      <c r="J1542" s="9">
        <f>IF(COUNTA($A1542:$H1542)=0,"",IFERROR(LOOKUP(2,1/(((LISTS!$H$2:$H$26&lt;&gt;"")*ISNUMBER(SEARCH(LISTS!$H$2:$H$26,$G1542)))+((LISTS!$I$2:$I$26&lt;&gt;"")*ISNUMBER(SEARCH(LISTS!$I$2:$I$26,$E1542)))),LISTS!$K$2:$K$26),"OTRO"))</f>
        <v/>
      </c>
      <c r="K1542" s="11">
        <f>IF($I1542&lt;&gt;"SI",0,IFERROR($F1542,0))</f>
        <v/>
      </c>
      <c r="L1542" s="9">
        <f>IF(COUNTA($A1542:$H1542)=0,"",IF($J1542="OTRO",IFERROR(LOOKUP(2,1/(((LISTS!$H$2:$H$26&lt;&gt;"")*ISNUMBER(SEARCH(LISTS!$H$2:$H$26,$G1542)))+((LISTS!$I$2:$I$26&lt;&gt;"")*ISNUMBER(SEARCH(LISTS!$I$2:$I$26,$E1542)))),LISTS!$L$2:$L$26),"Concepto DIAN no mapeado a casilla automatica"),IF(LEFT($J1542,4)="TOPE","Control automatico DIAN: "&amp;$J1542,"Casilla automatica: "&amp;$J1542)))</f>
        <v/>
      </c>
    </row>
    <row r="1543">
      <c r="A1543" s="9" t="n"/>
      <c r="B1543" s="9" t="n"/>
      <c r="C1543" s="9" t="n"/>
      <c r="D1543" s="9" t="n"/>
      <c r="E1543" s="9" t="n"/>
      <c r="F1543" s="11" t="n"/>
      <c r="G1543" s="9" t="n"/>
      <c r="H1543" s="9" t="n"/>
      <c r="I1543" s="9">
        <f>IF(COUNTA($A1543:$H1543)=0,"",IF($J1543="OTRO","NO","SI"))</f>
        <v/>
      </c>
      <c r="J1543" s="9">
        <f>IF(COUNTA($A1543:$H1543)=0,"",IFERROR(LOOKUP(2,1/(((LISTS!$H$2:$H$26&lt;&gt;"")*ISNUMBER(SEARCH(LISTS!$H$2:$H$26,$G1543)))+((LISTS!$I$2:$I$26&lt;&gt;"")*ISNUMBER(SEARCH(LISTS!$I$2:$I$26,$E1543)))),LISTS!$K$2:$K$26),"OTRO"))</f>
        <v/>
      </c>
      <c r="K1543" s="11">
        <f>IF($I1543&lt;&gt;"SI",0,IFERROR($F1543,0))</f>
        <v/>
      </c>
      <c r="L1543" s="9">
        <f>IF(COUNTA($A1543:$H1543)=0,"",IF($J1543="OTRO",IFERROR(LOOKUP(2,1/(((LISTS!$H$2:$H$26&lt;&gt;"")*ISNUMBER(SEARCH(LISTS!$H$2:$H$26,$G1543)))+((LISTS!$I$2:$I$26&lt;&gt;"")*ISNUMBER(SEARCH(LISTS!$I$2:$I$26,$E1543)))),LISTS!$L$2:$L$26),"Concepto DIAN no mapeado a casilla automatica"),IF(LEFT($J1543,4)="TOPE","Control automatico DIAN: "&amp;$J1543,"Casilla automatica: "&amp;$J1543)))</f>
        <v/>
      </c>
    </row>
    <row r="1544">
      <c r="A1544" s="9" t="n"/>
      <c r="B1544" s="9" t="n"/>
      <c r="C1544" s="9" t="n"/>
      <c r="D1544" s="9" t="n"/>
      <c r="E1544" s="9" t="n"/>
      <c r="F1544" s="11" t="n"/>
      <c r="G1544" s="9" t="n"/>
      <c r="H1544" s="9" t="n"/>
      <c r="I1544" s="9">
        <f>IF(COUNTA($A1544:$H1544)=0,"",IF($J1544="OTRO","NO","SI"))</f>
        <v/>
      </c>
      <c r="J1544" s="9">
        <f>IF(COUNTA($A1544:$H1544)=0,"",IFERROR(LOOKUP(2,1/(((LISTS!$H$2:$H$26&lt;&gt;"")*ISNUMBER(SEARCH(LISTS!$H$2:$H$26,$G1544)))+((LISTS!$I$2:$I$26&lt;&gt;"")*ISNUMBER(SEARCH(LISTS!$I$2:$I$26,$E1544)))),LISTS!$K$2:$K$26),"OTRO"))</f>
        <v/>
      </c>
      <c r="K1544" s="11">
        <f>IF($I1544&lt;&gt;"SI",0,IFERROR($F1544,0))</f>
        <v/>
      </c>
      <c r="L1544" s="9">
        <f>IF(COUNTA($A1544:$H1544)=0,"",IF($J1544="OTRO",IFERROR(LOOKUP(2,1/(((LISTS!$H$2:$H$26&lt;&gt;"")*ISNUMBER(SEARCH(LISTS!$H$2:$H$26,$G1544)))+((LISTS!$I$2:$I$26&lt;&gt;"")*ISNUMBER(SEARCH(LISTS!$I$2:$I$26,$E1544)))),LISTS!$L$2:$L$26),"Concepto DIAN no mapeado a casilla automatica"),IF(LEFT($J1544,4)="TOPE","Control automatico DIAN: "&amp;$J1544,"Casilla automatica: "&amp;$J1544)))</f>
        <v/>
      </c>
    </row>
    <row r="1545">
      <c r="A1545" s="9" t="n"/>
      <c r="B1545" s="9" t="n"/>
      <c r="C1545" s="9" t="n"/>
      <c r="D1545" s="9" t="n"/>
      <c r="E1545" s="9" t="n"/>
      <c r="F1545" s="11" t="n"/>
      <c r="G1545" s="9" t="n"/>
      <c r="H1545" s="9" t="n"/>
      <c r="I1545" s="9">
        <f>IF(COUNTA($A1545:$H1545)=0,"",IF($J1545="OTRO","NO","SI"))</f>
        <v/>
      </c>
      <c r="J1545" s="9">
        <f>IF(COUNTA($A1545:$H1545)=0,"",IFERROR(LOOKUP(2,1/(((LISTS!$H$2:$H$26&lt;&gt;"")*ISNUMBER(SEARCH(LISTS!$H$2:$H$26,$G1545)))+((LISTS!$I$2:$I$26&lt;&gt;"")*ISNUMBER(SEARCH(LISTS!$I$2:$I$26,$E1545)))),LISTS!$K$2:$K$26),"OTRO"))</f>
        <v/>
      </c>
      <c r="K1545" s="11">
        <f>IF($I1545&lt;&gt;"SI",0,IFERROR($F1545,0))</f>
        <v/>
      </c>
      <c r="L1545" s="9">
        <f>IF(COUNTA($A1545:$H1545)=0,"",IF($J1545="OTRO",IFERROR(LOOKUP(2,1/(((LISTS!$H$2:$H$26&lt;&gt;"")*ISNUMBER(SEARCH(LISTS!$H$2:$H$26,$G1545)))+((LISTS!$I$2:$I$26&lt;&gt;"")*ISNUMBER(SEARCH(LISTS!$I$2:$I$26,$E1545)))),LISTS!$L$2:$L$26),"Concepto DIAN no mapeado a casilla automatica"),IF(LEFT($J1545,4)="TOPE","Control automatico DIAN: "&amp;$J1545,"Casilla automatica: "&amp;$J1545)))</f>
        <v/>
      </c>
    </row>
    <row r="1546">
      <c r="A1546" s="9" t="n"/>
      <c r="B1546" s="9" t="n"/>
      <c r="C1546" s="9" t="n"/>
      <c r="D1546" s="9" t="n"/>
      <c r="E1546" s="9" t="n"/>
      <c r="F1546" s="11" t="n"/>
      <c r="G1546" s="9" t="n"/>
      <c r="H1546" s="9" t="n"/>
      <c r="I1546" s="9">
        <f>IF(COUNTA($A1546:$H1546)=0,"",IF($J1546="OTRO","NO","SI"))</f>
        <v/>
      </c>
      <c r="J1546" s="9">
        <f>IF(COUNTA($A1546:$H1546)=0,"",IFERROR(LOOKUP(2,1/(((LISTS!$H$2:$H$26&lt;&gt;"")*ISNUMBER(SEARCH(LISTS!$H$2:$H$26,$G1546)))+((LISTS!$I$2:$I$26&lt;&gt;"")*ISNUMBER(SEARCH(LISTS!$I$2:$I$26,$E1546)))),LISTS!$K$2:$K$26),"OTRO"))</f>
        <v/>
      </c>
      <c r="K1546" s="11">
        <f>IF($I1546&lt;&gt;"SI",0,IFERROR($F1546,0))</f>
        <v/>
      </c>
      <c r="L1546" s="9">
        <f>IF(COUNTA($A1546:$H1546)=0,"",IF($J1546="OTRO",IFERROR(LOOKUP(2,1/(((LISTS!$H$2:$H$26&lt;&gt;"")*ISNUMBER(SEARCH(LISTS!$H$2:$H$26,$G1546)))+((LISTS!$I$2:$I$26&lt;&gt;"")*ISNUMBER(SEARCH(LISTS!$I$2:$I$26,$E1546)))),LISTS!$L$2:$L$26),"Concepto DIAN no mapeado a casilla automatica"),IF(LEFT($J1546,4)="TOPE","Control automatico DIAN: "&amp;$J1546,"Casilla automatica: "&amp;$J1546)))</f>
        <v/>
      </c>
    </row>
    <row r="1547">
      <c r="A1547" s="9" t="n"/>
      <c r="B1547" s="9" t="n"/>
      <c r="C1547" s="9" t="n"/>
      <c r="D1547" s="9" t="n"/>
      <c r="E1547" s="9" t="n"/>
      <c r="F1547" s="11" t="n"/>
      <c r="G1547" s="9" t="n"/>
      <c r="H1547" s="9" t="n"/>
      <c r="I1547" s="9">
        <f>IF(COUNTA($A1547:$H1547)=0,"",IF($J1547="OTRO","NO","SI"))</f>
        <v/>
      </c>
      <c r="J1547" s="9">
        <f>IF(COUNTA($A1547:$H1547)=0,"",IFERROR(LOOKUP(2,1/(((LISTS!$H$2:$H$26&lt;&gt;"")*ISNUMBER(SEARCH(LISTS!$H$2:$H$26,$G1547)))+((LISTS!$I$2:$I$26&lt;&gt;"")*ISNUMBER(SEARCH(LISTS!$I$2:$I$26,$E1547)))),LISTS!$K$2:$K$26),"OTRO"))</f>
        <v/>
      </c>
      <c r="K1547" s="11">
        <f>IF($I1547&lt;&gt;"SI",0,IFERROR($F1547,0))</f>
        <v/>
      </c>
      <c r="L1547" s="9">
        <f>IF(COUNTA($A1547:$H1547)=0,"",IF($J1547="OTRO",IFERROR(LOOKUP(2,1/(((LISTS!$H$2:$H$26&lt;&gt;"")*ISNUMBER(SEARCH(LISTS!$H$2:$H$26,$G1547)))+((LISTS!$I$2:$I$26&lt;&gt;"")*ISNUMBER(SEARCH(LISTS!$I$2:$I$26,$E1547)))),LISTS!$L$2:$L$26),"Concepto DIAN no mapeado a casilla automatica"),IF(LEFT($J1547,4)="TOPE","Control automatico DIAN: "&amp;$J1547,"Casilla automatica: "&amp;$J1547)))</f>
        <v/>
      </c>
    </row>
    <row r="1548">
      <c r="A1548" s="9" t="n"/>
      <c r="B1548" s="9" t="n"/>
      <c r="C1548" s="9" t="n"/>
      <c r="D1548" s="9" t="n"/>
      <c r="E1548" s="9" t="n"/>
      <c r="F1548" s="11" t="n"/>
      <c r="G1548" s="9" t="n"/>
      <c r="H1548" s="9" t="n"/>
      <c r="I1548" s="9">
        <f>IF(COUNTA($A1548:$H1548)=0,"",IF($J1548="OTRO","NO","SI"))</f>
        <v/>
      </c>
      <c r="J1548" s="9">
        <f>IF(COUNTA($A1548:$H1548)=0,"",IFERROR(LOOKUP(2,1/(((LISTS!$H$2:$H$26&lt;&gt;"")*ISNUMBER(SEARCH(LISTS!$H$2:$H$26,$G1548)))+((LISTS!$I$2:$I$26&lt;&gt;"")*ISNUMBER(SEARCH(LISTS!$I$2:$I$26,$E1548)))),LISTS!$K$2:$K$26),"OTRO"))</f>
        <v/>
      </c>
      <c r="K1548" s="11">
        <f>IF($I1548&lt;&gt;"SI",0,IFERROR($F1548,0))</f>
        <v/>
      </c>
      <c r="L1548" s="9">
        <f>IF(COUNTA($A1548:$H1548)=0,"",IF($J1548="OTRO",IFERROR(LOOKUP(2,1/(((LISTS!$H$2:$H$26&lt;&gt;"")*ISNUMBER(SEARCH(LISTS!$H$2:$H$26,$G1548)))+((LISTS!$I$2:$I$26&lt;&gt;"")*ISNUMBER(SEARCH(LISTS!$I$2:$I$26,$E1548)))),LISTS!$L$2:$L$26),"Concepto DIAN no mapeado a casilla automatica"),IF(LEFT($J1548,4)="TOPE","Control automatico DIAN: "&amp;$J1548,"Casilla automatica: "&amp;$J1548)))</f>
        <v/>
      </c>
    </row>
    <row r="1549">
      <c r="A1549" s="9" t="n"/>
      <c r="B1549" s="9" t="n"/>
      <c r="C1549" s="9" t="n"/>
      <c r="D1549" s="9" t="n"/>
      <c r="E1549" s="9" t="n"/>
      <c r="F1549" s="11" t="n"/>
      <c r="G1549" s="9" t="n"/>
      <c r="H1549" s="9" t="n"/>
      <c r="I1549" s="9">
        <f>IF(COUNTA($A1549:$H1549)=0,"",IF($J1549="OTRO","NO","SI"))</f>
        <v/>
      </c>
      <c r="J1549" s="9">
        <f>IF(COUNTA($A1549:$H1549)=0,"",IFERROR(LOOKUP(2,1/(((LISTS!$H$2:$H$26&lt;&gt;"")*ISNUMBER(SEARCH(LISTS!$H$2:$H$26,$G1549)))+((LISTS!$I$2:$I$26&lt;&gt;"")*ISNUMBER(SEARCH(LISTS!$I$2:$I$26,$E1549)))),LISTS!$K$2:$K$26),"OTRO"))</f>
        <v/>
      </c>
      <c r="K1549" s="11">
        <f>IF($I1549&lt;&gt;"SI",0,IFERROR($F1549,0))</f>
        <v/>
      </c>
      <c r="L1549" s="9">
        <f>IF(COUNTA($A1549:$H1549)=0,"",IF($J1549="OTRO",IFERROR(LOOKUP(2,1/(((LISTS!$H$2:$H$26&lt;&gt;"")*ISNUMBER(SEARCH(LISTS!$H$2:$H$26,$G1549)))+((LISTS!$I$2:$I$26&lt;&gt;"")*ISNUMBER(SEARCH(LISTS!$I$2:$I$26,$E1549)))),LISTS!$L$2:$L$26),"Concepto DIAN no mapeado a casilla automatica"),IF(LEFT($J1549,4)="TOPE","Control automatico DIAN: "&amp;$J1549,"Casilla automatica: "&amp;$J1549)))</f>
        <v/>
      </c>
    </row>
    <row r="1550">
      <c r="A1550" s="9" t="n"/>
      <c r="B1550" s="9" t="n"/>
      <c r="C1550" s="9" t="n"/>
      <c r="D1550" s="9" t="n"/>
      <c r="E1550" s="9" t="n"/>
      <c r="F1550" s="11" t="n"/>
      <c r="G1550" s="9" t="n"/>
      <c r="H1550" s="9" t="n"/>
      <c r="I1550" s="9">
        <f>IF(COUNTA($A1550:$H1550)=0,"",IF($J1550="OTRO","NO","SI"))</f>
        <v/>
      </c>
      <c r="J1550" s="9">
        <f>IF(COUNTA($A1550:$H1550)=0,"",IFERROR(LOOKUP(2,1/(((LISTS!$H$2:$H$26&lt;&gt;"")*ISNUMBER(SEARCH(LISTS!$H$2:$H$26,$G1550)))+((LISTS!$I$2:$I$26&lt;&gt;"")*ISNUMBER(SEARCH(LISTS!$I$2:$I$26,$E1550)))),LISTS!$K$2:$K$26),"OTRO"))</f>
        <v/>
      </c>
      <c r="K1550" s="11">
        <f>IF($I1550&lt;&gt;"SI",0,IFERROR($F1550,0))</f>
        <v/>
      </c>
      <c r="L1550" s="9">
        <f>IF(COUNTA($A1550:$H1550)=0,"",IF($J1550="OTRO",IFERROR(LOOKUP(2,1/(((LISTS!$H$2:$H$26&lt;&gt;"")*ISNUMBER(SEARCH(LISTS!$H$2:$H$26,$G1550)))+((LISTS!$I$2:$I$26&lt;&gt;"")*ISNUMBER(SEARCH(LISTS!$I$2:$I$26,$E1550)))),LISTS!$L$2:$L$26),"Concepto DIAN no mapeado a casilla automatica"),IF(LEFT($J1550,4)="TOPE","Control automatico DIAN: "&amp;$J1550,"Casilla automatica: "&amp;$J1550)))</f>
        <v/>
      </c>
    </row>
    <row r="1551">
      <c r="A1551" s="9" t="n"/>
      <c r="B1551" s="9" t="n"/>
      <c r="C1551" s="9" t="n"/>
      <c r="D1551" s="9" t="n"/>
      <c r="E1551" s="9" t="n"/>
      <c r="F1551" s="11" t="n"/>
      <c r="G1551" s="9" t="n"/>
      <c r="H1551" s="9" t="n"/>
      <c r="I1551" s="9">
        <f>IF(COUNTA($A1551:$H1551)=0,"",IF($J1551="OTRO","NO","SI"))</f>
        <v/>
      </c>
      <c r="J1551" s="9">
        <f>IF(COUNTA($A1551:$H1551)=0,"",IFERROR(LOOKUP(2,1/(((LISTS!$H$2:$H$26&lt;&gt;"")*ISNUMBER(SEARCH(LISTS!$H$2:$H$26,$G1551)))+((LISTS!$I$2:$I$26&lt;&gt;"")*ISNUMBER(SEARCH(LISTS!$I$2:$I$26,$E1551)))),LISTS!$K$2:$K$26),"OTRO"))</f>
        <v/>
      </c>
      <c r="K1551" s="11">
        <f>IF($I1551&lt;&gt;"SI",0,IFERROR($F1551,0))</f>
        <v/>
      </c>
      <c r="L1551" s="9">
        <f>IF(COUNTA($A1551:$H1551)=0,"",IF($J1551="OTRO",IFERROR(LOOKUP(2,1/(((LISTS!$H$2:$H$26&lt;&gt;"")*ISNUMBER(SEARCH(LISTS!$H$2:$H$26,$G1551)))+((LISTS!$I$2:$I$26&lt;&gt;"")*ISNUMBER(SEARCH(LISTS!$I$2:$I$26,$E1551)))),LISTS!$L$2:$L$26),"Concepto DIAN no mapeado a casilla automatica"),IF(LEFT($J1551,4)="TOPE","Control automatico DIAN: "&amp;$J1551,"Casilla automatica: "&amp;$J1551)))</f>
        <v/>
      </c>
    </row>
    <row r="1552">
      <c r="A1552" s="9" t="n"/>
      <c r="B1552" s="9" t="n"/>
      <c r="C1552" s="9" t="n"/>
      <c r="D1552" s="9" t="n"/>
      <c r="E1552" s="9" t="n"/>
      <c r="F1552" s="11" t="n"/>
      <c r="G1552" s="9" t="n"/>
      <c r="H1552" s="9" t="n"/>
      <c r="I1552" s="9">
        <f>IF(COUNTA($A1552:$H1552)=0,"",IF($J1552="OTRO","NO","SI"))</f>
        <v/>
      </c>
      <c r="J1552" s="9">
        <f>IF(COUNTA($A1552:$H1552)=0,"",IFERROR(LOOKUP(2,1/(((LISTS!$H$2:$H$26&lt;&gt;"")*ISNUMBER(SEARCH(LISTS!$H$2:$H$26,$G1552)))+((LISTS!$I$2:$I$26&lt;&gt;"")*ISNUMBER(SEARCH(LISTS!$I$2:$I$26,$E1552)))),LISTS!$K$2:$K$26),"OTRO"))</f>
        <v/>
      </c>
      <c r="K1552" s="11">
        <f>IF($I1552&lt;&gt;"SI",0,IFERROR($F1552,0))</f>
        <v/>
      </c>
      <c r="L1552" s="9">
        <f>IF(COUNTA($A1552:$H1552)=0,"",IF($J1552="OTRO",IFERROR(LOOKUP(2,1/(((LISTS!$H$2:$H$26&lt;&gt;"")*ISNUMBER(SEARCH(LISTS!$H$2:$H$26,$G1552)))+((LISTS!$I$2:$I$26&lt;&gt;"")*ISNUMBER(SEARCH(LISTS!$I$2:$I$26,$E1552)))),LISTS!$L$2:$L$26),"Concepto DIAN no mapeado a casilla automatica"),IF(LEFT($J1552,4)="TOPE","Control automatico DIAN: "&amp;$J1552,"Casilla automatica: "&amp;$J1552)))</f>
        <v/>
      </c>
    </row>
    <row r="1553">
      <c r="A1553" s="9" t="n"/>
      <c r="B1553" s="9" t="n"/>
      <c r="C1553" s="9" t="n"/>
      <c r="D1553" s="9" t="n"/>
      <c r="E1553" s="9" t="n"/>
      <c r="F1553" s="11" t="n"/>
      <c r="G1553" s="9" t="n"/>
      <c r="H1553" s="9" t="n"/>
      <c r="I1553" s="9">
        <f>IF(COUNTA($A1553:$H1553)=0,"",IF($J1553="OTRO","NO","SI"))</f>
        <v/>
      </c>
      <c r="J1553" s="9">
        <f>IF(COUNTA($A1553:$H1553)=0,"",IFERROR(LOOKUP(2,1/(((LISTS!$H$2:$H$26&lt;&gt;"")*ISNUMBER(SEARCH(LISTS!$H$2:$H$26,$G1553)))+((LISTS!$I$2:$I$26&lt;&gt;"")*ISNUMBER(SEARCH(LISTS!$I$2:$I$26,$E1553)))),LISTS!$K$2:$K$26),"OTRO"))</f>
        <v/>
      </c>
      <c r="K1553" s="11">
        <f>IF($I1553&lt;&gt;"SI",0,IFERROR($F1553,0))</f>
        <v/>
      </c>
      <c r="L1553" s="9">
        <f>IF(COUNTA($A1553:$H1553)=0,"",IF($J1553="OTRO",IFERROR(LOOKUP(2,1/(((LISTS!$H$2:$H$26&lt;&gt;"")*ISNUMBER(SEARCH(LISTS!$H$2:$H$26,$G1553)))+((LISTS!$I$2:$I$26&lt;&gt;"")*ISNUMBER(SEARCH(LISTS!$I$2:$I$26,$E1553)))),LISTS!$L$2:$L$26),"Concepto DIAN no mapeado a casilla automatica"),IF(LEFT($J1553,4)="TOPE","Control automatico DIAN: "&amp;$J1553,"Casilla automatica: "&amp;$J1553)))</f>
        <v/>
      </c>
    </row>
    <row r="1554">
      <c r="A1554" s="9" t="n"/>
      <c r="B1554" s="9" t="n"/>
      <c r="C1554" s="9" t="n"/>
      <c r="D1554" s="9" t="n"/>
      <c r="E1554" s="9" t="n"/>
      <c r="F1554" s="11" t="n"/>
      <c r="G1554" s="9" t="n"/>
      <c r="H1554" s="9" t="n"/>
      <c r="I1554" s="9">
        <f>IF(COUNTA($A1554:$H1554)=0,"",IF($J1554="OTRO","NO","SI"))</f>
        <v/>
      </c>
      <c r="J1554" s="9">
        <f>IF(COUNTA($A1554:$H1554)=0,"",IFERROR(LOOKUP(2,1/(((LISTS!$H$2:$H$26&lt;&gt;"")*ISNUMBER(SEARCH(LISTS!$H$2:$H$26,$G1554)))+((LISTS!$I$2:$I$26&lt;&gt;"")*ISNUMBER(SEARCH(LISTS!$I$2:$I$26,$E1554)))),LISTS!$K$2:$K$26),"OTRO"))</f>
        <v/>
      </c>
      <c r="K1554" s="11">
        <f>IF($I1554&lt;&gt;"SI",0,IFERROR($F1554,0))</f>
        <v/>
      </c>
      <c r="L1554" s="9">
        <f>IF(COUNTA($A1554:$H1554)=0,"",IF($J1554="OTRO",IFERROR(LOOKUP(2,1/(((LISTS!$H$2:$H$26&lt;&gt;"")*ISNUMBER(SEARCH(LISTS!$H$2:$H$26,$G1554)))+((LISTS!$I$2:$I$26&lt;&gt;"")*ISNUMBER(SEARCH(LISTS!$I$2:$I$26,$E1554)))),LISTS!$L$2:$L$26),"Concepto DIAN no mapeado a casilla automatica"),IF(LEFT($J1554,4)="TOPE","Control automatico DIAN: "&amp;$J1554,"Casilla automatica: "&amp;$J1554)))</f>
        <v/>
      </c>
    </row>
    <row r="1555">
      <c r="A1555" s="9" t="n"/>
      <c r="B1555" s="9" t="n"/>
      <c r="C1555" s="9" t="n"/>
      <c r="D1555" s="9" t="n"/>
      <c r="E1555" s="9" t="n"/>
      <c r="F1555" s="11" t="n"/>
      <c r="G1555" s="9" t="n"/>
      <c r="H1555" s="9" t="n"/>
      <c r="I1555" s="9">
        <f>IF(COUNTA($A1555:$H1555)=0,"",IF($J1555="OTRO","NO","SI"))</f>
        <v/>
      </c>
      <c r="J1555" s="9">
        <f>IF(COUNTA($A1555:$H1555)=0,"",IFERROR(LOOKUP(2,1/(((LISTS!$H$2:$H$26&lt;&gt;"")*ISNUMBER(SEARCH(LISTS!$H$2:$H$26,$G1555)))+((LISTS!$I$2:$I$26&lt;&gt;"")*ISNUMBER(SEARCH(LISTS!$I$2:$I$26,$E1555)))),LISTS!$K$2:$K$26),"OTRO"))</f>
        <v/>
      </c>
      <c r="K1555" s="11">
        <f>IF($I1555&lt;&gt;"SI",0,IFERROR($F1555,0))</f>
        <v/>
      </c>
      <c r="L1555" s="9">
        <f>IF(COUNTA($A1555:$H1555)=0,"",IF($J1555="OTRO",IFERROR(LOOKUP(2,1/(((LISTS!$H$2:$H$26&lt;&gt;"")*ISNUMBER(SEARCH(LISTS!$H$2:$H$26,$G1555)))+((LISTS!$I$2:$I$26&lt;&gt;"")*ISNUMBER(SEARCH(LISTS!$I$2:$I$26,$E1555)))),LISTS!$L$2:$L$26),"Concepto DIAN no mapeado a casilla automatica"),IF(LEFT($J1555,4)="TOPE","Control automatico DIAN: "&amp;$J1555,"Casilla automatica: "&amp;$J1555)))</f>
        <v/>
      </c>
    </row>
    <row r="1556">
      <c r="A1556" s="9" t="n"/>
      <c r="B1556" s="9" t="n"/>
      <c r="C1556" s="9" t="n"/>
      <c r="D1556" s="9" t="n"/>
      <c r="E1556" s="9" t="n"/>
      <c r="F1556" s="11" t="n"/>
      <c r="G1556" s="9" t="n"/>
      <c r="H1556" s="9" t="n"/>
      <c r="I1556" s="9">
        <f>IF(COUNTA($A1556:$H1556)=0,"",IF($J1556="OTRO","NO","SI"))</f>
        <v/>
      </c>
      <c r="J1556" s="9">
        <f>IF(COUNTA($A1556:$H1556)=0,"",IFERROR(LOOKUP(2,1/(((LISTS!$H$2:$H$26&lt;&gt;"")*ISNUMBER(SEARCH(LISTS!$H$2:$H$26,$G1556)))+((LISTS!$I$2:$I$26&lt;&gt;"")*ISNUMBER(SEARCH(LISTS!$I$2:$I$26,$E1556)))),LISTS!$K$2:$K$26),"OTRO"))</f>
        <v/>
      </c>
      <c r="K1556" s="11">
        <f>IF($I1556&lt;&gt;"SI",0,IFERROR($F1556,0))</f>
        <v/>
      </c>
      <c r="L1556" s="9">
        <f>IF(COUNTA($A1556:$H1556)=0,"",IF($J1556="OTRO",IFERROR(LOOKUP(2,1/(((LISTS!$H$2:$H$26&lt;&gt;"")*ISNUMBER(SEARCH(LISTS!$H$2:$H$26,$G1556)))+((LISTS!$I$2:$I$26&lt;&gt;"")*ISNUMBER(SEARCH(LISTS!$I$2:$I$26,$E1556)))),LISTS!$L$2:$L$26),"Concepto DIAN no mapeado a casilla automatica"),IF(LEFT($J1556,4)="TOPE","Control automatico DIAN: "&amp;$J1556,"Casilla automatica: "&amp;$J1556)))</f>
        <v/>
      </c>
    </row>
    <row r="1557">
      <c r="A1557" s="9" t="n"/>
      <c r="B1557" s="9" t="n"/>
      <c r="C1557" s="9" t="n"/>
      <c r="D1557" s="9" t="n"/>
      <c r="E1557" s="9" t="n"/>
      <c r="F1557" s="11" t="n"/>
      <c r="G1557" s="9" t="n"/>
      <c r="H1557" s="9" t="n"/>
      <c r="I1557" s="9">
        <f>IF(COUNTA($A1557:$H1557)=0,"",IF($J1557="OTRO","NO","SI"))</f>
        <v/>
      </c>
      <c r="J1557" s="9">
        <f>IF(COUNTA($A1557:$H1557)=0,"",IFERROR(LOOKUP(2,1/(((LISTS!$H$2:$H$26&lt;&gt;"")*ISNUMBER(SEARCH(LISTS!$H$2:$H$26,$G1557)))+((LISTS!$I$2:$I$26&lt;&gt;"")*ISNUMBER(SEARCH(LISTS!$I$2:$I$26,$E1557)))),LISTS!$K$2:$K$26),"OTRO"))</f>
        <v/>
      </c>
      <c r="K1557" s="11">
        <f>IF($I1557&lt;&gt;"SI",0,IFERROR($F1557,0))</f>
        <v/>
      </c>
      <c r="L1557" s="9">
        <f>IF(COUNTA($A1557:$H1557)=0,"",IF($J1557="OTRO",IFERROR(LOOKUP(2,1/(((LISTS!$H$2:$H$26&lt;&gt;"")*ISNUMBER(SEARCH(LISTS!$H$2:$H$26,$G1557)))+((LISTS!$I$2:$I$26&lt;&gt;"")*ISNUMBER(SEARCH(LISTS!$I$2:$I$26,$E1557)))),LISTS!$L$2:$L$26),"Concepto DIAN no mapeado a casilla automatica"),IF(LEFT($J1557,4)="TOPE","Control automatico DIAN: "&amp;$J1557,"Casilla automatica: "&amp;$J1557)))</f>
        <v/>
      </c>
    </row>
    <row r="1558">
      <c r="A1558" s="9" t="n"/>
      <c r="B1558" s="9" t="n"/>
      <c r="C1558" s="9" t="n"/>
      <c r="D1558" s="9" t="n"/>
      <c r="E1558" s="9" t="n"/>
      <c r="F1558" s="11" t="n"/>
      <c r="G1558" s="9" t="n"/>
      <c r="H1558" s="9" t="n"/>
      <c r="I1558" s="9">
        <f>IF(COUNTA($A1558:$H1558)=0,"",IF($J1558="OTRO","NO","SI"))</f>
        <v/>
      </c>
      <c r="J1558" s="9">
        <f>IF(COUNTA($A1558:$H1558)=0,"",IFERROR(LOOKUP(2,1/(((LISTS!$H$2:$H$26&lt;&gt;"")*ISNUMBER(SEARCH(LISTS!$H$2:$H$26,$G1558)))+((LISTS!$I$2:$I$26&lt;&gt;"")*ISNUMBER(SEARCH(LISTS!$I$2:$I$26,$E1558)))),LISTS!$K$2:$K$26),"OTRO"))</f>
        <v/>
      </c>
      <c r="K1558" s="11">
        <f>IF($I1558&lt;&gt;"SI",0,IFERROR($F1558,0))</f>
        <v/>
      </c>
      <c r="L1558" s="9">
        <f>IF(COUNTA($A1558:$H1558)=0,"",IF($J1558="OTRO",IFERROR(LOOKUP(2,1/(((LISTS!$H$2:$H$26&lt;&gt;"")*ISNUMBER(SEARCH(LISTS!$H$2:$H$26,$G1558)))+((LISTS!$I$2:$I$26&lt;&gt;"")*ISNUMBER(SEARCH(LISTS!$I$2:$I$26,$E1558)))),LISTS!$L$2:$L$26),"Concepto DIAN no mapeado a casilla automatica"),IF(LEFT($J1558,4)="TOPE","Control automatico DIAN: "&amp;$J1558,"Casilla automatica: "&amp;$J1558)))</f>
        <v/>
      </c>
    </row>
    <row r="1559">
      <c r="A1559" s="9" t="n"/>
      <c r="B1559" s="9" t="n"/>
      <c r="C1559" s="9" t="n"/>
      <c r="D1559" s="9" t="n"/>
      <c r="E1559" s="9" t="n"/>
      <c r="F1559" s="11" t="n"/>
      <c r="G1559" s="9" t="n"/>
      <c r="H1559" s="9" t="n"/>
      <c r="I1559" s="9">
        <f>IF(COUNTA($A1559:$H1559)=0,"",IF($J1559="OTRO","NO","SI"))</f>
        <v/>
      </c>
      <c r="J1559" s="9">
        <f>IF(COUNTA($A1559:$H1559)=0,"",IFERROR(LOOKUP(2,1/(((LISTS!$H$2:$H$26&lt;&gt;"")*ISNUMBER(SEARCH(LISTS!$H$2:$H$26,$G1559)))+((LISTS!$I$2:$I$26&lt;&gt;"")*ISNUMBER(SEARCH(LISTS!$I$2:$I$26,$E1559)))),LISTS!$K$2:$K$26),"OTRO"))</f>
        <v/>
      </c>
      <c r="K1559" s="11">
        <f>IF($I1559&lt;&gt;"SI",0,IFERROR($F1559,0))</f>
        <v/>
      </c>
      <c r="L1559" s="9">
        <f>IF(COUNTA($A1559:$H1559)=0,"",IF($J1559="OTRO",IFERROR(LOOKUP(2,1/(((LISTS!$H$2:$H$26&lt;&gt;"")*ISNUMBER(SEARCH(LISTS!$H$2:$H$26,$G1559)))+((LISTS!$I$2:$I$26&lt;&gt;"")*ISNUMBER(SEARCH(LISTS!$I$2:$I$26,$E1559)))),LISTS!$L$2:$L$26),"Concepto DIAN no mapeado a casilla automatica"),IF(LEFT($J1559,4)="TOPE","Control automatico DIAN: "&amp;$J1559,"Casilla automatica: "&amp;$J1559)))</f>
        <v/>
      </c>
    </row>
    <row r="1560">
      <c r="A1560" s="9" t="n"/>
      <c r="B1560" s="9" t="n"/>
      <c r="C1560" s="9" t="n"/>
      <c r="D1560" s="9" t="n"/>
      <c r="E1560" s="9" t="n"/>
      <c r="F1560" s="11" t="n"/>
      <c r="G1560" s="9" t="n"/>
      <c r="H1560" s="9" t="n"/>
      <c r="I1560" s="9">
        <f>IF(COUNTA($A1560:$H1560)=0,"",IF($J1560="OTRO","NO","SI"))</f>
        <v/>
      </c>
      <c r="J1560" s="9">
        <f>IF(COUNTA($A1560:$H1560)=0,"",IFERROR(LOOKUP(2,1/(((LISTS!$H$2:$H$26&lt;&gt;"")*ISNUMBER(SEARCH(LISTS!$H$2:$H$26,$G1560)))+((LISTS!$I$2:$I$26&lt;&gt;"")*ISNUMBER(SEARCH(LISTS!$I$2:$I$26,$E1560)))),LISTS!$K$2:$K$26),"OTRO"))</f>
        <v/>
      </c>
      <c r="K1560" s="11">
        <f>IF($I1560&lt;&gt;"SI",0,IFERROR($F1560,0))</f>
        <v/>
      </c>
      <c r="L1560" s="9">
        <f>IF(COUNTA($A1560:$H1560)=0,"",IF($J1560="OTRO",IFERROR(LOOKUP(2,1/(((LISTS!$H$2:$H$26&lt;&gt;"")*ISNUMBER(SEARCH(LISTS!$H$2:$H$26,$G1560)))+((LISTS!$I$2:$I$26&lt;&gt;"")*ISNUMBER(SEARCH(LISTS!$I$2:$I$26,$E1560)))),LISTS!$L$2:$L$26),"Concepto DIAN no mapeado a casilla automatica"),IF(LEFT($J1560,4)="TOPE","Control automatico DIAN: "&amp;$J1560,"Casilla automatica: "&amp;$J1560)))</f>
        <v/>
      </c>
    </row>
    <row r="1561">
      <c r="A1561" s="9" t="n"/>
      <c r="B1561" s="9" t="n"/>
      <c r="C1561" s="9" t="n"/>
      <c r="D1561" s="9" t="n"/>
      <c r="E1561" s="9" t="n"/>
      <c r="F1561" s="11" t="n"/>
      <c r="G1561" s="9" t="n"/>
      <c r="H1561" s="9" t="n"/>
      <c r="I1561" s="9">
        <f>IF(COUNTA($A1561:$H1561)=0,"",IF($J1561="OTRO","NO","SI"))</f>
        <v/>
      </c>
      <c r="J1561" s="9">
        <f>IF(COUNTA($A1561:$H1561)=0,"",IFERROR(LOOKUP(2,1/(((LISTS!$H$2:$H$26&lt;&gt;"")*ISNUMBER(SEARCH(LISTS!$H$2:$H$26,$G1561)))+((LISTS!$I$2:$I$26&lt;&gt;"")*ISNUMBER(SEARCH(LISTS!$I$2:$I$26,$E1561)))),LISTS!$K$2:$K$26),"OTRO"))</f>
        <v/>
      </c>
      <c r="K1561" s="11">
        <f>IF($I1561&lt;&gt;"SI",0,IFERROR($F1561,0))</f>
        <v/>
      </c>
      <c r="L1561" s="9">
        <f>IF(COUNTA($A1561:$H1561)=0,"",IF($J1561="OTRO",IFERROR(LOOKUP(2,1/(((LISTS!$H$2:$H$26&lt;&gt;"")*ISNUMBER(SEARCH(LISTS!$H$2:$H$26,$G1561)))+((LISTS!$I$2:$I$26&lt;&gt;"")*ISNUMBER(SEARCH(LISTS!$I$2:$I$26,$E1561)))),LISTS!$L$2:$L$26),"Concepto DIAN no mapeado a casilla automatica"),IF(LEFT($J1561,4)="TOPE","Control automatico DIAN: "&amp;$J1561,"Casilla automatica: "&amp;$J1561)))</f>
        <v/>
      </c>
    </row>
    <row r="1562">
      <c r="A1562" s="9" t="n"/>
      <c r="B1562" s="9" t="n"/>
      <c r="C1562" s="9" t="n"/>
      <c r="D1562" s="9" t="n"/>
      <c r="E1562" s="9" t="n"/>
      <c r="F1562" s="11" t="n"/>
      <c r="G1562" s="9" t="n"/>
      <c r="H1562" s="9" t="n"/>
      <c r="I1562" s="9">
        <f>IF(COUNTA($A1562:$H1562)=0,"",IF($J1562="OTRO","NO","SI"))</f>
        <v/>
      </c>
      <c r="J1562" s="9">
        <f>IF(COUNTA($A1562:$H1562)=0,"",IFERROR(LOOKUP(2,1/(((LISTS!$H$2:$H$26&lt;&gt;"")*ISNUMBER(SEARCH(LISTS!$H$2:$H$26,$G1562)))+((LISTS!$I$2:$I$26&lt;&gt;"")*ISNUMBER(SEARCH(LISTS!$I$2:$I$26,$E1562)))),LISTS!$K$2:$K$26),"OTRO"))</f>
        <v/>
      </c>
      <c r="K1562" s="11">
        <f>IF($I1562&lt;&gt;"SI",0,IFERROR($F1562,0))</f>
        <v/>
      </c>
      <c r="L1562" s="9">
        <f>IF(COUNTA($A1562:$H1562)=0,"",IF($J1562="OTRO",IFERROR(LOOKUP(2,1/(((LISTS!$H$2:$H$26&lt;&gt;"")*ISNUMBER(SEARCH(LISTS!$H$2:$H$26,$G1562)))+((LISTS!$I$2:$I$26&lt;&gt;"")*ISNUMBER(SEARCH(LISTS!$I$2:$I$26,$E1562)))),LISTS!$L$2:$L$26),"Concepto DIAN no mapeado a casilla automatica"),IF(LEFT($J1562,4)="TOPE","Control automatico DIAN: "&amp;$J1562,"Casilla automatica: "&amp;$J1562)))</f>
        <v/>
      </c>
    </row>
    <row r="1563">
      <c r="A1563" s="9" t="n"/>
      <c r="B1563" s="9" t="n"/>
      <c r="C1563" s="9" t="n"/>
      <c r="D1563" s="9" t="n"/>
      <c r="E1563" s="9" t="n"/>
      <c r="F1563" s="11" t="n"/>
      <c r="G1563" s="9" t="n"/>
      <c r="H1563" s="9" t="n"/>
      <c r="I1563" s="9">
        <f>IF(COUNTA($A1563:$H1563)=0,"",IF($J1563="OTRO","NO","SI"))</f>
        <v/>
      </c>
      <c r="J1563" s="9">
        <f>IF(COUNTA($A1563:$H1563)=0,"",IFERROR(LOOKUP(2,1/(((LISTS!$H$2:$H$26&lt;&gt;"")*ISNUMBER(SEARCH(LISTS!$H$2:$H$26,$G1563)))+((LISTS!$I$2:$I$26&lt;&gt;"")*ISNUMBER(SEARCH(LISTS!$I$2:$I$26,$E1563)))),LISTS!$K$2:$K$26),"OTRO"))</f>
        <v/>
      </c>
      <c r="K1563" s="11">
        <f>IF($I1563&lt;&gt;"SI",0,IFERROR($F1563,0))</f>
        <v/>
      </c>
      <c r="L1563" s="9">
        <f>IF(COUNTA($A1563:$H1563)=0,"",IF($J1563="OTRO",IFERROR(LOOKUP(2,1/(((LISTS!$H$2:$H$26&lt;&gt;"")*ISNUMBER(SEARCH(LISTS!$H$2:$H$26,$G1563)))+((LISTS!$I$2:$I$26&lt;&gt;"")*ISNUMBER(SEARCH(LISTS!$I$2:$I$26,$E1563)))),LISTS!$L$2:$L$26),"Concepto DIAN no mapeado a casilla automatica"),IF(LEFT($J1563,4)="TOPE","Control automatico DIAN: "&amp;$J1563,"Casilla automatica: "&amp;$J1563)))</f>
        <v/>
      </c>
    </row>
    <row r="1564">
      <c r="A1564" s="9" t="n"/>
      <c r="B1564" s="9" t="n"/>
      <c r="C1564" s="9" t="n"/>
      <c r="D1564" s="9" t="n"/>
      <c r="E1564" s="9" t="n"/>
      <c r="F1564" s="11" t="n"/>
      <c r="G1564" s="9" t="n"/>
      <c r="H1564" s="9" t="n"/>
      <c r="I1564" s="9">
        <f>IF(COUNTA($A1564:$H1564)=0,"",IF($J1564="OTRO","NO","SI"))</f>
        <v/>
      </c>
      <c r="J1564" s="9">
        <f>IF(COUNTA($A1564:$H1564)=0,"",IFERROR(LOOKUP(2,1/(((LISTS!$H$2:$H$26&lt;&gt;"")*ISNUMBER(SEARCH(LISTS!$H$2:$H$26,$G1564)))+((LISTS!$I$2:$I$26&lt;&gt;"")*ISNUMBER(SEARCH(LISTS!$I$2:$I$26,$E1564)))),LISTS!$K$2:$K$26),"OTRO"))</f>
        <v/>
      </c>
      <c r="K1564" s="11">
        <f>IF($I1564&lt;&gt;"SI",0,IFERROR($F1564,0))</f>
        <v/>
      </c>
      <c r="L1564" s="9">
        <f>IF(COUNTA($A1564:$H1564)=0,"",IF($J1564="OTRO",IFERROR(LOOKUP(2,1/(((LISTS!$H$2:$H$26&lt;&gt;"")*ISNUMBER(SEARCH(LISTS!$H$2:$H$26,$G1564)))+((LISTS!$I$2:$I$26&lt;&gt;"")*ISNUMBER(SEARCH(LISTS!$I$2:$I$26,$E1564)))),LISTS!$L$2:$L$26),"Concepto DIAN no mapeado a casilla automatica"),IF(LEFT($J1564,4)="TOPE","Control automatico DIAN: "&amp;$J1564,"Casilla automatica: "&amp;$J1564)))</f>
        <v/>
      </c>
    </row>
    <row r="1565">
      <c r="A1565" s="9" t="n"/>
      <c r="B1565" s="9" t="n"/>
      <c r="C1565" s="9" t="n"/>
      <c r="D1565" s="9" t="n"/>
      <c r="E1565" s="9" t="n"/>
      <c r="F1565" s="11" t="n"/>
      <c r="G1565" s="9" t="n"/>
      <c r="H1565" s="9" t="n"/>
      <c r="I1565" s="9">
        <f>IF(COUNTA($A1565:$H1565)=0,"",IF($J1565="OTRO","NO","SI"))</f>
        <v/>
      </c>
      <c r="J1565" s="9">
        <f>IF(COUNTA($A1565:$H1565)=0,"",IFERROR(LOOKUP(2,1/(((LISTS!$H$2:$H$26&lt;&gt;"")*ISNUMBER(SEARCH(LISTS!$H$2:$H$26,$G1565)))+((LISTS!$I$2:$I$26&lt;&gt;"")*ISNUMBER(SEARCH(LISTS!$I$2:$I$26,$E1565)))),LISTS!$K$2:$K$26),"OTRO"))</f>
        <v/>
      </c>
      <c r="K1565" s="11">
        <f>IF($I1565&lt;&gt;"SI",0,IFERROR($F1565,0))</f>
        <v/>
      </c>
      <c r="L1565" s="9">
        <f>IF(COUNTA($A1565:$H1565)=0,"",IF($J1565="OTRO",IFERROR(LOOKUP(2,1/(((LISTS!$H$2:$H$26&lt;&gt;"")*ISNUMBER(SEARCH(LISTS!$H$2:$H$26,$G1565)))+((LISTS!$I$2:$I$26&lt;&gt;"")*ISNUMBER(SEARCH(LISTS!$I$2:$I$26,$E1565)))),LISTS!$L$2:$L$26),"Concepto DIAN no mapeado a casilla automatica"),IF(LEFT($J1565,4)="TOPE","Control automatico DIAN: "&amp;$J1565,"Casilla automatica: "&amp;$J1565)))</f>
        <v/>
      </c>
    </row>
    <row r="1566">
      <c r="A1566" s="9" t="n"/>
      <c r="B1566" s="9" t="n"/>
      <c r="C1566" s="9" t="n"/>
      <c r="D1566" s="9" t="n"/>
      <c r="E1566" s="9" t="n"/>
      <c r="F1566" s="11" t="n"/>
      <c r="G1566" s="9" t="n"/>
      <c r="H1566" s="9" t="n"/>
      <c r="I1566" s="9">
        <f>IF(COUNTA($A1566:$H1566)=0,"",IF($J1566="OTRO","NO","SI"))</f>
        <v/>
      </c>
      <c r="J1566" s="9">
        <f>IF(COUNTA($A1566:$H1566)=0,"",IFERROR(LOOKUP(2,1/(((LISTS!$H$2:$H$26&lt;&gt;"")*ISNUMBER(SEARCH(LISTS!$H$2:$H$26,$G1566)))+((LISTS!$I$2:$I$26&lt;&gt;"")*ISNUMBER(SEARCH(LISTS!$I$2:$I$26,$E1566)))),LISTS!$K$2:$K$26),"OTRO"))</f>
        <v/>
      </c>
      <c r="K1566" s="11">
        <f>IF($I1566&lt;&gt;"SI",0,IFERROR($F1566,0))</f>
        <v/>
      </c>
      <c r="L1566" s="9">
        <f>IF(COUNTA($A1566:$H1566)=0,"",IF($J1566="OTRO",IFERROR(LOOKUP(2,1/(((LISTS!$H$2:$H$26&lt;&gt;"")*ISNUMBER(SEARCH(LISTS!$H$2:$H$26,$G1566)))+((LISTS!$I$2:$I$26&lt;&gt;"")*ISNUMBER(SEARCH(LISTS!$I$2:$I$26,$E1566)))),LISTS!$L$2:$L$26),"Concepto DIAN no mapeado a casilla automatica"),IF(LEFT($J1566,4)="TOPE","Control automatico DIAN: "&amp;$J1566,"Casilla automatica: "&amp;$J1566)))</f>
        <v/>
      </c>
    </row>
    <row r="1567">
      <c r="A1567" s="9" t="n"/>
      <c r="B1567" s="9" t="n"/>
      <c r="C1567" s="9" t="n"/>
      <c r="D1567" s="9" t="n"/>
      <c r="E1567" s="9" t="n"/>
      <c r="F1567" s="11" t="n"/>
      <c r="G1567" s="9" t="n"/>
      <c r="H1567" s="9" t="n"/>
      <c r="I1567" s="9">
        <f>IF(COUNTA($A1567:$H1567)=0,"",IF($J1567="OTRO","NO","SI"))</f>
        <v/>
      </c>
      <c r="J1567" s="9">
        <f>IF(COUNTA($A1567:$H1567)=0,"",IFERROR(LOOKUP(2,1/(((LISTS!$H$2:$H$26&lt;&gt;"")*ISNUMBER(SEARCH(LISTS!$H$2:$H$26,$G1567)))+((LISTS!$I$2:$I$26&lt;&gt;"")*ISNUMBER(SEARCH(LISTS!$I$2:$I$26,$E1567)))),LISTS!$K$2:$K$26),"OTRO"))</f>
        <v/>
      </c>
      <c r="K1567" s="11">
        <f>IF($I1567&lt;&gt;"SI",0,IFERROR($F1567,0))</f>
        <v/>
      </c>
      <c r="L1567" s="9">
        <f>IF(COUNTA($A1567:$H1567)=0,"",IF($J1567="OTRO",IFERROR(LOOKUP(2,1/(((LISTS!$H$2:$H$26&lt;&gt;"")*ISNUMBER(SEARCH(LISTS!$H$2:$H$26,$G1567)))+((LISTS!$I$2:$I$26&lt;&gt;"")*ISNUMBER(SEARCH(LISTS!$I$2:$I$26,$E1567)))),LISTS!$L$2:$L$26),"Concepto DIAN no mapeado a casilla automatica"),IF(LEFT($J1567,4)="TOPE","Control automatico DIAN: "&amp;$J1567,"Casilla automatica: "&amp;$J1567)))</f>
        <v/>
      </c>
    </row>
    <row r="1568">
      <c r="A1568" s="9" t="n"/>
      <c r="B1568" s="9" t="n"/>
      <c r="C1568" s="9" t="n"/>
      <c r="D1568" s="9" t="n"/>
      <c r="E1568" s="9" t="n"/>
      <c r="F1568" s="11" t="n"/>
      <c r="G1568" s="9" t="n"/>
      <c r="H1568" s="9" t="n"/>
      <c r="I1568" s="9">
        <f>IF(COUNTA($A1568:$H1568)=0,"",IF($J1568="OTRO","NO","SI"))</f>
        <v/>
      </c>
      <c r="J1568" s="9">
        <f>IF(COUNTA($A1568:$H1568)=0,"",IFERROR(LOOKUP(2,1/(((LISTS!$H$2:$H$26&lt;&gt;"")*ISNUMBER(SEARCH(LISTS!$H$2:$H$26,$G1568)))+((LISTS!$I$2:$I$26&lt;&gt;"")*ISNUMBER(SEARCH(LISTS!$I$2:$I$26,$E1568)))),LISTS!$K$2:$K$26),"OTRO"))</f>
        <v/>
      </c>
      <c r="K1568" s="11">
        <f>IF($I1568&lt;&gt;"SI",0,IFERROR($F1568,0))</f>
        <v/>
      </c>
      <c r="L1568" s="9">
        <f>IF(COUNTA($A1568:$H1568)=0,"",IF($J1568="OTRO",IFERROR(LOOKUP(2,1/(((LISTS!$H$2:$H$26&lt;&gt;"")*ISNUMBER(SEARCH(LISTS!$H$2:$H$26,$G1568)))+((LISTS!$I$2:$I$26&lt;&gt;"")*ISNUMBER(SEARCH(LISTS!$I$2:$I$26,$E1568)))),LISTS!$L$2:$L$26),"Concepto DIAN no mapeado a casilla automatica"),IF(LEFT($J1568,4)="TOPE","Control automatico DIAN: "&amp;$J1568,"Casilla automatica: "&amp;$J1568)))</f>
        <v/>
      </c>
    </row>
    <row r="1569">
      <c r="A1569" s="9" t="n"/>
      <c r="B1569" s="9" t="n"/>
      <c r="C1569" s="9" t="n"/>
      <c r="D1569" s="9" t="n"/>
      <c r="E1569" s="9" t="n"/>
      <c r="F1569" s="11" t="n"/>
      <c r="G1569" s="9" t="n"/>
      <c r="H1569" s="9" t="n"/>
      <c r="I1569" s="9">
        <f>IF(COUNTA($A1569:$H1569)=0,"",IF($J1569="OTRO","NO","SI"))</f>
        <v/>
      </c>
      <c r="J1569" s="9">
        <f>IF(COUNTA($A1569:$H1569)=0,"",IFERROR(LOOKUP(2,1/(((LISTS!$H$2:$H$26&lt;&gt;"")*ISNUMBER(SEARCH(LISTS!$H$2:$H$26,$G1569)))+((LISTS!$I$2:$I$26&lt;&gt;"")*ISNUMBER(SEARCH(LISTS!$I$2:$I$26,$E1569)))),LISTS!$K$2:$K$26),"OTRO"))</f>
        <v/>
      </c>
      <c r="K1569" s="11">
        <f>IF($I1569&lt;&gt;"SI",0,IFERROR($F1569,0))</f>
        <v/>
      </c>
      <c r="L1569" s="9">
        <f>IF(COUNTA($A1569:$H1569)=0,"",IF($J1569="OTRO",IFERROR(LOOKUP(2,1/(((LISTS!$H$2:$H$26&lt;&gt;"")*ISNUMBER(SEARCH(LISTS!$H$2:$H$26,$G1569)))+((LISTS!$I$2:$I$26&lt;&gt;"")*ISNUMBER(SEARCH(LISTS!$I$2:$I$26,$E1569)))),LISTS!$L$2:$L$26),"Concepto DIAN no mapeado a casilla automatica"),IF(LEFT($J1569,4)="TOPE","Control automatico DIAN: "&amp;$J1569,"Casilla automatica: "&amp;$J1569)))</f>
        <v/>
      </c>
    </row>
    <row r="1570">
      <c r="A1570" s="9" t="n"/>
      <c r="B1570" s="9" t="n"/>
      <c r="C1570" s="9" t="n"/>
      <c r="D1570" s="9" t="n"/>
      <c r="E1570" s="9" t="n"/>
      <c r="F1570" s="11" t="n"/>
      <c r="G1570" s="9" t="n"/>
      <c r="H1570" s="9" t="n"/>
      <c r="I1570" s="9">
        <f>IF(COUNTA($A1570:$H1570)=0,"",IF($J1570="OTRO","NO","SI"))</f>
        <v/>
      </c>
      <c r="J1570" s="9">
        <f>IF(COUNTA($A1570:$H1570)=0,"",IFERROR(LOOKUP(2,1/(((LISTS!$H$2:$H$26&lt;&gt;"")*ISNUMBER(SEARCH(LISTS!$H$2:$H$26,$G1570)))+((LISTS!$I$2:$I$26&lt;&gt;"")*ISNUMBER(SEARCH(LISTS!$I$2:$I$26,$E1570)))),LISTS!$K$2:$K$26),"OTRO"))</f>
        <v/>
      </c>
      <c r="K1570" s="11">
        <f>IF($I1570&lt;&gt;"SI",0,IFERROR($F1570,0))</f>
        <v/>
      </c>
      <c r="L1570" s="9">
        <f>IF(COUNTA($A1570:$H1570)=0,"",IF($J1570="OTRO",IFERROR(LOOKUP(2,1/(((LISTS!$H$2:$H$26&lt;&gt;"")*ISNUMBER(SEARCH(LISTS!$H$2:$H$26,$G1570)))+((LISTS!$I$2:$I$26&lt;&gt;"")*ISNUMBER(SEARCH(LISTS!$I$2:$I$26,$E1570)))),LISTS!$L$2:$L$26),"Concepto DIAN no mapeado a casilla automatica"),IF(LEFT($J1570,4)="TOPE","Control automatico DIAN: "&amp;$J1570,"Casilla automatica: "&amp;$J1570)))</f>
        <v/>
      </c>
    </row>
    <row r="1571">
      <c r="A1571" s="9" t="n"/>
      <c r="B1571" s="9" t="n"/>
      <c r="C1571" s="9" t="n"/>
      <c r="D1571" s="9" t="n"/>
      <c r="E1571" s="9" t="n"/>
      <c r="F1571" s="11" t="n"/>
      <c r="G1571" s="9" t="n"/>
      <c r="H1571" s="9" t="n"/>
      <c r="I1571" s="9">
        <f>IF(COUNTA($A1571:$H1571)=0,"",IF($J1571="OTRO","NO","SI"))</f>
        <v/>
      </c>
      <c r="J1571" s="9">
        <f>IF(COUNTA($A1571:$H1571)=0,"",IFERROR(LOOKUP(2,1/(((LISTS!$H$2:$H$26&lt;&gt;"")*ISNUMBER(SEARCH(LISTS!$H$2:$H$26,$G1571)))+((LISTS!$I$2:$I$26&lt;&gt;"")*ISNUMBER(SEARCH(LISTS!$I$2:$I$26,$E1571)))),LISTS!$K$2:$K$26),"OTRO"))</f>
        <v/>
      </c>
      <c r="K1571" s="11">
        <f>IF($I1571&lt;&gt;"SI",0,IFERROR($F1571,0))</f>
        <v/>
      </c>
      <c r="L1571" s="9">
        <f>IF(COUNTA($A1571:$H1571)=0,"",IF($J1571="OTRO",IFERROR(LOOKUP(2,1/(((LISTS!$H$2:$H$26&lt;&gt;"")*ISNUMBER(SEARCH(LISTS!$H$2:$H$26,$G1571)))+((LISTS!$I$2:$I$26&lt;&gt;"")*ISNUMBER(SEARCH(LISTS!$I$2:$I$26,$E1571)))),LISTS!$L$2:$L$26),"Concepto DIAN no mapeado a casilla automatica"),IF(LEFT($J1571,4)="TOPE","Control automatico DIAN: "&amp;$J1571,"Casilla automatica: "&amp;$J1571)))</f>
        <v/>
      </c>
    </row>
    <row r="1572">
      <c r="A1572" s="9" t="n"/>
      <c r="B1572" s="9" t="n"/>
      <c r="C1572" s="9" t="n"/>
      <c r="D1572" s="9" t="n"/>
      <c r="E1572" s="9" t="n"/>
      <c r="F1572" s="11" t="n"/>
      <c r="G1572" s="9" t="n"/>
      <c r="H1572" s="9" t="n"/>
      <c r="I1572" s="9">
        <f>IF(COUNTA($A1572:$H1572)=0,"",IF($J1572="OTRO","NO","SI"))</f>
        <v/>
      </c>
      <c r="J1572" s="9">
        <f>IF(COUNTA($A1572:$H1572)=0,"",IFERROR(LOOKUP(2,1/(((LISTS!$H$2:$H$26&lt;&gt;"")*ISNUMBER(SEARCH(LISTS!$H$2:$H$26,$G1572)))+((LISTS!$I$2:$I$26&lt;&gt;"")*ISNUMBER(SEARCH(LISTS!$I$2:$I$26,$E1572)))),LISTS!$K$2:$K$26),"OTRO"))</f>
        <v/>
      </c>
      <c r="K1572" s="11">
        <f>IF($I1572&lt;&gt;"SI",0,IFERROR($F1572,0))</f>
        <v/>
      </c>
      <c r="L1572" s="9">
        <f>IF(COUNTA($A1572:$H1572)=0,"",IF($J1572="OTRO",IFERROR(LOOKUP(2,1/(((LISTS!$H$2:$H$26&lt;&gt;"")*ISNUMBER(SEARCH(LISTS!$H$2:$H$26,$G1572)))+((LISTS!$I$2:$I$26&lt;&gt;"")*ISNUMBER(SEARCH(LISTS!$I$2:$I$26,$E1572)))),LISTS!$L$2:$L$26),"Concepto DIAN no mapeado a casilla automatica"),IF(LEFT($J1572,4)="TOPE","Control automatico DIAN: "&amp;$J1572,"Casilla automatica: "&amp;$J1572)))</f>
        <v/>
      </c>
    </row>
    <row r="1573">
      <c r="A1573" s="9" t="n"/>
      <c r="B1573" s="9" t="n"/>
      <c r="C1573" s="9" t="n"/>
      <c r="D1573" s="9" t="n"/>
      <c r="E1573" s="9" t="n"/>
      <c r="F1573" s="11" t="n"/>
      <c r="G1573" s="9" t="n"/>
      <c r="H1573" s="9" t="n"/>
      <c r="I1573" s="9">
        <f>IF(COUNTA($A1573:$H1573)=0,"",IF($J1573="OTRO","NO","SI"))</f>
        <v/>
      </c>
      <c r="J1573" s="9">
        <f>IF(COUNTA($A1573:$H1573)=0,"",IFERROR(LOOKUP(2,1/(((LISTS!$H$2:$H$26&lt;&gt;"")*ISNUMBER(SEARCH(LISTS!$H$2:$H$26,$G1573)))+((LISTS!$I$2:$I$26&lt;&gt;"")*ISNUMBER(SEARCH(LISTS!$I$2:$I$26,$E1573)))),LISTS!$K$2:$K$26),"OTRO"))</f>
        <v/>
      </c>
      <c r="K1573" s="11">
        <f>IF($I1573&lt;&gt;"SI",0,IFERROR($F1573,0))</f>
        <v/>
      </c>
      <c r="L1573" s="9">
        <f>IF(COUNTA($A1573:$H1573)=0,"",IF($J1573="OTRO",IFERROR(LOOKUP(2,1/(((LISTS!$H$2:$H$26&lt;&gt;"")*ISNUMBER(SEARCH(LISTS!$H$2:$H$26,$G1573)))+((LISTS!$I$2:$I$26&lt;&gt;"")*ISNUMBER(SEARCH(LISTS!$I$2:$I$26,$E1573)))),LISTS!$L$2:$L$26),"Concepto DIAN no mapeado a casilla automatica"),IF(LEFT($J1573,4)="TOPE","Control automatico DIAN: "&amp;$J1573,"Casilla automatica: "&amp;$J1573)))</f>
        <v/>
      </c>
    </row>
    <row r="1574">
      <c r="A1574" s="9" t="n"/>
      <c r="B1574" s="9" t="n"/>
      <c r="C1574" s="9" t="n"/>
      <c r="D1574" s="9" t="n"/>
      <c r="E1574" s="9" t="n"/>
      <c r="F1574" s="11" t="n"/>
      <c r="G1574" s="9" t="n"/>
      <c r="H1574" s="9" t="n"/>
      <c r="I1574" s="9">
        <f>IF(COUNTA($A1574:$H1574)=0,"",IF($J1574="OTRO","NO","SI"))</f>
        <v/>
      </c>
      <c r="J1574" s="9">
        <f>IF(COUNTA($A1574:$H1574)=0,"",IFERROR(LOOKUP(2,1/(((LISTS!$H$2:$H$26&lt;&gt;"")*ISNUMBER(SEARCH(LISTS!$H$2:$H$26,$G1574)))+((LISTS!$I$2:$I$26&lt;&gt;"")*ISNUMBER(SEARCH(LISTS!$I$2:$I$26,$E1574)))),LISTS!$K$2:$K$26),"OTRO"))</f>
        <v/>
      </c>
      <c r="K1574" s="11">
        <f>IF($I1574&lt;&gt;"SI",0,IFERROR($F1574,0))</f>
        <v/>
      </c>
      <c r="L1574" s="9">
        <f>IF(COUNTA($A1574:$H1574)=0,"",IF($J1574="OTRO",IFERROR(LOOKUP(2,1/(((LISTS!$H$2:$H$26&lt;&gt;"")*ISNUMBER(SEARCH(LISTS!$H$2:$H$26,$G1574)))+((LISTS!$I$2:$I$26&lt;&gt;"")*ISNUMBER(SEARCH(LISTS!$I$2:$I$26,$E1574)))),LISTS!$L$2:$L$26),"Concepto DIAN no mapeado a casilla automatica"),IF(LEFT($J1574,4)="TOPE","Control automatico DIAN: "&amp;$J1574,"Casilla automatica: "&amp;$J1574)))</f>
        <v/>
      </c>
    </row>
    <row r="1575">
      <c r="A1575" s="9" t="n"/>
      <c r="B1575" s="9" t="n"/>
      <c r="C1575" s="9" t="n"/>
      <c r="D1575" s="9" t="n"/>
      <c r="E1575" s="9" t="n"/>
      <c r="F1575" s="11" t="n"/>
      <c r="G1575" s="9" t="n"/>
      <c r="H1575" s="9" t="n"/>
      <c r="I1575" s="9">
        <f>IF(COUNTA($A1575:$H1575)=0,"",IF($J1575="OTRO","NO","SI"))</f>
        <v/>
      </c>
      <c r="J1575" s="9">
        <f>IF(COUNTA($A1575:$H1575)=0,"",IFERROR(LOOKUP(2,1/(((LISTS!$H$2:$H$26&lt;&gt;"")*ISNUMBER(SEARCH(LISTS!$H$2:$H$26,$G1575)))+((LISTS!$I$2:$I$26&lt;&gt;"")*ISNUMBER(SEARCH(LISTS!$I$2:$I$26,$E1575)))),LISTS!$K$2:$K$26),"OTRO"))</f>
        <v/>
      </c>
      <c r="K1575" s="11">
        <f>IF($I1575&lt;&gt;"SI",0,IFERROR($F1575,0))</f>
        <v/>
      </c>
      <c r="L1575" s="9">
        <f>IF(COUNTA($A1575:$H1575)=0,"",IF($J1575="OTRO",IFERROR(LOOKUP(2,1/(((LISTS!$H$2:$H$26&lt;&gt;"")*ISNUMBER(SEARCH(LISTS!$H$2:$H$26,$G1575)))+((LISTS!$I$2:$I$26&lt;&gt;"")*ISNUMBER(SEARCH(LISTS!$I$2:$I$26,$E1575)))),LISTS!$L$2:$L$26),"Concepto DIAN no mapeado a casilla automatica"),IF(LEFT($J1575,4)="TOPE","Control automatico DIAN: "&amp;$J1575,"Casilla automatica: "&amp;$J1575)))</f>
        <v/>
      </c>
    </row>
    <row r="1576">
      <c r="A1576" s="9" t="n"/>
      <c r="B1576" s="9" t="n"/>
      <c r="C1576" s="9" t="n"/>
      <c r="D1576" s="9" t="n"/>
      <c r="E1576" s="9" t="n"/>
      <c r="F1576" s="11" t="n"/>
      <c r="G1576" s="9" t="n"/>
      <c r="H1576" s="9" t="n"/>
      <c r="I1576" s="9">
        <f>IF(COUNTA($A1576:$H1576)=0,"",IF($J1576="OTRO","NO","SI"))</f>
        <v/>
      </c>
      <c r="J1576" s="9">
        <f>IF(COUNTA($A1576:$H1576)=0,"",IFERROR(LOOKUP(2,1/(((LISTS!$H$2:$H$26&lt;&gt;"")*ISNUMBER(SEARCH(LISTS!$H$2:$H$26,$G1576)))+((LISTS!$I$2:$I$26&lt;&gt;"")*ISNUMBER(SEARCH(LISTS!$I$2:$I$26,$E1576)))),LISTS!$K$2:$K$26),"OTRO"))</f>
        <v/>
      </c>
      <c r="K1576" s="11">
        <f>IF($I1576&lt;&gt;"SI",0,IFERROR($F1576,0))</f>
        <v/>
      </c>
      <c r="L1576" s="9">
        <f>IF(COUNTA($A1576:$H1576)=0,"",IF($J1576="OTRO",IFERROR(LOOKUP(2,1/(((LISTS!$H$2:$H$26&lt;&gt;"")*ISNUMBER(SEARCH(LISTS!$H$2:$H$26,$G1576)))+((LISTS!$I$2:$I$26&lt;&gt;"")*ISNUMBER(SEARCH(LISTS!$I$2:$I$26,$E1576)))),LISTS!$L$2:$L$26),"Concepto DIAN no mapeado a casilla automatica"),IF(LEFT($J1576,4)="TOPE","Control automatico DIAN: "&amp;$J1576,"Casilla automatica: "&amp;$J1576)))</f>
        <v/>
      </c>
    </row>
    <row r="1577">
      <c r="A1577" s="9" t="n"/>
      <c r="B1577" s="9" t="n"/>
      <c r="C1577" s="9" t="n"/>
      <c r="D1577" s="9" t="n"/>
      <c r="E1577" s="9" t="n"/>
      <c r="F1577" s="11" t="n"/>
      <c r="G1577" s="9" t="n"/>
      <c r="H1577" s="9" t="n"/>
      <c r="I1577" s="9">
        <f>IF(COUNTA($A1577:$H1577)=0,"",IF($J1577="OTRO","NO","SI"))</f>
        <v/>
      </c>
      <c r="J1577" s="9">
        <f>IF(COUNTA($A1577:$H1577)=0,"",IFERROR(LOOKUP(2,1/(((LISTS!$H$2:$H$26&lt;&gt;"")*ISNUMBER(SEARCH(LISTS!$H$2:$H$26,$G1577)))+((LISTS!$I$2:$I$26&lt;&gt;"")*ISNUMBER(SEARCH(LISTS!$I$2:$I$26,$E1577)))),LISTS!$K$2:$K$26),"OTRO"))</f>
        <v/>
      </c>
      <c r="K1577" s="11">
        <f>IF($I1577&lt;&gt;"SI",0,IFERROR($F1577,0))</f>
        <v/>
      </c>
      <c r="L1577" s="9">
        <f>IF(COUNTA($A1577:$H1577)=0,"",IF($J1577="OTRO",IFERROR(LOOKUP(2,1/(((LISTS!$H$2:$H$26&lt;&gt;"")*ISNUMBER(SEARCH(LISTS!$H$2:$H$26,$G1577)))+((LISTS!$I$2:$I$26&lt;&gt;"")*ISNUMBER(SEARCH(LISTS!$I$2:$I$26,$E1577)))),LISTS!$L$2:$L$26),"Concepto DIAN no mapeado a casilla automatica"),IF(LEFT($J1577,4)="TOPE","Control automatico DIAN: "&amp;$J1577,"Casilla automatica: "&amp;$J1577)))</f>
        <v/>
      </c>
    </row>
    <row r="1578">
      <c r="A1578" s="9" t="n"/>
      <c r="B1578" s="9" t="n"/>
      <c r="C1578" s="9" t="n"/>
      <c r="D1578" s="9" t="n"/>
      <c r="E1578" s="9" t="n"/>
      <c r="F1578" s="11" t="n"/>
      <c r="G1578" s="9" t="n"/>
      <c r="H1578" s="9" t="n"/>
      <c r="I1578" s="9">
        <f>IF(COUNTA($A1578:$H1578)=0,"",IF($J1578="OTRO","NO","SI"))</f>
        <v/>
      </c>
      <c r="J1578" s="9">
        <f>IF(COUNTA($A1578:$H1578)=0,"",IFERROR(LOOKUP(2,1/(((LISTS!$H$2:$H$26&lt;&gt;"")*ISNUMBER(SEARCH(LISTS!$H$2:$H$26,$G1578)))+((LISTS!$I$2:$I$26&lt;&gt;"")*ISNUMBER(SEARCH(LISTS!$I$2:$I$26,$E1578)))),LISTS!$K$2:$K$26),"OTRO"))</f>
        <v/>
      </c>
      <c r="K1578" s="11">
        <f>IF($I1578&lt;&gt;"SI",0,IFERROR($F1578,0))</f>
        <v/>
      </c>
      <c r="L1578" s="9">
        <f>IF(COUNTA($A1578:$H1578)=0,"",IF($J1578="OTRO",IFERROR(LOOKUP(2,1/(((LISTS!$H$2:$H$26&lt;&gt;"")*ISNUMBER(SEARCH(LISTS!$H$2:$H$26,$G1578)))+((LISTS!$I$2:$I$26&lt;&gt;"")*ISNUMBER(SEARCH(LISTS!$I$2:$I$26,$E1578)))),LISTS!$L$2:$L$26),"Concepto DIAN no mapeado a casilla automatica"),IF(LEFT($J1578,4)="TOPE","Control automatico DIAN: "&amp;$J1578,"Casilla automatica: "&amp;$J1578)))</f>
        <v/>
      </c>
    </row>
    <row r="1579">
      <c r="A1579" s="9" t="n"/>
      <c r="B1579" s="9" t="n"/>
      <c r="C1579" s="9" t="n"/>
      <c r="D1579" s="9" t="n"/>
      <c r="E1579" s="9" t="n"/>
      <c r="F1579" s="11" t="n"/>
      <c r="G1579" s="9" t="n"/>
      <c r="H1579" s="9" t="n"/>
      <c r="I1579" s="9">
        <f>IF(COUNTA($A1579:$H1579)=0,"",IF($J1579="OTRO","NO","SI"))</f>
        <v/>
      </c>
      <c r="J1579" s="9">
        <f>IF(COUNTA($A1579:$H1579)=0,"",IFERROR(LOOKUP(2,1/(((LISTS!$H$2:$H$26&lt;&gt;"")*ISNUMBER(SEARCH(LISTS!$H$2:$H$26,$G1579)))+((LISTS!$I$2:$I$26&lt;&gt;"")*ISNUMBER(SEARCH(LISTS!$I$2:$I$26,$E1579)))),LISTS!$K$2:$K$26),"OTRO"))</f>
        <v/>
      </c>
      <c r="K1579" s="11">
        <f>IF($I1579&lt;&gt;"SI",0,IFERROR($F1579,0))</f>
        <v/>
      </c>
      <c r="L1579" s="9">
        <f>IF(COUNTA($A1579:$H1579)=0,"",IF($J1579="OTRO",IFERROR(LOOKUP(2,1/(((LISTS!$H$2:$H$26&lt;&gt;"")*ISNUMBER(SEARCH(LISTS!$H$2:$H$26,$G1579)))+((LISTS!$I$2:$I$26&lt;&gt;"")*ISNUMBER(SEARCH(LISTS!$I$2:$I$26,$E1579)))),LISTS!$L$2:$L$26),"Concepto DIAN no mapeado a casilla automatica"),IF(LEFT($J1579,4)="TOPE","Control automatico DIAN: "&amp;$J1579,"Casilla automatica: "&amp;$J1579)))</f>
        <v/>
      </c>
    </row>
    <row r="1580">
      <c r="A1580" s="9" t="n"/>
      <c r="B1580" s="9" t="n"/>
      <c r="C1580" s="9" t="n"/>
      <c r="D1580" s="9" t="n"/>
      <c r="E1580" s="9" t="n"/>
      <c r="F1580" s="11" t="n"/>
      <c r="G1580" s="9" t="n"/>
      <c r="H1580" s="9" t="n"/>
      <c r="I1580" s="9">
        <f>IF(COUNTA($A1580:$H1580)=0,"",IF($J1580="OTRO","NO","SI"))</f>
        <v/>
      </c>
      <c r="J1580" s="9">
        <f>IF(COUNTA($A1580:$H1580)=0,"",IFERROR(LOOKUP(2,1/(((LISTS!$H$2:$H$26&lt;&gt;"")*ISNUMBER(SEARCH(LISTS!$H$2:$H$26,$G1580)))+((LISTS!$I$2:$I$26&lt;&gt;"")*ISNUMBER(SEARCH(LISTS!$I$2:$I$26,$E1580)))),LISTS!$K$2:$K$26),"OTRO"))</f>
        <v/>
      </c>
      <c r="K1580" s="11">
        <f>IF($I1580&lt;&gt;"SI",0,IFERROR($F1580,0))</f>
        <v/>
      </c>
      <c r="L1580" s="9">
        <f>IF(COUNTA($A1580:$H1580)=0,"",IF($J1580="OTRO",IFERROR(LOOKUP(2,1/(((LISTS!$H$2:$H$26&lt;&gt;"")*ISNUMBER(SEARCH(LISTS!$H$2:$H$26,$G1580)))+((LISTS!$I$2:$I$26&lt;&gt;"")*ISNUMBER(SEARCH(LISTS!$I$2:$I$26,$E1580)))),LISTS!$L$2:$L$26),"Concepto DIAN no mapeado a casilla automatica"),IF(LEFT($J1580,4)="TOPE","Control automatico DIAN: "&amp;$J1580,"Casilla automatica: "&amp;$J1580)))</f>
        <v/>
      </c>
    </row>
    <row r="1581">
      <c r="A1581" s="9" t="n"/>
      <c r="B1581" s="9" t="n"/>
      <c r="C1581" s="9" t="n"/>
      <c r="D1581" s="9" t="n"/>
      <c r="E1581" s="9" t="n"/>
      <c r="F1581" s="11" t="n"/>
      <c r="G1581" s="9" t="n"/>
      <c r="H1581" s="9" t="n"/>
      <c r="I1581" s="9">
        <f>IF(COUNTA($A1581:$H1581)=0,"",IF($J1581="OTRO","NO","SI"))</f>
        <v/>
      </c>
      <c r="J1581" s="9">
        <f>IF(COUNTA($A1581:$H1581)=0,"",IFERROR(LOOKUP(2,1/(((LISTS!$H$2:$H$26&lt;&gt;"")*ISNUMBER(SEARCH(LISTS!$H$2:$H$26,$G1581)))+((LISTS!$I$2:$I$26&lt;&gt;"")*ISNUMBER(SEARCH(LISTS!$I$2:$I$26,$E1581)))),LISTS!$K$2:$K$26),"OTRO"))</f>
        <v/>
      </c>
      <c r="K1581" s="11">
        <f>IF($I1581&lt;&gt;"SI",0,IFERROR($F1581,0))</f>
        <v/>
      </c>
      <c r="L1581" s="9">
        <f>IF(COUNTA($A1581:$H1581)=0,"",IF($J1581="OTRO",IFERROR(LOOKUP(2,1/(((LISTS!$H$2:$H$26&lt;&gt;"")*ISNUMBER(SEARCH(LISTS!$H$2:$H$26,$G1581)))+((LISTS!$I$2:$I$26&lt;&gt;"")*ISNUMBER(SEARCH(LISTS!$I$2:$I$26,$E1581)))),LISTS!$L$2:$L$26),"Concepto DIAN no mapeado a casilla automatica"),IF(LEFT($J1581,4)="TOPE","Control automatico DIAN: "&amp;$J1581,"Casilla automatica: "&amp;$J1581)))</f>
        <v/>
      </c>
    </row>
    <row r="1582">
      <c r="A1582" s="9" t="n"/>
      <c r="B1582" s="9" t="n"/>
      <c r="C1582" s="9" t="n"/>
      <c r="D1582" s="9" t="n"/>
      <c r="E1582" s="9" t="n"/>
      <c r="F1582" s="11" t="n"/>
      <c r="G1582" s="9" t="n"/>
      <c r="H1582" s="9" t="n"/>
      <c r="I1582" s="9">
        <f>IF(COUNTA($A1582:$H1582)=0,"",IF($J1582="OTRO","NO","SI"))</f>
        <v/>
      </c>
      <c r="J1582" s="9">
        <f>IF(COUNTA($A1582:$H1582)=0,"",IFERROR(LOOKUP(2,1/(((LISTS!$H$2:$H$26&lt;&gt;"")*ISNUMBER(SEARCH(LISTS!$H$2:$H$26,$G1582)))+((LISTS!$I$2:$I$26&lt;&gt;"")*ISNUMBER(SEARCH(LISTS!$I$2:$I$26,$E1582)))),LISTS!$K$2:$K$26),"OTRO"))</f>
        <v/>
      </c>
      <c r="K1582" s="11">
        <f>IF($I1582&lt;&gt;"SI",0,IFERROR($F1582,0))</f>
        <v/>
      </c>
      <c r="L1582" s="9">
        <f>IF(COUNTA($A1582:$H1582)=0,"",IF($J1582="OTRO",IFERROR(LOOKUP(2,1/(((LISTS!$H$2:$H$26&lt;&gt;"")*ISNUMBER(SEARCH(LISTS!$H$2:$H$26,$G1582)))+((LISTS!$I$2:$I$26&lt;&gt;"")*ISNUMBER(SEARCH(LISTS!$I$2:$I$26,$E1582)))),LISTS!$L$2:$L$26),"Concepto DIAN no mapeado a casilla automatica"),IF(LEFT($J1582,4)="TOPE","Control automatico DIAN: "&amp;$J1582,"Casilla automatica: "&amp;$J1582)))</f>
        <v/>
      </c>
    </row>
    <row r="1583">
      <c r="A1583" s="9" t="n"/>
      <c r="B1583" s="9" t="n"/>
      <c r="C1583" s="9" t="n"/>
      <c r="D1583" s="9" t="n"/>
      <c r="E1583" s="9" t="n"/>
      <c r="F1583" s="11" t="n"/>
      <c r="G1583" s="9" t="n"/>
      <c r="H1583" s="9" t="n"/>
      <c r="I1583" s="9">
        <f>IF(COUNTA($A1583:$H1583)=0,"",IF($J1583="OTRO","NO","SI"))</f>
        <v/>
      </c>
      <c r="J1583" s="9">
        <f>IF(COUNTA($A1583:$H1583)=0,"",IFERROR(LOOKUP(2,1/(((LISTS!$H$2:$H$26&lt;&gt;"")*ISNUMBER(SEARCH(LISTS!$H$2:$H$26,$G1583)))+((LISTS!$I$2:$I$26&lt;&gt;"")*ISNUMBER(SEARCH(LISTS!$I$2:$I$26,$E1583)))),LISTS!$K$2:$K$26),"OTRO"))</f>
        <v/>
      </c>
      <c r="K1583" s="11">
        <f>IF($I1583&lt;&gt;"SI",0,IFERROR($F1583,0))</f>
        <v/>
      </c>
      <c r="L1583" s="9">
        <f>IF(COUNTA($A1583:$H1583)=0,"",IF($J1583="OTRO",IFERROR(LOOKUP(2,1/(((LISTS!$H$2:$H$26&lt;&gt;"")*ISNUMBER(SEARCH(LISTS!$H$2:$H$26,$G1583)))+((LISTS!$I$2:$I$26&lt;&gt;"")*ISNUMBER(SEARCH(LISTS!$I$2:$I$26,$E1583)))),LISTS!$L$2:$L$26),"Concepto DIAN no mapeado a casilla automatica"),IF(LEFT($J1583,4)="TOPE","Control automatico DIAN: "&amp;$J1583,"Casilla automatica: "&amp;$J1583)))</f>
        <v/>
      </c>
    </row>
    <row r="1584">
      <c r="A1584" s="9" t="n"/>
      <c r="B1584" s="9" t="n"/>
      <c r="C1584" s="9" t="n"/>
      <c r="D1584" s="9" t="n"/>
      <c r="E1584" s="9" t="n"/>
      <c r="F1584" s="11" t="n"/>
      <c r="G1584" s="9" t="n"/>
      <c r="H1584" s="9" t="n"/>
      <c r="I1584" s="9">
        <f>IF(COUNTA($A1584:$H1584)=0,"",IF($J1584="OTRO","NO","SI"))</f>
        <v/>
      </c>
      <c r="J1584" s="9">
        <f>IF(COUNTA($A1584:$H1584)=0,"",IFERROR(LOOKUP(2,1/(((LISTS!$H$2:$H$26&lt;&gt;"")*ISNUMBER(SEARCH(LISTS!$H$2:$H$26,$G1584)))+((LISTS!$I$2:$I$26&lt;&gt;"")*ISNUMBER(SEARCH(LISTS!$I$2:$I$26,$E1584)))),LISTS!$K$2:$K$26),"OTRO"))</f>
        <v/>
      </c>
      <c r="K1584" s="11">
        <f>IF($I1584&lt;&gt;"SI",0,IFERROR($F1584,0))</f>
        <v/>
      </c>
      <c r="L1584" s="9">
        <f>IF(COUNTA($A1584:$H1584)=0,"",IF($J1584="OTRO",IFERROR(LOOKUP(2,1/(((LISTS!$H$2:$H$26&lt;&gt;"")*ISNUMBER(SEARCH(LISTS!$H$2:$H$26,$G1584)))+((LISTS!$I$2:$I$26&lt;&gt;"")*ISNUMBER(SEARCH(LISTS!$I$2:$I$26,$E1584)))),LISTS!$L$2:$L$26),"Concepto DIAN no mapeado a casilla automatica"),IF(LEFT($J1584,4)="TOPE","Control automatico DIAN: "&amp;$J1584,"Casilla automatica: "&amp;$J1584)))</f>
        <v/>
      </c>
    </row>
    <row r="1585">
      <c r="A1585" s="9" t="n"/>
      <c r="B1585" s="9" t="n"/>
      <c r="C1585" s="9" t="n"/>
      <c r="D1585" s="9" t="n"/>
      <c r="E1585" s="9" t="n"/>
      <c r="F1585" s="11" t="n"/>
      <c r="G1585" s="9" t="n"/>
      <c r="H1585" s="9" t="n"/>
      <c r="I1585" s="9">
        <f>IF(COUNTA($A1585:$H1585)=0,"",IF($J1585="OTRO","NO","SI"))</f>
        <v/>
      </c>
      <c r="J1585" s="9">
        <f>IF(COUNTA($A1585:$H1585)=0,"",IFERROR(LOOKUP(2,1/(((LISTS!$H$2:$H$26&lt;&gt;"")*ISNUMBER(SEARCH(LISTS!$H$2:$H$26,$G1585)))+((LISTS!$I$2:$I$26&lt;&gt;"")*ISNUMBER(SEARCH(LISTS!$I$2:$I$26,$E1585)))),LISTS!$K$2:$K$26),"OTRO"))</f>
        <v/>
      </c>
      <c r="K1585" s="11">
        <f>IF($I1585&lt;&gt;"SI",0,IFERROR($F1585,0))</f>
        <v/>
      </c>
      <c r="L1585" s="9">
        <f>IF(COUNTA($A1585:$H1585)=0,"",IF($J1585="OTRO",IFERROR(LOOKUP(2,1/(((LISTS!$H$2:$H$26&lt;&gt;"")*ISNUMBER(SEARCH(LISTS!$H$2:$H$26,$G1585)))+((LISTS!$I$2:$I$26&lt;&gt;"")*ISNUMBER(SEARCH(LISTS!$I$2:$I$26,$E1585)))),LISTS!$L$2:$L$26),"Concepto DIAN no mapeado a casilla automatica"),IF(LEFT($J1585,4)="TOPE","Control automatico DIAN: "&amp;$J1585,"Casilla automatica: "&amp;$J1585)))</f>
        <v/>
      </c>
    </row>
    <row r="1586">
      <c r="A1586" s="9" t="n"/>
      <c r="B1586" s="9" t="n"/>
      <c r="C1586" s="9" t="n"/>
      <c r="D1586" s="9" t="n"/>
      <c r="E1586" s="9" t="n"/>
      <c r="F1586" s="11" t="n"/>
      <c r="G1586" s="9" t="n"/>
      <c r="H1586" s="9" t="n"/>
      <c r="I1586" s="9">
        <f>IF(COUNTA($A1586:$H1586)=0,"",IF($J1586="OTRO","NO","SI"))</f>
        <v/>
      </c>
      <c r="J1586" s="9">
        <f>IF(COUNTA($A1586:$H1586)=0,"",IFERROR(LOOKUP(2,1/(((LISTS!$H$2:$H$26&lt;&gt;"")*ISNUMBER(SEARCH(LISTS!$H$2:$H$26,$G1586)))+((LISTS!$I$2:$I$26&lt;&gt;"")*ISNUMBER(SEARCH(LISTS!$I$2:$I$26,$E1586)))),LISTS!$K$2:$K$26),"OTRO"))</f>
        <v/>
      </c>
      <c r="K1586" s="11">
        <f>IF($I1586&lt;&gt;"SI",0,IFERROR($F1586,0))</f>
        <v/>
      </c>
      <c r="L1586" s="9">
        <f>IF(COUNTA($A1586:$H1586)=0,"",IF($J1586="OTRO",IFERROR(LOOKUP(2,1/(((LISTS!$H$2:$H$26&lt;&gt;"")*ISNUMBER(SEARCH(LISTS!$H$2:$H$26,$G1586)))+((LISTS!$I$2:$I$26&lt;&gt;"")*ISNUMBER(SEARCH(LISTS!$I$2:$I$26,$E1586)))),LISTS!$L$2:$L$26),"Concepto DIAN no mapeado a casilla automatica"),IF(LEFT($J1586,4)="TOPE","Control automatico DIAN: "&amp;$J1586,"Casilla automatica: "&amp;$J1586)))</f>
        <v/>
      </c>
    </row>
    <row r="1587">
      <c r="A1587" s="9" t="n"/>
      <c r="B1587" s="9" t="n"/>
      <c r="C1587" s="9" t="n"/>
      <c r="D1587" s="9" t="n"/>
      <c r="E1587" s="9" t="n"/>
      <c r="F1587" s="11" t="n"/>
      <c r="G1587" s="9" t="n"/>
      <c r="H1587" s="9" t="n"/>
      <c r="I1587" s="9">
        <f>IF(COUNTA($A1587:$H1587)=0,"",IF($J1587="OTRO","NO","SI"))</f>
        <v/>
      </c>
      <c r="J1587" s="9">
        <f>IF(COUNTA($A1587:$H1587)=0,"",IFERROR(LOOKUP(2,1/(((LISTS!$H$2:$H$26&lt;&gt;"")*ISNUMBER(SEARCH(LISTS!$H$2:$H$26,$G1587)))+((LISTS!$I$2:$I$26&lt;&gt;"")*ISNUMBER(SEARCH(LISTS!$I$2:$I$26,$E1587)))),LISTS!$K$2:$K$26),"OTRO"))</f>
        <v/>
      </c>
      <c r="K1587" s="11">
        <f>IF($I1587&lt;&gt;"SI",0,IFERROR($F1587,0))</f>
        <v/>
      </c>
      <c r="L1587" s="9">
        <f>IF(COUNTA($A1587:$H1587)=0,"",IF($J1587="OTRO",IFERROR(LOOKUP(2,1/(((LISTS!$H$2:$H$26&lt;&gt;"")*ISNUMBER(SEARCH(LISTS!$H$2:$H$26,$G1587)))+((LISTS!$I$2:$I$26&lt;&gt;"")*ISNUMBER(SEARCH(LISTS!$I$2:$I$26,$E1587)))),LISTS!$L$2:$L$26),"Concepto DIAN no mapeado a casilla automatica"),IF(LEFT($J1587,4)="TOPE","Control automatico DIAN: "&amp;$J1587,"Casilla automatica: "&amp;$J1587)))</f>
        <v/>
      </c>
    </row>
    <row r="1588">
      <c r="A1588" s="9" t="n"/>
      <c r="B1588" s="9" t="n"/>
      <c r="C1588" s="9" t="n"/>
      <c r="D1588" s="9" t="n"/>
      <c r="E1588" s="9" t="n"/>
      <c r="F1588" s="11" t="n"/>
      <c r="G1588" s="9" t="n"/>
      <c r="H1588" s="9" t="n"/>
      <c r="I1588" s="9">
        <f>IF(COUNTA($A1588:$H1588)=0,"",IF($J1588="OTRO","NO","SI"))</f>
        <v/>
      </c>
      <c r="J1588" s="9">
        <f>IF(COUNTA($A1588:$H1588)=0,"",IFERROR(LOOKUP(2,1/(((LISTS!$H$2:$H$26&lt;&gt;"")*ISNUMBER(SEARCH(LISTS!$H$2:$H$26,$G1588)))+((LISTS!$I$2:$I$26&lt;&gt;"")*ISNUMBER(SEARCH(LISTS!$I$2:$I$26,$E1588)))),LISTS!$K$2:$K$26),"OTRO"))</f>
        <v/>
      </c>
      <c r="K1588" s="11">
        <f>IF($I1588&lt;&gt;"SI",0,IFERROR($F1588,0))</f>
        <v/>
      </c>
      <c r="L1588" s="9">
        <f>IF(COUNTA($A1588:$H1588)=0,"",IF($J1588="OTRO",IFERROR(LOOKUP(2,1/(((LISTS!$H$2:$H$26&lt;&gt;"")*ISNUMBER(SEARCH(LISTS!$H$2:$H$26,$G1588)))+((LISTS!$I$2:$I$26&lt;&gt;"")*ISNUMBER(SEARCH(LISTS!$I$2:$I$26,$E1588)))),LISTS!$L$2:$L$26),"Concepto DIAN no mapeado a casilla automatica"),IF(LEFT($J1588,4)="TOPE","Control automatico DIAN: "&amp;$J1588,"Casilla automatica: "&amp;$J1588)))</f>
        <v/>
      </c>
    </row>
    <row r="1589">
      <c r="A1589" s="9" t="n"/>
      <c r="B1589" s="9" t="n"/>
      <c r="C1589" s="9" t="n"/>
      <c r="D1589" s="9" t="n"/>
      <c r="E1589" s="9" t="n"/>
      <c r="F1589" s="11" t="n"/>
      <c r="G1589" s="9" t="n"/>
      <c r="H1589" s="9" t="n"/>
      <c r="I1589" s="9">
        <f>IF(COUNTA($A1589:$H1589)=0,"",IF($J1589="OTRO","NO","SI"))</f>
        <v/>
      </c>
      <c r="J1589" s="9">
        <f>IF(COUNTA($A1589:$H1589)=0,"",IFERROR(LOOKUP(2,1/(((LISTS!$H$2:$H$26&lt;&gt;"")*ISNUMBER(SEARCH(LISTS!$H$2:$H$26,$G1589)))+((LISTS!$I$2:$I$26&lt;&gt;"")*ISNUMBER(SEARCH(LISTS!$I$2:$I$26,$E1589)))),LISTS!$K$2:$K$26),"OTRO"))</f>
        <v/>
      </c>
      <c r="K1589" s="11">
        <f>IF($I1589&lt;&gt;"SI",0,IFERROR($F1589,0))</f>
        <v/>
      </c>
      <c r="L1589" s="9">
        <f>IF(COUNTA($A1589:$H1589)=0,"",IF($J1589="OTRO",IFERROR(LOOKUP(2,1/(((LISTS!$H$2:$H$26&lt;&gt;"")*ISNUMBER(SEARCH(LISTS!$H$2:$H$26,$G1589)))+((LISTS!$I$2:$I$26&lt;&gt;"")*ISNUMBER(SEARCH(LISTS!$I$2:$I$26,$E1589)))),LISTS!$L$2:$L$26),"Concepto DIAN no mapeado a casilla automatica"),IF(LEFT($J1589,4)="TOPE","Control automatico DIAN: "&amp;$J1589,"Casilla automatica: "&amp;$J1589)))</f>
        <v/>
      </c>
    </row>
    <row r="1590">
      <c r="A1590" s="9" t="n"/>
      <c r="B1590" s="9" t="n"/>
      <c r="C1590" s="9" t="n"/>
      <c r="D1590" s="9" t="n"/>
      <c r="E1590" s="9" t="n"/>
      <c r="F1590" s="11" t="n"/>
      <c r="G1590" s="9" t="n"/>
      <c r="H1590" s="9" t="n"/>
      <c r="I1590" s="9">
        <f>IF(COUNTA($A1590:$H1590)=0,"",IF($J1590="OTRO","NO","SI"))</f>
        <v/>
      </c>
      <c r="J1590" s="9">
        <f>IF(COUNTA($A1590:$H1590)=0,"",IFERROR(LOOKUP(2,1/(((LISTS!$H$2:$H$26&lt;&gt;"")*ISNUMBER(SEARCH(LISTS!$H$2:$H$26,$G1590)))+((LISTS!$I$2:$I$26&lt;&gt;"")*ISNUMBER(SEARCH(LISTS!$I$2:$I$26,$E1590)))),LISTS!$K$2:$K$26),"OTRO"))</f>
        <v/>
      </c>
      <c r="K1590" s="11">
        <f>IF($I1590&lt;&gt;"SI",0,IFERROR($F1590,0))</f>
        <v/>
      </c>
      <c r="L1590" s="9">
        <f>IF(COUNTA($A1590:$H1590)=0,"",IF($J1590="OTRO",IFERROR(LOOKUP(2,1/(((LISTS!$H$2:$H$26&lt;&gt;"")*ISNUMBER(SEARCH(LISTS!$H$2:$H$26,$G1590)))+((LISTS!$I$2:$I$26&lt;&gt;"")*ISNUMBER(SEARCH(LISTS!$I$2:$I$26,$E1590)))),LISTS!$L$2:$L$26),"Concepto DIAN no mapeado a casilla automatica"),IF(LEFT($J1590,4)="TOPE","Control automatico DIAN: "&amp;$J1590,"Casilla automatica: "&amp;$J1590)))</f>
        <v/>
      </c>
    </row>
    <row r="1591">
      <c r="A1591" s="9" t="n"/>
      <c r="B1591" s="9" t="n"/>
      <c r="C1591" s="9" t="n"/>
      <c r="D1591" s="9" t="n"/>
      <c r="E1591" s="9" t="n"/>
      <c r="F1591" s="11" t="n"/>
      <c r="G1591" s="9" t="n"/>
      <c r="H1591" s="9" t="n"/>
      <c r="I1591" s="9">
        <f>IF(COUNTA($A1591:$H1591)=0,"",IF($J1591="OTRO","NO","SI"))</f>
        <v/>
      </c>
      <c r="J1591" s="9">
        <f>IF(COUNTA($A1591:$H1591)=0,"",IFERROR(LOOKUP(2,1/(((LISTS!$H$2:$H$26&lt;&gt;"")*ISNUMBER(SEARCH(LISTS!$H$2:$H$26,$G1591)))+((LISTS!$I$2:$I$26&lt;&gt;"")*ISNUMBER(SEARCH(LISTS!$I$2:$I$26,$E1591)))),LISTS!$K$2:$K$26),"OTRO"))</f>
        <v/>
      </c>
      <c r="K1591" s="11">
        <f>IF($I1591&lt;&gt;"SI",0,IFERROR($F1591,0))</f>
        <v/>
      </c>
      <c r="L1591" s="9">
        <f>IF(COUNTA($A1591:$H1591)=0,"",IF($J1591="OTRO",IFERROR(LOOKUP(2,1/(((LISTS!$H$2:$H$26&lt;&gt;"")*ISNUMBER(SEARCH(LISTS!$H$2:$H$26,$G1591)))+((LISTS!$I$2:$I$26&lt;&gt;"")*ISNUMBER(SEARCH(LISTS!$I$2:$I$26,$E1591)))),LISTS!$L$2:$L$26),"Concepto DIAN no mapeado a casilla automatica"),IF(LEFT($J1591,4)="TOPE","Control automatico DIAN: "&amp;$J1591,"Casilla automatica: "&amp;$J1591)))</f>
        <v/>
      </c>
    </row>
    <row r="1592">
      <c r="A1592" s="9" t="n"/>
      <c r="B1592" s="9" t="n"/>
      <c r="C1592" s="9" t="n"/>
      <c r="D1592" s="9" t="n"/>
      <c r="E1592" s="9" t="n"/>
      <c r="F1592" s="11" t="n"/>
      <c r="G1592" s="9" t="n"/>
      <c r="H1592" s="9" t="n"/>
      <c r="I1592" s="9">
        <f>IF(COUNTA($A1592:$H1592)=0,"",IF($J1592="OTRO","NO","SI"))</f>
        <v/>
      </c>
      <c r="J1592" s="9">
        <f>IF(COUNTA($A1592:$H1592)=0,"",IFERROR(LOOKUP(2,1/(((LISTS!$H$2:$H$26&lt;&gt;"")*ISNUMBER(SEARCH(LISTS!$H$2:$H$26,$G1592)))+((LISTS!$I$2:$I$26&lt;&gt;"")*ISNUMBER(SEARCH(LISTS!$I$2:$I$26,$E1592)))),LISTS!$K$2:$K$26),"OTRO"))</f>
        <v/>
      </c>
      <c r="K1592" s="11">
        <f>IF($I1592&lt;&gt;"SI",0,IFERROR($F1592,0))</f>
        <v/>
      </c>
      <c r="L1592" s="9">
        <f>IF(COUNTA($A1592:$H1592)=0,"",IF($J1592="OTRO",IFERROR(LOOKUP(2,1/(((LISTS!$H$2:$H$26&lt;&gt;"")*ISNUMBER(SEARCH(LISTS!$H$2:$H$26,$G1592)))+((LISTS!$I$2:$I$26&lt;&gt;"")*ISNUMBER(SEARCH(LISTS!$I$2:$I$26,$E1592)))),LISTS!$L$2:$L$26),"Concepto DIAN no mapeado a casilla automatica"),IF(LEFT($J1592,4)="TOPE","Control automatico DIAN: "&amp;$J1592,"Casilla automatica: "&amp;$J1592)))</f>
        <v/>
      </c>
    </row>
    <row r="1593">
      <c r="A1593" s="9" t="n"/>
      <c r="B1593" s="9" t="n"/>
      <c r="C1593" s="9" t="n"/>
      <c r="D1593" s="9" t="n"/>
      <c r="E1593" s="9" t="n"/>
      <c r="F1593" s="11" t="n"/>
      <c r="G1593" s="9" t="n"/>
      <c r="H1593" s="9" t="n"/>
      <c r="I1593" s="9">
        <f>IF(COUNTA($A1593:$H1593)=0,"",IF($J1593="OTRO","NO","SI"))</f>
        <v/>
      </c>
      <c r="J1593" s="9">
        <f>IF(COUNTA($A1593:$H1593)=0,"",IFERROR(LOOKUP(2,1/(((LISTS!$H$2:$H$26&lt;&gt;"")*ISNUMBER(SEARCH(LISTS!$H$2:$H$26,$G1593)))+((LISTS!$I$2:$I$26&lt;&gt;"")*ISNUMBER(SEARCH(LISTS!$I$2:$I$26,$E1593)))),LISTS!$K$2:$K$26),"OTRO"))</f>
        <v/>
      </c>
      <c r="K1593" s="11">
        <f>IF($I1593&lt;&gt;"SI",0,IFERROR($F1593,0))</f>
        <v/>
      </c>
      <c r="L1593" s="9">
        <f>IF(COUNTA($A1593:$H1593)=0,"",IF($J1593="OTRO",IFERROR(LOOKUP(2,1/(((LISTS!$H$2:$H$26&lt;&gt;"")*ISNUMBER(SEARCH(LISTS!$H$2:$H$26,$G1593)))+((LISTS!$I$2:$I$26&lt;&gt;"")*ISNUMBER(SEARCH(LISTS!$I$2:$I$26,$E1593)))),LISTS!$L$2:$L$26),"Concepto DIAN no mapeado a casilla automatica"),IF(LEFT($J1593,4)="TOPE","Control automatico DIAN: "&amp;$J1593,"Casilla automatica: "&amp;$J1593)))</f>
        <v/>
      </c>
    </row>
    <row r="1594">
      <c r="A1594" s="9" t="n"/>
      <c r="B1594" s="9" t="n"/>
      <c r="C1594" s="9" t="n"/>
      <c r="D1594" s="9" t="n"/>
      <c r="E1594" s="9" t="n"/>
      <c r="F1594" s="11" t="n"/>
      <c r="G1594" s="9" t="n"/>
      <c r="H1594" s="9" t="n"/>
      <c r="I1594" s="9">
        <f>IF(COUNTA($A1594:$H1594)=0,"",IF($J1594="OTRO","NO","SI"))</f>
        <v/>
      </c>
      <c r="J1594" s="9">
        <f>IF(COUNTA($A1594:$H1594)=0,"",IFERROR(LOOKUP(2,1/(((LISTS!$H$2:$H$26&lt;&gt;"")*ISNUMBER(SEARCH(LISTS!$H$2:$H$26,$G1594)))+((LISTS!$I$2:$I$26&lt;&gt;"")*ISNUMBER(SEARCH(LISTS!$I$2:$I$26,$E1594)))),LISTS!$K$2:$K$26),"OTRO"))</f>
        <v/>
      </c>
      <c r="K1594" s="11">
        <f>IF($I1594&lt;&gt;"SI",0,IFERROR($F1594,0))</f>
        <v/>
      </c>
      <c r="L1594" s="9">
        <f>IF(COUNTA($A1594:$H1594)=0,"",IF($J1594="OTRO",IFERROR(LOOKUP(2,1/(((LISTS!$H$2:$H$26&lt;&gt;"")*ISNUMBER(SEARCH(LISTS!$H$2:$H$26,$G1594)))+((LISTS!$I$2:$I$26&lt;&gt;"")*ISNUMBER(SEARCH(LISTS!$I$2:$I$26,$E1594)))),LISTS!$L$2:$L$26),"Concepto DIAN no mapeado a casilla automatica"),IF(LEFT($J1594,4)="TOPE","Control automatico DIAN: "&amp;$J1594,"Casilla automatica: "&amp;$J1594)))</f>
        <v/>
      </c>
    </row>
    <row r="1595">
      <c r="A1595" s="9" t="n"/>
      <c r="B1595" s="9" t="n"/>
      <c r="C1595" s="9" t="n"/>
      <c r="D1595" s="9" t="n"/>
      <c r="E1595" s="9" t="n"/>
      <c r="F1595" s="11" t="n"/>
      <c r="G1595" s="9" t="n"/>
      <c r="H1595" s="9" t="n"/>
      <c r="I1595" s="9">
        <f>IF(COUNTA($A1595:$H1595)=0,"",IF($J1595="OTRO","NO","SI"))</f>
        <v/>
      </c>
      <c r="J1595" s="9">
        <f>IF(COUNTA($A1595:$H1595)=0,"",IFERROR(LOOKUP(2,1/(((LISTS!$H$2:$H$26&lt;&gt;"")*ISNUMBER(SEARCH(LISTS!$H$2:$H$26,$G1595)))+((LISTS!$I$2:$I$26&lt;&gt;"")*ISNUMBER(SEARCH(LISTS!$I$2:$I$26,$E1595)))),LISTS!$K$2:$K$26),"OTRO"))</f>
        <v/>
      </c>
      <c r="K1595" s="11">
        <f>IF($I1595&lt;&gt;"SI",0,IFERROR($F1595,0))</f>
        <v/>
      </c>
      <c r="L1595" s="9">
        <f>IF(COUNTA($A1595:$H1595)=0,"",IF($J1595="OTRO",IFERROR(LOOKUP(2,1/(((LISTS!$H$2:$H$26&lt;&gt;"")*ISNUMBER(SEARCH(LISTS!$H$2:$H$26,$G1595)))+((LISTS!$I$2:$I$26&lt;&gt;"")*ISNUMBER(SEARCH(LISTS!$I$2:$I$26,$E1595)))),LISTS!$L$2:$L$26),"Concepto DIAN no mapeado a casilla automatica"),IF(LEFT($J1595,4)="TOPE","Control automatico DIAN: "&amp;$J1595,"Casilla automatica: "&amp;$J1595)))</f>
        <v/>
      </c>
    </row>
    <row r="1596">
      <c r="A1596" s="9" t="n"/>
      <c r="B1596" s="9" t="n"/>
      <c r="C1596" s="9" t="n"/>
      <c r="D1596" s="9" t="n"/>
      <c r="E1596" s="9" t="n"/>
      <c r="F1596" s="11" t="n"/>
      <c r="G1596" s="9" t="n"/>
      <c r="H1596" s="9" t="n"/>
      <c r="I1596" s="9">
        <f>IF(COUNTA($A1596:$H1596)=0,"",IF($J1596="OTRO","NO","SI"))</f>
        <v/>
      </c>
      <c r="J1596" s="9">
        <f>IF(COUNTA($A1596:$H1596)=0,"",IFERROR(LOOKUP(2,1/(((LISTS!$H$2:$H$26&lt;&gt;"")*ISNUMBER(SEARCH(LISTS!$H$2:$H$26,$G1596)))+((LISTS!$I$2:$I$26&lt;&gt;"")*ISNUMBER(SEARCH(LISTS!$I$2:$I$26,$E1596)))),LISTS!$K$2:$K$26),"OTRO"))</f>
        <v/>
      </c>
      <c r="K1596" s="11">
        <f>IF($I1596&lt;&gt;"SI",0,IFERROR($F1596,0))</f>
        <v/>
      </c>
      <c r="L1596" s="9">
        <f>IF(COUNTA($A1596:$H1596)=0,"",IF($J1596="OTRO",IFERROR(LOOKUP(2,1/(((LISTS!$H$2:$H$26&lt;&gt;"")*ISNUMBER(SEARCH(LISTS!$H$2:$H$26,$G1596)))+((LISTS!$I$2:$I$26&lt;&gt;"")*ISNUMBER(SEARCH(LISTS!$I$2:$I$26,$E1596)))),LISTS!$L$2:$L$26),"Concepto DIAN no mapeado a casilla automatica"),IF(LEFT($J1596,4)="TOPE","Control automatico DIAN: "&amp;$J1596,"Casilla automatica: "&amp;$J1596)))</f>
        <v/>
      </c>
    </row>
    <row r="1597">
      <c r="A1597" s="9" t="n"/>
      <c r="B1597" s="9" t="n"/>
      <c r="C1597" s="9" t="n"/>
      <c r="D1597" s="9" t="n"/>
      <c r="E1597" s="9" t="n"/>
      <c r="F1597" s="11" t="n"/>
      <c r="G1597" s="9" t="n"/>
      <c r="H1597" s="9" t="n"/>
      <c r="I1597" s="9">
        <f>IF(COUNTA($A1597:$H1597)=0,"",IF($J1597="OTRO","NO","SI"))</f>
        <v/>
      </c>
      <c r="J1597" s="9">
        <f>IF(COUNTA($A1597:$H1597)=0,"",IFERROR(LOOKUP(2,1/(((LISTS!$H$2:$H$26&lt;&gt;"")*ISNUMBER(SEARCH(LISTS!$H$2:$H$26,$G1597)))+((LISTS!$I$2:$I$26&lt;&gt;"")*ISNUMBER(SEARCH(LISTS!$I$2:$I$26,$E1597)))),LISTS!$K$2:$K$26),"OTRO"))</f>
        <v/>
      </c>
      <c r="K1597" s="11">
        <f>IF($I1597&lt;&gt;"SI",0,IFERROR($F1597,0))</f>
        <v/>
      </c>
      <c r="L1597" s="9">
        <f>IF(COUNTA($A1597:$H1597)=0,"",IF($J1597="OTRO",IFERROR(LOOKUP(2,1/(((LISTS!$H$2:$H$26&lt;&gt;"")*ISNUMBER(SEARCH(LISTS!$H$2:$H$26,$G1597)))+((LISTS!$I$2:$I$26&lt;&gt;"")*ISNUMBER(SEARCH(LISTS!$I$2:$I$26,$E1597)))),LISTS!$L$2:$L$26),"Concepto DIAN no mapeado a casilla automatica"),IF(LEFT($J1597,4)="TOPE","Control automatico DIAN: "&amp;$J1597,"Casilla automatica: "&amp;$J1597)))</f>
        <v/>
      </c>
    </row>
    <row r="1598">
      <c r="A1598" s="9" t="n"/>
      <c r="B1598" s="9" t="n"/>
      <c r="C1598" s="9" t="n"/>
      <c r="D1598" s="9" t="n"/>
      <c r="E1598" s="9" t="n"/>
      <c r="F1598" s="11" t="n"/>
      <c r="G1598" s="9" t="n"/>
      <c r="H1598" s="9" t="n"/>
      <c r="I1598" s="9">
        <f>IF(COUNTA($A1598:$H1598)=0,"",IF($J1598="OTRO","NO","SI"))</f>
        <v/>
      </c>
      <c r="J1598" s="9">
        <f>IF(COUNTA($A1598:$H1598)=0,"",IFERROR(LOOKUP(2,1/(((LISTS!$H$2:$H$26&lt;&gt;"")*ISNUMBER(SEARCH(LISTS!$H$2:$H$26,$G1598)))+((LISTS!$I$2:$I$26&lt;&gt;"")*ISNUMBER(SEARCH(LISTS!$I$2:$I$26,$E1598)))),LISTS!$K$2:$K$26),"OTRO"))</f>
        <v/>
      </c>
      <c r="K1598" s="11">
        <f>IF($I1598&lt;&gt;"SI",0,IFERROR($F1598,0))</f>
        <v/>
      </c>
      <c r="L1598" s="9">
        <f>IF(COUNTA($A1598:$H1598)=0,"",IF($J1598="OTRO",IFERROR(LOOKUP(2,1/(((LISTS!$H$2:$H$26&lt;&gt;"")*ISNUMBER(SEARCH(LISTS!$H$2:$H$26,$G1598)))+((LISTS!$I$2:$I$26&lt;&gt;"")*ISNUMBER(SEARCH(LISTS!$I$2:$I$26,$E1598)))),LISTS!$L$2:$L$26),"Concepto DIAN no mapeado a casilla automatica"),IF(LEFT($J1598,4)="TOPE","Control automatico DIAN: "&amp;$J1598,"Casilla automatica: "&amp;$J1598)))</f>
        <v/>
      </c>
    </row>
    <row r="1599">
      <c r="A1599" s="9" t="n"/>
      <c r="B1599" s="9" t="n"/>
      <c r="C1599" s="9" t="n"/>
      <c r="D1599" s="9" t="n"/>
      <c r="E1599" s="9" t="n"/>
      <c r="F1599" s="11" t="n"/>
      <c r="G1599" s="9" t="n"/>
      <c r="H1599" s="9" t="n"/>
      <c r="I1599" s="9">
        <f>IF(COUNTA($A1599:$H1599)=0,"",IF($J1599="OTRO","NO","SI"))</f>
        <v/>
      </c>
      <c r="J1599" s="9">
        <f>IF(COUNTA($A1599:$H1599)=0,"",IFERROR(LOOKUP(2,1/(((LISTS!$H$2:$H$26&lt;&gt;"")*ISNUMBER(SEARCH(LISTS!$H$2:$H$26,$G1599)))+((LISTS!$I$2:$I$26&lt;&gt;"")*ISNUMBER(SEARCH(LISTS!$I$2:$I$26,$E1599)))),LISTS!$K$2:$K$26),"OTRO"))</f>
        <v/>
      </c>
      <c r="K1599" s="11">
        <f>IF($I1599&lt;&gt;"SI",0,IFERROR($F1599,0))</f>
        <v/>
      </c>
      <c r="L1599" s="9">
        <f>IF(COUNTA($A1599:$H1599)=0,"",IF($J1599="OTRO",IFERROR(LOOKUP(2,1/(((LISTS!$H$2:$H$26&lt;&gt;"")*ISNUMBER(SEARCH(LISTS!$H$2:$H$26,$G1599)))+((LISTS!$I$2:$I$26&lt;&gt;"")*ISNUMBER(SEARCH(LISTS!$I$2:$I$26,$E1599)))),LISTS!$L$2:$L$26),"Concepto DIAN no mapeado a casilla automatica"),IF(LEFT($J1599,4)="TOPE","Control automatico DIAN: "&amp;$J1599,"Casilla automatica: "&amp;$J1599)))</f>
        <v/>
      </c>
    </row>
    <row r="1600">
      <c r="A1600" s="9" t="n"/>
      <c r="B1600" s="9" t="n"/>
      <c r="C1600" s="9" t="n"/>
      <c r="D1600" s="9" t="n"/>
      <c r="E1600" s="9" t="n"/>
      <c r="F1600" s="11" t="n"/>
      <c r="G1600" s="9" t="n"/>
      <c r="H1600" s="9" t="n"/>
      <c r="I1600" s="9">
        <f>IF(COUNTA($A1600:$H1600)=0,"",IF($J1600="OTRO","NO","SI"))</f>
        <v/>
      </c>
      <c r="J1600" s="9">
        <f>IF(COUNTA($A1600:$H1600)=0,"",IFERROR(LOOKUP(2,1/(((LISTS!$H$2:$H$26&lt;&gt;"")*ISNUMBER(SEARCH(LISTS!$H$2:$H$26,$G1600)))+((LISTS!$I$2:$I$26&lt;&gt;"")*ISNUMBER(SEARCH(LISTS!$I$2:$I$26,$E1600)))),LISTS!$K$2:$K$26),"OTRO"))</f>
        <v/>
      </c>
      <c r="K1600" s="11">
        <f>IF($I1600&lt;&gt;"SI",0,IFERROR($F1600,0))</f>
        <v/>
      </c>
      <c r="L1600" s="9">
        <f>IF(COUNTA($A1600:$H1600)=0,"",IF($J1600="OTRO",IFERROR(LOOKUP(2,1/(((LISTS!$H$2:$H$26&lt;&gt;"")*ISNUMBER(SEARCH(LISTS!$H$2:$H$26,$G1600)))+((LISTS!$I$2:$I$26&lt;&gt;"")*ISNUMBER(SEARCH(LISTS!$I$2:$I$26,$E1600)))),LISTS!$L$2:$L$26),"Concepto DIAN no mapeado a casilla automatica"),IF(LEFT($J1600,4)="TOPE","Control automatico DIAN: "&amp;$J1600,"Casilla automatica: "&amp;$J1600)))</f>
        <v/>
      </c>
    </row>
    <row r="1601">
      <c r="A1601" s="9" t="n"/>
      <c r="B1601" s="9" t="n"/>
      <c r="C1601" s="9" t="n"/>
      <c r="D1601" s="9" t="n"/>
      <c r="E1601" s="9" t="n"/>
      <c r="F1601" s="11" t="n"/>
      <c r="G1601" s="9" t="n"/>
      <c r="H1601" s="9" t="n"/>
      <c r="I1601" s="9">
        <f>IF(COUNTA($A1601:$H1601)=0,"",IF($J1601="OTRO","NO","SI"))</f>
        <v/>
      </c>
      <c r="J1601" s="9">
        <f>IF(COUNTA($A1601:$H1601)=0,"",IFERROR(LOOKUP(2,1/(((LISTS!$H$2:$H$26&lt;&gt;"")*ISNUMBER(SEARCH(LISTS!$H$2:$H$26,$G1601)))+((LISTS!$I$2:$I$26&lt;&gt;"")*ISNUMBER(SEARCH(LISTS!$I$2:$I$26,$E1601)))),LISTS!$K$2:$K$26),"OTRO"))</f>
        <v/>
      </c>
      <c r="K1601" s="11">
        <f>IF($I1601&lt;&gt;"SI",0,IFERROR($F1601,0))</f>
        <v/>
      </c>
      <c r="L1601" s="9">
        <f>IF(COUNTA($A1601:$H1601)=0,"",IF($J1601="OTRO",IFERROR(LOOKUP(2,1/(((LISTS!$H$2:$H$26&lt;&gt;"")*ISNUMBER(SEARCH(LISTS!$H$2:$H$26,$G1601)))+((LISTS!$I$2:$I$26&lt;&gt;"")*ISNUMBER(SEARCH(LISTS!$I$2:$I$26,$E1601)))),LISTS!$L$2:$L$26),"Concepto DIAN no mapeado a casilla automatica"),IF(LEFT($J1601,4)="TOPE","Control automatico DIAN: "&amp;$J1601,"Casilla automatica: "&amp;$J1601)))</f>
        <v/>
      </c>
    </row>
    <row r="1602">
      <c r="A1602" s="9" t="n"/>
      <c r="B1602" s="9" t="n"/>
      <c r="C1602" s="9" t="n"/>
      <c r="D1602" s="9" t="n"/>
      <c r="E1602" s="9" t="n"/>
      <c r="F1602" s="11" t="n"/>
      <c r="G1602" s="9" t="n"/>
      <c r="H1602" s="9" t="n"/>
      <c r="I1602" s="9">
        <f>IF(COUNTA($A1602:$H1602)=0,"",IF($J1602="OTRO","NO","SI"))</f>
        <v/>
      </c>
      <c r="J1602" s="9">
        <f>IF(COUNTA($A1602:$H1602)=0,"",IFERROR(LOOKUP(2,1/(((LISTS!$H$2:$H$26&lt;&gt;"")*ISNUMBER(SEARCH(LISTS!$H$2:$H$26,$G1602)))+((LISTS!$I$2:$I$26&lt;&gt;"")*ISNUMBER(SEARCH(LISTS!$I$2:$I$26,$E1602)))),LISTS!$K$2:$K$26),"OTRO"))</f>
        <v/>
      </c>
      <c r="K1602" s="11">
        <f>IF($I1602&lt;&gt;"SI",0,IFERROR($F1602,0))</f>
        <v/>
      </c>
      <c r="L1602" s="9">
        <f>IF(COUNTA($A1602:$H1602)=0,"",IF($J1602="OTRO",IFERROR(LOOKUP(2,1/(((LISTS!$H$2:$H$26&lt;&gt;"")*ISNUMBER(SEARCH(LISTS!$H$2:$H$26,$G1602)))+((LISTS!$I$2:$I$26&lt;&gt;"")*ISNUMBER(SEARCH(LISTS!$I$2:$I$26,$E1602)))),LISTS!$L$2:$L$26),"Concepto DIAN no mapeado a casilla automatica"),IF(LEFT($J1602,4)="TOPE","Control automatico DIAN: "&amp;$J1602,"Casilla automatica: "&amp;$J1602)))</f>
        <v/>
      </c>
    </row>
    <row r="1603">
      <c r="A1603" s="9" t="n"/>
      <c r="B1603" s="9" t="n"/>
      <c r="C1603" s="9" t="n"/>
      <c r="D1603" s="9" t="n"/>
      <c r="E1603" s="9" t="n"/>
      <c r="F1603" s="11" t="n"/>
      <c r="G1603" s="9" t="n"/>
      <c r="H1603" s="9" t="n"/>
      <c r="I1603" s="9">
        <f>IF(COUNTA($A1603:$H1603)=0,"",IF($J1603="OTRO","NO","SI"))</f>
        <v/>
      </c>
      <c r="J1603" s="9">
        <f>IF(COUNTA($A1603:$H1603)=0,"",IFERROR(LOOKUP(2,1/(((LISTS!$H$2:$H$26&lt;&gt;"")*ISNUMBER(SEARCH(LISTS!$H$2:$H$26,$G1603)))+((LISTS!$I$2:$I$26&lt;&gt;"")*ISNUMBER(SEARCH(LISTS!$I$2:$I$26,$E1603)))),LISTS!$K$2:$K$26),"OTRO"))</f>
        <v/>
      </c>
      <c r="K1603" s="11">
        <f>IF($I1603&lt;&gt;"SI",0,IFERROR($F1603,0))</f>
        <v/>
      </c>
      <c r="L1603" s="9">
        <f>IF(COUNTA($A1603:$H1603)=0,"",IF($J1603="OTRO",IFERROR(LOOKUP(2,1/(((LISTS!$H$2:$H$26&lt;&gt;"")*ISNUMBER(SEARCH(LISTS!$H$2:$H$26,$G1603)))+((LISTS!$I$2:$I$26&lt;&gt;"")*ISNUMBER(SEARCH(LISTS!$I$2:$I$26,$E1603)))),LISTS!$L$2:$L$26),"Concepto DIAN no mapeado a casilla automatica"),IF(LEFT($J1603,4)="TOPE","Control automatico DIAN: "&amp;$J1603,"Casilla automatica: "&amp;$J1603)))</f>
        <v/>
      </c>
    </row>
    <row r="1604">
      <c r="A1604" s="9" t="n"/>
      <c r="B1604" s="9" t="n"/>
      <c r="C1604" s="9" t="n"/>
      <c r="D1604" s="9" t="n"/>
      <c r="E1604" s="9" t="n"/>
      <c r="F1604" s="11" t="n"/>
      <c r="G1604" s="9" t="n"/>
      <c r="H1604" s="9" t="n"/>
      <c r="I1604" s="9">
        <f>IF(COUNTA($A1604:$H1604)=0,"",IF($J1604="OTRO","NO","SI"))</f>
        <v/>
      </c>
      <c r="J1604" s="9">
        <f>IF(COUNTA($A1604:$H1604)=0,"",IFERROR(LOOKUP(2,1/(((LISTS!$H$2:$H$26&lt;&gt;"")*ISNUMBER(SEARCH(LISTS!$H$2:$H$26,$G1604)))+((LISTS!$I$2:$I$26&lt;&gt;"")*ISNUMBER(SEARCH(LISTS!$I$2:$I$26,$E1604)))),LISTS!$K$2:$K$26),"OTRO"))</f>
        <v/>
      </c>
      <c r="K1604" s="11">
        <f>IF($I1604&lt;&gt;"SI",0,IFERROR($F1604,0))</f>
        <v/>
      </c>
      <c r="L1604" s="9">
        <f>IF(COUNTA($A1604:$H1604)=0,"",IF($J1604="OTRO",IFERROR(LOOKUP(2,1/(((LISTS!$H$2:$H$26&lt;&gt;"")*ISNUMBER(SEARCH(LISTS!$H$2:$H$26,$G1604)))+((LISTS!$I$2:$I$26&lt;&gt;"")*ISNUMBER(SEARCH(LISTS!$I$2:$I$26,$E1604)))),LISTS!$L$2:$L$26),"Concepto DIAN no mapeado a casilla automatica"),IF(LEFT($J1604,4)="TOPE","Control automatico DIAN: "&amp;$J1604,"Casilla automatica: "&amp;$J1604)))</f>
        <v/>
      </c>
    </row>
    <row r="1605">
      <c r="A1605" s="9" t="n"/>
      <c r="B1605" s="9" t="n"/>
      <c r="C1605" s="9" t="n"/>
      <c r="D1605" s="9" t="n"/>
      <c r="E1605" s="9" t="n"/>
      <c r="F1605" s="11" t="n"/>
      <c r="G1605" s="9" t="n"/>
      <c r="H1605" s="9" t="n"/>
      <c r="I1605" s="9">
        <f>IF(COUNTA($A1605:$H1605)=0,"",IF($J1605="OTRO","NO","SI"))</f>
        <v/>
      </c>
      <c r="J1605" s="9">
        <f>IF(COUNTA($A1605:$H1605)=0,"",IFERROR(LOOKUP(2,1/(((LISTS!$H$2:$H$26&lt;&gt;"")*ISNUMBER(SEARCH(LISTS!$H$2:$H$26,$G1605)))+((LISTS!$I$2:$I$26&lt;&gt;"")*ISNUMBER(SEARCH(LISTS!$I$2:$I$26,$E1605)))),LISTS!$K$2:$K$26),"OTRO"))</f>
        <v/>
      </c>
      <c r="K1605" s="11">
        <f>IF($I1605&lt;&gt;"SI",0,IFERROR($F1605,0))</f>
        <v/>
      </c>
      <c r="L1605" s="9">
        <f>IF(COUNTA($A1605:$H1605)=0,"",IF($J1605="OTRO",IFERROR(LOOKUP(2,1/(((LISTS!$H$2:$H$26&lt;&gt;"")*ISNUMBER(SEARCH(LISTS!$H$2:$H$26,$G1605)))+((LISTS!$I$2:$I$26&lt;&gt;"")*ISNUMBER(SEARCH(LISTS!$I$2:$I$26,$E1605)))),LISTS!$L$2:$L$26),"Concepto DIAN no mapeado a casilla automatica"),IF(LEFT($J1605,4)="TOPE","Control automatico DIAN: "&amp;$J1605,"Casilla automatica: "&amp;$J1605)))</f>
        <v/>
      </c>
    </row>
    <row r="1606">
      <c r="A1606" s="9" t="n"/>
      <c r="B1606" s="9" t="n"/>
      <c r="C1606" s="9" t="n"/>
      <c r="D1606" s="9" t="n"/>
      <c r="E1606" s="9" t="n"/>
      <c r="F1606" s="11" t="n"/>
      <c r="G1606" s="9" t="n"/>
      <c r="H1606" s="9" t="n"/>
      <c r="I1606" s="9">
        <f>IF(COUNTA($A1606:$H1606)=0,"",IF($J1606="OTRO","NO","SI"))</f>
        <v/>
      </c>
      <c r="J1606" s="9">
        <f>IF(COUNTA($A1606:$H1606)=0,"",IFERROR(LOOKUP(2,1/(((LISTS!$H$2:$H$26&lt;&gt;"")*ISNUMBER(SEARCH(LISTS!$H$2:$H$26,$G1606)))+((LISTS!$I$2:$I$26&lt;&gt;"")*ISNUMBER(SEARCH(LISTS!$I$2:$I$26,$E1606)))),LISTS!$K$2:$K$26),"OTRO"))</f>
        <v/>
      </c>
      <c r="K1606" s="11">
        <f>IF($I1606&lt;&gt;"SI",0,IFERROR($F1606,0))</f>
        <v/>
      </c>
      <c r="L1606" s="9">
        <f>IF(COUNTA($A1606:$H1606)=0,"",IF($J1606="OTRO",IFERROR(LOOKUP(2,1/(((LISTS!$H$2:$H$26&lt;&gt;"")*ISNUMBER(SEARCH(LISTS!$H$2:$H$26,$G1606)))+((LISTS!$I$2:$I$26&lt;&gt;"")*ISNUMBER(SEARCH(LISTS!$I$2:$I$26,$E1606)))),LISTS!$L$2:$L$26),"Concepto DIAN no mapeado a casilla automatica"),IF(LEFT($J1606,4)="TOPE","Control automatico DIAN: "&amp;$J1606,"Casilla automatica: "&amp;$J1606)))</f>
        <v/>
      </c>
    </row>
    <row r="1607">
      <c r="A1607" s="9" t="n"/>
      <c r="B1607" s="9" t="n"/>
      <c r="C1607" s="9" t="n"/>
      <c r="D1607" s="9" t="n"/>
      <c r="E1607" s="9" t="n"/>
      <c r="F1607" s="11" t="n"/>
      <c r="G1607" s="9" t="n"/>
      <c r="H1607" s="9" t="n"/>
      <c r="I1607" s="9">
        <f>IF(COUNTA($A1607:$H1607)=0,"",IF($J1607="OTRO","NO","SI"))</f>
        <v/>
      </c>
      <c r="J1607" s="9">
        <f>IF(COUNTA($A1607:$H1607)=0,"",IFERROR(LOOKUP(2,1/(((LISTS!$H$2:$H$26&lt;&gt;"")*ISNUMBER(SEARCH(LISTS!$H$2:$H$26,$G1607)))+((LISTS!$I$2:$I$26&lt;&gt;"")*ISNUMBER(SEARCH(LISTS!$I$2:$I$26,$E1607)))),LISTS!$K$2:$K$26),"OTRO"))</f>
        <v/>
      </c>
      <c r="K1607" s="11">
        <f>IF($I1607&lt;&gt;"SI",0,IFERROR($F1607,0))</f>
        <v/>
      </c>
      <c r="L1607" s="9">
        <f>IF(COUNTA($A1607:$H1607)=0,"",IF($J1607="OTRO",IFERROR(LOOKUP(2,1/(((LISTS!$H$2:$H$26&lt;&gt;"")*ISNUMBER(SEARCH(LISTS!$H$2:$H$26,$G1607)))+((LISTS!$I$2:$I$26&lt;&gt;"")*ISNUMBER(SEARCH(LISTS!$I$2:$I$26,$E1607)))),LISTS!$L$2:$L$26),"Concepto DIAN no mapeado a casilla automatica"),IF(LEFT($J1607,4)="TOPE","Control automatico DIAN: "&amp;$J1607,"Casilla automatica: "&amp;$J1607)))</f>
        <v/>
      </c>
    </row>
    <row r="1608">
      <c r="A1608" s="9" t="n"/>
      <c r="B1608" s="9" t="n"/>
      <c r="C1608" s="9" t="n"/>
      <c r="D1608" s="9" t="n"/>
      <c r="E1608" s="9" t="n"/>
      <c r="F1608" s="11" t="n"/>
      <c r="G1608" s="9" t="n"/>
      <c r="H1608" s="9" t="n"/>
      <c r="I1608" s="9">
        <f>IF(COUNTA($A1608:$H1608)=0,"",IF($J1608="OTRO","NO","SI"))</f>
        <v/>
      </c>
      <c r="J1608" s="9">
        <f>IF(COUNTA($A1608:$H1608)=0,"",IFERROR(LOOKUP(2,1/(((LISTS!$H$2:$H$26&lt;&gt;"")*ISNUMBER(SEARCH(LISTS!$H$2:$H$26,$G1608)))+((LISTS!$I$2:$I$26&lt;&gt;"")*ISNUMBER(SEARCH(LISTS!$I$2:$I$26,$E1608)))),LISTS!$K$2:$K$26),"OTRO"))</f>
        <v/>
      </c>
      <c r="K1608" s="11">
        <f>IF($I1608&lt;&gt;"SI",0,IFERROR($F1608,0))</f>
        <v/>
      </c>
      <c r="L1608" s="9">
        <f>IF(COUNTA($A1608:$H1608)=0,"",IF($J1608="OTRO",IFERROR(LOOKUP(2,1/(((LISTS!$H$2:$H$26&lt;&gt;"")*ISNUMBER(SEARCH(LISTS!$H$2:$H$26,$G1608)))+((LISTS!$I$2:$I$26&lt;&gt;"")*ISNUMBER(SEARCH(LISTS!$I$2:$I$26,$E1608)))),LISTS!$L$2:$L$26),"Concepto DIAN no mapeado a casilla automatica"),IF(LEFT($J1608,4)="TOPE","Control automatico DIAN: "&amp;$J1608,"Casilla automatica: "&amp;$J1608)))</f>
        <v/>
      </c>
    </row>
    <row r="1609">
      <c r="A1609" s="9" t="n"/>
      <c r="B1609" s="9" t="n"/>
      <c r="C1609" s="9" t="n"/>
      <c r="D1609" s="9" t="n"/>
      <c r="E1609" s="9" t="n"/>
      <c r="F1609" s="11" t="n"/>
      <c r="G1609" s="9" t="n"/>
      <c r="H1609" s="9" t="n"/>
      <c r="I1609" s="9">
        <f>IF(COUNTA($A1609:$H1609)=0,"",IF($J1609="OTRO","NO","SI"))</f>
        <v/>
      </c>
      <c r="J1609" s="9">
        <f>IF(COUNTA($A1609:$H1609)=0,"",IFERROR(LOOKUP(2,1/(((LISTS!$H$2:$H$26&lt;&gt;"")*ISNUMBER(SEARCH(LISTS!$H$2:$H$26,$G1609)))+((LISTS!$I$2:$I$26&lt;&gt;"")*ISNUMBER(SEARCH(LISTS!$I$2:$I$26,$E1609)))),LISTS!$K$2:$K$26),"OTRO"))</f>
        <v/>
      </c>
      <c r="K1609" s="11">
        <f>IF($I1609&lt;&gt;"SI",0,IFERROR($F1609,0))</f>
        <v/>
      </c>
      <c r="L1609" s="9">
        <f>IF(COUNTA($A1609:$H1609)=0,"",IF($J1609="OTRO",IFERROR(LOOKUP(2,1/(((LISTS!$H$2:$H$26&lt;&gt;"")*ISNUMBER(SEARCH(LISTS!$H$2:$H$26,$G1609)))+((LISTS!$I$2:$I$26&lt;&gt;"")*ISNUMBER(SEARCH(LISTS!$I$2:$I$26,$E1609)))),LISTS!$L$2:$L$26),"Concepto DIAN no mapeado a casilla automatica"),IF(LEFT($J1609,4)="TOPE","Control automatico DIAN: "&amp;$J1609,"Casilla automatica: "&amp;$J1609)))</f>
        <v/>
      </c>
    </row>
    <row r="1610">
      <c r="A1610" s="9" t="n"/>
      <c r="B1610" s="9" t="n"/>
      <c r="C1610" s="9" t="n"/>
      <c r="D1610" s="9" t="n"/>
      <c r="E1610" s="9" t="n"/>
      <c r="F1610" s="11" t="n"/>
      <c r="G1610" s="9" t="n"/>
      <c r="H1610" s="9" t="n"/>
      <c r="I1610" s="9">
        <f>IF(COUNTA($A1610:$H1610)=0,"",IF($J1610="OTRO","NO","SI"))</f>
        <v/>
      </c>
      <c r="J1610" s="9">
        <f>IF(COUNTA($A1610:$H1610)=0,"",IFERROR(LOOKUP(2,1/(((LISTS!$H$2:$H$26&lt;&gt;"")*ISNUMBER(SEARCH(LISTS!$H$2:$H$26,$G1610)))+((LISTS!$I$2:$I$26&lt;&gt;"")*ISNUMBER(SEARCH(LISTS!$I$2:$I$26,$E1610)))),LISTS!$K$2:$K$26),"OTRO"))</f>
        <v/>
      </c>
      <c r="K1610" s="11">
        <f>IF($I1610&lt;&gt;"SI",0,IFERROR($F1610,0))</f>
        <v/>
      </c>
      <c r="L1610" s="9">
        <f>IF(COUNTA($A1610:$H1610)=0,"",IF($J1610="OTRO",IFERROR(LOOKUP(2,1/(((LISTS!$H$2:$H$26&lt;&gt;"")*ISNUMBER(SEARCH(LISTS!$H$2:$H$26,$G1610)))+((LISTS!$I$2:$I$26&lt;&gt;"")*ISNUMBER(SEARCH(LISTS!$I$2:$I$26,$E1610)))),LISTS!$L$2:$L$26),"Concepto DIAN no mapeado a casilla automatica"),IF(LEFT($J1610,4)="TOPE","Control automatico DIAN: "&amp;$J1610,"Casilla automatica: "&amp;$J1610)))</f>
        <v/>
      </c>
    </row>
    <row r="1611">
      <c r="A1611" s="9" t="n"/>
      <c r="B1611" s="9" t="n"/>
      <c r="C1611" s="9" t="n"/>
      <c r="D1611" s="9" t="n"/>
      <c r="E1611" s="9" t="n"/>
      <c r="F1611" s="11" t="n"/>
      <c r="G1611" s="9" t="n"/>
      <c r="H1611" s="9" t="n"/>
      <c r="I1611" s="9">
        <f>IF(COUNTA($A1611:$H1611)=0,"",IF($J1611="OTRO","NO","SI"))</f>
        <v/>
      </c>
      <c r="J1611" s="9">
        <f>IF(COUNTA($A1611:$H1611)=0,"",IFERROR(LOOKUP(2,1/(((LISTS!$H$2:$H$26&lt;&gt;"")*ISNUMBER(SEARCH(LISTS!$H$2:$H$26,$G1611)))+((LISTS!$I$2:$I$26&lt;&gt;"")*ISNUMBER(SEARCH(LISTS!$I$2:$I$26,$E1611)))),LISTS!$K$2:$K$26),"OTRO"))</f>
        <v/>
      </c>
      <c r="K1611" s="11">
        <f>IF($I1611&lt;&gt;"SI",0,IFERROR($F1611,0))</f>
        <v/>
      </c>
      <c r="L1611" s="9">
        <f>IF(COUNTA($A1611:$H1611)=0,"",IF($J1611="OTRO",IFERROR(LOOKUP(2,1/(((LISTS!$H$2:$H$26&lt;&gt;"")*ISNUMBER(SEARCH(LISTS!$H$2:$H$26,$G1611)))+((LISTS!$I$2:$I$26&lt;&gt;"")*ISNUMBER(SEARCH(LISTS!$I$2:$I$26,$E1611)))),LISTS!$L$2:$L$26),"Concepto DIAN no mapeado a casilla automatica"),IF(LEFT($J1611,4)="TOPE","Control automatico DIAN: "&amp;$J1611,"Casilla automatica: "&amp;$J1611)))</f>
        <v/>
      </c>
    </row>
    <row r="1612">
      <c r="A1612" s="9" t="n"/>
      <c r="B1612" s="9" t="n"/>
      <c r="C1612" s="9" t="n"/>
      <c r="D1612" s="9" t="n"/>
      <c r="E1612" s="9" t="n"/>
      <c r="F1612" s="11" t="n"/>
      <c r="G1612" s="9" t="n"/>
      <c r="H1612" s="9" t="n"/>
      <c r="I1612" s="9">
        <f>IF(COUNTA($A1612:$H1612)=0,"",IF($J1612="OTRO","NO","SI"))</f>
        <v/>
      </c>
      <c r="J1612" s="9">
        <f>IF(COUNTA($A1612:$H1612)=0,"",IFERROR(LOOKUP(2,1/(((LISTS!$H$2:$H$26&lt;&gt;"")*ISNUMBER(SEARCH(LISTS!$H$2:$H$26,$G1612)))+((LISTS!$I$2:$I$26&lt;&gt;"")*ISNUMBER(SEARCH(LISTS!$I$2:$I$26,$E1612)))),LISTS!$K$2:$K$26),"OTRO"))</f>
        <v/>
      </c>
      <c r="K1612" s="11">
        <f>IF($I1612&lt;&gt;"SI",0,IFERROR($F1612,0))</f>
        <v/>
      </c>
      <c r="L1612" s="9">
        <f>IF(COUNTA($A1612:$H1612)=0,"",IF($J1612="OTRO",IFERROR(LOOKUP(2,1/(((LISTS!$H$2:$H$26&lt;&gt;"")*ISNUMBER(SEARCH(LISTS!$H$2:$H$26,$G1612)))+((LISTS!$I$2:$I$26&lt;&gt;"")*ISNUMBER(SEARCH(LISTS!$I$2:$I$26,$E1612)))),LISTS!$L$2:$L$26),"Concepto DIAN no mapeado a casilla automatica"),IF(LEFT($J1612,4)="TOPE","Control automatico DIAN: "&amp;$J1612,"Casilla automatica: "&amp;$J1612)))</f>
        <v/>
      </c>
    </row>
    <row r="1613">
      <c r="A1613" s="9" t="n"/>
      <c r="B1613" s="9" t="n"/>
      <c r="C1613" s="9" t="n"/>
      <c r="D1613" s="9" t="n"/>
      <c r="E1613" s="9" t="n"/>
      <c r="F1613" s="11" t="n"/>
      <c r="G1613" s="9" t="n"/>
      <c r="H1613" s="9" t="n"/>
      <c r="I1613" s="9">
        <f>IF(COUNTA($A1613:$H1613)=0,"",IF($J1613="OTRO","NO","SI"))</f>
        <v/>
      </c>
      <c r="J1613" s="9">
        <f>IF(COUNTA($A1613:$H1613)=0,"",IFERROR(LOOKUP(2,1/(((LISTS!$H$2:$H$26&lt;&gt;"")*ISNUMBER(SEARCH(LISTS!$H$2:$H$26,$G1613)))+((LISTS!$I$2:$I$26&lt;&gt;"")*ISNUMBER(SEARCH(LISTS!$I$2:$I$26,$E1613)))),LISTS!$K$2:$K$26),"OTRO"))</f>
        <v/>
      </c>
      <c r="K1613" s="11">
        <f>IF($I1613&lt;&gt;"SI",0,IFERROR($F1613,0))</f>
        <v/>
      </c>
      <c r="L1613" s="9">
        <f>IF(COUNTA($A1613:$H1613)=0,"",IF($J1613="OTRO",IFERROR(LOOKUP(2,1/(((LISTS!$H$2:$H$26&lt;&gt;"")*ISNUMBER(SEARCH(LISTS!$H$2:$H$26,$G1613)))+((LISTS!$I$2:$I$26&lt;&gt;"")*ISNUMBER(SEARCH(LISTS!$I$2:$I$26,$E1613)))),LISTS!$L$2:$L$26),"Concepto DIAN no mapeado a casilla automatica"),IF(LEFT($J1613,4)="TOPE","Control automatico DIAN: "&amp;$J1613,"Casilla automatica: "&amp;$J1613)))</f>
        <v/>
      </c>
    </row>
    <row r="1614">
      <c r="A1614" s="9" t="n"/>
      <c r="B1614" s="9" t="n"/>
      <c r="C1614" s="9" t="n"/>
      <c r="D1614" s="9" t="n"/>
      <c r="E1614" s="9" t="n"/>
      <c r="F1614" s="11" t="n"/>
      <c r="G1614" s="9" t="n"/>
      <c r="H1614" s="9" t="n"/>
      <c r="I1614" s="9">
        <f>IF(COUNTA($A1614:$H1614)=0,"",IF($J1614="OTRO","NO","SI"))</f>
        <v/>
      </c>
      <c r="J1614" s="9">
        <f>IF(COUNTA($A1614:$H1614)=0,"",IFERROR(LOOKUP(2,1/(((LISTS!$H$2:$H$26&lt;&gt;"")*ISNUMBER(SEARCH(LISTS!$H$2:$H$26,$G1614)))+((LISTS!$I$2:$I$26&lt;&gt;"")*ISNUMBER(SEARCH(LISTS!$I$2:$I$26,$E1614)))),LISTS!$K$2:$K$26),"OTRO"))</f>
        <v/>
      </c>
      <c r="K1614" s="11">
        <f>IF($I1614&lt;&gt;"SI",0,IFERROR($F1614,0))</f>
        <v/>
      </c>
      <c r="L1614" s="9">
        <f>IF(COUNTA($A1614:$H1614)=0,"",IF($J1614="OTRO",IFERROR(LOOKUP(2,1/(((LISTS!$H$2:$H$26&lt;&gt;"")*ISNUMBER(SEARCH(LISTS!$H$2:$H$26,$G1614)))+((LISTS!$I$2:$I$26&lt;&gt;"")*ISNUMBER(SEARCH(LISTS!$I$2:$I$26,$E1614)))),LISTS!$L$2:$L$26),"Concepto DIAN no mapeado a casilla automatica"),IF(LEFT($J1614,4)="TOPE","Control automatico DIAN: "&amp;$J1614,"Casilla automatica: "&amp;$J1614)))</f>
        <v/>
      </c>
    </row>
    <row r="1615">
      <c r="A1615" s="9" t="n"/>
      <c r="B1615" s="9" t="n"/>
      <c r="C1615" s="9" t="n"/>
      <c r="D1615" s="9" t="n"/>
      <c r="E1615" s="9" t="n"/>
      <c r="F1615" s="11" t="n"/>
      <c r="G1615" s="9" t="n"/>
      <c r="H1615" s="9" t="n"/>
      <c r="I1615" s="9">
        <f>IF(COUNTA($A1615:$H1615)=0,"",IF($J1615="OTRO","NO","SI"))</f>
        <v/>
      </c>
      <c r="J1615" s="9">
        <f>IF(COUNTA($A1615:$H1615)=0,"",IFERROR(LOOKUP(2,1/(((LISTS!$H$2:$H$26&lt;&gt;"")*ISNUMBER(SEARCH(LISTS!$H$2:$H$26,$G1615)))+((LISTS!$I$2:$I$26&lt;&gt;"")*ISNUMBER(SEARCH(LISTS!$I$2:$I$26,$E1615)))),LISTS!$K$2:$K$26),"OTRO"))</f>
        <v/>
      </c>
      <c r="K1615" s="11">
        <f>IF($I1615&lt;&gt;"SI",0,IFERROR($F1615,0))</f>
        <v/>
      </c>
      <c r="L1615" s="9">
        <f>IF(COUNTA($A1615:$H1615)=0,"",IF($J1615="OTRO",IFERROR(LOOKUP(2,1/(((LISTS!$H$2:$H$26&lt;&gt;"")*ISNUMBER(SEARCH(LISTS!$H$2:$H$26,$G1615)))+((LISTS!$I$2:$I$26&lt;&gt;"")*ISNUMBER(SEARCH(LISTS!$I$2:$I$26,$E1615)))),LISTS!$L$2:$L$26),"Concepto DIAN no mapeado a casilla automatica"),IF(LEFT($J1615,4)="TOPE","Control automatico DIAN: "&amp;$J1615,"Casilla automatica: "&amp;$J1615)))</f>
        <v/>
      </c>
    </row>
    <row r="1616">
      <c r="A1616" s="9" t="n"/>
      <c r="B1616" s="9" t="n"/>
      <c r="C1616" s="9" t="n"/>
      <c r="D1616" s="9" t="n"/>
      <c r="E1616" s="9" t="n"/>
      <c r="F1616" s="11" t="n"/>
      <c r="G1616" s="9" t="n"/>
      <c r="H1616" s="9" t="n"/>
      <c r="I1616" s="9">
        <f>IF(COUNTA($A1616:$H1616)=0,"",IF($J1616="OTRO","NO","SI"))</f>
        <v/>
      </c>
      <c r="J1616" s="9">
        <f>IF(COUNTA($A1616:$H1616)=0,"",IFERROR(LOOKUP(2,1/(((LISTS!$H$2:$H$26&lt;&gt;"")*ISNUMBER(SEARCH(LISTS!$H$2:$H$26,$G1616)))+((LISTS!$I$2:$I$26&lt;&gt;"")*ISNUMBER(SEARCH(LISTS!$I$2:$I$26,$E1616)))),LISTS!$K$2:$K$26),"OTRO"))</f>
        <v/>
      </c>
      <c r="K1616" s="11">
        <f>IF($I1616&lt;&gt;"SI",0,IFERROR($F1616,0))</f>
        <v/>
      </c>
      <c r="L1616" s="9">
        <f>IF(COUNTA($A1616:$H1616)=0,"",IF($J1616="OTRO",IFERROR(LOOKUP(2,1/(((LISTS!$H$2:$H$26&lt;&gt;"")*ISNUMBER(SEARCH(LISTS!$H$2:$H$26,$G1616)))+((LISTS!$I$2:$I$26&lt;&gt;"")*ISNUMBER(SEARCH(LISTS!$I$2:$I$26,$E1616)))),LISTS!$L$2:$L$26),"Concepto DIAN no mapeado a casilla automatica"),IF(LEFT($J1616,4)="TOPE","Control automatico DIAN: "&amp;$J1616,"Casilla automatica: "&amp;$J1616)))</f>
        <v/>
      </c>
    </row>
    <row r="1617">
      <c r="A1617" s="9" t="n"/>
      <c r="B1617" s="9" t="n"/>
      <c r="C1617" s="9" t="n"/>
      <c r="D1617" s="9" t="n"/>
      <c r="E1617" s="9" t="n"/>
      <c r="F1617" s="11" t="n"/>
      <c r="G1617" s="9" t="n"/>
      <c r="H1617" s="9" t="n"/>
      <c r="I1617" s="9">
        <f>IF(COUNTA($A1617:$H1617)=0,"",IF($J1617="OTRO","NO","SI"))</f>
        <v/>
      </c>
      <c r="J1617" s="9">
        <f>IF(COUNTA($A1617:$H1617)=0,"",IFERROR(LOOKUP(2,1/(((LISTS!$H$2:$H$26&lt;&gt;"")*ISNUMBER(SEARCH(LISTS!$H$2:$H$26,$G1617)))+((LISTS!$I$2:$I$26&lt;&gt;"")*ISNUMBER(SEARCH(LISTS!$I$2:$I$26,$E1617)))),LISTS!$K$2:$K$26),"OTRO"))</f>
        <v/>
      </c>
      <c r="K1617" s="11">
        <f>IF($I1617&lt;&gt;"SI",0,IFERROR($F1617,0))</f>
        <v/>
      </c>
      <c r="L1617" s="9">
        <f>IF(COUNTA($A1617:$H1617)=0,"",IF($J1617="OTRO",IFERROR(LOOKUP(2,1/(((LISTS!$H$2:$H$26&lt;&gt;"")*ISNUMBER(SEARCH(LISTS!$H$2:$H$26,$G1617)))+((LISTS!$I$2:$I$26&lt;&gt;"")*ISNUMBER(SEARCH(LISTS!$I$2:$I$26,$E1617)))),LISTS!$L$2:$L$26),"Concepto DIAN no mapeado a casilla automatica"),IF(LEFT($J1617,4)="TOPE","Control automatico DIAN: "&amp;$J1617,"Casilla automatica: "&amp;$J1617)))</f>
        <v/>
      </c>
    </row>
    <row r="1618">
      <c r="A1618" s="9" t="n"/>
      <c r="B1618" s="9" t="n"/>
      <c r="C1618" s="9" t="n"/>
      <c r="D1618" s="9" t="n"/>
      <c r="E1618" s="9" t="n"/>
      <c r="F1618" s="11" t="n"/>
      <c r="G1618" s="9" t="n"/>
      <c r="H1618" s="9" t="n"/>
      <c r="I1618" s="9">
        <f>IF(COUNTA($A1618:$H1618)=0,"",IF($J1618="OTRO","NO","SI"))</f>
        <v/>
      </c>
      <c r="J1618" s="9">
        <f>IF(COUNTA($A1618:$H1618)=0,"",IFERROR(LOOKUP(2,1/(((LISTS!$H$2:$H$26&lt;&gt;"")*ISNUMBER(SEARCH(LISTS!$H$2:$H$26,$G1618)))+((LISTS!$I$2:$I$26&lt;&gt;"")*ISNUMBER(SEARCH(LISTS!$I$2:$I$26,$E1618)))),LISTS!$K$2:$K$26),"OTRO"))</f>
        <v/>
      </c>
      <c r="K1618" s="11">
        <f>IF($I1618&lt;&gt;"SI",0,IFERROR($F1618,0))</f>
        <v/>
      </c>
      <c r="L1618" s="9">
        <f>IF(COUNTA($A1618:$H1618)=0,"",IF($J1618="OTRO",IFERROR(LOOKUP(2,1/(((LISTS!$H$2:$H$26&lt;&gt;"")*ISNUMBER(SEARCH(LISTS!$H$2:$H$26,$G1618)))+((LISTS!$I$2:$I$26&lt;&gt;"")*ISNUMBER(SEARCH(LISTS!$I$2:$I$26,$E1618)))),LISTS!$L$2:$L$26),"Concepto DIAN no mapeado a casilla automatica"),IF(LEFT($J1618,4)="TOPE","Control automatico DIAN: "&amp;$J1618,"Casilla automatica: "&amp;$J1618)))</f>
        <v/>
      </c>
    </row>
    <row r="1619">
      <c r="A1619" s="9" t="n"/>
      <c r="B1619" s="9" t="n"/>
      <c r="C1619" s="9" t="n"/>
      <c r="D1619" s="9" t="n"/>
      <c r="E1619" s="9" t="n"/>
      <c r="F1619" s="11" t="n"/>
      <c r="G1619" s="9" t="n"/>
      <c r="H1619" s="9" t="n"/>
      <c r="I1619" s="9">
        <f>IF(COUNTA($A1619:$H1619)=0,"",IF($J1619="OTRO","NO","SI"))</f>
        <v/>
      </c>
      <c r="J1619" s="9">
        <f>IF(COUNTA($A1619:$H1619)=0,"",IFERROR(LOOKUP(2,1/(((LISTS!$H$2:$H$26&lt;&gt;"")*ISNUMBER(SEARCH(LISTS!$H$2:$H$26,$G1619)))+((LISTS!$I$2:$I$26&lt;&gt;"")*ISNUMBER(SEARCH(LISTS!$I$2:$I$26,$E1619)))),LISTS!$K$2:$K$26),"OTRO"))</f>
        <v/>
      </c>
      <c r="K1619" s="11">
        <f>IF($I1619&lt;&gt;"SI",0,IFERROR($F1619,0))</f>
        <v/>
      </c>
      <c r="L1619" s="9">
        <f>IF(COUNTA($A1619:$H1619)=0,"",IF($J1619="OTRO",IFERROR(LOOKUP(2,1/(((LISTS!$H$2:$H$26&lt;&gt;"")*ISNUMBER(SEARCH(LISTS!$H$2:$H$26,$G1619)))+((LISTS!$I$2:$I$26&lt;&gt;"")*ISNUMBER(SEARCH(LISTS!$I$2:$I$26,$E1619)))),LISTS!$L$2:$L$26),"Concepto DIAN no mapeado a casilla automatica"),IF(LEFT($J1619,4)="TOPE","Control automatico DIAN: "&amp;$J1619,"Casilla automatica: "&amp;$J1619)))</f>
        <v/>
      </c>
    </row>
    <row r="1620">
      <c r="A1620" s="9" t="n"/>
      <c r="B1620" s="9" t="n"/>
      <c r="C1620" s="9" t="n"/>
      <c r="D1620" s="9" t="n"/>
      <c r="E1620" s="9" t="n"/>
      <c r="F1620" s="11" t="n"/>
      <c r="G1620" s="9" t="n"/>
      <c r="H1620" s="9" t="n"/>
      <c r="I1620" s="9">
        <f>IF(COUNTA($A1620:$H1620)=0,"",IF($J1620="OTRO","NO","SI"))</f>
        <v/>
      </c>
      <c r="J1620" s="9">
        <f>IF(COUNTA($A1620:$H1620)=0,"",IFERROR(LOOKUP(2,1/(((LISTS!$H$2:$H$26&lt;&gt;"")*ISNUMBER(SEARCH(LISTS!$H$2:$H$26,$G1620)))+((LISTS!$I$2:$I$26&lt;&gt;"")*ISNUMBER(SEARCH(LISTS!$I$2:$I$26,$E1620)))),LISTS!$K$2:$K$26),"OTRO"))</f>
        <v/>
      </c>
      <c r="K1620" s="11">
        <f>IF($I1620&lt;&gt;"SI",0,IFERROR($F1620,0))</f>
        <v/>
      </c>
      <c r="L1620" s="9">
        <f>IF(COUNTA($A1620:$H1620)=0,"",IF($J1620="OTRO",IFERROR(LOOKUP(2,1/(((LISTS!$H$2:$H$26&lt;&gt;"")*ISNUMBER(SEARCH(LISTS!$H$2:$H$26,$G1620)))+((LISTS!$I$2:$I$26&lt;&gt;"")*ISNUMBER(SEARCH(LISTS!$I$2:$I$26,$E1620)))),LISTS!$L$2:$L$26),"Concepto DIAN no mapeado a casilla automatica"),IF(LEFT($J1620,4)="TOPE","Control automatico DIAN: "&amp;$J1620,"Casilla automatica: "&amp;$J1620)))</f>
        <v/>
      </c>
    </row>
    <row r="1621">
      <c r="A1621" s="9" t="n"/>
      <c r="B1621" s="9" t="n"/>
      <c r="C1621" s="9" t="n"/>
      <c r="D1621" s="9" t="n"/>
      <c r="E1621" s="9" t="n"/>
      <c r="F1621" s="11" t="n"/>
      <c r="G1621" s="9" t="n"/>
      <c r="H1621" s="9" t="n"/>
      <c r="I1621" s="9">
        <f>IF(COUNTA($A1621:$H1621)=0,"",IF($J1621="OTRO","NO","SI"))</f>
        <v/>
      </c>
      <c r="J1621" s="9">
        <f>IF(COUNTA($A1621:$H1621)=0,"",IFERROR(LOOKUP(2,1/(((LISTS!$H$2:$H$26&lt;&gt;"")*ISNUMBER(SEARCH(LISTS!$H$2:$H$26,$G1621)))+((LISTS!$I$2:$I$26&lt;&gt;"")*ISNUMBER(SEARCH(LISTS!$I$2:$I$26,$E1621)))),LISTS!$K$2:$K$26),"OTRO"))</f>
        <v/>
      </c>
      <c r="K1621" s="11">
        <f>IF($I1621&lt;&gt;"SI",0,IFERROR($F1621,0))</f>
        <v/>
      </c>
      <c r="L1621" s="9">
        <f>IF(COUNTA($A1621:$H1621)=0,"",IF($J1621="OTRO",IFERROR(LOOKUP(2,1/(((LISTS!$H$2:$H$26&lt;&gt;"")*ISNUMBER(SEARCH(LISTS!$H$2:$H$26,$G1621)))+((LISTS!$I$2:$I$26&lt;&gt;"")*ISNUMBER(SEARCH(LISTS!$I$2:$I$26,$E1621)))),LISTS!$L$2:$L$26),"Concepto DIAN no mapeado a casilla automatica"),IF(LEFT($J1621,4)="TOPE","Control automatico DIAN: "&amp;$J1621,"Casilla automatica: "&amp;$J1621)))</f>
        <v/>
      </c>
    </row>
    <row r="1622">
      <c r="A1622" s="9" t="n"/>
      <c r="B1622" s="9" t="n"/>
      <c r="C1622" s="9" t="n"/>
      <c r="D1622" s="9" t="n"/>
      <c r="E1622" s="9" t="n"/>
      <c r="F1622" s="11" t="n"/>
      <c r="G1622" s="9" t="n"/>
      <c r="H1622" s="9" t="n"/>
      <c r="I1622" s="9">
        <f>IF(COUNTA($A1622:$H1622)=0,"",IF($J1622="OTRO","NO","SI"))</f>
        <v/>
      </c>
      <c r="J1622" s="9">
        <f>IF(COUNTA($A1622:$H1622)=0,"",IFERROR(LOOKUP(2,1/(((LISTS!$H$2:$H$26&lt;&gt;"")*ISNUMBER(SEARCH(LISTS!$H$2:$H$26,$G1622)))+((LISTS!$I$2:$I$26&lt;&gt;"")*ISNUMBER(SEARCH(LISTS!$I$2:$I$26,$E1622)))),LISTS!$K$2:$K$26),"OTRO"))</f>
        <v/>
      </c>
      <c r="K1622" s="11">
        <f>IF($I1622&lt;&gt;"SI",0,IFERROR($F1622,0))</f>
        <v/>
      </c>
      <c r="L1622" s="9">
        <f>IF(COUNTA($A1622:$H1622)=0,"",IF($J1622="OTRO",IFERROR(LOOKUP(2,1/(((LISTS!$H$2:$H$26&lt;&gt;"")*ISNUMBER(SEARCH(LISTS!$H$2:$H$26,$G1622)))+((LISTS!$I$2:$I$26&lt;&gt;"")*ISNUMBER(SEARCH(LISTS!$I$2:$I$26,$E1622)))),LISTS!$L$2:$L$26),"Concepto DIAN no mapeado a casilla automatica"),IF(LEFT($J1622,4)="TOPE","Control automatico DIAN: "&amp;$J1622,"Casilla automatica: "&amp;$J1622)))</f>
        <v/>
      </c>
    </row>
    <row r="1623">
      <c r="A1623" s="9" t="n"/>
      <c r="B1623" s="9" t="n"/>
      <c r="C1623" s="9" t="n"/>
      <c r="D1623" s="9" t="n"/>
      <c r="E1623" s="9" t="n"/>
      <c r="F1623" s="11" t="n"/>
      <c r="G1623" s="9" t="n"/>
      <c r="H1623" s="9" t="n"/>
      <c r="I1623" s="9">
        <f>IF(COUNTA($A1623:$H1623)=0,"",IF($J1623="OTRO","NO","SI"))</f>
        <v/>
      </c>
      <c r="J1623" s="9">
        <f>IF(COUNTA($A1623:$H1623)=0,"",IFERROR(LOOKUP(2,1/(((LISTS!$H$2:$H$26&lt;&gt;"")*ISNUMBER(SEARCH(LISTS!$H$2:$H$26,$G1623)))+((LISTS!$I$2:$I$26&lt;&gt;"")*ISNUMBER(SEARCH(LISTS!$I$2:$I$26,$E1623)))),LISTS!$K$2:$K$26),"OTRO"))</f>
        <v/>
      </c>
      <c r="K1623" s="11">
        <f>IF($I1623&lt;&gt;"SI",0,IFERROR($F1623,0))</f>
        <v/>
      </c>
      <c r="L1623" s="9">
        <f>IF(COUNTA($A1623:$H1623)=0,"",IF($J1623="OTRO",IFERROR(LOOKUP(2,1/(((LISTS!$H$2:$H$26&lt;&gt;"")*ISNUMBER(SEARCH(LISTS!$H$2:$H$26,$G1623)))+((LISTS!$I$2:$I$26&lt;&gt;"")*ISNUMBER(SEARCH(LISTS!$I$2:$I$26,$E1623)))),LISTS!$L$2:$L$26),"Concepto DIAN no mapeado a casilla automatica"),IF(LEFT($J1623,4)="TOPE","Control automatico DIAN: "&amp;$J1623,"Casilla automatica: "&amp;$J1623)))</f>
        <v/>
      </c>
    </row>
    <row r="1624">
      <c r="A1624" s="9" t="n"/>
      <c r="B1624" s="9" t="n"/>
      <c r="C1624" s="9" t="n"/>
      <c r="D1624" s="9" t="n"/>
      <c r="E1624" s="9" t="n"/>
      <c r="F1624" s="11" t="n"/>
      <c r="G1624" s="9" t="n"/>
      <c r="H1624" s="9" t="n"/>
      <c r="I1624" s="9">
        <f>IF(COUNTA($A1624:$H1624)=0,"",IF($J1624="OTRO","NO","SI"))</f>
        <v/>
      </c>
      <c r="J1624" s="9">
        <f>IF(COUNTA($A1624:$H1624)=0,"",IFERROR(LOOKUP(2,1/(((LISTS!$H$2:$H$26&lt;&gt;"")*ISNUMBER(SEARCH(LISTS!$H$2:$H$26,$G1624)))+((LISTS!$I$2:$I$26&lt;&gt;"")*ISNUMBER(SEARCH(LISTS!$I$2:$I$26,$E1624)))),LISTS!$K$2:$K$26),"OTRO"))</f>
        <v/>
      </c>
      <c r="K1624" s="11">
        <f>IF($I1624&lt;&gt;"SI",0,IFERROR($F1624,0))</f>
        <v/>
      </c>
      <c r="L1624" s="9">
        <f>IF(COUNTA($A1624:$H1624)=0,"",IF($J1624="OTRO",IFERROR(LOOKUP(2,1/(((LISTS!$H$2:$H$26&lt;&gt;"")*ISNUMBER(SEARCH(LISTS!$H$2:$H$26,$G1624)))+((LISTS!$I$2:$I$26&lt;&gt;"")*ISNUMBER(SEARCH(LISTS!$I$2:$I$26,$E1624)))),LISTS!$L$2:$L$26),"Concepto DIAN no mapeado a casilla automatica"),IF(LEFT($J1624,4)="TOPE","Control automatico DIAN: "&amp;$J1624,"Casilla automatica: "&amp;$J1624)))</f>
        <v/>
      </c>
    </row>
    <row r="1625">
      <c r="A1625" s="9" t="n"/>
      <c r="B1625" s="9" t="n"/>
      <c r="C1625" s="9" t="n"/>
      <c r="D1625" s="9" t="n"/>
      <c r="E1625" s="9" t="n"/>
      <c r="F1625" s="11" t="n"/>
      <c r="G1625" s="9" t="n"/>
      <c r="H1625" s="9" t="n"/>
      <c r="I1625" s="9">
        <f>IF(COUNTA($A1625:$H1625)=0,"",IF($J1625="OTRO","NO","SI"))</f>
        <v/>
      </c>
      <c r="J1625" s="9">
        <f>IF(COUNTA($A1625:$H1625)=0,"",IFERROR(LOOKUP(2,1/(((LISTS!$H$2:$H$26&lt;&gt;"")*ISNUMBER(SEARCH(LISTS!$H$2:$H$26,$G1625)))+((LISTS!$I$2:$I$26&lt;&gt;"")*ISNUMBER(SEARCH(LISTS!$I$2:$I$26,$E1625)))),LISTS!$K$2:$K$26),"OTRO"))</f>
        <v/>
      </c>
      <c r="K1625" s="11">
        <f>IF($I1625&lt;&gt;"SI",0,IFERROR($F1625,0))</f>
        <v/>
      </c>
      <c r="L1625" s="9">
        <f>IF(COUNTA($A1625:$H1625)=0,"",IF($J1625="OTRO",IFERROR(LOOKUP(2,1/(((LISTS!$H$2:$H$26&lt;&gt;"")*ISNUMBER(SEARCH(LISTS!$H$2:$H$26,$G1625)))+((LISTS!$I$2:$I$26&lt;&gt;"")*ISNUMBER(SEARCH(LISTS!$I$2:$I$26,$E1625)))),LISTS!$L$2:$L$26),"Concepto DIAN no mapeado a casilla automatica"),IF(LEFT($J1625,4)="TOPE","Control automatico DIAN: "&amp;$J1625,"Casilla automatica: "&amp;$J1625)))</f>
        <v/>
      </c>
    </row>
    <row r="1626">
      <c r="A1626" s="9" t="n"/>
      <c r="B1626" s="9" t="n"/>
      <c r="C1626" s="9" t="n"/>
      <c r="D1626" s="9" t="n"/>
      <c r="E1626" s="9" t="n"/>
      <c r="F1626" s="11" t="n"/>
      <c r="G1626" s="9" t="n"/>
      <c r="H1626" s="9" t="n"/>
      <c r="I1626" s="9">
        <f>IF(COUNTA($A1626:$H1626)=0,"",IF($J1626="OTRO","NO","SI"))</f>
        <v/>
      </c>
      <c r="J1626" s="9">
        <f>IF(COUNTA($A1626:$H1626)=0,"",IFERROR(LOOKUP(2,1/(((LISTS!$H$2:$H$26&lt;&gt;"")*ISNUMBER(SEARCH(LISTS!$H$2:$H$26,$G1626)))+((LISTS!$I$2:$I$26&lt;&gt;"")*ISNUMBER(SEARCH(LISTS!$I$2:$I$26,$E1626)))),LISTS!$K$2:$K$26),"OTRO"))</f>
        <v/>
      </c>
      <c r="K1626" s="11">
        <f>IF($I1626&lt;&gt;"SI",0,IFERROR($F1626,0))</f>
        <v/>
      </c>
      <c r="L1626" s="9">
        <f>IF(COUNTA($A1626:$H1626)=0,"",IF($J1626="OTRO",IFERROR(LOOKUP(2,1/(((LISTS!$H$2:$H$26&lt;&gt;"")*ISNUMBER(SEARCH(LISTS!$H$2:$H$26,$G1626)))+((LISTS!$I$2:$I$26&lt;&gt;"")*ISNUMBER(SEARCH(LISTS!$I$2:$I$26,$E1626)))),LISTS!$L$2:$L$26),"Concepto DIAN no mapeado a casilla automatica"),IF(LEFT($J1626,4)="TOPE","Control automatico DIAN: "&amp;$J1626,"Casilla automatica: "&amp;$J1626)))</f>
        <v/>
      </c>
    </row>
    <row r="1627">
      <c r="A1627" s="9" t="n"/>
      <c r="B1627" s="9" t="n"/>
      <c r="C1627" s="9" t="n"/>
      <c r="D1627" s="9" t="n"/>
      <c r="E1627" s="9" t="n"/>
      <c r="F1627" s="11" t="n"/>
      <c r="G1627" s="9" t="n"/>
      <c r="H1627" s="9" t="n"/>
      <c r="I1627" s="9">
        <f>IF(COUNTA($A1627:$H1627)=0,"",IF($J1627="OTRO","NO","SI"))</f>
        <v/>
      </c>
      <c r="J1627" s="9">
        <f>IF(COUNTA($A1627:$H1627)=0,"",IFERROR(LOOKUP(2,1/(((LISTS!$H$2:$H$26&lt;&gt;"")*ISNUMBER(SEARCH(LISTS!$H$2:$H$26,$G1627)))+((LISTS!$I$2:$I$26&lt;&gt;"")*ISNUMBER(SEARCH(LISTS!$I$2:$I$26,$E1627)))),LISTS!$K$2:$K$26),"OTRO"))</f>
        <v/>
      </c>
      <c r="K1627" s="11">
        <f>IF($I1627&lt;&gt;"SI",0,IFERROR($F1627,0))</f>
        <v/>
      </c>
      <c r="L1627" s="9">
        <f>IF(COUNTA($A1627:$H1627)=0,"",IF($J1627="OTRO",IFERROR(LOOKUP(2,1/(((LISTS!$H$2:$H$26&lt;&gt;"")*ISNUMBER(SEARCH(LISTS!$H$2:$H$26,$G1627)))+((LISTS!$I$2:$I$26&lt;&gt;"")*ISNUMBER(SEARCH(LISTS!$I$2:$I$26,$E1627)))),LISTS!$L$2:$L$26),"Concepto DIAN no mapeado a casilla automatica"),IF(LEFT($J1627,4)="TOPE","Control automatico DIAN: "&amp;$J1627,"Casilla automatica: "&amp;$J1627)))</f>
        <v/>
      </c>
    </row>
    <row r="1628">
      <c r="A1628" s="9" t="n"/>
      <c r="B1628" s="9" t="n"/>
      <c r="C1628" s="9" t="n"/>
      <c r="D1628" s="9" t="n"/>
      <c r="E1628" s="9" t="n"/>
      <c r="F1628" s="11" t="n"/>
      <c r="G1628" s="9" t="n"/>
      <c r="H1628" s="9" t="n"/>
      <c r="I1628" s="9">
        <f>IF(COUNTA($A1628:$H1628)=0,"",IF($J1628="OTRO","NO","SI"))</f>
        <v/>
      </c>
      <c r="J1628" s="9">
        <f>IF(COUNTA($A1628:$H1628)=0,"",IFERROR(LOOKUP(2,1/(((LISTS!$H$2:$H$26&lt;&gt;"")*ISNUMBER(SEARCH(LISTS!$H$2:$H$26,$G1628)))+((LISTS!$I$2:$I$26&lt;&gt;"")*ISNUMBER(SEARCH(LISTS!$I$2:$I$26,$E1628)))),LISTS!$K$2:$K$26),"OTRO"))</f>
        <v/>
      </c>
      <c r="K1628" s="11">
        <f>IF($I1628&lt;&gt;"SI",0,IFERROR($F1628,0))</f>
        <v/>
      </c>
      <c r="L1628" s="9">
        <f>IF(COUNTA($A1628:$H1628)=0,"",IF($J1628="OTRO",IFERROR(LOOKUP(2,1/(((LISTS!$H$2:$H$26&lt;&gt;"")*ISNUMBER(SEARCH(LISTS!$H$2:$H$26,$G1628)))+((LISTS!$I$2:$I$26&lt;&gt;"")*ISNUMBER(SEARCH(LISTS!$I$2:$I$26,$E1628)))),LISTS!$L$2:$L$26),"Concepto DIAN no mapeado a casilla automatica"),IF(LEFT($J1628,4)="TOPE","Control automatico DIAN: "&amp;$J1628,"Casilla automatica: "&amp;$J1628)))</f>
        <v/>
      </c>
    </row>
    <row r="1629">
      <c r="A1629" s="9" t="n"/>
      <c r="B1629" s="9" t="n"/>
      <c r="C1629" s="9" t="n"/>
      <c r="D1629" s="9" t="n"/>
      <c r="E1629" s="9" t="n"/>
      <c r="F1629" s="11" t="n"/>
      <c r="G1629" s="9" t="n"/>
      <c r="H1629" s="9" t="n"/>
      <c r="I1629" s="9">
        <f>IF(COUNTA($A1629:$H1629)=0,"",IF($J1629="OTRO","NO","SI"))</f>
        <v/>
      </c>
      <c r="J1629" s="9">
        <f>IF(COUNTA($A1629:$H1629)=0,"",IFERROR(LOOKUP(2,1/(((LISTS!$H$2:$H$26&lt;&gt;"")*ISNUMBER(SEARCH(LISTS!$H$2:$H$26,$G1629)))+((LISTS!$I$2:$I$26&lt;&gt;"")*ISNUMBER(SEARCH(LISTS!$I$2:$I$26,$E1629)))),LISTS!$K$2:$K$26),"OTRO"))</f>
        <v/>
      </c>
      <c r="K1629" s="11">
        <f>IF($I1629&lt;&gt;"SI",0,IFERROR($F1629,0))</f>
        <v/>
      </c>
      <c r="L1629" s="9">
        <f>IF(COUNTA($A1629:$H1629)=0,"",IF($J1629="OTRO",IFERROR(LOOKUP(2,1/(((LISTS!$H$2:$H$26&lt;&gt;"")*ISNUMBER(SEARCH(LISTS!$H$2:$H$26,$G1629)))+((LISTS!$I$2:$I$26&lt;&gt;"")*ISNUMBER(SEARCH(LISTS!$I$2:$I$26,$E1629)))),LISTS!$L$2:$L$26),"Concepto DIAN no mapeado a casilla automatica"),IF(LEFT($J1629,4)="TOPE","Control automatico DIAN: "&amp;$J1629,"Casilla automatica: "&amp;$J1629)))</f>
        <v/>
      </c>
    </row>
    <row r="1630">
      <c r="A1630" s="9" t="n"/>
      <c r="B1630" s="9" t="n"/>
      <c r="C1630" s="9" t="n"/>
      <c r="D1630" s="9" t="n"/>
      <c r="E1630" s="9" t="n"/>
      <c r="F1630" s="11" t="n"/>
      <c r="G1630" s="9" t="n"/>
      <c r="H1630" s="9" t="n"/>
      <c r="I1630" s="9">
        <f>IF(COUNTA($A1630:$H1630)=0,"",IF($J1630="OTRO","NO","SI"))</f>
        <v/>
      </c>
      <c r="J1630" s="9">
        <f>IF(COUNTA($A1630:$H1630)=0,"",IFERROR(LOOKUP(2,1/(((LISTS!$H$2:$H$26&lt;&gt;"")*ISNUMBER(SEARCH(LISTS!$H$2:$H$26,$G1630)))+((LISTS!$I$2:$I$26&lt;&gt;"")*ISNUMBER(SEARCH(LISTS!$I$2:$I$26,$E1630)))),LISTS!$K$2:$K$26),"OTRO"))</f>
        <v/>
      </c>
      <c r="K1630" s="11">
        <f>IF($I1630&lt;&gt;"SI",0,IFERROR($F1630,0))</f>
        <v/>
      </c>
      <c r="L1630" s="9">
        <f>IF(COUNTA($A1630:$H1630)=0,"",IF($J1630="OTRO",IFERROR(LOOKUP(2,1/(((LISTS!$H$2:$H$26&lt;&gt;"")*ISNUMBER(SEARCH(LISTS!$H$2:$H$26,$G1630)))+((LISTS!$I$2:$I$26&lt;&gt;"")*ISNUMBER(SEARCH(LISTS!$I$2:$I$26,$E1630)))),LISTS!$L$2:$L$26),"Concepto DIAN no mapeado a casilla automatica"),IF(LEFT($J1630,4)="TOPE","Control automatico DIAN: "&amp;$J1630,"Casilla automatica: "&amp;$J1630)))</f>
        <v/>
      </c>
    </row>
    <row r="1631">
      <c r="A1631" s="9" t="n"/>
      <c r="B1631" s="9" t="n"/>
      <c r="C1631" s="9" t="n"/>
      <c r="D1631" s="9" t="n"/>
      <c r="E1631" s="9" t="n"/>
      <c r="F1631" s="11" t="n"/>
      <c r="G1631" s="9" t="n"/>
      <c r="H1631" s="9" t="n"/>
      <c r="I1631" s="9">
        <f>IF(COUNTA($A1631:$H1631)=0,"",IF($J1631="OTRO","NO","SI"))</f>
        <v/>
      </c>
      <c r="J1631" s="9">
        <f>IF(COUNTA($A1631:$H1631)=0,"",IFERROR(LOOKUP(2,1/(((LISTS!$H$2:$H$26&lt;&gt;"")*ISNUMBER(SEARCH(LISTS!$H$2:$H$26,$G1631)))+((LISTS!$I$2:$I$26&lt;&gt;"")*ISNUMBER(SEARCH(LISTS!$I$2:$I$26,$E1631)))),LISTS!$K$2:$K$26),"OTRO"))</f>
        <v/>
      </c>
      <c r="K1631" s="11">
        <f>IF($I1631&lt;&gt;"SI",0,IFERROR($F1631,0))</f>
        <v/>
      </c>
      <c r="L1631" s="9">
        <f>IF(COUNTA($A1631:$H1631)=0,"",IF($J1631="OTRO",IFERROR(LOOKUP(2,1/(((LISTS!$H$2:$H$26&lt;&gt;"")*ISNUMBER(SEARCH(LISTS!$H$2:$H$26,$G1631)))+((LISTS!$I$2:$I$26&lt;&gt;"")*ISNUMBER(SEARCH(LISTS!$I$2:$I$26,$E1631)))),LISTS!$L$2:$L$26),"Concepto DIAN no mapeado a casilla automatica"),IF(LEFT($J1631,4)="TOPE","Control automatico DIAN: "&amp;$J1631,"Casilla automatica: "&amp;$J1631)))</f>
        <v/>
      </c>
    </row>
    <row r="1632">
      <c r="A1632" s="9" t="n"/>
      <c r="B1632" s="9" t="n"/>
      <c r="C1632" s="9" t="n"/>
      <c r="D1632" s="9" t="n"/>
      <c r="E1632" s="9" t="n"/>
      <c r="F1632" s="11" t="n"/>
      <c r="G1632" s="9" t="n"/>
      <c r="H1632" s="9" t="n"/>
      <c r="I1632" s="9">
        <f>IF(COUNTA($A1632:$H1632)=0,"",IF($J1632="OTRO","NO","SI"))</f>
        <v/>
      </c>
      <c r="J1632" s="9">
        <f>IF(COUNTA($A1632:$H1632)=0,"",IFERROR(LOOKUP(2,1/(((LISTS!$H$2:$H$26&lt;&gt;"")*ISNUMBER(SEARCH(LISTS!$H$2:$H$26,$G1632)))+((LISTS!$I$2:$I$26&lt;&gt;"")*ISNUMBER(SEARCH(LISTS!$I$2:$I$26,$E1632)))),LISTS!$K$2:$K$26),"OTRO"))</f>
        <v/>
      </c>
      <c r="K1632" s="11">
        <f>IF($I1632&lt;&gt;"SI",0,IFERROR($F1632,0))</f>
        <v/>
      </c>
      <c r="L1632" s="9">
        <f>IF(COUNTA($A1632:$H1632)=0,"",IF($J1632="OTRO",IFERROR(LOOKUP(2,1/(((LISTS!$H$2:$H$26&lt;&gt;"")*ISNUMBER(SEARCH(LISTS!$H$2:$H$26,$G1632)))+((LISTS!$I$2:$I$26&lt;&gt;"")*ISNUMBER(SEARCH(LISTS!$I$2:$I$26,$E1632)))),LISTS!$L$2:$L$26),"Concepto DIAN no mapeado a casilla automatica"),IF(LEFT($J1632,4)="TOPE","Control automatico DIAN: "&amp;$J1632,"Casilla automatica: "&amp;$J1632)))</f>
        <v/>
      </c>
    </row>
    <row r="1633">
      <c r="A1633" s="9" t="n"/>
      <c r="B1633" s="9" t="n"/>
      <c r="C1633" s="9" t="n"/>
      <c r="D1633" s="9" t="n"/>
      <c r="E1633" s="9" t="n"/>
      <c r="F1633" s="11" t="n"/>
      <c r="G1633" s="9" t="n"/>
      <c r="H1633" s="9" t="n"/>
      <c r="I1633" s="9">
        <f>IF(COUNTA($A1633:$H1633)=0,"",IF($J1633="OTRO","NO","SI"))</f>
        <v/>
      </c>
      <c r="J1633" s="9">
        <f>IF(COUNTA($A1633:$H1633)=0,"",IFERROR(LOOKUP(2,1/(((LISTS!$H$2:$H$26&lt;&gt;"")*ISNUMBER(SEARCH(LISTS!$H$2:$H$26,$G1633)))+((LISTS!$I$2:$I$26&lt;&gt;"")*ISNUMBER(SEARCH(LISTS!$I$2:$I$26,$E1633)))),LISTS!$K$2:$K$26),"OTRO"))</f>
        <v/>
      </c>
      <c r="K1633" s="11">
        <f>IF($I1633&lt;&gt;"SI",0,IFERROR($F1633,0))</f>
        <v/>
      </c>
      <c r="L1633" s="9">
        <f>IF(COUNTA($A1633:$H1633)=0,"",IF($J1633="OTRO",IFERROR(LOOKUP(2,1/(((LISTS!$H$2:$H$26&lt;&gt;"")*ISNUMBER(SEARCH(LISTS!$H$2:$H$26,$G1633)))+((LISTS!$I$2:$I$26&lt;&gt;"")*ISNUMBER(SEARCH(LISTS!$I$2:$I$26,$E1633)))),LISTS!$L$2:$L$26),"Concepto DIAN no mapeado a casilla automatica"),IF(LEFT($J1633,4)="TOPE","Control automatico DIAN: "&amp;$J1633,"Casilla automatica: "&amp;$J1633)))</f>
        <v/>
      </c>
    </row>
    <row r="1634">
      <c r="A1634" s="9" t="n"/>
      <c r="B1634" s="9" t="n"/>
      <c r="C1634" s="9" t="n"/>
      <c r="D1634" s="9" t="n"/>
      <c r="E1634" s="9" t="n"/>
      <c r="F1634" s="11" t="n"/>
      <c r="G1634" s="9" t="n"/>
      <c r="H1634" s="9" t="n"/>
      <c r="I1634" s="9">
        <f>IF(COUNTA($A1634:$H1634)=0,"",IF($J1634="OTRO","NO","SI"))</f>
        <v/>
      </c>
      <c r="J1634" s="9">
        <f>IF(COUNTA($A1634:$H1634)=0,"",IFERROR(LOOKUP(2,1/(((LISTS!$H$2:$H$26&lt;&gt;"")*ISNUMBER(SEARCH(LISTS!$H$2:$H$26,$G1634)))+((LISTS!$I$2:$I$26&lt;&gt;"")*ISNUMBER(SEARCH(LISTS!$I$2:$I$26,$E1634)))),LISTS!$K$2:$K$26),"OTRO"))</f>
        <v/>
      </c>
      <c r="K1634" s="11">
        <f>IF($I1634&lt;&gt;"SI",0,IFERROR($F1634,0))</f>
        <v/>
      </c>
      <c r="L1634" s="9">
        <f>IF(COUNTA($A1634:$H1634)=0,"",IF($J1634="OTRO",IFERROR(LOOKUP(2,1/(((LISTS!$H$2:$H$26&lt;&gt;"")*ISNUMBER(SEARCH(LISTS!$H$2:$H$26,$G1634)))+((LISTS!$I$2:$I$26&lt;&gt;"")*ISNUMBER(SEARCH(LISTS!$I$2:$I$26,$E1634)))),LISTS!$L$2:$L$26),"Concepto DIAN no mapeado a casilla automatica"),IF(LEFT($J1634,4)="TOPE","Control automatico DIAN: "&amp;$J1634,"Casilla automatica: "&amp;$J1634)))</f>
        <v/>
      </c>
    </row>
    <row r="1635">
      <c r="A1635" s="9" t="n"/>
      <c r="B1635" s="9" t="n"/>
      <c r="C1635" s="9" t="n"/>
      <c r="D1635" s="9" t="n"/>
      <c r="E1635" s="9" t="n"/>
      <c r="F1635" s="11" t="n"/>
      <c r="G1635" s="9" t="n"/>
      <c r="H1635" s="9" t="n"/>
      <c r="I1635" s="9">
        <f>IF(COUNTA($A1635:$H1635)=0,"",IF($J1635="OTRO","NO","SI"))</f>
        <v/>
      </c>
      <c r="J1635" s="9">
        <f>IF(COUNTA($A1635:$H1635)=0,"",IFERROR(LOOKUP(2,1/(((LISTS!$H$2:$H$26&lt;&gt;"")*ISNUMBER(SEARCH(LISTS!$H$2:$H$26,$G1635)))+((LISTS!$I$2:$I$26&lt;&gt;"")*ISNUMBER(SEARCH(LISTS!$I$2:$I$26,$E1635)))),LISTS!$K$2:$K$26),"OTRO"))</f>
        <v/>
      </c>
      <c r="K1635" s="11">
        <f>IF($I1635&lt;&gt;"SI",0,IFERROR($F1635,0))</f>
        <v/>
      </c>
      <c r="L1635" s="9">
        <f>IF(COUNTA($A1635:$H1635)=0,"",IF($J1635="OTRO",IFERROR(LOOKUP(2,1/(((LISTS!$H$2:$H$26&lt;&gt;"")*ISNUMBER(SEARCH(LISTS!$H$2:$H$26,$G1635)))+((LISTS!$I$2:$I$26&lt;&gt;"")*ISNUMBER(SEARCH(LISTS!$I$2:$I$26,$E1635)))),LISTS!$L$2:$L$26),"Concepto DIAN no mapeado a casilla automatica"),IF(LEFT($J1635,4)="TOPE","Control automatico DIAN: "&amp;$J1635,"Casilla automatica: "&amp;$J1635)))</f>
        <v/>
      </c>
    </row>
    <row r="1636">
      <c r="A1636" s="9" t="n"/>
      <c r="B1636" s="9" t="n"/>
      <c r="C1636" s="9" t="n"/>
      <c r="D1636" s="9" t="n"/>
      <c r="E1636" s="9" t="n"/>
      <c r="F1636" s="11" t="n"/>
      <c r="G1636" s="9" t="n"/>
      <c r="H1636" s="9" t="n"/>
      <c r="I1636" s="9">
        <f>IF(COUNTA($A1636:$H1636)=0,"",IF($J1636="OTRO","NO","SI"))</f>
        <v/>
      </c>
      <c r="J1636" s="9">
        <f>IF(COUNTA($A1636:$H1636)=0,"",IFERROR(LOOKUP(2,1/(((LISTS!$H$2:$H$26&lt;&gt;"")*ISNUMBER(SEARCH(LISTS!$H$2:$H$26,$G1636)))+((LISTS!$I$2:$I$26&lt;&gt;"")*ISNUMBER(SEARCH(LISTS!$I$2:$I$26,$E1636)))),LISTS!$K$2:$K$26),"OTRO"))</f>
        <v/>
      </c>
      <c r="K1636" s="11">
        <f>IF($I1636&lt;&gt;"SI",0,IFERROR($F1636,0))</f>
        <v/>
      </c>
      <c r="L1636" s="9">
        <f>IF(COUNTA($A1636:$H1636)=0,"",IF($J1636="OTRO",IFERROR(LOOKUP(2,1/(((LISTS!$H$2:$H$26&lt;&gt;"")*ISNUMBER(SEARCH(LISTS!$H$2:$H$26,$G1636)))+((LISTS!$I$2:$I$26&lt;&gt;"")*ISNUMBER(SEARCH(LISTS!$I$2:$I$26,$E1636)))),LISTS!$L$2:$L$26),"Concepto DIAN no mapeado a casilla automatica"),IF(LEFT($J1636,4)="TOPE","Control automatico DIAN: "&amp;$J1636,"Casilla automatica: "&amp;$J1636)))</f>
        <v/>
      </c>
    </row>
    <row r="1637">
      <c r="A1637" s="9" t="n"/>
      <c r="B1637" s="9" t="n"/>
      <c r="C1637" s="9" t="n"/>
      <c r="D1637" s="9" t="n"/>
      <c r="E1637" s="9" t="n"/>
      <c r="F1637" s="11" t="n"/>
      <c r="G1637" s="9" t="n"/>
      <c r="H1637" s="9" t="n"/>
      <c r="I1637" s="9">
        <f>IF(COUNTA($A1637:$H1637)=0,"",IF($J1637="OTRO","NO","SI"))</f>
        <v/>
      </c>
      <c r="J1637" s="9">
        <f>IF(COUNTA($A1637:$H1637)=0,"",IFERROR(LOOKUP(2,1/(((LISTS!$H$2:$H$26&lt;&gt;"")*ISNUMBER(SEARCH(LISTS!$H$2:$H$26,$G1637)))+((LISTS!$I$2:$I$26&lt;&gt;"")*ISNUMBER(SEARCH(LISTS!$I$2:$I$26,$E1637)))),LISTS!$K$2:$K$26),"OTRO"))</f>
        <v/>
      </c>
      <c r="K1637" s="11">
        <f>IF($I1637&lt;&gt;"SI",0,IFERROR($F1637,0))</f>
        <v/>
      </c>
      <c r="L1637" s="9">
        <f>IF(COUNTA($A1637:$H1637)=0,"",IF($J1637="OTRO",IFERROR(LOOKUP(2,1/(((LISTS!$H$2:$H$26&lt;&gt;"")*ISNUMBER(SEARCH(LISTS!$H$2:$H$26,$G1637)))+((LISTS!$I$2:$I$26&lt;&gt;"")*ISNUMBER(SEARCH(LISTS!$I$2:$I$26,$E1637)))),LISTS!$L$2:$L$26),"Concepto DIAN no mapeado a casilla automatica"),IF(LEFT($J1637,4)="TOPE","Control automatico DIAN: "&amp;$J1637,"Casilla automatica: "&amp;$J1637)))</f>
        <v/>
      </c>
    </row>
    <row r="1638">
      <c r="A1638" s="9" t="n"/>
      <c r="B1638" s="9" t="n"/>
      <c r="C1638" s="9" t="n"/>
      <c r="D1638" s="9" t="n"/>
      <c r="E1638" s="9" t="n"/>
      <c r="F1638" s="11" t="n"/>
      <c r="G1638" s="9" t="n"/>
      <c r="H1638" s="9" t="n"/>
      <c r="I1638" s="9">
        <f>IF(COUNTA($A1638:$H1638)=0,"",IF($J1638="OTRO","NO","SI"))</f>
        <v/>
      </c>
      <c r="J1638" s="9">
        <f>IF(COUNTA($A1638:$H1638)=0,"",IFERROR(LOOKUP(2,1/(((LISTS!$H$2:$H$26&lt;&gt;"")*ISNUMBER(SEARCH(LISTS!$H$2:$H$26,$G1638)))+((LISTS!$I$2:$I$26&lt;&gt;"")*ISNUMBER(SEARCH(LISTS!$I$2:$I$26,$E1638)))),LISTS!$K$2:$K$26),"OTRO"))</f>
        <v/>
      </c>
      <c r="K1638" s="11">
        <f>IF($I1638&lt;&gt;"SI",0,IFERROR($F1638,0))</f>
        <v/>
      </c>
      <c r="L1638" s="9">
        <f>IF(COUNTA($A1638:$H1638)=0,"",IF($J1638="OTRO",IFERROR(LOOKUP(2,1/(((LISTS!$H$2:$H$26&lt;&gt;"")*ISNUMBER(SEARCH(LISTS!$H$2:$H$26,$G1638)))+((LISTS!$I$2:$I$26&lt;&gt;"")*ISNUMBER(SEARCH(LISTS!$I$2:$I$26,$E1638)))),LISTS!$L$2:$L$26),"Concepto DIAN no mapeado a casilla automatica"),IF(LEFT($J1638,4)="TOPE","Control automatico DIAN: "&amp;$J1638,"Casilla automatica: "&amp;$J1638)))</f>
        <v/>
      </c>
    </row>
    <row r="1639">
      <c r="A1639" s="9" t="n"/>
      <c r="B1639" s="9" t="n"/>
      <c r="C1639" s="9" t="n"/>
      <c r="D1639" s="9" t="n"/>
      <c r="E1639" s="9" t="n"/>
      <c r="F1639" s="11" t="n"/>
      <c r="G1639" s="9" t="n"/>
      <c r="H1639" s="9" t="n"/>
      <c r="I1639" s="9">
        <f>IF(COUNTA($A1639:$H1639)=0,"",IF($J1639="OTRO","NO","SI"))</f>
        <v/>
      </c>
      <c r="J1639" s="9">
        <f>IF(COUNTA($A1639:$H1639)=0,"",IFERROR(LOOKUP(2,1/(((LISTS!$H$2:$H$26&lt;&gt;"")*ISNUMBER(SEARCH(LISTS!$H$2:$H$26,$G1639)))+((LISTS!$I$2:$I$26&lt;&gt;"")*ISNUMBER(SEARCH(LISTS!$I$2:$I$26,$E1639)))),LISTS!$K$2:$K$26),"OTRO"))</f>
        <v/>
      </c>
      <c r="K1639" s="11">
        <f>IF($I1639&lt;&gt;"SI",0,IFERROR($F1639,0))</f>
        <v/>
      </c>
      <c r="L1639" s="9">
        <f>IF(COUNTA($A1639:$H1639)=0,"",IF($J1639="OTRO",IFERROR(LOOKUP(2,1/(((LISTS!$H$2:$H$26&lt;&gt;"")*ISNUMBER(SEARCH(LISTS!$H$2:$H$26,$G1639)))+((LISTS!$I$2:$I$26&lt;&gt;"")*ISNUMBER(SEARCH(LISTS!$I$2:$I$26,$E1639)))),LISTS!$L$2:$L$26),"Concepto DIAN no mapeado a casilla automatica"),IF(LEFT($J1639,4)="TOPE","Control automatico DIAN: "&amp;$J1639,"Casilla automatica: "&amp;$J1639)))</f>
        <v/>
      </c>
    </row>
    <row r="1640">
      <c r="A1640" s="9" t="n"/>
      <c r="B1640" s="9" t="n"/>
      <c r="C1640" s="9" t="n"/>
      <c r="D1640" s="9" t="n"/>
      <c r="E1640" s="9" t="n"/>
      <c r="F1640" s="11" t="n"/>
      <c r="G1640" s="9" t="n"/>
      <c r="H1640" s="9" t="n"/>
      <c r="I1640" s="9">
        <f>IF(COUNTA($A1640:$H1640)=0,"",IF($J1640="OTRO","NO","SI"))</f>
        <v/>
      </c>
      <c r="J1640" s="9">
        <f>IF(COUNTA($A1640:$H1640)=0,"",IFERROR(LOOKUP(2,1/(((LISTS!$H$2:$H$26&lt;&gt;"")*ISNUMBER(SEARCH(LISTS!$H$2:$H$26,$G1640)))+((LISTS!$I$2:$I$26&lt;&gt;"")*ISNUMBER(SEARCH(LISTS!$I$2:$I$26,$E1640)))),LISTS!$K$2:$K$26),"OTRO"))</f>
        <v/>
      </c>
      <c r="K1640" s="11">
        <f>IF($I1640&lt;&gt;"SI",0,IFERROR($F1640,0))</f>
        <v/>
      </c>
      <c r="L1640" s="9">
        <f>IF(COUNTA($A1640:$H1640)=0,"",IF($J1640="OTRO",IFERROR(LOOKUP(2,1/(((LISTS!$H$2:$H$26&lt;&gt;"")*ISNUMBER(SEARCH(LISTS!$H$2:$H$26,$G1640)))+((LISTS!$I$2:$I$26&lt;&gt;"")*ISNUMBER(SEARCH(LISTS!$I$2:$I$26,$E1640)))),LISTS!$L$2:$L$26),"Concepto DIAN no mapeado a casilla automatica"),IF(LEFT($J1640,4)="TOPE","Control automatico DIAN: "&amp;$J1640,"Casilla automatica: "&amp;$J1640)))</f>
        <v/>
      </c>
    </row>
    <row r="1641">
      <c r="A1641" s="9" t="n"/>
      <c r="B1641" s="9" t="n"/>
      <c r="C1641" s="9" t="n"/>
      <c r="D1641" s="9" t="n"/>
      <c r="E1641" s="9" t="n"/>
      <c r="F1641" s="11" t="n"/>
      <c r="G1641" s="9" t="n"/>
      <c r="H1641" s="9" t="n"/>
      <c r="I1641" s="9">
        <f>IF(COUNTA($A1641:$H1641)=0,"",IF($J1641="OTRO","NO","SI"))</f>
        <v/>
      </c>
      <c r="J1641" s="9">
        <f>IF(COUNTA($A1641:$H1641)=0,"",IFERROR(LOOKUP(2,1/(((LISTS!$H$2:$H$26&lt;&gt;"")*ISNUMBER(SEARCH(LISTS!$H$2:$H$26,$G1641)))+((LISTS!$I$2:$I$26&lt;&gt;"")*ISNUMBER(SEARCH(LISTS!$I$2:$I$26,$E1641)))),LISTS!$K$2:$K$26),"OTRO"))</f>
        <v/>
      </c>
      <c r="K1641" s="11">
        <f>IF($I1641&lt;&gt;"SI",0,IFERROR($F1641,0))</f>
        <v/>
      </c>
      <c r="L1641" s="9">
        <f>IF(COUNTA($A1641:$H1641)=0,"",IF($J1641="OTRO",IFERROR(LOOKUP(2,1/(((LISTS!$H$2:$H$26&lt;&gt;"")*ISNUMBER(SEARCH(LISTS!$H$2:$H$26,$G1641)))+((LISTS!$I$2:$I$26&lt;&gt;"")*ISNUMBER(SEARCH(LISTS!$I$2:$I$26,$E1641)))),LISTS!$L$2:$L$26),"Concepto DIAN no mapeado a casilla automatica"),IF(LEFT($J1641,4)="TOPE","Control automatico DIAN: "&amp;$J1641,"Casilla automatica: "&amp;$J1641)))</f>
        <v/>
      </c>
    </row>
    <row r="1642">
      <c r="A1642" s="9" t="n"/>
      <c r="B1642" s="9" t="n"/>
      <c r="C1642" s="9" t="n"/>
      <c r="D1642" s="9" t="n"/>
      <c r="E1642" s="9" t="n"/>
      <c r="F1642" s="11" t="n"/>
      <c r="G1642" s="9" t="n"/>
      <c r="H1642" s="9" t="n"/>
      <c r="I1642" s="9">
        <f>IF(COUNTA($A1642:$H1642)=0,"",IF($J1642="OTRO","NO","SI"))</f>
        <v/>
      </c>
      <c r="J1642" s="9">
        <f>IF(COUNTA($A1642:$H1642)=0,"",IFERROR(LOOKUP(2,1/(((LISTS!$H$2:$H$26&lt;&gt;"")*ISNUMBER(SEARCH(LISTS!$H$2:$H$26,$G1642)))+((LISTS!$I$2:$I$26&lt;&gt;"")*ISNUMBER(SEARCH(LISTS!$I$2:$I$26,$E1642)))),LISTS!$K$2:$K$26),"OTRO"))</f>
        <v/>
      </c>
      <c r="K1642" s="11">
        <f>IF($I1642&lt;&gt;"SI",0,IFERROR($F1642,0))</f>
        <v/>
      </c>
      <c r="L1642" s="9">
        <f>IF(COUNTA($A1642:$H1642)=0,"",IF($J1642="OTRO",IFERROR(LOOKUP(2,1/(((LISTS!$H$2:$H$26&lt;&gt;"")*ISNUMBER(SEARCH(LISTS!$H$2:$H$26,$G1642)))+((LISTS!$I$2:$I$26&lt;&gt;"")*ISNUMBER(SEARCH(LISTS!$I$2:$I$26,$E1642)))),LISTS!$L$2:$L$26),"Concepto DIAN no mapeado a casilla automatica"),IF(LEFT($J1642,4)="TOPE","Control automatico DIAN: "&amp;$J1642,"Casilla automatica: "&amp;$J1642)))</f>
        <v/>
      </c>
    </row>
    <row r="1643">
      <c r="A1643" s="9" t="n"/>
      <c r="B1643" s="9" t="n"/>
      <c r="C1643" s="9" t="n"/>
      <c r="D1643" s="9" t="n"/>
      <c r="E1643" s="9" t="n"/>
      <c r="F1643" s="11" t="n"/>
      <c r="G1643" s="9" t="n"/>
      <c r="H1643" s="9" t="n"/>
      <c r="I1643" s="9">
        <f>IF(COUNTA($A1643:$H1643)=0,"",IF($J1643="OTRO","NO","SI"))</f>
        <v/>
      </c>
      <c r="J1643" s="9">
        <f>IF(COUNTA($A1643:$H1643)=0,"",IFERROR(LOOKUP(2,1/(((LISTS!$H$2:$H$26&lt;&gt;"")*ISNUMBER(SEARCH(LISTS!$H$2:$H$26,$G1643)))+((LISTS!$I$2:$I$26&lt;&gt;"")*ISNUMBER(SEARCH(LISTS!$I$2:$I$26,$E1643)))),LISTS!$K$2:$K$26),"OTRO"))</f>
        <v/>
      </c>
      <c r="K1643" s="11">
        <f>IF($I1643&lt;&gt;"SI",0,IFERROR($F1643,0))</f>
        <v/>
      </c>
      <c r="L1643" s="9">
        <f>IF(COUNTA($A1643:$H1643)=0,"",IF($J1643="OTRO",IFERROR(LOOKUP(2,1/(((LISTS!$H$2:$H$26&lt;&gt;"")*ISNUMBER(SEARCH(LISTS!$H$2:$H$26,$G1643)))+((LISTS!$I$2:$I$26&lt;&gt;"")*ISNUMBER(SEARCH(LISTS!$I$2:$I$26,$E1643)))),LISTS!$L$2:$L$26),"Concepto DIAN no mapeado a casilla automatica"),IF(LEFT($J1643,4)="TOPE","Control automatico DIAN: "&amp;$J1643,"Casilla automatica: "&amp;$J1643)))</f>
        <v/>
      </c>
    </row>
    <row r="1644">
      <c r="A1644" s="9" t="n"/>
      <c r="B1644" s="9" t="n"/>
      <c r="C1644" s="9" t="n"/>
      <c r="D1644" s="9" t="n"/>
      <c r="E1644" s="9" t="n"/>
      <c r="F1644" s="11" t="n"/>
      <c r="G1644" s="9" t="n"/>
      <c r="H1644" s="9" t="n"/>
      <c r="I1644" s="9">
        <f>IF(COUNTA($A1644:$H1644)=0,"",IF($J1644="OTRO","NO","SI"))</f>
        <v/>
      </c>
      <c r="J1644" s="9">
        <f>IF(COUNTA($A1644:$H1644)=0,"",IFERROR(LOOKUP(2,1/(((LISTS!$H$2:$H$26&lt;&gt;"")*ISNUMBER(SEARCH(LISTS!$H$2:$H$26,$G1644)))+((LISTS!$I$2:$I$26&lt;&gt;"")*ISNUMBER(SEARCH(LISTS!$I$2:$I$26,$E1644)))),LISTS!$K$2:$K$26),"OTRO"))</f>
        <v/>
      </c>
      <c r="K1644" s="11">
        <f>IF($I1644&lt;&gt;"SI",0,IFERROR($F1644,0))</f>
        <v/>
      </c>
      <c r="L1644" s="9">
        <f>IF(COUNTA($A1644:$H1644)=0,"",IF($J1644="OTRO",IFERROR(LOOKUP(2,1/(((LISTS!$H$2:$H$26&lt;&gt;"")*ISNUMBER(SEARCH(LISTS!$H$2:$H$26,$G1644)))+((LISTS!$I$2:$I$26&lt;&gt;"")*ISNUMBER(SEARCH(LISTS!$I$2:$I$26,$E1644)))),LISTS!$L$2:$L$26),"Concepto DIAN no mapeado a casilla automatica"),IF(LEFT($J1644,4)="TOPE","Control automatico DIAN: "&amp;$J1644,"Casilla automatica: "&amp;$J1644)))</f>
        <v/>
      </c>
    </row>
    <row r="1645">
      <c r="A1645" s="9" t="n"/>
      <c r="B1645" s="9" t="n"/>
      <c r="C1645" s="9" t="n"/>
      <c r="D1645" s="9" t="n"/>
      <c r="E1645" s="9" t="n"/>
      <c r="F1645" s="11" t="n"/>
      <c r="G1645" s="9" t="n"/>
      <c r="H1645" s="9" t="n"/>
      <c r="I1645" s="9">
        <f>IF(COUNTA($A1645:$H1645)=0,"",IF($J1645="OTRO","NO","SI"))</f>
        <v/>
      </c>
      <c r="J1645" s="9">
        <f>IF(COUNTA($A1645:$H1645)=0,"",IFERROR(LOOKUP(2,1/(((LISTS!$H$2:$H$26&lt;&gt;"")*ISNUMBER(SEARCH(LISTS!$H$2:$H$26,$G1645)))+((LISTS!$I$2:$I$26&lt;&gt;"")*ISNUMBER(SEARCH(LISTS!$I$2:$I$26,$E1645)))),LISTS!$K$2:$K$26),"OTRO"))</f>
        <v/>
      </c>
      <c r="K1645" s="11">
        <f>IF($I1645&lt;&gt;"SI",0,IFERROR($F1645,0))</f>
        <v/>
      </c>
      <c r="L1645" s="9">
        <f>IF(COUNTA($A1645:$H1645)=0,"",IF($J1645="OTRO",IFERROR(LOOKUP(2,1/(((LISTS!$H$2:$H$26&lt;&gt;"")*ISNUMBER(SEARCH(LISTS!$H$2:$H$26,$G1645)))+((LISTS!$I$2:$I$26&lt;&gt;"")*ISNUMBER(SEARCH(LISTS!$I$2:$I$26,$E1645)))),LISTS!$L$2:$L$26),"Concepto DIAN no mapeado a casilla automatica"),IF(LEFT($J1645,4)="TOPE","Control automatico DIAN: "&amp;$J1645,"Casilla automatica: "&amp;$J1645)))</f>
        <v/>
      </c>
    </row>
    <row r="1646">
      <c r="A1646" s="9" t="n"/>
      <c r="B1646" s="9" t="n"/>
      <c r="C1646" s="9" t="n"/>
      <c r="D1646" s="9" t="n"/>
      <c r="E1646" s="9" t="n"/>
      <c r="F1646" s="11" t="n"/>
      <c r="G1646" s="9" t="n"/>
      <c r="H1646" s="9" t="n"/>
      <c r="I1646" s="9">
        <f>IF(COUNTA($A1646:$H1646)=0,"",IF($J1646="OTRO","NO","SI"))</f>
        <v/>
      </c>
      <c r="J1646" s="9">
        <f>IF(COUNTA($A1646:$H1646)=0,"",IFERROR(LOOKUP(2,1/(((LISTS!$H$2:$H$26&lt;&gt;"")*ISNUMBER(SEARCH(LISTS!$H$2:$H$26,$G1646)))+((LISTS!$I$2:$I$26&lt;&gt;"")*ISNUMBER(SEARCH(LISTS!$I$2:$I$26,$E1646)))),LISTS!$K$2:$K$26),"OTRO"))</f>
        <v/>
      </c>
      <c r="K1646" s="11">
        <f>IF($I1646&lt;&gt;"SI",0,IFERROR($F1646,0))</f>
        <v/>
      </c>
      <c r="L1646" s="9">
        <f>IF(COUNTA($A1646:$H1646)=0,"",IF($J1646="OTRO",IFERROR(LOOKUP(2,1/(((LISTS!$H$2:$H$26&lt;&gt;"")*ISNUMBER(SEARCH(LISTS!$H$2:$H$26,$G1646)))+((LISTS!$I$2:$I$26&lt;&gt;"")*ISNUMBER(SEARCH(LISTS!$I$2:$I$26,$E1646)))),LISTS!$L$2:$L$26),"Concepto DIAN no mapeado a casilla automatica"),IF(LEFT($J1646,4)="TOPE","Control automatico DIAN: "&amp;$J1646,"Casilla automatica: "&amp;$J1646)))</f>
        <v/>
      </c>
    </row>
    <row r="1647">
      <c r="A1647" s="9" t="n"/>
      <c r="B1647" s="9" t="n"/>
      <c r="C1647" s="9" t="n"/>
      <c r="D1647" s="9" t="n"/>
      <c r="E1647" s="9" t="n"/>
      <c r="F1647" s="11" t="n"/>
      <c r="G1647" s="9" t="n"/>
      <c r="H1647" s="9" t="n"/>
      <c r="I1647" s="9">
        <f>IF(COUNTA($A1647:$H1647)=0,"",IF($J1647="OTRO","NO","SI"))</f>
        <v/>
      </c>
      <c r="J1647" s="9">
        <f>IF(COUNTA($A1647:$H1647)=0,"",IFERROR(LOOKUP(2,1/(((LISTS!$H$2:$H$26&lt;&gt;"")*ISNUMBER(SEARCH(LISTS!$H$2:$H$26,$G1647)))+((LISTS!$I$2:$I$26&lt;&gt;"")*ISNUMBER(SEARCH(LISTS!$I$2:$I$26,$E1647)))),LISTS!$K$2:$K$26),"OTRO"))</f>
        <v/>
      </c>
      <c r="K1647" s="11">
        <f>IF($I1647&lt;&gt;"SI",0,IFERROR($F1647,0))</f>
        <v/>
      </c>
      <c r="L1647" s="9">
        <f>IF(COUNTA($A1647:$H1647)=0,"",IF($J1647="OTRO",IFERROR(LOOKUP(2,1/(((LISTS!$H$2:$H$26&lt;&gt;"")*ISNUMBER(SEARCH(LISTS!$H$2:$H$26,$G1647)))+((LISTS!$I$2:$I$26&lt;&gt;"")*ISNUMBER(SEARCH(LISTS!$I$2:$I$26,$E1647)))),LISTS!$L$2:$L$26),"Concepto DIAN no mapeado a casilla automatica"),IF(LEFT($J1647,4)="TOPE","Control automatico DIAN: "&amp;$J1647,"Casilla automatica: "&amp;$J1647)))</f>
        <v/>
      </c>
    </row>
    <row r="1648">
      <c r="A1648" s="9" t="n"/>
      <c r="B1648" s="9" t="n"/>
      <c r="C1648" s="9" t="n"/>
      <c r="D1648" s="9" t="n"/>
      <c r="E1648" s="9" t="n"/>
      <c r="F1648" s="11" t="n"/>
      <c r="G1648" s="9" t="n"/>
      <c r="H1648" s="9" t="n"/>
      <c r="I1648" s="9">
        <f>IF(COUNTA($A1648:$H1648)=0,"",IF($J1648="OTRO","NO","SI"))</f>
        <v/>
      </c>
      <c r="J1648" s="9">
        <f>IF(COUNTA($A1648:$H1648)=0,"",IFERROR(LOOKUP(2,1/(((LISTS!$H$2:$H$26&lt;&gt;"")*ISNUMBER(SEARCH(LISTS!$H$2:$H$26,$G1648)))+((LISTS!$I$2:$I$26&lt;&gt;"")*ISNUMBER(SEARCH(LISTS!$I$2:$I$26,$E1648)))),LISTS!$K$2:$K$26),"OTRO"))</f>
        <v/>
      </c>
      <c r="K1648" s="11">
        <f>IF($I1648&lt;&gt;"SI",0,IFERROR($F1648,0))</f>
        <v/>
      </c>
      <c r="L1648" s="9">
        <f>IF(COUNTA($A1648:$H1648)=0,"",IF($J1648="OTRO",IFERROR(LOOKUP(2,1/(((LISTS!$H$2:$H$26&lt;&gt;"")*ISNUMBER(SEARCH(LISTS!$H$2:$H$26,$G1648)))+((LISTS!$I$2:$I$26&lt;&gt;"")*ISNUMBER(SEARCH(LISTS!$I$2:$I$26,$E1648)))),LISTS!$L$2:$L$26),"Concepto DIAN no mapeado a casilla automatica"),IF(LEFT($J1648,4)="TOPE","Control automatico DIAN: "&amp;$J1648,"Casilla automatica: "&amp;$J1648)))</f>
        <v/>
      </c>
    </row>
    <row r="1649">
      <c r="A1649" s="9" t="n"/>
      <c r="B1649" s="9" t="n"/>
      <c r="C1649" s="9" t="n"/>
      <c r="D1649" s="9" t="n"/>
      <c r="E1649" s="9" t="n"/>
      <c r="F1649" s="11" t="n"/>
      <c r="G1649" s="9" t="n"/>
      <c r="H1649" s="9" t="n"/>
      <c r="I1649" s="9">
        <f>IF(COUNTA($A1649:$H1649)=0,"",IF($J1649="OTRO","NO","SI"))</f>
        <v/>
      </c>
      <c r="J1649" s="9">
        <f>IF(COUNTA($A1649:$H1649)=0,"",IFERROR(LOOKUP(2,1/(((LISTS!$H$2:$H$26&lt;&gt;"")*ISNUMBER(SEARCH(LISTS!$H$2:$H$26,$G1649)))+((LISTS!$I$2:$I$26&lt;&gt;"")*ISNUMBER(SEARCH(LISTS!$I$2:$I$26,$E1649)))),LISTS!$K$2:$K$26),"OTRO"))</f>
        <v/>
      </c>
      <c r="K1649" s="11">
        <f>IF($I1649&lt;&gt;"SI",0,IFERROR($F1649,0))</f>
        <v/>
      </c>
      <c r="L1649" s="9">
        <f>IF(COUNTA($A1649:$H1649)=0,"",IF($J1649="OTRO",IFERROR(LOOKUP(2,1/(((LISTS!$H$2:$H$26&lt;&gt;"")*ISNUMBER(SEARCH(LISTS!$H$2:$H$26,$G1649)))+((LISTS!$I$2:$I$26&lt;&gt;"")*ISNUMBER(SEARCH(LISTS!$I$2:$I$26,$E1649)))),LISTS!$L$2:$L$26),"Concepto DIAN no mapeado a casilla automatica"),IF(LEFT($J1649,4)="TOPE","Control automatico DIAN: "&amp;$J1649,"Casilla automatica: "&amp;$J1649)))</f>
        <v/>
      </c>
    </row>
    <row r="1650">
      <c r="A1650" s="9" t="n"/>
      <c r="B1650" s="9" t="n"/>
      <c r="C1650" s="9" t="n"/>
      <c r="D1650" s="9" t="n"/>
      <c r="E1650" s="9" t="n"/>
      <c r="F1650" s="11" t="n"/>
      <c r="G1650" s="9" t="n"/>
      <c r="H1650" s="9" t="n"/>
      <c r="I1650" s="9">
        <f>IF(COUNTA($A1650:$H1650)=0,"",IF($J1650="OTRO","NO","SI"))</f>
        <v/>
      </c>
      <c r="J1650" s="9">
        <f>IF(COUNTA($A1650:$H1650)=0,"",IFERROR(LOOKUP(2,1/(((LISTS!$H$2:$H$26&lt;&gt;"")*ISNUMBER(SEARCH(LISTS!$H$2:$H$26,$G1650)))+((LISTS!$I$2:$I$26&lt;&gt;"")*ISNUMBER(SEARCH(LISTS!$I$2:$I$26,$E1650)))),LISTS!$K$2:$K$26),"OTRO"))</f>
        <v/>
      </c>
      <c r="K1650" s="11">
        <f>IF($I1650&lt;&gt;"SI",0,IFERROR($F1650,0))</f>
        <v/>
      </c>
      <c r="L1650" s="9">
        <f>IF(COUNTA($A1650:$H1650)=0,"",IF($J1650="OTRO",IFERROR(LOOKUP(2,1/(((LISTS!$H$2:$H$26&lt;&gt;"")*ISNUMBER(SEARCH(LISTS!$H$2:$H$26,$G1650)))+((LISTS!$I$2:$I$26&lt;&gt;"")*ISNUMBER(SEARCH(LISTS!$I$2:$I$26,$E1650)))),LISTS!$L$2:$L$26),"Concepto DIAN no mapeado a casilla automatica"),IF(LEFT($J1650,4)="TOPE","Control automatico DIAN: "&amp;$J1650,"Casilla automatica: "&amp;$J1650)))</f>
        <v/>
      </c>
    </row>
    <row r="1651">
      <c r="A1651" s="9" t="n"/>
      <c r="B1651" s="9" t="n"/>
      <c r="C1651" s="9" t="n"/>
      <c r="D1651" s="9" t="n"/>
      <c r="E1651" s="9" t="n"/>
      <c r="F1651" s="11" t="n"/>
      <c r="G1651" s="9" t="n"/>
      <c r="H1651" s="9" t="n"/>
      <c r="I1651" s="9">
        <f>IF(COUNTA($A1651:$H1651)=0,"",IF($J1651="OTRO","NO","SI"))</f>
        <v/>
      </c>
      <c r="J1651" s="9">
        <f>IF(COUNTA($A1651:$H1651)=0,"",IFERROR(LOOKUP(2,1/(((LISTS!$H$2:$H$26&lt;&gt;"")*ISNUMBER(SEARCH(LISTS!$H$2:$H$26,$G1651)))+((LISTS!$I$2:$I$26&lt;&gt;"")*ISNUMBER(SEARCH(LISTS!$I$2:$I$26,$E1651)))),LISTS!$K$2:$K$26),"OTRO"))</f>
        <v/>
      </c>
      <c r="K1651" s="11">
        <f>IF($I1651&lt;&gt;"SI",0,IFERROR($F1651,0))</f>
        <v/>
      </c>
      <c r="L1651" s="9">
        <f>IF(COUNTA($A1651:$H1651)=0,"",IF($J1651="OTRO",IFERROR(LOOKUP(2,1/(((LISTS!$H$2:$H$26&lt;&gt;"")*ISNUMBER(SEARCH(LISTS!$H$2:$H$26,$G1651)))+((LISTS!$I$2:$I$26&lt;&gt;"")*ISNUMBER(SEARCH(LISTS!$I$2:$I$26,$E1651)))),LISTS!$L$2:$L$26),"Concepto DIAN no mapeado a casilla automatica"),IF(LEFT($J1651,4)="TOPE","Control automatico DIAN: "&amp;$J1651,"Casilla automatica: "&amp;$J1651)))</f>
        <v/>
      </c>
    </row>
    <row r="1652">
      <c r="A1652" s="9" t="n"/>
      <c r="B1652" s="9" t="n"/>
      <c r="C1652" s="9" t="n"/>
      <c r="D1652" s="9" t="n"/>
      <c r="E1652" s="9" t="n"/>
      <c r="F1652" s="11" t="n"/>
      <c r="G1652" s="9" t="n"/>
      <c r="H1652" s="9" t="n"/>
      <c r="I1652" s="9">
        <f>IF(COUNTA($A1652:$H1652)=0,"",IF($J1652="OTRO","NO","SI"))</f>
        <v/>
      </c>
      <c r="J1652" s="9">
        <f>IF(COUNTA($A1652:$H1652)=0,"",IFERROR(LOOKUP(2,1/(((LISTS!$H$2:$H$26&lt;&gt;"")*ISNUMBER(SEARCH(LISTS!$H$2:$H$26,$G1652)))+((LISTS!$I$2:$I$26&lt;&gt;"")*ISNUMBER(SEARCH(LISTS!$I$2:$I$26,$E1652)))),LISTS!$K$2:$K$26),"OTRO"))</f>
        <v/>
      </c>
      <c r="K1652" s="11">
        <f>IF($I1652&lt;&gt;"SI",0,IFERROR($F1652,0))</f>
        <v/>
      </c>
      <c r="L1652" s="9">
        <f>IF(COUNTA($A1652:$H1652)=0,"",IF($J1652="OTRO",IFERROR(LOOKUP(2,1/(((LISTS!$H$2:$H$26&lt;&gt;"")*ISNUMBER(SEARCH(LISTS!$H$2:$H$26,$G1652)))+((LISTS!$I$2:$I$26&lt;&gt;"")*ISNUMBER(SEARCH(LISTS!$I$2:$I$26,$E1652)))),LISTS!$L$2:$L$26),"Concepto DIAN no mapeado a casilla automatica"),IF(LEFT($J1652,4)="TOPE","Control automatico DIAN: "&amp;$J1652,"Casilla automatica: "&amp;$J1652)))</f>
        <v/>
      </c>
    </row>
    <row r="1653">
      <c r="A1653" s="9" t="n"/>
      <c r="B1653" s="9" t="n"/>
      <c r="C1653" s="9" t="n"/>
      <c r="D1653" s="9" t="n"/>
      <c r="E1653" s="9" t="n"/>
      <c r="F1653" s="11" t="n"/>
      <c r="G1653" s="9" t="n"/>
      <c r="H1653" s="9" t="n"/>
      <c r="I1653" s="9">
        <f>IF(COUNTA($A1653:$H1653)=0,"",IF($J1653="OTRO","NO","SI"))</f>
        <v/>
      </c>
      <c r="J1653" s="9">
        <f>IF(COUNTA($A1653:$H1653)=0,"",IFERROR(LOOKUP(2,1/(((LISTS!$H$2:$H$26&lt;&gt;"")*ISNUMBER(SEARCH(LISTS!$H$2:$H$26,$G1653)))+((LISTS!$I$2:$I$26&lt;&gt;"")*ISNUMBER(SEARCH(LISTS!$I$2:$I$26,$E1653)))),LISTS!$K$2:$K$26),"OTRO"))</f>
        <v/>
      </c>
      <c r="K1653" s="11">
        <f>IF($I1653&lt;&gt;"SI",0,IFERROR($F1653,0))</f>
        <v/>
      </c>
      <c r="L1653" s="9">
        <f>IF(COUNTA($A1653:$H1653)=0,"",IF($J1653="OTRO",IFERROR(LOOKUP(2,1/(((LISTS!$H$2:$H$26&lt;&gt;"")*ISNUMBER(SEARCH(LISTS!$H$2:$H$26,$G1653)))+((LISTS!$I$2:$I$26&lt;&gt;"")*ISNUMBER(SEARCH(LISTS!$I$2:$I$26,$E1653)))),LISTS!$L$2:$L$26),"Concepto DIAN no mapeado a casilla automatica"),IF(LEFT($J1653,4)="TOPE","Control automatico DIAN: "&amp;$J1653,"Casilla automatica: "&amp;$J1653)))</f>
        <v/>
      </c>
    </row>
    <row r="1654">
      <c r="A1654" s="9" t="n"/>
      <c r="B1654" s="9" t="n"/>
      <c r="C1654" s="9" t="n"/>
      <c r="D1654" s="9" t="n"/>
      <c r="E1654" s="9" t="n"/>
      <c r="F1654" s="11" t="n"/>
      <c r="G1654" s="9" t="n"/>
      <c r="H1654" s="9" t="n"/>
      <c r="I1654" s="9">
        <f>IF(COUNTA($A1654:$H1654)=0,"",IF($J1654="OTRO","NO","SI"))</f>
        <v/>
      </c>
      <c r="J1654" s="9">
        <f>IF(COUNTA($A1654:$H1654)=0,"",IFERROR(LOOKUP(2,1/(((LISTS!$H$2:$H$26&lt;&gt;"")*ISNUMBER(SEARCH(LISTS!$H$2:$H$26,$G1654)))+((LISTS!$I$2:$I$26&lt;&gt;"")*ISNUMBER(SEARCH(LISTS!$I$2:$I$26,$E1654)))),LISTS!$K$2:$K$26),"OTRO"))</f>
        <v/>
      </c>
      <c r="K1654" s="11">
        <f>IF($I1654&lt;&gt;"SI",0,IFERROR($F1654,0))</f>
        <v/>
      </c>
      <c r="L1654" s="9">
        <f>IF(COUNTA($A1654:$H1654)=0,"",IF($J1654="OTRO",IFERROR(LOOKUP(2,1/(((LISTS!$H$2:$H$26&lt;&gt;"")*ISNUMBER(SEARCH(LISTS!$H$2:$H$26,$G1654)))+((LISTS!$I$2:$I$26&lt;&gt;"")*ISNUMBER(SEARCH(LISTS!$I$2:$I$26,$E1654)))),LISTS!$L$2:$L$26),"Concepto DIAN no mapeado a casilla automatica"),IF(LEFT($J1654,4)="TOPE","Control automatico DIAN: "&amp;$J1654,"Casilla automatica: "&amp;$J1654)))</f>
        <v/>
      </c>
    </row>
    <row r="1655">
      <c r="A1655" s="9" t="n"/>
      <c r="B1655" s="9" t="n"/>
      <c r="C1655" s="9" t="n"/>
      <c r="D1655" s="9" t="n"/>
      <c r="E1655" s="9" t="n"/>
      <c r="F1655" s="11" t="n"/>
      <c r="G1655" s="9" t="n"/>
      <c r="H1655" s="9" t="n"/>
      <c r="I1655" s="9">
        <f>IF(COUNTA($A1655:$H1655)=0,"",IF($J1655="OTRO","NO","SI"))</f>
        <v/>
      </c>
      <c r="J1655" s="9">
        <f>IF(COUNTA($A1655:$H1655)=0,"",IFERROR(LOOKUP(2,1/(((LISTS!$H$2:$H$26&lt;&gt;"")*ISNUMBER(SEARCH(LISTS!$H$2:$H$26,$G1655)))+((LISTS!$I$2:$I$26&lt;&gt;"")*ISNUMBER(SEARCH(LISTS!$I$2:$I$26,$E1655)))),LISTS!$K$2:$K$26),"OTRO"))</f>
        <v/>
      </c>
      <c r="K1655" s="11">
        <f>IF($I1655&lt;&gt;"SI",0,IFERROR($F1655,0))</f>
        <v/>
      </c>
      <c r="L1655" s="9">
        <f>IF(COUNTA($A1655:$H1655)=0,"",IF($J1655="OTRO",IFERROR(LOOKUP(2,1/(((LISTS!$H$2:$H$26&lt;&gt;"")*ISNUMBER(SEARCH(LISTS!$H$2:$H$26,$G1655)))+((LISTS!$I$2:$I$26&lt;&gt;"")*ISNUMBER(SEARCH(LISTS!$I$2:$I$26,$E1655)))),LISTS!$L$2:$L$26),"Concepto DIAN no mapeado a casilla automatica"),IF(LEFT($J1655,4)="TOPE","Control automatico DIAN: "&amp;$J1655,"Casilla automatica: "&amp;$J1655)))</f>
        <v/>
      </c>
    </row>
    <row r="1656">
      <c r="A1656" s="9" t="n"/>
      <c r="B1656" s="9" t="n"/>
      <c r="C1656" s="9" t="n"/>
      <c r="D1656" s="9" t="n"/>
      <c r="E1656" s="9" t="n"/>
      <c r="F1656" s="11" t="n"/>
      <c r="G1656" s="9" t="n"/>
      <c r="H1656" s="9" t="n"/>
      <c r="I1656" s="9">
        <f>IF(COUNTA($A1656:$H1656)=0,"",IF($J1656="OTRO","NO","SI"))</f>
        <v/>
      </c>
      <c r="J1656" s="9">
        <f>IF(COUNTA($A1656:$H1656)=0,"",IFERROR(LOOKUP(2,1/(((LISTS!$H$2:$H$26&lt;&gt;"")*ISNUMBER(SEARCH(LISTS!$H$2:$H$26,$G1656)))+((LISTS!$I$2:$I$26&lt;&gt;"")*ISNUMBER(SEARCH(LISTS!$I$2:$I$26,$E1656)))),LISTS!$K$2:$K$26),"OTRO"))</f>
        <v/>
      </c>
      <c r="K1656" s="11">
        <f>IF($I1656&lt;&gt;"SI",0,IFERROR($F1656,0))</f>
        <v/>
      </c>
      <c r="L1656" s="9">
        <f>IF(COUNTA($A1656:$H1656)=0,"",IF($J1656="OTRO",IFERROR(LOOKUP(2,1/(((LISTS!$H$2:$H$26&lt;&gt;"")*ISNUMBER(SEARCH(LISTS!$H$2:$H$26,$G1656)))+((LISTS!$I$2:$I$26&lt;&gt;"")*ISNUMBER(SEARCH(LISTS!$I$2:$I$26,$E1656)))),LISTS!$L$2:$L$26),"Concepto DIAN no mapeado a casilla automatica"),IF(LEFT($J1656,4)="TOPE","Control automatico DIAN: "&amp;$J1656,"Casilla automatica: "&amp;$J1656)))</f>
        <v/>
      </c>
    </row>
    <row r="1657">
      <c r="A1657" s="9" t="n"/>
      <c r="B1657" s="9" t="n"/>
      <c r="C1657" s="9" t="n"/>
      <c r="D1657" s="9" t="n"/>
      <c r="E1657" s="9" t="n"/>
      <c r="F1657" s="11" t="n"/>
      <c r="G1657" s="9" t="n"/>
      <c r="H1657" s="9" t="n"/>
      <c r="I1657" s="9">
        <f>IF(COUNTA($A1657:$H1657)=0,"",IF($J1657="OTRO","NO","SI"))</f>
        <v/>
      </c>
      <c r="J1657" s="9">
        <f>IF(COUNTA($A1657:$H1657)=0,"",IFERROR(LOOKUP(2,1/(((LISTS!$H$2:$H$26&lt;&gt;"")*ISNUMBER(SEARCH(LISTS!$H$2:$H$26,$G1657)))+((LISTS!$I$2:$I$26&lt;&gt;"")*ISNUMBER(SEARCH(LISTS!$I$2:$I$26,$E1657)))),LISTS!$K$2:$K$26),"OTRO"))</f>
        <v/>
      </c>
      <c r="K1657" s="11">
        <f>IF($I1657&lt;&gt;"SI",0,IFERROR($F1657,0))</f>
        <v/>
      </c>
      <c r="L1657" s="9">
        <f>IF(COUNTA($A1657:$H1657)=0,"",IF($J1657="OTRO",IFERROR(LOOKUP(2,1/(((LISTS!$H$2:$H$26&lt;&gt;"")*ISNUMBER(SEARCH(LISTS!$H$2:$H$26,$G1657)))+((LISTS!$I$2:$I$26&lt;&gt;"")*ISNUMBER(SEARCH(LISTS!$I$2:$I$26,$E1657)))),LISTS!$L$2:$L$26),"Concepto DIAN no mapeado a casilla automatica"),IF(LEFT($J1657,4)="TOPE","Control automatico DIAN: "&amp;$J1657,"Casilla automatica: "&amp;$J1657)))</f>
        <v/>
      </c>
    </row>
    <row r="1658">
      <c r="A1658" s="9" t="n"/>
      <c r="B1658" s="9" t="n"/>
      <c r="C1658" s="9" t="n"/>
      <c r="D1658" s="9" t="n"/>
      <c r="E1658" s="9" t="n"/>
      <c r="F1658" s="11" t="n"/>
      <c r="G1658" s="9" t="n"/>
      <c r="H1658" s="9" t="n"/>
      <c r="I1658" s="9">
        <f>IF(COUNTA($A1658:$H1658)=0,"",IF($J1658="OTRO","NO","SI"))</f>
        <v/>
      </c>
      <c r="J1658" s="9">
        <f>IF(COUNTA($A1658:$H1658)=0,"",IFERROR(LOOKUP(2,1/(((LISTS!$H$2:$H$26&lt;&gt;"")*ISNUMBER(SEARCH(LISTS!$H$2:$H$26,$G1658)))+((LISTS!$I$2:$I$26&lt;&gt;"")*ISNUMBER(SEARCH(LISTS!$I$2:$I$26,$E1658)))),LISTS!$K$2:$K$26),"OTRO"))</f>
        <v/>
      </c>
      <c r="K1658" s="11">
        <f>IF($I1658&lt;&gt;"SI",0,IFERROR($F1658,0))</f>
        <v/>
      </c>
      <c r="L1658" s="9">
        <f>IF(COUNTA($A1658:$H1658)=0,"",IF($J1658="OTRO",IFERROR(LOOKUP(2,1/(((LISTS!$H$2:$H$26&lt;&gt;"")*ISNUMBER(SEARCH(LISTS!$H$2:$H$26,$G1658)))+((LISTS!$I$2:$I$26&lt;&gt;"")*ISNUMBER(SEARCH(LISTS!$I$2:$I$26,$E1658)))),LISTS!$L$2:$L$26),"Concepto DIAN no mapeado a casilla automatica"),IF(LEFT($J1658,4)="TOPE","Control automatico DIAN: "&amp;$J1658,"Casilla automatica: "&amp;$J1658)))</f>
        <v/>
      </c>
    </row>
    <row r="1659">
      <c r="A1659" s="9" t="n"/>
      <c r="B1659" s="9" t="n"/>
      <c r="C1659" s="9" t="n"/>
      <c r="D1659" s="9" t="n"/>
      <c r="E1659" s="9" t="n"/>
      <c r="F1659" s="11" t="n"/>
      <c r="G1659" s="9" t="n"/>
      <c r="H1659" s="9" t="n"/>
      <c r="I1659" s="9">
        <f>IF(COUNTA($A1659:$H1659)=0,"",IF($J1659="OTRO","NO","SI"))</f>
        <v/>
      </c>
      <c r="J1659" s="9">
        <f>IF(COUNTA($A1659:$H1659)=0,"",IFERROR(LOOKUP(2,1/(((LISTS!$H$2:$H$26&lt;&gt;"")*ISNUMBER(SEARCH(LISTS!$H$2:$H$26,$G1659)))+((LISTS!$I$2:$I$26&lt;&gt;"")*ISNUMBER(SEARCH(LISTS!$I$2:$I$26,$E1659)))),LISTS!$K$2:$K$26),"OTRO"))</f>
        <v/>
      </c>
      <c r="K1659" s="11">
        <f>IF($I1659&lt;&gt;"SI",0,IFERROR($F1659,0))</f>
        <v/>
      </c>
      <c r="L1659" s="9">
        <f>IF(COUNTA($A1659:$H1659)=0,"",IF($J1659="OTRO",IFERROR(LOOKUP(2,1/(((LISTS!$H$2:$H$26&lt;&gt;"")*ISNUMBER(SEARCH(LISTS!$H$2:$H$26,$G1659)))+((LISTS!$I$2:$I$26&lt;&gt;"")*ISNUMBER(SEARCH(LISTS!$I$2:$I$26,$E1659)))),LISTS!$L$2:$L$26),"Concepto DIAN no mapeado a casilla automatica"),IF(LEFT($J1659,4)="TOPE","Control automatico DIAN: "&amp;$J1659,"Casilla automatica: "&amp;$J1659)))</f>
        <v/>
      </c>
    </row>
    <row r="1660">
      <c r="A1660" s="9" t="n"/>
      <c r="B1660" s="9" t="n"/>
      <c r="C1660" s="9" t="n"/>
      <c r="D1660" s="9" t="n"/>
      <c r="E1660" s="9" t="n"/>
      <c r="F1660" s="11" t="n"/>
      <c r="G1660" s="9" t="n"/>
      <c r="H1660" s="9" t="n"/>
      <c r="I1660" s="9">
        <f>IF(COUNTA($A1660:$H1660)=0,"",IF($J1660="OTRO","NO","SI"))</f>
        <v/>
      </c>
      <c r="J1660" s="9">
        <f>IF(COUNTA($A1660:$H1660)=0,"",IFERROR(LOOKUP(2,1/(((LISTS!$H$2:$H$26&lt;&gt;"")*ISNUMBER(SEARCH(LISTS!$H$2:$H$26,$G1660)))+((LISTS!$I$2:$I$26&lt;&gt;"")*ISNUMBER(SEARCH(LISTS!$I$2:$I$26,$E1660)))),LISTS!$K$2:$K$26),"OTRO"))</f>
        <v/>
      </c>
      <c r="K1660" s="11">
        <f>IF($I1660&lt;&gt;"SI",0,IFERROR($F1660,0))</f>
        <v/>
      </c>
      <c r="L1660" s="9">
        <f>IF(COUNTA($A1660:$H1660)=0,"",IF($J1660="OTRO",IFERROR(LOOKUP(2,1/(((LISTS!$H$2:$H$26&lt;&gt;"")*ISNUMBER(SEARCH(LISTS!$H$2:$H$26,$G1660)))+((LISTS!$I$2:$I$26&lt;&gt;"")*ISNUMBER(SEARCH(LISTS!$I$2:$I$26,$E1660)))),LISTS!$L$2:$L$26),"Concepto DIAN no mapeado a casilla automatica"),IF(LEFT($J1660,4)="TOPE","Control automatico DIAN: "&amp;$J1660,"Casilla automatica: "&amp;$J1660)))</f>
        <v/>
      </c>
    </row>
    <row r="1661">
      <c r="A1661" s="9" t="n"/>
      <c r="B1661" s="9" t="n"/>
      <c r="C1661" s="9" t="n"/>
      <c r="D1661" s="9" t="n"/>
      <c r="E1661" s="9" t="n"/>
      <c r="F1661" s="11" t="n"/>
      <c r="G1661" s="9" t="n"/>
      <c r="H1661" s="9" t="n"/>
      <c r="I1661" s="9">
        <f>IF(COUNTA($A1661:$H1661)=0,"",IF($J1661="OTRO","NO","SI"))</f>
        <v/>
      </c>
      <c r="J1661" s="9">
        <f>IF(COUNTA($A1661:$H1661)=0,"",IFERROR(LOOKUP(2,1/(((LISTS!$H$2:$H$26&lt;&gt;"")*ISNUMBER(SEARCH(LISTS!$H$2:$H$26,$G1661)))+((LISTS!$I$2:$I$26&lt;&gt;"")*ISNUMBER(SEARCH(LISTS!$I$2:$I$26,$E1661)))),LISTS!$K$2:$K$26),"OTRO"))</f>
        <v/>
      </c>
      <c r="K1661" s="11">
        <f>IF($I1661&lt;&gt;"SI",0,IFERROR($F1661,0))</f>
        <v/>
      </c>
      <c r="L1661" s="9">
        <f>IF(COUNTA($A1661:$H1661)=0,"",IF($J1661="OTRO",IFERROR(LOOKUP(2,1/(((LISTS!$H$2:$H$26&lt;&gt;"")*ISNUMBER(SEARCH(LISTS!$H$2:$H$26,$G1661)))+((LISTS!$I$2:$I$26&lt;&gt;"")*ISNUMBER(SEARCH(LISTS!$I$2:$I$26,$E1661)))),LISTS!$L$2:$L$26),"Concepto DIAN no mapeado a casilla automatica"),IF(LEFT($J1661,4)="TOPE","Control automatico DIAN: "&amp;$J1661,"Casilla automatica: "&amp;$J1661)))</f>
        <v/>
      </c>
    </row>
    <row r="1662">
      <c r="A1662" s="9" t="n"/>
      <c r="B1662" s="9" t="n"/>
      <c r="C1662" s="9" t="n"/>
      <c r="D1662" s="9" t="n"/>
      <c r="E1662" s="9" t="n"/>
      <c r="F1662" s="11" t="n"/>
      <c r="G1662" s="9" t="n"/>
      <c r="H1662" s="9" t="n"/>
      <c r="I1662" s="9">
        <f>IF(COUNTA($A1662:$H1662)=0,"",IF($J1662="OTRO","NO","SI"))</f>
        <v/>
      </c>
      <c r="J1662" s="9">
        <f>IF(COUNTA($A1662:$H1662)=0,"",IFERROR(LOOKUP(2,1/(((LISTS!$H$2:$H$26&lt;&gt;"")*ISNUMBER(SEARCH(LISTS!$H$2:$H$26,$G1662)))+((LISTS!$I$2:$I$26&lt;&gt;"")*ISNUMBER(SEARCH(LISTS!$I$2:$I$26,$E1662)))),LISTS!$K$2:$K$26),"OTRO"))</f>
        <v/>
      </c>
      <c r="K1662" s="11">
        <f>IF($I1662&lt;&gt;"SI",0,IFERROR($F1662,0))</f>
        <v/>
      </c>
      <c r="L1662" s="9">
        <f>IF(COUNTA($A1662:$H1662)=0,"",IF($J1662="OTRO",IFERROR(LOOKUP(2,1/(((LISTS!$H$2:$H$26&lt;&gt;"")*ISNUMBER(SEARCH(LISTS!$H$2:$H$26,$G1662)))+((LISTS!$I$2:$I$26&lt;&gt;"")*ISNUMBER(SEARCH(LISTS!$I$2:$I$26,$E1662)))),LISTS!$L$2:$L$26),"Concepto DIAN no mapeado a casilla automatica"),IF(LEFT($J1662,4)="TOPE","Control automatico DIAN: "&amp;$J1662,"Casilla automatica: "&amp;$J1662)))</f>
        <v/>
      </c>
    </row>
    <row r="1663">
      <c r="A1663" s="9" t="n"/>
      <c r="B1663" s="9" t="n"/>
      <c r="C1663" s="9" t="n"/>
      <c r="D1663" s="9" t="n"/>
      <c r="E1663" s="9" t="n"/>
      <c r="F1663" s="11" t="n"/>
      <c r="G1663" s="9" t="n"/>
      <c r="H1663" s="9" t="n"/>
      <c r="I1663" s="9">
        <f>IF(COUNTA($A1663:$H1663)=0,"",IF($J1663="OTRO","NO","SI"))</f>
        <v/>
      </c>
      <c r="J1663" s="9">
        <f>IF(COUNTA($A1663:$H1663)=0,"",IFERROR(LOOKUP(2,1/(((LISTS!$H$2:$H$26&lt;&gt;"")*ISNUMBER(SEARCH(LISTS!$H$2:$H$26,$G1663)))+((LISTS!$I$2:$I$26&lt;&gt;"")*ISNUMBER(SEARCH(LISTS!$I$2:$I$26,$E1663)))),LISTS!$K$2:$K$26),"OTRO"))</f>
        <v/>
      </c>
      <c r="K1663" s="11">
        <f>IF($I1663&lt;&gt;"SI",0,IFERROR($F1663,0))</f>
        <v/>
      </c>
      <c r="L1663" s="9">
        <f>IF(COUNTA($A1663:$H1663)=0,"",IF($J1663="OTRO",IFERROR(LOOKUP(2,1/(((LISTS!$H$2:$H$26&lt;&gt;"")*ISNUMBER(SEARCH(LISTS!$H$2:$H$26,$G1663)))+((LISTS!$I$2:$I$26&lt;&gt;"")*ISNUMBER(SEARCH(LISTS!$I$2:$I$26,$E1663)))),LISTS!$L$2:$L$26),"Concepto DIAN no mapeado a casilla automatica"),IF(LEFT($J1663,4)="TOPE","Control automatico DIAN: "&amp;$J1663,"Casilla automatica: "&amp;$J1663)))</f>
        <v/>
      </c>
    </row>
    <row r="1664">
      <c r="A1664" s="9" t="n"/>
      <c r="B1664" s="9" t="n"/>
      <c r="C1664" s="9" t="n"/>
      <c r="D1664" s="9" t="n"/>
      <c r="E1664" s="9" t="n"/>
      <c r="F1664" s="11" t="n"/>
      <c r="G1664" s="9" t="n"/>
      <c r="H1664" s="9" t="n"/>
      <c r="I1664" s="9">
        <f>IF(COUNTA($A1664:$H1664)=0,"",IF($J1664="OTRO","NO","SI"))</f>
        <v/>
      </c>
      <c r="J1664" s="9">
        <f>IF(COUNTA($A1664:$H1664)=0,"",IFERROR(LOOKUP(2,1/(((LISTS!$H$2:$H$26&lt;&gt;"")*ISNUMBER(SEARCH(LISTS!$H$2:$H$26,$G1664)))+((LISTS!$I$2:$I$26&lt;&gt;"")*ISNUMBER(SEARCH(LISTS!$I$2:$I$26,$E1664)))),LISTS!$K$2:$K$26),"OTRO"))</f>
        <v/>
      </c>
      <c r="K1664" s="11">
        <f>IF($I1664&lt;&gt;"SI",0,IFERROR($F1664,0))</f>
        <v/>
      </c>
      <c r="L1664" s="9">
        <f>IF(COUNTA($A1664:$H1664)=0,"",IF($J1664="OTRO",IFERROR(LOOKUP(2,1/(((LISTS!$H$2:$H$26&lt;&gt;"")*ISNUMBER(SEARCH(LISTS!$H$2:$H$26,$G1664)))+((LISTS!$I$2:$I$26&lt;&gt;"")*ISNUMBER(SEARCH(LISTS!$I$2:$I$26,$E1664)))),LISTS!$L$2:$L$26),"Concepto DIAN no mapeado a casilla automatica"),IF(LEFT($J1664,4)="TOPE","Control automatico DIAN: "&amp;$J1664,"Casilla automatica: "&amp;$J1664)))</f>
        <v/>
      </c>
    </row>
    <row r="1665">
      <c r="A1665" s="9" t="n"/>
      <c r="B1665" s="9" t="n"/>
      <c r="C1665" s="9" t="n"/>
      <c r="D1665" s="9" t="n"/>
      <c r="E1665" s="9" t="n"/>
      <c r="F1665" s="11" t="n"/>
      <c r="G1665" s="9" t="n"/>
      <c r="H1665" s="9" t="n"/>
      <c r="I1665" s="9">
        <f>IF(COUNTA($A1665:$H1665)=0,"",IF($J1665="OTRO","NO","SI"))</f>
        <v/>
      </c>
      <c r="J1665" s="9">
        <f>IF(COUNTA($A1665:$H1665)=0,"",IFERROR(LOOKUP(2,1/(((LISTS!$H$2:$H$26&lt;&gt;"")*ISNUMBER(SEARCH(LISTS!$H$2:$H$26,$G1665)))+((LISTS!$I$2:$I$26&lt;&gt;"")*ISNUMBER(SEARCH(LISTS!$I$2:$I$26,$E1665)))),LISTS!$K$2:$K$26),"OTRO"))</f>
        <v/>
      </c>
      <c r="K1665" s="11">
        <f>IF($I1665&lt;&gt;"SI",0,IFERROR($F1665,0))</f>
        <v/>
      </c>
      <c r="L1665" s="9">
        <f>IF(COUNTA($A1665:$H1665)=0,"",IF($J1665="OTRO",IFERROR(LOOKUP(2,1/(((LISTS!$H$2:$H$26&lt;&gt;"")*ISNUMBER(SEARCH(LISTS!$H$2:$H$26,$G1665)))+((LISTS!$I$2:$I$26&lt;&gt;"")*ISNUMBER(SEARCH(LISTS!$I$2:$I$26,$E1665)))),LISTS!$L$2:$L$26),"Concepto DIAN no mapeado a casilla automatica"),IF(LEFT($J1665,4)="TOPE","Control automatico DIAN: "&amp;$J1665,"Casilla automatica: "&amp;$J1665)))</f>
        <v/>
      </c>
    </row>
    <row r="1666">
      <c r="A1666" s="9" t="n"/>
      <c r="B1666" s="9" t="n"/>
      <c r="C1666" s="9" t="n"/>
      <c r="D1666" s="9" t="n"/>
      <c r="E1666" s="9" t="n"/>
      <c r="F1666" s="11" t="n"/>
      <c r="G1666" s="9" t="n"/>
      <c r="H1666" s="9" t="n"/>
      <c r="I1666" s="9">
        <f>IF(COUNTA($A1666:$H1666)=0,"",IF($J1666="OTRO","NO","SI"))</f>
        <v/>
      </c>
      <c r="J1666" s="9">
        <f>IF(COUNTA($A1666:$H1666)=0,"",IFERROR(LOOKUP(2,1/(((LISTS!$H$2:$H$26&lt;&gt;"")*ISNUMBER(SEARCH(LISTS!$H$2:$H$26,$G1666)))+((LISTS!$I$2:$I$26&lt;&gt;"")*ISNUMBER(SEARCH(LISTS!$I$2:$I$26,$E1666)))),LISTS!$K$2:$K$26),"OTRO"))</f>
        <v/>
      </c>
      <c r="K1666" s="11">
        <f>IF($I1666&lt;&gt;"SI",0,IFERROR($F1666,0))</f>
        <v/>
      </c>
      <c r="L1666" s="9">
        <f>IF(COUNTA($A1666:$H1666)=0,"",IF($J1666="OTRO",IFERROR(LOOKUP(2,1/(((LISTS!$H$2:$H$26&lt;&gt;"")*ISNUMBER(SEARCH(LISTS!$H$2:$H$26,$G1666)))+((LISTS!$I$2:$I$26&lt;&gt;"")*ISNUMBER(SEARCH(LISTS!$I$2:$I$26,$E1666)))),LISTS!$L$2:$L$26),"Concepto DIAN no mapeado a casilla automatica"),IF(LEFT($J1666,4)="TOPE","Control automatico DIAN: "&amp;$J1666,"Casilla automatica: "&amp;$J1666)))</f>
        <v/>
      </c>
    </row>
    <row r="1667">
      <c r="A1667" s="9" t="n"/>
      <c r="B1667" s="9" t="n"/>
      <c r="C1667" s="9" t="n"/>
      <c r="D1667" s="9" t="n"/>
      <c r="E1667" s="9" t="n"/>
      <c r="F1667" s="11" t="n"/>
      <c r="G1667" s="9" t="n"/>
      <c r="H1667" s="9" t="n"/>
      <c r="I1667" s="9">
        <f>IF(COUNTA($A1667:$H1667)=0,"",IF($J1667="OTRO","NO","SI"))</f>
        <v/>
      </c>
      <c r="J1667" s="9">
        <f>IF(COUNTA($A1667:$H1667)=0,"",IFERROR(LOOKUP(2,1/(((LISTS!$H$2:$H$26&lt;&gt;"")*ISNUMBER(SEARCH(LISTS!$H$2:$H$26,$G1667)))+((LISTS!$I$2:$I$26&lt;&gt;"")*ISNUMBER(SEARCH(LISTS!$I$2:$I$26,$E1667)))),LISTS!$K$2:$K$26),"OTRO"))</f>
        <v/>
      </c>
      <c r="K1667" s="11">
        <f>IF($I1667&lt;&gt;"SI",0,IFERROR($F1667,0))</f>
        <v/>
      </c>
      <c r="L1667" s="9">
        <f>IF(COUNTA($A1667:$H1667)=0,"",IF($J1667="OTRO",IFERROR(LOOKUP(2,1/(((LISTS!$H$2:$H$26&lt;&gt;"")*ISNUMBER(SEARCH(LISTS!$H$2:$H$26,$G1667)))+((LISTS!$I$2:$I$26&lt;&gt;"")*ISNUMBER(SEARCH(LISTS!$I$2:$I$26,$E1667)))),LISTS!$L$2:$L$26),"Concepto DIAN no mapeado a casilla automatica"),IF(LEFT($J1667,4)="TOPE","Control automatico DIAN: "&amp;$J1667,"Casilla automatica: "&amp;$J1667)))</f>
        <v/>
      </c>
    </row>
    <row r="1668">
      <c r="A1668" s="9" t="n"/>
      <c r="B1668" s="9" t="n"/>
      <c r="C1668" s="9" t="n"/>
      <c r="D1668" s="9" t="n"/>
      <c r="E1668" s="9" t="n"/>
      <c r="F1668" s="11" t="n"/>
      <c r="G1668" s="9" t="n"/>
      <c r="H1668" s="9" t="n"/>
      <c r="I1668" s="9">
        <f>IF(COUNTA($A1668:$H1668)=0,"",IF($J1668="OTRO","NO","SI"))</f>
        <v/>
      </c>
      <c r="J1668" s="9">
        <f>IF(COUNTA($A1668:$H1668)=0,"",IFERROR(LOOKUP(2,1/(((LISTS!$H$2:$H$26&lt;&gt;"")*ISNUMBER(SEARCH(LISTS!$H$2:$H$26,$G1668)))+((LISTS!$I$2:$I$26&lt;&gt;"")*ISNUMBER(SEARCH(LISTS!$I$2:$I$26,$E1668)))),LISTS!$K$2:$K$26),"OTRO"))</f>
        <v/>
      </c>
      <c r="K1668" s="11">
        <f>IF($I1668&lt;&gt;"SI",0,IFERROR($F1668,0))</f>
        <v/>
      </c>
      <c r="L1668" s="9">
        <f>IF(COUNTA($A1668:$H1668)=0,"",IF($J1668="OTRO",IFERROR(LOOKUP(2,1/(((LISTS!$H$2:$H$26&lt;&gt;"")*ISNUMBER(SEARCH(LISTS!$H$2:$H$26,$G1668)))+((LISTS!$I$2:$I$26&lt;&gt;"")*ISNUMBER(SEARCH(LISTS!$I$2:$I$26,$E1668)))),LISTS!$L$2:$L$26),"Concepto DIAN no mapeado a casilla automatica"),IF(LEFT($J1668,4)="TOPE","Control automatico DIAN: "&amp;$J1668,"Casilla automatica: "&amp;$J1668)))</f>
        <v/>
      </c>
    </row>
    <row r="1669">
      <c r="A1669" s="9" t="n"/>
      <c r="B1669" s="9" t="n"/>
      <c r="C1669" s="9" t="n"/>
      <c r="D1669" s="9" t="n"/>
      <c r="E1669" s="9" t="n"/>
      <c r="F1669" s="11" t="n"/>
      <c r="G1669" s="9" t="n"/>
      <c r="H1669" s="9" t="n"/>
      <c r="I1669" s="9">
        <f>IF(COUNTA($A1669:$H1669)=0,"",IF($J1669="OTRO","NO","SI"))</f>
        <v/>
      </c>
      <c r="J1669" s="9">
        <f>IF(COUNTA($A1669:$H1669)=0,"",IFERROR(LOOKUP(2,1/(((LISTS!$H$2:$H$26&lt;&gt;"")*ISNUMBER(SEARCH(LISTS!$H$2:$H$26,$G1669)))+((LISTS!$I$2:$I$26&lt;&gt;"")*ISNUMBER(SEARCH(LISTS!$I$2:$I$26,$E1669)))),LISTS!$K$2:$K$26),"OTRO"))</f>
        <v/>
      </c>
      <c r="K1669" s="11">
        <f>IF($I1669&lt;&gt;"SI",0,IFERROR($F1669,0))</f>
        <v/>
      </c>
      <c r="L1669" s="9">
        <f>IF(COUNTA($A1669:$H1669)=0,"",IF($J1669="OTRO",IFERROR(LOOKUP(2,1/(((LISTS!$H$2:$H$26&lt;&gt;"")*ISNUMBER(SEARCH(LISTS!$H$2:$H$26,$G1669)))+((LISTS!$I$2:$I$26&lt;&gt;"")*ISNUMBER(SEARCH(LISTS!$I$2:$I$26,$E1669)))),LISTS!$L$2:$L$26),"Concepto DIAN no mapeado a casilla automatica"),IF(LEFT($J1669,4)="TOPE","Control automatico DIAN: "&amp;$J1669,"Casilla automatica: "&amp;$J1669)))</f>
        <v/>
      </c>
    </row>
    <row r="1670">
      <c r="A1670" s="9" t="n"/>
      <c r="B1670" s="9" t="n"/>
      <c r="C1670" s="9" t="n"/>
      <c r="D1670" s="9" t="n"/>
      <c r="E1670" s="9" t="n"/>
      <c r="F1670" s="11" t="n"/>
      <c r="G1670" s="9" t="n"/>
      <c r="H1670" s="9" t="n"/>
      <c r="I1670" s="9">
        <f>IF(COUNTA($A1670:$H1670)=0,"",IF($J1670="OTRO","NO","SI"))</f>
        <v/>
      </c>
      <c r="J1670" s="9">
        <f>IF(COUNTA($A1670:$H1670)=0,"",IFERROR(LOOKUP(2,1/(((LISTS!$H$2:$H$26&lt;&gt;"")*ISNUMBER(SEARCH(LISTS!$H$2:$H$26,$G1670)))+((LISTS!$I$2:$I$26&lt;&gt;"")*ISNUMBER(SEARCH(LISTS!$I$2:$I$26,$E1670)))),LISTS!$K$2:$K$26),"OTRO"))</f>
        <v/>
      </c>
      <c r="K1670" s="11">
        <f>IF($I1670&lt;&gt;"SI",0,IFERROR($F1670,0))</f>
        <v/>
      </c>
      <c r="L1670" s="9">
        <f>IF(COUNTA($A1670:$H1670)=0,"",IF($J1670="OTRO",IFERROR(LOOKUP(2,1/(((LISTS!$H$2:$H$26&lt;&gt;"")*ISNUMBER(SEARCH(LISTS!$H$2:$H$26,$G1670)))+((LISTS!$I$2:$I$26&lt;&gt;"")*ISNUMBER(SEARCH(LISTS!$I$2:$I$26,$E1670)))),LISTS!$L$2:$L$26),"Concepto DIAN no mapeado a casilla automatica"),IF(LEFT($J1670,4)="TOPE","Control automatico DIAN: "&amp;$J1670,"Casilla automatica: "&amp;$J1670)))</f>
        <v/>
      </c>
    </row>
    <row r="1671">
      <c r="A1671" s="9" t="n"/>
      <c r="B1671" s="9" t="n"/>
      <c r="C1671" s="9" t="n"/>
      <c r="D1671" s="9" t="n"/>
      <c r="E1671" s="9" t="n"/>
      <c r="F1671" s="11" t="n"/>
      <c r="G1671" s="9" t="n"/>
      <c r="H1671" s="9" t="n"/>
      <c r="I1671" s="9">
        <f>IF(COUNTA($A1671:$H1671)=0,"",IF($J1671="OTRO","NO","SI"))</f>
        <v/>
      </c>
      <c r="J1671" s="9">
        <f>IF(COUNTA($A1671:$H1671)=0,"",IFERROR(LOOKUP(2,1/(((LISTS!$H$2:$H$26&lt;&gt;"")*ISNUMBER(SEARCH(LISTS!$H$2:$H$26,$G1671)))+((LISTS!$I$2:$I$26&lt;&gt;"")*ISNUMBER(SEARCH(LISTS!$I$2:$I$26,$E1671)))),LISTS!$K$2:$K$26),"OTRO"))</f>
        <v/>
      </c>
      <c r="K1671" s="11">
        <f>IF($I1671&lt;&gt;"SI",0,IFERROR($F1671,0))</f>
        <v/>
      </c>
      <c r="L1671" s="9">
        <f>IF(COUNTA($A1671:$H1671)=0,"",IF($J1671="OTRO",IFERROR(LOOKUP(2,1/(((LISTS!$H$2:$H$26&lt;&gt;"")*ISNUMBER(SEARCH(LISTS!$H$2:$H$26,$G1671)))+((LISTS!$I$2:$I$26&lt;&gt;"")*ISNUMBER(SEARCH(LISTS!$I$2:$I$26,$E1671)))),LISTS!$L$2:$L$26),"Concepto DIAN no mapeado a casilla automatica"),IF(LEFT($J1671,4)="TOPE","Control automatico DIAN: "&amp;$J1671,"Casilla automatica: "&amp;$J1671)))</f>
        <v/>
      </c>
    </row>
    <row r="1672">
      <c r="A1672" s="9" t="n"/>
      <c r="B1672" s="9" t="n"/>
      <c r="C1672" s="9" t="n"/>
      <c r="D1672" s="9" t="n"/>
      <c r="E1672" s="9" t="n"/>
      <c r="F1672" s="11" t="n"/>
      <c r="G1672" s="9" t="n"/>
      <c r="H1672" s="9" t="n"/>
      <c r="I1672" s="9">
        <f>IF(COUNTA($A1672:$H1672)=0,"",IF($J1672="OTRO","NO","SI"))</f>
        <v/>
      </c>
      <c r="J1672" s="9">
        <f>IF(COUNTA($A1672:$H1672)=0,"",IFERROR(LOOKUP(2,1/(((LISTS!$H$2:$H$26&lt;&gt;"")*ISNUMBER(SEARCH(LISTS!$H$2:$H$26,$G1672)))+((LISTS!$I$2:$I$26&lt;&gt;"")*ISNUMBER(SEARCH(LISTS!$I$2:$I$26,$E1672)))),LISTS!$K$2:$K$26),"OTRO"))</f>
        <v/>
      </c>
      <c r="K1672" s="11">
        <f>IF($I1672&lt;&gt;"SI",0,IFERROR($F1672,0))</f>
        <v/>
      </c>
      <c r="L1672" s="9">
        <f>IF(COUNTA($A1672:$H1672)=0,"",IF($J1672="OTRO",IFERROR(LOOKUP(2,1/(((LISTS!$H$2:$H$26&lt;&gt;"")*ISNUMBER(SEARCH(LISTS!$H$2:$H$26,$G1672)))+((LISTS!$I$2:$I$26&lt;&gt;"")*ISNUMBER(SEARCH(LISTS!$I$2:$I$26,$E1672)))),LISTS!$L$2:$L$26),"Concepto DIAN no mapeado a casilla automatica"),IF(LEFT($J1672,4)="TOPE","Control automatico DIAN: "&amp;$J1672,"Casilla automatica: "&amp;$J1672)))</f>
        <v/>
      </c>
    </row>
    <row r="1673">
      <c r="A1673" s="9" t="n"/>
      <c r="B1673" s="9" t="n"/>
      <c r="C1673" s="9" t="n"/>
      <c r="D1673" s="9" t="n"/>
      <c r="E1673" s="9" t="n"/>
      <c r="F1673" s="11" t="n"/>
      <c r="G1673" s="9" t="n"/>
      <c r="H1673" s="9" t="n"/>
      <c r="I1673" s="9">
        <f>IF(COUNTA($A1673:$H1673)=0,"",IF($J1673="OTRO","NO","SI"))</f>
        <v/>
      </c>
      <c r="J1673" s="9">
        <f>IF(COUNTA($A1673:$H1673)=0,"",IFERROR(LOOKUP(2,1/(((LISTS!$H$2:$H$26&lt;&gt;"")*ISNUMBER(SEARCH(LISTS!$H$2:$H$26,$G1673)))+((LISTS!$I$2:$I$26&lt;&gt;"")*ISNUMBER(SEARCH(LISTS!$I$2:$I$26,$E1673)))),LISTS!$K$2:$K$26),"OTRO"))</f>
        <v/>
      </c>
      <c r="K1673" s="11">
        <f>IF($I1673&lt;&gt;"SI",0,IFERROR($F1673,0))</f>
        <v/>
      </c>
      <c r="L1673" s="9">
        <f>IF(COUNTA($A1673:$H1673)=0,"",IF($J1673="OTRO",IFERROR(LOOKUP(2,1/(((LISTS!$H$2:$H$26&lt;&gt;"")*ISNUMBER(SEARCH(LISTS!$H$2:$H$26,$G1673)))+((LISTS!$I$2:$I$26&lt;&gt;"")*ISNUMBER(SEARCH(LISTS!$I$2:$I$26,$E1673)))),LISTS!$L$2:$L$26),"Concepto DIAN no mapeado a casilla automatica"),IF(LEFT($J1673,4)="TOPE","Control automatico DIAN: "&amp;$J1673,"Casilla automatica: "&amp;$J1673)))</f>
        <v/>
      </c>
    </row>
    <row r="1674">
      <c r="A1674" s="9" t="n"/>
      <c r="B1674" s="9" t="n"/>
      <c r="C1674" s="9" t="n"/>
      <c r="D1674" s="9" t="n"/>
      <c r="E1674" s="9" t="n"/>
      <c r="F1674" s="11" t="n"/>
      <c r="G1674" s="9" t="n"/>
      <c r="H1674" s="9" t="n"/>
      <c r="I1674" s="9">
        <f>IF(COUNTA($A1674:$H1674)=0,"",IF($J1674="OTRO","NO","SI"))</f>
        <v/>
      </c>
      <c r="J1674" s="9">
        <f>IF(COUNTA($A1674:$H1674)=0,"",IFERROR(LOOKUP(2,1/(((LISTS!$H$2:$H$26&lt;&gt;"")*ISNUMBER(SEARCH(LISTS!$H$2:$H$26,$G1674)))+((LISTS!$I$2:$I$26&lt;&gt;"")*ISNUMBER(SEARCH(LISTS!$I$2:$I$26,$E1674)))),LISTS!$K$2:$K$26),"OTRO"))</f>
        <v/>
      </c>
      <c r="K1674" s="11">
        <f>IF($I1674&lt;&gt;"SI",0,IFERROR($F1674,0))</f>
        <v/>
      </c>
      <c r="L1674" s="9">
        <f>IF(COUNTA($A1674:$H1674)=0,"",IF($J1674="OTRO",IFERROR(LOOKUP(2,1/(((LISTS!$H$2:$H$26&lt;&gt;"")*ISNUMBER(SEARCH(LISTS!$H$2:$H$26,$G1674)))+((LISTS!$I$2:$I$26&lt;&gt;"")*ISNUMBER(SEARCH(LISTS!$I$2:$I$26,$E1674)))),LISTS!$L$2:$L$26),"Concepto DIAN no mapeado a casilla automatica"),IF(LEFT($J1674,4)="TOPE","Control automatico DIAN: "&amp;$J1674,"Casilla automatica: "&amp;$J1674)))</f>
        <v/>
      </c>
    </row>
    <row r="1675">
      <c r="A1675" s="9" t="n"/>
      <c r="B1675" s="9" t="n"/>
      <c r="C1675" s="9" t="n"/>
      <c r="D1675" s="9" t="n"/>
      <c r="E1675" s="9" t="n"/>
      <c r="F1675" s="11" t="n"/>
      <c r="G1675" s="9" t="n"/>
      <c r="H1675" s="9" t="n"/>
      <c r="I1675" s="9">
        <f>IF(COUNTA($A1675:$H1675)=0,"",IF($J1675="OTRO","NO","SI"))</f>
        <v/>
      </c>
      <c r="J1675" s="9">
        <f>IF(COUNTA($A1675:$H1675)=0,"",IFERROR(LOOKUP(2,1/(((LISTS!$H$2:$H$26&lt;&gt;"")*ISNUMBER(SEARCH(LISTS!$H$2:$H$26,$G1675)))+((LISTS!$I$2:$I$26&lt;&gt;"")*ISNUMBER(SEARCH(LISTS!$I$2:$I$26,$E1675)))),LISTS!$K$2:$K$26),"OTRO"))</f>
        <v/>
      </c>
      <c r="K1675" s="11">
        <f>IF($I1675&lt;&gt;"SI",0,IFERROR($F1675,0))</f>
        <v/>
      </c>
      <c r="L1675" s="9">
        <f>IF(COUNTA($A1675:$H1675)=0,"",IF($J1675="OTRO",IFERROR(LOOKUP(2,1/(((LISTS!$H$2:$H$26&lt;&gt;"")*ISNUMBER(SEARCH(LISTS!$H$2:$H$26,$G1675)))+((LISTS!$I$2:$I$26&lt;&gt;"")*ISNUMBER(SEARCH(LISTS!$I$2:$I$26,$E1675)))),LISTS!$L$2:$L$26),"Concepto DIAN no mapeado a casilla automatica"),IF(LEFT($J1675,4)="TOPE","Control automatico DIAN: "&amp;$J1675,"Casilla automatica: "&amp;$J1675)))</f>
        <v/>
      </c>
    </row>
    <row r="1676">
      <c r="A1676" s="9" t="n"/>
      <c r="B1676" s="9" t="n"/>
      <c r="C1676" s="9" t="n"/>
      <c r="D1676" s="9" t="n"/>
      <c r="E1676" s="9" t="n"/>
      <c r="F1676" s="11" t="n"/>
      <c r="G1676" s="9" t="n"/>
      <c r="H1676" s="9" t="n"/>
      <c r="I1676" s="9">
        <f>IF(COUNTA($A1676:$H1676)=0,"",IF($J1676="OTRO","NO","SI"))</f>
        <v/>
      </c>
      <c r="J1676" s="9">
        <f>IF(COUNTA($A1676:$H1676)=0,"",IFERROR(LOOKUP(2,1/(((LISTS!$H$2:$H$26&lt;&gt;"")*ISNUMBER(SEARCH(LISTS!$H$2:$H$26,$G1676)))+((LISTS!$I$2:$I$26&lt;&gt;"")*ISNUMBER(SEARCH(LISTS!$I$2:$I$26,$E1676)))),LISTS!$K$2:$K$26),"OTRO"))</f>
        <v/>
      </c>
      <c r="K1676" s="11">
        <f>IF($I1676&lt;&gt;"SI",0,IFERROR($F1676,0))</f>
        <v/>
      </c>
      <c r="L1676" s="9">
        <f>IF(COUNTA($A1676:$H1676)=0,"",IF($J1676="OTRO",IFERROR(LOOKUP(2,1/(((LISTS!$H$2:$H$26&lt;&gt;"")*ISNUMBER(SEARCH(LISTS!$H$2:$H$26,$G1676)))+((LISTS!$I$2:$I$26&lt;&gt;"")*ISNUMBER(SEARCH(LISTS!$I$2:$I$26,$E1676)))),LISTS!$L$2:$L$26),"Concepto DIAN no mapeado a casilla automatica"),IF(LEFT($J1676,4)="TOPE","Control automatico DIAN: "&amp;$J1676,"Casilla automatica: "&amp;$J1676)))</f>
        <v/>
      </c>
    </row>
    <row r="1677">
      <c r="A1677" s="9" t="n"/>
      <c r="B1677" s="9" t="n"/>
      <c r="C1677" s="9" t="n"/>
      <c r="D1677" s="9" t="n"/>
      <c r="E1677" s="9" t="n"/>
      <c r="F1677" s="11" t="n"/>
      <c r="G1677" s="9" t="n"/>
      <c r="H1677" s="9" t="n"/>
      <c r="I1677" s="9">
        <f>IF(COUNTA($A1677:$H1677)=0,"",IF($J1677="OTRO","NO","SI"))</f>
        <v/>
      </c>
      <c r="J1677" s="9">
        <f>IF(COUNTA($A1677:$H1677)=0,"",IFERROR(LOOKUP(2,1/(((LISTS!$H$2:$H$26&lt;&gt;"")*ISNUMBER(SEARCH(LISTS!$H$2:$H$26,$G1677)))+((LISTS!$I$2:$I$26&lt;&gt;"")*ISNUMBER(SEARCH(LISTS!$I$2:$I$26,$E1677)))),LISTS!$K$2:$K$26),"OTRO"))</f>
        <v/>
      </c>
      <c r="K1677" s="11">
        <f>IF($I1677&lt;&gt;"SI",0,IFERROR($F1677,0))</f>
        <v/>
      </c>
      <c r="L1677" s="9">
        <f>IF(COUNTA($A1677:$H1677)=0,"",IF($J1677="OTRO",IFERROR(LOOKUP(2,1/(((LISTS!$H$2:$H$26&lt;&gt;"")*ISNUMBER(SEARCH(LISTS!$H$2:$H$26,$G1677)))+((LISTS!$I$2:$I$26&lt;&gt;"")*ISNUMBER(SEARCH(LISTS!$I$2:$I$26,$E1677)))),LISTS!$L$2:$L$26),"Concepto DIAN no mapeado a casilla automatica"),IF(LEFT($J1677,4)="TOPE","Control automatico DIAN: "&amp;$J1677,"Casilla automatica: "&amp;$J1677)))</f>
        <v/>
      </c>
    </row>
    <row r="1678">
      <c r="A1678" s="9" t="n"/>
      <c r="B1678" s="9" t="n"/>
      <c r="C1678" s="9" t="n"/>
      <c r="D1678" s="9" t="n"/>
      <c r="E1678" s="9" t="n"/>
      <c r="F1678" s="11" t="n"/>
      <c r="G1678" s="9" t="n"/>
      <c r="H1678" s="9" t="n"/>
      <c r="I1678" s="9">
        <f>IF(COUNTA($A1678:$H1678)=0,"",IF($J1678="OTRO","NO","SI"))</f>
        <v/>
      </c>
      <c r="J1678" s="9">
        <f>IF(COUNTA($A1678:$H1678)=0,"",IFERROR(LOOKUP(2,1/(((LISTS!$H$2:$H$26&lt;&gt;"")*ISNUMBER(SEARCH(LISTS!$H$2:$H$26,$G1678)))+((LISTS!$I$2:$I$26&lt;&gt;"")*ISNUMBER(SEARCH(LISTS!$I$2:$I$26,$E1678)))),LISTS!$K$2:$K$26),"OTRO"))</f>
        <v/>
      </c>
      <c r="K1678" s="11">
        <f>IF($I1678&lt;&gt;"SI",0,IFERROR($F1678,0))</f>
        <v/>
      </c>
      <c r="L1678" s="9">
        <f>IF(COUNTA($A1678:$H1678)=0,"",IF($J1678="OTRO",IFERROR(LOOKUP(2,1/(((LISTS!$H$2:$H$26&lt;&gt;"")*ISNUMBER(SEARCH(LISTS!$H$2:$H$26,$G1678)))+((LISTS!$I$2:$I$26&lt;&gt;"")*ISNUMBER(SEARCH(LISTS!$I$2:$I$26,$E1678)))),LISTS!$L$2:$L$26),"Concepto DIAN no mapeado a casilla automatica"),IF(LEFT($J1678,4)="TOPE","Control automatico DIAN: "&amp;$J1678,"Casilla automatica: "&amp;$J1678)))</f>
        <v/>
      </c>
    </row>
    <row r="1679">
      <c r="A1679" s="9" t="n"/>
      <c r="B1679" s="9" t="n"/>
      <c r="C1679" s="9" t="n"/>
      <c r="D1679" s="9" t="n"/>
      <c r="E1679" s="9" t="n"/>
      <c r="F1679" s="11" t="n"/>
      <c r="G1679" s="9" t="n"/>
      <c r="H1679" s="9" t="n"/>
      <c r="I1679" s="9">
        <f>IF(COUNTA($A1679:$H1679)=0,"",IF($J1679="OTRO","NO","SI"))</f>
        <v/>
      </c>
      <c r="J1679" s="9">
        <f>IF(COUNTA($A1679:$H1679)=0,"",IFERROR(LOOKUP(2,1/(((LISTS!$H$2:$H$26&lt;&gt;"")*ISNUMBER(SEARCH(LISTS!$H$2:$H$26,$G1679)))+((LISTS!$I$2:$I$26&lt;&gt;"")*ISNUMBER(SEARCH(LISTS!$I$2:$I$26,$E1679)))),LISTS!$K$2:$K$26),"OTRO"))</f>
        <v/>
      </c>
      <c r="K1679" s="11">
        <f>IF($I1679&lt;&gt;"SI",0,IFERROR($F1679,0))</f>
        <v/>
      </c>
      <c r="L1679" s="9">
        <f>IF(COUNTA($A1679:$H1679)=0,"",IF($J1679="OTRO",IFERROR(LOOKUP(2,1/(((LISTS!$H$2:$H$26&lt;&gt;"")*ISNUMBER(SEARCH(LISTS!$H$2:$H$26,$G1679)))+((LISTS!$I$2:$I$26&lt;&gt;"")*ISNUMBER(SEARCH(LISTS!$I$2:$I$26,$E1679)))),LISTS!$L$2:$L$26),"Concepto DIAN no mapeado a casilla automatica"),IF(LEFT($J1679,4)="TOPE","Control automatico DIAN: "&amp;$J1679,"Casilla automatica: "&amp;$J1679)))</f>
        <v/>
      </c>
    </row>
    <row r="1680">
      <c r="A1680" s="9" t="n"/>
      <c r="B1680" s="9" t="n"/>
      <c r="C1680" s="9" t="n"/>
      <c r="D1680" s="9" t="n"/>
      <c r="E1680" s="9" t="n"/>
      <c r="F1680" s="11" t="n"/>
      <c r="G1680" s="9" t="n"/>
      <c r="H1680" s="9" t="n"/>
      <c r="I1680" s="9">
        <f>IF(COUNTA($A1680:$H1680)=0,"",IF($J1680="OTRO","NO","SI"))</f>
        <v/>
      </c>
      <c r="J1680" s="9">
        <f>IF(COUNTA($A1680:$H1680)=0,"",IFERROR(LOOKUP(2,1/(((LISTS!$H$2:$H$26&lt;&gt;"")*ISNUMBER(SEARCH(LISTS!$H$2:$H$26,$G1680)))+((LISTS!$I$2:$I$26&lt;&gt;"")*ISNUMBER(SEARCH(LISTS!$I$2:$I$26,$E1680)))),LISTS!$K$2:$K$26),"OTRO"))</f>
        <v/>
      </c>
      <c r="K1680" s="11">
        <f>IF($I1680&lt;&gt;"SI",0,IFERROR($F1680,0))</f>
        <v/>
      </c>
      <c r="L1680" s="9">
        <f>IF(COUNTA($A1680:$H1680)=0,"",IF($J1680="OTRO",IFERROR(LOOKUP(2,1/(((LISTS!$H$2:$H$26&lt;&gt;"")*ISNUMBER(SEARCH(LISTS!$H$2:$H$26,$G1680)))+((LISTS!$I$2:$I$26&lt;&gt;"")*ISNUMBER(SEARCH(LISTS!$I$2:$I$26,$E1680)))),LISTS!$L$2:$L$26),"Concepto DIAN no mapeado a casilla automatica"),IF(LEFT($J1680,4)="TOPE","Control automatico DIAN: "&amp;$J1680,"Casilla automatica: "&amp;$J1680)))</f>
        <v/>
      </c>
    </row>
    <row r="1681">
      <c r="A1681" s="9" t="n"/>
      <c r="B1681" s="9" t="n"/>
      <c r="C1681" s="9" t="n"/>
      <c r="D1681" s="9" t="n"/>
      <c r="E1681" s="9" t="n"/>
      <c r="F1681" s="11" t="n"/>
      <c r="G1681" s="9" t="n"/>
      <c r="H1681" s="9" t="n"/>
      <c r="I1681" s="9">
        <f>IF(COUNTA($A1681:$H1681)=0,"",IF($J1681="OTRO","NO","SI"))</f>
        <v/>
      </c>
      <c r="J1681" s="9">
        <f>IF(COUNTA($A1681:$H1681)=0,"",IFERROR(LOOKUP(2,1/(((LISTS!$H$2:$H$26&lt;&gt;"")*ISNUMBER(SEARCH(LISTS!$H$2:$H$26,$G1681)))+((LISTS!$I$2:$I$26&lt;&gt;"")*ISNUMBER(SEARCH(LISTS!$I$2:$I$26,$E1681)))),LISTS!$K$2:$K$26),"OTRO"))</f>
        <v/>
      </c>
      <c r="K1681" s="11">
        <f>IF($I1681&lt;&gt;"SI",0,IFERROR($F1681,0))</f>
        <v/>
      </c>
      <c r="L1681" s="9">
        <f>IF(COUNTA($A1681:$H1681)=0,"",IF($J1681="OTRO",IFERROR(LOOKUP(2,1/(((LISTS!$H$2:$H$26&lt;&gt;"")*ISNUMBER(SEARCH(LISTS!$H$2:$H$26,$G1681)))+((LISTS!$I$2:$I$26&lt;&gt;"")*ISNUMBER(SEARCH(LISTS!$I$2:$I$26,$E1681)))),LISTS!$L$2:$L$26),"Concepto DIAN no mapeado a casilla automatica"),IF(LEFT($J1681,4)="TOPE","Control automatico DIAN: "&amp;$J1681,"Casilla automatica: "&amp;$J1681)))</f>
        <v/>
      </c>
    </row>
    <row r="1682">
      <c r="A1682" s="9" t="n"/>
      <c r="B1682" s="9" t="n"/>
      <c r="C1682" s="9" t="n"/>
      <c r="D1682" s="9" t="n"/>
      <c r="E1682" s="9" t="n"/>
      <c r="F1682" s="11" t="n"/>
      <c r="G1682" s="9" t="n"/>
      <c r="H1682" s="9" t="n"/>
      <c r="I1682" s="9">
        <f>IF(COUNTA($A1682:$H1682)=0,"",IF($J1682="OTRO","NO","SI"))</f>
        <v/>
      </c>
      <c r="J1682" s="9">
        <f>IF(COUNTA($A1682:$H1682)=0,"",IFERROR(LOOKUP(2,1/(((LISTS!$H$2:$H$26&lt;&gt;"")*ISNUMBER(SEARCH(LISTS!$H$2:$H$26,$G1682)))+((LISTS!$I$2:$I$26&lt;&gt;"")*ISNUMBER(SEARCH(LISTS!$I$2:$I$26,$E1682)))),LISTS!$K$2:$K$26),"OTRO"))</f>
        <v/>
      </c>
      <c r="K1682" s="11">
        <f>IF($I1682&lt;&gt;"SI",0,IFERROR($F1682,0))</f>
        <v/>
      </c>
      <c r="L1682" s="9">
        <f>IF(COUNTA($A1682:$H1682)=0,"",IF($J1682="OTRO",IFERROR(LOOKUP(2,1/(((LISTS!$H$2:$H$26&lt;&gt;"")*ISNUMBER(SEARCH(LISTS!$H$2:$H$26,$G1682)))+((LISTS!$I$2:$I$26&lt;&gt;"")*ISNUMBER(SEARCH(LISTS!$I$2:$I$26,$E1682)))),LISTS!$L$2:$L$26),"Concepto DIAN no mapeado a casilla automatica"),IF(LEFT($J1682,4)="TOPE","Control automatico DIAN: "&amp;$J1682,"Casilla automatica: "&amp;$J1682)))</f>
        <v/>
      </c>
    </row>
    <row r="1683">
      <c r="A1683" s="9" t="n"/>
      <c r="B1683" s="9" t="n"/>
      <c r="C1683" s="9" t="n"/>
      <c r="D1683" s="9" t="n"/>
      <c r="E1683" s="9" t="n"/>
      <c r="F1683" s="11" t="n"/>
      <c r="G1683" s="9" t="n"/>
      <c r="H1683" s="9" t="n"/>
      <c r="I1683" s="9">
        <f>IF(COUNTA($A1683:$H1683)=0,"",IF($J1683="OTRO","NO","SI"))</f>
        <v/>
      </c>
      <c r="J1683" s="9">
        <f>IF(COUNTA($A1683:$H1683)=0,"",IFERROR(LOOKUP(2,1/(((LISTS!$H$2:$H$26&lt;&gt;"")*ISNUMBER(SEARCH(LISTS!$H$2:$H$26,$G1683)))+((LISTS!$I$2:$I$26&lt;&gt;"")*ISNUMBER(SEARCH(LISTS!$I$2:$I$26,$E1683)))),LISTS!$K$2:$K$26),"OTRO"))</f>
        <v/>
      </c>
      <c r="K1683" s="11">
        <f>IF($I1683&lt;&gt;"SI",0,IFERROR($F1683,0))</f>
        <v/>
      </c>
      <c r="L1683" s="9">
        <f>IF(COUNTA($A1683:$H1683)=0,"",IF($J1683="OTRO",IFERROR(LOOKUP(2,1/(((LISTS!$H$2:$H$26&lt;&gt;"")*ISNUMBER(SEARCH(LISTS!$H$2:$H$26,$G1683)))+((LISTS!$I$2:$I$26&lt;&gt;"")*ISNUMBER(SEARCH(LISTS!$I$2:$I$26,$E1683)))),LISTS!$L$2:$L$26),"Concepto DIAN no mapeado a casilla automatica"),IF(LEFT($J1683,4)="TOPE","Control automatico DIAN: "&amp;$J1683,"Casilla automatica: "&amp;$J1683)))</f>
        <v/>
      </c>
    </row>
    <row r="1684">
      <c r="A1684" s="9" t="n"/>
      <c r="B1684" s="9" t="n"/>
      <c r="C1684" s="9" t="n"/>
      <c r="D1684" s="9" t="n"/>
      <c r="E1684" s="9" t="n"/>
      <c r="F1684" s="11" t="n"/>
      <c r="G1684" s="9" t="n"/>
      <c r="H1684" s="9" t="n"/>
      <c r="I1684" s="9">
        <f>IF(COUNTA($A1684:$H1684)=0,"",IF($J1684="OTRO","NO","SI"))</f>
        <v/>
      </c>
      <c r="J1684" s="9">
        <f>IF(COUNTA($A1684:$H1684)=0,"",IFERROR(LOOKUP(2,1/(((LISTS!$H$2:$H$26&lt;&gt;"")*ISNUMBER(SEARCH(LISTS!$H$2:$H$26,$G1684)))+((LISTS!$I$2:$I$26&lt;&gt;"")*ISNUMBER(SEARCH(LISTS!$I$2:$I$26,$E1684)))),LISTS!$K$2:$K$26),"OTRO"))</f>
        <v/>
      </c>
      <c r="K1684" s="11">
        <f>IF($I1684&lt;&gt;"SI",0,IFERROR($F1684,0))</f>
        <v/>
      </c>
      <c r="L1684" s="9">
        <f>IF(COUNTA($A1684:$H1684)=0,"",IF($J1684="OTRO",IFERROR(LOOKUP(2,1/(((LISTS!$H$2:$H$26&lt;&gt;"")*ISNUMBER(SEARCH(LISTS!$H$2:$H$26,$G1684)))+((LISTS!$I$2:$I$26&lt;&gt;"")*ISNUMBER(SEARCH(LISTS!$I$2:$I$26,$E1684)))),LISTS!$L$2:$L$26),"Concepto DIAN no mapeado a casilla automatica"),IF(LEFT($J1684,4)="TOPE","Control automatico DIAN: "&amp;$J1684,"Casilla automatica: "&amp;$J1684)))</f>
        <v/>
      </c>
    </row>
    <row r="1685">
      <c r="A1685" s="9" t="n"/>
      <c r="B1685" s="9" t="n"/>
      <c r="C1685" s="9" t="n"/>
      <c r="D1685" s="9" t="n"/>
      <c r="E1685" s="9" t="n"/>
      <c r="F1685" s="11" t="n"/>
      <c r="G1685" s="9" t="n"/>
      <c r="H1685" s="9" t="n"/>
      <c r="I1685" s="9">
        <f>IF(COUNTA($A1685:$H1685)=0,"",IF($J1685="OTRO","NO","SI"))</f>
        <v/>
      </c>
      <c r="J1685" s="9">
        <f>IF(COUNTA($A1685:$H1685)=0,"",IFERROR(LOOKUP(2,1/(((LISTS!$H$2:$H$26&lt;&gt;"")*ISNUMBER(SEARCH(LISTS!$H$2:$H$26,$G1685)))+((LISTS!$I$2:$I$26&lt;&gt;"")*ISNUMBER(SEARCH(LISTS!$I$2:$I$26,$E1685)))),LISTS!$K$2:$K$26),"OTRO"))</f>
        <v/>
      </c>
      <c r="K1685" s="11">
        <f>IF($I1685&lt;&gt;"SI",0,IFERROR($F1685,0))</f>
        <v/>
      </c>
      <c r="L1685" s="9">
        <f>IF(COUNTA($A1685:$H1685)=0,"",IF($J1685="OTRO",IFERROR(LOOKUP(2,1/(((LISTS!$H$2:$H$26&lt;&gt;"")*ISNUMBER(SEARCH(LISTS!$H$2:$H$26,$G1685)))+((LISTS!$I$2:$I$26&lt;&gt;"")*ISNUMBER(SEARCH(LISTS!$I$2:$I$26,$E1685)))),LISTS!$L$2:$L$26),"Concepto DIAN no mapeado a casilla automatica"),IF(LEFT($J1685,4)="TOPE","Control automatico DIAN: "&amp;$J1685,"Casilla automatica: "&amp;$J1685)))</f>
        <v/>
      </c>
    </row>
    <row r="1686">
      <c r="A1686" s="9" t="n"/>
      <c r="B1686" s="9" t="n"/>
      <c r="C1686" s="9" t="n"/>
      <c r="D1686" s="9" t="n"/>
      <c r="E1686" s="9" t="n"/>
      <c r="F1686" s="11" t="n"/>
      <c r="G1686" s="9" t="n"/>
      <c r="H1686" s="9" t="n"/>
      <c r="I1686" s="9">
        <f>IF(COUNTA($A1686:$H1686)=0,"",IF($J1686="OTRO","NO","SI"))</f>
        <v/>
      </c>
      <c r="J1686" s="9">
        <f>IF(COUNTA($A1686:$H1686)=0,"",IFERROR(LOOKUP(2,1/(((LISTS!$H$2:$H$26&lt;&gt;"")*ISNUMBER(SEARCH(LISTS!$H$2:$H$26,$G1686)))+((LISTS!$I$2:$I$26&lt;&gt;"")*ISNUMBER(SEARCH(LISTS!$I$2:$I$26,$E1686)))),LISTS!$K$2:$K$26),"OTRO"))</f>
        <v/>
      </c>
      <c r="K1686" s="11">
        <f>IF($I1686&lt;&gt;"SI",0,IFERROR($F1686,0))</f>
        <v/>
      </c>
      <c r="L1686" s="9">
        <f>IF(COUNTA($A1686:$H1686)=0,"",IF($J1686="OTRO",IFERROR(LOOKUP(2,1/(((LISTS!$H$2:$H$26&lt;&gt;"")*ISNUMBER(SEARCH(LISTS!$H$2:$H$26,$G1686)))+((LISTS!$I$2:$I$26&lt;&gt;"")*ISNUMBER(SEARCH(LISTS!$I$2:$I$26,$E1686)))),LISTS!$L$2:$L$26),"Concepto DIAN no mapeado a casilla automatica"),IF(LEFT($J1686,4)="TOPE","Control automatico DIAN: "&amp;$J1686,"Casilla automatica: "&amp;$J1686)))</f>
        <v/>
      </c>
    </row>
    <row r="1687">
      <c r="A1687" s="9" t="n"/>
      <c r="B1687" s="9" t="n"/>
      <c r="C1687" s="9" t="n"/>
      <c r="D1687" s="9" t="n"/>
      <c r="E1687" s="9" t="n"/>
      <c r="F1687" s="11" t="n"/>
      <c r="G1687" s="9" t="n"/>
      <c r="H1687" s="9" t="n"/>
      <c r="I1687" s="9">
        <f>IF(COUNTA($A1687:$H1687)=0,"",IF($J1687="OTRO","NO","SI"))</f>
        <v/>
      </c>
      <c r="J1687" s="9">
        <f>IF(COUNTA($A1687:$H1687)=0,"",IFERROR(LOOKUP(2,1/(((LISTS!$H$2:$H$26&lt;&gt;"")*ISNUMBER(SEARCH(LISTS!$H$2:$H$26,$G1687)))+((LISTS!$I$2:$I$26&lt;&gt;"")*ISNUMBER(SEARCH(LISTS!$I$2:$I$26,$E1687)))),LISTS!$K$2:$K$26),"OTRO"))</f>
        <v/>
      </c>
      <c r="K1687" s="11">
        <f>IF($I1687&lt;&gt;"SI",0,IFERROR($F1687,0))</f>
        <v/>
      </c>
      <c r="L1687" s="9">
        <f>IF(COUNTA($A1687:$H1687)=0,"",IF($J1687="OTRO",IFERROR(LOOKUP(2,1/(((LISTS!$H$2:$H$26&lt;&gt;"")*ISNUMBER(SEARCH(LISTS!$H$2:$H$26,$G1687)))+((LISTS!$I$2:$I$26&lt;&gt;"")*ISNUMBER(SEARCH(LISTS!$I$2:$I$26,$E1687)))),LISTS!$L$2:$L$26),"Concepto DIAN no mapeado a casilla automatica"),IF(LEFT($J1687,4)="TOPE","Control automatico DIAN: "&amp;$J1687,"Casilla automatica: "&amp;$J1687)))</f>
        <v/>
      </c>
    </row>
    <row r="1688">
      <c r="A1688" s="9" t="n"/>
      <c r="B1688" s="9" t="n"/>
      <c r="C1688" s="9" t="n"/>
      <c r="D1688" s="9" t="n"/>
      <c r="E1688" s="9" t="n"/>
      <c r="F1688" s="11" t="n"/>
      <c r="G1688" s="9" t="n"/>
      <c r="H1688" s="9" t="n"/>
      <c r="I1688" s="9">
        <f>IF(COUNTA($A1688:$H1688)=0,"",IF($J1688="OTRO","NO","SI"))</f>
        <v/>
      </c>
      <c r="J1688" s="9">
        <f>IF(COUNTA($A1688:$H1688)=0,"",IFERROR(LOOKUP(2,1/(((LISTS!$H$2:$H$26&lt;&gt;"")*ISNUMBER(SEARCH(LISTS!$H$2:$H$26,$G1688)))+((LISTS!$I$2:$I$26&lt;&gt;"")*ISNUMBER(SEARCH(LISTS!$I$2:$I$26,$E1688)))),LISTS!$K$2:$K$26),"OTRO"))</f>
        <v/>
      </c>
      <c r="K1688" s="11">
        <f>IF($I1688&lt;&gt;"SI",0,IFERROR($F1688,0))</f>
        <v/>
      </c>
      <c r="L1688" s="9">
        <f>IF(COUNTA($A1688:$H1688)=0,"",IF($J1688="OTRO",IFERROR(LOOKUP(2,1/(((LISTS!$H$2:$H$26&lt;&gt;"")*ISNUMBER(SEARCH(LISTS!$H$2:$H$26,$G1688)))+((LISTS!$I$2:$I$26&lt;&gt;"")*ISNUMBER(SEARCH(LISTS!$I$2:$I$26,$E1688)))),LISTS!$L$2:$L$26),"Concepto DIAN no mapeado a casilla automatica"),IF(LEFT($J1688,4)="TOPE","Control automatico DIAN: "&amp;$J1688,"Casilla automatica: "&amp;$J1688)))</f>
        <v/>
      </c>
    </row>
    <row r="1689">
      <c r="A1689" s="9" t="n"/>
      <c r="B1689" s="9" t="n"/>
      <c r="C1689" s="9" t="n"/>
      <c r="D1689" s="9" t="n"/>
      <c r="E1689" s="9" t="n"/>
      <c r="F1689" s="11" t="n"/>
      <c r="G1689" s="9" t="n"/>
      <c r="H1689" s="9" t="n"/>
      <c r="I1689" s="9">
        <f>IF(COUNTA($A1689:$H1689)=0,"",IF($J1689="OTRO","NO","SI"))</f>
        <v/>
      </c>
      <c r="J1689" s="9">
        <f>IF(COUNTA($A1689:$H1689)=0,"",IFERROR(LOOKUP(2,1/(((LISTS!$H$2:$H$26&lt;&gt;"")*ISNUMBER(SEARCH(LISTS!$H$2:$H$26,$G1689)))+((LISTS!$I$2:$I$26&lt;&gt;"")*ISNUMBER(SEARCH(LISTS!$I$2:$I$26,$E1689)))),LISTS!$K$2:$K$26),"OTRO"))</f>
        <v/>
      </c>
      <c r="K1689" s="11">
        <f>IF($I1689&lt;&gt;"SI",0,IFERROR($F1689,0))</f>
        <v/>
      </c>
      <c r="L1689" s="9">
        <f>IF(COUNTA($A1689:$H1689)=0,"",IF($J1689="OTRO",IFERROR(LOOKUP(2,1/(((LISTS!$H$2:$H$26&lt;&gt;"")*ISNUMBER(SEARCH(LISTS!$H$2:$H$26,$G1689)))+((LISTS!$I$2:$I$26&lt;&gt;"")*ISNUMBER(SEARCH(LISTS!$I$2:$I$26,$E1689)))),LISTS!$L$2:$L$26),"Concepto DIAN no mapeado a casilla automatica"),IF(LEFT($J1689,4)="TOPE","Control automatico DIAN: "&amp;$J1689,"Casilla automatica: "&amp;$J1689)))</f>
        <v/>
      </c>
    </row>
    <row r="1690">
      <c r="A1690" s="9" t="n"/>
      <c r="B1690" s="9" t="n"/>
      <c r="C1690" s="9" t="n"/>
      <c r="D1690" s="9" t="n"/>
      <c r="E1690" s="9" t="n"/>
      <c r="F1690" s="11" t="n"/>
      <c r="G1690" s="9" t="n"/>
      <c r="H1690" s="9" t="n"/>
      <c r="I1690" s="9">
        <f>IF(COUNTA($A1690:$H1690)=0,"",IF($J1690="OTRO","NO","SI"))</f>
        <v/>
      </c>
      <c r="J1690" s="9">
        <f>IF(COUNTA($A1690:$H1690)=0,"",IFERROR(LOOKUP(2,1/(((LISTS!$H$2:$H$26&lt;&gt;"")*ISNUMBER(SEARCH(LISTS!$H$2:$H$26,$G1690)))+((LISTS!$I$2:$I$26&lt;&gt;"")*ISNUMBER(SEARCH(LISTS!$I$2:$I$26,$E1690)))),LISTS!$K$2:$K$26),"OTRO"))</f>
        <v/>
      </c>
      <c r="K1690" s="11">
        <f>IF($I1690&lt;&gt;"SI",0,IFERROR($F1690,0))</f>
        <v/>
      </c>
      <c r="L1690" s="9">
        <f>IF(COUNTA($A1690:$H1690)=0,"",IF($J1690="OTRO",IFERROR(LOOKUP(2,1/(((LISTS!$H$2:$H$26&lt;&gt;"")*ISNUMBER(SEARCH(LISTS!$H$2:$H$26,$G1690)))+((LISTS!$I$2:$I$26&lt;&gt;"")*ISNUMBER(SEARCH(LISTS!$I$2:$I$26,$E1690)))),LISTS!$L$2:$L$26),"Concepto DIAN no mapeado a casilla automatica"),IF(LEFT($J1690,4)="TOPE","Control automatico DIAN: "&amp;$J1690,"Casilla automatica: "&amp;$J1690)))</f>
        <v/>
      </c>
    </row>
    <row r="1691">
      <c r="A1691" s="9" t="n"/>
      <c r="B1691" s="9" t="n"/>
      <c r="C1691" s="9" t="n"/>
      <c r="D1691" s="9" t="n"/>
      <c r="E1691" s="9" t="n"/>
      <c r="F1691" s="11" t="n"/>
      <c r="G1691" s="9" t="n"/>
      <c r="H1691" s="9" t="n"/>
      <c r="I1691" s="9">
        <f>IF(COUNTA($A1691:$H1691)=0,"",IF($J1691="OTRO","NO","SI"))</f>
        <v/>
      </c>
      <c r="J1691" s="9">
        <f>IF(COUNTA($A1691:$H1691)=0,"",IFERROR(LOOKUP(2,1/(((LISTS!$H$2:$H$26&lt;&gt;"")*ISNUMBER(SEARCH(LISTS!$H$2:$H$26,$G1691)))+((LISTS!$I$2:$I$26&lt;&gt;"")*ISNUMBER(SEARCH(LISTS!$I$2:$I$26,$E1691)))),LISTS!$K$2:$K$26),"OTRO"))</f>
        <v/>
      </c>
      <c r="K1691" s="11">
        <f>IF($I1691&lt;&gt;"SI",0,IFERROR($F1691,0))</f>
        <v/>
      </c>
      <c r="L1691" s="9">
        <f>IF(COUNTA($A1691:$H1691)=0,"",IF($J1691="OTRO",IFERROR(LOOKUP(2,1/(((LISTS!$H$2:$H$26&lt;&gt;"")*ISNUMBER(SEARCH(LISTS!$H$2:$H$26,$G1691)))+((LISTS!$I$2:$I$26&lt;&gt;"")*ISNUMBER(SEARCH(LISTS!$I$2:$I$26,$E1691)))),LISTS!$L$2:$L$26),"Concepto DIAN no mapeado a casilla automatica"),IF(LEFT($J1691,4)="TOPE","Control automatico DIAN: "&amp;$J1691,"Casilla automatica: "&amp;$J1691)))</f>
        <v/>
      </c>
    </row>
    <row r="1692">
      <c r="A1692" s="9" t="n"/>
      <c r="B1692" s="9" t="n"/>
      <c r="C1692" s="9" t="n"/>
      <c r="D1692" s="9" t="n"/>
      <c r="E1692" s="9" t="n"/>
      <c r="F1692" s="11" t="n"/>
      <c r="G1692" s="9" t="n"/>
      <c r="H1692" s="9" t="n"/>
      <c r="I1692" s="9">
        <f>IF(COUNTA($A1692:$H1692)=0,"",IF($J1692="OTRO","NO","SI"))</f>
        <v/>
      </c>
      <c r="J1692" s="9">
        <f>IF(COUNTA($A1692:$H1692)=0,"",IFERROR(LOOKUP(2,1/(((LISTS!$H$2:$H$26&lt;&gt;"")*ISNUMBER(SEARCH(LISTS!$H$2:$H$26,$G1692)))+((LISTS!$I$2:$I$26&lt;&gt;"")*ISNUMBER(SEARCH(LISTS!$I$2:$I$26,$E1692)))),LISTS!$K$2:$K$26),"OTRO"))</f>
        <v/>
      </c>
      <c r="K1692" s="11">
        <f>IF($I1692&lt;&gt;"SI",0,IFERROR($F1692,0))</f>
        <v/>
      </c>
      <c r="L1692" s="9">
        <f>IF(COUNTA($A1692:$H1692)=0,"",IF($J1692="OTRO",IFERROR(LOOKUP(2,1/(((LISTS!$H$2:$H$26&lt;&gt;"")*ISNUMBER(SEARCH(LISTS!$H$2:$H$26,$G1692)))+((LISTS!$I$2:$I$26&lt;&gt;"")*ISNUMBER(SEARCH(LISTS!$I$2:$I$26,$E1692)))),LISTS!$L$2:$L$26),"Concepto DIAN no mapeado a casilla automatica"),IF(LEFT($J1692,4)="TOPE","Control automatico DIAN: "&amp;$J1692,"Casilla automatica: "&amp;$J1692)))</f>
        <v/>
      </c>
    </row>
    <row r="1693">
      <c r="A1693" s="9" t="n"/>
      <c r="B1693" s="9" t="n"/>
      <c r="C1693" s="9" t="n"/>
      <c r="D1693" s="9" t="n"/>
      <c r="E1693" s="9" t="n"/>
      <c r="F1693" s="11" t="n"/>
      <c r="G1693" s="9" t="n"/>
      <c r="H1693" s="9" t="n"/>
      <c r="I1693" s="9">
        <f>IF(COUNTA($A1693:$H1693)=0,"",IF($J1693="OTRO","NO","SI"))</f>
        <v/>
      </c>
      <c r="J1693" s="9">
        <f>IF(COUNTA($A1693:$H1693)=0,"",IFERROR(LOOKUP(2,1/(((LISTS!$H$2:$H$26&lt;&gt;"")*ISNUMBER(SEARCH(LISTS!$H$2:$H$26,$G1693)))+((LISTS!$I$2:$I$26&lt;&gt;"")*ISNUMBER(SEARCH(LISTS!$I$2:$I$26,$E1693)))),LISTS!$K$2:$K$26),"OTRO"))</f>
        <v/>
      </c>
      <c r="K1693" s="11">
        <f>IF($I1693&lt;&gt;"SI",0,IFERROR($F1693,0))</f>
        <v/>
      </c>
      <c r="L1693" s="9">
        <f>IF(COUNTA($A1693:$H1693)=0,"",IF($J1693="OTRO",IFERROR(LOOKUP(2,1/(((LISTS!$H$2:$H$26&lt;&gt;"")*ISNUMBER(SEARCH(LISTS!$H$2:$H$26,$G1693)))+((LISTS!$I$2:$I$26&lt;&gt;"")*ISNUMBER(SEARCH(LISTS!$I$2:$I$26,$E1693)))),LISTS!$L$2:$L$26),"Concepto DIAN no mapeado a casilla automatica"),IF(LEFT($J1693,4)="TOPE","Control automatico DIAN: "&amp;$J1693,"Casilla automatica: "&amp;$J1693)))</f>
        <v/>
      </c>
    </row>
    <row r="1694">
      <c r="A1694" s="9" t="n"/>
      <c r="B1694" s="9" t="n"/>
      <c r="C1694" s="9" t="n"/>
      <c r="D1694" s="9" t="n"/>
      <c r="E1694" s="9" t="n"/>
      <c r="F1694" s="11" t="n"/>
      <c r="G1694" s="9" t="n"/>
      <c r="H1694" s="9" t="n"/>
      <c r="I1694" s="9">
        <f>IF(COUNTA($A1694:$H1694)=0,"",IF($J1694="OTRO","NO","SI"))</f>
        <v/>
      </c>
      <c r="J1694" s="9">
        <f>IF(COUNTA($A1694:$H1694)=0,"",IFERROR(LOOKUP(2,1/(((LISTS!$H$2:$H$26&lt;&gt;"")*ISNUMBER(SEARCH(LISTS!$H$2:$H$26,$G1694)))+((LISTS!$I$2:$I$26&lt;&gt;"")*ISNUMBER(SEARCH(LISTS!$I$2:$I$26,$E1694)))),LISTS!$K$2:$K$26),"OTRO"))</f>
        <v/>
      </c>
      <c r="K1694" s="11">
        <f>IF($I1694&lt;&gt;"SI",0,IFERROR($F1694,0))</f>
        <v/>
      </c>
      <c r="L1694" s="9">
        <f>IF(COUNTA($A1694:$H1694)=0,"",IF($J1694="OTRO",IFERROR(LOOKUP(2,1/(((LISTS!$H$2:$H$26&lt;&gt;"")*ISNUMBER(SEARCH(LISTS!$H$2:$H$26,$G1694)))+((LISTS!$I$2:$I$26&lt;&gt;"")*ISNUMBER(SEARCH(LISTS!$I$2:$I$26,$E1694)))),LISTS!$L$2:$L$26),"Concepto DIAN no mapeado a casilla automatica"),IF(LEFT($J1694,4)="TOPE","Control automatico DIAN: "&amp;$J1694,"Casilla automatica: "&amp;$J1694)))</f>
        <v/>
      </c>
    </row>
    <row r="1695">
      <c r="A1695" s="9" t="n"/>
      <c r="B1695" s="9" t="n"/>
      <c r="C1695" s="9" t="n"/>
      <c r="D1695" s="9" t="n"/>
      <c r="E1695" s="9" t="n"/>
      <c r="F1695" s="11" t="n"/>
      <c r="G1695" s="9" t="n"/>
      <c r="H1695" s="9" t="n"/>
      <c r="I1695" s="9">
        <f>IF(COUNTA($A1695:$H1695)=0,"",IF($J1695="OTRO","NO","SI"))</f>
        <v/>
      </c>
      <c r="J1695" s="9">
        <f>IF(COUNTA($A1695:$H1695)=0,"",IFERROR(LOOKUP(2,1/(((LISTS!$H$2:$H$26&lt;&gt;"")*ISNUMBER(SEARCH(LISTS!$H$2:$H$26,$G1695)))+((LISTS!$I$2:$I$26&lt;&gt;"")*ISNUMBER(SEARCH(LISTS!$I$2:$I$26,$E1695)))),LISTS!$K$2:$K$26),"OTRO"))</f>
        <v/>
      </c>
      <c r="K1695" s="11">
        <f>IF($I1695&lt;&gt;"SI",0,IFERROR($F1695,0))</f>
        <v/>
      </c>
      <c r="L1695" s="9">
        <f>IF(COUNTA($A1695:$H1695)=0,"",IF($J1695="OTRO",IFERROR(LOOKUP(2,1/(((LISTS!$H$2:$H$26&lt;&gt;"")*ISNUMBER(SEARCH(LISTS!$H$2:$H$26,$G1695)))+((LISTS!$I$2:$I$26&lt;&gt;"")*ISNUMBER(SEARCH(LISTS!$I$2:$I$26,$E1695)))),LISTS!$L$2:$L$26),"Concepto DIAN no mapeado a casilla automatica"),IF(LEFT($J1695,4)="TOPE","Control automatico DIAN: "&amp;$J1695,"Casilla automatica: "&amp;$J1695)))</f>
        <v/>
      </c>
    </row>
    <row r="1696">
      <c r="A1696" s="9" t="n"/>
      <c r="B1696" s="9" t="n"/>
      <c r="C1696" s="9" t="n"/>
      <c r="D1696" s="9" t="n"/>
      <c r="E1696" s="9" t="n"/>
      <c r="F1696" s="11" t="n"/>
      <c r="G1696" s="9" t="n"/>
      <c r="H1696" s="9" t="n"/>
      <c r="I1696" s="9">
        <f>IF(COUNTA($A1696:$H1696)=0,"",IF($J1696="OTRO","NO","SI"))</f>
        <v/>
      </c>
      <c r="J1696" s="9">
        <f>IF(COUNTA($A1696:$H1696)=0,"",IFERROR(LOOKUP(2,1/(((LISTS!$H$2:$H$26&lt;&gt;"")*ISNUMBER(SEARCH(LISTS!$H$2:$H$26,$G1696)))+((LISTS!$I$2:$I$26&lt;&gt;"")*ISNUMBER(SEARCH(LISTS!$I$2:$I$26,$E1696)))),LISTS!$K$2:$K$26),"OTRO"))</f>
        <v/>
      </c>
      <c r="K1696" s="11">
        <f>IF($I1696&lt;&gt;"SI",0,IFERROR($F1696,0))</f>
        <v/>
      </c>
      <c r="L1696" s="9">
        <f>IF(COUNTA($A1696:$H1696)=0,"",IF($J1696="OTRO",IFERROR(LOOKUP(2,1/(((LISTS!$H$2:$H$26&lt;&gt;"")*ISNUMBER(SEARCH(LISTS!$H$2:$H$26,$G1696)))+((LISTS!$I$2:$I$26&lt;&gt;"")*ISNUMBER(SEARCH(LISTS!$I$2:$I$26,$E1696)))),LISTS!$L$2:$L$26),"Concepto DIAN no mapeado a casilla automatica"),IF(LEFT($J1696,4)="TOPE","Control automatico DIAN: "&amp;$J1696,"Casilla automatica: "&amp;$J1696)))</f>
        <v/>
      </c>
    </row>
    <row r="1697">
      <c r="A1697" s="9" t="n"/>
      <c r="B1697" s="9" t="n"/>
      <c r="C1697" s="9" t="n"/>
      <c r="D1697" s="9" t="n"/>
      <c r="E1697" s="9" t="n"/>
      <c r="F1697" s="11" t="n"/>
      <c r="G1697" s="9" t="n"/>
      <c r="H1697" s="9" t="n"/>
      <c r="I1697" s="9">
        <f>IF(COUNTA($A1697:$H1697)=0,"",IF($J1697="OTRO","NO","SI"))</f>
        <v/>
      </c>
      <c r="J1697" s="9">
        <f>IF(COUNTA($A1697:$H1697)=0,"",IFERROR(LOOKUP(2,1/(((LISTS!$H$2:$H$26&lt;&gt;"")*ISNUMBER(SEARCH(LISTS!$H$2:$H$26,$G1697)))+((LISTS!$I$2:$I$26&lt;&gt;"")*ISNUMBER(SEARCH(LISTS!$I$2:$I$26,$E1697)))),LISTS!$K$2:$K$26),"OTRO"))</f>
        <v/>
      </c>
      <c r="K1697" s="11">
        <f>IF($I1697&lt;&gt;"SI",0,IFERROR($F1697,0))</f>
        <v/>
      </c>
      <c r="L1697" s="9">
        <f>IF(COUNTA($A1697:$H1697)=0,"",IF($J1697="OTRO",IFERROR(LOOKUP(2,1/(((LISTS!$H$2:$H$26&lt;&gt;"")*ISNUMBER(SEARCH(LISTS!$H$2:$H$26,$G1697)))+((LISTS!$I$2:$I$26&lt;&gt;"")*ISNUMBER(SEARCH(LISTS!$I$2:$I$26,$E1697)))),LISTS!$L$2:$L$26),"Concepto DIAN no mapeado a casilla automatica"),IF(LEFT($J1697,4)="TOPE","Control automatico DIAN: "&amp;$J1697,"Casilla automatica: "&amp;$J1697)))</f>
        <v/>
      </c>
    </row>
    <row r="1698">
      <c r="A1698" s="9" t="n"/>
      <c r="B1698" s="9" t="n"/>
      <c r="C1698" s="9" t="n"/>
      <c r="D1698" s="9" t="n"/>
      <c r="E1698" s="9" t="n"/>
      <c r="F1698" s="11" t="n"/>
      <c r="G1698" s="9" t="n"/>
      <c r="H1698" s="9" t="n"/>
      <c r="I1698" s="9">
        <f>IF(COUNTA($A1698:$H1698)=0,"",IF($J1698="OTRO","NO","SI"))</f>
        <v/>
      </c>
      <c r="J1698" s="9">
        <f>IF(COUNTA($A1698:$H1698)=0,"",IFERROR(LOOKUP(2,1/(((LISTS!$H$2:$H$26&lt;&gt;"")*ISNUMBER(SEARCH(LISTS!$H$2:$H$26,$G1698)))+((LISTS!$I$2:$I$26&lt;&gt;"")*ISNUMBER(SEARCH(LISTS!$I$2:$I$26,$E1698)))),LISTS!$K$2:$K$26),"OTRO"))</f>
        <v/>
      </c>
      <c r="K1698" s="11">
        <f>IF($I1698&lt;&gt;"SI",0,IFERROR($F1698,0))</f>
        <v/>
      </c>
      <c r="L1698" s="9">
        <f>IF(COUNTA($A1698:$H1698)=0,"",IF($J1698="OTRO",IFERROR(LOOKUP(2,1/(((LISTS!$H$2:$H$26&lt;&gt;"")*ISNUMBER(SEARCH(LISTS!$H$2:$H$26,$G1698)))+((LISTS!$I$2:$I$26&lt;&gt;"")*ISNUMBER(SEARCH(LISTS!$I$2:$I$26,$E1698)))),LISTS!$L$2:$L$26),"Concepto DIAN no mapeado a casilla automatica"),IF(LEFT($J1698,4)="TOPE","Control automatico DIAN: "&amp;$J1698,"Casilla automatica: "&amp;$J1698)))</f>
        <v/>
      </c>
    </row>
    <row r="1699">
      <c r="A1699" s="9" t="n"/>
      <c r="B1699" s="9" t="n"/>
      <c r="C1699" s="9" t="n"/>
      <c r="D1699" s="9" t="n"/>
      <c r="E1699" s="9" t="n"/>
      <c r="F1699" s="11" t="n"/>
      <c r="G1699" s="9" t="n"/>
      <c r="H1699" s="9" t="n"/>
      <c r="I1699" s="9">
        <f>IF(COUNTA($A1699:$H1699)=0,"",IF($J1699="OTRO","NO","SI"))</f>
        <v/>
      </c>
      <c r="J1699" s="9">
        <f>IF(COUNTA($A1699:$H1699)=0,"",IFERROR(LOOKUP(2,1/(((LISTS!$H$2:$H$26&lt;&gt;"")*ISNUMBER(SEARCH(LISTS!$H$2:$H$26,$G1699)))+((LISTS!$I$2:$I$26&lt;&gt;"")*ISNUMBER(SEARCH(LISTS!$I$2:$I$26,$E1699)))),LISTS!$K$2:$K$26),"OTRO"))</f>
        <v/>
      </c>
      <c r="K1699" s="11">
        <f>IF($I1699&lt;&gt;"SI",0,IFERROR($F1699,0))</f>
        <v/>
      </c>
      <c r="L1699" s="9">
        <f>IF(COUNTA($A1699:$H1699)=0,"",IF($J1699="OTRO",IFERROR(LOOKUP(2,1/(((LISTS!$H$2:$H$26&lt;&gt;"")*ISNUMBER(SEARCH(LISTS!$H$2:$H$26,$G1699)))+((LISTS!$I$2:$I$26&lt;&gt;"")*ISNUMBER(SEARCH(LISTS!$I$2:$I$26,$E1699)))),LISTS!$L$2:$L$26),"Concepto DIAN no mapeado a casilla automatica"),IF(LEFT($J1699,4)="TOPE","Control automatico DIAN: "&amp;$J1699,"Casilla automatica: "&amp;$J1699)))</f>
        <v/>
      </c>
    </row>
    <row r="1700">
      <c r="A1700" s="9" t="n"/>
      <c r="B1700" s="9" t="n"/>
      <c r="C1700" s="9" t="n"/>
      <c r="D1700" s="9" t="n"/>
      <c r="E1700" s="9" t="n"/>
      <c r="F1700" s="11" t="n"/>
      <c r="G1700" s="9" t="n"/>
      <c r="H1700" s="9" t="n"/>
      <c r="I1700" s="9">
        <f>IF(COUNTA($A1700:$H1700)=0,"",IF($J1700="OTRO","NO","SI"))</f>
        <v/>
      </c>
      <c r="J1700" s="9">
        <f>IF(COUNTA($A1700:$H1700)=0,"",IFERROR(LOOKUP(2,1/(((LISTS!$H$2:$H$26&lt;&gt;"")*ISNUMBER(SEARCH(LISTS!$H$2:$H$26,$G1700)))+((LISTS!$I$2:$I$26&lt;&gt;"")*ISNUMBER(SEARCH(LISTS!$I$2:$I$26,$E1700)))),LISTS!$K$2:$K$26),"OTRO"))</f>
        <v/>
      </c>
      <c r="K1700" s="11">
        <f>IF($I1700&lt;&gt;"SI",0,IFERROR($F1700,0))</f>
        <v/>
      </c>
      <c r="L1700" s="9">
        <f>IF(COUNTA($A1700:$H1700)=0,"",IF($J1700="OTRO",IFERROR(LOOKUP(2,1/(((LISTS!$H$2:$H$26&lt;&gt;"")*ISNUMBER(SEARCH(LISTS!$H$2:$H$26,$G1700)))+((LISTS!$I$2:$I$26&lt;&gt;"")*ISNUMBER(SEARCH(LISTS!$I$2:$I$26,$E1700)))),LISTS!$L$2:$L$26),"Concepto DIAN no mapeado a casilla automatica"),IF(LEFT($J1700,4)="TOPE","Control automatico DIAN: "&amp;$J1700,"Casilla automatica: "&amp;$J1700)))</f>
        <v/>
      </c>
    </row>
    <row r="1701">
      <c r="A1701" s="9" t="n"/>
      <c r="B1701" s="9" t="n"/>
      <c r="C1701" s="9" t="n"/>
      <c r="D1701" s="9" t="n"/>
      <c r="E1701" s="9" t="n"/>
      <c r="F1701" s="11" t="n"/>
      <c r="G1701" s="9" t="n"/>
      <c r="H1701" s="9" t="n"/>
      <c r="I1701" s="9">
        <f>IF(COUNTA($A1701:$H1701)=0,"",IF($J1701="OTRO","NO","SI"))</f>
        <v/>
      </c>
      <c r="J1701" s="9">
        <f>IF(COUNTA($A1701:$H1701)=0,"",IFERROR(LOOKUP(2,1/(((LISTS!$H$2:$H$26&lt;&gt;"")*ISNUMBER(SEARCH(LISTS!$H$2:$H$26,$G1701)))+((LISTS!$I$2:$I$26&lt;&gt;"")*ISNUMBER(SEARCH(LISTS!$I$2:$I$26,$E1701)))),LISTS!$K$2:$K$26),"OTRO"))</f>
        <v/>
      </c>
      <c r="K1701" s="11">
        <f>IF($I1701&lt;&gt;"SI",0,IFERROR($F1701,0))</f>
        <v/>
      </c>
      <c r="L1701" s="9">
        <f>IF(COUNTA($A1701:$H1701)=0,"",IF($J1701="OTRO",IFERROR(LOOKUP(2,1/(((LISTS!$H$2:$H$26&lt;&gt;"")*ISNUMBER(SEARCH(LISTS!$H$2:$H$26,$G1701)))+((LISTS!$I$2:$I$26&lt;&gt;"")*ISNUMBER(SEARCH(LISTS!$I$2:$I$26,$E1701)))),LISTS!$L$2:$L$26),"Concepto DIAN no mapeado a casilla automatica"),IF(LEFT($J1701,4)="TOPE","Control automatico DIAN: "&amp;$J1701,"Casilla automatica: "&amp;$J1701)))</f>
        <v/>
      </c>
    </row>
    <row r="1702">
      <c r="A1702" s="9" t="n"/>
      <c r="B1702" s="9" t="n"/>
      <c r="C1702" s="9" t="n"/>
      <c r="D1702" s="9" t="n"/>
      <c r="E1702" s="9" t="n"/>
      <c r="F1702" s="11" t="n"/>
      <c r="G1702" s="9" t="n"/>
      <c r="H1702" s="9" t="n"/>
      <c r="I1702" s="9">
        <f>IF(COUNTA($A1702:$H1702)=0,"",IF($J1702="OTRO","NO","SI"))</f>
        <v/>
      </c>
      <c r="J1702" s="9">
        <f>IF(COUNTA($A1702:$H1702)=0,"",IFERROR(LOOKUP(2,1/(((LISTS!$H$2:$H$26&lt;&gt;"")*ISNUMBER(SEARCH(LISTS!$H$2:$H$26,$G1702)))+((LISTS!$I$2:$I$26&lt;&gt;"")*ISNUMBER(SEARCH(LISTS!$I$2:$I$26,$E1702)))),LISTS!$K$2:$K$26),"OTRO"))</f>
        <v/>
      </c>
      <c r="K1702" s="11">
        <f>IF($I1702&lt;&gt;"SI",0,IFERROR($F1702,0))</f>
        <v/>
      </c>
      <c r="L1702" s="9">
        <f>IF(COUNTA($A1702:$H1702)=0,"",IF($J1702="OTRO",IFERROR(LOOKUP(2,1/(((LISTS!$H$2:$H$26&lt;&gt;"")*ISNUMBER(SEARCH(LISTS!$H$2:$H$26,$G1702)))+((LISTS!$I$2:$I$26&lt;&gt;"")*ISNUMBER(SEARCH(LISTS!$I$2:$I$26,$E1702)))),LISTS!$L$2:$L$26),"Concepto DIAN no mapeado a casilla automatica"),IF(LEFT($J1702,4)="TOPE","Control automatico DIAN: "&amp;$J1702,"Casilla automatica: "&amp;$J1702)))</f>
        <v/>
      </c>
    </row>
    <row r="1703">
      <c r="A1703" s="9" t="n"/>
      <c r="B1703" s="9" t="n"/>
      <c r="C1703" s="9" t="n"/>
      <c r="D1703" s="9" t="n"/>
      <c r="E1703" s="9" t="n"/>
      <c r="F1703" s="11" t="n"/>
      <c r="G1703" s="9" t="n"/>
      <c r="H1703" s="9" t="n"/>
      <c r="I1703" s="9">
        <f>IF(COUNTA($A1703:$H1703)=0,"",IF($J1703="OTRO","NO","SI"))</f>
        <v/>
      </c>
      <c r="J1703" s="9">
        <f>IF(COUNTA($A1703:$H1703)=0,"",IFERROR(LOOKUP(2,1/(((LISTS!$H$2:$H$26&lt;&gt;"")*ISNUMBER(SEARCH(LISTS!$H$2:$H$26,$G1703)))+((LISTS!$I$2:$I$26&lt;&gt;"")*ISNUMBER(SEARCH(LISTS!$I$2:$I$26,$E1703)))),LISTS!$K$2:$K$26),"OTRO"))</f>
        <v/>
      </c>
      <c r="K1703" s="11">
        <f>IF($I1703&lt;&gt;"SI",0,IFERROR($F1703,0))</f>
        <v/>
      </c>
      <c r="L1703" s="9">
        <f>IF(COUNTA($A1703:$H1703)=0,"",IF($J1703="OTRO",IFERROR(LOOKUP(2,1/(((LISTS!$H$2:$H$26&lt;&gt;"")*ISNUMBER(SEARCH(LISTS!$H$2:$H$26,$G1703)))+((LISTS!$I$2:$I$26&lt;&gt;"")*ISNUMBER(SEARCH(LISTS!$I$2:$I$26,$E1703)))),LISTS!$L$2:$L$26),"Concepto DIAN no mapeado a casilla automatica"),IF(LEFT($J1703,4)="TOPE","Control automatico DIAN: "&amp;$J1703,"Casilla automatica: "&amp;$J1703)))</f>
        <v/>
      </c>
    </row>
    <row r="1704">
      <c r="A1704" s="9" t="n"/>
      <c r="B1704" s="9" t="n"/>
      <c r="C1704" s="9" t="n"/>
      <c r="D1704" s="9" t="n"/>
      <c r="E1704" s="9" t="n"/>
      <c r="F1704" s="11" t="n"/>
      <c r="G1704" s="9" t="n"/>
      <c r="H1704" s="9" t="n"/>
      <c r="I1704" s="9">
        <f>IF(COUNTA($A1704:$H1704)=0,"",IF($J1704="OTRO","NO","SI"))</f>
        <v/>
      </c>
      <c r="J1704" s="9">
        <f>IF(COUNTA($A1704:$H1704)=0,"",IFERROR(LOOKUP(2,1/(((LISTS!$H$2:$H$26&lt;&gt;"")*ISNUMBER(SEARCH(LISTS!$H$2:$H$26,$G1704)))+((LISTS!$I$2:$I$26&lt;&gt;"")*ISNUMBER(SEARCH(LISTS!$I$2:$I$26,$E1704)))),LISTS!$K$2:$K$26),"OTRO"))</f>
        <v/>
      </c>
      <c r="K1704" s="11">
        <f>IF($I1704&lt;&gt;"SI",0,IFERROR($F1704,0))</f>
        <v/>
      </c>
      <c r="L1704" s="9">
        <f>IF(COUNTA($A1704:$H1704)=0,"",IF($J1704="OTRO",IFERROR(LOOKUP(2,1/(((LISTS!$H$2:$H$26&lt;&gt;"")*ISNUMBER(SEARCH(LISTS!$H$2:$H$26,$G1704)))+((LISTS!$I$2:$I$26&lt;&gt;"")*ISNUMBER(SEARCH(LISTS!$I$2:$I$26,$E1704)))),LISTS!$L$2:$L$26),"Concepto DIAN no mapeado a casilla automatica"),IF(LEFT($J1704,4)="TOPE","Control automatico DIAN: "&amp;$J1704,"Casilla automatica: "&amp;$J1704)))</f>
        <v/>
      </c>
    </row>
    <row r="1705">
      <c r="A1705" s="9" t="n"/>
      <c r="B1705" s="9" t="n"/>
      <c r="C1705" s="9" t="n"/>
      <c r="D1705" s="9" t="n"/>
      <c r="E1705" s="9" t="n"/>
      <c r="F1705" s="11" t="n"/>
      <c r="G1705" s="9" t="n"/>
      <c r="H1705" s="9" t="n"/>
      <c r="I1705" s="9">
        <f>IF(COUNTA($A1705:$H1705)=0,"",IF($J1705="OTRO","NO","SI"))</f>
        <v/>
      </c>
      <c r="J1705" s="9">
        <f>IF(COUNTA($A1705:$H1705)=0,"",IFERROR(LOOKUP(2,1/(((LISTS!$H$2:$H$26&lt;&gt;"")*ISNUMBER(SEARCH(LISTS!$H$2:$H$26,$G1705)))+((LISTS!$I$2:$I$26&lt;&gt;"")*ISNUMBER(SEARCH(LISTS!$I$2:$I$26,$E1705)))),LISTS!$K$2:$K$26),"OTRO"))</f>
        <v/>
      </c>
      <c r="K1705" s="11">
        <f>IF($I1705&lt;&gt;"SI",0,IFERROR($F1705,0))</f>
        <v/>
      </c>
      <c r="L1705" s="9">
        <f>IF(COUNTA($A1705:$H1705)=0,"",IF($J1705="OTRO",IFERROR(LOOKUP(2,1/(((LISTS!$H$2:$H$26&lt;&gt;"")*ISNUMBER(SEARCH(LISTS!$H$2:$H$26,$G1705)))+((LISTS!$I$2:$I$26&lt;&gt;"")*ISNUMBER(SEARCH(LISTS!$I$2:$I$26,$E1705)))),LISTS!$L$2:$L$26),"Concepto DIAN no mapeado a casilla automatica"),IF(LEFT($J1705,4)="TOPE","Control automatico DIAN: "&amp;$J1705,"Casilla automatica: "&amp;$J1705)))</f>
        <v/>
      </c>
    </row>
    <row r="1706">
      <c r="A1706" s="9" t="n"/>
      <c r="B1706" s="9" t="n"/>
      <c r="C1706" s="9" t="n"/>
      <c r="D1706" s="9" t="n"/>
      <c r="E1706" s="9" t="n"/>
      <c r="F1706" s="11" t="n"/>
      <c r="G1706" s="9" t="n"/>
      <c r="H1706" s="9" t="n"/>
      <c r="I1706" s="9">
        <f>IF(COUNTA($A1706:$H1706)=0,"",IF($J1706="OTRO","NO","SI"))</f>
        <v/>
      </c>
      <c r="J1706" s="9">
        <f>IF(COUNTA($A1706:$H1706)=0,"",IFERROR(LOOKUP(2,1/(((LISTS!$H$2:$H$26&lt;&gt;"")*ISNUMBER(SEARCH(LISTS!$H$2:$H$26,$G1706)))+((LISTS!$I$2:$I$26&lt;&gt;"")*ISNUMBER(SEARCH(LISTS!$I$2:$I$26,$E1706)))),LISTS!$K$2:$K$26),"OTRO"))</f>
        <v/>
      </c>
      <c r="K1706" s="11">
        <f>IF($I1706&lt;&gt;"SI",0,IFERROR($F1706,0))</f>
        <v/>
      </c>
      <c r="L1706" s="9">
        <f>IF(COUNTA($A1706:$H1706)=0,"",IF($J1706="OTRO",IFERROR(LOOKUP(2,1/(((LISTS!$H$2:$H$26&lt;&gt;"")*ISNUMBER(SEARCH(LISTS!$H$2:$H$26,$G1706)))+((LISTS!$I$2:$I$26&lt;&gt;"")*ISNUMBER(SEARCH(LISTS!$I$2:$I$26,$E1706)))),LISTS!$L$2:$L$26),"Concepto DIAN no mapeado a casilla automatica"),IF(LEFT($J1706,4)="TOPE","Control automatico DIAN: "&amp;$J1706,"Casilla automatica: "&amp;$J1706)))</f>
        <v/>
      </c>
    </row>
    <row r="1707">
      <c r="A1707" s="9" t="n"/>
      <c r="B1707" s="9" t="n"/>
      <c r="C1707" s="9" t="n"/>
      <c r="D1707" s="9" t="n"/>
      <c r="E1707" s="9" t="n"/>
      <c r="F1707" s="11" t="n"/>
      <c r="G1707" s="9" t="n"/>
      <c r="H1707" s="9" t="n"/>
      <c r="I1707" s="9">
        <f>IF(COUNTA($A1707:$H1707)=0,"",IF($J1707="OTRO","NO","SI"))</f>
        <v/>
      </c>
      <c r="J1707" s="9">
        <f>IF(COUNTA($A1707:$H1707)=0,"",IFERROR(LOOKUP(2,1/(((LISTS!$H$2:$H$26&lt;&gt;"")*ISNUMBER(SEARCH(LISTS!$H$2:$H$26,$G1707)))+((LISTS!$I$2:$I$26&lt;&gt;"")*ISNUMBER(SEARCH(LISTS!$I$2:$I$26,$E1707)))),LISTS!$K$2:$K$26),"OTRO"))</f>
        <v/>
      </c>
      <c r="K1707" s="11">
        <f>IF($I1707&lt;&gt;"SI",0,IFERROR($F1707,0))</f>
        <v/>
      </c>
      <c r="L1707" s="9">
        <f>IF(COUNTA($A1707:$H1707)=0,"",IF($J1707="OTRO",IFERROR(LOOKUP(2,1/(((LISTS!$H$2:$H$26&lt;&gt;"")*ISNUMBER(SEARCH(LISTS!$H$2:$H$26,$G1707)))+((LISTS!$I$2:$I$26&lt;&gt;"")*ISNUMBER(SEARCH(LISTS!$I$2:$I$26,$E1707)))),LISTS!$L$2:$L$26),"Concepto DIAN no mapeado a casilla automatica"),IF(LEFT($J1707,4)="TOPE","Control automatico DIAN: "&amp;$J1707,"Casilla automatica: "&amp;$J1707)))</f>
        <v/>
      </c>
    </row>
    <row r="1708">
      <c r="A1708" s="9" t="n"/>
      <c r="B1708" s="9" t="n"/>
      <c r="C1708" s="9" t="n"/>
      <c r="D1708" s="9" t="n"/>
      <c r="E1708" s="9" t="n"/>
      <c r="F1708" s="11" t="n"/>
      <c r="G1708" s="9" t="n"/>
      <c r="H1708" s="9" t="n"/>
      <c r="I1708" s="9">
        <f>IF(COUNTA($A1708:$H1708)=0,"",IF($J1708="OTRO","NO","SI"))</f>
        <v/>
      </c>
      <c r="J1708" s="9">
        <f>IF(COUNTA($A1708:$H1708)=0,"",IFERROR(LOOKUP(2,1/(((LISTS!$H$2:$H$26&lt;&gt;"")*ISNUMBER(SEARCH(LISTS!$H$2:$H$26,$G1708)))+((LISTS!$I$2:$I$26&lt;&gt;"")*ISNUMBER(SEARCH(LISTS!$I$2:$I$26,$E1708)))),LISTS!$K$2:$K$26),"OTRO"))</f>
        <v/>
      </c>
      <c r="K1708" s="11">
        <f>IF($I1708&lt;&gt;"SI",0,IFERROR($F1708,0))</f>
        <v/>
      </c>
      <c r="L1708" s="9">
        <f>IF(COUNTA($A1708:$H1708)=0,"",IF($J1708="OTRO",IFERROR(LOOKUP(2,1/(((LISTS!$H$2:$H$26&lt;&gt;"")*ISNUMBER(SEARCH(LISTS!$H$2:$H$26,$G1708)))+((LISTS!$I$2:$I$26&lt;&gt;"")*ISNUMBER(SEARCH(LISTS!$I$2:$I$26,$E1708)))),LISTS!$L$2:$L$26),"Concepto DIAN no mapeado a casilla automatica"),IF(LEFT($J1708,4)="TOPE","Control automatico DIAN: "&amp;$J1708,"Casilla automatica: "&amp;$J1708)))</f>
        <v/>
      </c>
    </row>
    <row r="1709">
      <c r="A1709" s="9" t="n"/>
      <c r="B1709" s="9" t="n"/>
      <c r="C1709" s="9" t="n"/>
      <c r="D1709" s="9" t="n"/>
      <c r="E1709" s="9" t="n"/>
      <c r="F1709" s="11" t="n"/>
      <c r="G1709" s="9" t="n"/>
      <c r="H1709" s="9" t="n"/>
      <c r="I1709" s="9">
        <f>IF(COUNTA($A1709:$H1709)=0,"",IF($J1709="OTRO","NO","SI"))</f>
        <v/>
      </c>
      <c r="J1709" s="9">
        <f>IF(COUNTA($A1709:$H1709)=0,"",IFERROR(LOOKUP(2,1/(((LISTS!$H$2:$H$26&lt;&gt;"")*ISNUMBER(SEARCH(LISTS!$H$2:$H$26,$G1709)))+((LISTS!$I$2:$I$26&lt;&gt;"")*ISNUMBER(SEARCH(LISTS!$I$2:$I$26,$E1709)))),LISTS!$K$2:$K$26),"OTRO"))</f>
        <v/>
      </c>
      <c r="K1709" s="11">
        <f>IF($I1709&lt;&gt;"SI",0,IFERROR($F1709,0))</f>
        <v/>
      </c>
      <c r="L1709" s="9">
        <f>IF(COUNTA($A1709:$H1709)=0,"",IF($J1709="OTRO",IFERROR(LOOKUP(2,1/(((LISTS!$H$2:$H$26&lt;&gt;"")*ISNUMBER(SEARCH(LISTS!$H$2:$H$26,$G1709)))+((LISTS!$I$2:$I$26&lt;&gt;"")*ISNUMBER(SEARCH(LISTS!$I$2:$I$26,$E1709)))),LISTS!$L$2:$L$26),"Concepto DIAN no mapeado a casilla automatica"),IF(LEFT($J1709,4)="TOPE","Control automatico DIAN: "&amp;$J1709,"Casilla automatica: "&amp;$J1709)))</f>
        <v/>
      </c>
    </row>
    <row r="1710">
      <c r="A1710" s="9" t="n"/>
      <c r="B1710" s="9" t="n"/>
      <c r="C1710" s="9" t="n"/>
      <c r="D1710" s="9" t="n"/>
      <c r="E1710" s="9" t="n"/>
      <c r="F1710" s="11" t="n"/>
      <c r="G1710" s="9" t="n"/>
      <c r="H1710" s="9" t="n"/>
      <c r="I1710" s="9">
        <f>IF(COUNTA($A1710:$H1710)=0,"",IF($J1710="OTRO","NO","SI"))</f>
        <v/>
      </c>
      <c r="J1710" s="9">
        <f>IF(COUNTA($A1710:$H1710)=0,"",IFERROR(LOOKUP(2,1/(((LISTS!$H$2:$H$26&lt;&gt;"")*ISNUMBER(SEARCH(LISTS!$H$2:$H$26,$G1710)))+((LISTS!$I$2:$I$26&lt;&gt;"")*ISNUMBER(SEARCH(LISTS!$I$2:$I$26,$E1710)))),LISTS!$K$2:$K$26),"OTRO"))</f>
        <v/>
      </c>
      <c r="K1710" s="11">
        <f>IF($I1710&lt;&gt;"SI",0,IFERROR($F1710,0))</f>
        <v/>
      </c>
      <c r="L1710" s="9">
        <f>IF(COUNTA($A1710:$H1710)=0,"",IF($J1710="OTRO",IFERROR(LOOKUP(2,1/(((LISTS!$H$2:$H$26&lt;&gt;"")*ISNUMBER(SEARCH(LISTS!$H$2:$H$26,$G1710)))+((LISTS!$I$2:$I$26&lt;&gt;"")*ISNUMBER(SEARCH(LISTS!$I$2:$I$26,$E1710)))),LISTS!$L$2:$L$26),"Concepto DIAN no mapeado a casilla automatica"),IF(LEFT($J1710,4)="TOPE","Control automatico DIAN: "&amp;$J1710,"Casilla automatica: "&amp;$J1710)))</f>
        <v/>
      </c>
    </row>
    <row r="1711">
      <c r="A1711" s="9" t="n"/>
      <c r="B1711" s="9" t="n"/>
      <c r="C1711" s="9" t="n"/>
      <c r="D1711" s="9" t="n"/>
      <c r="E1711" s="9" t="n"/>
      <c r="F1711" s="11" t="n"/>
      <c r="G1711" s="9" t="n"/>
      <c r="H1711" s="9" t="n"/>
      <c r="I1711" s="9">
        <f>IF(COUNTA($A1711:$H1711)=0,"",IF($J1711="OTRO","NO","SI"))</f>
        <v/>
      </c>
      <c r="J1711" s="9">
        <f>IF(COUNTA($A1711:$H1711)=0,"",IFERROR(LOOKUP(2,1/(((LISTS!$H$2:$H$26&lt;&gt;"")*ISNUMBER(SEARCH(LISTS!$H$2:$H$26,$G1711)))+((LISTS!$I$2:$I$26&lt;&gt;"")*ISNUMBER(SEARCH(LISTS!$I$2:$I$26,$E1711)))),LISTS!$K$2:$K$26),"OTRO"))</f>
        <v/>
      </c>
      <c r="K1711" s="11">
        <f>IF($I1711&lt;&gt;"SI",0,IFERROR($F1711,0))</f>
        <v/>
      </c>
      <c r="L1711" s="9">
        <f>IF(COUNTA($A1711:$H1711)=0,"",IF($J1711="OTRO",IFERROR(LOOKUP(2,1/(((LISTS!$H$2:$H$26&lt;&gt;"")*ISNUMBER(SEARCH(LISTS!$H$2:$H$26,$G1711)))+((LISTS!$I$2:$I$26&lt;&gt;"")*ISNUMBER(SEARCH(LISTS!$I$2:$I$26,$E1711)))),LISTS!$L$2:$L$26),"Concepto DIAN no mapeado a casilla automatica"),IF(LEFT($J1711,4)="TOPE","Control automatico DIAN: "&amp;$J1711,"Casilla automatica: "&amp;$J1711)))</f>
        <v/>
      </c>
    </row>
    <row r="1712">
      <c r="A1712" s="9" t="n"/>
      <c r="B1712" s="9" t="n"/>
      <c r="C1712" s="9" t="n"/>
      <c r="D1712" s="9" t="n"/>
      <c r="E1712" s="9" t="n"/>
      <c r="F1712" s="11" t="n"/>
      <c r="G1712" s="9" t="n"/>
      <c r="H1712" s="9" t="n"/>
      <c r="I1712" s="9">
        <f>IF(COUNTA($A1712:$H1712)=0,"",IF($J1712="OTRO","NO","SI"))</f>
        <v/>
      </c>
      <c r="J1712" s="9">
        <f>IF(COUNTA($A1712:$H1712)=0,"",IFERROR(LOOKUP(2,1/(((LISTS!$H$2:$H$26&lt;&gt;"")*ISNUMBER(SEARCH(LISTS!$H$2:$H$26,$G1712)))+((LISTS!$I$2:$I$26&lt;&gt;"")*ISNUMBER(SEARCH(LISTS!$I$2:$I$26,$E1712)))),LISTS!$K$2:$K$26),"OTRO"))</f>
        <v/>
      </c>
      <c r="K1712" s="11">
        <f>IF($I1712&lt;&gt;"SI",0,IFERROR($F1712,0))</f>
        <v/>
      </c>
      <c r="L1712" s="9">
        <f>IF(COUNTA($A1712:$H1712)=0,"",IF($J1712="OTRO",IFERROR(LOOKUP(2,1/(((LISTS!$H$2:$H$26&lt;&gt;"")*ISNUMBER(SEARCH(LISTS!$H$2:$H$26,$G1712)))+((LISTS!$I$2:$I$26&lt;&gt;"")*ISNUMBER(SEARCH(LISTS!$I$2:$I$26,$E1712)))),LISTS!$L$2:$L$26),"Concepto DIAN no mapeado a casilla automatica"),IF(LEFT($J1712,4)="TOPE","Control automatico DIAN: "&amp;$J1712,"Casilla automatica: "&amp;$J1712)))</f>
        <v/>
      </c>
    </row>
    <row r="1713">
      <c r="A1713" s="9" t="n"/>
      <c r="B1713" s="9" t="n"/>
      <c r="C1713" s="9" t="n"/>
      <c r="D1713" s="9" t="n"/>
      <c r="E1713" s="9" t="n"/>
      <c r="F1713" s="11" t="n"/>
      <c r="G1713" s="9" t="n"/>
      <c r="H1713" s="9" t="n"/>
      <c r="I1713" s="9">
        <f>IF(COUNTA($A1713:$H1713)=0,"",IF($J1713="OTRO","NO","SI"))</f>
        <v/>
      </c>
      <c r="J1713" s="9">
        <f>IF(COUNTA($A1713:$H1713)=0,"",IFERROR(LOOKUP(2,1/(((LISTS!$H$2:$H$26&lt;&gt;"")*ISNUMBER(SEARCH(LISTS!$H$2:$H$26,$G1713)))+((LISTS!$I$2:$I$26&lt;&gt;"")*ISNUMBER(SEARCH(LISTS!$I$2:$I$26,$E1713)))),LISTS!$K$2:$K$26),"OTRO"))</f>
        <v/>
      </c>
      <c r="K1713" s="11">
        <f>IF($I1713&lt;&gt;"SI",0,IFERROR($F1713,0))</f>
        <v/>
      </c>
      <c r="L1713" s="9">
        <f>IF(COUNTA($A1713:$H1713)=0,"",IF($J1713="OTRO",IFERROR(LOOKUP(2,1/(((LISTS!$H$2:$H$26&lt;&gt;"")*ISNUMBER(SEARCH(LISTS!$H$2:$H$26,$G1713)))+((LISTS!$I$2:$I$26&lt;&gt;"")*ISNUMBER(SEARCH(LISTS!$I$2:$I$26,$E1713)))),LISTS!$L$2:$L$26),"Concepto DIAN no mapeado a casilla automatica"),IF(LEFT($J1713,4)="TOPE","Control automatico DIAN: "&amp;$J1713,"Casilla automatica: "&amp;$J1713)))</f>
        <v/>
      </c>
    </row>
    <row r="1714">
      <c r="A1714" s="9" t="n"/>
      <c r="B1714" s="9" t="n"/>
      <c r="C1714" s="9" t="n"/>
      <c r="D1714" s="9" t="n"/>
      <c r="E1714" s="9" t="n"/>
      <c r="F1714" s="11" t="n"/>
      <c r="G1714" s="9" t="n"/>
      <c r="H1714" s="9" t="n"/>
      <c r="I1714" s="9">
        <f>IF(COUNTA($A1714:$H1714)=0,"",IF($J1714="OTRO","NO","SI"))</f>
        <v/>
      </c>
      <c r="J1714" s="9">
        <f>IF(COUNTA($A1714:$H1714)=0,"",IFERROR(LOOKUP(2,1/(((LISTS!$H$2:$H$26&lt;&gt;"")*ISNUMBER(SEARCH(LISTS!$H$2:$H$26,$G1714)))+((LISTS!$I$2:$I$26&lt;&gt;"")*ISNUMBER(SEARCH(LISTS!$I$2:$I$26,$E1714)))),LISTS!$K$2:$K$26),"OTRO"))</f>
        <v/>
      </c>
      <c r="K1714" s="11">
        <f>IF($I1714&lt;&gt;"SI",0,IFERROR($F1714,0))</f>
        <v/>
      </c>
      <c r="L1714" s="9">
        <f>IF(COUNTA($A1714:$H1714)=0,"",IF($J1714="OTRO",IFERROR(LOOKUP(2,1/(((LISTS!$H$2:$H$26&lt;&gt;"")*ISNUMBER(SEARCH(LISTS!$H$2:$H$26,$G1714)))+((LISTS!$I$2:$I$26&lt;&gt;"")*ISNUMBER(SEARCH(LISTS!$I$2:$I$26,$E1714)))),LISTS!$L$2:$L$26),"Concepto DIAN no mapeado a casilla automatica"),IF(LEFT($J1714,4)="TOPE","Control automatico DIAN: "&amp;$J1714,"Casilla automatica: "&amp;$J1714)))</f>
        <v/>
      </c>
    </row>
    <row r="1715">
      <c r="A1715" s="9" t="n"/>
      <c r="B1715" s="9" t="n"/>
      <c r="C1715" s="9" t="n"/>
      <c r="D1715" s="9" t="n"/>
      <c r="E1715" s="9" t="n"/>
      <c r="F1715" s="11" t="n"/>
      <c r="G1715" s="9" t="n"/>
      <c r="H1715" s="9" t="n"/>
      <c r="I1715" s="9">
        <f>IF(COUNTA($A1715:$H1715)=0,"",IF($J1715="OTRO","NO","SI"))</f>
        <v/>
      </c>
      <c r="J1715" s="9">
        <f>IF(COUNTA($A1715:$H1715)=0,"",IFERROR(LOOKUP(2,1/(((LISTS!$H$2:$H$26&lt;&gt;"")*ISNUMBER(SEARCH(LISTS!$H$2:$H$26,$G1715)))+((LISTS!$I$2:$I$26&lt;&gt;"")*ISNUMBER(SEARCH(LISTS!$I$2:$I$26,$E1715)))),LISTS!$K$2:$K$26),"OTRO"))</f>
        <v/>
      </c>
      <c r="K1715" s="11">
        <f>IF($I1715&lt;&gt;"SI",0,IFERROR($F1715,0))</f>
        <v/>
      </c>
      <c r="L1715" s="9">
        <f>IF(COUNTA($A1715:$H1715)=0,"",IF($J1715="OTRO",IFERROR(LOOKUP(2,1/(((LISTS!$H$2:$H$26&lt;&gt;"")*ISNUMBER(SEARCH(LISTS!$H$2:$H$26,$G1715)))+((LISTS!$I$2:$I$26&lt;&gt;"")*ISNUMBER(SEARCH(LISTS!$I$2:$I$26,$E1715)))),LISTS!$L$2:$L$26),"Concepto DIAN no mapeado a casilla automatica"),IF(LEFT($J1715,4)="TOPE","Control automatico DIAN: "&amp;$J1715,"Casilla automatica: "&amp;$J1715)))</f>
        <v/>
      </c>
    </row>
    <row r="1716">
      <c r="A1716" s="9" t="n"/>
      <c r="B1716" s="9" t="n"/>
      <c r="C1716" s="9" t="n"/>
      <c r="D1716" s="9" t="n"/>
      <c r="E1716" s="9" t="n"/>
      <c r="F1716" s="11" t="n"/>
      <c r="G1716" s="9" t="n"/>
      <c r="H1716" s="9" t="n"/>
      <c r="I1716" s="9">
        <f>IF(COUNTA($A1716:$H1716)=0,"",IF($J1716="OTRO","NO","SI"))</f>
        <v/>
      </c>
      <c r="J1716" s="9">
        <f>IF(COUNTA($A1716:$H1716)=0,"",IFERROR(LOOKUP(2,1/(((LISTS!$H$2:$H$26&lt;&gt;"")*ISNUMBER(SEARCH(LISTS!$H$2:$H$26,$G1716)))+((LISTS!$I$2:$I$26&lt;&gt;"")*ISNUMBER(SEARCH(LISTS!$I$2:$I$26,$E1716)))),LISTS!$K$2:$K$26),"OTRO"))</f>
        <v/>
      </c>
      <c r="K1716" s="11">
        <f>IF($I1716&lt;&gt;"SI",0,IFERROR($F1716,0))</f>
        <v/>
      </c>
      <c r="L1716" s="9">
        <f>IF(COUNTA($A1716:$H1716)=0,"",IF($J1716="OTRO",IFERROR(LOOKUP(2,1/(((LISTS!$H$2:$H$26&lt;&gt;"")*ISNUMBER(SEARCH(LISTS!$H$2:$H$26,$G1716)))+((LISTS!$I$2:$I$26&lt;&gt;"")*ISNUMBER(SEARCH(LISTS!$I$2:$I$26,$E1716)))),LISTS!$L$2:$L$26),"Concepto DIAN no mapeado a casilla automatica"),IF(LEFT($J1716,4)="TOPE","Control automatico DIAN: "&amp;$J1716,"Casilla automatica: "&amp;$J1716)))</f>
        <v/>
      </c>
    </row>
    <row r="1717">
      <c r="A1717" s="9" t="n"/>
      <c r="B1717" s="9" t="n"/>
      <c r="C1717" s="9" t="n"/>
      <c r="D1717" s="9" t="n"/>
      <c r="E1717" s="9" t="n"/>
      <c r="F1717" s="11" t="n"/>
      <c r="G1717" s="9" t="n"/>
      <c r="H1717" s="9" t="n"/>
      <c r="I1717" s="9">
        <f>IF(COUNTA($A1717:$H1717)=0,"",IF($J1717="OTRO","NO","SI"))</f>
        <v/>
      </c>
      <c r="J1717" s="9">
        <f>IF(COUNTA($A1717:$H1717)=0,"",IFERROR(LOOKUP(2,1/(((LISTS!$H$2:$H$26&lt;&gt;"")*ISNUMBER(SEARCH(LISTS!$H$2:$H$26,$G1717)))+((LISTS!$I$2:$I$26&lt;&gt;"")*ISNUMBER(SEARCH(LISTS!$I$2:$I$26,$E1717)))),LISTS!$K$2:$K$26),"OTRO"))</f>
        <v/>
      </c>
      <c r="K1717" s="11">
        <f>IF($I1717&lt;&gt;"SI",0,IFERROR($F1717,0))</f>
        <v/>
      </c>
      <c r="L1717" s="9">
        <f>IF(COUNTA($A1717:$H1717)=0,"",IF($J1717="OTRO",IFERROR(LOOKUP(2,1/(((LISTS!$H$2:$H$26&lt;&gt;"")*ISNUMBER(SEARCH(LISTS!$H$2:$H$26,$G1717)))+((LISTS!$I$2:$I$26&lt;&gt;"")*ISNUMBER(SEARCH(LISTS!$I$2:$I$26,$E1717)))),LISTS!$L$2:$L$26),"Concepto DIAN no mapeado a casilla automatica"),IF(LEFT($J1717,4)="TOPE","Control automatico DIAN: "&amp;$J1717,"Casilla automatica: "&amp;$J1717)))</f>
        <v/>
      </c>
    </row>
    <row r="1718">
      <c r="A1718" s="9" t="n"/>
      <c r="B1718" s="9" t="n"/>
      <c r="C1718" s="9" t="n"/>
      <c r="D1718" s="9" t="n"/>
      <c r="E1718" s="9" t="n"/>
      <c r="F1718" s="11" t="n"/>
      <c r="G1718" s="9" t="n"/>
      <c r="H1718" s="9" t="n"/>
      <c r="I1718" s="9">
        <f>IF(COUNTA($A1718:$H1718)=0,"",IF($J1718="OTRO","NO","SI"))</f>
        <v/>
      </c>
      <c r="J1718" s="9">
        <f>IF(COUNTA($A1718:$H1718)=0,"",IFERROR(LOOKUP(2,1/(((LISTS!$H$2:$H$26&lt;&gt;"")*ISNUMBER(SEARCH(LISTS!$H$2:$H$26,$G1718)))+((LISTS!$I$2:$I$26&lt;&gt;"")*ISNUMBER(SEARCH(LISTS!$I$2:$I$26,$E1718)))),LISTS!$K$2:$K$26),"OTRO"))</f>
        <v/>
      </c>
      <c r="K1718" s="11">
        <f>IF($I1718&lt;&gt;"SI",0,IFERROR($F1718,0))</f>
        <v/>
      </c>
      <c r="L1718" s="9">
        <f>IF(COUNTA($A1718:$H1718)=0,"",IF($J1718="OTRO",IFERROR(LOOKUP(2,1/(((LISTS!$H$2:$H$26&lt;&gt;"")*ISNUMBER(SEARCH(LISTS!$H$2:$H$26,$G1718)))+((LISTS!$I$2:$I$26&lt;&gt;"")*ISNUMBER(SEARCH(LISTS!$I$2:$I$26,$E1718)))),LISTS!$L$2:$L$26),"Concepto DIAN no mapeado a casilla automatica"),IF(LEFT($J1718,4)="TOPE","Control automatico DIAN: "&amp;$J1718,"Casilla automatica: "&amp;$J1718)))</f>
        <v/>
      </c>
    </row>
    <row r="1719">
      <c r="A1719" s="9" t="n"/>
      <c r="B1719" s="9" t="n"/>
      <c r="C1719" s="9" t="n"/>
      <c r="D1719" s="9" t="n"/>
      <c r="E1719" s="9" t="n"/>
      <c r="F1719" s="11" t="n"/>
      <c r="G1719" s="9" t="n"/>
      <c r="H1719" s="9" t="n"/>
      <c r="I1719" s="9">
        <f>IF(COUNTA($A1719:$H1719)=0,"",IF($J1719="OTRO","NO","SI"))</f>
        <v/>
      </c>
      <c r="J1719" s="9">
        <f>IF(COUNTA($A1719:$H1719)=0,"",IFERROR(LOOKUP(2,1/(((LISTS!$H$2:$H$26&lt;&gt;"")*ISNUMBER(SEARCH(LISTS!$H$2:$H$26,$G1719)))+((LISTS!$I$2:$I$26&lt;&gt;"")*ISNUMBER(SEARCH(LISTS!$I$2:$I$26,$E1719)))),LISTS!$K$2:$K$26),"OTRO"))</f>
        <v/>
      </c>
      <c r="K1719" s="11">
        <f>IF($I1719&lt;&gt;"SI",0,IFERROR($F1719,0))</f>
        <v/>
      </c>
      <c r="L1719" s="9">
        <f>IF(COUNTA($A1719:$H1719)=0,"",IF($J1719="OTRO",IFERROR(LOOKUP(2,1/(((LISTS!$H$2:$H$26&lt;&gt;"")*ISNUMBER(SEARCH(LISTS!$H$2:$H$26,$G1719)))+((LISTS!$I$2:$I$26&lt;&gt;"")*ISNUMBER(SEARCH(LISTS!$I$2:$I$26,$E1719)))),LISTS!$L$2:$L$26),"Concepto DIAN no mapeado a casilla automatica"),IF(LEFT($J1719,4)="TOPE","Control automatico DIAN: "&amp;$J1719,"Casilla automatica: "&amp;$J1719)))</f>
        <v/>
      </c>
    </row>
    <row r="1720">
      <c r="A1720" s="9" t="n"/>
      <c r="B1720" s="9" t="n"/>
      <c r="C1720" s="9" t="n"/>
      <c r="D1720" s="9" t="n"/>
      <c r="E1720" s="9" t="n"/>
      <c r="F1720" s="11" t="n"/>
      <c r="G1720" s="9" t="n"/>
      <c r="H1720" s="9" t="n"/>
      <c r="I1720" s="9">
        <f>IF(COUNTA($A1720:$H1720)=0,"",IF($J1720="OTRO","NO","SI"))</f>
        <v/>
      </c>
      <c r="J1720" s="9">
        <f>IF(COUNTA($A1720:$H1720)=0,"",IFERROR(LOOKUP(2,1/(((LISTS!$H$2:$H$26&lt;&gt;"")*ISNUMBER(SEARCH(LISTS!$H$2:$H$26,$G1720)))+((LISTS!$I$2:$I$26&lt;&gt;"")*ISNUMBER(SEARCH(LISTS!$I$2:$I$26,$E1720)))),LISTS!$K$2:$K$26),"OTRO"))</f>
        <v/>
      </c>
      <c r="K1720" s="11">
        <f>IF($I1720&lt;&gt;"SI",0,IFERROR($F1720,0))</f>
        <v/>
      </c>
      <c r="L1720" s="9">
        <f>IF(COUNTA($A1720:$H1720)=0,"",IF($J1720="OTRO",IFERROR(LOOKUP(2,1/(((LISTS!$H$2:$H$26&lt;&gt;"")*ISNUMBER(SEARCH(LISTS!$H$2:$H$26,$G1720)))+((LISTS!$I$2:$I$26&lt;&gt;"")*ISNUMBER(SEARCH(LISTS!$I$2:$I$26,$E1720)))),LISTS!$L$2:$L$26),"Concepto DIAN no mapeado a casilla automatica"),IF(LEFT($J1720,4)="TOPE","Control automatico DIAN: "&amp;$J1720,"Casilla automatica: "&amp;$J1720)))</f>
        <v/>
      </c>
    </row>
    <row r="1721">
      <c r="A1721" s="9" t="n"/>
      <c r="B1721" s="9" t="n"/>
      <c r="C1721" s="9" t="n"/>
      <c r="D1721" s="9" t="n"/>
      <c r="E1721" s="9" t="n"/>
      <c r="F1721" s="11" t="n"/>
      <c r="G1721" s="9" t="n"/>
      <c r="H1721" s="9" t="n"/>
      <c r="I1721" s="9">
        <f>IF(COUNTA($A1721:$H1721)=0,"",IF($J1721="OTRO","NO","SI"))</f>
        <v/>
      </c>
      <c r="J1721" s="9">
        <f>IF(COUNTA($A1721:$H1721)=0,"",IFERROR(LOOKUP(2,1/(((LISTS!$H$2:$H$26&lt;&gt;"")*ISNUMBER(SEARCH(LISTS!$H$2:$H$26,$G1721)))+((LISTS!$I$2:$I$26&lt;&gt;"")*ISNUMBER(SEARCH(LISTS!$I$2:$I$26,$E1721)))),LISTS!$K$2:$K$26),"OTRO"))</f>
        <v/>
      </c>
      <c r="K1721" s="11">
        <f>IF($I1721&lt;&gt;"SI",0,IFERROR($F1721,0))</f>
        <v/>
      </c>
      <c r="L1721" s="9">
        <f>IF(COUNTA($A1721:$H1721)=0,"",IF($J1721="OTRO",IFERROR(LOOKUP(2,1/(((LISTS!$H$2:$H$26&lt;&gt;"")*ISNUMBER(SEARCH(LISTS!$H$2:$H$26,$G1721)))+((LISTS!$I$2:$I$26&lt;&gt;"")*ISNUMBER(SEARCH(LISTS!$I$2:$I$26,$E1721)))),LISTS!$L$2:$L$26),"Concepto DIAN no mapeado a casilla automatica"),IF(LEFT($J1721,4)="TOPE","Control automatico DIAN: "&amp;$J1721,"Casilla automatica: "&amp;$J1721)))</f>
        <v/>
      </c>
    </row>
    <row r="1722">
      <c r="A1722" s="9" t="n"/>
      <c r="B1722" s="9" t="n"/>
      <c r="C1722" s="9" t="n"/>
      <c r="D1722" s="9" t="n"/>
      <c r="E1722" s="9" t="n"/>
      <c r="F1722" s="11" t="n"/>
      <c r="G1722" s="9" t="n"/>
      <c r="H1722" s="9" t="n"/>
      <c r="I1722" s="9">
        <f>IF(COUNTA($A1722:$H1722)=0,"",IF($J1722="OTRO","NO","SI"))</f>
        <v/>
      </c>
      <c r="J1722" s="9">
        <f>IF(COUNTA($A1722:$H1722)=0,"",IFERROR(LOOKUP(2,1/(((LISTS!$H$2:$H$26&lt;&gt;"")*ISNUMBER(SEARCH(LISTS!$H$2:$H$26,$G1722)))+((LISTS!$I$2:$I$26&lt;&gt;"")*ISNUMBER(SEARCH(LISTS!$I$2:$I$26,$E1722)))),LISTS!$K$2:$K$26),"OTRO"))</f>
        <v/>
      </c>
      <c r="K1722" s="11">
        <f>IF($I1722&lt;&gt;"SI",0,IFERROR($F1722,0))</f>
        <v/>
      </c>
      <c r="L1722" s="9">
        <f>IF(COUNTA($A1722:$H1722)=0,"",IF($J1722="OTRO",IFERROR(LOOKUP(2,1/(((LISTS!$H$2:$H$26&lt;&gt;"")*ISNUMBER(SEARCH(LISTS!$H$2:$H$26,$G1722)))+((LISTS!$I$2:$I$26&lt;&gt;"")*ISNUMBER(SEARCH(LISTS!$I$2:$I$26,$E1722)))),LISTS!$L$2:$L$26),"Concepto DIAN no mapeado a casilla automatica"),IF(LEFT($J1722,4)="TOPE","Control automatico DIAN: "&amp;$J1722,"Casilla automatica: "&amp;$J1722)))</f>
        <v/>
      </c>
    </row>
    <row r="1723">
      <c r="A1723" s="9" t="n"/>
      <c r="B1723" s="9" t="n"/>
      <c r="C1723" s="9" t="n"/>
      <c r="D1723" s="9" t="n"/>
      <c r="E1723" s="9" t="n"/>
      <c r="F1723" s="11" t="n"/>
      <c r="G1723" s="9" t="n"/>
      <c r="H1723" s="9" t="n"/>
      <c r="I1723" s="9">
        <f>IF(COUNTA($A1723:$H1723)=0,"",IF($J1723="OTRO","NO","SI"))</f>
        <v/>
      </c>
      <c r="J1723" s="9">
        <f>IF(COUNTA($A1723:$H1723)=0,"",IFERROR(LOOKUP(2,1/(((LISTS!$H$2:$H$26&lt;&gt;"")*ISNUMBER(SEARCH(LISTS!$H$2:$H$26,$G1723)))+((LISTS!$I$2:$I$26&lt;&gt;"")*ISNUMBER(SEARCH(LISTS!$I$2:$I$26,$E1723)))),LISTS!$K$2:$K$26),"OTRO"))</f>
        <v/>
      </c>
      <c r="K1723" s="11">
        <f>IF($I1723&lt;&gt;"SI",0,IFERROR($F1723,0))</f>
        <v/>
      </c>
      <c r="L1723" s="9">
        <f>IF(COUNTA($A1723:$H1723)=0,"",IF($J1723="OTRO",IFERROR(LOOKUP(2,1/(((LISTS!$H$2:$H$26&lt;&gt;"")*ISNUMBER(SEARCH(LISTS!$H$2:$H$26,$G1723)))+((LISTS!$I$2:$I$26&lt;&gt;"")*ISNUMBER(SEARCH(LISTS!$I$2:$I$26,$E1723)))),LISTS!$L$2:$L$26),"Concepto DIAN no mapeado a casilla automatica"),IF(LEFT($J1723,4)="TOPE","Control automatico DIAN: "&amp;$J1723,"Casilla automatica: "&amp;$J1723)))</f>
        <v/>
      </c>
    </row>
    <row r="1724">
      <c r="A1724" s="9" t="n"/>
      <c r="B1724" s="9" t="n"/>
      <c r="C1724" s="9" t="n"/>
      <c r="D1724" s="9" t="n"/>
      <c r="E1724" s="9" t="n"/>
      <c r="F1724" s="11" t="n"/>
      <c r="G1724" s="9" t="n"/>
      <c r="H1724" s="9" t="n"/>
      <c r="I1724" s="9">
        <f>IF(COUNTA($A1724:$H1724)=0,"",IF($J1724="OTRO","NO","SI"))</f>
        <v/>
      </c>
      <c r="J1724" s="9">
        <f>IF(COUNTA($A1724:$H1724)=0,"",IFERROR(LOOKUP(2,1/(((LISTS!$H$2:$H$26&lt;&gt;"")*ISNUMBER(SEARCH(LISTS!$H$2:$H$26,$G1724)))+((LISTS!$I$2:$I$26&lt;&gt;"")*ISNUMBER(SEARCH(LISTS!$I$2:$I$26,$E1724)))),LISTS!$K$2:$K$26),"OTRO"))</f>
        <v/>
      </c>
      <c r="K1724" s="11">
        <f>IF($I1724&lt;&gt;"SI",0,IFERROR($F1724,0))</f>
        <v/>
      </c>
      <c r="L1724" s="9">
        <f>IF(COUNTA($A1724:$H1724)=0,"",IF($J1724="OTRO",IFERROR(LOOKUP(2,1/(((LISTS!$H$2:$H$26&lt;&gt;"")*ISNUMBER(SEARCH(LISTS!$H$2:$H$26,$G1724)))+((LISTS!$I$2:$I$26&lt;&gt;"")*ISNUMBER(SEARCH(LISTS!$I$2:$I$26,$E1724)))),LISTS!$L$2:$L$26),"Concepto DIAN no mapeado a casilla automatica"),IF(LEFT($J1724,4)="TOPE","Control automatico DIAN: "&amp;$J1724,"Casilla automatica: "&amp;$J1724)))</f>
        <v/>
      </c>
    </row>
    <row r="1725">
      <c r="A1725" s="9" t="n"/>
      <c r="B1725" s="9" t="n"/>
      <c r="C1725" s="9" t="n"/>
      <c r="D1725" s="9" t="n"/>
      <c r="E1725" s="9" t="n"/>
      <c r="F1725" s="11" t="n"/>
      <c r="G1725" s="9" t="n"/>
      <c r="H1725" s="9" t="n"/>
      <c r="I1725" s="9">
        <f>IF(COUNTA($A1725:$H1725)=0,"",IF($J1725="OTRO","NO","SI"))</f>
        <v/>
      </c>
      <c r="J1725" s="9">
        <f>IF(COUNTA($A1725:$H1725)=0,"",IFERROR(LOOKUP(2,1/(((LISTS!$H$2:$H$26&lt;&gt;"")*ISNUMBER(SEARCH(LISTS!$H$2:$H$26,$G1725)))+((LISTS!$I$2:$I$26&lt;&gt;"")*ISNUMBER(SEARCH(LISTS!$I$2:$I$26,$E1725)))),LISTS!$K$2:$K$26),"OTRO"))</f>
        <v/>
      </c>
      <c r="K1725" s="11">
        <f>IF($I1725&lt;&gt;"SI",0,IFERROR($F1725,0))</f>
        <v/>
      </c>
      <c r="L1725" s="9">
        <f>IF(COUNTA($A1725:$H1725)=0,"",IF($J1725="OTRO",IFERROR(LOOKUP(2,1/(((LISTS!$H$2:$H$26&lt;&gt;"")*ISNUMBER(SEARCH(LISTS!$H$2:$H$26,$G1725)))+((LISTS!$I$2:$I$26&lt;&gt;"")*ISNUMBER(SEARCH(LISTS!$I$2:$I$26,$E1725)))),LISTS!$L$2:$L$26),"Concepto DIAN no mapeado a casilla automatica"),IF(LEFT($J1725,4)="TOPE","Control automatico DIAN: "&amp;$J1725,"Casilla automatica: "&amp;$J1725)))</f>
        <v/>
      </c>
    </row>
    <row r="1726">
      <c r="A1726" s="9" t="n"/>
      <c r="B1726" s="9" t="n"/>
      <c r="C1726" s="9" t="n"/>
      <c r="D1726" s="9" t="n"/>
      <c r="E1726" s="9" t="n"/>
      <c r="F1726" s="11" t="n"/>
      <c r="G1726" s="9" t="n"/>
      <c r="H1726" s="9" t="n"/>
      <c r="I1726" s="9">
        <f>IF(COUNTA($A1726:$H1726)=0,"",IF($J1726="OTRO","NO","SI"))</f>
        <v/>
      </c>
      <c r="J1726" s="9">
        <f>IF(COUNTA($A1726:$H1726)=0,"",IFERROR(LOOKUP(2,1/(((LISTS!$H$2:$H$26&lt;&gt;"")*ISNUMBER(SEARCH(LISTS!$H$2:$H$26,$G1726)))+((LISTS!$I$2:$I$26&lt;&gt;"")*ISNUMBER(SEARCH(LISTS!$I$2:$I$26,$E1726)))),LISTS!$K$2:$K$26),"OTRO"))</f>
        <v/>
      </c>
      <c r="K1726" s="11">
        <f>IF($I1726&lt;&gt;"SI",0,IFERROR($F1726,0))</f>
        <v/>
      </c>
      <c r="L1726" s="9">
        <f>IF(COUNTA($A1726:$H1726)=0,"",IF($J1726="OTRO",IFERROR(LOOKUP(2,1/(((LISTS!$H$2:$H$26&lt;&gt;"")*ISNUMBER(SEARCH(LISTS!$H$2:$H$26,$G1726)))+((LISTS!$I$2:$I$26&lt;&gt;"")*ISNUMBER(SEARCH(LISTS!$I$2:$I$26,$E1726)))),LISTS!$L$2:$L$26),"Concepto DIAN no mapeado a casilla automatica"),IF(LEFT($J1726,4)="TOPE","Control automatico DIAN: "&amp;$J1726,"Casilla automatica: "&amp;$J1726)))</f>
        <v/>
      </c>
    </row>
    <row r="1727">
      <c r="A1727" s="9" t="n"/>
      <c r="B1727" s="9" t="n"/>
      <c r="C1727" s="9" t="n"/>
      <c r="D1727" s="9" t="n"/>
      <c r="E1727" s="9" t="n"/>
      <c r="F1727" s="11" t="n"/>
      <c r="G1727" s="9" t="n"/>
      <c r="H1727" s="9" t="n"/>
      <c r="I1727" s="9">
        <f>IF(COUNTA($A1727:$H1727)=0,"",IF($J1727="OTRO","NO","SI"))</f>
        <v/>
      </c>
      <c r="J1727" s="9">
        <f>IF(COUNTA($A1727:$H1727)=0,"",IFERROR(LOOKUP(2,1/(((LISTS!$H$2:$H$26&lt;&gt;"")*ISNUMBER(SEARCH(LISTS!$H$2:$H$26,$G1727)))+((LISTS!$I$2:$I$26&lt;&gt;"")*ISNUMBER(SEARCH(LISTS!$I$2:$I$26,$E1727)))),LISTS!$K$2:$K$26),"OTRO"))</f>
        <v/>
      </c>
      <c r="K1727" s="11">
        <f>IF($I1727&lt;&gt;"SI",0,IFERROR($F1727,0))</f>
        <v/>
      </c>
      <c r="L1727" s="9">
        <f>IF(COUNTA($A1727:$H1727)=0,"",IF($J1727="OTRO",IFERROR(LOOKUP(2,1/(((LISTS!$H$2:$H$26&lt;&gt;"")*ISNUMBER(SEARCH(LISTS!$H$2:$H$26,$G1727)))+((LISTS!$I$2:$I$26&lt;&gt;"")*ISNUMBER(SEARCH(LISTS!$I$2:$I$26,$E1727)))),LISTS!$L$2:$L$26),"Concepto DIAN no mapeado a casilla automatica"),IF(LEFT($J1727,4)="TOPE","Control automatico DIAN: "&amp;$J1727,"Casilla automatica: "&amp;$J1727)))</f>
        <v/>
      </c>
    </row>
    <row r="1728">
      <c r="A1728" s="9" t="n"/>
      <c r="B1728" s="9" t="n"/>
      <c r="C1728" s="9" t="n"/>
      <c r="D1728" s="9" t="n"/>
      <c r="E1728" s="9" t="n"/>
      <c r="F1728" s="11" t="n"/>
      <c r="G1728" s="9" t="n"/>
      <c r="H1728" s="9" t="n"/>
      <c r="I1728" s="9">
        <f>IF(COUNTA($A1728:$H1728)=0,"",IF($J1728="OTRO","NO","SI"))</f>
        <v/>
      </c>
      <c r="J1728" s="9">
        <f>IF(COUNTA($A1728:$H1728)=0,"",IFERROR(LOOKUP(2,1/(((LISTS!$H$2:$H$26&lt;&gt;"")*ISNUMBER(SEARCH(LISTS!$H$2:$H$26,$G1728)))+((LISTS!$I$2:$I$26&lt;&gt;"")*ISNUMBER(SEARCH(LISTS!$I$2:$I$26,$E1728)))),LISTS!$K$2:$K$26),"OTRO"))</f>
        <v/>
      </c>
      <c r="K1728" s="11">
        <f>IF($I1728&lt;&gt;"SI",0,IFERROR($F1728,0))</f>
        <v/>
      </c>
      <c r="L1728" s="9">
        <f>IF(COUNTA($A1728:$H1728)=0,"",IF($J1728="OTRO",IFERROR(LOOKUP(2,1/(((LISTS!$H$2:$H$26&lt;&gt;"")*ISNUMBER(SEARCH(LISTS!$H$2:$H$26,$G1728)))+((LISTS!$I$2:$I$26&lt;&gt;"")*ISNUMBER(SEARCH(LISTS!$I$2:$I$26,$E1728)))),LISTS!$L$2:$L$26),"Concepto DIAN no mapeado a casilla automatica"),IF(LEFT($J1728,4)="TOPE","Control automatico DIAN: "&amp;$J1728,"Casilla automatica: "&amp;$J1728)))</f>
        <v/>
      </c>
    </row>
    <row r="1729">
      <c r="A1729" s="9" t="n"/>
      <c r="B1729" s="9" t="n"/>
      <c r="C1729" s="9" t="n"/>
      <c r="D1729" s="9" t="n"/>
      <c r="E1729" s="9" t="n"/>
      <c r="F1729" s="11" t="n"/>
      <c r="G1729" s="9" t="n"/>
      <c r="H1729" s="9" t="n"/>
      <c r="I1729" s="9">
        <f>IF(COUNTA($A1729:$H1729)=0,"",IF($J1729="OTRO","NO","SI"))</f>
        <v/>
      </c>
      <c r="J1729" s="9">
        <f>IF(COUNTA($A1729:$H1729)=0,"",IFERROR(LOOKUP(2,1/(((LISTS!$H$2:$H$26&lt;&gt;"")*ISNUMBER(SEARCH(LISTS!$H$2:$H$26,$G1729)))+((LISTS!$I$2:$I$26&lt;&gt;"")*ISNUMBER(SEARCH(LISTS!$I$2:$I$26,$E1729)))),LISTS!$K$2:$K$26),"OTRO"))</f>
        <v/>
      </c>
      <c r="K1729" s="11">
        <f>IF($I1729&lt;&gt;"SI",0,IFERROR($F1729,0))</f>
        <v/>
      </c>
      <c r="L1729" s="9">
        <f>IF(COUNTA($A1729:$H1729)=0,"",IF($J1729="OTRO",IFERROR(LOOKUP(2,1/(((LISTS!$H$2:$H$26&lt;&gt;"")*ISNUMBER(SEARCH(LISTS!$H$2:$H$26,$G1729)))+((LISTS!$I$2:$I$26&lt;&gt;"")*ISNUMBER(SEARCH(LISTS!$I$2:$I$26,$E1729)))),LISTS!$L$2:$L$26),"Concepto DIAN no mapeado a casilla automatica"),IF(LEFT($J1729,4)="TOPE","Control automatico DIAN: "&amp;$J1729,"Casilla automatica: "&amp;$J1729)))</f>
        <v/>
      </c>
    </row>
    <row r="1730">
      <c r="A1730" s="9" t="n"/>
      <c r="B1730" s="9" t="n"/>
      <c r="C1730" s="9" t="n"/>
      <c r="D1730" s="9" t="n"/>
      <c r="E1730" s="9" t="n"/>
      <c r="F1730" s="11" t="n"/>
      <c r="G1730" s="9" t="n"/>
      <c r="H1730" s="9" t="n"/>
      <c r="I1730" s="9">
        <f>IF(COUNTA($A1730:$H1730)=0,"",IF($J1730="OTRO","NO","SI"))</f>
        <v/>
      </c>
      <c r="J1730" s="9">
        <f>IF(COUNTA($A1730:$H1730)=0,"",IFERROR(LOOKUP(2,1/(((LISTS!$H$2:$H$26&lt;&gt;"")*ISNUMBER(SEARCH(LISTS!$H$2:$H$26,$G1730)))+((LISTS!$I$2:$I$26&lt;&gt;"")*ISNUMBER(SEARCH(LISTS!$I$2:$I$26,$E1730)))),LISTS!$K$2:$K$26),"OTRO"))</f>
        <v/>
      </c>
      <c r="K1730" s="11">
        <f>IF($I1730&lt;&gt;"SI",0,IFERROR($F1730,0))</f>
        <v/>
      </c>
      <c r="L1730" s="9">
        <f>IF(COUNTA($A1730:$H1730)=0,"",IF($J1730="OTRO",IFERROR(LOOKUP(2,1/(((LISTS!$H$2:$H$26&lt;&gt;"")*ISNUMBER(SEARCH(LISTS!$H$2:$H$26,$G1730)))+((LISTS!$I$2:$I$26&lt;&gt;"")*ISNUMBER(SEARCH(LISTS!$I$2:$I$26,$E1730)))),LISTS!$L$2:$L$26),"Concepto DIAN no mapeado a casilla automatica"),IF(LEFT($J1730,4)="TOPE","Control automatico DIAN: "&amp;$J1730,"Casilla automatica: "&amp;$J1730)))</f>
        <v/>
      </c>
    </row>
    <row r="1731">
      <c r="A1731" s="9" t="n"/>
      <c r="B1731" s="9" t="n"/>
      <c r="C1731" s="9" t="n"/>
      <c r="D1731" s="9" t="n"/>
      <c r="E1731" s="9" t="n"/>
      <c r="F1731" s="11" t="n"/>
      <c r="G1731" s="9" t="n"/>
      <c r="H1731" s="9" t="n"/>
      <c r="I1731" s="9">
        <f>IF(COUNTA($A1731:$H1731)=0,"",IF($J1731="OTRO","NO","SI"))</f>
        <v/>
      </c>
      <c r="J1731" s="9">
        <f>IF(COUNTA($A1731:$H1731)=0,"",IFERROR(LOOKUP(2,1/(((LISTS!$H$2:$H$26&lt;&gt;"")*ISNUMBER(SEARCH(LISTS!$H$2:$H$26,$G1731)))+((LISTS!$I$2:$I$26&lt;&gt;"")*ISNUMBER(SEARCH(LISTS!$I$2:$I$26,$E1731)))),LISTS!$K$2:$K$26),"OTRO"))</f>
        <v/>
      </c>
      <c r="K1731" s="11">
        <f>IF($I1731&lt;&gt;"SI",0,IFERROR($F1731,0))</f>
        <v/>
      </c>
      <c r="L1731" s="9">
        <f>IF(COUNTA($A1731:$H1731)=0,"",IF($J1731="OTRO",IFERROR(LOOKUP(2,1/(((LISTS!$H$2:$H$26&lt;&gt;"")*ISNUMBER(SEARCH(LISTS!$H$2:$H$26,$G1731)))+((LISTS!$I$2:$I$26&lt;&gt;"")*ISNUMBER(SEARCH(LISTS!$I$2:$I$26,$E1731)))),LISTS!$L$2:$L$26),"Concepto DIAN no mapeado a casilla automatica"),IF(LEFT($J1731,4)="TOPE","Control automatico DIAN: "&amp;$J1731,"Casilla automatica: "&amp;$J1731)))</f>
        <v/>
      </c>
    </row>
    <row r="1732">
      <c r="A1732" s="9" t="n"/>
      <c r="B1732" s="9" t="n"/>
      <c r="C1732" s="9" t="n"/>
      <c r="D1732" s="9" t="n"/>
      <c r="E1732" s="9" t="n"/>
      <c r="F1732" s="11" t="n"/>
      <c r="G1732" s="9" t="n"/>
      <c r="H1732" s="9" t="n"/>
      <c r="I1732" s="9">
        <f>IF(COUNTA($A1732:$H1732)=0,"",IF($J1732="OTRO","NO","SI"))</f>
        <v/>
      </c>
      <c r="J1732" s="9">
        <f>IF(COUNTA($A1732:$H1732)=0,"",IFERROR(LOOKUP(2,1/(((LISTS!$H$2:$H$26&lt;&gt;"")*ISNUMBER(SEARCH(LISTS!$H$2:$H$26,$G1732)))+((LISTS!$I$2:$I$26&lt;&gt;"")*ISNUMBER(SEARCH(LISTS!$I$2:$I$26,$E1732)))),LISTS!$K$2:$K$26),"OTRO"))</f>
        <v/>
      </c>
      <c r="K1732" s="11">
        <f>IF($I1732&lt;&gt;"SI",0,IFERROR($F1732,0))</f>
        <v/>
      </c>
      <c r="L1732" s="9">
        <f>IF(COUNTA($A1732:$H1732)=0,"",IF($J1732="OTRO",IFERROR(LOOKUP(2,1/(((LISTS!$H$2:$H$26&lt;&gt;"")*ISNUMBER(SEARCH(LISTS!$H$2:$H$26,$G1732)))+((LISTS!$I$2:$I$26&lt;&gt;"")*ISNUMBER(SEARCH(LISTS!$I$2:$I$26,$E1732)))),LISTS!$L$2:$L$26),"Concepto DIAN no mapeado a casilla automatica"),IF(LEFT($J1732,4)="TOPE","Control automatico DIAN: "&amp;$J1732,"Casilla automatica: "&amp;$J1732)))</f>
        <v/>
      </c>
    </row>
    <row r="1733">
      <c r="A1733" s="9" t="n"/>
      <c r="B1733" s="9" t="n"/>
      <c r="C1733" s="9" t="n"/>
      <c r="D1733" s="9" t="n"/>
      <c r="E1733" s="9" t="n"/>
      <c r="F1733" s="11" t="n"/>
      <c r="G1733" s="9" t="n"/>
      <c r="H1733" s="9" t="n"/>
      <c r="I1733" s="9">
        <f>IF(COUNTA($A1733:$H1733)=0,"",IF($J1733="OTRO","NO","SI"))</f>
        <v/>
      </c>
      <c r="J1733" s="9">
        <f>IF(COUNTA($A1733:$H1733)=0,"",IFERROR(LOOKUP(2,1/(((LISTS!$H$2:$H$26&lt;&gt;"")*ISNUMBER(SEARCH(LISTS!$H$2:$H$26,$G1733)))+((LISTS!$I$2:$I$26&lt;&gt;"")*ISNUMBER(SEARCH(LISTS!$I$2:$I$26,$E1733)))),LISTS!$K$2:$K$26),"OTRO"))</f>
        <v/>
      </c>
      <c r="K1733" s="11">
        <f>IF($I1733&lt;&gt;"SI",0,IFERROR($F1733,0))</f>
        <v/>
      </c>
      <c r="L1733" s="9">
        <f>IF(COUNTA($A1733:$H1733)=0,"",IF($J1733="OTRO",IFERROR(LOOKUP(2,1/(((LISTS!$H$2:$H$26&lt;&gt;"")*ISNUMBER(SEARCH(LISTS!$H$2:$H$26,$G1733)))+((LISTS!$I$2:$I$26&lt;&gt;"")*ISNUMBER(SEARCH(LISTS!$I$2:$I$26,$E1733)))),LISTS!$L$2:$L$26),"Concepto DIAN no mapeado a casilla automatica"),IF(LEFT($J1733,4)="TOPE","Control automatico DIAN: "&amp;$J1733,"Casilla automatica: "&amp;$J1733)))</f>
        <v/>
      </c>
    </row>
    <row r="1734">
      <c r="A1734" s="9" t="n"/>
      <c r="B1734" s="9" t="n"/>
      <c r="C1734" s="9" t="n"/>
      <c r="D1734" s="9" t="n"/>
      <c r="E1734" s="9" t="n"/>
      <c r="F1734" s="11" t="n"/>
      <c r="G1734" s="9" t="n"/>
      <c r="H1734" s="9" t="n"/>
      <c r="I1734" s="9">
        <f>IF(COUNTA($A1734:$H1734)=0,"",IF($J1734="OTRO","NO","SI"))</f>
        <v/>
      </c>
      <c r="J1734" s="9">
        <f>IF(COUNTA($A1734:$H1734)=0,"",IFERROR(LOOKUP(2,1/(((LISTS!$H$2:$H$26&lt;&gt;"")*ISNUMBER(SEARCH(LISTS!$H$2:$H$26,$G1734)))+((LISTS!$I$2:$I$26&lt;&gt;"")*ISNUMBER(SEARCH(LISTS!$I$2:$I$26,$E1734)))),LISTS!$K$2:$K$26),"OTRO"))</f>
        <v/>
      </c>
      <c r="K1734" s="11">
        <f>IF($I1734&lt;&gt;"SI",0,IFERROR($F1734,0))</f>
        <v/>
      </c>
      <c r="L1734" s="9">
        <f>IF(COUNTA($A1734:$H1734)=0,"",IF($J1734="OTRO",IFERROR(LOOKUP(2,1/(((LISTS!$H$2:$H$26&lt;&gt;"")*ISNUMBER(SEARCH(LISTS!$H$2:$H$26,$G1734)))+((LISTS!$I$2:$I$26&lt;&gt;"")*ISNUMBER(SEARCH(LISTS!$I$2:$I$26,$E1734)))),LISTS!$L$2:$L$26),"Concepto DIAN no mapeado a casilla automatica"),IF(LEFT($J1734,4)="TOPE","Control automatico DIAN: "&amp;$J1734,"Casilla automatica: "&amp;$J1734)))</f>
        <v/>
      </c>
    </row>
    <row r="1735">
      <c r="A1735" s="9" t="n"/>
      <c r="B1735" s="9" t="n"/>
      <c r="C1735" s="9" t="n"/>
      <c r="D1735" s="9" t="n"/>
      <c r="E1735" s="9" t="n"/>
      <c r="F1735" s="11" t="n"/>
      <c r="G1735" s="9" t="n"/>
      <c r="H1735" s="9" t="n"/>
      <c r="I1735" s="9">
        <f>IF(COUNTA($A1735:$H1735)=0,"",IF($J1735="OTRO","NO","SI"))</f>
        <v/>
      </c>
      <c r="J1735" s="9">
        <f>IF(COUNTA($A1735:$H1735)=0,"",IFERROR(LOOKUP(2,1/(((LISTS!$H$2:$H$26&lt;&gt;"")*ISNUMBER(SEARCH(LISTS!$H$2:$H$26,$G1735)))+((LISTS!$I$2:$I$26&lt;&gt;"")*ISNUMBER(SEARCH(LISTS!$I$2:$I$26,$E1735)))),LISTS!$K$2:$K$26),"OTRO"))</f>
        <v/>
      </c>
      <c r="K1735" s="11">
        <f>IF($I1735&lt;&gt;"SI",0,IFERROR($F1735,0))</f>
        <v/>
      </c>
      <c r="L1735" s="9">
        <f>IF(COUNTA($A1735:$H1735)=0,"",IF($J1735="OTRO",IFERROR(LOOKUP(2,1/(((LISTS!$H$2:$H$26&lt;&gt;"")*ISNUMBER(SEARCH(LISTS!$H$2:$H$26,$G1735)))+((LISTS!$I$2:$I$26&lt;&gt;"")*ISNUMBER(SEARCH(LISTS!$I$2:$I$26,$E1735)))),LISTS!$L$2:$L$26),"Concepto DIAN no mapeado a casilla automatica"),IF(LEFT($J1735,4)="TOPE","Control automatico DIAN: "&amp;$J1735,"Casilla automatica: "&amp;$J1735)))</f>
        <v/>
      </c>
    </row>
    <row r="1736">
      <c r="A1736" s="9" t="n"/>
      <c r="B1736" s="9" t="n"/>
      <c r="C1736" s="9" t="n"/>
      <c r="D1736" s="9" t="n"/>
      <c r="E1736" s="9" t="n"/>
      <c r="F1736" s="11" t="n"/>
      <c r="G1736" s="9" t="n"/>
      <c r="H1736" s="9" t="n"/>
      <c r="I1736" s="9">
        <f>IF(COUNTA($A1736:$H1736)=0,"",IF($J1736="OTRO","NO","SI"))</f>
        <v/>
      </c>
      <c r="J1736" s="9">
        <f>IF(COUNTA($A1736:$H1736)=0,"",IFERROR(LOOKUP(2,1/(((LISTS!$H$2:$H$26&lt;&gt;"")*ISNUMBER(SEARCH(LISTS!$H$2:$H$26,$G1736)))+((LISTS!$I$2:$I$26&lt;&gt;"")*ISNUMBER(SEARCH(LISTS!$I$2:$I$26,$E1736)))),LISTS!$K$2:$K$26),"OTRO"))</f>
        <v/>
      </c>
      <c r="K1736" s="11">
        <f>IF($I1736&lt;&gt;"SI",0,IFERROR($F1736,0))</f>
        <v/>
      </c>
      <c r="L1736" s="9">
        <f>IF(COUNTA($A1736:$H1736)=0,"",IF($J1736="OTRO",IFERROR(LOOKUP(2,1/(((LISTS!$H$2:$H$26&lt;&gt;"")*ISNUMBER(SEARCH(LISTS!$H$2:$H$26,$G1736)))+((LISTS!$I$2:$I$26&lt;&gt;"")*ISNUMBER(SEARCH(LISTS!$I$2:$I$26,$E1736)))),LISTS!$L$2:$L$26),"Concepto DIAN no mapeado a casilla automatica"),IF(LEFT($J1736,4)="TOPE","Control automatico DIAN: "&amp;$J1736,"Casilla automatica: "&amp;$J1736)))</f>
        <v/>
      </c>
    </row>
    <row r="1737">
      <c r="A1737" s="9" t="n"/>
      <c r="B1737" s="9" t="n"/>
      <c r="C1737" s="9" t="n"/>
      <c r="D1737" s="9" t="n"/>
      <c r="E1737" s="9" t="n"/>
      <c r="F1737" s="11" t="n"/>
      <c r="G1737" s="9" t="n"/>
      <c r="H1737" s="9" t="n"/>
      <c r="I1737" s="9">
        <f>IF(COUNTA($A1737:$H1737)=0,"",IF($J1737="OTRO","NO","SI"))</f>
        <v/>
      </c>
      <c r="J1737" s="9">
        <f>IF(COUNTA($A1737:$H1737)=0,"",IFERROR(LOOKUP(2,1/(((LISTS!$H$2:$H$26&lt;&gt;"")*ISNUMBER(SEARCH(LISTS!$H$2:$H$26,$G1737)))+((LISTS!$I$2:$I$26&lt;&gt;"")*ISNUMBER(SEARCH(LISTS!$I$2:$I$26,$E1737)))),LISTS!$K$2:$K$26),"OTRO"))</f>
        <v/>
      </c>
      <c r="K1737" s="11">
        <f>IF($I1737&lt;&gt;"SI",0,IFERROR($F1737,0))</f>
        <v/>
      </c>
      <c r="L1737" s="9">
        <f>IF(COUNTA($A1737:$H1737)=0,"",IF($J1737="OTRO",IFERROR(LOOKUP(2,1/(((LISTS!$H$2:$H$26&lt;&gt;"")*ISNUMBER(SEARCH(LISTS!$H$2:$H$26,$G1737)))+((LISTS!$I$2:$I$26&lt;&gt;"")*ISNUMBER(SEARCH(LISTS!$I$2:$I$26,$E1737)))),LISTS!$L$2:$L$26),"Concepto DIAN no mapeado a casilla automatica"),IF(LEFT($J1737,4)="TOPE","Control automatico DIAN: "&amp;$J1737,"Casilla automatica: "&amp;$J1737)))</f>
        <v/>
      </c>
    </row>
    <row r="1738">
      <c r="A1738" s="9" t="n"/>
      <c r="B1738" s="9" t="n"/>
      <c r="C1738" s="9" t="n"/>
      <c r="D1738" s="9" t="n"/>
      <c r="E1738" s="9" t="n"/>
      <c r="F1738" s="11" t="n"/>
      <c r="G1738" s="9" t="n"/>
      <c r="H1738" s="9" t="n"/>
      <c r="I1738" s="9">
        <f>IF(COUNTA($A1738:$H1738)=0,"",IF($J1738="OTRO","NO","SI"))</f>
        <v/>
      </c>
      <c r="J1738" s="9">
        <f>IF(COUNTA($A1738:$H1738)=0,"",IFERROR(LOOKUP(2,1/(((LISTS!$H$2:$H$26&lt;&gt;"")*ISNUMBER(SEARCH(LISTS!$H$2:$H$26,$G1738)))+((LISTS!$I$2:$I$26&lt;&gt;"")*ISNUMBER(SEARCH(LISTS!$I$2:$I$26,$E1738)))),LISTS!$K$2:$K$26),"OTRO"))</f>
        <v/>
      </c>
      <c r="K1738" s="11">
        <f>IF($I1738&lt;&gt;"SI",0,IFERROR($F1738,0))</f>
        <v/>
      </c>
      <c r="L1738" s="9">
        <f>IF(COUNTA($A1738:$H1738)=0,"",IF($J1738="OTRO",IFERROR(LOOKUP(2,1/(((LISTS!$H$2:$H$26&lt;&gt;"")*ISNUMBER(SEARCH(LISTS!$H$2:$H$26,$G1738)))+((LISTS!$I$2:$I$26&lt;&gt;"")*ISNUMBER(SEARCH(LISTS!$I$2:$I$26,$E1738)))),LISTS!$L$2:$L$26),"Concepto DIAN no mapeado a casilla automatica"),IF(LEFT($J1738,4)="TOPE","Control automatico DIAN: "&amp;$J1738,"Casilla automatica: "&amp;$J1738)))</f>
        <v/>
      </c>
    </row>
    <row r="1739">
      <c r="A1739" s="9" t="n"/>
      <c r="B1739" s="9" t="n"/>
      <c r="C1739" s="9" t="n"/>
      <c r="D1739" s="9" t="n"/>
      <c r="E1739" s="9" t="n"/>
      <c r="F1739" s="11" t="n"/>
      <c r="G1739" s="9" t="n"/>
      <c r="H1739" s="9" t="n"/>
      <c r="I1739" s="9">
        <f>IF(COUNTA($A1739:$H1739)=0,"",IF($J1739="OTRO","NO","SI"))</f>
        <v/>
      </c>
      <c r="J1739" s="9">
        <f>IF(COUNTA($A1739:$H1739)=0,"",IFERROR(LOOKUP(2,1/(((LISTS!$H$2:$H$26&lt;&gt;"")*ISNUMBER(SEARCH(LISTS!$H$2:$H$26,$G1739)))+((LISTS!$I$2:$I$26&lt;&gt;"")*ISNUMBER(SEARCH(LISTS!$I$2:$I$26,$E1739)))),LISTS!$K$2:$K$26),"OTRO"))</f>
        <v/>
      </c>
      <c r="K1739" s="11">
        <f>IF($I1739&lt;&gt;"SI",0,IFERROR($F1739,0))</f>
        <v/>
      </c>
      <c r="L1739" s="9">
        <f>IF(COUNTA($A1739:$H1739)=0,"",IF($J1739="OTRO",IFERROR(LOOKUP(2,1/(((LISTS!$H$2:$H$26&lt;&gt;"")*ISNUMBER(SEARCH(LISTS!$H$2:$H$26,$G1739)))+((LISTS!$I$2:$I$26&lt;&gt;"")*ISNUMBER(SEARCH(LISTS!$I$2:$I$26,$E1739)))),LISTS!$L$2:$L$26),"Concepto DIAN no mapeado a casilla automatica"),IF(LEFT($J1739,4)="TOPE","Control automatico DIAN: "&amp;$J1739,"Casilla automatica: "&amp;$J1739)))</f>
        <v/>
      </c>
    </row>
    <row r="1740">
      <c r="A1740" s="9" t="n"/>
      <c r="B1740" s="9" t="n"/>
      <c r="C1740" s="9" t="n"/>
      <c r="D1740" s="9" t="n"/>
      <c r="E1740" s="9" t="n"/>
      <c r="F1740" s="11" t="n"/>
      <c r="G1740" s="9" t="n"/>
      <c r="H1740" s="9" t="n"/>
      <c r="I1740" s="9">
        <f>IF(COUNTA($A1740:$H1740)=0,"",IF($J1740="OTRO","NO","SI"))</f>
        <v/>
      </c>
      <c r="J1740" s="9">
        <f>IF(COUNTA($A1740:$H1740)=0,"",IFERROR(LOOKUP(2,1/(((LISTS!$H$2:$H$26&lt;&gt;"")*ISNUMBER(SEARCH(LISTS!$H$2:$H$26,$G1740)))+((LISTS!$I$2:$I$26&lt;&gt;"")*ISNUMBER(SEARCH(LISTS!$I$2:$I$26,$E1740)))),LISTS!$K$2:$K$26),"OTRO"))</f>
        <v/>
      </c>
      <c r="K1740" s="11">
        <f>IF($I1740&lt;&gt;"SI",0,IFERROR($F1740,0))</f>
        <v/>
      </c>
      <c r="L1740" s="9">
        <f>IF(COUNTA($A1740:$H1740)=0,"",IF($J1740="OTRO",IFERROR(LOOKUP(2,1/(((LISTS!$H$2:$H$26&lt;&gt;"")*ISNUMBER(SEARCH(LISTS!$H$2:$H$26,$G1740)))+((LISTS!$I$2:$I$26&lt;&gt;"")*ISNUMBER(SEARCH(LISTS!$I$2:$I$26,$E1740)))),LISTS!$L$2:$L$26),"Concepto DIAN no mapeado a casilla automatica"),IF(LEFT($J1740,4)="TOPE","Control automatico DIAN: "&amp;$J1740,"Casilla automatica: "&amp;$J1740)))</f>
        <v/>
      </c>
    </row>
    <row r="1741">
      <c r="A1741" s="9" t="n"/>
      <c r="B1741" s="9" t="n"/>
      <c r="C1741" s="9" t="n"/>
      <c r="D1741" s="9" t="n"/>
      <c r="E1741" s="9" t="n"/>
      <c r="F1741" s="11" t="n"/>
      <c r="G1741" s="9" t="n"/>
      <c r="H1741" s="9" t="n"/>
      <c r="I1741" s="9">
        <f>IF(COUNTA($A1741:$H1741)=0,"",IF($J1741="OTRO","NO","SI"))</f>
        <v/>
      </c>
      <c r="J1741" s="9">
        <f>IF(COUNTA($A1741:$H1741)=0,"",IFERROR(LOOKUP(2,1/(((LISTS!$H$2:$H$26&lt;&gt;"")*ISNUMBER(SEARCH(LISTS!$H$2:$H$26,$G1741)))+((LISTS!$I$2:$I$26&lt;&gt;"")*ISNUMBER(SEARCH(LISTS!$I$2:$I$26,$E1741)))),LISTS!$K$2:$K$26),"OTRO"))</f>
        <v/>
      </c>
      <c r="K1741" s="11">
        <f>IF($I1741&lt;&gt;"SI",0,IFERROR($F1741,0))</f>
        <v/>
      </c>
      <c r="L1741" s="9">
        <f>IF(COUNTA($A1741:$H1741)=0,"",IF($J1741="OTRO",IFERROR(LOOKUP(2,1/(((LISTS!$H$2:$H$26&lt;&gt;"")*ISNUMBER(SEARCH(LISTS!$H$2:$H$26,$G1741)))+((LISTS!$I$2:$I$26&lt;&gt;"")*ISNUMBER(SEARCH(LISTS!$I$2:$I$26,$E1741)))),LISTS!$L$2:$L$26),"Concepto DIAN no mapeado a casilla automatica"),IF(LEFT($J1741,4)="TOPE","Control automatico DIAN: "&amp;$J1741,"Casilla automatica: "&amp;$J1741)))</f>
        <v/>
      </c>
    </row>
    <row r="1742">
      <c r="A1742" s="9" t="n"/>
      <c r="B1742" s="9" t="n"/>
      <c r="C1742" s="9" t="n"/>
      <c r="D1742" s="9" t="n"/>
      <c r="E1742" s="9" t="n"/>
      <c r="F1742" s="11" t="n"/>
      <c r="G1742" s="9" t="n"/>
      <c r="H1742" s="9" t="n"/>
      <c r="I1742" s="9">
        <f>IF(COUNTA($A1742:$H1742)=0,"",IF($J1742="OTRO","NO","SI"))</f>
        <v/>
      </c>
      <c r="J1742" s="9">
        <f>IF(COUNTA($A1742:$H1742)=0,"",IFERROR(LOOKUP(2,1/(((LISTS!$H$2:$H$26&lt;&gt;"")*ISNUMBER(SEARCH(LISTS!$H$2:$H$26,$G1742)))+((LISTS!$I$2:$I$26&lt;&gt;"")*ISNUMBER(SEARCH(LISTS!$I$2:$I$26,$E1742)))),LISTS!$K$2:$K$26),"OTRO"))</f>
        <v/>
      </c>
      <c r="K1742" s="11">
        <f>IF($I1742&lt;&gt;"SI",0,IFERROR($F1742,0))</f>
        <v/>
      </c>
      <c r="L1742" s="9">
        <f>IF(COUNTA($A1742:$H1742)=0,"",IF($J1742="OTRO",IFERROR(LOOKUP(2,1/(((LISTS!$H$2:$H$26&lt;&gt;"")*ISNUMBER(SEARCH(LISTS!$H$2:$H$26,$G1742)))+((LISTS!$I$2:$I$26&lt;&gt;"")*ISNUMBER(SEARCH(LISTS!$I$2:$I$26,$E1742)))),LISTS!$L$2:$L$26),"Concepto DIAN no mapeado a casilla automatica"),IF(LEFT($J1742,4)="TOPE","Control automatico DIAN: "&amp;$J1742,"Casilla automatica: "&amp;$J1742)))</f>
        <v/>
      </c>
    </row>
    <row r="1743">
      <c r="A1743" s="9" t="n"/>
      <c r="B1743" s="9" t="n"/>
      <c r="C1743" s="9" t="n"/>
      <c r="D1743" s="9" t="n"/>
      <c r="E1743" s="9" t="n"/>
      <c r="F1743" s="11" t="n"/>
      <c r="G1743" s="9" t="n"/>
      <c r="H1743" s="9" t="n"/>
      <c r="I1743" s="9">
        <f>IF(COUNTA($A1743:$H1743)=0,"",IF($J1743="OTRO","NO","SI"))</f>
        <v/>
      </c>
      <c r="J1743" s="9">
        <f>IF(COUNTA($A1743:$H1743)=0,"",IFERROR(LOOKUP(2,1/(((LISTS!$H$2:$H$26&lt;&gt;"")*ISNUMBER(SEARCH(LISTS!$H$2:$H$26,$G1743)))+((LISTS!$I$2:$I$26&lt;&gt;"")*ISNUMBER(SEARCH(LISTS!$I$2:$I$26,$E1743)))),LISTS!$K$2:$K$26),"OTRO"))</f>
        <v/>
      </c>
      <c r="K1743" s="11">
        <f>IF($I1743&lt;&gt;"SI",0,IFERROR($F1743,0))</f>
        <v/>
      </c>
      <c r="L1743" s="9">
        <f>IF(COUNTA($A1743:$H1743)=0,"",IF($J1743="OTRO",IFERROR(LOOKUP(2,1/(((LISTS!$H$2:$H$26&lt;&gt;"")*ISNUMBER(SEARCH(LISTS!$H$2:$H$26,$G1743)))+((LISTS!$I$2:$I$26&lt;&gt;"")*ISNUMBER(SEARCH(LISTS!$I$2:$I$26,$E1743)))),LISTS!$L$2:$L$26),"Concepto DIAN no mapeado a casilla automatica"),IF(LEFT($J1743,4)="TOPE","Control automatico DIAN: "&amp;$J1743,"Casilla automatica: "&amp;$J1743)))</f>
        <v/>
      </c>
    </row>
    <row r="1744">
      <c r="A1744" s="9" t="n"/>
      <c r="B1744" s="9" t="n"/>
      <c r="C1744" s="9" t="n"/>
      <c r="D1744" s="9" t="n"/>
      <c r="E1744" s="9" t="n"/>
      <c r="F1744" s="11" t="n"/>
      <c r="G1744" s="9" t="n"/>
      <c r="H1744" s="9" t="n"/>
      <c r="I1744" s="9">
        <f>IF(COUNTA($A1744:$H1744)=0,"",IF($J1744="OTRO","NO","SI"))</f>
        <v/>
      </c>
      <c r="J1744" s="9">
        <f>IF(COUNTA($A1744:$H1744)=0,"",IFERROR(LOOKUP(2,1/(((LISTS!$H$2:$H$26&lt;&gt;"")*ISNUMBER(SEARCH(LISTS!$H$2:$H$26,$G1744)))+((LISTS!$I$2:$I$26&lt;&gt;"")*ISNUMBER(SEARCH(LISTS!$I$2:$I$26,$E1744)))),LISTS!$K$2:$K$26),"OTRO"))</f>
        <v/>
      </c>
      <c r="K1744" s="11">
        <f>IF($I1744&lt;&gt;"SI",0,IFERROR($F1744,0))</f>
        <v/>
      </c>
      <c r="L1744" s="9">
        <f>IF(COUNTA($A1744:$H1744)=0,"",IF($J1744="OTRO",IFERROR(LOOKUP(2,1/(((LISTS!$H$2:$H$26&lt;&gt;"")*ISNUMBER(SEARCH(LISTS!$H$2:$H$26,$G1744)))+((LISTS!$I$2:$I$26&lt;&gt;"")*ISNUMBER(SEARCH(LISTS!$I$2:$I$26,$E1744)))),LISTS!$L$2:$L$26),"Concepto DIAN no mapeado a casilla automatica"),IF(LEFT($J1744,4)="TOPE","Control automatico DIAN: "&amp;$J1744,"Casilla automatica: "&amp;$J1744)))</f>
        <v/>
      </c>
    </row>
    <row r="1745">
      <c r="A1745" s="9" t="n"/>
      <c r="B1745" s="9" t="n"/>
      <c r="C1745" s="9" t="n"/>
      <c r="D1745" s="9" t="n"/>
      <c r="E1745" s="9" t="n"/>
      <c r="F1745" s="11" t="n"/>
      <c r="G1745" s="9" t="n"/>
      <c r="H1745" s="9" t="n"/>
      <c r="I1745" s="9">
        <f>IF(COUNTA($A1745:$H1745)=0,"",IF($J1745="OTRO","NO","SI"))</f>
        <v/>
      </c>
      <c r="J1745" s="9">
        <f>IF(COUNTA($A1745:$H1745)=0,"",IFERROR(LOOKUP(2,1/(((LISTS!$H$2:$H$26&lt;&gt;"")*ISNUMBER(SEARCH(LISTS!$H$2:$H$26,$G1745)))+((LISTS!$I$2:$I$26&lt;&gt;"")*ISNUMBER(SEARCH(LISTS!$I$2:$I$26,$E1745)))),LISTS!$K$2:$K$26),"OTRO"))</f>
        <v/>
      </c>
      <c r="K1745" s="11">
        <f>IF($I1745&lt;&gt;"SI",0,IFERROR($F1745,0))</f>
        <v/>
      </c>
      <c r="L1745" s="9">
        <f>IF(COUNTA($A1745:$H1745)=0,"",IF($J1745="OTRO",IFERROR(LOOKUP(2,1/(((LISTS!$H$2:$H$26&lt;&gt;"")*ISNUMBER(SEARCH(LISTS!$H$2:$H$26,$G1745)))+((LISTS!$I$2:$I$26&lt;&gt;"")*ISNUMBER(SEARCH(LISTS!$I$2:$I$26,$E1745)))),LISTS!$L$2:$L$26),"Concepto DIAN no mapeado a casilla automatica"),IF(LEFT($J1745,4)="TOPE","Control automatico DIAN: "&amp;$J1745,"Casilla automatica: "&amp;$J1745)))</f>
        <v/>
      </c>
    </row>
    <row r="1746">
      <c r="A1746" s="9" t="n"/>
      <c r="B1746" s="9" t="n"/>
      <c r="C1746" s="9" t="n"/>
      <c r="D1746" s="9" t="n"/>
      <c r="E1746" s="9" t="n"/>
      <c r="F1746" s="11" t="n"/>
      <c r="G1746" s="9" t="n"/>
      <c r="H1746" s="9" t="n"/>
      <c r="I1746" s="9">
        <f>IF(COUNTA($A1746:$H1746)=0,"",IF($J1746="OTRO","NO","SI"))</f>
        <v/>
      </c>
      <c r="J1746" s="9">
        <f>IF(COUNTA($A1746:$H1746)=0,"",IFERROR(LOOKUP(2,1/(((LISTS!$H$2:$H$26&lt;&gt;"")*ISNUMBER(SEARCH(LISTS!$H$2:$H$26,$G1746)))+((LISTS!$I$2:$I$26&lt;&gt;"")*ISNUMBER(SEARCH(LISTS!$I$2:$I$26,$E1746)))),LISTS!$K$2:$K$26),"OTRO"))</f>
        <v/>
      </c>
      <c r="K1746" s="11">
        <f>IF($I1746&lt;&gt;"SI",0,IFERROR($F1746,0))</f>
        <v/>
      </c>
      <c r="L1746" s="9">
        <f>IF(COUNTA($A1746:$H1746)=0,"",IF($J1746="OTRO",IFERROR(LOOKUP(2,1/(((LISTS!$H$2:$H$26&lt;&gt;"")*ISNUMBER(SEARCH(LISTS!$H$2:$H$26,$G1746)))+((LISTS!$I$2:$I$26&lt;&gt;"")*ISNUMBER(SEARCH(LISTS!$I$2:$I$26,$E1746)))),LISTS!$L$2:$L$26),"Concepto DIAN no mapeado a casilla automatica"),IF(LEFT($J1746,4)="TOPE","Control automatico DIAN: "&amp;$J1746,"Casilla automatica: "&amp;$J1746)))</f>
        <v/>
      </c>
    </row>
    <row r="1747">
      <c r="A1747" s="9" t="n"/>
      <c r="B1747" s="9" t="n"/>
      <c r="C1747" s="9" t="n"/>
      <c r="D1747" s="9" t="n"/>
      <c r="E1747" s="9" t="n"/>
      <c r="F1747" s="11" t="n"/>
      <c r="G1747" s="9" t="n"/>
      <c r="H1747" s="9" t="n"/>
      <c r="I1747" s="9">
        <f>IF(COUNTA($A1747:$H1747)=0,"",IF($J1747="OTRO","NO","SI"))</f>
        <v/>
      </c>
      <c r="J1747" s="9">
        <f>IF(COUNTA($A1747:$H1747)=0,"",IFERROR(LOOKUP(2,1/(((LISTS!$H$2:$H$26&lt;&gt;"")*ISNUMBER(SEARCH(LISTS!$H$2:$H$26,$G1747)))+((LISTS!$I$2:$I$26&lt;&gt;"")*ISNUMBER(SEARCH(LISTS!$I$2:$I$26,$E1747)))),LISTS!$K$2:$K$26),"OTRO"))</f>
        <v/>
      </c>
      <c r="K1747" s="11">
        <f>IF($I1747&lt;&gt;"SI",0,IFERROR($F1747,0))</f>
        <v/>
      </c>
      <c r="L1747" s="9">
        <f>IF(COUNTA($A1747:$H1747)=0,"",IF($J1747="OTRO",IFERROR(LOOKUP(2,1/(((LISTS!$H$2:$H$26&lt;&gt;"")*ISNUMBER(SEARCH(LISTS!$H$2:$H$26,$G1747)))+((LISTS!$I$2:$I$26&lt;&gt;"")*ISNUMBER(SEARCH(LISTS!$I$2:$I$26,$E1747)))),LISTS!$L$2:$L$26),"Concepto DIAN no mapeado a casilla automatica"),IF(LEFT($J1747,4)="TOPE","Control automatico DIAN: "&amp;$J1747,"Casilla automatica: "&amp;$J1747)))</f>
        <v/>
      </c>
    </row>
    <row r="1748">
      <c r="A1748" s="9" t="n"/>
      <c r="B1748" s="9" t="n"/>
      <c r="C1748" s="9" t="n"/>
      <c r="D1748" s="9" t="n"/>
      <c r="E1748" s="9" t="n"/>
      <c r="F1748" s="11" t="n"/>
      <c r="G1748" s="9" t="n"/>
      <c r="H1748" s="9" t="n"/>
      <c r="I1748" s="9">
        <f>IF(COUNTA($A1748:$H1748)=0,"",IF($J1748="OTRO","NO","SI"))</f>
        <v/>
      </c>
      <c r="J1748" s="9">
        <f>IF(COUNTA($A1748:$H1748)=0,"",IFERROR(LOOKUP(2,1/(((LISTS!$H$2:$H$26&lt;&gt;"")*ISNUMBER(SEARCH(LISTS!$H$2:$H$26,$G1748)))+((LISTS!$I$2:$I$26&lt;&gt;"")*ISNUMBER(SEARCH(LISTS!$I$2:$I$26,$E1748)))),LISTS!$K$2:$K$26),"OTRO"))</f>
        <v/>
      </c>
      <c r="K1748" s="11">
        <f>IF($I1748&lt;&gt;"SI",0,IFERROR($F1748,0))</f>
        <v/>
      </c>
      <c r="L1748" s="9">
        <f>IF(COUNTA($A1748:$H1748)=0,"",IF($J1748="OTRO",IFERROR(LOOKUP(2,1/(((LISTS!$H$2:$H$26&lt;&gt;"")*ISNUMBER(SEARCH(LISTS!$H$2:$H$26,$G1748)))+((LISTS!$I$2:$I$26&lt;&gt;"")*ISNUMBER(SEARCH(LISTS!$I$2:$I$26,$E1748)))),LISTS!$L$2:$L$26),"Concepto DIAN no mapeado a casilla automatica"),IF(LEFT($J1748,4)="TOPE","Control automatico DIAN: "&amp;$J1748,"Casilla automatica: "&amp;$J1748)))</f>
        <v/>
      </c>
    </row>
    <row r="1749">
      <c r="A1749" s="9" t="n"/>
      <c r="B1749" s="9" t="n"/>
      <c r="C1749" s="9" t="n"/>
      <c r="D1749" s="9" t="n"/>
      <c r="E1749" s="9" t="n"/>
      <c r="F1749" s="11" t="n"/>
      <c r="G1749" s="9" t="n"/>
      <c r="H1749" s="9" t="n"/>
      <c r="I1749" s="9">
        <f>IF(COUNTA($A1749:$H1749)=0,"",IF($J1749="OTRO","NO","SI"))</f>
        <v/>
      </c>
      <c r="J1749" s="9">
        <f>IF(COUNTA($A1749:$H1749)=0,"",IFERROR(LOOKUP(2,1/(((LISTS!$H$2:$H$26&lt;&gt;"")*ISNUMBER(SEARCH(LISTS!$H$2:$H$26,$G1749)))+((LISTS!$I$2:$I$26&lt;&gt;"")*ISNUMBER(SEARCH(LISTS!$I$2:$I$26,$E1749)))),LISTS!$K$2:$K$26),"OTRO"))</f>
        <v/>
      </c>
      <c r="K1749" s="11">
        <f>IF($I1749&lt;&gt;"SI",0,IFERROR($F1749,0))</f>
        <v/>
      </c>
      <c r="L1749" s="9">
        <f>IF(COUNTA($A1749:$H1749)=0,"",IF($J1749="OTRO",IFERROR(LOOKUP(2,1/(((LISTS!$H$2:$H$26&lt;&gt;"")*ISNUMBER(SEARCH(LISTS!$H$2:$H$26,$G1749)))+((LISTS!$I$2:$I$26&lt;&gt;"")*ISNUMBER(SEARCH(LISTS!$I$2:$I$26,$E1749)))),LISTS!$L$2:$L$26),"Concepto DIAN no mapeado a casilla automatica"),IF(LEFT($J1749,4)="TOPE","Control automatico DIAN: "&amp;$J1749,"Casilla automatica: "&amp;$J1749)))</f>
        <v/>
      </c>
    </row>
    <row r="1750">
      <c r="A1750" s="9" t="n"/>
      <c r="B1750" s="9" t="n"/>
      <c r="C1750" s="9" t="n"/>
      <c r="D1750" s="9" t="n"/>
      <c r="E1750" s="9" t="n"/>
      <c r="F1750" s="11" t="n"/>
      <c r="G1750" s="9" t="n"/>
      <c r="H1750" s="9" t="n"/>
      <c r="I1750" s="9">
        <f>IF(COUNTA($A1750:$H1750)=0,"",IF($J1750="OTRO","NO","SI"))</f>
        <v/>
      </c>
      <c r="J1750" s="9">
        <f>IF(COUNTA($A1750:$H1750)=0,"",IFERROR(LOOKUP(2,1/(((LISTS!$H$2:$H$26&lt;&gt;"")*ISNUMBER(SEARCH(LISTS!$H$2:$H$26,$G1750)))+((LISTS!$I$2:$I$26&lt;&gt;"")*ISNUMBER(SEARCH(LISTS!$I$2:$I$26,$E1750)))),LISTS!$K$2:$K$26),"OTRO"))</f>
        <v/>
      </c>
      <c r="K1750" s="11">
        <f>IF($I1750&lt;&gt;"SI",0,IFERROR($F1750,0))</f>
        <v/>
      </c>
      <c r="L1750" s="9">
        <f>IF(COUNTA($A1750:$H1750)=0,"",IF($J1750="OTRO",IFERROR(LOOKUP(2,1/(((LISTS!$H$2:$H$26&lt;&gt;"")*ISNUMBER(SEARCH(LISTS!$H$2:$H$26,$G1750)))+((LISTS!$I$2:$I$26&lt;&gt;"")*ISNUMBER(SEARCH(LISTS!$I$2:$I$26,$E1750)))),LISTS!$L$2:$L$26),"Concepto DIAN no mapeado a casilla automatica"),IF(LEFT($J1750,4)="TOPE","Control automatico DIAN: "&amp;$J1750,"Casilla automatica: "&amp;$J1750)))</f>
        <v/>
      </c>
    </row>
    <row r="1751">
      <c r="A1751" s="9" t="n"/>
      <c r="B1751" s="9" t="n"/>
      <c r="C1751" s="9" t="n"/>
      <c r="D1751" s="9" t="n"/>
      <c r="E1751" s="9" t="n"/>
      <c r="F1751" s="11" t="n"/>
      <c r="G1751" s="9" t="n"/>
      <c r="H1751" s="9" t="n"/>
      <c r="I1751" s="9">
        <f>IF(COUNTA($A1751:$H1751)=0,"",IF($J1751="OTRO","NO","SI"))</f>
        <v/>
      </c>
      <c r="J1751" s="9">
        <f>IF(COUNTA($A1751:$H1751)=0,"",IFERROR(LOOKUP(2,1/(((LISTS!$H$2:$H$26&lt;&gt;"")*ISNUMBER(SEARCH(LISTS!$H$2:$H$26,$G1751)))+((LISTS!$I$2:$I$26&lt;&gt;"")*ISNUMBER(SEARCH(LISTS!$I$2:$I$26,$E1751)))),LISTS!$K$2:$K$26),"OTRO"))</f>
        <v/>
      </c>
      <c r="K1751" s="11">
        <f>IF($I1751&lt;&gt;"SI",0,IFERROR($F1751,0))</f>
        <v/>
      </c>
      <c r="L1751" s="9">
        <f>IF(COUNTA($A1751:$H1751)=0,"",IF($J1751="OTRO",IFERROR(LOOKUP(2,1/(((LISTS!$H$2:$H$26&lt;&gt;"")*ISNUMBER(SEARCH(LISTS!$H$2:$H$26,$G1751)))+((LISTS!$I$2:$I$26&lt;&gt;"")*ISNUMBER(SEARCH(LISTS!$I$2:$I$26,$E1751)))),LISTS!$L$2:$L$26),"Concepto DIAN no mapeado a casilla automatica"),IF(LEFT($J1751,4)="TOPE","Control automatico DIAN: "&amp;$J1751,"Casilla automatica: "&amp;$J1751)))</f>
        <v/>
      </c>
    </row>
    <row r="1752">
      <c r="A1752" s="9" t="n"/>
      <c r="B1752" s="9" t="n"/>
      <c r="C1752" s="9" t="n"/>
      <c r="D1752" s="9" t="n"/>
      <c r="E1752" s="9" t="n"/>
      <c r="F1752" s="11" t="n"/>
      <c r="G1752" s="9" t="n"/>
      <c r="H1752" s="9" t="n"/>
      <c r="I1752" s="9">
        <f>IF(COUNTA($A1752:$H1752)=0,"",IF($J1752="OTRO","NO","SI"))</f>
        <v/>
      </c>
      <c r="J1752" s="9">
        <f>IF(COUNTA($A1752:$H1752)=0,"",IFERROR(LOOKUP(2,1/(((LISTS!$H$2:$H$26&lt;&gt;"")*ISNUMBER(SEARCH(LISTS!$H$2:$H$26,$G1752)))+((LISTS!$I$2:$I$26&lt;&gt;"")*ISNUMBER(SEARCH(LISTS!$I$2:$I$26,$E1752)))),LISTS!$K$2:$K$26),"OTRO"))</f>
        <v/>
      </c>
      <c r="K1752" s="11">
        <f>IF($I1752&lt;&gt;"SI",0,IFERROR($F1752,0))</f>
        <v/>
      </c>
      <c r="L1752" s="9">
        <f>IF(COUNTA($A1752:$H1752)=0,"",IF($J1752="OTRO",IFERROR(LOOKUP(2,1/(((LISTS!$H$2:$H$26&lt;&gt;"")*ISNUMBER(SEARCH(LISTS!$H$2:$H$26,$G1752)))+((LISTS!$I$2:$I$26&lt;&gt;"")*ISNUMBER(SEARCH(LISTS!$I$2:$I$26,$E1752)))),LISTS!$L$2:$L$26),"Concepto DIAN no mapeado a casilla automatica"),IF(LEFT($J1752,4)="TOPE","Control automatico DIAN: "&amp;$J1752,"Casilla automatica: "&amp;$J1752)))</f>
        <v/>
      </c>
    </row>
    <row r="1753">
      <c r="A1753" s="9" t="n"/>
      <c r="B1753" s="9" t="n"/>
      <c r="C1753" s="9" t="n"/>
      <c r="D1753" s="9" t="n"/>
      <c r="E1753" s="9" t="n"/>
      <c r="F1753" s="11" t="n"/>
      <c r="G1753" s="9" t="n"/>
      <c r="H1753" s="9" t="n"/>
      <c r="I1753" s="9">
        <f>IF(COUNTA($A1753:$H1753)=0,"",IF($J1753="OTRO","NO","SI"))</f>
        <v/>
      </c>
      <c r="J1753" s="9">
        <f>IF(COUNTA($A1753:$H1753)=0,"",IFERROR(LOOKUP(2,1/(((LISTS!$H$2:$H$26&lt;&gt;"")*ISNUMBER(SEARCH(LISTS!$H$2:$H$26,$G1753)))+((LISTS!$I$2:$I$26&lt;&gt;"")*ISNUMBER(SEARCH(LISTS!$I$2:$I$26,$E1753)))),LISTS!$K$2:$K$26),"OTRO"))</f>
        <v/>
      </c>
      <c r="K1753" s="11">
        <f>IF($I1753&lt;&gt;"SI",0,IFERROR($F1753,0))</f>
        <v/>
      </c>
      <c r="L1753" s="9">
        <f>IF(COUNTA($A1753:$H1753)=0,"",IF($J1753="OTRO",IFERROR(LOOKUP(2,1/(((LISTS!$H$2:$H$26&lt;&gt;"")*ISNUMBER(SEARCH(LISTS!$H$2:$H$26,$G1753)))+((LISTS!$I$2:$I$26&lt;&gt;"")*ISNUMBER(SEARCH(LISTS!$I$2:$I$26,$E1753)))),LISTS!$L$2:$L$26),"Concepto DIAN no mapeado a casilla automatica"),IF(LEFT($J1753,4)="TOPE","Control automatico DIAN: "&amp;$J1753,"Casilla automatica: "&amp;$J1753)))</f>
        <v/>
      </c>
    </row>
    <row r="1754">
      <c r="A1754" s="9" t="n"/>
      <c r="B1754" s="9" t="n"/>
      <c r="C1754" s="9" t="n"/>
      <c r="D1754" s="9" t="n"/>
      <c r="E1754" s="9" t="n"/>
      <c r="F1754" s="11" t="n"/>
      <c r="G1754" s="9" t="n"/>
      <c r="H1754" s="9" t="n"/>
      <c r="I1754" s="9">
        <f>IF(COUNTA($A1754:$H1754)=0,"",IF($J1754="OTRO","NO","SI"))</f>
        <v/>
      </c>
      <c r="J1754" s="9">
        <f>IF(COUNTA($A1754:$H1754)=0,"",IFERROR(LOOKUP(2,1/(((LISTS!$H$2:$H$26&lt;&gt;"")*ISNUMBER(SEARCH(LISTS!$H$2:$H$26,$G1754)))+((LISTS!$I$2:$I$26&lt;&gt;"")*ISNUMBER(SEARCH(LISTS!$I$2:$I$26,$E1754)))),LISTS!$K$2:$K$26),"OTRO"))</f>
        <v/>
      </c>
      <c r="K1754" s="11">
        <f>IF($I1754&lt;&gt;"SI",0,IFERROR($F1754,0))</f>
        <v/>
      </c>
      <c r="L1754" s="9">
        <f>IF(COUNTA($A1754:$H1754)=0,"",IF($J1754="OTRO",IFERROR(LOOKUP(2,1/(((LISTS!$H$2:$H$26&lt;&gt;"")*ISNUMBER(SEARCH(LISTS!$H$2:$H$26,$G1754)))+((LISTS!$I$2:$I$26&lt;&gt;"")*ISNUMBER(SEARCH(LISTS!$I$2:$I$26,$E1754)))),LISTS!$L$2:$L$26),"Concepto DIAN no mapeado a casilla automatica"),IF(LEFT($J1754,4)="TOPE","Control automatico DIAN: "&amp;$J1754,"Casilla automatica: "&amp;$J1754)))</f>
        <v/>
      </c>
    </row>
    <row r="1755">
      <c r="A1755" s="9" t="n"/>
      <c r="B1755" s="9" t="n"/>
      <c r="C1755" s="9" t="n"/>
      <c r="D1755" s="9" t="n"/>
      <c r="E1755" s="9" t="n"/>
      <c r="F1755" s="11" t="n"/>
      <c r="G1755" s="9" t="n"/>
      <c r="H1755" s="9" t="n"/>
      <c r="I1755" s="9">
        <f>IF(COUNTA($A1755:$H1755)=0,"",IF($J1755="OTRO","NO","SI"))</f>
        <v/>
      </c>
      <c r="J1755" s="9">
        <f>IF(COUNTA($A1755:$H1755)=0,"",IFERROR(LOOKUP(2,1/(((LISTS!$H$2:$H$26&lt;&gt;"")*ISNUMBER(SEARCH(LISTS!$H$2:$H$26,$G1755)))+((LISTS!$I$2:$I$26&lt;&gt;"")*ISNUMBER(SEARCH(LISTS!$I$2:$I$26,$E1755)))),LISTS!$K$2:$K$26),"OTRO"))</f>
        <v/>
      </c>
      <c r="K1755" s="11">
        <f>IF($I1755&lt;&gt;"SI",0,IFERROR($F1755,0))</f>
        <v/>
      </c>
      <c r="L1755" s="9">
        <f>IF(COUNTA($A1755:$H1755)=0,"",IF($J1755="OTRO",IFERROR(LOOKUP(2,1/(((LISTS!$H$2:$H$26&lt;&gt;"")*ISNUMBER(SEARCH(LISTS!$H$2:$H$26,$G1755)))+((LISTS!$I$2:$I$26&lt;&gt;"")*ISNUMBER(SEARCH(LISTS!$I$2:$I$26,$E1755)))),LISTS!$L$2:$L$26),"Concepto DIAN no mapeado a casilla automatica"),IF(LEFT($J1755,4)="TOPE","Control automatico DIAN: "&amp;$J1755,"Casilla automatica: "&amp;$J1755)))</f>
        <v/>
      </c>
    </row>
    <row r="1756">
      <c r="A1756" s="9" t="n"/>
      <c r="B1756" s="9" t="n"/>
      <c r="C1756" s="9" t="n"/>
      <c r="D1756" s="9" t="n"/>
      <c r="E1756" s="9" t="n"/>
      <c r="F1756" s="11" t="n"/>
      <c r="G1756" s="9" t="n"/>
      <c r="H1756" s="9" t="n"/>
      <c r="I1756" s="9">
        <f>IF(COUNTA($A1756:$H1756)=0,"",IF($J1756="OTRO","NO","SI"))</f>
        <v/>
      </c>
      <c r="J1756" s="9">
        <f>IF(COUNTA($A1756:$H1756)=0,"",IFERROR(LOOKUP(2,1/(((LISTS!$H$2:$H$26&lt;&gt;"")*ISNUMBER(SEARCH(LISTS!$H$2:$H$26,$G1756)))+((LISTS!$I$2:$I$26&lt;&gt;"")*ISNUMBER(SEARCH(LISTS!$I$2:$I$26,$E1756)))),LISTS!$K$2:$K$26),"OTRO"))</f>
        <v/>
      </c>
      <c r="K1756" s="11">
        <f>IF($I1756&lt;&gt;"SI",0,IFERROR($F1756,0))</f>
        <v/>
      </c>
      <c r="L1756" s="9">
        <f>IF(COUNTA($A1756:$H1756)=0,"",IF($J1756="OTRO",IFERROR(LOOKUP(2,1/(((LISTS!$H$2:$H$26&lt;&gt;"")*ISNUMBER(SEARCH(LISTS!$H$2:$H$26,$G1756)))+((LISTS!$I$2:$I$26&lt;&gt;"")*ISNUMBER(SEARCH(LISTS!$I$2:$I$26,$E1756)))),LISTS!$L$2:$L$26),"Concepto DIAN no mapeado a casilla automatica"),IF(LEFT($J1756,4)="TOPE","Control automatico DIAN: "&amp;$J1756,"Casilla automatica: "&amp;$J1756)))</f>
        <v/>
      </c>
    </row>
    <row r="1757">
      <c r="A1757" s="9" t="n"/>
      <c r="B1757" s="9" t="n"/>
      <c r="C1757" s="9" t="n"/>
      <c r="D1757" s="9" t="n"/>
      <c r="E1757" s="9" t="n"/>
      <c r="F1757" s="11" t="n"/>
      <c r="G1757" s="9" t="n"/>
      <c r="H1757" s="9" t="n"/>
      <c r="I1757" s="9">
        <f>IF(COUNTA($A1757:$H1757)=0,"",IF($J1757="OTRO","NO","SI"))</f>
        <v/>
      </c>
      <c r="J1757" s="9">
        <f>IF(COUNTA($A1757:$H1757)=0,"",IFERROR(LOOKUP(2,1/(((LISTS!$H$2:$H$26&lt;&gt;"")*ISNUMBER(SEARCH(LISTS!$H$2:$H$26,$G1757)))+((LISTS!$I$2:$I$26&lt;&gt;"")*ISNUMBER(SEARCH(LISTS!$I$2:$I$26,$E1757)))),LISTS!$K$2:$K$26),"OTRO"))</f>
        <v/>
      </c>
      <c r="K1757" s="11">
        <f>IF($I1757&lt;&gt;"SI",0,IFERROR($F1757,0))</f>
        <v/>
      </c>
      <c r="L1757" s="9">
        <f>IF(COUNTA($A1757:$H1757)=0,"",IF($J1757="OTRO",IFERROR(LOOKUP(2,1/(((LISTS!$H$2:$H$26&lt;&gt;"")*ISNUMBER(SEARCH(LISTS!$H$2:$H$26,$G1757)))+((LISTS!$I$2:$I$26&lt;&gt;"")*ISNUMBER(SEARCH(LISTS!$I$2:$I$26,$E1757)))),LISTS!$L$2:$L$26),"Concepto DIAN no mapeado a casilla automatica"),IF(LEFT($J1757,4)="TOPE","Control automatico DIAN: "&amp;$J1757,"Casilla automatica: "&amp;$J1757)))</f>
        <v/>
      </c>
    </row>
    <row r="1758">
      <c r="A1758" s="9" t="n"/>
      <c r="B1758" s="9" t="n"/>
      <c r="C1758" s="9" t="n"/>
      <c r="D1758" s="9" t="n"/>
      <c r="E1758" s="9" t="n"/>
      <c r="F1758" s="11" t="n"/>
      <c r="G1758" s="9" t="n"/>
      <c r="H1758" s="9" t="n"/>
      <c r="I1758" s="9">
        <f>IF(COUNTA($A1758:$H1758)=0,"",IF($J1758="OTRO","NO","SI"))</f>
        <v/>
      </c>
      <c r="J1758" s="9">
        <f>IF(COUNTA($A1758:$H1758)=0,"",IFERROR(LOOKUP(2,1/(((LISTS!$H$2:$H$26&lt;&gt;"")*ISNUMBER(SEARCH(LISTS!$H$2:$H$26,$G1758)))+((LISTS!$I$2:$I$26&lt;&gt;"")*ISNUMBER(SEARCH(LISTS!$I$2:$I$26,$E1758)))),LISTS!$K$2:$K$26),"OTRO"))</f>
        <v/>
      </c>
      <c r="K1758" s="11">
        <f>IF($I1758&lt;&gt;"SI",0,IFERROR($F1758,0))</f>
        <v/>
      </c>
      <c r="L1758" s="9">
        <f>IF(COUNTA($A1758:$H1758)=0,"",IF($J1758="OTRO",IFERROR(LOOKUP(2,1/(((LISTS!$H$2:$H$26&lt;&gt;"")*ISNUMBER(SEARCH(LISTS!$H$2:$H$26,$G1758)))+((LISTS!$I$2:$I$26&lt;&gt;"")*ISNUMBER(SEARCH(LISTS!$I$2:$I$26,$E1758)))),LISTS!$L$2:$L$26),"Concepto DIAN no mapeado a casilla automatica"),IF(LEFT($J1758,4)="TOPE","Control automatico DIAN: "&amp;$J1758,"Casilla automatica: "&amp;$J1758)))</f>
        <v/>
      </c>
    </row>
    <row r="1759">
      <c r="A1759" s="9" t="n"/>
      <c r="B1759" s="9" t="n"/>
      <c r="C1759" s="9" t="n"/>
      <c r="D1759" s="9" t="n"/>
      <c r="E1759" s="9" t="n"/>
      <c r="F1759" s="11" t="n"/>
      <c r="G1759" s="9" t="n"/>
      <c r="H1759" s="9" t="n"/>
      <c r="I1759" s="9">
        <f>IF(COUNTA($A1759:$H1759)=0,"",IF($J1759="OTRO","NO","SI"))</f>
        <v/>
      </c>
      <c r="J1759" s="9">
        <f>IF(COUNTA($A1759:$H1759)=0,"",IFERROR(LOOKUP(2,1/(((LISTS!$H$2:$H$26&lt;&gt;"")*ISNUMBER(SEARCH(LISTS!$H$2:$H$26,$G1759)))+((LISTS!$I$2:$I$26&lt;&gt;"")*ISNUMBER(SEARCH(LISTS!$I$2:$I$26,$E1759)))),LISTS!$K$2:$K$26),"OTRO"))</f>
        <v/>
      </c>
      <c r="K1759" s="11">
        <f>IF($I1759&lt;&gt;"SI",0,IFERROR($F1759,0))</f>
        <v/>
      </c>
      <c r="L1759" s="9">
        <f>IF(COUNTA($A1759:$H1759)=0,"",IF($J1759="OTRO",IFERROR(LOOKUP(2,1/(((LISTS!$H$2:$H$26&lt;&gt;"")*ISNUMBER(SEARCH(LISTS!$H$2:$H$26,$G1759)))+((LISTS!$I$2:$I$26&lt;&gt;"")*ISNUMBER(SEARCH(LISTS!$I$2:$I$26,$E1759)))),LISTS!$L$2:$L$26),"Concepto DIAN no mapeado a casilla automatica"),IF(LEFT($J1759,4)="TOPE","Control automatico DIAN: "&amp;$J1759,"Casilla automatica: "&amp;$J1759)))</f>
        <v/>
      </c>
    </row>
    <row r="1760">
      <c r="A1760" s="9" t="n"/>
      <c r="B1760" s="9" t="n"/>
      <c r="C1760" s="9" t="n"/>
      <c r="D1760" s="9" t="n"/>
      <c r="E1760" s="9" t="n"/>
      <c r="F1760" s="11" t="n"/>
      <c r="G1760" s="9" t="n"/>
      <c r="H1760" s="9" t="n"/>
      <c r="I1760" s="9">
        <f>IF(COUNTA($A1760:$H1760)=0,"",IF($J1760="OTRO","NO","SI"))</f>
        <v/>
      </c>
      <c r="J1760" s="9">
        <f>IF(COUNTA($A1760:$H1760)=0,"",IFERROR(LOOKUP(2,1/(((LISTS!$H$2:$H$26&lt;&gt;"")*ISNUMBER(SEARCH(LISTS!$H$2:$H$26,$G1760)))+((LISTS!$I$2:$I$26&lt;&gt;"")*ISNUMBER(SEARCH(LISTS!$I$2:$I$26,$E1760)))),LISTS!$K$2:$K$26),"OTRO"))</f>
        <v/>
      </c>
      <c r="K1760" s="11">
        <f>IF($I1760&lt;&gt;"SI",0,IFERROR($F1760,0))</f>
        <v/>
      </c>
      <c r="L1760" s="9">
        <f>IF(COUNTA($A1760:$H1760)=0,"",IF($J1760="OTRO",IFERROR(LOOKUP(2,1/(((LISTS!$H$2:$H$26&lt;&gt;"")*ISNUMBER(SEARCH(LISTS!$H$2:$H$26,$G1760)))+((LISTS!$I$2:$I$26&lt;&gt;"")*ISNUMBER(SEARCH(LISTS!$I$2:$I$26,$E1760)))),LISTS!$L$2:$L$26),"Concepto DIAN no mapeado a casilla automatica"),IF(LEFT($J1760,4)="TOPE","Control automatico DIAN: "&amp;$J1760,"Casilla automatica: "&amp;$J1760)))</f>
        <v/>
      </c>
    </row>
    <row r="1761">
      <c r="A1761" s="9" t="n"/>
      <c r="B1761" s="9" t="n"/>
      <c r="C1761" s="9" t="n"/>
      <c r="D1761" s="9" t="n"/>
      <c r="E1761" s="9" t="n"/>
      <c r="F1761" s="11" t="n"/>
      <c r="G1761" s="9" t="n"/>
      <c r="H1761" s="9" t="n"/>
      <c r="I1761" s="9">
        <f>IF(COUNTA($A1761:$H1761)=0,"",IF($J1761="OTRO","NO","SI"))</f>
        <v/>
      </c>
      <c r="J1761" s="9">
        <f>IF(COUNTA($A1761:$H1761)=0,"",IFERROR(LOOKUP(2,1/(((LISTS!$H$2:$H$26&lt;&gt;"")*ISNUMBER(SEARCH(LISTS!$H$2:$H$26,$G1761)))+((LISTS!$I$2:$I$26&lt;&gt;"")*ISNUMBER(SEARCH(LISTS!$I$2:$I$26,$E1761)))),LISTS!$K$2:$K$26),"OTRO"))</f>
        <v/>
      </c>
      <c r="K1761" s="11">
        <f>IF($I1761&lt;&gt;"SI",0,IFERROR($F1761,0))</f>
        <v/>
      </c>
      <c r="L1761" s="9">
        <f>IF(COUNTA($A1761:$H1761)=0,"",IF($J1761="OTRO",IFERROR(LOOKUP(2,1/(((LISTS!$H$2:$H$26&lt;&gt;"")*ISNUMBER(SEARCH(LISTS!$H$2:$H$26,$G1761)))+((LISTS!$I$2:$I$26&lt;&gt;"")*ISNUMBER(SEARCH(LISTS!$I$2:$I$26,$E1761)))),LISTS!$L$2:$L$26),"Concepto DIAN no mapeado a casilla automatica"),IF(LEFT($J1761,4)="TOPE","Control automatico DIAN: "&amp;$J1761,"Casilla automatica: "&amp;$J1761)))</f>
        <v/>
      </c>
    </row>
    <row r="1762">
      <c r="A1762" s="9" t="n"/>
      <c r="B1762" s="9" t="n"/>
      <c r="C1762" s="9" t="n"/>
      <c r="D1762" s="9" t="n"/>
      <c r="E1762" s="9" t="n"/>
      <c r="F1762" s="11" t="n"/>
      <c r="G1762" s="9" t="n"/>
      <c r="H1762" s="9" t="n"/>
      <c r="I1762" s="9">
        <f>IF(COUNTA($A1762:$H1762)=0,"",IF($J1762="OTRO","NO","SI"))</f>
        <v/>
      </c>
      <c r="J1762" s="9">
        <f>IF(COUNTA($A1762:$H1762)=0,"",IFERROR(LOOKUP(2,1/(((LISTS!$H$2:$H$26&lt;&gt;"")*ISNUMBER(SEARCH(LISTS!$H$2:$H$26,$G1762)))+((LISTS!$I$2:$I$26&lt;&gt;"")*ISNUMBER(SEARCH(LISTS!$I$2:$I$26,$E1762)))),LISTS!$K$2:$K$26),"OTRO"))</f>
        <v/>
      </c>
      <c r="K1762" s="11">
        <f>IF($I1762&lt;&gt;"SI",0,IFERROR($F1762,0))</f>
        <v/>
      </c>
      <c r="L1762" s="9">
        <f>IF(COUNTA($A1762:$H1762)=0,"",IF($J1762="OTRO",IFERROR(LOOKUP(2,1/(((LISTS!$H$2:$H$26&lt;&gt;"")*ISNUMBER(SEARCH(LISTS!$H$2:$H$26,$G1762)))+((LISTS!$I$2:$I$26&lt;&gt;"")*ISNUMBER(SEARCH(LISTS!$I$2:$I$26,$E1762)))),LISTS!$L$2:$L$26),"Concepto DIAN no mapeado a casilla automatica"),IF(LEFT($J1762,4)="TOPE","Control automatico DIAN: "&amp;$J1762,"Casilla automatica: "&amp;$J1762)))</f>
        <v/>
      </c>
    </row>
    <row r="1763">
      <c r="A1763" s="9" t="n"/>
      <c r="B1763" s="9" t="n"/>
      <c r="C1763" s="9" t="n"/>
      <c r="D1763" s="9" t="n"/>
      <c r="E1763" s="9" t="n"/>
      <c r="F1763" s="11" t="n"/>
      <c r="G1763" s="9" t="n"/>
      <c r="H1763" s="9" t="n"/>
      <c r="I1763" s="9">
        <f>IF(COUNTA($A1763:$H1763)=0,"",IF($J1763="OTRO","NO","SI"))</f>
        <v/>
      </c>
      <c r="J1763" s="9">
        <f>IF(COUNTA($A1763:$H1763)=0,"",IFERROR(LOOKUP(2,1/(((LISTS!$H$2:$H$26&lt;&gt;"")*ISNUMBER(SEARCH(LISTS!$H$2:$H$26,$G1763)))+((LISTS!$I$2:$I$26&lt;&gt;"")*ISNUMBER(SEARCH(LISTS!$I$2:$I$26,$E1763)))),LISTS!$K$2:$K$26),"OTRO"))</f>
        <v/>
      </c>
      <c r="K1763" s="11">
        <f>IF($I1763&lt;&gt;"SI",0,IFERROR($F1763,0))</f>
        <v/>
      </c>
      <c r="L1763" s="9">
        <f>IF(COUNTA($A1763:$H1763)=0,"",IF($J1763="OTRO",IFERROR(LOOKUP(2,1/(((LISTS!$H$2:$H$26&lt;&gt;"")*ISNUMBER(SEARCH(LISTS!$H$2:$H$26,$G1763)))+((LISTS!$I$2:$I$26&lt;&gt;"")*ISNUMBER(SEARCH(LISTS!$I$2:$I$26,$E1763)))),LISTS!$L$2:$L$26),"Concepto DIAN no mapeado a casilla automatica"),IF(LEFT($J1763,4)="TOPE","Control automatico DIAN: "&amp;$J1763,"Casilla automatica: "&amp;$J1763)))</f>
        <v/>
      </c>
    </row>
    <row r="1764">
      <c r="A1764" s="9" t="n"/>
      <c r="B1764" s="9" t="n"/>
      <c r="C1764" s="9" t="n"/>
      <c r="D1764" s="9" t="n"/>
      <c r="E1764" s="9" t="n"/>
      <c r="F1764" s="11" t="n"/>
      <c r="G1764" s="9" t="n"/>
      <c r="H1764" s="9" t="n"/>
      <c r="I1764" s="9">
        <f>IF(COUNTA($A1764:$H1764)=0,"",IF($J1764="OTRO","NO","SI"))</f>
        <v/>
      </c>
      <c r="J1764" s="9">
        <f>IF(COUNTA($A1764:$H1764)=0,"",IFERROR(LOOKUP(2,1/(((LISTS!$H$2:$H$26&lt;&gt;"")*ISNUMBER(SEARCH(LISTS!$H$2:$H$26,$G1764)))+((LISTS!$I$2:$I$26&lt;&gt;"")*ISNUMBER(SEARCH(LISTS!$I$2:$I$26,$E1764)))),LISTS!$K$2:$K$26),"OTRO"))</f>
        <v/>
      </c>
      <c r="K1764" s="11">
        <f>IF($I1764&lt;&gt;"SI",0,IFERROR($F1764,0))</f>
        <v/>
      </c>
      <c r="L1764" s="9">
        <f>IF(COUNTA($A1764:$H1764)=0,"",IF($J1764="OTRO",IFERROR(LOOKUP(2,1/(((LISTS!$H$2:$H$26&lt;&gt;"")*ISNUMBER(SEARCH(LISTS!$H$2:$H$26,$G1764)))+((LISTS!$I$2:$I$26&lt;&gt;"")*ISNUMBER(SEARCH(LISTS!$I$2:$I$26,$E1764)))),LISTS!$L$2:$L$26),"Concepto DIAN no mapeado a casilla automatica"),IF(LEFT($J1764,4)="TOPE","Control automatico DIAN: "&amp;$J1764,"Casilla automatica: "&amp;$J1764)))</f>
        <v/>
      </c>
    </row>
    <row r="1765">
      <c r="A1765" s="9" t="n"/>
      <c r="B1765" s="9" t="n"/>
      <c r="C1765" s="9" t="n"/>
      <c r="D1765" s="9" t="n"/>
      <c r="E1765" s="9" t="n"/>
      <c r="F1765" s="11" t="n"/>
      <c r="G1765" s="9" t="n"/>
      <c r="H1765" s="9" t="n"/>
      <c r="I1765" s="9">
        <f>IF(COUNTA($A1765:$H1765)=0,"",IF($J1765="OTRO","NO","SI"))</f>
        <v/>
      </c>
      <c r="J1765" s="9">
        <f>IF(COUNTA($A1765:$H1765)=0,"",IFERROR(LOOKUP(2,1/(((LISTS!$H$2:$H$26&lt;&gt;"")*ISNUMBER(SEARCH(LISTS!$H$2:$H$26,$G1765)))+((LISTS!$I$2:$I$26&lt;&gt;"")*ISNUMBER(SEARCH(LISTS!$I$2:$I$26,$E1765)))),LISTS!$K$2:$K$26),"OTRO"))</f>
        <v/>
      </c>
      <c r="K1765" s="11">
        <f>IF($I1765&lt;&gt;"SI",0,IFERROR($F1765,0))</f>
        <v/>
      </c>
      <c r="L1765" s="9">
        <f>IF(COUNTA($A1765:$H1765)=0,"",IF($J1765="OTRO",IFERROR(LOOKUP(2,1/(((LISTS!$H$2:$H$26&lt;&gt;"")*ISNUMBER(SEARCH(LISTS!$H$2:$H$26,$G1765)))+((LISTS!$I$2:$I$26&lt;&gt;"")*ISNUMBER(SEARCH(LISTS!$I$2:$I$26,$E1765)))),LISTS!$L$2:$L$26),"Concepto DIAN no mapeado a casilla automatica"),IF(LEFT($J1765,4)="TOPE","Control automatico DIAN: "&amp;$J1765,"Casilla automatica: "&amp;$J1765)))</f>
        <v/>
      </c>
    </row>
    <row r="1766">
      <c r="A1766" s="9" t="n"/>
      <c r="B1766" s="9" t="n"/>
      <c r="C1766" s="9" t="n"/>
      <c r="D1766" s="9" t="n"/>
      <c r="E1766" s="9" t="n"/>
      <c r="F1766" s="11" t="n"/>
      <c r="G1766" s="9" t="n"/>
      <c r="H1766" s="9" t="n"/>
      <c r="I1766" s="9">
        <f>IF(COUNTA($A1766:$H1766)=0,"",IF($J1766="OTRO","NO","SI"))</f>
        <v/>
      </c>
      <c r="J1766" s="9">
        <f>IF(COUNTA($A1766:$H1766)=0,"",IFERROR(LOOKUP(2,1/(((LISTS!$H$2:$H$26&lt;&gt;"")*ISNUMBER(SEARCH(LISTS!$H$2:$H$26,$G1766)))+((LISTS!$I$2:$I$26&lt;&gt;"")*ISNUMBER(SEARCH(LISTS!$I$2:$I$26,$E1766)))),LISTS!$K$2:$K$26),"OTRO"))</f>
        <v/>
      </c>
      <c r="K1766" s="11">
        <f>IF($I1766&lt;&gt;"SI",0,IFERROR($F1766,0))</f>
        <v/>
      </c>
      <c r="L1766" s="9">
        <f>IF(COUNTA($A1766:$H1766)=0,"",IF($J1766="OTRO",IFERROR(LOOKUP(2,1/(((LISTS!$H$2:$H$26&lt;&gt;"")*ISNUMBER(SEARCH(LISTS!$H$2:$H$26,$G1766)))+((LISTS!$I$2:$I$26&lt;&gt;"")*ISNUMBER(SEARCH(LISTS!$I$2:$I$26,$E1766)))),LISTS!$L$2:$L$26),"Concepto DIAN no mapeado a casilla automatica"),IF(LEFT($J1766,4)="TOPE","Control automatico DIAN: "&amp;$J1766,"Casilla automatica: "&amp;$J1766)))</f>
        <v/>
      </c>
    </row>
    <row r="1767">
      <c r="A1767" s="9" t="n"/>
      <c r="B1767" s="9" t="n"/>
      <c r="C1767" s="9" t="n"/>
      <c r="D1767" s="9" t="n"/>
      <c r="E1767" s="9" t="n"/>
      <c r="F1767" s="11" t="n"/>
      <c r="G1767" s="9" t="n"/>
      <c r="H1767" s="9" t="n"/>
      <c r="I1767" s="9">
        <f>IF(COUNTA($A1767:$H1767)=0,"",IF($J1767="OTRO","NO","SI"))</f>
        <v/>
      </c>
      <c r="J1767" s="9">
        <f>IF(COUNTA($A1767:$H1767)=0,"",IFERROR(LOOKUP(2,1/(((LISTS!$H$2:$H$26&lt;&gt;"")*ISNUMBER(SEARCH(LISTS!$H$2:$H$26,$G1767)))+((LISTS!$I$2:$I$26&lt;&gt;"")*ISNUMBER(SEARCH(LISTS!$I$2:$I$26,$E1767)))),LISTS!$K$2:$K$26),"OTRO"))</f>
        <v/>
      </c>
      <c r="K1767" s="11">
        <f>IF($I1767&lt;&gt;"SI",0,IFERROR($F1767,0))</f>
        <v/>
      </c>
      <c r="L1767" s="9">
        <f>IF(COUNTA($A1767:$H1767)=0,"",IF($J1767="OTRO",IFERROR(LOOKUP(2,1/(((LISTS!$H$2:$H$26&lt;&gt;"")*ISNUMBER(SEARCH(LISTS!$H$2:$H$26,$G1767)))+((LISTS!$I$2:$I$26&lt;&gt;"")*ISNUMBER(SEARCH(LISTS!$I$2:$I$26,$E1767)))),LISTS!$L$2:$L$26),"Concepto DIAN no mapeado a casilla automatica"),IF(LEFT($J1767,4)="TOPE","Control automatico DIAN: "&amp;$J1767,"Casilla automatica: "&amp;$J1767)))</f>
        <v/>
      </c>
    </row>
    <row r="1768">
      <c r="A1768" s="9" t="n"/>
      <c r="B1768" s="9" t="n"/>
      <c r="C1768" s="9" t="n"/>
      <c r="D1768" s="9" t="n"/>
      <c r="E1768" s="9" t="n"/>
      <c r="F1768" s="11" t="n"/>
      <c r="G1768" s="9" t="n"/>
      <c r="H1768" s="9" t="n"/>
      <c r="I1768" s="9">
        <f>IF(COUNTA($A1768:$H1768)=0,"",IF($J1768="OTRO","NO","SI"))</f>
        <v/>
      </c>
      <c r="J1768" s="9">
        <f>IF(COUNTA($A1768:$H1768)=0,"",IFERROR(LOOKUP(2,1/(((LISTS!$H$2:$H$26&lt;&gt;"")*ISNUMBER(SEARCH(LISTS!$H$2:$H$26,$G1768)))+((LISTS!$I$2:$I$26&lt;&gt;"")*ISNUMBER(SEARCH(LISTS!$I$2:$I$26,$E1768)))),LISTS!$K$2:$K$26),"OTRO"))</f>
        <v/>
      </c>
      <c r="K1768" s="11">
        <f>IF($I1768&lt;&gt;"SI",0,IFERROR($F1768,0))</f>
        <v/>
      </c>
      <c r="L1768" s="9">
        <f>IF(COUNTA($A1768:$H1768)=0,"",IF($J1768="OTRO",IFERROR(LOOKUP(2,1/(((LISTS!$H$2:$H$26&lt;&gt;"")*ISNUMBER(SEARCH(LISTS!$H$2:$H$26,$G1768)))+((LISTS!$I$2:$I$26&lt;&gt;"")*ISNUMBER(SEARCH(LISTS!$I$2:$I$26,$E1768)))),LISTS!$L$2:$L$26),"Concepto DIAN no mapeado a casilla automatica"),IF(LEFT($J1768,4)="TOPE","Control automatico DIAN: "&amp;$J1768,"Casilla automatica: "&amp;$J1768)))</f>
        <v/>
      </c>
    </row>
    <row r="1769">
      <c r="A1769" s="9" t="n"/>
      <c r="B1769" s="9" t="n"/>
      <c r="C1769" s="9" t="n"/>
      <c r="D1769" s="9" t="n"/>
      <c r="E1769" s="9" t="n"/>
      <c r="F1769" s="11" t="n"/>
      <c r="G1769" s="9" t="n"/>
      <c r="H1769" s="9" t="n"/>
      <c r="I1769" s="9">
        <f>IF(COUNTA($A1769:$H1769)=0,"",IF($J1769="OTRO","NO","SI"))</f>
        <v/>
      </c>
      <c r="J1769" s="9">
        <f>IF(COUNTA($A1769:$H1769)=0,"",IFERROR(LOOKUP(2,1/(((LISTS!$H$2:$H$26&lt;&gt;"")*ISNUMBER(SEARCH(LISTS!$H$2:$H$26,$G1769)))+((LISTS!$I$2:$I$26&lt;&gt;"")*ISNUMBER(SEARCH(LISTS!$I$2:$I$26,$E1769)))),LISTS!$K$2:$K$26),"OTRO"))</f>
        <v/>
      </c>
      <c r="K1769" s="11">
        <f>IF($I1769&lt;&gt;"SI",0,IFERROR($F1769,0))</f>
        <v/>
      </c>
      <c r="L1769" s="9">
        <f>IF(COUNTA($A1769:$H1769)=0,"",IF($J1769="OTRO",IFERROR(LOOKUP(2,1/(((LISTS!$H$2:$H$26&lt;&gt;"")*ISNUMBER(SEARCH(LISTS!$H$2:$H$26,$G1769)))+((LISTS!$I$2:$I$26&lt;&gt;"")*ISNUMBER(SEARCH(LISTS!$I$2:$I$26,$E1769)))),LISTS!$L$2:$L$26),"Concepto DIAN no mapeado a casilla automatica"),IF(LEFT($J1769,4)="TOPE","Control automatico DIAN: "&amp;$J1769,"Casilla automatica: "&amp;$J1769)))</f>
        <v/>
      </c>
    </row>
    <row r="1770">
      <c r="A1770" s="9" t="n"/>
      <c r="B1770" s="9" t="n"/>
      <c r="C1770" s="9" t="n"/>
      <c r="D1770" s="9" t="n"/>
      <c r="E1770" s="9" t="n"/>
      <c r="F1770" s="11" t="n"/>
      <c r="G1770" s="9" t="n"/>
      <c r="H1770" s="9" t="n"/>
      <c r="I1770" s="9">
        <f>IF(COUNTA($A1770:$H1770)=0,"",IF($J1770="OTRO","NO","SI"))</f>
        <v/>
      </c>
      <c r="J1770" s="9">
        <f>IF(COUNTA($A1770:$H1770)=0,"",IFERROR(LOOKUP(2,1/(((LISTS!$H$2:$H$26&lt;&gt;"")*ISNUMBER(SEARCH(LISTS!$H$2:$H$26,$G1770)))+((LISTS!$I$2:$I$26&lt;&gt;"")*ISNUMBER(SEARCH(LISTS!$I$2:$I$26,$E1770)))),LISTS!$K$2:$K$26),"OTRO"))</f>
        <v/>
      </c>
      <c r="K1770" s="11">
        <f>IF($I1770&lt;&gt;"SI",0,IFERROR($F1770,0))</f>
        <v/>
      </c>
      <c r="L1770" s="9">
        <f>IF(COUNTA($A1770:$H1770)=0,"",IF($J1770="OTRO",IFERROR(LOOKUP(2,1/(((LISTS!$H$2:$H$26&lt;&gt;"")*ISNUMBER(SEARCH(LISTS!$H$2:$H$26,$G1770)))+((LISTS!$I$2:$I$26&lt;&gt;"")*ISNUMBER(SEARCH(LISTS!$I$2:$I$26,$E1770)))),LISTS!$L$2:$L$26),"Concepto DIAN no mapeado a casilla automatica"),IF(LEFT($J1770,4)="TOPE","Control automatico DIAN: "&amp;$J1770,"Casilla automatica: "&amp;$J1770)))</f>
        <v/>
      </c>
    </row>
    <row r="1771">
      <c r="A1771" s="9" t="n"/>
      <c r="B1771" s="9" t="n"/>
      <c r="C1771" s="9" t="n"/>
      <c r="D1771" s="9" t="n"/>
      <c r="E1771" s="9" t="n"/>
      <c r="F1771" s="11" t="n"/>
      <c r="G1771" s="9" t="n"/>
      <c r="H1771" s="9" t="n"/>
      <c r="I1771" s="9">
        <f>IF(COUNTA($A1771:$H1771)=0,"",IF($J1771="OTRO","NO","SI"))</f>
        <v/>
      </c>
      <c r="J1771" s="9">
        <f>IF(COUNTA($A1771:$H1771)=0,"",IFERROR(LOOKUP(2,1/(((LISTS!$H$2:$H$26&lt;&gt;"")*ISNUMBER(SEARCH(LISTS!$H$2:$H$26,$G1771)))+((LISTS!$I$2:$I$26&lt;&gt;"")*ISNUMBER(SEARCH(LISTS!$I$2:$I$26,$E1771)))),LISTS!$K$2:$K$26),"OTRO"))</f>
        <v/>
      </c>
      <c r="K1771" s="11">
        <f>IF($I1771&lt;&gt;"SI",0,IFERROR($F1771,0))</f>
        <v/>
      </c>
      <c r="L1771" s="9">
        <f>IF(COUNTA($A1771:$H1771)=0,"",IF($J1771="OTRO",IFERROR(LOOKUP(2,1/(((LISTS!$H$2:$H$26&lt;&gt;"")*ISNUMBER(SEARCH(LISTS!$H$2:$H$26,$G1771)))+((LISTS!$I$2:$I$26&lt;&gt;"")*ISNUMBER(SEARCH(LISTS!$I$2:$I$26,$E1771)))),LISTS!$L$2:$L$26),"Concepto DIAN no mapeado a casilla automatica"),IF(LEFT($J1771,4)="TOPE","Control automatico DIAN: "&amp;$J1771,"Casilla automatica: "&amp;$J1771)))</f>
        <v/>
      </c>
    </row>
    <row r="1772">
      <c r="A1772" s="9" t="n"/>
      <c r="B1772" s="9" t="n"/>
      <c r="C1772" s="9" t="n"/>
      <c r="D1772" s="9" t="n"/>
      <c r="E1772" s="9" t="n"/>
      <c r="F1772" s="11" t="n"/>
      <c r="G1772" s="9" t="n"/>
      <c r="H1772" s="9" t="n"/>
      <c r="I1772" s="9">
        <f>IF(COUNTA($A1772:$H1772)=0,"",IF($J1772="OTRO","NO","SI"))</f>
        <v/>
      </c>
      <c r="J1772" s="9">
        <f>IF(COUNTA($A1772:$H1772)=0,"",IFERROR(LOOKUP(2,1/(((LISTS!$H$2:$H$26&lt;&gt;"")*ISNUMBER(SEARCH(LISTS!$H$2:$H$26,$G1772)))+((LISTS!$I$2:$I$26&lt;&gt;"")*ISNUMBER(SEARCH(LISTS!$I$2:$I$26,$E1772)))),LISTS!$K$2:$K$26),"OTRO"))</f>
        <v/>
      </c>
      <c r="K1772" s="11">
        <f>IF($I1772&lt;&gt;"SI",0,IFERROR($F1772,0))</f>
        <v/>
      </c>
      <c r="L1772" s="9">
        <f>IF(COUNTA($A1772:$H1772)=0,"",IF($J1772="OTRO",IFERROR(LOOKUP(2,1/(((LISTS!$H$2:$H$26&lt;&gt;"")*ISNUMBER(SEARCH(LISTS!$H$2:$H$26,$G1772)))+((LISTS!$I$2:$I$26&lt;&gt;"")*ISNUMBER(SEARCH(LISTS!$I$2:$I$26,$E1772)))),LISTS!$L$2:$L$26),"Concepto DIAN no mapeado a casilla automatica"),IF(LEFT($J1772,4)="TOPE","Control automatico DIAN: "&amp;$J1772,"Casilla automatica: "&amp;$J1772)))</f>
        <v/>
      </c>
    </row>
    <row r="1773">
      <c r="A1773" s="9" t="n"/>
      <c r="B1773" s="9" t="n"/>
      <c r="C1773" s="9" t="n"/>
      <c r="D1773" s="9" t="n"/>
      <c r="E1773" s="9" t="n"/>
      <c r="F1773" s="11" t="n"/>
      <c r="G1773" s="9" t="n"/>
      <c r="H1773" s="9" t="n"/>
      <c r="I1773" s="9">
        <f>IF(COUNTA($A1773:$H1773)=0,"",IF($J1773="OTRO","NO","SI"))</f>
        <v/>
      </c>
      <c r="J1773" s="9">
        <f>IF(COUNTA($A1773:$H1773)=0,"",IFERROR(LOOKUP(2,1/(((LISTS!$H$2:$H$26&lt;&gt;"")*ISNUMBER(SEARCH(LISTS!$H$2:$H$26,$G1773)))+((LISTS!$I$2:$I$26&lt;&gt;"")*ISNUMBER(SEARCH(LISTS!$I$2:$I$26,$E1773)))),LISTS!$K$2:$K$26),"OTRO"))</f>
        <v/>
      </c>
      <c r="K1773" s="11">
        <f>IF($I1773&lt;&gt;"SI",0,IFERROR($F1773,0))</f>
        <v/>
      </c>
      <c r="L1773" s="9">
        <f>IF(COUNTA($A1773:$H1773)=0,"",IF($J1773="OTRO",IFERROR(LOOKUP(2,1/(((LISTS!$H$2:$H$26&lt;&gt;"")*ISNUMBER(SEARCH(LISTS!$H$2:$H$26,$G1773)))+((LISTS!$I$2:$I$26&lt;&gt;"")*ISNUMBER(SEARCH(LISTS!$I$2:$I$26,$E1773)))),LISTS!$L$2:$L$26),"Concepto DIAN no mapeado a casilla automatica"),IF(LEFT($J1773,4)="TOPE","Control automatico DIAN: "&amp;$J1773,"Casilla automatica: "&amp;$J1773)))</f>
        <v/>
      </c>
    </row>
    <row r="1774">
      <c r="A1774" s="9" t="n"/>
      <c r="B1774" s="9" t="n"/>
      <c r="C1774" s="9" t="n"/>
      <c r="D1774" s="9" t="n"/>
      <c r="E1774" s="9" t="n"/>
      <c r="F1774" s="11" t="n"/>
      <c r="G1774" s="9" t="n"/>
      <c r="H1774" s="9" t="n"/>
      <c r="I1774" s="9">
        <f>IF(COUNTA($A1774:$H1774)=0,"",IF($J1774="OTRO","NO","SI"))</f>
        <v/>
      </c>
      <c r="J1774" s="9">
        <f>IF(COUNTA($A1774:$H1774)=0,"",IFERROR(LOOKUP(2,1/(((LISTS!$H$2:$H$26&lt;&gt;"")*ISNUMBER(SEARCH(LISTS!$H$2:$H$26,$G1774)))+((LISTS!$I$2:$I$26&lt;&gt;"")*ISNUMBER(SEARCH(LISTS!$I$2:$I$26,$E1774)))),LISTS!$K$2:$K$26),"OTRO"))</f>
        <v/>
      </c>
      <c r="K1774" s="11">
        <f>IF($I1774&lt;&gt;"SI",0,IFERROR($F1774,0))</f>
        <v/>
      </c>
      <c r="L1774" s="9">
        <f>IF(COUNTA($A1774:$H1774)=0,"",IF($J1774="OTRO",IFERROR(LOOKUP(2,1/(((LISTS!$H$2:$H$26&lt;&gt;"")*ISNUMBER(SEARCH(LISTS!$H$2:$H$26,$G1774)))+((LISTS!$I$2:$I$26&lt;&gt;"")*ISNUMBER(SEARCH(LISTS!$I$2:$I$26,$E1774)))),LISTS!$L$2:$L$26),"Concepto DIAN no mapeado a casilla automatica"),IF(LEFT($J1774,4)="TOPE","Control automatico DIAN: "&amp;$J1774,"Casilla automatica: "&amp;$J1774)))</f>
        <v/>
      </c>
    </row>
    <row r="1775">
      <c r="A1775" s="9" t="n"/>
      <c r="B1775" s="9" t="n"/>
      <c r="C1775" s="9" t="n"/>
      <c r="D1775" s="9" t="n"/>
      <c r="E1775" s="9" t="n"/>
      <c r="F1775" s="11" t="n"/>
      <c r="G1775" s="9" t="n"/>
      <c r="H1775" s="9" t="n"/>
      <c r="I1775" s="9">
        <f>IF(COUNTA($A1775:$H1775)=0,"",IF($J1775="OTRO","NO","SI"))</f>
        <v/>
      </c>
      <c r="J1775" s="9">
        <f>IF(COUNTA($A1775:$H1775)=0,"",IFERROR(LOOKUP(2,1/(((LISTS!$H$2:$H$26&lt;&gt;"")*ISNUMBER(SEARCH(LISTS!$H$2:$H$26,$G1775)))+((LISTS!$I$2:$I$26&lt;&gt;"")*ISNUMBER(SEARCH(LISTS!$I$2:$I$26,$E1775)))),LISTS!$K$2:$K$26),"OTRO"))</f>
        <v/>
      </c>
      <c r="K1775" s="11">
        <f>IF($I1775&lt;&gt;"SI",0,IFERROR($F1775,0))</f>
        <v/>
      </c>
      <c r="L1775" s="9">
        <f>IF(COUNTA($A1775:$H1775)=0,"",IF($J1775="OTRO",IFERROR(LOOKUP(2,1/(((LISTS!$H$2:$H$26&lt;&gt;"")*ISNUMBER(SEARCH(LISTS!$H$2:$H$26,$G1775)))+((LISTS!$I$2:$I$26&lt;&gt;"")*ISNUMBER(SEARCH(LISTS!$I$2:$I$26,$E1775)))),LISTS!$L$2:$L$26),"Concepto DIAN no mapeado a casilla automatica"),IF(LEFT($J1775,4)="TOPE","Control automatico DIAN: "&amp;$J1775,"Casilla automatica: "&amp;$J1775)))</f>
        <v/>
      </c>
    </row>
    <row r="1776">
      <c r="A1776" s="9" t="n"/>
      <c r="B1776" s="9" t="n"/>
      <c r="C1776" s="9" t="n"/>
      <c r="D1776" s="9" t="n"/>
      <c r="E1776" s="9" t="n"/>
      <c r="F1776" s="11" t="n"/>
      <c r="G1776" s="9" t="n"/>
      <c r="H1776" s="9" t="n"/>
      <c r="I1776" s="9">
        <f>IF(COUNTA($A1776:$H1776)=0,"",IF($J1776="OTRO","NO","SI"))</f>
        <v/>
      </c>
      <c r="J1776" s="9">
        <f>IF(COUNTA($A1776:$H1776)=0,"",IFERROR(LOOKUP(2,1/(((LISTS!$H$2:$H$26&lt;&gt;"")*ISNUMBER(SEARCH(LISTS!$H$2:$H$26,$G1776)))+((LISTS!$I$2:$I$26&lt;&gt;"")*ISNUMBER(SEARCH(LISTS!$I$2:$I$26,$E1776)))),LISTS!$K$2:$K$26),"OTRO"))</f>
        <v/>
      </c>
      <c r="K1776" s="11">
        <f>IF($I1776&lt;&gt;"SI",0,IFERROR($F1776,0))</f>
        <v/>
      </c>
      <c r="L1776" s="9">
        <f>IF(COUNTA($A1776:$H1776)=0,"",IF($J1776="OTRO",IFERROR(LOOKUP(2,1/(((LISTS!$H$2:$H$26&lt;&gt;"")*ISNUMBER(SEARCH(LISTS!$H$2:$H$26,$G1776)))+((LISTS!$I$2:$I$26&lt;&gt;"")*ISNUMBER(SEARCH(LISTS!$I$2:$I$26,$E1776)))),LISTS!$L$2:$L$26),"Concepto DIAN no mapeado a casilla automatica"),IF(LEFT($J1776,4)="TOPE","Control automatico DIAN: "&amp;$J1776,"Casilla automatica: "&amp;$J1776)))</f>
        <v/>
      </c>
    </row>
    <row r="1777">
      <c r="A1777" s="9" t="n"/>
      <c r="B1777" s="9" t="n"/>
      <c r="C1777" s="9" t="n"/>
      <c r="D1777" s="9" t="n"/>
      <c r="E1777" s="9" t="n"/>
      <c r="F1777" s="11" t="n"/>
      <c r="G1777" s="9" t="n"/>
      <c r="H1777" s="9" t="n"/>
      <c r="I1777" s="9">
        <f>IF(COUNTA($A1777:$H1777)=0,"",IF($J1777="OTRO","NO","SI"))</f>
        <v/>
      </c>
      <c r="J1777" s="9">
        <f>IF(COUNTA($A1777:$H1777)=0,"",IFERROR(LOOKUP(2,1/(((LISTS!$H$2:$H$26&lt;&gt;"")*ISNUMBER(SEARCH(LISTS!$H$2:$H$26,$G1777)))+((LISTS!$I$2:$I$26&lt;&gt;"")*ISNUMBER(SEARCH(LISTS!$I$2:$I$26,$E1777)))),LISTS!$K$2:$K$26),"OTRO"))</f>
        <v/>
      </c>
      <c r="K1777" s="11">
        <f>IF($I1777&lt;&gt;"SI",0,IFERROR($F1777,0))</f>
        <v/>
      </c>
      <c r="L1777" s="9">
        <f>IF(COUNTA($A1777:$H1777)=0,"",IF($J1777="OTRO",IFERROR(LOOKUP(2,1/(((LISTS!$H$2:$H$26&lt;&gt;"")*ISNUMBER(SEARCH(LISTS!$H$2:$H$26,$G1777)))+((LISTS!$I$2:$I$26&lt;&gt;"")*ISNUMBER(SEARCH(LISTS!$I$2:$I$26,$E1777)))),LISTS!$L$2:$L$26),"Concepto DIAN no mapeado a casilla automatica"),IF(LEFT($J1777,4)="TOPE","Control automatico DIAN: "&amp;$J1777,"Casilla automatica: "&amp;$J1777)))</f>
        <v/>
      </c>
    </row>
    <row r="1778">
      <c r="A1778" s="9" t="n"/>
      <c r="B1778" s="9" t="n"/>
      <c r="C1778" s="9" t="n"/>
      <c r="D1778" s="9" t="n"/>
      <c r="E1778" s="9" t="n"/>
      <c r="F1778" s="11" t="n"/>
      <c r="G1778" s="9" t="n"/>
      <c r="H1778" s="9" t="n"/>
      <c r="I1778" s="9">
        <f>IF(COUNTA($A1778:$H1778)=0,"",IF($J1778="OTRO","NO","SI"))</f>
        <v/>
      </c>
      <c r="J1778" s="9">
        <f>IF(COUNTA($A1778:$H1778)=0,"",IFERROR(LOOKUP(2,1/(((LISTS!$H$2:$H$26&lt;&gt;"")*ISNUMBER(SEARCH(LISTS!$H$2:$H$26,$G1778)))+((LISTS!$I$2:$I$26&lt;&gt;"")*ISNUMBER(SEARCH(LISTS!$I$2:$I$26,$E1778)))),LISTS!$K$2:$K$26),"OTRO"))</f>
        <v/>
      </c>
      <c r="K1778" s="11">
        <f>IF($I1778&lt;&gt;"SI",0,IFERROR($F1778,0))</f>
        <v/>
      </c>
      <c r="L1778" s="9">
        <f>IF(COUNTA($A1778:$H1778)=0,"",IF($J1778="OTRO",IFERROR(LOOKUP(2,1/(((LISTS!$H$2:$H$26&lt;&gt;"")*ISNUMBER(SEARCH(LISTS!$H$2:$H$26,$G1778)))+((LISTS!$I$2:$I$26&lt;&gt;"")*ISNUMBER(SEARCH(LISTS!$I$2:$I$26,$E1778)))),LISTS!$L$2:$L$26),"Concepto DIAN no mapeado a casilla automatica"),IF(LEFT($J1778,4)="TOPE","Control automatico DIAN: "&amp;$J1778,"Casilla automatica: "&amp;$J1778)))</f>
        <v/>
      </c>
    </row>
    <row r="1779">
      <c r="A1779" s="9" t="n"/>
      <c r="B1779" s="9" t="n"/>
      <c r="C1779" s="9" t="n"/>
      <c r="D1779" s="9" t="n"/>
      <c r="E1779" s="9" t="n"/>
      <c r="F1779" s="11" t="n"/>
      <c r="G1779" s="9" t="n"/>
      <c r="H1779" s="9" t="n"/>
      <c r="I1779" s="9">
        <f>IF(COUNTA($A1779:$H1779)=0,"",IF($J1779="OTRO","NO","SI"))</f>
        <v/>
      </c>
      <c r="J1779" s="9">
        <f>IF(COUNTA($A1779:$H1779)=0,"",IFERROR(LOOKUP(2,1/(((LISTS!$H$2:$H$26&lt;&gt;"")*ISNUMBER(SEARCH(LISTS!$H$2:$H$26,$G1779)))+((LISTS!$I$2:$I$26&lt;&gt;"")*ISNUMBER(SEARCH(LISTS!$I$2:$I$26,$E1779)))),LISTS!$K$2:$K$26),"OTRO"))</f>
        <v/>
      </c>
      <c r="K1779" s="11">
        <f>IF($I1779&lt;&gt;"SI",0,IFERROR($F1779,0))</f>
        <v/>
      </c>
      <c r="L1779" s="9">
        <f>IF(COUNTA($A1779:$H1779)=0,"",IF($J1779="OTRO",IFERROR(LOOKUP(2,1/(((LISTS!$H$2:$H$26&lt;&gt;"")*ISNUMBER(SEARCH(LISTS!$H$2:$H$26,$G1779)))+((LISTS!$I$2:$I$26&lt;&gt;"")*ISNUMBER(SEARCH(LISTS!$I$2:$I$26,$E1779)))),LISTS!$L$2:$L$26),"Concepto DIAN no mapeado a casilla automatica"),IF(LEFT($J1779,4)="TOPE","Control automatico DIAN: "&amp;$J1779,"Casilla automatica: "&amp;$J1779)))</f>
        <v/>
      </c>
    </row>
    <row r="1780">
      <c r="A1780" s="9" t="n"/>
      <c r="B1780" s="9" t="n"/>
      <c r="C1780" s="9" t="n"/>
      <c r="D1780" s="9" t="n"/>
      <c r="E1780" s="9" t="n"/>
      <c r="F1780" s="11" t="n"/>
      <c r="G1780" s="9" t="n"/>
      <c r="H1780" s="9" t="n"/>
      <c r="I1780" s="9">
        <f>IF(COUNTA($A1780:$H1780)=0,"",IF($J1780="OTRO","NO","SI"))</f>
        <v/>
      </c>
      <c r="J1780" s="9">
        <f>IF(COUNTA($A1780:$H1780)=0,"",IFERROR(LOOKUP(2,1/(((LISTS!$H$2:$H$26&lt;&gt;"")*ISNUMBER(SEARCH(LISTS!$H$2:$H$26,$G1780)))+((LISTS!$I$2:$I$26&lt;&gt;"")*ISNUMBER(SEARCH(LISTS!$I$2:$I$26,$E1780)))),LISTS!$K$2:$K$26),"OTRO"))</f>
        <v/>
      </c>
      <c r="K1780" s="11">
        <f>IF($I1780&lt;&gt;"SI",0,IFERROR($F1780,0))</f>
        <v/>
      </c>
      <c r="L1780" s="9">
        <f>IF(COUNTA($A1780:$H1780)=0,"",IF($J1780="OTRO",IFERROR(LOOKUP(2,1/(((LISTS!$H$2:$H$26&lt;&gt;"")*ISNUMBER(SEARCH(LISTS!$H$2:$H$26,$G1780)))+((LISTS!$I$2:$I$26&lt;&gt;"")*ISNUMBER(SEARCH(LISTS!$I$2:$I$26,$E1780)))),LISTS!$L$2:$L$26),"Concepto DIAN no mapeado a casilla automatica"),IF(LEFT($J1780,4)="TOPE","Control automatico DIAN: "&amp;$J1780,"Casilla automatica: "&amp;$J1780)))</f>
        <v/>
      </c>
    </row>
    <row r="1781">
      <c r="A1781" s="9" t="n"/>
      <c r="B1781" s="9" t="n"/>
      <c r="C1781" s="9" t="n"/>
      <c r="D1781" s="9" t="n"/>
      <c r="E1781" s="9" t="n"/>
      <c r="F1781" s="11" t="n"/>
      <c r="G1781" s="9" t="n"/>
      <c r="H1781" s="9" t="n"/>
      <c r="I1781" s="9">
        <f>IF(COUNTA($A1781:$H1781)=0,"",IF($J1781="OTRO","NO","SI"))</f>
        <v/>
      </c>
      <c r="J1781" s="9">
        <f>IF(COUNTA($A1781:$H1781)=0,"",IFERROR(LOOKUP(2,1/(((LISTS!$H$2:$H$26&lt;&gt;"")*ISNUMBER(SEARCH(LISTS!$H$2:$H$26,$G1781)))+((LISTS!$I$2:$I$26&lt;&gt;"")*ISNUMBER(SEARCH(LISTS!$I$2:$I$26,$E1781)))),LISTS!$K$2:$K$26),"OTRO"))</f>
        <v/>
      </c>
      <c r="K1781" s="11">
        <f>IF($I1781&lt;&gt;"SI",0,IFERROR($F1781,0))</f>
        <v/>
      </c>
      <c r="L1781" s="9">
        <f>IF(COUNTA($A1781:$H1781)=0,"",IF($J1781="OTRO",IFERROR(LOOKUP(2,1/(((LISTS!$H$2:$H$26&lt;&gt;"")*ISNUMBER(SEARCH(LISTS!$H$2:$H$26,$G1781)))+((LISTS!$I$2:$I$26&lt;&gt;"")*ISNUMBER(SEARCH(LISTS!$I$2:$I$26,$E1781)))),LISTS!$L$2:$L$26),"Concepto DIAN no mapeado a casilla automatica"),IF(LEFT($J1781,4)="TOPE","Control automatico DIAN: "&amp;$J1781,"Casilla automatica: "&amp;$J1781)))</f>
        <v/>
      </c>
    </row>
    <row r="1782">
      <c r="A1782" s="9" t="n"/>
      <c r="B1782" s="9" t="n"/>
      <c r="C1782" s="9" t="n"/>
      <c r="D1782" s="9" t="n"/>
      <c r="E1782" s="9" t="n"/>
      <c r="F1782" s="11" t="n"/>
      <c r="G1782" s="9" t="n"/>
      <c r="H1782" s="9" t="n"/>
      <c r="I1782" s="9">
        <f>IF(COUNTA($A1782:$H1782)=0,"",IF($J1782="OTRO","NO","SI"))</f>
        <v/>
      </c>
      <c r="J1782" s="9">
        <f>IF(COUNTA($A1782:$H1782)=0,"",IFERROR(LOOKUP(2,1/(((LISTS!$H$2:$H$26&lt;&gt;"")*ISNUMBER(SEARCH(LISTS!$H$2:$H$26,$G1782)))+((LISTS!$I$2:$I$26&lt;&gt;"")*ISNUMBER(SEARCH(LISTS!$I$2:$I$26,$E1782)))),LISTS!$K$2:$K$26),"OTRO"))</f>
        <v/>
      </c>
      <c r="K1782" s="11">
        <f>IF($I1782&lt;&gt;"SI",0,IFERROR($F1782,0))</f>
        <v/>
      </c>
      <c r="L1782" s="9">
        <f>IF(COUNTA($A1782:$H1782)=0,"",IF($J1782="OTRO",IFERROR(LOOKUP(2,1/(((LISTS!$H$2:$H$26&lt;&gt;"")*ISNUMBER(SEARCH(LISTS!$H$2:$H$26,$G1782)))+((LISTS!$I$2:$I$26&lt;&gt;"")*ISNUMBER(SEARCH(LISTS!$I$2:$I$26,$E1782)))),LISTS!$L$2:$L$26),"Concepto DIAN no mapeado a casilla automatica"),IF(LEFT($J1782,4)="TOPE","Control automatico DIAN: "&amp;$J1782,"Casilla automatica: "&amp;$J1782)))</f>
        <v/>
      </c>
    </row>
    <row r="1783">
      <c r="A1783" s="9" t="n"/>
      <c r="B1783" s="9" t="n"/>
      <c r="C1783" s="9" t="n"/>
      <c r="D1783" s="9" t="n"/>
      <c r="E1783" s="9" t="n"/>
      <c r="F1783" s="11" t="n"/>
      <c r="G1783" s="9" t="n"/>
      <c r="H1783" s="9" t="n"/>
      <c r="I1783" s="9">
        <f>IF(COUNTA($A1783:$H1783)=0,"",IF($J1783="OTRO","NO","SI"))</f>
        <v/>
      </c>
      <c r="J1783" s="9">
        <f>IF(COUNTA($A1783:$H1783)=0,"",IFERROR(LOOKUP(2,1/(((LISTS!$H$2:$H$26&lt;&gt;"")*ISNUMBER(SEARCH(LISTS!$H$2:$H$26,$G1783)))+((LISTS!$I$2:$I$26&lt;&gt;"")*ISNUMBER(SEARCH(LISTS!$I$2:$I$26,$E1783)))),LISTS!$K$2:$K$26),"OTRO"))</f>
        <v/>
      </c>
      <c r="K1783" s="11">
        <f>IF($I1783&lt;&gt;"SI",0,IFERROR($F1783,0))</f>
        <v/>
      </c>
      <c r="L1783" s="9">
        <f>IF(COUNTA($A1783:$H1783)=0,"",IF($J1783="OTRO",IFERROR(LOOKUP(2,1/(((LISTS!$H$2:$H$26&lt;&gt;"")*ISNUMBER(SEARCH(LISTS!$H$2:$H$26,$G1783)))+((LISTS!$I$2:$I$26&lt;&gt;"")*ISNUMBER(SEARCH(LISTS!$I$2:$I$26,$E1783)))),LISTS!$L$2:$L$26),"Concepto DIAN no mapeado a casilla automatica"),IF(LEFT($J1783,4)="TOPE","Control automatico DIAN: "&amp;$J1783,"Casilla automatica: "&amp;$J1783)))</f>
        <v/>
      </c>
    </row>
    <row r="1784">
      <c r="A1784" s="9" t="n"/>
      <c r="B1784" s="9" t="n"/>
      <c r="C1784" s="9" t="n"/>
      <c r="D1784" s="9" t="n"/>
      <c r="E1784" s="9" t="n"/>
      <c r="F1784" s="11" t="n"/>
      <c r="G1784" s="9" t="n"/>
      <c r="H1784" s="9" t="n"/>
      <c r="I1784" s="9">
        <f>IF(COUNTA($A1784:$H1784)=0,"",IF($J1784="OTRO","NO","SI"))</f>
        <v/>
      </c>
      <c r="J1784" s="9">
        <f>IF(COUNTA($A1784:$H1784)=0,"",IFERROR(LOOKUP(2,1/(((LISTS!$H$2:$H$26&lt;&gt;"")*ISNUMBER(SEARCH(LISTS!$H$2:$H$26,$G1784)))+((LISTS!$I$2:$I$26&lt;&gt;"")*ISNUMBER(SEARCH(LISTS!$I$2:$I$26,$E1784)))),LISTS!$K$2:$K$26),"OTRO"))</f>
        <v/>
      </c>
      <c r="K1784" s="11">
        <f>IF($I1784&lt;&gt;"SI",0,IFERROR($F1784,0))</f>
        <v/>
      </c>
      <c r="L1784" s="9">
        <f>IF(COUNTA($A1784:$H1784)=0,"",IF($J1784="OTRO",IFERROR(LOOKUP(2,1/(((LISTS!$H$2:$H$26&lt;&gt;"")*ISNUMBER(SEARCH(LISTS!$H$2:$H$26,$G1784)))+((LISTS!$I$2:$I$26&lt;&gt;"")*ISNUMBER(SEARCH(LISTS!$I$2:$I$26,$E1784)))),LISTS!$L$2:$L$26),"Concepto DIAN no mapeado a casilla automatica"),IF(LEFT($J1784,4)="TOPE","Control automatico DIAN: "&amp;$J1784,"Casilla automatica: "&amp;$J1784)))</f>
        <v/>
      </c>
    </row>
    <row r="1785">
      <c r="A1785" s="9" t="n"/>
      <c r="B1785" s="9" t="n"/>
      <c r="C1785" s="9" t="n"/>
      <c r="D1785" s="9" t="n"/>
      <c r="E1785" s="9" t="n"/>
      <c r="F1785" s="11" t="n"/>
      <c r="G1785" s="9" t="n"/>
      <c r="H1785" s="9" t="n"/>
      <c r="I1785" s="9">
        <f>IF(COUNTA($A1785:$H1785)=0,"",IF($J1785="OTRO","NO","SI"))</f>
        <v/>
      </c>
      <c r="J1785" s="9">
        <f>IF(COUNTA($A1785:$H1785)=0,"",IFERROR(LOOKUP(2,1/(((LISTS!$H$2:$H$26&lt;&gt;"")*ISNUMBER(SEARCH(LISTS!$H$2:$H$26,$G1785)))+((LISTS!$I$2:$I$26&lt;&gt;"")*ISNUMBER(SEARCH(LISTS!$I$2:$I$26,$E1785)))),LISTS!$K$2:$K$26),"OTRO"))</f>
        <v/>
      </c>
      <c r="K1785" s="11">
        <f>IF($I1785&lt;&gt;"SI",0,IFERROR($F1785,0))</f>
        <v/>
      </c>
      <c r="L1785" s="9">
        <f>IF(COUNTA($A1785:$H1785)=0,"",IF($J1785="OTRO",IFERROR(LOOKUP(2,1/(((LISTS!$H$2:$H$26&lt;&gt;"")*ISNUMBER(SEARCH(LISTS!$H$2:$H$26,$G1785)))+((LISTS!$I$2:$I$26&lt;&gt;"")*ISNUMBER(SEARCH(LISTS!$I$2:$I$26,$E1785)))),LISTS!$L$2:$L$26),"Concepto DIAN no mapeado a casilla automatica"),IF(LEFT($J1785,4)="TOPE","Control automatico DIAN: "&amp;$J1785,"Casilla automatica: "&amp;$J1785)))</f>
        <v/>
      </c>
    </row>
    <row r="1786">
      <c r="A1786" s="9" t="n"/>
      <c r="B1786" s="9" t="n"/>
      <c r="C1786" s="9" t="n"/>
      <c r="D1786" s="9" t="n"/>
      <c r="E1786" s="9" t="n"/>
      <c r="F1786" s="11" t="n"/>
      <c r="G1786" s="9" t="n"/>
      <c r="H1786" s="9" t="n"/>
      <c r="I1786" s="9">
        <f>IF(COUNTA($A1786:$H1786)=0,"",IF($J1786="OTRO","NO","SI"))</f>
        <v/>
      </c>
      <c r="J1786" s="9">
        <f>IF(COUNTA($A1786:$H1786)=0,"",IFERROR(LOOKUP(2,1/(((LISTS!$H$2:$H$26&lt;&gt;"")*ISNUMBER(SEARCH(LISTS!$H$2:$H$26,$G1786)))+((LISTS!$I$2:$I$26&lt;&gt;"")*ISNUMBER(SEARCH(LISTS!$I$2:$I$26,$E1786)))),LISTS!$K$2:$K$26),"OTRO"))</f>
        <v/>
      </c>
      <c r="K1786" s="11">
        <f>IF($I1786&lt;&gt;"SI",0,IFERROR($F1786,0))</f>
        <v/>
      </c>
      <c r="L1786" s="9">
        <f>IF(COUNTA($A1786:$H1786)=0,"",IF($J1786="OTRO",IFERROR(LOOKUP(2,1/(((LISTS!$H$2:$H$26&lt;&gt;"")*ISNUMBER(SEARCH(LISTS!$H$2:$H$26,$G1786)))+((LISTS!$I$2:$I$26&lt;&gt;"")*ISNUMBER(SEARCH(LISTS!$I$2:$I$26,$E1786)))),LISTS!$L$2:$L$26),"Concepto DIAN no mapeado a casilla automatica"),IF(LEFT($J1786,4)="TOPE","Control automatico DIAN: "&amp;$J1786,"Casilla automatica: "&amp;$J1786)))</f>
        <v/>
      </c>
    </row>
    <row r="1787">
      <c r="A1787" s="9" t="n"/>
      <c r="B1787" s="9" t="n"/>
      <c r="C1787" s="9" t="n"/>
      <c r="D1787" s="9" t="n"/>
      <c r="E1787" s="9" t="n"/>
      <c r="F1787" s="11" t="n"/>
      <c r="G1787" s="9" t="n"/>
      <c r="H1787" s="9" t="n"/>
      <c r="I1787" s="9">
        <f>IF(COUNTA($A1787:$H1787)=0,"",IF($J1787="OTRO","NO","SI"))</f>
        <v/>
      </c>
      <c r="J1787" s="9">
        <f>IF(COUNTA($A1787:$H1787)=0,"",IFERROR(LOOKUP(2,1/(((LISTS!$H$2:$H$26&lt;&gt;"")*ISNUMBER(SEARCH(LISTS!$H$2:$H$26,$G1787)))+((LISTS!$I$2:$I$26&lt;&gt;"")*ISNUMBER(SEARCH(LISTS!$I$2:$I$26,$E1787)))),LISTS!$K$2:$K$26),"OTRO"))</f>
        <v/>
      </c>
      <c r="K1787" s="11">
        <f>IF($I1787&lt;&gt;"SI",0,IFERROR($F1787,0))</f>
        <v/>
      </c>
      <c r="L1787" s="9">
        <f>IF(COUNTA($A1787:$H1787)=0,"",IF($J1787="OTRO",IFERROR(LOOKUP(2,1/(((LISTS!$H$2:$H$26&lt;&gt;"")*ISNUMBER(SEARCH(LISTS!$H$2:$H$26,$G1787)))+((LISTS!$I$2:$I$26&lt;&gt;"")*ISNUMBER(SEARCH(LISTS!$I$2:$I$26,$E1787)))),LISTS!$L$2:$L$26),"Concepto DIAN no mapeado a casilla automatica"),IF(LEFT($J1787,4)="TOPE","Control automatico DIAN: "&amp;$J1787,"Casilla automatica: "&amp;$J1787)))</f>
        <v/>
      </c>
    </row>
    <row r="1788">
      <c r="A1788" s="9" t="n"/>
      <c r="B1788" s="9" t="n"/>
      <c r="C1788" s="9" t="n"/>
      <c r="D1788" s="9" t="n"/>
      <c r="E1788" s="9" t="n"/>
      <c r="F1788" s="11" t="n"/>
      <c r="G1788" s="9" t="n"/>
      <c r="H1788" s="9" t="n"/>
      <c r="I1788" s="9">
        <f>IF(COUNTA($A1788:$H1788)=0,"",IF($J1788="OTRO","NO","SI"))</f>
        <v/>
      </c>
      <c r="J1788" s="9">
        <f>IF(COUNTA($A1788:$H1788)=0,"",IFERROR(LOOKUP(2,1/(((LISTS!$H$2:$H$26&lt;&gt;"")*ISNUMBER(SEARCH(LISTS!$H$2:$H$26,$G1788)))+((LISTS!$I$2:$I$26&lt;&gt;"")*ISNUMBER(SEARCH(LISTS!$I$2:$I$26,$E1788)))),LISTS!$K$2:$K$26),"OTRO"))</f>
        <v/>
      </c>
      <c r="K1788" s="11">
        <f>IF($I1788&lt;&gt;"SI",0,IFERROR($F1788,0))</f>
        <v/>
      </c>
      <c r="L1788" s="9">
        <f>IF(COUNTA($A1788:$H1788)=0,"",IF($J1788="OTRO",IFERROR(LOOKUP(2,1/(((LISTS!$H$2:$H$26&lt;&gt;"")*ISNUMBER(SEARCH(LISTS!$H$2:$H$26,$G1788)))+((LISTS!$I$2:$I$26&lt;&gt;"")*ISNUMBER(SEARCH(LISTS!$I$2:$I$26,$E1788)))),LISTS!$L$2:$L$26),"Concepto DIAN no mapeado a casilla automatica"),IF(LEFT($J1788,4)="TOPE","Control automatico DIAN: "&amp;$J1788,"Casilla automatica: "&amp;$J1788)))</f>
        <v/>
      </c>
    </row>
    <row r="1789">
      <c r="A1789" s="9" t="n"/>
      <c r="B1789" s="9" t="n"/>
      <c r="C1789" s="9" t="n"/>
      <c r="D1789" s="9" t="n"/>
      <c r="E1789" s="9" t="n"/>
      <c r="F1789" s="11" t="n"/>
      <c r="G1789" s="9" t="n"/>
      <c r="H1789" s="9" t="n"/>
      <c r="I1789" s="9">
        <f>IF(COUNTA($A1789:$H1789)=0,"",IF($J1789="OTRO","NO","SI"))</f>
        <v/>
      </c>
      <c r="J1789" s="9">
        <f>IF(COUNTA($A1789:$H1789)=0,"",IFERROR(LOOKUP(2,1/(((LISTS!$H$2:$H$26&lt;&gt;"")*ISNUMBER(SEARCH(LISTS!$H$2:$H$26,$G1789)))+((LISTS!$I$2:$I$26&lt;&gt;"")*ISNUMBER(SEARCH(LISTS!$I$2:$I$26,$E1789)))),LISTS!$K$2:$K$26),"OTRO"))</f>
        <v/>
      </c>
      <c r="K1789" s="11">
        <f>IF($I1789&lt;&gt;"SI",0,IFERROR($F1789,0))</f>
        <v/>
      </c>
      <c r="L1789" s="9">
        <f>IF(COUNTA($A1789:$H1789)=0,"",IF($J1789="OTRO",IFERROR(LOOKUP(2,1/(((LISTS!$H$2:$H$26&lt;&gt;"")*ISNUMBER(SEARCH(LISTS!$H$2:$H$26,$G1789)))+((LISTS!$I$2:$I$26&lt;&gt;"")*ISNUMBER(SEARCH(LISTS!$I$2:$I$26,$E1789)))),LISTS!$L$2:$L$26),"Concepto DIAN no mapeado a casilla automatica"),IF(LEFT($J1789,4)="TOPE","Control automatico DIAN: "&amp;$J1789,"Casilla automatica: "&amp;$J1789)))</f>
        <v/>
      </c>
    </row>
    <row r="1790">
      <c r="A1790" s="9" t="n"/>
      <c r="B1790" s="9" t="n"/>
      <c r="C1790" s="9" t="n"/>
      <c r="D1790" s="9" t="n"/>
      <c r="E1790" s="9" t="n"/>
      <c r="F1790" s="11" t="n"/>
      <c r="G1790" s="9" t="n"/>
      <c r="H1790" s="9" t="n"/>
      <c r="I1790" s="9">
        <f>IF(COUNTA($A1790:$H1790)=0,"",IF($J1790="OTRO","NO","SI"))</f>
        <v/>
      </c>
      <c r="J1790" s="9">
        <f>IF(COUNTA($A1790:$H1790)=0,"",IFERROR(LOOKUP(2,1/(((LISTS!$H$2:$H$26&lt;&gt;"")*ISNUMBER(SEARCH(LISTS!$H$2:$H$26,$G1790)))+((LISTS!$I$2:$I$26&lt;&gt;"")*ISNUMBER(SEARCH(LISTS!$I$2:$I$26,$E1790)))),LISTS!$K$2:$K$26),"OTRO"))</f>
        <v/>
      </c>
      <c r="K1790" s="11">
        <f>IF($I1790&lt;&gt;"SI",0,IFERROR($F1790,0))</f>
        <v/>
      </c>
      <c r="L1790" s="9">
        <f>IF(COUNTA($A1790:$H1790)=0,"",IF($J1790="OTRO",IFERROR(LOOKUP(2,1/(((LISTS!$H$2:$H$26&lt;&gt;"")*ISNUMBER(SEARCH(LISTS!$H$2:$H$26,$G1790)))+((LISTS!$I$2:$I$26&lt;&gt;"")*ISNUMBER(SEARCH(LISTS!$I$2:$I$26,$E1790)))),LISTS!$L$2:$L$26),"Concepto DIAN no mapeado a casilla automatica"),IF(LEFT($J1790,4)="TOPE","Control automatico DIAN: "&amp;$J1790,"Casilla automatica: "&amp;$J1790)))</f>
        <v/>
      </c>
    </row>
    <row r="1791">
      <c r="A1791" s="9" t="n"/>
      <c r="B1791" s="9" t="n"/>
      <c r="C1791" s="9" t="n"/>
      <c r="D1791" s="9" t="n"/>
      <c r="E1791" s="9" t="n"/>
      <c r="F1791" s="11" t="n"/>
      <c r="G1791" s="9" t="n"/>
      <c r="H1791" s="9" t="n"/>
      <c r="I1791" s="9">
        <f>IF(COUNTA($A1791:$H1791)=0,"",IF($J1791="OTRO","NO","SI"))</f>
        <v/>
      </c>
      <c r="J1791" s="9">
        <f>IF(COUNTA($A1791:$H1791)=0,"",IFERROR(LOOKUP(2,1/(((LISTS!$H$2:$H$26&lt;&gt;"")*ISNUMBER(SEARCH(LISTS!$H$2:$H$26,$G1791)))+((LISTS!$I$2:$I$26&lt;&gt;"")*ISNUMBER(SEARCH(LISTS!$I$2:$I$26,$E1791)))),LISTS!$K$2:$K$26),"OTRO"))</f>
        <v/>
      </c>
      <c r="K1791" s="11">
        <f>IF($I1791&lt;&gt;"SI",0,IFERROR($F1791,0))</f>
        <v/>
      </c>
      <c r="L1791" s="9">
        <f>IF(COUNTA($A1791:$H1791)=0,"",IF($J1791="OTRO",IFERROR(LOOKUP(2,1/(((LISTS!$H$2:$H$26&lt;&gt;"")*ISNUMBER(SEARCH(LISTS!$H$2:$H$26,$G1791)))+((LISTS!$I$2:$I$26&lt;&gt;"")*ISNUMBER(SEARCH(LISTS!$I$2:$I$26,$E1791)))),LISTS!$L$2:$L$26),"Concepto DIAN no mapeado a casilla automatica"),IF(LEFT($J1791,4)="TOPE","Control automatico DIAN: "&amp;$J1791,"Casilla automatica: "&amp;$J1791)))</f>
        <v/>
      </c>
    </row>
    <row r="1792">
      <c r="A1792" s="9" t="n"/>
      <c r="B1792" s="9" t="n"/>
      <c r="C1792" s="9" t="n"/>
      <c r="D1792" s="9" t="n"/>
      <c r="E1792" s="9" t="n"/>
      <c r="F1792" s="11" t="n"/>
      <c r="G1792" s="9" t="n"/>
      <c r="H1792" s="9" t="n"/>
      <c r="I1792" s="9">
        <f>IF(COUNTA($A1792:$H1792)=0,"",IF($J1792="OTRO","NO","SI"))</f>
        <v/>
      </c>
      <c r="J1792" s="9">
        <f>IF(COUNTA($A1792:$H1792)=0,"",IFERROR(LOOKUP(2,1/(((LISTS!$H$2:$H$26&lt;&gt;"")*ISNUMBER(SEARCH(LISTS!$H$2:$H$26,$G1792)))+((LISTS!$I$2:$I$26&lt;&gt;"")*ISNUMBER(SEARCH(LISTS!$I$2:$I$26,$E1792)))),LISTS!$K$2:$K$26),"OTRO"))</f>
        <v/>
      </c>
      <c r="K1792" s="11">
        <f>IF($I1792&lt;&gt;"SI",0,IFERROR($F1792,0))</f>
        <v/>
      </c>
      <c r="L1792" s="9">
        <f>IF(COUNTA($A1792:$H1792)=0,"",IF($J1792="OTRO",IFERROR(LOOKUP(2,1/(((LISTS!$H$2:$H$26&lt;&gt;"")*ISNUMBER(SEARCH(LISTS!$H$2:$H$26,$G1792)))+((LISTS!$I$2:$I$26&lt;&gt;"")*ISNUMBER(SEARCH(LISTS!$I$2:$I$26,$E1792)))),LISTS!$L$2:$L$26),"Concepto DIAN no mapeado a casilla automatica"),IF(LEFT($J1792,4)="TOPE","Control automatico DIAN: "&amp;$J1792,"Casilla automatica: "&amp;$J1792)))</f>
        <v/>
      </c>
    </row>
    <row r="1793">
      <c r="A1793" s="9" t="n"/>
      <c r="B1793" s="9" t="n"/>
      <c r="C1793" s="9" t="n"/>
      <c r="D1793" s="9" t="n"/>
      <c r="E1793" s="9" t="n"/>
      <c r="F1793" s="11" t="n"/>
      <c r="G1793" s="9" t="n"/>
      <c r="H1793" s="9" t="n"/>
      <c r="I1793" s="9">
        <f>IF(COUNTA($A1793:$H1793)=0,"",IF($J1793="OTRO","NO","SI"))</f>
        <v/>
      </c>
      <c r="J1793" s="9">
        <f>IF(COUNTA($A1793:$H1793)=0,"",IFERROR(LOOKUP(2,1/(((LISTS!$H$2:$H$26&lt;&gt;"")*ISNUMBER(SEARCH(LISTS!$H$2:$H$26,$G1793)))+((LISTS!$I$2:$I$26&lt;&gt;"")*ISNUMBER(SEARCH(LISTS!$I$2:$I$26,$E1793)))),LISTS!$K$2:$K$26),"OTRO"))</f>
        <v/>
      </c>
      <c r="K1793" s="11">
        <f>IF($I1793&lt;&gt;"SI",0,IFERROR($F1793,0))</f>
        <v/>
      </c>
      <c r="L1793" s="9">
        <f>IF(COUNTA($A1793:$H1793)=0,"",IF($J1793="OTRO",IFERROR(LOOKUP(2,1/(((LISTS!$H$2:$H$26&lt;&gt;"")*ISNUMBER(SEARCH(LISTS!$H$2:$H$26,$G1793)))+((LISTS!$I$2:$I$26&lt;&gt;"")*ISNUMBER(SEARCH(LISTS!$I$2:$I$26,$E1793)))),LISTS!$L$2:$L$26),"Concepto DIAN no mapeado a casilla automatica"),IF(LEFT($J1793,4)="TOPE","Control automatico DIAN: "&amp;$J1793,"Casilla automatica: "&amp;$J1793)))</f>
        <v/>
      </c>
    </row>
    <row r="1794">
      <c r="A1794" s="9" t="n"/>
      <c r="B1794" s="9" t="n"/>
      <c r="C1794" s="9" t="n"/>
      <c r="D1794" s="9" t="n"/>
      <c r="E1794" s="9" t="n"/>
      <c r="F1794" s="11" t="n"/>
      <c r="G1794" s="9" t="n"/>
      <c r="H1794" s="9" t="n"/>
      <c r="I1794" s="9">
        <f>IF(COUNTA($A1794:$H1794)=0,"",IF($J1794="OTRO","NO","SI"))</f>
        <v/>
      </c>
      <c r="J1794" s="9">
        <f>IF(COUNTA($A1794:$H1794)=0,"",IFERROR(LOOKUP(2,1/(((LISTS!$H$2:$H$26&lt;&gt;"")*ISNUMBER(SEARCH(LISTS!$H$2:$H$26,$G1794)))+((LISTS!$I$2:$I$26&lt;&gt;"")*ISNUMBER(SEARCH(LISTS!$I$2:$I$26,$E1794)))),LISTS!$K$2:$K$26),"OTRO"))</f>
        <v/>
      </c>
      <c r="K1794" s="11">
        <f>IF($I1794&lt;&gt;"SI",0,IFERROR($F1794,0))</f>
        <v/>
      </c>
      <c r="L1794" s="9">
        <f>IF(COUNTA($A1794:$H1794)=0,"",IF($J1794="OTRO",IFERROR(LOOKUP(2,1/(((LISTS!$H$2:$H$26&lt;&gt;"")*ISNUMBER(SEARCH(LISTS!$H$2:$H$26,$G1794)))+((LISTS!$I$2:$I$26&lt;&gt;"")*ISNUMBER(SEARCH(LISTS!$I$2:$I$26,$E1794)))),LISTS!$L$2:$L$26),"Concepto DIAN no mapeado a casilla automatica"),IF(LEFT($J1794,4)="TOPE","Control automatico DIAN: "&amp;$J1794,"Casilla automatica: "&amp;$J1794)))</f>
        <v/>
      </c>
    </row>
    <row r="1795">
      <c r="A1795" s="9" t="n"/>
      <c r="B1795" s="9" t="n"/>
      <c r="C1795" s="9" t="n"/>
      <c r="D1795" s="9" t="n"/>
      <c r="E1795" s="9" t="n"/>
      <c r="F1795" s="11" t="n"/>
      <c r="G1795" s="9" t="n"/>
      <c r="H1795" s="9" t="n"/>
      <c r="I1795" s="9">
        <f>IF(COUNTA($A1795:$H1795)=0,"",IF($J1795="OTRO","NO","SI"))</f>
        <v/>
      </c>
      <c r="J1795" s="9">
        <f>IF(COUNTA($A1795:$H1795)=0,"",IFERROR(LOOKUP(2,1/(((LISTS!$H$2:$H$26&lt;&gt;"")*ISNUMBER(SEARCH(LISTS!$H$2:$H$26,$G1795)))+((LISTS!$I$2:$I$26&lt;&gt;"")*ISNUMBER(SEARCH(LISTS!$I$2:$I$26,$E1795)))),LISTS!$K$2:$K$26),"OTRO"))</f>
        <v/>
      </c>
      <c r="K1795" s="11">
        <f>IF($I1795&lt;&gt;"SI",0,IFERROR($F1795,0))</f>
        <v/>
      </c>
      <c r="L1795" s="9">
        <f>IF(COUNTA($A1795:$H1795)=0,"",IF($J1795="OTRO",IFERROR(LOOKUP(2,1/(((LISTS!$H$2:$H$26&lt;&gt;"")*ISNUMBER(SEARCH(LISTS!$H$2:$H$26,$G1795)))+((LISTS!$I$2:$I$26&lt;&gt;"")*ISNUMBER(SEARCH(LISTS!$I$2:$I$26,$E1795)))),LISTS!$L$2:$L$26),"Concepto DIAN no mapeado a casilla automatica"),IF(LEFT($J1795,4)="TOPE","Control automatico DIAN: "&amp;$J1795,"Casilla automatica: "&amp;$J1795)))</f>
        <v/>
      </c>
    </row>
    <row r="1796">
      <c r="A1796" s="9" t="n"/>
      <c r="B1796" s="9" t="n"/>
      <c r="C1796" s="9" t="n"/>
      <c r="D1796" s="9" t="n"/>
      <c r="E1796" s="9" t="n"/>
      <c r="F1796" s="11" t="n"/>
      <c r="G1796" s="9" t="n"/>
      <c r="H1796" s="9" t="n"/>
      <c r="I1796" s="9">
        <f>IF(COUNTA($A1796:$H1796)=0,"",IF($J1796="OTRO","NO","SI"))</f>
        <v/>
      </c>
      <c r="J1796" s="9">
        <f>IF(COUNTA($A1796:$H1796)=0,"",IFERROR(LOOKUP(2,1/(((LISTS!$H$2:$H$26&lt;&gt;"")*ISNUMBER(SEARCH(LISTS!$H$2:$H$26,$G1796)))+((LISTS!$I$2:$I$26&lt;&gt;"")*ISNUMBER(SEARCH(LISTS!$I$2:$I$26,$E1796)))),LISTS!$K$2:$K$26),"OTRO"))</f>
        <v/>
      </c>
      <c r="K1796" s="11">
        <f>IF($I1796&lt;&gt;"SI",0,IFERROR($F1796,0))</f>
        <v/>
      </c>
      <c r="L1796" s="9">
        <f>IF(COUNTA($A1796:$H1796)=0,"",IF($J1796="OTRO",IFERROR(LOOKUP(2,1/(((LISTS!$H$2:$H$26&lt;&gt;"")*ISNUMBER(SEARCH(LISTS!$H$2:$H$26,$G1796)))+((LISTS!$I$2:$I$26&lt;&gt;"")*ISNUMBER(SEARCH(LISTS!$I$2:$I$26,$E1796)))),LISTS!$L$2:$L$26),"Concepto DIAN no mapeado a casilla automatica"),IF(LEFT($J1796,4)="TOPE","Control automatico DIAN: "&amp;$J1796,"Casilla automatica: "&amp;$J1796)))</f>
        <v/>
      </c>
    </row>
    <row r="1797">
      <c r="A1797" s="9" t="n"/>
      <c r="B1797" s="9" t="n"/>
      <c r="C1797" s="9" t="n"/>
      <c r="D1797" s="9" t="n"/>
      <c r="E1797" s="9" t="n"/>
      <c r="F1797" s="11" t="n"/>
      <c r="G1797" s="9" t="n"/>
      <c r="H1797" s="9" t="n"/>
      <c r="I1797" s="9">
        <f>IF(COUNTA($A1797:$H1797)=0,"",IF($J1797="OTRO","NO","SI"))</f>
        <v/>
      </c>
      <c r="J1797" s="9">
        <f>IF(COUNTA($A1797:$H1797)=0,"",IFERROR(LOOKUP(2,1/(((LISTS!$H$2:$H$26&lt;&gt;"")*ISNUMBER(SEARCH(LISTS!$H$2:$H$26,$G1797)))+((LISTS!$I$2:$I$26&lt;&gt;"")*ISNUMBER(SEARCH(LISTS!$I$2:$I$26,$E1797)))),LISTS!$K$2:$K$26),"OTRO"))</f>
        <v/>
      </c>
      <c r="K1797" s="11">
        <f>IF($I1797&lt;&gt;"SI",0,IFERROR($F1797,0))</f>
        <v/>
      </c>
      <c r="L1797" s="9">
        <f>IF(COUNTA($A1797:$H1797)=0,"",IF($J1797="OTRO",IFERROR(LOOKUP(2,1/(((LISTS!$H$2:$H$26&lt;&gt;"")*ISNUMBER(SEARCH(LISTS!$H$2:$H$26,$G1797)))+((LISTS!$I$2:$I$26&lt;&gt;"")*ISNUMBER(SEARCH(LISTS!$I$2:$I$26,$E1797)))),LISTS!$L$2:$L$26),"Concepto DIAN no mapeado a casilla automatica"),IF(LEFT($J1797,4)="TOPE","Control automatico DIAN: "&amp;$J1797,"Casilla automatica: "&amp;$J1797)))</f>
        <v/>
      </c>
    </row>
    <row r="1798">
      <c r="A1798" s="9" t="n"/>
      <c r="B1798" s="9" t="n"/>
      <c r="C1798" s="9" t="n"/>
      <c r="D1798" s="9" t="n"/>
      <c r="E1798" s="9" t="n"/>
      <c r="F1798" s="11" t="n"/>
      <c r="G1798" s="9" t="n"/>
      <c r="H1798" s="9" t="n"/>
      <c r="I1798" s="9">
        <f>IF(COUNTA($A1798:$H1798)=0,"",IF($J1798="OTRO","NO","SI"))</f>
        <v/>
      </c>
      <c r="J1798" s="9">
        <f>IF(COUNTA($A1798:$H1798)=0,"",IFERROR(LOOKUP(2,1/(((LISTS!$H$2:$H$26&lt;&gt;"")*ISNUMBER(SEARCH(LISTS!$H$2:$H$26,$G1798)))+((LISTS!$I$2:$I$26&lt;&gt;"")*ISNUMBER(SEARCH(LISTS!$I$2:$I$26,$E1798)))),LISTS!$K$2:$K$26),"OTRO"))</f>
        <v/>
      </c>
      <c r="K1798" s="11">
        <f>IF($I1798&lt;&gt;"SI",0,IFERROR($F1798,0))</f>
        <v/>
      </c>
      <c r="L1798" s="9">
        <f>IF(COUNTA($A1798:$H1798)=0,"",IF($J1798="OTRO",IFERROR(LOOKUP(2,1/(((LISTS!$H$2:$H$26&lt;&gt;"")*ISNUMBER(SEARCH(LISTS!$H$2:$H$26,$G1798)))+((LISTS!$I$2:$I$26&lt;&gt;"")*ISNUMBER(SEARCH(LISTS!$I$2:$I$26,$E1798)))),LISTS!$L$2:$L$26),"Concepto DIAN no mapeado a casilla automatica"),IF(LEFT($J1798,4)="TOPE","Control automatico DIAN: "&amp;$J1798,"Casilla automatica: "&amp;$J1798)))</f>
        <v/>
      </c>
    </row>
    <row r="1799">
      <c r="A1799" s="9" t="n"/>
      <c r="B1799" s="9" t="n"/>
      <c r="C1799" s="9" t="n"/>
      <c r="D1799" s="9" t="n"/>
      <c r="E1799" s="9" t="n"/>
      <c r="F1799" s="11" t="n"/>
      <c r="G1799" s="9" t="n"/>
      <c r="H1799" s="9" t="n"/>
      <c r="I1799" s="9">
        <f>IF(COUNTA($A1799:$H1799)=0,"",IF($J1799="OTRO","NO","SI"))</f>
        <v/>
      </c>
      <c r="J1799" s="9">
        <f>IF(COUNTA($A1799:$H1799)=0,"",IFERROR(LOOKUP(2,1/(((LISTS!$H$2:$H$26&lt;&gt;"")*ISNUMBER(SEARCH(LISTS!$H$2:$H$26,$G1799)))+((LISTS!$I$2:$I$26&lt;&gt;"")*ISNUMBER(SEARCH(LISTS!$I$2:$I$26,$E1799)))),LISTS!$K$2:$K$26),"OTRO"))</f>
        <v/>
      </c>
      <c r="K1799" s="11">
        <f>IF($I1799&lt;&gt;"SI",0,IFERROR($F1799,0))</f>
        <v/>
      </c>
      <c r="L1799" s="9">
        <f>IF(COUNTA($A1799:$H1799)=0,"",IF($J1799="OTRO",IFERROR(LOOKUP(2,1/(((LISTS!$H$2:$H$26&lt;&gt;"")*ISNUMBER(SEARCH(LISTS!$H$2:$H$26,$G1799)))+((LISTS!$I$2:$I$26&lt;&gt;"")*ISNUMBER(SEARCH(LISTS!$I$2:$I$26,$E1799)))),LISTS!$L$2:$L$26),"Concepto DIAN no mapeado a casilla automatica"),IF(LEFT($J1799,4)="TOPE","Control automatico DIAN: "&amp;$J1799,"Casilla automatica: "&amp;$J1799)))</f>
        <v/>
      </c>
    </row>
    <row r="1800">
      <c r="A1800" s="9" t="n"/>
      <c r="B1800" s="9" t="n"/>
      <c r="C1800" s="9" t="n"/>
      <c r="D1800" s="9" t="n"/>
      <c r="E1800" s="9" t="n"/>
      <c r="F1800" s="11" t="n"/>
      <c r="G1800" s="9" t="n"/>
      <c r="H1800" s="9" t="n"/>
      <c r="I1800" s="9">
        <f>IF(COUNTA($A1800:$H1800)=0,"",IF($J1800="OTRO","NO","SI"))</f>
        <v/>
      </c>
      <c r="J1800" s="9">
        <f>IF(COUNTA($A1800:$H1800)=0,"",IFERROR(LOOKUP(2,1/(((LISTS!$H$2:$H$26&lt;&gt;"")*ISNUMBER(SEARCH(LISTS!$H$2:$H$26,$G1800)))+((LISTS!$I$2:$I$26&lt;&gt;"")*ISNUMBER(SEARCH(LISTS!$I$2:$I$26,$E1800)))),LISTS!$K$2:$K$26),"OTRO"))</f>
        <v/>
      </c>
      <c r="K1800" s="11">
        <f>IF($I1800&lt;&gt;"SI",0,IFERROR($F1800,0))</f>
        <v/>
      </c>
      <c r="L1800" s="9">
        <f>IF(COUNTA($A1800:$H1800)=0,"",IF($J1800="OTRO",IFERROR(LOOKUP(2,1/(((LISTS!$H$2:$H$26&lt;&gt;"")*ISNUMBER(SEARCH(LISTS!$H$2:$H$26,$G1800)))+((LISTS!$I$2:$I$26&lt;&gt;"")*ISNUMBER(SEARCH(LISTS!$I$2:$I$26,$E1800)))),LISTS!$L$2:$L$26),"Concepto DIAN no mapeado a casilla automatica"),IF(LEFT($J1800,4)="TOPE","Control automatico DIAN: "&amp;$J1800,"Casilla automatica: "&amp;$J1800)))</f>
        <v/>
      </c>
    </row>
    <row r="1801">
      <c r="A1801" s="9" t="n"/>
      <c r="B1801" s="9" t="n"/>
      <c r="C1801" s="9" t="n"/>
      <c r="D1801" s="9" t="n"/>
      <c r="E1801" s="9" t="n"/>
      <c r="F1801" s="11" t="n"/>
      <c r="G1801" s="9" t="n"/>
      <c r="H1801" s="9" t="n"/>
      <c r="I1801" s="9">
        <f>IF(COUNTA($A1801:$H1801)=0,"",IF($J1801="OTRO","NO","SI"))</f>
        <v/>
      </c>
      <c r="J1801" s="9">
        <f>IF(COUNTA($A1801:$H1801)=0,"",IFERROR(LOOKUP(2,1/(((LISTS!$H$2:$H$26&lt;&gt;"")*ISNUMBER(SEARCH(LISTS!$H$2:$H$26,$G1801)))+((LISTS!$I$2:$I$26&lt;&gt;"")*ISNUMBER(SEARCH(LISTS!$I$2:$I$26,$E1801)))),LISTS!$K$2:$K$26),"OTRO"))</f>
        <v/>
      </c>
      <c r="K1801" s="11">
        <f>IF($I1801&lt;&gt;"SI",0,IFERROR($F1801,0))</f>
        <v/>
      </c>
      <c r="L1801" s="9">
        <f>IF(COUNTA($A1801:$H1801)=0,"",IF($J1801="OTRO",IFERROR(LOOKUP(2,1/(((LISTS!$H$2:$H$26&lt;&gt;"")*ISNUMBER(SEARCH(LISTS!$H$2:$H$26,$G1801)))+((LISTS!$I$2:$I$26&lt;&gt;"")*ISNUMBER(SEARCH(LISTS!$I$2:$I$26,$E1801)))),LISTS!$L$2:$L$26),"Concepto DIAN no mapeado a casilla automatica"),IF(LEFT($J1801,4)="TOPE","Control automatico DIAN: "&amp;$J1801,"Casilla automatica: "&amp;$J1801)))</f>
        <v/>
      </c>
    </row>
    <row r="1802">
      <c r="A1802" s="9" t="n"/>
      <c r="B1802" s="9" t="n"/>
      <c r="C1802" s="9" t="n"/>
      <c r="D1802" s="9" t="n"/>
      <c r="E1802" s="9" t="n"/>
      <c r="F1802" s="11" t="n"/>
      <c r="G1802" s="9" t="n"/>
      <c r="H1802" s="9" t="n"/>
      <c r="I1802" s="9">
        <f>IF(COUNTA($A1802:$H1802)=0,"",IF($J1802="OTRO","NO","SI"))</f>
        <v/>
      </c>
      <c r="J1802" s="9">
        <f>IF(COUNTA($A1802:$H1802)=0,"",IFERROR(LOOKUP(2,1/(((LISTS!$H$2:$H$26&lt;&gt;"")*ISNUMBER(SEARCH(LISTS!$H$2:$H$26,$G1802)))+((LISTS!$I$2:$I$26&lt;&gt;"")*ISNUMBER(SEARCH(LISTS!$I$2:$I$26,$E1802)))),LISTS!$K$2:$K$26),"OTRO"))</f>
        <v/>
      </c>
      <c r="K1802" s="11">
        <f>IF($I1802&lt;&gt;"SI",0,IFERROR($F1802,0))</f>
        <v/>
      </c>
      <c r="L1802" s="9">
        <f>IF(COUNTA($A1802:$H1802)=0,"",IF($J1802="OTRO",IFERROR(LOOKUP(2,1/(((LISTS!$H$2:$H$26&lt;&gt;"")*ISNUMBER(SEARCH(LISTS!$H$2:$H$26,$G1802)))+((LISTS!$I$2:$I$26&lt;&gt;"")*ISNUMBER(SEARCH(LISTS!$I$2:$I$26,$E1802)))),LISTS!$L$2:$L$26),"Concepto DIAN no mapeado a casilla automatica"),IF(LEFT($J1802,4)="TOPE","Control automatico DIAN: "&amp;$J1802,"Casilla automatica: "&amp;$J1802)))</f>
        <v/>
      </c>
    </row>
    <row r="1803">
      <c r="A1803" s="9" t="n"/>
      <c r="B1803" s="9" t="n"/>
      <c r="C1803" s="9" t="n"/>
      <c r="D1803" s="9" t="n"/>
      <c r="E1803" s="9" t="n"/>
      <c r="F1803" s="11" t="n"/>
      <c r="G1803" s="9" t="n"/>
      <c r="H1803" s="9" t="n"/>
      <c r="I1803" s="9">
        <f>IF(COUNTA($A1803:$H1803)=0,"",IF($J1803="OTRO","NO","SI"))</f>
        <v/>
      </c>
      <c r="J1803" s="9">
        <f>IF(COUNTA($A1803:$H1803)=0,"",IFERROR(LOOKUP(2,1/(((LISTS!$H$2:$H$26&lt;&gt;"")*ISNUMBER(SEARCH(LISTS!$H$2:$H$26,$G1803)))+((LISTS!$I$2:$I$26&lt;&gt;"")*ISNUMBER(SEARCH(LISTS!$I$2:$I$26,$E1803)))),LISTS!$K$2:$K$26),"OTRO"))</f>
        <v/>
      </c>
      <c r="K1803" s="11">
        <f>IF($I1803&lt;&gt;"SI",0,IFERROR($F1803,0))</f>
        <v/>
      </c>
      <c r="L1803" s="9">
        <f>IF(COUNTA($A1803:$H1803)=0,"",IF($J1803="OTRO",IFERROR(LOOKUP(2,1/(((LISTS!$H$2:$H$26&lt;&gt;"")*ISNUMBER(SEARCH(LISTS!$H$2:$H$26,$G1803)))+((LISTS!$I$2:$I$26&lt;&gt;"")*ISNUMBER(SEARCH(LISTS!$I$2:$I$26,$E1803)))),LISTS!$L$2:$L$26),"Concepto DIAN no mapeado a casilla automatica"),IF(LEFT($J1803,4)="TOPE","Control automatico DIAN: "&amp;$J1803,"Casilla automatica: "&amp;$J1803)))</f>
        <v/>
      </c>
    </row>
    <row r="1804">
      <c r="A1804" s="9" t="n"/>
      <c r="B1804" s="9" t="n"/>
      <c r="C1804" s="9" t="n"/>
      <c r="D1804" s="9" t="n"/>
      <c r="E1804" s="9" t="n"/>
      <c r="F1804" s="11" t="n"/>
      <c r="G1804" s="9" t="n"/>
      <c r="H1804" s="9" t="n"/>
      <c r="I1804" s="9">
        <f>IF(COUNTA($A1804:$H1804)=0,"",IF($J1804="OTRO","NO","SI"))</f>
        <v/>
      </c>
      <c r="J1804" s="9">
        <f>IF(COUNTA($A1804:$H1804)=0,"",IFERROR(LOOKUP(2,1/(((LISTS!$H$2:$H$26&lt;&gt;"")*ISNUMBER(SEARCH(LISTS!$H$2:$H$26,$G1804)))+((LISTS!$I$2:$I$26&lt;&gt;"")*ISNUMBER(SEARCH(LISTS!$I$2:$I$26,$E1804)))),LISTS!$K$2:$K$26),"OTRO"))</f>
        <v/>
      </c>
      <c r="K1804" s="11">
        <f>IF($I1804&lt;&gt;"SI",0,IFERROR($F1804,0))</f>
        <v/>
      </c>
      <c r="L1804" s="9">
        <f>IF(COUNTA($A1804:$H1804)=0,"",IF($J1804="OTRO",IFERROR(LOOKUP(2,1/(((LISTS!$H$2:$H$26&lt;&gt;"")*ISNUMBER(SEARCH(LISTS!$H$2:$H$26,$G1804)))+((LISTS!$I$2:$I$26&lt;&gt;"")*ISNUMBER(SEARCH(LISTS!$I$2:$I$26,$E1804)))),LISTS!$L$2:$L$26),"Concepto DIAN no mapeado a casilla automatica"),IF(LEFT($J1804,4)="TOPE","Control automatico DIAN: "&amp;$J1804,"Casilla automatica: "&amp;$J1804)))</f>
        <v/>
      </c>
    </row>
    <row r="1805">
      <c r="A1805" s="9" t="n"/>
      <c r="B1805" s="9" t="n"/>
      <c r="C1805" s="9" t="n"/>
      <c r="D1805" s="9" t="n"/>
      <c r="E1805" s="9" t="n"/>
      <c r="F1805" s="11" t="n"/>
      <c r="G1805" s="9" t="n"/>
      <c r="H1805" s="9" t="n"/>
      <c r="I1805" s="9">
        <f>IF(COUNTA($A1805:$H1805)=0,"",IF($J1805="OTRO","NO","SI"))</f>
        <v/>
      </c>
      <c r="J1805" s="9">
        <f>IF(COUNTA($A1805:$H1805)=0,"",IFERROR(LOOKUP(2,1/(((LISTS!$H$2:$H$26&lt;&gt;"")*ISNUMBER(SEARCH(LISTS!$H$2:$H$26,$G1805)))+((LISTS!$I$2:$I$26&lt;&gt;"")*ISNUMBER(SEARCH(LISTS!$I$2:$I$26,$E1805)))),LISTS!$K$2:$K$26),"OTRO"))</f>
        <v/>
      </c>
      <c r="K1805" s="11">
        <f>IF($I1805&lt;&gt;"SI",0,IFERROR($F1805,0))</f>
        <v/>
      </c>
      <c r="L1805" s="9">
        <f>IF(COUNTA($A1805:$H1805)=0,"",IF($J1805="OTRO",IFERROR(LOOKUP(2,1/(((LISTS!$H$2:$H$26&lt;&gt;"")*ISNUMBER(SEARCH(LISTS!$H$2:$H$26,$G1805)))+((LISTS!$I$2:$I$26&lt;&gt;"")*ISNUMBER(SEARCH(LISTS!$I$2:$I$26,$E1805)))),LISTS!$L$2:$L$26),"Concepto DIAN no mapeado a casilla automatica"),IF(LEFT($J1805,4)="TOPE","Control automatico DIAN: "&amp;$J1805,"Casilla automatica: "&amp;$J1805)))</f>
        <v/>
      </c>
    </row>
    <row r="1806">
      <c r="A1806" s="9" t="n"/>
      <c r="B1806" s="9" t="n"/>
      <c r="C1806" s="9" t="n"/>
      <c r="D1806" s="9" t="n"/>
      <c r="E1806" s="9" t="n"/>
      <c r="F1806" s="11" t="n"/>
      <c r="G1806" s="9" t="n"/>
      <c r="H1806" s="9" t="n"/>
      <c r="I1806" s="9">
        <f>IF(COUNTA($A1806:$H1806)=0,"",IF($J1806="OTRO","NO","SI"))</f>
        <v/>
      </c>
      <c r="J1806" s="9">
        <f>IF(COUNTA($A1806:$H1806)=0,"",IFERROR(LOOKUP(2,1/(((LISTS!$H$2:$H$26&lt;&gt;"")*ISNUMBER(SEARCH(LISTS!$H$2:$H$26,$G1806)))+((LISTS!$I$2:$I$26&lt;&gt;"")*ISNUMBER(SEARCH(LISTS!$I$2:$I$26,$E1806)))),LISTS!$K$2:$K$26),"OTRO"))</f>
        <v/>
      </c>
      <c r="K1806" s="11">
        <f>IF($I1806&lt;&gt;"SI",0,IFERROR($F1806,0))</f>
        <v/>
      </c>
      <c r="L1806" s="9">
        <f>IF(COUNTA($A1806:$H1806)=0,"",IF($J1806="OTRO",IFERROR(LOOKUP(2,1/(((LISTS!$H$2:$H$26&lt;&gt;"")*ISNUMBER(SEARCH(LISTS!$H$2:$H$26,$G1806)))+((LISTS!$I$2:$I$26&lt;&gt;"")*ISNUMBER(SEARCH(LISTS!$I$2:$I$26,$E1806)))),LISTS!$L$2:$L$26),"Concepto DIAN no mapeado a casilla automatica"),IF(LEFT($J1806,4)="TOPE","Control automatico DIAN: "&amp;$J1806,"Casilla automatica: "&amp;$J1806)))</f>
        <v/>
      </c>
    </row>
    <row r="1807">
      <c r="A1807" s="9" t="n"/>
      <c r="B1807" s="9" t="n"/>
      <c r="C1807" s="9" t="n"/>
      <c r="D1807" s="9" t="n"/>
      <c r="E1807" s="9" t="n"/>
      <c r="F1807" s="11" t="n"/>
      <c r="G1807" s="9" t="n"/>
      <c r="H1807" s="9" t="n"/>
      <c r="I1807" s="9">
        <f>IF(COUNTA($A1807:$H1807)=0,"",IF($J1807="OTRO","NO","SI"))</f>
        <v/>
      </c>
      <c r="J1807" s="9">
        <f>IF(COUNTA($A1807:$H1807)=0,"",IFERROR(LOOKUP(2,1/(((LISTS!$H$2:$H$26&lt;&gt;"")*ISNUMBER(SEARCH(LISTS!$H$2:$H$26,$G1807)))+((LISTS!$I$2:$I$26&lt;&gt;"")*ISNUMBER(SEARCH(LISTS!$I$2:$I$26,$E1807)))),LISTS!$K$2:$K$26),"OTRO"))</f>
        <v/>
      </c>
      <c r="K1807" s="11">
        <f>IF($I1807&lt;&gt;"SI",0,IFERROR($F1807,0))</f>
        <v/>
      </c>
      <c r="L1807" s="9">
        <f>IF(COUNTA($A1807:$H1807)=0,"",IF($J1807="OTRO",IFERROR(LOOKUP(2,1/(((LISTS!$H$2:$H$26&lt;&gt;"")*ISNUMBER(SEARCH(LISTS!$H$2:$H$26,$G1807)))+((LISTS!$I$2:$I$26&lt;&gt;"")*ISNUMBER(SEARCH(LISTS!$I$2:$I$26,$E1807)))),LISTS!$L$2:$L$26),"Concepto DIAN no mapeado a casilla automatica"),IF(LEFT($J1807,4)="TOPE","Control automatico DIAN: "&amp;$J1807,"Casilla automatica: "&amp;$J1807)))</f>
        <v/>
      </c>
    </row>
    <row r="1808">
      <c r="A1808" s="9" t="n"/>
      <c r="B1808" s="9" t="n"/>
      <c r="C1808" s="9" t="n"/>
      <c r="D1808" s="9" t="n"/>
      <c r="E1808" s="9" t="n"/>
      <c r="F1808" s="11" t="n"/>
      <c r="G1808" s="9" t="n"/>
      <c r="H1808" s="9" t="n"/>
      <c r="I1808" s="9">
        <f>IF(COUNTA($A1808:$H1808)=0,"",IF($J1808="OTRO","NO","SI"))</f>
        <v/>
      </c>
      <c r="J1808" s="9">
        <f>IF(COUNTA($A1808:$H1808)=0,"",IFERROR(LOOKUP(2,1/(((LISTS!$H$2:$H$26&lt;&gt;"")*ISNUMBER(SEARCH(LISTS!$H$2:$H$26,$G1808)))+((LISTS!$I$2:$I$26&lt;&gt;"")*ISNUMBER(SEARCH(LISTS!$I$2:$I$26,$E1808)))),LISTS!$K$2:$K$26),"OTRO"))</f>
        <v/>
      </c>
      <c r="K1808" s="11">
        <f>IF($I1808&lt;&gt;"SI",0,IFERROR($F1808,0))</f>
        <v/>
      </c>
      <c r="L1808" s="9">
        <f>IF(COUNTA($A1808:$H1808)=0,"",IF($J1808="OTRO",IFERROR(LOOKUP(2,1/(((LISTS!$H$2:$H$26&lt;&gt;"")*ISNUMBER(SEARCH(LISTS!$H$2:$H$26,$G1808)))+((LISTS!$I$2:$I$26&lt;&gt;"")*ISNUMBER(SEARCH(LISTS!$I$2:$I$26,$E1808)))),LISTS!$L$2:$L$26),"Concepto DIAN no mapeado a casilla automatica"),IF(LEFT($J1808,4)="TOPE","Control automatico DIAN: "&amp;$J1808,"Casilla automatica: "&amp;$J1808)))</f>
        <v/>
      </c>
    </row>
    <row r="1809">
      <c r="A1809" s="9" t="n"/>
      <c r="B1809" s="9" t="n"/>
      <c r="C1809" s="9" t="n"/>
      <c r="D1809" s="9" t="n"/>
      <c r="E1809" s="9" t="n"/>
      <c r="F1809" s="11" t="n"/>
      <c r="G1809" s="9" t="n"/>
      <c r="H1809" s="9" t="n"/>
      <c r="I1809" s="9">
        <f>IF(COUNTA($A1809:$H1809)=0,"",IF($J1809="OTRO","NO","SI"))</f>
        <v/>
      </c>
      <c r="J1809" s="9">
        <f>IF(COUNTA($A1809:$H1809)=0,"",IFERROR(LOOKUP(2,1/(((LISTS!$H$2:$H$26&lt;&gt;"")*ISNUMBER(SEARCH(LISTS!$H$2:$H$26,$G1809)))+((LISTS!$I$2:$I$26&lt;&gt;"")*ISNUMBER(SEARCH(LISTS!$I$2:$I$26,$E1809)))),LISTS!$K$2:$K$26),"OTRO"))</f>
        <v/>
      </c>
      <c r="K1809" s="11">
        <f>IF($I1809&lt;&gt;"SI",0,IFERROR($F1809,0))</f>
        <v/>
      </c>
      <c r="L1809" s="9">
        <f>IF(COUNTA($A1809:$H1809)=0,"",IF($J1809="OTRO",IFERROR(LOOKUP(2,1/(((LISTS!$H$2:$H$26&lt;&gt;"")*ISNUMBER(SEARCH(LISTS!$H$2:$H$26,$G1809)))+((LISTS!$I$2:$I$26&lt;&gt;"")*ISNUMBER(SEARCH(LISTS!$I$2:$I$26,$E1809)))),LISTS!$L$2:$L$26),"Concepto DIAN no mapeado a casilla automatica"),IF(LEFT($J1809,4)="TOPE","Control automatico DIAN: "&amp;$J1809,"Casilla automatica: "&amp;$J1809)))</f>
        <v/>
      </c>
    </row>
    <row r="1810">
      <c r="A1810" s="9" t="n"/>
      <c r="B1810" s="9" t="n"/>
      <c r="C1810" s="9" t="n"/>
      <c r="D1810" s="9" t="n"/>
      <c r="E1810" s="9" t="n"/>
      <c r="F1810" s="11" t="n"/>
      <c r="G1810" s="9" t="n"/>
      <c r="H1810" s="9" t="n"/>
      <c r="I1810" s="9">
        <f>IF(COUNTA($A1810:$H1810)=0,"",IF($J1810="OTRO","NO","SI"))</f>
        <v/>
      </c>
      <c r="J1810" s="9">
        <f>IF(COUNTA($A1810:$H1810)=0,"",IFERROR(LOOKUP(2,1/(((LISTS!$H$2:$H$26&lt;&gt;"")*ISNUMBER(SEARCH(LISTS!$H$2:$H$26,$G1810)))+((LISTS!$I$2:$I$26&lt;&gt;"")*ISNUMBER(SEARCH(LISTS!$I$2:$I$26,$E1810)))),LISTS!$K$2:$K$26),"OTRO"))</f>
        <v/>
      </c>
      <c r="K1810" s="11">
        <f>IF($I1810&lt;&gt;"SI",0,IFERROR($F1810,0))</f>
        <v/>
      </c>
      <c r="L1810" s="9">
        <f>IF(COUNTA($A1810:$H1810)=0,"",IF($J1810="OTRO",IFERROR(LOOKUP(2,1/(((LISTS!$H$2:$H$26&lt;&gt;"")*ISNUMBER(SEARCH(LISTS!$H$2:$H$26,$G1810)))+((LISTS!$I$2:$I$26&lt;&gt;"")*ISNUMBER(SEARCH(LISTS!$I$2:$I$26,$E1810)))),LISTS!$L$2:$L$26),"Concepto DIAN no mapeado a casilla automatica"),IF(LEFT($J1810,4)="TOPE","Control automatico DIAN: "&amp;$J1810,"Casilla automatica: "&amp;$J1810)))</f>
        <v/>
      </c>
    </row>
    <row r="1811">
      <c r="A1811" s="9" t="n"/>
      <c r="B1811" s="9" t="n"/>
      <c r="C1811" s="9" t="n"/>
      <c r="D1811" s="9" t="n"/>
      <c r="E1811" s="9" t="n"/>
      <c r="F1811" s="11" t="n"/>
      <c r="G1811" s="9" t="n"/>
      <c r="H1811" s="9" t="n"/>
      <c r="I1811" s="9">
        <f>IF(COUNTA($A1811:$H1811)=0,"",IF($J1811="OTRO","NO","SI"))</f>
        <v/>
      </c>
      <c r="J1811" s="9">
        <f>IF(COUNTA($A1811:$H1811)=0,"",IFERROR(LOOKUP(2,1/(((LISTS!$H$2:$H$26&lt;&gt;"")*ISNUMBER(SEARCH(LISTS!$H$2:$H$26,$G1811)))+((LISTS!$I$2:$I$26&lt;&gt;"")*ISNUMBER(SEARCH(LISTS!$I$2:$I$26,$E1811)))),LISTS!$K$2:$K$26),"OTRO"))</f>
        <v/>
      </c>
      <c r="K1811" s="11">
        <f>IF($I1811&lt;&gt;"SI",0,IFERROR($F1811,0))</f>
        <v/>
      </c>
      <c r="L1811" s="9">
        <f>IF(COUNTA($A1811:$H1811)=0,"",IF($J1811="OTRO",IFERROR(LOOKUP(2,1/(((LISTS!$H$2:$H$26&lt;&gt;"")*ISNUMBER(SEARCH(LISTS!$H$2:$H$26,$G1811)))+((LISTS!$I$2:$I$26&lt;&gt;"")*ISNUMBER(SEARCH(LISTS!$I$2:$I$26,$E1811)))),LISTS!$L$2:$L$26),"Concepto DIAN no mapeado a casilla automatica"),IF(LEFT($J1811,4)="TOPE","Control automatico DIAN: "&amp;$J1811,"Casilla automatica: "&amp;$J1811)))</f>
        <v/>
      </c>
    </row>
    <row r="1812">
      <c r="A1812" s="9" t="n"/>
      <c r="B1812" s="9" t="n"/>
      <c r="C1812" s="9" t="n"/>
      <c r="D1812" s="9" t="n"/>
      <c r="E1812" s="9" t="n"/>
      <c r="F1812" s="11" t="n"/>
      <c r="G1812" s="9" t="n"/>
      <c r="H1812" s="9" t="n"/>
      <c r="I1812" s="9">
        <f>IF(COUNTA($A1812:$H1812)=0,"",IF($J1812="OTRO","NO","SI"))</f>
        <v/>
      </c>
      <c r="J1812" s="9">
        <f>IF(COUNTA($A1812:$H1812)=0,"",IFERROR(LOOKUP(2,1/(((LISTS!$H$2:$H$26&lt;&gt;"")*ISNUMBER(SEARCH(LISTS!$H$2:$H$26,$G1812)))+((LISTS!$I$2:$I$26&lt;&gt;"")*ISNUMBER(SEARCH(LISTS!$I$2:$I$26,$E1812)))),LISTS!$K$2:$K$26),"OTRO"))</f>
        <v/>
      </c>
      <c r="K1812" s="11">
        <f>IF($I1812&lt;&gt;"SI",0,IFERROR($F1812,0))</f>
        <v/>
      </c>
      <c r="L1812" s="9">
        <f>IF(COUNTA($A1812:$H1812)=0,"",IF($J1812="OTRO",IFERROR(LOOKUP(2,1/(((LISTS!$H$2:$H$26&lt;&gt;"")*ISNUMBER(SEARCH(LISTS!$H$2:$H$26,$G1812)))+((LISTS!$I$2:$I$26&lt;&gt;"")*ISNUMBER(SEARCH(LISTS!$I$2:$I$26,$E1812)))),LISTS!$L$2:$L$26),"Concepto DIAN no mapeado a casilla automatica"),IF(LEFT($J1812,4)="TOPE","Control automatico DIAN: "&amp;$J1812,"Casilla automatica: "&amp;$J1812)))</f>
        <v/>
      </c>
    </row>
    <row r="1813">
      <c r="A1813" s="9" t="n"/>
      <c r="B1813" s="9" t="n"/>
      <c r="C1813" s="9" t="n"/>
      <c r="D1813" s="9" t="n"/>
      <c r="E1813" s="9" t="n"/>
      <c r="F1813" s="11" t="n"/>
      <c r="G1813" s="9" t="n"/>
      <c r="H1813" s="9" t="n"/>
      <c r="I1813" s="9">
        <f>IF(COUNTA($A1813:$H1813)=0,"",IF($J1813="OTRO","NO","SI"))</f>
        <v/>
      </c>
      <c r="J1813" s="9">
        <f>IF(COUNTA($A1813:$H1813)=0,"",IFERROR(LOOKUP(2,1/(((LISTS!$H$2:$H$26&lt;&gt;"")*ISNUMBER(SEARCH(LISTS!$H$2:$H$26,$G1813)))+((LISTS!$I$2:$I$26&lt;&gt;"")*ISNUMBER(SEARCH(LISTS!$I$2:$I$26,$E1813)))),LISTS!$K$2:$K$26),"OTRO"))</f>
        <v/>
      </c>
      <c r="K1813" s="11">
        <f>IF($I1813&lt;&gt;"SI",0,IFERROR($F1813,0))</f>
        <v/>
      </c>
      <c r="L1813" s="9">
        <f>IF(COUNTA($A1813:$H1813)=0,"",IF($J1813="OTRO",IFERROR(LOOKUP(2,1/(((LISTS!$H$2:$H$26&lt;&gt;"")*ISNUMBER(SEARCH(LISTS!$H$2:$H$26,$G1813)))+((LISTS!$I$2:$I$26&lt;&gt;"")*ISNUMBER(SEARCH(LISTS!$I$2:$I$26,$E1813)))),LISTS!$L$2:$L$26),"Concepto DIAN no mapeado a casilla automatica"),IF(LEFT($J1813,4)="TOPE","Control automatico DIAN: "&amp;$J1813,"Casilla automatica: "&amp;$J1813)))</f>
        <v/>
      </c>
    </row>
    <row r="1814">
      <c r="A1814" s="9" t="n"/>
      <c r="B1814" s="9" t="n"/>
      <c r="C1814" s="9" t="n"/>
      <c r="D1814" s="9" t="n"/>
      <c r="E1814" s="9" t="n"/>
      <c r="F1814" s="11" t="n"/>
      <c r="G1814" s="9" t="n"/>
      <c r="H1814" s="9" t="n"/>
      <c r="I1814" s="9">
        <f>IF(COUNTA($A1814:$H1814)=0,"",IF($J1814="OTRO","NO","SI"))</f>
        <v/>
      </c>
      <c r="J1814" s="9">
        <f>IF(COUNTA($A1814:$H1814)=0,"",IFERROR(LOOKUP(2,1/(((LISTS!$H$2:$H$26&lt;&gt;"")*ISNUMBER(SEARCH(LISTS!$H$2:$H$26,$G1814)))+((LISTS!$I$2:$I$26&lt;&gt;"")*ISNUMBER(SEARCH(LISTS!$I$2:$I$26,$E1814)))),LISTS!$K$2:$K$26),"OTRO"))</f>
        <v/>
      </c>
      <c r="K1814" s="11">
        <f>IF($I1814&lt;&gt;"SI",0,IFERROR($F1814,0))</f>
        <v/>
      </c>
      <c r="L1814" s="9">
        <f>IF(COUNTA($A1814:$H1814)=0,"",IF($J1814="OTRO",IFERROR(LOOKUP(2,1/(((LISTS!$H$2:$H$26&lt;&gt;"")*ISNUMBER(SEARCH(LISTS!$H$2:$H$26,$G1814)))+((LISTS!$I$2:$I$26&lt;&gt;"")*ISNUMBER(SEARCH(LISTS!$I$2:$I$26,$E1814)))),LISTS!$L$2:$L$26),"Concepto DIAN no mapeado a casilla automatica"),IF(LEFT($J1814,4)="TOPE","Control automatico DIAN: "&amp;$J1814,"Casilla automatica: "&amp;$J1814)))</f>
        <v/>
      </c>
    </row>
    <row r="1815">
      <c r="A1815" s="9" t="n"/>
      <c r="B1815" s="9" t="n"/>
      <c r="C1815" s="9" t="n"/>
      <c r="D1815" s="9" t="n"/>
      <c r="E1815" s="9" t="n"/>
      <c r="F1815" s="11" t="n"/>
      <c r="G1815" s="9" t="n"/>
      <c r="H1815" s="9" t="n"/>
      <c r="I1815" s="9">
        <f>IF(COUNTA($A1815:$H1815)=0,"",IF($J1815="OTRO","NO","SI"))</f>
        <v/>
      </c>
      <c r="J1815" s="9">
        <f>IF(COUNTA($A1815:$H1815)=0,"",IFERROR(LOOKUP(2,1/(((LISTS!$H$2:$H$26&lt;&gt;"")*ISNUMBER(SEARCH(LISTS!$H$2:$H$26,$G1815)))+((LISTS!$I$2:$I$26&lt;&gt;"")*ISNUMBER(SEARCH(LISTS!$I$2:$I$26,$E1815)))),LISTS!$K$2:$K$26),"OTRO"))</f>
        <v/>
      </c>
      <c r="K1815" s="11">
        <f>IF($I1815&lt;&gt;"SI",0,IFERROR($F1815,0))</f>
        <v/>
      </c>
      <c r="L1815" s="9">
        <f>IF(COUNTA($A1815:$H1815)=0,"",IF($J1815="OTRO",IFERROR(LOOKUP(2,1/(((LISTS!$H$2:$H$26&lt;&gt;"")*ISNUMBER(SEARCH(LISTS!$H$2:$H$26,$G1815)))+((LISTS!$I$2:$I$26&lt;&gt;"")*ISNUMBER(SEARCH(LISTS!$I$2:$I$26,$E1815)))),LISTS!$L$2:$L$26),"Concepto DIAN no mapeado a casilla automatica"),IF(LEFT($J1815,4)="TOPE","Control automatico DIAN: "&amp;$J1815,"Casilla automatica: "&amp;$J1815)))</f>
        <v/>
      </c>
    </row>
    <row r="1816">
      <c r="A1816" s="9" t="n"/>
      <c r="B1816" s="9" t="n"/>
      <c r="C1816" s="9" t="n"/>
      <c r="D1816" s="9" t="n"/>
      <c r="E1816" s="9" t="n"/>
      <c r="F1816" s="11" t="n"/>
      <c r="G1816" s="9" t="n"/>
      <c r="H1816" s="9" t="n"/>
      <c r="I1816" s="9">
        <f>IF(COUNTA($A1816:$H1816)=0,"",IF($J1816="OTRO","NO","SI"))</f>
        <v/>
      </c>
      <c r="J1816" s="9">
        <f>IF(COUNTA($A1816:$H1816)=0,"",IFERROR(LOOKUP(2,1/(((LISTS!$H$2:$H$26&lt;&gt;"")*ISNUMBER(SEARCH(LISTS!$H$2:$H$26,$G1816)))+((LISTS!$I$2:$I$26&lt;&gt;"")*ISNUMBER(SEARCH(LISTS!$I$2:$I$26,$E1816)))),LISTS!$K$2:$K$26),"OTRO"))</f>
        <v/>
      </c>
      <c r="K1816" s="11">
        <f>IF($I1816&lt;&gt;"SI",0,IFERROR($F1816,0))</f>
        <v/>
      </c>
      <c r="L1816" s="9">
        <f>IF(COUNTA($A1816:$H1816)=0,"",IF($J1816="OTRO",IFERROR(LOOKUP(2,1/(((LISTS!$H$2:$H$26&lt;&gt;"")*ISNUMBER(SEARCH(LISTS!$H$2:$H$26,$G1816)))+((LISTS!$I$2:$I$26&lt;&gt;"")*ISNUMBER(SEARCH(LISTS!$I$2:$I$26,$E1816)))),LISTS!$L$2:$L$26),"Concepto DIAN no mapeado a casilla automatica"),IF(LEFT($J1816,4)="TOPE","Control automatico DIAN: "&amp;$J1816,"Casilla automatica: "&amp;$J1816)))</f>
        <v/>
      </c>
    </row>
    <row r="1817">
      <c r="A1817" s="9" t="n"/>
      <c r="B1817" s="9" t="n"/>
      <c r="C1817" s="9" t="n"/>
      <c r="D1817" s="9" t="n"/>
      <c r="E1817" s="9" t="n"/>
      <c r="F1817" s="11" t="n"/>
      <c r="G1817" s="9" t="n"/>
      <c r="H1817" s="9" t="n"/>
      <c r="I1817" s="9">
        <f>IF(COUNTA($A1817:$H1817)=0,"",IF($J1817="OTRO","NO","SI"))</f>
        <v/>
      </c>
      <c r="J1817" s="9">
        <f>IF(COUNTA($A1817:$H1817)=0,"",IFERROR(LOOKUP(2,1/(((LISTS!$H$2:$H$26&lt;&gt;"")*ISNUMBER(SEARCH(LISTS!$H$2:$H$26,$G1817)))+((LISTS!$I$2:$I$26&lt;&gt;"")*ISNUMBER(SEARCH(LISTS!$I$2:$I$26,$E1817)))),LISTS!$K$2:$K$26),"OTRO"))</f>
        <v/>
      </c>
      <c r="K1817" s="11">
        <f>IF($I1817&lt;&gt;"SI",0,IFERROR($F1817,0))</f>
        <v/>
      </c>
      <c r="L1817" s="9">
        <f>IF(COUNTA($A1817:$H1817)=0,"",IF($J1817="OTRO",IFERROR(LOOKUP(2,1/(((LISTS!$H$2:$H$26&lt;&gt;"")*ISNUMBER(SEARCH(LISTS!$H$2:$H$26,$G1817)))+((LISTS!$I$2:$I$26&lt;&gt;"")*ISNUMBER(SEARCH(LISTS!$I$2:$I$26,$E1817)))),LISTS!$L$2:$L$26),"Concepto DIAN no mapeado a casilla automatica"),IF(LEFT($J1817,4)="TOPE","Control automatico DIAN: "&amp;$J1817,"Casilla automatica: "&amp;$J1817)))</f>
        <v/>
      </c>
    </row>
    <row r="1818">
      <c r="A1818" s="9" t="n"/>
      <c r="B1818" s="9" t="n"/>
      <c r="C1818" s="9" t="n"/>
      <c r="D1818" s="9" t="n"/>
      <c r="E1818" s="9" t="n"/>
      <c r="F1818" s="11" t="n"/>
      <c r="G1818" s="9" t="n"/>
      <c r="H1818" s="9" t="n"/>
      <c r="I1818" s="9">
        <f>IF(COUNTA($A1818:$H1818)=0,"",IF($J1818="OTRO","NO","SI"))</f>
        <v/>
      </c>
      <c r="J1818" s="9">
        <f>IF(COUNTA($A1818:$H1818)=0,"",IFERROR(LOOKUP(2,1/(((LISTS!$H$2:$H$26&lt;&gt;"")*ISNUMBER(SEARCH(LISTS!$H$2:$H$26,$G1818)))+((LISTS!$I$2:$I$26&lt;&gt;"")*ISNUMBER(SEARCH(LISTS!$I$2:$I$26,$E1818)))),LISTS!$K$2:$K$26),"OTRO"))</f>
        <v/>
      </c>
      <c r="K1818" s="11">
        <f>IF($I1818&lt;&gt;"SI",0,IFERROR($F1818,0))</f>
        <v/>
      </c>
      <c r="L1818" s="9">
        <f>IF(COUNTA($A1818:$H1818)=0,"",IF($J1818="OTRO",IFERROR(LOOKUP(2,1/(((LISTS!$H$2:$H$26&lt;&gt;"")*ISNUMBER(SEARCH(LISTS!$H$2:$H$26,$G1818)))+((LISTS!$I$2:$I$26&lt;&gt;"")*ISNUMBER(SEARCH(LISTS!$I$2:$I$26,$E1818)))),LISTS!$L$2:$L$26),"Concepto DIAN no mapeado a casilla automatica"),IF(LEFT($J1818,4)="TOPE","Control automatico DIAN: "&amp;$J1818,"Casilla automatica: "&amp;$J1818)))</f>
        <v/>
      </c>
    </row>
    <row r="1819">
      <c r="A1819" s="9" t="n"/>
      <c r="B1819" s="9" t="n"/>
      <c r="C1819" s="9" t="n"/>
      <c r="D1819" s="9" t="n"/>
      <c r="E1819" s="9" t="n"/>
      <c r="F1819" s="11" t="n"/>
      <c r="G1819" s="9" t="n"/>
      <c r="H1819" s="9" t="n"/>
      <c r="I1819" s="9">
        <f>IF(COUNTA($A1819:$H1819)=0,"",IF($J1819="OTRO","NO","SI"))</f>
        <v/>
      </c>
      <c r="J1819" s="9">
        <f>IF(COUNTA($A1819:$H1819)=0,"",IFERROR(LOOKUP(2,1/(((LISTS!$H$2:$H$26&lt;&gt;"")*ISNUMBER(SEARCH(LISTS!$H$2:$H$26,$G1819)))+((LISTS!$I$2:$I$26&lt;&gt;"")*ISNUMBER(SEARCH(LISTS!$I$2:$I$26,$E1819)))),LISTS!$K$2:$K$26),"OTRO"))</f>
        <v/>
      </c>
      <c r="K1819" s="11">
        <f>IF($I1819&lt;&gt;"SI",0,IFERROR($F1819,0))</f>
        <v/>
      </c>
      <c r="L1819" s="9">
        <f>IF(COUNTA($A1819:$H1819)=0,"",IF($J1819="OTRO",IFERROR(LOOKUP(2,1/(((LISTS!$H$2:$H$26&lt;&gt;"")*ISNUMBER(SEARCH(LISTS!$H$2:$H$26,$G1819)))+((LISTS!$I$2:$I$26&lt;&gt;"")*ISNUMBER(SEARCH(LISTS!$I$2:$I$26,$E1819)))),LISTS!$L$2:$L$26),"Concepto DIAN no mapeado a casilla automatica"),IF(LEFT($J1819,4)="TOPE","Control automatico DIAN: "&amp;$J1819,"Casilla automatica: "&amp;$J1819)))</f>
        <v/>
      </c>
    </row>
    <row r="1820">
      <c r="A1820" s="9" t="n"/>
      <c r="B1820" s="9" t="n"/>
      <c r="C1820" s="9" t="n"/>
      <c r="D1820" s="9" t="n"/>
      <c r="E1820" s="9" t="n"/>
      <c r="F1820" s="11" t="n"/>
      <c r="G1820" s="9" t="n"/>
      <c r="H1820" s="9" t="n"/>
      <c r="I1820" s="9">
        <f>IF(COUNTA($A1820:$H1820)=0,"",IF($J1820="OTRO","NO","SI"))</f>
        <v/>
      </c>
      <c r="J1820" s="9">
        <f>IF(COUNTA($A1820:$H1820)=0,"",IFERROR(LOOKUP(2,1/(((LISTS!$H$2:$H$26&lt;&gt;"")*ISNUMBER(SEARCH(LISTS!$H$2:$H$26,$G1820)))+((LISTS!$I$2:$I$26&lt;&gt;"")*ISNUMBER(SEARCH(LISTS!$I$2:$I$26,$E1820)))),LISTS!$K$2:$K$26),"OTRO"))</f>
        <v/>
      </c>
      <c r="K1820" s="11">
        <f>IF($I1820&lt;&gt;"SI",0,IFERROR($F1820,0))</f>
        <v/>
      </c>
      <c r="L1820" s="9">
        <f>IF(COUNTA($A1820:$H1820)=0,"",IF($J1820="OTRO",IFERROR(LOOKUP(2,1/(((LISTS!$H$2:$H$26&lt;&gt;"")*ISNUMBER(SEARCH(LISTS!$H$2:$H$26,$G1820)))+((LISTS!$I$2:$I$26&lt;&gt;"")*ISNUMBER(SEARCH(LISTS!$I$2:$I$26,$E1820)))),LISTS!$L$2:$L$26),"Concepto DIAN no mapeado a casilla automatica"),IF(LEFT($J1820,4)="TOPE","Control automatico DIAN: "&amp;$J1820,"Casilla automatica: "&amp;$J1820)))</f>
        <v/>
      </c>
    </row>
    <row r="1821">
      <c r="A1821" s="9" t="n"/>
      <c r="B1821" s="9" t="n"/>
      <c r="C1821" s="9" t="n"/>
      <c r="D1821" s="9" t="n"/>
      <c r="E1821" s="9" t="n"/>
      <c r="F1821" s="11" t="n"/>
      <c r="G1821" s="9" t="n"/>
      <c r="H1821" s="9" t="n"/>
      <c r="I1821" s="9">
        <f>IF(COUNTA($A1821:$H1821)=0,"",IF($J1821="OTRO","NO","SI"))</f>
        <v/>
      </c>
      <c r="J1821" s="9">
        <f>IF(COUNTA($A1821:$H1821)=0,"",IFERROR(LOOKUP(2,1/(((LISTS!$H$2:$H$26&lt;&gt;"")*ISNUMBER(SEARCH(LISTS!$H$2:$H$26,$G1821)))+((LISTS!$I$2:$I$26&lt;&gt;"")*ISNUMBER(SEARCH(LISTS!$I$2:$I$26,$E1821)))),LISTS!$K$2:$K$26),"OTRO"))</f>
        <v/>
      </c>
      <c r="K1821" s="11">
        <f>IF($I1821&lt;&gt;"SI",0,IFERROR($F1821,0))</f>
        <v/>
      </c>
      <c r="L1821" s="9">
        <f>IF(COUNTA($A1821:$H1821)=0,"",IF($J1821="OTRO",IFERROR(LOOKUP(2,1/(((LISTS!$H$2:$H$26&lt;&gt;"")*ISNUMBER(SEARCH(LISTS!$H$2:$H$26,$G1821)))+((LISTS!$I$2:$I$26&lt;&gt;"")*ISNUMBER(SEARCH(LISTS!$I$2:$I$26,$E1821)))),LISTS!$L$2:$L$26),"Concepto DIAN no mapeado a casilla automatica"),IF(LEFT($J1821,4)="TOPE","Control automatico DIAN: "&amp;$J1821,"Casilla automatica: "&amp;$J1821)))</f>
        <v/>
      </c>
    </row>
    <row r="1822">
      <c r="A1822" s="9" t="n"/>
      <c r="B1822" s="9" t="n"/>
      <c r="C1822" s="9" t="n"/>
      <c r="D1822" s="9" t="n"/>
      <c r="E1822" s="9" t="n"/>
      <c r="F1822" s="11" t="n"/>
      <c r="G1822" s="9" t="n"/>
      <c r="H1822" s="9" t="n"/>
      <c r="I1822" s="9">
        <f>IF(COUNTA($A1822:$H1822)=0,"",IF($J1822="OTRO","NO","SI"))</f>
        <v/>
      </c>
      <c r="J1822" s="9">
        <f>IF(COUNTA($A1822:$H1822)=0,"",IFERROR(LOOKUP(2,1/(((LISTS!$H$2:$H$26&lt;&gt;"")*ISNUMBER(SEARCH(LISTS!$H$2:$H$26,$G1822)))+((LISTS!$I$2:$I$26&lt;&gt;"")*ISNUMBER(SEARCH(LISTS!$I$2:$I$26,$E1822)))),LISTS!$K$2:$K$26),"OTRO"))</f>
        <v/>
      </c>
      <c r="K1822" s="11">
        <f>IF($I1822&lt;&gt;"SI",0,IFERROR($F1822,0))</f>
        <v/>
      </c>
      <c r="L1822" s="9">
        <f>IF(COUNTA($A1822:$H1822)=0,"",IF($J1822="OTRO",IFERROR(LOOKUP(2,1/(((LISTS!$H$2:$H$26&lt;&gt;"")*ISNUMBER(SEARCH(LISTS!$H$2:$H$26,$G1822)))+((LISTS!$I$2:$I$26&lt;&gt;"")*ISNUMBER(SEARCH(LISTS!$I$2:$I$26,$E1822)))),LISTS!$L$2:$L$26),"Concepto DIAN no mapeado a casilla automatica"),IF(LEFT($J1822,4)="TOPE","Control automatico DIAN: "&amp;$J1822,"Casilla automatica: "&amp;$J1822)))</f>
        <v/>
      </c>
    </row>
    <row r="1823">
      <c r="A1823" s="9" t="n"/>
      <c r="B1823" s="9" t="n"/>
      <c r="C1823" s="9" t="n"/>
      <c r="D1823" s="9" t="n"/>
      <c r="E1823" s="9" t="n"/>
      <c r="F1823" s="11" t="n"/>
      <c r="G1823" s="9" t="n"/>
      <c r="H1823" s="9" t="n"/>
      <c r="I1823" s="9">
        <f>IF(COUNTA($A1823:$H1823)=0,"",IF($J1823="OTRO","NO","SI"))</f>
        <v/>
      </c>
      <c r="J1823" s="9">
        <f>IF(COUNTA($A1823:$H1823)=0,"",IFERROR(LOOKUP(2,1/(((LISTS!$H$2:$H$26&lt;&gt;"")*ISNUMBER(SEARCH(LISTS!$H$2:$H$26,$G1823)))+((LISTS!$I$2:$I$26&lt;&gt;"")*ISNUMBER(SEARCH(LISTS!$I$2:$I$26,$E1823)))),LISTS!$K$2:$K$26),"OTRO"))</f>
        <v/>
      </c>
      <c r="K1823" s="11">
        <f>IF($I1823&lt;&gt;"SI",0,IFERROR($F1823,0))</f>
        <v/>
      </c>
      <c r="L1823" s="9">
        <f>IF(COUNTA($A1823:$H1823)=0,"",IF($J1823="OTRO",IFERROR(LOOKUP(2,1/(((LISTS!$H$2:$H$26&lt;&gt;"")*ISNUMBER(SEARCH(LISTS!$H$2:$H$26,$G1823)))+((LISTS!$I$2:$I$26&lt;&gt;"")*ISNUMBER(SEARCH(LISTS!$I$2:$I$26,$E1823)))),LISTS!$L$2:$L$26),"Concepto DIAN no mapeado a casilla automatica"),IF(LEFT($J1823,4)="TOPE","Control automatico DIAN: "&amp;$J1823,"Casilla automatica: "&amp;$J1823)))</f>
        <v/>
      </c>
    </row>
    <row r="1824">
      <c r="A1824" s="9" t="n"/>
      <c r="B1824" s="9" t="n"/>
      <c r="C1824" s="9" t="n"/>
      <c r="D1824" s="9" t="n"/>
      <c r="E1824" s="9" t="n"/>
      <c r="F1824" s="11" t="n"/>
      <c r="G1824" s="9" t="n"/>
      <c r="H1824" s="9" t="n"/>
      <c r="I1824" s="9">
        <f>IF(COUNTA($A1824:$H1824)=0,"",IF($J1824="OTRO","NO","SI"))</f>
        <v/>
      </c>
      <c r="J1824" s="9">
        <f>IF(COUNTA($A1824:$H1824)=0,"",IFERROR(LOOKUP(2,1/(((LISTS!$H$2:$H$26&lt;&gt;"")*ISNUMBER(SEARCH(LISTS!$H$2:$H$26,$G1824)))+((LISTS!$I$2:$I$26&lt;&gt;"")*ISNUMBER(SEARCH(LISTS!$I$2:$I$26,$E1824)))),LISTS!$K$2:$K$26),"OTRO"))</f>
        <v/>
      </c>
      <c r="K1824" s="11">
        <f>IF($I1824&lt;&gt;"SI",0,IFERROR($F1824,0))</f>
        <v/>
      </c>
      <c r="L1824" s="9">
        <f>IF(COUNTA($A1824:$H1824)=0,"",IF($J1824="OTRO",IFERROR(LOOKUP(2,1/(((LISTS!$H$2:$H$26&lt;&gt;"")*ISNUMBER(SEARCH(LISTS!$H$2:$H$26,$G1824)))+((LISTS!$I$2:$I$26&lt;&gt;"")*ISNUMBER(SEARCH(LISTS!$I$2:$I$26,$E1824)))),LISTS!$L$2:$L$26),"Concepto DIAN no mapeado a casilla automatica"),IF(LEFT($J1824,4)="TOPE","Control automatico DIAN: "&amp;$J1824,"Casilla automatica: "&amp;$J1824)))</f>
        <v/>
      </c>
    </row>
    <row r="1825">
      <c r="A1825" s="9" t="n"/>
      <c r="B1825" s="9" t="n"/>
      <c r="C1825" s="9" t="n"/>
      <c r="D1825" s="9" t="n"/>
      <c r="E1825" s="9" t="n"/>
      <c r="F1825" s="11" t="n"/>
      <c r="G1825" s="9" t="n"/>
      <c r="H1825" s="9" t="n"/>
      <c r="I1825" s="9">
        <f>IF(COUNTA($A1825:$H1825)=0,"",IF($J1825="OTRO","NO","SI"))</f>
        <v/>
      </c>
      <c r="J1825" s="9">
        <f>IF(COUNTA($A1825:$H1825)=0,"",IFERROR(LOOKUP(2,1/(((LISTS!$H$2:$H$26&lt;&gt;"")*ISNUMBER(SEARCH(LISTS!$H$2:$H$26,$G1825)))+((LISTS!$I$2:$I$26&lt;&gt;"")*ISNUMBER(SEARCH(LISTS!$I$2:$I$26,$E1825)))),LISTS!$K$2:$K$26),"OTRO"))</f>
        <v/>
      </c>
      <c r="K1825" s="11">
        <f>IF($I1825&lt;&gt;"SI",0,IFERROR($F1825,0))</f>
        <v/>
      </c>
      <c r="L1825" s="9">
        <f>IF(COUNTA($A1825:$H1825)=0,"",IF($J1825="OTRO",IFERROR(LOOKUP(2,1/(((LISTS!$H$2:$H$26&lt;&gt;"")*ISNUMBER(SEARCH(LISTS!$H$2:$H$26,$G1825)))+((LISTS!$I$2:$I$26&lt;&gt;"")*ISNUMBER(SEARCH(LISTS!$I$2:$I$26,$E1825)))),LISTS!$L$2:$L$26),"Concepto DIAN no mapeado a casilla automatica"),IF(LEFT($J1825,4)="TOPE","Control automatico DIAN: "&amp;$J1825,"Casilla automatica: "&amp;$J1825)))</f>
        <v/>
      </c>
    </row>
    <row r="1826">
      <c r="A1826" s="9" t="n"/>
      <c r="B1826" s="9" t="n"/>
      <c r="C1826" s="9" t="n"/>
      <c r="D1826" s="9" t="n"/>
      <c r="E1826" s="9" t="n"/>
      <c r="F1826" s="11" t="n"/>
      <c r="G1826" s="9" t="n"/>
      <c r="H1826" s="9" t="n"/>
      <c r="I1826" s="9">
        <f>IF(COUNTA($A1826:$H1826)=0,"",IF($J1826="OTRO","NO","SI"))</f>
        <v/>
      </c>
      <c r="J1826" s="9">
        <f>IF(COUNTA($A1826:$H1826)=0,"",IFERROR(LOOKUP(2,1/(((LISTS!$H$2:$H$26&lt;&gt;"")*ISNUMBER(SEARCH(LISTS!$H$2:$H$26,$G1826)))+((LISTS!$I$2:$I$26&lt;&gt;"")*ISNUMBER(SEARCH(LISTS!$I$2:$I$26,$E1826)))),LISTS!$K$2:$K$26),"OTRO"))</f>
        <v/>
      </c>
      <c r="K1826" s="11">
        <f>IF($I1826&lt;&gt;"SI",0,IFERROR($F1826,0))</f>
        <v/>
      </c>
      <c r="L1826" s="9">
        <f>IF(COUNTA($A1826:$H1826)=0,"",IF($J1826="OTRO",IFERROR(LOOKUP(2,1/(((LISTS!$H$2:$H$26&lt;&gt;"")*ISNUMBER(SEARCH(LISTS!$H$2:$H$26,$G1826)))+((LISTS!$I$2:$I$26&lt;&gt;"")*ISNUMBER(SEARCH(LISTS!$I$2:$I$26,$E1826)))),LISTS!$L$2:$L$26),"Concepto DIAN no mapeado a casilla automatica"),IF(LEFT($J1826,4)="TOPE","Control automatico DIAN: "&amp;$J1826,"Casilla automatica: "&amp;$J1826)))</f>
        <v/>
      </c>
    </row>
    <row r="1827">
      <c r="A1827" s="9" t="n"/>
      <c r="B1827" s="9" t="n"/>
      <c r="C1827" s="9" t="n"/>
      <c r="D1827" s="9" t="n"/>
      <c r="E1827" s="9" t="n"/>
      <c r="F1827" s="11" t="n"/>
      <c r="G1827" s="9" t="n"/>
      <c r="H1827" s="9" t="n"/>
      <c r="I1827" s="9">
        <f>IF(COUNTA($A1827:$H1827)=0,"",IF($J1827="OTRO","NO","SI"))</f>
        <v/>
      </c>
      <c r="J1827" s="9">
        <f>IF(COUNTA($A1827:$H1827)=0,"",IFERROR(LOOKUP(2,1/(((LISTS!$H$2:$H$26&lt;&gt;"")*ISNUMBER(SEARCH(LISTS!$H$2:$H$26,$G1827)))+((LISTS!$I$2:$I$26&lt;&gt;"")*ISNUMBER(SEARCH(LISTS!$I$2:$I$26,$E1827)))),LISTS!$K$2:$K$26),"OTRO"))</f>
        <v/>
      </c>
      <c r="K1827" s="11">
        <f>IF($I1827&lt;&gt;"SI",0,IFERROR($F1827,0))</f>
        <v/>
      </c>
      <c r="L1827" s="9">
        <f>IF(COUNTA($A1827:$H1827)=0,"",IF($J1827="OTRO",IFERROR(LOOKUP(2,1/(((LISTS!$H$2:$H$26&lt;&gt;"")*ISNUMBER(SEARCH(LISTS!$H$2:$H$26,$G1827)))+((LISTS!$I$2:$I$26&lt;&gt;"")*ISNUMBER(SEARCH(LISTS!$I$2:$I$26,$E1827)))),LISTS!$L$2:$L$26),"Concepto DIAN no mapeado a casilla automatica"),IF(LEFT($J1827,4)="TOPE","Control automatico DIAN: "&amp;$J1827,"Casilla automatica: "&amp;$J1827)))</f>
        <v/>
      </c>
    </row>
    <row r="1828">
      <c r="A1828" s="9" t="n"/>
      <c r="B1828" s="9" t="n"/>
      <c r="C1828" s="9" t="n"/>
      <c r="D1828" s="9" t="n"/>
      <c r="E1828" s="9" t="n"/>
      <c r="F1828" s="11" t="n"/>
      <c r="G1828" s="9" t="n"/>
      <c r="H1828" s="9" t="n"/>
      <c r="I1828" s="9">
        <f>IF(COUNTA($A1828:$H1828)=0,"",IF($J1828="OTRO","NO","SI"))</f>
        <v/>
      </c>
      <c r="J1828" s="9">
        <f>IF(COUNTA($A1828:$H1828)=0,"",IFERROR(LOOKUP(2,1/(((LISTS!$H$2:$H$26&lt;&gt;"")*ISNUMBER(SEARCH(LISTS!$H$2:$H$26,$G1828)))+((LISTS!$I$2:$I$26&lt;&gt;"")*ISNUMBER(SEARCH(LISTS!$I$2:$I$26,$E1828)))),LISTS!$K$2:$K$26),"OTRO"))</f>
        <v/>
      </c>
      <c r="K1828" s="11">
        <f>IF($I1828&lt;&gt;"SI",0,IFERROR($F1828,0))</f>
        <v/>
      </c>
      <c r="L1828" s="9">
        <f>IF(COUNTA($A1828:$H1828)=0,"",IF($J1828="OTRO",IFERROR(LOOKUP(2,1/(((LISTS!$H$2:$H$26&lt;&gt;"")*ISNUMBER(SEARCH(LISTS!$H$2:$H$26,$G1828)))+((LISTS!$I$2:$I$26&lt;&gt;"")*ISNUMBER(SEARCH(LISTS!$I$2:$I$26,$E1828)))),LISTS!$L$2:$L$26),"Concepto DIAN no mapeado a casilla automatica"),IF(LEFT($J1828,4)="TOPE","Control automatico DIAN: "&amp;$J1828,"Casilla automatica: "&amp;$J1828)))</f>
        <v/>
      </c>
    </row>
    <row r="1829">
      <c r="A1829" s="9" t="n"/>
      <c r="B1829" s="9" t="n"/>
      <c r="C1829" s="9" t="n"/>
      <c r="D1829" s="9" t="n"/>
      <c r="E1829" s="9" t="n"/>
      <c r="F1829" s="11" t="n"/>
      <c r="G1829" s="9" t="n"/>
      <c r="H1829" s="9" t="n"/>
      <c r="I1829" s="9">
        <f>IF(COUNTA($A1829:$H1829)=0,"",IF($J1829="OTRO","NO","SI"))</f>
        <v/>
      </c>
      <c r="J1829" s="9">
        <f>IF(COUNTA($A1829:$H1829)=0,"",IFERROR(LOOKUP(2,1/(((LISTS!$H$2:$H$26&lt;&gt;"")*ISNUMBER(SEARCH(LISTS!$H$2:$H$26,$G1829)))+((LISTS!$I$2:$I$26&lt;&gt;"")*ISNUMBER(SEARCH(LISTS!$I$2:$I$26,$E1829)))),LISTS!$K$2:$K$26),"OTRO"))</f>
        <v/>
      </c>
      <c r="K1829" s="11">
        <f>IF($I1829&lt;&gt;"SI",0,IFERROR($F1829,0))</f>
        <v/>
      </c>
      <c r="L1829" s="9">
        <f>IF(COUNTA($A1829:$H1829)=0,"",IF($J1829="OTRO",IFERROR(LOOKUP(2,1/(((LISTS!$H$2:$H$26&lt;&gt;"")*ISNUMBER(SEARCH(LISTS!$H$2:$H$26,$G1829)))+((LISTS!$I$2:$I$26&lt;&gt;"")*ISNUMBER(SEARCH(LISTS!$I$2:$I$26,$E1829)))),LISTS!$L$2:$L$26),"Concepto DIAN no mapeado a casilla automatica"),IF(LEFT($J1829,4)="TOPE","Control automatico DIAN: "&amp;$J1829,"Casilla automatica: "&amp;$J1829)))</f>
        <v/>
      </c>
    </row>
    <row r="1830">
      <c r="A1830" s="9" t="n"/>
      <c r="B1830" s="9" t="n"/>
      <c r="C1830" s="9" t="n"/>
      <c r="D1830" s="9" t="n"/>
      <c r="E1830" s="9" t="n"/>
      <c r="F1830" s="11" t="n"/>
      <c r="G1830" s="9" t="n"/>
      <c r="H1830" s="9" t="n"/>
      <c r="I1830" s="9">
        <f>IF(COUNTA($A1830:$H1830)=0,"",IF($J1830="OTRO","NO","SI"))</f>
        <v/>
      </c>
      <c r="J1830" s="9">
        <f>IF(COUNTA($A1830:$H1830)=0,"",IFERROR(LOOKUP(2,1/(((LISTS!$H$2:$H$26&lt;&gt;"")*ISNUMBER(SEARCH(LISTS!$H$2:$H$26,$G1830)))+((LISTS!$I$2:$I$26&lt;&gt;"")*ISNUMBER(SEARCH(LISTS!$I$2:$I$26,$E1830)))),LISTS!$K$2:$K$26),"OTRO"))</f>
        <v/>
      </c>
      <c r="K1830" s="11">
        <f>IF($I1830&lt;&gt;"SI",0,IFERROR($F1830,0))</f>
        <v/>
      </c>
      <c r="L1830" s="9">
        <f>IF(COUNTA($A1830:$H1830)=0,"",IF($J1830="OTRO",IFERROR(LOOKUP(2,1/(((LISTS!$H$2:$H$26&lt;&gt;"")*ISNUMBER(SEARCH(LISTS!$H$2:$H$26,$G1830)))+((LISTS!$I$2:$I$26&lt;&gt;"")*ISNUMBER(SEARCH(LISTS!$I$2:$I$26,$E1830)))),LISTS!$L$2:$L$26),"Concepto DIAN no mapeado a casilla automatica"),IF(LEFT($J1830,4)="TOPE","Control automatico DIAN: "&amp;$J1830,"Casilla automatica: "&amp;$J1830)))</f>
        <v/>
      </c>
    </row>
    <row r="1831">
      <c r="A1831" s="9" t="n"/>
      <c r="B1831" s="9" t="n"/>
      <c r="C1831" s="9" t="n"/>
      <c r="D1831" s="9" t="n"/>
      <c r="E1831" s="9" t="n"/>
      <c r="F1831" s="11" t="n"/>
      <c r="G1831" s="9" t="n"/>
      <c r="H1831" s="9" t="n"/>
      <c r="I1831" s="9">
        <f>IF(COUNTA($A1831:$H1831)=0,"",IF($J1831="OTRO","NO","SI"))</f>
        <v/>
      </c>
      <c r="J1831" s="9">
        <f>IF(COUNTA($A1831:$H1831)=0,"",IFERROR(LOOKUP(2,1/(((LISTS!$H$2:$H$26&lt;&gt;"")*ISNUMBER(SEARCH(LISTS!$H$2:$H$26,$G1831)))+((LISTS!$I$2:$I$26&lt;&gt;"")*ISNUMBER(SEARCH(LISTS!$I$2:$I$26,$E1831)))),LISTS!$K$2:$K$26),"OTRO"))</f>
        <v/>
      </c>
      <c r="K1831" s="11">
        <f>IF($I1831&lt;&gt;"SI",0,IFERROR($F1831,0))</f>
        <v/>
      </c>
      <c r="L1831" s="9">
        <f>IF(COUNTA($A1831:$H1831)=0,"",IF($J1831="OTRO",IFERROR(LOOKUP(2,1/(((LISTS!$H$2:$H$26&lt;&gt;"")*ISNUMBER(SEARCH(LISTS!$H$2:$H$26,$G1831)))+((LISTS!$I$2:$I$26&lt;&gt;"")*ISNUMBER(SEARCH(LISTS!$I$2:$I$26,$E1831)))),LISTS!$L$2:$L$26),"Concepto DIAN no mapeado a casilla automatica"),IF(LEFT($J1831,4)="TOPE","Control automatico DIAN: "&amp;$J1831,"Casilla automatica: "&amp;$J1831)))</f>
        <v/>
      </c>
    </row>
    <row r="1832">
      <c r="A1832" s="9" t="n"/>
      <c r="B1832" s="9" t="n"/>
      <c r="C1832" s="9" t="n"/>
      <c r="D1832" s="9" t="n"/>
      <c r="E1832" s="9" t="n"/>
      <c r="F1832" s="11" t="n"/>
      <c r="G1832" s="9" t="n"/>
      <c r="H1832" s="9" t="n"/>
      <c r="I1832" s="9">
        <f>IF(COUNTA($A1832:$H1832)=0,"",IF($J1832="OTRO","NO","SI"))</f>
        <v/>
      </c>
      <c r="J1832" s="9">
        <f>IF(COUNTA($A1832:$H1832)=0,"",IFERROR(LOOKUP(2,1/(((LISTS!$H$2:$H$26&lt;&gt;"")*ISNUMBER(SEARCH(LISTS!$H$2:$H$26,$G1832)))+((LISTS!$I$2:$I$26&lt;&gt;"")*ISNUMBER(SEARCH(LISTS!$I$2:$I$26,$E1832)))),LISTS!$K$2:$K$26),"OTRO"))</f>
        <v/>
      </c>
      <c r="K1832" s="11">
        <f>IF($I1832&lt;&gt;"SI",0,IFERROR($F1832,0))</f>
        <v/>
      </c>
      <c r="L1832" s="9">
        <f>IF(COUNTA($A1832:$H1832)=0,"",IF($J1832="OTRO",IFERROR(LOOKUP(2,1/(((LISTS!$H$2:$H$26&lt;&gt;"")*ISNUMBER(SEARCH(LISTS!$H$2:$H$26,$G1832)))+((LISTS!$I$2:$I$26&lt;&gt;"")*ISNUMBER(SEARCH(LISTS!$I$2:$I$26,$E1832)))),LISTS!$L$2:$L$26),"Concepto DIAN no mapeado a casilla automatica"),IF(LEFT($J1832,4)="TOPE","Control automatico DIAN: "&amp;$J1832,"Casilla automatica: "&amp;$J1832)))</f>
        <v/>
      </c>
    </row>
    <row r="1833">
      <c r="A1833" s="9" t="n"/>
      <c r="B1833" s="9" t="n"/>
      <c r="C1833" s="9" t="n"/>
      <c r="D1833" s="9" t="n"/>
      <c r="E1833" s="9" t="n"/>
      <c r="F1833" s="11" t="n"/>
      <c r="G1833" s="9" t="n"/>
      <c r="H1833" s="9" t="n"/>
      <c r="I1833" s="9">
        <f>IF(COUNTA($A1833:$H1833)=0,"",IF($J1833="OTRO","NO","SI"))</f>
        <v/>
      </c>
      <c r="J1833" s="9">
        <f>IF(COUNTA($A1833:$H1833)=0,"",IFERROR(LOOKUP(2,1/(((LISTS!$H$2:$H$26&lt;&gt;"")*ISNUMBER(SEARCH(LISTS!$H$2:$H$26,$G1833)))+((LISTS!$I$2:$I$26&lt;&gt;"")*ISNUMBER(SEARCH(LISTS!$I$2:$I$26,$E1833)))),LISTS!$K$2:$K$26),"OTRO"))</f>
        <v/>
      </c>
      <c r="K1833" s="11">
        <f>IF($I1833&lt;&gt;"SI",0,IFERROR($F1833,0))</f>
        <v/>
      </c>
      <c r="L1833" s="9">
        <f>IF(COUNTA($A1833:$H1833)=0,"",IF($J1833="OTRO",IFERROR(LOOKUP(2,1/(((LISTS!$H$2:$H$26&lt;&gt;"")*ISNUMBER(SEARCH(LISTS!$H$2:$H$26,$G1833)))+((LISTS!$I$2:$I$26&lt;&gt;"")*ISNUMBER(SEARCH(LISTS!$I$2:$I$26,$E1833)))),LISTS!$L$2:$L$26),"Concepto DIAN no mapeado a casilla automatica"),IF(LEFT($J1833,4)="TOPE","Control automatico DIAN: "&amp;$J1833,"Casilla automatica: "&amp;$J1833)))</f>
        <v/>
      </c>
    </row>
    <row r="1834">
      <c r="A1834" s="9" t="n"/>
      <c r="B1834" s="9" t="n"/>
      <c r="C1834" s="9" t="n"/>
      <c r="D1834" s="9" t="n"/>
      <c r="E1834" s="9" t="n"/>
      <c r="F1834" s="11" t="n"/>
      <c r="G1834" s="9" t="n"/>
      <c r="H1834" s="9" t="n"/>
      <c r="I1834" s="9">
        <f>IF(COUNTA($A1834:$H1834)=0,"",IF($J1834="OTRO","NO","SI"))</f>
        <v/>
      </c>
      <c r="J1834" s="9">
        <f>IF(COUNTA($A1834:$H1834)=0,"",IFERROR(LOOKUP(2,1/(((LISTS!$H$2:$H$26&lt;&gt;"")*ISNUMBER(SEARCH(LISTS!$H$2:$H$26,$G1834)))+((LISTS!$I$2:$I$26&lt;&gt;"")*ISNUMBER(SEARCH(LISTS!$I$2:$I$26,$E1834)))),LISTS!$K$2:$K$26),"OTRO"))</f>
        <v/>
      </c>
      <c r="K1834" s="11">
        <f>IF($I1834&lt;&gt;"SI",0,IFERROR($F1834,0))</f>
        <v/>
      </c>
      <c r="L1834" s="9">
        <f>IF(COUNTA($A1834:$H1834)=0,"",IF($J1834="OTRO",IFERROR(LOOKUP(2,1/(((LISTS!$H$2:$H$26&lt;&gt;"")*ISNUMBER(SEARCH(LISTS!$H$2:$H$26,$G1834)))+((LISTS!$I$2:$I$26&lt;&gt;"")*ISNUMBER(SEARCH(LISTS!$I$2:$I$26,$E1834)))),LISTS!$L$2:$L$26),"Concepto DIAN no mapeado a casilla automatica"),IF(LEFT($J1834,4)="TOPE","Control automatico DIAN: "&amp;$J1834,"Casilla automatica: "&amp;$J1834)))</f>
        <v/>
      </c>
    </row>
    <row r="1835">
      <c r="A1835" s="9" t="n"/>
      <c r="B1835" s="9" t="n"/>
      <c r="C1835" s="9" t="n"/>
      <c r="D1835" s="9" t="n"/>
      <c r="E1835" s="9" t="n"/>
      <c r="F1835" s="11" t="n"/>
      <c r="G1835" s="9" t="n"/>
      <c r="H1835" s="9" t="n"/>
      <c r="I1835" s="9">
        <f>IF(COUNTA($A1835:$H1835)=0,"",IF($J1835="OTRO","NO","SI"))</f>
        <v/>
      </c>
      <c r="J1835" s="9">
        <f>IF(COUNTA($A1835:$H1835)=0,"",IFERROR(LOOKUP(2,1/(((LISTS!$H$2:$H$26&lt;&gt;"")*ISNUMBER(SEARCH(LISTS!$H$2:$H$26,$G1835)))+((LISTS!$I$2:$I$26&lt;&gt;"")*ISNUMBER(SEARCH(LISTS!$I$2:$I$26,$E1835)))),LISTS!$K$2:$K$26),"OTRO"))</f>
        <v/>
      </c>
      <c r="K1835" s="11">
        <f>IF($I1835&lt;&gt;"SI",0,IFERROR($F1835,0))</f>
        <v/>
      </c>
      <c r="L1835" s="9">
        <f>IF(COUNTA($A1835:$H1835)=0,"",IF($J1835="OTRO",IFERROR(LOOKUP(2,1/(((LISTS!$H$2:$H$26&lt;&gt;"")*ISNUMBER(SEARCH(LISTS!$H$2:$H$26,$G1835)))+((LISTS!$I$2:$I$26&lt;&gt;"")*ISNUMBER(SEARCH(LISTS!$I$2:$I$26,$E1835)))),LISTS!$L$2:$L$26),"Concepto DIAN no mapeado a casilla automatica"),IF(LEFT($J1835,4)="TOPE","Control automatico DIAN: "&amp;$J1835,"Casilla automatica: "&amp;$J1835)))</f>
        <v/>
      </c>
    </row>
    <row r="1836">
      <c r="A1836" s="9" t="n"/>
      <c r="B1836" s="9" t="n"/>
      <c r="C1836" s="9" t="n"/>
      <c r="D1836" s="9" t="n"/>
      <c r="E1836" s="9" t="n"/>
      <c r="F1836" s="11" t="n"/>
      <c r="G1836" s="9" t="n"/>
      <c r="H1836" s="9" t="n"/>
      <c r="I1836" s="9">
        <f>IF(COUNTA($A1836:$H1836)=0,"",IF($J1836="OTRO","NO","SI"))</f>
        <v/>
      </c>
      <c r="J1836" s="9">
        <f>IF(COUNTA($A1836:$H1836)=0,"",IFERROR(LOOKUP(2,1/(((LISTS!$H$2:$H$26&lt;&gt;"")*ISNUMBER(SEARCH(LISTS!$H$2:$H$26,$G1836)))+((LISTS!$I$2:$I$26&lt;&gt;"")*ISNUMBER(SEARCH(LISTS!$I$2:$I$26,$E1836)))),LISTS!$K$2:$K$26),"OTRO"))</f>
        <v/>
      </c>
      <c r="K1836" s="11">
        <f>IF($I1836&lt;&gt;"SI",0,IFERROR($F1836,0))</f>
        <v/>
      </c>
      <c r="L1836" s="9">
        <f>IF(COUNTA($A1836:$H1836)=0,"",IF($J1836="OTRO",IFERROR(LOOKUP(2,1/(((LISTS!$H$2:$H$26&lt;&gt;"")*ISNUMBER(SEARCH(LISTS!$H$2:$H$26,$G1836)))+((LISTS!$I$2:$I$26&lt;&gt;"")*ISNUMBER(SEARCH(LISTS!$I$2:$I$26,$E1836)))),LISTS!$L$2:$L$26),"Concepto DIAN no mapeado a casilla automatica"),IF(LEFT($J1836,4)="TOPE","Control automatico DIAN: "&amp;$J1836,"Casilla automatica: "&amp;$J1836)))</f>
        <v/>
      </c>
    </row>
    <row r="1837">
      <c r="A1837" s="9" t="n"/>
      <c r="B1837" s="9" t="n"/>
      <c r="C1837" s="9" t="n"/>
      <c r="D1837" s="9" t="n"/>
      <c r="E1837" s="9" t="n"/>
      <c r="F1837" s="11" t="n"/>
      <c r="G1837" s="9" t="n"/>
      <c r="H1837" s="9" t="n"/>
      <c r="I1837" s="9">
        <f>IF(COUNTA($A1837:$H1837)=0,"",IF($J1837="OTRO","NO","SI"))</f>
        <v/>
      </c>
      <c r="J1837" s="9">
        <f>IF(COUNTA($A1837:$H1837)=0,"",IFERROR(LOOKUP(2,1/(((LISTS!$H$2:$H$26&lt;&gt;"")*ISNUMBER(SEARCH(LISTS!$H$2:$H$26,$G1837)))+((LISTS!$I$2:$I$26&lt;&gt;"")*ISNUMBER(SEARCH(LISTS!$I$2:$I$26,$E1837)))),LISTS!$K$2:$K$26),"OTRO"))</f>
        <v/>
      </c>
      <c r="K1837" s="11">
        <f>IF($I1837&lt;&gt;"SI",0,IFERROR($F1837,0))</f>
        <v/>
      </c>
      <c r="L1837" s="9">
        <f>IF(COUNTA($A1837:$H1837)=0,"",IF($J1837="OTRO",IFERROR(LOOKUP(2,1/(((LISTS!$H$2:$H$26&lt;&gt;"")*ISNUMBER(SEARCH(LISTS!$H$2:$H$26,$G1837)))+((LISTS!$I$2:$I$26&lt;&gt;"")*ISNUMBER(SEARCH(LISTS!$I$2:$I$26,$E1837)))),LISTS!$L$2:$L$26),"Concepto DIAN no mapeado a casilla automatica"),IF(LEFT($J1837,4)="TOPE","Control automatico DIAN: "&amp;$J1837,"Casilla automatica: "&amp;$J1837)))</f>
        <v/>
      </c>
    </row>
    <row r="1838">
      <c r="A1838" s="9" t="n"/>
      <c r="B1838" s="9" t="n"/>
      <c r="C1838" s="9" t="n"/>
      <c r="D1838" s="9" t="n"/>
      <c r="E1838" s="9" t="n"/>
      <c r="F1838" s="11" t="n"/>
      <c r="G1838" s="9" t="n"/>
      <c r="H1838" s="9" t="n"/>
      <c r="I1838" s="9">
        <f>IF(COUNTA($A1838:$H1838)=0,"",IF($J1838="OTRO","NO","SI"))</f>
        <v/>
      </c>
      <c r="J1838" s="9">
        <f>IF(COUNTA($A1838:$H1838)=0,"",IFERROR(LOOKUP(2,1/(((LISTS!$H$2:$H$26&lt;&gt;"")*ISNUMBER(SEARCH(LISTS!$H$2:$H$26,$G1838)))+((LISTS!$I$2:$I$26&lt;&gt;"")*ISNUMBER(SEARCH(LISTS!$I$2:$I$26,$E1838)))),LISTS!$K$2:$K$26),"OTRO"))</f>
        <v/>
      </c>
      <c r="K1838" s="11">
        <f>IF($I1838&lt;&gt;"SI",0,IFERROR($F1838,0))</f>
        <v/>
      </c>
      <c r="L1838" s="9">
        <f>IF(COUNTA($A1838:$H1838)=0,"",IF($J1838="OTRO",IFERROR(LOOKUP(2,1/(((LISTS!$H$2:$H$26&lt;&gt;"")*ISNUMBER(SEARCH(LISTS!$H$2:$H$26,$G1838)))+((LISTS!$I$2:$I$26&lt;&gt;"")*ISNUMBER(SEARCH(LISTS!$I$2:$I$26,$E1838)))),LISTS!$L$2:$L$26),"Concepto DIAN no mapeado a casilla automatica"),IF(LEFT($J1838,4)="TOPE","Control automatico DIAN: "&amp;$J1838,"Casilla automatica: "&amp;$J1838)))</f>
        <v/>
      </c>
    </row>
    <row r="1839">
      <c r="A1839" s="9" t="n"/>
      <c r="B1839" s="9" t="n"/>
      <c r="C1839" s="9" t="n"/>
      <c r="D1839" s="9" t="n"/>
      <c r="E1839" s="9" t="n"/>
      <c r="F1839" s="11" t="n"/>
      <c r="G1839" s="9" t="n"/>
      <c r="H1839" s="9" t="n"/>
      <c r="I1839" s="9">
        <f>IF(COUNTA($A1839:$H1839)=0,"",IF($J1839="OTRO","NO","SI"))</f>
        <v/>
      </c>
      <c r="J1839" s="9">
        <f>IF(COUNTA($A1839:$H1839)=0,"",IFERROR(LOOKUP(2,1/(((LISTS!$H$2:$H$26&lt;&gt;"")*ISNUMBER(SEARCH(LISTS!$H$2:$H$26,$G1839)))+((LISTS!$I$2:$I$26&lt;&gt;"")*ISNUMBER(SEARCH(LISTS!$I$2:$I$26,$E1839)))),LISTS!$K$2:$K$26),"OTRO"))</f>
        <v/>
      </c>
      <c r="K1839" s="11">
        <f>IF($I1839&lt;&gt;"SI",0,IFERROR($F1839,0))</f>
        <v/>
      </c>
      <c r="L1839" s="9">
        <f>IF(COUNTA($A1839:$H1839)=0,"",IF($J1839="OTRO",IFERROR(LOOKUP(2,1/(((LISTS!$H$2:$H$26&lt;&gt;"")*ISNUMBER(SEARCH(LISTS!$H$2:$H$26,$G1839)))+((LISTS!$I$2:$I$26&lt;&gt;"")*ISNUMBER(SEARCH(LISTS!$I$2:$I$26,$E1839)))),LISTS!$L$2:$L$26),"Concepto DIAN no mapeado a casilla automatica"),IF(LEFT($J1839,4)="TOPE","Control automatico DIAN: "&amp;$J1839,"Casilla automatica: "&amp;$J1839)))</f>
        <v/>
      </c>
    </row>
    <row r="1840">
      <c r="A1840" s="9" t="n"/>
      <c r="B1840" s="9" t="n"/>
      <c r="C1840" s="9" t="n"/>
      <c r="D1840" s="9" t="n"/>
      <c r="E1840" s="9" t="n"/>
      <c r="F1840" s="11" t="n"/>
      <c r="G1840" s="9" t="n"/>
      <c r="H1840" s="9" t="n"/>
      <c r="I1840" s="9">
        <f>IF(COUNTA($A1840:$H1840)=0,"",IF($J1840="OTRO","NO","SI"))</f>
        <v/>
      </c>
      <c r="J1840" s="9">
        <f>IF(COUNTA($A1840:$H1840)=0,"",IFERROR(LOOKUP(2,1/(((LISTS!$H$2:$H$26&lt;&gt;"")*ISNUMBER(SEARCH(LISTS!$H$2:$H$26,$G1840)))+((LISTS!$I$2:$I$26&lt;&gt;"")*ISNUMBER(SEARCH(LISTS!$I$2:$I$26,$E1840)))),LISTS!$K$2:$K$26),"OTRO"))</f>
        <v/>
      </c>
      <c r="K1840" s="11">
        <f>IF($I1840&lt;&gt;"SI",0,IFERROR($F1840,0))</f>
        <v/>
      </c>
      <c r="L1840" s="9">
        <f>IF(COUNTA($A1840:$H1840)=0,"",IF($J1840="OTRO",IFERROR(LOOKUP(2,1/(((LISTS!$H$2:$H$26&lt;&gt;"")*ISNUMBER(SEARCH(LISTS!$H$2:$H$26,$G1840)))+((LISTS!$I$2:$I$26&lt;&gt;"")*ISNUMBER(SEARCH(LISTS!$I$2:$I$26,$E1840)))),LISTS!$L$2:$L$26),"Concepto DIAN no mapeado a casilla automatica"),IF(LEFT($J1840,4)="TOPE","Control automatico DIAN: "&amp;$J1840,"Casilla automatica: "&amp;$J1840)))</f>
        <v/>
      </c>
    </row>
    <row r="1841">
      <c r="A1841" s="9" t="n"/>
      <c r="B1841" s="9" t="n"/>
      <c r="C1841" s="9" t="n"/>
      <c r="D1841" s="9" t="n"/>
      <c r="E1841" s="9" t="n"/>
      <c r="F1841" s="11" t="n"/>
      <c r="G1841" s="9" t="n"/>
      <c r="H1841" s="9" t="n"/>
      <c r="I1841" s="9">
        <f>IF(COUNTA($A1841:$H1841)=0,"",IF($J1841="OTRO","NO","SI"))</f>
        <v/>
      </c>
      <c r="J1841" s="9">
        <f>IF(COUNTA($A1841:$H1841)=0,"",IFERROR(LOOKUP(2,1/(((LISTS!$H$2:$H$26&lt;&gt;"")*ISNUMBER(SEARCH(LISTS!$H$2:$H$26,$G1841)))+((LISTS!$I$2:$I$26&lt;&gt;"")*ISNUMBER(SEARCH(LISTS!$I$2:$I$26,$E1841)))),LISTS!$K$2:$K$26),"OTRO"))</f>
        <v/>
      </c>
      <c r="K1841" s="11">
        <f>IF($I1841&lt;&gt;"SI",0,IFERROR($F1841,0))</f>
        <v/>
      </c>
      <c r="L1841" s="9">
        <f>IF(COUNTA($A1841:$H1841)=0,"",IF($J1841="OTRO",IFERROR(LOOKUP(2,1/(((LISTS!$H$2:$H$26&lt;&gt;"")*ISNUMBER(SEARCH(LISTS!$H$2:$H$26,$G1841)))+((LISTS!$I$2:$I$26&lt;&gt;"")*ISNUMBER(SEARCH(LISTS!$I$2:$I$26,$E1841)))),LISTS!$L$2:$L$26),"Concepto DIAN no mapeado a casilla automatica"),IF(LEFT($J1841,4)="TOPE","Control automatico DIAN: "&amp;$J1841,"Casilla automatica: "&amp;$J1841)))</f>
        <v/>
      </c>
    </row>
    <row r="1842">
      <c r="A1842" s="9" t="n"/>
      <c r="B1842" s="9" t="n"/>
      <c r="C1842" s="9" t="n"/>
      <c r="D1842" s="9" t="n"/>
      <c r="E1842" s="9" t="n"/>
      <c r="F1842" s="11" t="n"/>
      <c r="G1842" s="9" t="n"/>
      <c r="H1842" s="9" t="n"/>
      <c r="I1842" s="9">
        <f>IF(COUNTA($A1842:$H1842)=0,"",IF($J1842="OTRO","NO","SI"))</f>
        <v/>
      </c>
      <c r="J1842" s="9">
        <f>IF(COUNTA($A1842:$H1842)=0,"",IFERROR(LOOKUP(2,1/(((LISTS!$H$2:$H$26&lt;&gt;"")*ISNUMBER(SEARCH(LISTS!$H$2:$H$26,$G1842)))+((LISTS!$I$2:$I$26&lt;&gt;"")*ISNUMBER(SEARCH(LISTS!$I$2:$I$26,$E1842)))),LISTS!$K$2:$K$26),"OTRO"))</f>
        <v/>
      </c>
      <c r="K1842" s="11">
        <f>IF($I1842&lt;&gt;"SI",0,IFERROR($F1842,0))</f>
        <v/>
      </c>
      <c r="L1842" s="9">
        <f>IF(COUNTA($A1842:$H1842)=0,"",IF($J1842="OTRO",IFERROR(LOOKUP(2,1/(((LISTS!$H$2:$H$26&lt;&gt;"")*ISNUMBER(SEARCH(LISTS!$H$2:$H$26,$G1842)))+((LISTS!$I$2:$I$26&lt;&gt;"")*ISNUMBER(SEARCH(LISTS!$I$2:$I$26,$E1842)))),LISTS!$L$2:$L$26),"Concepto DIAN no mapeado a casilla automatica"),IF(LEFT($J1842,4)="TOPE","Control automatico DIAN: "&amp;$J1842,"Casilla automatica: "&amp;$J1842)))</f>
        <v/>
      </c>
    </row>
    <row r="1843">
      <c r="A1843" s="9" t="n"/>
      <c r="B1843" s="9" t="n"/>
      <c r="C1843" s="9" t="n"/>
      <c r="D1843" s="9" t="n"/>
      <c r="E1843" s="9" t="n"/>
      <c r="F1843" s="11" t="n"/>
      <c r="G1843" s="9" t="n"/>
      <c r="H1843" s="9" t="n"/>
      <c r="I1843" s="9">
        <f>IF(COUNTA($A1843:$H1843)=0,"",IF($J1843="OTRO","NO","SI"))</f>
        <v/>
      </c>
      <c r="J1843" s="9">
        <f>IF(COUNTA($A1843:$H1843)=0,"",IFERROR(LOOKUP(2,1/(((LISTS!$H$2:$H$26&lt;&gt;"")*ISNUMBER(SEARCH(LISTS!$H$2:$H$26,$G1843)))+((LISTS!$I$2:$I$26&lt;&gt;"")*ISNUMBER(SEARCH(LISTS!$I$2:$I$26,$E1843)))),LISTS!$K$2:$K$26),"OTRO"))</f>
        <v/>
      </c>
      <c r="K1843" s="11">
        <f>IF($I1843&lt;&gt;"SI",0,IFERROR($F1843,0))</f>
        <v/>
      </c>
      <c r="L1843" s="9">
        <f>IF(COUNTA($A1843:$H1843)=0,"",IF($J1843="OTRO",IFERROR(LOOKUP(2,1/(((LISTS!$H$2:$H$26&lt;&gt;"")*ISNUMBER(SEARCH(LISTS!$H$2:$H$26,$G1843)))+((LISTS!$I$2:$I$26&lt;&gt;"")*ISNUMBER(SEARCH(LISTS!$I$2:$I$26,$E1843)))),LISTS!$L$2:$L$26),"Concepto DIAN no mapeado a casilla automatica"),IF(LEFT($J1843,4)="TOPE","Control automatico DIAN: "&amp;$J1843,"Casilla automatica: "&amp;$J1843)))</f>
        <v/>
      </c>
    </row>
    <row r="1844">
      <c r="A1844" s="9" t="n"/>
      <c r="B1844" s="9" t="n"/>
      <c r="C1844" s="9" t="n"/>
      <c r="D1844" s="9" t="n"/>
      <c r="E1844" s="9" t="n"/>
      <c r="F1844" s="11" t="n"/>
      <c r="G1844" s="9" t="n"/>
      <c r="H1844" s="9" t="n"/>
      <c r="I1844" s="9">
        <f>IF(COUNTA($A1844:$H1844)=0,"",IF($J1844="OTRO","NO","SI"))</f>
        <v/>
      </c>
      <c r="J1844" s="9">
        <f>IF(COUNTA($A1844:$H1844)=0,"",IFERROR(LOOKUP(2,1/(((LISTS!$H$2:$H$26&lt;&gt;"")*ISNUMBER(SEARCH(LISTS!$H$2:$H$26,$G1844)))+((LISTS!$I$2:$I$26&lt;&gt;"")*ISNUMBER(SEARCH(LISTS!$I$2:$I$26,$E1844)))),LISTS!$K$2:$K$26),"OTRO"))</f>
        <v/>
      </c>
      <c r="K1844" s="11">
        <f>IF($I1844&lt;&gt;"SI",0,IFERROR($F1844,0))</f>
        <v/>
      </c>
      <c r="L1844" s="9">
        <f>IF(COUNTA($A1844:$H1844)=0,"",IF($J1844="OTRO",IFERROR(LOOKUP(2,1/(((LISTS!$H$2:$H$26&lt;&gt;"")*ISNUMBER(SEARCH(LISTS!$H$2:$H$26,$G1844)))+((LISTS!$I$2:$I$26&lt;&gt;"")*ISNUMBER(SEARCH(LISTS!$I$2:$I$26,$E1844)))),LISTS!$L$2:$L$26),"Concepto DIAN no mapeado a casilla automatica"),IF(LEFT($J1844,4)="TOPE","Control automatico DIAN: "&amp;$J1844,"Casilla automatica: "&amp;$J1844)))</f>
        <v/>
      </c>
    </row>
    <row r="1845">
      <c r="A1845" s="9" t="n"/>
      <c r="B1845" s="9" t="n"/>
      <c r="C1845" s="9" t="n"/>
      <c r="D1845" s="9" t="n"/>
      <c r="E1845" s="9" t="n"/>
      <c r="F1845" s="11" t="n"/>
      <c r="G1845" s="9" t="n"/>
      <c r="H1845" s="9" t="n"/>
      <c r="I1845" s="9">
        <f>IF(COUNTA($A1845:$H1845)=0,"",IF($J1845="OTRO","NO","SI"))</f>
        <v/>
      </c>
      <c r="J1845" s="9">
        <f>IF(COUNTA($A1845:$H1845)=0,"",IFERROR(LOOKUP(2,1/(((LISTS!$H$2:$H$26&lt;&gt;"")*ISNUMBER(SEARCH(LISTS!$H$2:$H$26,$G1845)))+((LISTS!$I$2:$I$26&lt;&gt;"")*ISNUMBER(SEARCH(LISTS!$I$2:$I$26,$E1845)))),LISTS!$K$2:$K$26),"OTRO"))</f>
        <v/>
      </c>
      <c r="K1845" s="11">
        <f>IF($I1845&lt;&gt;"SI",0,IFERROR($F1845,0))</f>
        <v/>
      </c>
      <c r="L1845" s="9">
        <f>IF(COUNTA($A1845:$H1845)=0,"",IF($J1845="OTRO",IFERROR(LOOKUP(2,1/(((LISTS!$H$2:$H$26&lt;&gt;"")*ISNUMBER(SEARCH(LISTS!$H$2:$H$26,$G1845)))+((LISTS!$I$2:$I$26&lt;&gt;"")*ISNUMBER(SEARCH(LISTS!$I$2:$I$26,$E1845)))),LISTS!$L$2:$L$26),"Concepto DIAN no mapeado a casilla automatica"),IF(LEFT($J1845,4)="TOPE","Control automatico DIAN: "&amp;$J1845,"Casilla automatica: "&amp;$J1845)))</f>
        <v/>
      </c>
    </row>
    <row r="1846">
      <c r="A1846" s="9" t="n"/>
      <c r="B1846" s="9" t="n"/>
      <c r="C1846" s="9" t="n"/>
      <c r="D1846" s="9" t="n"/>
      <c r="E1846" s="9" t="n"/>
      <c r="F1846" s="11" t="n"/>
      <c r="G1846" s="9" t="n"/>
      <c r="H1846" s="9" t="n"/>
      <c r="I1846" s="9">
        <f>IF(COUNTA($A1846:$H1846)=0,"",IF($J1846="OTRO","NO","SI"))</f>
        <v/>
      </c>
      <c r="J1846" s="9">
        <f>IF(COUNTA($A1846:$H1846)=0,"",IFERROR(LOOKUP(2,1/(((LISTS!$H$2:$H$26&lt;&gt;"")*ISNUMBER(SEARCH(LISTS!$H$2:$H$26,$G1846)))+((LISTS!$I$2:$I$26&lt;&gt;"")*ISNUMBER(SEARCH(LISTS!$I$2:$I$26,$E1846)))),LISTS!$K$2:$K$26),"OTRO"))</f>
        <v/>
      </c>
      <c r="K1846" s="11">
        <f>IF($I1846&lt;&gt;"SI",0,IFERROR($F1846,0))</f>
        <v/>
      </c>
      <c r="L1846" s="9">
        <f>IF(COUNTA($A1846:$H1846)=0,"",IF($J1846="OTRO",IFERROR(LOOKUP(2,1/(((LISTS!$H$2:$H$26&lt;&gt;"")*ISNUMBER(SEARCH(LISTS!$H$2:$H$26,$G1846)))+((LISTS!$I$2:$I$26&lt;&gt;"")*ISNUMBER(SEARCH(LISTS!$I$2:$I$26,$E1846)))),LISTS!$L$2:$L$26),"Concepto DIAN no mapeado a casilla automatica"),IF(LEFT($J1846,4)="TOPE","Control automatico DIAN: "&amp;$J1846,"Casilla automatica: "&amp;$J1846)))</f>
        <v/>
      </c>
    </row>
    <row r="1847">
      <c r="A1847" s="9" t="n"/>
      <c r="B1847" s="9" t="n"/>
      <c r="C1847" s="9" t="n"/>
      <c r="D1847" s="9" t="n"/>
      <c r="E1847" s="9" t="n"/>
      <c r="F1847" s="11" t="n"/>
      <c r="G1847" s="9" t="n"/>
      <c r="H1847" s="9" t="n"/>
      <c r="I1847" s="9">
        <f>IF(COUNTA($A1847:$H1847)=0,"",IF($J1847="OTRO","NO","SI"))</f>
        <v/>
      </c>
      <c r="J1847" s="9">
        <f>IF(COUNTA($A1847:$H1847)=0,"",IFERROR(LOOKUP(2,1/(((LISTS!$H$2:$H$26&lt;&gt;"")*ISNUMBER(SEARCH(LISTS!$H$2:$H$26,$G1847)))+((LISTS!$I$2:$I$26&lt;&gt;"")*ISNUMBER(SEARCH(LISTS!$I$2:$I$26,$E1847)))),LISTS!$K$2:$K$26),"OTRO"))</f>
        <v/>
      </c>
      <c r="K1847" s="11">
        <f>IF($I1847&lt;&gt;"SI",0,IFERROR($F1847,0))</f>
        <v/>
      </c>
      <c r="L1847" s="9">
        <f>IF(COUNTA($A1847:$H1847)=0,"",IF($J1847="OTRO",IFERROR(LOOKUP(2,1/(((LISTS!$H$2:$H$26&lt;&gt;"")*ISNUMBER(SEARCH(LISTS!$H$2:$H$26,$G1847)))+((LISTS!$I$2:$I$26&lt;&gt;"")*ISNUMBER(SEARCH(LISTS!$I$2:$I$26,$E1847)))),LISTS!$L$2:$L$26),"Concepto DIAN no mapeado a casilla automatica"),IF(LEFT($J1847,4)="TOPE","Control automatico DIAN: "&amp;$J1847,"Casilla automatica: "&amp;$J1847)))</f>
        <v/>
      </c>
    </row>
    <row r="1848">
      <c r="A1848" s="9" t="n"/>
      <c r="B1848" s="9" t="n"/>
      <c r="C1848" s="9" t="n"/>
      <c r="D1848" s="9" t="n"/>
      <c r="E1848" s="9" t="n"/>
      <c r="F1848" s="11" t="n"/>
      <c r="G1848" s="9" t="n"/>
      <c r="H1848" s="9" t="n"/>
      <c r="I1848" s="9">
        <f>IF(COUNTA($A1848:$H1848)=0,"",IF($J1848="OTRO","NO","SI"))</f>
        <v/>
      </c>
      <c r="J1848" s="9">
        <f>IF(COUNTA($A1848:$H1848)=0,"",IFERROR(LOOKUP(2,1/(((LISTS!$H$2:$H$26&lt;&gt;"")*ISNUMBER(SEARCH(LISTS!$H$2:$H$26,$G1848)))+((LISTS!$I$2:$I$26&lt;&gt;"")*ISNUMBER(SEARCH(LISTS!$I$2:$I$26,$E1848)))),LISTS!$K$2:$K$26),"OTRO"))</f>
        <v/>
      </c>
      <c r="K1848" s="11">
        <f>IF($I1848&lt;&gt;"SI",0,IFERROR($F1848,0))</f>
        <v/>
      </c>
      <c r="L1848" s="9">
        <f>IF(COUNTA($A1848:$H1848)=0,"",IF($J1848="OTRO",IFERROR(LOOKUP(2,1/(((LISTS!$H$2:$H$26&lt;&gt;"")*ISNUMBER(SEARCH(LISTS!$H$2:$H$26,$G1848)))+((LISTS!$I$2:$I$26&lt;&gt;"")*ISNUMBER(SEARCH(LISTS!$I$2:$I$26,$E1848)))),LISTS!$L$2:$L$26),"Concepto DIAN no mapeado a casilla automatica"),IF(LEFT($J1848,4)="TOPE","Control automatico DIAN: "&amp;$J1848,"Casilla automatica: "&amp;$J1848)))</f>
        <v/>
      </c>
    </row>
    <row r="1849">
      <c r="A1849" s="9" t="n"/>
      <c r="B1849" s="9" t="n"/>
      <c r="C1849" s="9" t="n"/>
      <c r="D1849" s="9" t="n"/>
      <c r="E1849" s="9" t="n"/>
      <c r="F1849" s="11" t="n"/>
      <c r="G1849" s="9" t="n"/>
      <c r="H1849" s="9" t="n"/>
      <c r="I1849" s="9">
        <f>IF(COUNTA($A1849:$H1849)=0,"",IF($J1849="OTRO","NO","SI"))</f>
        <v/>
      </c>
      <c r="J1849" s="9">
        <f>IF(COUNTA($A1849:$H1849)=0,"",IFERROR(LOOKUP(2,1/(((LISTS!$H$2:$H$26&lt;&gt;"")*ISNUMBER(SEARCH(LISTS!$H$2:$H$26,$G1849)))+((LISTS!$I$2:$I$26&lt;&gt;"")*ISNUMBER(SEARCH(LISTS!$I$2:$I$26,$E1849)))),LISTS!$K$2:$K$26),"OTRO"))</f>
        <v/>
      </c>
      <c r="K1849" s="11">
        <f>IF($I1849&lt;&gt;"SI",0,IFERROR($F1849,0))</f>
        <v/>
      </c>
      <c r="L1849" s="9">
        <f>IF(COUNTA($A1849:$H1849)=0,"",IF($J1849="OTRO",IFERROR(LOOKUP(2,1/(((LISTS!$H$2:$H$26&lt;&gt;"")*ISNUMBER(SEARCH(LISTS!$H$2:$H$26,$G1849)))+((LISTS!$I$2:$I$26&lt;&gt;"")*ISNUMBER(SEARCH(LISTS!$I$2:$I$26,$E1849)))),LISTS!$L$2:$L$26),"Concepto DIAN no mapeado a casilla automatica"),IF(LEFT($J1849,4)="TOPE","Control automatico DIAN: "&amp;$J1849,"Casilla automatica: "&amp;$J1849)))</f>
        <v/>
      </c>
    </row>
    <row r="1850">
      <c r="A1850" s="9" t="n"/>
      <c r="B1850" s="9" t="n"/>
      <c r="C1850" s="9" t="n"/>
      <c r="D1850" s="9" t="n"/>
      <c r="E1850" s="9" t="n"/>
      <c r="F1850" s="11" t="n"/>
      <c r="G1850" s="9" t="n"/>
      <c r="H1850" s="9" t="n"/>
      <c r="I1850" s="9">
        <f>IF(COUNTA($A1850:$H1850)=0,"",IF($J1850="OTRO","NO","SI"))</f>
        <v/>
      </c>
      <c r="J1850" s="9">
        <f>IF(COUNTA($A1850:$H1850)=0,"",IFERROR(LOOKUP(2,1/(((LISTS!$H$2:$H$26&lt;&gt;"")*ISNUMBER(SEARCH(LISTS!$H$2:$H$26,$G1850)))+((LISTS!$I$2:$I$26&lt;&gt;"")*ISNUMBER(SEARCH(LISTS!$I$2:$I$26,$E1850)))),LISTS!$K$2:$K$26),"OTRO"))</f>
        <v/>
      </c>
      <c r="K1850" s="11">
        <f>IF($I1850&lt;&gt;"SI",0,IFERROR($F1850,0))</f>
        <v/>
      </c>
      <c r="L1850" s="9">
        <f>IF(COUNTA($A1850:$H1850)=0,"",IF($J1850="OTRO",IFERROR(LOOKUP(2,1/(((LISTS!$H$2:$H$26&lt;&gt;"")*ISNUMBER(SEARCH(LISTS!$H$2:$H$26,$G1850)))+((LISTS!$I$2:$I$26&lt;&gt;"")*ISNUMBER(SEARCH(LISTS!$I$2:$I$26,$E1850)))),LISTS!$L$2:$L$26),"Concepto DIAN no mapeado a casilla automatica"),IF(LEFT($J1850,4)="TOPE","Control automatico DIAN: "&amp;$J1850,"Casilla automatica: "&amp;$J1850)))</f>
        <v/>
      </c>
    </row>
    <row r="1851">
      <c r="A1851" s="9" t="n"/>
      <c r="B1851" s="9" t="n"/>
      <c r="C1851" s="9" t="n"/>
      <c r="D1851" s="9" t="n"/>
      <c r="E1851" s="9" t="n"/>
      <c r="F1851" s="11" t="n"/>
      <c r="G1851" s="9" t="n"/>
      <c r="H1851" s="9" t="n"/>
      <c r="I1851" s="9">
        <f>IF(COUNTA($A1851:$H1851)=0,"",IF($J1851="OTRO","NO","SI"))</f>
        <v/>
      </c>
      <c r="J1851" s="9">
        <f>IF(COUNTA($A1851:$H1851)=0,"",IFERROR(LOOKUP(2,1/(((LISTS!$H$2:$H$26&lt;&gt;"")*ISNUMBER(SEARCH(LISTS!$H$2:$H$26,$G1851)))+((LISTS!$I$2:$I$26&lt;&gt;"")*ISNUMBER(SEARCH(LISTS!$I$2:$I$26,$E1851)))),LISTS!$K$2:$K$26),"OTRO"))</f>
        <v/>
      </c>
      <c r="K1851" s="11">
        <f>IF($I1851&lt;&gt;"SI",0,IFERROR($F1851,0))</f>
        <v/>
      </c>
      <c r="L1851" s="9">
        <f>IF(COUNTA($A1851:$H1851)=0,"",IF($J1851="OTRO",IFERROR(LOOKUP(2,1/(((LISTS!$H$2:$H$26&lt;&gt;"")*ISNUMBER(SEARCH(LISTS!$H$2:$H$26,$G1851)))+((LISTS!$I$2:$I$26&lt;&gt;"")*ISNUMBER(SEARCH(LISTS!$I$2:$I$26,$E1851)))),LISTS!$L$2:$L$26),"Concepto DIAN no mapeado a casilla automatica"),IF(LEFT($J1851,4)="TOPE","Control automatico DIAN: "&amp;$J1851,"Casilla automatica: "&amp;$J1851)))</f>
        <v/>
      </c>
    </row>
    <row r="1852">
      <c r="A1852" s="9" t="n"/>
      <c r="B1852" s="9" t="n"/>
      <c r="C1852" s="9" t="n"/>
      <c r="D1852" s="9" t="n"/>
      <c r="E1852" s="9" t="n"/>
      <c r="F1852" s="11" t="n"/>
      <c r="G1852" s="9" t="n"/>
      <c r="H1852" s="9" t="n"/>
      <c r="I1852" s="9">
        <f>IF(COUNTA($A1852:$H1852)=0,"",IF($J1852="OTRO","NO","SI"))</f>
        <v/>
      </c>
      <c r="J1852" s="9">
        <f>IF(COUNTA($A1852:$H1852)=0,"",IFERROR(LOOKUP(2,1/(((LISTS!$H$2:$H$26&lt;&gt;"")*ISNUMBER(SEARCH(LISTS!$H$2:$H$26,$G1852)))+((LISTS!$I$2:$I$26&lt;&gt;"")*ISNUMBER(SEARCH(LISTS!$I$2:$I$26,$E1852)))),LISTS!$K$2:$K$26),"OTRO"))</f>
        <v/>
      </c>
      <c r="K1852" s="11">
        <f>IF($I1852&lt;&gt;"SI",0,IFERROR($F1852,0))</f>
        <v/>
      </c>
      <c r="L1852" s="9">
        <f>IF(COUNTA($A1852:$H1852)=0,"",IF($J1852="OTRO",IFERROR(LOOKUP(2,1/(((LISTS!$H$2:$H$26&lt;&gt;"")*ISNUMBER(SEARCH(LISTS!$H$2:$H$26,$G1852)))+((LISTS!$I$2:$I$26&lt;&gt;"")*ISNUMBER(SEARCH(LISTS!$I$2:$I$26,$E1852)))),LISTS!$L$2:$L$26),"Concepto DIAN no mapeado a casilla automatica"),IF(LEFT($J1852,4)="TOPE","Control automatico DIAN: "&amp;$J1852,"Casilla automatica: "&amp;$J1852)))</f>
        <v/>
      </c>
    </row>
    <row r="1853">
      <c r="A1853" s="9" t="n"/>
      <c r="B1853" s="9" t="n"/>
      <c r="C1853" s="9" t="n"/>
      <c r="D1853" s="9" t="n"/>
      <c r="E1853" s="9" t="n"/>
      <c r="F1853" s="11" t="n"/>
      <c r="G1853" s="9" t="n"/>
      <c r="H1853" s="9" t="n"/>
      <c r="I1853" s="9">
        <f>IF(COUNTA($A1853:$H1853)=0,"",IF($J1853="OTRO","NO","SI"))</f>
        <v/>
      </c>
      <c r="J1853" s="9">
        <f>IF(COUNTA($A1853:$H1853)=0,"",IFERROR(LOOKUP(2,1/(((LISTS!$H$2:$H$26&lt;&gt;"")*ISNUMBER(SEARCH(LISTS!$H$2:$H$26,$G1853)))+((LISTS!$I$2:$I$26&lt;&gt;"")*ISNUMBER(SEARCH(LISTS!$I$2:$I$26,$E1853)))),LISTS!$K$2:$K$26),"OTRO"))</f>
        <v/>
      </c>
      <c r="K1853" s="11">
        <f>IF($I1853&lt;&gt;"SI",0,IFERROR($F1853,0))</f>
        <v/>
      </c>
      <c r="L1853" s="9">
        <f>IF(COUNTA($A1853:$H1853)=0,"",IF($J1853="OTRO",IFERROR(LOOKUP(2,1/(((LISTS!$H$2:$H$26&lt;&gt;"")*ISNUMBER(SEARCH(LISTS!$H$2:$H$26,$G1853)))+((LISTS!$I$2:$I$26&lt;&gt;"")*ISNUMBER(SEARCH(LISTS!$I$2:$I$26,$E1853)))),LISTS!$L$2:$L$26),"Concepto DIAN no mapeado a casilla automatica"),IF(LEFT($J1853,4)="TOPE","Control automatico DIAN: "&amp;$J1853,"Casilla automatica: "&amp;$J1853)))</f>
        <v/>
      </c>
    </row>
    <row r="1854">
      <c r="A1854" s="9" t="n"/>
      <c r="B1854" s="9" t="n"/>
      <c r="C1854" s="9" t="n"/>
      <c r="D1854" s="9" t="n"/>
      <c r="E1854" s="9" t="n"/>
      <c r="F1854" s="11" t="n"/>
      <c r="G1854" s="9" t="n"/>
      <c r="H1854" s="9" t="n"/>
      <c r="I1854" s="9">
        <f>IF(COUNTA($A1854:$H1854)=0,"",IF($J1854="OTRO","NO","SI"))</f>
        <v/>
      </c>
      <c r="J1854" s="9">
        <f>IF(COUNTA($A1854:$H1854)=0,"",IFERROR(LOOKUP(2,1/(((LISTS!$H$2:$H$26&lt;&gt;"")*ISNUMBER(SEARCH(LISTS!$H$2:$H$26,$G1854)))+((LISTS!$I$2:$I$26&lt;&gt;"")*ISNUMBER(SEARCH(LISTS!$I$2:$I$26,$E1854)))),LISTS!$K$2:$K$26),"OTRO"))</f>
        <v/>
      </c>
      <c r="K1854" s="11">
        <f>IF($I1854&lt;&gt;"SI",0,IFERROR($F1854,0))</f>
        <v/>
      </c>
      <c r="L1854" s="9">
        <f>IF(COUNTA($A1854:$H1854)=0,"",IF($J1854="OTRO",IFERROR(LOOKUP(2,1/(((LISTS!$H$2:$H$26&lt;&gt;"")*ISNUMBER(SEARCH(LISTS!$H$2:$H$26,$G1854)))+((LISTS!$I$2:$I$26&lt;&gt;"")*ISNUMBER(SEARCH(LISTS!$I$2:$I$26,$E1854)))),LISTS!$L$2:$L$26),"Concepto DIAN no mapeado a casilla automatica"),IF(LEFT($J1854,4)="TOPE","Control automatico DIAN: "&amp;$J1854,"Casilla automatica: "&amp;$J1854)))</f>
        <v/>
      </c>
    </row>
    <row r="1855">
      <c r="A1855" s="9" t="n"/>
      <c r="B1855" s="9" t="n"/>
      <c r="C1855" s="9" t="n"/>
      <c r="D1855" s="9" t="n"/>
      <c r="E1855" s="9" t="n"/>
      <c r="F1855" s="11" t="n"/>
      <c r="G1855" s="9" t="n"/>
      <c r="H1855" s="9" t="n"/>
      <c r="I1855" s="9">
        <f>IF(COUNTA($A1855:$H1855)=0,"",IF($J1855="OTRO","NO","SI"))</f>
        <v/>
      </c>
      <c r="J1855" s="9">
        <f>IF(COUNTA($A1855:$H1855)=0,"",IFERROR(LOOKUP(2,1/(((LISTS!$H$2:$H$26&lt;&gt;"")*ISNUMBER(SEARCH(LISTS!$H$2:$H$26,$G1855)))+((LISTS!$I$2:$I$26&lt;&gt;"")*ISNUMBER(SEARCH(LISTS!$I$2:$I$26,$E1855)))),LISTS!$K$2:$K$26),"OTRO"))</f>
        <v/>
      </c>
      <c r="K1855" s="11">
        <f>IF($I1855&lt;&gt;"SI",0,IFERROR($F1855,0))</f>
        <v/>
      </c>
      <c r="L1855" s="9">
        <f>IF(COUNTA($A1855:$H1855)=0,"",IF($J1855="OTRO",IFERROR(LOOKUP(2,1/(((LISTS!$H$2:$H$26&lt;&gt;"")*ISNUMBER(SEARCH(LISTS!$H$2:$H$26,$G1855)))+((LISTS!$I$2:$I$26&lt;&gt;"")*ISNUMBER(SEARCH(LISTS!$I$2:$I$26,$E1855)))),LISTS!$L$2:$L$26),"Concepto DIAN no mapeado a casilla automatica"),IF(LEFT($J1855,4)="TOPE","Control automatico DIAN: "&amp;$J1855,"Casilla automatica: "&amp;$J1855)))</f>
        <v/>
      </c>
    </row>
    <row r="1856">
      <c r="A1856" s="9" t="n"/>
      <c r="B1856" s="9" t="n"/>
      <c r="C1856" s="9" t="n"/>
      <c r="D1856" s="9" t="n"/>
      <c r="E1856" s="9" t="n"/>
      <c r="F1856" s="11" t="n"/>
      <c r="G1856" s="9" t="n"/>
      <c r="H1856" s="9" t="n"/>
      <c r="I1856" s="9">
        <f>IF(COUNTA($A1856:$H1856)=0,"",IF($J1856="OTRO","NO","SI"))</f>
        <v/>
      </c>
      <c r="J1856" s="9">
        <f>IF(COUNTA($A1856:$H1856)=0,"",IFERROR(LOOKUP(2,1/(((LISTS!$H$2:$H$26&lt;&gt;"")*ISNUMBER(SEARCH(LISTS!$H$2:$H$26,$G1856)))+((LISTS!$I$2:$I$26&lt;&gt;"")*ISNUMBER(SEARCH(LISTS!$I$2:$I$26,$E1856)))),LISTS!$K$2:$K$26),"OTRO"))</f>
        <v/>
      </c>
      <c r="K1856" s="11">
        <f>IF($I1856&lt;&gt;"SI",0,IFERROR($F1856,0))</f>
        <v/>
      </c>
      <c r="L1856" s="9">
        <f>IF(COUNTA($A1856:$H1856)=0,"",IF($J1856="OTRO",IFERROR(LOOKUP(2,1/(((LISTS!$H$2:$H$26&lt;&gt;"")*ISNUMBER(SEARCH(LISTS!$H$2:$H$26,$G1856)))+((LISTS!$I$2:$I$26&lt;&gt;"")*ISNUMBER(SEARCH(LISTS!$I$2:$I$26,$E1856)))),LISTS!$L$2:$L$26),"Concepto DIAN no mapeado a casilla automatica"),IF(LEFT($J1856,4)="TOPE","Control automatico DIAN: "&amp;$J1856,"Casilla automatica: "&amp;$J1856)))</f>
        <v/>
      </c>
    </row>
    <row r="1857">
      <c r="A1857" s="9" t="n"/>
      <c r="B1857" s="9" t="n"/>
      <c r="C1857" s="9" t="n"/>
      <c r="D1857" s="9" t="n"/>
      <c r="E1857" s="9" t="n"/>
      <c r="F1857" s="11" t="n"/>
      <c r="G1857" s="9" t="n"/>
      <c r="H1857" s="9" t="n"/>
      <c r="I1857" s="9">
        <f>IF(COUNTA($A1857:$H1857)=0,"",IF($J1857="OTRO","NO","SI"))</f>
        <v/>
      </c>
      <c r="J1857" s="9">
        <f>IF(COUNTA($A1857:$H1857)=0,"",IFERROR(LOOKUP(2,1/(((LISTS!$H$2:$H$26&lt;&gt;"")*ISNUMBER(SEARCH(LISTS!$H$2:$H$26,$G1857)))+((LISTS!$I$2:$I$26&lt;&gt;"")*ISNUMBER(SEARCH(LISTS!$I$2:$I$26,$E1857)))),LISTS!$K$2:$K$26),"OTRO"))</f>
        <v/>
      </c>
      <c r="K1857" s="11">
        <f>IF($I1857&lt;&gt;"SI",0,IFERROR($F1857,0))</f>
        <v/>
      </c>
      <c r="L1857" s="9">
        <f>IF(COUNTA($A1857:$H1857)=0,"",IF($J1857="OTRO",IFERROR(LOOKUP(2,1/(((LISTS!$H$2:$H$26&lt;&gt;"")*ISNUMBER(SEARCH(LISTS!$H$2:$H$26,$G1857)))+((LISTS!$I$2:$I$26&lt;&gt;"")*ISNUMBER(SEARCH(LISTS!$I$2:$I$26,$E1857)))),LISTS!$L$2:$L$26),"Concepto DIAN no mapeado a casilla automatica"),IF(LEFT($J1857,4)="TOPE","Control automatico DIAN: "&amp;$J1857,"Casilla automatica: "&amp;$J1857)))</f>
        <v/>
      </c>
    </row>
    <row r="1858">
      <c r="A1858" s="9" t="n"/>
      <c r="B1858" s="9" t="n"/>
      <c r="C1858" s="9" t="n"/>
      <c r="D1858" s="9" t="n"/>
      <c r="E1858" s="9" t="n"/>
      <c r="F1858" s="11" t="n"/>
      <c r="G1858" s="9" t="n"/>
      <c r="H1858" s="9" t="n"/>
      <c r="I1858" s="9">
        <f>IF(COUNTA($A1858:$H1858)=0,"",IF($J1858="OTRO","NO","SI"))</f>
        <v/>
      </c>
      <c r="J1858" s="9">
        <f>IF(COUNTA($A1858:$H1858)=0,"",IFERROR(LOOKUP(2,1/(((LISTS!$H$2:$H$26&lt;&gt;"")*ISNUMBER(SEARCH(LISTS!$H$2:$H$26,$G1858)))+((LISTS!$I$2:$I$26&lt;&gt;"")*ISNUMBER(SEARCH(LISTS!$I$2:$I$26,$E1858)))),LISTS!$K$2:$K$26),"OTRO"))</f>
        <v/>
      </c>
      <c r="K1858" s="11">
        <f>IF($I1858&lt;&gt;"SI",0,IFERROR($F1858,0))</f>
        <v/>
      </c>
      <c r="L1858" s="9">
        <f>IF(COUNTA($A1858:$H1858)=0,"",IF($J1858="OTRO",IFERROR(LOOKUP(2,1/(((LISTS!$H$2:$H$26&lt;&gt;"")*ISNUMBER(SEARCH(LISTS!$H$2:$H$26,$G1858)))+((LISTS!$I$2:$I$26&lt;&gt;"")*ISNUMBER(SEARCH(LISTS!$I$2:$I$26,$E1858)))),LISTS!$L$2:$L$26),"Concepto DIAN no mapeado a casilla automatica"),IF(LEFT($J1858,4)="TOPE","Control automatico DIAN: "&amp;$J1858,"Casilla automatica: "&amp;$J1858)))</f>
        <v/>
      </c>
    </row>
    <row r="1859">
      <c r="A1859" s="9" t="n"/>
      <c r="B1859" s="9" t="n"/>
      <c r="C1859" s="9" t="n"/>
      <c r="D1859" s="9" t="n"/>
      <c r="E1859" s="9" t="n"/>
      <c r="F1859" s="11" t="n"/>
      <c r="G1859" s="9" t="n"/>
      <c r="H1859" s="9" t="n"/>
      <c r="I1859" s="9">
        <f>IF(COUNTA($A1859:$H1859)=0,"",IF($J1859="OTRO","NO","SI"))</f>
        <v/>
      </c>
      <c r="J1859" s="9">
        <f>IF(COUNTA($A1859:$H1859)=0,"",IFERROR(LOOKUP(2,1/(((LISTS!$H$2:$H$26&lt;&gt;"")*ISNUMBER(SEARCH(LISTS!$H$2:$H$26,$G1859)))+((LISTS!$I$2:$I$26&lt;&gt;"")*ISNUMBER(SEARCH(LISTS!$I$2:$I$26,$E1859)))),LISTS!$K$2:$K$26),"OTRO"))</f>
        <v/>
      </c>
      <c r="K1859" s="11">
        <f>IF($I1859&lt;&gt;"SI",0,IFERROR($F1859,0))</f>
        <v/>
      </c>
      <c r="L1859" s="9">
        <f>IF(COUNTA($A1859:$H1859)=0,"",IF($J1859="OTRO",IFERROR(LOOKUP(2,1/(((LISTS!$H$2:$H$26&lt;&gt;"")*ISNUMBER(SEARCH(LISTS!$H$2:$H$26,$G1859)))+((LISTS!$I$2:$I$26&lt;&gt;"")*ISNUMBER(SEARCH(LISTS!$I$2:$I$26,$E1859)))),LISTS!$L$2:$L$26),"Concepto DIAN no mapeado a casilla automatica"),IF(LEFT($J1859,4)="TOPE","Control automatico DIAN: "&amp;$J1859,"Casilla automatica: "&amp;$J1859)))</f>
        <v/>
      </c>
    </row>
    <row r="1860">
      <c r="A1860" s="9" t="n"/>
      <c r="B1860" s="9" t="n"/>
      <c r="C1860" s="9" t="n"/>
      <c r="D1860" s="9" t="n"/>
      <c r="E1860" s="9" t="n"/>
      <c r="F1860" s="11" t="n"/>
      <c r="G1860" s="9" t="n"/>
      <c r="H1860" s="9" t="n"/>
      <c r="I1860" s="9">
        <f>IF(COUNTA($A1860:$H1860)=0,"",IF($J1860="OTRO","NO","SI"))</f>
        <v/>
      </c>
      <c r="J1860" s="9">
        <f>IF(COUNTA($A1860:$H1860)=0,"",IFERROR(LOOKUP(2,1/(((LISTS!$H$2:$H$26&lt;&gt;"")*ISNUMBER(SEARCH(LISTS!$H$2:$H$26,$G1860)))+((LISTS!$I$2:$I$26&lt;&gt;"")*ISNUMBER(SEARCH(LISTS!$I$2:$I$26,$E1860)))),LISTS!$K$2:$K$26),"OTRO"))</f>
        <v/>
      </c>
      <c r="K1860" s="11">
        <f>IF($I1860&lt;&gt;"SI",0,IFERROR($F1860,0))</f>
        <v/>
      </c>
      <c r="L1860" s="9">
        <f>IF(COUNTA($A1860:$H1860)=0,"",IF($J1860="OTRO",IFERROR(LOOKUP(2,1/(((LISTS!$H$2:$H$26&lt;&gt;"")*ISNUMBER(SEARCH(LISTS!$H$2:$H$26,$G1860)))+((LISTS!$I$2:$I$26&lt;&gt;"")*ISNUMBER(SEARCH(LISTS!$I$2:$I$26,$E1860)))),LISTS!$L$2:$L$26),"Concepto DIAN no mapeado a casilla automatica"),IF(LEFT($J1860,4)="TOPE","Control automatico DIAN: "&amp;$J1860,"Casilla automatica: "&amp;$J1860)))</f>
        <v/>
      </c>
    </row>
    <row r="1861">
      <c r="A1861" s="9" t="n"/>
      <c r="B1861" s="9" t="n"/>
      <c r="C1861" s="9" t="n"/>
      <c r="D1861" s="9" t="n"/>
      <c r="E1861" s="9" t="n"/>
      <c r="F1861" s="11" t="n"/>
      <c r="G1861" s="9" t="n"/>
      <c r="H1861" s="9" t="n"/>
      <c r="I1861" s="9">
        <f>IF(COUNTA($A1861:$H1861)=0,"",IF($J1861="OTRO","NO","SI"))</f>
        <v/>
      </c>
      <c r="J1861" s="9">
        <f>IF(COUNTA($A1861:$H1861)=0,"",IFERROR(LOOKUP(2,1/(((LISTS!$H$2:$H$26&lt;&gt;"")*ISNUMBER(SEARCH(LISTS!$H$2:$H$26,$G1861)))+((LISTS!$I$2:$I$26&lt;&gt;"")*ISNUMBER(SEARCH(LISTS!$I$2:$I$26,$E1861)))),LISTS!$K$2:$K$26),"OTRO"))</f>
        <v/>
      </c>
      <c r="K1861" s="11">
        <f>IF($I1861&lt;&gt;"SI",0,IFERROR($F1861,0))</f>
        <v/>
      </c>
      <c r="L1861" s="9">
        <f>IF(COUNTA($A1861:$H1861)=0,"",IF($J1861="OTRO",IFERROR(LOOKUP(2,1/(((LISTS!$H$2:$H$26&lt;&gt;"")*ISNUMBER(SEARCH(LISTS!$H$2:$H$26,$G1861)))+((LISTS!$I$2:$I$26&lt;&gt;"")*ISNUMBER(SEARCH(LISTS!$I$2:$I$26,$E1861)))),LISTS!$L$2:$L$26),"Concepto DIAN no mapeado a casilla automatica"),IF(LEFT($J1861,4)="TOPE","Control automatico DIAN: "&amp;$J1861,"Casilla automatica: "&amp;$J1861)))</f>
        <v/>
      </c>
    </row>
    <row r="1862">
      <c r="A1862" s="9" t="n"/>
      <c r="B1862" s="9" t="n"/>
      <c r="C1862" s="9" t="n"/>
      <c r="D1862" s="9" t="n"/>
      <c r="E1862" s="9" t="n"/>
      <c r="F1862" s="11" t="n"/>
      <c r="G1862" s="9" t="n"/>
      <c r="H1862" s="9" t="n"/>
      <c r="I1862" s="9">
        <f>IF(COUNTA($A1862:$H1862)=0,"",IF($J1862="OTRO","NO","SI"))</f>
        <v/>
      </c>
      <c r="J1862" s="9">
        <f>IF(COUNTA($A1862:$H1862)=0,"",IFERROR(LOOKUP(2,1/(((LISTS!$H$2:$H$26&lt;&gt;"")*ISNUMBER(SEARCH(LISTS!$H$2:$H$26,$G1862)))+((LISTS!$I$2:$I$26&lt;&gt;"")*ISNUMBER(SEARCH(LISTS!$I$2:$I$26,$E1862)))),LISTS!$K$2:$K$26),"OTRO"))</f>
        <v/>
      </c>
      <c r="K1862" s="11">
        <f>IF($I1862&lt;&gt;"SI",0,IFERROR($F1862,0))</f>
        <v/>
      </c>
      <c r="L1862" s="9">
        <f>IF(COUNTA($A1862:$H1862)=0,"",IF($J1862="OTRO",IFERROR(LOOKUP(2,1/(((LISTS!$H$2:$H$26&lt;&gt;"")*ISNUMBER(SEARCH(LISTS!$H$2:$H$26,$G1862)))+((LISTS!$I$2:$I$26&lt;&gt;"")*ISNUMBER(SEARCH(LISTS!$I$2:$I$26,$E1862)))),LISTS!$L$2:$L$26),"Concepto DIAN no mapeado a casilla automatica"),IF(LEFT($J1862,4)="TOPE","Control automatico DIAN: "&amp;$J1862,"Casilla automatica: "&amp;$J1862)))</f>
        <v/>
      </c>
    </row>
    <row r="1863">
      <c r="A1863" s="9" t="n"/>
      <c r="B1863" s="9" t="n"/>
      <c r="C1863" s="9" t="n"/>
      <c r="D1863" s="9" t="n"/>
      <c r="E1863" s="9" t="n"/>
      <c r="F1863" s="11" t="n"/>
      <c r="G1863" s="9" t="n"/>
      <c r="H1863" s="9" t="n"/>
      <c r="I1863" s="9">
        <f>IF(COUNTA($A1863:$H1863)=0,"",IF($J1863="OTRO","NO","SI"))</f>
        <v/>
      </c>
      <c r="J1863" s="9">
        <f>IF(COUNTA($A1863:$H1863)=0,"",IFERROR(LOOKUP(2,1/(((LISTS!$H$2:$H$26&lt;&gt;"")*ISNUMBER(SEARCH(LISTS!$H$2:$H$26,$G1863)))+((LISTS!$I$2:$I$26&lt;&gt;"")*ISNUMBER(SEARCH(LISTS!$I$2:$I$26,$E1863)))),LISTS!$K$2:$K$26),"OTRO"))</f>
        <v/>
      </c>
      <c r="K1863" s="11">
        <f>IF($I1863&lt;&gt;"SI",0,IFERROR($F1863,0))</f>
        <v/>
      </c>
      <c r="L1863" s="9">
        <f>IF(COUNTA($A1863:$H1863)=0,"",IF($J1863="OTRO",IFERROR(LOOKUP(2,1/(((LISTS!$H$2:$H$26&lt;&gt;"")*ISNUMBER(SEARCH(LISTS!$H$2:$H$26,$G1863)))+((LISTS!$I$2:$I$26&lt;&gt;"")*ISNUMBER(SEARCH(LISTS!$I$2:$I$26,$E1863)))),LISTS!$L$2:$L$26),"Concepto DIAN no mapeado a casilla automatica"),IF(LEFT($J1863,4)="TOPE","Control automatico DIAN: "&amp;$J1863,"Casilla automatica: "&amp;$J1863)))</f>
        <v/>
      </c>
    </row>
    <row r="1864">
      <c r="A1864" s="9" t="n"/>
      <c r="B1864" s="9" t="n"/>
      <c r="C1864" s="9" t="n"/>
      <c r="D1864" s="9" t="n"/>
      <c r="E1864" s="9" t="n"/>
      <c r="F1864" s="11" t="n"/>
      <c r="G1864" s="9" t="n"/>
      <c r="H1864" s="9" t="n"/>
      <c r="I1864" s="9">
        <f>IF(COUNTA($A1864:$H1864)=0,"",IF($J1864="OTRO","NO","SI"))</f>
        <v/>
      </c>
      <c r="J1864" s="9">
        <f>IF(COUNTA($A1864:$H1864)=0,"",IFERROR(LOOKUP(2,1/(((LISTS!$H$2:$H$26&lt;&gt;"")*ISNUMBER(SEARCH(LISTS!$H$2:$H$26,$G1864)))+((LISTS!$I$2:$I$26&lt;&gt;"")*ISNUMBER(SEARCH(LISTS!$I$2:$I$26,$E1864)))),LISTS!$K$2:$K$26),"OTRO"))</f>
        <v/>
      </c>
      <c r="K1864" s="11">
        <f>IF($I1864&lt;&gt;"SI",0,IFERROR($F1864,0))</f>
        <v/>
      </c>
      <c r="L1864" s="9">
        <f>IF(COUNTA($A1864:$H1864)=0,"",IF($J1864="OTRO",IFERROR(LOOKUP(2,1/(((LISTS!$H$2:$H$26&lt;&gt;"")*ISNUMBER(SEARCH(LISTS!$H$2:$H$26,$G1864)))+((LISTS!$I$2:$I$26&lt;&gt;"")*ISNUMBER(SEARCH(LISTS!$I$2:$I$26,$E1864)))),LISTS!$L$2:$L$26),"Concepto DIAN no mapeado a casilla automatica"),IF(LEFT($J1864,4)="TOPE","Control automatico DIAN: "&amp;$J1864,"Casilla automatica: "&amp;$J1864)))</f>
        <v/>
      </c>
    </row>
    <row r="1865">
      <c r="A1865" s="9" t="n"/>
      <c r="B1865" s="9" t="n"/>
      <c r="C1865" s="9" t="n"/>
      <c r="D1865" s="9" t="n"/>
      <c r="E1865" s="9" t="n"/>
      <c r="F1865" s="11" t="n"/>
      <c r="G1865" s="9" t="n"/>
      <c r="H1865" s="9" t="n"/>
      <c r="I1865" s="9">
        <f>IF(COUNTA($A1865:$H1865)=0,"",IF($J1865="OTRO","NO","SI"))</f>
        <v/>
      </c>
      <c r="J1865" s="9">
        <f>IF(COUNTA($A1865:$H1865)=0,"",IFERROR(LOOKUP(2,1/(((LISTS!$H$2:$H$26&lt;&gt;"")*ISNUMBER(SEARCH(LISTS!$H$2:$H$26,$G1865)))+((LISTS!$I$2:$I$26&lt;&gt;"")*ISNUMBER(SEARCH(LISTS!$I$2:$I$26,$E1865)))),LISTS!$K$2:$K$26),"OTRO"))</f>
        <v/>
      </c>
      <c r="K1865" s="11">
        <f>IF($I1865&lt;&gt;"SI",0,IFERROR($F1865,0))</f>
        <v/>
      </c>
      <c r="L1865" s="9">
        <f>IF(COUNTA($A1865:$H1865)=0,"",IF($J1865="OTRO",IFERROR(LOOKUP(2,1/(((LISTS!$H$2:$H$26&lt;&gt;"")*ISNUMBER(SEARCH(LISTS!$H$2:$H$26,$G1865)))+((LISTS!$I$2:$I$26&lt;&gt;"")*ISNUMBER(SEARCH(LISTS!$I$2:$I$26,$E1865)))),LISTS!$L$2:$L$26),"Concepto DIAN no mapeado a casilla automatica"),IF(LEFT($J1865,4)="TOPE","Control automatico DIAN: "&amp;$J1865,"Casilla automatica: "&amp;$J1865)))</f>
        <v/>
      </c>
    </row>
    <row r="1866">
      <c r="A1866" s="9" t="n"/>
      <c r="B1866" s="9" t="n"/>
      <c r="C1866" s="9" t="n"/>
      <c r="D1866" s="9" t="n"/>
      <c r="E1866" s="9" t="n"/>
      <c r="F1866" s="11" t="n"/>
      <c r="G1866" s="9" t="n"/>
      <c r="H1866" s="9" t="n"/>
      <c r="I1866" s="9">
        <f>IF(COUNTA($A1866:$H1866)=0,"",IF($J1866="OTRO","NO","SI"))</f>
        <v/>
      </c>
      <c r="J1866" s="9">
        <f>IF(COUNTA($A1866:$H1866)=0,"",IFERROR(LOOKUP(2,1/(((LISTS!$H$2:$H$26&lt;&gt;"")*ISNUMBER(SEARCH(LISTS!$H$2:$H$26,$G1866)))+((LISTS!$I$2:$I$26&lt;&gt;"")*ISNUMBER(SEARCH(LISTS!$I$2:$I$26,$E1866)))),LISTS!$K$2:$K$26),"OTRO"))</f>
        <v/>
      </c>
      <c r="K1866" s="11">
        <f>IF($I1866&lt;&gt;"SI",0,IFERROR($F1866,0))</f>
        <v/>
      </c>
      <c r="L1866" s="9">
        <f>IF(COUNTA($A1866:$H1866)=0,"",IF($J1866="OTRO",IFERROR(LOOKUP(2,1/(((LISTS!$H$2:$H$26&lt;&gt;"")*ISNUMBER(SEARCH(LISTS!$H$2:$H$26,$G1866)))+((LISTS!$I$2:$I$26&lt;&gt;"")*ISNUMBER(SEARCH(LISTS!$I$2:$I$26,$E1866)))),LISTS!$L$2:$L$26),"Concepto DIAN no mapeado a casilla automatica"),IF(LEFT($J1866,4)="TOPE","Control automatico DIAN: "&amp;$J1866,"Casilla automatica: "&amp;$J1866)))</f>
        <v/>
      </c>
    </row>
    <row r="1867">
      <c r="A1867" s="9" t="n"/>
      <c r="B1867" s="9" t="n"/>
      <c r="C1867" s="9" t="n"/>
      <c r="D1867" s="9" t="n"/>
      <c r="E1867" s="9" t="n"/>
      <c r="F1867" s="11" t="n"/>
      <c r="G1867" s="9" t="n"/>
      <c r="H1867" s="9" t="n"/>
      <c r="I1867" s="9">
        <f>IF(COUNTA($A1867:$H1867)=0,"",IF($J1867="OTRO","NO","SI"))</f>
        <v/>
      </c>
      <c r="J1867" s="9">
        <f>IF(COUNTA($A1867:$H1867)=0,"",IFERROR(LOOKUP(2,1/(((LISTS!$H$2:$H$26&lt;&gt;"")*ISNUMBER(SEARCH(LISTS!$H$2:$H$26,$G1867)))+((LISTS!$I$2:$I$26&lt;&gt;"")*ISNUMBER(SEARCH(LISTS!$I$2:$I$26,$E1867)))),LISTS!$K$2:$K$26),"OTRO"))</f>
        <v/>
      </c>
      <c r="K1867" s="11">
        <f>IF($I1867&lt;&gt;"SI",0,IFERROR($F1867,0))</f>
        <v/>
      </c>
      <c r="L1867" s="9">
        <f>IF(COUNTA($A1867:$H1867)=0,"",IF($J1867="OTRO",IFERROR(LOOKUP(2,1/(((LISTS!$H$2:$H$26&lt;&gt;"")*ISNUMBER(SEARCH(LISTS!$H$2:$H$26,$G1867)))+((LISTS!$I$2:$I$26&lt;&gt;"")*ISNUMBER(SEARCH(LISTS!$I$2:$I$26,$E1867)))),LISTS!$L$2:$L$26),"Concepto DIAN no mapeado a casilla automatica"),IF(LEFT($J1867,4)="TOPE","Control automatico DIAN: "&amp;$J1867,"Casilla automatica: "&amp;$J1867)))</f>
        <v/>
      </c>
    </row>
    <row r="1868">
      <c r="A1868" s="9" t="n"/>
      <c r="B1868" s="9" t="n"/>
      <c r="C1868" s="9" t="n"/>
      <c r="D1868" s="9" t="n"/>
      <c r="E1868" s="9" t="n"/>
      <c r="F1868" s="11" t="n"/>
      <c r="G1868" s="9" t="n"/>
      <c r="H1868" s="9" t="n"/>
      <c r="I1868" s="9">
        <f>IF(COUNTA($A1868:$H1868)=0,"",IF($J1868="OTRO","NO","SI"))</f>
        <v/>
      </c>
      <c r="J1868" s="9">
        <f>IF(COUNTA($A1868:$H1868)=0,"",IFERROR(LOOKUP(2,1/(((LISTS!$H$2:$H$26&lt;&gt;"")*ISNUMBER(SEARCH(LISTS!$H$2:$H$26,$G1868)))+((LISTS!$I$2:$I$26&lt;&gt;"")*ISNUMBER(SEARCH(LISTS!$I$2:$I$26,$E1868)))),LISTS!$K$2:$K$26),"OTRO"))</f>
        <v/>
      </c>
      <c r="K1868" s="11">
        <f>IF($I1868&lt;&gt;"SI",0,IFERROR($F1868,0))</f>
        <v/>
      </c>
      <c r="L1868" s="9">
        <f>IF(COUNTA($A1868:$H1868)=0,"",IF($J1868="OTRO",IFERROR(LOOKUP(2,1/(((LISTS!$H$2:$H$26&lt;&gt;"")*ISNUMBER(SEARCH(LISTS!$H$2:$H$26,$G1868)))+((LISTS!$I$2:$I$26&lt;&gt;"")*ISNUMBER(SEARCH(LISTS!$I$2:$I$26,$E1868)))),LISTS!$L$2:$L$26),"Concepto DIAN no mapeado a casilla automatica"),IF(LEFT($J1868,4)="TOPE","Control automatico DIAN: "&amp;$J1868,"Casilla automatica: "&amp;$J1868)))</f>
        <v/>
      </c>
    </row>
    <row r="1869">
      <c r="A1869" s="9" t="n"/>
      <c r="B1869" s="9" t="n"/>
      <c r="C1869" s="9" t="n"/>
      <c r="D1869" s="9" t="n"/>
      <c r="E1869" s="9" t="n"/>
      <c r="F1869" s="11" t="n"/>
      <c r="G1869" s="9" t="n"/>
      <c r="H1869" s="9" t="n"/>
      <c r="I1869" s="9">
        <f>IF(COUNTA($A1869:$H1869)=0,"",IF($J1869="OTRO","NO","SI"))</f>
        <v/>
      </c>
      <c r="J1869" s="9">
        <f>IF(COUNTA($A1869:$H1869)=0,"",IFERROR(LOOKUP(2,1/(((LISTS!$H$2:$H$26&lt;&gt;"")*ISNUMBER(SEARCH(LISTS!$H$2:$H$26,$G1869)))+((LISTS!$I$2:$I$26&lt;&gt;"")*ISNUMBER(SEARCH(LISTS!$I$2:$I$26,$E1869)))),LISTS!$K$2:$K$26),"OTRO"))</f>
        <v/>
      </c>
      <c r="K1869" s="11">
        <f>IF($I1869&lt;&gt;"SI",0,IFERROR($F1869,0))</f>
        <v/>
      </c>
      <c r="L1869" s="9">
        <f>IF(COUNTA($A1869:$H1869)=0,"",IF($J1869="OTRO",IFERROR(LOOKUP(2,1/(((LISTS!$H$2:$H$26&lt;&gt;"")*ISNUMBER(SEARCH(LISTS!$H$2:$H$26,$G1869)))+((LISTS!$I$2:$I$26&lt;&gt;"")*ISNUMBER(SEARCH(LISTS!$I$2:$I$26,$E1869)))),LISTS!$L$2:$L$26),"Concepto DIAN no mapeado a casilla automatica"),IF(LEFT($J1869,4)="TOPE","Control automatico DIAN: "&amp;$J1869,"Casilla automatica: "&amp;$J1869)))</f>
        <v/>
      </c>
    </row>
    <row r="1870">
      <c r="A1870" s="9" t="n"/>
      <c r="B1870" s="9" t="n"/>
      <c r="C1870" s="9" t="n"/>
      <c r="D1870" s="9" t="n"/>
      <c r="E1870" s="9" t="n"/>
      <c r="F1870" s="11" t="n"/>
      <c r="G1870" s="9" t="n"/>
      <c r="H1870" s="9" t="n"/>
      <c r="I1870" s="9">
        <f>IF(COUNTA($A1870:$H1870)=0,"",IF($J1870="OTRO","NO","SI"))</f>
        <v/>
      </c>
      <c r="J1870" s="9">
        <f>IF(COUNTA($A1870:$H1870)=0,"",IFERROR(LOOKUP(2,1/(((LISTS!$H$2:$H$26&lt;&gt;"")*ISNUMBER(SEARCH(LISTS!$H$2:$H$26,$G1870)))+((LISTS!$I$2:$I$26&lt;&gt;"")*ISNUMBER(SEARCH(LISTS!$I$2:$I$26,$E1870)))),LISTS!$K$2:$K$26),"OTRO"))</f>
        <v/>
      </c>
      <c r="K1870" s="11">
        <f>IF($I1870&lt;&gt;"SI",0,IFERROR($F1870,0))</f>
        <v/>
      </c>
      <c r="L1870" s="9">
        <f>IF(COUNTA($A1870:$H1870)=0,"",IF($J1870="OTRO",IFERROR(LOOKUP(2,1/(((LISTS!$H$2:$H$26&lt;&gt;"")*ISNUMBER(SEARCH(LISTS!$H$2:$H$26,$G1870)))+((LISTS!$I$2:$I$26&lt;&gt;"")*ISNUMBER(SEARCH(LISTS!$I$2:$I$26,$E1870)))),LISTS!$L$2:$L$26),"Concepto DIAN no mapeado a casilla automatica"),IF(LEFT($J1870,4)="TOPE","Control automatico DIAN: "&amp;$J1870,"Casilla automatica: "&amp;$J1870)))</f>
        <v/>
      </c>
    </row>
    <row r="1871">
      <c r="A1871" s="9" t="n"/>
      <c r="B1871" s="9" t="n"/>
      <c r="C1871" s="9" t="n"/>
      <c r="D1871" s="9" t="n"/>
      <c r="E1871" s="9" t="n"/>
      <c r="F1871" s="11" t="n"/>
      <c r="G1871" s="9" t="n"/>
      <c r="H1871" s="9" t="n"/>
      <c r="I1871" s="9">
        <f>IF(COUNTA($A1871:$H1871)=0,"",IF($J1871="OTRO","NO","SI"))</f>
        <v/>
      </c>
      <c r="J1871" s="9">
        <f>IF(COUNTA($A1871:$H1871)=0,"",IFERROR(LOOKUP(2,1/(((LISTS!$H$2:$H$26&lt;&gt;"")*ISNUMBER(SEARCH(LISTS!$H$2:$H$26,$G1871)))+((LISTS!$I$2:$I$26&lt;&gt;"")*ISNUMBER(SEARCH(LISTS!$I$2:$I$26,$E1871)))),LISTS!$K$2:$K$26),"OTRO"))</f>
        <v/>
      </c>
      <c r="K1871" s="11">
        <f>IF($I1871&lt;&gt;"SI",0,IFERROR($F1871,0))</f>
        <v/>
      </c>
      <c r="L1871" s="9">
        <f>IF(COUNTA($A1871:$H1871)=0,"",IF($J1871="OTRO",IFERROR(LOOKUP(2,1/(((LISTS!$H$2:$H$26&lt;&gt;"")*ISNUMBER(SEARCH(LISTS!$H$2:$H$26,$G1871)))+((LISTS!$I$2:$I$26&lt;&gt;"")*ISNUMBER(SEARCH(LISTS!$I$2:$I$26,$E1871)))),LISTS!$L$2:$L$26),"Concepto DIAN no mapeado a casilla automatica"),IF(LEFT($J1871,4)="TOPE","Control automatico DIAN: "&amp;$J1871,"Casilla automatica: "&amp;$J1871)))</f>
        <v/>
      </c>
    </row>
    <row r="1872">
      <c r="A1872" s="9" t="n"/>
      <c r="B1872" s="9" t="n"/>
      <c r="C1872" s="9" t="n"/>
      <c r="D1872" s="9" t="n"/>
      <c r="E1872" s="9" t="n"/>
      <c r="F1872" s="11" t="n"/>
      <c r="G1872" s="9" t="n"/>
      <c r="H1872" s="9" t="n"/>
      <c r="I1872" s="9">
        <f>IF(COUNTA($A1872:$H1872)=0,"",IF($J1872="OTRO","NO","SI"))</f>
        <v/>
      </c>
      <c r="J1872" s="9">
        <f>IF(COUNTA($A1872:$H1872)=0,"",IFERROR(LOOKUP(2,1/(((LISTS!$H$2:$H$26&lt;&gt;"")*ISNUMBER(SEARCH(LISTS!$H$2:$H$26,$G1872)))+((LISTS!$I$2:$I$26&lt;&gt;"")*ISNUMBER(SEARCH(LISTS!$I$2:$I$26,$E1872)))),LISTS!$K$2:$K$26),"OTRO"))</f>
        <v/>
      </c>
      <c r="K1872" s="11">
        <f>IF($I1872&lt;&gt;"SI",0,IFERROR($F1872,0))</f>
        <v/>
      </c>
      <c r="L1872" s="9">
        <f>IF(COUNTA($A1872:$H1872)=0,"",IF($J1872="OTRO",IFERROR(LOOKUP(2,1/(((LISTS!$H$2:$H$26&lt;&gt;"")*ISNUMBER(SEARCH(LISTS!$H$2:$H$26,$G1872)))+((LISTS!$I$2:$I$26&lt;&gt;"")*ISNUMBER(SEARCH(LISTS!$I$2:$I$26,$E1872)))),LISTS!$L$2:$L$26),"Concepto DIAN no mapeado a casilla automatica"),IF(LEFT($J1872,4)="TOPE","Control automatico DIAN: "&amp;$J1872,"Casilla automatica: "&amp;$J1872)))</f>
        <v/>
      </c>
    </row>
    <row r="1873">
      <c r="A1873" s="9" t="n"/>
      <c r="B1873" s="9" t="n"/>
      <c r="C1873" s="9" t="n"/>
      <c r="D1873" s="9" t="n"/>
      <c r="E1873" s="9" t="n"/>
      <c r="F1873" s="11" t="n"/>
      <c r="G1873" s="9" t="n"/>
      <c r="H1873" s="9" t="n"/>
      <c r="I1873" s="9">
        <f>IF(COUNTA($A1873:$H1873)=0,"",IF($J1873="OTRO","NO","SI"))</f>
        <v/>
      </c>
      <c r="J1873" s="9">
        <f>IF(COUNTA($A1873:$H1873)=0,"",IFERROR(LOOKUP(2,1/(((LISTS!$H$2:$H$26&lt;&gt;"")*ISNUMBER(SEARCH(LISTS!$H$2:$H$26,$G1873)))+((LISTS!$I$2:$I$26&lt;&gt;"")*ISNUMBER(SEARCH(LISTS!$I$2:$I$26,$E1873)))),LISTS!$K$2:$K$26),"OTRO"))</f>
        <v/>
      </c>
      <c r="K1873" s="11">
        <f>IF($I1873&lt;&gt;"SI",0,IFERROR($F1873,0))</f>
        <v/>
      </c>
      <c r="L1873" s="9">
        <f>IF(COUNTA($A1873:$H1873)=0,"",IF($J1873="OTRO",IFERROR(LOOKUP(2,1/(((LISTS!$H$2:$H$26&lt;&gt;"")*ISNUMBER(SEARCH(LISTS!$H$2:$H$26,$G1873)))+((LISTS!$I$2:$I$26&lt;&gt;"")*ISNUMBER(SEARCH(LISTS!$I$2:$I$26,$E1873)))),LISTS!$L$2:$L$26),"Concepto DIAN no mapeado a casilla automatica"),IF(LEFT($J1873,4)="TOPE","Control automatico DIAN: "&amp;$J1873,"Casilla automatica: "&amp;$J1873)))</f>
        <v/>
      </c>
    </row>
    <row r="1874">
      <c r="A1874" s="9" t="n"/>
      <c r="B1874" s="9" t="n"/>
      <c r="C1874" s="9" t="n"/>
      <c r="D1874" s="9" t="n"/>
      <c r="E1874" s="9" t="n"/>
      <c r="F1874" s="11" t="n"/>
      <c r="G1874" s="9" t="n"/>
      <c r="H1874" s="9" t="n"/>
      <c r="I1874" s="9">
        <f>IF(COUNTA($A1874:$H1874)=0,"",IF($J1874="OTRO","NO","SI"))</f>
        <v/>
      </c>
      <c r="J1874" s="9">
        <f>IF(COUNTA($A1874:$H1874)=0,"",IFERROR(LOOKUP(2,1/(((LISTS!$H$2:$H$26&lt;&gt;"")*ISNUMBER(SEARCH(LISTS!$H$2:$H$26,$G1874)))+((LISTS!$I$2:$I$26&lt;&gt;"")*ISNUMBER(SEARCH(LISTS!$I$2:$I$26,$E1874)))),LISTS!$K$2:$K$26),"OTRO"))</f>
        <v/>
      </c>
      <c r="K1874" s="11">
        <f>IF($I1874&lt;&gt;"SI",0,IFERROR($F1874,0))</f>
        <v/>
      </c>
      <c r="L1874" s="9">
        <f>IF(COUNTA($A1874:$H1874)=0,"",IF($J1874="OTRO",IFERROR(LOOKUP(2,1/(((LISTS!$H$2:$H$26&lt;&gt;"")*ISNUMBER(SEARCH(LISTS!$H$2:$H$26,$G1874)))+((LISTS!$I$2:$I$26&lt;&gt;"")*ISNUMBER(SEARCH(LISTS!$I$2:$I$26,$E1874)))),LISTS!$L$2:$L$26),"Concepto DIAN no mapeado a casilla automatica"),IF(LEFT($J1874,4)="TOPE","Control automatico DIAN: "&amp;$J1874,"Casilla automatica: "&amp;$J1874)))</f>
        <v/>
      </c>
    </row>
    <row r="1875">
      <c r="A1875" s="9" t="n"/>
      <c r="B1875" s="9" t="n"/>
      <c r="C1875" s="9" t="n"/>
      <c r="D1875" s="9" t="n"/>
      <c r="E1875" s="9" t="n"/>
      <c r="F1875" s="11" t="n"/>
      <c r="G1875" s="9" t="n"/>
      <c r="H1875" s="9" t="n"/>
      <c r="I1875" s="9">
        <f>IF(COUNTA($A1875:$H1875)=0,"",IF($J1875="OTRO","NO","SI"))</f>
        <v/>
      </c>
      <c r="J1875" s="9">
        <f>IF(COUNTA($A1875:$H1875)=0,"",IFERROR(LOOKUP(2,1/(((LISTS!$H$2:$H$26&lt;&gt;"")*ISNUMBER(SEARCH(LISTS!$H$2:$H$26,$G1875)))+((LISTS!$I$2:$I$26&lt;&gt;"")*ISNUMBER(SEARCH(LISTS!$I$2:$I$26,$E1875)))),LISTS!$K$2:$K$26),"OTRO"))</f>
        <v/>
      </c>
      <c r="K1875" s="11">
        <f>IF($I1875&lt;&gt;"SI",0,IFERROR($F1875,0))</f>
        <v/>
      </c>
      <c r="L1875" s="9">
        <f>IF(COUNTA($A1875:$H1875)=0,"",IF($J1875="OTRO",IFERROR(LOOKUP(2,1/(((LISTS!$H$2:$H$26&lt;&gt;"")*ISNUMBER(SEARCH(LISTS!$H$2:$H$26,$G1875)))+((LISTS!$I$2:$I$26&lt;&gt;"")*ISNUMBER(SEARCH(LISTS!$I$2:$I$26,$E1875)))),LISTS!$L$2:$L$26),"Concepto DIAN no mapeado a casilla automatica"),IF(LEFT($J1875,4)="TOPE","Control automatico DIAN: "&amp;$J1875,"Casilla automatica: "&amp;$J1875)))</f>
        <v/>
      </c>
    </row>
    <row r="1876">
      <c r="A1876" s="9" t="n"/>
      <c r="B1876" s="9" t="n"/>
      <c r="C1876" s="9" t="n"/>
      <c r="D1876" s="9" t="n"/>
      <c r="E1876" s="9" t="n"/>
      <c r="F1876" s="11" t="n"/>
      <c r="G1876" s="9" t="n"/>
      <c r="H1876" s="9" t="n"/>
      <c r="I1876" s="9">
        <f>IF(COUNTA($A1876:$H1876)=0,"",IF($J1876="OTRO","NO","SI"))</f>
        <v/>
      </c>
      <c r="J1876" s="9">
        <f>IF(COUNTA($A1876:$H1876)=0,"",IFERROR(LOOKUP(2,1/(((LISTS!$H$2:$H$26&lt;&gt;"")*ISNUMBER(SEARCH(LISTS!$H$2:$H$26,$G1876)))+((LISTS!$I$2:$I$26&lt;&gt;"")*ISNUMBER(SEARCH(LISTS!$I$2:$I$26,$E1876)))),LISTS!$K$2:$K$26),"OTRO"))</f>
        <v/>
      </c>
      <c r="K1876" s="11">
        <f>IF($I1876&lt;&gt;"SI",0,IFERROR($F1876,0))</f>
        <v/>
      </c>
      <c r="L1876" s="9">
        <f>IF(COUNTA($A1876:$H1876)=0,"",IF($J1876="OTRO",IFERROR(LOOKUP(2,1/(((LISTS!$H$2:$H$26&lt;&gt;"")*ISNUMBER(SEARCH(LISTS!$H$2:$H$26,$G1876)))+((LISTS!$I$2:$I$26&lt;&gt;"")*ISNUMBER(SEARCH(LISTS!$I$2:$I$26,$E1876)))),LISTS!$L$2:$L$26),"Concepto DIAN no mapeado a casilla automatica"),IF(LEFT($J1876,4)="TOPE","Control automatico DIAN: "&amp;$J1876,"Casilla automatica: "&amp;$J1876)))</f>
        <v/>
      </c>
    </row>
    <row r="1877">
      <c r="A1877" s="9" t="n"/>
      <c r="B1877" s="9" t="n"/>
      <c r="C1877" s="9" t="n"/>
      <c r="D1877" s="9" t="n"/>
      <c r="E1877" s="9" t="n"/>
      <c r="F1877" s="11" t="n"/>
      <c r="G1877" s="9" t="n"/>
      <c r="H1877" s="9" t="n"/>
      <c r="I1877" s="9">
        <f>IF(COUNTA($A1877:$H1877)=0,"",IF($J1877="OTRO","NO","SI"))</f>
        <v/>
      </c>
      <c r="J1877" s="9">
        <f>IF(COUNTA($A1877:$H1877)=0,"",IFERROR(LOOKUP(2,1/(((LISTS!$H$2:$H$26&lt;&gt;"")*ISNUMBER(SEARCH(LISTS!$H$2:$H$26,$G1877)))+((LISTS!$I$2:$I$26&lt;&gt;"")*ISNUMBER(SEARCH(LISTS!$I$2:$I$26,$E1877)))),LISTS!$K$2:$K$26),"OTRO"))</f>
        <v/>
      </c>
      <c r="K1877" s="11">
        <f>IF($I1877&lt;&gt;"SI",0,IFERROR($F1877,0))</f>
        <v/>
      </c>
      <c r="L1877" s="9">
        <f>IF(COUNTA($A1877:$H1877)=0,"",IF($J1877="OTRO",IFERROR(LOOKUP(2,1/(((LISTS!$H$2:$H$26&lt;&gt;"")*ISNUMBER(SEARCH(LISTS!$H$2:$H$26,$G1877)))+((LISTS!$I$2:$I$26&lt;&gt;"")*ISNUMBER(SEARCH(LISTS!$I$2:$I$26,$E1877)))),LISTS!$L$2:$L$26),"Concepto DIAN no mapeado a casilla automatica"),IF(LEFT($J1877,4)="TOPE","Control automatico DIAN: "&amp;$J1877,"Casilla automatica: "&amp;$J1877)))</f>
        <v/>
      </c>
    </row>
    <row r="1878">
      <c r="A1878" s="9" t="n"/>
      <c r="B1878" s="9" t="n"/>
      <c r="C1878" s="9" t="n"/>
      <c r="D1878" s="9" t="n"/>
      <c r="E1878" s="9" t="n"/>
      <c r="F1878" s="11" t="n"/>
      <c r="G1878" s="9" t="n"/>
      <c r="H1878" s="9" t="n"/>
      <c r="I1878" s="9">
        <f>IF(COUNTA($A1878:$H1878)=0,"",IF($J1878="OTRO","NO","SI"))</f>
        <v/>
      </c>
      <c r="J1878" s="9">
        <f>IF(COUNTA($A1878:$H1878)=0,"",IFERROR(LOOKUP(2,1/(((LISTS!$H$2:$H$26&lt;&gt;"")*ISNUMBER(SEARCH(LISTS!$H$2:$H$26,$G1878)))+((LISTS!$I$2:$I$26&lt;&gt;"")*ISNUMBER(SEARCH(LISTS!$I$2:$I$26,$E1878)))),LISTS!$K$2:$K$26),"OTRO"))</f>
        <v/>
      </c>
      <c r="K1878" s="11">
        <f>IF($I1878&lt;&gt;"SI",0,IFERROR($F1878,0))</f>
        <v/>
      </c>
      <c r="L1878" s="9">
        <f>IF(COUNTA($A1878:$H1878)=0,"",IF($J1878="OTRO",IFERROR(LOOKUP(2,1/(((LISTS!$H$2:$H$26&lt;&gt;"")*ISNUMBER(SEARCH(LISTS!$H$2:$H$26,$G1878)))+((LISTS!$I$2:$I$26&lt;&gt;"")*ISNUMBER(SEARCH(LISTS!$I$2:$I$26,$E1878)))),LISTS!$L$2:$L$26),"Concepto DIAN no mapeado a casilla automatica"),IF(LEFT($J1878,4)="TOPE","Control automatico DIAN: "&amp;$J1878,"Casilla automatica: "&amp;$J1878)))</f>
        <v/>
      </c>
    </row>
    <row r="1879">
      <c r="A1879" s="9" t="n"/>
      <c r="B1879" s="9" t="n"/>
      <c r="C1879" s="9" t="n"/>
      <c r="D1879" s="9" t="n"/>
      <c r="E1879" s="9" t="n"/>
      <c r="F1879" s="11" t="n"/>
      <c r="G1879" s="9" t="n"/>
      <c r="H1879" s="9" t="n"/>
      <c r="I1879" s="9">
        <f>IF(COUNTA($A1879:$H1879)=0,"",IF($J1879="OTRO","NO","SI"))</f>
        <v/>
      </c>
      <c r="J1879" s="9">
        <f>IF(COUNTA($A1879:$H1879)=0,"",IFERROR(LOOKUP(2,1/(((LISTS!$H$2:$H$26&lt;&gt;"")*ISNUMBER(SEARCH(LISTS!$H$2:$H$26,$G1879)))+((LISTS!$I$2:$I$26&lt;&gt;"")*ISNUMBER(SEARCH(LISTS!$I$2:$I$26,$E1879)))),LISTS!$K$2:$K$26),"OTRO"))</f>
        <v/>
      </c>
      <c r="K1879" s="11">
        <f>IF($I1879&lt;&gt;"SI",0,IFERROR($F1879,0))</f>
        <v/>
      </c>
      <c r="L1879" s="9">
        <f>IF(COUNTA($A1879:$H1879)=0,"",IF($J1879="OTRO",IFERROR(LOOKUP(2,1/(((LISTS!$H$2:$H$26&lt;&gt;"")*ISNUMBER(SEARCH(LISTS!$H$2:$H$26,$G1879)))+((LISTS!$I$2:$I$26&lt;&gt;"")*ISNUMBER(SEARCH(LISTS!$I$2:$I$26,$E1879)))),LISTS!$L$2:$L$26),"Concepto DIAN no mapeado a casilla automatica"),IF(LEFT($J1879,4)="TOPE","Control automatico DIAN: "&amp;$J1879,"Casilla automatica: "&amp;$J1879)))</f>
        <v/>
      </c>
    </row>
    <row r="1880">
      <c r="A1880" s="9" t="n"/>
      <c r="B1880" s="9" t="n"/>
      <c r="C1880" s="9" t="n"/>
      <c r="D1880" s="9" t="n"/>
      <c r="E1880" s="9" t="n"/>
      <c r="F1880" s="11" t="n"/>
      <c r="G1880" s="9" t="n"/>
      <c r="H1880" s="9" t="n"/>
      <c r="I1880" s="9">
        <f>IF(COUNTA($A1880:$H1880)=0,"",IF($J1880="OTRO","NO","SI"))</f>
        <v/>
      </c>
      <c r="J1880" s="9">
        <f>IF(COUNTA($A1880:$H1880)=0,"",IFERROR(LOOKUP(2,1/(((LISTS!$H$2:$H$26&lt;&gt;"")*ISNUMBER(SEARCH(LISTS!$H$2:$H$26,$G1880)))+((LISTS!$I$2:$I$26&lt;&gt;"")*ISNUMBER(SEARCH(LISTS!$I$2:$I$26,$E1880)))),LISTS!$K$2:$K$26),"OTRO"))</f>
        <v/>
      </c>
      <c r="K1880" s="11">
        <f>IF($I1880&lt;&gt;"SI",0,IFERROR($F1880,0))</f>
        <v/>
      </c>
      <c r="L1880" s="9">
        <f>IF(COUNTA($A1880:$H1880)=0,"",IF($J1880="OTRO",IFERROR(LOOKUP(2,1/(((LISTS!$H$2:$H$26&lt;&gt;"")*ISNUMBER(SEARCH(LISTS!$H$2:$H$26,$G1880)))+((LISTS!$I$2:$I$26&lt;&gt;"")*ISNUMBER(SEARCH(LISTS!$I$2:$I$26,$E1880)))),LISTS!$L$2:$L$26),"Concepto DIAN no mapeado a casilla automatica"),IF(LEFT($J1880,4)="TOPE","Control automatico DIAN: "&amp;$J1880,"Casilla automatica: "&amp;$J1880)))</f>
        <v/>
      </c>
    </row>
    <row r="1881">
      <c r="A1881" s="9" t="n"/>
      <c r="B1881" s="9" t="n"/>
      <c r="C1881" s="9" t="n"/>
      <c r="D1881" s="9" t="n"/>
      <c r="E1881" s="9" t="n"/>
      <c r="F1881" s="11" t="n"/>
      <c r="G1881" s="9" t="n"/>
      <c r="H1881" s="9" t="n"/>
      <c r="I1881" s="9">
        <f>IF(COUNTA($A1881:$H1881)=0,"",IF($J1881="OTRO","NO","SI"))</f>
        <v/>
      </c>
      <c r="J1881" s="9">
        <f>IF(COUNTA($A1881:$H1881)=0,"",IFERROR(LOOKUP(2,1/(((LISTS!$H$2:$H$26&lt;&gt;"")*ISNUMBER(SEARCH(LISTS!$H$2:$H$26,$G1881)))+((LISTS!$I$2:$I$26&lt;&gt;"")*ISNUMBER(SEARCH(LISTS!$I$2:$I$26,$E1881)))),LISTS!$K$2:$K$26),"OTRO"))</f>
        <v/>
      </c>
      <c r="K1881" s="11">
        <f>IF($I1881&lt;&gt;"SI",0,IFERROR($F1881,0))</f>
        <v/>
      </c>
      <c r="L1881" s="9">
        <f>IF(COUNTA($A1881:$H1881)=0,"",IF($J1881="OTRO",IFERROR(LOOKUP(2,1/(((LISTS!$H$2:$H$26&lt;&gt;"")*ISNUMBER(SEARCH(LISTS!$H$2:$H$26,$G1881)))+((LISTS!$I$2:$I$26&lt;&gt;"")*ISNUMBER(SEARCH(LISTS!$I$2:$I$26,$E1881)))),LISTS!$L$2:$L$26),"Concepto DIAN no mapeado a casilla automatica"),IF(LEFT($J1881,4)="TOPE","Control automatico DIAN: "&amp;$J1881,"Casilla automatica: "&amp;$J1881)))</f>
        <v/>
      </c>
    </row>
    <row r="1882">
      <c r="A1882" s="9" t="n"/>
      <c r="B1882" s="9" t="n"/>
      <c r="C1882" s="9" t="n"/>
      <c r="D1882" s="9" t="n"/>
      <c r="E1882" s="9" t="n"/>
      <c r="F1882" s="11" t="n"/>
      <c r="G1882" s="9" t="n"/>
      <c r="H1882" s="9" t="n"/>
      <c r="I1882" s="9">
        <f>IF(COUNTA($A1882:$H1882)=0,"",IF($J1882="OTRO","NO","SI"))</f>
        <v/>
      </c>
      <c r="J1882" s="9">
        <f>IF(COUNTA($A1882:$H1882)=0,"",IFERROR(LOOKUP(2,1/(((LISTS!$H$2:$H$26&lt;&gt;"")*ISNUMBER(SEARCH(LISTS!$H$2:$H$26,$G1882)))+((LISTS!$I$2:$I$26&lt;&gt;"")*ISNUMBER(SEARCH(LISTS!$I$2:$I$26,$E1882)))),LISTS!$K$2:$K$26),"OTRO"))</f>
        <v/>
      </c>
      <c r="K1882" s="11">
        <f>IF($I1882&lt;&gt;"SI",0,IFERROR($F1882,0))</f>
        <v/>
      </c>
      <c r="L1882" s="9">
        <f>IF(COUNTA($A1882:$H1882)=0,"",IF($J1882="OTRO",IFERROR(LOOKUP(2,1/(((LISTS!$H$2:$H$26&lt;&gt;"")*ISNUMBER(SEARCH(LISTS!$H$2:$H$26,$G1882)))+((LISTS!$I$2:$I$26&lt;&gt;"")*ISNUMBER(SEARCH(LISTS!$I$2:$I$26,$E1882)))),LISTS!$L$2:$L$26),"Concepto DIAN no mapeado a casilla automatica"),IF(LEFT($J1882,4)="TOPE","Control automatico DIAN: "&amp;$J1882,"Casilla automatica: "&amp;$J1882)))</f>
        <v/>
      </c>
    </row>
    <row r="1883">
      <c r="A1883" s="9" t="n"/>
      <c r="B1883" s="9" t="n"/>
      <c r="C1883" s="9" t="n"/>
      <c r="D1883" s="9" t="n"/>
      <c r="E1883" s="9" t="n"/>
      <c r="F1883" s="11" t="n"/>
      <c r="G1883" s="9" t="n"/>
      <c r="H1883" s="9" t="n"/>
      <c r="I1883" s="9">
        <f>IF(COUNTA($A1883:$H1883)=0,"",IF($J1883="OTRO","NO","SI"))</f>
        <v/>
      </c>
      <c r="J1883" s="9">
        <f>IF(COUNTA($A1883:$H1883)=0,"",IFERROR(LOOKUP(2,1/(((LISTS!$H$2:$H$26&lt;&gt;"")*ISNUMBER(SEARCH(LISTS!$H$2:$H$26,$G1883)))+((LISTS!$I$2:$I$26&lt;&gt;"")*ISNUMBER(SEARCH(LISTS!$I$2:$I$26,$E1883)))),LISTS!$K$2:$K$26),"OTRO"))</f>
        <v/>
      </c>
      <c r="K1883" s="11">
        <f>IF($I1883&lt;&gt;"SI",0,IFERROR($F1883,0))</f>
        <v/>
      </c>
      <c r="L1883" s="9">
        <f>IF(COUNTA($A1883:$H1883)=0,"",IF($J1883="OTRO",IFERROR(LOOKUP(2,1/(((LISTS!$H$2:$H$26&lt;&gt;"")*ISNUMBER(SEARCH(LISTS!$H$2:$H$26,$G1883)))+((LISTS!$I$2:$I$26&lt;&gt;"")*ISNUMBER(SEARCH(LISTS!$I$2:$I$26,$E1883)))),LISTS!$L$2:$L$26),"Concepto DIAN no mapeado a casilla automatica"),IF(LEFT($J1883,4)="TOPE","Control automatico DIAN: "&amp;$J1883,"Casilla automatica: "&amp;$J1883)))</f>
        <v/>
      </c>
    </row>
    <row r="1884">
      <c r="A1884" s="9" t="n"/>
      <c r="B1884" s="9" t="n"/>
      <c r="C1884" s="9" t="n"/>
      <c r="D1884" s="9" t="n"/>
      <c r="E1884" s="9" t="n"/>
      <c r="F1884" s="11" t="n"/>
      <c r="G1884" s="9" t="n"/>
      <c r="H1884" s="9" t="n"/>
      <c r="I1884" s="9">
        <f>IF(COUNTA($A1884:$H1884)=0,"",IF($J1884="OTRO","NO","SI"))</f>
        <v/>
      </c>
      <c r="J1884" s="9">
        <f>IF(COUNTA($A1884:$H1884)=0,"",IFERROR(LOOKUP(2,1/(((LISTS!$H$2:$H$26&lt;&gt;"")*ISNUMBER(SEARCH(LISTS!$H$2:$H$26,$G1884)))+((LISTS!$I$2:$I$26&lt;&gt;"")*ISNUMBER(SEARCH(LISTS!$I$2:$I$26,$E1884)))),LISTS!$K$2:$K$26),"OTRO"))</f>
        <v/>
      </c>
      <c r="K1884" s="11">
        <f>IF($I1884&lt;&gt;"SI",0,IFERROR($F1884,0))</f>
        <v/>
      </c>
      <c r="L1884" s="9">
        <f>IF(COUNTA($A1884:$H1884)=0,"",IF($J1884="OTRO",IFERROR(LOOKUP(2,1/(((LISTS!$H$2:$H$26&lt;&gt;"")*ISNUMBER(SEARCH(LISTS!$H$2:$H$26,$G1884)))+((LISTS!$I$2:$I$26&lt;&gt;"")*ISNUMBER(SEARCH(LISTS!$I$2:$I$26,$E1884)))),LISTS!$L$2:$L$26),"Concepto DIAN no mapeado a casilla automatica"),IF(LEFT($J1884,4)="TOPE","Control automatico DIAN: "&amp;$J1884,"Casilla automatica: "&amp;$J1884)))</f>
        <v/>
      </c>
    </row>
    <row r="1885">
      <c r="A1885" s="9" t="n"/>
      <c r="B1885" s="9" t="n"/>
      <c r="C1885" s="9" t="n"/>
      <c r="D1885" s="9" t="n"/>
      <c r="E1885" s="9" t="n"/>
      <c r="F1885" s="11" t="n"/>
      <c r="G1885" s="9" t="n"/>
      <c r="H1885" s="9" t="n"/>
      <c r="I1885" s="9">
        <f>IF(COUNTA($A1885:$H1885)=0,"",IF($J1885="OTRO","NO","SI"))</f>
        <v/>
      </c>
      <c r="J1885" s="9">
        <f>IF(COUNTA($A1885:$H1885)=0,"",IFERROR(LOOKUP(2,1/(((LISTS!$H$2:$H$26&lt;&gt;"")*ISNUMBER(SEARCH(LISTS!$H$2:$H$26,$G1885)))+((LISTS!$I$2:$I$26&lt;&gt;"")*ISNUMBER(SEARCH(LISTS!$I$2:$I$26,$E1885)))),LISTS!$K$2:$K$26),"OTRO"))</f>
        <v/>
      </c>
      <c r="K1885" s="11">
        <f>IF($I1885&lt;&gt;"SI",0,IFERROR($F1885,0))</f>
        <v/>
      </c>
      <c r="L1885" s="9">
        <f>IF(COUNTA($A1885:$H1885)=0,"",IF($J1885="OTRO",IFERROR(LOOKUP(2,1/(((LISTS!$H$2:$H$26&lt;&gt;"")*ISNUMBER(SEARCH(LISTS!$H$2:$H$26,$G1885)))+((LISTS!$I$2:$I$26&lt;&gt;"")*ISNUMBER(SEARCH(LISTS!$I$2:$I$26,$E1885)))),LISTS!$L$2:$L$26),"Concepto DIAN no mapeado a casilla automatica"),IF(LEFT($J1885,4)="TOPE","Control automatico DIAN: "&amp;$J1885,"Casilla automatica: "&amp;$J1885)))</f>
        <v/>
      </c>
    </row>
    <row r="1886">
      <c r="A1886" s="9" t="n"/>
      <c r="B1886" s="9" t="n"/>
      <c r="C1886" s="9" t="n"/>
      <c r="D1886" s="9" t="n"/>
      <c r="E1886" s="9" t="n"/>
      <c r="F1886" s="11" t="n"/>
      <c r="G1886" s="9" t="n"/>
      <c r="H1886" s="9" t="n"/>
      <c r="I1886" s="9">
        <f>IF(COUNTA($A1886:$H1886)=0,"",IF($J1886="OTRO","NO","SI"))</f>
        <v/>
      </c>
      <c r="J1886" s="9">
        <f>IF(COUNTA($A1886:$H1886)=0,"",IFERROR(LOOKUP(2,1/(((LISTS!$H$2:$H$26&lt;&gt;"")*ISNUMBER(SEARCH(LISTS!$H$2:$H$26,$G1886)))+((LISTS!$I$2:$I$26&lt;&gt;"")*ISNUMBER(SEARCH(LISTS!$I$2:$I$26,$E1886)))),LISTS!$K$2:$K$26),"OTRO"))</f>
        <v/>
      </c>
      <c r="K1886" s="11">
        <f>IF($I1886&lt;&gt;"SI",0,IFERROR($F1886,0))</f>
        <v/>
      </c>
      <c r="L1886" s="9">
        <f>IF(COUNTA($A1886:$H1886)=0,"",IF($J1886="OTRO",IFERROR(LOOKUP(2,1/(((LISTS!$H$2:$H$26&lt;&gt;"")*ISNUMBER(SEARCH(LISTS!$H$2:$H$26,$G1886)))+((LISTS!$I$2:$I$26&lt;&gt;"")*ISNUMBER(SEARCH(LISTS!$I$2:$I$26,$E1886)))),LISTS!$L$2:$L$26),"Concepto DIAN no mapeado a casilla automatica"),IF(LEFT($J1886,4)="TOPE","Control automatico DIAN: "&amp;$J1886,"Casilla automatica: "&amp;$J1886)))</f>
        <v/>
      </c>
    </row>
    <row r="1887">
      <c r="A1887" s="9" t="n"/>
      <c r="B1887" s="9" t="n"/>
      <c r="C1887" s="9" t="n"/>
      <c r="D1887" s="9" t="n"/>
      <c r="E1887" s="9" t="n"/>
      <c r="F1887" s="11" t="n"/>
      <c r="G1887" s="9" t="n"/>
      <c r="H1887" s="9" t="n"/>
      <c r="I1887" s="9">
        <f>IF(COUNTA($A1887:$H1887)=0,"",IF($J1887="OTRO","NO","SI"))</f>
        <v/>
      </c>
      <c r="J1887" s="9">
        <f>IF(COUNTA($A1887:$H1887)=0,"",IFERROR(LOOKUP(2,1/(((LISTS!$H$2:$H$26&lt;&gt;"")*ISNUMBER(SEARCH(LISTS!$H$2:$H$26,$G1887)))+((LISTS!$I$2:$I$26&lt;&gt;"")*ISNUMBER(SEARCH(LISTS!$I$2:$I$26,$E1887)))),LISTS!$K$2:$K$26),"OTRO"))</f>
        <v/>
      </c>
      <c r="K1887" s="11">
        <f>IF($I1887&lt;&gt;"SI",0,IFERROR($F1887,0))</f>
        <v/>
      </c>
      <c r="L1887" s="9">
        <f>IF(COUNTA($A1887:$H1887)=0,"",IF($J1887="OTRO",IFERROR(LOOKUP(2,1/(((LISTS!$H$2:$H$26&lt;&gt;"")*ISNUMBER(SEARCH(LISTS!$H$2:$H$26,$G1887)))+((LISTS!$I$2:$I$26&lt;&gt;"")*ISNUMBER(SEARCH(LISTS!$I$2:$I$26,$E1887)))),LISTS!$L$2:$L$26),"Concepto DIAN no mapeado a casilla automatica"),IF(LEFT($J1887,4)="TOPE","Control automatico DIAN: "&amp;$J1887,"Casilla automatica: "&amp;$J1887)))</f>
        <v/>
      </c>
    </row>
    <row r="1888">
      <c r="A1888" s="9" t="n"/>
      <c r="B1888" s="9" t="n"/>
      <c r="C1888" s="9" t="n"/>
      <c r="D1888" s="9" t="n"/>
      <c r="E1888" s="9" t="n"/>
      <c r="F1888" s="11" t="n"/>
      <c r="G1888" s="9" t="n"/>
      <c r="H1888" s="9" t="n"/>
      <c r="I1888" s="9">
        <f>IF(COUNTA($A1888:$H1888)=0,"",IF($J1888="OTRO","NO","SI"))</f>
        <v/>
      </c>
      <c r="J1888" s="9">
        <f>IF(COUNTA($A1888:$H1888)=0,"",IFERROR(LOOKUP(2,1/(((LISTS!$H$2:$H$26&lt;&gt;"")*ISNUMBER(SEARCH(LISTS!$H$2:$H$26,$G1888)))+((LISTS!$I$2:$I$26&lt;&gt;"")*ISNUMBER(SEARCH(LISTS!$I$2:$I$26,$E1888)))),LISTS!$K$2:$K$26),"OTRO"))</f>
        <v/>
      </c>
      <c r="K1888" s="11">
        <f>IF($I1888&lt;&gt;"SI",0,IFERROR($F1888,0))</f>
        <v/>
      </c>
      <c r="L1888" s="9">
        <f>IF(COUNTA($A1888:$H1888)=0,"",IF($J1888="OTRO",IFERROR(LOOKUP(2,1/(((LISTS!$H$2:$H$26&lt;&gt;"")*ISNUMBER(SEARCH(LISTS!$H$2:$H$26,$G1888)))+((LISTS!$I$2:$I$26&lt;&gt;"")*ISNUMBER(SEARCH(LISTS!$I$2:$I$26,$E1888)))),LISTS!$L$2:$L$26),"Concepto DIAN no mapeado a casilla automatica"),IF(LEFT($J1888,4)="TOPE","Control automatico DIAN: "&amp;$J1888,"Casilla automatica: "&amp;$J1888)))</f>
        <v/>
      </c>
    </row>
    <row r="1889">
      <c r="A1889" s="9" t="n"/>
      <c r="B1889" s="9" t="n"/>
      <c r="C1889" s="9" t="n"/>
      <c r="D1889" s="9" t="n"/>
      <c r="E1889" s="9" t="n"/>
      <c r="F1889" s="11" t="n"/>
      <c r="G1889" s="9" t="n"/>
      <c r="H1889" s="9" t="n"/>
      <c r="I1889" s="9">
        <f>IF(COUNTA($A1889:$H1889)=0,"",IF($J1889="OTRO","NO","SI"))</f>
        <v/>
      </c>
      <c r="J1889" s="9">
        <f>IF(COUNTA($A1889:$H1889)=0,"",IFERROR(LOOKUP(2,1/(((LISTS!$H$2:$H$26&lt;&gt;"")*ISNUMBER(SEARCH(LISTS!$H$2:$H$26,$G1889)))+((LISTS!$I$2:$I$26&lt;&gt;"")*ISNUMBER(SEARCH(LISTS!$I$2:$I$26,$E1889)))),LISTS!$K$2:$K$26),"OTRO"))</f>
        <v/>
      </c>
      <c r="K1889" s="11">
        <f>IF($I1889&lt;&gt;"SI",0,IFERROR($F1889,0))</f>
        <v/>
      </c>
      <c r="L1889" s="9">
        <f>IF(COUNTA($A1889:$H1889)=0,"",IF($J1889="OTRO",IFERROR(LOOKUP(2,1/(((LISTS!$H$2:$H$26&lt;&gt;"")*ISNUMBER(SEARCH(LISTS!$H$2:$H$26,$G1889)))+((LISTS!$I$2:$I$26&lt;&gt;"")*ISNUMBER(SEARCH(LISTS!$I$2:$I$26,$E1889)))),LISTS!$L$2:$L$26),"Concepto DIAN no mapeado a casilla automatica"),IF(LEFT($J1889,4)="TOPE","Control automatico DIAN: "&amp;$J1889,"Casilla automatica: "&amp;$J1889)))</f>
        <v/>
      </c>
    </row>
    <row r="1890">
      <c r="A1890" s="9" t="n"/>
      <c r="B1890" s="9" t="n"/>
      <c r="C1890" s="9" t="n"/>
      <c r="D1890" s="9" t="n"/>
      <c r="E1890" s="9" t="n"/>
      <c r="F1890" s="11" t="n"/>
      <c r="G1890" s="9" t="n"/>
      <c r="H1890" s="9" t="n"/>
      <c r="I1890" s="9">
        <f>IF(COUNTA($A1890:$H1890)=0,"",IF($J1890="OTRO","NO","SI"))</f>
        <v/>
      </c>
      <c r="J1890" s="9">
        <f>IF(COUNTA($A1890:$H1890)=0,"",IFERROR(LOOKUP(2,1/(((LISTS!$H$2:$H$26&lt;&gt;"")*ISNUMBER(SEARCH(LISTS!$H$2:$H$26,$G1890)))+((LISTS!$I$2:$I$26&lt;&gt;"")*ISNUMBER(SEARCH(LISTS!$I$2:$I$26,$E1890)))),LISTS!$K$2:$K$26),"OTRO"))</f>
        <v/>
      </c>
      <c r="K1890" s="11">
        <f>IF($I1890&lt;&gt;"SI",0,IFERROR($F1890,0))</f>
        <v/>
      </c>
      <c r="L1890" s="9">
        <f>IF(COUNTA($A1890:$H1890)=0,"",IF($J1890="OTRO",IFERROR(LOOKUP(2,1/(((LISTS!$H$2:$H$26&lt;&gt;"")*ISNUMBER(SEARCH(LISTS!$H$2:$H$26,$G1890)))+((LISTS!$I$2:$I$26&lt;&gt;"")*ISNUMBER(SEARCH(LISTS!$I$2:$I$26,$E1890)))),LISTS!$L$2:$L$26),"Concepto DIAN no mapeado a casilla automatica"),IF(LEFT($J1890,4)="TOPE","Control automatico DIAN: "&amp;$J1890,"Casilla automatica: "&amp;$J1890)))</f>
        <v/>
      </c>
    </row>
    <row r="1891">
      <c r="A1891" s="9" t="n"/>
      <c r="B1891" s="9" t="n"/>
      <c r="C1891" s="9" t="n"/>
      <c r="D1891" s="9" t="n"/>
      <c r="E1891" s="9" t="n"/>
      <c r="F1891" s="11" t="n"/>
      <c r="G1891" s="9" t="n"/>
      <c r="H1891" s="9" t="n"/>
      <c r="I1891" s="9">
        <f>IF(COUNTA($A1891:$H1891)=0,"",IF($J1891="OTRO","NO","SI"))</f>
        <v/>
      </c>
      <c r="J1891" s="9">
        <f>IF(COUNTA($A1891:$H1891)=0,"",IFERROR(LOOKUP(2,1/(((LISTS!$H$2:$H$26&lt;&gt;"")*ISNUMBER(SEARCH(LISTS!$H$2:$H$26,$G1891)))+((LISTS!$I$2:$I$26&lt;&gt;"")*ISNUMBER(SEARCH(LISTS!$I$2:$I$26,$E1891)))),LISTS!$K$2:$K$26),"OTRO"))</f>
        <v/>
      </c>
      <c r="K1891" s="11">
        <f>IF($I1891&lt;&gt;"SI",0,IFERROR($F1891,0))</f>
        <v/>
      </c>
      <c r="L1891" s="9">
        <f>IF(COUNTA($A1891:$H1891)=0,"",IF($J1891="OTRO",IFERROR(LOOKUP(2,1/(((LISTS!$H$2:$H$26&lt;&gt;"")*ISNUMBER(SEARCH(LISTS!$H$2:$H$26,$G1891)))+((LISTS!$I$2:$I$26&lt;&gt;"")*ISNUMBER(SEARCH(LISTS!$I$2:$I$26,$E1891)))),LISTS!$L$2:$L$26),"Concepto DIAN no mapeado a casilla automatica"),IF(LEFT($J1891,4)="TOPE","Control automatico DIAN: "&amp;$J1891,"Casilla automatica: "&amp;$J1891)))</f>
        <v/>
      </c>
    </row>
    <row r="1892">
      <c r="A1892" s="9" t="n"/>
      <c r="B1892" s="9" t="n"/>
      <c r="C1892" s="9" t="n"/>
      <c r="D1892" s="9" t="n"/>
      <c r="E1892" s="9" t="n"/>
      <c r="F1892" s="11" t="n"/>
      <c r="G1892" s="9" t="n"/>
      <c r="H1892" s="9" t="n"/>
      <c r="I1892" s="9">
        <f>IF(COUNTA($A1892:$H1892)=0,"",IF($J1892="OTRO","NO","SI"))</f>
        <v/>
      </c>
      <c r="J1892" s="9">
        <f>IF(COUNTA($A1892:$H1892)=0,"",IFERROR(LOOKUP(2,1/(((LISTS!$H$2:$H$26&lt;&gt;"")*ISNUMBER(SEARCH(LISTS!$H$2:$H$26,$G1892)))+((LISTS!$I$2:$I$26&lt;&gt;"")*ISNUMBER(SEARCH(LISTS!$I$2:$I$26,$E1892)))),LISTS!$K$2:$K$26),"OTRO"))</f>
        <v/>
      </c>
      <c r="K1892" s="11">
        <f>IF($I1892&lt;&gt;"SI",0,IFERROR($F1892,0))</f>
        <v/>
      </c>
      <c r="L1892" s="9">
        <f>IF(COUNTA($A1892:$H1892)=0,"",IF($J1892="OTRO",IFERROR(LOOKUP(2,1/(((LISTS!$H$2:$H$26&lt;&gt;"")*ISNUMBER(SEARCH(LISTS!$H$2:$H$26,$G1892)))+((LISTS!$I$2:$I$26&lt;&gt;"")*ISNUMBER(SEARCH(LISTS!$I$2:$I$26,$E1892)))),LISTS!$L$2:$L$26),"Concepto DIAN no mapeado a casilla automatica"),IF(LEFT($J1892,4)="TOPE","Control automatico DIAN: "&amp;$J1892,"Casilla automatica: "&amp;$J1892)))</f>
        <v/>
      </c>
    </row>
    <row r="1893">
      <c r="A1893" s="9" t="n"/>
      <c r="B1893" s="9" t="n"/>
      <c r="C1893" s="9" t="n"/>
      <c r="D1893" s="9" t="n"/>
      <c r="E1893" s="9" t="n"/>
      <c r="F1893" s="11" t="n"/>
      <c r="G1893" s="9" t="n"/>
      <c r="H1893" s="9" t="n"/>
      <c r="I1893" s="9">
        <f>IF(COUNTA($A1893:$H1893)=0,"",IF($J1893="OTRO","NO","SI"))</f>
        <v/>
      </c>
      <c r="J1893" s="9">
        <f>IF(COUNTA($A1893:$H1893)=0,"",IFERROR(LOOKUP(2,1/(((LISTS!$H$2:$H$26&lt;&gt;"")*ISNUMBER(SEARCH(LISTS!$H$2:$H$26,$G1893)))+((LISTS!$I$2:$I$26&lt;&gt;"")*ISNUMBER(SEARCH(LISTS!$I$2:$I$26,$E1893)))),LISTS!$K$2:$K$26),"OTRO"))</f>
        <v/>
      </c>
      <c r="K1893" s="11">
        <f>IF($I1893&lt;&gt;"SI",0,IFERROR($F1893,0))</f>
        <v/>
      </c>
      <c r="L1893" s="9">
        <f>IF(COUNTA($A1893:$H1893)=0,"",IF($J1893="OTRO",IFERROR(LOOKUP(2,1/(((LISTS!$H$2:$H$26&lt;&gt;"")*ISNUMBER(SEARCH(LISTS!$H$2:$H$26,$G1893)))+((LISTS!$I$2:$I$26&lt;&gt;"")*ISNUMBER(SEARCH(LISTS!$I$2:$I$26,$E1893)))),LISTS!$L$2:$L$26),"Concepto DIAN no mapeado a casilla automatica"),IF(LEFT($J1893,4)="TOPE","Control automatico DIAN: "&amp;$J1893,"Casilla automatica: "&amp;$J1893)))</f>
        <v/>
      </c>
    </row>
    <row r="1894">
      <c r="A1894" s="9" t="n"/>
      <c r="B1894" s="9" t="n"/>
      <c r="C1894" s="9" t="n"/>
      <c r="D1894" s="9" t="n"/>
      <c r="E1894" s="9" t="n"/>
      <c r="F1894" s="11" t="n"/>
      <c r="G1894" s="9" t="n"/>
      <c r="H1894" s="9" t="n"/>
      <c r="I1894" s="9">
        <f>IF(COUNTA($A1894:$H1894)=0,"",IF($J1894="OTRO","NO","SI"))</f>
        <v/>
      </c>
      <c r="J1894" s="9">
        <f>IF(COUNTA($A1894:$H1894)=0,"",IFERROR(LOOKUP(2,1/(((LISTS!$H$2:$H$26&lt;&gt;"")*ISNUMBER(SEARCH(LISTS!$H$2:$H$26,$G1894)))+((LISTS!$I$2:$I$26&lt;&gt;"")*ISNUMBER(SEARCH(LISTS!$I$2:$I$26,$E1894)))),LISTS!$K$2:$K$26),"OTRO"))</f>
        <v/>
      </c>
      <c r="K1894" s="11">
        <f>IF($I1894&lt;&gt;"SI",0,IFERROR($F1894,0))</f>
        <v/>
      </c>
      <c r="L1894" s="9">
        <f>IF(COUNTA($A1894:$H1894)=0,"",IF($J1894="OTRO",IFERROR(LOOKUP(2,1/(((LISTS!$H$2:$H$26&lt;&gt;"")*ISNUMBER(SEARCH(LISTS!$H$2:$H$26,$G1894)))+((LISTS!$I$2:$I$26&lt;&gt;"")*ISNUMBER(SEARCH(LISTS!$I$2:$I$26,$E1894)))),LISTS!$L$2:$L$26),"Concepto DIAN no mapeado a casilla automatica"),IF(LEFT($J1894,4)="TOPE","Control automatico DIAN: "&amp;$J1894,"Casilla automatica: "&amp;$J1894)))</f>
        <v/>
      </c>
    </row>
    <row r="1895">
      <c r="A1895" s="9" t="n"/>
      <c r="B1895" s="9" t="n"/>
      <c r="C1895" s="9" t="n"/>
      <c r="D1895" s="9" t="n"/>
      <c r="E1895" s="9" t="n"/>
      <c r="F1895" s="11" t="n"/>
      <c r="G1895" s="9" t="n"/>
      <c r="H1895" s="9" t="n"/>
      <c r="I1895" s="9">
        <f>IF(COUNTA($A1895:$H1895)=0,"",IF($J1895="OTRO","NO","SI"))</f>
        <v/>
      </c>
      <c r="J1895" s="9">
        <f>IF(COUNTA($A1895:$H1895)=0,"",IFERROR(LOOKUP(2,1/(((LISTS!$H$2:$H$26&lt;&gt;"")*ISNUMBER(SEARCH(LISTS!$H$2:$H$26,$G1895)))+((LISTS!$I$2:$I$26&lt;&gt;"")*ISNUMBER(SEARCH(LISTS!$I$2:$I$26,$E1895)))),LISTS!$K$2:$K$26),"OTRO"))</f>
        <v/>
      </c>
      <c r="K1895" s="11">
        <f>IF($I1895&lt;&gt;"SI",0,IFERROR($F1895,0))</f>
        <v/>
      </c>
      <c r="L1895" s="9">
        <f>IF(COUNTA($A1895:$H1895)=0,"",IF($J1895="OTRO",IFERROR(LOOKUP(2,1/(((LISTS!$H$2:$H$26&lt;&gt;"")*ISNUMBER(SEARCH(LISTS!$H$2:$H$26,$G1895)))+((LISTS!$I$2:$I$26&lt;&gt;"")*ISNUMBER(SEARCH(LISTS!$I$2:$I$26,$E1895)))),LISTS!$L$2:$L$26),"Concepto DIAN no mapeado a casilla automatica"),IF(LEFT($J1895,4)="TOPE","Control automatico DIAN: "&amp;$J1895,"Casilla automatica: "&amp;$J1895)))</f>
        <v/>
      </c>
    </row>
    <row r="1896">
      <c r="A1896" s="9" t="n"/>
      <c r="B1896" s="9" t="n"/>
      <c r="C1896" s="9" t="n"/>
      <c r="D1896" s="9" t="n"/>
      <c r="E1896" s="9" t="n"/>
      <c r="F1896" s="11" t="n"/>
      <c r="G1896" s="9" t="n"/>
      <c r="H1896" s="9" t="n"/>
      <c r="I1896" s="9">
        <f>IF(COUNTA($A1896:$H1896)=0,"",IF($J1896="OTRO","NO","SI"))</f>
        <v/>
      </c>
      <c r="J1896" s="9">
        <f>IF(COUNTA($A1896:$H1896)=0,"",IFERROR(LOOKUP(2,1/(((LISTS!$H$2:$H$26&lt;&gt;"")*ISNUMBER(SEARCH(LISTS!$H$2:$H$26,$G1896)))+((LISTS!$I$2:$I$26&lt;&gt;"")*ISNUMBER(SEARCH(LISTS!$I$2:$I$26,$E1896)))),LISTS!$K$2:$K$26),"OTRO"))</f>
        <v/>
      </c>
      <c r="K1896" s="11">
        <f>IF($I1896&lt;&gt;"SI",0,IFERROR($F1896,0))</f>
        <v/>
      </c>
      <c r="L1896" s="9">
        <f>IF(COUNTA($A1896:$H1896)=0,"",IF($J1896="OTRO",IFERROR(LOOKUP(2,1/(((LISTS!$H$2:$H$26&lt;&gt;"")*ISNUMBER(SEARCH(LISTS!$H$2:$H$26,$G1896)))+((LISTS!$I$2:$I$26&lt;&gt;"")*ISNUMBER(SEARCH(LISTS!$I$2:$I$26,$E1896)))),LISTS!$L$2:$L$26),"Concepto DIAN no mapeado a casilla automatica"),IF(LEFT($J1896,4)="TOPE","Control automatico DIAN: "&amp;$J1896,"Casilla automatica: "&amp;$J1896)))</f>
        <v/>
      </c>
    </row>
    <row r="1897">
      <c r="A1897" s="9" t="n"/>
      <c r="B1897" s="9" t="n"/>
      <c r="C1897" s="9" t="n"/>
      <c r="D1897" s="9" t="n"/>
      <c r="E1897" s="9" t="n"/>
      <c r="F1897" s="11" t="n"/>
      <c r="G1897" s="9" t="n"/>
      <c r="H1897" s="9" t="n"/>
      <c r="I1897" s="9">
        <f>IF(COUNTA($A1897:$H1897)=0,"",IF($J1897="OTRO","NO","SI"))</f>
        <v/>
      </c>
      <c r="J1897" s="9">
        <f>IF(COUNTA($A1897:$H1897)=0,"",IFERROR(LOOKUP(2,1/(((LISTS!$H$2:$H$26&lt;&gt;"")*ISNUMBER(SEARCH(LISTS!$H$2:$H$26,$G1897)))+((LISTS!$I$2:$I$26&lt;&gt;"")*ISNUMBER(SEARCH(LISTS!$I$2:$I$26,$E1897)))),LISTS!$K$2:$K$26),"OTRO"))</f>
        <v/>
      </c>
      <c r="K1897" s="11">
        <f>IF($I1897&lt;&gt;"SI",0,IFERROR($F1897,0))</f>
        <v/>
      </c>
      <c r="L1897" s="9">
        <f>IF(COUNTA($A1897:$H1897)=0,"",IF($J1897="OTRO",IFERROR(LOOKUP(2,1/(((LISTS!$H$2:$H$26&lt;&gt;"")*ISNUMBER(SEARCH(LISTS!$H$2:$H$26,$G1897)))+((LISTS!$I$2:$I$26&lt;&gt;"")*ISNUMBER(SEARCH(LISTS!$I$2:$I$26,$E1897)))),LISTS!$L$2:$L$26),"Concepto DIAN no mapeado a casilla automatica"),IF(LEFT($J1897,4)="TOPE","Control automatico DIAN: "&amp;$J1897,"Casilla automatica: "&amp;$J1897)))</f>
        <v/>
      </c>
    </row>
    <row r="1898">
      <c r="A1898" s="9" t="n"/>
      <c r="B1898" s="9" t="n"/>
      <c r="C1898" s="9" t="n"/>
      <c r="D1898" s="9" t="n"/>
      <c r="E1898" s="9" t="n"/>
      <c r="F1898" s="11" t="n"/>
      <c r="G1898" s="9" t="n"/>
      <c r="H1898" s="9" t="n"/>
      <c r="I1898" s="9">
        <f>IF(COUNTA($A1898:$H1898)=0,"",IF($J1898="OTRO","NO","SI"))</f>
        <v/>
      </c>
      <c r="J1898" s="9">
        <f>IF(COUNTA($A1898:$H1898)=0,"",IFERROR(LOOKUP(2,1/(((LISTS!$H$2:$H$26&lt;&gt;"")*ISNUMBER(SEARCH(LISTS!$H$2:$H$26,$G1898)))+((LISTS!$I$2:$I$26&lt;&gt;"")*ISNUMBER(SEARCH(LISTS!$I$2:$I$26,$E1898)))),LISTS!$K$2:$K$26),"OTRO"))</f>
        <v/>
      </c>
      <c r="K1898" s="11">
        <f>IF($I1898&lt;&gt;"SI",0,IFERROR($F1898,0))</f>
        <v/>
      </c>
      <c r="L1898" s="9">
        <f>IF(COUNTA($A1898:$H1898)=0,"",IF($J1898="OTRO",IFERROR(LOOKUP(2,1/(((LISTS!$H$2:$H$26&lt;&gt;"")*ISNUMBER(SEARCH(LISTS!$H$2:$H$26,$G1898)))+((LISTS!$I$2:$I$26&lt;&gt;"")*ISNUMBER(SEARCH(LISTS!$I$2:$I$26,$E1898)))),LISTS!$L$2:$L$26),"Concepto DIAN no mapeado a casilla automatica"),IF(LEFT($J1898,4)="TOPE","Control automatico DIAN: "&amp;$J1898,"Casilla automatica: "&amp;$J1898)))</f>
        <v/>
      </c>
    </row>
    <row r="1899">
      <c r="A1899" s="9" t="n"/>
      <c r="B1899" s="9" t="n"/>
      <c r="C1899" s="9" t="n"/>
      <c r="D1899" s="9" t="n"/>
      <c r="E1899" s="9" t="n"/>
      <c r="F1899" s="11" t="n"/>
      <c r="G1899" s="9" t="n"/>
      <c r="H1899" s="9" t="n"/>
      <c r="I1899" s="9">
        <f>IF(COUNTA($A1899:$H1899)=0,"",IF($J1899="OTRO","NO","SI"))</f>
        <v/>
      </c>
      <c r="J1899" s="9">
        <f>IF(COUNTA($A1899:$H1899)=0,"",IFERROR(LOOKUP(2,1/(((LISTS!$H$2:$H$26&lt;&gt;"")*ISNUMBER(SEARCH(LISTS!$H$2:$H$26,$G1899)))+((LISTS!$I$2:$I$26&lt;&gt;"")*ISNUMBER(SEARCH(LISTS!$I$2:$I$26,$E1899)))),LISTS!$K$2:$K$26),"OTRO"))</f>
        <v/>
      </c>
      <c r="K1899" s="11">
        <f>IF($I1899&lt;&gt;"SI",0,IFERROR($F1899,0))</f>
        <v/>
      </c>
      <c r="L1899" s="9">
        <f>IF(COUNTA($A1899:$H1899)=0,"",IF($J1899="OTRO",IFERROR(LOOKUP(2,1/(((LISTS!$H$2:$H$26&lt;&gt;"")*ISNUMBER(SEARCH(LISTS!$H$2:$H$26,$G1899)))+((LISTS!$I$2:$I$26&lt;&gt;"")*ISNUMBER(SEARCH(LISTS!$I$2:$I$26,$E1899)))),LISTS!$L$2:$L$26),"Concepto DIAN no mapeado a casilla automatica"),IF(LEFT($J1899,4)="TOPE","Control automatico DIAN: "&amp;$J1899,"Casilla automatica: "&amp;$J1899)))</f>
        <v/>
      </c>
    </row>
    <row r="1900">
      <c r="A1900" s="9" t="n"/>
      <c r="B1900" s="9" t="n"/>
      <c r="C1900" s="9" t="n"/>
      <c r="D1900" s="9" t="n"/>
      <c r="E1900" s="9" t="n"/>
      <c r="F1900" s="11" t="n"/>
      <c r="G1900" s="9" t="n"/>
      <c r="H1900" s="9" t="n"/>
      <c r="I1900" s="9">
        <f>IF(COUNTA($A1900:$H1900)=0,"",IF($J1900="OTRO","NO","SI"))</f>
        <v/>
      </c>
      <c r="J1900" s="9">
        <f>IF(COUNTA($A1900:$H1900)=0,"",IFERROR(LOOKUP(2,1/(((LISTS!$H$2:$H$26&lt;&gt;"")*ISNUMBER(SEARCH(LISTS!$H$2:$H$26,$G1900)))+((LISTS!$I$2:$I$26&lt;&gt;"")*ISNUMBER(SEARCH(LISTS!$I$2:$I$26,$E1900)))),LISTS!$K$2:$K$26),"OTRO"))</f>
        <v/>
      </c>
      <c r="K1900" s="11">
        <f>IF($I1900&lt;&gt;"SI",0,IFERROR($F1900,0))</f>
        <v/>
      </c>
      <c r="L1900" s="9">
        <f>IF(COUNTA($A1900:$H1900)=0,"",IF($J1900="OTRO",IFERROR(LOOKUP(2,1/(((LISTS!$H$2:$H$26&lt;&gt;"")*ISNUMBER(SEARCH(LISTS!$H$2:$H$26,$G1900)))+((LISTS!$I$2:$I$26&lt;&gt;"")*ISNUMBER(SEARCH(LISTS!$I$2:$I$26,$E1900)))),LISTS!$L$2:$L$26),"Concepto DIAN no mapeado a casilla automatica"),IF(LEFT($J1900,4)="TOPE","Control automatico DIAN: "&amp;$J1900,"Casilla automatica: "&amp;$J1900)))</f>
        <v/>
      </c>
    </row>
    <row r="1901">
      <c r="A1901" s="9" t="n"/>
      <c r="B1901" s="9" t="n"/>
      <c r="C1901" s="9" t="n"/>
      <c r="D1901" s="9" t="n"/>
      <c r="E1901" s="9" t="n"/>
      <c r="F1901" s="11" t="n"/>
      <c r="G1901" s="9" t="n"/>
      <c r="H1901" s="9" t="n"/>
      <c r="I1901" s="9">
        <f>IF(COUNTA($A1901:$H1901)=0,"",IF($J1901="OTRO","NO","SI"))</f>
        <v/>
      </c>
      <c r="J1901" s="9">
        <f>IF(COUNTA($A1901:$H1901)=0,"",IFERROR(LOOKUP(2,1/(((LISTS!$H$2:$H$26&lt;&gt;"")*ISNUMBER(SEARCH(LISTS!$H$2:$H$26,$G1901)))+((LISTS!$I$2:$I$26&lt;&gt;"")*ISNUMBER(SEARCH(LISTS!$I$2:$I$26,$E1901)))),LISTS!$K$2:$K$26),"OTRO"))</f>
        <v/>
      </c>
      <c r="K1901" s="11">
        <f>IF($I1901&lt;&gt;"SI",0,IFERROR($F1901,0))</f>
        <v/>
      </c>
      <c r="L1901" s="9">
        <f>IF(COUNTA($A1901:$H1901)=0,"",IF($J1901="OTRO",IFERROR(LOOKUP(2,1/(((LISTS!$H$2:$H$26&lt;&gt;"")*ISNUMBER(SEARCH(LISTS!$H$2:$H$26,$G1901)))+((LISTS!$I$2:$I$26&lt;&gt;"")*ISNUMBER(SEARCH(LISTS!$I$2:$I$26,$E1901)))),LISTS!$L$2:$L$26),"Concepto DIAN no mapeado a casilla automatica"),IF(LEFT($J1901,4)="TOPE","Control automatico DIAN: "&amp;$J1901,"Casilla automatica: "&amp;$J1901)))</f>
        <v/>
      </c>
    </row>
    <row r="1902">
      <c r="A1902" s="9" t="n"/>
      <c r="B1902" s="9" t="n"/>
      <c r="C1902" s="9" t="n"/>
      <c r="D1902" s="9" t="n"/>
      <c r="E1902" s="9" t="n"/>
      <c r="F1902" s="11" t="n"/>
      <c r="G1902" s="9" t="n"/>
      <c r="H1902" s="9" t="n"/>
      <c r="I1902" s="9">
        <f>IF(COUNTA($A1902:$H1902)=0,"",IF($J1902="OTRO","NO","SI"))</f>
        <v/>
      </c>
      <c r="J1902" s="9">
        <f>IF(COUNTA($A1902:$H1902)=0,"",IFERROR(LOOKUP(2,1/(((LISTS!$H$2:$H$26&lt;&gt;"")*ISNUMBER(SEARCH(LISTS!$H$2:$H$26,$G1902)))+((LISTS!$I$2:$I$26&lt;&gt;"")*ISNUMBER(SEARCH(LISTS!$I$2:$I$26,$E1902)))),LISTS!$K$2:$K$26),"OTRO"))</f>
        <v/>
      </c>
      <c r="K1902" s="11">
        <f>IF($I1902&lt;&gt;"SI",0,IFERROR($F1902,0))</f>
        <v/>
      </c>
      <c r="L1902" s="9">
        <f>IF(COUNTA($A1902:$H1902)=0,"",IF($J1902="OTRO",IFERROR(LOOKUP(2,1/(((LISTS!$H$2:$H$26&lt;&gt;"")*ISNUMBER(SEARCH(LISTS!$H$2:$H$26,$G1902)))+((LISTS!$I$2:$I$26&lt;&gt;"")*ISNUMBER(SEARCH(LISTS!$I$2:$I$26,$E1902)))),LISTS!$L$2:$L$26),"Concepto DIAN no mapeado a casilla automatica"),IF(LEFT($J1902,4)="TOPE","Control automatico DIAN: "&amp;$J1902,"Casilla automatica: "&amp;$J1902)))</f>
        <v/>
      </c>
    </row>
    <row r="1903">
      <c r="A1903" s="9" t="n"/>
      <c r="B1903" s="9" t="n"/>
      <c r="C1903" s="9" t="n"/>
      <c r="D1903" s="9" t="n"/>
      <c r="E1903" s="9" t="n"/>
      <c r="F1903" s="11" t="n"/>
      <c r="G1903" s="9" t="n"/>
      <c r="H1903" s="9" t="n"/>
      <c r="I1903" s="9">
        <f>IF(COUNTA($A1903:$H1903)=0,"",IF($J1903="OTRO","NO","SI"))</f>
        <v/>
      </c>
      <c r="J1903" s="9">
        <f>IF(COUNTA($A1903:$H1903)=0,"",IFERROR(LOOKUP(2,1/(((LISTS!$H$2:$H$26&lt;&gt;"")*ISNUMBER(SEARCH(LISTS!$H$2:$H$26,$G1903)))+((LISTS!$I$2:$I$26&lt;&gt;"")*ISNUMBER(SEARCH(LISTS!$I$2:$I$26,$E1903)))),LISTS!$K$2:$K$26),"OTRO"))</f>
        <v/>
      </c>
      <c r="K1903" s="11">
        <f>IF($I1903&lt;&gt;"SI",0,IFERROR($F1903,0))</f>
        <v/>
      </c>
      <c r="L1903" s="9">
        <f>IF(COUNTA($A1903:$H1903)=0,"",IF($J1903="OTRO",IFERROR(LOOKUP(2,1/(((LISTS!$H$2:$H$26&lt;&gt;"")*ISNUMBER(SEARCH(LISTS!$H$2:$H$26,$G1903)))+((LISTS!$I$2:$I$26&lt;&gt;"")*ISNUMBER(SEARCH(LISTS!$I$2:$I$26,$E1903)))),LISTS!$L$2:$L$26),"Concepto DIAN no mapeado a casilla automatica"),IF(LEFT($J1903,4)="TOPE","Control automatico DIAN: "&amp;$J1903,"Casilla automatica: "&amp;$J1903)))</f>
        <v/>
      </c>
    </row>
    <row r="1904">
      <c r="A1904" s="9" t="n"/>
      <c r="B1904" s="9" t="n"/>
      <c r="C1904" s="9" t="n"/>
      <c r="D1904" s="9" t="n"/>
      <c r="E1904" s="9" t="n"/>
      <c r="F1904" s="11" t="n"/>
      <c r="G1904" s="9" t="n"/>
      <c r="H1904" s="9" t="n"/>
      <c r="I1904" s="9">
        <f>IF(COUNTA($A1904:$H1904)=0,"",IF($J1904="OTRO","NO","SI"))</f>
        <v/>
      </c>
      <c r="J1904" s="9">
        <f>IF(COUNTA($A1904:$H1904)=0,"",IFERROR(LOOKUP(2,1/(((LISTS!$H$2:$H$26&lt;&gt;"")*ISNUMBER(SEARCH(LISTS!$H$2:$H$26,$G1904)))+((LISTS!$I$2:$I$26&lt;&gt;"")*ISNUMBER(SEARCH(LISTS!$I$2:$I$26,$E1904)))),LISTS!$K$2:$K$26),"OTRO"))</f>
        <v/>
      </c>
      <c r="K1904" s="11">
        <f>IF($I1904&lt;&gt;"SI",0,IFERROR($F1904,0))</f>
        <v/>
      </c>
      <c r="L1904" s="9">
        <f>IF(COUNTA($A1904:$H1904)=0,"",IF($J1904="OTRO",IFERROR(LOOKUP(2,1/(((LISTS!$H$2:$H$26&lt;&gt;"")*ISNUMBER(SEARCH(LISTS!$H$2:$H$26,$G1904)))+((LISTS!$I$2:$I$26&lt;&gt;"")*ISNUMBER(SEARCH(LISTS!$I$2:$I$26,$E1904)))),LISTS!$L$2:$L$26),"Concepto DIAN no mapeado a casilla automatica"),IF(LEFT($J1904,4)="TOPE","Control automatico DIAN: "&amp;$J1904,"Casilla automatica: "&amp;$J1904)))</f>
        <v/>
      </c>
    </row>
    <row r="1905">
      <c r="A1905" s="9" t="n"/>
      <c r="B1905" s="9" t="n"/>
      <c r="C1905" s="9" t="n"/>
      <c r="D1905" s="9" t="n"/>
      <c r="E1905" s="9" t="n"/>
      <c r="F1905" s="11" t="n"/>
      <c r="G1905" s="9" t="n"/>
      <c r="H1905" s="9" t="n"/>
      <c r="I1905" s="9">
        <f>IF(COUNTA($A1905:$H1905)=0,"",IF($J1905="OTRO","NO","SI"))</f>
        <v/>
      </c>
      <c r="J1905" s="9">
        <f>IF(COUNTA($A1905:$H1905)=0,"",IFERROR(LOOKUP(2,1/(((LISTS!$H$2:$H$26&lt;&gt;"")*ISNUMBER(SEARCH(LISTS!$H$2:$H$26,$G1905)))+((LISTS!$I$2:$I$26&lt;&gt;"")*ISNUMBER(SEARCH(LISTS!$I$2:$I$26,$E1905)))),LISTS!$K$2:$K$26),"OTRO"))</f>
        <v/>
      </c>
      <c r="K1905" s="11">
        <f>IF($I1905&lt;&gt;"SI",0,IFERROR($F1905,0))</f>
        <v/>
      </c>
      <c r="L1905" s="9">
        <f>IF(COUNTA($A1905:$H1905)=0,"",IF($J1905="OTRO",IFERROR(LOOKUP(2,1/(((LISTS!$H$2:$H$26&lt;&gt;"")*ISNUMBER(SEARCH(LISTS!$H$2:$H$26,$G1905)))+((LISTS!$I$2:$I$26&lt;&gt;"")*ISNUMBER(SEARCH(LISTS!$I$2:$I$26,$E1905)))),LISTS!$L$2:$L$26),"Concepto DIAN no mapeado a casilla automatica"),IF(LEFT($J1905,4)="TOPE","Control automatico DIAN: "&amp;$J1905,"Casilla automatica: "&amp;$J1905)))</f>
        <v/>
      </c>
    </row>
    <row r="1906">
      <c r="A1906" s="9" t="n"/>
      <c r="B1906" s="9" t="n"/>
      <c r="C1906" s="9" t="n"/>
      <c r="D1906" s="9" t="n"/>
      <c r="E1906" s="9" t="n"/>
      <c r="F1906" s="11" t="n"/>
      <c r="G1906" s="9" t="n"/>
      <c r="H1906" s="9" t="n"/>
      <c r="I1906" s="9">
        <f>IF(COUNTA($A1906:$H1906)=0,"",IF($J1906="OTRO","NO","SI"))</f>
        <v/>
      </c>
      <c r="J1906" s="9">
        <f>IF(COUNTA($A1906:$H1906)=0,"",IFERROR(LOOKUP(2,1/(((LISTS!$H$2:$H$26&lt;&gt;"")*ISNUMBER(SEARCH(LISTS!$H$2:$H$26,$G1906)))+((LISTS!$I$2:$I$26&lt;&gt;"")*ISNUMBER(SEARCH(LISTS!$I$2:$I$26,$E1906)))),LISTS!$K$2:$K$26),"OTRO"))</f>
        <v/>
      </c>
      <c r="K1906" s="11">
        <f>IF($I1906&lt;&gt;"SI",0,IFERROR($F1906,0))</f>
        <v/>
      </c>
      <c r="L1906" s="9">
        <f>IF(COUNTA($A1906:$H1906)=0,"",IF($J1906="OTRO",IFERROR(LOOKUP(2,1/(((LISTS!$H$2:$H$26&lt;&gt;"")*ISNUMBER(SEARCH(LISTS!$H$2:$H$26,$G1906)))+((LISTS!$I$2:$I$26&lt;&gt;"")*ISNUMBER(SEARCH(LISTS!$I$2:$I$26,$E1906)))),LISTS!$L$2:$L$26),"Concepto DIAN no mapeado a casilla automatica"),IF(LEFT($J1906,4)="TOPE","Control automatico DIAN: "&amp;$J1906,"Casilla automatica: "&amp;$J1906)))</f>
        <v/>
      </c>
    </row>
    <row r="1907">
      <c r="A1907" s="9" t="n"/>
      <c r="B1907" s="9" t="n"/>
      <c r="C1907" s="9" t="n"/>
      <c r="D1907" s="9" t="n"/>
      <c r="E1907" s="9" t="n"/>
      <c r="F1907" s="11" t="n"/>
      <c r="G1907" s="9" t="n"/>
      <c r="H1907" s="9" t="n"/>
      <c r="I1907" s="9">
        <f>IF(COUNTA($A1907:$H1907)=0,"",IF($J1907="OTRO","NO","SI"))</f>
        <v/>
      </c>
      <c r="J1907" s="9">
        <f>IF(COUNTA($A1907:$H1907)=0,"",IFERROR(LOOKUP(2,1/(((LISTS!$H$2:$H$26&lt;&gt;"")*ISNUMBER(SEARCH(LISTS!$H$2:$H$26,$G1907)))+((LISTS!$I$2:$I$26&lt;&gt;"")*ISNUMBER(SEARCH(LISTS!$I$2:$I$26,$E1907)))),LISTS!$K$2:$K$26),"OTRO"))</f>
        <v/>
      </c>
      <c r="K1907" s="11">
        <f>IF($I1907&lt;&gt;"SI",0,IFERROR($F1907,0))</f>
        <v/>
      </c>
      <c r="L1907" s="9">
        <f>IF(COUNTA($A1907:$H1907)=0,"",IF($J1907="OTRO",IFERROR(LOOKUP(2,1/(((LISTS!$H$2:$H$26&lt;&gt;"")*ISNUMBER(SEARCH(LISTS!$H$2:$H$26,$G1907)))+((LISTS!$I$2:$I$26&lt;&gt;"")*ISNUMBER(SEARCH(LISTS!$I$2:$I$26,$E1907)))),LISTS!$L$2:$L$26),"Concepto DIAN no mapeado a casilla automatica"),IF(LEFT($J1907,4)="TOPE","Control automatico DIAN: "&amp;$J1907,"Casilla automatica: "&amp;$J1907)))</f>
        <v/>
      </c>
    </row>
    <row r="1908">
      <c r="A1908" s="9" t="n"/>
      <c r="B1908" s="9" t="n"/>
      <c r="C1908" s="9" t="n"/>
      <c r="D1908" s="9" t="n"/>
      <c r="E1908" s="9" t="n"/>
      <c r="F1908" s="11" t="n"/>
      <c r="G1908" s="9" t="n"/>
      <c r="H1908" s="9" t="n"/>
      <c r="I1908" s="9">
        <f>IF(COUNTA($A1908:$H1908)=0,"",IF($J1908="OTRO","NO","SI"))</f>
        <v/>
      </c>
      <c r="J1908" s="9">
        <f>IF(COUNTA($A1908:$H1908)=0,"",IFERROR(LOOKUP(2,1/(((LISTS!$H$2:$H$26&lt;&gt;"")*ISNUMBER(SEARCH(LISTS!$H$2:$H$26,$G1908)))+((LISTS!$I$2:$I$26&lt;&gt;"")*ISNUMBER(SEARCH(LISTS!$I$2:$I$26,$E1908)))),LISTS!$K$2:$K$26),"OTRO"))</f>
        <v/>
      </c>
      <c r="K1908" s="11">
        <f>IF($I1908&lt;&gt;"SI",0,IFERROR($F1908,0))</f>
        <v/>
      </c>
      <c r="L1908" s="9">
        <f>IF(COUNTA($A1908:$H1908)=0,"",IF($J1908="OTRO",IFERROR(LOOKUP(2,1/(((LISTS!$H$2:$H$26&lt;&gt;"")*ISNUMBER(SEARCH(LISTS!$H$2:$H$26,$G1908)))+((LISTS!$I$2:$I$26&lt;&gt;"")*ISNUMBER(SEARCH(LISTS!$I$2:$I$26,$E1908)))),LISTS!$L$2:$L$26),"Concepto DIAN no mapeado a casilla automatica"),IF(LEFT($J1908,4)="TOPE","Control automatico DIAN: "&amp;$J1908,"Casilla automatica: "&amp;$J1908)))</f>
        <v/>
      </c>
    </row>
    <row r="1909">
      <c r="A1909" s="9" t="n"/>
      <c r="B1909" s="9" t="n"/>
      <c r="C1909" s="9" t="n"/>
      <c r="D1909" s="9" t="n"/>
      <c r="E1909" s="9" t="n"/>
      <c r="F1909" s="11" t="n"/>
      <c r="G1909" s="9" t="n"/>
      <c r="H1909" s="9" t="n"/>
      <c r="I1909" s="9">
        <f>IF(COUNTA($A1909:$H1909)=0,"",IF($J1909="OTRO","NO","SI"))</f>
        <v/>
      </c>
      <c r="J1909" s="9">
        <f>IF(COUNTA($A1909:$H1909)=0,"",IFERROR(LOOKUP(2,1/(((LISTS!$H$2:$H$26&lt;&gt;"")*ISNUMBER(SEARCH(LISTS!$H$2:$H$26,$G1909)))+((LISTS!$I$2:$I$26&lt;&gt;"")*ISNUMBER(SEARCH(LISTS!$I$2:$I$26,$E1909)))),LISTS!$K$2:$K$26),"OTRO"))</f>
        <v/>
      </c>
      <c r="K1909" s="11">
        <f>IF($I1909&lt;&gt;"SI",0,IFERROR($F1909,0))</f>
        <v/>
      </c>
      <c r="L1909" s="9">
        <f>IF(COUNTA($A1909:$H1909)=0,"",IF($J1909="OTRO",IFERROR(LOOKUP(2,1/(((LISTS!$H$2:$H$26&lt;&gt;"")*ISNUMBER(SEARCH(LISTS!$H$2:$H$26,$G1909)))+((LISTS!$I$2:$I$26&lt;&gt;"")*ISNUMBER(SEARCH(LISTS!$I$2:$I$26,$E1909)))),LISTS!$L$2:$L$26),"Concepto DIAN no mapeado a casilla automatica"),IF(LEFT($J1909,4)="TOPE","Control automatico DIAN: "&amp;$J1909,"Casilla automatica: "&amp;$J1909)))</f>
        <v/>
      </c>
    </row>
    <row r="1910">
      <c r="A1910" s="9" t="n"/>
      <c r="B1910" s="9" t="n"/>
      <c r="C1910" s="9" t="n"/>
      <c r="D1910" s="9" t="n"/>
      <c r="E1910" s="9" t="n"/>
      <c r="F1910" s="11" t="n"/>
      <c r="G1910" s="9" t="n"/>
      <c r="H1910" s="9" t="n"/>
      <c r="I1910" s="9">
        <f>IF(COUNTA($A1910:$H1910)=0,"",IF($J1910="OTRO","NO","SI"))</f>
        <v/>
      </c>
      <c r="J1910" s="9">
        <f>IF(COUNTA($A1910:$H1910)=0,"",IFERROR(LOOKUP(2,1/(((LISTS!$H$2:$H$26&lt;&gt;"")*ISNUMBER(SEARCH(LISTS!$H$2:$H$26,$G1910)))+((LISTS!$I$2:$I$26&lt;&gt;"")*ISNUMBER(SEARCH(LISTS!$I$2:$I$26,$E1910)))),LISTS!$K$2:$K$26),"OTRO"))</f>
        <v/>
      </c>
      <c r="K1910" s="11">
        <f>IF($I1910&lt;&gt;"SI",0,IFERROR($F1910,0))</f>
        <v/>
      </c>
      <c r="L1910" s="9">
        <f>IF(COUNTA($A1910:$H1910)=0,"",IF($J1910="OTRO",IFERROR(LOOKUP(2,1/(((LISTS!$H$2:$H$26&lt;&gt;"")*ISNUMBER(SEARCH(LISTS!$H$2:$H$26,$G1910)))+((LISTS!$I$2:$I$26&lt;&gt;"")*ISNUMBER(SEARCH(LISTS!$I$2:$I$26,$E1910)))),LISTS!$L$2:$L$26),"Concepto DIAN no mapeado a casilla automatica"),IF(LEFT($J1910,4)="TOPE","Control automatico DIAN: "&amp;$J1910,"Casilla automatica: "&amp;$J1910)))</f>
        <v/>
      </c>
    </row>
    <row r="1911">
      <c r="A1911" s="9" t="n"/>
      <c r="B1911" s="9" t="n"/>
      <c r="C1911" s="9" t="n"/>
      <c r="D1911" s="9" t="n"/>
      <c r="E1911" s="9" t="n"/>
      <c r="F1911" s="11" t="n"/>
      <c r="G1911" s="9" t="n"/>
      <c r="H1911" s="9" t="n"/>
      <c r="I1911" s="9">
        <f>IF(COUNTA($A1911:$H1911)=0,"",IF($J1911="OTRO","NO","SI"))</f>
        <v/>
      </c>
      <c r="J1911" s="9">
        <f>IF(COUNTA($A1911:$H1911)=0,"",IFERROR(LOOKUP(2,1/(((LISTS!$H$2:$H$26&lt;&gt;"")*ISNUMBER(SEARCH(LISTS!$H$2:$H$26,$G1911)))+((LISTS!$I$2:$I$26&lt;&gt;"")*ISNUMBER(SEARCH(LISTS!$I$2:$I$26,$E1911)))),LISTS!$K$2:$K$26),"OTRO"))</f>
        <v/>
      </c>
      <c r="K1911" s="11">
        <f>IF($I1911&lt;&gt;"SI",0,IFERROR($F1911,0))</f>
        <v/>
      </c>
      <c r="L1911" s="9">
        <f>IF(COUNTA($A1911:$H1911)=0,"",IF($J1911="OTRO",IFERROR(LOOKUP(2,1/(((LISTS!$H$2:$H$26&lt;&gt;"")*ISNUMBER(SEARCH(LISTS!$H$2:$H$26,$G1911)))+((LISTS!$I$2:$I$26&lt;&gt;"")*ISNUMBER(SEARCH(LISTS!$I$2:$I$26,$E1911)))),LISTS!$L$2:$L$26),"Concepto DIAN no mapeado a casilla automatica"),IF(LEFT($J1911,4)="TOPE","Control automatico DIAN: "&amp;$J1911,"Casilla automatica: "&amp;$J1911)))</f>
        <v/>
      </c>
    </row>
    <row r="1912">
      <c r="A1912" s="9" t="n"/>
      <c r="B1912" s="9" t="n"/>
      <c r="C1912" s="9" t="n"/>
      <c r="D1912" s="9" t="n"/>
      <c r="E1912" s="9" t="n"/>
      <c r="F1912" s="11" t="n"/>
      <c r="G1912" s="9" t="n"/>
      <c r="H1912" s="9" t="n"/>
      <c r="I1912" s="9">
        <f>IF(COUNTA($A1912:$H1912)=0,"",IF($J1912="OTRO","NO","SI"))</f>
        <v/>
      </c>
      <c r="J1912" s="9">
        <f>IF(COUNTA($A1912:$H1912)=0,"",IFERROR(LOOKUP(2,1/(((LISTS!$H$2:$H$26&lt;&gt;"")*ISNUMBER(SEARCH(LISTS!$H$2:$H$26,$G1912)))+((LISTS!$I$2:$I$26&lt;&gt;"")*ISNUMBER(SEARCH(LISTS!$I$2:$I$26,$E1912)))),LISTS!$K$2:$K$26),"OTRO"))</f>
        <v/>
      </c>
      <c r="K1912" s="11">
        <f>IF($I1912&lt;&gt;"SI",0,IFERROR($F1912,0))</f>
        <v/>
      </c>
      <c r="L1912" s="9">
        <f>IF(COUNTA($A1912:$H1912)=0,"",IF($J1912="OTRO",IFERROR(LOOKUP(2,1/(((LISTS!$H$2:$H$26&lt;&gt;"")*ISNUMBER(SEARCH(LISTS!$H$2:$H$26,$G1912)))+((LISTS!$I$2:$I$26&lt;&gt;"")*ISNUMBER(SEARCH(LISTS!$I$2:$I$26,$E1912)))),LISTS!$L$2:$L$26),"Concepto DIAN no mapeado a casilla automatica"),IF(LEFT($J1912,4)="TOPE","Control automatico DIAN: "&amp;$J1912,"Casilla automatica: "&amp;$J1912)))</f>
        <v/>
      </c>
    </row>
    <row r="1913">
      <c r="A1913" s="9" t="n"/>
      <c r="B1913" s="9" t="n"/>
      <c r="C1913" s="9" t="n"/>
      <c r="D1913" s="9" t="n"/>
      <c r="E1913" s="9" t="n"/>
      <c r="F1913" s="11" t="n"/>
      <c r="G1913" s="9" t="n"/>
      <c r="H1913" s="9" t="n"/>
      <c r="I1913" s="9">
        <f>IF(COUNTA($A1913:$H1913)=0,"",IF($J1913="OTRO","NO","SI"))</f>
        <v/>
      </c>
      <c r="J1913" s="9">
        <f>IF(COUNTA($A1913:$H1913)=0,"",IFERROR(LOOKUP(2,1/(((LISTS!$H$2:$H$26&lt;&gt;"")*ISNUMBER(SEARCH(LISTS!$H$2:$H$26,$G1913)))+((LISTS!$I$2:$I$26&lt;&gt;"")*ISNUMBER(SEARCH(LISTS!$I$2:$I$26,$E1913)))),LISTS!$K$2:$K$26),"OTRO"))</f>
        <v/>
      </c>
      <c r="K1913" s="11">
        <f>IF($I1913&lt;&gt;"SI",0,IFERROR($F1913,0))</f>
        <v/>
      </c>
      <c r="L1913" s="9">
        <f>IF(COUNTA($A1913:$H1913)=0,"",IF($J1913="OTRO",IFERROR(LOOKUP(2,1/(((LISTS!$H$2:$H$26&lt;&gt;"")*ISNUMBER(SEARCH(LISTS!$H$2:$H$26,$G1913)))+((LISTS!$I$2:$I$26&lt;&gt;"")*ISNUMBER(SEARCH(LISTS!$I$2:$I$26,$E1913)))),LISTS!$L$2:$L$26),"Concepto DIAN no mapeado a casilla automatica"),IF(LEFT($J1913,4)="TOPE","Control automatico DIAN: "&amp;$J1913,"Casilla automatica: "&amp;$J1913)))</f>
        <v/>
      </c>
    </row>
    <row r="1914">
      <c r="A1914" s="9" t="n"/>
      <c r="B1914" s="9" t="n"/>
      <c r="C1914" s="9" t="n"/>
      <c r="D1914" s="9" t="n"/>
      <c r="E1914" s="9" t="n"/>
      <c r="F1914" s="11" t="n"/>
      <c r="G1914" s="9" t="n"/>
      <c r="H1914" s="9" t="n"/>
      <c r="I1914" s="9">
        <f>IF(COUNTA($A1914:$H1914)=0,"",IF($J1914="OTRO","NO","SI"))</f>
        <v/>
      </c>
      <c r="J1914" s="9">
        <f>IF(COUNTA($A1914:$H1914)=0,"",IFERROR(LOOKUP(2,1/(((LISTS!$H$2:$H$26&lt;&gt;"")*ISNUMBER(SEARCH(LISTS!$H$2:$H$26,$G1914)))+((LISTS!$I$2:$I$26&lt;&gt;"")*ISNUMBER(SEARCH(LISTS!$I$2:$I$26,$E1914)))),LISTS!$K$2:$K$26),"OTRO"))</f>
        <v/>
      </c>
      <c r="K1914" s="11">
        <f>IF($I1914&lt;&gt;"SI",0,IFERROR($F1914,0))</f>
        <v/>
      </c>
      <c r="L1914" s="9">
        <f>IF(COUNTA($A1914:$H1914)=0,"",IF($J1914="OTRO",IFERROR(LOOKUP(2,1/(((LISTS!$H$2:$H$26&lt;&gt;"")*ISNUMBER(SEARCH(LISTS!$H$2:$H$26,$G1914)))+((LISTS!$I$2:$I$26&lt;&gt;"")*ISNUMBER(SEARCH(LISTS!$I$2:$I$26,$E1914)))),LISTS!$L$2:$L$26),"Concepto DIAN no mapeado a casilla automatica"),IF(LEFT($J1914,4)="TOPE","Control automatico DIAN: "&amp;$J1914,"Casilla automatica: "&amp;$J1914)))</f>
        <v/>
      </c>
    </row>
    <row r="1915">
      <c r="A1915" s="9" t="n"/>
      <c r="B1915" s="9" t="n"/>
      <c r="C1915" s="9" t="n"/>
      <c r="D1915" s="9" t="n"/>
      <c r="E1915" s="9" t="n"/>
      <c r="F1915" s="11" t="n"/>
      <c r="G1915" s="9" t="n"/>
      <c r="H1915" s="9" t="n"/>
      <c r="I1915" s="9">
        <f>IF(COUNTA($A1915:$H1915)=0,"",IF($J1915="OTRO","NO","SI"))</f>
        <v/>
      </c>
      <c r="J1915" s="9">
        <f>IF(COUNTA($A1915:$H1915)=0,"",IFERROR(LOOKUP(2,1/(((LISTS!$H$2:$H$26&lt;&gt;"")*ISNUMBER(SEARCH(LISTS!$H$2:$H$26,$G1915)))+((LISTS!$I$2:$I$26&lt;&gt;"")*ISNUMBER(SEARCH(LISTS!$I$2:$I$26,$E1915)))),LISTS!$K$2:$K$26),"OTRO"))</f>
        <v/>
      </c>
      <c r="K1915" s="11">
        <f>IF($I1915&lt;&gt;"SI",0,IFERROR($F1915,0))</f>
        <v/>
      </c>
      <c r="L1915" s="9">
        <f>IF(COUNTA($A1915:$H1915)=0,"",IF($J1915="OTRO",IFERROR(LOOKUP(2,1/(((LISTS!$H$2:$H$26&lt;&gt;"")*ISNUMBER(SEARCH(LISTS!$H$2:$H$26,$G1915)))+((LISTS!$I$2:$I$26&lt;&gt;"")*ISNUMBER(SEARCH(LISTS!$I$2:$I$26,$E1915)))),LISTS!$L$2:$L$26),"Concepto DIAN no mapeado a casilla automatica"),IF(LEFT($J1915,4)="TOPE","Control automatico DIAN: "&amp;$J1915,"Casilla automatica: "&amp;$J1915)))</f>
        <v/>
      </c>
    </row>
    <row r="1916">
      <c r="A1916" s="9" t="n"/>
      <c r="B1916" s="9" t="n"/>
      <c r="C1916" s="9" t="n"/>
      <c r="D1916" s="9" t="n"/>
      <c r="E1916" s="9" t="n"/>
      <c r="F1916" s="11" t="n"/>
      <c r="G1916" s="9" t="n"/>
      <c r="H1916" s="9" t="n"/>
      <c r="I1916" s="9">
        <f>IF(COUNTA($A1916:$H1916)=0,"",IF($J1916="OTRO","NO","SI"))</f>
        <v/>
      </c>
      <c r="J1916" s="9">
        <f>IF(COUNTA($A1916:$H1916)=0,"",IFERROR(LOOKUP(2,1/(((LISTS!$H$2:$H$26&lt;&gt;"")*ISNUMBER(SEARCH(LISTS!$H$2:$H$26,$G1916)))+((LISTS!$I$2:$I$26&lt;&gt;"")*ISNUMBER(SEARCH(LISTS!$I$2:$I$26,$E1916)))),LISTS!$K$2:$K$26),"OTRO"))</f>
        <v/>
      </c>
      <c r="K1916" s="11">
        <f>IF($I1916&lt;&gt;"SI",0,IFERROR($F1916,0))</f>
        <v/>
      </c>
      <c r="L1916" s="9">
        <f>IF(COUNTA($A1916:$H1916)=0,"",IF($J1916="OTRO",IFERROR(LOOKUP(2,1/(((LISTS!$H$2:$H$26&lt;&gt;"")*ISNUMBER(SEARCH(LISTS!$H$2:$H$26,$G1916)))+((LISTS!$I$2:$I$26&lt;&gt;"")*ISNUMBER(SEARCH(LISTS!$I$2:$I$26,$E1916)))),LISTS!$L$2:$L$26),"Concepto DIAN no mapeado a casilla automatica"),IF(LEFT($J1916,4)="TOPE","Control automatico DIAN: "&amp;$J1916,"Casilla automatica: "&amp;$J1916)))</f>
        <v/>
      </c>
    </row>
    <row r="1917">
      <c r="A1917" s="9" t="n"/>
      <c r="B1917" s="9" t="n"/>
      <c r="C1917" s="9" t="n"/>
      <c r="D1917" s="9" t="n"/>
      <c r="E1917" s="9" t="n"/>
      <c r="F1917" s="11" t="n"/>
      <c r="G1917" s="9" t="n"/>
      <c r="H1917" s="9" t="n"/>
      <c r="I1917" s="9">
        <f>IF(COUNTA($A1917:$H1917)=0,"",IF($J1917="OTRO","NO","SI"))</f>
        <v/>
      </c>
      <c r="J1917" s="9">
        <f>IF(COUNTA($A1917:$H1917)=0,"",IFERROR(LOOKUP(2,1/(((LISTS!$H$2:$H$26&lt;&gt;"")*ISNUMBER(SEARCH(LISTS!$H$2:$H$26,$G1917)))+((LISTS!$I$2:$I$26&lt;&gt;"")*ISNUMBER(SEARCH(LISTS!$I$2:$I$26,$E1917)))),LISTS!$K$2:$K$26),"OTRO"))</f>
        <v/>
      </c>
      <c r="K1917" s="11">
        <f>IF($I1917&lt;&gt;"SI",0,IFERROR($F1917,0))</f>
        <v/>
      </c>
      <c r="L1917" s="9">
        <f>IF(COUNTA($A1917:$H1917)=0,"",IF($J1917="OTRO",IFERROR(LOOKUP(2,1/(((LISTS!$H$2:$H$26&lt;&gt;"")*ISNUMBER(SEARCH(LISTS!$H$2:$H$26,$G1917)))+((LISTS!$I$2:$I$26&lt;&gt;"")*ISNUMBER(SEARCH(LISTS!$I$2:$I$26,$E1917)))),LISTS!$L$2:$L$26),"Concepto DIAN no mapeado a casilla automatica"),IF(LEFT($J1917,4)="TOPE","Control automatico DIAN: "&amp;$J1917,"Casilla automatica: "&amp;$J1917)))</f>
        <v/>
      </c>
    </row>
    <row r="1918">
      <c r="A1918" s="9" t="n"/>
      <c r="B1918" s="9" t="n"/>
      <c r="C1918" s="9" t="n"/>
      <c r="D1918" s="9" t="n"/>
      <c r="E1918" s="9" t="n"/>
      <c r="F1918" s="11" t="n"/>
      <c r="G1918" s="9" t="n"/>
      <c r="H1918" s="9" t="n"/>
      <c r="I1918" s="9">
        <f>IF(COUNTA($A1918:$H1918)=0,"",IF($J1918="OTRO","NO","SI"))</f>
        <v/>
      </c>
      <c r="J1918" s="9">
        <f>IF(COUNTA($A1918:$H1918)=0,"",IFERROR(LOOKUP(2,1/(((LISTS!$H$2:$H$26&lt;&gt;"")*ISNUMBER(SEARCH(LISTS!$H$2:$H$26,$G1918)))+((LISTS!$I$2:$I$26&lt;&gt;"")*ISNUMBER(SEARCH(LISTS!$I$2:$I$26,$E1918)))),LISTS!$K$2:$K$26),"OTRO"))</f>
        <v/>
      </c>
      <c r="K1918" s="11">
        <f>IF($I1918&lt;&gt;"SI",0,IFERROR($F1918,0))</f>
        <v/>
      </c>
      <c r="L1918" s="9">
        <f>IF(COUNTA($A1918:$H1918)=0,"",IF($J1918="OTRO",IFERROR(LOOKUP(2,1/(((LISTS!$H$2:$H$26&lt;&gt;"")*ISNUMBER(SEARCH(LISTS!$H$2:$H$26,$G1918)))+((LISTS!$I$2:$I$26&lt;&gt;"")*ISNUMBER(SEARCH(LISTS!$I$2:$I$26,$E1918)))),LISTS!$L$2:$L$26),"Concepto DIAN no mapeado a casilla automatica"),IF(LEFT($J1918,4)="TOPE","Control automatico DIAN: "&amp;$J1918,"Casilla automatica: "&amp;$J1918)))</f>
        <v/>
      </c>
    </row>
    <row r="1919">
      <c r="A1919" s="9" t="n"/>
      <c r="B1919" s="9" t="n"/>
      <c r="C1919" s="9" t="n"/>
      <c r="D1919" s="9" t="n"/>
      <c r="E1919" s="9" t="n"/>
      <c r="F1919" s="11" t="n"/>
      <c r="G1919" s="9" t="n"/>
      <c r="H1919" s="9" t="n"/>
      <c r="I1919" s="9">
        <f>IF(COUNTA($A1919:$H1919)=0,"",IF($J1919="OTRO","NO","SI"))</f>
        <v/>
      </c>
      <c r="J1919" s="9">
        <f>IF(COUNTA($A1919:$H1919)=0,"",IFERROR(LOOKUP(2,1/(((LISTS!$H$2:$H$26&lt;&gt;"")*ISNUMBER(SEARCH(LISTS!$H$2:$H$26,$G1919)))+((LISTS!$I$2:$I$26&lt;&gt;"")*ISNUMBER(SEARCH(LISTS!$I$2:$I$26,$E1919)))),LISTS!$K$2:$K$26),"OTRO"))</f>
        <v/>
      </c>
      <c r="K1919" s="11">
        <f>IF($I1919&lt;&gt;"SI",0,IFERROR($F1919,0))</f>
        <v/>
      </c>
      <c r="L1919" s="9">
        <f>IF(COUNTA($A1919:$H1919)=0,"",IF($J1919="OTRO",IFERROR(LOOKUP(2,1/(((LISTS!$H$2:$H$26&lt;&gt;"")*ISNUMBER(SEARCH(LISTS!$H$2:$H$26,$G1919)))+((LISTS!$I$2:$I$26&lt;&gt;"")*ISNUMBER(SEARCH(LISTS!$I$2:$I$26,$E1919)))),LISTS!$L$2:$L$26),"Concepto DIAN no mapeado a casilla automatica"),IF(LEFT($J1919,4)="TOPE","Control automatico DIAN: "&amp;$J1919,"Casilla automatica: "&amp;$J1919)))</f>
        <v/>
      </c>
    </row>
    <row r="1920">
      <c r="A1920" s="9" t="n"/>
      <c r="B1920" s="9" t="n"/>
      <c r="C1920" s="9" t="n"/>
      <c r="D1920" s="9" t="n"/>
      <c r="E1920" s="9" t="n"/>
      <c r="F1920" s="11" t="n"/>
      <c r="G1920" s="9" t="n"/>
      <c r="H1920" s="9" t="n"/>
      <c r="I1920" s="9">
        <f>IF(COUNTA($A1920:$H1920)=0,"",IF($J1920="OTRO","NO","SI"))</f>
        <v/>
      </c>
      <c r="J1920" s="9">
        <f>IF(COUNTA($A1920:$H1920)=0,"",IFERROR(LOOKUP(2,1/(((LISTS!$H$2:$H$26&lt;&gt;"")*ISNUMBER(SEARCH(LISTS!$H$2:$H$26,$G1920)))+((LISTS!$I$2:$I$26&lt;&gt;"")*ISNUMBER(SEARCH(LISTS!$I$2:$I$26,$E1920)))),LISTS!$K$2:$K$26),"OTRO"))</f>
        <v/>
      </c>
      <c r="K1920" s="11">
        <f>IF($I1920&lt;&gt;"SI",0,IFERROR($F1920,0))</f>
        <v/>
      </c>
      <c r="L1920" s="9">
        <f>IF(COUNTA($A1920:$H1920)=0,"",IF($J1920="OTRO",IFERROR(LOOKUP(2,1/(((LISTS!$H$2:$H$26&lt;&gt;"")*ISNUMBER(SEARCH(LISTS!$H$2:$H$26,$G1920)))+((LISTS!$I$2:$I$26&lt;&gt;"")*ISNUMBER(SEARCH(LISTS!$I$2:$I$26,$E1920)))),LISTS!$L$2:$L$26),"Concepto DIAN no mapeado a casilla automatica"),IF(LEFT($J1920,4)="TOPE","Control automatico DIAN: "&amp;$J1920,"Casilla automatica: "&amp;$J1920)))</f>
        <v/>
      </c>
    </row>
    <row r="1921">
      <c r="A1921" s="9" t="n"/>
      <c r="B1921" s="9" t="n"/>
      <c r="C1921" s="9" t="n"/>
      <c r="D1921" s="9" t="n"/>
      <c r="E1921" s="9" t="n"/>
      <c r="F1921" s="11" t="n"/>
      <c r="G1921" s="9" t="n"/>
      <c r="H1921" s="9" t="n"/>
      <c r="I1921" s="9">
        <f>IF(COUNTA($A1921:$H1921)=0,"",IF($J1921="OTRO","NO","SI"))</f>
        <v/>
      </c>
      <c r="J1921" s="9">
        <f>IF(COUNTA($A1921:$H1921)=0,"",IFERROR(LOOKUP(2,1/(((LISTS!$H$2:$H$26&lt;&gt;"")*ISNUMBER(SEARCH(LISTS!$H$2:$H$26,$G1921)))+((LISTS!$I$2:$I$26&lt;&gt;"")*ISNUMBER(SEARCH(LISTS!$I$2:$I$26,$E1921)))),LISTS!$K$2:$K$26),"OTRO"))</f>
        <v/>
      </c>
      <c r="K1921" s="11">
        <f>IF($I1921&lt;&gt;"SI",0,IFERROR($F1921,0))</f>
        <v/>
      </c>
      <c r="L1921" s="9">
        <f>IF(COUNTA($A1921:$H1921)=0,"",IF($J1921="OTRO",IFERROR(LOOKUP(2,1/(((LISTS!$H$2:$H$26&lt;&gt;"")*ISNUMBER(SEARCH(LISTS!$H$2:$H$26,$G1921)))+((LISTS!$I$2:$I$26&lt;&gt;"")*ISNUMBER(SEARCH(LISTS!$I$2:$I$26,$E1921)))),LISTS!$L$2:$L$26),"Concepto DIAN no mapeado a casilla automatica"),IF(LEFT($J1921,4)="TOPE","Control automatico DIAN: "&amp;$J1921,"Casilla automatica: "&amp;$J1921)))</f>
        <v/>
      </c>
    </row>
    <row r="1922">
      <c r="A1922" s="9" t="n"/>
      <c r="B1922" s="9" t="n"/>
      <c r="C1922" s="9" t="n"/>
      <c r="D1922" s="9" t="n"/>
      <c r="E1922" s="9" t="n"/>
      <c r="F1922" s="11" t="n"/>
      <c r="G1922" s="9" t="n"/>
      <c r="H1922" s="9" t="n"/>
      <c r="I1922" s="9">
        <f>IF(COUNTA($A1922:$H1922)=0,"",IF($J1922="OTRO","NO","SI"))</f>
        <v/>
      </c>
      <c r="J1922" s="9">
        <f>IF(COUNTA($A1922:$H1922)=0,"",IFERROR(LOOKUP(2,1/(((LISTS!$H$2:$H$26&lt;&gt;"")*ISNUMBER(SEARCH(LISTS!$H$2:$H$26,$G1922)))+((LISTS!$I$2:$I$26&lt;&gt;"")*ISNUMBER(SEARCH(LISTS!$I$2:$I$26,$E1922)))),LISTS!$K$2:$K$26),"OTRO"))</f>
        <v/>
      </c>
      <c r="K1922" s="11">
        <f>IF($I1922&lt;&gt;"SI",0,IFERROR($F1922,0))</f>
        <v/>
      </c>
      <c r="L1922" s="9">
        <f>IF(COUNTA($A1922:$H1922)=0,"",IF($J1922="OTRO",IFERROR(LOOKUP(2,1/(((LISTS!$H$2:$H$26&lt;&gt;"")*ISNUMBER(SEARCH(LISTS!$H$2:$H$26,$G1922)))+((LISTS!$I$2:$I$26&lt;&gt;"")*ISNUMBER(SEARCH(LISTS!$I$2:$I$26,$E1922)))),LISTS!$L$2:$L$26),"Concepto DIAN no mapeado a casilla automatica"),IF(LEFT($J1922,4)="TOPE","Control automatico DIAN: "&amp;$J1922,"Casilla automatica: "&amp;$J1922)))</f>
        <v/>
      </c>
    </row>
    <row r="1923">
      <c r="A1923" s="9" t="n"/>
      <c r="B1923" s="9" t="n"/>
      <c r="C1923" s="9" t="n"/>
      <c r="D1923" s="9" t="n"/>
      <c r="E1923" s="9" t="n"/>
      <c r="F1923" s="11" t="n"/>
      <c r="G1923" s="9" t="n"/>
      <c r="H1923" s="9" t="n"/>
      <c r="I1923" s="9">
        <f>IF(COUNTA($A1923:$H1923)=0,"",IF($J1923="OTRO","NO","SI"))</f>
        <v/>
      </c>
      <c r="J1923" s="9">
        <f>IF(COUNTA($A1923:$H1923)=0,"",IFERROR(LOOKUP(2,1/(((LISTS!$H$2:$H$26&lt;&gt;"")*ISNUMBER(SEARCH(LISTS!$H$2:$H$26,$G1923)))+((LISTS!$I$2:$I$26&lt;&gt;"")*ISNUMBER(SEARCH(LISTS!$I$2:$I$26,$E1923)))),LISTS!$K$2:$K$26),"OTRO"))</f>
        <v/>
      </c>
      <c r="K1923" s="11">
        <f>IF($I1923&lt;&gt;"SI",0,IFERROR($F1923,0))</f>
        <v/>
      </c>
      <c r="L1923" s="9">
        <f>IF(COUNTA($A1923:$H1923)=0,"",IF($J1923="OTRO",IFERROR(LOOKUP(2,1/(((LISTS!$H$2:$H$26&lt;&gt;"")*ISNUMBER(SEARCH(LISTS!$H$2:$H$26,$G1923)))+((LISTS!$I$2:$I$26&lt;&gt;"")*ISNUMBER(SEARCH(LISTS!$I$2:$I$26,$E1923)))),LISTS!$L$2:$L$26),"Concepto DIAN no mapeado a casilla automatica"),IF(LEFT($J1923,4)="TOPE","Control automatico DIAN: "&amp;$J1923,"Casilla automatica: "&amp;$J1923)))</f>
        <v/>
      </c>
    </row>
    <row r="1924">
      <c r="A1924" s="9" t="n"/>
      <c r="B1924" s="9" t="n"/>
      <c r="C1924" s="9" t="n"/>
      <c r="D1924" s="9" t="n"/>
      <c r="E1924" s="9" t="n"/>
      <c r="F1924" s="11" t="n"/>
      <c r="G1924" s="9" t="n"/>
      <c r="H1924" s="9" t="n"/>
      <c r="I1924" s="9">
        <f>IF(COUNTA($A1924:$H1924)=0,"",IF($J1924="OTRO","NO","SI"))</f>
        <v/>
      </c>
      <c r="J1924" s="9">
        <f>IF(COUNTA($A1924:$H1924)=0,"",IFERROR(LOOKUP(2,1/(((LISTS!$H$2:$H$26&lt;&gt;"")*ISNUMBER(SEARCH(LISTS!$H$2:$H$26,$G1924)))+((LISTS!$I$2:$I$26&lt;&gt;"")*ISNUMBER(SEARCH(LISTS!$I$2:$I$26,$E1924)))),LISTS!$K$2:$K$26),"OTRO"))</f>
        <v/>
      </c>
      <c r="K1924" s="11">
        <f>IF($I1924&lt;&gt;"SI",0,IFERROR($F1924,0))</f>
        <v/>
      </c>
      <c r="L1924" s="9">
        <f>IF(COUNTA($A1924:$H1924)=0,"",IF($J1924="OTRO",IFERROR(LOOKUP(2,1/(((LISTS!$H$2:$H$26&lt;&gt;"")*ISNUMBER(SEARCH(LISTS!$H$2:$H$26,$G1924)))+((LISTS!$I$2:$I$26&lt;&gt;"")*ISNUMBER(SEARCH(LISTS!$I$2:$I$26,$E1924)))),LISTS!$L$2:$L$26),"Concepto DIAN no mapeado a casilla automatica"),IF(LEFT($J1924,4)="TOPE","Control automatico DIAN: "&amp;$J1924,"Casilla automatica: "&amp;$J1924)))</f>
        <v/>
      </c>
    </row>
    <row r="1925">
      <c r="A1925" s="9" t="n"/>
      <c r="B1925" s="9" t="n"/>
      <c r="C1925" s="9" t="n"/>
      <c r="D1925" s="9" t="n"/>
      <c r="E1925" s="9" t="n"/>
      <c r="F1925" s="11" t="n"/>
      <c r="G1925" s="9" t="n"/>
      <c r="H1925" s="9" t="n"/>
      <c r="I1925" s="9">
        <f>IF(COUNTA($A1925:$H1925)=0,"",IF($J1925="OTRO","NO","SI"))</f>
        <v/>
      </c>
      <c r="J1925" s="9">
        <f>IF(COUNTA($A1925:$H1925)=0,"",IFERROR(LOOKUP(2,1/(((LISTS!$H$2:$H$26&lt;&gt;"")*ISNUMBER(SEARCH(LISTS!$H$2:$H$26,$G1925)))+((LISTS!$I$2:$I$26&lt;&gt;"")*ISNUMBER(SEARCH(LISTS!$I$2:$I$26,$E1925)))),LISTS!$K$2:$K$26),"OTRO"))</f>
        <v/>
      </c>
      <c r="K1925" s="11">
        <f>IF($I1925&lt;&gt;"SI",0,IFERROR($F1925,0))</f>
        <v/>
      </c>
      <c r="L1925" s="9">
        <f>IF(COUNTA($A1925:$H1925)=0,"",IF($J1925="OTRO",IFERROR(LOOKUP(2,1/(((LISTS!$H$2:$H$26&lt;&gt;"")*ISNUMBER(SEARCH(LISTS!$H$2:$H$26,$G1925)))+((LISTS!$I$2:$I$26&lt;&gt;"")*ISNUMBER(SEARCH(LISTS!$I$2:$I$26,$E1925)))),LISTS!$L$2:$L$26),"Concepto DIAN no mapeado a casilla automatica"),IF(LEFT($J1925,4)="TOPE","Control automatico DIAN: "&amp;$J1925,"Casilla automatica: "&amp;$J1925)))</f>
        <v/>
      </c>
    </row>
    <row r="1926">
      <c r="A1926" s="9" t="n"/>
      <c r="B1926" s="9" t="n"/>
      <c r="C1926" s="9" t="n"/>
      <c r="D1926" s="9" t="n"/>
      <c r="E1926" s="9" t="n"/>
      <c r="F1926" s="11" t="n"/>
      <c r="G1926" s="9" t="n"/>
      <c r="H1926" s="9" t="n"/>
      <c r="I1926" s="9">
        <f>IF(COUNTA($A1926:$H1926)=0,"",IF($J1926="OTRO","NO","SI"))</f>
        <v/>
      </c>
      <c r="J1926" s="9">
        <f>IF(COUNTA($A1926:$H1926)=0,"",IFERROR(LOOKUP(2,1/(((LISTS!$H$2:$H$26&lt;&gt;"")*ISNUMBER(SEARCH(LISTS!$H$2:$H$26,$G1926)))+((LISTS!$I$2:$I$26&lt;&gt;"")*ISNUMBER(SEARCH(LISTS!$I$2:$I$26,$E1926)))),LISTS!$K$2:$K$26),"OTRO"))</f>
        <v/>
      </c>
      <c r="K1926" s="11">
        <f>IF($I1926&lt;&gt;"SI",0,IFERROR($F1926,0))</f>
        <v/>
      </c>
      <c r="L1926" s="9">
        <f>IF(COUNTA($A1926:$H1926)=0,"",IF($J1926="OTRO",IFERROR(LOOKUP(2,1/(((LISTS!$H$2:$H$26&lt;&gt;"")*ISNUMBER(SEARCH(LISTS!$H$2:$H$26,$G1926)))+((LISTS!$I$2:$I$26&lt;&gt;"")*ISNUMBER(SEARCH(LISTS!$I$2:$I$26,$E1926)))),LISTS!$L$2:$L$26),"Concepto DIAN no mapeado a casilla automatica"),IF(LEFT($J1926,4)="TOPE","Control automatico DIAN: "&amp;$J1926,"Casilla automatica: "&amp;$J1926)))</f>
        <v/>
      </c>
    </row>
    <row r="1927">
      <c r="A1927" s="9" t="n"/>
      <c r="B1927" s="9" t="n"/>
      <c r="C1927" s="9" t="n"/>
      <c r="D1927" s="9" t="n"/>
      <c r="E1927" s="9" t="n"/>
      <c r="F1927" s="11" t="n"/>
      <c r="G1927" s="9" t="n"/>
      <c r="H1927" s="9" t="n"/>
      <c r="I1927" s="9">
        <f>IF(COUNTA($A1927:$H1927)=0,"",IF($J1927="OTRO","NO","SI"))</f>
        <v/>
      </c>
      <c r="J1927" s="9">
        <f>IF(COUNTA($A1927:$H1927)=0,"",IFERROR(LOOKUP(2,1/(((LISTS!$H$2:$H$26&lt;&gt;"")*ISNUMBER(SEARCH(LISTS!$H$2:$H$26,$G1927)))+((LISTS!$I$2:$I$26&lt;&gt;"")*ISNUMBER(SEARCH(LISTS!$I$2:$I$26,$E1927)))),LISTS!$K$2:$K$26),"OTRO"))</f>
        <v/>
      </c>
      <c r="K1927" s="11">
        <f>IF($I1927&lt;&gt;"SI",0,IFERROR($F1927,0))</f>
        <v/>
      </c>
      <c r="L1927" s="9">
        <f>IF(COUNTA($A1927:$H1927)=0,"",IF($J1927="OTRO",IFERROR(LOOKUP(2,1/(((LISTS!$H$2:$H$26&lt;&gt;"")*ISNUMBER(SEARCH(LISTS!$H$2:$H$26,$G1927)))+((LISTS!$I$2:$I$26&lt;&gt;"")*ISNUMBER(SEARCH(LISTS!$I$2:$I$26,$E1927)))),LISTS!$L$2:$L$26),"Concepto DIAN no mapeado a casilla automatica"),IF(LEFT($J1927,4)="TOPE","Control automatico DIAN: "&amp;$J1927,"Casilla automatica: "&amp;$J1927)))</f>
        <v/>
      </c>
    </row>
    <row r="1928">
      <c r="A1928" s="9" t="n"/>
      <c r="B1928" s="9" t="n"/>
      <c r="C1928" s="9" t="n"/>
      <c r="D1928" s="9" t="n"/>
      <c r="E1928" s="9" t="n"/>
      <c r="F1928" s="11" t="n"/>
      <c r="G1928" s="9" t="n"/>
      <c r="H1928" s="9" t="n"/>
      <c r="I1928" s="9">
        <f>IF(COUNTA($A1928:$H1928)=0,"",IF($J1928="OTRO","NO","SI"))</f>
        <v/>
      </c>
      <c r="J1928" s="9">
        <f>IF(COUNTA($A1928:$H1928)=0,"",IFERROR(LOOKUP(2,1/(((LISTS!$H$2:$H$26&lt;&gt;"")*ISNUMBER(SEARCH(LISTS!$H$2:$H$26,$G1928)))+((LISTS!$I$2:$I$26&lt;&gt;"")*ISNUMBER(SEARCH(LISTS!$I$2:$I$26,$E1928)))),LISTS!$K$2:$K$26),"OTRO"))</f>
        <v/>
      </c>
      <c r="K1928" s="11">
        <f>IF($I1928&lt;&gt;"SI",0,IFERROR($F1928,0))</f>
        <v/>
      </c>
      <c r="L1928" s="9">
        <f>IF(COUNTA($A1928:$H1928)=0,"",IF($J1928="OTRO",IFERROR(LOOKUP(2,1/(((LISTS!$H$2:$H$26&lt;&gt;"")*ISNUMBER(SEARCH(LISTS!$H$2:$H$26,$G1928)))+((LISTS!$I$2:$I$26&lt;&gt;"")*ISNUMBER(SEARCH(LISTS!$I$2:$I$26,$E1928)))),LISTS!$L$2:$L$26),"Concepto DIAN no mapeado a casilla automatica"),IF(LEFT($J1928,4)="TOPE","Control automatico DIAN: "&amp;$J1928,"Casilla automatica: "&amp;$J1928)))</f>
        <v/>
      </c>
    </row>
    <row r="1929">
      <c r="A1929" s="9" t="n"/>
      <c r="B1929" s="9" t="n"/>
      <c r="C1929" s="9" t="n"/>
      <c r="D1929" s="9" t="n"/>
      <c r="E1929" s="9" t="n"/>
      <c r="F1929" s="11" t="n"/>
      <c r="G1929" s="9" t="n"/>
      <c r="H1929" s="9" t="n"/>
      <c r="I1929" s="9">
        <f>IF(COUNTA($A1929:$H1929)=0,"",IF($J1929="OTRO","NO","SI"))</f>
        <v/>
      </c>
      <c r="J1929" s="9">
        <f>IF(COUNTA($A1929:$H1929)=0,"",IFERROR(LOOKUP(2,1/(((LISTS!$H$2:$H$26&lt;&gt;"")*ISNUMBER(SEARCH(LISTS!$H$2:$H$26,$G1929)))+((LISTS!$I$2:$I$26&lt;&gt;"")*ISNUMBER(SEARCH(LISTS!$I$2:$I$26,$E1929)))),LISTS!$K$2:$K$26),"OTRO"))</f>
        <v/>
      </c>
      <c r="K1929" s="11">
        <f>IF($I1929&lt;&gt;"SI",0,IFERROR($F1929,0))</f>
        <v/>
      </c>
      <c r="L1929" s="9">
        <f>IF(COUNTA($A1929:$H1929)=0,"",IF($J1929="OTRO",IFERROR(LOOKUP(2,1/(((LISTS!$H$2:$H$26&lt;&gt;"")*ISNUMBER(SEARCH(LISTS!$H$2:$H$26,$G1929)))+((LISTS!$I$2:$I$26&lt;&gt;"")*ISNUMBER(SEARCH(LISTS!$I$2:$I$26,$E1929)))),LISTS!$L$2:$L$26),"Concepto DIAN no mapeado a casilla automatica"),IF(LEFT($J1929,4)="TOPE","Control automatico DIAN: "&amp;$J1929,"Casilla automatica: "&amp;$J1929)))</f>
        <v/>
      </c>
    </row>
    <row r="1930">
      <c r="A1930" s="9" t="n"/>
      <c r="B1930" s="9" t="n"/>
      <c r="C1930" s="9" t="n"/>
      <c r="D1930" s="9" t="n"/>
      <c r="E1930" s="9" t="n"/>
      <c r="F1930" s="11" t="n"/>
      <c r="G1930" s="9" t="n"/>
      <c r="H1930" s="9" t="n"/>
      <c r="I1930" s="9">
        <f>IF(COUNTA($A1930:$H1930)=0,"",IF($J1930="OTRO","NO","SI"))</f>
        <v/>
      </c>
      <c r="J1930" s="9">
        <f>IF(COUNTA($A1930:$H1930)=0,"",IFERROR(LOOKUP(2,1/(((LISTS!$H$2:$H$26&lt;&gt;"")*ISNUMBER(SEARCH(LISTS!$H$2:$H$26,$G1930)))+((LISTS!$I$2:$I$26&lt;&gt;"")*ISNUMBER(SEARCH(LISTS!$I$2:$I$26,$E1930)))),LISTS!$K$2:$K$26),"OTRO"))</f>
        <v/>
      </c>
      <c r="K1930" s="11">
        <f>IF($I1930&lt;&gt;"SI",0,IFERROR($F1930,0))</f>
        <v/>
      </c>
      <c r="L1930" s="9">
        <f>IF(COUNTA($A1930:$H1930)=0,"",IF($J1930="OTRO",IFERROR(LOOKUP(2,1/(((LISTS!$H$2:$H$26&lt;&gt;"")*ISNUMBER(SEARCH(LISTS!$H$2:$H$26,$G1930)))+((LISTS!$I$2:$I$26&lt;&gt;"")*ISNUMBER(SEARCH(LISTS!$I$2:$I$26,$E1930)))),LISTS!$L$2:$L$26),"Concepto DIAN no mapeado a casilla automatica"),IF(LEFT($J1930,4)="TOPE","Control automatico DIAN: "&amp;$J1930,"Casilla automatica: "&amp;$J1930)))</f>
        <v/>
      </c>
    </row>
    <row r="1931">
      <c r="A1931" s="9" t="n"/>
      <c r="B1931" s="9" t="n"/>
      <c r="C1931" s="9" t="n"/>
      <c r="D1931" s="9" t="n"/>
      <c r="E1931" s="9" t="n"/>
      <c r="F1931" s="11" t="n"/>
      <c r="G1931" s="9" t="n"/>
      <c r="H1931" s="9" t="n"/>
      <c r="I1931" s="9">
        <f>IF(COUNTA($A1931:$H1931)=0,"",IF($J1931="OTRO","NO","SI"))</f>
        <v/>
      </c>
      <c r="J1931" s="9">
        <f>IF(COUNTA($A1931:$H1931)=0,"",IFERROR(LOOKUP(2,1/(((LISTS!$H$2:$H$26&lt;&gt;"")*ISNUMBER(SEARCH(LISTS!$H$2:$H$26,$G1931)))+((LISTS!$I$2:$I$26&lt;&gt;"")*ISNUMBER(SEARCH(LISTS!$I$2:$I$26,$E1931)))),LISTS!$K$2:$K$26),"OTRO"))</f>
        <v/>
      </c>
      <c r="K1931" s="11">
        <f>IF($I1931&lt;&gt;"SI",0,IFERROR($F1931,0))</f>
        <v/>
      </c>
      <c r="L1931" s="9">
        <f>IF(COUNTA($A1931:$H1931)=0,"",IF($J1931="OTRO",IFERROR(LOOKUP(2,1/(((LISTS!$H$2:$H$26&lt;&gt;"")*ISNUMBER(SEARCH(LISTS!$H$2:$H$26,$G1931)))+((LISTS!$I$2:$I$26&lt;&gt;"")*ISNUMBER(SEARCH(LISTS!$I$2:$I$26,$E1931)))),LISTS!$L$2:$L$26),"Concepto DIAN no mapeado a casilla automatica"),IF(LEFT($J1931,4)="TOPE","Control automatico DIAN: "&amp;$J1931,"Casilla automatica: "&amp;$J1931)))</f>
        <v/>
      </c>
    </row>
    <row r="1932">
      <c r="A1932" s="9" t="n"/>
      <c r="B1932" s="9" t="n"/>
      <c r="C1932" s="9" t="n"/>
      <c r="D1932" s="9" t="n"/>
      <c r="E1932" s="9" t="n"/>
      <c r="F1932" s="11" t="n"/>
      <c r="G1932" s="9" t="n"/>
      <c r="H1932" s="9" t="n"/>
      <c r="I1932" s="9">
        <f>IF(COUNTA($A1932:$H1932)=0,"",IF($J1932="OTRO","NO","SI"))</f>
        <v/>
      </c>
      <c r="J1932" s="9">
        <f>IF(COUNTA($A1932:$H1932)=0,"",IFERROR(LOOKUP(2,1/(((LISTS!$H$2:$H$26&lt;&gt;"")*ISNUMBER(SEARCH(LISTS!$H$2:$H$26,$G1932)))+((LISTS!$I$2:$I$26&lt;&gt;"")*ISNUMBER(SEARCH(LISTS!$I$2:$I$26,$E1932)))),LISTS!$K$2:$K$26),"OTRO"))</f>
        <v/>
      </c>
      <c r="K1932" s="11">
        <f>IF($I1932&lt;&gt;"SI",0,IFERROR($F1932,0))</f>
        <v/>
      </c>
      <c r="L1932" s="9">
        <f>IF(COUNTA($A1932:$H1932)=0,"",IF($J1932="OTRO",IFERROR(LOOKUP(2,1/(((LISTS!$H$2:$H$26&lt;&gt;"")*ISNUMBER(SEARCH(LISTS!$H$2:$H$26,$G1932)))+((LISTS!$I$2:$I$26&lt;&gt;"")*ISNUMBER(SEARCH(LISTS!$I$2:$I$26,$E1932)))),LISTS!$L$2:$L$26),"Concepto DIAN no mapeado a casilla automatica"),IF(LEFT($J1932,4)="TOPE","Control automatico DIAN: "&amp;$J1932,"Casilla automatica: "&amp;$J1932)))</f>
        <v/>
      </c>
    </row>
    <row r="1933">
      <c r="A1933" s="9" t="n"/>
      <c r="B1933" s="9" t="n"/>
      <c r="C1933" s="9" t="n"/>
      <c r="D1933" s="9" t="n"/>
      <c r="E1933" s="9" t="n"/>
      <c r="F1933" s="11" t="n"/>
      <c r="G1933" s="9" t="n"/>
      <c r="H1933" s="9" t="n"/>
      <c r="I1933" s="9">
        <f>IF(COUNTA($A1933:$H1933)=0,"",IF($J1933="OTRO","NO","SI"))</f>
        <v/>
      </c>
      <c r="J1933" s="9">
        <f>IF(COUNTA($A1933:$H1933)=0,"",IFERROR(LOOKUP(2,1/(((LISTS!$H$2:$H$26&lt;&gt;"")*ISNUMBER(SEARCH(LISTS!$H$2:$H$26,$G1933)))+((LISTS!$I$2:$I$26&lt;&gt;"")*ISNUMBER(SEARCH(LISTS!$I$2:$I$26,$E1933)))),LISTS!$K$2:$K$26),"OTRO"))</f>
        <v/>
      </c>
      <c r="K1933" s="11">
        <f>IF($I1933&lt;&gt;"SI",0,IFERROR($F1933,0))</f>
        <v/>
      </c>
      <c r="L1933" s="9">
        <f>IF(COUNTA($A1933:$H1933)=0,"",IF($J1933="OTRO",IFERROR(LOOKUP(2,1/(((LISTS!$H$2:$H$26&lt;&gt;"")*ISNUMBER(SEARCH(LISTS!$H$2:$H$26,$G1933)))+((LISTS!$I$2:$I$26&lt;&gt;"")*ISNUMBER(SEARCH(LISTS!$I$2:$I$26,$E1933)))),LISTS!$L$2:$L$26),"Concepto DIAN no mapeado a casilla automatica"),IF(LEFT($J1933,4)="TOPE","Control automatico DIAN: "&amp;$J1933,"Casilla automatica: "&amp;$J1933)))</f>
        <v/>
      </c>
    </row>
    <row r="1934">
      <c r="A1934" s="9" t="n"/>
      <c r="B1934" s="9" t="n"/>
      <c r="C1934" s="9" t="n"/>
      <c r="D1934" s="9" t="n"/>
      <c r="E1934" s="9" t="n"/>
      <c r="F1934" s="11" t="n"/>
      <c r="G1934" s="9" t="n"/>
      <c r="H1934" s="9" t="n"/>
      <c r="I1934" s="9">
        <f>IF(COUNTA($A1934:$H1934)=0,"",IF($J1934="OTRO","NO","SI"))</f>
        <v/>
      </c>
      <c r="J1934" s="9">
        <f>IF(COUNTA($A1934:$H1934)=0,"",IFERROR(LOOKUP(2,1/(((LISTS!$H$2:$H$26&lt;&gt;"")*ISNUMBER(SEARCH(LISTS!$H$2:$H$26,$G1934)))+((LISTS!$I$2:$I$26&lt;&gt;"")*ISNUMBER(SEARCH(LISTS!$I$2:$I$26,$E1934)))),LISTS!$K$2:$K$26),"OTRO"))</f>
        <v/>
      </c>
      <c r="K1934" s="11">
        <f>IF($I1934&lt;&gt;"SI",0,IFERROR($F1934,0))</f>
        <v/>
      </c>
      <c r="L1934" s="9">
        <f>IF(COUNTA($A1934:$H1934)=0,"",IF($J1934="OTRO",IFERROR(LOOKUP(2,1/(((LISTS!$H$2:$H$26&lt;&gt;"")*ISNUMBER(SEARCH(LISTS!$H$2:$H$26,$G1934)))+((LISTS!$I$2:$I$26&lt;&gt;"")*ISNUMBER(SEARCH(LISTS!$I$2:$I$26,$E1934)))),LISTS!$L$2:$L$26),"Concepto DIAN no mapeado a casilla automatica"),IF(LEFT($J1934,4)="TOPE","Control automatico DIAN: "&amp;$J1934,"Casilla automatica: "&amp;$J1934)))</f>
        <v/>
      </c>
    </row>
    <row r="1935">
      <c r="A1935" s="9" t="n"/>
      <c r="B1935" s="9" t="n"/>
      <c r="C1935" s="9" t="n"/>
      <c r="D1935" s="9" t="n"/>
      <c r="E1935" s="9" t="n"/>
      <c r="F1935" s="11" t="n"/>
      <c r="G1935" s="9" t="n"/>
      <c r="H1935" s="9" t="n"/>
      <c r="I1935" s="9">
        <f>IF(COUNTA($A1935:$H1935)=0,"",IF($J1935="OTRO","NO","SI"))</f>
        <v/>
      </c>
      <c r="J1935" s="9">
        <f>IF(COUNTA($A1935:$H1935)=0,"",IFERROR(LOOKUP(2,1/(((LISTS!$H$2:$H$26&lt;&gt;"")*ISNUMBER(SEARCH(LISTS!$H$2:$H$26,$G1935)))+((LISTS!$I$2:$I$26&lt;&gt;"")*ISNUMBER(SEARCH(LISTS!$I$2:$I$26,$E1935)))),LISTS!$K$2:$K$26),"OTRO"))</f>
        <v/>
      </c>
      <c r="K1935" s="11">
        <f>IF($I1935&lt;&gt;"SI",0,IFERROR($F1935,0))</f>
        <v/>
      </c>
      <c r="L1935" s="9">
        <f>IF(COUNTA($A1935:$H1935)=0,"",IF($J1935="OTRO",IFERROR(LOOKUP(2,1/(((LISTS!$H$2:$H$26&lt;&gt;"")*ISNUMBER(SEARCH(LISTS!$H$2:$H$26,$G1935)))+((LISTS!$I$2:$I$26&lt;&gt;"")*ISNUMBER(SEARCH(LISTS!$I$2:$I$26,$E1935)))),LISTS!$L$2:$L$26),"Concepto DIAN no mapeado a casilla automatica"),IF(LEFT($J1935,4)="TOPE","Control automatico DIAN: "&amp;$J1935,"Casilla automatica: "&amp;$J1935)))</f>
        <v/>
      </c>
    </row>
    <row r="1936">
      <c r="A1936" s="9" t="n"/>
      <c r="B1936" s="9" t="n"/>
      <c r="C1936" s="9" t="n"/>
      <c r="D1936" s="9" t="n"/>
      <c r="E1936" s="9" t="n"/>
      <c r="F1936" s="11" t="n"/>
      <c r="G1936" s="9" t="n"/>
      <c r="H1936" s="9" t="n"/>
      <c r="I1936" s="9">
        <f>IF(COUNTA($A1936:$H1936)=0,"",IF($J1936="OTRO","NO","SI"))</f>
        <v/>
      </c>
      <c r="J1936" s="9">
        <f>IF(COUNTA($A1936:$H1936)=0,"",IFERROR(LOOKUP(2,1/(((LISTS!$H$2:$H$26&lt;&gt;"")*ISNUMBER(SEARCH(LISTS!$H$2:$H$26,$G1936)))+((LISTS!$I$2:$I$26&lt;&gt;"")*ISNUMBER(SEARCH(LISTS!$I$2:$I$26,$E1936)))),LISTS!$K$2:$K$26),"OTRO"))</f>
        <v/>
      </c>
      <c r="K1936" s="11">
        <f>IF($I1936&lt;&gt;"SI",0,IFERROR($F1936,0))</f>
        <v/>
      </c>
      <c r="L1936" s="9">
        <f>IF(COUNTA($A1936:$H1936)=0,"",IF($J1936="OTRO",IFERROR(LOOKUP(2,1/(((LISTS!$H$2:$H$26&lt;&gt;"")*ISNUMBER(SEARCH(LISTS!$H$2:$H$26,$G1936)))+((LISTS!$I$2:$I$26&lt;&gt;"")*ISNUMBER(SEARCH(LISTS!$I$2:$I$26,$E1936)))),LISTS!$L$2:$L$26),"Concepto DIAN no mapeado a casilla automatica"),IF(LEFT($J1936,4)="TOPE","Control automatico DIAN: "&amp;$J1936,"Casilla automatica: "&amp;$J1936)))</f>
        <v/>
      </c>
    </row>
    <row r="1937">
      <c r="A1937" s="9" t="n"/>
      <c r="B1937" s="9" t="n"/>
      <c r="C1937" s="9" t="n"/>
      <c r="D1937" s="9" t="n"/>
      <c r="E1937" s="9" t="n"/>
      <c r="F1937" s="11" t="n"/>
      <c r="G1937" s="9" t="n"/>
      <c r="H1937" s="9" t="n"/>
      <c r="I1937" s="9">
        <f>IF(COUNTA($A1937:$H1937)=0,"",IF($J1937="OTRO","NO","SI"))</f>
        <v/>
      </c>
      <c r="J1937" s="9">
        <f>IF(COUNTA($A1937:$H1937)=0,"",IFERROR(LOOKUP(2,1/(((LISTS!$H$2:$H$26&lt;&gt;"")*ISNUMBER(SEARCH(LISTS!$H$2:$H$26,$G1937)))+((LISTS!$I$2:$I$26&lt;&gt;"")*ISNUMBER(SEARCH(LISTS!$I$2:$I$26,$E1937)))),LISTS!$K$2:$K$26),"OTRO"))</f>
        <v/>
      </c>
      <c r="K1937" s="11">
        <f>IF($I1937&lt;&gt;"SI",0,IFERROR($F1937,0))</f>
        <v/>
      </c>
      <c r="L1937" s="9">
        <f>IF(COUNTA($A1937:$H1937)=0,"",IF($J1937="OTRO",IFERROR(LOOKUP(2,1/(((LISTS!$H$2:$H$26&lt;&gt;"")*ISNUMBER(SEARCH(LISTS!$H$2:$H$26,$G1937)))+((LISTS!$I$2:$I$26&lt;&gt;"")*ISNUMBER(SEARCH(LISTS!$I$2:$I$26,$E1937)))),LISTS!$L$2:$L$26),"Concepto DIAN no mapeado a casilla automatica"),IF(LEFT($J1937,4)="TOPE","Control automatico DIAN: "&amp;$J1937,"Casilla automatica: "&amp;$J1937)))</f>
        <v/>
      </c>
    </row>
    <row r="1938">
      <c r="A1938" s="9" t="n"/>
      <c r="B1938" s="9" t="n"/>
      <c r="C1938" s="9" t="n"/>
      <c r="D1938" s="9" t="n"/>
      <c r="E1938" s="9" t="n"/>
      <c r="F1938" s="11" t="n"/>
      <c r="G1938" s="9" t="n"/>
      <c r="H1938" s="9" t="n"/>
      <c r="I1938" s="9">
        <f>IF(COUNTA($A1938:$H1938)=0,"",IF($J1938="OTRO","NO","SI"))</f>
        <v/>
      </c>
      <c r="J1938" s="9">
        <f>IF(COUNTA($A1938:$H1938)=0,"",IFERROR(LOOKUP(2,1/(((LISTS!$H$2:$H$26&lt;&gt;"")*ISNUMBER(SEARCH(LISTS!$H$2:$H$26,$G1938)))+((LISTS!$I$2:$I$26&lt;&gt;"")*ISNUMBER(SEARCH(LISTS!$I$2:$I$26,$E1938)))),LISTS!$K$2:$K$26),"OTRO"))</f>
        <v/>
      </c>
      <c r="K1938" s="11">
        <f>IF($I1938&lt;&gt;"SI",0,IFERROR($F1938,0))</f>
        <v/>
      </c>
      <c r="L1938" s="9">
        <f>IF(COUNTA($A1938:$H1938)=0,"",IF($J1938="OTRO",IFERROR(LOOKUP(2,1/(((LISTS!$H$2:$H$26&lt;&gt;"")*ISNUMBER(SEARCH(LISTS!$H$2:$H$26,$G1938)))+((LISTS!$I$2:$I$26&lt;&gt;"")*ISNUMBER(SEARCH(LISTS!$I$2:$I$26,$E1938)))),LISTS!$L$2:$L$26),"Concepto DIAN no mapeado a casilla automatica"),IF(LEFT($J1938,4)="TOPE","Control automatico DIAN: "&amp;$J1938,"Casilla automatica: "&amp;$J1938)))</f>
        <v/>
      </c>
    </row>
    <row r="1939">
      <c r="A1939" s="9" t="n"/>
      <c r="B1939" s="9" t="n"/>
      <c r="C1939" s="9" t="n"/>
      <c r="D1939" s="9" t="n"/>
      <c r="E1939" s="9" t="n"/>
      <c r="F1939" s="11" t="n"/>
      <c r="G1939" s="9" t="n"/>
      <c r="H1939" s="9" t="n"/>
      <c r="I1939" s="9">
        <f>IF(COUNTA($A1939:$H1939)=0,"",IF($J1939="OTRO","NO","SI"))</f>
        <v/>
      </c>
      <c r="J1939" s="9">
        <f>IF(COUNTA($A1939:$H1939)=0,"",IFERROR(LOOKUP(2,1/(((LISTS!$H$2:$H$26&lt;&gt;"")*ISNUMBER(SEARCH(LISTS!$H$2:$H$26,$G1939)))+((LISTS!$I$2:$I$26&lt;&gt;"")*ISNUMBER(SEARCH(LISTS!$I$2:$I$26,$E1939)))),LISTS!$K$2:$K$26),"OTRO"))</f>
        <v/>
      </c>
      <c r="K1939" s="11">
        <f>IF($I1939&lt;&gt;"SI",0,IFERROR($F1939,0))</f>
        <v/>
      </c>
      <c r="L1939" s="9">
        <f>IF(COUNTA($A1939:$H1939)=0,"",IF($J1939="OTRO",IFERROR(LOOKUP(2,1/(((LISTS!$H$2:$H$26&lt;&gt;"")*ISNUMBER(SEARCH(LISTS!$H$2:$H$26,$G1939)))+((LISTS!$I$2:$I$26&lt;&gt;"")*ISNUMBER(SEARCH(LISTS!$I$2:$I$26,$E1939)))),LISTS!$L$2:$L$26),"Concepto DIAN no mapeado a casilla automatica"),IF(LEFT($J1939,4)="TOPE","Control automatico DIAN: "&amp;$J1939,"Casilla automatica: "&amp;$J1939)))</f>
        <v/>
      </c>
    </row>
    <row r="1940">
      <c r="A1940" s="9" t="n"/>
      <c r="B1940" s="9" t="n"/>
      <c r="C1940" s="9" t="n"/>
      <c r="D1940" s="9" t="n"/>
      <c r="E1940" s="9" t="n"/>
      <c r="F1940" s="11" t="n"/>
      <c r="G1940" s="9" t="n"/>
      <c r="H1940" s="9" t="n"/>
      <c r="I1940" s="9">
        <f>IF(COUNTA($A1940:$H1940)=0,"",IF($J1940="OTRO","NO","SI"))</f>
        <v/>
      </c>
      <c r="J1940" s="9">
        <f>IF(COUNTA($A1940:$H1940)=0,"",IFERROR(LOOKUP(2,1/(((LISTS!$H$2:$H$26&lt;&gt;"")*ISNUMBER(SEARCH(LISTS!$H$2:$H$26,$G1940)))+((LISTS!$I$2:$I$26&lt;&gt;"")*ISNUMBER(SEARCH(LISTS!$I$2:$I$26,$E1940)))),LISTS!$K$2:$K$26),"OTRO"))</f>
        <v/>
      </c>
      <c r="K1940" s="11">
        <f>IF($I1940&lt;&gt;"SI",0,IFERROR($F1940,0))</f>
        <v/>
      </c>
      <c r="L1940" s="9">
        <f>IF(COUNTA($A1940:$H1940)=0,"",IF($J1940="OTRO",IFERROR(LOOKUP(2,1/(((LISTS!$H$2:$H$26&lt;&gt;"")*ISNUMBER(SEARCH(LISTS!$H$2:$H$26,$G1940)))+((LISTS!$I$2:$I$26&lt;&gt;"")*ISNUMBER(SEARCH(LISTS!$I$2:$I$26,$E1940)))),LISTS!$L$2:$L$26),"Concepto DIAN no mapeado a casilla automatica"),IF(LEFT($J1940,4)="TOPE","Control automatico DIAN: "&amp;$J1940,"Casilla automatica: "&amp;$J1940)))</f>
        <v/>
      </c>
    </row>
    <row r="1941">
      <c r="A1941" s="9" t="n"/>
      <c r="B1941" s="9" t="n"/>
      <c r="C1941" s="9" t="n"/>
      <c r="D1941" s="9" t="n"/>
      <c r="E1941" s="9" t="n"/>
      <c r="F1941" s="11" t="n"/>
      <c r="G1941" s="9" t="n"/>
      <c r="H1941" s="9" t="n"/>
      <c r="I1941" s="9">
        <f>IF(COUNTA($A1941:$H1941)=0,"",IF($J1941="OTRO","NO","SI"))</f>
        <v/>
      </c>
      <c r="J1941" s="9">
        <f>IF(COUNTA($A1941:$H1941)=0,"",IFERROR(LOOKUP(2,1/(((LISTS!$H$2:$H$26&lt;&gt;"")*ISNUMBER(SEARCH(LISTS!$H$2:$H$26,$G1941)))+((LISTS!$I$2:$I$26&lt;&gt;"")*ISNUMBER(SEARCH(LISTS!$I$2:$I$26,$E1941)))),LISTS!$K$2:$K$26),"OTRO"))</f>
        <v/>
      </c>
      <c r="K1941" s="11">
        <f>IF($I1941&lt;&gt;"SI",0,IFERROR($F1941,0))</f>
        <v/>
      </c>
      <c r="L1941" s="9">
        <f>IF(COUNTA($A1941:$H1941)=0,"",IF($J1941="OTRO",IFERROR(LOOKUP(2,1/(((LISTS!$H$2:$H$26&lt;&gt;"")*ISNUMBER(SEARCH(LISTS!$H$2:$H$26,$G1941)))+((LISTS!$I$2:$I$26&lt;&gt;"")*ISNUMBER(SEARCH(LISTS!$I$2:$I$26,$E1941)))),LISTS!$L$2:$L$26),"Concepto DIAN no mapeado a casilla automatica"),IF(LEFT($J1941,4)="TOPE","Control automatico DIAN: "&amp;$J1941,"Casilla automatica: "&amp;$J1941)))</f>
        <v/>
      </c>
    </row>
    <row r="1942">
      <c r="A1942" s="9" t="n"/>
      <c r="B1942" s="9" t="n"/>
      <c r="C1942" s="9" t="n"/>
      <c r="D1942" s="9" t="n"/>
      <c r="E1942" s="9" t="n"/>
      <c r="F1942" s="11" t="n"/>
      <c r="G1942" s="9" t="n"/>
      <c r="H1942" s="9" t="n"/>
      <c r="I1942" s="9">
        <f>IF(COUNTA($A1942:$H1942)=0,"",IF($J1942="OTRO","NO","SI"))</f>
        <v/>
      </c>
      <c r="J1942" s="9">
        <f>IF(COUNTA($A1942:$H1942)=0,"",IFERROR(LOOKUP(2,1/(((LISTS!$H$2:$H$26&lt;&gt;"")*ISNUMBER(SEARCH(LISTS!$H$2:$H$26,$G1942)))+((LISTS!$I$2:$I$26&lt;&gt;"")*ISNUMBER(SEARCH(LISTS!$I$2:$I$26,$E1942)))),LISTS!$K$2:$K$26),"OTRO"))</f>
        <v/>
      </c>
      <c r="K1942" s="11">
        <f>IF($I1942&lt;&gt;"SI",0,IFERROR($F1942,0))</f>
        <v/>
      </c>
      <c r="L1942" s="9">
        <f>IF(COUNTA($A1942:$H1942)=0,"",IF($J1942="OTRO",IFERROR(LOOKUP(2,1/(((LISTS!$H$2:$H$26&lt;&gt;"")*ISNUMBER(SEARCH(LISTS!$H$2:$H$26,$G1942)))+((LISTS!$I$2:$I$26&lt;&gt;"")*ISNUMBER(SEARCH(LISTS!$I$2:$I$26,$E1942)))),LISTS!$L$2:$L$26),"Concepto DIAN no mapeado a casilla automatica"),IF(LEFT($J1942,4)="TOPE","Control automatico DIAN: "&amp;$J1942,"Casilla automatica: "&amp;$J1942)))</f>
        <v/>
      </c>
    </row>
    <row r="1943">
      <c r="A1943" s="9" t="n"/>
      <c r="B1943" s="9" t="n"/>
      <c r="C1943" s="9" t="n"/>
      <c r="D1943" s="9" t="n"/>
      <c r="E1943" s="9" t="n"/>
      <c r="F1943" s="11" t="n"/>
      <c r="G1943" s="9" t="n"/>
      <c r="H1943" s="9" t="n"/>
      <c r="I1943" s="9">
        <f>IF(COUNTA($A1943:$H1943)=0,"",IF($J1943="OTRO","NO","SI"))</f>
        <v/>
      </c>
      <c r="J1943" s="9">
        <f>IF(COUNTA($A1943:$H1943)=0,"",IFERROR(LOOKUP(2,1/(((LISTS!$H$2:$H$26&lt;&gt;"")*ISNUMBER(SEARCH(LISTS!$H$2:$H$26,$G1943)))+((LISTS!$I$2:$I$26&lt;&gt;"")*ISNUMBER(SEARCH(LISTS!$I$2:$I$26,$E1943)))),LISTS!$K$2:$K$26),"OTRO"))</f>
        <v/>
      </c>
      <c r="K1943" s="11">
        <f>IF($I1943&lt;&gt;"SI",0,IFERROR($F1943,0))</f>
        <v/>
      </c>
      <c r="L1943" s="9">
        <f>IF(COUNTA($A1943:$H1943)=0,"",IF($J1943="OTRO",IFERROR(LOOKUP(2,1/(((LISTS!$H$2:$H$26&lt;&gt;"")*ISNUMBER(SEARCH(LISTS!$H$2:$H$26,$G1943)))+((LISTS!$I$2:$I$26&lt;&gt;"")*ISNUMBER(SEARCH(LISTS!$I$2:$I$26,$E1943)))),LISTS!$L$2:$L$26),"Concepto DIAN no mapeado a casilla automatica"),IF(LEFT($J1943,4)="TOPE","Control automatico DIAN: "&amp;$J1943,"Casilla automatica: "&amp;$J1943)))</f>
        <v/>
      </c>
    </row>
    <row r="1944">
      <c r="A1944" s="9" t="n"/>
      <c r="B1944" s="9" t="n"/>
      <c r="C1944" s="9" t="n"/>
      <c r="D1944" s="9" t="n"/>
      <c r="E1944" s="9" t="n"/>
      <c r="F1944" s="11" t="n"/>
      <c r="G1944" s="9" t="n"/>
      <c r="H1944" s="9" t="n"/>
      <c r="I1944" s="9">
        <f>IF(COUNTA($A1944:$H1944)=0,"",IF($J1944="OTRO","NO","SI"))</f>
        <v/>
      </c>
      <c r="J1944" s="9">
        <f>IF(COUNTA($A1944:$H1944)=0,"",IFERROR(LOOKUP(2,1/(((LISTS!$H$2:$H$26&lt;&gt;"")*ISNUMBER(SEARCH(LISTS!$H$2:$H$26,$G1944)))+((LISTS!$I$2:$I$26&lt;&gt;"")*ISNUMBER(SEARCH(LISTS!$I$2:$I$26,$E1944)))),LISTS!$K$2:$K$26),"OTRO"))</f>
        <v/>
      </c>
      <c r="K1944" s="11">
        <f>IF($I1944&lt;&gt;"SI",0,IFERROR($F1944,0))</f>
        <v/>
      </c>
      <c r="L1944" s="9">
        <f>IF(COUNTA($A1944:$H1944)=0,"",IF($J1944="OTRO",IFERROR(LOOKUP(2,1/(((LISTS!$H$2:$H$26&lt;&gt;"")*ISNUMBER(SEARCH(LISTS!$H$2:$H$26,$G1944)))+((LISTS!$I$2:$I$26&lt;&gt;"")*ISNUMBER(SEARCH(LISTS!$I$2:$I$26,$E1944)))),LISTS!$L$2:$L$26),"Concepto DIAN no mapeado a casilla automatica"),IF(LEFT($J1944,4)="TOPE","Control automatico DIAN: "&amp;$J1944,"Casilla automatica: "&amp;$J1944)))</f>
        <v/>
      </c>
    </row>
    <row r="1945">
      <c r="A1945" s="9" t="n"/>
      <c r="B1945" s="9" t="n"/>
      <c r="C1945" s="9" t="n"/>
      <c r="D1945" s="9" t="n"/>
      <c r="E1945" s="9" t="n"/>
      <c r="F1945" s="11" t="n"/>
      <c r="G1945" s="9" t="n"/>
      <c r="H1945" s="9" t="n"/>
      <c r="I1945" s="9">
        <f>IF(COUNTA($A1945:$H1945)=0,"",IF($J1945="OTRO","NO","SI"))</f>
        <v/>
      </c>
      <c r="J1945" s="9">
        <f>IF(COUNTA($A1945:$H1945)=0,"",IFERROR(LOOKUP(2,1/(((LISTS!$H$2:$H$26&lt;&gt;"")*ISNUMBER(SEARCH(LISTS!$H$2:$H$26,$G1945)))+((LISTS!$I$2:$I$26&lt;&gt;"")*ISNUMBER(SEARCH(LISTS!$I$2:$I$26,$E1945)))),LISTS!$K$2:$K$26),"OTRO"))</f>
        <v/>
      </c>
      <c r="K1945" s="11">
        <f>IF($I1945&lt;&gt;"SI",0,IFERROR($F1945,0))</f>
        <v/>
      </c>
      <c r="L1945" s="9">
        <f>IF(COUNTA($A1945:$H1945)=0,"",IF($J1945="OTRO",IFERROR(LOOKUP(2,1/(((LISTS!$H$2:$H$26&lt;&gt;"")*ISNUMBER(SEARCH(LISTS!$H$2:$H$26,$G1945)))+((LISTS!$I$2:$I$26&lt;&gt;"")*ISNUMBER(SEARCH(LISTS!$I$2:$I$26,$E1945)))),LISTS!$L$2:$L$26),"Concepto DIAN no mapeado a casilla automatica"),IF(LEFT($J1945,4)="TOPE","Control automatico DIAN: "&amp;$J1945,"Casilla automatica: "&amp;$J1945)))</f>
        <v/>
      </c>
    </row>
    <row r="1946">
      <c r="A1946" s="9" t="n"/>
      <c r="B1946" s="9" t="n"/>
      <c r="C1946" s="9" t="n"/>
      <c r="D1946" s="9" t="n"/>
      <c r="E1946" s="9" t="n"/>
      <c r="F1946" s="11" t="n"/>
      <c r="G1946" s="9" t="n"/>
      <c r="H1946" s="9" t="n"/>
      <c r="I1946" s="9">
        <f>IF(COUNTA($A1946:$H1946)=0,"",IF($J1946="OTRO","NO","SI"))</f>
        <v/>
      </c>
      <c r="J1946" s="9">
        <f>IF(COUNTA($A1946:$H1946)=0,"",IFERROR(LOOKUP(2,1/(((LISTS!$H$2:$H$26&lt;&gt;"")*ISNUMBER(SEARCH(LISTS!$H$2:$H$26,$G1946)))+((LISTS!$I$2:$I$26&lt;&gt;"")*ISNUMBER(SEARCH(LISTS!$I$2:$I$26,$E1946)))),LISTS!$K$2:$K$26),"OTRO"))</f>
        <v/>
      </c>
      <c r="K1946" s="11">
        <f>IF($I1946&lt;&gt;"SI",0,IFERROR($F1946,0))</f>
        <v/>
      </c>
      <c r="L1946" s="9">
        <f>IF(COUNTA($A1946:$H1946)=0,"",IF($J1946="OTRO",IFERROR(LOOKUP(2,1/(((LISTS!$H$2:$H$26&lt;&gt;"")*ISNUMBER(SEARCH(LISTS!$H$2:$H$26,$G1946)))+((LISTS!$I$2:$I$26&lt;&gt;"")*ISNUMBER(SEARCH(LISTS!$I$2:$I$26,$E1946)))),LISTS!$L$2:$L$26),"Concepto DIAN no mapeado a casilla automatica"),IF(LEFT($J1946,4)="TOPE","Control automatico DIAN: "&amp;$J1946,"Casilla automatica: "&amp;$J1946)))</f>
        <v/>
      </c>
    </row>
    <row r="1947">
      <c r="A1947" s="9" t="n"/>
      <c r="B1947" s="9" t="n"/>
      <c r="C1947" s="9" t="n"/>
      <c r="D1947" s="9" t="n"/>
      <c r="E1947" s="9" t="n"/>
      <c r="F1947" s="11" t="n"/>
      <c r="G1947" s="9" t="n"/>
      <c r="H1947" s="9" t="n"/>
      <c r="I1947" s="9">
        <f>IF(COUNTA($A1947:$H1947)=0,"",IF($J1947="OTRO","NO","SI"))</f>
        <v/>
      </c>
      <c r="J1947" s="9">
        <f>IF(COUNTA($A1947:$H1947)=0,"",IFERROR(LOOKUP(2,1/(((LISTS!$H$2:$H$26&lt;&gt;"")*ISNUMBER(SEARCH(LISTS!$H$2:$H$26,$G1947)))+((LISTS!$I$2:$I$26&lt;&gt;"")*ISNUMBER(SEARCH(LISTS!$I$2:$I$26,$E1947)))),LISTS!$K$2:$K$26),"OTRO"))</f>
        <v/>
      </c>
      <c r="K1947" s="11">
        <f>IF($I1947&lt;&gt;"SI",0,IFERROR($F1947,0))</f>
        <v/>
      </c>
      <c r="L1947" s="9">
        <f>IF(COUNTA($A1947:$H1947)=0,"",IF($J1947="OTRO",IFERROR(LOOKUP(2,1/(((LISTS!$H$2:$H$26&lt;&gt;"")*ISNUMBER(SEARCH(LISTS!$H$2:$H$26,$G1947)))+((LISTS!$I$2:$I$26&lt;&gt;"")*ISNUMBER(SEARCH(LISTS!$I$2:$I$26,$E1947)))),LISTS!$L$2:$L$26),"Concepto DIAN no mapeado a casilla automatica"),IF(LEFT($J1947,4)="TOPE","Control automatico DIAN: "&amp;$J1947,"Casilla automatica: "&amp;$J1947)))</f>
        <v/>
      </c>
    </row>
    <row r="1948">
      <c r="A1948" s="9" t="n"/>
      <c r="B1948" s="9" t="n"/>
      <c r="C1948" s="9" t="n"/>
      <c r="D1948" s="9" t="n"/>
      <c r="E1948" s="9" t="n"/>
      <c r="F1948" s="11" t="n"/>
      <c r="G1948" s="9" t="n"/>
      <c r="H1948" s="9" t="n"/>
      <c r="I1948" s="9">
        <f>IF(COUNTA($A1948:$H1948)=0,"",IF($J1948="OTRO","NO","SI"))</f>
        <v/>
      </c>
      <c r="J1948" s="9">
        <f>IF(COUNTA($A1948:$H1948)=0,"",IFERROR(LOOKUP(2,1/(((LISTS!$H$2:$H$26&lt;&gt;"")*ISNUMBER(SEARCH(LISTS!$H$2:$H$26,$G1948)))+((LISTS!$I$2:$I$26&lt;&gt;"")*ISNUMBER(SEARCH(LISTS!$I$2:$I$26,$E1948)))),LISTS!$K$2:$K$26),"OTRO"))</f>
        <v/>
      </c>
      <c r="K1948" s="11">
        <f>IF($I1948&lt;&gt;"SI",0,IFERROR($F1948,0))</f>
        <v/>
      </c>
      <c r="L1948" s="9">
        <f>IF(COUNTA($A1948:$H1948)=0,"",IF($J1948="OTRO",IFERROR(LOOKUP(2,1/(((LISTS!$H$2:$H$26&lt;&gt;"")*ISNUMBER(SEARCH(LISTS!$H$2:$H$26,$G1948)))+((LISTS!$I$2:$I$26&lt;&gt;"")*ISNUMBER(SEARCH(LISTS!$I$2:$I$26,$E1948)))),LISTS!$L$2:$L$26),"Concepto DIAN no mapeado a casilla automatica"),IF(LEFT($J1948,4)="TOPE","Control automatico DIAN: "&amp;$J1948,"Casilla automatica: "&amp;$J1948)))</f>
        <v/>
      </c>
    </row>
    <row r="1949">
      <c r="A1949" s="9" t="n"/>
      <c r="B1949" s="9" t="n"/>
      <c r="C1949" s="9" t="n"/>
      <c r="D1949" s="9" t="n"/>
      <c r="E1949" s="9" t="n"/>
      <c r="F1949" s="11" t="n"/>
      <c r="G1949" s="9" t="n"/>
      <c r="H1949" s="9" t="n"/>
      <c r="I1949" s="9">
        <f>IF(COUNTA($A1949:$H1949)=0,"",IF($J1949="OTRO","NO","SI"))</f>
        <v/>
      </c>
      <c r="J1949" s="9">
        <f>IF(COUNTA($A1949:$H1949)=0,"",IFERROR(LOOKUP(2,1/(((LISTS!$H$2:$H$26&lt;&gt;"")*ISNUMBER(SEARCH(LISTS!$H$2:$H$26,$G1949)))+((LISTS!$I$2:$I$26&lt;&gt;"")*ISNUMBER(SEARCH(LISTS!$I$2:$I$26,$E1949)))),LISTS!$K$2:$K$26),"OTRO"))</f>
        <v/>
      </c>
      <c r="K1949" s="11">
        <f>IF($I1949&lt;&gt;"SI",0,IFERROR($F1949,0))</f>
        <v/>
      </c>
      <c r="L1949" s="9">
        <f>IF(COUNTA($A1949:$H1949)=0,"",IF($J1949="OTRO",IFERROR(LOOKUP(2,1/(((LISTS!$H$2:$H$26&lt;&gt;"")*ISNUMBER(SEARCH(LISTS!$H$2:$H$26,$G1949)))+((LISTS!$I$2:$I$26&lt;&gt;"")*ISNUMBER(SEARCH(LISTS!$I$2:$I$26,$E1949)))),LISTS!$L$2:$L$26),"Concepto DIAN no mapeado a casilla automatica"),IF(LEFT($J1949,4)="TOPE","Control automatico DIAN: "&amp;$J1949,"Casilla automatica: "&amp;$J1949)))</f>
        <v/>
      </c>
    </row>
    <row r="1950">
      <c r="A1950" s="9" t="n"/>
      <c r="B1950" s="9" t="n"/>
      <c r="C1950" s="9" t="n"/>
      <c r="D1950" s="9" t="n"/>
      <c r="E1950" s="9" t="n"/>
      <c r="F1950" s="11" t="n"/>
      <c r="G1950" s="9" t="n"/>
      <c r="H1950" s="9" t="n"/>
      <c r="I1950" s="9">
        <f>IF(COUNTA($A1950:$H1950)=0,"",IF($J1950="OTRO","NO","SI"))</f>
        <v/>
      </c>
      <c r="J1950" s="9">
        <f>IF(COUNTA($A1950:$H1950)=0,"",IFERROR(LOOKUP(2,1/(((LISTS!$H$2:$H$26&lt;&gt;"")*ISNUMBER(SEARCH(LISTS!$H$2:$H$26,$G1950)))+((LISTS!$I$2:$I$26&lt;&gt;"")*ISNUMBER(SEARCH(LISTS!$I$2:$I$26,$E1950)))),LISTS!$K$2:$K$26),"OTRO"))</f>
        <v/>
      </c>
      <c r="K1950" s="11">
        <f>IF($I1950&lt;&gt;"SI",0,IFERROR($F1950,0))</f>
        <v/>
      </c>
      <c r="L1950" s="9">
        <f>IF(COUNTA($A1950:$H1950)=0,"",IF($J1950="OTRO",IFERROR(LOOKUP(2,1/(((LISTS!$H$2:$H$26&lt;&gt;"")*ISNUMBER(SEARCH(LISTS!$H$2:$H$26,$G1950)))+((LISTS!$I$2:$I$26&lt;&gt;"")*ISNUMBER(SEARCH(LISTS!$I$2:$I$26,$E1950)))),LISTS!$L$2:$L$26),"Concepto DIAN no mapeado a casilla automatica"),IF(LEFT($J1950,4)="TOPE","Control automatico DIAN: "&amp;$J1950,"Casilla automatica: "&amp;$J1950)))</f>
        <v/>
      </c>
    </row>
    <row r="1951">
      <c r="A1951" s="9" t="n"/>
      <c r="B1951" s="9" t="n"/>
      <c r="C1951" s="9" t="n"/>
      <c r="D1951" s="9" t="n"/>
      <c r="E1951" s="9" t="n"/>
      <c r="F1951" s="11" t="n"/>
      <c r="G1951" s="9" t="n"/>
      <c r="H1951" s="9" t="n"/>
      <c r="I1951" s="9">
        <f>IF(COUNTA($A1951:$H1951)=0,"",IF($J1951="OTRO","NO","SI"))</f>
        <v/>
      </c>
      <c r="J1951" s="9">
        <f>IF(COUNTA($A1951:$H1951)=0,"",IFERROR(LOOKUP(2,1/(((LISTS!$H$2:$H$26&lt;&gt;"")*ISNUMBER(SEARCH(LISTS!$H$2:$H$26,$G1951)))+((LISTS!$I$2:$I$26&lt;&gt;"")*ISNUMBER(SEARCH(LISTS!$I$2:$I$26,$E1951)))),LISTS!$K$2:$K$26),"OTRO"))</f>
        <v/>
      </c>
      <c r="K1951" s="11">
        <f>IF($I1951&lt;&gt;"SI",0,IFERROR($F1951,0))</f>
        <v/>
      </c>
      <c r="L1951" s="9">
        <f>IF(COUNTA($A1951:$H1951)=0,"",IF($J1951="OTRO",IFERROR(LOOKUP(2,1/(((LISTS!$H$2:$H$26&lt;&gt;"")*ISNUMBER(SEARCH(LISTS!$H$2:$H$26,$G1951)))+((LISTS!$I$2:$I$26&lt;&gt;"")*ISNUMBER(SEARCH(LISTS!$I$2:$I$26,$E1951)))),LISTS!$L$2:$L$26),"Concepto DIAN no mapeado a casilla automatica"),IF(LEFT($J1951,4)="TOPE","Control automatico DIAN: "&amp;$J1951,"Casilla automatica: "&amp;$J1951)))</f>
        <v/>
      </c>
    </row>
    <row r="1952">
      <c r="A1952" s="9" t="n"/>
      <c r="B1952" s="9" t="n"/>
      <c r="C1952" s="9" t="n"/>
      <c r="D1952" s="9" t="n"/>
      <c r="E1952" s="9" t="n"/>
      <c r="F1952" s="11" t="n"/>
      <c r="G1952" s="9" t="n"/>
      <c r="H1952" s="9" t="n"/>
      <c r="I1952" s="9">
        <f>IF(COUNTA($A1952:$H1952)=0,"",IF($J1952="OTRO","NO","SI"))</f>
        <v/>
      </c>
      <c r="J1952" s="9">
        <f>IF(COUNTA($A1952:$H1952)=0,"",IFERROR(LOOKUP(2,1/(((LISTS!$H$2:$H$26&lt;&gt;"")*ISNUMBER(SEARCH(LISTS!$H$2:$H$26,$G1952)))+((LISTS!$I$2:$I$26&lt;&gt;"")*ISNUMBER(SEARCH(LISTS!$I$2:$I$26,$E1952)))),LISTS!$K$2:$K$26),"OTRO"))</f>
        <v/>
      </c>
      <c r="K1952" s="11">
        <f>IF($I1952&lt;&gt;"SI",0,IFERROR($F1952,0))</f>
        <v/>
      </c>
      <c r="L1952" s="9">
        <f>IF(COUNTA($A1952:$H1952)=0,"",IF($J1952="OTRO",IFERROR(LOOKUP(2,1/(((LISTS!$H$2:$H$26&lt;&gt;"")*ISNUMBER(SEARCH(LISTS!$H$2:$H$26,$G1952)))+((LISTS!$I$2:$I$26&lt;&gt;"")*ISNUMBER(SEARCH(LISTS!$I$2:$I$26,$E1952)))),LISTS!$L$2:$L$26),"Concepto DIAN no mapeado a casilla automatica"),IF(LEFT($J1952,4)="TOPE","Control automatico DIAN: "&amp;$J1952,"Casilla automatica: "&amp;$J1952)))</f>
        <v/>
      </c>
    </row>
    <row r="1953">
      <c r="A1953" s="9" t="n"/>
      <c r="B1953" s="9" t="n"/>
      <c r="C1953" s="9" t="n"/>
      <c r="D1953" s="9" t="n"/>
      <c r="E1953" s="9" t="n"/>
      <c r="F1953" s="11" t="n"/>
      <c r="G1953" s="9" t="n"/>
      <c r="H1953" s="9" t="n"/>
      <c r="I1953" s="9">
        <f>IF(COUNTA($A1953:$H1953)=0,"",IF($J1953="OTRO","NO","SI"))</f>
        <v/>
      </c>
      <c r="J1953" s="9">
        <f>IF(COUNTA($A1953:$H1953)=0,"",IFERROR(LOOKUP(2,1/(((LISTS!$H$2:$H$26&lt;&gt;"")*ISNUMBER(SEARCH(LISTS!$H$2:$H$26,$G1953)))+((LISTS!$I$2:$I$26&lt;&gt;"")*ISNUMBER(SEARCH(LISTS!$I$2:$I$26,$E1953)))),LISTS!$K$2:$K$26),"OTRO"))</f>
        <v/>
      </c>
      <c r="K1953" s="11">
        <f>IF($I1953&lt;&gt;"SI",0,IFERROR($F1953,0))</f>
        <v/>
      </c>
      <c r="L1953" s="9">
        <f>IF(COUNTA($A1953:$H1953)=0,"",IF($J1953="OTRO",IFERROR(LOOKUP(2,1/(((LISTS!$H$2:$H$26&lt;&gt;"")*ISNUMBER(SEARCH(LISTS!$H$2:$H$26,$G1953)))+((LISTS!$I$2:$I$26&lt;&gt;"")*ISNUMBER(SEARCH(LISTS!$I$2:$I$26,$E1953)))),LISTS!$L$2:$L$26),"Concepto DIAN no mapeado a casilla automatica"),IF(LEFT($J1953,4)="TOPE","Control automatico DIAN: "&amp;$J1953,"Casilla automatica: "&amp;$J1953)))</f>
        <v/>
      </c>
    </row>
    <row r="1954">
      <c r="A1954" s="9" t="n"/>
      <c r="B1954" s="9" t="n"/>
      <c r="C1954" s="9" t="n"/>
      <c r="D1954" s="9" t="n"/>
      <c r="E1954" s="9" t="n"/>
      <c r="F1954" s="11" t="n"/>
      <c r="G1954" s="9" t="n"/>
      <c r="H1954" s="9" t="n"/>
      <c r="I1954" s="9">
        <f>IF(COUNTA($A1954:$H1954)=0,"",IF($J1954="OTRO","NO","SI"))</f>
        <v/>
      </c>
      <c r="J1954" s="9">
        <f>IF(COUNTA($A1954:$H1954)=0,"",IFERROR(LOOKUP(2,1/(((LISTS!$H$2:$H$26&lt;&gt;"")*ISNUMBER(SEARCH(LISTS!$H$2:$H$26,$G1954)))+((LISTS!$I$2:$I$26&lt;&gt;"")*ISNUMBER(SEARCH(LISTS!$I$2:$I$26,$E1954)))),LISTS!$K$2:$K$26),"OTRO"))</f>
        <v/>
      </c>
      <c r="K1954" s="11">
        <f>IF($I1954&lt;&gt;"SI",0,IFERROR($F1954,0))</f>
        <v/>
      </c>
      <c r="L1954" s="9">
        <f>IF(COUNTA($A1954:$H1954)=0,"",IF($J1954="OTRO",IFERROR(LOOKUP(2,1/(((LISTS!$H$2:$H$26&lt;&gt;"")*ISNUMBER(SEARCH(LISTS!$H$2:$H$26,$G1954)))+((LISTS!$I$2:$I$26&lt;&gt;"")*ISNUMBER(SEARCH(LISTS!$I$2:$I$26,$E1954)))),LISTS!$L$2:$L$26),"Concepto DIAN no mapeado a casilla automatica"),IF(LEFT($J1954,4)="TOPE","Control automatico DIAN: "&amp;$J1954,"Casilla automatica: "&amp;$J1954)))</f>
        <v/>
      </c>
    </row>
    <row r="1955">
      <c r="A1955" s="9" t="n"/>
      <c r="B1955" s="9" t="n"/>
      <c r="C1955" s="9" t="n"/>
      <c r="D1955" s="9" t="n"/>
      <c r="E1955" s="9" t="n"/>
      <c r="F1955" s="11" t="n"/>
      <c r="G1955" s="9" t="n"/>
      <c r="H1955" s="9" t="n"/>
      <c r="I1955" s="9">
        <f>IF(COUNTA($A1955:$H1955)=0,"",IF($J1955="OTRO","NO","SI"))</f>
        <v/>
      </c>
      <c r="J1955" s="9">
        <f>IF(COUNTA($A1955:$H1955)=0,"",IFERROR(LOOKUP(2,1/(((LISTS!$H$2:$H$26&lt;&gt;"")*ISNUMBER(SEARCH(LISTS!$H$2:$H$26,$G1955)))+((LISTS!$I$2:$I$26&lt;&gt;"")*ISNUMBER(SEARCH(LISTS!$I$2:$I$26,$E1955)))),LISTS!$K$2:$K$26),"OTRO"))</f>
        <v/>
      </c>
      <c r="K1955" s="11">
        <f>IF($I1955&lt;&gt;"SI",0,IFERROR($F1955,0))</f>
        <v/>
      </c>
      <c r="L1955" s="9">
        <f>IF(COUNTA($A1955:$H1955)=0,"",IF($J1955="OTRO",IFERROR(LOOKUP(2,1/(((LISTS!$H$2:$H$26&lt;&gt;"")*ISNUMBER(SEARCH(LISTS!$H$2:$H$26,$G1955)))+((LISTS!$I$2:$I$26&lt;&gt;"")*ISNUMBER(SEARCH(LISTS!$I$2:$I$26,$E1955)))),LISTS!$L$2:$L$26),"Concepto DIAN no mapeado a casilla automatica"),IF(LEFT($J1955,4)="TOPE","Control automatico DIAN: "&amp;$J1955,"Casilla automatica: "&amp;$J1955)))</f>
        <v/>
      </c>
    </row>
    <row r="1956">
      <c r="A1956" s="9" t="n"/>
      <c r="B1956" s="9" t="n"/>
      <c r="C1956" s="9" t="n"/>
      <c r="D1956" s="9" t="n"/>
      <c r="E1956" s="9" t="n"/>
      <c r="F1956" s="11" t="n"/>
      <c r="G1956" s="9" t="n"/>
      <c r="H1956" s="9" t="n"/>
      <c r="I1956" s="9">
        <f>IF(COUNTA($A1956:$H1956)=0,"",IF($J1956="OTRO","NO","SI"))</f>
        <v/>
      </c>
      <c r="J1956" s="9">
        <f>IF(COUNTA($A1956:$H1956)=0,"",IFERROR(LOOKUP(2,1/(((LISTS!$H$2:$H$26&lt;&gt;"")*ISNUMBER(SEARCH(LISTS!$H$2:$H$26,$G1956)))+((LISTS!$I$2:$I$26&lt;&gt;"")*ISNUMBER(SEARCH(LISTS!$I$2:$I$26,$E1956)))),LISTS!$K$2:$K$26),"OTRO"))</f>
        <v/>
      </c>
      <c r="K1956" s="11">
        <f>IF($I1956&lt;&gt;"SI",0,IFERROR($F1956,0))</f>
        <v/>
      </c>
      <c r="L1956" s="9">
        <f>IF(COUNTA($A1956:$H1956)=0,"",IF($J1956="OTRO",IFERROR(LOOKUP(2,1/(((LISTS!$H$2:$H$26&lt;&gt;"")*ISNUMBER(SEARCH(LISTS!$H$2:$H$26,$G1956)))+((LISTS!$I$2:$I$26&lt;&gt;"")*ISNUMBER(SEARCH(LISTS!$I$2:$I$26,$E1956)))),LISTS!$L$2:$L$26),"Concepto DIAN no mapeado a casilla automatica"),IF(LEFT($J1956,4)="TOPE","Control automatico DIAN: "&amp;$J1956,"Casilla automatica: "&amp;$J1956)))</f>
        <v/>
      </c>
    </row>
    <row r="1957">
      <c r="A1957" s="9" t="n"/>
      <c r="B1957" s="9" t="n"/>
      <c r="C1957" s="9" t="n"/>
      <c r="D1957" s="9" t="n"/>
      <c r="E1957" s="9" t="n"/>
      <c r="F1957" s="11" t="n"/>
      <c r="G1957" s="9" t="n"/>
      <c r="H1957" s="9" t="n"/>
      <c r="I1957" s="9">
        <f>IF(COUNTA($A1957:$H1957)=0,"",IF($J1957="OTRO","NO","SI"))</f>
        <v/>
      </c>
      <c r="J1957" s="9">
        <f>IF(COUNTA($A1957:$H1957)=0,"",IFERROR(LOOKUP(2,1/(((LISTS!$H$2:$H$26&lt;&gt;"")*ISNUMBER(SEARCH(LISTS!$H$2:$H$26,$G1957)))+((LISTS!$I$2:$I$26&lt;&gt;"")*ISNUMBER(SEARCH(LISTS!$I$2:$I$26,$E1957)))),LISTS!$K$2:$K$26),"OTRO"))</f>
        <v/>
      </c>
      <c r="K1957" s="11">
        <f>IF($I1957&lt;&gt;"SI",0,IFERROR($F1957,0))</f>
        <v/>
      </c>
      <c r="L1957" s="9">
        <f>IF(COUNTA($A1957:$H1957)=0,"",IF($J1957="OTRO",IFERROR(LOOKUP(2,1/(((LISTS!$H$2:$H$26&lt;&gt;"")*ISNUMBER(SEARCH(LISTS!$H$2:$H$26,$G1957)))+((LISTS!$I$2:$I$26&lt;&gt;"")*ISNUMBER(SEARCH(LISTS!$I$2:$I$26,$E1957)))),LISTS!$L$2:$L$26),"Concepto DIAN no mapeado a casilla automatica"),IF(LEFT($J1957,4)="TOPE","Control automatico DIAN: "&amp;$J1957,"Casilla automatica: "&amp;$J1957)))</f>
        <v/>
      </c>
    </row>
    <row r="1958">
      <c r="A1958" s="9" t="n"/>
      <c r="B1958" s="9" t="n"/>
      <c r="C1958" s="9" t="n"/>
      <c r="D1958" s="9" t="n"/>
      <c r="E1958" s="9" t="n"/>
      <c r="F1958" s="11" t="n"/>
      <c r="G1958" s="9" t="n"/>
      <c r="H1958" s="9" t="n"/>
      <c r="I1958" s="9">
        <f>IF(COUNTA($A1958:$H1958)=0,"",IF($J1958="OTRO","NO","SI"))</f>
        <v/>
      </c>
      <c r="J1958" s="9">
        <f>IF(COUNTA($A1958:$H1958)=0,"",IFERROR(LOOKUP(2,1/(((LISTS!$H$2:$H$26&lt;&gt;"")*ISNUMBER(SEARCH(LISTS!$H$2:$H$26,$G1958)))+((LISTS!$I$2:$I$26&lt;&gt;"")*ISNUMBER(SEARCH(LISTS!$I$2:$I$26,$E1958)))),LISTS!$K$2:$K$26),"OTRO"))</f>
        <v/>
      </c>
      <c r="K1958" s="11">
        <f>IF($I1958&lt;&gt;"SI",0,IFERROR($F1958,0))</f>
        <v/>
      </c>
      <c r="L1958" s="9">
        <f>IF(COUNTA($A1958:$H1958)=0,"",IF($J1958="OTRO",IFERROR(LOOKUP(2,1/(((LISTS!$H$2:$H$26&lt;&gt;"")*ISNUMBER(SEARCH(LISTS!$H$2:$H$26,$G1958)))+((LISTS!$I$2:$I$26&lt;&gt;"")*ISNUMBER(SEARCH(LISTS!$I$2:$I$26,$E1958)))),LISTS!$L$2:$L$26),"Concepto DIAN no mapeado a casilla automatica"),IF(LEFT($J1958,4)="TOPE","Control automatico DIAN: "&amp;$J1958,"Casilla automatica: "&amp;$J1958)))</f>
        <v/>
      </c>
    </row>
    <row r="1959">
      <c r="A1959" s="9" t="n"/>
      <c r="B1959" s="9" t="n"/>
      <c r="C1959" s="9" t="n"/>
      <c r="D1959" s="9" t="n"/>
      <c r="E1959" s="9" t="n"/>
      <c r="F1959" s="11" t="n"/>
      <c r="G1959" s="9" t="n"/>
      <c r="H1959" s="9" t="n"/>
      <c r="I1959" s="9">
        <f>IF(COUNTA($A1959:$H1959)=0,"",IF($J1959="OTRO","NO","SI"))</f>
        <v/>
      </c>
      <c r="J1959" s="9">
        <f>IF(COUNTA($A1959:$H1959)=0,"",IFERROR(LOOKUP(2,1/(((LISTS!$H$2:$H$26&lt;&gt;"")*ISNUMBER(SEARCH(LISTS!$H$2:$H$26,$G1959)))+((LISTS!$I$2:$I$26&lt;&gt;"")*ISNUMBER(SEARCH(LISTS!$I$2:$I$26,$E1959)))),LISTS!$K$2:$K$26),"OTRO"))</f>
        <v/>
      </c>
      <c r="K1959" s="11">
        <f>IF($I1959&lt;&gt;"SI",0,IFERROR($F1959,0))</f>
        <v/>
      </c>
      <c r="L1959" s="9">
        <f>IF(COUNTA($A1959:$H1959)=0,"",IF($J1959="OTRO",IFERROR(LOOKUP(2,1/(((LISTS!$H$2:$H$26&lt;&gt;"")*ISNUMBER(SEARCH(LISTS!$H$2:$H$26,$G1959)))+((LISTS!$I$2:$I$26&lt;&gt;"")*ISNUMBER(SEARCH(LISTS!$I$2:$I$26,$E1959)))),LISTS!$L$2:$L$26),"Concepto DIAN no mapeado a casilla automatica"),IF(LEFT($J1959,4)="TOPE","Control automatico DIAN: "&amp;$J1959,"Casilla automatica: "&amp;$J1959)))</f>
        <v/>
      </c>
    </row>
    <row r="1960">
      <c r="A1960" s="9" t="n"/>
      <c r="B1960" s="9" t="n"/>
      <c r="C1960" s="9" t="n"/>
      <c r="D1960" s="9" t="n"/>
      <c r="E1960" s="9" t="n"/>
      <c r="F1960" s="11" t="n"/>
      <c r="G1960" s="9" t="n"/>
      <c r="H1960" s="9" t="n"/>
      <c r="I1960" s="9">
        <f>IF(COUNTA($A1960:$H1960)=0,"",IF($J1960="OTRO","NO","SI"))</f>
        <v/>
      </c>
      <c r="J1960" s="9">
        <f>IF(COUNTA($A1960:$H1960)=0,"",IFERROR(LOOKUP(2,1/(((LISTS!$H$2:$H$26&lt;&gt;"")*ISNUMBER(SEARCH(LISTS!$H$2:$H$26,$G1960)))+((LISTS!$I$2:$I$26&lt;&gt;"")*ISNUMBER(SEARCH(LISTS!$I$2:$I$26,$E1960)))),LISTS!$K$2:$K$26),"OTRO"))</f>
        <v/>
      </c>
      <c r="K1960" s="11">
        <f>IF($I1960&lt;&gt;"SI",0,IFERROR($F1960,0))</f>
        <v/>
      </c>
      <c r="L1960" s="9">
        <f>IF(COUNTA($A1960:$H1960)=0,"",IF($J1960="OTRO",IFERROR(LOOKUP(2,1/(((LISTS!$H$2:$H$26&lt;&gt;"")*ISNUMBER(SEARCH(LISTS!$H$2:$H$26,$G1960)))+((LISTS!$I$2:$I$26&lt;&gt;"")*ISNUMBER(SEARCH(LISTS!$I$2:$I$26,$E1960)))),LISTS!$L$2:$L$26),"Concepto DIAN no mapeado a casilla automatica"),IF(LEFT($J1960,4)="TOPE","Control automatico DIAN: "&amp;$J1960,"Casilla automatica: "&amp;$J1960)))</f>
        <v/>
      </c>
    </row>
    <row r="1961">
      <c r="A1961" s="9" t="n"/>
      <c r="B1961" s="9" t="n"/>
      <c r="C1961" s="9" t="n"/>
      <c r="D1961" s="9" t="n"/>
      <c r="E1961" s="9" t="n"/>
      <c r="F1961" s="11" t="n"/>
      <c r="G1961" s="9" t="n"/>
      <c r="H1961" s="9" t="n"/>
      <c r="I1961" s="9">
        <f>IF(COUNTA($A1961:$H1961)=0,"",IF($J1961="OTRO","NO","SI"))</f>
        <v/>
      </c>
      <c r="J1961" s="9">
        <f>IF(COUNTA($A1961:$H1961)=0,"",IFERROR(LOOKUP(2,1/(((LISTS!$H$2:$H$26&lt;&gt;"")*ISNUMBER(SEARCH(LISTS!$H$2:$H$26,$G1961)))+((LISTS!$I$2:$I$26&lt;&gt;"")*ISNUMBER(SEARCH(LISTS!$I$2:$I$26,$E1961)))),LISTS!$K$2:$K$26),"OTRO"))</f>
        <v/>
      </c>
      <c r="K1961" s="11">
        <f>IF($I1961&lt;&gt;"SI",0,IFERROR($F1961,0))</f>
        <v/>
      </c>
      <c r="L1961" s="9">
        <f>IF(COUNTA($A1961:$H1961)=0,"",IF($J1961="OTRO",IFERROR(LOOKUP(2,1/(((LISTS!$H$2:$H$26&lt;&gt;"")*ISNUMBER(SEARCH(LISTS!$H$2:$H$26,$G1961)))+((LISTS!$I$2:$I$26&lt;&gt;"")*ISNUMBER(SEARCH(LISTS!$I$2:$I$26,$E1961)))),LISTS!$L$2:$L$26),"Concepto DIAN no mapeado a casilla automatica"),IF(LEFT($J1961,4)="TOPE","Control automatico DIAN: "&amp;$J1961,"Casilla automatica: "&amp;$J1961)))</f>
        <v/>
      </c>
    </row>
    <row r="1962">
      <c r="A1962" s="9" t="n"/>
      <c r="B1962" s="9" t="n"/>
      <c r="C1962" s="9" t="n"/>
      <c r="D1962" s="9" t="n"/>
      <c r="E1962" s="9" t="n"/>
      <c r="F1962" s="11" t="n"/>
      <c r="G1962" s="9" t="n"/>
      <c r="H1962" s="9" t="n"/>
      <c r="I1962" s="9">
        <f>IF(COUNTA($A1962:$H1962)=0,"",IF($J1962="OTRO","NO","SI"))</f>
        <v/>
      </c>
      <c r="J1962" s="9">
        <f>IF(COUNTA($A1962:$H1962)=0,"",IFERROR(LOOKUP(2,1/(((LISTS!$H$2:$H$26&lt;&gt;"")*ISNUMBER(SEARCH(LISTS!$H$2:$H$26,$G1962)))+((LISTS!$I$2:$I$26&lt;&gt;"")*ISNUMBER(SEARCH(LISTS!$I$2:$I$26,$E1962)))),LISTS!$K$2:$K$26),"OTRO"))</f>
        <v/>
      </c>
      <c r="K1962" s="11">
        <f>IF($I1962&lt;&gt;"SI",0,IFERROR($F1962,0))</f>
        <v/>
      </c>
      <c r="L1962" s="9">
        <f>IF(COUNTA($A1962:$H1962)=0,"",IF($J1962="OTRO",IFERROR(LOOKUP(2,1/(((LISTS!$H$2:$H$26&lt;&gt;"")*ISNUMBER(SEARCH(LISTS!$H$2:$H$26,$G1962)))+((LISTS!$I$2:$I$26&lt;&gt;"")*ISNUMBER(SEARCH(LISTS!$I$2:$I$26,$E1962)))),LISTS!$L$2:$L$26),"Concepto DIAN no mapeado a casilla automatica"),IF(LEFT($J1962,4)="TOPE","Control automatico DIAN: "&amp;$J1962,"Casilla automatica: "&amp;$J1962)))</f>
        <v/>
      </c>
    </row>
    <row r="1963">
      <c r="A1963" s="9" t="n"/>
      <c r="B1963" s="9" t="n"/>
      <c r="C1963" s="9" t="n"/>
      <c r="D1963" s="9" t="n"/>
      <c r="E1963" s="9" t="n"/>
      <c r="F1963" s="11" t="n"/>
      <c r="G1963" s="9" t="n"/>
      <c r="H1963" s="9" t="n"/>
      <c r="I1963" s="9">
        <f>IF(COUNTA($A1963:$H1963)=0,"",IF($J1963="OTRO","NO","SI"))</f>
        <v/>
      </c>
      <c r="J1963" s="9">
        <f>IF(COUNTA($A1963:$H1963)=0,"",IFERROR(LOOKUP(2,1/(((LISTS!$H$2:$H$26&lt;&gt;"")*ISNUMBER(SEARCH(LISTS!$H$2:$H$26,$G1963)))+((LISTS!$I$2:$I$26&lt;&gt;"")*ISNUMBER(SEARCH(LISTS!$I$2:$I$26,$E1963)))),LISTS!$K$2:$K$26),"OTRO"))</f>
        <v/>
      </c>
      <c r="K1963" s="11">
        <f>IF($I1963&lt;&gt;"SI",0,IFERROR($F1963,0))</f>
        <v/>
      </c>
      <c r="L1963" s="9">
        <f>IF(COUNTA($A1963:$H1963)=0,"",IF($J1963="OTRO",IFERROR(LOOKUP(2,1/(((LISTS!$H$2:$H$26&lt;&gt;"")*ISNUMBER(SEARCH(LISTS!$H$2:$H$26,$G1963)))+((LISTS!$I$2:$I$26&lt;&gt;"")*ISNUMBER(SEARCH(LISTS!$I$2:$I$26,$E1963)))),LISTS!$L$2:$L$26),"Concepto DIAN no mapeado a casilla automatica"),IF(LEFT($J1963,4)="TOPE","Control automatico DIAN: "&amp;$J1963,"Casilla automatica: "&amp;$J1963)))</f>
        <v/>
      </c>
    </row>
    <row r="1964">
      <c r="A1964" s="9" t="n"/>
      <c r="B1964" s="9" t="n"/>
      <c r="C1964" s="9" t="n"/>
      <c r="D1964" s="9" t="n"/>
      <c r="E1964" s="9" t="n"/>
      <c r="F1964" s="11" t="n"/>
      <c r="G1964" s="9" t="n"/>
      <c r="H1964" s="9" t="n"/>
      <c r="I1964" s="9">
        <f>IF(COUNTA($A1964:$H1964)=0,"",IF($J1964="OTRO","NO","SI"))</f>
        <v/>
      </c>
      <c r="J1964" s="9">
        <f>IF(COUNTA($A1964:$H1964)=0,"",IFERROR(LOOKUP(2,1/(((LISTS!$H$2:$H$26&lt;&gt;"")*ISNUMBER(SEARCH(LISTS!$H$2:$H$26,$G1964)))+((LISTS!$I$2:$I$26&lt;&gt;"")*ISNUMBER(SEARCH(LISTS!$I$2:$I$26,$E1964)))),LISTS!$K$2:$K$26),"OTRO"))</f>
        <v/>
      </c>
      <c r="K1964" s="11">
        <f>IF($I1964&lt;&gt;"SI",0,IFERROR($F1964,0))</f>
        <v/>
      </c>
      <c r="L1964" s="9">
        <f>IF(COUNTA($A1964:$H1964)=0,"",IF($J1964="OTRO",IFERROR(LOOKUP(2,1/(((LISTS!$H$2:$H$26&lt;&gt;"")*ISNUMBER(SEARCH(LISTS!$H$2:$H$26,$G1964)))+((LISTS!$I$2:$I$26&lt;&gt;"")*ISNUMBER(SEARCH(LISTS!$I$2:$I$26,$E1964)))),LISTS!$L$2:$L$26),"Concepto DIAN no mapeado a casilla automatica"),IF(LEFT($J1964,4)="TOPE","Control automatico DIAN: "&amp;$J1964,"Casilla automatica: "&amp;$J1964)))</f>
        <v/>
      </c>
    </row>
    <row r="1965">
      <c r="A1965" s="9" t="n"/>
      <c r="B1965" s="9" t="n"/>
      <c r="C1965" s="9" t="n"/>
      <c r="D1965" s="9" t="n"/>
      <c r="E1965" s="9" t="n"/>
      <c r="F1965" s="11" t="n"/>
      <c r="G1965" s="9" t="n"/>
      <c r="H1965" s="9" t="n"/>
      <c r="I1965" s="9">
        <f>IF(COUNTA($A1965:$H1965)=0,"",IF($J1965="OTRO","NO","SI"))</f>
        <v/>
      </c>
      <c r="J1965" s="9">
        <f>IF(COUNTA($A1965:$H1965)=0,"",IFERROR(LOOKUP(2,1/(((LISTS!$H$2:$H$26&lt;&gt;"")*ISNUMBER(SEARCH(LISTS!$H$2:$H$26,$G1965)))+((LISTS!$I$2:$I$26&lt;&gt;"")*ISNUMBER(SEARCH(LISTS!$I$2:$I$26,$E1965)))),LISTS!$K$2:$K$26),"OTRO"))</f>
        <v/>
      </c>
      <c r="K1965" s="11">
        <f>IF($I1965&lt;&gt;"SI",0,IFERROR($F1965,0))</f>
        <v/>
      </c>
      <c r="L1965" s="9">
        <f>IF(COUNTA($A1965:$H1965)=0,"",IF($J1965="OTRO",IFERROR(LOOKUP(2,1/(((LISTS!$H$2:$H$26&lt;&gt;"")*ISNUMBER(SEARCH(LISTS!$H$2:$H$26,$G1965)))+((LISTS!$I$2:$I$26&lt;&gt;"")*ISNUMBER(SEARCH(LISTS!$I$2:$I$26,$E1965)))),LISTS!$L$2:$L$26),"Concepto DIAN no mapeado a casilla automatica"),IF(LEFT($J1965,4)="TOPE","Control automatico DIAN: "&amp;$J1965,"Casilla automatica: "&amp;$J1965)))</f>
        <v/>
      </c>
    </row>
    <row r="1966">
      <c r="A1966" s="9" t="n"/>
      <c r="B1966" s="9" t="n"/>
      <c r="C1966" s="9" t="n"/>
      <c r="D1966" s="9" t="n"/>
      <c r="E1966" s="9" t="n"/>
      <c r="F1966" s="11" t="n"/>
      <c r="G1966" s="9" t="n"/>
      <c r="H1966" s="9" t="n"/>
      <c r="I1966" s="9">
        <f>IF(COUNTA($A1966:$H1966)=0,"",IF($J1966="OTRO","NO","SI"))</f>
        <v/>
      </c>
      <c r="J1966" s="9">
        <f>IF(COUNTA($A1966:$H1966)=0,"",IFERROR(LOOKUP(2,1/(((LISTS!$H$2:$H$26&lt;&gt;"")*ISNUMBER(SEARCH(LISTS!$H$2:$H$26,$G1966)))+((LISTS!$I$2:$I$26&lt;&gt;"")*ISNUMBER(SEARCH(LISTS!$I$2:$I$26,$E1966)))),LISTS!$K$2:$K$26),"OTRO"))</f>
        <v/>
      </c>
      <c r="K1966" s="11">
        <f>IF($I1966&lt;&gt;"SI",0,IFERROR($F1966,0))</f>
        <v/>
      </c>
      <c r="L1966" s="9">
        <f>IF(COUNTA($A1966:$H1966)=0,"",IF($J1966="OTRO",IFERROR(LOOKUP(2,1/(((LISTS!$H$2:$H$26&lt;&gt;"")*ISNUMBER(SEARCH(LISTS!$H$2:$H$26,$G1966)))+((LISTS!$I$2:$I$26&lt;&gt;"")*ISNUMBER(SEARCH(LISTS!$I$2:$I$26,$E1966)))),LISTS!$L$2:$L$26),"Concepto DIAN no mapeado a casilla automatica"),IF(LEFT($J1966,4)="TOPE","Control automatico DIAN: "&amp;$J1966,"Casilla automatica: "&amp;$J1966)))</f>
        <v/>
      </c>
    </row>
    <row r="1967">
      <c r="A1967" s="9" t="n"/>
      <c r="B1967" s="9" t="n"/>
      <c r="C1967" s="9" t="n"/>
      <c r="D1967" s="9" t="n"/>
      <c r="E1967" s="9" t="n"/>
      <c r="F1967" s="11" t="n"/>
      <c r="G1967" s="9" t="n"/>
      <c r="H1967" s="9" t="n"/>
      <c r="I1967" s="9">
        <f>IF(COUNTA($A1967:$H1967)=0,"",IF($J1967="OTRO","NO","SI"))</f>
        <v/>
      </c>
      <c r="J1967" s="9">
        <f>IF(COUNTA($A1967:$H1967)=0,"",IFERROR(LOOKUP(2,1/(((LISTS!$H$2:$H$26&lt;&gt;"")*ISNUMBER(SEARCH(LISTS!$H$2:$H$26,$G1967)))+((LISTS!$I$2:$I$26&lt;&gt;"")*ISNUMBER(SEARCH(LISTS!$I$2:$I$26,$E1967)))),LISTS!$K$2:$K$26),"OTRO"))</f>
        <v/>
      </c>
      <c r="K1967" s="11">
        <f>IF($I1967&lt;&gt;"SI",0,IFERROR($F1967,0))</f>
        <v/>
      </c>
      <c r="L1967" s="9">
        <f>IF(COUNTA($A1967:$H1967)=0,"",IF($J1967="OTRO",IFERROR(LOOKUP(2,1/(((LISTS!$H$2:$H$26&lt;&gt;"")*ISNUMBER(SEARCH(LISTS!$H$2:$H$26,$G1967)))+((LISTS!$I$2:$I$26&lt;&gt;"")*ISNUMBER(SEARCH(LISTS!$I$2:$I$26,$E1967)))),LISTS!$L$2:$L$26),"Concepto DIAN no mapeado a casilla automatica"),IF(LEFT($J1967,4)="TOPE","Control automatico DIAN: "&amp;$J1967,"Casilla automatica: "&amp;$J1967)))</f>
        <v/>
      </c>
    </row>
    <row r="1968">
      <c r="A1968" s="9" t="n"/>
      <c r="B1968" s="9" t="n"/>
      <c r="C1968" s="9" t="n"/>
      <c r="D1968" s="9" t="n"/>
      <c r="E1968" s="9" t="n"/>
      <c r="F1968" s="11" t="n"/>
      <c r="G1968" s="9" t="n"/>
      <c r="H1968" s="9" t="n"/>
      <c r="I1968" s="9">
        <f>IF(COUNTA($A1968:$H1968)=0,"",IF($J1968="OTRO","NO","SI"))</f>
        <v/>
      </c>
      <c r="J1968" s="9">
        <f>IF(COUNTA($A1968:$H1968)=0,"",IFERROR(LOOKUP(2,1/(((LISTS!$H$2:$H$26&lt;&gt;"")*ISNUMBER(SEARCH(LISTS!$H$2:$H$26,$G1968)))+((LISTS!$I$2:$I$26&lt;&gt;"")*ISNUMBER(SEARCH(LISTS!$I$2:$I$26,$E1968)))),LISTS!$K$2:$K$26),"OTRO"))</f>
        <v/>
      </c>
      <c r="K1968" s="11">
        <f>IF($I1968&lt;&gt;"SI",0,IFERROR($F1968,0))</f>
        <v/>
      </c>
      <c r="L1968" s="9">
        <f>IF(COUNTA($A1968:$H1968)=0,"",IF($J1968="OTRO",IFERROR(LOOKUP(2,1/(((LISTS!$H$2:$H$26&lt;&gt;"")*ISNUMBER(SEARCH(LISTS!$H$2:$H$26,$G1968)))+((LISTS!$I$2:$I$26&lt;&gt;"")*ISNUMBER(SEARCH(LISTS!$I$2:$I$26,$E1968)))),LISTS!$L$2:$L$26),"Concepto DIAN no mapeado a casilla automatica"),IF(LEFT($J1968,4)="TOPE","Control automatico DIAN: "&amp;$J1968,"Casilla automatica: "&amp;$J1968)))</f>
        <v/>
      </c>
    </row>
    <row r="1969">
      <c r="A1969" s="9" t="n"/>
      <c r="B1969" s="9" t="n"/>
      <c r="C1969" s="9" t="n"/>
      <c r="D1969" s="9" t="n"/>
      <c r="E1969" s="9" t="n"/>
      <c r="F1969" s="11" t="n"/>
      <c r="G1969" s="9" t="n"/>
      <c r="H1969" s="9" t="n"/>
      <c r="I1969" s="9">
        <f>IF(COUNTA($A1969:$H1969)=0,"",IF($J1969="OTRO","NO","SI"))</f>
        <v/>
      </c>
      <c r="J1969" s="9">
        <f>IF(COUNTA($A1969:$H1969)=0,"",IFERROR(LOOKUP(2,1/(((LISTS!$H$2:$H$26&lt;&gt;"")*ISNUMBER(SEARCH(LISTS!$H$2:$H$26,$G1969)))+((LISTS!$I$2:$I$26&lt;&gt;"")*ISNUMBER(SEARCH(LISTS!$I$2:$I$26,$E1969)))),LISTS!$K$2:$K$26),"OTRO"))</f>
        <v/>
      </c>
      <c r="K1969" s="11">
        <f>IF($I1969&lt;&gt;"SI",0,IFERROR($F1969,0))</f>
        <v/>
      </c>
      <c r="L1969" s="9">
        <f>IF(COUNTA($A1969:$H1969)=0,"",IF($J1969="OTRO",IFERROR(LOOKUP(2,1/(((LISTS!$H$2:$H$26&lt;&gt;"")*ISNUMBER(SEARCH(LISTS!$H$2:$H$26,$G1969)))+((LISTS!$I$2:$I$26&lt;&gt;"")*ISNUMBER(SEARCH(LISTS!$I$2:$I$26,$E1969)))),LISTS!$L$2:$L$26),"Concepto DIAN no mapeado a casilla automatica"),IF(LEFT($J1969,4)="TOPE","Control automatico DIAN: "&amp;$J1969,"Casilla automatica: "&amp;$J1969)))</f>
        <v/>
      </c>
    </row>
    <row r="1970">
      <c r="A1970" s="9" t="n"/>
      <c r="B1970" s="9" t="n"/>
      <c r="C1970" s="9" t="n"/>
      <c r="D1970" s="9" t="n"/>
      <c r="E1970" s="9" t="n"/>
      <c r="F1970" s="11" t="n"/>
      <c r="G1970" s="9" t="n"/>
      <c r="H1970" s="9" t="n"/>
      <c r="I1970" s="9">
        <f>IF(COUNTA($A1970:$H1970)=0,"",IF($J1970="OTRO","NO","SI"))</f>
        <v/>
      </c>
      <c r="J1970" s="9">
        <f>IF(COUNTA($A1970:$H1970)=0,"",IFERROR(LOOKUP(2,1/(((LISTS!$H$2:$H$26&lt;&gt;"")*ISNUMBER(SEARCH(LISTS!$H$2:$H$26,$G1970)))+((LISTS!$I$2:$I$26&lt;&gt;"")*ISNUMBER(SEARCH(LISTS!$I$2:$I$26,$E1970)))),LISTS!$K$2:$K$26),"OTRO"))</f>
        <v/>
      </c>
      <c r="K1970" s="11">
        <f>IF($I1970&lt;&gt;"SI",0,IFERROR($F1970,0))</f>
        <v/>
      </c>
      <c r="L1970" s="9">
        <f>IF(COUNTA($A1970:$H1970)=0,"",IF($J1970="OTRO",IFERROR(LOOKUP(2,1/(((LISTS!$H$2:$H$26&lt;&gt;"")*ISNUMBER(SEARCH(LISTS!$H$2:$H$26,$G1970)))+((LISTS!$I$2:$I$26&lt;&gt;"")*ISNUMBER(SEARCH(LISTS!$I$2:$I$26,$E1970)))),LISTS!$L$2:$L$26),"Concepto DIAN no mapeado a casilla automatica"),IF(LEFT($J1970,4)="TOPE","Control automatico DIAN: "&amp;$J1970,"Casilla automatica: "&amp;$J1970)))</f>
        <v/>
      </c>
    </row>
    <row r="1971">
      <c r="A1971" s="9" t="n"/>
      <c r="B1971" s="9" t="n"/>
      <c r="C1971" s="9" t="n"/>
      <c r="D1971" s="9" t="n"/>
      <c r="E1971" s="9" t="n"/>
      <c r="F1971" s="11" t="n"/>
      <c r="G1971" s="9" t="n"/>
      <c r="H1971" s="9" t="n"/>
      <c r="I1971" s="9">
        <f>IF(COUNTA($A1971:$H1971)=0,"",IF($J1971="OTRO","NO","SI"))</f>
        <v/>
      </c>
      <c r="J1971" s="9">
        <f>IF(COUNTA($A1971:$H1971)=0,"",IFERROR(LOOKUP(2,1/(((LISTS!$H$2:$H$26&lt;&gt;"")*ISNUMBER(SEARCH(LISTS!$H$2:$H$26,$G1971)))+((LISTS!$I$2:$I$26&lt;&gt;"")*ISNUMBER(SEARCH(LISTS!$I$2:$I$26,$E1971)))),LISTS!$K$2:$K$26),"OTRO"))</f>
        <v/>
      </c>
      <c r="K1971" s="11">
        <f>IF($I1971&lt;&gt;"SI",0,IFERROR($F1971,0))</f>
        <v/>
      </c>
      <c r="L1971" s="9">
        <f>IF(COUNTA($A1971:$H1971)=0,"",IF($J1971="OTRO",IFERROR(LOOKUP(2,1/(((LISTS!$H$2:$H$26&lt;&gt;"")*ISNUMBER(SEARCH(LISTS!$H$2:$H$26,$G1971)))+((LISTS!$I$2:$I$26&lt;&gt;"")*ISNUMBER(SEARCH(LISTS!$I$2:$I$26,$E1971)))),LISTS!$L$2:$L$26),"Concepto DIAN no mapeado a casilla automatica"),IF(LEFT($J1971,4)="TOPE","Control automatico DIAN: "&amp;$J1971,"Casilla automatica: "&amp;$J1971)))</f>
        <v/>
      </c>
    </row>
    <row r="1972">
      <c r="A1972" s="9" t="n"/>
      <c r="B1972" s="9" t="n"/>
      <c r="C1972" s="9" t="n"/>
      <c r="D1972" s="9" t="n"/>
      <c r="E1972" s="9" t="n"/>
      <c r="F1972" s="11" t="n"/>
      <c r="G1972" s="9" t="n"/>
      <c r="H1972" s="9" t="n"/>
      <c r="I1972" s="9">
        <f>IF(COUNTA($A1972:$H1972)=0,"",IF($J1972="OTRO","NO","SI"))</f>
        <v/>
      </c>
      <c r="J1972" s="9">
        <f>IF(COUNTA($A1972:$H1972)=0,"",IFERROR(LOOKUP(2,1/(((LISTS!$H$2:$H$26&lt;&gt;"")*ISNUMBER(SEARCH(LISTS!$H$2:$H$26,$G1972)))+((LISTS!$I$2:$I$26&lt;&gt;"")*ISNUMBER(SEARCH(LISTS!$I$2:$I$26,$E1972)))),LISTS!$K$2:$K$26),"OTRO"))</f>
        <v/>
      </c>
      <c r="K1972" s="11">
        <f>IF($I1972&lt;&gt;"SI",0,IFERROR($F1972,0))</f>
        <v/>
      </c>
      <c r="L1972" s="9">
        <f>IF(COUNTA($A1972:$H1972)=0,"",IF($J1972="OTRO",IFERROR(LOOKUP(2,1/(((LISTS!$H$2:$H$26&lt;&gt;"")*ISNUMBER(SEARCH(LISTS!$H$2:$H$26,$G1972)))+((LISTS!$I$2:$I$26&lt;&gt;"")*ISNUMBER(SEARCH(LISTS!$I$2:$I$26,$E1972)))),LISTS!$L$2:$L$26),"Concepto DIAN no mapeado a casilla automatica"),IF(LEFT($J1972,4)="TOPE","Control automatico DIAN: "&amp;$J1972,"Casilla automatica: "&amp;$J1972)))</f>
        <v/>
      </c>
    </row>
    <row r="1973">
      <c r="A1973" s="9" t="n"/>
      <c r="B1973" s="9" t="n"/>
      <c r="C1973" s="9" t="n"/>
      <c r="D1973" s="9" t="n"/>
      <c r="E1973" s="9" t="n"/>
      <c r="F1973" s="11" t="n"/>
      <c r="G1973" s="9" t="n"/>
      <c r="H1973" s="9" t="n"/>
      <c r="I1973" s="9">
        <f>IF(COUNTA($A1973:$H1973)=0,"",IF($J1973="OTRO","NO","SI"))</f>
        <v/>
      </c>
      <c r="J1973" s="9">
        <f>IF(COUNTA($A1973:$H1973)=0,"",IFERROR(LOOKUP(2,1/(((LISTS!$H$2:$H$26&lt;&gt;"")*ISNUMBER(SEARCH(LISTS!$H$2:$H$26,$G1973)))+((LISTS!$I$2:$I$26&lt;&gt;"")*ISNUMBER(SEARCH(LISTS!$I$2:$I$26,$E1973)))),LISTS!$K$2:$K$26),"OTRO"))</f>
        <v/>
      </c>
      <c r="K1973" s="11">
        <f>IF($I1973&lt;&gt;"SI",0,IFERROR($F1973,0))</f>
        <v/>
      </c>
      <c r="L1973" s="9">
        <f>IF(COUNTA($A1973:$H1973)=0,"",IF($J1973="OTRO",IFERROR(LOOKUP(2,1/(((LISTS!$H$2:$H$26&lt;&gt;"")*ISNUMBER(SEARCH(LISTS!$H$2:$H$26,$G1973)))+((LISTS!$I$2:$I$26&lt;&gt;"")*ISNUMBER(SEARCH(LISTS!$I$2:$I$26,$E1973)))),LISTS!$L$2:$L$26),"Concepto DIAN no mapeado a casilla automatica"),IF(LEFT($J1973,4)="TOPE","Control automatico DIAN: "&amp;$J1973,"Casilla automatica: "&amp;$J1973)))</f>
        <v/>
      </c>
    </row>
    <row r="1974">
      <c r="A1974" s="9" t="n"/>
      <c r="B1974" s="9" t="n"/>
      <c r="C1974" s="9" t="n"/>
      <c r="D1974" s="9" t="n"/>
      <c r="E1974" s="9" t="n"/>
      <c r="F1974" s="11" t="n"/>
      <c r="G1974" s="9" t="n"/>
      <c r="H1974" s="9" t="n"/>
      <c r="I1974" s="9">
        <f>IF(COUNTA($A1974:$H1974)=0,"",IF($J1974="OTRO","NO","SI"))</f>
        <v/>
      </c>
      <c r="J1974" s="9">
        <f>IF(COUNTA($A1974:$H1974)=0,"",IFERROR(LOOKUP(2,1/(((LISTS!$H$2:$H$26&lt;&gt;"")*ISNUMBER(SEARCH(LISTS!$H$2:$H$26,$G1974)))+((LISTS!$I$2:$I$26&lt;&gt;"")*ISNUMBER(SEARCH(LISTS!$I$2:$I$26,$E1974)))),LISTS!$K$2:$K$26),"OTRO"))</f>
        <v/>
      </c>
      <c r="K1974" s="11">
        <f>IF($I1974&lt;&gt;"SI",0,IFERROR($F1974,0))</f>
        <v/>
      </c>
      <c r="L1974" s="9">
        <f>IF(COUNTA($A1974:$H1974)=0,"",IF($J1974="OTRO",IFERROR(LOOKUP(2,1/(((LISTS!$H$2:$H$26&lt;&gt;"")*ISNUMBER(SEARCH(LISTS!$H$2:$H$26,$G1974)))+((LISTS!$I$2:$I$26&lt;&gt;"")*ISNUMBER(SEARCH(LISTS!$I$2:$I$26,$E1974)))),LISTS!$L$2:$L$26),"Concepto DIAN no mapeado a casilla automatica"),IF(LEFT($J1974,4)="TOPE","Control automatico DIAN: "&amp;$J1974,"Casilla automatica: "&amp;$J1974)))</f>
        <v/>
      </c>
    </row>
    <row r="1975">
      <c r="A1975" s="9" t="n"/>
      <c r="B1975" s="9" t="n"/>
      <c r="C1975" s="9" t="n"/>
      <c r="D1975" s="9" t="n"/>
      <c r="E1975" s="9" t="n"/>
      <c r="F1975" s="11" t="n"/>
      <c r="G1975" s="9" t="n"/>
      <c r="H1975" s="9" t="n"/>
      <c r="I1975" s="9">
        <f>IF(COUNTA($A1975:$H1975)=0,"",IF($J1975="OTRO","NO","SI"))</f>
        <v/>
      </c>
      <c r="J1975" s="9">
        <f>IF(COUNTA($A1975:$H1975)=0,"",IFERROR(LOOKUP(2,1/(((LISTS!$H$2:$H$26&lt;&gt;"")*ISNUMBER(SEARCH(LISTS!$H$2:$H$26,$G1975)))+((LISTS!$I$2:$I$26&lt;&gt;"")*ISNUMBER(SEARCH(LISTS!$I$2:$I$26,$E1975)))),LISTS!$K$2:$K$26),"OTRO"))</f>
        <v/>
      </c>
      <c r="K1975" s="11">
        <f>IF($I1975&lt;&gt;"SI",0,IFERROR($F1975,0))</f>
        <v/>
      </c>
      <c r="L1975" s="9">
        <f>IF(COUNTA($A1975:$H1975)=0,"",IF($J1975="OTRO",IFERROR(LOOKUP(2,1/(((LISTS!$H$2:$H$26&lt;&gt;"")*ISNUMBER(SEARCH(LISTS!$H$2:$H$26,$G1975)))+((LISTS!$I$2:$I$26&lt;&gt;"")*ISNUMBER(SEARCH(LISTS!$I$2:$I$26,$E1975)))),LISTS!$L$2:$L$26),"Concepto DIAN no mapeado a casilla automatica"),IF(LEFT($J1975,4)="TOPE","Control automatico DIAN: "&amp;$J1975,"Casilla automatica: "&amp;$J1975)))</f>
        <v/>
      </c>
    </row>
    <row r="1976">
      <c r="A1976" s="9" t="n"/>
      <c r="B1976" s="9" t="n"/>
      <c r="C1976" s="9" t="n"/>
      <c r="D1976" s="9" t="n"/>
      <c r="E1976" s="9" t="n"/>
      <c r="F1976" s="11" t="n"/>
      <c r="G1976" s="9" t="n"/>
      <c r="H1976" s="9" t="n"/>
      <c r="I1976" s="9">
        <f>IF(COUNTA($A1976:$H1976)=0,"",IF($J1976="OTRO","NO","SI"))</f>
        <v/>
      </c>
      <c r="J1976" s="9">
        <f>IF(COUNTA($A1976:$H1976)=0,"",IFERROR(LOOKUP(2,1/(((LISTS!$H$2:$H$26&lt;&gt;"")*ISNUMBER(SEARCH(LISTS!$H$2:$H$26,$G1976)))+((LISTS!$I$2:$I$26&lt;&gt;"")*ISNUMBER(SEARCH(LISTS!$I$2:$I$26,$E1976)))),LISTS!$K$2:$K$26),"OTRO"))</f>
        <v/>
      </c>
      <c r="K1976" s="11">
        <f>IF($I1976&lt;&gt;"SI",0,IFERROR($F1976,0))</f>
        <v/>
      </c>
      <c r="L1976" s="9">
        <f>IF(COUNTA($A1976:$H1976)=0,"",IF($J1976="OTRO",IFERROR(LOOKUP(2,1/(((LISTS!$H$2:$H$26&lt;&gt;"")*ISNUMBER(SEARCH(LISTS!$H$2:$H$26,$G1976)))+((LISTS!$I$2:$I$26&lt;&gt;"")*ISNUMBER(SEARCH(LISTS!$I$2:$I$26,$E1976)))),LISTS!$L$2:$L$26),"Concepto DIAN no mapeado a casilla automatica"),IF(LEFT($J1976,4)="TOPE","Control automatico DIAN: "&amp;$J1976,"Casilla automatica: "&amp;$J1976)))</f>
        <v/>
      </c>
    </row>
    <row r="1977">
      <c r="A1977" s="9" t="n"/>
      <c r="B1977" s="9" t="n"/>
      <c r="C1977" s="9" t="n"/>
      <c r="D1977" s="9" t="n"/>
      <c r="E1977" s="9" t="n"/>
      <c r="F1977" s="11" t="n"/>
      <c r="G1977" s="9" t="n"/>
      <c r="H1977" s="9" t="n"/>
      <c r="I1977" s="9">
        <f>IF(COUNTA($A1977:$H1977)=0,"",IF($J1977="OTRO","NO","SI"))</f>
        <v/>
      </c>
      <c r="J1977" s="9">
        <f>IF(COUNTA($A1977:$H1977)=0,"",IFERROR(LOOKUP(2,1/(((LISTS!$H$2:$H$26&lt;&gt;"")*ISNUMBER(SEARCH(LISTS!$H$2:$H$26,$G1977)))+((LISTS!$I$2:$I$26&lt;&gt;"")*ISNUMBER(SEARCH(LISTS!$I$2:$I$26,$E1977)))),LISTS!$K$2:$K$26),"OTRO"))</f>
        <v/>
      </c>
      <c r="K1977" s="11">
        <f>IF($I1977&lt;&gt;"SI",0,IFERROR($F1977,0))</f>
        <v/>
      </c>
      <c r="L1977" s="9">
        <f>IF(COUNTA($A1977:$H1977)=0,"",IF($J1977="OTRO",IFERROR(LOOKUP(2,1/(((LISTS!$H$2:$H$26&lt;&gt;"")*ISNUMBER(SEARCH(LISTS!$H$2:$H$26,$G1977)))+((LISTS!$I$2:$I$26&lt;&gt;"")*ISNUMBER(SEARCH(LISTS!$I$2:$I$26,$E1977)))),LISTS!$L$2:$L$26),"Concepto DIAN no mapeado a casilla automatica"),IF(LEFT($J1977,4)="TOPE","Control automatico DIAN: "&amp;$J1977,"Casilla automatica: "&amp;$J1977)))</f>
        <v/>
      </c>
    </row>
    <row r="1978">
      <c r="A1978" s="9" t="n"/>
      <c r="B1978" s="9" t="n"/>
      <c r="C1978" s="9" t="n"/>
      <c r="D1978" s="9" t="n"/>
      <c r="E1978" s="9" t="n"/>
      <c r="F1978" s="11" t="n"/>
      <c r="G1978" s="9" t="n"/>
      <c r="H1978" s="9" t="n"/>
      <c r="I1978" s="9">
        <f>IF(COUNTA($A1978:$H1978)=0,"",IF($J1978="OTRO","NO","SI"))</f>
        <v/>
      </c>
      <c r="J1978" s="9">
        <f>IF(COUNTA($A1978:$H1978)=0,"",IFERROR(LOOKUP(2,1/(((LISTS!$H$2:$H$26&lt;&gt;"")*ISNUMBER(SEARCH(LISTS!$H$2:$H$26,$G1978)))+((LISTS!$I$2:$I$26&lt;&gt;"")*ISNUMBER(SEARCH(LISTS!$I$2:$I$26,$E1978)))),LISTS!$K$2:$K$26),"OTRO"))</f>
        <v/>
      </c>
      <c r="K1978" s="11">
        <f>IF($I1978&lt;&gt;"SI",0,IFERROR($F1978,0))</f>
        <v/>
      </c>
      <c r="L1978" s="9">
        <f>IF(COUNTA($A1978:$H1978)=0,"",IF($J1978="OTRO",IFERROR(LOOKUP(2,1/(((LISTS!$H$2:$H$26&lt;&gt;"")*ISNUMBER(SEARCH(LISTS!$H$2:$H$26,$G1978)))+((LISTS!$I$2:$I$26&lt;&gt;"")*ISNUMBER(SEARCH(LISTS!$I$2:$I$26,$E1978)))),LISTS!$L$2:$L$26),"Concepto DIAN no mapeado a casilla automatica"),IF(LEFT($J1978,4)="TOPE","Control automatico DIAN: "&amp;$J1978,"Casilla automatica: "&amp;$J1978)))</f>
        <v/>
      </c>
    </row>
    <row r="1979">
      <c r="A1979" s="9" t="n"/>
      <c r="B1979" s="9" t="n"/>
      <c r="C1979" s="9" t="n"/>
      <c r="D1979" s="9" t="n"/>
      <c r="E1979" s="9" t="n"/>
      <c r="F1979" s="11" t="n"/>
      <c r="G1979" s="9" t="n"/>
      <c r="H1979" s="9" t="n"/>
      <c r="I1979" s="9">
        <f>IF(COUNTA($A1979:$H1979)=0,"",IF($J1979="OTRO","NO","SI"))</f>
        <v/>
      </c>
      <c r="J1979" s="9">
        <f>IF(COUNTA($A1979:$H1979)=0,"",IFERROR(LOOKUP(2,1/(((LISTS!$H$2:$H$26&lt;&gt;"")*ISNUMBER(SEARCH(LISTS!$H$2:$H$26,$G1979)))+((LISTS!$I$2:$I$26&lt;&gt;"")*ISNUMBER(SEARCH(LISTS!$I$2:$I$26,$E1979)))),LISTS!$K$2:$K$26),"OTRO"))</f>
        <v/>
      </c>
      <c r="K1979" s="11">
        <f>IF($I1979&lt;&gt;"SI",0,IFERROR($F1979,0))</f>
        <v/>
      </c>
      <c r="L1979" s="9">
        <f>IF(COUNTA($A1979:$H1979)=0,"",IF($J1979="OTRO",IFERROR(LOOKUP(2,1/(((LISTS!$H$2:$H$26&lt;&gt;"")*ISNUMBER(SEARCH(LISTS!$H$2:$H$26,$G1979)))+((LISTS!$I$2:$I$26&lt;&gt;"")*ISNUMBER(SEARCH(LISTS!$I$2:$I$26,$E1979)))),LISTS!$L$2:$L$26),"Concepto DIAN no mapeado a casilla automatica"),IF(LEFT($J1979,4)="TOPE","Control automatico DIAN: "&amp;$J1979,"Casilla automatica: "&amp;$J1979)))</f>
        <v/>
      </c>
    </row>
    <row r="1980">
      <c r="A1980" s="9" t="n"/>
      <c r="B1980" s="9" t="n"/>
      <c r="C1980" s="9" t="n"/>
      <c r="D1980" s="9" t="n"/>
      <c r="E1980" s="9" t="n"/>
      <c r="F1980" s="11" t="n"/>
      <c r="G1980" s="9" t="n"/>
      <c r="H1980" s="9" t="n"/>
      <c r="I1980" s="9">
        <f>IF(COUNTA($A1980:$H1980)=0,"",IF($J1980="OTRO","NO","SI"))</f>
        <v/>
      </c>
      <c r="J1980" s="9">
        <f>IF(COUNTA($A1980:$H1980)=0,"",IFERROR(LOOKUP(2,1/(((LISTS!$H$2:$H$26&lt;&gt;"")*ISNUMBER(SEARCH(LISTS!$H$2:$H$26,$G1980)))+((LISTS!$I$2:$I$26&lt;&gt;"")*ISNUMBER(SEARCH(LISTS!$I$2:$I$26,$E1980)))),LISTS!$K$2:$K$26),"OTRO"))</f>
        <v/>
      </c>
      <c r="K1980" s="11">
        <f>IF($I1980&lt;&gt;"SI",0,IFERROR($F1980,0))</f>
        <v/>
      </c>
      <c r="L1980" s="9">
        <f>IF(COUNTA($A1980:$H1980)=0,"",IF($J1980="OTRO",IFERROR(LOOKUP(2,1/(((LISTS!$H$2:$H$26&lt;&gt;"")*ISNUMBER(SEARCH(LISTS!$H$2:$H$26,$G1980)))+((LISTS!$I$2:$I$26&lt;&gt;"")*ISNUMBER(SEARCH(LISTS!$I$2:$I$26,$E1980)))),LISTS!$L$2:$L$26),"Concepto DIAN no mapeado a casilla automatica"),IF(LEFT($J1980,4)="TOPE","Control automatico DIAN: "&amp;$J1980,"Casilla automatica: "&amp;$J1980)))</f>
        <v/>
      </c>
    </row>
    <row r="1981">
      <c r="A1981" s="9" t="n"/>
      <c r="B1981" s="9" t="n"/>
      <c r="C1981" s="9" t="n"/>
      <c r="D1981" s="9" t="n"/>
      <c r="E1981" s="9" t="n"/>
      <c r="F1981" s="11" t="n"/>
      <c r="G1981" s="9" t="n"/>
      <c r="H1981" s="9" t="n"/>
      <c r="I1981" s="9">
        <f>IF(COUNTA($A1981:$H1981)=0,"",IF($J1981="OTRO","NO","SI"))</f>
        <v/>
      </c>
      <c r="J1981" s="9">
        <f>IF(COUNTA($A1981:$H1981)=0,"",IFERROR(LOOKUP(2,1/(((LISTS!$H$2:$H$26&lt;&gt;"")*ISNUMBER(SEARCH(LISTS!$H$2:$H$26,$G1981)))+((LISTS!$I$2:$I$26&lt;&gt;"")*ISNUMBER(SEARCH(LISTS!$I$2:$I$26,$E1981)))),LISTS!$K$2:$K$26),"OTRO"))</f>
        <v/>
      </c>
      <c r="K1981" s="11">
        <f>IF($I1981&lt;&gt;"SI",0,IFERROR($F1981,0))</f>
        <v/>
      </c>
      <c r="L1981" s="9">
        <f>IF(COUNTA($A1981:$H1981)=0,"",IF($J1981="OTRO",IFERROR(LOOKUP(2,1/(((LISTS!$H$2:$H$26&lt;&gt;"")*ISNUMBER(SEARCH(LISTS!$H$2:$H$26,$G1981)))+((LISTS!$I$2:$I$26&lt;&gt;"")*ISNUMBER(SEARCH(LISTS!$I$2:$I$26,$E1981)))),LISTS!$L$2:$L$26),"Concepto DIAN no mapeado a casilla automatica"),IF(LEFT($J1981,4)="TOPE","Control automatico DIAN: "&amp;$J1981,"Casilla automatica: "&amp;$J1981)))</f>
        <v/>
      </c>
    </row>
    <row r="1982">
      <c r="A1982" s="9" t="n"/>
      <c r="B1982" s="9" t="n"/>
      <c r="C1982" s="9" t="n"/>
      <c r="D1982" s="9" t="n"/>
      <c r="E1982" s="9" t="n"/>
      <c r="F1982" s="11" t="n"/>
      <c r="G1982" s="9" t="n"/>
      <c r="H1982" s="9" t="n"/>
      <c r="I1982" s="9">
        <f>IF(COUNTA($A1982:$H1982)=0,"",IF($J1982="OTRO","NO","SI"))</f>
        <v/>
      </c>
      <c r="J1982" s="9">
        <f>IF(COUNTA($A1982:$H1982)=0,"",IFERROR(LOOKUP(2,1/(((LISTS!$H$2:$H$26&lt;&gt;"")*ISNUMBER(SEARCH(LISTS!$H$2:$H$26,$G1982)))+((LISTS!$I$2:$I$26&lt;&gt;"")*ISNUMBER(SEARCH(LISTS!$I$2:$I$26,$E1982)))),LISTS!$K$2:$K$26),"OTRO"))</f>
        <v/>
      </c>
      <c r="K1982" s="11">
        <f>IF($I1982&lt;&gt;"SI",0,IFERROR($F1982,0))</f>
        <v/>
      </c>
      <c r="L1982" s="9">
        <f>IF(COUNTA($A1982:$H1982)=0,"",IF($J1982="OTRO",IFERROR(LOOKUP(2,1/(((LISTS!$H$2:$H$26&lt;&gt;"")*ISNUMBER(SEARCH(LISTS!$H$2:$H$26,$G1982)))+((LISTS!$I$2:$I$26&lt;&gt;"")*ISNUMBER(SEARCH(LISTS!$I$2:$I$26,$E1982)))),LISTS!$L$2:$L$26),"Concepto DIAN no mapeado a casilla automatica"),IF(LEFT($J1982,4)="TOPE","Control automatico DIAN: "&amp;$J1982,"Casilla automatica: "&amp;$J1982)))</f>
        <v/>
      </c>
    </row>
    <row r="1983">
      <c r="A1983" s="9" t="n"/>
      <c r="B1983" s="9" t="n"/>
      <c r="C1983" s="9" t="n"/>
      <c r="D1983" s="9" t="n"/>
      <c r="E1983" s="9" t="n"/>
      <c r="F1983" s="11" t="n"/>
      <c r="G1983" s="9" t="n"/>
      <c r="H1983" s="9" t="n"/>
      <c r="I1983" s="9">
        <f>IF(COUNTA($A1983:$H1983)=0,"",IF($J1983="OTRO","NO","SI"))</f>
        <v/>
      </c>
      <c r="J1983" s="9">
        <f>IF(COUNTA($A1983:$H1983)=0,"",IFERROR(LOOKUP(2,1/(((LISTS!$H$2:$H$26&lt;&gt;"")*ISNUMBER(SEARCH(LISTS!$H$2:$H$26,$G1983)))+((LISTS!$I$2:$I$26&lt;&gt;"")*ISNUMBER(SEARCH(LISTS!$I$2:$I$26,$E1983)))),LISTS!$K$2:$K$26),"OTRO"))</f>
        <v/>
      </c>
      <c r="K1983" s="11">
        <f>IF($I1983&lt;&gt;"SI",0,IFERROR($F1983,0))</f>
        <v/>
      </c>
      <c r="L1983" s="9">
        <f>IF(COUNTA($A1983:$H1983)=0,"",IF($J1983="OTRO",IFERROR(LOOKUP(2,1/(((LISTS!$H$2:$H$26&lt;&gt;"")*ISNUMBER(SEARCH(LISTS!$H$2:$H$26,$G1983)))+((LISTS!$I$2:$I$26&lt;&gt;"")*ISNUMBER(SEARCH(LISTS!$I$2:$I$26,$E1983)))),LISTS!$L$2:$L$26),"Concepto DIAN no mapeado a casilla automatica"),IF(LEFT($J1983,4)="TOPE","Control automatico DIAN: "&amp;$J1983,"Casilla automatica: "&amp;$J1983)))</f>
        <v/>
      </c>
    </row>
    <row r="1984">
      <c r="A1984" s="9" t="n"/>
      <c r="B1984" s="9" t="n"/>
      <c r="C1984" s="9" t="n"/>
      <c r="D1984" s="9" t="n"/>
      <c r="E1984" s="9" t="n"/>
      <c r="F1984" s="11" t="n"/>
      <c r="G1984" s="9" t="n"/>
      <c r="H1984" s="9" t="n"/>
      <c r="I1984" s="9">
        <f>IF(COUNTA($A1984:$H1984)=0,"",IF($J1984="OTRO","NO","SI"))</f>
        <v/>
      </c>
      <c r="J1984" s="9">
        <f>IF(COUNTA($A1984:$H1984)=0,"",IFERROR(LOOKUP(2,1/(((LISTS!$H$2:$H$26&lt;&gt;"")*ISNUMBER(SEARCH(LISTS!$H$2:$H$26,$G1984)))+((LISTS!$I$2:$I$26&lt;&gt;"")*ISNUMBER(SEARCH(LISTS!$I$2:$I$26,$E1984)))),LISTS!$K$2:$K$26),"OTRO"))</f>
        <v/>
      </c>
      <c r="K1984" s="11">
        <f>IF($I1984&lt;&gt;"SI",0,IFERROR($F1984,0))</f>
        <v/>
      </c>
      <c r="L1984" s="9">
        <f>IF(COUNTA($A1984:$H1984)=0,"",IF($J1984="OTRO",IFERROR(LOOKUP(2,1/(((LISTS!$H$2:$H$26&lt;&gt;"")*ISNUMBER(SEARCH(LISTS!$H$2:$H$26,$G1984)))+((LISTS!$I$2:$I$26&lt;&gt;"")*ISNUMBER(SEARCH(LISTS!$I$2:$I$26,$E1984)))),LISTS!$L$2:$L$26),"Concepto DIAN no mapeado a casilla automatica"),IF(LEFT($J1984,4)="TOPE","Control automatico DIAN: "&amp;$J1984,"Casilla automatica: "&amp;$J1984)))</f>
        <v/>
      </c>
    </row>
    <row r="1985">
      <c r="A1985" s="9" t="n"/>
      <c r="B1985" s="9" t="n"/>
      <c r="C1985" s="9" t="n"/>
      <c r="D1985" s="9" t="n"/>
      <c r="E1985" s="9" t="n"/>
      <c r="F1985" s="11" t="n"/>
      <c r="G1985" s="9" t="n"/>
      <c r="H1985" s="9" t="n"/>
      <c r="I1985" s="9">
        <f>IF(COUNTA($A1985:$H1985)=0,"",IF($J1985="OTRO","NO","SI"))</f>
        <v/>
      </c>
      <c r="J1985" s="9">
        <f>IF(COUNTA($A1985:$H1985)=0,"",IFERROR(LOOKUP(2,1/(((LISTS!$H$2:$H$26&lt;&gt;"")*ISNUMBER(SEARCH(LISTS!$H$2:$H$26,$G1985)))+((LISTS!$I$2:$I$26&lt;&gt;"")*ISNUMBER(SEARCH(LISTS!$I$2:$I$26,$E1985)))),LISTS!$K$2:$K$26),"OTRO"))</f>
        <v/>
      </c>
      <c r="K1985" s="11">
        <f>IF($I1985&lt;&gt;"SI",0,IFERROR($F1985,0))</f>
        <v/>
      </c>
      <c r="L1985" s="9">
        <f>IF(COUNTA($A1985:$H1985)=0,"",IF($J1985="OTRO",IFERROR(LOOKUP(2,1/(((LISTS!$H$2:$H$26&lt;&gt;"")*ISNUMBER(SEARCH(LISTS!$H$2:$H$26,$G1985)))+((LISTS!$I$2:$I$26&lt;&gt;"")*ISNUMBER(SEARCH(LISTS!$I$2:$I$26,$E1985)))),LISTS!$L$2:$L$26),"Concepto DIAN no mapeado a casilla automatica"),IF(LEFT($J1985,4)="TOPE","Control automatico DIAN: "&amp;$J1985,"Casilla automatica: "&amp;$J1985)))</f>
        <v/>
      </c>
    </row>
    <row r="1986">
      <c r="A1986" s="9" t="n"/>
      <c r="B1986" s="9" t="n"/>
      <c r="C1986" s="9" t="n"/>
      <c r="D1986" s="9" t="n"/>
      <c r="E1986" s="9" t="n"/>
      <c r="F1986" s="11" t="n"/>
      <c r="G1986" s="9" t="n"/>
      <c r="H1986" s="9" t="n"/>
      <c r="I1986" s="9">
        <f>IF(COUNTA($A1986:$H1986)=0,"",IF($J1986="OTRO","NO","SI"))</f>
        <v/>
      </c>
      <c r="J1986" s="9">
        <f>IF(COUNTA($A1986:$H1986)=0,"",IFERROR(LOOKUP(2,1/(((LISTS!$H$2:$H$26&lt;&gt;"")*ISNUMBER(SEARCH(LISTS!$H$2:$H$26,$G1986)))+((LISTS!$I$2:$I$26&lt;&gt;"")*ISNUMBER(SEARCH(LISTS!$I$2:$I$26,$E1986)))),LISTS!$K$2:$K$26),"OTRO"))</f>
        <v/>
      </c>
      <c r="K1986" s="11">
        <f>IF($I1986&lt;&gt;"SI",0,IFERROR($F1986,0))</f>
        <v/>
      </c>
      <c r="L1986" s="9">
        <f>IF(COUNTA($A1986:$H1986)=0,"",IF($J1986="OTRO",IFERROR(LOOKUP(2,1/(((LISTS!$H$2:$H$26&lt;&gt;"")*ISNUMBER(SEARCH(LISTS!$H$2:$H$26,$G1986)))+((LISTS!$I$2:$I$26&lt;&gt;"")*ISNUMBER(SEARCH(LISTS!$I$2:$I$26,$E1986)))),LISTS!$L$2:$L$26),"Concepto DIAN no mapeado a casilla automatica"),IF(LEFT($J1986,4)="TOPE","Control automatico DIAN: "&amp;$J1986,"Casilla automatica: "&amp;$J1986)))</f>
        <v/>
      </c>
    </row>
    <row r="1987">
      <c r="A1987" s="9" t="n"/>
      <c r="B1987" s="9" t="n"/>
      <c r="C1987" s="9" t="n"/>
      <c r="D1987" s="9" t="n"/>
      <c r="E1987" s="9" t="n"/>
      <c r="F1987" s="11" t="n"/>
      <c r="G1987" s="9" t="n"/>
      <c r="H1987" s="9" t="n"/>
      <c r="I1987" s="9">
        <f>IF(COUNTA($A1987:$H1987)=0,"",IF($J1987="OTRO","NO","SI"))</f>
        <v/>
      </c>
      <c r="J1987" s="9">
        <f>IF(COUNTA($A1987:$H1987)=0,"",IFERROR(LOOKUP(2,1/(((LISTS!$H$2:$H$26&lt;&gt;"")*ISNUMBER(SEARCH(LISTS!$H$2:$H$26,$G1987)))+((LISTS!$I$2:$I$26&lt;&gt;"")*ISNUMBER(SEARCH(LISTS!$I$2:$I$26,$E1987)))),LISTS!$K$2:$K$26),"OTRO"))</f>
        <v/>
      </c>
      <c r="K1987" s="11">
        <f>IF($I1987&lt;&gt;"SI",0,IFERROR($F1987,0))</f>
        <v/>
      </c>
      <c r="L1987" s="9">
        <f>IF(COUNTA($A1987:$H1987)=0,"",IF($J1987="OTRO",IFERROR(LOOKUP(2,1/(((LISTS!$H$2:$H$26&lt;&gt;"")*ISNUMBER(SEARCH(LISTS!$H$2:$H$26,$G1987)))+((LISTS!$I$2:$I$26&lt;&gt;"")*ISNUMBER(SEARCH(LISTS!$I$2:$I$26,$E1987)))),LISTS!$L$2:$L$26),"Concepto DIAN no mapeado a casilla automatica"),IF(LEFT($J1987,4)="TOPE","Control automatico DIAN: "&amp;$J1987,"Casilla automatica: "&amp;$J1987)))</f>
        <v/>
      </c>
    </row>
    <row r="1988">
      <c r="A1988" s="9" t="n"/>
      <c r="B1988" s="9" t="n"/>
      <c r="C1988" s="9" t="n"/>
      <c r="D1988" s="9" t="n"/>
      <c r="E1988" s="9" t="n"/>
      <c r="F1988" s="11" t="n"/>
      <c r="G1988" s="9" t="n"/>
      <c r="H1988" s="9" t="n"/>
      <c r="I1988" s="9">
        <f>IF(COUNTA($A1988:$H1988)=0,"",IF($J1988="OTRO","NO","SI"))</f>
        <v/>
      </c>
      <c r="J1988" s="9">
        <f>IF(COUNTA($A1988:$H1988)=0,"",IFERROR(LOOKUP(2,1/(((LISTS!$H$2:$H$26&lt;&gt;"")*ISNUMBER(SEARCH(LISTS!$H$2:$H$26,$G1988)))+((LISTS!$I$2:$I$26&lt;&gt;"")*ISNUMBER(SEARCH(LISTS!$I$2:$I$26,$E1988)))),LISTS!$K$2:$K$26),"OTRO"))</f>
        <v/>
      </c>
      <c r="K1988" s="11">
        <f>IF($I1988&lt;&gt;"SI",0,IFERROR($F1988,0))</f>
        <v/>
      </c>
      <c r="L1988" s="9">
        <f>IF(COUNTA($A1988:$H1988)=0,"",IF($J1988="OTRO",IFERROR(LOOKUP(2,1/(((LISTS!$H$2:$H$26&lt;&gt;"")*ISNUMBER(SEARCH(LISTS!$H$2:$H$26,$G1988)))+((LISTS!$I$2:$I$26&lt;&gt;"")*ISNUMBER(SEARCH(LISTS!$I$2:$I$26,$E1988)))),LISTS!$L$2:$L$26),"Concepto DIAN no mapeado a casilla automatica"),IF(LEFT($J1988,4)="TOPE","Control automatico DIAN: "&amp;$J1988,"Casilla automatica: "&amp;$J1988)))</f>
        <v/>
      </c>
    </row>
    <row r="1989">
      <c r="A1989" s="9" t="n"/>
      <c r="B1989" s="9" t="n"/>
      <c r="C1989" s="9" t="n"/>
      <c r="D1989" s="9" t="n"/>
      <c r="E1989" s="9" t="n"/>
      <c r="F1989" s="11" t="n"/>
      <c r="G1989" s="9" t="n"/>
      <c r="H1989" s="9" t="n"/>
      <c r="I1989" s="9">
        <f>IF(COUNTA($A1989:$H1989)=0,"",IF($J1989="OTRO","NO","SI"))</f>
        <v/>
      </c>
      <c r="J1989" s="9">
        <f>IF(COUNTA($A1989:$H1989)=0,"",IFERROR(LOOKUP(2,1/(((LISTS!$H$2:$H$26&lt;&gt;"")*ISNUMBER(SEARCH(LISTS!$H$2:$H$26,$G1989)))+((LISTS!$I$2:$I$26&lt;&gt;"")*ISNUMBER(SEARCH(LISTS!$I$2:$I$26,$E1989)))),LISTS!$K$2:$K$26),"OTRO"))</f>
        <v/>
      </c>
      <c r="K1989" s="11">
        <f>IF($I1989&lt;&gt;"SI",0,IFERROR($F1989,0))</f>
        <v/>
      </c>
      <c r="L1989" s="9">
        <f>IF(COUNTA($A1989:$H1989)=0,"",IF($J1989="OTRO",IFERROR(LOOKUP(2,1/(((LISTS!$H$2:$H$26&lt;&gt;"")*ISNUMBER(SEARCH(LISTS!$H$2:$H$26,$G1989)))+((LISTS!$I$2:$I$26&lt;&gt;"")*ISNUMBER(SEARCH(LISTS!$I$2:$I$26,$E1989)))),LISTS!$L$2:$L$26),"Concepto DIAN no mapeado a casilla automatica"),IF(LEFT($J1989,4)="TOPE","Control automatico DIAN: "&amp;$J1989,"Casilla automatica: "&amp;$J1989)))</f>
        <v/>
      </c>
    </row>
    <row r="1990">
      <c r="A1990" s="9" t="n"/>
      <c r="B1990" s="9" t="n"/>
      <c r="C1990" s="9" t="n"/>
      <c r="D1990" s="9" t="n"/>
      <c r="E1990" s="9" t="n"/>
      <c r="F1990" s="11" t="n"/>
      <c r="G1990" s="9" t="n"/>
      <c r="H1990" s="9" t="n"/>
      <c r="I1990" s="9">
        <f>IF(COUNTA($A1990:$H1990)=0,"",IF($J1990="OTRO","NO","SI"))</f>
        <v/>
      </c>
      <c r="J1990" s="9">
        <f>IF(COUNTA($A1990:$H1990)=0,"",IFERROR(LOOKUP(2,1/(((LISTS!$H$2:$H$26&lt;&gt;"")*ISNUMBER(SEARCH(LISTS!$H$2:$H$26,$G1990)))+((LISTS!$I$2:$I$26&lt;&gt;"")*ISNUMBER(SEARCH(LISTS!$I$2:$I$26,$E1990)))),LISTS!$K$2:$K$26),"OTRO"))</f>
        <v/>
      </c>
      <c r="K1990" s="11">
        <f>IF($I1990&lt;&gt;"SI",0,IFERROR($F1990,0))</f>
        <v/>
      </c>
      <c r="L1990" s="9">
        <f>IF(COUNTA($A1990:$H1990)=0,"",IF($J1990="OTRO",IFERROR(LOOKUP(2,1/(((LISTS!$H$2:$H$26&lt;&gt;"")*ISNUMBER(SEARCH(LISTS!$H$2:$H$26,$G1990)))+((LISTS!$I$2:$I$26&lt;&gt;"")*ISNUMBER(SEARCH(LISTS!$I$2:$I$26,$E1990)))),LISTS!$L$2:$L$26),"Concepto DIAN no mapeado a casilla automatica"),IF(LEFT($J1990,4)="TOPE","Control automatico DIAN: "&amp;$J1990,"Casilla automatica: "&amp;$J1990)))</f>
        <v/>
      </c>
    </row>
    <row r="1991">
      <c r="A1991" s="9" t="n"/>
      <c r="B1991" s="9" t="n"/>
      <c r="C1991" s="9" t="n"/>
      <c r="D1991" s="9" t="n"/>
      <c r="E1991" s="9" t="n"/>
      <c r="F1991" s="11" t="n"/>
      <c r="G1991" s="9" t="n"/>
      <c r="H1991" s="9" t="n"/>
      <c r="I1991" s="9">
        <f>IF(COUNTA($A1991:$H1991)=0,"",IF($J1991="OTRO","NO","SI"))</f>
        <v/>
      </c>
      <c r="J1991" s="9">
        <f>IF(COUNTA($A1991:$H1991)=0,"",IFERROR(LOOKUP(2,1/(((LISTS!$H$2:$H$26&lt;&gt;"")*ISNUMBER(SEARCH(LISTS!$H$2:$H$26,$G1991)))+((LISTS!$I$2:$I$26&lt;&gt;"")*ISNUMBER(SEARCH(LISTS!$I$2:$I$26,$E1991)))),LISTS!$K$2:$K$26),"OTRO"))</f>
        <v/>
      </c>
      <c r="K1991" s="11">
        <f>IF($I1991&lt;&gt;"SI",0,IFERROR($F1991,0))</f>
        <v/>
      </c>
      <c r="L1991" s="9">
        <f>IF(COUNTA($A1991:$H1991)=0,"",IF($J1991="OTRO",IFERROR(LOOKUP(2,1/(((LISTS!$H$2:$H$26&lt;&gt;"")*ISNUMBER(SEARCH(LISTS!$H$2:$H$26,$G1991)))+((LISTS!$I$2:$I$26&lt;&gt;"")*ISNUMBER(SEARCH(LISTS!$I$2:$I$26,$E1991)))),LISTS!$L$2:$L$26),"Concepto DIAN no mapeado a casilla automatica"),IF(LEFT($J1991,4)="TOPE","Control automatico DIAN: "&amp;$J1991,"Casilla automatica: "&amp;$J1991)))</f>
        <v/>
      </c>
    </row>
    <row r="1992">
      <c r="A1992" s="9" t="n"/>
      <c r="B1992" s="9" t="n"/>
      <c r="C1992" s="9" t="n"/>
      <c r="D1992" s="9" t="n"/>
      <c r="E1992" s="9" t="n"/>
      <c r="F1992" s="11" t="n"/>
      <c r="G1992" s="9" t="n"/>
      <c r="H1992" s="9" t="n"/>
      <c r="I1992" s="9">
        <f>IF(COUNTA($A1992:$H1992)=0,"",IF($J1992="OTRO","NO","SI"))</f>
        <v/>
      </c>
      <c r="J1992" s="9">
        <f>IF(COUNTA($A1992:$H1992)=0,"",IFERROR(LOOKUP(2,1/(((LISTS!$H$2:$H$26&lt;&gt;"")*ISNUMBER(SEARCH(LISTS!$H$2:$H$26,$G1992)))+((LISTS!$I$2:$I$26&lt;&gt;"")*ISNUMBER(SEARCH(LISTS!$I$2:$I$26,$E1992)))),LISTS!$K$2:$K$26),"OTRO"))</f>
        <v/>
      </c>
      <c r="K1992" s="11">
        <f>IF($I1992&lt;&gt;"SI",0,IFERROR($F1992,0))</f>
        <v/>
      </c>
      <c r="L1992" s="9">
        <f>IF(COUNTA($A1992:$H1992)=0,"",IF($J1992="OTRO",IFERROR(LOOKUP(2,1/(((LISTS!$H$2:$H$26&lt;&gt;"")*ISNUMBER(SEARCH(LISTS!$H$2:$H$26,$G1992)))+((LISTS!$I$2:$I$26&lt;&gt;"")*ISNUMBER(SEARCH(LISTS!$I$2:$I$26,$E1992)))),LISTS!$L$2:$L$26),"Concepto DIAN no mapeado a casilla automatica"),IF(LEFT($J1992,4)="TOPE","Control automatico DIAN: "&amp;$J1992,"Casilla automatica: "&amp;$J1992)))</f>
        <v/>
      </c>
    </row>
    <row r="1993">
      <c r="A1993" s="9" t="n"/>
      <c r="B1993" s="9" t="n"/>
      <c r="C1993" s="9" t="n"/>
      <c r="D1993" s="9" t="n"/>
      <c r="E1993" s="9" t="n"/>
      <c r="F1993" s="11" t="n"/>
      <c r="G1993" s="9" t="n"/>
      <c r="H1993" s="9" t="n"/>
      <c r="I1993" s="9">
        <f>IF(COUNTA($A1993:$H1993)=0,"",IF($J1993="OTRO","NO","SI"))</f>
        <v/>
      </c>
      <c r="J1993" s="9">
        <f>IF(COUNTA($A1993:$H1993)=0,"",IFERROR(LOOKUP(2,1/(((LISTS!$H$2:$H$26&lt;&gt;"")*ISNUMBER(SEARCH(LISTS!$H$2:$H$26,$G1993)))+((LISTS!$I$2:$I$26&lt;&gt;"")*ISNUMBER(SEARCH(LISTS!$I$2:$I$26,$E1993)))),LISTS!$K$2:$K$26),"OTRO"))</f>
        <v/>
      </c>
      <c r="K1993" s="11">
        <f>IF($I1993&lt;&gt;"SI",0,IFERROR($F1993,0))</f>
        <v/>
      </c>
      <c r="L1993" s="9">
        <f>IF(COUNTA($A1993:$H1993)=0,"",IF($J1993="OTRO",IFERROR(LOOKUP(2,1/(((LISTS!$H$2:$H$26&lt;&gt;"")*ISNUMBER(SEARCH(LISTS!$H$2:$H$26,$G1993)))+((LISTS!$I$2:$I$26&lt;&gt;"")*ISNUMBER(SEARCH(LISTS!$I$2:$I$26,$E1993)))),LISTS!$L$2:$L$26),"Concepto DIAN no mapeado a casilla automatica"),IF(LEFT($J1993,4)="TOPE","Control automatico DIAN: "&amp;$J1993,"Casilla automatica: "&amp;$J1993)))</f>
        <v/>
      </c>
    </row>
    <row r="1994">
      <c r="A1994" s="9" t="n"/>
      <c r="B1994" s="9" t="n"/>
      <c r="C1994" s="9" t="n"/>
      <c r="D1994" s="9" t="n"/>
      <c r="E1994" s="9" t="n"/>
      <c r="F1994" s="11" t="n"/>
      <c r="G1994" s="9" t="n"/>
      <c r="H1994" s="9" t="n"/>
      <c r="I1994" s="9">
        <f>IF(COUNTA($A1994:$H1994)=0,"",IF($J1994="OTRO","NO","SI"))</f>
        <v/>
      </c>
      <c r="J1994" s="9">
        <f>IF(COUNTA($A1994:$H1994)=0,"",IFERROR(LOOKUP(2,1/(((LISTS!$H$2:$H$26&lt;&gt;"")*ISNUMBER(SEARCH(LISTS!$H$2:$H$26,$G1994)))+((LISTS!$I$2:$I$26&lt;&gt;"")*ISNUMBER(SEARCH(LISTS!$I$2:$I$26,$E1994)))),LISTS!$K$2:$K$26),"OTRO"))</f>
        <v/>
      </c>
      <c r="K1994" s="11">
        <f>IF($I1994&lt;&gt;"SI",0,IFERROR($F1994,0))</f>
        <v/>
      </c>
      <c r="L1994" s="9">
        <f>IF(COUNTA($A1994:$H1994)=0,"",IF($J1994="OTRO",IFERROR(LOOKUP(2,1/(((LISTS!$H$2:$H$26&lt;&gt;"")*ISNUMBER(SEARCH(LISTS!$H$2:$H$26,$G1994)))+((LISTS!$I$2:$I$26&lt;&gt;"")*ISNUMBER(SEARCH(LISTS!$I$2:$I$26,$E1994)))),LISTS!$L$2:$L$26),"Concepto DIAN no mapeado a casilla automatica"),IF(LEFT($J1994,4)="TOPE","Control automatico DIAN: "&amp;$J1994,"Casilla automatica: "&amp;$J1994)))</f>
        <v/>
      </c>
    </row>
    <row r="1995">
      <c r="A1995" s="9" t="n"/>
      <c r="B1995" s="9" t="n"/>
      <c r="C1995" s="9" t="n"/>
      <c r="D1995" s="9" t="n"/>
      <c r="E1995" s="9" t="n"/>
      <c r="F1995" s="11" t="n"/>
      <c r="G1995" s="9" t="n"/>
      <c r="H1995" s="9" t="n"/>
      <c r="I1995" s="9">
        <f>IF(COUNTA($A1995:$H1995)=0,"",IF($J1995="OTRO","NO","SI"))</f>
        <v/>
      </c>
      <c r="J1995" s="9">
        <f>IF(COUNTA($A1995:$H1995)=0,"",IFERROR(LOOKUP(2,1/(((LISTS!$H$2:$H$26&lt;&gt;"")*ISNUMBER(SEARCH(LISTS!$H$2:$H$26,$G1995)))+((LISTS!$I$2:$I$26&lt;&gt;"")*ISNUMBER(SEARCH(LISTS!$I$2:$I$26,$E1995)))),LISTS!$K$2:$K$26),"OTRO"))</f>
        <v/>
      </c>
      <c r="K1995" s="11">
        <f>IF($I1995&lt;&gt;"SI",0,IFERROR($F1995,0))</f>
        <v/>
      </c>
      <c r="L1995" s="9">
        <f>IF(COUNTA($A1995:$H1995)=0,"",IF($J1995="OTRO",IFERROR(LOOKUP(2,1/(((LISTS!$H$2:$H$26&lt;&gt;"")*ISNUMBER(SEARCH(LISTS!$H$2:$H$26,$G1995)))+((LISTS!$I$2:$I$26&lt;&gt;"")*ISNUMBER(SEARCH(LISTS!$I$2:$I$26,$E1995)))),LISTS!$L$2:$L$26),"Concepto DIAN no mapeado a casilla automatica"),IF(LEFT($J1995,4)="TOPE","Control automatico DIAN: "&amp;$J1995,"Casilla automatica: "&amp;$J1995)))</f>
        <v/>
      </c>
    </row>
    <row r="1996">
      <c r="A1996" s="9" t="n"/>
      <c r="B1996" s="9" t="n"/>
      <c r="C1996" s="9" t="n"/>
      <c r="D1996" s="9" t="n"/>
      <c r="E1996" s="9" t="n"/>
      <c r="F1996" s="11" t="n"/>
      <c r="G1996" s="9" t="n"/>
      <c r="H1996" s="9" t="n"/>
      <c r="I1996" s="9">
        <f>IF(COUNTA($A1996:$H1996)=0,"",IF($J1996="OTRO","NO","SI"))</f>
        <v/>
      </c>
      <c r="J1996" s="9">
        <f>IF(COUNTA($A1996:$H1996)=0,"",IFERROR(LOOKUP(2,1/(((LISTS!$H$2:$H$26&lt;&gt;"")*ISNUMBER(SEARCH(LISTS!$H$2:$H$26,$G1996)))+((LISTS!$I$2:$I$26&lt;&gt;"")*ISNUMBER(SEARCH(LISTS!$I$2:$I$26,$E1996)))),LISTS!$K$2:$K$26),"OTRO"))</f>
        <v/>
      </c>
      <c r="K1996" s="11">
        <f>IF($I1996&lt;&gt;"SI",0,IFERROR($F1996,0))</f>
        <v/>
      </c>
      <c r="L1996" s="9">
        <f>IF(COUNTA($A1996:$H1996)=0,"",IF($J1996="OTRO",IFERROR(LOOKUP(2,1/(((LISTS!$H$2:$H$26&lt;&gt;"")*ISNUMBER(SEARCH(LISTS!$H$2:$H$26,$G1996)))+((LISTS!$I$2:$I$26&lt;&gt;"")*ISNUMBER(SEARCH(LISTS!$I$2:$I$26,$E1996)))),LISTS!$L$2:$L$26),"Concepto DIAN no mapeado a casilla automatica"),IF(LEFT($J1996,4)="TOPE","Control automatico DIAN: "&amp;$J1996,"Casilla automatica: "&amp;$J1996)))</f>
        <v/>
      </c>
    </row>
    <row r="1997">
      <c r="A1997" s="9" t="n"/>
      <c r="B1997" s="9" t="n"/>
      <c r="C1997" s="9" t="n"/>
      <c r="D1997" s="9" t="n"/>
      <c r="E1997" s="9" t="n"/>
      <c r="F1997" s="11" t="n"/>
      <c r="G1997" s="9" t="n"/>
      <c r="H1997" s="9" t="n"/>
      <c r="I1997" s="9">
        <f>IF(COUNTA($A1997:$H1997)=0,"",IF($J1997="OTRO","NO","SI"))</f>
        <v/>
      </c>
      <c r="J1997" s="9">
        <f>IF(COUNTA($A1997:$H1997)=0,"",IFERROR(LOOKUP(2,1/(((LISTS!$H$2:$H$26&lt;&gt;"")*ISNUMBER(SEARCH(LISTS!$H$2:$H$26,$G1997)))+((LISTS!$I$2:$I$26&lt;&gt;"")*ISNUMBER(SEARCH(LISTS!$I$2:$I$26,$E1997)))),LISTS!$K$2:$K$26),"OTRO"))</f>
        <v/>
      </c>
      <c r="K1997" s="11">
        <f>IF($I1997&lt;&gt;"SI",0,IFERROR($F1997,0))</f>
        <v/>
      </c>
      <c r="L1997" s="9">
        <f>IF(COUNTA($A1997:$H1997)=0,"",IF($J1997="OTRO",IFERROR(LOOKUP(2,1/(((LISTS!$H$2:$H$26&lt;&gt;"")*ISNUMBER(SEARCH(LISTS!$H$2:$H$26,$G1997)))+((LISTS!$I$2:$I$26&lt;&gt;"")*ISNUMBER(SEARCH(LISTS!$I$2:$I$26,$E1997)))),LISTS!$L$2:$L$26),"Concepto DIAN no mapeado a casilla automatica"),IF(LEFT($J1997,4)="TOPE","Control automatico DIAN: "&amp;$J1997,"Casilla automatica: "&amp;$J1997)))</f>
        <v/>
      </c>
    </row>
    <row r="1998">
      <c r="A1998" s="9" t="n"/>
      <c r="B1998" s="9" t="n"/>
      <c r="C1998" s="9" t="n"/>
      <c r="D1998" s="9" t="n"/>
      <c r="E1998" s="9" t="n"/>
      <c r="F1998" s="11" t="n"/>
      <c r="G1998" s="9" t="n"/>
      <c r="H1998" s="9" t="n"/>
      <c r="I1998" s="9">
        <f>IF(COUNTA($A1998:$H1998)=0,"",IF($J1998="OTRO","NO","SI"))</f>
        <v/>
      </c>
      <c r="J1998" s="9">
        <f>IF(COUNTA($A1998:$H1998)=0,"",IFERROR(LOOKUP(2,1/(((LISTS!$H$2:$H$26&lt;&gt;"")*ISNUMBER(SEARCH(LISTS!$H$2:$H$26,$G1998)))+((LISTS!$I$2:$I$26&lt;&gt;"")*ISNUMBER(SEARCH(LISTS!$I$2:$I$26,$E1998)))),LISTS!$K$2:$K$26),"OTRO"))</f>
        <v/>
      </c>
      <c r="K1998" s="11">
        <f>IF($I1998&lt;&gt;"SI",0,IFERROR($F1998,0))</f>
        <v/>
      </c>
      <c r="L1998" s="9">
        <f>IF(COUNTA($A1998:$H1998)=0,"",IF($J1998="OTRO",IFERROR(LOOKUP(2,1/(((LISTS!$H$2:$H$26&lt;&gt;"")*ISNUMBER(SEARCH(LISTS!$H$2:$H$26,$G1998)))+((LISTS!$I$2:$I$26&lt;&gt;"")*ISNUMBER(SEARCH(LISTS!$I$2:$I$26,$E1998)))),LISTS!$L$2:$L$26),"Concepto DIAN no mapeado a casilla automatica"),IF(LEFT($J1998,4)="TOPE","Control automatico DIAN: "&amp;$J1998,"Casilla automatica: "&amp;$J1998)))</f>
        <v/>
      </c>
    </row>
    <row r="1999">
      <c r="A1999" s="9" t="n"/>
      <c r="B1999" s="9" t="n"/>
      <c r="C1999" s="9" t="n"/>
      <c r="D1999" s="9" t="n"/>
      <c r="E1999" s="9" t="n"/>
      <c r="F1999" s="11" t="n"/>
      <c r="G1999" s="9" t="n"/>
      <c r="H1999" s="9" t="n"/>
      <c r="I1999" s="9">
        <f>IF(COUNTA($A1999:$H1999)=0,"",IF($J1999="OTRO","NO","SI"))</f>
        <v/>
      </c>
      <c r="J1999" s="9">
        <f>IF(COUNTA($A1999:$H1999)=0,"",IFERROR(LOOKUP(2,1/(((LISTS!$H$2:$H$26&lt;&gt;"")*ISNUMBER(SEARCH(LISTS!$H$2:$H$26,$G1999)))+((LISTS!$I$2:$I$26&lt;&gt;"")*ISNUMBER(SEARCH(LISTS!$I$2:$I$26,$E1999)))),LISTS!$K$2:$K$26),"OTRO"))</f>
        <v/>
      </c>
      <c r="K1999" s="11">
        <f>IF($I1999&lt;&gt;"SI",0,IFERROR($F1999,0))</f>
        <v/>
      </c>
      <c r="L1999" s="9">
        <f>IF(COUNTA($A1999:$H1999)=0,"",IF($J1999="OTRO",IFERROR(LOOKUP(2,1/(((LISTS!$H$2:$H$26&lt;&gt;"")*ISNUMBER(SEARCH(LISTS!$H$2:$H$26,$G1999)))+((LISTS!$I$2:$I$26&lt;&gt;"")*ISNUMBER(SEARCH(LISTS!$I$2:$I$26,$E1999)))),LISTS!$L$2:$L$26),"Concepto DIAN no mapeado a casilla automatica"),IF(LEFT($J1999,4)="TOPE","Control automatico DIAN: "&amp;$J1999,"Casilla automatica: "&amp;$J1999)))</f>
        <v/>
      </c>
    </row>
    <row r="2000">
      <c r="A2000" s="9" t="n"/>
      <c r="B2000" s="9" t="n"/>
      <c r="C2000" s="9" t="n"/>
      <c r="D2000" s="9" t="n"/>
      <c r="E2000" s="9" t="n"/>
      <c r="F2000" s="11" t="n"/>
      <c r="G2000" s="9" t="n"/>
      <c r="H2000" s="9" t="n"/>
      <c r="I2000" s="9">
        <f>IF(COUNTA($A2000:$H2000)=0,"",IF($J2000="OTRO","NO","SI"))</f>
        <v/>
      </c>
      <c r="J2000" s="9">
        <f>IF(COUNTA($A2000:$H2000)=0,"",IFERROR(LOOKUP(2,1/(((LISTS!$H$2:$H$26&lt;&gt;"")*ISNUMBER(SEARCH(LISTS!$H$2:$H$26,$G2000)))+((LISTS!$I$2:$I$26&lt;&gt;"")*ISNUMBER(SEARCH(LISTS!$I$2:$I$26,$E2000)))),LISTS!$K$2:$K$26),"OTRO"))</f>
        <v/>
      </c>
      <c r="K2000" s="11">
        <f>IF($I2000&lt;&gt;"SI",0,IFERROR($F2000,0))</f>
        <v/>
      </c>
      <c r="L2000" s="9">
        <f>IF(COUNTA($A2000:$H2000)=0,"",IF($J2000="OTRO",IFERROR(LOOKUP(2,1/(((LISTS!$H$2:$H$26&lt;&gt;"")*ISNUMBER(SEARCH(LISTS!$H$2:$H$26,$G2000)))+((LISTS!$I$2:$I$26&lt;&gt;"")*ISNUMBER(SEARCH(LISTS!$I$2:$I$26,$E2000)))),LISTS!$L$2:$L$26),"Concepto DIAN no mapeado a casilla automatica"),IF(LEFT($J2000,4)="TOPE","Control automatico DIAN: "&amp;$J2000,"Casilla automatica: "&amp;$J2000)))</f>
        <v/>
      </c>
    </row>
    <row r="2001">
      <c r="A2001" s="9" t="n"/>
      <c r="B2001" s="9" t="n"/>
      <c r="C2001" s="9" t="n"/>
      <c r="D2001" s="9" t="n"/>
      <c r="E2001" s="9" t="n"/>
      <c r="F2001" s="11" t="n"/>
      <c r="G2001" s="9" t="n"/>
      <c r="H2001" s="9" t="n"/>
      <c r="I2001" s="9">
        <f>IF(COUNTA($A2001:$H2001)=0,"",IF($J2001="OTRO","NO","SI"))</f>
        <v/>
      </c>
      <c r="J2001" s="9">
        <f>IF(COUNTA($A2001:$H2001)=0,"",IFERROR(LOOKUP(2,1/(((LISTS!$H$2:$H$26&lt;&gt;"")*ISNUMBER(SEARCH(LISTS!$H$2:$H$26,$G2001)))+((LISTS!$I$2:$I$26&lt;&gt;"")*ISNUMBER(SEARCH(LISTS!$I$2:$I$26,$E2001)))),LISTS!$K$2:$K$26),"OTRO"))</f>
        <v/>
      </c>
      <c r="K2001" s="11">
        <f>IF($I2001&lt;&gt;"SI",0,IFERROR($F2001,0))</f>
        <v/>
      </c>
      <c r="L2001" s="9">
        <f>IF(COUNTA($A2001:$H2001)=0,"",IF($J2001="OTRO",IFERROR(LOOKUP(2,1/(((LISTS!$H$2:$H$26&lt;&gt;"")*ISNUMBER(SEARCH(LISTS!$H$2:$H$26,$G2001)))+((LISTS!$I$2:$I$26&lt;&gt;"")*ISNUMBER(SEARCH(LISTS!$I$2:$I$26,$E2001)))),LISTS!$L$2:$L$26),"Concepto DIAN no mapeado a casilla automatica"),IF(LEFT($J2001,4)="TOPE","Control automatico DIAN: "&amp;$J2001,"Casilla automatica: "&amp;$J2001)))</f>
        <v/>
      </c>
    </row>
    <row r="2002">
      <c r="A2002" s="9" t="n"/>
      <c r="B2002" s="9" t="n"/>
      <c r="C2002" s="9" t="n"/>
      <c r="D2002" s="9" t="n"/>
      <c r="E2002" s="9" t="n"/>
      <c r="F2002" s="11" t="n"/>
      <c r="G2002" s="9" t="n"/>
      <c r="H2002" s="9" t="n"/>
      <c r="I2002" s="9">
        <f>IF(COUNTA($A2002:$H2002)=0,"",IF($J2002="OTRO","NO","SI"))</f>
        <v/>
      </c>
      <c r="J2002" s="9">
        <f>IF(COUNTA($A2002:$H2002)=0,"",IFERROR(LOOKUP(2,1/(((LISTS!$H$2:$H$26&lt;&gt;"")*ISNUMBER(SEARCH(LISTS!$H$2:$H$26,$G2002)))+((LISTS!$I$2:$I$26&lt;&gt;"")*ISNUMBER(SEARCH(LISTS!$I$2:$I$26,$E2002)))),LISTS!$K$2:$K$26),"OTRO"))</f>
        <v/>
      </c>
      <c r="K2002" s="11">
        <f>IF($I2002&lt;&gt;"SI",0,IFERROR($F2002,0))</f>
        <v/>
      </c>
      <c r="L2002" s="9">
        <f>IF(COUNTA($A2002:$H2002)=0,"",IF($J2002="OTRO",IFERROR(LOOKUP(2,1/(((LISTS!$H$2:$H$26&lt;&gt;"")*ISNUMBER(SEARCH(LISTS!$H$2:$H$26,$G2002)))+((LISTS!$I$2:$I$26&lt;&gt;"")*ISNUMBER(SEARCH(LISTS!$I$2:$I$26,$E2002)))),LISTS!$L$2:$L$26),"Concepto DIAN no mapeado a casilla automatica"),IF(LEFT($J2002,4)="TOPE","Control automatico DIAN: "&amp;$J2002,"Casilla automatica: "&amp;$J2002)))</f>
        <v/>
      </c>
    </row>
    <row r="2003">
      <c r="A2003" s="9" t="n"/>
      <c r="B2003" s="9" t="n"/>
      <c r="C2003" s="9" t="n"/>
      <c r="D2003" s="9" t="n"/>
      <c r="E2003" s="9" t="n"/>
      <c r="F2003" s="11" t="n"/>
      <c r="G2003" s="9" t="n"/>
      <c r="H2003" s="9" t="n"/>
      <c r="I2003" s="9">
        <f>IF(COUNTA($A2003:$H2003)=0,"",IF($J2003="OTRO","NO","SI"))</f>
        <v/>
      </c>
      <c r="J2003" s="9">
        <f>IF(COUNTA($A2003:$H2003)=0,"",IFERROR(LOOKUP(2,1/(((LISTS!$H$2:$H$26&lt;&gt;"")*ISNUMBER(SEARCH(LISTS!$H$2:$H$26,$G2003)))+((LISTS!$I$2:$I$26&lt;&gt;"")*ISNUMBER(SEARCH(LISTS!$I$2:$I$26,$E2003)))),LISTS!$K$2:$K$26),"OTRO"))</f>
        <v/>
      </c>
      <c r="K2003" s="11">
        <f>IF($I2003&lt;&gt;"SI",0,IFERROR($F2003,0))</f>
        <v/>
      </c>
      <c r="L2003" s="9">
        <f>IF(COUNTA($A2003:$H2003)=0,"",IF($J2003="OTRO",IFERROR(LOOKUP(2,1/(((LISTS!$H$2:$H$26&lt;&gt;"")*ISNUMBER(SEARCH(LISTS!$H$2:$H$26,$G2003)))+((LISTS!$I$2:$I$26&lt;&gt;"")*ISNUMBER(SEARCH(LISTS!$I$2:$I$26,$E2003)))),LISTS!$L$2:$L$26),"Concepto DIAN no mapeado a casilla automatica"),IF(LEFT($J2003,4)="TOPE","Control automatico DIAN: "&amp;$J2003,"Casilla automatica: "&amp;$J2003)))</f>
        <v/>
      </c>
    </row>
    <row r="2004">
      <c r="A2004" s="9" t="n"/>
      <c r="B2004" s="9" t="n"/>
      <c r="C2004" s="9" t="n"/>
      <c r="D2004" s="9" t="n"/>
      <c r="E2004" s="9" t="n"/>
      <c r="F2004" s="11" t="n"/>
      <c r="G2004" s="9" t="n"/>
      <c r="H2004" s="9" t="n"/>
      <c r="I2004" s="9">
        <f>IF(COUNTA($A2004:$H2004)=0,"",IF($J2004="OTRO","NO","SI"))</f>
        <v/>
      </c>
      <c r="J2004" s="9">
        <f>IF(COUNTA($A2004:$H2004)=0,"",IFERROR(LOOKUP(2,1/(((LISTS!$H$2:$H$26&lt;&gt;"")*ISNUMBER(SEARCH(LISTS!$H$2:$H$26,$G2004)))+((LISTS!$I$2:$I$26&lt;&gt;"")*ISNUMBER(SEARCH(LISTS!$I$2:$I$26,$E2004)))),LISTS!$K$2:$K$26),"OTRO"))</f>
        <v/>
      </c>
      <c r="K2004" s="11">
        <f>IF($I2004&lt;&gt;"SI",0,IFERROR($F2004,0))</f>
        <v/>
      </c>
      <c r="L2004" s="9">
        <f>IF(COUNTA($A2004:$H2004)=0,"",IF($J2004="OTRO",IFERROR(LOOKUP(2,1/(((LISTS!$H$2:$H$26&lt;&gt;"")*ISNUMBER(SEARCH(LISTS!$H$2:$H$26,$G2004)))+((LISTS!$I$2:$I$26&lt;&gt;"")*ISNUMBER(SEARCH(LISTS!$I$2:$I$26,$E2004)))),LISTS!$L$2:$L$26),"Concepto DIAN no mapeado a casilla automatica"),IF(LEFT($J2004,4)="TOPE","Control automatico DIAN: "&amp;$J2004,"Casilla automatica: "&amp;$J2004)))</f>
        <v/>
      </c>
    </row>
    <row r="2005">
      <c r="A2005" s="9" t="n"/>
      <c r="B2005" s="9" t="n"/>
      <c r="C2005" s="9" t="n"/>
      <c r="D2005" s="9" t="n"/>
      <c r="E2005" s="9" t="n"/>
      <c r="F2005" s="11" t="n"/>
      <c r="G2005" s="9" t="n"/>
      <c r="H2005" s="9" t="n"/>
      <c r="I2005" s="9">
        <f>IF(COUNTA($A2005:$H2005)=0,"",IF($J2005="OTRO","NO","SI"))</f>
        <v/>
      </c>
      <c r="J2005" s="9">
        <f>IF(COUNTA($A2005:$H2005)=0,"",IFERROR(LOOKUP(2,1/(((LISTS!$H$2:$H$26&lt;&gt;"")*ISNUMBER(SEARCH(LISTS!$H$2:$H$26,$G2005)))+((LISTS!$I$2:$I$26&lt;&gt;"")*ISNUMBER(SEARCH(LISTS!$I$2:$I$26,$E2005)))),LISTS!$K$2:$K$26),"OTRO"))</f>
        <v/>
      </c>
      <c r="K2005" s="11">
        <f>IF($I2005&lt;&gt;"SI",0,IFERROR($F2005,0))</f>
        <v/>
      </c>
      <c r="L2005" s="9">
        <f>IF(COUNTA($A2005:$H2005)=0,"",IF($J2005="OTRO",IFERROR(LOOKUP(2,1/(((LISTS!$H$2:$H$26&lt;&gt;"")*ISNUMBER(SEARCH(LISTS!$H$2:$H$26,$G2005)))+((LISTS!$I$2:$I$26&lt;&gt;"")*ISNUMBER(SEARCH(LISTS!$I$2:$I$26,$E2005)))),LISTS!$L$2:$L$26),"Concepto DIAN no mapeado a casilla automatica"),IF(LEFT($J2005,4)="TOPE","Control automatico DIAN: "&amp;$J2005,"Casilla automatica: "&amp;$J2005)))</f>
        <v/>
      </c>
    </row>
    <row r="2006">
      <c r="A2006" s="9" t="n"/>
      <c r="B2006" s="9" t="n"/>
      <c r="C2006" s="9" t="n"/>
      <c r="D2006" s="9" t="n"/>
      <c r="E2006" s="9" t="n"/>
      <c r="F2006" s="11" t="n"/>
      <c r="G2006" s="9" t="n"/>
      <c r="H2006" s="9" t="n"/>
      <c r="I2006" s="9">
        <f>IF(COUNTA($A2006:$H2006)=0,"",IF($J2006="OTRO","NO","SI"))</f>
        <v/>
      </c>
      <c r="J2006" s="9">
        <f>IF(COUNTA($A2006:$H2006)=0,"",IFERROR(LOOKUP(2,1/(((LISTS!$H$2:$H$26&lt;&gt;"")*ISNUMBER(SEARCH(LISTS!$H$2:$H$26,$G2006)))+((LISTS!$I$2:$I$26&lt;&gt;"")*ISNUMBER(SEARCH(LISTS!$I$2:$I$26,$E2006)))),LISTS!$K$2:$K$26),"OTRO"))</f>
        <v/>
      </c>
      <c r="K2006" s="11">
        <f>IF($I2006&lt;&gt;"SI",0,IFERROR($F2006,0))</f>
        <v/>
      </c>
      <c r="L2006" s="9">
        <f>IF(COUNTA($A2006:$H2006)=0,"",IF($J2006="OTRO",IFERROR(LOOKUP(2,1/(((LISTS!$H$2:$H$26&lt;&gt;"")*ISNUMBER(SEARCH(LISTS!$H$2:$H$26,$G2006)))+((LISTS!$I$2:$I$26&lt;&gt;"")*ISNUMBER(SEARCH(LISTS!$I$2:$I$26,$E2006)))),LISTS!$L$2:$L$26),"Concepto DIAN no mapeado a casilla automatica"),IF(LEFT($J2006,4)="TOPE","Control automatico DIAN: "&amp;$J2006,"Casilla automatica: "&amp;$J2006)))</f>
        <v/>
      </c>
    </row>
    <row r="2007">
      <c r="A2007" s="9" t="n"/>
      <c r="B2007" s="9" t="n"/>
      <c r="C2007" s="9" t="n"/>
      <c r="D2007" s="9" t="n"/>
      <c r="E2007" s="9" t="n"/>
      <c r="F2007" s="11" t="n"/>
      <c r="G2007" s="9" t="n"/>
      <c r="H2007" s="9" t="n"/>
      <c r="I2007" s="9">
        <f>IF(COUNTA($A2007:$H2007)=0,"",IF($J2007="OTRO","NO","SI"))</f>
        <v/>
      </c>
      <c r="J2007" s="9">
        <f>IF(COUNTA($A2007:$H2007)=0,"",IFERROR(LOOKUP(2,1/(((LISTS!$H$2:$H$26&lt;&gt;"")*ISNUMBER(SEARCH(LISTS!$H$2:$H$26,$G2007)))+((LISTS!$I$2:$I$26&lt;&gt;"")*ISNUMBER(SEARCH(LISTS!$I$2:$I$26,$E2007)))),LISTS!$K$2:$K$26),"OTRO"))</f>
        <v/>
      </c>
      <c r="K2007" s="11">
        <f>IF($I2007&lt;&gt;"SI",0,IFERROR($F2007,0))</f>
        <v/>
      </c>
      <c r="L2007" s="9">
        <f>IF(COUNTA($A2007:$H2007)=0,"",IF($J2007="OTRO",IFERROR(LOOKUP(2,1/(((LISTS!$H$2:$H$26&lt;&gt;"")*ISNUMBER(SEARCH(LISTS!$H$2:$H$26,$G2007)))+((LISTS!$I$2:$I$26&lt;&gt;"")*ISNUMBER(SEARCH(LISTS!$I$2:$I$26,$E2007)))),LISTS!$L$2:$L$26),"Concepto DIAN no mapeado a casilla automatica"),IF(LEFT($J2007,4)="TOPE","Control automatico DIAN: "&amp;$J2007,"Casilla automatica: "&amp;$J2007)))</f>
        <v/>
      </c>
    </row>
    <row r="2008">
      <c r="A2008" s="9" t="n"/>
      <c r="B2008" s="9" t="n"/>
      <c r="C2008" s="9" t="n"/>
      <c r="D2008" s="9" t="n"/>
      <c r="E2008" s="9" t="n"/>
      <c r="F2008" s="11" t="n"/>
      <c r="G2008" s="9" t="n"/>
      <c r="H2008" s="9" t="n"/>
      <c r="I2008" s="9">
        <f>IF(COUNTA($A2008:$H2008)=0,"",IF($J2008="OTRO","NO","SI"))</f>
        <v/>
      </c>
      <c r="J2008" s="9">
        <f>IF(COUNTA($A2008:$H2008)=0,"",IFERROR(LOOKUP(2,1/(((LISTS!$H$2:$H$26&lt;&gt;"")*ISNUMBER(SEARCH(LISTS!$H$2:$H$26,$G2008)))+((LISTS!$I$2:$I$26&lt;&gt;"")*ISNUMBER(SEARCH(LISTS!$I$2:$I$26,$E2008)))),LISTS!$K$2:$K$26),"OTRO"))</f>
        <v/>
      </c>
      <c r="K2008" s="11">
        <f>IF($I2008&lt;&gt;"SI",0,IFERROR($F2008,0))</f>
        <v/>
      </c>
      <c r="L2008" s="9">
        <f>IF(COUNTA($A2008:$H2008)=0,"",IF($J2008="OTRO",IFERROR(LOOKUP(2,1/(((LISTS!$H$2:$H$26&lt;&gt;"")*ISNUMBER(SEARCH(LISTS!$H$2:$H$26,$G2008)))+((LISTS!$I$2:$I$26&lt;&gt;"")*ISNUMBER(SEARCH(LISTS!$I$2:$I$26,$E2008)))),LISTS!$L$2:$L$26),"Concepto DIAN no mapeado a casilla automatica"),IF(LEFT($J2008,4)="TOPE","Control automatico DIAN: "&amp;$J2008,"Casilla automatica: "&amp;$J2008)))</f>
        <v/>
      </c>
    </row>
    <row r="2009">
      <c r="A2009" s="9" t="n"/>
      <c r="B2009" s="9" t="n"/>
      <c r="C2009" s="9" t="n"/>
      <c r="D2009" s="9" t="n"/>
      <c r="E2009" s="9" t="n"/>
      <c r="F2009" s="11" t="n"/>
      <c r="G2009" s="9" t="n"/>
      <c r="H2009" s="9" t="n"/>
      <c r="I2009" s="9">
        <f>IF(COUNTA($A2009:$H2009)=0,"",IF($J2009="OTRO","NO","SI"))</f>
        <v/>
      </c>
      <c r="J2009" s="9">
        <f>IF(COUNTA($A2009:$H2009)=0,"",IFERROR(LOOKUP(2,1/(((LISTS!$H$2:$H$26&lt;&gt;"")*ISNUMBER(SEARCH(LISTS!$H$2:$H$26,$G2009)))+((LISTS!$I$2:$I$26&lt;&gt;"")*ISNUMBER(SEARCH(LISTS!$I$2:$I$26,$E2009)))),LISTS!$K$2:$K$26),"OTRO"))</f>
        <v/>
      </c>
      <c r="K2009" s="11">
        <f>IF($I2009&lt;&gt;"SI",0,IFERROR($F2009,0))</f>
        <v/>
      </c>
      <c r="L2009" s="9">
        <f>IF(COUNTA($A2009:$H2009)=0,"",IF($J2009="OTRO",IFERROR(LOOKUP(2,1/(((LISTS!$H$2:$H$26&lt;&gt;"")*ISNUMBER(SEARCH(LISTS!$H$2:$H$26,$G2009)))+((LISTS!$I$2:$I$26&lt;&gt;"")*ISNUMBER(SEARCH(LISTS!$I$2:$I$26,$E2009)))),LISTS!$L$2:$L$26),"Concepto DIAN no mapeado a casilla automatica"),IF(LEFT($J2009,4)="TOPE","Control automatico DIAN: "&amp;$J2009,"Casilla automatica: "&amp;$J2009)))</f>
        <v/>
      </c>
    </row>
    <row r="2010">
      <c r="A2010" s="9" t="n"/>
      <c r="B2010" s="9" t="n"/>
      <c r="C2010" s="9" t="n"/>
      <c r="D2010" s="9" t="n"/>
      <c r="E2010" s="9" t="n"/>
      <c r="F2010" s="11" t="n"/>
      <c r="G2010" s="9" t="n"/>
      <c r="H2010" s="9" t="n"/>
      <c r="I2010" s="9">
        <f>IF(COUNTA($A2010:$H2010)=0,"",IF($J2010="OTRO","NO","SI"))</f>
        <v/>
      </c>
      <c r="J2010" s="9">
        <f>IF(COUNTA($A2010:$H2010)=0,"",IFERROR(LOOKUP(2,1/(((LISTS!$H$2:$H$26&lt;&gt;"")*ISNUMBER(SEARCH(LISTS!$H$2:$H$26,$G2010)))+((LISTS!$I$2:$I$26&lt;&gt;"")*ISNUMBER(SEARCH(LISTS!$I$2:$I$26,$E2010)))),LISTS!$K$2:$K$26),"OTRO"))</f>
        <v/>
      </c>
      <c r="K2010" s="11">
        <f>IF($I2010&lt;&gt;"SI",0,IFERROR($F2010,0))</f>
        <v/>
      </c>
      <c r="L2010" s="9">
        <f>IF(COUNTA($A2010:$H2010)=0,"",IF($J2010="OTRO",IFERROR(LOOKUP(2,1/(((LISTS!$H$2:$H$26&lt;&gt;"")*ISNUMBER(SEARCH(LISTS!$H$2:$H$26,$G2010)))+((LISTS!$I$2:$I$26&lt;&gt;"")*ISNUMBER(SEARCH(LISTS!$I$2:$I$26,$E2010)))),LISTS!$L$2:$L$26),"Concepto DIAN no mapeado a casilla automatica"),IF(LEFT($J2010,4)="TOPE","Control automatico DIAN: "&amp;$J2010,"Casilla automatica: "&amp;$J2010)))</f>
        <v/>
      </c>
    </row>
    <row r="2011">
      <c r="A2011" s="9" t="n"/>
      <c r="B2011" s="9" t="n"/>
      <c r="C2011" s="9" t="n"/>
      <c r="D2011" s="9" t="n"/>
      <c r="E2011" s="9" t="n"/>
      <c r="F2011" s="11" t="n"/>
      <c r="G2011" s="9" t="n"/>
      <c r="H2011" s="9" t="n"/>
      <c r="I2011" s="9">
        <f>IF(COUNTA($A2011:$H2011)=0,"",IF($J2011="OTRO","NO","SI"))</f>
        <v/>
      </c>
      <c r="J2011" s="9">
        <f>IF(COUNTA($A2011:$H2011)=0,"",IFERROR(LOOKUP(2,1/(((LISTS!$H$2:$H$26&lt;&gt;"")*ISNUMBER(SEARCH(LISTS!$H$2:$H$26,$G2011)))+((LISTS!$I$2:$I$26&lt;&gt;"")*ISNUMBER(SEARCH(LISTS!$I$2:$I$26,$E2011)))),LISTS!$K$2:$K$26),"OTRO"))</f>
        <v/>
      </c>
      <c r="K2011" s="11">
        <f>IF($I2011&lt;&gt;"SI",0,IFERROR($F2011,0))</f>
        <v/>
      </c>
      <c r="L2011" s="9">
        <f>IF(COUNTA($A2011:$H2011)=0,"",IF($J2011="OTRO",IFERROR(LOOKUP(2,1/(((LISTS!$H$2:$H$26&lt;&gt;"")*ISNUMBER(SEARCH(LISTS!$H$2:$H$26,$G2011)))+((LISTS!$I$2:$I$26&lt;&gt;"")*ISNUMBER(SEARCH(LISTS!$I$2:$I$26,$E2011)))),LISTS!$L$2:$L$26),"Concepto DIAN no mapeado a casilla automatica"),IF(LEFT($J2011,4)="TOPE","Control automatico DIAN: "&amp;$J2011,"Casilla automatica: "&amp;$J2011)))</f>
        <v/>
      </c>
    </row>
    <row r="2012">
      <c r="A2012" s="9" t="n"/>
      <c r="B2012" s="9" t="n"/>
      <c r="C2012" s="9" t="n"/>
      <c r="D2012" s="9" t="n"/>
      <c r="E2012" s="9" t="n"/>
      <c r="F2012" s="11" t="n"/>
      <c r="G2012" s="9" t="n"/>
      <c r="H2012" s="9" t="n"/>
      <c r="I2012" s="9">
        <f>IF(COUNTA($A2012:$H2012)=0,"",IF($J2012="OTRO","NO","SI"))</f>
        <v/>
      </c>
      <c r="J2012" s="9">
        <f>IF(COUNTA($A2012:$H2012)=0,"",IFERROR(LOOKUP(2,1/(((LISTS!$H$2:$H$26&lt;&gt;"")*ISNUMBER(SEARCH(LISTS!$H$2:$H$26,$G2012)))+((LISTS!$I$2:$I$26&lt;&gt;"")*ISNUMBER(SEARCH(LISTS!$I$2:$I$26,$E2012)))),LISTS!$K$2:$K$26),"OTRO"))</f>
        <v/>
      </c>
      <c r="K2012" s="11">
        <f>IF($I2012&lt;&gt;"SI",0,IFERROR($F2012,0))</f>
        <v/>
      </c>
      <c r="L2012" s="9">
        <f>IF(COUNTA($A2012:$H2012)=0,"",IF($J2012="OTRO",IFERROR(LOOKUP(2,1/(((LISTS!$H$2:$H$26&lt;&gt;"")*ISNUMBER(SEARCH(LISTS!$H$2:$H$26,$G2012)))+((LISTS!$I$2:$I$26&lt;&gt;"")*ISNUMBER(SEARCH(LISTS!$I$2:$I$26,$E2012)))),LISTS!$L$2:$L$26),"Concepto DIAN no mapeado a casilla automatica"),IF(LEFT($J2012,4)="TOPE","Control automatico DIAN: "&amp;$J2012,"Casilla automatica: "&amp;$J2012)))</f>
        <v/>
      </c>
    </row>
    <row r="2013">
      <c r="A2013" s="9" t="n"/>
      <c r="B2013" s="9" t="n"/>
      <c r="C2013" s="9" t="n"/>
      <c r="D2013" s="9" t="n"/>
      <c r="E2013" s="9" t="n"/>
      <c r="F2013" s="11" t="n"/>
      <c r="G2013" s="9" t="n"/>
      <c r="H2013" s="9" t="n"/>
      <c r="I2013" s="9">
        <f>IF(COUNTA($A2013:$H2013)=0,"",IF($J2013="OTRO","NO","SI"))</f>
        <v/>
      </c>
      <c r="J2013" s="9">
        <f>IF(COUNTA($A2013:$H2013)=0,"",IFERROR(LOOKUP(2,1/(((LISTS!$H$2:$H$26&lt;&gt;"")*ISNUMBER(SEARCH(LISTS!$H$2:$H$26,$G2013)))+((LISTS!$I$2:$I$26&lt;&gt;"")*ISNUMBER(SEARCH(LISTS!$I$2:$I$26,$E2013)))),LISTS!$K$2:$K$26),"OTRO"))</f>
        <v/>
      </c>
      <c r="K2013" s="11">
        <f>IF($I2013&lt;&gt;"SI",0,IFERROR($F2013,0))</f>
        <v/>
      </c>
      <c r="L2013" s="9">
        <f>IF(COUNTA($A2013:$H2013)=0,"",IF($J2013="OTRO",IFERROR(LOOKUP(2,1/(((LISTS!$H$2:$H$26&lt;&gt;"")*ISNUMBER(SEARCH(LISTS!$H$2:$H$26,$G2013)))+((LISTS!$I$2:$I$26&lt;&gt;"")*ISNUMBER(SEARCH(LISTS!$I$2:$I$26,$E2013)))),LISTS!$L$2:$L$26),"Concepto DIAN no mapeado a casilla automatica"),IF(LEFT($J2013,4)="TOPE","Control automatico DIAN: "&amp;$J2013,"Casilla automatica: "&amp;$J2013)))</f>
        <v/>
      </c>
    </row>
    <row r="2014">
      <c r="A2014" s="9" t="n"/>
      <c r="B2014" s="9" t="n"/>
      <c r="C2014" s="9" t="n"/>
      <c r="D2014" s="9" t="n"/>
      <c r="E2014" s="9" t="n"/>
      <c r="F2014" s="11" t="n"/>
      <c r="G2014" s="9" t="n"/>
      <c r="H2014" s="9" t="n"/>
      <c r="I2014" s="9">
        <f>IF(COUNTA($A2014:$H2014)=0,"",IF($J2014="OTRO","NO","SI"))</f>
        <v/>
      </c>
      <c r="J2014" s="9">
        <f>IF(COUNTA($A2014:$H2014)=0,"",IFERROR(LOOKUP(2,1/(((LISTS!$H$2:$H$26&lt;&gt;"")*ISNUMBER(SEARCH(LISTS!$H$2:$H$26,$G2014)))+((LISTS!$I$2:$I$26&lt;&gt;"")*ISNUMBER(SEARCH(LISTS!$I$2:$I$26,$E2014)))),LISTS!$K$2:$K$26),"OTRO"))</f>
        <v/>
      </c>
      <c r="K2014" s="11">
        <f>IF($I2014&lt;&gt;"SI",0,IFERROR($F2014,0))</f>
        <v/>
      </c>
      <c r="L2014" s="9">
        <f>IF(COUNTA($A2014:$H2014)=0,"",IF($J2014="OTRO",IFERROR(LOOKUP(2,1/(((LISTS!$H$2:$H$26&lt;&gt;"")*ISNUMBER(SEARCH(LISTS!$H$2:$H$26,$G2014)))+((LISTS!$I$2:$I$26&lt;&gt;"")*ISNUMBER(SEARCH(LISTS!$I$2:$I$26,$E2014)))),LISTS!$L$2:$L$26),"Concepto DIAN no mapeado a casilla automatica"),IF(LEFT($J2014,4)="TOPE","Control automatico DIAN: "&amp;$J2014,"Casilla automatica: "&amp;$J2014)))</f>
        <v/>
      </c>
    </row>
    <row r="2015">
      <c r="A2015" s="9" t="n"/>
      <c r="B2015" s="9" t="n"/>
      <c r="C2015" s="9" t="n"/>
      <c r="D2015" s="9" t="n"/>
      <c r="E2015" s="9" t="n"/>
      <c r="F2015" s="11" t="n"/>
      <c r="G2015" s="9" t="n"/>
      <c r="H2015" s="9" t="n"/>
      <c r="I2015" s="9">
        <f>IF(COUNTA($A2015:$H2015)=0,"",IF($J2015="OTRO","NO","SI"))</f>
        <v/>
      </c>
      <c r="J2015" s="9">
        <f>IF(COUNTA($A2015:$H2015)=0,"",IFERROR(LOOKUP(2,1/(((LISTS!$H$2:$H$26&lt;&gt;"")*ISNUMBER(SEARCH(LISTS!$H$2:$H$26,$G2015)))+((LISTS!$I$2:$I$26&lt;&gt;"")*ISNUMBER(SEARCH(LISTS!$I$2:$I$26,$E2015)))),LISTS!$K$2:$K$26),"OTRO"))</f>
        <v/>
      </c>
      <c r="K2015" s="11">
        <f>IF($I2015&lt;&gt;"SI",0,IFERROR($F2015,0))</f>
        <v/>
      </c>
      <c r="L2015" s="9">
        <f>IF(COUNTA($A2015:$H2015)=0,"",IF($J2015="OTRO",IFERROR(LOOKUP(2,1/(((LISTS!$H$2:$H$26&lt;&gt;"")*ISNUMBER(SEARCH(LISTS!$H$2:$H$26,$G2015)))+((LISTS!$I$2:$I$26&lt;&gt;"")*ISNUMBER(SEARCH(LISTS!$I$2:$I$26,$E2015)))),LISTS!$L$2:$L$26),"Concepto DIAN no mapeado a casilla automatica"),IF(LEFT($J2015,4)="TOPE","Control automatico DIAN: "&amp;$J2015,"Casilla automatica: "&amp;$J2015)))</f>
        <v/>
      </c>
    </row>
    <row r="2016">
      <c r="A2016" s="9" t="n"/>
      <c r="B2016" s="9" t="n"/>
      <c r="C2016" s="9" t="n"/>
      <c r="D2016" s="9" t="n"/>
      <c r="E2016" s="9" t="n"/>
      <c r="F2016" s="11" t="n"/>
      <c r="G2016" s="9" t="n"/>
      <c r="H2016" s="9" t="n"/>
      <c r="I2016" s="9">
        <f>IF(COUNTA($A2016:$H2016)=0,"",IF($J2016="OTRO","NO","SI"))</f>
        <v/>
      </c>
      <c r="J2016" s="9">
        <f>IF(COUNTA($A2016:$H2016)=0,"",IFERROR(LOOKUP(2,1/(((LISTS!$H$2:$H$26&lt;&gt;"")*ISNUMBER(SEARCH(LISTS!$H$2:$H$26,$G2016)))+((LISTS!$I$2:$I$26&lt;&gt;"")*ISNUMBER(SEARCH(LISTS!$I$2:$I$26,$E2016)))),LISTS!$K$2:$K$26),"OTRO"))</f>
        <v/>
      </c>
      <c r="K2016" s="11">
        <f>IF($I2016&lt;&gt;"SI",0,IFERROR($F2016,0))</f>
        <v/>
      </c>
      <c r="L2016" s="9">
        <f>IF(COUNTA($A2016:$H2016)=0,"",IF($J2016="OTRO",IFERROR(LOOKUP(2,1/(((LISTS!$H$2:$H$26&lt;&gt;"")*ISNUMBER(SEARCH(LISTS!$H$2:$H$26,$G2016)))+((LISTS!$I$2:$I$26&lt;&gt;"")*ISNUMBER(SEARCH(LISTS!$I$2:$I$26,$E2016)))),LISTS!$L$2:$L$26),"Concepto DIAN no mapeado a casilla automatica"),IF(LEFT($J2016,4)="TOPE","Control automatico DIAN: "&amp;$J2016,"Casilla automatica: "&amp;$J2016)))</f>
        <v/>
      </c>
    </row>
    <row r="2017">
      <c r="A2017" s="9" t="n"/>
      <c r="B2017" s="9" t="n"/>
      <c r="C2017" s="9" t="n"/>
      <c r="D2017" s="9" t="n"/>
      <c r="E2017" s="9" t="n"/>
      <c r="F2017" s="11" t="n"/>
      <c r="G2017" s="9" t="n"/>
      <c r="H2017" s="9" t="n"/>
      <c r="I2017" s="9">
        <f>IF(COUNTA($A2017:$H2017)=0,"",IF($J2017="OTRO","NO","SI"))</f>
        <v/>
      </c>
      <c r="J2017" s="9">
        <f>IF(COUNTA($A2017:$H2017)=0,"",IFERROR(LOOKUP(2,1/(((LISTS!$H$2:$H$26&lt;&gt;"")*ISNUMBER(SEARCH(LISTS!$H$2:$H$26,$G2017)))+((LISTS!$I$2:$I$26&lt;&gt;"")*ISNUMBER(SEARCH(LISTS!$I$2:$I$26,$E2017)))),LISTS!$K$2:$K$26),"OTRO"))</f>
        <v/>
      </c>
      <c r="K2017" s="11">
        <f>IF($I2017&lt;&gt;"SI",0,IFERROR($F2017,0))</f>
        <v/>
      </c>
      <c r="L2017" s="9">
        <f>IF(COUNTA($A2017:$H2017)=0,"",IF($J2017="OTRO",IFERROR(LOOKUP(2,1/(((LISTS!$H$2:$H$26&lt;&gt;"")*ISNUMBER(SEARCH(LISTS!$H$2:$H$26,$G2017)))+((LISTS!$I$2:$I$26&lt;&gt;"")*ISNUMBER(SEARCH(LISTS!$I$2:$I$26,$E2017)))),LISTS!$L$2:$L$26),"Concepto DIAN no mapeado a casilla automatica"),IF(LEFT($J2017,4)="TOPE","Control automatico DIAN: "&amp;$J2017,"Casilla automatica: "&amp;$J2017)))</f>
        <v/>
      </c>
    </row>
    <row r="2018">
      <c r="A2018" s="9" t="n"/>
      <c r="B2018" s="9" t="n"/>
      <c r="C2018" s="9" t="n"/>
      <c r="D2018" s="9" t="n"/>
      <c r="E2018" s="9" t="n"/>
      <c r="F2018" s="11" t="n"/>
      <c r="G2018" s="9" t="n"/>
      <c r="H2018" s="9" t="n"/>
      <c r="I2018" s="9">
        <f>IF(COUNTA($A2018:$H2018)=0,"",IF($J2018="OTRO","NO","SI"))</f>
        <v/>
      </c>
      <c r="J2018" s="9">
        <f>IF(COUNTA($A2018:$H2018)=0,"",IFERROR(LOOKUP(2,1/(((LISTS!$H$2:$H$26&lt;&gt;"")*ISNUMBER(SEARCH(LISTS!$H$2:$H$26,$G2018)))+((LISTS!$I$2:$I$26&lt;&gt;"")*ISNUMBER(SEARCH(LISTS!$I$2:$I$26,$E2018)))),LISTS!$K$2:$K$26),"OTRO"))</f>
        <v/>
      </c>
      <c r="K2018" s="11">
        <f>IF($I2018&lt;&gt;"SI",0,IFERROR($F2018,0))</f>
        <v/>
      </c>
      <c r="L2018" s="9">
        <f>IF(COUNTA($A2018:$H2018)=0,"",IF($J2018="OTRO",IFERROR(LOOKUP(2,1/(((LISTS!$H$2:$H$26&lt;&gt;"")*ISNUMBER(SEARCH(LISTS!$H$2:$H$26,$G2018)))+((LISTS!$I$2:$I$26&lt;&gt;"")*ISNUMBER(SEARCH(LISTS!$I$2:$I$26,$E2018)))),LISTS!$L$2:$L$26),"Concepto DIAN no mapeado a casilla automatica"),IF(LEFT($J2018,4)="TOPE","Control automatico DIAN: "&amp;$J2018,"Casilla automatica: "&amp;$J2018)))</f>
        <v/>
      </c>
    </row>
    <row r="2019">
      <c r="A2019" s="9" t="n"/>
      <c r="B2019" s="9" t="n"/>
      <c r="C2019" s="9" t="n"/>
      <c r="D2019" s="9" t="n"/>
      <c r="E2019" s="9" t="n"/>
      <c r="F2019" s="11" t="n"/>
      <c r="G2019" s="9" t="n"/>
      <c r="H2019" s="9" t="n"/>
      <c r="I2019" s="9">
        <f>IF(COUNTA($A2019:$H2019)=0,"",IF($J2019="OTRO","NO","SI"))</f>
        <v/>
      </c>
      <c r="J2019" s="9">
        <f>IF(COUNTA($A2019:$H2019)=0,"",IFERROR(LOOKUP(2,1/(((LISTS!$H$2:$H$26&lt;&gt;"")*ISNUMBER(SEARCH(LISTS!$H$2:$H$26,$G2019)))+((LISTS!$I$2:$I$26&lt;&gt;"")*ISNUMBER(SEARCH(LISTS!$I$2:$I$26,$E2019)))),LISTS!$K$2:$K$26),"OTRO"))</f>
        <v/>
      </c>
      <c r="K2019" s="11">
        <f>IF($I2019&lt;&gt;"SI",0,IFERROR($F2019,0))</f>
        <v/>
      </c>
      <c r="L2019" s="9">
        <f>IF(COUNTA($A2019:$H2019)=0,"",IF($J2019="OTRO",IFERROR(LOOKUP(2,1/(((LISTS!$H$2:$H$26&lt;&gt;"")*ISNUMBER(SEARCH(LISTS!$H$2:$H$26,$G2019)))+((LISTS!$I$2:$I$26&lt;&gt;"")*ISNUMBER(SEARCH(LISTS!$I$2:$I$26,$E2019)))),LISTS!$L$2:$L$26),"Concepto DIAN no mapeado a casilla automatica"),IF(LEFT($J2019,4)="TOPE","Control automatico DIAN: "&amp;$J2019,"Casilla automatica: "&amp;$J2019)))</f>
        <v/>
      </c>
    </row>
    <row r="2020">
      <c r="A2020" s="9" t="n"/>
      <c r="B2020" s="9" t="n"/>
      <c r="C2020" s="9" t="n"/>
      <c r="D2020" s="9" t="n"/>
      <c r="E2020" s="9" t="n"/>
      <c r="F2020" s="11" t="n"/>
      <c r="G2020" s="9" t="n"/>
      <c r="H2020" s="9" t="n"/>
      <c r="I2020" s="9">
        <f>IF(COUNTA($A2020:$H2020)=0,"",IF($J2020="OTRO","NO","SI"))</f>
        <v/>
      </c>
      <c r="J2020" s="9">
        <f>IF(COUNTA($A2020:$H2020)=0,"",IFERROR(LOOKUP(2,1/(((LISTS!$H$2:$H$26&lt;&gt;"")*ISNUMBER(SEARCH(LISTS!$H$2:$H$26,$G2020)))+((LISTS!$I$2:$I$26&lt;&gt;"")*ISNUMBER(SEARCH(LISTS!$I$2:$I$26,$E2020)))),LISTS!$K$2:$K$26),"OTRO"))</f>
        <v/>
      </c>
      <c r="K2020" s="11">
        <f>IF($I2020&lt;&gt;"SI",0,IFERROR($F2020,0))</f>
        <v/>
      </c>
      <c r="L2020" s="9">
        <f>IF(COUNTA($A2020:$H2020)=0,"",IF($J2020="OTRO",IFERROR(LOOKUP(2,1/(((LISTS!$H$2:$H$26&lt;&gt;"")*ISNUMBER(SEARCH(LISTS!$H$2:$H$26,$G2020)))+((LISTS!$I$2:$I$26&lt;&gt;"")*ISNUMBER(SEARCH(LISTS!$I$2:$I$26,$E2020)))),LISTS!$L$2:$L$26),"Concepto DIAN no mapeado a casilla automatica"),IF(LEFT($J2020,4)="TOPE","Control automatico DIAN: "&amp;$J2020,"Casilla automatica: "&amp;$J2020)))</f>
        <v/>
      </c>
    </row>
    <row r="2021">
      <c r="A2021" s="9" t="n"/>
      <c r="B2021" s="9" t="n"/>
      <c r="C2021" s="9" t="n"/>
      <c r="D2021" s="9" t="n"/>
      <c r="E2021" s="9" t="n"/>
      <c r="F2021" s="11" t="n"/>
      <c r="G2021" s="9" t="n"/>
      <c r="H2021" s="9" t="n"/>
      <c r="I2021" s="9">
        <f>IF(COUNTA($A2021:$H2021)=0,"",IF($J2021="OTRO","NO","SI"))</f>
        <v/>
      </c>
      <c r="J2021" s="9">
        <f>IF(COUNTA($A2021:$H2021)=0,"",IFERROR(LOOKUP(2,1/(((LISTS!$H$2:$H$26&lt;&gt;"")*ISNUMBER(SEARCH(LISTS!$H$2:$H$26,$G2021)))+((LISTS!$I$2:$I$26&lt;&gt;"")*ISNUMBER(SEARCH(LISTS!$I$2:$I$26,$E2021)))),LISTS!$K$2:$K$26),"OTRO"))</f>
        <v/>
      </c>
      <c r="K2021" s="11">
        <f>IF($I2021&lt;&gt;"SI",0,IFERROR($F2021,0))</f>
        <v/>
      </c>
      <c r="L2021" s="9">
        <f>IF(COUNTA($A2021:$H2021)=0,"",IF($J2021="OTRO",IFERROR(LOOKUP(2,1/(((LISTS!$H$2:$H$26&lt;&gt;"")*ISNUMBER(SEARCH(LISTS!$H$2:$H$26,$G2021)))+((LISTS!$I$2:$I$26&lt;&gt;"")*ISNUMBER(SEARCH(LISTS!$I$2:$I$26,$E2021)))),LISTS!$L$2:$L$26),"Concepto DIAN no mapeado a casilla automatica"),IF(LEFT($J2021,4)="TOPE","Control automatico DIAN: "&amp;$J2021,"Casilla automatica: "&amp;$J2021)))</f>
        <v/>
      </c>
    </row>
    <row r="2022">
      <c r="A2022" s="9" t="n"/>
      <c r="B2022" s="9" t="n"/>
      <c r="C2022" s="9" t="n"/>
      <c r="D2022" s="9" t="n"/>
      <c r="E2022" s="9" t="n"/>
      <c r="F2022" s="11" t="n"/>
      <c r="G2022" s="9" t="n"/>
      <c r="H2022" s="9" t="n"/>
      <c r="I2022" s="9">
        <f>IF(COUNTA($A2022:$H2022)=0,"",IF($J2022="OTRO","NO","SI"))</f>
        <v/>
      </c>
      <c r="J2022" s="9">
        <f>IF(COUNTA($A2022:$H2022)=0,"",IFERROR(LOOKUP(2,1/(((LISTS!$H$2:$H$26&lt;&gt;"")*ISNUMBER(SEARCH(LISTS!$H$2:$H$26,$G2022)))+((LISTS!$I$2:$I$26&lt;&gt;"")*ISNUMBER(SEARCH(LISTS!$I$2:$I$26,$E2022)))),LISTS!$K$2:$K$26),"OTRO"))</f>
        <v/>
      </c>
      <c r="K2022" s="11">
        <f>IF($I2022&lt;&gt;"SI",0,IFERROR($F2022,0))</f>
        <v/>
      </c>
      <c r="L2022" s="9">
        <f>IF(COUNTA($A2022:$H2022)=0,"",IF($J2022="OTRO",IFERROR(LOOKUP(2,1/(((LISTS!$H$2:$H$26&lt;&gt;"")*ISNUMBER(SEARCH(LISTS!$H$2:$H$26,$G2022)))+((LISTS!$I$2:$I$26&lt;&gt;"")*ISNUMBER(SEARCH(LISTS!$I$2:$I$26,$E2022)))),LISTS!$L$2:$L$26),"Concepto DIAN no mapeado a casilla automatica"),IF(LEFT($J2022,4)="TOPE","Control automatico DIAN: "&amp;$J2022,"Casilla automatica: "&amp;$J2022)))</f>
        <v/>
      </c>
    </row>
    <row r="2023">
      <c r="A2023" s="9" t="n"/>
      <c r="B2023" s="9" t="n"/>
      <c r="C2023" s="9" t="n"/>
      <c r="D2023" s="9" t="n"/>
      <c r="E2023" s="9" t="n"/>
      <c r="F2023" s="11" t="n"/>
      <c r="G2023" s="9" t="n"/>
      <c r="H2023" s="9" t="n"/>
      <c r="I2023" s="9">
        <f>IF(COUNTA($A2023:$H2023)=0,"",IF($J2023="OTRO","NO","SI"))</f>
        <v/>
      </c>
      <c r="J2023" s="9">
        <f>IF(COUNTA($A2023:$H2023)=0,"",IFERROR(LOOKUP(2,1/(((LISTS!$H$2:$H$26&lt;&gt;"")*ISNUMBER(SEARCH(LISTS!$H$2:$H$26,$G2023)))+((LISTS!$I$2:$I$26&lt;&gt;"")*ISNUMBER(SEARCH(LISTS!$I$2:$I$26,$E2023)))),LISTS!$K$2:$K$26),"OTRO"))</f>
        <v/>
      </c>
      <c r="K2023" s="11">
        <f>IF($I2023&lt;&gt;"SI",0,IFERROR($F2023,0))</f>
        <v/>
      </c>
      <c r="L2023" s="9">
        <f>IF(COUNTA($A2023:$H2023)=0,"",IF($J2023="OTRO",IFERROR(LOOKUP(2,1/(((LISTS!$H$2:$H$26&lt;&gt;"")*ISNUMBER(SEARCH(LISTS!$H$2:$H$26,$G2023)))+((LISTS!$I$2:$I$26&lt;&gt;"")*ISNUMBER(SEARCH(LISTS!$I$2:$I$26,$E2023)))),LISTS!$L$2:$L$26),"Concepto DIAN no mapeado a casilla automatica"),IF(LEFT($J2023,4)="TOPE","Control automatico DIAN: "&amp;$J2023,"Casilla automatica: "&amp;$J2023)))</f>
        <v/>
      </c>
    </row>
    <row r="2024">
      <c r="A2024" s="9" t="n"/>
      <c r="B2024" s="9" t="n"/>
      <c r="C2024" s="9" t="n"/>
      <c r="D2024" s="9" t="n"/>
      <c r="E2024" s="9" t="n"/>
      <c r="F2024" s="11" t="n"/>
      <c r="G2024" s="9" t="n"/>
      <c r="H2024" s="9" t="n"/>
      <c r="I2024" s="9">
        <f>IF(COUNTA($A2024:$H2024)=0,"",IF($J2024="OTRO","NO","SI"))</f>
        <v/>
      </c>
      <c r="J2024" s="9">
        <f>IF(COUNTA($A2024:$H2024)=0,"",IFERROR(LOOKUP(2,1/(((LISTS!$H$2:$H$26&lt;&gt;"")*ISNUMBER(SEARCH(LISTS!$H$2:$H$26,$G2024)))+((LISTS!$I$2:$I$26&lt;&gt;"")*ISNUMBER(SEARCH(LISTS!$I$2:$I$26,$E2024)))),LISTS!$K$2:$K$26),"OTRO"))</f>
        <v/>
      </c>
      <c r="K2024" s="11">
        <f>IF($I2024&lt;&gt;"SI",0,IFERROR($F2024,0))</f>
        <v/>
      </c>
      <c r="L2024" s="9">
        <f>IF(COUNTA($A2024:$H2024)=0,"",IF($J2024="OTRO",IFERROR(LOOKUP(2,1/(((LISTS!$H$2:$H$26&lt;&gt;"")*ISNUMBER(SEARCH(LISTS!$H$2:$H$26,$G2024)))+((LISTS!$I$2:$I$26&lt;&gt;"")*ISNUMBER(SEARCH(LISTS!$I$2:$I$26,$E2024)))),LISTS!$L$2:$L$26),"Concepto DIAN no mapeado a casilla automatica"),IF(LEFT($J2024,4)="TOPE","Control automatico DIAN: "&amp;$J2024,"Casilla automatica: "&amp;$J2024)))</f>
        <v/>
      </c>
    </row>
    <row r="2025">
      <c r="A2025" s="9" t="n"/>
      <c r="B2025" s="9" t="n"/>
      <c r="C2025" s="9" t="n"/>
      <c r="D2025" s="9" t="n"/>
      <c r="E2025" s="9" t="n"/>
      <c r="F2025" s="11" t="n"/>
      <c r="G2025" s="9" t="n"/>
      <c r="H2025" s="9" t="n"/>
      <c r="I2025" s="9">
        <f>IF(COUNTA($A2025:$H2025)=0,"",IF($J2025="OTRO","NO","SI"))</f>
        <v/>
      </c>
      <c r="J2025" s="9">
        <f>IF(COUNTA($A2025:$H2025)=0,"",IFERROR(LOOKUP(2,1/(((LISTS!$H$2:$H$26&lt;&gt;"")*ISNUMBER(SEARCH(LISTS!$H$2:$H$26,$G2025)))+((LISTS!$I$2:$I$26&lt;&gt;"")*ISNUMBER(SEARCH(LISTS!$I$2:$I$26,$E2025)))),LISTS!$K$2:$K$26),"OTRO"))</f>
        <v/>
      </c>
      <c r="K2025" s="11">
        <f>IF($I2025&lt;&gt;"SI",0,IFERROR($F2025,0))</f>
        <v/>
      </c>
      <c r="L2025" s="9">
        <f>IF(COUNTA($A2025:$H2025)=0,"",IF($J2025="OTRO",IFERROR(LOOKUP(2,1/(((LISTS!$H$2:$H$26&lt;&gt;"")*ISNUMBER(SEARCH(LISTS!$H$2:$H$26,$G2025)))+((LISTS!$I$2:$I$26&lt;&gt;"")*ISNUMBER(SEARCH(LISTS!$I$2:$I$26,$E2025)))),LISTS!$L$2:$L$26),"Concepto DIAN no mapeado a casilla automatica"),IF(LEFT($J2025,4)="TOPE","Control automatico DIAN: "&amp;$J2025,"Casilla automatica: "&amp;$J2025)))</f>
        <v/>
      </c>
    </row>
    <row r="2026">
      <c r="A2026" s="9" t="n"/>
      <c r="B2026" s="9" t="n"/>
      <c r="C2026" s="9" t="n"/>
      <c r="D2026" s="9" t="n"/>
      <c r="E2026" s="9" t="n"/>
      <c r="F2026" s="11" t="n"/>
      <c r="G2026" s="9" t="n"/>
      <c r="H2026" s="9" t="n"/>
      <c r="I2026" s="9">
        <f>IF(COUNTA($A2026:$H2026)=0,"",IF($J2026="OTRO","NO","SI"))</f>
        <v/>
      </c>
      <c r="J2026" s="9">
        <f>IF(COUNTA($A2026:$H2026)=0,"",IFERROR(LOOKUP(2,1/(((LISTS!$H$2:$H$26&lt;&gt;"")*ISNUMBER(SEARCH(LISTS!$H$2:$H$26,$G2026)))+((LISTS!$I$2:$I$26&lt;&gt;"")*ISNUMBER(SEARCH(LISTS!$I$2:$I$26,$E2026)))),LISTS!$K$2:$K$26),"OTRO"))</f>
        <v/>
      </c>
      <c r="K2026" s="11">
        <f>IF($I2026&lt;&gt;"SI",0,IFERROR($F2026,0))</f>
        <v/>
      </c>
      <c r="L2026" s="9">
        <f>IF(COUNTA($A2026:$H2026)=0,"",IF($J2026="OTRO",IFERROR(LOOKUP(2,1/(((LISTS!$H$2:$H$26&lt;&gt;"")*ISNUMBER(SEARCH(LISTS!$H$2:$H$26,$G2026)))+((LISTS!$I$2:$I$26&lt;&gt;"")*ISNUMBER(SEARCH(LISTS!$I$2:$I$26,$E2026)))),LISTS!$L$2:$L$26),"Concepto DIAN no mapeado a casilla automatica"),IF(LEFT($J2026,4)="TOPE","Control automatico DIAN: "&amp;$J2026,"Casilla automatica: "&amp;$J2026)))</f>
        <v/>
      </c>
    </row>
    <row r="2027">
      <c r="A2027" s="9" t="n"/>
      <c r="B2027" s="9" t="n"/>
      <c r="C2027" s="9" t="n"/>
      <c r="D2027" s="9" t="n"/>
      <c r="E2027" s="9" t="n"/>
      <c r="F2027" s="11" t="n"/>
      <c r="G2027" s="9" t="n"/>
      <c r="H2027" s="9" t="n"/>
      <c r="I2027" s="9">
        <f>IF(COUNTA($A2027:$H2027)=0,"",IF($J2027="OTRO","NO","SI"))</f>
        <v/>
      </c>
      <c r="J2027" s="9">
        <f>IF(COUNTA($A2027:$H2027)=0,"",IFERROR(LOOKUP(2,1/(((LISTS!$H$2:$H$26&lt;&gt;"")*ISNUMBER(SEARCH(LISTS!$H$2:$H$26,$G2027)))+((LISTS!$I$2:$I$26&lt;&gt;"")*ISNUMBER(SEARCH(LISTS!$I$2:$I$26,$E2027)))),LISTS!$K$2:$K$26),"OTRO"))</f>
        <v/>
      </c>
      <c r="K2027" s="11">
        <f>IF($I2027&lt;&gt;"SI",0,IFERROR($F2027,0))</f>
        <v/>
      </c>
      <c r="L2027" s="9">
        <f>IF(COUNTA($A2027:$H2027)=0,"",IF($J2027="OTRO",IFERROR(LOOKUP(2,1/(((LISTS!$H$2:$H$26&lt;&gt;"")*ISNUMBER(SEARCH(LISTS!$H$2:$H$26,$G2027)))+((LISTS!$I$2:$I$26&lt;&gt;"")*ISNUMBER(SEARCH(LISTS!$I$2:$I$26,$E2027)))),LISTS!$L$2:$L$26),"Concepto DIAN no mapeado a casilla automatica"),IF(LEFT($J2027,4)="TOPE","Control automatico DIAN: "&amp;$J2027,"Casilla automatica: "&amp;$J2027)))</f>
        <v/>
      </c>
    </row>
    <row r="2028">
      <c r="A2028" s="9" t="n"/>
      <c r="B2028" s="9" t="n"/>
      <c r="C2028" s="9" t="n"/>
      <c r="D2028" s="9" t="n"/>
      <c r="E2028" s="9" t="n"/>
      <c r="F2028" s="11" t="n"/>
      <c r="G2028" s="9" t="n"/>
      <c r="H2028" s="9" t="n"/>
      <c r="I2028" s="9">
        <f>IF(COUNTA($A2028:$H2028)=0,"",IF($J2028="OTRO","NO","SI"))</f>
        <v/>
      </c>
      <c r="J2028" s="9">
        <f>IF(COUNTA($A2028:$H2028)=0,"",IFERROR(LOOKUP(2,1/(((LISTS!$H$2:$H$26&lt;&gt;"")*ISNUMBER(SEARCH(LISTS!$H$2:$H$26,$G2028)))+((LISTS!$I$2:$I$26&lt;&gt;"")*ISNUMBER(SEARCH(LISTS!$I$2:$I$26,$E2028)))),LISTS!$K$2:$K$26),"OTRO"))</f>
        <v/>
      </c>
      <c r="K2028" s="11">
        <f>IF($I2028&lt;&gt;"SI",0,IFERROR($F2028,0))</f>
        <v/>
      </c>
      <c r="L2028" s="9">
        <f>IF(COUNTA($A2028:$H2028)=0,"",IF($J2028="OTRO",IFERROR(LOOKUP(2,1/(((LISTS!$H$2:$H$26&lt;&gt;"")*ISNUMBER(SEARCH(LISTS!$H$2:$H$26,$G2028)))+((LISTS!$I$2:$I$26&lt;&gt;"")*ISNUMBER(SEARCH(LISTS!$I$2:$I$26,$E2028)))),LISTS!$L$2:$L$26),"Concepto DIAN no mapeado a casilla automatica"),IF(LEFT($J2028,4)="TOPE","Control automatico DIAN: "&amp;$J2028,"Casilla automatica: "&amp;$J2028)))</f>
        <v/>
      </c>
    </row>
    <row r="2029">
      <c r="A2029" s="9" t="n"/>
      <c r="B2029" s="9" t="n"/>
      <c r="C2029" s="9" t="n"/>
      <c r="D2029" s="9" t="n"/>
      <c r="E2029" s="9" t="n"/>
      <c r="F2029" s="11" t="n"/>
      <c r="G2029" s="9" t="n"/>
      <c r="H2029" s="9" t="n"/>
      <c r="I2029" s="9">
        <f>IF(COUNTA($A2029:$H2029)=0,"",IF($J2029="OTRO","NO","SI"))</f>
        <v/>
      </c>
      <c r="J2029" s="9">
        <f>IF(COUNTA($A2029:$H2029)=0,"",IFERROR(LOOKUP(2,1/(((LISTS!$H$2:$H$26&lt;&gt;"")*ISNUMBER(SEARCH(LISTS!$H$2:$H$26,$G2029)))+((LISTS!$I$2:$I$26&lt;&gt;"")*ISNUMBER(SEARCH(LISTS!$I$2:$I$26,$E2029)))),LISTS!$K$2:$K$26),"OTRO"))</f>
        <v/>
      </c>
      <c r="K2029" s="11">
        <f>IF($I2029&lt;&gt;"SI",0,IFERROR($F2029,0))</f>
        <v/>
      </c>
      <c r="L2029" s="9">
        <f>IF(COUNTA($A2029:$H2029)=0,"",IF($J2029="OTRO",IFERROR(LOOKUP(2,1/(((LISTS!$H$2:$H$26&lt;&gt;"")*ISNUMBER(SEARCH(LISTS!$H$2:$H$26,$G2029)))+((LISTS!$I$2:$I$26&lt;&gt;"")*ISNUMBER(SEARCH(LISTS!$I$2:$I$26,$E2029)))),LISTS!$L$2:$L$26),"Concepto DIAN no mapeado a casilla automatica"),IF(LEFT($J2029,4)="TOPE","Control automatico DIAN: "&amp;$J2029,"Casilla automatica: "&amp;$J2029)))</f>
        <v/>
      </c>
    </row>
    <row r="2030">
      <c r="A2030" s="9" t="n"/>
      <c r="B2030" s="9" t="n"/>
      <c r="C2030" s="9" t="n"/>
      <c r="D2030" s="9" t="n"/>
      <c r="E2030" s="9" t="n"/>
      <c r="F2030" s="11" t="n"/>
      <c r="G2030" s="9" t="n"/>
      <c r="H2030" s="9" t="n"/>
      <c r="I2030" s="9">
        <f>IF(COUNTA($A2030:$H2030)=0,"",IF($J2030="OTRO","NO","SI"))</f>
        <v/>
      </c>
      <c r="J2030" s="9">
        <f>IF(COUNTA($A2030:$H2030)=0,"",IFERROR(LOOKUP(2,1/(((LISTS!$H$2:$H$26&lt;&gt;"")*ISNUMBER(SEARCH(LISTS!$H$2:$H$26,$G2030)))+((LISTS!$I$2:$I$26&lt;&gt;"")*ISNUMBER(SEARCH(LISTS!$I$2:$I$26,$E2030)))),LISTS!$K$2:$K$26),"OTRO"))</f>
        <v/>
      </c>
      <c r="K2030" s="11">
        <f>IF($I2030&lt;&gt;"SI",0,IFERROR($F2030,0))</f>
        <v/>
      </c>
      <c r="L2030" s="9">
        <f>IF(COUNTA($A2030:$H2030)=0,"",IF($J2030="OTRO",IFERROR(LOOKUP(2,1/(((LISTS!$H$2:$H$26&lt;&gt;"")*ISNUMBER(SEARCH(LISTS!$H$2:$H$26,$G2030)))+((LISTS!$I$2:$I$26&lt;&gt;"")*ISNUMBER(SEARCH(LISTS!$I$2:$I$26,$E2030)))),LISTS!$L$2:$L$26),"Concepto DIAN no mapeado a casilla automatica"),IF(LEFT($J2030,4)="TOPE","Control automatico DIAN: "&amp;$J2030,"Casilla automatica: "&amp;$J2030)))</f>
        <v/>
      </c>
    </row>
    <row r="2031">
      <c r="A2031" s="9" t="n"/>
      <c r="B2031" s="9" t="n"/>
      <c r="C2031" s="9" t="n"/>
      <c r="D2031" s="9" t="n"/>
      <c r="E2031" s="9" t="n"/>
      <c r="F2031" s="11" t="n"/>
      <c r="G2031" s="9" t="n"/>
      <c r="H2031" s="9" t="n"/>
      <c r="I2031" s="9">
        <f>IF(COUNTA($A2031:$H2031)=0,"",IF($J2031="OTRO","NO","SI"))</f>
        <v/>
      </c>
      <c r="J2031" s="9">
        <f>IF(COUNTA($A2031:$H2031)=0,"",IFERROR(LOOKUP(2,1/(((LISTS!$H$2:$H$26&lt;&gt;"")*ISNUMBER(SEARCH(LISTS!$H$2:$H$26,$G2031)))+((LISTS!$I$2:$I$26&lt;&gt;"")*ISNUMBER(SEARCH(LISTS!$I$2:$I$26,$E2031)))),LISTS!$K$2:$K$26),"OTRO"))</f>
        <v/>
      </c>
      <c r="K2031" s="11">
        <f>IF($I2031&lt;&gt;"SI",0,IFERROR($F2031,0))</f>
        <v/>
      </c>
      <c r="L2031" s="9">
        <f>IF(COUNTA($A2031:$H2031)=0,"",IF($J2031="OTRO",IFERROR(LOOKUP(2,1/(((LISTS!$H$2:$H$26&lt;&gt;"")*ISNUMBER(SEARCH(LISTS!$H$2:$H$26,$G2031)))+((LISTS!$I$2:$I$26&lt;&gt;"")*ISNUMBER(SEARCH(LISTS!$I$2:$I$26,$E2031)))),LISTS!$L$2:$L$26),"Concepto DIAN no mapeado a casilla automatica"),IF(LEFT($J2031,4)="TOPE","Control automatico DIAN: "&amp;$J2031,"Casilla automatica: "&amp;$J2031)))</f>
        <v/>
      </c>
    </row>
    <row r="2032">
      <c r="A2032" s="9" t="n"/>
      <c r="B2032" s="9" t="n"/>
      <c r="C2032" s="9" t="n"/>
      <c r="D2032" s="9" t="n"/>
      <c r="E2032" s="9" t="n"/>
      <c r="F2032" s="11" t="n"/>
      <c r="G2032" s="9" t="n"/>
      <c r="H2032" s="9" t="n"/>
      <c r="I2032" s="9">
        <f>IF(COUNTA($A2032:$H2032)=0,"",IF($J2032="OTRO","NO","SI"))</f>
        <v/>
      </c>
      <c r="J2032" s="9">
        <f>IF(COUNTA($A2032:$H2032)=0,"",IFERROR(LOOKUP(2,1/(((LISTS!$H$2:$H$26&lt;&gt;"")*ISNUMBER(SEARCH(LISTS!$H$2:$H$26,$G2032)))+((LISTS!$I$2:$I$26&lt;&gt;"")*ISNUMBER(SEARCH(LISTS!$I$2:$I$26,$E2032)))),LISTS!$K$2:$K$26),"OTRO"))</f>
        <v/>
      </c>
      <c r="K2032" s="11">
        <f>IF($I2032&lt;&gt;"SI",0,IFERROR($F2032,0))</f>
        <v/>
      </c>
      <c r="L2032" s="9">
        <f>IF(COUNTA($A2032:$H2032)=0,"",IF($J2032="OTRO",IFERROR(LOOKUP(2,1/(((LISTS!$H$2:$H$26&lt;&gt;"")*ISNUMBER(SEARCH(LISTS!$H$2:$H$26,$G2032)))+((LISTS!$I$2:$I$26&lt;&gt;"")*ISNUMBER(SEARCH(LISTS!$I$2:$I$26,$E2032)))),LISTS!$L$2:$L$26),"Concepto DIAN no mapeado a casilla automatica"),IF(LEFT($J2032,4)="TOPE","Control automatico DIAN: "&amp;$J2032,"Casilla automatica: "&amp;$J2032)))</f>
        <v/>
      </c>
    </row>
    <row r="2033">
      <c r="A2033" s="9" t="n"/>
      <c r="B2033" s="9" t="n"/>
      <c r="C2033" s="9" t="n"/>
      <c r="D2033" s="9" t="n"/>
      <c r="E2033" s="9" t="n"/>
      <c r="F2033" s="11" t="n"/>
      <c r="G2033" s="9" t="n"/>
      <c r="H2033" s="9" t="n"/>
      <c r="I2033" s="9">
        <f>IF(COUNTA($A2033:$H2033)=0,"",IF($J2033="OTRO","NO","SI"))</f>
        <v/>
      </c>
      <c r="J2033" s="9">
        <f>IF(COUNTA($A2033:$H2033)=0,"",IFERROR(LOOKUP(2,1/(((LISTS!$H$2:$H$26&lt;&gt;"")*ISNUMBER(SEARCH(LISTS!$H$2:$H$26,$G2033)))+((LISTS!$I$2:$I$26&lt;&gt;"")*ISNUMBER(SEARCH(LISTS!$I$2:$I$26,$E2033)))),LISTS!$K$2:$K$26),"OTRO"))</f>
        <v/>
      </c>
      <c r="K2033" s="11">
        <f>IF($I2033&lt;&gt;"SI",0,IFERROR($F2033,0))</f>
        <v/>
      </c>
      <c r="L2033" s="9">
        <f>IF(COUNTA($A2033:$H2033)=0,"",IF($J2033="OTRO",IFERROR(LOOKUP(2,1/(((LISTS!$H$2:$H$26&lt;&gt;"")*ISNUMBER(SEARCH(LISTS!$H$2:$H$26,$G2033)))+((LISTS!$I$2:$I$26&lt;&gt;"")*ISNUMBER(SEARCH(LISTS!$I$2:$I$26,$E2033)))),LISTS!$L$2:$L$26),"Concepto DIAN no mapeado a casilla automatica"),IF(LEFT($J2033,4)="TOPE","Control automatico DIAN: "&amp;$J2033,"Casilla automatica: "&amp;$J2033)))</f>
        <v/>
      </c>
    </row>
    <row r="2034">
      <c r="A2034" s="9" t="n"/>
      <c r="B2034" s="9" t="n"/>
      <c r="C2034" s="9" t="n"/>
      <c r="D2034" s="9" t="n"/>
      <c r="E2034" s="9" t="n"/>
      <c r="F2034" s="11" t="n"/>
      <c r="G2034" s="9" t="n"/>
      <c r="H2034" s="9" t="n"/>
      <c r="I2034" s="9">
        <f>IF(COUNTA($A2034:$H2034)=0,"",IF($J2034="OTRO","NO","SI"))</f>
        <v/>
      </c>
      <c r="J2034" s="9">
        <f>IF(COUNTA($A2034:$H2034)=0,"",IFERROR(LOOKUP(2,1/(((LISTS!$H$2:$H$26&lt;&gt;"")*ISNUMBER(SEARCH(LISTS!$H$2:$H$26,$G2034)))+((LISTS!$I$2:$I$26&lt;&gt;"")*ISNUMBER(SEARCH(LISTS!$I$2:$I$26,$E2034)))),LISTS!$K$2:$K$26),"OTRO"))</f>
        <v/>
      </c>
      <c r="K2034" s="11">
        <f>IF($I2034&lt;&gt;"SI",0,IFERROR($F2034,0))</f>
        <v/>
      </c>
      <c r="L2034" s="9">
        <f>IF(COUNTA($A2034:$H2034)=0,"",IF($J2034="OTRO",IFERROR(LOOKUP(2,1/(((LISTS!$H$2:$H$26&lt;&gt;"")*ISNUMBER(SEARCH(LISTS!$H$2:$H$26,$G2034)))+((LISTS!$I$2:$I$26&lt;&gt;"")*ISNUMBER(SEARCH(LISTS!$I$2:$I$26,$E2034)))),LISTS!$L$2:$L$26),"Concepto DIAN no mapeado a casilla automatica"),IF(LEFT($J2034,4)="TOPE","Control automatico DIAN: "&amp;$J2034,"Casilla automatica: "&amp;$J2034)))</f>
        <v/>
      </c>
    </row>
    <row r="2035">
      <c r="A2035" s="9" t="n"/>
      <c r="B2035" s="9" t="n"/>
      <c r="C2035" s="9" t="n"/>
      <c r="D2035" s="9" t="n"/>
      <c r="E2035" s="9" t="n"/>
      <c r="F2035" s="11" t="n"/>
      <c r="G2035" s="9" t="n"/>
      <c r="H2035" s="9" t="n"/>
      <c r="I2035" s="9">
        <f>IF(COUNTA($A2035:$H2035)=0,"",IF($J2035="OTRO","NO","SI"))</f>
        <v/>
      </c>
      <c r="J2035" s="9">
        <f>IF(COUNTA($A2035:$H2035)=0,"",IFERROR(LOOKUP(2,1/(((LISTS!$H$2:$H$26&lt;&gt;"")*ISNUMBER(SEARCH(LISTS!$H$2:$H$26,$G2035)))+((LISTS!$I$2:$I$26&lt;&gt;"")*ISNUMBER(SEARCH(LISTS!$I$2:$I$26,$E2035)))),LISTS!$K$2:$K$26),"OTRO"))</f>
        <v/>
      </c>
      <c r="K2035" s="11">
        <f>IF($I2035&lt;&gt;"SI",0,IFERROR($F2035,0))</f>
        <v/>
      </c>
      <c r="L2035" s="9">
        <f>IF(COUNTA($A2035:$H2035)=0,"",IF($J2035="OTRO",IFERROR(LOOKUP(2,1/(((LISTS!$H$2:$H$26&lt;&gt;"")*ISNUMBER(SEARCH(LISTS!$H$2:$H$26,$G2035)))+((LISTS!$I$2:$I$26&lt;&gt;"")*ISNUMBER(SEARCH(LISTS!$I$2:$I$26,$E2035)))),LISTS!$L$2:$L$26),"Concepto DIAN no mapeado a casilla automatica"),IF(LEFT($J2035,4)="TOPE","Control automatico DIAN: "&amp;$J2035,"Casilla automatica: "&amp;$J2035)))</f>
        <v/>
      </c>
    </row>
    <row r="2036">
      <c r="A2036" s="9" t="n"/>
      <c r="B2036" s="9" t="n"/>
      <c r="C2036" s="9" t="n"/>
      <c r="D2036" s="9" t="n"/>
      <c r="E2036" s="9" t="n"/>
      <c r="F2036" s="11" t="n"/>
      <c r="G2036" s="9" t="n"/>
      <c r="H2036" s="9" t="n"/>
      <c r="I2036" s="9">
        <f>IF(COUNTA($A2036:$H2036)=0,"",IF($J2036="OTRO","NO","SI"))</f>
        <v/>
      </c>
      <c r="J2036" s="9">
        <f>IF(COUNTA($A2036:$H2036)=0,"",IFERROR(LOOKUP(2,1/(((LISTS!$H$2:$H$26&lt;&gt;"")*ISNUMBER(SEARCH(LISTS!$H$2:$H$26,$G2036)))+((LISTS!$I$2:$I$26&lt;&gt;"")*ISNUMBER(SEARCH(LISTS!$I$2:$I$26,$E2036)))),LISTS!$K$2:$K$26),"OTRO"))</f>
        <v/>
      </c>
      <c r="K2036" s="11">
        <f>IF($I2036&lt;&gt;"SI",0,IFERROR($F2036,0))</f>
        <v/>
      </c>
      <c r="L2036" s="9">
        <f>IF(COUNTA($A2036:$H2036)=0,"",IF($J2036="OTRO",IFERROR(LOOKUP(2,1/(((LISTS!$H$2:$H$26&lt;&gt;"")*ISNUMBER(SEARCH(LISTS!$H$2:$H$26,$G2036)))+((LISTS!$I$2:$I$26&lt;&gt;"")*ISNUMBER(SEARCH(LISTS!$I$2:$I$26,$E2036)))),LISTS!$L$2:$L$26),"Concepto DIAN no mapeado a casilla automatica"),IF(LEFT($J2036,4)="TOPE","Control automatico DIAN: "&amp;$J2036,"Casilla automatica: "&amp;$J2036)))</f>
        <v/>
      </c>
    </row>
    <row r="2037">
      <c r="A2037" s="9" t="n"/>
      <c r="B2037" s="9" t="n"/>
      <c r="C2037" s="9" t="n"/>
      <c r="D2037" s="9" t="n"/>
      <c r="E2037" s="9" t="n"/>
      <c r="F2037" s="11" t="n"/>
      <c r="G2037" s="9" t="n"/>
      <c r="H2037" s="9" t="n"/>
      <c r="I2037" s="9">
        <f>IF(COUNTA($A2037:$H2037)=0,"",IF($J2037="OTRO","NO","SI"))</f>
        <v/>
      </c>
      <c r="J2037" s="9">
        <f>IF(COUNTA($A2037:$H2037)=0,"",IFERROR(LOOKUP(2,1/(((LISTS!$H$2:$H$26&lt;&gt;"")*ISNUMBER(SEARCH(LISTS!$H$2:$H$26,$G2037)))+((LISTS!$I$2:$I$26&lt;&gt;"")*ISNUMBER(SEARCH(LISTS!$I$2:$I$26,$E2037)))),LISTS!$K$2:$K$26),"OTRO"))</f>
        <v/>
      </c>
      <c r="K2037" s="11">
        <f>IF($I2037&lt;&gt;"SI",0,IFERROR($F2037,0))</f>
        <v/>
      </c>
      <c r="L2037" s="9">
        <f>IF(COUNTA($A2037:$H2037)=0,"",IF($J2037="OTRO",IFERROR(LOOKUP(2,1/(((LISTS!$H$2:$H$26&lt;&gt;"")*ISNUMBER(SEARCH(LISTS!$H$2:$H$26,$G2037)))+((LISTS!$I$2:$I$26&lt;&gt;"")*ISNUMBER(SEARCH(LISTS!$I$2:$I$26,$E2037)))),LISTS!$L$2:$L$26),"Concepto DIAN no mapeado a casilla automatica"),IF(LEFT($J2037,4)="TOPE","Control automatico DIAN: "&amp;$J2037,"Casilla automatica: "&amp;$J2037)))</f>
        <v/>
      </c>
    </row>
    <row r="2038">
      <c r="A2038" s="9" t="n"/>
      <c r="B2038" s="9" t="n"/>
      <c r="C2038" s="9" t="n"/>
      <c r="D2038" s="9" t="n"/>
      <c r="E2038" s="9" t="n"/>
      <c r="F2038" s="11" t="n"/>
      <c r="G2038" s="9" t="n"/>
      <c r="H2038" s="9" t="n"/>
      <c r="I2038" s="9">
        <f>IF(COUNTA($A2038:$H2038)=0,"",IF($J2038="OTRO","NO","SI"))</f>
        <v/>
      </c>
      <c r="J2038" s="9">
        <f>IF(COUNTA($A2038:$H2038)=0,"",IFERROR(LOOKUP(2,1/(((LISTS!$H$2:$H$26&lt;&gt;"")*ISNUMBER(SEARCH(LISTS!$H$2:$H$26,$G2038)))+((LISTS!$I$2:$I$26&lt;&gt;"")*ISNUMBER(SEARCH(LISTS!$I$2:$I$26,$E2038)))),LISTS!$K$2:$K$26),"OTRO"))</f>
        <v/>
      </c>
      <c r="K2038" s="11">
        <f>IF($I2038&lt;&gt;"SI",0,IFERROR($F2038,0))</f>
        <v/>
      </c>
      <c r="L2038" s="9">
        <f>IF(COUNTA($A2038:$H2038)=0,"",IF($J2038="OTRO",IFERROR(LOOKUP(2,1/(((LISTS!$H$2:$H$26&lt;&gt;"")*ISNUMBER(SEARCH(LISTS!$H$2:$H$26,$G2038)))+((LISTS!$I$2:$I$26&lt;&gt;"")*ISNUMBER(SEARCH(LISTS!$I$2:$I$26,$E2038)))),LISTS!$L$2:$L$26),"Concepto DIAN no mapeado a casilla automatica"),IF(LEFT($J2038,4)="TOPE","Control automatico DIAN: "&amp;$J2038,"Casilla automatica: "&amp;$J2038)))</f>
        <v/>
      </c>
    </row>
    <row r="2039">
      <c r="A2039" s="9" t="n"/>
      <c r="B2039" s="9" t="n"/>
      <c r="C2039" s="9" t="n"/>
      <c r="D2039" s="9" t="n"/>
      <c r="E2039" s="9" t="n"/>
      <c r="F2039" s="11" t="n"/>
      <c r="G2039" s="9" t="n"/>
      <c r="H2039" s="9" t="n"/>
      <c r="I2039" s="9">
        <f>IF(COUNTA($A2039:$H2039)=0,"",IF($J2039="OTRO","NO","SI"))</f>
        <v/>
      </c>
      <c r="J2039" s="9">
        <f>IF(COUNTA($A2039:$H2039)=0,"",IFERROR(LOOKUP(2,1/(((LISTS!$H$2:$H$26&lt;&gt;"")*ISNUMBER(SEARCH(LISTS!$H$2:$H$26,$G2039)))+((LISTS!$I$2:$I$26&lt;&gt;"")*ISNUMBER(SEARCH(LISTS!$I$2:$I$26,$E2039)))),LISTS!$K$2:$K$26),"OTRO"))</f>
        <v/>
      </c>
      <c r="K2039" s="11">
        <f>IF($I2039&lt;&gt;"SI",0,IFERROR($F2039,0))</f>
        <v/>
      </c>
      <c r="L2039" s="9">
        <f>IF(COUNTA($A2039:$H2039)=0,"",IF($J2039="OTRO",IFERROR(LOOKUP(2,1/(((LISTS!$H$2:$H$26&lt;&gt;"")*ISNUMBER(SEARCH(LISTS!$H$2:$H$26,$G2039)))+((LISTS!$I$2:$I$26&lt;&gt;"")*ISNUMBER(SEARCH(LISTS!$I$2:$I$26,$E2039)))),LISTS!$L$2:$L$26),"Concepto DIAN no mapeado a casilla automatica"),IF(LEFT($J2039,4)="TOPE","Control automatico DIAN: "&amp;$J2039,"Casilla automatica: "&amp;$J2039)))</f>
        <v/>
      </c>
    </row>
    <row r="2040">
      <c r="A2040" s="9" t="n"/>
      <c r="B2040" s="9" t="n"/>
      <c r="C2040" s="9" t="n"/>
      <c r="D2040" s="9" t="n"/>
      <c r="E2040" s="9" t="n"/>
      <c r="F2040" s="11" t="n"/>
      <c r="G2040" s="9" t="n"/>
      <c r="H2040" s="9" t="n"/>
      <c r="I2040" s="9">
        <f>IF(COUNTA($A2040:$H2040)=0,"",IF($J2040="OTRO","NO","SI"))</f>
        <v/>
      </c>
      <c r="J2040" s="9">
        <f>IF(COUNTA($A2040:$H2040)=0,"",IFERROR(LOOKUP(2,1/(((LISTS!$H$2:$H$26&lt;&gt;"")*ISNUMBER(SEARCH(LISTS!$H$2:$H$26,$G2040)))+((LISTS!$I$2:$I$26&lt;&gt;"")*ISNUMBER(SEARCH(LISTS!$I$2:$I$26,$E2040)))),LISTS!$K$2:$K$26),"OTRO"))</f>
        <v/>
      </c>
      <c r="K2040" s="11">
        <f>IF($I2040&lt;&gt;"SI",0,IFERROR($F2040,0))</f>
        <v/>
      </c>
      <c r="L2040" s="9">
        <f>IF(COUNTA($A2040:$H2040)=0,"",IF($J2040="OTRO",IFERROR(LOOKUP(2,1/(((LISTS!$H$2:$H$26&lt;&gt;"")*ISNUMBER(SEARCH(LISTS!$H$2:$H$26,$G2040)))+((LISTS!$I$2:$I$26&lt;&gt;"")*ISNUMBER(SEARCH(LISTS!$I$2:$I$26,$E2040)))),LISTS!$L$2:$L$26),"Concepto DIAN no mapeado a casilla automatica"),IF(LEFT($J2040,4)="TOPE","Control automatico DIAN: "&amp;$J2040,"Casilla automatica: "&amp;$J2040)))</f>
        <v/>
      </c>
    </row>
    <row r="2041">
      <c r="A2041" s="9" t="n"/>
      <c r="B2041" s="9" t="n"/>
      <c r="C2041" s="9" t="n"/>
      <c r="D2041" s="9" t="n"/>
      <c r="E2041" s="9" t="n"/>
      <c r="F2041" s="11" t="n"/>
      <c r="G2041" s="9" t="n"/>
      <c r="H2041" s="9" t="n"/>
      <c r="I2041" s="9">
        <f>IF(COUNTA($A2041:$H2041)=0,"",IF($J2041="OTRO","NO","SI"))</f>
        <v/>
      </c>
      <c r="J2041" s="9">
        <f>IF(COUNTA($A2041:$H2041)=0,"",IFERROR(LOOKUP(2,1/(((LISTS!$H$2:$H$26&lt;&gt;"")*ISNUMBER(SEARCH(LISTS!$H$2:$H$26,$G2041)))+((LISTS!$I$2:$I$26&lt;&gt;"")*ISNUMBER(SEARCH(LISTS!$I$2:$I$26,$E2041)))),LISTS!$K$2:$K$26),"OTRO"))</f>
        <v/>
      </c>
      <c r="K2041" s="11">
        <f>IF($I2041&lt;&gt;"SI",0,IFERROR($F2041,0))</f>
        <v/>
      </c>
      <c r="L2041" s="9">
        <f>IF(COUNTA($A2041:$H2041)=0,"",IF($J2041="OTRO",IFERROR(LOOKUP(2,1/(((LISTS!$H$2:$H$26&lt;&gt;"")*ISNUMBER(SEARCH(LISTS!$H$2:$H$26,$G2041)))+((LISTS!$I$2:$I$26&lt;&gt;"")*ISNUMBER(SEARCH(LISTS!$I$2:$I$26,$E2041)))),LISTS!$L$2:$L$26),"Concepto DIAN no mapeado a casilla automatica"),IF(LEFT($J2041,4)="TOPE","Control automatico DIAN: "&amp;$J2041,"Casilla automatica: "&amp;$J2041)))</f>
        <v/>
      </c>
    </row>
    <row r="2042">
      <c r="A2042" s="9" t="n"/>
      <c r="B2042" s="9" t="n"/>
      <c r="C2042" s="9" t="n"/>
      <c r="D2042" s="9" t="n"/>
      <c r="E2042" s="9" t="n"/>
      <c r="F2042" s="11" t="n"/>
      <c r="G2042" s="9" t="n"/>
      <c r="H2042" s="9" t="n"/>
      <c r="I2042" s="9">
        <f>IF(COUNTA($A2042:$H2042)=0,"",IF($J2042="OTRO","NO","SI"))</f>
        <v/>
      </c>
      <c r="J2042" s="9">
        <f>IF(COUNTA($A2042:$H2042)=0,"",IFERROR(LOOKUP(2,1/(((LISTS!$H$2:$H$26&lt;&gt;"")*ISNUMBER(SEARCH(LISTS!$H$2:$H$26,$G2042)))+((LISTS!$I$2:$I$26&lt;&gt;"")*ISNUMBER(SEARCH(LISTS!$I$2:$I$26,$E2042)))),LISTS!$K$2:$K$26),"OTRO"))</f>
        <v/>
      </c>
      <c r="K2042" s="11">
        <f>IF($I2042&lt;&gt;"SI",0,IFERROR($F2042,0))</f>
        <v/>
      </c>
      <c r="L2042" s="9">
        <f>IF(COUNTA($A2042:$H2042)=0,"",IF($J2042="OTRO",IFERROR(LOOKUP(2,1/(((LISTS!$H$2:$H$26&lt;&gt;"")*ISNUMBER(SEARCH(LISTS!$H$2:$H$26,$G2042)))+((LISTS!$I$2:$I$26&lt;&gt;"")*ISNUMBER(SEARCH(LISTS!$I$2:$I$26,$E2042)))),LISTS!$L$2:$L$26),"Concepto DIAN no mapeado a casilla automatica"),IF(LEFT($J2042,4)="TOPE","Control automatico DIAN: "&amp;$J2042,"Casilla automatica: "&amp;$J2042)))</f>
        <v/>
      </c>
    </row>
    <row r="2043">
      <c r="A2043" s="9" t="n"/>
      <c r="B2043" s="9" t="n"/>
      <c r="C2043" s="9" t="n"/>
      <c r="D2043" s="9" t="n"/>
      <c r="E2043" s="9" t="n"/>
      <c r="F2043" s="11" t="n"/>
      <c r="G2043" s="9" t="n"/>
      <c r="H2043" s="9" t="n"/>
      <c r="I2043" s="9">
        <f>IF(COUNTA($A2043:$H2043)=0,"",IF($J2043="OTRO","NO","SI"))</f>
        <v/>
      </c>
      <c r="J2043" s="9">
        <f>IF(COUNTA($A2043:$H2043)=0,"",IFERROR(LOOKUP(2,1/(((LISTS!$H$2:$H$26&lt;&gt;"")*ISNUMBER(SEARCH(LISTS!$H$2:$H$26,$G2043)))+((LISTS!$I$2:$I$26&lt;&gt;"")*ISNUMBER(SEARCH(LISTS!$I$2:$I$26,$E2043)))),LISTS!$K$2:$K$26),"OTRO"))</f>
        <v/>
      </c>
      <c r="K2043" s="11">
        <f>IF($I2043&lt;&gt;"SI",0,IFERROR($F2043,0))</f>
        <v/>
      </c>
      <c r="L2043" s="9">
        <f>IF(COUNTA($A2043:$H2043)=0,"",IF($J2043="OTRO",IFERROR(LOOKUP(2,1/(((LISTS!$H$2:$H$26&lt;&gt;"")*ISNUMBER(SEARCH(LISTS!$H$2:$H$26,$G2043)))+((LISTS!$I$2:$I$26&lt;&gt;"")*ISNUMBER(SEARCH(LISTS!$I$2:$I$26,$E2043)))),LISTS!$L$2:$L$26),"Concepto DIAN no mapeado a casilla automatica"),IF(LEFT($J2043,4)="TOPE","Control automatico DIAN: "&amp;$J2043,"Casilla automatica: "&amp;$J2043)))</f>
        <v/>
      </c>
    </row>
    <row r="2044">
      <c r="A2044" s="9" t="n"/>
      <c r="B2044" s="9" t="n"/>
      <c r="C2044" s="9" t="n"/>
      <c r="D2044" s="9" t="n"/>
      <c r="E2044" s="9" t="n"/>
      <c r="F2044" s="11" t="n"/>
      <c r="G2044" s="9" t="n"/>
      <c r="H2044" s="9" t="n"/>
      <c r="I2044" s="9">
        <f>IF(COUNTA($A2044:$H2044)=0,"",IF($J2044="OTRO","NO","SI"))</f>
        <v/>
      </c>
      <c r="J2044" s="9">
        <f>IF(COUNTA($A2044:$H2044)=0,"",IFERROR(LOOKUP(2,1/(((LISTS!$H$2:$H$26&lt;&gt;"")*ISNUMBER(SEARCH(LISTS!$H$2:$H$26,$G2044)))+((LISTS!$I$2:$I$26&lt;&gt;"")*ISNUMBER(SEARCH(LISTS!$I$2:$I$26,$E2044)))),LISTS!$K$2:$K$26),"OTRO"))</f>
        <v/>
      </c>
      <c r="K2044" s="11">
        <f>IF($I2044&lt;&gt;"SI",0,IFERROR($F2044,0))</f>
        <v/>
      </c>
      <c r="L2044" s="9">
        <f>IF(COUNTA($A2044:$H2044)=0,"",IF($J2044="OTRO",IFERROR(LOOKUP(2,1/(((LISTS!$H$2:$H$26&lt;&gt;"")*ISNUMBER(SEARCH(LISTS!$H$2:$H$26,$G2044)))+((LISTS!$I$2:$I$26&lt;&gt;"")*ISNUMBER(SEARCH(LISTS!$I$2:$I$26,$E2044)))),LISTS!$L$2:$L$26),"Concepto DIAN no mapeado a casilla automatica"),IF(LEFT($J2044,4)="TOPE","Control automatico DIAN: "&amp;$J2044,"Casilla automatica: "&amp;$J2044)))</f>
        <v/>
      </c>
    </row>
    <row r="2045">
      <c r="A2045" s="9" t="n"/>
      <c r="B2045" s="9" t="n"/>
      <c r="C2045" s="9" t="n"/>
      <c r="D2045" s="9" t="n"/>
      <c r="E2045" s="9" t="n"/>
      <c r="F2045" s="11" t="n"/>
      <c r="G2045" s="9" t="n"/>
      <c r="H2045" s="9" t="n"/>
      <c r="I2045" s="9">
        <f>IF(COUNTA($A2045:$H2045)=0,"",IF($J2045="OTRO","NO","SI"))</f>
        <v/>
      </c>
      <c r="J2045" s="9">
        <f>IF(COUNTA($A2045:$H2045)=0,"",IFERROR(LOOKUP(2,1/(((LISTS!$H$2:$H$26&lt;&gt;"")*ISNUMBER(SEARCH(LISTS!$H$2:$H$26,$G2045)))+((LISTS!$I$2:$I$26&lt;&gt;"")*ISNUMBER(SEARCH(LISTS!$I$2:$I$26,$E2045)))),LISTS!$K$2:$K$26),"OTRO"))</f>
        <v/>
      </c>
      <c r="K2045" s="11">
        <f>IF($I2045&lt;&gt;"SI",0,IFERROR($F2045,0))</f>
        <v/>
      </c>
      <c r="L2045" s="9">
        <f>IF(COUNTA($A2045:$H2045)=0,"",IF($J2045="OTRO",IFERROR(LOOKUP(2,1/(((LISTS!$H$2:$H$26&lt;&gt;"")*ISNUMBER(SEARCH(LISTS!$H$2:$H$26,$G2045)))+((LISTS!$I$2:$I$26&lt;&gt;"")*ISNUMBER(SEARCH(LISTS!$I$2:$I$26,$E2045)))),LISTS!$L$2:$L$26),"Concepto DIAN no mapeado a casilla automatica"),IF(LEFT($J2045,4)="TOPE","Control automatico DIAN: "&amp;$J2045,"Casilla automatica: "&amp;$J2045)))</f>
        <v/>
      </c>
    </row>
    <row r="2046">
      <c r="A2046" s="9" t="n"/>
      <c r="B2046" s="9" t="n"/>
      <c r="C2046" s="9" t="n"/>
      <c r="D2046" s="9" t="n"/>
      <c r="E2046" s="9" t="n"/>
      <c r="F2046" s="11" t="n"/>
      <c r="G2046" s="9" t="n"/>
      <c r="H2046" s="9" t="n"/>
      <c r="I2046" s="9">
        <f>IF(COUNTA($A2046:$H2046)=0,"",IF($J2046="OTRO","NO","SI"))</f>
        <v/>
      </c>
      <c r="J2046" s="9">
        <f>IF(COUNTA($A2046:$H2046)=0,"",IFERROR(LOOKUP(2,1/(((LISTS!$H$2:$H$26&lt;&gt;"")*ISNUMBER(SEARCH(LISTS!$H$2:$H$26,$G2046)))+((LISTS!$I$2:$I$26&lt;&gt;"")*ISNUMBER(SEARCH(LISTS!$I$2:$I$26,$E2046)))),LISTS!$K$2:$K$26),"OTRO"))</f>
        <v/>
      </c>
      <c r="K2046" s="11">
        <f>IF($I2046&lt;&gt;"SI",0,IFERROR($F2046,0))</f>
        <v/>
      </c>
      <c r="L2046" s="9">
        <f>IF(COUNTA($A2046:$H2046)=0,"",IF($J2046="OTRO",IFERROR(LOOKUP(2,1/(((LISTS!$H$2:$H$26&lt;&gt;"")*ISNUMBER(SEARCH(LISTS!$H$2:$H$26,$G2046)))+((LISTS!$I$2:$I$26&lt;&gt;"")*ISNUMBER(SEARCH(LISTS!$I$2:$I$26,$E2046)))),LISTS!$L$2:$L$26),"Concepto DIAN no mapeado a casilla automatica"),IF(LEFT($J2046,4)="TOPE","Control automatico DIAN: "&amp;$J2046,"Casilla automatica: "&amp;$J2046)))</f>
        <v/>
      </c>
    </row>
    <row r="2047">
      <c r="A2047" s="9" t="n"/>
      <c r="B2047" s="9" t="n"/>
      <c r="C2047" s="9" t="n"/>
      <c r="D2047" s="9" t="n"/>
      <c r="E2047" s="9" t="n"/>
      <c r="F2047" s="11" t="n"/>
      <c r="G2047" s="9" t="n"/>
      <c r="H2047" s="9" t="n"/>
      <c r="I2047" s="9">
        <f>IF(COUNTA($A2047:$H2047)=0,"",IF($J2047="OTRO","NO","SI"))</f>
        <v/>
      </c>
      <c r="J2047" s="9">
        <f>IF(COUNTA($A2047:$H2047)=0,"",IFERROR(LOOKUP(2,1/(((LISTS!$H$2:$H$26&lt;&gt;"")*ISNUMBER(SEARCH(LISTS!$H$2:$H$26,$G2047)))+((LISTS!$I$2:$I$26&lt;&gt;"")*ISNUMBER(SEARCH(LISTS!$I$2:$I$26,$E2047)))),LISTS!$K$2:$K$26),"OTRO"))</f>
        <v/>
      </c>
      <c r="K2047" s="11">
        <f>IF($I2047&lt;&gt;"SI",0,IFERROR($F2047,0))</f>
        <v/>
      </c>
      <c r="L2047" s="9">
        <f>IF(COUNTA($A2047:$H2047)=0,"",IF($J2047="OTRO",IFERROR(LOOKUP(2,1/(((LISTS!$H$2:$H$26&lt;&gt;"")*ISNUMBER(SEARCH(LISTS!$H$2:$H$26,$G2047)))+((LISTS!$I$2:$I$26&lt;&gt;"")*ISNUMBER(SEARCH(LISTS!$I$2:$I$26,$E2047)))),LISTS!$L$2:$L$26),"Concepto DIAN no mapeado a casilla automatica"),IF(LEFT($J2047,4)="TOPE","Control automatico DIAN: "&amp;$J2047,"Casilla automatica: "&amp;$J2047)))</f>
        <v/>
      </c>
    </row>
    <row r="2048">
      <c r="A2048" s="9" t="n"/>
      <c r="B2048" s="9" t="n"/>
      <c r="C2048" s="9" t="n"/>
      <c r="D2048" s="9" t="n"/>
      <c r="E2048" s="9" t="n"/>
      <c r="F2048" s="11" t="n"/>
      <c r="G2048" s="9" t="n"/>
      <c r="H2048" s="9" t="n"/>
      <c r="I2048" s="9">
        <f>IF(COUNTA($A2048:$H2048)=0,"",IF($J2048="OTRO","NO","SI"))</f>
        <v/>
      </c>
      <c r="J2048" s="9">
        <f>IF(COUNTA($A2048:$H2048)=0,"",IFERROR(LOOKUP(2,1/(((LISTS!$H$2:$H$26&lt;&gt;"")*ISNUMBER(SEARCH(LISTS!$H$2:$H$26,$G2048)))+((LISTS!$I$2:$I$26&lt;&gt;"")*ISNUMBER(SEARCH(LISTS!$I$2:$I$26,$E2048)))),LISTS!$K$2:$K$26),"OTRO"))</f>
        <v/>
      </c>
      <c r="K2048" s="11">
        <f>IF($I2048&lt;&gt;"SI",0,IFERROR($F2048,0))</f>
        <v/>
      </c>
      <c r="L2048" s="9">
        <f>IF(COUNTA($A2048:$H2048)=0,"",IF($J2048="OTRO",IFERROR(LOOKUP(2,1/(((LISTS!$H$2:$H$26&lt;&gt;"")*ISNUMBER(SEARCH(LISTS!$H$2:$H$26,$G2048)))+((LISTS!$I$2:$I$26&lt;&gt;"")*ISNUMBER(SEARCH(LISTS!$I$2:$I$26,$E2048)))),LISTS!$L$2:$L$26),"Concepto DIAN no mapeado a casilla automatica"),IF(LEFT($J2048,4)="TOPE","Control automatico DIAN: "&amp;$J2048,"Casilla automatica: "&amp;$J2048)))</f>
        <v/>
      </c>
    </row>
    <row r="2049">
      <c r="A2049" s="9" t="n"/>
      <c r="B2049" s="9" t="n"/>
      <c r="C2049" s="9" t="n"/>
      <c r="D2049" s="9" t="n"/>
      <c r="E2049" s="9" t="n"/>
      <c r="F2049" s="11" t="n"/>
      <c r="G2049" s="9" t="n"/>
      <c r="H2049" s="9" t="n"/>
      <c r="I2049" s="9">
        <f>IF(COUNTA($A2049:$H2049)=0,"",IF($J2049="OTRO","NO","SI"))</f>
        <v/>
      </c>
      <c r="J2049" s="9">
        <f>IF(COUNTA($A2049:$H2049)=0,"",IFERROR(LOOKUP(2,1/(((LISTS!$H$2:$H$26&lt;&gt;"")*ISNUMBER(SEARCH(LISTS!$H$2:$H$26,$G2049)))+((LISTS!$I$2:$I$26&lt;&gt;"")*ISNUMBER(SEARCH(LISTS!$I$2:$I$26,$E2049)))),LISTS!$K$2:$K$26),"OTRO"))</f>
        <v/>
      </c>
      <c r="K2049" s="11">
        <f>IF($I2049&lt;&gt;"SI",0,IFERROR($F2049,0))</f>
        <v/>
      </c>
      <c r="L2049" s="9">
        <f>IF(COUNTA($A2049:$H2049)=0,"",IF($J2049="OTRO",IFERROR(LOOKUP(2,1/(((LISTS!$H$2:$H$26&lt;&gt;"")*ISNUMBER(SEARCH(LISTS!$H$2:$H$26,$G2049)))+((LISTS!$I$2:$I$26&lt;&gt;"")*ISNUMBER(SEARCH(LISTS!$I$2:$I$26,$E2049)))),LISTS!$L$2:$L$26),"Concepto DIAN no mapeado a casilla automatica"),IF(LEFT($J2049,4)="TOPE","Control automatico DIAN: "&amp;$J2049,"Casilla automatica: "&amp;$J2049)))</f>
        <v/>
      </c>
    </row>
    <row r="2050">
      <c r="A2050" s="9" t="n"/>
      <c r="B2050" s="9" t="n"/>
      <c r="C2050" s="9" t="n"/>
      <c r="D2050" s="9" t="n"/>
      <c r="E2050" s="9" t="n"/>
      <c r="F2050" s="11" t="n"/>
      <c r="G2050" s="9" t="n"/>
      <c r="H2050" s="9" t="n"/>
      <c r="I2050" s="9">
        <f>IF(COUNTA($A2050:$H2050)=0,"",IF($J2050="OTRO","NO","SI"))</f>
        <v/>
      </c>
      <c r="J2050" s="9">
        <f>IF(COUNTA($A2050:$H2050)=0,"",IFERROR(LOOKUP(2,1/(((LISTS!$H$2:$H$26&lt;&gt;"")*ISNUMBER(SEARCH(LISTS!$H$2:$H$26,$G2050)))+((LISTS!$I$2:$I$26&lt;&gt;"")*ISNUMBER(SEARCH(LISTS!$I$2:$I$26,$E2050)))),LISTS!$K$2:$K$26),"OTRO"))</f>
        <v/>
      </c>
      <c r="K2050" s="11">
        <f>IF($I2050&lt;&gt;"SI",0,IFERROR($F2050,0))</f>
        <v/>
      </c>
      <c r="L2050" s="9">
        <f>IF(COUNTA($A2050:$H2050)=0,"",IF($J2050="OTRO",IFERROR(LOOKUP(2,1/(((LISTS!$H$2:$H$26&lt;&gt;"")*ISNUMBER(SEARCH(LISTS!$H$2:$H$26,$G2050)))+((LISTS!$I$2:$I$26&lt;&gt;"")*ISNUMBER(SEARCH(LISTS!$I$2:$I$26,$E2050)))),LISTS!$L$2:$L$26),"Concepto DIAN no mapeado a casilla automatica"),IF(LEFT($J2050,4)="TOPE","Control automatico DIAN: "&amp;$J2050,"Casilla automatica: "&amp;$J2050)))</f>
        <v/>
      </c>
    </row>
    <row r="2051">
      <c r="A2051" s="9" t="n"/>
      <c r="B2051" s="9" t="n"/>
      <c r="C2051" s="9" t="n"/>
      <c r="D2051" s="9" t="n"/>
      <c r="E2051" s="9" t="n"/>
      <c r="F2051" s="11" t="n"/>
      <c r="G2051" s="9" t="n"/>
      <c r="H2051" s="9" t="n"/>
      <c r="I2051" s="9">
        <f>IF(COUNTA($A2051:$H2051)=0,"",IF($J2051="OTRO","NO","SI"))</f>
        <v/>
      </c>
      <c r="J2051" s="9">
        <f>IF(COUNTA($A2051:$H2051)=0,"",IFERROR(LOOKUP(2,1/(((LISTS!$H$2:$H$26&lt;&gt;"")*ISNUMBER(SEARCH(LISTS!$H$2:$H$26,$G2051)))+((LISTS!$I$2:$I$26&lt;&gt;"")*ISNUMBER(SEARCH(LISTS!$I$2:$I$26,$E2051)))),LISTS!$K$2:$K$26),"OTRO"))</f>
        <v/>
      </c>
      <c r="K2051" s="11">
        <f>IF($I2051&lt;&gt;"SI",0,IFERROR($F2051,0))</f>
        <v/>
      </c>
      <c r="L2051" s="9">
        <f>IF(COUNTA($A2051:$H2051)=0,"",IF($J2051="OTRO",IFERROR(LOOKUP(2,1/(((LISTS!$H$2:$H$26&lt;&gt;"")*ISNUMBER(SEARCH(LISTS!$H$2:$H$26,$G2051)))+((LISTS!$I$2:$I$26&lt;&gt;"")*ISNUMBER(SEARCH(LISTS!$I$2:$I$26,$E2051)))),LISTS!$L$2:$L$26),"Concepto DIAN no mapeado a casilla automatica"),IF(LEFT($J2051,4)="TOPE","Control automatico DIAN: "&amp;$J2051,"Casilla automatica: "&amp;$J2051)))</f>
        <v/>
      </c>
    </row>
    <row r="2052">
      <c r="A2052" s="9" t="n"/>
      <c r="B2052" s="9" t="n"/>
      <c r="C2052" s="9" t="n"/>
      <c r="D2052" s="9" t="n"/>
      <c r="E2052" s="9" t="n"/>
      <c r="F2052" s="11" t="n"/>
      <c r="G2052" s="9" t="n"/>
      <c r="H2052" s="9" t="n"/>
      <c r="I2052" s="9">
        <f>IF(COUNTA($A2052:$H2052)=0,"",IF($J2052="OTRO","NO","SI"))</f>
        <v/>
      </c>
      <c r="J2052" s="9">
        <f>IF(COUNTA($A2052:$H2052)=0,"",IFERROR(LOOKUP(2,1/(((LISTS!$H$2:$H$26&lt;&gt;"")*ISNUMBER(SEARCH(LISTS!$H$2:$H$26,$G2052)))+((LISTS!$I$2:$I$26&lt;&gt;"")*ISNUMBER(SEARCH(LISTS!$I$2:$I$26,$E2052)))),LISTS!$K$2:$K$26),"OTRO"))</f>
        <v/>
      </c>
      <c r="K2052" s="11">
        <f>IF($I2052&lt;&gt;"SI",0,IFERROR($F2052,0))</f>
        <v/>
      </c>
      <c r="L2052" s="9">
        <f>IF(COUNTA($A2052:$H2052)=0,"",IF($J2052="OTRO",IFERROR(LOOKUP(2,1/(((LISTS!$H$2:$H$26&lt;&gt;"")*ISNUMBER(SEARCH(LISTS!$H$2:$H$26,$G2052)))+((LISTS!$I$2:$I$26&lt;&gt;"")*ISNUMBER(SEARCH(LISTS!$I$2:$I$26,$E2052)))),LISTS!$L$2:$L$26),"Concepto DIAN no mapeado a casilla automatica"),IF(LEFT($J2052,4)="TOPE","Control automatico DIAN: "&amp;$J2052,"Casilla automatica: "&amp;$J2052)))</f>
        <v/>
      </c>
    </row>
    <row r="2053">
      <c r="A2053" s="9" t="n"/>
      <c r="B2053" s="9" t="n"/>
      <c r="C2053" s="9" t="n"/>
      <c r="D2053" s="9" t="n"/>
      <c r="E2053" s="9" t="n"/>
      <c r="F2053" s="11" t="n"/>
      <c r="G2053" s="9" t="n"/>
      <c r="H2053" s="9" t="n"/>
      <c r="I2053" s="9">
        <f>IF(COUNTA($A2053:$H2053)=0,"",IF($J2053="OTRO","NO","SI"))</f>
        <v/>
      </c>
      <c r="J2053" s="9">
        <f>IF(COUNTA($A2053:$H2053)=0,"",IFERROR(LOOKUP(2,1/(((LISTS!$H$2:$H$26&lt;&gt;"")*ISNUMBER(SEARCH(LISTS!$H$2:$H$26,$G2053)))+((LISTS!$I$2:$I$26&lt;&gt;"")*ISNUMBER(SEARCH(LISTS!$I$2:$I$26,$E2053)))),LISTS!$K$2:$K$26),"OTRO"))</f>
        <v/>
      </c>
      <c r="K2053" s="11">
        <f>IF($I2053&lt;&gt;"SI",0,IFERROR($F2053,0))</f>
        <v/>
      </c>
      <c r="L2053" s="9">
        <f>IF(COUNTA($A2053:$H2053)=0,"",IF($J2053="OTRO",IFERROR(LOOKUP(2,1/(((LISTS!$H$2:$H$26&lt;&gt;"")*ISNUMBER(SEARCH(LISTS!$H$2:$H$26,$G2053)))+((LISTS!$I$2:$I$26&lt;&gt;"")*ISNUMBER(SEARCH(LISTS!$I$2:$I$26,$E2053)))),LISTS!$L$2:$L$26),"Concepto DIAN no mapeado a casilla automatica"),IF(LEFT($J2053,4)="TOPE","Control automatico DIAN: "&amp;$J2053,"Casilla automatica: "&amp;$J2053)))</f>
        <v/>
      </c>
    </row>
    <row r="2054">
      <c r="A2054" s="9" t="n"/>
      <c r="B2054" s="9" t="n"/>
      <c r="C2054" s="9" t="n"/>
      <c r="D2054" s="9" t="n"/>
      <c r="E2054" s="9" t="n"/>
      <c r="F2054" s="11" t="n"/>
      <c r="G2054" s="9" t="n"/>
      <c r="H2054" s="9" t="n"/>
      <c r="I2054" s="9">
        <f>IF(COUNTA($A2054:$H2054)=0,"",IF($J2054="OTRO","NO","SI"))</f>
        <v/>
      </c>
      <c r="J2054" s="9">
        <f>IF(COUNTA($A2054:$H2054)=0,"",IFERROR(LOOKUP(2,1/(((LISTS!$H$2:$H$26&lt;&gt;"")*ISNUMBER(SEARCH(LISTS!$H$2:$H$26,$G2054)))+((LISTS!$I$2:$I$26&lt;&gt;"")*ISNUMBER(SEARCH(LISTS!$I$2:$I$26,$E2054)))),LISTS!$K$2:$K$26),"OTRO"))</f>
        <v/>
      </c>
      <c r="K2054" s="11">
        <f>IF($I2054&lt;&gt;"SI",0,IFERROR($F2054,0))</f>
        <v/>
      </c>
      <c r="L2054" s="9">
        <f>IF(COUNTA($A2054:$H2054)=0,"",IF($J2054="OTRO",IFERROR(LOOKUP(2,1/(((LISTS!$H$2:$H$26&lt;&gt;"")*ISNUMBER(SEARCH(LISTS!$H$2:$H$26,$G2054)))+((LISTS!$I$2:$I$26&lt;&gt;"")*ISNUMBER(SEARCH(LISTS!$I$2:$I$26,$E2054)))),LISTS!$L$2:$L$26),"Concepto DIAN no mapeado a casilla automatica"),IF(LEFT($J2054,4)="TOPE","Control automatico DIAN: "&amp;$J2054,"Casilla automatica: "&amp;$J2054)))</f>
        <v/>
      </c>
    </row>
    <row r="2055">
      <c r="A2055" s="9" t="n"/>
      <c r="B2055" s="9" t="n"/>
      <c r="C2055" s="9" t="n"/>
      <c r="D2055" s="9" t="n"/>
      <c r="E2055" s="9" t="n"/>
      <c r="F2055" s="11" t="n"/>
      <c r="G2055" s="9" t="n"/>
      <c r="H2055" s="9" t="n"/>
      <c r="I2055" s="9">
        <f>IF(COUNTA($A2055:$H2055)=0,"",IF($J2055="OTRO","NO","SI"))</f>
        <v/>
      </c>
      <c r="J2055" s="9">
        <f>IF(COUNTA($A2055:$H2055)=0,"",IFERROR(LOOKUP(2,1/(((LISTS!$H$2:$H$26&lt;&gt;"")*ISNUMBER(SEARCH(LISTS!$H$2:$H$26,$G2055)))+((LISTS!$I$2:$I$26&lt;&gt;"")*ISNUMBER(SEARCH(LISTS!$I$2:$I$26,$E2055)))),LISTS!$K$2:$K$26),"OTRO"))</f>
        <v/>
      </c>
      <c r="K2055" s="11">
        <f>IF($I2055&lt;&gt;"SI",0,IFERROR($F2055,0))</f>
        <v/>
      </c>
      <c r="L2055" s="9">
        <f>IF(COUNTA($A2055:$H2055)=0,"",IF($J2055="OTRO",IFERROR(LOOKUP(2,1/(((LISTS!$H$2:$H$26&lt;&gt;"")*ISNUMBER(SEARCH(LISTS!$H$2:$H$26,$G2055)))+((LISTS!$I$2:$I$26&lt;&gt;"")*ISNUMBER(SEARCH(LISTS!$I$2:$I$26,$E2055)))),LISTS!$L$2:$L$26),"Concepto DIAN no mapeado a casilla automatica"),IF(LEFT($J2055,4)="TOPE","Control automatico DIAN: "&amp;$J2055,"Casilla automatica: "&amp;$J2055)))</f>
        <v/>
      </c>
    </row>
    <row r="2056">
      <c r="A2056" s="9" t="n"/>
      <c r="B2056" s="9" t="n"/>
      <c r="C2056" s="9" t="n"/>
      <c r="D2056" s="9" t="n"/>
      <c r="E2056" s="9" t="n"/>
      <c r="F2056" s="11" t="n"/>
      <c r="G2056" s="9" t="n"/>
      <c r="H2056" s="9" t="n"/>
      <c r="I2056" s="9">
        <f>IF(COUNTA($A2056:$H2056)=0,"",IF($J2056="OTRO","NO","SI"))</f>
        <v/>
      </c>
      <c r="J2056" s="9">
        <f>IF(COUNTA($A2056:$H2056)=0,"",IFERROR(LOOKUP(2,1/(((LISTS!$H$2:$H$26&lt;&gt;"")*ISNUMBER(SEARCH(LISTS!$H$2:$H$26,$G2056)))+((LISTS!$I$2:$I$26&lt;&gt;"")*ISNUMBER(SEARCH(LISTS!$I$2:$I$26,$E2056)))),LISTS!$K$2:$K$26),"OTRO"))</f>
        <v/>
      </c>
      <c r="K2056" s="11">
        <f>IF($I2056&lt;&gt;"SI",0,IFERROR($F2056,0))</f>
        <v/>
      </c>
      <c r="L2056" s="9">
        <f>IF(COUNTA($A2056:$H2056)=0,"",IF($J2056="OTRO",IFERROR(LOOKUP(2,1/(((LISTS!$H$2:$H$26&lt;&gt;"")*ISNUMBER(SEARCH(LISTS!$H$2:$H$26,$G2056)))+((LISTS!$I$2:$I$26&lt;&gt;"")*ISNUMBER(SEARCH(LISTS!$I$2:$I$26,$E2056)))),LISTS!$L$2:$L$26),"Concepto DIAN no mapeado a casilla automatica"),IF(LEFT($J2056,4)="TOPE","Control automatico DIAN: "&amp;$J2056,"Casilla automatica: "&amp;$J2056)))</f>
        <v/>
      </c>
    </row>
    <row r="2057">
      <c r="A2057" s="9" t="n"/>
      <c r="B2057" s="9" t="n"/>
      <c r="C2057" s="9" t="n"/>
      <c r="D2057" s="9" t="n"/>
      <c r="E2057" s="9" t="n"/>
      <c r="F2057" s="11" t="n"/>
      <c r="G2057" s="9" t="n"/>
      <c r="H2057" s="9" t="n"/>
      <c r="I2057" s="9">
        <f>IF(COUNTA($A2057:$H2057)=0,"",IF($J2057="OTRO","NO","SI"))</f>
        <v/>
      </c>
      <c r="J2057" s="9">
        <f>IF(COUNTA($A2057:$H2057)=0,"",IFERROR(LOOKUP(2,1/(((LISTS!$H$2:$H$26&lt;&gt;"")*ISNUMBER(SEARCH(LISTS!$H$2:$H$26,$G2057)))+((LISTS!$I$2:$I$26&lt;&gt;"")*ISNUMBER(SEARCH(LISTS!$I$2:$I$26,$E2057)))),LISTS!$K$2:$K$26),"OTRO"))</f>
        <v/>
      </c>
      <c r="K2057" s="11">
        <f>IF($I2057&lt;&gt;"SI",0,IFERROR($F2057,0))</f>
        <v/>
      </c>
      <c r="L2057" s="9">
        <f>IF(COUNTA($A2057:$H2057)=0,"",IF($J2057="OTRO",IFERROR(LOOKUP(2,1/(((LISTS!$H$2:$H$26&lt;&gt;"")*ISNUMBER(SEARCH(LISTS!$H$2:$H$26,$G2057)))+((LISTS!$I$2:$I$26&lt;&gt;"")*ISNUMBER(SEARCH(LISTS!$I$2:$I$26,$E2057)))),LISTS!$L$2:$L$26),"Concepto DIAN no mapeado a casilla automatica"),IF(LEFT($J2057,4)="TOPE","Control automatico DIAN: "&amp;$J2057,"Casilla automatica: "&amp;$J2057)))</f>
        <v/>
      </c>
    </row>
    <row r="2058">
      <c r="A2058" s="9" t="n"/>
      <c r="B2058" s="9" t="n"/>
      <c r="C2058" s="9" t="n"/>
      <c r="D2058" s="9" t="n"/>
      <c r="E2058" s="9" t="n"/>
      <c r="F2058" s="11" t="n"/>
      <c r="G2058" s="9" t="n"/>
      <c r="H2058" s="9" t="n"/>
      <c r="I2058" s="9">
        <f>IF(COUNTA($A2058:$H2058)=0,"",IF($J2058="OTRO","NO","SI"))</f>
        <v/>
      </c>
      <c r="J2058" s="9">
        <f>IF(COUNTA($A2058:$H2058)=0,"",IFERROR(LOOKUP(2,1/(((LISTS!$H$2:$H$26&lt;&gt;"")*ISNUMBER(SEARCH(LISTS!$H$2:$H$26,$G2058)))+((LISTS!$I$2:$I$26&lt;&gt;"")*ISNUMBER(SEARCH(LISTS!$I$2:$I$26,$E2058)))),LISTS!$K$2:$K$26),"OTRO"))</f>
        <v/>
      </c>
      <c r="K2058" s="11">
        <f>IF($I2058&lt;&gt;"SI",0,IFERROR($F2058,0))</f>
        <v/>
      </c>
      <c r="L2058" s="9">
        <f>IF(COUNTA($A2058:$H2058)=0,"",IF($J2058="OTRO",IFERROR(LOOKUP(2,1/(((LISTS!$H$2:$H$26&lt;&gt;"")*ISNUMBER(SEARCH(LISTS!$H$2:$H$26,$G2058)))+((LISTS!$I$2:$I$26&lt;&gt;"")*ISNUMBER(SEARCH(LISTS!$I$2:$I$26,$E2058)))),LISTS!$L$2:$L$26),"Concepto DIAN no mapeado a casilla automatica"),IF(LEFT($J2058,4)="TOPE","Control automatico DIAN: "&amp;$J2058,"Casilla automatica: "&amp;$J2058)))</f>
        <v/>
      </c>
    </row>
    <row r="2059">
      <c r="A2059" s="9" t="n"/>
      <c r="B2059" s="9" t="n"/>
      <c r="C2059" s="9" t="n"/>
      <c r="D2059" s="9" t="n"/>
      <c r="E2059" s="9" t="n"/>
      <c r="F2059" s="11" t="n"/>
      <c r="G2059" s="9" t="n"/>
      <c r="H2059" s="9" t="n"/>
      <c r="I2059" s="9">
        <f>IF(COUNTA($A2059:$H2059)=0,"",IF($J2059="OTRO","NO","SI"))</f>
        <v/>
      </c>
      <c r="J2059" s="9">
        <f>IF(COUNTA($A2059:$H2059)=0,"",IFERROR(LOOKUP(2,1/(((LISTS!$H$2:$H$26&lt;&gt;"")*ISNUMBER(SEARCH(LISTS!$H$2:$H$26,$G2059)))+((LISTS!$I$2:$I$26&lt;&gt;"")*ISNUMBER(SEARCH(LISTS!$I$2:$I$26,$E2059)))),LISTS!$K$2:$K$26),"OTRO"))</f>
        <v/>
      </c>
      <c r="K2059" s="11">
        <f>IF($I2059&lt;&gt;"SI",0,IFERROR($F2059,0))</f>
        <v/>
      </c>
      <c r="L2059" s="9">
        <f>IF(COUNTA($A2059:$H2059)=0,"",IF($J2059="OTRO",IFERROR(LOOKUP(2,1/(((LISTS!$H$2:$H$26&lt;&gt;"")*ISNUMBER(SEARCH(LISTS!$H$2:$H$26,$G2059)))+((LISTS!$I$2:$I$26&lt;&gt;"")*ISNUMBER(SEARCH(LISTS!$I$2:$I$26,$E2059)))),LISTS!$L$2:$L$26),"Concepto DIAN no mapeado a casilla automatica"),IF(LEFT($J2059,4)="TOPE","Control automatico DIAN: "&amp;$J2059,"Casilla automatica: "&amp;$J2059)))</f>
        <v/>
      </c>
    </row>
    <row r="2060">
      <c r="A2060" s="9" t="n"/>
      <c r="B2060" s="9" t="n"/>
      <c r="C2060" s="9" t="n"/>
      <c r="D2060" s="9" t="n"/>
      <c r="E2060" s="9" t="n"/>
      <c r="F2060" s="11" t="n"/>
      <c r="G2060" s="9" t="n"/>
      <c r="H2060" s="9" t="n"/>
      <c r="I2060" s="9">
        <f>IF(COUNTA($A2060:$H2060)=0,"",IF($J2060="OTRO","NO","SI"))</f>
        <v/>
      </c>
      <c r="J2060" s="9">
        <f>IF(COUNTA($A2060:$H2060)=0,"",IFERROR(LOOKUP(2,1/(((LISTS!$H$2:$H$26&lt;&gt;"")*ISNUMBER(SEARCH(LISTS!$H$2:$H$26,$G2060)))+((LISTS!$I$2:$I$26&lt;&gt;"")*ISNUMBER(SEARCH(LISTS!$I$2:$I$26,$E2060)))),LISTS!$K$2:$K$26),"OTRO"))</f>
        <v/>
      </c>
      <c r="K2060" s="11">
        <f>IF($I2060&lt;&gt;"SI",0,IFERROR($F2060,0))</f>
        <v/>
      </c>
      <c r="L2060" s="9">
        <f>IF(COUNTA($A2060:$H2060)=0,"",IF($J2060="OTRO",IFERROR(LOOKUP(2,1/(((LISTS!$H$2:$H$26&lt;&gt;"")*ISNUMBER(SEARCH(LISTS!$H$2:$H$26,$G2060)))+((LISTS!$I$2:$I$26&lt;&gt;"")*ISNUMBER(SEARCH(LISTS!$I$2:$I$26,$E2060)))),LISTS!$L$2:$L$26),"Concepto DIAN no mapeado a casilla automatica"),IF(LEFT($J2060,4)="TOPE","Control automatico DIAN: "&amp;$J2060,"Casilla automatica: "&amp;$J2060)))</f>
        <v/>
      </c>
    </row>
    <row r="2061">
      <c r="A2061" s="9" t="n"/>
      <c r="B2061" s="9" t="n"/>
      <c r="C2061" s="9" t="n"/>
      <c r="D2061" s="9" t="n"/>
      <c r="E2061" s="9" t="n"/>
      <c r="F2061" s="11" t="n"/>
      <c r="G2061" s="9" t="n"/>
      <c r="H2061" s="9" t="n"/>
      <c r="I2061" s="9">
        <f>IF(COUNTA($A2061:$H2061)=0,"",IF($J2061="OTRO","NO","SI"))</f>
        <v/>
      </c>
      <c r="J2061" s="9">
        <f>IF(COUNTA($A2061:$H2061)=0,"",IFERROR(LOOKUP(2,1/(((LISTS!$H$2:$H$26&lt;&gt;"")*ISNUMBER(SEARCH(LISTS!$H$2:$H$26,$G2061)))+((LISTS!$I$2:$I$26&lt;&gt;"")*ISNUMBER(SEARCH(LISTS!$I$2:$I$26,$E2061)))),LISTS!$K$2:$K$26),"OTRO"))</f>
        <v/>
      </c>
      <c r="K2061" s="11">
        <f>IF($I2061&lt;&gt;"SI",0,IFERROR($F2061,0))</f>
        <v/>
      </c>
      <c r="L2061" s="9">
        <f>IF(COUNTA($A2061:$H2061)=0,"",IF($J2061="OTRO",IFERROR(LOOKUP(2,1/(((LISTS!$H$2:$H$26&lt;&gt;"")*ISNUMBER(SEARCH(LISTS!$H$2:$H$26,$G2061)))+((LISTS!$I$2:$I$26&lt;&gt;"")*ISNUMBER(SEARCH(LISTS!$I$2:$I$26,$E2061)))),LISTS!$L$2:$L$26),"Concepto DIAN no mapeado a casilla automatica"),IF(LEFT($J2061,4)="TOPE","Control automatico DIAN: "&amp;$J2061,"Casilla automatica: "&amp;$J2061)))</f>
        <v/>
      </c>
    </row>
    <row r="2062">
      <c r="A2062" s="9" t="n"/>
      <c r="B2062" s="9" t="n"/>
      <c r="C2062" s="9" t="n"/>
      <c r="D2062" s="9" t="n"/>
      <c r="E2062" s="9" t="n"/>
      <c r="F2062" s="11" t="n"/>
      <c r="G2062" s="9" t="n"/>
      <c r="H2062" s="9" t="n"/>
      <c r="I2062" s="9">
        <f>IF(COUNTA($A2062:$H2062)=0,"",IF($J2062="OTRO","NO","SI"))</f>
        <v/>
      </c>
      <c r="J2062" s="9">
        <f>IF(COUNTA($A2062:$H2062)=0,"",IFERROR(LOOKUP(2,1/(((LISTS!$H$2:$H$26&lt;&gt;"")*ISNUMBER(SEARCH(LISTS!$H$2:$H$26,$G2062)))+((LISTS!$I$2:$I$26&lt;&gt;"")*ISNUMBER(SEARCH(LISTS!$I$2:$I$26,$E2062)))),LISTS!$K$2:$K$26),"OTRO"))</f>
        <v/>
      </c>
      <c r="K2062" s="11">
        <f>IF($I2062&lt;&gt;"SI",0,IFERROR($F2062,0))</f>
        <v/>
      </c>
      <c r="L2062" s="9">
        <f>IF(COUNTA($A2062:$H2062)=0,"",IF($J2062="OTRO",IFERROR(LOOKUP(2,1/(((LISTS!$H$2:$H$26&lt;&gt;"")*ISNUMBER(SEARCH(LISTS!$H$2:$H$26,$G2062)))+((LISTS!$I$2:$I$26&lt;&gt;"")*ISNUMBER(SEARCH(LISTS!$I$2:$I$26,$E2062)))),LISTS!$L$2:$L$26),"Concepto DIAN no mapeado a casilla automatica"),IF(LEFT($J2062,4)="TOPE","Control automatico DIAN: "&amp;$J2062,"Casilla automatica: "&amp;$J2062)))</f>
        <v/>
      </c>
    </row>
    <row r="2063">
      <c r="A2063" s="9" t="n"/>
      <c r="B2063" s="9" t="n"/>
      <c r="C2063" s="9" t="n"/>
      <c r="D2063" s="9" t="n"/>
      <c r="E2063" s="9" t="n"/>
      <c r="F2063" s="11" t="n"/>
      <c r="G2063" s="9" t="n"/>
      <c r="H2063" s="9" t="n"/>
      <c r="I2063" s="9">
        <f>IF(COUNTA($A2063:$H2063)=0,"",IF($J2063="OTRO","NO","SI"))</f>
        <v/>
      </c>
      <c r="J2063" s="9">
        <f>IF(COUNTA($A2063:$H2063)=0,"",IFERROR(LOOKUP(2,1/(((LISTS!$H$2:$H$26&lt;&gt;"")*ISNUMBER(SEARCH(LISTS!$H$2:$H$26,$G2063)))+((LISTS!$I$2:$I$26&lt;&gt;"")*ISNUMBER(SEARCH(LISTS!$I$2:$I$26,$E2063)))),LISTS!$K$2:$K$26),"OTRO"))</f>
        <v/>
      </c>
      <c r="K2063" s="11">
        <f>IF($I2063&lt;&gt;"SI",0,IFERROR($F2063,0))</f>
        <v/>
      </c>
      <c r="L2063" s="9">
        <f>IF(COUNTA($A2063:$H2063)=0,"",IF($J2063="OTRO",IFERROR(LOOKUP(2,1/(((LISTS!$H$2:$H$26&lt;&gt;"")*ISNUMBER(SEARCH(LISTS!$H$2:$H$26,$G2063)))+((LISTS!$I$2:$I$26&lt;&gt;"")*ISNUMBER(SEARCH(LISTS!$I$2:$I$26,$E2063)))),LISTS!$L$2:$L$26),"Concepto DIAN no mapeado a casilla automatica"),IF(LEFT($J2063,4)="TOPE","Control automatico DIAN: "&amp;$J2063,"Casilla automatica: "&amp;$J2063)))</f>
        <v/>
      </c>
    </row>
    <row r="2064">
      <c r="A2064" s="9" t="n"/>
      <c r="B2064" s="9" t="n"/>
      <c r="C2064" s="9" t="n"/>
      <c r="D2064" s="9" t="n"/>
      <c r="E2064" s="9" t="n"/>
      <c r="F2064" s="11" t="n"/>
      <c r="G2064" s="9" t="n"/>
      <c r="H2064" s="9" t="n"/>
      <c r="I2064" s="9">
        <f>IF(COUNTA($A2064:$H2064)=0,"",IF($J2064="OTRO","NO","SI"))</f>
        <v/>
      </c>
      <c r="J2064" s="9">
        <f>IF(COUNTA($A2064:$H2064)=0,"",IFERROR(LOOKUP(2,1/(((LISTS!$H$2:$H$26&lt;&gt;"")*ISNUMBER(SEARCH(LISTS!$H$2:$H$26,$G2064)))+((LISTS!$I$2:$I$26&lt;&gt;"")*ISNUMBER(SEARCH(LISTS!$I$2:$I$26,$E2064)))),LISTS!$K$2:$K$26),"OTRO"))</f>
        <v/>
      </c>
      <c r="K2064" s="11">
        <f>IF($I2064&lt;&gt;"SI",0,IFERROR($F2064,0))</f>
        <v/>
      </c>
      <c r="L2064" s="9">
        <f>IF(COUNTA($A2064:$H2064)=0,"",IF($J2064="OTRO",IFERROR(LOOKUP(2,1/(((LISTS!$H$2:$H$26&lt;&gt;"")*ISNUMBER(SEARCH(LISTS!$H$2:$H$26,$G2064)))+((LISTS!$I$2:$I$26&lt;&gt;"")*ISNUMBER(SEARCH(LISTS!$I$2:$I$26,$E2064)))),LISTS!$L$2:$L$26),"Concepto DIAN no mapeado a casilla automatica"),IF(LEFT($J2064,4)="TOPE","Control automatico DIAN: "&amp;$J2064,"Casilla automatica: "&amp;$J2064)))</f>
        <v/>
      </c>
    </row>
    <row r="2065">
      <c r="A2065" s="9" t="n"/>
      <c r="B2065" s="9" t="n"/>
      <c r="C2065" s="9" t="n"/>
      <c r="D2065" s="9" t="n"/>
      <c r="E2065" s="9" t="n"/>
      <c r="F2065" s="11" t="n"/>
      <c r="G2065" s="9" t="n"/>
      <c r="H2065" s="9" t="n"/>
      <c r="I2065" s="9">
        <f>IF(COUNTA($A2065:$H2065)=0,"",IF($J2065="OTRO","NO","SI"))</f>
        <v/>
      </c>
      <c r="J2065" s="9">
        <f>IF(COUNTA($A2065:$H2065)=0,"",IFERROR(LOOKUP(2,1/(((LISTS!$H$2:$H$26&lt;&gt;"")*ISNUMBER(SEARCH(LISTS!$H$2:$H$26,$G2065)))+((LISTS!$I$2:$I$26&lt;&gt;"")*ISNUMBER(SEARCH(LISTS!$I$2:$I$26,$E2065)))),LISTS!$K$2:$K$26),"OTRO"))</f>
        <v/>
      </c>
      <c r="K2065" s="11">
        <f>IF($I2065&lt;&gt;"SI",0,IFERROR($F2065,0))</f>
        <v/>
      </c>
      <c r="L2065" s="9">
        <f>IF(COUNTA($A2065:$H2065)=0,"",IF($J2065="OTRO",IFERROR(LOOKUP(2,1/(((LISTS!$H$2:$H$26&lt;&gt;"")*ISNUMBER(SEARCH(LISTS!$H$2:$H$26,$G2065)))+((LISTS!$I$2:$I$26&lt;&gt;"")*ISNUMBER(SEARCH(LISTS!$I$2:$I$26,$E2065)))),LISTS!$L$2:$L$26),"Concepto DIAN no mapeado a casilla automatica"),IF(LEFT($J2065,4)="TOPE","Control automatico DIAN: "&amp;$J2065,"Casilla automatica: "&amp;$J2065)))</f>
        <v/>
      </c>
    </row>
    <row r="2066">
      <c r="A2066" s="9" t="n"/>
      <c r="B2066" s="9" t="n"/>
      <c r="C2066" s="9" t="n"/>
      <c r="D2066" s="9" t="n"/>
      <c r="E2066" s="9" t="n"/>
      <c r="F2066" s="11" t="n"/>
      <c r="G2066" s="9" t="n"/>
      <c r="H2066" s="9" t="n"/>
      <c r="I2066" s="9">
        <f>IF(COUNTA($A2066:$H2066)=0,"",IF($J2066="OTRO","NO","SI"))</f>
        <v/>
      </c>
      <c r="J2066" s="9">
        <f>IF(COUNTA($A2066:$H2066)=0,"",IFERROR(LOOKUP(2,1/(((LISTS!$H$2:$H$26&lt;&gt;"")*ISNUMBER(SEARCH(LISTS!$H$2:$H$26,$G2066)))+((LISTS!$I$2:$I$26&lt;&gt;"")*ISNUMBER(SEARCH(LISTS!$I$2:$I$26,$E2066)))),LISTS!$K$2:$K$26),"OTRO"))</f>
        <v/>
      </c>
      <c r="K2066" s="11">
        <f>IF($I2066&lt;&gt;"SI",0,IFERROR($F2066,0))</f>
        <v/>
      </c>
      <c r="L2066" s="9">
        <f>IF(COUNTA($A2066:$H2066)=0,"",IF($J2066="OTRO",IFERROR(LOOKUP(2,1/(((LISTS!$H$2:$H$26&lt;&gt;"")*ISNUMBER(SEARCH(LISTS!$H$2:$H$26,$G2066)))+((LISTS!$I$2:$I$26&lt;&gt;"")*ISNUMBER(SEARCH(LISTS!$I$2:$I$26,$E2066)))),LISTS!$L$2:$L$26),"Concepto DIAN no mapeado a casilla automatica"),IF(LEFT($J2066,4)="TOPE","Control automatico DIAN: "&amp;$J2066,"Casilla automatica: "&amp;$J2066)))</f>
        <v/>
      </c>
    </row>
    <row r="2067">
      <c r="A2067" s="9" t="n"/>
      <c r="B2067" s="9" t="n"/>
      <c r="C2067" s="9" t="n"/>
      <c r="D2067" s="9" t="n"/>
      <c r="E2067" s="9" t="n"/>
      <c r="F2067" s="11" t="n"/>
      <c r="G2067" s="9" t="n"/>
      <c r="H2067" s="9" t="n"/>
      <c r="I2067" s="9">
        <f>IF(COUNTA($A2067:$H2067)=0,"",IF($J2067="OTRO","NO","SI"))</f>
        <v/>
      </c>
      <c r="J2067" s="9">
        <f>IF(COUNTA($A2067:$H2067)=0,"",IFERROR(LOOKUP(2,1/(((LISTS!$H$2:$H$26&lt;&gt;"")*ISNUMBER(SEARCH(LISTS!$H$2:$H$26,$G2067)))+((LISTS!$I$2:$I$26&lt;&gt;"")*ISNUMBER(SEARCH(LISTS!$I$2:$I$26,$E2067)))),LISTS!$K$2:$K$26),"OTRO"))</f>
        <v/>
      </c>
      <c r="K2067" s="11">
        <f>IF($I2067&lt;&gt;"SI",0,IFERROR($F2067,0))</f>
        <v/>
      </c>
      <c r="L2067" s="9">
        <f>IF(COUNTA($A2067:$H2067)=0,"",IF($J2067="OTRO",IFERROR(LOOKUP(2,1/(((LISTS!$H$2:$H$26&lt;&gt;"")*ISNUMBER(SEARCH(LISTS!$H$2:$H$26,$G2067)))+((LISTS!$I$2:$I$26&lt;&gt;"")*ISNUMBER(SEARCH(LISTS!$I$2:$I$26,$E2067)))),LISTS!$L$2:$L$26),"Concepto DIAN no mapeado a casilla automatica"),IF(LEFT($J2067,4)="TOPE","Control automatico DIAN: "&amp;$J2067,"Casilla automatica: "&amp;$J2067)))</f>
        <v/>
      </c>
    </row>
    <row r="2068">
      <c r="A2068" s="9" t="n"/>
      <c r="B2068" s="9" t="n"/>
      <c r="C2068" s="9" t="n"/>
      <c r="D2068" s="9" t="n"/>
      <c r="E2068" s="9" t="n"/>
      <c r="F2068" s="11" t="n"/>
      <c r="G2068" s="9" t="n"/>
      <c r="H2068" s="9" t="n"/>
      <c r="I2068" s="9">
        <f>IF(COUNTA($A2068:$H2068)=0,"",IF($J2068="OTRO","NO","SI"))</f>
        <v/>
      </c>
      <c r="J2068" s="9">
        <f>IF(COUNTA($A2068:$H2068)=0,"",IFERROR(LOOKUP(2,1/(((LISTS!$H$2:$H$26&lt;&gt;"")*ISNUMBER(SEARCH(LISTS!$H$2:$H$26,$G2068)))+((LISTS!$I$2:$I$26&lt;&gt;"")*ISNUMBER(SEARCH(LISTS!$I$2:$I$26,$E2068)))),LISTS!$K$2:$K$26),"OTRO"))</f>
        <v/>
      </c>
      <c r="K2068" s="11">
        <f>IF($I2068&lt;&gt;"SI",0,IFERROR($F2068,0))</f>
        <v/>
      </c>
      <c r="L2068" s="9">
        <f>IF(COUNTA($A2068:$H2068)=0,"",IF($J2068="OTRO",IFERROR(LOOKUP(2,1/(((LISTS!$H$2:$H$26&lt;&gt;"")*ISNUMBER(SEARCH(LISTS!$H$2:$H$26,$G2068)))+((LISTS!$I$2:$I$26&lt;&gt;"")*ISNUMBER(SEARCH(LISTS!$I$2:$I$26,$E2068)))),LISTS!$L$2:$L$26),"Concepto DIAN no mapeado a casilla automatica"),IF(LEFT($J2068,4)="TOPE","Control automatico DIAN: "&amp;$J2068,"Casilla automatica: "&amp;$J2068)))</f>
        <v/>
      </c>
    </row>
    <row r="2069">
      <c r="A2069" s="9" t="n"/>
      <c r="B2069" s="9" t="n"/>
      <c r="C2069" s="9" t="n"/>
      <c r="D2069" s="9" t="n"/>
      <c r="E2069" s="9" t="n"/>
      <c r="F2069" s="11" t="n"/>
      <c r="G2069" s="9" t="n"/>
      <c r="H2069" s="9" t="n"/>
      <c r="I2069" s="9">
        <f>IF(COUNTA($A2069:$H2069)=0,"",IF($J2069="OTRO","NO","SI"))</f>
        <v/>
      </c>
      <c r="J2069" s="9">
        <f>IF(COUNTA($A2069:$H2069)=0,"",IFERROR(LOOKUP(2,1/(((LISTS!$H$2:$H$26&lt;&gt;"")*ISNUMBER(SEARCH(LISTS!$H$2:$H$26,$G2069)))+((LISTS!$I$2:$I$26&lt;&gt;"")*ISNUMBER(SEARCH(LISTS!$I$2:$I$26,$E2069)))),LISTS!$K$2:$K$26),"OTRO"))</f>
        <v/>
      </c>
      <c r="K2069" s="11">
        <f>IF($I2069&lt;&gt;"SI",0,IFERROR($F2069,0))</f>
        <v/>
      </c>
      <c r="L2069" s="9">
        <f>IF(COUNTA($A2069:$H2069)=0,"",IF($J2069="OTRO",IFERROR(LOOKUP(2,1/(((LISTS!$H$2:$H$26&lt;&gt;"")*ISNUMBER(SEARCH(LISTS!$H$2:$H$26,$G2069)))+((LISTS!$I$2:$I$26&lt;&gt;"")*ISNUMBER(SEARCH(LISTS!$I$2:$I$26,$E2069)))),LISTS!$L$2:$L$26),"Concepto DIAN no mapeado a casilla automatica"),IF(LEFT($J2069,4)="TOPE","Control automatico DIAN: "&amp;$J2069,"Casilla automatica: "&amp;$J2069)))</f>
        <v/>
      </c>
    </row>
    <row r="2070">
      <c r="A2070" s="9" t="n"/>
      <c r="B2070" s="9" t="n"/>
      <c r="C2070" s="9" t="n"/>
      <c r="D2070" s="9" t="n"/>
      <c r="E2070" s="9" t="n"/>
      <c r="F2070" s="11" t="n"/>
      <c r="G2070" s="9" t="n"/>
      <c r="H2070" s="9" t="n"/>
      <c r="I2070" s="9">
        <f>IF(COUNTA($A2070:$H2070)=0,"",IF($J2070="OTRO","NO","SI"))</f>
        <v/>
      </c>
      <c r="J2070" s="9">
        <f>IF(COUNTA($A2070:$H2070)=0,"",IFERROR(LOOKUP(2,1/(((LISTS!$H$2:$H$26&lt;&gt;"")*ISNUMBER(SEARCH(LISTS!$H$2:$H$26,$G2070)))+((LISTS!$I$2:$I$26&lt;&gt;"")*ISNUMBER(SEARCH(LISTS!$I$2:$I$26,$E2070)))),LISTS!$K$2:$K$26),"OTRO"))</f>
        <v/>
      </c>
      <c r="K2070" s="11">
        <f>IF($I2070&lt;&gt;"SI",0,IFERROR($F2070,0))</f>
        <v/>
      </c>
      <c r="L2070" s="9">
        <f>IF(COUNTA($A2070:$H2070)=0,"",IF($J2070="OTRO",IFERROR(LOOKUP(2,1/(((LISTS!$H$2:$H$26&lt;&gt;"")*ISNUMBER(SEARCH(LISTS!$H$2:$H$26,$G2070)))+((LISTS!$I$2:$I$26&lt;&gt;"")*ISNUMBER(SEARCH(LISTS!$I$2:$I$26,$E2070)))),LISTS!$L$2:$L$26),"Concepto DIAN no mapeado a casilla automatica"),IF(LEFT($J2070,4)="TOPE","Control automatico DIAN: "&amp;$J2070,"Casilla automatica: "&amp;$J2070)))</f>
        <v/>
      </c>
    </row>
    <row r="2071">
      <c r="A2071" s="9" t="n"/>
      <c r="B2071" s="9" t="n"/>
      <c r="C2071" s="9" t="n"/>
      <c r="D2071" s="9" t="n"/>
      <c r="E2071" s="9" t="n"/>
      <c r="F2071" s="11" t="n"/>
      <c r="G2071" s="9" t="n"/>
      <c r="H2071" s="9" t="n"/>
      <c r="I2071" s="9">
        <f>IF(COUNTA($A2071:$H2071)=0,"",IF($J2071="OTRO","NO","SI"))</f>
        <v/>
      </c>
      <c r="J2071" s="9">
        <f>IF(COUNTA($A2071:$H2071)=0,"",IFERROR(LOOKUP(2,1/(((LISTS!$H$2:$H$26&lt;&gt;"")*ISNUMBER(SEARCH(LISTS!$H$2:$H$26,$G2071)))+((LISTS!$I$2:$I$26&lt;&gt;"")*ISNUMBER(SEARCH(LISTS!$I$2:$I$26,$E2071)))),LISTS!$K$2:$K$26),"OTRO"))</f>
        <v/>
      </c>
      <c r="K2071" s="11">
        <f>IF($I2071&lt;&gt;"SI",0,IFERROR($F2071,0))</f>
        <v/>
      </c>
      <c r="L2071" s="9">
        <f>IF(COUNTA($A2071:$H2071)=0,"",IF($J2071="OTRO",IFERROR(LOOKUP(2,1/(((LISTS!$H$2:$H$26&lt;&gt;"")*ISNUMBER(SEARCH(LISTS!$H$2:$H$26,$G2071)))+((LISTS!$I$2:$I$26&lt;&gt;"")*ISNUMBER(SEARCH(LISTS!$I$2:$I$26,$E2071)))),LISTS!$L$2:$L$26),"Concepto DIAN no mapeado a casilla automatica"),IF(LEFT($J2071,4)="TOPE","Control automatico DIAN: "&amp;$J2071,"Casilla automatica: "&amp;$J2071)))</f>
        <v/>
      </c>
    </row>
    <row r="2072">
      <c r="A2072" s="9" t="n"/>
      <c r="B2072" s="9" t="n"/>
      <c r="C2072" s="9" t="n"/>
      <c r="D2072" s="9" t="n"/>
      <c r="E2072" s="9" t="n"/>
      <c r="F2072" s="11" t="n"/>
      <c r="G2072" s="9" t="n"/>
      <c r="H2072" s="9" t="n"/>
      <c r="I2072" s="9">
        <f>IF(COUNTA($A2072:$H2072)=0,"",IF($J2072="OTRO","NO","SI"))</f>
        <v/>
      </c>
      <c r="J2072" s="9">
        <f>IF(COUNTA($A2072:$H2072)=0,"",IFERROR(LOOKUP(2,1/(((LISTS!$H$2:$H$26&lt;&gt;"")*ISNUMBER(SEARCH(LISTS!$H$2:$H$26,$G2072)))+((LISTS!$I$2:$I$26&lt;&gt;"")*ISNUMBER(SEARCH(LISTS!$I$2:$I$26,$E2072)))),LISTS!$K$2:$K$26),"OTRO"))</f>
        <v/>
      </c>
      <c r="K2072" s="11">
        <f>IF($I2072&lt;&gt;"SI",0,IFERROR($F2072,0))</f>
        <v/>
      </c>
      <c r="L2072" s="9">
        <f>IF(COUNTA($A2072:$H2072)=0,"",IF($J2072="OTRO",IFERROR(LOOKUP(2,1/(((LISTS!$H$2:$H$26&lt;&gt;"")*ISNUMBER(SEARCH(LISTS!$H$2:$H$26,$G2072)))+((LISTS!$I$2:$I$26&lt;&gt;"")*ISNUMBER(SEARCH(LISTS!$I$2:$I$26,$E2072)))),LISTS!$L$2:$L$26),"Concepto DIAN no mapeado a casilla automatica"),IF(LEFT($J2072,4)="TOPE","Control automatico DIAN: "&amp;$J2072,"Casilla automatica: "&amp;$J2072)))</f>
        <v/>
      </c>
    </row>
    <row r="2073">
      <c r="A2073" s="9" t="n"/>
      <c r="B2073" s="9" t="n"/>
      <c r="C2073" s="9" t="n"/>
      <c r="D2073" s="9" t="n"/>
      <c r="E2073" s="9" t="n"/>
      <c r="F2073" s="11" t="n"/>
      <c r="G2073" s="9" t="n"/>
      <c r="H2073" s="9" t="n"/>
      <c r="I2073" s="9">
        <f>IF(COUNTA($A2073:$H2073)=0,"",IF($J2073="OTRO","NO","SI"))</f>
        <v/>
      </c>
      <c r="J2073" s="9">
        <f>IF(COUNTA($A2073:$H2073)=0,"",IFERROR(LOOKUP(2,1/(((LISTS!$H$2:$H$26&lt;&gt;"")*ISNUMBER(SEARCH(LISTS!$H$2:$H$26,$G2073)))+((LISTS!$I$2:$I$26&lt;&gt;"")*ISNUMBER(SEARCH(LISTS!$I$2:$I$26,$E2073)))),LISTS!$K$2:$K$26),"OTRO"))</f>
        <v/>
      </c>
      <c r="K2073" s="11">
        <f>IF($I2073&lt;&gt;"SI",0,IFERROR($F2073,0))</f>
        <v/>
      </c>
      <c r="L2073" s="9">
        <f>IF(COUNTA($A2073:$H2073)=0,"",IF($J2073="OTRO",IFERROR(LOOKUP(2,1/(((LISTS!$H$2:$H$26&lt;&gt;"")*ISNUMBER(SEARCH(LISTS!$H$2:$H$26,$G2073)))+((LISTS!$I$2:$I$26&lt;&gt;"")*ISNUMBER(SEARCH(LISTS!$I$2:$I$26,$E2073)))),LISTS!$L$2:$L$26),"Concepto DIAN no mapeado a casilla automatica"),IF(LEFT($J2073,4)="TOPE","Control automatico DIAN: "&amp;$J2073,"Casilla automatica: "&amp;$J2073)))</f>
        <v/>
      </c>
    </row>
    <row r="2074">
      <c r="A2074" s="9" t="n"/>
      <c r="B2074" s="9" t="n"/>
      <c r="C2074" s="9" t="n"/>
      <c r="D2074" s="9" t="n"/>
      <c r="E2074" s="9" t="n"/>
      <c r="F2074" s="11" t="n"/>
      <c r="G2074" s="9" t="n"/>
      <c r="H2074" s="9" t="n"/>
      <c r="I2074" s="9">
        <f>IF(COUNTA($A2074:$H2074)=0,"",IF($J2074="OTRO","NO","SI"))</f>
        <v/>
      </c>
      <c r="J2074" s="9">
        <f>IF(COUNTA($A2074:$H2074)=0,"",IFERROR(LOOKUP(2,1/(((LISTS!$H$2:$H$26&lt;&gt;"")*ISNUMBER(SEARCH(LISTS!$H$2:$H$26,$G2074)))+((LISTS!$I$2:$I$26&lt;&gt;"")*ISNUMBER(SEARCH(LISTS!$I$2:$I$26,$E2074)))),LISTS!$K$2:$K$26),"OTRO"))</f>
        <v/>
      </c>
      <c r="K2074" s="11">
        <f>IF($I2074&lt;&gt;"SI",0,IFERROR($F2074,0))</f>
        <v/>
      </c>
      <c r="L2074" s="9">
        <f>IF(COUNTA($A2074:$H2074)=0,"",IF($J2074="OTRO",IFERROR(LOOKUP(2,1/(((LISTS!$H$2:$H$26&lt;&gt;"")*ISNUMBER(SEARCH(LISTS!$H$2:$H$26,$G2074)))+((LISTS!$I$2:$I$26&lt;&gt;"")*ISNUMBER(SEARCH(LISTS!$I$2:$I$26,$E2074)))),LISTS!$L$2:$L$26),"Concepto DIAN no mapeado a casilla automatica"),IF(LEFT($J2074,4)="TOPE","Control automatico DIAN: "&amp;$J2074,"Casilla automatica: "&amp;$J2074)))</f>
        <v/>
      </c>
    </row>
    <row r="2075">
      <c r="A2075" s="9" t="n"/>
      <c r="B2075" s="9" t="n"/>
      <c r="C2075" s="9" t="n"/>
      <c r="D2075" s="9" t="n"/>
      <c r="E2075" s="9" t="n"/>
      <c r="F2075" s="11" t="n"/>
      <c r="G2075" s="9" t="n"/>
      <c r="H2075" s="9" t="n"/>
      <c r="I2075" s="9">
        <f>IF(COUNTA($A2075:$H2075)=0,"",IF($J2075="OTRO","NO","SI"))</f>
        <v/>
      </c>
      <c r="J2075" s="9">
        <f>IF(COUNTA($A2075:$H2075)=0,"",IFERROR(LOOKUP(2,1/(((LISTS!$H$2:$H$26&lt;&gt;"")*ISNUMBER(SEARCH(LISTS!$H$2:$H$26,$G2075)))+((LISTS!$I$2:$I$26&lt;&gt;"")*ISNUMBER(SEARCH(LISTS!$I$2:$I$26,$E2075)))),LISTS!$K$2:$K$26),"OTRO"))</f>
        <v/>
      </c>
      <c r="K2075" s="11">
        <f>IF($I2075&lt;&gt;"SI",0,IFERROR($F2075,0))</f>
        <v/>
      </c>
      <c r="L2075" s="9">
        <f>IF(COUNTA($A2075:$H2075)=0,"",IF($J2075="OTRO",IFERROR(LOOKUP(2,1/(((LISTS!$H$2:$H$26&lt;&gt;"")*ISNUMBER(SEARCH(LISTS!$H$2:$H$26,$G2075)))+((LISTS!$I$2:$I$26&lt;&gt;"")*ISNUMBER(SEARCH(LISTS!$I$2:$I$26,$E2075)))),LISTS!$L$2:$L$26),"Concepto DIAN no mapeado a casilla automatica"),IF(LEFT($J2075,4)="TOPE","Control automatico DIAN: "&amp;$J2075,"Casilla automatica: "&amp;$J2075)))</f>
        <v/>
      </c>
    </row>
    <row r="2076">
      <c r="A2076" s="9" t="n"/>
      <c r="B2076" s="9" t="n"/>
      <c r="C2076" s="9" t="n"/>
      <c r="D2076" s="9" t="n"/>
      <c r="E2076" s="9" t="n"/>
      <c r="F2076" s="11" t="n"/>
      <c r="G2076" s="9" t="n"/>
      <c r="H2076" s="9" t="n"/>
      <c r="I2076" s="9">
        <f>IF(COUNTA($A2076:$H2076)=0,"",IF($J2076="OTRO","NO","SI"))</f>
        <v/>
      </c>
      <c r="J2076" s="9">
        <f>IF(COUNTA($A2076:$H2076)=0,"",IFERROR(LOOKUP(2,1/(((LISTS!$H$2:$H$26&lt;&gt;"")*ISNUMBER(SEARCH(LISTS!$H$2:$H$26,$G2076)))+((LISTS!$I$2:$I$26&lt;&gt;"")*ISNUMBER(SEARCH(LISTS!$I$2:$I$26,$E2076)))),LISTS!$K$2:$K$26),"OTRO"))</f>
        <v/>
      </c>
      <c r="K2076" s="11">
        <f>IF($I2076&lt;&gt;"SI",0,IFERROR($F2076,0))</f>
        <v/>
      </c>
      <c r="L2076" s="9">
        <f>IF(COUNTA($A2076:$H2076)=0,"",IF($J2076="OTRO",IFERROR(LOOKUP(2,1/(((LISTS!$H$2:$H$26&lt;&gt;"")*ISNUMBER(SEARCH(LISTS!$H$2:$H$26,$G2076)))+((LISTS!$I$2:$I$26&lt;&gt;"")*ISNUMBER(SEARCH(LISTS!$I$2:$I$26,$E2076)))),LISTS!$L$2:$L$26),"Concepto DIAN no mapeado a casilla automatica"),IF(LEFT($J2076,4)="TOPE","Control automatico DIAN: "&amp;$J2076,"Casilla automatica: "&amp;$J2076)))</f>
        <v/>
      </c>
    </row>
    <row r="2077">
      <c r="A2077" s="9" t="n"/>
      <c r="B2077" s="9" t="n"/>
      <c r="C2077" s="9" t="n"/>
      <c r="D2077" s="9" t="n"/>
      <c r="E2077" s="9" t="n"/>
      <c r="F2077" s="11" t="n"/>
      <c r="G2077" s="9" t="n"/>
      <c r="H2077" s="9" t="n"/>
      <c r="I2077" s="9">
        <f>IF(COUNTA($A2077:$H2077)=0,"",IF($J2077="OTRO","NO","SI"))</f>
        <v/>
      </c>
      <c r="J2077" s="9">
        <f>IF(COUNTA($A2077:$H2077)=0,"",IFERROR(LOOKUP(2,1/(((LISTS!$H$2:$H$26&lt;&gt;"")*ISNUMBER(SEARCH(LISTS!$H$2:$H$26,$G2077)))+((LISTS!$I$2:$I$26&lt;&gt;"")*ISNUMBER(SEARCH(LISTS!$I$2:$I$26,$E2077)))),LISTS!$K$2:$K$26),"OTRO"))</f>
        <v/>
      </c>
      <c r="K2077" s="11">
        <f>IF($I2077&lt;&gt;"SI",0,IFERROR($F2077,0))</f>
        <v/>
      </c>
      <c r="L2077" s="9">
        <f>IF(COUNTA($A2077:$H2077)=0,"",IF($J2077="OTRO",IFERROR(LOOKUP(2,1/(((LISTS!$H$2:$H$26&lt;&gt;"")*ISNUMBER(SEARCH(LISTS!$H$2:$H$26,$G2077)))+((LISTS!$I$2:$I$26&lt;&gt;"")*ISNUMBER(SEARCH(LISTS!$I$2:$I$26,$E2077)))),LISTS!$L$2:$L$26),"Concepto DIAN no mapeado a casilla automatica"),IF(LEFT($J2077,4)="TOPE","Control automatico DIAN: "&amp;$J2077,"Casilla automatica: "&amp;$J2077)))</f>
        <v/>
      </c>
    </row>
    <row r="2078">
      <c r="A2078" s="9" t="n"/>
      <c r="B2078" s="9" t="n"/>
      <c r="C2078" s="9" t="n"/>
      <c r="D2078" s="9" t="n"/>
      <c r="E2078" s="9" t="n"/>
      <c r="F2078" s="11" t="n"/>
      <c r="G2078" s="9" t="n"/>
      <c r="H2078" s="9" t="n"/>
      <c r="I2078" s="9">
        <f>IF(COUNTA($A2078:$H2078)=0,"",IF($J2078="OTRO","NO","SI"))</f>
        <v/>
      </c>
      <c r="J2078" s="9">
        <f>IF(COUNTA($A2078:$H2078)=0,"",IFERROR(LOOKUP(2,1/(((LISTS!$H$2:$H$26&lt;&gt;"")*ISNUMBER(SEARCH(LISTS!$H$2:$H$26,$G2078)))+((LISTS!$I$2:$I$26&lt;&gt;"")*ISNUMBER(SEARCH(LISTS!$I$2:$I$26,$E2078)))),LISTS!$K$2:$K$26),"OTRO"))</f>
        <v/>
      </c>
      <c r="K2078" s="11">
        <f>IF($I2078&lt;&gt;"SI",0,IFERROR($F2078,0))</f>
        <v/>
      </c>
      <c r="L2078" s="9">
        <f>IF(COUNTA($A2078:$H2078)=0,"",IF($J2078="OTRO",IFERROR(LOOKUP(2,1/(((LISTS!$H$2:$H$26&lt;&gt;"")*ISNUMBER(SEARCH(LISTS!$H$2:$H$26,$G2078)))+((LISTS!$I$2:$I$26&lt;&gt;"")*ISNUMBER(SEARCH(LISTS!$I$2:$I$26,$E2078)))),LISTS!$L$2:$L$26),"Concepto DIAN no mapeado a casilla automatica"),IF(LEFT($J2078,4)="TOPE","Control automatico DIAN: "&amp;$J2078,"Casilla automatica: "&amp;$J2078)))</f>
        <v/>
      </c>
    </row>
    <row r="2079">
      <c r="A2079" s="9" t="n"/>
      <c r="B2079" s="9" t="n"/>
      <c r="C2079" s="9" t="n"/>
      <c r="D2079" s="9" t="n"/>
      <c r="E2079" s="9" t="n"/>
      <c r="F2079" s="11" t="n"/>
      <c r="G2079" s="9" t="n"/>
      <c r="H2079" s="9" t="n"/>
      <c r="I2079" s="9">
        <f>IF(COUNTA($A2079:$H2079)=0,"",IF($J2079="OTRO","NO","SI"))</f>
        <v/>
      </c>
      <c r="J2079" s="9">
        <f>IF(COUNTA($A2079:$H2079)=0,"",IFERROR(LOOKUP(2,1/(((LISTS!$H$2:$H$26&lt;&gt;"")*ISNUMBER(SEARCH(LISTS!$H$2:$H$26,$G2079)))+((LISTS!$I$2:$I$26&lt;&gt;"")*ISNUMBER(SEARCH(LISTS!$I$2:$I$26,$E2079)))),LISTS!$K$2:$K$26),"OTRO"))</f>
        <v/>
      </c>
      <c r="K2079" s="11">
        <f>IF($I2079&lt;&gt;"SI",0,IFERROR($F2079,0))</f>
        <v/>
      </c>
      <c r="L2079" s="9">
        <f>IF(COUNTA($A2079:$H2079)=0,"",IF($J2079="OTRO",IFERROR(LOOKUP(2,1/(((LISTS!$H$2:$H$26&lt;&gt;"")*ISNUMBER(SEARCH(LISTS!$H$2:$H$26,$G2079)))+((LISTS!$I$2:$I$26&lt;&gt;"")*ISNUMBER(SEARCH(LISTS!$I$2:$I$26,$E2079)))),LISTS!$L$2:$L$26),"Concepto DIAN no mapeado a casilla automatica"),IF(LEFT($J2079,4)="TOPE","Control automatico DIAN: "&amp;$J2079,"Casilla automatica: "&amp;$J2079)))</f>
        <v/>
      </c>
    </row>
    <row r="2080">
      <c r="A2080" s="9" t="n"/>
      <c r="B2080" s="9" t="n"/>
      <c r="C2080" s="9" t="n"/>
      <c r="D2080" s="9" t="n"/>
      <c r="E2080" s="9" t="n"/>
      <c r="F2080" s="11" t="n"/>
      <c r="G2080" s="9" t="n"/>
      <c r="H2080" s="9" t="n"/>
      <c r="I2080" s="9">
        <f>IF(COUNTA($A2080:$H2080)=0,"",IF($J2080="OTRO","NO","SI"))</f>
        <v/>
      </c>
      <c r="J2080" s="9">
        <f>IF(COUNTA($A2080:$H2080)=0,"",IFERROR(LOOKUP(2,1/(((LISTS!$H$2:$H$26&lt;&gt;"")*ISNUMBER(SEARCH(LISTS!$H$2:$H$26,$G2080)))+((LISTS!$I$2:$I$26&lt;&gt;"")*ISNUMBER(SEARCH(LISTS!$I$2:$I$26,$E2080)))),LISTS!$K$2:$K$26),"OTRO"))</f>
        <v/>
      </c>
      <c r="K2080" s="11">
        <f>IF($I2080&lt;&gt;"SI",0,IFERROR($F2080,0))</f>
        <v/>
      </c>
      <c r="L2080" s="9">
        <f>IF(COUNTA($A2080:$H2080)=0,"",IF($J2080="OTRO",IFERROR(LOOKUP(2,1/(((LISTS!$H$2:$H$26&lt;&gt;"")*ISNUMBER(SEARCH(LISTS!$H$2:$H$26,$G2080)))+((LISTS!$I$2:$I$26&lt;&gt;"")*ISNUMBER(SEARCH(LISTS!$I$2:$I$26,$E2080)))),LISTS!$L$2:$L$26),"Concepto DIAN no mapeado a casilla automatica"),IF(LEFT($J2080,4)="TOPE","Control automatico DIAN: "&amp;$J2080,"Casilla automatica: "&amp;$J2080)))</f>
        <v/>
      </c>
    </row>
    <row r="2081">
      <c r="A2081" s="9" t="n"/>
      <c r="B2081" s="9" t="n"/>
      <c r="C2081" s="9" t="n"/>
      <c r="D2081" s="9" t="n"/>
      <c r="E2081" s="9" t="n"/>
      <c r="F2081" s="11" t="n"/>
      <c r="G2081" s="9" t="n"/>
      <c r="H2081" s="9" t="n"/>
      <c r="I2081" s="9">
        <f>IF(COUNTA($A2081:$H2081)=0,"",IF($J2081="OTRO","NO","SI"))</f>
        <v/>
      </c>
      <c r="J2081" s="9">
        <f>IF(COUNTA($A2081:$H2081)=0,"",IFERROR(LOOKUP(2,1/(((LISTS!$H$2:$H$26&lt;&gt;"")*ISNUMBER(SEARCH(LISTS!$H$2:$H$26,$G2081)))+((LISTS!$I$2:$I$26&lt;&gt;"")*ISNUMBER(SEARCH(LISTS!$I$2:$I$26,$E2081)))),LISTS!$K$2:$K$26),"OTRO"))</f>
        <v/>
      </c>
      <c r="K2081" s="11">
        <f>IF($I2081&lt;&gt;"SI",0,IFERROR($F2081,0))</f>
        <v/>
      </c>
      <c r="L2081" s="9">
        <f>IF(COUNTA($A2081:$H2081)=0,"",IF($J2081="OTRO",IFERROR(LOOKUP(2,1/(((LISTS!$H$2:$H$26&lt;&gt;"")*ISNUMBER(SEARCH(LISTS!$H$2:$H$26,$G2081)))+((LISTS!$I$2:$I$26&lt;&gt;"")*ISNUMBER(SEARCH(LISTS!$I$2:$I$26,$E2081)))),LISTS!$L$2:$L$26),"Concepto DIAN no mapeado a casilla automatica"),IF(LEFT($J2081,4)="TOPE","Control automatico DIAN: "&amp;$J2081,"Casilla automatica: "&amp;$J2081)))</f>
        <v/>
      </c>
    </row>
    <row r="2082">
      <c r="A2082" s="9" t="n"/>
      <c r="B2082" s="9" t="n"/>
      <c r="C2082" s="9" t="n"/>
      <c r="D2082" s="9" t="n"/>
      <c r="E2082" s="9" t="n"/>
      <c r="F2082" s="11" t="n"/>
      <c r="G2082" s="9" t="n"/>
      <c r="H2082" s="9" t="n"/>
      <c r="I2082" s="9">
        <f>IF(COUNTA($A2082:$H2082)=0,"",IF($J2082="OTRO","NO","SI"))</f>
        <v/>
      </c>
      <c r="J2082" s="9">
        <f>IF(COUNTA($A2082:$H2082)=0,"",IFERROR(LOOKUP(2,1/(((LISTS!$H$2:$H$26&lt;&gt;"")*ISNUMBER(SEARCH(LISTS!$H$2:$H$26,$G2082)))+((LISTS!$I$2:$I$26&lt;&gt;"")*ISNUMBER(SEARCH(LISTS!$I$2:$I$26,$E2082)))),LISTS!$K$2:$K$26),"OTRO"))</f>
        <v/>
      </c>
      <c r="K2082" s="11">
        <f>IF($I2082&lt;&gt;"SI",0,IFERROR($F2082,0))</f>
        <v/>
      </c>
      <c r="L2082" s="9">
        <f>IF(COUNTA($A2082:$H2082)=0,"",IF($J2082="OTRO",IFERROR(LOOKUP(2,1/(((LISTS!$H$2:$H$26&lt;&gt;"")*ISNUMBER(SEARCH(LISTS!$H$2:$H$26,$G2082)))+((LISTS!$I$2:$I$26&lt;&gt;"")*ISNUMBER(SEARCH(LISTS!$I$2:$I$26,$E2082)))),LISTS!$L$2:$L$26),"Concepto DIAN no mapeado a casilla automatica"),IF(LEFT($J2082,4)="TOPE","Control automatico DIAN: "&amp;$J2082,"Casilla automatica: "&amp;$J2082)))</f>
        <v/>
      </c>
    </row>
    <row r="2083">
      <c r="A2083" s="9" t="n"/>
      <c r="B2083" s="9" t="n"/>
      <c r="C2083" s="9" t="n"/>
      <c r="D2083" s="9" t="n"/>
      <c r="E2083" s="9" t="n"/>
      <c r="F2083" s="11" t="n"/>
      <c r="G2083" s="9" t="n"/>
      <c r="H2083" s="9" t="n"/>
      <c r="I2083" s="9">
        <f>IF(COUNTA($A2083:$H2083)=0,"",IF($J2083="OTRO","NO","SI"))</f>
        <v/>
      </c>
      <c r="J2083" s="9">
        <f>IF(COUNTA($A2083:$H2083)=0,"",IFERROR(LOOKUP(2,1/(((LISTS!$H$2:$H$26&lt;&gt;"")*ISNUMBER(SEARCH(LISTS!$H$2:$H$26,$G2083)))+((LISTS!$I$2:$I$26&lt;&gt;"")*ISNUMBER(SEARCH(LISTS!$I$2:$I$26,$E2083)))),LISTS!$K$2:$K$26),"OTRO"))</f>
        <v/>
      </c>
      <c r="K2083" s="11">
        <f>IF($I2083&lt;&gt;"SI",0,IFERROR($F2083,0))</f>
        <v/>
      </c>
      <c r="L2083" s="9">
        <f>IF(COUNTA($A2083:$H2083)=0,"",IF($J2083="OTRO",IFERROR(LOOKUP(2,1/(((LISTS!$H$2:$H$26&lt;&gt;"")*ISNUMBER(SEARCH(LISTS!$H$2:$H$26,$G2083)))+((LISTS!$I$2:$I$26&lt;&gt;"")*ISNUMBER(SEARCH(LISTS!$I$2:$I$26,$E2083)))),LISTS!$L$2:$L$26),"Concepto DIAN no mapeado a casilla automatica"),IF(LEFT($J2083,4)="TOPE","Control automatico DIAN: "&amp;$J2083,"Casilla automatica: "&amp;$J2083)))</f>
        <v/>
      </c>
    </row>
    <row r="2084">
      <c r="A2084" s="9" t="n"/>
      <c r="B2084" s="9" t="n"/>
      <c r="C2084" s="9" t="n"/>
      <c r="D2084" s="9" t="n"/>
      <c r="E2084" s="9" t="n"/>
      <c r="F2084" s="11" t="n"/>
      <c r="G2084" s="9" t="n"/>
      <c r="H2084" s="9" t="n"/>
      <c r="I2084" s="9">
        <f>IF(COUNTA($A2084:$H2084)=0,"",IF($J2084="OTRO","NO","SI"))</f>
        <v/>
      </c>
      <c r="J2084" s="9">
        <f>IF(COUNTA($A2084:$H2084)=0,"",IFERROR(LOOKUP(2,1/(((LISTS!$H$2:$H$26&lt;&gt;"")*ISNUMBER(SEARCH(LISTS!$H$2:$H$26,$G2084)))+((LISTS!$I$2:$I$26&lt;&gt;"")*ISNUMBER(SEARCH(LISTS!$I$2:$I$26,$E2084)))),LISTS!$K$2:$K$26),"OTRO"))</f>
        <v/>
      </c>
      <c r="K2084" s="11">
        <f>IF($I2084&lt;&gt;"SI",0,IFERROR($F2084,0))</f>
        <v/>
      </c>
      <c r="L2084" s="9">
        <f>IF(COUNTA($A2084:$H2084)=0,"",IF($J2084="OTRO",IFERROR(LOOKUP(2,1/(((LISTS!$H$2:$H$26&lt;&gt;"")*ISNUMBER(SEARCH(LISTS!$H$2:$H$26,$G2084)))+((LISTS!$I$2:$I$26&lt;&gt;"")*ISNUMBER(SEARCH(LISTS!$I$2:$I$26,$E2084)))),LISTS!$L$2:$L$26),"Concepto DIAN no mapeado a casilla automatica"),IF(LEFT($J2084,4)="TOPE","Control automatico DIAN: "&amp;$J2084,"Casilla automatica: "&amp;$J2084)))</f>
        <v/>
      </c>
    </row>
    <row r="2085">
      <c r="A2085" s="9" t="n"/>
      <c r="B2085" s="9" t="n"/>
      <c r="C2085" s="9" t="n"/>
      <c r="D2085" s="9" t="n"/>
      <c r="E2085" s="9" t="n"/>
      <c r="F2085" s="11" t="n"/>
      <c r="G2085" s="9" t="n"/>
      <c r="H2085" s="9" t="n"/>
      <c r="I2085" s="9">
        <f>IF(COUNTA($A2085:$H2085)=0,"",IF($J2085="OTRO","NO","SI"))</f>
        <v/>
      </c>
      <c r="J2085" s="9">
        <f>IF(COUNTA($A2085:$H2085)=0,"",IFERROR(LOOKUP(2,1/(((LISTS!$H$2:$H$26&lt;&gt;"")*ISNUMBER(SEARCH(LISTS!$H$2:$H$26,$G2085)))+((LISTS!$I$2:$I$26&lt;&gt;"")*ISNUMBER(SEARCH(LISTS!$I$2:$I$26,$E2085)))),LISTS!$K$2:$K$26),"OTRO"))</f>
        <v/>
      </c>
      <c r="K2085" s="11">
        <f>IF($I2085&lt;&gt;"SI",0,IFERROR($F2085,0))</f>
        <v/>
      </c>
      <c r="L2085" s="9">
        <f>IF(COUNTA($A2085:$H2085)=0,"",IF($J2085="OTRO",IFERROR(LOOKUP(2,1/(((LISTS!$H$2:$H$26&lt;&gt;"")*ISNUMBER(SEARCH(LISTS!$H$2:$H$26,$G2085)))+((LISTS!$I$2:$I$26&lt;&gt;"")*ISNUMBER(SEARCH(LISTS!$I$2:$I$26,$E2085)))),LISTS!$L$2:$L$26),"Concepto DIAN no mapeado a casilla automatica"),IF(LEFT($J2085,4)="TOPE","Control automatico DIAN: "&amp;$J2085,"Casilla automatica: "&amp;$J2085)))</f>
        <v/>
      </c>
    </row>
    <row r="2086">
      <c r="A2086" s="9" t="n"/>
      <c r="B2086" s="9" t="n"/>
      <c r="C2086" s="9" t="n"/>
      <c r="D2086" s="9" t="n"/>
      <c r="E2086" s="9" t="n"/>
      <c r="F2086" s="11" t="n"/>
      <c r="G2086" s="9" t="n"/>
      <c r="H2086" s="9" t="n"/>
      <c r="I2086" s="9">
        <f>IF(COUNTA($A2086:$H2086)=0,"",IF($J2086="OTRO","NO","SI"))</f>
        <v/>
      </c>
      <c r="J2086" s="9">
        <f>IF(COUNTA($A2086:$H2086)=0,"",IFERROR(LOOKUP(2,1/(((LISTS!$H$2:$H$26&lt;&gt;"")*ISNUMBER(SEARCH(LISTS!$H$2:$H$26,$G2086)))+((LISTS!$I$2:$I$26&lt;&gt;"")*ISNUMBER(SEARCH(LISTS!$I$2:$I$26,$E2086)))),LISTS!$K$2:$K$26),"OTRO"))</f>
        <v/>
      </c>
      <c r="K2086" s="11">
        <f>IF($I2086&lt;&gt;"SI",0,IFERROR($F2086,0))</f>
        <v/>
      </c>
      <c r="L2086" s="9">
        <f>IF(COUNTA($A2086:$H2086)=0,"",IF($J2086="OTRO",IFERROR(LOOKUP(2,1/(((LISTS!$H$2:$H$26&lt;&gt;"")*ISNUMBER(SEARCH(LISTS!$H$2:$H$26,$G2086)))+((LISTS!$I$2:$I$26&lt;&gt;"")*ISNUMBER(SEARCH(LISTS!$I$2:$I$26,$E2086)))),LISTS!$L$2:$L$26),"Concepto DIAN no mapeado a casilla automatica"),IF(LEFT($J2086,4)="TOPE","Control automatico DIAN: "&amp;$J2086,"Casilla automatica: "&amp;$J2086)))</f>
        <v/>
      </c>
    </row>
    <row r="2087">
      <c r="A2087" s="9" t="n"/>
      <c r="B2087" s="9" t="n"/>
      <c r="C2087" s="9" t="n"/>
      <c r="D2087" s="9" t="n"/>
      <c r="E2087" s="9" t="n"/>
      <c r="F2087" s="11" t="n"/>
      <c r="G2087" s="9" t="n"/>
      <c r="H2087" s="9" t="n"/>
      <c r="I2087" s="9">
        <f>IF(COUNTA($A2087:$H2087)=0,"",IF($J2087="OTRO","NO","SI"))</f>
        <v/>
      </c>
      <c r="J2087" s="9">
        <f>IF(COUNTA($A2087:$H2087)=0,"",IFERROR(LOOKUP(2,1/(((LISTS!$H$2:$H$26&lt;&gt;"")*ISNUMBER(SEARCH(LISTS!$H$2:$H$26,$G2087)))+((LISTS!$I$2:$I$26&lt;&gt;"")*ISNUMBER(SEARCH(LISTS!$I$2:$I$26,$E2087)))),LISTS!$K$2:$K$26),"OTRO"))</f>
        <v/>
      </c>
      <c r="K2087" s="11">
        <f>IF($I2087&lt;&gt;"SI",0,IFERROR($F2087,0))</f>
        <v/>
      </c>
      <c r="L2087" s="9">
        <f>IF(COUNTA($A2087:$H2087)=0,"",IF($J2087="OTRO",IFERROR(LOOKUP(2,1/(((LISTS!$H$2:$H$26&lt;&gt;"")*ISNUMBER(SEARCH(LISTS!$H$2:$H$26,$G2087)))+((LISTS!$I$2:$I$26&lt;&gt;"")*ISNUMBER(SEARCH(LISTS!$I$2:$I$26,$E2087)))),LISTS!$L$2:$L$26),"Concepto DIAN no mapeado a casilla automatica"),IF(LEFT($J2087,4)="TOPE","Control automatico DIAN: "&amp;$J2087,"Casilla automatica: "&amp;$J2087)))</f>
        <v/>
      </c>
    </row>
    <row r="2088">
      <c r="A2088" s="9" t="n"/>
      <c r="B2088" s="9" t="n"/>
      <c r="C2088" s="9" t="n"/>
      <c r="D2088" s="9" t="n"/>
      <c r="E2088" s="9" t="n"/>
      <c r="F2088" s="11" t="n"/>
      <c r="G2088" s="9" t="n"/>
      <c r="H2088" s="9" t="n"/>
      <c r="I2088" s="9">
        <f>IF(COUNTA($A2088:$H2088)=0,"",IF($J2088="OTRO","NO","SI"))</f>
        <v/>
      </c>
      <c r="J2088" s="9">
        <f>IF(COUNTA($A2088:$H2088)=0,"",IFERROR(LOOKUP(2,1/(((LISTS!$H$2:$H$26&lt;&gt;"")*ISNUMBER(SEARCH(LISTS!$H$2:$H$26,$G2088)))+((LISTS!$I$2:$I$26&lt;&gt;"")*ISNUMBER(SEARCH(LISTS!$I$2:$I$26,$E2088)))),LISTS!$K$2:$K$26),"OTRO"))</f>
        <v/>
      </c>
      <c r="K2088" s="11">
        <f>IF($I2088&lt;&gt;"SI",0,IFERROR($F2088,0))</f>
        <v/>
      </c>
      <c r="L2088" s="9">
        <f>IF(COUNTA($A2088:$H2088)=0,"",IF($J2088="OTRO",IFERROR(LOOKUP(2,1/(((LISTS!$H$2:$H$26&lt;&gt;"")*ISNUMBER(SEARCH(LISTS!$H$2:$H$26,$G2088)))+((LISTS!$I$2:$I$26&lt;&gt;"")*ISNUMBER(SEARCH(LISTS!$I$2:$I$26,$E2088)))),LISTS!$L$2:$L$26),"Concepto DIAN no mapeado a casilla automatica"),IF(LEFT($J2088,4)="TOPE","Control automatico DIAN: "&amp;$J2088,"Casilla automatica: "&amp;$J2088)))</f>
        <v/>
      </c>
    </row>
    <row r="2089">
      <c r="A2089" s="9" t="n"/>
      <c r="B2089" s="9" t="n"/>
      <c r="C2089" s="9" t="n"/>
      <c r="D2089" s="9" t="n"/>
      <c r="E2089" s="9" t="n"/>
      <c r="F2089" s="11" t="n"/>
      <c r="G2089" s="9" t="n"/>
      <c r="H2089" s="9" t="n"/>
      <c r="I2089" s="9">
        <f>IF(COUNTA($A2089:$H2089)=0,"",IF($J2089="OTRO","NO","SI"))</f>
        <v/>
      </c>
      <c r="J2089" s="9">
        <f>IF(COUNTA($A2089:$H2089)=0,"",IFERROR(LOOKUP(2,1/(((LISTS!$H$2:$H$26&lt;&gt;"")*ISNUMBER(SEARCH(LISTS!$H$2:$H$26,$G2089)))+((LISTS!$I$2:$I$26&lt;&gt;"")*ISNUMBER(SEARCH(LISTS!$I$2:$I$26,$E2089)))),LISTS!$K$2:$K$26),"OTRO"))</f>
        <v/>
      </c>
      <c r="K2089" s="11">
        <f>IF($I2089&lt;&gt;"SI",0,IFERROR($F2089,0))</f>
        <v/>
      </c>
      <c r="L2089" s="9">
        <f>IF(COUNTA($A2089:$H2089)=0,"",IF($J2089="OTRO",IFERROR(LOOKUP(2,1/(((LISTS!$H$2:$H$26&lt;&gt;"")*ISNUMBER(SEARCH(LISTS!$H$2:$H$26,$G2089)))+((LISTS!$I$2:$I$26&lt;&gt;"")*ISNUMBER(SEARCH(LISTS!$I$2:$I$26,$E2089)))),LISTS!$L$2:$L$26),"Concepto DIAN no mapeado a casilla automatica"),IF(LEFT($J2089,4)="TOPE","Control automatico DIAN: "&amp;$J2089,"Casilla automatica: "&amp;$J2089)))</f>
        <v/>
      </c>
    </row>
    <row r="2090">
      <c r="A2090" s="9" t="n"/>
      <c r="B2090" s="9" t="n"/>
      <c r="C2090" s="9" t="n"/>
      <c r="D2090" s="9" t="n"/>
      <c r="E2090" s="9" t="n"/>
      <c r="F2090" s="11" t="n"/>
      <c r="G2090" s="9" t="n"/>
      <c r="H2090" s="9" t="n"/>
      <c r="I2090" s="9">
        <f>IF(COUNTA($A2090:$H2090)=0,"",IF($J2090="OTRO","NO","SI"))</f>
        <v/>
      </c>
      <c r="J2090" s="9">
        <f>IF(COUNTA($A2090:$H2090)=0,"",IFERROR(LOOKUP(2,1/(((LISTS!$H$2:$H$26&lt;&gt;"")*ISNUMBER(SEARCH(LISTS!$H$2:$H$26,$G2090)))+((LISTS!$I$2:$I$26&lt;&gt;"")*ISNUMBER(SEARCH(LISTS!$I$2:$I$26,$E2090)))),LISTS!$K$2:$K$26),"OTRO"))</f>
        <v/>
      </c>
      <c r="K2090" s="11">
        <f>IF($I2090&lt;&gt;"SI",0,IFERROR($F2090,0))</f>
        <v/>
      </c>
      <c r="L2090" s="9">
        <f>IF(COUNTA($A2090:$H2090)=0,"",IF($J2090="OTRO",IFERROR(LOOKUP(2,1/(((LISTS!$H$2:$H$26&lt;&gt;"")*ISNUMBER(SEARCH(LISTS!$H$2:$H$26,$G2090)))+((LISTS!$I$2:$I$26&lt;&gt;"")*ISNUMBER(SEARCH(LISTS!$I$2:$I$26,$E2090)))),LISTS!$L$2:$L$26),"Concepto DIAN no mapeado a casilla automatica"),IF(LEFT($J2090,4)="TOPE","Control automatico DIAN: "&amp;$J2090,"Casilla automatica: "&amp;$J2090)))</f>
        <v/>
      </c>
    </row>
    <row r="2091">
      <c r="A2091" s="9" t="n"/>
      <c r="B2091" s="9" t="n"/>
      <c r="C2091" s="9" t="n"/>
      <c r="D2091" s="9" t="n"/>
      <c r="E2091" s="9" t="n"/>
      <c r="F2091" s="11" t="n"/>
      <c r="G2091" s="9" t="n"/>
      <c r="H2091" s="9" t="n"/>
      <c r="I2091" s="9">
        <f>IF(COUNTA($A2091:$H2091)=0,"",IF($J2091="OTRO","NO","SI"))</f>
        <v/>
      </c>
      <c r="J2091" s="9">
        <f>IF(COUNTA($A2091:$H2091)=0,"",IFERROR(LOOKUP(2,1/(((LISTS!$H$2:$H$26&lt;&gt;"")*ISNUMBER(SEARCH(LISTS!$H$2:$H$26,$G2091)))+((LISTS!$I$2:$I$26&lt;&gt;"")*ISNUMBER(SEARCH(LISTS!$I$2:$I$26,$E2091)))),LISTS!$K$2:$K$26),"OTRO"))</f>
        <v/>
      </c>
      <c r="K2091" s="11">
        <f>IF($I2091&lt;&gt;"SI",0,IFERROR($F2091,0))</f>
        <v/>
      </c>
      <c r="L2091" s="9">
        <f>IF(COUNTA($A2091:$H2091)=0,"",IF($J2091="OTRO",IFERROR(LOOKUP(2,1/(((LISTS!$H$2:$H$26&lt;&gt;"")*ISNUMBER(SEARCH(LISTS!$H$2:$H$26,$G2091)))+((LISTS!$I$2:$I$26&lt;&gt;"")*ISNUMBER(SEARCH(LISTS!$I$2:$I$26,$E2091)))),LISTS!$L$2:$L$26),"Concepto DIAN no mapeado a casilla automatica"),IF(LEFT($J2091,4)="TOPE","Control automatico DIAN: "&amp;$J2091,"Casilla automatica: "&amp;$J2091)))</f>
        <v/>
      </c>
    </row>
    <row r="2092">
      <c r="A2092" s="9" t="n"/>
      <c r="B2092" s="9" t="n"/>
      <c r="C2092" s="9" t="n"/>
      <c r="D2092" s="9" t="n"/>
      <c r="E2092" s="9" t="n"/>
      <c r="F2092" s="11" t="n"/>
      <c r="G2092" s="9" t="n"/>
      <c r="H2092" s="9" t="n"/>
      <c r="I2092" s="9">
        <f>IF(COUNTA($A2092:$H2092)=0,"",IF($J2092="OTRO","NO","SI"))</f>
        <v/>
      </c>
      <c r="J2092" s="9">
        <f>IF(COUNTA($A2092:$H2092)=0,"",IFERROR(LOOKUP(2,1/(((LISTS!$H$2:$H$26&lt;&gt;"")*ISNUMBER(SEARCH(LISTS!$H$2:$H$26,$G2092)))+((LISTS!$I$2:$I$26&lt;&gt;"")*ISNUMBER(SEARCH(LISTS!$I$2:$I$26,$E2092)))),LISTS!$K$2:$K$26),"OTRO"))</f>
        <v/>
      </c>
      <c r="K2092" s="11">
        <f>IF($I2092&lt;&gt;"SI",0,IFERROR($F2092,0))</f>
        <v/>
      </c>
      <c r="L2092" s="9">
        <f>IF(COUNTA($A2092:$H2092)=0,"",IF($J2092="OTRO",IFERROR(LOOKUP(2,1/(((LISTS!$H$2:$H$26&lt;&gt;"")*ISNUMBER(SEARCH(LISTS!$H$2:$H$26,$G2092)))+((LISTS!$I$2:$I$26&lt;&gt;"")*ISNUMBER(SEARCH(LISTS!$I$2:$I$26,$E2092)))),LISTS!$L$2:$L$26),"Concepto DIAN no mapeado a casilla automatica"),IF(LEFT($J2092,4)="TOPE","Control automatico DIAN: "&amp;$J2092,"Casilla automatica: "&amp;$J2092)))</f>
        <v/>
      </c>
    </row>
    <row r="2093">
      <c r="A2093" s="9" t="n"/>
      <c r="B2093" s="9" t="n"/>
      <c r="C2093" s="9" t="n"/>
      <c r="D2093" s="9" t="n"/>
      <c r="E2093" s="9" t="n"/>
      <c r="F2093" s="11" t="n"/>
      <c r="G2093" s="9" t="n"/>
      <c r="H2093" s="9" t="n"/>
      <c r="I2093" s="9">
        <f>IF(COUNTA($A2093:$H2093)=0,"",IF($J2093="OTRO","NO","SI"))</f>
        <v/>
      </c>
      <c r="J2093" s="9">
        <f>IF(COUNTA($A2093:$H2093)=0,"",IFERROR(LOOKUP(2,1/(((LISTS!$H$2:$H$26&lt;&gt;"")*ISNUMBER(SEARCH(LISTS!$H$2:$H$26,$G2093)))+((LISTS!$I$2:$I$26&lt;&gt;"")*ISNUMBER(SEARCH(LISTS!$I$2:$I$26,$E2093)))),LISTS!$K$2:$K$26),"OTRO"))</f>
        <v/>
      </c>
      <c r="K2093" s="11">
        <f>IF($I2093&lt;&gt;"SI",0,IFERROR($F2093,0))</f>
        <v/>
      </c>
      <c r="L2093" s="9">
        <f>IF(COUNTA($A2093:$H2093)=0,"",IF($J2093="OTRO",IFERROR(LOOKUP(2,1/(((LISTS!$H$2:$H$26&lt;&gt;"")*ISNUMBER(SEARCH(LISTS!$H$2:$H$26,$G2093)))+((LISTS!$I$2:$I$26&lt;&gt;"")*ISNUMBER(SEARCH(LISTS!$I$2:$I$26,$E2093)))),LISTS!$L$2:$L$26),"Concepto DIAN no mapeado a casilla automatica"),IF(LEFT($J2093,4)="TOPE","Control automatico DIAN: "&amp;$J2093,"Casilla automatica: "&amp;$J2093)))</f>
        <v/>
      </c>
    </row>
    <row r="2094">
      <c r="A2094" s="9" t="n"/>
      <c r="B2094" s="9" t="n"/>
      <c r="C2094" s="9" t="n"/>
      <c r="D2094" s="9" t="n"/>
      <c r="E2094" s="9" t="n"/>
      <c r="F2094" s="11" t="n"/>
      <c r="G2094" s="9" t="n"/>
      <c r="H2094" s="9" t="n"/>
      <c r="I2094" s="9">
        <f>IF(COUNTA($A2094:$H2094)=0,"",IF($J2094="OTRO","NO","SI"))</f>
        <v/>
      </c>
      <c r="J2094" s="9">
        <f>IF(COUNTA($A2094:$H2094)=0,"",IFERROR(LOOKUP(2,1/(((LISTS!$H$2:$H$26&lt;&gt;"")*ISNUMBER(SEARCH(LISTS!$H$2:$H$26,$G2094)))+((LISTS!$I$2:$I$26&lt;&gt;"")*ISNUMBER(SEARCH(LISTS!$I$2:$I$26,$E2094)))),LISTS!$K$2:$K$26),"OTRO"))</f>
        <v/>
      </c>
      <c r="K2094" s="11">
        <f>IF($I2094&lt;&gt;"SI",0,IFERROR($F2094,0))</f>
        <v/>
      </c>
      <c r="L2094" s="9">
        <f>IF(COUNTA($A2094:$H2094)=0,"",IF($J2094="OTRO",IFERROR(LOOKUP(2,1/(((LISTS!$H$2:$H$26&lt;&gt;"")*ISNUMBER(SEARCH(LISTS!$H$2:$H$26,$G2094)))+((LISTS!$I$2:$I$26&lt;&gt;"")*ISNUMBER(SEARCH(LISTS!$I$2:$I$26,$E2094)))),LISTS!$L$2:$L$26),"Concepto DIAN no mapeado a casilla automatica"),IF(LEFT($J2094,4)="TOPE","Control automatico DIAN: "&amp;$J2094,"Casilla automatica: "&amp;$J2094)))</f>
        <v/>
      </c>
    </row>
    <row r="2095">
      <c r="A2095" s="9" t="n"/>
      <c r="B2095" s="9" t="n"/>
      <c r="C2095" s="9" t="n"/>
      <c r="D2095" s="9" t="n"/>
      <c r="E2095" s="9" t="n"/>
      <c r="F2095" s="11" t="n"/>
      <c r="G2095" s="9" t="n"/>
      <c r="H2095" s="9" t="n"/>
      <c r="I2095" s="9">
        <f>IF(COUNTA($A2095:$H2095)=0,"",IF($J2095="OTRO","NO","SI"))</f>
        <v/>
      </c>
      <c r="J2095" s="9">
        <f>IF(COUNTA($A2095:$H2095)=0,"",IFERROR(LOOKUP(2,1/(((LISTS!$H$2:$H$26&lt;&gt;"")*ISNUMBER(SEARCH(LISTS!$H$2:$H$26,$G2095)))+((LISTS!$I$2:$I$26&lt;&gt;"")*ISNUMBER(SEARCH(LISTS!$I$2:$I$26,$E2095)))),LISTS!$K$2:$K$26),"OTRO"))</f>
        <v/>
      </c>
      <c r="K2095" s="11">
        <f>IF($I2095&lt;&gt;"SI",0,IFERROR($F2095,0))</f>
        <v/>
      </c>
      <c r="L2095" s="9">
        <f>IF(COUNTA($A2095:$H2095)=0,"",IF($J2095="OTRO",IFERROR(LOOKUP(2,1/(((LISTS!$H$2:$H$26&lt;&gt;"")*ISNUMBER(SEARCH(LISTS!$H$2:$H$26,$G2095)))+((LISTS!$I$2:$I$26&lt;&gt;"")*ISNUMBER(SEARCH(LISTS!$I$2:$I$26,$E2095)))),LISTS!$L$2:$L$26),"Concepto DIAN no mapeado a casilla automatica"),IF(LEFT($J2095,4)="TOPE","Control automatico DIAN: "&amp;$J2095,"Casilla automatica: "&amp;$J2095)))</f>
        <v/>
      </c>
    </row>
    <row r="2096">
      <c r="A2096" s="9" t="n"/>
      <c r="B2096" s="9" t="n"/>
      <c r="C2096" s="9" t="n"/>
      <c r="D2096" s="9" t="n"/>
      <c r="E2096" s="9" t="n"/>
      <c r="F2096" s="11" t="n"/>
      <c r="G2096" s="9" t="n"/>
      <c r="H2096" s="9" t="n"/>
      <c r="I2096" s="9">
        <f>IF(COUNTA($A2096:$H2096)=0,"",IF($J2096="OTRO","NO","SI"))</f>
        <v/>
      </c>
      <c r="J2096" s="9">
        <f>IF(COUNTA($A2096:$H2096)=0,"",IFERROR(LOOKUP(2,1/(((LISTS!$H$2:$H$26&lt;&gt;"")*ISNUMBER(SEARCH(LISTS!$H$2:$H$26,$G2096)))+((LISTS!$I$2:$I$26&lt;&gt;"")*ISNUMBER(SEARCH(LISTS!$I$2:$I$26,$E2096)))),LISTS!$K$2:$K$26),"OTRO"))</f>
        <v/>
      </c>
      <c r="K2096" s="11">
        <f>IF($I2096&lt;&gt;"SI",0,IFERROR($F2096,0))</f>
        <v/>
      </c>
      <c r="L2096" s="9">
        <f>IF(COUNTA($A2096:$H2096)=0,"",IF($J2096="OTRO",IFERROR(LOOKUP(2,1/(((LISTS!$H$2:$H$26&lt;&gt;"")*ISNUMBER(SEARCH(LISTS!$H$2:$H$26,$G2096)))+((LISTS!$I$2:$I$26&lt;&gt;"")*ISNUMBER(SEARCH(LISTS!$I$2:$I$26,$E2096)))),LISTS!$L$2:$L$26),"Concepto DIAN no mapeado a casilla automatica"),IF(LEFT($J2096,4)="TOPE","Control automatico DIAN: "&amp;$J2096,"Casilla automatica: "&amp;$J2096)))</f>
        <v/>
      </c>
    </row>
    <row r="2097">
      <c r="A2097" s="9" t="n"/>
      <c r="B2097" s="9" t="n"/>
      <c r="C2097" s="9" t="n"/>
      <c r="D2097" s="9" t="n"/>
      <c r="E2097" s="9" t="n"/>
      <c r="F2097" s="11" t="n"/>
      <c r="G2097" s="9" t="n"/>
      <c r="H2097" s="9" t="n"/>
      <c r="I2097" s="9">
        <f>IF(COUNTA($A2097:$H2097)=0,"",IF($J2097="OTRO","NO","SI"))</f>
        <v/>
      </c>
      <c r="J2097" s="9">
        <f>IF(COUNTA($A2097:$H2097)=0,"",IFERROR(LOOKUP(2,1/(((LISTS!$H$2:$H$26&lt;&gt;"")*ISNUMBER(SEARCH(LISTS!$H$2:$H$26,$G2097)))+((LISTS!$I$2:$I$26&lt;&gt;"")*ISNUMBER(SEARCH(LISTS!$I$2:$I$26,$E2097)))),LISTS!$K$2:$K$26),"OTRO"))</f>
        <v/>
      </c>
      <c r="K2097" s="11">
        <f>IF($I2097&lt;&gt;"SI",0,IFERROR($F2097,0))</f>
        <v/>
      </c>
      <c r="L2097" s="9">
        <f>IF(COUNTA($A2097:$H2097)=0,"",IF($J2097="OTRO",IFERROR(LOOKUP(2,1/(((LISTS!$H$2:$H$26&lt;&gt;"")*ISNUMBER(SEARCH(LISTS!$H$2:$H$26,$G2097)))+((LISTS!$I$2:$I$26&lt;&gt;"")*ISNUMBER(SEARCH(LISTS!$I$2:$I$26,$E2097)))),LISTS!$L$2:$L$26),"Concepto DIAN no mapeado a casilla automatica"),IF(LEFT($J2097,4)="TOPE","Control automatico DIAN: "&amp;$J2097,"Casilla automatica: "&amp;$J2097)))</f>
        <v/>
      </c>
    </row>
    <row r="2098">
      <c r="A2098" s="9" t="n"/>
      <c r="B2098" s="9" t="n"/>
      <c r="C2098" s="9" t="n"/>
      <c r="D2098" s="9" t="n"/>
      <c r="E2098" s="9" t="n"/>
      <c r="F2098" s="11" t="n"/>
      <c r="G2098" s="9" t="n"/>
      <c r="H2098" s="9" t="n"/>
      <c r="I2098" s="9">
        <f>IF(COUNTA($A2098:$H2098)=0,"",IF($J2098="OTRO","NO","SI"))</f>
        <v/>
      </c>
      <c r="J2098" s="9">
        <f>IF(COUNTA($A2098:$H2098)=0,"",IFERROR(LOOKUP(2,1/(((LISTS!$H$2:$H$26&lt;&gt;"")*ISNUMBER(SEARCH(LISTS!$H$2:$H$26,$G2098)))+((LISTS!$I$2:$I$26&lt;&gt;"")*ISNUMBER(SEARCH(LISTS!$I$2:$I$26,$E2098)))),LISTS!$K$2:$K$26),"OTRO"))</f>
        <v/>
      </c>
      <c r="K2098" s="11">
        <f>IF($I2098&lt;&gt;"SI",0,IFERROR($F2098,0))</f>
        <v/>
      </c>
      <c r="L2098" s="9">
        <f>IF(COUNTA($A2098:$H2098)=0,"",IF($J2098="OTRO",IFERROR(LOOKUP(2,1/(((LISTS!$H$2:$H$26&lt;&gt;"")*ISNUMBER(SEARCH(LISTS!$H$2:$H$26,$G2098)))+((LISTS!$I$2:$I$26&lt;&gt;"")*ISNUMBER(SEARCH(LISTS!$I$2:$I$26,$E2098)))),LISTS!$L$2:$L$26),"Concepto DIAN no mapeado a casilla automatica"),IF(LEFT($J2098,4)="TOPE","Control automatico DIAN: "&amp;$J2098,"Casilla automatica: "&amp;$J2098)))</f>
        <v/>
      </c>
    </row>
    <row r="2099">
      <c r="A2099" s="9" t="n"/>
      <c r="B2099" s="9" t="n"/>
      <c r="C2099" s="9" t="n"/>
      <c r="D2099" s="9" t="n"/>
      <c r="E2099" s="9" t="n"/>
      <c r="F2099" s="11" t="n"/>
      <c r="G2099" s="9" t="n"/>
      <c r="H2099" s="9" t="n"/>
      <c r="I2099" s="9">
        <f>IF(COUNTA($A2099:$H2099)=0,"",IF($J2099="OTRO","NO","SI"))</f>
        <v/>
      </c>
      <c r="J2099" s="9">
        <f>IF(COUNTA($A2099:$H2099)=0,"",IFERROR(LOOKUP(2,1/(((LISTS!$H$2:$H$26&lt;&gt;"")*ISNUMBER(SEARCH(LISTS!$H$2:$H$26,$G2099)))+((LISTS!$I$2:$I$26&lt;&gt;"")*ISNUMBER(SEARCH(LISTS!$I$2:$I$26,$E2099)))),LISTS!$K$2:$K$26),"OTRO"))</f>
        <v/>
      </c>
      <c r="K2099" s="11">
        <f>IF($I2099&lt;&gt;"SI",0,IFERROR($F2099,0))</f>
        <v/>
      </c>
      <c r="L2099" s="9">
        <f>IF(COUNTA($A2099:$H2099)=0,"",IF($J2099="OTRO",IFERROR(LOOKUP(2,1/(((LISTS!$H$2:$H$26&lt;&gt;"")*ISNUMBER(SEARCH(LISTS!$H$2:$H$26,$G2099)))+((LISTS!$I$2:$I$26&lt;&gt;"")*ISNUMBER(SEARCH(LISTS!$I$2:$I$26,$E2099)))),LISTS!$L$2:$L$26),"Concepto DIAN no mapeado a casilla automatica"),IF(LEFT($J2099,4)="TOPE","Control automatico DIAN: "&amp;$J2099,"Casilla automatica: "&amp;$J2099)))</f>
        <v/>
      </c>
    </row>
    <row r="2100">
      <c r="A2100" s="9" t="n"/>
      <c r="B2100" s="9" t="n"/>
      <c r="C2100" s="9" t="n"/>
      <c r="D2100" s="9" t="n"/>
      <c r="E2100" s="9" t="n"/>
      <c r="F2100" s="11" t="n"/>
      <c r="G2100" s="9" t="n"/>
      <c r="H2100" s="9" t="n"/>
      <c r="I2100" s="9">
        <f>IF(COUNTA($A2100:$H2100)=0,"",IF($J2100="OTRO","NO","SI"))</f>
        <v/>
      </c>
      <c r="J2100" s="9">
        <f>IF(COUNTA($A2100:$H2100)=0,"",IFERROR(LOOKUP(2,1/(((LISTS!$H$2:$H$26&lt;&gt;"")*ISNUMBER(SEARCH(LISTS!$H$2:$H$26,$G2100)))+((LISTS!$I$2:$I$26&lt;&gt;"")*ISNUMBER(SEARCH(LISTS!$I$2:$I$26,$E2100)))),LISTS!$K$2:$K$26),"OTRO"))</f>
        <v/>
      </c>
      <c r="K2100" s="11">
        <f>IF($I2100&lt;&gt;"SI",0,IFERROR($F2100,0))</f>
        <v/>
      </c>
      <c r="L2100" s="9">
        <f>IF(COUNTA($A2100:$H2100)=0,"",IF($J2100="OTRO",IFERROR(LOOKUP(2,1/(((LISTS!$H$2:$H$26&lt;&gt;"")*ISNUMBER(SEARCH(LISTS!$H$2:$H$26,$G2100)))+((LISTS!$I$2:$I$26&lt;&gt;"")*ISNUMBER(SEARCH(LISTS!$I$2:$I$26,$E2100)))),LISTS!$L$2:$L$26),"Concepto DIAN no mapeado a casilla automatica"),IF(LEFT($J2100,4)="TOPE","Control automatico DIAN: "&amp;$J2100,"Casilla automatica: "&amp;$J2100)))</f>
        <v/>
      </c>
    </row>
    <row r="2101">
      <c r="A2101" s="9" t="n"/>
      <c r="B2101" s="9" t="n"/>
      <c r="C2101" s="9" t="n"/>
      <c r="D2101" s="9" t="n"/>
      <c r="E2101" s="9" t="n"/>
      <c r="F2101" s="11" t="n"/>
      <c r="G2101" s="9" t="n"/>
      <c r="H2101" s="9" t="n"/>
      <c r="I2101" s="9">
        <f>IF(COUNTA($A2101:$H2101)=0,"",IF($J2101="OTRO","NO","SI"))</f>
        <v/>
      </c>
      <c r="J2101" s="9">
        <f>IF(COUNTA($A2101:$H2101)=0,"",IFERROR(LOOKUP(2,1/(((LISTS!$H$2:$H$26&lt;&gt;"")*ISNUMBER(SEARCH(LISTS!$H$2:$H$26,$G2101)))+((LISTS!$I$2:$I$26&lt;&gt;"")*ISNUMBER(SEARCH(LISTS!$I$2:$I$26,$E2101)))),LISTS!$K$2:$K$26),"OTRO"))</f>
        <v/>
      </c>
      <c r="K2101" s="11">
        <f>IF($I2101&lt;&gt;"SI",0,IFERROR($F2101,0))</f>
        <v/>
      </c>
      <c r="L2101" s="9">
        <f>IF(COUNTA($A2101:$H2101)=0,"",IF($J2101="OTRO",IFERROR(LOOKUP(2,1/(((LISTS!$H$2:$H$26&lt;&gt;"")*ISNUMBER(SEARCH(LISTS!$H$2:$H$26,$G2101)))+((LISTS!$I$2:$I$26&lt;&gt;"")*ISNUMBER(SEARCH(LISTS!$I$2:$I$26,$E2101)))),LISTS!$L$2:$L$26),"Concepto DIAN no mapeado a casilla automatica"),IF(LEFT($J2101,4)="TOPE","Control automatico DIAN: "&amp;$J2101,"Casilla automatica: "&amp;$J2101)))</f>
        <v/>
      </c>
    </row>
    <row r="2102">
      <c r="A2102" s="9" t="n"/>
      <c r="B2102" s="9" t="n"/>
      <c r="C2102" s="9" t="n"/>
      <c r="D2102" s="9" t="n"/>
      <c r="E2102" s="9" t="n"/>
      <c r="F2102" s="11" t="n"/>
      <c r="G2102" s="9" t="n"/>
      <c r="H2102" s="9" t="n"/>
      <c r="I2102" s="9">
        <f>IF(COUNTA($A2102:$H2102)=0,"",IF($J2102="OTRO","NO","SI"))</f>
        <v/>
      </c>
      <c r="J2102" s="9">
        <f>IF(COUNTA($A2102:$H2102)=0,"",IFERROR(LOOKUP(2,1/(((LISTS!$H$2:$H$26&lt;&gt;"")*ISNUMBER(SEARCH(LISTS!$H$2:$H$26,$G2102)))+((LISTS!$I$2:$I$26&lt;&gt;"")*ISNUMBER(SEARCH(LISTS!$I$2:$I$26,$E2102)))),LISTS!$K$2:$K$26),"OTRO"))</f>
        <v/>
      </c>
      <c r="K2102" s="11">
        <f>IF($I2102&lt;&gt;"SI",0,IFERROR($F2102,0))</f>
        <v/>
      </c>
      <c r="L2102" s="9">
        <f>IF(COUNTA($A2102:$H2102)=0,"",IF($J2102="OTRO",IFERROR(LOOKUP(2,1/(((LISTS!$H$2:$H$26&lt;&gt;"")*ISNUMBER(SEARCH(LISTS!$H$2:$H$26,$G2102)))+((LISTS!$I$2:$I$26&lt;&gt;"")*ISNUMBER(SEARCH(LISTS!$I$2:$I$26,$E2102)))),LISTS!$L$2:$L$26),"Concepto DIAN no mapeado a casilla automatica"),IF(LEFT($J2102,4)="TOPE","Control automatico DIAN: "&amp;$J2102,"Casilla automatica: "&amp;$J2102)))</f>
        <v/>
      </c>
    </row>
    <row r="2103">
      <c r="A2103" s="9" t="n"/>
      <c r="B2103" s="9" t="n"/>
      <c r="C2103" s="9" t="n"/>
      <c r="D2103" s="9" t="n"/>
      <c r="E2103" s="9" t="n"/>
      <c r="F2103" s="11" t="n"/>
      <c r="G2103" s="9" t="n"/>
      <c r="H2103" s="9" t="n"/>
      <c r="I2103" s="9">
        <f>IF(COUNTA($A2103:$H2103)=0,"",IF($J2103="OTRO","NO","SI"))</f>
        <v/>
      </c>
      <c r="J2103" s="9">
        <f>IF(COUNTA($A2103:$H2103)=0,"",IFERROR(LOOKUP(2,1/(((LISTS!$H$2:$H$26&lt;&gt;"")*ISNUMBER(SEARCH(LISTS!$H$2:$H$26,$G2103)))+((LISTS!$I$2:$I$26&lt;&gt;"")*ISNUMBER(SEARCH(LISTS!$I$2:$I$26,$E2103)))),LISTS!$K$2:$K$26),"OTRO"))</f>
        <v/>
      </c>
      <c r="K2103" s="11">
        <f>IF($I2103&lt;&gt;"SI",0,IFERROR($F2103,0))</f>
        <v/>
      </c>
      <c r="L2103" s="9">
        <f>IF(COUNTA($A2103:$H2103)=0,"",IF($J2103="OTRO",IFERROR(LOOKUP(2,1/(((LISTS!$H$2:$H$26&lt;&gt;"")*ISNUMBER(SEARCH(LISTS!$H$2:$H$26,$G2103)))+((LISTS!$I$2:$I$26&lt;&gt;"")*ISNUMBER(SEARCH(LISTS!$I$2:$I$26,$E2103)))),LISTS!$L$2:$L$26),"Concepto DIAN no mapeado a casilla automatica"),IF(LEFT($J2103,4)="TOPE","Control automatico DIAN: "&amp;$J2103,"Casilla automatica: "&amp;$J2103)))</f>
        <v/>
      </c>
    </row>
    <row r="2104">
      <c r="A2104" s="9" t="n"/>
      <c r="B2104" s="9" t="n"/>
      <c r="C2104" s="9" t="n"/>
      <c r="D2104" s="9" t="n"/>
      <c r="E2104" s="9" t="n"/>
      <c r="F2104" s="11" t="n"/>
      <c r="G2104" s="9" t="n"/>
      <c r="H2104" s="9" t="n"/>
      <c r="I2104" s="9">
        <f>IF(COUNTA($A2104:$H2104)=0,"",IF($J2104="OTRO","NO","SI"))</f>
        <v/>
      </c>
      <c r="J2104" s="9">
        <f>IF(COUNTA($A2104:$H2104)=0,"",IFERROR(LOOKUP(2,1/(((LISTS!$H$2:$H$26&lt;&gt;"")*ISNUMBER(SEARCH(LISTS!$H$2:$H$26,$G2104)))+((LISTS!$I$2:$I$26&lt;&gt;"")*ISNUMBER(SEARCH(LISTS!$I$2:$I$26,$E2104)))),LISTS!$K$2:$K$26),"OTRO"))</f>
        <v/>
      </c>
      <c r="K2104" s="11">
        <f>IF($I2104&lt;&gt;"SI",0,IFERROR($F2104,0))</f>
        <v/>
      </c>
      <c r="L2104" s="9">
        <f>IF(COUNTA($A2104:$H2104)=0,"",IF($J2104="OTRO",IFERROR(LOOKUP(2,1/(((LISTS!$H$2:$H$26&lt;&gt;"")*ISNUMBER(SEARCH(LISTS!$H$2:$H$26,$G2104)))+((LISTS!$I$2:$I$26&lt;&gt;"")*ISNUMBER(SEARCH(LISTS!$I$2:$I$26,$E2104)))),LISTS!$L$2:$L$26),"Concepto DIAN no mapeado a casilla automatica"),IF(LEFT($J2104,4)="TOPE","Control automatico DIAN: "&amp;$J2104,"Casilla automatica: "&amp;$J2104)))</f>
        <v/>
      </c>
    </row>
    <row r="2105">
      <c r="A2105" s="9" t="n"/>
      <c r="B2105" s="9" t="n"/>
      <c r="C2105" s="9" t="n"/>
      <c r="D2105" s="9" t="n"/>
      <c r="E2105" s="9" t="n"/>
      <c r="F2105" s="11" t="n"/>
      <c r="G2105" s="9" t="n"/>
      <c r="H2105" s="9" t="n"/>
      <c r="I2105" s="9">
        <f>IF(COUNTA($A2105:$H2105)=0,"",IF($J2105="OTRO","NO","SI"))</f>
        <v/>
      </c>
      <c r="J2105" s="9">
        <f>IF(COUNTA($A2105:$H2105)=0,"",IFERROR(LOOKUP(2,1/(((LISTS!$H$2:$H$26&lt;&gt;"")*ISNUMBER(SEARCH(LISTS!$H$2:$H$26,$G2105)))+((LISTS!$I$2:$I$26&lt;&gt;"")*ISNUMBER(SEARCH(LISTS!$I$2:$I$26,$E2105)))),LISTS!$K$2:$K$26),"OTRO"))</f>
        <v/>
      </c>
      <c r="K2105" s="11">
        <f>IF($I2105&lt;&gt;"SI",0,IFERROR($F2105,0))</f>
        <v/>
      </c>
      <c r="L2105" s="9">
        <f>IF(COUNTA($A2105:$H2105)=0,"",IF($J2105="OTRO",IFERROR(LOOKUP(2,1/(((LISTS!$H$2:$H$26&lt;&gt;"")*ISNUMBER(SEARCH(LISTS!$H$2:$H$26,$G2105)))+((LISTS!$I$2:$I$26&lt;&gt;"")*ISNUMBER(SEARCH(LISTS!$I$2:$I$26,$E2105)))),LISTS!$L$2:$L$26),"Concepto DIAN no mapeado a casilla automatica"),IF(LEFT($J2105,4)="TOPE","Control automatico DIAN: "&amp;$J2105,"Casilla automatica: "&amp;$J2105)))</f>
        <v/>
      </c>
    </row>
    <row r="2106">
      <c r="A2106" s="9" t="n"/>
      <c r="B2106" s="9" t="n"/>
      <c r="C2106" s="9" t="n"/>
      <c r="D2106" s="9" t="n"/>
      <c r="E2106" s="9" t="n"/>
      <c r="F2106" s="11" t="n"/>
      <c r="G2106" s="9" t="n"/>
      <c r="H2106" s="9" t="n"/>
      <c r="I2106" s="9">
        <f>IF(COUNTA($A2106:$H2106)=0,"",IF($J2106="OTRO","NO","SI"))</f>
        <v/>
      </c>
      <c r="J2106" s="9">
        <f>IF(COUNTA($A2106:$H2106)=0,"",IFERROR(LOOKUP(2,1/(((LISTS!$H$2:$H$26&lt;&gt;"")*ISNUMBER(SEARCH(LISTS!$H$2:$H$26,$G2106)))+((LISTS!$I$2:$I$26&lt;&gt;"")*ISNUMBER(SEARCH(LISTS!$I$2:$I$26,$E2106)))),LISTS!$K$2:$K$26),"OTRO"))</f>
        <v/>
      </c>
      <c r="K2106" s="11">
        <f>IF($I2106&lt;&gt;"SI",0,IFERROR($F2106,0))</f>
        <v/>
      </c>
      <c r="L2106" s="9">
        <f>IF(COUNTA($A2106:$H2106)=0,"",IF($J2106="OTRO",IFERROR(LOOKUP(2,1/(((LISTS!$H$2:$H$26&lt;&gt;"")*ISNUMBER(SEARCH(LISTS!$H$2:$H$26,$G2106)))+((LISTS!$I$2:$I$26&lt;&gt;"")*ISNUMBER(SEARCH(LISTS!$I$2:$I$26,$E2106)))),LISTS!$L$2:$L$26),"Concepto DIAN no mapeado a casilla automatica"),IF(LEFT($J2106,4)="TOPE","Control automatico DIAN: "&amp;$J2106,"Casilla automatica: "&amp;$J2106)))</f>
        <v/>
      </c>
    </row>
    <row r="2107">
      <c r="A2107" s="9" t="n"/>
      <c r="B2107" s="9" t="n"/>
      <c r="C2107" s="9" t="n"/>
      <c r="D2107" s="9" t="n"/>
      <c r="E2107" s="9" t="n"/>
      <c r="F2107" s="11" t="n"/>
      <c r="G2107" s="9" t="n"/>
      <c r="H2107" s="9" t="n"/>
      <c r="I2107" s="9">
        <f>IF(COUNTA($A2107:$H2107)=0,"",IF($J2107="OTRO","NO","SI"))</f>
        <v/>
      </c>
      <c r="J2107" s="9">
        <f>IF(COUNTA($A2107:$H2107)=0,"",IFERROR(LOOKUP(2,1/(((LISTS!$H$2:$H$26&lt;&gt;"")*ISNUMBER(SEARCH(LISTS!$H$2:$H$26,$G2107)))+((LISTS!$I$2:$I$26&lt;&gt;"")*ISNUMBER(SEARCH(LISTS!$I$2:$I$26,$E2107)))),LISTS!$K$2:$K$26),"OTRO"))</f>
        <v/>
      </c>
      <c r="K2107" s="11">
        <f>IF($I2107&lt;&gt;"SI",0,IFERROR($F2107,0))</f>
        <v/>
      </c>
      <c r="L2107" s="9">
        <f>IF(COUNTA($A2107:$H2107)=0,"",IF($J2107="OTRO",IFERROR(LOOKUP(2,1/(((LISTS!$H$2:$H$26&lt;&gt;"")*ISNUMBER(SEARCH(LISTS!$H$2:$H$26,$G2107)))+((LISTS!$I$2:$I$26&lt;&gt;"")*ISNUMBER(SEARCH(LISTS!$I$2:$I$26,$E2107)))),LISTS!$L$2:$L$26),"Concepto DIAN no mapeado a casilla automatica"),IF(LEFT($J2107,4)="TOPE","Control automatico DIAN: "&amp;$J2107,"Casilla automatica: "&amp;$J2107)))</f>
        <v/>
      </c>
    </row>
    <row r="2108">
      <c r="A2108" s="9" t="n"/>
      <c r="B2108" s="9" t="n"/>
      <c r="C2108" s="9" t="n"/>
      <c r="D2108" s="9" t="n"/>
      <c r="E2108" s="9" t="n"/>
      <c r="F2108" s="11" t="n"/>
      <c r="G2108" s="9" t="n"/>
      <c r="H2108" s="9" t="n"/>
      <c r="I2108" s="9">
        <f>IF(COUNTA($A2108:$H2108)=0,"",IF($J2108="OTRO","NO","SI"))</f>
        <v/>
      </c>
      <c r="J2108" s="9">
        <f>IF(COUNTA($A2108:$H2108)=0,"",IFERROR(LOOKUP(2,1/(((LISTS!$H$2:$H$26&lt;&gt;"")*ISNUMBER(SEARCH(LISTS!$H$2:$H$26,$G2108)))+((LISTS!$I$2:$I$26&lt;&gt;"")*ISNUMBER(SEARCH(LISTS!$I$2:$I$26,$E2108)))),LISTS!$K$2:$K$26),"OTRO"))</f>
        <v/>
      </c>
      <c r="K2108" s="11">
        <f>IF($I2108&lt;&gt;"SI",0,IFERROR($F2108,0))</f>
        <v/>
      </c>
      <c r="L2108" s="9">
        <f>IF(COUNTA($A2108:$H2108)=0,"",IF($J2108="OTRO",IFERROR(LOOKUP(2,1/(((LISTS!$H$2:$H$26&lt;&gt;"")*ISNUMBER(SEARCH(LISTS!$H$2:$H$26,$G2108)))+((LISTS!$I$2:$I$26&lt;&gt;"")*ISNUMBER(SEARCH(LISTS!$I$2:$I$26,$E2108)))),LISTS!$L$2:$L$26),"Concepto DIAN no mapeado a casilla automatica"),IF(LEFT($J2108,4)="TOPE","Control automatico DIAN: "&amp;$J2108,"Casilla automatica: "&amp;$J2108)))</f>
        <v/>
      </c>
    </row>
    <row r="2109">
      <c r="A2109" s="9" t="n"/>
      <c r="B2109" s="9" t="n"/>
      <c r="C2109" s="9" t="n"/>
      <c r="D2109" s="9" t="n"/>
      <c r="E2109" s="9" t="n"/>
      <c r="F2109" s="11" t="n"/>
      <c r="G2109" s="9" t="n"/>
      <c r="H2109" s="9" t="n"/>
      <c r="I2109" s="9">
        <f>IF(COUNTA($A2109:$H2109)=0,"",IF($J2109="OTRO","NO","SI"))</f>
        <v/>
      </c>
      <c r="J2109" s="9">
        <f>IF(COUNTA($A2109:$H2109)=0,"",IFERROR(LOOKUP(2,1/(((LISTS!$H$2:$H$26&lt;&gt;"")*ISNUMBER(SEARCH(LISTS!$H$2:$H$26,$G2109)))+((LISTS!$I$2:$I$26&lt;&gt;"")*ISNUMBER(SEARCH(LISTS!$I$2:$I$26,$E2109)))),LISTS!$K$2:$K$26),"OTRO"))</f>
        <v/>
      </c>
      <c r="K2109" s="11">
        <f>IF($I2109&lt;&gt;"SI",0,IFERROR($F2109,0))</f>
        <v/>
      </c>
      <c r="L2109" s="9">
        <f>IF(COUNTA($A2109:$H2109)=0,"",IF($J2109="OTRO",IFERROR(LOOKUP(2,1/(((LISTS!$H$2:$H$26&lt;&gt;"")*ISNUMBER(SEARCH(LISTS!$H$2:$H$26,$G2109)))+((LISTS!$I$2:$I$26&lt;&gt;"")*ISNUMBER(SEARCH(LISTS!$I$2:$I$26,$E2109)))),LISTS!$L$2:$L$26),"Concepto DIAN no mapeado a casilla automatica"),IF(LEFT($J2109,4)="TOPE","Control automatico DIAN: "&amp;$J2109,"Casilla automatica: "&amp;$J2109)))</f>
        <v/>
      </c>
    </row>
    <row r="2110">
      <c r="A2110" s="9" t="n"/>
      <c r="B2110" s="9" t="n"/>
      <c r="C2110" s="9" t="n"/>
      <c r="D2110" s="9" t="n"/>
      <c r="E2110" s="9" t="n"/>
      <c r="F2110" s="11" t="n"/>
      <c r="G2110" s="9" t="n"/>
      <c r="H2110" s="9" t="n"/>
      <c r="I2110" s="9">
        <f>IF(COUNTA($A2110:$H2110)=0,"",IF($J2110="OTRO","NO","SI"))</f>
        <v/>
      </c>
      <c r="J2110" s="9">
        <f>IF(COUNTA($A2110:$H2110)=0,"",IFERROR(LOOKUP(2,1/(((LISTS!$H$2:$H$26&lt;&gt;"")*ISNUMBER(SEARCH(LISTS!$H$2:$H$26,$G2110)))+((LISTS!$I$2:$I$26&lt;&gt;"")*ISNUMBER(SEARCH(LISTS!$I$2:$I$26,$E2110)))),LISTS!$K$2:$K$26),"OTRO"))</f>
        <v/>
      </c>
      <c r="K2110" s="11">
        <f>IF($I2110&lt;&gt;"SI",0,IFERROR($F2110,0))</f>
        <v/>
      </c>
      <c r="L2110" s="9">
        <f>IF(COUNTA($A2110:$H2110)=0,"",IF($J2110="OTRO",IFERROR(LOOKUP(2,1/(((LISTS!$H$2:$H$26&lt;&gt;"")*ISNUMBER(SEARCH(LISTS!$H$2:$H$26,$G2110)))+((LISTS!$I$2:$I$26&lt;&gt;"")*ISNUMBER(SEARCH(LISTS!$I$2:$I$26,$E2110)))),LISTS!$L$2:$L$26),"Concepto DIAN no mapeado a casilla automatica"),IF(LEFT($J2110,4)="TOPE","Control automatico DIAN: "&amp;$J2110,"Casilla automatica: "&amp;$J2110)))</f>
        <v/>
      </c>
    </row>
    <row r="2111">
      <c r="A2111" s="9" t="n"/>
      <c r="B2111" s="9" t="n"/>
      <c r="C2111" s="9" t="n"/>
      <c r="D2111" s="9" t="n"/>
      <c r="E2111" s="9" t="n"/>
      <c r="F2111" s="11" t="n"/>
      <c r="G2111" s="9" t="n"/>
      <c r="H2111" s="9" t="n"/>
      <c r="I2111" s="9">
        <f>IF(COUNTA($A2111:$H2111)=0,"",IF($J2111="OTRO","NO","SI"))</f>
        <v/>
      </c>
      <c r="J2111" s="9">
        <f>IF(COUNTA($A2111:$H2111)=0,"",IFERROR(LOOKUP(2,1/(((LISTS!$H$2:$H$26&lt;&gt;"")*ISNUMBER(SEARCH(LISTS!$H$2:$H$26,$G2111)))+((LISTS!$I$2:$I$26&lt;&gt;"")*ISNUMBER(SEARCH(LISTS!$I$2:$I$26,$E2111)))),LISTS!$K$2:$K$26),"OTRO"))</f>
        <v/>
      </c>
      <c r="K2111" s="11">
        <f>IF($I2111&lt;&gt;"SI",0,IFERROR($F2111,0))</f>
        <v/>
      </c>
      <c r="L2111" s="9">
        <f>IF(COUNTA($A2111:$H2111)=0,"",IF($J2111="OTRO",IFERROR(LOOKUP(2,1/(((LISTS!$H$2:$H$26&lt;&gt;"")*ISNUMBER(SEARCH(LISTS!$H$2:$H$26,$G2111)))+((LISTS!$I$2:$I$26&lt;&gt;"")*ISNUMBER(SEARCH(LISTS!$I$2:$I$26,$E2111)))),LISTS!$L$2:$L$26),"Concepto DIAN no mapeado a casilla automatica"),IF(LEFT($J2111,4)="TOPE","Control automatico DIAN: "&amp;$J2111,"Casilla automatica: "&amp;$J2111)))</f>
        <v/>
      </c>
    </row>
    <row r="2112">
      <c r="A2112" s="9" t="n"/>
      <c r="B2112" s="9" t="n"/>
      <c r="C2112" s="9" t="n"/>
      <c r="D2112" s="9" t="n"/>
      <c r="E2112" s="9" t="n"/>
      <c r="F2112" s="11" t="n"/>
      <c r="G2112" s="9" t="n"/>
      <c r="H2112" s="9" t="n"/>
      <c r="I2112" s="9">
        <f>IF(COUNTA($A2112:$H2112)=0,"",IF($J2112="OTRO","NO","SI"))</f>
        <v/>
      </c>
      <c r="J2112" s="9">
        <f>IF(COUNTA($A2112:$H2112)=0,"",IFERROR(LOOKUP(2,1/(((LISTS!$H$2:$H$26&lt;&gt;"")*ISNUMBER(SEARCH(LISTS!$H$2:$H$26,$G2112)))+((LISTS!$I$2:$I$26&lt;&gt;"")*ISNUMBER(SEARCH(LISTS!$I$2:$I$26,$E2112)))),LISTS!$K$2:$K$26),"OTRO"))</f>
        <v/>
      </c>
      <c r="K2112" s="11">
        <f>IF($I2112&lt;&gt;"SI",0,IFERROR($F2112,0))</f>
        <v/>
      </c>
      <c r="L2112" s="9">
        <f>IF(COUNTA($A2112:$H2112)=0,"",IF($J2112="OTRO",IFERROR(LOOKUP(2,1/(((LISTS!$H$2:$H$26&lt;&gt;"")*ISNUMBER(SEARCH(LISTS!$H$2:$H$26,$G2112)))+((LISTS!$I$2:$I$26&lt;&gt;"")*ISNUMBER(SEARCH(LISTS!$I$2:$I$26,$E2112)))),LISTS!$L$2:$L$26),"Concepto DIAN no mapeado a casilla automatica"),IF(LEFT($J2112,4)="TOPE","Control automatico DIAN: "&amp;$J2112,"Casilla automatica: "&amp;$J2112)))</f>
        <v/>
      </c>
    </row>
    <row r="2113">
      <c r="A2113" s="9" t="n"/>
      <c r="B2113" s="9" t="n"/>
      <c r="C2113" s="9" t="n"/>
      <c r="D2113" s="9" t="n"/>
      <c r="E2113" s="9" t="n"/>
      <c r="F2113" s="11" t="n"/>
      <c r="G2113" s="9" t="n"/>
      <c r="H2113" s="9" t="n"/>
      <c r="I2113" s="9">
        <f>IF(COUNTA($A2113:$H2113)=0,"",IF($J2113="OTRO","NO","SI"))</f>
        <v/>
      </c>
      <c r="J2113" s="9">
        <f>IF(COUNTA($A2113:$H2113)=0,"",IFERROR(LOOKUP(2,1/(((LISTS!$H$2:$H$26&lt;&gt;"")*ISNUMBER(SEARCH(LISTS!$H$2:$H$26,$G2113)))+((LISTS!$I$2:$I$26&lt;&gt;"")*ISNUMBER(SEARCH(LISTS!$I$2:$I$26,$E2113)))),LISTS!$K$2:$K$26),"OTRO"))</f>
        <v/>
      </c>
      <c r="K2113" s="11">
        <f>IF($I2113&lt;&gt;"SI",0,IFERROR($F2113,0))</f>
        <v/>
      </c>
      <c r="L2113" s="9">
        <f>IF(COUNTA($A2113:$H2113)=0,"",IF($J2113="OTRO",IFERROR(LOOKUP(2,1/(((LISTS!$H$2:$H$26&lt;&gt;"")*ISNUMBER(SEARCH(LISTS!$H$2:$H$26,$G2113)))+((LISTS!$I$2:$I$26&lt;&gt;"")*ISNUMBER(SEARCH(LISTS!$I$2:$I$26,$E2113)))),LISTS!$L$2:$L$26),"Concepto DIAN no mapeado a casilla automatica"),IF(LEFT($J2113,4)="TOPE","Control automatico DIAN: "&amp;$J2113,"Casilla automatica: "&amp;$J2113)))</f>
        <v/>
      </c>
    </row>
    <row r="2114">
      <c r="A2114" s="9" t="n"/>
      <c r="B2114" s="9" t="n"/>
      <c r="C2114" s="9" t="n"/>
      <c r="D2114" s="9" t="n"/>
      <c r="E2114" s="9" t="n"/>
      <c r="F2114" s="11" t="n"/>
      <c r="G2114" s="9" t="n"/>
      <c r="H2114" s="9" t="n"/>
      <c r="I2114" s="9">
        <f>IF(COUNTA($A2114:$H2114)=0,"",IF($J2114="OTRO","NO","SI"))</f>
        <v/>
      </c>
      <c r="J2114" s="9">
        <f>IF(COUNTA($A2114:$H2114)=0,"",IFERROR(LOOKUP(2,1/(((LISTS!$H$2:$H$26&lt;&gt;"")*ISNUMBER(SEARCH(LISTS!$H$2:$H$26,$G2114)))+((LISTS!$I$2:$I$26&lt;&gt;"")*ISNUMBER(SEARCH(LISTS!$I$2:$I$26,$E2114)))),LISTS!$K$2:$K$26),"OTRO"))</f>
        <v/>
      </c>
      <c r="K2114" s="11">
        <f>IF($I2114&lt;&gt;"SI",0,IFERROR($F2114,0))</f>
        <v/>
      </c>
      <c r="L2114" s="9">
        <f>IF(COUNTA($A2114:$H2114)=0,"",IF($J2114="OTRO",IFERROR(LOOKUP(2,1/(((LISTS!$H$2:$H$26&lt;&gt;"")*ISNUMBER(SEARCH(LISTS!$H$2:$H$26,$G2114)))+((LISTS!$I$2:$I$26&lt;&gt;"")*ISNUMBER(SEARCH(LISTS!$I$2:$I$26,$E2114)))),LISTS!$L$2:$L$26),"Concepto DIAN no mapeado a casilla automatica"),IF(LEFT($J2114,4)="TOPE","Control automatico DIAN: "&amp;$J2114,"Casilla automatica: "&amp;$J2114)))</f>
        <v/>
      </c>
    </row>
    <row r="2115">
      <c r="A2115" s="9" t="n"/>
      <c r="B2115" s="9" t="n"/>
      <c r="C2115" s="9" t="n"/>
      <c r="D2115" s="9" t="n"/>
      <c r="E2115" s="9" t="n"/>
      <c r="F2115" s="11" t="n"/>
      <c r="G2115" s="9" t="n"/>
      <c r="H2115" s="9" t="n"/>
      <c r="I2115" s="9">
        <f>IF(COUNTA($A2115:$H2115)=0,"",IF($J2115="OTRO","NO","SI"))</f>
        <v/>
      </c>
      <c r="J2115" s="9">
        <f>IF(COUNTA($A2115:$H2115)=0,"",IFERROR(LOOKUP(2,1/(((LISTS!$H$2:$H$26&lt;&gt;"")*ISNUMBER(SEARCH(LISTS!$H$2:$H$26,$G2115)))+((LISTS!$I$2:$I$26&lt;&gt;"")*ISNUMBER(SEARCH(LISTS!$I$2:$I$26,$E2115)))),LISTS!$K$2:$K$26),"OTRO"))</f>
        <v/>
      </c>
      <c r="K2115" s="11">
        <f>IF($I2115&lt;&gt;"SI",0,IFERROR($F2115,0))</f>
        <v/>
      </c>
      <c r="L2115" s="9">
        <f>IF(COUNTA($A2115:$H2115)=0,"",IF($J2115="OTRO",IFERROR(LOOKUP(2,1/(((LISTS!$H$2:$H$26&lt;&gt;"")*ISNUMBER(SEARCH(LISTS!$H$2:$H$26,$G2115)))+((LISTS!$I$2:$I$26&lt;&gt;"")*ISNUMBER(SEARCH(LISTS!$I$2:$I$26,$E2115)))),LISTS!$L$2:$L$26),"Concepto DIAN no mapeado a casilla automatica"),IF(LEFT($J2115,4)="TOPE","Control automatico DIAN: "&amp;$J2115,"Casilla automatica: "&amp;$J2115)))</f>
        <v/>
      </c>
    </row>
    <row r="2116">
      <c r="A2116" s="9" t="n"/>
      <c r="B2116" s="9" t="n"/>
      <c r="C2116" s="9" t="n"/>
      <c r="D2116" s="9" t="n"/>
      <c r="E2116" s="9" t="n"/>
      <c r="F2116" s="11" t="n"/>
      <c r="G2116" s="9" t="n"/>
      <c r="H2116" s="9" t="n"/>
      <c r="I2116" s="9">
        <f>IF(COUNTA($A2116:$H2116)=0,"",IF($J2116="OTRO","NO","SI"))</f>
        <v/>
      </c>
      <c r="J2116" s="9">
        <f>IF(COUNTA($A2116:$H2116)=0,"",IFERROR(LOOKUP(2,1/(((LISTS!$H$2:$H$26&lt;&gt;"")*ISNUMBER(SEARCH(LISTS!$H$2:$H$26,$G2116)))+((LISTS!$I$2:$I$26&lt;&gt;"")*ISNUMBER(SEARCH(LISTS!$I$2:$I$26,$E2116)))),LISTS!$K$2:$K$26),"OTRO"))</f>
        <v/>
      </c>
      <c r="K2116" s="11">
        <f>IF($I2116&lt;&gt;"SI",0,IFERROR($F2116,0))</f>
        <v/>
      </c>
      <c r="L2116" s="9">
        <f>IF(COUNTA($A2116:$H2116)=0,"",IF($J2116="OTRO",IFERROR(LOOKUP(2,1/(((LISTS!$H$2:$H$26&lt;&gt;"")*ISNUMBER(SEARCH(LISTS!$H$2:$H$26,$G2116)))+((LISTS!$I$2:$I$26&lt;&gt;"")*ISNUMBER(SEARCH(LISTS!$I$2:$I$26,$E2116)))),LISTS!$L$2:$L$26),"Concepto DIAN no mapeado a casilla automatica"),IF(LEFT($J2116,4)="TOPE","Control automatico DIAN: "&amp;$J2116,"Casilla automatica: "&amp;$J2116)))</f>
        <v/>
      </c>
    </row>
    <row r="2117">
      <c r="A2117" s="9" t="n"/>
      <c r="B2117" s="9" t="n"/>
      <c r="C2117" s="9" t="n"/>
      <c r="D2117" s="9" t="n"/>
      <c r="E2117" s="9" t="n"/>
      <c r="F2117" s="11" t="n"/>
      <c r="G2117" s="9" t="n"/>
      <c r="H2117" s="9" t="n"/>
      <c r="I2117" s="9">
        <f>IF(COUNTA($A2117:$H2117)=0,"",IF($J2117="OTRO","NO","SI"))</f>
        <v/>
      </c>
      <c r="J2117" s="9">
        <f>IF(COUNTA($A2117:$H2117)=0,"",IFERROR(LOOKUP(2,1/(((LISTS!$H$2:$H$26&lt;&gt;"")*ISNUMBER(SEARCH(LISTS!$H$2:$H$26,$G2117)))+((LISTS!$I$2:$I$26&lt;&gt;"")*ISNUMBER(SEARCH(LISTS!$I$2:$I$26,$E2117)))),LISTS!$K$2:$K$26),"OTRO"))</f>
        <v/>
      </c>
      <c r="K2117" s="11">
        <f>IF($I2117&lt;&gt;"SI",0,IFERROR($F2117,0))</f>
        <v/>
      </c>
      <c r="L2117" s="9">
        <f>IF(COUNTA($A2117:$H2117)=0,"",IF($J2117="OTRO",IFERROR(LOOKUP(2,1/(((LISTS!$H$2:$H$26&lt;&gt;"")*ISNUMBER(SEARCH(LISTS!$H$2:$H$26,$G2117)))+((LISTS!$I$2:$I$26&lt;&gt;"")*ISNUMBER(SEARCH(LISTS!$I$2:$I$26,$E2117)))),LISTS!$L$2:$L$26),"Concepto DIAN no mapeado a casilla automatica"),IF(LEFT($J2117,4)="TOPE","Control automatico DIAN: "&amp;$J2117,"Casilla automatica: "&amp;$J2117)))</f>
        <v/>
      </c>
    </row>
    <row r="2118">
      <c r="A2118" s="9" t="n"/>
      <c r="B2118" s="9" t="n"/>
      <c r="C2118" s="9" t="n"/>
      <c r="D2118" s="9" t="n"/>
      <c r="E2118" s="9" t="n"/>
      <c r="F2118" s="11" t="n"/>
      <c r="G2118" s="9" t="n"/>
      <c r="H2118" s="9" t="n"/>
      <c r="I2118" s="9">
        <f>IF(COUNTA($A2118:$H2118)=0,"",IF($J2118="OTRO","NO","SI"))</f>
        <v/>
      </c>
      <c r="J2118" s="9">
        <f>IF(COUNTA($A2118:$H2118)=0,"",IFERROR(LOOKUP(2,1/(((LISTS!$H$2:$H$26&lt;&gt;"")*ISNUMBER(SEARCH(LISTS!$H$2:$H$26,$G2118)))+((LISTS!$I$2:$I$26&lt;&gt;"")*ISNUMBER(SEARCH(LISTS!$I$2:$I$26,$E2118)))),LISTS!$K$2:$K$26),"OTRO"))</f>
        <v/>
      </c>
      <c r="K2118" s="11">
        <f>IF($I2118&lt;&gt;"SI",0,IFERROR($F2118,0))</f>
        <v/>
      </c>
      <c r="L2118" s="9">
        <f>IF(COUNTA($A2118:$H2118)=0,"",IF($J2118="OTRO",IFERROR(LOOKUP(2,1/(((LISTS!$H$2:$H$26&lt;&gt;"")*ISNUMBER(SEARCH(LISTS!$H$2:$H$26,$G2118)))+((LISTS!$I$2:$I$26&lt;&gt;"")*ISNUMBER(SEARCH(LISTS!$I$2:$I$26,$E2118)))),LISTS!$L$2:$L$26),"Concepto DIAN no mapeado a casilla automatica"),IF(LEFT($J2118,4)="TOPE","Control automatico DIAN: "&amp;$J2118,"Casilla automatica: "&amp;$J2118)))</f>
        <v/>
      </c>
    </row>
    <row r="2119">
      <c r="A2119" s="9" t="n"/>
      <c r="B2119" s="9" t="n"/>
      <c r="C2119" s="9" t="n"/>
      <c r="D2119" s="9" t="n"/>
      <c r="E2119" s="9" t="n"/>
      <c r="F2119" s="11" t="n"/>
      <c r="G2119" s="9" t="n"/>
      <c r="H2119" s="9" t="n"/>
      <c r="I2119" s="9">
        <f>IF(COUNTA($A2119:$H2119)=0,"",IF($J2119="OTRO","NO","SI"))</f>
        <v/>
      </c>
      <c r="J2119" s="9">
        <f>IF(COUNTA($A2119:$H2119)=0,"",IFERROR(LOOKUP(2,1/(((LISTS!$H$2:$H$26&lt;&gt;"")*ISNUMBER(SEARCH(LISTS!$H$2:$H$26,$G2119)))+((LISTS!$I$2:$I$26&lt;&gt;"")*ISNUMBER(SEARCH(LISTS!$I$2:$I$26,$E2119)))),LISTS!$K$2:$K$26),"OTRO"))</f>
        <v/>
      </c>
      <c r="K2119" s="11">
        <f>IF($I2119&lt;&gt;"SI",0,IFERROR($F2119,0))</f>
        <v/>
      </c>
      <c r="L2119" s="9">
        <f>IF(COUNTA($A2119:$H2119)=0,"",IF($J2119="OTRO",IFERROR(LOOKUP(2,1/(((LISTS!$H$2:$H$26&lt;&gt;"")*ISNUMBER(SEARCH(LISTS!$H$2:$H$26,$G2119)))+((LISTS!$I$2:$I$26&lt;&gt;"")*ISNUMBER(SEARCH(LISTS!$I$2:$I$26,$E2119)))),LISTS!$L$2:$L$26),"Concepto DIAN no mapeado a casilla automatica"),IF(LEFT($J2119,4)="TOPE","Control automatico DIAN: "&amp;$J2119,"Casilla automatica: "&amp;$J2119)))</f>
        <v/>
      </c>
    </row>
    <row r="2120">
      <c r="A2120" s="9" t="n"/>
      <c r="B2120" s="9" t="n"/>
      <c r="C2120" s="9" t="n"/>
      <c r="D2120" s="9" t="n"/>
      <c r="E2120" s="9" t="n"/>
      <c r="F2120" s="11" t="n"/>
      <c r="G2120" s="9" t="n"/>
      <c r="H2120" s="9" t="n"/>
      <c r="I2120" s="9">
        <f>IF(COUNTA($A2120:$H2120)=0,"",IF($J2120="OTRO","NO","SI"))</f>
        <v/>
      </c>
      <c r="J2120" s="9">
        <f>IF(COUNTA($A2120:$H2120)=0,"",IFERROR(LOOKUP(2,1/(((LISTS!$H$2:$H$26&lt;&gt;"")*ISNUMBER(SEARCH(LISTS!$H$2:$H$26,$G2120)))+((LISTS!$I$2:$I$26&lt;&gt;"")*ISNUMBER(SEARCH(LISTS!$I$2:$I$26,$E2120)))),LISTS!$K$2:$K$26),"OTRO"))</f>
        <v/>
      </c>
      <c r="K2120" s="11">
        <f>IF($I2120&lt;&gt;"SI",0,IFERROR($F2120,0))</f>
        <v/>
      </c>
      <c r="L2120" s="9">
        <f>IF(COUNTA($A2120:$H2120)=0,"",IF($J2120="OTRO",IFERROR(LOOKUP(2,1/(((LISTS!$H$2:$H$26&lt;&gt;"")*ISNUMBER(SEARCH(LISTS!$H$2:$H$26,$G2120)))+((LISTS!$I$2:$I$26&lt;&gt;"")*ISNUMBER(SEARCH(LISTS!$I$2:$I$26,$E2120)))),LISTS!$L$2:$L$26),"Concepto DIAN no mapeado a casilla automatica"),IF(LEFT($J2120,4)="TOPE","Control automatico DIAN: "&amp;$J2120,"Casilla automatica: "&amp;$J2120)))</f>
        <v/>
      </c>
    </row>
    <row r="2121">
      <c r="A2121" s="9" t="n"/>
      <c r="B2121" s="9" t="n"/>
      <c r="C2121" s="9" t="n"/>
      <c r="D2121" s="9" t="n"/>
      <c r="E2121" s="9" t="n"/>
      <c r="F2121" s="11" t="n"/>
      <c r="G2121" s="9" t="n"/>
      <c r="H2121" s="9" t="n"/>
      <c r="I2121" s="9">
        <f>IF(COUNTA($A2121:$H2121)=0,"",IF($J2121="OTRO","NO","SI"))</f>
        <v/>
      </c>
      <c r="J2121" s="9">
        <f>IF(COUNTA($A2121:$H2121)=0,"",IFERROR(LOOKUP(2,1/(((LISTS!$H$2:$H$26&lt;&gt;"")*ISNUMBER(SEARCH(LISTS!$H$2:$H$26,$G2121)))+((LISTS!$I$2:$I$26&lt;&gt;"")*ISNUMBER(SEARCH(LISTS!$I$2:$I$26,$E2121)))),LISTS!$K$2:$K$26),"OTRO"))</f>
        <v/>
      </c>
      <c r="K2121" s="11">
        <f>IF($I2121&lt;&gt;"SI",0,IFERROR($F2121,0))</f>
        <v/>
      </c>
      <c r="L2121" s="9">
        <f>IF(COUNTA($A2121:$H2121)=0,"",IF($J2121="OTRO",IFERROR(LOOKUP(2,1/(((LISTS!$H$2:$H$26&lt;&gt;"")*ISNUMBER(SEARCH(LISTS!$H$2:$H$26,$G2121)))+((LISTS!$I$2:$I$26&lt;&gt;"")*ISNUMBER(SEARCH(LISTS!$I$2:$I$26,$E2121)))),LISTS!$L$2:$L$26),"Concepto DIAN no mapeado a casilla automatica"),IF(LEFT($J2121,4)="TOPE","Control automatico DIAN: "&amp;$J2121,"Casilla automatica: "&amp;$J2121)))</f>
        <v/>
      </c>
    </row>
    <row r="2122">
      <c r="A2122" s="9" t="n"/>
      <c r="B2122" s="9" t="n"/>
      <c r="C2122" s="9" t="n"/>
      <c r="D2122" s="9" t="n"/>
      <c r="E2122" s="9" t="n"/>
      <c r="F2122" s="11" t="n"/>
      <c r="G2122" s="9" t="n"/>
      <c r="H2122" s="9" t="n"/>
      <c r="I2122" s="9">
        <f>IF(COUNTA($A2122:$H2122)=0,"",IF($J2122="OTRO","NO","SI"))</f>
        <v/>
      </c>
      <c r="J2122" s="9">
        <f>IF(COUNTA($A2122:$H2122)=0,"",IFERROR(LOOKUP(2,1/(((LISTS!$H$2:$H$26&lt;&gt;"")*ISNUMBER(SEARCH(LISTS!$H$2:$H$26,$G2122)))+((LISTS!$I$2:$I$26&lt;&gt;"")*ISNUMBER(SEARCH(LISTS!$I$2:$I$26,$E2122)))),LISTS!$K$2:$K$26),"OTRO"))</f>
        <v/>
      </c>
      <c r="K2122" s="11">
        <f>IF($I2122&lt;&gt;"SI",0,IFERROR($F2122,0))</f>
        <v/>
      </c>
      <c r="L2122" s="9">
        <f>IF(COUNTA($A2122:$H2122)=0,"",IF($J2122="OTRO",IFERROR(LOOKUP(2,1/(((LISTS!$H$2:$H$26&lt;&gt;"")*ISNUMBER(SEARCH(LISTS!$H$2:$H$26,$G2122)))+((LISTS!$I$2:$I$26&lt;&gt;"")*ISNUMBER(SEARCH(LISTS!$I$2:$I$26,$E2122)))),LISTS!$L$2:$L$26),"Concepto DIAN no mapeado a casilla automatica"),IF(LEFT($J2122,4)="TOPE","Control automatico DIAN: "&amp;$J2122,"Casilla automatica: "&amp;$J2122)))</f>
        <v/>
      </c>
    </row>
    <row r="2123">
      <c r="A2123" s="9" t="n"/>
      <c r="B2123" s="9" t="n"/>
      <c r="C2123" s="9" t="n"/>
      <c r="D2123" s="9" t="n"/>
      <c r="E2123" s="9" t="n"/>
      <c r="F2123" s="11" t="n"/>
      <c r="G2123" s="9" t="n"/>
      <c r="H2123" s="9" t="n"/>
      <c r="I2123" s="9">
        <f>IF(COUNTA($A2123:$H2123)=0,"",IF($J2123="OTRO","NO","SI"))</f>
        <v/>
      </c>
      <c r="J2123" s="9">
        <f>IF(COUNTA($A2123:$H2123)=0,"",IFERROR(LOOKUP(2,1/(((LISTS!$H$2:$H$26&lt;&gt;"")*ISNUMBER(SEARCH(LISTS!$H$2:$H$26,$G2123)))+((LISTS!$I$2:$I$26&lt;&gt;"")*ISNUMBER(SEARCH(LISTS!$I$2:$I$26,$E2123)))),LISTS!$K$2:$K$26),"OTRO"))</f>
        <v/>
      </c>
      <c r="K2123" s="11">
        <f>IF($I2123&lt;&gt;"SI",0,IFERROR($F2123,0))</f>
        <v/>
      </c>
      <c r="L2123" s="9">
        <f>IF(COUNTA($A2123:$H2123)=0,"",IF($J2123="OTRO",IFERROR(LOOKUP(2,1/(((LISTS!$H$2:$H$26&lt;&gt;"")*ISNUMBER(SEARCH(LISTS!$H$2:$H$26,$G2123)))+((LISTS!$I$2:$I$26&lt;&gt;"")*ISNUMBER(SEARCH(LISTS!$I$2:$I$26,$E2123)))),LISTS!$L$2:$L$26),"Concepto DIAN no mapeado a casilla automatica"),IF(LEFT($J2123,4)="TOPE","Control automatico DIAN: "&amp;$J2123,"Casilla automatica: "&amp;$J2123)))</f>
        <v/>
      </c>
    </row>
    <row r="2124">
      <c r="A2124" s="9" t="n"/>
      <c r="B2124" s="9" t="n"/>
      <c r="C2124" s="9" t="n"/>
      <c r="D2124" s="9" t="n"/>
      <c r="E2124" s="9" t="n"/>
      <c r="F2124" s="11" t="n"/>
      <c r="G2124" s="9" t="n"/>
      <c r="H2124" s="9" t="n"/>
      <c r="I2124" s="9">
        <f>IF(COUNTA($A2124:$H2124)=0,"",IF($J2124="OTRO","NO","SI"))</f>
        <v/>
      </c>
      <c r="J2124" s="9">
        <f>IF(COUNTA($A2124:$H2124)=0,"",IFERROR(LOOKUP(2,1/(((LISTS!$H$2:$H$26&lt;&gt;"")*ISNUMBER(SEARCH(LISTS!$H$2:$H$26,$G2124)))+((LISTS!$I$2:$I$26&lt;&gt;"")*ISNUMBER(SEARCH(LISTS!$I$2:$I$26,$E2124)))),LISTS!$K$2:$K$26),"OTRO"))</f>
        <v/>
      </c>
      <c r="K2124" s="11">
        <f>IF($I2124&lt;&gt;"SI",0,IFERROR($F2124,0))</f>
        <v/>
      </c>
      <c r="L2124" s="9">
        <f>IF(COUNTA($A2124:$H2124)=0,"",IF($J2124="OTRO",IFERROR(LOOKUP(2,1/(((LISTS!$H$2:$H$26&lt;&gt;"")*ISNUMBER(SEARCH(LISTS!$H$2:$H$26,$G2124)))+((LISTS!$I$2:$I$26&lt;&gt;"")*ISNUMBER(SEARCH(LISTS!$I$2:$I$26,$E2124)))),LISTS!$L$2:$L$26),"Concepto DIAN no mapeado a casilla automatica"),IF(LEFT($J2124,4)="TOPE","Control automatico DIAN: "&amp;$J2124,"Casilla automatica: "&amp;$J2124)))</f>
        <v/>
      </c>
    </row>
    <row r="2125">
      <c r="A2125" s="9" t="n"/>
      <c r="B2125" s="9" t="n"/>
      <c r="C2125" s="9" t="n"/>
      <c r="D2125" s="9" t="n"/>
      <c r="E2125" s="9" t="n"/>
      <c r="F2125" s="11" t="n"/>
      <c r="G2125" s="9" t="n"/>
      <c r="H2125" s="9" t="n"/>
      <c r="I2125" s="9">
        <f>IF(COUNTA($A2125:$H2125)=0,"",IF($J2125="OTRO","NO","SI"))</f>
        <v/>
      </c>
      <c r="J2125" s="9">
        <f>IF(COUNTA($A2125:$H2125)=0,"",IFERROR(LOOKUP(2,1/(((LISTS!$H$2:$H$26&lt;&gt;"")*ISNUMBER(SEARCH(LISTS!$H$2:$H$26,$G2125)))+((LISTS!$I$2:$I$26&lt;&gt;"")*ISNUMBER(SEARCH(LISTS!$I$2:$I$26,$E2125)))),LISTS!$K$2:$K$26),"OTRO"))</f>
        <v/>
      </c>
      <c r="K2125" s="11">
        <f>IF($I2125&lt;&gt;"SI",0,IFERROR($F2125,0))</f>
        <v/>
      </c>
      <c r="L2125" s="9">
        <f>IF(COUNTA($A2125:$H2125)=0,"",IF($J2125="OTRO",IFERROR(LOOKUP(2,1/(((LISTS!$H$2:$H$26&lt;&gt;"")*ISNUMBER(SEARCH(LISTS!$H$2:$H$26,$G2125)))+((LISTS!$I$2:$I$26&lt;&gt;"")*ISNUMBER(SEARCH(LISTS!$I$2:$I$26,$E2125)))),LISTS!$L$2:$L$26),"Concepto DIAN no mapeado a casilla automatica"),IF(LEFT($J2125,4)="TOPE","Control automatico DIAN: "&amp;$J2125,"Casilla automatica: "&amp;$J2125)))</f>
        <v/>
      </c>
    </row>
    <row r="2126">
      <c r="A2126" s="9" t="n"/>
      <c r="B2126" s="9" t="n"/>
      <c r="C2126" s="9" t="n"/>
      <c r="D2126" s="9" t="n"/>
      <c r="E2126" s="9" t="n"/>
      <c r="F2126" s="11" t="n"/>
      <c r="G2126" s="9" t="n"/>
      <c r="H2126" s="9" t="n"/>
      <c r="I2126" s="9">
        <f>IF(COUNTA($A2126:$H2126)=0,"",IF($J2126="OTRO","NO","SI"))</f>
        <v/>
      </c>
      <c r="J2126" s="9">
        <f>IF(COUNTA($A2126:$H2126)=0,"",IFERROR(LOOKUP(2,1/(((LISTS!$H$2:$H$26&lt;&gt;"")*ISNUMBER(SEARCH(LISTS!$H$2:$H$26,$G2126)))+((LISTS!$I$2:$I$26&lt;&gt;"")*ISNUMBER(SEARCH(LISTS!$I$2:$I$26,$E2126)))),LISTS!$K$2:$K$26),"OTRO"))</f>
        <v/>
      </c>
      <c r="K2126" s="11">
        <f>IF($I2126&lt;&gt;"SI",0,IFERROR($F2126,0))</f>
        <v/>
      </c>
      <c r="L2126" s="9">
        <f>IF(COUNTA($A2126:$H2126)=0,"",IF($J2126="OTRO",IFERROR(LOOKUP(2,1/(((LISTS!$H$2:$H$26&lt;&gt;"")*ISNUMBER(SEARCH(LISTS!$H$2:$H$26,$G2126)))+((LISTS!$I$2:$I$26&lt;&gt;"")*ISNUMBER(SEARCH(LISTS!$I$2:$I$26,$E2126)))),LISTS!$L$2:$L$26),"Concepto DIAN no mapeado a casilla automatica"),IF(LEFT($J2126,4)="TOPE","Control automatico DIAN: "&amp;$J2126,"Casilla automatica: "&amp;$J2126)))</f>
        <v/>
      </c>
    </row>
    <row r="2127">
      <c r="A2127" s="9" t="n"/>
      <c r="B2127" s="9" t="n"/>
      <c r="C2127" s="9" t="n"/>
      <c r="D2127" s="9" t="n"/>
      <c r="E2127" s="9" t="n"/>
      <c r="F2127" s="11" t="n"/>
      <c r="G2127" s="9" t="n"/>
      <c r="H2127" s="9" t="n"/>
      <c r="I2127" s="9">
        <f>IF(COUNTA($A2127:$H2127)=0,"",IF($J2127="OTRO","NO","SI"))</f>
        <v/>
      </c>
      <c r="J2127" s="9">
        <f>IF(COUNTA($A2127:$H2127)=0,"",IFERROR(LOOKUP(2,1/(((LISTS!$H$2:$H$26&lt;&gt;"")*ISNUMBER(SEARCH(LISTS!$H$2:$H$26,$G2127)))+((LISTS!$I$2:$I$26&lt;&gt;"")*ISNUMBER(SEARCH(LISTS!$I$2:$I$26,$E2127)))),LISTS!$K$2:$K$26),"OTRO"))</f>
        <v/>
      </c>
      <c r="K2127" s="11">
        <f>IF($I2127&lt;&gt;"SI",0,IFERROR($F2127,0))</f>
        <v/>
      </c>
      <c r="L2127" s="9">
        <f>IF(COUNTA($A2127:$H2127)=0,"",IF($J2127="OTRO",IFERROR(LOOKUP(2,1/(((LISTS!$H$2:$H$26&lt;&gt;"")*ISNUMBER(SEARCH(LISTS!$H$2:$H$26,$G2127)))+((LISTS!$I$2:$I$26&lt;&gt;"")*ISNUMBER(SEARCH(LISTS!$I$2:$I$26,$E2127)))),LISTS!$L$2:$L$26),"Concepto DIAN no mapeado a casilla automatica"),IF(LEFT($J2127,4)="TOPE","Control automatico DIAN: "&amp;$J2127,"Casilla automatica: "&amp;$J2127)))</f>
        <v/>
      </c>
    </row>
    <row r="2128">
      <c r="A2128" s="9" t="n"/>
      <c r="B2128" s="9" t="n"/>
      <c r="C2128" s="9" t="n"/>
      <c r="D2128" s="9" t="n"/>
      <c r="E2128" s="9" t="n"/>
      <c r="F2128" s="11" t="n"/>
      <c r="G2128" s="9" t="n"/>
      <c r="H2128" s="9" t="n"/>
      <c r="I2128" s="9">
        <f>IF(COUNTA($A2128:$H2128)=0,"",IF($J2128="OTRO","NO","SI"))</f>
        <v/>
      </c>
      <c r="J2128" s="9">
        <f>IF(COUNTA($A2128:$H2128)=0,"",IFERROR(LOOKUP(2,1/(((LISTS!$H$2:$H$26&lt;&gt;"")*ISNUMBER(SEARCH(LISTS!$H$2:$H$26,$G2128)))+((LISTS!$I$2:$I$26&lt;&gt;"")*ISNUMBER(SEARCH(LISTS!$I$2:$I$26,$E2128)))),LISTS!$K$2:$K$26),"OTRO"))</f>
        <v/>
      </c>
      <c r="K2128" s="11">
        <f>IF($I2128&lt;&gt;"SI",0,IFERROR($F2128,0))</f>
        <v/>
      </c>
      <c r="L2128" s="9">
        <f>IF(COUNTA($A2128:$H2128)=0,"",IF($J2128="OTRO",IFERROR(LOOKUP(2,1/(((LISTS!$H$2:$H$26&lt;&gt;"")*ISNUMBER(SEARCH(LISTS!$H$2:$H$26,$G2128)))+((LISTS!$I$2:$I$26&lt;&gt;"")*ISNUMBER(SEARCH(LISTS!$I$2:$I$26,$E2128)))),LISTS!$L$2:$L$26),"Concepto DIAN no mapeado a casilla automatica"),IF(LEFT($J2128,4)="TOPE","Control automatico DIAN: "&amp;$J2128,"Casilla automatica: "&amp;$J2128)))</f>
        <v/>
      </c>
    </row>
    <row r="2129">
      <c r="A2129" s="9" t="n"/>
      <c r="B2129" s="9" t="n"/>
      <c r="C2129" s="9" t="n"/>
      <c r="D2129" s="9" t="n"/>
      <c r="E2129" s="9" t="n"/>
      <c r="F2129" s="11" t="n"/>
      <c r="G2129" s="9" t="n"/>
      <c r="H2129" s="9" t="n"/>
      <c r="I2129" s="9">
        <f>IF(COUNTA($A2129:$H2129)=0,"",IF($J2129="OTRO","NO","SI"))</f>
        <v/>
      </c>
      <c r="J2129" s="9">
        <f>IF(COUNTA($A2129:$H2129)=0,"",IFERROR(LOOKUP(2,1/(((LISTS!$H$2:$H$26&lt;&gt;"")*ISNUMBER(SEARCH(LISTS!$H$2:$H$26,$G2129)))+((LISTS!$I$2:$I$26&lt;&gt;"")*ISNUMBER(SEARCH(LISTS!$I$2:$I$26,$E2129)))),LISTS!$K$2:$K$26),"OTRO"))</f>
        <v/>
      </c>
      <c r="K2129" s="11">
        <f>IF($I2129&lt;&gt;"SI",0,IFERROR($F2129,0))</f>
        <v/>
      </c>
      <c r="L2129" s="9">
        <f>IF(COUNTA($A2129:$H2129)=0,"",IF($J2129="OTRO",IFERROR(LOOKUP(2,1/(((LISTS!$H$2:$H$26&lt;&gt;"")*ISNUMBER(SEARCH(LISTS!$H$2:$H$26,$G2129)))+((LISTS!$I$2:$I$26&lt;&gt;"")*ISNUMBER(SEARCH(LISTS!$I$2:$I$26,$E2129)))),LISTS!$L$2:$L$26),"Concepto DIAN no mapeado a casilla automatica"),IF(LEFT($J2129,4)="TOPE","Control automatico DIAN: "&amp;$J2129,"Casilla automatica: "&amp;$J2129)))</f>
        <v/>
      </c>
    </row>
    <row r="2130">
      <c r="A2130" s="9" t="n"/>
      <c r="B2130" s="9" t="n"/>
      <c r="C2130" s="9" t="n"/>
      <c r="D2130" s="9" t="n"/>
      <c r="E2130" s="9" t="n"/>
      <c r="F2130" s="11" t="n"/>
      <c r="G2130" s="9" t="n"/>
      <c r="H2130" s="9" t="n"/>
      <c r="I2130" s="9">
        <f>IF(COUNTA($A2130:$H2130)=0,"",IF($J2130="OTRO","NO","SI"))</f>
        <v/>
      </c>
      <c r="J2130" s="9">
        <f>IF(COUNTA($A2130:$H2130)=0,"",IFERROR(LOOKUP(2,1/(((LISTS!$H$2:$H$26&lt;&gt;"")*ISNUMBER(SEARCH(LISTS!$H$2:$H$26,$G2130)))+((LISTS!$I$2:$I$26&lt;&gt;"")*ISNUMBER(SEARCH(LISTS!$I$2:$I$26,$E2130)))),LISTS!$K$2:$K$26),"OTRO"))</f>
        <v/>
      </c>
      <c r="K2130" s="11">
        <f>IF($I2130&lt;&gt;"SI",0,IFERROR($F2130,0))</f>
        <v/>
      </c>
      <c r="L2130" s="9">
        <f>IF(COUNTA($A2130:$H2130)=0,"",IF($J2130="OTRO",IFERROR(LOOKUP(2,1/(((LISTS!$H$2:$H$26&lt;&gt;"")*ISNUMBER(SEARCH(LISTS!$H$2:$H$26,$G2130)))+((LISTS!$I$2:$I$26&lt;&gt;"")*ISNUMBER(SEARCH(LISTS!$I$2:$I$26,$E2130)))),LISTS!$L$2:$L$26),"Concepto DIAN no mapeado a casilla automatica"),IF(LEFT($J2130,4)="TOPE","Control automatico DIAN: "&amp;$J2130,"Casilla automatica: "&amp;$J2130)))</f>
        <v/>
      </c>
    </row>
    <row r="2131">
      <c r="A2131" s="9" t="n"/>
      <c r="B2131" s="9" t="n"/>
      <c r="C2131" s="9" t="n"/>
      <c r="D2131" s="9" t="n"/>
      <c r="E2131" s="9" t="n"/>
      <c r="F2131" s="11" t="n"/>
      <c r="G2131" s="9" t="n"/>
      <c r="H2131" s="9" t="n"/>
      <c r="I2131" s="9">
        <f>IF(COUNTA($A2131:$H2131)=0,"",IF($J2131="OTRO","NO","SI"))</f>
        <v/>
      </c>
      <c r="J2131" s="9">
        <f>IF(COUNTA($A2131:$H2131)=0,"",IFERROR(LOOKUP(2,1/(((LISTS!$H$2:$H$26&lt;&gt;"")*ISNUMBER(SEARCH(LISTS!$H$2:$H$26,$G2131)))+((LISTS!$I$2:$I$26&lt;&gt;"")*ISNUMBER(SEARCH(LISTS!$I$2:$I$26,$E2131)))),LISTS!$K$2:$K$26),"OTRO"))</f>
        <v/>
      </c>
      <c r="K2131" s="11">
        <f>IF($I2131&lt;&gt;"SI",0,IFERROR($F2131,0))</f>
        <v/>
      </c>
      <c r="L2131" s="9">
        <f>IF(COUNTA($A2131:$H2131)=0,"",IF($J2131="OTRO",IFERROR(LOOKUP(2,1/(((LISTS!$H$2:$H$26&lt;&gt;"")*ISNUMBER(SEARCH(LISTS!$H$2:$H$26,$G2131)))+((LISTS!$I$2:$I$26&lt;&gt;"")*ISNUMBER(SEARCH(LISTS!$I$2:$I$26,$E2131)))),LISTS!$L$2:$L$26),"Concepto DIAN no mapeado a casilla automatica"),IF(LEFT($J2131,4)="TOPE","Control automatico DIAN: "&amp;$J2131,"Casilla automatica: "&amp;$J2131)))</f>
        <v/>
      </c>
    </row>
    <row r="2132">
      <c r="A2132" s="9" t="n"/>
      <c r="B2132" s="9" t="n"/>
      <c r="C2132" s="9" t="n"/>
      <c r="D2132" s="9" t="n"/>
      <c r="E2132" s="9" t="n"/>
      <c r="F2132" s="11" t="n"/>
      <c r="G2132" s="9" t="n"/>
      <c r="H2132" s="9" t="n"/>
      <c r="I2132" s="9">
        <f>IF(COUNTA($A2132:$H2132)=0,"",IF($J2132="OTRO","NO","SI"))</f>
        <v/>
      </c>
      <c r="J2132" s="9">
        <f>IF(COUNTA($A2132:$H2132)=0,"",IFERROR(LOOKUP(2,1/(((LISTS!$H$2:$H$26&lt;&gt;"")*ISNUMBER(SEARCH(LISTS!$H$2:$H$26,$G2132)))+((LISTS!$I$2:$I$26&lt;&gt;"")*ISNUMBER(SEARCH(LISTS!$I$2:$I$26,$E2132)))),LISTS!$K$2:$K$26),"OTRO"))</f>
        <v/>
      </c>
      <c r="K2132" s="11">
        <f>IF($I2132&lt;&gt;"SI",0,IFERROR($F2132,0))</f>
        <v/>
      </c>
      <c r="L2132" s="9">
        <f>IF(COUNTA($A2132:$H2132)=0,"",IF($J2132="OTRO",IFERROR(LOOKUP(2,1/(((LISTS!$H$2:$H$26&lt;&gt;"")*ISNUMBER(SEARCH(LISTS!$H$2:$H$26,$G2132)))+((LISTS!$I$2:$I$26&lt;&gt;"")*ISNUMBER(SEARCH(LISTS!$I$2:$I$26,$E2132)))),LISTS!$L$2:$L$26),"Concepto DIAN no mapeado a casilla automatica"),IF(LEFT($J2132,4)="TOPE","Control automatico DIAN: "&amp;$J2132,"Casilla automatica: "&amp;$J2132)))</f>
        <v/>
      </c>
    </row>
    <row r="2133">
      <c r="A2133" s="9" t="n"/>
      <c r="B2133" s="9" t="n"/>
      <c r="C2133" s="9" t="n"/>
      <c r="D2133" s="9" t="n"/>
      <c r="E2133" s="9" t="n"/>
      <c r="F2133" s="11" t="n"/>
      <c r="G2133" s="9" t="n"/>
      <c r="H2133" s="9" t="n"/>
      <c r="I2133" s="9">
        <f>IF(COUNTA($A2133:$H2133)=0,"",IF($J2133="OTRO","NO","SI"))</f>
        <v/>
      </c>
      <c r="J2133" s="9">
        <f>IF(COUNTA($A2133:$H2133)=0,"",IFERROR(LOOKUP(2,1/(((LISTS!$H$2:$H$26&lt;&gt;"")*ISNUMBER(SEARCH(LISTS!$H$2:$H$26,$G2133)))+((LISTS!$I$2:$I$26&lt;&gt;"")*ISNUMBER(SEARCH(LISTS!$I$2:$I$26,$E2133)))),LISTS!$K$2:$K$26),"OTRO"))</f>
        <v/>
      </c>
      <c r="K2133" s="11">
        <f>IF($I2133&lt;&gt;"SI",0,IFERROR($F2133,0))</f>
        <v/>
      </c>
      <c r="L2133" s="9">
        <f>IF(COUNTA($A2133:$H2133)=0,"",IF($J2133="OTRO",IFERROR(LOOKUP(2,1/(((LISTS!$H$2:$H$26&lt;&gt;"")*ISNUMBER(SEARCH(LISTS!$H$2:$H$26,$G2133)))+((LISTS!$I$2:$I$26&lt;&gt;"")*ISNUMBER(SEARCH(LISTS!$I$2:$I$26,$E2133)))),LISTS!$L$2:$L$26),"Concepto DIAN no mapeado a casilla automatica"),IF(LEFT($J2133,4)="TOPE","Control automatico DIAN: "&amp;$J2133,"Casilla automatica: "&amp;$J2133)))</f>
        <v/>
      </c>
    </row>
    <row r="2134">
      <c r="A2134" s="9" t="n"/>
      <c r="B2134" s="9" t="n"/>
      <c r="C2134" s="9" t="n"/>
      <c r="D2134" s="9" t="n"/>
      <c r="E2134" s="9" t="n"/>
      <c r="F2134" s="11" t="n"/>
      <c r="G2134" s="9" t="n"/>
      <c r="H2134" s="9" t="n"/>
      <c r="I2134" s="9">
        <f>IF(COUNTA($A2134:$H2134)=0,"",IF($J2134="OTRO","NO","SI"))</f>
        <v/>
      </c>
      <c r="J2134" s="9">
        <f>IF(COUNTA($A2134:$H2134)=0,"",IFERROR(LOOKUP(2,1/(((LISTS!$H$2:$H$26&lt;&gt;"")*ISNUMBER(SEARCH(LISTS!$H$2:$H$26,$G2134)))+((LISTS!$I$2:$I$26&lt;&gt;"")*ISNUMBER(SEARCH(LISTS!$I$2:$I$26,$E2134)))),LISTS!$K$2:$K$26),"OTRO"))</f>
        <v/>
      </c>
      <c r="K2134" s="11">
        <f>IF($I2134&lt;&gt;"SI",0,IFERROR($F2134,0))</f>
        <v/>
      </c>
      <c r="L2134" s="9">
        <f>IF(COUNTA($A2134:$H2134)=0,"",IF($J2134="OTRO",IFERROR(LOOKUP(2,1/(((LISTS!$H$2:$H$26&lt;&gt;"")*ISNUMBER(SEARCH(LISTS!$H$2:$H$26,$G2134)))+((LISTS!$I$2:$I$26&lt;&gt;"")*ISNUMBER(SEARCH(LISTS!$I$2:$I$26,$E2134)))),LISTS!$L$2:$L$26),"Concepto DIAN no mapeado a casilla automatica"),IF(LEFT($J2134,4)="TOPE","Control automatico DIAN: "&amp;$J2134,"Casilla automatica: "&amp;$J2134)))</f>
        <v/>
      </c>
    </row>
    <row r="2135">
      <c r="A2135" s="9" t="n"/>
      <c r="B2135" s="9" t="n"/>
      <c r="C2135" s="9" t="n"/>
      <c r="D2135" s="9" t="n"/>
      <c r="E2135" s="9" t="n"/>
      <c r="F2135" s="11" t="n"/>
      <c r="G2135" s="9" t="n"/>
      <c r="H2135" s="9" t="n"/>
      <c r="I2135" s="9">
        <f>IF(COUNTA($A2135:$H2135)=0,"",IF($J2135="OTRO","NO","SI"))</f>
        <v/>
      </c>
      <c r="J2135" s="9">
        <f>IF(COUNTA($A2135:$H2135)=0,"",IFERROR(LOOKUP(2,1/(((LISTS!$H$2:$H$26&lt;&gt;"")*ISNUMBER(SEARCH(LISTS!$H$2:$H$26,$G2135)))+((LISTS!$I$2:$I$26&lt;&gt;"")*ISNUMBER(SEARCH(LISTS!$I$2:$I$26,$E2135)))),LISTS!$K$2:$K$26),"OTRO"))</f>
        <v/>
      </c>
      <c r="K2135" s="11">
        <f>IF($I2135&lt;&gt;"SI",0,IFERROR($F2135,0))</f>
        <v/>
      </c>
      <c r="L2135" s="9">
        <f>IF(COUNTA($A2135:$H2135)=0,"",IF($J2135="OTRO",IFERROR(LOOKUP(2,1/(((LISTS!$H$2:$H$26&lt;&gt;"")*ISNUMBER(SEARCH(LISTS!$H$2:$H$26,$G2135)))+((LISTS!$I$2:$I$26&lt;&gt;"")*ISNUMBER(SEARCH(LISTS!$I$2:$I$26,$E2135)))),LISTS!$L$2:$L$26),"Concepto DIAN no mapeado a casilla automatica"),IF(LEFT($J2135,4)="TOPE","Control automatico DIAN: "&amp;$J2135,"Casilla automatica: "&amp;$J2135)))</f>
        <v/>
      </c>
    </row>
    <row r="2136">
      <c r="A2136" s="9" t="n"/>
      <c r="B2136" s="9" t="n"/>
      <c r="C2136" s="9" t="n"/>
      <c r="D2136" s="9" t="n"/>
      <c r="E2136" s="9" t="n"/>
      <c r="F2136" s="11" t="n"/>
      <c r="G2136" s="9" t="n"/>
      <c r="H2136" s="9" t="n"/>
      <c r="I2136" s="9">
        <f>IF(COUNTA($A2136:$H2136)=0,"",IF($J2136="OTRO","NO","SI"))</f>
        <v/>
      </c>
      <c r="J2136" s="9">
        <f>IF(COUNTA($A2136:$H2136)=0,"",IFERROR(LOOKUP(2,1/(((LISTS!$H$2:$H$26&lt;&gt;"")*ISNUMBER(SEARCH(LISTS!$H$2:$H$26,$G2136)))+((LISTS!$I$2:$I$26&lt;&gt;"")*ISNUMBER(SEARCH(LISTS!$I$2:$I$26,$E2136)))),LISTS!$K$2:$K$26),"OTRO"))</f>
        <v/>
      </c>
      <c r="K2136" s="11">
        <f>IF($I2136&lt;&gt;"SI",0,IFERROR($F2136,0))</f>
        <v/>
      </c>
      <c r="L2136" s="9">
        <f>IF(COUNTA($A2136:$H2136)=0,"",IF($J2136="OTRO",IFERROR(LOOKUP(2,1/(((LISTS!$H$2:$H$26&lt;&gt;"")*ISNUMBER(SEARCH(LISTS!$H$2:$H$26,$G2136)))+((LISTS!$I$2:$I$26&lt;&gt;"")*ISNUMBER(SEARCH(LISTS!$I$2:$I$26,$E2136)))),LISTS!$L$2:$L$26),"Concepto DIAN no mapeado a casilla automatica"),IF(LEFT($J2136,4)="TOPE","Control automatico DIAN: "&amp;$J2136,"Casilla automatica: "&amp;$J2136)))</f>
        <v/>
      </c>
    </row>
    <row r="2137">
      <c r="A2137" s="9" t="n"/>
      <c r="B2137" s="9" t="n"/>
      <c r="C2137" s="9" t="n"/>
      <c r="D2137" s="9" t="n"/>
      <c r="E2137" s="9" t="n"/>
      <c r="F2137" s="11" t="n"/>
      <c r="G2137" s="9" t="n"/>
      <c r="H2137" s="9" t="n"/>
      <c r="I2137" s="9">
        <f>IF(COUNTA($A2137:$H2137)=0,"",IF($J2137="OTRO","NO","SI"))</f>
        <v/>
      </c>
      <c r="J2137" s="9">
        <f>IF(COUNTA($A2137:$H2137)=0,"",IFERROR(LOOKUP(2,1/(((LISTS!$H$2:$H$26&lt;&gt;"")*ISNUMBER(SEARCH(LISTS!$H$2:$H$26,$G2137)))+((LISTS!$I$2:$I$26&lt;&gt;"")*ISNUMBER(SEARCH(LISTS!$I$2:$I$26,$E2137)))),LISTS!$K$2:$K$26),"OTRO"))</f>
        <v/>
      </c>
      <c r="K2137" s="11">
        <f>IF($I2137&lt;&gt;"SI",0,IFERROR($F2137,0))</f>
        <v/>
      </c>
      <c r="L2137" s="9">
        <f>IF(COUNTA($A2137:$H2137)=0,"",IF($J2137="OTRO",IFERROR(LOOKUP(2,1/(((LISTS!$H$2:$H$26&lt;&gt;"")*ISNUMBER(SEARCH(LISTS!$H$2:$H$26,$G2137)))+((LISTS!$I$2:$I$26&lt;&gt;"")*ISNUMBER(SEARCH(LISTS!$I$2:$I$26,$E2137)))),LISTS!$L$2:$L$26),"Concepto DIAN no mapeado a casilla automatica"),IF(LEFT($J2137,4)="TOPE","Control automatico DIAN: "&amp;$J2137,"Casilla automatica: "&amp;$J2137)))</f>
        <v/>
      </c>
    </row>
    <row r="2138">
      <c r="A2138" s="9" t="n"/>
      <c r="B2138" s="9" t="n"/>
      <c r="C2138" s="9" t="n"/>
      <c r="D2138" s="9" t="n"/>
      <c r="E2138" s="9" t="n"/>
      <c r="F2138" s="11" t="n"/>
      <c r="G2138" s="9" t="n"/>
      <c r="H2138" s="9" t="n"/>
      <c r="I2138" s="9">
        <f>IF(COUNTA($A2138:$H2138)=0,"",IF($J2138="OTRO","NO","SI"))</f>
        <v/>
      </c>
      <c r="J2138" s="9">
        <f>IF(COUNTA($A2138:$H2138)=0,"",IFERROR(LOOKUP(2,1/(((LISTS!$H$2:$H$26&lt;&gt;"")*ISNUMBER(SEARCH(LISTS!$H$2:$H$26,$G2138)))+((LISTS!$I$2:$I$26&lt;&gt;"")*ISNUMBER(SEARCH(LISTS!$I$2:$I$26,$E2138)))),LISTS!$K$2:$K$26),"OTRO"))</f>
        <v/>
      </c>
      <c r="K2138" s="11">
        <f>IF($I2138&lt;&gt;"SI",0,IFERROR($F2138,0))</f>
        <v/>
      </c>
      <c r="L2138" s="9">
        <f>IF(COUNTA($A2138:$H2138)=0,"",IF($J2138="OTRO",IFERROR(LOOKUP(2,1/(((LISTS!$H$2:$H$26&lt;&gt;"")*ISNUMBER(SEARCH(LISTS!$H$2:$H$26,$G2138)))+((LISTS!$I$2:$I$26&lt;&gt;"")*ISNUMBER(SEARCH(LISTS!$I$2:$I$26,$E2138)))),LISTS!$L$2:$L$26),"Concepto DIAN no mapeado a casilla automatica"),IF(LEFT($J2138,4)="TOPE","Control automatico DIAN: "&amp;$J2138,"Casilla automatica: "&amp;$J2138)))</f>
        <v/>
      </c>
    </row>
    <row r="2139">
      <c r="A2139" s="9" t="n"/>
      <c r="B2139" s="9" t="n"/>
      <c r="C2139" s="9" t="n"/>
      <c r="D2139" s="9" t="n"/>
      <c r="E2139" s="9" t="n"/>
      <c r="F2139" s="11" t="n"/>
      <c r="G2139" s="9" t="n"/>
      <c r="H2139" s="9" t="n"/>
      <c r="I2139" s="9">
        <f>IF(COUNTA($A2139:$H2139)=0,"",IF($J2139="OTRO","NO","SI"))</f>
        <v/>
      </c>
      <c r="J2139" s="9">
        <f>IF(COUNTA($A2139:$H2139)=0,"",IFERROR(LOOKUP(2,1/(((LISTS!$H$2:$H$26&lt;&gt;"")*ISNUMBER(SEARCH(LISTS!$H$2:$H$26,$G2139)))+((LISTS!$I$2:$I$26&lt;&gt;"")*ISNUMBER(SEARCH(LISTS!$I$2:$I$26,$E2139)))),LISTS!$K$2:$K$26),"OTRO"))</f>
        <v/>
      </c>
      <c r="K2139" s="11">
        <f>IF($I2139&lt;&gt;"SI",0,IFERROR($F2139,0))</f>
        <v/>
      </c>
      <c r="L2139" s="9">
        <f>IF(COUNTA($A2139:$H2139)=0,"",IF($J2139="OTRO",IFERROR(LOOKUP(2,1/(((LISTS!$H$2:$H$26&lt;&gt;"")*ISNUMBER(SEARCH(LISTS!$H$2:$H$26,$G2139)))+((LISTS!$I$2:$I$26&lt;&gt;"")*ISNUMBER(SEARCH(LISTS!$I$2:$I$26,$E2139)))),LISTS!$L$2:$L$26),"Concepto DIAN no mapeado a casilla automatica"),IF(LEFT($J2139,4)="TOPE","Control automatico DIAN: "&amp;$J2139,"Casilla automatica: "&amp;$J2139)))</f>
        <v/>
      </c>
    </row>
    <row r="2140">
      <c r="A2140" s="9" t="n"/>
      <c r="B2140" s="9" t="n"/>
      <c r="C2140" s="9" t="n"/>
      <c r="D2140" s="9" t="n"/>
      <c r="E2140" s="9" t="n"/>
      <c r="F2140" s="11" t="n"/>
      <c r="G2140" s="9" t="n"/>
      <c r="H2140" s="9" t="n"/>
      <c r="I2140" s="9">
        <f>IF(COUNTA($A2140:$H2140)=0,"",IF($J2140="OTRO","NO","SI"))</f>
        <v/>
      </c>
      <c r="J2140" s="9">
        <f>IF(COUNTA($A2140:$H2140)=0,"",IFERROR(LOOKUP(2,1/(((LISTS!$H$2:$H$26&lt;&gt;"")*ISNUMBER(SEARCH(LISTS!$H$2:$H$26,$G2140)))+((LISTS!$I$2:$I$26&lt;&gt;"")*ISNUMBER(SEARCH(LISTS!$I$2:$I$26,$E2140)))),LISTS!$K$2:$K$26),"OTRO"))</f>
        <v/>
      </c>
      <c r="K2140" s="11">
        <f>IF($I2140&lt;&gt;"SI",0,IFERROR($F2140,0))</f>
        <v/>
      </c>
      <c r="L2140" s="9">
        <f>IF(COUNTA($A2140:$H2140)=0,"",IF($J2140="OTRO",IFERROR(LOOKUP(2,1/(((LISTS!$H$2:$H$26&lt;&gt;"")*ISNUMBER(SEARCH(LISTS!$H$2:$H$26,$G2140)))+((LISTS!$I$2:$I$26&lt;&gt;"")*ISNUMBER(SEARCH(LISTS!$I$2:$I$26,$E2140)))),LISTS!$L$2:$L$26),"Concepto DIAN no mapeado a casilla automatica"),IF(LEFT($J2140,4)="TOPE","Control automatico DIAN: "&amp;$J2140,"Casilla automatica: "&amp;$J2140)))</f>
        <v/>
      </c>
    </row>
    <row r="2141">
      <c r="A2141" s="9" t="n"/>
      <c r="B2141" s="9" t="n"/>
      <c r="C2141" s="9" t="n"/>
      <c r="D2141" s="9" t="n"/>
      <c r="E2141" s="9" t="n"/>
      <c r="F2141" s="11" t="n"/>
      <c r="G2141" s="9" t="n"/>
      <c r="H2141" s="9" t="n"/>
      <c r="I2141" s="9">
        <f>IF(COUNTA($A2141:$H2141)=0,"",IF($J2141="OTRO","NO","SI"))</f>
        <v/>
      </c>
      <c r="J2141" s="9">
        <f>IF(COUNTA($A2141:$H2141)=0,"",IFERROR(LOOKUP(2,1/(((LISTS!$H$2:$H$26&lt;&gt;"")*ISNUMBER(SEARCH(LISTS!$H$2:$H$26,$G2141)))+((LISTS!$I$2:$I$26&lt;&gt;"")*ISNUMBER(SEARCH(LISTS!$I$2:$I$26,$E2141)))),LISTS!$K$2:$K$26),"OTRO"))</f>
        <v/>
      </c>
      <c r="K2141" s="11">
        <f>IF($I2141&lt;&gt;"SI",0,IFERROR($F2141,0))</f>
        <v/>
      </c>
      <c r="L2141" s="9">
        <f>IF(COUNTA($A2141:$H2141)=0,"",IF($J2141="OTRO",IFERROR(LOOKUP(2,1/(((LISTS!$H$2:$H$26&lt;&gt;"")*ISNUMBER(SEARCH(LISTS!$H$2:$H$26,$G2141)))+((LISTS!$I$2:$I$26&lt;&gt;"")*ISNUMBER(SEARCH(LISTS!$I$2:$I$26,$E2141)))),LISTS!$L$2:$L$26),"Concepto DIAN no mapeado a casilla automatica"),IF(LEFT($J2141,4)="TOPE","Control automatico DIAN: "&amp;$J2141,"Casilla automatica: "&amp;$J2141)))</f>
        <v/>
      </c>
    </row>
    <row r="2142">
      <c r="A2142" s="9" t="n"/>
      <c r="B2142" s="9" t="n"/>
      <c r="C2142" s="9" t="n"/>
      <c r="D2142" s="9" t="n"/>
      <c r="E2142" s="9" t="n"/>
      <c r="F2142" s="11" t="n"/>
      <c r="G2142" s="9" t="n"/>
      <c r="H2142" s="9" t="n"/>
      <c r="I2142" s="9">
        <f>IF(COUNTA($A2142:$H2142)=0,"",IF($J2142="OTRO","NO","SI"))</f>
        <v/>
      </c>
      <c r="J2142" s="9">
        <f>IF(COUNTA($A2142:$H2142)=0,"",IFERROR(LOOKUP(2,1/(((LISTS!$H$2:$H$26&lt;&gt;"")*ISNUMBER(SEARCH(LISTS!$H$2:$H$26,$G2142)))+((LISTS!$I$2:$I$26&lt;&gt;"")*ISNUMBER(SEARCH(LISTS!$I$2:$I$26,$E2142)))),LISTS!$K$2:$K$26),"OTRO"))</f>
        <v/>
      </c>
      <c r="K2142" s="11">
        <f>IF($I2142&lt;&gt;"SI",0,IFERROR($F2142,0))</f>
        <v/>
      </c>
      <c r="L2142" s="9">
        <f>IF(COUNTA($A2142:$H2142)=0,"",IF($J2142="OTRO",IFERROR(LOOKUP(2,1/(((LISTS!$H$2:$H$26&lt;&gt;"")*ISNUMBER(SEARCH(LISTS!$H$2:$H$26,$G2142)))+((LISTS!$I$2:$I$26&lt;&gt;"")*ISNUMBER(SEARCH(LISTS!$I$2:$I$26,$E2142)))),LISTS!$L$2:$L$26),"Concepto DIAN no mapeado a casilla automatica"),IF(LEFT($J2142,4)="TOPE","Control automatico DIAN: "&amp;$J2142,"Casilla automatica: "&amp;$J2142)))</f>
        <v/>
      </c>
    </row>
    <row r="2143">
      <c r="A2143" s="9" t="n"/>
      <c r="B2143" s="9" t="n"/>
      <c r="C2143" s="9" t="n"/>
      <c r="D2143" s="9" t="n"/>
      <c r="E2143" s="9" t="n"/>
      <c r="F2143" s="11" t="n"/>
      <c r="G2143" s="9" t="n"/>
      <c r="H2143" s="9" t="n"/>
      <c r="I2143" s="9">
        <f>IF(COUNTA($A2143:$H2143)=0,"",IF($J2143="OTRO","NO","SI"))</f>
        <v/>
      </c>
      <c r="J2143" s="9">
        <f>IF(COUNTA($A2143:$H2143)=0,"",IFERROR(LOOKUP(2,1/(((LISTS!$H$2:$H$26&lt;&gt;"")*ISNUMBER(SEARCH(LISTS!$H$2:$H$26,$G2143)))+((LISTS!$I$2:$I$26&lt;&gt;"")*ISNUMBER(SEARCH(LISTS!$I$2:$I$26,$E2143)))),LISTS!$K$2:$K$26),"OTRO"))</f>
        <v/>
      </c>
      <c r="K2143" s="11">
        <f>IF($I2143&lt;&gt;"SI",0,IFERROR($F2143,0))</f>
        <v/>
      </c>
      <c r="L2143" s="9">
        <f>IF(COUNTA($A2143:$H2143)=0,"",IF($J2143="OTRO",IFERROR(LOOKUP(2,1/(((LISTS!$H$2:$H$26&lt;&gt;"")*ISNUMBER(SEARCH(LISTS!$H$2:$H$26,$G2143)))+((LISTS!$I$2:$I$26&lt;&gt;"")*ISNUMBER(SEARCH(LISTS!$I$2:$I$26,$E2143)))),LISTS!$L$2:$L$26),"Concepto DIAN no mapeado a casilla automatica"),IF(LEFT($J2143,4)="TOPE","Control automatico DIAN: "&amp;$J2143,"Casilla automatica: "&amp;$J2143)))</f>
        <v/>
      </c>
    </row>
    <row r="2144">
      <c r="A2144" s="9" t="n"/>
      <c r="B2144" s="9" t="n"/>
      <c r="C2144" s="9" t="n"/>
      <c r="D2144" s="9" t="n"/>
      <c r="E2144" s="9" t="n"/>
      <c r="F2144" s="11" t="n"/>
      <c r="G2144" s="9" t="n"/>
      <c r="H2144" s="9" t="n"/>
      <c r="I2144" s="9">
        <f>IF(COUNTA($A2144:$H2144)=0,"",IF($J2144="OTRO","NO","SI"))</f>
        <v/>
      </c>
      <c r="J2144" s="9">
        <f>IF(COUNTA($A2144:$H2144)=0,"",IFERROR(LOOKUP(2,1/(((LISTS!$H$2:$H$26&lt;&gt;"")*ISNUMBER(SEARCH(LISTS!$H$2:$H$26,$G2144)))+((LISTS!$I$2:$I$26&lt;&gt;"")*ISNUMBER(SEARCH(LISTS!$I$2:$I$26,$E2144)))),LISTS!$K$2:$K$26),"OTRO"))</f>
        <v/>
      </c>
      <c r="K2144" s="11">
        <f>IF($I2144&lt;&gt;"SI",0,IFERROR($F2144,0))</f>
        <v/>
      </c>
      <c r="L2144" s="9">
        <f>IF(COUNTA($A2144:$H2144)=0,"",IF($J2144="OTRO",IFERROR(LOOKUP(2,1/(((LISTS!$H$2:$H$26&lt;&gt;"")*ISNUMBER(SEARCH(LISTS!$H$2:$H$26,$G2144)))+((LISTS!$I$2:$I$26&lt;&gt;"")*ISNUMBER(SEARCH(LISTS!$I$2:$I$26,$E2144)))),LISTS!$L$2:$L$26),"Concepto DIAN no mapeado a casilla automatica"),IF(LEFT($J2144,4)="TOPE","Control automatico DIAN: "&amp;$J2144,"Casilla automatica: "&amp;$J2144)))</f>
        <v/>
      </c>
    </row>
    <row r="2145">
      <c r="A2145" s="9" t="n"/>
      <c r="B2145" s="9" t="n"/>
      <c r="C2145" s="9" t="n"/>
      <c r="D2145" s="9" t="n"/>
      <c r="E2145" s="9" t="n"/>
      <c r="F2145" s="11" t="n"/>
      <c r="G2145" s="9" t="n"/>
      <c r="H2145" s="9" t="n"/>
      <c r="I2145" s="9">
        <f>IF(COUNTA($A2145:$H2145)=0,"",IF($J2145="OTRO","NO","SI"))</f>
        <v/>
      </c>
      <c r="J2145" s="9">
        <f>IF(COUNTA($A2145:$H2145)=0,"",IFERROR(LOOKUP(2,1/(((LISTS!$H$2:$H$26&lt;&gt;"")*ISNUMBER(SEARCH(LISTS!$H$2:$H$26,$G2145)))+((LISTS!$I$2:$I$26&lt;&gt;"")*ISNUMBER(SEARCH(LISTS!$I$2:$I$26,$E2145)))),LISTS!$K$2:$K$26),"OTRO"))</f>
        <v/>
      </c>
      <c r="K2145" s="11">
        <f>IF($I2145&lt;&gt;"SI",0,IFERROR($F2145,0))</f>
        <v/>
      </c>
      <c r="L2145" s="9">
        <f>IF(COUNTA($A2145:$H2145)=0,"",IF($J2145="OTRO",IFERROR(LOOKUP(2,1/(((LISTS!$H$2:$H$26&lt;&gt;"")*ISNUMBER(SEARCH(LISTS!$H$2:$H$26,$G2145)))+((LISTS!$I$2:$I$26&lt;&gt;"")*ISNUMBER(SEARCH(LISTS!$I$2:$I$26,$E2145)))),LISTS!$L$2:$L$26),"Concepto DIAN no mapeado a casilla automatica"),IF(LEFT($J2145,4)="TOPE","Control automatico DIAN: "&amp;$J2145,"Casilla automatica: "&amp;$J2145)))</f>
        <v/>
      </c>
    </row>
    <row r="2146">
      <c r="A2146" s="9" t="n"/>
      <c r="B2146" s="9" t="n"/>
      <c r="C2146" s="9" t="n"/>
      <c r="D2146" s="9" t="n"/>
      <c r="E2146" s="9" t="n"/>
      <c r="F2146" s="11" t="n"/>
      <c r="G2146" s="9" t="n"/>
      <c r="H2146" s="9" t="n"/>
      <c r="I2146" s="9">
        <f>IF(COUNTA($A2146:$H2146)=0,"",IF($J2146="OTRO","NO","SI"))</f>
        <v/>
      </c>
      <c r="J2146" s="9">
        <f>IF(COUNTA($A2146:$H2146)=0,"",IFERROR(LOOKUP(2,1/(((LISTS!$H$2:$H$26&lt;&gt;"")*ISNUMBER(SEARCH(LISTS!$H$2:$H$26,$G2146)))+((LISTS!$I$2:$I$26&lt;&gt;"")*ISNUMBER(SEARCH(LISTS!$I$2:$I$26,$E2146)))),LISTS!$K$2:$K$26),"OTRO"))</f>
        <v/>
      </c>
      <c r="K2146" s="11">
        <f>IF($I2146&lt;&gt;"SI",0,IFERROR($F2146,0))</f>
        <v/>
      </c>
      <c r="L2146" s="9">
        <f>IF(COUNTA($A2146:$H2146)=0,"",IF($J2146="OTRO",IFERROR(LOOKUP(2,1/(((LISTS!$H$2:$H$26&lt;&gt;"")*ISNUMBER(SEARCH(LISTS!$H$2:$H$26,$G2146)))+((LISTS!$I$2:$I$26&lt;&gt;"")*ISNUMBER(SEARCH(LISTS!$I$2:$I$26,$E2146)))),LISTS!$L$2:$L$26),"Concepto DIAN no mapeado a casilla automatica"),IF(LEFT($J2146,4)="TOPE","Control automatico DIAN: "&amp;$J2146,"Casilla automatica: "&amp;$J2146)))</f>
        <v/>
      </c>
    </row>
    <row r="2147">
      <c r="A2147" s="9" t="n"/>
      <c r="B2147" s="9" t="n"/>
      <c r="C2147" s="9" t="n"/>
      <c r="D2147" s="9" t="n"/>
      <c r="E2147" s="9" t="n"/>
      <c r="F2147" s="11" t="n"/>
      <c r="G2147" s="9" t="n"/>
      <c r="H2147" s="9" t="n"/>
      <c r="I2147" s="9">
        <f>IF(COUNTA($A2147:$H2147)=0,"",IF($J2147="OTRO","NO","SI"))</f>
        <v/>
      </c>
      <c r="J2147" s="9">
        <f>IF(COUNTA($A2147:$H2147)=0,"",IFERROR(LOOKUP(2,1/(((LISTS!$H$2:$H$26&lt;&gt;"")*ISNUMBER(SEARCH(LISTS!$H$2:$H$26,$G2147)))+((LISTS!$I$2:$I$26&lt;&gt;"")*ISNUMBER(SEARCH(LISTS!$I$2:$I$26,$E2147)))),LISTS!$K$2:$K$26),"OTRO"))</f>
        <v/>
      </c>
      <c r="K2147" s="11">
        <f>IF($I2147&lt;&gt;"SI",0,IFERROR($F2147,0))</f>
        <v/>
      </c>
      <c r="L2147" s="9">
        <f>IF(COUNTA($A2147:$H2147)=0,"",IF($J2147="OTRO",IFERROR(LOOKUP(2,1/(((LISTS!$H$2:$H$26&lt;&gt;"")*ISNUMBER(SEARCH(LISTS!$H$2:$H$26,$G2147)))+((LISTS!$I$2:$I$26&lt;&gt;"")*ISNUMBER(SEARCH(LISTS!$I$2:$I$26,$E2147)))),LISTS!$L$2:$L$26),"Concepto DIAN no mapeado a casilla automatica"),IF(LEFT($J2147,4)="TOPE","Control automatico DIAN: "&amp;$J2147,"Casilla automatica: "&amp;$J2147)))</f>
        <v/>
      </c>
    </row>
    <row r="2148">
      <c r="A2148" s="9" t="n"/>
      <c r="B2148" s="9" t="n"/>
      <c r="C2148" s="9" t="n"/>
      <c r="D2148" s="9" t="n"/>
      <c r="E2148" s="9" t="n"/>
      <c r="F2148" s="11" t="n"/>
      <c r="G2148" s="9" t="n"/>
      <c r="H2148" s="9" t="n"/>
      <c r="I2148" s="9">
        <f>IF(COUNTA($A2148:$H2148)=0,"",IF($J2148="OTRO","NO","SI"))</f>
        <v/>
      </c>
      <c r="J2148" s="9">
        <f>IF(COUNTA($A2148:$H2148)=0,"",IFERROR(LOOKUP(2,1/(((LISTS!$H$2:$H$26&lt;&gt;"")*ISNUMBER(SEARCH(LISTS!$H$2:$H$26,$G2148)))+((LISTS!$I$2:$I$26&lt;&gt;"")*ISNUMBER(SEARCH(LISTS!$I$2:$I$26,$E2148)))),LISTS!$K$2:$K$26),"OTRO"))</f>
        <v/>
      </c>
      <c r="K2148" s="11">
        <f>IF($I2148&lt;&gt;"SI",0,IFERROR($F2148,0))</f>
        <v/>
      </c>
      <c r="L2148" s="9">
        <f>IF(COUNTA($A2148:$H2148)=0,"",IF($J2148="OTRO",IFERROR(LOOKUP(2,1/(((LISTS!$H$2:$H$26&lt;&gt;"")*ISNUMBER(SEARCH(LISTS!$H$2:$H$26,$G2148)))+((LISTS!$I$2:$I$26&lt;&gt;"")*ISNUMBER(SEARCH(LISTS!$I$2:$I$26,$E2148)))),LISTS!$L$2:$L$26),"Concepto DIAN no mapeado a casilla automatica"),IF(LEFT($J2148,4)="TOPE","Control automatico DIAN: "&amp;$J2148,"Casilla automatica: "&amp;$J2148)))</f>
        <v/>
      </c>
    </row>
    <row r="2149">
      <c r="A2149" s="9" t="n"/>
      <c r="B2149" s="9" t="n"/>
      <c r="C2149" s="9" t="n"/>
      <c r="D2149" s="9" t="n"/>
      <c r="E2149" s="9" t="n"/>
      <c r="F2149" s="11" t="n"/>
      <c r="G2149" s="9" t="n"/>
      <c r="H2149" s="9" t="n"/>
      <c r="I2149" s="9">
        <f>IF(COUNTA($A2149:$H2149)=0,"",IF($J2149="OTRO","NO","SI"))</f>
        <v/>
      </c>
      <c r="J2149" s="9">
        <f>IF(COUNTA($A2149:$H2149)=0,"",IFERROR(LOOKUP(2,1/(((LISTS!$H$2:$H$26&lt;&gt;"")*ISNUMBER(SEARCH(LISTS!$H$2:$H$26,$G2149)))+((LISTS!$I$2:$I$26&lt;&gt;"")*ISNUMBER(SEARCH(LISTS!$I$2:$I$26,$E2149)))),LISTS!$K$2:$K$26),"OTRO"))</f>
        <v/>
      </c>
      <c r="K2149" s="11">
        <f>IF($I2149&lt;&gt;"SI",0,IFERROR($F2149,0))</f>
        <v/>
      </c>
      <c r="L2149" s="9">
        <f>IF(COUNTA($A2149:$H2149)=0,"",IF($J2149="OTRO",IFERROR(LOOKUP(2,1/(((LISTS!$H$2:$H$26&lt;&gt;"")*ISNUMBER(SEARCH(LISTS!$H$2:$H$26,$G2149)))+((LISTS!$I$2:$I$26&lt;&gt;"")*ISNUMBER(SEARCH(LISTS!$I$2:$I$26,$E2149)))),LISTS!$L$2:$L$26),"Concepto DIAN no mapeado a casilla automatica"),IF(LEFT($J2149,4)="TOPE","Control automatico DIAN: "&amp;$J2149,"Casilla automatica: "&amp;$J2149)))</f>
        <v/>
      </c>
    </row>
    <row r="2150">
      <c r="A2150" s="9" t="n"/>
      <c r="B2150" s="9" t="n"/>
      <c r="C2150" s="9" t="n"/>
      <c r="D2150" s="9" t="n"/>
      <c r="E2150" s="9" t="n"/>
      <c r="F2150" s="11" t="n"/>
      <c r="G2150" s="9" t="n"/>
      <c r="H2150" s="9" t="n"/>
      <c r="I2150" s="9">
        <f>IF(COUNTA($A2150:$H2150)=0,"",IF($J2150="OTRO","NO","SI"))</f>
        <v/>
      </c>
      <c r="J2150" s="9">
        <f>IF(COUNTA($A2150:$H2150)=0,"",IFERROR(LOOKUP(2,1/(((LISTS!$H$2:$H$26&lt;&gt;"")*ISNUMBER(SEARCH(LISTS!$H$2:$H$26,$G2150)))+((LISTS!$I$2:$I$26&lt;&gt;"")*ISNUMBER(SEARCH(LISTS!$I$2:$I$26,$E2150)))),LISTS!$K$2:$K$26),"OTRO"))</f>
        <v/>
      </c>
      <c r="K2150" s="11">
        <f>IF($I2150&lt;&gt;"SI",0,IFERROR($F2150,0))</f>
        <v/>
      </c>
      <c r="L2150" s="9">
        <f>IF(COUNTA($A2150:$H2150)=0,"",IF($J2150="OTRO",IFERROR(LOOKUP(2,1/(((LISTS!$H$2:$H$26&lt;&gt;"")*ISNUMBER(SEARCH(LISTS!$H$2:$H$26,$G2150)))+((LISTS!$I$2:$I$26&lt;&gt;"")*ISNUMBER(SEARCH(LISTS!$I$2:$I$26,$E2150)))),LISTS!$L$2:$L$26),"Concepto DIAN no mapeado a casilla automatica"),IF(LEFT($J2150,4)="TOPE","Control automatico DIAN: "&amp;$J2150,"Casilla automatica: "&amp;$J2150)))</f>
        <v/>
      </c>
    </row>
    <row r="2151">
      <c r="A2151" s="9" t="n"/>
      <c r="B2151" s="9" t="n"/>
      <c r="C2151" s="9" t="n"/>
      <c r="D2151" s="9" t="n"/>
      <c r="E2151" s="9" t="n"/>
      <c r="F2151" s="11" t="n"/>
      <c r="G2151" s="9" t="n"/>
      <c r="H2151" s="9" t="n"/>
      <c r="I2151" s="9">
        <f>IF(COUNTA($A2151:$H2151)=0,"",IF($J2151="OTRO","NO","SI"))</f>
        <v/>
      </c>
      <c r="J2151" s="9">
        <f>IF(COUNTA($A2151:$H2151)=0,"",IFERROR(LOOKUP(2,1/(((LISTS!$H$2:$H$26&lt;&gt;"")*ISNUMBER(SEARCH(LISTS!$H$2:$H$26,$G2151)))+((LISTS!$I$2:$I$26&lt;&gt;"")*ISNUMBER(SEARCH(LISTS!$I$2:$I$26,$E2151)))),LISTS!$K$2:$K$26),"OTRO"))</f>
        <v/>
      </c>
      <c r="K2151" s="11">
        <f>IF($I2151&lt;&gt;"SI",0,IFERROR($F2151,0))</f>
        <v/>
      </c>
      <c r="L2151" s="9">
        <f>IF(COUNTA($A2151:$H2151)=0,"",IF($J2151="OTRO",IFERROR(LOOKUP(2,1/(((LISTS!$H$2:$H$26&lt;&gt;"")*ISNUMBER(SEARCH(LISTS!$H$2:$H$26,$G2151)))+((LISTS!$I$2:$I$26&lt;&gt;"")*ISNUMBER(SEARCH(LISTS!$I$2:$I$26,$E2151)))),LISTS!$L$2:$L$26),"Concepto DIAN no mapeado a casilla automatica"),IF(LEFT($J2151,4)="TOPE","Control automatico DIAN: "&amp;$J2151,"Casilla automatica: "&amp;$J2151)))</f>
        <v/>
      </c>
    </row>
    <row r="2152">
      <c r="A2152" s="9" t="n"/>
      <c r="B2152" s="9" t="n"/>
      <c r="C2152" s="9" t="n"/>
      <c r="D2152" s="9" t="n"/>
      <c r="E2152" s="9" t="n"/>
      <c r="F2152" s="11" t="n"/>
      <c r="G2152" s="9" t="n"/>
      <c r="H2152" s="9" t="n"/>
      <c r="I2152" s="9">
        <f>IF(COUNTA($A2152:$H2152)=0,"",IF($J2152="OTRO","NO","SI"))</f>
        <v/>
      </c>
      <c r="J2152" s="9">
        <f>IF(COUNTA($A2152:$H2152)=0,"",IFERROR(LOOKUP(2,1/(((LISTS!$H$2:$H$26&lt;&gt;"")*ISNUMBER(SEARCH(LISTS!$H$2:$H$26,$G2152)))+((LISTS!$I$2:$I$26&lt;&gt;"")*ISNUMBER(SEARCH(LISTS!$I$2:$I$26,$E2152)))),LISTS!$K$2:$K$26),"OTRO"))</f>
        <v/>
      </c>
      <c r="K2152" s="11">
        <f>IF($I2152&lt;&gt;"SI",0,IFERROR($F2152,0))</f>
        <v/>
      </c>
      <c r="L2152" s="9">
        <f>IF(COUNTA($A2152:$H2152)=0,"",IF($J2152="OTRO",IFERROR(LOOKUP(2,1/(((LISTS!$H$2:$H$26&lt;&gt;"")*ISNUMBER(SEARCH(LISTS!$H$2:$H$26,$G2152)))+((LISTS!$I$2:$I$26&lt;&gt;"")*ISNUMBER(SEARCH(LISTS!$I$2:$I$26,$E2152)))),LISTS!$L$2:$L$26),"Concepto DIAN no mapeado a casilla automatica"),IF(LEFT($J2152,4)="TOPE","Control automatico DIAN: "&amp;$J2152,"Casilla automatica: "&amp;$J2152)))</f>
        <v/>
      </c>
    </row>
    <row r="2153">
      <c r="A2153" s="9" t="n"/>
      <c r="B2153" s="9" t="n"/>
      <c r="C2153" s="9" t="n"/>
      <c r="D2153" s="9" t="n"/>
      <c r="E2153" s="9" t="n"/>
      <c r="F2153" s="11" t="n"/>
      <c r="G2153" s="9" t="n"/>
      <c r="H2153" s="9" t="n"/>
      <c r="I2153" s="9">
        <f>IF(COUNTA($A2153:$H2153)=0,"",IF($J2153="OTRO","NO","SI"))</f>
        <v/>
      </c>
      <c r="J2153" s="9">
        <f>IF(COUNTA($A2153:$H2153)=0,"",IFERROR(LOOKUP(2,1/(((LISTS!$H$2:$H$26&lt;&gt;"")*ISNUMBER(SEARCH(LISTS!$H$2:$H$26,$G2153)))+((LISTS!$I$2:$I$26&lt;&gt;"")*ISNUMBER(SEARCH(LISTS!$I$2:$I$26,$E2153)))),LISTS!$K$2:$K$26),"OTRO"))</f>
        <v/>
      </c>
      <c r="K2153" s="11">
        <f>IF($I2153&lt;&gt;"SI",0,IFERROR($F2153,0))</f>
        <v/>
      </c>
      <c r="L2153" s="9">
        <f>IF(COUNTA($A2153:$H2153)=0,"",IF($J2153="OTRO",IFERROR(LOOKUP(2,1/(((LISTS!$H$2:$H$26&lt;&gt;"")*ISNUMBER(SEARCH(LISTS!$H$2:$H$26,$G2153)))+((LISTS!$I$2:$I$26&lt;&gt;"")*ISNUMBER(SEARCH(LISTS!$I$2:$I$26,$E2153)))),LISTS!$L$2:$L$26),"Concepto DIAN no mapeado a casilla automatica"),IF(LEFT($J2153,4)="TOPE","Control automatico DIAN: "&amp;$J2153,"Casilla automatica: "&amp;$J2153)))</f>
        <v/>
      </c>
    </row>
    <row r="2154">
      <c r="A2154" s="9" t="n"/>
      <c r="B2154" s="9" t="n"/>
      <c r="C2154" s="9" t="n"/>
      <c r="D2154" s="9" t="n"/>
      <c r="E2154" s="9" t="n"/>
      <c r="F2154" s="11" t="n"/>
      <c r="G2154" s="9" t="n"/>
      <c r="H2154" s="9" t="n"/>
      <c r="I2154" s="9">
        <f>IF(COUNTA($A2154:$H2154)=0,"",IF($J2154="OTRO","NO","SI"))</f>
        <v/>
      </c>
      <c r="J2154" s="9">
        <f>IF(COUNTA($A2154:$H2154)=0,"",IFERROR(LOOKUP(2,1/(((LISTS!$H$2:$H$26&lt;&gt;"")*ISNUMBER(SEARCH(LISTS!$H$2:$H$26,$G2154)))+((LISTS!$I$2:$I$26&lt;&gt;"")*ISNUMBER(SEARCH(LISTS!$I$2:$I$26,$E2154)))),LISTS!$K$2:$K$26),"OTRO"))</f>
        <v/>
      </c>
      <c r="K2154" s="11">
        <f>IF($I2154&lt;&gt;"SI",0,IFERROR($F2154,0))</f>
        <v/>
      </c>
      <c r="L2154" s="9">
        <f>IF(COUNTA($A2154:$H2154)=0,"",IF($J2154="OTRO",IFERROR(LOOKUP(2,1/(((LISTS!$H$2:$H$26&lt;&gt;"")*ISNUMBER(SEARCH(LISTS!$H$2:$H$26,$G2154)))+((LISTS!$I$2:$I$26&lt;&gt;"")*ISNUMBER(SEARCH(LISTS!$I$2:$I$26,$E2154)))),LISTS!$L$2:$L$26),"Concepto DIAN no mapeado a casilla automatica"),IF(LEFT($J2154,4)="TOPE","Control automatico DIAN: "&amp;$J2154,"Casilla automatica: "&amp;$J2154)))</f>
        <v/>
      </c>
    </row>
    <row r="2155">
      <c r="A2155" s="9" t="n"/>
      <c r="B2155" s="9" t="n"/>
      <c r="C2155" s="9" t="n"/>
      <c r="D2155" s="9" t="n"/>
      <c r="E2155" s="9" t="n"/>
      <c r="F2155" s="11" t="n"/>
      <c r="G2155" s="9" t="n"/>
      <c r="H2155" s="9" t="n"/>
      <c r="I2155" s="9">
        <f>IF(COUNTA($A2155:$H2155)=0,"",IF($J2155="OTRO","NO","SI"))</f>
        <v/>
      </c>
      <c r="J2155" s="9">
        <f>IF(COUNTA($A2155:$H2155)=0,"",IFERROR(LOOKUP(2,1/(((LISTS!$H$2:$H$26&lt;&gt;"")*ISNUMBER(SEARCH(LISTS!$H$2:$H$26,$G2155)))+((LISTS!$I$2:$I$26&lt;&gt;"")*ISNUMBER(SEARCH(LISTS!$I$2:$I$26,$E2155)))),LISTS!$K$2:$K$26),"OTRO"))</f>
        <v/>
      </c>
      <c r="K2155" s="11">
        <f>IF($I2155&lt;&gt;"SI",0,IFERROR($F2155,0))</f>
        <v/>
      </c>
      <c r="L2155" s="9">
        <f>IF(COUNTA($A2155:$H2155)=0,"",IF($J2155="OTRO",IFERROR(LOOKUP(2,1/(((LISTS!$H$2:$H$26&lt;&gt;"")*ISNUMBER(SEARCH(LISTS!$H$2:$H$26,$G2155)))+((LISTS!$I$2:$I$26&lt;&gt;"")*ISNUMBER(SEARCH(LISTS!$I$2:$I$26,$E2155)))),LISTS!$L$2:$L$26),"Concepto DIAN no mapeado a casilla automatica"),IF(LEFT($J2155,4)="TOPE","Control automatico DIAN: "&amp;$J2155,"Casilla automatica: "&amp;$J2155)))</f>
        <v/>
      </c>
    </row>
    <row r="2156">
      <c r="A2156" s="9" t="n"/>
      <c r="B2156" s="9" t="n"/>
      <c r="C2156" s="9" t="n"/>
      <c r="D2156" s="9" t="n"/>
      <c r="E2156" s="9" t="n"/>
      <c r="F2156" s="11" t="n"/>
      <c r="G2156" s="9" t="n"/>
      <c r="H2156" s="9" t="n"/>
      <c r="I2156" s="9">
        <f>IF(COUNTA($A2156:$H2156)=0,"",IF($J2156="OTRO","NO","SI"))</f>
        <v/>
      </c>
      <c r="J2156" s="9">
        <f>IF(COUNTA($A2156:$H2156)=0,"",IFERROR(LOOKUP(2,1/(((LISTS!$H$2:$H$26&lt;&gt;"")*ISNUMBER(SEARCH(LISTS!$H$2:$H$26,$G2156)))+((LISTS!$I$2:$I$26&lt;&gt;"")*ISNUMBER(SEARCH(LISTS!$I$2:$I$26,$E2156)))),LISTS!$K$2:$K$26),"OTRO"))</f>
        <v/>
      </c>
      <c r="K2156" s="11">
        <f>IF($I2156&lt;&gt;"SI",0,IFERROR($F2156,0))</f>
        <v/>
      </c>
      <c r="L2156" s="9">
        <f>IF(COUNTA($A2156:$H2156)=0,"",IF($J2156="OTRO",IFERROR(LOOKUP(2,1/(((LISTS!$H$2:$H$26&lt;&gt;"")*ISNUMBER(SEARCH(LISTS!$H$2:$H$26,$G2156)))+((LISTS!$I$2:$I$26&lt;&gt;"")*ISNUMBER(SEARCH(LISTS!$I$2:$I$26,$E2156)))),LISTS!$L$2:$L$26),"Concepto DIAN no mapeado a casilla automatica"),IF(LEFT($J2156,4)="TOPE","Control automatico DIAN: "&amp;$J2156,"Casilla automatica: "&amp;$J2156)))</f>
        <v/>
      </c>
    </row>
    <row r="2157">
      <c r="A2157" s="9" t="n"/>
      <c r="B2157" s="9" t="n"/>
      <c r="C2157" s="9" t="n"/>
      <c r="D2157" s="9" t="n"/>
      <c r="E2157" s="9" t="n"/>
      <c r="F2157" s="11" t="n"/>
      <c r="G2157" s="9" t="n"/>
      <c r="H2157" s="9" t="n"/>
      <c r="I2157" s="9">
        <f>IF(COUNTA($A2157:$H2157)=0,"",IF($J2157="OTRO","NO","SI"))</f>
        <v/>
      </c>
      <c r="J2157" s="9">
        <f>IF(COUNTA($A2157:$H2157)=0,"",IFERROR(LOOKUP(2,1/(((LISTS!$H$2:$H$26&lt;&gt;"")*ISNUMBER(SEARCH(LISTS!$H$2:$H$26,$G2157)))+((LISTS!$I$2:$I$26&lt;&gt;"")*ISNUMBER(SEARCH(LISTS!$I$2:$I$26,$E2157)))),LISTS!$K$2:$K$26),"OTRO"))</f>
        <v/>
      </c>
      <c r="K2157" s="11">
        <f>IF($I2157&lt;&gt;"SI",0,IFERROR($F2157,0))</f>
        <v/>
      </c>
      <c r="L2157" s="9">
        <f>IF(COUNTA($A2157:$H2157)=0,"",IF($J2157="OTRO",IFERROR(LOOKUP(2,1/(((LISTS!$H$2:$H$26&lt;&gt;"")*ISNUMBER(SEARCH(LISTS!$H$2:$H$26,$G2157)))+((LISTS!$I$2:$I$26&lt;&gt;"")*ISNUMBER(SEARCH(LISTS!$I$2:$I$26,$E2157)))),LISTS!$L$2:$L$26),"Concepto DIAN no mapeado a casilla automatica"),IF(LEFT($J2157,4)="TOPE","Control automatico DIAN: "&amp;$J2157,"Casilla automatica: "&amp;$J2157)))</f>
        <v/>
      </c>
    </row>
    <row r="2158">
      <c r="A2158" s="9" t="n"/>
      <c r="B2158" s="9" t="n"/>
      <c r="C2158" s="9" t="n"/>
      <c r="D2158" s="9" t="n"/>
      <c r="E2158" s="9" t="n"/>
      <c r="F2158" s="11" t="n"/>
      <c r="G2158" s="9" t="n"/>
      <c r="H2158" s="9" t="n"/>
      <c r="I2158" s="9">
        <f>IF(COUNTA($A2158:$H2158)=0,"",IF($J2158="OTRO","NO","SI"))</f>
        <v/>
      </c>
      <c r="J2158" s="9">
        <f>IF(COUNTA($A2158:$H2158)=0,"",IFERROR(LOOKUP(2,1/(((LISTS!$H$2:$H$26&lt;&gt;"")*ISNUMBER(SEARCH(LISTS!$H$2:$H$26,$G2158)))+((LISTS!$I$2:$I$26&lt;&gt;"")*ISNUMBER(SEARCH(LISTS!$I$2:$I$26,$E2158)))),LISTS!$K$2:$K$26),"OTRO"))</f>
        <v/>
      </c>
      <c r="K2158" s="11">
        <f>IF($I2158&lt;&gt;"SI",0,IFERROR($F2158,0))</f>
        <v/>
      </c>
      <c r="L2158" s="9">
        <f>IF(COUNTA($A2158:$H2158)=0,"",IF($J2158="OTRO",IFERROR(LOOKUP(2,1/(((LISTS!$H$2:$H$26&lt;&gt;"")*ISNUMBER(SEARCH(LISTS!$H$2:$H$26,$G2158)))+((LISTS!$I$2:$I$26&lt;&gt;"")*ISNUMBER(SEARCH(LISTS!$I$2:$I$26,$E2158)))),LISTS!$L$2:$L$26),"Concepto DIAN no mapeado a casilla automatica"),IF(LEFT($J2158,4)="TOPE","Control automatico DIAN: "&amp;$J2158,"Casilla automatica: "&amp;$J2158)))</f>
        <v/>
      </c>
    </row>
    <row r="2159">
      <c r="A2159" s="9" t="n"/>
      <c r="B2159" s="9" t="n"/>
      <c r="C2159" s="9" t="n"/>
      <c r="D2159" s="9" t="n"/>
      <c r="E2159" s="9" t="n"/>
      <c r="F2159" s="11" t="n"/>
      <c r="G2159" s="9" t="n"/>
      <c r="H2159" s="9" t="n"/>
      <c r="I2159" s="9">
        <f>IF(COUNTA($A2159:$H2159)=0,"",IF($J2159="OTRO","NO","SI"))</f>
        <v/>
      </c>
      <c r="J2159" s="9">
        <f>IF(COUNTA($A2159:$H2159)=0,"",IFERROR(LOOKUP(2,1/(((LISTS!$H$2:$H$26&lt;&gt;"")*ISNUMBER(SEARCH(LISTS!$H$2:$H$26,$G2159)))+((LISTS!$I$2:$I$26&lt;&gt;"")*ISNUMBER(SEARCH(LISTS!$I$2:$I$26,$E2159)))),LISTS!$K$2:$K$26),"OTRO"))</f>
        <v/>
      </c>
      <c r="K2159" s="11">
        <f>IF($I2159&lt;&gt;"SI",0,IFERROR($F2159,0))</f>
        <v/>
      </c>
      <c r="L2159" s="9">
        <f>IF(COUNTA($A2159:$H2159)=0,"",IF($J2159="OTRO",IFERROR(LOOKUP(2,1/(((LISTS!$H$2:$H$26&lt;&gt;"")*ISNUMBER(SEARCH(LISTS!$H$2:$H$26,$G2159)))+((LISTS!$I$2:$I$26&lt;&gt;"")*ISNUMBER(SEARCH(LISTS!$I$2:$I$26,$E2159)))),LISTS!$L$2:$L$26),"Concepto DIAN no mapeado a casilla automatica"),IF(LEFT($J2159,4)="TOPE","Control automatico DIAN: "&amp;$J2159,"Casilla automatica: "&amp;$J2159)))</f>
        <v/>
      </c>
    </row>
    <row r="2160">
      <c r="A2160" s="9" t="n"/>
      <c r="B2160" s="9" t="n"/>
      <c r="C2160" s="9" t="n"/>
      <c r="D2160" s="9" t="n"/>
      <c r="E2160" s="9" t="n"/>
      <c r="F2160" s="11" t="n"/>
      <c r="G2160" s="9" t="n"/>
      <c r="H2160" s="9" t="n"/>
      <c r="I2160" s="9">
        <f>IF(COUNTA($A2160:$H2160)=0,"",IF($J2160="OTRO","NO","SI"))</f>
        <v/>
      </c>
      <c r="J2160" s="9">
        <f>IF(COUNTA($A2160:$H2160)=0,"",IFERROR(LOOKUP(2,1/(((LISTS!$H$2:$H$26&lt;&gt;"")*ISNUMBER(SEARCH(LISTS!$H$2:$H$26,$G2160)))+((LISTS!$I$2:$I$26&lt;&gt;"")*ISNUMBER(SEARCH(LISTS!$I$2:$I$26,$E2160)))),LISTS!$K$2:$K$26),"OTRO"))</f>
        <v/>
      </c>
      <c r="K2160" s="11">
        <f>IF($I2160&lt;&gt;"SI",0,IFERROR($F2160,0))</f>
        <v/>
      </c>
      <c r="L2160" s="9">
        <f>IF(COUNTA($A2160:$H2160)=0,"",IF($J2160="OTRO",IFERROR(LOOKUP(2,1/(((LISTS!$H$2:$H$26&lt;&gt;"")*ISNUMBER(SEARCH(LISTS!$H$2:$H$26,$G2160)))+((LISTS!$I$2:$I$26&lt;&gt;"")*ISNUMBER(SEARCH(LISTS!$I$2:$I$26,$E2160)))),LISTS!$L$2:$L$26),"Concepto DIAN no mapeado a casilla automatica"),IF(LEFT($J2160,4)="TOPE","Control automatico DIAN: "&amp;$J2160,"Casilla automatica: "&amp;$J2160)))</f>
        <v/>
      </c>
    </row>
    <row r="2161">
      <c r="A2161" s="9" t="n"/>
      <c r="B2161" s="9" t="n"/>
      <c r="C2161" s="9" t="n"/>
      <c r="D2161" s="9" t="n"/>
      <c r="E2161" s="9" t="n"/>
      <c r="F2161" s="11" t="n"/>
      <c r="G2161" s="9" t="n"/>
      <c r="H2161" s="9" t="n"/>
      <c r="I2161" s="9">
        <f>IF(COUNTA($A2161:$H2161)=0,"",IF($J2161="OTRO","NO","SI"))</f>
        <v/>
      </c>
      <c r="J2161" s="9">
        <f>IF(COUNTA($A2161:$H2161)=0,"",IFERROR(LOOKUP(2,1/(((LISTS!$H$2:$H$26&lt;&gt;"")*ISNUMBER(SEARCH(LISTS!$H$2:$H$26,$G2161)))+((LISTS!$I$2:$I$26&lt;&gt;"")*ISNUMBER(SEARCH(LISTS!$I$2:$I$26,$E2161)))),LISTS!$K$2:$K$26),"OTRO"))</f>
        <v/>
      </c>
      <c r="K2161" s="11">
        <f>IF($I2161&lt;&gt;"SI",0,IFERROR($F2161,0))</f>
        <v/>
      </c>
      <c r="L2161" s="9">
        <f>IF(COUNTA($A2161:$H2161)=0,"",IF($J2161="OTRO",IFERROR(LOOKUP(2,1/(((LISTS!$H$2:$H$26&lt;&gt;"")*ISNUMBER(SEARCH(LISTS!$H$2:$H$26,$G2161)))+((LISTS!$I$2:$I$26&lt;&gt;"")*ISNUMBER(SEARCH(LISTS!$I$2:$I$26,$E2161)))),LISTS!$L$2:$L$26),"Concepto DIAN no mapeado a casilla automatica"),IF(LEFT($J2161,4)="TOPE","Control automatico DIAN: "&amp;$J2161,"Casilla automatica: "&amp;$J2161)))</f>
        <v/>
      </c>
    </row>
    <row r="2162">
      <c r="A2162" s="9" t="n"/>
      <c r="B2162" s="9" t="n"/>
      <c r="C2162" s="9" t="n"/>
      <c r="D2162" s="9" t="n"/>
      <c r="E2162" s="9" t="n"/>
      <c r="F2162" s="11" t="n"/>
      <c r="G2162" s="9" t="n"/>
      <c r="H2162" s="9" t="n"/>
      <c r="I2162" s="9">
        <f>IF(COUNTA($A2162:$H2162)=0,"",IF($J2162="OTRO","NO","SI"))</f>
        <v/>
      </c>
      <c r="J2162" s="9">
        <f>IF(COUNTA($A2162:$H2162)=0,"",IFERROR(LOOKUP(2,1/(((LISTS!$H$2:$H$26&lt;&gt;"")*ISNUMBER(SEARCH(LISTS!$H$2:$H$26,$G2162)))+((LISTS!$I$2:$I$26&lt;&gt;"")*ISNUMBER(SEARCH(LISTS!$I$2:$I$26,$E2162)))),LISTS!$K$2:$K$26),"OTRO"))</f>
        <v/>
      </c>
      <c r="K2162" s="11">
        <f>IF($I2162&lt;&gt;"SI",0,IFERROR($F2162,0))</f>
        <v/>
      </c>
      <c r="L2162" s="9">
        <f>IF(COUNTA($A2162:$H2162)=0,"",IF($J2162="OTRO",IFERROR(LOOKUP(2,1/(((LISTS!$H$2:$H$26&lt;&gt;"")*ISNUMBER(SEARCH(LISTS!$H$2:$H$26,$G2162)))+((LISTS!$I$2:$I$26&lt;&gt;"")*ISNUMBER(SEARCH(LISTS!$I$2:$I$26,$E2162)))),LISTS!$L$2:$L$26),"Concepto DIAN no mapeado a casilla automatica"),IF(LEFT($J2162,4)="TOPE","Control automatico DIAN: "&amp;$J2162,"Casilla automatica: "&amp;$J2162)))</f>
        <v/>
      </c>
    </row>
    <row r="2163">
      <c r="A2163" s="9" t="n"/>
      <c r="B2163" s="9" t="n"/>
      <c r="C2163" s="9" t="n"/>
      <c r="D2163" s="9" t="n"/>
      <c r="E2163" s="9" t="n"/>
      <c r="F2163" s="11" t="n"/>
      <c r="G2163" s="9" t="n"/>
      <c r="H2163" s="9" t="n"/>
      <c r="I2163" s="9">
        <f>IF(COUNTA($A2163:$H2163)=0,"",IF($J2163="OTRO","NO","SI"))</f>
        <v/>
      </c>
      <c r="J2163" s="9">
        <f>IF(COUNTA($A2163:$H2163)=0,"",IFERROR(LOOKUP(2,1/(((LISTS!$H$2:$H$26&lt;&gt;"")*ISNUMBER(SEARCH(LISTS!$H$2:$H$26,$G2163)))+((LISTS!$I$2:$I$26&lt;&gt;"")*ISNUMBER(SEARCH(LISTS!$I$2:$I$26,$E2163)))),LISTS!$K$2:$K$26),"OTRO"))</f>
        <v/>
      </c>
      <c r="K2163" s="11">
        <f>IF($I2163&lt;&gt;"SI",0,IFERROR($F2163,0))</f>
        <v/>
      </c>
      <c r="L2163" s="9">
        <f>IF(COUNTA($A2163:$H2163)=0,"",IF($J2163="OTRO",IFERROR(LOOKUP(2,1/(((LISTS!$H$2:$H$26&lt;&gt;"")*ISNUMBER(SEARCH(LISTS!$H$2:$H$26,$G2163)))+((LISTS!$I$2:$I$26&lt;&gt;"")*ISNUMBER(SEARCH(LISTS!$I$2:$I$26,$E2163)))),LISTS!$L$2:$L$26),"Concepto DIAN no mapeado a casilla automatica"),IF(LEFT($J2163,4)="TOPE","Control automatico DIAN: "&amp;$J2163,"Casilla automatica: "&amp;$J2163)))</f>
        <v/>
      </c>
    </row>
    <row r="2164">
      <c r="A2164" s="9" t="n"/>
      <c r="B2164" s="9" t="n"/>
      <c r="C2164" s="9" t="n"/>
      <c r="D2164" s="9" t="n"/>
      <c r="E2164" s="9" t="n"/>
      <c r="F2164" s="11" t="n"/>
      <c r="G2164" s="9" t="n"/>
      <c r="H2164" s="9" t="n"/>
      <c r="I2164" s="9">
        <f>IF(COUNTA($A2164:$H2164)=0,"",IF($J2164="OTRO","NO","SI"))</f>
        <v/>
      </c>
      <c r="J2164" s="9">
        <f>IF(COUNTA($A2164:$H2164)=0,"",IFERROR(LOOKUP(2,1/(((LISTS!$H$2:$H$26&lt;&gt;"")*ISNUMBER(SEARCH(LISTS!$H$2:$H$26,$G2164)))+((LISTS!$I$2:$I$26&lt;&gt;"")*ISNUMBER(SEARCH(LISTS!$I$2:$I$26,$E2164)))),LISTS!$K$2:$K$26),"OTRO"))</f>
        <v/>
      </c>
      <c r="K2164" s="11">
        <f>IF($I2164&lt;&gt;"SI",0,IFERROR($F2164,0))</f>
        <v/>
      </c>
      <c r="L2164" s="9">
        <f>IF(COUNTA($A2164:$H2164)=0,"",IF($J2164="OTRO",IFERROR(LOOKUP(2,1/(((LISTS!$H$2:$H$26&lt;&gt;"")*ISNUMBER(SEARCH(LISTS!$H$2:$H$26,$G2164)))+((LISTS!$I$2:$I$26&lt;&gt;"")*ISNUMBER(SEARCH(LISTS!$I$2:$I$26,$E2164)))),LISTS!$L$2:$L$26),"Concepto DIAN no mapeado a casilla automatica"),IF(LEFT($J2164,4)="TOPE","Control automatico DIAN: "&amp;$J2164,"Casilla automatica: "&amp;$J2164)))</f>
        <v/>
      </c>
    </row>
    <row r="2165">
      <c r="A2165" s="9" t="n"/>
      <c r="B2165" s="9" t="n"/>
      <c r="C2165" s="9" t="n"/>
      <c r="D2165" s="9" t="n"/>
      <c r="E2165" s="9" t="n"/>
      <c r="F2165" s="11" t="n"/>
      <c r="G2165" s="9" t="n"/>
      <c r="H2165" s="9" t="n"/>
      <c r="I2165" s="9">
        <f>IF(COUNTA($A2165:$H2165)=0,"",IF($J2165="OTRO","NO","SI"))</f>
        <v/>
      </c>
      <c r="J2165" s="9">
        <f>IF(COUNTA($A2165:$H2165)=0,"",IFERROR(LOOKUP(2,1/(((LISTS!$H$2:$H$26&lt;&gt;"")*ISNUMBER(SEARCH(LISTS!$H$2:$H$26,$G2165)))+((LISTS!$I$2:$I$26&lt;&gt;"")*ISNUMBER(SEARCH(LISTS!$I$2:$I$26,$E2165)))),LISTS!$K$2:$K$26),"OTRO"))</f>
        <v/>
      </c>
      <c r="K2165" s="11">
        <f>IF($I2165&lt;&gt;"SI",0,IFERROR($F2165,0))</f>
        <v/>
      </c>
      <c r="L2165" s="9">
        <f>IF(COUNTA($A2165:$H2165)=0,"",IF($J2165="OTRO",IFERROR(LOOKUP(2,1/(((LISTS!$H$2:$H$26&lt;&gt;"")*ISNUMBER(SEARCH(LISTS!$H$2:$H$26,$G2165)))+((LISTS!$I$2:$I$26&lt;&gt;"")*ISNUMBER(SEARCH(LISTS!$I$2:$I$26,$E2165)))),LISTS!$L$2:$L$26),"Concepto DIAN no mapeado a casilla automatica"),IF(LEFT($J2165,4)="TOPE","Control automatico DIAN: "&amp;$J2165,"Casilla automatica: "&amp;$J2165)))</f>
        <v/>
      </c>
    </row>
    <row r="2166">
      <c r="A2166" s="9" t="n"/>
      <c r="B2166" s="9" t="n"/>
      <c r="C2166" s="9" t="n"/>
      <c r="D2166" s="9" t="n"/>
      <c r="E2166" s="9" t="n"/>
      <c r="F2166" s="11" t="n"/>
      <c r="G2166" s="9" t="n"/>
      <c r="H2166" s="9" t="n"/>
      <c r="I2166" s="9">
        <f>IF(COUNTA($A2166:$H2166)=0,"",IF($J2166="OTRO","NO","SI"))</f>
        <v/>
      </c>
      <c r="J2166" s="9">
        <f>IF(COUNTA($A2166:$H2166)=0,"",IFERROR(LOOKUP(2,1/(((LISTS!$H$2:$H$26&lt;&gt;"")*ISNUMBER(SEARCH(LISTS!$H$2:$H$26,$G2166)))+((LISTS!$I$2:$I$26&lt;&gt;"")*ISNUMBER(SEARCH(LISTS!$I$2:$I$26,$E2166)))),LISTS!$K$2:$K$26),"OTRO"))</f>
        <v/>
      </c>
      <c r="K2166" s="11">
        <f>IF($I2166&lt;&gt;"SI",0,IFERROR($F2166,0))</f>
        <v/>
      </c>
      <c r="L2166" s="9">
        <f>IF(COUNTA($A2166:$H2166)=0,"",IF($J2166="OTRO",IFERROR(LOOKUP(2,1/(((LISTS!$H$2:$H$26&lt;&gt;"")*ISNUMBER(SEARCH(LISTS!$H$2:$H$26,$G2166)))+((LISTS!$I$2:$I$26&lt;&gt;"")*ISNUMBER(SEARCH(LISTS!$I$2:$I$26,$E2166)))),LISTS!$L$2:$L$26),"Concepto DIAN no mapeado a casilla automatica"),IF(LEFT($J2166,4)="TOPE","Control automatico DIAN: "&amp;$J2166,"Casilla automatica: "&amp;$J2166)))</f>
        <v/>
      </c>
    </row>
    <row r="2167">
      <c r="A2167" s="9" t="n"/>
      <c r="B2167" s="9" t="n"/>
      <c r="C2167" s="9" t="n"/>
      <c r="D2167" s="9" t="n"/>
      <c r="E2167" s="9" t="n"/>
      <c r="F2167" s="11" t="n"/>
      <c r="G2167" s="9" t="n"/>
      <c r="H2167" s="9" t="n"/>
      <c r="I2167" s="9">
        <f>IF(COUNTA($A2167:$H2167)=0,"",IF($J2167="OTRO","NO","SI"))</f>
        <v/>
      </c>
      <c r="J2167" s="9">
        <f>IF(COUNTA($A2167:$H2167)=0,"",IFERROR(LOOKUP(2,1/(((LISTS!$H$2:$H$26&lt;&gt;"")*ISNUMBER(SEARCH(LISTS!$H$2:$H$26,$G2167)))+((LISTS!$I$2:$I$26&lt;&gt;"")*ISNUMBER(SEARCH(LISTS!$I$2:$I$26,$E2167)))),LISTS!$K$2:$K$26),"OTRO"))</f>
        <v/>
      </c>
      <c r="K2167" s="11">
        <f>IF($I2167&lt;&gt;"SI",0,IFERROR($F2167,0))</f>
        <v/>
      </c>
      <c r="L2167" s="9">
        <f>IF(COUNTA($A2167:$H2167)=0,"",IF($J2167="OTRO",IFERROR(LOOKUP(2,1/(((LISTS!$H$2:$H$26&lt;&gt;"")*ISNUMBER(SEARCH(LISTS!$H$2:$H$26,$G2167)))+((LISTS!$I$2:$I$26&lt;&gt;"")*ISNUMBER(SEARCH(LISTS!$I$2:$I$26,$E2167)))),LISTS!$L$2:$L$26),"Concepto DIAN no mapeado a casilla automatica"),IF(LEFT($J2167,4)="TOPE","Control automatico DIAN: "&amp;$J2167,"Casilla automatica: "&amp;$J2167)))</f>
        <v/>
      </c>
    </row>
    <row r="2168">
      <c r="A2168" s="9" t="n"/>
      <c r="B2168" s="9" t="n"/>
      <c r="C2168" s="9" t="n"/>
      <c r="D2168" s="9" t="n"/>
      <c r="E2168" s="9" t="n"/>
      <c r="F2168" s="11" t="n"/>
      <c r="G2168" s="9" t="n"/>
      <c r="H2168" s="9" t="n"/>
      <c r="I2168" s="9">
        <f>IF(COUNTA($A2168:$H2168)=0,"",IF($J2168="OTRO","NO","SI"))</f>
        <v/>
      </c>
      <c r="J2168" s="9">
        <f>IF(COUNTA($A2168:$H2168)=0,"",IFERROR(LOOKUP(2,1/(((LISTS!$H$2:$H$26&lt;&gt;"")*ISNUMBER(SEARCH(LISTS!$H$2:$H$26,$G2168)))+((LISTS!$I$2:$I$26&lt;&gt;"")*ISNUMBER(SEARCH(LISTS!$I$2:$I$26,$E2168)))),LISTS!$K$2:$K$26),"OTRO"))</f>
        <v/>
      </c>
      <c r="K2168" s="11">
        <f>IF($I2168&lt;&gt;"SI",0,IFERROR($F2168,0))</f>
        <v/>
      </c>
      <c r="L2168" s="9">
        <f>IF(COUNTA($A2168:$H2168)=0,"",IF($J2168="OTRO",IFERROR(LOOKUP(2,1/(((LISTS!$H$2:$H$26&lt;&gt;"")*ISNUMBER(SEARCH(LISTS!$H$2:$H$26,$G2168)))+((LISTS!$I$2:$I$26&lt;&gt;"")*ISNUMBER(SEARCH(LISTS!$I$2:$I$26,$E2168)))),LISTS!$L$2:$L$26),"Concepto DIAN no mapeado a casilla automatica"),IF(LEFT($J2168,4)="TOPE","Control automatico DIAN: "&amp;$J2168,"Casilla automatica: "&amp;$J2168)))</f>
        <v/>
      </c>
    </row>
    <row r="2169">
      <c r="A2169" s="9" t="n"/>
      <c r="B2169" s="9" t="n"/>
      <c r="C2169" s="9" t="n"/>
      <c r="D2169" s="9" t="n"/>
      <c r="E2169" s="9" t="n"/>
      <c r="F2169" s="11" t="n"/>
      <c r="G2169" s="9" t="n"/>
      <c r="H2169" s="9" t="n"/>
      <c r="I2169" s="9">
        <f>IF(COUNTA($A2169:$H2169)=0,"",IF($J2169="OTRO","NO","SI"))</f>
        <v/>
      </c>
      <c r="J2169" s="9">
        <f>IF(COUNTA($A2169:$H2169)=0,"",IFERROR(LOOKUP(2,1/(((LISTS!$H$2:$H$26&lt;&gt;"")*ISNUMBER(SEARCH(LISTS!$H$2:$H$26,$G2169)))+((LISTS!$I$2:$I$26&lt;&gt;"")*ISNUMBER(SEARCH(LISTS!$I$2:$I$26,$E2169)))),LISTS!$K$2:$K$26),"OTRO"))</f>
        <v/>
      </c>
      <c r="K2169" s="11">
        <f>IF($I2169&lt;&gt;"SI",0,IFERROR($F2169,0))</f>
        <v/>
      </c>
      <c r="L2169" s="9">
        <f>IF(COUNTA($A2169:$H2169)=0,"",IF($J2169="OTRO",IFERROR(LOOKUP(2,1/(((LISTS!$H$2:$H$26&lt;&gt;"")*ISNUMBER(SEARCH(LISTS!$H$2:$H$26,$G2169)))+((LISTS!$I$2:$I$26&lt;&gt;"")*ISNUMBER(SEARCH(LISTS!$I$2:$I$26,$E2169)))),LISTS!$L$2:$L$26),"Concepto DIAN no mapeado a casilla automatica"),IF(LEFT($J2169,4)="TOPE","Control automatico DIAN: "&amp;$J2169,"Casilla automatica: "&amp;$J2169)))</f>
        <v/>
      </c>
    </row>
    <row r="2170">
      <c r="A2170" s="9" t="n"/>
      <c r="B2170" s="9" t="n"/>
      <c r="C2170" s="9" t="n"/>
      <c r="D2170" s="9" t="n"/>
      <c r="E2170" s="9" t="n"/>
      <c r="F2170" s="11" t="n"/>
      <c r="G2170" s="9" t="n"/>
      <c r="H2170" s="9" t="n"/>
      <c r="I2170" s="9">
        <f>IF(COUNTA($A2170:$H2170)=0,"",IF($J2170="OTRO","NO","SI"))</f>
        <v/>
      </c>
      <c r="J2170" s="9">
        <f>IF(COUNTA($A2170:$H2170)=0,"",IFERROR(LOOKUP(2,1/(((LISTS!$H$2:$H$26&lt;&gt;"")*ISNUMBER(SEARCH(LISTS!$H$2:$H$26,$G2170)))+((LISTS!$I$2:$I$26&lt;&gt;"")*ISNUMBER(SEARCH(LISTS!$I$2:$I$26,$E2170)))),LISTS!$K$2:$K$26),"OTRO"))</f>
        <v/>
      </c>
      <c r="K2170" s="11">
        <f>IF($I2170&lt;&gt;"SI",0,IFERROR($F2170,0))</f>
        <v/>
      </c>
      <c r="L2170" s="9">
        <f>IF(COUNTA($A2170:$H2170)=0,"",IF($J2170="OTRO",IFERROR(LOOKUP(2,1/(((LISTS!$H$2:$H$26&lt;&gt;"")*ISNUMBER(SEARCH(LISTS!$H$2:$H$26,$G2170)))+((LISTS!$I$2:$I$26&lt;&gt;"")*ISNUMBER(SEARCH(LISTS!$I$2:$I$26,$E2170)))),LISTS!$L$2:$L$26),"Concepto DIAN no mapeado a casilla automatica"),IF(LEFT($J2170,4)="TOPE","Control automatico DIAN: "&amp;$J2170,"Casilla automatica: "&amp;$J2170)))</f>
        <v/>
      </c>
    </row>
    <row r="2171">
      <c r="A2171" s="9" t="n"/>
      <c r="B2171" s="9" t="n"/>
      <c r="C2171" s="9" t="n"/>
      <c r="D2171" s="9" t="n"/>
      <c r="E2171" s="9" t="n"/>
      <c r="F2171" s="11" t="n"/>
      <c r="G2171" s="9" t="n"/>
      <c r="H2171" s="9" t="n"/>
      <c r="I2171" s="9">
        <f>IF(COUNTA($A2171:$H2171)=0,"",IF($J2171="OTRO","NO","SI"))</f>
        <v/>
      </c>
      <c r="J2171" s="9">
        <f>IF(COUNTA($A2171:$H2171)=0,"",IFERROR(LOOKUP(2,1/(((LISTS!$H$2:$H$26&lt;&gt;"")*ISNUMBER(SEARCH(LISTS!$H$2:$H$26,$G2171)))+((LISTS!$I$2:$I$26&lt;&gt;"")*ISNUMBER(SEARCH(LISTS!$I$2:$I$26,$E2171)))),LISTS!$K$2:$K$26),"OTRO"))</f>
        <v/>
      </c>
      <c r="K2171" s="11">
        <f>IF($I2171&lt;&gt;"SI",0,IFERROR($F2171,0))</f>
        <v/>
      </c>
      <c r="L2171" s="9">
        <f>IF(COUNTA($A2171:$H2171)=0,"",IF($J2171="OTRO",IFERROR(LOOKUP(2,1/(((LISTS!$H$2:$H$26&lt;&gt;"")*ISNUMBER(SEARCH(LISTS!$H$2:$H$26,$G2171)))+((LISTS!$I$2:$I$26&lt;&gt;"")*ISNUMBER(SEARCH(LISTS!$I$2:$I$26,$E2171)))),LISTS!$L$2:$L$26),"Concepto DIAN no mapeado a casilla automatica"),IF(LEFT($J2171,4)="TOPE","Control automatico DIAN: "&amp;$J2171,"Casilla automatica: "&amp;$J2171)))</f>
        <v/>
      </c>
    </row>
    <row r="2172">
      <c r="A2172" s="9" t="n"/>
      <c r="B2172" s="9" t="n"/>
      <c r="C2172" s="9" t="n"/>
      <c r="D2172" s="9" t="n"/>
      <c r="E2172" s="9" t="n"/>
      <c r="F2172" s="11" t="n"/>
      <c r="G2172" s="9" t="n"/>
      <c r="H2172" s="9" t="n"/>
      <c r="I2172" s="9">
        <f>IF(COUNTA($A2172:$H2172)=0,"",IF($J2172="OTRO","NO","SI"))</f>
        <v/>
      </c>
      <c r="J2172" s="9">
        <f>IF(COUNTA($A2172:$H2172)=0,"",IFERROR(LOOKUP(2,1/(((LISTS!$H$2:$H$26&lt;&gt;"")*ISNUMBER(SEARCH(LISTS!$H$2:$H$26,$G2172)))+((LISTS!$I$2:$I$26&lt;&gt;"")*ISNUMBER(SEARCH(LISTS!$I$2:$I$26,$E2172)))),LISTS!$K$2:$K$26),"OTRO"))</f>
        <v/>
      </c>
      <c r="K2172" s="11">
        <f>IF($I2172&lt;&gt;"SI",0,IFERROR($F2172,0))</f>
        <v/>
      </c>
      <c r="L2172" s="9">
        <f>IF(COUNTA($A2172:$H2172)=0,"",IF($J2172="OTRO",IFERROR(LOOKUP(2,1/(((LISTS!$H$2:$H$26&lt;&gt;"")*ISNUMBER(SEARCH(LISTS!$H$2:$H$26,$G2172)))+((LISTS!$I$2:$I$26&lt;&gt;"")*ISNUMBER(SEARCH(LISTS!$I$2:$I$26,$E2172)))),LISTS!$L$2:$L$26),"Concepto DIAN no mapeado a casilla automatica"),IF(LEFT($J2172,4)="TOPE","Control automatico DIAN: "&amp;$J2172,"Casilla automatica: "&amp;$J2172)))</f>
        <v/>
      </c>
    </row>
    <row r="2173">
      <c r="A2173" s="9" t="n"/>
      <c r="B2173" s="9" t="n"/>
      <c r="C2173" s="9" t="n"/>
      <c r="D2173" s="9" t="n"/>
      <c r="E2173" s="9" t="n"/>
      <c r="F2173" s="11" t="n"/>
      <c r="G2173" s="9" t="n"/>
      <c r="H2173" s="9" t="n"/>
      <c r="I2173" s="9">
        <f>IF(COUNTA($A2173:$H2173)=0,"",IF($J2173="OTRO","NO","SI"))</f>
        <v/>
      </c>
      <c r="J2173" s="9">
        <f>IF(COUNTA($A2173:$H2173)=0,"",IFERROR(LOOKUP(2,1/(((LISTS!$H$2:$H$26&lt;&gt;"")*ISNUMBER(SEARCH(LISTS!$H$2:$H$26,$G2173)))+((LISTS!$I$2:$I$26&lt;&gt;"")*ISNUMBER(SEARCH(LISTS!$I$2:$I$26,$E2173)))),LISTS!$K$2:$K$26),"OTRO"))</f>
        <v/>
      </c>
      <c r="K2173" s="11">
        <f>IF($I2173&lt;&gt;"SI",0,IFERROR($F2173,0))</f>
        <v/>
      </c>
      <c r="L2173" s="9">
        <f>IF(COUNTA($A2173:$H2173)=0,"",IF($J2173="OTRO",IFERROR(LOOKUP(2,1/(((LISTS!$H$2:$H$26&lt;&gt;"")*ISNUMBER(SEARCH(LISTS!$H$2:$H$26,$G2173)))+((LISTS!$I$2:$I$26&lt;&gt;"")*ISNUMBER(SEARCH(LISTS!$I$2:$I$26,$E2173)))),LISTS!$L$2:$L$26),"Concepto DIAN no mapeado a casilla automatica"),IF(LEFT($J2173,4)="TOPE","Control automatico DIAN: "&amp;$J2173,"Casilla automatica: "&amp;$J2173)))</f>
        <v/>
      </c>
    </row>
    <row r="2174">
      <c r="A2174" s="9" t="n"/>
      <c r="B2174" s="9" t="n"/>
      <c r="C2174" s="9" t="n"/>
      <c r="D2174" s="9" t="n"/>
      <c r="E2174" s="9" t="n"/>
      <c r="F2174" s="11" t="n"/>
      <c r="G2174" s="9" t="n"/>
      <c r="H2174" s="9" t="n"/>
      <c r="I2174" s="9">
        <f>IF(COUNTA($A2174:$H2174)=0,"",IF($J2174="OTRO","NO","SI"))</f>
        <v/>
      </c>
      <c r="J2174" s="9">
        <f>IF(COUNTA($A2174:$H2174)=0,"",IFERROR(LOOKUP(2,1/(((LISTS!$H$2:$H$26&lt;&gt;"")*ISNUMBER(SEARCH(LISTS!$H$2:$H$26,$G2174)))+((LISTS!$I$2:$I$26&lt;&gt;"")*ISNUMBER(SEARCH(LISTS!$I$2:$I$26,$E2174)))),LISTS!$K$2:$K$26),"OTRO"))</f>
        <v/>
      </c>
      <c r="K2174" s="11">
        <f>IF($I2174&lt;&gt;"SI",0,IFERROR($F2174,0))</f>
        <v/>
      </c>
      <c r="L2174" s="9">
        <f>IF(COUNTA($A2174:$H2174)=0,"",IF($J2174="OTRO",IFERROR(LOOKUP(2,1/(((LISTS!$H$2:$H$26&lt;&gt;"")*ISNUMBER(SEARCH(LISTS!$H$2:$H$26,$G2174)))+((LISTS!$I$2:$I$26&lt;&gt;"")*ISNUMBER(SEARCH(LISTS!$I$2:$I$26,$E2174)))),LISTS!$L$2:$L$26),"Concepto DIAN no mapeado a casilla automatica"),IF(LEFT($J2174,4)="TOPE","Control automatico DIAN: "&amp;$J2174,"Casilla automatica: "&amp;$J2174)))</f>
        <v/>
      </c>
    </row>
    <row r="2175">
      <c r="A2175" s="9" t="n"/>
      <c r="B2175" s="9" t="n"/>
      <c r="C2175" s="9" t="n"/>
      <c r="D2175" s="9" t="n"/>
      <c r="E2175" s="9" t="n"/>
      <c r="F2175" s="11" t="n"/>
      <c r="G2175" s="9" t="n"/>
      <c r="H2175" s="9" t="n"/>
      <c r="I2175" s="9">
        <f>IF(COUNTA($A2175:$H2175)=0,"",IF($J2175="OTRO","NO","SI"))</f>
        <v/>
      </c>
      <c r="J2175" s="9">
        <f>IF(COUNTA($A2175:$H2175)=0,"",IFERROR(LOOKUP(2,1/(((LISTS!$H$2:$H$26&lt;&gt;"")*ISNUMBER(SEARCH(LISTS!$H$2:$H$26,$G2175)))+((LISTS!$I$2:$I$26&lt;&gt;"")*ISNUMBER(SEARCH(LISTS!$I$2:$I$26,$E2175)))),LISTS!$K$2:$K$26),"OTRO"))</f>
        <v/>
      </c>
      <c r="K2175" s="11">
        <f>IF($I2175&lt;&gt;"SI",0,IFERROR($F2175,0))</f>
        <v/>
      </c>
      <c r="L2175" s="9">
        <f>IF(COUNTA($A2175:$H2175)=0,"",IF($J2175="OTRO",IFERROR(LOOKUP(2,1/(((LISTS!$H$2:$H$26&lt;&gt;"")*ISNUMBER(SEARCH(LISTS!$H$2:$H$26,$G2175)))+((LISTS!$I$2:$I$26&lt;&gt;"")*ISNUMBER(SEARCH(LISTS!$I$2:$I$26,$E2175)))),LISTS!$L$2:$L$26),"Concepto DIAN no mapeado a casilla automatica"),IF(LEFT($J2175,4)="TOPE","Control automatico DIAN: "&amp;$J2175,"Casilla automatica: "&amp;$J2175)))</f>
        <v/>
      </c>
    </row>
    <row r="2176">
      <c r="A2176" s="9" t="n"/>
      <c r="B2176" s="9" t="n"/>
      <c r="C2176" s="9" t="n"/>
      <c r="D2176" s="9" t="n"/>
      <c r="E2176" s="9" t="n"/>
      <c r="F2176" s="11" t="n"/>
      <c r="G2176" s="9" t="n"/>
      <c r="H2176" s="9" t="n"/>
      <c r="I2176" s="9">
        <f>IF(COUNTA($A2176:$H2176)=0,"",IF($J2176="OTRO","NO","SI"))</f>
        <v/>
      </c>
      <c r="J2176" s="9">
        <f>IF(COUNTA($A2176:$H2176)=0,"",IFERROR(LOOKUP(2,1/(((LISTS!$H$2:$H$26&lt;&gt;"")*ISNUMBER(SEARCH(LISTS!$H$2:$H$26,$G2176)))+((LISTS!$I$2:$I$26&lt;&gt;"")*ISNUMBER(SEARCH(LISTS!$I$2:$I$26,$E2176)))),LISTS!$K$2:$K$26),"OTRO"))</f>
        <v/>
      </c>
      <c r="K2176" s="11">
        <f>IF($I2176&lt;&gt;"SI",0,IFERROR($F2176,0))</f>
        <v/>
      </c>
      <c r="L2176" s="9">
        <f>IF(COUNTA($A2176:$H2176)=0,"",IF($J2176="OTRO",IFERROR(LOOKUP(2,1/(((LISTS!$H$2:$H$26&lt;&gt;"")*ISNUMBER(SEARCH(LISTS!$H$2:$H$26,$G2176)))+((LISTS!$I$2:$I$26&lt;&gt;"")*ISNUMBER(SEARCH(LISTS!$I$2:$I$26,$E2176)))),LISTS!$L$2:$L$26),"Concepto DIAN no mapeado a casilla automatica"),IF(LEFT($J2176,4)="TOPE","Control automatico DIAN: "&amp;$J2176,"Casilla automatica: "&amp;$J2176)))</f>
        <v/>
      </c>
    </row>
    <row r="2177">
      <c r="A2177" s="9" t="n"/>
      <c r="B2177" s="9" t="n"/>
      <c r="C2177" s="9" t="n"/>
      <c r="D2177" s="9" t="n"/>
      <c r="E2177" s="9" t="n"/>
      <c r="F2177" s="11" t="n"/>
      <c r="G2177" s="9" t="n"/>
      <c r="H2177" s="9" t="n"/>
      <c r="I2177" s="9">
        <f>IF(COUNTA($A2177:$H2177)=0,"",IF($J2177="OTRO","NO","SI"))</f>
        <v/>
      </c>
      <c r="J2177" s="9">
        <f>IF(COUNTA($A2177:$H2177)=0,"",IFERROR(LOOKUP(2,1/(((LISTS!$H$2:$H$26&lt;&gt;"")*ISNUMBER(SEARCH(LISTS!$H$2:$H$26,$G2177)))+((LISTS!$I$2:$I$26&lt;&gt;"")*ISNUMBER(SEARCH(LISTS!$I$2:$I$26,$E2177)))),LISTS!$K$2:$K$26),"OTRO"))</f>
        <v/>
      </c>
      <c r="K2177" s="11">
        <f>IF($I2177&lt;&gt;"SI",0,IFERROR($F2177,0))</f>
        <v/>
      </c>
      <c r="L2177" s="9">
        <f>IF(COUNTA($A2177:$H2177)=0,"",IF($J2177="OTRO",IFERROR(LOOKUP(2,1/(((LISTS!$H$2:$H$26&lt;&gt;"")*ISNUMBER(SEARCH(LISTS!$H$2:$H$26,$G2177)))+((LISTS!$I$2:$I$26&lt;&gt;"")*ISNUMBER(SEARCH(LISTS!$I$2:$I$26,$E2177)))),LISTS!$L$2:$L$26),"Concepto DIAN no mapeado a casilla automatica"),IF(LEFT($J2177,4)="TOPE","Control automatico DIAN: "&amp;$J2177,"Casilla automatica: "&amp;$J2177)))</f>
        <v/>
      </c>
    </row>
    <row r="2178">
      <c r="A2178" s="9" t="n"/>
      <c r="B2178" s="9" t="n"/>
      <c r="C2178" s="9" t="n"/>
      <c r="D2178" s="9" t="n"/>
      <c r="E2178" s="9" t="n"/>
      <c r="F2178" s="11" t="n"/>
      <c r="G2178" s="9" t="n"/>
      <c r="H2178" s="9" t="n"/>
      <c r="I2178" s="9">
        <f>IF(COUNTA($A2178:$H2178)=0,"",IF($J2178="OTRO","NO","SI"))</f>
        <v/>
      </c>
      <c r="J2178" s="9">
        <f>IF(COUNTA($A2178:$H2178)=0,"",IFERROR(LOOKUP(2,1/(((LISTS!$H$2:$H$26&lt;&gt;"")*ISNUMBER(SEARCH(LISTS!$H$2:$H$26,$G2178)))+((LISTS!$I$2:$I$26&lt;&gt;"")*ISNUMBER(SEARCH(LISTS!$I$2:$I$26,$E2178)))),LISTS!$K$2:$K$26),"OTRO"))</f>
        <v/>
      </c>
      <c r="K2178" s="11">
        <f>IF($I2178&lt;&gt;"SI",0,IFERROR($F2178,0))</f>
        <v/>
      </c>
      <c r="L2178" s="9">
        <f>IF(COUNTA($A2178:$H2178)=0,"",IF($J2178="OTRO",IFERROR(LOOKUP(2,1/(((LISTS!$H$2:$H$26&lt;&gt;"")*ISNUMBER(SEARCH(LISTS!$H$2:$H$26,$G2178)))+((LISTS!$I$2:$I$26&lt;&gt;"")*ISNUMBER(SEARCH(LISTS!$I$2:$I$26,$E2178)))),LISTS!$L$2:$L$26),"Concepto DIAN no mapeado a casilla automatica"),IF(LEFT($J2178,4)="TOPE","Control automatico DIAN: "&amp;$J2178,"Casilla automatica: "&amp;$J2178)))</f>
        <v/>
      </c>
    </row>
    <row r="2179">
      <c r="A2179" s="9" t="n"/>
      <c r="B2179" s="9" t="n"/>
      <c r="C2179" s="9" t="n"/>
      <c r="D2179" s="9" t="n"/>
      <c r="E2179" s="9" t="n"/>
      <c r="F2179" s="11" t="n"/>
      <c r="G2179" s="9" t="n"/>
      <c r="H2179" s="9" t="n"/>
      <c r="I2179" s="9">
        <f>IF(COUNTA($A2179:$H2179)=0,"",IF($J2179="OTRO","NO","SI"))</f>
        <v/>
      </c>
      <c r="J2179" s="9">
        <f>IF(COUNTA($A2179:$H2179)=0,"",IFERROR(LOOKUP(2,1/(((LISTS!$H$2:$H$26&lt;&gt;"")*ISNUMBER(SEARCH(LISTS!$H$2:$H$26,$G2179)))+((LISTS!$I$2:$I$26&lt;&gt;"")*ISNUMBER(SEARCH(LISTS!$I$2:$I$26,$E2179)))),LISTS!$K$2:$K$26),"OTRO"))</f>
        <v/>
      </c>
      <c r="K2179" s="11">
        <f>IF($I2179&lt;&gt;"SI",0,IFERROR($F2179,0))</f>
        <v/>
      </c>
      <c r="L2179" s="9">
        <f>IF(COUNTA($A2179:$H2179)=0,"",IF($J2179="OTRO",IFERROR(LOOKUP(2,1/(((LISTS!$H$2:$H$26&lt;&gt;"")*ISNUMBER(SEARCH(LISTS!$H$2:$H$26,$G2179)))+((LISTS!$I$2:$I$26&lt;&gt;"")*ISNUMBER(SEARCH(LISTS!$I$2:$I$26,$E2179)))),LISTS!$L$2:$L$26),"Concepto DIAN no mapeado a casilla automatica"),IF(LEFT($J2179,4)="TOPE","Control automatico DIAN: "&amp;$J2179,"Casilla automatica: "&amp;$J2179)))</f>
        <v/>
      </c>
    </row>
    <row r="2180">
      <c r="A2180" s="9" t="n"/>
      <c r="B2180" s="9" t="n"/>
      <c r="C2180" s="9" t="n"/>
      <c r="D2180" s="9" t="n"/>
      <c r="E2180" s="9" t="n"/>
      <c r="F2180" s="11" t="n"/>
      <c r="G2180" s="9" t="n"/>
      <c r="H2180" s="9" t="n"/>
      <c r="I2180" s="9">
        <f>IF(COUNTA($A2180:$H2180)=0,"",IF($J2180="OTRO","NO","SI"))</f>
        <v/>
      </c>
      <c r="J2180" s="9">
        <f>IF(COUNTA($A2180:$H2180)=0,"",IFERROR(LOOKUP(2,1/(((LISTS!$H$2:$H$26&lt;&gt;"")*ISNUMBER(SEARCH(LISTS!$H$2:$H$26,$G2180)))+((LISTS!$I$2:$I$26&lt;&gt;"")*ISNUMBER(SEARCH(LISTS!$I$2:$I$26,$E2180)))),LISTS!$K$2:$K$26),"OTRO"))</f>
        <v/>
      </c>
      <c r="K2180" s="11">
        <f>IF($I2180&lt;&gt;"SI",0,IFERROR($F2180,0))</f>
        <v/>
      </c>
      <c r="L2180" s="9">
        <f>IF(COUNTA($A2180:$H2180)=0,"",IF($J2180="OTRO",IFERROR(LOOKUP(2,1/(((LISTS!$H$2:$H$26&lt;&gt;"")*ISNUMBER(SEARCH(LISTS!$H$2:$H$26,$G2180)))+((LISTS!$I$2:$I$26&lt;&gt;"")*ISNUMBER(SEARCH(LISTS!$I$2:$I$26,$E2180)))),LISTS!$L$2:$L$26),"Concepto DIAN no mapeado a casilla automatica"),IF(LEFT($J2180,4)="TOPE","Control automatico DIAN: "&amp;$J2180,"Casilla automatica: "&amp;$J2180)))</f>
        <v/>
      </c>
    </row>
    <row r="2181">
      <c r="A2181" s="9" t="n"/>
      <c r="B2181" s="9" t="n"/>
      <c r="C2181" s="9" t="n"/>
      <c r="D2181" s="9" t="n"/>
      <c r="E2181" s="9" t="n"/>
      <c r="F2181" s="11" t="n"/>
      <c r="G2181" s="9" t="n"/>
      <c r="H2181" s="9" t="n"/>
      <c r="I2181" s="9">
        <f>IF(COUNTA($A2181:$H2181)=0,"",IF($J2181="OTRO","NO","SI"))</f>
        <v/>
      </c>
      <c r="J2181" s="9">
        <f>IF(COUNTA($A2181:$H2181)=0,"",IFERROR(LOOKUP(2,1/(((LISTS!$H$2:$H$26&lt;&gt;"")*ISNUMBER(SEARCH(LISTS!$H$2:$H$26,$G2181)))+((LISTS!$I$2:$I$26&lt;&gt;"")*ISNUMBER(SEARCH(LISTS!$I$2:$I$26,$E2181)))),LISTS!$K$2:$K$26),"OTRO"))</f>
        <v/>
      </c>
      <c r="K2181" s="11">
        <f>IF($I2181&lt;&gt;"SI",0,IFERROR($F2181,0))</f>
        <v/>
      </c>
      <c r="L2181" s="9">
        <f>IF(COUNTA($A2181:$H2181)=0,"",IF($J2181="OTRO",IFERROR(LOOKUP(2,1/(((LISTS!$H$2:$H$26&lt;&gt;"")*ISNUMBER(SEARCH(LISTS!$H$2:$H$26,$G2181)))+((LISTS!$I$2:$I$26&lt;&gt;"")*ISNUMBER(SEARCH(LISTS!$I$2:$I$26,$E2181)))),LISTS!$L$2:$L$26),"Concepto DIAN no mapeado a casilla automatica"),IF(LEFT($J2181,4)="TOPE","Control automatico DIAN: "&amp;$J2181,"Casilla automatica: "&amp;$J2181)))</f>
        <v/>
      </c>
    </row>
    <row r="2182">
      <c r="A2182" s="9" t="n"/>
      <c r="B2182" s="9" t="n"/>
      <c r="C2182" s="9" t="n"/>
      <c r="D2182" s="9" t="n"/>
      <c r="E2182" s="9" t="n"/>
      <c r="F2182" s="11" t="n"/>
      <c r="G2182" s="9" t="n"/>
      <c r="H2182" s="9" t="n"/>
      <c r="I2182" s="9">
        <f>IF(COUNTA($A2182:$H2182)=0,"",IF($J2182="OTRO","NO","SI"))</f>
        <v/>
      </c>
      <c r="J2182" s="9">
        <f>IF(COUNTA($A2182:$H2182)=0,"",IFERROR(LOOKUP(2,1/(((LISTS!$H$2:$H$26&lt;&gt;"")*ISNUMBER(SEARCH(LISTS!$H$2:$H$26,$G2182)))+((LISTS!$I$2:$I$26&lt;&gt;"")*ISNUMBER(SEARCH(LISTS!$I$2:$I$26,$E2182)))),LISTS!$K$2:$K$26),"OTRO"))</f>
        <v/>
      </c>
      <c r="K2182" s="11">
        <f>IF($I2182&lt;&gt;"SI",0,IFERROR($F2182,0))</f>
        <v/>
      </c>
      <c r="L2182" s="9">
        <f>IF(COUNTA($A2182:$H2182)=0,"",IF($J2182="OTRO",IFERROR(LOOKUP(2,1/(((LISTS!$H$2:$H$26&lt;&gt;"")*ISNUMBER(SEARCH(LISTS!$H$2:$H$26,$G2182)))+((LISTS!$I$2:$I$26&lt;&gt;"")*ISNUMBER(SEARCH(LISTS!$I$2:$I$26,$E2182)))),LISTS!$L$2:$L$26),"Concepto DIAN no mapeado a casilla automatica"),IF(LEFT($J2182,4)="TOPE","Control automatico DIAN: "&amp;$J2182,"Casilla automatica: "&amp;$J2182)))</f>
        <v/>
      </c>
    </row>
    <row r="2183">
      <c r="A2183" s="9" t="n"/>
      <c r="B2183" s="9" t="n"/>
      <c r="C2183" s="9" t="n"/>
      <c r="D2183" s="9" t="n"/>
      <c r="E2183" s="9" t="n"/>
      <c r="F2183" s="11" t="n"/>
      <c r="G2183" s="9" t="n"/>
      <c r="H2183" s="9" t="n"/>
      <c r="I2183" s="9">
        <f>IF(COUNTA($A2183:$H2183)=0,"",IF($J2183="OTRO","NO","SI"))</f>
        <v/>
      </c>
      <c r="J2183" s="9">
        <f>IF(COUNTA($A2183:$H2183)=0,"",IFERROR(LOOKUP(2,1/(((LISTS!$H$2:$H$26&lt;&gt;"")*ISNUMBER(SEARCH(LISTS!$H$2:$H$26,$G2183)))+((LISTS!$I$2:$I$26&lt;&gt;"")*ISNUMBER(SEARCH(LISTS!$I$2:$I$26,$E2183)))),LISTS!$K$2:$K$26),"OTRO"))</f>
        <v/>
      </c>
      <c r="K2183" s="11">
        <f>IF($I2183&lt;&gt;"SI",0,IFERROR($F2183,0))</f>
        <v/>
      </c>
      <c r="L2183" s="9">
        <f>IF(COUNTA($A2183:$H2183)=0,"",IF($J2183="OTRO",IFERROR(LOOKUP(2,1/(((LISTS!$H$2:$H$26&lt;&gt;"")*ISNUMBER(SEARCH(LISTS!$H$2:$H$26,$G2183)))+((LISTS!$I$2:$I$26&lt;&gt;"")*ISNUMBER(SEARCH(LISTS!$I$2:$I$26,$E2183)))),LISTS!$L$2:$L$26),"Concepto DIAN no mapeado a casilla automatica"),IF(LEFT($J2183,4)="TOPE","Control automatico DIAN: "&amp;$J2183,"Casilla automatica: "&amp;$J2183)))</f>
        <v/>
      </c>
    </row>
    <row r="2184">
      <c r="A2184" s="9" t="n"/>
      <c r="B2184" s="9" t="n"/>
      <c r="C2184" s="9" t="n"/>
      <c r="D2184" s="9" t="n"/>
      <c r="E2184" s="9" t="n"/>
      <c r="F2184" s="11" t="n"/>
      <c r="G2184" s="9" t="n"/>
      <c r="H2184" s="9" t="n"/>
      <c r="I2184" s="9">
        <f>IF(COUNTA($A2184:$H2184)=0,"",IF($J2184="OTRO","NO","SI"))</f>
        <v/>
      </c>
      <c r="J2184" s="9">
        <f>IF(COUNTA($A2184:$H2184)=0,"",IFERROR(LOOKUP(2,1/(((LISTS!$H$2:$H$26&lt;&gt;"")*ISNUMBER(SEARCH(LISTS!$H$2:$H$26,$G2184)))+((LISTS!$I$2:$I$26&lt;&gt;"")*ISNUMBER(SEARCH(LISTS!$I$2:$I$26,$E2184)))),LISTS!$K$2:$K$26),"OTRO"))</f>
        <v/>
      </c>
      <c r="K2184" s="11">
        <f>IF($I2184&lt;&gt;"SI",0,IFERROR($F2184,0))</f>
        <v/>
      </c>
      <c r="L2184" s="9">
        <f>IF(COUNTA($A2184:$H2184)=0,"",IF($J2184="OTRO",IFERROR(LOOKUP(2,1/(((LISTS!$H$2:$H$26&lt;&gt;"")*ISNUMBER(SEARCH(LISTS!$H$2:$H$26,$G2184)))+((LISTS!$I$2:$I$26&lt;&gt;"")*ISNUMBER(SEARCH(LISTS!$I$2:$I$26,$E2184)))),LISTS!$L$2:$L$26),"Concepto DIAN no mapeado a casilla automatica"),IF(LEFT($J2184,4)="TOPE","Control automatico DIAN: "&amp;$J2184,"Casilla automatica: "&amp;$J2184)))</f>
        <v/>
      </c>
    </row>
    <row r="2185">
      <c r="A2185" s="9" t="n"/>
      <c r="B2185" s="9" t="n"/>
      <c r="C2185" s="9" t="n"/>
      <c r="D2185" s="9" t="n"/>
      <c r="E2185" s="9" t="n"/>
      <c r="F2185" s="11" t="n"/>
      <c r="G2185" s="9" t="n"/>
      <c r="H2185" s="9" t="n"/>
      <c r="I2185" s="9">
        <f>IF(COUNTA($A2185:$H2185)=0,"",IF($J2185="OTRO","NO","SI"))</f>
        <v/>
      </c>
      <c r="J2185" s="9">
        <f>IF(COUNTA($A2185:$H2185)=0,"",IFERROR(LOOKUP(2,1/(((LISTS!$H$2:$H$26&lt;&gt;"")*ISNUMBER(SEARCH(LISTS!$H$2:$H$26,$G2185)))+((LISTS!$I$2:$I$26&lt;&gt;"")*ISNUMBER(SEARCH(LISTS!$I$2:$I$26,$E2185)))),LISTS!$K$2:$K$26),"OTRO"))</f>
        <v/>
      </c>
      <c r="K2185" s="11">
        <f>IF($I2185&lt;&gt;"SI",0,IFERROR($F2185,0))</f>
        <v/>
      </c>
      <c r="L2185" s="9">
        <f>IF(COUNTA($A2185:$H2185)=0,"",IF($J2185="OTRO",IFERROR(LOOKUP(2,1/(((LISTS!$H$2:$H$26&lt;&gt;"")*ISNUMBER(SEARCH(LISTS!$H$2:$H$26,$G2185)))+((LISTS!$I$2:$I$26&lt;&gt;"")*ISNUMBER(SEARCH(LISTS!$I$2:$I$26,$E2185)))),LISTS!$L$2:$L$26),"Concepto DIAN no mapeado a casilla automatica"),IF(LEFT($J2185,4)="TOPE","Control automatico DIAN: "&amp;$J2185,"Casilla automatica: "&amp;$J2185)))</f>
        <v/>
      </c>
    </row>
    <row r="2186">
      <c r="A2186" s="9" t="n"/>
      <c r="B2186" s="9" t="n"/>
      <c r="C2186" s="9" t="n"/>
      <c r="D2186" s="9" t="n"/>
      <c r="E2186" s="9" t="n"/>
      <c r="F2186" s="11" t="n"/>
      <c r="G2186" s="9" t="n"/>
      <c r="H2186" s="9" t="n"/>
      <c r="I2186" s="9">
        <f>IF(COUNTA($A2186:$H2186)=0,"",IF($J2186="OTRO","NO","SI"))</f>
        <v/>
      </c>
      <c r="J2186" s="9">
        <f>IF(COUNTA($A2186:$H2186)=0,"",IFERROR(LOOKUP(2,1/(((LISTS!$H$2:$H$26&lt;&gt;"")*ISNUMBER(SEARCH(LISTS!$H$2:$H$26,$G2186)))+((LISTS!$I$2:$I$26&lt;&gt;"")*ISNUMBER(SEARCH(LISTS!$I$2:$I$26,$E2186)))),LISTS!$K$2:$K$26),"OTRO"))</f>
        <v/>
      </c>
      <c r="K2186" s="11">
        <f>IF($I2186&lt;&gt;"SI",0,IFERROR($F2186,0))</f>
        <v/>
      </c>
      <c r="L2186" s="9">
        <f>IF(COUNTA($A2186:$H2186)=0,"",IF($J2186="OTRO",IFERROR(LOOKUP(2,1/(((LISTS!$H$2:$H$26&lt;&gt;"")*ISNUMBER(SEARCH(LISTS!$H$2:$H$26,$G2186)))+((LISTS!$I$2:$I$26&lt;&gt;"")*ISNUMBER(SEARCH(LISTS!$I$2:$I$26,$E2186)))),LISTS!$L$2:$L$26),"Concepto DIAN no mapeado a casilla automatica"),IF(LEFT($J2186,4)="TOPE","Control automatico DIAN: "&amp;$J2186,"Casilla automatica: "&amp;$J2186)))</f>
        <v/>
      </c>
    </row>
    <row r="2187">
      <c r="A2187" s="9" t="n"/>
      <c r="B2187" s="9" t="n"/>
      <c r="C2187" s="9" t="n"/>
      <c r="D2187" s="9" t="n"/>
      <c r="E2187" s="9" t="n"/>
      <c r="F2187" s="11" t="n"/>
      <c r="G2187" s="9" t="n"/>
      <c r="H2187" s="9" t="n"/>
      <c r="I2187" s="9">
        <f>IF(COUNTA($A2187:$H2187)=0,"",IF($J2187="OTRO","NO","SI"))</f>
        <v/>
      </c>
      <c r="J2187" s="9">
        <f>IF(COUNTA($A2187:$H2187)=0,"",IFERROR(LOOKUP(2,1/(((LISTS!$H$2:$H$26&lt;&gt;"")*ISNUMBER(SEARCH(LISTS!$H$2:$H$26,$G2187)))+((LISTS!$I$2:$I$26&lt;&gt;"")*ISNUMBER(SEARCH(LISTS!$I$2:$I$26,$E2187)))),LISTS!$K$2:$K$26),"OTRO"))</f>
        <v/>
      </c>
      <c r="K2187" s="11">
        <f>IF($I2187&lt;&gt;"SI",0,IFERROR($F2187,0))</f>
        <v/>
      </c>
      <c r="L2187" s="9">
        <f>IF(COUNTA($A2187:$H2187)=0,"",IF($J2187="OTRO",IFERROR(LOOKUP(2,1/(((LISTS!$H$2:$H$26&lt;&gt;"")*ISNUMBER(SEARCH(LISTS!$H$2:$H$26,$G2187)))+((LISTS!$I$2:$I$26&lt;&gt;"")*ISNUMBER(SEARCH(LISTS!$I$2:$I$26,$E2187)))),LISTS!$L$2:$L$26),"Concepto DIAN no mapeado a casilla automatica"),IF(LEFT($J2187,4)="TOPE","Control automatico DIAN: "&amp;$J2187,"Casilla automatica: "&amp;$J2187)))</f>
        <v/>
      </c>
    </row>
    <row r="2188">
      <c r="A2188" s="9" t="n"/>
      <c r="B2188" s="9" t="n"/>
      <c r="C2188" s="9" t="n"/>
      <c r="D2188" s="9" t="n"/>
      <c r="E2188" s="9" t="n"/>
      <c r="F2188" s="11" t="n"/>
      <c r="G2188" s="9" t="n"/>
      <c r="H2188" s="9" t="n"/>
      <c r="I2188" s="9">
        <f>IF(COUNTA($A2188:$H2188)=0,"",IF($J2188="OTRO","NO","SI"))</f>
        <v/>
      </c>
      <c r="J2188" s="9">
        <f>IF(COUNTA($A2188:$H2188)=0,"",IFERROR(LOOKUP(2,1/(((LISTS!$H$2:$H$26&lt;&gt;"")*ISNUMBER(SEARCH(LISTS!$H$2:$H$26,$G2188)))+((LISTS!$I$2:$I$26&lt;&gt;"")*ISNUMBER(SEARCH(LISTS!$I$2:$I$26,$E2188)))),LISTS!$K$2:$K$26),"OTRO"))</f>
        <v/>
      </c>
      <c r="K2188" s="11">
        <f>IF($I2188&lt;&gt;"SI",0,IFERROR($F2188,0))</f>
        <v/>
      </c>
      <c r="L2188" s="9">
        <f>IF(COUNTA($A2188:$H2188)=0,"",IF($J2188="OTRO",IFERROR(LOOKUP(2,1/(((LISTS!$H$2:$H$26&lt;&gt;"")*ISNUMBER(SEARCH(LISTS!$H$2:$H$26,$G2188)))+((LISTS!$I$2:$I$26&lt;&gt;"")*ISNUMBER(SEARCH(LISTS!$I$2:$I$26,$E2188)))),LISTS!$L$2:$L$26),"Concepto DIAN no mapeado a casilla automatica"),IF(LEFT($J2188,4)="TOPE","Control automatico DIAN: "&amp;$J2188,"Casilla automatica: "&amp;$J2188)))</f>
        <v/>
      </c>
    </row>
    <row r="2189">
      <c r="A2189" s="9" t="n"/>
      <c r="B2189" s="9" t="n"/>
      <c r="C2189" s="9" t="n"/>
      <c r="D2189" s="9" t="n"/>
      <c r="E2189" s="9" t="n"/>
      <c r="F2189" s="11" t="n"/>
      <c r="G2189" s="9" t="n"/>
      <c r="H2189" s="9" t="n"/>
      <c r="I2189" s="9">
        <f>IF(COUNTA($A2189:$H2189)=0,"",IF($J2189="OTRO","NO","SI"))</f>
        <v/>
      </c>
      <c r="J2189" s="9">
        <f>IF(COUNTA($A2189:$H2189)=0,"",IFERROR(LOOKUP(2,1/(((LISTS!$H$2:$H$26&lt;&gt;"")*ISNUMBER(SEARCH(LISTS!$H$2:$H$26,$G2189)))+((LISTS!$I$2:$I$26&lt;&gt;"")*ISNUMBER(SEARCH(LISTS!$I$2:$I$26,$E2189)))),LISTS!$K$2:$K$26),"OTRO"))</f>
        <v/>
      </c>
      <c r="K2189" s="11">
        <f>IF($I2189&lt;&gt;"SI",0,IFERROR($F2189,0))</f>
        <v/>
      </c>
      <c r="L2189" s="9">
        <f>IF(COUNTA($A2189:$H2189)=0,"",IF($J2189="OTRO",IFERROR(LOOKUP(2,1/(((LISTS!$H$2:$H$26&lt;&gt;"")*ISNUMBER(SEARCH(LISTS!$H$2:$H$26,$G2189)))+((LISTS!$I$2:$I$26&lt;&gt;"")*ISNUMBER(SEARCH(LISTS!$I$2:$I$26,$E2189)))),LISTS!$L$2:$L$26),"Concepto DIAN no mapeado a casilla automatica"),IF(LEFT($J2189,4)="TOPE","Control automatico DIAN: "&amp;$J2189,"Casilla automatica: "&amp;$J2189)))</f>
        <v/>
      </c>
    </row>
    <row r="2190">
      <c r="A2190" s="9" t="n"/>
      <c r="B2190" s="9" t="n"/>
      <c r="C2190" s="9" t="n"/>
      <c r="D2190" s="9" t="n"/>
      <c r="E2190" s="9" t="n"/>
      <c r="F2190" s="11" t="n"/>
      <c r="G2190" s="9" t="n"/>
      <c r="H2190" s="9" t="n"/>
      <c r="I2190" s="9">
        <f>IF(COUNTA($A2190:$H2190)=0,"",IF($J2190="OTRO","NO","SI"))</f>
        <v/>
      </c>
      <c r="J2190" s="9">
        <f>IF(COUNTA($A2190:$H2190)=0,"",IFERROR(LOOKUP(2,1/(((LISTS!$H$2:$H$26&lt;&gt;"")*ISNUMBER(SEARCH(LISTS!$H$2:$H$26,$G2190)))+((LISTS!$I$2:$I$26&lt;&gt;"")*ISNUMBER(SEARCH(LISTS!$I$2:$I$26,$E2190)))),LISTS!$K$2:$K$26),"OTRO"))</f>
        <v/>
      </c>
      <c r="K2190" s="11">
        <f>IF($I2190&lt;&gt;"SI",0,IFERROR($F2190,0))</f>
        <v/>
      </c>
      <c r="L2190" s="9">
        <f>IF(COUNTA($A2190:$H2190)=0,"",IF($J2190="OTRO",IFERROR(LOOKUP(2,1/(((LISTS!$H$2:$H$26&lt;&gt;"")*ISNUMBER(SEARCH(LISTS!$H$2:$H$26,$G2190)))+((LISTS!$I$2:$I$26&lt;&gt;"")*ISNUMBER(SEARCH(LISTS!$I$2:$I$26,$E2190)))),LISTS!$L$2:$L$26),"Concepto DIAN no mapeado a casilla automatica"),IF(LEFT($J2190,4)="TOPE","Control automatico DIAN: "&amp;$J2190,"Casilla automatica: "&amp;$J2190)))</f>
        <v/>
      </c>
    </row>
    <row r="2191">
      <c r="A2191" s="9" t="n"/>
      <c r="B2191" s="9" t="n"/>
      <c r="C2191" s="9" t="n"/>
      <c r="D2191" s="9" t="n"/>
      <c r="E2191" s="9" t="n"/>
      <c r="F2191" s="11" t="n"/>
      <c r="G2191" s="9" t="n"/>
      <c r="H2191" s="9" t="n"/>
      <c r="I2191" s="9">
        <f>IF(COUNTA($A2191:$H2191)=0,"",IF($J2191="OTRO","NO","SI"))</f>
        <v/>
      </c>
      <c r="J2191" s="9">
        <f>IF(COUNTA($A2191:$H2191)=0,"",IFERROR(LOOKUP(2,1/(((LISTS!$H$2:$H$26&lt;&gt;"")*ISNUMBER(SEARCH(LISTS!$H$2:$H$26,$G2191)))+((LISTS!$I$2:$I$26&lt;&gt;"")*ISNUMBER(SEARCH(LISTS!$I$2:$I$26,$E2191)))),LISTS!$K$2:$K$26),"OTRO"))</f>
        <v/>
      </c>
      <c r="K2191" s="11">
        <f>IF($I2191&lt;&gt;"SI",0,IFERROR($F2191,0))</f>
        <v/>
      </c>
      <c r="L2191" s="9">
        <f>IF(COUNTA($A2191:$H2191)=0,"",IF($J2191="OTRO",IFERROR(LOOKUP(2,1/(((LISTS!$H$2:$H$26&lt;&gt;"")*ISNUMBER(SEARCH(LISTS!$H$2:$H$26,$G2191)))+((LISTS!$I$2:$I$26&lt;&gt;"")*ISNUMBER(SEARCH(LISTS!$I$2:$I$26,$E2191)))),LISTS!$L$2:$L$26),"Concepto DIAN no mapeado a casilla automatica"),IF(LEFT($J2191,4)="TOPE","Control automatico DIAN: "&amp;$J2191,"Casilla automatica: "&amp;$J2191)))</f>
        <v/>
      </c>
    </row>
    <row r="2192">
      <c r="A2192" s="9" t="n"/>
      <c r="B2192" s="9" t="n"/>
      <c r="C2192" s="9" t="n"/>
      <c r="D2192" s="9" t="n"/>
      <c r="E2192" s="9" t="n"/>
      <c r="F2192" s="11" t="n"/>
      <c r="G2192" s="9" t="n"/>
      <c r="H2192" s="9" t="n"/>
      <c r="I2192" s="9">
        <f>IF(COUNTA($A2192:$H2192)=0,"",IF($J2192="OTRO","NO","SI"))</f>
        <v/>
      </c>
      <c r="J2192" s="9">
        <f>IF(COUNTA($A2192:$H2192)=0,"",IFERROR(LOOKUP(2,1/(((LISTS!$H$2:$H$26&lt;&gt;"")*ISNUMBER(SEARCH(LISTS!$H$2:$H$26,$G2192)))+((LISTS!$I$2:$I$26&lt;&gt;"")*ISNUMBER(SEARCH(LISTS!$I$2:$I$26,$E2192)))),LISTS!$K$2:$K$26),"OTRO"))</f>
        <v/>
      </c>
      <c r="K2192" s="11">
        <f>IF($I2192&lt;&gt;"SI",0,IFERROR($F2192,0))</f>
        <v/>
      </c>
      <c r="L2192" s="9">
        <f>IF(COUNTA($A2192:$H2192)=0,"",IF($J2192="OTRO",IFERROR(LOOKUP(2,1/(((LISTS!$H$2:$H$26&lt;&gt;"")*ISNUMBER(SEARCH(LISTS!$H$2:$H$26,$G2192)))+((LISTS!$I$2:$I$26&lt;&gt;"")*ISNUMBER(SEARCH(LISTS!$I$2:$I$26,$E2192)))),LISTS!$L$2:$L$26),"Concepto DIAN no mapeado a casilla automatica"),IF(LEFT($J2192,4)="TOPE","Control automatico DIAN: "&amp;$J2192,"Casilla automatica: "&amp;$J2192)))</f>
        <v/>
      </c>
    </row>
    <row r="2193">
      <c r="A2193" s="9" t="n"/>
      <c r="B2193" s="9" t="n"/>
      <c r="C2193" s="9" t="n"/>
      <c r="D2193" s="9" t="n"/>
      <c r="E2193" s="9" t="n"/>
      <c r="F2193" s="11" t="n"/>
      <c r="G2193" s="9" t="n"/>
      <c r="H2193" s="9" t="n"/>
      <c r="I2193" s="9">
        <f>IF(COUNTA($A2193:$H2193)=0,"",IF($J2193="OTRO","NO","SI"))</f>
        <v/>
      </c>
      <c r="J2193" s="9">
        <f>IF(COUNTA($A2193:$H2193)=0,"",IFERROR(LOOKUP(2,1/(((LISTS!$H$2:$H$26&lt;&gt;"")*ISNUMBER(SEARCH(LISTS!$H$2:$H$26,$G2193)))+((LISTS!$I$2:$I$26&lt;&gt;"")*ISNUMBER(SEARCH(LISTS!$I$2:$I$26,$E2193)))),LISTS!$K$2:$K$26),"OTRO"))</f>
        <v/>
      </c>
      <c r="K2193" s="11">
        <f>IF($I2193&lt;&gt;"SI",0,IFERROR($F2193,0))</f>
        <v/>
      </c>
      <c r="L2193" s="9">
        <f>IF(COUNTA($A2193:$H2193)=0,"",IF($J2193="OTRO",IFERROR(LOOKUP(2,1/(((LISTS!$H$2:$H$26&lt;&gt;"")*ISNUMBER(SEARCH(LISTS!$H$2:$H$26,$G2193)))+((LISTS!$I$2:$I$26&lt;&gt;"")*ISNUMBER(SEARCH(LISTS!$I$2:$I$26,$E2193)))),LISTS!$L$2:$L$26),"Concepto DIAN no mapeado a casilla automatica"),IF(LEFT($J2193,4)="TOPE","Control automatico DIAN: "&amp;$J2193,"Casilla automatica: "&amp;$J2193)))</f>
        <v/>
      </c>
    </row>
    <row r="2194">
      <c r="A2194" s="9" t="n"/>
      <c r="B2194" s="9" t="n"/>
      <c r="C2194" s="9" t="n"/>
      <c r="D2194" s="9" t="n"/>
      <c r="E2194" s="9" t="n"/>
      <c r="F2194" s="11" t="n"/>
      <c r="G2194" s="9" t="n"/>
      <c r="H2194" s="9" t="n"/>
      <c r="I2194" s="9">
        <f>IF(COUNTA($A2194:$H2194)=0,"",IF($J2194="OTRO","NO","SI"))</f>
        <v/>
      </c>
      <c r="J2194" s="9">
        <f>IF(COUNTA($A2194:$H2194)=0,"",IFERROR(LOOKUP(2,1/(((LISTS!$H$2:$H$26&lt;&gt;"")*ISNUMBER(SEARCH(LISTS!$H$2:$H$26,$G2194)))+((LISTS!$I$2:$I$26&lt;&gt;"")*ISNUMBER(SEARCH(LISTS!$I$2:$I$26,$E2194)))),LISTS!$K$2:$K$26),"OTRO"))</f>
        <v/>
      </c>
      <c r="K2194" s="11">
        <f>IF($I2194&lt;&gt;"SI",0,IFERROR($F2194,0))</f>
        <v/>
      </c>
      <c r="L2194" s="9">
        <f>IF(COUNTA($A2194:$H2194)=0,"",IF($J2194="OTRO",IFERROR(LOOKUP(2,1/(((LISTS!$H$2:$H$26&lt;&gt;"")*ISNUMBER(SEARCH(LISTS!$H$2:$H$26,$G2194)))+((LISTS!$I$2:$I$26&lt;&gt;"")*ISNUMBER(SEARCH(LISTS!$I$2:$I$26,$E2194)))),LISTS!$L$2:$L$26),"Concepto DIAN no mapeado a casilla automatica"),IF(LEFT($J2194,4)="TOPE","Control automatico DIAN: "&amp;$J2194,"Casilla automatica: "&amp;$J2194)))</f>
        <v/>
      </c>
    </row>
    <row r="2195">
      <c r="A2195" s="9" t="n"/>
      <c r="B2195" s="9" t="n"/>
      <c r="C2195" s="9" t="n"/>
      <c r="D2195" s="9" t="n"/>
      <c r="E2195" s="9" t="n"/>
      <c r="F2195" s="11" t="n"/>
      <c r="G2195" s="9" t="n"/>
      <c r="H2195" s="9" t="n"/>
      <c r="I2195" s="9">
        <f>IF(COUNTA($A2195:$H2195)=0,"",IF($J2195="OTRO","NO","SI"))</f>
        <v/>
      </c>
      <c r="J2195" s="9">
        <f>IF(COUNTA($A2195:$H2195)=0,"",IFERROR(LOOKUP(2,1/(((LISTS!$H$2:$H$26&lt;&gt;"")*ISNUMBER(SEARCH(LISTS!$H$2:$H$26,$G2195)))+((LISTS!$I$2:$I$26&lt;&gt;"")*ISNUMBER(SEARCH(LISTS!$I$2:$I$26,$E2195)))),LISTS!$K$2:$K$26),"OTRO"))</f>
        <v/>
      </c>
      <c r="K2195" s="11">
        <f>IF($I2195&lt;&gt;"SI",0,IFERROR($F2195,0))</f>
        <v/>
      </c>
      <c r="L2195" s="9">
        <f>IF(COUNTA($A2195:$H2195)=0,"",IF($J2195="OTRO",IFERROR(LOOKUP(2,1/(((LISTS!$H$2:$H$26&lt;&gt;"")*ISNUMBER(SEARCH(LISTS!$H$2:$H$26,$G2195)))+((LISTS!$I$2:$I$26&lt;&gt;"")*ISNUMBER(SEARCH(LISTS!$I$2:$I$26,$E2195)))),LISTS!$L$2:$L$26),"Concepto DIAN no mapeado a casilla automatica"),IF(LEFT($J2195,4)="TOPE","Control automatico DIAN: "&amp;$J2195,"Casilla automatica: "&amp;$J2195)))</f>
        <v/>
      </c>
    </row>
    <row r="2196">
      <c r="A2196" s="9" t="n"/>
      <c r="B2196" s="9" t="n"/>
      <c r="C2196" s="9" t="n"/>
      <c r="D2196" s="9" t="n"/>
      <c r="E2196" s="9" t="n"/>
      <c r="F2196" s="11" t="n"/>
      <c r="G2196" s="9" t="n"/>
      <c r="H2196" s="9" t="n"/>
      <c r="I2196" s="9">
        <f>IF(COUNTA($A2196:$H2196)=0,"",IF($J2196="OTRO","NO","SI"))</f>
        <v/>
      </c>
      <c r="J2196" s="9">
        <f>IF(COUNTA($A2196:$H2196)=0,"",IFERROR(LOOKUP(2,1/(((LISTS!$H$2:$H$26&lt;&gt;"")*ISNUMBER(SEARCH(LISTS!$H$2:$H$26,$G2196)))+((LISTS!$I$2:$I$26&lt;&gt;"")*ISNUMBER(SEARCH(LISTS!$I$2:$I$26,$E2196)))),LISTS!$K$2:$K$26),"OTRO"))</f>
        <v/>
      </c>
      <c r="K2196" s="11">
        <f>IF($I2196&lt;&gt;"SI",0,IFERROR($F2196,0))</f>
        <v/>
      </c>
      <c r="L2196" s="9">
        <f>IF(COUNTA($A2196:$H2196)=0,"",IF($J2196="OTRO",IFERROR(LOOKUP(2,1/(((LISTS!$H$2:$H$26&lt;&gt;"")*ISNUMBER(SEARCH(LISTS!$H$2:$H$26,$G2196)))+((LISTS!$I$2:$I$26&lt;&gt;"")*ISNUMBER(SEARCH(LISTS!$I$2:$I$26,$E2196)))),LISTS!$L$2:$L$26),"Concepto DIAN no mapeado a casilla automatica"),IF(LEFT($J2196,4)="TOPE","Control automatico DIAN: "&amp;$J2196,"Casilla automatica: "&amp;$J2196)))</f>
        <v/>
      </c>
    </row>
    <row r="2197">
      <c r="A2197" s="9" t="n"/>
      <c r="B2197" s="9" t="n"/>
      <c r="C2197" s="9" t="n"/>
      <c r="D2197" s="9" t="n"/>
      <c r="E2197" s="9" t="n"/>
      <c r="F2197" s="11" t="n"/>
      <c r="G2197" s="9" t="n"/>
      <c r="H2197" s="9" t="n"/>
      <c r="I2197" s="9">
        <f>IF(COUNTA($A2197:$H2197)=0,"",IF($J2197="OTRO","NO","SI"))</f>
        <v/>
      </c>
      <c r="J2197" s="9">
        <f>IF(COUNTA($A2197:$H2197)=0,"",IFERROR(LOOKUP(2,1/(((LISTS!$H$2:$H$26&lt;&gt;"")*ISNUMBER(SEARCH(LISTS!$H$2:$H$26,$G2197)))+((LISTS!$I$2:$I$26&lt;&gt;"")*ISNUMBER(SEARCH(LISTS!$I$2:$I$26,$E2197)))),LISTS!$K$2:$K$26),"OTRO"))</f>
        <v/>
      </c>
      <c r="K2197" s="11">
        <f>IF($I2197&lt;&gt;"SI",0,IFERROR($F2197,0))</f>
        <v/>
      </c>
      <c r="L2197" s="9">
        <f>IF(COUNTA($A2197:$H2197)=0,"",IF($J2197="OTRO",IFERROR(LOOKUP(2,1/(((LISTS!$H$2:$H$26&lt;&gt;"")*ISNUMBER(SEARCH(LISTS!$H$2:$H$26,$G2197)))+((LISTS!$I$2:$I$26&lt;&gt;"")*ISNUMBER(SEARCH(LISTS!$I$2:$I$26,$E2197)))),LISTS!$L$2:$L$26),"Concepto DIAN no mapeado a casilla automatica"),IF(LEFT($J2197,4)="TOPE","Control automatico DIAN: "&amp;$J2197,"Casilla automatica: "&amp;$J2197)))</f>
        <v/>
      </c>
    </row>
    <row r="2198">
      <c r="A2198" s="9" t="n"/>
      <c r="B2198" s="9" t="n"/>
      <c r="C2198" s="9" t="n"/>
      <c r="D2198" s="9" t="n"/>
      <c r="E2198" s="9" t="n"/>
      <c r="F2198" s="11" t="n"/>
      <c r="G2198" s="9" t="n"/>
      <c r="H2198" s="9" t="n"/>
      <c r="I2198" s="9">
        <f>IF(COUNTA($A2198:$H2198)=0,"",IF($J2198="OTRO","NO","SI"))</f>
        <v/>
      </c>
      <c r="J2198" s="9">
        <f>IF(COUNTA($A2198:$H2198)=0,"",IFERROR(LOOKUP(2,1/(((LISTS!$H$2:$H$26&lt;&gt;"")*ISNUMBER(SEARCH(LISTS!$H$2:$H$26,$G2198)))+((LISTS!$I$2:$I$26&lt;&gt;"")*ISNUMBER(SEARCH(LISTS!$I$2:$I$26,$E2198)))),LISTS!$K$2:$K$26),"OTRO"))</f>
        <v/>
      </c>
      <c r="K2198" s="11">
        <f>IF($I2198&lt;&gt;"SI",0,IFERROR($F2198,0))</f>
        <v/>
      </c>
      <c r="L2198" s="9">
        <f>IF(COUNTA($A2198:$H2198)=0,"",IF($J2198="OTRO",IFERROR(LOOKUP(2,1/(((LISTS!$H$2:$H$26&lt;&gt;"")*ISNUMBER(SEARCH(LISTS!$H$2:$H$26,$G2198)))+((LISTS!$I$2:$I$26&lt;&gt;"")*ISNUMBER(SEARCH(LISTS!$I$2:$I$26,$E2198)))),LISTS!$L$2:$L$26),"Concepto DIAN no mapeado a casilla automatica"),IF(LEFT($J2198,4)="TOPE","Control automatico DIAN: "&amp;$J2198,"Casilla automatica: "&amp;$J2198)))</f>
        <v/>
      </c>
    </row>
    <row r="2199">
      <c r="A2199" s="9" t="n"/>
      <c r="B2199" s="9" t="n"/>
      <c r="C2199" s="9" t="n"/>
      <c r="D2199" s="9" t="n"/>
      <c r="E2199" s="9" t="n"/>
      <c r="F2199" s="11" t="n"/>
      <c r="G2199" s="9" t="n"/>
      <c r="H2199" s="9" t="n"/>
      <c r="I2199" s="9">
        <f>IF(COUNTA($A2199:$H2199)=0,"",IF($J2199="OTRO","NO","SI"))</f>
        <v/>
      </c>
      <c r="J2199" s="9">
        <f>IF(COUNTA($A2199:$H2199)=0,"",IFERROR(LOOKUP(2,1/(((LISTS!$H$2:$H$26&lt;&gt;"")*ISNUMBER(SEARCH(LISTS!$H$2:$H$26,$G2199)))+((LISTS!$I$2:$I$26&lt;&gt;"")*ISNUMBER(SEARCH(LISTS!$I$2:$I$26,$E2199)))),LISTS!$K$2:$K$26),"OTRO"))</f>
        <v/>
      </c>
      <c r="K2199" s="11">
        <f>IF($I2199&lt;&gt;"SI",0,IFERROR($F2199,0))</f>
        <v/>
      </c>
      <c r="L2199" s="9">
        <f>IF(COUNTA($A2199:$H2199)=0,"",IF($J2199="OTRO",IFERROR(LOOKUP(2,1/(((LISTS!$H$2:$H$26&lt;&gt;"")*ISNUMBER(SEARCH(LISTS!$H$2:$H$26,$G2199)))+((LISTS!$I$2:$I$26&lt;&gt;"")*ISNUMBER(SEARCH(LISTS!$I$2:$I$26,$E2199)))),LISTS!$L$2:$L$26),"Concepto DIAN no mapeado a casilla automatica"),IF(LEFT($J2199,4)="TOPE","Control automatico DIAN: "&amp;$J2199,"Casilla automatica: "&amp;$J2199)))</f>
        <v/>
      </c>
    </row>
    <row r="2200">
      <c r="A2200" s="9" t="n"/>
      <c r="B2200" s="9" t="n"/>
      <c r="C2200" s="9" t="n"/>
      <c r="D2200" s="9" t="n"/>
      <c r="E2200" s="9" t="n"/>
      <c r="F2200" s="11" t="n"/>
      <c r="G2200" s="9" t="n"/>
      <c r="H2200" s="9" t="n"/>
      <c r="I2200" s="9">
        <f>IF(COUNTA($A2200:$H2200)=0,"",IF($J2200="OTRO","NO","SI"))</f>
        <v/>
      </c>
      <c r="J2200" s="9">
        <f>IF(COUNTA($A2200:$H2200)=0,"",IFERROR(LOOKUP(2,1/(((LISTS!$H$2:$H$26&lt;&gt;"")*ISNUMBER(SEARCH(LISTS!$H$2:$H$26,$G2200)))+((LISTS!$I$2:$I$26&lt;&gt;"")*ISNUMBER(SEARCH(LISTS!$I$2:$I$26,$E2200)))),LISTS!$K$2:$K$26),"OTRO"))</f>
        <v/>
      </c>
      <c r="K2200" s="11">
        <f>IF($I2200&lt;&gt;"SI",0,IFERROR($F2200,0))</f>
        <v/>
      </c>
      <c r="L2200" s="9">
        <f>IF(COUNTA($A2200:$H2200)=0,"",IF($J2200="OTRO",IFERROR(LOOKUP(2,1/(((LISTS!$H$2:$H$26&lt;&gt;"")*ISNUMBER(SEARCH(LISTS!$H$2:$H$26,$G2200)))+((LISTS!$I$2:$I$26&lt;&gt;"")*ISNUMBER(SEARCH(LISTS!$I$2:$I$26,$E2200)))),LISTS!$L$2:$L$26),"Concepto DIAN no mapeado a casilla automatica"),IF(LEFT($J2200,4)="TOPE","Control automatico DIAN: "&amp;$J2200,"Casilla automatica: "&amp;$J2200)))</f>
        <v/>
      </c>
    </row>
    <row r="2201">
      <c r="A2201" s="9" t="n"/>
      <c r="B2201" s="9" t="n"/>
      <c r="C2201" s="9" t="n"/>
      <c r="D2201" s="9" t="n"/>
      <c r="E2201" s="9" t="n"/>
      <c r="F2201" s="11" t="n"/>
      <c r="G2201" s="9" t="n"/>
      <c r="H2201" s="9" t="n"/>
      <c r="I2201" s="9">
        <f>IF(COUNTA($A2201:$H2201)=0,"",IF($J2201="OTRO","NO","SI"))</f>
        <v/>
      </c>
      <c r="J2201" s="9">
        <f>IF(COUNTA($A2201:$H2201)=0,"",IFERROR(LOOKUP(2,1/(((LISTS!$H$2:$H$26&lt;&gt;"")*ISNUMBER(SEARCH(LISTS!$H$2:$H$26,$G2201)))+((LISTS!$I$2:$I$26&lt;&gt;"")*ISNUMBER(SEARCH(LISTS!$I$2:$I$26,$E2201)))),LISTS!$K$2:$K$26),"OTRO"))</f>
        <v/>
      </c>
      <c r="K2201" s="11">
        <f>IF($I2201&lt;&gt;"SI",0,IFERROR($F2201,0))</f>
        <v/>
      </c>
      <c r="L2201" s="9">
        <f>IF(COUNTA($A2201:$H2201)=0,"",IF($J2201="OTRO",IFERROR(LOOKUP(2,1/(((LISTS!$H$2:$H$26&lt;&gt;"")*ISNUMBER(SEARCH(LISTS!$H$2:$H$26,$G2201)))+((LISTS!$I$2:$I$26&lt;&gt;"")*ISNUMBER(SEARCH(LISTS!$I$2:$I$26,$E2201)))),LISTS!$L$2:$L$26),"Concepto DIAN no mapeado a casilla automatica"),IF(LEFT($J2201,4)="TOPE","Control automatico DIAN: "&amp;$J2201,"Casilla automatica: "&amp;$J2201)))</f>
        <v/>
      </c>
    </row>
    <row r="2202">
      <c r="A2202" s="9" t="n"/>
      <c r="B2202" s="9" t="n"/>
      <c r="C2202" s="9" t="n"/>
      <c r="D2202" s="9" t="n"/>
      <c r="E2202" s="9" t="n"/>
      <c r="F2202" s="11" t="n"/>
      <c r="G2202" s="9" t="n"/>
      <c r="H2202" s="9" t="n"/>
      <c r="I2202" s="9">
        <f>IF(COUNTA($A2202:$H2202)=0,"",IF($J2202="OTRO","NO","SI"))</f>
        <v/>
      </c>
      <c r="J2202" s="9">
        <f>IF(COUNTA($A2202:$H2202)=0,"",IFERROR(LOOKUP(2,1/(((LISTS!$H$2:$H$26&lt;&gt;"")*ISNUMBER(SEARCH(LISTS!$H$2:$H$26,$G2202)))+((LISTS!$I$2:$I$26&lt;&gt;"")*ISNUMBER(SEARCH(LISTS!$I$2:$I$26,$E2202)))),LISTS!$K$2:$K$26),"OTRO"))</f>
        <v/>
      </c>
      <c r="K2202" s="11">
        <f>IF($I2202&lt;&gt;"SI",0,IFERROR($F2202,0))</f>
        <v/>
      </c>
      <c r="L2202" s="9">
        <f>IF(COUNTA($A2202:$H2202)=0,"",IF($J2202="OTRO",IFERROR(LOOKUP(2,1/(((LISTS!$H$2:$H$26&lt;&gt;"")*ISNUMBER(SEARCH(LISTS!$H$2:$H$26,$G2202)))+((LISTS!$I$2:$I$26&lt;&gt;"")*ISNUMBER(SEARCH(LISTS!$I$2:$I$26,$E2202)))),LISTS!$L$2:$L$26),"Concepto DIAN no mapeado a casilla automatica"),IF(LEFT($J2202,4)="TOPE","Control automatico DIAN: "&amp;$J2202,"Casilla automatica: "&amp;$J2202)))</f>
        <v/>
      </c>
    </row>
    <row r="2203">
      <c r="A2203" s="9" t="n"/>
      <c r="B2203" s="9" t="n"/>
      <c r="C2203" s="9" t="n"/>
      <c r="D2203" s="9" t="n"/>
      <c r="E2203" s="9" t="n"/>
      <c r="F2203" s="11" t="n"/>
      <c r="G2203" s="9" t="n"/>
      <c r="H2203" s="9" t="n"/>
      <c r="I2203" s="9">
        <f>IF(COUNTA($A2203:$H2203)=0,"",IF($J2203="OTRO","NO","SI"))</f>
        <v/>
      </c>
      <c r="J2203" s="9">
        <f>IF(COUNTA($A2203:$H2203)=0,"",IFERROR(LOOKUP(2,1/(((LISTS!$H$2:$H$26&lt;&gt;"")*ISNUMBER(SEARCH(LISTS!$H$2:$H$26,$G2203)))+((LISTS!$I$2:$I$26&lt;&gt;"")*ISNUMBER(SEARCH(LISTS!$I$2:$I$26,$E2203)))),LISTS!$K$2:$K$26),"OTRO"))</f>
        <v/>
      </c>
      <c r="K2203" s="11">
        <f>IF($I2203&lt;&gt;"SI",0,IFERROR($F2203,0))</f>
        <v/>
      </c>
      <c r="L2203" s="9">
        <f>IF(COUNTA($A2203:$H2203)=0,"",IF($J2203="OTRO",IFERROR(LOOKUP(2,1/(((LISTS!$H$2:$H$26&lt;&gt;"")*ISNUMBER(SEARCH(LISTS!$H$2:$H$26,$G2203)))+((LISTS!$I$2:$I$26&lt;&gt;"")*ISNUMBER(SEARCH(LISTS!$I$2:$I$26,$E2203)))),LISTS!$L$2:$L$26),"Concepto DIAN no mapeado a casilla automatica"),IF(LEFT($J2203,4)="TOPE","Control automatico DIAN: "&amp;$J2203,"Casilla automatica: "&amp;$J2203)))</f>
        <v/>
      </c>
    </row>
    <row r="2204">
      <c r="A2204" s="9" t="n"/>
      <c r="B2204" s="9" t="n"/>
      <c r="C2204" s="9" t="n"/>
      <c r="D2204" s="9" t="n"/>
      <c r="E2204" s="9" t="n"/>
      <c r="F2204" s="11" t="n"/>
      <c r="G2204" s="9" t="n"/>
      <c r="H2204" s="9" t="n"/>
      <c r="I2204" s="9">
        <f>IF(COUNTA($A2204:$H2204)=0,"",IF($J2204="OTRO","NO","SI"))</f>
        <v/>
      </c>
      <c r="J2204" s="9">
        <f>IF(COUNTA($A2204:$H2204)=0,"",IFERROR(LOOKUP(2,1/(((LISTS!$H$2:$H$26&lt;&gt;"")*ISNUMBER(SEARCH(LISTS!$H$2:$H$26,$G2204)))+((LISTS!$I$2:$I$26&lt;&gt;"")*ISNUMBER(SEARCH(LISTS!$I$2:$I$26,$E2204)))),LISTS!$K$2:$K$26),"OTRO"))</f>
        <v/>
      </c>
      <c r="K2204" s="11">
        <f>IF($I2204&lt;&gt;"SI",0,IFERROR($F2204,0))</f>
        <v/>
      </c>
      <c r="L2204" s="9">
        <f>IF(COUNTA($A2204:$H2204)=0,"",IF($J2204="OTRO",IFERROR(LOOKUP(2,1/(((LISTS!$H$2:$H$26&lt;&gt;"")*ISNUMBER(SEARCH(LISTS!$H$2:$H$26,$G2204)))+((LISTS!$I$2:$I$26&lt;&gt;"")*ISNUMBER(SEARCH(LISTS!$I$2:$I$26,$E2204)))),LISTS!$L$2:$L$26),"Concepto DIAN no mapeado a casilla automatica"),IF(LEFT($J2204,4)="TOPE","Control automatico DIAN: "&amp;$J2204,"Casilla automatica: "&amp;$J2204)))</f>
        <v/>
      </c>
    </row>
    <row r="2205">
      <c r="A2205" s="9" t="n"/>
      <c r="B2205" s="9" t="n"/>
      <c r="C2205" s="9" t="n"/>
      <c r="D2205" s="9" t="n"/>
      <c r="E2205" s="9" t="n"/>
      <c r="F2205" s="11" t="n"/>
      <c r="G2205" s="9" t="n"/>
      <c r="H2205" s="9" t="n"/>
      <c r="I2205" s="9">
        <f>IF(COUNTA($A2205:$H2205)=0,"",IF($J2205="OTRO","NO","SI"))</f>
        <v/>
      </c>
      <c r="J2205" s="9">
        <f>IF(COUNTA($A2205:$H2205)=0,"",IFERROR(LOOKUP(2,1/(((LISTS!$H$2:$H$26&lt;&gt;"")*ISNUMBER(SEARCH(LISTS!$H$2:$H$26,$G2205)))+((LISTS!$I$2:$I$26&lt;&gt;"")*ISNUMBER(SEARCH(LISTS!$I$2:$I$26,$E2205)))),LISTS!$K$2:$K$26),"OTRO"))</f>
        <v/>
      </c>
      <c r="K2205" s="11">
        <f>IF($I2205&lt;&gt;"SI",0,IFERROR($F2205,0))</f>
        <v/>
      </c>
      <c r="L2205" s="9">
        <f>IF(COUNTA($A2205:$H2205)=0,"",IF($J2205="OTRO",IFERROR(LOOKUP(2,1/(((LISTS!$H$2:$H$26&lt;&gt;"")*ISNUMBER(SEARCH(LISTS!$H$2:$H$26,$G2205)))+((LISTS!$I$2:$I$26&lt;&gt;"")*ISNUMBER(SEARCH(LISTS!$I$2:$I$26,$E2205)))),LISTS!$L$2:$L$26),"Concepto DIAN no mapeado a casilla automatica"),IF(LEFT($J2205,4)="TOPE","Control automatico DIAN: "&amp;$J2205,"Casilla automatica: "&amp;$J2205)))</f>
        <v/>
      </c>
    </row>
    <row r="2206">
      <c r="A2206" s="9" t="n"/>
      <c r="B2206" s="9" t="n"/>
      <c r="C2206" s="9" t="n"/>
      <c r="D2206" s="9" t="n"/>
      <c r="E2206" s="9" t="n"/>
      <c r="F2206" s="11" t="n"/>
      <c r="G2206" s="9" t="n"/>
      <c r="H2206" s="9" t="n"/>
      <c r="I2206" s="9">
        <f>IF(COUNTA($A2206:$H2206)=0,"",IF($J2206="OTRO","NO","SI"))</f>
        <v/>
      </c>
      <c r="J2206" s="9">
        <f>IF(COUNTA($A2206:$H2206)=0,"",IFERROR(LOOKUP(2,1/(((LISTS!$H$2:$H$26&lt;&gt;"")*ISNUMBER(SEARCH(LISTS!$H$2:$H$26,$G2206)))+((LISTS!$I$2:$I$26&lt;&gt;"")*ISNUMBER(SEARCH(LISTS!$I$2:$I$26,$E2206)))),LISTS!$K$2:$K$26),"OTRO"))</f>
        <v/>
      </c>
      <c r="K2206" s="11">
        <f>IF($I2206&lt;&gt;"SI",0,IFERROR($F2206,0))</f>
        <v/>
      </c>
      <c r="L2206" s="9">
        <f>IF(COUNTA($A2206:$H2206)=0,"",IF($J2206="OTRO",IFERROR(LOOKUP(2,1/(((LISTS!$H$2:$H$26&lt;&gt;"")*ISNUMBER(SEARCH(LISTS!$H$2:$H$26,$G2206)))+((LISTS!$I$2:$I$26&lt;&gt;"")*ISNUMBER(SEARCH(LISTS!$I$2:$I$26,$E2206)))),LISTS!$L$2:$L$26),"Concepto DIAN no mapeado a casilla automatica"),IF(LEFT($J2206,4)="TOPE","Control automatico DIAN: "&amp;$J2206,"Casilla automatica: "&amp;$J2206)))</f>
        <v/>
      </c>
    </row>
    <row r="2207">
      <c r="A2207" s="9" t="n"/>
      <c r="B2207" s="9" t="n"/>
      <c r="C2207" s="9" t="n"/>
      <c r="D2207" s="9" t="n"/>
      <c r="E2207" s="9" t="n"/>
      <c r="F2207" s="11" t="n"/>
      <c r="G2207" s="9" t="n"/>
      <c r="H2207" s="9" t="n"/>
      <c r="I2207" s="9">
        <f>IF(COUNTA($A2207:$H2207)=0,"",IF($J2207="OTRO","NO","SI"))</f>
        <v/>
      </c>
      <c r="J2207" s="9">
        <f>IF(COUNTA($A2207:$H2207)=0,"",IFERROR(LOOKUP(2,1/(((LISTS!$H$2:$H$26&lt;&gt;"")*ISNUMBER(SEARCH(LISTS!$H$2:$H$26,$G2207)))+((LISTS!$I$2:$I$26&lt;&gt;"")*ISNUMBER(SEARCH(LISTS!$I$2:$I$26,$E2207)))),LISTS!$K$2:$K$26),"OTRO"))</f>
        <v/>
      </c>
      <c r="K2207" s="11">
        <f>IF($I2207&lt;&gt;"SI",0,IFERROR($F2207,0))</f>
        <v/>
      </c>
      <c r="L2207" s="9">
        <f>IF(COUNTA($A2207:$H2207)=0,"",IF($J2207="OTRO",IFERROR(LOOKUP(2,1/(((LISTS!$H$2:$H$26&lt;&gt;"")*ISNUMBER(SEARCH(LISTS!$H$2:$H$26,$G2207)))+((LISTS!$I$2:$I$26&lt;&gt;"")*ISNUMBER(SEARCH(LISTS!$I$2:$I$26,$E2207)))),LISTS!$L$2:$L$26),"Concepto DIAN no mapeado a casilla automatica"),IF(LEFT($J2207,4)="TOPE","Control automatico DIAN: "&amp;$J2207,"Casilla automatica: "&amp;$J2207)))</f>
        <v/>
      </c>
    </row>
    <row r="2208">
      <c r="A2208" s="9" t="n"/>
      <c r="B2208" s="9" t="n"/>
      <c r="C2208" s="9" t="n"/>
      <c r="D2208" s="9" t="n"/>
      <c r="E2208" s="9" t="n"/>
      <c r="F2208" s="11" t="n"/>
      <c r="G2208" s="9" t="n"/>
      <c r="H2208" s="9" t="n"/>
      <c r="I2208" s="9">
        <f>IF(COUNTA($A2208:$H2208)=0,"",IF($J2208="OTRO","NO","SI"))</f>
        <v/>
      </c>
      <c r="J2208" s="9">
        <f>IF(COUNTA($A2208:$H2208)=0,"",IFERROR(LOOKUP(2,1/(((LISTS!$H$2:$H$26&lt;&gt;"")*ISNUMBER(SEARCH(LISTS!$H$2:$H$26,$G2208)))+((LISTS!$I$2:$I$26&lt;&gt;"")*ISNUMBER(SEARCH(LISTS!$I$2:$I$26,$E2208)))),LISTS!$K$2:$K$26),"OTRO"))</f>
        <v/>
      </c>
      <c r="K2208" s="11">
        <f>IF($I2208&lt;&gt;"SI",0,IFERROR($F2208,0))</f>
        <v/>
      </c>
      <c r="L2208" s="9">
        <f>IF(COUNTA($A2208:$H2208)=0,"",IF($J2208="OTRO",IFERROR(LOOKUP(2,1/(((LISTS!$H$2:$H$26&lt;&gt;"")*ISNUMBER(SEARCH(LISTS!$H$2:$H$26,$G2208)))+((LISTS!$I$2:$I$26&lt;&gt;"")*ISNUMBER(SEARCH(LISTS!$I$2:$I$26,$E2208)))),LISTS!$L$2:$L$26),"Concepto DIAN no mapeado a casilla automatica"),IF(LEFT($J2208,4)="TOPE","Control automatico DIAN: "&amp;$J2208,"Casilla automatica: "&amp;$J2208)))</f>
        <v/>
      </c>
    </row>
    <row r="2209">
      <c r="A2209" s="9" t="n"/>
      <c r="B2209" s="9" t="n"/>
      <c r="C2209" s="9" t="n"/>
      <c r="D2209" s="9" t="n"/>
      <c r="E2209" s="9" t="n"/>
      <c r="F2209" s="11" t="n"/>
      <c r="G2209" s="9" t="n"/>
      <c r="H2209" s="9" t="n"/>
      <c r="I2209" s="9">
        <f>IF(COUNTA($A2209:$H2209)=0,"",IF($J2209="OTRO","NO","SI"))</f>
        <v/>
      </c>
      <c r="J2209" s="9">
        <f>IF(COUNTA($A2209:$H2209)=0,"",IFERROR(LOOKUP(2,1/(((LISTS!$H$2:$H$26&lt;&gt;"")*ISNUMBER(SEARCH(LISTS!$H$2:$H$26,$G2209)))+((LISTS!$I$2:$I$26&lt;&gt;"")*ISNUMBER(SEARCH(LISTS!$I$2:$I$26,$E2209)))),LISTS!$K$2:$K$26),"OTRO"))</f>
        <v/>
      </c>
      <c r="K2209" s="11">
        <f>IF($I2209&lt;&gt;"SI",0,IFERROR($F2209,0))</f>
        <v/>
      </c>
      <c r="L2209" s="9">
        <f>IF(COUNTA($A2209:$H2209)=0,"",IF($J2209="OTRO",IFERROR(LOOKUP(2,1/(((LISTS!$H$2:$H$26&lt;&gt;"")*ISNUMBER(SEARCH(LISTS!$H$2:$H$26,$G2209)))+((LISTS!$I$2:$I$26&lt;&gt;"")*ISNUMBER(SEARCH(LISTS!$I$2:$I$26,$E2209)))),LISTS!$L$2:$L$26),"Concepto DIAN no mapeado a casilla automatica"),IF(LEFT($J2209,4)="TOPE","Control automatico DIAN: "&amp;$J2209,"Casilla automatica: "&amp;$J2209)))</f>
        <v/>
      </c>
    </row>
    <row r="2210">
      <c r="A2210" s="9" t="n"/>
      <c r="B2210" s="9" t="n"/>
      <c r="C2210" s="9" t="n"/>
      <c r="D2210" s="9" t="n"/>
      <c r="E2210" s="9" t="n"/>
      <c r="F2210" s="11" t="n"/>
      <c r="G2210" s="9" t="n"/>
      <c r="H2210" s="9" t="n"/>
      <c r="I2210" s="9">
        <f>IF(COUNTA($A2210:$H2210)=0,"",IF($J2210="OTRO","NO","SI"))</f>
        <v/>
      </c>
      <c r="J2210" s="9">
        <f>IF(COUNTA($A2210:$H2210)=0,"",IFERROR(LOOKUP(2,1/(((LISTS!$H$2:$H$26&lt;&gt;"")*ISNUMBER(SEARCH(LISTS!$H$2:$H$26,$G2210)))+((LISTS!$I$2:$I$26&lt;&gt;"")*ISNUMBER(SEARCH(LISTS!$I$2:$I$26,$E2210)))),LISTS!$K$2:$K$26),"OTRO"))</f>
        <v/>
      </c>
      <c r="K2210" s="11">
        <f>IF($I2210&lt;&gt;"SI",0,IFERROR($F2210,0))</f>
        <v/>
      </c>
      <c r="L2210" s="9">
        <f>IF(COUNTA($A2210:$H2210)=0,"",IF($J2210="OTRO",IFERROR(LOOKUP(2,1/(((LISTS!$H$2:$H$26&lt;&gt;"")*ISNUMBER(SEARCH(LISTS!$H$2:$H$26,$G2210)))+((LISTS!$I$2:$I$26&lt;&gt;"")*ISNUMBER(SEARCH(LISTS!$I$2:$I$26,$E2210)))),LISTS!$L$2:$L$26),"Concepto DIAN no mapeado a casilla automatica"),IF(LEFT($J2210,4)="TOPE","Control automatico DIAN: "&amp;$J2210,"Casilla automatica: "&amp;$J2210)))</f>
        <v/>
      </c>
    </row>
    <row r="2211">
      <c r="A2211" s="9" t="n"/>
      <c r="B2211" s="9" t="n"/>
      <c r="C2211" s="9" t="n"/>
      <c r="D2211" s="9" t="n"/>
      <c r="E2211" s="9" t="n"/>
      <c r="F2211" s="11" t="n"/>
      <c r="G2211" s="9" t="n"/>
      <c r="H2211" s="9" t="n"/>
      <c r="I2211" s="9">
        <f>IF(COUNTA($A2211:$H2211)=0,"",IF($J2211="OTRO","NO","SI"))</f>
        <v/>
      </c>
      <c r="J2211" s="9">
        <f>IF(COUNTA($A2211:$H2211)=0,"",IFERROR(LOOKUP(2,1/(((LISTS!$H$2:$H$26&lt;&gt;"")*ISNUMBER(SEARCH(LISTS!$H$2:$H$26,$G2211)))+((LISTS!$I$2:$I$26&lt;&gt;"")*ISNUMBER(SEARCH(LISTS!$I$2:$I$26,$E2211)))),LISTS!$K$2:$K$26),"OTRO"))</f>
        <v/>
      </c>
      <c r="K2211" s="11">
        <f>IF($I2211&lt;&gt;"SI",0,IFERROR($F2211,0))</f>
        <v/>
      </c>
      <c r="L2211" s="9">
        <f>IF(COUNTA($A2211:$H2211)=0,"",IF($J2211="OTRO",IFERROR(LOOKUP(2,1/(((LISTS!$H$2:$H$26&lt;&gt;"")*ISNUMBER(SEARCH(LISTS!$H$2:$H$26,$G2211)))+((LISTS!$I$2:$I$26&lt;&gt;"")*ISNUMBER(SEARCH(LISTS!$I$2:$I$26,$E2211)))),LISTS!$L$2:$L$26),"Concepto DIAN no mapeado a casilla automatica"),IF(LEFT($J2211,4)="TOPE","Control automatico DIAN: "&amp;$J2211,"Casilla automatica: "&amp;$J2211)))</f>
        <v/>
      </c>
    </row>
    <row r="2212">
      <c r="A2212" s="9" t="n"/>
      <c r="B2212" s="9" t="n"/>
      <c r="C2212" s="9" t="n"/>
      <c r="D2212" s="9" t="n"/>
      <c r="E2212" s="9" t="n"/>
      <c r="F2212" s="11" t="n"/>
      <c r="G2212" s="9" t="n"/>
      <c r="H2212" s="9" t="n"/>
      <c r="I2212" s="9">
        <f>IF(COUNTA($A2212:$H2212)=0,"",IF($J2212="OTRO","NO","SI"))</f>
        <v/>
      </c>
      <c r="J2212" s="9">
        <f>IF(COUNTA($A2212:$H2212)=0,"",IFERROR(LOOKUP(2,1/(((LISTS!$H$2:$H$26&lt;&gt;"")*ISNUMBER(SEARCH(LISTS!$H$2:$H$26,$G2212)))+((LISTS!$I$2:$I$26&lt;&gt;"")*ISNUMBER(SEARCH(LISTS!$I$2:$I$26,$E2212)))),LISTS!$K$2:$K$26),"OTRO"))</f>
        <v/>
      </c>
      <c r="K2212" s="11">
        <f>IF($I2212&lt;&gt;"SI",0,IFERROR($F2212,0))</f>
        <v/>
      </c>
      <c r="L2212" s="9">
        <f>IF(COUNTA($A2212:$H2212)=0,"",IF($J2212="OTRO",IFERROR(LOOKUP(2,1/(((LISTS!$H$2:$H$26&lt;&gt;"")*ISNUMBER(SEARCH(LISTS!$H$2:$H$26,$G2212)))+((LISTS!$I$2:$I$26&lt;&gt;"")*ISNUMBER(SEARCH(LISTS!$I$2:$I$26,$E2212)))),LISTS!$L$2:$L$26),"Concepto DIAN no mapeado a casilla automatica"),IF(LEFT($J2212,4)="TOPE","Control automatico DIAN: "&amp;$J2212,"Casilla automatica: "&amp;$J2212)))</f>
        <v/>
      </c>
    </row>
    <row r="2213">
      <c r="A2213" s="9" t="n"/>
      <c r="B2213" s="9" t="n"/>
      <c r="C2213" s="9" t="n"/>
      <c r="D2213" s="9" t="n"/>
      <c r="E2213" s="9" t="n"/>
      <c r="F2213" s="11" t="n"/>
      <c r="G2213" s="9" t="n"/>
      <c r="H2213" s="9" t="n"/>
      <c r="I2213" s="9">
        <f>IF(COUNTA($A2213:$H2213)=0,"",IF($J2213="OTRO","NO","SI"))</f>
        <v/>
      </c>
      <c r="J2213" s="9">
        <f>IF(COUNTA($A2213:$H2213)=0,"",IFERROR(LOOKUP(2,1/(((LISTS!$H$2:$H$26&lt;&gt;"")*ISNUMBER(SEARCH(LISTS!$H$2:$H$26,$G2213)))+((LISTS!$I$2:$I$26&lt;&gt;"")*ISNUMBER(SEARCH(LISTS!$I$2:$I$26,$E2213)))),LISTS!$K$2:$K$26),"OTRO"))</f>
        <v/>
      </c>
      <c r="K2213" s="11">
        <f>IF($I2213&lt;&gt;"SI",0,IFERROR($F2213,0))</f>
        <v/>
      </c>
      <c r="L2213" s="9">
        <f>IF(COUNTA($A2213:$H2213)=0,"",IF($J2213="OTRO",IFERROR(LOOKUP(2,1/(((LISTS!$H$2:$H$26&lt;&gt;"")*ISNUMBER(SEARCH(LISTS!$H$2:$H$26,$G2213)))+((LISTS!$I$2:$I$26&lt;&gt;"")*ISNUMBER(SEARCH(LISTS!$I$2:$I$26,$E2213)))),LISTS!$L$2:$L$26),"Concepto DIAN no mapeado a casilla automatica"),IF(LEFT($J2213,4)="TOPE","Control automatico DIAN: "&amp;$J2213,"Casilla automatica: "&amp;$J2213)))</f>
        <v/>
      </c>
    </row>
    <row r="2214">
      <c r="A2214" s="9" t="n"/>
      <c r="B2214" s="9" t="n"/>
      <c r="C2214" s="9" t="n"/>
      <c r="D2214" s="9" t="n"/>
      <c r="E2214" s="9" t="n"/>
      <c r="F2214" s="11" t="n"/>
      <c r="G2214" s="9" t="n"/>
      <c r="H2214" s="9" t="n"/>
      <c r="I2214" s="9">
        <f>IF(COUNTA($A2214:$H2214)=0,"",IF($J2214="OTRO","NO","SI"))</f>
        <v/>
      </c>
      <c r="J2214" s="9">
        <f>IF(COUNTA($A2214:$H2214)=0,"",IFERROR(LOOKUP(2,1/(((LISTS!$H$2:$H$26&lt;&gt;"")*ISNUMBER(SEARCH(LISTS!$H$2:$H$26,$G2214)))+((LISTS!$I$2:$I$26&lt;&gt;"")*ISNUMBER(SEARCH(LISTS!$I$2:$I$26,$E2214)))),LISTS!$K$2:$K$26),"OTRO"))</f>
        <v/>
      </c>
      <c r="K2214" s="11">
        <f>IF($I2214&lt;&gt;"SI",0,IFERROR($F2214,0))</f>
        <v/>
      </c>
      <c r="L2214" s="9">
        <f>IF(COUNTA($A2214:$H2214)=0,"",IF($J2214="OTRO",IFERROR(LOOKUP(2,1/(((LISTS!$H$2:$H$26&lt;&gt;"")*ISNUMBER(SEARCH(LISTS!$H$2:$H$26,$G2214)))+((LISTS!$I$2:$I$26&lt;&gt;"")*ISNUMBER(SEARCH(LISTS!$I$2:$I$26,$E2214)))),LISTS!$L$2:$L$26),"Concepto DIAN no mapeado a casilla automatica"),IF(LEFT($J2214,4)="TOPE","Control automatico DIAN: "&amp;$J2214,"Casilla automatica: "&amp;$J2214)))</f>
        <v/>
      </c>
    </row>
    <row r="2215">
      <c r="A2215" s="9" t="n"/>
      <c r="B2215" s="9" t="n"/>
      <c r="C2215" s="9" t="n"/>
      <c r="D2215" s="9" t="n"/>
      <c r="E2215" s="9" t="n"/>
      <c r="F2215" s="11" t="n"/>
      <c r="G2215" s="9" t="n"/>
      <c r="H2215" s="9" t="n"/>
      <c r="I2215" s="9">
        <f>IF(COUNTA($A2215:$H2215)=0,"",IF($J2215="OTRO","NO","SI"))</f>
        <v/>
      </c>
      <c r="J2215" s="9">
        <f>IF(COUNTA($A2215:$H2215)=0,"",IFERROR(LOOKUP(2,1/(((LISTS!$H$2:$H$26&lt;&gt;"")*ISNUMBER(SEARCH(LISTS!$H$2:$H$26,$G2215)))+((LISTS!$I$2:$I$26&lt;&gt;"")*ISNUMBER(SEARCH(LISTS!$I$2:$I$26,$E2215)))),LISTS!$K$2:$K$26),"OTRO"))</f>
        <v/>
      </c>
      <c r="K2215" s="11">
        <f>IF($I2215&lt;&gt;"SI",0,IFERROR($F2215,0))</f>
        <v/>
      </c>
      <c r="L2215" s="9">
        <f>IF(COUNTA($A2215:$H2215)=0,"",IF($J2215="OTRO",IFERROR(LOOKUP(2,1/(((LISTS!$H$2:$H$26&lt;&gt;"")*ISNUMBER(SEARCH(LISTS!$H$2:$H$26,$G2215)))+((LISTS!$I$2:$I$26&lt;&gt;"")*ISNUMBER(SEARCH(LISTS!$I$2:$I$26,$E2215)))),LISTS!$L$2:$L$26),"Concepto DIAN no mapeado a casilla automatica"),IF(LEFT($J2215,4)="TOPE","Control automatico DIAN: "&amp;$J2215,"Casilla automatica: "&amp;$J2215)))</f>
        <v/>
      </c>
    </row>
    <row r="2216">
      <c r="A2216" s="9" t="n"/>
      <c r="B2216" s="9" t="n"/>
      <c r="C2216" s="9" t="n"/>
      <c r="D2216" s="9" t="n"/>
      <c r="E2216" s="9" t="n"/>
      <c r="F2216" s="11" t="n"/>
      <c r="G2216" s="9" t="n"/>
      <c r="H2216" s="9" t="n"/>
      <c r="I2216" s="9">
        <f>IF(COUNTA($A2216:$H2216)=0,"",IF($J2216="OTRO","NO","SI"))</f>
        <v/>
      </c>
      <c r="J2216" s="9">
        <f>IF(COUNTA($A2216:$H2216)=0,"",IFERROR(LOOKUP(2,1/(((LISTS!$H$2:$H$26&lt;&gt;"")*ISNUMBER(SEARCH(LISTS!$H$2:$H$26,$G2216)))+((LISTS!$I$2:$I$26&lt;&gt;"")*ISNUMBER(SEARCH(LISTS!$I$2:$I$26,$E2216)))),LISTS!$K$2:$K$26),"OTRO"))</f>
        <v/>
      </c>
      <c r="K2216" s="11">
        <f>IF($I2216&lt;&gt;"SI",0,IFERROR($F2216,0))</f>
        <v/>
      </c>
      <c r="L2216" s="9">
        <f>IF(COUNTA($A2216:$H2216)=0,"",IF($J2216="OTRO",IFERROR(LOOKUP(2,1/(((LISTS!$H$2:$H$26&lt;&gt;"")*ISNUMBER(SEARCH(LISTS!$H$2:$H$26,$G2216)))+((LISTS!$I$2:$I$26&lt;&gt;"")*ISNUMBER(SEARCH(LISTS!$I$2:$I$26,$E2216)))),LISTS!$L$2:$L$26),"Concepto DIAN no mapeado a casilla automatica"),IF(LEFT($J2216,4)="TOPE","Control automatico DIAN: "&amp;$J2216,"Casilla automatica: "&amp;$J2216)))</f>
        <v/>
      </c>
    </row>
    <row r="2217">
      <c r="A2217" s="9" t="n"/>
      <c r="B2217" s="9" t="n"/>
      <c r="C2217" s="9" t="n"/>
      <c r="D2217" s="9" t="n"/>
      <c r="E2217" s="9" t="n"/>
      <c r="F2217" s="11" t="n"/>
      <c r="G2217" s="9" t="n"/>
      <c r="H2217" s="9" t="n"/>
      <c r="I2217" s="9">
        <f>IF(COUNTA($A2217:$H2217)=0,"",IF($J2217="OTRO","NO","SI"))</f>
        <v/>
      </c>
      <c r="J2217" s="9">
        <f>IF(COUNTA($A2217:$H2217)=0,"",IFERROR(LOOKUP(2,1/(((LISTS!$H$2:$H$26&lt;&gt;"")*ISNUMBER(SEARCH(LISTS!$H$2:$H$26,$G2217)))+((LISTS!$I$2:$I$26&lt;&gt;"")*ISNUMBER(SEARCH(LISTS!$I$2:$I$26,$E2217)))),LISTS!$K$2:$K$26),"OTRO"))</f>
        <v/>
      </c>
      <c r="K2217" s="11">
        <f>IF($I2217&lt;&gt;"SI",0,IFERROR($F2217,0))</f>
        <v/>
      </c>
      <c r="L2217" s="9">
        <f>IF(COUNTA($A2217:$H2217)=0,"",IF($J2217="OTRO",IFERROR(LOOKUP(2,1/(((LISTS!$H$2:$H$26&lt;&gt;"")*ISNUMBER(SEARCH(LISTS!$H$2:$H$26,$G2217)))+((LISTS!$I$2:$I$26&lt;&gt;"")*ISNUMBER(SEARCH(LISTS!$I$2:$I$26,$E2217)))),LISTS!$L$2:$L$26),"Concepto DIAN no mapeado a casilla automatica"),IF(LEFT($J2217,4)="TOPE","Control automatico DIAN: "&amp;$J2217,"Casilla automatica: "&amp;$J2217)))</f>
        <v/>
      </c>
    </row>
    <row r="2218">
      <c r="A2218" s="9" t="n"/>
      <c r="B2218" s="9" t="n"/>
      <c r="C2218" s="9" t="n"/>
      <c r="D2218" s="9" t="n"/>
      <c r="E2218" s="9" t="n"/>
      <c r="F2218" s="11" t="n"/>
      <c r="G2218" s="9" t="n"/>
      <c r="H2218" s="9" t="n"/>
      <c r="I2218" s="9">
        <f>IF(COUNTA($A2218:$H2218)=0,"",IF($J2218="OTRO","NO","SI"))</f>
        <v/>
      </c>
      <c r="J2218" s="9">
        <f>IF(COUNTA($A2218:$H2218)=0,"",IFERROR(LOOKUP(2,1/(((LISTS!$H$2:$H$26&lt;&gt;"")*ISNUMBER(SEARCH(LISTS!$H$2:$H$26,$G2218)))+((LISTS!$I$2:$I$26&lt;&gt;"")*ISNUMBER(SEARCH(LISTS!$I$2:$I$26,$E2218)))),LISTS!$K$2:$K$26),"OTRO"))</f>
        <v/>
      </c>
      <c r="K2218" s="11">
        <f>IF($I2218&lt;&gt;"SI",0,IFERROR($F2218,0))</f>
        <v/>
      </c>
      <c r="L2218" s="9">
        <f>IF(COUNTA($A2218:$H2218)=0,"",IF($J2218="OTRO",IFERROR(LOOKUP(2,1/(((LISTS!$H$2:$H$26&lt;&gt;"")*ISNUMBER(SEARCH(LISTS!$H$2:$H$26,$G2218)))+((LISTS!$I$2:$I$26&lt;&gt;"")*ISNUMBER(SEARCH(LISTS!$I$2:$I$26,$E2218)))),LISTS!$L$2:$L$26),"Concepto DIAN no mapeado a casilla automatica"),IF(LEFT($J2218,4)="TOPE","Control automatico DIAN: "&amp;$J2218,"Casilla automatica: "&amp;$J2218)))</f>
        <v/>
      </c>
    </row>
    <row r="2219">
      <c r="A2219" s="9" t="n"/>
      <c r="B2219" s="9" t="n"/>
      <c r="C2219" s="9" t="n"/>
      <c r="D2219" s="9" t="n"/>
      <c r="E2219" s="9" t="n"/>
      <c r="F2219" s="11" t="n"/>
      <c r="G2219" s="9" t="n"/>
      <c r="H2219" s="9" t="n"/>
      <c r="I2219" s="9">
        <f>IF(COUNTA($A2219:$H2219)=0,"",IF($J2219="OTRO","NO","SI"))</f>
        <v/>
      </c>
      <c r="J2219" s="9">
        <f>IF(COUNTA($A2219:$H2219)=0,"",IFERROR(LOOKUP(2,1/(((LISTS!$H$2:$H$26&lt;&gt;"")*ISNUMBER(SEARCH(LISTS!$H$2:$H$26,$G2219)))+((LISTS!$I$2:$I$26&lt;&gt;"")*ISNUMBER(SEARCH(LISTS!$I$2:$I$26,$E2219)))),LISTS!$K$2:$K$26),"OTRO"))</f>
        <v/>
      </c>
      <c r="K2219" s="11">
        <f>IF($I2219&lt;&gt;"SI",0,IFERROR($F2219,0))</f>
        <v/>
      </c>
      <c r="L2219" s="9">
        <f>IF(COUNTA($A2219:$H2219)=0,"",IF($J2219="OTRO",IFERROR(LOOKUP(2,1/(((LISTS!$H$2:$H$26&lt;&gt;"")*ISNUMBER(SEARCH(LISTS!$H$2:$H$26,$G2219)))+((LISTS!$I$2:$I$26&lt;&gt;"")*ISNUMBER(SEARCH(LISTS!$I$2:$I$26,$E2219)))),LISTS!$L$2:$L$26),"Concepto DIAN no mapeado a casilla automatica"),IF(LEFT($J2219,4)="TOPE","Control automatico DIAN: "&amp;$J2219,"Casilla automatica: "&amp;$J2219)))</f>
        <v/>
      </c>
    </row>
    <row r="2220">
      <c r="A2220" s="9" t="n"/>
      <c r="B2220" s="9" t="n"/>
      <c r="C2220" s="9" t="n"/>
      <c r="D2220" s="9" t="n"/>
      <c r="E2220" s="9" t="n"/>
      <c r="F2220" s="11" t="n"/>
      <c r="G2220" s="9" t="n"/>
      <c r="H2220" s="9" t="n"/>
      <c r="I2220" s="9">
        <f>IF(COUNTA($A2220:$H2220)=0,"",IF($J2220="OTRO","NO","SI"))</f>
        <v/>
      </c>
      <c r="J2220" s="9">
        <f>IF(COUNTA($A2220:$H2220)=0,"",IFERROR(LOOKUP(2,1/(((LISTS!$H$2:$H$26&lt;&gt;"")*ISNUMBER(SEARCH(LISTS!$H$2:$H$26,$G2220)))+((LISTS!$I$2:$I$26&lt;&gt;"")*ISNUMBER(SEARCH(LISTS!$I$2:$I$26,$E2220)))),LISTS!$K$2:$K$26),"OTRO"))</f>
        <v/>
      </c>
      <c r="K2220" s="11">
        <f>IF($I2220&lt;&gt;"SI",0,IFERROR($F2220,0))</f>
        <v/>
      </c>
      <c r="L2220" s="9">
        <f>IF(COUNTA($A2220:$H2220)=0,"",IF($J2220="OTRO",IFERROR(LOOKUP(2,1/(((LISTS!$H$2:$H$26&lt;&gt;"")*ISNUMBER(SEARCH(LISTS!$H$2:$H$26,$G2220)))+((LISTS!$I$2:$I$26&lt;&gt;"")*ISNUMBER(SEARCH(LISTS!$I$2:$I$26,$E2220)))),LISTS!$L$2:$L$26),"Concepto DIAN no mapeado a casilla automatica"),IF(LEFT($J2220,4)="TOPE","Control automatico DIAN: "&amp;$J2220,"Casilla automatica: "&amp;$J2220)))</f>
        <v/>
      </c>
    </row>
    <row r="2221">
      <c r="A2221" s="9" t="n"/>
      <c r="B2221" s="9" t="n"/>
      <c r="C2221" s="9" t="n"/>
      <c r="D2221" s="9" t="n"/>
      <c r="E2221" s="9" t="n"/>
      <c r="F2221" s="11" t="n"/>
      <c r="G2221" s="9" t="n"/>
      <c r="H2221" s="9" t="n"/>
      <c r="I2221" s="9">
        <f>IF(COUNTA($A2221:$H2221)=0,"",IF($J2221="OTRO","NO","SI"))</f>
        <v/>
      </c>
      <c r="J2221" s="9">
        <f>IF(COUNTA($A2221:$H2221)=0,"",IFERROR(LOOKUP(2,1/(((LISTS!$H$2:$H$26&lt;&gt;"")*ISNUMBER(SEARCH(LISTS!$H$2:$H$26,$G2221)))+((LISTS!$I$2:$I$26&lt;&gt;"")*ISNUMBER(SEARCH(LISTS!$I$2:$I$26,$E2221)))),LISTS!$K$2:$K$26),"OTRO"))</f>
        <v/>
      </c>
      <c r="K2221" s="11">
        <f>IF($I2221&lt;&gt;"SI",0,IFERROR($F2221,0))</f>
        <v/>
      </c>
      <c r="L2221" s="9">
        <f>IF(COUNTA($A2221:$H2221)=0,"",IF($J2221="OTRO",IFERROR(LOOKUP(2,1/(((LISTS!$H$2:$H$26&lt;&gt;"")*ISNUMBER(SEARCH(LISTS!$H$2:$H$26,$G2221)))+((LISTS!$I$2:$I$26&lt;&gt;"")*ISNUMBER(SEARCH(LISTS!$I$2:$I$26,$E2221)))),LISTS!$L$2:$L$26),"Concepto DIAN no mapeado a casilla automatica"),IF(LEFT($J2221,4)="TOPE","Control automatico DIAN: "&amp;$J2221,"Casilla automatica: "&amp;$J2221)))</f>
        <v/>
      </c>
    </row>
    <row r="2222">
      <c r="A2222" s="9" t="n"/>
      <c r="B2222" s="9" t="n"/>
      <c r="C2222" s="9" t="n"/>
      <c r="D2222" s="9" t="n"/>
      <c r="E2222" s="9" t="n"/>
      <c r="F2222" s="11" t="n"/>
      <c r="G2222" s="9" t="n"/>
      <c r="H2222" s="9" t="n"/>
      <c r="I2222" s="9">
        <f>IF(COUNTA($A2222:$H2222)=0,"",IF($J2222="OTRO","NO","SI"))</f>
        <v/>
      </c>
      <c r="J2222" s="9">
        <f>IF(COUNTA($A2222:$H2222)=0,"",IFERROR(LOOKUP(2,1/(((LISTS!$H$2:$H$26&lt;&gt;"")*ISNUMBER(SEARCH(LISTS!$H$2:$H$26,$G2222)))+((LISTS!$I$2:$I$26&lt;&gt;"")*ISNUMBER(SEARCH(LISTS!$I$2:$I$26,$E2222)))),LISTS!$K$2:$K$26),"OTRO"))</f>
        <v/>
      </c>
      <c r="K2222" s="11">
        <f>IF($I2222&lt;&gt;"SI",0,IFERROR($F2222,0))</f>
        <v/>
      </c>
      <c r="L2222" s="9">
        <f>IF(COUNTA($A2222:$H2222)=0,"",IF($J2222="OTRO",IFERROR(LOOKUP(2,1/(((LISTS!$H$2:$H$26&lt;&gt;"")*ISNUMBER(SEARCH(LISTS!$H$2:$H$26,$G2222)))+((LISTS!$I$2:$I$26&lt;&gt;"")*ISNUMBER(SEARCH(LISTS!$I$2:$I$26,$E2222)))),LISTS!$L$2:$L$26),"Concepto DIAN no mapeado a casilla automatica"),IF(LEFT($J2222,4)="TOPE","Control automatico DIAN: "&amp;$J2222,"Casilla automatica: "&amp;$J2222)))</f>
        <v/>
      </c>
    </row>
    <row r="2223">
      <c r="A2223" s="9" t="n"/>
      <c r="B2223" s="9" t="n"/>
      <c r="C2223" s="9" t="n"/>
      <c r="D2223" s="9" t="n"/>
      <c r="E2223" s="9" t="n"/>
      <c r="F2223" s="11" t="n"/>
      <c r="G2223" s="9" t="n"/>
      <c r="H2223" s="9" t="n"/>
      <c r="I2223" s="9">
        <f>IF(COUNTA($A2223:$H2223)=0,"",IF($J2223="OTRO","NO","SI"))</f>
        <v/>
      </c>
      <c r="J2223" s="9">
        <f>IF(COUNTA($A2223:$H2223)=0,"",IFERROR(LOOKUP(2,1/(((LISTS!$H$2:$H$26&lt;&gt;"")*ISNUMBER(SEARCH(LISTS!$H$2:$H$26,$G2223)))+((LISTS!$I$2:$I$26&lt;&gt;"")*ISNUMBER(SEARCH(LISTS!$I$2:$I$26,$E2223)))),LISTS!$K$2:$K$26),"OTRO"))</f>
        <v/>
      </c>
      <c r="K2223" s="11">
        <f>IF($I2223&lt;&gt;"SI",0,IFERROR($F2223,0))</f>
        <v/>
      </c>
      <c r="L2223" s="9">
        <f>IF(COUNTA($A2223:$H2223)=0,"",IF($J2223="OTRO",IFERROR(LOOKUP(2,1/(((LISTS!$H$2:$H$26&lt;&gt;"")*ISNUMBER(SEARCH(LISTS!$H$2:$H$26,$G2223)))+((LISTS!$I$2:$I$26&lt;&gt;"")*ISNUMBER(SEARCH(LISTS!$I$2:$I$26,$E2223)))),LISTS!$L$2:$L$26),"Concepto DIAN no mapeado a casilla automatica"),IF(LEFT($J2223,4)="TOPE","Control automatico DIAN: "&amp;$J2223,"Casilla automatica: "&amp;$J2223)))</f>
        <v/>
      </c>
    </row>
    <row r="2224">
      <c r="A2224" s="9" t="n"/>
      <c r="B2224" s="9" t="n"/>
      <c r="C2224" s="9" t="n"/>
      <c r="D2224" s="9" t="n"/>
      <c r="E2224" s="9" t="n"/>
      <c r="F2224" s="11" t="n"/>
      <c r="G2224" s="9" t="n"/>
      <c r="H2224" s="9" t="n"/>
      <c r="I2224" s="9">
        <f>IF(COUNTA($A2224:$H2224)=0,"",IF($J2224="OTRO","NO","SI"))</f>
        <v/>
      </c>
      <c r="J2224" s="9">
        <f>IF(COUNTA($A2224:$H2224)=0,"",IFERROR(LOOKUP(2,1/(((LISTS!$H$2:$H$26&lt;&gt;"")*ISNUMBER(SEARCH(LISTS!$H$2:$H$26,$G2224)))+((LISTS!$I$2:$I$26&lt;&gt;"")*ISNUMBER(SEARCH(LISTS!$I$2:$I$26,$E2224)))),LISTS!$K$2:$K$26),"OTRO"))</f>
        <v/>
      </c>
      <c r="K2224" s="11">
        <f>IF($I2224&lt;&gt;"SI",0,IFERROR($F2224,0))</f>
        <v/>
      </c>
      <c r="L2224" s="9">
        <f>IF(COUNTA($A2224:$H2224)=0,"",IF($J2224="OTRO",IFERROR(LOOKUP(2,1/(((LISTS!$H$2:$H$26&lt;&gt;"")*ISNUMBER(SEARCH(LISTS!$H$2:$H$26,$G2224)))+((LISTS!$I$2:$I$26&lt;&gt;"")*ISNUMBER(SEARCH(LISTS!$I$2:$I$26,$E2224)))),LISTS!$L$2:$L$26),"Concepto DIAN no mapeado a casilla automatica"),IF(LEFT($J2224,4)="TOPE","Control automatico DIAN: "&amp;$J2224,"Casilla automatica: "&amp;$J2224)))</f>
        <v/>
      </c>
    </row>
    <row r="2225">
      <c r="A2225" s="9" t="n"/>
      <c r="B2225" s="9" t="n"/>
      <c r="C2225" s="9" t="n"/>
      <c r="D2225" s="9" t="n"/>
      <c r="E2225" s="9" t="n"/>
      <c r="F2225" s="11" t="n"/>
      <c r="G2225" s="9" t="n"/>
      <c r="H2225" s="9" t="n"/>
      <c r="I2225" s="9">
        <f>IF(COUNTA($A2225:$H2225)=0,"",IF($J2225="OTRO","NO","SI"))</f>
        <v/>
      </c>
      <c r="J2225" s="9">
        <f>IF(COUNTA($A2225:$H2225)=0,"",IFERROR(LOOKUP(2,1/(((LISTS!$H$2:$H$26&lt;&gt;"")*ISNUMBER(SEARCH(LISTS!$H$2:$H$26,$G2225)))+((LISTS!$I$2:$I$26&lt;&gt;"")*ISNUMBER(SEARCH(LISTS!$I$2:$I$26,$E2225)))),LISTS!$K$2:$K$26),"OTRO"))</f>
        <v/>
      </c>
      <c r="K2225" s="11">
        <f>IF($I2225&lt;&gt;"SI",0,IFERROR($F2225,0))</f>
        <v/>
      </c>
      <c r="L2225" s="9">
        <f>IF(COUNTA($A2225:$H2225)=0,"",IF($J2225="OTRO",IFERROR(LOOKUP(2,1/(((LISTS!$H$2:$H$26&lt;&gt;"")*ISNUMBER(SEARCH(LISTS!$H$2:$H$26,$G2225)))+((LISTS!$I$2:$I$26&lt;&gt;"")*ISNUMBER(SEARCH(LISTS!$I$2:$I$26,$E2225)))),LISTS!$L$2:$L$26),"Concepto DIAN no mapeado a casilla automatica"),IF(LEFT($J2225,4)="TOPE","Control automatico DIAN: "&amp;$J2225,"Casilla automatica: "&amp;$J2225)))</f>
        <v/>
      </c>
    </row>
    <row r="2226">
      <c r="A2226" s="9" t="n"/>
      <c r="B2226" s="9" t="n"/>
      <c r="C2226" s="9" t="n"/>
      <c r="D2226" s="9" t="n"/>
      <c r="E2226" s="9" t="n"/>
      <c r="F2226" s="11" t="n"/>
      <c r="G2226" s="9" t="n"/>
      <c r="H2226" s="9" t="n"/>
      <c r="I2226" s="9">
        <f>IF(COUNTA($A2226:$H2226)=0,"",IF($J2226="OTRO","NO","SI"))</f>
        <v/>
      </c>
      <c r="J2226" s="9">
        <f>IF(COUNTA($A2226:$H2226)=0,"",IFERROR(LOOKUP(2,1/(((LISTS!$H$2:$H$26&lt;&gt;"")*ISNUMBER(SEARCH(LISTS!$H$2:$H$26,$G2226)))+((LISTS!$I$2:$I$26&lt;&gt;"")*ISNUMBER(SEARCH(LISTS!$I$2:$I$26,$E2226)))),LISTS!$K$2:$K$26),"OTRO"))</f>
        <v/>
      </c>
      <c r="K2226" s="11">
        <f>IF($I2226&lt;&gt;"SI",0,IFERROR($F2226,0))</f>
        <v/>
      </c>
      <c r="L2226" s="9">
        <f>IF(COUNTA($A2226:$H2226)=0,"",IF($J2226="OTRO",IFERROR(LOOKUP(2,1/(((LISTS!$H$2:$H$26&lt;&gt;"")*ISNUMBER(SEARCH(LISTS!$H$2:$H$26,$G2226)))+((LISTS!$I$2:$I$26&lt;&gt;"")*ISNUMBER(SEARCH(LISTS!$I$2:$I$26,$E2226)))),LISTS!$L$2:$L$26),"Concepto DIAN no mapeado a casilla automatica"),IF(LEFT($J2226,4)="TOPE","Control automatico DIAN: "&amp;$J2226,"Casilla automatica: "&amp;$J2226)))</f>
        <v/>
      </c>
    </row>
    <row r="2227">
      <c r="A2227" s="9" t="n"/>
      <c r="B2227" s="9" t="n"/>
      <c r="C2227" s="9" t="n"/>
      <c r="D2227" s="9" t="n"/>
      <c r="E2227" s="9" t="n"/>
      <c r="F2227" s="11" t="n"/>
      <c r="G2227" s="9" t="n"/>
      <c r="H2227" s="9" t="n"/>
      <c r="I2227" s="9">
        <f>IF(COUNTA($A2227:$H2227)=0,"",IF($J2227="OTRO","NO","SI"))</f>
        <v/>
      </c>
      <c r="J2227" s="9">
        <f>IF(COUNTA($A2227:$H2227)=0,"",IFERROR(LOOKUP(2,1/(((LISTS!$H$2:$H$26&lt;&gt;"")*ISNUMBER(SEARCH(LISTS!$H$2:$H$26,$G2227)))+((LISTS!$I$2:$I$26&lt;&gt;"")*ISNUMBER(SEARCH(LISTS!$I$2:$I$26,$E2227)))),LISTS!$K$2:$K$26),"OTRO"))</f>
        <v/>
      </c>
      <c r="K2227" s="11">
        <f>IF($I2227&lt;&gt;"SI",0,IFERROR($F2227,0))</f>
        <v/>
      </c>
      <c r="L2227" s="9">
        <f>IF(COUNTA($A2227:$H2227)=0,"",IF($J2227="OTRO",IFERROR(LOOKUP(2,1/(((LISTS!$H$2:$H$26&lt;&gt;"")*ISNUMBER(SEARCH(LISTS!$H$2:$H$26,$G2227)))+((LISTS!$I$2:$I$26&lt;&gt;"")*ISNUMBER(SEARCH(LISTS!$I$2:$I$26,$E2227)))),LISTS!$L$2:$L$26),"Concepto DIAN no mapeado a casilla automatica"),IF(LEFT($J2227,4)="TOPE","Control automatico DIAN: "&amp;$J2227,"Casilla automatica: "&amp;$J2227)))</f>
        <v/>
      </c>
    </row>
    <row r="2228">
      <c r="A2228" s="9" t="n"/>
      <c r="B2228" s="9" t="n"/>
      <c r="C2228" s="9" t="n"/>
      <c r="D2228" s="9" t="n"/>
      <c r="E2228" s="9" t="n"/>
      <c r="F2228" s="11" t="n"/>
      <c r="G2228" s="9" t="n"/>
      <c r="H2228" s="9" t="n"/>
      <c r="I2228" s="9">
        <f>IF(COUNTA($A2228:$H2228)=0,"",IF($J2228="OTRO","NO","SI"))</f>
        <v/>
      </c>
      <c r="J2228" s="9">
        <f>IF(COUNTA($A2228:$H2228)=0,"",IFERROR(LOOKUP(2,1/(((LISTS!$H$2:$H$26&lt;&gt;"")*ISNUMBER(SEARCH(LISTS!$H$2:$H$26,$G2228)))+((LISTS!$I$2:$I$26&lt;&gt;"")*ISNUMBER(SEARCH(LISTS!$I$2:$I$26,$E2228)))),LISTS!$K$2:$K$26),"OTRO"))</f>
        <v/>
      </c>
      <c r="K2228" s="11">
        <f>IF($I2228&lt;&gt;"SI",0,IFERROR($F2228,0))</f>
        <v/>
      </c>
      <c r="L2228" s="9">
        <f>IF(COUNTA($A2228:$H2228)=0,"",IF($J2228="OTRO",IFERROR(LOOKUP(2,1/(((LISTS!$H$2:$H$26&lt;&gt;"")*ISNUMBER(SEARCH(LISTS!$H$2:$H$26,$G2228)))+((LISTS!$I$2:$I$26&lt;&gt;"")*ISNUMBER(SEARCH(LISTS!$I$2:$I$26,$E2228)))),LISTS!$L$2:$L$26),"Concepto DIAN no mapeado a casilla automatica"),IF(LEFT($J2228,4)="TOPE","Control automatico DIAN: "&amp;$J2228,"Casilla automatica: "&amp;$J2228)))</f>
        <v/>
      </c>
    </row>
    <row r="2229">
      <c r="A2229" s="9" t="n"/>
      <c r="B2229" s="9" t="n"/>
      <c r="C2229" s="9" t="n"/>
      <c r="D2229" s="9" t="n"/>
      <c r="E2229" s="9" t="n"/>
      <c r="F2229" s="11" t="n"/>
      <c r="G2229" s="9" t="n"/>
      <c r="H2229" s="9" t="n"/>
      <c r="I2229" s="9">
        <f>IF(COUNTA($A2229:$H2229)=0,"",IF($J2229="OTRO","NO","SI"))</f>
        <v/>
      </c>
      <c r="J2229" s="9">
        <f>IF(COUNTA($A2229:$H2229)=0,"",IFERROR(LOOKUP(2,1/(((LISTS!$H$2:$H$26&lt;&gt;"")*ISNUMBER(SEARCH(LISTS!$H$2:$H$26,$G2229)))+((LISTS!$I$2:$I$26&lt;&gt;"")*ISNUMBER(SEARCH(LISTS!$I$2:$I$26,$E2229)))),LISTS!$K$2:$K$26),"OTRO"))</f>
        <v/>
      </c>
      <c r="K2229" s="11">
        <f>IF($I2229&lt;&gt;"SI",0,IFERROR($F2229,0))</f>
        <v/>
      </c>
      <c r="L2229" s="9">
        <f>IF(COUNTA($A2229:$H2229)=0,"",IF($J2229="OTRO",IFERROR(LOOKUP(2,1/(((LISTS!$H$2:$H$26&lt;&gt;"")*ISNUMBER(SEARCH(LISTS!$H$2:$H$26,$G2229)))+((LISTS!$I$2:$I$26&lt;&gt;"")*ISNUMBER(SEARCH(LISTS!$I$2:$I$26,$E2229)))),LISTS!$L$2:$L$26),"Concepto DIAN no mapeado a casilla automatica"),IF(LEFT($J2229,4)="TOPE","Control automatico DIAN: "&amp;$J2229,"Casilla automatica: "&amp;$J2229)))</f>
        <v/>
      </c>
    </row>
    <row r="2230">
      <c r="A2230" s="9" t="n"/>
      <c r="B2230" s="9" t="n"/>
      <c r="C2230" s="9" t="n"/>
      <c r="D2230" s="9" t="n"/>
      <c r="E2230" s="9" t="n"/>
      <c r="F2230" s="11" t="n"/>
      <c r="G2230" s="9" t="n"/>
      <c r="H2230" s="9" t="n"/>
      <c r="I2230" s="9">
        <f>IF(COUNTA($A2230:$H2230)=0,"",IF($J2230="OTRO","NO","SI"))</f>
        <v/>
      </c>
      <c r="J2230" s="9">
        <f>IF(COUNTA($A2230:$H2230)=0,"",IFERROR(LOOKUP(2,1/(((LISTS!$H$2:$H$26&lt;&gt;"")*ISNUMBER(SEARCH(LISTS!$H$2:$H$26,$G2230)))+((LISTS!$I$2:$I$26&lt;&gt;"")*ISNUMBER(SEARCH(LISTS!$I$2:$I$26,$E2230)))),LISTS!$K$2:$K$26),"OTRO"))</f>
        <v/>
      </c>
      <c r="K2230" s="11">
        <f>IF($I2230&lt;&gt;"SI",0,IFERROR($F2230,0))</f>
        <v/>
      </c>
      <c r="L2230" s="9">
        <f>IF(COUNTA($A2230:$H2230)=0,"",IF($J2230="OTRO",IFERROR(LOOKUP(2,1/(((LISTS!$H$2:$H$26&lt;&gt;"")*ISNUMBER(SEARCH(LISTS!$H$2:$H$26,$G2230)))+((LISTS!$I$2:$I$26&lt;&gt;"")*ISNUMBER(SEARCH(LISTS!$I$2:$I$26,$E2230)))),LISTS!$L$2:$L$26),"Concepto DIAN no mapeado a casilla automatica"),IF(LEFT($J2230,4)="TOPE","Control automatico DIAN: "&amp;$J2230,"Casilla automatica: "&amp;$J2230)))</f>
        <v/>
      </c>
    </row>
    <row r="2231">
      <c r="A2231" s="9" t="n"/>
      <c r="B2231" s="9" t="n"/>
      <c r="C2231" s="9" t="n"/>
      <c r="D2231" s="9" t="n"/>
      <c r="E2231" s="9" t="n"/>
      <c r="F2231" s="11" t="n"/>
      <c r="G2231" s="9" t="n"/>
      <c r="H2231" s="9" t="n"/>
      <c r="I2231" s="9">
        <f>IF(COUNTA($A2231:$H2231)=0,"",IF($J2231="OTRO","NO","SI"))</f>
        <v/>
      </c>
      <c r="J2231" s="9">
        <f>IF(COUNTA($A2231:$H2231)=0,"",IFERROR(LOOKUP(2,1/(((LISTS!$H$2:$H$26&lt;&gt;"")*ISNUMBER(SEARCH(LISTS!$H$2:$H$26,$G2231)))+((LISTS!$I$2:$I$26&lt;&gt;"")*ISNUMBER(SEARCH(LISTS!$I$2:$I$26,$E2231)))),LISTS!$K$2:$K$26),"OTRO"))</f>
        <v/>
      </c>
      <c r="K2231" s="11">
        <f>IF($I2231&lt;&gt;"SI",0,IFERROR($F2231,0))</f>
        <v/>
      </c>
      <c r="L2231" s="9">
        <f>IF(COUNTA($A2231:$H2231)=0,"",IF($J2231="OTRO",IFERROR(LOOKUP(2,1/(((LISTS!$H$2:$H$26&lt;&gt;"")*ISNUMBER(SEARCH(LISTS!$H$2:$H$26,$G2231)))+((LISTS!$I$2:$I$26&lt;&gt;"")*ISNUMBER(SEARCH(LISTS!$I$2:$I$26,$E2231)))),LISTS!$L$2:$L$26),"Concepto DIAN no mapeado a casilla automatica"),IF(LEFT($J2231,4)="TOPE","Control automatico DIAN: "&amp;$J2231,"Casilla automatica: "&amp;$J2231)))</f>
        <v/>
      </c>
    </row>
    <row r="2232">
      <c r="A2232" s="9" t="n"/>
      <c r="B2232" s="9" t="n"/>
      <c r="C2232" s="9" t="n"/>
      <c r="D2232" s="9" t="n"/>
      <c r="E2232" s="9" t="n"/>
      <c r="F2232" s="11" t="n"/>
      <c r="G2232" s="9" t="n"/>
      <c r="H2232" s="9" t="n"/>
      <c r="I2232" s="9">
        <f>IF(COUNTA($A2232:$H2232)=0,"",IF($J2232="OTRO","NO","SI"))</f>
        <v/>
      </c>
      <c r="J2232" s="9">
        <f>IF(COUNTA($A2232:$H2232)=0,"",IFERROR(LOOKUP(2,1/(((LISTS!$H$2:$H$26&lt;&gt;"")*ISNUMBER(SEARCH(LISTS!$H$2:$H$26,$G2232)))+((LISTS!$I$2:$I$26&lt;&gt;"")*ISNUMBER(SEARCH(LISTS!$I$2:$I$26,$E2232)))),LISTS!$K$2:$K$26),"OTRO"))</f>
        <v/>
      </c>
      <c r="K2232" s="11">
        <f>IF($I2232&lt;&gt;"SI",0,IFERROR($F2232,0))</f>
        <v/>
      </c>
      <c r="L2232" s="9">
        <f>IF(COUNTA($A2232:$H2232)=0,"",IF($J2232="OTRO",IFERROR(LOOKUP(2,1/(((LISTS!$H$2:$H$26&lt;&gt;"")*ISNUMBER(SEARCH(LISTS!$H$2:$H$26,$G2232)))+((LISTS!$I$2:$I$26&lt;&gt;"")*ISNUMBER(SEARCH(LISTS!$I$2:$I$26,$E2232)))),LISTS!$L$2:$L$26),"Concepto DIAN no mapeado a casilla automatica"),IF(LEFT($J2232,4)="TOPE","Control automatico DIAN: "&amp;$J2232,"Casilla automatica: "&amp;$J2232)))</f>
        <v/>
      </c>
    </row>
    <row r="2233">
      <c r="A2233" s="9" t="n"/>
      <c r="B2233" s="9" t="n"/>
      <c r="C2233" s="9" t="n"/>
      <c r="D2233" s="9" t="n"/>
      <c r="E2233" s="9" t="n"/>
      <c r="F2233" s="11" t="n"/>
      <c r="G2233" s="9" t="n"/>
      <c r="H2233" s="9" t="n"/>
      <c r="I2233" s="9">
        <f>IF(COUNTA($A2233:$H2233)=0,"",IF($J2233="OTRO","NO","SI"))</f>
        <v/>
      </c>
      <c r="J2233" s="9">
        <f>IF(COUNTA($A2233:$H2233)=0,"",IFERROR(LOOKUP(2,1/(((LISTS!$H$2:$H$26&lt;&gt;"")*ISNUMBER(SEARCH(LISTS!$H$2:$H$26,$G2233)))+((LISTS!$I$2:$I$26&lt;&gt;"")*ISNUMBER(SEARCH(LISTS!$I$2:$I$26,$E2233)))),LISTS!$K$2:$K$26),"OTRO"))</f>
        <v/>
      </c>
      <c r="K2233" s="11">
        <f>IF($I2233&lt;&gt;"SI",0,IFERROR($F2233,0))</f>
        <v/>
      </c>
      <c r="L2233" s="9">
        <f>IF(COUNTA($A2233:$H2233)=0,"",IF($J2233="OTRO",IFERROR(LOOKUP(2,1/(((LISTS!$H$2:$H$26&lt;&gt;"")*ISNUMBER(SEARCH(LISTS!$H$2:$H$26,$G2233)))+((LISTS!$I$2:$I$26&lt;&gt;"")*ISNUMBER(SEARCH(LISTS!$I$2:$I$26,$E2233)))),LISTS!$L$2:$L$26),"Concepto DIAN no mapeado a casilla automatica"),IF(LEFT($J2233,4)="TOPE","Control automatico DIAN: "&amp;$J2233,"Casilla automatica: "&amp;$J2233)))</f>
        <v/>
      </c>
    </row>
    <row r="2234">
      <c r="A2234" s="9" t="n"/>
      <c r="B2234" s="9" t="n"/>
      <c r="C2234" s="9" t="n"/>
      <c r="D2234" s="9" t="n"/>
      <c r="E2234" s="9" t="n"/>
      <c r="F2234" s="11" t="n"/>
      <c r="G2234" s="9" t="n"/>
      <c r="H2234" s="9" t="n"/>
      <c r="I2234" s="9">
        <f>IF(COUNTA($A2234:$H2234)=0,"",IF($J2234="OTRO","NO","SI"))</f>
        <v/>
      </c>
      <c r="J2234" s="9">
        <f>IF(COUNTA($A2234:$H2234)=0,"",IFERROR(LOOKUP(2,1/(((LISTS!$H$2:$H$26&lt;&gt;"")*ISNUMBER(SEARCH(LISTS!$H$2:$H$26,$G2234)))+((LISTS!$I$2:$I$26&lt;&gt;"")*ISNUMBER(SEARCH(LISTS!$I$2:$I$26,$E2234)))),LISTS!$K$2:$K$26),"OTRO"))</f>
        <v/>
      </c>
      <c r="K2234" s="11">
        <f>IF($I2234&lt;&gt;"SI",0,IFERROR($F2234,0))</f>
        <v/>
      </c>
      <c r="L2234" s="9">
        <f>IF(COUNTA($A2234:$H2234)=0,"",IF($J2234="OTRO",IFERROR(LOOKUP(2,1/(((LISTS!$H$2:$H$26&lt;&gt;"")*ISNUMBER(SEARCH(LISTS!$H$2:$H$26,$G2234)))+((LISTS!$I$2:$I$26&lt;&gt;"")*ISNUMBER(SEARCH(LISTS!$I$2:$I$26,$E2234)))),LISTS!$L$2:$L$26),"Concepto DIAN no mapeado a casilla automatica"),IF(LEFT($J2234,4)="TOPE","Control automatico DIAN: "&amp;$J2234,"Casilla automatica: "&amp;$J2234)))</f>
        <v/>
      </c>
    </row>
    <row r="2235">
      <c r="A2235" s="9" t="n"/>
      <c r="B2235" s="9" t="n"/>
      <c r="C2235" s="9" t="n"/>
      <c r="D2235" s="9" t="n"/>
      <c r="E2235" s="9" t="n"/>
      <c r="F2235" s="11" t="n"/>
      <c r="G2235" s="9" t="n"/>
      <c r="H2235" s="9" t="n"/>
      <c r="I2235" s="9">
        <f>IF(COUNTA($A2235:$H2235)=0,"",IF($J2235="OTRO","NO","SI"))</f>
        <v/>
      </c>
      <c r="J2235" s="9">
        <f>IF(COUNTA($A2235:$H2235)=0,"",IFERROR(LOOKUP(2,1/(((LISTS!$H$2:$H$26&lt;&gt;"")*ISNUMBER(SEARCH(LISTS!$H$2:$H$26,$G2235)))+((LISTS!$I$2:$I$26&lt;&gt;"")*ISNUMBER(SEARCH(LISTS!$I$2:$I$26,$E2235)))),LISTS!$K$2:$K$26),"OTRO"))</f>
        <v/>
      </c>
      <c r="K2235" s="11">
        <f>IF($I2235&lt;&gt;"SI",0,IFERROR($F2235,0))</f>
        <v/>
      </c>
      <c r="L2235" s="9">
        <f>IF(COUNTA($A2235:$H2235)=0,"",IF($J2235="OTRO",IFERROR(LOOKUP(2,1/(((LISTS!$H$2:$H$26&lt;&gt;"")*ISNUMBER(SEARCH(LISTS!$H$2:$H$26,$G2235)))+((LISTS!$I$2:$I$26&lt;&gt;"")*ISNUMBER(SEARCH(LISTS!$I$2:$I$26,$E2235)))),LISTS!$L$2:$L$26),"Concepto DIAN no mapeado a casilla automatica"),IF(LEFT($J2235,4)="TOPE","Control automatico DIAN: "&amp;$J2235,"Casilla automatica: "&amp;$J2235)))</f>
        <v/>
      </c>
    </row>
    <row r="2236">
      <c r="A2236" s="9" t="n"/>
      <c r="B2236" s="9" t="n"/>
      <c r="C2236" s="9" t="n"/>
      <c r="D2236" s="9" t="n"/>
      <c r="E2236" s="9" t="n"/>
      <c r="F2236" s="11" t="n"/>
      <c r="G2236" s="9" t="n"/>
      <c r="H2236" s="9" t="n"/>
      <c r="I2236" s="9">
        <f>IF(COUNTA($A2236:$H2236)=0,"",IF($J2236="OTRO","NO","SI"))</f>
        <v/>
      </c>
      <c r="J2236" s="9">
        <f>IF(COUNTA($A2236:$H2236)=0,"",IFERROR(LOOKUP(2,1/(((LISTS!$H$2:$H$26&lt;&gt;"")*ISNUMBER(SEARCH(LISTS!$H$2:$H$26,$G2236)))+((LISTS!$I$2:$I$26&lt;&gt;"")*ISNUMBER(SEARCH(LISTS!$I$2:$I$26,$E2236)))),LISTS!$K$2:$K$26),"OTRO"))</f>
        <v/>
      </c>
      <c r="K2236" s="11">
        <f>IF($I2236&lt;&gt;"SI",0,IFERROR($F2236,0))</f>
        <v/>
      </c>
      <c r="L2236" s="9">
        <f>IF(COUNTA($A2236:$H2236)=0,"",IF($J2236="OTRO",IFERROR(LOOKUP(2,1/(((LISTS!$H$2:$H$26&lt;&gt;"")*ISNUMBER(SEARCH(LISTS!$H$2:$H$26,$G2236)))+((LISTS!$I$2:$I$26&lt;&gt;"")*ISNUMBER(SEARCH(LISTS!$I$2:$I$26,$E2236)))),LISTS!$L$2:$L$26),"Concepto DIAN no mapeado a casilla automatica"),IF(LEFT($J2236,4)="TOPE","Control automatico DIAN: "&amp;$J2236,"Casilla automatica: "&amp;$J2236)))</f>
        <v/>
      </c>
    </row>
    <row r="2237">
      <c r="A2237" s="9" t="n"/>
      <c r="B2237" s="9" t="n"/>
      <c r="C2237" s="9" t="n"/>
      <c r="D2237" s="9" t="n"/>
      <c r="E2237" s="9" t="n"/>
      <c r="F2237" s="11" t="n"/>
      <c r="G2237" s="9" t="n"/>
      <c r="H2237" s="9" t="n"/>
      <c r="I2237" s="9">
        <f>IF(COUNTA($A2237:$H2237)=0,"",IF($J2237="OTRO","NO","SI"))</f>
        <v/>
      </c>
      <c r="J2237" s="9">
        <f>IF(COUNTA($A2237:$H2237)=0,"",IFERROR(LOOKUP(2,1/(((LISTS!$H$2:$H$26&lt;&gt;"")*ISNUMBER(SEARCH(LISTS!$H$2:$H$26,$G2237)))+((LISTS!$I$2:$I$26&lt;&gt;"")*ISNUMBER(SEARCH(LISTS!$I$2:$I$26,$E2237)))),LISTS!$K$2:$K$26),"OTRO"))</f>
        <v/>
      </c>
      <c r="K2237" s="11">
        <f>IF($I2237&lt;&gt;"SI",0,IFERROR($F2237,0))</f>
        <v/>
      </c>
      <c r="L2237" s="9">
        <f>IF(COUNTA($A2237:$H2237)=0,"",IF($J2237="OTRO",IFERROR(LOOKUP(2,1/(((LISTS!$H$2:$H$26&lt;&gt;"")*ISNUMBER(SEARCH(LISTS!$H$2:$H$26,$G2237)))+((LISTS!$I$2:$I$26&lt;&gt;"")*ISNUMBER(SEARCH(LISTS!$I$2:$I$26,$E2237)))),LISTS!$L$2:$L$26),"Concepto DIAN no mapeado a casilla automatica"),IF(LEFT($J2237,4)="TOPE","Control automatico DIAN: "&amp;$J2237,"Casilla automatica: "&amp;$J2237)))</f>
        <v/>
      </c>
    </row>
    <row r="2238">
      <c r="A2238" s="9" t="n"/>
      <c r="B2238" s="9" t="n"/>
      <c r="C2238" s="9" t="n"/>
      <c r="D2238" s="9" t="n"/>
      <c r="E2238" s="9" t="n"/>
      <c r="F2238" s="11" t="n"/>
      <c r="G2238" s="9" t="n"/>
      <c r="H2238" s="9" t="n"/>
      <c r="I2238" s="9">
        <f>IF(COUNTA($A2238:$H2238)=0,"",IF($J2238="OTRO","NO","SI"))</f>
        <v/>
      </c>
      <c r="J2238" s="9">
        <f>IF(COUNTA($A2238:$H2238)=0,"",IFERROR(LOOKUP(2,1/(((LISTS!$H$2:$H$26&lt;&gt;"")*ISNUMBER(SEARCH(LISTS!$H$2:$H$26,$G2238)))+((LISTS!$I$2:$I$26&lt;&gt;"")*ISNUMBER(SEARCH(LISTS!$I$2:$I$26,$E2238)))),LISTS!$K$2:$K$26),"OTRO"))</f>
        <v/>
      </c>
      <c r="K2238" s="11">
        <f>IF($I2238&lt;&gt;"SI",0,IFERROR($F2238,0))</f>
        <v/>
      </c>
      <c r="L2238" s="9">
        <f>IF(COUNTA($A2238:$H2238)=0,"",IF($J2238="OTRO",IFERROR(LOOKUP(2,1/(((LISTS!$H$2:$H$26&lt;&gt;"")*ISNUMBER(SEARCH(LISTS!$H$2:$H$26,$G2238)))+((LISTS!$I$2:$I$26&lt;&gt;"")*ISNUMBER(SEARCH(LISTS!$I$2:$I$26,$E2238)))),LISTS!$L$2:$L$26),"Concepto DIAN no mapeado a casilla automatica"),IF(LEFT($J2238,4)="TOPE","Control automatico DIAN: "&amp;$J2238,"Casilla automatica: "&amp;$J2238)))</f>
        <v/>
      </c>
    </row>
    <row r="2239">
      <c r="A2239" s="9" t="n"/>
      <c r="B2239" s="9" t="n"/>
      <c r="C2239" s="9" t="n"/>
      <c r="D2239" s="9" t="n"/>
      <c r="E2239" s="9" t="n"/>
      <c r="F2239" s="11" t="n"/>
      <c r="G2239" s="9" t="n"/>
      <c r="H2239" s="9" t="n"/>
      <c r="I2239" s="9">
        <f>IF(COUNTA($A2239:$H2239)=0,"",IF($J2239="OTRO","NO","SI"))</f>
        <v/>
      </c>
      <c r="J2239" s="9">
        <f>IF(COUNTA($A2239:$H2239)=0,"",IFERROR(LOOKUP(2,1/(((LISTS!$H$2:$H$26&lt;&gt;"")*ISNUMBER(SEARCH(LISTS!$H$2:$H$26,$G2239)))+((LISTS!$I$2:$I$26&lt;&gt;"")*ISNUMBER(SEARCH(LISTS!$I$2:$I$26,$E2239)))),LISTS!$K$2:$K$26),"OTRO"))</f>
        <v/>
      </c>
      <c r="K2239" s="11">
        <f>IF($I2239&lt;&gt;"SI",0,IFERROR($F2239,0))</f>
        <v/>
      </c>
      <c r="L2239" s="9">
        <f>IF(COUNTA($A2239:$H2239)=0,"",IF($J2239="OTRO",IFERROR(LOOKUP(2,1/(((LISTS!$H$2:$H$26&lt;&gt;"")*ISNUMBER(SEARCH(LISTS!$H$2:$H$26,$G2239)))+((LISTS!$I$2:$I$26&lt;&gt;"")*ISNUMBER(SEARCH(LISTS!$I$2:$I$26,$E2239)))),LISTS!$L$2:$L$26),"Concepto DIAN no mapeado a casilla automatica"),IF(LEFT($J2239,4)="TOPE","Control automatico DIAN: "&amp;$J2239,"Casilla automatica: "&amp;$J2239)))</f>
        <v/>
      </c>
    </row>
    <row r="2240">
      <c r="A2240" s="9" t="n"/>
      <c r="B2240" s="9" t="n"/>
      <c r="C2240" s="9" t="n"/>
      <c r="D2240" s="9" t="n"/>
      <c r="E2240" s="9" t="n"/>
      <c r="F2240" s="11" t="n"/>
      <c r="G2240" s="9" t="n"/>
      <c r="H2240" s="9" t="n"/>
      <c r="I2240" s="9">
        <f>IF(COUNTA($A2240:$H2240)=0,"",IF($J2240="OTRO","NO","SI"))</f>
        <v/>
      </c>
      <c r="J2240" s="9">
        <f>IF(COUNTA($A2240:$H2240)=0,"",IFERROR(LOOKUP(2,1/(((LISTS!$H$2:$H$26&lt;&gt;"")*ISNUMBER(SEARCH(LISTS!$H$2:$H$26,$G2240)))+((LISTS!$I$2:$I$26&lt;&gt;"")*ISNUMBER(SEARCH(LISTS!$I$2:$I$26,$E2240)))),LISTS!$K$2:$K$26),"OTRO"))</f>
        <v/>
      </c>
      <c r="K2240" s="11">
        <f>IF($I2240&lt;&gt;"SI",0,IFERROR($F2240,0))</f>
        <v/>
      </c>
      <c r="L2240" s="9">
        <f>IF(COUNTA($A2240:$H2240)=0,"",IF($J2240="OTRO",IFERROR(LOOKUP(2,1/(((LISTS!$H$2:$H$26&lt;&gt;"")*ISNUMBER(SEARCH(LISTS!$H$2:$H$26,$G2240)))+((LISTS!$I$2:$I$26&lt;&gt;"")*ISNUMBER(SEARCH(LISTS!$I$2:$I$26,$E2240)))),LISTS!$L$2:$L$26),"Concepto DIAN no mapeado a casilla automatica"),IF(LEFT($J2240,4)="TOPE","Control automatico DIAN: "&amp;$J2240,"Casilla automatica: "&amp;$J2240)))</f>
        <v/>
      </c>
    </row>
    <row r="2241">
      <c r="A2241" s="9" t="n"/>
      <c r="B2241" s="9" t="n"/>
      <c r="C2241" s="9" t="n"/>
      <c r="D2241" s="9" t="n"/>
      <c r="E2241" s="9" t="n"/>
      <c r="F2241" s="11" t="n"/>
      <c r="G2241" s="9" t="n"/>
      <c r="H2241" s="9" t="n"/>
      <c r="I2241" s="9">
        <f>IF(COUNTA($A2241:$H2241)=0,"",IF($J2241="OTRO","NO","SI"))</f>
        <v/>
      </c>
      <c r="J2241" s="9">
        <f>IF(COUNTA($A2241:$H2241)=0,"",IFERROR(LOOKUP(2,1/(((LISTS!$H$2:$H$26&lt;&gt;"")*ISNUMBER(SEARCH(LISTS!$H$2:$H$26,$G2241)))+((LISTS!$I$2:$I$26&lt;&gt;"")*ISNUMBER(SEARCH(LISTS!$I$2:$I$26,$E2241)))),LISTS!$K$2:$K$26),"OTRO"))</f>
        <v/>
      </c>
      <c r="K2241" s="11">
        <f>IF($I2241&lt;&gt;"SI",0,IFERROR($F2241,0))</f>
        <v/>
      </c>
      <c r="L2241" s="9">
        <f>IF(COUNTA($A2241:$H2241)=0,"",IF($J2241="OTRO",IFERROR(LOOKUP(2,1/(((LISTS!$H$2:$H$26&lt;&gt;"")*ISNUMBER(SEARCH(LISTS!$H$2:$H$26,$G2241)))+((LISTS!$I$2:$I$26&lt;&gt;"")*ISNUMBER(SEARCH(LISTS!$I$2:$I$26,$E2241)))),LISTS!$L$2:$L$26),"Concepto DIAN no mapeado a casilla automatica"),IF(LEFT($J2241,4)="TOPE","Control automatico DIAN: "&amp;$J2241,"Casilla automatica: "&amp;$J2241)))</f>
        <v/>
      </c>
    </row>
    <row r="2242">
      <c r="A2242" s="9" t="n"/>
      <c r="B2242" s="9" t="n"/>
      <c r="C2242" s="9" t="n"/>
      <c r="D2242" s="9" t="n"/>
      <c r="E2242" s="9" t="n"/>
      <c r="F2242" s="11" t="n"/>
      <c r="G2242" s="9" t="n"/>
      <c r="H2242" s="9" t="n"/>
      <c r="I2242" s="9">
        <f>IF(COUNTA($A2242:$H2242)=0,"",IF($J2242="OTRO","NO","SI"))</f>
        <v/>
      </c>
      <c r="J2242" s="9">
        <f>IF(COUNTA($A2242:$H2242)=0,"",IFERROR(LOOKUP(2,1/(((LISTS!$H$2:$H$26&lt;&gt;"")*ISNUMBER(SEARCH(LISTS!$H$2:$H$26,$G2242)))+((LISTS!$I$2:$I$26&lt;&gt;"")*ISNUMBER(SEARCH(LISTS!$I$2:$I$26,$E2242)))),LISTS!$K$2:$K$26),"OTRO"))</f>
        <v/>
      </c>
      <c r="K2242" s="11">
        <f>IF($I2242&lt;&gt;"SI",0,IFERROR($F2242,0))</f>
        <v/>
      </c>
      <c r="L2242" s="9">
        <f>IF(COUNTA($A2242:$H2242)=0,"",IF($J2242="OTRO",IFERROR(LOOKUP(2,1/(((LISTS!$H$2:$H$26&lt;&gt;"")*ISNUMBER(SEARCH(LISTS!$H$2:$H$26,$G2242)))+((LISTS!$I$2:$I$26&lt;&gt;"")*ISNUMBER(SEARCH(LISTS!$I$2:$I$26,$E2242)))),LISTS!$L$2:$L$26),"Concepto DIAN no mapeado a casilla automatica"),IF(LEFT($J2242,4)="TOPE","Control automatico DIAN: "&amp;$J2242,"Casilla automatica: "&amp;$J2242)))</f>
        <v/>
      </c>
    </row>
    <row r="2243">
      <c r="A2243" s="9" t="n"/>
      <c r="B2243" s="9" t="n"/>
      <c r="C2243" s="9" t="n"/>
      <c r="D2243" s="9" t="n"/>
      <c r="E2243" s="9" t="n"/>
      <c r="F2243" s="11" t="n"/>
      <c r="G2243" s="9" t="n"/>
      <c r="H2243" s="9" t="n"/>
      <c r="I2243" s="9">
        <f>IF(COUNTA($A2243:$H2243)=0,"",IF($J2243="OTRO","NO","SI"))</f>
        <v/>
      </c>
      <c r="J2243" s="9">
        <f>IF(COUNTA($A2243:$H2243)=0,"",IFERROR(LOOKUP(2,1/(((LISTS!$H$2:$H$26&lt;&gt;"")*ISNUMBER(SEARCH(LISTS!$H$2:$H$26,$G2243)))+((LISTS!$I$2:$I$26&lt;&gt;"")*ISNUMBER(SEARCH(LISTS!$I$2:$I$26,$E2243)))),LISTS!$K$2:$K$26),"OTRO"))</f>
        <v/>
      </c>
      <c r="K2243" s="11">
        <f>IF($I2243&lt;&gt;"SI",0,IFERROR($F2243,0))</f>
        <v/>
      </c>
      <c r="L2243" s="9">
        <f>IF(COUNTA($A2243:$H2243)=0,"",IF($J2243="OTRO",IFERROR(LOOKUP(2,1/(((LISTS!$H$2:$H$26&lt;&gt;"")*ISNUMBER(SEARCH(LISTS!$H$2:$H$26,$G2243)))+((LISTS!$I$2:$I$26&lt;&gt;"")*ISNUMBER(SEARCH(LISTS!$I$2:$I$26,$E2243)))),LISTS!$L$2:$L$26),"Concepto DIAN no mapeado a casilla automatica"),IF(LEFT($J2243,4)="TOPE","Control automatico DIAN: "&amp;$J2243,"Casilla automatica: "&amp;$J2243)))</f>
        <v/>
      </c>
    </row>
    <row r="2244">
      <c r="A2244" s="9" t="n"/>
      <c r="B2244" s="9" t="n"/>
      <c r="C2244" s="9" t="n"/>
      <c r="D2244" s="9" t="n"/>
      <c r="E2244" s="9" t="n"/>
      <c r="F2244" s="11" t="n"/>
      <c r="G2244" s="9" t="n"/>
      <c r="H2244" s="9" t="n"/>
      <c r="I2244" s="9">
        <f>IF(COUNTA($A2244:$H2244)=0,"",IF($J2244="OTRO","NO","SI"))</f>
        <v/>
      </c>
      <c r="J2244" s="9">
        <f>IF(COUNTA($A2244:$H2244)=0,"",IFERROR(LOOKUP(2,1/(((LISTS!$H$2:$H$26&lt;&gt;"")*ISNUMBER(SEARCH(LISTS!$H$2:$H$26,$G2244)))+((LISTS!$I$2:$I$26&lt;&gt;"")*ISNUMBER(SEARCH(LISTS!$I$2:$I$26,$E2244)))),LISTS!$K$2:$K$26),"OTRO"))</f>
        <v/>
      </c>
      <c r="K2244" s="11">
        <f>IF($I2244&lt;&gt;"SI",0,IFERROR($F2244,0))</f>
        <v/>
      </c>
      <c r="L2244" s="9">
        <f>IF(COUNTA($A2244:$H2244)=0,"",IF($J2244="OTRO",IFERROR(LOOKUP(2,1/(((LISTS!$H$2:$H$26&lt;&gt;"")*ISNUMBER(SEARCH(LISTS!$H$2:$H$26,$G2244)))+((LISTS!$I$2:$I$26&lt;&gt;"")*ISNUMBER(SEARCH(LISTS!$I$2:$I$26,$E2244)))),LISTS!$L$2:$L$26),"Concepto DIAN no mapeado a casilla automatica"),IF(LEFT($J2244,4)="TOPE","Control automatico DIAN: "&amp;$J2244,"Casilla automatica: "&amp;$J2244)))</f>
        <v/>
      </c>
    </row>
    <row r="2245">
      <c r="A2245" s="9" t="n"/>
      <c r="B2245" s="9" t="n"/>
      <c r="C2245" s="9" t="n"/>
      <c r="D2245" s="9" t="n"/>
      <c r="E2245" s="9" t="n"/>
      <c r="F2245" s="11" t="n"/>
      <c r="G2245" s="9" t="n"/>
      <c r="H2245" s="9" t="n"/>
      <c r="I2245" s="9">
        <f>IF(COUNTA($A2245:$H2245)=0,"",IF($J2245="OTRO","NO","SI"))</f>
        <v/>
      </c>
      <c r="J2245" s="9">
        <f>IF(COUNTA($A2245:$H2245)=0,"",IFERROR(LOOKUP(2,1/(((LISTS!$H$2:$H$26&lt;&gt;"")*ISNUMBER(SEARCH(LISTS!$H$2:$H$26,$G2245)))+((LISTS!$I$2:$I$26&lt;&gt;"")*ISNUMBER(SEARCH(LISTS!$I$2:$I$26,$E2245)))),LISTS!$K$2:$K$26),"OTRO"))</f>
        <v/>
      </c>
      <c r="K2245" s="11">
        <f>IF($I2245&lt;&gt;"SI",0,IFERROR($F2245,0))</f>
        <v/>
      </c>
      <c r="L2245" s="9">
        <f>IF(COUNTA($A2245:$H2245)=0,"",IF($J2245="OTRO",IFERROR(LOOKUP(2,1/(((LISTS!$H$2:$H$26&lt;&gt;"")*ISNUMBER(SEARCH(LISTS!$H$2:$H$26,$G2245)))+((LISTS!$I$2:$I$26&lt;&gt;"")*ISNUMBER(SEARCH(LISTS!$I$2:$I$26,$E2245)))),LISTS!$L$2:$L$26),"Concepto DIAN no mapeado a casilla automatica"),IF(LEFT($J2245,4)="TOPE","Control automatico DIAN: "&amp;$J2245,"Casilla automatica: "&amp;$J2245)))</f>
        <v/>
      </c>
    </row>
    <row r="2246">
      <c r="A2246" s="9" t="n"/>
      <c r="B2246" s="9" t="n"/>
      <c r="C2246" s="9" t="n"/>
      <c r="D2246" s="9" t="n"/>
      <c r="E2246" s="9" t="n"/>
      <c r="F2246" s="11" t="n"/>
      <c r="G2246" s="9" t="n"/>
      <c r="H2246" s="9" t="n"/>
      <c r="I2246" s="9">
        <f>IF(COUNTA($A2246:$H2246)=0,"",IF($J2246="OTRO","NO","SI"))</f>
        <v/>
      </c>
      <c r="J2246" s="9">
        <f>IF(COUNTA($A2246:$H2246)=0,"",IFERROR(LOOKUP(2,1/(((LISTS!$H$2:$H$26&lt;&gt;"")*ISNUMBER(SEARCH(LISTS!$H$2:$H$26,$G2246)))+((LISTS!$I$2:$I$26&lt;&gt;"")*ISNUMBER(SEARCH(LISTS!$I$2:$I$26,$E2246)))),LISTS!$K$2:$K$26),"OTRO"))</f>
        <v/>
      </c>
      <c r="K2246" s="11">
        <f>IF($I2246&lt;&gt;"SI",0,IFERROR($F2246,0))</f>
        <v/>
      </c>
      <c r="L2246" s="9">
        <f>IF(COUNTA($A2246:$H2246)=0,"",IF($J2246="OTRO",IFERROR(LOOKUP(2,1/(((LISTS!$H$2:$H$26&lt;&gt;"")*ISNUMBER(SEARCH(LISTS!$H$2:$H$26,$G2246)))+((LISTS!$I$2:$I$26&lt;&gt;"")*ISNUMBER(SEARCH(LISTS!$I$2:$I$26,$E2246)))),LISTS!$L$2:$L$26),"Concepto DIAN no mapeado a casilla automatica"),IF(LEFT($J2246,4)="TOPE","Control automatico DIAN: "&amp;$J2246,"Casilla automatica: "&amp;$J2246)))</f>
        <v/>
      </c>
    </row>
    <row r="2247">
      <c r="A2247" s="9" t="n"/>
      <c r="B2247" s="9" t="n"/>
      <c r="C2247" s="9" t="n"/>
      <c r="D2247" s="9" t="n"/>
      <c r="E2247" s="9" t="n"/>
      <c r="F2247" s="11" t="n"/>
      <c r="G2247" s="9" t="n"/>
      <c r="H2247" s="9" t="n"/>
      <c r="I2247" s="9">
        <f>IF(COUNTA($A2247:$H2247)=0,"",IF($J2247="OTRO","NO","SI"))</f>
        <v/>
      </c>
      <c r="J2247" s="9">
        <f>IF(COUNTA($A2247:$H2247)=0,"",IFERROR(LOOKUP(2,1/(((LISTS!$H$2:$H$26&lt;&gt;"")*ISNUMBER(SEARCH(LISTS!$H$2:$H$26,$G2247)))+((LISTS!$I$2:$I$26&lt;&gt;"")*ISNUMBER(SEARCH(LISTS!$I$2:$I$26,$E2247)))),LISTS!$K$2:$K$26),"OTRO"))</f>
        <v/>
      </c>
      <c r="K2247" s="11">
        <f>IF($I2247&lt;&gt;"SI",0,IFERROR($F2247,0))</f>
        <v/>
      </c>
      <c r="L2247" s="9">
        <f>IF(COUNTA($A2247:$H2247)=0,"",IF($J2247="OTRO",IFERROR(LOOKUP(2,1/(((LISTS!$H$2:$H$26&lt;&gt;"")*ISNUMBER(SEARCH(LISTS!$H$2:$H$26,$G2247)))+((LISTS!$I$2:$I$26&lt;&gt;"")*ISNUMBER(SEARCH(LISTS!$I$2:$I$26,$E2247)))),LISTS!$L$2:$L$26),"Concepto DIAN no mapeado a casilla automatica"),IF(LEFT($J2247,4)="TOPE","Control automatico DIAN: "&amp;$J2247,"Casilla automatica: "&amp;$J2247)))</f>
        <v/>
      </c>
    </row>
    <row r="2248">
      <c r="A2248" s="9" t="n"/>
      <c r="B2248" s="9" t="n"/>
      <c r="C2248" s="9" t="n"/>
      <c r="D2248" s="9" t="n"/>
      <c r="E2248" s="9" t="n"/>
      <c r="F2248" s="11" t="n"/>
      <c r="G2248" s="9" t="n"/>
      <c r="H2248" s="9" t="n"/>
      <c r="I2248" s="9">
        <f>IF(COUNTA($A2248:$H2248)=0,"",IF($J2248="OTRO","NO","SI"))</f>
        <v/>
      </c>
      <c r="J2248" s="9">
        <f>IF(COUNTA($A2248:$H2248)=0,"",IFERROR(LOOKUP(2,1/(((LISTS!$H$2:$H$26&lt;&gt;"")*ISNUMBER(SEARCH(LISTS!$H$2:$H$26,$G2248)))+((LISTS!$I$2:$I$26&lt;&gt;"")*ISNUMBER(SEARCH(LISTS!$I$2:$I$26,$E2248)))),LISTS!$K$2:$K$26),"OTRO"))</f>
        <v/>
      </c>
      <c r="K2248" s="11">
        <f>IF($I2248&lt;&gt;"SI",0,IFERROR($F2248,0))</f>
        <v/>
      </c>
      <c r="L2248" s="9">
        <f>IF(COUNTA($A2248:$H2248)=0,"",IF($J2248="OTRO",IFERROR(LOOKUP(2,1/(((LISTS!$H$2:$H$26&lt;&gt;"")*ISNUMBER(SEARCH(LISTS!$H$2:$H$26,$G2248)))+((LISTS!$I$2:$I$26&lt;&gt;"")*ISNUMBER(SEARCH(LISTS!$I$2:$I$26,$E2248)))),LISTS!$L$2:$L$26),"Concepto DIAN no mapeado a casilla automatica"),IF(LEFT($J2248,4)="TOPE","Control automatico DIAN: "&amp;$J2248,"Casilla automatica: "&amp;$J2248)))</f>
        <v/>
      </c>
    </row>
    <row r="2249">
      <c r="A2249" s="9" t="n"/>
      <c r="B2249" s="9" t="n"/>
      <c r="C2249" s="9" t="n"/>
      <c r="D2249" s="9" t="n"/>
      <c r="E2249" s="9" t="n"/>
      <c r="F2249" s="11" t="n"/>
      <c r="G2249" s="9" t="n"/>
      <c r="H2249" s="9" t="n"/>
      <c r="I2249" s="9">
        <f>IF(COUNTA($A2249:$H2249)=0,"",IF($J2249="OTRO","NO","SI"))</f>
        <v/>
      </c>
      <c r="J2249" s="9">
        <f>IF(COUNTA($A2249:$H2249)=0,"",IFERROR(LOOKUP(2,1/(((LISTS!$H$2:$H$26&lt;&gt;"")*ISNUMBER(SEARCH(LISTS!$H$2:$H$26,$G2249)))+((LISTS!$I$2:$I$26&lt;&gt;"")*ISNUMBER(SEARCH(LISTS!$I$2:$I$26,$E2249)))),LISTS!$K$2:$K$26),"OTRO"))</f>
        <v/>
      </c>
      <c r="K2249" s="11">
        <f>IF($I2249&lt;&gt;"SI",0,IFERROR($F2249,0))</f>
        <v/>
      </c>
      <c r="L2249" s="9">
        <f>IF(COUNTA($A2249:$H2249)=0,"",IF($J2249="OTRO",IFERROR(LOOKUP(2,1/(((LISTS!$H$2:$H$26&lt;&gt;"")*ISNUMBER(SEARCH(LISTS!$H$2:$H$26,$G2249)))+((LISTS!$I$2:$I$26&lt;&gt;"")*ISNUMBER(SEARCH(LISTS!$I$2:$I$26,$E2249)))),LISTS!$L$2:$L$26),"Concepto DIAN no mapeado a casilla automatica"),IF(LEFT($J2249,4)="TOPE","Control automatico DIAN: "&amp;$J2249,"Casilla automatica: "&amp;$J2249)))</f>
        <v/>
      </c>
    </row>
    <row r="2250">
      <c r="A2250" s="9" t="n"/>
      <c r="B2250" s="9" t="n"/>
      <c r="C2250" s="9" t="n"/>
      <c r="D2250" s="9" t="n"/>
      <c r="E2250" s="9" t="n"/>
      <c r="F2250" s="11" t="n"/>
      <c r="G2250" s="9" t="n"/>
      <c r="H2250" s="9" t="n"/>
      <c r="I2250" s="9">
        <f>IF(COUNTA($A2250:$H2250)=0,"",IF($J2250="OTRO","NO","SI"))</f>
        <v/>
      </c>
      <c r="J2250" s="9">
        <f>IF(COUNTA($A2250:$H2250)=0,"",IFERROR(LOOKUP(2,1/(((LISTS!$H$2:$H$26&lt;&gt;"")*ISNUMBER(SEARCH(LISTS!$H$2:$H$26,$G2250)))+((LISTS!$I$2:$I$26&lt;&gt;"")*ISNUMBER(SEARCH(LISTS!$I$2:$I$26,$E2250)))),LISTS!$K$2:$K$26),"OTRO"))</f>
        <v/>
      </c>
      <c r="K2250" s="11">
        <f>IF($I2250&lt;&gt;"SI",0,IFERROR($F2250,0))</f>
        <v/>
      </c>
      <c r="L2250" s="9">
        <f>IF(COUNTA($A2250:$H2250)=0,"",IF($J2250="OTRO",IFERROR(LOOKUP(2,1/(((LISTS!$H$2:$H$26&lt;&gt;"")*ISNUMBER(SEARCH(LISTS!$H$2:$H$26,$G2250)))+((LISTS!$I$2:$I$26&lt;&gt;"")*ISNUMBER(SEARCH(LISTS!$I$2:$I$26,$E2250)))),LISTS!$L$2:$L$26),"Concepto DIAN no mapeado a casilla automatica"),IF(LEFT($J2250,4)="TOPE","Control automatico DIAN: "&amp;$J2250,"Casilla automatica: "&amp;$J2250)))</f>
        <v/>
      </c>
    </row>
    <row r="2251">
      <c r="A2251" s="9" t="n"/>
      <c r="B2251" s="9" t="n"/>
      <c r="C2251" s="9" t="n"/>
      <c r="D2251" s="9" t="n"/>
      <c r="E2251" s="9" t="n"/>
      <c r="F2251" s="11" t="n"/>
      <c r="G2251" s="9" t="n"/>
      <c r="H2251" s="9" t="n"/>
      <c r="I2251" s="9">
        <f>IF(COUNTA($A2251:$H2251)=0,"",IF($J2251="OTRO","NO","SI"))</f>
        <v/>
      </c>
      <c r="J2251" s="9">
        <f>IF(COUNTA($A2251:$H2251)=0,"",IFERROR(LOOKUP(2,1/(((LISTS!$H$2:$H$26&lt;&gt;"")*ISNUMBER(SEARCH(LISTS!$H$2:$H$26,$G2251)))+((LISTS!$I$2:$I$26&lt;&gt;"")*ISNUMBER(SEARCH(LISTS!$I$2:$I$26,$E2251)))),LISTS!$K$2:$K$26),"OTRO"))</f>
        <v/>
      </c>
      <c r="K2251" s="11">
        <f>IF($I2251&lt;&gt;"SI",0,IFERROR($F2251,0))</f>
        <v/>
      </c>
      <c r="L2251" s="9">
        <f>IF(COUNTA($A2251:$H2251)=0,"",IF($J2251="OTRO",IFERROR(LOOKUP(2,1/(((LISTS!$H$2:$H$26&lt;&gt;"")*ISNUMBER(SEARCH(LISTS!$H$2:$H$26,$G2251)))+((LISTS!$I$2:$I$26&lt;&gt;"")*ISNUMBER(SEARCH(LISTS!$I$2:$I$26,$E2251)))),LISTS!$L$2:$L$26),"Concepto DIAN no mapeado a casilla automatica"),IF(LEFT($J2251,4)="TOPE","Control automatico DIAN: "&amp;$J2251,"Casilla automatica: "&amp;$J2251)))</f>
        <v/>
      </c>
    </row>
    <row r="2252">
      <c r="A2252" s="9" t="n"/>
      <c r="B2252" s="9" t="n"/>
      <c r="C2252" s="9" t="n"/>
      <c r="D2252" s="9" t="n"/>
      <c r="E2252" s="9" t="n"/>
      <c r="F2252" s="11" t="n"/>
      <c r="G2252" s="9" t="n"/>
      <c r="H2252" s="9" t="n"/>
      <c r="I2252" s="9">
        <f>IF(COUNTA($A2252:$H2252)=0,"",IF($J2252="OTRO","NO","SI"))</f>
        <v/>
      </c>
      <c r="J2252" s="9">
        <f>IF(COUNTA($A2252:$H2252)=0,"",IFERROR(LOOKUP(2,1/(((LISTS!$H$2:$H$26&lt;&gt;"")*ISNUMBER(SEARCH(LISTS!$H$2:$H$26,$G2252)))+((LISTS!$I$2:$I$26&lt;&gt;"")*ISNUMBER(SEARCH(LISTS!$I$2:$I$26,$E2252)))),LISTS!$K$2:$K$26),"OTRO"))</f>
        <v/>
      </c>
      <c r="K2252" s="11">
        <f>IF($I2252&lt;&gt;"SI",0,IFERROR($F2252,0))</f>
        <v/>
      </c>
      <c r="L2252" s="9">
        <f>IF(COUNTA($A2252:$H2252)=0,"",IF($J2252="OTRO",IFERROR(LOOKUP(2,1/(((LISTS!$H$2:$H$26&lt;&gt;"")*ISNUMBER(SEARCH(LISTS!$H$2:$H$26,$G2252)))+((LISTS!$I$2:$I$26&lt;&gt;"")*ISNUMBER(SEARCH(LISTS!$I$2:$I$26,$E2252)))),LISTS!$L$2:$L$26),"Concepto DIAN no mapeado a casilla automatica"),IF(LEFT($J2252,4)="TOPE","Control automatico DIAN: "&amp;$J2252,"Casilla automatica: "&amp;$J2252)))</f>
        <v/>
      </c>
    </row>
    <row r="2253">
      <c r="A2253" s="9" t="n"/>
      <c r="B2253" s="9" t="n"/>
      <c r="C2253" s="9" t="n"/>
      <c r="D2253" s="9" t="n"/>
      <c r="E2253" s="9" t="n"/>
      <c r="F2253" s="11" t="n"/>
      <c r="G2253" s="9" t="n"/>
      <c r="H2253" s="9" t="n"/>
      <c r="I2253" s="9">
        <f>IF(COUNTA($A2253:$H2253)=0,"",IF($J2253="OTRO","NO","SI"))</f>
        <v/>
      </c>
      <c r="J2253" s="9">
        <f>IF(COUNTA($A2253:$H2253)=0,"",IFERROR(LOOKUP(2,1/(((LISTS!$H$2:$H$26&lt;&gt;"")*ISNUMBER(SEARCH(LISTS!$H$2:$H$26,$G2253)))+((LISTS!$I$2:$I$26&lt;&gt;"")*ISNUMBER(SEARCH(LISTS!$I$2:$I$26,$E2253)))),LISTS!$K$2:$K$26),"OTRO"))</f>
        <v/>
      </c>
      <c r="K2253" s="11">
        <f>IF($I2253&lt;&gt;"SI",0,IFERROR($F2253,0))</f>
        <v/>
      </c>
      <c r="L2253" s="9">
        <f>IF(COUNTA($A2253:$H2253)=0,"",IF($J2253="OTRO",IFERROR(LOOKUP(2,1/(((LISTS!$H$2:$H$26&lt;&gt;"")*ISNUMBER(SEARCH(LISTS!$H$2:$H$26,$G2253)))+((LISTS!$I$2:$I$26&lt;&gt;"")*ISNUMBER(SEARCH(LISTS!$I$2:$I$26,$E2253)))),LISTS!$L$2:$L$26),"Concepto DIAN no mapeado a casilla automatica"),IF(LEFT($J2253,4)="TOPE","Control automatico DIAN: "&amp;$J2253,"Casilla automatica: "&amp;$J2253)))</f>
        <v/>
      </c>
    </row>
    <row r="2254">
      <c r="A2254" s="9" t="n"/>
      <c r="B2254" s="9" t="n"/>
      <c r="C2254" s="9" t="n"/>
      <c r="D2254" s="9" t="n"/>
      <c r="E2254" s="9" t="n"/>
      <c r="F2254" s="11" t="n"/>
      <c r="G2254" s="9" t="n"/>
      <c r="H2254" s="9" t="n"/>
      <c r="I2254" s="9">
        <f>IF(COUNTA($A2254:$H2254)=0,"",IF($J2254="OTRO","NO","SI"))</f>
        <v/>
      </c>
      <c r="J2254" s="9">
        <f>IF(COUNTA($A2254:$H2254)=0,"",IFERROR(LOOKUP(2,1/(((LISTS!$H$2:$H$26&lt;&gt;"")*ISNUMBER(SEARCH(LISTS!$H$2:$H$26,$G2254)))+((LISTS!$I$2:$I$26&lt;&gt;"")*ISNUMBER(SEARCH(LISTS!$I$2:$I$26,$E2254)))),LISTS!$K$2:$K$26),"OTRO"))</f>
        <v/>
      </c>
      <c r="K2254" s="11">
        <f>IF($I2254&lt;&gt;"SI",0,IFERROR($F2254,0))</f>
        <v/>
      </c>
      <c r="L2254" s="9">
        <f>IF(COUNTA($A2254:$H2254)=0,"",IF($J2254="OTRO",IFERROR(LOOKUP(2,1/(((LISTS!$H$2:$H$26&lt;&gt;"")*ISNUMBER(SEARCH(LISTS!$H$2:$H$26,$G2254)))+((LISTS!$I$2:$I$26&lt;&gt;"")*ISNUMBER(SEARCH(LISTS!$I$2:$I$26,$E2254)))),LISTS!$L$2:$L$26),"Concepto DIAN no mapeado a casilla automatica"),IF(LEFT($J2254,4)="TOPE","Control automatico DIAN: "&amp;$J2254,"Casilla automatica: "&amp;$J2254)))</f>
        <v/>
      </c>
    </row>
    <row r="2255">
      <c r="A2255" s="9" t="n"/>
      <c r="B2255" s="9" t="n"/>
      <c r="C2255" s="9" t="n"/>
      <c r="D2255" s="9" t="n"/>
      <c r="E2255" s="9" t="n"/>
      <c r="F2255" s="11" t="n"/>
      <c r="G2255" s="9" t="n"/>
      <c r="H2255" s="9" t="n"/>
      <c r="I2255" s="9">
        <f>IF(COUNTA($A2255:$H2255)=0,"",IF($J2255="OTRO","NO","SI"))</f>
        <v/>
      </c>
      <c r="J2255" s="9">
        <f>IF(COUNTA($A2255:$H2255)=0,"",IFERROR(LOOKUP(2,1/(((LISTS!$H$2:$H$26&lt;&gt;"")*ISNUMBER(SEARCH(LISTS!$H$2:$H$26,$G2255)))+((LISTS!$I$2:$I$26&lt;&gt;"")*ISNUMBER(SEARCH(LISTS!$I$2:$I$26,$E2255)))),LISTS!$K$2:$K$26),"OTRO"))</f>
        <v/>
      </c>
      <c r="K2255" s="11">
        <f>IF($I2255&lt;&gt;"SI",0,IFERROR($F2255,0))</f>
        <v/>
      </c>
      <c r="L2255" s="9">
        <f>IF(COUNTA($A2255:$H2255)=0,"",IF($J2255="OTRO",IFERROR(LOOKUP(2,1/(((LISTS!$H$2:$H$26&lt;&gt;"")*ISNUMBER(SEARCH(LISTS!$H$2:$H$26,$G2255)))+((LISTS!$I$2:$I$26&lt;&gt;"")*ISNUMBER(SEARCH(LISTS!$I$2:$I$26,$E2255)))),LISTS!$L$2:$L$26),"Concepto DIAN no mapeado a casilla automatica"),IF(LEFT($J2255,4)="TOPE","Control automatico DIAN: "&amp;$J2255,"Casilla automatica: "&amp;$J2255)))</f>
        <v/>
      </c>
    </row>
    <row r="2256">
      <c r="A2256" s="9" t="n"/>
      <c r="B2256" s="9" t="n"/>
      <c r="C2256" s="9" t="n"/>
      <c r="D2256" s="9" t="n"/>
      <c r="E2256" s="9" t="n"/>
      <c r="F2256" s="11" t="n"/>
      <c r="G2256" s="9" t="n"/>
      <c r="H2256" s="9" t="n"/>
      <c r="I2256" s="9">
        <f>IF(COUNTA($A2256:$H2256)=0,"",IF($J2256="OTRO","NO","SI"))</f>
        <v/>
      </c>
      <c r="J2256" s="9">
        <f>IF(COUNTA($A2256:$H2256)=0,"",IFERROR(LOOKUP(2,1/(((LISTS!$H$2:$H$26&lt;&gt;"")*ISNUMBER(SEARCH(LISTS!$H$2:$H$26,$G2256)))+((LISTS!$I$2:$I$26&lt;&gt;"")*ISNUMBER(SEARCH(LISTS!$I$2:$I$26,$E2256)))),LISTS!$K$2:$K$26),"OTRO"))</f>
        <v/>
      </c>
      <c r="K2256" s="11">
        <f>IF($I2256&lt;&gt;"SI",0,IFERROR($F2256,0))</f>
        <v/>
      </c>
      <c r="L2256" s="9">
        <f>IF(COUNTA($A2256:$H2256)=0,"",IF($J2256="OTRO",IFERROR(LOOKUP(2,1/(((LISTS!$H$2:$H$26&lt;&gt;"")*ISNUMBER(SEARCH(LISTS!$H$2:$H$26,$G2256)))+((LISTS!$I$2:$I$26&lt;&gt;"")*ISNUMBER(SEARCH(LISTS!$I$2:$I$26,$E2256)))),LISTS!$L$2:$L$26),"Concepto DIAN no mapeado a casilla automatica"),IF(LEFT($J2256,4)="TOPE","Control automatico DIAN: "&amp;$J2256,"Casilla automatica: "&amp;$J2256)))</f>
        <v/>
      </c>
    </row>
    <row r="2257">
      <c r="A2257" s="9" t="n"/>
      <c r="B2257" s="9" t="n"/>
      <c r="C2257" s="9" t="n"/>
      <c r="D2257" s="9" t="n"/>
      <c r="E2257" s="9" t="n"/>
      <c r="F2257" s="11" t="n"/>
      <c r="G2257" s="9" t="n"/>
      <c r="H2257" s="9" t="n"/>
      <c r="I2257" s="9">
        <f>IF(COUNTA($A2257:$H2257)=0,"",IF($J2257="OTRO","NO","SI"))</f>
        <v/>
      </c>
      <c r="J2257" s="9">
        <f>IF(COUNTA($A2257:$H2257)=0,"",IFERROR(LOOKUP(2,1/(((LISTS!$H$2:$H$26&lt;&gt;"")*ISNUMBER(SEARCH(LISTS!$H$2:$H$26,$G2257)))+((LISTS!$I$2:$I$26&lt;&gt;"")*ISNUMBER(SEARCH(LISTS!$I$2:$I$26,$E2257)))),LISTS!$K$2:$K$26),"OTRO"))</f>
        <v/>
      </c>
      <c r="K2257" s="11">
        <f>IF($I2257&lt;&gt;"SI",0,IFERROR($F2257,0))</f>
        <v/>
      </c>
      <c r="L2257" s="9">
        <f>IF(COUNTA($A2257:$H2257)=0,"",IF($J2257="OTRO",IFERROR(LOOKUP(2,1/(((LISTS!$H$2:$H$26&lt;&gt;"")*ISNUMBER(SEARCH(LISTS!$H$2:$H$26,$G2257)))+((LISTS!$I$2:$I$26&lt;&gt;"")*ISNUMBER(SEARCH(LISTS!$I$2:$I$26,$E2257)))),LISTS!$L$2:$L$26),"Concepto DIAN no mapeado a casilla automatica"),IF(LEFT($J2257,4)="TOPE","Control automatico DIAN: "&amp;$J2257,"Casilla automatica: "&amp;$J2257)))</f>
        <v/>
      </c>
    </row>
    <row r="2258">
      <c r="A2258" s="9" t="n"/>
      <c r="B2258" s="9" t="n"/>
      <c r="C2258" s="9" t="n"/>
      <c r="D2258" s="9" t="n"/>
      <c r="E2258" s="9" t="n"/>
      <c r="F2258" s="11" t="n"/>
      <c r="G2258" s="9" t="n"/>
      <c r="H2258" s="9" t="n"/>
      <c r="I2258" s="9">
        <f>IF(COUNTA($A2258:$H2258)=0,"",IF($J2258="OTRO","NO","SI"))</f>
        <v/>
      </c>
      <c r="J2258" s="9">
        <f>IF(COUNTA($A2258:$H2258)=0,"",IFERROR(LOOKUP(2,1/(((LISTS!$H$2:$H$26&lt;&gt;"")*ISNUMBER(SEARCH(LISTS!$H$2:$H$26,$G2258)))+((LISTS!$I$2:$I$26&lt;&gt;"")*ISNUMBER(SEARCH(LISTS!$I$2:$I$26,$E2258)))),LISTS!$K$2:$K$26),"OTRO"))</f>
        <v/>
      </c>
      <c r="K2258" s="11">
        <f>IF($I2258&lt;&gt;"SI",0,IFERROR($F2258,0))</f>
        <v/>
      </c>
      <c r="L2258" s="9">
        <f>IF(COUNTA($A2258:$H2258)=0,"",IF($J2258="OTRO",IFERROR(LOOKUP(2,1/(((LISTS!$H$2:$H$26&lt;&gt;"")*ISNUMBER(SEARCH(LISTS!$H$2:$H$26,$G2258)))+((LISTS!$I$2:$I$26&lt;&gt;"")*ISNUMBER(SEARCH(LISTS!$I$2:$I$26,$E2258)))),LISTS!$L$2:$L$26),"Concepto DIAN no mapeado a casilla automatica"),IF(LEFT($J2258,4)="TOPE","Control automatico DIAN: "&amp;$J2258,"Casilla automatica: "&amp;$J2258)))</f>
        <v/>
      </c>
    </row>
    <row r="2259">
      <c r="A2259" s="9" t="n"/>
      <c r="B2259" s="9" t="n"/>
      <c r="C2259" s="9" t="n"/>
      <c r="D2259" s="9" t="n"/>
      <c r="E2259" s="9" t="n"/>
      <c r="F2259" s="11" t="n"/>
      <c r="G2259" s="9" t="n"/>
      <c r="H2259" s="9" t="n"/>
      <c r="I2259" s="9">
        <f>IF(COUNTA($A2259:$H2259)=0,"",IF($J2259="OTRO","NO","SI"))</f>
        <v/>
      </c>
      <c r="J2259" s="9">
        <f>IF(COUNTA($A2259:$H2259)=0,"",IFERROR(LOOKUP(2,1/(((LISTS!$H$2:$H$26&lt;&gt;"")*ISNUMBER(SEARCH(LISTS!$H$2:$H$26,$G2259)))+((LISTS!$I$2:$I$26&lt;&gt;"")*ISNUMBER(SEARCH(LISTS!$I$2:$I$26,$E2259)))),LISTS!$K$2:$K$26),"OTRO"))</f>
        <v/>
      </c>
      <c r="K2259" s="11">
        <f>IF($I2259&lt;&gt;"SI",0,IFERROR($F2259,0))</f>
        <v/>
      </c>
      <c r="L2259" s="9">
        <f>IF(COUNTA($A2259:$H2259)=0,"",IF($J2259="OTRO",IFERROR(LOOKUP(2,1/(((LISTS!$H$2:$H$26&lt;&gt;"")*ISNUMBER(SEARCH(LISTS!$H$2:$H$26,$G2259)))+((LISTS!$I$2:$I$26&lt;&gt;"")*ISNUMBER(SEARCH(LISTS!$I$2:$I$26,$E2259)))),LISTS!$L$2:$L$26),"Concepto DIAN no mapeado a casilla automatica"),IF(LEFT($J2259,4)="TOPE","Control automatico DIAN: "&amp;$J2259,"Casilla automatica: "&amp;$J2259)))</f>
        <v/>
      </c>
    </row>
    <row r="2260">
      <c r="A2260" s="9" t="n"/>
      <c r="B2260" s="9" t="n"/>
      <c r="C2260" s="9" t="n"/>
      <c r="D2260" s="9" t="n"/>
      <c r="E2260" s="9" t="n"/>
      <c r="F2260" s="11" t="n"/>
      <c r="G2260" s="9" t="n"/>
      <c r="H2260" s="9" t="n"/>
      <c r="I2260" s="9">
        <f>IF(COUNTA($A2260:$H2260)=0,"",IF($J2260="OTRO","NO","SI"))</f>
        <v/>
      </c>
      <c r="J2260" s="9">
        <f>IF(COUNTA($A2260:$H2260)=0,"",IFERROR(LOOKUP(2,1/(((LISTS!$H$2:$H$26&lt;&gt;"")*ISNUMBER(SEARCH(LISTS!$H$2:$H$26,$G2260)))+((LISTS!$I$2:$I$26&lt;&gt;"")*ISNUMBER(SEARCH(LISTS!$I$2:$I$26,$E2260)))),LISTS!$K$2:$K$26),"OTRO"))</f>
        <v/>
      </c>
      <c r="K2260" s="11">
        <f>IF($I2260&lt;&gt;"SI",0,IFERROR($F2260,0))</f>
        <v/>
      </c>
      <c r="L2260" s="9">
        <f>IF(COUNTA($A2260:$H2260)=0,"",IF($J2260="OTRO",IFERROR(LOOKUP(2,1/(((LISTS!$H$2:$H$26&lt;&gt;"")*ISNUMBER(SEARCH(LISTS!$H$2:$H$26,$G2260)))+((LISTS!$I$2:$I$26&lt;&gt;"")*ISNUMBER(SEARCH(LISTS!$I$2:$I$26,$E2260)))),LISTS!$L$2:$L$26),"Concepto DIAN no mapeado a casilla automatica"),IF(LEFT($J2260,4)="TOPE","Control automatico DIAN: "&amp;$J2260,"Casilla automatica: "&amp;$J2260)))</f>
        <v/>
      </c>
    </row>
    <row r="2261">
      <c r="A2261" s="9" t="n"/>
      <c r="B2261" s="9" t="n"/>
      <c r="C2261" s="9" t="n"/>
      <c r="D2261" s="9" t="n"/>
      <c r="E2261" s="9" t="n"/>
      <c r="F2261" s="11" t="n"/>
      <c r="G2261" s="9" t="n"/>
      <c r="H2261" s="9" t="n"/>
      <c r="I2261" s="9">
        <f>IF(COUNTA($A2261:$H2261)=0,"",IF($J2261="OTRO","NO","SI"))</f>
        <v/>
      </c>
      <c r="J2261" s="9">
        <f>IF(COUNTA($A2261:$H2261)=0,"",IFERROR(LOOKUP(2,1/(((LISTS!$H$2:$H$26&lt;&gt;"")*ISNUMBER(SEARCH(LISTS!$H$2:$H$26,$G2261)))+((LISTS!$I$2:$I$26&lt;&gt;"")*ISNUMBER(SEARCH(LISTS!$I$2:$I$26,$E2261)))),LISTS!$K$2:$K$26),"OTRO"))</f>
        <v/>
      </c>
      <c r="K2261" s="11">
        <f>IF($I2261&lt;&gt;"SI",0,IFERROR($F2261,0))</f>
        <v/>
      </c>
      <c r="L2261" s="9">
        <f>IF(COUNTA($A2261:$H2261)=0,"",IF($J2261="OTRO",IFERROR(LOOKUP(2,1/(((LISTS!$H$2:$H$26&lt;&gt;"")*ISNUMBER(SEARCH(LISTS!$H$2:$H$26,$G2261)))+((LISTS!$I$2:$I$26&lt;&gt;"")*ISNUMBER(SEARCH(LISTS!$I$2:$I$26,$E2261)))),LISTS!$L$2:$L$26),"Concepto DIAN no mapeado a casilla automatica"),IF(LEFT($J2261,4)="TOPE","Control automatico DIAN: "&amp;$J2261,"Casilla automatica: "&amp;$J2261)))</f>
        <v/>
      </c>
    </row>
    <row r="2262">
      <c r="A2262" s="9" t="n"/>
      <c r="B2262" s="9" t="n"/>
      <c r="C2262" s="9" t="n"/>
      <c r="D2262" s="9" t="n"/>
      <c r="E2262" s="9" t="n"/>
      <c r="F2262" s="11" t="n"/>
      <c r="G2262" s="9" t="n"/>
      <c r="H2262" s="9" t="n"/>
      <c r="I2262" s="9">
        <f>IF(COUNTA($A2262:$H2262)=0,"",IF($J2262="OTRO","NO","SI"))</f>
        <v/>
      </c>
      <c r="J2262" s="9">
        <f>IF(COUNTA($A2262:$H2262)=0,"",IFERROR(LOOKUP(2,1/(((LISTS!$H$2:$H$26&lt;&gt;"")*ISNUMBER(SEARCH(LISTS!$H$2:$H$26,$G2262)))+((LISTS!$I$2:$I$26&lt;&gt;"")*ISNUMBER(SEARCH(LISTS!$I$2:$I$26,$E2262)))),LISTS!$K$2:$K$26),"OTRO"))</f>
        <v/>
      </c>
      <c r="K2262" s="11">
        <f>IF($I2262&lt;&gt;"SI",0,IFERROR($F2262,0))</f>
        <v/>
      </c>
      <c r="L2262" s="9">
        <f>IF(COUNTA($A2262:$H2262)=0,"",IF($J2262="OTRO",IFERROR(LOOKUP(2,1/(((LISTS!$H$2:$H$26&lt;&gt;"")*ISNUMBER(SEARCH(LISTS!$H$2:$H$26,$G2262)))+((LISTS!$I$2:$I$26&lt;&gt;"")*ISNUMBER(SEARCH(LISTS!$I$2:$I$26,$E2262)))),LISTS!$L$2:$L$26),"Concepto DIAN no mapeado a casilla automatica"),IF(LEFT($J2262,4)="TOPE","Control automatico DIAN: "&amp;$J2262,"Casilla automatica: "&amp;$J2262)))</f>
        <v/>
      </c>
    </row>
    <row r="2263">
      <c r="A2263" s="9" t="n"/>
      <c r="B2263" s="9" t="n"/>
      <c r="C2263" s="9" t="n"/>
      <c r="D2263" s="9" t="n"/>
      <c r="E2263" s="9" t="n"/>
      <c r="F2263" s="11" t="n"/>
      <c r="G2263" s="9" t="n"/>
      <c r="H2263" s="9" t="n"/>
      <c r="I2263" s="9">
        <f>IF(COUNTA($A2263:$H2263)=0,"",IF($J2263="OTRO","NO","SI"))</f>
        <v/>
      </c>
      <c r="J2263" s="9">
        <f>IF(COUNTA($A2263:$H2263)=0,"",IFERROR(LOOKUP(2,1/(((LISTS!$H$2:$H$26&lt;&gt;"")*ISNUMBER(SEARCH(LISTS!$H$2:$H$26,$G2263)))+((LISTS!$I$2:$I$26&lt;&gt;"")*ISNUMBER(SEARCH(LISTS!$I$2:$I$26,$E2263)))),LISTS!$K$2:$K$26),"OTRO"))</f>
        <v/>
      </c>
      <c r="K2263" s="11">
        <f>IF($I2263&lt;&gt;"SI",0,IFERROR($F2263,0))</f>
        <v/>
      </c>
      <c r="L2263" s="9">
        <f>IF(COUNTA($A2263:$H2263)=0,"",IF($J2263="OTRO",IFERROR(LOOKUP(2,1/(((LISTS!$H$2:$H$26&lt;&gt;"")*ISNUMBER(SEARCH(LISTS!$H$2:$H$26,$G2263)))+((LISTS!$I$2:$I$26&lt;&gt;"")*ISNUMBER(SEARCH(LISTS!$I$2:$I$26,$E2263)))),LISTS!$L$2:$L$26),"Concepto DIAN no mapeado a casilla automatica"),IF(LEFT($J2263,4)="TOPE","Control automatico DIAN: "&amp;$J2263,"Casilla automatica: "&amp;$J2263)))</f>
        <v/>
      </c>
    </row>
    <row r="2264">
      <c r="A2264" s="9" t="n"/>
      <c r="B2264" s="9" t="n"/>
      <c r="C2264" s="9" t="n"/>
      <c r="D2264" s="9" t="n"/>
      <c r="E2264" s="9" t="n"/>
      <c r="F2264" s="11" t="n"/>
      <c r="G2264" s="9" t="n"/>
      <c r="H2264" s="9" t="n"/>
      <c r="I2264" s="9">
        <f>IF(COUNTA($A2264:$H2264)=0,"",IF($J2264="OTRO","NO","SI"))</f>
        <v/>
      </c>
      <c r="J2264" s="9">
        <f>IF(COUNTA($A2264:$H2264)=0,"",IFERROR(LOOKUP(2,1/(((LISTS!$H$2:$H$26&lt;&gt;"")*ISNUMBER(SEARCH(LISTS!$H$2:$H$26,$G2264)))+((LISTS!$I$2:$I$26&lt;&gt;"")*ISNUMBER(SEARCH(LISTS!$I$2:$I$26,$E2264)))),LISTS!$K$2:$K$26),"OTRO"))</f>
        <v/>
      </c>
      <c r="K2264" s="11">
        <f>IF($I2264&lt;&gt;"SI",0,IFERROR($F2264,0))</f>
        <v/>
      </c>
      <c r="L2264" s="9">
        <f>IF(COUNTA($A2264:$H2264)=0,"",IF($J2264="OTRO",IFERROR(LOOKUP(2,1/(((LISTS!$H$2:$H$26&lt;&gt;"")*ISNUMBER(SEARCH(LISTS!$H$2:$H$26,$G2264)))+((LISTS!$I$2:$I$26&lt;&gt;"")*ISNUMBER(SEARCH(LISTS!$I$2:$I$26,$E2264)))),LISTS!$L$2:$L$26),"Concepto DIAN no mapeado a casilla automatica"),IF(LEFT($J2264,4)="TOPE","Control automatico DIAN: "&amp;$J2264,"Casilla automatica: "&amp;$J2264)))</f>
        <v/>
      </c>
    </row>
    <row r="2265">
      <c r="A2265" s="9" t="n"/>
      <c r="B2265" s="9" t="n"/>
      <c r="C2265" s="9" t="n"/>
      <c r="D2265" s="9" t="n"/>
      <c r="E2265" s="9" t="n"/>
      <c r="F2265" s="11" t="n"/>
      <c r="G2265" s="9" t="n"/>
      <c r="H2265" s="9" t="n"/>
      <c r="I2265" s="9">
        <f>IF(COUNTA($A2265:$H2265)=0,"",IF($J2265="OTRO","NO","SI"))</f>
        <v/>
      </c>
      <c r="J2265" s="9">
        <f>IF(COUNTA($A2265:$H2265)=0,"",IFERROR(LOOKUP(2,1/(((LISTS!$H$2:$H$26&lt;&gt;"")*ISNUMBER(SEARCH(LISTS!$H$2:$H$26,$G2265)))+((LISTS!$I$2:$I$26&lt;&gt;"")*ISNUMBER(SEARCH(LISTS!$I$2:$I$26,$E2265)))),LISTS!$K$2:$K$26),"OTRO"))</f>
        <v/>
      </c>
      <c r="K2265" s="11">
        <f>IF($I2265&lt;&gt;"SI",0,IFERROR($F2265,0))</f>
        <v/>
      </c>
      <c r="L2265" s="9">
        <f>IF(COUNTA($A2265:$H2265)=0,"",IF($J2265="OTRO",IFERROR(LOOKUP(2,1/(((LISTS!$H$2:$H$26&lt;&gt;"")*ISNUMBER(SEARCH(LISTS!$H$2:$H$26,$G2265)))+((LISTS!$I$2:$I$26&lt;&gt;"")*ISNUMBER(SEARCH(LISTS!$I$2:$I$26,$E2265)))),LISTS!$L$2:$L$26),"Concepto DIAN no mapeado a casilla automatica"),IF(LEFT($J2265,4)="TOPE","Control automatico DIAN: "&amp;$J2265,"Casilla automatica: "&amp;$J2265)))</f>
        <v/>
      </c>
    </row>
    <row r="2266">
      <c r="A2266" s="9" t="n"/>
      <c r="B2266" s="9" t="n"/>
      <c r="C2266" s="9" t="n"/>
      <c r="D2266" s="9" t="n"/>
      <c r="E2266" s="9" t="n"/>
      <c r="F2266" s="11" t="n"/>
      <c r="G2266" s="9" t="n"/>
      <c r="H2266" s="9" t="n"/>
      <c r="I2266" s="9">
        <f>IF(COUNTA($A2266:$H2266)=0,"",IF($J2266="OTRO","NO","SI"))</f>
        <v/>
      </c>
      <c r="J2266" s="9">
        <f>IF(COUNTA($A2266:$H2266)=0,"",IFERROR(LOOKUP(2,1/(((LISTS!$H$2:$H$26&lt;&gt;"")*ISNUMBER(SEARCH(LISTS!$H$2:$H$26,$G2266)))+((LISTS!$I$2:$I$26&lt;&gt;"")*ISNUMBER(SEARCH(LISTS!$I$2:$I$26,$E2266)))),LISTS!$K$2:$K$26),"OTRO"))</f>
        <v/>
      </c>
      <c r="K2266" s="11">
        <f>IF($I2266&lt;&gt;"SI",0,IFERROR($F2266,0))</f>
        <v/>
      </c>
      <c r="L2266" s="9">
        <f>IF(COUNTA($A2266:$H2266)=0,"",IF($J2266="OTRO",IFERROR(LOOKUP(2,1/(((LISTS!$H$2:$H$26&lt;&gt;"")*ISNUMBER(SEARCH(LISTS!$H$2:$H$26,$G2266)))+((LISTS!$I$2:$I$26&lt;&gt;"")*ISNUMBER(SEARCH(LISTS!$I$2:$I$26,$E2266)))),LISTS!$L$2:$L$26),"Concepto DIAN no mapeado a casilla automatica"),IF(LEFT($J2266,4)="TOPE","Control automatico DIAN: "&amp;$J2266,"Casilla automatica: "&amp;$J2266)))</f>
        <v/>
      </c>
    </row>
    <row r="2267">
      <c r="A2267" s="9" t="n"/>
      <c r="B2267" s="9" t="n"/>
      <c r="C2267" s="9" t="n"/>
      <c r="D2267" s="9" t="n"/>
      <c r="E2267" s="9" t="n"/>
      <c r="F2267" s="11" t="n"/>
      <c r="G2267" s="9" t="n"/>
      <c r="H2267" s="9" t="n"/>
      <c r="I2267" s="9">
        <f>IF(COUNTA($A2267:$H2267)=0,"",IF($J2267="OTRO","NO","SI"))</f>
        <v/>
      </c>
      <c r="J2267" s="9">
        <f>IF(COUNTA($A2267:$H2267)=0,"",IFERROR(LOOKUP(2,1/(((LISTS!$H$2:$H$26&lt;&gt;"")*ISNUMBER(SEARCH(LISTS!$H$2:$H$26,$G2267)))+((LISTS!$I$2:$I$26&lt;&gt;"")*ISNUMBER(SEARCH(LISTS!$I$2:$I$26,$E2267)))),LISTS!$K$2:$K$26),"OTRO"))</f>
        <v/>
      </c>
      <c r="K2267" s="11">
        <f>IF($I2267&lt;&gt;"SI",0,IFERROR($F2267,0))</f>
        <v/>
      </c>
      <c r="L2267" s="9">
        <f>IF(COUNTA($A2267:$H2267)=0,"",IF($J2267="OTRO",IFERROR(LOOKUP(2,1/(((LISTS!$H$2:$H$26&lt;&gt;"")*ISNUMBER(SEARCH(LISTS!$H$2:$H$26,$G2267)))+((LISTS!$I$2:$I$26&lt;&gt;"")*ISNUMBER(SEARCH(LISTS!$I$2:$I$26,$E2267)))),LISTS!$L$2:$L$26),"Concepto DIAN no mapeado a casilla automatica"),IF(LEFT($J2267,4)="TOPE","Control automatico DIAN: "&amp;$J2267,"Casilla automatica: "&amp;$J2267)))</f>
        <v/>
      </c>
    </row>
    <row r="2268">
      <c r="A2268" s="9" t="n"/>
      <c r="B2268" s="9" t="n"/>
      <c r="C2268" s="9" t="n"/>
      <c r="D2268" s="9" t="n"/>
      <c r="E2268" s="9" t="n"/>
      <c r="F2268" s="11" t="n"/>
      <c r="G2268" s="9" t="n"/>
      <c r="H2268" s="9" t="n"/>
      <c r="I2268" s="9">
        <f>IF(COUNTA($A2268:$H2268)=0,"",IF($J2268="OTRO","NO","SI"))</f>
        <v/>
      </c>
      <c r="J2268" s="9">
        <f>IF(COUNTA($A2268:$H2268)=0,"",IFERROR(LOOKUP(2,1/(((LISTS!$H$2:$H$26&lt;&gt;"")*ISNUMBER(SEARCH(LISTS!$H$2:$H$26,$G2268)))+((LISTS!$I$2:$I$26&lt;&gt;"")*ISNUMBER(SEARCH(LISTS!$I$2:$I$26,$E2268)))),LISTS!$K$2:$K$26),"OTRO"))</f>
        <v/>
      </c>
      <c r="K2268" s="11">
        <f>IF($I2268&lt;&gt;"SI",0,IFERROR($F2268,0))</f>
        <v/>
      </c>
      <c r="L2268" s="9">
        <f>IF(COUNTA($A2268:$H2268)=0,"",IF($J2268="OTRO",IFERROR(LOOKUP(2,1/(((LISTS!$H$2:$H$26&lt;&gt;"")*ISNUMBER(SEARCH(LISTS!$H$2:$H$26,$G2268)))+((LISTS!$I$2:$I$26&lt;&gt;"")*ISNUMBER(SEARCH(LISTS!$I$2:$I$26,$E2268)))),LISTS!$L$2:$L$26),"Concepto DIAN no mapeado a casilla automatica"),IF(LEFT($J2268,4)="TOPE","Control automatico DIAN: "&amp;$J2268,"Casilla automatica: "&amp;$J2268)))</f>
        <v/>
      </c>
    </row>
    <row r="2269">
      <c r="A2269" s="9" t="n"/>
      <c r="B2269" s="9" t="n"/>
      <c r="C2269" s="9" t="n"/>
      <c r="D2269" s="9" t="n"/>
      <c r="E2269" s="9" t="n"/>
      <c r="F2269" s="11" t="n"/>
      <c r="G2269" s="9" t="n"/>
      <c r="H2269" s="9" t="n"/>
      <c r="I2269" s="9">
        <f>IF(COUNTA($A2269:$H2269)=0,"",IF($J2269="OTRO","NO","SI"))</f>
        <v/>
      </c>
      <c r="J2269" s="9">
        <f>IF(COUNTA($A2269:$H2269)=0,"",IFERROR(LOOKUP(2,1/(((LISTS!$H$2:$H$26&lt;&gt;"")*ISNUMBER(SEARCH(LISTS!$H$2:$H$26,$G2269)))+((LISTS!$I$2:$I$26&lt;&gt;"")*ISNUMBER(SEARCH(LISTS!$I$2:$I$26,$E2269)))),LISTS!$K$2:$K$26),"OTRO"))</f>
        <v/>
      </c>
      <c r="K2269" s="11">
        <f>IF($I2269&lt;&gt;"SI",0,IFERROR($F2269,0))</f>
        <v/>
      </c>
      <c r="L2269" s="9">
        <f>IF(COUNTA($A2269:$H2269)=0,"",IF($J2269="OTRO",IFERROR(LOOKUP(2,1/(((LISTS!$H$2:$H$26&lt;&gt;"")*ISNUMBER(SEARCH(LISTS!$H$2:$H$26,$G2269)))+((LISTS!$I$2:$I$26&lt;&gt;"")*ISNUMBER(SEARCH(LISTS!$I$2:$I$26,$E2269)))),LISTS!$L$2:$L$26),"Concepto DIAN no mapeado a casilla automatica"),IF(LEFT($J2269,4)="TOPE","Control automatico DIAN: "&amp;$J2269,"Casilla automatica: "&amp;$J2269)))</f>
        <v/>
      </c>
    </row>
    <row r="2270">
      <c r="A2270" s="9" t="n"/>
      <c r="B2270" s="9" t="n"/>
      <c r="C2270" s="9" t="n"/>
      <c r="D2270" s="9" t="n"/>
      <c r="E2270" s="9" t="n"/>
      <c r="F2270" s="11" t="n"/>
      <c r="G2270" s="9" t="n"/>
      <c r="H2270" s="9" t="n"/>
      <c r="I2270" s="9">
        <f>IF(COUNTA($A2270:$H2270)=0,"",IF($J2270="OTRO","NO","SI"))</f>
        <v/>
      </c>
      <c r="J2270" s="9">
        <f>IF(COUNTA($A2270:$H2270)=0,"",IFERROR(LOOKUP(2,1/(((LISTS!$H$2:$H$26&lt;&gt;"")*ISNUMBER(SEARCH(LISTS!$H$2:$H$26,$G2270)))+((LISTS!$I$2:$I$26&lt;&gt;"")*ISNUMBER(SEARCH(LISTS!$I$2:$I$26,$E2270)))),LISTS!$K$2:$K$26),"OTRO"))</f>
        <v/>
      </c>
      <c r="K2270" s="11">
        <f>IF($I2270&lt;&gt;"SI",0,IFERROR($F2270,0))</f>
        <v/>
      </c>
      <c r="L2270" s="9">
        <f>IF(COUNTA($A2270:$H2270)=0,"",IF($J2270="OTRO",IFERROR(LOOKUP(2,1/(((LISTS!$H$2:$H$26&lt;&gt;"")*ISNUMBER(SEARCH(LISTS!$H$2:$H$26,$G2270)))+((LISTS!$I$2:$I$26&lt;&gt;"")*ISNUMBER(SEARCH(LISTS!$I$2:$I$26,$E2270)))),LISTS!$L$2:$L$26),"Concepto DIAN no mapeado a casilla automatica"),IF(LEFT($J2270,4)="TOPE","Control automatico DIAN: "&amp;$J2270,"Casilla automatica: "&amp;$J2270)))</f>
        <v/>
      </c>
    </row>
    <row r="2271">
      <c r="A2271" s="9" t="n"/>
      <c r="B2271" s="9" t="n"/>
      <c r="C2271" s="9" t="n"/>
      <c r="D2271" s="9" t="n"/>
      <c r="E2271" s="9" t="n"/>
      <c r="F2271" s="11" t="n"/>
      <c r="G2271" s="9" t="n"/>
      <c r="H2271" s="9" t="n"/>
      <c r="I2271" s="9">
        <f>IF(COUNTA($A2271:$H2271)=0,"",IF($J2271="OTRO","NO","SI"))</f>
        <v/>
      </c>
      <c r="J2271" s="9">
        <f>IF(COUNTA($A2271:$H2271)=0,"",IFERROR(LOOKUP(2,1/(((LISTS!$H$2:$H$26&lt;&gt;"")*ISNUMBER(SEARCH(LISTS!$H$2:$H$26,$G2271)))+((LISTS!$I$2:$I$26&lt;&gt;"")*ISNUMBER(SEARCH(LISTS!$I$2:$I$26,$E2271)))),LISTS!$K$2:$K$26),"OTRO"))</f>
        <v/>
      </c>
      <c r="K2271" s="11">
        <f>IF($I2271&lt;&gt;"SI",0,IFERROR($F2271,0))</f>
        <v/>
      </c>
      <c r="L2271" s="9">
        <f>IF(COUNTA($A2271:$H2271)=0,"",IF($J2271="OTRO",IFERROR(LOOKUP(2,1/(((LISTS!$H$2:$H$26&lt;&gt;"")*ISNUMBER(SEARCH(LISTS!$H$2:$H$26,$G2271)))+((LISTS!$I$2:$I$26&lt;&gt;"")*ISNUMBER(SEARCH(LISTS!$I$2:$I$26,$E2271)))),LISTS!$L$2:$L$26),"Concepto DIAN no mapeado a casilla automatica"),IF(LEFT($J2271,4)="TOPE","Control automatico DIAN: "&amp;$J2271,"Casilla automatica: "&amp;$J2271)))</f>
        <v/>
      </c>
    </row>
    <row r="2272">
      <c r="A2272" s="9" t="n"/>
      <c r="B2272" s="9" t="n"/>
      <c r="C2272" s="9" t="n"/>
      <c r="D2272" s="9" t="n"/>
      <c r="E2272" s="9" t="n"/>
      <c r="F2272" s="11" t="n"/>
      <c r="G2272" s="9" t="n"/>
      <c r="H2272" s="9" t="n"/>
      <c r="I2272" s="9">
        <f>IF(COUNTA($A2272:$H2272)=0,"",IF($J2272="OTRO","NO","SI"))</f>
        <v/>
      </c>
      <c r="J2272" s="9">
        <f>IF(COUNTA($A2272:$H2272)=0,"",IFERROR(LOOKUP(2,1/(((LISTS!$H$2:$H$26&lt;&gt;"")*ISNUMBER(SEARCH(LISTS!$H$2:$H$26,$G2272)))+((LISTS!$I$2:$I$26&lt;&gt;"")*ISNUMBER(SEARCH(LISTS!$I$2:$I$26,$E2272)))),LISTS!$K$2:$K$26),"OTRO"))</f>
        <v/>
      </c>
      <c r="K2272" s="11">
        <f>IF($I2272&lt;&gt;"SI",0,IFERROR($F2272,0))</f>
        <v/>
      </c>
      <c r="L2272" s="9">
        <f>IF(COUNTA($A2272:$H2272)=0,"",IF($J2272="OTRO",IFERROR(LOOKUP(2,1/(((LISTS!$H$2:$H$26&lt;&gt;"")*ISNUMBER(SEARCH(LISTS!$H$2:$H$26,$G2272)))+((LISTS!$I$2:$I$26&lt;&gt;"")*ISNUMBER(SEARCH(LISTS!$I$2:$I$26,$E2272)))),LISTS!$L$2:$L$26),"Concepto DIAN no mapeado a casilla automatica"),IF(LEFT($J2272,4)="TOPE","Control automatico DIAN: "&amp;$J2272,"Casilla automatica: "&amp;$J2272)))</f>
        <v/>
      </c>
    </row>
    <row r="2273">
      <c r="A2273" s="9" t="n"/>
      <c r="B2273" s="9" t="n"/>
      <c r="C2273" s="9" t="n"/>
      <c r="D2273" s="9" t="n"/>
      <c r="E2273" s="9" t="n"/>
      <c r="F2273" s="11" t="n"/>
      <c r="G2273" s="9" t="n"/>
      <c r="H2273" s="9" t="n"/>
      <c r="I2273" s="9">
        <f>IF(COUNTA($A2273:$H2273)=0,"",IF($J2273="OTRO","NO","SI"))</f>
        <v/>
      </c>
      <c r="J2273" s="9">
        <f>IF(COUNTA($A2273:$H2273)=0,"",IFERROR(LOOKUP(2,1/(((LISTS!$H$2:$H$26&lt;&gt;"")*ISNUMBER(SEARCH(LISTS!$H$2:$H$26,$G2273)))+((LISTS!$I$2:$I$26&lt;&gt;"")*ISNUMBER(SEARCH(LISTS!$I$2:$I$26,$E2273)))),LISTS!$K$2:$K$26),"OTRO"))</f>
        <v/>
      </c>
      <c r="K2273" s="11">
        <f>IF($I2273&lt;&gt;"SI",0,IFERROR($F2273,0))</f>
        <v/>
      </c>
      <c r="L2273" s="9">
        <f>IF(COUNTA($A2273:$H2273)=0,"",IF($J2273="OTRO",IFERROR(LOOKUP(2,1/(((LISTS!$H$2:$H$26&lt;&gt;"")*ISNUMBER(SEARCH(LISTS!$H$2:$H$26,$G2273)))+((LISTS!$I$2:$I$26&lt;&gt;"")*ISNUMBER(SEARCH(LISTS!$I$2:$I$26,$E2273)))),LISTS!$L$2:$L$26),"Concepto DIAN no mapeado a casilla automatica"),IF(LEFT($J2273,4)="TOPE","Control automatico DIAN: "&amp;$J2273,"Casilla automatica: "&amp;$J2273)))</f>
        <v/>
      </c>
    </row>
    <row r="2274">
      <c r="A2274" s="9" t="n"/>
      <c r="B2274" s="9" t="n"/>
      <c r="C2274" s="9" t="n"/>
      <c r="D2274" s="9" t="n"/>
      <c r="E2274" s="9" t="n"/>
      <c r="F2274" s="11" t="n"/>
      <c r="G2274" s="9" t="n"/>
      <c r="H2274" s="9" t="n"/>
      <c r="I2274" s="9">
        <f>IF(COUNTA($A2274:$H2274)=0,"",IF($J2274="OTRO","NO","SI"))</f>
        <v/>
      </c>
      <c r="J2274" s="9">
        <f>IF(COUNTA($A2274:$H2274)=0,"",IFERROR(LOOKUP(2,1/(((LISTS!$H$2:$H$26&lt;&gt;"")*ISNUMBER(SEARCH(LISTS!$H$2:$H$26,$G2274)))+((LISTS!$I$2:$I$26&lt;&gt;"")*ISNUMBER(SEARCH(LISTS!$I$2:$I$26,$E2274)))),LISTS!$K$2:$K$26),"OTRO"))</f>
        <v/>
      </c>
      <c r="K2274" s="11">
        <f>IF($I2274&lt;&gt;"SI",0,IFERROR($F2274,0))</f>
        <v/>
      </c>
      <c r="L2274" s="9">
        <f>IF(COUNTA($A2274:$H2274)=0,"",IF($J2274="OTRO",IFERROR(LOOKUP(2,1/(((LISTS!$H$2:$H$26&lt;&gt;"")*ISNUMBER(SEARCH(LISTS!$H$2:$H$26,$G2274)))+((LISTS!$I$2:$I$26&lt;&gt;"")*ISNUMBER(SEARCH(LISTS!$I$2:$I$26,$E2274)))),LISTS!$L$2:$L$26),"Concepto DIAN no mapeado a casilla automatica"),IF(LEFT($J2274,4)="TOPE","Control automatico DIAN: "&amp;$J2274,"Casilla automatica: "&amp;$J2274)))</f>
        <v/>
      </c>
    </row>
    <row r="2275">
      <c r="A2275" s="9" t="n"/>
      <c r="B2275" s="9" t="n"/>
      <c r="C2275" s="9" t="n"/>
      <c r="D2275" s="9" t="n"/>
      <c r="E2275" s="9" t="n"/>
      <c r="F2275" s="11" t="n"/>
      <c r="G2275" s="9" t="n"/>
      <c r="H2275" s="9" t="n"/>
      <c r="I2275" s="9">
        <f>IF(COUNTA($A2275:$H2275)=0,"",IF($J2275="OTRO","NO","SI"))</f>
        <v/>
      </c>
      <c r="J2275" s="9">
        <f>IF(COUNTA($A2275:$H2275)=0,"",IFERROR(LOOKUP(2,1/(((LISTS!$H$2:$H$26&lt;&gt;"")*ISNUMBER(SEARCH(LISTS!$H$2:$H$26,$G2275)))+((LISTS!$I$2:$I$26&lt;&gt;"")*ISNUMBER(SEARCH(LISTS!$I$2:$I$26,$E2275)))),LISTS!$K$2:$K$26),"OTRO"))</f>
        <v/>
      </c>
      <c r="K2275" s="11">
        <f>IF($I2275&lt;&gt;"SI",0,IFERROR($F2275,0))</f>
        <v/>
      </c>
      <c r="L2275" s="9">
        <f>IF(COUNTA($A2275:$H2275)=0,"",IF($J2275="OTRO",IFERROR(LOOKUP(2,1/(((LISTS!$H$2:$H$26&lt;&gt;"")*ISNUMBER(SEARCH(LISTS!$H$2:$H$26,$G2275)))+((LISTS!$I$2:$I$26&lt;&gt;"")*ISNUMBER(SEARCH(LISTS!$I$2:$I$26,$E2275)))),LISTS!$L$2:$L$26),"Concepto DIAN no mapeado a casilla automatica"),IF(LEFT($J2275,4)="TOPE","Control automatico DIAN: "&amp;$J2275,"Casilla automatica: "&amp;$J2275)))</f>
        <v/>
      </c>
    </row>
    <row r="2276">
      <c r="A2276" s="9" t="n"/>
      <c r="B2276" s="9" t="n"/>
      <c r="C2276" s="9" t="n"/>
      <c r="D2276" s="9" t="n"/>
      <c r="E2276" s="9" t="n"/>
      <c r="F2276" s="11" t="n"/>
      <c r="G2276" s="9" t="n"/>
      <c r="H2276" s="9" t="n"/>
      <c r="I2276" s="9">
        <f>IF(COUNTA($A2276:$H2276)=0,"",IF($J2276="OTRO","NO","SI"))</f>
        <v/>
      </c>
      <c r="J2276" s="9">
        <f>IF(COUNTA($A2276:$H2276)=0,"",IFERROR(LOOKUP(2,1/(((LISTS!$H$2:$H$26&lt;&gt;"")*ISNUMBER(SEARCH(LISTS!$H$2:$H$26,$G2276)))+((LISTS!$I$2:$I$26&lt;&gt;"")*ISNUMBER(SEARCH(LISTS!$I$2:$I$26,$E2276)))),LISTS!$K$2:$K$26),"OTRO"))</f>
        <v/>
      </c>
      <c r="K2276" s="11">
        <f>IF($I2276&lt;&gt;"SI",0,IFERROR($F2276,0))</f>
        <v/>
      </c>
      <c r="L2276" s="9">
        <f>IF(COUNTA($A2276:$H2276)=0,"",IF($J2276="OTRO",IFERROR(LOOKUP(2,1/(((LISTS!$H$2:$H$26&lt;&gt;"")*ISNUMBER(SEARCH(LISTS!$H$2:$H$26,$G2276)))+((LISTS!$I$2:$I$26&lt;&gt;"")*ISNUMBER(SEARCH(LISTS!$I$2:$I$26,$E2276)))),LISTS!$L$2:$L$26),"Concepto DIAN no mapeado a casilla automatica"),IF(LEFT($J2276,4)="TOPE","Control automatico DIAN: "&amp;$J2276,"Casilla automatica: "&amp;$J2276)))</f>
        <v/>
      </c>
    </row>
    <row r="2277">
      <c r="A2277" s="9" t="n"/>
      <c r="B2277" s="9" t="n"/>
      <c r="C2277" s="9" t="n"/>
      <c r="D2277" s="9" t="n"/>
      <c r="E2277" s="9" t="n"/>
      <c r="F2277" s="11" t="n"/>
      <c r="G2277" s="9" t="n"/>
      <c r="H2277" s="9" t="n"/>
      <c r="I2277" s="9">
        <f>IF(COUNTA($A2277:$H2277)=0,"",IF($J2277="OTRO","NO","SI"))</f>
        <v/>
      </c>
      <c r="J2277" s="9">
        <f>IF(COUNTA($A2277:$H2277)=0,"",IFERROR(LOOKUP(2,1/(((LISTS!$H$2:$H$26&lt;&gt;"")*ISNUMBER(SEARCH(LISTS!$H$2:$H$26,$G2277)))+((LISTS!$I$2:$I$26&lt;&gt;"")*ISNUMBER(SEARCH(LISTS!$I$2:$I$26,$E2277)))),LISTS!$K$2:$K$26),"OTRO"))</f>
        <v/>
      </c>
      <c r="K2277" s="11">
        <f>IF($I2277&lt;&gt;"SI",0,IFERROR($F2277,0))</f>
        <v/>
      </c>
      <c r="L2277" s="9">
        <f>IF(COUNTA($A2277:$H2277)=0,"",IF($J2277="OTRO",IFERROR(LOOKUP(2,1/(((LISTS!$H$2:$H$26&lt;&gt;"")*ISNUMBER(SEARCH(LISTS!$H$2:$H$26,$G2277)))+((LISTS!$I$2:$I$26&lt;&gt;"")*ISNUMBER(SEARCH(LISTS!$I$2:$I$26,$E2277)))),LISTS!$L$2:$L$26),"Concepto DIAN no mapeado a casilla automatica"),IF(LEFT($J2277,4)="TOPE","Control automatico DIAN: "&amp;$J2277,"Casilla automatica: "&amp;$J2277)))</f>
        <v/>
      </c>
    </row>
    <row r="2278">
      <c r="A2278" s="9" t="n"/>
      <c r="B2278" s="9" t="n"/>
      <c r="C2278" s="9" t="n"/>
      <c r="D2278" s="9" t="n"/>
      <c r="E2278" s="9" t="n"/>
      <c r="F2278" s="11" t="n"/>
      <c r="G2278" s="9" t="n"/>
      <c r="H2278" s="9" t="n"/>
      <c r="I2278" s="9">
        <f>IF(COUNTA($A2278:$H2278)=0,"",IF($J2278="OTRO","NO","SI"))</f>
        <v/>
      </c>
      <c r="J2278" s="9">
        <f>IF(COUNTA($A2278:$H2278)=0,"",IFERROR(LOOKUP(2,1/(((LISTS!$H$2:$H$26&lt;&gt;"")*ISNUMBER(SEARCH(LISTS!$H$2:$H$26,$G2278)))+((LISTS!$I$2:$I$26&lt;&gt;"")*ISNUMBER(SEARCH(LISTS!$I$2:$I$26,$E2278)))),LISTS!$K$2:$K$26),"OTRO"))</f>
        <v/>
      </c>
      <c r="K2278" s="11">
        <f>IF($I2278&lt;&gt;"SI",0,IFERROR($F2278,0))</f>
        <v/>
      </c>
      <c r="L2278" s="9">
        <f>IF(COUNTA($A2278:$H2278)=0,"",IF($J2278="OTRO",IFERROR(LOOKUP(2,1/(((LISTS!$H$2:$H$26&lt;&gt;"")*ISNUMBER(SEARCH(LISTS!$H$2:$H$26,$G2278)))+((LISTS!$I$2:$I$26&lt;&gt;"")*ISNUMBER(SEARCH(LISTS!$I$2:$I$26,$E2278)))),LISTS!$L$2:$L$26),"Concepto DIAN no mapeado a casilla automatica"),IF(LEFT($J2278,4)="TOPE","Control automatico DIAN: "&amp;$J2278,"Casilla automatica: "&amp;$J2278)))</f>
        <v/>
      </c>
    </row>
    <row r="2279">
      <c r="A2279" s="9" t="n"/>
      <c r="B2279" s="9" t="n"/>
      <c r="C2279" s="9" t="n"/>
      <c r="D2279" s="9" t="n"/>
      <c r="E2279" s="9" t="n"/>
      <c r="F2279" s="11" t="n"/>
      <c r="G2279" s="9" t="n"/>
      <c r="H2279" s="9" t="n"/>
      <c r="I2279" s="9">
        <f>IF(COUNTA($A2279:$H2279)=0,"",IF($J2279="OTRO","NO","SI"))</f>
        <v/>
      </c>
      <c r="J2279" s="9">
        <f>IF(COUNTA($A2279:$H2279)=0,"",IFERROR(LOOKUP(2,1/(((LISTS!$H$2:$H$26&lt;&gt;"")*ISNUMBER(SEARCH(LISTS!$H$2:$H$26,$G2279)))+((LISTS!$I$2:$I$26&lt;&gt;"")*ISNUMBER(SEARCH(LISTS!$I$2:$I$26,$E2279)))),LISTS!$K$2:$K$26),"OTRO"))</f>
        <v/>
      </c>
      <c r="K2279" s="11">
        <f>IF($I2279&lt;&gt;"SI",0,IFERROR($F2279,0))</f>
        <v/>
      </c>
      <c r="L2279" s="9">
        <f>IF(COUNTA($A2279:$H2279)=0,"",IF($J2279="OTRO",IFERROR(LOOKUP(2,1/(((LISTS!$H$2:$H$26&lt;&gt;"")*ISNUMBER(SEARCH(LISTS!$H$2:$H$26,$G2279)))+((LISTS!$I$2:$I$26&lt;&gt;"")*ISNUMBER(SEARCH(LISTS!$I$2:$I$26,$E2279)))),LISTS!$L$2:$L$26),"Concepto DIAN no mapeado a casilla automatica"),IF(LEFT($J2279,4)="TOPE","Control automatico DIAN: "&amp;$J2279,"Casilla automatica: "&amp;$J2279)))</f>
        <v/>
      </c>
    </row>
    <row r="2280">
      <c r="A2280" s="9" t="n"/>
      <c r="B2280" s="9" t="n"/>
      <c r="C2280" s="9" t="n"/>
      <c r="D2280" s="9" t="n"/>
      <c r="E2280" s="9" t="n"/>
      <c r="F2280" s="11" t="n"/>
      <c r="G2280" s="9" t="n"/>
      <c r="H2280" s="9" t="n"/>
      <c r="I2280" s="9">
        <f>IF(COUNTA($A2280:$H2280)=0,"",IF($J2280="OTRO","NO","SI"))</f>
        <v/>
      </c>
      <c r="J2280" s="9">
        <f>IF(COUNTA($A2280:$H2280)=0,"",IFERROR(LOOKUP(2,1/(((LISTS!$H$2:$H$26&lt;&gt;"")*ISNUMBER(SEARCH(LISTS!$H$2:$H$26,$G2280)))+((LISTS!$I$2:$I$26&lt;&gt;"")*ISNUMBER(SEARCH(LISTS!$I$2:$I$26,$E2280)))),LISTS!$K$2:$K$26),"OTRO"))</f>
        <v/>
      </c>
      <c r="K2280" s="11">
        <f>IF($I2280&lt;&gt;"SI",0,IFERROR($F2280,0))</f>
        <v/>
      </c>
      <c r="L2280" s="9">
        <f>IF(COUNTA($A2280:$H2280)=0,"",IF($J2280="OTRO",IFERROR(LOOKUP(2,1/(((LISTS!$H$2:$H$26&lt;&gt;"")*ISNUMBER(SEARCH(LISTS!$H$2:$H$26,$G2280)))+((LISTS!$I$2:$I$26&lt;&gt;"")*ISNUMBER(SEARCH(LISTS!$I$2:$I$26,$E2280)))),LISTS!$L$2:$L$26),"Concepto DIAN no mapeado a casilla automatica"),IF(LEFT($J2280,4)="TOPE","Control automatico DIAN: "&amp;$J2280,"Casilla automatica: "&amp;$J2280)))</f>
        <v/>
      </c>
    </row>
    <row r="2281">
      <c r="A2281" s="9" t="n"/>
      <c r="B2281" s="9" t="n"/>
      <c r="C2281" s="9" t="n"/>
      <c r="D2281" s="9" t="n"/>
      <c r="E2281" s="9" t="n"/>
      <c r="F2281" s="11" t="n"/>
      <c r="G2281" s="9" t="n"/>
      <c r="H2281" s="9" t="n"/>
      <c r="I2281" s="9">
        <f>IF(COUNTA($A2281:$H2281)=0,"",IF($J2281="OTRO","NO","SI"))</f>
        <v/>
      </c>
      <c r="J2281" s="9">
        <f>IF(COUNTA($A2281:$H2281)=0,"",IFERROR(LOOKUP(2,1/(((LISTS!$H$2:$H$26&lt;&gt;"")*ISNUMBER(SEARCH(LISTS!$H$2:$H$26,$G2281)))+((LISTS!$I$2:$I$26&lt;&gt;"")*ISNUMBER(SEARCH(LISTS!$I$2:$I$26,$E2281)))),LISTS!$K$2:$K$26),"OTRO"))</f>
        <v/>
      </c>
      <c r="K2281" s="11">
        <f>IF($I2281&lt;&gt;"SI",0,IFERROR($F2281,0))</f>
        <v/>
      </c>
      <c r="L2281" s="9">
        <f>IF(COUNTA($A2281:$H2281)=0,"",IF($J2281="OTRO",IFERROR(LOOKUP(2,1/(((LISTS!$H$2:$H$26&lt;&gt;"")*ISNUMBER(SEARCH(LISTS!$H$2:$H$26,$G2281)))+((LISTS!$I$2:$I$26&lt;&gt;"")*ISNUMBER(SEARCH(LISTS!$I$2:$I$26,$E2281)))),LISTS!$L$2:$L$26),"Concepto DIAN no mapeado a casilla automatica"),IF(LEFT($J2281,4)="TOPE","Control automatico DIAN: "&amp;$J2281,"Casilla automatica: "&amp;$J2281)))</f>
        <v/>
      </c>
    </row>
    <row r="2282">
      <c r="A2282" s="9" t="n"/>
      <c r="B2282" s="9" t="n"/>
      <c r="C2282" s="9" t="n"/>
      <c r="D2282" s="9" t="n"/>
      <c r="E2282" s="9" t="n"/>
      <c r="F2282" s="11" t="n"/>
      <c r="G2282" s="9" t="n"/>
      <c r="H2282" s="9" t="n"/>
      <c r="I2282" s="9">
        <f>IF(COUNTA($A2282:$H2282)=0,"",IF($J2282="OTRO","NO","SI"))</f>
        <v/>
      </c>
      <c r="J2282" s="9">
        <f>IF(COUNTA($A2282:$H2282)=0,"",IFERROR(LOOKUP(2,1/(((LISTS!$H$2:$H$26&lt;&gt;"")*ISNUMBER(SEARCH(LISTS!$H$2:$H$26,$G2282)))+((LISTS!$I$2:$I$26&lt;&gt;"")*ISNUMBER(SEARCH(LISTS!$I$2:$I$26,$E2282)))),LISTS!$K$2:$K$26),"OTRO"))</f>
        <v/>
      </c>
      <c r="K2282" s="11">
        <f>IF($I2282&lt;&gt;"SI",0,IFERROR($F2282,0))</f>
        <v/>
      </c>
      <c r="L2282" s="9">
        <f>IF(COUNTA($A2282:$H2282)=0,"",IF($J2282="OTRO",IFERROR(LOOKUP(2,1/(((LISTS!$H$2:$H$26&lt;&gt;"")*ISNUMBER(SEARCH(LISTS!$H$2:$H$26,$G2282)))+((LISTS!$I$2:$I$26&lt;&gt;"")*ISNUMBER(SEARCH(LISTS!$I$2:$I$26,$E2282)))),LISTS!$L$2:$L$26),"Concepto DIAN no mapeado a casilla automatica"),IF(LEFT($J2282,4)="TOPE","Control automatico DIAN: "&amp;$J2282,"Casilla automatica: "&amp;$J2282)))</f>
        <v/>
      </c>
    </row>
    <row r="2283">
      <c r="A2283" s="9" t="n"/>
      <c r="B2283" s="9" t="n"/>
      <c r="C2283" s="9" t="n"/>
      <c r="D2283" s="9" t="n"/>
      <c r="E2283" s="9" t="n"/>
      <c r="F2283" s="11" t="n"/>
      <c r="G2283" s="9" t="n"/>
      <c r="H2283" s="9" t="n"/>
      <c r="I2283" s="9">
        <f>IF(COUNTA($A2283:$H2283)=0,"",IF($J2283="OTRO","NO","SI"))</f>
        <v/>
      </c>
      <c r="J2283" s="9">
        <f>IF(COUNTA($A2283:$H2283)=0,"",IFERROR(LOOKUP(2,1/(((LISTS!$H$2:$H$26&lt;&gt;"")*ISNUMBER(SEARCH(LISTS!$H$2:$H$26,$G2283)))+((LISTS!$I$2:$I$26&lt;&gt;"")*ISNUMBER(SEARCH(LISTS!$I$2:$I$26,$E2283)))),LISTS!$K$2:$K$26),"OTRO"))</f>
        <v/>
      </c>
      <c r="K2283" s="11">
        <f>IF($I2283&lt;&gt;"SI",0,IFERROR($F2283,0))</f>
        <v/>
      </c>
      <c r="L2283" s="9">
        <f>IF(COUNTA($A2283:$H2283)=0,"",IF($J2283="OTRO",IFERROR(LOOKUP(2,1/(((LISTS!$H$2:$H$26&lt;&gt;"")*ISNUMBER(SEARCH(LISTS!$H$2:$H$26,$G2283)))+((LISTS!$I$2:$I$26&lt;&gt;"")*ISNUMBER(SEARCH(LISTS!$I$2:$I$26,$E2283)))),LISTS!$L$2:$L$26),"Concepto DIAN no mapeado a casilla automatica"),IF(LEFT($J2283,4)="TOPE","Control automatico DIAN: "&amp;$J2283,"Casilla automatica: "&amp;$J2283)))</f>
        <v/>
      </c>
    </row>
    <row r="2284">
      <c r="A2284" s="9" t="n"/>
      <c r="B2284" s="9" t="n"/>
      <c r="C2284" s="9" t="n"/>
      <c r="D2284" s="9" t="n"/>
      <c r="E2284" s="9" t="n"/>
      <c r="F2284" s="11" t="n"/>
      <c r="G2284" s="9" t="n"/>
      <c r="H2284" s="9" t="n"/>
      <c r="I2284" s="9">
        <f>IF(COUNTA($A2284:$H2284)=0,"",IF($J2284="OTRO","NO","SI"))</f>
        <v/>
      </c>
      <c r="J2284" s="9">
        <f>IF(COUNTA($A2284:$H2284)=0,"",IFERROR(LOOKUP(2,1/(((LISTS!$H$2:$H$26&lt;&gt;"")*ISNUMBER(SEARCH(LISTS!$H$2:$H$26,$G2284)))+((LISTS!$I$2:$I$26&lt;&gt;"")*ISNUMBER(SEARCH(LISTS!$I$2:$I$26,$E2284)))),LISTS!$K$2:$K$26),"OTRO"))</f>
        <v/>
      </c>
      <c r="K2284" s="11">
        <f>IF($I2284&lt;&gt;"SI",0,IFERROR($F2284,0))</f>
        <v/>
      </c>
      <c r="L2284" s="9">
        <f>IF(COUNTA($A2284:$H2284)=0,"",IF($J2284="OTRO",IFERROR(LOOKUP(2,1/(((LISTS!$H$2:$H$26&lt;&gt;"")*ISNUMBER(SEARCH(LISTS!$H$2:$H$26,$G2284)))+((LISTS!$I$2:$I$26&lt;&gt;"")*ISNUMBER(SEARCH(LISTS!$I$2:$I$26,$E2284)))),LISTS!$L$2:$L$26),"Concepto DIAN no mapeado a casilla automatica"),IF(LEFT($J2284,4)="TOPE","Control automatico DIAN: "&amp;$J2284,"Casilla automatica: "&amp;$J2284)))</f>
        <v/>
      </c>
    </row>
    <row r="2285">
      <c r="A2285" s="9" t="n"/>
      <c r="B2285" s="9" t="n"/>
      <c r="C2285" s="9" t="n"/>
      <c r="D2285" s="9" t="n"/>
      <c r="E2285" s="9" t="n"/>
      <c r="F2285" s="11" t="n"/>
      <c r="G2285" s="9" t="n"/>
      <c r="H2285" s="9" t="n"/>
      <c r="I2285" s="9">
        <f>IF(COUNTA($A2285:$H2285)=0,"",IF($J2285="OTRO","NO","SI"))</f>
        <v/>
      </c>
      <c r="J2285" s="9">
        <f>IF(COUNTA($A2285:$H2285)=0,"",IFERROR(LOOKUP(2,1/(((LISTS!$H$2:$H$26&lt;&gt;"")*ISNUMBER(SEARCH(LISTS!$H$2:$H$26,$G2285)))+((LISTS!$I$2:$I$26&lt;&gt;"")*ISNUMBER(SEARCH(LISTS!$I$2:$I$26,$E2285)))),LISTS!$K$2:$K$26),"OTRO"))</f>
        <v/>
      </c>
      <c r="K2285" s="11">
        <f>IF($I2285&lt;&gt;"SI",0,IFERROR($F2285,0))</f>
        <v/>
      </c>
      <c r="L2285" s="9">
        <f>IF(COUNTA($A2285:$H2285)=0,"",IF($J2285="OTRO",IFERROR(LOOKUP(2,1/(((LISTS!$H$2:$H$26&lt;&gt;"")*ISNUMBER(SEARCH(LISTS!$H$2:$H$26,$G2285)))+((LISTS!$I$2:$I$26&lt;&gt;"")*ISNUMBER(SEARCH(LISTS!$I$2:$I$26,$E2285)))),LISTS!$L$2:$L$26),"Concepto DIAN no mapeado a casilla automatica"),IF(LEFT($J2285,4)="TOPE","Control automatico DIAN: "&amp;$J2285,"Casilla automatica: "&amp;$J2285)))</f>
        <v/>
      </c>
    </row>
    <row r="2286">
      <c r="A2286" s="9" t="n"/>
      <c r="B2286" s="9" t="n"/>
      <c r="C2286" s="9" t="n"/>
      <c r="D2286" s="9" t="n"/>
      <c r="E2286" s="9" t="n"/>
      <c r="F2286" s="11" t="n"/>
      <c r="G2286" s="9" t="n"/>
      <c r="H2286" s="9" t="n"/>
      <c r="I2286" s="9">
        <f>IF(COUNTA($A2286:$H2286)=0,"",IF($J2286="OTRO","NO","SI"))</f>
        <v/>
      </c>
      <c r="J2286" s="9">
        <f>IF(COUNTA($A2286:$H2286)=0,"",IFERROR(LOOKUP(2,1/(((LISTS!$H$2:$H$26&lt;&gt;"")*ISNUMBER(SEARCH(LISTS!$H$2:$H$26,$G2286)))+((LISTS!$I$2:$I$26&lt;&gt;"")*ISNUMBER(SEARCH(LISTS!$I$2:$I$26,$E2286)))),LISTS!$K$2:$K$26),"OTRO"))</f>
        <v/>
      </c>
      <c r="K2286" s="11">
        <f>IF($I2286&lt;&gt;"SI",0,IFERROR($F2286,0))</f>
        <v/>
      </c>
      <c r="L2286" s="9">
        <f>IF(COUNTA($A2286:$H2286)=0,"",IF($J2286="OTRO",IFERROR(LOOKUP(2,1/(((LISTS!$H$2:$H$26&lt;&gt;"")*ISNUMBER(SEARCH(LISTS!$H$2:$H$26,$G2286)))+((LISTS!$I$2:$I$26&lt;&gt;"")*ISNUMBER(SEARCH(LISTS!$I$2:$I$26,$E2286)))),LISTS!$L$2:$L$26),"Concepto DIAN no mapeado a casilla automatica"),IF(LEFT($J2286,4)="TOPE","Control automatico DIAN: "&amp;$J2286,"Casilla automatica: "&amp;$J2286)))</f>
        <v/>
      </c>
    </row>
    <row r="2287">
      <c r="A2287" s="9" t="n"/>
      <c r="B2287" s="9" t="n"/>
      <c r="C2287" s="9" t="n"/>
      <c r="D2287" s="9" t="n"/>
      <c r="E2287" s="9" t="n"/>
      <c r="F2287" s="11" t="n"/>
      <c r="G2287" s="9" t="n"/>
      <c r="H2287" s="9" t="n"/>
      <c r="I2287" s="9">
        <f>IF(COUNTA($A2287:$H2287)=0,"",IF($J2287="OTRO","NO","SI"))</f>
        <v/>
      </c>
      <c r="J2287" s="9">
        <f>IF(COUNTA($A2287:$H2287)=0,"",IFERROR(LOOKUP(2,1/(((LISTS!$H$2:$H$26&lt;&gt;"")*ISNUMBER(SEARCH(LISTS!$H$2:$H$26,$G2287)))+((LISTS!$I$2:$I$26&lt;&gt;"")*ISNUMBER(SEARCH(LISTS!$I$2:$I$26,$E2287)))),LISTS!$K$2:$K$26),"OTRO"))</f>
        <v/>
      </c>
      <c r="K2287" s="11">
        <f>IF($I2287&lt;&gt;"SI",0,IFERROR($F2287,0))</f>
        <v/>
      </c>
      <c r="L2287" s="9">
        <f>IF(COUNTA($A2287:$H2287)=0,"",IF($J2287="OTRO",IFERROR(LOOKUP(2,1/(((LISTS!$H$2:$H$26&lt;&gt;"")*ISNUMBER(SEARCH(LISTS!$H$2:$H$26,$G2287)))+((LISTS!$I$2:$I$26&lt;&gt;"")*ISNUMBER(SEARCH(LISTS!$I$2:$I$26,$E2287)))),LISTS!$L$2:$L$26),"Concepto DIAN no mapeado a casilla automatica"),IF(LEFT($J2287,4)="TOPE","Control automatico DIAN: "&amp;$J2287,"Casilla automatica: "&amp;$J2287)))</f>
        <v/>
      </c>
    </row>
    <row r="2288">
      <c r="A2288" s="9" t="n"/>
      <c r="B2288" s="9" t="n"/>
      <c r="C2288" s="9" t="n"/>
      <c r="D2288" s="9" t="n"/>
      <c r="E2288" s="9" t="n"/>
      <c r="F2288" s="11" t="n"/>
      <c r="G2288" s="9" t="n"/>
      <c r="H2288" s="9" t="n"/>
      <c r="I2288" s="9">
        <f>IF(COUNTA($A2288:$H2288)=0,"",IF($J2288="OTRO","NO","SI"))</f>
        <v/>
      </c>
      <c r="J2288" s="9">
        <f>IF(COUNTA($A2288:$H2288)=0,"",IFERROR(LOOKUP(2,1/(((LISTS!$H$2:$H$26&lt;&gt;"")*ISNUMBER(SEARCH(LISTS!$H$2:$H$26,$G2288)))+((LISTS!$I$2:$I$26&lt;&gt;"")*ISNUMBER(SEARCH(LISTS!$I$2:$I$26,$E2288)))),LISTS!$K$2:$K$26),"OTRO"))</f>
        <v/>
      </c>
      <c r="K2288" s="11">
        <f>IF($I2288&lt;&gt;"SI",0,IFERROR($F2288,0))</f>
        <v/>
      </c>
      <c r="L2288" s="9">
        <f>IF(COUNTA($A2288:$H2288)=0,"",IF($J2288="OTRO",IFERROR(LOOKUP(2,1/(((LISTS!$H$2:$H$26&lt;&gt;"")*ISNUMBER(SEARCH(LISTS!$H$2:$H$26,$G2288)))+((LISTS!$I$2:$I$26&lt;&gt;"")*ISNUMBER(SEARCH(LISTS!$I$2:$I$26,$E2288)))),LISTS!$L$2:$L$26),"Concepto DIAN no mapeado a casilla automatica"),IF(LEFT($J2288,4)="TOPE","Control automatico DIAN: "&amp;$J2288,"Casilla automatica: "&amp;$J2288)))</f>
        <v/>
      </c>
    </row>
    <row r="2289">
      <c r="A2289" s="9" t="n"/>
      <c r="B2289" s="9" t="n"/>
      <c r="C2289" s="9" t="n"/>
      <c r="D2289" s="9" t="n"/>
      <c r="E2289" s="9" t="n"/>
      <c r="F2289" s="11" t="n"/>
      <c r="G2289" s="9" t="n"/>
      <c r="H2289" s="9" t="n"/>
      <c r="I2289" s="9">
        <f>IF(COUNTA($A2289:$H2289)=0,"",IF($J2289="OTRO","NO","SI"))</f>
        <v/>
      </c>
      <c r="J2289" s="9">
        <f>IF(COUNTA($A2289:$H2289)=0,"",IFERROR(LOOKUP(2,1/(((LISTS!$H$2:$H$26&lt;&gt;"")*ISNUMBER(SEARCH(LISTS!$H$2:$H$26,$G2289)))+((LISTS!$I$2:$I$26&lt;&gt;"")*ISNUMBER(SEARCH(LISTS!$I$2:$I$26,$E2289)))),LISTS!$K$2:$K$26),"OTRO"))</f>
        <v/>
      </c>
      <c r="K2289" s="11">
        <f>IF($I2289&lt;&gt;"SI",0,IFERROR($F2289,0))</f>
        <v/>
      </c>
      <c r="L2289" s="9">
        <f>IF(COUNTA($A2289:$H2289)=0,"",IF($J2289="OTRO",IFERROR(LOOKUP(2,1/(((LISTS!$H$2:$H$26&lt;&gt;"")*ISNUMBER(SEARCH(LISTS!$H$2:$H$26,$G2289)))+((LISTS!$I$2:$I$26&lt;&gt;"")*ISNUMBER(SEARCH(LISTS!$I$2:$I$26,$E2289)))),LISTS!$L$2:$L$26),"Concepto DIAN no mapeado a casilla automatica"),IF(LEFT($J2289,4)="TOPE","Control automatico DIAN: "&amp;$J2289,"Casilla automatica: "&amp;$J2289)))</f>
        <v/>
      </c>
    </row>
    <row r="2290">
      <c r="A2290" s="9" t="n"/>
      <c r="B2290" s="9" t="n"/>
      <c r="C2290" s="9" t="n"/>
      <c r="D2290" s="9" t="n"/>
      <c r="E2290" s="9" t="n"/>
      <c r="F2290" s="11" t="n"/>
      <c r="G2290" s="9" t="n"/>
      <c r="H2290" s="9" t="n"/>
      <c r="I2290" s="9">
        <f>IF(COUNTA($A2290:$H2290)=0,"",IF($J2290="OTRO","NO","SI"))</f>
        <v/>
      </c>
      <c r="J2290" s="9">
        <f>IF(COUNTA($A2290:$H2290)=0,"",IFERROR(LOOKUP(2,1/(((LISTS!$H$2:$H$26&lt;&gt;"")*ISNUMBER(SEARCH(LISTS!$H$2:$H$26,$G2290)))+((LISTS!$I$2:$I$26&lt;&gt;"")*ISNUMBER(SEARCH(LISTS!$I$2:$I$26,$E2290)))),LISTS!$K$2:$K$26),"OTRO"))</f>
        <v/>
      </c>
      <c r="K2290" s="11">
        <f>IF($I2290&lt;&gt;"SI",0,IFERROR($F2290,0))</f>
        <v/>
      </c>
      <c r="L2290" s="9">
        <f>IF(COUNTA($A2290:$H2290)=0,"",IF($J2290="OTRO",IFERROR(LOOKUP(2,1/(((LISTS!$H$2:$H$26&lt;&gt;"")*ISNUMBER(SEARCH(LISTS!$H$2:$H$26,$G2290)))+((LISTS!$I$2:$I$26&lt;&gt;"")*ISNUMBER(SEARCH(LISTS!$I$2:$I$26,$E2290)))),LISTS!$L$2:$L$26),"Concepto DIAN no mapeado a casilla automatica"),IF(LEFT($J2290,4)="TOPE","Control automatico DIAN: "&amp;$J2290,"Casilla automatica: "&amp;$J2290)))</f>
        <v/>
      </c>
    </row>
    <row r="2291">
      <c r="A2291" s="9" t="n"/>
      <c r="B2291" s="9" t="n"/>
      <c r="C2291" s="9" t="n"/>
      <c r="D2291" s="9" t="n"/>
      <c r="E2291" s="9" t="n"/>
      <c r="F2291" s="11" t="n"/>
      <c r="G2291" s="9" t="n"/>
      <c r="H2291" s="9" t="n"/>
      <c r="I2291" s="9">
        <f>IF(COUNTA($A2291:$H2291)=0,"",IF($J2291="OTRO","NO","SI"))</f>
        <v/>
      </c>
      <c r="J2291" s="9">
        <f>IF(COUNTA($A2291:$H2291)=0,"",IFERROR(LOOKUP(2,1/(((LISTS!$H$2:$H$26&lt;&gt;"")*ISNUMBER(SEARCH(LISTS!$H$2:$H$26,$G2291)))+((LISTS!$I$2:$I$26&lt;&gt;"")*ISNUMBER(SEARCH(LISTS!$I$2:$I$26,$E2291)))),LISTS!$K$2:$K$26),"OTRO"))</f>
        <v/>
      </c>
      <c r="K2291" s="11">
        <f>IF($I2291&lt;&gt;"SI",0,IFERROR($F2291,0))</f>
        <v/>
      </c>
      <c r="L2291" s="9">
        <f>IF(COUNTA($A2291:$H2291)=0,"",IF($J2291="OTRO",IFERROR(LOOKUP(2,1/(((LISTS!$H$2:$H$26&lt;&gt;"")*ISNUMBER(SEARCH(LISTS!$H$2:$H$26,$G2291)))+((LISTS!$I$2:$I$26&lt;&gt;"")*ISNUMBER(SEARCH(LISTS!$I$2:$I$26,$E2291)))),LISTS!$L$2:$L$26),"Concepto DIAN no mapeado a casilla automatica"),IF(LEFT($J2291,4)="TOPE","Control automatico DIAN: "&amp;$J2291,"Casilla automatica: "&amp;$J2291)))</f>
        <v/>
      </c>
    </row>
    <row r="2292">
      <c r="A2292" s="9" t="n"/>
      <c r="B2292" s="9" t="n"/>
      <c r="C2292" s="9" t="n"/>
      <c r="D2292" s="9" t="n"/>
      <c r="E2292" s="9" t="n"/>
      <c r="F2292" s="11" t="n"/>
      <c r="G2292" s="9" t="n"/>
      <c r="H2292" s="9" t="n"/>
      <c r="I2292" s="9">
        <f>IF(COUNTA($A2292:$H2292)=0,"",IF($J2292="OTRO","NO","SI"))</f>
        <v/>
      </c>
      <c r="J2292" s="9">
        <f>IF(COUNTA($A2292:$H2292)=0,"",IFERROR(LOOKUP(2,1/(((LISTS!$H$2:$H$26&lt;&gt;"")*ISNUMBER(SEARCH(LISTS!$H$2:$H$26,$G2292)))+((LISTS!$I$2:$I$26&lt;&gt;"")*ISNUMBER(SEARCH(LISTS!$I$2:$I$26,$E2292)))),LISTS!$K$2:$K$26),"OTRO"))</f>
        <v/>
      </c>
      <c r="K2292" s="11">
        <f>IF($I2292&lt;&gt;"SI",0,IFERROR($F2292,0))</f>
        <v/>
      </c>
      <c r="L2292" s="9">
        <f>IF(COUNTA($A2292:$H2292)=0,"",IF($J2292="OTRO",IFERROR(LOOKUP(2,1/(((LISTS!$H$2:$H$26&lt;&gt;"")*ISNUMBER(SEARCH(LISTS!$H$2:$H$26,$G2292)))+((LISTS!$I$2:$I$26&lt;&gt;"")*ISNUMBER(SEARCH(LISTS!$I$2:$I$26,$E2292)))),LISTS!$L$2:$L$26),"Concepto DIAN no mapeado a casilla automatica"),IF(LEFT($J2292,4)="TOPE","Control automatico DIAN: "&amp;$J2292,"Casilla automatica: "&amp;$J2292)))</f>
        <v/>
      </c>
    </row>
    <row r="2293">
      <c r="A2293" s="9" t="n"/>
      <c r="B2293" s="9" t="n"/>
      <c r="C2293" s="9" t="n"/>
      <c r="D2293" s="9" t="n"/>
      <c r="E2293" s="9" t="n"/>
      <c r="F2293" s="11" t="n"/>
      <c r="G2293" s="9" t="n"/>
      <c r="H2293" s="9" t="n"/>
      <c r="I2293" s="9">
        <f>IF(COUNTA($A2293:$H2293)=0,"",IF($J2293="OTRO","NO","SI"))</f>
        <v/>
      </c>
      <c r="J2293" s="9">
        <f>IF(COUNTA($A2293:$H2293)=0,"",IFERROR(LOOKUP(2,1/(((LISTS!$H$2:$H$26&lt;&gt;"")*ISNUMBER(SEARCH(LISTS!$H$2:$H$26,$G2293)))+((LISTS!$I$2:$I$26&lt;&gt;"")*ISNUMBER(SEARCH(LISTS!$I$2:$I$26,$E2293)))),LISTS!$K$2:$K$26),"OTRO"))</f>
        <v/>
      </c>
      <c r="K2293" s="11">
        <f>IF($I2293&lt;&gt;"SI",0,IFERROR($F2293,0))</f>
        <v/>
      </c>
      <c r="L2293" s="9">
        <f>IF(COUNTA($A2293:$H2293)=0,"",IF($J2293="OTRO",IFERROR(LOOKUP(2,1/(((LISTS!$H$2:$H$26&lt;&gt;"")*ISNUMBER(SEARCH(LISTS!$H$2:$H$26,$G2293)))+((LISTS!$I$2:$I$26&lt;&gt;"")*ISNUMBER(SEARCH(LISTS!$I$2:$I$26,$E2293)))),LISTS!$L$2:$L$26),"Concepto DIAN no mapeado a casilla automatica"),IF(LEFT($J2293,4)="TOPE","Control automatico DIAN: "&amp;$J2293,"Casilla automatica: "&amp;$J2293)))</f>
        <v/>
      </c>
    </row>
    <row r="2294">
      <c r="A2294" s="9" t="n"/>
      <c r="B2294" s="9" t="n"/>
      <c r="C2294" s="9" t="n"/>
      <c r="D2294" s="9" t="n"/>
      <c r="E2294" s="9" t="n"/>
      <c r="F2294" s="11" t="n"/>
      <c r="G2294" s="9" t="n"/>
      <c r="H2294" s="9" t="n"/>
      <c r="I2294" s="9">
        <f>IF(COUNTA($A2294:$H2294)=0,"",IF($J2294="OTRO","NO","SI"))</f>
        <v/>
      </c>
      <c r="J2294" s="9">
        <f>IF(COUNTA($A2294:$H2294)=0,"",IFERROR(LOOKUP(2,1/(((LISTS!$H$2:$H$26&lt;&gt;"")*ISNUMBER(SEARCH(LISTS!$H$2:$H$26,$G2294)))+((LISTS!$I$2:$I$26&lt;&gt;"")*ISNUMBER(SEARCH(LISTS!$I$2:$I$26,$E2294)))),LISTS!$K$2:$K$26),"OTRO"))</f>
        <v/>
      </c>
      <c r="K2294" s="11">
        <f>IF($I2294&lt;&gt;"SI",0,IFERROR($F2294,0))</f>
        <v/>
      </c>
      <c r="L2294" s="9">
        <f>IF(COUNTA($A2294:$H2294)=0,"",IF($J2294="OTRO",IFERROR(LOOKUP(2,1/(((LISTS!$H$2:$H$26&lt;&gt;"")*ISNUMBER(SEARCH(LISTS!$H$2:$H$26,$G2294)))+((LISTS!$I$2:$I$26&lt;&gt;"")*ISNUMBER(SEARCH(LISTS!$I$2:$I$26,$E2294)))),LISTS!$L$2:$L$26),"Concepto DIAN no mapeado a casilla automatica"),IF(LEFT($J2294,4)="TOPE","Control automatico DIAN: "&amp;$J2294,"Casilla automatica: "&amp;$J2294)))</f>
        <v/>
      </c>
    </row>
    <row r="2295">
      <c r="A2295" s="9" t="n"/>
      <c r="B2295" s="9" t="n"/>
      <c r="C2295" s="9" t="n"/>
      <c r="D2295" s="9" t="n"/>
      <c r="E2295" s="9" t="n"/>
      <c r="F2295" s="11" t="n"/>
      <c r="G2295" s="9" t="n"/>
      <c r="H2295" s="9" t="n"/>
      <c r="I2295" s="9">
        <f>IF(COUNTA($A2295:$H2295)=0,"",IF($J2295="OTRO","NO","SI"))</f>
        <v/>
      </c>
      <c r="J2295" s="9">
        <f>IF(COUNTA($A2295:$H2295)=0,"",IFERROR(LOOKUP(2,1/(((LISTS!$H$2:$H$26&lt;&gt;"")*ISNUMBER(SEARCH(LISTS!$H$2:$H$26,$G2295)))+((LISTS!$I$2:$I$26&lt;&gt;"")*ISNUMBER(SEARCH(LISTS!$I$2:$I$26,$E2295)))),LISTS!$K$2:$K$26),"OTRO"))</f>
        <v/>
      </c>
      <c r="K2295" s="11">
        <f>IF($I2295&lt;&gt;"SI",0,IFERROR($F2295,0))</f>
        <v/>
      </c>
      <c r="L2295" s="9">
        <f>IF(COUNTA($A2295:$H2295)=0,"",IF($J2295="OTRO",IFERROR(LOOKUP(2,1/(((LISTS!$H$2:$H$26&lt;&gt;"")*ISNUMBER(SEARCH(LISTS!$H$2:$H$26,$G2295)))+((LISTS!$I$2:$I$26&lt;&gt;"")*ISNUMBER(SEARCH(LISTS!$I$2:$I$26,$E2295)))),LISTS!$L$2:$L$26),"Concepto DIAN no mapeado a casilla automatica"),IF(LEFT($J2295,4)="TOPE","Control automatico DIAN: "&amp;$J2295,"Casilla automatica: "&amp;$J2295)))</f>
        <v/>
      </c>
    </row>
    <row r="2296">
      <c r="A2296" s="9" t="n"/>
      <c r="B2296" s="9" t="n"/>
      <c r="C2296" s="9" t="n"/>
      <c r="D2296" s="9" t="n"/>
      <c r="E2296" s="9" t="n"/>
      <c r="F2296" s="11" t="n"/>
      <c r="G2296" s="9" t="n"/>
      <c r="H2296" s="9" t="n"/>
      <c r="I2296" s="9">
        <f>IF(COUNTA($A2296:$H2296)=0,"",IF($J2296="OTRO","NO","SI"))</f>
        <v/>
      </c>
      <c r="J2296" s="9">
        <f>IF(COUNTA($A2296:$H2296)=0,"",IFERROR(LOOKUP(2,1/(((LISTS!$H$2:$H$26&lt;&gt;"")*ISNUMBER(SEARCH(LISTS!$H$2:$H$26,$G2296)))+((LISTS!$I$2:$I$26&lt;&gt;"")*ISNUMBER(SEARCH(LISTS!$I$2:$I$26,$E2296)))),LISTS!$K$2:$K$26),"OTRO"))</f>
        <v/>
      </c>
      <c r="K2296" s="11">
        <f>IF($I2296&lt;&gt;"SI",0,IFERROR($F2296,0))</f>
        <v/>
      </c>
      <c r="L2296" s="9">
        <f>IF(COUNTA($A2296:$H2296)=0,"",IF($J2296="OTRO",IFERROR(LOOKUP(2,1/(((LISTS!$H$2:$H$26&lt;&gt;"")*ISNUMBER(SEARCH(LISTS!$H$2:$H$26,$G2296)))+((LISTS!$I$2:$I$26&lt;&gt;"")*ISNUMBER(SEARCH(LISTS!$I$2:$I$26,$E2296)))),LISTS!$L$2:$L$26),"Concepto DIAN no mapeado a casilla automatica"),IF(LEFT($J2296,4)="TOPE","Control automatico DIAN: "&amp;$J2296,"Casilla automatica: "&amp;$J2296)))</f>
        <v/>
      </c>
    </row>
    <row r="2297">
      <c r="A2297" s="9" t="n"/>
      <c r="B2297" s="9" t="n"/>
      <c r="C2297" s="9" t="n"/>
      <c r="D2297" s="9" t="n"/>
      <c r="E2297" s="9" t="n"/>
      <c r="F2297" s="11" t="n"/>
      <c r="G2297" s="9" t="n"/>
      <c r="H2297" s="9" t="n"/>
      <c r="I2297" s="9">
        <f>IF(COUNTA($A2297:$H2297)=0,"",IF($J2297="OTRO","NO","SI"))</f>
        <v/>
      </c>
      <c r="J2297" s="9">
        <f>IF(COUNTA($A2297:$H2297)=0,"",IFERROR(LOOKUP(2,1/(((LISTS!$H$2:$H$26&lt;&gt;"")*ISNUMBER(SEARCH(LISTS!$H$2:$H$26,$G2297)))+((LISTS!$I$2:$I$26&lt;&gt;"")*ISNUMBER(SEARCH(LISTS!$I$2:$I$26,$E2297)))),LISTS!$K$2:$K$26),"OTRO"))</f>
        <v/>
      </c>
      <c r="K2297" s="11">
        <f>IF($I2297&lt;&gt;"SI",0,IFERROR($F2297,0))</f>
        <v/>
      </c>
      <c r="L2297" s="9">
        <f>IF(COUNTA($A2297:$H2297)=0,"",IF($J2297="OTRO",IFERROR(LOOKUP(2,1/(((LISTS!$H$2:$H$26&lt;&gt;"")*ISNUMBER(SEARCH(LISTS!$H$2:$H$26,$G2297)))+((LISTS!$I$2:$I$26&lt;&gt;"")*ISNUMBER(SEARCH(LISTS!$I$2:$I$26,$E2297)))),LISTS!$L$2:$L$26),"Concepto DIAN no mapeado a casilla automatica"),IF(LEFT($J2297,4)="TOPE","Control automatico DIAN: "&amp;$J2297,"Casilla automatica: "&amp;$J2297)))</f>
        <v/>
      </c>
    </row>
    <row r="2298">
      <c r="A2298" s="9" t="n"/>
      <c r="B2298" s="9" t="n"/>
      <c r="C2298" s="9" t="n"/>
      <c r="D2298" s="9" t="n"/>
      <c r="E2298" s="9" t="n"/>
      <c r="F2298" s="11" t="n"/>
      <c r="G2298" s="9" t="n"/>
      <c r="H2298" s="9" t="n"/>
      <c r="I2298" s="9">
        <f>IF(COUNTA($A2298:$H2298)=0,"",IF($J2298="OTRO","NO","SI"))</f>
        <v/>
      </c>
      <c r="J2298" s="9">
        <f>IF(COUNTA($A2298:$H2298)=0,"",IFERROR(LOOKUP(2,1/(((LISTS!$H$2:$H$26&lt;&gt;"")*ISNUMBER(SEARCH(LISTS!$H$2:$H$26,$G2298)))+((LISTS!$I$2:$I$26&lt;&gt;"")*ISNUMBER(SEARCH(LISTS!$I$2:$I$26,$E2298)))),LISTS!$K$2:$K$26),"OTRO"))</f>
        <v/>
      </c>
      <c r="K2298" s="11">
        <f>IF($I2298&lt;&gt;"SI",0,IFERROR($F2298,0))</f>
        <v/>
      </c>
      <c r="L2298" s="9">
        <f>IF(COUNTA($A2298:$H2298)=0,"",IF($J2298="OTRO",IFERROR(LOOKUP(2,1/(((LISTS!$H$2:$H$26&lt;&gt;"")*ISNUMBER(SEARCH(LISTS!$H$2:$H$26,$G2298)))+((LISTS!$I$2:$I$26&lt;&gt;"")*ISNUMBER(SEARCH(LISTS!$I$2:$I$26,$E2298)))),LISTS!$L$2:$L$26),"Concepto DIAN no mapeado a casilla automatica"),IF(LEFT($J2298,4)="TOPE","Control automatico DIAN: "&amp;$J2298,"Casilla automatica: "&amp;$J2298)))</f>
        <v/>
      </c>
    </row>
    <row r="2299">
      <c r="A2299" s="9" t="n"/>
      <c r="B2299" s="9" t="n"/>
      <c r="C2299" s="9" t="n"/>
      <c r="D2299" s="9" t="n"/>
      <c r="E2299" s="9" t="n"/>
      <c r="F2299" s="11" t="n"/>
      <c r="G2299" s="9" t="n"/>
      <c r="H2299" s="9" t="n"/>
      <c r="I2299" s="9">
        <f>IF(COUNTA($A2299:$H2299)=0,"",IF($J2299="OTRO","NO","SI"))</f>
        <v/>
      </c>
      <c r="J2299" s="9">
        <f>IF(COUNTA($A2299:$H2299)=0,"",IFERROR(LOOKUP(2,1/(((LISTS!$H$2:$H$26&lt;&gt;"")*ISNUMBER(SEARCH(LISTS!$H$2:$H$26,$G2299)))+((LISTS!$I$2:$I$26&lt;&gt;"")*ISNUMBER(SEARCH(LISTS!$I$2:$I$26,$E2299)))),LISTS!$K$2:$K$26),"OTRO"))</f>
        <v/>
      </c>
      <c r="K2299" s="11">
        <f>IF($I2299&lt;&gt;"SI",0,IFERROR($F2299,0))</f>
        <v/>
      </c>
      <c r="L2299" s="9">
        <f>IF(COUNTA($A2299:$H2299)=0,"",IF($J2299="OTRO",IFERROR(LOOKUP(2,1/(((LISTS!$H$2:$H$26&lt;&gt;"")*ISNUMBER(SEARCH(LISTS!$H$2:$H$26,$G2299)))+((LISTS!$I$2:$I$26&lt;&gt;"")*ISNUMBER(SEARCH(LISTS!$I$2:$I$26,$E2299)))),LISTS!$L$2:$L$26),"Concepto DIAN no mapeado a casilla automatica"),IF(LEFT($J2299,4)="TOPE","Control automatico DIAN: "&amp;$J2299,"Casilla automatica: "&amp;$J2299)))</f>
        <v/>
      </c>
    </row>
    <row r="2300">
      <c r="A2300" s="9" t="n"/>
      <c r="B2300" s="9" t="n"/>
      <c r="C2300" s="9" t="n"/>
      <c r="D2300" s="9" t="n"/>
      <c r="E2300" s="9" t="n"/>
      <c r="F2300" s="11" t="n"/>
      <c r="G2300" s="9" t="n"/>
      <c r="H2300" s="9" t="n"/>
      <c r="I2300" s="9">
        <f>IF(COUNTA($A2300:$H2300)=0,"",IF($J2300="OTRO","NO","SI"))</f>
        <v/>
      </c>
      <c r="J2300" s="9">
        <f>IF(COUNTA($A2300:$H2300)=0,"",IFERROR(LOOKUP(2,1/(((LISTS!$H$2:$H$26&lt;&gt;"")*ISNUMBER(SEARCH(LISTS!$H$2:$H$26,$G2300)))+((LISTS!$I$2:$I$26&lt;&gt;"")*ISNUMBER(SEARCH(LISTS!$I$2:$I$26,$E2300)))),LISTS!$K$2:$K$26),"OTRO"))</f>
        <v/>
      </c>
      <c r="K2300" s="11">
        <f>IF($I2300&lt;&gt;"SI",0,IFERROR($F2300,0))</f>
        <v/>
      </c>
      <c r="L2300" s="9">
        <f>IF(COUNTA($A2300:$H2300)=0,"",IF($J2300="OTRO",IFERROR(LOOKUP(2,1/(((LISTS!$H$2:$H$26&lt;&gt;"")*ISNUMBER(SEARCH(LISTS!$H$2:$H$26,$G2300)))+((LISTS!$I$2:$I$26&lt;&gt;"")*ISNUMBER(SEARCH(LISTS!$I$2:$I$26,$E2300)))),LISTS!$L$2:$L$26),"Concepto DIAN no mapeado a casilla automatica"),IF(LEFT($J2300,4)="TOPE","Control automatico DIAN: "&amp;$J2300,"Casilla automatica: "&amp;$J2300)))</f>
        <v/>
      </c>
    </row>
    <row r="2301">
      <c r="A2301" s="9" t="n"/>
      <c r="B2301" s="9" t="n"/>
      <c r="C2301" s="9" t="n"/>
      <c r="D2301" s="9" t="n"/>
      <c r="E2301" s="9" t="n"/>
      <c r="F2301" s="11" t="n"/>
      <c r="G2301" s="9" t="n"/>
      <c r="H2301" s="9" t="n"/>
      <c r="I2301" s="9">
        <f>IF(COUNTA($A2301:$H2301)=0,"",IF($J2301="OTRO","NO","SI"))</f>
        <v/>
      </c>
      <c r="J2301" s="9">
        <f>IF(COUNTA($A2301:$H2301)=0,"",IFERROR(LOOKUP(2,1/(((LISTS!$H$2:$H$26&lt;&gt;"")*ISNUMBER(SEARCH(LISTS!$H$2:$H$26,$G2301)))+((LISTS!$I$2:$I$26&lt;&gt;"")*ISNUMBER(SEARCH(LISTS!$I$2:$I$26,$E2301)))),LISTS!$K$2:$K$26),"OTRO"))</f>
        <v/>
      </c>
      <c r="K2301" s="11">
        <f>IF($I2301&lt;&gt;"SI",0,IFERROR($F2301,0))</f>
        <v/>
      </c>
      <c r="L2301" s="9">
        <f>IF(COUNTA($A2301:$H2301)=0,"",IF($J2301="OTRO",IFERROR(LOOKUP(2,1/(((LISTS!$H$2:$H$26&lt;&gt;"")*ISNUMBER(SEARCH(LISTS!$H$2:$H$26,$G2301)))+((LISTS!$I$2:$I$26&lt;&gt;"")*ISNUMBER(SEARCH(LISTS!$I$2:$I$26,$E2301)))),LISTS!$L$2:$L$26),"Concepto DIAN no mapeado a casilla automatica"),IF(LEFT($J2301,4)="TOPE","Control automatico DIAN: "&amp;$J2301,"Casilla automatica: "&amp;$J2301)))</f>
        <v/>
      </c>
    </row>
    <row r="2302">
      <c r="A2302" s="9" t="n"/>
      <c r="B2302" s="9" t="n"/>
      <c r="C2302" s="9" t="n"/>
      <c r="D2302" s="9" t="n"/>
      <c r="E2302" s="9" t="n"/>
      <c r="F2302" s="11" t="n"/>
      <c r="G2302" s="9" t="n"/>
      <c r="H2302" s="9" t="n"/>
      <c r="I2302" s="9">
        <f>IF(COUNTA($A2302:$H2302)=0,"",IF($J2302="OTRO","NO","SI"))</f>
        <v/>
      </c>
      <c r="J2302" s="9">
        <f>IF(COUNTA($A2302:$H2302)=0,"",IFERROR(LOOKUP(2,1/(((LISTS!$H$2:$H$26&lt;&gt;"")*ISNUMBER(SEARCH(LISTS!$H$2:$H$26,$G2302)))+((LISTS!$I$2:$I$26&lt;&gt;"")*ISNUMBER(SEARCH(LISTS!$I$2:$I$26,$E2302)))),LISTS!$K$2:$K$26),"OTRO"))</f>
        <v/>
      </c>
      <c r="K2302" s="11">
        <f>IF($I2302&lt;&gt;"SI",0,IFERROR($F2302,0))</f>
        <v/>
      </c>
      <c r="L2302" s="9">
        <f>IF(COUNTA($A2302:$H2302)=0,"",IF($J2302="OTRO",IFERROR(LOOKUP(2,1/(((LISTS!$H$2:$H$26&lt;&gt;"")*ISNUMBER(SEARCH(LISTS!$H$2:$H$26,$G2302)))+((LISTS!$I$2:$I$26&lt;&gt;"")*ISNUMBER(SEARCH(LISTS!$I$2:$I$26,$E2302)))),LISTS!$L$2:$L$26),"Concepto DIAN no mapeado a casilla automatica"),IF(LEFT($J2302,4)="TOPE","Control automatico DIAN: "&amp;$J2302,"Casilla automatica: "&amp;$J2302)))</f>
        <v/>
      </c>
    </row>
    <row r="2303">
      <c r="A2303" s="9" t="n"/>
      <c r="B2303" s="9" t="n"/>
      <c r="C2303" s="9" t="n"/>
      <c r="D2303" s="9" t="n"/>
      <c r="E2303" s="9" t="n"/>
      <c r="F2303" s="11" t="n"/>
      <c r="G2303" s="9" t="n"/>
      <c r="H2303" s="9" t="n"/>
      <c r="I2303" s="9">
        <f>IF(COUNTA($A2303:$H2303)=0,"",IF($J2303="OTRO","NO","SI"))</f>
        <v/>
      </c>
      <c r="J2303" s="9">
        <f>IF(COUNTA($A2303:$H2303)=0,"",IFERROR(LOOKUP(2,1/(((LISTS!$H$2:$H$26&lt;&gt;"")*ISNUMBER(SEARCH(LISTS!$H$2:$H$26,$G2303)))+((LISTS!$I$2:$I$26&lt;&gt;"")*ISNUMBER(SEARCH(LISTS!$I$2:$I$26,$E2303)))),LISTS!$K$2:$K$26),"OTRO"))</f>
        <v/>
      </c>
      <c r="K2303" s="11">
        <f>IF($I2303&lt;&gt;"SI",0,IFERROR($F2303,0))</f>
        <v/>
      </c>
      <c r="L2303" s="9">
        <f>IF(COUNTA($A2303:$H2303)=0,"",IF($J2303="OTRO",IFERROR(LOOKUP(2,1/(((LISTS!$H$2:$H$26&lt;&gt;"")*ISNUMBER(SEARCH(LISTS!$H$2:$H$26,$G2303)))+((LISTS!$I$2:$I$26&lt;&gt;"")*ISNUMBER(SEARCH(LISTS!$I$2:$I$26,$E2303)))),LISTS!$L$2:$L$26),"Concepto DIAN no mapeado a casilla automatica"),IF(LEFT($J2303,4)="TOPE","Control automatico DIAN: "&amp;$J2303,"Casilla automatica: "&amp;$J2303)))</f>
        <v/>
      </c>
    </row>
    <row r="2304">
      <c r="A2304" s="9" t="n"/>
      <c r="B2304" s="9" t="n"/>
      <c r="C2304" s="9" t="n"/>
      <c r="D2304" s="9" t="n"/>
      <c r="E2304" s="9" t="n"/>
      <c r="F2304" s="11" t="n"/>
      <c r="G2304" s="9" t="n"/>
      <c r="H2304" s="9" t="n"/>
      <c r="I2304" s="9">
        <f>IF(COUNTA($A2304:$H2304)=0,"",IF($J2304="OTRO","NO","SI"))</f>
        <v/>
      </c>
      <c r="J2304" s="9">
        <f>IF(COUNTA($A2304:$H2304)=0,"",IFERROR(LOOKUP(2,1/(((LISTS!$H$2:$H$26&lt;&gt;"")*ISNUMBER(SEARCH(LISTS!$H$2:$H$26,$G2304)))+((LISTS!$I$2:$I$26&lt;&gt;"")*ISNUMBER(SEARCH(LISTS!$I$2:$I$26,$E2304)))),LISTS!$K$2:$K$26),"OTRO"))</f>
        <v/>
      </c>
      <c r="K2304" s="11">
        <f>IF($I2304&lt;&gt;"SI",0,IFERROR($F2304,0))</f>
        <v/>
      </c>
      <c r="L2304" s="9">
        <f>IF(COUNTA($A2304:$H2304)=0,"",IF($J2304="OTRO",IFERROR(LOOKUP(2,1/(((LISTS!$H$2:$H$26&lt;&gt;"")*ISNUMBER(SEARCH(LISTS!$H$2:$H$26,$G2304)))+((LISTS!$I$2:$I$26&lt;&gt;"")*ISNUMBER(SEARCH(LISTS!$I$2:$I$26,$E2304)))),LISTS!$L$2:$L$26),"Concepto DIAN no mapeado a casilla automatica"),IF(LEFT($J2304,4)="TOPE","Control automatico DIAN: "&amp;$J2304,"Casilla automatica: "&amp;$J2304)))</f>
        <v/>
      </c>
    </row>
    <row r="2305">
      <c r="A2305" s="9" t="n"/>
      <c r="B2305" s="9" t="n"/>
      <c r="C2305" s="9" t="n"/>
      <c r="D2305" s="9" t="n"/>
      <c r="E2305" s="9" t="n"/>
      <c r="F2305" s="11" t="n"/>
      <c r="G2305" s="9" t="n"/>
      <c r="H2305" s="9" t="n"/>
      <c r="I2305" s="9">
        <f>IF(COUNTA($A2305:$H2305)=0,"",IF($J2305="OTRO","NO","SI"))</f>
        <v/>
      </c>
      <c r="J2305" s="9">
        <f>IF(COUNTA($A2305:$H2305)=0,"",IFERROR(LOOKUP(2,1/(((LISTS!$H$2:$H$26&lt;&gt;"")*ISNUMBER(SEARCH(LISTS!$H$2:$H$26,$G2305)))+((LISTS!$I$2:$I$26&lt;&gt;"")*ISNUMBER(SEARCH(LISTS!$I$2:$I$26,$E2305)))),LISTS!$K$2:$K$26),"OTRO"))</f>
        <v/>
      </c>
      <c r="K2305" s="11">
        <f>IF($I2305&lt;&gt;"SI",0,IFERROR($F2305,0))</f>
        <v/>
      </c>
      <c r="L2305" s="9">
        <f>IF(COUNTA($A2305:$H2305)=0,"",IF($J2305="OTRO",IFERROR(LOOKUP(2,1/(((LISTS!$H$2:$H$26&lt;&gt;"")*ISNUMBER(SEARCH(LISTS!$H$2:$H$26,$G2305)))+((LISTS!$I$2:$I$26&lt;&gt;"")*ISNUMBER(SEARCH(LISTS!$I$2:$I$26,$E2305)))),LISTS!$L$2:$L$26),"Concepto DIAN no mapeado a casilla automatica"),IF(LEFT($J2305,4)="TOPE","Control automatico DIAN: "&amp;$J2305,"Casilla automatica: "&amp;$J2305)))</f>
        <v/>
      </c>
    </row>
    <row r="2306">
      <c r="A2306" s="9" t="n"/>
      <c r="B2306" s="9" t="n"/>
      <c r="C2306" s="9" t="n"/>
      <c r="D2306" s="9" t="n"/>
      <c r="E2306" s="9" t="n"/>
      <c r="F2306" s="11" t="n"/>
      <c r="G2306" s="9" t="n"/>
      <c r="H2306" s="9" t="n"/>
      <c r="I2306" s="9">
        <f>IF(COUNTA($A2306:$H2306)=0,"",IF($J2306="OTRO","NO","SI"))</f>
        <v/>
      </c>
      <c r="J2306" s="9">
        <f>IF(COUNTA($A2306:$H2306)=0,"",IFERROR(LOOKUP(2,1/(((LISTS!$H$2:$H$26&lt;&gt;"")*ISNUMBER(SEARCH(LISTS!$H$2:$H$26,$G2306)))+((LISTS!$I$2:$I$26&lt;&gt;"")*ISNUMBER(SEARCH(LISTS!$I$2:$I$26,$E2306)))),LISTS!$K$2:$K$26),"OTRO"))</f>
        <v/>
      </c>
      <c r="K2306" s="11">
        <f>IF($I2306&lt;&gt;"SI",0,IFERROR($F2306,0))</f>
        <v/>
      </c>
      <c r="L2306" s="9">
        <f>IF(COUNTA($A2306:$H2306)=0,"",IF($J2306="OTRO",IFERROR(LOOKUP(2,1/(((LISTS!$H$2:$H$26&lt;&gt;"")*ISNUMBER(SEARCH(LISTS!$H$2:$H$26,$G2306)))+((LISTS!$I$2:$I$26&lt;&gt;"")*ISNUMBER(SEARCH(LISTS!$I$2:$I$26,$E2306)))),LISTS!$L$2:$L$26),"Concepto DIAN no mapeado a casilla automatica"),IF(LEFT($J2306,4)="TOPE","Control automatico DIAN: "&amp;$J2306,"Casilla automatica: "&amp;$J2306)))</f>
        <v/>
      </c>
    </row>
    <row r="2307">
      <c r="A2307" s="9" t="n"/>
      <c r="B2307" s="9" t="n"/>
      <c r="C2307" s="9" t="n"/>
      <c r="D2307" s="9" t="n"/>
      <c r="E2307" s="9" t="n"/>
      <c r="F2307" s="11" t="n"/>
      <c r="G2307" s="9" t="n"/>
      <c r="H2307" s="9" t="n"/>
      <c r="I2307" s="9">
        <f>IF(COUNTA($A2307:$H2307)=0,"",IF($J2307="OTRO","NO","SI"))</f>
        <v/>
      </c>
      <c r="J2307" s="9">
        <f>IF(COUNTA($A2307:$H2307)=0,"",IFERROR(LOOKUP(2,1/(((LISTS!$H$2:$H$26&lt;&gt;"")*ISNUMBER(SEARCH(LISTS!$H$2:$H$26,$G2307)))+((LISTS!$I$2:$I$26&lt;&gt;"")*ISNUMBER(SEARCH(LISTS!$I$2:$I$26,$E2307)))),LISTS!$K$2:$K$26),"OTRO"))</f>
        <v/>
      </c>
      <c r="K2307" s="11">
        <f>IF($I2307&lt;&gt;"SI",0,IFERROR($F2307,0))</f>
        <v/>
      </c>
      <c r="L2307" s="9">
        <f>IF(COUNTA($A2307:$H2307)=0,"",IF($J2307="OTRO",IFERROR(LOOKUP(2,1/(((LISTS!$H$2:$H$26&lt;&gt;"")*ISNUMBER(SEARCH(LISTS!$H$2:$H$26,$G2307)))+((LISTS!$I$2:$I$26&lt;&gt;"")*ISNUMBER(SEARCH(LISTS!$I$2:$I$26,$E2307)))),LISTS!$L$2:$L$26),"Concepto DIAN no mapeado a casilla automatica"),IF(LEFT($J2307,4)="TOPE","Control automatico DIAN: "&amp;$J2307,"Casilla automatica: "&amp;$J2307)))</f>
        <v/>
      </c>
    </row>
    <row r="2308">
      <c r="A2308" s="9" t="n"/>
      <c r="B2308" s="9" t="n"/>
      <c r="C2308" s="9" t="n"/>
      <c r="D2308" s="9" t="n"/>
      <c r="E2308" s="9" t="n"/>
      <c r="F2308" s="11" t="n"/>
      <c r="G2308" s="9" t="n"/>
      <c r="H2308" s="9" t="n"/>
      <c r="I2308" s="9">
        <f>IF(COUNTA($A2308:$H2308)=0,"",IF($J2308="OTRO","NO","SI"))</f>
        <v/>
      </c>
      <c r="J2308" s="9">
        <f>IF(COUNTA($A2308:$H2308)=0,"",IFERROR(LOOKUP(2,1/(((LISTS!$H$2:$H$26&lt;&gt;"")*ISNUMBER(SEARCH(LISTS!$H$2:$H$26,$G2308)))+((LISTS!$I$2:$I$26&lt;&gt;"")*ISNUMBER(SEARCH(LISTS!$I$2:$I$26,$E2308)))),LISTS!$K$2:$K$26),"OTRO"))</f>
        <v/>
      </c>
      <c r="K2308" s="11">
        <f>IF($I2308&lt;&gt;"SI",0,IFERROR($F2308,0))</f>
        <v/>
      </c>
      <c r="L2308" s="9">
        <f>IF(COUNTA($A2308:$H2308)=0,"",IF($J2308="OTRO",IFERROR(LOOKUP(2,1/(((LISTS!$H$2:$H$26&lt;&gt;"")*ISNUMBER(SEARCH(LISTS!$H$2:$H$26,$G2308)))+((LISTS!$I$2:$I$26&lt;&gt;"")*ISNUMBER(SEARCH(LISTS!$I$2:$I$26,$E2308)))),LISTS!$L$2:$L$26),"Concepto DIAN no mapeado a casilla automatica"),IF(LEFT($J2308,4)="TOPE","Control automatico DIAN: "&amp;$J2308,"Casilla automatica: "&amp;$J2308)))</f>
        <v/>
      </c>
    </row>
    <row r="2309">
      <c r="A2309" s="9" t="n"/>
      <c r="B2309" s="9" t="n"/>
      <c r="C2309" s="9" t="n"/>
      <c r="D2309" s="9" t="n"/>
      <c r="E2309" s="9" t="n"/>
      <c r="F2309" s="11" t="n"/>
      <c r="G2309" s="9" t="n"/>
      <c r="H2309" s="9" t="n"/>
      <c r="I2309" s="9">
        <f>IF(COUNTA($A2309:$H2309)=0,"",IF($J2309="OTRO","NO","SI"))</f>
        <v/>
      </c>
      <c r="J2309" s="9">
        <f>IF(COUNTA($A2309:$H2309)=0,"",IFERROR(LOOKUP(2,1/(((LISTS!$H$2:$H$26&lt;&gt;"")*ISNUMBER(SEARCH(LISTS!$H$2:$H$26,$G2309)))+((LISTS!$I$2:$I$26&lt;&gt;"")*ISNUMBER(SEARCH(LISTS!$I$2:$I$26,$E2309)))),LISTS!$K$2:$K$26),"OTRO"))</f>
        <v/>
      </c>
      <c r="K2309" s="11">
        <f>IF($I2309&lt;&gt;"SI",0,IFERROR($F2309,0))</f>
        <v/>
      </c>
      <c r="L2309" s="9">
        <f>IF(COUNTA($A2309:$H2309)=0,"",IF($J2309="OTRO",IFERROR(LOOKUP(2,1/(((LISTS!$H$2:$H$26&lt;&gt;"")*ISNUMBER(SEARCH(LISTS!$H$2:$H$26,$G2309)))+((LISTS!$I$2:$I$26&lt;&gt;"")*ISNUMBER(SEARCH(LISTS!$I$2:$I$26,$E2309)))),LISTS!$L$2:$L$26),"Concepto DIAN no mapeado a casilla automatica"),IF(LEFT($J2309,4)="TOPE","Control automatico DIAN: "&amp;$J2309,"Casilla automatica: "&amp;$J2309)))</f>
        <v/>
      </c>
    </row>
    <row r="2310">
      <c r="A2310" s="9" t="n"/>
      <c r="B2310" s="9" t="n"/>
      <c r="C2310" s="9" t="n"/>
      <c r="D2310" s="9" t="n"/>
      <c r="E2310" s="9" t="n"/>
      <c r="F2310" s="11" t="n"/>
      <c r="G2310" s="9" t="n"/>
      <c r="H2310" s="9" t="n"/>
      <c r="I2310" s="9">
        <f>IF(COUNTA($A2310:$H2310)=0,"",IF($J2310="OTRO","NO","SI"))</f>
        <v/>
      </c>
      <c r="J2310" s="9">
        <f>IF(COUNTA($A2310:$H2310)=0,"",IFERROR(LOOKUP(2,1/(((LISTS!$H$2:$H$26&lt;&gt;"")*ISNUMBER(SEARCH(LISTS!$H$2:$H$26,$G2310)))+((LISTS!$I$2:$I$26&lt;&gt;"")*ISNUMBER(SEARCH(LISTS!$I$2:$I$26,$E2310)))),LISTS!$K$2:$K$26),"OTRO"))</f>
        <v/>
      </c>
      <c r="K2310" s="11">
        <f>IF($I2310&lt;&gt;"SI",0,IFERROR($F2310,0))</f>
        <v/>
      </c>
      <c r="L2310" s="9">
        <f>IF(COUNTA($A2310:$H2310)=0,"",IF($J2310="OTRO",IFERROR(LOOKUP(2,1/(((LISTS!$H$2:$H$26&lt;&gt;"")*ISNUMBER(SEARCH(LISTS!$H$2:$H$26,$G2310)))+((LISTS!$I$2:$I$26&lt;&gt;"")*ISNUMBER(SEARCH(LISTS!$I$2:$I$26,$E2310)))),LISTS!$L$2:$L$26),"Concepto DIAN no mapeado a casilla automatica"),IF(LEFT($J2310,4)="TOPE","Control automatico DIAN: "&amp;$J2310,"Casilla automatica: "&amp;$J2310)))</f>
        <v/>
      </c>
    </row>
    <row r="2311">
      <c r="A2311" s="9" t="n"/>
      <c r="B2311" s="9" t="n"/>
      <c r="C2311" s="9" t="n"/>
      <c r="D2311" s="9" t="n"/>
      <c r="E2311" s="9" t="n"/>
      <c r="F2311" s="11" t="n"/>
      <c r="G2311" s="9" t="n"/>
      <c r="H2311" s="9" t="n"/>
      <c r="I2311" s="9">
        <f>IF(COUNTA($A2311:$H2311)=0,"",IF($J2311="OTRO","NO","SI"))</f>
        <v/>
      </c>
      <c r="J2311" s="9">
        <f>IF(COUNTA($A2311:$H2311)=0,"",IFERROR(LOOKUP(2,1/(((LISTS!$H$2:$H$26&lt;&gt;"")*ISNUMBER(SEARCH(LISTS!$H$2:$H$26,$G2311)))+((LISTS!$I$2:$I$26&lt;&gt;"")*ISNUMBER(SEARCH(LISTS!$I$2:$I$26,$E2311)))),LISTS!$K$2:$K$26),"OTRO"))</f>
        <v/>
      </c>
      <c r="K2311" s="11">
        <f>IF($I2311&lt;&gt;"SI",0,IFERROR($F2311,0))</f>
        <v/>
      </c>
      <c r="L2311" s="9">
        <f>IF(COUNTA($A2311:$H2311)=0,"",IF($J2311="OTRO",IFERROR(LOOKUP(2,1/(((LISTS!$H$2:$H$26&lt;&gt;"")*ISNUMBER(SEARCH(LISTS!$H$2:$H$26,$G2311)))+((LISTS!$I$2:$I$26&lt;&gt;"")*ISNUMBER(SEARCH(LISTS!$I$2:$I$26,$E2311)))),LISTS!$L$2:$L$26),"Concepto DIAN no mapeado a casilla automatica"),IF(LEFT($J2311,4)="TOPE","Control automatico DIAN: "&amp;$J2311,"Casilla automatica: "&amp;$J2311)))</f>
        <v/>
      </c>
    </row>
    <row r="2312">
      <c r="A2312" s="9" t="n"/>
      <c r="B2312" s="9" t="n"/>
      <c r="C2312" s="9" t="n"/>
      <c r="D2312" s="9" t="n"/>
      <c r="E2312" s="9" t="n"/>
      <c r="F2312" s="11" t="n"/>
      <c r="G2312" s="9" t="n"/>
      <c r="H2312" s="9" t="n"/>
      <c r="I2312" s="9">
        <f>IF(COUNTA($A2312:$H2312)=0,"",IF($J2312="OTRO","NO","SI"))</f>
        <v/>
      </c>
      <c r="J2312" s="9">
        <f>IF(COUNTA($A2312:$H2312)=0,"",IFERROR(LOOKUP(2,1/(((LISTS!$H$2:$H$26&lt;&gt;"")*ISNUMBER(SEARCH(LISTS!$H$2:$H$26,$G2312)))+((LISTS!$I$2:$I$26&lt;&gt;"")*ISNUMBER(SEARCH(LISTS!$I$2:$I$26,$E2312)))),LISTS!$K$2:$K$26),"OTRO"))</f>
        <v/>
      </c>
      <c r="K2312" s="11">
        <f>IF($I2312&lt;&gt;"SI",0,IFERROR($F2312,0))</f>
        <v/>
      </c>
      <c r="L2312" s="9">
        <f>IF(COUNTA($A2312:$H2312)=0,"",IF($J2312="OTRO",IFERROR(LOOKUP(2,1/(((LISTS!$H$2:$H$26&lt;&gt;"")*ISNUMBER(SEARCH(LISTS!$H$2:$H$26,$G2312)))+((LISTS!$I$2:$I$26&lt;&gt;"")*ISNUMBER(SEARCH(LISTS!$I$2:$I$26,$E2312)))),LISTS!$L$2:$L$26),"Concepto DIAN no mapeado a casilla automatica"),IF(LEFT($J2312,4)="TOPE","Control automatico DIAN: "&amp;$J2312,"Casilla automatica: "&amp;$J2312)))</f>
        <v/>
      </c>
    </row>
    <row r="2313">
      <c r="A2313" s="9" t="n"/>
      <c r="B2313" s="9" t="n"/>
      <c r="C2313" s="9" t="n"/>
      <c r="D2313" s="9" t="n"/>
      <c r="E2313" s="9" t="n"/>
      <c r="F2313" s="11" t="n"/>
      <c r="G2313" s="9" t="n"/>
      <c r="H2313" s="9" t="n"/>
      <c r="I2313" s="9">
        <f>IF(COUNTA($A2313:$H2313)=0,"",IF($J2313="OTRO","NO","SI"))</f>
        <v/>
      </c>
      <c r="J2313" s="9">
        <f>IF(COUNTA($A2313:$H2313)=0,"",IFERROR(LOOKUP(2,1/(((LISTS!$H$2:$H$26&lt;&gt;"")*ISNUMBER(SEARCH(LISTS!$H$2:$H$26,$G2313)))+((LISTS!$I$2:$I$26&lt;&gt;"")*ISNUMBER(SEARCH(LISTS!$I$2:$I$26,$E2313)))),LISTS!$K$2:$K$26),"OTRO"))</f>
        <v/>
      </c>
      <c r="K2313" s="11">
        <f>IF($I2313&lt;&gt;"SI",0,IFERROR($F2313,0))</f>
        <v/>
      </c>
      <c r="L2313" s="9">
        <f>IF(COUNTA($A2313:$H2313)=0,"",IF($J2313="OTRO",IFERROR(LOOKUP(2,1/(((LISTS!$H$2:$H$26&lt;&gt;"")*ISNUMBER(SEARCH(LISTS!$H$2:$H$26,$G2313)))+((LISTS!$I$2:$I$26&lt;&gt;"")*ISNUMBER(SEARCH(LISTS!$I$2:$I$26,$E2313)))),LISTS!$L$2:$L$26),"Concepto DIAN no mapeado a casilla automatica"),IF(LEFT($J2313,4)="TOPE","Control automatico DIAN: "&amp;$J2313,"Casilla automatica: "&amp;$J2313)))</f>
        <v/>
      </c>
    </row>
    <row r="2314">
      <c r="A2314" s="9" t="n"/>
      <c r="B2314" s="9" t="n"/>
      <c r="C2314" s="9" t="n"/>
      <c r="D2314" s="9" t="n"/>
      <c r="E2314" s="9" t="n"/>
      <c r="F2314" s="11" t="n"/>
      <c r="G2314" s="9" t="n"/>
      <c r="H2314" s="9" t="n"/>
      <c r="I2314" s="9">
        <f>IF(COUNTA($A2314:$H2314)=0,"",IF($J2314="OTRO","NO","SI"))</f>
        <v/>
      </c>
      <c r="J2314" s="9">
        <f>IF(COUNTA($A2314:$H2314)=0,"",IFERROR(LOOKUP(2,1/(((LISTS!$H$2:$H$26&lt;&gt;"")*ISNUMBER(SEARCH(LISTS!$H$2:$H$26,$G2314)))+((LISTS!$I$2:$I$26&lt;&gt;"")*ISNUMBER(SEARCH(LISTS!$I$2:$I$26,$E2314)))),LISTS!$K$2:$K$26),"OTRO"))</f>
        <v/>
      </c>
      <c r="K2314" s="11">
        <f>IF($I2314&lt;&gt;"SI",0,IFERROR($F2314,0))</f>
        <v/>
      </c>
      <c r="L2314" s="9">
        <f>IF(COUNTA($A2314:$H2314)=0,"",IF($J2314="OTRO",IFERROR(LOOKUP(2,1/(((LISTS!$H$2:$H$26&lt;&gt;"")*ISNUMBER(SEARCH(LISTS!$H$2:$H$26,$G2314)))+((LISTS!$I$2:$I$26&lt;&gt;"")*ISNUMBER(SEARCH(LISTS!$I$2:$I$26,$E2314)))),LISTS!$L$2:$L$26),"Concepto DIAN no mapeado a casilla automatica"),IF(LEFT($J2314,4)="TOPE","Control automatico DIAN: "&amp;$J2314,"Casilla automatica: "&amp;$J2314)))</f>
        <v/>
      </c>
    </row>
    <row r="2315">
      <c r="A2315" s="9" t="n"/>
      <c r="B2315" s="9" t="n"/>
      <c r="C2315" s="9" t="n"/>
      <c r="D2315" s="9" t="n"/>
      <c r="E2315" s="9" t="n"/>
      <c r="F2315" s="11" t="n"/>
      <c r="G2315" s="9" t="n"/>
      <c r="H2315" s="9" t="n"/>
      <c r="I2315" s="9">
        <f>IF(COUNTA($A2315:$H2315)=0,"",IF($J2315="OTRO","NO","SI"))</f>
        <v/>
      </c>
      <c r="J2315" s="9">
        <f>IF(COUNTA($A2315:$H2315)=0,"",IFERROR(LOOKUP(2,1/(((LISTS!$H$2:$H$26&lt;&gt;"")*ISNUMBER(SEARCH(LISTS!$H$2:$H$26,$G2315)))+((LISTS!$I$2:$I$26&lt;&gt;"")*ISNUMBER(SEARCH(LISTS!$I$2:$I$26,$E2315)))),LISTS!$K$2:$K$26),"OTRO"))</f>
        <v/>
      </c>
      <c r="K2315" s="11">
        <f>IF($I2315&lt;&gt;"SI",0,IFERROR($F2315,0))</f>
        <v/>
      </c>
      <c r="L2315" s="9">
        <f>IF(COUNTA($A2315:$H2315)=0,"",IF($J2315="OTRO",IFERROR(LOOKUP(2,1/(((LISTS!$H$2:$H$26&lt;&gt;"")*ISNUMBER(SEARCH(LISTS!$H$2:$H$26,$G2315)))+((LISTS!$I$2:$I$26&lt;&gt;"")*ISNUMBER(SEARCH(LISTS!$I$2:$I$26,$E2315)))),LISTS!$L$2:$L$26),"Concepto DIAN no mapeado a casilla automatica"),IF(LEFT($J2315,4)="TOPE","Control automatico DIAN: "&amp;$J2315,"Casilla automatica: "&amp;$J2315)))</f>
        <v/>
      </c>
    </row>
    <row r="2316">
      <c r="A2316" s="9" t="n"/>
      <c r="B2316" s="9" t="n"/>
      <c r="C2316" s="9" t="n"/>
      <c r="D2316" s="9" t="n"/>
      <c r="E2316" s="9" t="n"/>
      <c r="F2316" s="11" t="n"/>
      <c r="G2316" s="9" t="n"/>
      <c r="H2316" s="9" t="n"/>
      <c r="I2316" s="9">
        <f>IF(COUNTA($A2316:$H2316)=0,"",IF($J2316="OTRO","NO","SI"))</f>
        <v/>
      </c>
      <c r="J2316" s="9">
        <f>IF(COUNTA($A2316:$H2316)=0,"",IFERROR(LOOKUP(2,1/(((LISTS!$H$2:$H$26&lt;&gt;"")*ISNUMBER(SEARCH(LISTS!$H$2:$H$26,$G2316)))+((LISTS!$I$2:$I$26&lt;&gt;"")*ISNUMBER(SEARCH(LISTS!$I$2:$I$26,$E2316)))),LISTS!$K$2:$K$26),"OTRO"))</f>
        <v/>
      </c>
      <c r="K2316" s="11">
        <f>IF($I2316&lt;&gt;"SI",0,IFERROR($F2316,0))</f>
        <v/>
      </c>
      <c r="L2316" s="9">
        <f>IF(COUNTA($A2316:$H2316)=0,"",IF($J2316="OTRO",IFERROR(LOOKUP(2,1/(((LISTS!$H$2:$H$26&lt;&gt;"")*ISNUMBER(SEARCH(LISTS!$H$2:$H$26,$G2316)))+((LISTS!$I$2:$I$26&lt;&gt;"")*ISNUMBER(SEARCH(LISTS!$I$2:$I$26,$E2316)))),LISTS!$L$2:$L$26),"Concepto DIAN no mapeado a casilla automatica"),IF(LEFT($J2316,4)="TOPE","Control automatico DIAN: "&amp;$J2316,"Casilla automatica: "&amp;$J2316)))</f>
        <v/>
      </c>
    </row>
    <row r="2317">
      <c r="A2317" s="9" t="n"/>
      <c r="B2317" s="9" t="n"/>
      <c r="C2317" s="9" t="n"/>
      <c r="D2317" s="9" t="n"/>
      <c r="E2317" s="9" t="n"/>
      <c r="F2317" s="11" t="n"/>
      <c r="G2317" s="9" t="n"/>
      <c r="H2317" s="9" t="n"/>
      <c r="I2317" s="9">
        <f>IF(COUNTA($A2317:$H2317)=0,"",IF($J2317="OTRO","NO","SI"))</f>
        <v/>
      </c>
      <c r="J2317" s="9">
        <f>IF(COUNTA($A2317:$H2317)=0,"",IFERROR(LOOKUP(2,1/(((LISTS!$H$2:$H$26&lt;&gt;"")*ISNUMBER(SEARCH(LISTS!$H$2:$H$26,$G2317)))+((LISTS!$I$2:$I$26&lt;&gt;"")*ISNUMBER(SEARCH(LISTS!$I$2:$I$26,$E2317)))),LISTS!$K$2:$K$26),"OTRO"))</f>
        <v/>
      </c>
      <c r="K2317" s="11">
        <f>IF($I2317&lt;&gt;"SI",0,IFERROR($F2317,0))</f>
        <v/>
      </c>
      <c r="L2317" s="9">
        <f>IF(COUNTA($A2317:$H2317)=0,"",IF($J2317="OTRO",IFERROR(LOOKUP(2,1/(((LISTS!$H$2:$H$26&lt;&gt;"")*ISNUMBER(SEARCH(LISTS!$H$2:$H$26,$G2317)))+((LISTS!$I$2:$I$26&lt;&gt;"")*ISNUMBER(SEARCH(LISTS!$I$2:$I$26,$E2317)))),LISTS!$L$2:$L$26),"Concepto DIAN no mapeado a casilla automatica"),IF(LEFT($J2317,4)="TOPE","Control automatico DIAN: "&amp;$J2317,"Casilla automatica: "&amp;$J2317)))</f>
        <v/>
      </c>
    </row>
    <row r="2318">
      <c r="A2318" s="9" t="n"/>
      <c r="B2318" s="9" t="n"/>
      <c r="C2318" s="9" t="n"/>
      <c r="D2318" s="9" t="n"/>
      <c r="E2318" s="9" t="n"/>
      <c r="F2318" s="11" t="n"/>
      <c r="G2318" s="9" t="n"/>
      <c r="H2318" s="9" t="n"/>
      <c r="I2318" s="9">
        <f>IF(COUNTA($A2318:$H2318)=0,"",IF($J2318="OTRO","NO","SI"))</f>
        <v/>
      </c>
      <c r="J2318" s="9">
        <f>IF(COUNTA($A2318:$H2318)=0,"",IFERROR(LOOKUP(2,1/(((LISTS!$H$2:$H$26&lt;&gt;"")*ISNUMBER(SEARCH(LISTS!$H$2:$H$26,$G2318)))+((LISTS!$I$2:$I$26&lt;&gt;"")*ISNUMBER(SEARCH(LISTS!$I$2:$I$26,$E2318)))),LISTS!$K$2:$K$26),"OTRO"))</f>
        <v/>
      </c>
      <c r="K2318" s="11">
        <f>IF($I2318&lt;&gt;"SI",0,IFERROR($F2318,0))</f>
        <v/>
      </c>
      <c r="L2318" s="9">
        <f>IF(COUNTA($A2318:$H2318)=0,"",IF($J2318="OTRO",IFERROR(LOOKUP(2,1/(((LISTS!$H$2:$H$26&lt;&gt;"")*ISNUMBER(SEARCH(LISTS!$H$2:$H$26,$G2318)))+((LISTS!$I$2:$I$26&lt;&gt;"")*ISNUMBER(SEARCH(LISTS!$I$2:$I$26,$E2318)))),LISTS!$L$2:$L$26),"Concepto DIAN no mapeado a casilla automatica"),IF(LEFT($J2318,4)="TOPE","Control automatico DIAN: "&amp;$J2318,"Casilla automatica: "&amp;$J2318)))</f>
        <v/>
      </c>
    </row>
    <row r="2319">
      <c r="A2319" s="9" t="n"/>
      <c r="B2319" s="9" t="n"/>
      <c r="C2319" s="9" t="n"/>
      <c r="D2319" s="9" t="n"/>
      <c r="E2319" s="9" t="n"/>
      <c r="F2319" s="11" t="n"/>
      <c r="G2319" s="9" t="n"/>
      <c r="H2319" s="9" t="n"/>
      <c r="I2319" s="9">
        <f>IF(COUNTA($A2319:$H2319)=0,"",IF($J2319="OTRO","NO","SI"))</f>
        <v/>
      </c>
      <c r="J2319" s="9">
        <f>IF(COUNTA($A2319:$H2319)=0,"",IFERROR(LOOKUP(2,1/(((LISTS!$H$2:$H$26&lt;&gt;"")*ISNUMBER(SEARCH(LISTS!$H$2:$H$26,$G2319)))+((LISTS!$I$2:$I$26&lt;&gt;"")*ISNUMBER(SEARCH(LISTS!$I$2:$I$26,$E2319)))),LISTS!$K$2:$K$26),"OTRO"))</f>
        <v/>
      </c>
      <c r="K2319" s="11">
        <f>IF($I2319&lt;&gt;"SI",0,IFERROR($F2319,0))</f>
        <v/>
      </c>
      <c r="L2319" s="9">
        <f>IF(COUNTA($A2319:$H2319)=0,"",IF($J2319="OTRO",IFERROR(LOOKUP(2,1/(((LISTS!$H$2:$H$26&lt;&gt;"")*ISNUMBER(SEARCH(LISTS!$H$2:$H$26,$G2319)))+((LISTS!$I$2:$I$26&lt;&gt;"")*ISNUMBER(SEARCH(LISTS!$I$2:$I$26,$E2319)))),LISTS!$L$2:$L$26),"Concepto DIAN no mapeado a casilla automatica"),IF(LEFT($J2319,4)="TOPE","Control automatico DIAN: "&amp;$J2319,"Casilla automatica: "&amp;$J2319)))</f>
        <v/>
      </c>
    </row>
    <row r="2320">
      <c r="A2320" s="9" t="n"/>
      <c r="B2320" s="9" t="n"/>
      <c r="C2320" s="9" t="n"/>
      <c r="D2320" s="9" t="n"/>
      <c r="E2320" s="9" t="n"/>
      <c r="F2320" s="11" t="n"/>
      <c r="G2320" s="9" t="n"/>
      <c r="H2320" s="9" t="n"/>
      <c r="I2320" s="9">
        <f>IF(COUNTA($A2320:$H2320)=0,"",IF($J2320="OTRO","NO","SI"))</f>
        <v/>
      </c>
      <c r="J2320" s="9">
        <f>IF(COUNTA($A2320:$H2320)=0,"",IFERROR(LOOKUP(2,1/(((LISTS!$H$2:$H$26&lt;&gt;"")*ISNUMBER(SEARCH(LISTS!$H$2:$H$26,$G2320)))+((LISTS!$I$2:$I$26&lt;&gt;"")*ISNUMBER(SEARCH(LISTS!$I$2:$I$26,$E2320)))),LISTS!$K$2:$K$26),"OTRO"))</f>
        <v/>
      </c>
      <c r="K2320" s="11">
        <f>IF($I2320&lt;&gt;"SI",0,IFERROR($F2320,0))</f>
        <v/>
      </c>
      <c r="L2320" s="9">
        <f>IF(COUNTA($A2320:$H2320)=0,"",IF($J2320="OTRO",IFERROR(LOOKUP(2,1/(((LISTS!$H$2:$H$26&lt;&gt;"")*ISNUMBER(SEARCH(LISTS!$H$2:$H$26,$G2320)))+((LISTS!$I$2:$I$26&lt;&gt;"")*ISNUMBER(SEARCH(LISTS!$I$2:$I$26,$E2320)))),LISTS!$L$2:$L$26),"Concepto DIAN no mapeado a casilla automatica"),IF(LEFT($J2320,4)="TOPE","Control automatico DIAN: "&amp;$J2320,"Casilla automatica: "&amp;$J2320)))</f>
        <v/>
      </c>
    </row>
    <row r="2321">
      <c r="A2321" s="9" t="n"/>
      <c r="B2321" s="9" t="n"/>
      <c r="C2321" s="9" t="n"/>
      <c r="D2321" s="9" t="n"/>
      <c r="E2321" s="9" t="n"/>
      <c r="F2321" s="11" t="n"/>
      <c r="G2321" s="9" t="n"/>
      <c r="H2321" s="9" t="n"/>
      <c r="I2321" s="9">
        <f>IF(COUNTA($A2321:$H2321)=0,"",IF($J2321="OTRO","NO","SI"))</f>
        <v/>
      </c>
      <c r="J2321" s="9">
        <f>IF(COUNTA($A2321:$H2321)=0,"",IFERROR(LOOKUP(2,1/(((LISTS!$H$2:$H$26&lt;&gt;"")*ISNUMBER(SEARCH(LISTS!$H$2:$H$26,$G2321)))+((LISTS!$I$2:$I$26&lt;&gt;"")*ISNUMBER(SEARCH(LISTS!$I$2:$I$26,$E2321)))),LISTS!$K$2:$K$26),"OTRO"))</f>
        <v/>
      </c>
      <c r="K2321" s="11">
        <f>IF($I2321&lt;&gt;"SI",0,IFERROR($F2321,0))</f>
        <v/>
      </c>
      <c r="L2321" s="9">
        <f>IF(COUNTA($A2321:$H2321)=0,"",IF($J2321="OTRO",IFERROR(LOOKUP(2,1/(((LISTS!$H$2:$H$26&lt;&gt;"")*ISNUMBER(SEARCH(LISTS!$H$2:$H$26,$G2321)))+((LISTS!$I$2:$I$26&lt;&gt;"")*ISNUMBER(SEARCH(LISTS!$I$2:$I$26,$E2321)))),LISTS!$L$2:$L$26),"Concepto DIAN no mapeado a casilla automatica"),IF(LEFT($J2321,4)="TOPE","Control automatico DIAN: "&amp;$J2321,"Casilla automatica: "&amp;$J2321)))</f>
        <v/>
      </c>
    </row>
    <row r="2322">
      <c r="A2322" s="9" t="n"/>
      <c r="B2322" s="9" t="n"/>
      <c r="C2322" s="9" t="n"/>
      <c r="D2322" s="9" t="n"/>
      <c r="E2322" s="9" t="n"/>
      <c r="F2322" s="11" t="n"/>
      <c r="G2322" s="9" t="n"/>
      <c r="H2322" s="9" t="n"/>
      <c r="I2322" s="9">
        <f>IF(COUNTA($A2322:$H2322)=0,"",IF($J2322="OTRO","NO","SI"))</f>
        <v/>
      </c>
      <c r="J2322" s="9">
        <f>IF(COUNTA($A2322:$H2322)=0,"",IFERROR(LOOKUP(2,1/(((LISTS!$H$2:$H$26&lt;&gt;"")*ISNUMBER(SEARCH(LISTS!$H$2:$H$26,$G2322)))+((LISTS!$I$2:$I$26&lt;&gt;"")*ISNUMBER(SEARCH(LISTS!$I$2:$I$26,$E2322)))),LISTS!$K$2:$K$26),"OTRO"))</f>
        <v/>
      </c>
      <c r="K2322" s="11">
        <f>IF($I2322&lt;&gt;"SI",0,IFERROR($F2322,0))</f>
        <v/>
      </c>
      <c r="L2322" s="9">
        <f>IF(COUNTA($A2322:$H2322)=0,"",IF($J2322="OTRO",IFERROR(LOOKUP(2,1/(((LISTS!$H$2:$H$26&lt;&gt;"")*ISNUMBER(SEARCH(LISTS!$H$2:$H$26,$G2322)))+((LISTS!$I$2:$I$26&lt;&gt;"")*ISNUMBER(SEARCH(LISTS!$I$2:$I$26,$E2322)))),LISTS!$L$2:$L$26),"Concepto DIAN no mapeado a casilla automatica"),IF(LEFT($J2322,4)="TOPE","Control automatico DIAN: "&amp;$J2322,"Casilla automatica: "&amp;$J2322)))</f>
        <v/>
      </c>
    </row>
    <row r="2323">
      <c r="A2323" s="9" t="n"/>
      <c r="B2323" s="9" t="n"/>
      <c r="C2323" s="9" t="n"/>
      <c r="D2323" s="9" t="n"/>
      <c r="E2323" s="9" t="n"/>
      <c r="F2323" s="11" t="n"/>
      <c r="G2323" s="9" t="n"/>
      <c r="H2323" s="9" t="n"/>
      <c r="I2323" s="9">
        <f>IF(COUNTA($A2323:$H2323)=0,"",IF($J2323="OTRO","NO","SI"))</f>
        <v/>
      </c>
      <c r="J2323" s="9">
        <f>IF(COUNTA($A2323:$H2323)=0,"",IFERROR(LOOKUP(2,1/(((LISTS!$H$2:$H$26&lt;&gt;"")*ISNUMBER(SEARCH(LISTS!$H$2:$H$26,$G2323)))+((LISTS!$I$2:$I$26&lt;&gt;"")*ISNUMBER(SEARCH(LISTS!$I$2:$I$26,$E2323)))),LISTS!$K$2:$K$26),"OTRO"))</f>
        <v/>
      </c>
      <c r="K2323" s="11">
        <f>IF($I2323&lt;&gt;"SI",0,IFERROR($F2323,0))</f>
        <v/>
      </c>
      <c r="L2323" s="9">
        <f>IF(COUNTA($A2323:$H2323)=0,"",IF($J2323="OTRO",IFERROR(LOOKUP(2,1/(((LISTS!$H$2:$H$26&lt;&gt;"")*ISNUMBER(SEARCH(LISTS!$H$2:$H$26,$G2323)))+((LISTS!$I$2:$I$26&lt;&gt;"")*ISNUMBER(SEARCH(LISTS!$I$2:$I$26,$E2323)))),LISTS!$L$2:$L$26),"Concepto DIAN no mapeado a casilla automatica"),IF(LEFT($J2323,4)="TOPE","Control automatico DIAN: "&amp;$J2323,"Casilla automatica: "&amp;$J2323)))</f>
        <v/>
      </c>
    </row>
    <row r="2324">
      <c r="A2324" s="9" t="n"/>
      <c r="B2324" s="9" t="n"/>
      <c r="C2324" s="9" t="n"/>
      <c r="D2324" s="9" t="n"/>
      <c r="E2324" s="9" t="n"/>
      <c r="F2324" s="11" t="n"/>
      <c r="G2324" s="9" t="n"/>
      <c r="H2324" s="9" t="n"/>
      <c r="I2324" s="9">
        <f>IF(COUNTA($A2324:$H2324)=0,"",IF($J2324="OTRO","NO","SI"))</f>
        <v/>
      </c>
      <c r="J2324" s="9">
        <f>IF(COUNTA($A2324:$H2324)=0,"",IFERROR(LOOKUP(2,1/(((LISTS!$H$2:$H$26&lt;&gt;"")*ISNUMBER(SEARCH(LISTS!$H$2:$H$26,$G2324)))+((LISTS!$I$2:$I$26&lt;&gt;"")*ISNUMBER(SEARCH(LISTS!$I$2:$I$26,$E2324)))),LISTS!$K$2:$K$26),"OTRO"))</f>
        <v/>
      </c>
      <c r="K2324" s="11">
        <f>IF($I2324&lt;&gt;"SI",0,IFERROR($F2324,0))</f>
        <v/>
      </c>
      <c r="L2324" s="9">
        <f>IF(COUNTA($A2324:$H2324)=0,"",IF($J2324="OTRO",IFERROR(LOOKUP(2,1/(((LISTS!$H$2:$H$26&lt;&gt;"")*ISNUMBER(SEARCH(LISTS!$H$2:$H$26,$G2324)))+((LISTS!$I$2:$I$26&lt;&gt;"")*ISNUMBER(SEARCH(LISTS!$I$2:$I$26,$E2324)))),LISTS!$L$2:$L$26),"Concepto DIAN no mapeado a casilla automatica"),IF(LEFT($J2324,4)="TOPE","Control automatico DIAN: "&amp;$J2324,"Casilla automatica: "&amp;$J2324)))</f>
        <v/>
      </c>
    </row>
    <row r="2325">
      <c r="A2325" s="9" t="n"/>
      <c r="B2325" s="9" t="n"/>
      <c r="C2325" s="9" t="n"/>
      <c r="D2325" s="9" t="n"/>
      <c r="E2325" s="9" t="n"/>
      <c r="F2325" s="11" t="n"/>
      <c r="G2325" s="9" t="n"/>
      <c r="H2325" s="9" t="n"/>
      <c r="I2325" s="9">
        <f>IF(COUNTA($A2325:$H2325)=0,"",IF($J2325="OTRO","NO","SI"))</f>
        <v/>
      </c>
      <c r="J2325" s="9">
        <f>IF(COUNTA($A2325:$H2325)=0,"",IFERROR(LOOKUP(2,1/(((LISTS!$H$2:$H$26&lt;&gt;"")*ISNUMBER(SEARCH(LISTS!$H$2:$H$26,$G2325)))+((LISTS!$I$2:$I$26&lt;&gt;"")*ISNUMBER(SEARCH(LISTS!$I$2:$I$26,$E2325)))),LISTS!$K$2:$K$26),"OTRO"))</f>
        <v/>
      </c>
      <c r="K2325" s="11">
        <f>IF($I2325&lt;&gt;"SI",0,IFERROR($F2325,0))</f>
        <v/>
      </c>
      <c r="L2325" s="9">
        <f>IF(COUNTA($A2325:$H2325)=0,"",IF($J2325="OTRO",IFERROR(LOOKUP(2,1/(((LISTS!$H$2:$H$26&lt;&gt;"")*ISNUMBER(SEARCH(LISTS!$H$2:$H$26,$G2325)))+((LISTS!$I$2:$I$26&lt;&gt;"")*ISNUMBER(SEARCH(LISTS!$I$2:$I$26,$E2325)))),LISTS!$L$2:$L$26),"Concepto DIAN no mapeado a casilla automatica"),IF(LEFT($J2325,4)="TOPE","Control automatico DIAN: "&amp;$J2325,"Casilla automatica: "&amp;$J2325)))</f>
        <v/>
      </c>
    </row>
    <row r="2326">
      <c r="A2326" s="9" t="n"/>
      <c r="B2326" s="9" t="n"/>
      <c r="C2326" s="9" t="n"/>
      <c r="D2326" s="9" t="n"/>
      <c r="E2326" s="9" t="n"/>
      <c r="F2326" s="11" t="n"/>
      <c r="G2326" s="9" t="n"/>
      <c r="H2326" s="9" t="n"/>
      <c r="I2326" s="9">
        <f>IF(COUNTA($A2326:$H2326)=0,"",IF($J2326="OTRO","NO","SI"))</f>
        <v/>
      </c>
      <c r="J2326" s="9">
        <f>IF(COUNTA($A2326:$H2326)=0,"",IFERROR(LOOKUP(2,1/(((LISTS!$H$2:$H$26&lt;&gt;"")*ISNUMBER(SEARCH(LISTS!$H$2:$H$26,$G2326)))+((LISTS!$I$2:$I$26&lt;&gt;"")*ISNUMBER(SEARCH(LISTS!$I$2:$I$26,$E2326)))),LISTS!$K$2:$K$26),"OTRO"))</f>
        <v/>
      </c>
      <c r="K2326" s="11">
        <f>IF($I2326&lt;&gt;"SI",0,IFERROR($F2326,0))</f>
        <v/>
      </c>
      <c r="L2326" s="9">
        <f>IF(COUNTA($A2326:$H2326)=0,"",IF($J2326="OTRO",IFERROR(LOOKUP(2,1/(((LISTS!$H$2:$H$26&lt;&gt;"")*ISNUMBER(SEARCH(LISTS!$H$2:$H$26,$G2326)))+((LISTS!$I$2:$I$26&lt;&gt;"")*ISNUMBER(SEARCH(LISTS!$I$2:$I$26,$E2326)))),LISTS!$L$2:$L$26),"Concepto DIAN no mapeado a casilla automatica"),IF(LEFT($J2326,4)="TOPE","Control automatico DIAN: "&amp;$J2326,"Casilla automatica: "&amp;$J2326)))</f>
        <v/>
      </c>
    </row>
    <row r="2327">
      <c r="A2327" s="9" t="n"/>
      <c r="B2327" s="9" t="n"/>
      <c r="C2327" s="9" t="n"/>
      <c r="D2327" s="9" t="n"/>
      <c r="E2327" s="9" t="n"/>
      <c r="F2327" s="11" t="n"/>
      <c r="G2327" s="9" t="n"/>
      <c r="H2327" s="9" t="n"/>
      <c r="I2327" s="9">
        <f>IF(COUNTA($A2327:$H2327)=0,"",IF($J2327="OTRO","NO","SI"))</f>
        <v/>
      </c>
      <c r="J2327" s="9">
        <f>IF(COUNTA($A2327:$H2327)=0,"",IFERROR(LOOKUP(2,1/(((LISTS!$H$2:$H$26&lt;&gt;"")*ISNUMBER(SEARCH(LISTS!$H$2:$H$26,$G2327)))+((LISTS!$I$2:$I$26&lt;&gt;"")*ISNUMBER(SEARCH(LISTS!$I$2:$I$26,$E2327)))),LISTS!$K$2:$K$26),"OTRO"))</f>
        <v/>
      </c>
      <c r="K2327" s="11">
        <f>IF($I2327&lt;&gt;"SI",0,IFERROR($F2327,0))</f>
        <v/>
      </c>
      <c r="L2327" s="9">
        <f>IF(COUNTA($A2327:$H2327)=0,"",IF($J2327="OTRO",IFERROR(LOOKUP(2,1/(((LISTS!$H$2:$H$26&lt;&gt;"")*ISNUMBER(SEARCH(LISTS!$H$2:$H$26,$G2327)))+((LISTS!$I$2:$I$26&lt;&gt;"")*ISNUMBER(SEARCH(LISTS!$I$2:$I$26,$E2327)))),LISTS!$L$2:$L$26),"Concepto DIAN no mapeado a casilla automatica"),IF(LEFT($J2327,4)="TOPE","Control automatico DIAN: "&amp;$J2327,"Casilla automatica: "&amp;$J2327)))</f>
        <v/>
      </c>
    </row>
    <row r="2328">
      <c r="A2328" s="9" t="n"/>
      <c r="B2328" s="9" t="n"/>
      <c r="C2328" s="9" t="n"/>
      <c r="D2328" s="9" t="n"/>
      <c r="E2328" s="9" t="n"/>
      <c r="F2328" s="11" t="n"/>
      <c r="G2328" s="9" t="n"/>
      <c r="H2328" s="9" t="n"/>
      <c r="I2328" s="9">
        <f>IF(COUNTA($A2328:$H2328)=0,"",IF($J2328="OTRO","NO","SI"))</f>
        <v/>
      </c>
      <c r="J2328" s="9">
        <f>IF(COUNTA($A2328:$H2328)=0,"",IFERROR(LOOKUP(2,1/(((LISTS!$H$2:$H$26&lt;&gt;"")*ISNUMBER(SEARCH(LISTS!$H$2:$H$26,$G2328)))+((LISTS!$I$2:$I$26&lt;&gt;"")*ISNUMBER(SEARCH(LISTS!$I$2:$I$26,$E2328)))),LISTS!$K$2:$K$26),"OTRO"))</f>
        <v/>
      </c>
      <c r="K2328" s="11">
        <f>IF($I2328&lt;&gt;"SI",0,IFERROR($F2328,0))</f>
        <v/>
      </c>
      <c r="L2328" s="9">
        <f>IF(COUNTA($A2328:$H2328)=0,"",IF($J2328="OTRO",IFERROR(LOOKUP(2,1/(((LISTS!$H$2:$H$26&lt;&gt;"")*ISNUMBER(SEARCH(LISTS!$H$2:$H$26,$G2328)))+((LISTS!$I$2:$I$26&lt;&gt;"")*ISNUMBER(SEARCH(LISTS!$I$2:$I$26,$E2328)))),LISTS!$L$2:$L$26),"Concepto DIAN no mapeado a casilla automatica"),IF(LEFT($J2328,4)="TOPE","Control automatico DIAN: "&amp;$J2328,"Casilla automatica: "&amp;$J2328)))</f>
        <v/>
      </c>
    </row>
    <row r="2329">
      <c r="A2329" s="9" t="n"/>
      <c r="B2329" s="9" t="n"/>
      <c r="C2329" s="9" t="n"/>
      <c r="D2329" s="9" t="n"/>
      <c r="E2329" s="9" t="n"/>
      <c r="F2329" s="11" t="n"/>
      <c r="G2329" s="9" t="n"/>
      <c r="H2329" s="9" t="n"/>
      <c r="I2329" s="9">
        <f>IF(COUNTA($A2329:$H2329)=0,"",IF($J2329="OTRO","NO","SI"))</f>
        <v/>
      </c>
      <c r="J2329" s="9">
        <f>IF(COUNTA($A2329:$H2329)=0,"",IFERROR(LOOKUP(2,1/(((LISTS!$H$2:$H$26&lt;&gt;"")*ISNUMBER(SEARCH(LISTS!$H$2:$H$26,$G2329)))+((LISTS!$I$2:$I$26&lt;&gt;"")*ISNUMBER(SEARCH(LISTS!$I$2:$I$26,$E2329)))),LISTS!$K$2:$K$26),"OTRO"))</f>
        <v/>
      </c>
      <c r="K2329" s="11">
        <f>IF($I2329&lt;&gt;"SI",0,IFERROR($F2329,0))</f>
        <v/>
      </c>
      <c r="L2329" s="9">
        <f>IF(COUNTA($A2329:$H2329)=0,"",IF($J2329="OTRO",IFERROR(LOOKUP(2,1/(((LISTS!$H$2:$H$26&lt;&gt;"")*ISNUMBER(SEARCH(LISTS!$H$2:$H$26,$G2329)))+((LISTS!$I$2:$I$26&lt;&gt;"")*ISNUMBER(SEARCH(LISTS!$I$2:$I$26,$E2329)))),LISTS!$L$2:$L$26),"Concepto DIAN no mapeado a casilla automatica"),IF(LEFT($J2329,4)="TOPE","Control automatico DIAN: "&amp;$J2329,"Casilla automatica: "&amp;$J2329)))</f>
        <v/>
      </c>
    </row>
    <row r="2330">
      <c r="A2330" s="9" t="n"/>
      <c r="B2330" s="9" t="n"/>
      <c r="C2330" s="9" t="n"/>
      <c r="D2330" s="9" t="n"/>
      <c r="E2330" s="9" t="n"/>
      <c r="F2330" s="11" t="n"/>
      <c r="G2330" s="9" t="n"/>
      <c r="H2330" s="9" t="n"/>
      <c r="I2330" s="9">
        <f>IF(COUNTA($A2330:$H2330)=0,"",IF($J2330="OTRO","NO","SI"))</f>
        <v/>
      </c>
      <c r="J2330" s="9">
        <f>IF(COUNTA($A2330:$H2330)=0,"",IFERROR(LOOKUP(2,1/(((LISTS!$H$2:$H$26&lt;&gt;"")*ISNUMBER(SEARCH(LISTS!$H$2:$H$26,$G2330)))+((LISTS!$I$2:$I$26&lt;&gt;"")*ISNUMBER(SEARCH(LISTS!$I$2:$I$26,$E2330)))),LISTS!$K$2:$K$26),"OTRO"))</f>
        <v/>
      </c>
      <c r="K2330" s="11">
        <f>IF($I2330&lt;&gt;"SI",0,IFERROR($F2330,0))</f>
        <v/>
      </c>
      <c r="L2330" s="9">
        <f>IF(COUNTA($A2330:$H2330)=0,"",IF($J2330="OTRO",IFERROR(LOOKUP(2,1/(((LISTS!$H$2:$H$26&lt;&gt;"")*ISNUMBER(SEARCH(LISTS!$H$2:$H$26,$G2330)))+((LISTS!$I$2:$I$26&lt;&gt;"")*ISNUMBER(SEARCH(LISTS!$I$2:$I$26,$E2330)))),LISTS!$L$2:$L$26),"Concepto DIAN no mapeado a casilla automatica"),IF(LEFT($J2330,4)="TOPE","Control automatico DIAN: "&amp;$J2330,"Casilla automatica: "&amp;$J2330)))</f>
        <v/>
      </c>
    </row>
    <row r="2331">
      <c r="A2331" s="9" t="n"/>
      <c r="B2331" s="9" t="n"/>
      <c r="C2331" s="9" t="n"/>
      <c r="D2331" s="9" t="n"/>
      <c r="E2331" s="9" t="n"/>
      <c r="F2331" s="11" t="n"/>
      <c r="G2331" s="9" t="n"/>
      <c r="H2331" s="9" t="n"/>
      <c r="I2331" s="9">
        <f>IF(COUNTA($A2331:$H2331)=0,"",IF($J2331="OTRO","NO","SI"))</f>
        <v/>
      </c>
      <c r="J2331" s="9">
        <f>IF(COUNTA($A2331:$H2331)=0,"",IFERROR(LOOKUP(2,1/(((LISTS!$H$2:$H$26&lt;&gt;"")*ISNUMBER(SEARCH(LISTS!$H$2:$H$26,$G2331)))+((LISTS!$I$2:$I$26&lt;&gt;"")*ISNUMBER(SEARCH(LISTS!$I$2:$I$26,$E2331)))),LISTS!$K$2:$K$26),"OTRO"))</f>
        <v/>
      </c>
      <c r="K2331" s="11">
        <f>IF($I2331&lt;&gt;"SI",0,IFERROR($F2331,0))</f>
        <v/>
      </c>
      <c r="L2331" s="9">
        <f>IF(COUNTA($A2331:$H2331)=0,"",IF($J2331="OTRO",IFERROR(LOOKUP(2,1/(((LISTS!$H$2:$H$26&lt;&gt;"")*ISNUMBER(SEARCH(LISTS!$H$2:$H$26,$G2331)))+((LISTS!$I$2:$I$26&lt;&gt;"")*ISNUMBER(SEARCH(LISTS!$I$2:$I$26,$E2331)))),LISTS!$L$2:$L$26),"Concepto DIAN no mapeado a casilla automatica"),IF(LEFT($J2331,4)="TOPE","Control automatico DIAN: "&amp;$J2331,"Casilla automatica: "&amp;$J2331)))</f>
        <v/>
      </c>
    </row>
    <row r="2332">
      <c r="A2332" s="9" t="n"/>
      <c r="B2332" s="9" t="n"/>
      <c r="C2332" s="9" t="n"/>
      <c r="D2332" s="9" t="n"/>
      <c r="E2332" s="9" t="n"/>
      <c r="F2332" s="11" t="n"/>
      <c r="G2332" s="9" t="n"/>
      <c r="H2332" s="9" t="n"/>
      <c r="I2332" s="9">
        <f>IF(COUNTA($A2332:$H2332)=0,"",IF($J2332="OTRO","NO","SI"))</f>
        <v/>
      </c>
      <c r="J2332" s="9">
        <f>IF(COUNTA($A2332:$H2332)=0,"",IFERROR(LOOKUP(2,1/(((LISTS!$H$2:$H$26&lt;&gt;"")*ISNUMBER(SEARCH(LISTS!$H$2:$H$26,$G2332)))+((LISTS!$I$2:$I$26&lt;&gt;"")*ISNUMBER(SEARCH(LISTS!$I$2:$I$26,$E2332)))),LISTS!$K$2:$K$26),"OTRO"))</f>
        <v/>
      </c>
      <c r="K2332" s="11">
        <f>IF($I2332&lt;&gt;"SI",0,IFERROR($F2332,0))</f>
        <v/>
      </c>
      <c r="L2332" s="9">
        <f>IF(COUNTA($A2332:$H2332)=0,"",IF($J2332="OTRO",IFERROR(LOOKUP(2,1/(((LISTS!$H$2:$H$26&lt;&gt;"")*ISNUMBER(SEARCH(LISTS!$H$2:$H$26,$G2332)))+((LISTS!$I$2:$I$26&lt;&gt;"")*ISNUMBER(SEARCH(LISTS!$I$2:$I$26,$E2332)))),LISTS!$L$2:$L$26),"Concepto DIAN no mapeado a casilla automatica"),IF(LEFT($J2332,4)="TOPE","Control automatico DIAN: "&amp;$J2332,"Casilla automatica: "&amp;$J2332)))</f>
        <v/>
      </c>
    </row>
    <row r="2333">
      <c r="A2333" s="9" t="n"/>
      <c r="B2333" s="9" t="n"/>
      <c r="C2333" s="9" t="n"/>
      <c r="D2333" s="9" t="n"/>
      <c r="E2333" s="9" t="n"/>
      <c r="F2333" s="11" t="n"/>
      <c r="G2333" s="9" t="n"/>
      <c r="H2333" s="9" t="n"/>
      <c r="I2333" s="9">
        <f>IF(COUNTA($A2333:$H2333)=0,"",IF($J2333="OTRO","NO","SI"))</f>
        <v/>
      </c>
      <c r="J2333" s="9">
        <f>IF(COUNTA($A2333:$H2333)=0,"",IFERROR(LOOKUP(2,1/(((LISTS!$H$2:$H$26&lt;&gt;"")*ISNUMBER(SEARCH(LISTS!$H$2:$H$26,$G2333)))+((LISTS!$I$2:$I$26&lt;&gt;"")*ISNUMBER(SEARCH(LISTS!$I$2:$I$26,$E2333)))),LISTS!$K$2:$K$26),"OTRO"))</f>
        <v/>
      </c>
      <c r="K2333" s="11">
        <f>IF($I2333&lt;&gt;"SI",0,IFERROR($F2333,0))</f>
        <v/>
      </c>
      <c r="L2333" s="9">
        <f>IF(COUNTA($A2333:$H2333)=0,"",IF($J2333="OTRO",IFERROR(LOOKUP(2,1/(((LISTS!$H$2:$H$26&lt;&gt;"")*ISNUMBER(SEARCH(LISTS!$H$2:$H$26,$G2333)))+((LISTS!$I$2:$I$26&lt;&gt;"")*ISNUMBER(SEARCH(LISTS!$I$2:$I$26,$E2333)))),LISTS!$L$2:$L$26),"Concepto DIAN no mapeado a casilla automatica"),IF(LEFT($J2333,4)="TOPE","Control automatico DIAN: "&amp;$J2333,"Casilla automatica: "&amp;$J2333)))</f>
        <v/>
      </c>
    </row>
    <row r="2334">
      <c r="A2334" s="9" t="n"/>
      <c r="B2334" s="9" t="n"/>
      <c r="C2334" s="9" t="n"/>
      <c r="D2334" s="9" t="n"/>
      <c r="E2334" s="9" t="n"/>
      <c r="F2334" s="11" t="n"/>
      <c r="G2334" s="9" t="n"/>
      <c r="H2334" s="9" t="n"/>
      <c r="I2334" s="9">
        <f>IF(COUNTA($A2334:$H2334)=0,"",IF($J2334="OTRO","NO","SI"))</f>
        <v/>
      </c>
      <c r="J2334" s="9">
        <f>IF(COUNTA($A2334:$H2334)=0,"",IFERROR(LOOKUP(2,1/(((LISTS!$H$2:$H$26&lt;&gt;"")*ISNUMBER(SEARCH(LISTS!$H$2:$H$26,$G2334)))+((LISTS!$I$2:$I$26&lt;&gt;"")*ISNUMBER(SEARCH(LISTS!$I$2:$I$26,$E2334)))),LISTS!$K$2:$K$26),"OTRO"))</f>
        <v/>
      </c>
      <c r="K2334" s="11">
        <f>IF($I2334&lt;&gt;"SI",0,IFERROR($F2334,0))</f>
        <v/>
      </c>
      <c r="L2334" s="9">
        <f>IF(COUNTA($A2334:$H2334)=0,"",IF($J2334="OTRO",IFERROR(LOOKUP(2,1/(((LISTS!$H$2:$H$26&lt;&gt;"")*ISNUMBER(SEARCH(LISTS!$H$2:$H$26,$G2334)))+((LISTS!$I$2:$I$26&lt;&gt;"")*ISNUMBER(SEARCH(LISTS!$I$2:$I$26,$E2334)))),LISTS!$L$2:$L$26),"Concepto DIAN no mapeado a casilla automatica"),IF(LEFT($J2334,4)="TOPE","Control automatico DIAN: "&amp;$J2334,"Casilla automatica: "&amp;$J2334)))</f>
        <v/>
      </c>
    </row>
    <row r="2335">
      <c r="A2335" s="9" t="n"/>
      <c r="B2335" s="9" t="n"/>
      <c r="C2335" s="9" t="n"/>
      <c r="D2335" s="9" t="n"/>
      <c r="E2335" s="9" t="n"/>
      <c r="F2335" s="11" t="n"/>
      <c r="G2335" s="9" t="n"/>
      <c r="H2335" s="9" t="n"/>
      <c r="I2335" s="9">
        <f>IF(COUNTA($A2335:$H2335)=0,"",IF($J2335="OTRO","NO","SI"))</f>
        <v/>
      </c>
      <c r="J2335" s="9">
        <f>IF(COUNTA($A2335:$H2335)=0,"",IFERROR(LOOKUP(2,1/(((LISTS!$H$2:$H$26&lt;&gt;"")*ISNUMBER(SEARCH(LISTS!$H$2:$H$26,$G2335)))+((LISTS!$I$2:$I$26&lt;&gt;"")*ISNUMBER(SEARCH(LISTS!$I$2:$I$26,$E2335)))),LISTS!$K$2:$K$26),"OTRO"))</f>
        <v/>
      </c>
      <c r="K2335" s="11">
        <f>IF($I2335&lt;&gt;"SI",0,IFERROR($F2335,0))</f>
        <v/>
      </c>
      <c r="L2335" s="9">
        <f>IF(COUNTA($A2335:$H2335)=0,"",IF($J2335="OTRO",IFERROR(LOOKUP(2,1/(((LISTS!$H$2:$H$26&lt;&gt;"")*ISNUMBER(SEARCH(LISTS!$H$2:$H$26,$G2335)))+((LISTS!$I$2:$I$26&lt;&gt;"")*ISNUMBER(SEARCH(LISTS!$I$2:$I$26,$E2335)))),LISTS!$L$2:$L$26),"Concepto DIAN no mapeado a casilla automatica"),IF(LEFT($J2335,4)="TOPE","Control automatico DIAN: "&amp;$J2335,"Casilla automatica: "&amp;$J2335)))</f>
        <v/>
      </c>
    </row>
    <row r="2336">
      <c r="A2336" s="9" t="n"/>
      <c r="B2336" s="9" t="n"/>
      <c r="C2336" s="9" t="n"/>
      <c r="D2336" s="9" t="n"/>
      <c r="E2336" s="9" t="n"/>
      <c r="F2336" s="11" t="n"/>
      <c r="G2336" s="9" t="n"/>
      <c r="H2336" s="9" t="n"/>
      <c r="I2336" s="9">
        <f>IF(COUNTA($A2336:$H2336)=0,"",IF($J2336="OTRO","NO","SI"))</f>
        <v/>
      </c>
      <c r="J2336" s="9">
        <f>IF(COUNTA($A2336:$H2336)=0,"",IFERROR(LOOKUP(2,1/(((LISTS!$H$2:$H$26&lt;&gt;"")*ISNUMBER(SEARCH(LISTS!$H$2:$H$26,$G2336)))+((LISTS!$I$2:$I$26&lt;&gt;"")*ISNUMBER(SEARCH(LISTS!$I$2:$I$26,$E2336)))),LISTS!$K$2:$K$26),"OTRO"))</f>
        <v/>
      </c>
      <c r="K2336" s="11">
        <f>IF($I2336&lt;&gt;"SI",0,IFERROR($F2336,0))</f>
        <v/>
      </c>
      <c r="L2336" s="9">
        <f>IF(COUNTA($A2336:$H2336)=0,"",IF($J2336="OTRO",IFERROR(LOOKUP(2,1/(((LISTS!$H$2:$H$26&lt;&gt;"")*ISNUMBER(SEARCH(LISTS!$H$2:$H$26,$G2336)))+((LISTS!$I$2:$I$26&lt;&gt;"")*ISNUMBER(SEARCH(LISTS!$I$2:$I$26,$E2336)))),LISTS!$L$2:$L$26),"Concepto DIAN no mapeado a casilla automatica"),IF(LEFT($J2336,4)="TOPE","Control automatico DIAN: "&amp;$J2336,"Casilla automatica: "&amp;$J2336)))</f>
        <v/>
      </c>
    </row>
    <row r="2337">
      <c r="A2337" s="9" t="n"/>
      <c r="B2337" s="9" t="n"/>
      <c r="C2337" s="9" t="n"/>
      <c r="D2337" s="9" t="n"/>
      <c r="E2337" s="9" t="n"/>
      <c r="F2337" s="11" t="n"/>
      <c r="G2337" s="9" t="n"/>
      <c r="H2337" s="9" t="n"/>
      <c r="I2337" s="9">
        <f>IF(COUNTA($A2337:$H2337)=0,"",IF($J2337="OTRO","NO","SI"))</f>
        <v/>
      </c>
      <c r="J2337" s="9">
        <f>IF(COUNTA($A2337:$H2337)=0,"",IFERROR(LOOKUP(2,1/(((LISTS!$H$2:$H$26&lt;&gt;"")*ISNUMBER(SEARCH(LISTS!$H$2:$H$26,$G2337)))+((LISTS!$I$2:$I$26&lt;&gt;"")*ISNUMBER(SEARCH(LISTS!$I$2:$I$26,$E2337)))),LISTS!$K$2:$K$26),"OTRO"))</f>
        <v/>
      </c>
      <c r="K2337" s="11">
        <f>IF($I2337&lt;&gt;"SI",0,IFERROR($F2337,0))</f>
        <v/>
      </c>
      <c r="L2337" s="9">
        <f>IF(COUNTA($A2337:$H2337)=0,"",IF($J2337="OTRO",IFERROR(LOOKUP(2,1/(((LISTS!$H$2:$H$26&lt;&gt;"")*ISNUMBER(SEARCH(LISTS!$H$2:$H$26,$G2337)))+((LISTS!$I$2:$I$26&lt;&gt;"")*ISNUMBER(SEARCH(LISTS!$I$2:$I$26,$E2337)))),LISTS!$L$2:$L$26),"Concepto DIAN no mapeado a casilla automatica"),IF(LEFT($J2337,4)="TOPE","Control automatico DIAN: "&amp;$J2337,"Casilla automatica: "&amp;$J2337)))</f>
        <v/>
      </c>
    </row>
    <row r="2338">
      <c r="A2338" s="9" t="n"/>
      <c r="B2338" s="9" t="n"/>
      <c r="C2338" s="9" t="n"/>
      <c r="D2338" s="9" t="n"/>
      <c r="E2338" s="9" t="n"/>
      <c r="F2338" s="11" t="n"/>
      <c r="G2338" s="9" t="n"/>
      <c r="H2338" s="9" t="n"/>
      <c r="I2338" s="9">
        <f>IF(COUNTA($A2338:$H2338)=0,"",IF($J2338="OTRO","NO","SI"))</f>
        <v/>
      </c>
      <c r="J2338" s="9">
        <f>IF(COUNTA($A2338:$H2338)=0,"",IFERROR(LOOKUP(2,1/(((LISTS!$H$2:$H$26&lt;&gt;"")*ISNUMBER(SEARCH(LISTS!$H$2:$H$26,$G2338)))+((LISTS!$I$2:$I$26&lt;&gt;"")*ISNUMBER(SEARCH(LISTS!$I$2:$I$26,$E2338)))),LISTS!$K$2:$K$26),"OTRO"))</f>
        <v/>
      </c>
      <c r="K2338" s="11">
        <f>IF($I2338&lt;&gt;"SI",0,IFERROR($F2338,0))</f>
        <v/>
      </c>
      <c r="L2338" s="9">
        <f>IF(COUNTA($A2338:$H2338)=0,"",IF($J2338="OTRO",IFERROR(LOOKUP(2,1/(((LISTS!$H$2:$H$26&lt;&gt;"")*ISNUMBER(SEARCH(LISTS!$H$2:$H$26,$G2338)))+((LISTS!$I$2:$I$26&lt;&gt;"")*ISNUMBER(SEARCH(LISTS!$I$2:$I$26,$E2338)))),LISTS!$L$2:$L$26),"Concepto DIAN no mapeado a casilla automatica"),IF(LEFT($J2338,4)="TOPE","Control automatico DIAN: "&amp;$J2338,"Casilla automatica: "&amp;$J2338)))</f>
        <v/>
      </c>
    </row>
    <row r="2339">
      <c r="A2339" s="9" t="n"/>
      <c r="B2339" s="9" t="n"/>
      <c r="C2339" s="9" t="n"/>
      <c r="D2339" s="9" t="n"/>
      <c r="E2339" s="9" t="n"/>
      <c r="F2339" s="11" t="n"/>
      <c r="G2339" s="9" t="n"/>
      <c r="H2339" s="9" t="n"/>
      <c r="I2339" s="9">
        <f>IF(COUNTA($A2339:$H2339)=0,"",IF($J2339="OTRO","NO","SI"))</f>
        <v/>
      </c>
      <c r="J2339" s="9">
        <f>IF(COUNTA($A2339:$H2339)=0,"",IFERROR(LOOKUP(2,1/(((LISTS!$H$2:$H$26&lt;&gt;"")*ISNUMBER(SEARCH(LISTS!$H$2:$H$26,$G2339)))+((LISTS!$I$2:$I$26&lt;&gt;"")*ISNUMBER(SEARCH(LISTS!$I$2:$I$26,$E2339)))),LISTS!$K$2:$K$26),"OTRO"))</f>
        <v/>
      </c>
      <c r="K2339" s="11">
        <f>IF($I2339&lt;&gt;"SI",0,IFERROR($F2339,0))</f>
        <v/>
      </c>
      <c r="L2339" s="9">
        <f>IF(COUNTA($A2339:$H2339)=0,"",IF($J2339="OTRO",IFERROR(LOOKUP(2,1/(((LISTS!$H$2:$H$26&lt;&gt;"")*ISNUMBER(SEARCH(LISTS!$H$2:$H$26,$G2339)))+((LISTS!$I$2:$I$26&lt;&gt;"")*ISNUMBER(SEARCH(LISTS!$I$2:$I$26,$E2339)))),LISTS!$L$2:$L$26),"Concepto DIAN no mapeado a casilla automatica"),IF(LEFT($J2339,4)="TOPE","Control automatico DIAN: "&amp;$J2339,"Casilla automatica: "&amp;$J2339)))</f>
        <v/>
      </c>
    </row>
    <row r="2340">
      <c r="A2340" s="9" t="n"/>
      <c r="B2340" s="9" t="n"/>
      <c r="C2340" s="9" t="n"/>
      <c r="D2340" s="9" t="n"/>
      <c r="E2340" s="9" t="n"/>
      <c r="F2340" s="11" t="n"/>
      <c r="G2340" s="9" t="n"/>
      <c r="H2340" s="9" t="n"/>
      <c r="I2340" s="9">
        <f>IF(COUNTA($A2340:$H2340)=0,"",IF($J2340="OTRO","NO","SI"))</f>
        <v/>
      </c>
      <c r="J2340" s="9">
        <f>IF(COUNTA($A2340:$H2340)=0,"",IFERROR(LOOKUP(2,1/(((LISTS!$H$2:$H$26&lt;&gt;"")*ISNUMBER(SEARCH(LISTS!$H$2:$H$26,$G2340)))+((LISTS!$I$2:$I$26&lt;&gt;"")*ISNUMBER(SEARCH(LISTS!$I$2:$I$26,$E2340)))),LISTS!$K$2:$K$26),"OTRO"))</f>
        <v/>
      </c>
      <c r="K2340" s="11">
        <f>IF($I2340&lt;&gt;"SI",0,IFERROR($F2340,0))</f>
        <v/>
      </c>
      <c r="L2340" s="9">
        <f>IF(COUNTA($A2340:$H2340)=0,"",IF($J2340="OTRO",IFERROR(LOOKUP(2,1/(((LISTS!$H$2:$H$26&lt;&gt;"")*ISNUMBER(SEARCH(LISTS!$H$2:$H$26,$G2340)))+((LISTS!$I$2:$I$26&lt;&gt;"")*ISNUMBER(SEARCH(LISTS!$I$2:$I$26,$E2340)))),LISTS!$L$2:$L$26),"Concepto DIAN no mapeado a casilla automatica"),IF(LEFT($J2340,4)="TOPE","Control automatico DIAN: "&amp;$J2340,"Casilla automatica: "&amp;$J2340)))</f>
        <v/>
      </c>
    </row>
    <row r="2341">
      <c r="A2341" s="9" t="n"/>
      <c r="B2341" s="9" t="n"/>
      <c r="C2341" s="9" t="n"/>
      <c r="D2341" s="9" t="n"/>
      <c r="E2341" s="9" t="n"/>
      <c r="F2341" s="11" t="n"/>
      <c r="G2341" s="9" t="n"/>
      <c r="H2341" s="9" t="n"/>
      <c r="I2341" s="9">
        <f>IF(COUNTA($A2341:$H2341)=0,"",IF($J2341="OTRO","NO","SI"))</f>
        <v/>
      </c>
      <c r="J2341" s="9">
        <f>IF(COUNTA($A2341:$H2341)=0,"",IFERROR(LOOKUP(2,1/(((LISTS!$H$2:$H$26&lt;&gt;"")*ISNUMBER(SEARCH(LISTS!$H$2:$H$26,$G2341)))+((LISTS!$I$2:$I$26&lt;&gt;"")*ISNUMBER(SEARCH(LISTS!$I$2:$I$26,$E2341)))),LISTS!$K$2:$K$26),"OTRO"))</f>
        <v/>
      </c>
      <c r="K2341" s="11">
        <f>IF($I2341&lt;&gt;"SI",0,IFERROR($F2341,0))</f>
        <v/>
      </c>
      <c r="L2341" s="9">
        <f>IF(COUNTA($A2341:$H2341)=0,"",IF($J2341="OTRO",IFERROR(LOOKUP(2,1/(((LISTS!$H$2:$H$26&lt;&gt;"")*ISNUMBER(SEARCH(LISTS!$H$2:$H$26,$G2341)))+((LISTS!$I$2:$I$26&lt;&gt;"")*ISNUMBER(SEARCH(LISTS!$I$2:$I$26,$E2341)))),LISTS!$L$2:$L$26),"Concepto DIAN no mapeado a casilla automatica"),IF(LEFT($J2341,4)="TOPE","Control automatico DIAN: "&amp;$J2341,"Casilla automatica: "&amp;$J2341)))</f>
        <v/>
      </c>
    </row>
    <row r="2342">
      <c r="A2342" s="9" t="n"/>
      <c r="B2342" s="9" t="n"/>
      <c r="C2342" s="9" t="n"/>
      <c r="D2342" s="9" t="n"/>
      <c r="E2342" s="9" t="n"/>
      <c r="F2342" s="11" t="n"/>
      <c r="G2342" s="9" t="n"/>
      <c r="H2342" s="9" t="n"/>
      <c r="I2342" s="9">
        <f>IF(COUNTA($A2342:$H2342)=0,"",IF($J2342="OTRO","NO","SI"))</f>
        <v/>
      </c>
      <c r="J2342" s="9">
        <f>IF(COUNTA($A2342:$H2342)=0,"",IFERROR(LOOKUP(2,1/(((LISTS!$H$2:$H$26&lt;&gt;"")*ISNUMBER(SEARCH(LISTS!$H$2:$H$26,$G2342)))+((LISTS!$I$2:$I$26&lt;&gt;"")*ISNUMBER(SEARCH(LISTS!$I$2:$I$26,$E2342)))),LISTS!$K$2:$K$26),"OTRO"))</f>
        <v/>
      </c>
      <c r="K2342" s="11">
        <f>IF($I2342&lt;&gt;"SI",0,IFERROR($F2342,0))</f>
        <v/>
      </c>
      <c r="L2342" s="9">
        <f>IF(COUNTA($A2342:$H2342)=0,"",IF($J2342="OTRO",IFERROR(LOOKUP(2,1/(((LISTS!$H$2:$H$26&lt;&gt;"")*ISNUMBER(SEARCH(LISTS!$H$2:$H$26,$G2342)))+((LISTS!$I$2:$I$26&lt;&gt;"")*ISNUMBER(SEARCH(LISTS!$I$2:$I$26,$E2342)))),LISTS!$L$2:$L$26),"Concepto DIAN no mapeado a casilla automatica"),IF(LEFT($J2342,4)="TOPE","Control automatico DIAN: "&amp;$J2342,"Casilla automatica: "&amp;$J2342)))</f>
        <v/>
      </c>
    </row>
    <row r="2343">
      <c r="A2343" s="9" t="n"/>
      <c r="B2343" s="9" t="n"/>
      <c r="C2343" s="9" t="n"/>
      <c r="D2343" s="9" t="n"/>
      <c r="E2343" s="9" t="n"/>
      <c r="F2343" s="11" t="n"/>
      <c r="G2343" s="9" t="n"/>
      <c r="H2343" s="9" t="n"/>
      <c r="I2343" s="9">
        <f>IF(COUNTA($A2343:$H2343)=0,"",IF($J2343="OTRO","NO","SI"))</f>
        <v/>
      </c>
      <c r="J2343" s="9">
        <f>IF(COUNTA($A2343:$H2343)=0,"",IFERROR(LOOKUP(2,1/(((LISTS!$H$2:$H$26&lt;&gt;"")*ISNUMBER(SEARCH(LISTS!$H$2:$H$26,$G2343)))+((LISTS!$I$2:$I$26&lt;&gt;"")*ISNUMBER(SEARCH(LISTS!$I$2:$I$26,$E2343)))),LISTS!$K$2:$K$26),"OTRO"))</f>
        <v/>
      </c>
      <c r="K2343" s="11">
        <f>IF($I2343&lt;&gt;"SI",0,IFERROR($F2343,0))</f>
        <v/>
      </c>
      <c r="L2343" s="9">
        <f>IF(COUNTA($A2343:$H2343)=0,"",IF($J2343="OTRO",IFERROR(LOOKUP(2,1/(((LISTS!$H$2:$H$26&lt;&gt;"")*ISNUMBER(SEARCH(LISTS!$H$2:$H$26,$G2343)))+((LISTS!$I$2:$I$26&lt;&gt;"")*ISNUMBER(SEARCH(LISTS!$I$2:$I$26,$E2343)))),LISTS!$L$2:$L$26),"Concepto DIAN no mapeado a casilla automatica"),IF(LEFT($J2343,4)="TOPE","Control automatico DIAN: "&amp;$J2343,"Casilla automatica: "&amp;$J2343)))</f>
        <v/>
      </c>
    </row>
    <row r="2344">
      <c r="A2344" s="9" t="n"/>
      <c r="B2344" s="9" t="n"/>
      <c r="C2344" s="9" t="n"/>
      <c r="D2344" s="9" t="n"/>
      <c r="E2344" s="9" t="n"/>
      <c r="F2344" s="11" t="n"/>
      <c r="G2344" s="9" t="n"/>
      <c r="H2344" s="9" t="n"/>
      <c r="I2344" s="9">
        <f>IF(COUNTA($A2344:$H2344)=0,"",IF($J2344="OTRO","NO","SI"))</f>
        <v/>
      </c>
      <c r="J2344" s="9">
        <f>IF(COUNTA($A2344:$H2344)=0,"",IFERROR(LOOKUP(2,1/(((LISTS!$H$2:$H$26&lt;&gt;"")*ISNUMBER(SEARCH(LISTS!$H$2:$H$26,$G2344)))+((LISTS!$I$2:$I$26&lt;&gt;"")*ISNUMBER(SEARCH(LISTS!$I$2:$I$26,$E2344)))),LISTS!$K$2:$K$26),"OTRO"))</f>
        <v/>
      </c>
      <c r="K2344" s="11">
        <f>IF($I2344&lt;&gt;"SI",0,IFERROR($F2344,0))</f>
        <v/>
      </c>
      <c r="L2344" s="9">
        <f>IF(COUNTA($A2344:$H2344)=0,"",IF($J2344="OTRO",IFERROR(LOOKUP(2,1/(((LISTS!$H$2:$H$26&lt;&gt;"")*ISNUMBER(SEARCH(LISTS!$H$2:$H$26,$G2344)))+((LISTS!$I$2:$I$26&lt;&gt;"")*ISNUMBER(SEARCH(LISTS!$I$2:$I$26,$E2344)))),LISTS!$L$2:$L$26),"Concepto DIAN no mapeado a casilla automatica"),IF(LEFT($J2344,4)="TOPE","Control automatico DIAN: "&amp;$J2344,"Casilla automatica: "&amp;$J2344)))</f>
        <v/>
      </c>
    </row>
    <row r="2345">
      <c r="A2345" s="9" t="n"/>
      <c r="B2345" s="9" t="n"/>
      <c r="C2345" s="9" t="n"/>
      <c r="D2345" s="9" t="n"/>
      <c r="E2345" s="9" t="n"/>
      <c r="F2345" s="11" t="n"/>
      <c r="G2345" s="9" t="n"/>
      <c r="H2345" s="9" t="n"/>
      <c r="I2345" s="9">
        <f>IF(COUNTA($A2345:$H2345)=0,"",IF($J2345="OTRO","NO","SI"))</f>
        <v/>
      </c>
      <c r="J2345" s="9">
        <f>IF(COUNTA($A2345:$H2345)=0,"",IFERROR(LOOKUP(2,1/(((LISTS!$H$2:$H$26&lt;&gt;"")*ISNUMBER(SEARCH(LISTS!$H$2:$H$26,$G2345)))+((LISTS!$I$2:$I$26&lt;&gt;"")*ISNUMBER(SEARCH(LISTS!$I$2:$I$26,$E2345)))),LISTS!$K$2:$K$26),"OTRO"))</f>
        <v/>
      </c>
      <c r="K2345" s="11">
        <f>IF($I2345&lt;&gt;"SI",0,IFERROR($F2345,0))</f>
        <v/>
      </c>
      <c r="L2345" s="9">
        <f>IF(COUNTA($A2345:$H2345)=0,"",IF($J2345="OTRO",IFERROR(LOOKUP(2,1/(((LISTS!$H$2:$H$26&lt;&gt;"")*ISNUMBER(SEARCH(LISTS!$H$2:$H$26,$G2345)))+((LISTS!$I$2:$I$26&lt;&gt;"")*ISNUMBER(SEARCH(LISTS!$I$2:$I$26,$E2345)))),LISTS!$L$2:$L$26),"Concepto DIAN no mapeado a casilla automatica"),IF(LEFT($J2345,4)="TOPE","Control automatico DIAN: "&amp;$J2345,"Casilla automatica: "&amp;$J2345)))</f>
        <v/>
      </c>
    </row>
    <row r="2346">
      <c r="A2346" s="9" t="n"/>
      <c r="B2346" s="9" t="n"/>
      <c r="C2346" s="9" t="n"/>
      <c r="D2346" s="9" t="n"/>
      <c r="E2346" s="9" t="n"/>
      <c r="F2346" s="11" t="n"/>
      <c r="G2346" s="9" t="n"/>
      <c r="H2346" s="9" t="n"/>
      <c r="I2346" s="9">
        <f>IF(COUNTA($A2346:$H2346)=0,"",IF($J2346="OTRO","NO","SI"))</f>
        <v/>
      </c>
      <c r="J2346" s="9">
        <f>IF(COUNTA($A2346:$H2346)=0,"",IFERROR(LOOKUP(2,1/(((LISTS!$H$2:$H$26&lt;&gt;"")*ISNUMBER(SEARCH(LISTS!$H$2:$H$26,$G2346)))+((LISTS!$I$2:$I$26&lt;&gt;"")*ISNUMBER(SEARCH(LISTS!$I$2:$I$26,$E2346)))),LISTS!$K$2:$K$26),"OTRO"))</f>
        <v/>
      </c>
      <c r="K2346" s="11">
        <f>IF($I2346&lt;&gt;"SI",0,IFERROR($F2346,0))</f>
        <v/>
      </c>
      <c r="L2346" s="9">
        <f>IF(COUNTA($A2346:$H2346)=0,"",IF($J2346="OTRO",IFERROR(LOOKUP(2,1/(((LISTS!$H$2:$H$26&lt;&gt;"")*ISNUMBER(SEARCH(LISTS!$H$2:$H$26,$G2346)))+((LISTS!$I$2:$I$26&lt;&gt;"")*ISNUMBER(SEARCH(LISTS!$I$2:$I$26,$E2346)))),LISTS!$L$2:$L$26),"Concepto DIAN no mapeado a casilla automatica"),IF(LEFT($J2346,4)="TOPE","Control automatico DIAN: "&amp;$J2346,"Casilla automatica: "&amp;$J2346)))</f>
        <v/>
      </c>
    </row>
    <row r="2347">
      <c r="A2347" s="9" t="n"/>
      <c r="B2347" s="9" t="n"/>
      <c r="C2347" s="9" t="n"/>
      <c r="D2347" s="9" t="n"/>
      <c r="E2347" s="9" t="n"/>
      <c r="F2347" s="11" t="n"/>
      <c r="G2347" s="9" t="n"/>
      <c r="H2347" s="9" t="n"/>
      <c r="I2347" s="9">
        <f>IF(COUNTA($A2347:$H2347)=0,"",IF($J2347="OTRO","NO","SI"))</f>
        <v/>
      </c>
      <c r="J2347" s="9">
        <f>IF(COUNTA($A2347:$H2347)=0,"",IFERROR(LOOKUP(2,1/(((LISTS!$H$2:$H$26&lt;&gt;"")*ISNUMBER(SEARCH(LISTS!$H$2:$H$26,$G2347)))+((LISTS!$I$2:$I$26&lt;&gt;"")*ISNUMBER(SEARCH(LISTS!$I$2:$I$26,$E2347)))),LISTS!$K$2:$K$26),"OTRO"))</f>
        <v/>
      </c>
      <c r="K2347" s="11">
        <f>IF($I2347&lt;&gt;"SI",0,IFERROR($F2347,0))</f>
        <v/>
      </c>
      <c r="L2347" s="9">
        <f>IF(COUNTA($A2347:$H2347)=0,"",IF($J2347="OTRO",IFERROR(LOOKUP(2,1/(((LISTS!$H$2:$H$26&lt;&gt;"")*ISNUMBER(SEARCH(LISTS!$H$2:$H$26,$G2347)))+((LISTS!$I$2:$I$26&lt;&gt;"")*ISNUMBER(SEARCH(LISTS!$I$2:$I$26,$E2347)))),LISTS!$L$2:$L$26),"Concepto DIAN no mapeado a casilla automatica"),IF(LEFT($J2347,4)="TOPE","Control automatico DIAN: "&amp;$J2347,"Casilla automatica: "&amp;$J2347)))</f>
        <v/>
      </c>
    </row>
    <row r="2348">
      <c r="A2348" s="9" t="n"/>
      <c r="B2348" s="9" t="n"/>
      <c r="C2348" s="9" t="n"/>
      <c r="D2348" s="9" t="n"/>
      <c r="E2348" s="9" t="n"/>
      <c r="F2348" s="11" t="n"/>
      <c r="G2348" s="9" t="n"/>
      <c r="H2348" s="9" t="n"/>
      <c r="I2348" s="9">
        <f>IF(COUNTA($A2348:$H2348)=0,"",IF($J2348="OTRO","NO","SI"))</f>
        <v/>
      </c>
      <c r="J2348" s="9">
        <f>IF(COUNTA($A2348:$H2348)=0,"",IFERROR(LOOKUP(2,1/(((LISTS!$H$2:$H$26&lt;&gt;"")*ISNUMBER(SEARCH(LISTS!$H$2:$H$26,$G2348)))+((LISTS!$I$2:$I$26&lt;&gt;"")*ISNUMBER(SEARCH(LISTS!$I$2:$I$26,$E2348)))),LISTS!$K$2:$K$26),"OTRO"))</f>
        <v/>
      </c>
      <c r="K2348" s="11">
        <f>IF($I2348&lt;&gt;"SI",0,IFERROR($F2348,0))</f>
        <v/>
      </c>
      <c r="L2348" s="9">
        <f>IF(COUNTA($A2348:$H2348)=0,"",IF($J2348="OTRO",IFERROR(LOOKUP(2,1/(((LISTS!$H$2:$H$26&lt;&gt;"")*ISNUMBER(SEARCH(LISTS!$H$2:$H$26,$G2348)))+((LISTS!$I$2:$I$26&lt;&gt;"")*ISNUMBER(SEARCH(LISTS!$I$2:$I$26,$E2348)))),LISTS!$L$2:$L$26),"Concepto DIAN no mapeado a casilla automatica"),IF(LEFT($J2348,4)="TOPE","Control automatico DIAN: "&amp;$J2348,"Casilla automatica: "&amp;$J2348)))</f>
        <v/>
      </c>
    </row>
    <row r="2349">
      <c r="A2349" s="9" t="n"/>
      <c r="B2349" s="9" t="n"/>
      <c r="C2349" s="9" t="n"/>
      <c r="D2349" s="9" t="n"/>
      <c r="E2349" s="9" t="n"/>
      <c r="F2349" s="11" t="n"/>
      <c r="G2349" s="9" t="n"/>
      <c r="H2349" s="9" t="n"/>
      <c r="I2349" s="9">
        <f>IF(COUNTA($A2349:$H2349)=0,"",IF($J2349="OTRO","NO","SI"))</f>
        <v/>
      </c>
      <c r="J2349" s="9">
        <f>IF(COUNTA($A2349:$H2349)=0,"",IFERROR(LOOKUP(2,1/(((LISTS!$H$2:$H$26&lt;&gt;"")*ISNUMBER(SEARCH(LISTS!$H$2:$H$26,$G2349)))+((LISTS!$I$2:$I$26&lt;&gt;"")*ISNUMBER(SEARCH(LISTS!$I$2:$I$26,$E2349)))),LISTS!$K$2:$K$26),"OTRO"))</f>
        <v/>
      </c>
      <c r="K2349" s="11">
        <f>IF($I2349&lt;&gt;"SI",0,IFERROR($F2349,0))</f>
        <v/>
      </c>
      <c r="L2349" s="9">
        <f>IF(COUNTA($A2349:$H2349)=0,"",IF($J2349="OTRO",IFERROR(LOOKUP(2,1/(((LISTS!$H$2:$H$26&lt;&gt;"")*ISNUMBER(SEARCH(LISTS!$H$2:$H$26,$G2349)))+((LISTS!$I$2:$I$26&lt;&gt;"")*ISNUMBER(SEARCH(LISTS!$I$2:$I$26,$E2349)))),LISTS!$L$2:$L$26),"Concepto DIAN no mapeado a casilla automatica"),IF(LEFT($J2349,4)="TOPE","Control automatico DIAN: "&amp;$J2349,"Casilla automatica: "&amp;$J2349)))</f>
        <v/>
      </c>
    </row>
    <row r="2350">
      <c r="A2350" s="9" t="n"/>
      <c r="B2350" s="9" t="n"/>
      <c r="C2350" s="9" t="n"/>
      <c r="D2350" s="9" t="n"/>
      <c r="E2350" s="9" t="n"/>
      <c r="F2350" s="11" t="n"/>
      <c r="G2350" s="9" t="n"/>
      <c r="H2350" s="9" t="n"/>
      <c r="I2350" s="9">
        <f>IF(COUNTA($A2350:$H2350)=0,"",IF($J2350="OTRO","NO","SI"))</f>
        <v/>
      </c>
      <c r="J2350" s="9">
        <f>IF(COUNTA($A2350:$H2350)=0,"",IFERROR(LOOKUP(2,1/(((LISTS!$H$2:$H$26&lt;&gt;"")*ISNUMBER(SEARCH(LISTS!$H$2:$H$26,$G2350)))+((LISTS!$I$2:$I$26&lt;&gt;"")*ISNUMBER(SEARCH(LISTS!$I$2:$I$26,$E2350)))),LISTS!$K$2:$K$26),"OTRO"))</f>
        <v/>
      </c>
      <c r="K2350" s="11">
        <f>IF($I2350&lt;&gt;"SI",0,IFERROR($F2350,0))</f>
        <v/>
      </c>
      <c r="L2350" s="9">
        <f>IF(COUNTA($A2350:$H2350)=0,"",IF($J2350="OTRO",IFERROR(LOOKUP(2,1/(((LISTS!$H$2:$H$26&lt;&gt;"")*ISNUMBER(SEARCH(LISTS!$H$2:$H$26,$G2350)))+((LISTS!$I$2:$I$26&lt;&gt;"")*ISNUMBER(SEARCH(LISTS!$I$2:$I$26,$E2350)))),LISTS!$L$2:$L$26),"Concepto DIAN no mapeado a casilla automatica"),IF(LEFT($J2350,4)="TOPE","Control automatico DIAN: "&amp;$J2350,"Casilla automatica: "&amp;$J2350)))</f>
        <v/>
      </c>
    </row>
    <row r="2351">
      <c r="A2351" s="9" t="n"/>
      <c r="B2351" s="9" t="n"/>
      <c r="C2351" s="9" t="n"/>
      <c r="D2351" s="9" t="n"/>
      <c r="E2351" s="9" t="n"/>
      <c r="F2351" s="11" t="n"/>
      <c r="G2351" s="9" t="n"/>
      <c r="H2351" s="9" t="n"/>
      <c r="I2351" s="9">
        <f>IF(COUNTA($A2351:$H2351)=0,"",IF($J2351="OTRO","NO","SI"))</f>
        <v/>
      </c>
      <c r="J2351" s="9">
        <f>IF(COUNTA($A2351:$H2351)=0,"",IFERROR(LOOKUP(2,1/(((LISTS!$H$2:$H$26&lt;&gt;"")*ISNUMBER(SEARCH(LISTS!$H$2:$H$26,$G2351)))+((LISTS!$I$2:$I$26&lt;&gt;"")*ISNUMBER(SEARCH(LISTS!$I$2:$I$26,$E2351)))),LISTS!$K$2:$K$26),"OTRO"))</f>
        <v/>
      </c>
      <c r="K2351" s="11">
        <f>IF($I2351&lt;&gt;"SI",0,IFERROR($F2351,0))</f>
        <v/>
      </c>
      <c r="L2351" s="9">
        <f>IF(COUNTA($A2351:$H2351)=0,"",IF($J2351="OTRO",IFERROR(LOOKUP(2,1/(((LISTS!$H$2:$H$26&lt;&gt;"")*ISNUMBER(SEARCH(LISTS!$H$2:$H$26,$G2351)))+((LISTS!$I$2:$I$26&lt;&gt;"")*ISNUMBER(SEARCH(LISTS!$I$2:$I$26,$E2351)))),LISTS!$L$2:$L$26),"Concepto DIAN no mapeado a casilla automatica"),IF(LEFT($J2351,4)="TOPE","Control automatico DIAN: "&amp;$J2351,"Casilla automatica: "&amp;$J2351)))</f>
        <v/>
      </c>
    </row>
    <row r="2352">
      <c r="A2352" s="9" t="n"/>
      <c r="B2352" s="9" t="n"/>
      <c r="C2352" s="9" t="n"/>
      <c r="D2352" s="9" t="n"/>
      <c r="E2352" s="9" t="n"/>
      <c r="F2352" s="11" t="n"/>
      <c r="G2352" s="9" t="n"/>
      <c r="H2352" s="9" t="n"/>
      <c r="I2352" s="9">
        <f>IF(COUNTA($A2352:$H2352)=0,"",IF($J2352="OTRO","NO","SI"))</f>
        <v/>
      </c>
      <c r="J2352" s="9">
        <f>IF(COUNTA($A2352:$H2352)=0,"",IFERROR(LOOKUP(2,1/(((LISTS!$H$2:$H$26&lt;&gt;"")*ISNUMBER(SEARCH(LISTS!$H$2:$H$26,$G2352)))+((LISTS!$I$2:$I$26&lt;&gt;"")*ISNUMBER(SEARCH(LISTS!$I$2:$I$26,$E2352)))),LISTS!$K$2:$K$26),"OTRO"))</f>
        <v/>
      </c>
      <c r="K2352" s="11">
        <f>IF($I2352&lt;&gt;"SI",0,IFERROR($F2352,0))</f>
        <v/>
      </c>
      <c r="L2352" s="9">
        <f>IF(COUNTA($A2352:$H2352)=0,"",IF($J2352="OTRO",IFERROR(LOOKUP(2,1/(((LISTS!$H$2:$H$26&lt;&gt;"")*ISNUMBER(SEARCH(LISTS!$H$2:$H$26,$G2352)))+((LISTS!$I$2:$I$26&lt;&gt;"")*ISNUMBER(SEARCH(LISTS!$I$2:$I$26,$E2352)))),LISTS!$L$2:$L$26),"Concepto DIAN no mapeado a casilla automatica"),IF(LEFT($J2352,4)="TOPE","Control automatico DIAN: "&amp;$J2352,"Casilla automatica: "&amp;$J2352)))</f>
        <v/>
      </c>
    </row>
    <row r="2353">
      <c r="A2353" s="9" t="n"/>
      <c r="B2353" s="9" t="n"/>
      <c r="C2353" s="9" t="n"/>
      <c r="D2353" s="9" t="n"/>
      <c r="E2353" s="9" t="n"/>
      <c r="F2353" s="11" t="n"/>
      <c r="G2353" s="9" t="n"/>
      <c r="H2353" s="9" t="n"/>
      <c r="I2353" s="9">
        <f>IF(COUNTA($A2353:$H2353)=0,"",IF($J2353="OTRO","NO","SI"))</f>
        <v/>
      </c>
      <c r="J2353" s="9">
        <f>IF(COUNTA($A2353:$H2353)=0,"",IFERROR(LOOKUP(2,1/(((LISTS!$H$2:$H$26&lt;&gt;"")*ISNUMBER(SEARCH(LISTS!$H$2:$H$26,$G2353)))+((LISTS!$I$2:$I$26&lt;&gt;"")*ISNUMBER(SEARCH(LISTS!$I$2:$I$26,$E2353)))),LISTS!$K$2:$K$26),"OTRO"))</f>
        <v/>
      </c>
      <c r="K2353" s="11">
        <f>IF($I2353&lt;&gt;"SI",0,IFERROR($F2353,0))</f>
        <v/>
      </c>
      <c r="L2353" s="9">
        <f>IF(COUNTA($A2353:$H2353)=0,"",IF($J2353="OTRO",IFERROR(LOOKUP(2,1/(((LISTS!$H$2:$H$26&lt;&gt;"")*ISNUMBER(SEARCH(LISTS!$H$2:$H$26,$G2353)))+((LISTS!$I$2:$I$26&lt;&gt;"")*ISNUMBER(SEARCH(LISTS!$I$2:$I$26,$E2353)))),LISTS!$L$2:$L$26),"Concepto DIAN no mapeado a casilla automatica"),IF(LEFT($J2353,4)="TOPE","Control automatico DIAN: "&amp;$J2353,"Casilla automatica: "&amp;$J2353)))</f>
        <v/>
      </c>
    </row>
    <row r="2354">
      <c r="A2354" s="9" t="n"/>
      <c r="B2354" s="9" t="n"/>
      <c r="C2354" s="9" t="n"/>
      <c r="D2354" s="9" t="n"/>
      <c r="E2354" s="9" t="n"/>
      <c r="F2354" s="11" t="n"/>
      <c r="G2354" s="9" t="n"/>
      <c r="H2354" s="9" t="n"/>
      <c r="I2354" s="9">
        <f>IF(COUNTA($A2354:$H2354)=0,"",IF($J2354="OTRO","NO","SI"))</f>
        <v/>
      </c>
      <c r="J2354" s="9">
        <f>IF(COUNTA($A2354:$H2354)=0,"",IFERROR(LOOKUP(2,1/(((LISTS!$H$2:$H$26&lt;&gt;"")*ISNUMBER(SEARCH(LISTS!$H$2:$H$26,$G2354)))+((LISTS!$I$2:$I$26&lt;&gt;"")*ISNUMBER(SEARCH(LISTS!$I$2:$I$26,$E2354)))),LISTS!$K$2:$K$26),"OTRO"))</f>
        <v/>
      </c>
      <c r="K2354" s="11">
        <f>IF($I2354&lt;&gt;"SI",0,IFERROR($F2354,0))</f>
        <v/>
      </c>
      <c r="L2354" s="9">
        <f>IF(COUNTA($A2354:$H2354)=0,"",IF($J2354="OTRO",IFERROR(LOOKUP(2,1/(((LISTS!$H$2:$H$26&lt;&gt;"")*ISNUMBER(SEARCH(LISTS!$H$2:$H$26,$G2354)))+((LISTS!$I$2:$I$26&lt;&gt;"")*ISNUMBER(SEARCH(LISTS!$I$2:$I$26,$E2354)))),LISTS!$L$2:$L$26),"Concepto DIAN no mapeado a casilla automatica"),IF(LEFT($J2354,4)="TOPE","Control automatico DIAN: "&amp;$J2354,"Casilla automatica: "&amp;$J2354)))</f>
        <v/>
      </c>
    </row>
    <row r="2355">
      <c r="A2355" s="9" t="n"/>
      <c r="B2355" s="9" t="n"/>
      <c r="C2355" s="9" t="n"/>
      <c r="D2355" s="9" t="n"/>
      <c r="E2355" s="9" t="n"/>
      <c r="F2355" s="11" t="n"/>
      <c r="G2355" s="9" t="n"/>
      <c r="H2355" s="9" t="n"/>
      <c r="I2355" s="9">
        <f>IF(COUNTA($A2355:$H2355)=0,"",IF($J2355="OTRO","NO","SI"))</f>
        <v/>
      </c>
      <c r="J2355" s="9">
        <f>IF(COUNTA($A2355:$H2355)=0,"",IFERROR(LOOKUP(2,1/(((LISTS!$H$2:$H$26&lt;&gt;"")*ISNUMBER(SEARCH(LISTS!$H$2:$H$26,$G2355)))+((LISTS!$I$2:$I$26&lt;&gt;"")*ISNUMBER(SEARCH(LISTS!$I$2:$I$26,$E2355)))),LISTS!$K$2:$K$26),"OTRO"))</f>
        <v/>
      </c>
      <c r="K2355" s="11">
        <f>IF($I2355&lt;&gt;"SI",0,IFERROR($F2355,0))</f>
        <v/>
      </c>
      <c r="L2355" s="9">
        <f>IF(COUNTA($A2355:$H2355)=0,"",IF($J2355="OTRO",IFERROR(LOOKUP(2,1/(((LISTS!$H$2:$H$26&lt;&gt;"")*ISNUMBER(SEARCH(LISTS!$H$2:$H$26,$G2355)))+((LISTS!$I$2:$I$26&lt;&gt;"")*ISNUMBER(SEARCH(LISTS!$I$2:$I$26,$E2355)))),LISTS!$L$2:$L$26),"Concepto DIAN no mapeado a casilla automatica"),IF(LEFT($J2355,4)="TOPE","Control automatico DIAN: "&amp;$J2355,"Casilla automatica: "&amp;$J2355)))</f>
        <v/>
      </c>
    </row>
    <row r="2356">
      <c r="A2356" s="9" t="n"/>
      <c r="B2356" s="9" t="n"/>
      <c r="C2356" s="9" t="n"/>
      <c r="D2356" s="9" t="n"/>
      <c r="E2356" s="9" t="n"/>
      <c r="F2356" s="11" t="n"/>
      <c r="G2356" s="9" t="n"/>
      <c r="H2356" s="9" t="n"/>
      <c r="I2356" s="9">
        <f>IF(COUNTA($A2356:$H2356)=0,"",IF($J2356="OTRO","NO","SI"))</f>
        <v/>
      </c>
      <c r="J2356" s="9">
        <f>IF(COUNTA($A2356:$H2356)=0,"",IFERROR(LOOKUP(2,1/(((LISTS!$H$2:$H$26&lt;&gt;"")*ISNUMBER(SEARCH(LISTS!$H$2:$H$26,$G2356)))+((LISTS!$I$2:$I$26&lt;&gt;"")*ISNUMBER(SEARCH(LISTS!$I$2:$I$26,$E2356)))),LISTS!$K$2:$K$26),"OTRO"))</f>
        <v/>
      </c>
      <c r="K2356" s="11">
        <f>IF($I2356&lt;&gt;"SI",0,IFERROR($F2356,0))</f>
        <v/>
      </c>
      <c r="L2356" s="9">
        <f>IF(COUNTA($A2356:$H2356)=0,"",IF($J2356="OTRO",IFERROR(LOOKUP(2,1/(((LISTS!$H$2:$H$26&lt;&gt;"")*ISNUMBER(SEARCH(LISTS!$H$2:$H$26,$G2356)))+((LISTS!$I$2:$I$26&lt;&gt;"")*ISNUMBER(SEARCH(LISTS!$I$2:$I$26,$E2356)))),LISTS!$L$2:$L$26),"Concepto DIAN no mapeado a casilla automatica"),IF(LEFT($J2356,4)="TOPE","Control automatico DIAN: "&amp;$J2356,"Casilla automatica: "&amp;$J2356)))</f>
        <v/>
      </c>
    </row>
    <row r="2357">
      <c r="A2357" s="9" t="n"/>
      <c r="B2357" s="9" t="n"/>
      <c r="C2357" s="9" t="n"/>
      <c r="D2357" s="9" t="n"/>
      <c r="E2357" s="9" t="n"/>
      <c r="F2357" s="11" t="n"/>
      <c r="G2357" s="9" t="n"/>
      <c r="H2357" s="9" t="n"/>
      <c r="I2357" s="9">
        <f>IF(COUNTA($A2357:$H2357)=0,"",IF($J2357="OTRO","NO","SI"))</f>
        <v/>
      </c>
      <c r="J2357" s="9">
        <f>IF(COUNTA($A2357:$H2357)=0,"",IFERROR(LOOKUP(2,1/(((LISTS!$H$2:$H$26&lt;&gt;"")*ISNUMBER(SEARCH(LISTS!$H$2:$H$26,$G2357)))+((LISTS!$I$2:$I$26&lt;&gt;"")*ISNUMBER(SEARCH(LISTS!$I$2:$I$26,$E2357)))),LISTS!$K$2:$K$26),"OTRO"))</f>
        <v/>
      </c>
      <c r="K2357" s="11">
        <f>IF($I2357&lt;&gt;"SI",0,IFERROR($F2357,0))</f>
        <v/>
      </c>
      <c r="L2357" s="9">
        <f>IF(COUNTA($A2357:$H2357)=0,"",IF($J2357="OTRO",IFERROR(LOOKUP(2,1/(((LISTS!$H$2:$H$26&lt;&gt;"")*ISNUMBER(SEARCH(LISTS!$H$2:$H$26,$G2357)))+((LISTS!$I$2:$I$26&lt;&gt;"")*ISNUMBER(SEARCH(LISTS!$I$2:$I$26,$E2357)))),LISTS!$L$2:$L$26),"Concepto DIAN no mapeado a casilla automatica"),IF(LEFT($J2357,4)="TOPE","Control automatico DIAN: "&amp;$J2357,"Casilla automatica: "&amp;$J2357)))</f>
        <v/>
      </c>
    </row>
    <row r="2358">
      <c r="A2358" s="9" t="n"/>
      <c r="B2358" s="9" t="n"/>
      <c r="C2358" s="9" t="n"/>
      <c r="D2358" s="9" t="n"/>
      <c r="E2358" s="9" t="n"/>
      <c r="F2358" s="11" t="n"/>
      <c r="G2358" s="9" t="n"/>
      <c r="H2358" s="9" t="n"/>
      <c r="I2358" s="9">
        <f>IF(COUNTA($A2358:$H2358)=0,"",IF($J2358="OTRO","NO","SI"))</f>
        <v/>
      </c>
      <c r="J2358" s="9">
        <f>IF(COUNTA($A2358:$H2358)=0,"",IFERROR(LOOKUP(2,1/(((LISTS!$H$2:$H$26&lt;&gt;"")*ISNUMBER(SEARCH(LISTS!$H$2:$H$26,$G2358)))+((LISTS!$I$2:$I$26&lt;&gt;"")*ISNUMBER(SEARCH(LISTS!$I$2:$I$26,$E2358)))),LISTS!$K$2:$K$26),"OTRO"))</f>
        <v/>
      </c>
      <c r="K2358" s="11">
        <f>IF($I2358&lt;&gt;"SI",0,IFERROR($F2358,0))</f>
        <v/>
      </c>
      <c r="L2358" s="9">
        <f>IF(COUNTA($A2358:$H2358)=0,"",IF($J2358="OTRO",IFERROR(LOOKUP(2,1/(((LISTS!$H$2:$H$26&lt;&gt;"")*ISNUMBER(SEARCH(LISTS!$H$2:$H$26,$G2358)))+((LISTS!$I$2:$I$26&lt;&gt;"")*ISNUMBER(SEARCH(LISTS!$I$2:$I$26,$E2358)))),LISTS!$L$2:$L$26),"Concepto DIAN no mapeado a casilla automatica"),IF(LEFT($J2358,4)="TOPE","Control automatico DIAN: "&amp;$J2358,"Casilla automatica: "&amp;$J2358)))</f>
        <v/>
      </c>
    </row>
    <row r="2359">
      <c r="A2359" s="9" t="n"/>
      <c r="B2359" s="9" t="n"/>
      <c r="C2359" s="9" t="n"/>
      <c r="D2359" s="9" t="n"/>
      <c r="E2359" s="9" t="n"/>
      <c r="F2359" s="11" t="n"/>
      <c r="G2359" s="9" t="n"/>
      <c r="H2359" s="9" t="n"/>
      <c r="I2359" s="9">
        <f>IF(COUNTA($A2359:$H2359)=0,"",IF($J2359="OTRO","NO","SI"))</f>
        <v/>
      </c>
      <c r="J2359" s="9">
        <f>IF(COUNTA($A2359:$H2359)=0,"",IFERROR(LOOKUP(2,1/(((LISTS!$H$2:$H$26&lt;&gt;"")*ISNUMBER(SEARCH(LISTS!$H$2:$H$26,$G2359)))+((LISTS!$I$2:$I$26&lt;&gt;"")*ISNUMBER(SEARCH(LISTS!$I$2:$I$26,$E2359)))),LISTS!$K$2:$K$26),"OTRO"))</f>
        <v/>
      </c>
      <c r="K2359" s="11">
        <f>IF($I2359&lt;&gt;"SI",0,IFERROR($F2359,0))</f>
        <v/>
      </c>
      <c r="L2359" s="9">
        <f>IF(COUNTA($A2359:$H2359)=0,"",IF($J2359="OTRO",IFERROR(LOOKUP(2,1/(((LISTS!$H$2:$H$26&lt;&gt;"")*ISNUMBER(SEARCH(LISTS!$H$2:$H$26,$G2359)))+((LISTS!$I$2:$I$26&lt;&gt;"")*ISNUMBER(SEARCH(LISTS!$I$2:$I$26,$E2359)))),LISTS!$L$2:$L$26),"Concepto DIAN no mapeado a casilla automatica"),IF(LEFT($J2359,4)="TOPE","Control automatico DIAN: "&amp;$J2359,"Casilla automatica: "&amp;$J2359)))</f>
        <v/>
      </c>
    </row>
    <row r="2360">
      <c r="A2360" s="9" t="n"/>
      <c r="B2360" s="9" t="n"/>
      <c r="C2360" s="9" t="n"/>
      <c r="D2360" s="9" t="n"/>
      <c r="E2360" s="9" t="n"/>
      <c r="F2360" s="11" t="n"/>
      <c r="G2360" s="9" t="n"/>
      <c r="H2360" s="9" t="n"/>
      <c r="I2360" s="9">
        <f>IF(COUNTA($A2360:$H2360)=0,"",IF($J2360="OTRO","NO","SI"))</f>
        <v/>
      </c>
      <c r="J2360" s="9">
        <f>IF(COUNTA($A2360:$H2360)=0,"",IFERROR(LOOKUP(2,1/(((LISTS!$H$2:$H$26&lt;&gt;"")*ISNUMBER(SEARCH(LISTS!$H$2:$H$26,$G2360)))+((LISTS!$I$2:$I$26&lt;&gt;"")*ISNUMBER(SEARCH(LISTS!$I$2:$I$26,$E2360)))),LISTS!$K$2:$K$26),"OTRO"))</f>
        <v/>
      </c>
      <c r="K2360" s="11">
        <f>IF($I2360&lt;&gt;"SI",0,IFERROR($F2360,0))</f>
        <v/>
      </c>
      <c r="L2360" s="9">
        <f>IF(COUNTA($A2360:$H2360)=0,"",IF($J2360="OTRO",IFERROR(LOOKUP(2,1/(((LISTS!$H$2:$H$26&lt;&gt;"")*ISNUMBER(SEARCH(LISTS!$H$2:$H$26,$G2360)))+((LISTS!$I$2:$I$26&lt;&gt;"")*ISNUMBER(SEARCH(LISTS!$I$2:$I$26,$E2360)))),LISTS!$L$2:$L$26),"Concepto DIAN no mapeado a casilla automatica"),IF(LEFT($J2360,4)="TOPE","Control automatico DIAN: "&amp;$J2360,"Casilla automatica: "&amp;$J2360)))</f>
        <v/>
      </c>
    </row>
    <row r="2361">
      <c r="A2361" s="9" t="n"/>
      <c r="B2361" s="9" t="n"/>
      <c r="C2361" s="9" t="n"/>
      <c r="D2361" s="9" t="n"/>
      <c r="E2361" s="9" t="n"/>
      <c r="F2361" s="11" t="n"/>
      <c r="G2361" s="9" t="n"/>
      <c r="H2361" s="9" t="n"/>
      <c r="I2361" s="9">
        <f>IF(COUNTA($A2361:$H2361)=0,"",IF($J2361="OTRO","NO","SI"))</f>
        <v/>
      </c>
      <c r="J2361" s="9">
        <f>IF(COUNTA($A2361:$H2361)=0,"",IFERROR(LOOKUP(2,1/(((LISTS!$H$2:$H$26&lt;&gt;"")*ISNUMBER(SEARCH(LISTS!$H$2:$H$26,$G2361)))+((LISTS!$I$2:$I$26&lt;&gt;"")*ISNUMBER(SEARCH(LISTS!$I$2:$I$26,$E2361)))),LISTS!$K$2:$K$26),"OTRO"))</f>
        <v/>
      </c>
      <c r="K2361" s="11">
        <f>IF($I2361&lt;&gt;"SI",0,IFERROR($F2361,0))</f>
        <v/>
      </c>
      <c r="L2361" s="9">
        <f>IF(COUNTA($A2361:$H2361)=0,"",IF($J2361="OTRO",IFERROR(LOOKUP(2,1/(((LISTS!$H$2:$H$26&lt;&gt;"")*ISNUMBER(SEARCH(LISTS!$H$2:$H$26,$G2361)))+((LISTS!$I$2:$I$26&lt;&gt;"")*ISNUMBER(SEARCH(LISTS!$I$2:$I$26,$E2361)))),LISTS!$L$2:$L$26),"Concepto DIAN no mapeado a casilla automatica"),IF(LEFT($J2361,4)="TOPE","Control automatico DIAN: "&amp;$J2361,"Casilla automatica: "&amp;$J2361)))</f>
        <v/>
      </c>
    </row>
    <row r="2362">
      <c r="A2362" s="9" t="n"/>
      <c r="B2362" s="9" t="n"/>
      <c r="C2362" s="9" t="n"/>
      <c r="D2362" s="9" t="n"/>
      <c r="E2362" s="9" t="n"/>
      <c r="F2362" s="11" t="n"/>
      <c r="G2362" s="9" t="n"/>
      <c r="H2362" s="9" t="n"/>
      <c r="I2362" s="9">
        <f>IF(COUNTA($A2362:$H2362)=0,"",IF($J2362="OTRO","NO","SI"))</f>
        <v/>
      </c>
      <c r="J2362" s="9">
        <f>IF(COUNTA($A2362:$H2362)=0,"",IFERROR(LOOKUP(2,1/(((LISTS!$H$2:$H$26&lt;&gt;"")*ISNUMBER(SEARCH(LISTS!$H$2:$H$26,$G2362)))+((LISTS!$I$2:$I$26&lt;&gt;"")*ISNUMBER(SEARCH(LISTS!$I$2:$I$26,$E2362)))),LISTS!$K$2:$K$26),"OTRO"))</f>
        <v/>
      </c>
      <c r="K2362" s="11">
        <f>IF($I2362&lt;&gt;"SI",0,IFERROR($F2362,0))</f>
        <v/>
      </c>
      <c r="L2362" s="9">
        <f>IF(COUNTA($A2362:$H2362)=0,"",IF($J2362="OTRO",IFERROR(LOOKUP(2,1/(((LISTS!$H$2:$H$26&lt;&gt;"")*ISNUMBER(SEARCH(LISTS!$H$2:$H$26,$G2362)))+((LISTS!$I$2:$I$26&lt;&gt;"")*ISNUMBER(SEARCH(LISTS!$I$2:$I$26,$E2362)))),LISTS!$L$2:$L$26),"Concepto DIAN no mapeado a casilla automatica"),IF(LEFT($J2362,4)="TOPE","Control automatico DIAN: "&amp;$J2362,"Casilla automatica: "&amp;$J2362)))</f>
        <v/>
      </c>
    </row>
    <row r="2363">
      <c r="A2363" s="9" t="n"/>
      <c r="B2363" s="9" t="n"/>
      <c r="C2363" s="9" t="n"/>
      <c r="D2363" s="9" t="n"/>
      <c r="E2363" s="9" t="n"/>
      <c r="F2363" s="11" t="n"/>
      <c r="G2363" s="9" t="n"/>
      <c r="H2363" s="9" t="n"/>
      <c r="I2363" s="9">
        <f>IF(COUNTA($A2363:$H2363)=0,"",IF($J2363="OTRO","NO","SI"))</f>
        <v/>
      </c>
      <c r="J2363" s="9">
        <f>IF(COUNTA($A2363:$H2363)=0,"",IFERROR(LOOKUP(2,1/(((LISTS!$H$2:$H$26&lt;&gt;"")*ISNUMBER(SEARCH(LISTS!$H$2:$H$26,$G2363)))+((LISTS!$I$2:$I$26&lt;&gt;"")*ISNUMBER(SEARCH(LISTS!$I$2:$I$26,$E2363)))),LISTS!$K$2:$K$26),"OTRO"))</f>
        <v/>
      </c>
      <c r="K2363" s="11">
        <f>IF($I2363&lt;&gt;"SI",0,IFERROR($F2363,0))</f>
        <v/>
      </c>
      <c r="L2363" s="9">
        <f>IF(COUNTA($A2363:$H2363)=0,"",IF($J2363="OTRO",IFERROR(LOOKUP(2,1/(((LISTS!$H$2:$H$26&lt;&gt;"")*ISNUMBER(SEARCH(LISTS!$H$2:$H$26,$G2363)))+((LISTS!$I$2:$I$26&lt;&gt;"")*ISNUMBER(SEARCH(LISTS!$I$2:$I$26,$E2363)))),LISTS!$L$2:$L$26),"Concepto DIAN no mapeado a casilla automatica"),IF(LEFT($J2363,4)="TOPE","Control automatico DIAN: "&amp;$J2363,"Casilla automatica: "&amp;$J2363)))</f>
        <v/>
      </c>
    </row>
    <row r="2364">
      <c r="A2364" s="9" t="n"/>
      <c r="B2364" s="9" t="n"/>
      <c r="C2364" s="9" t="n"/>
      <c r="D2364" s="9" t="n"/>
      <c r="E2364" s="9" t="n"/>
      <c r="F2364" s="11" t="n"/>
      <c r="G2364" s="9" t="n"/>
      <c r="H2364" s="9" t="n"/>
      <c r="I2364" s="9">
        <f>IF(COUNTA($A2364:$H2364)=0,"",IF($J2364="OTRO","NO","SI"))</f>
        <v/>
      </c>
      <c r="J2364" s="9">
        <f>IF(COUNTA($A2364:$H2364)=0,"",IFERROR(LOOKUP(2,1/(((LISTS!$H$2:$H$26&lt;&gt;"")*ISNUMBER(SEARCH(LISTS!$H$2:$H$26,$G2364)))+((LISTS!$I$2:$I$26&lt;&gt;"")*ISNUMBER(SEARCH(LISTS!$I$2:$I$26,$E2364)))),LISTS!$K$2:$K$26),"OTRO"))</f>
        <v/>
      </c>
      <c r="K2364" s="11">
        <f>IF($I2364&lt;&gt;"SI",0,IFERROR($F2364,0))</f>
        <v/>
      </c>
      <c r="L2364" s="9">
        <f>IF(COUNTA($A2364:$H2364)=0,"",IF($J2364="OTRO",IFERROR(LOOKUP(2,1/(((LISTS!$H$2:$H$26&lt;&gt;"")*ISNUMBER(SEARCH(LISTS!$H$2:$H$26,$G2364)))+((LISTS!$I$2:$I$26&lt;&gt;"")*ISNUMBER(SEARCH(LISTS!$I$2:$I$26,$E2364)))),LISTS!$L$2:$L$26),"Concepto DIAN no mapeado a casilla automatica"),IF(LEFT($J2364,4)="TOPE","Control automatico DIAN: "&amp;$J2364,"Casilla automatica: "&amp;$J2364)))</f>
        <v/>
      </c>
    </row>
    <row r="2365">
      <c r="A2365" s="9" t="n"/>
      <c r="B2365" s="9" t="n"/>
      <c r="C2365" s="9" t="n"/>
      <c r="D2365" s="9" t="n"/>
      <c r="E2365" s="9" t="n"/>
      <c r="F2365" s="11" t="n"/>
      <c r="G2365" s="9" t="n"/>
      <c r="H2365" s="9" t="n"/>
      <c r="I2365" s="9">
        <f>IF(COUNTA($A2365:$H2365)=0,"",IF($J2365="OTRO","NO","SI"))</f>
        <v/>
      </c>
      <c r="J2365" s="9">
        <f>IF(COUNTA($A2365:$H2365)=0,"",IFERROR(LOOKUP(2,1/(((LISTS!$H$2:$H$26&lt;&gt;"")*ISNUMBER(SEARCH(LISTS!$H$2:$H$26,$G2365)))+((LISTS!$I$2:$I$26&lt;&gt;"")*ISNUMBER(SEARCH(LISTS!$I$2:$I$26,$E2365)))),LISTS!$K$2:$K$26),"OTRO"))</f>
        <v/>
      </c>
      <c r="K2365" s="11">
        <f>IF($I2365&lt;&gt;"SI",0,IFERROR($F2365,0))</f>
        <v/>
      </c>
      <c r="L2365" s="9">
        <f>IF(COUNTA($A2365:$H2365)=0,"",IF($J2365="OTRO",IFERROR(LOOKUP(2,1/(((LISTS!$H$2:$H$26&lt;&gt;"")*ISNUMBER(SEARCH(LISTS!$H$2:$H$26,$G2365)))+((LISTS!$I$2:$I$26&lt;&gt;"")*ISNUMBER(SEARCH(LISTS!$I$2:$I$26,$E2365)))),LISTS!$L$2:$L$26),"Concepto DIAN no mapeado a casilla automatica"),IF(LEFT($J2365,4)="TOPE","Control automatico DIAN: "&amp;$J2365,"Casilla automatica: "&amp;$J2365)))</f>
        <v/>
      </c>
    </row>
    <row r="2366">
      <c r="A2366" s="9" t="n"/>
      <c r="B2366" s="9" t="n"/>
      <c r="C2366" s="9" t="n"/>
      <c r="D2366" s="9" t="n"/>
      <c r="E2366" s="9" t="n"/>
      <c r="F2366" s="11" t="n"/>
      <c r="G2366" s="9" t="n"/>
      <c r="H2366" s="9" t="n"/>
      <c r="I2366" s="9">
        <f>IF(COUNTA($A2366:$H2366)=0,"",IF($J2366="OTRO","NO","SI"))</f>
        <v/>
      </c>
      <c r="J2366" s="9">
        <f>IF(COUNTA($A2366:$H2366)=0,"",IFERROR(LOOKUP(2,1/(((LISTS!$H$2:$H$26&lt;&gt;"")*ISNUMBER(SEARCH(LISTS!$H$2:$H$26,$G2366)))+((LISTS!$I$2:$I$26&lt;&gt;"")*ISNUMBER(SEARCH(LISTS!$I$2:$I$26,$E2366)))),LISTS!$K$2:$K$26),"OTRO"))</f>
        <v/>
      </c>
      <c r="K2366" s="11">
        <f>IF($I2366&lt;&gt;"SI",0,IFERROR($F2366,0))</f>
        <v/>
      </c>
      <c r="L2366" s="9">
        <f>IF(COUNTA($A2366:$H2366)=0,"",IF($J2366="OTRO",IFERROR(LOOKUP(2,1/(((LISTS!$H$2:$H$26&lt;&gt;"")*ISNUMBER(SEARCH(LISTS!$H$2:$H$26,$G2366)))+((LISTS!$I$2:$I$26&lt;&gt;"")*ISNUMBER(SEARCH(LISTS!$I$2:$I$26,$E2366)))),LISTS!$L$2:$L$26),"Concepto DIAN no mapeado a casilla automatica"),IF(LEFT($J2366,4)="TOPE","Control automatico DIAN: "&amp;$J2366,"Casilla automatica: "&amp;$J2366)))</f>
        <v/>
      </c>
    </row>
    <row r="2367">
      <c r="A2367" s="9" t="n"/>
      <c r="B2367" s="9" t="n"/>
      <c r="C2367" s="9" t="n"/>
      <c r="D2367" s="9" t="n"/>
      <c r="E2367" s="9" t="n"/>
      <c r="F2367" s="11" t="n"/>
      <c r="G2367" s="9" t="n"/>
      <c r="H2367" s="9" t="n"/>
      <c r="I2367" s="9">
        <f>IF(COUNTA($A2367:$H2367)=0,"",IF($J2367="OTRO","NO","SI"))</f>
        <v/>
      </c>
      <c r="J2367" s="9">
        <f>IF(COUNTA($A2367:$H2367)=0,"",IFERROR(LOOKUP(2,1/(((LISTS!$H$2:$H$26&lt;&gt;"")*ISNUMBER(SEARCH(LISTS!$H$2:$H$26,$G2367)))+((LISTS!$I$2:$I$26&lt;&gt;"")*ISNUMBER(SEARCH(LISTS!$I$2:$I$26,$E2367)))),LISTS!$K$2:$K$26),"OTRO"))</f>
        <v/>
      </c>
      <c r="K2367" s="11">
        <f>IF($I2367&lt;&gt;"SI",0,IFERROR($F2367,0))</f>
        <v/>
      </c>
      <c r="L2367" s="9">
        <f>IF(COUNTA($A2367:$H2367)=0,"",IF($J2367="OTRO",IFERROR(LOOKUP(2,1/(((LISTS!$H$2:$H$26&lt;&gt;"")*ISNUMBER(SEARCH(LISTS!$H$2:$H$26,$G2367)))+((LISTS!$I$2:$I$26&lt;&gt;"")*ISNUMBER(SEARCH(LISTS!$I$2:$I$26,$E2367)))),LISTS!$L$2:$L$26),"Concepto DIAN no mapeado a casilla automatica"),IF(LEFT($J2367,4)="TOPE","Control automatico DIAN: "&amp;$J2367,"Casilla automatica: "&amp;$J2367)))</f>
        <v/>
      </c>
    </row>
    <row r="2368">
      <c r="A2368" s="9" t="n"/>
      <c r="B2368" s="9" t="n"/>
      <c r="C2368" s="9" t="n"/>
      <c r="D2368" s="9" t="n"/>
      <c r="E2368" s="9" t="n"/>
      <c r="F2368" s="11" t="n"/>
      <c r="G2368" s="9" t="n"/>
      <c r="H2368" s="9" t="n"/>
      <c r="I2368" s="9">
        <f>IF(COUNTA($A2368:$H2368)=0,"",IF($J2368="OTRO","NO","SI"))</f>
        <v/>
      </c>
      <c r="J2368" s="9">
        <f>IF(COUNTA($A2368:$H2368)=0,"",IFERROR(LOOKUP(2,1/(((LISTS!$H$2:$H$26&lt;&gt;"")*ISNUMBER(SEARCH(LISTS!$H$2:$H$26,$G2368)))+((LISTS!$I$2:$I$26&lt;&gt;"")*ISNUMBER(SEARCH(LISTS!$I$2:$I$26,$E2368)))),LISTS!$K$2:$K$26),"OTRO"))</f>
        <v/>
      </c>
      <c r="K2368" s="11">
        <f>IF($I2368&lt;&gt;"SI",0,IFERROR($F2368,0))</f>
        <v/>
      </c>
      <c r="L2368" s="9">
        <f>IF(COUNTA($A2368:$H2368)=0,"",IF($J2368="OTRO",IFERROR(LOOKUP(2,1/(((LISTS!$H$2:$H$26&lt;&gt;"")*ISNUMBER(SEARCH(LISTS!$H$2:$H$26,$G2368)))+((LISTS!$I$2:$I$26&lt;&gt;"")*ISNUMBER(SEARCH(LISTS!$I$2:$I$26,$E2368)))),LISTS!$L$2:$L$26),"Concepto DIAN no mapeado a casilla automatica"),IF(LEFT($J2368,4)="TOPE","Control automatico DIAN: "&amp;$J2368,"Casilla automatica: "&amp;$J2368)))</f>
        <v/>
      </c>
    </row>
    <row r="2369">
      <c r="A2369" s="9" t="n"/>
      <c r="B2369" s="9" t="n"/>
      <c r="C2369" s="9" t="n"/>
      <c r="D2369" s="9" t="n"/>
      <c r="E2369" s="9" t="n"/>
      <c r="F2369" s="11" t="n"/>
      <c r="G2369" s="9" t="n"/>
      <c r="H2369" s="9" t="n"/>
      <c r="I2369" s="9">
        <f>IF(COUNTA($A2369:$H2369)=0,"",IF($J2369="OTRO","NO","SI"))</f>
        <v/>
      </c>
      <c r="J2369" s="9">
        <f>IF(COUNTA($A2369:$H2369)=0,"",IFERROR(LOOKUP(2,1/(((LISTS!$H$2:$H$26&lt;&gt;"")*ISNUMBER(SEARCH(LISTS!$H$2:$H$26,$G2369)))+((LISTS!$I$2:$I$26&lt;&gt;"")*ISNUMBER(SEARCH(LISTS!$I$2:$I$26,$E2369)))),LISTS!$K$2:$K$26),"OTRO"))</f>
        <v/>
      </c>
      <c r="K2369" s="11">
        <f>IF($I2369&lt;&gt;"SI",0,IFERROR($F2369,0))</f>
        <v/>
      </c>
      <c r="L2369" s="9">
        <f>IF(COUNTA($A2369:$H2369)=0,"",IF($J2369="OTRO",IFERROR(LOOKUP(2,1/(((LISTS!$H$2:$H$26&lt;&gt;"")*ISNUMBER(SEARCH(LISTS!$H$2:$H$26,$G2369)))+((LISTS!$I$2:$I$26&lt;&gt;"")*ISNUMBER(SEARCH(LISTS!$I$2:$I$26,$E2369)))),LISTS!$L$2:$L$26),"Concepto DIAN no mapeado a casilla automatica"),IF(LEFT($J2369,4)="TOPE","Control automatico DIAN: "&amp;$J2369,"Casilla automatica: "&amp;$J2369)))</f>
        <v/>
      </c>
    </row>
    <row r="2370">
      <c r="A2370" s="9" t="n"/>
      <c r="B2370" s="9" t="n"/>
      <c r="C2370" s="9" t="n"/>
      <c r="D2370" s="9" t="n"/>
      <c r="E2370" s="9" t="n"/>
      <c r="F2370" s="11" t="n"/>
      <c r="G2370" s="9" t="n"/>
      <c r="H2370" s="9" t="n"/>
      <c r="I2370" s="9">
        <f>IF(COUNTA($A2370:$H2370)=0,"",IF($J2370="OTRO","NO","SI"))</f>
        <v/>
      </c>
      <c r="J2370" s="9">
        <f>IF(COUNTA($A2370:$H2370)=0,"",IFERROR(LOOKUP(2,1/(((LISTS!$H$2:$H$26&lt;&gt;"")*ISNUMBER(SEARCH(LISTS!$H$2:$H$26,$G2370)))+((LISTS!$I$2:$I$26&lt;&gt;"")*ISNUMBER(SEARCH(LISTS!$I$2:$I$26,$E2370)))),LISTS!$K$2:$K$26),"OTRO"))</f>
        <v/>
      </c>
      <c r="K2370" s="11">
        <f>IF($I2370&lt;&gt;"SI",0,IFERROR($F2370,0))</f>
        <v/>
      </c>
      <c r="L2370" s="9">
        <f>IF(COUNTA($A2370:$H2370)=0,"",IF($J2370="OTRO",IFERROR(LOOKUP(2,1/(((LISTS!$H$2:$H$26&lt;&gt;"")*ISNUMBER(SEARCH(LISTS!$H$2:$H$26,$G2370)))+((LISTS!$I$2:$I$26&lt;&gt;"")*ISNUMBER(SEARCH(LISTS!$I$2:$I$26,$E2370)))),LISTS!$L$2:$L$26),"Concepto DIAN no mapeado a casilla automatica"),IF(LEFT($J2370,4)="TOPE","Control automatico DIAN: "&amp;$J2370,"Casilla automatica: "&amp;$J2370)))</f>
        <v/>
      </c>
    </row>
    <row r="2371">
      <c r="A2371" s="9" t="n"/>
      <c r="B2371" s="9" t="n"/>
      <c r="C2371" s="9" t="n"/>
      <c r="D2371" s="9" t="n"/>
      <c r="E2371" s="9" t="n"/>
      <c r="F2371" s="11" t="n"/>
      <c r="G2371" s="9" t="n"/>
      <c r="H2371" s="9" t="n"/>
      <c r="I2371" s="9">
        <f>IF(COUNTA($A2371:$H2371)=0,"",IF($J2371="OTRO","NO","SI"))</f>
        <v/>
      </c>
      <c r="J2371" s="9">
        <f>IF(COUNTA($A2371:$H2371)=0,"",IFERROR(LOOKUP(2,1/(((LISTS!$H$2:$H$26&lt;&gt;"")*ISNUMBER(SEARCH(LISTS!$H$2:$H$26,$G2371)))+((LISTS!$I$2:$I$26&lt;&gt;"")*ISNUMBER(SEARCH(LISTS!$I$2:$I$26,$E2371)))),LISTS!$K$2:$K$26),"OTRO"))</f>
        <v/>
      </c>
      <c r="K2371" s="11">
        <f>IF($I2371&lt;&gt;"SI",0,IFERROR($F2371,0))</f>
        <v/>
      </c>
      <c r="L2371" s="9">
        <f>IF(COUNTA($A2371:$H2371)=0,"",IF($J2371="OTRO",IFERROR(LOOKUP(2,1/(((LISTS!$H$2:$H$26&lt;&gt;"")*ISNUMBER(SEARCH(LISTS!$H$2:$H$26,$G2371)))+((LISTS!$I$2:$I$26&lt;&gt;"")*ISNUMBER(SEARCH(LISTS!$I$2:$I$26,$E2371)))),LISTS!$L$2:$L$26),"Concepto DIAN no mapeado a casilla automatica"),IF(LEFT($J2371,4)="TOPE","Control automatico DIAN: "&amp;$J2371,"Casilla automatica: "&amp;$J2371)))</f>
        <v/>
      </c>
    </row>
    <row r="2372">
      <c r="A2372" s="9" t="n"/>
      <c r="B2372" s="9" t="n"/>
      <c r="C2372" s="9" t="n"/>
      <c r="D2372" s="9" t="n"/>
      <c r="E2372" s="9" t="n"/>
      <c r="F2372" s="11" t="n"/>
      <c r="G2372" s="9" t="n"/>
      <c r="H2372" s="9" t="n"/>
      <c r="I2372" s="9">
        <f>IF(COUNTA($A2372:$H2372)=0,"",IF($J2372="OTRO","NO","SI"))</f>
        <v/>
      </c>
      <c r="J2372" s="9">
        <f>IF(COUNTA($A2372:$H2372)=0,"",IFERROR(LOOKUP(2,1/(((LISTS!$H$2:$H$26&lt;&gt;"")*ISNUMBER(SEARCH(LISTS!$H$2:$H$26,$G2372)))+((LISTS!$I$2:$I$26&lt;&gt;"")*ISNUMBER(SEARCH(LISTS!$I$2:$I$26,$E2372)))),LISTS!$K$2:$K$26),"OTRO"))</f>
        <v/>
      </c>
      <c r="K2372" s="11">
        <f>IF($I2372&lt;&gt;"SI",0,IFERROR($F2372,0))</f>
        <v/>
      </c>
      <c r="L2372" s="9">
        <f>IF(COUNTA($A2372:$H2372)=0,"",IF($J2372="OTRO",IFERROR(LOOKUP(2,1/(((LISTS!$H$2:$H$26&lt;&gt;"")*ISNUMBER(SEARCH(LISTS!$H$2:$H$26,$G2372)))+((LISTS!$I$2:$I$26&lt;&gt;"")*ISNUMBER(SEARCH(LISTS!$I$2:$I$26,$E2372)))),LISTS!$L$2:$L$26),"Concepto DIAN no mapeado a casilla automatica"),IF(LEFT($J2372,4)="TOPE","Control automatico DIAN: "&amp;$J2372,"Casilla automatica: "&amp;$J2372)))</f>
        <v/>
      </c>
    </row>
    <row r="2373">
      <c r="A2373" s="9" t="n"/>
      <c r="B2373" s="9" t="n"/>
      <c r="C2373" s="9" t="n"/>
      <c r="D2373" s="9" t="n"/>
      <c r="E2373" s="9" t="n"/>
      <c r="F2373" s="11" t="n"/>
      <c r="G2373" s="9" t="n"/>
      <c r="H2373" s="9" t="n"/>
      <c r="I2373" s="9">
        <f>IF(COUNTA($A2373:$H2373)=0,"",IF($J2373="OTRO","NO","SI"))</f>
        <v/>
      </c>
      <c r="J2373" s="9">
        <f>IF(COUNTA($A2373:$H2373)=0,"",IFERROR(LOOKUP(2,1/(((LISTS!$H$2:$H$26&lt;&gt;"")*ISNUMBER(SEARCH(LISTS!$H$2:$H$26,$G2373)))+((LISTS!$I$2:$I$26&lt;&gt;"")*ISNUMBER(SEARCH(LISTS!$I$2:$I$26,$E2373)))),LISTS!$K$2:$K$26),"OTRO"))</f>
        <v/>
      </c>
      <c r="K2373" s="11">
        <f>IF($I2373&lt;&gt;"SI",0,IFERROR($F2373,0))</f>
        <v/>
      </c>
      <c r="L2373" s="9">
        <f>IF(COUNTA($A2373:$H2373)=0,"",IF($J2373="OTRO",IFERROR(LOOKUP(2,1/(((LISTS!$H$2:$H$26&lt;&gt;"")*ISNUMBER(SEARCH(LISTS!$H$2:$H$26,$G2373)))+((LISTS!$I$2:$I$26&lt;&gt;"")*ISNUMBER(SEARCH(LISTS!$I$2:$I$26,$E2373)))),LISTS!$L$2:$L$26),"Concepto DIAN no mapeado a casilla automatica"),IF(LEFT($J2373,4)="TOPE","Control automatico DIAN: "&amp;$J2373,"Casilla automatica: "&amp;$J2373)))</f>
        <v/>
      </c>
    </row>
    <row r="2374">
      <c r="A2374" s="9" t="n"/>
      <c r="B2374" s="9" t="n"/>
      <c r="C2374" s="9" t="n"/>
      <c r="D2374" s="9" t="n"/>
      <c r="E2374" s="9" t="n"/>
      <c r="F2374" s="11" t="n"/>
      <c r="G2374" s="9" t="n"/>
      <c r="H2374" s="9" t="n"/>
      <c r="I2374" s="9">
        <f>IF(COUNTA($A2374:$H2374)=0,"",IF($J2374="OTRO","NO","SI"))</f>
        <v/>
      </c>
      <c r="J2374" s="9">
        <f>IF(COUNTA($A2374:$H2374)=0,"",IFERROR(LOOKUP(2,1/(((LISTS!$H$2:$H$26&lt;&gt;"")*ISNUMBER(SEARCH(LISTS!$H$2:$H$26,$G2374)))+((LISTS!$I$2:$I$26&lt;&gt;"")*ISNUMBER(SEARCH(LISTS!$I$2:$I$26,$E2374)))),LISTS!$K$2:$K$26),"OTRO"))</f>
        <v/>
      </c>
      <c r="K2374" s="11">
        <f>IF($I2374&lt;&gt;"SI",0,IFERROR($F2374,0))</f>
        <v/>
      </c>
      <c r="L2374" s="9">
        <f>IF(COUNTA($A2374:$H2374)=0,"",IF($J2374="OTRO",IFERROR(LOOKUP(2,1/(((LISTS!$H$2:$H$26&lt;&gt;"")*ISNUMBER(SEARCH(LISTS!$H$2:$H$26,$G2374)))+((LISTS!$I$2:$I$26&lt;&gt;"")*ISNUMBER(SEARCH(LISTS!$I$2:$I$26,$E2374)))),LISTS!$L$2:$L$26),"Concepto DIAN no mapeado a casilla automatica"),IF(LEFT($J2374,4)="TOPE","Control automatico DIAN: "&amp;$J2374,"Casilla automatica: "&amp;$J2374)))</f>
        <v/>
      </c>
    </row>
    <row r="2375">
      <c r="A2375" s="9" t="n"/>
      <c r="B2375" s="9" t="n"/>
      <c r="C2375" s="9" t="n"/>
      <c r="D2375" s="9" t="n"/>
      <c r="E2375" s="9" t="n"/>
      <c r="F2375" s="11" t="n"/>
      <c r="G2375" s="9" t="n"/>
      <c r="H2375" s="9" t="n"/>
      <c r="I2375" s="9">
        <f>IF(COUNTA($A2375:$H2375)=0,"",IF($J2375="OTRO","NO","SI"))</f>
        <v/>
      </c>
      <c r="J2375" s="9">
        <f>IF(COUNTA($A2375:$H2375)=0,"",IFERROR(LOOKUP(2,1/(((LISTS!$H$2:$H$26&lt;&gt;"")*ISNUMBER(SEARCH(LISTS!$H$2:$H$26,$G2375)))+((LISTS!$I$2:$I$26&lt;&gt;"")*ISNUMBER(SEARCH(LISTS!$I$2:$I$26,$E2375)))),LISTS!$K$2:$K$26),"OTRO"))</f>
        <v/>
      </c>
      <c r="K2375" s="11">
        <f>IF($I2375&lt;&gt;"SI",0,IFERROR($F2375,0))</f>
        <v/>
      </c>
      <c r="L2375" s="9">
        <f>IF(COUNTA($A2375:$H2375)=0,"",IF($J2375="OTRO",IFERROR(LOOKUP(2,1/(((LISTS!$H$2:$H$26&lt;&gt;"")*ISNUMBER(SEARCH(LISTS!$H$2:$H$26,$G2375)))+((LISTS!$I$2:$I$26&lt;&gt;"")*ISNUMBER(SEARCH(LISTS!$I$2:$I$26,$E2375)))),LISTS!$L$2:$L$26),"Concepto DIAN no mapeado a casilla automatica"),IF(LEFT($J2375,4)="TOPE","Control automatico DIAN: "&amp;$J2375,"Casilla automatica: "&amp;$J2375)))</f>
        <v/>
      </c>
    </row>
    <row r="2376">
      <c r="A2376" s="9" t="n"/>
      <c r="B2376" s="9" t="n"/>
      <c r="C2376" s="9" t="n"/>
      <c r="D2376" s="9" t="n"/>
      <c r="E2376" s="9" t="n"/>
      <c r="F2376" s="11" t="n"/>
      <c r="G2376" s="9" t="n"/>
      <c r="H2376" s="9" t="n"/>
      <c r="I2376" s="9">
        <f>IF(COUNTA($A2376:$H2376)=0,"",IF($J2376="OTRO","NO","SI"))</f>
        <v/>
      </c>
      <c r="J2376" s="9">
        <f>IF(COUNTA($A2376:$H2376)=0,"",IFERROR(LOOKUP(2,1/(((LISTS!$H$2:$H$26&lt;&gt;"")*ISNUMBER(SEARCH(LISTS!$H$2:$H$26,$G2376)))+((LISTS!$I$2:$I$26&lt;&gt;"")*ISNUMBER(SEARCH(LISTS!$I$2:$I$26,$E2376)))),LISTS!$K$2:$K$26),"OTRO"))</f>
        <v/>
      </c>
      <c r="K2376" s="11">
        <f>IF($I2376&lt;&gt;"SI",0,IFERROR($F2376,0))</f>
        <v/>
      </c>
      <c r="L2376" s="9">
        <f>IF(COUNTA($A2376:$H2376)=0,"",IF($J2376="OTRO",IFERROR(LOOKUP(2,1/(((LISTS!$H$2:$H$26&lt;&gt;"")*ISNUMBER(SEARCH(LISTS!$H$2:$H$26,$G2376)))+((LISTS!$I$2:$I$26&lt;&gt;"")*ISNUMBER(SEARCH(LISTS!$I$2:$I$26,$E2376)))),LISTS!$L$2:$L$26),"Concepto DIAN no mapeado a casilla automatica"),IF(LEFT($J2376,4)="TOPE","Control automatico DIAN: "&amp;$J2376,"Casilla automatica: "&amp;$J2376)))</f>
        <v/>
      </c>
    </row>
    <row r="2377">
      <c r="A2377" s="9" t="n"/>
      <c r="B2377" s="9" t="n"/>
      <c r="C2377" s="9" t="n"/>
      <c r="D2377" s="9" t="n"/>
      <c r="E2377" s="9" t="n"/>
      <c r="F2377" s="11" t="n"/>
      <c r="G2377" s="9" t="n"/>
      <c r="H2377" s="9" t="n"/>
      <c r="I2377" s="9">
        <f>IF(COUNTA($A2377:$H2377)=0,"",IF($J2377="OTRO","NO","SI"))</f>
        <v/>
      </c>
      <c r="J2377" s="9">
        <f>IF(COUNTA($A2377:$H2377)=0,"",IFERROR(LOOKUP(2,1/(((LISTS!$H$2:$H$26&lt;&gt;"")*ISNUMBER(SEARCH(LISTS!$H$2:$H$26,$G2377)))+((LISTS!$I$2:$I$26&lt;&gt;"")*ISNUMBER(SEARCH(LISTS!$I$2:$I$26,$E2377)))),LISTS!$K$2:$K$26),"OTRO"))</f>
        <v/>
      </c>
      <c r="K2377" s="11">
        <f>IF($I2377&lt;&gt;"SI",0,IFERROR($F2377,0))</f>
        <v/>
      </c>
      <c r="L2377" s="9">
        <f>IF(COUNTA($A2377:$H2377)=0,"",IF($J2377="OTRO",IFERROR(LOOKUP(2,1/(((LISTS!$H$2:$H$26&lt;&gt;"")*ISNUMBER(SEARCH(LISTS!$H$2:$H$26,$G2377)))+((LISTS!$I$2:$I$26&lt;&gt;"")*ISNUMBER(SEARCH(LISTS!$I$2:$I$26,$E2377)))),LISTS!$L$2:$L$26),"Concepto DIAN no mapeado a casilla automatica"),IF(LEFT($J2377,4)="TOPE","Control automatico DIAN: "&amp;$J2377,"Casilla automatica: "&amp;$J2377)))</f>
        <v/>
      </c>
    </row>
    <row r="2378">
      <c r="A2378" s="9" t="n"/>
      <c r="B2378" s="9" t="n"/>
      <c r="C2378" s="9" t="n"/>
      <c r="D2378" s="9" t="n"/>
      <c r="E2378" s="9" t="n"/>
      <c r="F2378" s="11" t="n"/>
      <c r="G2378" s="9" t="n"/>
      <c r="H2378" s="9" t="n"/>
      <c r="I2378" s="9">
        <f>IF(COUNTA($A2378:$H2378)=0,"",IF($J2378="OTRO","NO","SI"))</f>
        <v/>
      </c>
      <c r="J2378" s="9">
        <f>IF(COUNTA($A2378:$H2378)=0,"",IFERROR(LOOKUP(2,1/(((LISTS!$H$2:$H$26&lt;&gt;"")*ISNUMBER(SEARCH(LISTS!$H$2:$H$26,$G2378)))+((LISTS!$I$2:$I$26&lt;&gt;"")*ISNUMBER(SEARCH(LISTS!$I$2:$I$26,$E2378)))),LISTS!$K$2:$K$26),"OTRO"))</f>
        <v/>
      </c>
      <c r="K2378" s="11">
        <f>IF($I2378&lt;&gt;"SI",0,IFERROR($F2378,0))</f>
        <v/>
      </c>
      <c r="L2378" s="9">
        <f>IF(COUNTA($A2378:$H2378)=0,"",IF($J2378="OTRO",IFERROR(LOOKUP(2,1/(((LISTS!$H$2:$H$26&lt;&gt;"")*ISNUMBER(SEARCH(LISTS!$H$2:$H$26,$G2378)))+((LISTS!$I$2:$I$26&lt;&gt;"")*ISNUMBER(SEARCH(LISTS!$I$2:$I$26,$E2378)))),LISTS!$L$2:$L$26),"Concepto DIAN no mapeado a casilla automatica"),IF(LEFT($J2378,4)="TOPE","Control automatico DIAN: "&amp;$J2378,"Casilla automatica: "&amp;$J2378)))</f>
        <v/>
      </c>
    </row>
    <row r="2379">
      <c r="A2379" s="9" t="n"/>
      <c r="B2379" s="9" t="n"/>
      <c r="C2379" s="9" t="n"/>
      <c r="D2379" s="9" t="n"/>
      <c r="E2379" s="9" t="n"/>
      <c r="F2379" s="11" t="n"/>
      <c r="G2379" s="9" t="n"/>
      <c r="H2379" s="9" t="n"/>
      <c r="I2379" s="9">
        <f>IF(COUNTA($A2379:$H2379)=0,"",IF($J2379="OTRO","NO","SI"))</f>
        <v/>
      </c>
      <c r="J2379" s="9">
        <f>IF(COUNTA($A2379:$H2379)=0,"",IFERROR(LOOKUP(2,1/(((LISTS!$H$2:$H$26&lt;&gt;"")*ISNUMBER(SEARCH(LISTS!$H$2:$H$26,$G2379)))+((LISTS!$I$2:$I$26&lt;&gt;"")*ISNUMBER(SEARCH(LISTS!$I$2:$I$26,$E2379)))),LISTS!$K$2:$K$26),"OTRO"))</f>
        <v/>
      </c>
      <c r="K2379" s="11">
        <f>IF($I2379&lt;&gt;"SI",0,IFERROR($F2379,0))</f>
        <v/>
      </c>
      <c r="L2379" s="9">
        <f>IF(COUNTA($A2379:$H2379)=0,"",IF($J2379="OTRO",IFERROR(LOOKUP(2,1/(((LISTS!$H$2:$H$26&lt;&gt;"")*ISNUMBER(SEARCH(LISTS!$H$2:$H$26,$G2379)))+((LISTS!$I$2:$I$26&lt;&gt;"")*ISNUMBER(SEARCH(LISTS!$I$2:$I$26,$E2379)))),LISTS!$L$2:$L$26),"Concepto DIAN no mapeado a casilla automatica"),IF(LEFT($J2379,4)="TOPE","Control automatico DIAN: "&amp;$J2379,"Casilla automatica: "&amp;$J2379)))</f>
        <v/>
      </c>
    </row>
    <row r="2380">
      <c r="A2380" s="9" t="n"/>
      <c r="B2380" s="9" t="n"/>
      <c r="C2380" s="9" t="n"/>
      <c r="D2380" s="9" t="n"/>
      <c r="E2380" s="9" t="n"/>
      <c r="F2380" s="11" t="n"/>
      <c r="G2380" s="9" t="n"/>
      <c r="H2380" s="9" t="n"/>
      <c r="I2380" s="9">
        <f>IF(COUNTA($A2380:$H2380)=0,"",IF($J2380="OTRO","NO","SI"))</f>
        <v/>
      </c>
      <c r="J2380" s="9">
        <f>IF(COUNTA($A2380:$H2380)=0,"",IFERROR(LOOKUP(2,1/(((LISTS!$H$2:$H$26&lt;&gt;"")*ISNUMBER(SEARCH(LISTS!$H$2:$H$26,$G2380)))+((LISTS!$I$2:$I$26&lt;&gt;"")*ISNUMBER(SEARCH(LISTS!$I$2:$I$26,$E2380)))),LISTS!$K$2:$K$26),"OTRO"))</f>
        <v/>
      </c>
      <c r="K2380" s="11">
        <f>IF($I2380&lt;&gt;"SI",0,IFERROR($F2380,0))</f>
        <v/>
      </c>
      <c r="L2380" s="9">
        <f>IF(COUNTA($A2380:$H2380)=0,"",IF($J2380="OTRO",IFERROR(LOOKUP(2,1/(((LISTS!$H$2:$H$26&lt;&gt;"")*ISNUMBER(SEARCH(LISTS!$H$2:$H$26,$G2380)))+((LISTS!$I$2:$I$26&lt;&gt;"")*ISNUMBER(SEARCH(LISTS!$I$2:$I$26,$E2380)))),LISTS!$L$2:$L$26),"Concepto DIAN no mapeado a casilla automatica"),IF(LEFT($J2380,4)="TOPE","Control automatico DIAN: "&amp;$J2380,"Casilla automatica: "&amp;$J2380)))</f>
        <v/>
      </c>
    </row>
    <row r="2381">
      <c r="A2381" s="9" t="n"/>
      <c r="B2381" s="9" t="n"/>
      <c r="C2381" s="9" t="n"/>
      <c r="D2381" s="9" t="n"/>
      <c r="E2381" s="9" t="n"/>
      <c r="F2381" s="11" t="n"/>
      <c r="G2381" s="9" t="n"/>
      <c r="H2381" s="9" t="n"/>
      <c r="I2381" s="9">
        <f>IF(COUNTA($A2381:$H2381)=0,"",IF($J2381="OTRO","NO","SI"))</f>
        <v/>
      </c>
      <c r="J2381" s="9">
        <f>IF(COUNTA($A2381:$H2381)=0,"",IFERROR(LOOKUP(2,1/(((LISTS!$H$2:$H$26&lt;&gt;"")*ISNUMBER(SEARCH(LISTS!$H$2:$H$26,$G2381)))+((LISTS!$I$2:$I$26&lt;&gt;"")*ISNUMBER(SEARCH(LISTS!$I$2:$I$26,$E2381)))),LISTS!$K$2:$K$26),"OTRO"))</f>
        <v/>
      </c>
      <c r="K2381" s="11">
        <f>IF($I2381&lt;&gt;"SI",0,IFERROR($F2381,0))</f>
        <v/>
      </c>
      <c r="L2381" s="9">
        <f>IF(COUNTA($A2381:$H2381)=0,"",IF($J2381="OTRO",IFERROR(LOOKUP(2,1/(((LISTS!$H$2:$H$26&lt;&gt;"")*ISNUMBER(SEARCH(LISTS!$H$2:$H$26,$G2381)))+((LISTS!$I$2:$I$26&lt;&gt;"")*ISNUMBER(SEARCH(LISTS!$I$2:$I$26,$E2381)))),LISTS!$L$2:$L$26),"Concepto DIAN no mapeado a casilla automatica"),IF(LEFT($J2381,4)="TOPE","Control automatico DIAN: "&amp;$J2381,"Casilla automatica: "&amp;$J2381)))</f>
        <v/>
      </c>
    </row>
    <row r="2382">
      <c r="A2382" s="9" t="n"/>
      <c r="B2382" s="9" t="n"/>
      <c r="C2382" s="9" t="n"/>
      <c r="D2382" s="9" t="n"/>
      <c r="E2382" s="9" t="n"/>
      <c r="F2382" s="11" t="n"/>
      <c r="G2382" s="9" t="n"/>
      <c r="H2382" s="9" t="n"/>
      <c r="I2382" s="9">
        <f>IF(COUNTA($A2382:$H2382)=0,"",IF($J2382="OTRO","NO","SI"))</f>
        <v/>
      </c>
      <c r="J2382" s="9">
        <f>IF(COUNTA($A2382:$H2382)=0,"",IFERROR(LOOKUP(2,1/(((LISTS!$H$2:$H$26&lt;&gt;"")*ISNUMBER(SEARCH(LISTS!$H$2:$H$26,$G2382)))+((LISTS!$I$2:$I$26&lt;&gt;"")*ISNUMBER(SEARCH(LISTS!$I$2:$I$26,$E2382)))),LISTS!$K$2:$K$26),"OTRO"))</f>
        <v/>
      </c>
      <c r="K2382" s="11">
        <f>IF($I2382&lt;&gt;"SI",0,IFERROR($F2382,0))</f>
        <v/>
      </c>
      <c r="L2382" s="9">
        <f>IF(COUNTA($A2382:$H2382)=0,"",IF($J2382="OTRO",IFERROR(LOOKUP(2,1/(((LISTS!$H$2:$H$26&lt;&gt;"")*ISNUMBER(SEARCH(LISTS!$H$2:$H$26,$G2382)))+((LISTS!$I$2:$I$26&lt;&gt;"")*ISNUMBER(SEARCH(LISTS!$I$2:$I$26,$E2382)))),LISTS!$L$2:$L$26),"Concepto DIAN no mapeado a casilla automatica"),IF(LEFT($J2382,4)="TOPE","Control automatico DIAN: "&amp;$J2382,"Casilla automatica: "&amp;$J2382)))</f>
        <v/>
      </c>
    </row>
    <row r="2383">
      <c r="A2383" s="9" t="n"/>
      <c r="B2383" s="9" t="n"/>
      <c r="C2383" s="9" t="n"/>
      <c r="D2383" s="9" t="n"/>
      <c r="E2383" s="9" t="n"/>
      <c r="F2383" s="11" t="n"/>
      <c r="G2383" s="9" t="n"/>
      <c r="H2383" s="9" t="n"/>
      <c r="I2383" s="9">
        <f>IF(COUNTA($A2383:$H2383)=0,"",IF($J2383="OTRO","NO","SI"))</f>
        <v/>
      </c>
      <c r="J2383" s="9">
        <f>IF(COUNTA($A2383:$H2383)=0,"",IFERROR(LOOKUP(2,1/(((LISTS!$H$2:$H$26&lt;&gt;"")*ISNUMBER(SEARCH(LISTS!$H$2:$H$26,$G2383)))+((LISTS!$I$2:$I$26&lt;&gt;"")*ISNUMBER(SEARCH(LISTS!$I$2:$I$26,$E2383)))),LISTS!$K$2:$K$26),"OTRO"))</f>
        <v/>
      </c>
      <c r="K2383" s="11">
        <f>IF($I2383&lt;&gt;"SI",0,IFERROR($F2383,0))</f>
        <v/>
      </c>
      <c r="L2383" s="9">
        <f>IF(COUNTA($A2383:$H2383)=0,"",IF($J2383="OTRO",IFERROR(LOOKUP(2,1/(((LISTS!$H$2:$H$26&lt;&gt;"")*ISNUMBER(SEARCH(LISTS!$H$2:$H$26,$G2383)))+((LISTS!$I$2:$I$26&lt;&gt;"")*ISNUMBER(SEARCH(LISTS!$I$2:$I$26,$E2383)))),LISTS!$L$2:$L$26),"Concepto DIAN no mapeado a casilla automatica"),IF(LEFT($J2383,4)="TOPE","Control automatico DIAN: "&amp;$J2383,"Casilla automatica: "&amp;$J2383)))</f>
        <v/>
      </c>
    </row>
    <row r="2384">
      <c r="A2384" s="9" t="n"/>
      <c r="B2384" s="9" t="n"/>
      <c r="C2384" s="9" t="n"/>
      <c r="D2384" s="9" t="n"/>
      <c r="E2384" s="9" t="n"/>
      <c r="F2384" s="11" t="n"/>
      <c r="G2384" s="9" t="n"/>
      <c r="H2384" s="9" t="n"/>
      <c r="I2384" s="9">
        <f>IF(COUNTA($A2384:$H2384)=0,"",IF($J2384="OTRO","NO","SI"))</f>
        <v/>
      </c>
      <c r="J2384" s="9">
        <f>IF(COUNTA($A2384:$H2384)=0,"",IFERROR(LOOKUP(2,1/(((LISTS!$H$2:$H$26&lt;&gt;"")*ISNUMBER(SEARCH(LISTS!$H$2:$H$26,$G2384)))+((LISTS!$I$2:$I$26&lt;&gt;"")*ISNUMBER(SEARCH(LISTS!$I$2:$I$26,$E2384)))),LISTS!$K$2:$K$26),"OTRO"))</f>
        <v/>
      </c>
      <c r="K2384" s="11">
        <f>IF($I2384&lt;&gt;"SI",0,IFERROR($F2384,0))</f>
        <v/>
      </c>
      <c r="L2384" s="9">
        <f>IF(COUNTA($A2384:$H2384)=0,"",IF($J2384="OTRO",IFERROR(LOOKUP(2,1/(((LISTS!$H$2:$H$26&lt;&gt;"")*ISNUMBER(SEARCH(LISTS!$H$2:$H$26,$G2384)))+((LISTS!$I$2:$I$26&lt;&gt;"")*ISNUMBER(SEARCH(LISTS!$I$2:$I$26,$E2384)))),LISTS!$L$2:$L$26),"Concepto DIAN no mapeado a casilla automatica"),IF(LEFT($J2384,4)="TOPE","Control automatico DIAN: "&amp;$J2384,"Casilla automatica: "&amp;$J2384)))</f>
        <v/>
      </c>
    </row>
    <row r="2385">
      <c r="A2385" s="9" t="n"/>
      <c r="B2385" s="9" t="n"/>
      <c r="C2385" s="9" t="n"/>
      <c r="D2385" s="9" t="n"/>
      <c r="E2385" s="9" t="n"/>
      <c r="F2385" s="11" t="n"/>
      <c r="G2385" s="9" t="n"/>
      <c r="H2385" s="9" t="n"/>
      <c r="I2385" s="9">
        <f>IF(COUNTA($A2385:$H2385)=0,"",IF($J2385="OTRO","NO","SI"))</f>
        <v/>
      </c>
      <c r="J2385" s="9">
        <f>IF(COUNTA($A2385:$H2385)=0,"",IFERROR(LOOKUP(2,1/(((LISTS!$H$2:$H$26&lt;&gt;"")*ISNUMBER(SEARCH(LISTS!$H$2:$H$26,$G2385)))+((LISTS!$I$2:$I$26&lt;&gt;"")*ISNUMBER(SEARCH(LISTS!$I$2:$I$26,$E2385)))),LISTS!$K$2:$K$26),"OTRO"))</f>
        <v/>
      </c>
      <c r="K2385" s="11">
        <f>IF($I2385&lt;&gt;"SI",0,IFERROR($F2385,0))</f>
        <v/>
      </c>
      <c r="L2385" s="9">
        <f>IF(COUNTA($A2385:$H2385)=0,"",IF($J2385="OTRO",IFERROR(LOOKUP(2,1/(((LISTS!$H$2:$H$26&lt;&gt;"")*ISNUMBER(SEARCH(LISTS!$H$2:$H$26,$G2385)))+((LISTS!$I$2:$I$26&lt;&gt;"")*ISNUMBER(SEARCH(LISTS!$I$2:$I$26,$E2385)))),LISTS!$L$2:$L$26),"Concepto DIAN no mapeado a casilla automatica"),IF(LEFT($J2385,4)="TOPE","Control automatico DIAN: "&amp;$J2385,"Casilla automatica: "&amp;$J2385)))</f>
        <v/>
      </c>
    </row>
    <row r="2386">
      <c r="A2386" s="9" t="n"/>
      <c r="B2386" s="9" t="n"/>
      <c r="C2386" s="9" t="n"/>
      <c r="D2386" s="9" t="n"/>
      <c r="E2386" s="9" t="n"/>
      <c r="F2386" s="11" t="n"/>
      <c r="G2386" s="9" t="n"/>
      <c r="H2386" s="9" t="n"/>
      <c r="I2386" s="9">
        <f>IF(COUNTA($A2386:$H2386)=0,"",IF($J2386="OTRO","NO","SI"))</f>
        <v/>
      </c>
      <c r="J2386" s="9">
        <f>IF(COUNTA($A2386:$H2386)=0,"",IFERROR(LOOKUP(2,1/(((LISTS!$H$2:$H$26&lt;&gt;"")*ISNUMBER(SEARCH(LISTS!$H$2:$H$26,$G2386)))+((LISTS!$I$2:$I$26&lt;&gt;"")*ISNUMBER(SEARCH(LISTS!$I$2:$I$26,$E2386)))),LISTS!$K$2:$K$26),"OTRO"))</f>
        <v/>
      </c>
      <c r="K2386" s="11">
        <f>IF($I2386&lt;&gt;"SI",0,IFERROR($F2386,0))</f>
        <v/>
      </c>
      <c r="L2386" s="9">
        <f>IF(COUNTA($A2386:$H2386)=0,"",IF($J2386="OTRO",IFERROR(LOOKUP(2,1/(((LISTS!$H$2:$H$26&lt;&gt;"")*ISNUMBER(SEARCH(LISTS!$H$2:$H$26,$G2386)))+((LISTS!$I$2:$I$26&lt;&gt;"")*ISNUMBER(SEARCH(LISTS!$I$2:$I$26,$E2386)))),LISTS!$L$2:$L$26),"Concepto DIAN no mapeado a casilla automatica"),IF(LEFT($J2386,4)="TOPE","Control automatico DIAN: "&amp;$J2386,"Casilla automatica: "&amp;$J2386)))</f>
        <v/>
      </c>
    </row>
    <row r="2387">
      <c r="A2387" s="9" t="n"/>
      <c r="B2387" s="9" t="n"/>
      <c r="C2387" s="9" t="n"/>
      <c r="D2387" s="9" t="n"/>
      <c r="E2387" s="9" t="n"/>
      <c r="F2387" s="11" t="n"/>
      <c r="G2387" s="9" t="n"/>
      <c r="H2387" s="9" t="n"/>
      <c r="I2387" s="9">
        <f>IF(COUNTA($A2387:$H2387)=0,"",IF($J2387="OTRO","NO","SI"))</f>
        <v/>
      </c>
      <c r="J2387" s="9">
        <f>IF(COUNTA($A2387:$H2387)=0,"",IFERROR(LOOKUP(2,1/(((LISTS!$H$2:$H$26&lt;&gt;"")*ISNUMBER(SEARCH(LISTS!$H$2:$H$26,$G2387)))+((LISTS!$I$2:$I$26&lt;&gt;"")*ISNUMBER(SEARCH(LISTS!$I$2:$I$26,$E2387)))),LISTS!$K$2:$K$26),"OTRO"))</f>
        <v/>
      </c>
      <c r="K2387" s="11">
        <f>IF($I2387&lt;&gt;"SI",0,IFERROR($F2387,0))</f>
        <v/>
      </c>
      <c r="L2387" s="9">
        <f>IF(COUNTA($A2387:$H2387)=0,"",IF($J2387="OTRO",IFERROR(LOOKUP(2,1/(((LISTS!$H$2:$H$26&lt;&gt;"")*ISNUMBER(SEARCH(LISTS!$H$2:$H$26,$G2387)))+((LISTS!$I$2:$I$26&lt;&gt;"")*ISNUMBER(SEARCH(LISTS!$I$2:$I$26,$E2387)))),LISTS!$L$2:$L$26),"Concepto DIAN no mapeado a casilla automatica"),IF(LEFT($J2387,4)="TOPE","Control automatico DIAN: "&amp;$J2387,"Casilla automatica: "&amp;$J2387)))</f>
        <v/>
      </c>
    </row>
    <row r="2388">
      <c r="A2388" s="9" t="n"/>
      <c r="B2388" s="9" t="n"/>
      <c r="C2388" s="9" t="n"/>
      <c r="D2388" s="9" t="n"/>
      <c r="E2388" s="9" t="n"/>
      <c r="F2388" s="11" t="n"/>
      <c r="G2388" s="9" t="n"/>
      <c r="H2388" s="9" t="n"/>
      <c r="I2388" s="9">
        <f>IF(COUNTA($A2388:$H2388)=0,"",IF($J2388="OTRO","NO","SI"))</f>
        <v/>
      </c>
      <c r="J2388" s="9">
        <f>IF(COUNTA($A2388:$H2388)=0,"",IFERROR(LOOKUP(2,1/(((LISTS!$H$2:$H$26&lt;&gt;"")*ISNUMBER(SEARCH(LISTS!$H$2:$H$26,$G2388)))+((LISTS!$I$2:$I$26&lt;&gt;"")*ISNUMBER(SEARCH(LISTS!$I$2:$I$26,$E2388)))),LISTS!$K$2:$K$26),"OTRO"))</f>
        <v/>
      </c>
      <c r="K2388" s="11">
        <f>IF($I2388&lt;&gt;"SI",0,IFERROR($F2388,0))</f>
        <v/>
      </c>
      <c r="L2388" s="9">
        <f>IF(COUNTA($A2388:$H2388)=0,"",IF($J2388="OTRO",IFERROR(LOOKUP(2,1/(((LISTS!$H$2:$H$26&lt;&gt;"")*ISNUMBER(SEARCH(LISTS!$H$2:$H$26,$G2388)))+((LISTS!$I$2:$I$26&lt;&gt;"")*ISNUMBER(SEARCH(LISTS!$I$2:$I$26,$E2388)))),LISTS!$L$2:$L$26),"Concepto DIAN no mapeado a casilla automatica"),IF(LEFT($J2388,4)="TOPE","Control automatico DIAN: "&amp;$J2388,"Casilla automatica: "&amp;$J2388)))</f>
        <v/>
      </c>
    </row>
    <row r="2389">
      <c r="A2389" s="9" t="n"/>
      <c r="B2389" s="9" t="n"/>
      <c r="C2389" s="9" t="n"/>
      <c r="D2389" s="9" t="n"/>
      <c r="E2389" s="9" t="n"/>
      <c r="F2389" s="11" t="n"/>
      <c r="G2389" s="9" t="n"/>
      <c r="H2389" s="9" t="n"/>
      <c r="I2389" s="9">
        <f>IF(COUNTA($A2389:$H2389)=0,"",IF($J2389="OTRO","NO","SI"))</f>
        <v/>
      </c>
      <c r="J2389" s="9">
        <f>IF(COUNTA($A2389:$H2389)=0,"",IFERROR(LOOKUP(2,1/(((LISTS!$H$2:$H$26&lt;&gt;"")*ISNUMBER(SEARCH(LISTS!$H$2:$H$26,$G2389)))+((LISTS!$I$2:$I$26&lt;&gt;"")*ISNUMBER(SEARCH(LISTS!$I$2:$I$26,$E2389)))),LISTS!$K$2:$K$26),"OTRO"))</f>
        <v/>
      </c>
      <c r="K2389" s="11">
        <f>IF($I2389&lt;&gt;"SI",0,IFERROR($F2389,0))</f>
        <v/>
      </c>
      <c r="L2389" s="9">
        <f>IF(COUNTA($A2389:$H2389)=0,"",IF($J2389="OTRO",IFERROR(LOOKUP(2,1/(((LISTS!$H$2:$H$26&lt;&gt;"")*ISNUMBER(SEARCH(LISTS!$H$2:$H$26,$G2389)))+((LISTS!$I$2:$I$26&lt;&gt;"")*ISNUMBER(SEARCH(LISTS!$I$2:$I$26,$E2389)))),LISTS!$L$2:$L$26),"Concepto DIAN no mapeado a casilla automatica"),IF(LEFT($J2389,4)="TOPE","Control automatico DIAN: "&amp;$J2389,"Casilla automatica: "&amp;$J2389)))</f>
        <v/>
      </c>
    </row>
    <row r="2390">
      <c r="A2390" s="9" t="n"/>
      <c r="B2390" s="9" t="n"/>
      <c r="C2390" s="9" t="n"/>
      <c r="D2390" s="9" t="n"/>
      <c r="E2390" s="9" t="n"/>
      <c r="F2390" s="11" t="n"/>
      <c r="G2390" s="9" t="n"/>
      <c r="H2390" s="9" t="n"/>
      <c r="I2390" s="9">
        <f>IF(COUNTA($A2390:$H2390)=0,"",IF($J2390="OTRO","NO","SI"))</f>
        <v/>
      </c>
      <c r="J2390" s="9">
        <f>IF(COUNTA($A2390:$H2390)=0,"",IFERROR(LOOKUP(2,1/(((LISTS!$H$2:$H$26&lt;&gt;"")*ISNUMBER(SEARCH(LISTS!$H$2:$H$26,$G2390)))+((LISTS!$I$2:$I$26&lt;&gt;"")*ISNUMBER(SEARCH(LISTS!$I$2:$I$26,$E2390)))),LISTS!$K$2:$K$26),"OTRO"))</f>
        <v/>
      </c>
      <c r="K2390" s="11">
        <f>IF($I2390&lt;&gt;"SI",0,IFERROR($F2390,0))</f>
        <v/>
      </c>
      <c r="L2390" s="9">
        <f>IF(COUNTA($A2390:$H2390)=0,"",IF($J2390="OTRO",IFERROR(LOOKUP(2,1/(((LISTS!$H$2:$H$26&lt;&gt;"")*ISNUMBER(SEARCH(LISTS!$H$2:$H$26,$G2390)))+((LISTS!$I$2:$I$26&lt;&gt;"")*ISNUMBER(SEARCH(LISTS!$I$2:$I$26,$E2390)))),LISTS!$L$2:$L$26),"Concepto DIAN no mapeado a casilla automatica"),IF(LEFT($J2390,4)="TOPE","Control automatico DIAN: "&amp;$J2390,"Casilla automatica: "&amp;$J2390)))</f>
        <v/>
      </c>
    </row>
    <row r="2391">
      <c r="A2391" s="9" t="n"/>
      <c r="B2391" s="9" t="n"/>
      <c r="C2391" s="9" t="n"/>
      <c r="D2391" s="9" t="n"/>
      <c r="E2391" s="9" t="n"/>
      <c r="F2391" s="11" t="n"/>
      <c r="G2391" s="9" t="n"/>
      <c r="H2391" s="9" t="n"/>
      <c r="I2391" s="9">
        <f>IF(COUNTA($A2391:$H2391)=0,"",IF($J2391="OTRO","NO","SI"))</f>
        <v/>
      </c>
      <c r="J2391" s="9">
        <f>IF(COUNTA($A2391:$H2391)=0,"",IFERROR(LOOKUP(2,1/(((LISTS!$H$2:$H$26&lt;&gt;"")*ISNUMBER(SEARCH(LISTS!$H$2:$H$26,$G2391)))+((LISTS!$I$2:$I$26&lt;&gt;"")*ISNUMBER(SEARCH(LISTS!$I$2:$I$26,$E2391)))),LISTS!$K$2:$K$26),"OTRO"))</f>
        <v/>
      </c>
      <c r="K2391" s="11">
        <f>IF($I2391&lt;&gt;"SI",0,IFERROR($F2391,0))</f>
        <v/>
      </c>
      <c r="L2391" s="9">
        <f>IF(COUNTA($A2391:$H2391)=0,"",IF($J2391="OTRO",IFERROR(LOOKUP(2,1/(((LISTS!$H$2:$H$26&lt;&gt;"")*ISNUMBER(SEARCH(LISTS!$H$2:$H$26,$G2391)))+((LISTS!$I$2:$I$26&lt;&gt;"")*ISNUMBER(SEARCH(LISTS!$I$2:$I$26,$E2391)))),LISTS!$L$2:$L$26),"Concepto DIAN no mapeado a casilla automatica"),IF(LEFT($J2391,4)="TOPE","Control automatico DIAN: "&amp;$J2391,"Casilla automatica: "&amp;$J2391)))</f>
        <v/>
      </c>
    </row>
    <row r="2392">
      <c r="A2392" s="9" t="n"/>
      <c r="B2392" s="9" t="n"/>
      <c r="C2392" s="9" t="n"/>
      <c r="D2392" s="9" t="n"/>
      <c r="E2392" s="9" t="n"/>
      <c r="F2392" s="11" t="n"/>
      <c r="G2392" s="9" t="n"/>
      <c r="H2392" s="9" t="n"/>
      <c r="I2392" s="9">
        <f>IF(COUNTA($A2392:$H2392)=0,"",IF($J2392="OTRO","NO","SI"))</f>
        <v/>
      </c>
      <c r="J2392" s="9">
        <f>IF(COUNTA($A2392:$H2392)=0,"",IFERROR(LOOKUP(2,1/(((LISTS!$H$2:$H$26&lt;&gt;"")*ISNUMBER(SEARCH(LISTS!$H$2:$H$26,$G2392)))+((LISTS!$I$2:$I$26&lt;&gt;"")*ISNUMBER(SEARCH(LISTS!$I$2:$I$26,$E2392)))),LISTS!$K$2:$K$26),"OTRO"))</f>
        <v/>
      </c>
      <c r="K2392" s="11">
        <f>IF($I2392&lt;&gt;"SI",0,IFERROR($F2392,0))</f>
        <v/>
      </c>
      <c r="L2392" s="9">
        <f>IF(COUNTA($A2392:$H2392)=0,"",IF($J2392="OTRO",IFERROR(LOOKUP(2,1/(((LISTS!$H$2:$H$26&lt;&gt;"")*ISNUMBER(SEARCH(LISTS!$H$2:$H$26,$G2392)))+((LISTS!$I$2:$I$26&lt;&gt;"")*ISNUMBER(SEARCH(LISTS!$I$2:$I$26,$E2392)))),LISTS!$L$2:$L$26),"Concepto DIAN no mapeado a casilla automatica"),IF(LEFT($J2392,4)="TOPE","Control automatico DIAN: "&amp;$J2392,"Casilla automatica: "&amp;$J2392)))</f>
        <v/>
      </c>
    </row>
    <row r="2393">
      <c r="A2393" s="9" t="n"/>
      <c r="B2393" s="9" t="n"/>
      <c r="C2393" s="9" t="n"/>
      <c r="D2393" s="9" t="n"/>
      <c r="E2393" s="9" t="n"/>
      <c r="F2393" s="11" t="n"/>
      <c r="G2393" s="9" t="n"/>
      <c r="H2393" s="9" t="n"/>
      <c r="I2393" s="9">
        <f>IF(COUNTA($A2393:$H2393)=0,"",IF($J2393="OTRO","NO","SI"))</f>
        <v/>
      </c>
      <c r="J2393" s="9">
        <f>IF(COUNTA($A2393:$H2393)=0,"",IFERROR(LOOKUP(2,1/(((LISTS!$H$2:$H$26&lt;&gt;"")*ISNUMBER(SEARCH(LISTS!$H$2:$H$26,$G2393)))+((LISTS!$I$2:$I$26&lt;&gt;"")*ISNUMBER(SEARCH(LISTS!$I$2:$I$26,$E2393)))),LISTS!$K$2:$K$26),"OTRO"))</f>
        <v/>
      </c>
      <c r="K2393" s="11">
        <f>IF($I2393&lt;&gt;"SI",0,IFERROR($F2393,0))</f>
        <v/>
      </c>
      <c r="L2393" s="9">
        <f>IF(COUNTA($A2393:$H2393)=0,"",IF($J2393="OTRO",IFERROR(LOOKUP(2,1/(((LISTS!$H$2:$H$26&lt;&gt;"")*ISNUMBER(SEARCH(LISTS!$H$2:$H$26,$G2393)))+((LISTS!$I$2:$I$26&lt;&gt;"")*ISNUMBER(SEARCH(LISTS!$I$2:$I$26,$E2393)))),LISTS!$L$2:$L$26),"Concepto DIAN no mapeado a casilla automatica"),IF(LEFT($J2393,4)="TOPE","Control automatico DIAN: "&amp;$J2393,"Casilla automatica: "&amp;$J2393)))</f>
        <v/>
      </c>
    </row>
    <row r="2394">
      <c r="A2394" s="9" t="n"/>
      <c r="B2394" s="9" t="n"/>
      <c r="C2394" s="9" t="n"/>
      <c r="D2394" s="9" t="n"/>
      <c r="E2394" s="9" t="n"/>
      <c r="F2394" s="11" t="n"/>
      <c r="G2394" s="9" t="n"/>
      <c r="H2394" s="9" t="n"/>
      <c r="I2394" s="9">
        <f>IF(COUNTA($A2394:$H2394)=0,"",IF($J2394="OTRO","NO","SI"))</f>
        <v/>
      </c>
      <c r="J2394" s="9">
        <f>IF(COUNTA($A2394:$H2394)=0,"",IFERROR(LOOKUP(2,1/(((LISTS!$H$2:$H$26&lt;&gt;"")*ISNUMBER(SEARCH(LISTS!$H$2:$H$26,$G2394)))+((LISTS!$I$2:$I$26&lt;&gt;"")*ISNUMBER(SEARCH(LISTS!$I$2:$I$26,$E2394)))),LISTS!$K$2:$K$26),"OTRO"))</f>
        <v/>
      </c>
      <c r="K2394" s="11">
        <f>IF($I2394&lt;&gt;"SI",0,IFERROR($F2394,0))</f>
        <v/>
      </c>
      <c r="L2394" s="9">
        <f>IF(COUNTA($A2394:$H2394)=0,"",IF($J2394="OTRO",IFERROR(LOOKUP(2,1/(((LISTS!$H$2:$H$26&lt;&gt;"")*ISNUMBER(SEARCH(LISTS!$H$2:$H$26,$G2394)))+((LISTS!$I$2:$I$26&lt;&gt;"")*ISNUMBER(SEARCH(LISTS!$I$2:$I$26,$E2394)))),LISTS!$L$2:$L$26),"Concepto DIAN no mapeado a casilla automatica"),IF(LEFT($J2394,4)="TOPE","Control automatico DIAN: "&amp;$J2394,"Casilla automatica: "&amp;$J2394)))</f>
        <v/>
      </c>
    </row>
    <row r="2395">
      <c r="A2395" s="9" t="n"/>
      <c r="B2395" s="9" t="n"/>
      <c r="C2395" s="9" t="n"/>
      <c r="D2395" s="9" t="n"/>
      <c r="E2395" s="9" t="n"/>
      <c r="F2395" s="11" t="n"/>
      <c r="G2395" s="9" t="n"/>
      <c r="H2395" s="9" t="n"/>
      <c r="I2395" s="9">
        <f>IF(COUNTA($A2395:$H2395)=0,"",IF($J2395="OTRO","NO","SI"))</f>
        <v/>
      </c>
      <c r="J2395" s="9">
        <f>IF(COUNTA($A2395:$H2395)=0,"",IFERROR(LOOKUP(2,1/(((LISTS!$H$2:$H$26&lt;&gt;"")*ISNUMBER(SEARCH(LISTS!$H$2:$H$26,$G2395)))+((LISTS!$I$2:$I$26&lt;&gt;"")*ISNUMBER(SEARCH(LISTS!$I$2:$I$26,$E2395)))),LISTS!$K$2:$K$26),"OTRO"))</f>
        <v/>
      </c>
      <c r="K2395" s="11">
        <f>IF($I2395&lt;&gt;"SI",0,IFERROR($F2395,0))</f>
        <v/>
      </c>
      <c r="L2395" s="9">
        <f>IF(COUNTA($A2395:$H2395)=0,"",IF($J2395="OTRO",IFERROR(LOOKUP(2,1/(((LISTS!$H$2:$H$26&lt;&gt;"")*ISNUMBER(SEARCH(LISTS!$H$2:$H$26,$G2395)))+((LISTS!$I$2:$I$26&lt;&gt;"")*ISNUMBER(SEARCH(LISTS!$I$2:$I$26,$E2395)))),LISTS!$L$2:$L$26),"Concepto DIAN no mapeado a casilla automatica"),IF(LEFT($J2395,4)="TOPE","Control automatico DIAN: "&amp;$J2395,"Casilla automatica: "&amp;$J2395)))</f>
        <v/>
      </c>
    </row>
    <row r="2396">
      <c r="A2396" s="9" t="n"/>
      <c r="B2396" s="9" t="n"/>
      <c r="C2396" s="9" t="n"/>
      <c r="D2396" s="9" t="n"/>
      <c r="E2396" s="9" t="n"/>
      <c r="F2396" s="11" t="n"/>
      <c r="G2396" s="9" t="n"/>
      <c r="H2396" s="9" t="n"/>
      <c r="I2396" s="9">
        <f>IF(COUNTA($A2396:$H2396)=0,"",IF($J2396="OTRO","NO","SI"))</f>
        <v/>
      </c>
      <c r="J2396" s="9">
        <f>IF(COUNTA($A2396:$H2396)=0,"",IFERROR(LOOKUP(2,1/(((LISTS!$H$2:$H$26&lt;&gt;"")*ISNUMBER(SEARCH(LISTS!$H$2:$H$26,$G2396)))+((LISTS!$I$2:$I$26&lt;&gt;"")*ISNUMBER(SEARCH(LISTS!$I$2:$I$26,$E2396)))),LISTS!$K$2:$K$26),"OTRO"))</f>
        <v/>
      </c>
      <c r="K2396" s="11">
        <f>IF($I2396&lt;&gt;"SI",0,IFERROR($F2396,0))</f>
        <v/>
      </c>
      <c r="L2396" s="9">
        <f>IF(COUNTA($A2396:$H2396)=0,"",IF($J2396="OTRO",IFERROR(LOOKUP(2,1/(((LISTS!$H$2:$H$26&lt;&gt;"")*ISNUMBER(SEARCH(LISTS!$H$2:$H$26,$G2396)))+((LISTS!$I$2:$I$26&lt;&gt;"")*ISNUMBER(SEARCH(LISTS!$I$2:$I$26,$E2396)))),LISTS!$L$2:$L$26),"Concepto DIAN no mapeado a casilla automatica"),IF(LEFT($J2396,4)="TOPE","Control automatico DIAN: "&amp;$J2396,"Casilla automatica: "&amp;$J2396)))</f>
        <v/>
      </c>
    </row>
    <row r="2397">
      <c r="A2397" s="9" t="n"/>
      <c r="B2397" s="9" t="n"/>
      <c r="C2397" s="9" t="n"/>
      <c r="D2397" s="9" t="n"/>
      <c r="E2397" s="9" t="n"/>
      <c r="F2397" s="11" t="n"/>
      <c r="G2397" s="9" t="n"/>
      <c r="H2397" s="9" t="n"/>
      <c r="I2397" s="9">
        <f>IF(COUNTA($A2397:$H2397)=0,"",IF($J2397="OTRO","NO","SI"))</f>
        <v/>
      </c>
      <c r="J2397" s="9">
        <f>IF(COUNTA($A2397:$H2397)=0,"",IFERROR(LOOKUP(2,1/(((LISTS!$H$2:$H$26&lt;&gt;"")*ISNUMBER(SEARCH(LISTS!$H$2:$H$26,$G2397)))+((LISTS!$I$2:$I$26&lt;&gt;"")*ISNUMBER(SEARCH(LISTS!$I$2:$I$26,$E2397)))),LISTS!$K$2:$K$26),"OTRO"))</f>
        <v/>
      </c>
      <c r="K2397" s="11">
        <f>IF($I2397&lt;&gt;"SI",0,IFERROR($F2397,0))</f>
        <v/>
      </c>
      <c r="L2397" s="9">
        <f>IF(COUNTA($A2397:$H2397)=0,"",IF($J2397="OTRO",IFERROR(LOOKUP(2,1/(((LISTS!$H$2:$H$26&lt;&gt;"")*ISNUMBER(SEARCH(LISTS!$H$2:$H$26,$G2397)))+((LISTS!$I$2:$I$26&lt;&gt;"")*ISNUMBER(SEARCH(LISTS!$I$2:$I$26,$E2397)))),LISTS!$L$2:$L$26),"Concepto DIAN no mapeado a casilla automatica"),IF(LEFT($J2397,4)="TOPE","Control automatico DIAN: "&amp;$J2397,"Casilla automatica: "&amp;$J2397)))</f>
        <v/>
      </c>
    </row>
    <row r="2398">
      <c r="A2398" s="9" t="n"/>
      <c r="B2398" s="9" t="n"/>
      <c r="C2398" s="9" t="n"/>
      <c r="D2398" s="9" t="n"/>
      <c r="E2398" s="9" t="n"/>
      <c r="F2398" s="11" t="n"/>
      <c r="G2398" s="9" t="n"/>
      <c r="H2398" s="9" t="n"/>
      <c r="I2398" s="9">
        <f>IF(COUNTA($A2398:$H2398)=0,"",IF($J2398="OTRO","NO","SI"))</f>
        <v/>
      </c>
      <c r="J2398" s="9">
        <f>IF(COUNTA($A2398:$H2398)=0,"",IFERROR(LOOKUP(2,1/(((LISTS!$H$2:$H$26&lt;&gt;"")*ISNUMBER(SEARCH(LISTS!$H$2:$H$26,$G2398)))+((LISTS!$I$2:$I$26&lt;&gt;"")*ISNUMBER(SEARCH(LISTS!$I$2:$I$26,$E2398)))),LISTS!$K$2:$K$26),"OTRO"))</f>
        <v/>
      </c>
      <c r="K2398" s="11">
        <f>IF($I2398&lt;&gt;"SI",0,IFERROR($F2398,0))</f>
        <v/>
      </c>
      <c r="L2398" s="9">
        <f>IF(COUNTA($A2398:$H2398)=0,"",IF($J2398="OTRO",IFERROR(LOOKUP(2,1/(((LISTS!$H$2:$H$26&lt;&gt;"")*ISNUMBER(SEARCH(LISTS!$H$2:$H$26,$G2398)))+((LISTS!$I$2:$I$26&lt;&gt;"")*ISNUMBER(SEARCH(LISTS!$I$2:$I$26,$E2398)))),LISTS!$L$2:$L$26),"Concepto DIAN no mapeado a casilla automatica"),IF(LEFT($J2398,4)="TOPE","Control automatico DIAN: "&amp;$J2398,"Casilla automatica: "&amp;$J2398)))</f>
        <v/>
      </c>
    </row>
    <row r="2399">
      <c r="A2399" s="9" t="n"/>
      <c r="B2399" s="9" t="n"/>
      <c r="C2399" s="9" t="n"/>
      <c r="D2399" s="9" t="n"/>
      <c r="E2399" s="9" t="n"/>
      <c r="F2399" s="11" t="n"/>
      <c r="G2399" s="9" t="n"/>
      <c r="H2399" s="9" t="n"/>
      <c r="I2399" s="9">
        <f>IF(COUNTA($A2399:$H2399)=0,"",IF($J2399="OTRO","NO","SI"))</f>
        <v/>
      </c>
      <c r="J2399" s="9">
        <f>IF(COUNTA($A2399:$H2399)=0,"",IFERROR(LOOKUP(2,1/(((LISTS!$H$2:$H$26&lt;&gt;"")*ISNUMBER(SEARCH(LISTS!$H$2:$H$26,$G2399)))+((LISTS!$I$2:$I$26&lt;&gt;"")*ISNUMBER(SEARCH(LISTS!$I$2:$I$26,$E2399)))),LISTS!$K$2:$K$26),"OTRO"))</f>
        <v/>
      </c>
      <c r="K2399" s="11">
        <f>IF($I2399&lt;&gt;"SI",0,IFERROR($F2399,0))</f>
        <v/>
      </c>
      <c r="L2399" s="9">
        <f>IF(COUNTA($A2399:$H2399)=0,"",IF($J2399="OTRO",IFERROR(LOOKUP(2,1/(((LISTS!$H$2:$H$26&lt;&gt;"")*ISNUMBER(SEARCH(LISTS!$H$2:$H$26,$G2399)))+((LISTS!$I$2:$I$26&lt;&gt;"")*ISNUMBER(SEARCH(LISTS!$I$2:$I$26,$E2399)))),LISTS!$L$2:$L$26),"Concepto DIAN no mapeado a casilla automatica"),IF(LEFT($J2399,4)="TOPE","Control automatico DIAN: "&amp;$J2399,"Casilla automatica: "&amp;$J2399)))</f>
        <v/>
      </c>
    </row>
    <row r="2400">
      <c r="A2400" s="9" t="n"/>
      <c r="B2400" s="9" t="n"/>
      <c r="C2400" s="9" t="n"/>
      <c r="D2400" s="9" t="n"/>
      <c r="E2400" s="9" t="n"/>
      <c r="F2400" s="11" t="n"/>
      <c r="G2400" s="9" t="n"/>
      <c r="H2400" s="9" t="n"/>
      <c r="I2400" s="9">
        <f>IF(COUNTA($A2400:$H2400)=0,"",IF($J2400="OTRO","NO","SI"))</f>
        <v/>
      </c>
      <c r="J2400" s="9">
        <f>IF(COUNTA($A2400:$H2400)=0,"",IFERROR(LOOKUP(2,1/(((LISTS!$H$2:$H$26&lt;&gt;"")*ISNUMBER(SEARCH(LISTS!$H$2:$H$26,$G2400)))+((LISTS!$I$2:$I$26&lt;&gt;"")*ISNUMBER(SEARCH(LISTS!$I$2:$I$26,$E2400)))),LISTS!$K$2:$K$26),"OTRO"))</f>
        <v/>
      </c>
      <c r="K2400" s="11">
        <f>IF($I2400&lt;&gt;"SI",0,IFERROR($F2400,0))</f>
        <v/>
      </c>
      <c r="L2400" s="9">
        <f>IF(COUNTA($A2400:$H2400)=0,"",IF($J2400="OTRO",IFERROR(LOOKUP(2,1/(((LISTS!$H$2:$H$26&lt;&gt;"")*ISNUMBER(SEARCH(LISTS!$H$2:$H$26,$G2400)))+((LISTS!$I$2:$I$26&lt;&gt;"")*ISNUMBER(SEARCH(LISTS!$I$2:$I$26,$E2400)))),LISTS!$L$2:$L$26),"Concepto DIAN no mapeado a casilla automatica"),IF(LEFT($J2400,4)="TOPE","Control automatico DIAN: "&amp;$J2400,"Casilla automatica: "&amp;$J2400)))</f>
        <v/>
      </c>
    </row>
    <row r="2401">
      <c r="A2401" s="9" t="n"/>
      <c r="B2401" s="9" t="n"/>
      <c r="C2401" s="9" t="n"/>
      <c r="D2401" s="9" t="n"/>
      <c r="E2401" s="9" t="n"/>
      <c r="F2401" s="11" t="n"/>
      <c r="G2401" s="9" t="n"/>
      <c r="H2401" s="9" t="n"/>
      <c r="I2401" s="9">
        <f>IF(COUNTA($A2401:$H2401)=0,"",IF($J2401="OTRO","NO","SI"))</f>
        <v/>
      </c>
      <c r="J2401" s="9">
        <f>IF(COUNTA($A2401:$H2401)=0,"",IFERROR(LOOKUP(2,1/(((LISTS!$H$2:$H$26&lt;&gt;"")*ISNUMBER(SEARCH(LISTS!$H$2:$H$26,$G2401)))+((LISTS!$I$2:$I$26&lt;&gt;"")*ISNUMBER(SEARCH(LISTS!$I$2:$I$26,$E2401)))),LISTS!$K$2:$K$26),"OTRO"))</f>
        <v/>
      </c>
      <c r="K2401" s="11">
        <f>IF($I2401&lt;&gt;"SI",0,IFERROR($F2401,0))</f>
        <v/>
      </c>
      <c r="L2401" s="9">
        <f>IF(COUNTA($A2401:$H2401)=0,"",IF($J2401="OTRO",IFERROR(LOOKUP(2,1/(((LISTS!$H$2:$H$26&lt;&gt;"")*ISNUMBER(SEARCH(LISTS!$H$2:$H$26,$G2401)))+((LISTS!$I$2:$I$26&lt;&gt;"")*ISNUMBER(SEARCH(LISTS!$I$2:$I$26,$E2401)))),LISTS!$L$2:$L$26),"Concepto DIAN no mapeado a casilla automatica"),IF(LEFT($J2401,4)="TOPE","Control automatico DIAN: "&amp;$J2401,"Casilla automatica: "&amp;$J2401)))</f>
        <v/>
      </c>
    </row>
    <row r="2402">
      <c r="A2402" s="9" t="n"/>
      <c r="B2402" s="9" t="n"/>
      <c r="C2402" s="9" t="n"/>
      <c r="D2402" s="9" t="n"/>
      <c r="E2402" s="9" t="n"/>
      <c r="F2402" s="11" t="n"/>
      <c r="G2402" s="9" t="n"/>
      <c r="H2402" s="9" t="n"/>
      <c r="I2402" s="9">
        <f>IF(COUNTA($A2402:$H2402)=0,"",IF($J2402="OTRO","NO","SI"))</f>
        <v/>
      </c>
      <c r="J2402" s="9">
        <f>IF(COUNTA($A2402:$H2402)=0,"",IFERROR(LOOKUP(2,1/(((LISTS!$H$2:$H$26&lt;&gt;"")*ISNUMBER(SEARCH(LISTS!$H$2:$H$26,$G2402)))+((LISTS!$I$2:$I$26&lt;&gt;"")*ISNUMBER(SEARCH(LISTS!$I$2:$I$26,$E2402)))),LISTS!$K$2:$K$26),"OTRO"))</f>
        <v/>
      </c>
      <c r="K2402" s="11">
        <f>IF($I2402&lt;&gt;"SI",0,IFERROR($F2402,0))</f>
        <v/>
      </c>
      <c r="L2402" s="9">
        <f>IF(COUNTA($A2402:$H2402)=0,"",IF($J2402="OTRO",IFERROR(LOOKUP(2,1/(((LISTS!$H$2:$H$26&lt;&gt;"")*ISNUMBER(SEARCH(LISTS!$H$2:$H$26,$G2402)))+((LISTS!$I$2:$I$26&lt;&gt;"")*ISNUMBER(SEARCH(LISTS!$I$2:$I$26,$E2402)))),LISTS!$L$2:$L$26),"Concepto DIAN no mapeado a casilla automatica"),IF(LEFT($J2402,4)="TOPE","Control automatico DIAN: "&amp;$J2402,"Casilla automatica: "&amp;$J2402)))</f>
        <v/>
      </c>
    </row>
    <row r="2403">
      <c r="A2403" s="9" t="n"/>
      <c r="B2403" s="9" t="n"/>
      <c r="C2403" s="9" t="n"/>
      <c r="D2403" s="9" t="n"/>
      <c r="E2403" s="9" t="n"/>
      <c r="F2403" s="11" t="n"/>
      <c r="G2403" s="9" t="n"/>
      <c r="H2403" s="9" t="n"/>
      <c r="I2403" s="9">
        <f>IF(COUNTA($A2403:$H2403)=0,"",IF($J2403="OTRO","NO","SI"))</f>
        <v/>
      </c>
      <c r="J2403" s="9">
        <f>IF(COUNTA($A2403:$H2403)=0,"",IFERROR(LOOKUP(2,1/(((LISTS!$H$2:$H$26&lt;&gt;"")*ISNUMBER(SEARCH(LISTS!$H$2:$H$26,$G2403)))+((LISTS!$I$2:$I$26&lt;&gt;"")*ISNUMBER(SEARCH(LISTS!$I$2:$I$26,$E2403)))),LISTS!$K$2:$K$26),"OTRO"))</f>
        <v/>
      </c>
      <c r="K2403" s="11">
        <f>IF($I2403&lt;&gt;"SI",0,IFERROR($F2403,0))</f>
        <v/>
      </c>
      <c r="L2403" s="9">
        <f>IF(COUNTA($A2403:$H2403)=0,"",IF($J2403="OTRO",IFERROR(LOOKUP(2,1/(((LISTS!$H$2:$H$26&lt;&gt;"")*ISNUMBER(SEARCH(LISTS!$H$2:$H$26,$G2403)))+((LISTS!$I$2:$I$26&lt;&gt;"")*ISNUMBER(SEARCH(LISTS!$I$2:$I$26,$E2403)))),LISTS!$L$2:$L$26),"Concepto DIAN no mapeado a casilla automatica"),IF(LEFT($J2403,4)="TOPE","Control automatico DIAN: "&amp;$J2403,"Casilla automatica: "&amp;$J2403)))</f>
        <v/>
      </c>
    </row>
    <row r="2404">
      <c r="A2404" s="9" t="n"/>
      <c r="B2404" s="9" t="n"/>
      <c r="C2404" s="9" t="n"/>
      <c r="D2404" s="9" t="n"/>
      <c r="E2404" s="9" t="n"/>
      <c r="F2404" s="11" t="n"/>
      <c r="G2404" s="9" t="n"/>
      <c r="H2404" s="9" t="n"/>
      <c r="I2404" s="9">
        <f>IF(COUNTA($A2404:$H2404)=0,"",IF($J2404="OTRO","NO","SI"))</f>
        <v/>
      </c>
      <c r="J2404" s="9">
        <f>IF(COUNTA($A2404:$H2404)=0,"",IFERROR(LOOKUP(2,1/(((LISTS!$H$2:$H$26&lt;&gt;"")*ISNUMBER(SEARCH(LISTS!$H$2:$H$26,$G2404)))+((LISTS!$I$2:$I$26&lt;&gt;"")*ISNUMBER(SEARCH(LISTS!$I$2:$I$26,$E2404)))),LISTS!$K$2:$K$26),"OTRO"))</f>
        <v/>
      </c>
      <c r="K2404" s="11">
        <f>IF($I2404&lt;&gt;"SI",0,IFERROR($F2404,0))</f>
        <v/>
      </c>
      <c r="L2404" s="9">
        <f>IF(COUNTA($A2404:$H2404)=0,"",IF($J2404="OTRO",IFERROR(LOOKUP(2,1/(((LISTS!$H$2:$H$26&lt;&gt;"")*ISNUMBER(SEARCH(LISTS!$H$2:$H$26,$G2404)))+((LISTS!$I$2:$I$26&lt;&gt;"")*ISNUMBER(SEARCH(LISTS!$I$2:$I$26,$E2404)))),LISTS!$L$2:$L$26),"Concepto DIAN no mapeado a casilla automatica"),IF(LEFT($J2404,4)="TOPE","Control automatico DIAN: "&amp;$J2404,"Casilla automatica: "&amp;$J2404)))</f>
        <v/>
      </c>
    </row>
    <row r="2405">
      <c r="A2405" s="9" t="n"/>
      <c r="B2405" s="9" t="n"/>
      <c r="C2405" s="9" t="n"/>
      <c r="D2405" s="9" t="n"/>
      <c r="E2405" s="9" t="n"/>
      <c r="F2405" s="11" t="n"/>
      <c r="G2405" s="9" t="n"/>
      <c r="H2405" s="9" t="n"/>
      <c r="I2405" s="9">
        <f>IF(COUNTA($A2405:$H2405)=0,"",IF($J2405="OTRO","NO","SI"))</f>
        <v/>
      </c>
      <c r="J2405" s="9">
        <f>IF(COUNTA($A2405:$H2405)=0,"",IFERROR(LOOKUP(2,1/(((LISTS!$H$2:$H$26&lt;&gt;"")*ISNUMBER(SEARCH(LISTS!$H$2:$H$26,$G2405)))+((LISTS!$I$2:$I$26&lt;&gt;"")*ISNUMBER(SEARCH(LISTS!$I$2:$I$26,$E2405)))),LISTS!$K$2:$K$26),"OTRO"))</f>
        <v/>
      </c>
      <c r="K2405" s="11">
        <f>IF($I2405&lt;&gt;"SI",0,IFERROR($F2405,0))</f>
        <v/>
      </c>
      <c r="L2405" s="9">
        <f>IF(COUNTA($A2405:$H2405)=0,"",IF($J2405="OTRO",IFERROR(LOOKUP(2,1/(((LISTS!$H$2:$H$26&lt;&gt;"")*ISNUMBER(SEARCH(LISTS!$H$2:$H$26,$G2405)))+((LISTS!$I$2:$I$26&lt;&gt;"")*ISNUMBER(SEARCH(LISTS!$I$2:$I$26,$E2405)))),LISTS!$L$2:$L$26),"Concepto DIAN no mapeado a casilla automatica"),IF(LEFT($J2405,4)="TOPE","Control automatico DIAN: "&amp;$J2405,"Casilla automatica: "&amp;$J2405)))</f>
        <v/>
      </c>
    </row>
    <row r="2406">
      <c r="A2406" s="9" t="n"/>
      <c r="B2406" s="9" t="n"/>
      <c r="C2406" s="9" t="n"/>
      <c r="D2406" s="9" t="n"/>
      <c r="E2406" s="9" t="n"/>
      <c r="F2406" s="11" t="n"/>
      <c r="G2406" s="9" t="n"/>
      <c r="H2406" s="9" t="n"/>
      <c r="I2406" s="9">
        <f>IF(COUNTA($A2406:$H2406)=0,"",IF($J2406="OTRO","NO","SI"))</f>
        <v/>
      </c>
      <c r="J2406" s="9">
        <f>IF(COUNTA($A2406:$H2406)=0,"",IFERROR(LOOKUP(2,1/(((LISTS!$H$2:$H$26&lt;&gt;"")*ISNUMBER(SEARCH(LISTS!$H$2:$H$26,$G2406)))+((LISTS!$I$2:$I$26&lt;&gt;"")*ISNUMBER(SEARCH(LISTS!$I$2:$I$26,$E2406)))),LISTS!$K$2:$K$26),"OTRO"))</f>
        <v/>
      </c>
      <c r="K2406" s="11">
        <f>IF($I2406&lt;&gt;"SI",0,IFERROR($F2406,0))</f>
        <v/>
      </c>
      <c r="L2406" s="9">
        <f>IF(COUNTA($A2406:$H2406)=0,"",IF($J2406="OTRO",IFERROR(LOOKUP(2,1/(((LISTS!$H$2:$H$26&lt;&gt;"")*ISNUMBER(SEARCH(LISTS!$H$2:$H$26,$G2406)))+((LISTS!$I$2:$I$26&lt;&gt;"")*ISNUMBER(SEARCH(LISTS!$I$2:$I$26,$E2406)))),LISTS!$L$2:$L$26),"Concepto DIAN no mapeado a casilla automatica"),IF(LEFT($J2406,4)="TOPE","Control automatico DIAN: "&amp;$J2406,"Casilla automatica: "&amp;$J2406)))</f>
        <v/>
      </c>
    </row>
    <row r="2407">
      <c r="A2407" s="9" t="n"/>
      <c r="B2407" s="9" t="n"/>
      <c r="C2407" s="9" t="n"/>
      <c r="D2407" s="9" t="n"/>
      <c r="E2407" s="9" t="n"/>
      <c r="F2407" s="11" t="n"/>
      <c r="G2407" s="9" t="n"/>
      <c r="H2407" s="9" t="n"/>
      <c r="I2407" s="9">
        <f>IF(COUNTA($A2407:$H2407)=0,"",IF($J2407="OTRO","NO","SI"))</f>
        <v/>
      </c>
      <c r="J2407" s="9">
        <f>IF(COUNTA($A2407:$H2407)=0,"",IFERROR(LOOKUP(2,1/(((LISTS!$H$2:$H$26&lt;&gt;"")*ISNUMBER(SEARCH(LISTS!$H$2:$H$26,$G2407)))+((LISTS!$I$2:$I$26&lt;&gt;"")*ISNUMBER(SEARCH(LISTS!$I$2:$I$26,$E2407)))),LISTS!$K$2:$K$26),"OTRO"))</f>
        <v/>
      </c>
      <c r="K2407" s="11">
        <f>IF($I2407&lt;&gt;"SI",0,IFERROR($F2407,0))</f>
        <v/>
      </c>
      <c r="L2407" s="9">
        <f>IF(COUNTA($A2407:$H2407)=0,"",IF($J2407="OTRO",IFERROR(LOOKUP(2,1/(((LISTS!$H$2:$H$26&lt;&gt;"")*ISNUMBER(SEARCH(LISTS!$H$2:$H$26,$G2407)))+((LISTS!$I$2:$I$26&lt;&gt;"")*ISNUMBER(SEARCH(LISTS!$I$2:$I$26,$E2407)))),LISTS!$L$2:$L$26),"Concepto DIAN no mapeado a casilla automatica"),IF(LEFT($J2407,4)="TOPE","Control automatico DIAN: "&amp;$J2407,"Casilla automatica: "&amp;$J2407)))</f>
        <v/>
      </c>
    </row>
    <row r="2408">
      <c r="A2408" s="9" t="n"/>
      <c r="B2408" s="9" t="n"/>
      <c r="C2408" s="9" t="n"/>
      <c r="D2408" s="9" t="n"/>
      <c r="E2408" s="9" t="n"/>
      <c r="F2408" s="11" t="n"/>
      <c r="G2408" s="9" t="n"/>
      <c r="H2408" s="9" t="n"/>
      <c r="I2408" s="9">
        <f>IF(COUNTA($A2408:$H2408)=0,"",IF($J2408="OTRO","NO","SI"))</f>
        <v/>
      </c>
      <c r="J2408" s="9">
        <f>IF(COUNTA($A2408:$H2408)=0,"",IFERROR(LOOKUP(2,1/(((LISTS!$H$2:$H$26&lt;&gt;"")*ISNUMBER(SEARCH(LISTS!$H$2:$H$26,$G2408)))+((LISTS!$I$2:$I$26&lt;&gt;"")*ISNUMBER(SEARCH(LISTS!$I$2:$I$26,$E2408)))),LISTS!$K$2:$K$26),"OTRO"))</f>
        <v/>
      </c>
      <c r="K2408" s="11">
        <f>IF($I2408&lt;&gt;"SI",0,IFERROR($F2408,0))</f>
        <v/>
      </c>
      <c r="L2408" s="9">
        <f>IF(COUNTA($A2408:$H2408)=0,"",IF($J2408="OTRO",IFERROR(LOOKUP(2,1/(((LISTS!$H$2:$H$26&lt;&gt;"")*ISNUMBER(SEARCH(LISTS!$H$2:$H$26,$G2408)))+((LISTS!$I$2:$I$26&lt;&gt;"")*ISNUMBER(SEARCH(LISTS!$I$2:$I$26,$E2408)))),LISTS!$L$2:$L$26),"Concepto DIAN no mapeado a casilla automatica"),IF(LEFT($J2408,4)="TOPE","Control automatico DIAN: "&amp;$J2408,"Casilla automatica: "&amp;$J2408)))</f>
        <v/>
      </c>
    </row>
    <row r="2409">
      <c r="A2409" s="9" t="n"/>
      <c r="B2409" s="9" t="n"/>
      <c r="C2409" s="9" t="n"/>
      <c r="D2409" s="9" t="n"/>
      <c r="E2409" s="9" t="n"/>
      <c r="F2409" s="11" t="n"/>
      <c r="G2409" s="9" t="n"/>
      <c r="H2409" s="9" t="n"/>
      <c r="I2409" s="9">
        <f>IF(COUNTA($A2409:$H2409)=0,"",IF($J2409="OTRO","NO","SI"))</f>
        <v/>
      </c>
      <c r="J2409" s="9">
        <f>IF(COUNTA($A2409:$H2409)=0,"",IFERROR(LOOKUP(2,1/(((LISTS!$H$2:$H$26&lt;&gt;"")*ISNUMBER(SEARCH(LISTS!$H$2:$H$26,$G2409)))+((LISTS!$I$2:$I$26&lt;&gt;"")*ISNUMBER(SEARCH(LISTS!$I$2:$I$26,$E2409)))),LISTS!$K$2:$K$26),"OTRO"))</f>
        <v/>
      </c>
      <c r="K2409" s="11">
        <f>IF($I2409&lt;&gt;"SI",0,IFERROR($F2409,0))</f>
        <v/>
      </c>
      <c r="L2409" s="9">
        <f>IF(COUNTA($A2409:$H2409)=0,"",IF($J2409="OTRO",IFERROR(LOOKUP(2,1/(((LISTS!$H$2:$H$26&lt;&gt;"")*ISNUMBER(SEARCH(LISTS!$H$2:$H$26,$G2409)))+((LISTS!$I$2:$I$26&lt;&gt;"")*ISNUMBER(SEARCH(LISTS!$I$2:$I$26,$E2409)))),LISTS!$L$2:$L$26),"Concepto DIAN no mapeado a casilla automatica"),IF(LEFT($J2409,4)="TOPE","Control automatico DIAN: "&amp;$J2409,"Casilla automatica: "&amp;$J2409)))</f>
        <v/>
      </c>
    </row>
    <row r="2410">
      <c r="A2410" s="9" t="n"/>
      <c r="B2410" s="9" t="n"/>
      <c r="C2410" s="9" t="n"/>
      <c r="D2410" s="9" t="n"/>
      <c r="E2410" s="9" t="n"/>
      <c r="F2410" s="11" t="n"/>
      <c r="G2410" s="9" t="n"/>
      <c r="H2410" s="9" t="n"/>
      <c r="I2410" s="9">
        <f>IF(COUNTA($A2410:$H2410)=0,"",IF($J2410="OTRO","NO","SI"))</f>
        <v/>
      </c>
      <c r="J2410" s="9">
        <f>IF(COUNTA($A2410:$H2410)=0,"",IFERROR(LOOKUP(2,1/(((LISTS!$H$2:$H$26&lt;&gt;"")*ISNUMBER(SEARCH(LISTS!$H$2:$H$26,$G2410)))+((LISTS!$I$2:$I$26&lt;&gt;"")*ISNUMBER(SEARCH(LISTS!$I$2:$I$26,$E2410)))),LISTS!$K$2:$K$26),"OTRO"))</f>
        <v/>
      </c>
      <c r="K2410" s="11">
        <f>IF($I2410&lt;&gt;"SI",0,IFERROR($F2410,0))</f>
        <v/>
      </c>
      <c r="L2410" s="9">
        <f>IF(COUNTA($A2410:$H2410)=0,"",IF($J2410="OTRO",IFERROR(LOOKUP(2,1/(((LISTS!$H$2:$H$26&lt;&gt;"")*ISNUMBER(SEARCH(LISTS!$H$2:$H$26,$G2410)))+((LISTS!$I$2:$I$26&lt;&gt;"")*ISNUMBER(SEARCH(LISTS!$I$2:$I$26,$E2410)))),LISTS!$L$2:$L$26),"Concepto DIAN no mapeado a casilla automatica"),IF(LEFT($J2410,4)="TOPE","Control automatico DIAN: "&amp;$J2410,"Casilla automatica: "&amp;$J2410)))</f>
        <v/>
      </c>
    </row>
    <row r="2411">
      <c r="A2411" s="9" t="n"/>
      <c r="B2411" s="9" t="n"/>
      <c r="C2411" s="9" t="n"/>
      <c r="D2411" s="9" t="n"/>
      <c r="E2411" s="9" t="n"/>
      <c r="F2411" s="11" t="n"/>
      <c r="G2411" s="9" t="n"/>
      <c r="H2411" s="9" t="n"/>
      <c r="I2411" s="9">
        <f>IF(COUNTA($A2411:$H2411)=0,"",IF($J2411="OTRO","NO","SI"))</f>
        <v/>
      </c>
      <c r="J2411" s="9">
        <f>IF(COUNTA($A2411:$H2411)=0,"",IFERROR(LOOKUP(2,1/(((LISTS!$H$2:$H$26&lt;&gt;"")*ISNUMBER(SEARCH(LISTS!$H$2:$H$26,$G2411)))+((LISTS!$I$2:$I$26&lt;&gt;"")*ISNUMBER(SEARCH(LISTS!$I$2:$I$26,$E2411)))),LISTS!$K$2:$K$26),"OTRO"))</f>
        <v/>
      </c>
      <c r="K2411" s="11">
        <f>IF($I2411&lt;&gt;"SI",0,IFERROR($F2411,0))</f>
        <v/>
      </c>
      <c r="L2411" s="9">
        <f>IF(COUNTA($A2411:$H2411)=0,"",IF($J2411="OTRO",IFERROR(LOOKUP(2,1/(((LISTS!$H$2:$H$26&lt;&gt;"")*ISNUMBER(SEARCH(LISTS!$H$2:$H$26,$G2411)))+((LISTS!$I$2:$I$26&lt;&gt;"")*ISNUMBER(SEARCH(LISTS!$I$2:$I$26,$E2411)))),LISTS!$L$2:$L$26),"Concepto DIAN no mapeado a casilla automatica"),IF(LEFT($J2411,4)="TOPE","Control automatico DIAN: "&amp;$J2411,"Casilla automatica: "&amp;$J2411)))</f>
        <v/>
      </c>
    </row>
    <row r="2412">
      <c r="A2412" s="9" t="n"/>
      <c r="B2412" s="9" t="n"/>
      <c r="C2412" s="9" t="n"/>
      <c r="D2412" s="9" t="n"/>
      <c r="E2412" s="9" t="n"/>
      <c r="F2412" s="11" t="n"/>
      <c r="G2412" s="9" t="n"/>
      <c r="H2412" s="9" t="n"/>
      <c r="I2412" s="9">
        <f>IF(COUNTA($A2412:$H2412)=0,"",IF($J2412="OTRO","NO","SI"))</f>
        <v/>
      </c>
      <c r="J2412" s="9">
        <f>IF(COUNTA($A2412:$H2412)=0,"",IFERROR(LOOKUP(2,1/(((LISTS!$H$2:$H$26&lt;&gt;"")*ISNUMBER(SEARCH(LISTS!$H$2:$H$26,$G2412)))+((LISTS!$I$2:$I$26&lt;&gt;"")*ISNUMBER(SEARCH(LISTS!$I$2:$I$26,$E2412)))),LISTS!$K$2:$K$26),"OTRO"))</f>
        <v/>
      </c>
      <c r="K2412" s="11">
        <f>IF($I2412&lt;&gt;"SI",0,IFERROR($F2412,0))</f>
        <v/>
      </c>
      <c r="L2412" s="9">
        <f>IF(COUNTA($A2412:$H2412)=0,"",IF($J2412="OTRO",IFERROR(LOOKUP(2,1/(((LISTS!$H$2:$H$26&lt;&gt;"")*ISNUMBER(SEARCH(LISTS!$H$2:$H$26,$G2412)))+((LISTS!$I$2:$I$26&lt;&gt;"")*ISNUMBER(SEARCH(LISTS!$I$2:$I$26,$E2412)))),LISTS!$L$2:$L$26),"Concepto DIAN no mapeado a casilla automatica"),IF(LEFT($J2412,4)="TOPE","Control automatico DIAN: "&amp;$J2412,"Casilla automatica: "&amp;$J2412)))</f>
        <v/>
      </c>
    </row>
    <row r="2413">
      <c r="A2413" s="9" t="n"/>
      <c r="B2413" s="9" t="n"/>
      <c r="C2413" s="9" t="n"/>
      <c r="D2413" s="9" t="n"/>
      <c r="E2413" s="9" t="n"/>
      <c r="F2413" s="11" t="n"/>
      <c r="G2413" s="9" t="n"/>
      <c r="H2413" s="9" t="n"/>
      <c r="I2413" s="9">
        <f>IF(COUNTA($A2413:$H2413)=0,"",IF($J2413="OTRO","NO","SI"))</f>
        <v/>
      </c>
      <c r="J2413" s="9">
        <f>IF(COUNTA($A2413:$H2413)=0,"",IFERROR(LOOKUP(2,1/(((LISTS!$H$2:$H$26&lt;&gt;"")*ISNUMBER(SEARCH(LISTS!$H$2:$H$26,$G2413)))+((LISTS!$I$2:$I$26&lt;&gt;"")*ISNUMBER(SEARCH(LISTS!$I$2:$I$26,$E2413)))),LISTS!$K$2:$K$26),"OTRO"))</f>
        <v/>
      </c>
      <c r="K2413" s="11">
        <f>IF($I2413&lt;&gt;"SI",0,IFERROR($F2413,0))</f>
        <v/>
      </c>
      <c r="L2413" s="9">
        <f>IF(COUNTA($A2413:$H2413)=0,"",IF($J2413="OTRO",IFERROR(LOOKUP(2,1/(((LISTS!$H$2:$H$26&lt;&gt;"")*ISNUMBER(SEARCH(LISTS!$H$2:$H$26,$G2413)))+((LISTS!$I$2:$I$26&lt;&gt;"")*ISNUMBER(SEARCH(LISTS!$I$2:$I$26,$E2413)))),LISTS!$L$2:$L$26),"Concepto DIAN no mapeado a casilla automatica"),IF(LEFT($J2413,4)="TOPE","Control automatico DIAN: "&amp;$J2413,"Casilla automatica: "&amp;$J2413)))</f>
        <v/>
      </c>
    </row>
    <row r="2414">
      <c r="A2414" s="9" t="n"/>
      <c r="B2414" s="9" t="n"/>
      <c r="C2414" s="9" t="n"/>
      <c r="D2414" s="9" t="n"/>
      <c r="E2414" s="9" t="n"/>
      <c r="F2414" s="11" t="n"/>
      <c r="G2414" s="9" t="n"/>
      <c r="H2414" s="9" t="n"/>
      <c r="I2414" s="9">
        <f>IF(COUNTA($A2414:$H2414)=0,"",IF($J2414="OTRO","NO","SI"))</f>
        <v/>
      </c>
      <c r="J2414" s="9">
        <f>IF(COUNTA($A2414:$H2414)=0,"",IFERROR(LOOKUP(2,1/(((LISTS!$H$2:$H$26&lt;&gt;"")*ISNUMBER(SEARCH(LISTS!$H$2:$H$26,$G2414)))+((LISTS!$I$2:$I$26&lt;&gt;"")*ISNUMBER(SEARCH(LISTS!$I$2:$I$26,$E2414)))),LISTS!$K$2:$K$26),"OTRO"))</f>
        <v/>
      </c>
      <c r="K2414" s="11">
        <f>IF($I2414&lt;&gt;"SI",0,IFERROR($F2414,0))</f>
        <v/>
      </c>
      <c r="L2414" s="9">
        <f>IF(COUNTA($A2414:$H2414)=0,"",IF($J2414="OTRO",IFERROR(LOOKUP(2,1/(((LISTS!$H$2:$H$26&lt;&gt;"")*ISNUMBER(SEARCH(LISTS!$H$2:$H$26,$G2414)))+((LISTS!$I$2:$I$26&lt;&gt;"")*ISNUMBER(SEARCH(LISTS!$I$2:$I$26,$E2414)))),LISTS!$L$2:$L$26),"Concepto DIAN no mapeado a casilla automatica"),IF(LEFT($J2414,4)="TOPE","Control automatico DIAN: "&amp;$J2414,"Casilla automatica: "&amp;$J2414)))</f>
        <v/>
      </c>
    </row>
    <row r="2415">
      <c r="A2415" s="9" t="n"/>
      <c r="B2415" s="9" t="n"/>
      <c r="C2415" s="9" t="n"/>
      <c r="D2415" s="9" t="n"/>
      <c r="E2415" s="9" t="n"/>
      <c r="F2415" s="11" t="n"/>
      <c r="G2415" s="9" t="n"/>
      <c r="H2415" s="9" t="n"/>
      <c r="I2415" s="9">
        <f>IF(COUNTA($A2415:$H2415)=0,"",IF($J2415="OTRO","NO","SI"))</f>
        <v/>
      </c>
      <c r="J2415" s="9">
        <f>IF(COUNTA($A2415:$H2415)=0,"",IFERROR(LOOKUP(2,1/(((LISTS!$H$2:$H$26&lt;&gt;"")*ISNUMBER(SEARCH(LISTS!$H$2:$H$26,$G2415)))+((LISTS!$I$2:$I$26&lt;&gt;"")*ISNUMBER(SEARCH(LISTS!$I$2:$I$26,$E2415)))),LISTS!$K$2:$K$26),"OTRO"))</f>
        <v/>
      </c>
      <c r="K2415" s="11">
        <f>IF($I2415&lt;&gt;"SI",0,IFERROR($F2415,0))</f>
        <v/>
      </c>
      <c r="L2415" s="9">
        <f>IF(COUNTA($A2415:$H2415)=0,"",IF($J2415="OTRO",IFERROR(LOOKUP(2,1/(((LISTS!$H$2:$H$26&lt;&gt;"")*ISNUMBER(SEARCH(LISTS!$H$2:$H$26,$G2415)))+((LISTS!$I$2:$I$26&lt;&gt;"")*ISNUMBER(SEARCH(LISTS!$I$2:$I$26,$E2415)))),LISTS!$L$2:$L$26),"Concepto DIAN no mapeado a casilla automatica"),IF(LEFT($J2415,4)="TOPE","Control automatico DIAN: "&amp;$J2415,"Casilla automatica: "&amp;$J2415)))</f>
        <v/>
      </c>
    </row>
    <row r="2416">
      <c r="A2416" s="9" t="n"/>
      <c r="B2416" s="9" t="n"/>
      <c r="C2416" s="9" t="n"/>
      <c r="D2416" s="9" t="n"/>
      <c r="E2416" s="9" t="n"/>
      <c r="F2416" s="11" t="n"/>
      <c r="G2416" s="9" t="n"/>
      <c r="H2416" s="9" t="n"/>
      <c r="I2416" s="9">
        <f>IF(COUNTA($A2416:$H2416)=0,"",IF($J2416="OTRO","NO","SI"))</f>
        <v/>
      </c>
      <c r="J2416" s="9">
        <f>IF(COUNTA($A2416:$H2416)=0,"",IFERROR(LOOKUP(2,1/(((LISTS!$H$2:$H$26&lt;&gt;"")*ISNUMBER(SEARCH(LISTS!$H$2:$H$26,$G2416)))+((LISTS!$I$2:$I$26&lt;&gt;"")*ISNUMBER(SEARCH(LISTS!$I$2:$I$26,$E2416)))),LISTS!$K$2:$K$26),"OTRO"))</f>
        <v/>
      </c>
      <c r="K2416" s="11">
        <f>IF($I2416&lt;&gt;"SI",0,IFERROR($F2416,0))</f>
        <v/>
      </c>
      <c r="L2416" s="9">
        <f>IF(COUNTA($A2416:$H2416)=0,"",IF($J2416="OTRO",IFERROR(LOOKUP(2,1/(((LISTS!$H$2:$H$26&lt;&gt;"")*ISNUMBER(SEARCH(LISTS!$H$2:$H$26,$G2416)))+((LISTS!$I$2:$I$26&lt;&gt;"")*ISNUMBER(SEARCH(LISTS!$I$2:$I$26,$E2416)))),LISTS!$L$2:$L$26),"Concepto DIAN no mapeado a casilla automatica"),IF(LEFT($J2416,4)="TOPE","Control automatico DIAN: "&amp;$J2416,"Casilla automatica: "&amp;$J2416)))</f>
        <v/>
      </c>
    </row>
    <row r="2417">
      <c r="A2417" s="9" t="n"/>
      <c r="B2417" s="9" t="n"/>
      <c r="C2417" s="9" t="n"/>
      <c r="D2417" s="9" t="n"/>
      <c r="E2417" s="9" t="n"/>
      <c r="F2417" s="11" t="n"/>
      <c r="G2417" s="9" t="n"/>
      <c r="H2417" s="9" t="n"/>
      <c r="I2417" s="9">
        <f>IF(COUNTA($A2417:$H2417)=0,"",IF($J2417="OTRO","NO","SI"))</f>
        <v/>
      </c>
      <c r="J2417" s="9">
        <f>IF(COUNTA($A2417:$H2417)=0,"",IFERROR(LOOKUP(2,1/(((LISTS!$H$2:$H$26&lt;&gt;"")*ISNUMBER(SEARCH(LISTS!$H$2:$H$26,$G2417)))+((LISTS!$I$2:$I$26&lt;&gt;"")*ISNUMBER(SEARCH(LISTS!$I$2:$I$26,$E2417)))),LISTS!$K$2:$K$26),"OTRO"))</f>
        <v/>
      </c>
      <c r="K2417" s="11">
        <f>IF($I2417&lt;&gt;"SI",0,IFERROR($F2417,0))</f>
        <v/>
      </c>
      <c r="L2417" s="9">
        <f>IF(COUNTA($A2417:$H2417)=0,"",IF($J2417="OTRO",IFERROR(LOOKUP(2,1/(((LISTS!$H$2:$H$26&lt;&gt;"")*ISNUMBER(SEARCH(LISTS!$H$2:$H$26,$G2417)))+((LISTS!$I$2:$I$26&lt;&gt;"")*ISNUMBER(SEARCH(LISTS!$I$2:$I$26,$E2417)))),LISTS!$L$2:$L$26),"Concepto DIAN no mapeado a casilla automatica"),IF(LEFT($J2417,4)="TOPE","Control automatico DIAN: "&amp;$J2417,"Casilla automatica: "&amp;$J2417)))</f>
        <v/>
      </c>
    </row>
    <row r="2418">
      <c r="A2418" s="9" t="n"/>
      <c r="B2418" s="9" t="n"/>
      <c r="C2418" s="9" t="n"/>
      <c r="D2418" s="9" t="n"/>
      <c r="E2418" s="9" t="n"/>
      <c r="F2418" s="11" t="n"/>
      <c r="G2418" s="9" t="n"/>
      <c r="H2418" s="9" t="n"/>
      <c r="I2418" s="9">
        <f>IF(COUNTA($A2418:$H2418)=0,"",IF($J2418="OTRO","NO","SI"))</f>
        <v/>
      </c>
      <c r="J2418" s="9">
        <f>IF(COUNTA($A2418:$H2418)=0,"",IFERROR(LOOKUP(2,1/(((LISTS!$H$2:$H$26&lt;&gt;"")*ISNUMBER(SEARCH(LISTS!$H$2:$H$26,$G2418)))+((LISTS!$I$2:$I$26&lt;&gt;"")*ISNUMBER(SEARCH(LISTS!$I$2:$I$26,$E2418)))),LISTS!$K$2:$K$26),"OTRO"))</f>
        <v/>
      </c>
      <c r="K2418" s="11">
        <f>IF($I2418&lt;&gt;"SI",0,IFERROR($F2418,0))</f>
        <v/>
      </c>
      <c r="L2418" s="9">
        <f>IF(COUNTA($A2418:$H2418)=0,"",IF($J2418="OTRO",IFERROR(LOOKUP(2,1/(((LISTS!$H$2:$H$26&lt;&gt;"")*ISNUMBER(SEARCH(LISTS!$H$2:$H$26,$G2418)))+((LISTS!$I$2:$I$26&lt;&gt;"")*ISNUMBER(SEARCH(LISTS!$I$2:$I$26,$E2418)))),LISTS!$L$2:$L$26),"Concepto DIAN no mapeado a casilla automatica"),IF(LEFT($J2418,4)="TOPE","Control automatico DIAN: "&amp;$J2418,"Casilla automatica: "&amp;$J2418)))</f>
        <v/>
      </c>
    </row>
    <row r="2419">
      <c r="A2419" s="9" t="n"/>
      <c r="B2419" s="9" t="n"/>
      <c r="C2419" s="9" t="n"/>
      <c r="D2419" s="9" t="n"/>
      <c r="E2419" s="9" t="n"/>
      <c r="F2419" s="11" t="n"/>
      <c r="G2419" s="9" t="n"/>
      <c r="H2419" s="9" t="n"/>
      <c r="I2419" s="9">
        <f>IF(COUNTA($A2419:$H2419)=0,"",IF($J2419="OTRO","NO","SI"))</f>
        <v/>
      </c>
      <c r="J2419" s="9">
        <f>IF(COUNTA($A2419:$H2419)=0,"",IFERROR(LOOKUP(2,1/(((LISTS!$H$2:$H$26&lt;&gt;"")*ISNUMBER(SEARCH(LISTS!$H$2:$H$26,$G2419)))+((LISTS!$I$2:$I$26&lt;&gt;"")*ISNUMBER(SEARCH(LISTS!$I$2:$I$26,$E2419)))),LISTS!$K$2:$K$26),"OTRO"))</f>
        <v/>
      </c>
      <c r="K2419" s="11">
        <f>IF($I2419&lt;&gt;"SI",0,IFERROR($F2419,0))</f>
        <v/>
      </c>
      <c r="L2419" s="9">
        <f>IF(COUNTA($A2419:$H2419)=0,"",IF($J2419="OTRO",IFERROR(LOOKUP(2,1/(((LISTS!$H$2:$H$26&lt;&gt;"")*ISNUMBER(SEARCH(LISTS!$H$2:$H$26,$G2419)))+((LISTS!$I$2:$I$26&lt;&gt;"")*ISNUMBER(SEARCH(LISTS!$I$2:$I$26,$E2419)))),LISTS!$L$2:$L$26),"Concepto DIAN no mapeado a casilla automatica"),IF(LEFT($J2419,4)="TOPE","Control automatico DIAN: "&amp;$J2419,"Casilla automatica: "&amp;$J2419)))</f>
        <v/>
      </c>
    </row>
    <row r="2420">
      <c r="A2420" s="9" t="n"/>
      <c r="B2420" s="9" t="n"/>
      <c r="C2420" s="9" t="n"/>
      <c r="D2420" s="9" t="n"/>
      <c r="E2420" s="9" t="n"/>
      <c r="F2420" s="11" t="n"/>
      <c r="G2420" s="9" t="n"/>
      <c r="H2420" s="9" t="n"/>
      <c r="I2420" s="9">
        <f>IF(COUNTA($A2420:$H2420)=0,"",IF($J2420="OTRO","NO","SI"))</f>
        <v/>
      </c>
      <c r="J2420" s="9">
        <f>IF(COUNTA($A2420:$H2420)=0,"",IFERROR(LOOKUP(2,1/(((LISTS!$H$2:$H$26&lt;&gt;"")*ISNUMBER(SEARCH(LISTS!$H$2:$H$26,$G2420)))+((LISTS!$I$2:$I$26&lt;&gt;"")*ISNUMBER(SEARCH(LISTS!$I$2:$I$26,$E2420)))),LISTS!$K$2:$K$26),"OTRO"))</f>
        <v/>
      </c>
      <c r="K2420" s="11">
        <f>IF($I2420&lt;&gt;"SI",0,IFERROR($F2420,0))</f>
        <v/>
      </c>
      <c r="L2420" s="9">
        <f>IF(COUNTA($A2420:$H2420)=0,"",IF($J2420="OTRO",IFERROR(LOOKUP(2,1/(((LISTS!$H$2:$H$26&lt;&gt;"")*ISNUMBER(SEARCH(LISTS!$H$2:$H$26,$G2420)))+((LISTS!$I$2:$I$26&lt;&gt;"")*ISNUMBER(SEARCH(LISTS!$I$2:$I$26,$E2420)))),LISTS!$L$2:$L$26),"Concepto DIAN no mapeado a casilla automatica"),IF(LEFT($J2420,4)="TOPE","Control automatico DIAN: "&amp;$J2420,"Casilla automatica: "&amp;$J2420)))</f>
        <v/>
      </c>
    </row>
    <row r="2421">
      <c r="A2421" s="9" t="n"/>
      <c r="B2421" s="9" t="n"/>
      <c r="C2421" s="9" t="n"/>
      <c r="D2421" s="9" t="n"/>
      <c r="E2421" s="9" t="n"/>
      <c r="F2421" s="11" t="n"/>
      <c r="G2421" s="9" t="n"/>
      <c r="H2421" s="9" t="n"/>
      <c r="I2421" s="9">
        <f>IF(COUNTA($A2421:$H2421)=0,"",IF($J2421="OTRO","NO","SI"))</f>
        <v/>
      </c>
      <c r="J2421" s="9">
        <f>IF(COUNTA($A2421:$H2421)=0,"",IFERROR(LOOKUP(2,1/(((LISTS!$H$2:$H$26&lt;&gt;"")*ISNUMBER(SEARCH(LISTS!$H$2:$H$26,$G2421)))+((LISTS!$I$2:$I$26&lt;&gt;"")*ISNUMBER(SEARCH(LISTS!$I$2:$I$26,$E2421)))),LISTS!$K$2:$K$26),"OTRO"))</f>
        <v/>
      </c>
      <c r="K2421" s="11">
        <f>IF($I2421&lt;&gt;"SI",0,IFERROR($F2421,0))</f>
        <v/>
      </c>
      <c r="L2421" s="9">
        <f>IF(COUNTA($A2421:$H2421)=0,"",IF($J2421="OTRO",IFERROR(LOOKUP(2,1/(((LISTS!$H$2:$H$26&lt;&gt;"")*ISNUMBER(SEARCH(LISTS!$H$2:$H$26,$G2421)))+((LISTS!$I$2:$I$26&lt;&gt;"")*ISNUMBER(SEARCH(LISTS!$I$2:$I$26,$E2421)))),LISTS!$L$2:$L$26),"Concepto DIAN no mapeado a casilla automatica"),IF(LEFT($J2421,4)="TOPE","Control automatico DIAN: "&amp;$J2421,"Casilla automatica: "&amp;$J2421)))</f>
        <v/>
      </c>
    </row>
    <row r="2422">
      <c r="A2422" s="9" t="n"/>
      <c r="B2422" s="9" t="n"/>
      <c r="C2422" s="9" t="n"/>
      <c r="D2422" s="9" t="n"/>
      <c r="E2422" s="9" t="n"/>
      <c r="F2422" s="11" t="n"/>
      <c r="G2422" s="9" t="n"/>
      <c r="H2422" s="9" t="n"/>
      <c r="I2422" s="9">
        <f>IF(COUNTA($A2422:$H2422)=0,"",IF($J2422="OTRO","NO","SI"))</f>
        <v/>
      </c>
      <c r="J2422" s="9">
        <f>IF(COUNTA($A2422:$H2422)=0,"",IFERROR(LOOKUP(2,1/(((LISTS!$H$2:$H$26&lt;&gt;"")*ISNUMBER(SEARCH(LISTS!$H$2:$H$26,$G2422)))+((LISTS!$I$2:$I$26&lt;&gt;"")*ISNUMBER(SEARCH(LISTS!$I$2:$I$26,$E2422)))),LISTS!$K$2:$K$26),"OTRO"))</f>
        <v/>
      </c>
      <c r="K2422" s="11">
        <f>IF($I2422&lt;&gt;"SI",0,IFERROR($F2422,0))</f>
        <v/>
      </c>
      <c r="L2422" s="9">
        <f>IF(COUNTA($A2422:$H2422)=0,"",IF($J2422="OTRO",IFERROR(LOOKUP(2,1/(((LISTS!$H$2:$H$26&lt;&gt;"")*ISNUMBER(SEARCH(LISTS!$H$2:$H$26,$G2422)))+((LISTS!$I$2:$I$26&lt;&gt;"")*ISNUMBER(SEARCH(LISTS!$I$2:$I$26,$E2422)))),LISTS!$L$2:$L$26),"Concepto DIAN no mapeado a casilla automatica"),IF(LEFT($J2422,4)="TOPE","Control automatico DIAN: "&amp;$J2422,"Casilla automatica: "&amp;$J2422)))</f>
        <v/>
      </c>
    </row>
    <row r="2423">
      <c r="A2423" s="9" t="n"/>
      <c r="B2423" s="9" t="n"/>
      <c r="C2423" s="9" t="n"/>
      <c r="D2423" s="9" t="n"/>
      <c r="E2423" s="9" t="n"/>
      <c r="F2423" s="11" t="n"/>
      <c r="G2423" s="9" t="n"/>
      <c r="H2423" s="9" t="n"/>
      <c r="I2423" s="9">
        <f>IF(COUNTA($A2423:$H2423)=0,"",IF($J2423="OTRO","NO","SI"))</f>
        <v/>
      </c>
      <c r="J2423" s="9">
        <f>IF(COUNTA($A2423:$H2423)=0,"",IFERROR(LOOKUP(2,1/(((LISTS!$H$2:$H$26&lt;&gt;"")*ISNUMBER(SEARCH(LISTS!$H$2:$H$26,$G2423)))+((LISTS!$I$2:$I$26&lt;&gt;"")*ISNUMBER(SEARCH(LISTS!$I$2:$I$26,$E2423)))),LISTS!$K$2:$K$26),"OTRO"))</f>
        <v/>
      </c>
      <c r="K2423" s="11">
        <f>IF($I2423&lt;&gt;"SI",0,IFERROR($F2423,0))</f>
        <v/>
      </c>
      <c r="L2423" s="9">
        <f>IF(COUNTA($A2423:$H2423)=0,"",IF($J2423="OTRO",IFERROR(LOOKUP(2,1/(((LISTS!$H$2:$H$26&lt;&gt;"")*ISNUMBER(SEARCH(LISTS!$H$2:$H$26,$G2423)))+((LISTS!$I$2:$I$26&lt;&gt;"")*ISNUMBER(SEARCH(LISTS!$I$2:$I$26,$E2423)))),LISTS!$L$2:$L$26),"Concepto DIAN no mapeado a casilla automatica"),IF(LEFT($J2423,4)="TOPE","Control automatico DIAN: "&amp;$J2423,"Casilla automatica: "&amp;$J2423)))</f>
        <v/>
      </c>
    </row>
    <row r="2424">
      <c r="A2424" s="9" t="n"/>
      <c r="B2424" s="9" t="n"/>
      <c r="C2424" s="9" t="n"/>
      <c r="D2424" s="9" t="n"/>
      <c r="E2424" s="9" t="n"/>
      <c r="F2424" s="11" t="n"/>
      <c r="G2424" s="9" t="n"/>
      <c r="H2424" s="9" t="n"/>
      <c r="I2424" s="9">
        <f>IF(COUNTA($A2424:$H2424)=0,"",IF($J2424="OTRO","NO","SI"))</f>
        <v/>
      </c>
      <c r="J2424" s="9">
        <f>IF(COUNTA($A2424:$H2424)=0,"",IFERROR(LOOKUP(2,1/(((LISTS!$H$2:$H$26&lt;&gt;"")*ISNUMBER(SEARCH(LISTS!$H$2:$H$26,$G2424)))+((LISTS!$I$2:$I$26&lt;&gt;"")*ISNUMBER(SEARCH(LISTS!$I$2:$I$26,$E2424)))),LISTS!$K$2:$K$26),"OTRO"))</f>
        <v/>
      </c>
      <c r="K2424" s="11">
        <f>IF($I2424&lt;&gt;"SI",0,IFERROR($F2424,0))</f>
        <v/>
      </c>
      <c r="L2424" s="9">
        <f>IF(COUNTA($A2424:$H2424)=0,"",IF($J2424="OTRO",IFERROR(LOOKUP(2,1/(((LISTS!$H$2:$H$26&lt;&gt;"")*ISNUMBER(SEARCH(LISTS!$H$2:$H$26,$G2424)))+((LISTS!$I$2:$I$26&lt;&gt;"")*ISNUMBER(SEARCH(LISTS!$I$2:$I$26,$E2424)))),LISTS!$L$2:$L$26),"Concepto DIAN no mapeado a casilla automatica"),IF(LEFT($J2424,4)="TOPE","Control automatico DIAN: "&amp;$J2424,"Casilla automatica: "&amp;$J2424)))</f>
        <v/>
      </c>
    </row>
    <row r="2425">
      <c r="A2425" s="9" t="n"/>
      <c r="B2425" s="9" t="n"/>
      <c r="C2425" s="9" t="n"/>
      <c r="D2425" s="9" t="n"/>
      <c r="E2425" s="9" t="n"/>
      <c r="F2425" s="11" t="n"/>
      <c r="G2425" s="9" t="n"/>
      <c r="H2425" s="9" t="n"/>
      <c r="I2425" s="9">
        <f>IF(COUNTA($A2425:$H2425)=0,"",IF($J2425="OTRO","NO","SI"))</f>
        <v/>
      </c>
      <c r="J2425" s="9">
        <f>IF(COUNTA($A2425:$H2425)=0,"",IFERROR(LOOKUP(2,1/(((LISTS!$H$2:$H$26&lt;&gt;"")*ISNUMBER(SEARCH(LISTS!$H$2:$H$26,$G2425)))+((LISTS!$I$2:$I$26&lt;&gt;"")*ISNUMBER(SEARCH(LISTS!$I$2:$I$26,$E2425)))),LISTS!$K$2:$K$26),"OTRO"))</f>
        <v/>
      </c>
      <c r="K2425" s="11">
        <f>IF($I2425&lt;&gt;"SI",0,IFERROR($F2425,0))</f>
        <v/>
      </c>
      <c r="L2425" s="9">
        <f>IF(COUNTA($A2425:$H2425)=0,"",IF($J2425="OTRO",IFERROR(LOOKUP(2,1/(((LISTS!$H$2:$H$26&lt;&gt;"")*ISNUMBER(SEARCH(LISTS!$H$2:$H$26,$G2425)))+((LISTS!$I$2:$I$26&lt;&gt;"")*ISNUMBER(SEARCH(LISTS!$I$2:$I$26,$E2425)))),LISTS!$L$2:$L$26),"Concepto DIAN no mapeado a casilla automatica"),IF(LEFT($J2425,4)="TOPE","Control automatico DIAN: "&amp;$J2425,"Casilla automatica: "&amp;$J2425)))</f>
        <v/>
      </c>
    </row>
    <row r="2426">
      <c r="A2426" s="9" t="n"/>
      <c r="B2426" s="9" t="n"/>
      <c r="C2426" s="9" t="n"/>
      <c r="D2426" s="9" t="n"/>
      <c r="E2426" s="9" t="n"/>
      <c r="F2426" s="11" t="n"/>
      <c r="G2426" s="9" t="n"/>
      <c r="H2426" s="9" t="n"/>
      <c r="I2426" s="9">
        <f>IF(COUNTA($A2426:$H2426)=0,"",IF($J2426="OTRO","NO","SI"))</f>
        <v/>
      </c>
      <c r="J2426" s="9">
        <f>IF(COUNTA($A2426:$H2426)=0,"",IFERROR(LOOKUP(2,1/(((LISTS!$H$2:$H$26&lt;&gt;"")*ISNUMBER(SEARCH(LISTS!$H$2:$H$26,$G2426)))+((LISTS!$I$2:$I$26&lt;&gt;"")*ISNUMBER(SEARCH(LISTS!$I$2:$I$26,$E2426)))),LISTS!$K$2:$K$26),"OTRO"))</f>
        <v/>
      </c>
      <c r="K2426" s="11">
        <f>IF($I2426&lt;&gt;"SI",0,IFERROR($F2426,0))</f>
        <v/>
      </c>
      <c r="L2426" s="9">
        <f>IF(COUNTA($A2426:$H2426)=0,"",IF($J2426="OTRO",IFERROR(LOOKUP(2,1/(((LISTS!$H$2:$H$26&lt;&gt;"")*ISNUMBER(SEARCH(LISTS!$H$2:$H$26,$G2426)))+((LISTS!$I$2:$I$26&lt;&gt;"")*ISNUMBER(SEARCH(LISTS!$I$2:$I$26,$E2426)))),LISTS!$L$2:$L$26),"Concepto DIAN no mapeado a casilla automatica"),IF(LEFT($J2426,4)="TOPE","Control automatico DIAN: "&amp;$J2426,"Casilla automatica: "&amp;$J2426)))</f>
        <v/>
      </c>
    </row>
    <row r="2427">
      <c r="A2427" s="9" t="n"/>
      <c r="B2427" s="9" t="n"/>
      <c r="C2427" s="9" t="n"/>
      <c r="D2427" s="9" t="n"/>
      <c r="E2427" s="9" t="n"/>
      <c r="F2427" s="11" t="n"/>
      <c r="G2427" s="9" t="n"/>
      <c r="H2427" s="9" t="n"/>
      <c r="I2427" s="9">
        <f>IF(COUNTA($A2427:$H2427)=0,"",IF($J2427="OTRO","NO","SI"))</f>
        <v/>
      </c>
      <c r="J2427" s="9">
        <f>IF(COUNTA($A2427:$H2427)=0,"",IFERROR(LOOKUP(2,1/(((LISTS!$H$2:$H$26&lt;&gt;"")*ISNUMBER(SEARCH(LISTS!$H$2:$H$26,$G2427)))+((LISTS!$I$2:$I$26&lt;&gt;"")*ISNUMBER(SEARCH(LISTS!$I$2:$I$26,$E2427)))),LISTS!$K$2:$K$26),"OTRO"))</f>
        <v/>
      </c>
      <c r="K2427" s="11">
        <f>IF($I2427&lt;&gt;"SI",0,IFERROR($F2427,0))</f>
        <v/>
      </c>
      <c r="L2427" s="9">
        <f>IF(COUNTA($A2427:$H2427)=0,"",IF($J2427="OTRO",IFERROR(LOOKUP(2,1/(((LISTS!$H$2:$H$26&lt;&gt;"")*ISNUMBER(SEARCH(LISTS!$H$2:$H$26,$G2427)))+((LISTS!$I$2:$I$26&lt;&gt;"")*ISNUMBER(SEARCH(LISTS!$I$2:$I$26,$E2427)))),LISTS!$L$2:$L$26),"Concepto DIAN no mapeado a casilla automatica"),IF(LEFT($J2427,4)="TOPE","Control automatico DIAN: "&amp;$J2427,"Casilla automatica: "&amp;$J2427)))</f>
        <v/>
      </c>
    </row>
    <row r="2428">
      <c r="A2428" s="9" t="n"/>
      <c r="B2428" s="9" t="n"/>
      <c r="C2428" s="9" t="n"/>
      <c r="D2428" s="9" t="n"/>
      <c r="E2428" s="9" t="n"/>
      <c r="F2428" s="11" t="n"/>
      <c r="G2428" s="9" t="n"/>
      <c r="H2428" s="9" t="n"/>
      <c r="I2428" s="9">
        <f>IF(COUNTA($A2428:$H2428)=0,"",IF($J2428="OTRO","NO","SI"))</f>
        <v/>
      </c>
      <c r="J2428" s="9">
        <f>IF(COUNTA($A2428:$H2428)=0,"",IFERROR(LOOKUP(2,1/(((LISTS!$H$2:$H$26&lt;&gt;"")*ISNUMBER(SEARCH(LISTS!$H$2:$H$26,$G2428)))+((LISTS!$I$2:$I$26&lt;&gt;"")*ISNUMBER(SEARCH(LISTS!$I$2:$I$26,$E2428)))),LISTS!$K$2:$K$26),"OTRO"))</f>
        <v/>
      </c>
      <c r="K2428" s="11">
        <f>IF($I2428&lt;&gt;"SI",0,IFERROR($F2428,0))</f>
        <v/>
      </c>
      <c r="L2428" s="9">
        <f>IF(COUNTA($A2428:$H2428)=0,"",IF($J2428="OTRO",IFERROR(LOOKUP(2,1/(((LISTS!$H$2:$H$26&lt;&gt;"")*ISNUMBER(SEARCH(LISTS!$H$2:$H$26,$G2428)))+((LISTS!$I$2:$I$26&lt;&gt;"")*ISNUMBER(SEARCH(LISTS!$I$2:$I$26,$E2428)))),LISTS!$L$2:$L$26),"Concepto DIAN no mapeado a casilla automatica"),IF(LEFT($J2428,4)="TOPE","Control automatico DIAN: "&amp;$J2428,"Casilla automatica: "&amp;$J2428)))</f>
        <v/>
      </c>
    </row>
    <row r="2429">
      <c r="A2429" s="9" t="n"/>
      <c r="B2429" s="9" t="n"/>
      <c r="C2429" s="9" t="n"/>
      <c r="D2429" s="9" t="n"/>
      <c r="E2429" s="9" t="n"/>
      <c r="F2429" s="11" t="n"/>
      <c r="G2429" s="9" t="n"/>
      <c r="H2429" s="9" t="n"/>
      <c r="I2429" s="9">
        <f>IF(COUNTA($A2429:$H2429)=0,"",IF($J2429="OTRO","NO","SI"))</f>
        <v/>
      </c>
      <c r="J2429" s="9">
        <f>IF(COUNTA($A2429:$H2429)=0,"",IFERROR(LOOKUP(2,1/(((LISTS!$H$2:$H$26&lt;&gt;"")*ISNUMBER(SEARCH(LISTS!$H$2:$H$26,$G2429)))+((LISTS!$I$2:$I$26&lt;&gt;"")*ISNUMBER(SEARCH(LISTS!$I$2:$I$26,$E2429)))),LISTS!$K$2:$K$26),"OTRO"))</f>
        <v/>
      </c>
      <c r="K2429" s="11">
        <f>IF($I2429&lt;&gt;"SI",0,IFERROR($F2429,0))</f>
        <v/>
      </c>
      <c r="L2429" s="9">
        <f>IF(COUNTA($A2429:$H2429)=0,"",IF($J2429="OTRO",IFERROR(LOOKUP(2,1/(((LISTS!$H$2:$H$26&lt;&gt;"")*ISNUMBER(SEARCH(LISTS!$H$2:$H$26,$G2429)))+((LISTS!$I$2:$I$26&lt;&gt;"")*ISNUMBER(SEARCH(LISTS!$I$2:$I$26,$E2429)))),LISTS!$L$2:$L$26),"Concepto DIAN no mapeado a casilla automatica"),IF(LEFT($J2429,4)="TOPE","Control automatico DIAN: "&amp;$J2429,"Casilla automatica: "&amp;$J2429)))</f>
        <v/>
      </c>
    </row>
    <row r="2430">
      <c r="A2430" s="9" t="n"/>
      <c r="B2430" s="9" t="n"/>
      <c r="C2430" s="9" t="n"/>
      <c r="D2430" s="9" t="n"/>
      <c r="E2430" s="9" t="n"/>
      <c r="F2430" s="11" t="n"/>
      <c r="G2430" s="9" t="n"/>
      <c r="H2430" s="9" t="n"/>
      <c r="I2430" s="9">
        <f>IF(COUNTA($A2430:$H2430)=0,"",IF($J2430="OTRO","NO","SI"))</f>
        <v/>
      </c>
      <c r="J2430" s="9">
        <f>IF(COUNTA($A2430:$H2430)=0,"",IFERROR(LOOKUP(2,1/(((LISTS!$H$2:$H$26&lt;&gt;"")*ISNUMBER(SEARCH(LISTS!$H$2:$H$26,$G2430)))+((LISTS!$I$2:$I$26&lt;&gt;"")*ISNUMBER(SEARCH(LISTS!$I$2:$I$26,$E2430)))),LISTS!$K$2:$K$26),"OTRO"))</f>
        <v/>
      </c>
      <c r="K2430" s="11">
        <f>IF($I2430&lt;&gt;"SI",0,IFERROR($F2430,0))</f>
        <v/>
      </c>
      <c r="L2430" s="9">
        <f>IF(COUNTA($A2430:$H2430)=0,"",IF($J2430="OTRO",IFERROR(LOOKUP(2,1/(((LISTS!$H$2:$H$26&lt;&gt;"")*ISNUMBER(SEARCH(LISTS!$H$2:$H$26,$G2430)))+((LISTS!$I$2:$I$26&lt;&gt;"")*ISNUMBER(SEARCH(LISTS!$I$2:$I$26,$E2430)))),LISTS!$L$2:$L$26),"Concepto DIAN no mapeado a casilla automatica"),IF(LEFT($J2430,4)="TOPE","Control automatico DIAN: "&amp;$J2430,"Casilla automatica: "&amp;$J2430)))</f>
        <v/>
      </c>
    </row>
    <row r="2431">
      <c r="A2431" s="9" t="n"/>
      <c r="B2431" s="9" t="n"/>
      <c r="C2431" s="9" t="n"/>
      <c r="D2431" s="9" t="n"/>
      <c r="E2431" s="9" t="n"/>
      <c r="F2431" s="11" t="n"/>
      <c r="G2431" s="9" t="n"/>
      <c r="H2431" s="9" t="n"/>
      <c r="I2431" s="9">
        <f>IF(COUNTA($A2431:$H2431)=0,"",IF($J2431="OTRO","NO","SI"))</f>
        <v/>
      </c>
      <c r="J2431" s="9">
        <f>IF(COUNTA($A2431:$H2431)=0,"",IFERROR(LOOKUP(2,1/(((LISTS!$H$2:$H$26&lt;&gt;"")*ISNUMBER(SEARCH(LISTS!$H$2:$H$26,$G2431)))+((LISTS!$I$2:$I$26&lt;&gt;"")*ISNUMBER(SEARCH(LISTS!$I$2:$I$26,$E2431)))),LISTS!$K$2:$K$26),"OTRO"))</f>
        <v/>
      </c>
      <c r="K2431" s="11">
        <f>IF($I2431&lt;&gt;"SI",0,IFERROR($F2431,0))</f>
        <v/>
      </c>
      <c r="L2431" s="9">
        <f>IF(COUNTA($A2431:$H2431)=0,"",IF($J2431="OTRO",IFERROR(LOOKUP(2,1/(((LISTS!$H$2:$H$26&lt;&gt;"")*ISNUMBER(SEARCH(LISTS!$H$2:$H$26,$G2431)))+((LISTS!$I$2:$I$26&lt;&gt;"")*ISNUMBER(SEARCH(LISTS!$I$2:$I$26,$E2431)))),LISTS!$L$2:$L$26),"Concepto DIAN no mapeado a casilla automatica"),IF(LEFT($J2431,4)="TOPE","Control automatico DIAN: "&amp;$J2431,"Casilla automatica: "&amp;$J2431)))</f>
        <v/>
      </c>
    </row>
    <row r="2432">
      <c r="A2432" s="9" t="n"/>
      <c r="B2432" s="9" t="n"/>
      <c r="C2432" s="9" t="n"/>
      <c r="D2432" s="9" t="n"/>
      <c r="E2432" s="9" t="n"/>
      <c r="F2432" s="11" t="n"/>
      <c r="G2432" s="9" t="n"/>
      <c r="H2432" s="9" t="n"/>
      <c r="I2432" s="9">
        <f>IF(COUNTA($A2432:$H2432)=0,"",IF($J2432="OTRO","NO","SI"))</f>
        <v/>
      </c>
      <c r="J2432" s="9">
        <f>IF(COUNTA($A2432:$H2432)=0,"",IFERROR(LOOKUP(2,1/(((LISTS!$H$2:$H$26&lt;&gt;"")*ISNUMBER(SEARCH(LISTS!$H$2:$H$26,$G2432)))+((LISTS!$I$2:$I$26&lt;&gt;"")*ISNUMBER(SEARCH(LISTS!$I$2:$I$26,$E2432)))),LISTS!$K$2:$K$26),"OTRO"))</f>
        <v/>
      </c>
      <c r="K2432" s="11">
        <f>IF($I2432&lt;&gt;"SI",0,IFERROR($F2432,0))</f>
        <v/>
      </c>
      <c r="L2432" s="9">
        <f>IF(COUNTA($A2432:$H2432)=0,"",IF($J2432="OTRO",IFERROR(LOOKUP(2,1/(((LISTS!$H$2:$H$26&lt;&gt;"")*ISNUMBER(SEARCH(LISTS!$H$2:$H$26,$G2432)))+((LISTS!$I$2:$I$26&lt;&gt;"")*ISNUMBER(SEARCH(LISTS!$I$2:$I$26,$E2432)))),LISTS!$L$2:$L$26),"Concepto DIAN no mapeado a casilla automatica"),IF(LEFT($J2432,4)="TOPE","Control automatico DIAN: "&amp;$J2432,"Casilla automatica: "&amp;$J2432)))</f>
        <v/>
      </c>
    </row>
    <row r="2433">
      <c r="A2433" s="9" t="n"/>
      <c r="B2433" s="9" t="n"/>
      <c r="C2433" s="9" t="n"/>
      <c r="D2433" s="9" t="n"/>
      <c r="E2433" s="9" t="n"/>
      <c r="F2433" s="11" t="n"/>
      <c r="G2433" s="9" t="n"/>
      <c r="H2433" s="9" t="n"/>
      <c r="I2433" s="9">
        <f>IF(COUNTA($A2433:$H2433)=0,"",IF($J2433="OTRO","NO","SI"))</f>
        <v/>
      </c>
      <c r="J2433" s="9">
        <f>IF(COUNTA($A2433:$H2433)=0,"",IFERROR(LOOKUP(2,1/(((LISTS!$H$2:$H$26&lt;&gt;"")*ISNUMBER(SEARCH(LISTS!$H$2:$H$26,$G2433)))+((LISTS!$I$2:$I$26&lt;&gt;"")*ISNUMBER(SEARCH(LISTS!$I$2:$I$26,$E2433)))),LISTS!$K$2:$K$26),"OTRO"))</f>
        <v/>
      </c>
      <c r="K2433" s="11">
        <f>IF($I2433&lt;&gt;"SI",0,IFERROR($F2433,0))</f>
        <v/>
      </c>
      <c r="L2433" s="9">
        <f>IF(COUNTA($A2433:$H2433)=0,"",IF($J2433="OTRO",IFERROR(LOOKUP(2,1/(((LISTS!$H$2:$H$26&lt;&gt;"")*ISNUMBER(SEARCH(LISTS!$H$2:$H$26,$G2433)))+((LISTS!$I$2:$I$26&lt;&gt;"")*ISNUMBER(SEARCH(LISTS!$I$2:$I$26,$E2433)))),LISTS!$L$2:$L$26),"Concepto DIAN no mapeado a casilla automatica"),IF(LEFT($J2433,4)="TOPE","Control automatico DIAN: "&amp;$J2433,"Casilla automatica: "&amp;$J2433)))</f>
        <v/>
      </c>
    </row>
    <row r="2434">
      <c r="A2434" s="9" t="n"/>
      <c r="B2434" s="9" t="n"/>
      <c r="C2434" s="9" t="n"/>
      <c r="D2434" s="9" t="n"/>
      <c r="E2434" s="9" t="n"/>
      <c r="F2434" s="11" t="n"/>
      <c r="G2434" s="9" t="n"/>
      <c r="H2434" s="9" t="n"/>
      <c r="I2434" s="9">
        <f>IF(COUNTA($A2434:$H2434)=0,"",IF($J2434="OTRO","NO","SI"))</f>
        <v/>
      </c>
      <c r="J2434" s="9">
        <f>IF(COUNTA($A2434:$H2434)=0,"",IFERROR(LOOKUP(2,1/(((LISTS!$H$2:$H$26&lt;&gt;"")*ISNUMBER(SEARCH(LISTS!$H$2:$H$26,$G2434)))+((LISTS!$I$2:$I$26&lt;&gt;"")*ISNUMBER(SEARCH(LISTS!$I$2:$I$26,$E2434)))),LISTS!$K$2:$K$26),"OTRO"))</f>
        <v/>
      </c>
      <c r="K2434" s="11">
        <f>IF($I2434&lt;&gt;"SI",0,IFERROR($F2434,0))</f>
        <v/>
      </c>
      <c r="L2434" s="9">
        <f>IF(COUNTA($A2434:$H2434)=0,"",IF($J2434="OTRO",IFERROR(LOOKUP(2,1/(((LISTS!$H$2:$H$26&lt;&gt;"")*ISNUMBER(SEARCH(LISTS!$H$2:$H$26,$G2434)))+((LISTS!$I$2:$I$26&lt;&gt;"")*ISNUMBER(SEARCH(LISTS!$I$2:$I$26,$E2434)))),LISTS!$L$2:$L$26),"Concepto DIAN no mapeado a casilla automatica"),IF(LEFT($J2434,4)="TOPE","Control automatico DIAN: "&amp;$J2434,"Casilla automatica: "&amp;$J2434)))</f>
        <v/>
      </c>
    </row>
    <row r="2435">
      <c r="A2435" s="9" t="n"/>
      <c r="B2435" s="9" t="n"/>
      <c r="C2435" s="9" t="n"/>
      <c r="D2435" s="9" t="n"/>
      <c r="E2435" s="9" t="n"/>
      <c r="F2435" s="11" t="n"/>
      <c r="G2435" s="9" t="n"/>
      <c r="H2435" s="9" t="n"/>
      <c r="I2435" s="9">
        <f>IF(COUNTA($A2435:$H2435)=0,"",IF($J2435="OTRO","NO","SI"))</f>
        <v/>
      </c>
      <c r="J2435" s="9">
        <f>IF(COUNTA($A2435:$H2435)=0,"",IFERROR(LOOKUP(2,1/(((LISTS!$H$2:$H$26&lt;&gt;"")*ISNUMBER(SEARCH(LISTS!$H$2:$H$26,$G2435)))+((LISTS!$I$2:$I$26&lt;&gt;"")*ISNUMBER(SEARCH(LISTS!$I$2:$I$26,$E2435)))),LISTS!$K$2:$K$26),"OTRO"))</f>
        <v/>
      </c>
      <c r="K2435" s="11">
        <f>IF($I2435&lt;&gt;"SI",0,IFERROR($F2435,0))</f>
        <v/>
      </c>
      <c r="L2435" s="9">
        <f>IF(COUNTA($A2435:$H2435)=0,"",IF($J2435="OTRO",IFERROR(LOOKUP(2,1/(((LISTS!$H$2:$H$26&lt;&gt;"")*ISNUMBER(SEARCH(LISTS!$H$2:$H$26,$G2435)))+((LISTS!$I$2:$I$26&lt;&gt;"")*ISNUMBER(SEARCH(LISTS!$I$2:$I$26,$E2435)))),LISTS!$L$2:$L$26),"Concepto DIAN no mapeado a casilla automatica"),IF(LEFT($J2435,4)="TOPE","Control automatico DIAN: "&amp;$J2435,"Casilla automatica: "&amp;$J2435)))</f>
        <v/>
      </c>
    </row>
    <row r="2436">
      <c r="A2436" s="9" t="n"/>
      <c r="B2436" s="9" t="n"/>
      <c r="C2436" s="9" t="n"/>
      <c r="D2436" s="9" t="n"/>
      <c r="E2436" s="9" t="n"/>
      <c r="F2436" s="11" t="n"/>
      <c r="G2436" s="9" t="n"/>
      <c r="H2436" s="9" t="n"/>
      <c r="I2436" s="9">
        <f>IF(COUNTA($A2436:$H2436)=0,"",IF($J2436="OTRO","NO","SI"))</f>
        <v/>
      </c>
      <c r="J2436" s="9">
        <f>IF(COUNTA($A2436:$H2436)=0,"",IFERROR(LOOKUP(2,1/(((LISTS!$H$2:$H$26&lt;&gt;"")*ISNUMBER(SEARCH(LISTS!$H$2:$H$26,$G2436)))+((LISTS!$I$2:$I$26&lt;&gt;"")*ISNUMBER(SEARCH(LISTS!$I$2:$I$26,$E2436)))),LISTS!$K$2:$K$26),"OTRO"))</f>
        <v/>
      </c>
      <c r="K2436" s="11">
        <f>IF($I2436&lt;&gt;"SI",0,IFERROR($F2436,0))</f>
        <v/>
      </c>
      <c r="L2436" s="9">
        <f>IF(COUNTA($A2436:$H2436)=0,"",IF($J2436="OTRO",IFERROR(LOOKUP(2,1/(((LISTS!$H$2:$H$26&lt;&gt;"")*ISNUMBER(SEARCH(LISTS!$H$2:$H$26,$G2436)))+((LISTS!$I$2:$I$26&lt;&gt;"")*ISNUMBER(SEARCH(LISTS!$I$2:$I$26,$E2436)))),LISTS!$L$2:$L$26),"Concepto DIAN no mapeado a casilla automatica"),IF(LEFT($J2436,4)="TOPE","Control automatico DIAN: "&amp;$J2436,"Casilla automatica: "&amp;$J2436)))</f>
        <v/>
      </c>
    </row>
    <row r="2437">
      <c r="A2437" s="9" t="n"/>
      <c r="B2437" s="9" t="n"/>
      <c r="C2437" s="9" t="n"/>
      <c r="D2437" s="9" t="n"/>
      <c r="E2437" s="9" t="n"/>
      <c r="F2437" s="11" t="n"/>
      <c r="G2437" s="9" t="n"/>
      <c r="H2437" s="9" t="n"/>
      <c r="I2437" s="9">
        <f>IF(COUNTA($A2437:$H2437)=0,"",IF($J2437="OTRO","NO","SI"))</f>
        <v/>
      </c>
      <c r="J2437" s="9">
        <f>IF(COUNTA($A2437:$H2437)=0,"",IFERROR(LOOKUP(2,1/(((LISTS!$H$2:$H$26&lt;&gt;"")*ISNUMBER(SEARCH(LISTS!$H$2:$H$26,$G2437)))+((LISTS!$I$2:$I$26&lt;&gt;"")*ISNUMBER(SEARCH(LISTS!$I$2:$I$26,$E2437)))),LISTS!$K$2:$K$26),"OTRO"))</f>
        <v/>
      </c>
      <c r="K2437" s="11">
        <f>IF($I2437&lt;&gt;"SI",0,IFERROR($F2437,0))</f>
        <v/>
      </c>
      <c r="L2437" s="9">
        <f>IF(COUNTA($A2437:$H2437)=0,"",IF($J2437="OTRO",IFERROR(LOOKUP(2,1/(((LISTS!$H$2:$H$26&lt;&gt;"")*ISNUMBER(SEARCH(LISTS!$H$2:$H$26,$G2437)))+((LISTS!$I$2:$I$26&lt;&gt;"")*ISNUMBER(SEARCH(LISTS!$I$2:$I$26,$E2437)))),LISTS!$L$2:$L$26),"Concepto DIAN no mapeado a casilla automatica"),IF(LEFT($J2437,4)="TOPE","Control automatico DIAN: "&amp;$J2437,"Casilla automatica: "&amp;$J2437)))</f>
        <v/>
      </c>
    </row>
    <row r="2438">
      <c r="A2438" s="9" t="n"/>
      <c r="B2438" s="9" t="n"/>
      <c r="C2438" s="9" t="n"/>
      <c r="D2438" s="9" t="n"/>
      <c r="E2438" s="9" t="n"/>
      <c r="F2438" s="11" t="n"/>
      <c r="G2438" s="9" t="n"/>
      <c r="H2438" s="9" t="n"/>
      <c r="I2438" s="9">
        <f>IF(COUNTA($A2438:$H2438)=0,"",IF($J2438="OTRO","NO","SI"))</f>
        <v/>
      </c>
      <c r="J2438" s="9">
        <f>IF(COUNTA($A2438:$H2438)=0,"",IFERROR(LOOKUP(2,1/(((LISTS!$H$2:$H$26&lt;&gt;"")*ISNUMBER(SEARCH(LISTS!$H$2:$H$26,$G2438)))+((LISTS!$I$2:$I$26&lt;&gt;"")*ISNUMBER(SEARCH(LISTS!$I$2:$I$26,$E2438)))),LISTS!$K$2:$K$26),"OTRO"))</f>
        <v/>
      </c>
      <c r="K2438" s="11">
        <f>IF($I2438&lt;&gt;"SI",0,IFERROR($F2438,0))</f>
        <v/>
      </c>
      <c r="L2438" s="9">
        <f>IF(COUNTA($A2438:$H2438)=0,"",IF($J2438="OTRO",IFERROR(LOOKUP(2,1/(((LISTS!$H$2:$H$26&lt;&gt;"")*ISNUMBER(SEARCH(LISTS!$H$2:$H$26,$G2438)))+((LISTS!$I$2:$I$26&lt;&gt;"")*ISNUMBER(SEARCH(LISTS!$I$2:$I$26,$E2438)))),LISTS!$L$2:$L$26),"Concepto DIAN no mapeado a casilla automatica"),IF(LEFT($J2438,4)="TOPE","Control automatico DIAN: "&amp;$J2438,"Casilla automatica: "&amp;$J2438)))</f>
        <v/>
      </c>
    </row>
    <row r="2439">
      <c r="A2439" s="9" t="n"/>
      <c r="B2439" s="9" t="n"/>
      <c r="C2439" s="9" t="n"/>
      <c r="D2439" s="9" t="n"/>
      <c r="E2439" s="9" t="n"/>
      <c r="F2439" s="11" t="n"/>
      <c r="G2439" s="9" t="n"/>
      <c r="H2439" s="9" t="n"/>
      <c r="I2439" s="9">
        <f>IF(COUNTA($A2439:$H2439)=0,"",IF($J2439="OTRO","NO","SI"))</f>
        <v/>
      </c>
      <c r="J2439" s="9">
        <f>IF(COUNTA($A2439:$H2439)=0,"",IFERROR(LOOKUP(2,1/(((LISTS!$H$2:$H$26&lt;&gt;"")*ISNUMBER(SEARCH(LISTS!$H$2:$H$26,$G2439)))+((LISTS!$I$2:$I$26&lt;&gt;"")*ISNUMBER(SEARCH(LISTS!$I$2:$I$26,$E2439)))),LISTS!$K$2:$K$26),"OTRO"))</f>
        <v/>
      </c>
      <c r="K2439" s="11">
        <f>IF($I2439&lt;&gt;"SI",0,IFERROR($F2439,0))</f>
        <v/>
      </c>
      <c r="L2439" s="9">
        <f>IF(COUNTA($A2439:$H2439)=0,"",IF($J2439="OTRO",IFERROR(LOOKUP(2,1/(((LISTS!$H$2:$H$26&lt;&gt;"")*ISNUMBER(SEARCH(LISTS!$H$2:$H$26,$G2439)))+((LISTS!$I$2:$I$26&lt;&gt;"")*ISNUMBER(SEARCH(LISTS!$I$2:$I$26,$E2439)))),LISTS!$L$2:$L$26),"Concepto DIAN no mapeado a casilla automatica"),IF(LEFT($J2439,4)="TOPE","Control automatico DIAN: "&amp;$J2439,"Casilla automatica: "&amp;$J2439)))</f>
        <v/>
      </c>
    </row>
    <row r="2440">
      <c r="A2440" s="9" t="n"/>
      <c r="B2440" s="9" t="n"/>
      <c r="C2440" s="9" t="n"/>
      <c r="D2440" s="9" t="n"/>
      <c r="E2440" s="9" t="n"/>
      <c r="F2440" s="11" t="n"/>
      <c r="G2440" s="9" t="n"/>
      <c r="H2440" s="9" t="n"/>
      <c r="I2440" s="9">
        <f>IF(COUNTA($A2440:$H2440)=0,"",IF($J2440="OTRO","NO","SI"))</f>
        <v/>
      </c>
      <c r="J2440" s="9">
        <f>IF(COUNTA($A2440:$H2440)=0,"",IFERROR(LOOKUP(2,1/(((LISTS!$H$2:$H$26&lt;&gt;"")*ISNUMBER(SEARCH(LISTS!$H$2:$H$26,$G2440)))+((LISTS!$I$2:$I$26&lt;&gt;"")*ISNUMBER(SEARCH(LISTS!$I$2:$I$26,$E2440)))),LISTS!$K$2:$K$26),"OTRO"))</f>
        <v/>
      </c>
      <c r="K2440" s="11">
        <f>IF($I2440&lt;&gt;"SI",0,IFERROR($F2440,0))</f>
        <v/>
      </c>
      <c r="L2440" s="9">
        <f>IF(COUNTA($A2440:$H2440)=0,"",IF($J2440="OTRO",IFERROR(LOOKUP(2,1/(((LISTS!$H$2:$H$26&lt;&gt;"")*ISNUMBER(SEARCH(LISTS!$H$2:$H$26,$G2440)))+((LISTS!$I$2:$I$26&lt;&gt;"")*ISNUMBER(SEARCH(LISTS!$I$2:$I$26,$E2440)))),LISTS!$L$2:$L$26),"Concepto DIAN no mapeado a casilla automatica"),IF(LEFT($J2440,4)="TOPE","Control automatico DIAN: "&amp;$J2440,"Casilla automatica: "&amp;$J2440)))</f>
        <v/>
      </c>
    </row>
    <row r="2441">
      <c r="A2441" s="9" t="n"/>
      <c r="B2441" s="9" t="n"/>
      <c r="C2441" s="9" t="n"/>
      <c r="D2441" s="9" t="n"/>
      <c r="E2441" s="9" t="n"/>
      <c r="F2441" s="11" t="n"/>
      <c r="G2441" s="9" t="n"/>
      <c r="H2441" s="9" t="n"/>
      <c r="I2441" s="9">
        <f>IF(COUNTA($A2441:$H2441)=0,"",IF($J2441="OTRO","NO","SI"))</f>
        <v/>
      </c>
      <c r="J2441" s="9">
        <f>IF(COUNTA($A2441:$H2441)=0,"",IFERROR(LOOKUP(2,1/(((LISTS!$H$2:$H$26&lt;&gt;"")*ISNUMBER(SEARCH(LISTS!$H$2:$H$26,$G2441)))+((LISTS!$I$2:$I$26&lt;&gt;"")*ISNUMBER(SEARCH(LISTS!$I$2:$I$26,$E2441)))),LISTS!$K$2:$K$26),"OTRO"))</f>
        <v/>
      </c>
      <c r="K2441" s="11">
        <f>IF($I2441&lt;&gt;"SI",0,IFERROR($F2441,0))</f>
        <v/>
      </c>
      <c r="L2441" s="9">
        <f>IF(COUNTA($A2441:$H2441)=0,"",IF($J2441="OTRO",IFERROR(LOOKUP(2,1/(((LISTS!$H$2:$H$26&lt;&gt;"")*ISNUMBER(SEARCH(LISTS!$H$2:$H$26,$G2441)))+((LISTS!$I$2:$I$26&lt;&gt;"")*ISNUMBER(SEARCH(LISTS!$I$2:$I$26,$E2441)))),LISTS!$L$2:$L$26),"Concepto DIAN no mapeado a casilla automatica"),IF(LEFT($J2441,4)="TOPE","Control automatico DIAN: "&amp;$J2441,"Casilla automatica: "&amp;$J2441)))</f>
        <v/>
      </c>
    </row>
    <row r="2442">
      <c r="A2442" s="9" t="n"/>
      <c r="B2442" s="9" t="n"/>
      <c r="C2442" s="9" t="n"/>
      <c r="D2442" s="9" t="n"/>
      <c r="E2442" s="9" t="n"/>
      <c r="F2442" s="11" t="n"/>
      <c r="G2442" s="9" t="n"/>
      <c r="H2442" s="9" t="n"/>
      <c r="I2442" s="9">
        <f>IF(COUNTA($A2442:$H2442)=0,"",IF($J2442="OTRO","NO","SI"))</f>
        <v/>
      </c>
      <c r="J2442" s="9">
        <f>IF(COUNTA($A2442:$H2442)=0,"",IFERROR(LOOKUP(2,1/(((LISTS!$H$2:$H$26&lt;&gt;"")*ISNUMBER(SEARCH(LISTS!$H$2:$H$26,$G2442)))+((LISTS!$I$2:$I$26&lt;&gt;"")*ISNUMBER(SEARCH(LISTS!$I$2:$I$26,$E2442)))),LISTS!$K$2:$K$26),"OTRO"))</f>
        <v/>
      </c>
      <c r="K2442" s="11">
        <f>IF($I2442&lt;&gt;"SI",0,IFERROR($F2442,0))</f>
        <v/>
      </c>
      <c r="L2442" s="9">
        <f>IF(COUNTA($A2442:$H2442)=0,"",IF($J2442="OTRO",IFERROR(LOOKUP(2,1/(((LISTS!$H$2:$H$26&lt;&gt;"")*ISNUMBER(SEARCH(LISTS!$H$2:$H$26,$G2442)))+((LISTS!$I$2:$I$26&lt;&gt;"")*ISNUMBER(SEARCH(LISTS!$I$2:$I$26,$E2442)))),LISTS!$L$2:$L$26),"Concepto DIAN no mapeado a casilla automatica"),IF(LEFT($J2442,4)="TOPE","Control automatico DIAN: "&amp;$J2442,"Casilla automatica: "&amp;$J2442)))</f>
        <v/>
      </c>
    </row>
    <row r="2443">
      <c r="A2443" s="9" t="n"/>
      <c r="B2443" s="9" t="n"/>
      <c r="C2443" s="9" t="n"/>
      <c r="D2443" s="9" t="n"/>
      <c r="E2443" s="9" t="n"/>
      <c r="F2443" s="11" t="n"/>
      <c r="G2443" s="9" t="n"/>
      <c r="H2443" s="9" t="n"/>
      <c r="I2443" s="9">
        <f>IF(COUNTA($A2443:$H2443)=0,"",IF($J2443="OTRO","NO","SI"))</f>
        <v/>
      </c>
      <c r="J2443" s="9">
        <f>IF(COUNTA($A2443:$H2443)=0,"",IFERROR(LOOKUP(2,1/(((LISTS!$H$2:$H$26&lt;&gt;"")*ISNUMBER(SEARCH(LISTS!$H$2:$H$26,$G2443)))+((LISTS!$I$2:$I$26&lt;&gt;"")*ISNUMBER(SEARCH(LISTS!$I$2:$I$26,$E2443)))),LISTS!$K$2:$K$26),"OTRO"))</f>
        <v/>
      </c>
      <c r="K2443" s="11">
        <f>IF($I2443&lt;&gt;"SI",0,IFERROR($F2443,0))</f>
        <v/>
      </c>
      <c r="L2443" s="9">
        <f>IF(COUNTA($A2443:$H2443)=0,"",IF($J2443="OTRO",IFERROR(LOOKUP(2,1/(((LISTS!$H$2:$H$26&lt;&gt;"")*ISNUMBER(SEARCH(LISTS!$H$2:$H$26,$G2443)))+((LISTS!$I$2:$I$26&lt;&gt;"")*ISNUMBER(SEARCH(LISTS!$I$2:$I$26,$E2443)))),LISTS!$L$2:$L$26),"Concepto DIAN no mapeado a casilla automatica"),IF(LEFT($J2443,4)="TOPE","Control automatico DIAN: "&amp;$J2443,"Casilla automatica: "&amp;$J2443)))</f>
        <v/>
      </c>
    </row>
    <row r="2444">
      <c r="A2444" s="9" t="n"/>
      <c r="B2444" s="9" t="n"/>
      <c r="C2444" s="9" t="n"/>
      <c r="D2444" s="9" t="n"/>
      <c r="E2444" s="9" t="n"/>
      <c r="F2444" s="11" t="n"/>
      <c r="G2444" s="9" t="n"/>
      <c r="H2444" s="9" t="n"/>
      <c r="I2444" s="9">
        <f>IF(COUNTA($A2444:$H2444)=0,"",IF($J2444="OTRO","NO","SI"))</f>
        <v/>
      </c>
      <c r="J2444" s="9">
        <f>IF(COUNTA($A2444:$H2444)=0,"",IFERROR(LOOKUP(2,1/(((LISTS!$H$2:$H$26&lt;&gt;"")*ISNUMBER(SEARCH(LISTS!$H$2:$H$26,$G2444)))+((LISTS!$I$2:$I$26&lt;&gt;"")*ISNUMBER(SEARCH(LISTS!$I$2:$I$26,$E2444)))),LISTS!$K$2:$K$26),"OTRO"))</f>
        <v/>
      </c>
      <c r="K2444" s="11">
        <f>IF($I2444&lt;&gt;"SI",0,IFERROR($F2444,0))</f>
        <v/>
      </c>
      <c r="L2444" s="9">
        <f>IF(COUNTA($A2444:$H2444)=0,"",IF($J2444="OTRO",IFERROR(LOOKUP(2,1/(((LISTS!$H$2:$H$26&lt;&gt;"")*ISNUMBER(SEARCH(LISTS!$H$2:$H$26,$G2444)))+((LISTS!$I$2:$I$26&lt;&gt;"")*ISNUMBER(SEARCH(LISTS!$I$2:$I$26,$E2444)))),LISTS!$L$2:$L$26),"Concepto DIAN no mapeado a casilla automatica"),IF(LEFT($J2444,4)="TOPE","Control automatico DIAN: "&amp;$J2444,"Casilla automatica: "&amp;$J2444)))</f>
        <v/>
      </c>
    </row>
    <row r="2445">
      <c r="A2445" s="9" t="n"/>
      <c r="B2445" s="9" t="n"/>
      <c r="C2445" s="9" t="n"/>
      <c r="D2445" s="9" t="n"/>
      <c r="E2445" s="9" t="n"/>
      <c r="F2445" s="11" t="n"/>
      <c r="G2445" s="9" t="n"/>
      <c r="H2445" s="9" t="n"/>
      <c r="I2445" s="9">
        <f>IF(COUNTA($A2445:$H2445)=0,"",IF($J2445="OTRO","NO","SI"))</f>
        <v/>
      </c>
      <c r="J2445" s="9">
        <f>IF(COUNTA($A2445:$H2445)=0,"",IFERROR(LOOKUP(2,1/(((LISTS!$H$2:$H$26&lt;&gt;"")*ISNUMBER(SEARCH(LISTS!$H$2:$H$26,$G2445)))+((LISTS!$I$2:$I$26&lt;&gt;"")*ISNUMBER(SEARCH(LISTS!$I$2:$I$26,$E2445)))),LISTS!$K$2:$K$26),"OTRO"))</f>
        <v/>
      </c>
      <c r="K2445" s="11">
        <f>IF($I2445&lt;&gt;"SI",0,IFERROR($F2445,0))</f>
        <v/>
      </c>
      <c r="L2445" s="9">
        <f>IF(COUNTA($A2445:$H2445)=0,"",IF($J2445="OTRO",IFERROR(LOOKUP(2,1/(((LISTS!$H$2:$H$26&lt;&gt;"")*ISNUMBER(SEARCH(LISTS!$H$2:$H$26,$G2445)))+((LISTS!$I$2:$I$26&lt;&gt;"")*ISNUMBER(SEARCH(LISTS!$I$2:$I$26,$E2445)))),LISTS!$L$2:$L$26),"Concepto DIAN no mapeado a casilla automatica"),IF(LEFT($J2445,4)="TOPE","Control automatico DIAN: "&amp;$J2445,"Casilla automatica: "&amp;$J2445)))</f>
        <v/>
      </c>
    </row>
    <row r="2446">
      <c r="A2446" s="9" t="n"/>
      <c r="B2446" s="9" t="n"/>
      <c r="C2446" s="9" t="n"/>
      <c r="D2446" s="9" t="n"/>
      <c r="E2446" s="9" t="n"/>
      <c r="F2446" s="11" t="n"/>
      <c r="G2446" s="9" t="n"/>
      <c r="H2446" s="9" t="n"/>
      <c r="I2446" s="9">
        <f>IF(COUNTA($A2446:$H2446)=0,"",IF($J2446="OTRO","NO","SI"))</f>
        <v/>
      </c>
      <c r="J2446" s="9">
        <f>IF(COUNTA($A2446:$H2446)=0,"",IFERROR(LOOKUP(2,1/(((LISTS!$H$2:$H$26&lt;&gt;"")*ISNUMBER(SEARCH(LISTS!$H$2:$H$26,$G2446)))+((LISTS!$I$2:$I$26&lt;&gt;"")*ISNUMBER(SEARCH(LISTS!$I$2:$I$26,$E2446)))),LISTS!$K$2:$K$26),"OTRO"))</f>
        <v/>
      </c>
      <c r="K2446" s="11">
        <f>IF($I2446&lt;&gt;"SI",0,IFERROR($F2446,0))</f>
        <v/>
      </c>
      <c r="L2446" s="9">
        <f>IF(COUNTA($A2446:$H2446)=0,"",IF($J2446="OTRO",IFERROR(LOOKUP(2,1/(((LISTS!$H$2:$H$26&lt;&gt;"")*ISNUMBER(SEARCH(LISTS!$H$2:$H$26,$G2446)))+((LISTS!$I$2:$I$26&lt;&gt;"")*ISNUMBER(SEARCH(LISTS!$I$2:$I$26,$E2446)))),LISTS!$L$2:$L$26),"Concepto DIAN no mapeado a casilla automatica"),IF(LEFT($J2446,4)="TOPE","Control automatico DIAN: "&amp;$J2446,"Casilla automatica: "&amp;$J2446)))</f>
        <v/>
      </c>
    </row>
    <row r="2447">
      <c r="A2447" s="9" t="n"/>
      <c r="B2447" s="9" t="n"/>
      <c r="C2447" s="9" t="n"/>
      <c r="D2447" s="9" t="n"/>
      <c r="E2447" s="9" t="n"/>
      <c r="F2447" s="11" t="n"/>
      <c r="G2447" s="9" t="n"/>
      <c r="H2447" s="9" t="n"/>
      <c r="I2447" s="9">
        <f>IF(COUNTA($A2447:$H2447)=0,"",IF($J2447="OTRO","NO","SI"))</f>
        <v/>
      </c>
      <c r="J2447" s="9">
        <f>IF(COUNTA($A2447:$H2447)=0,"",IFERROR(LOOKUP(2,1/(((LISTS!$H$2:$H$26&lt;&gt;"")*ISNUMBER(SEARCH(LISTS!$H$2:$H$26,$G2447)))+((LISTS!$I$2:$I$26&lt;&gt;"")*ISNUMBER(SEARCH(LISTS!$I$2:$I$26,$E2447)))),LISTS!$K$2:$K$26),"OTRO"))</f>
        <v/>
      </c>
      <c r="K2447" s="11">
        <f>IF($I2447&lt;&gt;"SI",0,IFERROR($F2447,0))</f>
        <v/>
      </c>
      <c r="L2447" s="9">
        <f>IF(COUNTA($A2447:$H2447)=0,"",IF($J2447="OTRO",IFERROR(LOOKUP(2,1/(((LISTS!$H$2:$H$26&lt;&gt;"")*ISNUMBER(SEARCH(LISTS!$H$2:$H$26,$G2447)))+((LISTS!$I$2:$I$26&lt;&gt;"")*ISNUMBER(SEARCH(LISTS!$I$2:$I$26,$E2447)))),LISTS!$L$2:$L$26),"Concepto DIAN no mapeado a casilla automatica"),IF(LEFT($J2447,4)="TOPE","Control automatico DIAN: "&amp;$J2447,"Casilla automatica: "&amp;$J2447)))</f>
        <v/>
      </c>
    </row>
    <row r="2448">
      <c r="A2448" s="9" t="n"/>
      <c r="B2448" s="9" t="n"/>
      <c r="C2448" s="9" t="n"/>
      <c r="D2448" s="9" t="n"/>
      <c r="E2448" s="9" t="n"/>
      <c r="F2448" s="11" t="n"/>
      <c r="G2448" s="9" t="n"/>
      <c r="H2448" s="9" t="n"/>
      <c r="I2448" s="9">
        <f>IF(COUNTA($A2448:$H2448)=0,"",IF($J2448="OTRO","NO","SI"))</f>
        <v/>
      </c>
      <c r="J2448" s="9">
        <f>IF(COUNTA($A2448:$H2448)=0,"",IFERROR(LOOKUP(2,1/(((LISTS!$H$2:$H$26&lt;&gt;"")*ISNUMBER(SEARCH(LISTS!$H$2:$H$26,$G2448)))+((LISTS!$I$2:$I$26&lt;&gt;"")*ISNUMBER(SEARCH(LISTS!$I$2:$I$26,$E2448)))),LISTS!$K$2:$K$26),"OTRO"))</f>
        <v/>
      </c>
      <c r="K2448" s="11">
        <f>IF($I2448&lt;&gt;"SI",0,IFERROR($F2448,0))</f>
        <v/>
      </c>
      <c r="L2448" s="9">
        <f>IF(COUNTA($A2448:$H2448)=0,"",IF($J2448="OTRO",IFERROR(LOOKUP(2,1/(((LISTS!$H$2:$H$26&lt;&gt;"")*ISNUMBER(SEARCH(LISTS!$H$2:$H$26,$G2448)))+((LISTS!$I$2:$I$26&lt;&gt;"")*ISNUMBER(SEARCH(LISTS!$I$2:$I$26,$E2448)))),LISTS!$L$2:$L$26),"Concepto DIAN no mapeado a casilla automatica"),IF(LEFT($J2448,4)="TOPE","Control automatico DIAN: "&amp;$J2448,"Casilla automatica: "&amp;$J2448)))</f>
        <v/>
      </c>
    </row>
    <row r="2449">
      <c r="A2449" s="9" t="n"/>
      <c r="B2449" s="9" t="n"/>
      <c r="C2449" s="9" t="n"/>
      <c r="D2449" s="9" t="n"/>
      <c r="E2449" s="9" t="n"/>
      <c r="F2449" s="11" t="n"/>
      <c r="G2449" s="9" t="n"/>
      <c r="H2449" s="9" t="n"/>
      <c r="I2449" s="9">
        <f>IF(COUNTA($A2449:$H2449)=0,"",IF($J2449="OTRO","NO","SI"))</f>
        <v/>
      </c>
      <c r="J2449" s="9">
        <f>IF(COUNTA($A2449:$H2449)=0,"",IFERROR(LOOKUP(2,1/(((LISTS!$H$2:$H$26&lt;&gt;"")*ISNUMBER(SEARCH(LISTS!$H$2:$H$26,$G2449)))+((LISTS!$I$2:$I$26&lt;&gt;"")*ISNUMBER(SEARCH(LISTS!$I$2:$I$26,$E2449)))),LISTS!$K$2:$K$26),"OTRO"))</f>
        <v/>
      </c>
      <c r="K2449" s="11">
        <f>IF($I2449&lt;&gt;"SI",0,IFERROR($F2449,0))</f>
        <v/>
      </c>
      <c r="L2449" s="9">
        <f>IF(COUNTA($A2449:$H2449)=0,"",IF($J2449="OTRO",IFERROR(LOOKUP(2,1/(((LISTS!$H$2:$H$26&lt;&gt;"")*ISNUMBER(SEARCH(LISTS!$H$2:$H$26,$G2449)))+((LISTS!$I$2:$I$26&lt;&gt;"")*ISNUMBER(SEARCH(LISTS!$I$2:$I$26,$E2449)))),LISTS!$L$2:$L$26),"Concepto DIAN no mapeado a casilla automatica"),IF(LEFT($J2449,4)="TOPE","Control automatico DIAN: "&amp;$J2449,"Casilla automatica: "&amp;$J2449)))</f>
        <v/>
      </c>
    </row>
    <row r="2450">
      <c r="A2450" s="9" t="n"/>
      <c r="B2450" s="9" t="n"/>
      <c r="C2450" s="9" t="n"/>
      <c r="D2450" s="9" t="n"/>
      <c r="E2450" s="9" t="n"/>
      <c r="F2450" s="11" t="n"/>
      <c r="G2450" s="9" t="n"/>
      <c r="H2450" s="9" t="n"/>
      <c r="I2450" s="9">
        <f>IF(COUNTA($A2450:$H2450)=0,"",IF($J2450="OTRO","NO","SI"))</f>
        <v/>
      </c>
      <c r="J2450" s="9">
        <f>IF(COUNTA($A2450:$H2450)=0,"",IFERROR(LOOKUP(2,1/(((LISTS!$H$2:$H$26&lt;&gt;"")*ISNUMBER(SEARCH(LISTS!$H$2:$H$26,$G2450)))+((LISTS!$I$2:$I$26&lt;&gt;"")*ISNUMBER(SEARCH(LISTS!$I$2:$I$26,$E2450)))),LISTS!$K$2:$K$26),"OTRO"))</f>
        <v/>
      </c>
      <c r="K2450" s="11">
        <f>IF($I2450&lt;&gt;"SI",0,IFERROR($F2450,0))</f>
        <v/>
      </c>
      <c r="L2450" s="9">
        <f>IF(COUNTA($A2450:$H2450)=0,"",IF($J2450="OTRO",IFERROR(LOOKUP(2,1/(((LISTS!$H$2:$H$26&lt;&gt;"")*ISNUMBER(SEARCH(LISTS!$H$2:$H$26,$G2450)))+((LISTS!$I$2:$I$26&lt;&gt;"")*ISNUMBER(SEARCH(LISTS!$I$2:$I$26,$E2450)))),LISTS!$L$2:$L$26),"Concepto DIAN no mapeado a casilla automatica"),IF(LEFT($J2450,4)="TOPE","Control automatico DIAN: "&amp;$J2450,"Casilla automatica: "&amp;$J2450)))</f>
        <v/>
      </c>
    </row>
    <row r="2451">
      <c r="A2451" s="9" t="n"/>
      <c r="B2451" s="9" t="n"/>
      <c r="C2451" s="9" t="n"/>
      <c r="D2451" s="9" t="n"/>
      <c r="E2451" s="9" t="n"/>
      <c r="F2451" s="11" t="n"/>
      <c r="G2451" s="9" t="n"/>
      <c r="H2451" s="9" t="n"/>
      <c r="I2451" s="9">
        <f>IF(COUNTA($A2451:$H2451)=0,"",IF($J2451="OTRO","NO","SI"))</f>
        <v/>
      </c>
      <c r="J2451" s="9">
        <f>IF(COUNTA($A2451:$H2451)=0,"",IFERROR(LOOKUP(2,1/(((LISTS!$H$2:$H$26&lt;&gt;"")*ISNUMBER(SEARCH(LISTS!$H$2:$H$26,$G2451)))+((LISTS!$I$2:$I$26&lt;&gt;"")*ISNUMBER(SEARCH(LISTS!$I$2:$I$26,$E2451)))),LISTS!$K$2:$K$26),"OTRO"))</f>
        <v/>
      </c>
      <c r="K2451" s="11">
        <f>IF($I2451&lt;&gt;"SI",0,IFERROR($F2451,0))</f>
        <v/>
      </c>
      <c r="L2451" s="9">
        <f>IF(COUNTA($A2451:$H2451)=0,"",IF($J2451="OTRO",IFERROR(LOOKUP(2,1/(((LISTS!$H$2:$H$26&lt;&gt;"")*ISNUMBER(SEARCH(LISTS!$H$2:$H$26,$G2451)))+((LISTS!$I$2:$I$26&lt;&gt;"")*ISNUMBER(SEARCH(LISTS!$I$2:$I$26,$E2451)))),LISTS!$L$2:$L$26),"Concepto DIAN no mapeado a casilla automatica"),IF(LEFT($J2451,4)="TOPE","Control automatico DIAN: "&amp;$J2451,"Casilla automatica: "&amp;$J2451)))</f>
        <v/>
      </c>
    </row>
    <row r="2452">
      <c r="A2452" s="9" t="n"/>
      <c r="B2452" s="9" t="n"/>
      <c r="C2452" s="9" t="n"/>
      <c r="D2452" s="9" t="n"/>
      <c r="E2452" s="9" t="n"/>
      <c r="F2452" s="11" t="n"/>
      <c r="G2452" s="9" t="n"/>
      <c r="H2452" s="9" t="n"/>
      <c r="I2452" s="9">
        <f>IF(COUNTA($A2452:$H2452)=0,"",IF($J2452="OTRO","NO","SI"))</f>
        <v/>
      </c>
      <c r="J2452" s="9">
        <f>IF(COUNTA($A2452:$H2452)=0,"",IFERROR(LOOKUP(2,1/(((LISTS!$H$2:$H$26&lt;&gt;"")*ISNUMBER(SEARCH(LISTS!$H$2:$H$26,$G2452)))+((LISTS!$I$2:$I$26&lt;&gt;"")*ISNUMBER(SEARCH(LISTS!$I$2:$I$26,$E2452)))),LISTS!$K$2:$K$26),"OTRO"))</f>
        <v/>
      </c>
      <c r="K2452" s="11">
        <f>IF($I2452&lt;&gt;"SI",0,IFERROR($F2452,0))</f>
        <v/>
      </c>
      <c r="L2452" s="9">
        <f>IF(COUNTA($A2452:$H2452)=0,"",IF($J2452="OTRO",IFERROR(LOOKUP(2,1/(((LISTS!$H$2:$H$26&lt;&gt;"")*ISNUMBER(SEARCH(LISTS!$H$2:$H$26,$G2452)))+((LISTS!$I$2:$I$26&lt;&gt;"")*ISNUMBER(SEARCH(LISTS!$I$2:$I$26,$E2452)))),LISTS!$L$2:$L$26),"Concepto DIAN no mapeado a casilla automatica"),IF(LEFT($J2452,4)="TOPE","Control automatico DIAN: "&amp;$J2452,"Casilla automatica: "&amp;$J2452)))</f>
        <v/>
      </c>
    </row>
    <row r="2453">
      <c r="A2453" s="9" t="n"/>
      <c r="B2453" s="9" t="n"/>
      <c r="C2453" s="9" t="n"/>
      <c r="D2453" s="9" t="n"/>
      <c r="E2453" s="9" t="n"/>
      <c r="F2453" s="11" t="n"/>
      <c r="G2453" s="9" t="n"/>
      <c r="H2453" s="9" t="n"/>
      <c r="I2453" s="9">
        <f>IF(COUNTA($A2453:$H2453)=0,"",IF($J2453="OTRO","NO","SI"))</f>
        <v/>
      </c>
      <c r="J2453" s="9">
        <f>IF(COUNTA($A2453:$H2453)=0,"",IFERROR(LOOKUP(2,1/(((LISTS!$H$2:$H$26&lt;&gt;"")*ISNUMBER(SEARCH(LISTS!$H$2:$H$26,$G2453)))+((LISTS!$I$2:$I$26&lt;&gt;"")*ISNUMBER(SEARCH(LISTS!$I$2:$I$26,$E2453)))),LISTS!$K$2:$K$26),"OTRO"))</f>
        <v/>
      </c>
      <c r="K2453" s="11">
        <f>IF($I2453&lt;&gt;"SI",0,IFERROR($F2453,0))</f>
        <v/>
      </c>
      <c r="L2453" s="9">
        <f>IF(COUNTA($A2453:$H2453)=0,"",IF($J2453="OTRO",IFERROR(LOOKUP(2,1/(((LISTS!$H$2:$H$26&lt;&gt;"")*ISNUMBER(SEARCH(LISTS!$H$2:$H$26,$G2453)))+((LISTS!$I$2:$I$26&lt;&gt;"")*ISNUMBER(SEARCH(LISTS!$I$2:$I$26,$E2453)))),LISTS!$L$2:$L$26),"Concepto DIAN no mapeado a casilla automatica"),IF(LEFT($J2453,4)="TOPE","Control automatico DIAN: "&amp;$J2453,"Casilla automatica: "&amp;$J2453)))</f>
        <v/>
      </c>
    </row>
    <row r="2454">
      <c r="A2454" s="9" t="n"/>
      <c r="B2454" s="9" t="n"/>
      <c r="C2454" s="9" t="n"/>
      <c r="D2454" s="9" t="n"/>
      <c r="E2454" s="9" t="n"/>
      <c r="F2454" s="11" t="n"/>
      <c r="G2454" s="9" t="n"/>
      <c r="H2454" s="9" t="n"/>
      <c r="I2454" s="9">
        <f>IF(COUNTA($A2454:$H2454)=0,"",IF($J2454="OTRO","NO","SI"))</f>
        <v/>
      </c>
      <c r="J2454" s="9">
        <f>IF(COUNTA($A2454:$H2454)=0,"",IFERROR(LOOKUP(2,1/(((LISTS!$H$2:$H$26&lt;&gt;"")*ISNUMBER(SEARCH(LISTS!$H$2:$H$26,$G2454)))+((LISTS!$I$2:$I$26&lt;&gt;"")*ISNUMBER(SEARCH(LISTS!$I$2:$I$26,$E2454)))),LISTS!$K$2:$K$26),"OTRO"))</f>
        <v/>
      </c>
      <c r="K2454" s="11">
        <f>IF($I2454&lt;&gt;"SI",0,IFERROR($F2454,0))</f>
        <v/>
      </c>
      <c r="L2454" s="9">
        <f>IF(COUNTA($A2454:$H2454)=0,"",IF($J2454="OTRO",IFERROR(LOOKUP(2,1/(((LISTS!$H$2:$H$26&lt;&gt;"")*ISNUMBER(SEARCH(LISTS!$H$2:$H$26,$G2454)))+((LISTS!$I$2:$I$26&lt;&gt;"")*ISNUMBER(SEARCH(LISTS!$I$2:$I$26,$E2454)))),LISTS!$L$2:$L$26),"Concepto DIAN no mapeado a casilla automatica"),IF(LEFT($J2454,4)="TOPE","Control automatico DIAN: "&amp;$J2454,"Casilla automatica: "&amp;$J2454)))</f>
        <v/>
      </c>
    </row>
    <row r="2455">
      <c r="A2455" s="9" t="n"/>
      <c r="B2455" s="9" t="n"/>
      <c r="C2455" s="9" t="n"/>
      <c r="D2455" s="9" t="n"/>
      <c r="E2455" s="9" t="n"/>
      <c r="F2455" s="11" t="n"/>
      <c r="G2455" s="9" t="n"/>
      <c r="H2455" s="9" t="n"/>
      <c r="I2455" s="9">
        <f>IF(COUNTA($A2455:$H2455)=0,"",IF($J2455="OTRO","NO","SI"))</f>
        <v/>
      </c>
      <c r="J2455" s="9">
        <f>IF(COUNTA($A2455:$H2455)=0,"",IFERROR(LOOKUP(2,1/(((LISTS!$H$2:$H$26&lt;&gt;"")*ISNUMBER(SEARCH(LISTS!$H$2:$H$26,$G2455)))+((LISTS!$I$2:$I$26&lt;&gt;"")*ISNUMBER(SEARCH(LISTS!$I$2:$I$26,$E2455)))),LISTS!$K$2:$K$26),"OTRO"))</f>
        <v/>
      </c>
      <c r="K2455" s="11">
        <f>IF($I2455&lt;&gt;"SI",0,IFERROR($F2455,0))</f>
        <v/>
      </c>
      <c r="L2455" s="9">
        <f>IF(COUNTA($A2455:$H2455)=0,"",IF($J2455="OTRO",IFERROR(LOOKUP(2,1/(((LISTS!$H$2:$H$26&lt;&gt;"")*ISNUMBER(SEARCH(LISTS!$H$2:$H$26,$G2455)))+((LISTS!$I$2:$I$26&lt;&gt;"")*ISNUMBER(SEARCH(LISTS!$I$2:$I$26,$E2455)))),LISTS!$L$2:$L$26),"Concepto DIAN no mapeado a casilla automatica"),IF(LEFT($J2455,4)="TOPE","Control automatico DIAN: "&amp;$J2455,"Casilla automatica: "&amp;$J2455)))</f>
        <v/>
      </c>
    </row>
    <row r="2456">
      <c r="A2456" s="9" t="n"/>
      <c r="B2456" s="9" t="n"/>
      <c r="C2456" s="9" t="n"/>
      <c r="D2456" s="9" t="n"/>
      <c r="E2456" s="9" t="n"/>
      <c r="F2456" s="11" t="n"/>
      <c r="G2456" s="9" t="n"/>
      <c r="H2456" s="9" t="n"/>
      <c r="I2456" s="9">
        <f>IF(COUNTA($A2456:$H2456)=0,"",IF($J2456="OTRO","NO","SI"))</f>
        <v/>
      </c>
      <c r="J2456" s="9">
        <f>IF(COUNTA($A2456:$H2456)=0,"",IFERROR(LOOKUP(2,1/(((LISTS!$H$2:$H$26&lt;&gt;"")*ISNUMBER(SEARCH(LISTS!$H$2:$H$26,$G2456)))+((LISTS!$I$2:$I$26&lt;&gt;"")*ISNUMBER(SEARCH(LISTS!$I$2:$I$26,$E2456)))),LISTS!$K$2:$K$26),"OTRO"))</f>
        <v/>
      </c>
      <c r="K2456" s="11">
        <f>IF($I2456&lt;&gt;"SI",0,IFERROR($F2456,0))</f>
        <v/>
      </c>
      <c r="L2456" s="9">
        <f>IF(COUNTA($A2456:$H2456)=0,"",IF($J2456="OTRO",IFERROR(LOOKUP(2,1/(((LISTS!$H$2:$H$26&lt;&gt;"")*ISNUMBER(SEARCH(LISTS!$H$2:$H$26,$G2456)))+((LISTS!$I$2:$I$26&lt;&gt;"")*ISNUMBER(SEARCH(LISTS!$I$2:$I$26,$E2456)))),LISTS!$L$2:$L$26),"Concepto DIAN no mapeado a casilla automatica"),IF(LEFT($J2456,4)="TOPE","Control automatico DIAN: "&amp;$J2456,"Casilla automatica: "&amp;$J2456)))</f>
        <v/>
      </c>
    </row>
    <row r="2457">
      <c r="A2457" s="9" t="n"/>
      <c r="B2457" s="9" t="n"/>
      <c r="C2457" s="9" t="n"/>
      <c r="D2457" s="9" t="n"/>
      <c r="E2457" s="9" t="n"/>
      <c r="F2457" s="11" t="n"/>
      <c r="G2457" s="9" t="n"/>
      <c r="H2457" s="9" t="n"/>
      <c r="I2457" s="9">
        <f>IF(COUNTA($A2457:$H2457)=0,"",IF($J2457="OTRO","NO","SI"))</f>
        <v/>
      </c>
      <c r="J2457" s="9">
        <f>IF(COUNTA($A2457:$H2457)=0,"",IFERROR(LOOKUP(2,1/(((LISTS!$H$2:$H$26&lt;&gt;"")*ISNUMBER(SEARCH(LISTS!$H$2:$H$26,$G2457)))+((LISTS!$I$2:$I$26&lt;&gt;"")*ISNUMBER(SEARCH(LISTS!$I$2:$I$26,$E2457)))),LISTS!$K$2:$K$26),"OTRO"))</f>
        <v/>
      </c>
      <c r="K2457" s="11">
        <f>IF($I2457&lt;&gt;"SI",0,IFERROR($F2457,0))</f>
        <v/>
      </c>
      <c r="L2457" s="9">
        <f>IF(COUNTA($A2457:$H2457)=0,"",IF($J2457="OTRO",IFERROR(LOOKUP(2,1/(((LISTS!$H$2:$H$26&lt;&gt;"")*ISNUMBER(SEARCH(LISTS!$H$2:$H$26,$G2457)))+((LISTS!$I$2:$I$26&lt;&gt;"")*ISNUMBER(SEARCH(LISTS!$I$2:$I$26,$E2457)))),LISTS!$L$2:$L$26),"Concepto DIAN no mapeado a casilla automatica"),IF(LEFT($J2457,4)="TOPE","Control automatico DIAN: "&amp;$J2457,"Casilla automatica: "&amp;$J2457)))</f>
        <v/>
      </c>
    </row>
    <row r="2458">
      <c r="A2458" s="9" t="n"/>
      <c r="B2458" s="9" t="n"/>
      <c r="C2458" s="9" t="n"/>
      <c r="D2458" s="9" t="n"/>
      <c r="E2458" s="9" t="n"/>
      <c r="F2458" s="11" t="n"/>
      <c r="G2458" s="9" t="n"/>
      <c r="H2458" s="9" t="n"/>
      <c r="I2458" s="9">
        <f>IF(COUNTA($A2458:$H2458)=0,"",IF($J2458="OTRO","NO","SI"))</f>
        <v/>
      </c>
      <c r="J2458" s="9">
        <f>IF(COUNTA($A2458:$H2458)=0,"",IFERROR(LOOKUP(2,1/(((LISTS!$H$2:$H$26&lt;&gt;"")*ISNUMBER(SEARCH(LISTS!$H$2:$H$26,$G2458)))+((LISTS!$I$2:$I$26&lt;&gt;"")*ISNUMBER(SEARCH(LISTS!$I$2:$I$26,$E2458)))),LISTS!$K$2:$K$26),"OTRO"))</f>
        <v/>
      </c>
      <c r="K2458" s="11">
        <f>IF($I2458&lt;&gt;"SI",0,IFERROR($F2458,0))</f>
        <v/>
      </c>
      <c r="L2458" s="9">
        <f>IF(COUNTA($A2458:$H2458)=0,"",IF($J2458="OTRO",IFERROR(LOOKUP(2,1/(((LISTS!$H$2:$H$26&lt;&gt;"")*ISNUMBER(SEARCH(LISTS!$H$2:$H$26,$G2458)))+((LISTS!$I$2:$I$26&lt;&gt;"")*ISNUMBER(SEARCH(LISTS!$I$2:$I$26,$E2458)))),LISTS!$L$2:$L$26),"Concepto DIAN no mapeado a casilla automatica"),IF(LEFT($J2458,4)="TOPE","Control automatico DIAN: "&amp;$J2458,"Casilla automatica: "&amp;$J2458)))</f>
        <v/>
      </c>
    </row>
    <row r="2459">
      <c r="A2459" s="9" t="n"/>
      <c r="B2459" s="9" t="n"/>
      <c r="C2459" s="9" t="n"/>
      <c r="D2459" s="9" t="n"/>
      <c r="E2459" s="9" t="n"/>
      <c r="F2459" s="11" t="n"/>
      <c r="G2459" s="9" t="n"/>
      <c r="H2459" s="9" t="n"/>
      <c r="I2459" s="9">
        <f>IF(COUNTA($A2459:$H2459)=0,"",IF($J2459="OTRO","NO","SI"))</f>
        <v/>
      </c>
      <c r="J2459" s="9">
        <f>IF(COUNTA($A2459:$H2459)=0,"",IFERROR(LOOKUP(2,1/(((LISTS!$H$2:$H$26&lt;&gt;"")*ISNUMBER(SEARCH(LISTS!$H$2:$H$26,$G2459)))+((LISTS!$I$2:$I$26&lt;&gt;"")*ISNUMBER(SEARCH(LISTS!$I$2:$I$26,$E2459)))),LISTS!$K$2:$K$26),"OTRO"))</f>
        <v/>
      </c>
      <c r="K2459" s="11">
        <f>IF($I2459&lt;&gt;"SI",0,IFERROR($F2459,0))</f>
        <v/>
      </c>
      <c r="L2459" s="9">
        <f>IF(COUNTA($A2459:$H2459)=0,"",IF($J2459="OTRO",IFERROR(LOOKUP(2,1/(((LISTS!$H$2:$H$26&lt;&gt;"")*ISNUMBER(SEARCH(LISTS!$H$2:$H$26,$G2459)))+((LISTS!$I$2:$I$26&lt;&gt;"")*ISNUMBER(SEARCH(LISTS!$I$2:$I$26,$E2459)))),LISTS!$L$2:$L$26),"Concepto DIAN no mapeado a casilla automatica"),IF(LEFT($J2459,4)="TOPE","Control automatico DIAN: "&amp;$J2459,"Casilla automatica: "&amp;$J2459)))</f>
        <v/>
      </c>
    </row>
    <row r="2460">
      <c r="A2460" s="9" t="n"/>
      <c r="B2460" s="9" t="n"/>
      <c r="C2460" s="9" t="n"/>
      <c r="D2460" s="9" t="n"/>
      <c r="E2460" s="9" t="n"/>
      <c r="F2460" s="11" t="n"/>
      <c r="G2460" s="9" t="n"/>
      <c r="H2460" s="9" t="n"/>
      <c r="I2460" s="9">
        <f>IF(COUNTA($A2460:$H2460)=0,"",IF($J2460="OTRO","NO","SI"))</f>
        <v/>
      </c>
      <c r="J2460" s="9">
        <f>IF(COUNTA($A2460:$H2460)=0,"",IFERROR(LOOKUP(2,1/(((LISTS!$H$2:$H$26&lt;&gt;"")*ISNUMBER(SEARCH(LISTS!$H$2:$H$26,$G2460)))+((LISTS!$I$2:$I$26&lt;&gt;"")*ISNUMBER(SEARCH(LISTS!$I$2:$I$26,$E2460)))),LISTS!$K$2:$K$26),"OTRO"))</f>
        <v/>
      </c>
      <c r="K2460" s="11">
        <f>IF($I2460&lt;&gt;"SI",0,IFERROR($F2460,0))</f>
        <v/>
      </c>
      <c r="L2460" s="9">
        <f>IF(COUNTA($A2460:$H2460)=0,"",IF($J2460="OTRO",IFERROR(LOOKUP(2,1/(((LISTS!$H$2:$H$26&lt;&gt;"")*ISNUMBER(SEARCH(LISTS!$H$2:$H$26,$G2460)))+((LISTS!$I$2:$I$26&lt;&gt;"")*ISNUMBER(SEARCH(LISTS!$I$2:$I$26,$E2460)))),LISTS!$L$2:$L$26),"Concepto DIAN no mapeado a casilla automatica"),IF(LEFT($J2460,4)="TOPE","Control automatico DIAN: "&amp;$J2460,"Casilla automatica: "&amp;$J2460)))</f>
        <v/>
      </c>
    </row>
    <row r="2461">
      <c r="A2461" s="9" t="n"/>
      <c r="B2461" s="9" t="n"/>
      <c r="C2461" s="9" t="n"/>
      <c r="D2461" s="9" t="n"/>
      <c r="E2461" s="9" t="n"/>
      <c r="F2461" s="11" t="n"/>
      <c r="G2461" s="9" t="n"/>
      <c r="H2461" s="9" t="n"/>
      <c r="I2461" s="9">
        <f>IF(COUNTA($A2461:$H2461)=0,"",IF($J2461="OTRO","NO","SI"))</f>
        <v/>
      </c>
      <c r="J2461" s="9">
        <f>IF(COUNTA($A2461:$H2461)=0,"",IFERROR(LOOKUP(2,1/(((LISTS!$H$2:$H$26&lt;&gt;"")*ISNUMBER(SEARCH(LISTS!$H$2:$H$26,$G2461)))+((LISTS!$I$2:$I$26&lt;&gt;"")*ISNUMBER(SEARCH(LISTS!$I$2:$I$26,$E2461)))),LISTS!$K$2:$K$26),"OTRO"))</f>
        <v/>
      </c>
      <c r="K2461" s="11">
        <f>IF($I2461&lt;&gt;"SI",0,IFERROR($F2461,0))</f>
        <v/>
      </c>
      <c r="L2461" s="9">
        <f>IF(COUNTA($A2461:$H2461)=0,"",IF($J2461="OTRO",IFERROR(LOOKUP(2,1/(((LISTS!$H$2:$H$26&lt;&gt;"")*ISNUMBER(SEARCH(LISTS!$H$2:$H$26,$G2461)))+((LISTS!$I$2:$I$26&lt;&gt;"")*ISNUMBER(SEARCH(LISTS!$I$2:$I$26,$E2461)))),LISTS!$L$2:$L$26),"Concepto DIAN no mapeado a casilla automatica"),IF(LEFT($J2461,4)="TOPE","Control automatico DIAN: "&amp;$J2461,"Casilla automatica: "&amp;$J2461)))</f>
        <v/>
      </c>
    </row>
    <row r="2462">
      <c r="A2462" s="9" t="n"/>
      <c r="B2462" s="9" t="n"/>
      <c r="C2462" s="9" t="n"/>
      <c r="D2462" s="9" t="n"/>
      <c r="E2462" s="9" t="n"/>
      <c r="F2462" s="11" t="n"/>
      <c r="G2462" s="9" t="n"/>
      <c r="H2462" s="9" t="n"/>
      <c r="I2462" s="9">
        <f>IF(COUNTA($A2462:$H2462)=0,"",IF($J2462="OTRO","NO","SI"))</f>
        <v/>
      </c>
      <c r="J2462" s="9">
        <f>IF(COUNTA($A2462:$H2462)=0,"",IFERROR(LOOKUP(2,1/(((LISTS!$H$2:$H$26&lt;&gt;"")*ISNUMBER(SEARCH(LISTS!$H$2:$H$26,$G2462)))+((LISTS!$I$2:$I$26&lt;&gt;"")*ISNUMBER(SEARCH(LISTS!$I$2:$I$26,$E2462)))),LISTS!$K$2:$K$26),"OTRO"))</f>
        <v/>
      </c>
      <c r="K2462" s="11">
        <f>IF($I2462&lt;&gt;"SI",0,IFERROR($F2462,0))</f>
        <v/>
      </c>
      <c r="L2462" s="9">
        <f>IF(COUNTA($A2462:$H2462)=0,"",IF($J2462="OTRO",IFERROR(LOOKUP(2,1/(((LISTS!$H$2:$H$26&lt;&gt;"")*ISNUMBER(SEARCH(LISTS!$H$2:$H$26,$G2462)))+((LISTS!$I$2:$I$26&lt;&gt;"")*ISNUMBER(SEARCH(LISTS!$I$2:$I$26,$E2462)))),LISTS!$L$2:$L$26),"Concepto DIAN no mapeado a casilla automatica"),IF(LEFT($J2462,4)="TOPE","Control automatico DIAN: "&amp;$J2462,"Casilla automatica: "&amp;$J2462)))</f>
        <v/>
      </c>
    </row>
    <row r="2463">
      <c r="A2463" s="9" t="n"/>
      <c r="B2463" s="9" t="n"/>
      <c r="C2463" s="9" t="n"/>
      <c r="D2463" s="9" t="n"/>
      <c r="E2463" s="9" t="n"/>
      <c r="F2463" s="11" t="n"/>
      <c r="G2463" s="9" t="n"/>
      <c r="H2463" s="9" t="n"/>
      <c r="I2463" s="9">
        <f>IF(COUNTA($A2463:$H2463)=0,"",IF($J2463="OTRO","NO","SI"))</f>
        <v/>
      </c>
      <c r="J2463" s="9">
        <f>IF(COUNTA($A2463:$H2463)=0,"",IFERROR(LOOKUP(2,1/(((LISTS!$H$2:$H$26&lt;&gt;"")*ISNUMBER(SEARCH(LISTS!$H$2:$H$26,$G2463)))+((LISTS!$I$2:$I$26&lt;&gt;"")*ISNUMBER(SEARCH(LISTS!$I$2:$I$26,$E2463)))),LISTS!$K$2:$K$26),"OTRO"))</f>
        <v/>
      </c>
      <c r="K2463" s="11">
        <f>IF($I2463&lt;&gt;"SI",0,IFERROR($F2463,0))</f>
        <v/>
      </c>
      <c r="L2463" s="9">
        <f>IF(COUNTA($A2463:$H2463)=0,"",IF($J2463="OTRO",IFERROR(LOOKUP(2,1/(((LISTS!$H$2:$H$26&lt;&gt;"")*ISNUMBER(SEARCH(LISTS!$H$2:$H$26,$G2463)))+((LISTS!$I$2:$I$26&lt;&gt;"")*ISNUMBER(SEARCH(LISTS!$I$2:$I$26,$E2463)))),LISTS!$L$2:$L$26),"Concepto DIAN no mapeado a casilla automatica"),IF(LEFT($J2463,4)="TOPE","Control automatico DIAN: "&amp;$J2463,"Casilla automatica: "&amp;$J2463)))</f>
        <v/>
      </c>
    </row>
    <row r="2464">
      <c r="A2464" s="9" t="n"/>
      <c r="B2464" s="9" t="n"/>
      <c r="C2464" s="9" t="n"/>
      <c r="D2464" s="9" t="n"/>
      <c r="E2464" s="9" t="n"/>
      <c r="F2464" s="11" t="n"/>
      <c r="G2464" s="9" t="n"/>
      <c r="H2464" s="9" t="n"/>
      <c r="I2464" s="9">
        <f>IF(COUNTA($A2464:$H2464)=0,"",IF($J2464="OTRO","NO","SI"))</f>
        <v/>
      </c>
      <c r="J2464" s="9">
        <f>IF(COUNTA($A2464:$H2464)=0,"",IFERROR(LOOKUP(2,1/(((LISTS!$H$2:$H$26&lt;&gt;"")*ISNUMBER(SEARCH(LISTS!$H$2:$H$26,$G2464)))+((LISTS!$I$2:$I$26&lt;&gt;"")*ISNUMBER(SEARCH(LISTS!$I$2:$I$26,$E2464)))),LISTS!$K$2:$K$26),"OTRO"))</f>
        <v/>
      </c>
      <c r="K2464" s="11">
        <f>IF($I2464&lt;&gt;"SI",0,IFERROR($F2464,0))</f>
        <v/>
      </c>
      <c r="L2464" s="9">
        <f>IF(COUNTA($A2464:$H2464)=0,"",IF($J2464="OTRO",IFERROR(LOOKUP(2,1/(((LISTS!$H$2:$H$26&lt;&gt;"")*ISNUMBER(SEARCH(LISTS!$H$2:$H$26,$G2464)))+((LISTS!$I$2:$I$26&lt;&gt;"")*ISNUMBER(SEARCH(LISTS!$I$2:$I$26,$E2464)))),LISTS!$L$2:$L$26),"Concepto DIAN no mapeado a casilla automatica"),IF(LEFT($J2464,4)="TOPE","Control automatico DIAN: "&amp;$J2464,"Casilla automatica: "&amp;$J2464)))</f>
        <v/>
      </c>
    </row>
    <row r="2465">
      <c r="A2465" s="9" t="n"/>
      <c r="B2465" s="9" t="n"/>
      <c r="C2465" s="9" t="n"/>
      <c r="D2465" s="9" t="n"/>
      <c r="E2465" s="9" t="n"/>
      <c r="F2465" s="11" t="n"/>
      <c r="G2465" s="9" t="n"/>
      <c r="H2465" s="9" t="n"/>
      <c r="I2465" s="9">
        <f>IF(COUNTA($A2465:$H2465)=0,"",IF($J2465="OTRO","NO","SI"))</f>
        <v/>
      </c>
      <c r="J2465" s="9">
        <f>IF(COUNTA($A2465:$H2465)=0,"",IFERROR(LOOKUP(2,1/(((LISTS!$H$2:$H$26&lt;&gt;"")*ISNUMBER(SEARCH(LISTS!$H$2:$H$26,$G2465)))+((LISTS!$I$2:$I$26&lt;&gt;"")*ISNUMBER(SEARCH(LISTS!$I$2:$I$26,$E2465)))),LISTS!$K$2:$K$26),"OTRO"))</f>
        <v/>
      </c>
      <c r="K2465" s="11">
        <f>IF($I2465&lt;&gt;"SI",0,IFERROR($F2465,0))</f>
        <v/>
      </c>
      <c r="L2465" s="9">
        <f>IF(COUNTA($A2465:$H2465)=0,"",IF($J2465="OTRO",IFERROR(LOOKUP(2,1/(((LISTS!$H$2:$H$26&lt;&gt;"")*ISNUMBER(SEARCH(LISTS!$H$2:$H$26,$G2465)))+((LISTS!$I$2:$I$26&lt;&gt;"")*ISNUMBER(SEARCH(LISTS!$I$2:$I$26,$E2465)))),LISTS!$L$2:$L$26),"Concepto DIAN no mapeado a casilla automatica"),IF(LEFT($J2465,4)="TOPE","Control automatico DIAN: "&amp;$J2465,"Casilla automatica: "&amp;$J2465)))</f>
        <v/>
      </c>
    </row>
    <row r="2466">
      <c r="A2466" s="9" t="n"/>
      <c r="B2466" s="9" t="n"/>
      <c r="C2466" s="9" t="n"/>
      <c r="D2466" s="9" t="n"/>
      <c r="E2466" s="9" t="n"/>
      <c r="F2466" s="11" t="n"/>
      <c r="G2466" s="9" t="n"/>
      <c r="H2466" s="9" t="n"/>
      <c r="I2466" s="9">
        <f>IF(COUNTA($A2466:$H2466)=0,"",IF($J2466="OTRO","NO","SI"))</f>
        <v/>
      </c>
      <c r="J2466" s="9">
        <f>IF(COUNTA($A2466:$H2466)=0,"",IFERROR(LOOKUP(2,1/(((LISTS!$H$2:$H$26&lt;&gt;"")*ISNUMBER(SEARCH(LISTS!$H$2:$H$26,$G2466)))+((LISTS!$I$2:$I$26&lt;&gt;"")*ISNUMBER(SEARCH(LISTS!$I$2:$I$26,$E2466)))),LISTS!$K$2:$K$26),"OTRO"))</f>
        <v/>
      </c>
      <c r="K2466" s="11">
        <f>IF($I2466&lt;&gt;"SI",0,IFERROR($F2466,0))</f>
        <v/>
      </c>
      <c r="L2466" s="9">
        <f>IF(COUNTA($A2466:$H2466)=0,"",IF($J2466="OTRO",IFERROR(LOOKUP(2,1/(((LISTS!$H$2:$H$26&lt;&gt;"")*ISNUMBER(SEARCH(LISTS!$H$2:$H$26,$G2466)))+((LISTS!$I$2:$I$26&lt;&gt;"")*ISNUMBER(SEARCH(LISTS!$I$2:$I$26,$E2466)))),LISTS!$L$2:$L$26),"Concepto DIAN no mapeado a casilla automatica"),IF(LEFT($J2466,4)="TOPE","Control automatico DIAN: "&amp;$J2466,"Casilla automatica: "&amp;$J2466)))</f>
        <v/>
      </c>
    </row>
    <row r="2467">
      <c r="A2467" s="9" t="n"/>
      <c r="B2467" s="9" t="n"/>
      <c r="C2467" s="9" t="n"/>
      <c r="D2467" s="9" t="n"/>
      <c r="E2467" s="9" t="n"/>
      <c r="F2467" s="11" t="n"/>
      <c r="G2467" s="9" t="n"/>
      <c r="H2467" s="9" t="n"/>
      <c r="I2467" s="9">
        <f>IF(COUNTA($A2467:$H2467)=0,"",IF($J2467="OTRO","NO","SI"))</f>
        <v/>
      </c>
      <c r="J2467" s="9">
        <f>IF(COUNTA($A2467:$H2467)=0,"",IFERROR(LOOKUP(2,1/(((LISTS!$H$2:$H$26&lt;&gt;"")*ISNUMBER(SEARCH(LISTS!$H$2:$H$26,$G2467)))+((LISTS!$I$2:$I$26&lt;&gt;"")*ISNUMBER(SEARCH(LISTS!$I$2:$I$26,$E2467)))),LISTS!$K$2:$K$26),"OTRO"))</f>
        <v/>
      </c>
      <c r="K2467" s="11">
        <f>IF($I2467&lt;&gt;"SI",0,IFERROR($F2467,0))</f>
        <v/>
      </c>
      <c r="L2467" s="9">
        <f>IF(COUNTA($A2467:$H2467)=0,"",IF($J2467="OTRO",IFERROR(LOOKUP(2,1/(((LISTS!$H$2:$H$26&lt;&gt;"")*ISNUMBER(SEARCH(LISTS!$H$2:$H$26,$G2467)))+((LISTS!$I$2:$I$26&lt;&gt;"")*ISNUMBER(SEARCH(LISTS!$I$2:$I$26,$E2467)))),LISTS!$L$2:$L$26),"Concepto DIAN no mapeado a casilla automatica"),IF(LEFT($J2467,4)="TOPE","Control automatico DIAN: "&amp;$J2467,"Casilla automatica: "&amp;$J2467)))</f>
        <v/>
      </c>
    </row>
    <row r="2468">
      <c r="A2468" s="9" t="n"/>
      <c r="B2468" s="9" t="n"/>
      <c r="C2468" s="9" t="n"/>
      <c r="D2468" s="9" t="n"/>
      <c r="E2468" s="9" t="n"/>
      <c r="F2468" s="11" t="n"/>
      <c r="G2468" s="9" t="n"/>
      <c r="H2468" s="9" t="n"/>
      <c r="I2468" s="9">
        <f>IF(COUNTA($A2468:$H2468)=0,"",IF($J2468="OTRO","NO","SI"))</f>
        <v/>
      </c>
      <c r="J2468" s="9">
        <f>IF(COUNTA($A2468:$H2468)=0,"",IFERROR(LOOKUP(2,1/(((LISTS!$H$2:$H$26&lt;&gt;"")*ISNUMBER(SEARCH(LISTS!$H$2:$H$26,$G2468)))+((LISTS!$I$2:$I$26&lt;&gt;"")*ISNUMBER(SEARCH(LISTS!$I$2:$I$26,$E2468)))),LISTS!$K$2:$K$26),"OTRO"))</f>
        <v/>
      </c>
      <c r="K2468" s="11">
        <f>IF($I2468&lt;&gt;"SI",0,IFERROR($F2468,0))</f>
        <v/>
      </c>
      <c r="L2468" s="9">
        <f>IF(COUNTA($A2468:$H2468)=0,"",IF($J2468="OTRO",IFERROR(LOOKUP(2,1/(((LISTS!$H$2:$H$26&lt;&gt;"")*ISNUMBER(SEARCH(LISTS!$H$2:$H$26,$G2468)))+((LISTS!$I$2:$I$26&lt;&gt;"")*ISNUMBER(SEARCH(LISTS!$I$2:$I$26,$E2468)))),LISTS!$L$2:$L$26),"Concepto DIAN no mapeado a casilla automatica"),IF(LEFT($J2468,4)="TOPE","Control automatico DIAN: "&amp;$J2468,"Casilla automatica: "&amp;$J2468)))</f>
        <v/>
      </c>
    </row>
    <row r="2469">
      <c r="A2469" s="9" t="n"/>
      <c r="B2469" s="9" t="n"/>
      <c r="C2469" s="9" t="n"/>
      <c r="D2469" s="9" t="n"/>
      <c r="E2469" s="9" t="n"/>
      <c r="F2469" s="11" t="n"/>
      <c r="G2469" s="9" t="n"/>
      <c r="H2469" s="9" t="n"/>
      <c r="I2469" s="9">
        <f>IF(COUNTA($A2469:$H2469)=0,"",IF($J2469="OTRO","NO","SI"))</f>
        <v/>
      </c>
      <c r="J2469" s="9">
        <f>IF(COUNTA($A2469:$H2469)=0,"",IFERROR(LOOKUP(2,1/(((LISTS!$H$2:$H$26&lt;&gt;"")*ISNUMBER(SEARCH(LISTS!$H$2:$H$26,$G2469)))+((LISTS!$I$2:$I$26&lt;&gt;"")*ISNUMBER(SEARCH(LISTS!$I$2:$I$26,$E2469)))),LISTS!$K$2:$K$26),"OTRO"))</f>
        <v/>
      </c>
      <c r="K2469" s="11">
        <f>IF($I2469&lt;&gt;"SI",0,IFERROR($F2469,0))</f>
        <v/>
      </c>
      <c r="L2469" s="9">
        <f>IF(COUNTA($A2469:$H2469)=0,"",IF($J2469="OTRO",IFERROR(LOOKUP(2,1/(((LISTS!$H$2:$H$26&lt;&gt;"")*ISNUMBER(SEARCH(LISTS!$H$2:$H$26,$G2469)))+((LISTS!$I$2:$I$26&lt;&gt;"")*ISNUMBER(SEARCH(LISTS!$I$2:$I$26,$E2469)))),LISTS!$L$2:$L$26),"Concepto DIAN no mapeado a casilla automatica"),IF(LEFT($J2469,4)="TOPE","Control automatico DIAN: "&amp;$J2469,"Casilla automatica: "&amp;$J2469)))</f>
        <v/>
      </c>
    </row>
    <row r="2470">
      <c r="A2470" s="9" t="n"/>
      <c r="B2470" s="9" t="n"/>
      <c r="C2470" s="9" t="n"/>
      <c r="D2470" s="9" t="n"/>
      <c r="E2470" s="9" t="n"/>
      <c r="F2470" s="11" t="n"/>
      <c r="G2470" s="9" t="n"/>
      <c r="H2470" s="9" t="n"/>
      <c r="I2470" s="9">
        <f>IF(COUNTA($A2470:$H2470)=0,"",IF($J2470="OTRO","NO","SI"))</f>
        <v/>
      </c>
      <c r="J2470" s="9">
        <f>IF(COUNTA($A2470:$H2470)=0,"",IFERROR(LOOKUP(2,1/(((LISTS!$H$2:$H$26&lt;&gt;"")*ISNUMBER(SEARCH(LISTS!$H$2:$H$26,$G2470)))+((LISTS!$I$2:$I$26&lt;&gt;"")*ISNUMBER(SEARCH(LISTS!$I$2:$I$26,$E2470)))),LISTS!$K$2:$K$26),"OTRO"))</f>
        <v/>
      </c>
      <c r="K2470" s="11">
        <f>IF($I2470&lt;&gt;"SI",0,IFERROR($F2470,0))</f>
        <v/>
      </c>
      <c r="L2470" s="9">
        <f>IF(COUNTA($A2470:$H2470)=0,"",IF($J2470="OTRO",IFERROR(LOOKUP(2,1/(((LISTS!$H$2:$H$26&lt;&gt;"")*ISNUMBER(SEARCH(LISTS!$H$2:$H$26,$G2470)))+((LISTS!$I$2:$I$26&lt;&gt;"")*ISNUMBER(SEARCH(LISTS!$I$2:$I$26,$E2470)))),LISTS!$L$2:$L$26),"Concepto DIAN no mapeado a casilla automatica"),IF(LEFT($J2470,4)="TOPE","Control automatico DIAN: "&amp;$J2470,"Casilla automatica: "&amp;$J2470)))</f>
        <v/>
      </c>
    </row>
    <row r="2471">
      <c r="A2471" s="9" t="n"/>
      <c r="B2471" s="9" t="n"/>
      <c r="C2471" s="9" t="n"/>
      <c r="D2471" s="9" t="n"/>
      <c r="E2471" s="9" t="n"/>
      <c r="F2471" s="11" t="n"/>
      <c r="G2471" s="9" t="n"/>
      <c r="H2471" s="9" t="n"/>
      <c r="I2471" s="9">
        <f>IF(COUNTA($A2471:$H2471)=0,"",IF($J2471="OTRO","NO","SI"))</f>
        <v/>
      </c>
      <c r="J2471" s="9">
        <f>IF(COUNTA($A2471:$H2471)=0,"",IFERROR(LOOKUP(2,1/(((LISTS!$H$2:$H$26&lt;&gt;"")*ISNUMBER(SEARCH(LISTS!$H$2:$H$26,$G2471)))+((LISTS!$I$2:$I$26&lt;&gt;"")*ISNUMBER(SEARCH(LISTS!$I$2:$I$26,$E2471)))),LISTS!$K$2:$K$26),"OTRO"))</f>
        <v/>
      </c>
      <c r="K2471" s="11">
        <f>IF($I2471&lt;&gt;"SI",0,IFERROR($F2471,0))</f>
        <v/>
      </c>
      <c r="L2471" s="9">
        <f>IF(COUNTA($A2471:$H2471)=0,"",IF($J2471="OTRO",IFERROR(LOOKUP(2,1/(((LISTS!$H$2:$H$26&lt;&gt;"")*ISNUMBER(SEARCH(LISTS!$H$2:$H$26,$G2471)))+((LISTS!$I$2:$I$26&lt;&gt;"")*ISNUMBER(SEARCH(LISTS!$I$2:$I$26,$E2471)))),LISTS!$L$2:$L$26),"Concepto DIAN no mapeado a casilla automatica"),IF(LEFT($J2471,4)="TOPE","Control automatico DIAN: "&amp;$J2471,"Casilla automatica: "&amp;$J2471)))</f>
        <v/>
      </c>
    </row>
    <row r="2472">
      <c r="A2472" s="9" t="n"/>
      <c r="B2472" s="9" t="n"/>
      <c r="C2472" s="9" t="n"/>
      <c r="D2472" s="9" t="n"/>
      <c r="E2472" s="9" t="n"/>
      <c r="F2472" s="11" t="n"/>
      <c r="G2472" s="9" t="n"/>
      <c r="H2472" s="9" t="n"/>
      <c r="I2472" s="9">
        <f>IF(COUNTA($A2472:$H2472)=0,"",IF($J2472="OTRO","NO","SI"))</f>
        <v/>
      </c>
      <c r="J2472" s="9">
        <f>IF(COUNTA($A2472:$H2472)=0,"",IFERROR(LOOKUP(2,1/(((LISTS!$H$2:$H$26&lt;&gt;"")*ISNUMBER(SEARCH(LISTS!$H$2:$H$26,$G2472)))+((LISTS!$I$2:$I$26&lt;&gt;"")*ISNUMBER(SEARCH(LISTS!$I$2:$I$26,$E2472)))),LISTS!$K$2:$K$26),"OTRO"))</f>
        <v/>
      </c>
      <c r="K2472" s="11">
        <f>IF($I2472&lt;&gt;"SI",0,IFERROR($F2472,0))</f>
        <v/>
      </c>
      <c r="L2472" s="9">
        <f>IF(COUNTA($A2472:$H2472)=0,"",IF($J2472="OTRO",IFERROR(LOOKUP(2,1/(((LISTS!$H$2:$H$26&lt;&gt;"")*ISNUMBER(SEARCH(LISTS!$H$2:$H$26,$G2472)))+((LISTS!$I$2:$I$26&lt;&gt;"")*ISNUMBER(SEARCH(LISTS!$I$2:$I$26,$E2472)))),LISTS!$L$2:$L$26),"Concepto DIAN no mapeado a casilla automatica"),IF(LEFT($J2472,4)="TOPE","Control automatico DIAN: "&amp;$J2472,"Casilla automatica: "&amp;$J2472)))</f>
        <v/>
      </c>
    </row>
    <row r="2473">
      <c r="A2473" s="9" t="n"/>
      <c r="B2473" s="9" t="n"/>
      <c r="C2473" s="9" t="n"/>
      <c r="D2473" s="9" t="n"/>
      <c r="E2473" s="9" t="n"/>
      <c r="F2473" s="11" t="n"/>
      <c r="G2473" s="9" t="n"/>
      <c r="H2473" s="9" t="n"/>
      <c r="I2473" s="9">
        <f>IF(COUNTA($A2473:$H2473)=0,"",IF($J2473="OTRO","NO","SI"))</f>
        <v/>
      </c>
      <c r="J2473" s="9">
        <f>IF(COUNTA($A2473:$H2473)=0,"",IFERROR(LOOKUP(2,1/(((LISTS!$H$2:$H$26&lt;&gt;"")*ISNUMBER(SEARCH(LISTS!$H$2:$H$26,$G2473)))+((LISTS!$I$2:$I$26&lt;&gt;"")*ISNUMBER(SEARCH(LISTS!$I$2:$I$26,$E2473)))),LISTS!$K$2:$K$26),"OTRO"))</f>
        <v/>
      </c>
      <c r="K2473" s="11">
        <f>IF($I2473&lt;&gt;"SI",0,IFERROR($F2473,0))</f>
        <v/>
      </c>
      <c r="L2473" s="9">
        <f>IF(COUNTA($A2473:$H2473)=0,"",IF($J2473="OTRO",IFERROR(LOOKUP(2,1/(((LISTS!$H$2:$H$26&lt;&gt;"")*ISNUMBER(SEARCH(LISTS!$H$2:$H$26,$G2473)))+((LISTS!$I$2:$I$26&lt;&gt;"")*ISNUMBER(SEARCH(LISTS!$I$2:$I$26,$E2473)))),LISTS!$L$2:$L$26),"Concepto DIAN no mapeado a casilla automatica"),IF(LEFT($J2473,4)="TOPE","Control automatico DIAN: "&amp;$J2473,"Casilla automatica: "&amp;$J2473)))</f>
        <v/>
      </c>
    </row>
    <row r="2474">
      <c r="A2474" s="9" t="n"/>
      <c r="B2474" s="9" t="n"/>
      <c r="C2474" s="9" t="n"/>
      <c r="D2474" s="9" t="n"/>
      <c r="E2474" s="9" t="n"/>
      <c r="F2474" s="11" t="n"/>
      <c r="G2474" s="9" t="n"/>
      <c r="H2474" s="9" t="n"/>
      <c r="I2474" s="9">
        <f>IF(COUNTA($A2474:$H2474)=0,"",IF($J2474="OTRO","NO","SI"))</f>
        <v/>
      </c>
      <c r="J2474" s="9">
        <f>IF(COUNTA($A2474:$H2474)=0,"",IFERROR(LOOKUP(2,1/(((LISTS!$H$2:$H$26&lt;&gt;"")*ISNUMBER(SEARCH(LISTS!$H$2:$H$26,$G2474)))+((LISTS!$I$2:$I$26&lt;&gt;"")*ISNUMBER(SEARCH(LISTS!$I$2:$I$26,$E2474)))),LISTS!$K$2:$K$26),"OTRO"))</f>
        <v/>
      </c>
      <c r="K2474" s="11">
        <f>IF($I2474&lt;&gt;"SI",0,IFERROR($F2474,0))</f>
        <v/>
      </c>
      <c r="L2474" s="9">
        <f>IF(COUNTA($A2474:$H2474)=0,"",IF($J2474="OTRO",IFERROR(LOOKUP(2,1/(((LISTS!$H$2:$H$26&lt;&gt;"")*ISNUMBER(SEARCH(LISTS!$H$2:$H$26,$G2474)))+((LISTS!$I$2:$I$26&lt;&gt;"")*ISNUMBER(SEARCH(LISTS!$I$2:$I$26,$E2474)))),LISTS!$L$2:$L$26),"Concepto DIAN no mapeado a casilla automatica"),IF(LEFT($J2474,4)="TOPE","Control automatico DIAN: "&amp;$J2474,"Casilla automatica: "&amp;$J2474)))</f>
        <v/>
      </c>
    </row>
    <row r="2475">
      <c r="A2475" s="9" t="n"/>
      <c r="B2475" s="9" t="n"/>
      <c r="C2475" s="9" t="n"/>
      <c r="D2475" s="9" t="n"/>
      <c r="E2475" s="9" t="n"/>
      <c r="F2475" s="11" t="n"/>
      <c r="G2475" s="9" t="n"/>
      <c r="H2475" s="9" t="n"/>
      <c r="I2475" s="9">
        <f>IF(COUNTA($A2475:$H2475)=0,"",IF($J2475="OTRO","NO","SI"))</f>
        <v/>
      </c>
      <c r="J2475" s="9">
        <f>IF(COUNTA($A2475:$H2475)=0,"",IFERROR(LOOKUP(2,1/(((LISTS!$H$2:$H$26&lt;&gt;"")*ISNUMBER(SEARCH(LISTS!$H$2:$H$26,$G2475)))+((LISTS!$I$2:$I$26&lt;&gt;"")*ISNUMBER(SEARCH(LISTS!$I$2:$I$26,$E2475)))),LISTS!$K$2:$K$26),"OTRO"))</f>
        <v/>
      </c>
      <c r="K2475" s="11">
        <f>IF($I2475&lt;&gt;"SI",0,IFERROR($F2475,0))</f>
        <v/>
      </c>
      <c r="L2475" s="9">
        <f>IF(COUNTA($A2475:$H2475)=0,"",IF($J2475="OTRO",IFERROR(LOOKUP(2,1/(((LISTS!$H$2:$H$26&lt;&gt;"")*ISNUMBER(SEARCH(LISTS!$H$2:$H$26,$G2475)))+((LISTS!$I$2:$I$26&lt;&gt;"")*ISNUMBER(SEARCH(LISTS!$I$2:$I$26,$E2475)))),LISTS!$L$2:$L$26),"Concepto DIAN no mapeado a casilla automatica"),IF(LEFT($J2475,4)="TOPE","Control automatico DIAN: "&amp;$J2475,"Casilla automatica: "&amp;$J2475)))</f>
        <v/>
      </c>
    </row>
    <row r="2476">
      <c r="A2476" s="9" t="n"/>
      <c r="B2476" s="9" t="n"/>
      <c r="C2476" s="9" t="n"/>
      <c r="D2476" s="9" t="n"/>
      <c r="E2476" s="9" t="n"/>
      <c r="F2476" s="11" t="n"/>
      <c r="G2476" s="9" t="n"/>
      <c r="H2476" s="9" t="n"/>
      <c r="I2476" s="9">
        <f>IF(COUNTA($A2476:$H2476)=0,"",IF($J2476="OTRO","NO","SI"))</f>
        <v/>
      </c>
      <c r="J2476" s="9">
        <f>IF(COUNTA($A2476:$H2476)=0,"",IFERROR(LOOKUP(2,1/(((LISTS!$H$2:$H$26&lt;&gt;"")*ISNUMBER(SEARCH(LISTS!$H$2:$H$26,$G2476)))+((LISTS!$I$2:$I$26&lt;&gt;"")*ISNUMBER(SEARCH(LISTS!$I$2:$I$26,$E2476)))),LISTS!$K$2:$K$26),"OTRO"))</f>
        <v/>
      </c>
      <c r="K2476" s="11">
        <f>IF($I2476&lt;&gt;"SI",0,IFERROR($F2476,0))</f>
        <v/>
      </c>
      <c r="L2476" s="9">
        <f>IF(COUNTA($A2476:$H2476)=0,"",IF($J2476="OTRO",IFERROR(LOOKUP(2,1/(((LISTS!$H$2:$H$26&lt;&gt;"")*ISNUMBER(SEARCH(LISTS!$H$2:$H$26,$G2476)))+((LISTS!$I$2:$I$26&lt;&gt;"")*ISNUMBER(SEARCH(LISTS!$I$2:$I$26,$E2476)))),LISTS!$L$2:$L$26),"Concepto DIAN no mapeado a casilla automatica"),IF(LEFT($J2476,4)="TOPE","Control automatico DIAN: "&amp;$J2476,"Casilla automatica: "&amp;$J2476)))</f>
        <v/>
      </c>
    </row>
    <row r="2477">
      <c r="A2477" s="9" t="n"/>
      <c r="B2477" s="9" t="n"/>
      <c r="C2477" s="9" t="n"/>
      <c r="D2477" s="9" t="n"/>
      <c r="E2477" s="9" t="n"/>
      <c r="F2477" s="11" t="n"/>
      <c r="G2477" s="9" t="n"/>
      <c r="H2477" s="9" t="n"/>
      <c r="I2477" s="9">
        <f>IF(COUNTA($A2477:$H2477)=0,"",IF($J2477="OTRO","NO","SI"))</f>
        <v/>
      </c>
      <c r="J2477" s="9">
        <f>IF(COUNTA($A2477:$H2477)=0,"",IFERROR(LOOKUP(2,1/(((LISTS!$H$2:$H$26&lt;&gt;"")*ISNUMBER(SEARCH(LISTS!$H$2:$H$26,$G2477)))+((LISTS!$I$2:$I$26&lt;&gt;"")*ISNUMBER(SEARCH(LISTS!$I$2:$I$26,$E2477)))),LISTS!$K$2:$K$26),"OTRO"))</f>
        <v/>
      </c>
      <c r="K2477" s="11">
        <f>IF($I2477&lt;&gt;"SI",0,IFERROR($F2477,0))</f>
        <v/>
      </c>
      <c r="L2477" s="9">
        <f>IF(COUNTA($A2477:$H2477)=0,"",IF($J2477="OTRO",IFERROR(LOOKUP(2,1/(((LISTS!$H$2:$H$26&lt;&gt;"")*ISNUMBER(SEARCH(LISTS!$H$2:$H$26,$G2477)))+((LISTS!$I$2:$I$26&lt;&gt;"")*ISNUMBER(SEARCH(LISTS!$I$2:$I$26,$E2477)))),LISTS!$L$2:$L$26),"Concepto DIAN no mapeado a casilla automatica"),IF(LEFT($J2477,4)="TOPE","Control automatico DIAN: "&amp;$J2477,"Casilla automatica: "&amp;$J2477)))</f>
        <v/>
      </c>
    </row>
    <row r="2478">
      <c r="A2478" s="9" t="n"/>
      <c r="B2478" s="9" t="n"/>
      <c r="C2478" s="9" t="n"/>
      <c r="D2478" s="9" t="n"/>
      <c r="E2478" s="9" t="n"/>
      <c r="F2478" s="11" t="n"/>
      <c r="G2478" s="9" t="n"/>
      <c r="H2478" s="9" t="n"/>
      <c r="I2478" s="9">
        <f>IF(COUNTA($A2478:$H2478)=0,"",IF($J2478="OTRO","NO","SI"))</f>
        <v/>
      </c>
      <c r="J2478" s="9">
        <f>IF(COUNTA($A2478:$H2478)=0,"",IFERROR(LOOKUP(2,1/(((LISTS!$H$2:$H$26&lt;&gt;"")*ISNUMBER(SEARCH(LISTS!$H$2:$H$26,$G2478)))+((LISTS!$I$2:$I$26&lt;&gt;"")*ISNUMBER(SEARCH(LISTS!$I$2:$I$26,$E2478)))),LISTS!$K$2:$K$26),"OTRO"))</f>
        <v/>
      </c>
      <c r="K2478" s="11">
        <f>IF($I2478&lt;&gt;"SI",0,IFERROR($F2478,0))</f>
        <v/>
      </c>
      <c r="L2478" s="9">
        <f>IF(COUNTA($A2478:$H2478)=0,"",IF($J2478="OTRO",IFERROR(LOOKUP(2,1/(((LISTS!$H$2:$H$26&lt;&gt;"")*ISNUMBER(SEARCH(LISTS!$H$2:$H$26,$G2478)))+((LISTS!$I$2:$I$26&lt;&gt;"")*ISNUMBER(SEARCH(LISTS!$I$2:$I$26,$E2478)))),LISTS!$L$2:$L$26),"Concepto DIAN no mapeado a casilla automatica"),IF(LEFT($J2478,4)="TOPE","Control automatico DIAN: "&amp;$J2478,"Casilla automatica: "&amp;$J2478)))</f>
        <v/>
      </c>
    </row>
    <row r="2479">
      <c r="A2479" s="9" t="n"/>
      <c r="B2479" s="9" t="n"/>
      <c r="C2479" s="9" t="n"/>
      <c r="D2479" s="9" t="n"/>
      <c r="E2479" s="9" t="n"/>
      <c r="F2479" s="11" t="n"/>
      <c r="G2479" s="9" t="n"/>
      <c r="H2479" s="9" t="n"/>
      <c r="I2479" s="9">
        <f>IF(COUNTA($A2479:$H2479)=0,"",IF($J2479="OTRO","NO","SI"))</f>
        <v/>
      </c>
      <c r="J2479" s="9">
        <f>IF(COUNTA($A2479:$H2479)=0,"",IFERROR(LOOKUP(2,1/(((LISTS!$H$2:$H$26&lt;&gt;"")*ISNUMBER(SEARCH(LISTS!$H$2:$H$26,$G2479)))+((LISTS!$I$2:$I$26&lt;&gt;"")*ISNUMBER(SEARCH(LISTS!$I$2:$I$26,$E2479)))),LISTS!$K$2:$K$26),"OTRO"))</f>
        <v/>
      </c>
      <c r="K2479" s="11">
        <f>IF($I2479&lt;&gt;"SI",0,IFERROR($F2479,0))</f>
        <v/>
      </c>
      <c r="L2479" s="9">
        <f>IF(COUNTA($A2479:$H2479)=0,"",IF($J2479="OTRO",IFERROR(LOOKUP(2,1/(((LISTS!$H$2:$H$26&lt;&gt;"")*ISNUMBER(SEARCH(LISTS!$H$2:$H$26,$G2479)))+((LISTS!$I$2:$I$26&lt;&gt;"")*ISNUMBER(SEARCH(LISTS!$I$2:$I$26,$E2479)))),LISTS!$L$2:$L$26),"Concepto DIAN no mapeado a casilla automatica"),IF(LEFT($J2479,4)="TOPE","Control automatico DIAN: "&amp;$J2479,"Casilla automatica: "&amp;$J2479)))</f>
        <v/>
      </c>
    </row>
    <row r="2480">
      <c r="A2480" s="9" t="n"/>
      <c r="B2480" s="9" t="n"/>
      <c r="C2480" s="9" t="n"/>
      <c r="D2480" s="9" t="n"/>
      <c r="E2480" s="9" t="n"/>
      <c r="F2480" s="11" t="n"/>
      <c r="G2480" s="9" t="n"/>
      <c r="H2480" s="9" t="n"/>
      <c r="I2480" s="9">
        <f>IF(COUNTA($A2480:$H2480)=0,"",IF($J2480="OTRO","NO","SI"))</f>
        <v/>
      </c>
      <c r="J2480" s="9">
        <f>IF(COUNTA($A2480:$H2480)=0,"",IFERROR(LOOKUP(2,1/(((LISTS!$H$2:$H$26&lt;&gt;"")*ISNUMBER(SEARCH(LISTS!$H$2:$H$26,$G2480)))+((LISTS!$I$2:$I$26&lt;&gt;"")*ISNUMBER(SEARCH(LISTS!$I$2:$I$26,$E2480)))),LISTS!$K$2:$K$26),"OTRO"))</f>
        <v/>
      </c>
      <c r="K2480" s="11">
        <f>IF($I2480&lt;&gt;"SI",0,IFERROR($F2480,0))</f>
        <v/>
      </c>
      <c r="L2480" s="9">
        <f>IF(COUNTA($A2480:$H2480)=0,"",IF($J2480="OTRO",IFERROR(LOOKUP(2,1/(((LISTS!$H$2:$H$26&lt;&gt;"")*ISNUMBER(SEARCH(LISTS!$H$2:$H$26,$G2480)))+((LISTS!$I$2:$I$26&lt;&gt;"")*ISNUMBER(SEARCH(LISTS!$I$2:$I$26,$E2480)))),LISTS!$L$2:$L$26),"Concepto DIAN no mapeado a casilla automatica"),IF(LEFT($J2480,4)="TOPE","Control automatico DIAN: "&amp;$J2480,"Casilla automatica: "&amp;$J2480)))</f>
        <v/>
      </c>
    </row>
    <row r="2481">
      <c r="A2481" s="9" t="n"/>
      <c r="B2481" s="9" t="n"/>
      <c r="C2481" s="9" t="n"/>
      <c r="D2481" s="9" t="n"/>
      <c r="E2481" s="9" t="n"/>
      <c r="F2481" s="11" t="n"/>
      <c r="G2481" s="9" t="n"/>
      <c r="H2481" s="9" t="n"/>
      <c r="I2481" s="9">
        <f>IF(COUNTA($A2481:$H2481)=0,"",IF($J2481="OTRO","NO","SI"))</f>
        <v/>
      </c>
      <c r="J2481" s="9">
        <f>IF(COUNTA($A2481:$H2481)=0,"",IFERROR(LOOKUP(2,1/(((LISTS!$H$2:$H$26&lt;&gt;"")*ISNUMBER(SEARCH(LISTS!$H$2:$H$26,$G2481)))+((LISTS!$I$2:$I$26&lt;&gt;"")*ISNUMBER(SEARCH(LISTS!$I$2:$I$26,$E2481)))),LISTS!$K$2:$K$26),"OTRO"))</f>
        <v/>
      </c>
      <c r="K2481" s="11">
        <f>IF($I2481&lt;&gt;"SI",0,IFERROR($F2481,0))</f>
        <v/>
      </c>
      <c r="L2481" s="9">
        <f>IF(COUNTA($A2481:$H2481)=0,"",IF($J2481="OTRO",IFERROR(LOOKUP(2,1/(((LISTS!$H$2:$H$26&lt;&gt;"")*ISNUMBER(SEARCH(LISTS!$H$2:$H$26,$G2481)))+((LISTS!$I$2:$I$26&lt;&gt;"")*ISNUMBER(SEARCH(LISTS!$I$2:$I$26,$E2481)))),LISTS!$L$2:$L$26),"Concepto DIAN no mapeado a casilla automatica"),IF(LEFT($J2481,4)="TOPE","Control automatico DIAN: "&amp;$J2481,"Casilla automatica: "&amp;$J2481)))</f>
        <v/>
      </c>
    </row>
    <row r="2482">
      <c r="A2482" s="9" t="n"/>
      <c r="B2482" s="9" t="n"/>
      <c r="C2482" s="9" t="n"/>
      <c r="D2482" s="9" t="n"/>
      <c r="E2482" s="9" t="n"/>
      <c r="F2482" s="11" t="n"/>
      <c r="G2482" s="9" t="n"/>
      <c r="H2482" s="9" t="n"/>
      <c r="I2482" s="9">
        <f>IF(COUNTA($A2482:$H2482)=0,"",IF($J2482="OTRO","NO","SI"))</f>
        <v/>
      </c>
      <c r="J2482" s="9">
        <f>IF(COUNTA($A2482:$H2482)=0,"",IFERROR(LOOKUP(2,1/(((LISTS!$H$2:$H$26&lt;&gt;"")*ISNUMBER(SEARCH(LISTS!$H$2:$H$26,$G2482)))+((LISTS!$I$2:$I$26&lt;&gt;"")*ISNUMBER(SEARCH(LISTS!$I$2:$I$26,$E2482)))),LISTS!$K$2:$K$26),"OTRO"))</f>
        <v/>
      </c>
      <c r="K2482" s="11">
        <f>IF($I2482&lt;&gt;"SI",0,IFERROR($F2482,0))</f>
        <v/>
      </c>
      <c r="L2482" s="9">
        <f>IF(COUNTA($A2482:$H2482)=0,"",IF($J2482="OTRO",IFERROR(LOOKUP(2,1/(((LISTS!$H$2:$H$26&lt;&gt;"")*ISNUMBER(SEARCH(LISTS!$H$2:$H$26,$G2482)))+((LISTS!$I$2:$I$26&lt;&gt;"")*ISNUMBER(SEARCH(LISTS!$I$2:$I$26,$E2482)))),LISTS!$L$2:$L$26),"Concepto DIAN no mapeado a casilla automatica"),IF(LEFT($J2482,4)="TOPE","Control automatico DIAN: "&amp;$J2482,"Casilla automatica: "&amp;$J2482)))</f>
        <v/>
      </c>
    </row>
    <row r="2483">
      <c r="A2483" s="9" t="n"/>
      <c r="B2483" s="9" t="n"/>
      <c r="C2483" s="9" t="n"/>
      <c r="D2483" s="9" t="n"/>
      <c r="E2483" s="9" t="n"/>
      <c r="F2483" s="11" t="n"/>
      <c r="G2483" s="9" t="n"/>
      <c r="H2483" s="9" t="n"/>
      <c r="I2483" s="9">
        <f>IF(COUNTA($A2483:$H2483)=0,"",IF($J2483="OTRO","NO","SI"))</f>
        <v/>
      </c>
      <c r="J2483" s="9">
        <f>IF(COUNTA($A2483:$H2483)=0,"",IFERROR(LOOKUP(2,1/(((LISTS!$H$2:$H$26&lt;&gt;"")*ISNUMBER(SEARCH(LISTS!$H$2:$H$26,$G2483)))+((LISTS!$I$2:$I$26&lt;&gt;"")*ISNUMBER(SEARCH(LISTS!$I$2:$I$26,$E2483)))),LISTS!$K$2:$K$26),"OTRO"))</f>
        <v/>
      </c>
      <c r="K2483" s="11">
        <f>IF($I2483&lt;&gt;"SI",0,IFERROR($F2483,0))</f>
        <v/>
      </c>
      <c r="L2483" s="9">
        <f>IF(COUNTA($A2483:$H2483)=0,"",IF($J2483="OTRO",IFERROR(LOOKUP(2,1/(((LISTS!$H$2:$H$26&lt;&gt;"")*ISNUMBER(SEARCH(LISTS!$H$2:$H$26,$G2483)))+((LISTS!$I$2:$I$26&lt;&gt;"")*ISNUMBER(SEARCH(LISTS!$I$2:$I$26,$E2483)))),LISTS!$L$2:$L$26),"Concepto DIAN no mapeado a casilla automatica"),IF(LEFT($J2483,4)="TOPE","Control automatico DIAN: "&amp;$J2483,"Casilla automatica: "&amp;$J2483)))</f>
        <v/>
      </c>
    </row>
    <row r="2484">
      <c r="A2484" s="9" t="n"/>
      <c r="B2484" s="9" t="n"/>
      <c r="C2484" s="9" t="n"/>
      <c r="D2484" s="9" t="n"/>
      <c r="E2484" s="9" t="n"/>
      <c r="F2484" s="11" t="n"/>
      <c r="G2484" s="9" t="n"/>
      <c r="H2484" s="9" t="n"/>
      <c r="I2484" s="9">
        <f>IF(COUNTA($A2484:$H2484)=0,"",IF($J2484="OTRO","NO","SI"))</f>
        <v/>
      </c>
      <c r="J2484" s="9">
        <f>IF(COUNTA($A2484:$H2484)=0,"",IFERROR(LOOKUP(2,1/(((LISTS!$H$2:$H$26&lt;&gt;"")*ISNUMBER(SEARCH(LISTS!$H$2:$H$26,$G2484)))+((LISTS!$I$2:$I$26&lt;&gt;"")*ISNUMBER(SEARCH(LISTS!$I$2:$I$26,$E2484)))),LISTS!$K$2:$K$26),"OTRO"))</f>
        <v/>
      </c>
      <c r="K2484" s="11">
        <f>IF($I2484&lt;&gt;"SI",0,IFERROR($F2484,0))</f>
        <v/>
      </c>
      <c r="L2484" s="9">
        <f>IF(COUNTA($A2484:$H2484)=0,"",IF($J2484="OTRO",IFERROR(LOOKUP(2,1/(((LISTS!$H$2:$H$26&lt;&gt;"")*ISNUMBER(SEARCH(LISTS!$H$2:$H$26,$G2484)))+((LISTS!$I$2:$I$26&lt;&gt;"")*ISNUMBER(SEARCH(LISTS!$I$2:$I$26,$E2484)))),LISTS!$L$2:$L$26),"Concepto DIAN no mapeado a casilla automatica"),IF(LEFT($J2484,4)="TOPE","Control automatico DIAN: "&amp;$J2484,"Casilla automatica: "&amp;$J2484)))</f>
        <v/>
      </c>
    </row>
    <row r="2485">
      <c r="A2485" s="9" t="n"/>
      <c r="B2485" s="9" t="n"/>
      <c r="C2485" s="9" t="n"/>
      <c r="D2485" s="9" t="n"/>
      <c r="E2485" s="9" t="n"/>
      <c r="F2485" s="11" t="n"/>
      <c r="G2485" s="9" t="n"/>
      <c r="H2485" s="9" t="n"/>
      <c r="I2485" s="9">
        <f>IF(COUNTA($A2485:$H2485)=0,"",IF($J2485="OTRO","NO","SI"))</f>
        <v/>
      </c>
      <c r="J2485" s="9">
        <f>IF(COUNTA($A2485:$H2485)=0,"",IFERROR(LOOKUP(2,1/(((LISTS!$H$2:$H$26&lt;&gt;"")*ISNUMBER(SEARCH(LISTS!$H$2:$H$26,$G2485)))+((LISTS!$I$2:$I$26&lt;&gt;"")*ISNUMBER(SEARCH(LISTS!$I$2:$I$26,$E2485)))),LISTS!$K$2:$K$26),"OTRO"))</f>
        <v/>
      </c>
      <c r="K2485" s="11">
        <f>IF($I2485&lt;&gt;"SI",0,IFERROR($F2485,0))</f>
        <v/>
      </c>
      <c r="L2485" s="9">
        <f>IF(COUNTA($A2485:$H2485)=0,"",IF($J2485="OTRO",IFERROR(LOOKUP(2,1/(((LISTS!$H$2:$H$26&lt;&gt;"")*ISNUMBER(SEARCH(LISTS!$H$2:$H$26,$G2485)))+((LISTS!$I$2:$I$26&lt;&gt;"")*ISNUMBER(SEARCH(LISTS!$I$2:$I$26,$E2485)))),LISTS!$L$2:$L$26),"Concepto DIAN no mapeado a casilla automatica"),IF(LEFT($J2485,4)="TOPE","Control automatico DIAN: "&amp;$J2485,"Casilla automatica: "&amp;$J2485)))</f>
        <v/>
      </c>
    </row>
    <row r="2486">
      <c r="A2486" s="9" t="n"/>
      <c r="B2486" s="9" t="n"/>
      <c r="C2486" s="9" t="n"/>
      <c r="D2486" s="9" t="n"/>
      <c r="E2486" s="9" t="n"/>
      <c r="F2486" s="11" t="n"/>
      <c r="G2486" s="9" t="n"/>
      <c r="H2486" s="9" t="n"/>
      <c r="I2486" s="9">
        <f>IF(COUNTA($A2486:$H2486)=0,"",IF($J2486="OTRO","NO","SI"))</f>
        <v/>
      </c>
      <c r="J2486" s="9">
        <f>IF(COUNTA($A2486:$H2486)=0,"",IFERROR(LOOKUP(2,1/(((LISTS!$H$2:$H$26&lt;&gt;"")*ISNUMBER(SEARCH(LISTS!$H$2:$H$26,$G2486)))+((LISTS!$I$2:$I$26&lt;&gt;"")*ISNUMBER(SEARCH(LISTS!$I$2:$I$26,$E2486)))),LISTS!$K$2:$K$26),"OTRO"))</f>
        <v/>
      </c>
      <c r="K2486" s="11">
        <f>IF($I2486&lt;&gt;"SI",0,IFERROR($F2486,0))</f>
        <v/>
      </c>
      <c r="L2486" s="9">
        <f>IF(COUNTA($A2486:$H2486)=0,"",IF($J2486="OTRO",IFERROR(LOOKUP(2,1/(((LISTS!$H$2:$H$26&lt;&gt;"")*ISNUMBER(SEARCH(LISTS!$H$2:$H$26,$G2486)))+((LISTS!$I$2:$I$26&lt;&gt;"")*ISNUMBER(SEARCH(LISTS!$I$2:$I$26,$E2486)))),LISTS!$L$2:$L$26),"Concepto DIAN no mapeado a casilla automatica"),IF(LEFT($J2486,4)="TOPE","Control automatico DIAN: "&amp;$J2486,"Casilla automatica: "&amp;$J2486)))</f>
        <v/>
      </c>
    </row>
    <row r="2487">
      <c r="A2487" s="9" t="n"/>
      <c r="B2487" s="9" t="n"/>
      <c r="C2487" s="9" t="n"/>
      <c r="D2487" s="9" t="n"/>
      <c r="E2487" s="9" t="n"/>
      <c r="F2487" s="11" t="n"/>
      <c r="G2487" s="9" t="n"/>
      <c r="H2487" s="9" t="n"/>
      <c r="I2487" s="9">
        <f>IF(COUNTA($A2487:$H2487)=0,"",IF($J2487="OTRO","NO","SI"))</f>
        <v/>
      </c>
      <c r="J2487" s="9">
        <f>IF(COUNTA($A2487:$H2487)=0,"",IFERROR(LOOKUP(2,1/(((LISTS!$H$2:$H$26&lt;&gt;"")*ISNUMBER(SEARCH(LISTS!$H$2:$H$26,$G2487)))+((LISTS!$I$2:$I$26&lt;&gt;"")*ISNUMBER(SEARCH(LISTS!$I$2:$I$26,$E2487)))),LISTS!$K$2:$K$26),"OTRO"))</f>
        <v/>
      </c>
      <c r="K2487" s="11">
        <f>IF($I2487&lt;&gt;"SI",0,IFERROR($F2487,0))</f>
        <v/>
      </c>
      <c r="L2487" s="9">
        <f>IF(COUNTA($A2487:$H2487)=0,"",IF($J2487="OTRO",IFERROR(LOOKUP(2,1/(((LISTS!$H$2:$H$26&lt;&gt;"")*ISNUMBER(SEARCH(LISTS!$H$2:$H$26,$G2487)))+((LISTS!$I$2:$I$26&lt;&gt;"")*ISNUMBER(SEARCH(LISTS!$I$2:$I$26,$E2487)))),LISTS!$L$2:$L$26),"Concepto DIAN no mapeado a casilla automatica"),IF(LEFT($J2487,4)="TOPE","Control automatico DIAN: "&amp;$J2487,"Casilla automatica: "&amp;$J2487)))</f>
        <v/>
      </c>
    </row>
    <row r="2488">
      <c r="A2488" s="9" t="n"/>
      <c r="B2488" s="9" t="n"/>
      <c r="C2488" s="9" t="n"/>
      <c r="D2488" s="9" t="n"/>
      <c r="E2488" s="9" t="n"/>
      <c r="F2488" s="11" t="n"/>
      <c r="G2488" s="9" t="n"/>
      <c r="H2488" s="9" t="n"/>
      <c r="I2488" s="9">
        <f>IF(COUNTA($A2488:$H2488)=0,"",IF($J2488="OTRO","NO","SI"))</f>
        <v/>
      </c>
      <c r="J2488" s="9">
        <f>IF(COUNTA($A2488:$H2488)=0,"",IFERROR(LOOKUP(2,1/(((LISTS!$H$2:$H$26&lt;&gt;"")*ISNUMBER(SEARCH(LISTS!$H$2:$H$26,$G2488)))+((LISTS!$I$2:$I$26&lt;&gt;"")*ISNUMBER(SEARCH(LISTS!$I$2:$I$26,$E2488)))),LISTS!$K$2:$K$26),"OTRO"))</f>
        <v/>
      </c>
      <c r="K2488" s="11">
        <f>IF($I2488&lt;&gt;"SI",0,IFERROR($F2488,0))</f>
        <v/>
      </c>
      <c r="L2488" s="9">
        <f>IF(COUNTA($A2488:$H2488)=0,"",IF($J2488="OTRO",IFERROR(LOOKUP(2,1/(((LISTS!$H$2:$H$26&lt;&gt;"")*ISNUMBER(SEARCH(LISTS!$H$2:$H$26,$G2488)))+((LISTS!$I$2:$I$26&lt;&gt;"")*ISNUMBER(SEARCH(LISTS!$I$2:$I$26,$E2488)))),LISTS!$L$2:$L$26),"Concepto DIAN no mapeado a casilla automatica"),IF(LEFT($J2488,4)="TOPE","Control automatico DIAN: "&amp;$J2488,"Casilla automatica: "&amp;$J2488)))</f>
        <v/>
      </c>
    </row>
    <row r="2489">
      <c r="A2489" s="9" t="n"/>
      <c r="B2489" s="9" t="n"/>
      <c r="C2489" s="9" t="n"/>
      <c r="D2489" s="9" t="n"/>
      <c r="E2489" s="9" t="n"/>
      <c r="F2489" s="11" t="n"/>
      <c r="G2489" s="9" t="n"/>
      <c r="H2489" s="9" t="n"/>
      <c r="I2489" s="9">
        <f>IF(COUNTA($A2489:$H2489)=0,"",IF($J2489="OTRO","NO","SI"))</f>
        <v/>
      </c>
      <c r="J2489" s="9">
        <f>IF(COUNTA($A2489:$H2489)=0,"",IFERROR(LOOKUP(2,1/(((LISTS!$H$2:$H$26&lt;&gt;"")*ISNUMBER(SEARCH(LISTS!$H$2:$H$26,$G2489)))+((LISTS!$I$2:$I$26&lt;&gt;"")*ISNUMBER(SEARCH(LISTS!$I$2:$I$26,$E2489)))),LISTS!$K$2:$K$26),"OTRO"))</f>
        <v/>
      </c>
      <c r="K2489" s="11">
        <f>IF($I2489&lt;&gt;"SI",0,IFERROR($F2489,0))</f>
        <v/>
      </c>
      <c r="L2489" s="9">
        <f>IF(COUNTA($A2489:$H2489)=0,"",IF($J2489="OTRO",IFERROR(LOOKUP(2,1/(((LISTS!$H$2:$H$26&lt;&gt;"")*ISNUMBER(SEARCH(LISTS!$H$2:$H$26,$G2489)))+((LISTS!$I$2:$I$26&lt;&gt;"")*ISNUMBER(SEARCH(LISTS!$I$2:$I$26,$E2489)))),LISTS!$L$2:$L$26),"Concepto DIAN no mapeado a casilla automatica"),IF(LEFT($J2489,4)="TOPE","Control automatico DIAN: "&amp;$J2489,"Casilla automatica: "&amp;$J2489)))</f>
        <v/>
      </c>
    </row>
    <row r="2490">
      <c r="A2490" s="9" t="n"/>
      <c r="B2490" s="9" t="n"/>
      <c r="C2490" s="9" t="n"/>
      <c r="D2490" s="9" t="n"/>
      <c r="E2490" s="9" t="n"/>
      <c r="F2490" s="11" t="n"/>
      <c r="G2490" s="9" t="n"/>
      <c r="H2490" s="9" t="n"/>
      <c r="I2490" s="9">
        <f>IF(COUNTA($A2490:$H2490)=0,"",IF($J2490="OTRO","NO","SI"))</f>
        <v/>
      </c>
      <c r="J2490" s="9">
        <f>IF(COUNTA($A2490:$H2490)=0,"",IFERROR(LOOKUP(2,1/(((LISTS!$H$2:$H$26&lt;&gt;"")*ISNUMBER(SEARCH(LISTS!$H$2:$H$26,$G2490)))+((LISTS!$I$2:$I$26&lt;&gt;"")*ISNUMBER(SEARCH(LISTS!$I$2:$I$26,$E2490)))),LISTS!$K$2:$K$26),"OTRO"))</f>
        <v/>
      </c>
      <c r="K2490" s="11">
        <f>IF($I2490&lt;&gt;"SI",0,IFERROR($F2490,0))</f>
        <v/>
      </c>
      <c r="L2490" s="9">
        <f>IF(COUNTA($A2490:$H2490)=0,"",IF($J2490="OTRO",IFERROR(LOOKUP(2,1/(((LISTS!$H$2:$H$26&lt;&gt;"")*ISNUMBER(SEARCH(LISTS!$H$2:$H$26,$G2490)))+((LISTS!$I$2:$I$26&lt;&gt;"")*ISNUMBER(SEARCH(LISTS!$I$2:$I$26,$E2490)))),LISTS!$L$2:$L$26),"Concepto DIAN no mapeado a casilla automatica"),IF(LEFT($J2490,4)="TOPE","Control automatico DIAN: "&amp;$J2490,"Casilla automatica: "&amp;$J2490)))</f>
        <v/>
      </c>
    </row>
    <row r="2491">
      <c r="A2491" s="9" t="n"/>
      <c r="B2491" s="9" t="n"/>
      <c r="C2491" s="9" t="n"/>
      <c r="D2491" s="9" t="n"/>
      <c r="E2491" s="9" t="n"/>
      <c r="F2491" s="11" t="n"/>
      <c r="G2491" s="9" t="n"/>
      <c r="H2491" s="9" t="n"/>
      <c r="I2491" s="9">
        <f>IF(COUNTA($A2491:$H2491)=0,"",IF($J2491="OTRO","NO","SI"))</f>
        <v/>
      </c>
      <c r="J2491" s="9">
        <f>IF(COUNTA($A2491:$H2491)=0,"",IFERROR(LOOKUP(2,1/(((LISTS!$H$2:$H$26&lt;&gt;"")*ISNUMBER(SEARCH(LISTS!$H$2:$H$26,$G2491)))+((LISTS!$I$2:$I$26&lt;&gt;"")*ISNUMBER(SEARCH(LISTS!$I$2:$I$26,$E2491)))),LISTS!$K$2:$K$26),"OTRO"))</f>
        <v/>
      </c>
      <c r="K2491" s="11">
        <f>IF($I2491&lt;&gt;"SI",0,IFERROR($F2491,0))</f>
        <v/>
      </c>
      <c r="L2491" s="9">
        <f>IF(COUNTA($A2491:$H2491)=0,"",IF($J2491="OTRO",IFERROR(LOOKUP(2,1/(((LISTS!$H$2:$H$26&lt;&gt;"")*ISNUMBER(SEARCH(LISTS!$H$2:$H$26,$G2491)))+((LISTS!$I$2:$I$26&lt;&gt;"")*ISNUMBER(SEARCH(LISTS!$I$2:$I$26,$E2491)))),LISTS!$L$2:$L$26),"Concepto DIAN no mapeado a casilla automatica"),IF(LEFT($J2491,4)="TOPE","Control automatico DIAN: "&amp;$J2491,"Casilla automatica: "&amp;$J2491)))</f>
        <v/>
      </c>
    </row>
    <row r="2492">
      <c r="A2492" s="9" t="n"/>
      <c r="B2492" s="9" t="n"/>
      <c r="C2492" s="9" t="n"/>
      <c r="D2492" s="9" t="n"/>
      <c r="E2492" s="9" t="n"/>
      <c r="F2492" s="11" t="n"/>
      <c r="G2492" s="9" t="n"/>
      <c r="H2492" s="9" t="n"/>
      <c r="I2492" s="9">
        <f>IF(COUNTA($A2492:$H2492)=0,"",IF($J2492="OTRO","NO","SI"))</f>
        <v/>
      </c>
      <c r="J2492" s="9">
        <f>IF(COUNTA($A2492:$H2492)=0,"",IFERROR(LOOKUP(2,1/(((LISTS!$H$2:$H$26&lt;&gt;"")*ISNUMBER(SEARCH(LISTS!$H$2:$H$26,$G2492)))+((LISTS!$I$2:$I$26&lt;&gt;"")*ISNUMBER(SEARCH(LISTS!$I$2:$I$26,$E2492)))),LISTS!$K$2:$K$26),"OTRO"))</f>
        <v/>
      </c>
      <c r="K2492" s="11">
        <f>IF($I2492&lt;&gt;"SI",0,IFERROR($F2492,0))</f>
        <v/>
      </c>
      <c r="L2492" s="9">
        <f>IF(COUNTA($A2492:$H2492)=0,"",IF($J2492="OTRO",IFERROR(LOOKUP(2,1/(((LISTS!$H$2:$H$26&lt;&gt;"")*ISNUMBER(SEARCH(LISTS!$H$2:$H$26,$G2492)))+((LISTS!$I$2:$I$26&lt;&gt;"")*ISNUMBER(SEARCH(LISTS!$I$2:$I$26,$E2492)))),LISTS!$L$2:$L$26),"Concepto DIAN no mapeado a casilla automatica"),IF(LEFT($J2492,4)="TOPE","Control automatico DIAN: "&amp;$J2492,"Casilla automatica: "&amp;$J2492)))</f>
        <v/>
      </c>
    </row>
    <row r="2493">
      <c r="A2493" s="9" t="n"/>
      <c r="B2493" s="9" t="n"/>
      <c r="C2493" s="9" t="n"/>
      <c r="D2493" s="9" t="n"/>
      <c r="E2493" s="9" t="n"/>
      <c r="F2493" s="11" t="n"/>
      <c r="G2493" s="9" t="n"/>
      <c r="H2493" s="9" t="n"/>
      <c r="I2493" s="9">
        <f>IF(COUNTA($A2493:$H2493)=0,"",IF($J2493="OTRO","NO","SI"))</f>
        <v/>
      </c>
      <c r="J2493" s="9">
        <f>IF(COUNTA($A2493:$H2493)=0,"",IFERROR(LOOKUP(2,1/(((LISTS!$H$2:$H$26&lt;&gt;"")*ISNUMBER(SEARCH(LISTS!$H$2:$H$26,$G2493)))+((LISTS!$I$2:$I$26&lt;&gt;"")*ISNUMBER(SEARCH(LISTS!$I$2:$I$26,$E2493)))),LISTS!$K$2:$K$26),"OTRO"))</f>
        <v/>
      </c>
      <c r="K2493" s="11">
        <f>IF($I2493&lt;&gt;"SI",0,IFERROR($F2493,0))</f>
        <v/>
      </c>
      <c r="L2493" s="9">
        <f>IF(COUNTA($A2493:$H2493)=0,"",IF($J2493="OTRO",IFERROR(LOOKUP(2,1/(((LISTS!$H$2:$H$26&lt;&gt;"")*ISNUMBER(SEARCH(LISTS!$H$2:$H$26,$G2493)))+((LISTS!$I$2:$I$26&lt;&gt;"")*ISNUMBER(SEARCH(LISTS!$I$2:$I$26,$E2493)))),LISTS!$L$2:$L$26),"Concepto DIAN no mapeado a casilla automatica"),IF(LEFT($J2493,4)="TOPE","Control automatico DIAN: "&amp;$J2493,"Casilla automatica: "&amp;$J2493)))</f>
        <v/>
      </c>
    </row>
    <row r="2494">
      <c r="A2494" s="9" t="n"/>
      <c r="B2494" s="9" t="n"/>
      <c r="C2494" s="9" t="n"/>
      <c r="D2494" s="9" t="n"/>
      <c r="E2494" s="9" t="n"/>
      <c r="F2494" s="11" t="n"/>
      <c r="G2494" s="9" t="n"/>
      <c r="H2494" s="9" t="n"/>
      <c r="I2494" s="9">
        <f>IF(COUNTA($A2494:$H2494)=0,"",IF($J2494="OTRO","NO","SI"))</f>
        <v/>
      </c>
      <c r="J2494" s="9">
        <f>IF(COUNTA($A2494:$H2494)=0,"",IFERROR(LOOKUP(2,1/(((LISTS!$H$2:$H$26&lt;&gt;"")*ISNUMBER(SEARCH(LISTS!$H$2:$H$26,$G2494)))+((LISTS!$I$2:$I$26&lt;&gt;"")*ISNUMBER(SEARCH(LISTS!$I$2:$I$26,$E2494)))),LISTS!$K$2:$K$26),"OTRO"))</f>
        <v/>
      </c>
      <c r="K2494" s="11">
        <f>IF($I2494&lt;&gt;"SI",0,IFERROR($F2494,0))</f>
        <v/>
      </c>
      <c r="L2494" s="9">
        <f>IF(COUNTA($A2494:$H2494)=0,"",IF($J2494="OTRO",IFERROR(LOOKUP(2,1/(((LISTS!$H$2:$H$26&lt;&gt;"")*ISNUMBER(SEARCH(LISTS!$H$2:$H$26,$G2494)))+((LISTS!$I$2:$I$26&lt;&gt;"")*ISNUMBER(SEARCH(LISTS!$I$2:$I$26,$E2494)))),LISTS!$L$2:$L$26),"Concepto DIAN no mapeado a casilla automatica"),IF(LEFT($J2494,4)="TOPE","Control automatico DIAN: "&amp;$J2494,"Casilla automatica: "&amp;$J2494)))</f>
        <v/>
      </c>
    </row>
    <row r="2495">
      <c r="A2495" s="9" t="n"/>
      <c r="B2495" s="9" t="n"/>
      <c r="C2495" s="9" t="n"/>
      <c r="D2495" s="9" t="n"/>
      <c r="E2495" s="9" t="n"/>
      <c r="F2495" s="11" t="n"/>
      <c r="G2495" s="9" t="n"/>
      <c r="H2495" s="9" t="n"/>
      <c r="I2495" s="9">
        <f>IF(COUNTA($A2495:$H2495)=0,"",IF($J2495="OTRO","NO","SI"))</f>
        <v/>
      </c>
      <c r="J2495" s="9">
        <f>IF(COUNTA($A2495:$H2495)=0,"",IFERROR(LOOKUP(2,1/(((LISTS!$H$2:$H$26&lt;&gt;"")*ISNUMBER(SEARCH(LISTS!$H$2:$H$26,$G2495)))+((LISTS!$I$2:$I$26&lt;&gt;"")*ISNUMBER(SEARCH(LISTS!$I$2:$I$26,$E2495)))),LISTS!$K$2:$K$26),"OTRO"))</f>
        <v/>
      </c>
      <c r="K2495" s="11">
        <f>IF($I2495&lt;&gt;"SI",0,IFERROR($F2495,0))</f>
        <v/>
      </c>
      <c r="L2495" s="9">
        <f>IF(COUNTA($A2495:$H2495)=0,"",IF($J2495="OTRO",IFERROR(LOOKUP(2,1/(((LISTS!$H$2:$H$26&lt;&gt;"")*ISNUMBER(SEARCH(LISTS!$H$2:$H$26,$G2495)))+((LISTS!$I$2:$I$26&lt;&gt;"")*ISNUMBER(SEARCH(LISTS!$I$2:$I$26,$E2495)))),LISTS!$L$2:$L$26),"Concepto DIAN no mapeado a casilla automatica"),IF(LEFT($J2495,4)="TOPE","Control automatico DIAN: "&amp;$J2495,"Casilla automatica: "&amp;$J2495)))</f>
        <v/>
      </c>
    </row>
    <row r="2496">
      <c r="A2496" s="9" t="n"/>
      <c r="B2496" s="9" t="n"/>
      <c r="C2496" s="9" t="n"/>
      <c r="D2496" s="9" t="n"/>
      <c r="E2496" s="9" t="n"/>
      <c r="F2496" s="11" t="n"/>
      <c r="G2496" s="9" t="n"/>
      <c r="H2496" s="9" t="n"/>
      <c r="I2496" s="9">
        <f>IF(COUNTA($A2496:$H2496)=0,"",IF($J2496="OTRO","NO","SI"))</f>
        <v/>
      </c>
      <c r="J2496" s="9">
        <f>IF(COUNTA($A2496:$H2496)=0,"",IFERROR(LOOKUP(2,1/(((LISTS!$H$2:$H$26&lt;&gt;"")*ISNUMBER(SEARCH(LISTS!$H$2:$H$26,$G2496)))+((LISTS!$I$2:$I$26&lt;&gt;"")*ISNUMBER(SEARCH(LISTS!$I$2:$I$26,$E2496)))),LISTS!$K$2:$K$26),"OTRO"))</f>
        <v/>
      </c>
      <c r="K2496" s="11">
        <f>IF($I2496&lt;&gt;"SI",0,IFERROR($F2496,0))</f>
        <v/>
      </c>
      <c r="L2496" s="9">
        <f>IF(COUNTA($A2496:$H2496)=0,"",IF($J2496="OTRO",IFERROR(LOOKUP(2,1/(((LISTS!$H$2:$H$26&lt;&gt;"")*ISNUMBER(SEARCH(LISTS!$H$2:$H$26,$G2496)))+((LISTS!$I$2:$I$26&lt;&gt;"")*ISNUMBER(SEARCH(LISTS!$I$2:$I$26,$E2496)))),LISTS!$L$2:$L$26),"Concepto DIAN no mapeado a casilla automatica"),IF(LEFT($J2496,4)="TOPE","Control automatico DIAN: "&amp;$J2496,"Casilla automatica: "&amp;$J2496)))</f>
        <v/>
      </c>
    </row>
    <row r="2497">
      <c r="A2497" s="9" t="n"/>
      <c r="B2497" s="9" t="n"/>
      <c r="C2497" s="9" t="n"/>
      <c r="D2497" s="9" t="n"/>
      <c r="E2497" s="9" t="n"/>
      <c r="F2497" s="11" t="n"/>
      <c r="G2497" s="9" t="n"/>
      <c r="H2497" s="9" t="n"/>
      <c r="I2497" s="9">
        <f>IF(COUNTA($A2497:$H2497)=0,"",IF($J2497="OTRO","NO","SI"))</f>
        <v/>
      </c>
      <c r="J2497" s="9">
        <f>IF(COUNTA($A2497:$H2497)=0,"",IFERROR(LOOKUP(2,1/(((LISTS!$H$2:$H$26&lt;&gt;"")*ISNUMBER(SEARCH(LISTS!$H$2:$H$26,$G2497)))+((LISTS!$I$2:$I$26&lt;&gt;"")*ISNUMBER(SEARCH(LISTS!$I$2:$I$26,$E2497)))),LISTS!$K$2:$K$26),"OTRO"))</f>
        <v/>
      </c>
      <c r="K2497" s="11">
        <f>IF($I2497&lt;&gt;"SI",0,IFERROR($F2497,0))</f>
        <v/>
      </c>
      <c r="L2497" s="9">
        <f>IF(COUNTA($A2497:$H2497)=0,"",IF($J2497="OTRO",IFERROR(LOOKUP(2,1/(((LISTS!$H$2:$H$26&lt;&gt;"")*ISNUMBER(SEARCH(LISTS!$H$2:$H$26,$G2497)))+((LISTS!$I$2:$I$26&lt;&gt;"")*ISNUMBER(SEARCH(LISTS!$I$2:$I$26,$E2497)))),LISTS!$L$2:$L$26),"Concepto DIAN no mapeado a casilla automatica"),IF(LEFT($J2497,4)="TOPE","Control automatico DIAN: "&amp;$J2497,"Casilla automatica: "&amp;$J2497)))</f>
        <v/>
      </c>
    </row>
    <row r="2498">
      <c r="A2498" s="9" t="n"/>
      <c r="B2498" s="9" t="n"/>
      <c r="C2498" s="9" t="n"/>
      <c r="D2498" s="9" t="n"/>
      <c r="E2498" s="9" t="n"/>
      <c r="F2498" s="11" t="n"/>
      <c r="G2498" s="9" t="n"/>
      <c r="H2498" s="9" t="n"/>
      <c r="I2498" s="9">
        <f>IF(COUNTA($A2498:$H2498)=0,"",IF($J2498="OTRO","NO","SI"))</f>
        <v/>
      </c>
      <c r="J2498" s="9">
        <f>IF(COUNTA($A2498:$H2498)=0,"",IFERROR(LOOKUP(2,1/(((LISTS!$H$2:$H$26&lt;&gt;"")*ISNUMBER(SEARCH(LISTS!$H$2:$H$26,$G2498)))+((LISTS!$I$2:$I$26&lt;&gt;"")*ISNUMBER(SEARCH(LISTS!$I$2:$I$26,$E2498)))),LISTS!$K$2:$K$26),"OTRO"))</f>
        <v/>
      </c>
      <c r="K2498" s="11">
        <f>IF($I2498&lt;&gt;"SI",0,IFERROR($F2498,0))</f>
        <v/>
      </c>
      <c r="L2498" s="9">
        <f>IF(COUNTA($A2498:$H2498)=0,"",IF($J2498="OTRO",IFERROR(LOOKUP(2,1/(((LISTS!$H$2:$H$26&lt;&gt;"")*ISNUMBER(SEARCH(LISTS!$H$2:$H$26,$G2498)))+((LISTS!$I$2:$I$26&lt;&gt;"")*ISNUMBER(SEARCH(LISTS!$I$2:$I$26,$E2498)))),LISTS!$L$2:$L$26),"Concepto DIAN no mapeado a casilla automatica"),IF(LEFT($J2498,4)="TOPE","Control automatico DIAN: "&amp;$J2498,"Casilla automatica: "&amp;$J2498)))</f>
        <v/>
      </c>
    </row>
    <row r="2499">
      <c r="A2499" s="9" t="n"/>
      <c r="B2499" s="9" t="n"/>
      <c r="C2499" s="9" t="n"/>
      <c r="D2499" s="9" t="n"/>
      <c r="E2499" s="9" t="n"/>
      <c r="F2499" s="11" t="n"/>
      <c r="G2499" s="9" t="n"/>
      <c r="H2499" s="9" t="n"/>
      <c r="I2499" s="9">
        <f>IF(COUNTA($A2499:$H2499)=0,"",IF($J2499="OTRO","NO","SI"))</f>
        <v/>
      </c>
      <c r="J2499" s="9">
        <f>IF(COUNTA($A2499:$H2499)=0,"",IFERROR(LOOKUP(2,1/(((LISTS!$H$2:$H$26&lt;&gt;"")*ISNUMBER(SEARCH(LISTS!$H$2:$H$26,$G2499)))+((LISTS!$I$2:$I$26&lt;&gt;"")*ISNUMBER(SEARCH(LISTS!$I$2:$I$26,$E2499)))),LISTS!$K$2:$K$26),"OTRO"))</f>
        <v/>
      </c>
      <c r="K2499" s="11">
        <f>IF($I2499&lt;&gt;"SI",0,IFERROR($F2499,0))</f>
        <v/>
      </c>
      <c r="L2499" s="9">
        <f>IF(COUNTA($A2499:$H2499)=0,"",IF($J2499="OTRO",IFERROR(LOOKUP(2,1/(((LISTS!$H$2:$H$26&lt;&gt;"")*ISNUMBER(SEARCH(LISTS!$H$2:$H$26,$G2499)))+((LISTS!$I$2:$I$26&lt;&gt;"")*ISNUMBER(SEARCH(LISTS!$I$2:$I$26,$E2499)))),LISTS!$L$2:$L$26),"Concepto DIAN no mapeado a casilla automatica"),IF(LEFT($J2499,4)="TOPE","Control automatico DIAN: "&amp;$J2499,"Casilla automatica: "&amp;$J2499)))</f>
        <v/>
      </c>
    </row>
    <row r="2500">
      <c r="A2500" s="9" t="n"/>
      <c r="B2500" s="9" t="n"/>
      <c r="C2500" s="9" t="n"/>
      <c r="D2500" s="9" t="n"/>
      <c r="E2500" s="9" t="n"/>
      <c r="F2500" s="11" t="n"/>
      <c r="G2500" s="9" t="n"/>
      <c r="H2500" s="9" t="n"/>
      <c r="I2500" s="9">
        <f>IF(COUNTA($A2500:$H2500)=0,"",IF($J2500="OTRO","NO","SI"))</f>
        <v/>
      </c>
      <c r="J2500" s="9">
        <f>IF(COUNTA($A2500:$H2500)=0,"",IFERROR(LOOKUP(2,1/(((LISTS!$H$2:$H$26&lt;&gt;"")*ISNUMBER(SEARCH(LISTS!$H$2:$H$26,$G2500)))+((LISTS!$I$2:$I$26&lt;&gt;"")*ISNUMBER(SEARCH(LISTS!$I$2:$I$26,$E2500)))),LISTS!$K$2:$K$26),"OTRO"))</f>
        <v/>
      </c>
      <c r="K2500" s="11">
        <f>IF($I2500&lt;&gt;"SI",0,IFERROR($F2500,0))</f>
        <v/>
      </c>
      <c r="L2500" s="9">
        <f>IF(COUNTA($A2500:$H2500)=0,"",IF($J2500="OTRO",IFERROR(LOOKUP(2,1/(((LISTS!$H$2:$H$26&lt;&gt;"")*ISNUMBER(SEARCH(LISTS!$H$2:$H$26,$G2500)))+((LISTS!$I$2:$I$26&lt;&gt;"")*ISNUMBER(SEARCH(LISTS!$I$2:$I$26,$E2500)))),LISTS!$L$2:$L$26),"Concepto DIAN no mapeado a casilla automatica"),IF(LEFT($J2500,4)="TOPE","Control automatico DIAN: "&amp;$J2500,"Casilla automatica: "&amp;$J2500)))</f>
        <v/>
      </c>
    </row>
    <row r="2501">
      <c r="A2501" s="9" t="n"/>
      <c r="B2501" s="9" t="n"/>
      <c r="C2501" s="9" t="n"/>
      <c r="D2501" s="9" t="n"/>
      <c r="E2501" s="9" t="n"/>
      <c r="F2501" s="11" t="n"/>
      <c r="G2501" s="9" t="n"/>
      <c r="H2501" s="9" t="n"/>
      <c r="I2501" s="9">
        <f>IF(COUNTA($A2501:$H2501)=0,"",IF($J2501="OTRO","NO","SI"))</f>
        <v/>
      </c>
      <c r="J2501" s="9">
        <f>IF(COUNTA($A2501:$H2501)=0,"",IFERROR(LOOKUP(2,1/(((LISTS!$H$2:$H$26&lt;&gt;"")*ISNUMBER(SEARCH(LISTS!$H$2:$H$26,$G2501)))+((LISTS!$I$2:$I$26&lt;&gt;"")*ISNUMBER(SEARCH(LISTS!$I$2:$I$26,$E2501)))),LISTS!$K$2:$K$26),"OTRO"))</f>
        <v/>
      </c>
      <c r="K2501" s="11">
        <f>IF($I2501&lt;&gt;"SI",0,IFERROR($F2501,0))</f>
        <v/>
      </c>
      <c r="L2501" s="9">
        <f>IF(COUNTA($A2501:$H2501)=0,"",IF($J2501="OTRO",IFERROR(LOOKUP(2,1/(((LISTS!$H$2:$H$26&lt;&gt;"")*ISNUMBER(SEARCH(LISTS!$H$2:$H$26,$G2501)))+((LISTS!$I$2:$I$26&lt;&gt;"")*ISNUMBER(SEARCH(LISTS!$I$2:$I$26,$E2501)))),LISTS!$L$2:$L$26),"Concepto DIAN no mapeado a casilla automatica"),IF(LEFT($J2501,4)="TOPE","Control automatico DIAN: "&amp;$J2501,"Casilla automatica: "&amp;$J2501)))</f>
        <v/>
      </c>
    </row>
    <row r="2502">
      <c r="A2502" s="9" t="n"/>
      <c r="B2502" s="9" t="n"/>
      <c r="C2502" s="9" t="n"/>
      <c r="D2502" s="9" t="n"/>
      <c r="E2502" s="9" t="n"/>
      <c r="F2502" s="11" t="n"/>
      <c r="G2502" s="9" t="n"/>
      <c r="H2502" s="9" t="n"/>
      <c r="I2502" s="9">
        <f>IF(COUNTA($A2502:$H2502)=0,"",IF($J2502="OTRO","NO","SI"))</f>
        <v/>
      </c>
      <c r="J2502" s="9">
        <f>IF(COUNTA($A2502:$H2502)=0,"",IFERROR(LOOKUP(2,1/(((LISTS!$H$2:$H$26&lt;&gt;"")*ISNUMBER(SEARCH(LISTS!$H$2:$H$26,$G2502)))+((LISTS!$I$2:$I$26&lt;&gt;"")*ISNUMBER(SEARCH(LISTS!$I$2:$I$26,$E2502)))),LISTS!$K$2:$K$26),"OTRO"))</f>
        <v/>
      </c>
      <c r="K2502" s="11">
        <f>IF($I2502&lt;&gt;"SI",0,IFERROR($F2502,0))</f>
        <v/>
      </c>
      <c r="L2502" s="9">
        <f>IF(COUNTA($A2502:$H2502)=0,"",IF($J2502="OTRO",IFERROR(LOOKUP(2,1/(((LISTS!$H$2:$H$26&lt;&gt;"")*ISNUMBER(SEARCH(LISTS!$H$2:$H$26,$G2502)))+((LISTS!$I$2:$I$26&lt;&gt;"")*ISNUMBER(SEARCH(LISTS!$I$2:$I$26,$E2502)))),LISTS!$L$2:$L$26),"Concepto DIAN no mapeado a casilla automatica"),IF(LEFT($J2502,4)="TOPE","Control automatico DIAN: "&amp;$J2502,"Casilla automatica: "&amp;$J2502)))</f>
        <v/>
      </c>
    </row>
    <row r="2503">
      <c r="A2503" s="9" t="n"/>
      <c r="B2503" s="9" t="n"/>
      <c r="C2503" s="9" t="n"/>
      <c r="D2503" s="9" t="n"/>
      <c r="E2503" s="9" t="n"/>
      <c r="F2503" s="11" t="n"/>
      <c r="G2503" s="9" t="n"/>
      <c r="H2503" s="9" t="n"/>
      <c r="I2503" s="9">
        <f>IF(COUNTA($A2503:$H2503)=0,"",IF($J2503="OTRO","NO","SI"))</f>
        <v/>
      </c>
      <c r="J2503" s="9">
        <f>IF(COUNTA($A2503:$H2503)=0,"",IFERROR(LOOKUP(2,1/(((LISTS!$H$2:$H$26&lt;&gt;"")*ISNUMBER(SEARCH(LISTS!$H$2:$H$26,$G2503)))+((LISTS!$I$2:$I$26&lt;&gt;"")*ISNUMBER(SEARCH(LISTS!$I$2:$I$26,$E2503)))),LISTS!$K$2:$K$26),"OTRO"))</f>
        <v/>
      </c>
      <c r="K2503" s="11">
        <f>IF($I2503&lt;&gt;"SI",0,IFERROR($F2503,0))</f>
        <v/>
      </c>
      <c r="L2503" s="9">
        <f>IF(COUNTA($A2503:$H2503)=0,"",IF($J2503="OTRO",IFERROR(LOOKUP(2,1/(((LISTS!$H$2:$H$26&lt;&gt;"")*ISNUMBER(SEARCH(LISTS!$H$2:$H$26,$G2503)))+((LISTS!$I$2:$I$26&lt;&gt;"")*ISNUMBER(SEARCH(LISTS!$I$2:$I$26,$E2503)))),LISTS!$L$2:$L$26),"Concepto DIAN no mapeado a casilla automatica"),IF(LEFT($J2503,4)="TOPE","Control automatico DIAN: "&amp;$J2503,"Casilla automatica: "&amp;$J2503)))</f>
        <v/>
      </c>
    </row>
    <row r="2504">
      <c r="A2504" s="9" t="n"/>
      <c r="B2504" s="9" t="n"/>
      <c r="C2504" s="9" t="n"/>
      <c r="D2504" s="9" t="n"/>
      <c r="E2504" s="9" t="n"/>
      <c r="F2504" s="11" t="n"/>
      <c r="G2504" s="9" t="n"/>
      <c r="H2504" s="9" t="n"/>
      <c r="I2504" s="9">
        <f>IF(COUNTA($A2504:$H2504)=0,"",IF($J2504="OTRO","NO","SI"))</f>
        <v/>
      </c>
      <c r="J2504" s="9">
        <f>IF(COUNTA($A2504:$H2504)=0,"",IFERROR(LOOKUP(2,1/(((LISTS!$H$2:$H$26&lt;&gt;"")*ISNUMBER(SEARCH(LISTS!$H$2:$H$26,$G2504)))+((LISTS!$I$2:$I$26&lt;&gt;"")*ISNUMBER(SEARCH(LISTS!$I$2:$I$26,$E2504)))),LISTS!$K$2:$K$26),"OTRO"))</f>
        <v/>
      </c>
      <c r="K2504" s="11">
        <f>IF($I2504&lt;&gt;"SI",0,IFERROR($F2504,0))</f>
        <v/>
      </c>
      <c r="L2504" s="9">
        <f>IF(COUNTA($A2504:$H2504)=0,"",IF($J2504="OTRO",IFERROR(LOOKUP(2,1/(((LISTS!$H$2:$H$26&lt;&gt;"")*ISNUMBER(SEARCH(LISTS!$H$2:$H$26,$G2504)))+((LISTS!$I$2:$I$26&lt;&gt;"")*ISNUMBER(SEARCH(LISTS!$I$2:$I$26,$E2504)))),LISTS!$L$2:$L$26),"Concepto DIAN no mapeado a casilla automatica"),IF(LEFT($J2504,4)="TOPE","Control automatico DIAN: "&amp;$J2504,"Casilla automatica: "&amp;$J2504)))</f>
        <v/>
      </c>
    </row>
    <row r="2505">
      <c r="A2505" s="9" t="n"/>
      <c r="B2505" s="9" t="n"/>
      <c r="C2505" s="9" t="n"/>
      <c r="D2505" s="9" t="n"/>
      <c r="E2505" s="9" t="n"/>
      <c r="F2505" s="11" t="n"/>
      <c r="G2505" s="9" t="n"/>
      <c r="H2505" s="9" t="n"/>
      <c r="I2505" s="9">
        <f>IF(COUNTA($A2505:$H2505)=0,"",IF($J2505="OTRO","NO","SI"))</f>
        <v/>
      </c>
      <c r="J2505" s="9">
        <f>IF(COUNTA($A2505:$H2505)=0,"",IFERROR(LOOKUP(2,1/(((LISTS!$H$2:$H$26&lt;&gt;"")*ISNUMBER(SEARCH(LISTS!$H$2:$H$26,$G2505)))+((LISTS!$I$2:$I$26&lt;&gt;"")*ISNUMBER(SEARCH(LISTS!$I$2:$I$26,$E2505)))),LISTS!$K$2:$K$26),"OTRO"))</f>
        <v/>
      </c>
      <c r="K2505" s="11">
        <f>IF($I2505&lt;&gt;"SI",0,IFERROR($F2505,0))</f>
        <v/>
      </c>
      <c r="L2505" s="9">
        <f>IF(COUNTA($A2505:$H2505)=0,"",IF($J2505="OTRO",IFERROR(LOOKUP(2,1/(((LISTS!$H$2:$H$26&lt;&gt;"")*ISNUMBER(SEARCH(LISTS!$H$2:$H$26,$G2505)))+((LISTS!$I$2:$I$26&lt;&gt;"")*ISNUMBER(SEARCH(LISTS!$I$2:$I$26,$E2505)))),LISTS!$L$2:$L$26),"Concepto DIAN no mapeado a casilla automatica"),IF(LEFT($J2505,4)="TOPE","Control automatico DIAN: "&amp;$J2505,"Casilla automatica: "&amp;$J2505)))</f>
        <v/>
      </c>
    </row>
    <row r="2506">
      <c r="A2506" s="9" t="n"/>
      <c r="B2506" s="9" t="n"/>
      <c r="C2506" s="9" t="n"/>
      <c r="D2506" s="9" t="n"/>
      <c r="E2506" s="9" t="n"/>
      <c r="F2506" s="11" t="n"/>
      <c r="G2506" s="9" t="n"/>
      <c r="H2506" s="9" t="n"/>
      <c r="I2506" s="9">
        <f>IF(COUNTA($A2506:$H2506)=0,"",IF($J2506="OTRO","NO","SI"))</f>
        <v/>
      </c>
      <c r="J2506" s="9">
        <f>IF(COUNTA($A2506:$H2506)=0,"",IFERROR(LOOKUP(2,1/(((LISTS!$H$2:$H$26&lt;&gt;"")*ISNUMBER(SEARCH(LISTS!$H$2:$H$26,$G2506)))+((LISTS!$I$2:$I$26&lt;&gt;"")*ISNUMBER(SEARCH(LISTS!$I$2:$I$26,$E2506)))),LISTS!$K$2:$K$26),"OTRO"))</f>
        <v/>
      </c>
      <c r="K2506" s="11">
        <f>IF($I2506&lt;&gt;"SI",0,IFERROR($F2506,0))</f>
        <v/>
      </c>
      <c r="L2506" s="9">
        <f>IF(COUNTA($A2506:$H2506)=0,"",IF($J2506="OTRO",IFERROR(LOOKUP(2,1/(((LISTS!$H$2:$H$26&lt;&gt;"")*ISNUMBER(SEARCH(LISTS!$H$2:$H$26,$G2506)))+((LISTS!$I$2:$I$26&lt;&gt;"")*ISNUMBER(SEARCH(LISTS!$I$2:$I$26,$E2506)))),LISTS!$L$2:$L$26),"Concepto DIAN no mapeado a casilla automatica"),IF(LEFT($J2506,4)="TOPE","Control automatico DIAN: "&amp;$J2506,"Casilla automatica: "&amp;$J2506)))</f>
        <v/>
      </c>
    </row>
    <row r="2507">
      <c r="A2507" s="9" t="n"/>
      <c r="B2507" s="9" t="n"/>
      <c r="C2507" s="9" t="n"/>
      <c r="D2507" s="9" t="n"/>
      <c r="E2507" s="9" t="n"/>
      <c r="F2507" s="11" t="n"/>
      <c r="G2507" s="9" t="n"/>
      <c r="H2507" s="9" t="n"/>
      <c r="I2507" s="9">
        <f>IF(COUNTA($A2507:$H2507)=0,"",IF($J2507="OTRO","NO","SI"))</f>
        <v/>
      </c>
      <c r="J2507" s="9">
        <f>IF(COUNTA($A2507:$H2507)=0,"",IFERROR(LOOKUP(2,1/(((LISTS!$H$2:$H$26&lt;&gt;"")*ISNUMBER(SEARCH(LISTS!$H$2:$H$26,$G2507)))+((LISTS!$I$2:$I$26&lt;&gt;"")*ISNUMBER(SEARCH(LISTS!$I$2:$I$26,$E2507)))),LISTS!$K$2:$K$26),"OTRO"))</f>
        <v/>
      </c>
      <c r="K2507" s="11">
        <f>IF($I2507&lt;&gt;"SI",0,IFERROR($F2507,0))</f>
        <v/>
      </c>
      <c r="L2507" s="9">
        <f>IF(COUNTA($A2507:$H2507)=0,"",IF($J2507="OTRO",IFERROR(LOOKUP(2,1/(((LISTS!$H$2:$H$26&lt;&gt;"")*ISNUMBER(SEARCH(LISTS!$H$2:$H$26,$G2507)))+((LISTS!$I$2:$I$26&lt;&gt;"")*ISNUMBER(SEARCH(LISTS!$I$2:$I$26,$E2507)))),LISTS!$L$2:$L$26),"Concepto DIAN no mapeado a casilla automatica"),IF(LEFT($J2507,4)="TOPE","Control automatico DIAN: "&amp;$J2507,"Casilla automatica: "&amp;$J2507)))</f>
        <v/>
      </c>
    </row>
    <row r="2508">
      <c r="A2508" s="9" t="n"/>
      <c r="B2508" s="9" t="n"/>
      <c r="C2508" s="9" t="n"/>
      <c r="D2508" s="9" t="n"/>
      <c r="E2508" s="9" t="n"/>
      <c r="F2508" s="11" t="n"/>
      <c r="G2508" s="9" t="n"/>
      <c r="H2508" s="9" t="n"/>
      <c r="I2508" s="9">
        <f>IF(COUNTA($A2508:$H2508)=0,"",IF($J2508="OTRO","NO","SI"))</f>
        <v/>
      </c>
      <c r="J2508" s="9">
        <f>IF(COUNTA($A2508:$H2508)=0,"",IFERROR(LOOKUP(2,1/(((LISTS!$H$2:$H$26&lt;&gt;"")*ISNUMBER(SEARCH(LISTS!$H$2:$H$26,$G2508)))+((LISTS!$I$2:$I$26&lt;&gt;"")*ISNUMBER(SEARCH(LISTS!$I$2:$I$26,$E2508)))),LISTS!$K$2:$K$26),"OTRO"))</f>
        <v/>
      </c>
      <c r="K2508" s="11">
        <f>IF($I2508&lt;&gt;"SI",0,IFERROR($F2508,0))</f>
        <v/>
      </c>
      <c r="L2508" s="9">
        <f>IF(COUNTA($A2508:$H2508)=0,"",IF($J2508="OTRO",IFERROR(LOOKUP(2,1/(((LISTS!$H$2:$H$26&lt;&gt;"")*ISNUMBER(SEARCH(LISTS!$H$2:$H$26,$G2508)))+((LISTS!$I$2:$I$26&lt;&gt;"")*ISNUMBER(SEARCH(LISTS!$I$2:$I$26,$E2508)))),LISTS!$L$2:$L$26),"Concepto DIAN no mapeado a casilla automatica"),IF(LEFT($J2508,4)="TOPE","Control automatico DIAN: "&amp;$J2508,"Casilla automatica: "&amp;$J2508)))</f>
        <v/>
      </c>
    </row>
    <row r="2509">
      <c r="A2509" s="9" t="n"/>
      <c r="B2509" s="9" t="n"/>
      <c r="C2509" s="9" t="n"/>
      <c r="D2509" s="9" t="n"/>
      <c r="E2509" s="9" t="n"/>
      <c r="F2509" s="11" t="n"/>
      <c r="G2509" s="9" t="n"/>
      <c r="H2509" s="9" t="n"/>
      <c r="I2509" s="9">
        <f>IF(COUNTA($A2509:$H2509)=0,"",IF($J2509="OTRO","NO","SI"))</f>
        <v/>
      </c>
      <c r="J2509" s="9">
        <f>IF(COUNTA($A2509:$H2509)=0,"",IFERROR(LOOKUP(2,1/(((LISTS!$H$2:$H$26&lt;&gt;"")*ISNUMBER(SEARCH(LISTS!$H$2:$H$26,$G2509)))+((LISTS!$I$2:$I$26&lt;&gt;"")*ISNUMBER(SEARCH(LISTS!$I$2:$I$26,$E2509)))),LISTS!$K$2:$K$26),"OTRO"))</f>
        <v/>
      </c>
      <c r="K2509" s="11">
        <f>IF($I2509&lt;&gt;"SI",0,IFERROR($F2509,0))</f>
        <v/>
      </c>
      <c r="L2509" s="9">
        <f>IF(COUNTA($A2509:$H2509)=0,"",IF($J2509="OTRO",IFERROR(LOOKUP(2,1/(((LISTS!$H$2:$H$26&lt;&gt;"")*ISNUMBER(SEARCH(LISTS!$H$2:$H$26,$G2509)))+((LISTS!$I$2:$I$26&lt;&gt;"")*ISNUMBER(SEARCH(LISTS!$I$2:$I$26,$E2509)))),LISTS!$L$2:$L$26),"Concepto DIAN no mapeado a casilla automatica"),IF(LEFT($J2509,4)="TOPE","Control automatico DIAN: "&amp;$J2509,"Casilla automatica: "&amp;$J2509)))</f>
        <v/>
      </c>
    </row>
    <row r="2510">
      <c r="A2510" s="9" t="n"/>
      <c r="B2510" s="9" t="n"/>
      <c r="C2510" s="9" t="n"/>
      <c r="D2510" s="9" t="n"/>
      <c r="E2510" s="9" t="n"/>
      <c r="F2510" s="11" t="n"/>
      <c r="G2510" s="9" t="n"/>
      <c r="H2510" s="9" t="n"/>
      <c r="I2510" s="9">
        <f>IF(COUNTA($A2510:$H2510)=0,"",IF($J2510="OTRO","NO","SI"))</f>
        <v/>
      </c>
      <c r="J2510" s="9">
        <f>IF(COUNTA($A2510:$H2510)=0,"",IFERROR(LOOKUP(2,1/(((LISTS!$H$2:$H$26&lt;&gt;"")*ISNUMBER(SEARCH(LISTS!$H$2:$H$26,$G2510)))+((LISTS!$I$2:$I$26&lt;&gt;"")*ISNUMBER(SEARCH(LISTS!$I$2:$I$26,$E2510)))),LISTS!$K$2:$K$26),"OTRO"))</f>
        <v/>
      </c>
      <c r="K2510" s="11">
        <f>IF($I2510&lt;&gt;"SI",0,IFERROR($F2510,0))</f>
        <v/>
      </c>
      <c r="L2510" s="9">
        <f>IF(COUNTA($A2510:$H2510)=0,"",IF($J2510="OTRO",IFERROR(LOOKUP(2,1/(((LISTS!$H$2:$H$26&lt;&gt;"")*ISNUMBER(SEARCH(LISTS!$H$2:$H$26,$G2510)))+((LISTS!$I$2:$I$26&lt;&gt;"")*ISNUMBER(SEARCH(LISTS!$I$2:$I$26,$E2510)))),LISTS!$L$2:$L$26),"Concepto DIAN no mapeado a casilla automatica"),IF(LEFT($J2510,4)="TOPE","Control automatico DIAN: "&amp;$J2510,"Casilla automatica: "&amp;$J2510)))</f>
        <v/>
      </c>
    </row>
    <row r="2511">
      <c r="A2511" s="9" t="n"/>
      <c r="B2511" s="9" t="n"/>
      <c r="C2511" s="9" t="n"/>
      <c r="D2511" s="9" t="n"/>
      <c r="E2511" s="9" t="n"/>
      <c r="F2511" s="11" t="n"/>
      <c r="G2511" s="9" t="n"/>
      <c r="H2511" s="9" t="n"/>
      <c r="I2511" s="9">
        <f>IF(COUNTA($A2511:$H2511)=0,"",IF($J2511="OTRO","NO","SI"))</f>
        <v/>
      </c>
      <c r="J2511" s="9">
        <f>IF(COUNTA($A2511:$H2511)=0,"",IFERROR(LOOKUP(2,1/(((LISTS!$H$2:$H$26&lt;&gt;"")*ISNUMBER(SEARCH(LISTS!$H$2:$H$26,$G2511)))+((LISTS!$I$2:$I$26&lt;&gt;"")*ISNUMBER(SEARCH(LISTS!$I$2:$I$26,$E2511)))),LISTS!$K$2:$K$26),"OTRO"))</f>
        <v/>
      </c>
      <c r="K2511" s="11">
        <f>IF($I2511&lt;&gt;"SI",0,IFERROR($F2511,0))</f>
        <v/>
      </c>
      <c r="L2511" s="9">
        <f>IF(COUNTA($A2511:$H2511)=0,"",IF($J2511="OTRO",IFERROR(LOOKUP(2,1/(((LISTS!$H$2:$H$26&lt;&gt;"")*ISNUMBER(SEARCH(LISTS!$H$2:$H$26,$G2511)))+((LISTS!$I$2:$I$26&lt;&gt;"")*ISNUMBER(SEARCH(LISTS!$I$2:$I$26,$E2511)))),LISTS!$L$2:$L$26),"Concepto DIAN no mapeado a casilla automatica"),IF(LEFT($J2511,4)="TOPE","Control automatico DIAN: "&amp;$J2511,"Casilla automatica: "&amp;$J2511)))</f>
        <v/>
      </c>
    </row>
    <row r="2512">
      <c r="A2512" s="9" t="n"/>
      <c r="B2512" s="9" t="n"/>
      <c r="C2512" s="9" t="n"/>
      <c r="D2512" s="9" t="n"/>
      <c r="E2512" s="9" t="n"/>
      <c r="F2512" s="11" t="n"/>
      <c r="G2512" s="9" t="n"/>
      <c r="H2512" s="9" t="n"/>
      <c r="I2512" s="9">
        <f>IF(COUNTA($A2512:$H2512)=0,"",IF($J2512="OTRO","NO","SI"))</f>
        <v/>
      </c>
      <c r="J2512" s="9">
        <f>IF(COUNTA($A2512:$H2512)=0,"",IFERROR(LOOKUP(2,1/(((LISTS!$H$2:$H$26&lt;&gt;"")*ISNUMBER(SEARCH(LISTS!$H$2:$H$26,$G2512)))+((LISTS!$I$2:$I$26&lt;&gt;"")*ISNUMBER(SEARCH(LISTS!$I$2:$I$26,$E2512)))),LISTS!$K$2:$K$26),"OTRO"))</f>
        <v/>
      </c>
      <c r="K2512" s="11">
        <f>IF($I2512&lt;&gt;"SI",0,IFERROR($F2512,0))</f>
        <v/>
      </c>
      <c r="L2512" s="9">
        <f>IF(COUNTA($A2512:$H2512)=0,"",IF($J2512="OTRO",IFERROR(LOOKUP(2,1/(((LISTS!$H$2:$H$26&lt;&gt;"")*ISNUMBER(SEARCH(LISTS!$H$2:$H$26,$G2512)))+((LISTS!$I$2:$I$26&lt;&gt;"")*ISNUMBER(SEARCH(LISTS!$I$2:$I$26,$E2512)))),LISTS!$L$2:$L$26),"Concepto DIAN no mapeado a casilla automatica"),IF(LEFT($J2512,4)="TOPE","Control automatico DIAN: "&amp;$J2512,"Casilla automatica: "&amp;$J2512)))</f>
        <v/>
      </c>
    </row>
    <row r="2513">
      <c r="A2513" s="9" t="n"/>
      <c r="B2513" s="9" t="n"/>
      <c r="C2513" s="9" t="n"/>
      <c r="D2513" s="9" t="n"/>
      <c r="E2513" s="9" t="n"/>
      <c r="F2513" s="11" t="n"/>
      <c r="G2513" s="9" t="n"/>
      <c r="H2513" s="9" t="n"/>
      <c r="I2513" s="9">
        <f>IF(COUNTA($A2513:$H2513)=0,"",IF($J2513="OTRO","NO","SI"))</f>
        <v/>
      </c>
      <c r="J2513" s="9">
        <f>IF(COUNTA($A2513:$H2513)=0,"",IFERROR(LOOKUP(2,1/(((LISTS!$H$2:$H$26&lt;&gt;"")*ISNUMBER(SEARCH(LISTS!$H$2:$H$26,$G2513)))+((LISTS!$I$2:$I$26&lt;&gt;"")*ISNUMBER(SEARCH(LISTS!$I$2:$I$26,$E2513)))),LISTS!$K$2:$K$26),"OTRO"))</f>
        <v/>
      </c>
      <c r="K2513" s="11">
        <f>IF($I2513&lt;&gt;"SI",0,IFERROR($F2513,0))</f>
        <v/>
      </c>
      <c r="L2513" s="9">
        <f>IF(COUNTA($A2513:$H2513)=0,"",IF($J2513="OTRO",IFERROR(LOOKUP(2,1/(((LISTS!$H$2:$H$26&lt;&gt;"")*ISNUMBER(SEARCH(LISTS!$H$2:$H$26,$G2513)))+((LISTS!$I$2:$I$26&lt;&gt;"")*ISNUMBER(SEARCH(LISTS!$I$2:$I$26,$E2513)))),LISTS!$L$2:$L$26),"Concepto DIAN no mapeado a casilla automatica"),IF(LEFT($J2513,4)="TOPE","Control automatico DIAN: "&amp;$J2513,"Casilla automatica: "&amp;$J2513)))</f>
        <v/>
      </c>
    </row>
    <row r="2514">
      <c r="A2514" s="9" t="n"/>
      <c r="B2514" s="9" t="n"/>
      <c r="C2514" s="9" t="n"/>
      <c r="D2514" s="9" t="n"/>
      <c r="E2514" s="9" t="n"/>
      <c r="F2514" s="11" t="n"/>
      <c r="G2514" s="9" t="n"/>
      <c r="H2514" s="9" t="n"/>
      <c r="I2514" s="9">
        <f>IF(COUNTA($A2514:$H2514)=0,"",IF($J2514="OTRO","NO","SI"))</f>
        <v/>
      </c>
      <c r="J2514" s="9">
        <f>IF(COUNTA($A2514:$H2514)=0,"",IFERROR(LOOKUP(2,1/(((LISTS!$H$2:$H$26&lt;&gt;"")*ISNUMBER(SEARCH(LISTS!$H$2:$H$26,$G2514)))+((LISTS!$I$2:$I$26&lt;&gt;"")*ISNUMBER(SEARCH(LISTS!$I$2:$I$26,$E2514)))),LISTS!$K$2:$K$26),"OTRO"))</f>
        <v/>
      </c>
      <c r="K2514" s="11">
        <f>IF($I2514&lt;&gt;"SI",0,IFERROR($F2514,0))</f>
        <v/>
      </c>
      <c r="L2514" s="9">
        <f>IF(COUNTA($A2514:$H2514)=0,"",IF($J2514="OTRO",IFERROR(LOOKUP(2,1/(((LISTS!$H$2:$H$26&lt;&gt;"")*ISNUMBER(SEARCH(LISTS!$H$2:$H$26,$G2514)))+((LISTS!$I$2:$I$26&lt;&gt;"")*ISNUMBER(SEARCH(LISTS!$I$2:$I$26,$E2514)))),LISTS!$L$2:$L$26),"Concepto DIAN no mapeado a casilla automatica"),IF(LEFT($J2514,4)="TOPE","Control automatico DIAN: "&amp;$J2514,"Casilla automatica: "&amp;$J2514)))</f>
        <v/>
      </c>
    </row>
    <row r="2515">
      <c r="A2515" s="9" t="n"/>
      <c r="B2515" s="9" t="n"/>
      <c r="C2515" s="9" t="n"/>
      <c r="D2515" s="9" t="n"/>
      <c r="E2515" s="9" t="n"/>
      <c r="F2515" s="11" t="n"/>
      <c r="G2515" s="9" t="n"/>
      <c r="H2515" s="9" t="n"/>
      <c r="I2515" s="9">
        <f>IF(COUNTA($A2515:$H2515)=0,"",IF($J2515="OTRO","NO","SI"))</f>
        <v/>
      </c>
      <c r="J2515" s="9">
        <f>IF(COUNTA($A2515:$H2515)=0,"",IFERROR(LOOKUP(2,1/(((LISTS!$H$2:$H$26&lt;&gt;"")*ISNUMBER(SEARCH(LISTS!$H$2:$H$26,$G2515)))+((LISTS!$I$2:$I$26&lt;&gt;"")*ISNUMBER(SEARCH(LISTS!$I$2:$I$26,$E2515)))),LISTS!$K$2:$K$26),"OTRO"))</f>
        <v/>
      </c>
      <c r="K2515" s="11">
        <f>IF($I2515&lt;&gt;"SI",0,IFERROR($F2515,0))</f>
        <v/>
      </c>
      <c r="L2515" s="9">
        <f>IF(COUNTA($A2515:$H2515)=0,"",IF($J2515="OTRO",IFERROR(LOOKUP(2,1/(((LISTS!$H$2:$H$26&lt;&gt;"")*ISNUMBER(SEARCH(LISTS!$H$2:$H$26,$G2515)))+((LISTS!$I$2:$I$26&lt;&gt;"")*ISNUMBER(SEARCH(LISTS!$I$2:$I$26,$E2515)))),LISTS!$L$2:$L$26),"Concepto DIAN no mapeado a casilla automatica"),IF(LEFT($J2515,4)="TOPE","Control automatico DIAN: "&amp;$J2515,"Casilla automatica: "&amp;$J2515)))</f>
        <v/>
      </c>
    </row>
    <row r="2516">
      <c r="A2516" s="9" t="n"/>
      <c r="B2516" s="9" t="n"/>
      <c r="C2516" s="9" t="n"/>
      <c r="D2516" s="9" t="n"/>
      <c r="E2516" s="9" t="n"/>
      <c r="F2516" s="11" t="n"/>
      <c r="G2516" s="9" t="n"/>
      <c r="H2516" s="9" t="n"/>
      <c r="I2516" s="9">
        <f>IF(COUNTA($A2516:$H2516)=0,"",IF($J2516="OTRO","NO","SI"))</f>
        <v/>
      </c>
      <c r="J2516" s="9">
        <f>IF(COUNTA($A2516:$H2516)=0,"",IFERROR(LOOKUP(2,1/(((LISTS!$H$2:$H$26&lt;&gt;"")*ISNUMBER(SEARCH(LISTS!$H$2:$H$26,$G2516)))+((LISTS!$I$2:$I$26&lt;&gt;"")*ISNUMBER(SEARCH(LISTS!$I$2:$I$26,$E2516)))),LISTS!$K$2:$K$26),"OTRO"))</f>
        <v/>
      </c>
      <c r="K2516" s="11">
        <f>IF($I2516&lt;&gt;"SI",0,IFERROR($F2516,0))</f>
        <v/>
      </c>
      <c r="L2516" s="9">
        <f>IF(COUNTA($A2516:$H2516)=0,"",IF($J2516="OTRO",IFERROR(LOOKUP(2,1/(((LISTS!$H$2:$H$26&lt;&gt;"")*ISNUMBER(SEARCH(LISTS!$H$2:$H$26,$G2516)))+((LISTS!$I$2:$I$26&lt;&gt;"")*ISNUMBER(SEARCH(LISTS!$I$2:$I$26,$E2516)))),LISTS!$L$2:$L$26),"Concepto DIAN no mapeado a casilla automatica"),IF(LEFT($J2516,4)="TOPE","Control automatico DIAN: "&amp;$J2516,"Casilla automatica: "&amp;$J2516)))</f>
        <v/>
      </c>
    </row>
    <row r="2517">
      <c r="A2517" s="9" t="n"/>
      <c r="B2517" s="9" t="n"/>
      <c r="C2517" s="9" t="n"/>
      <c r="D2517" s="9" t="n"/>
      <c r="E2517" s="9" t="n"/>
      <c r="F2517" s="11" t="n"/>
      <c r="G2517" s="9" t="n"/>
      <c r="H2517" s="9" t="n"/>
      <c r="I2517" s="9">
        <f>IF(COUNTA($A2517:$H2517)=0,"",IF($J2517="OTRO","NO","SI"))</f>
        <v/>
      </c>
      <c r="J2517" s="9">
        <f>IF(COUNTA($A2517:$H2517)=0,"",IFERROR(LOOKUP(2,1/(((LISTS!$H$2:$H$26&lt;&gt;"")*ISNUMBER(SEARCH(LISTS!$H$2:$H$26,$G2517)))+((LISTS!$I$2:$I$26&lt;&gt;"")*ISNUMBER(SEARCH(LISTS!$I$2:$I$26,$E2517)))),LISTS!$K$2:$K$26),"OTRO"))</f>
        <v/>
      </c>
      <c r="K2517" s="11">
        <f>IF($I2517&lt;&gt;"SI",0,IFERROR($F2517,0))</f>
        <v/>
      </c>
      <c r="L2517" s="9">
        <f>IF(COUNTA($A2517:$H2517)=0,"",IF($J2517="OTRO",IFERROR(LOOKUP(2,1/(((LISTS!$H$2:$H$26&lt;&gt;"")*ISNUMBER(SEARCH(LISTS!$H$2:$H$26,$G2517)))+((LISTS!$I$2:$I$26&lt;&gt;"")*ISNUMBER(SEARCH(LISTS!$I$2:$I$26,$E2517)))),LISTS!$L$2:$L$26),"Concepto DIAN no mapeado a casilla automatica"),IF(LEFT($J2517,4)="TOPE","Control automatico DIAN: "&amp;$J2517,"Casilla automatica: "&amp;$J2517)))</f>
        <v/>
      </c>
    </row>
    <row r="2518">
      <c r="A2518" s="9" t="n"/>
      <c r="B2518" s="9" t="n"/>
      <c r="C2518" s="9" t="n"/>
      <c r="D2518" s="9" t="n"/>
      <c r="E2518" s="9" t="n"/>
      <c r="F2518" s="11" t="n"/>
      <c r="G2518" s="9" t="n"/>
      <c r="H2518" s="9" t="n"/>
      <c r="I2518" s="9">
        <f>IF(COUNTA($A2518:$H2518)=0,"",IF($J2518="OTRO","NO","SI"))</f>
        <v/>
      </c>
      <c r="J2518" s="9">
        <f>IF(COUNTA($A2518:$H2518)=0,"",IFERROR(LOOKUP(2,1/(((LISTS!$H$2:$H$26&lt;&gt;"")*ISNUMBER(SEARCH(LISTS!$H$2:$H$26,$G2518)))+((LISTS!$I$2:$I$26&lt;&gt;"")*ISNUMBER(SEARCH(LISTS!$I$2:$I$26,$E2518)))),LISTS!$K$2:$K$26),"OTRO"))</f>
        <v/>
      </c>
      <c r="K2518" s="11">
        <f>IF($I2518&lt;&gt;"SI",0,IFERROR($F2518,0))</f>
        <v/>
      </c>
      <c r="L2518" s="9">
        <f>IF(COUNTA($A2518:$H2518)=0,"",IF($J2518="OTRO",IFERROR(LOOKUP(2,1/(((LISTS!$H$2:$H$26&lt;&gt;"")*ISNUMBER(SEARCH(LISTS!$H$2:$H$26,$G2518)))+((LISTS!$I$2:$I$26&lt;&gt;"")*ISNUMBER(SEARCH(LISTS!$I$2:$I$26,$E2518)))),LISTS!$L$2:$L$26),"Concepto DIAN no mapeado a casilla automatica"),IF(LEFT($J2518,4)="TOPE","Control automatico DIAN: "&amp;$J2518,"Casilla automatica: "&amp;$J2518)))</f>
        <v/>
      </c>
    </row>
    <row r="2519">
      <c r="A2519" s="9" t="n"/>
      <c r="B2519" s="9" t="n"/>
      <c r="C2519" s="9" t="n"/>
      <c r="D2519" s="9" t="n"/>
      <c r="E2519" s="9" t="n"/>
      <c r="F2519" s="11" t="n"/>
      <c r="G2519" s="9" t="n"/>
      <c r="H2519" s="9" t="n"/>
      <c r="I2519" s="9">
        <f>IF(COUNTA($A2519:$H2519)=0,"",IF($J2519="OTRO","NO","SI"))</f>
        <v/>
      </c>
      <c r="J2519" s="9">
        <f>IF(COUNTA($A2519:$H2519)=0,"",IFERROR(LOOKUP(2,1/(((LISTS!$H$2:$H$26&lt;&gt;"")*ISNUMBER(SEARCH(LISTS!$H$2:$H$26,$G2519)))+((LISTS!$I$2:$I$26&lt;&gt;"")*ISNUMBER(SEARCH(LISTS!$I$2:$I$26,$E2519)))),LISTS!$K$2:$K$26),"OTRO"))</f>
        <v/>
      </c>
      <c r="K2519" s="11">
        <f>IF($I2519&lt;&gt;"SI",0,IFERROR($F2519,0))</f>
        <v/>
      </c>
      <c r="L2519" s="9">
        <f>IF(COUNTA($A2519:$H2519)=0,"",IF($J2519="OTRO",IFERROR(LOOKUP(2,1/(((LISTS!$H$2:$H$26&lt;&gt;"")*ISNUMBER(SEARCH(LISTS!$H$2:$H$26,$G2519)))+((LISTS!$I$2:$I$26&lt;&gt;"")*ISNUMBER(SEARCH(LISTS!$I$2:$I$26,$E2519)))),LISTS!$L$2:$L$26),"Concepto DIAN no mapeado a casilla automatica"),IF(LEFT($J2519,4)="TOPE","Control automatico DIAN: "&amp;$J2519,"Casilla automatica: "&amp;$J2519)))</f>
        <v/>
      </c>
    </row>
    <row r="2520">
      <c r="A2520" s="9" t="n"/>
      <c r="B2520" s="9" t="n"/>
      <c r="C2520" s="9" t="n"/>
      <c r="D2520" s="9" t="n"/>
      <c r="E2520" s="9" t="n"/>
      <c r="F2520" s="11" t="n"/>
      <c r="G2520" s="9" t="n"/>
      <c r="H2520" s="9" t="n"/>
      <c r="I2520" s="9">
        <f>IF(COUNTA($A2520:$H2520)=0,"",IF($J2520="OTRO","NO","SI"))</f>
        <v/>
      </c>
      <c r="J2520" s="9">
        <f>IF(COUNTA($A2520:$H2520)=0,"",IFERROR(LOOKUP(2,1/(((LISTS!$H$2:$H$26&lt;&gt;"")*ISNUMBER(SEARCH(LISTS!$H$2:$H$26,$G2520)))+((LISTS!$I$2:$I$26&lt;&gt;"")*ISNUMBER(SEARCH(LISTS!$I$2:$I$26,$E2520)))),LISTS!$K$2:$K$26),"OTRO"))</f>
        <v/>
      </c>
      <c r="K2520" s="11">
        <f>IF($I2520&lt;&gt;"SI",0,IFERROR($F2520,0))</f>
        <v/>
      </c>
      <c r="L2520" s="9">
        <f>IF(COUNTA($A2520:$H2520)=0,"",IF($J2520="OTRO",IFERROR(LOOKUP(2,1/(((LISTS!$H$2:$H$26&lt;&gt;"")*ISNUMBER(SEARCH(LISTS!$H$2:$H$26,$G2520)))+((LISTS!$I$2:$I$26&lt;&gt;"")*ISNUMBER(SEARCH(LISTS!$I$2:$I$26,$E2520)))),LISTS!$L$2:$L$26),"Concepto DIAN no mapeado a casilla automatica"),IF(LEFT($J2520,4)="TOPE","Control automatico DIAN: "&amp;$J2520,"Casilla automatica: "&amp;$J2520)))</f>
        <v/>
      </c>
    </row>
    <row r="2521">
      <c r="A2521" s="9" t="n"/>
      <c r="B2521" s="9" t="n"/>
      <c r="C2521" s="9" t="n"/>
      <c r="D2521" s="9" t="n"/>
      <c r="E2521" s="9" t="n"/>
      <c r="F2521" s="11" t="n"/>
      <c r="G2521" s="9" t="n"/>
      <c r="H2521" s="9" t="n"/>
      <c r="I2521" s="9">
        <f>IF(COUNTA($A2521:$H2521)=0,"",IF($J2521="OTRO","NO","SI"))</f>
        <v/>
      </c>
      <c r="J2521" s="9">
        <f>IF(COUNTA($A2521:$H2521)=0,"",IFERROR(LOOKUP(2,1/(((LISTS!$H$2:$H$26&lt;&gt;"")*ISNUMBER(SEARCH(LISTS!$H$2:$H$26,$G2521)))+((LISTS!$I$2:$I$26&lt;&gt;"")*ISNUMBER(SEARCH(LISTS!$I$2:$I$26,$E2521)))),LISTS!$K$2:$K$26),"OTRO"))</f>
        <v/>
      </c>
      <c r="K2521" s="11">
        <f>IF($I2521&lt;&gt;"SI",0,IFERROR($F2521,0))</f>
        <v/>
      </c>
      <c r="L2521" s="9">
        <f>IF(COUNTA($A2521:$H2521)=0,"",IF($J2521="OTRO",IFERROR(LOOKUP(2,1/(((LISTS!$H$2:$H$26&lt;&gt;"")*ISNUMBER(SEARCH(LISTS!$H$2:$H$26,$G2521)))+((LISTS!$I$2:$I$26&lt;&gt;"")*ISNUMBER(SEARCH(LISTS!$I$2:$I$26,$E2521)))),LISTS!$L$2:$L$26),"Concepto DIAN no mapeado a casilla automatica"),IF(LEFT($J2521,4)="TOPE","Control automatico DIAN: "&amp;$J2521,"Casilla automatica: "&amp;$J2521)))</f>
        <v/>
      </c>
    </row>
    <row r="2522">
      <c r="A2522" s="9" t="n"/>
      <c r="B2522" s="9" t="n"/>
      <c r="C2522" s="9" t="n"/>
      <c r="D2522" s="9" t="n"/>
      <c r="E2522" s="9" t="n"/>
      <c r="F2522" s="11" t="n"/>
      <c r="G2522" s="9" t="n"/>
      <c r="H2522" s="9" t="n"/>
      <c r="I2522" s="9">
        <f>IF(COUNTA($A2522:$H2522)=0,"",IF($J2522="OTRO","NO","SI"))</f>
        <v/>
      </c>
      <c r="J2522" s="9">
        <f>IF(COUNTA($A2522:$H2522)=0,"",IFERROR(LOOKUP(2,1/(((LISTS!$H$2:$H$26&lt;&gt;"")*ISNUMBER(SEARCH(LISTS!$H$2:$H$26,$G2522)))+((LISTS!$I$2:$I$26&lt;&gt;"")*ISNUMBER(SEARCH(LISTS!$I$2:$I$26,$E2522)))),LISTS!$K$2:$K$26),"OTRO"))</f>
        <v/>
      </c>
      <c r="K2522" s="11">
        <f>IF($I2522&lt;&gt;"SI",0,IFERROR($F2522,0))</f>
        <v/>
      </c>
      <c r="L2522" s="9">
        <f>IF(COUNTA($A2522:$H2522)=0,"",IF($J2522="OTRO",IFERROR(LOOKUP(2,1/(((LISTS!$H$2:$H$26&lt;&gt;"")*ISNUMBER(SEARCH(LISTS!$H$2:$H$26,$G2522)))+((LISTS!$I$2:$I$26&lt;&gt;"")*ISNUMBER(SEARCH(LISTS!$I$2:$I$26,$E2522)))),LISTS!$L$2:$L$26),"Concepto DIAN no mapeado a casilla automatica"),IF(LEFT($J2522,4)="TOPE","Control automatico DIAN: "&amp;$J2522,"Casilla automatica: "&amp;$J2522)))</f>
        <v/>
      </c>
    </row>
    <row r="2523">
      <c r="A2523" s="9" t="n"/>
      <c r="B2523" s="9" t="n"/>
      <c r="C2523" s="9" t="n"/>
      <c r="D2523" s="9" t="n"/>
      <c r="E2523" s="9" t="n"/>
      <c r="F2523" s="11" t="n"/>
      <c r="G2523" s="9" t="n"/>
      <c r="H2523" s="9" t="n"/>
      <c r="I2523" s="9">
        <f>IF(COUNTA($A2523:$H2523)=0,"",IF($J2523="OTRO","NO","SI"))</f>
        <v/>
      </c>
      <c r="J2523" s="9">
        <f>IF(COUNTA($A2523:$H2523)=0,"",IFERROR(LOOKUP(2,1/(((LISTS!$H$2:$H$26&lt;&gt;"")*ISNUMBER(SEARCH(LISTS!$H$2:$H$26,$G2523)))+((LISTS!$I$2:$I$26&lt;&gt;"")*ISNUMBER(SEARCH(LISTS!$I$2:$I$26,$E2523)))),LISTS!$K$2:$K$26),"OTRO"))</f>
        <v/>
      </c>
      <c r="K2523" s="11">
        <f>IF($I2523&lt;&gt;"SI",0,IFERROR($F2523,0))</f>
        <v/>
      </c>
      <c r="L2523" s="9">
        <f>IF(COUNTA($A2523:$H2523)=0,"",IF($J2523="OTRO",IFERROR(LOOKUP(2,1/(((LISTS!$H$2:$H$26&lt;&gt;"")*ISNUMBER(SEARCH(LISTS!$H$2:$H$26,$G2523)))+((LISTS!$I$2:$I$26&lt;&gt;"")*ISNUMBER(SEARCH(LISTS!$I$2:$I$26,$E2523)))),LISTS!$L$2:$L$26),"Concepto DIAN no mapeado a casilla automatica"),IF(LEFT($J2523,4)="TOPE","Control automatico DIAN: "&amp;$J2523,"Casilla automatica: "&amp;$J2523)))</f>
        <v/>
      </c>
    </row>
    <row r="2524">
      <c r="A2524" s="9" t="n"/>
      <c r="B2524" s="9" t="n"/>
      <c r="C2524" s="9" t="n"/>
      <c r="D2524" s="9" t="n"/>
      <c r="E2524" s="9" t="n"/>
      <c r="F2524" s="11" t="n"/>
      <c r="G2524" s="9" t="n"/>
      <c r="H2524" s="9" t="n"/>
      <c r="I2524" s="9">
        <f>IF(COUNTA($A2524:$H2524)=0,"",IF($J2524="OTRO","NO","SI"))</f>
        <v/>
      </c>
      <c r="J2524" s="9">
        <f>IF(COUNTA($A2524:$H2524)=0,"",IFERROR(LOOKUP(2,1/(((LISTS!$H$2:$H$26&lt;&gt;"")*ISNUMBER(SEARCH(LISTS!$H$2:$H$26,$G2524)))+((LISTS!$I$2:$I$26&lt;&gt;"")*ISNUMBER(SEARCH(LISTS!$I$2:$I$26,$E2524)))),LISTS!$K$2:$K$26),"OTRO"))</f>
        <v/>
      </c>
      <c r="K2524" s="11">
        <f>IF($I2524&lt;&gt;"SI",0,IFERROR($F2524,0))</f>
        <v/>
      </c>
      <c r="L2524" s="9">
        <f>IF(COUNTA($A2524:$H2524)=0,"",IF($J2524="OTRO",IFERROR(LOOKUP(2,1/(((LISTS!$H$2:$H$26&lt;&gt;"")*ISNUMBER(SEARCH(LISTS!$H$2:$H$26,$G2524)))+((LISTS!$I$2:$I$26&lt;&gt;"")*ISNUMBER(SEARCH(LISTS!$I$2:$I$26,$E2524)))),LISTS!$L$2:$L$26),"Concepto DIAN no mapeado a casilla automatica"),IF(LEFT($J2524,4)="TOPE","Control automatico DIAN: "&amp;$J2524,"Casilla automatica: "&amp;$J2524)))</f>
        <v/>
      </c>
    </row>
    <row r="2525">
      <c r="A2525" s="9" t="n"/>
      <c r="B2525" s="9" t="n"/>
      <c r="C2525" s="9" t="n"/>
      <c r="D2525" s="9" t="n"/>
      <c r="E2525" s="9" t="n"/>
      <c r="F2525" s="11" t="n"/>
      <c r="G2525" s="9" t="n"/>
      <c r="H2525" s="9" t="n"/>
      <c r="I2525" s="9">
        <f>IF(COUNTA($A2525:$H2525)=0,"",IF($J2525="OTRO","NO","SI"))</f>
        <v/>
      </c>
      <c r="J2525" s="9">
        <f>IF(COUNTA($A2525:$H2525)=0,"",IFERROR(LOOKUP(2,1/(((LISTS!$H$2:$H$26&lt;&gt;"")*ISNUMBER(SEARCH(LISTS!$H$2:$H$26,$G2525)))+((LISTS!$I$2:$I$26&lt;&gt;"")*ISNUMBER(SEARCH(LISTS!$I$2:$I$26,$E2525)))),LISTS!$K$2:$K$26),"OTRO"))</f>
        <v/>
      </c>
      <c r="K2525" s="11">
        <f>IF($I2525&lt;&gt;"SI",0,IFERROR($F2525,0))</f>
        <v/>
      </c>
      <c r="L2525" s="9">
        <f>IF(COUNTA($A2525:$H2525)=0,"",IF($J2525="OTRO",IFERROR(LOOKUP(2,1/(((LISTS!$H$2:$H$26&lt;&gt;"")*ISNUMBER(SEARCH(LISTS!$H$2:$H$26,$G2525)))+((LISTS!$I$2:$I$26&lt;&gt;"")*ISNUMBER(SEARCH(LISTS!$I$2:$I$26,$E2525)))),LISTS!$L$2:$L$26),"Concepto DIAN no mapeado a casilla automatica"),IF(LEFT($J2525,4)="TOPE","Control automatico DIAN: "&amp;$J2525,"Casilla automatica: "&amp;$J2525)))</f>
        <v/>
      </c>
    </row>
    <row r="2526">
      <c r="A2526" s="9" t="n"/>
      <c r="B2526" s="9" t="n"/>
      <c r="C2526" s="9" t="n"/>
      <c r="D2526" s="9" t="n"/>
      <c r="E2526" s="9" t="n"/>
      <c r="F2526" s="11" t="n"/>
      <c r="G2526" s="9" t="n"/>
      <c r="H2526" s="9" t="n"/>
      <c r="I2526" s="9">
        <f>IF(COUNTA($A2526:$H2526)=0,"",IF($J2526="OTRO","NO","SI"))</f>
        <v/>
      </c>
      <c r="J2526" s="9">
        <f>IF(COUNTA($A2526:$H2526)=0,"",IFERROR(LOOKUP(2,1/(((LISTS!$H$2:$H$26&lt;&gt;"")*ISNUMBER(SEARCH(LISTS!$H$2:$H$26,$G2526)))+((LISTS!$I$2:$I$26&lt;&gt;"")*ISNUMBER(SEARCH(LISTS!$I$2:$I$26,$E2526)))),LISTS!$K$2:$K$26),"OTRO"))</f>
        <v/>
      </c>
      <c r="K2526" s="11">
        <f>IF($I2526&lt;&gt;"SI",0,IFERROR($F2526,0))</f>
        <v/>
      </c>
      <c r="L2526" s="9">
        <f>IF(COUNTA($A2526:$H2526)=0,"",IF($J2526="OTRO",IFERROR(LOOKUP(2,1/(((LISTS!$H$2:$H$26&lt;&gt;"")*ISNUMBER(SEARCH(LISTS!$H$2:$H$26,$G2526)))+((LISTS!$I$2:$I$26&lt;&gt;"")*ISNUMBER(SEARCH(LISTS!$I$2:$I$26,$E2526)))),LISTS!$L$2:$L$26),"Concepto DIAN no mapeado a casilla automatica"),IF(LEFT($J2526,4)="TOPE","Control automatico DIAN: "&amp;$J2526,"Casilla automatica: "&amp;$J2526)))</f>
        <v/>
      </c>
    </row>
    <row r="2527">
      <c r="A2527" s="9" t="n"/>
      <c r="B2527" s="9" t="n"/>
      <c r="C2527" s="9" t="n"/>
      <c r="D2527" s="9" t="n"/>
      <c r="E2527" s="9" t="n"/>
      <c r="F2527" s="11" t="n"/>
      <c r="G2527" s="9" t="n"/>
      <c r="H2527" s="9" t="n"/>
      <c r="I2527" s="9">
        <f>IF(COUNTA($A2527:$H2527)=0,"",IF($J2527="OTRO","NO","SI"))</f>
        <v/>
      </c>
      <c r="J2527" s="9">
        <f>IF(COUNTA($A2527:$H2527)=0,"",IFERROR(LOOKUP(2,1/(((LISTS!$H$2:$H$26&lt;&gt;"")*ISNUMBER(SEARCH(LISTS!$H$2:$H$26,$G2527)))+((LISTS!$I$2:$I$26&lt;&gt;"")*ISNUMBER(SEARCH(LISTS!$I$2:$I$26,$E2527)))),LISTS!$K$2:$K$26),"OTRO"))</f>
        <v/>
      </c>
      <c r="K2527" s="11">
        <f>IF($I2527&lt;&gt;"SI",0,IFERROR($F2527,0))</f>
        <v/>
      </c>
      <c r="L2527" s="9">
        <f>IF(COUNTA($A2527:$H2527)=0,"",IF($J2527="OTRO",IFERROR(LOOKUP(2,1/(((LISTS!$H$2:$H$26&lt;&gt;"")*ISNUMBER(SEARCH(LISTS!$H$2:$H$26,$G2527)))+((LISTS!$I$2:$I$26&lt;&gt;"")*ISNUMBER(SEARCH(LISTS!$I$2:$I$26,$E2527)))),LISTS!$L$2:$L$26),"Concepto DIAN no mapeado a casilla automatica"),IF(LEFT($J2527,4)="TOPE","Control automatico DIAN: "&amp;$J2527,"Casilla automatica: "&amp;$J2527)))</f>
        <v/>
      </c>
    </row>
    <row r="2528">
      <c r="A2528" s="9" t="n"/>
      <c r="B2528" s="9" t="n"/>
      <c r="C2528" s="9" t="n"/>
      <c r="D2528" s="9" t="n"/>
      <c r="E2528" s="9" t="n"/>
      <c r="F2528" s="11" t="n"/>
      <c r="G2528" s="9" t="n"/>
      <c r="H2528" s="9" t="n"/>
      <c r="I2528" s="9">
        <f>IF(COUNTA($A2528:$H2528)=0,"",IF($J2528="OTRO","NO","SI"))</f>
        <v/>
      </c>
      <c r="J2528" s="9">
        <f>IF(COUNTA($A2528:$H2528)=0,"",IFERROR(LOOKUP(2,1/(((LISTS!$H$2:$H$26&lt;&gt;"")*ISNUMBER(SEARCH(LISTS!$H$2:$H$26,$G2528)))+((LISTS!$I$2:$I$26&lt;&gt;"")*ISNUMBER(SEARCH(LISTS!$I$2:$I$26,$E2528)))),LISTS!$K$2:$K$26),"OTRO"))</f>
        <v/>
      </c>
      <c r="K2528" s="11">
        <f>IF($I2528&lt;&gt;"SI",0,IFERROR($F2528,0))</f>
        <v/>
      </c>
      <c r="L2528" s="9">
        <f>IF(COUNTA($A2528:$H2528)=0,"",IF($J2528="OTRO",IFERROR(LOOKUP(2,1/(((LISTS!$H$2:$H$26&lt;&gt;"")*ISNUMBER(SEARCH(LISTS!$H$2:$H$26,$G2528)))+((LISTS!$I$2:$I$26&lt;&gt;"")*ISNUMBER(SEARCH(LISTS!$I$2:$I$26,$E2528)))),LISTS!$L$2:$L$26),"Concepto DIAN no mapeado a casilla automatica"),IF(LEFT($J2528,4)="TOPE","Control automatico DIAN: "&amp;$J2528,"Casilla automatica: "&amp;$J2528)))</f>
        <v/>
      </c>
    </row>
    <row r="2529">
      <c r="A2529" s="9" t="n"/>
      <c r="B2529" s="9" t="n"/>
      <c r="C2529" s="9" t="n"/>
      <c r="D2529" s="9" t="n"/>
      <c r="E2529" s="9" t="n"/>
      <c r="F2529" s="11" t="n"/>
      <c r="G2529" s="9" t="n"/>
      <c r="H2529" s="9" t="n"/>
      <c r="I2529" s="9">
        <f>IF(COUNTA($A2529:$H2529)=0,"",IF($J2529="OTRO","NO","SI"))</f>
        <v/>
      </c>
      <c r="J2529" s="9">
        <f>IF(COUNTA($A2529:$H2529)=0,"",IFERROR(LOOKUP(2,1/(((LISTS!$H$2:$H$26&lt;&gt;"")*ISNUMBER(SEARCH(LISTS!$H$2:$H$26,$G2529)))+((LISTS!$I$2:$I$26&lt;&gt;"")*ISNUMBER(SEARCH(LISTS!$I$2:$I$26,$E2529)))),LISTS!$K$2:$K$26),"OTRO"))</f>
        <v/>
      </c>
      <c r="K2529" s="11">
        <f>IF($I2529&lt;&gt;"SI",0,IFERROR($F2529,0))</f>
        <v/>
      </c>
      <c r="L2529" s="9">
        <f>IF(COUNTA($A2529:$H2529)=0,"",IF($J2529="OTRO",IFERROR(LOOKUP(2,1/(((LISTS!$H$2:$H$26&lt;&gt;"")*ISNUMBER(SEARCH(LISTS!$H$2:$H$26,$G2529)))+((LISTS!$I$2:$I$26&lt;&gt;"")*ISNUMBER(SEARCH(LISTS!$I$2:$I$26,$E2529)))),LISTS!$L$2:$L$26),"Concepto DIAN no mapeado a casilla automatica"),IF(LEFT($J2529,4)="TOPE","Control automatico DIAN: "&amp;$J2529,"Casilla automatica: "&amp;$J2529)))</f>
        <v/>
      </c>
    </row>
    <row r="2530">
      <c r="A2530" s="9" t="n"/>
      <c r="B2530" s="9" t="n"/>
      <c r="C2530" s="9" t="n"/>
      <c r="D2530" s="9" t="n"/>
      <c r="E2530" s="9" t="n"/>
      <c r="F2530" s="11" t="n"/>
      <c r="G2530" s="9" t="n"/>
      <c r="H2530" s="9" t="n"/>
      <c r="I2530" s="9">
        <f>IF(COUNTA($A2530:$H2530)=0,"",IF($J2530="OTRO","NO","SI"))</f>
        <v/>
      </c>
      <c r="J2530" s="9">
        <f>IF(COUNTA($A2530:$H2530)=0,"",IFERROR(LOOKUP(2,1/(((LISTS!$H$2:$H$26&lt;&gt;"")*ISNUMBER(SEARCH(LISTS!$H$2:$H$26,$G2530)))+((LISTS!$I$2:$I$26&lt;&gt;"")*ISNUMBER(SEARCH(LISTS!$I$2:$I$26,$E2530)))),LISTS!$K$2:$K$26),"OTRO"))</f>
        <v/>
      </c>
      <c r="K2530" s="11">
        <f>IF($I2530&lt;&gt;"SI",0,IFERROR($F2530,0))</f>
        <v/>
      </c>
      <c r="L2530" s="9">
        <f>IF(COUNTA($A2530:$H2530)=0,"",IF($J2530="OTRO",IFERROR(LOOKUP(2,1/(((LISTS!$H$2:$H$26&lt;&gt;"")*ISNUMBER(SEARCH(LISTS!$H$2:$H$26,$G2530)))+((LISTS!$I$2:$I$26&lt;&gt;"")*ISNUMBER(SEARCH(LISTS!$I$2:$I$26,$E2530)))),LISTS!$L$2:$L$26),"Concepto DIAN no mapeado a casilla automatica"),IF(LEFT($J2530,4)="TOPE","Control automatico DIAN: "&amp;$J2530,"Casilla automatica: "&amp;$J2530)))</f>
        <v/>
      </c>
    </row>
    <row r="2531">
      <c r="A2531" s="9" t="n"/>
      <c r="B2531" s="9" t="n"/>
      <c r="C2531" s="9" t="n"/>
      <c r="D2531" s="9" t="n"/>
      <c r="E2531" s="9" t="n"/>
      <c r="F2531" s="11" t="n"/>
      <c r="G2531" s="9" t="n"/>
      <c r="H2531" s="9" t="n"/>
      <c r="I2531" s="9">
        <f>IF(COUNTA($A2531:$H2531)=0,"",IF($J2531="OTRO","NO","SI"))</f>
        <v/>
      </c>
      <c r="J2531" s="9">
        <f>IF(COUNTA($A2531:$H2531)=0,"",IFERROR(LOOKUP(2,1/(((LISTS!$H$2:$H$26&lt;&gt;"")*ISNUMBER(SEARCH(LISTS!$H$2:$H$26,$G2531)))+((LISTS!$I$2:$I$26&lt;&gt;"")*ISNUMBER(SEARCH(LISTS!$I$2:$I$26,$E2531)))),LISTS!$K$2:$K$26),"OTRO"))</f>
        <v/>
      </c>
      <c r="K2531" s="11">
        <f>IF($I2531&lt;&gt;"SI",0,IFERROR($F2531,0))</f>
        <v/>
      </c>
      <c r="L2531" s="9">
        <f>IF(COUNTA($A2531:$H2531)=0,"",IF($J2531="OTRO",IFERROR(LOOKUP(2,1/(((LISTS!$H$2:$H$26&lt;&gt;"")*ISNUMBER(SEARCH(LISTS!$H$2:$H$26,$G2531)))+((LISTS!$I$2:$I$26&lt;&gt;"")*ISNUMBER(SEARCH(LISTS!$I$2:$I$26,$E2531)))),LISTS!$L$2:$L$26),"Concepto DIAN no mapeado a casilla automatica"),IF(LEFT($J2531,4)="TOPE","Control automatico DIAN: "&amp;$J2531,"Casilla automatica: "&amp;$J2531)))</f>
        <v/>
      </c>
    </row>
    <row r="2532">
      <c r="A2532" s="9" t="n"/>
      <c r="B2532" s="9" t="n"/>
      <c r="C2532" s="9" t="n"/>
      <c r="D2532" s="9" t="n"/>
      <c r="E2532" s="9" t="n"/>
      <c r="F2532" s="11" t="n"/>
      <c r="G2532" s="9" t="n"/>
      <c r="H2532" s="9" t="n"/>
      <c r="I2532" s="9">
        <f>IF(COUNTA($A2532:$H2532)=0,"",IF($J2532="OTRO","NO","SI"))</f>
        <v/>
      </c>
      <c r="J2532" s="9">
        <f>IF(COUNTA($A2532:$H2532)=0,"",IFERROR(LOOKUP(2,1/(((LISTS!$H$2:$H$26&lt;&gt;"")*ISNUMBER(SEARCH(LISTS!$H$2:$H$26,$G2532)))+((LISTS!$I$2:$I$26&lt;&gt;"")*ISNUMBER(SEARCH(LISTS!$I$2:$I$26,$E2532)))),LISTS!$K$2:$K$26),"OTRO"))</f>
        <v/>
      </c>
      <c r="K2532" s="11">
        <f>IF($I2532&lt;&gt;"SI",0,IFERROR($F2532,0))</f>
        <v/>
      </c>
      <c r="L2532" s="9">
        <f>IF(COUNTA($A2532:$H2532)=0,"",IF($J2532="OTRO",IFERROR(LOOKUP(2,1/(((LISTS!$H$2:$H$26&lt;&gt;"")*ISNUMBER(SEARCH(LISTS!$H$2:$H$26,$G2532)))+((LISTS!$I$2:$I$26&lt;&gt;"")*ISNUMBER(SEARCH(LISTS!$I$2:$I$26,$E2532)))),LISTS!$L$2:$L$26),"Concepto DIAN no mapeado a casilla automatica"),IF(LEFT($J2532,4)="TOPE","Control automatico DIAN: "&amp;$J2532,"Casilla automatica: "&amp;$J2532)))</f>
        <v/>
      </c>
    </row>
    <row r="2533">
      <c r="A2533" s="9" t="n"/>
      <c r="B2533" s="9" t="n"/>
      <c r="C2533" s="9" t="n"/>
      <c r="D2533" s="9" t="n"/>
      <c r="E2533" s="9" t="n"/>
      <c r="F2533" s="11" t="n"/>
      <c r="G2533" s="9" t="n"/>
      <c r="H2533" s="9" t="n"/>
      <c r="I2533" s="9">
        <f>IF(COUNTA($A2533:$H2533)=0,"",IF($J2533="OTRO","NO","SI"))</f>
        <v/>
      </c>
      <c r="J2533" s="9">
        <f>IF(COUNTA($A2533:$H2533)=0,"",IFERROR(LOOKUP(2,1/(((LISTS!$H$2:$H$26&lt;&gt;"")*ISNUMBER(SEARCH(LISTS!$H$2:$H$26,$G2533)))+((LISTS!$I$2:$I$26&lt;&gt;"")*ISNUMBER(SEARCH(LISTS!$I$2:$I$26,$E2533)))),LISTS!$K$2:$K$26),"OTRO"))</f>
        <v/>
      </c>
      <c r="K2533" s="11">
        <f>IF($I2533&lt;&gt;"SI",0,IFERROR($F2533,0))</f>
        <v/>
      </c>
      <c r="L2533" s="9">
        <f>IF(COUNTA($A2533:$H2533)=0,"",IF($J2533="OTRO",IFERROR(LOOKUP(2,1/(((LISTS!$H$2:$H$26&lt;&gt;"")*ISNUMBER(SEARCH(LISTS!$H$2:$H$26,$G2533)))+((LISTS!$I$2:$I$26&lt;&gt;"")*ISNUMBER(SEARCH(LISTS!$I$2:$I$26,$E2533)))),LISTS!$L$2:$L$26),"Concepto DIAN no mapeado a casilla automatica"),IF(LEFT($J2533,4)="TOPE","Control automatico DIAN: "&amp;$J2533,"Casilla automatica: "&amp;$J2533)))</f>
        <v/>
      </c>
    </row>
    <row r="2534">
      <c r="A2534" s="9" t="n"/>
      <c r="B2534" s="9" t="n"/>
      <c r="C2534" s="9" t="n"/>
      <c r="D2534" s="9" t="n"/>
      <c r="E2534" s="9" t="n"/>
      <c r="F2534" s="11" t="n"/>
      <c r="G2534" s="9" t="n"/>
      <c r="H2534" s="9" t="n"/>
      <c r="I2534" s="9">
        <f>IF(COUNTA($A2534:$H2534)=0,"",IF($J2534="OTRO","NO","SI"))</f>
        <v/>
      </c>
      <c r="J2534" s="9">
        <f>IF(COUNTA($A2534:$H2534)=0,"",IFERROR(LOOKUP(2,1/(((LISTS!$H$2:$H$26&lt;&gt;"")*ISNUMBER(SEARCH(LISTS!$H$2:$H$26,$G2534)))+((LISTS!$I$2:$I$26&lt;&gt;"")*ISNUMBER(SEARCH(LISTS!$I$2:$I$26,$E2534)))),LISTS!$K$2:$K$26),"OTRO"))</f>
        <v/>
      </c>
      <c r="K2534" s="11">
        <f>IF($I2534&lt;&gt;"SI",0,IFERROR($F2534,0))</f>
        <v/>
      </c>
      <c r="L2534" s="9">
        <f>IF(COUNTA($A2534:$H2534)=0,"",IF($J2534="OTRO",IFERROR(LOOKUP(2,1/(((LISTS!$H$2:$H$26&lt;&gt;"")*ISNUMBER(SEARCH(LISTS!$H$2:$H$26,$G2534)))+((LISTS!$I$2:$I$26&lt;&gt;"")*ISNUMBER(SEARCH(LISTS!$I$2:$I$26,$E2534)))),LISTS!$L$2:$L$26),"Concepto DIAN no mapeado a casilla automatica"),IF(LEFT($J2534,4)="TOPE","Control automatico DIAN: "&amp;$J2534,"Casilla automatica: "&amp;$J2534)))</f>
        <v/>
      </c>
    </row>
    <row r="2535">
      <c r="A2535" s="9" t="n"/>
      <c r="B2535" s="9" t="n"/>
      <c r="C2535" s="9" t="n"/>
      <c r="D2535" s="9" t="n"/>
      <c r="E2535" s="9" t="n"/>
      <c r="F2535" s="11" t="n"/>
      <c r="G2535" s="9" t="n"/>
      <c r="H2535" s="9" t="n"/>
      <c r="I2535" s="9">
        <f>IF(COUNTA($A2535:$H2535)=0,"",IF($J2535="OTRO","NO","SI"))</f>
        <v/>
      </c>
      <c r="J2535" s="9">
        <f>IF(COUNTA($A2535:$H2535)=0,"",IFERROR(LOOKUP(2,1/(((LISTS!$H$2:$H$26&lt;&gt;"")*ISNUMBER(SEARCH(LISTS!$H$2:$H$26,$G2535)))+((LISTS!$I$2:$I$26&lt;&gt;"")*ISNUMBER(SEARCH(LISTS!$I$2:$I$26,$E2535)))),LISTS!$K$2:$K$26),"OTRO"))</f>
        <v/>
      </c>
      <c r="K2535" s="11">
        <f>IF($I2535&lt;&gt;"SI",0,IFERROR($F2535,0))</f>
        <v/>
      </c>
      <c r="L2535" s="9">
        <f>IF(COUNTA($A2535:$H2535)=0,"",IF($J2535="OTRO",IFERROR(LOOKUP(2,1/(((LISTS!$H$2:$H$26&lt;&gt;"")*ISNUMBER(SEARCH(LISTS!$H$2:$H$26,$G2535)))+((LISTS!$I$2:$I$26&lt;&gt;"")*ISNUMBER(SEARCH(LISTS!$I$2:$I$26,$E2535)))),LISTS!$L$2:$L$26),"Concepto DIAN no mapeado a casilla automatica"),IF(LEFT($J2535,4)="TOPE","Control automatico DIAN: "&amp;$J2535,"Casilla automatica: "&amp;$J2535)))</f>
        <v/>
      </c>
    </row>
    <row r="2536">
      <c r="A2536" s="9" t="n"/>
      <c r="B2536" s="9" t="n"/>
      <c r="C2536" s="9" t="n"/>
      <c r="D2536" s="9" t="n"/>
      <c r="E2536" s="9" t="n"/>
      <c r="F2536" s="11" t="n"/>
      <c r="G2536" s="9" t="n"/>
      <c r="H2536" s="9" t="n"/>
      <c r="I2536" s="9">
        <f>IF(COUNTA($A2536:$H2536)=0,"",IF($J2536="OTRO","NO","SI"))</f>
        <v/>
      </c>
      <c r="J2536" s="9">
        <f>IF(COUNTA($A2536:$H2536)=0,"",IFERROR(LOOKUP(2,1/(((LISTS!$H$2:$H$26&lt;&gt;"")*ISNUMBER(SEARCH(LISTS!$H$2:$H$26,$G2536)))+((LISTS!$I$2:$I$26&lt;&gt;"")*ISNUMBER(SEARCH(LISTS!$I$2:$I$26,$E2536)))),LISTS!$K$2:$K$26),"OTRO"))</f>
        <v/>
      </c>
      <c r="K2536" s="11">
        <f>IF($I2536&lt;&gt;"SI",0,IFERROR($F2536,0))</f>
        <v/>
      </c>
      <c r="L2536" s="9">
        <f>IF(COUNTA($A2536:$H2536)=0,"",IF($J2536="OTRO",IFERROR(LOOKUP(2,1/(((LISTS!$H$2:$H$26&lt;&gt;"")*ISNUMBER(SEARCH(LISTS!$H$2:$H$26,$G2536)))+((LISTS!$I$2:$I$26&lt;&gt;"")*ISNUMBER(SEARCH(LISTS!$I$2:$I$26,$E2536)))),LISTS!$L$2:$L$26),"Concepto DIAN no mapeado a casilla automatica"),IF(LEFT($J2536,4)="TOPE","Control automatico DIAN: "&amp;$J2536,"Casilla automatica: "&amp;$J2536)))</f>
        <v/>
      </c>
    </row>
    <row r="2537">
      <c r="A2537" s="9" t="n"/>
      <c r="B2537" s="9" t="n"/>
      <c r="C2537" s="9" t="n"/>
      <c r="D2537" s="9" t="n"/>
      <c r="E2537" s="9" t="n"/>
      <c r="F2537" s="11" t="n"/>
      <c r="G2537" s="9" t="n"/>
      <c r="H2537" s="9" t="n"/>
      <c r="I2537" s="9">
        <f>IF(COUNTA($A2537:$H2537)=0,"",IF($J2537="OTRO","NO","SI"))</f>
        <v/>
      </c>
      <c r="J2537" s="9">
        <f>IF(COUNTA($A2537:$H2537)=0,"",IFERROR(LOOKUP(2,1/(((LISTS!$H$2:$H$26&lt;&gt;"")*ISNUMBER(SEARCH(LISTS!$H$2:$H$26,$G2537)))+((LISTS!$I$2:$I$26&lt;&gt;"")*ISNUMBER(SEARCH(LISTS!$I$2:$I$26,$E2537)))),LISTS!$K$2:$K$26),"OTRO"))</f>
        <v/>
      </c>
      <c r="K2537" s="11">
        <f>IF($I2537&lt;&gt;"SI",0,IFERROR($F2537,0))</f>
        <v/>
      </c>
      <c r="L2537" s="9">
        <f>IF(COUNTA($A2537:$H2537)=0,"",IF($J2537="OTRO",IFERROR(LOOKUP(2,1/(((LISTS!$H$2:$H$26&lt;&gt;"")*ISNUMBER(SEARCH(LISTS!$H$2:$H$26,$G2537)))+((LISTS!$I$2:$I$26&lt;&gt;"")*ISNUMBER(SEARCH(LISTS!$I$2:$I$26,$E2537)))),LISTS!$L$2:$L$26),"Concepto DIAN no mapeado a casilla automatica"),IF(LEFT($J2537,4)="TOPE","Control automatico DIAN: "&amp;$J2537,"Casilla automatica: "&amp;$J2537)))</f>
        <v/>
      </c>
    </row>
    <row r="2538">
      <c r="A2538" s="9" t="n"/>
      <c r="B2538" s="9" t="n"/>
      <c r="C2538" s="9" t="n"/>
      <c r="D2538" s="9" t="n"/>
      <c r="E2538" s="9" t="n"/>
      <c r="F2538" s="11" t="n"/>
      <c r="G2538" s="9" t="n"/>
      <c r="H2538" s="9" t="n"/>
      <c r="I2538" s="9">
        <f>IF(COUNTA($A2538:$H2538)=0,"",IF($J2538="OTRO","NO","SI"))</f>
        <v/>
      </c>
      <c r="J2538" s="9">
        <f>IF(COUNTA($A2538:$H2538)=0,"",IFERROR(LOOKUP(2,1/(((LISTS!$H$2:$H$26&lt;&gt;"")*ISNUMBER(SEARCH(LISTS!$H$2:$H$26,$G2538)))+((LISTS!$I$2:$I$26&lt;&gt;"")*ISNUMBER(SEARCH(LISTS!$I$2:$I$26,$E2538)))),LISTS!$K$2:$K$26),"OTRO"))</f>
        <v/>
      </c>
      <c r="K2538" s="11">
        <f>IF($I2538&lt;&gt;"SI",0,IFERROR($F2538,0))</f>
        <v/>
      </c>
      <c r="L2538" s="9">
        <f>IF(COUNTA($A2538:$H2538)=0,"",IF($J2538="OTRO",IFERROR(LOOKUP(2,1/(((LISTS!$H$2:$H$26&lt;&gt;"")*ISNUMBER(SEARCH(LISTS!$H$2:$H$26,$G2538)))+((LISTS!$I$2:$I$26&lt;&gt;"")*ISNUMBER(SEARCH(LISTS!$I$2:$I$26,$E2538)))),LISTS!$L$2:$L$26),"Concepto DIAN no mapeado a casilla automatica"),IF(LEFT($J2538,4)="TOPE","Control automatico DIAN: "&amp;$J2538,"Casilla automatica: "&amp;$J2538)))</f>
        <v/>
      </c>
    </row>
    <row r="2539">
      <c r="A2539" s="9" t="n"/>
      <c r="B2539" s="9" t="n"/>
      <c r="C2539" s="9" t="n"/>
      <c r="D2539" s="9" t="n"/>
      <c r="E2539" s="9" t="n"/>
      <c r="F2539" s="11" t="n"/>
      <c r="G2539" s="9" t="n"/>
      <c r="H2539" s="9" t="n"/>
      <c r="I2539" s="9">
        <f>IF(COUNTA($A2539:$H2539)=0,"",IF($J2539="OTRO","NO","SI"))</f>
        <v/>
      </c>
      <c r="J2539" s="9">
        <f>IF(COUNTA($A2539:$H2539)=0,"",IFERROR(LOOKUP(2,1/(((LISTS!$H$2:$H$26&lt;&gt;"")*ISNUMBER(SEARCH(LISTS!$H$2:$H$26,$G2539)))+((LISTS!$I$2:$I$26&lt;&gt;"")*ISNUMBER(SEARCH(LISTS!$I$2:$I$26,$E2539)))),LISTS!$K$2:$K$26),"OTRO"))</f>
        <v/>
      </c>
      <c r="K2539" s="11">
        <f>IF($I2539&lt;&gt;"SI",0,IFERROR($F2539,0))</f>
        <v/>
      </c>
      <c r="L2539" s="9">
        <f>IF(COUNTA($A2539:$H2539)=0,"",IF($J2539="OTRO",IFERROR(LOOKUP(2,1/(((LISTS!$H$2:$H$26&lt;&gt;"")*ISNUMBER(SEARCH(LISTS!$H$2:$H$26,$G2539)))+((LISTS!$I$2:$I$26&lt;&gt;"")*ISNUMBER(SEARCH(LISTS!$I$2:$I$26,$E2539)))),LISTS!$L$2:$L$26),"Concepto DIAN no mapeado a casilla automatica"),IF(LEFT($J2539,4)="TOPE","Control automatico DIAN: "&amp;$J2539,"Casilla automatica: "&amp;$J2539)))</f>
        <v/>
      </c>
    </row>
    <row r="2540">
      <c r="A2540" s="9" t="n"/>
      <c r="B2540" s="9" t="n"/>
      <c r="C2540" s="9" t="n"/>
      <c r="D2540" s="9" t="n"/>
      <c r="E2540" s="9" t="n"/>
      <c r="F2540" s="11" t="n"/>
      <c r="G2540" s="9" t="n"/>
      <c r="H2540" s="9" t="n"/>
      <c r="I2540" s="9">
        <f>IF(COUNTA($A2540:$H2540)=0,"",IF($J2540="OTRO","NO","SI"))</f>
        <v/>
      </c>
      <c r="J2540" s="9">
        <f>IF(COUNTA($A2540:$H2540)=0,"",IFERROR(LOOKUP(2,1/(((LISTS!$H$2:$H$26&lt;&gt;"")*ISNUMBER(SEARCH(LISTS!$H$2:$H$26,$G2540)))+((LISTS!$I$2:$I$26&lt;&gt;"")*ISNUMBER(SEARCH(LISTS!$I$2:$I$26,$E2540)))),LISTS!$K$2:$K$26),"OTRO"))</f>
        <v/>
      </c>
      <c r="K2540" s="11">
        <f>IF($I2540&lt;&gt;"SI",0,IFERROR($F2540,0))</f>
        <v/>
      </c>
      <c r="L2540" s="9">
        <f>IF(COUNTA($A2540:$H2540)=0,"",IF($J2540="OTRO",IFERROR(LOOKUP(2,1/(((LISTS!$H$2:$H$26&lt;&gt;"")*ISNUMBER(SEARCH(LISTS!$H$2:$H$26,$G2540)))+((LISTS!$I$2:$I$26&lt;&gt;"")*ISNUMBER(SEARCH(LISTS!$I$2:$I$26,$E2540)))),LISTS!$L$2:$L$26),"Concepto DIAN no mapeado a casilla automatica"),IF(LEFT($J2540,4)="TOPE","Control automatico DIAN: "&amp;$J2540,"Casilla automatica: "&amp;$J2540)))</f>
        <v/>
      </c>
    </row>
    <row r="2541">
      <c r="A2541" s="9" t="n"/>
      <c r="B2541" s="9" t="n"/>
      <c r="C2541" s="9" t="n"/>
      <c r="D2541" s="9" t="n"/>
      <c r="E2541" s="9" t="n"/>
      <c r="F2541" s="11" t="n"/>
      <c r="G2541" s="9" t="n"/>
      <c r="H2541" s="9" t="n"/>
      <c r="I2541" s="9">
        <f>IF(COUNTA($A2541:$H2541)=0,"",IF($J2541="OTRO","NO","SI"))</f>
        <v/>
      </c>
      <c r="J2541" s="9">
        <f>IF(COUNTA($A2541:$H2541)=0,"",IFERROR(LOOKUP(2,1/(((LISTS!$H$2:$H$26&lt;&gt;"")*ISNUMBER(SEARCH(LISTS!$H$2:$H$26,$G2541)))+((LISTS!$I$2:$I$26&lt;&gt;"")*ISNUMBER(SEARCH(LISTS!$I$2:$I$26,$E2541)))),LISTS!$K$2:$K$26),"OTRO"))</f>
        <v/>
      </c>
      <c r="K2541" s="11">
        <f>IF($I2541&lt;&gt;"SI",0,IFERROR($F2541,0))</f>
        <v/>
      </c>
      <c r="L2541" s="9">
        <f>IF(COUNTA($A2541:$H2541)=0,"",IF($J2541="OTRO",IFERROR(LOOKUP(2,1/(((LISTS!$H$2:$H$26&lt;&gt;"")*ISNUMBER(SEARCH(LISTS!$H$2:$H$26,$G2541)))+((LISTS!$I$2:$I$26&lt;&gt;"")*ISNUMBER(SEARCH(LISTS!$I$2:$I$26,$E2541)))),LISTS!$L$2:$L$26),"Concepto DIAN no mapeado a casilla automatica"),IF(LEFT($J2541,4)="TOPE","Control automatico DIAN: "&amp;$J2541,"Casilla automatica: "&amp;$J2541)))</f>
        <v/>
      </c>
    </row>
    <row r="2542">
      <c r="A2542" s="9" t="n"/>
      <c r="B2542" s="9" t="n"/>
      <c r="C2542" s="9" t="n"/>
      <c r="D2542" s="9" t="n"/>
      <c r="E2542" s="9" t="n"/>
      <c r="F2542" s="11" t="n"/>
      <c r="G2542" s="9" t="n"/>
      <c r="H2542" s="9" t="n"/>
      <c r="I2542" s="9">
        <f>IF(COUNTA($A2542:$H2542)=0,"",IF($J2542="OTRO","NO","SI"))</f>
        <v/>
      </c>
      <c r="J2542" s="9">
        <f>IF(COUNTA($A2542:$H2542)=0,"",IFERROR(LOOKUP(2,1/(((LISTS!$H$2:$H$26&lt;&gt;"")*ISNUMBER(SEARCH(LISTS!$H$2:$H$26,$G2542)))+((LISTS!$I$2:$I$26&lt;&gt;"")*ISNUMBER(SEARCH(LISTS!$I$2:$I$26,$E2542)))),LISTS!$K$2:$K$26),"OTRO"))</f>
        <v/>
      </c>
      <c r="K2542" s="11">
        <f>IF($I2542&lt;&gt;"SI",0,IFERROR($F2542,0))</f>
        <v/>
      </c>
      <c r="L2542" s="9">
        <f>IF(COUNTA($A2542:$H2542)=0,"",IF($J2542="OTRO",IFERROR(LOOKUP(2,1/(((LISTS!$H$2:$H$26&lt;&gt;"")*ISNUMBER(SEARCH(LISTS!$H$2:$H$26,$G2542)))+((LISTS!$I$2:$I$26&lt;&gt;"")*ISNUMBER(SEARCH(LISTS!$I$2:$I$26,$E2542)))),LISTS!$L$2:$L$26),"Concepto DIAN no mapeado a casilla automatica"),IF(LEFT($J2542,4)="TOPE","Control automatico DIAN: "&amp;$J2542,"Casilla automatica: "&amp;$J2542)))</f>
        <v/>
      </c>
    </row>
    <row r="2543">
      <c r="A2543" s="9" t="n"/>
      <c r="B2543" s="9" t="n"/>
      <c r="C2543" s="9" t="n"/>
      <c r="D2543" s="9" t="n"/>
      <c r="E2543" s="9" t="n"/>
      <c r="F2543" s="11" t="n"/>
      <c r="G2543" s="9" t="n"/>
      <c r="H2543" s="9" t="n"/>
      <c r="I2543" s="9">
        <f>IF(COUNTA($A2543:$H2543)=0,"",IF($J2543="OTRO","NO","SI"))</f>
        <v/>
      </c>
      <c r="J2543" s="9">
        <f>IF(COUNTA($A2543:$H2543)=0,"",IFERROR(LOOKUP(2,1/(((LISTS!$H$2:$H$26&lt;&gt;"")*ISNUMBER(SEARCH(LISTS!$H$2:$H$26,$G2543)))+((LISTS!$I$2:$I$26&lt;&gt;"")*ISNUMBER(SEARCH(LISTS!$I$2:$I$26,$E2543)))),LISTS!$K$2:$K$26),"OTRO"))</f>
        <v/>
      </c>
      <c r="K2543" s="11">
        <f>IF($I2543&lt;&gt;"SI",0,IFERROR($F2543,0))</f>
        <v/>
      </c>
      <c r="L2543" s="9">
        <f>IF(COUNTA($A2543:$H2543)=0,"",IF($J2543="OTRO",IFERROR(LOOKUP(2,1/(((LISTS!$H$2:$H$26&lt;&gt;"")*ISNUMBER(SEARCH(LISTS!$H$2:$H$26,$G2543)))+((LISTS!$I$2:$I$26&lt;&gt;"")*ISNUMBER(SEARCH(LISTS!$I$2:$I$26,$E2543)))),LISTS!$L$2:$L$26),"Concepto DIAN no mapeado a casilla automatica"),IF(LEFT($J2543,4)="TOPE","Control automatico DIAN: "&amp;$J2543,"Casilla automatica: "&amp;$J2543)))</f>
        <v/>
      </c>
    </row>
    <row r="2544">
      <c r="A2544" s="9" t="n"/>
      <c r="B2544" s="9" t="n"/>
      <c r="C2544" s="9" t="n"/>
      <c r="D2544" s="9" t="n"/>
      <c r="E2544" s="9" t="n"/>
      <c r="F2544" s="11" t="n"/>
      <c r="G2544" s="9" t="n"/>
      <c r="H2544" s="9" t="n"/>
      <c r="I2544" s="9">
        <f>IF(COUNTA($A2544:$H2544)=0,"",IF($J2544="OTRO","NO","SI"))</f>
        <v/>
      </c>
      <c r="J2544" s="9">
        <f>IF(COUNTA($A2544:$H2544)=0,"",IFERROR(LOOKUP(2,1/(((LISTS!$H$2:$H$26&lt;&gt;"")*ISNUMBER(SEARCH(LISTS!$H$2:$H$26,$G2544)))+((LISTS!$I$2:$I$26&lt;&gt;"")*ISNUMBER(SEARCH(LISTS!$I$2:$I$26,$E2544)))),LISTS!$K$2:$K$26),"OTRO"))</f>
        <v/>
      </c>
      <c r="K2544" s="11">
        <f>IF($I2544&lt;&gt;"SI",0,IFERROR($F2544,0))</f>
        <v/>
      </c>
      <c r="L2544" s="9">
        <f>IF(COUNTA($A2544:$H2544)=0,"",IF($J2544="OTRO",IFERROR(LOOKUP(2,1/(((LISTS!$H$2:$H$26&lt;&gt;"")*ISNUMBER(SEARCH(LISTS!$H$2:$H$26,$G2544)))+((LISTS!$I$2:$I$26&lt;&gt;"")*ISNUMBER(SEARCH(LISTS!$I$2:$I$26,$E2544)))),LISTS!$L$2:$L$26),"Concepto DIAN no mapeado a casilla automatica"),IF(LEFT($J2544,4)="TOPE","Control automatico DIAN: "&amp;$J2544,"Casilla automatica: "&amp;$J2544)))</f>
        <v/>
      </c>
    </row>
    <row r="2545">
      <c r="A2545" s="9" t="n"/>
      <c r="B2545" s="9" t="n"/>
      <c r="C2545" s="9" t="n"/>
      <c r="D2545" s="9" t="n"/>
      <c r="E2545" s="9" t="n"/>
      <c r="F2545" s="11" t="n"/>
      <c r="G2545" s="9" t="n"/>
      <c r="H2545" s="9" t="n"/>
      <c r="I2545" s="9">
        <f>IF(COUNTA($A2545:$H2545)=0,"",IF($J2545="OTRO","NO","SI"))</f>
        <v/>
      </c>
      <c r="J2545" s="9">
        <f>IF(COUNTA($A2545:$H2545)=0,"",IFERROR(LOOKUP(2,1/(((LISTS!$H$2:$H$26&lt;&gt;"")*ISNUMBER(SEARCH(LISTS!$H$2:$H$26,$G2545)))+((LISTS!$I$2:$I$26&lt;&gt;"")*ISNUMBER(SEARCH(LISTS!$I$2:$I$26,$E2545)))),LISTS!$K$2:$K$26),"OTRO"))</f>
        <v/>
      </c>
      <c r="K2545" s="11">
        <f>IF($I2545&lt;&gt;"SI",0,IFERROR($F2545,0))</f>
        <v/>
      </c>
      <c r="L2545" s="9">
        <f>IF(COUNTA($A2545:$H2545)=0,"",IF($J2545="OTRO",IFERROR(LOOKUP(2,1/(((LISTS!$H$2:$H$26&lt;&gt;"")*ISNUMBER(SEARCH(LISTS!$H$2:$H$26,$G2545)))+((LISTS!$I$2:$I$26&lt;&gt;"")*ISNUMBER(SEARCH(LISTS!$I$2:$I$26,$E2545)))),LISTS!$L$2:$L$26),"Concepto DIAN no mapeado a casilla automatica"),IF(LEFT($J2545,4)="TOPE","Control automatico DIAN: "&amp;$J2545,"Casilla automatica: "&amp;$J2545)))</f>
        <v/>
      </c>
    </row>
    <row r="2546">
      <c r="A2546" s="9" t="n"/>
      <c r="B2546" s="9" t="n"/>
      <c r="C2546" s="9" t="n"/>
      <c r="D2546" s="9" t="n"/>
      <c r="E2546" s="9" t="n"/>
      <c r="F2546" s="11" t="n"/>
      <c r="G2546" s="9" t="n"/>
      <c r="H2546" s="9" t="n"/>
      <c r="I2546" s="9">
        <f>IF(COUNTA($A2546:$H2546)=0,"",IF($J2546="OTRO","NO","SI"))</f>
        <v/>
      </c>
      <c r="J2546" s="9">
        <f>IF(COUNTA($A2546:$H2546)=0,"",IFERROR(LOOKUP(2,1/(((LISTS!$H$2:$H$26&lt;&gt;"")*ISNUMBER(SEARCH(LISTS!$H$2:$H$26,$G2546)))+((LISTS!$I$2:$I$26&lt;&gt;"")*ISNUMBER(SEARCH(LISTS!$I$2:$I$26,$E2546)))),LISTS!$K$2:$K$26),"OTRO"))</f>
        <v/>
      </c>
      <c r="K2546" s="11">
        <f>IF($I2546&lt;&gt;"SI",0,IFERROR($F2546,0))</f>
        <v/>
      </c>
      <c r="L2546" s="9">
        <f>IF(COUNTA($A2546:$H2546)=0,"",IF($J2546="OTRO",IFERROR(LOOKUP(2,1/(((LISTS!$H$2:$H$26&lt;&gt;"")*ISNUMBER(SEARCH(LISTS!$H$2:$H$26,$G2546)))+((LISTS!$I$2:$I$26&lt;&gt;"")*ISNUMBER(SEARCH(LISTS!$I$2:$I$26,$E2546)))),LISTS!$L$2:$L$26),"Concepto DIAN no mapeado a casilla automatica"),IF(LEFT($J2546,4)="TOPE","Control automatico DIAN: "&amp;$J2546,"Casilla automatica: "&amp;$J2546)))</f>
        <v/>
      </c>
    </row>
    <row r="2547">
      <c r="A2547" s="9" t="n"/>
      <c r="B2547" s="9" t="n"/>
      <c r="C2547" s="9" t="n"/>
      <c r="D2547" s="9" t="n"/>
      <c r="E2547" s="9" t="n"/>
      <c r="F2547" s="11" t="n"/>
      <c r="G2547" s="9" t="n"/>
      <c r="H2547" s="9" t="n"/>
      <c r="I2547" s="9">
        <f>IF(COUNTA($A2547:$H2547)=0,"",IF($J2547="OTRO","NO","SI"))</f>
        <v/>
      </c>
      <c r="J2547" s="9">
        <f>IF(COUNTA($A2547:$H2547)=0,"",IFERROR(LOOKUP(2,1/(((LISTS!$H$2:$H$26&lt;&gt;"")*ISNUMBER(SEARCH(LISTS!$H$2:$H$26,$G2547)))+((LISTS!$I$2:$I$26&lt;&gt;"")*ISNUMBER(SEARCH(LISTS!$I$2:$I$26,$E2547)))),LISTS!$K$2:$K$26),"OTRO"))</f>
        <v/>
      </c>
      <c r="K2547" s="11">
        <f>IF($I2547&lt;&gt;"SI",0,IFERROR($F2547,0))</f>
        <v/>
      </c>
      <c r="L2547" s="9">
        <f>IF(COUNTA($A2547:$H2547)=0,"",IF($J2547="OTRO",IFERROR(LOOKUP(2,1/(((LISTS!$H$2:$H$26&lt;&gt;"")*ISNUMBER(SEARCH(LISTS!$H$2:$H$26,$G2547)))+((LISTS!$I$2:$I$26&lt;&gt;"")*ISNUMBER(SEARCH(LISTS!$I$2:$I$26,$E2547)))),LISTS!$L$2:$L$26),"Concepto DIAN no mapeado a casilla automatica"),IF(LEFT($J2547,4)="TOPE","Control automatico DIAN: "&amp;$J2547,"Casilla automatica: "&amp;$J2547)))</f>
        <v/>
      </c>
    </row>
    <row r="2548">
      <c r="A2548" s="9" t="n"/>
      <c r="B2548" s="9" t="n"/>
      <c r="C2548" s="9" t="n"/>
      <c r="D2548" s="9" t="n"/>
      <c r="E2548" s="9" t="n"/>
      <c r="F2548" s="11" t="n"/>
      <c r="G2548" s="9" t="n"/>
      <c r="H2548" s="9" t="n"/>
      <c r="I2548" s="9">
        <f>IF(COUNTA($A2548:$H2548)=0,"",IF($J2548="OTRO","NO","SI"))</f>
        <v/>
      </c>
      <c r="J2548" s="9">
        <f>IF(COUNTA($A2548:$H2548)=0,"",IFERROR(LOOKUP(2,1/(((LISTS!$H$2:$H$26&lt;&gt;"")*ISNUMBER(SEARCH(LISTS!$H$2:$H$26,$G2548)))+((LISTS!$I$2:$I$26&lt;&gt;"")*ISNUMBER(SEARCH(LISTS!$I$2:$I$26,$E2548)))),LISTS!$K$2:$K$26),"OTRO"))</f>
        <v/>
      </c>
      <c r="K2548" s="11">
        <f>IF($I2548&lt;&gt;"SI",0,IFERROR($F2548,0))</f>
        <v/>
      </c>
      <c r="L2548" s="9">
        <f>IF(COUNTA($A2548:$H2548)=0,"",IF($J2548="OTRO",IFERROR(LOOKUP(2,1/(((LISTS!$H$2:$H$26&lt;&gt;"")*ISNUMBER(SEARCH(LISTS!$H$2:$H$26,$G2548)))+((LISTS!$I$2:$I$26&lt;&gt;"")*ISNUMBER(SEARCH(LISTS!$I$2:$I$26,$E2548)))),LISTS!$L$2:$L$26),"Concepto DIAN no mapeado a casilla automatica"),IF(LEFT($J2548,4)="TOPE","Control automatico DIAN: "&amp;$J2548,"Casilla automatica: "&amp;$J2548)))</f>
        <v/>
      </c>
    </row>
    <row r="2549">
      <c r="A2549" s="9" t="n"/>
      <c r="B2549" s="9" t="n"/>
      <c r="C2549" s="9" t="n"/>
      <c r="D2549" s="9" t="n"/>
      <c r="E2549" s="9" t="n"/>
      <c r="F2549" s="11" t="n"/>
      <c r="G2549" s="9" t="n"/>
      <c r="H2549" s="9" t="n"/>
      <c r="I2549" s="9">
        <f>IF(COUNTA($A2549:$H2549)=0,"",IF($J2549="OTRO","NO","SI"))</f>
        <v/>
      </c>
      <c r="J2549" s="9">
        <f>IF(COUNTA($A2549:$H2549)=0,"",IFERROR(LOOKUP(2,1/(((LISTS!$H$2:$H$26&lt;&gt;"")*ISNUMBER(SEARCH(LISTS!$H$2:$H$26,$G2549)))+((LISTS!$I$2:$I$26&lt;&gt;"")*ISNUMBER(SEARCH(LISTS!$I$2:$I$26,$E2549)))),LISTS!$K$2:$K$26),"OTRO"))</f>
        <v/>
      </c>
      <c r="K2549" s="11">
        <f>IF($I2549&lt;&gt;"SI",0,IFERROR($F2549,0))</f>
        <v/>
      </c>
      <c r="L2549" s="9">
        <f>IF(COUNTA($A2549:$H2549)=0,"",IF($J2549="OTRO",IFERROR(LOOKUP(2,1/(((LISTS!$H$2:$H$26&lt;&gt;"")*ISNUMBER(SEARCH(LISTS!$H$2:$H$26,$G2549)))+((LISTS!$I$2:$I$26&lt;&gt;"")*ISNUMBER(SEARCH(LISTS!$I$2:$I$26,$E2549)))),LISTS!$L$2:$L$26),"Concepto DIAN no mapeado a casilla automatica"),IF(LEFT($J2549,4)="TOPE","Control automatico DIAN: "&amp;$J2549,"Casilla automatica: "&amp;$J2549)))</f>
        <v/>
      </c>
    </row>
    <row r="2550">
      <c r="A2550" s="9" t="n"/>
      <c r="B2550" s="9" t="n"/>
      <c r="C2550" s="9" t="n"/>
      <c r="D2550" s="9" t="n"/>
      <c r="E2550" s="9" t="n"/>
      <c r="F2550" s="11" t="n"/>
      <c r="G2550" s="9" t="n"/>
      <c r="H2550" s="9" t="n"/>
      <c r="I2550" s="9">
        <f>IF(COUNTA($A2550:$H2550)=0,"",IF($J2550="OTRO","NO","SI"))</f>
        <v/>
      </c>
      <c r="J2550" s="9">
        <f>IF(COUNTA($A2550:$H2550)=0,"",IFERROR(LOOKUP(2,1/(((LISTS!$H$2:$H$26&lt;&gt;"")*ISNUMBER(SEARCH(LISTS!$H$2:$H$26,$G2550)))+((LISTS!$I$2:$I$26&lt;&gt;"")*ISNUMBER(SEARCH(LISTS!$I$2:$I$26,$E2550)))),LISTS!$K$2:$K$26),"OTRO"))</f>
        <v/>
      </c>
      <c r="K2550" s="11">
        <f>IF($I2550&lt;&gt;"SI",0,IFERROR($F2550,0))</f>
        <v/>
      </c>
      <c r="L2550" s="9">
        <f>IF(COUNTA($A2550:$H2550)=0,"",IF($J2550="OTRO",IFERROR(LOOKUP(2,1/(((LISTS!$H$2:$H$26&lt;&gt;"")*ISNUMBER(SEARCH(LISTS!$H$2:$H$26,$G2550)))+((LISTS!$I$2:$I$26&lt;&gt;"")*ISNUMBER(SEARCH(LISTS!$I$2:$I$26,$E2550)))),LISTS!$L$2:$L$26),"Concepto DIAN no mapeado a casilla automatica"),IF(LEFT($J2550,4)="TOPE","Control automatico DIAN: "&amp;$J2550,"Casilla automatica: "&amp;$J2550)))</f>
        <v/>
      </c>
    </row>
    <row r="2551">
      <c r="A2551" s="9" t="n"/>
      <c r="B2551" s="9" t="n"/>
      <c r="C2551" s="9" t="n"/>
      <c r="D2551" s="9" t="n"/>
      <c r="E2551" s="9" t="n"/>
      <c r="F2551" s="11" t="n"/>
      <c r="G2551" s="9" t="n"/>
      <c r="H2551" s="9" t="n"/>
      <c r="I2551" s="9">
        <f>IF(COUNTA($A2551:$H2551)=0,"",IF($J2551="OTRO","NO","SI"))</f>
        <v/>
      </c>
      <c r="J2551" s="9">
        <f>IF(COUNTA($A2551:$H2551)=0,"",IFERROR(LOOKUP(2,1/(((LISTS!$H$2:$H$26&lt;&gt;"")*ISNUMBER(SEARCH(LISTS!$H$2:$H$26,$G2551)))+((LISTS!$I$2:$I$26&lt;&gt;"")*ISNUMBER(SEARCH(LISTS!$I$2:$I$26,$E2551)))),LISTS!$K$2:$K$26),"OTRO"))</f>
        <v/>
      </c>
      <c r="K2551" s="11">
        <f>IF($I2551&lt;&gt;"SI",0,IFERROR($F2551,0))</f>
        <v/>
      </c>
      <c r="L2551" s="9">
        <f>IF(COUNTA($A2551:$H2551)=0,"",IF($J2551="OTRO",IFERROR(LOOKUP(2,1/(((LISTS!$H$2:$H$26&lt;&gt;"")*ISNUMBER(SEARCH(LISTS!$H$2:$H$26,$G2551)))+((LISTS!$I$2:$I$26&lt;&gt;"")*ISNUMBER(SEARCH(LISTS!$I$2:$I$26,$E2551)))),LISTS!$L$2:$L$26),"Concepto DIAN no mapeado a casilla automatica"),IF(LEFT($J2551,4)="TOPE","Control automatico DIAN: "&amp;$J2551,"Casilla automatica: "&amp;$J2551)))</f>
        <v/>
      </c>
    </row>
    <row r="2552">
      <c r="A2552" s="9" t="n"/>
      <c r="B2552" s="9" t="n"/>
      <c r="C2552" s="9" t="n"/>
      <c r="D2552" s="9" t="n"/>
      <c r="E2552" s="9" t="n"/>
      <c r="F2552" s="11" t="n"/>
      <c r="G2552" s="9" t="n"/>
      <c r="H2552" s="9" t="n"/>
      <c r="I2552" s="9">
        <f>IF(COUNTA($A2552:$H2552)=0,"",IF($J2552="OTRO","NO","SI"))</f>
        <v/>
      </c>
      <c r="J2552" s="9">
        <f>IF(COUNTA($A2552:$H2552)=0,"",IFERROR(LOOKUP(2,1/(((LISTS!$H$2:$H$26&lt;&gt;"")*ISNUMBER(SEARCH(LISTS!$H$2:$H$26,$G2552)))+((LISTS!$I$2:$I$26&lt;&gt;"")*ISNUMBER(SEARCH(LISTS!$I$2:$I$26,$E2552)))),LISTS!$K$2:$K$26),"OTRO"))</f>
        <v/>
      </c>
      <c r="K2552" s="11">
        <f>IF($I2552&lt;&gt;"SI",0,IFERROR($F2552,0))</f>
        <v/>
      </c>
      <c r="L2552" s="9">
        <f>IF(COUNTA($A2552:$H2552)=0,"",IF($J2552="OTRO",IFERROR(LOOKUP(2,1/(((LISTS!$H$2:$H$26&lt;&gt;"")*ISNUMBER(SEARCH(LISTS!$H$2:$H$26,$G2552)))+((LISTS!$I$2:$I$26&lt;&gt;"")*ISNUMBER(SEARCH(LISTS!$I$2:$I$26,$E2552)))),LISTS!$L$2:$L$26),"Concepto DIAN no mapeado a casilla automatica"),IF(LEFT($J2552,4)="TOPE","Control automatico DIAN: "&amp;$J2552,"Casilla automatica: "&amp;$J2552)))</f>
        <v/>
      </c>
    </row>
    <row r="2553">
      <c r="A2553" s="9" t="n"/>
      <c r="B2553" s="9" t="n"/>
      <c r="C2553" s="9" t="n"/>
      <c r="D2553" s="9" t="n"/>
      <c r="E2553" s="9" t="n"/>
      <c r="F2553" s="11" t="n"/>
      <c r="G2553" s="9" t="n"/>
      <c r="H2553" s="9" t="n"/>
      <c r="I2553" s="9">
        <f>IF(COUNTA($A2553:$H2553)=0,"",IF($J2553="OTRO","NO","SI"))</f>
        <v/>
      </c>
      <c r="J2553" s="9">
        <f>IF(COUNTA($A2553:$H2553)=0,"",IFERROR(LOOKUP(2,1/(((LISTS!$H$2:$H$26&lt;&gt;"")*ISNUMBER(SEARCH(LISTS!$H$2:$H$26,$G2553)))+((LISTS!$I$2:$I$26&lt;&gt;"")*ISNUMBER(SEARCH(LISTS!$I$2:$I$26,$E2553)))),LISTS!$K$2:$K$26),"OTRO"))</f>
        <v/>
      </c>
      <c r="K2553" s="11">
        <f>IF($I2553&lt;&gt;"SI",0,IFERROR($F2553,0))</f>
        <v/>
      </c>
      <c r="L2553" s="9">
        <f>IF(COUNTA($A2553:$H2553)=0,"",IF($J2553="OTRO",IFERROR(LOOKUP(2,1/(((LISTS!$H$2:$H$26&lt;&gt;"")*ISNUMBER(SEARCH(LISTS!$H$2:$H$26,$G2553)))+((LISTS!$I$2:$I$26&lt;&gt;"")*ISNUMBER(SEARCH(LISTS!$I$2:$I$26,$E2553)))),LISTS!$L$2:$L$26),"Concepto DIAN no mapeado a casilla automatica"),IF(LEFT($J2553,4)="TOPE","Control automatico DIAN: "&amp;$J2553,"Casilla automatica: "&amp;$J2553)))</f>
        <v/>
      </c>
    </row>
    <row r="2554">
      <c r="A2554" s="9" t="n"/>
      <c r="B2554" s="9" t="n"/>
      <c r="C2554" s="9" t="n"/>
      <c r="D2554" s="9" t="n"/>
      <c r="E2554" s="9" t="n"/>
      <c r="F2554" s="11" t="n"/>
      <c r="G2554" s="9" t="n"/>
      <c r="H2554" s="9" t="n"/>
      <c r="I2554" s="9">
        <f>IF(COUNTA($A2554:$H2554)=0,"",IF($J2554="OTRO","NO","SI"))</f>
        <v/>
      </c>
      <c r="J2554" s="9">
        <f>IF(COUNTA($A2554:$H2554)=0,"",IFERROR(LOOKUP(2,1/(((LISTS!$H$2:$H$26&lt;&gt;"")*ISNUMBER(SEARCH(LISTS!$H$2:$H$26,$G2554)))+((LISTS!$I$2:$I$26&lt;&gt;"")*ISNUMBER(SEARCH(LISTS!$I$2:$I$26,$E2554)))),LISTS!$K$2:$K$26),"OTRO"))</f>
        <v/>
      </c>
      <c r="K2554" s="11">
        <f>IF($I2554&lt;&gt;"SI",0,IFERROR($F2554,0))</f>
        <v/>
      </c>
      <c r="L2554" s="9">
        <f>IF(COUNTA($A2554:$H2554)=0,"",IF($J2554="OTRO",IFERROR(LOOKUP(2,1/(((LISTS!$H$2:$H$26&lt;&gt;"")*ISNUMBER(SEARCH(LISTS!$H$2:$H$26,$G2554)))+((LISTS!$I$2:$I$26&lt;&gt;"")*ISNUMBER(SEARCH(LISTS!$I$2:$I$26,$E2554)))),LISTS!$L$2:$L$26),"Concepto DIAN no mapeado a casilla automatica"),IF(LEFT($J2554,4)="TOPE","Control automatico DIAN: "&amp;$J2554,"Casilla automatica: "&amp;$J2554)))</f>
        <v/>
      </c>
    </row>
    <row r="2555">
      <c r="A2555" s="9" t="n"/>
      <c r="B2555" s="9" t="n"/>
      <c r="C2555" s="9" t="n"/>
      <c r="D2555" s="9" t="n"/>
      <c r="E2555" s="9" t="n"/>
      <c r="F2555" s="11" t="n"/>
      <c r="G2555" s="9" t="n"/>
      <c r="H2555" s="9" t="n"/>
      <c r="I2555" s="9">
        <f>IF(COUNTA($A2555:$H2555)=0,"",IF($J2555="OTRO","NO","SI"))</f>
        <v/>
      </c>
      <c r="J2555" s="9">
        <f>IF(COUNTA($A2555:$H2555)=0,"",IFERROR(LOOKUP(2,1/(((LISTS!$H$2:$H$26&lt;&gt;"")*ISNUMBER(SEARCH(LISTS!$H$2:$H$26,$G2555)))+((LISTS!$I$2:$I$26&lt;&gt;"")*ISNUMBER(SEARCH(LISTS!$I$2:$I$26,$E2555)))),LISTS!$K$2:$K$26),"OTRO"))</f>
        <v/>
      </c>
      <c r="K2555" s="11">
        <f>IF($I2555&lt;&gt;"SI",0,IFERROR($F2555,0))</f>
        <v/>
      </c>
      <c r="L2555" s="9">
        <f>IF(COUNTA($A2555:$H2555)=0,"",IF($J2555="OTRO",IFERROR(LOOKUP(2,1/(((LISTS!$H$2:$H$26&lt;&gt;"")*ISNUMBER(SEARCH(LISTS!$H$2:$H$26,$G2555)))+((LISTS!$I$2:$I$26&lt;&gt;"")*ISNUMBER(SEARCH(LISTS!$I$2:$I$26,$E2555)))),LISTS!$L$2:$L$26),"Concepto DIAN no mapeado a casilla automatica"),IF(LEFT($J2555,4)="TOPE","Control automatico DIAN: "&amp;$J2555,"Casilla automatica: "&amp;$J2555)))</f>
        <v/>
      </c>
    </row>
    <row r="2556">
      <c r="A2556" s="9" t="n"/>
      <c r="B2556" s="9" t="n"/>
      <c r="C2556" s="9" t="n"/>
      <c r="D2556" s="9" t="n"/>
      <c r="E2556" s="9" t="n"/>
      <c r="F2556" s="11" t="n"/>
      <c r="G2556" s="9" t="n"/>
      <c r="H2556" s="9" t="n"/>
      <c r="I2556" s="9">
        <f>IF(COUNTA($A2556:$H2556)=0,"",IF($J2556="OTRO","NO","SI"))</f>
        <v/>
      </c>
      <c r="J2556" s="9">
        <f>IF(COUNTA($A2556:$H2556)=0,"",IFERROR(LOOKUP(2,1/(((LISTS!$H$2:$H$26&lt;&gt;"")*ISNUMBER(SEARCH(LISTS!$H$2:$H$26,$G2556)))+((LISTS!$I$2:$I$26&lt;&gt;"")*ISNUMBER(SEARCH(LISTS!$I$2:$I$26,$E2556)))),LISTS!$K$2:$K$26),"OTRO"))</f>
        <v/>
      </c>
      <c r="K2556" s="11">
        <f>IF($I2556&lt;&gt;"SI",0,IFERROR($F2556,0))</f>
        <v/>
      </c>
      <c r="L2556" s="9">
        <f>IF(COUNTA($A2556:$H2556)=0,"",IF($J2556="OTRO",IFERROR(LOOKUP(2,1/(((LISTS!$H$2:$H$26&lt;&gt;"")*ISNUMBER(SEARCH(LISTS!$H$2:$H$26,$G2556)))+((LISTS!$I$2:$I$26&lt;&gt;"")*ISNUMBER(SEARCH(LISTS!$I$2:$I$26,$E2556)))),LISTS!$L$2:$L$26),"Concepto DIAN no mapeado a casilla automatica"),IF(LEFT($J2556,4)="TOPE","Control automatico DIAN: "&amp;$J2556,"Casilla automatica: "&amp;$J2556)))</f>
        <v/>
      </c>
    </row>
    <row r="2557">
      <c r="A2557" s="9" t="n"/>
      <c r="B2557" s="9" t="n"/>
      <c r="C2557" s="9" t="n"/>
      <c r="D2557" s="9" t="n"/>
      <c r="E2557" s="9" t="n"/>
      <c r="F2557" s="11" t="n"/>
      <c r="G2557" s="9" t="n"/>
      <c r="H2557" s="9" t="n"/>
      <c r="I2557" s="9">
        <f>IF(COUNTA($A2557:$H2557)=0,"",IF($J2557="OTRO","NO","SI"))</f>
        <v/>
      </c>
      <c r="J2557" s="9">
        <f>IF(COUNTA($A2557:$H2557)=0,"",IFERROR(LOOKUP(2,1/(((LISTS!$H$2:$H$26&lt;&gt;"")*ISNUMBER(SEARCH(LISTS!$H$2:$H$26,$G2557)))+((LISTS!$I$2:$I$26&lt;&gt;"")*ISNUMBER(SEARCH(LISTS!$I$2:$I$26,$E2557)))),LISTS!$K$2:$K$26),"OTRO"))</f>
        <v/>
      </c>
      <c r="K2557" s="11">
        <f>IF($I2557&lt;&gt;"SI",0,IFERROR($F2557,0))</f>
        <v/>
      </c>
      <c r="L2557" s="9">
        <f>IF(COUNTA($A2557:$H2557)=0,"",IF($J2557="OTRO",IFERROR(LOOKUP(2,1/(((LISTS!$H$2:$H$26&lt;&gt;"")*ISNUMBER(SEARCH(LISTS!$H$2:$H$26,$G2557)))+((LISTS!$I$2:$I$26&lt;&gt;"")*ISNUMBER(SEARCH(LISTS!$I$2:$I$26,$E2557)))),LISTS!$L$2:$L$26),"Concepto DIAN no mapeado a casilla automatica"),IF(LEFT($J2557,4)="TOPE","Control automatico DIAN: "&amp;$J2557,"Casilla automatica: "&amp;$J2557)))</f>
        <v/>
      </c>
    </row>
    <row r="2558">
      <c r="A2558" s="9" t="n"/>
      <c r="B2558" s="9" t="n"/>
      <c r="C2558" s="9" t="n"/>
      <c r="D2558" s="9" t="n"/>
      <c r="E2558" s="9" t="n"/>
      <c r="F2558" s="11" t="n"/>
      <c r="G2558" s="9" t="n"/>
      <c r="H2558" s="9" t="n"/>
      <c r="I2558" s="9">
        <f>IF(COUNTA($A2558:$H2558)=0,"",IF($J2558="OTRO","NO","SI"))</f>
        <v/>
      </c>
      <c r="J2558" s="9">
        <f>IF(COUNTA($A2558:$H2558)=0,"",IFERROR(LOOKUP(2,1/(((LISTS!$H$2:$H$26&lt;&gt;"")*ISNUMBER(SEARCH(LISTS!$H$2:$H$26,$G2558)))+((LISTS!$I$2:$I$26&lt;&gt;"")*ISNUMBER(SEARCH(LISTS!$I$2:$I$26,$E2558)))),LISTS!$K$2:$K$26),"OTRO"))</f>
        <v/>
      </c>
      <c r="K2558" s="11">
        <f>IF($I2558&lt;&gt;"SI",0,IFERROR($F2558,0))</f>
        <v/>
      </c>
      <c r="L2558" s="9">
        <f>IF(COUNTA($A2558:$H2558)=0,"",IF($J2558="OTRO",IFERROR(LOOKUP(2,1/(((LISTS!$H$2:$H$26&lt;&gt;"")*ISNUMBER(SEARCH(LISTS!$H$2:$H$26,$G2558)))+((LISTS!$I$2:$I$26&lt;&gt;"")*ISNUMBER(SEARCH(LISTS!$I$2:$I$26,$E2558)))),LISTS!$L$2:$L$26),"Concepto DIAN no mapeado a casilla automatica"),IF(LEFT($J2558,4)="TOPE","Control automatico DIAN: "&amp;$J2558,"Casilla automatica: "&amp;$J2558)))</f>
        <v/>
      </c>
    </row>
    <row r="2559">
      <c r="A2559" s="9" t="n"/>
      <c r="B2559" s="9" t="n"/>
      <c r="C2559" s="9" t="n"/>
      <c r="D2559" s="9" t="n"/>
      <c r="E2559" s="9" t="n"/>
      <c r="F2559" s="11" t="n"/>
      <c r="G2559" s="9" t="n"/>
      <c r="H2559" s="9" t="n"/>
      <c r="I2559" s="9">
        <f>IF(COUNTA($A2559:$H2559)=0,"",IF($J2559="OTRO","NO","SI"))</f>
        <v/>
      </c>
      <c r="J2559" s="9">
        <f>IF(COUNTA($A2559:$H2559)=0,"",IFERROR(LOOKUP(2,1/(((LISTS!$H$2:$H$26&lt;&gt;"")*ISNUMBER(SEARCH(LISTS!$H$2:$H$26,$G2559)))+((LISTS!$I$2:$I$26&lt;&gt;"")*ISNUMBER(SEARCH(LISTS!$I$2:$I$26,$E2559)))),LISTS!$K$2:$K$26),"OTRO"))</f>
        <v/>
      </c>
      <c r="K2559" s="11">
        <f>IF($I2559&lt;&gt;"SI",0,IFERROR($F2559,0))</f>
        <v/>
      </c>
      <c r="L2559" s="9">
        <f>IF(COUNTA($A2559:$H2559)=0,"",IF($J2559="OTRO",IFERROR(LOOKUP(2,1/(((LISTS!$H$2:$H$26&lt;&gt;"")*ISNUMBER(SEARCH(LISTS!$H$2:$H$26,$G2559)))+((LISTS!$I$2:$I$26&lt;&gt;"")*ISNUMBER(SEARCH(LISTS!$I$2:$I$26,$E2559)))),LISTS!$L$2:$L$26),"Concepto DIAN no mapeado a casilla automatica"),IF(LEFT($J2559,4)="TOPE","Control automatico DIAN: "&amp;$J2559,"Casilla automatica: "&amp;$J2559)))</f>
        <v/>
      </c>
    </row>
    <row r="2560">
      <c r="A2560" s="9" t="n"/>
      <c r="B2560" s="9" t="n"/>
      <c r="C2560" s="9" t="n"/>
      <c r="D2560" s="9" t="n"/>
      <c r="E2560" s="9" t="n"/>
      <c r="F2560" s="11" t="n"/>
      <c r="G2560" s="9" t="n"/>
      <c r="H2560" s="9" t="n"/>
      <c r="I2560" s="9">
        <f>IF(COUNTA($A2560:$H2560)=0,"",IF($J2560="OTRO","NO","SI"))</f>
        <v/>
      </c>
      <c r="J2560" s="9">
        <f>IF(COUNTA($A2560:$H2560)=0,"",IFERROR(LOOKUP(2,1/(((LISTS!$H$2:$H$26&lt;&gt;"")*ISNUMBER(SEARCH(LISTS!$H$2:$H$26,$G2560)))+((LISTS!$I$2:$I$26&lt;&gt;"")*ISNUMBER(SEARCH(LISTS!$I$2:$I$26,$E2560)))),LISTS!$K$2:$K$26),"OTRO"))</f>
        <v/>
      </c>
      <c r="K2560" s="11">
        <f>IF($I2560&lt;&gt;"SI",0,IFERROR($F2560,0))</f>
        <v/>
      </c>
      <c r="L2560" s="9">
        <f>IF(COUNTA($A2560:$H2560)=0,"",IF($J2560="OTRO",IFERROR(LOOKUP(2,1/(((LISTS!$H$2:$H$26&lt;&gt;"")*ISNUMBER(SEARCH(LISTS!$H$2:$H$26,$G2560)))+((LISTS!$I$2:$I$26&lt;&gt;"")*ISNUMBER(SEARCH(LISTS!$I$2:$I$26,$E2560)))),LISTS!$L$2:$L$26),"Concepto DIAN no mapeado a casilla automatica"),IF(LEFT($J2560,4)="TOPE","Control automatico DIAN: "&amp;$J2560,"Casilla automatica: "&amp;$J2560)))</f>
        <v/>
      </c>
    </row>
    <row r="2561">
      <c r="A2561" s="9" t="n"/>
      <c r="B2561" s="9" t="n"/>
      <c r="C2561" s="9" t="n"/>
      <c r="D2561" s="9" t="n"/>
      <c r="E2561" s="9" t="n"/>
      <c r="F2561" s="11" t="n"/>
      <c r="G2561" s="9" t="n"/>
      <c r="H2561" s="9" t="n"/>
      <c r="I2561" s="9">
        <f>IF(COUNTA($A2561:$H2561)=0,"",IF($J2561="OTRO","NO","SI"))</f>
        <v/>
      </c>
      <c r="J2561" s="9">
        <f>IF(COUNTA($A2561:$H2561)=0,"",IFERROR(LOOKUP(2,1/(((LISTS!$H$2:$H$26&lt;&gt;"")*ISNUMBER(SEARCH(LISTS!$H$2:$H$26,$G2561)))+((LISTS!$I$2:$I$26&lt;&gt;"")*ISNUMBER(SEARCH(LISTS!$I$2:$I$26,$E2561)))),LISTS!$K$2:$K$26),"OTRO"))</f>
        <v/>
      </c>
      <c r="K2561" s="11">
        <f>IF($I2561&lt;&gt;"SI",0,IFERROR($F2561,0))</f>
        <v/>
      </c>
      <c r="L2561" s="9">
        <f>IF(COUNTA($A2561:$H2561)=0,"",IF($J2561="OTRO",IFERROR(LOOKUP(2,1/(((LISTS!$H$2:$H$26&lt;&gt;"")*ISNUMBER(SEARCH(LISTS!$H$2:$H$26,$G2561)))+((LISTS!$I$2:$I$26&lt;&gt;"")*ISNUMBER(SEARCH(LISTS!$I$2:$I$26,$E2561)))),LISTS!$L$2:$L$26),"Concepto DIAN no mapeado a casilla automatica"),IF(LEFT($J2561,4)="TOPE","Control automatico DIAN: "&amp;$J2561,"Casilla automatica: "&amp;$J2561)))</f>
        <v/>
      </c>
    </row>
    <row r="2562">
      <c r="A2562" s="9" t="n"/>
      <c r="B2562" s="9" t="n"/>
      <c r="C2562" s="9" t="n"/>
      <c r="D2562" s="9" t="n"/>
      <c r="E2562" s="9" t="n"/>
      <c r="F2562" s="11" t="n"/>
      <c r="G2562" s="9" t="n"/>
      <c r="H2562" s="9" t="n"/>
      <c r="I2562" s="9">
        <f>IF(COUNTA($A2562:$H2562)=0,"",IF($J2562="OTRO","NO","SI"))</f>
        <v/>
      </c>
      <c r="J2562" s="9">
        <f>IF(COUNTA($A2562:$H2562)=0,"",IFERROR(LOOKUP(2,1/(((LISTS!$H$2:$H$26&lt;&gt;"")*ISNUMBER(SEARCH(LISTS!$H$2:$H$26,$G2562)))+((LISTS!$I$2:$I$26&lt;&gt;"")*ISNUMBER(SEARCH(LISTS!$I$2:$I$26,$E2562)))),LISTS!$K$2:$K$26),"OTRO"))</f>
        <v/>
      </c>
      <c r="K2562" s="11">
        <f>IF($I2562&lt;&gt;"SI",0,IFERROR($F2562,0))</f>
        <v/>
      </c>
      <c r="L2562" s="9">
        <f>IF(COUNTA($A2562:$H2562)=0,"",IF($J2562="OTRO",IFERROR(LOOKUP(2,1/(((LISTS!$H$2:$H$26&lt;&gt;"")*ISNUMBER(SEARCH(LISTS!$H$2:$H$26,$G2562)))+((LISTS!$I$2:$I$26&lt;&gt;"")*ISNUMBER(SEARCH(LISTS!$I$2:$I$26,$E2562)))),LISTS!$L$2:$L$26),"Concepto DIAN no mapeado a casilla automatica"),IF(LEFT($J2562,4)="TOPE","Control automatico DIAN: "&amp;$J2562,"Casilla automatica: "&amp;$J2562)))</f>
        <v/>
      </c>
    </row>
    <row r="2563">
      <c r="A2563" s="9" t="n"/>
      <c r="B2563" s="9" t="n"/>
      <c r="C2563" s="9" t="n"/>
      <c r="D2563" s="9" t="n"/>
      <c r="E2563" s="9" t="n"/>
      <c r="F2563" s="11" t="n"/>
      <c r="G2563" s="9" t="n"/>
      <c r="H2563" s="9" t="n"/>
      <c r="I2563" s="9">
        <f>IF(COUNTA($A2563:$H2563)=0,"",IF($J2563="OTRO","NO","SI"))</f>
        <v/>
      </c>
      <c r="J2563" s="9">
        <f>IF(COUNTA($A2563:$H2563)=0,"",IFERROR(LOOKUP(2,1/(((LISTS!$H$2:$H$26&lt;&gt;"")*ISNUMBER(SEARCH(LISTS!$H$2:$H$26,$G2563)))+((LISTS!$I$2:$I$26&lt;&gt;"")*ISNUMBER(SEARCH(LISTS!$I$2:$I$26,$E2563)))),LISTS!$K$2:$K$26),"OTRO"))</f>
        <v/>
      </c>
      <c r="K2563" s="11">
        <f>IF($I2563&lt;&gt;"SI",0,IFERROR($F2563,0))</f>
        <v/>
      </c>
      <c r="L2563" s="9">
        <f>IF(COUNTA($A2563:$H2563)=0,"",IF($J2563="OTRO",IFERROR(LOOKUP(2,1/(((LISTS!$H$2:$H$26&lt;&gt;"")*ISNUMBER(SEARCH(LISTS!$H$2:$H$26,$G2563)))+((LISTS!$I$2:$I$26&lt;&gt;"")*ISNUMBER(SEARCH(LISTS!$I$2:$I$26,$E2563)))),LISTS!$L$2:$L$26),"Concepto DIAN no mapeado a casilla automatica"),IF(LEFT($J2563,4)="TOPE","Control automatico DIAN: "&amp;$J2563,"Casilla automatica: "&amp;$J2563)))</f>
        <v/>
      </c>
    </row>
    <row r="2564">
      <c r="A2564" s="9" t="n"/>
      <c r="B2564" s="9" t="n"/>
      <c r="C2564" s="9" t="n"/>
      <c r="D2564" s="9" t="n"/>
      <c r="E2564" s="9" t="n"/>
      <c r="F2564" s="11" t="n"/>
      <c r="G2564" s="9" t="n"/>
      <c r="H2564" s="9" t="n"/>
      <c r="I2564" s="9">
        <f>IF(COUNTA($A2564:$H2564)=0,"",IF($J2564="OTRO","NO","SI"))</f>
        <v/>
      </c>
      <c r="J2564" s="9">
        <f>IF(COUNTA($A2564:$H2564)=0,"",IFERROR(LOOKUP(2,1/(((LISTS!$H$2:$H$26&lt;&gt;"")*ISNUMBER(SEARCH(LISTS!$H$2:$H$26,$G2564)))+((LISTS!$I$2:$I$26&lt;&gt;"")*ISNUMBER(SEARCH(LISTS!$I$2:$I$26,$E2564)))),LISTS!$K$2:$K$26),"OTRO"))</f>
        <v/>
      </c>
      <c r="K2564" s="11">
        <f>IF($I2564&lt;&gt;"SI",0,IFERROR($F2564,0))</f>
        <v/>
      </c>
      <c r="L2564" s="9">
        <f>IF(COUNTA($A2564:$H2564)=0,"",IF($J2564="OTRO",IFERROR(LOOKUP(2,1/(((LISTS!$H$2:$H$26&lt;&gt;"")*ISNUMBER(SEARCH(LISTS!$H$2:$H$26,$G2564)))+((LISTS!$I$2:$I$26&lt;&gt;"")*ISNUMBER(SEARCH(LISTS!$I$2:$I$26,$E2564)))),LISTS!$L$2:$L$26),"Concepto DIAN no mapeado a casilla automatica"),IF(LEFT($J2564,4)="TOPE","Control automatico DIAN: "&amp;$J2564,"Casilla automatica: "&amp;$J2564)))</f>
        <v/>
      </c>
    </row>
    <row r="2565">
      <c r="A2565" s="9" t="n"/>
      <c r="B2565" s="9" t="n"/>
      <c r="C2565" s="9" t="n"/>
      <c r="D2565" s="9" t="n"/>
      <c r="E2565" s="9" t="n"/>
      <c r="F2565" s="11" t="n"/>
      <c r="G2565" s="9" t="n"/>
      <c r="H2565" s="9" t="n"/>
      <c r="I2565" s="9">
        <f>IF(COUNTA($A2565:$H2565)=0,"",IF($J2565="OTRO","NO","SI"))</f>
        <v/>
      </c>
      <c r="J2565" s="9">
        <f>IF(COUNTA($A2565:$H2565)=0,"",IFERROR(LOOKUP(2,1/(((LISTS!$H$2:$H$26&lt;&gt;"")*ISNUMBER(SEARCH(LISTS!$H$2:$H$26,$G2565)))+((LISTS!$I$2:$I$26&lt;&gt;"")*ISNUMBER(SEARCH(LISTS!$I$2:$I$26,$E2565)))),LISTS!$K$2:$K$26),"OTRO"))</f>
        <v/>
      </c>
      <c r="K2565" s="11">
        <f>IF($I2565&lt;&gt;"SI",0,IFERROR($F2565,0))</f>
        <v/>
      </c>
      <c r="L2565" s="9">
        <f>IF(COUNTA($A2565:$H2565)=0,"",IF($J2565="OTRO",IFERROR(LOOKUP(2,1/(((LISTS!$H$2:$H$26&lt;&gt;"")*ISNUMBER(SEARCH(LISTS!$H$2:$H$26,$G2565)))+((LISTS!$I$2:$I$26&lt;&gt;"")*ISNUMBER(SEARCH(LISTS!$I$2:$I$26,$E2565)))),LISTS!$L$2:$L$26),"Concepto DIAN no mapeado a casilla automatica"),IF(LEFT($J2565,4)="TOPE","Control automatico DIAN: "&amp;$J2565,"Casilla automatica: "&amp;$J2565)))</f>
        <v/>
      </c>
    </row>
    <row r="2566">
      <c r="A2566" s="9" t="n"/>
      <c r="B2566" s="9" t="n"/>
      <c r="C2566" s="9" t="n"/>
      <c r="D2566" s="9" t="n"/>
      <c r="E2566" s="9" t="n"/>
      <c r="F2566" s="11" t="n"/>
      <c r="G2566" s="9" t="n"/>
      <c r="H2566" s="9" t="n"/>
      <c r="I2566" s="9">
        <f>IF(COUNTA($A2566:$H2566)=0,"",IF($J2566="OTRO","NO","SI"))</f>
        <v/>
      </c>
      <c r="J2566" s="9">
        <f>IF(COUNTA($A2566:$H2566)=0,"",IFERROR(LOOKUP(2,1/(((LISTS!$H$2:$H$26&lt;&gt;"")*ISNUMBER(SEARCH(LISTS!$H$2:$H$26,$G2566)))+((LISTS!$I$2:$I$26&lt;&gt;"")*ISNUMBER(SEARCH(LISTS!$I$2:$I$26,$E2566)))),LISTS!$K$2:$K$26),"OTRO"))</f>
        <v/>
      </c>
      <c r="K2566" s="11">
        <f>IF($I2566&lt;&gt;"SI",0,IFERROR($F2566,0))</f>
        <v/>
      </c>
      <c r="L2566" s="9">
        <f>IF(COUNTA($A2566:$H2566)=0,"",IF($J2566="OTRO",IFERROR(LOOKUP(2,1/(((LISTS!$H$2:$H$26&lt;&gt;"")*ISNUMBER(SEARCH(LISTS!$H$2:$H$26,$G2566)))+((LISTS!$I$2:$I$26&lt;&gt;"")*ISNUMBER(SEARCH(LISTS!$I$2:$I$26,$E2566)))),LISTS!$L$2:$L$26),"Concepto DIAN no mapeado a casilla automatica"),IF(LEFT($J2566,4)="TOPE","Control automatico DIAN: "&amp;$J2566,"Casilla automatica: "&amp;$J2566)))</f>
        <v/>
      </c>
    </row>
    <row r="2567">
      <c r="A2567" s="9" t="n"/>
      <c r="B2567" s="9" t="n"/>
      <c r="C2567" s="9" t="n"/>
      <c r="D2567" s="9" t="n"/>
      <c r="E2567" s="9" t="n"/>
      <c r="F2567" s="11" t="n"/>
      <c r="G2567" s="9" t="n"/>
      <c r="H2567" s="9" t="n"/>
      <c r="I2567" s="9">
        <f>IF(COUNTA($A2567:$H2567)=0,"",IF($J2567="OTRO","NO","SI"))</f>
        <v/>
      </c>
      <c r="J2567" s="9">
        <f>IF(COUNTA($A2567:$H2567)=0,"",IFERROR(LOOKUP(2,1/(((LISTS!$H$2:$H$26&lt;&gt;"")*ISNUMBER(SEARCH(LISTS!$H$2:$H$26,$G2567)))+((LISTS!$I$2:$I$26&lt;&gt;"")*ISNUMBER(SEARCH(LISTS!$I$2:$I$26,$E2567)))),LISTS!$K$2:$K$26),"OTRO"))</f>
        <v/>
      </c>
      <c r="K2567" s="11">
        <f>IF($I2567&lt;&gt;"SI",0,IFERROR($F2567,0))</f>
        <v/>
      </c>
      <c r="L2567" s="9">
        <f>IF(COUNTA($A2567:$H2567)=0,"",IF($J2567="OTRO",IFERROR(LOOKUP(2,1/(((LISTS!$H$2:$H$26&lt;&gt;"")*ISNUMBER(SEARCH(LISTS!$H$2:$H$26,$G2567)))+((LISTS!$I$2:$I$26&lt;&gt;"")*ISNUMBER(SEARCH(LISTS!$I$2:$I$26,$E2567)))),LISTS!$L$2:$L$26),"Concepto DIAN no mapeado a casilla automatica"),IF(LEFT($J2567,4)="TOPE","Control automatico DIAN: "&amp;$J2567,"Casilla automatica: "&amp;$J2567)))</f>
        <v/>
      </c>
    </row>
    <row r="2568">
      <c r="A2568" s="9" t="n"/>
      <c r="B2568" s="9" t="n"/>
      <c r="C2568" s="9" t="n"/>
      <c r="D2568" s="9" t="n"/>
      <c r="E2568" s="9" t="n"/>
      <c r="F2568" s="11" t="n"/>
      <c r="G2568" s="9" t="n"/>
      <c r="H2568" s="9" t="n"/>
      <c r="I2568" s="9">
        <f>IF(COUNTA($A2568:$H2568)=0,"",IF($J2568="OTRO","NO","SI"))</f>
        <v/>
      </c>
      <c r="J2568" s="9">
        <f>IF(COUNTA($A2568:$H2568)=0,"",IFERROR(LOOKUP(2,1/(((LISTS!$H$2:$H$26&lt;&gt;"")*ISNUMBER(SEARCH(LISTS!$H$2:$H$26,$G2568)))+((LISTS!$I$2:$I$26&lt;&gt;"")*ISNUMBER(SEARCH(LISTS!$I$2:$I$26,$E2568)))),LISTS!$K$2:$K$26),"OTRO"))</f>
        <v/>
      </c>
      <c r="K2568" s="11">
        <f>IF($I2568&lt;&gt;"SI",0,IFERROR($F2568,0))</f>
        <v/>
      </c>
      <c r="L2568" s="9">
        <f>IF(COUNTA($A2568:$H2568)=0,"",IF($J2568="OTRO",IFERROR(LOOKUP(2,1/(((LISTS!$H$2:$H$26&lt;&gt;"")*ISNUMBER(SEARCH(LISTS!$H$2:$H$26,$G2568)))+((LISTS!$I$2:$I$26&lt;&gt;"")*ISNUMBER(SEARCH(LISTS!$I$2:$I$26,$E2568)))),LISTS!$L$2:$L$26),"Concepto DIAN no mapeado a casilla automatica"),IF(LEFT($J2568,4)="TOPE","Control automatico DIAN: "&amp;$J2568,"Casilla automatica: "&amp;$J2568)))</f>
        <v/>
      </c>
    </row>
    <row r="2569">
      <c r="A2569" s="9" t="n"/>
      <c r="B2569" s="9" t="n"/>
      <c r="C2569" s="9" t="n"/>
      <c r="D2569" s="9" t="n"/>
      <c r="E2569" s="9" t="n"/>
      <c r="F2569" s="11" t="n"/>
      <c r="G2569" s="9" t="n"/>
      <c r="H2569" s="9" t="n"/>
      <c r="I2569" s="9">
        <f>IF(COUNTA($A2569:$H2569)=0,"",IF($J2569="OTRO","NO","SI"))</f>
        <v/>
      </c>
      <c r="J2569" s="9">
        <f>IF(COUNTA($A2569:$H2569)=0,"",IFERROR(LOOKUP(2,1/(((LISTS!$H$2:$H$26&lt;&gt;"")*ISNUMBER(SEARCH(LISTS!$H$2:$H$26,$G2569)))+((LISTS!$I$2:$I$26&lt;&gt;"")*ISNUMBER(SEARCH(LISTS!$I$2:$I$26,$E2569)))),LISTS!$K$2:$K$26),"OTRO"))</f>
        <v/>
      </c>
      <c r="K2569" s="11">
        <f>IF($I2569&lt;&gt;"SI",0,IFERROR($F2569,0))</f>
        <v/>
      </c>
      <c r="L2569" s="9">
        <f>IF(COUNTA($A2569:$H2569)=0,"",IF($J2569="OTRO",IFERROR(LOOKUP(2,1/(((LISTS!$H$2:$H$26&lt;&gt;"")*ISNUMBER(SEARCH(LISTS!$H$2:$H$26,$G2569)))+((LISTS!$I$2:$I$26&lt;&gt;"")*ISNUMBER(SEARCH(LISTS!$I$2:$I$26,$E2569)))),LISTS!$L$2:$L$26),"Concepto DIAN no mapeado a casilla automatica"),IF(LEFT($J2569,4)="TOPE","Control automatico DIAN: "&amp;$J2569,"Casilla automatica: "&amp;$J2569)))</f>
        <v/>
      </c>
    </row>
    <row r="2570">
      <c r="A2570" s="9" t="n"/>
      <c r="B2570" s="9" t="n"/>
      <c r="C2570" s="9" t="n"/>
      <c r="D2570" s="9" t="n"/>
      <c r="E2570" s="9" t="n"/>
      <c r="F2570" s="11" t="n"/>
      <c r="G2570" s="9" t="n"/>
      <c r="H2570" s="9" t="n"/>
      <c r="I2570" s="9">
        <f>IF(COUNTA($A2570:$H2570)=0,"",IF($J2570="OTRO","NO","SI"))</f>
        <v/>
      </c>
      <c r="J2570" s="9">
        <f>IF(COUNTA($A2570:$H2570)=0,"",IFERROR(LOOKUP(2,1/(((LISTS!$H$2:$H$26&lt;&gt;"")*ISNUMBER(SEARCH(LISTS!$H$2:$H$26,$G2570)))+((LISTS!$I$2:$I$26&lt;&gt;"")*ISNUMBER(SEARCH(LISTS!$I$2:$I$26,$E2570)))),LISTS!$K$2:$K$26),"OTRO"))</f>
        <v/>
      </c>
      <c r="K2570" s="11">
        <f>IF($I2570&lt;&gt;"SI",0,IFERROR($F2570,0))</f>
        <v/>
      </c>
      <c r="L2570" s="9">
        <f>IF(COUNTA($A2570:$H2570)=0,"",IF($J2570="OTRO",IFERROR(LOOKUP(2,1/(((LISTS!$H$2:$H$26&lt;&gt;"")*ISNUMBER(SEARCH(LISTS!$H$2:$H$26,$G2570)))+((LISTS!$I$2:$I$26&lt;&gt;"")*ISNUMBER(SEARCH(LISTS!$I$2:$I$26,$E2570)))),LISTS!$L$2:$L$26),"Concepto DIAN no mapeado a casilla automatica"),IF(LEFT($J2570,4)="TOPE","Control automatico DIAN: "&amp;$J2570,"Casilla automatica: "&amp;$J2570)))</f>
        <v/>
      </c>
    </row>
    <row r="2571">
      <c r="A2571" s="9" t="n"/>
      <c r="B2571" s="9" t="n"/>
      <c r="C2571" s="9" t="n"/>
      <c r="D2571" s="9" t="n"/>
      <c r="E2571" s="9" t="n"/>
      <c r="F2571" s="11" t="n"/>
      <c r="G2571" s="9" t="n"/>
      <c r="H2571" s="9" t="n"/>
      <c r="I2571" s="9">
        <f>IF(COUNTA($A2571:$H2571)=0,"",IF($J2571="OTRO","NO","SI"))</f>
        <v/>
      </c>
      <c r="J2571" s="9">
        <f>IF(COUNTA($A2571:$H2571)=0,"",IFERROR(LOOKUP(2,1/(((LISTS!$H$2:$H$26&lt;&gt;"")*ISNUMBER(SEARCH(LISTS!$H$2:$H$26,$G2571)))+((LISTS!$I$2:$I$26&lt;&gt;"")*ISNUMBER(SEARCH(LISTS!$I$2:$I$26,$E2571)))),LISTS!$K$2:$K$26),"OTRO"))</f>
        <v/>
      </c>
      <c r="K2571" s="11">
        <f>IF($I2571&lt;&gt;"SI",0,IFERROR($F2571,0))</f>
        <v/>
      </c>
      <c r="L2571" s="9">
        <f>IF(COUNTA($A2571:$H2571)=0,"",IF($J2571="OTRO",IFERROR(LOOKUP(2,1/(((LISTS!$H$2:$H$26&lt;&gt;"")*ISNUMBER(SEARCH(LISTS!$H$2:$H$26,$G2571)))+((LISTS!$I$2:$I$26&lt;&gt;"")*ISNUMBER(SEARCH(LISTS!$I$2:$I$26,$E2571)))),LISTS!$L$2:$L$26),"Concepto DIAN no mapeado a casilla automatica"),IF(LEFT($J2571,4)="TOPE","Control automatico DIAN: "&amp;$J2571,"Casilla automatica: "&amp;$J2571)))</f>
        <v/>
      </c>
    </row>
    <row r="2572">
      <c r="A2572" s="9" t="n"/>
      <c r="B2572" s="9" t="n"/>
      <c r="C2572" s="9" t="n"/>
      <c r="D2572" s="9" t="n"/>
      <c r="E2572" s="9" t="n"/>
      <c r="F2572" s="11" t="n"/>
      <c r="G2572" s="9" t="n"/>
      <c r="H2572" s="9" t="n"/>
      <c r="I2572" s="9">
        <f>IF(COUNTA($A2572:$H2572)=0,"",IF($J2572="OTRO","NO","SI"))</f>
        <v/>
      </c>
      <c r="J2572" s="9">
        <f>IF(COUNTA($A2572:$H2572)=0,"",IFERROR(LOOKUP(2,1/(((LISTS!$H$2:$H$26&lt;&gt;"")*ISNUMBER(SEARCH(LISTS!$H$2:$H$26,$G2572)))+((LISTS!$I$2:$I$26&lt;&gt;"")*ISNUMBER(SEARCH(LISTS!$I$2:$I$26,$E2572)))),LISTS!$K$2:$K$26),"OTRO"))</f>
        <v/>
      </c>
      <c r="K2572" s="11">
        <f>IF($I2572&lt;&gt;"SI",0,IFERROR($F2572,0))</f>
        <v/>
      </c>
      <c r="L2572" s="9">
        <f>IF(COUNTA($A2572:$H2572)=0,"",IF($J2572="OTRO",IFERROR(LOOKUP(2,1/(((LISTS!$H$2:$H$26&lt;&gt;"")*ISNUMBER(SEARCH(LISTS!$H$2:$H$26,$G2572)))+((LISTS!$I$2:$I$26&lt;&gt;"")*ISNUMBER(SEARCH(LISTS!$I$2:$I$26,$E2572)))),LISTS!$L$2:$L$26),"Concepto DIAN no mapeado a casilla automatica"),IF(LEFT($J2572,4)="TOPE","Control automatico DIAN: "&amp;$J2572,"Casilla automatica: "&amp;$J2572)))</f>
        <v/>
      </c>
    </row>
    <row r="2573">
      <c r="A2573" s="9" t="n"/>
      <c r="B2573" s="9" t="n"/>
      <c r="C2573" s="9" t="n"/>
      <c r="D2573" s="9" t="n"/>
      <c r="E2573" s="9" t="n"/>
      <c r="F2573" s="11" t="n"/>
      <c r="G2573" s="9" t="n"/>
      <c r="H2573" s="9" t="n"/>
      <c r="I2573" s="9">
        <f>IF(COUNTA($A2573:$H2573)=0,"",IF($J2573="OTRO","NO","SI"))</f>
        <v/>
      </c>
      <c r="J2573" s="9">
        <f>IF(COUNTA($A2573:$H2573)=0,"",IFERROR(LOOKUP(2,1/(((LISTS!$H$2:$H$26&lt;&gt;"")*ISNUMBER(SEARCH(LISTS!$H$2:$H$26,$G2573)))+((LISTS!$I$2:$I$26&lt;&gt;"")*ISNUMBER(SEARCH(LISTS!$I$2:$I$26,$E2573)))),LISTS!$K$2:$K$26),"OTRO"))</f>
        <v/>
      </c>
      <c r="K2573" s="11">
        <f>IF($I2573&lt;&gt;"SI",0,IFERROR($F2573,0))</f>
        <v/>
      </c>
      <c r="L2573" s="9">
        <f>IF(COUNTA($A2573:$H2573)=0,"",IF($J2573="OTRO",IFERROR(LOOKUP(2,1/(((LISTS!$H$2:$H$26&lt;&gt;"")*ISNUMBER(SEARCH(LISTS!$H$2:$H$26,$G2573)))+((LISTS!$I$2:$I$26&lt;&gt;"")*ISNUMBER(SEARCH(LISTS!$I$2:$I$26,$E2573)))),LISTS!$L$2:$L$26),"Concepto DIAN no mapeado a casilla automatica"),IF(LEFT($J2573,4)="TOPE","Control automatico DIAN: "&amp;$J2573,"Casilla automatica: "&amp;$J2573)))</f>
        <v/>
      </c>
    </row>
    <row r="2574">
      <c r="A2574" s="9" t="n"/>
      <c r="B2574" s="9" t="n"/>
      <c r="C2574" s="9" t="n"/>
      <c r="D2574" s="9" t="n"/>
      <c r="E2574" s="9" t="n"/>
      <c r="F2574" s="11" t="n"/>
      <c r="G2574" s="9" t="n"/>
      <c r="H2574" s="9" t="n"/>
      <c r="I2574" s="9">
        <f>IF(COUNTA($A2574:$H2574)=0,"",IF($J2574="OTRO","NO","SI"))</f>
        <v/>
      </c>
      <c r="J2574" s="9">
        <f>IF(COUNTA($A2574:$H2574)=0,"",IFERROR(LOOKUP(2,1/(((LISTS!$H$2:$H$26&lt;&gt;"")*ISNUMBER(SEARCH(LISTS!$H$2:$H$26,$G2574)))+((LISTS!$I$2:$I$26&lt;&gt;"")*ISNUMBER(SEARCH(LISTS!$I$2:$I$26,$E2574)))),LISTS!$K$2:$K$26),"OTRO"))</f>
        <v/>
      </c>
      <c r="K2574" s="11">
        <f>IF($I2574&lt;&gt;"SI",0,IFERROR($F2574,0))</f>
        <v/>
      </c>
      <c r="L2574" s="9">
        <f>IF(COUNTA($A2574:$H2574)=0,"",IF($J2574="OTRO",IFERROR(LOOKUP(2,1/(((LISTS!$H$2:$H$26&lt;&gt;"")*ISNUMBER(SEARCH(LISTS!$H$2:$H$26,$G2574)))+((LISTS!$I$2:$I$26&lt;&gt;"")*ISNUMBER(SEARCH(LISTS!$I$2:$I$26,$E2574)))),LISTS!$L$2:$L$26),"Concepto DIAN no mapeado a casilla automatica"),IF(LEFT($J2574,4)="TOPE","Control automatico DIAN: "&amp;$J2574,"Casilla automatica: "&amp;$J2574)))</f>
        <v/>
      </c>
    </row>
    <row r="2575">
      <c r="A2575" s="9" t="n"/>
      <c r="B2575" s="9" t="n"/>
      <c r="C2575" s="9" t="n"/>
      <c r="D2575" s="9" t="n"/>
      <c r="E2575" s="9" t="n"/>
      <c r="F2575" s="11" t="n"/>
      <c r="G2575" s="9" t="n"/>
      <c r="H2575" s="9" t="n"/>
      <c r="I2575" s="9">
        <f>IF(COUNTA($A2575:$H2575)=0,"",IF($J2575="OTRO","NO","SI"))</f>
        <v/>
      </c>
      <c r="J2575" s="9">
        <f>IF(COUNTA($A2575:$H2575)=0,"",IFERROR(LOOKUP(2,1/(((LISTS!$H$2:$H$26&lt;&gt;"")*ISNUMBER(SEARCH(LISTS!$H$2:$H$26,$G2575)))+((LISTS!$I$2:$I$26&lt;&gt;"")*ISNUMBER(SEARCH(LISTS!$I$2:$I$26,$E2575)))),LISTS!$K$2:$K$26),"OTRO"))</f>
        <v/>
      </c>
      <c r="K2575" s="11">
        <f>IF($I2575&lt;&gt;"SI",0,IFERROR($F2575,0))</f>
        <v/>
      </c>
      <c r="L2575" s="9">
        <f>IF(COUNTA($A2575:$H2575)=0,"",IF($J2575="OTRO",IFERROR(LOOKUP(2,1/(((LISTS!$H$2:$H$26&lt;&gt;"")*ISNUMBER(SEARCH(LISTS!$H$2:$H$26,$G2575)))+((LISTS!$I$2:$I$26&lt;&gt;"")*ISNUMBER(SEARCH(LISTS!$I$2:$I$26,$E2575)))),LISTS!$L$2:$L$26),"Concepto DIAN no mapeado a casilla automatica"),IF(LEFT($J2575,4)="TOPE","Control automatico DIAN: "&amp;$J2575,"Casilla automatica: "&amp;$J2575)))</f>
        <v/>
      </c>
    </row>
    <row r="2576">
      <c r="A2576" s="9" t="n"/>
      <c r="B2576" s="9" t="n"/>
      <c r="C2576" s="9" t="n"/>
      <c r="D2576" s="9" t="n"/>
      <c r="E2576" s="9" t="n"/>
      <c r="F2576" s="11" t="n"/>
      <c r="G2576" s="9" t="n"/>
      <c r="H2576" s="9" t="n"/>
      <c r="I2576" s="9">
        <f>IF(COUNTA($A2576:$H2576)=0,"",IF($J2576="OTRO","NO","SI"))</f>
        <v/>
      </c>
      <c r="J2576" s="9">
        <f>IF(COUNTA($A2576:$H2576)=0,"",IFERROR(LOOKUP(2,1/(((LISTS!$H$2:$H$26&lt;&gt;"")*ISNUMBER(SEARCH(LISTS!$H$2:$H$26,$G2576)))+((LISTS!$I$2:$I$26&lt;&gt;"")*ISNUMBER(SEARCH(LISTS!$I$2:$I$26,$E2576)))),LISTS!$K$2:$K$26),"OTRO"))</f>
        <v/>
      </c>
      <c r="K2576" s="11">
        <f>IF($I2576&lt;&gt;"SI",0,IFERROR($F2576,0))</f>
        <v/>
      </c>
      <c r="L2576" s="9">
        <f>IF(COUNTA($A2576:$H2576)=0,"",IF($J2576="OTRO",IFERROR(LOOKUP(2,1/(((LISTS!$H$2:$H$26&lt;&gt;"")*ISNUMBER(SEARCH(LISTS!$H$2:$H$26,$G2576)))+((LISTS!$I$2:$I$26&lt;&gt;"")*ISNUMBER(SEARCH(LISTS!$I$2:$I$26,$E2576)))),LISTS!$L$2:$L$26),"Concepto DIAN no mapeado a casilla automatica"),IF(LEFT($J2576,4)="TOPE","Control automatico DIAN: "&amp;$J2576,"Casilla automatica: "&amp;$J2576)))</f>
        <v/>
      </c>
    </row>
    <row r="2577">
      <c r="A2577" s="9" t="n"/>
      <c r="B2577" s="9" t="n"/>
      <c r="C2577" s="9" t="n"/>
      <c r="D2577" s="9" t="n"/>
      <c r="E2577" s="9" t="n"/>
      <c r="F2577" s="11" t="n"/>
      <c r="G2577" s="9" t="n"/>
      <c r="H2577" s="9" t="n"/>
      <c r="I2577" s="9">
        <f>IF(COUNTA($A2577:$H2577)=0,"",IF($J2577="OTRO","NO","SI"))</f>
        <v/>
      </c>
      <c r="J2577" s="9">
        <f>IF(COUNTA($A2577:$H2577)=0,"",IFERROR(LOOKUP(2,1/(((LISTS!$H$2:$H$26&lt;&gt;"")*ISNUMBER(SEARCH(LISTS!$H$2:$H$26,$G2577)))+((LISTS!$I$2:$I$26&lt;&gt;"")*ISNUMBER(SEARCH(LISTS!$I$2:$I$26,$E2577)))),LISTS!$K$2:$K$26),"OTRO"))</f>
        <v/>
      </c>
      <c r="K2577" s="11">
        <f>IF($I2577&lt;&gt;"SI",0,IFERROR($F2577,0))</f>
        <v/>
      </c>
      <c r="L2577" s="9">
        <f>IF(COUNTA($A2577:$H2577)=0,"",IF($J2577="OTRO",IFERROR(LOOKUP(2,1/(((LISTS!$H$2:$H$26&lt;&gt;"")*ISNUMBER(SEARCH(LISTS!$H$2:$H$26,$G2577)))+((LISTS!$I$2:$I$26&lt;&gt;"")*ISNUMBER(SEARCH(LISTS!$I$2:$I$26,$E2577)))),LISTS!$L$2:$L$26),"Concepto DIAN no mapeado a casilla automatica"),IF(LEFT($J2577,4)="TOPE","Control automatico DIAN: "&amp;$J2577,"Casilla automatica: "&amp;$J2577)))</f>
        <v/>
      </c>
    </row>
    <row r="2578">
      <c r="A2578" s="9" t="n"/>
      <c r="B2578" s="9" t="n"/>
      <c r="C2578" s="9" t="n"/>
      <c r="D2578" s="9" t="n"/>
      <c r="E2578" s="9" t="n"/>
      <c r="F2578" s="11" t="n"/>
      <c r="G2578" s="9" t="n"/>
      <c r="H2578" s="9" t="n"/>
      <c r="I2578" s="9">
        <f>IF(COUNTA($A2578:$H2578)=0,"",IF($J2578="OTRO","NO","SI"))</f>
        <v/>
      </c>
      <c r="J2578" s="9">
        <f>IF(COUNTA($A2578:$H2578)=0,"",IFERROR(LOOKUP(2,1/(((LISTS!$H$2:$H$26&lt;&gt;"")*ISNUMBER(SEARCH(LISTS!$H$2:$H$26,$G2578)))+((LISTS!$I$2:$I$26&lt;&gt;"")*ISNUMBER(SEARCH(LISTS!$I$2:$I$26,$E2578)))),LISTS!$K$2:$K$26),"OTRO"))</f>
        <v/>
      </c>
      <c r="K2578" s="11">
        <f>IF($I2578&lt;&gt;"SI",0,IFERROR($F2578,0))</f>
        <v/>
      </c>
      <c r="L2578" s="9">
        <f>IF(COUNTA($A2578:$H2578)=0,"",IF($J2578="OTRO",IFERROR(LOOKUP(2,1/(((LISTS!$H$2:$H$26&lt;&gt;"")*ISNUMBER(SEARCH(LISTS!$H$2:$H$26,$G2578)))+((LISTS!$I$2:$I$26&lt;&gt;"")*ISNUMBER(SEARCH(LISTS!$I$2:$I$26,$E2578)))),LISTS!$L$2:$L$26),"Concepto DIAN no mapeado a casilla automatica"),IF(LEFT($J2578,4)="TOPE","Control automatico DIAN: "&amp;$J2578,"Casilla automatica: "&amp;$J2578)))</f>
        <v/>
      </c>
    </row>
    <row r="2579">
      <c r="A2579" s="9" t="n"/>
      <c r="B2579" s="9" t="n"/>
      <c r="C2579" s="9" t="n"/>
      <c r="D2579" s="9" t="n"/>
      <c r="E2579" s="9" t="n"/>
      <c r="F2579" s="11" t="n"/>
      <c r="G2579" s="9" t="n"/>
      <c r="H2579" s="9" t="n"/>
      <c r="I2579" s="9">
        <f>IF(COUNTA($A2579:$H2579)=0,"",IF($J2579="OTRO","NO","SI"))</f>
        <v/>
      </c>
      <c r="J2579" s="9">
        <f>IF(COUNTA($A2579:$H2579)=0,"",IFERROR(LOOKUP(2,1/(((LISTS!$H$2:$H$26&lt;&gt;"")*ISNUMBER(SEARCH(LISTS!$H$2:$H$26,$G2579)))+((LISTS!$I$2:$I$26&lt;&gt;"")*ISNUMBER(SEARCH(LISTS!$I$2:$I$26,$E2579)))),LISTS!$K$2:$K$26),"OTRO"))</f>
        <v/>
      </c>
      <c r="K2579" s="11">
        <f>IF($I2579&lt;&gt;"SI",0,IFERROR($F2579,0))</f>
        <v/>
      </c>
      <c r="L2579" s="9">
        <f>IF(COUNTA($A2579:$H2579)=0,"",IF($J2579="OTRO",IFERROR(LOOKUP(2,1/(((LISTS!$H$2:$H$26&lt;&gt;"")*ISNUMBER(SEARCH(LISTS!$H$2:$H$26,$G2579)))+((LISTS!$I$2:$I$26&lt;&gt;"")*ISNUMBER(SEARCH(LISTS!$I$2:$I$26,$E2579)))),LISTS!$L$2:$L$26),"Concepto DIAN no mapeado a casilla automatica"),IF(LEFT($J2579,4)="TOPE","Control automatico DIAN: "&amp;$J2579,"Casilla automatica: "&amp;$J2579)))</f>
        <v/>
      </c>
    </row>
    <row r="2580">
      <c r="A2580" s="9" t="n"/>
      <c r="B2580" s="9" t="n"/>
      <c r="C2580" s="9" t="n"/>
      <c r="D2580" s="9" t="n"/>
      <c r="E2580" s="9" t="n"/>
      <c r="F2580" s="11" t="n"/>
      <c r="G2580" s="9" t="n"/>
      <c r="H2580" s="9" t="n"/>
      <c r="I2580" s="9">
        <f>IF(COUNTA($A2580:$H2580)=0,"",IF($J2580="OTRO","NO","SI"))</f>
        <v/>
      </c>
      <c r="J2580" s="9">
        <f>IF(COUNTA($A2580:$H2580)=0,"",IFERROR(LOOKUP(2,1/(((LISTS!$H$2:$H$26&lt;&gt;"")*ISNUMBER(SEARCH(LISTS!$H$2:$H$26,$G2580)))+((LISTS!$I$2:$I$26&lt;&gt;"")*ISNUMBER(SEARCH(LISTS!$I$2:$I$26,$E2580)))),LISTS!$K$2:$K$26),"OTRO"))</f>
        <v/>
      </c>
      <c r="K2580" s="11">
        <f>IF($I2580&lt;&gt;"SI",0,IFERROR($F2580,0))</f>
        <v/>
      </c>
      <c r="L2580" s="9">
        <f>IF(COUNTA($A2580:$H2580)=0,"",IF($J2580="OTRO",IFERROR(LOOKUP(2,1/(((LISTS!$H$2:$H$26&lt;&gt;"")*ISNUMBER(SEARCH(LISTS!$H$2:$H$26,$G2580)))+((LISTS!$I$2:$I$26&lt;&gt;"")*ISNUMBER(SEARCH(LISTS!$I$2:$I$26,$E2580)))),LISTS!$L$2:$L$26),"Concepto DIAN no mapeado a casilla automatica"),IF(LEFT($J2580,4)="TOPE","Control automatico DIAN: "&amp;$J2580,"Casilla automatica: "&amp;$J2580)))</f>
        <v/>
      </c>
    </row>
    <row r="2581">
      <c r="A2581" s="9" t="n"/>
      <c r="B2581" s="9" t="n"/>
      <c r="C2581" s="9" t="n"/>
      <c r="D2581" s="9" t="n"/>
      <c r="E2581" s="9" t="n"/>
      <c r="F2581" s="11" t="n"/>
      <c r="G2581" s="9" t="n"/>
      <c r="H2581" s="9" t="n"/>
      <c r="I2581" s="9">
        <f>IF(COUNTA($A2581:$H2581)=0,"",IF($J2581="OTRO","NO","SI"))</f>
        <v/>
      </c>
      <c r="J2581" s="9">
        <f>IF(COUNTA($A2581:$H2581)=0,"",IFERROR(LOOKUP(2,1/(((LISTS!$H$2:$H$26&lt;&gt;"")*ISNUMBER(SEARCH(LISTS!$H$2:$H$26,$G2581)))+((LISTS!$I$2:$I$26&lt;&gt;"")*ISNUMBER(SEARCH(LISTS!$I$2:$I$26,$E2581)))),LISTS!$K$2:$K$26),"OTRO"))</f>
        <v/>
      </c>
      <c r="K2581" s="11">
        <f>IF($I2581&lt;&gt;"SI",0,IFERROR($F2581,0))</f>
        <v/>
      </c>
      <c r="L2581" s="9">
        <f>IF(COUNTA($A2581:$H2581)=0,"",IF($J2581="OTRO",IFERROR(LOOKUP(2,1/(((LISTS!$H$2:$H$26&lt;&gt;"")*ISNUMBER(SEARCH(LISTS!$H$2:$H$26,$G2581)))+((LISTS!$I$2:$I$26&lt;&gt;"")*ISNUMBER(SEARCH(LISTS!$I$2:$I$26,$E2581)))),LISTS!$L$2:$L$26),"Concepto DIAN no mapeado a casilla automatica"),IF(LEFT($J2581,4)="TOPE","Control automatico DIAN: "&amp;$J2581,"Casilla automatica: "&amp;$J2581)))</f>
        <v/>
      </c>
    </row>
    <row r="2582">
      <c r="A2582" s="9" t="n"/>
      <c r="B2582" s="9" t="n"/>
      <c r="C2582" s="9" t="n"/>
      <c r="D2582" s="9" t="n"/>
      <c r="E2582" s="9" t="n"/>
      <c r="F2582" s="11" t="n"/>
      <c r="G2582" s="9" t="n"/>
      <c r="H2582" s="9" t="n"/>
      <c r="I2582" s="9">
        <f>IF(COUNTA($A2582:$H2582)=0,"",IF($J2582="OTRO","NO","SI"))</f>
        <v/>
      </c>
      <c r="J2582" s="9">
        <f>IF(COUNTA($A2582:$H2582)=0,"",IFERROR(LOOKUP(2,1/(((LISTS!$H$2:$H$26&lt;&gt;"")*ISNUMBER(SEARCH(LISTS!$H$2:$H$26,$G2582)))+((LISTS!$I$2:$I$26&lt;&gt;"")*ISNUMBER(SEARCH(LISTS!$I$2:$I$26,$E2582)))),LISTS!$K$2:$K$26),"OTRO"))</f>
        <v/>
      </c>
      <c r="K2582" s="11">
        <f>IF($I2582&lt;&gt;"SI",0,IFERROR($F2582,0))</f>
        <v/>
      </c>
      <c r="L2582" s="9">
        <f>IF(COUNTA($A2582:$H2582)=0,"",IF($J2582="OTRO",IFERROR(LOOKUP(2,1/(((LISTS!$H$2:$H$26&lt;&gt;"")*ISNUMBER(SEARCH(LISTS!$H$2:$H$26,$G2582)))+((LISTS!$I$2:$I$26&lt;&gt;"")*ISNUMBER(SEARCH(LISTS!$I$2:$I$26,$E2582)))),LISTS!$L$2:$L$26),"Concepto DIAN no mapeado a casilla automatica"),IF(LEFT($J2582,4)="TOPE","Control automatico DIAN: "&amp;$J2582,"Casilla automatica: "&amp;$J2582)))</f>
        <v/>
      </c>
    </row>
    <row r="2583">
      <c r="A2583" s="9" t="n"/>
      <c r="B2583" s="9" t="n"/>
      <c r="C2583" s="9" t="n"/>
      <c r="D2583" s="9" t="n"/>
      <c r="E2583" s="9" t="n"/>
      <c r="F2583" s="11" t="n"/>
      <c r="G2583" s="9" t="n"/>
      <c r="H2583" s="9" t="n"/>
      <c r="I2583" s="9">
        <f>IF(COUNTA($A2583:$H2583)=0,"",IF($J2583="OTRO","NO","SI"))</f>
        <v/>
      </c>
      <c r="J2583" s="9">
        <f>IF(COUNTA($A2583:$H2583)=0,"",IFERROR(LOOKUP(2,1/(((LISTS!$H$2:$H$26&lt;&gt;"")*ISNUMBER(SEARCH(LISTS!$H$2:$H$26,$G2583)))+((LISTS!$I$2:$I$26&lt;&gt;"")*ISNUMBER(SEARCH(LISTS!$I$2:$I$26,$E2583)))),LISTS!$K$2:$K$26),"OTRO"))</f>
        <v/>
      </c>
      <c r="K2583" s="11">
        <f>IF($I2583&lt;&gt;"SI",0,IFERROR($F2583,0))</f>
        <v/>
      </c>
      <c r="L2583" s="9">
        <f>IF(COUNTA($A2583:$H2583)=0,"",IF($J2583="OTRO",IFERROR(LOOKUP(2,1/(((LISTS!$H$2:$H$26&lt;&gt;"")*ISNUMBER(SEARCH(LISTS!$H$2:$H$26,$G2583)))+((LISTS!$I$2:$I$26&lt;&gt;"")*ISNUMBER(SEARCH(LISTS!$I$2:$I$26,$E2583)))),LISTS!$L$2:$L$26),"Concepto DIAN no mapeado a casilla automatica"),IF(LEFT($J2583,4)="TOPE","Control automatico DIAN: "&amp;$J2583,"Casilla automatica: "&amp;$J2583)))</f>
        <v/>
      </c>
    </row>
    <row r="2584">
      <c r="A2584" s="9" t="n"/>
      <c r="B2584" s="9" t="n"/>
      <c r="C2584" s="9" t="n"/>
      <c r="D2584" s="9" t="n"/>
      <c r="E2584" s="9" t="n"/>
      <c r="F2584" s="11" t="n"/>
      <c r="G2584" s="9" t="n"/>
      <c r="H2584" s="9" t="n"/>
      <c r="I2584" s="9">
        <f>IF(COUNTA($A2584:$H2584)=0,"",IF($J2584="OTRO","NO","SI"))</f>
        <v/>
      </c>
      <c r="J2584" s="9">
        <f>IF(COUNTA($A2584:$H2584)=0,"",IFERROR(LOOKUP(2,1/(((LISTS!$H$2:$H$26&lt;&gt;"")*ISNUMBER(SEARCH(LISTS!$H$2:$H$26,$G2584)))+((LISTS!$I$2:$I$26&lt;&gt;"")*ISNUMBER(SEARCH(LISTS!$I$2:$I$26,$E2584)))),LISTS!$K$2:$K$26),"OTRO"))</f>
        <v/>
      </c>
      <c r="K2584" s="11">
        <f>IF($I2584&lt;&gt;"SI",0,IFERROR($F2584,0))</f>
        <v/>
      </c>
      <c r="L2584" s="9">
        <f>IF(COUNTA($A2584:$H2584)=0,"",IF($J2584="OTRO",IFERROR(LOOKUP(2,1/(((LISTS!$H$2:$H$26&lt;&gt;"")*ISNUMBER(SEARCH(LISTS!$H$2:$H$26,$G2584)))+((LISTS!$I$2:$I$26&lt;&gt;"")*ISNUMBER(SEARCH(LISTS!$I$2:$I$26,$E2584)))),LISTS!$L$2:$L$26),"Concepto DIAN no mapeado a casilla automatica"),IF(LEFT($J2584,4)="TOPE","Control automatico DIAN: "&amp;$J2584,"Casilla automatica: "&amp;$J2584)))</f>
        <v/>
      </c>
    </row>
    <row r="2585">
      <c r="A2585" s="9" t="n"/>
      <c r="B2585" s="9" t="n"/>
      <c r="C2585" s="9" t="n"/>
      <c r="D2585" s="9" t="n"/>
      <c r="E2585" s="9" t="n"/>
      <c r="F2585" s="11" t="n"/>
      <c r="G2585" s="9" t="n"/>
      <c r="H2585" s="9" t="n"/>
      <c r="I2585" s="9">
        <f>IF(COUNTA($A2585:$H2585)=0,"",IF($J2585="OTRO","NO","SI"))</f>
        <v/>
      </c>
      <c r="J2585" s="9">
        <f>IF(COUNTA($A2585:$H2585)=0,"",IFERROR(LOOKUP(2,1/(((LISTS!$H$2:$H$26&lt;&gt;"")*ISNUMBER(SEARCH(LISTS!$H$2:$H$26,$G2585)))+((LISTS!$I$2:$I$26&lt;&gt;"")*ISNUMBER(SEARCH(LISTS!$I$2:$I$26,$E2585)))),LISTS!$K$2:$K$26),"OTRO"))</f>
        <v/>
      </c>
      <c r="K2585" s="11">
        <f>IF($I2585&lt;&gt;"SI",0,IFERROR($F2585,0))</f>
        <v/>
      </c>
      <c r="L2585" s="9">
        <f>IF(COUNTA($A2585:$H2585)=0,"",IF($J2585="OTRO",IFERROR(LOOKUP(2,1/(((LISTS!$H$2:$H$26&lt;&gt;"")*ISNUMBER(SEARCH(LISTS!$H$2:$H$26,$G2585)))+((LISTS!$I$2:$I$26&lt;&gt;"")*ISNUMBER(SEARCH(LISTS!$I$2:$I$26,$E2585)))),LISTS!$L$2:$L$26),"Concepto DIAN no mapeado a casilla automatica"),IF(LEFT($J2585,4)="TOPE","Control automatico DIAN: "&amp;$J2585,"Casilla automatica: "&amp;$J2585)))</f>
        <v/>
      </c>
    </row>
    <row r="2586">
      <c r="A2586" s="9" t="n"/>
      <c r="B2586" s="9" t="n"/>
      <c r="C2586" s="9" t="n"/>
      <c r="D2586" s="9" t="n"/>
      <c r="E2586" s="9" t="n"/>
      <c r="F2586" s="11" t="n"/>
      <c r="G2586" s="9" t="n"/>
      <c r="H2586" s="9" t="n"/>
      <c r="I2586" s="9">
        <f>IF(COUNTA($A2586:$H2586)=0,"",IF($J2586="OTRO","NO","SI"))</f>
        <v/>
      </c>
      <c r="J2586" s="9">
        <f>IF(COUNTA($A2586:$H2586)=0,"",IFERROR(LOOKUP(2,1/(((LISTS!$H$2:$H$26&lt;&gt;"")*ISNUMBER(SEARCH(LISTS!$H$2:$H$26,$G2586)))+((LISTS!$I$2:$I$26&lt;&gt;"")*ISNUMBER(SEARCH(LISTS!$I$2:$I$26,$E2586)))),LISTS!$K$2:$K$26),"OTRO"))</f>
        <v/>
      </c>
      <c r="K2586" s="11">
        <f>IF($I2586&lt;&gt;"SI",0,IFERROR($F2586,0))</f>
        <v/>
      </c>
      <c r="L2586" s="9">
        <f>IF(COUNTA($A2586:$H2586)=0,"",IF($J2586="OTRO",IFERROR(LOOKUP(2,1/(((LISTS!$H$2:$H$26&lt;&gt;"")*ISNUMBER(SEARCH(LISTS!$H$2:$H$26,$G2586)))+((LISTS!$I$2:$I$26&lt;&gt;"")*ISNUMBER(SEARCH(LISTS!$I$2:$I$26,$E2586)))),LISTS!$L$2:$L$26),"Concepto DIAN no mapeado a casilla automatica"),IF(LEFT($J2586,4)="TOPE","Control automatico DIAN: "&amp;$J2586,"Casilla automatica: "&amp;$J2586)))</f>
        <v/>
      </c>
    </row>
    <row r="2587">
      <c r="A2587" s="9" t="n"/>
      <c r="B2587" s="9" t="n"/>
      <c r="C2587" s="9" t="n"/>
      <c r="D2587" s="9" t="n"/>
      <c r="E2587" s="9" t="n"/>
      <c r="F2587" s="11" t="n"/>
      <c r="G2587" s="9" t="n"/>
      <c r="H2587" s="9" t="n"/>
      <c r="I2587" s="9">
        <f>IF(COUNTA($A2587:$H2587)=0,"",IF($J2587="OTRO","NO","SI"))</f>
        <v/>
      </c>
      <c r="J2587" s="9">
        <f>IF(COUNTA($A2587:$H2587)=0,"",IFERROR(LOOKUP(2,1/(((LISTS!$H$2:$H$26&lt;&gt;"")*ISNUMBER(SEARCH(LISTS!$H$2:$H$26,$G2587)))+((LISTS!$I$2:$I$26&lt;&gt;"")*ISNUMBER(SEARCH(LISTS!$I$2:$I$26,$E2587)))),LISTS!$K$2:$K$26),"OTRO"))</f>
        <v/>
      </c>
      <c r="K2587" s="11">
        <f>IF($I2587&lt;&gt;"SI",0,IFERROR($F2587,0))</f>
        <v/>
      </c>
      <c r="L2587" s="9">
        <f>IF(COUNTA($A2587:$H2587)=0,"",IF($J2587="OTRO",IFERROR(LOOKUP(2,1/(((LISTS!$H$2:$H$26&lt;&gt;"")*ISNUMBER(SEARCH(LISTS!$H$2:$H$26,$G2587)))+((LISTS!$I$2:$I$26&lt;&gt;"")*ISNUMBER(SEARCH(LISTS!$I$2:$I$26,$E2587)))),LISTS!$L$2:$L$26),"Concepto DIAN no mapeado a casilla automatica"),IF(LEFT($J2587,4)="TOPE","Control automatico DIAN: "&amp;$J2587,"Casilla automatica: "&amp;$J2587)))</f>
        <v/>
      </c>
    </row>
    <row r="2588">
      <c r="A2588" s="9" t="n"/>
      <c r="B2588" s="9" t="n"/>
      <c r="C2588" s="9" t="n"/>
      <c r="D2588" s="9" t="n"/>
      <c r="E2588" s="9" t="n"/>
      <c r="F2588" s="11" t="n"/>
      <c r="G2588" s="9" t="n"/>
      <c r="H2588" s="9" t="n"/>
      <c r="I2588" s="9">
        <f>IF(COUNTA($A2588:$H2588)=0,"",IF($J2588="OTRO","NO","SI"))</f>
        <v/>
      </c>
      <c r="J2588" s="9">
        <f>IF(COUNTA($A2588:$H2588)=0,"",IFERROR(LOOKUP(2,1/(((LISTS!$H$2:$H$26&lt;&gt;"")*ISNUMBER(SEARCH(LISTS!$H$2:$H$26,$G2588)))+((LISTS!$I$2:$I$26&lt;&gt;"")*ISNUMBER(SEARCH(LISTS!$I$2:$I$26,$E2588)))),LISTS!$K$2:$K$26),"OTRO"))</f>
        <v/>
      </c>
      <c r="K2588" s="11">
        <f>IF($I2588&lt;&gt;"SI",0,IFERROR($F2588,0))</f>
        <v/>
      </c>
      <c r="L2588" s="9">
        <f>IF(COUNTA($A2588:$H2588)=0,"",IF($J2588="OTRO",IFERROR(LOOKUP(2,1/(((LISTS!$H$2:$H$26&lt;&gt;"")*ISNUMBER(SEARCH(LISTS!$H$2:$H$26,$G2588)))+((LISTS!$I$2:$I$26&lt;&gt;"")*ISNUMBER(SEARCH(LISTS!$I$2:$I$26,$E2588)))),LISTS!$L$2:$L$26),"Concepto DIAN no mapeado a casilla automatica"),IF(LEFT($J2588,4)="TOPE","Control automatico DIAN: "&amp;$J2588,"Casilla automatica: "&amp;$J2588)))</f>
        <v/>
      </c>
    </row>
    <row r="2589">
      <c r="A2589" s="9" t="n"/>
      <c r="B2589" s="9" t="n"/>
      <c r="C2589" s="9" t="n"/>
      <c r="D2589" s="9" t="n"/>
      <c r="E2589" s="9" t="n"/>
      <c r="F2589" s="11" t="n"/>
      <c r="G2589" s="9" t="n"/>
      <c r="H2589" s="9" t="n"/>
      <c r="I2589" s="9">
        <f>IF(COUNTA($A2589:$H2589)=0,"",IF($J2589="OTRO","NO","SI"))</f>
        <v/>
      </c>
      <c r="J2589" s="9">
        <f>IF(COUNTA($A2589:$H2589)=0,"",IFERROR(LOOKUP(2,1/(((LISTS!$H$2:$H$26&lt;&gt;"")*ISNUMBER(SEARCH(LISTS!$H$2:$H$26,$G2589)))+((LISTS!$I$2:$I$26&lt;&gt;"")*ISNUMBER(SEARCH(LISTS!$I$2:$I$26,$E2589)))),LISTS!$K$2:$K$26),"OTRO"))</f>
        <v/>
      </c>
      <c r="K2589" s="11">
        <f>IF($I2589&lt;&gt;"SI",0,IFERROR($F2589,0))</f>
        <v/>
      </c>
      <c r="L2589" s="9">
        <f>IF(COUNTA($A2589:$H2589)=0,"",IF($J2589="OTRO",IFERROR(LOOKUP(2,1/(((LISTS!$H$2:$H$26&lt;&gt;"")*ISNUMBER(SEARCH(LISTS!$H$2:$H$26,$G2589)))+((LISTS!$I$2:$I$26&lt;&gt;"")*ISNUMBER(SEARCH(LISTS!$I$2:$I$26,$E2589)))),LISTS!$L$2:$L$26),"Concepto DIAN no mapeado a casilla automatica"),IF(LEFT($J2589,4)="TOPE","Control automatico DIAN: "&amp;$J2589,"Casilla automatica: "&amp;$J2589)))</f>
        <v/>
      </c>
    </row>
    <row r="2590">
      <c r="A2590" s="9" t="n"/>
      <c r="B2590" s="9" t="n"/>
      <c r="C2590" s="9" t="n"/>
      <c r="D2590" s="9" t="n"/>
      <c r="E2590" s="9" t="n"/>
      <c r="F2590" s="11" t="n"/>
      <c r="G2590" s="9" t="n"/>
      <c r="H2590" s="9" t="n"/>
      <c r="I2590" s="9">
        <f>IF(COUNTA($A2590:$H2590)=0,"",IF($J2590="OTRO","NO","SI"))</f>
        <v/>
      </c>
      <c r="J2590" s="9">
        <f>IF(COUNTA($A2590:$H2590)=0,"",IFERROR(LOOKUP(2,1/(((LISTS!$H$2:$H$26&lt;&gt;"")*ISNUMBER(SEARCH(LISTS!$H$2:$H$26,$G2590)))+((LISTS!$I$2:$I$26&lt;&gt;"")*ISNUMBER(SEARCH(LISTS!$I$2:$I$26,$E2590)))),LISTS!$K$2:$K$26),"OTRO"))</f>
        <v/>
      </c>
      <c r="K2590" s="11">
        <f>IF($I2590&lt;&gt;"SI",0,IFERROR($F2590,0))</f>
        <v/>
      </c>
      <c r="L2590" s="9">
        <f>IF(COUNTA($A2590:$H2590)=0,"",IF($J2590="OTRO",IFERROR(LOOKUP(2,1/(((LISTS!$H$2:$H$26&lt;&gt;"")*ISNUMBER(SEARCH(LISTS!$H$2:$H$26,$G2590)))+((LISTS!$I$2:$I$26&lt;&gt;"")*ISNUMBER(SEARCH(LISTS!$I$2:$I$26,$E2590)))),LISTS!$L$2:$L$26),"Concepto DIAN no mapeado a casilla automatica"),IF(LEFT($J2590,4)="TOPE","Control automatico DIAN: "&amp;$J2590,"Casilla automatica: "&amp;$J2590)))</f>
        <v/>
      </c>
    </row>
    <row r="2591">
      <c r="A2591" s="9" t="n"/>
      <c r="B2591" s="9" t="n"/>
      <c r="C2591" s="9" t="n"/>
      <c r="D2591" s="9" t="n"/>
      <c r="E2591" s="9" t="n"/>
      <c r="F2591" s="11" t="n"/>
      <c r="G2591" s="9" t="n"/>
      <c r="H2591" s="9" t="n"/>
      <c r="I2591" s="9">
        <f>IF(COUNTA($A2591:$H2591)=0,"",IF($J2591="OTRO","NO","SI"))</f>
        <v/>
      </c>
      <c r="J2591" s="9">
        <f>IF(COUNTA($A2591:$H2591)=0,"",IFERROR(LOOKUP(2,1/(((LISTS!$H$2:$H$26&lt;&gt;"")*ISNUMBER(SEARCH(LISTS!$H$2:$H$26,$G2591)))+((LISTS!$I$2:$I$26&lt;&gt;"")*ISNUMBER(SEARCH(LISTS!$I$2:$I$26,$E2591)))),LISTS!$K$2:$K$26),"OTRO"))</f>
        <v/>
      </c>
      <c r="K2591" s="11">
        <f>IF($I2591&lt;&gt;"SI",0,IFERROR($F2591,0))</f>
        <v/>
      </c>
      <c r="L2591" s="9">
        <f>IF(COUNTA($A2591:$H2591)=0,"",IF($J2591="OTRO",IFERROR(LOOKUP(2,1/(((LISTS!$H$2:$H$26&lt;&gt;"")*ISNUMBER(SEARCH(LISTS!$H$2:$H$26,$G2591)))+((LISTS!$I$2:$I$26&lt;&gt;"")*ISNUMBER(SEARCH(LISTS!$I$2:$I$26,$E2591)))),LISTS!$L$2:$L$26),"Concepto DIAN no mapeado a casilla automatica"),IF(LEFT($J2591,4)="TOPE","Control automatico DIAN: "&amp;$J2591,"Casilla automatica: "&amp;$J2591)))</f>
        <v/>
      </c>
    </row>
    <row r="2592">
      <c r="A2592" s="9" t="n"/>
      <c r="B2592" s="9" t="n"/>
      <c r="C2592" s="9" t="n"/>
      <c r="D2592" s="9" t="n"/>
      <c r="E2592" s="9" t="n"/>
      <c r="F2592" s="11" t="n"/>
      <c r="G2592" s="9" t="n"/>
      <c r="H2592" s="9" t="n"/>
      <c r="I2592" s="9">
        <f>IF(COUNTA($A2592:$H2592)=0,"",IF($J2592="OTRO","NO","SI"))</f>
        <v/>
      </c>
      <c r="J2592" s="9">
        <f>IF(COUNTA($A2592:$H2592)=0,"",IFERROR(LOOKUP(2,1/(((LISTS!$H$2:$H$26&lt;&gt;"")*ISNUMBER(SEARCH(LISTS!$H$2:$H$26,$G2592)))+((LISTS!$I$2:$I$26&lt;&gt;"")*ISNUMBER(SEARCH(LISTS!$I$2:$I$26,$E2592)))),LISTS!$K$2:$K$26),"OTRO"))</f>
        <v/>
      </c>
      <c r="K2592" s="11">
        <f>IF($I2592&lt;&gt;"SI",0,IFERROR($F2592,0))</f>
        <v/>
      </c>
      <c r="L2592" s="9">
        <f>IF(COUNTA($A2592:$H2592)=0,"",IF($J2592="OTRO",IFERROR(LOOKUP(2,1/(((LISTS!$H$2:$H$26&lt;&gt;"")*ISNUMBER(SEARCH(LISTS!$H$2:$H$26,$G2592)))+((LISTS!$I$2:$I$26&lt;&gt;"")*ISNUMBER(SEARCH(LISTS!$I$2:$I$26,$E2592)))),LISTS!$L$2:$L$26),"Concepto DIAN no mapeado a casilla automatica"),IF(LEFT($J2592,4)="TOPE","Control automatico DIAN: "&amp;$J2592,"Casilla automatica: "&amp;$J2592)))</f>
        <v/>
      </c>
    </row>
    <row r="2593">
      <c r="A2593" s="9" t="n"/>
      <c r="B2593" s="9" t="n"/>
      <c r="C2593" s="9" t="n"/>
      <c r="D2593" s="9" t="n"/>
      <c r="E2593" s="9" t="n"/>
      <c r="F2593" s="11" t="n"/>
      <c r="G2593" s="9" t="n"/>
      <c r="H2593" s="9" t="n"/>
      <c r="I2593" s="9">
        <f>IF(COUNTA($A2593:$H2593)=0,"",IF($J2593="OTRO","NO","SI"))</f>
        <v/>
      </c>
      <c r="J2593" s="9">
        <f>IF(COUNTA($A2593:$H2593)=0,"",IFERROR(LOOKUP(2,1/(((LISTS!$H$2:$H$26&lt;&gt;"")*ISNUMBER(SEARCH(LISTS!$H$2:$H$26,$G2593)))+((LISTS!$I$2:$I$26&lt;&gt;"")*ISNUMBER(SEARCH(LISTS!$I$2:$I$26,$E2593)))),LISTS!$K$2:$K$26),"OTRO"))</f>
        <v/>
      </c>
      <c r="K2593" s="11">
        <f>IF($I2593&lt;&gt;"SI",0,IFERROR($F2593,0))</f>
        <v/>
      </c>
      <c r="L2593" s="9">
        <f>IF(COUNTA($A2593:$H2593)=0,"",IF($J2593="OTRO",IFERROR(LOOKUP(2,1/(((LISTS!$H$2:$H$26&lt;&gt;"")*ISNUMBER(SEARCH(LISTS!$H$2:$H$26,$G2593)))+((LISTS!$I$2:$I$26&lt;&gt;"")*ISNUMBER(SEARCH(LISTS!$I$2:$I$26,$E2593)))),LISTS!$L$2:$L$26),"Concepto DIAN no mapeado a casilla automatica"),IF(LEFT($J2593,4)="TOPE","Control automatico DIAN: "&amp;$J2593,"Casilla automatica: "&amp;$J2593)))</f>
        <v/>
      </c>
    </row>
    <row r="2594">
      <c r="A2594" s="9" t="n"/>
      <c r="B2594" s="9" t="n"/>
      <c r="C2594" s="9" t="n"/>
      <c r="D2594" s="9" t="n"/>
      <c r="E2594" s="9" t="n"/>
      <c r="F2594" s="11" t="n"/>
      <c r="G2594" s="9" t="n"/>
      <c r="H2594" s="9" t="n"/>
      <c r="I2594" s="9">
        <f>IF(COUNTA($A2594:$H2594)=0,"",IF($J2594="OTRO","NO","SI"))</f>
        <v/>
      </c>
      <c r="J2594" s="9">
        <f>IF(COUNTA($A2594:$H2594)=0,"",IFERROR(LOOKUP(2,1/(((LISTS!$H$2:$H$26&lt;&gt;"")*ISNUMBER(SEARCH(LISTS!$H$2:$H$26,$G2594)))+((LISTS!$I$2:$I$26&lt;&gt;"")*ISNUMBER(SEARCH(LISTS!$I$2:$I$26,$E2594)))),LISTS!$K$2:$K$26),"OTRO"))</f>
        <v/>
      </c>
      <c r="K2594" s="11">
        <f>IF($I2594&lt;&gt;"SI",0,IFERROR($F2594,0))</f>
        <v/>
      </c>
      <c r="L2594" s="9">
        <f>IF(COUNTA($A2594:$H2594)=0,"",IF($J2594="OTRO",IFERROR(LOOKUP(2,1/(((LISTS!$H$2:$H$26&lt;&gt;"")*ISNUMBER(SEARCH(LISTS!$H$2:$H$26,$G2594)))+((LISTS!$I$2:$I$26&lt;&gt;"")*ISNUMBER(SEARCH(LISTS!$I$2:$I$26,$E2594)))),LISTS!$L$2:$L$26),"Concepto DIAN no mapeado a casilla automatica"),IF(LEFT($J2594,4)="TOPE","Control automatico DIAN: "&amp;$J2594,"Casilla automatica: "&amp;$J2594)))</f>
        <v/>
      </c>
    </row>
    <row r="2595">
      <c r="A2595" s="9" t="n"/>
      <c r="B2595" s="9" t="n"/>
      <c r="C2595" s="9" t="n"/>
      <c r="D2595" s="9" t="n"/>
      <c r="E2595" s="9" t="n"/>
      <c r="F2595" s="11" t="n"/>
      <c r="G2595" s="9" t="n"/>
      <c r="H2595" s="9" t="n"/>
      <c r="I2595" s="9">
        <f>IF(COUNTA($A2595:$H2595)=0,"",IF($J2595="OTRO","NO","SI"))</f>
        <v/>
      </c>
      <c r="J2595" s="9">
        <f>IF(COUNTA($A2595:$H2595)=0,"",IFERROR(LOOKUP(2,1/(((LISTS!$H$2:$H$26&lt;&gt;"")*ISNUMBER(SEARCH(LISTS!$H$2:$H$26,$G2595)))+((LISTS!$I$2:$I$26&lt;&gt;"")*ISNUMBER(SEARCH(LISTS!$I$2:$I$26,$E2595)))),LISTS!$K$2:$K$26),"OTRO"))</f>
        <v/>
      </c>
      <c r="K2595" s="11">
        <f>IF($I2595&lt;&gt;"SI",0,IFERROR($F2595,0))</f>
        <v/>
      </c>
      <c r="L2595" s="9">
        <f>IF(COUNTA($A2595:$H2595)=0,"",IF($J2595="OTRO",IFERROR(LOOKUP(2,1/(((LISTS!$H$2:$H$26&lt;&gt;"")*ISNUMBER(SEARCH(LISTS!$H$2:$H$26,$G2595)))+((LISTS!$I$2:$I$26&lt;&gt;"")*ISNUMBER(SEARCH(LISTS!$I$2:$I$26,$E2595)))),LISTS!$L$2:$L$26),"Concepto DIAN no mapeado a casilla automatica"),IF(LEFT($J2595,4)="TOPE","Control automatico DIAN: "&amp;$J2595,"Casilla automatica: "&amp;$J2595)))</f>
        <v/>
      </c>
    </row>
    <row r="2596">
      <c r="A2596" s="9" t="n"/>
      <c r="B2596" s="9" t="n"/>
      <c r="C2596" s="9" t="n"/>
      <c r="D2596" s="9" t="n"/>
      <c r="E2596" s="9" t="n"/>
      <c r="F2596" s="11" t="n"/>
      <c r="G2596" s="9" t="n"/>
      <c r="H2596" s="9" t="n"/>
      <c r="I2596" s="9">
        <f>IF(COUNTA($A2596:$H2596)=0,"",IF($J2596="OTRO","NO","SI"))</f>
        <v/>
      </c>
      <c r="J2596" s="9">
        <f>IF(COUNTA($A2596:$H2596)=0,"",IFERROR(LOOKUP(2,1/(((LISTS!$H$2:$H$26&lt;&gt;"")*ISNUMBER(SEARCH(LISTS!$H$2:$H$26,$G2596)))+((LISTS!$I$2:$I$26&lt;&gt;"")*ISNUMBER(SEARCH(LISTS!$I$2:$I$26,$E2596)))),LISTS!$K$2:$K$26),"OTRO"))</f>
        <v/>
      </c>
      <c r="K2596" s="11">
        <f>IF($I2596&lt;&gt;"SI",0,IFERROR($F2596,0))</f>
        <v/>
      </c>
      <c r="L2596" s="9">
        <f>IF(COUNTA($A2596:$H2596)=0,"",IF($J2596="OTRO",IFERROR(LOOKUP(2,1/(((LISTS!$H$2:$H$26&lt;&gt;"")*ISNUMBER(SEARCH(LISTS!$H$2:$H$26,$G2596)))+((LISTS!$I$2:$I$26&lt;&gt;"")*ISNUMBER(SEARCH(LISTS!$I$2:$I$26,$E2596)))),LISTS!$L$2:$L$26),"Concepto DIAN no mapeado a casilla automatica"),IF(LEFT($J2596,4)="TOPE","Control automatico DIAN: "&amp;$J2596,"Casilla automatica: "&amp;$J2596)))</f>
        <v/>
      </c>
    </row>
    <row r="2597">
      <c r="A2597" s="9" t="n"/>
      <c r="B2597" s="9" t="n"/>
      <c r="C2597" s="9" t="n"/>
      <c r="D2597" s="9" t="n"/>
      <c r="E2597" s="9" t="n"/>
      <c r="F2597" s="11" t="n"/>
      <c r="G2597" s="9" t="n"/>
      <c r="H2597" s="9" t="n"/>
      <c r="I2597" s="9">
        <f>IF(COUNTA($A2597:$H2597)=0,"",IF($J2597="OTRO","NO","SI"))</f>
        <v/>
      </c>
      <c r="J2597" s="9">
        <f>IF(COUNTA($A2597:$H2597)=0,"",IFERROR(LOOKUP(2,1/(((LISTS!$H$2:$H$26&lt;&gt;"")*ISNUMBER(SEARCH(LISTS!$H$2:$H$26,$G2597)))+((LISTS!$I$2:$I$26&lt;&gt;"")*ISNUMBER(SEARCH(LISTS!$I$2:$I$26,$E2597)))),LISTS!$K$2:$K$26),"OTRO"))</f>
        <v/>
      </c>
      <c r="K2597" s="11">
        <f>IF($I2597&lt;&gt;"SI",0,IFERROR($F2597,0))</f>
        <v/>
      </c>
      <c r="L2597" s="9">
        <f>IF(COUNTA($A2597:$H2597)=0,"",IF($J2597="OTRO",IFERROR(LOOKUP(2,1/(((LISTS!$H$2:$H$26&lt;&gt;"")*ISNUMBER(SEARCH(LISTS!$H$2:$H$26,$G2597)))+((LISTS!$I$2:$I$26&lt;&gt;"")*ISNUMBER(SEARCH(LISTS!$I$2:$I$26,$E2597)))),LISTS!$L$2:$L$26),"Concepto DIAN no mapeado a casilla automatica"),IF(LEFT($J2597,4)="TOPE","Control automatico DIAN: "&amp;$J2597,"Casilla automatica: "&amp;$J2597)))</f>
        <v/>
      </c>
    </row>
    <row r="2598">
      <c r="A2598" s="9" t="n"/>
      <c r="B2598" s="9" t="n"/>
      <c r="C2598" s="9" t="n"/>
      <c r="D2598" s="9" t="n"/>
      <c r="E2598" s="9" t="n"/>
      <c r="F2598" s="11" t="n"/>
      <c r="G2598" s="9" t="n"/>
      <c r="H2598" s="9" t="n"/>
      <c r="I2598" s="9">
        <f>IF(COUNTA($A2598:$H2598)=0,"",IF($J2598="OTRO","NO","SI"))</f>
        <v/>
      </c>
      <c r="J2598" s="9">
        <f>IF(COUNTA($A2598:$H2598)=0,"",IFERROR(LOOKUP(2,1/(((LISTS!$H$2:$H$26&lt;&gt;"")*ISNUMBER(SEARCH(LISTS!$H$2:$H$26,$G2598)))+((LISTS!$I$2:$I$26&lt;&gt;"")*ISNUMBER(SEARCH(LISTS!$I$2:$I$26,$E2598)))),LISTS!$K$2:$K$26),"OTRO"))</f>
        <v/>
      </c>
      <c r="K2598" s="11">
        <f>IF($I2598&lt;&gt;"SI",0,IFERROR($F2598,0))</f>
        <v/>
      </c>
      <c r="L2598" s="9">
        <f>IF(COUNTA($A2598:$H2598)=0,"",IF($J2598="OTRO",IFERROR(LOOKUP(2,1/(((LISTS!$H$2:$H$26&lt;&gt;"")*ISNUMBER(SEARCH(LISTS!$H$2:$H$26,$G2598)))+((LISTS!$I$2:$I$26&lt;&gt;"")*ISNUMBER(SEARCH(LISTS!$I$2:$I$26,$E2598)))),LISTS!$L$2:$L$26),"Concepto DIAN no mapeado a casilla automatica"),IF(LEFT($J2598,4)="TOPE","Control automatico DIAN: "&amp;$J2598,"Casilla automatica: "&amp;$J2598)))</f>
        <v/>
      </c>
    </row>
    <row r="2599">
      <c r="A2599" s="9" t="n"/>
      <c r="B2599" s="9" t="n"/>
      <c r="C2599" s="9" t="n"/>
      <c r="D2599" s="9" t="n"/>
      <c r="E2599" s="9" t="n"/>
      <c r="F2599" s="11" t="n"/>
      <c r="G2599" s="9" t="n"/>
      <c r="H2599" s="9" t="n"/>
      <c r="I2599" s="9">
        <f>IF(COUNTA($A2599:$H2599)=0,"",IF($J2599="OTRO","NO","SI"))</f>
        <v/>
      </c>
      <c r="J2599" s="9">
        <f>IF(COUNTA($A2599:$H2599)=0,"",IFERROR(LOOKUP(2,1/(((LISTS!$H$2:$H$26&lt;&gt;"")*ISNUMBER(SEARCH(LISTS!$H$2:$H$26,$G2599)))+((LISTS!$I$2:$I$26&lt;&gt;"")*ISNUMBER(SEARCH(LISTS!$I$2:$I$26,$E2599)))),LISTS!$K$2:$K$26),"OTRO"))</f>
        <v/>
      </c>
      <c r="K2599" s="11">
        <f>IF($I2599&lt;&gt;"SI",0,IFERROR($F2599,0))</f>
        <v/>
      </c>
      <c r="L2599" s="9">
        <f>IF(COUNTA($A2599:$H2599)=0,"",IF($J2599="OTRO",IFERROR(LOOKUP(2,1/(((LISTS!$H$2:$H$26&lt;&gt;"")*ISNUMBER(SEARCH(LISTS!$H$2:$H$26,$G2599)))+((LISTS!$I$2:$I$26&lt;&gt;"")*ISNUMBER(SEARCH(LISTS!$I$2:$I$26,$E2599)))),LISTS!$L$2:$L$26),"Concepto DIAN no mapeado a casilla automatica"),IF(LEFT($J2599,4)="TOPE","Control automatico DIAN: "&amp;$J2599,"Casilla automatica: "&amp;$J2599)))</f>
        <v/>
      </c>
    </row>
    <row r="2600">
      <c r="A2600" s="9" t="n"/>
      <c r="B2600" s="9" t="n"/>
      <c r="C2600" s="9" t="n"/>
      <c r="D2600" s="9" t="n"/>
      <c r="E2600" s="9" t="n"/>
      <c r="F2600" s="11" t="n"/>
      <c r="G2600" s="9" t="n"/>
      <c r="H2600" s="9" t="n"/>
      <c r="I2600" s="9">
        <f>IF(COUNTA($A2600:$H2600)=0,"",IF($J2600="OTRO","NO","SI"))</f>
        <v/>
      </c>
      <c r="J2600" s="9">
        <f>IF(COUNTA($A2600:$H2600)=0,"",IFERROR(LOOKUP(2,1/(((LISTS!$H$2:$H$26&lt;&gt;"")*ISNUMBER(SEARCH(LISTS!$H$2:$H$26,$G2600)))+((LISTS!$I$2:$I$26&lt;&gt;"")*ISNUMBER(SEARCH(LISTS!$I$2:$I$26,$E2600)))),LISTS!$K$2:$K$26),"OTRO"))</f>
        <v/>
      </c>
      <c r="K2600" s="11">
        <f>IF($I2600&lt;&gt;"SI",0,IFERROR($F2600,0))</f>
        <v/>
      </c>
      <c r="L2600" s="9">
        <f>IF(COUNTA($A2600:$H2600)=0,"",IF($J2600="OTRO",IFERROR(LOOKUP(2,1/(((LISTS!$H$2:$H$26&lt;&gt;"")*ISNUMBER(SEARCH(LISTS!$H$2:$H$26,$G2600)))+((LISTS!$I$2:$I$26&lt;&gt;"")*ISNUMBER(SEARCH(LISTS!$I$2:$I$26,$E2600)))),LISTS!$L$2:$L$26),"Concepto DIAN no mapeado a casilla automatica"),IF(LEFT($J2600,4)="TOPE","Control automatico DIAN: "&amp;$J2600,"Casilla automatica: "&amp;$J2600)))</f>
        <v/>
      </c>
    </row>
    <row r="2601">
      <c r="A2601" s="9" t="n"/>
      <c r="B2601" s="9" t="n"/>
      <c r="C2601" s="9" t="n"/>
      <c r="D2601" s="9" t="n"/>
      <c r="E2601" s="9" t="n"/>
      <c r="F2601" s="11" t="n"/>
      <c r="G2601" s="9" t="n"/>
      <c r="H2601" s="9" t="n"/>
      <c r="I2601" s="9">
        <f>IF(COUNTA($A2601:$H2601)=0,"",IF($J2601="OTRO","NO","SI"))</f>
        <v/>
      </c>
      <c r="J2601" s="9">
        <f>IF(COUNTA($A2601:$H2601)=0,"",IFERROR(LOOKUP(2,1/(((LISTS!$H$2:$H$26&lt;&gt;"")*ISNUMBER(SEARCH(LISTS!$H$2:$H$26,$G2601)))+((LISTS!$I$2:$I$26&lt;&gt;"")*ISNUMBER(SEARCH(LISTS!$I$2:$I$26,$E2601)))),LISTS!$K$2:$K$26),"OTRO"))</f>
        <v/>
      </c>
      <c r="K2601" s="11">
        <f>IF($I2601&lt;&gt;"SI",0,IFERROR($F2601,0))</f>
        <v/>
      </c>
      <c r="L2601" s="9">
        <f>IF(COUNTA($A2601:$H2601)=0,"",IF($J2601="OTRO",IFERROR(LOOKUP(2,1/(((LISTS!$H$2:$H$26&lt;&gt;"")*ISNUMBER(SEARCH(LISTS!$H$2:$H$26,$G2601)))+((LISTS!$I$2:$I$26&lt;&gt;"")*ISNUMBER(SEARCH(LISTS!$I$2:$I$26,$E2601)))),LISTS!$L$2:$L$26),"Concepto DIAN no mapeado a casilla automatica"),IF(LEFT($J2601,4)="TOPE","Control automatico DIAN: "&amp;$J2601,"Casilla automatica: "&amp;$J2601)))</f>
        <v/>
      </c>
    </row>
    <row r="2602">
      <c r="A2602" s="9" t="n"/>
      <c r="B2602" s="9" t="n"/>
      <c r="C2602" s="9" t="n"/>
      <c r="D2602" s="9" t="n"/>
      <c r="E2602" s="9" t="n"/>
      <c r="F2602" s="11" t="n"/>
      <c r="G2602" s="9" t="n"/>
      <c r="H2602" s="9" t="n"/>
      <c r="I2602" s="9">
        <f>IF(COUNTA($A2602:$H2602)=0,"",IF($J2602="OTRO","NO","SI"))</f>
        <v/>
      </c>
      <c r="J2602" s="9">
        <f>IF(COUNTA($A2602:$H2602)=0,"",IFERROR(LOOKUP(2,1/(((LISTS!$H$2:$H$26&lt;&gt;"")*ISNUMBER(SEARCH(LISTS!$H$2:$H$26,$G2602)))+((LISTS!$I$2:$I$26&lt;&gt;"")*ISNUMBER(SEARCH(LISTS!$I$2:$I$26,$E2602)))),LISTS!$K$2:$K$26),"OTRO"))</f>
        <v/>
      </c>
      <c r="K2602" s="11">
        <f>IF($I2602&lt;&gt;"SI",0,IFERROR($F2602,0))</f>
        <v/>
      </c>
      <c r="L2602" s="9">
        <f>IF(COUNTA($A2602:$H2602)=0,"",IF($J2602="OTRO",IFERROR(LOOKUP(2,1/(((LISTS!$H$2:$H$26&lt;&gt;"")*ISNUMBER(SEARCH(LISTS!$H$2:$H$26,$G2602)))+((LISTS!$I$2:$I$26&lt;&gt;"")*ISNUMBER(SEARCH(LISTS!$I$2:$I$26,$E2602)))),LISTS!$L$2:$L$26),"Concepto DIAN no mapeado a casilla automatica"),IF(LEFT($J2602,4)="TOPE","Control automatico DIAN: "&amp;$J2602,"Casilla automatica: "&amp;$J2602)))</f>
        <v/>
      </c>
    </row>
    <row r="2603">
      <c r="A2603" s="9" t="n"/>
      <c r="B2603" s="9" t="n"/>
      <c r="C2603" s="9" t="n"/>
      <c r="D2603" s="9" t="n"/>
      <c r="E2603" s="9" t="n"/>
      <c r="F2603" s="11" t="n"/>
      <c r="G2603" s="9" t="n"/>
      <c r="H2603" s="9" t="n"/>
      <c r="I2603" s="9">
        <f>IF(COUNTA($A2603:$H2603)=0,"",IF($J2603="OTRO","NO","SI"))</f>
        <v/>
      </c>
      <c r="J2603" s="9">
        <f>IF(COUNTA($A2603:$H2603)=0,"",IFERROR(LOOKUP(2,1/(((LISTS!$H$2:$H$26&lt;&gt;"")*ISNUMBER(SEARCH(LISTS!$H$2:$H$26,$G2603)))+((LISTS!$I$2:$I$26&lt;&gt;"")*ISNUMBER(SEARCH(LISTS!$I$2:$I$26,$E2603)))),LISTS!$K$2:$K$26),"OTRO"))</f>
        <v/>
      </c>
      <c r="K2603" s="11">
        <f>IF($I2603&lt;&gt;"SI",0,IFERROR($F2603,0))</f>
        <v/>
      </c>
      <c r="L2603" s="9">
        <f>IF(COUNTA($A2603:$H2603)=0,"",IF($J2603="OTRO",IFERROR(LOOKUP(2,1/(((LISTS!$H$2:$H$26&lt;&gt;"")*ISNUMBER(SEARCH(LISTS!$H$2:$H$26,$G2603)))+((LISTS!$I$2:$I$26&lt;&gt;"")*ISNUMBER(SEARCH(LISTS!$I$2:$I$26,$E2603)))),LISTS!$L$2:$L$26),"Concepto DIAN no mapeado a casilla automatica"),IF(LEFT($J2603,4)="TOPE","Control automatico DIAN: "&amp;$J2603,"Casilla automatica: "&amp;$J2603)))</f>
        <v/>
      </c>
    </row>
    <row r="2604">
      <c r="A2604" s="9" t="n"/>
      <c r="B2604" s="9" t="n"/>
      <c r="C2604" s="9" t="n"/>
      <c r="D2604" s="9" t="n"/>
      <c r="E2604" s="9" t="n"/>
      <c r="F2604" s="11" t="n"/>
      <c r="G2604" s="9" t="n"/>
      <c r="H2604" s="9" t="n"/>
      <c r="I2604" s="9">
        <f>IF(COUNTA($A2604:$H2604)=0,"",IF($J2604="OTRO","NO","SI"))</f>
        <v/>
      </c>
      <c r="J2604" s="9">
        <f>IF(COUNTA($A2604:$H2604)=0,"",IFERROR(LOOKUP(2,1/(((LISTS!$H$2:$H$26&lt;&gt;"")*ISNUMBER(SEARCH(LISTS!$H$2:$H$26,$G2604)))+((LISTS!$I$2:$I$26&lt;&gt;"")*ISNUMBER(SEARCH(LISTS!$I$2:$I$26,$E2604)))),LISTS!$K$2:$K$26),"OTRO"))</f>
        <v/>
      </c>
      <c r="K2604" s="11">
        <f>IF($I2604&lt;&gt;"SI",0,IFERROR($F2604,0))</f>
        <v/>
      </c>
      <c r="L2604" s="9">
        <f>IF(COUNTA($A2604:$H2604)=0,"",IF($J2604="OTRO",IFERROR(LOOKUP(2,1/(((LISTS!$H$2:$H$26&lt;&gt;"")*ISNUMBER(SEARCH(LISTS!$H$2:$H$26,$G2604)))+((LISTS!$I$2:$I$26&lt;&gt;"")*ISNUMBER(SEARCH(LISTS!$I$2:$I$26,$E2604)))),LISTS!$L$2:$L$26),"Concepto DIAN no mapeado a casilla automatica"),IF(LEFT($J2604,4)="TOPE","Control automatico DIAN: "&amp;$J2604,"Casilla automatica: "&amp;$J2604)))</f>
        <v/>
      </c>
    </row>
    <row r="2605">
      <c r="A2605" s="9" t="n"/>
      <c r="B2605" s="9" t="n"/>
      <c r="C2605" s="9" t="n"/>
      <c r="D2605" s="9" t="n"/>
      <c r="E2605" s="9" t="n"/>
      <c r="F2605" s="11" t="n"/>
      <c r="G2605" s="9" t="n"/>
      <c r="H2605" s="9" t="n"/>
      <c r="I2605" s="9">
        <f>IF(COUNTA($A2605:$H2605)=0,"",IF($J2605="OTRO","NO","SI"))</f>
        <v/>
      </c>
      <c r="J2605" s="9">
        <f>IF(COUNTA($A2605:$H2605)=0,"",IFERROR(LOOKUP(2,1/(((LISTS!$H$2:$H$26&lt;&gt;"")*ISNUMBER(SEARCH(LISTS!$H$2:$H$26,$G2605)))+((LISTS!$I$2:$I$26&lt;&gt;"")*ISNUMBER(SEARCH(LISTS!$I$2:$I$26,$E2605)))),LISTS!$K$2:$K$26),"OTRO"))</f>
        <v/>
      </c>
      <c r="K2605" s="11">
        <f>IF($I2605&lt;&gt;"SI",0,IFERROR($F2605,0))</f>
        <v/>
      </c>
      <c r="L2605" s="9">
        <f>IF(COUNTA($A2605:$H2605)=0,"",IF($J2605="OTRO",IFERROR(LOOKUP(2,1/(((LISTS!$H$2:$H$26&lt;&gt;"")*ISNUMBER(SEARCH(LISTS!$H$2:$H$26,$G2605)))+((LISTS!$I$2:$I$26&lt;&gt;"")*ISNUMBER(SEARCH(LISTS!$I$2:$I$26,$E2605)))),LISTS!$L$2:$L$26),"Concepto DIAN no mapeado a casilla automatica"),IF(LEFT($J2605,4)="TOPE","Control automatico DIAN: "&amp;$J2605,"Casilla automatica: "&amp;$J2605)))</f>
        <v/>
      </c>
    </row>
    <row r="2606">
      <c r="A2606" s="9" t="n"/>
      <c r="B2606" s="9" t="n"/>
      <c r="C2606" s="9" t="n"/>
      <c r="D2606" s="9" t="n"/>
      <c r="E2606" s="9" t="n"/>
      <c r="F2606" s="11" t="n"/>
      <c r="G2606" s="9" t="n"/>
      <c r="H2606" s="9" t="n"/>
      <c r="I2606" s="9">
        <f>IF(COUNTA($A2606:$H2606)=0,"",IF($J2606="OTRO","NO","SI"))</f>
        <v/>
      </c>
      <c r="J2606" s="9">
        <f>IF(COUNTA($A2606:$H2606)=0,"",IFERROR(LOOKUP(2,1/(((LISTS!$H$2:$H$26&lt;&gt;"")*ISNUMBER(SEARCH(LISTS!$H$2:$H$26,$G2606)))+((LISTS!$I$2:$I$26&lt;&gt;"")*ISNUMBER(SEARCH(LISTS!$I$2:$I$26,$E2606)))),LISTS!$K$2:$K$26),"OTRO"))</f>
        <v/>
      </c>
      <c r="K2606" s="11">
        <f>IF($I2606&lt;&gt;"SI",0,IFERROR($F2606,0))</f>
        <v/>
      </c>
      <c r="L2606" s="9">
        <f>IF(COUNTA($A2606:$H2606)=0,"",IF($J2606="OTRO",IFERROR(LOOKUP(2,1/(((LISTS!$H$2:$H$26&lt;&gt;"")*ISNUMBER(SEARCH(LISTS!$H$2:$H$26,$G2606)))+((LISTS!$I$2:$I$26&lt;&gt;"")*ISNUMBER(SEARCH(LISTS!$I$2:$I$26,$E2606)))),LISTS!$L$2:$L$26),"Concepto DIAN no mapeado a casilla automatica"),IF(LEFT($J2606,4)="TOPE","Control automatico DIAN: "&amp;$J2606,"Casilla automatica: "&amp;$J2606)))</f>
        <v/>
      </c>
    </row>
    <row r="2607">
      <c r="A2607" s="9" t="n"/>
      <c r="B2607" s="9" t="n"/>
      <c r="C2607" s="9" t="n"/>
      <c r="D2607" s="9" t="n"/>
      <c r="E2607" s="9" t="n"/>
      <c r="F2607" s="11" t="n"/>
      <c r="G2607" s="9" t="n"/>
      <c r="H2607" s="9" t="n"/>
      <c r="I2607" s="9">
        <f>IF(COUNTA($A2607:$H2607)=0,"",IF($J2607="OTRO","NO","SI"))</f>
        <v/>
      </c>
      <c r="J2607" s="9">
        <f>IF(COUNTA($A2607:$H2607)=0,"",IFERROR(LOOKUP(2,1/(((LISTS!$H$2:$H$26&lt;&gt;"")*ISNUMBER(SEARCH(LISTS!$H$2:$H$26,$G2607)))+((LISTS!$I$2:$I$26&lt;&gt;"")*ISNUMBER(SEARCH(LISTS!$I$2:$I$26,$E2607)))),LISTS!$K$2:$K$26),"OTRO"))</f>
        <v/>
      </c>
      <c r="K2607" s="11">
        <f>IF($I2607&lt;&gt;"SI",0,IFERROR($F2607,0))</f>
        <v/>
      </c>
      <c r="L2607" s="9">
        <f>IF(COUNTA($A2607:$H2607)=0,"",IF($J2607="OTRO",IFERROR(LOOKUP(2,1/(((LISTS!$H$2:$H$26&lt;&gt;"")*ISNUMBER(SEARCH(LISTS!$H$2:$H$26,$G2607)))+((LISTS!$I$2:$I$26&lt;&gt;"")*ISNUMBER(SEARCH(LISTS!$I$2:$I$26,$E2607)))),LISTS!$L$2:$L$26),"Concepto DIAN no mapeado a casilla automatica"),IF(LEFT($J2607,4)="TOPE","Control automatico DIAN: "&amp;$J2607,"Casilla automatica: "&amp;$J2607)))</f>
        <v/>
      </c>
    </row>
    <row r="2608">
      <c r="A2608" s="9" t="n"/>
      <c r="B2608" s="9" t="n"/>
      <c r="C2608" s="9" t="n"/>
      <c r="D2608" s="9" t="n"/>
      <c r="E2608" s="9" t="n"/>
      <c r="F2608" s="11" t="n"/>
      <c r="G2608" s="9" t="n"/>
      <c r="H2608" s="9" t="n"/>
      <c r="I2608" s="9">
        <f>IF(COUNTA($A2608:$H2608)=0,"",IF($J2608="OTRO","NO","SI"))</f>
        <v/>
      </c>
      <c r="J2608" s="9">
        <f>IF(COUNTA($A2608:$H2608)=0,"",IFERROR(LOOKUP(2,1/(((LISTS!$H$2:$H$26&lt;&gt;"")*ISNUMBER(SEARCH(LISTS!$H$2:$H$26,$G2608)))+((LISTS!$I$2:$I$26&lt;&gt;"")*ISNUMBER(SEARCH(LISTS!$I$2:$I$26,$E2608)))),LISTS!$K$2:$K$26),"OTRO"))</f>
        <v/>
      </c>
      <c r="K2608" s="11">
        <f>IF($I2608&lt;&gt;"SI",0,IFERROR($F2608,0))</f>
        <v/>
      </c>
      <c r="L2608" s="9">
        <f>IF(COUNTA($A2608:$H2608)=0,"",IF($J2608="OTRO",IFERROR(LOOKUP(2,1/(((LISTS!$H$2:$H$26&lt;&gt;"")*ISNUMBER(SEARCH(LISTS!$H$2:$H$26,$G2608)))+((LISTS!$I$2:$I$26&lt;&gt;"")*ISNUMBER(SEARCH(LISTS!$I$2:$I$26,$E2608)))),LISTS!$L$2:$L$26),"Concepto DIAN no mapeado a casilla automatica"),IF(LEFT($J2608,4)="TOPE","Control automatico DIAN: "&amp;$J2608,"Casilla automatica: "&amp;$J2608)))</f>
        <v/>
      </c>
    </row>
    <row r="2609">
      <c r="A2609" s="9" t="n"/>
      <c r="B2609" s="9" t="n"/>
      <c r="C2609" s="9" t="n"/>
      <c r="D2609" s="9" t="n"/>
      <c r="E2609" s="9" t="n"/>
      <c r="F2609" s="11" t="n"/>
      <c r="G2609" s="9" t="n"/>
      <c r="H2609" s="9" t="n"/>
      <c r="I2609" s="9">
        <f>IF(COUNTA($A2609:$H2609)=0,"",IF($J2609="OTRO","NO","SI"))</f>
        <v/>
      </c>
      <c r="J2609" s="9">
        <f>IF(COUNTA($A2609:$H2609)=0,"",IFERROR(LOOKUP(2,1/(((LISTS!$H$2:$H$26&lt;&gt;"")*ISNUMBER(SEARCH(LISTS!$H$2:$H$26,$G2609)))+((LISTS!$I$2:$I$26&lt;&gt;"")*ISNUMBER(SEARCH(LISTS!$I$2:$I$26,$E2609)))),LISTS!$K$2:$K$26),"OTRO"))</f>
        <v/>
      </c>
      <c r="K2609" s="11">
        <f>IF($I2609&lt;&gt;"SI",0,IFERROR($F2609,0))</f>
        <v/>
      </c>
      <c r="L2609" s="9">
        <f>IF(COUNTA($A2609:$H2609)=0,"",IF($J2609="OTRO",IFERROR(LOOKUP(2,1/(((LISTS!$H$2:$H$26&lt;&gt;"")*ISNUMBER(SEARCH(LISTS!$H$2:$H$26,$G2609)))+((LISTS!$I$2:$I$26&lt;&gt;"")*ISNUMBER(SEARCH(LISTS!$I$2:$I$26,$E2609)))),LISTS!$L$2:$L$26),"Concepto DIAN no mapeado a casilla automatica"),IF(LEFT($J2609,4)="TOPE","Control automatico DIAN: "&amp;$J2609,"Casilla automatica: "&amp;$J2609)))</f>
        <v/>
      </c>
    </row>
    <row r="2610">
      <c r="A2610" s="9" t="n"/>
      <c r="B2610" s="9" t="n"/>
      <c r="C2610" s="9" t="n"/>
      <c r="D2610" s="9" t="n"/>
      <c r="E2610" s="9" t="n"/>
      <c r="F2610" s="11" t="n"/>
      <c r="G2610" s="9" t="n"/>
      <c r="H2610" s="9" t="n"/>
      <c r="I2610" s="9">
        <f>IF(COUNTA($A2610:$H2610)=0,"",IF($J2610="OTRO","NO","SI"))</f>
        <v/>
      </c>
      <c r="J2610" s="9">
        <f>IF(COUNTA($A2610:$H2610)=0,"",IFERROR(LOOKUP(2,1/(((LISTS!$H$2:$H$26&lt;&gt;"")*ISNUMBER(SEARCH(LISTS!$H$2:$H$26,$G2610)))+((LISTS!$I$2:$I$26&lt;&gt;"")*ISNUMBER(SEARCH(LISTS!$I$2:$I$26,$E2610)))),LISTS!$K$2:$K$26),"OTRO"))</f>
        <v/>
      </c>
      <c r="K2610" s="11">
        <f>IF($I2610&lt;&gt;"SI",0,IFERROR($F2610,0))</f>
        <v/>
      </c>
      <c r="L2610" s="9">
        <f>IF(COUNTA($A2610:$H2610)=0,"",IF($J2610="OTRO",IFERROR(LOOKUP(2,1/(((LISTS!$H$2:$H$26&lt;&gt;"")*ISNUMBER(SEARCH(LISTS!$H$2:$H$26,$G2610)))+((LISTS!$I$2:$I$26&lt;&gt;"")*ISNUMBER(SEARCH(LISTS!$I$2:$I$26,$E2610)))),LISTS!$L$2:$L$26),"Concepto DIAN no mapeado a casilla automatica"),IF(LEFT($J2610,4)="TOPE","Control automatico DIAN: "&amp;$J2610,"Casilla automatica: "&amp;$J2610)))</f>
        <v/>
      </c>
    </row>
    <row r="2611">
      <c r="A2611" s="9" t="n"/>
      <c r="B2611" s="9" t="n"/>
      <c r="C2611" s="9" t="n"/>
      <c r="D2611" s="9" t="n"/>
      <c r="E2611" s="9" t="n"/>
      <c r="F2611" s="11" t="n"/>
      <c r="G2611" s="9" t="n"/>
      <c r="H2611" s="9" t="n"/>
      <c r="I2611" s="9">
        <f>IF(COUNTA($A2611:$H2611)=0,"",IF($J2611="OTRO","NO","SI"))</f>
        <v/>
      </c>
      <c r="J2611" s="9">
        <f>IF(COUNTA($A2611:$H2611)=0,"",IFERROR(LOOKUP(2,1/(((LISTS!$H$2:$H$26&lt;&gt;"")*ISNUMBER(SEARCH(LISTS!$H$2:$H$26,$G2611)))+((LISTS!$I$2:$I$26&lt;&gt;"")*ISNUMBER(SEARCH(LISTS!$I$2:$I$26,$E2611)))),LISTS!$K$2:$K$26),"OTRO"))</f>
        <v/>
      </c>
      <c r="K2611" s="11">
        <f>IF($I2611&lt;&gt;"SI",0,IFERROR($F2611,0))</f>
        <v/>
      </c>
      <c r="L2611" s="9">
        <f>IF(COUNTA($A2611:$H2611)=0,"",IF($J2611="OTRO",IFERROR(LOOKUP(2,1/(((LISTS!$H$2:$H$26&lt;&gt;"")*ISNUMBER(SEARCH(LISTS!$H$2:$H$26,$G2611)))+((LISTS!$I$2:$I$26&lt;&gt;"")*ISNUMBER(SEARCH(LISTS!$I$2:$I$26,$E2611)))),LISTS!$L$2:$L$26),"Concepto DIAN no mapeado a casilla automatica"),IF(LEFT($J2611,4)="TOPE","Control automatico DIAN: "&amp;$J2611,"Casilla automatica: "&amp;$J2611)))</f>
        <v/>
      </c>
    </row>
    <row r="2612">
      <c r="A2612" s="9" t="n"/>
      <c r="B2612" s="9" t="n"/>
      <c r="C2612" s="9" t="n"/>
      <c r="D2612" s="9" t="n"/>
      <c r="E2612" s="9" t="n"/>
      <c r="F2612" s="11" t="n"/>
      <c r="G2612" s="9" t="n"/>
      <c r="H2612" s="9" t="n"/>
      <c r="I2612" s="9">
        <f>IF(COUNTA($A2612:$H2612)=0,"",IF($J2612="OTRO","NO","SI"))</f>
        <v/>
      </c>
      <c r="J2612" s="9">
        <f>IF(COUNTA($A2612:$H2612)=0,"",IFERROR(LOOKUP(2,1/(((LISTS!$H$2:$H$26&lt;&gt;"")*ISNUMBER(SEARCH(LISTS!$H$2:$H$26,$G2612)))+((LISTS!$I$2:$I$26&lt;&gt;"")*ISNUMBER(SEARCH(LISTS!$I$2:$I$26,$E2612)))),LISTS!$K$2:$K$26),"OTRO"))</f>
        <v/>
      </c>
      <c r="K2612" s="11">
        <f>IF($I2612&lt;&gt;"SI",0,IFERROR($F2612,0))</f>
        <v/>
      </c>
      <c r="L2612" s="9">
        <f>IF(COUNTA($A2612:$H2612)=0,"",IF($J2612="OTRO",IFERROR(LOOKUP(2,1/(((LISTS!$H$2:$H$26&lt;&gt;"")*ISNUMBER(SEARCH(LISTS!$H$2:$H$26,$G2612)))+((LISTS!$I$2:$I$26&lt;&gt;"")*ISNUMBER(SEARCH(LISTS!$I$2:$I$26,$E2612)))),LISTS!$L$2:$L$26),"Concepto DIAN no mapeado a casilla automatica"),IF(LEFT($J2612,4)="TOPE","Control automatico DIAN: "&amp;$J2612,"Casilla automatica: "&amp;$J2612)))</f>
        <v/>
      </c>
    </row>
    <row r="2613">
      <c r="A2613" s="9" t="n"/>
      <c r="B2613" s="9" t="n"/>
      <c r="C2613" s="9" t="n"/>
      <c r="D2613" s="9" t="n"/>
      <c r="E2613" s="9" t="n"/>
      <c r="F2613" s="11" t="n"/>
      <c r="G2613" s="9" t="n"/>
      <c r="H2613" s="9" t="n"/>
      <c r="I2613" s="9">
        <f>IF(COUNTA($A2613:$H2613)=0,"",IF($J2613="OTRO","NO","SI"))</f>
        <v/>
      </c>
      <c r="J2613" s="9">
        <f>IF(COUNTA($A2613:$H2613)=0,"",IFERROR(LOOKUP(2,1/(((LISTS!$H$2:$H$26&lt;&gt;"")*ISNUMBER(SEARCH(LISTS!$H$2:$H$26,$G2613)))+((LISTS!$I$2:$I$26&lt;&gt;"")*ISNUMBER(SEARCH(LISTS!$I$2:$I$26,$E2613)))),LISTS!$K$2:$K$26),"OTRO"))</f>
        <v/>
      </c>
      <c r="K2613" s="11">
        <f>IF($I2613&lt;&gt;"SI",0,IFERROR($F2613,0))</f>
        <v/>
      </c>
      <c r="L2613" s="9">
        <f>IF(COUNTA($A2613:$H2613)=0,"",IF($J2613="OTRO",IFERROR(LOOKUP(2,1/(((LISTS!$H$2:$H$26&lt;&gt;"")*ISNUMBER(SEARCH(LISTS!$H$2:$H$26,$G2613)))+((LISTS!$I$2:$I$26&lt;&gt;"")*ISNUMBER(SEARCH(LISTS!$I$2:$I$26,$E2613)))),LISTS!$L$2:$L$26),"Concepto DIAN no mapeado a casilla automatica"),IF(LEFT($J2613,4)="TOPE","Control automatico DIAN: "&amp;$J2613,"Casilla automatica: "&amp;$J2613)))</f>
        <v/>
      </c>
    </row>
    <row r="2614">
      <c r="A2614" s="9" t="n"/>
      <c r="B2614" s="9" t="n"/>
      <c r="C2614" s="9" t="n"/>
      <c r="D2614" s="9" t="n"/>
      <c r="E2614" s="9" t="n"/>
      <c r="F2614" s="11" t="n"/>
      <c r="G2614" s="9" t="n"/>
      <c r="H2614" s="9" t="n"/>
      <c r="I2614" s="9">
        <f>IF(COUNTA($A2614:$H2614)=0,"",IF($J2614="OTRO","NO","SI"))</f>
        <v/>
      </c>
      <c r="J2614" s="9">
        <f>IF(COUNTA($A2614:$H2614)=0,"",IFERROR(LOOKUP(2,1/(((LISTS!$H$2:$H$26&lt;&gt;"")*ISNUMBER(SEARCH(LISTS!$H$2:$H$26,$G2614)))+((LISTS!$I$2:$I$26&lt;&gt;"")*ISNUMBER(SEARCH(LISTS!$I$2:$I$26,$E2614)))),LISTS!$K$2:$K$26),"OTRO"))</f>
        <v/>
      </c>
      <c r="K2614" s="11">
        <f>IF($I2614&lt;&gt;"SI",0,IFERROR($F2614,0))</f>
        <v/>
      </c>
      <c r="L2614" s="9">
        <f>IF(COUNTA($A2614:$H2614)=0,"",IF($J2614="OTRO",IFERROR(LOOKUP(2,1/(((LISTS!$H$2:$H$26&lt;&gt;"")*ISNUMBER(SEARCH(LISTS!$H$2:$H$26,$G2614)))+((LISTS!$I$2:$I$26&lt;&gt;"")*ISNUMBER(SEARCH(LISTS!$I$2:$I$26,$E2614)))),LISTS!$L$2:$L$26),"Concepto DIAN no mapeado a casilla automatica"),IF(LEFT($J2614,4)="TOPE","Control automatico DIAN: "&amp;$J2614,"Casilla automatica: "&amp;$J2614)))</f>
        <v/>
      </c>
    </row>
    <row r="2615">
      <c r="A2615" s="9" t="n"/>
      <c r="B2615" s="9" t="n"/>
      <c r="C2615" s="9" t="n"/>
      <c r="D2615" s="9" t="n"/>
      <c r="E2615" s="9" t="n"/>
      <c r="F2615" s="11" t="n"/>
      <c r="G2615" s="9" t="n"/>
      <c r="H2615" s="9" t="n"/>
      <c r="I2615" s="9">
        <f>IF(COUNTA($A2615:$H2615)=0,"",IF($J2615="OTRO","NO","SI"))</f>
        <v/>
      </c>
      <c r="J2615" s="9">
        <f>IF(COUNTA($A2615:$H2615)=0,"",IFERROR(LOOKUP(2,1/(((LISTS!$H$2:$H$26&lt;&gt;"")*ISNUMBER(SEARCH(LISTS!$H$2:$H$26,$G2615)))+((LISTS!$I$2:$I$26&lt;&gt;"")*ISNUMBER(SEARCH(LISTS!$I$2:$I$26,$E2615)))),LISTS!$K$2:$K$26),"OTRO"))</f>
        <v/>
      </c>
      <c r="K2615" s="11">
        <f>IF($I2615&lt;&gt;"SI",0,IFERROR($F2615,0))</f>
        <v/>
      </c>
      <c r="L2615" s="9">
        <f>IF(COUNTA($A2615:$H2615)=0,"",IF($J2615="OTRO",IFERROR(LOOKUP(2,1/(((LISTS!$H$2:$H$26&lt;&gt;"")*ISNUMBER(SEARCH(LISTS!$H$2:$H$26,$G2615)))+((LISTS!$I$2:$I$26&lt;&gt;"")*ISNUMBER(SEARCH(LISTS!$I$2:$I$26,$E2615)))),LISTS!$L$2:$L$26),"Concepto DIAN no mapeado a casilla automatica"),IF(LEFT($J2615,4)="TOPE","Control automatico DIAN: "&amp;$J2615,"Casilla automatica: "&amp;$J2615)))</f>
        <v/>
      </c>
    </row>
    <row r="2616">
      <c r="A2616" s="9" t="n"/>
      <c r="B2616" s="9" t="n"/>
      <c r="C2616" s="9" t="n"/>
      <c r="D2616" s="9" t="n"/>
      <c r="E2616" s="9" t="n"/>
      <c r="F2616" s="11" t="n"/>
      <c r="G2616" s="9" t="n"/>
      <c r="H2616" s="9" t="n"/>
      <c r="I2616" s="9">
        <f>IF(COUNTA($A2616:$H2616)=0,"",IF($J2616="OTRO","NO","SI"))</f>
        <v/>
      </c>
      <c r="J2616" s="9">
        <f>IF(COUNTA($A2616:$H2616)=0,"",IFERROR(LOOKUP(2,1/(((LISTS!$H$2:$H$26&lt;&gt;"")*ISNUMBER(SEARCH(LISTS!$H$2:$H$26,$G2616)))+((LISTS!$I$2:$I$26&lt;&gt;"")*ISNUMBER(SEARCH(LISTS!$I$2:$I$26,$E2616)))),LISTS!$K$2:$K$26),"OTRO"))</f>
        <v/>
      </c>
      <c r="K2616" s="11">
        <f>IF($I2616&lt;&gt;"SI",0,IFERROR($F2616,0))</f>
        <v/>
      </c>
      <c r="L2616" s="9">
        <f>IF(COUNTA($A2616:$H2616)=0,"",IF($J2616="OTRO",IFERROR(LOOKUP(2,1/(((LISTS!$H$2:$H$26&lt;&gt;"")*ISNUMBER(SEARCH(LISTS!$H$2:$H$26,$G2616)))+((LISTS!$I$2:$I$26&lt;&gt;"")*ISNUMBER(SEARCH(LISTS!$I$2:$I$26,$E2616)))),LISTS!$L$2:$L$26),"Concepto DIAN no mapeado a casilla automatica"),IF(LEFT($J2616,4)="TOPE","Control automatico DIAN: "&amp;$J2616,"Casilla automatica: "&amp;$J2616)))</f>
        <v/>
      </c>
    </row>
    <row r="2617">
      <c r="A2617" s="9" t="n"/>
      <c r="B2617" s="9" t="n"/>
      <c r="C2617" s="9" t="n"/>
      <c r="D2617" s="9" t="n"/>
      <c r="E2617" s="9" t="n"/>
      <c r="F2617" s="11" t="n"/>
      <c r="G2617" s="9" t="n"/>
      <c r="H2617" s="9" t="n"/>
      <c r="I2617" s="9">
        <f>IF(COUNTA($A2617:$H2617)=0,"",IF($J2617="OTRO","NO","SI"))</f>
        <v/>
      </c>
      <c r="J2617" s="9">
        <f>IF(COUNTA($A2617:$H2617)=0,"",IFERROR(LOOKUP(2,1/(((LISTS!$H$2:$H$26&lt;&gt;"")*ISNUMBER(SEARCH(LISTS!$H$2:$H$26,$G2617)))+((LISTS!$I$2:$I$26&lt;&gt;"")*ISNUMBER(SEARCH(LISTS!$I$2:$I$26,$E2617)))),LISTS!$K$2:$K$26),"OTRO"))</f>
        <v/>
      </c>
      <c r="K2617" s="11">
        <f>IF($I2617&lt;&gt;"SI",0,IFERROR($F2617,0))</f>
        <v/>
      </c>
      <c r="L2617" s="9">
        <f>IF(COUNTA($A2617:$H2617)=0,"",IF($J2617="OTRO",IFERROR(LOOKUP(2,1/(((LISTS!$H$2:$H$26&lt;&gt;"")*ISNUMBER(SEARCH(LISTS!$H$2:$H$26,$G2617)))+((LISTS!$I$2:$I$26&lt;&gt;"")*ISNUMBER(SEARCH(LISTS!$I$2:$I$26,$E2617)))),LISTS!$L$2:$L$26),"Concepto DIAN no mapeado a casilla automatica"),IF(LEFT($J2617,4)="TOPE","Control automatico DIAN: "&amp;$J2617,"Casilla automatica: "&amp;$J2617)))</f>
        <v/>
      </c>
    </row>
    <row r="2618">
      <c r="A2618" s="9" t="n"/>
      <c r="B2618" s="9" t="n"/>
      <c r="C2618" s="9" t="n"/>
      <c r="D2618" s="9" t="n"/>
      <c r="E2618" s="9" t="n"/>
      <c r="F2618" s="11" t="n"/>
      <c r="G2618" s="9" t="n"/>
      <c r="H2618" s="9" t="n"/>
      <c r="I2618" s="9">
        <f>IF(COUNTA($A2618:$H2618)=0,"",IF($J2618="OTRO","NO","SI"))</f>
        <v/>
      </c>
      <c r="J2618" s="9">
        <f>IF(COUNTA($A2618:$H2618)=0,"",IFERROR(LOOKUP(2,1/(((LISTS!$H$2:$H$26&lt;&gt;"")*ISNUMBER(SEARCH(LISTS!$H$2:$H$26,$G2618)))+((LISTS!$I$2:$I$26&lt;&gt;"")*ISNUMBER(SEARCH(LISTS!$I$2:$I$26,$E2618)))),LISTS!$K$2:$K$26),"OTRO"))</f>
        <v/>
      </c>
      <c r="K2618" s="11">
        <f>IF($I2618&lt;&gt;"SI",0,IFERROR($F2618,0))</f>
        <v/>
      </c>
      <c r="L2618" s="9">
        <f>IF(COUNTA($A2618:$H2618)=0,"",IF($J2618="OTRO",IFERROR(LOOKUP(2,1/(((LISTS!$H$2:$H$26&lt;&gt;"")*ISNUMBER(SEARCH(LISTS!$H$2:$H$26,$G2618)))+((LISTS!$I$2:$I$26&lt;&gt;"")*ISNUMBER(SEARCH(LISTS!$I$2:$I$26,$E2618)))),LISTS!$L$2:$L$26),"Concepto DIAN no mapeado a casilla automatica"),IF(LEFT($J2618,4)="TOPE","Control automatico DIAN: "&amp;$J2618,"Casilla automatica: "&amp;$J2618)))</f>
        <v/>
      </c>
    </row>
    <row r="2619">
      <c r="A2619" s="9" t="n"/>
      <c r="B2619" s="9" t="n"/>
      <c r="C2619" s="9" t="n"/>
      <c r="D2619" s="9" t="n"/>
      <c r="E2619" s="9" t="n"/>
      <c r="F2619" s="11" t="n"/>
      <c r="G2619" s="9" t="n"/>
      <c r="H2619" s="9" t="n"/>
      <c r="I2619" s="9">
        <f>IF(COUNTA($A2619:$H2619)=0,"",IF($J2619="OTRO","NO","SI"))</f>
        <v/>
      </c>
      <c r="J2619" s="9">
        <f>IF(COUNTA($A2619:$H2619)=0,"",IFERROR(LOOKUP(2,1/(((LISTS!$H$2:$H$26&lt;&gt;"")*ISNUMBER(SEARCH(LISTS!$H$2:$H$26,$G2619)))+((LISTS!$I$2:$I$26&lt;&gt;"")*ISNUMBER(SEARCH(LISTS!$I$2:$I$26,$E2619)))),LISTS!$K$2:$K$26),"OTRO"))</f>
        <v/>
      </c>
      <c r="K2619" s="11">
        <f>IF($I2619&lt;&gt;"SI",0,IFERROR($F2619,0))</f>
        <v/>
      </c>
      <c r="L2619" s="9">
        <f>IF(COUNTA($A2619:$H2619)=0,"",IF($J2619="OTRO",IFERROR(LOOKUP(2,1/(((LISTS!$H$2:$H$26&lt;&gt;"")*ISNUMBER(SEARCH(LISTS!$H$2:$H$26,$G2619)))+((LISTS!$I$2:$I$26&lt;&gt;"")*ISNUMBER(SEARCH(LISTS!$I$2:$I$26,$E2619)))),LISTS!$L$2:$L$26),"Concepto DIAN no mapeado a casilla automatica"),IF(LEFT($J2619,4)="TOPE","Control automatico DIAN: "&amp;$J2619,"Casilla automatica: "&amp;$J2619)))</f>
        <v/>
      </c>
    </row>
    <row r="2620">
      <c r="A2620" s="9" t="n"/>
      <c r="B2620" s="9" t="n"/>
      <c r="C2620" s="9" t="n"/>
      <c r="D2620" s="9" t="n"/>
      <c r="E2620" s="9" t="n"/>
      <c r="F2620" s="11" t="n"/>
      <c r="G2620" s="9" t="n"/>
      <c r="H2620" s="9" t="n"/>
      <c r="I2620" s="9">
        <f>IF(COUNTA($A2620:$H2620)=0,"",IF($J2620="OTRO","NO","SI"))</f>
        <v/>
      </c>
      <c r="J2620" s="9">
        <f>IF(COUNTA($A2620:$H2620)=0,"",IFERROR(LOOKUP(2,1/(((LISTS!$H$2:$H$26&lt;&gt;"")*ISNUMBER(SEARCH(LISTS!$H$2:$H$26,$G2620)))+((LISTS!$I$2:$I$26&lt;&gt;"")*ISNUMBER(SEARCH(LISTS!$I$2:$I$26,$E2620)))),LISTS!$K$2:$K$26),"OTRO"))</f>
        <v/>
      </c>
      <c r="K2620" s="11">
        <f>IF($I2620&lt;&gt;"SI",0,IFERROR($F2620,0))</f>
        <v/>
      </c>
      <c r="L2620" s="9">
        <f>IF(COUNTA($A2620:$H2620)=0,"",IF($J2620="OTRO",IFERROR(LOOKUP(2,1/(((LISTS!$H$2:$H$26&lt;&gt;"")*ISNUMBER(SEARCH(LISTS!$H$2:$H$26,$G2620)))+((LISTS!$I$2:$I$26&lt;&gt;"")*ISNUMBER(SEARCH(LISTS!$I$2:$I$26,$E2620)))),LISTS!$L$2:$L$26),"Concepto DIAN no mapeado a casilla automatica"),IF(LEFT($J2620,4)="TOPE","Control automatico DIAN: "&amp;$J2620,"Casilla automatica: "&amp;$J2620)))</f>
        <v/>
      </c>
    </row>
    <row r="2621">
      <c r="A2621" s="9" t="n"/>
      <c r="B2621" s="9" t="n"/>
      <c r="C2621" s="9" t="n"/>
      <c r="D2621" s="9" t="n"/>
      <c r="E2621" s="9" t="n"/>
      <c r="F2621" s="11" t="n"/>
      <c r="G2621" s="9" t="n"/>
      <c r="H2621" s="9" t="n"/>
      <c r="I2621" s="9">
        <f>IF(COUNTA($A2621:$H2621)=0,"",IF($J2621="OTRO","NO","SI"))</f>
        <v/>
      </c>
      <c r="J2621" s="9">
        <f>IF(COUNTA($A2621:$H2621)=0,"",IFERROR(LOOKUP(2,1/(((LISTS!$H$2:$H$26&lt;&gt;"")*ISNUMBER(SEARCH(LISTS!$H$2:$H$26,$G2621)))+((LISTS!$I$2:$I$26&lt;&gt;"")*ISNUMBER(SEARCH(LISTS!$I$2:$I$26,$E2621)))),LISTS!$K$2:$K$26),"OTRO"))</f>
        <v/>
      </c>
      <c r="K2621" s="11">
        <f>IF($I2621&lt;&gt;"SI",0,IFERROR($F2621,0))</f>
        <v/>
      </c>
      <c r="L2621" s="9">
        <f>IF(COUNTA($A2621:$H2621)=0,"",IF($J2621="OTRO",IFERROR(LOOKUP(2,1/(((LISTS!$H$2:$H$26&lt;&gt;"")*ISNUMBER(SEARCH(LISTS!$H$2:$H$26,$G2621)))+((LISTS!$I$2:$I$26&lt;&gt;"")*ISNUMBER(SEARCH(LISTS!$I$2:$I$26,$E2621)))),LISTS!$L$2:$L$26),"Concepto DIAN no mapeado a casilla automatica"),IF(LEFT($J2621,4)="TOPE","Control automatico DIAN: "&amp;$J2621,"Casilla automatica: "&amp;$J2621)))</f>
        <v/>
      </c>
    </row>
    <row r="2622">
      <c r="A2622" s="9" t="n"/>
      <c r="B2622" s="9" t="n"/>
      <c r="C2622" s="9" t="n"/>
      <c r="D2622" s="9" t="n"/>
      <c r="E2622" s="9" t="n"/>
      <c r="F2622" s="11" t="n"/>
      <c r="G2622" s="9" t="n"/>
      <c r="H2622" s="9" t="n"/>
      <c r="I2622" s="9">
        <f>IF(COUNTA($A2622:$H2622)=0,"",IF($J2622="OTRO","NO","SI"))</f>
        <v/>
      </c>
      <c r="J2622" s="9">
        <f>IF(COUNTA($A2622:$H2622)=0,"",IFERROR(LOOKUP(2,1/(((LISTS!$H$2:$H$26&lt;&gt;"")*ISNUMBER(SEARCH(LISTS!$H$2:$H$26,$G2622)))+((LISTS!$I$2:$I$26&lt;&gt;"")*ISNUMBER(SEARCH(LISTS!$I$2:$I$26,$E2622)))),LISTS!$K$2:$K$26),"OTRO"))</f>
        <v/>
      </c>
      <c r="K2622" s="11">
        <f>IF($I2622&lt;&gt;"SI",0,IFERROR($F2622,0))</f>
        <v/>
      </c>
      <c r="L2622" s="9">
        <f>IF(COUNTA($A2622:$H2622)=0,"",IF($J2622="OTRO",IFERROR(LOOKUP(2,1/(((LISTS!$H$2:$H$26&lt;&gt;"")*ISNUMBER(SEARCH(LISTS!$H$2:$H$26,$G2622)))+((LISTS!$I$2:$I$26&lt;&gt;"")*ISNUMBER(SEARCH(LISTS!$I$2:$I$26,$E2622)))),LISTS!$L$2:$L$26),"Concepto DIAN no mapeado a casilla automatica"),IF(LEFT($J2622,4)="TOPE","Control automatico DIAN: "&amp;$J2622,"Casilla automatica: "&amp;$J2622)))</f>
        <v/>
      </c>
    </row>
    <row r="2623">
      <c r="A2623" s="9" t="n"/>
      <c r="B2623" s="9" t="n"/>
      <c r="C2623" s="9" t="n"/>
      <c r="D2623" s="9" t="n"/>
      <c r="E2623" s="9" t="n"/>
      <c r="F2623" s="11" t="n"/>
      <c r="G2623" s="9" t="n"/>
      <c r="H2623" s="9" t="n"/>
      <c r="I2623" s="9">
        <f>IF(COUNTA($A2623:$H2623)=0,"",IF($J2623="OTRO","NO","SI"))</f>
        <v/>
      </c>
      <c r="J2623" s="9">
        <f>IF(COUNTA($A2623:$H2623)=0,"",IFERROR(LOOKUP(2,1/(((LISTS!$H$2:$H$26&lt;&gt;"")*ISNUMBER(SEARCH(LISTS!$H$2:$H$26,$G2623)))+((LISTS!$I$2:$I$26&lt;&gt;"")*ISNUMBER(SEARCH(LISTS!$I$2:$I$26,$E2623)))),LISTS!$K$2:$K$26),"OTRO"))</f>
        <v/>
      </c>
      <c r="K2623" s="11">
        <f>IF($I2623&lt;&gt;"SI",0,IFERROR($F2623,0))</f>
        <v/>
      </c>
      <c r="L2623" s="9">
        <f>IF(COUNTA($A2623:$H2623)=0,"",IF($J2623="OTRO",IFERROR(LOOKUP(2,1/(((LISTS!$H$2:$H$26&lt;&gt;"")*ISNUMBER(SEARCH(LISTS!$H$2:$H$26,$G2623)))+((LISTS!$I$2:$I$26&lt;&gt;"")*ISNUMBER(SEARCH(LISTS!$I$2:$I$26,$E2623)))),LISTS!$L$2:$L$26),"Concepto DIAN no mapeado a casilla automatica"),IF(LEFT($J2623,4)="TOPE","Control automatico DIAN: "&amp;$J2623,"Casilla automatica: "&amp;$J2623)))</f>
        <v/>
      </c>
    </row>
    <row r="2624">
      <c r="A2624" s="9" t="n"/>
      <c r="B2624" s="9" t="n"/>
      <c r="C2624" s="9" t="n"/>
      <c r="D2624" s="9" t="n"/>
      <c r="E2624" s="9" t="n"/>
      <c r="F2624" s="11" t="n"/>
      <c r="G2624" s="9" t="n"/>
      <c r="H2624" s="9" t="n"/>
      <c r="I2624" s="9">
        <f>IF(COUNTA($A2624:$H2624)=0,"",IF($J2624="OTRO","NO","SI"))</f>
        <v/>
      </c>
      <c r="J2624" s="9">
        <f>IF(COUNTA($A2624:$H2624)=0,"",IFERROR(LOOKUP(2,1/(((LISTS!$H$2:$H$26&lt;&gt;"")*ISNUMBER(SEARCH(LISTS!$H$2:$H$26,$G2624)))+((LISTS!$I$2:$I$26&lt;&gt;"")*ISNUMBER(SEARCH(LISTS!$I$2:$I$26,$E2624)))),LISTS!$K$2:$K$26),"OTRO"))</f>
        <v/>
      </c>
      <c r="K2624" s="11">
        <f>IF($I2624&lt;&gt;"SI",0,IFERROR($F2624,0))</f>
        <v/>
      </c>
      <c r="L2624" s="9">
        <f>IF(COUNTA($A2624:$H2624)=0,"",IF($J2624="OTRO",IFERROR(LOOKUP(2,1/(((LISTS!$H$2:$H$26&lt;&gt;"")*ISNUMBER(SEARCH(LISTS!$H$2:$H$26,$G2624)))+((LISTS!$I$2:$I$26&lt;&gt;"")*ISNUMBER(SEARCH(LISTS!$I$2:$I$26,$E2624)))),LISTS!$L$2:$L$26),"Concepto DIAN no mapeado a casilla automatica"),IF(LEFT($J2624,4)="TOPE","Control automatico DIAN: "&amp;$J2624,"Casilla automatica: "&amp;$J2624)))</f>
        <v/>
      </c>
    </row>
    <row r="2625">
      <c r="A2625" s="9" t="n"/>
      <c r="B2625" s="9" t="n"/>
      <c r="C2625" s="9" t="n"/>
      <c r="D2625" s="9" t="n"/>
      <c r="E2625" s="9" t="n"/>
      <c r="F2625" s="11" t="n"/>
      <c r="G2625" s="9" t="n"/>
      <c r="H2625" s="9" t="n"/>
      <c r="I2625" s="9">
        <f>IF(COUNTA($A2625:$H2625)=0,"",IF($J2625="OTRO","NO","SI"))</f>
        <v/>
      </c>
      <c r="J2625" s="9">
        <f>IF(COUNTA($A2625:$H2625)=0,"",IFERROR(LOOKUP(2,1/(((LISTS!$H$2:$H$26&lt;&gt;"")*ISNUMBER(SEARCH(LISTS!$H$2:$H$26,$G2625)))+((LISTS!$I$2:$I$26&lt;&gt;"")*ISNUMBER(SEARCH(LISTS!$I$2:$I$26,$E2625)))),LISTS!$K$2:$K$26),"OTRO"))</f>
        <v/>
      </c>
      <c r="K2625" s="11">
        <f>IF($I2625&lt;&gt;"SI",0,IFERROR($F2625,0))</f>
        <v/>
      </c>
      <c r="L2625" s="9">
        <f>IF(COUNTA($A2625:$H2625)=0,"",IF($J2625="OTRO",IFERROR(LOOKUP(2,1/(((LISTS!$H$2:$H$26&lt;&gt;"")*ISNUMBER(SEARCH(LISTS!$H$2:$H$26,$G2625)))+((LISTS!$I$2:$I$26&lt;&gt;"")*ISNUMBER(SEARCH(LISTS!$I$2:$I$26,$E2625)))),LISTS!$L$2:$L$26),"Concepto DIAN no mapeado a casilla automatica"),IF(LEFT($J2625,4)="TOPE","Control automatico DIAN: "&amp;$J2625,"Casilla automatica: "&amp;$J2625)))</f>
        <v/>
      </c>
    </row>
    <row r="2626">
      <c r="A2626" s="9" t="n"/>
      <c r="B2626" s="9" t="n"/>
      <c r="C2626" s="9" t="n"/>
      <c r="D2626" s="9" t="n"/>
      <c r="E2626" s="9" t="n"/>
      <c r="F2626" s="11" t="n"/>
      <c r="G2626" s="9" t="n"/>
      <c r="H2626" s="9" t="n"/>
      <c r="I2626" s="9">
        <f>IF(COUNTA($A2626:$H2626)=0,"",IF($J2626="OTRO","NO","SI"))</f>
        <v/>
      </c>
      <c r="J2626" s="9">
        <f>IF(COUNTA($A2626:$H2626)=0,"",IFERROR(LOOKUP(2,1/(((LISTS!$H$2:$H$26&lt;&gt;"")*ISNUMBER(SEARCH(LISTS!$H$2:$H$26,$G2626)))+((LISTS!$I$2:$I$26&lt;&gt;"")*ISNUMBER(SEARCH(LISTS!$I$2:$I$26,$E2626)))),LISTS!$K$2:$K$26),"OTRO"))</f>
        <v/>
      </c>
      <c r="K2626" s="11">
        <f>IF($I2626&lt;&gt;"SI",0,IFERROR($F2626,0))</f>
        <v/>
      </c>
      <c r="L2626" s="9">
        <f>IF(COUNTA($A2626:$H2626)=0,"",IF($J2626="OTRO",IFERROR(LOOKUP(2,1/(((LISTS!$H$2:$H$26&lt;&gt;"")*ISNUMBER(SEARCH(LISTS!$H$2:$H$26,$G2626)))+((LISTS!$I$2:$I$26&lt;&gt;"")*ISNUMBER(SEARCH(LISTS!$I$2:$I$26,$E2626)))),LISTS!$L$2:$L$26),"Concepto DIAN no mapeado a casilla automatica"),IF(LEFT($J2626,4)="TOPE","Control automatico DIAN: "&amp;$J2626,"Casilla automatica: "&amp;$J2626)))</f>
        <v/>
      </c>
    </row>
    <row r="2627">
      <c r="A2627" s="9" t="n"/>
      <c r="B2627" s="9" t="n"/>
      <c r="C2627" s="9" t="n"/>
      <c r="D2627" s="9" t="n"/>
      <c r="E2627" s="9" t="n"/>
      <c r="F2627" s="11" t="n"/>
      <c r="G2627" s="9" t="n"/>
      <c r="H2627" s="9" t="n"/>
      <c r="I2627" s="9">
        <f>IF(COUNTA($A2627:$H2627)=0,"",IF($J2627="OTRO","NO","SI"))</f>
        <v/>
      </c>
      <c r="J2627" s="9">
        <f>IF(COUNTA($A2627:$H2627)=0,"",IFERROR(LOOKUP(2,1/(((LISTS!$H$2:$H$26&lt;&gt;"")*ISNUMBER(SEARCH(LISTS!$H$2:$H$26,$G2627)))+((LISTS!$I$2:$I$26&lt;&gt;"")*ISNUMBER(SEARCH(LISTS!$I$2:$I$26,$E2627)))),LISTS!$K$2:$K$26),"OTRO"))</f>
        <v/>
      </c>
      <c r="K2627" s="11">
        <f>IF($I2627&lt;&gt;"SI",0,IFERROR($F2627,0))</f>
        <v/>
      </c>
      <c r="L2627" s="9">
        <f>IF(COUNTA($A2627:$H2627)=0,"",IF($J2627="OTRO",IFERROR(LOOKUP(2,1/(((LISTS!$H$2:$H$26&lt;&gt;"")*ISNUMBER(SEARCH(LISTS!$H$2:$H$26,$G2627)))+((LISTS!$I$2:$I$26&lt;&gt;"")*ISNUMBER(SEARCH(LISTS!$I$2:$I$26,$E2627)))),LISTS!$L$2:$L$26),"Concepto DIAN no mapeado a casilla automatica"),IF(LEFT($J2627,4)="TOPE","Control automatico DIAN: "&amp;$J2627,"Casilla automatica: "&amp;$J2627)))</f>
        <v/>
      </c>
    </row>
    <row r="2628">
      <c r="A2628" s="9" t="n"/>
      <c r="B2628" s="9" t="n"/>
      <c r="C2628" s="9" t="n"/>
      <c r="D2628" s="9" t="n"/>
      <c r="E2628" s="9" t="n"/>
      <c r="F2628" s="11" t="n"/>
      <c r="G2628" s="9" t="n"/>
      <c r="H2628" s="9" t="n"/>
      <c r="I2628" s="9">
        <f>IF(COUNTA($A2628:$H2628)=0,"",IF($J2628="OTRO","NO","SI"))</f>
        <v/>
      </c>
      <c r="J2628" s="9">
        <f>IF(COUNTA($A2628:$H2628)=0,"",IFERROR(LOOKUP(2,1/(((LISTS!$H$2:$H$26&lt;&gt;"")*ISNUMBER(SEARCH(LISTS!$H$2:$H$26,$G2628)))+((LISTS!$I$2:$I$26&lt;&gt;"")*ISNUMBER(SEARCH(LISTS!$I$2:$I$26,$E2628)))),LISTS!$K$2:$K$26),"OTRO"))</f>
        <v/>
      </c>
      <c r="K2628" s="11">
        <f>IF($I2628&lt;&gt;"SI",0,IFERROR($F2628,0))</f>
        <v/>
      </c>
      <c r="L2628" s="9">
        <f>IF(COUNTA($A2628:$H2628)=0,"",IF($J2628="OTRO",IFERROR(LOOKUP(2,1/(((LISTS!$H$2:$H$26&lt;&gt;"")*ISNUMBER(SEARCH(LISTS!$H$2:$H$26,$G2628)))+((LISTS!$I$2:$I$26&lt;&gt;"")*ISNUMBER(SEARCH(LISTS!$I$2:$I$26,$E2628)))),LISTS!$L$2:$L$26),"Concepto DIAN no mapeado a casilla automatica"),IF(LEFT($J2628,4)="TOPE","Control automatico DIAN: "&amp;$J2628,"Casilla automatica: "&amp;$J2628)))</f>
        <v/>
      </c>
    </row>
    <row r="2629">
      <c r="A2629" s="9" t="n"/>
      <c r="B2629" s="9" t="n"/>
      <c r="C2629" s="9" t="n"/>
      <c r="D2629" s="9" t="n"/>
      <c r="E2629" s="9" t="n"/>
      <c r="F2629" s="11" t="n"/>
      <c r="G2629" s="9" t="n"/>
      <c r="H2629" s="9" t="n"/>
      <c r="I2629" s="9">
        <f>IF(COUNTA($A2629:$H2629)=0,"",IF($J2629="OTRO","NO","SI"))</f>
        <v/>
      </c>
      <c r="J2629" s="9">
        <f>IF(COUNTA($A2629:$H2629)=0,"",IFERROR(LOOKUP(2,1/(((LISTS!$H$2:$H$26&lt;&gt;"")*ISNUMBER(SEARCH(LISTS!$H$2:$H$26,$G2629)))+((LISTS!$I$2:$I$26&lt;&gt;"")*ISNUMBER(SEARCH(LISTS!$I$2:$I$26,$E2629)))),LISTS!$K$2:$K$26),"OTRO"))</f>
        <v/>
      </c>
      <c r="K2629" s="11">
        <f>IF($I2629&lt;&gt;"SI",0,IFERROR($F2629,0))</f>
        <v/>
      </c>
      <c r="L2629" s="9">
        <f>IF(COUNTA($A2629:$H2629)=0,"",IF($J2629="OTRO",IFERROR(LOOKUP(2,1/(((LISTS!$H$2:$H$26&lt;&gt;"")*ISNUMBER(SEARCH(LISTS!$H$2:$H$26,$G2629)))+((LISTS!$I$2:$I$26&lt;&gt;"")*ISNUMBER(SEARCH(LISTS!$I$2:$I$26,$E2629)))),LISTS!$L$2:$L$26),"Concepto DIAN no mapeado a casilla automatica"),IF(LEFT($J2629,4)="TOPE","Control automatico DIAN: "&amp;$J2629,"Casilla automatica: "&amp;$J2629)))</f>
        <v/>
      </c>
    </row>
    <row r="2630">
      <c r="A2630" s="9" t="n"/>
      <c r="B2630" s="9" t="n"/>
      <c r="C2630" s="9" t="n"/>
      <c r="D2630" s="9" t="n"/>
      <c r="E2630" s="9" t="n"/>
      <c r="F2630" s="11" t="n"/>
      <c r="G2630" s="9" t="n"/>
      <c r="H2630" s="9" t="n"/>
      <c r="I2630" s="9">
        <f>IF(COUNTA($A2630:$H2630)=0,"",IF($J2630="OTRO","NO","SI"))</f>
        <v/>
      </c>
      <c r="J2630" s="9">
        <f>IF(COUNTA($A2630:$H2630)=0,"",IFERROR(LOOKUP(2,1/(((LISTS!$H$2:$H$26&lt;&gt;"")*ISNUMBER(SEARCH(LISTS!$H$2:$H$26,$G2630)))+((LISTS!$I$2:$I$26&lt;&gt;"")*ISNUMBER(SEARCH(LISTS!$I$2:$I$26,$E2630)))),LISTS!$K$2:$K$26),"OTRO"))</f>
        <v/>
      </c>
      <c r="K2630" s="11">
        <f>IF($I2630&lt;&gt;"SI",0,IFERROR($F2630,0))</f>
        <v/>
      </c>
      <c r="L2630" s="9">
        <f>IF(COUNTA($A2630:$H2630)=0,"",IF($J2630="OTRO",IFERROR(LOOKUP(2,1/(((LISTS!$H$2:$H$26&lt;&gt;"")*ISNUMBER(SEARCH(LISTS!$H$2:$H$26,$G2630)))+((LISTS!$I$2:$I$26&lt;&gt;"")*ISNUMBER(SEARCH(LISTS!$I$2:$I$26,$E2630)))),LISTS!$L$2:$L$26),"Concepto DIAN no mapeado a casilla automatica"),IF(LEFT($J2630,4)="TOPE","Control automatico DIAN: "&amp;$J2630,"Casilla automatica: "&amp;$J2630)))</f>
        <v/>
      </c>
    </row>
    <row r="2631">
      <c r="A2631" s="9" t="n"/>
      <c r="B2631" s="9" t="n"/>
      <c r="C2631" s="9" t="n"/>
      <c r="D2631" s="9" t="n"/>
      <c r="E2631" s="9" t="n"/>
      <c r="F2631" s="11" t="n"/>
      <c r="G2631" s="9" t="n"/>
      <c r="H2631" s="9" t="n"/>
      <c r="I2631" s="9">
        <f>IF(COUNTA($A2631:$H2631)=0,"",IF($J2631="OTRO","NO","SI"))</f>
        <v/>
      </c>
      <c r="J2631" s="9">
        <f>IF(COUNTA($A2631:$H2631)=0,"",IFERROR(LOOKUP(2,1/(((LISTS!$H$2:$H$26&lt;&gt;"")*ISNUMBER(SEARCH(LISTS!$H$2:$H$26,$G2631)))+((LISTS!$I$2:$I$26&lt;&gt;"")*ISNUMBER(SEARCH(LISTS!$I$2:$I$26,$E2631)))),LISTS!$K$2:$K$26),"OTRO"))</f>
        <v/>
      </c>
      <c r="K2631" s="11">
        <f>IF($I2631&lt;&gt;"SI",0,IFERROR($F2631,0))</f>
        <v/>
      </c>
      <c r="L2631" s="9">
        <f>IF(COUNTA($A2631:$H2631)=0,"",IF($J2631="OTRO",IFERROR(LOOKUP(2,1/(((LISTS!$H$2:$H$26&lt;&gt;"")*ISNUMBER(SEARCH(LISTS!$H$2:$H$26,$G2631)))+((LISTS!$I$2:$I$26&lt;&gt;"")*ISNUMBER(SEARCH(LISTS!$I$2:$I$26,$E2631)))),LISTS!$L$2:$L$26),"Concepto DIAN no mapeado a casilla automatica"),IF(LEFT($J2631,4)="TOPE","Control automatico DIAN: "&amp;$J2631,"Casilla automatica: "&amp;$J2631)))</f>
        <v/>
      </c>
    </row>
    <row r="2632">
      <c r="A2632" s="9" t="n"/>
      <c r="B2632" s="9" t="n"/>
      <c r="C2632" s="9" t="n"/>
      <c r="D2632" s="9" t="n"/>
      <c r="E2632" s="9" t="n"/>
      <c r="F2632" s="11" t="n"/>
      <c r="G2632" s="9" t="n"/>
      <c r="H2632" s="9" t="n"/>
      <c r="I2632" s="9">
        <f>IF(COUNTA($A2632:$H2632)=0,"",IF($J2632="OTRO","NO","SI"))</f>
        <v/>
      </c>
      <c r="J2632" s="9">
        <f>IF(COUNTA($A2632:$H2632)=0,"",IFERROR(LOOKUP(2,1/(((LISTS!$H$2:$H$26&lt;&gt;"")*ISNUMBER(SEARCH(LISTS!$H$2:$H$26,$G2632)))+((LISTS!$I$2:$I$26&lt;&gt;"")*ISNUMBER(SEARCH(LISTS!$I$2:$I$26,$E2632)))),LISTS!$K$2:$K$26),"OTRO"))</f>
        <v/>
      </c>
      <c r="K2632" s="11">
        <f>IF($I2632&lt;&gt;"SI",0,IFERROR($F2632,0))</f>
        <v/>
      </c>
      <c r="L2632" s="9">
        <f>IF(COUNTA($A2632:$H2632)=0,"",IF($J2632="OTRO",IFERROR(LOOKUP(2,1/(((LISTS!$H$2:$H$26&lt;&gt;"")*ISNUMBER(SEARCH(LISTS!$H$2:$H$26,$G2632)))+((LISTS!$I$2:$I$26&lt;&gt;"")*ISNUMBER(SEARCH(LISTS!$I$2:$I$26,$E2632)))),LISTS!$L$2:$L$26),"Concepto DIAN no mapeado a casilla automatica"),IF(LEFT($J2632,4)="TOPE","Control automatico DIAN: "&amp;$J2632,"Casilla automatica: "&amp;$J2632)))</f>
        <v/>
      </c>
    </row>
    <row r="2633">
      <c r="A2633" s="9" t="n"/>
      <c r="B2633" s="9" t="n"/>
      <c r="C2633" s="9" t="n"/>
      <c r="D2633" s="9" t="n"/>
      <c r="E2633" s="9" t="n"/>
      <c r="F2633" s="11" t="n"/>
      <c r="G2633" s="9" t="n"/>
      <c r="H2633" s="9" t="n"/>
      <c r="I2633" s="9">
        <f>IF(COUNTA($A2633:$H2633)=0,"",IF($J2633="OTRO","NO","SI"))</f>
        <v/>
      </c>
      <c r="J2633" s="9">
        <f>IF(COUNTA($A2633:$H2633)=0,"",IFERROR(LOOKUP(2,1/(((LISTS!$H$2:$H$26&lt;&gt;"")*ISNUMBER(SEARCH(LISTS!$H$2:$H$26,$G2633)))+((LISTS!$I$2:$I$26&lt;&gt;"")*ISNUMBER(SEARCH(LISTS!$I$2:$I$26,$E2633)))),LISTS!$K$2:$K$26),"OTRO"))</f>
        <v/>
      </c>
      <c r="K2633" s="11">
        <f>IF($I2633&lt;&gt;"SI",0,IFERROR($F2633,0))</f>
        <v/>
      </c>
      <c r="L2633" s="9">
        <f>IF(COUNTA($A2633:$H2633)=0,"",IF($J2633="OTRO",IFERROR(LOOKUP(2,1/(((LISTS!$H$2:$H$26&lt;&gt;"")*ISNUMBER(SEARCH(LISTS!$H$2:$H$26,$G2633)))+((LISTS!$I$2:$I$26&lt;&gt;"")*ISNUMBER(SEARCH(LISTS!$I$2:$I$26,$E2633)))),LISTS!$L$2:$L$26),"Concepto DIAN no mapeado a casilla automatica"),IF(LEFT($J2633,4)="TOPE","Control automatico DIAN: "&amp;$J2633,"Casilla automatica: "&amp;$J2633)))</f>
        <v/>
      </c>
    </row>
    <row r="2634">
      <c r="A2634" s="9" t="n"/>
      <c r="B2634" s="9" t="n"/>
      <c r="C2634" s="9" t="n"/>
      <c r="D2634" s="9" t="n"/>
      <c r="E2634" s="9" t="n"/>
      <c r="F2634" s="11" t="n"/>
      <c r="G2634" s="9" t="n"/>
      <c r="H2634" s="9" t="n"/>
      <c r="I2634" s="9">
        <f>IF(COUNTA($A2634:$H2634)=0,"",IF($J2634="OTRO","NO","SI"))</f>
        <v/>
      </c>
      <c r="J2634" s="9">
        <f>IF(COUNTA($A2634:$H2634)=0,"",IFERROR(LOOKUP(2,1/(((LISTS!$H$2:$H$26&lt;&gt;"")*ISNUMBER(SEARCH(LISTS!$H$2:$H$26,$G2634)))+((LISTS!$I$2:$I$26&lt;&gt;"")*ISNUMBER(SEARCH(LISTS!$I$2:$I$26,$E2634)))),LISTS!$K$2:$K$26),"OTRO"))</f>
        <v/>
      </c>
      <c r="K2634" s="11">
        <f>IF($I2634&lt;&gt;"SI",0,IFERROR($F2634,0))</f>
        <v/>
      </c>
      <c r="L2634" s="9">
        <f>IF(COUNTA($A2634:$H2634)=0,"",IF($J2634="OTRO",IFERROR(LOOKUP(2,1/(((LISTS!$H$2:$H$26&lt;&gt;"")*ISNUMBER(SEARCH(LISTS!$H$2:$H$26,$G2634)))+((LISTS!$I$2:$I$26&lt;&gt;"")*ISNUMBER(SEARCH(LISTS!$I$2:$I$26,$E2634)))),LISTS!$L$2:$L$26),"Concepto DIAN no mapeado a casilla automatica"),IF(LEFT($J2634,4)="TOPE","Control automatico DIAN: "&amp;$J2634,"Casilla automatica: "&amp;$J2634)))</f>
        <v/>
      </c>
    </row>
    <row r="2635">
      <c r="A2635" s="9" t="n"/>
      <c r="B2635" s="9" t="n"/>
      <c r="C2635" s="9" t="n"/>
      <c r="D2635" s="9" t="n"/>
      <c r="E2635" s="9" t="n"/>
      <c r="F2635" s="11" t="n"/>
      <c r="G2635" s="9" t="n"/>
      <c r="H2635" s="9" t="n"/>
      <c r="I2635" s="9">
        <f>IF(COUNTA($A2635:$H2635)=0,"",IF($J2635="OTRO","NO","SI"))</f>
        <v/>
      </c>
      <c r="J2635" s="9">
        <f>IF(COUNTA($A2635:$H2635)=0,"",IFERROR(LOOKUP(2,1/(((LISTS!$H$2:$H$26&lt;&gt;"")*ISNUMBER(SEARCH(LISTS!$H$2:$H$26,$G2635)))+((LISTS!$I$2:$I$26&lt;&gt;"")*ISNUMBER(SEARCH(LISTS!$I$2:$I$26,$E2635)))),LISTS!$K$2:$K$26),"OTRO"))</f>
        <v/>
      </c>
      <c r="K2635" s="11">
        <f>IF($I2635&lt;&gt;"SI",0,IFERROR($F2635,0))</f>
        <v/>
      </c>
      <c r="L2635" s="9">
        <f>IF(COUNTA($A2635:$H2635)=0,"",IF($J2635="OTRO",IFERROR(LOOKUP(2,1/(((LISTS!$H$2:$H$26&lt;&gt;"")*ISNUMBER(SEARCH(LISTS!$H$2:$H$26,$G2635)))+((LISTS!$I$2:$I$26&lt;&gt;"")*ISNUMBER(SEARCH(LISTS!$I$2:$I$26,$E2635)))),LISTS!$L$2:$L$26),"Concepto DIAN no mapeado a casilla automatica"),IF(LEFT($J2635,4)="TOPE","Control automatico DIAN: "&amp;$J2635,"Casilla automatica: "&amp;$J2635)))</f>
        <v/>
      </c>
    </row>
    <row r="2636">
      <c r="A2636" s="9" t="n"/>
      <c r="B2636" s="9" t="n"/>
      <c r="C2636" s="9" t="n"/>
      <c r="D2636" s="9" t="n"/>
      <c r="E2636" s="9" t="n"/>
      <c r="F2636" s="11" t="n"/>
      <c r="G2636" s="9" t="n"/>
      <c r="H2636" s="9" t="n"/>
      <c r="I2636" s="9">
        <f>IF(COUNTA($A2636:$H2636)=0,"",IF($J2636="OTRO","NO","SI"))</f>
        <v/>
      </c>
      <c r="J2636" s="9">
        <f>IF(COUNTA($A2636:$H2636)=0,"",IFERROR(LOOKUP(2,1/(((LISTS!$H$2:$H$26&lt;&gt;"")*ISNUMBER(SEARCH(LISTS!$H$2:$H$26,$G2636)))+((LISTS!$I$2:$I$26&lt;&gt;"")*ISNUMBER(SEARCH(LISTS!$I$2:$I$26,$E2636)))),LISTS!$K$2:$K$26),"OTRO"))</f>
        <v/>
      </c>
      <c r="K2636" s="11">
        <f>IF($I2636&lt;&gt;"SI",0,IFERROR($F2636,0))</f>
        <v/>
      </c>
      <c r="L2636" s="9">
        <f>IF(COUNTA($A2636:$H2636)=0,"",IF($J2636="OTRO",IFERROR(LOOKUP(2,1/(((LISTS!$H$2:$H$26&lt;&gt;"")*ISNUMBER(SEARCH(LISTS!$H$2:$H$26,$G2636)))+((LISTS!$I$2:$I$26&lt;&gt;"")*ISNUMBER(SEARCH(LISTS!$I$2:$I$26,$E2636)))),LISTS!$L$2:$L$26),"Concepto DIAN no mapeado a casilla automatica"),IF(LEFT($J2636,4)="TOPE","Control automatico DIAN: "&amp;$J2636,"Casilla automatica: "&amp;$J2636)))</f>
        <v/>
      </c>
    </row>
    <row r="2637">
      <c r="A2637" s="9" t="n"/>
      <c r="B2637" s="9" t="n"/>
      <c r="C2637" s="9" t="n"/>
      <c r="D2637" s="9" t="n"/>
      <c r="E2637" s="9" t="n"/>
      <c r="F2637" s="11" t="n"/>
      <c r="G2637" s="9" t="n"/>
      <c r="H2637" s="9" t="n"/>
      <c r="I2637" s="9">
        <f>IF(COUNTA($A2637:$H2637)=0,"",IF($J2637="OTRO","NO","SI"))</f>
        <v/>
      </c>
      <c r="J2637" s="9">
        <f>IF(COUNTA($A2637:$H2637)=0,"",IFERROR(LOOKUP(2,1/(((LISTS!$H$2:$H$26&lt;&gt;"")*ISNUMBER(SEARCH(LISTS!$H$2:$H$26,$G2637)))+((LISTS!$I$2:$I$26&lt;&gt;"")*ISNUMBER(SEARCH(LISTS!$I$2:$I$26,$E2637)))),LISTS!$K$2:$K$26),"OTRO"))</f>
        <v/>
      </c>
      <c r="K2637" s="11">
        <f>IF($I2637&lt;&gt;"SI",0,IFERROR($F2637,0))</f>
        <v/>
      </c>
      <c r="L2637" s="9">
        <f>IF(COUNTA($A2637:$H2637)=0,"",IF($J2637="OTRO",IFERROR(LOOKUP(2,1/(((LISTS!$H$2:$H$26&lt;&gt;"")*ISNUMBER(SEARCH(LISTS!$H$2:$H$26,$G2637)))+((LISTS!$I$2:$I$26&lt;&gt;"")*ISNUMBER(SEARCH(LISTS!$I$2:$I$26,$E2637)))),LISTS!$L$2:$L$26),"Concepto DIAN no mapeado a casilla automatica"),IF(LEFT($J2637,4)="TOPE","Control automatico DIAN: "&amp;$J2637,"Casilla automatica: "&amp;$J2637)))</f>
        <v/>
      </c>
    </row>
    <row r="2638">
      <c r="A2638" s="9" t="n"/>
      <c r="B2638" s="9" t="n"/>
      <c r="C2638" s="9" t="n"/>
      <c r="D2638" s="9" t="n"/>
      <c r="E2638" s="9" t="n"/>
      <c r="F2638" s="11" t="n"/>
      <c r="G2638" s="9" t="n"/>
      <c r="H2638" s="9" t="n"/>
      <c r="I2638" s="9">
        <f>IF(COUNTA($A2638:$H2638)=0,"",IF($J2638="OTRO","NO","SI"))</f>
        <v/>
      </c>
      <c r="J2638" s="9">
        <f>IF(COUNTA($A2638:$H2638)=0,"",IFERROR(LOOKUP(2,1/(((LISTS!$H$2:$H$26&lt;&gt;"")*ISNUMBER(SEARCH(LISTS!$H$2:$H$26,$G2638)))+((LISTS!$I$2:$I$26&lt;&gt;"")*ISNUMBER(SEARCH(LISTS!$I$2:$I$26,$E2638)))),LISTS!$K$2:$K$26),"OTRO"))</f>
        <v/>
      </c>
      <c r="K2638" s="11">
        <f>IF($I2638&lt;&gt;"SI",0,IFERROR($F2638,0))</f>
        <v/>
      </c>
      <c r="L2638" s="9">
        <f>IF(COUNTA($A2638:$H2638)=0,"",IF($J2638="OTRO",IFERROR(LOOKUP(2,1/(((LISTS!$H$2:$H$26&lt;&gt;"")*ISNUMBER(SEARCH(LISTS!$H$2:$H$26,$G2638)))+((LISTS!$I$2:$I$26&lt;&gt;"")*ISNUMBER(SEARCH(LISTS!$I$2:$I$26,$E2638)))),LISTS!$L$2:$L$26),"Concepto DIAN no mapeado a casilla automatica"),IF(LEFT($J2638,4)="TOPE","Control automatico DIAN: "&amp;$J2638,"Casilla automatica: "&amp;$J2638)))</f>
        <v/>
      </c>
    </row>
    <row r="2639">
      <c r="A2639" s="9" t="n"/>
      <c r="B2639" s="9" t="n"/>
      <c r="C2639" s="9" t="n"/>
      <c r="D2639" s="9" t="n"/>
      <c r="E2639" s="9" t="n"/>
      <c r="F2639" s="11" t="n"/>
      <c r="G2639" s="9" t="n"/>
      <c r="H2639" s="9" t="n"/>
      <c r="I2639" s="9">
        <f>IF(COUNTA($A2639:$H2639)=0,"",IF($J2639="OTRO","NO","SI"))</f>
        <v/>
      </c>
      <c r="J2639" s="9">
        <f>IF(COUNTA($A2639:$H2639)=0,"",IFERROR(LOOKUP(2,1/(((LISTS!$H$2:$H$26&lt;&gt;"")*ISNUMBER(SEARCH(LISTS!$H$2:$H$26,$G2639)))+((LISTS!$I$2:$I$26&lt;&gt;"")*ISNUMBER(SEARCH(LISTS!$I$2:$I$26,$E2639)))),LISTS!$K$2:$K$26),"OTRO"))</f>
        <v/>
      </c>
      <c r="K2639" s="11">
        <f>IF($I2639&lt;&gt;"SI",0,IFERROR($F2639,0))</f>
        <v/>
      </c>
      <c r="L2639" s="9">
        <f>IF(COUNTA($A2639:$H2639)=0,"",IF($J2639="OTRO",IFERROR(LOOKUP(2,1/(((LISTS!$H$2:$H$26&lt;&gt;"")*ISNUMBER(SEARCH(LISTS!$H$2:$H$26,$G2639)))+((LISTS!$I$2:$I$26&lt;&gt;"")*ISNUMBER(SEARCH(LISTS!$I$2:$I$26,$E2639)))),LISTS!$L$2:$L$26),"Concepto DIAN no mapeado a casilla automatica"),IF(LEFT($J2639,4)="TOPE","Control automatico DIAN: "&amp;$J2639,"Casilla automatica: "&amp;$J2639)))</f>
        <v/>
      </c>
    </row>
    <row r="2640">
      <c r="A2640" s="9" t="n"/>
      <c r="B2640" s="9" t="n"/>
      <c r="C2640" s="9" t="n"/>
      <c r="D2640" s="9" t="n"/>
      <c r="E2640" s="9" t="n"/>
      <c r="F2640" s="11" t="n"/>
      <c r="G2640" s="9" t="n"/>
      <c r="H2640" s="9" t="n"/>
      <c r="I2640" s="9">
        <f>IF(COUNTA($A2640:$H2640)=0,"",IF($J2640="OTRO","NO","SI"))</f>
        <v/>
      </c>
      <c r="J2640" s="9">
        <f>IF(COUNTA($A2640:$H2640)=0,"",IFERROR(LOOKUP(2,1/(((LISTS!$H$2:$H$26&lt;&gt;"")*ISNUMBER(SEARCH(LISTS!$H$2:$H$26,$G2640)))+((LISTS!$I$2:$I$26&lt;&gt;"")*ISNUMBER(SEARCH(LISTS!$I$2:$I$26,$E2640)))),LISTS!$K$2:$K$26),"OTRO"))</f>
        <v/>
      </c>
      <c r="K2640" s="11">
        <f>IF($I2640&lt;&gt;"SI",0,IFERROR($F2640,0))</f>
        <v/>
      </c>
      <c r="L2640" s="9">
        <f>IF(COUNTA($A2640:$H2640)=0,"",IF($J2640="OTRO",IFERROR(LOOKUP(2,1/(((LISTS!$H$2:$H$26&lt;&gt;"")*ISNUMBER(SEARCH(LISTS!$H$2:$H$26,$G2640)))+((LISTS!$I$2:$I$26&lt;&gt;"")*ISNUMBER(SEARCH(LISTS!$I$2:$I$26,$E2640)))),LISTS!$L$2:$L$26),"Concepto DIAN no mapeado a casilla automatica"),IF(LEFT($J2640,4)="TOPE","Control automatico DIAN: "&amp;$J2640,"Casilla automatica: "&amp;$J2640)))</f>
        <v/>
      </c>
    </row>
    <row r="2641">
      <c r="A2641" s="9" t="n"/>
      <c r="B2641" s="9" t="n"/>
      <c r="C2641" s="9" t="n"/>
      <c r="D2641" s="9" t="n"/>
      <c r="E2641" s="9" t="n"/>
      <c r="F2641" s="11" t="n"/>
      <c r="G2641" s="9" t="n"/>
      <c r="H2641" s="9" t="n"/>
      <c r="I2641" s="9">
        <f>IF(COUNTA($A2641:$H2641)=0,"",IF($J2641="OTRO","NO","SI"))</f>
        <v/>
      </c>
      <c r="J2641" s="9">
        <f>IF(COUNTA($A2641:$H2641)=0,"",IFERROR(LOOKUP(2,1/(((LISTS!$H$2:$H$26&lt;&gt;"")*ISNUMBER(SEARCH(LISTS!$H$2:$H$26,$G2641)))+((LISTS!$I$2:$I$26&lt;&gt;"")*ISNUMBER(SEARCH(LISTS!$I$2:$I$26,$E2641)))),LISTS!$K$2:$K$26),"OTRO"))</f>
        <v/>
      </c>
      <c r="K2641" s="11">
        <f>IF($I2641&lt;&gt;"SI",0,IFERROR($F2641,0))</f>
        <v/>
      </c>
      <c r="L2641" s="9">
        <f>IF(COUNTA($A2641:$H2641)=0,"",IF($J2641="OTRO",IFERROR(LOOKUP(2,1/(((LISTS!$H$2:$H$26&lt;&gt;"")*ISNUMBER(SEARCH(LISTS!$H$2:$H$26,$G2641)))+((LISTS!$I$2:$I$26&lt;&gt;"")*ISNUMBER(SEARCH(LISTS!$I$2:$I$26,$E2641)))),LISTS!$L$2:$L$26),"Concepto DIAN no mapeado a casilla automatica"),IF(LEFT($J2641,4)="TOPE","Control automatico DIAN: "&amp;$J2641,"Casilla automatica: "&amp;$J2641)))</f>
        <v/>
      </c>
    </row>
    <row r="2642">
      <c r="A2642" s="9" t="n"/>
      <c r="B2642" s="9" t="n"/>
      <c r="C2642" s="9" t="n"/>
      <c r="D2642" s="9" t="n"/>
      <c r="E2642" s="9" t="n"/>
      <c r="F2642" s="11" t="n"/>
      <c r="G2642" s="9" t="n"/>
      <c r="H2642" s="9" t="n"/>
      <c r="I2642" s="9">
        <f>IF(COUNTA($A2642:$H2642)=0,"",IF($J2642="OTRO","NO","SI"))</f>
        <v/>
      </c>
      <c r="J2642" s="9">
        <f>IF(COUNTA($A2642:$H2642)=0,"",IFERROR(LOOKUP(2,1/(((LISTS!$H$2:$H$26&lt;&gt;"")*ISNUMBER(SEARCH(LISTS!$H$2:$H$26,$G2642)))+((LISTS!$I$2:$I$26&lt;&gt;"")*ISNUMBER(SEARCH(LISTS!$I$2:$I$26,$E2642)))),LISTS!$K$2:$K$26),"OTRO"))</f>
        <v/>
      </c>
      <c r="K2642" s="11">
        <f>IF($I2642&lt;&gt;"SI",0,IFERROR($F2642,0))</f>
        <v/>
      </c>
      <c r="L2642" s="9">
        <f>IF(COUNTA($A2642:$H2642)=0,"",IF($J2642="OTRO",IFERROR(LOOKUP(2,1/(((LISTS!$H$2:$H$26&lt;&gt;"")*ISNUMBER(SEARCH(LISTS!$H$2:$H$26,$G2642)))+((LISTS!$I$2:$I$26&lt;&gt;"")*ISNUMBER(SEARCH(LISTS!$I$2:$I$26,$E2642)))),LISTS!$L$2:$L$26),"Concepto DIAN no mapeado a casilla automatica"),IF(LEFT($J2642,4)="TOPE","Control automatico DIAN: "&amp;$J2642,"Casilla automatica: "&amp;$J2642)))</f>
        <v/>
      </c>
    </row>
    <row r="2643">
      <c r="A2643" s="9" t="n"/>
      <c r="B2643" s="9" t="n"/>
      <c r="C2643" s="9" t="n"/>
      <c r="D2643" s="9" t="n"/>
      <c r="E2643" s="9" t="n"/>
      <c r="F2643" s="11" t="n"/>
      <c r="G2643" s="9" t="n"/>
      <c r="H2643" s="9" t="n"/>
      <c r="I2643" s="9">
        <f>IF(COUNTA($A2643:$H2643)=0,"",IF($J2643="OTRO","NO","SI"))</f>
        <v/>
      </c>
      <c r="J2643" s="9">
        <f>IF(COUNTA($A2643:$H2643)=0,"",IFERROR(LOOKUP(2,1/(((LISTS!$H$2:$H$26&lt;&gt;"")*ISNUMBER(SEARCH(LISTS!$H$2:$H$26,$G2643)))+((LISTS!$I$2:$I$26&lt;&gt;"")*ISNUMBER(SEARCH(LISTS!$I$2:$I$26,$E2643)))),LISTS!$K$2:$K$26),"OTRO"))</f>
        <v/>
      </c>
      <c r="K2643" s="11">
        <f>IF($I2643&lt;&gt;"SI",0,IFERROR($F2643,0))</f>
        <v/>
      </c>
      <c r="L2643" s="9">
        <f>IF(COUNTA($A2643:$H2643)=0,"",IF($J2643="OTRO",IFERROR(LOOKUP(2,1/(((LISTS!$H$2:$H$26&lt;&gt;"")*ISNUMBER(SEARCH(LISTS!$H$2:$H$26,$G2643)))+((LISTS!$I$2:$I$26&lt;&gt;"")*ISNUMBER(SEARCH(LISTS!$I$2:$I$26,$E2643)))),LISTS!$L$2:$L$26),"Concepto DIAN no mapeado a casilla automatica"),IF(LEFT($J2643,4)="TOPE","Control automatico DIAN: "&amp;$J2643,"Casilla automatica: "&amp;$J2643)))</f>
        <v/>
      </c>
    </row>
    <row r="2644">
      <c r="A2644" s="9" t="n"/>
      <c r="B2644" s="9" t="n"/>
      <c r="C2644" s="9" t="n"/>
      <c r="D2644" s="9" t="n"/>
      <c r="E2644" s="9" t="n"/>
      <c r="F2644" s="11" t="n"/>
      <c r="G2644" s="9" t="n"/>
      <c r="H2644" s="9" t="n"/>
      <c r="I2644" s="9">
        <f>IF(COUNTA($A2644:$H2644)=0,"",IF($J2644="OTRO","NO","SI"))</f>
        <v/>
      </c>
      <c r="J2644" s="9">
        <f>IF(COUNTA($A2644:$H2644)=0,"",IFERROR(LOOKUP(2,1/(((LISTS!$H$2:$H$26&lt;&gt;"")*ISNUMBER(SEARCH(LISTS!$H$2:$H$26,$G2644)))+((LISTS!$I$2:$I$26&lt;&gt;"")*ISNUMBER(SEARCH(LISTS!$I$2:$I$26,$E2644)))),LISTS!$K$2:$K$26),"OTRO"))</f>
        <v/>
      </c>
      <c r="K2644" s="11">
        <f>IF($I2644&lt;&gt;"SI",0,IFERROR($F2644,0))</f>
        <v/>
      </c>
      <c r="L2644" s="9">
        <f>IF(COUNTA($A2644:$H2644)=0,"",IF($J2644="OTRO",IFERROR(LOOKUP(2,1/(((LISTS!$H$2:$H$26&lt;&gt;"")*ISNUMBER(SEARCH(LISTS!$H$2:$H$26,$G2644)))+((LISTS!$I$2:$I$26&lt;&gt;"")*ISNUMBER(SEARCH(LISTS!$I$2:$I$26,$E2644)))),LISTS!$L$2:$L$26),"Concepto DIAN no mapeado a casilla automatica"),IF(LEFT($J2644,4)="TOPE","Control automatico DIAN: "&amp;$J2644,"Casilla automatica: "&amp;$J2644)))</f>
        <v/>
      </c>
    </row>
    <row r="2645">
      <c r="A2645" s="9" t="n"/>
      <c r="B2645" s="9" t="n"/>
      <c r="C2645" s="9" t="n"/>
      <c r="D2645" s="9" t="n"/>
      <c r="E2645" s="9" t="n"/>
      <c r="F2645" s="11" t="n"/>
      <c r="G2645" s="9" t="n"/>
      <c r="H2645" s="9" t="n"/>
      <c r="I2645" s="9">
        <f>IF(COUNTA($A2645:$H2645)=0,"",IF($J2645="OTRO","NO","SI"))</f>
        <v/>
      </c>
      <c r="J2645" s="9">
        <f>IF(COUNTA($A2645:$H2645)=0,"",IFERROR(LOOKUP(2,1/(((LISTS!$H$2:$H$26&lt;&gt;"")*ISNUMBER(SEARCH(LISTS!$H$2:$H$26,$G2645)))+((LISTS!$I$2:$I$26&lt;&gt;"")*ISNUMBER(SEARCH(LISTS!$I$2:$I$26,$E2645)))),LISTS!$K$2:$K$26),"OTRO"))</f>
        <v/>
      </c>
      <c r="K2645" s="11">
        <f>IF($I2645&lt;&gt;"SI",0,IFERROR($F2645,0))</f>
        <v/>
      </c>
      <c r="L2645" s="9">
        <f>IF(COUNTA($A2645:$H2645)=0,"",IF($J2645="OTRO",IFERROR(LOOKUP(2,1/(((LISTS!$H$2:$H$26&lt;&gt;"")*ISNUMBER(SEARCH(LISTS!$H$2:$H$26,$G2645)))+((LISTS!$I$2:$I$26&lt;&gt;"")*ISNUMBER(SEARCH(LISTS!$I$2:$I$26,$E2645)))),LISTS!$L$2:$L$26),"Concepto DIAN no mapeado a casilla automatica"),IF(LEFT($J2645,4)="TOPE","Control automatico DIAN: "&amp;$J2645,"Casilla automatica: "&amp;$J2645)))</f>
        <v/>
      </c>
    </row>
    <row r="2646">
      <c r="A2646" s="9" t="n"/>
      <c r="B2646" s="9" t="n"/>
      <c r="C2646" s="9" t="n"/>
      <c r="D2646" s="9" t="n"/>
      <c r="E2646" s="9" t="n"/>
      <c r="F2646" s="11" t="n"/>
      <c r="G2646" s="9" t="n"/>
      <c r="H2646" s="9" t="n"/>
      <c r="I2646" s="9">
        <f>IF(COUNTA($A2646:$H2646)=0,"",IF($J2646="OTRO","NO","SI"))</f>
        <v/>
      </c>
      <c r="J2646" s="9">
        <f>IF(COUNTA($A2646:$H2646)=0,"",IFERROR(LOOKUP(2,1/(((LISTS!$H$2:$H$26&lt;&gt;"")*ISNUMBER(SEARCH(LISTS!$H$2:$H$26,$G2646)))+((LISTS!$I$2:$I$26&lt;&gt;"")*ISNUMBER(SEARCH(LISTS!$I$2:$I$26,$E2646)))),LISTS!$K$2:$K$26),"OTRO"))</f>
        <v/>
      </c>
      <c r="K2646" s="11">
        <f>IF($I2646&lt;&gt;"SI",0,IFERROR($F2646,0))</f>
        <v/>
      </c>
      <c r="L2646" s="9">
        <f>IF(COUNTA($A2646:$H2646)=0,"",IF($J2646="OTRO",IFERROR(LOOKUP(2,1/(((LISTS!$H$2:$H$26&lt;&gt;"")*ISNUMBER(SEARCH(LISTS!$H$2:$H$26,$G2646)))+((LISTS!$I$2:$I$26&lt;&gt;"")*ISNUMBER(SEARCH(LISTS!$I$2:$I$26,$E2646)))),LISTS!$L$2:$L$26),"Concepto DIAN no mapeado a casilla automatica"),IF(LEFT($J2646,4)="TOPE","Control automatico DIAN: "&amp;$J2646,"Casilla automatica: "&amp;$J2646)))</f>
        <v/>
      </c>
    </row>
    <row r="2647">
      <c r="A2647" s="9" t="n"/>
      <c r="B2647" s="9" t="n"/>
      <c r="C2647" s="9" t="n"/>
      <c r="D2647" s="9" t="n"/>
      <c r="E2647" s="9" t="n"/>
      <c r="F2647" s="11" t="n"/>
      <c r="G2647" s="9" t="n"/>
      <c r="H2647" s="9" t="n"/>
      <c r="I2647" s="9">
        <f>IF(COUNTA($A2647:$H2647)=0,"",IF($J2647="OTRO","NO","SI"))</f>
        <v/>
      </c>
      <c r="J2647" s="9">
        <f>IF(COUNTA($A2647:$H2647)=0,"",IFERROR(LOOKUP(2,1/(((LISTS!$H$2:$H$26&lt;&gt;"")*ISNUMBER(SEARCH(LISTS!$H$2:$H$26,$G2647)))+((LISTS!$I$2:$I$26&lt;&gt;"")*ISNUMBER(SEARCH(LISTS!$I$2:$I$26,$E2647)))),LISTS!$K$2:$K$26),"OTRO"))</f>
        <v/>
      </c>
      <c r="K2647" s="11">
        <f>IF($I2647&lt;&gt;"SI",0,IFERROR($F2647,0))</f>
        <v/>
      </c>
      <c r="L2647" s="9">
        <f>IF(COUNTA($A2647:$H2647)=0,"",IF($J2647="OTRO",IFERROR(LOOKUP(2,1/(((LISTS!$H$2:$H$26&lt;&gt;"")*ISNUMBER(SEARCH(LISTS!$H$2:$H$26,$G2647)))+((LISTS!$I$2:$I$26&lt;&gt;"")*ISNUMBER(SEARCH(LISTS!$I$2:$I$26,$E2647)))),LISTS!$L$2:$L$26),"Concepto DIAN no mapeado a casilla automatica"),IF(LEFT($J2647,4)="TOPE","Control automatico DIAN: "&amp;$J2647,"Casilla automatica: "&amp;$J2647)))</f>
        <v/>
      </c>
    </row>
    <row r="2648">
      <c r="A2648" s="9" t="n"/>
      <c r="B2648" s="9" t="n"/>
      <c r="C2648" s="9" t="n"/>
      <c r="D2648" s="9" t="n"/>
      <c r="E2648" s="9" t="n"/>
      <c r="F2648" s="11" t="n"/>
      <c r="G2648" s="9" t="n"/>
      <c r="H2648" s="9" t="n"/>
      <c r="I2648" s="9">
        <f>IF(COUNTA($A2648:$H2648)=0,"",IF($J2648="OTRO","NO","SI"))</f>
        <v/>
      </c>
      <c r="J2648" s="9">
        <f>IF(COUNTA($A2648:$H2648)=0,"",IFERROR(LOOKUP(2,1/(((LISTS!$H$2:$H$26&lt;&gt;"")*ISNUMBER(SEARCH(LISTS!$H$2:$H$26,$G2648)))+((LISTS!$I$2:$I$26&lt;&gt;"")*ISNUMBER(SEARCH(LISTS!$I$2:$I$26,$E2648)))),LISTS!$K$2:$K$26),"OTRO"))</f>
        <v/>
      </c>
      <c r="K2648" s="11">
        <f>IF($I2648&lt;&gt;"SI",0,IFERROR($F2648,0))</f>
        <v/>
      </c>
      <c r="L2648" s="9">
        <f>IF(COUNTA($A2648:$H2648)=0,"",IF($J2648="OTRO",IFERROR(LOOKUP(2,1/(((LISTS!$H$2:$H$26&lt;&gt;"")*ISNUMBER(SEARCH(LISTS!$H$2:$H$26,$G2648)))+((LISTS!$I$2:$I$26&lt;&gt;"")*ISNUMBER(SEARCH(LISTS!$I$2:$I$26,$E2648)))),LISTS!$L$2:$L$26),"Concepto DIAN no mapeado a casilla automatica"),IF(LEFT($J2648,4)="TOPE","Control automatico DIAN: "&amp;$J2648,"Casilla automatica: "&amp;$J2648)))</f>
        <v/>
      </c>
    </row>
    <row r="2649">
      <c r="A2649" s="9" t="n"/>
      <c r="B2649" s="9" t="n"/>
      <c r="C2649" s="9" t="n"/>
      <c r="D2649" s="9" t="n"/>
      <c r="E2649" s="9" t="n"/>
      <c r="F2649" s="11" t="n"/>
      <c r="G2649" s="9" t="n"/>
      <c r="H2649" s="9" t="n"/>
      <c r="I2649" s="9">
        <f>IF(COUNTA($A2649:$H2649)=0,"",IF($J2649="OTRO","NO","SI"))</f>
        <v/>
      </c>
      <c r="J2649" s="9">
        <f>IF(COUNTA($A2649:$H2649)=0,"",IFERROR(LOOKUP(2,1/(((LISTS!$H$2:$H$26&lt;&gt;"")*ISNUMBER(SEARCH(LISTS!$H$2:$H$26,$G2649)))+((LISTS!$I$2:$I$26&lt;&gt;"")*ISNUMBER(SEARCH(LISTS!$I$2:$I$26,$E2649)))),LISTS!$K$2:$K$26),"OTRO"))</f>
        <v/>
      </c>
      <c r="K2649" s="11">
        <f>IF($I2649&lt;&gt;"SI",0,IFERROR($F2649,0))</f>
        <v/>
      </c>
      <c r="L2649" s="9">
        <f>IF(COUNTA($A2649:$H2649)=0,"",IF($J2649="OTRO",IFERROR(LOOKUP(2,1/(((LISTS!$H$2:$H$26&lt;&gt;"")*ISNUMBER(SEARCH(LISTS!$H$2:$H$26,$G2649)))+((LISTS!$I$2:$I$26&lt;&gt;"")*ISNUMBER(SEARCH(LISTS!$I$2:$I$26,$E2649)))),LISTS!$L$2:$L$26),"Concepto DIAN no mapeado a casilla automatica"),IF(LEFT($J2649,4)="TOPE","Control automatico DIAN: "&amp;$J2649,"Casilla automatica: "&amp;$J2649)))</f>
        <v/>
      </c>
    </row>
    <row r="2650">
      <c r="A2650" s="9" t="n"/>
      <c r="B2650" s="9" t="n"/>
      <c r="C2650" s="9" t="n"/>
      <c r="D2650" s="9" t="n"/>
      <c r="E2650" s="9" t="n"/>
      <c r="F2650" s="11" t="n"/>
      <c r="G2650" s="9" t="n"/>
      <c r="H2650" s="9" t="n"/>
      <c r="I2650" s="9">
        <f>IF(COUNTA($A2650:$H2650)=0,"",IF($J2650="OTRO","NO","SI"))</f>
        <v/>
      </c>
      <c r="J2650" s="9">
        <f>IF(COUNTA($A2650:$H2650)=0,"",IFERROR(LOOKUP(2,1/(((LISTS!$H$2:$H$26&lt;&gt;"")*ISNUMBER(SEARCH(LISTS!$H$2:$H$26,$G2650)))+((LISTS!$I$2:$I$26&lt;&gt;"")*ISNUMBER(SEARCH(LISTS!$I$2:$I$26,$E2650)))),LISTS!$K$2:$K$26),"OTRO"))</f>
        <v/>
      </c>
      <c r="K2650" s="11">
        <f>IF($I2650&lt;&gt;"SI",0,IFERROR($F2650,0))</f>
        <v/>
      </c>
      <c r="L2650" s="9">
        <f>IF(COUNTA($A2650:$H2650)=0,"",IF($J2650="OTRO",IFERROR(LOOKUP(2,1/(((LISTS!$H$2:$H$26&lt;&gt;"")*ISNUMBER(SEARCH(LISTS!$H$2:$H$26,$G2650)))+((LISTS!$I$2:$I$26&lt;&gt;"")*ISNUMBER(SEARCH(LISTS!$I$2:$I$26,$E2650)))),LISTS!$L$2:$L$26),"Concepto DIAN no mapeado a casilla automatica"),IF(LEFT($J2650,4)="TOPE","Control automatico DIAN: "&amp;$J2650,"Casilla automatica: "&amp;$J2650)))</f>
        <v/>
      </c>
    </row>
    <row r="2651">
      <c r="A2651" s="9" t="n"/>
      <c r="B2651" s="9" t="n"/>
      <c r="C2651" s="9" t="n"/>
      <c r="D2651" s="9" t="n"/>
      <c r="E2651" s="9" t="n"/>
      <c r="F2651" s="11" t="n"/>
      <c r="G2651" s="9" t="n"/>
      <c r="H2651" s="9" t="n"/>
      <c r="I2651" s="9">
        <f>IF(COUNTA($A2651:$H2651)=0,"",IF($J2651="OTRO","NO","SI"))</f>
        <v/>
      </c>
      <c r="J2651" s="9">
        <f>IF(COUNTA($A2651:$H2651)=0,"",IFERROR(LOOKUP(2,1/(((LISTS!$H$2:$H$26&lt;&gt;"")*ISNUMBER(SEARCH(LISTS!$H$2:$H$26,$G2651)))+((LISTS!$I$2:$I$26&lt;&gt;"")*ISNUMBER(SEARCH(LISTS!$I$2:$I$26,$E2651)))),LISTS!$K$2:$K$26),"OTRO"))</f>
        <v/>
      </c>
      <c r="K2651" s="11">
        <f>IF($I2651&lt;&gt;"SI",0,IFERROR($F2651,0))</f>
        <v/>
      </c>
      <c r="L2651" s="9">
        <f>IF(COUNTA($A2651:$H2651)=0,"",IF($J2651="OTRO",IFERROR(LOOKUP(2,1/(((LISTS!$H$2:$H$26&lt;&gt;"")*ISNUMBER(SEARCH(LISTS!$H$2:$H$26,$G2651)))+((LISTS!$I$2:$I$26&lt;&gt;"")*ISNUMBER(SEARCH(LISTS!$I$2:$I$26,$E2651)))),LISTS!$L$2:$L$26),"Concepto DIAN no mapeado a casilla automatica"),IF(LEFT($J2651,4)="TOPE","Control automatico DIAN: "&amp;$J2651,"Casilla automatica: "&amp;$J2651)))</f>
        <v/>
      </c>
    </row>
    <row r="2652">
      <c r="A2652" s="9" t="n"/>
      <c r="B2652" s="9" t="n"/>
      <c r="C2652" s="9" t="n"/>
      <c r="D2652" s="9" t="n"/>
      <c r="E2652" s="9" t="n"/>
      <c r="F2652" s="11" t="n"/>
      <c r="G2652" s="9" t="n"/>
      <c r="H2652" s="9" t="n"/>
      <c r="I2652" s="9">
        <f>IF(COUNTA($A2652:$H2652)=0,"",IF($J2652="OTRO","NO","SI"))</f>
        <v/>
      </c>
      <c r="J2652" s="9">
        <f>IF(COUNTA($A2652:$H2652)=0,"",IFERROR(LOOKUP(2,1/(((LISTS!$H$2:$H$26&lt;&gt;"")*ISNUMBER(SEARCH(LISTS!$H$2:$H$26,$G2652)))+((LISTS!$I$2:$I$26&lt;&gt;"")*ISNUMBER(SEARCH(LISTS!$I$2:$I$26,$E2652)))),LISTS!$K$2:$K$26),"OTRO"))</f>
        <v/>
      </c>
      <c r="K2652" s="11">
        <f>IF($I2652&lt;&gt;"SI",0,IFERROR($F2652,0))</f>
        <v/>
      </c>
      <c r="L2652" s="9">
        <f>IF(COUNTA($A2652:$H2652)=0,"",IF($J2652="OTRO",IFERROR(LOOKUP(2,1/(((LISTS!$H$2:$H$26&lt;&gt;"")*ISNUMBER(SEARCH(LISTS!$H$2:$H$26,$G2652)))+((LISTS!$I$2:$I$26&lt;&gt;"")*ISNUMBER(SEARCH(LISTS!$I$2:$I$26,$E2652)))),LISTS!$L$2:$L$26),"Concepto DIAN no mapeado a casilla automatica"),IF(LEFT($J2652,4)="TOPE","Control automatico DIAN: "&amp;$J2652,"Casilla automatica: "&amp;$J2652)))</f>
        <v/>
      </c>
    </row>
    <row r="2653">
      <c r="A2653" s="9" t="n"/>
      <c r="B2653" s="9" t="n"/>
      <c r="C2653" s="9" t="n"/>
      <c r="D2653" s="9" t="n"/>
      <c r="E2653" s="9" t="n"/>
      <c r="F2653" s="11" t="n"/>
      <c r="G2653" s="9" t="n"/>
      <c r="H2653" s="9" t="n"/>
      <c r="I2653" s="9">
        <f>IF(COUNTA($A2653:$H2653)=0,"",IF($J2653="OTRO","NO","SI"))</f>
        <v/>
      </c>
      <c r="J2653" s="9">
        <f>IF(COUNTA($A2653:$H2653)=0,"",IFERROR(LOOKUP(2,1/(((LISTS!$H$2:$H$26&lt;&gt;"")*ISNUMBER(SEARCH(LISTS!$H$2:$H$26,$G2653)))+((LISTS!$I$2:$I$26&lt;&gt;"")*ISNUMBER(SEARCH(LISTS!$I$2:$I$26,$E2653)))),LISTS!$K$2:$K$26),"OTRO"))</f>
        <v/>
      </c>
      <c r="K2653" s="11">
        <f>IF($I2653&lt;&gt;"SI",0,IFERROR($F2653,0))</f>
        <v/>
      </c>
      <c r="L2653" s="9">
        <f>IF(COUNTA($A2653:$H2653)=0,"",IF($J2653="OTRO",IFERROR(LOOKUP(2,1/(((LISTS!$H$2:$H$26&lt;&gt;"")*ISNUMBER(SEARCH(LISTS!$H$2:$H$26,$G2653)))+((LISTS!$I$2:$I$26&lt;&gt;"")*ISNUMBER(SEARCH(LISTS!$I$2:$I$26,$E2653)))),LISTS!$L$2:$L$26),"Concepto DIAN no mapeado a casilla automatica"),IF(LEFT($J2653,4)="TOPE","Control automatico DIAN: "&amp;$J2653,"Casilla automatica: "&amp;$J2653)))</f>
        <v/>
      </c>
    </row>
    <row r="2654">
      <c r="A2654" s="9" t="n"/>
      <c r="B2654" s="9" t="n"/>
      <c r="C2654" s="9" t="n"/>
      <c r="D2654" s="9" t="n"/>
      <c r="E2654" s="9" t="n"/>
      <c r="F2654" s="11" t="n"/>
      <c r="G2654" s="9" t="n"/>
      <c r="H2654" s="9" t="n"/>
      <c r="I2654" s="9">
        <f>IF(COUNTA($A2654:$H2654)=0,"",IF($J2654="OTRO","NO","SI"))</f>
        <v/>
      </c>
      <c r="J2654" s="9">
        <f>IF(COUNTA($A2654:$H2654)=0,"",IFERROR(LOOKUP(2,1/(((LISTS!$H$2:$H$26&lt;&gt;"")*ISNUMBER(SEARCH(LISTS!$H$2:$H$26,$G2654)))+((LISTS!$I$2:$I$26&lt;&gt;"")*ISNUMBER(SEARCH(LISTS!$I$2:$I$26,$E2654)))),LISTS!$K$2:$K$26),"OTRO"))</f>
        <v/>
      </c>
      <c r="K2654" s="11">
        <f>IF($I2654&lt;&gt;"SI",0,IFERROR($F2654,0))</f>
        <v/>
      </c>
      <c r="L2654" s="9">
        <f>IF(COUNTA($A2654:$H2654)=0,"",IF($J2654="OTRO",IFERROR(LOOKUP(2,1/(((LISTS!$H$2:$H$26&lt;&gt;"")*ISNUMBER(SEARCH(LISTS!$H$2:$H$26,$G2654)))+((LISTS!$I$2:$I$26&lt;&gt;"")*ISNUMBER(SEARCH(LISTS!$I$2:$I$26,$E2654)))),LISTS!$L$2:$L$26),"Concepto DIAN no mapeado a casilla automatica"),IF(LEFT($J2654,4)="TOPE","Control automatico DIAN: "&amp;$J2654,"Casilla automatica: "&amp;$J2654)))</f>
        <v/>
      </c>
    </row>
    <row r="2655">
      <c r="A2655" s="9" t="n"/>
      <c r="B2655" s="9" t="n"/>
      <c r="C2655" s="9" t="n"/>
      <c r="D2655" s="9" t="n"/>
      <c r="E2655" s="9" t="n"/>
      <c r="F2655" s="11" t="n"/>
      <c r="G2655" s="9" t="n"/>
      <c r="H2655" s="9" t="n"/>
      <c r="I2655" s="9">
        <f>IF(COUNTA($A2655:$H2655)=0,"",IF($J2655="OTRO","NO","SI"))</f>
        <v/>
      </c>
      <c r="J2655" s="9">
        <f>IF(COUNTA($A2655:$H2655)=0,"",IFERROR(LOOKUP(2,1/(((LISTS!$H$2:$H$26&lt;&gt;"")*ISNUMBER(SEARCH(LISTS!$H$2:$H$26,$G2655)))+((LISTS!$I$2:$I$26&lt;&gt;"")*ISNUMBER(SEARCH(LISTS!$I$2:$I$26,$E2655)))),LISTS!$K$2:$K$26),"OTRO"))</f>
        <v/>
      </c>
      <c r="K2655" s="11">
        <f>IF($I2655&lt;&gt;"SI",0,IFERROR($F2655,0))</f>
        <v/>
      </c>
      <c r="L2655" s="9">
        <f>IF(COUNTA($A2655:$H2655)=0,"",IF($J2655="OTRO",IFERROR(LOOKUP(2,1/(((LISTS!$H$2:$H$26&lt;&gt;"")*ISNUMBER(SEARCH(LISTS!$H$2:$H$26,$G2655)))+((LISTS!$I$2:$I$26&lt;&gt;"")*ISNUMBER(SEARCH(LISTS!$I$2:$I$26,$E2655)))),LISTS!$L$2:$L$26),"Concepto DIAN no mapeado a casilla automatica"),IF(LEFT($J2655,4)="TOPE","Control automatico DIAN: "&amp;$J2655,"Casilla automatica: "&amp;$J2655)))</f>
        <v/>
      </c>
    </row>
    <row r="2656">
      <c r="A2656" s="9" t="n"/>
      <c r="B2656" s="9" t="n"/>
      <c r="C2656" s="9" t="n"/>
      <c r="D2656" s="9" t="n"/>
      <c r="E2656" s="9" t="n"/>
      <c r="F2656" s="11" t="n"/>
      <c r="G2656" s="9" t="n"/>
      <c r="H2656" s="9" t="n"/>
      <c r="I2656" s="9">
        <f>IF(COUNTA($A2656:$H2656)=0,"",IF($J2656="OTRO","NO","SI"))</f>
        <v/>
      </c>
      <c r="J2656" s="9">
        <f>IF(COUNTA($A2656:$H2656)=0,"",IFERROR(LOOKUP(2,1/(((LISTS!$H$2:$H$26&lt;&gt;"")*ISNUMBER(SEARCH(LISTS!$H$2:$H$26,$G2656)))+((LISTS!$I$2:$I$26&lt;&gt;"")*ISNUMBER(SEARCH(LISTS!$I$2:$I$26,$E2656)))),LISTS!$K$2:$K$26),"OTRO"))</f>
        <v/>
      </c>
      <c r="K2656" s="11">
        <f>IF($I2656&lt;&gt;"SI",0,IFERROR($F2656,0))</f>
        <v/>
      </c>
      <c r="L2656" s="9">
        <f>IF(COUNTA($A2656:$H2656)=0,"",IF($J2656="OTRO",IFERROR(LOOKUP(2,1/(((LISTS!$H$2:$H$26&lt;&gt;"")*ISNUMBER(SEARCH(LISTS!$H$2:$H$26,$G2656)))+((LISTS!$I$2:$I$26&lt;&gt;"")*ISNUMBER(SEARCH(LISTS!$I$2:$I$26,$E2656)))),LISTS!$L$2:$L$26),"Concepto DIAN no mapeado a casilla automatica"),IF(LEFT($J2656,4)="TOPE","Control automatico DIAN: "&amp;$J2656,"Casilla automatica: "&amp;$J2656)))</f>
        <v/>
      </c>
    </row>
    <row r="2657">
      <c r="A2657" s="9" t="n"/>
      <c r="B2657" s="9" t="n"/>
      <c r="C2657" s="9" t="n"/>
      <c r="D2657" s="9" t="n"/>
      <c r="E2657" s="9" t="n"/>
      <c r="F2657" s="11" t="n"/>
      <c r="G2657" s="9" t="n"/>
      <c r="H2657" s="9" t="n"/>
      <c r="I2657" s="9">
        <f>IF(COUNTA($A2657:$H2657)=0,"",IF($J2657="OTRO","NO","SI"))</f>
        <v/>
      </c>
      <c r="J2657" s="9">
        <f>IF(COUNTA($A2657:$H2657)=0,"",IFERROR(LOOKUP(2,1/(((LISTS!$H$2:$H$26&lt;&gt;"")*ISNUMBER(SEARCH(LISTS!$H$2:$H$26,$G2657)))+((LISTS!$I$2:$I$26&lt;&gt;"")*ISNUMBER(SEARCH(LISTS!$I$2:$I$26,$E2657)))),LISTS!$K$2:$K$26),"OTRO"))</f>
        <v/>
      </c>
      <c r="K2657" s="11">
        <f>IF($I2657&lt;&gt;"SI",0,IFERROR($F2657,0))</f>
        <v/>
      </c>
      <c r="L2657" s="9">
        <f>IF(COUNTA($A2657:$H2657)=0,"",IF($J2657="OTRO",IFERROR(LOOKUP(2,1/(((LISTS!$H$2:$H$26&lt;&gt;"")*ISNUMBER(SEARCH(LISTS!$H$2:$H$26,$G2657)))+((LISTS!$I$2:$I$26&lt;&gt;"")*ISNUMBER(SEARCH(LISTS!$I$2:$I$26,$E2657)))),LISTS!$L$2:$L$26),"Concepto DIAN no mapeado a casilla automatica"),IF(LEFT($J2657,4)="TOPE","Control automatico DIAN: "&amp;$J2657,"Casilla automatica: "&amp;$J2657)))</f>
        <v/>
      </c>
    </row>
    <row r="2658">
      <c r="A2658" s="9" t="n"/>
      <c r="B2658" s="9" t="n"/>
      <c r="C2658" s="9" t="n"/>
      <c r="D2658" s="9" t="n"/>
      <c r="E2658" s="9" t="n"/>
      <c r="F2658" s="11" t="n"/>
      <c r="G2658" s="9" t="n"/>
      <c r="H2658" s="9" t="n"/>
      <c r="I2658" s="9">
        <f>IF(COUNTA($A2658:$H2658)=0,"",IF($J2658="OTRO","NO","SI"))</f>
        <v/>
      </c>
      <c r="J2658" s="9">
        <f>IF(COUNTA($A2658:$H2658)=0,"",IFERROR(LOOKUP(2,1/(((LISTS!$H$2:$H$26&lt;&gt;"")*ISNUMBER(SEARCH(LISTS!$H$2:$H$26,$G2658)))+((LISTS!$I$2:$I$26&lt;&gt;"")*ISNUMBER(SEARCH(LISTS!$I$2:$I$26,$E2658)))),LISTS!$K$2:$K$26),"OTRO"))</f>
        <v/>
      </c>
      <c r="K2658" s="11">
        <f>IF($I2658&lt;&gt;"SI",0,IFERROR($F2658,0))</f>
        <v/>
      </c>
      <c r="L2658" s="9">
        <f>IF(COUNTA($A2658:$H2658)=0,"",IF($J2658="OTRO",IFERROR(LOOKUP(2,1/(((LISTS!$H$2:$H$26&lt;&gt;"")*ISNUMBER(SEARCH(LISTS!$H$2:$H$26,$G2658)))+((LISTS!$I$2:$I$26&lt;&gt;"")*ISNUMBER(SEARCH(LISTS!$I$2:$I$26,$E2658)))),LISTS!$L$2:$L$26),"Concepto DIAN no mapeado a casilla automatica"),IF(LEFT($J2658,4)="TOPE","Control automatico DIAN: "&amp;$J2658,"Casilla automatica: "&amp;$J2658)))</f>
        <v/>
      </c>
    </row>
    <row r="2659">
      <c r="A2659" s="9" t="n"/>
      <c r="B2659" s="9" t="n"/>
      <c r="C2659" s="9" t="n"/>
      <c r="D2659" s="9" t="n"/>
      <c r="E2659" s="9" t="n"/>
      <c r="F2659" s="11" t="n"/>
      <c r="G2659" s="9" t="n"/>
      <c r="H2659" s="9" t="n"/>
      <c r="I2659" s="9">
        <f>IF(COUNTA($A2659:$H2659)=0,"",IF($J2659="OTRO","NO","SI"))</f>
        <v/>
      </c>
      <c r="J2659" s="9">
        <f>IF(COUNTA($A2659:$H2659)=0,"",IFERROR(LOOKUP(2,1/(((LISTS!$H$2:$H$26&lt;&gt;"")*ISNUMBER(SEARCH(LISTS!$H$2:$H$26,$G2659)))+((LISTS!$I$2:$I$26&lt;&gt;"")*ISNUMBER(SEARCH(LISTS!$I$2:$I$26,$E2659)))),LISTS!$K$2:$K$26),"OTRO"))</f>
        <v/>
      </c>
      <c r="K2659" s="11">
        <f>IF($I2659&lt;&gt;"SI",0,IFERROR($F2659,0))</f>
        <v/>
      </c>
      <c r="L2659" s="9">
        <f>IF(COUNTA($A2659:$H2659)=0,"",IF($J2659="OTRO",IFERROR(LOOKUP(2,1/(((LISTS!$H$2:$H$26&lt;&gt;"")*ISNUMBER(SEARCH(LISTS!$H$2:$H$26,$G2659)))+((LISTS!$I$2:$I$26&lt;&gt;"")*ISNUMBER(SEARCH(LISTS!$I$2:$I$26,$E2659)))),LISTS!$L$2:$L$26),"Concepto DIAN no mapeado a casilla automatica"),IF(LEFT($J2659,4)="TOPE","Control automatico DIAN: "&amp;$J2659,"Casilla automatica: "&amp;$J2659)))</f>
        <v/>
      </c>
    </row>
    <row r="2660">
      <c r="A2660" s="9" t="n"/>
      <c r="B2660" s="9" t="n"/>
      <c r="C2660" s="9" t="n"/>
      <c r="D2660" s="9" t="n"/>
      <c r="E2660" s="9" t="n"/>
      <c r="F2660" s="11" t="n"/>
      <c r="G2660" s="9" t="n"/>
      <c r="H2660" s="9" t="n"/>
      <c r="I2660" s="9">
        <f>IF(COUNTA($A2660:$H2660)=0,"",IF($J2660="OTRO","NO","SI"))</f>
        <v/>
      </c>
      <c r="J2660" s="9">
        <f>IF(COUNTA($A2660:$H2660)=0,"",IFERROR(LOOKUP(2,1/(((LISTS!$H$2:$H$26&lt;&gt;"")*ISNUMBER(SEARCH(LISTS!$H$2:$H$26,$G2660)))+((LISTS!$I$2:$I$26&lt;&gt;"")*ISNUMBER(SEARCH(LISTS!$I$2:$I$26,$E2660)))),LISTS!$K$2:$K$26),"OTRO"))</f>
        <v/>
      </c>
      <c r="K2660" s="11">
        <f>IF($I2660&lt;&gt;"SI",0,IFERROR($F2660,0))</f>
        <v/>
      </c>
      <c r="L2660" s="9">
        <f>IF(COUNTA($A2660:$H2660)=0,"",IF($J2660="OTRO",IFERROR(LOOKUP(2,1/(((LISTS!$H$2:$H$26&lt;&gt;"")*ISNUMBER(SEARCH(LISTS!$H$2:$H$26,$G2660)))+((LISTS!$I$2:$I$26&lt;&gt;"")*ISNUMBER(SEARCH(LISTS!$I$2:$I$26,$E2660)))),LISTS!$L$2:$L$26),"Concepto DIAN no mapeado a casilla automatica"),IF(LEFT($J2660,4)="TOPE","Control automatico DIAN: "&amp;$J2660,"Casilla automatica: "&amp;$J2660)))</f>
        <v/>
      </c>
    </row>
    <row r="2661">
      <c r="A2661" s="9" t="n"/>
      <c r="B2661" s="9" t="n"/>
      <c r="C2661" s="9" t="n"/>
      <c r="D2661" s="9" t="n"/>
      <c r="E2661" s="9" t="n"/>
      <c r="F2661" s="11" t="n"/>
      <c r="G2661" s="9" t="n"/>
      <c r="H2661" s="9" t="n"/>
      <c r="I2661" s="9">
        <f>IF(COUNTA($A2661:$H2661)=0,"",IF($J2661="OTRO","NO","SI"))</f>
        <v/>
      </c>
      <c r="J2661" s="9">
        <f>IF(COUNTA($A2661:$H2661)=0,"",IFERROR(LOOKUP(2,1/(((LISTS!$H$2:$H$26&lt;&gt;"")*ISNUMBER(SEARCH(LISTS!$H$2:$H$26,$G2661)))+((LISTS!$I$2:$I$26&lt;&gt;"")*ISNUMBER(SEARCH(LISTS!$I$2:$I$26,$E2661)))),LISTS!$K$2:$K$26),"OTRO"))</f>
        <v/>
      </c>
      <c r="K2661" s="11">
        <f>IF($I2661&lt;&gt;"SI",0,IFERROR($F2661,0))</f>
        <v/>
      </c>
      <c r="L2661" s="9">
        <f>IF(COUNTA($A2661:$H2661)=0,"",IF($J2661="OTRO",IFERROR(LOOKUP(2,1/(((LISTS!$H$2:$H$26&lt;&gt;"")*ISNUMBER(SEARCH(LISTS!$H$2:$H$26,$G2661)))+((LISTS!$I$2:$I$26&lt;&gt;"")*ISNUMBER(SEARCH(LISTS!$I$2:$I$26,$E2661)))),LISTS!$L$2:$L$26),"Concepto DIAN no mapeado a casilla automatica"),IF(LEFT($J2661,4)="TOPE","Control automatico DIAN: "&amp;$J2661,"Casilla automatica: "&amp;$J2661)))</f>
        <v/>
      </c>
    </row>
    <row r="2662">
      <c r="A2662" s="9" t="n"/>
      <c r="B2662" s="9" t="n"/>
      <c r="C2662" s="9" t="n"/>
      <c r="D2662" s="9" t="n"/>
      <c r="E2662" s="9" t="n"/>
      <c r="F2662" s="11" t="n"/>
      <c r="G2662" s="9" t="n"/>
      <c r="H2662" s="9" t="n"/>
      <c r="I2662" s="9">
        <f>IF(COUNTA($A2662:$H2662)=0,"",IF($J2662="OTRO","NO","SI"))</f>
        <v/>
      </c>
      <c r="J2662" s="9">
        <f>IF(COUNTA($A2662:$H2662)=0,"",IFERROR(LOOKUP(2,1/(((LISTS!$H$2:$H$26&lt;&gt;"")*ISNUMBER(SEARCH(LISTS!$H$2:$H$26,$G2662)))+((LISTS!$I$2:$I$26&lt;&gt;"")*ISNUMBER(SEARCH(LISTS!$I$2:$I$26,$E2662)))),LISTS!$K$2:$K$26),"OTRO"))</f>
        <v/>
      </c>
      <c r="K2662" s="11">
        <f>IF($I2662&lt;&gt;"SI",0,IFERROR($F2662,0))</f>
        <v/>
      </c>
      <c r="L2662" s="9">
        <f>IF(COUNTA($A2662:$H2662)=0,"",IF($J2662="OTRO",IFERROR(LOOKUP(2,1/(((LISTS!$H$2:$H$26&lt;&gt;"")*ISNUMBER(SEARCH(LISTS!$H$2:$H$26,$G2662)))+((LISTS!$I$2:$I$26&lt;&gt;"")*ISNUMBER(SEARCH(LISTS!$I$2:$I$26,$E2662)))),LISTS!$L$2:$L$26),"Concepto DIAN no mapeado a casilla automatica"),IF(LEFT($J2662,4)="TOPE","Control automatico DIAN: "&amp;$J2662,"Casilla automatica: "&amp;$J2662)))</f>
        <v/>
      </c>
    </row>
    <row r="2663">
      <c r="A2663" s="9" t="n"/>
      <c r="B2663" s="9" t="n"/>
      <c r="C2663" s="9" t="n"/>
      <c r="D2663" s="9" t="n"/>
      <c r="E2663" s="9" t="n"/>
      <c r="F2663" s="11" t="n"/>
      <c r="G2663" s="9" t="n"/>
      <c r="H2663" s="9" t="n"/>
      <c r="I2663" s="9">
        <f>IF(COUNTA($A2663:$H2663)=0,"",IF($J2663="OTRO","NO","SI"))</f>
        <v/>
      </c>
      <c r="J2663" s="9">
        <f>IF(COUNTA($A2663:$H2663)=0,"",IFERROR(LOOKUP(2,1/(((LISTS!$H$2:$H$26&lt;&gt;"")*ISNUMBER(SEARCH(LISTS!$H$2:$H$26,$G2663)))+((LISTS!$I$2:$I$26&lt;&gt;"")*ISNUMBER(SEARCH(LISTS!$I$2:$I$26,$E2663)))),LISTS!$K$2:$K$26),"OTRO"))</f>
        <v/>
      </c>
      <c r="K2663" s="11">
        <f>IF($I2663&lt;&gt;"SI",0,IFERROR($F2663,0))</f>
        <v/>
      </c>
      <c r="L2663" s="9">
        <f>IF(COUNTA($A2663:$H2663)=0,"",IF($J2663="OTRO",IFERROR(LOOKUP(2,1/(((LISTS!$H$2:$H$26&lt;&gt;"")*ISNUMBER(SEARCH(LISTS!$H$2:$H$26,$G2663)))+((LISTS!$I$2:$I$26&lt;&gt;"")*ISNUMBER(SEARCH(LISTS!$I$2:$I$26,$E2663)))),LISTS!$L$2:$L$26),"Concepto DIAN no mapeado a casilla automatica"),IF(LEFT($J2663,4)="TOPE","Control automatico DIAN: "&amp;$J2663,"Casilla automatica: "&amp;$J2663)))</f>
        <v/>
      </c>
    </row>
    <row r="2664">
      <c r="A2664" s="9" t="n"/>
      <c r="B2664" s="9" t="n"/>
      <c r="C2664" s="9" t="n"/>
      <c r="D2664" s="9" t="n"/>
      <c r="E2664" s="9" t="n"/>
      <c r="F2664" s="11" t="n"/>
      <c r="G2664" s="9" t="n"/>
      <c r="H2664" s="9" t="n"/>
      <c r="I2664" s="9">
        <f>IF(COUNTA($A2664:$H2664)=0,"",IF($J2664="OTRO","NO","SI"))</f>
        <v/>
      </c>
      <c r="J2664" s="9">
        <f>IF(COUNTA($A2664:$H2664)=0,"",IFERROR(LOOKUP(2,1/(((LISTS!$H$2:$H$26&lt;&gt;"")*ISNUMBER(SEARCH(LISTS!$H$2:$H$26,$G2664)))+((LISTS!$I$2:$I$26&lt;&gt;"")*ISNUMBER(SEARCH(LISTS!$I$2:$I$26,$E2664)))),LISTS!$K$2:$K$26),"OTRO"))</f>
        <v/>
      </c>
      <c r="K2664" s="11">
        <f>IF($I2664&lt;&gt;"SI",0,IFERROR($F2664,0))</f>
        <v/>
      </c>
      <c r="L2664" s="9">
        <f>IF(COUNTA($A2664:$H2664)=0,"",IF($J2664="OTRO",IFERROR(LOOKUP(2,1/(((LISTS!$H$2:$H$26&lt;&gt;"")*ISNUMBER(SEARCH(LISTS!$H$2:$H$26,$G2664)))+((LISTS!$I$2:$I$26&lt;&gt;"")*ISNUMBER(SEARCH(LISTS!$I$2:$I$26,$E2664)))),LISTS!$L$2:$L$26),"Concepto DIAN no mapeado a casilla automatica"),IF(LEFT($J2664,4)="TOPE","Control automatico DIAN: "&amp;$J2664,"Casilla automatica: "&amp;$J2664)))</f>
        <v/>
      </c>
    </row>
    <row r="2665">
      <c r="A2665" s="9" t="n"/>
      <c r="B2665" s="9" t="n"/>
      <c r="C2665" s="9" t="n"/>
      <c r="D2665" s="9" t="n"/>
      <c r="E2665" s="9" t="n"/>
      <c r="F2665" s="11" t="n"/>
      <c r="G2665" s="9" t="n"/>
      <c r="H2665" s="9" t="n"/>
      <c r="I2665" s="9">
        <f>IF(COUNTA($A2665:$H2665)=0,"",IF($J2665="OTRO","NO","SI"))</f>
        <v/>
      </c>
      <c r="J2665" s="9">
        <f>IF(COUNTA($A2665:$H2665)=0,"",IFERROR(LOOKUP(2,1/(((LISTS!$H$2:$H$26&lt;&gt;"")*ISNUMBER(SEARCH(LISTS!$H$2:$H$26,$G2665)))+((LISTS!$I$2:$I$26&lt;&gt;"")*ISNUMBER(SEARCH(LISTS!$I$2:$I$26,$E2665)))),LISTS!$K$2:$K$26),"OTRO"))</f>
        <v/>
      </c>
      <c r="K2665" s="11">
        <f>IF($I2665&lt;&gt;"SI",0,IFERROR($F2665,0))</f>
        <v/>
      </c>
      <c r="L2665" s="9">
        <f>IF(COUNTA($A2665:$H2665)=0,"",IF($J2665="OTRO",IFERROR(LOOKUP(2,1/(((LISTS!$H$2:$H$26&lt;&gt;"")*ISNUMBER(SEARCH(LISTS!$H$2:$H$26,$G2665)))+((LISTS!$I$2:$I$26&lt;&gt;"")*ISNUMBER(SEARCH(LISTS!$I$2:$I$26,$E2665)))),LISTS!$L$2:$L$26),"Concepto DIAN no mapeado a casilla automatica"),IF(LEFT($J2665,4)="TOPE","Control automatico DIAN: "&amp;$J2665,"Casilla automatica: "&amp;$J2665)))</f>
        <v/>
      </c>
    </row>
    <row r="2666">
      <c r="A2666" s="9" t="n"/>
      <c r="B2666" s="9" t="n"/>
      <c r="C2666" s="9" t="n"/>
      <c r="D2666" s="9" t="n"/>
      <c r="E2666" s="9" t="n"/>
      <c r="F2666" s="11" t="n"/>
      <c r="G2666" s="9" t="n"/>
      <c r="H2666" s="9" t="n"/>
      <c r="I2666" s="9">
        <f>IF(COUNTA($A2666:$H2666)=0,"",IF($J2666="OTRO","NO","SI"))</f>
        <v/>
      </c>
      <c r="J2666" s="9">
        <f>IF(COUNTA($A2666:$H2666)=0,"",IFERROR(LOOKUP(2,1/(((LISTS!$H$2:$H$26&lt;&gt;"")*ISNUMBER(SEARCH(LISTS!$H$2:$H$26,$G2666)))+((LISTS!$I$2:$I$26&lt;&gt;"")*ISNUMBER(SEARCH(LISTS!$I$2:$I$26,$E2666)))),LISTS!$K$2:$K$26),"OTRO"))</f>
        <v/>
      </c>
      <c r="K2666" s="11">
        <f>IF($I2666&lt;&gt;"SI",0,IFERROR($F2666,0))</f>
        <v/>
      </c>
      <c r="L2666" s="9">
        <f>IF(COUNTA($A2666:$H2666)=0,"",IF($J2666="OTRO",IFERROR(LOOKUP(2,1/(((LISTS!$H$2:$H$26&lt;&gt;"")*ISNUMBER(SEARCH(LISTS!$H$2:$H$26,$G2666)))+((LISTS!$I$2:$I$26&lt;&gt;"")*ISNUMBER(SEARCH(LISTS!$I$2:$I$26,$E2666)))),LISTS!$L$2:$L$26),"Concepto DIAN no mapeado a casilla automatica"),IF(LEFT($J2666,4)="TOPE","Control automatico DIAN: "&amp;$J2666,"Casilla automatica: "&amp;$J2666)))</f>
        <v/>
      </c>
    </row>
    <row r="2667">
      <c r="A2667" s="9" t="n"/>
      <c r="B2667" s="9" t="n"/>
      <c r="C2667" s="9" t="n"/>
      <c r="D2667" s="9" t="n"/>
      <c r="E2667" s="9" t="n"/>
      <c r="F2667" s="11" t="n"/>
      <c r="G2667" s="9" t="n"/>
      <c r="H2667" s="9" t="n"/>
      <c r="I2667" s="9">
        <f>IF(COUNTA($A2667:$H2667)=0,"",IF($J2667="OTRO","NO","SI"))</f>
        <v/>
      </c>
      <c r="J2667" s="9">
        <f>IF(COUNTA($A2667:$H2667)=0,"",IFERROR(LOOKUP(2,1/(((LISTS!$H$2:$H$26&lt;&gt;"")*ISNUMBER(SEARCH(LISTS!$H$2:$H$26,$G2667)))+((LISTS!$I$2:$I$26&lt;&gt;"")*ISNUMBER(SEARCH(LISTS!$I$2:$I$26,$E2667)))),LISTS!$K$2:$K$26),"OTRO"))</f>
        <v/>
      </c>
      <c r="K2667" s="11">
        <f>IF($I2667&lt;&gt;"SI",0,IFERROR($F2667,0))</f>
        <v/>
      </c>
      <c r="L2667" s="9">
        <f>IF(COUNTA($A2667:$H2667)=0,"",IF($J2667="OTRO",IFERROR(LOOKUP(2,1/(((LISTS!$H$2:$H$26&lt;&gt;"")*ISNUMBER(SEARCH(LISTS!$H$2:$H$26,$G2667)))+((LISTS!$I$2:$I$26&lt;&gt;"")*ISNUMBER(SEARCH(LISTS!$I$2:$I$26,$E2667)))),LISTS!$L$2:$L$26),"Concepto DIAN no mapeado a casilla automatica"),IF(LEFT($J2667,4)="TOPE","Control automatico DIAN: "&amp;$J2667,"Casilla automatica: "&amp;$J2667)))</f>
        <v/>
      </c>
    </row>
    <row r="2668">
      <c r="A2668" s="9" t="n"/>
      <c r="B2668" s="9" t="n"/>
      <c r="C2668" s="9" t="n"/>
      <c r="D2668" s="9" t="n"/>
      <c r="E2668" s="9" t="n"/>
      <c r="F2668" s="11" t="n"/>
      <c r="G2668" s="9" t="n"/>
      <c r="H2668" s="9" t="n"/>
      <c r="I2668" s="9">
        <f>IF(COUNTA($A2668:$H2668)=0,"",IF($J2668="OTRO","NO","SI"))</f>
        <v/>
      </c>
      <c r="J2668" s="9">
        <f>IF(COUNTA($A2668:$H2668)=0,"",IFERROR(LOOKUP(2,1/(((LISTS!$H$2:$H$26&lt;&gt;"")*ISNUMBER(SEARCH(LISTS!$H$2:$H$26,$G2668)))+((LISTS!$I$2:$I$26&lt;&gt;"")*ISNUMBER(SEARCH(LISTS!$I$2:$I$26,$E2668)))),LISTS!$K$2:$K$26),"OTRO"))</f>
        <v/>
      </c>
      <c r="K2668" s="11">
        <f>IF($I2668&lt;&gt;"SI",0,IFERROR($F2668,0))</f>
        <v/>
      </c>
      <c r="L2668" s="9">
        <f>IF(COUNTA($A2668:$H2668)=0,"",IF($J2668="OTRO",IFERROR(LOOKUP(2,1/(((LISTS!$H$2:$H$26&lt;&gt;"")*ISNUMBER(SEARCH(LISTS!$H$2:$H$26,$G2668)))+((LISTS!$I$2:$I$26&lt;&gt;"")*ISNUMBER(SEARCH(LISTS!$I$2:$I$26,$E2668)))),LISTS!$L$2:$L$26),"Concepto DIAN no mapeado a casilla automatica"),IF(LEFT($J2668,4)="TOPE","Control automatico DIAN: "&amp;$J2668,"Casilla automatica: "&amp;$J2668)))</f>
        <v/>
      </c>
    </row>
    <row r="2669">
      <c r="A2669" s="9" t="n"/>
      <c r="B2669" s="9" t="n"/>
      <c r="C2669" s="9" t="n"/>
      <c r="D2669" s="9" t="n"/>
      <c r="E2669" s="9" t="n"/>
      <c r="F2669" s="11" t="n"/>
      <c r="G2669" s="9" t="n"/>
      <c r="H2669" s="9" t="n"/>
      <c r="I2669" s="9">
        <f>IF(COUNTA($A2669:$H2669)=0,"",IF($J2669="OTRO","NO","SI"))</f>
        <v/>
      </c>
      <c r="J2669" s="9">
        <f>IF(COUNTA($A2669:$H2669)=0,"",IFERROR(LOOKUP(2,1/(((LISTS!$H$2:$H$26&lt;&gt;"")*ISNUMBER(SEARCH(LISTS!$H$2:$H$26,$G2669)))+((LISTS!$I$2:$I$26&lt;&gt;"")*ISNUMBER(SEARCH(LISTS!$I$2:$I$26,$E2669)))),LISTS!$K$2:$K$26),"OTRO"))</f>
        <v/>
      </c>
      <c r="K2669" s="11">
        <f>IF($I2669&lt;&gt;"SI",0,IFERROR($F2669,0))</f>
        <v/>
      </c>
      <c r="L2669" s="9">
        <f>IF(COUNTA($A2669:$H2669)=0,"",IF($J2669="OTRO",IFERROR(LOOKUP(2,1/(((LISTS!$H$2:$H$26&lt;&gt;"")*ISNUMBER(SEARCH(LISTS!$H$2:$H$26,$G2669)))+((LISTS!$I$2:$I$26&lt;&gt;"")*ISNUMBER(SEARCH(LISTS!$I$2:$I$26,$E2669)))),LISTS!$L$2:$L$26),"Concepto DIAN no mapeado a casilla automatica"),IF(LEFT($J2669,4)="TOPE","Control automatico DIAN: "&amp;$J2669,"Casilla automatica: "&amp;$J2669)))</f>
        <v/>
      </c>
    </row>
    <row r="2670">
      <c r="A2670" s="9" t="n"/>
      <c r="B2670" s="9" t="n"/>
      <c r="C2670" s="9" t="n"/>
      <c r="D2670" s="9" t="n"/>
      <c r="E2670" s="9" t="n"/>
      <c r="F2670" s="11" t="n"/>
      <c r="G2670" s="9" t="n"/>
      <c r="H2670" s="9" t="n"/>
      <c r="I2670" s="9">
        <f>IF(COUNTA($A2670:$H2670)=0,"",IF($J2670="OTRO","NO","SI"))</f>
        <v/>
      </c>
      <c r="J2670" s="9">
        <f>IF(COUNTA($A2670:$H2670)=0,"",IFERROR(LOOKUP(2,1/(((LISTS!$H$2:$H$26&lt;&gt;"")*ISNUMBER(SEARCH(LISTS!$H$2:$H$26,$G2670)))+((LISTS!$I$2:$I$26&lt;&gt;"")*ISNUMBER(SEARCH(LISTS!$I$2:$I$26,$E2670)))),LISTS!$K$2:$K$26),"OTRO"))</f>
        <v/>
      </c>
      <c r="K2670" s="11">
        <f>IF($I2670&lt;&gt;"SI",0,IFERROR($F2670,0))</f>
        <v/>
      </c>
      <c r="L2670" s="9">
        <f>IF(COUNTA($A2670:$H2670)=0,"",IF($J2670="OTRO",IFERROR(LOOKUP(2,1/(((LISTS!$H$2:$H$26&lt;&gt;"")*ISNUMBER(SEARCH(LISTS!$H$2:$H$26,$G2670)))+((LISTS!$I$2:$I$26&lt;&gt;"")*ISNUMBER(SEARCH(LISTS!$I$2:$I$26,$E2670)))),LISTS!$L$2:$L$26),"Concepto DIAN no mapeado a casilla automatica"),IF(LEFT($J2670,4)="TOPE","Control automatico DIAN: "&amp;$J2670,"Casilla automatica: "&amp;$J2670)))</f>
        <v/>
      </c>
    </row>
    <row r="2671">
      <c r="A2671" s="9" t="n"/>
      <c r="B2671" s="9" t="n"/>
      <c r="C2671" s="9" t="n"/>
      <c r="D2671" s="9" t="n"/>
      <c r="E2671" s="9" t="n"/>
      <c r="F2671" s="11" t="n"/>
      <c r="G2671" s="9" t="n"/>
      <c r="H2671" s="9" t="n"/>
      <c r="I2671" s="9">
        <f>IF(COUNTA($A2671:$H2671)=0,"",IF($J2671="OTRO","NO","SI"))</f>
        <v/>
      </c>
      <c r="J2671" s="9">
        <f>IF(COUNTA($A2671:$H2671)=0,"",IFERROR(LOOKUP(2,1/(((LISTS!$H$2:$H$26&lt;&gt;"")*ISNUMBER(SEARCH(LISTS!$H$2:$H$26,$G2671)))+((LISTS!$I$2:$I$26&lt;&gt;"")*ISNUMBER(SEARCH(LISTS!$I$2:$I$26,$E2671)))),LISTS!$K$2:$K$26),"OTRO"))</f>
        <v/>
      </c>
      <c r="K2671" s="11">
        <f>IF($I2671&lt;&gt;"SI",0,IFERROR($F2671,0))</f>
        <v/>
      </c>
      <c r="L2671" s="9">
        <f>IF(COUNTA($A2671:$H2671)=0,"",IF($J2671="OTRO",IFERROR(LOOKUP(2,1/(((LISTS!$H$2:$H$26&lt;&gt;"")*ISNUMBER(SEARCH(LISTS!$H$2:$H$26,$G2671)))+((LISTS!$I$2:$I$26&lt;&gt;"")*ISNUMBER(SEARCH(LISTS!$I$2:$I$26,$E2671)))),LISTS!$L$2:$L$26),"Concepto DIAN no mapeado a casilla automatica"),IF(LEFT($J2671,4)="TOPE","Control automatico DIAN: "&amp;$J2671,"Casilla automatica: "&amp;$J2671)))</f>
        <v/>
      </c>
    </row>
    <row r="2672">
      <c r="A2672" s="9" t="n"/>
      <c r="B2672" s="9" t="n"/>
      <c r="C2672" s="9" t="n"/>
      <c r="D2672" s="9" t="n"/>
      <c r="E2672" s="9" t="n"/>
      <c r="F2672" s="11" t="n"/>
      <c r="G2672" s="9" t="n"/>
      <c r="H2672" s="9" t="n"/>
      <c r="I2672" s="9">
        <f>IF(COUNTA($A2672:$H2672)=0,"",IF($J2672="OTRO","NO","SI"))</f>
        <v/>
      </c>
      <c r="J2672" s="9">
        <f>IF(COUNTA($A2672:$H2672)=0,"",IFERROR(LOOKUP(2,1/(((LISTS!$H$2:$H$26&lt;&gt;"")*ISNUMBER(SEARCH(LISTS!$H$2:$H$26,$G2672)))+((LISTS!$I$2:$I$26&lt;&gt;"")*ISNUMBER(SEARCH(LISTS!$I$2:$I$26,$E2672)))),LISTS!$K$2:$K$26),"OTRO"))</f>
        <v/>
      </c>
      <c r="K2672" s="11">
        <f>IF($I2672&lt;&gt;"SI",0,IFERROR($F2672,0))</f>
        <v/>
      </c>
      <c r="L2672" s="9">
        <f>IF(COUNTA($A2672:$H2672)=0,"",IF($J2672="OTRO",IFERROR(LOOKUP(2,1/(((LISTS!$H$2:$H$26&lt;&gt;"")*ISNUMBER(SEARCH(LISTS!$H$2:$H$26,$G2672)))+((LISTS!$I$2:$I$26&lt;&gt;"")*ISNUMBER(SEARCH(LISTS!$I$2:$I$26,$E2672)))),LISTS!$L$2:$L$26),"Concepto DIAN no mapeado a casilla automatica"),IF(LEFT($J2672,4)="TOPE","Control automatico DIAN: "&amp;$J2672,"Casilla automatica: "&amp;$J2672)))</f>
        <v/>
      </c>
    </row>
    <row r="2673">
      <c r="A2673" s="9" t="n"/>
      <c r="B2673" s="9" t="n"/>
      <c r="C2673" s="9" t="n"/>
      <c r="D2673" s="9" t="n"/>
      <c r="E2673" s="9" t="n"/>
      <c r="F2673" s="11" t="n"/>
      <c r="G2673" s="9" t="n"/>
      <c r="H2673" s="9" t="n"/>
      <c r="I2673" s="9">
        <f>IF(COUNTA($A2673:$H2673)=0,"",IF($J2673="OTRO","NO","SI"))</f>
        <v/>
      </c>
      <c r="J2673" s="9">
        <f>IF(COUNTA($A2673:$H2673)=0,"",IFERROR(LOOKUP(2,1/(((LISTS!$H$2:$H$26&lt;&gt;"")*ISNUMBER(SEARCH(LISTS!$H$2:$H$26,$G2673)))+((LISTS!$I$2:$I$26&lt;&gt;"")*ISNUMBER(SEARCH(LISTS!$I$2:$I$26,$E2673)))),LISTS!$K$2:$K$26),"OTRO"))</f>
        <v/>
      </c>
      <c r="K2673" s="11">
        <f>IF($I2673&lt;&gt;"SI",0,IFERROR($F2673,0))</f>
        <v/>
      </c>
      <c r="L2673" s="9">
        <f>IF(COUNTA($A2673:$H2673)=0,"",IF($J2673="OTRO",IFERROR(LOOKUP(2,1/(((LISTS!$H$2:$H$26&lt;&gt;"")*ISNUMBER(SEARCH(LISTS!$H$2:$H$26,$G2673)))+((LISTS!$I$2:$I$26&lt;&gt;"")*ISNUMBER(SEARCH(LISTS!$I$2:$I$26,$E2673)))),LISTS!$L$2:$L$26),"Concepto DIAN no mapeado a casilla automatica"),IF(LEFT($J2673,4)="TOPE","Control automatico DIAN: "&amp;$J2673,"Casilla automatica: "&amp;$J2673)))</f>
        <v/>
      </c>
    </row>
    <row r="2674">
      <c r="A2674" s="9" t="n"/>
      <c r="B2674" s="9" t="n"/>
      <c r="C2674" s="9" t="n"/>
      <c r="D2674" s="9" t="n"/>
      <c r="E2674" s="9" t="n"/>
      <c r="F2674" s="11" t="n"/>
      <c r="G2674" s="9" t="n"/>
      <c r="H2674" s="9" t="n"/>
      <c r="I2674" s="9">
        <f>IF(COUNTA($A2674:$H2674)=0,"",IF($J2674="OTRO","NO","SI"))</f>
        <v/>
      </c>
      <c r="J2674" s="9">
        <f>IF(COUNTA($A2674:$H2674)=0,"",IFERROR(LOOKUP(2,1/(((LISTS!$H$2:$H$26&lt;&gt;"")*ISNUMBER(SEARCH(LISTS!$H$2:$H$26,$G2674)))+((LISTS!$I$2:$I$26&lt;&gt;"")*ISNUMBER(SEARCH(LISTS!$I$2:$I$26,$E2674)))),LISTS!$K$2:$K$26),"OTRO"))</f>
        <v/>
      </c>
      <c r="K2674" s="11">
        <f>IF($I2674&lt;&gt;"SI",0,IFERROR($F2674,0))</f>
        <v/>
      </c>
      <c r="L2674" s="9">
        <f>IF(COUNTA($A2674:$H2674)=0,"",IF($J2674="OTRO",IFERROR(LOOKUP(2,1/(((LISTS!$H$2:$H$26&lt;&gt;"")*ISNUMBER(SEARCH(LISTS!$H$2:$H$26,$G2674)))+((LISTS!$I$2:$I$26&lt;&gt;"")*ISNUMBER(SEARCH(LISTS!$I$2:$I$26,$E2674)))),LISTS!$L$2:$L$26),"Concepto DIAN no mapeado a casilla automatica"),IF(LEFT($J2674,4)="TOPE","Control automatico DIAN: "&amp;$J2674,"Casilla automatica: "&amp;$J2674)))</f>
        <v/>
      </c>
    </row>
    <row r="2675">
      <c r="A2675" s="9" t="n"/>
      <c r="B2675" s="9" t="n"/>
      <c r="C2675" s="9" t="n"/>
      <c r="D2675" s="9" t="n"/>
      <c r="E2675" s="9" t="n"/>
      <c r="F2675" s="11" t="n"/>
      <c r="G2675" s="9" t="n"/>
      <c r="H2675" s="9" t="n"/>
      <c r="I2675" s="9">
        <f>IF(COUNTA($A2675:$H2675)=0,"",IF($J2675="OTRO","NO","SI"))</f>
        <v/>
      </c>
      <c r="J2675" s="9">
        <f>IF(COUNTA($A2675:$H2675)=0,"",IFERROR(LOOKUP(2,1/(((LISTS!$H$2:$H$26&lt;&gt;"")*ISNUMBER(SEARCH(LISTS!$H$2:$H$26,$G2675)))+((LISTS!$I$2:$I$26&lt;&gt;"")*ISNUMBER(SEARCH(LISTS!$I$2:$I$26,$E2675)))),LISTS!$K$2:$K$26),"OTRO"))</f>
        <v/>
      </c>
      <c r="K2675" s="11">
        <f>IF($I2675&lt;&gt;"SI",0,IFERROR($F2675,0))</f>
        <v/>
      </c>
      <c r="L2675" s="9">
        <f>IF(COUNTA($A2675:$H2675)=0,"",IF($J2675="OTRO",IFERROR(LOOKUP(2,1/(((LISTS!$H$2:$H$26&lt;&gt;"")*ISNUMBER(SEARCH(LISTS!$H$2:$H$26,$G2675)))+((LISTS!$I$2:$I$26&lt;&gt;"")*ISNUMBER(SEARCH(LISTS!$I$2:$I$26,$E2675)))),LISTS!$L$2:$L$26),"Concepto DIAN no mapeado a casilla automatica"),IF(LEFT($J2675,4)="TOPE","Control automatico DIAN: "&amp;$J2675,"Casilla automatica: "&amp;$J2675)))</f>
        <v/>
      </c>
    </row>
    <row r="2676">
      <c r="A2676" s="9" t="n"/>
      <c r="B2676" s="9" t="n"/>
      <c r="C2676" s="9" t="n"/>
      <c r="D2676" s="9" t="n"/>
      <c r="E2676" s="9" t="n"/>
      <c r="F2676" s="11" t="n"/>
      <c r="G2676" s="9" t="n"/>
      <c r="H2676" s="9" t="n"/>
      <c r="I2676" s="9">
        <f>IF(COUNTA($A2676:$H2676)=0,"",IF($J2676="OTRO","NO","SI"))</f>
        <v/>
      </c>
      <c r="J2676" s="9">
        <f>IF(COUNTA($A2676:$H2676)=0,"",IFERROR(LOOKUP(2,1/(((LISTS!$H$2:$H$26&lt;&gt;"")*ISNUMBER(SEARCH(LISTS!$H$2:$H$26,$G2676)))+((LISTS!$I$2:$I$26&lt;&gt;"")*ISNUMBER(SEARCH(LISTS!$I$2:$I$26,$E2676)))),LISTS!$K$2:$K$26),"OTRO"))</f>
        <v/>
      </c>
      <c r="K2676" s="11">
        <f>IF($I2676&lt;&gt;"SI",0,IFERROR($F2676,0))</f>
        <v/>
      </c>
      <c r="L2676" s="9">
        <f>IF(COUNTA($A2676:$H2676)=0,"",IF($J2676="OTRO",IFERROR(LOOKUP(2,1/(((LISTS!$H$2:$H$26&lt;&gt;"")*ISNUMBER(SEARCH(LISTS!$H$2:$H$26,$G2676)))+((LISTS!$I$2:$I$26&lt;&gt;"")*ISNUMBER(SEARCH(LISTS!$I$2:$I$26,$E2676)))),LISTS!$L$2:$L$26),"Concepto DIAN no mapeado a casilla automatica"),IF(LEFT($J2676,4)="TOPE","Control automatico DIAN: "&amp;$J2676,"Casilla automatica: "&amp;$J2676)))</f>
        <v/>
      </c>
    </row>
    <row r="2677">
      <c r="A2677" s="9" t="n"/>
      <c r="B2677" s="9" t="n"/>
      <c r="C2677" s="9" t="n"/>
      <c r="D2677" s="9" t="n"/>
      <c r="E2677" s="9" t="n"/>
      <c r="F2677" s="11" t="n"/>
      <c r="G2677" s="9" t="n"/>
      <c r="H2677" s="9" t="n"/>
      <c r="I2677" s="9">
        <f>IF(COUNTA($A2677:$H2677)=0,"",IF($J2677="OTRO","NO","SI"))</f>
        <v/>
      </c>
      <c r="J2677" s="9">
        <f>IF(COUNTA($A2677:$H2677)=0,"",IFERROR(LOOKUP(2,1/(((LISTS!$H$2:$H$26&lt;&gt;"")*ISNUMBER(SEARCH(LISTS!$H$2:$H$26,$G2677)))+((LISTS!$I$2:$I$26&lt;&gt;"")*ISNUMBER(SEARCH(LISTS!$I$2:$I$26,$E2677)))),LISTS!$K$2:$K$26),"OTRO"))</f>
        <v/>
      </c>
      <c r="K2677" s="11">
        <f>IF($I2677&lt;&gt;"SI",0,IFERROR($F2677,0))</f>
        <v/>
      </c>
      <c r="L2677" s="9">
        <f>IF(COUNTA($A2677:$H2677)=0,"",IF($J2677="OTRO",IFERROR(LOOKUP(2,1/(((LISTS!$H$2:$H$26&lt;&gt;"")*ISNUMBER(SEARCH(LISTS!$H$2:$H$26,$G2677)))+((LISTS!$I$2:$I$26&lt;&gt;"")*ISNUMBER(SEARCH(LISTS!$I$2:$I$26,$E2677)))),LISTS!$L$2:$L$26),"Concepto DIAN no mapeado a casilla automatica"),IF(LEFT($J2677,4)="TOPE","Control automatico DIAN: "&amp;$J2677,"Casilla automatica: "&amp;$J2677)))</f>
        <v/>
      </c>
    </row>
    <row r="2678">
      <c r="A2678" s="9" t="n"/>
      <c r="B2678" s="9" t="n"/>
      <c r="C2678" s="9" t="n"/>
      <c r="D2678" s="9" t="n"/>
      <c r="E2678" s="9" t="n"/>
      <c r="F2678" s="11" t="n"/>
      <c r="G2678" s="9" t="n"/>
      <c r="H2678" s="9" t="n"/>
      <c r="I2678" s="9">
        <f>IF(COUNTA($A2678:$H2678)=0,"",IF($J2678="OTRO","NO","SI"))</f>
        <v/>
      </c>
      <c r="J2678" s="9">
        <f>IF(COUNTA($A2678:$H2678)=0,"",IFERROR(LOOKUP(2,1/(((LISTS!$H$2:$H$26&lt;&gt;"")*ISNUMBER(SEARCH(LISTS!$H$2:$H$26,$G2678)))+((LISTS!$I$2:$I$26&lt;&gt;"")*ISNUMBER(SEARCH(LISTS!$I$2:$I$26,$E2678)))),LISTS!$K$2:$K$26),"OTRO"))</f>
        <v/>
      </c>
      <c r="K2678" s="11">
        <f>IF($I2678&lt;&gt;"SI",0,IFERROR($F2678,0))</f>
        <v/>
      </c>
      <c r="L2678" s="9">
        <f>IF(COUNTA($A2678:$H2678)=0,"",IF($J2678="OTRO",IFERROR(LOOKUP(2,1/(((LISTS!$H$2:$H$26&lt;&gt;"")*ISNUMBER(SEARCH(LISTS!$H$2:$H$26,$G2678)))+((LISTS!$I$2:$I$26&lt;&gt;"")*ISNUMBER(SEARCH(LISTS!$I$2:$I$26,$E2678)))),LISTS!$L$2:$L$26),"Concepto DIAN no mapeado a casilla automatica"),IF(LEFT($J2678,4)="TOPE","Control automatico DIAN: "&amp;$J2678,"Casilla automatica: "&amp;$J2678)))</f>
        <v/>
      </c>
    </row>
    <row r="2679">
      <c r="A2679" s="9" t="n"/>
      <c r="B2679" s="9" t="n"/>
      <c r="C2679" s="9" t="n"/>
      <c r="D2679" s="9" t="n"/>
      <c r="E2679" s="9" t="n"/>
      <c r="F2679" s="11" t="n"/>
      <c r="G2679" s="9" t="n"/>
      <c r="H2679" s="9" t="n"/>
      <c r="I2679" s="9">
        <f>IF(COUNTA($A2679:$H2679)=0,"",IF($J2679="OTRO","NO","SI"))</f>
        <v/>
      </c>
      <c r="J2679" s="9">
        <f>IF(COUNTA($A2679:$H2679)=0,"",IFERROR(LOOKUP(2,1/(((LISTS!$H$2:$H$26&lt;&gt;"")*ISNUMBER(SEARCH(LISTS!$H$2:$H$26,$G2679)))+((LISTS!$I$2:$I$26&lt;&gt;"")*ISNUMBER(SEARCH(LISTS!$I$2:$I$26,$E2679)))),LISTS!$K$2:$K$26),"OTRO"))</f>
        <v/>
      </c>
      <c r="K2679" s="11">
        <f>IF($I2679&lt;&gt;"SI",0,IFERROR($F2679,0))</f>
        <v/>
      </c>
      <c r="L2679" s="9">
        <f>IF(COUNTA($A2679:$H2679)=0,"",IF($J2679="OTRO",IFERROR(LOOKUP(2,1/(((LISTS!$H$2:$H$26&lt;&gt;"")*ISNUMBER(SEARCH(LISTS!$H$2:$H$26,$G2679)))+((LISTS!$I$2:$I$26&lt;&gt;"")*ISNUMBER(SEARCH(LISTS!$I$2:$I$26,$E2679)))),LISTS!$L$2:$L$26),"Concepto DIAN no mapeado a casilla automatica"),IF(LEFT($J2679,4)="TOPE","Control automatico DIAN: "&amp;$J2679,"Casilla automatica: "&amp;$J2679)))</f>
        <v/>
      </c>
    </row>
    <row r="2680">
      <c r="A2680" s="9" t="n"/>
      <c r="B2680" s="9" t="n"/>
      <c r="C2680" s="9" t="n"/>
      <c r="D2680" s="9" t="n"/>
      <c r="E2680" s="9" t="n"/>
      <c r="F2680" s="11" t="n"/>
      <c r="G2680" s="9" t="n"/>
      <c r="H2680" s="9" t="n"/>
      <c r="I2680" s="9">
        <f>IF(COUNTA($A2680:$H2680)=0,"",IF($J2680="OTRO","NO","SI"))</f>
        <v/>
      </c>
      <c r="J2680" s="9">
        <f>IF(COUNTA($A2680:$H2680)=0,"",IFERROR(LOOKUP(2,1/(((LISTS!$H$2:$H$26&lt;&gt;"")*ISNUMBER(SEARCH(LISTS!$H$2:$H$26,$G2680)))+((LISTS!$I$2:$I$26&lt;&gt;"")*ISNUMBER(SEARCH(LISTS!$I$2:$I$26,$E2680)))),LISTS!$K$2:$K$26),"OTRO"))</f>
        <v/>
      </c>
      <c r="K2680" s="11">
        <f>IF($I2680&lt;&gt;"SI",0,IFERROR($F2680,0))</f>
        <v/>
      </c>
      <c r="L2680" s="9">
        <f>IF(COUNTA($A2680:$H2680)=0,"",IF($J2680="OTRO",IFERROR(LOOKUP(2,1/(((LISTS!$H$2:$H$26&lt;&gt;"")*ISNUMBER(SEARCH(LISTS!$H$2:$H$26,$G2680)))+((LISTS!$I$2:$I$26&lt;&gt;"")*ISNUMBER(SEARCH(LISTS!$I$2:$I$26,$E2680)))),LISTS!$L$2:$L$26),"Concepto DIAN no mapeado a casilla automatica"),IF(LEFT($J2680,4)="TOPE","Control automatico DIAN: "&amp;$J2680,"Casilla automatica: "&amp;$J2680)))</f>
        <v/>
      </c>
    </row>
    <row r="2681">
      <c r="A2681" s="9" t="n"/>
      <c r="B2681" s="9" t="n"/>
      <c r="C2681" s="9" t="n"/>
      <c r="D2681" s="9" t="n"/>
      <c r="E2681" s="9" t="n"/>
      <c r="F2681" s="11" t="n"/>
      <c r="G2681" s="9" t="n"/>
      <c r="H2681" s="9" t="n"/>
      <c r="I2681" s="9">
        <f>IF(COUNTA($A2681:$H2681)=0,"",IF($J2681="OTRO","NO","SI"))</f>
        <v/>
      </c>
      <c r="J2681" s="9">
        <f>IF(COUNTA($A2681:$H2681)=0,"",IFERROR(LOOKUP(2,1/(((LISTS!$H$2:$H$26&lt;&gt;"")*ISNUMBER(SEARCH(LISTS!$H$2:$H$26,$G2681)))+((LISTS!$I$2:$I$26&lt;&gt;"")*ISNUMBER(SEARCH(LISTS!$I$2:$I$26,$E2681)))),LISTS!$K$2:$K$26),"OTRO"))</f>
        <v/>
      </c>
      <c r="K2681" s="11">
        <f>IF($I2681&lt;&gt;"SI",0,IFERROR($F2681,0))</f>
        <v/>
      </c>
      <c r="L2681" s="9">
        <f>IF(COUNTA($A2681:$H2681)=0,"",IF($J2681="OTRO",IFERROR(LOOKUP(2,1/(((LISTS!$H$2:$H$26&lt;&gt;"")*ISNUMBER(SEARCH(LISTS!$H$2:$H$26,$G2681)))+((LISTS!$I$2:$I$26&lt;&gt;"")*ISNUMBER(SEARCH(LISTS!$I$2:$I$26,$E2681)))),LISTS!$L$2:$L$26),"Concepto DIAN no mapeado a casilla automatica"),IF(LEFT($J2681,4)="TOPE","Control automatico DIAN: "&amp;$J2681,"Casilla automatica: "&amp;$J2681)))</f>
        <v/>
      </c>
    </row>
    <row r="2682">
      <c r="A2682" s="9" t="n"/>
      <c r="B2682" s="9" t="n"/>
      <c r="C2682" s="9" t="n"/>
      <c r="D2682" s="9" t="n"/>
      <c r="E2682" s="9" t="n"/>
      <c r="F2682" s="11" t="n"/>
      <c r="G2682" s="9" t="n"/>
      <c r="H2682" s="9" t="n"/>
      <c r="I2682" s="9">
        <f>IF(COUNTA($A2682:$H2682)=0,"",IF($J2682="OTRO","NO","SI"))</f>
        <v/>
      </c>
      <c r="J2682" s="9">
        <f>IF(COUNTA($A2682:$H2682)=0,"",IFERROR(LOOKUP(2,1/(((LISTS!$H$2:$H$26&lt;&gt;"")*ISNUMBER(SEARCH(LISTS!$H$2:$H$26,$G2682)))+((LISTS!$I$2:$I$26&lt;&gt;"")*ISNUMBER(SEARCH(LISTS!$I$2:$I$26,$E2682)))),LISTS!$K$2:$K$26),"OTRO"))</f>
        <v/>
      </c>
      <c r="K2682" s="11">
        <f>IF($I2682&lt;&gt;"SI",0,IFERROR($F2682,0))</f>
        <v/>
      </c>
      <c r="L2682" s="9">
        <f>IF(COUNTA($A2682:$H2682)=0,"",IF($J2682="OTRO",IFERROR(LOOKUP(2,1/(((LISTS!$H$2:$H$26&lt;&gt;"")*ISNUMBER(SEARCH(LISTS!$H$2:$H$26,$G2682)))+((LISTS!$I$2:$I$26&lt;&gt;"")*ISNUMBER(SEARCH(LISTS!$I$2:$I$26,$E2682)))),LISTS!$L$2:$L$26),"Concepto DIAN no mapeado a casilla automatica"),IF(LEFT($J2682,4)="TOPE","Control automatico DIAN: "&amp;$J2682,"Casilla automatica: "&amp;$J2682)))</f>
        <v/>
      </c>
    </row>
    <row r="2683">
      <c r="A2683" s="9" t="n"/>
      <c r="B2683" s="9" t="n"/>
      <c r="C2683" s="9" t="n"/>
      <c r="D2683" s="9" t="n"/>
      <c r="E2683" s="9" t="n"/>
      <c r="F2683" s="11" t="n"/>
      <c r="G2683" s="9" t="n"/>
      <c r="H2683" s="9" t="n"/>
      <c r="I2683" s="9">
        <f>IF(COUNTA($A2683:$H2683)=0,"",IF($J2683="OTRO","NO","SI"))</f>
        <v/>
      </c>
      <c r="J2683" s="9">
        <f>IF(COUNTA($A2683:$H2683)=0,"",IFERROR(LOOKUP(2,1/(((LISTS!$H$2:$H$26&lt;&gt;"")*ISNUMBER(SEARCH(LISTS!$H$2:$H$26,$G2683)))+((LISTS!$I$2:$I$26&lt;&gt;"")*ISNUMBER(SEARCH(LISTS!$I$2:$I$26,$E2683)))),LISTS!$K$2:$K$26),"OTRO"))</f>
        <v/>
      </c>
      <c r="K2683" s="11">
        <f>IF($I2683&lt;&gt;"SI",0,IFERROR($F2683,0))</f>
        <v/>
      </c>
      <c r="L2683" s="9">
        <f>IF(COUNTA($A2683:$H2683)=0,"",IF($J2683="OTRO",IFERROR(LOOKUP(2,1/(((LISTS!$H$2:$H$26&lt;&gt;"")*ISNUMBER(SEARCH(LISTS!$H$2:$H$26,$G2683)))+((LISTS!$I$2:$I$26&lt;&gt;"")*ISNUMBER(SEARCH(LISTS!$I$2:$I$26,$E2683)))),LISTS!$L$2:$L$26),"Concepto DIAN no mapeado a casilla automatica"),IF(LEFT($J2683,4)="TOPE","Control automatico DIAN: "&amp;$J2683,"Casilla automatica: "&amp;$J2683)))</f>
        <v/>
      </c>
    </row>
    <row r="2684">
      <c r="A2684" s="9" t="n"/>
      <c r="B2684" s="9" t="n"/>
      <c r="C2684" s="9" t="n"/>
      <c r="D2684" s="9" t="n"/>
      <c r="E2684" s="9" t="n"/>
      <c r="F2684" s="11" t="n"/>
      <c r="G2684" s="9" t="n"/>
      <c r="H2684" s="9" t="n"/>
      <c r="I2684" s="9">
        <f>IF(COUNTA($A2684:$H2684)=0,"",IF($J2684="OTRO","NO","SI"))</f>
        <v/>
      </c>
      <c r="J2684" s="9">
        <f>IF(COUNTA($A2684:$H2684)=0,"",IFERROR(LOOKUP(2,1/(((LISTS!$H$2:$H$26&lt;&gt;"")*ISNUMBER(SEARCH(LISTS!$H$2:$H$26,$G2684)))+((LISTS!$I$2:$I$26&lt;&gt;"")*ISNUMBER(SEARCH(LISTS!$I$2:$I$26,$E2684)))),LISTS!$K$2:$K$26),"OTRO"))</f>
        <v/>
      </c>
      <c r="K2684" s="11">
        <f>IF($I2684&lt;&gt;"SI",0,IFERROR($F2684,0))</f>
        <v/>
      </c>
      <c r="L2684" s="9">
        <f>IF(COUNTA($A2684:$H2684)=0,"",IF($J2684="OTRO",IFERROR(LOOKUP(2,1/(((LISTS!$H$2:$H$26&lt;&gt;"")*ISNUMBER(SEARCH(LISTS!$H$2:$H$26,$G2684)))+((LISTS!$I$2:$I$26&lt;&gt;"")*ISNUMBER(SEARCH(LISTS!$I$2:$I$26,$E2684)))),LISTS!$L$2:$L$26),"Concepto DIAN no mapeado a casilla automatica"),IF(LEFT($J2684,4)="TOPE","Control automatico DIAN: "&amp;$J2684,"Casilla automatica: "&amp;$J2684)))</f>
        <v/>
      </c>
    </row>
    <row r="2685">
      <c r="A2685" s="9" t="n"/>
      <c r="B2685" s="9" t="n"/>
      <c r="C2685" s="9" t="n"/>
      <c r="D2685" s="9" t="n"/>
      <c r="E2685" s="9" t="n"/>
      <c r="F2685" s="11" t="n"/>
      <c r="G2685" s="9" t="n"/>
      <c r="H2685" s="9" t="n"/>
      <c r="I2685" s="9">
        <f>IF(COUNTA($A2685:$H2685)=0,"",IF($J2685="OTRO","NO","SI"))</f>
        <v/>
      </c>
      <c r="J2685" s="9">
        <f>IF(COUNTA($A2685:$H2685)=0,"",IFERROR(LOOKUP(2,1/(((LISTS!$H$2:$H$26&lt;&gt;"")*ISNUMBER(SEARCH(LISTS!$H$2:$H$26,$G2685)))+((LISTS!$I$2:$I$26&lt;&gt;"")*ISNUMBER(SEARCH(LISTS!$I$2:$I$26,$E2685)))),LISTS!$K$2:$K$26),"OTRO"))</f>
        <v/>
      </c>
      <c r="K2685" s="11">
        <f>IF($I2685&lt;&gt;"SI",0,IFERROR($F2685,0))</f>
        <v/>
      </c>
      <c r="L2685" s="9">
        <f>IF(COUNTA($A2685:$H2685)=0,"",IF($J2685="OTRO",IFERROR(LOOKUP(2,1/(((LISTS!$H$2:$H$26&lt;&gt;"")*ISNUMBER(SEARCH(LISTS!$H$2:$H$26,$G2685)))+((LISTS!$I$2:$I$26&lt;&gt;"")*ISNUMBER(SEARCH(LISTS!$I$2:$I$26,$E2685)))),LISTS!$L$2:$L$26),"Concepto DIAN no mapeado a casilla automatica"),IF(LEFT($J2685,4)="TOPE","Control automatico DIAN: "&amp;$J2685,"Casilla automatica: "&amp;$J2685)))</f>
        <v/>
      </c>
    </row>
    <row r="2686">
      <c r="A2686" s="9" t="n"/>
      <c r="B2686" s="9" t="n"/>
      <c r="C2686" s="9" t="n"/>
      <c r="D2686" s="9" t="n"/>
      <c r="E2686" s="9" t="n"/>
      <c r="F2686" s="11" t="n"/>
      <c r="G2686" s="9" t="n"/>
      <c r="H2686" s="9" t="n"/>
      <c r="I2686" s="9">
        <f>IF(COUNTA($A2686:$H2686)=0,"",IF($J2686="OTRO","NO","SI"))</f>
        <v/>
      </c>
      <c r="J2686" s="9">
        <f>IF(COUNTA($A2686:$H2686)=0,"",IFERROR(LOOKUP(2,1/(((LISTS!$H$2:$H$26&lt;&gt;"")*ISNUMBER(SEARCH(LISTS!$H$2:$H$26,$G2686)))+((LISTS!$I$2:$I$26&lt;&gt;"")*ISNUMBER(SEARCH(LISTS!$I$2:$I$26,$E2686)))),LISTS!$K$2:$K$26),"OTRO"))</f>
        <v/>
      </c>
      <c r="K2686" s="11">
        <f>IF($I2686&lt;&gt;"SI",0,IFERROR($F2686,0))</f>
        <v/>
      </c>
      <c r="L2686" s="9">
        <f>IF(COUNTA($A2686:$H2686)=0,"",IF($J2686="OTRO",IFERROR(LOOKUP(2,1/(((LISTS!$H$2:$H$26&lt;&gt;"")*ISNUMBER(SEARCH(LISTS!$H$2:$H$26,$G2686)))+((LISTS!$I$2:$I$26&lt;&gt;"")*ISNUMBER(SEARCH(LISTS!$I$2:$I$26,$E2686)))),LISTS!$L$2:$L$26),"Concepto DIAN no mapeado a casilla automatica"),IF(LEFT($J2686,4)="TOPE","Control automatico DIAN: "&amp;$J2686,"Casilla automatica: "&amp;$J2686)))</f>
        <v/>
      </c>
    </row>
    <row r="2687">
      <c r="A2687" s="9" t="n"/>
      <c r="B2687" s="9" t="n"/>
      <c r="C2687" s="9" t="n"/>
      <c r="D2687" s="9" t="n"/>
      <c r="E2687" s="9" t="n"/>
      <c r="F2687" s="11" t="n"/>
      <c r="G2687" s="9" t="n"/>
      <c r="H2687" s="9" t="n"/>
      <c r="I2687" s="9">
        <f>IF(COUNTA($A2687:$H2687)=0,"",IF($J2687="OTRO","NO","SI"))</f>
        <v/>
      </c>
      <c r="J2687" s="9">
        <f>IF(COUNTA($A2687:$H2687)=0,"",IFERROR(LOOKUP(2,1/(((LISTS!$H$2:$H$26&lt;&gt;"")*ISNUMBER(SEARCH(LISTS!$H$2:$H$26,$G2687)))+((LISTS!$I$2:$I$26&lt;&gt;"")*ISNUMBER(SEARCH(LISTS!$I$2:$I$26,$E2687)))),LISTS!$K$2:$K$26),"OTRO"))</f>
        <v/>
      </c>
      <c r="K2687" s="11">
        <f>IF($I2687&lt;&gt;"SI",0,IFERROR($F2687,0))</f>
        <v/>
      </c>
      <c r="L2687" s="9">
        <f>IF(COUNTA($A2687:$H2687)=0,"",IF($J2687="OTRO",IFERROR(LOOKUP(2,1/(((LISTS!$H$2:$H$26&lt;&gt;"")*ISNUMBER(SEARCH(LISTS!$H$2:$H$26,$G2687)))+((LISTS!$I$2:$I$26&lt;&gt;"")*ISNUMBER(SEARCH(LISTS!$I$2:$I$26,$E2687)))),LISTS!$L$2:$L$26),"Concepto DIAN no mapeado a casilla automatica"),IF(LEFT($J2687,4)="TOPE","Control automatico DIAN: "&amp;$J2687,"Casilla automatica: "&amp;$J2687)))</f>
        <v/>
      </c>
    </row>
    <row r="2688">
      <c r="A2688" s="9" t="n"/>
      <c r="B2688" s="9" t="n"/>
      <c r="C2688" s="9" t="n"/>
      <c r="D2688" s="9" t="n"/>
      <c r="E2688" s="9" t="n"/>
      <c r="F2688" s="11" t="n"/>
      <c r="G2688" s="9" t="n"/>
      <c r="H2688" s="9" t="n"/>
      <c r="I2688" s="9">
        <f>IF(COUNTA($A2688:$H2688)=0,"",IF($J2688="OTRO","NO","SI"))</f>
        <v/>
      </c>
      <c r="J2688" s="9">
        <f>IF(COUNTA($A2688:$H2688)=0,"",IFERROR(LOOKUP(2,1/(((LISTS!$H$2:$H$26&lt;&gt;"")*ISNUMBER(SEARCH(LISTS!$H$2:$H$26,$G2688)))+((LISTS!$I$2:$I$26&lt;&gt;"")*ISNUMBER(SEARCH(LISTS!$I$2:$I$26,$E2688)))),LISTS!$K$2:$K$26),"OTRO"))</f>
        <v/>
      </c>
      <c r="K2688" s="11">
        <f>IF($I2688&lt;&gt;"SI",0,IFERROR($F2688,0))</f>
        <v/>
      </c>
      <c r="L2688" s="9">
        <f>IF(COUNTA($A2688:$H2688)=0,"",IF($J2688="OTRO",IFERROR(LOOKUP(2,1/(((LISTS!$H$2:$H$26&lt;&gt;"")*ISNUMBER(SEARCH(LISTS!$H$2:$H$26,$G2688)))+((LISTS!$I$2:$I$26&lt;&gt;"")*ISNUMBER(SEARCH(LISTS!$I$2:$I$26,$E2688)))),LISTS!$L$2:$L$26),"Concepto DIAN no mapeado a casilla automatica"),IF(LEFT($J2688,4)="TOPE","Control automatico DIAN: "&amp;$J2688,"Casilla automatica: "&amp;$J2688)))</f>
        <v/>
      </c>
    </row>
    <row r="2689">
      <c r="A2689" s="9" t="n"/>
      <c r="B2689" s="9" t="n"/>
      <c r="C2689" s="9" t="n"/>
      <c r="D2689" s="9" t="n"/>
      <c r="E2689" s="9" t="n"/>
      <c r="F2689" s="11" t="n"/>
      <c r="G2689" s="9" t="n"/>
      <c r="H2689" s="9" t="n"/>
      <c r="I2689" s="9">
        <f>IF(COUNTA($A2689:$H2689)=0,"",IF($J2689="OTRO","NO","SI"))</f>
        <v/>
      </c>
      <c r="J2689" s="9">
        <f>IF(COUNTA($A2689:$H2689)=0,"",IFERROR(LOOKUP(2,1/(((LISTS!$H$2:$H$26&lt;&gt;"")*ISNUMBER(SEARCH(LISTS!$H$2:$H$26,$G2689)))+((LISTS!$I$2:$I$26&lt;&gt;"")*ISNUMBER(SEARCH(LISTS!$I$2:$I$26,$E2689)))),LISTS!$K$2:$K$26),"OTRO"))</f>
        <v/>
      </c>
      <c r="K2689" s="11">
        <f>IF($I2689&lt;&gt;"SI",0,IFERROR($F2689,0))</f>
        <v/>
      </c>
      <c r="L2689" s="9">
        <f>IF(COUNTA($A2689:$H2689)=0,"",IF($J2689="OTRO",IFERROR(LOOKUP(2,1/(((LISTS!$H$2:$H$26&lt;&gt;"")*ISNUMBER(SEARCH(LISTS!$H$2:$H$26,$G2689)))+((LISTS!$I$2:$I$26&lt;&gt;"")*ISNUMBER(SEARCH(LISTS!$I$2:$I$26,$E2689)))),LISTS!$L$2:$L$26),"Concepto DIAN no mapeado a casilla automatica"),IF(LEFT($J2689,4)="TOPE","Control automatico DIAN: "&amp;$J2689,"Casilla automatica: "&amp;$J2689)))</f>
        <v/>
      </c>
    </row>
    <row r="2690">
      <c r="A2690" s="9" t="n"/>
      <c r="B2690" s="9" t="n"/>
      <c r="C2690" s="9" t="n"/>
      <c r="D2690" s="9" t="n"/>
      <c r="E2690" s="9" t="n"/>
      <c r="F2690" s="11" t="n"/>
      <c r="G2690" s="9" t="n"/>
      <c r="H2690" s="9" t="n"/>
      <c r="I2690" s="9">
        <f>IF(COUNTA($A2690:$H2690)=0,"",IF($J2690="OTRO","NO","SI"))</f>
        <v/>
      </c>
      <c r="J2690" s="9">
        <f>IF(COUNTA($A2690:$H2690)=0,"",IFERROR(LOOKUP(2,1/(((LISTS!$H$2:$H$26&lt;&gt;"")*ISNUMBER(SEARCH(LISTS!$H$2:$H$26,$G2690)))+((LISTS!$I$2:$I$26&lt;&gt;"")*ISNUMBER(SEARCH(LISTS!$I$2:$I$26,$E2690)))),LISTS!$K$2:$K$26),"OTRO"))</f>
        <v/>
      </c>
      <c r="K2690" s="11">
        <f>IF($I2690&lt;&gt;"SI",0,IFERROR($F2690,0))</f>
        <v/>
      </c>
      <c r="L2690" s="9">
        <f>IF(COUNTA($A2690:$H2690)=0,"",IF($J2690="OTRO",IFERROR(LOOKUP(2,1/(((LISTS!$H$2:$H$26&lt;&gt;"")*ISNUMBER(SEARCH(LISTS!$H$2:$H$26,$G2690)))+((LISTS!$I$2:$I$26&lt;&gt;"")*ISNUMBER(SEARCH(LISTS!$I$2:$I$26,$E2690)))),LISTS!$L$2:$L$26),"Concepto DIAN no mapeado a casilla automatica"),IF(LEFT($J2690,4)="TOPE","Control automatico DIAN: "&amp;$J2690,"Casilla automatica: "&amp;$J2690)))</f>
        <v/>
      </c>
    </row>
    <row r="2691">
      <c r="A2691" s="9" t="n"/>
      <c r="B2691" s="9" t="n"/>
      <c r="C2691" s="9" t="n"/>
      <c r="D2691" s="9" t="n"/>
      <c r="E2691" s="9" t="n"/>
      <c r="F2691" s="11" t="n"/>
      <c r="G2691" s="9" t="n"/>
      <c r="H2691" s="9" t="n"/>
      <c r="I2691" s="9">
        <f>IF(COUNTA($A2691:$H2691)=0,"",IF($J2691="OTRO","NO","SI"))</f>
        <v/>
      </c>
      <c r="J2691" s="9">
        <f>IF(COUNTA($A2691:$H2691)=0,"",IFERROR(LOOKUP(2,1/(((LISTS!$H$2:$H$26&lt;&gt;"")*ISNUMBER(SEARCH(LISTS!$H$2:$H$26,$G2691)))+((LISTS!$I$2:$I$26&lt;&gt;"")*ISNUMBER(SEARCH(LISTS!$I$2:$I$26,$E2691)))),LISTS!$K$2:$K$26),"OTRO"))</f>
        <v/>
      </c>
      <c r="K2691" s="11">
        <f>IF($I2691&lt;&gt;"SI",0,IFERROR($F2691,0))</f>
        <v/>
      </c>
      <c r="L2691" s="9">
        <f>IF(COUNTA($A2691:$H2691)=0,"",IF($J2691="OTRO",IFERROR(LOOKUP(2,1/(((LISTS!$H$2:$H$26&lt;&gt;"")*ISNUMBER(SEARCH(LISTS!$H$2:$H$26,$G2691)))+((LISTS!$I$2:$I$26&lt;&gt;"")*ISNUMBER(SEARCH(LISTS!$I$2:$I$26,$E2691)))),LISTS!$L$2:$L$26),"Concepto DIAN no mapeado a casilla automatica"),IF(LEFT($J2691,4)="TOPE","Control automatico DIAN: "&amp;$J2691,"Casilla automatica: "&amp;$J2691)))</f>
        <v/>
      </c>
    </row>
    <row r="2692">
      <c r="A2692" s="9" t="n"/>
      <c r="B2692" s="9" t="n"/>
      <c r="C2692" s="9" t="n"/>
      <c r="D2692" s="9" t="n"/>
      <c r="E2692" s="9" t="n"/>
      <c r="F2692" s="11" t="n"/>
      <c r="G2692" s="9" t="n"/>
      <c r="H2692" s="9" t="n"/>
      <c r="I2692" s="9">
        <f>IF(COUNTA($A2692:$H2692)=0,"",IF($J2692="OTRO","NO","SI"))</f>
        <v/>
      </c>
      <c r="J2692" s="9">
        <f>IF(COUNTA($A2692:$H2692)=0,"",IFERROR(LOOKUP(2,1/(((LISTS!$H$2:$H$26&lt;&gt;"")*ISNUMBER(SEARCH(LISTS!$H$2:$H$26,$G2692)))+((LISTS!$I$2:$I$26&lt;&gt;"")*ISNUMBER(SEARCH(LISTS!$I$2:$I$26,$E2692)))),LISTS!$K$2:$K$26),"OTRO"))</f>
        <v/>
      </c>
      <c r="K2692" s="11">
        <f>IF($I2692&lt;&gt;"SI",0,IFERROR($F2692,0))</f>
        <v/>
      </c>
      <c r="L2692" s="9">
        <f>IF(COUNTA($A2692:$H2692)=0,"",IF($J2692="OTRO",IFERROR(LOOKUP(2,1/(((LISTS!$H$2:$H$26&lt;&gt;"")*ISNUMBER(SEARCH(LISTS!$H$2:$H$26,$G2692)))+((LISTS!$I$2:$I$26&lt;&gt;"")*ISNUMBER(SEARCH(LISTS!$I$2:$I$26,$E2692)))),LISTS!$L$2:$L$26),"Concepto DIAN no mapeado a casilla automatica"),IF(LEFT($J2692,4)="TOPE","Control automatico DIAN: "&amp;$J2692,"Casilla automatica: "&amp;$J2692)))</f>
        <v/>
      </c>
    </row>
    <row r="2693">
      <c r="A2693" s="9" t="n"/>
      <c r="B2693" s="9" t="n"/>
      <c r="C2693" s="9" t="n"/>
      <c r="D2693" s="9" t="n"/>
      <c r="E2693" s="9" t="n"/>
      <c r="F2693" s="11" t="n"/>
      <c r="G2693" s="9" t="n"/>
      <c r="H2693" s="9" t="n"/>
      <c r="I2693" s="9">
        <f>IF(COUNTA($A2693:$H2693)=0,"",IF($J2693="OTRO","NO","SI"))</f>
        <v/>
      </c>
      <c r="J2693" s="9">
        <f>IF(COUNTA($A2693:$H2693)=0,"",IFERROR(LOOKUP(2,1/(((LISTS!$H$2:$H$26&lt;&gt;"")*ISNUMBER(SEARCH(LISTS!$H$2:$H$26,$G2693)))+((LISTS!$I$2:$I$26&lt;&gt;"")*ISNUMBER(SEARCH(LISTS!$I$2:$I$26,$E2693)))),LISTS!$K$2:$K$26),"OTRO"))</f>
        <v/>
      </c>
      <c r="K2693" s="11">
        <f>IF($I2693&lt;&gt;"SI",0,IFERROR($F2693,0))</f>
        <v/>
      </c>
      <c r="L2693" s="9">
        <f>IF(COUNTA($A2693:$H2693)=0,"",IF($J2693="OTRO",IFERROR(LOOKUP(2,1/(((LISTS!$H$2:$H$26&lt;&gt;"")*ISNUMBER(SEARCH(LISTS!$H$2:$H$26,$G2693)))+((LISTS!$I$2:$I$26&lt;&gt;"")*ISNUMBER(SEARCH(LISTS!$I$2:$I$26,$E2693)))),LISTS!$L$2:$L$26),"Concepto DIAN no mapeado a casilla automatica"),IF(LEFT($J2693,4)="TOPE","Control automatico DIAN: "&amp;$J2693,"Casilla automatica: "&amp;$J2693)))</f>
        <v/>
      </c>
    </row>
    <row r="2694">
      <c r="A2694" s="9" t="n"/>
      <c r="B2694" s="9" t="n"/>
      <c r="C2694" s="9" t="n"/>
      <c r="D2694" s="9" t="n"/>
      <c r="E2694" s="9" t="n"/>
      <c r="F2694" s="11" t="n"/>
      <c r="G2694" s="9" t="n"/>
      <c r="H2694" s="9" t="n"/>
      <c r="I2694" s="9">
        <f>IF(COUNTA($A2694:$H2694)=0,"",IF($J2694="OTRO","NO","SI"))</f>
        <v/>
      </c>
      <c r="J2694" s="9">
        <f>IF(COUNTA($A2694:$H2694)=0,"",IFERROR(LOOKUP(2,1/(((LISTS!$H$2:$H$26&lt;&gt;"")*ISNUMBER(SEARCH(LISTS!$H$2:$H$26,$G2694)))+((LISTS!$I$2:$I$26&lt;&gt;"")*ISNUMBER(SEARCH(LISTS!$I$2:$I$26,$E2694)))),LISTS!$K$2:$K$26),"OTRO"))</f>
        <v/>
      </c>
      <c r="K2694" s="11">
        <f>IF($I2694&lt;&gt;"SI",0,IFERROR($F2694,0))</f>
        <v/>
      </c>
      <c r="L2694" s="9">
        <f>IF(COUNTA($A2694:$H2694)=0,"",IF($J2694="OTRO",IFERROR(LOOKUP(2,1/(((LISTS!$H$2:$H$26&lt;&gt;"")*ISNUMBER(SEARCH(LISTS!$H$2:$H$26,$G2694)))+((LISTS!$I$2:$I$26&lt;&gt;"")*ISNUMBER(SEARCH(LISTS!$I$2:$I$26,$E2694)))),LISTS!$L$2:$L$26),"Concepto DIAN no mapeado a casilla automatica"),IF(LEFT($J2694,4)="TOPE","Control automatico DIAN: "&amp;$J2694,"Casilla automatica: "&amp;$J2694)))</f>
        <v/>
      </c>
    </row>
    <row r="2695">
      <c r="A2695" s="9" t="n"/>
      <c r="B2695" s="9" t="n"/>
      <c r="C2695" s="9" t="n"/>
      <c r="D2695" s="9" t="n"/>
      <c r="E2695" s="9" t="n"/>
      <c r="F2695" s="11" t="n"/>
      <c r="G2695" s="9" t="n"/>
      <c r="H2695" s="9" t="n"/>
      <c r="I2695" s="9">
        <f>IF(COUNTA($A2695:$H2695)=0,"",IF($J2695="OTRO","NO","SI"))</f>
        <v/>
      </c>
      <c r="J2695" s="9">
        <f>IF(COUNTA($A2695:$H2695)=0,"",IFERROR(LOOKUP(2,1/(((LISTS!$H$2:$H$26&lt;&gt;"")*ISNUMBER(SEARCH(LISTS!$H$2:$H$26,$G2695)))+((LISTS!$I$2:$I$26&lt;&gt;"")*ISNUMBER(SEARCH(LISTS!$I$2:$I$26,$E2695)))),LISTS!$K$2:$K$26),"OTRO"))</f>
        <v/>
      </c>
      <c r="K2695" s="11">
        <f>IF($I2695&lt;&gt;"SI",0,IFERROR($F2695,0))</f>
        <v/>
      </c>
      <c r="L2695" s="9">
        <f>IF(COUNTA($A2695:$H2695)=0,"",IF($J2695="OTRO",IFERROR(LOOKUP(2,1/(((LISTS!$H$2:$H$26&lt;&gt;"")*ISNUMBER(SEARCH(LISTS!$H$2:$H$26,$G2695)))+((LISTS!$I$2:$I$26&lt;&gt;"")*ISNUMBER(SEARCH(LISTS!$I$2:$I$26,$E2695)))),LISTS!$L$2:$L$26),"Concepto DIAN no mapeado a casilla automatica"),IF(LEFT($J2695,4)="TOPE","Control automatico DIAN: "&amp;$J2695,"Casilla automatica: "&amp;$J2695)))</f>
        <v/>
      </c>
    </row>
    <row r="2696">
      <c r="A2696" s="9" t="n"/>
      <c r="B2696" s="9" t="n"/>
      <c r="C2696" s="9" t="n"/>
      <c r="D2696" s="9" t="n"/>
      <c r="E2696" s="9" t="n"/>
      <c r="F2696" s="11" t="n"/>
      <c r="G2696" s="9" t="n"/>
      <c r="H2696" s="9" t="n"/>
      <c r="I2696" s="9">
        <f>IF(COUNTA($A2696:$H2696)=0,"",IF($J2696="OTRO","NO","SI"))</f>
        <v/>
      </c>
      <c r="J2696" s="9">
        <f>IF(COUNTA($A2696:$H2696)=0,"",IFERROR(LOOKUP(2,1/(((LISTS!$H$2:$H$26&lt;&gt;"")*ISNUMBER(SEARCH(LISTS!$H$2:$H$26,$G2696)))+((LISTS!$I$2:$I$26&lt;&gt;"")*ISNUMBER(SEARCH(LISTS!$I$2:$I$26,$E2696)))),LISTS!$K$2:$K$26),"OTRO"))</f>
        <v/>
      </c>
      <c r="K2696" s="11">
        <f>IF($I2696&lt;&gt;"SI",0,IFERROR($F2696,0))</f>
        <v/>
      </c>
      <c r="L2696" s="9">
        <f>IF(COUNTA($A2696:$H2696)=0,"",IF($J2696="OTRO",IFERROR(LOOKUP(2,1/(((LISTS!$H$2:$H$26&lt;&gt;"")*ISNUMBER(SEARCH(LISTS!$H$2:$H$26,$G2696)))+((LISTS!$I$2:$I$26&lt;&gt;"")*ISNUMBER(SEARCH(LISTS!$I$2:$I$26,$E2696)))),LISTS!$L$2:$L$26),"Concepto DIAN no mapeado a casilla automatica"),IF(LEFT($J2696,4)="TOPE","Control automatico DIAN: "&amp;$J2696,"Casilla automatica: "&amp;$J2696)))</f>
        <v/>
      </c>
    </row>
    <row r="2697">
      <c r="A2697" s="9" t="n"/>
      <c r="B2697" s="9" t="n"/>
      <c r="C2697" s="9" t="n"/>
      <c r="D2697" s="9" t="n"/>
      <c r="E2697" s="9" t="n"/>
      <c r="F2697" s="11" t="n"/>
      <c r="G2697" s="9" t="n"/>
      <c r="H2697" s="9" t="n"/>
      <c r="I2697" s="9">
        <f>IF(COUNTA($A2697:$H2697)=0,"",IF($J2697="OTRO","NO","SI"))</f>
        <v/>
      </c>
      <c r="J2697" s="9">
        <f>IF(COUNTA($A2697:$H2697)=0,"",IFERROR(LOOKUP(2,1/(((LISTS!$H$2:$H$26&lt;&gt;"")*ISNUMBER(SEARCH(LISTS!$H$2:$H$26,$G2697)))+((LISTS!$I$2:$I$26&lt;&gt;"")*ISNUMBER(SEARCH(LISTS!$I$2:$I$26,$E2697)))),LISTS!$K$2:$K$26),"OTRO"))</f>
        <v/>
      </c>
      <c r="K2697" s="11">
        <f>IF($I2697&lt;&gt;"SI",0,IFERROR($F2697,0))</f>
        <v/>
      </c>
      <c r="L2697" s="9">
        <f>IF(COUNTA($A2697:$H2697)=0,"",IF($J2697="OTRO",IFERROR(LOOKUP(2,1/(((LISTS!$H$2:$H$26&lt;&gt;"")*ISNUMBER(SEARCH(LISTS!$H$2:$H$26,$G2697)))+((LISTS!$I$2:$I$26&lt;&gt;"")*ISNUMBER(SEARCH(LISTS!$I$2:$I$26,$E2697)))),LISTS!$L$2:$L$26),"Concepto DIAN no mapeado a casilla automatica"),IF(LEFT($J2697,4)="TOPE","Control automatico DIAN: "&amp;$J2697,"Casilla automatica: "&amp;$J2697)))</f>
        <v/>
      </c>
    </row>
    <row r="2698">
      <c r="A2698" s="9" t="n"/>
      <c r="B2698" s="9" t="n"/>
      <c r="C2698" s="9" t="n"/>
      <c r="D2698" s="9" t="n"/>
      <c r="E2698" s="9" t="n"/>
      <c r="F2698" s="11" t="n"/>
      <c r="G2698" s="9" t="n"/>
      <c r="H2698" s="9" t="n"/>
      <c r="I2698" s="9">
        <f>IF(COUNTA($A2698:$H2698)=0,"",IF($J2698="OTRO","NO","SI"))</f>
        <v/>
      </c>
      <c r="J2698" s="9">
        <f>IF(COUNTA($A2698:$H2698)=0,"",IFERROR(LOOKUP(2,1/(((LISTS!$H$2:$H$26&lt;&gt;"")*ISNUMBER(SEARCH(LISTS!$H$2:$H$26,$G2698)))+((LISTS!$I$2:$I$26&lt;&gt;"")*ISNUMBER(SEARCH(LISTS!$I$2:$I$26,$E2698)))),LISTS!$K$2:$K$26),"OTRO"))</f>
        <v/>
      </c>
      <c r="K2698" s="11">
        <f>IF($I2698&lt;&gt;"SI",0,IFERROR($F2698,0))</f>
        <v/>
      </c>
      <c r="L2698" s="9">
        <f>IF(COUNTA($A2698:$H2698)=0,"",IF($J2698="OTRO",IFERROR(LOOKUP(2,1/(((LISTS!$H$2:$H$26&lt;&gt;"")*ISNUMBER(SEARCH(LISTS!$H$2:$H$26,$G2698)))+((LISTS!$I$2:$I$26&lt;&gt;"")*ISNUMBER(SEARCH(LISTS!$I$2:$I$26,$E2698)))),LISTS!$L$2:$L$26),"Concepto DIAN no mapeado a casilla automatica"),IF(LEFT($J2698,4)="TOPE","Control automatico DIAN: "&amp;$J2698,"Casilla automatica: "&amp;$J2698)))</f>
        <v/>
      </c>
    </row>
    <row r="2699">
      <c r="A2699" s="9" t="n"/>
      <c r="B2699" s="9" t="n"/>
      <c r="C2699" s="9" t="n"/>
      <c r="D2699" s="9" t="n"/>
      <c r="E2699" s="9" t="n"/>
      <c r="F2699" s="11" t="n"/>
      <c r="G2699" s="9" t="n"/>
      <c r="H2699" s="9" t="n"/>
      <c r="I2699" s="9">
        <f>IF(COUNTA($A2699:$H2699)=0,"",IF($J2699="OTRO","NO","SI"))</f>
        <v/>
      </c>
      <c r="J2699" s="9">
        <f>IF(COUNTA($A2699:$H2699)=0,"",IFERROR(LOOKUP(2,1/(((LISTS!$H$2:$H$26&lt;&gt;"")*ISNUMBER(SEARCH(LISTS!$H$2:$H$26,$G2699)))+((LISTS!$I$2:$I$26&lt;&gt;"")*ISNUMBER(SEARCH(LISTS!$I$2:$I$26,$E2699)))),LISTS!$K$2:$K$26),"OTRO"))</f>
        <v/>
      </c>
      <c r="K2699" s="11">
        <f>IF($I2699&lt;&gt;"SI",0,IFERROR($F2699,0))</f>
        <v/>
      </c>
      <c r="L2699" s="9">
        <f>IF(COUNTA($A2699:$H2699)=0,"",IF($J2699="OTRO",IFERROR(LOOKUP(2,1/(((LISTS!$H$2:$H$26&lt;&gt;"")*ISNUMBER(SEARCH(LISTS!$H$2:$H$26,$G2699)))+((LISTS!$I$2:$I$26&lt;&gt;"")*ISNUMBER(SEARCH(LISTS!$I$2:$I$26,$E2699)))),LISTS!$L$2:$L$26),"Concepto DIAN no mapeado a casilla automatica"),IF(LEFT($J2699,4)="TOPE","Control automatico DIAN: "&amp;$J2699,"Casilla automatica: "&amp;$J2699)))</f>
        <v/>
      </c>
    </row>
    <row r="2700">
      <c r="A2700" s="9" t="n"/>
      <c r="B2700" s="9" t="n"/>
      <c r="C2700" s="9" t="n"/>
      <c r="D2700" s="9" t="n"/>
      <c r="E2700" s="9" t="n"/>
      <c r="F2700" s="11" t="n"/>
      <c r="G2700" s="9" t="n"/>
      <c r="H2700" s="9" t="n"/>
      <c r="I2700" s="9">
        <f>IF(COUNTA($A2700:$H2700)=0,"",IF($J2700="OTRO","NO","SI"))</f>
        <v/>
      </c>
      <c r="J2700" s="9">
        <f>IF(COUNTA($A2700:$H2700)=0,"",IFERROR(LOOKUP(2,1/(((LISTS!$H$2:$H$26&lt;&gt;"")*ISNUMBER(SEARCH(LISTS!$H$2:$H$26,$G2700)))+((LISTS!$I$2:$I$26&lt;&gt;"")*ISNUMBER(SEARCH(LISTS!$I$2:$I$26,$E2700)))),LISTS!$K$2:$K$26),"OTRO"))</f>
        <v/>
      </c>
      <c r="K2700" s="11">
        <f>IF($I2700&lt;&gt;"SI",0,IFERROR($F2700,0))</f>
        <v/>
      </c>
      <c r="L2700" s="9">
        <f>IF(COUNTA($A2700:$H2700)=0,"",IF($J2700="OTRO",IFERROR(LOOKUP(2,1/(((LISTS!$H$2:$H$26&lt;&gt;"")*ISNUMBER(SEARCH(LISTS!$H$2:$H$26,$G2700)))+((LISTS!$I$2:$I$26&lt;&gt;"")*ISNUMBER(SEARCH(LISTS!$I$2:$I$26,$E2700)))),LISTS!$L$2:$L$26),"Concepto DIAN no mapeado a casilla automatica"),IF(LEFT($J2700,4)="TOPE","Control automatico DIAN: "&amp;$J2700,"Casilla automatica: "&amp;$J2700)))</f>
        <v/>
      </c>
    </row>
    <row r="2701">
      <c r="A2701" s="9" t="n"/>
      <c r="B2701" s="9" t="n"/>
      <c r="C2701" s="9" t="n"/>
      <c r="D2701" s="9" t="n"/>
      <c r="E2701" s="9" t="n"/>
      <c r="F2701" s="11" t="n"/>
      <c r="G2701" s="9" t="n"/>
      <c r="H2701" s="9" t="n"/>
      <c r="I2701" s="9">
        <f>IF(COUNTA($A2701:$H2701)=0,"",IF($J2701="OTRO","NO","SI"))</f>
        <v/>
      </c>
      <c r="J2701" s="9">
        <f>IF(COUNTA($A2701:$H2701)=0,"",IFERROR(LOOKUP(2,1/(((LISTS!$H$2:$H$26&lt;&gt;"")*ISNUMBER(SEARCH(LISTS!$H$2:$H$26,$G2701)))+((LISTS!$I$2:$I$26&lt;&gt;"")*ISNUMBER(SEARCH(LISTS!$I$2:$I$26,$E2701)))),LISTS!$K$2:$K$26),"OTRO"))</f>
        <v/>
      </c>
      <c r="K2701" s="11">
        <f>IF($I2701&lt;&gt;"SI",0,IFERROR($F2701,0))</f>
        <v/>
      </c>
      <c r="L2701" s="9">
        <f>IF(COUNTA($A2701:$H2701)=0,"",IF($J2701="OTRO",IFERROR(LOOKUP(2,1/(((LISTS!$H$2:$H$26&lt;&gt;"")*ISNUMBER(SEARCH(LISTS!$H$2:$H$26,$G2701)))+((LISTS!$I$2:$I$26&lt;&gt;"")*ISNUMBER(SEARCH(LISTS!$I$2:$I$26,$E2701)))),LISTS!$L$2:$L$26),"Concepto DIAN no mapeado a casilla automatica"),IF(LEFT($J2701,4)="TOPE","Control automatico DIAN: "&amp;$J2701,"Casilla automatica: "&amp;$J2701)))</f>
        <v/>
      </c>
    </row>
    <row r="2702">
      <c r="A2702" s="9" t="n"/>
      <c r="B2702" s="9" t="n"/>
      <c r="C2702" s="9" t="n"/>
      <c r="D2702" s="9" t="n"/>
      <c r="E2702" s="9" t="n"/>
      <c r="F2702" s="11" t="n"/>
      <c r="G2702" s="9" t="n"/>
      <c r="H2702" s="9" t="n"/>
      <c r="I2702" s="9">
        <f>IF(COUNTA($A2702:$H2702)=0,"",IF($J2702="OTRO","NO","SI"))</f>
        <v/>
      </c>
      <c r="J2702" s="9">
        <f>IF(COUNTA($A2702:$H2702)=0,"",IFERROR(LOOKUP(2,1/(((LISTS!$H$2:$H$26&lt;&gt;"")*ISNUMBER(SEARCH(LISTS!$H$2:$H$26,$G2702)))+((LISTS!$I$2:$I$26&lt;&gt;"")*ISNUMBER(SEARCH(LISTS!$I$2:$I$26,$E2702)))),LISTS!$K$2:$K$26),"OTRO"))</f>
        <v/>
      </c>
      <c r="K2702" s="11">
        <f>IF($I2702&lt;&gt;"SI",0,IFERROR($F2702,0))</f>
        <v/>
      </c>
      <c r="L2702" s="9">
        <f>IF(COUNTA($A2702:$H2702)=0,"",IF($J2702="OTRO",IFERROR(LOOKUP(2,1/(((LISTS!$H$2:$H$26&lt;&gt;"")*ISNUMBER(SEARCH(LISTS!$H$2:$H$26,$G2702)))+((LISTS!$I$2:$I$26&lt;&gt;"")*ISNUMBER(SEARCH(LISTS!$I$2:$I$26,$E2702)))),LISTS!$L$2:$L$26),"Concepto DIAN no mapeado a casilla automatica"),IF(LEFT($J2702,4)="TOPE","Control automatico DIAN: "&amp;$J2702,"Casilla automatica: "&amp;$J2702)))</f>
        <v/>
      </c>
    </row>
    <row r="2703">
      <c r="A2703" s="9" t="n"/>
      <c r="B2703" s="9" t="n"/>
      <c r="C2703" s="9" t="n"/>
      <c r="D2703" s="9" t="n"/>
      <c r="E2703" s="9" t="n"/>
      <c r="F2703" s="11" t="n"/>
      <c r="G2703" s="9" t="n"/>
      <c r="H2703" s="9" t="n"/>
      <c r="I2703" s="9">
        <f>IF(COUNTA($A2703:$H2703)=0,"",IF($J2703="OTRO","NO","SI"))</f>
        <v/>
      </c>
      <c r="J2703" s="9">
        <f>IF(COUNTA($A2703:$H2703)=0,"",IFERROR(LOOKUP(2,1/(((LISTS!$H$2:$H$26&lt;&gt;"")*ISNUMBER(SEARCH(LISTS!$H$2:$H$26,$G2703)))+((LISTS!$I$2:$I$26&lt;&gt;"")*ISNUMBER(SEARCH(LISTS!$I$2:$I$26,$E2703)))),LISTS!$K$2:$K$26),"OTRO"))</f>
        <v/>
      </c>
      <c r="K2703" s="11">
        <f>IF($I2703&lt;&gt;"SI",0,IFERROR($F2703,0))</f>
        <v/>
      </c>
      <c r="L2703" s="9">
        <f>IF(COUNTA($A2703:$H2703)=0,"",IF($J2703="OTRO",IFERROR(LOOKUP(2,1/(((LISTS!$H$2:$H$26&lt;&gt;"")*ISNUMBER(SEARCH(LISTS!$H$2:$H$26,$G2703)))+((LISTS!$I$2:$I$26&lt;&gt;"")*ISNUMBER(SEARCH(LISTS!$I$2:$I$26,$E2703)))),LISTS!$L$2:$L$26),"Concepto DIAN no mapeado a casilla automatica"),IF(LEFT($J2703,4)="TOPE","Control automatico DIAN: "&amp;$J2703,"Casilla automatica: "&amp;$J2703)))</f>
        <v/>
      </c>
    </row>
    <row r="2704">
      <c r="A2704" s="9" t="n"/>
      <c r="B2704" s="9" t="n"/>
      <c r="C2704" s="9" t="n"/>
      <c r="D2704" s="9" t="n"/>
      <c r="E2704" s="9" t="n"/>
      <c r="F2704" s="11" t="n"/>
      <c r="G2704" s="9" t="n"/>
      <c r="H2704" s="9" t="n"/>
      <c r="I2704" s="9">
        <f>IF(COUNTA($A2704:$H2704)=0,"",IF($J2704="OTRO","NO","SI"))</f>
        <v/>
      </c>
      <c r="J2704" s="9">
        <f>IF(COUNTA($A2704:$H2704)=0,"",IFERROR(LOOKUP(2,1/(((LISTS!$H$2:$H$26&lt;&gt;"")*ISNUMBER(SEARCH(LISTS!$H$2:$H$26,$G2704)))+((LISTS!$I$2:$I$26&lt;&gt;"")*ISNUMBER(SEARCH(LISTS!$I$2:$I$26,$E2704)))),LISTS!$K$2:$K$26),"OTRO"))</f>
        <v/>
      </c>
      <c r="K2704" s="11">
        <f>IF($I2704&lt;&gt;"SI",0,IFERROR($F2704,0))</f>
        <v/>
      </c>
      <c r="L2704" s="9">
        <f>IF(COUNTA($A2704:$H2704)=0,"",IF($J2704="OTRO",IFERROR(LOOKUP(2,1/(((LISTS!$H$2:$H$26&lt;&gt;"")*ISNUMBER(SEARCH(LISTS!$H$2:$H$26,$G2704)))+((LISTS!$I$2:$I$26&lt;&gt;"")*ISNUMBER(SEARCH(LISTS!$I$2:$I$26,$E2704)))),LISTS!$L$2:$L$26),"Concepto DIAN no mapeado a casilla automatica"),IF(LEFT($J2704,4)="TOPE","Control automatico DIAN: "&amp;$J2704,"Casilla automatica: "&amp;$J2704)))</f>
        <v/>
      </c>
    </row>
    <row r="2705">
      <c r="A2705" s="9" t="n"/>
      <c r="B2705" s="9" t="n"/>
      <c r="C2705" s="9" t="n"/>
      <c r="D2705" s="9" t="n"/>
      <c r="E2705" s="9" t="n"/>
      <c r="F2705" s="11" t="n"/>
      <c r="G2705" s="9" t="n"/>
      <c r="H2705" s="9" t="n"/>
      <c r="I2705" s="9">
        <f>IF(COUNTA($A2705:$H2705)=0,"",IF($J2705="OTRO","NO","SI"))</f>
        <v/>
      </c>
      <c r="J2705" s="9">
        <f>IF(COUNTA($A2705:$H2705)=0,"",IFERROR(LOOKUP(2,1/(((LISTS!$H$2:$H$26&lt;&gt;"")*ISNUMBER(SEARCH(LISTS!$H$2:$H$26,$G2705)))+((LISTS!$I$2:$I$26&lt;&gt;"")*ISNUMBER(SEARCH(LISTS!$I$2:$I$26,$E2705)))),LISTS!$K$2:$K$26),"OTRO"))</f>
        <v/>
      </c>
      <c r="K2705" s="11">
        <f>IF($I2705&lt;&gt;"SI",0,IFERROR($F2705,0))</f>
        <v/>
      </c>
      <c r="L2705" s="9">
        <f>IF(COUNTA($A2705:$H2705)=0,"",IF($J2705="OTRO",IFERROR(LOOKUP(2,1/(((LISTS!$H$2:$H$26&lt;&gt;"")*ISNUMBER(SEARCH(LISTS!$H$2:$H$26,$G2705)))+((LISTS!$I$2:$I$26&lt;&gt;"")*ISNUMBER(SEARCH(LISTS!$I$2:$I$26,$E2705)))),LISTS!$L$2:$L$26),"Concepto DIAN no mapeado a casilla automatica"),IF(LEFT($J2705,4)="TOPE","Control automatico DIAN: "&amp;$J2705,"Casilla automatica: "&amp;$J2705)))</f>
        <v/>
      </c>
    </row>
    <row r="2706">
      <c r="A2706" s="9" t="n"/>
      <c r="B2706" s="9" t="n"/>
      <c r="C2706" s="9" t="n"/>
      <c r="D2706" s="9" t="n"/>
      <c r="E2706" s="9" t="n"/>
      <c r="F2706" s="11" t="n"/>
      <c r="G2706" s="9" t="n"/>
      <c r="H2706" s="9" t="n"/>
      <c r="I2706" s="9">
        <f>IF(COUNTA($A2706:$H2706)=0,"",IF($J2706="OTRO","NO","SI"))</f>
        <v/>
      </c>
      <c r="J2706" s="9">
        <f>IF(COUNTA($A2706:$H2706)=0,"",IFERROR(LOOKUP(2,1/(((LISTS!$H$2:$H$26&lt;&gt;"")*ISNUMBER(SEARCH(LISTS!$H$2:$H$26,$G2706)))+((LISTS!$I$2:$I$26&lt;&gt;"")*ISNUMBER(SEARCH(LISTS!$I$2:$I$26,$E2706)))),LISTS!$K$2:$K$26),"OTRO"))</f>
        <v/>
      </c>
      <c r="K2706" s="11">
        <f>IF($I2706&lt;&gt;"SI",0,IFERROR($F2706,0))</f>
        <v/>
      </c>
      <c r="L2706" s="9">
        <f>IF(COUNTA($A2706:$H2706)=0,"",IF($J2706="OTRO",IFERROR(LOOKUP(2,1/(((LISTS!$H$2:$H$26&lt;&gt;"")*ISNUMBER(SEARCH(LISTS!$H$2:$H$26,$G2706)))+((LISTS!$I$2:$I$26&lt;&gt;"")*ISNUMBER(SEARCH(LISTS!$I$2:$I$26,$E2706)))),LISTS!$L$2:$L$26),"Concepto DIAN no mapeado a casilla automatica"),IF(LEFT($J2706,4)="TOPE","Control automatico DIAN: "&amp;$J2706,"Casilla automatica: "&amp;$J2706)))</f>
        <v/>
      </c>
    </row>
    <row r="2707">
      <c r="A2707" s="9" t="n"/>
      <c r="B2707" s="9" t="n"/>
      <c r="C2707" s="9" t="n"/>
      <c r="D2707" s="9" t="n"/>
      <c r="E2707" s="9" t="n"/>
      <c r="F2707" s="11" t="n"/>
      <c r="G2707" s="9" t="n"/>
      <c r="H2707" s="9" t="n"/>
      <c r="I2707" s="9">
        <f>IF(COUNTA($A2707:$H2707)=0,"",IF($J2707="OTRO","NO","SI"))</f>
        <v/>
      </c>
      <c r="J2707" s="9">
        <f>IF(COUNTA($A2707:$H2707)=0,"",IFERROR(LOOKUP(2,1/(((LISTS!$H$2:$H$26&lt;&gt;"")*ISNUMBER(SEARCH(LISTS!$H$2:$H$26,$G2707)))+((LISTS!$I$2:$I$26&lt;&gt;"")*ISNUMBER(SEARCH(LISTS!$I$2:$I$26,$E2707)))),LISTS!$K$2:$K$26),"OTRO"))</f>
        <v/>
      </c>
      <c r="K2707" s="11">
        <f>IF($I2707&lt;&gt;"SI",0,IFERROR($F2707,0))</f>
        <v/>
      </c>
      <c r="L2707" s="9">
        <f>IF(COUNTA($A2707:$H2707)=0,"",IF($J2707="OTRO",IFERROR(LOOKUP(2,1/(((LISTS!$H$2:$H$26&lt;&gt;"")*ISNUMBER(SEARCH(LISTS!$H$2:$H$26,$G2707)))+((LISTS!$I$2:$I$26&lt;&gt;"")*ISNUMBER(SEARCH(LISTS!$I$2:$I$26,$E2707)))),LISTS!$L$2:$L$26),"Concepto DIAN no mapeado a casilla automatica"),IF(LEFT($J2707,4)="TOPE","Control automatico DIAN: "&amp;$J2707,"Casilla automatica: "&amp;$J2707)))</f>
        <v/>
      </c>
    </row>
    <row r="2708">
      <c r="A2708" s="9" t="n"/>
      <c r="B2708" s="9" t="n"/>
      <c r="C2708" s="9" t="n"/>
      <c r="D2708" s="9" t="n"/>
      <c r="E2708" s="9" t="n"/>
      <c r="F2708" s="11" t="n"/>
      <c r="G2708" s="9" t="n"/>
      <c r="H2708" s="9" t="n"/>
      <c r="I2708" s="9">
        <f>IF(COUNTA($A2708:$H2708)=0,"",IF($J2708="OTRO","NO","SI"))</f>
        <v/>
      </c>
      <c r="J2708" s="9">
        <f>IF(COUNTA($A2708:$H2708)=0,"",IFERROR(LOOKUP(2,1/(((LISTS!$H$2:$H$26&lt;&gt;"")*ISNUMBER(SEARCH(LISTS!$H$2:$H$26,$G2708)))+((LISTS!$I$2:$I$26&lt;&gt;"")*ISNUMBER(SEARCH(LISTS!$I$2:$I$26,$E2708)))),LISTS!$K$2:$K$26),"OTRO"))</f>
        <v/>
      </c>
      <c r="K2708" s="11">
        <f>IF($I2708&lt;&gt;"SI",0,IFERROR($F2708,0))</f>
        <v/>
      </c>
      <c r="L2708" s="9">
        <f>IF(COUNTA($A2708:$H2708)=0,"",IF($J2708="OTRO",IFERROR(LOOKUP(2,1/(((LISTS!$H$2:$H$26&lt;&gt;"")*ISNUMBER(SEARCH(LISTS!$H$2:$H$26,$G2708)))+((LISTS!$I$2:$I$26&lt;&gt;"")*ISNUMBER(SEARCH(LISTS!$I$2:$I$26,$E2708)))),LISTS!$L$2:$L$26),"Concepto DIAN no mapeado a casilla automatica"),IF(LEFT($J2708,4)="TOPE","Control automatico DIAN: "&amp;$J2708,"Casilla automatica: "&amp;$J2708)))</f>
        <v/>
      </c>
    </row>
    <row r="2709">
      <c r="A2709" s="9" t="n"/>
      <c r="B2709" s="9" t="n"/>
      <c r="C2709" s="9" t="n"/>
      <c r="D2709" s="9" t="n"/>
      <c r="E2709" s="9" t="n"/>
      <c r="F2709" s="11" t="n"/>
      <c r="G2709" s="9" t="n"/>
      <c r="H2709" s="9" t="n"/>
      <c r="I2709" s="9">
        <f>IF(COUNTA($A2709:$H2709)=0,"",IF($J2709="OTRO","NO","SI"))</f>
        <v/>
      </c>
      <c r="J2709" s="9">
        <f>IF(COUNTA($A2709:$H2709)=0,"",IFERROR(LOOKUP(2,1/(((LISTS!$H$2:$H$26&lt;&gt;"")*ISNUMBER(SEARCH(LISTS!$H$2:$H$26,$G2709)))+((LISTS!$I$2:$I$26&lt;&gt;"")*ISNUMBER(SEARCH(LISTS!$I$2:$I$26,$E2709)))),LISTS!$K$2:$K$26),"OTRO"))</f>
        <v/>
      </c>
      <c r="K2709" s="11">
        <f>IF($I2709&lt;&gt;"SI",0,IFERROR($F2709,0))</f>
        <v/>
      </c>
      <c r="L2709" s="9">
        <f>IF(COUNTA($A2709:$H2709)=0,"",IF($J2709="OTRO",IFERROR(LOOKUP(2,1/(((LISTS!$H$2:$H$26&lt;&gt;"")*ISNUMBER(SEARCH(LISTS!$H$2:$H$26,$G2709)))+((LISTS!$I$2:$I$26&lt;&gt;"")*ISNUMBER(SEARCH(LISTS!$I$2:$I$26,$E2709)))),LISTS!$L$2:$L$26),"Concepto DIAN no mapeado a casilla automatica"),IF(LEFT($J2709,4)="TOPE","Control automatico DIAN: "&amp;$J2709,"Casilla automatica: "&amp;$J2709)))</f>
        <v/>
      </c>
    </row>
    <row r="2710">
      <c r="A2710" s="9" t="n"/>
      <c r="B2710" s="9" t="n"/>
      <c r="C2710" s="9" t="n"/>
      <c r="D2710" s="9" t="n"/>
      <c r="E2710" s="9" t="n"/>
      <c r="F2710" s="11" t="n"/>
      <c r="G2710" s="9" t="n"/>
      <c r="H2710" s="9" t="n"/>
      <c r="I2710" s="9">
        <f>IF(COUNTA($A2710:$H2710)=0,"",IF($J2710="OTRO","NO","SI"))</f>
        <v/>
      </c>
      <c r="J2710" s="9">
        <f>IF(COUNTA($A2710:$H2710)=0,"",IFERROR(LOOKUP(2,1/(((LISTS!$H$2:$H$26&lt;&gt;"")*ISNUMBER(SEARCH(LISTS!$H$2:$H$26,$G2710)))+((LISTS!$I$2:$I$26&lt;&gt;"")*ISNUMBER(SEARCH(LISTS!$I$2:$I$26,$E2710)))),LISTS!$K$2:$K$26),"OTRO"))</f>
        <v/>
      </c>
      <c r="K2710" s="11">
        <f>IF($I2710&lt;&gt;"SI",0,IFERROR($F2710,0))</f>
        <v/>
      </c>
      <c r="L2710" s="9">
        <f>IF(COUNTA($A2710:$H2710)=0,"",IF($J2710="OTRO",IFERROR(LOOKUP(2,1/(((LISTS!$H$2:$H$26&lt;&gt;"")*ISNUMBER(SEARCH(LISTS!$H$2:$H$26,$G2710)))+((LISTS!$I$2:$I$26&lt;&gt;"")*ISNUMBER(SEARCH(LISTS!$I$2:$I$26,$E2710)))),LISTS!$L$2:$L$26),"Concepto DIAN no mapeado a casilla automatica"),IF(LEFT($J2710,4)="TOPE","Control automatico DIAN: "&amp;$J2710,"Casilla automatica: "&amp;$J2710)))</f>
        <v/>
      </c>
    </row>
    <row r="2711">
      <c r="A2711" s="9" t="n"/>
      <c r="B2711" s="9" t="n"/>
      <c r="C2711" s="9" t="n"/>
      <c r="D2711" s="9" t="n"/>
      <c r="E2711" s="9" t="n"/>
      <c r="F2711" s="11" t="n"/>
      <c r="G2711" s="9" t="n"/>
      <c r="H2711" s="9" t="n"/>
      <c r="I2711" s="9">
        <f>IF(COUNTA($A2711:$H2711)=0,"",IF($J2711="OTRO","NO","SI"))</f>
        <v/>
      </c>
      <c r="J2711" s="9">
        <f>IF(COUNTA($A2711:$H2711)=0,"",IFERROR(LOOKUP(2,1/(((LISTS!$H$2:$H$26&lt;&gt;"")*ISNUMBER(SEARCH(LISTS!$H$2:$H$26,$G2711)))+((LISTS!$I$2:$I$26&lt;&gt;"")*ISNUMBER(SEARCH(LISTS!$I$2:$I$26,$E2711)))),LISTS!$K$2:$K$26),"OTRO"))</f>
        <v/>
      </c>
      <c r="K2711" s="11">
        <f>IF($I2711&lt;&gt;"SI",0,IFERROR($F2711,0))</f>
        <v/>
      </c>
      <c r="L2711" s="9">
        <f>IF(COUNTA($A2711:$H2711)=0,"",IF($J2711="OTRO",IFERROR(LOOKUP(2,1/(((LISTS!$H$2:$H$26&lt;&gt;"")*ISNUMBER(SEARCH(LISTS!$H$2:$H$26,$G2711)))+((LISTS!$I$2:$I$26&lt;&gt;"")*ISNUMBER(SEARCH(LISTS!$I$2:$I$26,$E2711)))),LISTS!$L$2:$L$26),"Concepto DIAN no mapeado a casilla automatica"),IF(LEFT($J2711,4)="TOPE","Control automatico DIAN: "&amp;$J2711,"Casilla automatica: "&amp;$J2711)))</f>
        <v/>
      </c>
    </row>
    <row r="2712">
      <c r="A2712" s="9" t="n"/>
      <c r="B2712" s="9" t="n"/>
      <c r="C2712" s="9" t="n"/>
      <c r="D2712" s="9" t="n"/>
      <c r="E2712" s="9" t="n"/>
      <c r="F2712" s="11" t="n"/>
      <c r="G2712" s="9" t="n"/>
      <c r="H2712" s="9" t="n"/>
      <c r="I2712" s="9">
        <f>IF(COUNTA($A2712:$H2712)=0,"",IF($J2712="OTRO","NO","SI"))</f>
        <v/>
      </c>
      <c r="J2712" s="9">
        <f>IF(COUNTA($A2712:$H2712)=0,"",IFERROR(LOOKUP(2,1/(((LISTS!$H$2:$H$26&lt;&gt;"")*ISNUMBER(SEARCH(LISTS!$H$2:$H$26,$G2712)))+((LISTS!$I$2:$I$26&lt;&gt;"")*ISNUMBER(SEARCH(LISTS!$I$2:$I$26,$E2712)))),LISTS!$K$2:$K$26),"OTRO"))</f>
        <v/>
      </c>
      <c r="K2712" s="11">
        <f>IF($I2712&lt;&gt;"SI",0,IFERROR($F2712,0))</f>
        <v/>
      </c>
      <c r="L2712" s="9">
        <f>IF(COUNTA($A2712:$H2712)=0,"",IF($J2712="OTRO",IFERROR(LOOKUP(2,1/(((LISTS!$H$2:$H$26&lt;&gt;"")*ISNUMBER(SEARCH(LISTS!$H$2:$H$26,$G2712)))+((LISTS!$I$2:$I$26&lt;&gt;"")*ISNUMBER(SEARCH(LISTS!$I$2:$I$26,$E2712)))),LISTS!$L$2:$L$26),"Concepto DIAN no mapeado a casilla automatica"),IF(LEFT($J2712,4)="TOPE","Control automatico DIAN: "&amp;$J2712,"Casilla automatica: "&amp;$J2712)))</f>
        <v/>
      </c>
    </row>
    <row r="2713">
      <c r="A2713" s="9" t="n"/>
      <c r="B2713" s="9" t="n"/>
      <c r="C2713" s="9" t="n"/>
      <c r="D2713" s="9" t="n"/>
      <c r="E2713" s="9" t="n"/>
      <c r="F2713" s="11" t="n"/>
      <c r="G2713" s="9" t="n"/>
      <c r="H2713" s="9" t="n"/>
      <c r="I2713" s="9">
        <f>IF(COUNTA($A2713:$H2713)=0,"",IF($J2713="OTRO","NO","SI"))</f>
        <v/>
      </c>
      <c r="J2713" s="9">
        <f>IF(COUNTA($A2713:$H2713)=0,"",IFERROR(LOOKUP(2,1/(((LISTS!$H$2:$H$26&lt;&gt;"")*ISNUMBER(SEARCH(LISTS!$H$2:$H$26,$G2713)))+((LISTS!$I$2:$I$26&lt;&gt;"")*ISNUMBER(SEARCH(LISTS!$I$2:$I$26,$E2713)))),LISTS!$K$2:$K$26),"OTRO"))</f>
        <v/>
      </c>
      <c r="K2713" s="11">
        <f>IF($I2713&lt;&gt;"SI",0,IFERROR($F2713,0))</f>
        <v/>
      </c>
      <c r="L2713" s="9">
        <f>IF(COUNTA($A2713:$H2713)=0,"",IF($J2713="OTRO",IFERROR(LOOKUP(2,1/(((LISTS!$H$2:$H$26&lt;&gt;"")*ISNUMBER(SEARCH(LISTS!$H$2:$H$26,$G2713)))+((LISTS!$I$2:$I$26&lt;&gt;"")*ISNUMBER(SEARCH(LISTS!$I$2:$I$26,$E2713)))),LISTS!$L$2:$L$26),"Concepto DIAN no mapeado a casilla automatica"),IF(LEFT($J2713,4)="TOPE","Control automatico DIAN: "&amp;$J2713,"Casilla automatica: "&amp;$J2713)))</f>
        <v/>
      </c>
    </row>
    <row r="2714">
      <c r="A2714" s="9" t="n"/>
      <c r="B2714" s="9" t="n"/>
      <c r="C2714" s="9" t="n"/>
      <c r="D2714" s="9" t="n"/>
      <c r="E2714" s="9" t="n"/>
      <c r="F2714" s="11" t="n"/>
      <c r="G2714" s="9" t="n"/>
      <c r="H2714" s="9" t="n"/>
      <c r="I2714" s="9">
        <f>IF(COUNTA($A2714:$H2714)=0,"",IF($J2714="OTRO","NO","SI"))</f>
        <v/>
      </c>
      <c r="J2714" s="9">
        <f>IF(COUNTA($A2714:$H2714)=0,"",IFERROR(LOOKUP(2,1/(((LISTS!$H$2:$H$26&lt;&gt;"")*ISNUMBER(SEARCH(LISTS!$H$2:$H$26,$G2714)))+((LISTS!$I$2:$I$26&lt;&gt;"")*ISNUMBER(SEARCH(LISTS!$I$2:$I$26,$E2714)))),LISTS!$K$2:$K$26),"OTRO"))</f>
        <v/>
      </c>
      <c r="K2714" s="11">
        <f>IF($I2714&lt;&gt;"SI",0,IFERROR($F2714,0))</f>
        <v/>
      </c>
      <c r="L2714" s="9">
        <f>IF(COUNTA($A2714:$H2714)=0,"",IF($J2714="OTRO",IFERROR(LOOKUP(2,1/(((LISTS!$H$2:$H$26&lt;&gt;"")*ISNUMBER(SEARCH(LISTS!$H$2:$H$26,$G2714)))+((LISTS!$I$2:$I$26&lt;&gt;"")*ISNUMBER(SEARCH(LISTS!$I$2:$I$26,$E2714)))),LISTS!$L$2:$L$26),"Concepto DIAN no mapeado a casilla automatica"),IF(LEFT($J2714,4)="TOPE","Control automatico DIAN: "&amp;$J2714,"Casilla automatica: "&amp;$J2714)))</f>
        <v/>
      </c>
    </row>
    <row r="2715">
      <c r="A2715" s="9" t="n"/>
      <c r="B2715" s="9" t="n"/>
      <c r="C2715" s="9" t="n"/>
      <c r="D2715" s="9" t="n"/>
      <c r="E2715" s="9" t="n"/>
      <c r="F2715" s="11" t="n"/>
      <c r="G2715" s="9" t="n"/>
      <c r="H2715" s="9" t="n"/>
      <c r="I2715" s="9">
        <f>IF(COUNTA($A2715:$H2715)=0,"",IF($J2715="OTRO","NO","SI"))</f>
        <v/>
      </c>
      <c r="J2715" s="9">
        <f>IF(COUNTA($A2715:$H2715)=0,"",IFERROR(LOOKUP(2,1/(((LISTS!$H$2:$H$26&lt;&gt;"")*ISNUMBER(SEARCH(LISTS!$H$2:$H$26,$G2715)))+((LISTS!$I$2:$I$26&lt;&gt;"")*ISNUMBER(SEARCH(LISTS!$I$2:$I$26,$E2715)))),LISTS!$K$2:$K$26),"OTRO"))</f>
        <v/>
      </c>
      <c r="K2715" s="11">
        <f>IF($I2715&lt;&gt;"SI",0,IFERROR($F2715,0))</f>
        <v/>
      </c>
      <c r="L2715" s="9">
        <f>IF(COUNTA($A2715:$H2715)=0,"",IF($J2715="OTRO",IFERROR(LOOKUP(2,1/(((LISTS!$H$2:$H$26&lt;&gt;"")*ISNUMBER(SEARCH(LISTS!$H$2:$H$26,$G2715)))+((LISTS!$I$2:$I$26&lt;&gt;"")*ISNUMBER(SEARCH(LISTS!$I$2:$I$26,$E2715)))),LISTS!$L$2:$L$26),"Concepto DIAN no mapeado a casilla automatica"),IF(LEFT($J2715,4)="TOPE","Control automatico DIAN: "&amp;$J2715,"Casilla automatica: "&amp;$J2715)))</f>
        <v/>
      </c>
    </row>
    <row r="2716">
      <c r="A2716" s="9" t="n"/>
      <c r="B2716" s="9" t="n"/>
      <c r="C2716" s="9" t="n"/>
      <c r="D2716" s="9" t="n"/>
      <c r="E2716" s="9" t="n"/>
      <c r="F2716" s="11" t="n"/>
      <c r="G2716" s="9" t="n"/>
      <c r="H2716" s="9" t="n"/>
      <c r="I2716" s="9">
        <f>IF(COUNTA($A2716:$H2716)=0,"",IF($J2716="OTRO","NO","SI"))</f>
        <v/>
      </c>
      <c r="J2716" s="9">
        <f>IF(COUNTA($A2716:$H2716)=0,"",IFERROR(LOOKUP(2,1/(((LISTS!$H$2:$H$26&lt;&gt;"")*ISNUMBER(SEARCH(LISTS!$H$2:$H$26,$G2716)))+((LISTS!$I$2:$I$26&lt;&gt;"")*ISNUMBER(SEARCH(LISTS!$I$2:$I$26,$E2716)))),LISTS!$K$2:$K$26),"OTRO"))</f>
        <v/>
      </c>
      <c r="K2716" s="11">
        <f>IF($I2716&lt;&gt;"SI",0,IFERROR($F2716,0))</f>
        <v/>
      </c>
      <c r="L2716" s="9">
        <f>IF(COUNTA($A2716:$H2716)=0,"",IF($J2716="OTRO",IFERROR(LOOKUP(2,1/(((LISTS!$H$2:$H$26&lt;&gt;"")*ISNUMBER(SEARCH(LISTS!$H$2:$H$26,$G2716)))+((LISTS!$I$2:$I$26&lt;&gt;"")*ISNUMBER(SEARCH(LISTS!$I$2:$I$26,$E2716)))),LISTS!$L$2:$L$26),"Concepto DIAN no mapeado a casilla automatica"),IF(LEFT($J2716,4)="TOPE","Control automatico DIAN: "&amp;$J2716,"Casilla automatica: "&amp;$J2716)))</f>
        <v/>
      </c>
    </row>
    <row r="2717">
      <c r="A2717" s="9" t="n"/>
      <c r="B2717" s="9" t="n"/>
      <c r="C2717" s="9" t="n"/>
      <c r="D2717" s="9" t="n"/>
      <c r="E2717" s="9" t="n"/>
      <c r="F2717" s="11" t="n"/>
      <c r="G2717" s="9" t="n"/>
      <c r="H2717" s="9" t="n"/>
      <c r="I2717" s="9">
        <f>IF(COUNTA($A2717:$H2717)=0,"",IF($J2717="OTRO","NO","SI"))</f>
        <v/>
      </c>
      <c r="J2717" s="9">
        <f>IF(COUNTA($A2717:$H2717)=0,"",IFERROR(LOOKUP(2,1/(((LISTS!$H$2:$H$26&lt;&gt;"")*ISNUMBER(SEARCH(LISTS!$H$2:$H$26,$G2717)))+((LISTS!$I$2:$I$26&lt;&gt;"")*ISNUMBER(SEARCH(LISTS!$I$2:$I$26,$E2717)))),LISTS!$K$2:$K$26),"OTRO"))</f>
        <v/>
      </c>
      <c r="K2717" s="11">
        <f>IF($I2717&lt;&gt;"SI",0,IFERROR($F2717,0))</f>
        <v/>
      </c>
      <c r="L2717" s="9">
        <f>IF(COUNTA($A2717:$H2717)=0,"",IF($J2717="OTRO",IFERROR(LOOKUP(2,1/(((LISTS!$H$2:$H$26&lt;&gt;"")*ISNUMBER(SEARCH(LISTS!$H$2:$H$26,$G2717)))+((LISTS!$I$2:$I$26&lt;&gt;"")*ISNUMBER(SEARCH(LISTS!$I$2:$I$26,$E2717)))),LISTS!$L$2:$L$26),"Concepto DIAN no mapeado a casilla automatica"),IF(LEFT($J2717,4)="TOPE","Control automatico DIAN: "&amp;$J2717,"Casilla automatica: "&amp;$J2717)))</f>
        <v/>
      </c>
    </row>
    <row r="2718">
      <c r="A2718" s="9" t="n"/>
      <c r="B2718" s="9" t="n"/>
      <c r="C2718" s="9" t="n"/>
      <c r="D2718" s="9" t="n"/>
      <c r="E2718" s="9" t="n"/>
      <c r="F2718" s="11" t="n"/>
      <c r="G2718" s="9" t="n"/>
      <c r="H2718" s="9" t="n"/>
      <c r="I2718" s="9">
        <f>IF(COUNTA($A2718:$H2718)=0,"",IF($J2718="OTRO","NO","SI"))</f>
        <v/>
      </c>
      <c r="J2718" s="9">
        <f>IF(COUNTA($A2718:$H2718)=0,"",IFERROR(LOOKUP(2,1/(((LISTS!$H$2:$H$26&lt;&gt;"")*ISNUMBER(SEARCH(LISTS!$H$2:$H$26,$G2718)))+((LISTS!$I$2:$I$26&lt;&gt;"")*ISNUMBER(SEARCH(LISTS!$I$2:$I$26,$E2718)))),LISTS!$K$2:$K$26),"OTRO"))</f>
        <v/>
      </c>
      <c r="K2718" s="11">
        <f>IF($I2718&lt;&gt;"SI",0,IFERROR($F2718,0))</f>
        <v/>
      </c>
      <c r="L2718" s="9">
        <f>IF(COUNTA($A2718:$H2718)=0,"",IF($J2718="OTRO",IFERROR(LOOKUP(2,1/(((LISTS!$H$2:$H$26&lt;&gt;"")*ISNUMBER(SEARCH(LISTS!$H$2:$H$26,$G2718)))+((LISTS!$I$2:$I$26&lt;&gt;"")*ISNUMBER(SEARCH(LISTS!$I$2:$I$26,$E2718)))),LISTS!$L$2:$L$26),"Concepto DIAN no mapeado a casilla automatica"),IF(LEFT($J2718,4)="TOPE","Control automatico DIAN: "&amp;$J2718,"Casilla automatica: "&amp;$J2718)))</f>
        <v/>
      </c>
    </row>
    <row r="2719">
      <c r="A2719" s="9" t="n"/>
      <c r="B2719" s="9" t="n"/>
      <c r="C2719" s="9" t="n"/>
      <c r="D2719" s="9" t="n"/>
      <c r="E2719" s="9" t="n"/>
      <c r="F2719" s="11" t="n"/>
      <c r="G2719" s="9" t="n"/>
      <c r="H2719" s="9" t="n"/>
      <c r="I2719" s="9">
        <f>IF(COUNTA($A2719:$H2719)=0,"",IF($J2719="OTRO","NO","SI"))</f>
        <v/>
      </c>
      <c r="J2719" s="9">
        <f>IF(COUNTA($A2719:$H2719)=0,"",IFERROR(LOOKUP(2,1/(((LISTS!$H$2:$H$26&lt;&gt;"")*ISNUMBER(SEARCH(LISTS!$H$2:$H$26,$G2719)))+((LISTS!$I$2:$I$26&lt;&gt;"")*ISNUMBER(SEARCH(LISTS!$I$2:$I$26,$E2719)))),LISTS!$K$2:$K$26),"OTRO"))</f>
        <v/>
      </c>
      <c r="K2719" s="11">
        <f>IF($I2719&lt;&gt;"SI",0,IFERROR($F2719,0))</f>
        <v/>
      </c>
      <c r="L2719" s="9">
        <f>IF(COUNTA($A2719:$H2719)=0,"",IF($J2719="OTRO",IFERROR(LOOKUP(2,1/(((LISTS!$H$2:$H$26&lt;&gt;"")*ISNUMBER(SEARCH(LISTS!$H$2:$H$26,$G2719)))+((LISTS!$I$2:$I$26&lt;&gt;"")*ISNUMBER(SEARCH(LISTS!$I$2:$I$26,$E2719)))),LISTS!$L$2:$L$26),"Concepto DIAN no mapeado a casilla automatica"),IF(LEFT($J2719,4)="TOPE","Control automatico DIAN: "&amp;$J2719,"Casilla automatica: "&amp;$J2719)))</f>
        <v/>
      </c>
    </row>
    <row r="2720">
      <c r="A2720" s="9" t="n"/>
      <c r="B2720" s="9" t="n"/>
      <c r="C2720" s="9" t="n"/>
      <c r="D2720" s="9" t="n"/>
      <c r="E2720" s="9" t="n"/>
      <c r="F2720" s="11" t="n"/>
      <c r="G2720" s="9" t="n"/>
      <c r="H2720" s="9" t="n"/>
      <c r="I2720" s="9">
        <f>IF(COUNTA($A2720:$H2720)=0,"",IF($J2720="OTRO","NO","SI"))</f>
        <v/>
      </c>
      <c r="J2720" s="9">
        <f>IF(COUNTA($A2720:$H2720)=0,"",IFERROR(LOOKUP(2,1/(((LISTS!$H$2:$H$26&lt;&gt;"")*ISNUMBER(SEARCH(LISTS!$H$2:$H$26,$G2720)))+((LISTS!$I$2:$I$26&lt;&gt;"")*ISNUMBER(SEARCH(LISTS!$I$2:$I$26,$E2720)))),LISTS!$K$2:$K$26),"OTRO"))</f>
        <v/>
      </c>
      <c r="K2720" s="11">
        <f>IF($I2720&lt;&gt;"SI",0,IFERROR($F2720,0))</f>
        <v/>
      </c>
      <c r="L2720" s="9">
        <f>IF(COUNTA($A2720:$H2720)=0,"",IF($J2720="OTRO",IFERROR(LOOKUP(2,1/(((LISTS!$H$2:$H$26&lt;&gt;"")*ISNUMBER(SEARCH(LISTS!$H$2:$H$26,$G2720)))+((LISTS!$I$2:$I$26&lt;&gt;"")*ISNUMBER(SEARCH(LISTS!$I$2:$I$26,$E2720)))),LISTS!$L$2:$L$26),"Concepto DIAN no mapeado a casilla automatica"),IF(LEFT($J2720,4)="TOPE","Control automatico DIAN: "&amp;$J2720,"Casilla automatica: "&amp;$J2720)))</f>
        <v/>
      </c>
    </row>
    <row r="2721">
      <c r="A2721" s="9" t="n"/>
      <c r="B2721" s="9" t="n"/>
      <c r="C2721" s="9" t="n"/>
      <c r="D2721" s="9" t="n"/>
      <c r="E2721" s="9" t="n"/>
      <c r="F2721" s="11" t="n"/>
      <c r="G2721" s="9" t="n"/>
      <c r="H2721" s="9" t="n"/>
      <c r="I2721" s="9">
        <f>IF(COUNTA($A2721:$H2721)=0,"",IF($J2721="OTRO","NO","SI"))</f>
        <v/>
      </c>
      <c r="J2721" s="9">
        <f>IF(COUNTA($A2721:$H2721)=0,"",IFERROR(LOOKUP(2,1/(((LISTS!$H$2:$H$26&lt;&gt;"")*ISNUMBER(SEARCH(LISTS!$H$2:$H$26,$G2721)))+((LISTS!$I$2:$I$26&lt;&gt;"")*ISNUMBER(SEARCH(LISTS!$I$2:$I$26,$E2721)))),LISTS!$K$2:$K$26),"OTRO"))</f>
        <v/>
      </c>
      <c r="K2721" s="11">
        <f>IF($I2721&lt;&gt;"SI",0,IFERROR($F2721,0))</f>
        <v/>
      </c>
      <c r="L2721" s="9">
        <f>IF(COUNTA($A2721:$H2721)=0,"",IF($J2721="OTRO",IFERROR(LOOKUP(2,1/(((LISTS!$H$2:$H$26&lt;&gt;"")*ISNUMBER(SEARCH(LISTS!$H$2:$H$26,$G2721)))+((LISTS!$I$2:$I$26&lt;&gt;"")*ISNUMBER(SEARCH(LISTS!$I$2:$I$26,$E2721)))),LISTS!$L$2:$L$26),"Concepto DIAN no mapeado a casilla automatica"),IF(LEFT($J2721,4)="TOPE","Control automatico DIAN: "&amp;$J2721,"Casilla automatica: "&amp;$J2721)))</f>
        <v/>
      </c>
    </row>
    <row r="2722">
      <c r="A2722" s="9" t="n"/>
      <c r="B2722" s="9" t="n"/>
      <c r="C2722" s="9" t="n"/>
      <c r="D2722" s="9" t="n"/>
      <c r="E2722" s="9" t="n"/>
      <c r="F2722" s="11" t="n"/>
      <c r="G2722" s="9" t="n"/>
      <c r="H2722" s="9" t="n"/>
      <c r="I2722" s="9">
        <f>IF(COUNTA($A2722:$H2722)=0,"",IF($J2722="OTRO","NO","SI"))</f>
        <v/>
      </c>
      <c r="J2722" s="9">
        <f>IF(COUNTA($A2722:$H2722)=0,"",IFERROR(LOOKUP(2,1/(((LISTS!$H$2:$H$26&lt;&gt;"")*ISNUMBER(SEARCH(LISTS!$H$2:$H$26,$G2722)))+((LISTS!$I$2:$I$26&lt;&gt;"")*ISNUMBER(SEARCH(LISTS!$I$2:$I$26,$E2722)))),LISTS!$K$2:$K$26),"OTRO"))</f>
        <v/>
      </c>
      <c r="K2722" s="11">
        <f>IF($I2722&lt;&gt;"SI",0,IFERROR($F2722,0))</f>
        <v/>
      </c>
      <c r="L2722" s="9">
        <f>IF(COUNTA($A2722:$H2722)=0,"",IF($J2722="OTRO",IFERROR(LOOKUP(2,1/(((LISTS!$H$2:$H$26&lt;&gt;"")*ISNUMBER(SEARCH(LISTS!$H$2:$H$26,$G2722)))+((LISTS!$I$2:$I$26&lt;&gt;"")*ISNUMBER(SEARCH(LISTS!$I$2:$I$26,$E2722)))),LISTS!$L$2:$L$26),"Concepto DIAN no mapeado a casilla automatica"),IF(LEFT($J2722,4)="TOPE","Control automatico DIAN: "&amp;$J2722,"Casilla automatica: "&amp;$J2722)))</f>
        <v/>
      </c>
    </row>
    <row r="2723">
      <c r="A2723" s="9" t="n"/>
      <c r="B2723" s="9" t="n"/>
      <c r="C2723" s="9" t="n"/>
      <c r="D2723" s="9" t="n"/>
      <c r="E2723" s="9" t="n"/>
      <c r="F2723" s="11" t="n"/>
      <c r="G2723" s="9" t="n"/>
      <c r="H2723" s="9" t="n"/>
      <c r="I2723" s="9">
        <f>IF(COUNTA($A2723:$H2723)=0,"",IF($J2723="OTRO","NO","SI"))</f>
        <v/>
      </c>
      <c r="J2723" s="9">
        <f>IF(COUNTA($A2723:$H2723)=0,"",IFERROR(LOOKUP(2,1/(((LISTS!$H$2:$H$26&lt;&gt;"")*ISNUMBER(SEARCH(LISTS!$H$2:$H$26,$G2723)))+((LISTS!$I$2:$I$26&lt;&gt;"")*ISNUMBER(SEARCH(LISTS!$I$2:$I$26,$E2723)))),LISTS!$K$2:$K$26),"OTRO"))</f>
        <v/>
      </c>
      <c r="K2723" s="11">
        <f>IF($I2723&lt;&gt;"SI",0,IFERROR($F2723,0))</f>
        <v/>
      </c>
      <c r="L2723" s="9">
        <f>IF(COUNTA($A2723:$H2723)=0,"",IF($J2723="OTRO",IFERROR(LOOKUP(2,1/(((LISTS!$H$2:$H$26&lt;&gt;"")*ISNUMBER(SEARCH(LISTS!$H$2:$H$26,$G2723)))+((LISTS!$I$2:$I$26&lt;&gt;"")*ISNUMBER(SEARCH(LISTS!$I$2:$I$26,$E2723)))),LISTS!$L$2:$L$26),"Concepto DIAN no mapeado a casilla automatica"),IF(LEFT($J2723,4)="TOPE","Control automatico DIAN: "&amp;$J2723,"Casilla automatica: "&amp;$J2723)))</f>
        <v/>
      </c>
    </row>
    <row r="2724">
      <c r="A2724" s="9" t="n"/>
      <c r="B2724" s="9" t="n"/>
      <c r="C2724" s="9" t="n"/>
      <c r="D2724" s="9" t="n"/>
      <c r="E2724" s="9" t="n"/>
      <c r="F2724" s="11" t="n"/>
      <c r="G2724" s="9" t="n"/>
      <c r="H2724" s="9" t="n"/>
      <c r="I2724" s="9">
        <f>IF(COUNTA($A2724:$H2724)=0,"",IF($J2724="OTRO","NO","SI"))</f>
        <v/>
      </c>
      <c r="J2724" s="9">
        <f>IF(COUNTA($A2724:$H2724)=0,"",IFERROR(LOOKUP(2,1/(((LISTS!$H$2:$H$26&lt;&gt;"")*ISNUMBER(SEARCH(LISTS!$H$2:$H$26,$G2724)))+((LISTS!$I$2:$I$26&lt;&gt;"")*ISNUMBER(SEARCH(LISTS!$I$2:$I$26,$E2724)))),LISTS!$K$2:$K$26),"OTRO"))</f>
        <v/>
      </c>
      <c r="K2724" s="11">
        <f>IF($I2724&lt;&gt;"SI",0,IFERROR($F2724,0))</f>
        <v/>
      </c>
      <c r="L2724" s="9">
        <f>IF(COUNTA($A2724:$H2724)=0,"",IF($J2724="OTRO",IFERROR(LOOKUP(2,1/(((LISTS!$H$2:$H$26&lt;&gt;"")*ISNUMBER(SEARCH(LISTS!$H$2:$H$26,$G2724)))+((LISTS!$I$2:$I$26&lt;&gt;"")*ISNUMBER(SEARCH(LISTS!$I$2:$I$26,$E2724)))),LISTS!$L$2:$L$26),"Concepto DIAN no mapeado a casilla automatica"),IF(LEFT($J2724,4)="TOPE","Control automatico DIAN: "&amp;$J2724,"Casilla automatica: "&amp;$J2724)))</f>
        <v/>
      </c>
    </row>
    <row r="2725">
      <c r="A2725" s="9" t="n"/>
      <c r="B2725" s="9" t="n"/>
      <c r="C2725" s="9" t="n"/>
      <c r="D2725" s="9" t="n"/>
      <c r="E2725" s="9" t="n"/>
      <c r="F2725" s="11" t="n"/>
      <c r="G2725" s="9" t="n"/>
      <c r="H2725" s="9" t="n"/>
      <c r="I2725" s="9">
        <f>IF(COUNTA($A2725:$H2725)=0,"",IF($J2725="OTRO","NO","SI"))</f>
        <v/>
      </c>
      <c r="J2725" s="9">
        <f>IF(COUNTA($A2725:$H2725)=0,"",IFERROR(LOOKUP(2,1/(((LISTS!$H$2:$H$26&lt;&gt;"")*ISNUMBER(SEARCH(LISTS!$H$2:$H$26,$G2725)))+((LISTS!$I$2:$I$26&lt;&gt;"")*ISNUMBER(SEARCH(LISTS!$I$2:$I$26,$E2725)))),LISTS!$K$2:$K$26),"OTRO"))</f>
        <v/>
      </c>
      <c r="K2725" s="11">
        <f>IF($I2725&lt;&gt;"SI",0,IFERROR($F2725,0))</f>
        <v/>
      </c>
      <c r="L2725" s="9">
        <f>IF(COUNTA($A2725:$H2725)=0,"",IF($J2725="OTRO",IFERROR(LOOKUP(2,1/(((LISTS!$H$2:$H$26&lt;&gt;"")*ISNUMBER(SEARCH(LISTS!$H$2:$H$26,$G2725)))+((LISTS!$I$2:$I$26&lt;&gt;"")*ISNUMBER(SEARCH(LISTS!$I$2:$I$26,$E2725)))),LISTS!$L$2:$L$26),"Concepto DIAN no mapeado a casilla automatica"),IF(LEFT($J2725,4)="TOPE","Control automatico DIAN: "&amp;$J2725,"Casilla automatica: "&amp;$J2725)))</f>
        <v/>
      </c>
    </row>
    <row r="2726">
      <c r="A2726" s="9" t="n"/>
      <c r="B2726" s="9" t="n"/>
      <c r="C2726" s="9" t="n"/>
      <c r="D2726" s="9" t="n"/>
      <c r="E2726" s="9" t="n"/>
      <c r="F2726" s="11" t="n"/>
      <c r="G2726" s="9" t="n"/>
      <c r="H2726" s="9" t="n"/>
      <c r="I2726" s="9">
        <f>IF(COUNTA($A2726:$H2726)=0,"",IF($J2726="OTRO","NO","SI"))</f>
        <v/>
      </c>
      <c r="J2726" s="9">
        <f>IF(COUNTA($A2726:$H2726)=0,"",IFERROR(LOOKUP(2,1/(((LISTS!$H$2:$H$26&lt;&gt;"")*ISNUMBER(SEARCH(LISTS!$H$2:$H$26,$G2726)))+((LISTS!$I$2:$I$26&lt;&gt;"")*ISNUMBER(SEARCH(LISTS!$I$2:$I$26,$E2726)))),LISTS!$K$2:$K$26),"OTRO"))</f>
        <v/>
      </c>
      <c r="K2726" s="11">
        <f>IF($I2726&lt;&gt;"SI",0,IFERROR($F2726,0))</f>
        <v/>
      </c>
      <c r="L2726" s="9">
        <f>IF(COUNTA($A2726:$H2726)=0,"",IF($J2726="OTRO",IFERROR(LOOKUP(2,1/(((LISTS!$H$2:$H$26&lt;&gt;"")*ISNUMBER(SEARCH(LISTS!$H$2:$H$26,$G2726)))+((LISTS!$I$2:$I$26&lt;&gt;"")*ISNUMBER(SEARCH(LISTS!$I$2:$I$26,$E2726)))),LISTS!$L$2:$L$26),"Concepto DIAN no mapeado a casilla automatica"),IF(LEFT($J2726,4)="TOPE","Control automatico DIAN: "&amp;$J2726,"Casilla automatica: "&amp;$J2726)))</f>
        <v/>
      </c>
    </row>
    <row r="2727">
      <c r="A2727" s="9" t="n"/>
      <c r="B2727" s="9" t="n"/>
      <c r="C2727" s="9" t="n"/>
      <c r="D2727" s="9" t="n"/>
      <c r="E2727" s="9" t="n"/>
      <c r="F2727" s="11" t="n"/>
      <c r="G2727" s="9" t="n"/>
      <c r="H2727" s="9" t="n"/>
      <c r="I2727" s="9">
        <f>IF(COUNTA($A2727:$H2727)=0,"",IF($J2727="OTRO","NO","SI"))</f>
        <v/>
      </c>
      <c r="J2727" s="9">
        <f>IF(COUNTA($A2727:$H2727)=0,"",IFERROR(LOOKUP(2,1/(((LISTS!$H$2:$H$26&lt;&gt;"")*ISNUMBER(SEARCH(LISTS!$H$2:$H$26,$G2727)))+((LISTS!$I$2:$I$26&lt;&gt;"")*ISNUMBER(SEARCH(LISTS!$I$2:$I$26,$E2727)))),LISTS!$K$2:$K$26),"OTRO"))</f>
        <v/>
      </c>
      <c r="K2727" s="11">
        <f>IF($I2727&lt;&gt;"SI",0,IFERROR($F2727,0))</f>
        <v/>
      </c>
      <c r="L2727" s="9">
        <f>IF(COUNTA($A2727:$H2727)=0,"",IF($J2727="OTRO",IFERROR(LOOKUP(2,1/(((LISTS!$H$2:$H$26&lt;&gt;"")*ISNUMBER(SEARCH(LISTS!$H$2:$H$26,$G2727)))+((LISTS!$I$2:$I$26&lt;&gt;"")*ISNUMBER(SEARCH(LISTS!$I$2:$I$26,$E2727)))),LISTS!$L$2:$L$26),"Concepto DIAN no mapeado a casilla automatica"),IF(LEFT($J2727,4)="TOPE","Control automatico DIAN: "&amp;$J2727,"Casilla automatica: "&amp;$J2727)))</f>
        <v/>
      </c>
    </row>
    <row r="2728">
      <c r="A2728" s="9" t="n"/>
      <c r="B2728" s="9" t="n"/>
      <c r="C2728" s="9" t="n"/>
      <c r="D2728" s="9" t="n"/>
      <c r="E2728" s="9" t="n"/>
      <c r="F2728" s="11" t="n"/>
      <c r="G2728" s="9" t="n"/>
      <c r="H2728" s="9" t="n"/>
      <c r="I2728" s="9">
        <f>IF(COUNTA($A2728:$H2728)=0,"",IF($J2728="OTRO","NO","SI"))</f>
        <v/>
      </c>
      <c r="J2728" s="9">
        <f>IF(COUNTA($A2728:$H2728)=0,"",IFERROR(LOOKUP(2,1/(((LISTS!$H$2:$H$26&lt;&gt;"")*ISNUMBER(SEARCH(LISTS!$H$2:$H$26,$G2728)))+((LISTS!$I$2:$I$26&lt;&gt;"")*ISNUMBER(SEARCH(LISTS!$I$2:$I$26,$E2728)))),LISTS!$K$2:$K$26),"OTRO"))</f>
        <v/>
      </c>
      <c r="K2728" s="11">
        <f>IF($I2728&lt;&gt;"SI",0,IFERROR($F2728,0))</f>
        <v/>
      </c>
      <c r="L2728" s="9">
        <f>IF(COUNTA($A2728:$H2728)=0,"",IF($J2728="OTRO",IFERROR(LOOKUP(2,1/(((LISTS!$H$2:$H$26&lt;&gt;"")*ISNUMBER(SEARCH(LISTS!$H$2:$H$26,$G2728)))+((LISTS!$I$2:$I$26&lt;&gt;"")*ISNUMBER(SEARCH(LISTS!$I$2:$I$26,$E2728)))),LISTS!$L$2:$L$26),"Concepto DIAN no mapeado a casilla automatica"),IF(LEFT($J2728,4)="TOPE","Control automatico DIAN: "&amp;$J2728,"Casilla automatica: "&amp;$J2728)))</f>
        <v/>
      </c>
    </row>
    <row r="2729">
      <c r="A2729" s="9" t="n"/>
      <c r="B2729" s="9" t="n"/>
      <c r="C2729" s="9" t="n"/>
      <c r="D2729" s="9" t="n"/>
      <c r="E2729" s="9" t="n"/>
      <c r="F2729" s="11" t="n"/>
      <c r="G2729" s="9" t="n"/>
      <c r="H2729" s="9" t="n"/>
      <c r="I2729" s="9">
        <f>IF(COUNTA($A2729:$H2729)=0,"",IF($J2729="OTRO","NO","SI"))</f>
        <v/>
      </c>
      <c r="J2729" s="9">
        <f>IF(COUNTA($A2729:$H2729)=0,"",IFERROR(LOOKUP(2,1/(((LISTS!$H$2:$H$26&lt;&gt;"")*ISNUMBER(SEARCH(LISTS!$H$2:$H$26,$G2729)))+((LISTS!$I$2:$I$26&lt;&gt;"")*ISNUMBER(SEARCH(LISTS!$I$2:$I$26,$E2729)))),LISTS!$K$2:$K$26),"OTRO"))</f>
        <v/>
      </c>
      <c r="K2729" s="11">
        <f>IF($I2729&lt;&gt;"SI",0,IFERROR($F2729,0))</f>
        <v/>
      </c>
      <c r="L2729" s="9">
        <f>IF(COUNTA($A2729:$H2729)=0,"",IF($J2729="OTRO",IFERROR(LOOKUP(2,1/(((LISTS!$H$2:$H$26&lt;&gt;"")*ISNUMBER(SEARCH(LISTS!$H$2:$H$26,$G2729)))+((LISTS!$I$2:$I$26&lt;&gt;"")*ISNUMBER(SEARCH(LISTS!$I$2:$I$26,$E2729)))),LISTS!$L$2:$L$26),"Concepto DIAN no mapeado a casilla automatica"),IF(LEFT($J2729,4)="TOPE","Control automatico DIAN: "&amp;$J2729,"Casilla automatica: "&amp;$J2729)))</f>
        <v/>
      </c>
    </row>
    <row r="2730">
      <c r="A2730" s="9" t="n"/>
      <c r="B2730" s="9" t="n"/>
      <c r="C2730" s="9" t="n"/>
      <c r="D2730" s="9" t="n"/>
      <c r="E2730" s="9" t="n"/>
      <c r="F2730" s="11" t="n"/>
      <c r="G2730" s="9" t="n"/>
      <c r="H2730" s="9" t="n"/>
      <c r="I2730" s="9">
        <f>IF(COUNTA($A2730:$H2730)=0,"",IF($J2730="OTRO","NO","SI"))</f>
        <v/>
      </c>
      <c r="J2730" s="9">
        <f>IF(COUNTA($A2730:$H2730)=0,"",IFERROR(LOOKUP(2,1/(((LISTS!$H$2:$H$26&lt;&gt;"")*ISNUMBER(SEARCH(LISTS!$H$2:$H$26,$G2730)))+((LISTS!$I$2:$I$26&lt;&gt;"")*ISNUMBER(SEARCH(LISTS!$I$2:$I$26,$E2730)))),LISTS!$K$2:$K$26),"OTRO"))</f>
        <v/>
      </c>
      <c r="K2730" s="11">
        <f>IF($I2730&lt;&gt;"SI",0,IFERROR($F2730,0))</f>
        <v/>
      </c>
      <c r="L2730" s="9">
        <f>IF(COUNTA($A2730:$H2730)=0,"",IF($J2730="OTRO",IFERROR(LOOKUP(2,1/(((LISTS!$H$2:$H$26&lt;&gt;"")*ISNUMBER(SEARCH(LISTS!$H$2:$H$26,$G2730)))+((LISTS!$I$2:$I$26&lt;&gt;"")*ISNUMBER(SEARCH(LISTS!$I$2:$I$26,$E2730)))),LISTS!$L$2:$L$26),"Concepto DIAN no mapeado a casilla automatica"),IF(LEFT($J2730,4)="TOPE","Control automatico DIAN: "&amp;$J2730,"Casilla automatica: "&amp;$J2730)))</f>
        <v/>
      </c>
    </row>
    <row r="2731">
      <c r="A2731" s="9" t="n"/>
      <c r="B2731" s="9" t="n"/>
      <c r="C2731" s="9" t="n"/>
      <c r="D2731" s="9" t="n"/>
      <c r="E2731" s="9" t="n"/>
      <c r="F2731" s="11" t="n"/>
      <c r="G2731" s="9" t="n"/>
      <c r="H2731" s="9" t="n"/>
      <c r="I2731" s="9">
        <f>IF(COUNTA($A2731:$H2731)=0,"",IF($J2731="OTRO","NO","SI"))</f>
        <v/>
      </c>
      <c r="J2731" s="9">
        <f>IF(COUNTA($A2731:$H2731)=0,"",IFERROR(LOOKUP(2,1/(((LISTS!$H$2:$H$26&lt;&gt;"")*ISNUMBER(SEARCH(LISTS!$H$2:$H$26,$G2731)))+((LISTS!$I$2:$I$26&lt;&gt;"")*ISNUMBER(SEARCH(LISTS!$I$2:$I$26,$E2731)))),LISTS!$K$2:$K$26),"OTRO"))</f>
        <v/>
      </c>
      <c r="K2731" s="11">
        <f>IF($I2731&lt;&gt;"SI",0,IFERROR($F2731,0))</f>
        <v/>
      </c>
      <c r="L2731" s="9">
        <f>IF(COUNTA($A2731:$H2731)=0,"",IF($J2731="OTRO",IFERROR(LOOKUP(2,1/(((LISTS!$H$2:$H$26&lt;&gt;"")*ISNUMBER(SEARCH(LISTS!$H$2:$H$26,$G2731)))+((LISTS!$I$2:$I$26&lt;&gt;"")*ISNUMBER(SEARCH(LISTS!$I$2:$I$26,$E2731)))),LISTS!$L$2:$L$26),"Concepto DIAN no mapeado a casilla automatica"),IF(LEFT($J2731,4)="TOPE","Control automatico DIAN: "&amp;$J2731,"Casilla automatica: "&amp;$J2731)))</f>
        <v/>
      </c>
    </row>
    <row r="2732">
      <c r="A2732" s="9" t="n"/>
      <c r="B2732" s="9" t="n"/>
      <c r="C2732" s="9" t="n"/>
      <c r="D2732" s="9" t="n"/>
      <c r="E2732" s="9" t="n"/>
      <c r="F2732" s="11" t="n"/>
      <c r="G2732" s="9" t="n"/>
      <c r="H2732" s="9" t="n"/>
      <c r="I2732" s="9">
        <f>IF(COUNTA($A2732:$H2732)=0,"",IF($J2732="OTRO","NO","SI"))</f>
        <v/>
      </c>
      <c r="J2732" s="9">
        <f>IF(COUNTA($A2732:$H2732)=0,"",IFERROR(LOOKUP(2,1/(((LISTS!$H$2:$H$26&lt;&gt;"")*ISNUMBER(SEARCH(LISTS!$H$2:$H$26,$G2732)))+((LISTS!$I$2:$I$26&lt;&gt;"")*ISNUMBER(SEARCH(LISTS!$I$2:$I$26,$E2732)))),LISTS!$K$2:$K$26),"OTRO"))</f>
        <v/>
      </c>
      <c r="K2732" s="11">
        <f>IF($I2732&lt;&gt;"SI",0,IFERROR($F2732,0))</f>
        <v/>
      </c>
      <c r="L2732" s="9">
        <f>IF(COUNTA($A2732:$H2732)=0,"",IF($J2732="OTRO",IFERROR(LOOKUP(2,1/(((LISTS!$H$2:$H$26&lt;&gt;"")*ISNUMBER(SEARCH(LISTS!$H$2:$H$26,$G2732)))+((LISTS!$I$2:$I$26&lt;&gt;"")*ISNUMBER(SEARCH(LISTS!$I$2:$I$26,$E2732)))),LISTS!$L$2:$L$26),"Concepto DIAN no mapeado a casilla automatica"),IF(LEFT($J2732,4)="TOPE","Control automatico DIAN: "&amp;$J2732,"Casilla automatica: "&amp;$J2732)))</f>
        <v/>
      </c>
    </row>
    <row r="2733">
      <c r="A2733" s="9" t="n"/>
      <c r="B2733" s="9" t="n"/>
      <c r="C2733" s="9" t="n"/>
      <c r="D2733" s="9" t="n"/>
      <c r="E2733" s="9" t="n"/>
      <c r="F2733" s="11" t="n"/>
      <c r="G2733" s="9" t="n"/>
      <c r="H2733" s="9" t="n"/>
      <c r="I2733" s="9">
        <f>IF(COUNTA($A2733:$H2733)=0,"",IF($J2733="OTRO","NO","SI"))</f>
        <v/>
      </c>
      <c r="J2733" s="9">
        <f>IF(COUNTA($A2733:$H2733)=0,"",IFERROR(LOOKUP(2,1/(((LISTS!$H$2:$H$26&lt;&gt;"")*ISNUMBER(SEARCH(LISTS!$H$2:$H$26,$G2733)))+((LISTS!$I$2:$I$26&lt;&gt;"")*ISNUMBER(SEARCH(LISTS!$I$2:$I$26,$E2733)))),LISTS!$K$2:$K$26),"OTRO"))</f>
        <v/>
      </c>
      <c r="K2733" s="11">
        <f>IF($I2733&lt;&gt;"SI",0,IFERROR($F2733,0))</f>
        <v/>
      </c>
      <c r="L2733" s="9">
        <f>IF(COUNTA($A2733:$H2733)=0,"",IF($J2733="OTRO",IFERROR(LOOKUP(2,1/(((LISTS!$H$2:$H$26&lt;&gt;"")*ISNUMBER(SEARCH(LISTS!$H$2:$H$26,$G2733)))+((LISTS!$I$2:$I$26&lt;&gt;"")*ISNUMBER(SEARCH(LISTS!$I$2:$I$26,$E2733)))),LISTS!$L$2:$L$26),"Concepto DIAN no mapeado a casilla automatica"),IF(LEFT($J2733,4)="TOPE","Control automatico DIAN: "&amp;$J2733,"Casilla automatica: "&amp;$J2733)))</f>
        <v/>
      </c>
    </row>
    <row r="2734">
      <c r="A2734" s="9" t="n"/>
      <c r="B2734" s="9" t="n"/>
      <c r="C2734" s="9" t="n"/>
      <c r="D2734" s="9" t="n"/>
      <c r="E2734" s="9" t="n"/>
      <c r="F2734" s="11" t="n"/>
      <c r="G2734" s="9" t="n"/>
      <c r="H2734" s="9" t="n"/>
      <c r="I2734" s="9">
        <f>IF(COUNTA($A2734:$H2734)=0,"",IF($J2734="OTRO","NO","SI"))</f>
        <v/>
      </c>
      <c r="J2734" s="9">
        <f>IF(COUNTA($A2734:$H2734)=0,"",IFERROR(LOOKUP(2,1/(((LISTS!$H$2:$H$26&lt;&gt;"")*ISNUMBER(SEARCH(LISTS!$H$2:$H$26,$G2734)))+((LISTS!$I$2:$I$26&lt;&gt;"")*ISNUMBER(SEARCH(LISTS!$I$2:$I$26,$E2734)))),LISTS!$K$2:$K$26),"OTRO"))</f>
        <v/>
      </c>
      <c r="K2734" s="11">
        <f>IF($I2734&lt;&gt;"SI",0,IFERROR($F2734,0))</f>
        <v/>
      </c>
      <c r="L2734" s="9">
        <f>IF(COUNTA($A2734:$H2734)=0,"",IF($J2734="OTRO",IFERROR(LOOKUP(2,1/(((LISTS!$H$2:$H$26&lt;&gt;"")*ISNUMBER(SEARCH(LISTS!$H$2:$H$26,$G2734)))+((LISTS!$I$2:$I$26&lt;&gt;"")*ISNUMBER(SEARCH(LISTS!$I$2:$I$26,$E2734)))),LISTS!$L$2:$L$26),"Concepto DIAN no mapeado a casilla automatica"),IF(LEFT($J2734,4)="TOPE","Control automatico DIAN: "&amp;$J2734,"Casilla automatica: "&amp;$J2734)))</f>
        <v/>
      </c>
    </row>
    <row r="2735">
      <c r="A2735" s="9" t="n"/>
      <c r="B2735" s="9" t="n"/>
      <c r="C2735" s="9" t="n"/>
      <c r="D2735" s="9" t="n"/>
      <c r="E2735" s="9" t="n"/>
      <c r="F2735" s="11" t="n"/>
      <c r="G2735" s="9" t="n"/>
      <c r="H2735" s="9" t="n"/>
      <c r="I2735" s="9">
        <f>IF(COUNTA($A2735:$H2735)=0,"",IF($J2735="OTRO","NO","SI"))</f>
        <v/>
      </c>
      <c r="J2735" s="9">
        <f>IF(COUNTA($A2735:$H2735)=0,"",IFERROR(LOOKUP(2,1/(((LISTS!$H$2:$H$26&lt;&gt;"")*ISNUMBER(SEARCH(LISTS!$H$2:$H$26,$G2735)))+((LISTS!$I$2:$I$26&lt;&gt;"")*ISNUMBER(SEARCH(LISTS!$I$2:$I$26,$E2735)))),LISTS!$K$2:$K$26),"OTRO"))</f>
        <v/>
      </c>
      <c r="K2735" s="11">
        <f>IF($I2735&lt;&gt;"SI",0,IFERROR($F2735,0))</f>
        <v/>
      </c>
      <c r="L2735" s="9">
        <f>IF(COUNTA($A2735:$H2735)=0,"",IF($J2735="OTRO",IFERROR(LOOKUP(2,1/(((LISTS!$H$2:$H$26&lt;&gt;"")*ISNUMBER(SEARCH(LISTS!$H$2:$H$26,$G2735)))+((LISTS!$I$2:$I$26&lt;&gt;"")*ISNUMBER(SEARCH(LISTS!$I$2:$I$26,$E2735)))),LISTS!$L$2:$L$26),"Concepto DIAN no mapeado a casilla automatica"),IF(LEFT($J2735,4)="TOPE","Control automatico DIAN: "&amp;$J2735,"Casilla automatica: "&amp;$J2735)))</f>
        <v/>
      </c>
    </row>
    <row r="2736">
      <c r="A2736" s="9" t="n"/>
      <c r="B2736" s="9" t="n"/>
      <c r="C2736" s="9" t="n"/>
      <c r="D2736" s="9" t="n"/>
      <c r="E2736" s="9" t="n"/>
      <c r="F2736" s="11" t="n"/>
      <c r="G2736" s="9" t="n"/>
      <c r="H2736" s="9" t="n"/>
      <c r="I2736" s="9">
        <f>IF(COUNTA($A2736:$H2736)=0,"",IF($J2736="OTRO","NO","SI"))</f>
        <v/>
      </c>
      <c r="J2736" s="9">
        <f>IF(COUNTA($A2736:$H2736)=0,"",IFERROR(LOOKUP(2,1/(((LISTS!$H$2:$H$26&lt;&gt;"")*ISNUMBER(SEARCH(LISTS!$H$2:$H$26,$G2736)))+((LISTS!$I$2:$I$26&lt;&gt;"")*ISNUMBER(SEARCH(LISTS!$I$2:$I$26,$E2736)))),LISTS!$K$2:$K$26),"OTRO"))</f>
        <v/>
      </c>
      <c r="K2736" s="11">
        <f>IF($I2736&lt;&gt;"SI",0,IFERROR($F2736,0))</f>
        <v/>
      </c>
      <c r="L2736" s="9">
        <f>IF(COUNTA($A2736:$H2736)=0,"",IF($J2736="OTRO",IFERROR(LOOKUP(2,1/(((LISTS!$H$2:$H$26&lt;&gt;"")*ISNUMBER(SEARCH(LISTS!$H$2:$H$26,$G2736)))+((LISTS!$I$2:$I$26&lt;&gt;"")*ISNUMBER(SEARCH(LISTS!$I$2:$I$26,$E2736)))),LISTS!$L$2:$L$26),"Concepto DIAN no mapeado a casilla automatica"),IF(LEFT($J2736,4)="TOPE","Control automatico DIAN: "&amp;$J2736,"Casilla automatica: "&amp;$J2736)))</f>
        <v/>
      </c>
    </row>
    <row r="2737">
      <c r="A2737" s="9" t="n"/>
      <c r="B2737" s="9" t="n"/>
      <c r="C2737" s="9" t="n"/>
      <c r="D2737" s="9" t="n"/>
      <c r="E2737" s="9" t="n"/>
      <c r="F2737" s="11" t="n"/>
      <c r="G2737" s="9" t="n"/>
      <c r="H2737" s="9" t="n"/>
      <c r="I2737" s="9">
        <f>IF(COUNTA($A2737:$H2737)=0,"",IF($J2737="OTRO","NO","SI"))</f>
        <v/>
      </c>
      <c r="J2737" s="9">
        <f>IF(COUNTA($A2737:$H2737)=0,"",IFERROR(LOOKUP(2,1/(((LISTS!$H$2:$H$26&lt;&gt;"")*ISNUMBER(SEARCH(LISTS!$H$2:$H$26,$G2737)))+((LISTS!$I$2:$I$26&lt;&gt;"")*ISNUMBER(SEARCH(LISTS!$I$2:$I$26,$E2737)))),LISTS!$K$2:$K$26),"OTRO"))</f>
        <v/>
      </c>
      <c r="K2737" s="11">
        <f>IF($I2737&lt;&gt;"SI",0,IFERROR($F2737,0))</f>
        <v/>
      </c>
      <c r="L2737" s="9">
        <f>IF(COUNTA($A2737:$H2737)=0,"",IF($J2737="OTRO",IFERROR(LOOKUP(2,1/(((LISTS!$H$2:$H$26&lt;&gt;"")*ISNUMBER(SEARCH(LISTS!$H$2:$H$26,$G2737)))+((LISTS!$I$2:$I$26&lt;&gt;"")*ISNUMBER(SEARCH(LISTS!$I$2:$I$26,$E2737)))),LISTS!$L$2:$L$26),"Concepto DIAN no mapeado a casilla automatica"),IF(LEFT($J2737,4)="TOPE","Control automatico DIAN: "&amp;$J2737,"Casilla automatica: "&amp;$J2737)))</f>
        <v/>
      </c>
    </row>
    <row r="2738">
      <c r="A2738" s="9" t="n"/>
      <c r="B2738" s="9" t="n"/>
      <c r="C2738" s="9" t="n"/>
      <c r="D2738" s="9" t="n"/>
      <c r="E2738" s="9" t="n"/>
      <c r="F2738" s="11" t="n"/>
      <c r="G2738" s="9" t="n"/>
      <c r="H2738" s="9" t="n"/>
      <c r="I2738" s="9">
        <f>IF(COUNTA($A2738:$H2738)=0,"",IF($J2738="OTRO","NO","SI"))</f>
        <v/>
      </c>
      <c r="J2738" s="9">
        <f>IF(COUNTA($A2738:$H2738)=0,"",IFERROR(LOOKUP(2,1/(((LISTS!$H$2:$H$26&lt;&gt;"")*ISNUMBER(SEARCH(LISTS!$H$2:$H$26,$G2738)))+((LISTS!$I$2:$I$26&lt;&gt;"")*ISNUMBER(SEARCH(LISTS!$I$2:$I$26,$E2738)))),LISTS!$K$2:$K$26),"OTRO"))</f>
        <v/>
      </c>
      <c r="K2738" s="11">
        <f>IF($I2738&lt;&gt;"SI",0,IFERROR($F2738,0))</f>
        <v/>
      </c>
      <c r="L2738" s="9">
        <f>IF(COUNTA($A2738:$H2738)=0,"",IF($J2738="OTRO",IFERROR(LOOKUP(2,1/(((LISTS!$H$2:$H$26&lt;&gt;"")*ISNUMBER(SEARCH(LISTS!$H$2:$H$26,$G2738)))+((LISTS!$I$2:$I$26&lt;&gt;"")*ISNUMBER(SEARCH(LISTS!$I$2:$I$26,$E2738)))),LISTS!$L$2:$L$26),"Concepto DIAN no mapeado a casilla automatica"),IF(LEFT($J2738,4)="TOPE","Control automatico DIAN: "&amp;$J2738,"Casilla automatica: "&amp;$J2738)))</f>
        <v/>
      </c>
    </row>
    <row r="2739">
      <c r="A2739" s="9" t="n"/>
      <c r="B2739" s="9" t="n"/>
      <c r="C2739" s="9" t="n"/>
      <c r="D2739" s="9" t="n"/>
      <c r="E2739" s="9" t="n"/>
      <c r="F2739" s="11" t="n"/>
      <c r="G2739" s="9" t="n"/>
      <c r="H2739" s="9" t="n"/>
      <c r="I2739" s="9">
        <f>IF(COUNTA($A2739:$H2739)=0,"",IF($J2739="OTRO","NO","SI"))</f>
        <v/>
      </c>
      <c r="J2739" s="9">
        <f>IF(COUNTA($A2739:$H2739)=0,"",IFERROR(LOOKUP(2,1/(((LISTS!$H$2:$H$26&lt;&gt;"")*ISNUMBER(SEARCH(LISTS!$H$2:$H$26,$G2739)))+((LISTS!$I$2:$I$26&lt;&gt;"")*ISNUMBER(SEARCH(LISTS!$I$2:$I$26,$E2739)))),LISTS!$K$2:$K$26),"OTRO"))</f>
        <v/>
      </c>
      <c r="K2739" s="11">
        <f>IF($I2739&lt;&gt;"SI",0,IFERROR($F2739,0))</f>
        <v/>
      </c>
      <c r="L2739" s="9">
        <f>IF(COUNTA($A2739:$H2739)=0,"",IF($J2739="OTRO",IFERROR(LOOKUP(2,1/(((LISTS!$H$2:$H$26&lt;&gt;"")*ISNUMBER(SEARCH(LISTS!$H$2:$H$26,$G2739)))+((LISTS!$I$2:$I$26&lt;&gt;"")*ISNUMBER(SEARCH(LISTS!$I$2:$I$26,$E2739)))),LISTS!$L$2:$L$26),"Concepto DIAN no mapeado a casilla automatica"),IF(LEFT($J2739,4)="TOPE","Control automatico DIAN: "&amp;$J2739,"Casilla automatica: "&amp;$J2739)))</f>
        <v/>
      </c>
    </row>
    <row r="2740">
      <c r="A2740" s="9" t="n"/>
      <c r="B2740" s="9" t="n"/>
      <c r="C2740" s="9" t="n"/>
      <c r="D2740" s="9" t="n"/>
      <c r="E2740" s="9" t="n"/>
      <c r="F2740" s="11" t="n"/>
      <c r="G2740" s="9" t="n"/>
      <c r="H2740" s="9" t="n"/>
      <c r="I2740" s="9">
        <f>IF(COUNTA($A2740:$H2740)=0,"",IF($J2740="OTRO","NO","SI"))</f>
        <v/>
      </c>
      <c r="J2740" s="9">
        <f>IF(COUNTA($A2740:$H2740)=0,"",IFERROR(LOOKUP(2,1/(((LISTS!$H$2:$H$26&lt;&gt;"")*ISNUMBER(SEARCH(LISTS!$H$2:$H$26,$G2740)))+((LISTS!$I$2:$I$26&lt;&gt;"")*ISNUMBER(SEARCH(LISTS!$I$2:$I$26,$E2740)))),LISTS!$K$2:$K$26),"OTRO"))</f>
        <v/>
      </c>
      <c r="K2740" s="11">
        <f>IF($I2740&lt;&gt;"SI",0,IFERROR($F2740,0))</f>
        <v/>
      </c>
      <c r="L2740" s="9">
        <f>IF(COUNTA($A2740:$H2740)=0,"",IF($J2740="OTRO",IFERROR(LOOKUP(2,1/(((LISTS!$H$2:$H$26&lt;&gt;"")*ISNUMBER(SEARCH(LISTS!$H$2:$H$26,$G2740)))+((LISTS!$I$2:$I$26&lt;&gt;"")*ISNUMBER(SEARCH(LISTS!$I$2:$I$26,$E2740)))),LISTS!$L$2:$L$26),"Concepto DIAN no mapeado a casilla automatica"),IF(LEFT($J2740,4)="TOPE","Control automatico DIAN: "&amp;$J2740,"Casilla automatica: "&amp;$J2740)))</f>
        <v/>
      </c>
    </row>
    <row r="2741">
      <c r="A2741" s="9" t="n"/>
      <c r="B2741" s="9" t="n"/>
      <c r="C2741" s="9" t="n"/>
      <c r="D2741" s="9" t="n"/>
      <c r="E2741" s="9" t="n"/>
      <c r="F2741" s="11" t="n"/>
      <c r="G2741" s="9" t="n"/>
      <c r="H2741" s="9" t="n"/>
      <c r="I2741" s="9">
        <f>IF(COUNTA($A2741:$H2741)=0,"",IF($J2741="OTRO","NO","SI"))</f>
        <v/>
      </c>
      <c r="J2741" s="9">
        <f>IF(COUNTA($A2741:$H2741)=0,"",IFERROR(LOOKUP(2,1/(((LISTS!$H$2:$H$26&lt;&gt;"")*ISNUMBER(SEARCH(LISTS!$H$2:$H$26,$G2741)))+((LISTS!$I$2:$I$26&lt;&gt;"")*ISNUMBER(SEARCH(LISTS!$I$2:$I$26,$E2741)))),LISTS!$K$2:$K$26),"OTRO"))</f>
        <v/>
      </c>
      <c r="K2741" s="11">
        <f>IF($I2741&lt;&gt;"SI",0,IFERROR($F2741,0))</f>
        <v/>
      </c>
      <c r="L2741" s="9">
        <f>IF(COUNTA($A2741:$H2741)=0,"",IF($J2741="OTRO",IFERROR(LOOKUP(2,1/(((LISTS!$H$2:$H$26&lt;&gt;"")*ISNUMBER(SEARCH(LISTS!$H$2:$H$26,$G2741)))+((LISTS!$I$2:$I$26&lt;&gt;"")*ISNUMBER(SEARCH(LISTS!$I$2:$I$26,$E2741)))),LISTS!$L$2:$L$26),"Concepto DIAN no mapeado a casilla automatica"),IF(LEFT($J2741,4)="TOPE","Control automatico DIAN: "&amp;$J2741,"Casilla automatica: "&amp;$J2741)))</f>
        <v/>
      </c>
    </row>
    <row r="2742">
      <c r="A2742" s="9" t="n"/>
      <c r="B2742" s="9" t="n"/>
      <c r="C2742" s="9" t="n"/>
      <c r="D2742" s="9" t="n"/>
      <c r="E2742" s="9" t="n"/>
      <c r="F2742" s="11" t="n"/>
      <c r="G2742" s="9" t="n"/>
      <c r="H2742" s="9" t="n"/>
      <c r="I2742" s="9">
        <f>IF(COUNTA($A2742:$H2742)=0,"",IF($J2742="OTRO","NO","SI"))</f>
        <v/>
      </c>
      <c r="J2742" s="9">
        <f>IF(COUNTA($A2742:$H2742)=0,"",IFERROR(LOOKUP(2,1/(((LISTS!$H$2:$H$26&lt;&gt;"")*ISNUMBER(SEARCH(LISTS!$H$2:$H$26,$G2742)))+((LISTS!$I$2:$I$26&lt;&gt;"")*ISNUMBER(SEARCH(LISTS!$I$2:$I$26,$E2742)))),LISTS!$K$2:$K$26),"OTRO"))</f>
        <v/>
      </c>
      <c r="K2742" s="11">
        <f>IF($I2742&lt;&gt;"SI",0,IFERROR($F2742,0))</f>
        <v/>
      </c>
      <c r="L2742" s="9">
        <f>IF(COUNTA($A2742:$H2742)=0,"",IF($J2742="OTRO",IFERROR(LOOKUP(2,1/(((LISTS!$H$2:$H$26&lt;&gt;"")*ISNUMBER(SEARCH(LISTS!$H$2:$H$26,$G2742)))+((LISTS!$I$2:$I$26&lt;&gt;"")*ISNUMBER(SEARCH(LISTS!$I$2:$I$26,$E2742)))),LISTS!$L$2:$L$26),"Concepto DIAN no mapeado a casilla automatica"),IF(LEFT($J2742,4)="TOPE","Control automatico DIAN: "&amp;$J2742,"Casilla automatica: "&amp;$J2742)))</f>
        <v/>
      </c>
    </row>
    <row r="2743">
      <c r="A2743" s="9" t="n"/>
      <c r="B2743" s="9" t="n"/>
      <c r="C2743" s="9" t="n"/>
      <c r="D2743" s="9" t="n"/>
      <c r="E2743" s="9" t="n"/>
      <c r="F2743" s="11" t="n"/>
      <c r="G2743" s="9" t="n"/>
      <c r="H2743" s="9" t="n"/>
      <c r="I2743" s="9">
        <f>IF(COUNTA($A2743:$H2743)=0,"",IF($J2743="OTRO","NO","SI"))</f>
        <v/>
      </c>
      <c r="J2743" s="9">
        <f>IF(COUNTA($A2743:$H2743)=0,"",IFERROR(LOOKUP(2,1/(((LISTS!$H$2:$H$26&lt;&gt;"")*ISNUMBER(SEARCH(LISTS!$H$2:$H$26,$G2743)))+((LISTS!$I$2:$I$26&lt;&gt;"")*ISNUMBER(SEARCH(LISTS!$I$2:$I$26,$E2743)))),LISTS!$K$2:$K$26),"OTRO"))</f>
        <v/>
      </c>
      <c r="K2743" s="11">
        <f>IF($I2743&lt;&gt;"SI",0,IFERROR($F2743,0))</f>
        <v/>
      </c>
      <c r="L2743" s="9">
        <f>IF(COUNTA($A2743:$H2743)=0,"",IF($J2743="OTRO",IFERROR(LOOKUP(2,1/(((LISTS!$H$2:$H$26&lt;&gt;"")*ISNUMBER(SEARCH(LISTS!$H$2:$H$26,$G2743)))+((LISTS!$I$2:$I$26&lt;&gt;"")*ISNUMBER(SEARCH(LISTS!$I$2:$I$26,$E2743)))),LISTS!$L$2:$L$26),"Concepto DIAN no mapeado a casilla automatica"),IF(LEFT($J2743,4)="TOPE","Control automatico DIAN: "&amp;$J2743,"Casilla automatica: "&amp;$J2743)))</f>
        <v/>
      </c>
    </row>
    <row r="2744">
      <c r="A2744" s="9" t="n"/>
      <c r="B2744" s="9" t="n"/>
      <c r="C2744" s="9" t="n"/>
      <c r="D2744" s="9" t="n"/>
      <c r="E2744" s="9" t="n"/>
      <c r="F2744" s="11" t="n"/>
      <c r="G2744" s="9" t="n"/>
      <c r="H2744" s="9" t="n"/>
      <c r="I2744" s="9">
        <f>IF(COUNTA($A2744:$H2744)=0,"",IF($J2744="OTRO","NO","SI"))</f>
        <v/>
      </c>
      <c r="J2744" s="9">
        <f>IF(COUNTA($A2744:$H2744)=0,"",IFERROR(LOOKUP(2,1/(((LISTS!$H$2:$H$26&lt;&gt;"")*ISNUMBER(SEARCH(LISTS!$H$2:$H$26,$G2744)))+((LISTS!$I$2:$I$26&lt;&gt;"")*ISNUMBER(SEARCH(LISTS!$I$2:$I$26,$E2744)))),LISTS!$K$2:$K$26),"OTRO"))</f>
        <v/>
      </c>
      <c r="K2744" s="11">
        <f>IF($I2744&lt;&gt;"SI",0,IFERROR($F2744,0))</f>
        <v/>
      </c>
      <c r="L2744" s="9">
        <f>IF(COUNTA($A2744:$H2744)=0,"",IF($J2744="OTRO",IFERROR(LOOKUP(2,1/(((LISTS!$H$2:$H$26&lt;&gt;"")*ISNUMBER(SEARCH(LISTS!$H$2:$H$26,$G2744)))+((LISTS!$I$2:$I$26&lt;&gt;"")*ISNUMBER(SEARCH(LISTS!$I$2:$I$26,$E2744)))),LISTS!$L$2:$L$26),"Concepto DIAN no mapeado a casilla automatica"),IF(LEFT($J2744,4)="TOPE","Control automatico DIAN: "&amp;$J2744,"Casilla automatica: "&amp;$J2744)))</f>
        <v/>
      </c>
    </row>
    <row r="2745">
      <c r="A2745" s="9" t="n"/>
      <c r="B2745" s="9" t="n"/>
      <c r="C2745" s="9" t="n"/>
      <c r="D2745" s="9" t="n"/>
      <c r="E2745" s="9" t="n"/>
      <c r="F2745" s="11" t="n"/>
      <c r="G2745" s="9" t="n"/>
      <c r="H2745" s="9" t="n"/>
      <c r="I2745" s="9">
        <f>IF(COUNTA($A2745:$H2745)=0,"",IF($J2745="OTRO","NO","SI"))</f>
        <v/>
      </c>
      <c r="J2745" s="9">
        <f>IF(COUNTA($A2745:$H2745)=0,"",IFERROR(LOOKUP(2,1/(((LISTS!$H$2:$H$26&lt;&gt;"")*ISNUMBER(SEARCH(LISTS!$H$2:$H$26,$G2745)))+((LISTS!$I$2:$I$26&lt;&gt;"")*ISNUMBER(SEARCH(LISTS!$I$2:$I$26,$E2745)))),LISTS!$K$2:$K$26),"OTRO"))</f>
        <v/>
      </c>
      <c r="K2745" s="11">
        <f>IF($I2745&lt;&gt;"SI",0,IFERROR($F2745,0))</f>
        <v/>
      </c>
      <c r="L2745" s="9">
        <f>IF(COUNTA($A2745:$H2745)=0,"",IF($J2745="OTRO",IFERROR(LOOKUP(2,1/(((LISTS!$H$2:$H$26&lt;&gt;"")*ISNUMBER(SEARCH(LISTS!$H$2:$H$26,$G2745)))+((LISTS!$I$2:$I$26&lt;&gt;"")*ISNUMBER(SEARCH(LISTS!$I$2:$I$26,$E2745)))),LISTS!$L$2:$L$26),"Concepto DIAN no mapeado a casilla automatica"),IF(LEFT($J2745,4)="TOPE","Control automatico DIAN: "&amp;$J2745,"Casilla automatica: "&amp;$J2745)))</f>
        <v/>
      </c>
    </row>
    <row r="2746">
      <c r="A2746" s="9" t="n"/>
      <c r="B2746" s="9" t="n"/>
      <c r="C2746" s="9" t="n"/>
      <c r="D2746" s="9" t="n"/>
      <c r="E2746" s="9" t="n"/>
      <c r="F2746" s="11" t="n"/>
      <c r="G2746" s="9" t="n"/>
      <c r="H2746" s="9" t="n"/>
      <c r="I2746" s="9">
        <f>IF(COUNTA($A2746:$H2746)=0,"",IF($J2746="OTRO","NO","SI"))</f>
        <v/>
      </c>
      <c r="J2746" s="9">
        <f>IF(COUNTA($A2746:$H2746)=0,"",IFERROR(LOOKUP(2,1/(((LISTS!$H$2:$H$26&lt;&gt;"")*ISNUMBER(SEARCH(LISTS!$H$2:$H$26,$G2746)))+((LISTS!$I$2:$I$26&lt;&gt;"")*ISNUMBER(SEARCH(LISTS!$I$2:$I$26,$E2746)))),LISTS!$K$2:$K$26),"OTRO"))</f>
        <v/>
      </c>
      <c r="K2746" s="11">
        <f>IF($I2746&lt;&gt;"SI",0,IFERROR($F2746,0))</f>
        <v/>
      </c>
      <c r="L2746" s="9">
        <f>IF(COUNTA($A2746:$H2746)=0,"",IF($J2746="OTRO",IFERROR(LOOKUP(2,1/(((LISTS!$H$2:$H$26&lt;&gt;"")*ISNUMBER(SEARCH(LISTS!$H$2:$H$26,$G2746)))+((LISTS!$I$2:$I$26&lt;&gt;"")*ISNUMBER(SEARCH(LISTS!$I$2:$I$26,$E2746)))),LISTS!$L$2:$L$26),"Concepto DIAN no mapeado a casilla automatica"),IF(LEFT($J2746,4)="TOPE","Control automatico DIAN: "&amp;$J2746,"Casilla automatica: "&amp;$J2746)))</f>
        <v/>
      </c>
    </row>
    <row r="2747">
      <c r="A2747" s="9" t="n"/>
      <c r="B2747" s="9" t="n"/>
      <c r="C2747" s="9" t="n"/>
      <c r="D2747" s="9" t="n"/>
      <c r="E2747" s="9" t="n"/>
      <c r="F2747" s="11" t="n"/>
      <c r="G2747" s="9" t="n"/>
      <c r="H2747" s="9" t="n"/>
      <c r="I2747" s="9">
        <f>IF(COUNTA($A2747:$H2747)=0,"",IF($J2747="OTRO","NO","SI"))</f>
        <v/>
      </c>
      <c r="J2747" s="9">
        <f>IF(COUNTA($A2747:$H2747)=0,"",IFERROR(LOOKUP(2,1/(((LISTS!$H$2:$H$26&lt;&gt;"")*ISNUMBER(SEARCH(LISTS!$H$2:$H$26,$G2747)))+((LISTS!$I$2:$I$26&lt;&gt;"")*ISNUMBER(SEARCH(LISTS!$I$2:$I$26,$E2747)))),LISTS!$K$2:$K$26),"OTRO"))</f>
        <v/>
      </c>
      <c r="K2747" s="11">
        <f>IF($I2747&lt;&gt;"SI",0,IFERROR($F2747,0))</f>
        <v/>
      </c>
      <c r="L2747" s="9">
        <f>IF(COUNTA($A2747:$H2747)=0,"",IF($J2747="OTRO",IFERROR(LOOKUP(2,1/(((LISTS!$H$2:$H$26&lt;&gt;"")*ISNUMBER(SEARCH(LISTS!$H$2:$H$26,$G2747)))+((LISTS!$I$2:$I$26&lt;&gt;"")*ISNUMBER(SEARCH(LISTS!$I$2:$I$26,$E2747)))),LISTS!$L$2:$L$26),"Concepto DIAN no mapeado a casilla automatica"),IF(LEFT($J2747,4)="TOPE","Control automatico DIAN: "&amp;$J2747,"Casilla automatica: "&amp;$J2747)))</f>
        <v/>
      </c>
    </row>
    <row r="2748">
      <c r="A2748" s="9" t="n"/>
      <c r="B2748" s="9" t="n"/>
      <c r="C2748" s="9" t="n"/>
      <c r="D2748" s="9" t="n"/>
      <c r="E2748" s="9" t="n"/>
      <c r="F2748" s="11" t="n"/>
      <c r="G2748" s="9" t="n"/>
      <c r="H2748" s="9" t="n"/>
      <c r="I2748" s="9">
        <f>IF(COUNTA($A2748:$H2748)=0,"",IF($J2748="OTRO","NO","SI"))</f>
        <v/>
      </c>
      <c r="J2748" s="9">
        <f>IF(COUNTA($A2748:$H2748)=0,"",IFERROR(LOOKUP(2,1/(((LISTS!$H$2:$H$26&lt;&gt;"")*ISNUMBER(SEARCH(LISTS!$H$2:$H$26,$G2748)))+((LISTS!$I$2:$I$26&lt;&gt;"")*ISNUMBER(SEARCH(LISTS!$I$2:$I$26,$E2748)))),LISTS!$K$2:$K$26),"OTRO"))</f>
        <v/>
      </c>
      <c r="K2748" s="11">
        <f>IF($I2748&lt;&gt;"SI",0,IFERROR($F2748,0))</f>
        <v/>
      </c>
      <c r="L2748" s="9">
        <f>IF(COUNTA($A2748:$H2748)=0,"",IF($J2748="OTRO",IFERROR(LOOKUP(2,1/(((LISTS!$H$2:$H$26&lt;&gt;"")*ISNUMBER(SEARCH(LISTS!$H$2:$H$26,$G2748)))+((LISTS!$I$2:$I$26&lt;&gt;"")*ISNUMBER(SEARCH(LISTS!$I$2:$I$26,$E2748)))),LISTS!$L$2:$L$26),"Concepto DIAN no mapeado a casilla automatica"),IF(LEFT($J2748,4)="TOPE","Control automatico DIAN: "&amp;$J2748,"Casilla automatica: "&amp;$J2748)))</f>
        <v/>
      </c>
    </row>
    <row r="2749">
      <c r="A2749" s="9" t="n"/>
      <c r="B2749" s="9" t="n"/>
      <c r="C2749" s="9" t="n"/>
      <c r="D2749" s="9" t="n"/>
      <c r="E2749" s="9" t="n"/>
      <c r="F2749" s="11" t="n"/>
      <c r="G2749" s="9" t="n"/>
      <c r="H2749" s="9" t="n"/>
      <c r="I2749" s="9">
        <f>IF(COUNTA($A2749:$H2749)=0,"",IF($J2749="OTRO","NO","SI"))</f>
        <v/>
      </c>
      <c r="J2749" s="9">
        <f>IF(COUNTA($A2749:$H2749)=0,"",IFERROR(LOOKUP(2,1/(((LISTS!$H$2:$H$26&lt;&gt;"")*ISNUMBER(SEARCH(LISTS!$H$2:$H$26,$G2749)))+((LISTS!$I$2:$I$26&lt;&gt;"")*ISNUMBER(SEARCH(LISTS!$I$2:$I$26,$E2749)))),LISTS!$K$2:$K$26),"OTRO"))</f>
        <v/>
      </c>
      <c r="K2749" s="11">
        <f>IF($I2749&lt;&gt;"SI",0,IFERROR($F2749,0))</f>
        <v/>
      </c>
      <c r="L2749" s="9">
        <f>IF(COUNTA($A2749:$H2749)=0,"",IF($J2749="OTRO",IFERROR(LOOKUP(2,1/(((LISTS!$H$2:$H$26&lt;&gt;"")*ISNUMBER(SEARCH(LISTS!$H$2:$H$26,$G2749)))+((LISTS!$I$2:$I$26&lt;&gt;"")*ISNUMBER(SEARCH(LISTS!$I$2:$I$26,$E2749)))),LISTS!$L$2:$L$26),"Concepto DIAN no mapeado a casilla automatica"),IF(LEFT($J2749,4)="TOPE","Control automatico DIAN: "&amp;$J2749,"Casilla automatica: "&amp;$J2749)))</f>
        <v/>
      </c>
    </row>
    <row r="2750">
      <c r="A2750" s="9" t="n"/>
      <c r="B2750" s="9" t="n"/>
      <c r="C2750" s="9" t="n"/>
      <c r="D2750" s="9" t="n"/>
      <c r="E2750" s="9" t="n"/>
      <c r="F2750" s="11" t="n"/>
      <c r="G2750" s="9" t="n"/>
      <c r="H2750" s="9" t="n"/>
      <c r="I2750" s="9">
        <f>IF(COUNTA($A2750:$H2750)=0,"",IF($J2750="OTRO","NO","SI"))</f>
        <v/>
      </c>
      <c r="J2750" s="9">
        <f>IF(COUNTA($A2750:$H2750)=0,"",IFERROR(LOOKUP(2,1/(((LISTS!$H$2:$H$26&lt;&gt;"")*ISNUMBER(SEARCH(LISTS!$H$2:$H$26,$G2750)))+((LISTS!$I$2:$I$26&lt;&gt;"")*ISNUMBER(SEARCH(LISTS!$I$2:$I$26,$E2750)))),LISTS!$K$2:$K$26),"OTRO"))</f>
        <v/>
      </c>
      <c r="K2750" s="11">
        <f>IF($I2750&lt;&gt;"SI",0,IFERROR($F2750,0))</f>
        <v/>
      </c>
      <c r="L2750" s="9">
        <f>IF(COUNTA($A2750:$H2750)=0,"",IF($J2750="OTRO",IFERROR(LOOKUP(2,1/(((LISTS!$H$2:$H$26&lt;&gt;"")*ISNUMBER(SEARCH(LISTS!$H$2:$H$26,$G2750)))+((LISTS!$I$2:$I$26&lt;&gt;"")*ISNUMBER(SEARCH(LISTS!$I$2:$I$26,$E2750)))),LISTS!$L$2:$L$26),"Concepto DIAN no mapeado a casilla automatica"),IF(LEFT($J2750,4)="TOPE","Control automatico DIAN: "&amp;$J2750,"Casilla automatica: "&amp;$J2750)))</f>
        <v/>
      </c>
    </row>
    <row r="2751">
      <c r="A2751" s="9" t="n"/>
      <c r="B2751" s="9" t="n"/>
      <c r="C2751" s="9" t="n"/>
      <c r="D2751" s="9" t="n"/>
      <c r="E2751" s="9" t="n"/>
      <c r="F2751" s="11" t="n"/>
      <c r="G2751" s="9" t="n"/>
      <c r="H2751" s="9" t="n"/>
      <c r="I2751" s="9">
        <f>IF(COUNTA($A2751:$H2751)=0,"",IF($J2751="OTRO","NO","SI"))</f>
        <v/>
      </c>
      <c r="J2751" s="9">
        <f>IF(COUNTA($A2751:$H2751)=0,"",IFERROR(LOOKUP(2,1/(((LISTS!$H$2:$H$26&lt;&gt;"")*ISNUMBER(SEARCH(LISTS!$H$2:$H$26,$G2751)))+((LISTS!$I$2:$I$26&lt;&gt;"")*ISNUMBER(SEARCH(LISTS!$I$2:$I$26,$E2751)))),LISTS!$K$2:$K$26),"OTRO"))</f>
        <v/>
      </c>
      <c r="K2751" s="11">
        <f>IF($I2751&lt;&gt;"SI",0,IFERROR($F2751,0))</f>
        <v/>
      </c>
      <c r="L2751" s="9">
        <f>IF(COUNTA($A2751:$H2751)=0,"",IF($J2751="OTRO",IFERROR(LOOKUP(2,1/(((LISTS!$H$2:$H$26&lt;&gt;"")*ISNUMBER(SEARCH(LISTS!$H$2:$H$26,$G2751)))+((LISTS!$I$2:$I$26&lt;&gt;"")*ISNUMBER(SEARCH(LISTS!$I$2:$I$26,$E2751)))),LISTS!$L$2:$L$26),"Concepto DIAN no mapeado a casilla automatica"),IF(LEFT($J2751,4)="TOPE","Control automatico DIAN: "&amp;$J2751,"Casilla automatica: "&amp;$J2751)))</f>
        <v/>
      </c>
    </row>
    <row r="2752">
      <c r="A2752" s="9" t="n"/>
      <c r="B2752" s="9" t="n"/>
      <c r="C2752" s="9" t="n"/>
      <c r="D2752" s="9" t="n"/>
      <c r="E2752" s="9" t="n"/>
      <c r="F2752" s="11" t="n"/>
      <c r="G2752" s="9" t="n"/>
      <c r="H2752" s="9" t="n"/>
      <c r="I2752" s="9">
        <f>IF(COUNTA($A2752:$H2752)=0,"",IF($J2752="OTRO","NO","SI"))</f>
        <v/>
      </c>
      <c r="J2752" s="9">
        <f>IF(COUNTA($A2752:$H2752)=0,"",IFERROR(LOOKUP(2,1/(((LISTS!$H$2:$H$26&lt;&gt;"")*ISNUMBER(SEARCH(LISTS!$H$2:$H$26,$G2752)))+((LISTS!$I$2:$I$26&lt;&gt;"")*ISNUMBER(SEARCH(LISTS!$I$2:$I$26,$E2752)))),LISTS!$K$2:$K$26),"OTRO"))</f>
        <v/>
      </c>
      <c r="K2752" s="11">
        <f>IF($I2752&lt;&gt;"SI",0,IFERROR($F2752,0))</f>
        <v/>
      </c>
      <c r="L2752" s="9">
        <f>IF(COUNTA($A2752:$H2752)=0,"",IF($J2752="OTRO",IFERROR(LOOKUP(2,1/(((LISTS!$H$2:$H$26&lt;&gt;"")*ISNUMBER(SEARCH(LISTS!$H$2:$H$26,$G2752)))+((LISTS!$I$2:$I$26&lt;&gt;"")*ISNUMBER(SEARCH(LISTS!$I$2:$I$26,$E2752)))),LISTS!$L$2:$L$26),"Concepto DIAN no mapeado a casilla automatica"),IF(LEFT($J2752,4)="TOPE","Control automatico DIAN: "&amp;$J2752,"Casilla automatica: "&amp;$J2752)))</f>
        <v/>
      </c>
    </row>
    <row r="2753">
      <c r="A2753" s="9" t="n"/>
      <c r="B2753" s="9" t="n"/>
      <c r="C2753" s="9" t="n"/>
      <c r="D2753" s="9" t="n"/>
      <c r="E2753" s="9" t="n"/>
      <c r="F2753" s="11" t="n"/>
      <c r="G2753" s="9" t="n"/>
      <c r="H2753" s="9" t="n"/>
      <c r="I2753" s="9">
        <f>IF(COUNTA($A2753:$H2753)=0,"",IF($J2753="OTRO","NO","SI"))</f>
        <v/>
      </c>
      <c r="J2753" s="9">
        <f>IF(COUNTA($A2753:$H2753)=0,"",IFERROR(LOOKUP(2,1/(((LISTS!$H$2:$H$26&lt;&gt;"")*ISNUMBER(SEARCH(LISTS!$H$2:$H$26,$G2753)))+((LISTS!$I$2:$I$26&lt;&gt;"")*ISNUMBER(SEARCH(LISTS!$I$2:$I$26,$E2753)))),LISTS!$K$2:$K$26),"OTRO"))</f>
        <v/>
      </c>
      <c r="K2753" s="11">
        <f>IF($I2753&lt;&gt;"SI",0,IFERROR($F2753,0))</f>
        <v/>
      </c>
      <c r="L2753" s="9">
        <f>IF(COUNTA($A2753:$H2753)=0,"",IF($J2753="OTRO",IFERROR(LOOKUP(2,1/(((LISTS!$H$2:$H$26&lt;&gt;"")*ISNUMBER(SEARCH(LISTS!$H$2:$H$26,$G2753)))+((LISTS!$I$2:$I$26&lt;&gt;"")*ISNUMBER(SEARCH(LISTS!$I$2:$I$26,$E2753)))),LISTS!$L$2:$L$26),"Concepto DIAN no mapeado a casilla automatica"),IF(LEFT($J2753,4)="TOPE","Control automatico DIAN: "&amp;$J2753,"Casilla automatica: "&amp;$J2753)))</f>
        <v/>
      </c>
    </row>
    <row r="2754">
      <c r="A2754" s="9" t="n"/>
      <c r="B2754" s="9" t="n"/>
      <c r="C2754" s="9" t="n"/>
      <c r="D2754" s="9" t="n"/>
      <c r="E2754" s="9" t="n"/>
      <c r="F2754" s="11" t="n"/>
      <c r="G2754" s="9" t="n"/>
      <c r="H2754" s="9" t="n"/>
      <c r="I2754" s="9">
        <f>IF(COUNTA($A2754:$H2754)=0,"",IF($J2754="OTRO","NO","SI"))</f>
        <v/>
      </c>
      <c r="J2754" s="9">
        <f>IF(COUNTA($A2754:$H2754)=0,"",IFERROR(LOOKUP(2,1/(((LISTS!$H$2:$H$26&lt;&gt;"")*ISNUMBER(SEARCH(LISTS!$H$2:$H$26,$G2754)))+((LISTS!$I$2:$I$26&lt;&gt;"")*ISNUMBER(SEARCH(LISTS!$I$2:$I$26,$E2754)))),LISTS!$K$2:$K$26),"OTRO"))</f>
        <v/>
      </c>
      <c r="K2754" s="11">
        <f>IF($I2754&lt;&gt;"SI",0,IFERROR($F2754,0))</f>
        <v/>
      </c>
      <c r="L2754" s="9">
        <f>IF(COUNTA($A2754:$H2754)=0,"",IF($J2754="OTRO",IFERROR(LOOKUP(2,1/(((LISTS!$H$2:$H$26&lt;&gt;"")*ISNUMBER(SEARCH(LISTS!$H$2:$H$26,$G2754)))+((LISTS!$I$2:$I$26&lt;&gt;"")*ISNUMBER(SEARCH(LISTS!$I$2:$I$26,$E2754)))),LISTS!$L$2:$L$26),"Concepto DIAN no mapeado a casilla automatica"),IF(LEFT($J2754,4)="TOPE","Control automatico DIAN: "&amp;$J2754,"Casilla automatica: "&amp;$J2754)))</f>
        <v/>
      </c>
    </row>
    <row r="2755">
      <c r="A2755" s="9" t="n"/>
      <c r="B2755" s="9" t="n"/>
      <c r="C2755" s="9" t="n"/>
      <c r="D2755" s="9" t="n"/>
      <c r="E2755" s="9" t="n"/>
      <c r="F2755" s="11" t="n"/>
      <c r="G2755" s="9" t="n"/>
      <c r="H2755" s="9" t="n"/>
      <c r="I2755" s="9">
        <f>IF(COUNTA($A2755:$H2755)=0,"",IF($J2755="OTRO","NO","SI"))</f>
        <v/>
      </c>
      <c r="J2755" s="9">
        <f>IF(COUNTA($A2755:$H2755)=0,"",IFERROR(LOOKUP(2,1/(((LISTS!$H$2:$H$26&lt;&gt;"")*ISNUMBER(SEARCH(LISTS!$H$2:$H$26,$G2755)))+((LISTS!$I$2:$I$26&lt;&gt;"")*ISNUMBER(SEARCH(LISTS!$I$2:$I$26,$E2755)))),LISTS!$K$2:$K$26),"OTRO"))</f>
        <v/>
      </c>
      <c r="K2755" s="11">
        <f>IF($I2755&lt;&gt;"SI",0,IFERROR($F2755,0))</f>
        <v/>
      </c>
      <c r="L2755" s="9">
        <f>IF(COUNTA($A2755:$H2755)=0,"",IF($J2755="OTRO",IFERROR(LOOKUP(2,1/(((LISTS!$H$2:$H$26&lt;&gt;"")*ISNUMBER(SEARCH(LISTS!$H$2:$H$26,$G2755)))+((LISTS!$I$2:$I$26&lt;&gt;"")*ISNUMBER(SEARCH(LISTS!$I$2:$I$26,$E2755)))),LISTS!$L$2:$L$26),"Concepto DIAN no mapeado a casilla automatica"),IF(LEFT($J2755,4)="TOPE","Control automatico DIAN: "&amp;$J2755,"Casilla automatica: "&amp;$J2755)))</f>
        <v/>
      </c>
    </row>
    <row r="2756">
      <c r="A2756" s="9" t="n"/>
      <c r="B2756" s="9" t="n"/>
      <c r="C2756" s="9" t="n"/>
      <c r="D2756" s="9" t="n"/>
      <c r="E2756" s="9" t="n"/>
      <c r="F2756" s="11" t="n"/>
      <c r="G2756" s="9" t="n"/>
      <c r="H2756" s="9" t="n"/>
      <c r="I2756" s="9">
        <f>IF(COUNTA($A2756:$H2756)=0,"",IF($J2756="OTRO","NO","SI"))</f>
        <v/>
      </c>
      <c r="J2756" s="9">
        <f>IF(COUNTA($A2756:$H2756)=0,"",IFERROR(LOOKUP(2,1/(((LISTS!$H$2:$H$26&lt;&gt;"")*ISNUMBER(SEARCH(LISTS!$H$2:$H$26,$G2756)))+((LISTS!$I$2:$I$26&lt;&gt;"")*ISNUMBER(SEARCH(LISTS!$I$2:$I$26,$E2756)))),LISTS!$K$2:$K$26),"OTRO"))</f>
        <v/>
      </c>
      <c r="K2756" s="11">
        <f>IF($I2756&lt;&gt;"SI",0,IFERROR($F2756,0))</f>
        <v/>
      </c>
      <c r="L2756" s="9">
        <f>IF(COUNTA($A2756:$H2756)=0,"",IF($J2756="OTRO",IFERROR(LOOKUP(2,1/(((LISTS!$H$2:$H$26&lt;&gt;"")*ISNUMBER(SEARCH(LISTS!$H$2:$H$26,$G2756)))+((LISTS!$I$2:$I$26&lt;&gt;"")*ISNUMBER(SEARCH(LISTS!$I$2:$I$26,$E2756)))),LISTS!$L$2:$L$26),"Concepto DIAN no mapeado a casilla automatica"),IF(LEFT($J2756,4)="TOPE","Control automatico DIAN: "&amp;$J2756,"Casilla automatica: "&amp;$J2756)))</f>
        <v/>
      </c>
    </row>
    <row r="2757">
      <c r="A2757" s="9" t="n"/>
      <c r="B2757" s="9" t="n"/>
      <c r="C2757" s="9" t="n"/>
      <c r="D2757" s="9" t="n"/>
      <c r="E2757" s="9" t="n"/>
      <c r="F2757" s="11" t="n"/>
      <c r="G2757" s="9" t="n"/>
      <c r="H2757" s="9" t="n"/>
      <c r="I2757" s="9">
        <f>IF(COUNTA($A2757:$H2757)=0,"",IF($J2757="OTRO","NO","SI"))</f>
        <v/>
      </c>
      <c r="J2757" s="9">
        <f>IF(COUNTA($A2757:$H2757)=0,"",IFERROR(LOOKUP(2,1/(((LISTS!$H$2:$H$26&lt;&gt;"")*ISNUMBER(SEARCH(LISTS!$H$2:$H$26,$G2757)))+((LISTS!$I$2:$I$26&lt;&gt;"")*ISNUMBER(SEARCH(LISTS!$I$2:$I$26,$E2757)))),LISTS!$K$2:$K$26),"OTRO"))</f>
        <v/>
      </c>
      <c r="K2757" s="11">
        <f>IF($I2757&lt;&gt;"SI",0,IFERROR($F2757,0))</f>
        <v/>
      </c>
      <c r="L2757" s="9">
        <f>IF(COUNTA($A2757:$H2757)=0,"",IF($J2757="OTRO",IFERROR(LOOKUP(2,1/(((LISTS!$H$2:$H$26&lt;&gt;"")*ISNUMBER(SEARCH(LISTS!$H$2:$H$26,$G2757)))+((LISTS!$I$2:$I$26&lt;&gt;"")*ISNUMBER(SEARCH(LISTS!$I$2:$I$26,$E2757)))),LISTS!$L$2:$L$26),"Concepto DIAN no mapeado a casilla automatica"),IF(LEFT($J2757,4)="TOPE","Control automatico DIAN: "&amp;$J2757,"Casilla automatica: "&amp;$J2757)))</f>
        <v/>
      </c>
    </row>
    <row r="2758">
      <c r="A2758" s="9" t="n"/>
      <c r="B2758" s="9" t="n"/>
      <c r="C2758" s="9" t="n"/>
      <c r="D2758" s="9" t="n"/>
      <c r="E2758" s="9" t="n"/>
      <c r="F2758" s="11" t="n"/>
      <c r="G2758" s="9" t="n"/>
      <c r="H2758" s="9" t="n"/>
      <c r="I2758" s="9">
        <f>IF(COUNTA($A2758:$H2758)=0,"",IF($J2758="OTRO","NO","SI"))</f>
        <v/>
      </c>
      <c r="J2758" s="9">
        <f>IF(COUNTA($A2758:$H2758)=0,"",IFERROR(LOOKUP(2,1/(((LISTS!$H$2:$H$26&lt;&gt;"")*ISNUMBER(SEARCH(LISTS!$H$2:$H$26,$G2758)))+((LISTS!$I$2:$I$26&lt;&gt;"")*ISNUMBER(SEARCH(LISTS!$I$2:$I$26,$E2758)))),LISTS!$K$2:$K$26),"OTRO"))</f>
        <v/>
      </c>
      <c r="K2758" s="11">
        <f>IF($I2758&lt;&gt;"SI",0,IFERROR($F2758,0))</f>
        <v/>
      </c>
      <c r="L2758" s="9">
        <f>IF(COUNTA($A2758:$H2758)=0,"",IF($J2758="OTRO",IFERROR(LOOKUP(2,1/(((LISTS!$H$2:$H$26&lt;&gt;"")*ISNUMBER(SEARCH(LISTS!$H$2:$H$26,$G2758)))+((LISTS!$I$2:$I$26&lt;&gt;"")*ISNUMBER(SEARCH(LISTS!$I$2:$I$26,$E2758)))),LISTS!$L$2:$L$26),"Concepto DIAN no mapeado a casilla automatica"),IF(LEFT($J2758,4)="TOPE","Control automatico DIAN: "&amp;$J2758,"Casilla automatica: "&amp;$J2758)))</f>
        <v/>
      </c>
    </row>
    <row r="2759">
      <c r="A2759" s="9" t="n"/>
      <c r="B2759" s="9" t="n"/>
      <c r="C2759" s="9" t="n"/>
      <c r="D2759" s="9" t="n"/>
      <c r="E2759" s="9" t="n"/>
      <c r="F2759" s="11" t="n"/>
      <c r="G2759" s="9" t="n"/>
      <c r="H2759" s="9" t="n"/>
      <c r="I2759" s="9">
        <f>IF(COUNTA($A2759:$H2759)=0,"",IF($J2759="OTRO","NO","SI"))</f>
        <v/>
      </c>
      <c r="J2759" s="9">
        <f>IF(COUNTA($A2759:$H2759)=0,"",IFERROR(LOOKUP(2,1/(((LISTS!$H$2:$H$26&lt;&gt;"")*ISNUMBER(SEARCH(LISTS!$H$2:$H$26,$G2759)))+((LISTS!$I$2:$I$26&lt;&gt;"")*ISNUMBER(SEARCH(LISTS!$I$2:$I$26,$E2759)))),LISTS!$K$2:$K$26),"OTRO"))</f>
        <v/>
      </c>
      <c r="K2759" s="11">
        <f>IF($I2759&lt;&gt;"SI",0,IFERROR($F2759,0))</f>
        <v/>
      </c>
      <c r="L2759" s="9">
        <f>IF(COUNTA($A2759:$H2759)=0,"",IF($J2759="OTRO",IFERROR(LOOKUP(2,1/(((LISTS!$H$2:$H$26&lt;&gt;"")*ISNUMBER(SEARCH(LISTS!$H$2:$H$26,$G2759)))+((LISTS!$I$2:$I$26&lt;&gt;"")*ISNUMBER(SEARCH(LISTS!$I$2:$I$26,$E2759)))),LISTS!$L$2:$L$26),"Concepto DIAN no mapeado a casilla automatica"),IF(LEFT($J2759,4)="TOPE","Control automatico DIAN: "&amp;$J2759,"Casilla automatica: "&amp;$J2759)))</f>
        <v/>
      </c>
    </row>
    <row r="2760">
      <c r="A2760" s="9" t="n"/>
      <c r="B2760" s="9" t="n"/>
      <c r="C2760" s="9" t="n"/>
      <c r="D2760" s="9" t="n"/>
      <c r="E2760" s="9" t="n"/>
      <c r="F2760" s="11" t="n"/>
      <c r="G2760" s="9" t="n"/>
      <c r="H2760" s="9" t="n"/>
      <c r="I2760" s="9">
        <f>IF(COUNTA($A2760:$H2760)=0,"",IF($J2760="OTRO","NO","SI"))</f>
        <v/>
      </c>
      <c r="J2760" s="9">
        <f>IF(COUNTA($A2760:$H2760)=0,"",IFERROR(LOOKUP(2,1/(((LISTS!$H$2:$H$26&lt;&gt;"")*ISNUMBER(SEARCH(LISTS!$H$2:$H$26,$G2760)))+((LISTS!$I$2:$I$26&lt;&gt;"")*ISNUMBER(SEARCH(LISTS!$I$2:$I$26,$E2760)))),LISTS!$K$2:$K$26),"OTRO"))</f>
        <v/>
      </c>
      <c r="K2760" s="11">
        <f>IF($I2760&lt;&gt;"SI",0,IFERROR($F2760,0))</f>
        <v/>
      </c>
      <c r="L2760" s="9">
        <f>IF(COUNTA($A2760:$H2760)=0,"",IF($J2760="OTRO",IFERROR(LOOKUP(2,1/(((LISTS!$H$2:$H$26&lt;&gt;"")*ISNUMBER(SEARCH(LISTS!$H$2:$H$26,$G2760)))+((LISTS!$I$2:$I$26&lt;&gt;"")*ISNUMBER(SEARCH(LISTS!$I$2:$I$26,$E2760)))),LISTS!$L$2:$L$26),"Concepto DIAN no mapeado a casilla automatica"),IF(LEFT($J2760,4)="TOPE","Control automatico DIAN: "&amp;$J2760,"Casilla automatica: "&amp;$J2760)))</f>
        <v/>
      </c>
    </row>
    <row r="2761">
      <c r="A2761" s="9" t="n"/>
      <c r="B2761" s="9" t="n"/>
      <c r="C2761" s="9" t="n"/>
      <c r="D2761" s="9" t="n"/>
      <c r="E2761" s="9" t="n"/>
      <c r="F2761" s="11" t="n"/>
      <c r="G2761" s="9" t="n"/>
      <c r="H2761" s="9" t="n"/>
      <c r="I2761" s="9">
        <f>IF(COUNTA($A2761:$H2761)=0,"",IF($J2761="OTRO","NO","SI"))</f>
        <v/>
      </c>
      <c r="J2761" s="9">
        <f>IF(COUNTA($A2761:$H2761)=0,"",IFERROR(LOOKUP(2,1/(((LISTS!$H$2:$H$26&lt;&gt;"")*ISNUMBER(SEARCH(LISTS!$H$2:$H$26,$G2761)))+((LISTS!$I$2:$I$26&lt;&gt;"")*ISNUMBER(SEARCH(LISTS!$I$2:$I$26,$E2761)))),LISTS!$K$2:$K$26),"OTRO"))</f>
        <v/>
      </c>
      <c r="K2761" s="11">
        <f>IF($I2761&lt;&gt;"SI",0,IFERROR($F2761,0))</f>
        <v/>
      </c>
      <c r="L2761" s="9">
        <f>IF(COUNTA($A2761:$H2761)=0,"",IF($J2761="OTRO",IFERROR(LOOKUP(2,1/(((LISTS!$H$2:$H$26&lt;&gt;"")*ISNUMBER(SEARCH(LISTS!$H$2:$H$26,$G2761)))+((LISTS!$I$2:$I$26&lt;&gt;"")*ISNUMBER(SEARCH(LISTS!$I$2:$I$26,$E2761)))),LISTS!$L$2:$L$26),"Concepto DIAN no mapeado a casilla automatica"),IF(LEFT($J2761,4)="TOPE","Control automatico DIAN: "&amp;$J2761,"Casilla automatica: "&amp;$J2761)))</f>
        <v/>
      </c>
    </row>
    <row r="2762">
      <c r="A2762" s="9" t="n"/>
      <c r="B2762" s="9" t="n"/>
      <c r="C2762" s="9" t="n"/>
      <c r="D2762" s="9" t="n"/>
      <c r="E2762" s="9" t="n"/>
      <c r="F2762" s="11" t="n"/>
      <c r="G2762" s="9" t="n"/>
      <c r="H2762" s="9" t="n"/>
      <c r="I2762" s="9">
        <f>IF(COUNTA($A2762:$H2762)=0,"",IF($J2762="OTRO","NO","SI"))</f>
        <v/>
      </c>
      <c r="J2762" s="9">
        <f>IF(COUNTA($A2762:$H2762)=0,"",IFERROR(LOOKUP(2,1/(((LISTS!$H$2:$H$26&lt;&gt;"")*ISNUMBER(SEARCH(LISTS!$H$2:$H$26,$G2762)))+((LISTS!$I$2:$I$26&lt;&gt;"")*ISNUMBER(SEARCH(LISTS!$I$2:$I$26,$E2762)))),LISTS!$K$2:$K$26),"OTRO"))</f>
        <v/>
      </c>
      <c r="K2762" s="11">
        <f>IF($I2762&lt;&gt;"SI",0,IFERROR($F2762,0))</f>
        <v/>
      </c>
      <c r="L2762" s="9">
        <f>IF(COUNTA($A2762:$H2762)=0,"",IF($J2762="OTRO",IFERROR(LOOKUP(2,1/(((LISTS!$H$2:$H$26&lt;&gt;"")*ISNUMBER(SEARCH(LISTS!$H$2:$H$26,$G2762)))+((LISTS!$I$2:$I$26&lt;&gt;"")*ISNUMBER(SEARCH(LISTS!$I$2:$I$26,$E2762)))),LISTS!$L$2:$L$26),"Concepto DIAN no mapeado a casilla automatica"),IF(LEFT($J2762,4)="TOPE","Control automatico DIAN: "&amp;$J2762,"Casilla automatica: "&amp;$J2762)))</f>
        <v/>
      </c>
    </row>
    <row r="2763">
      <c r="A2763" s="9" t="n"/>
      <c r="B2763" s="9" t="n"/>
      <c r="C2763" s="9" t="n"/>
      <c r="D2763" s="9" t="n"/>
      <c r="E2763" s="9" t="n"/>
      <c r="F2763" s="11" t="n"/>
      <c r="G2763" s="9" t="n"/>
      <c r="H2763" s="9" t="n"/>
      <c r="I2763" s="9">
        <f>IF(COUNTA($A2763:$H2763)=0,"",IF($J2763="OTRO","NO","SI"))</f>
        <v/>
      </c>
      <c r="J2763" s="9">
        <f>IF(COUNTA($A2763:$H2763)=0,"",IFERROR(LOOKUP(2,1/(((LISTS!$H$2:$H$26&lt;&gt;"")*ISNUMBER(SEARCH(LISTS!$H$2:$H$26,$G2763)))+((LISTS!$I$2:$I$26&lt;&gt;"")*ISNUMBER(SEARCH(LISTS!$I$2:$I$26,$E2763)))),LISTS!$K$2:$K$26),"OTRO"))</f>
        <v/>
      </c>
      <c r="K2763" s="11">
        <f>IF($I2763&lt;&gt;"SI",0,IFERROR($F2763,0))</f>
        <v/>
      </c>
      <c r="L2763" s="9">
        <f>IF(COUNTA($A2763:$H2763)=0,"",IF($J2763="OTRO",IFERROR(LOOKUP(2,1/(((LISTS!$H$2:$H$26&lt;&gt;"")*ISNUMBER(SEARCH(LISTS!$H$2:$H$26,$G2763)))+((LISTS!$I$2:$I$26&lt;&gt;"")*ISNUMBER(SEARCH(LISTS!$I$2:$I$26,$E2763)))),LISTS!$L$2:$L$26),"Concepto DIAN no mapeado a casilla automatica"),IF(LEFT($J2763,4)="TOPE","Control automatico DIAN: "&amp;$J2763,"Casilla automatica: "&amp;$J2763)))</f>
        <v/>
      </c>
    </row>
    <row r="2764">
      <c r="A2764" s="9" t="n"/>
      <c r="B2764" s="9" t="n"/>
      <c r="C2764" s="9" t="n"/>
      <c r="D2764" s="9" t="n"/>
      <c r="E2764" s="9" t="n"/>
      <c r="F2764" s="11" t="n"/>
      <c r="G2764" s="9" t="n"/>
      <c r="H2764" s="9" t="n"/>
      <c r="I2764" s="9">
        <f>IF(COUNTA($A2764:$H2764)=0,"",IF($J2764="OTRO","NO","SI"))</f>
        <v/>
      </c>
      <c r="J2764" s="9">
        <f>IF(COUNTA($A2764:$H2764)=0,"",IFERROR(LOOKUP(2,1/(((LISTS!$H$2:$H$26&lt;&gt;"")*ISNUMBER(SEARCH(LISTS!$H$2:$H$26,$G2764)))+((LISTS!$I$2:$I$26&lt;&gt;"")*ISNUMBER(SEARCH(LISTS!$I$2:$I$26,$E2764)))),LISTS!$K$2:$K$26),"OTRO"))</f>
        <v/>
      </c>
      <c r="K2764" s="11">
        <f>IF($I2764&lt;&gt;"SI",0,IFERROR($F2764,0))</f>
        <v/>
      </c>
      <c r="L2764" s="9">
        <f>IF(COUNTA($A2764:$H2764)=0,"",IF($J2764="OTRO",IFERROR(LOOKUP(2,1/(((LISTS!$H$2:$H$26&lt;&gt;"")*ISNUMBER(SEARCH(LISTS!$H$2:$H$26,$G2764)))+((LISTS!$I$2:$I$26&lt;&gt;"")*ISNUMBER(SEARCH(LISTS!$I$2:$I$26,$E2764)))),LISTS!$L$2:$L$26),"Concepto DIAN no mapeado a casilla automatica"),IF(LEFT($J2764,4)="TOPE","Control automatico DIAN: "&amp;$J2764,"Casilla automatica: "&amp;$J2764)))</f>
        <v/>
      </c>
    </row>
    <row r="2765">
      <c r="A2765" s="9" t="n"/>
      <c r="B2765" s="9" t="n"/>
      <c r="C2765" s="9" t="n"/>
      <c r="D2765" s="9" t="n"/>
      <c r="E2765" s="9" t="n"/>
      <c r="F2765" s="11" t="n"/>
      <c r="G2765" s="9" t="n"/>
      <c r="H2765" s="9" t="n"/>
      <c r="I2765" s="9">
        <f>IF(COUNTA($A2765:$H2765)=0,"",IF($J2765="OTRO","NO","SI"))</f>
        <v/>
      </c>
      <c r="J2765" s="9">
        <f>IF(COUNTA($A2765:$H2765)=0,"",IFERROR(LOOKUP(2,1/(((LISTS!$H$2:$H$26&lt;&gt;"")*ISNUMBER(SEARCH(LISTS!$H$2:$H$26,$G2765)))+((LISTS!$I$2:$I$26&lt;&gt;"")*ISNUMBER(SEARCH(LISTS!$I$2:$I$26,$E2765)))),LISTS!$K$2:$K$26),"OTRO"))</f>
        <v/>
      </c>
      <c r="K2765" s="11">
        <f>IF($I2765&lt;&gt;"SI",0,IFERROR($F2765,0))</f>
        <v/>
      </c>
      <c r="L2765" s="9">
        <f>IF(COUNTA($A2765:$H2765)=0,"",IF($J2765="OTRO",IFERROR(LOOKUP(2,1/(((LISTS!$H$2:$H$26&lt;&gt;"")*ISNUMBER(SEARCH(LISTS!$H$2:$H$26,$G2765)))+((LISTS!$I$2:$I$26&lt;&gt;"")*ISNUMBER(SEARCH(LISTS!$I$2:$I$26,$E2765)))),LISTS!$L$2:$L$26),"Concepto DIAN no mapeado a casilla automatica"),IF(LEFT($J2765,4)="TOPE","Control automatico DIAN: "&amp;$J2765,"Casilla automatica: "&amp;$J2765)))</f>
        <v/>
      </c>
    </row>
    <row r="2766">
      <c r="A2766" s="9" t="n"/>
      <c r="B2766" s="9" t="n"/>
      <c r="C2766" s="9" t="n"/>
      <c r="D2766" s="9" t="n"/>
      <c r="E2766" s="9" t="n"/>
      <c r="F2766" s="11" t="n"/>
      <c r="G2766" s="9" t="n"/>
      <c r="H2766" s="9" t="n"/>
      <c r="I2766" s="9">
        <f>IF(COUNTA($A2766:$H2766)=0,"",IF($J2766="OTRO","NO","SI"))</f>
        <v/>
      </c>
      <c r="J2766" s="9">
        <f>IF(COUNTA($A2766:$H2766)=0,"",IFERROR(LOOKUP(2,1/(((LISTS!$H$2:$H$26&lt;&gt;"")*ISNUMBER(SEARCH(LISTS!$H$2:$H$26,$G2766)))+((LISTS!$I$2:$I$26&lt;&gt;"")*ISNUMBER(SEARCH(LISTS!$I$2:$I$26,$E2766)))),LISTS!$K$2:$K$26),"OTRO"))</f>
        <v/>
      </c>
      <c r="K2766" s="11">
        <f>IF($I2766&lt;&gt;"SI",0,IFERROR($F2766,0))</f>
        <v/>
      </c>
      <c r="L2766" s="9">
        <f>IF(COUNTA($A2766:$H2766)=0,"",IF($J2766="OTRO",IFERROR(LOOKUP(2,1/(((LISTS!$H$2:$H$26&lt;&gt;"")*ISNUMBER(SEARCH(LISTS!$H$2:$H$26,$G2766)))+((LISTS!$I$2:$I$26&lt;&gt;"")*ISNUMBER(SEARCH(LISTS!$I$2:$I$26,$E2766)))),LISTS!$L$2:$L$26),"Concepto DIAN no mapeado a casilla automatica"),IF(LEFT($J2766,4)="TOPE","Control automatico DIAN: "&amp;$J2766,"Casilla automatica: "&amp;$J2766)))</f>
        <v/>
      </c>
    </row>
    <row r="2767">
      <c r="A2767" s="9" t="n"/>
      <c r="B2767" s="9" t="n"/>
      <c r="C2767" s="9" t="n"/>
      <c r="D2767" s="9" t="n"/>
      <c r="E2767" s="9" t="n"/>
      <c r="F2767" s="11" t="n"/>
      <c r="G2767" s="9" t="n"/>
      <c r="H2767" s="9" t="n"/>
      <c r="I2767" s="9">
        <f>IF(COUNTA($A2767:$H2767)=0,"",IF($J2767="OTRO","NO","SI"))</f>
        <v/>
      </c>
      <c r="J2767" s="9">
        <f>IF(COUNTA($A2767:$H2767)=0,"",IFERROR(LOOKUP(2,1/(((LISTS!$H$2:$H$26&lt;&gt;"")*ISNUMBER(SEARCH(LISTS!$H$2:$H$26,$G2767)))+((LISTS!$I$2:$I$26&lt;&gt;"")*ISNUMBER(SEARCH(LISTS!$I$2:$I$26,$E2767)))),LISTS!$K$2:$K$26),"OTRO"))</f>
        <v/>
      </c>
      <c r="K2767" s="11">
        <f>IF($I2767&lt;&gt;"SI",0,IFERROR($F2767,0))</f>
        <v/>
      </c>
      <c r="L2767" s="9">
        <f>IF(COUNTA($A2767:$H2767)=0,"",IF($J2767="OTRO",IFERROR(LOOKUP(2,1/(((LISTS!$H$2:$H$26&lt;&gt;"")*ISNUMBER(SEARCH(LISTS!$H$2:$H$26,$G2767)))+((LISTS!$I$2:$I$26&lt;&gt;"")*ISNUMBER(SEARCH(LISTS!$I$2:$I$26,$E2767)))),LISTS!$L$2:$L$26),"Concepto DIAN no mapeado a casilla automatica"),IF(LEFT($J2767,4)="TOPE","Control automatico DIAN: "&amp;$J2767,"Casilla automatica: "&amp;$J2767)))</f>
        <v/>
      </c>
    </row>
    <row r="2768">
      <c r="A2768" s="9" t="n"/>
      <c r="B2768" s="9" t="n"/>
      <c r="C2768" s="9" t="n"/>
      <c r="D2768" s="9" t="n"/>
      <c r="E2768" s="9" t="n"/>
      <c r="F2768" s="11" t="n"/>
      <c r="G2768" s="9" t="n"/>
      <c r="H2768" s="9" t="n"/>
      <c r="I2768" s="9">
        <f>IF(COUNTA($A2768:$H2768)=0,"",IF($J2768="OTRO","NO","SI"))</f>
        <v/>
      </c>
      <c r="J2768" s="9">
        <f>IF(COUNTA($A2768:$H2768)=0,"",IFERROR(LOOKUP(2,1/(((LISTS!$H$2:$H$26&lt;&gt;"")*ISNUMBER(SEARCH(LISTS!$H$2:$H$26,$G2768)))+((LISTS!$I$2:$I$26&lt;&gt;"")*ISNUMBER(SEARCH(LISTS!$I$2:$I$26,$E2768)))),LISTS!$K$2:$K$26),"OTRO"))</f>
        <v/>
      </c>
      <c r="K2768" s="11">
        <f>IF($I2768&lt;&gt;"SI",0,IFERROR($F2768,0))</f>
        <v/>
      </c>
      <c r="L2768" s="9">
        <f>IF(COUNTA($A2768:$H2768)=0,"",IF($J2768="OTRO",IFERROR(LOOKUP(2,1/(((LISTS!$H$2:$H$26&lt;&gt;"")*ISNUMBER(SEARCH(LISTS!$H$2:$H$26,$G2768)))+((LISTS!$I$2:$I$26&lt;&gt;"")*ISNUMBER(SEARCH(LISTS!$I$2:$I$26,$E2768)))),LISTS!$L$2:$L$26),"Concepto DIAN no mapeado a casilla automatica"),IF(LEFT($J2768,4)="TOPE","Control automatico DIAN: "&amp;$J2768,"Casilla automatica: "&amp;$J2768)))</f>
        <v/>
      </c>
    </row>
    <row r="2769">
      <c r="A2769" s="9" t="n"/>
      <c r="B2769" s="9" t="n"/>
      <c r="C2769" s="9" t="n"/>
      <c r="D2769" s="9" t="n"/>
      <c r="E2769" s="9" t="n"/>
      <c r="F2769" s="11" t="n"/>
      <c r="G2769" s="9" t="n"/>
      <c r="H2769" s="9" t="n"/>
      <c r="I2769" s="9">
        <f>IF(COUNTA($A2769:$H2769)=0,"",IF($J2769="OTRO","NO","SI"))</f>
        <v/>
      </c>
      <c r="J2769" s="9">
        <f>IF(COUNTA($A2769:$H2769)=0,"",IFERROR(LOOKUP(2,1/(((LISTS!$H$2:$H$26&lt;&gt;"")*ISNUMBER(SEARCH(LISTS!$H$2:$H$26,$G2769)))+((LISTS!$I$2:$I$26&lt;&gt;"")*ISNUMBER(SEARCH(LISTS!$I$2:$I$26,$E2769)))),LISTS!$K$2:$K$26),"OTRO"))</f>
        <v/>
      </c>
      <c r="K2769" s="11">
        <f>IF($I2769&lt;&gt;"SI",0,IFERROR($F2769,0))</f>
        <v/>
      </c>
      <c r="L2769" s="9">
        <f>IF(COUNTA($A2769:$H2769)=0,"",IF($J2769="OTRO",IFERROR(LOOKUP(2,1/(((LISTS!$H$2:$H$26&lt;&gt;"")*ISNUMBER(SEARCH(LISTS!$H$2:$H$26,$G2769)))+((LISTS!$I$2:$I$26&lt;&gt;"")*ISNUMBER(SEARCH(LISTS!$I$2:$I$26,$E2769)))),LISTS!$L$2:$L$26),"Concepto DIAN no mapeado a casilla automatica"),IF(LEFT($J2769,4)="TOPE","Control automatico DIAN: "&amp;$J2769,"Casilla automatica: "&amp;$J2769)))</f>
        <v/>
      </c>
    </row>
    <row r="2770">
      <c r="A2770" s="9" t="n"/>
      <c r="B2770" s="9" t="n"/>
      <c r="C2770" s="9" t="n"/>
      <c r="D2770" s="9" t="n"/>
      <c r="E2770" s="9" t="n"/>
      <c r="F2770" s="11" t="n"/>
      <c r="G2770" s="9" t="n"/>
      <c r="H2770" s="9" t="n"/>
      <c r="I2770" s="9">
        <f>IF(COUNTA($A2770:$H2770)=0,"",IF($J2770="OTRO","NO","SI"))</f>
        <v/>
      </c>
      <c r="J2770" s="9">
        <f>IF(COUNTA($A2770:$H2770)=0,"",IFERROR(LOOKUP(2,1/(((LISTS!$H$2:$H$26&lt;&gt;"")*ISNUMBER(SEARCH(LISTS!$H$2:$H$26,$G2770)))+((LISTS!$I$2:$I$26&lt;&gt;"")*ISNUMBER(SEARCH(LISTS!$I$2:$I$26,$E2770)))),LISTS!$K$2:$K$26),"OTRO"))</f>
        <v/>
      </c>
      <c r="K2770" s="11">
        <f>IF($I2770&lt;&gt;"SI",0,IFERROR($F2770,0))</f>
        <v/>
      </c>
      <c r="L2770" s="9">
        <f>IF(COUNTA($A2770:$H2770)=0,"",IF($J2770="OTRO",IFERROR(LOOKUP(2,1/(((LISTS!$H$2:$H$26&lt;&gt;"")*ISNUMBER(SEARCH(LISTS!$H$2:$H$26,$G2770)))+((LISTS!$I$2:$I$26&lt;&gt;"")*ISNUMBER(SEARCH(LISTS!$I$2:$I$26,$E2770)))),LISTS!$L$2:$L$26),"Concepto DIAN no mapeado a casilla automatica"),IF(LEFT($J2770,4)="TOPE","Control automatico DIAN: "&amp;$J2770,"Casilla automatica: "&amp;$J2770)))</f>
        <v/>
      </c>
    </row>
    <row r="2771">
      <c r="A2771" s="9" t="n"/>
      <c r="B2771" s="9" t="n"/>
      <c r="C2771" s="9" t="n"/>
      <c r="D2771" s="9" t="n"/>
      <c r="E2771" s="9" t="n"/>
      <c r="F2771" s="11" t="n"/>
      <c r="G2771" s="9" t="n"/>
      <c r="H2771" s="9" t="n"/>
      <c r="I2771" s="9">
        <f>IF(COUNTA($A2771:$H2771)=0,"",IF($J2771="OTRO","NO","SI"))</f>
        <v/>
      </c>
      <c r="J2771" s="9">
        <f>IF(COUNTA($A2771:$H2771)=0,"",IFERROR(LOOKUP(2,1/(((LISTS!$H$2:$H$26&lt;&gt;"")*ISNUMBER(SEARCH(LISTS!$H$2:$H$26,$G2771)))+((LISTS!$I$2:$I$26&lt;&gt;"")*ISNUMBER(SEARCH(LISTS!$I$2:$I$26,$E2771)))),LISTS!$K$2:$K$26),"OTRO"))</f>
        <v/>
      </c>
      <c r="K2771" s="11">
        <f>IF($I2771&lt;&gt;"SI",0,IFERROR($F2771,0))</f>
        <v/>
      </c>
      <c r="L2771" s="9">
        <f>IF(COUNTA($A2771:$H2771)=0,"",IF($J2771="OTRO",IFERROR(LOOKUP(2,1/(((LISTS!$H$2:$H$26&lt;&gt;"")*ISNUMBER(SEARCH(LISTS!$H$2:$H$26,$G2771)))+((LISTS!$I$2:$I$26&lt;&gt;"")*ISNUMBER(SEARCH(LISTS!$I$2:$I$26,$E2771)))),LISTS!$L$2:$L$26),"Concepto DIAN no mapeado a casilla automatica"),IF(LEFT($J2771,4)="TOPE","Control automatico DIAN: "&amp;$J2771,"Casilla automatica: "&amp;$J2771)))</f>
        <v/>
      </c>
    </row>
    <row r="2772">
      <c r="A2772" s="9" t="n"/>
      <c r="B2772" s="9" t="n"/>
      <c r="C2772" s="9" t="n"/>
      <c r="D2772" s="9" t="n"/>
      <c r="E2772" s="9" t="n"/>
      <c r="F2772" s="11" t="n"/>
      <c r="G2772" s="9" t="n"/>
      <c r="H2772" s="9" t="n"/>
      <c r="I2772" s="9">
        <f>IF(COUNTA($A2772:$H2772)=0,"",IF($J2772="OTRO","NO","SI"))</f>
        <v/>
      </c>
      <c r="J2772" s="9">
        <f>IF(COUNTA($A2772:$H2772)=0,"",IFERROR(LOOKUP(2,1/(((LISTS!$H$2:$H$26&lt;&gt;"")*ISNUMBER(SEARCH(LISTS!$H$2:$H$26,$G2772)))+((LISTS!$I$2:$I$26&lt;&gt;"")*ISNUMBER(SEARCH(LISTS!$I$2:$I$26,$E2772)))),LISTS!$K$2:$K$26),"OTRO"))</f>
        <v/>
      </c>
      <c r="K2772" s="11">
        <f>IF($I2772&lt;&gt;"SI",0,IFERROR($F2772,0))</f>
        <v/>
      </c>
      <c r="L2772" s="9">
        <f>IF(COUNTA($A2772:$H2772)=0,"",IF($J2772="OTRO",IFERROR(LOOKUP(2,1/(((LISTS!$H$2:$H$26&lt;&gt;"")*ISNUMBER(SEARCH(LISTS!$H$2:$H$26,$G2772)))+((LISTS!$I$2:$I$26&lt;&gt;"")*ISNUMBER(SEARCH(LISTS!$I$2:$I$26,$E2772)))),LISTS!$L$2:$L$26),"Concepto DIAN no mapeado a casilla automatica"),IF(LEFT($J2772,4)="TOPE","Control automatico DIAN: "&amp;$J2772,"Casilla automatica: "&amp;$J2772)))</f>
        <v/>
      </c>
    </row>
    <row r="2773">
      <c r="A2773" s="9" t="n"/>
      <c r="B2773" s="9" t="n"/>
      <c r="C2773" s="9" t="n"/>
      <c r="D2773" s="9" t="n"/>
      <c r="E2773" s="9" t="n"/>
      <c r="F2773" s="11" t="n"/>
      <c r="G2773" s="9" t="n"/>
      <c r="H2773" s="9" t="n"/>
      <c r="I2773" s="9">
        <f>IF(COUNTA($A2773:$H2773)=0,"",IF($J2773="OTRO","NO","SI"))</f>
        <v/>
      </c>
      <c r="J2773" s="9">
        <f>IF(COUNTA($A2773:$H2773)=0,"",IFERROR(LOOKUP(2,1/(((LISTS!$H$2:$H$26&lt;&gt;"")*ISNUMBER(SEARCH(LISTS!$H$2:$H$26,$G2773)))+((LISTS!$I$2:$I$26&lt;&gt;"")*ISNUMBER(SEARCH(LISTS!$I$2:$I$26,$E2773)))),LISTS!$K$2:$K$26),"OTRO"))</f>
        <v/>
      </c>
      <c r="K2773" s="11">
        <f>IF($I2773&lt;&gt;"SI",0,IFERROR($F2773,0))</f>
        <v/>
      </c>
      <c r="L2773" s="9">
        <f>IF(COUNTA($A2773:$H2773)=0,"",IF($J2773="OTRO",IFERROR(LOOKUP(2,1/(((LISTS!$H$2:$H$26&lt;&gt;"")*ISNUMBER(SEARCH(LISTS!$H$2:$H$26,$G2773)))+((LISTS!$I$2:$I$26&lt;&gt;"")*ISNUMBER(SEARCH(LISTS!$I$2:$I$26,$E2773)))),LISTS!$L$2:$L$26),"Concepto DIAN no mapeado a casilla automatica"),IF(LEFT($J2773,4)="TOPE","Control automatico DIAN: "&amp;$J2773,"Casilla automatica: "&amp;$J2773)))</f>
        <v/>
      </c>
    </row>
    <row r="2774">
      <c r="A2774" s="9" t="n"/>
      <c r="B2774" s="9" t="n"/>
      <c r="C2774" s="9" t="n"/>
      <c r="D2774" s="9" t="n"/>
      <c r="E2774" s="9" t="n"/>
      <c r="F2774" s="11" t="n"/>
      <c r="G2774" s="9" t="n"/>
      <c r="H2774" s="9" t="n"/>
      <c r="I2774" s="9">
        <f>IF(COUNTA($A2774:$H2774)=0,"",IF($J2774="OTRO","NO","SI"))</f>
        <v/>
      </c>
      <c r="J2774" s="9">
        <f>IF(COUNTA($A2774:$H2774)=0,"",IFERROR(LOOKUP(2,1/(((LISTS!$H$2:$H$26&lt;&gt;"")*ISNUMBER(SEARCH(LISTS!$H$2:$H$26,$G2774)))+((LISTS!$I$2:$I$26&lt;&gt;"")*ISNUMBER(SEARCH(LISTS!$I$2:$I$26,$E2774)))),LISTS!$K$2:$K$26),"OTRO"))</f>
        <v/>
      </c>
      <c r="K2774" s="11">
        <f>IF($I2774&lt;&gt;"SI",0,IFERROR($F2774,0))</f>
        <v/>
      </c>
      <c r="L2774" s="9">
        <f>IF(COUNTA($A2774:$H2774)=0,"",IF($J2774="OTRO",IFERROR(LOOKUP(2,1/(((LISTS!$H$2:$H$26&lt;&gt;"")*ISNUMBER(SEARCH(LISTS!$H$2:$H$26,$G2774)))+((LISTS!$I$2:$I$26&lt;&gt;"")*ISNUMBER(SEARCH(LISTS!$I$2:$I$26,$E2774)))),LISTS!$L$2:$L$26),"Concepto DIAN no mapeado a casilla automatica"),IF(LEFT($J2774,4)="TOPE","Control automatico DIAN: "&amp;$J2774,"Casilla automatica: "&amp;$J2774)))</f>
        <v/>
      </c>
    </row>
    <row r="2775">
      <c r="A2775" s="9" t="n"/>
      <c r="B2775" s="9" t="n"/>
      <c r="C2775" s="9" t="n"/>
      <c r="D2775" s="9" t="n"/>
      <c r="E2775" s="9" t="n"/>
      <c r="F2775" s="11" t="n"/>
      <c r="G2775" s="9" t="n"/>
      <c r="H2775" s="9" t="n"/>
      <c r="I2775" s="9">
        <f>IF(COUNTA($A2775:$H2775)=0,"",IF($J2775="OTRO","NO","SI"))</f>
        <v/>
      </c>
      <c r="J2775" s="9">
        <f>IF(COUNTA($A2775:$H2775)=0,"",IFERROR(LOOKUP(2,1/(((LISTS!$H$2:$H$26&lt;&gt;"")*ISNUMBER(SEARCH(LISTS!$H$2:$H$26,$G2775)))+((LISTS!$I$2:$I$26&lt;&gt;"")*ISNUMBER(SEARCH(LISTS!$I$2:$I$26,$E2775)))),LISTS!$K$2:$K$26),"OTRO"))</f>
        <v/>
      </c>
      <c r="K2775" s="11">
        <f>IF($I2775&lt;&gt;"SI",0,IFERROR($F2775,0))</f>
        <v/>
      </c>
      <c r="L2775" s="9">
        <f>IF(COUNTA($A2775:$H2775)=0,"",IF($J2775="OTRO",IFERROR(LOOKUP(2,1/(((LISTS!$H$2:$H$26&lt;&gt;"")*ISNUMBER(SEARCH(LISTS!$H$2:$H$26,$G2775)))+((LISTS!$I$2:$I$26&lt;&gt;"")*ISNUMBER(SEARCH(LISTS!$I$2:$I$26,$E2775)))),LISTS!$L$2:$L$26),"Concepto DIAN no mapeado a casilla automatica"),IF(LEFT($J2775,4)="TOPE","Control automatico DIAN: "&amp;$J2775,"Casilla automatica: "&amp;$J2775)))</f>
        <v/>
      </c>
    </row>
    <row r="2776">
      <c r="A2776" s="9" t="n"/>
      <c r="B2776" s="9" t="n"/>
      <c r="C2776" s="9" t="n"/>
      <c r="D2776" s="9" t="n"/>
      <c r="E2776" s="9" t="n"/>
      <c r="F2776" s="11" t="n"/>
      <c r="G2776" s="9" t="n"/>
      <c r="H2776" s="9" t="n"/>
      <c r="I2776" s="9">
        <f>IF(COUNTA($A2776:$H2776)=0,"",IF($J2776="OTRO","NO","SI"))</f>
        <v/>
      </c>
      <c r="J2776" s="9">
        <f>IF(COUNTA($A2776:$H2776)=0,"",IFERROR(LOOKUP(2,1/(((LISTS!$H$2:$H$26&lt;&gt;"")*ISNUMBER(SEARCH(LISTS!$H$2:$H$26,$G2776)))+((LISTS!$I$2:$I$26&lt;&gt;"")*ISNUMBER(SEARCH(LISTS!$I$2:$I$26,$E2776)))),LISTS!$K$2:$K$26),"OTRO"))</f>
        <v/>
      </c>
      <c r="K2776" s="11">
        <f>IF($I2776&lt;&gt;"SI",0,IFERROR($F2776,0))</f>
        <v/>
      </c>
      <c r="L2776" s="9">
        <f>IF(COUNTA($A2776:$H2776)=0,"",IF($J2776="OTRO",IFERROR(LOOKUP(2,1/(((LISTS!$H$2:$H$26&lt;&gt;"")*ISNUMBER(SEARCH(LISTS!$H$2:$H$26,$G2776)))+((LISTS!$I$2:$I$26&lt;&gt;"")*ISNUMBER(SEARCH(LISTS!$I$2:$I$26,$E2776)))),LISTS!$L$2:$L$26),"Concepto DIAN no mapeado a casilla automatica"),IF(LEFT($J2776,4)="TOPE","Control automatico DIAN: "&amp;$J2776,"Casilla automatica: "&amp;$J2776)))</f>
        <v/>
      </c>
    </row>
    <row r="2777">
      <c r="A2777" s="9" t="n"/>
      <c r="B2777" s="9" t="n"/>
      <c r="C2777" s="9" t="n"/>
      <c r="D2777" s="9" t="n"/>
      <c r="E2777" s="9" t="n"/>
      <c r="F2777" s="11" t="n"/>
      <c r="G2777" s="9" t="n"/>
      <c r="H2777" s="9" t="n"/>
      <c r="I2777" s="9">
        <f>IF(COUNTA($A2777:$H2777)=0,"",IF($J2777="OTRO","NO","SI"))</f>
        <v/>
      </c>
      <c r="J2777" s="9">
        <f>IF(COUNTA($A2777:$H2777)=0,"",IFERROR(LOOKUP(2,1/(((LISTS!$H$2:$H$26&lt;&gt;"")*ISNUMBER(SEARCH(LISTS!$H$2:$H$26,$G2777)))+((LISTS!$I$2:$I$26&lt;&gt;"")*ISNUMBER(SEARCH(LISTS!$I$2:$I$26,$E2777)))),LISTS!$K$2:$K$26),"OTRO"))</f>
        <v/>
      </c>
      <c r="K2777" s="11">
        <f>IF($I2777&lt;&gt;"SI",0,IFERROR($F2777,0))</f>
        <v/>
      </c>
      <c r="L2777" s="9">
        <f>IF(COUNTA($A2777:$H2777)=0,"",IF($J2777="OTRO",IFERROR(LOOKUP(2,1/(((LISTS!$H$2:$H$26&lt;&gt;"")*ISNUMBER(SEARCH(LISTS!$H$2:$H$26,$G2777)))+((LISTS!$I$2:$I$26&lt;&gt;"")*ISNUMBER(SEARCH(LISTS!$I$2:$I$26,$E2777)))),LISTS!$L$2:$L$26),"Concepto DIAN no mapeado a casilla automatica"),IF(LEFT($J2777,4)="TOPE","Control automatico DIAN: "&amp;$J2777,"Casilla automatica: "&amp;$J2777)))</f>
        <v/>
      </c>
    </row>
    <row r="2778">
      <c r="A2778" s="9" t="n"/>
      <c r="B2778" s="9" t="n"/>
      <c r="C2778" s="9" t="n"/>
      <c r="D2778" s="9" t="n"/>
      <c r="E2778" s="9" t="n"/>
      <c r="F2778" s="11" t="n"/>
      <c r="G2778" s="9" t="n"/>
      <c r="H2778" s="9" t="n"/>
      <c r="I2778" s="9">
        <f>IF(COUNTA($A2778:$H2778)=0,"",IF($J2778="OTRO","NO","SI"))</f>
        <v/>
      </c>
      <c r="J2778" s="9">
        <f>IF(COUNTA($A2778:$H2778)=0,"",IFERROR(LOOKUP(2,1/(((LISTS!$H$2:$H$26&lt;&gt;"")*ISNUMBER(SEARCH(LISTS!$H$2:$H$26,$G2778)))+((LISTS!$I$2:$I$26&lt;&gt;"")*ISNUMBER(SEARCH(LISTS!$I$2:$I$26,$E2778)))),LISTS!$K$2:$K$26),"OTRO"))</f>
        <v/>
      </c>
      <c r="K2778" s="11">
        <f>IF($I2778&lt;&gt;"SI",0,IFERROR($F2778,0))</f>
        <v/>
      </c>
      <c r="L2778" s="9">
        <f>IF(COUNTA($A2778:$H2778)=0,"",IF($J2778="OTRO",IFERROR(LOOKUP(2,1/(((LISTS!$H$2:$H$26&lt;&gt;"")*ISNUMBER(SEARCH(LISTS!$H$2:$H$26,$G2778)))+((LISTS!$I$2:$I$26&lt;&gt;"")*ISNUMBER(SEARCH(LISTS!$I$2:$I$26,$E2778)))),LISTS!$L$2:$L$26),"Concepto DIAN no mapeado a casilla automatica"),IF(LEFT($J2778,4)="TOPE","Control automatico DIAN: "&amp;$J2778,"Casilla automatica: "&amp;$J2778)))</f>
        <v/>
      </c>
    </row>
    <row r="2779">
      <c r="A2779" s="9" t="n"/>
      <c r="B2779" s="9" t="n"/>
      <c r="C2779" s="9" t="n"/>
      <c r="D2779" s="9" t="n"/>
      <c r="E2779" s="9" t="n"/>
      <c r="F2779" s="11" t="n"/>
      <c r="G2779" s="9" t="n"/>
      <c r="H2779" s="9" t="n"/>
      <c r="I2779" s="9">
        <f>IF(COUNTA($A2779:$H2779)=0,"",IF($J2779="OTRO","NO","SI"))</f>
        <v/>
      </c>
      <c r="J2779" s="9">
        <f>IF(COUNTA($A2779:$H2779)=0,"",IFERROR(LOOKUP(2,1/(((LISTS!$H$2:$H$26&lt;&gt;"")*ISNUMBER(SEARCH(LISTS!$H$2:$H$26,$G2779)))+((LISTS!$I$2:$I$26&lt;&gt;"")*ISNUMBER(SEARCH(LISTS!$I$2:$I$26,$E2779)))),LISTS!$K$2:$K$26),"OTRO"))</f>
        <v/>
      </c>
      <c r="K2779" s="11">
        <f>IF($I2779&lt;&gt;"SI",0,IFERROR($F2779,0))</f>
        <v/>
      </c>
      <c r="L2779" s="9">
        <f>IF(COUNTA($A2779:$H2779)=0,"",IF($J2779="OTRO",IFERROR(LOOKUP(2,1/(((LISTS!$H$2:$H$26&lt;&gt;"")*ISNUMBER(SEARCH(LISTS!$H$2:$H$26,$G2779)))+((LISTS!$I$2:$I$26&lt;&gt;"")*ISNUMBER(SEARCH(LISTS!$I$2:$I$26,$E2779)))),LISTS!$L$2:$L$26),"Concepto DIAN no mapeado a casilla automatica"),IF(LEFT($J2779,4)="TOPE","Control automatico DIAN: "&amp;$J2779,"Casilla automatica: "&amp;$J2779)))</f>
        <v/>
      </c>
    </row>
    <row r="2780">
      <c r="A2780" s="9" t="n"/>
      <c r="B2780" s="9" t="n"/>
      <c r="C2780" s="9" t="n"/>
      <c r="D2780" s="9" t="n"/>
      <c r="E2780" s="9" t="n"/>
      <c r="F2780" s="11" t="n"/>
      <c r="G2780" s="9" t="n"/>
      <c r="H2780" s="9" t="n"/>
      <c r="I2780" s="9">
        <f>IF(COUNTA($A2780:$H2780)=0,"",IF($J2780="OTRO","NO","SI"))</f>
        <v/>
      </c>
      <c r="J2780" s="9">
        <f>IF(COUNTA($A2780:$H2780)=0,"",IFERROR(LOOKUP(2,1/(((LISTS!$H$2:$H$26&lt;&gt;"")*ISNUMBER(SEARCH(LISTS!$H$2:$H$26,$G2780)))+((LISTS!$I$2:$I$26&lt;&gt;"")*ISNUMBER(SEARCH(LISTS!$I$2:$I$26,$E2780)))),LISTS!$K$2:$K$26),"OTRO"))</f>
        <v/>
      </c>
      <c r="K2780" s="11">
        <f>IF($I2780&lt;&gt;"SI",0,IFERROR($F2780,0))</f>
        <v/>
      </c>
      <c r="L2780" s="9">
        <f>IF(COUNTA($A2780:$H2780)=0,"",IF($J2780="OTRO",IFERROR(LOOKUP(2,1/(((LISTS!$H$2:$H$26&lt;&gt;"")*ISNUMBER(SEARCH(LISTS!$H$2:$H$26,$G2780)))+((LISTS!$I$2:$I$26&lt;&gt;"")*ISNUMBER(SEARCH(LISTS!$I$2:$I$26,$E2780)))),LISTS!$L$2:$L$26),"Concepto DIAN no mapeado a casilla automatica"),IF(LEFT($J2780,4)="TOPE","Control automatico DIAN: "&amp;$J2780,"Casilla automatica: "&amp;$J2780)))</f>
        <v/>
      </c>
    </row>
    <row r="2781">
      <c r="A2781" s="9" t="n"/>
      <c r="B2781" s="9" t="n"/>
      <c r="C2781" s="9" t="n"/>
      <c r="D2781" s="9" t="n"/>
      <c r="E2781" s="9" t="n"/>
      <c r="F2781" s="11" t="n"/>
      <c r="G2781" s="9" t="n"/>
      <c r="H2781" s="9" t="n"/>
      <c r="I2781" s="9">
        <f>IF(COUNTA($A2781:$H2781)=0,"",IF($J2781="OTRO","NO","SI"))</f>
        <v/>
      </c>
      <c r="J2781" s="9">
        <f>IF(COUNTA($A2781:$H2781)=0,"",IFERROR(LOOKUP(2,1/(((LISTS!$H$2:$H$26&lt;&gt;"")*ISNUMBER(SEARCH(LISTS!$H$2:$H$26,$G2781)))+((LISTS!$I$2:$I$26&lt;&gt;"")*ISNUMBER(SEARCH(LISTS!$I$2:$I$26,$E2781)))),LISTS!$K$2:$K$26),"OTRO"))</f>
        <v/>
      </c>
      <c r="K2781" s="11">
        <f>IF($I2781&lt;&gt;"SI",0,IFERROR($F2781,0))</f>
        <v/>
      </c>
      <c r="L2781" s="9">
        <f>IF(COUNTA($A2781:$H2781)=0,"",IF($J2781="OTRO",IFERROR(LOOKUP(2,1/(((LISTS!$H$2:$H$26&lt;&gt;"")*ISNUMBER(SEARCH(LISTS!$H$2:$H$26,$G2781)))+((LISTS!$I$2:$I$26&lt;&gt;"")*ISNUMBER(SEARCH(LISTS!$I$2:$I$26,$E2781)))),LISTS!$L$2:$L$26),"Concepto DIAN no mapeado a casilla automatica"),IF(LEFT($J2781,4)="TOPE","Control automatico DIAN: "&amp;$J2781,"Casilla automatica: "&amp;$J2781)))</f>
        <v/>
      </c>
    </row>
    <row r="2782">
      <c r="A2782" s="9" t="n"/>
      <c r="B2782" s="9" t="n"/>
      <c r="C2782" s="9" t="n"/>
      <c r="D2782" s="9" t="n"/>
      <c r="E2782" s="9" t="n"/>
      <c r="F2782" s="11" t="n"/>
      <c r="G2782" s="9" t="n"/>
      <c r="H2782" s="9" t="n"/>
      <c r="I2782" s="9">
        <f>IF(COUNTA($A2782:$H2782)=0,"",IF($J2782="OTRO","NO","SI"))</f>
        <v/>
      </c>
      <c r="J2782" s="9">
        <f>IF(COUNTA($A2782:$H2782)=0,"",IFERROR(LOOKUP(2,1/(((LISTS!$H$2:$H$26&lt;&gt;"")*ISNUMBER(SEARCH(LISTS!$H$2:$H$26,$G2782)))+((LISTS!$I$2:$I$26&lt;&gt;"")*ISNUMBER(SEARCH(LISTS!$I$2:$I$26,$E2782)))),LISTS!$K$2:$K$26),"OTRO"))</f>
        <v/>
      </c>
      <c r="K2782" s="11">
        <f>IF($I2782&lt;&gt;"SI",0,IFERROR($F2782,0))</f>
        <v/>
      </c>
      <c r="L2782" s="9">
        <f>IF(COUNTA($A2782:$H2782)=0,"",IF($J2782="OTRO",IFERROR(LOOKUP(2,1/(((LISTS!$H$2:$H$26&lt;&gt;"")*ISNUMBER(SEARCH(LISTS!$H$2:$H$26,$G2782)))+((LISTS!$I$2:$I$26&lt;&gt;"")*ISNUMBER(SEARCH(LISTS!$I$2:$I$26,$E2782)))),LISTS!$L$2:$L$26),"Concepto DIAN no mapeado a casilla automatica"),IF(LEFT($J2782,4)="TOPE","Control automatico DIAN: "&amp;$J2782,"Casilla automatica: "&amp;$J2782)))</f>
        <v/>
      </c>
    </row>
    <row r="2783">
      <c r="A2783" s="9" t="n"/>
      <c r="B2783" s="9" t="n"/>
      <c r="C2783" s="9" t="n"/>
      <c r="D2783" s="9" t="n"/>
      <c r="E2783" s="9" t="n"/>
      <c r="F2783" s="11" t="n"/>
      <c r="G2783" s="9" t="n"/>
      <c r="H2783" s="9" t="n"/>
      <c r="I2783" s="9">
        <f>IF(COUNTA($A2783:$H2783)=0,"",IF($J2783="OTRO","NO","SI"))</f>
        <v/>
      </c>
      <c r="J2783" s="9">
        <f>IF(COUNTA($A2783:$H2783)=0,"",IFERROR(LOOKUP(2,1/(((LISTS!$H$2:$H$26&lt;&gt;"")*ISNUMBER(SEARCH(LISTS!$H$2:$H$26,$G2783)))+((LISTS!$I$2:$I$26&lt;&gt;"")*ISNUMBER(SEARCH(LISTS!$I$2:$I$26,$E2783)))),LISTS!$K$2:$K$26),"OTRO"))</f>
        <v/>
      </c>
      <c r="K2783" s="11">
        <f>IF($I2783&lt;&gt;"SI",0,IFERROR($F2783,0))</f>
        <v/>
      </c>
      <c r="L2783" s="9">
        <f>IF(COUNTA($A2783:$H2783)=0,"",IF($J2783="OTRO",IFERROR(LOOKUP(2,1/(((LISTS!$H$2:$H$26&lt;&gt;"")*ISNUMBER(SEARCH(LISTS!$H$2:$H$26,$G2783)))+((LISTS!$I$2:$I$26&lt;&gt;"")*ISNUMBER(SEARCH(LISTS!$I$2:$I$26,$E2783)))),LISTS!$L$2:$L$26),"Concepto DIAN no mapeado a casilla automatica"),IF(LEFT($J2783,4)="TOPE","Control automatico DIAN: "&amp;$J2783,"Casilla automatica: "&amp;$J2783)))</f>
        <v/>
      </c>
    </row>
    <row r="2784">
      <c r="A2784" s="9" t="n"/>
      <c r="B2784" s="9" t="n"/>
      <c r="C2784" s="9" t="n"/>
      <c r="D2784" s="9" t="n"/>
      <c r="E2784" s="9" t="n"/>
      <c r="F2784" s="11" t="n"/>
      <c r="G2784" s="9" t="n"/>
      <c r="H2784" s="9" t="n"/>
      <c r="I2784" s="9">
        <f>IF(COUNTA($A2784:$H2784)=0,"",IF($J2784="OTRO","NO","SI"))</f>
        <v/>
      </c>
      <c r="J2784" s="9">
        <f>IF(COUNTA($A2784:$H2784)=0,"",IFERROR(LOOKUP(2,1/(((LISTS!$H$2:$H$26&lt;&gt;"")*ISNUMBER(SEARCH(LISTS!$H$2:$H$26,$G2784)))+((LISTS!$I$2:$I$26&lt;&gt;"")*ISNUMBER(SEARCH(LISTS!$I$2:$I$26,$E2784)))),LISTS!$K$2:$K$26),"OTRO"))</f>
        <v/>
      </c>
      <c r="K2784" s="11">
        <f>IF($I2784&lt;&gt;"SI",0,IFERROR($F2784,0))</f>
        <v/>
      </c>
      <c r="L2784" s="9">
        <f>IF(COUNTA($A2784:$H2784)=0,"",IF($J2784="OTRO",IFERROR(LOOKUP(2,1/(((LISTS!$H$2:$H$26&lt;&gt;"")*ISNUMBER(SEARCH(LISTS!$H$2:$H$26,$G2784)))+((LISTS!$I$2:$I$26&lt;&gt;"")*ISNUMBER(SEARCH(LISTS!$I$2:$I$26,$E2784)))),LISTS!$L$2:$L$26),"Concepto DIAN no mapeado a casilla automatica"),IF(LEFT($J2784,4)="TOPE","Control automatico DIAN: "&amp;$J2784,"Casilla automatica: "&amp;$J2784)))</f>
        <v/>
      </c>
    </row>
    <row r="2785">
      <c r="A2785" s="9" t="n"/>
      <c r="B2785" s="9" t="n"/>
      <c r="C2785" s="9" t="n"/>
      <c r="D2785" s="9" t="n"/>
      <c r="E2785" s="9" t="n"/>
      <c r="F2785" s="11" t="n"/>
      <c r="G2785" s="9" t="n"/>
      <c r="H2785" s="9" t="n"/>
      <c r="I2785" s="9">
        <f>IF(COUNTA($A2785:$H2785)=0,"",IF($J2785="OTRO","NO","SI"))</f>
        <v/>
      </c>
      <c r="J2785" s="9">
        <f>IF(COUNTA($A2785:$H2785)=0,"",IFERROR(LOOKUP(2,1/(((LISTS!$H$2:$H$26&lt;&gt;"")*ISNUMBER(SEARCH(LISTS!$H$2:$H$26,$G2785)))+((LISTS!$I$2:$I$26&lt;&gt;"")*ISNUMBER(SEARCH(LISTS!$I$2:$I$26,$E2785)))),LISTS!$K$2:$K$26),"OTRO"))</f>
        <v/>
      </c>
      <c r="K2785" s="11">
        <f>IF($I2785&lt;&gt;"SI",0,IFERROR($F2785,0))</f>
        <v/>
      </c>
      <c r="L2785" s="9">
        <f>IF(COUNTA($A2785:$H2785)=0,"",IF($J2785="OTRO",IFERROR(LOOKUP(2,1/(((LISTS!$H$2:$H$26&lt;&gt;"")*ISNUMBER(SEARCH(LISTS!$H$2:$H$26,$G2785)))+((LISTS!$I$2:$I$26&lt;&gt;"")*ISNUMBER(SEARCH(LISTS!$I$2:$I$26,$E2785)))),LISTS!$L$2:$L$26),"Concepto DIAN no mapeado a casilla automatica"),IF(LEFT($J2785,4)="TOPE","Control automatico DIAN: "&amp;$J2785,"Casilla automatica: "&amp;$J2785)))</f>
        <v/>
      </c>
    </row>
    <row r="2786">
      <c r="A2786" s="9" t="n"/>
      <c r="B2786" s="9" t="n"/>
      <c r="C2786" s="9" t="n"/>
      <c r="D2786" s="9" t="n"/>
      <c r="E2786" s="9" t="n"/>
      <c r="F2786" s="11" t="n"/>
      <c r="G2786" s="9" t="n"/>
      <c r="H2786" s="9" t="n"/>
      <c r="I2786" s="9">
        <f>IF(COUNTA($A2786:$H2786)=0,"",IF($J2786="OTRO","NO","SI"))</f>
        <v/>
      </c>
      <c r="J2786" s="9">
        <f>IF(COUNTA($A2786:$H2786)=0,"",IFERROR(LOOKUP(2,1/(((LISTS!$H$2:$H$26&lt;&gt;"")*ISNUMBER(SEARCH(LISTS!$H$2:$H$26,$G2786)))+((LISTS!$I$2:$I$26&lt;&gt;"")*ISNUMBER(SEARCH(LISTS!$I$2:$I$26,$E2786)))),LISTS!$K$2:$K$26),"OTRO"))</f>
        <v/>
      </c>
      <c r="K2786" s="11">
        <f>IF($I2786&lt;&gt;"SI",0,IFERROR($F2786,0))</f>
        <v/>
      </c>
      <c r="L2786" s="9">
        <f>IF(COUNTA($A2786:$H2786)=0,"",IF($J2786="OTRO",IFERROR(LOOKUP(2,1/(((LISTS!$H$2:$H$26&lt;&gt;"")*ISNUMBER(SEARCH(LISTS!$H$2:$H$26,$G2786)))+((LISTS!$I$2:$I$26&lt;&gt;"")*ISNUMBER(SEARCH(LISTS!$I$2:$I$26,$E2786)))),LISTS!$L$2:$L$26),"Concepto DIAN no mapeado a casilla automatica"),IF(LEFT($J2786,4)="TOPE","Control automatico DIAN: "&amp;$J2786,"Casilla automatica: "&amp;$J2786)))</f>
        <v/>
      </c>
    </row>
    <row r="2787">
      <c r="A2787" s="9" t="n"/>
      <c r="B2787" s="9" t="n"/>
      <c r="C2787" s="9" t="n"/>
      <c r="D2787" s="9" t="n"/>
      <c r="E2787" s="9" t="n"/>
      <c r="F2787" s="11" t="n"/>
      <c r="G2787" s="9" t="n"/>
      <c r="H2787" s="9" t="n"/>
      <c r="I2787" s="9">
        <f>IF(COUNTA($A2787:$H2787)=0,"",IF($J2787="OTRO","NO","SI"))</f>
        <v/>
      </c>
      <c r="J2787" s="9">
        <f>IF(COUNTA($A2787:$H2787)=0,"",IFERROR(LOOKUP(2,1/(((LISTS!$H$2:$H$26&lt;&gt;"")*ISNUMBER(SEARCH(LISTS!$H$2:$H$26,$G2787)))+((LISTS!$I$2:$I$26&lt;&gt;"")*ISNUMBER(SEARCH(LISTS!$I$2:$I$26,$E2787)))),LISTS!$K$2:$K$26),"OTRO"))</f>
        <v/>
      </c>
      <c r="K2787" s="11">
        <f>IF($I2787&lt;&gt;"SI",0,IFERROR($F2787,0))</f>
        <v/>
      </c>
      <c r="L2787" s="9">
        <f>IF(COUNTA($A2787:$H2787)=0,"",IF($J2787="OTRO",IFERROR(LOOKUP(2,1/(((LISTS!$H$2:$H$26&lt;&gt;"")*ISNUMBER(SEARCH(LISTS!$H$2:$H$26,$G2787)))+((LISTS!$I$2:$I$26&lt;&gt;"")*ISNUMBER(SEARCH(LISTS!$I$2:$I$26,$E2787)))),LISTS!$L$2:$L$26),"Concepto DIAN no mapeado a casilla automatica"),IF(LEFT($J2787,4)="TOPE","Control automatico DIAN: "&amp;$J2787,"Casilla automatica: "&amp;$J2787)))</f>
        <v/>
      </c>
    </row>
    <row r="2788">
      <c r="A2788" s="9" t="n"/>
      <c r="B2788" s="9" t="n"/>
      <c r="C2788" s="9" t="n"/>
      <c r="D2788" s="9" t="n"/>
      <c r="E2788" s="9" t="n"/>
      <c r="F2788" s="11" t="n"/>
      <c r="G2788" s="9" t="n"/>
      <c r="H2788" s="9" t="n"/>
      <c r="I2788" s="9">
        <f>IF(COUNTA($A2788:$H2788)=0,"",IF($J2788="OTRO","NO","SI"))</f>
        <v/>
      </c>
      <c r="J2788" s="9">
        <f>IF(COUNTA($A2788:$H2788)=0,"",IFERROR(LOOKUP(2,1/(((LISTS!$H$2:$H$26&lt;&gt;"")*ISNUMBER(SEARCH(LISTS!$H$2:$H$26,$G2788)))+((LISTS!$I$2:$I$26&lt;&gt;"")*ISNUMBER(SEARCH(LISTS!$I$2:$I$26,$E2788)))),LISTS!$K$2:$K$26),"OTRO"))</f>
        <v/>
      </c>
      <c r="K2788" s="11">
        <f>IF($I2788&lt;&gt;"SI",0,IFERROR($F2788,0))</f>
        <v/>
      </c>
      <c r="L2788" s="9">
        <f>IF(COUNTA($A2788:$H2788)=0,"",IF($J2788="OTRO",IFERROR(LOOKUP(2,1/(((LISTS!$H$2:$H$26&lt;&gt;"")*ISNUMBER(SEARCH(LISTS!$H$2:$H$26,$G2788)))+((LISTS!$I$2:$I$26&lt;&gt;"")*ISNUMBER(SEARCH(LISTS!$I$2:$I$26,$E2788)))),LISTS!$L$2:$L$26),"Concepto DIAN no mapeado a casilla automatica"),IF(LEFT($J2788,4)="TOPE","Control automatico DIAN: "&amp;$J2788,"Casilla automatica: "&amp;$J2788)))</f>
        <v/>
      </c>
    </row>
    <row r="2789">
      <c r="A2789" s="9" t="n"/>
      <c r="B2789" s="9" t="n"/>
      <c r="C2789" s="9" t="n"/>
      <c r="D2789" s="9" t="n"/>
      <c r="E2789" s="9" t="n"/>
      <c r="F2789" s="11" t="n"/>
      <c r="G2789" s="9" t="n"/>
      <c r="H2789" s="9" t="n"/>
      <c r="I2789" s="9">
        <f>IF(COUNTA($A2789:$H2789)=0,"",IF($J2789="OTRO","NO","SI"))</f>
        <v/>
      </c>
      <c r="J2789" s="9">
        <f>IF(COUNTA($A2789:$H2789)=0,"",IFERROR(LOOKUP(2,1/(((LISTS!$H$2:$H$26&lt;&gt;"")*ISNUMBER(SEARCH(LISTS!$H$2:$H$26,$G2789)))+((LISTS!$I$2:$I$26&lt;&gt;"")*ISNUMBER(SEARCH(LISTS!$I$2:$I$26,$E2789)))),LISTS!$K$2:$K$26),"OTRO"))</f>
        <v/>
      </c>
      <c r="K2789" s="11">
        <f>IF($I2789&lt;&gt;"SI",0,IFERROR($F2789,0))</f>
        <v/>
      </c>
      <c r="L2789" s="9">
        <f>IF(COUNTA($A2789:$H2789)=0,"",IF($J2789="OTRO",IFERROR(LOOKUP(2,1/(((LISTS!$H$2:$H$26&lt;&gt;"")*ISNUMBER(SEARCH(LISTS!$H$2:$H$26,$G2789)))+((LISTS!$I$2:$I$26&lt;&gt;"")*ISNUMBER(SEARCH(LISTS!$I$2:$I$26,$E2789)))),LISTS!$L$2:$L$26),"Concepto DIAN no mapeado a casilla automatica"),IF(LEFT($J2789,4)="TOPE","Control automatico DIAN: "&amp;$J2789,"Casilla automatica: "&amp;$J2789)))</f>
        <v/>
      </c>
    </row>
    <row r="2790">
      <c r="A2790" s="9" t="n"/>
      <c r="B2790" s="9" t="n"/>
      <c r="C2790" s="9" t="n"/>
      <c r="D2790" s="9" t="n"/>
      <c r="E2790" s="9" t="n"/>
      <c r="F2790" s="11" t="n"/>
      <c r="G2790" s="9" t="n"/>
      <c r="H2790" s="9" t="n"/>
      <c r="I2790" s="9">
        <f>IF(COUNTA($A2790:$H2790)=0,"",IF($J2790="OTRO","NO","SI"))</f>
        <v/>
      </c>
      <c r="J2790" s="9">
        <f>IF(COUNTA($A2790:$H2790)=0,"",IFERROR(LOOKUP(2,1/(((LISTS!$H$2:$H$26&lt;&gt;"")*ISNUMBER(SEARCH(LISTS!$H$2:$H$26,$G2790)))+((LISTS!$I$2:$I$26&lt;&gt;"")*ISNUMBER(SEARCH(LISTS!$I$2:$I$26,$E2790)))),LISTS!$K$2:$K$26),"OTRO"))</f>
        <v/>
      </c>
      <c r="K2790" s="11">
        <f>IF($I2790&lt;&gt;"SI",0,IFERROR($F2790,0))</f>
        <v/>
      </c>
      <c r="L2790" s="9">
        <f>IF(COUNTA($A2790:$H2790)=0,"",IF($J2790="OTRO",IFERROR(LOOKUP(2,1/(((LISTS!$H$2:$H$26&lt;&gt;"")*ISNUMBER(SEARCH(LISTS!$H$2:$H$26,$G2790)))+((LISTS!$I$2:$I$26&lt;&gt;"")*ISNUMBER(SEARCH(LISTS!$I$2:$I$26,$E2790)))),LISTS!$L$2:$L$26),"Concepto DIAN no mapeado a casilla automatica"),IF(LEFT($J2790,4)="TOPE","Control automatico DIAN: "&amp;$J2790,"Casilla automatica: "&amp;$J2790)))</f>
        <v/>
      </c>
    </row>
    <row r="2791">
      <c r="A2791" s="9" t="n"/>
      <c r="B2791" s="9" t="n"/>
      <c r="C2791" s="9" t="n"/>
      <c r="D2791" s="9" t="n"/>
      <c r="E2791" s="9" t="n"/>
      <c r="F2791" s="11" t="n"/>
      <c r="G2791" s="9" t="n"/>
      <c r="H2791" s="9" t="n"/>
      <c r="I2791" s="9">
        <f>IF(COUNTA($A2791:$H2791)=0,"",IF($J2791="OTRO","NO","SI"))</f>
        <v/>
      </c>
      <c r="J2791" s="9">
        <f>IF(COUNTA($A2791:$H2791)=0,"",IFERROR(LOOKUP(2,1/(((LISTS!$H$2:$H$26&lt;&gt;"")*ISNUMBER(SEARCH(LISTS!$H$2:$H$26,$G2791)))+((LISTS!$I$2:$I$26&lt;&gt;"")*ISNUMBER(SEARCH(LISTS!$I$2:$I$26,$E2791)))),LISTS!$K$2:$K$26),"OTRO"))</f>
        <v/>
      </c>
      <c r="K2791" s="11">
        <f>IF($I2791&lt;&gt;"SI",0,IFERROR($F2791,0))</f>
        <v/>
      </c>
      <c r="L2791" s="9">
        <f>IF(COUNTA($A2791:$H2791)=0,"",IF($J2791="OTRO",IFERROR(LOOKUP(2,1/(((LISTS!$H$2:$H$26&lt;&gt;"")*ISNUMBER(SEARCH(LISTS!$H$2:$H$26,$G2791)))+((LISTS!$I$2:$I$26&lt;&gt;"")*ISNUMBER(SEARCH(LISTS!$I$2:$I$26,$E2791)))),LISTS!$L$2:$L$26),"Concepto DIAN no mapeado a casilla automatica"),IF(LEFT($J2791,4)="TOPE","Control automatico DIAN: "&amp;$J2791,"Casilla automatica: "&amp;$J2791)))</f>
        <v/>
      </c>
    </row>
    <row r="2792">
      <c r="A2792" s="9" t="n"/>
      <c r="B2792" s="9" t="n"/>
      <c r="C2792" s="9" t="n"/>
      <c r="D2792" s="9" t="n"/>
      <c r="E2792" s="9" t="n"/>
      <c r="F2792" s="11" t="n"/>
      <c r="G2792" s="9" t="n"/>
      <c r="H2792" s="9" t="n"/>
      <c r="I2792" s="9">
        <f>IF(COUNTA($A2792:$H2792)=0,"",IF($J2792="OTRO","NO","SI"))</f>
        <v/>
      </c>
      <c r="J2792" s="9">
        <f>IF(COUNTA($A2792:$H2792)=0,"",IFERROR(LOOKUP(2,1/(((LISTS!$H$2:$H$26&lt;&gt;"")*ISNUMBER(SEARCH(LISTS!$H$2:$H$26,$G2792)))+((LISTS!$I$2:$I$26&lt;&gt;"")*ISNUMBER(SEARCH(LISTS!$I$2:$I$26,$E2792)))),LISTS!$K$2:$K$26),"OTRO"))</f>
        <v/>
      </c>
      <c r="K2792" s="11">
        <f>IF($I2792&lt;&gt;"SI",0,IFERROR($F2792,0))</f>
        <v/>
      </c>
      <c r="L2792" s="9">
        <f>IF(COUNTA($A2792:$H2792)=0,"",IF($J2792="OTRO",IFERROR(LOOKUP(2,1/(((LISTS!$H$2:$H$26&lt;&gt;"")*ISNUMBER(SEARCH(LISTS!$H$2:$H$26,$G2792)))+((LISTS!$I$2:$I$26&lt;&gt;"")*ISNUMBER(SEARCH(LISTS!$I$2:$I$26,$E2792)))),LISTS!$L$2:$L$26),"Concepto DIAN no mapeado a casilla automatica"),IF(LEFT($J2792,4)="TOPE","Control automatico DIAN: "&amp;$J2792,"Casilla automatica: "&amp;$J2792)))</f>
        <v/>
      </c>
    </row>
    <row r="2793">
      <c r="A2793" s="9" t="n"/>
      <c r="B2793" s="9" t="n"/>
      <c r="C2793" s="9" t="n"/>
      <c r="D2793" s="9" t="n"/>
      <c r="E2793" s="9" t="n"/>
      <c r="F2793" s="11" t="n"/>
      <c r="G2793" s="9" t="n"/>
      <c r="H2793" s="9" t="n"/>
      <c r="I2793" s="9">
        <f>IF(COUNTA($A2793:$H2793)=0,"",IF($J2793="OTRO","NO","SI"))</f>
        <v/>
      </c>
      <c r="J2793" s="9">
        <f>IF(COUNTA($A2793:$H2793)=0,"",IFERROR(LOOKUP(2,1/(((LISTS!$H$2:$H$26&lt;&gt;"")*ISNUMBER(SEARCH(LISTS!$H$2:$H$26,$G2793)))+((LISTS!$I$2:$I$26&lt;&gt;"")*ISNUMBER(SEARCH(LISTS!$I$2:$I$26,$E2793)))),LISTS!$K$2:$K$26),"OTRO"))</f>
        <v/>
      </c>
      <c r="K2793" s="11">
        <f>IF($I2793&lt;&gt;"SI",0,IFERROR($F2793,0))</f>
        <v/>
      </c>
      <c r="L2793" s="9">
        <f>IF(COUNTA($A2793:$H2793)=0,"",IF($J2793="OTRO",IFERROR(LOOKUP(2,1/(((LISTS!$H$2:$H$26&lt;&gt;"")*ISNUMBER(SEARCH(LISTS!$H$2:$H$26,$G2793)))+((LISTS!$I$2:$I$26&lt;&gt;"")*ISNUMBER(SEARCH(LISTS!$I$2:$I$26,$E2793)))),LISTS!$L$2:$L$26),"Concepto DIAN no mapeado a casilla automatica"),IF(LEFT($J2793,4)="TOPE","Control automatico DIAN: "&amp;$J2793,"Casilla automatica: "&amp;$J2793)))</f>
        <v/>
      </c>
    </row>
    <row r="2794">
      <c r="A2794" s="9" t="n"/>
      <c r="B2794" s="9" t="n"/>
      <c r="C2794" s="9" t="n"/>
      <c r="D2794" s="9" t="n"/>
      <c r="E2794" s="9" t="n"/>
      <c r="F2794" s="11" t="n"/>
      <c r="G2794" s="9" t="n"/>
      <c r="H2794" s="9" t="n"/>
      <c r="I2794" s="9">
        <f>IF(COUNTA($A2794:$H2794)=0,"",IF($J2794="OTRO","NO","SI"))</f>
        <v/>
      </c>
      <c r="J2794" s="9">
        <f>IF(COUNTA($A2794:$H2794)=0,"",IFERROR(LOOKUP(2,1/(((LISTS!$H$2:$H$26&lt;&gt;"")*ISNUMBER(SEARCH(LISTS!$H$2:$H$26,$G2794)))+((LISTS!$I$2:$I$26&lt;&gt;"")*ISNUMBER(SEARCH(LISTS!$I$2:$I$26,$E2794)))),LISTS!$K$2:$K$26),"OTRO"))</f>
        <v/>
      </c>
      <c r="K2794" s="11">
        <f>IF($I2794&lt;&gt;"SI",0,IFERROR($F2794,0))</f>
        <v/>
      </c>
      <c r="L2794" s="9">
        <f>IF(COUNTA($A2794:$H2794)=0,"",IF($J2794="OTRO",IFERROR(LOOKUP(2,1/(((LISTS!$H$2:$H$26&lt;&gt;"")*ISNUMBER(SEARCH(LISTS!$H$2:$H$26,$G2794)))+((LISTS!$I$2:$I$26&lt;&gt;"")*ISNUMBER(SEARCH(LISTS!$I$2:$I$26,$E2794)))),LISTS!$L$2:$L$26),"Concepto DIAN no mapeado a casilla automatica"),IF(LEFT($J2794,4)="TOPE","Control automatico DIAN: "&amp;$J2794,"Casilla automatica: "&amp;$J2794)))</f>
        <v/>
      </c>
    </row>
    <row r="2795">
      <c r="A2795" s="9" t="n"/>
      <c r="B2795" s="9" t="n"/>
      <c r="C2795" s="9" t="n"/>
      <c r="D2795" s="9" t="n"/>
      <c r="E2795" s="9" t="n"/>
      <c r="F2795" s="11" t="n"/>
      <c r="G2795" s="9" t="n"/>
      <c r="H2795" s="9" t="n"/>
      <c r="I2795" s="9">
        <f>IF(COUNTA($A2795:$H2795)=0,"",IF($J2795="OTRO","NO","SI"))</f>
        <v/>
      </c>
      <c r="J2795" s="9">
        <f>IF(COUNTA($A2795:$H2795)=0,"",IFERROR(LOOKUP(2,1/(((LISTS!$H$2:$H$26&lt;&gt;"")*ISNUMBER(SEARCH(LISTS!$H$2:$H$26,$G2795)))+((LISTS!$I$2:$I$26&lt;&gt;"")*ISNUMBER(SEARCH(LISTS!$I$2:$I$26,$E2795)))),LISTS!$K$2:$K$26),"OTRO"))</f>
        <v/>
      </c>
      <c r="K2795" s="11">
        <f>IF($I2795&lt;&gt;"SI",0,IFERROR($F2795,0))</f>
        <v/>
      </c>
      <c r="L2795" s="9">
        <f>IF(COUNTA($A2795:$H2795)=0,"",IF($J2795="OTRO",IFERROR(LOOKUP(2,1/(((LISTS!$H$2:$H$26&lt;&gt;"")*ISNUMBER(SEARCH(LISTS!$H$2:$H$26,$G2795)))+((LISTS!$I$2:$I$26&lt;&gt;"")*ISNUMBER(SEARCH(LISTS!$I$2:$I$26,$E2795)))),LISTS!$L$2:$L$26),"Concepto DIAN no mapeado a casilla automatica"),IF(LEFT($J2795,4)="TOPE","Control automatico DIAN: "&amp;$J2795,"Casilla automatica: "&amp;$J2795)))</f>
        <v/>
      </c>
    </row>
    <row r="2796">
      <c r="A2796" s="9" t="n"/>
      <c r="B2796" s="9" t="n"/>
      <c r="C2796" s="9" t="n"/>
      <c r="D2796" s="9" t="n"/>
      <c r="E2796" s="9" t="n"/>
      <c r="F2796" s="11" t="n"/>
      <c r="G2796" s="9" t="n"/>
      <c r="H2796" s="9" t="n"/>
      <c r="I2796" s="9">
        <f>IF(COUNTA($A2796:$H2796)=0,"",IF($J2796="OTRO","NO","SI"))</f>
        <v/>
      </c>
      <c r="J2796" s="9">
        <f>IF(COUNTA($A2796:$H2796)=0,"",IFERROR(LOOKUP(2,1/(((LISTS!$H$2:$H$26&lt;&gt;"")*ISNUMBER(SEARCH(LISTS!$H$2:$H$26,$G2796)))+((LISTS!$I$2:$I$26&lt;&gt;"")*ISNUMBER(SEARCH(LISTS!$I$2:$I$26,$E2796)))),LISTS!$K$2:$K$26),"OTRO"))</f>
        <v/>
      </c>
      <c r="K2796" s="11">
        <f>IF($I2796&lt;&gt;"SI",0,IFERROR($F2796,0))</f>
        <v/>
      </c>
      <c r="L2796" s="9">
        <f>IF(COUNTA($A2796:$H2796)=0,"",IF($J2796="OTRO",IFERROR(LOOKUP(2,1/(((LISTS!$H$2:$H$26&lt;&gt;"")*ISNUMBER(SEARCH(LISTS!$H$2:$H$26,$G2796)))+((LISTS!$I$2:$I$26&lt;&gt;"")*ISNUMBER(SEARCH(LISTS!$I$2:$I$26,$E2796)))),LISTS!$L$2:$L$26),"Concepto DIAN no mapeado a casilla automatica"),IF(LEFT($J2796,4)="TOPE","Control automatico DIAN: "&amp;$J2796,"Casilla automatica: "&amp;$J2796)))</f>
        <v/>
      </c>
    </row>
    <row r="2797">
      <c r="A2797" s="9" t="n"/>
      <c r="B2797" s="9" t="n"/>
      <c r="C2797" s="9" t="n"/>
      <c r="D2797" s="9" t="n"/>
      <c r="E2797" s="9" t="n"/>
      <c r="F2797" s="11" t="n"/>
      <c r="G2797" s="9" t="n"/>
      <c r="H2797" s="9" t="n"/>
      <c r="I2797" s="9">
        <f>IF(COUNTA($A2797:$H2797)=0,"",IF($J2797="OTRO","NO","SI"))</f>
        <v/>
      </c>
      <c r="J2797" s="9">
        <f>IF(COUNTA($A2797:$H2797)=0,"",IFERROR(LOOKUP(2,1/(((LISTS!$H$2:$H$26&lt;&gt;"")*ISNUMBER(SEARCH(LISTS!$H$2:$H$26,$G2797)))+((LISTS!$I$2:$I$26&lt;&gt;"")*ISNUMBER(SEARCH(LISTS!$I$2:$I$26,$E2797)))),LISTS!$K$2:$K$26),"OTRO"))</f>
        <v/>
      </c>
      <c r="K2797" s="11">
        <f>IF($I2797&lt;&gt;"SI",0,IFERROR($F2797,0))</f>
        <v/>
      </c>
      <c r="L2797" s="9">
        <f>IF(COUNTA($A2797:$H2797)=0,"",IF($J2797="OTRO",IFERROR(LOOKUP(2,1/(((LISTS!$H$2:$H$26&lt;&gt;"")*ISNUMBER(SEARCH(LISTS!$H$2:$H$26,$G2797)))+((LISTS!$I$2:$I$26&lt;&gt;"")*ISNUMBER(SEARCH(LISTS!$I$2:$I$26,$E2797)))),LISTS!$L$2:$L$26),"Concepto DIAN no mapeado a casilla automatica"),IF(LEFT($J2797,4)="TOPE","Control automatico DIAN: "&amp;$J2797,"Casilla automatica: "&amp;$J2797)))</f>
        <v/>
      </c>
    </row>
    <row r="2798">
      <c r="A2798" s="9" t="n"/>
      <c r="B2798" s="9" t="n"/>
      <c r="C2798" s="9" t="n"/>
      <c r="D2798" s="9" t="n"/>
      <c r="E2798" s="9" t="n"/>
      <c r="F2798" s="11" t="n"/>
      <c r="G2798" s="9" t="n"/>
      <c r="H2798" s="9" t="n"/>
      <c r="I2798" s="9">
        <f>IF(COUNTA($A2798:$H2798)=0,"",IF($J2798="OTRO","NO","SI"))</f>
        <v/>
      </c>
      <c r="J2798" s="9">
        <f>IF(COUNTA($A2798:$H2798)=0,"",IFERROR(LOOKUP(2,1/(((LISTS!$H$2:$H$26&lt;&gt;"")*ISNUMBER(SEARCH(LISTS!$H$2:$H$26,$G2798)))+((LISTS!$I$2:$I$26&lt;&gt;"")*ISNUMBER(SEARCH(LISTS!$I$2:$I$26,$E2798)))),LISTS!$K$2:$K$26),"OTRO"))</f>
        <v/>
      </c>
      <c r="K2798" s="11">
        <f>IF($I2798&lt;&gt;"SI",0,IFERROR($F2798,0))</f>
        <v/>
      </c>
      <c r="L2798" s="9">
        <f>IF(COUNTA($A2798:$H2798)=0,"",IF($J2798="OTRO",IFERROR(LOOKUP(2,1/(((LISTS!$H$2:$H$26&lt;&gt;"")*ISNUMBER(SEARCH(LISTS!$H$2:$H$26,$G2798)))+((LISTS!$I$2:$I$26&lt;&gt;"")*ISNUMBER(SEARCH(LISTS!$I$2:$I$26,$E2798)))),LISTS!$L$2:$L$26),"Concepto DIAN no mapeado a casilla automatica"),IF(LEFT($J2798,4)="TOPE","Control automatico DIAN: "&amp;$J2798,"Casilla automatica: "&amp;$J2798)))</f>
        <v/>
      </c>
    </row>
    <row r="2799">
      <c r="A2799" s="9" t="n"/>
      <c r="B2799" s="9" t="n"/>
      <c r="C2799" s="9" t="n"/>
      <c r="D2799" s="9" t="n"/>
      <c r="E2799" s="9" t="n"/>
      <c r="F2799" s="11" t="n"/>
      <c r="G2799" s="9" t="n"/>
      <c r="H2799" s="9" t="n"/>
      <c r="I2799" s="9">
        <f>IF(COUNTA($A2799:$H2799)=0,"",IF($J2799="OTRO","NO","SI"))</f>
        <v/>
      </c>
      <c r="J2799" s="9">
        <f>IF(COUNTA($A2799:$H2799)=0,"",IFERROR(LOOKUP(2,1/(((LISTS!$H$2:$H$26&lt;&gt;"")*ISNUMBER(SEARCH(LISTS!$H$2:$H$26,$G2799)))+((LISTS!$I$2:$I$26&lt;&gt;"")*ISNUMBER(SEARCH(LISTS!$I$2:$I$26,$E2799)))),LISTS!$K$2:$K$26),"OTRO"))</f>
        <v/>
      </c>
      <c r="K2799" s="11">
        <f>IF($I2799&lt;&gt;"SI",0,IFERROR($F2799,0))</f>
        <v/>
      </c>
      <c r="L2799" s="9">
        <f>IF(COUNTA($A2799:$H2799)=0,"",IF($J2799="OTRO",IFERROR(LOOKUP(2,1/(((LISTS!$H$2:$H$26&lt;&gt;"")*ISNUMBER(SEARCH(LISTS!$H$2:$H$26,$G2799)))+((LISTS!$I$2:$I$26&lt;&gt;"")*ISNUMBER(SEARCH(LISTS!$I$2:$I$26,$E2799)))),LISTS!$L$2:$L$26),"Concepto DIAN no mapeado a casilla automatica"),IF(LEFT($J2799,4)="TOPE","Control automatico DIAN: "&amp;$J2799,"Casilla automatica: "&amp;$J2799)))</f>
        <v/>
      </c>
    </row>
    <row r="2800">
      <c r="A2800" s="9" t="n"/>
      <c r="B2800" s="9" t="n"/>
      <c r="C2800" s="9" t="n"/>
      <c r="D2800" s="9" t="n"/>
      <c r="E2800" s="9" t="n"/>
      <c r="F2800" s="11" t="n"/>
      <c r="G2800" s="9" t="n"/>
      <c r="H2800" s="9" t="n"/>
      <c r="I2800" s="9">
        <f>IF(COUNTA($A2800:$H2800)=0,"",IF($J2800="OTRO","NO","SI"))</f>
        <v/>
      </c>
      <c r="J2800" s="9">
        <f>IF(COUNTA($A2800:$H2800)=0,"",IFERROR(LOOKUP(2,1/(((LISTS!$H$2:$H$26&lt;&gt;"")*ISNUMBER(SEARCH(LISTS!$H$2:$H$26,$G2800)))+((LISTS!$I$2:$I$26&lt;&gt;"")*ISNUMBER(SEARCH(LISTS!$I$2:$I$26,$E2800)))),LISTS!$K$2:$K$26),"OTRO"))</f>
        <v/>
      </c>
      <c r="K2800" s="11">
        <f>IF($I2800&lt;&gt;"SI",0,IFERROR($F2800,0))</f>
        <v/>
      </c>
      <c r="L2800" s="9">
        <f>IF(COUNTA($A2800:$H2800)=0,"",IF($J2800="OTRO",IFERROR(LOOKUP(2,1/(((LISTS!$H$2:$H$26&lt;&gt;"")*ISNUMBER(SEARCH(LISTS!$H$2:$H$26,$G2800)))+((LISTS!$I$2:$I$26&lt;&gt;"")*ISNUMBER(SEARCH(LISTS!$I$2:$I$26,$E2800)))),LISTS!$L$2:$L$26),"Concepto DIAN no mapeado a casilla automatica"),IF(LEFT($J2800,4)="TOPE","Control automatico DIAN: "&amp;$J2800,"Casilla automatica: "&amp;$J2800)))</f>
        <v/>
      </c>
    </row>
    <row r="2801">
      <c r="A2801" s="9" t="n"/>
      <c r="B2801" s="9" t="n"/>
      <c r="C2801" s="9" t="n"/>
      <c r="D2801" s="9" t="n"/>
      <c r="E2801" s="9" t="n"/>
      <c r="F2801" s="11" t="n"/>
      <c r="G2801" s="9" t="n"/>
      <c r="H2801" s="9" t="n"/>
      <c r="I2801" s="9">
        <f>IF(COUNTA($A2801:$H2801)=0,"",IF($J2801="OTRO","NO","SI"))</f>
        <v/>
      </c>
      <c r="J2801" s="9">
        <f>IF(COUNTA($A2801:$H2801)=0,"",IFERROR(LOOKUP(2,1/(((LISTS!$H$2:$H$26&lt;&gt;"")*ISNUMBER(SEARCH(LISTS!$H$2:$H$26,$G2801)))+((LISTS!$I$2:$I$26&lt;&gt;"")*ISNUMBER(SEARCH(LISTS!$I$2:$I$26,$E2801)))),LISTS!$K$2:$K$26),"OTRO"))</f>
        <v/>
      </c>
      <c r="K2801" s="11">
        <f>IF($I2801&lt;&gt;"SI",0,IFERROR($F2801,0))</f>
        <v/>
      </c>
      <c r="L2801" s="9">
        <f>IF(COUNTA($A2801:$H2801)=0,"",IF($J2801="OTRO",IFERROR(LOOKUP(2,1/(((LISTS!$H$2:$H$26&lt;&gt;"")*ISNUMBER(SEARCH(LISTS!$H$2:$H$26,$G2801)))+((LISTS!$I$2:$I$26&lt;&gt;"")*ISNUMBER(SEARCH(LISTS!$I$2:$I$26,$E2801)))),LISTS!$L$2:$L$26),"Concepto DIAN no mapeado a casilla automatica"),IF(LEFT($J2801,4)="TOPE","Control automatico DIAN: "&amp;$J2801,"Casilla automatica: "&amp;$J2801)))</f>
        <v/>
      </c>
    </row>
    <row r="2802">
      <c r="A2802" s="9" t="n"/>
      <c r="B2802" s="9" t="n"/>
      <c r="C2802" s="9" t="n"/>
      <c r="D2802" s="9" t="n"/>
      <c r="E2802" s="9" t="n"/>
      <c r="F2802" s="11" t="n"/>
      <c r="G2802" s="9" t="n"/>
      <c r="H2802" s="9" t="n"/>
      <c r="I2802" s="9">
        <f>IF(COUNTA($A2802:$H2802)=0,"",IF($J2802="OTRO","NO","SI"))</f>
        <v/>
      </c>
      <c r="J2802" s="9">
        <f>IF(COUNTA($A2802:$H2802)=0,"",IFERROR(LOOKUP(2,1/(((LISTS!$H$2:$H$26&lt;&gt;"")*ISNUMBER(SEARCH(LISTS!$H$2:$H$26,$G2802)))+((LISTS!$I$2:$I$26&lt;&gt;"")*ISNUMBER(SEARCH(LISTS!$I$2:$I$26,$E2802)))),LISTS!$K$2:$K$26),"OTRO"))</f>
        <v/>
      </c>
      <c r="K2802" s="11">
        <f>IF($I2802&lt;&gt;"SI",0,IFERROR($F2802,0))</f>
        <v/>
      </c>
      <c r="L2802" s="9">
        <f>IF(COUNTA($A2802:$H2802)=0,"",IF($J2802="OTRO",IFERROR(LOOKUP(2,1/(((LISTS!$H$2:$H$26&lt;&gt;"")*ISNUMBER(SEARCH(LISTS!$H$2:$H$26,$G2802)))+((LISTS!$I$2:$I$26&lt;&gt;"")*ISNUMBER(SEARCH(LISTS!$I$2:$I$26,$E2802)))),LISTS!$L$2:$L$26),"Concepto DIAN no mapeado a casilla automatica"),IF(LEFT($J2802,4)="TOPE","Control automatico DIAN: "&amp;$J2802,"Casilla automatica: "&amp;$J2802)))</f>
        <v/>
      </c>
    </row>
    <row r="2803">
      <c r="A2803" s="9" t="n"/>
      <c r="B2803" s="9" t="n"/>
      <c r="C2803" s="9" t="n"/>
      <c r="D2803" s="9" t="n"/>
      <c r="E2803" s="9" t="n"/>
      <c r="F2803" s="11" t="n"/>
      <c r="G2803" s="9" t="n"/>
      <c r="H2803" s="9" t="n"/>
      <c r="I2803" s="9">
        <f>IF(COUNTA($A2803:$H2803)=0,"",IF($J2803="OTRO","NO","SI"))</f>
        <v/>
      </c>
      <c r="J2803" s="9">
        <f>IF(COUNTA($A2803:$H2803)=0,"",IFERROR(LOOKUP(2,1/(((LISTS!$H$2:$H$26&lt;&gt;"")*ISNUMBER(SEARCH(LISTS!$H$2:$H$26,$G2803)))+((LISTS!$I$2:$I$26&lt;&gt;"")*ISNUMBER(SEARCH(LISTS!$I$2:$I$26,$E2803)))),LISTS!$K$2:$K$26),"OTRO"))</f>
        <v/>
      </c>
      <c r="K2803" s="11">
        <f>IF($I2803&lt;&gt;"SI",0,IFERROR($F2803,0))</f>
        <v/>
      </c>
      <c r="L2803" s="9">
        <f>IF(COUNTA($A2803:$H2803)=0,"",IF($J2803="OTRO",IFERROR(LOOKUP(2,1/(((LISTS!$H$2:$H$26&lt;&gt;"")*ISNUMBER(SEARCH(LISTS!$H$2:$H$26,$G2803)))+((LISTS!$I$2:$I$26&lt;&gt;"")*ISNUMBER(SEARCH(LISTS!$I$2:$I$26,$E2803)))),LISTS!$L$2:$L$26),"Concepto DIAN no mapeado a casilla automatica"),IF(LEFT($J2803,4)="TOPE","Control automatico DIAN: "&amp;$J2803,"Casilla automatica: "&amp;$J2803)))</f>
        <v/>
      </c>
    </row>
    <row r="2804">
      <c r="A2804" s="9" t="n"/>
      <c r="B2804" s="9" t="n"/>
      <c r="C2804" s="9" t="n"/>
      <c r="D2804" s="9" t="n"/>
      <c r="E2804" s="9" t="n"/>
      <c r="F2804" s="11" t="n"/>
      <c r="G2804" s="9" t="n"/>
      <c r="H2804" s="9" t="n"/>
      <c r="I2804" s="9">
        <f>IF(COUNTA($A2804:$H2804)=0,"",IF($J2804="OTRO","NO","SI"))</f>
        <v/>
      </c>
      <c r="J2804" s="9">
        <f>IF(COUNTA($A2804:$H2804)=0,"",IFERROR(LOOKUP(2,1/(((LISTS!$H$2:$H$26&lt;&gt;"")*ISNUMBER(SEARCH(LISTS!$H$2:$H$26,$G2804)))+((LISTS!$I$2:$I$26&lt;&gt;"")*ISNUMBER(SEARCH(LISTS!$I$2:$I$26,$E2804)))),LISTS!$K$2:$K$26),"OTRO"))</f>
        <v/>
      </c>
      <c r="K2804" s="11">
        <f>IF($I2804&lt;&gt;"SI",0,IFERROR($F2804,0))</f>
        <v/>
      </c>
      <c r="L2804" s="9">
        <f>IF(COUNTA($A2804:$H2804)=0,"",IF($J2804="OTRO",IFERROR(LOOKUP(2,1/(((LISTS!$H$2:$H$26&lt;&gt;"")*ISNUMBER(SEARCH(LISTS!$H$2:$H$26,$G2804)))+((LISTS!$I$2:$I$26&lt;&gt;"")*ISNUMBER(SEARCH(LISTS!$I$2:$I$26,$E2804)))),LISTS!$L$2:$L$26),"Concepto DIAN no mapeado a casilla automatica"),IF(LEFT($J2804,4)="TOPE","Control automatico DIAN: "&amp;$J2804,"Casilla automatica: "&amp;$J2804)))</f>
        <v/>
      </c>
    </row>
    <row r="2805">
      <c r="A2805" s="9" t="n"/>
      <c r="B2805" s="9" t="n"/>
      <c r="C2805" s="9" t="n"/>
      <c r="D2805" s="9" t="n"/>
      <c r="E2805" s="9" t="n"/>
      <c r="F2805" s="11" t="n"/>
      <c r="G2805" s="9" t="n"/>
      <c r="H2805" s="9" t="n"/>
      <c r="I2805" s="9">
        <f>IF(COUNTA($A2805:$H2805)=0,"",IF($J2805="OTRO","NO","SI"))</f>
        <v/>
      </c>
      <c r="J2805" s="9">
        <f>IF(COUNTA($A2805:$H2805)=0,"",IFERROR(LOOKUP(2,1/(((LISTS!$H$2:$H$26&lt;&gt;"")*ISNUMBER(SEARCH(LISTS!$H$2:$H$26,$G2805)))+((LISTS!$I$2:$I$26&lt;&gt;"")*ISNUMBER(SEARCH(LISTS!$I$2:$I$26,$E2805)))),LISTS!$K$2:$K$26),"OTRO"))</f>
        <v/>
      </c>
      <c r="K2805" s="11">
        <f>IF($I2805&lt;&gt;"SI",0,IFERROR($F2805,0))</f>
        <v/>
      </c>
      <c r="L2805" s="9">
        <f>IF(COUNTA($A2805:$H2805)=0,"",IF($J2805="OTRO",IFERROR(LOOKUP(2,1/(((LISTS!$H$2:$H$26&lt;&gt;"")*ISNUMBER(SEARCH(LISTS!$H$2:$H$26,$G2805)))+((LISTS!$I$2:$I$26&lt;&gt;"")*ISNUMBER(SEARCH(LISTS!$I$2:$I$26,$E2805)))),LISTS!$L$2:$L$26),"Concepto DIAN no mapeado a casilla automatica"),IF(LEFT($J2805,4)="TOPE","Control automatico DIAN: "&amp;$J2805,"Casilla automatica: "&amp;$J2805)))</f>
        <v/>
      </c>
    </row>
    <row r="2806">
      <c r="A2806" s="9" t="n"/>
      <c r="B2806" s="9" t="n"/>
      <c r="C2806" s="9" t="n"/>
      <c r="D2806" s="9" t="n"/>
      <c r="E2806" s="9" t="n"/>
      <c r="F2806" s="11" t="n"/>
      <c r="G2806" s="9" t="n"/>
      <c r="H2806" s="9" t="n"/>
      <c r="I2806" s="9">
        <f>IF(COUNTA($A2806:$H2806)=0,"",IF($J2806="OTRO","NO","SI"))</f>
        <v/>
      </c>
      <c r="J2806" s="9">
        <f>IF(COUNTA($A2806:$H2806)=0,"",IFERROR(LOOKUP(2,1/(((LISTS!$H$2:$H$26&lt;&gt;"")*ISNUMBER(SEARCH(LISTS!$H$2:$H$26,$G2806)))+((LISTS!$I$2:$I$26&lt;&gt;"")*ISNUMBER(SEARCH(LISTS!$I$2:$I$26,$E2806)))),LISTS!$K$2:$K$26),"OTRO"))</f>
        <v/>
      </c>
      <c r="K2806" s="11">
        <f>IF($I2806&lt;&gt;"SI",0,IFERROR($F2806,0))</f>
        <v/>
      </c>
      <c r="L2806" s="9">
        <f>IF(COUNTA($A2806:$H2806)=0,"",IF($J2806="OTRO",IFERROR(LOOKUP(2,1/(((LISTS!$H$2:$H$26&lt;&gt;"")*ISNUMBER(SEARCH(LISTS!$H$2:$H$26,$G2806)))+((LISTS!$I$2:$I$26&lt;&gt;"")*ISNUMBER(SEARCH(LISTS!$I$2:$I$26,$E2806)))),LISTS!$L$2:$L$26),"Concepto DIAN no mapeado a casilla automatica"),IF(LEFT($J2806,4)="TOPE","Control automatico DIAN: "&amp;$J2806,"Casilla automatica: "&amp;$J2806)))</f>
        <v/>
      </c>
    </row>
    <row r="2807">
      <c r="A2807" s="9" t="n"/>
      <c r="B2807" s="9" t="n"/>
      <c r="C2807" s="9" t="n"/>
      <c r="D2807" s="9" t="n"/>
      <c r="E2807" s="9" t="n"/>
      <c r="F2807" s="11" t="n"/>
      <c r="G2807" s="9" t="n"/>
      <c r="H2807" s="9" t="n"/>
      <c r="I2807" s="9">
        <f>IF(COUNTA($A2807:$H2807)=0,"",IF($J2807="OTRO","NO","SI"))</f>
        <v/>
      </c>
      <c r="J2807" s="9">
        <f>IF(COUNTA($A2807:$H2807)=0,"",IFERROR(LOOKUP(2,1/(((LISTS!$H$2:$H$26&lt;&gt;"")*ISNUMBER(SEARCH(LISTS!$H$2:$H$26,$G2807)))+((LISTS!$I$2:$I$26&lt;&gt;"")*ISNUMBER(SEARCH(LISTS!$I$2:$I$26,$E2807)))),LISTS!$K$2:$K$26),"OTRO"))</f>
        <v/>
      </c>
      <c r="K2807" s="11">
        <f>IF($I2807&lt;&gt;"SI",0,IFERROR($F2807,0))</f>
        <v/>
      </c>
      <c r="L2807" s="9">
        <f>IF(COUNTA($A2807:$H2807)=0,"",IF($J2807="OTRO",IFERROR(LOOKUP(2,1/(((LISTS!$H$2:$H$26&lt;&gt;"")*ISNUMBER(SEARCH(LISTS!$H$2:$H$26,$G2807)))+((LISTS!$I$2:$I$26&lt;&gt;"")*ISNUMBER(SEARCH(LISTS!$I$2:$I$26,$E2807)))),LISTS!$L$2:$L$26),"Concepto DIAN no mapeado a casilla automatica"),IF(LEFT($J2807,4)="TOPE","Control automatico DIAN: "&amp;$J2807,"Casilla automatica: "&amp;$J2807)))</f>
        <v/>
      </c>
    </row>
    <row r="2808">
      <c r="A2808" s="9" t="n"/>
      <c r="B2808" s="9" t="n"/>
      <c r="C2808" s="9" t="n"/>
      <c r="D2808" s="9" t="n"/>
      <c r="E2808" s="9" t="n"/>
      <c r="F2808" s="11" t="n"/>
      <c r="G2808" s="9" t="n"/>
      <c r="H2808" s="9" t="n"/>
      <c r="I2808" s="9">
        <f>IF(COUNTA($A2808:$H2808)=0,"",IF($J2808="OTRO","NO","SI"))</f>
        <v/>
      </c>
      <c r="J2808" s="9">
        <f>IF(COUNTA($A2808:$H2808)=0,"",IFERROR(LOOKUP(2,1/(((LISTS!$H$2:$H$26&lt;&gt;"")*ISNUMBER(SEARCH(LISTS!$H$2:$H$26,$G2808)))+((LISTS!$I$2:$I$26&lt;&gt;"")*ISNUMBER(SEARCH(LISTS!$I$2:$I$26,$E2808)))),LISTS!$K$2:$K$26),"OTRO"))</f>
        <v/>
      </c>
      <c r="K2808" s="11">
        <f>IF($I2808&lt;&gt;"SI",0,IFERROR($F2808,0))</f>
        <v/>
      </c>
      <c r="L2808" s="9">
        <f>IF(COUNTA($A2808:$H2808)=0,"",IF($J2808="OTRO",IFERROR(LOOKUP(2,1/(((LISTS!$H$2:$H$26&lt;&gt;"")*ISNUMBER(SEARCH(LISTS!$H$2:$H$26,$G2808)))+((LISTS!$I$2:$I$26&lt;&gt;"")*ISNUMBER(SEARCH(LISTS!$I$2:$I$26,$E2808)))),LISTS!$L$2:$L$26),"Concepto DIAN no mapeado a casilla automatica"),IF(LEFT($J2808,4)="TOPE","Control automatico DIAN: "&amp;$J2808,"Casilla automatica: "&amp;$J2808)))</f>
        <v/>
      </c>
    </row>
    <row r="2809">
      <c r="A2809" s="9" t="n"/>
      <c r="B2809" s="9" t="n"/>
      <c r="C2809" s="9" t="n"/>
      <c r="D2809" s="9" t="n"/>
      <c r="E2809" s="9" t="n"/>
      <c r="F2809" s="11" t="n"/>
      <c r="G2809" s="9" t="n"/>
      <c r="H2809" s="9" t="n"/>
      <c r="I2809" s="9">
        <f>IF(COUNTA($A2809:$H2809)=0,"",IF($J2809="OTRO","NO","SI"))</f>
        <v/>
      </c>
      <c r="J2809" s="9">
        <f>IF(COUNTA($A2809:$H2809)=0,"",IFERROR(LOOKUP(2,1/(((LISTS!$H$2:$H$26&lt;&gt;"")*ISNUMBER(SEARCH(LISTS!$H$2:$H$26,$G2809)))+((LISTS!$I$2:$I$26&lt;&gt;"")*ISNUMBER(SEARCH(LISTS!$I$2:$I$26,$E2809)))),LISTS!$K$2:$K$26),"OTRO"))</f>
        <v/>
      </c>
      <c r="K2809" s="11">
        <f>IF($I2809&lt;&gt;"SI",0,IFERROR($F2809,0))</f>
        <v/>
      </c>
      <c r="L2809" s="9">
        <f>IF(COUNTA($A2809:$H2809)=0,"",IF($J2809="OTRO",IFERROR(LOOKUP(2,1/(((LISTS!$H$2:$H$26&lt;&gt;"")*ISNUMBER(SEARCH(LISTS!$H$2:$H$26,$G2809)))+((LISTS!$I$2:$I$26&lt;&gt;"")*ISNUMBER(SEARCH(LISTS!$I$2:$I$26,$E2809)))),LISTS!$L$2:$L$26),"Concepto DIAN no mapeado a casilla automatica"),IF(LEFT($J2809,4)="TOPE","Control automatico DIAN: "&amp;$J2809,"Casilla automatica: "&amp;$J2809)))</f>
        <v/>
      </c>
    </row>
    <row r="2810">
      <c r="A2810" s="9" t="n"/>
      <c r="B2810" s="9" t="n"/>
      <c r="C2810" s="9" t="n"/>
      <c r="D2810" s="9" t="n"/>
      <c r="E2810" s="9" t="n"/>
      <c r="F2810" s="11" t="n"/>
      <c r="G2810" s="9" t="n"/>
      <c r="H2810" s="9" t="n"/>
      <c r="I2810" s="9">
        <f>IF(COUNTA($A2810:$H2810)=0,"",IF($J2810="OTRO","NO","SI"))</f>
        <v/>
      </c>
      <c r="J2810" s="9">
        <f>IF(COUNTA($A2810:$H2810)=0,"",IFERROR(LOOKUP(2,1/(((LISTS!$H$2:$H$26&lt;&gt;"")*ISNUMBER(SEARCH(LISTS!$H$2:$H$26,$G2810)))+((LISTS!$I$2:$I$26&lt;&gt;"")*ISNUMBER(SEARCH(LISTS!$I$2:$I$26,$E2810)))),LISTS!$K$2:$K$26),"OTRO"))</f>
        <v/>
      </c>
      <c r="K2810" s="11">
        <f>IF($I2810&lt;&gt;"SI",0,IFERROR($F2810,0))</f>
        <v/>
      </c>
      <c r="L2810" s="9">
        <f>IF(COUNTA($A2810:$H2810)=0,"",IF($J2810="OTRO",IFERROR(LOOKUP(2,1/(((LISTS!$H$2:$H$26&lt;&gt;"")*ISNUMBER(SEARCH(LISTS!$H$2:$H$26,$G2810)))+((LISTS!$I$2:$I$26&lt;&gt;"")*ISNUMBER(SEARCH(LISTS!$I$2:$I$26,$E2810)))),LISTS!$L$2:$L$26),"Concepto DIAN no mapeado a casilla automatica"),IF(LEFT($J2810,4)="TOPE","Control automatico DIAN: "&amp;$J2810,"Casilla automatica: "&amp;$J2810)))</f>
        <v/>
      </c>
    </row>
    <row r="2811">
      <c r="A2811" s="9" t="n"/>
      <c r="B2811" s="9" t="n"/>
      <c r="C2811" s="9" t="n"/>
      <c r="D2811" s="9" t="n"/>
      <c r="E2811" s="9" t="n"/>
      <c r="F2811" s="11" t="n"/>
      <c r="G2811" s="9" t="n"/>
      <c r="H2811" s="9" t="n"/>
      <c r="I2811" s="9">
        <f>IF(COUNTA($A2811:$H2811)=0,"",IF($J2811="OTRO","NO","SI"))</f>
        <v/>
      </c>
      <c r="J2811" s="9">
        <f>IF(COUNTA($A2811:$H2811)=0,"",IFERROR(LOOKUP(2,1/(((LISTS!$H$2:$H$26&lt;&gt;"")*ISNUMBER(SEARCH(LISTS!$H$2:$H$26,$G2811)))+((LISTS!$I$2:$I$26&lt;&gt;"")*ISNUMBER(SEARCH(LISTS!$I$2:$I$26,$E2811)))),LISTS!$K$2:$K$26),"OTRO"))</f>
        <v/>
      </c>
      <c r="K2811" s="11">
        <f>IF($I2811&lt;&gt;"SI",0,IFERROR($F2811,0))</f>
        <v/>
      </c>
      <c r="L2811" s="9">
        <f>IF(COUNTA($A2811:$H2811)=0,"",IF($J2811="OTRO",IFERROR(LOOKUP(2,1/(((LISTS!$H$2:$H$26&lt;&gt;"")*ISNUMBER(SEARCH(LISTS!$H$2:$H$26,$G2811)))+((LISTS!$I$2:$I$26&lt;&gt;"")*ISNUMBER(SEARCH(LISTS!$I$2:$I$26,$E2811)))),LISTS!$L$2:$L$26),"Concepto DIAN no mapeado a casilla automatica"),IF(LEFT($J2811,4)="TOPE","Control automatico DIAN: "&amp;$J2811,"Casilla automatica: "&amp;$J2811)))</f>
        <v/>
      </c>
    </row>
    <row r="2812">
      <c r="A2812" s="9" t="n"/>
      <c r="B2812" s="9" t="n"/>
      <c r="C2812" s="9" t="n"/>
      <c r="D2812" s="9" t="n"/>
      <c r="E2812" s="9" t="n"/>
      <c r="F2812" s="11" t="n"/>
      <c r="G2812" s="9" t="n"/>
      <c r="H2812" s="9" t="n"/>
      <c r="I2812" s="9">
        <f>IF(COUNTA($A2812:$H2812)=0,"",IF($J2812="OTRO","NO","SI"))</f>
        <v/>
      </c>
      <c r="J2812" s="9">
        <f>IF(COUNTA($A2812:$H2812)=0,"",IFERROR(LOOKUP(2,1/(((LISTS!$H$2:$H$26&lt;&gt;"")*ISNUMBER(SEARCH(LISTS!$H$2:$H$26,$G2812)))+((LISTS!$I$2:$I$26&lt;&gt;"")*ISNUMBER(SEARCH(LISTS!$I$2:$I$26,$E2812)))),LISTS!$K$2:$K$26),"OTRO"))</f>
        <v/>
      </c>
      <c r="K2812" s="11">
        <f>IF($I2812&lt;&gt;"SI",0,IFERROR($F2812,0))</f>
        <v/>
      </c>
      <c r="L2812" s="9">
        <f>IF(COUNTA($A2812:$H2812)=0,"",IF($J2812="OTRO",IFERROR(LOOKUP(2,1/(((LISTS!$H$2:$H$26&lt;&gt;"")*ISNUMBER(SEARCH(LISTS!$H$2:$H$26,$G2812)))+((LISTS!$I$2:$I$26&lt;&gt;"")*ISNUMBER(SEARCH(LISTS!$I$2:$I$26,$E2812)))),LISTS!$L$2:$L$26),"Concepto DIAN no mapeado a casilla automatica"),IF(LEFT($J2812,4)="TOPE","Control automatico DIAN: "&amp;$J2812,"Casilla automatica: "&amp;$J2812)))</f>
        <v/>
      </c>
    </row>
    <row r="2813">
      <c r="A2813" s="9" t="n"/>
      <c r="B2813" s="9" t="n"/>
      <c r="C2813" s="9" t="n"/>
      <c r="D2813" s="9" t="n"/>
      <c r="E2813" s="9" t="n"/>
      <c r="F2813" s="11" t="n"/>
      <c r="G2813" s="9" t="n"/>
      <c r="H2813" s="9" t="n"/>
      <c r="I2813" s="9">
        <f>IF(COUNTA($A2813:$H2813)=0,"",IF($J2813="OTRO","NO","SI"))</f>
        <v/>
      </c>
      <c r="J2813" s="9">
        <f>IF(COUNTA($A2813:$H2813)=0,"",IFERROR(LOOKUP(2,1/(((LISTS!$H$2:$H$26&lt;&gt;"")*ISNUMBER(SEARCH(LISTS!$H$2:$H$26,$G2813)))+((LISTS!$I$2:$I$26&lt;&gt;"")*ISNUMBER(SEARCH(LISTS!$I$2:$I$26,$E2813)))),LISTS!$K$2:$K$26),"OTRO"))</f>
        <v/>
      </c>
      <c r="K2813" s="11">
        <f>IF($I2813&lt;&gt;"SI",0,IFERROR($F2813,0))</f>
        <v/>
      </c>
      <c r="L2813" s="9">
        <f>IF(COUNTA($A2813:$H2813)=0,"",IF($J2813="OTRO",IFERROR(LOOKUP(2,1/(((LISTS!$H$2:$H$26&lt;&gt;"")*ISNUMBER(SEARCH(LISTS!$H$2:$H$26,$G2813)))+((LISTS!$I$2:$I$26&lt;&gt;"")*ISNUMBER(SEARCH(LISTS!$I$2:$I$26,$E2813)))),LISTS!$L$2:$L$26),"Concepto DIAN no mapeado a casilla automatica"),IF(LEFT($J2813,4)="TOPE","Control automatico DIAN: "&amp;$J2813,"Casilla automatica: "&amp;$J2813)))</f>
        <v/>
      </c>
    </row>
    <row r="2814">
      <c r="A2814" s="9" t="n"/>
      <c r="B2814" s="9" t="n"/>
      <c r="C2814" s="9" t="n"/>
      <c r="D2814" s="9" t="n"/>
      <c r="E2814" s="9" t="n"/>
      <c r="F2814" s="11" t="n"/>
      <c r="G2814" s="9" t="n"/>
      <c r="H2814" s="9" t="n"/>
      <c r="I2814" s="9">
        <f>IF(COUNTA($A2814:$H2814)=0,"",IF($J2814="OTRO","NO","SI"))</f>
        <v/>
      </c>
      <c r="J2814" s="9">
        <f>IF(COUNTA($A2814:$H2814)=0,"",IFERROR(LOOKUP(2,1/(((LISTS!$H$2:$H$26&lt;&gt;"")*ISNUMBER(SEARCH(LISTS!$H$2:$H$26,$G2814)))+((LISTS!$I$2:$I$26&lt;&gt;"")*ISNUMBER(SEARCH(LISTS!$I$2:$I$26,$E2814)))),LISTS!$K$2:$K$26),"OTRO"))</f>
        <v/>
      </c>
      <c r="K2814" s="11">
        <f>IF($I2814&lt;&gt;"SI",0,IFERROR($F2814,0))</f>
        <v/>
      </c>
      <c r="L2814" s="9">
        <f>IF(COUNTA($A2814:$H2814)=0,"",IF($J2814="OTRO",IFERROR(LOOKUP(2,1/(((LISTS!$H$2:$H$26&lt;&gt;"")*ISNUMBER(SEARCH(LISTS!$H$2:$H$26,$G2814)))+((LISTS!$I$2:$I$26&lt;&gt;"")*ISNUMBER(SEARCH(LISTS!$I$2:$I$26,$E2814)))),LISTS!$L$2:$L$26),"Concepto DIAN no mapeado a casilla automatica"),IF(LEFT($J2814,4)="TOPE","Control automatico DIAN: "&amp;$J2814,"Casilla automatica: "&amp;$J2814)))</f>
        <v/>
      </c>
    </row>
    <row r="2815">
      <c r="A2815" s="9" t="n"/>
      <c r="B2815" s="9" t="n"/>
      <c r="C2815" s="9" t="n"/>
      <c r="D2815" s="9" t="n"/>
      <c r="E2815" s="9" t="n"/>
      <c r="F2815" s="11" t="n"/>
      <c r="G2815" s="9" t="n"/>
      <c r="H2815" s="9" t="n"/>
      <c r="I2815" s="9">
        <f>IF(COUNTA($A2815:$H2815)=0,"",IF($J2815="OTRO","NO","SI"))</f>
        <v/>
      </c>
      <c r="J2815" s="9">
        <f>IF(COUNTA($A2815:$H2815)=0,"",IFERROR(LOOKUP(2,1/(((LISTS!$H$2:$H$26&lt;&gt;"")*ISNUMBER(SEARCH(LISTS!$H$2:$H$26,$G2815)))+((LISTS!$I$2:$I$26&lt;&gt;"")*ISNUMBER(SEARCH(LISTS!$I$2:$I$26,$E2815)))),LISTS!$K$2:$K$26),"OTRO"))</f>
        <v/>
      </c>
      <c r="K2815" s="11">
        <f>IF($I2815&lt;&gt;"SI",0,IFERROR($F2815,0))</f>
        <v/>
      </c>
      <c r="L2815" s="9">
        <f>IF(COUNTA($A2815:$H2815)=0,"",IF($J2815="OTRO",IFERROR(LOOKUP(2,1/(((LISTS!$H$2:$H$26&lt;&gt;"")*ISNUMBER(SEARCH(LISTS!$H$2:$H$26,$G2815)))+((LISTS!$I$2:$I$26&lt;&gt;"")*ISNUMBER(SEARCH(LISTS!$I$2:$I$26,$E2815)))),LISTS!$L$2:$L$26),"Concepto DIAN no mapeado a casilla automatica"),IF(LEFT($J2815,4)="TOPE","Control automatico DIAN: "&amp;$J2815,"Casilla automatica: "&amp;$J2815)))</f>
        <v/>
      </c>
    </row>
    <row r="2816">
      <c r="A2816" s="9" t="n"/>
      <c r="B2816" s="9" t="n"/>
      <c r="C2816" s="9" t="n"/>
      <c r="D2816" s="9" t="n"/>
      <c r="E2816" s="9" t="n"/>
      <c r="F2816" s="11" t="n"/>
      <c r="G2816" s="9" t="n"/>
      <c r="H2816" s="9" t="n"/>
      <c r="I2816" s="9">
        <f>IF(COUNTA($A2816:$H2816)=0,"",IF($J2816="OTRO","NO","SI"))</f>
        <v/>
      </c>
      <c r="J2816" s="9">
        <f>IF(COUNTA($A2816:$H2816)=0,"",IFERROR(LOOKUP(2,1/(((LISTS!$H$2:$H$26&lt;&gt;"")*ISNUMBER(SEARCH(LISTS!$H$2:$H$26,$G2816)))+((LISTS!$I$2:$I$26&lt;&gt;"")*ISNUMBER(SEARCH(LISTS!$I$2:$I$26,$E2816)))),LISTS!$K$2:$K$26),"OTRO"))</f>
        <v/>
      </c>
      <c r="K2816" s="11">
        <f>IF($I2816&lt;&gt;"SI",0,IFERROR($F2816,0))</f>
        <v/>
      </c>
      <c r="L2816" s="9">
        <f>IF(COUNTA($A2816:$H2816)=0,"",IF($J2816="OTRO",IFERROR(LOOKUP(2,1/(((LISTS!$H$2:$H$26&lt;&gt;"")*ISNUMBER(SEARCH(LISTS!$H$2:$H$26,$G2816)))+((LISTS!$I$2:$I$26&lt;&gt;"")*ISNUMBER(SEARCH(LISTS!$I$2:$I$26,$E2816)))),LISTS!$L$2:$L$26),"Concepto DIAN no mapeado a casilla automatica"),IF(LEFT($J2816,4)="TOPE","Control automatico DIAN: "&amp;$J2816,"Casilla automatica: "&amp;$J2816)))</f>
        <v/>
      </c>
    </row>
    <row r="2817">
      <c r="A2817" s="9" t="n"/>
      <c r="B2817" s="9" t="n"/>
      <c r="C2817" s="9" t="n"/>
      <c r="D2817" s="9" t="n"/>
      <c r="E2817" s="9" t="n"/>
      <c r="F2817" s="11" t="n"/>
      <c r="G2817" s="9" t="n"/>
      <c r="H2817" s="9" t="n"/>
      <c r="I2817" s="9">
        <f>IF(COUNTA($A2817:$H2817)=0,"",IF($J2817="OTRO","NO","SI"))</f>
        <v/>
      </c>
      <c r="J2817" s="9">
        <f>IF(COUNTA($A2817:$H2817)=0,"",IFERROR(LOOKUP(2,1/(((LISTS!$H$2:$H$26&lt;&gt;"")*ISNUMBER(SEARCH(LISTS!$H$2:$H$26,$G2817)))+((LISTS!$I$2:$I$26&lt;&gt;"")*ISNUMBER(SEARCH(LISTS!$I$2:$I$26,$E2817)))),LISTS!$K$2:$K$26),"OTRO"))</f>
        <v/>
      </c>
      <c r="K2817" s="11">
        <f>IF($I2817&lt;&gt;"SI",0,IFERROR($F2817,0))</f>
        <v/>
      </c>
      <c r="L2817" s="9">
        <f>IF(COUNTA($A2817:$H2817)=0,"",IF($J2817="OTRO",IFERROR(LOOKUP(2,1/(((LISTS!$H$2:$H$26&lt;&gt;"")*ISNUMBER(SEARCH(LISTS!$H$2:$H$26,$G2817)))+((LISTS!$I$2:$I$26&lt;&gt;"")*ISNUMBER(SEARCH(LISTS!$I$2:$I$26,$E2817)))),LISTS!$L$2:$L$26),"Concepto DIAN no mapeado a casilla automatica"),IF(LEFT($J2817,4)="TOPE","Control automatico DIAN: "&amp;$J2817,"Casilla automatica: "&amp;$J2817)))</f>
        <v/>
      </c>
    </row>
    <row r="2818">
      <c r="A2818" s="9" t="n"/>
      <c r="B2818" s="9" t="n"/>
      <c r="C2818" s="9" t="n"/>
      <c r="D2818" s="9" t="n"/>
      <c r="E2818" s="9" t="n"/>
      <c r="F2818" s="11" t="n"/>
      <c r="G2818" s="9" t="n"/>
      <c r="H2818" s="9" t="n"/>
      <c r="I2818" s="9">
        <f>IF(COUNTA($A2818:$H2818)=0,"",IF($J2818="OTRO","NO","SI"))</f>
        <v/>
      </c>
      <c r="J2818" s="9">
        <f>IF(COUNTA($A2818:$H2818)=0,"",IFERROR(LOOKUP(2,1/(((LISTS!$H$2:$H$26&lt;&gt;"")*ISNUMBER(SEARCH(LISTS!$H$2:$H$26,$G2818)))+((LISTS!$I$2:$I$26&lt;&gt;"")*ISNUMBER(SEARCH(LISTS!$I$2:$I$26,$E2818)))),LISTS!$K$2:$K$26),"OTRO"))</f>
        <v/>
      </c>
      <c r="K2818" s="11">
        <f>IF($I2818&lt;&gt;"SI",0,IFERROR($F2818,0))</f>
        <v/>
      </c>
      <c r="L2818" s="9">
        <f>IF(COUNTA($A2818:$H2818)=0,"",IF($J2818="OTRO",IFERROR(LOOKUP(2,1/(((LISTS!$H$2:$H$26&lt;&gt;"")*ISNUMBER(SEARCH(LISTS!$H$2:$H$26,$G2818)))+((LISTS!$I$2:$I$26&lt;&gt;"")*ISNUMBER(SEARCH(LISTS!$I$2:$I$26,$E2818)))),LISTS!$L$2:$L$26),"Concepto DIAN no mapeado a casilla automatica"),IF(LEFT($J2818,4)="TOPE","Control automatico DIAN: "&amp;$J2818,"Casilla automatica: "&amp;$J2818)))</f>
        <v/>
      </c>
    </row>
    <row r="2819">
      <c r="A2819" s="9" t="n"/>
      <c r="B2819" s="9" t="n"/>
      <c r="C2819" s="9" t="n"/>
      <c r="D2819" s="9" t="n"/>
      <c r="E2819" s="9" t="n"/>
      <c r="F2819" s="11" t="n"/>
      <c r="G2819" s="9" t="n"/>
      <c r="H2819" s="9" t="n"/>
      <c r="I2819" s="9">
        <f>IF(COUNTA($A2819:$H2819)=0,"",IF($J2819="OTRO","NO","SI"))</f>
        <v/>
      </c>
      <c r="J2819" s="9">
        <f>IF(COUNTA($A2819:$H2819)=0,"",IFERROR(LOOKUP(2,1/(((LISTS!$H$2:$H$26&lt;&gt;"")*ISNUMBER(SEARCH(LISTS!$H$2:$H$26,$G2819)))+((LISTS!$I$2:$I$26&lt;&gt;"")*ISNUMBER(SEARCH(LISTS!$I$2:$I$26,$E2819)))),LISTS!$K$2:$K$26),"OTRO"))</f>
        <v/>
      </c>
      <c r="K2819" s="11">
        <f>IF($I2819&lt;&gt;"SI",0,IFERROR($F2819,0))</f>
        <v/>
      </c>
      <c r="L2819" s="9">
        <f>IF(COUNTA($A2819:$H2819)=0,"",IF($J2819="OTRO",IFERROR(LOOKUP(2,1/(((LISTS!$H$2:$H$26&lt;&gt;"")*ISNUMBER(SEARCH(LISTS!$H$2:$H$26,$G2819)))+((LISTS!$I$2:$I$26&lt;&gt;"")*ISNUMBER(SEARCH(LISTS!$I$2:$I$26,$E2819)))),LISTS!$L$2:$L$26),"Concepto DIAN no mapeado a casilla automatica"),IF(LEFT($J2819,4)="TOPE","Control automatico DIAN: "&amp;$J2819,"Casilla automatica: "&amp;$J2819)))</f>
        <v/>
      </c>
    </row>
    <row r="2820">
      <c r="A2820" s="9" t="n"/>
      <c r="B2820" s="9" t="n"/>
      <c r="C2820" s="9" t="n"/>
      <c r="D2820" s="9" t="n"/>
      <c r="E2820" s="9" t="n"/>
      <c r="F2820" s="11" t="n"/>
      <c r="G2820" s="9" t="n"/>
      <c r="H2820" s="9" t="n"/>
      <c r="I2820" s="9">
        <f>IF(COUNTA($A2820:$H2820)=0,"",IF($J2820="OTRO","NO","SI"))</f>
        <v/>
      </c>
      <c r="J2820" s="9">
        <f>IF(COUNTA($A2820:$H2820)=0,"",IFERROR(LOOKUP(2,1/(((LISTS!$H$2:$H$26&lt;&gt;"")*ISNUMBER(SEARCH(LISTS!$H$2:$H$26,$G2820)))+((LISTS!$I$2:$I$26&lt;&gt;"")*ISNUMBER(SEARCH(LISTS!$I$2:$I$26,$E2820)))),LISTS!$K$2:$K$26),"OTRO"))</f>
        <v/>
      </c>
      <c r="K2820" s="11">
        <f>IF($I2820&lt;&gt;"SI",0,IFERROR($F2820,0))</f>
        <v/>
      </c>
      <c r="L2820" s="9">
        <f>IF(COUNTA($A2820:$H2820)=0,"",IF($J2820="OTRO",IFERROR(LOOKUP(2,1/(((LISTS!$H$2:$H$26&lt;&gt;"")*ISNUMBER(SEARCH(LISTS!$H$2:$H$26,$G2820)))+((LISTS!$I$2:$I$26&lt;&gt;"")*ISNUMBER(SEARCH(LISTS!$I$2:$I$26,$E2820)))),LISTS!$L$2:$L$26),"Concepto DIAN no mapeado a casilla automatica"),IF(LEFT($J2820,4)="TOPE","Control automatico DIAN: "&amp;$J2820,"Casilla automatica: "&amp;$J2820)))</f>
        <v/>
      </c>
    </row>
    <row r="2821">
      <c r="A2821" s="9" t="n"/>
      <c r="B2821" s="9" t="n"/>
      <c r="C2821" s="9" t="n"/>
      <c r="D2821" s="9" t="n"/>
      <c r="E2821" s="9" t="n"/>
      <c r="F2821" s="11" t="n"/>
      <c r="G2821" s="9" t="n"/>
      <c r="H2821" s="9" t="n"/>
      <c r="I2821" s="9">
        <f>IF(COUNTA($A2821:$H2821)=0,"",IF($J2821="OTRO","NO","SI"))</f>
        <v/>
      </c>
      <c r="J2821" s="9">
        <f>IF(COUNTA($A2821:$H2821)=0,"",IFERROR(LOOKUP(2,1/(((LISTS!$H$2:$H$26&lt;&gt;"")*ISNUMBER(SEARCH(LISTS!$H$2:$H$26,$G2821)))+((LISTS!$I$2:$I$26&lt;&gt;"")*ISNUMBER(SEARCH(LISTS!$I$2:$I$26,$E2821)))),LISTS!$K$2:$K$26),"OTRO"))</f>
        <v/>
      </c>
      <c r="K2821" s="11">
        <f>IF($I2821&lt;&gt;"SI",0,IFERROR($F2821,0))</f>
        <v/>
      </c>
      <c r="L2821" s="9">
        <f>IF(COUNTA($A2821:$H2821)=0,"",IF($J2821="OTRO",IFERROR(LOOKUP(2,1/(((LISTS!$H$2:$H$26&lt;&gt;"")*ISNUMBER(SEARCH(LISTS!$H$2:$H$26,$G2821)))+((LISTS!$I$2:$I$26&lt;&gt;"")*ISNUMBER(SEARCH(LISTS!$I$2:$I$26,$E2821)))),LISTS!$L$2:$L$26),"Concepto DIAN no mapeado a casilla automatica"),IF(LEFT($J2821,4)="TOPE","Control automatico DIAN: "&amp;$J2821,"Casilla automatica: "&amp;$J2821)))</f>
        <v/>
      </c>
    </row>
    <row r="2822">
      <c r="A2822" s="9" t="n"/>
      <c r="B2822" s="9" t="n"/>
      <c r="C2822" s="9" t="n"/>
      <c r="D2822" s="9" t="n"/>
      <c r="E2822" s="9" t="n"/>
      <c r="F2822" s="11" t="n"/>
      <c r="G2822" s="9" t="n"/>
      <c r="H2822" s="9" t="n"/>
      <c r="I2822" s="9">
        <f>IF(COUNTA($A2822:$H2822)=0,"",IF($J2822="OTRO","NO","SI"))</f>
        <v/>
      </c>
      <c r="J2822" s="9">
        <f>IF(COUNTA($A2822:$H2822)=0,"",IFERROR(LOOKUP(2,1/(((LISTS!$H$2:$H$26&lt;&gt;"")*ISNUMBER(SEARCH(LISTS!$H$2:$H$26,$G2822)))+((LISTS!$I$2:$I$26&lt;&gt;"")*ISNUMBER(SEARCH(LISTS!$I$2:$I$26,$E2822)))),LISTS!$K$2:$K$26),"OTRO"))</f>
        <v/>
      </c>
      <c r="K2822" s="11">
        <f>IF($I2822&lt;&gt;"SI",0,IFERROR($F2822,0))</f>
        <v/>
      </c>
      <c r="L2822" s="9">
        <f>IF(COUNTA($A2822:$H2822)=0,"",IF($J2822="OTRO",IFERROR(LOOKUP(2,1/(((LISTS!$H$2:$H$26&lt;&gt;"")*ISNUMBER(SEARCH(LISTS!$H$2:$H$26,$G2822)))+((LISTS!$I$2:$I$26&lt;&gt;"")*ISNUMBER(SEARCH(LISTS!$I$2:$I$26,$E2822)))),LISTS!$L$2:$L$26),"Concepto DIAN no mapeado a casilla automatica"),IF(LEFT($J2822,4)="TOPE","Control automatico DIAN: "&amp;$J2822,"Casilla automatica: "&amp;$J2822)))</f>
        <v/>
      </c>
    </row>
    <row r="2823">
      <c r="A2823" s="9" t="n"/>
      <c r="B2823" s="9" t="n"/>
      <c r="C2823" s="9" t="n"/>
      <c r="D2823" s="9" t="n"/>
      <c r="E2823" s="9" t="n"/>
      <c r="F2823" s="11" t="n"/>
      <c r="G2823" s="9" t="n"/>
      <c r="H2823" s="9" t="n"/>
      <c r="I2823" s="9">
        <f>IF(COUNTA($A2823:$H2823)=0,"",IF($J2823="OTRO","NO","SI"))</f>
        <v/>
      </c>
      <c r="J2823" s="9">
        <f>IF(COUNTA($A2823:$H2823)=0,"",IFERROR(LOOKUP(2,1/(((LISTS!$H$2:$H$26&lt;&gt;"")*ISNUMBER(SEARCH(LISTS!$H$2:$H$26,$G2823)))+((LISTS!$I$2:$I$26&lt;&gt;"")*ISNUMBER(SEARCH(LISTS!$I$2:$I$26,$E2823)))),LISTS!$K$2:$K$26),"OTRO"))</f>
        <v/>
      </c>
      <c r="K2823" s="11">
        <f>IF($I2823&lt;&gt;"SI",0,IFERROR($F2823,0))</f>
        <v/>
      </c>
      <c r="L2823" s="9">
        <f>IF(COUNTA($A2823:$H2823)=0,"",IF($J2823="OTRO",IFERROR(LOOKUP(2,1/(((LISTS!$H$2:$H$26&lt;&gt;"")*ISNUMBER(SEARCH(LISTS!$H$2:$H$26,$G2823)))+((LISTS!$I$2:$I$26&lt;&gt;"")*ISNUMBER(SEARCH(LISTS!$I$2:$I$26,$E2823)))),LISTS!$L$2:$L$26),"Concepto DIAN no mapeado a casilla automatica"),IF(LEFT($J2823,4)="TOPE","Control automatico DIAN: "&amp;$J2823,"Casilla automatica: "&amp;$J2823)))</f>
        <v/>
      </c>
    </row>
    <row r="2824">
      <c r="A2824" s="9" t="n"/>
      <c r="B2824" s="9" t="n"/>
      <c r="C2824" s="9" t="n"/>
      <c r="D2824" s="9" t="n"/>
      <c r="E2824" s="9" t="n"/>
      <c r="F2824" s="11" t="n"/>
      <c r="G2824" s="9" t="n"/>
      <c r="H2824" s="9" t="n"/>
      <c r="I2824" s="9">
        <f>IF(COUNTA($A2824:$H2824)=0,"",IF($J2824="OTRO","NO","SI"))</f>
        <v/>
      </c>
      <c r="J2824" s="9">
        <f>IF(COUNTA($A2824:$H2824)=0,"",IFERROR(LOOKUP(2,1/(((LISTS!$H$2:$H$26&lt;&gt;"")*ISNUMBER(SEARCH(LISTS!$H$2:$H$26,$G2824)))+((LISTS!$I$2:$I$26&lt;&gt;"")*ISNUMBER(SEARCH(LISTS!$I$2:$I$26,$E2824)))),LISTS!$K$2:$K$26),"OTRO"))</f>
        <v/>
      </c>
      <c r="K2824" s="11">
        <f>IF($I2824&lt;&gt;"SI",0,IFERROR($F2824,0))</f>
        <v/>
      </c>
      <c r="L2824" s="9">
        <f>IF(COUNTA($A2824:$H2824)=0,"",IF($J2824="OTRO",IFERROR(LOOKUP(2,1/(((LISTS!$H$2:$H$26&lt;&gt;"")*ISNUMBER(SEARCH(LISTS!$H$2:$H$26,$G2824)))+((LISTS!$I$2:$I$26&lt;&gt;"")*ISNUMBER(SEARCH(LISTS!$I$2:$I$26,$E2824)))),LISTS!$L$2:$L$26),"Concepto DIAN no mapeado a casilla automatica"),IF(LEFT($J2824,4)="TOPE","Control automatico DIAN: "&amp;$J2824,"Casilla automatica: "&amp;$J2824)))</f>
        <v/>
      </c>
    </row>
    <row r="2825">
      <c r="A2825" s="9" t="n"/>
      <c r="B2825" s="9" t="n"/>
      <c r="C2825" s="9" t="n"/>
      <c r="D2825" s="9" t="n"/>
      <c r="E2825" s="9" t="n"/>
      <c r="F2825" s="11" t="n"/>
      <c r="G2825" s="9" t="n"/>
      <c r="H2825" s="9" t="n"/>
      <c r="I2825" s="9">
        <f>IF(COUNTA($A2825:$H2825)=0,"",IF($J2825="OTRO","NO","SI"))</f>
        <v/>
      </c>
      <c r="J2825" s="9">
        <f>IF(COUNTA($A2825:$H2825)=0,"",IFERROR(LOOKUP(2,1/(((LISTS!$H$2:$H$26&lt;&gt;"")*ISNUMBER(SEARCH(LISTS!$H$2:$H$26,$G2825)))+((LISTS!$I$2:$I$26&lt;&gt;"")*ISNUMBER(SEARCH(LISTS!$I$2:$I$26,$E2825)))),LISTS!$K$2:$K$26),"OTRO"))</f>
        <v/>
      </c>
      <c r="K2825" s="11">
        <f>IF($I2825&lt;&gt;"SI",0,IFERROR($F2825,0))</f>
        <v/>
      </c>
      <c r="L2825" s="9">
        <f>IF(COUNTA($A2825:$H2825)=0,"",IF($J2825="OTRO",IFERROR(LOOKUP(2,1/(((LISTS!$H$2:$H$26&lt;&gt;"")*ISNUMBER(SEARCH(LISTS!$H$2:$H$26,$G2825)))+((LISTS!$I$2:$I$26&lt;&gt;"")*ISNUMBER(SEARCH(LISTS!$I$2:$I$26,$E2825)))),LISTS!$L$2:$L$26),"Concepto DIAN no mapeado a casilla automatica"),IF(LEFT($J2825,4)="TOPE","Control automatico DIAN: "&amp;$J2825,"Casilla automatica: "&amp;$J2825)))</f>
        <v/>
      </c>
    </row>
    <row r="2826">
      <c r="A2826" s="9" t="n"/>
      <c r="B2826" s="9" t="n"/>
      <c r="C2826" s="9" t="n"/>
      <c r="D2826" s="9" t="n"/>
      <c r="E2826" s="9" t="n"/>
      <c r="F2826" s="11" t="n"/>
      <c r="G2826" s="9" t="n"/>
      <c r="H2826" s="9" t="n"/>
      <c r="I2826" s="9">
        <f>IF(COUNTA($A2826:$H2826)=0,"",IF($J2826="OTRO","NO","SI"))</f>
        <v/>
      </c>
      <c r="J2826" s="9">
        <f>IF(COUNTA($A2826:$H2826)=0,"",IFERROR(LOOKUP(2,1/(((LISTS!$H$2:$H$26&lt;&gt;"")*ISNUMBER(SEARCH(LISTS!$H$2:$H$26,$G2826)))+((LISTS!$I$2:$I$26&lt;&gt;"")*ISNUMBER(SEARCH(LISTS!$I$2:$I$26,$E2826)))),LISTS!$K$2:$K$26),"OTRO"))</f>
        <v/>
      </c>
      <c r="K2826" s="11">
        <f>IF($I2826&lt;&gt;"SI",0,IFERROR($F2826,0))</f>
        <v/>
      </c>
      <c r="L2826" s="9">
        <f>IF(COUNTA($A2826:$H2826)=0,"",IF($J2826="OTRO",IFERROR(LOOKUP(2,1/(((LISTS!$H$2:$H$26&lt;&gt;"")*ISNUMBER(SEARCH(LISTS!$H$2:$H$26,$G2826)))+((LISTS!$I$2:$I$26&lt;&gt;"")*ISNUMBER(SEARCH(LISTS!$I$2:$I$26,$E2826)))),LISTS!$L$2:$L$26),"Concepto DIAN no mapeado a casilla automatica"),IF(LEFT($J2826,4)="TOPE","Control automatico DIAN: "&amp;$J2826,"Casilla automatica: "&amp;$J2826)))</f>
        <v/>
      </c>
    </row>
    <row r="2827">
      <c r="A2827" s="9" t="n"/>
      <c r="B2827" s="9" t="n"/>
      <c r="C2827" s="9" t="n"/>
      <c r="D2827" s="9" t="n"/>
      <c r="E2827" s="9" t="n"/>
      <c r="F2827" s="11" t="n"/>
      <c r="G2827" s="9" t="n"/>
      <c r="H2827" s="9" t="n"/>
      <c r="I2827" s="9">
        <f>IF(COUNTA($A2827:$H2827)=0,"",IF($J2827="OTRO","NO","SI"))</f>
        <v/>
      </c>
      <c r="J2827" s="9">
        <f>IF(COUNTA($A2827:$H2827)=0,"",IFERROR(LOOKUP(2,1/(((LISTS!$H$2:$H$26&lt;&gt;"")*ISNUMBER(SEARCH(LISTS!$H$2:$H$26,$G2827)))+((LISTS!$I$2:$I$26&lt;&gt;"")*ISNUMBER(SEARCH(LISTS!$I$2:$I$26,$E2827)))),LISTS!$K$2:$K$26),"OTRO"))</f>
        <v/>
      </c>
      <c r="K2827" s="11">
        <f>IF($I2827&lt;&gt;"SI",0,IFERROR($F2827,0))</f>
        <v/>
      </c>
      <c r="L2827" s="9">
        <f>IF(COUNTA($A2827:$H2827)=0,"",IF($J2827="OTRO",IFERROR(LOOKUP(2,1/(((LISTS!$H$2:$H$26&lt;&gt;"")*ISNUMBER(SEARCH(LISTS!$H$2:$H$26,$G2827)))+((LISTS!$I$2:$I$26&lt;&gt;"")*ISNUMBER(SEARCH(LISTS!$I$2:$I$26,$E2827)))),LISTS!$L$2:$L$26),"Concepto DIAN no mapeado a casilla automatica"),IF(LEFT($J2827,4)="TOPE","Control automatico DIAN: "&amp;$J2827,"Casilla automatica: "&amp;$J2827)))</f>
        <v/>
      </c>
    </row>
    <row r="2828">
      <c r="A2828" s="9" t="n"/>
      <c r="B2828" s="9" t="n"/>
      <c r="C2828" s="9" t="n"/>
      <c r="D2828" s="9" t="n"/>
      <c r="E2828" s="9" t="n"/>
      <c r="F2828" s="11" t="n"/>
      <c r="G2828" s="9" t="n"/>
      <c r="H2828" s="9" t="n"/>
      <c r="I2828" s="9">
        <f>IF(COUNTA($A2828:$H2828)=0,"",IF($J2828="OTRO","NO","SI"))</f>
        <v/>
      </c>
      <c r="J2828" s="9">
        <f>IF(COUNTA($A2828:$H2828)=0,"",IFERROR(LOOKUP(2,1/(((LISTS!$H$2:$H$26&lt;&gt;"")*ISNUMBER(SEARCH(LISTS!$H$2:$H$26,$G2828)))+((LISTS!$I$2:$I$26&lt;&gt;"")*ISNUMBER(SEARCH(LISTS!$I$2:$I$26,$E2828)))),LISTS!$K$2:$K$26),"OTRO"))</f>
        <v/>
      </c>
      <c r="K2828" s="11">
        <f>IF($I2828&lt;&gt;"SI",0,IFERROR($F2828,0))</f>
        <v/>
      </c>
      <c r="L2828" s="9">
        <f>IF(COUNTA($A2828:$H2828)=0,"",IF($J2828="OTRO",IFERROR(LOOKUP(2,1/(((LISTS!$H$2:$H$26&lt;&gt;"")*ISNUMBER(SEARCH(LISTS!$H$2:$H$26,$G2828)))+((LISTS!$I$2:$I$26&lt;&gt;"")*ISNUMBER(SEARCH(LISTS!$I$2:$I$26,$E2828)))),LISTS!$L$2:$L$26),"Concepto DIAN no mapeado a casilla automatica"),IF(LEFT($J2828,4)="TOPE","Control automatico DIAN: "&amp;$J2828,"Casilla automatica: "&amp;$J2828)))</f>
        <v/>
      </c>
    </row>
    <row r="2829">
      <c r="A2829" s="9" t="n"/>
      <c r="B2829" s="9" t="n"/>
      <c r="C2829" s="9" t="n"/>
      <c r="D2829" s="9" t="n"/>
      <c r="E2829" s="9" t="n"/>
      <c r="F2829" s="11" t="n"/>
      <c r="G2829" s="9" t="n"/>
      <c r="H2829" s="9" t="n"/>
      <c r="I2829" s="9">
        <f>IF(COUNTA($A2829:$H2829)=0,"",IF($J2829="OTRO","NO","SI"))</f>
        <v/>
      </c>
      <c r="J2829" s="9">
        <f>IF(COUNTA($A2829:$H2829)=0,"",IFERROR(LOOKUP(2,1/(((LISTS!$H$2:$H$26&lt;&gt;"")*ISNUMBER(SEARCH(LISTS!$H$2:$H$26,$G2829)))+((LISTS!$I$2:$I$26&lt;&gt;"")*ISNUMBER(SEARCH(LISTS!$I$2:$I$26,$E2829)))),LISTS!$K$2:$K$26),"OTRO"))</f>
        <v/>
      </c>
      <c r="K2829" s="11">
        <f>IF($I2829&lt;&gt;"SI",0,IFERROR($F2829,0))</f>
        <v/>
      </c>
      <c r="L2829" s="9">
        <f>IF(COUNTA($A2829:$H2829)=0,"",IF($J2829="OTRO",IFERROR(LOOKUP(2,1/(((LISTS!$H$2:$H$26&lt;&gt;"")*ISNUMBER(SEARCH(LISTS!$H$2:$H$26,$G2829)))+((LISTS!$I$2:$I$26&lt;&gt;"")*ISNUMBER(SEARCH(LISTS!$I$2:$I$26,$E2829)))),LISTS!$L$2:$L$26),"Concepto DIAN no mapeado a casilla automatica"),IF(LEFT($J2829,4)="TOPE","Control automatico DIAN: "&amp;$J2829,"Casilla automatica: "&amp;$J2829)))</f>
        <v/>
      </c>
    </row>
    <row r="2830">
      <c r="A2830" s="9" t="n"/>
      <c r="B2830" s="9" t="n"/>
      <c r="C2830" s="9" t="n"/>
      <c r="D2830" s="9" t="n"/>
      <c r="E2830" s="9" t="n"/>
      <c r="F2830" s="11" t="n"/>
      <c r="G2830" s="9" t="n"/>
      <c r="H2830" s="9" t="n"/>
      <c r="I2830" s="9">
        <f>IF(COUNTA($A2830:$H2830)=0,"",IF($J2830="OTRO","NO","SI"))</f>
        <v/>
      </c>
      <c r="J2830" s="9">
        <f>IF(COUNTA($A2830:$H2830)=0,"",IFERROR(LOOKUP(2,1/(((LISTS!$H$2:$H$26&lt;&gt;"")*ISNUMBER(SEARCH(LISTS!$H$2:$H$26,$G2830)))+((LISTS!$I$2:$I$26&lt;&gt;"")*ISNUMBER(SEARCH(LISTS!$I$2:$I$26,$E2830)))),LISTS!$K$2:$K$26),"OTRO"))</f>
        <v/>
      </c>
      <c r="K2830" s="11">
        <f>IF($I2830&lt;&gt;"SI",0,IFERROR($F2830,0))</f>
        <v/>
      </c>
      <c r="L2830" s="9">
        <f>IF(COUNTA($A2830:$H2830)=0,"",IF($J2830="OTRO",IFERROR(LOOKUP(2,1/(((LISTS!$H$2:$H$26&lt;&gt;"")*ISNUMBER(SEARCH(LISTS!$H$2:$H$26,$G2830)))+((LISTS!$I$2:$I$26&lt;&gt;"")*ISNUMBER(SEARCH(LISTS!$I$2:$I$26,$E2830)))),LISTS!$L$2:$L$26),"Concepto DIAN no mapeado a casilla automatica"),IF(LEFT($J2830,4)="TOPE","Control automatico DIAN: "&amp;$J2830,"Casilla automatica: "&amp;$J2830)))</f>
        <v/>
      </c>
    </row>
    <row r="2831">
      <c r="A2831" s="9" t="n"/>
      <c r="B2831" s="9" t="n"/>
      <c r="C2831" s="9" t="n"/>
      <c r="D2831" s="9" t="n"/>
      <c r="E2831" s="9" t="n"/>
      <c r="F2831" s="11" t="n"/>
      <c r="G2831" s="9" t="n"/>
      <c r="H2831" s="9" t="n"/>
      <c r="I2831" s="9">
        <f>IF(COUNTA($A2831:$H2831)=0,"",IF($J2831="OTRO","NO","SI"))</f>
        <v/>
      </c>
      <c r="J2831" s="9">
        <f>IF(COUNTA($A2831:$H2831)=0,"",IFERROR(LOOKUP(2,1/(((LISTS!$H$2:$H$26&lt;&gt;"")*ISNUMBER(SEARCH(LISTS!$H$2:$H$26,$G2831)))+((LISTS!$I$2:$I$26&lt;&gt;"")*ISNUMBER(SEARCH(LISTS!$I$2:$I$26,$E2831)))),LISTS!$K$2:$K$26),"OTRO"))</f>
        <v/>
      </c>
      <c r="K2831" s="11">
        <f>IF($I2831&lt;&gt;"SI",0,IFERROR($F2831,0))</f>
        <v/>
      </c>
      <c r="L2831" s="9">
        <f>IF(COUNTA($A2831:$H2831)=0,"",IF($J2831="OTRO",IFERROR(LOOKUP(2,1/(((LISTS!$H$2:$H$26&lt;&gt;"")*ISNUMBER(SEARCH(LISTS!$H$2:$H$26,$G2831)))+((LISTS!$I$2:$I$26&lt;&gt;"")*ISNUMBER(SEARCH(LISTS!$I$2:$I$26,$E2831)))),LISTS!$L$2:$L$26),"Concepto DIAN no mapeado a casilla automatica"),IF(LEFT($J2831,4)="TOPE","Control automatico DIAN: "&amp;$J2831,"Casilla automatica: "&amp;$J2831)))</f>
        <v/>
      </c>
    </row>
    <row r="2832">
      <c r="A2832" s="9" t="n"/>
      <c r="B2832" s="9" t="n"/>
      <c r="C2832" s="9" t="n"/>
      <c r="D2832" s="9" t="n"/>
      <c r="E2832" s="9" t="n"/>
      <c r="F2832" s="11" t="n"/>
      <c r="G2832" s="9" t="n"/>
      <c r="H2832" s="9" t="n"/>
      <c r="I2832" s="9">
        <f>IF(COUNTA($A2832:$H2832)=0,"",IF($J2832="OTRO","NO","SI"))</f>
        <v/>
      </c>
      <c r="J2832" s="9">
        <f>IF(COUNTA($A2832:$H2832)=0,"",IFERROR(LOOKUP(2,1/(((LISTS!$H$2:$H$26&lt;&gt;"")*ISNUMBER(SEARCH(LISTS!$H$2:$H$26,$G2832)))+((LISTS!$I$2:$I$26&lt;&gt;"")*ISNUMBER(SEARCH(LISTS!$I$2:$I$26,$E2832)))),LISTS!$K$2:$K$26),"OTRO"))</f>
        <v/>
      </c>
      <c r="K2832" s="11">
        <f>IF($I2832&lt;&gt;"SI",0,IFERROR($F2832,0))</f>
        <v/>
      </c>
      <c r="L2832" s="9">
        <f>IF(COUNTA($A2832:$H2832)=0,"",IF($J2832="OTRO",IFERROR(LOOKUP(2,1/(((LISTS!$H$2:$H$26&lt;&gt;"")*ISNUMBER(SEARCH(LISTS!$H$2:$H$26,$G2832)))+((LISTS!$I$2:$I$26&lt;&gt;"")*ISNUMBER(SEARCH(LISTS!$I$2:$I$26,$E2832)))),LISTS!$L$2:$L$26),"Concepto DIAN no mapeado a casilla automatica"),IF(LEFT($J2832,4)="TOPE","Control automatico DIAN: "&amp;$J2832,"Casilla automatica: "&amp;$J2832)))</f>
        <v/>
      </c>
    </row>
    <row r="2833">
      <c r="A2833" s="9" t="n"/>
      <c r="B2833" s="9" t="n"/>
      <c r="C2833" s="9" t="n"/>
      <c r="D2833" s="9" t="n"/>
      <c r="E2833" s="9" t="n"/>
      <c r="F2833" s="11" t="n"/>
      <c r="G2833" s="9" t="n"/>
      <c r="H2833" s="9" t="n"/>
      <c r="I2833" s="9">
        <f>IF(COUNTA($A2833:$H2833)=0,"",IF($J2833="OTRO","NO","SI"))</f>
        <v/>
      </c>
      <c r="J2833" s="9">
        <f>IF(COUNTA($A2833:$H2833)=0,"",IFERROR(LOOKUP(2,1/(((LISTS!$H$2:$H$26&lt;&gt;"")*ISNUMBER(SEARCH(LISTS!$H$2:$H$26,$G2833)))+((LISTS!$I$2:$I$26&lt;&gt;"")*ISNUMBER(SEARCH(LISTS!$I$2:$I$26,$E2833)))),LISTS!$K$2:$K$26),"OTRO"))</f>
        <v/>
      </c>
      <c r="K2833" s="11">
        <f>IF($I2833&lt;&gt;"SI",0,IFERROR($F2833,0))</f>
        <v/>
      </c>
      <c r="L2833" s="9">
        <f>IF(COUNTA($A2833:$H2833)=0,"",IF($J2833="OTRO",IFERROR(LOOKUP(2,1/(((LISTS!$H$2:$H$26&lt;&gt;"")*ISNUMBER(SEARCH(LISTS!$H$2:$H$26,$G2833)))+((LISTS!$I$2:$I$26&lt;&gt;"")*ISNUMBER(SEARCH(LISTS!$I$2:$I$26,$E2833)))),LISTS!$L$2:$L$26),"Concepto DIAN no mapeado a casilla automatica"),IF(LEFT($J2833,4)="TOPE","Control automatico DIAN: "&amp;$J2833,"Casilla automatica: "&amp;$J2833)))</f>
        <v/>
      </c>
    </row>
    <row r="2834">
      <c r="A2834" s="9" t="n"/>
      <c r="B2834" s="9" t="n"/>
      <c r="C2834" s="9" t="n"/>
      <c r="D2834" s="9" t="n"/>
      <c r="E2834" s="9" t="n"/>
      <c r="F2834" s="11" t="n"/>
      <c r="G2834" s="9" t="n"/>
      <c r="H2834" s="9" t="n"/>
      <c r="I2834" s="9">
        <f>IF(COUNTA($A2834:$H2834)=0,"",IF($J2834="OTRO","NO","SI"))</f>
        <v/>
      </c>
      <c r="J2834" s="9">
        <f>IF(COUNTA($A2834:$H2834)=0,"",IFERROR(LOOKUP(2,1/(((LISTS!$H$2:$H$26&lt;&gt;"")*ISNUMBER(SEARCH(LISTS!$H$2:$H$26,$G2834)))+((LISTS!$I$2:$I$26&lt;&gt;"")*ISNUMBER(SEARCH(LISTS!$I$2:$I$26,$E2834)))),LISTS!$K$2:$K$26),"OTRO"))</f>
        <v/>
      </c>
      <c r="K2834" s="11">
        <f>IF($I2834&lt;&gt;"SI",0,IFERROR($F2834,0))</f>
        <v/>
      </c>
      <c r="L2834" s="9">
        <f>IF(COUNTA($A2834:$H2834)=0,"",IF($J2834="OTRO",IFERROR(LOOKUP(2,1/(((LISTS!$H$2:$H$26&lt;&gt;"")*ISNUMBER(SEARCH(LISTS!$H$2:$H$26,$G2834)))+((LISTS!$I$2:$I$26&lt;&gt;"")*ISNUMBER(SEARCH(LISTS!$I$2:$I$26,$E2834)))),LISTS!$L$2:$L$26),"Concepto DIAN no mapeado a casilla automatica"),IF(LEFT($J2834,4)="TOPE","Control automatico DIAN: "&amp;$J2834,"Casilla automatica: "&amp;$J2834)))</f>
        <v/>
      </c>
    </row>
    <row r="2835">
      <c r="A2835" s="9" t="n"/>
      <c r="B2835" s="9" t="n"/>
      <c r="C2835" s="9" t="n"/>
      <c r="D2835" s="9" t="n"/>
      <c r="E2835" s="9" t="n"/>
      <c r="F2835" s="11" t="n"/>
      <c r="G2835" s="9" t="n"/>
      <c r="H2835" s="9" t="n"/>
      <c r="I2835" s="9">
        <f>IF(COUNTA($A2835:$H2835)=0,"",IF($J2835="OTRO","NO","SI"))</f>
        <v/>
      </c>
      <c r="J2835" s="9">
        <f>IF(COUNTA($A2835:$H2835)=0,"",IFERROR(LOOKUP(2,1/(((LISTS!$H$2:$H$26&lt;&gt;"")*ISNUMBER(SEARCH(LISTS!$H$2:$H$26,$G2835)))+((LISTS!$I$2:$I$26&lt;&gt;"")*ISNUMBER(SEARCH(LISTS!$I$2:$I$26,$E2835)))),LISTS!$K$2:$K$26),"OTRO"))</f>
        <v/>
      </c>
      <c r="K2835" s="11">
        <f>IF($I2835&lt;&gt;"SI",0,IFERROR($F2835,0))</f>
        <v/>
      </c>
      <c r="L2835" s="9">
        <f>IF(COUNTA($A2835:$H2835)=0,"",IF($J2835="OTRO",IFERROR(LOOKUP(2,1/(((LISTS!$H$2:$H$26&lt;&gt;"")*ISNUMBER(SEARCH(LISTS!$H$2:$H$26,$G2835)))+((LISTS!$I$2:$I$26&lt;&gt;"")*ISNUMBER(SEARCH(LISTS!$I$2:$I$26,$E2835)))),LISTS!$L$2:$L$26),"Concepto DIAN no mapeado a casilla automatica"),IF(LEFT($J2835,4)="TOPE","Control automatico DIAN: "&amp;$J2835,"Casilla automatica: "&amp;$J2835)))</f>
        <v/>
      </c>
    </row>
    <row r="2836">
      <c r="A2836" s="9" t="n"/>
      <c r="B2836" s="9" t="n"/>
      <c r="C2836" s="9" t="n"/>
      <c r="D2836" s="9" t="n"/>
      <c r="E2836" s="9" t="n"/>
      <c r="F2836" s="11" t="n"/>
      <c r="G2836" s="9" t="n"/>
      <c r="H2836" s="9" t="n"/>
      <c r="I2836" s="9">
        <f>IF(COUNTA($A2836:$H2836)=0,"",IF($J2836="OTRO","NO","SI"))</f>
        <v/>
      </c>
      <c r="J2836" s="9">
        <f>IF(COUNTA($A2836:$H2836)=0,"",IFERROR(LOOKUP(2,1/(((LISTS!$H$2:$H$26&lt;&gt;"")*ISNUMBER(SEARCH(LISTS!$H$2:$H$26,$G2836)))+((LISTS!$I$2:$I$26&lt;&gt;"")*ISNUMBER(SEARCH(LISTS!$I$2:$I$26,$E2836)))),LISTS!$K$2:$K$26),"OTRO"))</f>
        <v/>
      </c>
      <c r="K2836" s="11">
        <f>IF($I2836&lt;&gt;"SI",0,IFERROR($F2836,0))</f>
        <v/>
      </c>
      <c r="L2836" s="9">
        <f>IF(COUNTA($A2836:$H2836)=0,"",IF($J2836="OTRO",IFERROR(LOOKUP(2,1/(((LISTS!$H$2:$H$26&lt;&gt;"")*ISNUMBER(SEARCH(LISTS!$H$2:$H$26,$G2836)))+((LISTS!$I$2:$I$26&lt;&gt;"")*ISNUMBER(SEARCH(LISTS!$I$2:$I$26,$E2836)))),LISTS!$L$2:$L$26),"Concepto DIAN no mapeado a casilla automatica"),IF(LEFT($J2836,4)="TOPE","Control automatico DIAN: "&amp;$J2836,"Casilla automatica: "&amp;$J2836)))</f>
        <v/>
      </c>
    </row>
    <row r="2837">
      <c r="A2837" s="9" t="n"/>
      <c r="B2837" s="9" t="n"/>
      <c r="C2837" s="9" t="n"/>
      <c r="D2837" s="9" t="n"/>
      <c r="E2837" s="9" t="n"/>
      <c r="F2837" s="11" t="n"/>
      <c r="G2837" s="9" t="n"/>
      <c r="H2837" s="9" t="n"/>
      <c r="I2837" s="9">
        <f>IF(COUNTA($A2837:$H2837)=0,"",IF($J2837="OTRO","NO","SI"))</f>
        <v/>
      </c>
      <c r="J2837" s="9">
        <f>IF(COUNTA($A2837:$H2837)=0,"",IFERROR(LOOKUP(2,1/(((LISTS!$H$2:$H$26&lt;&gt;"")*ISNUMBER(SEARCH(LISTS!$H$2:$H$26,$G2837)))+((LISTS!$I$2:$I$26&lt;&gt;"")*ISNUMBER(SEARCH(LISTS!$I$2:$I$26,$E2837)))),LISTS!$K$2:$K$26),"OTRO"))</f>
        <v/>
      </c>
      <c r="K2837" s="11">
        <f>IF($I2837&lt;&gt;"SI",0,IFERROR($F2837,0))</f>
        <v/>
      </c>
      <c r="L2837" s="9">
        <f>IF(COUNTA($A2837:$H2837)=0,"",IF($J2837="OTRO",IFERROR(LOOKUP(2,1/(((LISTS!$H$2:$H$26&lt;&gt;"")*ISNUMBER(SEARCH(LISTS!$H$2:$H$26,$G2837)))+((LISTS!$I$2:$I$26&lt;&gt;"")*ISNUMBER(SEARCH(LISTS!$I$2:$I$26,$E2837)))),LISTS!$L$2:$L$26),"Concepto DIAN no mapeado a casilla automatica"),IF(LEFT($J2837,4)="TOPE","Control automatico DIAN: "&amp;$J2837,"Casilla automatica: "&amp;$J2837)))</f>
        <v/>
      </c>
    </row>
    <row r="2838">
      <c r="A2838" s="9" t="n"/>
      <c r="B2838" s="9" t="n"/>
      <c r="C2838" s="9" t="n"/>
      <c r="D2838" s="9" t="n"/>
      <c r="E2838" s="9" t="n"/>
      <c r="F2838" s="11" t="n"/>
      <c r="G2838" s="9" t="n"/>
      <c r="H2838" s="9" t="n"/>
      <c r="I2838" s="9">
        <f>IF(COUNTA($A2838:$H2838)=0,"",IF($J2838="OTRO","NO","SI"))</f>
        <v/>
      </c>
      <c r="J2838" s="9">
        <f>IF(COUNTA($A2838:$H2838)=0,"",IFERROR(LOOKUP(2,1/(((LISTS!$H$2:$H$26&lt;&gt;"")*ISNUMBER(SEARCH(LISTS!$H$2:$H$26,$G2838)))+((LISTS!$I$2:$I$26&lt;&gt;"")*ISNUMBER(SEARCH(LISTS!$I$2:$I$26,$E2838)))),LISTS!$K$2:$K$26),"OTRO"))</f>
        <v/>
      </c>
      <c r="K2838" s="11">
        <f>IF($I2838&lt;&gt;"SI",0,IFERROR($F2838,0))</f>
        <v/>
      </c>
      <c r="L2838" s="9">
        <f>IF(COUNTA($A2838:$H2838)=0,"",IF($J2838="OTRO",IFERROR(LOOKUP(2,1/(((LISTS!$H$2:$H$26&lt;&gt;"")*ISNUMBER(SEARCH(LISTS!$H$2:$H$26,$G2838)))+((LISTS!$I$2:$I$26&lt;&gt;"")*ISNUMBER(SEARCH(LISTS!$I$2:$I$26,$E2838)))),LISTS!$L$2:$L$26),"Concepto DIAN no mapeado a casilla automatica"),IF(LEFT($J2838,4)="TOPE","Control automatico DIAN: "&amp;$J2838,"Casilla automatica: "&amp;$J2838)))</f>
        <v/>
      </c>
    </row>
    <row r="2839">
      <c r="A2839" s="9" t="n"/>
      <c r="B2839" s="9" t="n"/>
      <c r="C2839" s="9" t="n"/>
      <c r="D2839" s="9" t="n"/>
      <c r="E2839" s="9" t="n"/>
      <c r="F2839" s="11" t="n"/>
      <c r="G2839" s="9" t="n"/>
      <c r="H2839" s="9" t="n"/>
      <c r="I2839" s="9">
        <f>IF(COUNTA($A2839:$H2839)=0,"",IF($J2839="OTRO","NO","SI"))</f>
        <v/>
      </c>
      <c r="J2839" s="9">
        <f>IF(COUNTA($A2839:$H2839)=0,"",IFERROR(LOOKUP(2,1/(((LISTS!$H$2:$H$26&lt;&gt;"")*ISNUMBER(SEARCH(LISTS!$H$2:$H$26,$G2839)))+((LISTS!$I$2:$I$26&lt;&gt;"")*ISNUMBER(SEARCH(LISTS!$I$2:$I$26,$E2839)))),LISTS!$K$2:$K$26),"OTRO"))</f>
        <v/>
      </c>
      <c r="K2839" s="11">
        <f>IF($I2839&lt;&gt;"SI",0,IFERROR($F2839,0))</f>
        <v/>
      </c>
      <c r="L2839" s="9">
        <f>IF(COUNTA($A2839:$H2839)=0,"",IF($J2839="OTRO",IFERROR(LOOKUP(2,1/(((LISTS!$H$2:$H$26&lt;&gt;"")*ISNUMBER(SEARCH(LISTS!$H$2:$H$26,$G2839)))+((LISTS!$I$2:$I$26&lt;&gt;"")*ISNUMBER(SEARCH(LISTS!$I$2:$I$26,$E2839)))),LISTS!$L$2:$L$26),"Concepto DIAN no mapeado a casilla automatica"),IF(LEFT($J2839,4)="TOPE","Control automatico DIAN: "&amp;$J2839,"Casilla automatica: "&amp;$J2839)))</f>
        <v/>
      </c>
    </row>
    <row r="2840">
      <c r="A2840" s="9" t="n"/>
      <c r="B2840" s="9" t="n"/>
      <c r="C2840" s="9" t="n"/>
      <c r="D2840" s="9" t="n"/>
      <c r="E2840" s="9" t="n"/>
      <c r="F2840" s="11" t="n"/>
      <c r="G2840" s="9" t="n"/>
      <c r="H2840" s="9" t="n"/>
      <c r="I2840" s="9">
        <f>IF(COUNTA($A2840:$H2840)=0,"",IF($J2840="OTRO","NO","SI"))</f>
        <v/>
      </c>
      <c r="J2840" s="9">
        <f>IF(COUNTA($A2840:$H2840)=0,"",IFERROR(LOOKUP(2,1/(((LISTS!$H$2:$H$26&lt;&gt;"")*ISNUMBER(SEARCH(LISTS!$H$2:$H$26,$G2840)))+((LISTS!$I$2:$I$26&lt;&gt;"")*ISNUMBER(SEARCH(LISTS!$I$2:$I$26,$E2840)))),LISTS!$K$2:$K$26),"OTRO"))</f>
        <v/>
      </c>
      <c r="K2840" s="11">
        <f>IF($I2840&lt;&gt;"SI",0,IFERROR($F2840,0))</f>
        <v/>
      </c>
      <c r="L2840" s="9">
        <f>IF(COUNTA($A2840:$H2840)=0,"",IF($J2840="OTRO",IFERROR(LOOKUP(2,1/(((LISTS!$H$2:$H$26&lt;&gt;"")*ISNUMBER(SEARCH(LISTS!$H$2:$H$26,$G2840)))+((LISTS!$I$2:$I$26&lt;&gt;"")*ISNUMBER(SEARCH(LISTS!$I$2:$I$26,$E2840)))),LISTS!$L$2:$L$26),"Concepto DIAN no mapeado a casilla automatica"),IF(LEFT($J2840,4)="TOPE","Control automatico DIAN: "&amp;$J2840,"Casilla automatica: "&amp;$J2840)))</f>
        <v/>
      </c>
    </row>
    <row r="2841">
      <c r="A2841" s="9" t="n"/>
      <c r="B2841" s="9" t="n"/>
      <c r="C2841" s="9" t="n"/>
      <c r="D2841" s="9" t="n"/>
      <c r="E2841" s="9" t="n"/>
      <c r="F2841" s="11" t="n"/>
      <c r="G2841" s="9" t="n"/>
      <c r="H2841" s="9" t="n"/>
      <c r="I2841" s="9">
        <f>IF(COUNTA($A2841:$H2841)=0,"",IF($J2841="OTRO","NO","SI"))</f>
        <v/>
      </c>
      <c r="J2841" s="9">
        <f>IF(COUNTA($A2841:$H2841)=0,"",IFERROR(LOOKUP(2,1/(((LISTS!$H$2:$H$26&lt;&gt;"")*ISNUMBER(SEARCH(LISTS!$H$2:$H$26,$G2841)))+((LISTS!$I$2:$I$26&lt;&gt;"")*ISNUMBER(SEARCH(LISTS!$I$2:$I$26,$E2841)))),LISTS!$K$2:$K$26),"OTRO"))</f>
        <v/>
      </c>
      <c r="K2841" s="11">
        <f>IF($I2841&lt;&gt;"SI",0,IFERROR($F2841,0))</f>
        <v/>
      </c>
      <c r="L2841" s="9">
        <f>IF(COUNTA($A2841:$H2841)=0,"",IF($J2841="OTRO",IFERROR(LOOKUP(2,1/(((LISTS!$H$2:$H$26&lt;&gt;"")*ISNUMBER(SEARCH(LISTS!$H$2:$H$26,$G2841)))+((LISTS!$I$2:$I$26&lt;&gt;"")*ISNUMBER(SEARCH(LISTS!$I$2:$I$26,$E2841)))),LISTS!$L$2:$L$26),"Concepto DIAN no mapeado a casilla automatica"),IF(LEFT($J2841,4)="TOPE","Control automatico DIAN: "&amp;$J2841,"Casilla automatica: "&amp;$J2841)))</f>
        <v/>
      </c>
    </row>
    <row r="2842">
      <c r="A2842" s="9" t="n"/>
      <c r="B2842" s="9" t="n"/>
      <c r="C2842" s="9" t="n"/>
      <c r="D2842" s="9" t="n"/>
      <c r="E2842" s="9" t="n"/>
      <c r="F2842" s="11" t="n"/>
      <c r="G2842" s="9" t="n"/>
      <c r="H2842" s="9" t="n"/>
      <c r="I2842" s="9">
        <f>IF(COUNTA($A2842:$H2842)=0,"",IF($J2842="OTRO","NO","SI"))</f>
        <v/>
      </c>
      <c r="J2842" s="9">
        <f>IF(COUNTA($A2842:$H2842)=0,"",IFERROR(LOOKUP(2,1/(((LISTS!$H$2:$H$26&lt;&gt;"")*ISNUMBER(SEARCH(LISTS!$H$2:$H$26,$G2842)))+((LISTS!$I$2:$I$26&lt;&gt;"")*ISNUMBER(SEARCH(LISTS!$I$2:$I$26,$E2842)))),LISTS!$K$2:$K$26),"OTRO"))</f>
        <v/>
      </c>
      <c r="K2842" s="11">
        <f>IF($I2842&lt;&gt;"SI",0,IFERROR($F2842,0))</f>
        <v/>
      </c>
      <c r="L2842" s="9">
        <f>IF(COUNTA($A2842:$H2842)=0,"",IF($J2842="OTRO",IFERROR(LOOKUP(2,1/(((LISTS!$H$2:$H$26&lt;&gt;"")*ISNUMBER(SEARCH(LISTS!$H$2:$H$26,$G2842)))+((LISTS!$I$2:$I$26&lt;&gt;"")*ISNUMBER(SEARCH(LISTS!$I$2:$I$26,$E2842)))),LISTS!$L$2:$L$26),"Concepto DIAN no mapeado a casilla automatica"),IF(LEFT($J2842,4)="TOPE","Control automatico DIAN: "&amp;$J2842,"Casilla automatica: "&amp;$J2842)))</f>
        <v/>
      </c>
    </row>
    <row r="2843">
      <c r="A2843" s="9" t="n"/>
      <c r="B2843" s="9" t="n"/>
      <c r="C2843" s="9" t="n"/>
      <c r="D2843" s="9" t="n"/>
      <c r="E2843" s="9" t="n"/>
      <c r="F2843" s="11" t="n"/>
      <c r="G2843" s="9" t="n"/>
      <c r="H2843" s="9" t="n"/>
      <c r="I2843" s="9">
        <f>IF(COUNTA($A2843:$H2843)=0,"",IF($J2843="OTRO","NO","SI"))</f>
        <v/>
      </c>
      <c r="J2843" s="9">
        <f>IF(COUNTA($A2843:$H2843)=0,"",IFERROR(LOOKUP(2,1/(((LISTS!$H$2:$H$26&lt;&gt;"")*ISNUMBER(SEARCH(LISTS!$H$2:$H$26,$G2843)))+((LISTS!$I$2:$I$26&lt;&gt;"")*ISNUMBER(SEARCH(LISTS!$I$2:$I$26,$E2843)))),LISTS!$K$2:$K$26),"OTRO"))</f>
        <v/>
      </c>
      <c r="K2843" s="11">
        <f>IF($I2843&lt;&gt;"SI",0,IFERROR($F2843,0))</f>
        <v/>
      </c>
      <c r="L2843" s="9">
        <f>IF(COUNTA($A2843:$H2843)=0,"",IF($J2843="OTRO",IFERROR(LOOKUP(2,1/(((LISTS!$H$2:$H$26&lt;&gt;"")*ISNUMBER(SEARCH(LISTS!$H$2:$H$26,$G2843)))+((LISTS!$I$2:$I$26&lt;&gt;"")*ISNUMBER(SEARCH(LISTS!$I$2:$I$26,$E2843)))),LISTS!$L$2:$L$26),"Concepto DIAN no mapeado a casilla automatica"),IF(LEFT($J2843,4)="TOPE","Control automatico DIAN: "&amp;$J2843,"Casilla automatica: "&amp;$J2843)))</f>
        <v/>
      </c>
    </row>
    <row r="2844">
      <c r="A2844" s="9" t="n"/>
      <c r="B2844" s="9" t="n"/>
      <c r="C2844" s="9" t="n"/>
      <c r="D2844" s="9" t="n"/>
      <c r="E2844" s="9" t="n"/>
      <c r="F2844" s="11" t="n"/>
      <c r="G2844" s="9" t="n"/>
      <c r="H2844" s="9" t="n"/>
      <c r="I2844" s="9">
        <f>IF(COUNTA($A2844:$H2844)=0,"",IF($J2844="OTRO","NO","SI"))</f>
        <v/>
      </c>
      <c r="J2844" s="9">
        <f>IF(COUNTA($A2844:$H2844)=0,"",IFERROR(LOOKUP(2,1/(((LISTS!$H$2:$H$26&lt;&gt;"")*ISNUMBER(SEARCH(LISTS!$H$2:$H$26,$G2844)))+((LISTS!$I$2:$I$26&lt;&gt;"")*ISNUMBER(SEARCH(LISTS!$I$2:$I$26,$E2844)))),LISTS!$K$2:$K$26),"OTRO"))</f>
        <v/>
      </c>
      <c r="K2844" s="11">
        <f>IF($I2844&lt;&gt;"SI",0,IFERROR($F2844,0))</f>
        <v/>
      </c>
      <c r="L2844" s="9">
        <f>IF(COUNTA($A2844:$H2844)=0,"",IF($J2844="OTRO",IFERROR(LOOKUP(2,1/(((LISTS!$H$2:$H$26&lt;&gt;"")*ISNUMBER(SEARCH(LISTS!$H$2:$H$26,$G2844)))+((LISTS!$I$2:$I$26&lt;&gt;"")*ISNUMBER(SEARCH(LISTS!$I$2:$I$26,$E2844)))),LISTS!$L$2:$L$26),"Concepto DIAN no mapeado a casilla automatica"),IF(LEFT($J2844,4)="TOPE","Control automatico DIAN: "&amp;$J2844,"Casilla automatica: "&amp;$J2844)))</f>
        <v/>
      </c>
    </row>
    <row r="2845">
      <c r="A2845" s="9" t="n"/>
      <c r="B2845" s="9" t="n"/>
      <c r="C2845" s="9" t="n"/>
      <c r="D2845" s="9" t="n"/>
      <c r="E2845" s="9" t="n"/>
      <c r="F2845" s="11" t="n"/>
      <c r="G2845" s="9" t="n"/>
      <c r="H2845" s="9" t="n"/>
      <c r="I2845" s="9">
        <f>IF(COUNTA($A2845:$H2845)=0,"",IF($J2845="OTRO","NO","SI"))</f>
        <v/>
      </c>
      <c r="J2845" s="9">
        <f>IF(COUNTA($A2845:$H2845)=0,"",IFERROR(LOOKUP(2,1/(((LISTS!$H$2:$H$26&lt;&gt;"")*ISNUMBER(SEARCH(LISTS!$H$2:$H$26,$G2845)))+((LISTS!$I$2:$I$26&lt;&gt;"")*ISNUMBER(SEARCH(LISTS!$I$2:$I$26,$E2845)))),LISTS!$K$2:$K$26),"OTRO"))</f>
        <v/>
      </c>
      <c r="K2845" s="11">
        <f>IF($I2845&lt;&gt;"SI",0,IFERROR($F2845,0))</f>
        <v/>
      </c>
      <c r="L2845" s="9">
        <f>IF(COUNTA($A2845:$H2845)=0,"",IF($J2845="OTRO",IFERROR(LOOKUP(2,1/(((LISTS!$H$2:$H$26&lt;&gt;"")*ISNUMBER(SEARCH(LISTS!$H$2:$H$26,$G2845)))+((LISTS!$I$2:$I$26&lt;&gt;"")*ISNUMBER(SEARCH(LISTS!$I$2:$I$26,$E2845)))),LISTS!$L$2:$L$26),"Concepto DIAN no mapeado a casilla automatica"),IF(LEFT($J2845,4)="TOPE","Control automatico DIAN: "&amp;$J2845,"Casilla automatica: "&amp;$J2845)))</f>
        <v/>
      </c>
    </row>
    <row r="2846">
      <c r="A2846" s="9" t="n"/>
      <c r="B2846" s="9" t="n"/>
      <c r="C2846" s="9" t="n"/>
      <c r="D2846" s="9" t="n"/>
      <c r="E2846" s="9" t="n"/>
      <c r="F2846" s="11" t="n"/>
      <c r="G2846" s="9" t="n"/>
      <c r="H2846" s="9" t="n"/>
      <c r="I2846" s="9">
        <f>IF(COUNTA($A2846:$H2846)=0,"",IF($J2846="OTRO","NO","SI"))</f>
        <v/>
      </c>
      <c r="J2846" s="9">
        <f>IF(COUNTA($A2846:$H2846)=0,"",IFERROR(LOOKUP(2,1/(((LISTS!$H$2:$H$26&lt;&gt;"")*ISNUMBER(SEARCH(LISTS!$H$2:$H$26,$G2846)))+((LISTS!$I$2:$I$26&lt;&gt;"")*ISNUMBER(SEARCH(LISTS!$I$2:$I$26,$E2846)))),LISTS!$K$2:$K$26),"OTRO"))</f>
        <v/>
      </c>
      <c r="K2846" s="11">
        <f>IF($I2846&lt;&gt;"SI",0,IFERROR($F2846,0))</f>
        <v/>
      </c>
      <c r="L2846" s="9">
        <f>IF(COUNTA($A2846:$H2846)=0,"",IF($J2846="OTRO",IFERROR(LOOKUP(2,1/(((LISTS!$H$2:$H$26&lt;&gt;"")*ISNUMBER(SEARCH(LISTS!$H$2:$H$26,$G2846)))+((LISTS!$I$2:$I$26&lt;&gt;"")*ISNUMBER(SEARCH(LISTS!$I$2:$I$26,$E2846)))),LISTS!$L$2:$L$26),"Concepto DIAN no mapeado a casilla automatica"),IF(LEFT($J2846,4)="TOPE","Control automatico DIAN: "&amp;$J2846,"Casilla automatica: "&amp;$J2846)))</f>
        <v/>
      </c>
    </row>
    <row r="2847">
      <c r="A2847" s="9" t="n"/>
      <c r="B2847" s="9" t="n"/>
      <c r="C2847" s="9" t="n"/>
      <c r="D2847" s="9" t="n"/>
      <c r="E2847" s="9" t="n"/>
      <c r="F2847" s="11" t="n"/>
      <c r="G2847" s="9" t="n"/>
      <c r="H2847" s="9" t="n"/>
      <c r="I2847" s="9">
        <f>IF(COUNTA($A2847:$H2847)=0,"",IF($J2847="OTRO","NO","SI"))</f>
        <v/>
      </c>
      <c r="J2847" s="9">
        <f>IF(COUNTA($A2847:$H2847)=0,"",IFERROR(LOOKUP(2,1/(((LISTS!$H$2:$H$26&lt;&gt;"")*ISNUMBER(SEARCH(LISTS!$H$2:$H$26,$G2847)))+((LISTS!$I$2:$I$26&lt;&gt;"")*ISNUMBER(SEARCH(LISTS!$I$2:$I$26,$E2847)))),LISTS!$K$2:$K$26),"OTRO"))</f>
        <v/>
      </c>
      <c r="K2847" s="11">
        <f>IF($I2847&lt;&gt;"SI",0,IFERROR($F2847,0))</f>
        <v/>
      </c>
      <c r="L2847" s="9">
        <f>IF(COUNTA($A2847:$H2847)=0,"",IF($J2847="OTRO",IFERROR(LOOKUP(2,1/(((LISTS!$H$2:$H$26&lt;&gt;"")*ISNUMBER(SEARCH(LISTS!$H$2:$H$26,$G2847)))+((LISTS!$I$2:$I$26&lt;&gt;"")*ISNUMBER(SEARCH(LISTS!$I$2:$I$26,$E2847)))),LISTS!$L$2:$L$26),"Concepto DIAN no mapeado a casilla automatica"),IF(LEFT($J2847,4)="TOPE","Control automatico DIAN: "&amp;$J2847,"Casilla automatica: "&amp;$J2847)))</f>
        <v/>
      </c>
    </row>
    <row r="2848">
      <c r="A2848" s="9" t="n"/>
      <c r="B2848" s="9" t="n"/>
      <c r="C2848" s="9" t="n"/>
      <c r="D2848" s="9" t="n"/>
      <c r="E2848" s="9" t="n"/>
      <c r="F2848" s="11" t="n"/>
      <c r="G2848" s="9" t="n"/>
      <c r="H2848" s="9" t="n"/>
      <c r="I2848" s="9">
        <f>IF(COUNTA($A2848:$H2848)=0,"",IF($J2848="OTRO","NO","SI"))</f>
        <v/>
      </c>
      <c r="J2848" s="9">
        <f>IF(COUNTA($A2848:$H2848)=0,"",IFERROR(LOOKUP(2,1/(((LISTS!$H$2:$H$26&lt;&gt;"")*ISNUMBER(SEARCH(LISTS!$H$2:$H$26,$G2848)))+((LISTS!$I$2:$I$26&lt;&gt;"")*ISNUMBER(SEARCH(LISTS!$I$2:$I$26,$E2848)))),LISTS!$K$2:$K$26),"OTRO"))</f>
        <v/>
      </c>
      <c r="K2848" s="11">
        <f>IF($I2848&lt;&gt;"SI",0,IFERROR($F2848,0))</f>
        <v/>
      </c>
      <c r="L2848" s="9">
        <f>IF(COUNTA($A2848:$H2848)=0,"",IF($J2848="OTRO",IFERROR(LOOKUP(2,1/(((LISTS!$H$2:$H$26&lt;&gt;"")*ISNUMBER(SEARCH(LISTS!$H$2:$H$26,$G2848)))+((LISTS!$I$2:$I$26&lt;&gt;"")*ISNUMBER(SEARCH(LISTS!$I$2:$I$26,$E2848)))),LISTS!$L$2:$L$26),"Concepto DIAN no mapeado a casilla automatica"),IF(LEFT($J2848,4)="TOPE","Control automatico DIAN: "&amp;$J2848,"Casilla automatica: "&amp;$J2848)))</f>
        <v/>
      </c>
    </row>
    <row r="2849">
      <c r="A2849" s="9" t="n"/>
      <c r="B2849" s="9" t="n"/>
      <c r="C2849" s="9" t="n"/>
      <c r="D2849" s="9" t="n"/>
      <c r="E2849" s="9" t="n"/>
      <c r="F2849" s="11" t="n"/>
      <c r="G2849" s="9" t="n"/>
      <c r="H2849" s="9" t="n"/>
      <c r="I2849" s="9">
        <f>IF(COUNTA($A2849:$H2849)=0,"",IF($J2849="OTRO","NO","SI"))</f>
        <v/>
      </c>
      <c r="J2849" s="9">
        <f>IF(COUNTA($A2849:$H2849)=0,"",IFERROR(LOOKUP(2,1/(((LISTS!$H$2:$H$26&lt;&gt;"")*ISNUMBER(SEARCH(LISTS!$H$2:$H$26,$G2849)))+((LISTS!$I$2:$I$26&lt;&gt;"")*ISNUMBER(SEARCH(LISTS!$I$2:$I$26,$E2849)))),LISTS!$K$2:$K$26),"OTRO"))</f>
        <v/>
      </c>
      <c r="K2849" s="11">
        <f>IF($I2849&lt;&gt;"SI",0,IFERROR($F2849,0))</f>
        <v/>
      </c>
      <c r="L2849" s="9">
        <f>IF(COUNTA($A2849:$H2849)=0,"",IF($J2849="OTRO",IFERROR(LOOKUP(2,1/(((LISTS!$H$2:$H$26&lt;&gt;"")*ISNUMBER(SEARCH(LISTS!$H$2:$H$26,$G2849)))+((LISTS!$I$2:$I$26&lt;&gt;"")*ISNUMBER(SEARCH(LISTS!$I$2:$I$26,$E2849)))),LISTS!$L$2:$L$26),"Concepto DIAN no mapeado a casilla automatica"),IF(LEFT($J2849,4)="TOPE","Control automatico DIAN: "&amp;$J2849,"Casilla automatica: "&amp;$J2849)))</f>
        <v/>
      </c>
    </row>
    <row r="2850">
      <c r="A2850" s="9" t="n"/>
      <c r="B2850" s="9" t="n"/>
      <c r="C2850" s="9" t="n"/>
      <c r="D2850" s="9" t="n"/>
      <c r="E2850" s="9" t="n"/>
      <c r="F2850" s="11" t="n"/>
      <c r="G2850" s="9" t="n"/>
      <c r="H2850" s="9" t="n"/>
      <c r="I2850" s="9">
        <f>IF(COUNTA($A2850:$H2850)=0,"",IF($J2850="OTRO","NO","SI"))</f>
        <v/>
      </c>
      <c r="J2850" s="9">
        <f>IF(COUNTA($A2850:$H2850)=0,"",IFERROR(LOOKUP(2,1/(((LISTS!$H$2:$H$26&lt;&gt;"")*ISNUMBER(SEARCH(LISTS!$H$2:$H$26,$G2850)))+((LISTS!$I$2:$I$26&lt;&gt;"")*ISNUMBER(SEARCH(LISTS!$I$2:$I$26,$E2850)))),LISTS!$K$2:$K$26),"OTRO"))</f>
        <v/>
      </c>
      <c r="K2850" s="11">
        <f>IF($I2850&lt;&gt;"SI",0,IFERROR($F2850,0))</f>
        <v/>
      </c>
      <c r="L2850" s="9">
        <f>IF(COUNTA($A2850:$H2850)=0,"",IF($J2850="OTRO",IFERROR(LOOKUP(2,1/(((LISTS!$H$2:$H$26&lt;&gt;"")*ISNUMBER(SEARCH(LISTS!$H$2:$H$26,$G2850)))+((LISTS!$I$2:$I$26&lt;&gt;"")*ISNUMBER(SEARCH(LISTS!$I$2:$I$26,$E2850)))),LISTS!$L$2:$L$26),"Concepto DIAN no mapeado a casilla automatica"),IF(LEFT($J2850,4)="TOPE","Control automatico DIAN: "&amp;$J2850,"Casilla automatica: "&amp;$J2850)))</f>
        <v/>
      </c>
    </row>
    <row r="2851">
      <c r="A2851" s="9" t="n"/>
      <c r="B2851" s="9" t="n"/>
      <c r="C2851" s="9" t="n"/>
      <c r="D2851" s="9" t="n"/>
      <c r="E2851" s="9" t="n"/>
      <c r="F2851" s="11" t="n"/>
      <c r="G2851" s="9" t="n"/>
      <c r="H2851" s="9" t="n"/>
      <c r="I2851" s="9">
        <f>IF(COUNTA($A2851:$H2851)=0,"",IF($J2851="OTRO","NO","SI"))</f>
        <v/>
      </c>
      <c r="J2851" s="9">
        <f>IF(COUNTA($A2851:$H2851)=0,"",IFERROR(LOOKUP(2,1/(((LISTS!$H$2:$H$26&lt;&gt;"")*ISNUMBER(SEARCH(LISTS!$H$2:$H$26,$G2851)))+((LISTS!$I$2:$I$26&lt;&gt;"")*ISNUMBER(SEARCH(LISTS!$I$2:$I$26,$E2851)))),LISTS!$K$2:$K$26),"OTRO"))</f>
        <v/>
      </c>
      <c r="K2851" s="11">
        <f>IF($I2851&lt;&gt;"SI",0,IFERROR($F2851,0))</f>
        <v/>
      </c>
      <c r="L2851" s="9">
        <f>IF(COUNTA($A2851:$H2851)=0,"",IF($J2851="OTRO",IFERROR(LOOKUP(2,1/(((LISTS!$H$2:$H$26&lt;&gt;"")*ISNUMBER(SEARCH(LISTS!$H$2:$H$26,$G2851)))+((LISTS!$I$2:$I$26&lt;&gt;"")*ISNUMBER(SEARCH(LISTS!$I$2:$I$26,$E2851)))),LISTS!$L$2:$L$26),"Concepto DIAN no mapeado a casilla automatica"),IF(LEFT($J2851,4)="TOPE","Control automatico DIAN: "&amp;$J2851,"Casilla automatica: "&amp;$J2851)))</f>
        <v/>
      </c>
    </row>
    <row r="2852">
      <c r="A2852" s="9" t="n"/>
      <c r="B2852" s="9" t="n"/>
      <c r="C2852" s="9" t="n"/>
      <c r="D2852" s="9" t="n"/>
      <c r="E2852" s="9" t="n"/>
      <c r="F2852" s="11" t="n"/>
      <c r="G2852" s="9" t="n"/>
      <c r="H2852" s="9" t="n"/>
      <c r="I2852" s="9">
        <f>IF(COUNTA($A2852:$H2852)=0,"",IF($J2852="OTRO","NO","SI"))</f>
        <v/>
      </c>
      <c r="J2852" s="9">
        <f>IF(COUNTA($A2852:$H2852)=0,"",IFERROR(LOOKUP(2,1/(((LISTS!$H$2:$H$26&lt;&gt;"")*ISNUMBER(SEARCH(LISTS!$H$2:$H$26,$G2852)))+((LISTS!$I$2:$I$26&lt;&gt;"")*ISNUMBER(SEARCH(LISTS!$I$2:$I$26,$E2852)))),LISTS!$K$2:$K$26),"OTRO"))</f>
        <v/>
      </c>
      <c r="K2852" s="11">
        <f>IF($I2852&lt;&gt;"SI",0,IFERROR($F2852,0))</f>
        <v/>
      </c>
      <c r="L2852" s="9">
        <f>IF(COUNTA($A2852:$H2852)=0,"",IF($J2852="OTRO",IFERROR(LOOKUP(2,1/(((LISTS!$H$2:$H$26&lt;&gt;"")*ISNUMBER(SEARCH(LISTS!$H$2:$H$26,$G2852)))+((LISTS!$I$2:$I$26&lt;&gt;"")*ISNUMBER(SEARCH(LISTS!$I$2:$I$26,$E2852)))),LISTS!$L$2:$L$26),"Concepto DIAN no mapeado a casilla automatica"),IF(LEFT($J2852,4)="TOPE","Control automatico DIAN: "&amp;$J2852,"Casilla automatica: "&amp;$J2852)))</f>
        <v/>
      </c>
    </row>
    <row r="2853">
      <c r="A2853" s="9" t="n"/>
      <c r="B2853" s="9" t="n"/>
      <c r="C2853" s="9" t="n"/>
      <c r="D2853" s="9" t="n"/>
      <c r="E2853" s="9" t="n"/>
      <c r="F2853" s="11" t="n"/>
      <c r="G2853" s="9" t="n"/>
      <c r="H2853" s="9" t="n"/>
      <c r="I2853" s="9">
        <f>IF(COUNTA($A2853:$H2853)=0,"",IF($J2853="OTRO","NO","SI"))</f>
        <v/>
      </c>
      <c r="J2853" s="9">
        <f>IF(COUNTA($A2853:$H2853)=0,"",IFERROR(LOOKUP(2,1/(((LISTS!$H$2:$H$26&lt;&gt;"")*ISNUMBER(SEARCH(LISTS!$H$2:$H$26,$G2853)))+((LISTS!$I$2:$I$26&lt;&gt;"")*ISNUMBER(SEARCH(LISTS!$I$2:$I$26,$E2853)))),LISTS!$K$2:$K$26),"OTRO"))</f>
        <v/>
      </c>
      <c r="K2853" s="11">
        <f>IF($I2853&lt;&gt;"SI",0,IFERROR($F2853,0))</f>
        <v/>
      </c>
      <c r="L2853" s="9">
        <f>IF(COUNTA($A2853:$H2853)=0,"",IF($J2853="OTRO",IFERROR(LOOKUP(2,1/(((LISTS!$H$2:$H$26&lt;&gt;"")*ISNUMBER(SEARCH(LISTS!$H$2:$H$26,$G2853)))+((LISTS!$I$2:$I$26&lt;&gt;"")*ISNUMBER(SEARCH(LISTS!$I$2:$I$26,$E2853)))),LISTS!$L$2:$L$26),"Concepto DIAN no mapeado a casilla automatica"),IF(LEFT($J2853,4)="TOPE","Control automatico DIAN: "&amp;$J2853,"Casilla automatica: "&amp;$J2853)))</f>
        <v/>
      </c>
    </row>
    <row r="2854">
      <c r="A2854" s="9" t="n"/>
      <c r="B2854" s="9" t="n"/>
      <c r="C2854" s="9" t="n"/>
      <c r="D2854" s="9" t="n"/>
      <c r="E2854" s="9" t="n"/>
      <c r="F2854" s="11" t="n"/>
      <c r="G2854" s="9" t="n"/>
      <c r="H2854" s="9" t="n"/>
      <c r="I2854" s="9">
        <f>IF(COUNTA($A2854:$H2854)=0,"",IF($J2854="OTRO","NO","SI"))</f>
        <v/>
      </c>
      <c r="J2854" s="9">
        <f>IF(COUNTA($A2854:$H2854)=0,"",IFERROR(LOOKUP(2,1/(((LISTS!$H$2:$H$26&lt;&gt;"")*ISNUMBER(SEARCH(LISTS!$H$2:$H$26,$G2854)))+((LISTS!$I$2:$I$26&lt;&gt;"")*ISNUMBER(SEARCH(LISTS!$I$2:$I$26,$E2854)))),LISTS!$K$2:$K$26),"OTRO"))</f>
        <v/>
      </c>
      <c r="K2854" s="11">
        <f>IF($I2854&lt;&gt;"SI",0,IFERROR($F2854,0))</f>
        <v/>
      </c>
      <c r="L2854" s="9">
        <f>IF(COUNTA($A2854:$H2854)=0,"",IF($J2854="OTRO",IFERROR(LOOKUP(2,1/(((LISTS!$H$2:$H$26&lt;&gt;"")*ISNUMBER(SEARCH(LISTS!$H$2:$H$26,$G2854)))+((LISTS!$I$2:$I$26&lt;&gt;"")*ISNUMBER(SEARCH(LISTS!$I$2:$I$26,$E2854)))),LISTS!$L$2:$L$26),"Concepto DIAN no mapeado a casilla automatica"),IF(LEFT($J2854,4)="TOPE","Control automatico DIAN: "&amp;$J2854,"Casilla automatica: "&amp;$J2854)))</f>
        <v/>
      </c>
    </row>
    <row r="2855">
      <c r="A2855" s="9" t="n"/>
      <c r="B2855" s="9" t="n"/>
      <c r="C2855" s="9" t="n"/>
      <c r="D2855" s="9" t="n"/>
      <c r="E2855" s="9" t="n"/>
      <c r="F2855" s="11" t="n"/>
      <c r="G2855" s="9" t="n"/>
      <c r="H2855" s="9" t="n"/>
      <c r="I2855" s="9">
        <f>IF(COUNTA($A2855:$H2855)=0,"",IF($J2855="OTRO","NO","SI"))</f>
        <v/>
      </c>
      <c r="J2855" s="9">
        <f>IF(COUNTA($A2855:$H2855)=0,"",IFERROR(LOOKUP(2,1/(((LISTS!$H$2:$H$26&lt;&gt;"")*ISNUMBER(SEARCH(LISTS!$H$2:$H$26,$G2855)))+((LISTS!$I$2:$I$26&lt;&gt;"")*ISNUMBER(SEARCH(LISTS!$I$2:$I$26,$E2855)))),LISTS!$K$2:$K$26),"OTRO"))</f>
        <v/>
      </c>
      <c r="K2855" s="11">
        <f>IF($I2855&lt;&gt;"SI",0,IFERROR($F2855,0))</f>
        <v/>
      </c>
      <c r="L2855" s="9">
        <f>IF(COUNTA($A2855:$H2855)=0,"",IF($J2855="OTRO",IFERROR(LOOKUP(2,1/(((LISTS!$H$2:$H$26&lt;&gt;"")*ISNUMBER(SEARCH(LISTS!$H$2:$H$26,$G2855)))+((LISTS!$I$2:$I$26&lt;&gt;"")*ISNUMBER(SEARCH(LISTS!$I$2:$I$26,$E2855)))),LISTS!$L$2:$L$26),"Concepto DIAN no mapeado a casilla automatica"),IF(LEFT($J2855,4)="TOPE","Control automatico DIAN: "&amp;$J2855,"Casilla automatica: "&amp;$J2855)))</f>
        <v/>
      </c>
    </row>
    <row r="2856">
      <c r="A2856" s="9" t="n"/>
      <c r="B2856" s="9" t="n"/>
      <c r="C2856" s="9" t="n"/>
      <c r="D2856" s="9" t="n"/>
      <c r="E2856" s="9" t="n"/>
      <c r="F2856" s="11" t="n"/>
      <c r="G2856" s="9" t="n"/>
      <c r="H2856" s="9" t="n"/>
      <c r="I2856" s="9">
        <f>IF(COUNTA($A2856:$H2856)=0,"",IF($J2856="OTRO","NO","SI"))</f>
        <v/>
      </c>
      <c r="J2856" s="9">
        <f>IF(COUNTA($A2856:$H2856)=0,"",IFERROR(LOOKUP(2,1/(((LISTS!$H$2:$H$26&lt;&gt;"")*ISNUMBER(SEARCH(LISTS!$H$2:$H$26,$G2856)))+((LISTS!$I$2:$I$26&lt;&gt;"")*ISNUMBER(SEARCH(LISTS!$I$2:$I$26,$E2856)))),LISTS!$K$2:$K$26),"OTRO"))</f>
        <v/>
      </c>
      <c r="K2856" s="11">
        <f>IF($I2856&lt;&gt;"SI",0,IFERROR($F2856,0))</f>
        <v/>
      </c>
      <c r="L2856" s="9">
        <f>IF(COUNTA($A2856:$H2856)=0,"",IF($J2856="OTRO",IFERROR(LOOKUP(2,1/(((LISTS!$H$2:$H$26&lt;&gt;"")*ISNUMBER(SEARCH(LISTS!$H$2:$H$26,$G2856)))+((LISTS!$I$2:$I$26&lt;&gt;"")*ISNUMBER(SEARCH(LISTS!$I$2:$I$26,$E2856)))),LISTS!$L$2:$L$26),"Concepto DIAN no mapeado a casilla automatica"),IF(LEFT($J2856,4)="TOPE","Control automatico DIAN: "&amp;$J2856,"Casilla automatica: "&amp;$J2856)))</f>
        <v/>
      </c>
    </row>
    <row r="2857">
      <c r="A2857" s="9" t="n"/>
      <c r="B2857" s="9" t="n"/>
      <c r="C2857" s="9" t="n"/>
      <c r="D2857" s="9" t="n"/>
      <c r="E2857" s="9" t="n"/>
      <c r="F2857" s="11" t="n"/>
      <c r="G2857" s="9" t="n"/>
      <c r="H2857" s="9" t="n"/>
      <c r="I2857" s="9">
        <f>IF(COUNTA($A2857:$H2857)=0,"",IF($J2857="OTRO","NO","SI"))</f>
        <v/>
      </c>
      <c r="J2857" s="9">
        <f>IF(COUNTA($A2857:$H2857)=0,"",IFERROR(LOOKUP(2,1/(((LISTS!$H$2:$H$26&lt;&gt;"")*ISNUMBER(SEARCH(LISTS!$H$2:$H$26,$G2857)))+((LISTS!$I$2:$I$26&lt;&gt;"")*ISNUMBER(SEARCH(LISTS!$I$2:$I$26,$E2857)))),LISTS!$K$2:$K$26),"OTRO"))</f>
        <v/>
      </c>
      <c r="K2857" s="11">
        <f>IF($I2857&lt;&gt;"SI",0,IFERROR($F2857,0))</f>
        <v/>
      </c>
      <c r="L2857" s="9">
        <f>IF(COUNTA($A2857:$H2857)=0,"",IF($J2857="OTRO",IFERROR(LOOKUP(2,1/(((LISTS!$H$2:$H$26&lt;&gt;"")*ISNUMBER(SEARCH(LISTS!$H$2:$H$26,$G2857)))+((LISTS!$I$2:$I$26&lt;&gt;"")*ISNUMBER(SEARCH(LISTS!$I$2:$I$26,$E2857)))),LISTS!$L$2:$L$26),"Concepto DIAN no mapeado a casilla automatica"),IF(LEFT($J2857,4)="TOPE","Control automatico DIAN: "&amp;$J2857,"Casilla automatica: "&amp;$J2857)))</f>
        <v/>
      </c>
    </row>
    <row r="2858">
      <c r="A2858" s="9" t="n"/>
      <c r="B2858" s="9" t="n"/>
      <c r="C2858" s="9" t="n"/>
      <c r="D2858" s="9" t="n"/>
      <c r="E2858" s="9" t="n"/>
      <c r="F2858" s="11" t="n"/>
      <c r="G2858" s="9" t="n"/>
      <c r="H2858" s="9" t="n"/>
      <c r="I2858" s="9">
        <f>IF(COUNTA($A2858:$H2858)=0,"",IF($J2858="OTRO","NO","SI"))</f>
        <v/>
      </c>
      <c r="J2858" s="9">
        <f>IF(COUNTA($A2858:$H2858)=0,"",IFERROR(LOOKUP(2,1/(((LISTS!$H$2:$H$26&lt;&gt;"")*ISNUMBER(SEARCH(LISTS!$H$2:$H$26,$G2858)))+((LISTS!$I$2:$I$26&lt;&gt;"")*ISNUMBER(SEARCH(LISTS!$I$2:$I$26,$E2858)))),LISTS!$K$2:$K$26),"OTRO"))</f>
        <v/>
      </c>
      <c r="K2858" s="11">
        <f>IF($I2858&lt;&gt;"SI",0,IFERROR($F2858,0))</f>
        <v/>
      </c>
      <c r="L2858" s="9">
        <f>IF(COUNTA($A2858:$H2858)=0,"",IF($J2858="OTRO",IFERROR(LOOKUP(2,1/(((LISTS!$H$2:$H$26&lt;&gt;"")*ISNUMBER(SEARCH(LISTS!$H$2:$H$26,$G2858)))+((LISTS!$I$2:$I$26&lt;&gt;"")*ISNUMBER(SEARCH(LISTS!$I$2:$I$26,$E2858)))),LISTS!$L$2:$L$26),"Concepto DIAN no mapeado a casilla automatica"),IF(LEFT($J2858,4)="TOPE","Control automatico DIAN: "&amp;$J2858,"Casilla automatica: "&amp;$J2858)))</f>
        <v/>
      </c>
    </row>
    <row r="2859">
      <c r="A2859" s="9" t="n"/>
      <c r="B2859" s="9" t="n"/>
      <c r="C2859" s="9" t="n"/>
      <c r="D2859" s="9" t="n"/>
      <c r="E2859" s="9" t="n"/>
      <c r="F2859" s="11" t="n"/>
      <c r="G2859" s="9" t="n"/>
      <c r="H2859" s="9" t="n"/>
      <c r="I2859" s="9">
        <f>IF(COUNTA($A2859:$H2859)=0,"",IF($J2859="OTRO","NO","SI"))</f>
        <v/>
      </c>
      <c r="J2859" s="9">
        <f>IF(COUNTA($A2859:$H2859)=0,"",IFERROR(LOOKUP(2,1/(((LISTS!$H$2:$H$26&lt;&gt;"")*ISNUMBER(SEARCH(LISTS!$H$2:$H$26,$G2859)))+((LISTS!$I$2:$I$26&lt;&gt;"")*ISNUMBER(SEARCH(LISTS!$I$2:$I$26,$E2859)))),LISTS!$K$2:$K$26),"OTRO"))</f>
        <v/>
      </c>
      <c r="K2859" s="11">
        <f>IF($I2859&lt;&gt;"SI",0,IFERROR($F2859,0))</f>
        <v/>
      </c>
      <c r="L2859" s="9">
        <f>IF(COUNTA($A2859:$H2859)=0,"",IF($J2859="OTRO",IFERROR(LOOKUP(2,1/(((LISTS!$H$2:$H$26&lt;&gt;"")*ISNUMBER(SEARCH(LISTS!$H$2:$H$26,$G2859)))+((LISTS!$I$2:$I$26&lt;&gt;"")*ISNUMBER(SEARCH(LISTS!$I$2:$I$26,$E2859)))),LISTS!$L$2:$L$26),"Concepto DIAN no mapeado a casilla automatica"),IF(LEFT($J2859,4)="TOPE","Control automatico DIAN: "&amp;$J2859,"Casilla automatica: "&amp;$J2859)))</f>
        <v/>
      </c>
    </row>
    <row r="2860">
      <c r="A2860" s="9" t="n"/>
      <c r="B2860" s="9" t="n"/>
      <c r="C2860" s="9" t="n"/>
      <c r="D2860" s="9" t="n"/>
      <c r="E2860" s="9" t="n"/>
      <c r="F2860" s="11" t="n"/>
      <c r="G2860" s="9" t="n"/>
      <c r="H2860" s="9" t="n"/>
      <c r="I2860" s="9">
        <f>IF(COUNTA($A2860:$H2860)=0,"",IF($J2860="OTRO","NO","SI"))</f>
        <v/>
      </c>
      <c r="J2860" s="9">
        <f>IF(COUNTA($A2860:$H2860)=0,"",IFERROR(LOOKUP(2,1/(((LISTS!$H$2:$H$26&lt;&gt;"")*ISNUMBER(SEARCH(LISTS!$H$2:$H$26,$G2860)))+((LISTS!$I$2:$I$26&lt;&gt;"")*ISNUMBER(SEARCH(LISTS!$I$2:$I$26,$E2860)))),LISTS!$K$2:$K$26),"OTRO"))</f>
        <v/>
      </c>
      <c r="K2860" s="11">
        <f>IF($I2860&lt;&gt;"SI",0,IFERROR($F2860,0))</f>
        <v/>
      </c>
      <c r="L2860" s="9">
        <f>IF(COUNTA($A2860:$H2860)=0,"",IF($J2860="OTRO",IFERROR(LOOKUP(2,1/(((LISTS!$H$2:$H$26&lt;&gt;"")*ISNUMBER(SEARCH(LISTS!$H$2:$H$26,$G2860)))+((LISTS!$I$2:$I$26&lt;&gt;"")*ISNUMBER(SEARCH(LISTS!$I$2:$I$26,$E2860)))),LISTS!$L$2:$L$26),"Concepto DIAN no mapeado a casilla automatica"),IF(LEFT($J2860,4)="TOPE","Control automatico DIAN: "&amp;$J2860,"Casilla automatica: "&amp;$J2860)))</f>
        <v/>
      </c>
    </row>
    <row r="2861">
      <c r="A2861" s="9" t="n"/>
      <c r="B2861" s="9" t="n"/>
      <c r="C2861" s="9" t="n"/>
      <c r="D2861" s="9" t="n"/>
      <c r="E2861" s="9" t="n"/>
      <c r="F2861" s="11" t="n"/>
      <c r="G2861" s="9" t="n"/>
      <c r="H2861" s="9" t="n"/>
      <c r="I2861" s="9">
        <f>IF(COUNTA($A2861:$H2861)=0,"",IF($J2861="OTRO","NO","SI"))</f>
        <v/>
      </c>
      <c r="J2861" s="9">
        <f>IF(COUNTA($A2861:$H2861)=0,"",IFERROR(LOOKUP(2,1/(((LISTS!$H$2:$H$26&lt;&gt;"")*ISNUMBER(SEARCH(LISTS!$H$2:$H$26,$G2861)))+((LISTS!$I$2:$I$26&lt;&gt;"")*ISNUMBER(SEARCH(LISTS!$I$2:$I$26,$E2861)))),LISTS!$K$2:$K$26),"OTRO"))</f>
        <v/>
      </c>
      <c r="K2861" s="11">
        <f>IF($I2861&lt;&gt;"SI",0,IFERROR($F2861,0))</f>
        <v/>
      </c>
      <c r="L2861" s="9">
        <f>IF(COUNTA($A2861:$H2861)=0,"",IF($J2861="OTRO",IFERROR(LOOKUP(2,1/(((LISTS!$H$2:$H$26&lt;&gt;"")*ISNUMBER(SEARCH(LISTS!$H$2:$H$26,$G2861)))+((LISTS!$I$2:$I$26&lt;&gt;"")*ISNUMBER(SEARCH(LISTS!$I$2:$I$26,$E2861)))),LISTS!$L$2:$L$26),"Concepto DIAN no mapeado a casilla automatica"),IF(LEFT($J2861,4)="TOPE","Control automatico DIAN: "&amp;$J2861,"Casilla automatica: "&amp;$J2861)))</f>
        <v/>
      </c>
    </row>
    <row r="2862">
      <c r="A2862" s="9" t="n"/>
      <c r="B2862" s="9" t="n"/>
      <c r="C2862" s="9" t="n"/>
      <c r="D2862" s="9" t="n"/>
      <c r="E2862" s="9" t="n"/>
      <c r="F2862" s="11" t="n"/>
      <c r="G2862" s="9" t="n"/>
      <c r="H2862" s="9" t="n"/>
      <c r="I2862" s="9">
        <f>IF(COUNTA($A2862:$H2862)=0,"",IF($J2862="OTRO","NO","SI"))</f>
        <v/>
      </c>
      <c r="J2862" s="9">
        <f>IF(COUNTA($A2862:$H2862)=0,"",IFERROR(LOOKUP(2,1/(((LISTS!$H$2:$H$26&lt;&gt;"")*ISNUMBER(SEARCH(LISTS!$H$2:$H$26,$G2862)))+((LISTS!$I$2:$I$26&lt;&gt;"")*ISNUMBER(SEARCH(LISTS!$I$2:$I$26,$E2862)))),LISTS!$K$2:$K$26),"OTRO"))</f>
        <v/>
      </c>
      <c r="K2862" s="11">
        <f>IF($I2862&lt;&gt;"SI",0,IFERROR($F2862,0))</f>
        <v/>
      </c>
      <c r="L2862" s="9">
        <f>IF(COUNTA($A2862:$H2862)=0,"",IF($J2862="OTRO",IFERROR(LOOKUP(2,1/(((LISTS!$H$2:$H$26&lt;&gt;"")*ISNUMBER(SEARCH(LISTS!$H$2:$H$26,$G2862)))+((LISTS!$I$2:$I$26&lt;&gt;"")*ISNUMBER(SEARCH(LISTS!$I$2:$I$26,$E2862)))),LISTS!$L$2:$L$26),"Concepto DIAN no mapeado a casilla automatica"),IF(LEFT($J2862,4)="TOPE","Control automatico DIAN: "&amp;$J2862,"Casilla automatica: "&amp;$J2862)))</f>
        <v/>
      </c>
    </row>
    <row r="2863">
      <c r="A2863" s="9" t="n"/>
      <c r="B2863" s="9" t="n"/>
      <c r="C2863" s="9" t="n"/>
      <c r="D2863" s="9" t="n"/>
      <c r="E2863" s="9" t="n"/>
      <c r="F2863" s="11" t="n"/>
      <c r="G2863" s="9" t="n"/>
      <c r="H2863" s="9" t="n"/>
      <c r="I2863" s="9">
        <f>IF(COUNTA($A2863:$H2863)=0,"",IF($J2863="OTRO","NO","SI"))</f>
        <v/>
      </c>
      <c r="J2863" s="9">
        <f>IF(COUNTA($A2863:$H2863)=0,"",IFERROR(LOOKUP(2,1/(((LISTS!$H$2:$H$26&lt;&gt;"")*ISNUMBER(SEARCH(LISTS!$H$2:$H$26,$G2863)))+((LISTS!$I$2:$I$26&lt;&gt;"")*ISNUMBER(SEARCH(LISTS!$I$2:$I$26,$E2863)))),LISTS!$K$2:$K$26),"OTRO"))</f>
        <v/>
      </c>
      <c r="K2863" s="11">
        <f>IF($I2863&lt;&gt;"SI",0,IFERROR($F2863,0))</f>
        <v/>
      </c>
      <c r="L2863" s="9">
        <f>IF(COUNTA($A2863:$H2863)=0,"",IF($J2863="OTRO",IFERROR(LOOKUP(2,1/(((LISTS!$H$2:$H$26&lt;&gt;"")*ISNUMBER(SEARCH(LISTS!$H$2:$H$26,$G2863)))+((LISTS!$I$2:$I$26&lt;&gt;"")*ISNUMBER(SEARCH(LISTS!$I$2:$I$26,$E2863)))),LISTS!$L$2:$L$26),"Concepto DIAN no mapeado a casilla automatica"),IF(LEFT($J2863,4)="TOPE","Control automatico DIAN: "&amp;$J2863,"Casilla automatica: "&amp;$J2863)))</f>
        <v/>
      </c>
    </row>
    <row r="2864">
      <c r="A2864" s="9" t="n"/>
      <c r="B2864" s="9" t="n"/>
      <c r="C2864" s="9" t="n"/>
      <c r="D2864" s="9" t="n"/>
      <c r="E2864" s="9" t="n"/>
      <c r="F2864" s="11" t="n"/>
      <c r="G2864" s="9" t="n"/>
      <c r="H2864" s="9" t="n"/>
      <c r="I2864" s="9">
        <f>IF(COUNTA($A2864:$H2864)=0,"",IF($J2864="OTRO","NO","SI"))</f>
        <v/>
      </c>
      <c r="J2864" s="9">
        <f>IF(COUNTA($A2864:$H2864)=0,"",IFERROR(LOOKUP(2,1/(((LISTS!$H$2:$H$26&lt;&gt;"")*ISNUMBER(SEARCH(LISTS!$H$2:$H$26,$G2864)))+((LISTS!$I$2:$I$26&lt;&gt;"")*ISNUMBER(SEARCH(LISTS!$I$2:$I$26,$E2864)))),LISTS!$K$2:$K$26),"OTRO"))</f>
        <v/>
      </c>
      <c r="K2864" s="11">
        <f>IF($I2864&lt;&gt;"SI",0,IFERROR($F2864,0))</f>
        <v/>
      </c>
      <c r="L2864" s="9">
        <f>IF(COUNTA($A2864:$H2864)=0,"",IF($J2864="OTRO",IFERROR(LOOKUP(2,1/(((LISTS!$H$2:$H$26&lt;&gt;"")*ISNUMBER(SEARCH(LISTS!$H$2:$H$26,$G2864)))+((LISTS!$I$2:$I$26&lt;&gt;"")*ISNUMBER(SEARCH(LISTS!$I$2:$I$26,$E2864)))),LISTS!$L$2:$L$26),"Concepto DIAN no mapeado a casilla automatica"),IF(LEFT($J2864,4)="TOPE","Control automatico DIAN: "&amp;$J2864,"Casilla automatica: "&amp;$J2864)))</f>
        <v/>
      </c>
    </row>
    <row r="2865">
      <c r="A2865" s="9" t="n"/>
      <c r="B2865" s="9" t="n"/>
      <c r="C2865" s="9" t="n"/>
      <c r="D2865" s="9" t="n"/>
      <c r="E2865" s="9" t="n"/>
      <c r="F2865" s="11" t="n"/>
      <c r="G2865" s="9" t="n"/>
      <c r="H2865" s="9" t="n"/>
      <c r="I2865" s="9">
        <f>IF(COUNTA($A2865:$H2865)=0,"",IF($J2865="OTRO","NO","SI"))</f>
        <v/>
      </c>
      <c r="J2865" s="9">
        <f>IF(COUNTA($A2865:$H2865)=0,"",IFERROR(LOOKUP(2,1/(((LISTS!$H$2:$H$26&lt;&gt;"")*ISNUMBER(SEARCH(LISTS!$H$2:$H$26,$G2865)))+((LISTS!$I$2:$I$26&lt;&gt;"")*ISNUMBER(SEARCH(LISTS!$I$2:$I$26,$E2865)))),LISTS!$K$2:$K$26),"OTRO"))</f>
        <v/>
      </c>
      <c r="K2865" s="11">
        <f>IF($I2865&lt;&gt;"SI",0,IFERROR($F2865,0))</f>
        <v/>
      </c>
      <c r="L2865" s="9">
        <f>IF(COUNTA($A2865:$H2865)=0,"",IF($J2865="OTRO",IFERROR(LOOKUP(2,1/(((LISTS!$H$2:$H$26&lt;&gt;"")*ISNUMBER(SEARCH(LISTS!$H$2:$H$26,$G2865)))+((LISTS!$I$2:$I$26&lt;&gt;"")*ISNUMBER(SEARCH(LISTS!$I$2:$I$26,$E2865)))),LISTS!$L$2:$L$26),"Concepto DIAN no mapeado a casilla automatica"),IF(LEFT($J2865,4)="TOPE","Control automatico DIAN: "&amp;$J2865,"Casilla automatica: "&amp;$J2865)))</f>
        <v/>
      </c>
    </row>
    <row r="2866">
      <c r="A2866" s="9" t="n"/>
      <c r="B2866" s="9" t="n"/>
      <c r="C2866" s="9" t="n"/>
      <c r="D2866" s="9" t="n"/>
      <c r="E2866" s="9" t="n"/>
      <c r="F2866" s="11" t="n"/>
      <c r="G2866" s="9" t="n"/>
      <c r="H2866" s="9" t="n"/>
      <c r="I2866" s="9">
        <f>IF(COUNTA($A2866:$H2866)=0,"",IF($J2866="OTRO","NO","SI"))</f>
        <v/>
      </c>
      <c r="J2866" s="9">
        <f>IF(COUNTA($A2866:$H2866)=0,"",IFERROR(LOOKUP(2,1/(((LISTS!$H$2:$H$26&lt;&gt;"")*ISNUMBER(SEARCH(LISTS!$H$2:$H$26,$G2866)))+((LISTS!$I$2:$I$26&lt;&gt;"")*ISNUMBER(SEARCH(LISTS!$I$2:$I$26,$E2866)))),LISTS!$K$2:$K$26),"OTRO"))</f>
        <v/>
      </c>
      <c r="K2866" s="11">
        <f>IF($I2866&lt;&gt;"SI",0,IFERROR($F2866,0))</f>
        <v/>
      </c>
      <c r="L2866" s="9">
        <f>IF(COUNTA($A2866:$H2866)=0,"",IF($J2866="OTRO",IFERROR(LOOKUP(2,1/(((LISTS!$H$2:$H$26&lt;&gt;"")*ISNUMBER(SEARCH(LISTS!$H$2:$H$26,$G2866)))+((LISTS!$I$2:$I$26&lt;&gt;"")*ISNUMBER(SEARCH(LISTS!$I$2:$I$26,$E2866)))),LISTS!$L$2:$L$26),"Concepto DIAN no mapeado a casilla automatica"),IF(LEFT($J2866,4)="TOPE","Control automatico DIAN: "&amp;$J2866,"Casilla automatica: "&amp;$J2866)))</f>
        <v/>
      </c>
    </row>
    <row r="2867">
      <c r="A2867" s="9" t="n"/>
      <c r="B2867" s="9" t="n"/>
      <c r="C2867" s="9" t="n"/>
      <c r="D2867" s="9" t="n"/>
      <c r="E2867" s="9" t="n"/>
      <c r="F2867" s="11" t="n"/>
      <c r="G2867" s="9" t="n"/>
      <c r="H2867" s="9" t="n"/>
      <c r="I2867" s="9">
        <f>IF(COUNTA($A2867:$H2867)=0,"",IF($J2867="OTRO","NO","SI"))</f>
        <v/>
      </c>
      <c r="J2867" s="9">
        <f>IF(COUNTA($A2867:$H2867)=0,"",IFERROR(LOOKUP(2,1/(((LISTS!$H$2:$H$26&lt;&gt;"")*ISNUMBER(SEARCH(LISTS!$H$2:$H$26,$G2867)))+((LISTS!$I$2:$I$26&lt;&gt;"")*ISNUMBER(SEARCH(LISTS!$I$2:$I$26,$E2867)))),LISTS!$K$2:$K$26),"OTRO"))</f>
        <v/>
      </c>
      <c r="K2867" s="11">
        <f>IF($I2867&lt;&gt;"SI",0,IFERROR($F2867,0))</f>
        <v/>
      </c>
      <c r="L2867" s="9">
        <f>IF(COUNTA($A2867:$H2867)=0,"",IF($J2867="OTRO",IFERROR(LOOKUP(2,1/(((LISTS!$H$2:$H$26&lt;&gt;"")*ISNUMBER(SEARCH(LISTS!$H$2:$H$26,$G2867)))+((LISTS!$I$2:$I$26&lt;&gt;"")*ISNUMBER(SEARCH(LISTS!$I$2:$I$26,$E2867)))),LISTS!$L$2:$L$26),"Concepto DIAN no mapeado a casilla automatica"),IF(LEFT($J2867,4)="TOPE","Control automatico DIAN: "&amp;$J2867,"Casilla automatica: "&amp;$J2867)))</f>
        <v/>
      </c>
    </row>
    <row r="2868">
      <c r="A2868" s="9" t="n"/>
      <c r="B2868" s="9" t="n"/>
      <c r="C2868" s="9" t="n"/>
      <c r="D2868" s="9" t="n"/>
      <c r="E2868" s="9" t="n"/>
      <c r="F2868" s="11" t="n"/>
      <c r="G2868" s="9" t="n"/>
      <c r="H2868" s="9" t="n"/>
      <c r="I2868" s="9">
        <f>IF(COUNTA($A2868:$H2868)=0,"",IF($J2868="OTRO","NO","SI"))</f>
        <v/>
      </c>
      <c r="J2868" s="9">
        <f>IF(COUNTA($A2868:$H2868)=0,"",IFERROR(LOOKUP(2,1/(((LISTS!$H$2:$H$26&lt;&gt;"")*ISNUMBER(SEARCH(LISTS!$H$2:$H$26,$G2868)))+((LISTS!$I$2:$I$26&lt;&gt;"")*ISNUMBER(SEARCH(LISTS!$I$2:$I$26,$E2868)))),LISTS!$K$2:$K$26),"OTRO"))</f>
        <v/>
      </c>
      <c r="K2868" s="11">
        <f>IF($I2868&lt;&gt;"SI",0,IFERROR($F2868,0))</f>
        <v/>
      </c>
      <c r="L2868" s="9">
        <f>IF(COUNTA($A2868:$H2868)=0,"",IF($J2868="OTRO",IFERROR(LOOKUP(2,1/(((LISTS!$H$2:$H$26&lt;&gt;"")*ISNUMBER(SEARCH(LISTS!$H$2:$H$26,$G2868)))+((LISTS!$I$2:$I$26&lt;&gt;"")*ISNUMBER(SEARCH(LISTS!$I$2:$I$26,$E2868)))),LISTS!$L$2:$L$26),"Concepto DIAN no mapeado a casilla automatica"),IF(LEFT($J2868,4)="TOPE","Control automatico DIAN: "&amp;$J2868,"Casilla automatica: "&amp;$J2868)))</f>
        <v/>
      </c>
    </row>
    <row r="2869">
      <c r="A2869" s="9" t="n"/>
      <c r="B2869" s="9" t="n"/>
      <c r="C2869" s="9" t="n"/>
      <c r="D2869" s="9" t="n"/>
      <c r="E2869" s="9" t="n"/>
      <c r="F2869" s="11" t="n"/>
      <c r="G2869" s="9" t="n"/>
      <c r="H2869" s="9" t="n"/>
      <c r="I2869" s="9">
        <f>IF(COUNTA($A2869:$H2869)=0,"",IF($J2869="OTRO","NO","SI"))</f>
        <v/>
      </c>
      <c r="J2869" s="9">
        <f>IF(COUNTA($A2869:$H2869)=0,"",IFERROR(LOOKUP(2,1/(((LISTS!$H$2:$H$26&lt;&gt;"")*ISNUMBER(SEARCH(LISTS!$H$2:$H$26,$G2869)))+((LISTS!$I$2:$I$26&lt;&gt;"")*ISNUMBER(SEARCH(LISTS!$I$2:$I$26,$E2869)))),LISTS!$K$2:$K$26),"OTRO"))</f>
        <v/>
      </c>
      <c r="K2869" s="11">
        <f>IF($I2869&lt;&gt;"SI",0,IFERROR($F2869,0))</f>
        <v/>
      </c>
      <c r="L2869" s="9">
        <f>IF(COUNTA($A2869:$H2869)=0,"",IF($J2869="OTRO",IFERROR(LOOKUP(2,1/(((LISTS!$H$2:$H$26&lt;&gt;"")*ISNUMBER(SEARCH(LISTS!$H$2:$H$26,$G2869)))+((LISTS!$I$2:$I$26&lt;&gt;"")*ISNUMBER(SEARCH(LISTS!$I$2:$I$26,$E2869)))),LISTS!$L$2:$L$26),"Concepto DIAN no mapeado a casilla automatica"),IF(LEFT($J2869,4)="TOPE","Control automatico DIAN: "&amp;$J2869,"Casilla automatica: "&amp;$J2869)))</f>
        <v/>
      </c>
    </row>
    <row r="2870">
      <c r="A2870" s="9" t="n"/>
      <c r="B2870" s="9" t="n"/>
      <c r="C2870" s="9" t="n"/>
      <c r="D2870" s="9" t="n"/>
      <c r="E2870" s="9" t="n"/>
      <c r="F2870" s="11" t="n"/>
      <c r="G2870" s="9" t="n"/>
      <c r="H2870" s="9" t="n"/>
      <c r="I2870" s="9">
        <f>IF(COUNTA($A2870:$H2870)=0,"",IF($J2870="OTRO","NO","SI"))</f>
        <v/>
      </c>
      <c r="J2870" s="9">
        <f>IF(COUNTA($A2870:$H2870)=0,"",IFERROR(LOOKUP(2,1/(((LISTS!$H$2:$H$26&lt;&gt;"")*ISNUMBER(SEARCH(LISTS!$H$2:$H$26,$G2870)))+((LISTS!$I$2:$I$26&lt;&gt;"")*ISNUMBER(SEARCH(LISTS!$I$2:$I$26,$E2870)))),LISTS!$K$2:$K$26),"OTRO"))</f>
        <v/>
      </c>
      <c r="K2870" s="11">
        <f>IF($I2870&lt;&gt;"SI",0,IFERROR($F2870,0))</f>
        <v/>
      </c>
      <c r="L2870" s="9">
        <f>IF(COUNTA($A2870:$H2870)=0,"",IF($J2870="OTRO",IFERROR(LOOKUP(2,1/(((LISTS!$H$2:$H$26&lt;&gt;"")*ISNUMBER(SEARCH(LISTS!$H$2:$H$26,$G2870)))+((LISTS!$I$2:$I$26&lt;&gt;"")*ISNUMBER(SEARCH(LISTS!$I$2:$I$26,$E2870)))),LISTS!$L$2:$L$26),"Concepto DIAN no mapeado a casilla automatica"),IF(LEFT($J2870,4)="TOPE","Control automatico DIAN: "&amp;$J2870,"Casilla automatica: "&amp;$J2870)))</f>
        <v/>
      </c>
    </row>
    <row r="2871">
      <c r="A2871" s="9" t="n"/>
      <c r="B2871" s="9" t="n"/>
      <c r="C2871" s="9" t="n"/>
      <c r="D2871" s="9" t="n"/>
      <c r="E2871" s="9" t="n"/>
      <c r="F2871" s="11" t="n"/>
      <c r="G2871" s="9" t="n"/>
      <c r="H2871" s="9" t="n"/>
      <c r="I2871" s="9">
        <f>IF(COUNTA($A2871:$H2871)=0,"",IF($J2871="OTRO","NO","SI"))</f>
        <v/>
      </c>
      <c r="J2871" s="9">
        <f>IF(COUNTA($A2871:$H2871)=0,"",IFERROR(LOOKUP(2,1/(((LISTS!$H$2:$H$26&lt;&gt;"")*ISNUMBER(SEARCH(LISTS!$H$2:$H$26,$G2871)))+((LISTS!$I$2:$I$26&lt;&gt;"")*ISNUMBER(SEARCH(LISTS!$I$2:$I$26,$E2871)))),LISTS!$K$2:$K$26),"OTRO"))</f>
        <v/>
      </c>
      <c r="K2871" s="11">
        <f>IF($I2871&lt;&gt;"SI",0,IFERROR($F2871,0))</f>
        <v/>
      </c>
      <c r="L2871" s="9">
        <f>IF(COUNTA($A2871:$H2871)=0,"",IF($J2871="OTRO",IFERROR(LOOKUP(2,1/(((LISTS!$H$2:$H$26&lt;&gt;"")*ISNUMBER(SEARCH(LISTS!$H$2:$H$26,$G2871)))+((LISTS!$I$2:$I$26&lt;&gt;"")*ISNUMBER(SEARCH(LISTS!$I$2:$I$26,$E2871)))),LISTS!$L$2:$L$26),"Concepto DIAN no mapeado a casilla automatica"),IF(LEFT($J2871,4)="TOPE","Control automatico DIAN: "&amp;$J2871,"Casilla automatica: "&amp;$J2871)))</f>
        <v/>
      </c>
    </row>
    <row r="2872">
      <c r="A2872" s="9" t="n"/>
      <c r="B2872" s="9" t="n"/>
      <c r="C2872" s="9" t="n"/>
      <c r="D2872" s="9" t="n"/>
      <c r="E2872" s="9" t="n"/>
      <c r="F2872" s="11" t="n"/>
      <c r="G2872" s="9" t="n"/>
      <c r="H2872" s="9" t="n"/>
      <c r="I2872" s="9">
        <f>IF(COUNTA($A2872:$H2872)=0,"",IF($J2872="OTRO","NO","SI"))</f>
        <v/>
      </c>
      <c r="J2872" s="9">
        <f>IF(COUNTA($A2872:$H2872)=0,"",IFERROR(LOOKUP(2,1/(((LISTS!$H$2:$H$26&lt;&gt;"")*ISNUMBER(SEARCH(LISTS!$H$2:$H$26,$G2872)))+((LISTS!$I$2:$I$26&lt;&gt;"")*ISNUMBER(SEARCH(LISTS!$I$2:$I$26,$E2872)))),LISTS!$K$2:$K$26),"OTRO"))</f>
        <v/>
      </c>
      <c r="K2872" s="11">
        <f>IF($I2872&lt;&gt;"SI",0,IFERROR($F2872,0))</f>
        <v/>
      </c>
      <c r="L2872" s="9">
        <f>IF(COUNTA($A2872:$H2872)=0,"",IF($J2872="OTRO",IFERROR(LOOKUP(2,1/(((LISTS!$H$2:$H$26&lt;&gt;"")*ISNUMBER(SEARCH(LISTS!$H$2:$H$26,$G2872)))+((LISTS!$I$2:$I$26&lt;&gt;"")*ISNUMBER(SEARCH(LISTS!$I$2:$I$26,$E2872)))),LISTS!$L$2:$L$26),"Concepto DIAN no mapeado a casilla automatica"),IF(LEFT($J2872,4)="TOPE","Control automatico DIAN: "&amp;$J2872,"Casilla automatica: "&amp;$J2872)))</f>
        <v/>
      </c>
    </row>
    <row r="2873">
      <c r="A2873" s="9" t="n"/>
      <c r="B2873" s="9" t="n"/>
      <c r="C2873" s="9" t="n"/>
      <c r="D2873" s="9" t="n"/>
      <c r="E2873" s="9" t="n"/>
      <c r="F2873" s="11" t="n"/>
      <c r="G2873" s="9" t="n"/>
      <c r="H2873" s="9" t="n"/>
      <c r="I2873" s="9">
        <f>IF(COUNTA($A2873:$H2873)=0,"",IF($J2873="OTRO","NO","SI"))</f>
        <v/>
      </c>
      <c r="J2873" s="9">
        <f>IF(COUNTA($A2873:$H2873)=0,"",IFERROR(LOOKUP(2,1/(((LISTS!$H$2:$H$26&lt;&gt;"")*ISNUMBER(SEARCH(LISTS!$H$2:$H$26,$G2873)))+((LISTS!$I$2:$I$26&lt;&gt;"")*ISNUMBER(SEARCH(LISTS!$I$2:$I$26,$E2873)))),LISTS!$K$2:$K$26),"OTRO"))</f>
        <v/>
      </c>
      <c r="K2873" s="11">
        <f>IF($I2873&lt;&gt;"SI",0,IFERROR($F2873,0))</f>
        <v/>
      </c>
      <c r="L2873" s="9">
        <f>IF(COUNTA($A2873:$H2873)=0,"",IF($J2873="OTRO",IFERROR(LOOKUP(2,1/(((LISTS!$H$2:$H$26&lt;&gt;"")*ISNUMBER(SEARCH(LISTS!$H$2:$H$26,$G2873)))+((LISTS!$I$2:$I$26&lt;&gt;"")*ISNUMBER(SEARCH(LISTS!$I$2:$I$26,$E2873)))),LISTS!$L$2:$L$26),"Concepto DIAN no mapeado a casilla automatica"),IF(LEFT($J2873,4)="TOPE","Control automatico DIAN: "&amp;$J2873,"Casilla automatica: "&amp;$J2873)))</f>
        <v/>
      </c>
    </row>
    <row r="2874">
      <c r="A2874" s="9" t="n"/>
      <c r="B2874" s="9" t="n"/>
      <c r="C2874" s="9" t="n"/>
      <c r="D2874" s="9" t="n"/>
      <c r="E2874" s="9" t="n"/>
      <c r="F2874" s="11" t="n"/>
      <c r="G2874" s="9" t="n"/>
      <c r="H2874" s="9" t="n"/>
      <c r="I2874" s="9">
        <f>IF(COUNTA($A2874:$H2874)=0,"",IF($J2874="OTRO","NO","SI"))</f>
        <v/>
      </c>
      <c r="J2874" s="9">
        <f>IF(COUNTA($A2874:$H2874)=0,"",IFERROR(LOOKUP(2,1/(((LISTS!$H$2:$H$26&lt;&gt;"")*ISNUMBER(SEARCH(LISTS!$H$2:$H$26,$G2874)))+((LISTS!$I$2:$I$26&lt;&gt;"")*ISNUMBER(SEARCH(LISTS!$I$2:$I$26,$E2874)))),LISTS!$K$2:$K$26),"OTRO"))</f>
        <v/>
      </c>
      <c r="K2874" s="11">
        <f>IF($I2874&lt;&gt;"SI",0,IFERROR($F2874,0))</f>
        <v/>
      </c>
      <c r="L2874" s="9">
        <f>IF(COUNTA($A2874:$H2874)=0,"",IF($J2874="OTRO",IFERROR(LOOKUP(2,1/(((LISTS!$H$2:$H$26&lt;&gt;"")*ISNUMBER(SEARCH(LISTS!$H$2:$H$26,$G2874)))+((LISTS!$I$2:$I$26&lt;&gt;"")*ISNUMBER(SEARCH(LISTS!$I$2:$I$26,$E2874)))),LISTS!$L$2:$L$26),"Concepto DIAN no mapeado a casilla automatica"),IF(LEFT($J2874,4)="TOPE","Control automatico DIAN: "&amp;$J2874,"Casilla automatica: "&amp;$J2874)))</f>
        <v/>
      </c>
    </row>
    <row r="2875">
      <c r="A2875" s="9" t="n"/>
      <c r="B2875" s="9" t="n"/>
      <c r="C2875" s="9" t="n"/>
      <c r="D2875" s="9" t="n"/>
      <c r="E2875" s="9" t="n"/>
      <c r="F2875" s="11" t="n"/>
      <c r="G2875" s="9" t="n"/>
      <c r="H2875" s="9" t="n"/>
      <c r="I2875" s="9">
        <f>IF(COUNTA($A2875:$H2875)=0,"",IF($J2875="OTRO","NO","SI"))</f>
        <v/>
      </c>
      <c r="J2875" s="9">
        <f>IF(COUNTA($A2875:$H2875)=0,"",IFERROR(LOOKUP(2,1/(((LISTS!$H$2:$H$26&lt;&gt;"")*ISNUMBER(SEARCH(LISTS!$H$2:$H$26,$G2875)))+((LISTS!$I$2:$I$26&lt;&gt;"")*ISNUMBER(SEARCH(LISTS!$I$2:$I$26,$E2875)))),LISTS!$K$2:$K$26),"OTRO"))</f>
        <v/>
      </c>
      <c r="K2875" s="11">
        <f>IF($I2875&lt;&gt;"SI",0,IFERROR($F2875,0))</f>
        <v/>
      </c>
      <c r="L2875" s="9">
        <f>IF(COUNTA($A2875:$H2875)=0,"",IF($J2875="OTRO",IFERROR(LOOKUP(2,1/(((LISTS!$H$2:$H$26&lt;&gt;"")*ISNUMBER(SEARCH(LISTS!$H$2:$H$26,$G2875)))+((LISTS!$I$2:$I$26&lt;&gt;"")*ISNUMBER(SEARCH(LISTS!$I$2:$I$26,$E2875)))),LISTS!$L$2:$L$26),"Concepto DIAN no mapeado a casilla automatica"),IF(LEFT($J2875,4)="TOPE","Control automatico DIAN: "&amp;$J2875,"Casilla automatica: "&amp;$J2875)))</f>
        <v/>
      </c>
    </row>
    <row r="2876">
      <c r="A2876" s="9" t="n"/>
      <c r="B2876" s="9" t="n"/>
      <c r="C2876" s="9" t="n"/>
      <c r="D2876" s="9" t="n"/>
      <c r="E2876" s="9" t="n"/>
      <c r="F2876" s="11" t="n"/>
      <c r="G2876" s="9" t="n"/>
      <c r="H2876" s="9" t="n"/>
      <c r="I2876" s="9">
        <f>IF(COUNTA($A2876:$H2876)=0,"",IF($J2876="OTRO","NO","SI"))</f>
        <v/>
      </c>
      <c r="J2876" s="9">
        <f>IF(COUNTA($A2876:$H2876)=0,"",IFERROR(LOOKUP(2,1/(((LISTS!$H$2:$H$26&lt;&gt;"")*ISNUMBER(SEARCH(LISTS!$H$2:$H$26,$G2876)))+((LISTS!$I$2:$I$26&lt;&gt;"")*ISNUMBER(SEARCH(LISTS!$I$2:$I$26,$E2876)))),LISTS!$K$2:$K$26),"OTRO"))</f>
        <v/>
      </c>
      <c r="K2876" s="11">
        <f>IF($I2876&lt;&gt;"SI",0,IFERROR($F2876,0))</f>
        <v/>
      </c>
      <c r="L2876" s="9">
        <f>IF(COUNTA($A2876:$H2876)=0,"",IF($J2876="OTRO",IFERROR(LOOKUP(2,1/(((LISTS!$H$2:$H$26&lt;&gt;"")*ISNUMBER(SEARCH(LISTS!$H$2:$H$26,$G2876)))+((LISTS!$I$2:$I$26&lt;&gt;"")*ISNUMBER(SEARCH(LISTS!$I$2:$I$26,$E2876)))),LISTS!$L$2:$L$26),"Concepto DIAN no mapeado a casilla automatica"),IF(LEFT($J2876,4)="TOPE","Control automatico DIAN: "&amp;$J2876,"Casilla automatica: "&amp;$J2876)))</f>
        <v/>
      </c>
    </row>
    <row r="2877">
      <c r="A2877" s="9" t="n"/>
      <c r="B2877" s="9" t="n"/>
      <c r="C2877" s="9" t="n"/>
      <c r="D2877" s="9" t="n"/>
      <c r="E2877" s="9" t="n"/>
      <c r="F2877" s="11" t="n"/>
      <c r="G2877" s="9" t="n"/>
      <c r="H2877" s="9" t="n"/>
      <c r="I2877" s="9">
        <f>IF(COUNTA($A2877:$H2877)=0,"",IF($J2877="OTRO","NO","SI"))</f>
        <v/>
      </c>
      <c r="J2877" s="9">
        <f>IF(COUNTA($A2877:$H2877)=0,"",IFERROR(LOOKUP(2,1/(((LISTS!$H$2:$H$26&lt;&gt;"")*ISNUMBER(SEARCH(LISTS!$H$2:$H$26,$G2877)))+((LISTS!$I$2:$I$26&lt;&gt;"")*ISNUMBER(SEARCH(LISTS!$I$2:$I$26,$E2877)))),LISTS!$K$2:$K$26),"OTRO"))</f>
        <v/>
      </c>
      <c r="K2877" s="11">
        <f>IF($I2877&lt;&gt;"SI",0,IFERROR($F2877,0))</f>
        <v/>
      </c>
      <c r="L2877" s="9">
        <f>IF(COUNTA($A2877:$H2877)=0,"",IF($J2877="OTRO",IFERROR(LOOKUP(2,1/(((LISTS!$H$2:$H$26&lt;&gt;"")*ISNUMBER(SEARCH(LISTS!$H$2:$H$26,$G2877)))+((LISTS!$I$2:$I$26&lt;&gt;"")*ISNUMBER(SEARCH(LISTS!$I$2:$I$26,$E2877)))),LISTS!$L$2:$L$26),"Concepto DIAN no mapeado a casilla automatica"),IF(LEFT($J2877,4)="TOPE","Control automatico DIAN: "&amp;$J2877,"Casilla automatica: "&amp;$J2877)))</f>
        <v/>
      </c>
    </row>
    <row r="2878">
      <c r="A2878" s="9" t="n"/>
      <c r="B2878" s="9" t="n"/>
      <c r="C2878" s="9" t="n"/>
      <c r="D2878" s="9" t="n"/>
      <c r="E2878" s="9" t="n"/>
      <c r="F2878" s="11" t="n"/>
      <c r="G2878" s="9" t="n"/>
      <c r="H2878" s="9" t="n"/>
      <c r="I2878" s="9">
        <f>IF(COUNTA($A2878:$H2878)=0,"",IF($J2878="OTRO","NO","SI"))</f>
        <v/>
      </c>
      <c r="J2878" s="9">
        <f>IF(COUNTA($A2878:$H2878)=0,"",IFERROR(LOOKUP(2,1/(((LISTS!$H$2:$H$26&lt;&gt;"")*ISNUMBER(SEARCH(LISTS!$H$2:$H$26,$G2878)))+((LISTS!$I$2:$I$26&lt;&gt;"")*ISNUMBER(SEARCH(LISTS!$I$2:$I$26,$E2878)))),LISTS!$K$2:$K$26),"OTRO"))</f>
        <v/>
      </c>
      <c r="K2878" s="11">
        <f>IF($I2878&lt;&gt;"SI",0,IFERROR($F2878,0))</f>
        <v/>
      </c>
      <c r="L2878" s="9">
        <f>IF(COUNTA($A2878:$H2878)=0,"",IF($J2878="OTRO",IFERROR(LOOKUP(2,1/(((LISTS!$H$2:$H$26&lt;&gt;"")*ISNUMBER(SEARCH(LISTS!$H$2:$H$26,$G2878)))+((LISTS!$I$2:$I$26&lt;&gt;"")*ISNUMBER(SEARCH(LISTS!$I$2:$I$26,$E2878)))),LISTS!$L$2:$L$26),"Concepto DIAN no mapeado a casilla automatica"),IF(LEFT($J2878,4)="TOPE","Control automatico DIAN: "&amp;$J2878,"Casilla automatica: "&amp;$J2878)))</f>
        <v/>
      </c>
    </row>
    <row r="2879">
      <c r="A2879" s="9" t="n"/>
      <c r="B2879" s="9" t="n"/>
      <c r="C2879" s="9" t="n"/>
      <c r="D2879" s="9" t="n"/>
      <c r="E2879" s="9" t="n"/>
      <c r="F2879" s="11" t="n"/>
      <c r="G2879" s="9" t="n"/>
      <c r="H2879" s="9" t="n"/>
      <c r="I2879" s="9">
        <f>IF(COUNTA($A2879:$H2879)=0,"",IF($J2879="OTRO","NO","SI"))</f>
        <v/>
      </c>
      <c r="J2879" s="9">
        <f>IF(COUNTA($A2879:$H2879)=0,"",IFERROR(LOOKUP(2,1/(((LISTS!$H$2:$H$26&lt;&gt;"")*ISNUMBER(SEARCH(LISTS!$H$2:$H$26,$G2879)))+((LISTS!$I$2:$I$26&lt;&gt;"")*ISNUMBER(SEARCH(LISTS!$I$2:$I$26,$E2879)))),LISTS!$K$2:$K$26),"OTRO"))</f>
        <v/>
      </c>
      <c r="K2879" s="11">
        <f>IF($I2879&lt;&gt;"SI",0,IFERROR($F2879,0))</f>
        <v/>
      </c>
      <c r="L2879" s="9">
        <f>IF(COUNTA($A2879:$H2879)=0,"",IF($J2879="OTRO",IFERROR(LOOKUP(2,1/(((LISTS!$H$2:$H$26&lt;&gt;"")*ISNUMBER(SEARCH(LISTS!$H$2:$H$26,$G2879)))+((LISTS!$I$2:$I$26&lt;&gt;"")*ISNUMBER(SEARCH(LISTS!$I$2:$I$26,$E2879)))),LISTS!$L$2:$L$26),"Concepto DIAN no mapeado a casilla automatica"),IF(LEFT($J2879,4)="TOPE","Control automatico DIAN: "&amp;$J2879,"Casilla automatica: "&amp;$J2879)))</f>
        <v/>
      </c>
    </row>
    <row r="2880">
      <c r="A2880" s="9" t="n"/>
      <c r="B2880" s="9" t="n"/>
      <c r="C2880" s="9" t="n"/>
      <c r="D2880" s="9" t="n"/>
      <c r="E2880" s="9" t="n"/>
      <c r="F2880" s="11" t="n"/>
      <c r="G2880" s="9" t="n"/>
      <c r="H2880" s="9" t="n"/>
      <c r="I2880" s="9">
        <f>IF(COUNTA($A2880:$H2880)=0,"",IF($J2880="OTRO","NO","SI"))</f>
        <v/>
      </c>
      <c r="J2880" s="9">
        <f>IF(COUNTA($A2880:$H2880)=0,"",IFERROR(LOOKUP(2,1/(((LISTS!$H$2:$H$26&lt;&gt;"")*ISNUMBER(SEARCH(LISTS!$H$2:$H$26,$G2880)))+((LISTS!$I$2:$I$26&lt;&gt;"")*ISNUMBER(SEARCH(LISTS!$I$2:$I$26,$E2880)))),LISTS!$K$2:$K$26),"OTRO"))</f>
        <v/>
      </c>
      <c r="K2880" s="11">
        <f>IF($I2880&lt;&gt;"SI",0,IFERROR($F2880,0))</f>
        <v/>
      </c>
      <c r="L2880" s="9">
        <f>IF(COUNTA($A2880:$H2880)=0,"",IF($J2880="OTRO",IFERROR(LOOKUP(2,1/(((LISTS!$H$2:$H$26&lt;&gt;"")*ISNUMBER(SEARCH(LISTS!$H$2:$H$26,$G2880)))+((LISTS!$I$2:$I$26&lt;&gt;"")*ISNUMBER(SEARCH(LISTS!$I$2:$I$26,$E2880)))),LISTS!$L$2:$L$26),"Concepto DIAN no mapeado a casilla automatica"),IF(LEFT($J2880,4)="TOPE","Control automatico DIAN: "&amp;$J2880,"Casilla automatica: "&amp;$J2880)))</f>
        <v/>
      </c>
    </row>
    <row r="2881">
      <c r="A2881" s="9" t="n"/>
      <c r="B2881" s="9" t="n"/>
      <c r="C2881" s="9" t="n"/>
      <c r="D2881" s="9" t="n"/>
      <c r="E2881" s="9" t="n"/>
      <c r="F2881" s="11" t="n"/>
      <c r="G2881" s="9" t="n"/>
      <c r="H2881" s="9" t="n"/>
      <c r="I2881" s="9">
        <f>IF(COUNTA($A2881:$H2881)=0,"",IF($J2881="OTRO","NO","SI"))</f>
        <v/>
      </c>
      <c r="J2881" s="9">
        <f>IF(COUNTA($A2881:$H2881)=0,"",IFERROR(LOOKUP(2,1/(((LISTS!$H$2:$H$26&lt;&gt;"")*ISNUMBER(SEARCH(LISTS!$H$2:$H$26,$G2881)))+((LISTS!$I$2:$I$26&lt;&gt;"")*ISNUMBER(SEARCH(LISTS!$I$2:$I$26,$E2881)))),LISTS!$K$2:$K$26),"OTRO"))</f>
        <v/>
      </c>
      <c r="K2881" s="11">
        <f>IF($I2881&lt;&gt;"SI",0,IFERROR($F2881,0))</f>
        <v/>
      </c>
      <c r="L2881" s="9">
        <f>IF(COUNTA($A2881:$H2881)=0,"",IF($J2881="OTRO",IFERROR(LOOKUP(2,1/(((LISTS!$H$2:$H$26&lt;&gt;"")*ISNUMBER(SEARCH(LISTS!$H$2:$H$26,$G2881)))+((LISTS!$I$2:$I$26&lt;&gt;"")*ISNUMBER(SEARCH(LISTS!$I$2:$I$26,$E2881)))),LISTS!$L$2:$L$26),"Concepto DIAN no mapeado a casilla automatica"),IF(LEFT($J2881,4)="TOPE","Control automatico DIAN: "&amp;$J2881,"Casilla automatica: "&amp;$J2881)))</f>
        <v/>
      </c>
    </row>
    <row r="2882">
      <c r="A2882" s="9" t="n"/>
      <c r="B2882" s="9" t="n"/>
      <c r="C2882" s="9" t="n"/>
      <c r="D2882" s="9" t="n"/>
      <c r="E2882" s="9" t="n"/>
      <c r="F2882" s="11" t="n"/>
      <c r="G2882" s="9" t="n"/>
      <c r="H2882" s="9" t="n"/>
      <c r="I2882" s="9">
        <f>IF(COUNTA($A2882:$H2882)=0,"",IF($J2882="OTRO","NO","SI"))</f>
        <v/>
      </c>
      <c r="J2882" s="9">
        <f>IF(COUNTA($A2882:$H2882)=0,"",IFERROR(LOOKUP(2,1/(((LISTS!$H$2:$H$26&lt;&gt;"")*ISNUMBER(SEARCH(LISTS!$H$2:$H$26,$G2882)))+((LISTS!$I$2:$I$26&lt;&gt;"")*ISNUMBER(SEARCH(LISTS!$I$2:$I$26,$E2882)))),LISTS!$K$2:$K$26),"OTRO"))</f>
        <v/>
      </c>
      <c r="K2882" s="11">
        <f>IF($I2882&lt;&gt;"SI",0,IFERROR($F2882,0))</f>
        <v/>
      </c>
      <c r="L2882" s="9">
        <f>IF(COUNTA($A2882:$H2882)=0,"",IF($J2882="OTRO",IFERROR(LOOKUP(2,1/(((LISTS!$H$2:$H$26&lt;&gt;"")*ISNUMBER(SEARCH(LISTS!$H$2:$H$26,$G2882)))+((LISTS!$I$2:$I$26&lt;&gt;"")*ISNUMBER(SEARCH(LISTS!$I$2:$I$26,$E2882)))),LISTS!$L$2:$L$26),"Concepto DIAN no mapeado a casilla automatica"),IF(LEFT($J2882,4)="TOPE","Control automatico DIAN: "&amp;$J2882,"Casilla automatica: "&amp;$J2882)))</f>
        <v/>
      </c>
    </row>
    <row r="2883">
      <c r="A2883" s="9" t="n"/>
      <c r="B2883" s="9" t="n"/>
      <c r="C2883" s="9" t="n"/>
      <c r="D2883" s="9" t="n"/>
      <c r="E2883" s="9" t="n"/>
      <c r="F2883" s="11" t="n"/>
      <c r="G2883" s="9" t="n"/>
      <c r="H2883" s="9" t="n"/>
      <c r="I2883" s="9">
        <f>IF(COUNTA($A2883:$H2883)=0,"",IF($J2883="OTRO","NO","SI"))</f>
        <v/>
      </c>
      <c r="J2883" s="9">
        <f>IF(COUNTA($A2883:$H2883)=0,"",IFERROR(LOOKUP(2,1/(((LISTS!$H$2:$H$26&lt;&gt;"")*ISNUMBER(SEARCH(LISTS!$H$2:$H$26,$G2883)))+((LISTS!$I$2:$I$26&lt;&gt;"")*ISNUMBER(SEARCH(LISTS!$I$2:$I$26,$E2883)))),LISTS!$K$2:$K$26),"OTRO"))</f>
        <v/>
      </c>
      <c r="K2883" s="11">
        <f>IF($I2883&lt;&gt;"SI",0,IFERROR($F2883,0))</f>
        <v/>
      </c>
      <c r="L2883" s="9">
        <f>IF(COUNTA($A2883:$H2883)=0,"",IF($J2883="OTRO",IFERROR(LOOKUP(2,1/(((LISTS!$H$2:$H$26&lt;&gt;"")*ISNUMBER(SEARCH(LISTS!$H$2:$H$26,$G2883)))+((LISTS!$I$2:$I$26&lt;&gt;"")*ISNUMBER(SEARCH(LISTS!$I$2:$I$26,$E2883)))),LISTS!$L$2:$L$26),"Concepto DIAN no mapeado a casilla automatica"),IF(LEFT($J2883,4)="TOPE","Control automatico DIAN: "&amp;$J2883,"Casilla automatica: "&amp;$J2883)))</f>
        <v/>
      </c>
    </row>
    <row r="2884">
      <c r="A2884" s="9" t="n"/>
      <c r="B2884" s="9" t="n"/>
      <c r="C2884" s="9" t="n"/>
      <c r="D2884" s="9" t="n"/>
      <c r="E2884" s="9" t="n"/>
      <c r="F2884" s="11" t="n"/>
      <c r="G2884" s="9" t="n"/>
      <c r="H2884" s="9" t="n"/>
      <c r="I2884" s="9">
        <f>IF(COUNTA($A2884:$H2884)=0,"",IF($J2884="OTRO","NO","SI"))</f>
        <v/>
      </c>
      <c r="J2884" s="9">
        <f>IF(COUNTA($A2884:$H2884)=0,"",IFERROR(LOOKUP(2,1/(((LISTS!$H$2:$H$26&lt;&gt;"")*ISNUMBER(SEARCH(LISTS!$H$2:$H$26,$G2884)))+((LISTS!$I$2:$I$26&lt;&gt;"")*ISNUMBER(SEARCH(LISTS!$I$2:$I$26,$E2884)))),LISTS!$K$2:$K$26),"OTRO"))</f>
        <v/>
      </c>
      <c r="K2884" s="11">
        <f>IF($I2884&lt;&gt;"SI",0,IFERROR($F2884,0))</f>
        <v/>
      </c>
      <c r="L2884" s="9">
        <f>IF(COUNTA($A2884:$H2884)=0,"",IF($J2884="OTRO",IFERROR(LOOKUP(2,1/(((LISTS!$H$2:$H$26&lt;&gt;"")*ISNUMBER(SEARCH(LISTS!$H$2:$H$26,$G2884)))+((LISTS!$I$2:$I$26&lt;&gt;"")*ISNUMBER(SEARCH(LISTS!$I$2:$I$26,$E2884)))),LISTS!$L$2:$L$26),"Concepto DIAN no mapeado a casilla automatica"),IF(LEFT($J2884,4)="TOPE","Control automatico DIAN: "&amp;$J2884,"Casilla automatica: "&amp;$J2884)))</f>
        <v/>
      </c>
    </row>
    <row r="2885">
      <c r="A2885" s="9" t="n"/>
      <c r="B2885" s="9" t="n"/>
      <c r="C2885" s="9" t="n"/>
      <c r="D2885" s="9" t="n"/>
      <c r="E2885" s="9" t="n"/>
      <c r="F2885" s="11" t="n"/>
      <c r="G2885" s="9" t="n"/>
      <c r="H2885" s="9" t="n"/>
      <c r="I2885" s="9">
        <f>IF(COUNTA($A2885:$H2885)=0,"",IF($J2885="OTRO","NO","SI"))</f>
        <v/>
      </c>
      <c r="J2885" s="9">
        <f>IF(COUNTA($A2885:$H2885)=0,"",IFERROR(LOOKUP(2,1/(((LISTS!$H$2:$H$26&lt;&gt;"")*ISNUMBER(SEARCH(LISTS!$H$2:$H$26,$G2885)))+((LISTS!$I$2:$I$26&lt;&gt;"")*ISNUMBER(SEARCH(LISTS!$I$2:$I$26,$E2885)))),LISTS!$K$2:$K$26),"OTRO"))</f>
        <v/>
      </c>
      <c r="K2885" s="11">
        <f>IF($I2885&lt;&gt;"SI",0,IFERROR($F2885,0))</f>
        <v/>
      </c>
      <c r="L2885" s="9">
        <f>IF(COUNTA($A2885:$H2885)=0,"",IF($J2885="OTRO",IFERROR(LOOKUP(2,1/(((LISTS!$H$2:$H$26&lt;&gt;"")*ISNUMBER(SEARCH(LISTS!$H$2:$H$26,$G2885)))+((LISTS!$I$2:$I$26&lt;&gt;"")*ISNUMBER(SEARCH(LISTS!$I$2:$I$26,$E2885)))),LISTS!$L$2:$L$26),"Concepto DIAN no mapeado a casilla automatica"),IF(LEFT($J2885,4)="TOPE","Control automatico DIAN: "&amp;$J2885,"Casilla automatica: "&amp;$J2885)))</f>
        <v/>
      </c>
    </row>
    <row r="2886">
      <c r="A2886" s="9" t="n"/>
      <c r="B2886" s="9" t="n"/>
      <c r="C2886" s="9" t="n"/>
      <c r="D2886" s="9" t="n"/>
      <c r="E2886" s="9" t="n"/>
      <c r="F2886" s="11" t="n"/>
      <c r="G2886" s="9" t="n"/>
      <c r="H2886" s="9" t="n"/>
      <c r="I2886" s="9">
        <f>IF(COUNTA($A2886:$H2886)=0,"",IF($J2886="OTRO","NO","SI"))</f>
        <v/>
      </c>
      <c r="J2886" s="9">
        <f>IF(COUNTA($A2886:$H2886)=0,"",IFERROR(LOOKUP(2,1/(((LISTS!$H$2:$H$26&lt;&gt;"")*ISNUMBER(SEARCH(LISTS!$H$2:$H$26,$G2886)))+((LISTS!$I$2:$I$26&lt;&gt;"")*ISNUMBER(SEARCH(LISTS!$I$2:$I$26,$E2886)))),LISTS!$K$2:$K$26),"OTRO"))</f>
        <v/>
      </c>
      <c r="K2886" s="11">
        <f>IF($I2886&lt;&gt;"SI",0,IFERROR($F2886,0))</f>
        <v/>
      </c>
      <c r="L2886" s="9">
        <f>IF(COUNTA($A2886:$H2886)=0,"",IF($J2886="OTRO",IFERROR(LOOKUP(2,1/(((LISTS!$H$2:$H$26&lt;&gt;"")*ISNUMBER(SEARCH(LISTS!$H$2:$H$26,$G2886)))+((LISTS!$I$2:$I$26&lt;&gt;"")*ISNUMBER(SEARCH(LISTS!$I$2:$I$26,$E2886)))),LISTS!$L$2:$L$26),"Concepto DIAN no mapeado a casilla automatica"),IF(LEFT($J2886,4)="TOPE","Control automatico DIAN: "&amp;$J2886,"Casilla automatica: "&amp;$J2886)))</f>
        <v/>
      </c>
    </row>
    <row r="2887">
      <c r="A2887" s="9" t="n"/>
      <c r="B2887" s="9" t="n"/>
      <c r="C2887" s="9" t="n"/>
      <c r="D2887" s="9" t="n"/>
      <c r="E2887" s="9" t="n"/>
      <c r="F2887" s="11" t="n"/>
      <c r="G2887" s="9" t="n"/>
      <c r="H2887" s="9" t="n"/>
      <c r="I2887" s="9">
        <f>IF(COUNTA($A2887:$H2887)=0,"",IF($J2887="OTRO","NO","SI"))</f>
        <v/>
      </c>
      <c r="J2887" s="9">
        <f>IF(COUNTA($A2887:$H2887)=0,"",IFERROR(LOOKUP(2,1/(((LISTS!$H$2:$H$26&lt;&gt;"")*ISNUMBER(SEARCH(LISTS!$H$2:$H$26,$G2887)))+((LISTS!$I$2:$I$26&lt;&gt;"")*ISNUMBER(SEARCH(LISTS!$I$2:$I$26,$E2887)))),LISTS!$K$2:$K$26),"OTRO"))</f>
        <v/>
      </c>
      <c r="K2887" s="11">
        <f>IF($I2887&lt;&gt;"SI",0,IFERROR($F2887,0))</f>
        <v/>
      </c>
      <c r="L2887" s="9">
        <f>IF(COUNTA($A2887:$H2887)=0,"",IF($J2887="OTRO",IFERROR(LOOKUP(2,1/(((LISTS!$H$2:$H$26&lt;&gt;"")*ISNUMBER(SEARCH(LISTS!$H$2:$H$26,$G2887)))+((LISTS!$I$2:$I$26&lt;&gt;"")*ISNUMBER(SEARCH(LISTS!$I$2:$I$26,$E2887)))),LISTS!$L$2:$L$26),"Concepto DIAN no mapeado a casilla automatica"),IF(LEFT($J2887,4)="TOPE","Control automatico DIAN: "&amp;$J2887,"Casilla automatica: "&amp;$J2887)))</f>
        <v/>
      </c>
    </row>
    <row r="2888">
      <c r="A2888" s="9" t="n"/>
      <c r="B2888" s="9" t="n"/>
      <c r="C2888" s="9" t="n"/>
      <c r="D2888" s="9" t="n"/>
      <c r="E2888" s="9" t="n"/>
      <c r="F2888" s="11" t="n"/>
      <c r="G2888" s="9" t="n"/>
      <c r="H2888" s="9" t="n"/>
      <c r="I2888" s="9">
        <f>IF(COUNTA($A2888:$H2888)=0,"",IF($J2888="OTRO","NO","SI"))</f>
        <v/>
      </c>
      <c r="J2888" s="9">
        <f>IF(COUNTA($A2888:$H2888)=0,"",IFERROR(LOOKUP(2,1/(((LISTS!$H$2:$H$26&lt;&gt;"")*ISNUMBER(SEARCH(LISTS!$H$2:$H$26,$G2888)))+((LISTS!$I$2:$I$26&lt;&gt;"")*ISNUMBER(SEARCH(LISTS!$I$2:$I$26,$E2888)))),LISTS!$K$2:$K$26),"OTRO"))</f>
        <v/>
      </c>
      <c r="K2888" s="11">
        <f>IF($I2888&lt;&gt;"SI",0,IFERROR($F2888,0))</f>
        <v/>
      </c>
      <c r="L2888" s="9">
        <f>IF(COUNTA($A2888:$H2888)=0,"",IF($J2888="OTRO",IFERROR(LOOKUP(2,1/(((LISTS!$H$2:$H$26&lt;&gt;"")*ISNUMBER(SEARCH(LISTS!$H$2:$H$26,$G2888)))+((LISTS!$I$2:$I$26&lt;&gt;"")*ISNUMBER(SEARCH(LISTS!$I$2:$I$26,$E2888)))),LISTS!$L$2:$L$26),"Concepto DIAN no mapeado a casilla automatica"),IF(LEFT($J2888,4)="TOPE","Control automatico DIAN: "&amp;$J2888,"Casilla automatica: "&amp;$J2888)))</f>
        <v/>
      </c>
    </row>
    <row r="2889">
      <c r="A2889" s="9" t="n"/>
      <c r="B2889" s="9" t="n"/>
      <c r="C2889" s="9" t="n"/>
      <c r="D2889" s="9" t="n"/>
      <c r="E2889" s="9" t="n"/>
      <c r="F2889" s="11" t="n"/>
      <c r="G2889" s="9" t="n"/>
      <c r="H2889" s="9" t="n"/>
      <c r="I2889" s="9">
        <f>IF(COUNTA($A2889:$H2889)=0,"",IF($J2889="OTRO","NO","SI"))</f>
        <v/>
      </c>
      <c r="J2889" s="9">
        <f>IF(COUNTA($A2889:$H2889)=0,"",IFERROR(LOOKUP(2,1/(((LISTS!$H$2:$H$26&lt;&gt;"")*ISNUMBER(SEARCH(LISTS!$H$2:$H$26,$G2889)))+((LISTS!$I$2:$I$26&lt;&gt;"")*ISNUMBER(SEARCH(LISTS!$I$2:$I$26,$E2889)))),LISTS!$K$2:$K$26),"OTRO"))</f>
        <v/>
      </c>
      <c r="K2889" s="11">
        <f>IF($I2889&lt;&gt;"SI",0,IFERROR($F2889,0))</f>
        <v/>
      </c>
      <c r="L2889" s="9">
        <f>IF(COUNTA($A2889:$H2889)=0,"",IF($J2889="OTRO",IFERROR(LOOKUP(2,1/(((LISTS!$H$2:$H$26&lt;&gt;"")*ISNUMBER(SEARCH(LISTS!$H$2:$H$26,$G2889)))+((LISTS!$I$2:$I$26&lt;&gt;"")*ISNUMBER(SEARCH(LISTS!$I$2:$I$26,$E2889)))),LISTS!$L$2:$L$26),"Concepto DIAN no mapeado a casilla automatica"),IF(LEFT($J2889,4)="TOPE","Control automatico DIAN: "&amp;$J2889,"Casilla automatica: "&amp;$J2889)))</f>
        <v/>
      </c>
    </row>
    <row r="2890">
      <c r="A2890" s="9" t="n"/>
      <c r="B2890" s="9" t="n"/>
      <c r="C2890" s="9" t="n"/>
      <c r="D2890" s="9" t="n"/>
      <c r="E2890" s="9" t="n"/>
      <c r="F2890" s="11" t="n"/>
      <c r="G2890" s="9" t="n"/>
      <c r="H2890" s="9" t="n"/>
      <c r="I2890" s="9">
        <f>IF(COUNTA($A2890:$H2890)=0,"",IF($J2890="OTRO","NO","SI"))</f>
        <v/>
      </c>
      <c r="J2890" s="9">
        <f>IF(COUNTA($A2890:$H2890)=0,"",IFERROR(LOOKUP(2,1/(((LISTS!$H$2:$H$26&lt;&gt;"")*ISNUMBER(SEARCH(LISTS!$H$2:$H$26,$G2890)))+((LISTS!$I$2:$I$26&lt;&gt;"")*ISNUMBER(SEARCH(LISTS!$I$2:$I$26,$E2890)))),LISTS!$K$2:$K$26),"OTRO"))</f>
        <v/>
      </c>
      <c r="K2890" s="11">
        <f>IF($I2890&lt;&gt;"SI",0,IFERROR($F2890,0))</f>
        <v/>
      </c>
      <c r="L2890" s="9">
        <f>IF(COUNTA($A2890:$H2890)=0,"",IF($J2890="OTRO",IFERROR(LOOKUP(2,1/(((LISTS!$H$2:$H$26&lt;&gt;"")*ISNUMBER(SEARCH(LISTS!$H$2:$H$26,$G2890)))+((LISTS!$I$2:$I$26&lt;&gt;"")*ISNUMBER(SEARCH(LISTS!$I$2:$I$26,$E2890)))),LISTS!$L$2:$L$26),"Concepto DIAN no mapeado a casilla automatica"),IF(LEFT($J2890,4)="TOPE","Control automatico DIAN: "&amp;$J2890,"Casilla automatica: "&amp;$J2890)))</f>
        <v/>
      </c>
    </row>
    <row r="2891">
      <c r="A2891" s="9" t="n"/>
      <c r="B2891" s="9" t="n"/>
      <c r="C2891" s="9" t="n"/>
      <c r="D2891" s="9" t="n"/>
      <c r="E2891" s="9" t="n"/>
      <c r="F2891" s="11" t="n"/>
      <c r="G2891" s="9" t="n"/>
      <c r="H2891" s="9" t="n"/>
      <c r="I2891" s="9">
        <f>IF(COUNTA($A2891:$H2891)=0,"",IF($J2891="OTRO","NO","SI"))</f>
        <v/>
      </c>
      <c r="J2891" s="9">
        <f>IF(COUNTA($A2891:$H2891)=0,"",IFERROR(LOOKUP(2,1/(((LISTS!$H$2:$H$26&lt;&gt;"")*ISNUMBER(SEARCH(LISTS!$H$2:$H$26,$G2891)))+((LISTS!$I$2:$I$26&lt;&gt;"")*ISNUMBER(SEARCH(LISTS!$I$2:$I$26,$E2891)))),LISTS!$K$2:$K$26),"OTRO"))</f>
        <v/>
      </c>
      <c r="K2891" s="11">
        <f>IF($I2891&lt;&gt;"SI",0,IFERROR($F2891,0))</f>
        <v/>
      </c>
      <c r="L2891" s="9">
        <f>IF(COUNTA($A2891:$H2891)=0,"",IF($J2891="OTRO",IFERROR(LOOKUP(2,1/(((LISTS!$H$2:$H$26&lt;&gt;"")*ISNUMBER(SEARCH(LISTS!$H$2:$H$26,$G2891)))+((LISTS!$I$2:$I$26&lt;&gt;"")*ISNUMBER(SEARCH(LISTS!$I$2:$I$26,$E2891)))),LISTS!$L$2:$L$26),"Concepto DIAN no mapeado a casilla automatica"),IF(LEFT($J2891,4)="TOPE","Control automatico DIAN: "&amp;$J2891,"Casilla automatica: "&amp;$J2891)))</f>
        <v/>
      </c>
    </row>
    <row r="2892">
      <c r="A2892" s="9" t="n"/>
      <c r="B2892" s="9" t="n"/>
      <c r="C2892" s="9" t="n"/>
      <c r="D2892" s="9" t="n"/>
      <c r="E2892" s="9" t="n"/>
      <c r="F2892" s="11" t="n"/>
      <c r="G2892" s="9" t="n"/>
      <c r="H2892" s="9" t="n"/>
      <c r="I2892" s="9">
        <f>IF(COUNTA($A2892:$H2892)=0,"",IF($J2892="OTRO","NO","SI"))</f>
        <v/>
      </c>
      <c r="J2892" s="9">
        <f>IF(COUNTA($A2892:$H2892)=0,"",IFERROR(LOOKUP(2,1/(((LISTS!$H$2:$H$26&lt;&gt;"")*ISNUMBER(SEARCH(LISTS!$H$2:$H$26,$G2892)))+((LISTS!$I$2:$I$26&lt;&gt;"")*ISNUMBER(SEARCH(LISTS!$I$2:$I$26,$E2892)))),LISTS!$K$2:$K$26),"OTRO"))</f>
        <v/>
      </c>
      <c r="K2892" s="11">
        <f>IF($I2892&lt;&gt;"SI",0,IFERROR($F2892,0))</f>
        <v/>
      </c>
      <c r="L2892" s="9">
        <f>IF(COUNTA($A2892:$H2892)=0,"",IF($J2892="OTRO",IFERROR(LOOKUP(2,1/(((LISTS!$H$2:$H$26&lt;&gt;"")*ISNUMBER(SEARCH(LISTS!$H$2:$H$26,$G2892)))+((LISTS!$I$2:$I$26&lt;&gt;"")*ISNUMBER(SEARCH(LISTS!$I$2:$I$26,$E2892)))),LISTS!$L$2:$L$26),"Concepto DIAN no mapeado a casilla automatica"),IF(LEFT($J2892,4)="TOPE","Control automatico DIAN: "&amp;$J2892,"Casilla automatica: "&amp;$J2892)))</f>
        <v/>
      </c>
    </row>
    <row r="2893">
      <c r="A2893" s="9" t="n"/>
      <c r="B2893" s="9" t="n"/>
      <c r="C2893" s="9" t="n"/>
      <c r="D2893" s="9" t="n"/>
      <c r="E2893" s="9" t="n"/>
      <c r="F2893" s="11" t="n"/>
      <c r="G2893" s="9" t="n"/>
      <c r="H2893" s="9" t="n"/>
      <c r="I2893" s="9">
        <f>IF(COUNTA($A2893:$H2893)=0,"",IF($J2893="OTRO","NO","SI"))</f>
        <v/>
      </c>
      <c r="J2893" s="9">
        <f>IF(COUNTA($A2893:$H2893)=0,"",IFERROR(LOOKUP(2,1/(((LISTS!$H$2:$H$26&lt;&gt;"")*ISNUMBER(SEARCH(LISTS!$H$2:$H$26,$G2893)))+((LISTS!$I$2:$I$26&lt;&gt;"")*ISNUMBER(SEARCH(LISTS!$I$2:$I$26,$E2893)))),LISTS!$K$2:$K$26),"OTRO"))</f>
        <v/>
      </c>
      <c r="K2893" s="11">
        <f>IF($I2893&lt;&gt;"SI",0,IFERROR($F2893,0))</f>
        <v/>
      </c>
      <c r="L2893" s="9">
        <f>IF(COUNTA($A2893:$H2893)=0,"",IF($J2893="OTRO",IFERROR(LOOKUP(2,1/(((LISTS!$H$2:$H$26&lt;&gt;"")*ISNUMBER(SEARCH(LISTS!$H$2:$H$26,$G2893)))+((LISTS!$I$2:$I$26&lt;&gt;"")*ISNUMBER(SEARCH(LISTS!$I$2:$I$26,$E2893)))),LISTS!$L$2:$L$26),"Concepto DIAN no mapeado a casilla automatica"),IF(LEFT($J2893,4)="TOPE","Control automatico DIAN: "&amp;$J2893,"Casilla automatica: "&amp;$J2893)))</f>
        <v/>
      </c>
    </row>
    <row r="2894">
      <c r="A2894" s="9" t="n"/>
      <c r="B2894" s="9" t="n"/>
      <c r="C2894" s="9" t="n"/>
      <c r="D2894" s="9" t="n"/>
      <c r="E2894" s="9" t="n"/>
      <c r="F2894" s="11" t="n"/>
      <c r="G2894" s="9" t="n"/>
      <c r="H2894" s="9" t="n"/>
      <c r="I2894" s="9">
        <f>IF(COUNTA($A2894:$H2894)=0,"",IF($J2894="OTRO","NO","SI"))</f>
        <v/>
      </c>
      <c r="J2894" s="9">
        <f>IF(COUNTA($A2894:$H2894)=0,"",IFERROR(LOOKUP(2,1/(((LISTS!$H$2:$H$26&lt;&gt;"")*ISNUMBER(SEARCH(LISTS!$H$2:$H$26,$G2894)))+((LISTS!$I$2:$I$26&lt;&gt;"")*ISNUMBER(SEARCH(LISTS!$I$2:$I$26,$E2894)))),LISTS!$K$2:$K$26),"OTRO"))</f>
        <v/>
      </c>
      <c r="K2894" s="11">
        <f>IF($I2894&lt;&gt;"SI",0,IFERROR($F2894,0))</f>
        <v/>
      </c>
      <c r="L2894" s="9">
        <f>IF(COUNTA($A2894:$H2894)=0,"",IF($J2894="OTRO",IFERROR(LOOKUP(2,1/(((LISTS!$H$2:$H$26&lt;&gt;"")*ISNUMBER(SEARCH(LISTS!$H$2:$H$26,$G2894)))+((LISTS!$I$2:$I$26&lt;&gt;"")*ISNUMBER(SEARCH(LISTS!$I$2:$I$26,$E2894)))),LISTS!$L$2:$L$26),"Concepto DIAN no mapeado a casilla automatica"),IF(LEFT($J2894,4)="TOPE","Control automatico DIAN: "&amp;$J2894,"Casilla automatica: "&amp;$J2894)))</f>
        <v/>
      </c>
    </row>
    <row r="2895">
      <c r="A2895" s="9" t="n"/>
      <c r="B2895" s="9" t="n"/>
      <c r="C2895" s="9" t="n"/>
      <c r="D2895" s="9" t="n"/>
      <c r="E2895" s="9" t="n"/>
      <c r="F2895" s="11" t="n"/>
      <c r="G2895" s="9" t="n"/>
      <c r="H2895" s="9" t="n"/>
      <c r="I2895" s="9">
        <f>IF(COUNTA($A2895:$H2895)=0,"",IF($J2895="OTRO","NO","SI"))</f>
        <v/>
      </c>
      <c r="J2895" s="9">
        <f>IF(COUNTA($A2895:$H2895)=0,"",IFERROR(LOOKUP(2,1/(((LISTS!$H$2:$H$26&lt;&gt;"")*ISNUMBER(SEARCH(LISTS!$H$2:$H$26,$G2895)))+((LISTS!$I$2:$I$26&lt;&gt;"")*ISNUMBER(SEARCH(LISTS!$I$2:$I$26,$E2895)))),LISTS!$K$2:$K$26),"OTRO"))</f>
        <v/>
      </c>
      <c r="K2895" s="11">
        <f>IF($I2895&lt;&gt;"SI",0,IFERROR($F2895,0))</f>
        <v/>
      </c>
      <c r="L2895" s="9">
        <f>IF(COUNTA($A2895:$H2895)=0,"",IF($J2895="OTRO",IFERROR(LOOKUP(2,1/(((LISTS!$H$2:$H$26&lt;&gt;"")*ISNUMBER(SEARCH(LISTS!$H$2:$H$26,$G2895)))+((LISTS!$I$2:$I$26&lt;&gt;"")*ISNUMBER(SEARCH(LISTS!$I$2:$I$26,$E2895)))),LISTS!$L$2:$L$26),"Concepto DIAN no mapeado a casilla automatica"),IF(LEFT($J2895,4)="TOPE","Control automatico DIAN: "&amp;$J2895,"Casilla automatica: "&amp;$J2895)))</f>
        <v/>
      </c>
    </row>
    <row r="2896">
      <c r="A2896" s="9" t="n"/>
      <c r="B2896" s="9" t="n"/>
      <c r="C2896" s="9" t="n"/>
      <c r="D2896" s="9" t="n"/>
      <c r="E2896" s="9" t="n"/>
      <c r="F2896" s="11" t="n"/>
      <c r="G2896" s="9" t="n"/>
      <c r="H2896" s="9" t="n"/>
      <c r="I2896" s="9">
        <f>IF(COUNTA($A2896:$H2896)=0,"",IF($J2896="OTRO","NO","SI"))</f>
        <v/>
      </c>
      <c r="J2896" s="9">
        <f>IF(COUNTA($A2896:$H2896)=0,"",IFERROR(LOOKUP(2,1/(((LISTS!$H$2:$H$26&lt;&gt;"")*ISNUMBER(SEARCH(LISTS!$H$2:$H$26,$G2896)))+((LISTS!$I$2:$I$26&lt;&gt;"")*ISNUMBER(SEARCH(LISTS!$I$2:$I$26,$E2896)))),LISTS!$K$2:$K$26),"OTRO"))</f>
        <v/>
      </c>
      <c r="K2896" s="11">
        <f>IF($I2896&lt;&gt;"SI",0,IFERROR($F2896,0))</f>
        <v/>
      </c>
      <c r="L2896" s="9">
        <f>IF(COUNTA($A2896:$H2896)=0,"",IF($J2896="OTRO",IFERROR(LOOKUP(2,1/(((LISTS!$H$2:$H$26&lt;&gt;"")*ISNUMBER(SEARCH(LISTS!$H$2:$H$26,$G2896)))+((LISTS!$I$2:$I$26&lt;&gt;"")*ISNUMBER(SEARCH(LISTS!$I$2:$I$26,$E2896)))),LISTS!$L$2:$L$26),"Concepto DIAN no mapeado a casilla automatica"),IF(LEFT($J2896,4)="TOPE","Control automatico DIAN: "&amp;$J2896,"Casilla automatica: "&amp;$J2896)))</f>
        <v/>
      </c>
    </row>
    <row r="2897">
      <c r="A2897" s="9" t="n"/>
      <c r="B2897" s="9" t="n"/>
      <c r="C2897" s="9" t="n"/>
      <c r="D2897" s="9" t="n"/>
      <c r="E2897" s="9" t="n"/>
      <c r="F2897" s="11" t="n"/>
      <c r="G2897" s="9" t="n"/>
      <c r="H2897" s="9" t="n"/>
      <c r="I2897" s="9">
        <f>IF(COUNTA($A2897:$H2897)=0,"",IF($J2897="OTRO","NO","SI"))</f>
        <v/>
      </c>
      <c r="J2897" s="9">
        <f>IF(COUNTA($A2897:$H2897)=0,"",IFERROR(LOOKUP(2,1/(((LISTS!$H$2:$H$26&lt;&gt;"")*ISNUMBER(SEARCH(LISTS!$H$2:$H$26,$G2897)))+((LISTS!$I$2:$I$26&lt;&gt;"")*ISNUMBER(SEARCH(LISTS!$I$2:$I$26,$E2897)))),LISTS!$K$2:$K$26),"OTRO"))</f>
        <v/>
      </c>
      <c r="K2897" s="11">
        <f>IF($I2897&lt;&gt;"SI",0,IFERROR($F2897,0))</f>
        <v/>
      </c>
      <c r="L2897" s="9">
        <f>IF(COUNTA($A2897:$H2897)=0,"",IF($J2897="OTRO",IFERROR(LOOKUP(2,1/(((LISTS!$H$2:$H$26&lt;&gt;"")*ISNUMBER(SEARCH(LISTS!$H$2:$H$26,$G2897)))+((LISTS!$I$2:$I$26&lt;&gt;"")*ISNUMBER(SEARCH(LISTS!$I$2:$I$26,$E2897)))),LISTS!$L$2:$L$26),"Concepto DIAN no mapeado a casilla automatica"),IF(LEFT($J2897,4)="TOPE","Control automatico DIAN: "&amp;$J2897,"Casilla automatica: "&amp;$J2897)))</f>
        <v/>
      </c>
    </row>
    <row r="2898">
      <c r="A2898" s="9" t="n"/>
      <c r="B2898" s="9" t="n"/>
      <c r="C2898" s="9" t="n"/>
      <c r="D2898" s="9" t="n"/>
      <c r="E2898" s="9" t="n"/>
      <c r="F2898" s="11" t="n"/>
      <c r="G2898" s="9" t="n"/>
      <c r="H2898" s="9" t="n"/>
      <c r="I2898" s="9">
        <f>IF(COUNTA($A2898:$H2898)=0,"",IF($J2898="OTRO","NO","SI"))</f>
        <v/>
      </c>
      <c r="J2898" s="9">
        <f>IF(COUNTA($A2898:$H2898)=0,"",IFERROR(LOOKUP(2,1/(((LISTS!$H$2:$H$26&lt;&gt;"")*ISNUMBER(SEARCH(LISTS!$H$2:$H$26,$G2898)))+((LISTS!$I$2:$I$26&lt;&gt;"")*ISNUMBER(SEARCH(LISTS!$I$2:$I$26,$E2898)))),LISTS!$K$2:$K$26),"OTRO"))</f>
        <v/>
      </c>
      <c r="K2898" s="11">
        <f>IF($I2898&lt;&gt;"SI",0,IFERROR($F2898,0))</f>
        <v/>
      </c>
      <c r="L2898" s="9">
        <f>IF(COUNTA($A2898:$H2898)=0,"",IF($J2898="OTRO",IFERROR(LOOKUP(2,1/(((LISTS!$H$2:$H$26&lt;&gt;"")*ISNUMBER(SEARCH(LISTS!$H$2:$H$26,$G2898)))+((LISTS!$I$2:$I$26&lt;&gt;"")*ISNUMBER(SEARCH(LISTS!$I$2:$I$26,$E2898)))),LISTS!$L$2:$L$26),"Concepto DIAN no mapeado a casilla automatica"),IF(LEFT($J2898,4)="TOPE","Control automatico DIAN: "&amp;$J2898,"Casilla automatica: "&amp;$J2898)))</f>
        <v/>
      </c>
    </row>
    <row r="2899">
      <c r="A2899" s="9" t="n"/>
      <c r="B2899" s="9" t="n"/>
      <c r="C2899" s="9" t="n"/>
      <c r="D2899" s="9" t="n"/>
      <c r="E2899" s="9" t="n"/>
      <c r="F2899" s="11" t="n"/>
      <c r="G2899" s="9" t="n"/>
      <c r="H2899" s="9" t="n"/>
      <c r="I2899" s="9">
        <f>IF(COUNTA($A2899:$H2899)=0,"",IF($J2899="OTRO","NO","SI"))</f>
        <v/>
      </c>
      <c r="J2899" s="9">
        <f>IF(COUNTA($A2899:$H2899)=0,"",IFERROR(LOOKUP(2,1/(((LISTS!$H$2:$H$26&lt;&gt;"")*ISNUMBER(SEARCH(LISTS!$H$2:$H$26,$G2899)))+((LISTS!$I$2:$I$26&lt;&gt;"")*ISNUMBER(SEARCH(LISTS!$I$2:$I$26,$E2899)))),LISTS!$K$2:$K$26),"OTRO"))</f>
        <v/>
      </c>
      <c r="K2899" s="11">
        <f>IF($I2899&lt;&gt;"SI",0,IFERROR($F2899,0))</f>
        <v/>
      </c>
      <c r="L2899" s="9">
        <f>IF(COUNTA($A2899:$H2899)=0,"",IF($J2899="OTRO",IFERROR(LOOKUP(2,1/(((LISTS!$H$2:$H$26&lt;&gt;"")*ISNUMBER(SEARCH(LISTS!$H$2:$H$26,$G2899)))+((LISTS!$I$2:$I$26&lt;&gt;"")*ISNUMBER(SEARCH(LISTS!$I$2:$I$26,$E2899)))),LISTS!$L$2:$L$26),"Concepto DIAN no mapeado a casilla automatica"),IF(LEFT($J2899,4)="TOPE","Control automatico DIAN: "&amp;$J2899,"Casilla automatica: "&amp;$J2899)))</f>
        <v/>
      </c>
    </row>
    <row r="2900">
      <c r="A2900" s="9" t="n"/>
      <c r="B2900" s="9" t="n"/>
      <c r="C2900" s="9" t="n"/>
      <c r="D2900" s="9" t="n"/>
      <c r="E2900" s="9" t="n"/>
      <c r="F2900" s="11" t="n"/>
      <c r="G2900" s="9" t="n"/>
      <c r="H2900" s="9" t="n"/>
      <c r="I2900" s="9">
        <f>IF(COUNTA($A2900:$H2900)=0,"",IF($J2900="OTRO","NO","SI"))</f>
        <v/>
      </c>
      <c r="J2900" s="9">
        <f>IF(COUNTA($A2900:$H2900)=0,"",IFERROR(LOOKUP(2,1/(((LISTS!$H$2:$H$26&lt;&gt;"")*ISNUMBER(SEARCH(LISTS!$H$2:$H$26,$G2900)))+((LISTS!$I$2:$I$26&lt;&gt;"")*ISNUMBER(SEARCH(LISTS!$I$2:$I$26,$E2900)))),LISTS!$K$2:$K$26),"OTRO"))</f>
        <v/>
      </c>
      <c r="K2900" s="11">
        <f>IF($I2900&lt;&gt;"SI",0,IFERROR($F2900,0))</f>
        <v/>
      </c>
      <c r="L2900" s="9">
        <f>IF(COUNTA($A2900:$H2900)=0,"",IF($J2900="OTRO",IFERROR(LOOKUP(2,1/(((LISTS!$H$2:$H$26&lt;&gt;"")*ISNUMBER(SEARCH(LISTS!$H$2:$H$26,$G2900)))+((LISTS!$I$2:$I$26&lt;&gt;"")*ISNUMBER(SEARCH(LISTS!$I$2:$I$26,$E2900)))),LISTS!$L$2:$L$26),"Concepto DIAN no mapeado a casilla automatica"),IF(LEFT($J2900,4)="TOPE","Control automatico DIAN: "&amp;$J2900,"Casilla automatica: "&amp;$J2900)))</f>
        <v/>
      </c>
    </row>
    <row r="2901">
      <c r="A2901" s="9" t="n"/>
      <c r="B2901" s="9" t="n"/>
      <c r="C2901" s="9" t="n"/>
      <c r="D2901" s="9" t="n"/>
      <c r="E2901" s="9" t="n"/>
      <c r="F2901" s="11" t="n"/>
      <c r="G2901" s="9" t="n"/>
      <c r="H2901" s="9" t="n"/>
      <c r="I2901" s="9">
        <f>IF(COUNTA($A2901:$H2901)=0,"",IF($J2901="OTRO","NO","SI"))</f>
        <v/>
      </c>
      <c r="J2901" s="9">
        <f>IF(COUNTA($A2901:$H2901)=0,"",IFERROR(LOOKUP(2,1/(((LISTS!$H$2:$H$26&lt;&gt;"")*ISNUMBER(SEARCH(LISTS!$H$2:$H$26,$G2901)))+((LISTS!$I$2:$I$26&lt;&gt;"")*ISNUMBER(SEARCH(LISTS!$I$2:$I$26,$E2901)))),LISTS!$K$2:$K$26),"OTRO"))</f>
        <v/>
      </c>
      <c r="K2901" s="11">
        <f>IF($I2901&lt;&gt;"SI",0,IFERROR($F2901,0))</f>
        <v/>
      </c>
      <c r="L2901" s="9">
        <f>IF(COUNTA($A2901:$H2901)=0,"",IF($J2901="OTRO",IFERROR(LOOKUP(2,1/(((LISTS!$H$2:$H$26&lt;&gt;"")*ISNUMBER(SEARCH(LISTS!$H$2:$H$26,$G2901)))+((LISTS!$I$2:$I$26&lt;&gt;"")*ISNUMBER(SEARCH(LISTS!$I$2:$I$26,$E2901)))),LISTS!$L$2:$L$26),"Concepto DIAN no mapeado a casilla automatica"),IF(LEFT($J2901,4)="TOPE","Control automatico DIAN: "&amp;$J2901,"Casilla automatica: "&amp;$J2901)))</f>
        <v/>
      </c>
    </row>
    <row r="2902">
      <c r="A2902" s="9" t="n"/>
      <c r="B2902" s="9" t="n"/>
      <c r="C2902" s="9" t="n"/>
      <c r="D2902" s="9" t="n"/>
      <c r="E2902" s="9" t="n"/>
      <c r="F2902" s="11" t="n"/>
      <c r="G2902" s="9" t="n"/>
      <c r="H2902" s="9" t="n"/>
      <c r="I2902" s="9">
        <f>IF(COUNTA($A2902:$H2902)=0,"",IF($J2902="OTRO","NO","SI"))</f>
        <v/>
      </c>
      <c r="J2902" s="9">
        <f>IF(COUNTA($A2902:$H2902)=0,"",IFERROR(LOOKUP(2,1/(((LISTS!$H$2:$H$26&lt;&gt;"")*ISNUMBER(SEARCH(LISTS!$H$2:$H$26,$G2902)))+((LISTS!$I$2:$I$26&lt;&gt;"")*ISNUMBER(SEARCH(LISTS!$I$2:$I$26,$E2902)))),LISTS!$K$2:$K$26),"OTRO"))</f>
        <v/>
      </c>
      <c r="K2902" s="11">
        <f>IF($I2902&lt;&gt;"SI",0,IFERROR($F2902,0))</f>
        <v/>
      </c>
      <c r="L2902" s="9">
        <f>IF(COUNTA($A2902:$H2902)=0,"",IF($J2902="OTRO",IFERROR(LOOKUP(2,1/(((LISTS!$H$2:$H$26&lt;&gt;"")*ISNUMBER(SEARCH(LISTS!$H$2:$H$26,$G2902)))+((LISTS!$I$2:$I$26&lt;&gt;"")*ISNUMBER(SEARCH(LISTS!$I$2:$I$26,$E2902)))),LISTS!$L$2:$L$26),"Concepto DIAN no mapeado a casilla automatica"),IF(LEFT($J2902,4)="TOPE","Control automatico DIAN: "&amp;$J2902,"Casilla automatica: "&amp;$J2902)))</f>
        <v/>
      </c>
    </row>
    <row r="2903">
      <c r="A2903" s="9" t="n"/>
      <c r="B2903" s="9" t="n"/>
      <c r="C2903" s="9" t="n"/>
      <c r="D2903" s="9" t="n"/>
      <c r="E2903" s="9" t="n"/>
      <c r="F2903" s="11" t="n"/>
      <c r="G2903" s="9" t="n"/>
      <c r="H2903" s="9" t="n"/>
      <c r="I2903" s="9">
        <f>IF(COUNTA($A2903:$H2903)=0,"",IF($J2903="OTRO","NO","SI"))</f>
        <v/>
      </c>
      <c r="J2903" s="9">
        <f>IF(COUNTA($A2903:$H2903)=0,"",IFERROR(LOOKUP(2,1/(((LISTS!$H$2:$H$26&lt;&gt;"")*ISNUMBER(SEARCH(LISTS!$H$2:$H$26,$G2903)))+((LISTS!$I$2:$I$26&lt;&gt;"")*ISNUMBER(SEARCH(LISTS!$I$2:$I$26,$E2903)))),LISTS!$K$2:$K$26),"OTRO"))</f>
        <v/>
      </c>
      <c r="K2903" s="11">
        <f>IF($I2903&lt;&gt;"SI",0,IFERROR($F2903,0))</f>
        <v/>
      </c>
      <c r="L2903" s="9">
        <f>IF(COUNTA($A2903:$H2903)=0,"",IF($J2903="OTRO",IFERROR(LOOKUP(2,1/(((LISTS!$H$2:$H$26&lt;&gt;"")*ISNUMBER(SEARCH(LISTS!$H$2:$H$26,$G2903)))+((LISTS!$I$2:$I$26&lt;&gt;"")*ISNUMBER(SEARCH(LISTS!$I$2:$I$26,$E2903)))),LISTS!$L$2:$L$26),"Concepto DIAN no mapeado a casilla automatica"),IF(LEFT($J2903,4)="TOPE","Control automatico DIAN: "&amp;$J2903,"Casilla automatica: "&amp;$J2903)))</f>
        <v/>
      </c>
    </row>
    <row r="2904">
      <c r="A2904" s="9" t="n"/>
      <c r="B2904" s="9" t="n"/>
      <c r="C2904" s="9" t="n"/>
      <c r="D2904" s="9" t="n"/>
      <c r="E2904" s="9" t="n"/>
      <c r="F2904" s="11" t="n"/>
      <c r="G2904" s="9" t="n"/>
      <c r="H2904" s="9" t="n"/>
      <c r="I2904" s="9">
        <f>IF(COUNTA($A2904:$H2904)=0,"",IF($J2904="OTRO","NO","SI"))</f>
        <v/>
      </c>
      <c r="J2904" s="9">
        <f>IF(COUNTA($A2904:$H2904)=0,"",IFERROR(LOOKUP(2,1/(((LISTS!$H$2:$H$26&lt;&gt;"")*ISNUMBER(SEARCH(LISTS!$H$2:$H$26,$G2904)))+((LISTS!$I$2:$I$26&lt;&gt;"")*ISNUMBER(SEARCH(LISTS!$I$2:$I$26,$E2904)))),LISTS!$K$2:$K$26),"OTRO"))</f>
        <v/>
      </c>
      <c r="K2904" s="11">
        <f>IF($I2904&lt;&gt;"SI",0,IFERROR($F2904,0))</f>
        <v/>
      </c>
      <c r="L2904" s="9">
        <f>IF(COUNTA($A2904:$H2904)=0,"",IF($J2904="OTRO",IFERROR(LOOKUP(2,1/(((LISTS!$H$2:$H$26&lt;&gt;"")*ISNUMBER(SEARCH(LISTS!$H$2:$H$26,$G2904)))+((LISTS!$I$2:$I$26&lt;&gt;"")*ISNUMBER(SEARCH(LISTS!$I$2:$I$26,$E2904)))),LISTS!$L$2:$L$26),"Concepto DIAN no mapeado a casilla automatica"),IF(LEFT($J2904,4)="TOPE","Control automatico DIAN: "&amp;$J2904,"Casilla automatica: "&amp;$J2904)))</f>
        <v/>
      </c>
    </row>
    <row r="2905">
      <c r="A2905" s="9" t="n"/>
      <c r="B2905" s="9" t="n"/>
      <c r="C2905" s="9" t="n"/>
      <c r="D2905" s="9" t="n"/>
      <c r="E2905" s="9" t="n"/>
      <c r="F2905" s="11" t="n"/>
      <c r="G2905" s="9" t="n"/>
      <c r="H2905" s="9" t="n"/>
      <c r="I2905" s="9">
        <f>IF(COUNTA($A2905:$H2905)=0,"",IF($J2905="OTRO","NO","SI"))</f>
        <v/>
      </c>
      <c r="J2905" s="9">
        <f>IF(COUNTA($A2905:$H2905)=0,"",IFERROR(LOOKUP(2,1/(((LISTS!$H$2:$H$26&lt;&gt;"")*ISNUMBER(SEARCH(LISTS!$H$2:$H$26,$G2905)))+((LISTS!$I$2:$I$26&lt;&gt;"")*ISNUMBER(SEARCH(LISTS!$I$2:$I$26,$E2905)))),LISTS!$K$2:$K$26),"OTRO"))</f>
        <v/>
      </c>
      <c r="K2905" s="11">
        <f>IF($I2905&lt;&gt;"SI",0,IFERROR($F2905,0))</f>
        <v/>
      </c>
      <c r="L2905" s="9">
        <f>IF(COUNTA($A2905:$H2905)=0,"",IF($J2905="OTRO",IFERROR(LOOKUP(2,1/(((LISTS!$H$2:$H$26&lt;&gt;"")*ISNUMBER(SEARCH(LISTS!$H$2:$H$26,$G2905)))+((LISTS!$I$2:$I$26&lt;&gt;"")*ISNUMBER(SEARCH(LISTS!$I$2:$I$26,$E2905)))),LISTS!$L$2:$L$26),"Concepto DIAN no mapeado a casilla automatica"),IF(LEFT($J2905,4)="TOPE","Control automatico DIAN: "&amp;$J2905,"Casilla automatica: "&amp;$J2905)))</f>
        <v/>
      </c>
    </row>
    <row r="2906">
      <c r="A2906" s="9" t="n"/>
      <c r="B2906" s="9" t="n"/>
      <c r="C2906" s="9" t="n"/>
      <c r="D2906" s="9" t="n"/>
      <c r="E2906" s="9" t="n"/>
      <c r="F2906" s="11" t="n"/>
      <c r="G2906" s="9" t="n"/>
      <c r="H2906" s="9" t="n"/>
      <c r="I2906" s="9">
        <f>IF(COUNTA($A2906:$H2906)=0,"",IF($J2906="OTRO","NO","SI"))</f>
        <v/>
      </c>
      <c r="J2906" s="9">
        <f>IF(COUNTA($A2906:$H2906)=0,"",IFERROR(LOOKUP(2,1/(((LISTS!$H$2:$H$26&lt;&gt;"")*ISNUMBER(SEARCH(LISTS!$H$2:$H$26,$G2906)))+((LISTS!$I$2:$I$26&lt;&gt;"")*ISNUMBER(SEARCH(LISTS!$I$2:$I$26,$E2906)))),LISTS!$K$2:$K$26),"OTRO"))</f>
        <v/>
      </c>
      <c r="K2906" s="11">
        <f>IF($I2906&lt;&gt;"SI",0,IFERROR($F2906,0))</f>
        <v/>
      </c>
      <c r="L2906" s="9">
        <f>IF(COUNTA($A2906:$H2906)=0,"",IF($J2906="OTRO",IFERROR(LOOKUP(2,1/(((LISTS!$H$2:$H$26&lt;&gt;"")*ISNUMBER(SEARCH(LISTS!$H$2:$H$26,$G2906)))+((LISTS!$I$2:$I$26&lt;&gt;"")*ISNUMBER(SEARCH(LISTS!$I$2:$I$26,$E2906)))),LISTS!$L$2:$L$26),"Concepto DIAN no mapeado a casilla automatica"),IF(LEFT($J2906,4)="TOPE","Control automatico DIAN: "&amp;$J2906,"Casilla automatica: "&amp;$J2906)))</f>
        <v/>
      </c>
    </row>
    <row r="2907">
      <c r="A2907" s="9" t="n"/>
      <c r="B2907" s="9" t="n"/>
      <c r="C2907" s="9" t="n"/>
      <c r="D2907" s="9" t="n"/>
      <c r="E2907" s="9" t="n"/>
      <c r="F2907" s="11" t="n"/>
      <c r="G2907" s="9" t="n"/>
      <c r="H2907" s="9" t="n"/>
      <c r="I2907" s="9">
        <f>IF(COUNTA($A2907:$H2907)=0,"",IF($J2907="OTRO","NO","SI"))</f>
        <v/>
      </c>
      <c r="J2907" s="9">
        <f>IF(COUNTA($A2907:$H2907)=0,"",IFERROR(LOOKUP(2,1/(((LISTS!$H$2:$H$26&lt;&gt;"")*ISNUMBER(SEARCH(LISTS!$H$2:$H$26,$G2907)))+((LISTS!$I$2:$I$26&lt;&gt;"")*ISNUMBER(SEARCH(LISTS!$I$2:$I$26,$E2907)))),LISTS!$K$2:$K$26),"OTRO"))</f>
        <v/>
      </c>
      <c r="K2907" s="11">
        <f>IF($I2907&lt;&gt;"SI",0,IFERROR($F2907,0))</f>
        <v/>
      </c>
      <c r="L2907" s="9">
        <f>IF(COUNTA($A2907:$H2907)=0,"",IF($J2907="OTRO",IFERROR(LOOKUP(2,1/(((LISTS!$H$2:$H$26&lt;&gt;"")*ISNUMBER(SEARCH(LISTS!$H$2:$H$26,$G2907)))+((LISTS!$I$2:$I$26&lt;&gt;"")*ISNUMBER(SEARCH(LISTS!$I$2:$I$26,$E2907)))),LISTS!$L$2:$L$26),"Concepto DIAN no mapeado a casilla automatica"),IF(LEFT($J2907,4)="TOPE","Control automatico DIAN: "&amp;$J2907,"Casilla automatica: "&amp;$J2907)))</f>
        <v/>
      </c>
    </row>
    <row r="2908">
      <c r="A2908" s="9" t="n"/>
      <c r="B2908" s="9" t="n"/>
      <c r="C2908" s="9" t="n"/>
      <c r="D2908" s="9" t="n"/>
      <c r="E2908" s="9" t="n"/>
      <c r="F2908" s="11" t="n"/>
      <c r="G2908" s="9" t="n"/>
      <c r="H2908" s="9" t="n"/>
      <c r="I2908" s="9">
        <f>IF(COUNTA($A2908:$H2908)=0,"",IF($J2908="OTRO","NO","SI"))</f>
        <v/>
      </c>
      <c r="J2908" s="9">
        <f>IF(COUNTA($A2908:$H2908)=0,"",IFERROR(LOOKUP(2,1/(((LISTS!$H$2:$H$26&lt;&gt;"")*ISNUMBER(SEARCH(LISTS!$H$2:$H$26,$G2908)))+((LISTS!$I$2:$I$26&lt;&gt;"")*ISNUMBER(SEARCH(LISTS!$I$2:$I$26,$E2908)))),LISTS!$K$2:$K$26),"OTRO"))</f>
        <v/>
      </c>
      <c r="K2908" s="11">
        <f>IF($I2908&lt;&gt;"SI",0,IFERROR($F2908,0))</f>
        <v/>
      </c>
      <c r="L2908" s="9">
        <f>IF(COUNTA($A2908:$H2908)=0,"",IF($J2908="OTRO",IFERROR(LOOKUP(2,1/(((LISTS!$H$2:$H$26&lt;&gt;"")*ISNUMBER(SEARCH(LISTS!$H$2:$H$26,$G2908)))+((LISTS!$I$2:$I$26&lt;&gt;"")*ISNUMBER(SEARCH(LISTS!$I$2:$I$26,$E2908)))),LISTS!$L$2:$L$26),"Concepto DIAN no mapeado a casilla automatica"),IF(LEFT($J2908,4)="TOPE","Control automatico DIAN: "&amp;$J2908,"Casilla automatica: "&amp;$J2908)))</f>
        <v/>
      </c>
    </row>
    <row r="2909">
      <c r="A2909" s="9" t="n"/>
      <c r="B2909" s="9" t="n"/>
      <c r="C2909" s="9" t="n"/>
      <c r="D2909" s="9" t="n"/>
      <c r="E2909" s="9" t="n"/>
      <c r="F2909" s="11" t="n"/>
      <c r="G2909" s="9" t="n"/>
      <c r="H2909" s="9" t="n"/>
      <c r="I2909" s="9">
        <f>IF(COUNTA($A2909:$H2909)=0,"",IF($J2909="OTRO","NO","SI"))</f>
        <v/>
      </c>
      <c r="J2909" s="9">
        <f>IF(COUNTA($A2909:$H2909)=0,"",IFERROR(LOOKUP(2,1/(((LISTS!$H$2:$H$26&lt;&gt;"")*ISNUMBER(SEARCH(LISTS!$H$2:$H$26,$G2909)))+((LISTS!$I$2:$I$26&lt;&gt;"")*ISNUMBER(SEARCH(LISTS!$I$2:$I$26,$E2909)))),LISTS!$K$2:$K$26),"OTRO"))</f>
        <v/>
      </c>
      <c r="K2909" s="11">
        <f>IF($I2909&lt;&gt;"SI",0,IFERROR($F2909,0))</f>
        <v/>
      </c>
      <c r="L2909" s="9">
        <f>IF(COUNTA($A2909:$H2909)=0,"",IF($J2909="OTRO",IFERROR(LOOKUP(2,1/(((LISTS!$H$2:$H$26&lt;&gt;"")*ISNUMBER(SEARCH(LISTS!$H$2:$H$26,$G2909)))+((LISTS!$I$2:$I$26&lt;&gt;"")*ISNUMBER(SEARCH(LISTS!$I$2:$I$26,$E2909)))),LISTS!$L$2:$L$26),"Concepto DIAN no mapeado a casilla automatica"),IF(LEFT($J2909,4)="TOPE","Control automatico DIAN: "&amp;$J2909,"Casilla automatica: "&amp;$J2909)))</f>
        <v/>
      </c>
    </row>
    <row r="2910">
      <c r="A2910" s="9" t="n"/>
      <c r="B2910" s="9" t="n"/>
      <c r="C2910" s="9" t="n"/>
      <c r="D2910" s="9" t="n"/>
      <c r="E2910" s="9" t="n"/>
      <c r="F2910" s="11" t="n"/>
      <c r="G2910" s="9" t="n"/>
      <c r="H2910" s="9" t="n"/>
      <c r="I2910" s="9">
        <f>IF(COUNTA($A2910:$H2910)=0,"",IF($J2910="OTRO","NO","SI"))</f>
        <v/>
      </c>
      <c r="J2910" s="9">
        <f>IF(COUNTA($A2910:$H2910)=0,"",IFERROR(LOOKUP(2,1/(((LISTS!$H$2:$H$26&lt;&gt;"")*ISNUMBER(SEARCH(LISTS!$H$2:$H$26,$G2910)))+((LISTS!$I$2:$I$26&lt;&gt;"")*ISNUMBER(SEARCH(LISTS!$I$2:$I$26,$E2910)))),LISTS!$K$2:$K$26),"OTRO"))</f>
        <v/>
      </c>
      <c r="K2910" s="11">
        <f>IF($I2910&lt;&gt;"SI",0,IFERROR($F2910,0))</f>
        <v/>
      </c>
      <c r="L2910" s="9">
        <f>IF(COUNTA($A2910:$H2910)=0,"",IF($J2910="OTRO",IFERROR(LOOKUP(2,1/(((LISTS!$H$2:$H$26&lt;&gt;"")*ISNUMBER(SEARCH(LISTS!$H$2:$H$26,$G2910)))+((LISTS!$I$2:$I$26&lt;&gt;"")*ISNUMBER(SEARCH(LISTS!$I$2:$I$26,$E2910)))),LISTS!$L$2:$L$26),"Concepto DIAN no mapeado a casilla automatica"),IF(LEFT($J2910,4)="TOPE","Control automatico DIAN: "&amp;$J2910,"Casilla automatica: "&amp;$J2910)))</f>
        <v/>
      </c>
    </row>
    <row r="2911">
      <c r="A2911" s="9" t="n"/>
      <c r="B2911" s="9" t="n"/>
      <c r="C2911" s="9" t="n"/>
      <c r="D2911" s="9" t="n"/>
      <c r="E2911" s="9" t="n"/>
      <c r="F2911" s="11" t="n"/>
      <c r="G2911" s="9" t="n"/>
      <c r="H2911" s="9" t="n"/>
      <c r="I2911" s="9">
        <f>IF(COUNTA($A2911:$H2911)=0,"",IF($J2911="OTRO","NO","SI"))</f>
        <v/>
      </c>
      <c r="J2911" s="9">
        <f>IF(COUNTA($A2911:$H2911)=0,"",IFERROR(LOOKUP(2,1/(((LISTS!$H$2:$H$26&lt;&gt;"")*ISNUMBER(SEARCH(LISTS!$H$2:$H$26,$G2911)))+((LISTS!$I$2:$I$26&lt;&gt;"")*ISNUMBER(SEARCH(LISTS!$I$2:$I$26,$E2911)))),LISTS!$K$2:$K$26),"OTRO"))</f>
        <v/>
      </c>
      <c r="K2911" s="11">
        <f>IF($I2911&lt;&gt;"SI",0,IFERROR($F2911,0))</f>
        <v/>
      </c>
      <c r="L2911" s="9">
        <f>IF(COUNTA($A2911:$H2911)=0,"",IF($J2911="OTRO",IFERROR(LOOKUP(2,1/(((LISTS!$H$2:$H$26&lt;&gt;"")*ISNUMBER(SEARCH(LISTS!$H$2:$H$26,$G2911)))+((LISTS!$I$2:$I$26&lt;&gt;"")*ISNUMBER(SEARCH(LISTS!$I$2:$I$26,$E2911)))),LISTS!$L$2:$L$26),"Concepto DIAN no mapeado a casilla automatica"),IF(LEFT($J2911,4)="TOPE","Control automatico DIAN: "&amp;$J2911,"Casilla automatica: "&amp;$J2911)))</f>
        <v/>
      </c>
    </row>
    <row r="2912">
      <c r="A2912" s="9" t="n"/>
      <c r="B2912" s="9" t="n"/>
      <c r="C2912" s="9" t="n"/>
      <c r="D2912" s="9" t="n"/>
      <c r="E2912" s="9" t="n"/>
      <c r="F2912" s="11" t="n"/>
      <c r="G2912" s="9" t="n"/>
      <c r="H2912" s="9" t="n"/>
      <c r="I2912" s="9">
        <f>IF(COUNTA($A2912:$H2912)=0,"",IF($J2912="OTRO","NO","SI"))</f>
        <v/>
      </c>
      <c r="J2912" s="9">
        <f>IF(COUNTA($A2912:$H2912)=0,"",IFERROR(LOOKUP(2,1/(((LISTS!$H$2:$H$26&lt;&gt;"")*ISNUMBER(SEARCH(LISTS!$H$2:$H$26,$G2912)))+((LISTS!$I$2:$I$26&lt;&gt;"")*ISNUMBER(SEARCH(LISTS!$I$2:$I$26,$E2912)))),LISTS!$K$2:$K$26),"OTRO"))</f>
        <v/>
      </c>
      <c r="K2912" s="11">
        <f>IF($I2912&lt;&gt;"SI",0,IFERROR($F2912,0))</f>
        <v/>
      </c>
      <c r="L2912" s="9">
        <f>IF(COUNTA($A2912:$H2912)=0,"",IF($J2912="OTRO",IFERROR(LOOKUP(2,1/(((LISTS!$H$2:$H$26&lt;&gt;"")*ISNUMBER(SEARCH(LISTS!$H$2:$H$26,$G2912)))+((LISTS!$I$2:$I$26&lt;&gt;"")*ISNUMBER(SEARCH(LISTS!$I$2:$I$26,$E2912)))),LISTS!$L$2:$L$26),"Concepto DIAN no mapeado a casilla automatica"),IF(LEFT($J2912,4)="TOPE","Control automatico DIAN: "&amp;$J2912,"Casilla automatica: "&amp;$J2912)))</f>
        <v/>
      </c>
    </row>
    <row r="2913">
      <c r="A2913" s="9" t="n"/>
      <c r="B2913" s="9" t="n"/>
      <c r="C2913" s="9" t="n"/>
      <c r="D2913" s="9" t="n"/>
      <c r="E2913" s="9" t="n"/>
      <c r="F2913" s="11" t="n"/>
      <c r="G2913" s="9" t="n"/>
      <c r="H2913" s="9" t="n"/>
      <c r="I2913" s="9">
        <f>IF(COUNTA($A2913:$H2913)=0,"",IF($J2913="OTRO","NO","SI"))</f>
        <v/>
      </c>
      <c r="J2913" s="9">
        <f>IF(COUNTA($A2913:$H2913)=0,"",IFERROR(LOOKUP(2,1/(((LISTS!$H$2:$H$26&lt;&gt;"")*ISNUMBER(SEARCH(LISTS!$H$2:$H$26,$G2913)))+((LISTS!$I$2:$I$26&lt;&gt;"")*ISNUMBER(SEARCH(LISTS!$I$2:$I$26,$E2913)))),LISTS!$K$2:$K$26),"OTRO"))</f>
        <v/>
      </c>
      <c r="K2913" s="11">
        <f>IF($I2913&lt;&gt;"SI",0,IFERROR($F2913,0))</f>
        <v/>
      </c>
      <c r="L2913" s="9">
        <f>IF(COUNTA($A2913:$H2913)=0,"",IF($J2913="OTRO",IFERROR(LOOKUP(2,1/(((LISTS!$H$2:$H$26&lt;&gt;"")*ISNUMBER(SEARCH(LISTS!$H$2:$H$26,$G2913)))+((LISTS!$I$2:$I$26&lt;&gt;"")*ISNUMBER(SEARCH(LISTS!$I$2:$I$26,$E2913)))),LISTS!$L$2:$L$26),"Concepto DIAN no mapeado a casilla automatica"),IF(LEFT($J2913,4)="TOPE","Control automatico DIAN: "&amp;$J2913,"Casilla automatica: "&amp;$J2913)))</f>
        <v/>
      </c>
    </row>
    <row r="2914">
      <c r="A2914" s="9" t="n"/>
      <c r="B2914" s="9" t="n"/>
      <c r="C2914" s="9" t="n"/>
      <c r="D2914" s="9" t="n"/>
      <c r="E2914" s="9" t="n"/>
      <c r="F2914" s="11" t="n"/>
      <c r="G2914" s="9" t="n"/>
      <c r="H2914" s="9" t="n"/>
      <c r="I2914" s="9">
        <f>IF(COUNTA($A2914:$H2914)=0,"",IF($J2914="OTRO","NO","SI"))</f>
        <v/>
      </c>
      <c r="J2914" s="9">
        <f>IF(COUNTA($A2914:$H2914)=0,"",IFERROR(LOOKUP(2,1/(((LISTS!$H$2:$H$26&lt;&gt;"")*ISNUMBER(SEARCH(LISTS!$H$2:$H$26,$G2914)))+((LISTS!$I$2:$I$26&lt;&gt;"")*ISNUMBER(SEARCH(LISTS!$I$2:$I$26,$E2914)))),LISTS!$K$2:$K$26),"OTRO"))</f>
        <v/>
      </c>
      <c r="K2914" s="11">
        <f>IF($I2914&lt;&gt;"SI",0,IFERROR($F2914,0))</f>
        <v/>
      </c>
      <c r="L2914" s="9">
        <f>IF(COUNTA($A2914:$H2914)=0,"",IF($J2914="OTRO",IFERROR(LOOKUP(2,1/(((LISTS!$H$2:$H$26&lt;&gt;"")*ISNUMBER(SEARCH(LISTS!$H$2:$H$26,$G2914)))+((LISTS!$I$2:$I$26&lt;&gt;"")*ISNUMBER(SEARCH(LISTS!$I$2:$I$26,$E2914)))),LISTS!$L$2:$L$26),"Concepto DIAN no mapeado a casilla automatica"),IF(LEFT($J2914,4)="TOPE","Control automatico DIAN: "&amp;$J2914,"Casilla automatica: "&amp;$J2914)))</f>
        <v/>
      </c>
    </row>
    <row r="2915">
      <c r="A2915" s="9" t="n"/>
      <c r="B2915" s="9" t="n"/>
      <c r="C2915" s="9" t="n"/>
      <c r="D2915" s="9" t="n"/>
      <c r="E2915" s="9" t="n"/>
      <c r="F2915" s="11" t="n"/>
      <c r="G2915" s="9" t="n"/>
      <c r="H2915" s="9" t="n"/>
      <c r="I2915" s="9">
        <f>IF(COUNTA($A2915:$H2915)=0,"",IF($J2915="OTRO","NO","SI"))</f>
        <v/>
      </c>
      <c r="J2915" s="9">
        <f>IF(COUNTA($A2915:$H2915)=0,"",IFERROR(LOOKUP(2,1/(((LISTS!$H$2:$H$26&lt;&gt;"")*ISNUMBER(SEARCH(LISTS!$H$2:$H$26,$G2915)))+((LISTS!$I$2:$I$26&lt;&gt;"")*ISNUMBER(SEARCH(LISTS!$I$2:$I$26,$E2915)))),LISTS!$K$2:$K$26),"OTRO"))</f>
        <v/>
      </c>
      <c r="K2915" s="11">
        <f>IF($I2915&lt;&gt;"SI",0,IFERROR($F2915,0))</f>
        <v/>
      </c>
      <c r="L2915" s="9">
        <f>IF(COUNTA($A2915:$H2915)=0,"",IF($J2915="OTRO",IFERROR(LOOKUP(2,1/(((LISTS!$H$2:$H$26&lt;&gt;"")*ISNUMBER(SEARCH(LISTS!$H$2:$H$26,$G2915)))+((LISTS!$I$2:$I$26&lt;&gt;"")*ISNUMBER(SEARCH(LISTS!$I$2:$I$26,$E2915)))),LISTS!$L$2:$L$26),"Concepto DIAN no mapeado a casilla automatica"),IF(LEFT($J2915,4)="TOPE","Control automatico DIAN: "&amp;$J2915,"Casilla automatica: "&amp;$J2915)))</f>
        <v/>
      </c>
    </row>
    <row r="2916">
      <c r="A2916" s="9" t="n"/>
      <c r="B2916" s="9" t="n"/>
      <c r="C2916" s="9" t="n"/>
      <c r="D2916" s="9" t="n"/>
      <c r="E2916" s="9" t="n"/>
      <c r="F2916" s="11" t="n"/>
      <c r="G2916" s="9" t="n"/>
      <c r="H2916" s="9" t="n"/>
      <c r="I2916" s="9">
        <f>IF(COUNTA($A2916:$H2916)=0,"",IF($J2916="OTRO","NO","SI"))</f>
        <v/>
      </c>
      <c r="J2916" s="9">
        <f>IF(COUNTA($A2916:$H2916)=0,"",IFERROR(LOOKUP(2,1/(((LISTS!$H$2:$H$26&lt;&gt;"")*ISNUMBER(SEARCH(LISTS!$H$2:$H$26,$G2916)))+((LISTS!$I$2:$I$26&lt;&gt;"")*ISNUMBER(SEARCH(LISTS!$I$2:$I$26,$E2916)))),LISTS!$K$2:$K$26),"OTRO"))</f>
        <v/>
      </c>
      <c r="K2916" s="11">
        <f>IF($I2916&lt;&gt;"SI",0,IFERROR($F2916,0))</f>
        <v/>
      </c>
      <c r="L2916" s="9">
        <f>IF(COUNTA($A2916:$H2916)=0,"",IF($J2916="OTRO",IFERROR(LOOKUP(2,1/(((LISTS!$H$2:$H$26&lt;&gt;"")*ISNUMBER(SEARCH(LISTS!$H$2:$H$26,$G2916)))+((LISTS!$I$2:$I$26&lt;&gt;"")*ISNUMBER(SEARCH(LISTS!$I$2:$I$26,$E2916)))),LISTS!$L$2:$L$26),"Concepto DIAN no mapeado a casilla automatica"),IF(LEFT($J2916,4)="TOPE","Control automatico DIAN: "&amp;$J2916,"Casilla automatica: "&amp;$J2916)))</f>
        <v/>
      </c>
    </row>
    <row r="2917">
      <c r="A2917" s="9" t="n"/>
      <c r="B2917" s="9" t="n"/>
      <c r="C2917" s="9" t="n"/>
      <c r="D2917" s="9" t="n"/>
      <c r="E2917" s="9" t="n"/>
      <c r="F2917" s="11" t="n"/>
      <c r="G2917" s="9" t="n"/>
      <c r="H2917" s="9" t="n"/>
      <c r="I2917" s="9">
        <f>IF(COUNTA($A2917:$H2917)=0,"",IF($J2917="OTRO","NO","SI"))</f>
        <v/>
      </c>
      <c r="J2917" s="9">
        <f>IF(COUNTA($A2917:$H2917)=0,"",IFERROR(LOOKUP(2,1/(((LISTS!$H$2:$H$26&lt;&gt;"")*ISNUMBER(SEARCH(LISTS!$H$2:$H$26,$G2917)))+((LISTS!$I$2:$I$26&lt;&gt;"")*ISNUMBER(SEARCH(LISTS!$I$2:$I$26,$E2917)))),LISTS!$K$2:$K$26),"OTRO"))</f>
        <v/>
      </c>
      <c r="K2917" s="11">
        <f>IF($I2917&lt;&gt;"SI",0,IFERROR($F2917,0))</f>
        <v/>
      </c>
      <c r="L2917" s="9">
        <f>IF(COUNTA($A2917:$H2917)=0,"",IF($J2917="OTRO",IFERROR(LOOKUP(2,1/(((LISTS!$H$2:$H$26&lt;&gt;"")*ISNUMBER(SEARCH(LISTS!$H$2:$H$26,$G2917)))+((LISTS!$I$2:$I$26&lt;&gt;"")*ISNUMBER(SEARCH(LISTS!$I$2:$I$26,$E2917)))),LISTS!$L$2:$L$26),"Concepto DIAN no mapeado a casilla automatica"),IF(LEFT($J2917,4)="TOPE","Control automatico DIAN: "&amp;$J2917,"Casilla automatica: "&amp;$J2917)))</f>
        <v/>
      </c>
    </row>
    <row r="2918">
      <c r="A2918" s="9" t="n"/>
      <c r="B2918" s="9" t="n"/>
      <c r="C2918" s="9" t="n"/>
      <c r="D2918" s="9" t="n"/>
      <c r="E2918" s="9" t="n"/>
      <c r="F2918" s="11" t="n"/>
      <c r="G2918" s="9" t="n"/>
      <c r="H2918" s="9" t="n"/>
      <c r="I2918" s="9">
        <f>IF(COUNTA($A2918:$H2918)=0,"",IF($J2918="OTRO","NO","SI"))</f>
        <v/>
      </c>
      <c r="J2918" s="9">
        <f>IF(COUNTA($A2918:$H2918)=0,"",IFERROR(LOOKUP(2,1/(((LISTS!$H$2:$H$26&lt;&gt;"")*ISNUMBER(SEARCH(LISTS!$H$2:$H$26,$G2918)))+((LISTS!$I$2:$I$26&lt;&gt;"")*ISNUMBER(SEARCH(LISTS!$I$2:$I$26,$E2918)))),LISTS!$K$2:$K$26),"OTRO"))</f>
        <v/>
      </c>
      <c r="K2918" s="11">
        <f>IF($I2918&lt;&gt;"SI",0,IFERROR($F2918,0))</f>
        <v/>
      </c>
      <c r="L2918" s="9">
        <f>IF(COUNTA($A2918:$H2918)=0,"",IF($J2918="OTRO",IFERROR(LOOKUP(2,1/(((LISTS!$H$2:$H$26&lt;&gt;"")*ISNUMBER(SEARCH(LISTS!$H$2:$H$26,$G2918)))+((LISTS!$I$2:$I$26&lt;&gt;"")*ISNUMBER(SEARCH(LISTS!$I$2:$I$26,$E2918)))),LISTS!$L$2:$L$26),"Concepto DIAN no mapeado a casilla automatica"),IF(LEFT($J2918,4)="TOPE","Control automatico DIAN: "&amp;$J2918,"Casilla automatica: "&amp;$J2918)))</f>
        <v/>
      </c>
    </row>
    <row r="2919">
      <c r="A2919" s="9" t="n"/>
      <c r="B2919" s="9" t="n"/>
      <c r="C2919" s="9" t="n"/>
      <c r="D2919" s="9" t="n"/>
      <c r="E2919" s="9" t="n"/>
      <c r="F2919" s="11" t="n"/>
      <c r="G2919" s="9" t="n"/>
      <c r="H2919" s="9" t="n"/>
      <c r="I2919" s="9">
        <f>IF(COUNTA($A2919:$H2919)=0,"",IF($J2919="OTRO","NO","SI"))</f>
        <v/>
      </c>
      <c r="J2919" s="9">
        <f>IF(COUNTA($A2919:$H2919)=0,"",IFERROR(LOOKUP(2,1/(((LISTS!$H$2:$H$26&lt;&gt;"")*ISNUMBER(SEARCH(LISTS!$H$2:$H$26,$G2919)))+((LISTS!$I$2:$I$26&lt;&gt;"")*ISNUMBER(SEARCH(LISTS!$I$2:$I$26,$E2919)))),LISTS!$K$2:$K$26),"OTRO"))</f>
        <v/>
      </c>
      <c r="K2919" s="11">
        <f>IF($I2919&lt;&gt;"SI",0,IFERROR($F2919,0))</f>
        <v/>
      </c>
      <c r="L2919" s="9">
        <f>IF(COUNTA($A2919:$H2919)=0,"",IF($J2919="OTRO",IFERROR(LOOKUP(2,1/(((LISTS!$H$2:$H$26&lt;&gt;"")*ISNUMBER(SEARCH(LISTS!$H$2:$H$26,$G2919)))+((LISTS!$I$2:$I$26&lt;&gt;"")*ISNUMBER(SEARCH(LISTS!$I$2:$I$26,$E2919)))),LISTS!$L$2:$L$26),"Concepto DIAN no mapeado a casilla automatica"),IF(LEFT($J2919,4)="TOPE","Control automatico DIAN: "&amp;$J2919,"Casilla automatica: "&amp;$J2919)))</f>
        <v/>
      </c>
    </row>
    <row r="2920">
      <c r="A2920" s="9" t="n"/>
      <c r="B2920" s="9" t="n"/>
      <c r="C2920" s="9" t="n"/>
      <c r="D2920" s="9" t="n"/>
      <c r="E2920" s="9" t="n"/>
      <c r="F2920" s="11" t="n"/>
      <c r="G2920" s="9" t="n"/>
      <c r="H2920" s="9" t="n"/>
      <c r="I2920" s="9">
        <f>IF(COUNTA($A2920:$H2920)=0,"",IF($J2920="OTRO","NO","SI"))</f>
        <v/>
      </c>
      <c r="J2920" s="9">
        <f>IF(COUNTA($A2920:$H2920)=0,"",IFERROR(LOOKUP(2,1/(((LISTS!$H$2:$H$26&lt;&gt;"")*ISNUMBER(SEARCH(LISTS!$H$2:$H$26,$G2920)))+((LISTS!$I$2:$I$26&lt;&gt;"")*ISNUMBER(SEARCH(LISTS!$I$2:$I$26,$E2920)))),LISTS!$K$2:$K$26),"OTRO"))</f>
        <v/>
      </c>
      <c r="K2920" s="11">
        <f>IF($I2920&lt;&gt;"SI",0,IFERROR($F2920,0))</f>
        <v/>
      </c>
      <c r="L2920" s="9">
        <f>IF(COUNTA($A2920:$H2920)=0,"",IF($J2920="OTRO",IFERROR(LOOKUP(2,1/(((LISTS!$H$2:$H$26&lt;&gt;"")*ISNUMBER(SEARCH(LISTS!$H$2:$H$26,$G2920)))+((LISTS!$I$2:$I$26&lt;&gt;"")*ISNUMBER(SEARCH(LISTS!$I$2:$I$26,$E2920)))),LISTS!$L$2:$L$26),"Concepto DIAN no mapeado a casilla automatica"),IF(LEFT($J2920,4)="TOPE","Control automatico DIAN: "&amp;$J2920,"Casilla automatica: "&amp;$J2920)))</f>
        <v/>
      </c>
    </row>
    <row r="2921">
      <c r="A2921" s="9" t="n"/>
      <c r="B2921" s="9" t="n"/>
      <c r="C2921" s="9" t="n"/>
      <c r="D2921" s="9" t="n"/>
      <c r="E2921" s="9" t="n"/>
      <c r="F2921" s="11" t="n"/>
      <c r="G2921" s="9" t="n"/>
      <c r="H2921" s="9" t="n"/>
      <c r="I2921" s="9">
        <f>IF(COUNTA($A2921:$H2921)=0,"",IF($J2921="OTRO","NO","SI"))</f>
        <v/>
      </c>
      <c r="J2921" s="9">
        <f>IF(COUNTA($A2921:$H2921)=0,"",IFERROR(LOOKUP(2,1/(((LISTS!$H$2:$H$26&lt;&gt;"")*ISNUMBER(SEARCH(LISTS!$H$2:$H$26,$G2921)))+((LISTS!$I$2:$I$26&lt;&gt;"")*ISNUMBER(SEARCH(LISTS!$I$2:$I$26,$E2921)))),LISTS!$K$2:$K$26),"OTRO"))</f>
        <v/>
      </c>
      <c r="K2921" s="11">
        <f>IF($I2921&lt;&gt;"SI",0,IFERROR($F2921,0))</f>
        <v/>
      </c>
      <c r="L2921" s="9">
        <f>IF(COUNTA($A2921:$H2921)=0,"",IF($J2921="OTRO",IFERROR(LOOKUP(2,1/(((LISTS!$H$2:$H$26&lt;&gt;"")*ISNUMBER(SEARCH(LISTS!$H$2:$H$26,$G2921)))+((LISTS!$I$2:$I$26&lt;&gt;"")*ISNUMBER(SEARCH(LISTS!$I$2:$I$26,$E2921)))),LISTS!$L$2:$L$26),"Concepto DIAN no mapeado a casilla automatica"),IF(LEFT($J2921,4)="TOPE","Control automatico DIAN: "&amp;$J2921,"Casilla automatica: "&amp;$J2921)))</f>
        <v/>
      </c>
    </row>
    <row r="2922">
      <c r="A2922" s="9" t="n"/>
      <c r="B2922" s="9" t="n"/>
      <c r="C2922" s="9" t="n"/>
      <c r="D2922" s="9" t="n"/>
      <c r="E2922" s="9" t="n"/>
      <c r="F2922" s="11" t="n"/>
      <c r="G2922" s="9" t="n"/>
      <c r="H2922" s="9" t="n"/>
      <c r="I2922" s="9">
        <f>IF(COUNTA($A2922:$H2922)=0,"",IF($J2922="OTRO","NO","SI"))</f>
        <v/>
      </c>
      <c r="J2922" s="9">
        <f>IF(COUNTA($A2922:$H2922)=0,"",IFERROR(LOOKUP(2,1/(((LISTS!$H$2:$H$26&lt;&gt;"")*ISNUMBER(SEARCH(LISTS!$H$2:$H$26,$G2922)))+((LISTS!$I$2:$I$26&lt;&gt;"")*ISNUMBER(SEARCH(LISTS!$I$2:$I$26,$E2922)))),LISTS!$K$2:$K$26),"OTRO"))</f>
        <v/>
      </c>
      <c r="K2922" s="11">
        <f>IF($I2922&lt;&gt;"SI",0,IFERROR($F2922,0))</f>
        <v/>
      </c>
      <c r="L2922" s="9">
        <f>IF(COUNTA($A2922:$H2922)=0,"",IF($J2922="OTRO",IFERROR(LOOKUP(2,1/(((LISTS!$H$2:$H$26&lt;&gt;"")*ISNUMBER(SEARCH(LISTS!$H$2:$H$26,$G2922)))+((LISTS!$I$2:$I$26&lt;&gt;"")*ISNUMBER(SEARCH(LISTS!$I$2:$I$26,$E2922)))),LISTS!$L$2:$L$26),"Concepto DIAN no mapeado a casilla automatica"),IF(LEFT($J2922,4)="TOPE","Control automatico DIAN: "&amp;$J2922,"Casilla automatica: "&amp;$J2922)))</f>
        <v/>
      </c>
    </row>
    <row r="2923">
      <c r="A2923" s="9" t="n"/>
      <c r="B2923" s="9" t="n"/>
      <c r="C2923" s="9" t="n"/>
      <c r="D2923" s="9" t="n"/>
      <c r="E2923" s="9" t="n"/>
      <c r="F2923" s="11" t="n"/>
      <c r="G2923" s="9" t="n"/>
      <c r="H2923" s="9" t="n"/>
      <c r="I2923" s="9">
        <f>IF(COUNTA($A2923:$H2923)=0,"",IF($J2923="OTRO","NO","SI"))</f>
        <v/>
      </c>
      <c r="J2923" s="9">
        <f>IF(COUNTA($A2923:$H2923)=0,"",IFERROR(LOOKUP(2,1/(((LISTS!$H$2:$H$26&lt;&gt;"")*ISNUMBER(SEARCH(LISTS!$H$2:$H$26,$G2923)))+((LISTS!$I$2:$I$26&lt;&gt;"")*ISNUMBER(SEARCH(LISTS!$I$2:$I$26,$E2923)))),LISTS!$K$2:$K$26),"OTRO"))</f>
        <v/>
      </c>
      <c r="K2923" s="11">
        <f>IF($I2923&lt;&gt;"SI",0,IFERROR($F2923,0))</f>
        <v/>
      </c>
      <c r="L2923" s="9">
        <f>IF(COUNTA($A2923:$H2923)=0,"",IF($J2923="OTRO",IFERROR(LOOKUP(2,1/(((LISTS!$H$2:$H$26&lt;&gt;"")*ISNUMBER(SEARCH(LISTS!$H$2:$H$26,$G2923)))+((LISTS!$I$2:$I$26&lt;&gt;"")*ISNUMBER(SEARCH(LISTS!$I$2:$I$26,$E2923)))),LISTS!$L$2:$L$26),"Concepto DIAN no mapeado a casilla automatica"),IF(LEFT($J2923,4)="TOPE","Control automatico DIAN: "&amp;$J2923,"Casilla automatica: "&amp;$J2923)))</f>
        <v/>
      </c>
    </row>
    <row r="2924">
      <c r="A2924" s="9" t="n"/>
      <c r="B2924" s="9" t="n"/>
      <c r="C2924" s="9" t="n"/>
      <c r="D2924" s="9" t="n"/>
      <c r="E2924" s="9" t="n"/>
      <c r="F2924" s="11" t="n"/>
      <c r="G2924" s="9" t="n"/>
      <c r="H2924" s="9" t="n"/>
      <c r="I2924" s="9">
        <f>IF(COUNTA($A2924:$H2924)=0,"",IF($J2924="OTRO","NO","SI"))</f>
        <v/>
      </c>
      <c r="J2924" s="9">
        <f>IF(COUNTA($A2924:$H2924)=0,"",IFERROR(LOOKUP(2,1/(((LISTS!$H$2:$H$26&lt;&gt;"")*ISNUMBER(SEARCH(LISTS!$H$2:$H$26,$G2924)))+((LISTS!$I$2:$I$26&lt;&gt;"")*ISNUMBER(SEARCH(LISTS!$I$2:$I$26,$E2924)))),LISTS!$K$2:$K$26),"OTRO"))</f>
        <v/>
      </c>
      <c r="K2924" s="11">
        <f>IF($I2924&lt;&gt;"SI",0,IFERROR($F2924,0))</f>
        <v/>
      </c>
      <c r="L2924" s="9">
        <f>IF(COUNTA($A2924:$H2924)=0,"",IF($J2924="OTRO",IFERROR(LOOKUP(2,1/(((LISTS!$H$2:$H$26&lt;&gt;"")*ISNUMBER(SEARCH(LISTS!$H$2:$H$26,$G2924)))+((LISTS!$I$2:$I$26&lt;&gt;"")*ISNUMBER(SEARCH(LISTS!$I$2:$I$26,$E2924)))),LISTS!$L$2:$L$26),"Concepto DIAN no mapeado a casilla automatica"),IF(LEFT($J2924,4)="TOPE","Control automatico DIAN: "&amp;$J2924,"Casilla automatica: "&amp;$J2924)))</f>
        <v/>
      </c>
    </row>
    <row r="2925">
      <c r="A2925" s="9" t="n"/>
      <c r="B2925" s="9" t="n"/>
      <c r="C2925" s="9" t="n"/>
      <c r="D2925" s="9" t="n"/>
      <c r="E2925" s="9" t="n"/>
      <c r="F2925" s="11" t="n"/>
      <c r="G2925" s="9" t="n"/>
      <c r="H2925" s="9" t="n"/>
      <c r="I2925" s="9">
        <f>IF(COUNTA($A2925:$H2925)=0,"",IF($J2925="OTRO","NO","SI"))</f>
        <v/>
      </c>
      <c r="J2925" s="9">
        <f>IF(COUNTA($A2925:$H2925)=0,"",IFERROR(LOOKUP(2,1/(((LISTS!$H$2:$H$26&lt;&gt;"")*ISNUMBER(SEARCH(LISTS!$H$2:$H$26,$G2925)))+((LISTS!$I$2:$I$26&lt;&gt;"")*ISNUMBER(SEARCH(LISTS!$I$2:$I$26,$E2925)))),LISTS!$K$2:$K$26),"OTRO"))</f>
        <v/>
      </c>
      <c r="K2925" s="11">
        <f>IF($I2925&lt;&gt;"SI",0,IFERROR($F2925,0))</f>
        <v/>
      </c>
      <c r="L2925" s="9">
        <f>IF(COUNTA($A2925:$H2925)=0,"",IF($J2925="OTRO",IFERROR(LOOKUP(2,1/(((LISTS!$H$2:$H$26&lt;&gt;"")*ISNUMBER(SEARCH(LISTS!$H$2:$H$26,$G2925)))+((LISTS!$I$2:$I$26&lt;&gt;"")*ISNUMBER(SEARCH(LISTS!$I$2:$I$26,$E2925)))),LISTS!$L$2:$L$26),"Concepto DIAN no mapeado a casilla automatica"),IF(LEFT($J2925,4)="TOPE","Control automatico DIAN: "&amp;$J2925,"Casilla automatica: "&amp;$J2925)))</f>
        <v/>
      </c>
    </row>
    <row r="2926">
      <c r="A2926" s="9" t="n"/>
      <c r="B2926" s="9" t="n"/>
      <c r="C2926" s="9" t="n"/>
      <c r="D2926" s="9" t="n"/>
      <c r="E2926" s="9" t="n"/>
      <c r="F2926" s="11" t="n"/>
      <c r="G2926" s="9" t="n"/>
      <c r="H2926" s="9" t="n"/>
      <c r="I2926" s="9">
        <f>IF(COUNTA($A2926:$H2926)=0,"",IF($J2926="OTRO","NO","SI"))</f>
        <v/>
      </c>
      <c r="J2926" s="9">
        <f>IF(COUNTA($A2926:$H2926)=0,"",IFERROR(LOOKUP(2,1/(((LISTS!$H$2:$H$26&lt;&gt;"")*ISNUMBER(SEARCH(LISTS!$H$2:$H$26,$G2926)))+((LISTS!$I$2:$I$26&lt;&gt;"")*ISNUMBER(SEARCH(LISTS!$I$2:$I$26,$E2926)))),LISTS!$K$2:$K$26),"OTRO"))</f>
        <v/>
      </c>
      <c r="K2926" s="11">
        <f>IF($I2926&lt;&gt;"SI",0,IFERROR($F2926,0))</f>
        <v/>
      </c>
      <c r="L2926" s="9">
        <f>IF(COUNTA($A2926:$H2926)=0,"",IF($J2926="OTRO",IFERROR(LOOKUP(2,1/(((LISTS!$H$2:$H$26&lt;&gt;"")*ISNUMBER(SEARCH(LISTS!$H$2:$H$26,$G2926)))+((LISTS!$I$2:$I$26&lt;&gt;"")*ISNUMBER(SEARCH(LISTS!$I$2:$I$26,$E2926)))),LISTS!$L$2:$L$26),"Concepto DIAN no mapeado a casilla automatica"),IF(LEFT($J2926,4)="TOPE","Control automatico DIAN: "&amp;$J2926,"Casilla automatica: "&amp;$J2926)))</f>
        <v/>
      </c>
    </row>
    <row r="2927">
      <c r="A2927" s="9" t="n"/>
      <c r="B2927" s="9" t="n"/>
      <c r="C2927" s="9" t="n"/>
      <c r="D2927" s="9" t="n"/>
      <c r="E2927" s="9" t="n"/>
      <c r="F2927" s="11" t="n"/>
      <c r="G2927" s="9" t="n"/>
      <c r="H2927" s="9" t="n"/>
      <c r="I2927" s="9">
        <f>IF(COUNTA($A2927:$H2927)=0,"",IF($J2927="OTRO","NO","SI"))</f>
        <v/>
      </c>
      <c r="J2927" s="9">
        <f>IF(COUNTA($A2927:$H2927)=0,"",IFERROR(LOOKUP(2,1/(((LISTS!$H$2:$H$26&lt;&gt;"")*ISNUMBER(SEARCH(LISTS!$H$2:$H$26,$G2927)))+((LISTS!$I$2:$I$26&lt;&gt;"")*ISNUMBER(SEARCH(LISTS!$I$2:$I$26,$E2927)))),LISTS!$K$2:$K$26),"OTRO"))</f>
        <v/>
      </c>
      <c r="K2927" s="11">
        <f>IF($I2927&lt;&gt;"SI",0,IFERROR($F2927,0))</f>
        <v/>
      </c>
      <c r="L2927" s="9">
        <f>IF(COUNTA($A2927:$H2927)=0,"",IF($J2927="OTRO",IFERROR(LOOKUP(2,1/(((LISTS!$H$2:$H$26&lt;&gt;"")*ISNUMBER(SEARCH(LISTS!$H$2:$H$26,$G2927)))+((LISTS!$I$2:$I$26&lt;&gt;"")*ISNUMBER(SEARCH(LISTS!$I$2:$I$26,$E2927)))),LISTS!$L$2:$L$26),"Concepto DIAN no mapeado a casilla automatica"),IF(LEFT($J2927,4)="TOPE","Control automatico DIAN: "&amp;$J2927,"Casilla automatica: "&amp;$J2927)))</f>
        <v/>
      </c>
    </row>
    <row r="2928">
      <c r="A2928" s="9" t="n"/>
      <c r="B2928" s="9" t="n"/>
      <c r="C2928" s="9" t="n"/>
      <c r="D2928" s="9" t="n"/>
      <c r="E2928" s="9" t="n"/>
      <c r="F2928" s="11" t="n"/>
      <c r="G2928" s="9" t="n"/>
      <c r="H2928" s="9" t="n"/>
      <c r="I2928" s="9">
        <f>IF(COUNTA($A2928:$H2928)=0,"",IF($J2928="OTRO","NO","SI"))</f>
        <v/>
      </c>
      <c r="J2928" s="9">
        <f>IF(COUNTA($A2928:$H2928)=0,"",IFERROR(LOOKUP(2,1/(((LISTS!$H$2:$H$26&lt;&gt;"")*ISNUMBER(SEARCH(LISTS!$H$2:$H$26,$G2928)))+((LISTS!$I$2:$I$26&lt;&gt;"")*ISNUMBER(SEARCH(LISTS!$I$2:$I$26,$E2928)))),LISTS!$K$2:$K$26),"OTRO"))</f>
        <v/>
      </c>
      <c r="K2928" s="11">
        <f>IF($I2928&lt;&gt;"SI",0,IFERROR($F2928,0))</f>
        <v/>
      </c>
      <c r="L2928" s="9">
        <f>IF(COUNTA($A2928:$H2928)=0,"",IF($J2928="OTRO",IFERROR(LOOKUP(2,1/(((LISTS!$H$2:$H$26&lt;&gt;"")*ISNUMBER(SEARCH(LISTS!$H$2:$H$26,$G2928)))+((LISTS!$I$2:$I$26&lt;&gt;"")*ISNUMBER(SEARCH(LISTS!$I$2:$I$26,$E2928)))),LISTS!$L$2:$L$26),"Concepto DIAN no mapeado a casilla automatica"),IF(LEFT($J2928,4)="TOPE","Control automatico DIAN: "&amp;$J2928,"Casilla automatica: "&amp;$J2928)))</f>
        <v/>
      </c>
    </row>
    <row r="2929">
      <c r="A2929" s="9" t="n"/>
      <c r="B2929" s="9" t="n"/>
      <c r="C2929" s="9" t="n"/>
      <c r="D2929" s="9" t="n"/>
      <c r="E2929" s="9" t="n"/>
      <c r="F2929" s="11" t="n"/>
      <c r="G2929" s="9" t="n"/>
      <c r="H2929" s="9" t="n"/>
      <c r="I2929" s="9">
        <f>IF(COUNTA($A2929:$H2929)=0,"",IF($J2929="OTRO","NO","SI"))</f>
        <v/>
      </c>
      <c r="J2929" s="9">
        <f>IF(COUNTA($A2929:$H2929)=0,"",IFERROR(LOOKUP(2,1/(((LISTS!$H$2:$H$26&lt;&gt;"")*ISNUMBER(SEARCH(LISTS!$H$2:$H$26,$G2929)))+((LISTS!$I$2:$I$26&lt;&gt;"")*ISNUMBER(SEARCH(LISTS!$I$2:$I$26,$E2929)))),LISTS!$K$2:$K$26),"OTRO"))</f>
        <v/>
      </c>
      <c r="K2929" s="11">
        <f>IF($I2929&lt;&gt;"SI",0,IFERROR($F2929,0))</f>
        <v/>
      </c>
      <c r="L2929" s="9">
        <f>IF(COUNTA($A2929:$H2929)=0,"",IF($J2929="OTRO",IFERROR(LOOKUP(2,1/(((LISTS!$H$2:$H$26&lt;&gt;"")*ISNUMBER(SEARCH(LISTS!$H$2:$H$26,$G2929)))+((LISTS!$I$2:$I$26&lt;&gt;"")*ISNUMBER(SEARCH(LISTS!$I$2:$I$26,$E2929)))),LISTS!$L$2:$L$26),"Concepto DIAN no mapeado a casilla automatica"),IF(LEFT($J2929,4)="TOPE","Control automatico DIAN: "&amp;$J2929,"Casilla automatica: "&amp;$J2929)))</f>
        <v/>
      </c>
    </row>
    <row r="2930">
      <c r="A2930" s="9" t="n"/>
      <c r="B2930" s="9" t="n"/>
      <c r="C2930" s="9" t="n"/>
      <c r="D2930" s="9" t="n"/>
      <c r="E2930" s="9" t="n"/>
      <c r="F2930" s="11" t="n"/>
      <c r="G2930" s="9" t="n"/>
      <c r="H2930" s="9" t="n"/>
      <c r="I2930" s="9">
        <f>IF(COUNTA($A2930:$H2930)=0,"",IF($J2930="OTRO","NO","SI"))</f>
        <v/>
      </c>
      <c r="J2930" s="9">
        <f>IF(COUNTA($A2930:$H2930)=0,"",IFERROR(LOOKUP(2,1/(((LISTS!$H$2:$H$26&lt;&gt;"")*ISNUMBER(SEARCH(LISTS!$H$2:$H$26,$G2930)))+((LISTS!$I$2:$I$26&lt;&gt;"")*ISNUMBER(SEARCH(LISTS!$I$2:$I$26,$E2930)))),LISTS!$K$2:$K$26),"OTRO"))</f>
        <v/>
      </c>
      <c r="K2930" s="11">
        <f>IF($I2930&lt;&gt;"SI",0,IFERROR($F2930,0))</f>
        <v/>
      </c>
      <c r="L2930" s="9">
        <f>IF(COUNTA($A2930:$H2930)=0,"",IF($J2930="OTRO",IFERROR(LOOKUP(2,1/(((LISTS!$H$2:$H$26&lt;&gt;"")*ISNUMBER(SEARCH(LISTS!$H$2:$H$26,$G2930)))+((LISTS!$I$2:$I$26&lt;&gt;"")*ISNUMBER(SEARCH(LISTS!$I$2:$I$26,$E2930)))),LISTS!$L$2:$L$26),"Concepto DIAN no mapeado a casilla automatica"),IF(LEFT($J2930,4)="TOPE","Control automatico DIAN: "&amp;$J2930,"Casilla automatica: "&amp;$J2930)))</f>
        <v/>
      </c>
    </row>
    <row r="2931">
      <c r="A2931" s="9" t="n"/>
      <c r="B2931" s="9" t="n"/>
      <c r="C2931" s="9" t="n"/>
      <c r="D2931" s="9" t="n"/>
      <c r="E2931" s="9" t="n"/>
      <c r="F2931" s="11" t="n"/>
      <c r="G2931" s="9" t="n"/>
      <c r="H2931" s="9" t="n"/>
      <c r="I2931" s="9">
        <f>IF(COUNTA($A2931:$H2931)=0,"",IF($J2931="OTRO","NO","SI"))</f>
        <v/>
      </c>
      <c r="J2931" s="9">
        <f>IF(COUNTA($A2931:$H2931)=0,"",IFERROR(LOOKUP(2,1/(((LISTS!$H$2:$H$26&lt;&gt;"")*ISNUMBER(SEARCH(LISTS!$H$2:$H$26,$G2931)))+((LISTS!$I$2:$I$26&lt;&gt;"")*ISNUMBER(SEARCH(LISTS!$I$2:$I$26,$E2931)))),LISTS!$K$2:$K$26),"OTRO"))</f>
        <v/>
      </c>
      <c r="K2931" s="11">
        <f>IF($I2931&lt;&gt;"SI",0,IFERROR($F2931,0))</f>
        <v/>
      </c>
      <c r="L2931" s="9">
        <f>IF(COUNTA($A2931:$H2931)=0,"",IF($J2931="OTRO",IFERROR(LOOKUP(2,1/(((LISTS!$H$2:$H$26&lt;&gt;"")*ISNUMBER(SEARCH(LISTS!$H$2:$H$26,$G2931)))+((LISTS!$I$2:$I$26&lt;&gt;"")*ISNUMBER(SEARCH(LISTS!$I$2:$I$26,$E2931)))),LISTS!$L$2:$L$26),"Concepto DIAN no mapeado a casilla automatica"),IF(LEFT($J2931,4)="TOPE","Control automatico DIAN: "&amp;$J2931,"Casilla automatica: "&amp;$J2931)))</f>
        <v/>
      </c>
    </row>
    <row r="2932">
      <c r="A2932" s="9" t="n"/>
      <c r="B2932" s="9" t="n"/>
      <c r="C2932" s="9" t="n"/>
      <c r="D2932" s="9" t="n"/>
      <c r="E2932" s="9" t="n"/>
      <c r="F2932" s="11" t="n"/>
      <c r="G2932" s="9" t="n"/>
      <c r="H2932" s="9" t="n"/>
      <c r="I2932" s="9">
        <f>IF(COUNTA($A2932:$H2932)=0,"",IF($J2932="OTRO","NO","SI"))</f>
        <v/>
      </c>
      <c r="J2932" s="9">
        <f>IF(COUNTA($A2932:$H2932)=0,"",IFERROR(LOOKUP(2,1/(((LISTS!$H$2:$H$26&lt;&gt;"")*ISNUMBER(SEARCH(LISTS!$H$2:$H$26,$G2932)))+((LISTS!$I$2:$I$26&lt;&gt;"")*ISNUMBER(SEARCH(LISTS!$I$2:$I$26,$E2932)))),LISTS!$K$2:$K$26),"OTRO"))</f>
        <v/>
      </c>
      <c r="K2932" s="11">
        <f>IF($I2932&lt;&gt;"SI",0,IFERROR($F2932,0))</f>
        <v/>
      </c>
      <c r="L2932" s="9">
        <f>IF(COUNTA($A2932:$H2932)=0,"",IF($J2932="OTRO",IFERROR(LOOKUP(2,1/(((LISTS!$H$2:$H$26&lt;&gt;"")*ISNUMBER(SEARCH(LISTS!$H$2:$H$26,$G2932)))+((LISTS!$I$2:$I$26&lt;&gt;"")*ISNUMBER(SEARCH(LISTS!$I$2:$I$26,$E2932)))),LISTS!$L$2:$L$26),"Concepto DIAN no mapeado a casilla automatica"),IF(LEFT($J2932,4)="TOPE","Control automatico DIAN: "&amp;$J2932,"Casilla automatica: "&amp;$J2932)))</f>
        <v/>
      </c>
    </row>
    <row r="2933">
      <c r="A2933" s="9" t="n"/>
      <c r="B2933" s="9" t="n"/>
      <c r="C2933" s="9" t="n"/>
      <c r="D2933" s="9" t="n"/>
      <c r="E2933" s="9" t="n"/>
      <c r="F2933" s="11" t="n"/>
      <c r="G2933" s="9" t="n"/>
      <c r="H2933" s="9" t="n"/>
      <c r="I2933" s="9">
        <f>IF(COUNTA($A2933:$H2933)=0,"",IF($J2933="OTRO","NO","SI"))</f>
        <v/>
      </c>
      <c r="J2933" s="9">
        <f>IF(COUNTA($A2933:$H2933)=0,"",IFERROR(LOOKUP(2,1/(((LISTS!$H$2:$H$26&lt;&gt;"")*ISNUMBER(SEARCH(LISTS!$H$2:$H$26,$G2933)))+((LISTS!$I$2:$I$26&lt;&gt;"")*ISNUMBER(SEARCH(LISTS!$I$2:$I$26,$E2933)))),LISTS!$K$2:$K$26),"OTRO"))</f>
        <v/>
      </c>
      <c r="K2933" s="11">
        <f>IF($I2933&lt;&gt;"SI",0,IFERROR($F2933,0))</f>
        <v/>
      </c>
      <c r="L2933" s="9">
        <f>IF(COUNTA($A2933:$H2933)=0,"",IF($J2933="OTRO",IFERROR(LOOKUP(2,1/(((LISTS!$H$2:$H$26&lt;&gt;"")*ISNUMBER(SEARCH(LISTS!$H$2:$H$26,$G2933)))+((LISTS!$I$2:$I$26&lt;&gt;"")*ISNUMBER(SEARCH(LISTS!$I$2:$I$26,$E2933)))),LISTS!$L$2:$L$26),"Concepto DIAN no mapeado a casilla automatica"),IF(LEFT($J2933,4)="TOPE","Control automatico DIAN: "&amp;$J2933,"Casilla automatica: "&amp;$J2933)))</f>
        <v/>
      </c>
    </row>
    <row r="2934">
      <c r="A2934" s="9" t="n"/>
      <c r="B2934" s="9" t="n"/>
      <c r="C2934" s="9" t="n"/>
      <c r="D2934" s="9" t="n"/>
      <c r="E2934" s="9" t="n"/>
      <c r="F2934" s="11" t="n"/>
      <c r="G2934" s="9" t="n"/>
      <c r="H2934" s="9" t="n"/>
      <c r="I2934" s="9">
        <f>IF(COUNTA($A2934:$H2934)=0,"",IF($J2934="OTRO","NO","SI"))</f>
        <v/>
      </c>
      <c r="J2934" s="9">
        <f>IF(COUNTA($A2934:$H2934)=0,"",IFERROR(LOOKUP(2,1/(((LISTS!$H$2:$H$26&lt;&gt;"")*ISNUMBER(SEARCH(LISTS!$H$2:$H$26,$G2934)))+((LISTS!$I$2:$I$26&lt;&gt;"")*ISNUMBER(SEARCH(LISTS!$I$2:$I$26,$E2934)))),LISTS!$K$2:$K$26),"OTRO"))</f>
        <v/>
      </c>
      <c r="K2934" s="11">
        <f>IF($I2934&lt;&gt;"SI",0,IFERROR($F2934,0))</f>
        <v/>
      </c>
      <c r="L2934" s="9">
        <f>IF(COUNTA($A2934:$H2934)=0,"",IF($J2934="OTRO",IFERROR(LOOKUP(2,1/(((LISTS!$H$2:$H$26&lt;&gt;"")*ISNUMBER(SEARCH(LISTS!$H$2:$H$26,$G2934)))+((LISTS!$I$2:$I$26&lt;&gt;"")*ISNUMBER(SEARCH(LISTS!$I$2:$I$26,$E2934)))),LISTS!$L$2:$L$26),"Concepto DIAN no mapeado a casilla automatica"),IF(LEFT($J2934,4)="TOPE","Control automatico DIAN: "&amp;$J2934,"Casilla automatica: "&amp;$J2934)))</f>
        <v/>
      </c>
    </row>
    <row r="2935">
      <c r="A2935" s="9" t="n"/>
      <c r="B2935" s="9" t="n"/>
      <c r="C2935" s="9" t="n"/>
      <c r="D2935" s="9" t="n"/>
      <c r="E2935" s="9" t="n"/>
      <c r="F2935" s="11" t="n"/>
      <c r="G2935" s="9" t="n"/>
      <c r="H2935" s="9" t="n"/>
      <c r="I2935" s="9">
        <f>IF(COUNTA($A2935:$H2935)=0,"",IF($J2935="OTRO","NO","SI"))</f>
        <v/>
      </c>
      <c r="J2935" s="9">
        <f>IF(COUNTA($A2935:$H2935)=0,"",IFERROR(LOOKUP(2,1/(((LISTS!$H$2:$H$26&lt;&gt;"")*ISNUMBER(SEARCH(LISTS!$H$2:$H$26,$G2935)))+((LISTS!$I$2:$I$26&lt;&gt;"")*ISNUMBER(SEARCH(LISTS!$I$2:$I$26,$E2935)))),LISTS!$K$2:$K$26),"OTRO"))</f>
        <v/>
      </c>
      <c r="K2935" s="11">
        <f>IF($I2935&lt;&gt;"SI",0,IFERROR($F2935,0))</f>
        <v/>
      </c>
      <c r="L2935" s="9">
        <f>IF(COUNTA($A2935:$H2935)=0,"",IF($J2935="OTRO",IFERROR(LOOKUP(2,1/(((LISTS!$H$2:$H$26&lt;&gt;"")*ISNUMBER(SEARCH(LISTS!$H$2:$H$26,$G2935)))+((LISTS!$I$2:$I$26&lt;&gt;"")*ISNUMBER(SEARCH(LISTS!$I$2:$I$26,$E2935)))),LISTS!$L$2:$L$26),"Concepto DIAN no mapeado a casilla automatica"),IF(LEFT($J2935,4)="TOPE","Control automatico DIAN: "&amp;$J2935,"Casilla automatica: "&amp;$J2935)))</f>
        <v/>
      </c>
    </row>
    <row r="2936">
      <c r="A2936" s="9" t="n"/>
      <c r="B2936" s="9" t="n"/>
      <c r="C2936" s="9" t="n"/>
      <c r="D2936" s="9" t="n"/>
      <c r="E2936" s="9" t="n"/>
      <c r="F2936" s="11" t="n"/>
      <c r="G2936" s="9" t="n"/>
      <c r="H2936" s="9" t="n"/>
      <c r="I2936" s="9">
        <f>IF(COUNTA($A2936:$H2936)=0,"",IF($J2936="OTRO","NO","SI"))</f>
        <v/>
      </c>
      <c r="J2936" s="9">
        <f>IF(COUNTA($A2936:$H2936)=0,"",IFERROR(LOOKUP(2,1/(((LISTS!$H$2:$H$26&lt;&gt;"")*ISNUMBER(SEARCH(LISTS!$H$2:$H$26,$G2936)))+((LISTS!$I$2:$I$26&lt;&gt;"")*ISNUMBER(SEARCH(LISTS!$I$2:$I$26,$E2936)))),LISTS!$K$2:$K$26),"OTRO"))</f>
        <v/>
      </c>
      <c r="K2936" s="11">
        <f>IF($I2936&lt;&gt;"SI",0,IFERROR($F2936,0))</f>
        <v/>
      </c>
      <c r="L2936" s="9">
        <f>IF(COUNTA($A2936:$H2936)=0,"",IF($J2936="OTRO",IFERROR(LOOKUP(2,1/(((LISTS!$H$2:$H$26&lt;&gt;"")*ISNUMBER(SEARCH(LISTS!$H$2:$H$26,$G2936)))+((LISTS!$I$2:$I$26&lt;&gt;"")*ISNUMBER(SEARCH(LISTS!$I$2:$I$26,$E2936)))),LISTS!$L$2:$L$26),"Concepto DIAN no mapeado a casilla automatica"),IF(LEFT($J2936,4)="TOPE","Control automatico DIAN: "&amp;$J2936,"Casilla automatica: "&amp;$J2936)))</f>
        <v/>
      </c>
    </row>
    <row r="2937">
      <c r="A2937" s="9" t="n"/>
      <c r="B2937" s="9" t="n"/>
      <c r="C2937" s="9" t="n"/>
      <c r="D2937" s="9" t="n"/>
      <c r="E2937" s="9" t="n"/>
      <c r="F2937" s="11" t="n"/>
      <c r="G2937" s="9" t="n"/>
      <c r="H2937" s="9" t="n"/>
      <c r="I2937" s="9">
        <f>IF(COUNTA($A2937:$H2937)=0,"",IF($J2937="OTRO","NO","SI"))</f>
        <v/>
      </c>
      <c r="J2937" s="9">
        <f>IF(COUNTA($A2937:$H2937)=0,"",IFERROR(LOOKUP(2,1/(((LISTS!$H$2:$H$26&lt;&gt;"")*ISNUMBER(SEARCH(LISTS!$H$2:$H$26,$G2937)))+((LISTS!$I$2:$I$26&lt;&gt;"")*ISNUMBER(SEARCH(LISTS!$I$2:$I$26,$E2937)))),LISTS!$K$2:$K$26),"OTRO"))</f>
        <v/>
      </c>
      <c r="K2937" s="11">
        <f>IF($I2937&lt;&gt;"SI",0,IFERROR($F2937,0))</f>
        <v/>
      </c>
      <c r="L2937" s="9">
        <f>IF(COUNTA($A2937:$H2937)=0,"",IF($J2937="OTRO",IFERROR(LOOKUP(2,1/(((LISTS!$H$2:$H$26&lt;&gt;"")*ISNUMBER(SEARCH(LISTS!$H$2:$H$26,$G2937)))+((LISTS!$I$2:$I$26&lt;&gt;"")*ISNUMBER(SEARCH(LISTS!$I$2:$I$26,$E2937)))),LISTS!$L$2:$L$26),"Concepto DIAN no mapeado a casilla automatica"),IF(LEFT($J2937,4)="TOPE","Control automatico DIAN: "&amp;$J2937,"Casilla automatica: "&amp;$J2937)))</f>
        <v/>
      </c>
    </row>
    <row r="2938">
      <c r="A2938" s="9" t="n"/>
      <c r="B2938" s="9" t="n"/>
      <c r="C2938" s="9" t="n"/>
      <c r="D2938" s="9" t="n"/>
      <c r="E2938" s="9" t="n"/>
      <c r="F2938" s="11" t="n"/>
      <c r="G2938" s="9" t="n"/>
      <c r="H2938" s="9" t="n"/>
      <c r="I2938" s="9">
        <f>IF(COUNTA($A2938:$H2938)=0,"",IF($J2938="OTRO","NO","SI"))</f>
        <v/>
      </c>
      <c r="J2938" s="9">
        <f>IF(COUNTA($A2938:$H2938)=0,"",IFERROR(LOOKUP(2,1/(((LISTS!$H$2:$H$26&lt;&gt;"")*ISNUMBER(SEARCH(LISTS!$H$2:$H$26,$G2938)))+((LISTS!$I$2:$I$26&lt;&gt;"")*ISNUMBER(SEARCH(LISTS!$I$2:$I$26,$E2938)))),LISTS!$K$2:$K$26),"OTRO"))</f>
        <v/>
      </c>
      <c r="K2938" s="11">
        <f>IF($I2938&lt;&gt;"SI",0,IFERROR($F2938,0))</f>
        <v/>
      </c>
      <c r="L2938" s="9">
        <f>IF(COUNTA($A2938:$H2938)=0,"",IF($J2938="OTRO",IFERROR(LOOKUP(2,1/(((LISTS!$H$2:$H$26&lt;&gt;"")*ISNUMBER(SEARCH(LISTS!$H$2:$H$26,$G2938)))+((LISTS!$I$2:$I$26&lt;&gt;"")*ISNUMBER(SEARCH(LISTS!$I$2:$I$26,$E2938)))),LISTS!$L$2:$L$26),"Concepto DIAN no mapeado a casilla automatica"),IF(LEFT($J2938,4)="TOPE","Control automatico DIAN: "&amp;$J2938,"Casilla automatica: "&amp;$J2938)))</f>
        <v/>
      </c>
    </row>
    <row r="2939">
      <c r="A2939" s="9" t="n"/>
      <c r="B2939" s="9" t="n"/>
      <c r="C2939" s="9" t="n"/>
      <c r="D2939" s="9" t="n"/>
      <c r="E2939" s="9" t="n"/>
      <c r="F2939" s="11" t="n"/>
      <c r="G2939" s="9" t="n"/>
      <c r="H2939" s="9" t="n"/>
      <c r="I2939" s="9">
        <f>IF(COUNTA($A2939:$H2939)=0,"",IF($J2939="OTRO","NO","SI"))</f>
        <v/>
      </c>
      <c r="J2939" s="9">
        <f>IF(COUNTA($A2939:$H2939)=0,"",IFERROR(LOOKUP(2,1/(((LISTS!$H$2:$H$26&lt;&gt;"")*ISNUMBER(SEARCH(LISTS!$H$2:$H$26,$G2939)))+((LISTS!$I$2:$I$26&lt;&gt;"")*ISNUMBER(SEARCH(LISTS!$I$2:$I$26,$E2939)))),LISTS!$K$2:$K$26),"OTRO"))</f>
        <v/>
      </c>
      <c r="K2939" s="11">
        <f>IF($I2939&lt;&gt;"SI",0,IFERROR($F2939,0))</f>
        <v/>
      </c>
      <c r="L2939" s="9">
        <f>IF(COUNTA($A2939:$H2939)=0,"",IF($J2939="OTRO",IFERROR(LOOKUP(2,1/(((LISTS!$H$2:$H$26&lt;&gt;"")*ISNUMBER(SEARCH(LISTS!$H$2:$H$26,$G2939)))+((LISTS!$I$2:$I$26&lt;&gt;"")*ISNUMBER(SEARCH(LISTS!$I$2:$I$26,$E2939)))),LISTS!$L$2:$L$26),"Concepto DIAN no mapeado a casilla automatica"),IF(LEFT($J2939,4)="TOPE","Control automatico DIAN: "&amp;$J2939,"Casilla automatica: "&amp;$J2939)))</f>
        <v/>
      </c>
    </row>
    <row r="2940">
      <c r="A2940" s="9" t="n"/>
      <c r="B2940" s="9" t="n"/>
      <c r="C2940" s="9" t="n"/>
      <c r="D2940" s="9" t="n"/>
      <c r="E2940" s="9" t="n"/>
      <c r="F2940" s="11" t="n"/>
      <c r="G2940" s="9" t="n"/>
      <c r="H2940" s="9" t="n"/>
      <c r="I2940" s="9">
        <f>IF(COUNTA($A2940:$H2940)=0,"",IF($J2940="OTRO","NO","SI"))</f>
        <v/>
      </c>
      <c r="J2940" s="9">
        <f>IF(COUNTA($A2940:$H2940)=0,"",IFERROR(LOOKUP(2,1/(((LISTS!$H$2:$H$26&lt;&gt;"")*ISNUMBER(SEARCH(LISTS!$H$2:$H$26,$G2940)))+((LISTS!$I$2:$I$26&lt;&gt;"")*ISNUMBER(SEARCH(LISTS!$I$2:$I$26,$E2940)))),LISTS!$K$2:$K$26),"OTRO"))</f>
        <v/>
      </c>
      <c r="K2940" s="11">
        <f>IF($I2940&lt;&gt;"SI",0,IFERROR($F2940,0))</f>
        <v/>
      </c>
      <c r="L2940" s="9">
        <f>IF(COUNTA($A2940:$H2940)=0,"",IF($J2940="OTRO",IFERROR(LOOKUP(2,1/(((LISTS!$H$2:$H$26&lt;&gt;"")*ISNUMBER(SEARCH(LISTS!$H$2:$H$26,$G2940)))+((LISTS!$I$2:$I$26&lt;&gt;"")*ISNUMBER(SEARCH(LISTS!$I$2:$I$26,$E2940)))),LISTS!$L$2:$L$26),"Concepto DIAN no mapeado a casilla automatica"),IF(LEFT($J2940,4)="TOPE","Control automatico DIAN: "&amp;$J2940,"Casilla automatica: "&amp;$J2940)))</f>
        <v/>
      </c>
    </row>
    <row r="2941">
      <c r="A2941" s="9" t="n"/>
      <c r="B2941" s="9" t="n"/>
      <c r="C2941" s="9" t="n"/>
      <c r="D2941" s="9" t="n"/>
      <c r="E2941" s="9" t="n"/>
      <c r="F2941" s="11" t="n"/>
      <c r="G2941" s="9" t="n"/>
      <c r="H2941" s="9" t="n"/>
      <c r="I2941" s="9">
        <f>IF(COUNTA($A2941:$H2941)=0,"",IF($J2941="OTRO","NO","SI"))</f>
        <v/>
      </c>
      <c r="J2941" s="9">
        <f>IF(COUNTA($A2941:$H2941)=0,"",IFERROR(LOOKUP(2,1/(((LISTS!$H$2:$H$26&lt;&gt;"")*ISNUMBER(SEARCH(LISTS!$H$2:$H$26,$G2941)))+((LISTS!$I$2:$I$26&lt;&gt;"")*ISNUMBER(SEARCH(LISTS!$I$2:$I$26,$E2941)))),LISTS!$K$2:$K$26),"OTRO"))</f>
        <v/>
      </c>
      <c r="K2941" s="11">
        <f>IF($I2941&lt;&gt;"SI",0,IFERROR($F2941,0))</f>
        <v/>
      </c>
      <c r="L2941" s="9">
        <f>IF(COUNTA($A2941:$H2941)=0,"",IF($J2941="OTRO",IFERROR(LOOKUP(2,1/(((LISTS!$H$2:$H$26&lt;&gt;"")*ISNUMBER(SEARCH(LISTS!$H$2:$H$26,$G2941)))+((LISTS!$I$2:$I$26&lt;&gt;"")*ISNUMBER(SEARCH(LISTS!$I$2:$I$26,$E2941)))),LISTS!$L$2:$L$26),"Concepto DIAN no mapeado a casilla automatica"),IF(LEFT($J2941,4)="TOPE","Control automatico DIAN: "&amp;$J2941,"Casilla automatica: "&amp;$J2941)))</f>
        <v/>
      </c>
    </row>
    <row r="2942">
      <c r="A2942" s="9" t="n"/>
      <c r="B2942" s="9" t="n"/>
      <c r="C2942" s="9" t="n"/>
      <c r="D2942" s="9" t="n"/>
      <c r="E2942" s="9" t="n"/>
      <c r="F2942" s="11" t="n"/>
      <c r="G2942" s="9" t="n"/>
      <c r="H2942" s="9" t="n"/>
      <c r="I2942" s="9">
        <f>IF(COUNTA($A2942:$H2942)=0,"",IF($J2942="OTRO","NO","SI"))</f>
        <v/>
      </c>
      <c r="J2942" s="9">
        <f>IF(COUNTA($A2942:$H2942)=0,"",IFERROR(LOOKUP(2,1/(((LISTS!$H$2:$H$26&lt;&gt;"")*ISNUMBER(SEARCH(LISTS!$H$2:$H$26,$G2942)))+((LISTS!$I$2:$I$26&lt;&gt;"")*ISNUMBER(SEARCH(LISTS!$I$2:$I$26,$E2942)))),LISTS!$K$2:$K$26),"OTRO"))</f>
        <v/>
      </c>
      <c r="K2942" s="11">
        <f>IF($I2942&lt;&gt;"SI",0,IFERROR($F2942,0))</f>
        <v/>
      </c>
      <c r="L2942" s="9">
        <f>IF(COUNTA($A2942:$H2942)=0,"",IF($J2942="OTRO",IFERROR(LOOKUP(2,1/(((LISTS!$H$2:$H$26&lt;&gt;"")*ISNUMBER(SEARCH(LISTS!$H$2:$H$26,$G2942)))+((LISTS!$I$2:$I$26&lt;&gt;"")*ISNUMBER(SEARCH(LISTS!$I$2:$I$26,$E2942)))),LISTS!$L$2:$L$26),"Concepto DIAN no mapeado a casilla automatica"),IF(LEFT($J2942,4)="TOPE","Control automatico DIAN: "&amp;$J2942,"Casilla automatica: "&amp;$J2942)))</f>
        <v/>
      </c>
    </row>
    <row r="2943">
      <c r="A2943" s="9" t="n"/>
      <c r="B2943" s="9" t="n"/>
      <c r="C2943" s="9" t="n"/>
      <c r="D2943" s="9" t="n"/>
      <c r="E2943" s="9" t="n"/>
      <c r="F2943" s="11" t="n"/>
      <c r="G2943" s="9" t="n"/>
      <c r="H2943" s="9" t="n"/>
      <c r="I2943" s="9">
        <f>IF(COUNTA($A2943:$H2943)=0,"",IF($J2943="OTRO","NO","SI"))</f>
        <v/>
      </c>
      <c r="J2943" s="9">
        <f>IF(COUNTA($A2943:$H2943)=0,"",IFERROR(LOOKUP(2,1/(((LISTS!$H$2:$H$26&lt;&gt;"")*ISNUMBER(SEARCH(LISTS!$H$2:$H$26,$G2943)))+((LISTS!$I$2:$I$26&lt;&gt;"")*ISNUMBER(SEARCH(LISTS!$I$2:$I$26,$E2943)))),LISTS!$K$2:$K$26),"OTRO"))</f>
        <v/>
      </c>
      <c r="K2943" s="11">
        <f>IF($I2943&lt;&gt;"SI",0,IFERROR($F2943,0))</f>
        <v/>
      </c>
      <c r="L2943" s="9">
        <f>IF(COUNTA($A2943:$H2943)=0,"",IF($J2943="OTRO",IFERROR(LOOKUP(2,1/(((LISTS!$H$2:$H$26&lt;&gt;"")*ISNUMBER(SEARCH(LISTS!$H$2:$H$26,$G2943)))+((LISTS!$I$2:$I$26&lt;&gt;"")*ISNUMBER(SEARCH(LISTS!$I$2:$I$26,$E2943)))),LISTS!$L$2:$L$26),"Concepto DIAN no mapeado a casilla automatica"),IF(LEFT($J2943,4)="TOPE","Control automatico DIAN: "&amp;$J2943,"Casilla automatica: "&amp;$J2943)))</f>
        <v/>
      </c>
    </row>
    <row r="2944">
      <c r="A2944" s="9" t="n"/>
      <c r="B2944" s="9" t="n"/>
      <c r="C2944" s="9" t="n"/>
      <c r="D2944" s="9" t="n"/>
      <c r="E2944" s="9" t="n"/>
      <c r="F2944" s="11" t="n"/>
      <c r="G2944" s="9" t="n"/>
      <c r="H2944" s="9" t="n"/>
      <c r="I2944" s="9">
        <f>IF(COUNTA($A2944:$H2944)=0,"",IF($J2944="OTRO","NO","SI"))</f>
        <v/>
      </c>
      <c r="J2944" s="9">
        <f>IF(COUNTA($A2944:$H2944)=0,"",IFERROR(LOOKUP(2,1/(((LISTS!$H$2:$H$26&lt;&gt;"")*ISNUMBER(SEARCH(LISTS!$H$2:$H$26,$G2944)))+((LISTS!$I$2:$I$26&lt;&gt;"")*ISNUMBER(SEARCH(LISTS!$I$2:$I$26,$E2944)))),LISTS!$K$2:$K$26),"OTRO"))</f>
        <v/>
      </c>
      <c r="K2944" s="11">
        <f>IF($I2944&lt;&gt;"SI",0,IFERROR($F2944,0))</f>
        <v/>
      </c>
      <c r="L2944" s="9">
        <f>IF(COUNTA($A2944:$H2944)=0,"",IF($J2944="OTRO",IFERROR(LOOKUP(2,1/(((LISTS!$H$2:$H$26&lt;&gt;"")*ISNUMBER(SEARCH(LISTS!$H$2:$H$26,$G2944)))+((LISTS!$I$2:$I$26&lt;&gt;"")*ISNUMBER(SEARCH(LISTS!$I$2:$I$26,$E2944)))),LISTS!$L$2:$L$26),"Concepto DIAN no mapeado a casilla automatica"),IF(LEFT($J2944,4)="TOPE","Control automatico DIAN: "&amp;$J2944,"Casilla automatica: "&amp;$J2944)))</f>
        <v/>
      </c>
    </row>
    <row r="2945">
      <c r="A2945" s="9" t="n"/>
      <c r="B2945" s="9" t="n"/>
      <c r="C2945" s="9" t="n"/>
      <c r="D2945" s="9" t="n"/>
      <c r="E2945" s="9" t="n"/>
      <c r="F2945" s="11" t="n"/>
      <c r="G2945" s="9" t="n"/>
      <c r="H2945" s="9" t="n"/>
      <c r="I2945" s="9">
        <f>IF(COUNTA($A2945:$H2945)=0,"",IF($J2945="OTRO","NO","SI"))</f>
        <v/>
      </c>
      <c r="J2945" s="9">
        <f>IF(COUNTA($A2945:$H2945)=0,"",IFERROR(LOOKUP(2,1/(((LISTS!$H$2:$H$26&lt;&gt;"")*ISNUMBER(SEARCH(LISTS!$H$2:$H$26,$G2945)))+((LISTS!$I$2:$I$26&lt;&gt;"")*ISNUMBER(SEARCH(LISTS!$I$2:$I$26,$E2945)))),LISTS!$K$2:$K$26),"OTRO"))</f>
        <v/>
      </c>
      <c r="K2945" s="11">
        <f>IF($I2945&lt;&gt;"SI",0,IFERROR($F2945,0))</f>
        <v/>
      </c>
      <c r="L2945" s="9">
        <f>IF(COUNTA($A2945:$H2945)=0,"",IF($J2945="OTRO",IFERROR(LOOKUP(2,1/(((LISTS!$H$2:$H$26&lt;&gt;"")*ISNUMBER(SEARCH(LISTS!$H$2:$H$26,$G2945)))+((LISTS!$I$2:$I$26&lt;&gt;"")*ISNUMBER(SEARCH(LISTS!$I$2:$I$26,$E2945)))),LISTS!$L$2:$L$26),"Concepto DIAN no mapeado a casilla automatica"),IF(LEFT($J2945,4)="TOPE","Control automatico DIAN: "&amp;$J2945,"Casilla automatica: "&amp;$J2945)))</f>
        <v/>
      </c>
    </row>
    <row r="2946">
      <c r="A2946" s="9" t="n"/>
      <c r="B2946" s="9" t="n"/>
      <c r="C2946" s="9" t="n"/>
      <c r="D2946" s="9" t="n"/>
      <c r="E2946" s="9" t="n"/>
      <c r="F2946" s="11" t="n"/>
      <c r="G2946" s="9" t="n"/>
      <c r="H2946" s="9" t="n"/>
      <c r="I2946" s="9">
        <f>IF(COUNTA($A2946:$H2946)=0,"",IF($J2946="OTRO","NO","SI"))</f>
        <v/>
      </c>
      <c r="J2946" s="9">
        <f>IF(COUNTA($A2946:$H2946)=0,"",IFERROR(LOOKUP(2,1/(((LISTS!$H$2:$H$26&lt;&gt;"")*ISNUMBER(SEARCH(LISTS!$H$2:$H$26,$G2946)))+((LISTS!$I$2:$I$26&lt;&gt;"")*ISNUMBER(SEARCH(LISTS!$I$2:$I$26,$E2946)))),LISTS!$K$2:$K$26),"OTRO"))</f>
        <v/>
      </c>
      <c r="K2946" s="11">
        <f>IF($I2946&lt;&gt;"SI",0,IFERROR($F2946,0))</f>
        <v/>
      </c>
      <c r="L2946" s="9">
        <f>IF(COUNTA($A2946:$H2946)=0,"",IF($J2946="OTRO",IFERROR(LOOKUP(2,1/(((LISTS!$H$2:$H$26&lt;&gt;"")*ISNUMBER(SEARCH(LISTS!$H$2:$H$26,$G2946)))+((LISTS!$I$2:$I$26&lt;&gt;"")*ISNUMBER(SEARCH(LISTS!$I$2:$I$26,$E2946)))),LISTS!$L$2:$L$26),"Concepto DIAN no mapeado a casilla automatica"),IF(LEFT($J2946,4)="TOPE","Control automatico DIAN: "&amp;$J2946,"Casilla automatica: "&amp;$J2946)))</f>
        <v/>
      </c>
    </row>
    <row r="2947">
      <c r="A2947" s="9" t="n"/>
      <c r="B2947" s="9" t="n"/>
      <c r="C2947" s="9" t="n"/>
      <c r="D2947" s="9" t="n"/>
      <c r="E2947" s="9" t="n"/>
      <c r="F2947" s="11" t="n"/>
      <c r="G2947" s="9" t="n"/>
      <c r="H2947" s="9" t="n"/>
      <c r="I2947" s="9">
        <f>IF(COUNTA($A2947:$H2947)=0,"",IF($J2947="OTRO","NO","SI"))</f>
        <v/>
      </c>
      <c r="J2947" s="9">
        <f>IF(COUNTA($A2947:$H2947)=0,"",IFERROR(LOOKUP(2,1/(((LISTS!$H$2:$H$26&lt;&gt;"")*ISNUMBER(SEARCH(LISTS!$H$2:$H$26,$G2947)))+((LISTS!$I$2:$I$26&lt;&gt;"")*ISNUMBER(SEARCH(LISTS!$I$2:$I$26,$E2947)))),LISTS!$K$2:$K$26),"OTRO"))</f>
        <v/>
      </c>
      <c r="K2947" s="11">
        <f>IF($I2947&lt;&gt;"SI",0,IFERROR($F2947,0))</f>
        <v/>
      </c>
      <c r="L2947" s="9">
        <f>IF(COUNTA($A2947:$H2947)=0,"",IF($J2947="OTRO",IFERROR(LOOKUP(2,1/(((LISTS!$H$2:$H$26&lt;&gt;"")*ISNUMBER(SEARCH(LISTS!$H$2:$H$26,$G2947)))+((LISTS!$I$2:$I$26&lt;&gt;"")*ISNUMBER(SEARCH(LISTS!$I$2:$I$26,$E2947)))),LISTS!$L$2:$L$26),"Concepto DIAN no mapeado a casilla automatica"),IF(LEFT($J2947,4)="TOPE","Control automatico DIAN: "&amp;$J2947,"Casilla automatica: "&amp;$J2947)))</f>
        <v/>
      </c>
    </row>
    <row r="2948">
      <c r="A2948" s="9" t="n"/>
      <c r="B2948" s="9" t="n"/>
      <c r="C2948" s="9" t="n"/>
      <c r="D2948" s="9" t="n"/>
      <c r="E2948" s="9" t="n"/>
      <c r="F2948" s="11" t="n"/>
      <c r="G2948" s="9" t="n"/>
      <c r="H2948" s="9" t="n"/>
      <c r="I2948" s="9">
        <f>IF(COUNTA($A2948:$H2948)=0,"",IF($J2948="OTRO","NO","SI"))</f>
        <v/>
      </c>
      <c r="J2948" s="9">
        <f>IF(COUNTA($A2948:$H2948)=0,"",IFERROR(LOOKUP(2,1/(((LISTS!$H$2:$H$26&lt;&gt;"")*ISNUMBER(SEARCH(LISTS!$H$2:$H$26,$G2948)))+((LISTS!$I$2:$I$26&lt;&gt;"")*ISNUMBER(SEARCH(LISTS!$I$2:$I$26,$E2948)))),LISTS!$K$2:$K$26),"OTRO"))</f>
        <v/>
      </c>
      <c r="K2948" s="11">
        <f>IF($I2948&lt;&gt;"SI",0,IFERROR($F2948,0))</f>
        <v/>
      </c>
      <c r="L2948" s="9">
        <f>IF(COUNTA($A2948:$H2948)=0,"",IF($J2948="OTRO",IFERROR(LOOKUP(2,1/(((LISTS!$H$2:$H$26&lt;&gt;"")*ISNUMBER(SEARCH(LISTS!$H$2:$H$26,$G2948)))+((LISTS!$I$2:$I$26&lt;&gt;"")*ISNUMBER(SEARCH(LISTS!$I$2:$I$26,$E2948)))),LISTS!$L$2:$L$26),"Concepto DIAN no mapeado a casilla automatica"),IF(LEFT($J2948,4)="TOPE","Control automatico DIAN: "&amp;$J2948,"Casilla automatica: "&amp;$J2948)))</f>
        <v/>
      </c>
    </row>
    <row r="2949">
      <c r="A2949" s="9" t="n"/>
      <c r="B2949" s="9" t="n"/>
      <c r="C2949" s="9" t="n"/>
      <c r="D2949" s="9" t="n"/>
      <c r="E2949" s="9" t="n"/>
      <c r="F2949" s="11" t="n"/>
      <c r="G2949" s="9" t="n"/>
      <c r="H2949" s="9" t="n"/>
      <c r="I2949" s="9">
        <f>IF(COUNTA($A2949:$H2949)=0,"",IF($J2949="OTRO","NO","SI"))</f>
        <v/>
      </c>
      <c r="J2949" s="9">
        <f>IF(COUNTA($A2949:$H2949)=0,"",IFERROR(LOOKUP(2,1/(((LISTS!$H$2:$H$26&lt;&gt;"")*ISNUMBER(SEARCH(LISTS!$H$2:$H$26,$G2949)))+((LISTS!$I$2:$I$26&lt;&gt;"")*ISNUMBER(SEARCH(LISTS!$I$2:$I$26,$E2949)))),LISTS!$K$2:$K$26),"OTRO"))</f>
        <v/>
      </c>
      <c r="K2949" s="11">
        <f>IF($I2949&lt;&gt;"SI",0,IFERROR($F2949,0))</f>
        <v/>
      </c>
      <c r="L2949" s="9">
        <f>IF(COUNTA($A2949:$H2949)=0,"",IF($J2949="OTRO",IFERROR(LOOKUP(2,1/(((LISTS!$H$2:$H$26&lt;&gt;"")*ISNUMBER(SEARCH(LISTS!$H$2:$H$26,$G2949)))+((LISTS!$I$2:$I$26&lt;&gt;"")*ISNUMBER(SEARCH(LISTS!$I$2:$I$26,$E2949)))),LISTS!$L$2:$L$26),"Concepto DIAN no mapeado a casilla automatica"),IF(LEFT($J2949,4)="TOPE","Control automatico DIAN: "&amp;$J2949,"Casilla automatica: "&amp;$J2949)))</f>
        <v/>
      </c>
    </row>
    <row r="2950">
      <c r="A2950" s="9" t="n"/>
      <c r="B2950" s="9" t="n"/>
      <c r="C2950" s="9" t="n"/>
      <c r="D2950" s="9" t="n"/>
      <c r="E2950" s="9" t="n"/>
      <c r="F2950" s="11" t="n"/>
      <c r="G2950" s="9" t="n"/>
      <c r="H2950" s="9" t="n"/>
      <c r="I2950" s="9">
        <f>IF(COUNTA($A2950:$H2950)=0,"",IF($J2950="OTRO","NO","SI"))</f>
        <v/>
      </c>
      <c r="J2950" s="9">
        <f>IF(COUNTA($A2950:$H2950)=0,"",IFERROR(LOOKUP(2,1/(((LISTS!$H$2:$H$26&lt;&gt;"")*ISNUMBER(SEARCH(LISTS!$H$2:$H$26,$G2950)))+((LISTS!$I$2:$I$26&lt;&gt;"")*ISNUMBER(SEARCH(LISTS!$I$2:$I$26,$E2950)))),LISTS!$K$2:$K$26),"OTRO"))</f>
        <v/>
      </c>
      <c r="K2950" s="11">
        <f>IF($I2950&lt;&gt;"SI",0,IFERROR($F2950,0))</f>
        <v/>
      </c>
      <c r="L2950" s="9">
        <f>IF(COUNTA($A2950:$H2950)=0,"",IF($J2950="OTRO",IFERROR(LOOKUP(2,1/(((LISTS!$H$2:$H$26&lt;&gt;"")*ISNUMBER(SEARCH(LISTS!$H$2:$H$26,$G2950)))+((LISTS!$I$2:$I$26&lt;&gt;"")*ISNUMBER(SEARCH(LISTS!$I$2:$I$26,$E2950)))),LISTS!$L$2:$L$26),"Concepto DIAN no mapeado a casilla automatica"),IF(LEFT($J2950,4)="TOPE","Control automatico DIAN: "&amp;$J2950,"Casilla automatica: "&amp;$J2950)))</f>
        <v/>
      </c>
    </row>
    <row r="2951">
      <c r="A2951" s="9" t="n"/>
      <c r="B2951" s="9" t="n"/>
      <c r="C2951" s="9" t="n"/>
      <c r="D2951" s="9" t="n"/>
      <c r="E2951" s="9" t="n"/>
      <c r="F2951" s="11" t="n"/>
      <c r="G2951" s="9" t="n"/>
      <c r="H2951" s="9" t="n"/>
      <c r="I2951" s="9">
        <f>IF(COUNTA($A2951:$H2951)=0,"",IF($J2951="OTRO","NO","SI"))</f>
        <v/>
      </c>
      <c r="J2951" s="9">
        <f>IF(COUNTA($A2951:$H2951)=0,"",IFERROR(LOOKUP(2,1/(((LISTS!$H$2:$H$26&lt;&gt;"")*ISNUMBER(SEARCH(LISTS!$H$2:$H$26,$G2951)))+((LISTS!$I$2:$I$26&lt;&gt;"")*ISNUMBER(SEARCH(LISTS!$I$2:$I$26,$E2951)))),LISTS!$K$2:$K$26),"OTRO"))</f>
        <v/>
      </c>
      <c r="K2951" s="11">
        <f>IF($I2951&lt;&gt;"SI",0,IFERROR($F2951,0))</f>
        <v/>
      </c>
      <c r="L2951" s="9">
        <f>IF(COUNTA($A2951:$H2951)=0,"",IF($J2951="OTRO",IFERROR(LOOKUP(2,1/(((LISTS!$H$2:$H$26&lt;&gt;"")*ISNUMBER(SEARCH(LISTS!$H$2:$H$26,$G2951)))+((LISTS!$I$2:$I$26&lt;&gt;"")*ISNUMBER(SEARCH(LISTS!$I$2:$I$26,$E2951)))),LISTS!$L$2:$L$26),"Concepto DIAN no mapeado a casilla automatica"),IF(LEFT($J2951,4)="TOPE","Control automatico DIAN: "&amp;$J2951,"Casilla automatica: "&amp;$J2951)))</f>
        <v/>
      </c>
    </row>
    <row r="2952">
      <c r="A2952" s="9" t="n"/>
      <c r="B2952" s="9" t="n"/>
      <c r="C2952" s="9" t="n"/>
      <c r="D2952" s="9" t="n"/>
      <c r="E2952" s="9" t="n"/>
      <c r="F2952" s="11" t="n"/>
      <c r="G2952" s="9" t="n"/>
      <c r="H2952" s="9" t="n"/>
      <c r="I2952" s="9">
        <f>IF(COUNTA($A2952:$H2952)=0,"",IF($J2952="OTRO","NO","SI"))</f>
        <v/>
      </c>
      <c r="J2952" s="9">
        <f>IF(COUNTA($A2952:$H2952)=0,"",IFERROR(LOOKUP(2,1/(((LISTS!$H$2:$H$26&lt;&gt;"")*ISNUMBER(SEARCH(LISTS!$H$2:$H$26,$G2952)))+((LISTS!$I$2:$I$26&lt;&gt;"")*ISNUMBER(SEARCH(LISTS!$I$2:$I$26,$E2952)))),LISTS!$K$2:$K$26),"OTRO"))</f>
        <v/>
      </c>
      <c r="K2952" s="11">
        <f>IF($I2952&lt;&gt;"SI",0,IFERROR($F2952,0))</f>
        <v/>
      </c>
      <c r="L2952" s="9">
        <f>IF(COUNTA($A2952:$H2952)=0,"",IF($J2952="OTRO",IFERROR(LOOKUP(2,1/(((LISTS!$H$2:$H$26&lt;&gt;"")*ISNUMBER(SEARCH(LISTS!$H$2:$H$26,$G2952)))+((LISTS!$I$2:$I$26&lt;&gt;"")*ISNUMBER(SEARCH(LISTS!$I$2:$I$26,$E2952)))),LISTS!$L$2:$L$26),"Concepto DIAN no mapeado a casilla automatica"),IF(LEFT($J2952,4)="TOPE","Control automatico DIAN: "&amp;$J2952,"Casilla automatica: "&amp;$J2952)))</f>
        <v/>
      </c>
    </row>
    <row r="2953">
      <c r="A2953" s="9" t="n"/>
      <c r="B2953" s="9" t="n"/>
      <c r="C2953" s="9" t="n"/>
      <c r="D2953" s="9" t="n"/>
      <c r="E2953" s="9" t="n"/>
      <c r="F2953" s="11" t="n"/>
      <c r="G2953" s="9" t="n"/>
      <c r="H2953" s="9" t="n"/>
      <c r="I2953" s="9">
        <f>IF(COUNTA($A2953:$H2953)=0,"",IF($J2953="OTRO","NO","SI"))</f>
        <v/>
      </c>
      <c r="J2953" s="9">
        <f>IF(COUNTA($A2953:$H2953)=0,"",IFERROR(LOOKUP(2,1/(((LISTS!$H$2:$H$26&lt;&gt;"")*ISNUMBER(SEARCH(LISTS!$H$2:$H$26,$G2953)))+((LISTS!$I$2:$I$26&lt;&gt;"")*ISNUMBER(SEARCH(LISTS!$I$2:$I$26,$E2953)))),LISTS!$K$2:$K$26),"OTRO"))</f>
        <v/>
      </c>
      <c r="K2953" s="11">
        <f>IF($I2953&lt;&gt;"SI",0,IFERROR($F2953,0))</f>
        <v/>
      </c>
      <c r="L2953" s="9">
        <f>IF(COUNTA($A2953:$H2953)=0,"",IF($J2953="OTRO",IFERROR(LOOKUP(2,1/(((LISTS!$H$2:$H$26&lt;&gt;"")*ISNUMBER(SEARCH(LISTS!$H$2:$H$26,$G2953)))+((LISTS!$I$2:$I$26&lt;&gt;"")*ISNUMBER(SEARCH(LISTS!$I$2:$I$26,$E2953)))),LISTS!$L$2:$L$26),"Concepto DIAN no mapeado a casilla automatica"),IF(LEFT($J2953,4)="TOPE","Control automatico DIAN: "&amp;$J2953,"Casilla automatica: "&amp;$J2953)))</f>
        <v/>
      </c>
    </row>
    <row r="2954">
      <c r="A2954" s="9" t="n"/>
      <c r="B2954" s="9" t="n"/>
      <c r="C2954" s="9" t="n"/>
      <c r="D2954" s="9" t="n"/>
      <c r="E2954" s="9" t="n"/>
      <c r="F2954" s="11" t="n"/>
      <c r="G2954" s="9" t="n"/>
      <c r="H2954" s="9" t="n"/>
      <c r="I2954" s="9">
        <f>IF(COUNTA($A2954:$H2954)=0,"",IF($J2954="OTRO","NO","SI"))</f>
        <v/>
      </c>
      <c r="J2954" s="9">
        <f>IF(COUNTA($A2954:$H2954)=0,"",IFERROR(LOOKUP(2,1/(((LISTS!$H$2:$H$26&lt;&gt;"")*ISNUMBER(SEARCH(LISTS!$H$2:$H$26,$G2954)))+((LISTS!$I$2:$I$26&lt;&gt;"")*ISNUMBER(SEARCH(LISTS!$I$2:$I$26,$E2954)))),LISTS!$K$2:$K$26),"OTRO"))</f>
        <v/>
      </c>
      <c r="K2954" s="11">
        <f>IF($I2954&lt;&gt;"SI",0,IFERROR($F2954,0))</f>
        <v/>
      </c>
      <c r="L2954" s="9">
        <f>IF(COUNTA($A2954:$H2954)=0,"",IF($J2954="OTRO",IFERROR(LOOKUP(2,1/(((LISTS!$H$2:$H$26&lt;&gt;"")*ISNUMBER(SEARCH(LISTS!$H$2:$H$26,$G2954)))+((LISTS!$I$2:$I$26&lt;&gt;"")*ISNUMBER(SEARCH(LISTS!$I$2:$I$26,$E2954)))),LISTS!$L$2:$L$26),"Concepto DIAN no mapeado a casilla automatica"),IF(LEFT($J2954,4)="TOPE","Control automatico DIAN: "&amp;$J2954,"Casilla automatica: "&amp;$J2954)))</f>
        <v/>
      </c>
    </row>
    <row r="2955">
      <c r="A2955" s="9" t="n"/>
      <c r="B2955" s="9" t="n"/>
      <c r="C2955" s="9" t="n"/>
      <c r="D2955" s="9" t="n"/>
      <c r="E2955" s="9" t="n"/>
      <c r="F2955" s="11" t="n"/>
      <c r="G2955" s="9" t="n"/>
      <c r="H2955" s="9" t="n"/>
      <c r="I2955" s="9">
        <f>IF(COUNTA($A2955:$H2955)=0,"",IF($J2955="OTRO","NO","SI"))</f>
        <v/>
      </c>
      <c r="J2955" s="9">
        <f>IF(COUNTA($A2955:$H2955)=0,"",IFERROR(LOOKUP(2,1/(((LISTS!$H$2:$H$26&lt;&gt;"")*ISNUMBER(SEARCH(LISTS!$H$2:$H$26,$G2955)))+((LISTS!$I$2:$I$26&lt;&gt;"")*ISNUMBER(SEARCH(LISTS!$I$2:$I$26,$E2955)))),LISTS!$K$2:$K$26),"OTRO"))</f>
        <v/>
      </c>
      <c r="K2955" s="11">
        <f>IF($I2955&lt;&gt;"SI",0,IFERROR($F2955,0))</f>
        <v/>
      </c>
      <c r="L2955" s="9">
        <f>IF(COUNTA($A2955:$H2955)=0,"",IF($J2955="OTRO",IFERROR(LOOKUP(2,1/(((LISTS!$H$2:$H$26&lt;&gt;"")*ISNUMBER(SEARCH(LISTS!$H$2:$H$26,$G2955)))+((LISTS!$I$2:$I$26&lt;&gt;"")*ISNUMBER(SEARCH(LISTS!$I$2:$I$26,$E2955)))),LISTS!$L$2:$L$26),"Concepto DIAN no mapeado a casilla automatica"),IF(LEFT($J2955,4)="TOPE","Control automatico DIAN: "&amp;$J2955,"Casilla automatica: "&amp;$J2955)))</f>
        <v/>
      </c>
    </row>
    <row r="2956">
      <c r="A2956" s="9" t="n"/>
      <c r="B2956" s="9" t="n"/>
      <c r="C2956" s="9" t="n"/>
      <c r="D2956" s="9" t="n"/>
      <c r="E2956" s="9" t="n"/>
      <c r="F2956" s="11" t="n"/>
      <c r="G2956" s="9" t="n"/>
      <c r="H2956" s="9" t="n"/>
      <c r="I2956" s="9">
        <f>IF(COUNTA($A2956:$H2956)=0,"",IF($J2956="OTRO","NO","SI"))</f>
        <v/>
      </c>
      <c r="J2956" s="9">
        <f>IF(COUNTA($A2956:$H2956)=0,"",IFERROR(LOOKUP(2,1/(((LISTS!$H$2:$H$26&lt;&gt;"")*ISNUMBER(SEARCH(LISTS!$H$2:$H$26,$G2956)))+((LISTS!$I$2:$I$26&lt;&gt;"")*ISNUMBER(SEARCH(LISTS!$I$2:$I$26,$E2956)))),LISTS!$K$2:$K$26),"OTRO"))</f>
        <v/>
      </c>
      <c r="K2956" s="11">
        <f>IF($I2956&lt;&gt;"SI",0,IFERROR($F2956,0))</f>
        <v/>
      </c>
      <c r="L2956" s="9">
        <f>IF(COUNTA($A2956:$H2956)=0,"",IF($J2956="OTRO",IFERROR(LOOKUP(2,1/(((LISTS!$H$2:$H$26&lt;&gt;"")*ISNUMBER(SEARCH(LISTS!$H$2:$H$26,$G2956)))+((LISTS!$I$2:$I$26&lt;&gt;"")*ISNUMBER(SEARCH(LISTS!$I$2:$I$26,$E2956)))),LISTS!$L$2:$L$26),"Concepto DIAN no mapeado a casilla automatica"),IF(LEFT($J2956,4)="TOPE","Control automatico DIAN: "&amp;$J2956,"Casilla automatica: "&amp;$J2956)))</f>
        <v/>
      </c>
    </row>
    <row r="2957">
      <c r="A2957" s="9" t="n"/>
      <c r="B2957" s="9" t="n"/>
      <c r="C2957" s="9" t="n"/>
      <c r="D2957" s="9" t="n"/>
      <c r="E2957" s="9" t="n"/>
      <c r="F2957" s="11" t="n"/>
      <c r="G2957" s="9" t="n"/>
      <c r="H2957" s="9" t="n"/>
      <c r="I2957" s="9">
        <f>IF(COUNTA($A2957:$H2957)=0,"",IF($J2957="OTRO","NO","SI"))</f>
        <v/>
      </c>
      <c r="J2957" s="9">
        <f>IF(COUNTA($A2957:$H2957)=0,"",IFERROR(LOOKUP(2,1/(((LISTS!$H$2:$H$26&lt;&gt;"")*ISNUMBER(SEARCH(LISTS!$H$2:$H$26,$G2957)))+((LISTS!$I$2:$I$26&lt;&gt;"")*ISNUMBER(SEARCH(LISTS!$I$2:$I$26,$E2957)))),LISTS!$K$2:$K$26),"OTRO"))</f>
        <v/>
      </c>
      <c r="K2957" s="11">
        <f>IF($I2957&lt;&gt;"SI",0,IFERROR($F2957,0))</f>
        <v/>
      </c>
      <c r="L2957" s="9">
        <f>IF(COUNTA($A2957:$H2957)=0,"",IF($J2957="OTRO",IFERROR(LOOKUP(2,1/(((LISTS!$H$2:$H$26&lt;&gt;"")*ISNUMBER(SEARCH(LISTS!$H$2:$H$26,$G2957)))+((LISTS!$I$2:$I$26&lt;&gt;"")*ISNUMBER(SEARCH(LISTS!$I$2:$I$26,$E2957)))),LISTS!$L$2:$L$26),"Concepto DIAN no mapeado a casilla automatica"),IF(LEFT($J2957,4)="TOPE","Control automatico DIAN: "&amp;$J2957,"Casilla automatica: "&amp;$J2957)))</f>
        <v/>
      </c>
    </row>
    <row r="2958">
      <c r="A2958" s="9" t="n"/>
      <c r="B2958" s="9" t="n"/>
      <c r="C2958" s="9" t="n"/>
      <c r="D2958" s="9" t="n"/>
      <c r="E2958" s="9" t="n"/>
      <c r="F2958" s="11" t="n"/>
      <c r="G2958" s="9" t="n"/>
      <c r="H2958" s="9" t="n"/>
      <c r="I2958" s="9">
        <f>IF(COUNTA($A2958:$H2958)=0,"",IF($J2958="OTRO","NO","SI"))</f>
        <v/>
      </c>
      <c r="J2958" s="9">
        <f>IF(COUNTA($A2958:$H2958)=0,"",IFERROR(LOOKUP(2,1/(((LISTS!$H$2:$H$26&lt;&gt;"")*ISNUMBER(SEARCH(LISTS!$H$2:$H$26,$G2958)))+((LISTS!$I$2:$I$26&lt;&gt;"")*ISNUMBER(SEARCH(LISTS!$I$2:$I$26,$E2958)))),LISTS!$K$2:$K$26),"OTRO"))</f>
        <v/>
      </c>
      <c r="K2958" s="11">
        <f>IF($I2958&lt;&gt;"SI",0,IFERROR($F2958,0))</f>
        <v/>
      </c>
      <c r="L2958" s="9">
        <f>IF(COUNTA($A2958:$H2958)=0,"",IF($J2958="OTRO",IFERROR(LOOKUP(2,1/(((LISTS!$H$2:$H$26&lt;&gt;"")*ISNUMBER(SEARCH(LISTS!$H$2:$H$26,$G2958)))+((LISTS!$I$2:$I$26&lt;&gt;"")*ISNUMBER(SEARCH(LISTS!$I$2:$I$26,$E2958)))),LISTS!$L$2:$L$26),"Concepto DIAN no mapeado a casilla automatica"),IF(LEFT($J2958,4)="TOPE","Control automatico DIAN: "&amp;$J2958,"Casilla automatica: "&amp;$J2958)))</f>
        <v/>
      </c>
    </row>
    <row r="2959">
      <c r="A2959" s="9" t="n"/>
      <c r="B2959" s="9" t="n"/>
      <c r="C2959" s="9" t="n"/>
      <c r="D2959" s="9" t="n"/>
      <c r="E2959" s="9" t="n"/>
      <c r="F2959" s="11" t="n"/>
      <c r="G2959" s="9" t="n"/>
      <c r="H2959" s="9" t="n"/>
      <c r="I2959" s="9">
        <f>IF(COUNTA($A2959:$H2959)=0,"",IF($J2959="OTRO","NO","SI"))</f>
        <v/>
      </c>
      <c r="J2959" s="9">
        <f>IF(COUNTA($A2959:$H2959)=0,"",IFERROR(LOOKUP(2,1/(((LISTS!$H$2:$H$26&lt;&gt;"")*ISNUMBER(SEARCH(LISTS!$H$2:$H$26,$G2959)))+((LISTS!$I$2:$I$26&lt;&gt;"")*ISNUMBER(SEARCH(LISTS!$I$2:$I$26,$E2959)))),LISTS!$K$2:$K$26),"OTRO"))</f>
        <v/>
      </c>
      <c r="K2959" s="11">
        <f>IF($I2959&lt;&gt;"SI",0,IFERROR($F2959,0))</f>
        <v/>
      </c>
      <c r="L2959" s="9">
        <f>IF(COUNTA($A2959:$H2959)=0,"",IF($J2959="OTRO",IFERROR(LOOKUP(2,1/(((LISTS!$H$2:$H$26&lt;&gt;"")*ISNUMBER(SEARCH(LISTS!$H$2:$H$26,$G2959)))+((LISTS!$I$2:$I$26&lt;&gt;"")*ISNUMBER(SEARCH(LISTS!$I$2:$I$26,$E2959)))),LISTS!$L$2:$L$26),"Concepto DIAN no mapeado a casilla automatica"),IF(LEFT($J2959,4)="TOPE","Control automatico DIAN: "&amp;$J2959,"Casilla automatica: "&amp;$J2959)))</f>
        <v/>
      </c>
    </row>
    <row r="2960">
      <c r="A2960" s="9" t="n"/>
      <c r="B2960" s="9" t="n"/>
      <c r="C2960" s="9" t="n"/>
      <c r="D2960" s="9" t="n"/>
      <c r="E2960" s="9" t="n"/>
      <c r="F2960" s="11" t="n"/>
      <c r="G2960" s="9" t="n"/>
      <c r="H2960" s="9" t="n"/>
      <c r="I2960" s="9">
        <f>IF(COUNTA($A2960:$H2960)=0,"",IF($J2960="OTRO","NO","SI"))</f>
        <v/>
      </c>
      <c r="J2960" s="9">
        <f>IF(COUNTA($A2960:$H2960)=0,"",IFERROR(LOOKUP(2,1/(((LISTS!$H$2:$H$26&lt;&gt;"")*ISNUMBER(SEARCH(LISTS!$H$2:$H$26,$G2960)))+((LISTS!$I$2:$I$26&lt;&gt;"")*ISNUMBER(SEARCH(LISTS!$I$2:$I$26,$E2960)))),LISTS!$K$2:$K$26),"OTRO"))</f>
        <v/>
      </c>
      <c r="K2960" s="11">
        <f>IF($I2960&lt;&gt;"SI",0,IFERROR($F2960,0))</f>
        <v/>
      </c>
      <c r="L2960" s="9">
        <f>IF(COUNTA($A2960:$H2960)=0,"",IF($J2960="OTRO",IFERROR(LOOKUP(2,1/(((LISTS!$H$2:$H$26&lt;&gt;"")*ISNUMBER(SEARCH(LISTS!$H$2:$H$26,$G2960)))+((LISTS!$I$2:$I$26&lt;&gt;"")*ISNUMBER(SEARCH(LISTS!$I$2:$I$26,$E2960)))),LISTS!$L$2:$L$26),"Concepto DIAN no mapeado a casilla automatica"),IF(LEFT($J2960,4)="TOPE","Control automatico DIAN: "&amp;$J2960,"Casilla automatica: "&amp;$J2960)))</f>
        <v/>
      </c>
    </row>
    <row r="2961">
      <c r="A2961" s="9" t="n"/>
      <c r="B2961" s="9" t="n"/>
      <c r="C2961" s="9" t="n"/>
      <c r="D2961" s="9" t="n"/>
      <c r="E2961" s="9" t="n"/>
      <c r="F2961" s="11" t="n"/>
      <c r="G2961" s="9" t="n"/>
      <c r="H2961" s="9" t="n"/>
      <c r="I2961" s="9">
        <f>IF(COUNTA($A2961:$H2961)=0,"",IF($J2961="OTRO","NO","SI"))</f>
        <v/>
      </c>
      <c r="J2961" s="9">
        <f>IF(COUNTA($A2961:$H2961)=0,"",IFERROR(LOOKUP(2,1/(((LISTS!$H$2:$H$26&lt;&gt;"")*ISNUMBER(SEARCH(LISTS!$H$2:$H$26,$G2961)))+((LISTS!$I$2:$I$26&lt;&gt;"")*ISNUMBER(SEARCH(LISTS!$I$2:$I$26,$E2961)))),LISTS!$K$2:$K$26),"OTRO"))</f>
        <v/>
      </c>
      <c r="K2961" s="11">
        <f>IF($I2961&lt;&gt;"SI",0,IFERROR($F2961,0))</f>
        <v/>
      </c>
      <c r="L2961" s="9">
        <f>IF(COUNTA($A2961:$H2961)=0,"",IF($J2961="OTRO",IFERROR(LOOKUP(2,1/(((LISTS!$H$2:$H$26&lt;&gt;"")*ISNUMBER(SEARCH(LISTS!$H$2:$H$26,$G2961)))+((LISTS!$I$2:$I$26&lt;&gt;"")*ISNUMBER(SEARCH(LISTS!$I$2:$I$26,$E2961)))),LISTS!$L$2:$L$26),"Concepto DIAN no mapeado a casilla automatica"),IF(LEFT($J2961,4)="TOPE","Control automatico DIAN: "&amp;$J2961,"Casilla automatica: "&amp;$J2961)))</f>
        <v/>
      </c>
    </row>
    <row r="2962">
      <c r="A2962" s="9" t="n"/>
      <c r="B2962" s="9" t="n"/>
      <c r="C2962" s="9" t="n"/>
      <c r="D2962" s="9" t="n"/>
      <c r="E2962" s="9" t="n"/>
      <c r="F2962" s="11" t="n"/>
      <c r="G2962" s="9" t="n"/>
      <c r="H2962" s="9" t="n"/>
      <c r="I2962" s="9">
        <f>IF(COUNTA($A2962:$H2962)=0,"",IF($J2962="OTRO","NO","SI"))</f>
        <v/>
      </c>
      <c r="J2962" s="9">
        <f>IF(COUNTA($A2962:$H2962)=0,"",IFERROR(LOOKUP(2,1/(((LISTS!$H$2:$H$26&lt;&gt;"")*ISNUMBER(SEARCH(LISTS!$H$2:$H$26,$G2962)))+((LISTS!$I$2:$I$26&lt;&gt;"")*ISNUMBER(SEARCH(LISTS!$I$2:$I$26,$E2962)))),LISTS!$K$2:$K$26),"OTRO"))</f>
        <v/>
      </c>
      <c r="K2962" s="11">
        <f>IF($I2962&lt;&gt;"SI",0,IFERROR($F2962,0))</f>
        <v/>
      </c>
      <c r="L2962" s="9">
        <f>IF(COUNTA($A2962:$H2962)=0,"",IF($J2962="OTRO",IFERROR(LOOKUP(2,1/(((LISTS!$H$2:$H$26&lt;&gt;"")*ISNUMBER(SEARCH(LISTS!$H$2:$H$26,$G2962)))+((LISTS!$I$2:$I$26&lt;&gt;"")*ISNUMBER(SEARCH(LISTS!$I$2:$I$26,$E2962)))),LISTS!$L$2:$L$26),"Concepto DIAN no mapeado a casilla automatica"),IF(LEFT($J2962,4)="TOPE","Control automatico DIAN: "&amp;$J2962,"Casilla automatica: "&amp;$J2962)))</f>
        <v/>
      </c>
    </row>
    <row r="2963">
      <c r="A2963" s="9" t="n"/>
      <c r="B2963" s="9" t="n"/>
      <c r="C2963" s="9" t="n"/>
      <c r="D2963" s="9" t="n"/>
      <c r="E2963" s="9" t="n"/>
      <c r="F2963" s="11" t="n"/>
      <c r="G2963" s="9" t="n"/>
      <c r="H2963" s="9" t="n"/>
      <c r="I2963" s="9">
        <f>IF(COUNTA($A2963:$H2963)=0,"",IF($J2963="OTRO","NO","SI"))</f>
        <v/>
      </c>
      <c r="J2963" s="9">
        <f>IF(COUNTA($A2963:$H2963)=0,"",IFERROR(LOOKUP(2,1/(((LISTS!$H$2:$H$26&lt;&gt;"")*ISNUMBER(SEARCH(LISTS!$H$2:$H$26,$G2963)))+((LISTS!$I$2:$I$26&lt;&gt;"")*ISNUMBER(SEARCH(LISTS!$I$2:$I$26,$E2963)))),LISTS!$K$2:$K$26),"OTRO"))</f>
        <v/>
      </c>
      <c r="K2963" s="11">
        <f>IF($I2963&lt;&gt;"SI",0,IFERROR($F2963,0))</f>
        <v/>
      </c>
      <c r="L2963" s="9">
        <f>IF(COUNTA($A2963:$H2963)=0,"",IF($J2963="OTRO",IFERROR(LOOKUP(2,1/(((LISTS!$H$2:$H$26&lt;&gt;"")*ISNUMBER(SEARCH(LISTS!$H$2:$H$26,$G2963)))+((LISTS!$I$2:$I$26&lt;&gt;"")*ISNUMBER(SEARCH(LISTS!$I$2:$I$26,$E2963)))),LISTS!$L$2:$L$26),"Concepto DIAN no mapeado a casilla automatica"),IF(LEFT($J2963,4)="TOPE","Control automatico DIAN: "&amp;$J2963,"Casilla automatica: "&amp;$J2963)))</f>
        <v/>
      </c>
    </row>
    <row r="2964">
      <c r="A2964" s="9" t="n"/>
      <c r="B2964" s="9" t="n"/>
      <c r="C2964" s="9" t="n"/>
      <c r="D2964" s="9" t="n"/>
      <c r="E2964" s="9" t="n"/>
      <c r="F2964" s="11" t="n"/>
      <c r="G2964" s="9" t="n"/>
      <c r="H2964" s="9" t="n"/>
      <c r="I2964" s="9">
        <f>IF(COUNTA($A2964:$H2964)=0,"",IF($J2964="OTRO","NO","SI"))</f>
        <v/>
      </c>
      <c r="J2964" s="9">
        <f>IF(COUNTA($A2964:$H2964)=0,"",IFERROR(LOOKUP(2,1/(((LISTS!$H$2:$H$26&lt;&gt;"")*ISNUMBER(SEARCH(LISTS!$H$2:$H$26,$G2964)))+((LISTS!$I$2:$I$26&lt;&gt;"")*ISNUMBER(SEARCH(LISTS!$I$2:$I$26,$E2964)))),LISTS!$K$2:$K$26),"OTRO"))</f>
        <v/>
      </c>
      <c r="K2964" s="11">
        <f>IF($I2964&lt;&gt;"SI",0,IFERROR($F2964,0))</f>
        <v/>
      </c>
      <c r="L2964" s="9">
        <f>IF(COUNTA($A2964:$H2964)=0,"",IF($J2964="OTRO",IFERROR(LOOKUP(2,1/(((LISTS!$H$2:$H$26&lt;&gt;"")*ISNUMBER(SEARCH(LISTS!$H$2:$H$26,$G2964)))+((LISTS!$I$2:$I$26&lt;&gt;"")*ISNUMBER(SEARCH(LISTS!$I$2:$I$26,$E2964)))),LISTS!$L$2:$L$26),"Concepto DIAN no mapeado a casilla automatica"),IF(LEFT($J2964,4)="TOPE","Control automatico DIAN: "&amp;$J2964,"Casilla automatica: "&amp;$J2964)))</f>
        <v/>
      </c>
    </row>
    <row r="2965">
      <c r="A2965" s="9" t="n"/>
      <c r="B2965" s="9" t="n"/>
      <c r="C2965" s="9" t="n"/>
      <c r="D2965" s="9" t="n"/>
      <c r="E2965" s="9" t="n"/>
      <c r="F2965" s="11" t="n"/>
      <c r="G2965" s="9" t="n"/>
      <c r="H2965" s="9" t="n"/>
      <c r="I2965" s="9">
        <f>IF(COUNTA($A2965:$H2965)=0,"",IF($J2965="OTRO","NO","SI"))</f>
        <v/>
      </c>
      <c r="J2965" s="9">
        <f>IF(COUNTA($A2965:$H2965)=0,"",IFERROR(LOOKUP(2,1/(((LISTS!$H$2:$H$26&lt;&gt;"")*ISNUMBER(SEARCH(LISTS!$H$2:$H$26,$G2965)))+((LISTS!$I$2:$I$26&lt;&gt;"")*ISNUMBER(SEARCH(LISTS!$I$2:$I$26,$E2965)))),LISTS!$K$2:$K$26),"OTRO"))</f>
        <v/>
      </c>
      <c r="K2965" s="11">
        <f>IF($I2965&lt;&gt;"SI",0,IFERROR($F2965,0))</f>
        <v/>
      </c>
      <c r="L2965" s="9">
        <f>IF(COUNTA($A2965:$H2965)=0,"",IF($J2965="OTRO",IFERROR(LOOKUP(2,1/(((LISTS!$H$2:$H$26&lt;&gt;"")*ISNUMBER(SEARCH(LISTS!$H$2:$H$26,$G2965)))+((LISTS!$I$2:$I$26&lt;&gt;"")*ISNUMBER(SEARCH(LISTS!$I$2:$I$26,$E2965)))),LISTS!$L$2:$L$26),"Concepto DIAN no mapeado a casilla automatica"),IF(LEFT($J2965,4)="TOPE","Control automatico DIAN: "&amp;$J2965,"Casilla automatica: "&amp;$J2965)))</f>
        <v/>
      </c>
    </row>
    <row r="2966">
      <c r="A2966" s="9" t="n"/>
      <c r="B2966" s="9" t="n"/>
      <c r="C2966" s="9" t="n"/>
      <c r="D2966" s="9" t="n"/>
      <c r="E2966" s="9" t="n"/>
      <c r="F2966" s="11" t="n"/>
      <c r="G2966" s="9" t="n"/>
      <c r="H2966" s="9" t="n"/>
      <c r="I2966" s="9">
        <f>IF(COUNTA($A2966:$H2966)=0,"",IF($J2966="OTRO","NO","SI"))</f>
        <v/>
      </c>
      <c r="J2966" s="9">
        <f>IF(COUNTA($A2966:$H2966)=0,"",IFERROR(LOOKUP(2,1/(((LISTS!$H$2:$H$26&lt;&gt;"")*ISNUMBER(SEARCH(LISTS!$H$2:$H$26,$G2966)))+((LISTS!$I$2:$I$26&lt;&gt;"")*ISNUMBER(SEARCH(LISTS!$I$2:$I$26,$E2966)))),LISTS!$K$2:$K$26),"OTRO"))</f>
        <v/>
      </c>
      <c r="K2966" s="11">
        <f>IF($I2966&lt;&gt;"SI",0,IFERROR($F2966,0))</f>
        <v/>
      </c>
      <c r="L2966" s="9">
        <f>IF(COUNTA($A2966:$H2966)=0,"",IF($J2966="OTRO",IFERROR(LOOKUP(2,1/(((LISTS!$H$2:$H$26&lt;&gt;"")*ISNUMBER(SEARCH(LISTS!$H$2:$H$26,$G2966)))+((LISTS!$I$2:$I$26&lt;&gt;"")*ISNUMBER(SEARCH(LISTS!$I$2:$I$26,$E2966)))),LISTS!$L$2:$L$26),"Concepto DIAN no mapeado a casilla automatica"),IF(LEFT($J2966,4)="TOPE","Control automatico DIAN: "&amp;$J2966,"Casilla automatica: "&amp;$J2966)))</f>
        <v/>
      </c>
    </row>
    <row r="2967">
      <c r="A2967" s="9" t="n"/>
      <c r="B2967" s="9" t="n"/>
      <c r="C2967" s="9" t="n"/>
      <c r="D2967" s="9" t="n"/>
      <c r="E2967" s="9" t="n"/>
      <c r="F2967" s="11" t="n"/>
      <c r="G2967" s="9" t="n"/>
      <c r="H2967" s="9" t="n"/>
      <c r="I2967" s="9">
        <f>IF(COUNTA($A2967:$H2967)=0,"",IF($J2967="OTRO","NO","SI"))</f>
        <v/>
      </c>
      <c r="J2967" s="9">
        <f>IF(COUNTA($A2967:$H2967)=0,"",IFERROR(LOOKUP(2,1/(((LISTS!$H$2:$H$26&lt;&gt;"")*ISNUMBER(SEARCH(LISTS!$H$2:$H$26,$G2967)))+((LISTS!$I$2:$I$26&lt;&gt;"")*ISNUMBER(SEARCH(LISTS!$I$2:$I$26,$E2967)))),LISTS!$K$2:$K$26),"OTRO"))</f>
        <v/>
      </c>
      <c r="K2967" s="11">
        <f>IF($I2967&lt;&gt;"SI",0,IFERROR($F2967,0))</f>
        <v/>
      </c>
      <c r="L2967" s="9">
        <f>IF(COUNTA($A2967:$H2967)=0,"",IF($J2967="OTRO",IFERROR(LOOKUP(2,1/(((LISTS!$H$2:$H$26&lt;&gt;"")*ISNUMBER(SEARCH(LISTS!$H$2:$H$26,$G2967)))+((LISTS!$I$2:$I$26&lt;&gt;"")*ISNUMBER(SEARCH(LISTS!$I$2:$I$26,$E2967)))),LISTS!$L$2:$L$26),"Concepto DIAN no mapeado a casilla automatica"),IF(LEFT($J2967,4)="TOPE","Control automatico DIAN: "&amp;$J2967,"Casilla automatica: "&amp;$J2967)))</f>
        <v/>
      </c>
    </row>
    <row r="2968">
      <c r="A2968" s="9" t="n"/>
      <c r="B2968" s="9" t="n"/>
      <c r="C2968" s="9" t="n"/>
      <c r="D2968" s="9" t="n"/>
      <c r="E2968" s="9" t="n"/>
      <c r="F2968" s="11" t="n"/>
      <c r="G2968" s="9" t="n"/>
      <c r="H2968" s="9" t="n"/>
      <c r="I2968" s="9">
        <f>IF(COUNTA($A2968:$H2968)=0,"",IF($J2968="OTRO","NO","SI"))</f>
        <v/>
      </c>
      <c r="J2968" s="9">
        <f>IF(COUNTA($A2968:$H2968)=0,"",IFERROR(LOOKUP(2,1/(((LISTS!$H$2:$H$26&lt;&gt;"")*ISNUMBER(SEARCH(LISTS!$H$2:$H$26,$G2968)))+((LISTS!$I$2:$I$26&lt;&gt;"")*ISNUMBER(SEARCH(LISTS!$I$2:$I$26,$E2968)))),LISTS!$K$2:$K$26),"OTRO"))</f>
        <v/>
      </c>
      <c r="K2968" s="11">
        <f>IF($I2968&lt;&gt;"SI",0,IFERROR($F2968,0))</f>
        <v/>
      </c>
      <c r="L2968" s="9">
        <f>IF(COUNTA($A2968:$H2968)=0,"",IF($J2968="OTRO",IFERROR(LOOKUP(2,1/(((LISTS!$H$2:$H$26&lt;&gt;"")*ISNUMBER(SEARCH(LISTS!$H$2:$H$26,$G2968)))+((LISTS!$I$2:$I$26&lt;&gt;"")*ISNUMBER(SEARCH(LISTS!$I$2:$I$26,$E2968)))),LISTS!$L$2:$L$26),"Concepto DIAN no mapeado a casilla automatica"),IF(LEFT($J2968,4)="TOPE","Control automatico DIAN: "&amp;$J2968,"Casilla automatica: "&amp;$J2968)))</f>
        <v/>
      </c>
    </row>
    <row r="2969">
      <c r="A2969" s="9" t="n"/>
      <c r="B2969" s="9" t="n"/>
      <c r="C2969" s="9" t="n"/>
      <c r="D2969" s="9" t="n"/>
      <c r="E2969" s="9" t="n"/>
      <c r="F2969" s="11" t="n"/>
      <c r="G2969" s="9" t="n"/>
      <c r="H2969" s="9" t="n"/>
      <c r="I2969" s="9">
        <f>IF(COUNTA($A2969:$H2969)=0,"",IF($J2969="OTRO","NO","SI"))</f>
        <v/>
      </c>
      <c r="J2969" s="9">
        <f>IF(COUNTA($A2969:$H2969)=0,"",IFERROR(LOOKUP(2,1/(((LISTS!$H$2:$H$26&lt;&gt;"")*ISNUMBER(SEARCH(LISTS!$H$2:$H$26,$G2969)))+((LISTS!$I$2:$I$26&lt;&gt;"")*ISNUMBER(SEARCH(LISTS!$I$2:$I$26,$E2969)))),LISTS!$K$2:$K$26),"OTRO"))</f>
        <v/>
      </c>
      <c r="K2969" s="11">
        <f>IF($I2969&lt;&gt;"SI",0,IFERROR($F2969,0))</f>
        <v/>
      </c>
      <c r="L2969" s="9">
        <f>IF(COUNTA($A2969:$H2969)=0,"",IF($J2969="OTRO",IFERROR(LOOKUP(2,1/(((LISTS!$H$2:$H$26&lt;&gt;"")*ISNUMBER(SEARCH(LISTS!$H$2:$H$26,$G2969)))+((LISTS!$I$2:$I$26&lt;&gt;"")*ISNUMBER(SEARCH(LISTS!$I$2:$I$26,$E2969)))),LISTS!$L$2:$L$26),"Concepto DIAN no mapeado a casilla automatica"),IF(LEFT($J2969,4)="TOPE","Control automatico DIAN: "&amp;$J2969,"Casilla automatica: "&amp;$J2969)))</f>
        <v/>
      </c>
    </row>
    <row r="2970">
      <c r="A2970" s="9" t="n"/>
      <c r="B2970" s="9" t="n"/>
      <c r="C2970" s="9" t="n"/>
      <c r="D2970" s="9" t="n"/>
      <c r="E2970" s="9" t="n"/>
      <c r="F2970" s="11" t="n"/>
      <c r="G2970" s="9" t="n"/>
      <c r="H2970" s="9" t="n"/>
      <c r="I2970" s="9">
        <f>IF(COUNTA($A2970:$H2970)=0,"",IF($J2970="OTRO","NO","SI"))</f>
        <v/>
      </c>
      <c r="J2970" s="9">
        <f>IF(COUNTA($A2970:$H2970)=0,"",IFERROR(LOOKUP(2,1/(((LISTS!$H$2:$H$26&lt;&gt;"")*ISNUMBER(SEARCH(LISTS!$H$2:$H$26,$G2970)))+((LISTS!$I$2:$I$26&lt;&gt;"")*ISNUMBER(SEARCH(LISTS!$I$2:$I$26,$E2970)))),LISTS!$K$2:$K$26),"OTRO"))</f>
        <v/>
      </c>
      <c r="K2970" s="11">
        <f>IF($I2970&lt;&gt;"SI",0,IFERROR($F2970,0))</f>
        <v/>
      </c>
      <c r="L2970" s="9">
        <f>IF(COUNTA($A2970:$H2970)=0,"",IF($J2970="OTRO",IFERROR(LOOKUP(2,1/(((LISTS!$H$2:$H$26&lt;&gt;"")*ISNUMBER(SEARCH(LISTS!$H$2:$H$26,$G2970)))+((LISTS!$I$2:$I$26&lt;&gt;"")*ISNUMBER(SEARCH(LISTS!$I$2:$I$26,$E2970)))),LISTS!$L$2:$L$26),"Concepto DIAN no mapeado a casilla automatica"),IF(LEFT($J2970,4)="TOPE","Control automatico DIAN: "&amp;$J2970,"Casilla automatica: "&amp;$J2970)))</f>
        <v/>
      </c>
    </row>
    <row r="2971">
      <c r="A2971" s="9" t="n"/>
      <c r="B2971" s="9" t="n"/>
      <c r="C2971" s="9" t="n"/>
      <c r="D2971" s="9" t="n"/>
      <c r="E2971" s="9" t="n"/>
      <c r="F2971" s="11" t="n"/>
      <c r="G2971" s="9" t="n"/>
      <c r="H2971" s="9" t="n"/>
      <c r="I2971" s="9">
        <f>IF(COUNTA($A2971:$H2971)=0,"",IF($J2971="OTRO","NO","SI"))</f>
        <v/>
      </c>
      <c r="J2971" s="9">
        <f>IF(COUNTA($A2971:$H2971)=0,"",IFERROR(LOOKUP(2,1/(((LISTS!$H$2:$H$26&lt;&gt;"")*ISNUMBER(SEARCH(LISTS!$H$2:$H$26,$G2971)))+((LISTS!$I$2:$I$26&lt;&gt;"")*ISNUMBER(SEARCH(LISTS!$I$2:$I$26,$E2971)))),LISTS!$K$2:$K$26),"OTRO"))</f>
        <v/>
      </c>
      <c r="K2971" s="11">
        <f>IF($I2971&lt;&gt;"SI",0,IFERROR($F2971,0))</f>
        <v/>
      </c>
      <c r="L2971" s="9">
        <f>IF(COUNTA($A2971:$H2971)=0,"",IF($J2971="OTRO",IFERROR(LOOKUP(2,1/(((LISTS!$H$2:$H$26&lt;&gt;"")*ISNUMBER(SEARCH(LISTS!$H$2:$H$26,$G2971)))+((LISTS!$I$2:$I$26&lt;&gt;"")*ISNUMBER(SEARCH(LISTS!$I$2:$I$26,$E2971)))),LISTS!$L$2:$L$26),"Concepto DIAN no mapeado a casilla automatica"),IF(LEFT($J2971,4)="TOPE","Control automatico DIAN: "&amp;$J2971,"Casilla automatica: "&amp;$J2971)))</f>
        <v/>
      </c>
    </row>
    <row r="2972">
      <c r="A2972" s="9" t="n"/>
      <c r="B2972" s="9" t="n"/>
      <c r="C2972" s="9" t="n"/>
      <c r="D2972" s="9" t="n"/>
      <c r="E2972" s="9" t="n"/>
      <c r="F2972" s="11" t="n"/>
      <c r="G2972" s="9" t="n"/>
      <c r="H2972" s="9" t="n"/>
      <c r="I2972" s="9">
        <f>IF(COUNTA($A2972:$H2972)=0,"",IF($J2972="OTRO","NO","SI"))</f>
        <v/>
      </c>
      <c r="J2972" s="9">
        <f>IF(COUNTA($A2972:$H2972)=0,"",IFERROR(LOOKUP(2,1/(((LISTS!$H$2:$H$26&lt;&gt;"")*ISNUMBER(SEARCH(LISTS!$H$2:$H$26,$G2972)))+((LISTS!$I$2:$I$26&lt;&gt;"")*ISNUMBER(SEARCH(LISTS!$I$2:$I$26,$E2972)))),LISTS!$K$2:$K$26),"OTRO"))</f>
        <v/>
      </c>
      <c r="K2972" s="11">
        <f>IF($I2972&lt;&gt;"SI",0,IFERROR($F2972,0))</f>
        <v/>
      </c>
      <c r="L2972" s="9">
        <f>IF(COUNTA($A2972:$H2972)=0,"",IF($J2972="OTRO",IFERROR(LOOKUP(2,1/(((LISTS!$H$2:$H$26&lt;&gt;"")*ISNUMBER(SEARCH(LISTS!$H$2:$H$26,$G2972)))+((LISTS!$I$2:$I$26&lt;&gt;"")*ISNUMBER(SEARCH(LISTS!$I$2:$I$26,$E2972)))),LISTS!$L$2:$L$26),"Concepto DIAN no mapeado a casilla automatica"),IF(LEFT($J2972,4)="TOPE","Control automatico DIAN: "&amp;$J2972,"Casilla automatica: "&amp;$J2972)))</f>
        <v/>
      </c>
    </row>
    <row r="2973">
      <c r="A2973" s="9" t="n"/>
      <c r="B2973" s="9" t="n"/>
      <c r="C2973" s="9" t="n"/>
      <c r="D2973" s="9" t="n"/>
      <c r="E2973" s="9" t="n"/>
      <c r="F2973" s="11" t="n"/>
      <c r="G2973" s="9" t="n"/>
      <c r="H2973" s="9" t="n"/>
      <c r="I2973" s="9">
        <f>IF(COUNTA($A2973:$H2973)=0,"",IF($J2973="OTRO","NO","SI"))</f>
        <v/>
      </c>
      <c r="J2973" s="9">
        <f>IF(COUNTA($A2973:$H2973)=0,"",IFERROR(LOOKUP(2,1/(((LISTS!$H$2:$H$26&lt;&gt;"")*ISNUMBER(SEARCH(LISTS!$H$2:$H$26,$G2973)))+((LISTS!$I$2:$I$26&lt;&gt;"")*ISNUMBER(SEARCH(LISTS!$I$2:$I$26,$E2973)))),LISTS!$K$2:$K$26),"OTRO"))</f>
        <v/>
      </c>
      <c r="K2973" s="11">
        <f>IF($I2973&lt;&gt;"SI",0,IFERROR($F2973,0))</f>
        <v/>
      </c>
      <c r="L2973" s="9">
        <f>IF(COUNTA($A2973:$H2973)=0,"",IF($J2973="OTRO",IFERROR(LOOKUP(2,1/(((LISTS!$H$2:$H$26&lt;&gt;"")*ISNUMBER(SEARCH(LISTS!$H$2:$H$26,$G2973)))+((LISTS!$I$2:$I$26&lt;&gt;"")*ISNUMBER(SEARCH(LISTS!$I$2:$I$26,$E2973)))),LISTS!$L$2:$L$26),"Concepto DIAN no mapeado a casilla automatica"),IF(LEFT($J2973,4)="TOPE","Control automatico DIAN: "&amp;$J2973,"Casilla automatica: "&amp;$J2973)))</f>
        <v/>
      </c>
    </row>
    <row r="2974">
      <c r="A2974" s="9" t="n"/>
      <c r="B2974" s="9" t="n"/>
      <c r="C2974" s="9" t="n"/>
      <c r="D2974" s="9" t="n"/>
      <c r="E2974" s="9" t="n"/>
      <c r="F2974" s="11" t="n"/>
      <c r="G2974" s="9" t="n"/>
      <c r="H2974" s="9" t="n"/>
      <c r="I2974" s="9">
        <f>IF(COUNTA($A2974:$H2974)=0,"",IF($J2974="OTRO","NO","SI"))</f>
        <v/>
      </c>
      <c r="J2974" s="9">
        <f>IF(COUNTA($A2974:$H2974)=0,"",IFERROR(LOOKUP(2,1/(((LISTS!$H$2:$H$26&lt;&gt;"")*ISNUMBER(SEARCH(LISTS!$H$2:$H$26,$G2974)))+((LISTS!$I$2:$I$26&lt;&gt;"")*ISNUMBER(SEARCH(LISTS!$I$2:$I$26,$E2974)))),LISTS!$K$2:$K$26),"OTRO"))</f>
        <v/>
      </c>
      <c r="K2974" s="11">
        <f>IF($I2974&lt;&gt;"SI",0,IFERROR($F2974,0))</f>
        <v/>
      </c>
      <c r="L2974" s="9">
        <f>IF(COUNTA($A2974:$H2974)=0,"",IF($J2974="OTRO",IFERROR(LOOKUP(2,1/(((LISTS!$H$2:$H$26&lt;&gt;"")*ISNUMBER(SEARCH(LISTS!$H$2:$H$26,$G2974)))+((LISTS!$I$2:$I$26&lt;&gt;"")*ISNUMBER(SEARCH(LISTS!$I$2:$I$26,$E2974)))),LISTS!$L$2:$L$26),"Concepto DIAN no mapeado a casilla automatica"),IF(LEFT($J2974,4)="TOPE","Control automatico DIAN: "&amp;$J2974,"Casilla automatica: "&amp;$J2974)))</f>
        <v/>
      </c>
    </row>
    <row r="2975">
      <c r="A2975" s="9" t="n"/>
      <c r="B2975" s="9" t="n"/>
      <c r="C2975" s="9" t="n"/>
      <c r="D2975" s="9" t="n"/>
      <c r="E2975" s="9" t="n"/>
      <c r="F2975" s="11" t="n"/>
      <c r="G2975" s="9" t="n"/>
      <c r="H2975" s="9" t="n"/>
      <c r="I2975" s="9">
        <f>IF(COUNTA($A2975:$H2975)=0,"",IF($J2975="OTRO","NO","SI"))</f>
        <v/>
      </c>
      <c r="J2975" s="9">
        <f>IF(COUNTA($A2975:$H2975)=0,"",IFERROR(LOOKUP(2,1/(((LISTS!$H$2:$H$26&lt;&gt;"")*ISNUMBER(SEARCH(LISTS!$H$2:$H$26,$G2975)))+((LISTS!$I$2:$I$26&lt;&gt;"")*ISNUMBER(SEARCH(LISTS!$I$2:$I$26,$E2975)))),LISTS!$K$2:$K$26),"OTRO"))</f>
        <v/>
      </c>
      <c r="K2975" s="11">
        <f>IF($I2975&lt;&gt;"SI",0,IFERROR($F2975,0))</f>
        <v/>
      </c>
      <c r="L2975" s="9">
        <f>IF(COUNTA($A2975:$H2975)=0,"",IF($J2975="OTRO",IFERROR(LOOKUP(2,1/(((LISTS!$H$2:$H$26&lt;&gt;"")*ISNUMBER(SEARCH(LISTS!$H$2:$H$26,$G2975)))+((LISTS!$I$2:$I$26&lt;&gt;"")*ISNUMBER(SEARCH(LISTS!$I$2:$I$26,$E2975)))),LISTS!$L$2:$L$26),"Concepto DIAN no mapeado a casilla automatica"),IF(LEFT($J2975,4)="TOPE","Control automatico DIAN: "&amp;$J2975,"Casilla automatica: "&amp;$J2975)))</f>
        <v/>
      </c>
    </row>
    <row r="2976">
      <c r="A2976" s="9" t="n"/>
      <c r="B2976" s="9" t="n"/>
      <c r="C2976" s="9" t="n"/>
      <c r="D2976" s="9" t="n"/>
      <c r="E2976" s="9" t="n"/>
      <c r="F2976" s="11" t="n"/>
      <c r="G2976" s="9" t="n"/>
      <c r="H2976" s="9" t="n"/>
      <c r="I2976" s="9">
        <f>IF(COUNTA($A2976:$H2976)=0,"",IF($J2976="OTRO","NO","SI"))</f>
        <v/>
      </c>
      <c r="J2976" s="9">
        <f>IF(COUNTA($A2976:$H2976)=0,"",IFERROR(LOOKUP(2,1/(((LISTS!$H$2:$H$26&lt;&gt;"")*ISNUMBER(SEARCH(LISTS!$H$2:$H$26,$G2976)))+((LISTS!$I$2:$I$26&lt;&gt;"")*ISNUMBER(SEARCH(LISTS!$I$2:$I$26,$E2976)))),LISTS!$K$2:$K$26),"OTRO"))</f>
        <v/>
      </c>
      <c r="K2976" s="11">
        <f>IF($I2976&lt;&gt;"SI",0,IFERROR($F2976,0))</f>
        <v/>
      </c>
      <c r="L2976" s="9">
        <f>IF(COUNTA($A2976:$H2976)=0,"",IF($J2976="OTRO",IFERROR(LOOKUP(2,1/(((LISTS!$H$2:$H$26&lt;&gt;"")*ISNUMBER(SEARCH(LISTS!$H$2:$H$26,$G2976)))+((LISTS!$I$2:$I$26&lt;&gt;"")*ISNUMBER(SEARCH(LISTS!$I$2:$I$26,$E2976)))),LISTS!$L$2:$L$26),"Concepto DIAN no mapeado a casilla automatica"),IF(LEFT($J2976,4)="TOPE","Control automatico DIAN: "&amp;$J2976,"Casilla automatica: "&amp;$J2976)))</f>
        <v/>
      </c>
    </row>
    <row r="2977">
      <c r="A2977" s="9" t="n"/>
      <c r="B2977" s="9" t="n"/>
      <c r="C2977" s="9" t="n"/>
      <c r="D2977" s="9" t="n"/>
      <c r="E2977" s="9" t="n"/>
      <c r="F2977" s="11" t="n"/>
      <c r="G2977" s="9" t="n"/>
      <c r="H2977" s="9" t="n"/>
      <c r="I2977" s="9">
        <f>IF(COUNTA($A2977:$H2977)=0,"",IF($J2977="OTRO","NO","SI"))</f>
        <v/>
      </c>
      <c r="J2977" s="9">
        <f>IF(COUNTA($A2977:$H2977)=0,"",IFERROR(LOOKUP(2,1/(((LISTS!$H$2:$H$26&lt;&gt;"")*ISNUMBER(SEARCH(LISTS!$H$2:$H$26,$G2977)))+((LISTS!$I$2:$I$26&lt;&gt;"")*ISNUMBER(SEARCH(LISTS!$I$2:$I$26,$E2977)))),LISTS!$K$2:$K$26),"OTRO"))</f>
        <v/>
      </c>
      <c r="K2977" s="11">
        <f>IF($I2977&lt;&gt;"SI",0,IFERROR($F2977,0))</f>
        <v/>
      </c>
      <c r="L2977" s="9">
        <f>IF(COUNTA($A2977:$H2977)=0,"",IF($J2977="OTRO",IFERROR(LOOKUP(2,1/(((LISTS!$H$2:$H$26&lt;&gt;"")*ISNUMBER(SEARCH(LISTS!$H$2:$H$26,$G2977)))+((LISTS!$I$2:$I$26&lt;&gt;"")*ISNUMBER(SEARCH(LISTS!$I$2:$I$26,$E2977)))),LISTS!$L$2:$L$26),"Concepto DIAN no mapeado a casilla automatica"),IF(LEFT($J2977,4)="TOPE","Control automatico DIAN: "&amp;$J2977,"Casilla automatica: "&amp;$J2977)))</f>
        <v/>
      </c>
    </row>
    <row r="2978">
      <c r="A2978" s="9" t="n"/>
      <c r="B2978" s="9" t="n"/>
      <c r="C2978" s="9" t="n"/>
      <c r="D2978" s="9" t="n"/>
      <c r="E2978" s="9" t="n"/>
      <c r="F2978" s="11" t="n"/>
      <c r="G2978" s="9" t="n"/>
      <c r="H2978" s="9" t="n"/>
      <c r="I2978" s="9">
        <f>IF(COUNTA($A2978:$H2978)=0,"",IF($J2978="OTRO","NO","SI"))</f>
        <v/>
      </c>
      <c r="J2978" s="9">
        <f>IF(COUNTA($A2978:$H2978)=0,"",IFERROR(LOOKUP(2,1/(((LISTS!$H$2:$H$26&lt;&gt;"")*ISNUMBER(SEARCH(LISTS!$H$2:$H$26,$G2978)))+((LISTS!$I$2:$I$26&lt;&gt;"")*ISNUMBER(SEARCH(LISTS!$I$2:$I$26,$E2978)))),LISTS!$K$2:$K$26),"OTRO"))</f>
        <v/>
      </c>
      <c r="K2978" s="11">
        <f>IF($I2978&lt;&gt;"SI",0,IFERROR($F2978,0))</f>
        <v/>
      </c>
      <c r="L2978" s="9">
        <f>IF(COUNTA($A2978:$H2978)=0,"",IF($J2978="OTRO",IFERROR(LOOKUP(2,1/(((LISTS!$H$2:$H$26&lt;&gt;"")*ISNUMBER(SEARCH(LISTS!$H$2:$H$26,$G2978)))+((LISTS!$I$2:$I$26&lt;&gt;"")*ISNUMBER(SEARCH(LISTS!$I$2:$I$26,$E2978)))),LISTS!$L$2:$L$26),"Concepto DIAN no mapeado a casilla automatica"),IF(LEFT($J2978,4)="TOPE","Control automatico DIAN: "&amp;$J2978,"Casilla automatica: "&amp;$J2978)))</f>
        <v/>
      </c>
    </row>
    <row r="2979">
      <c r="A2979" s="9" t="n"/>
      <c r="B2979" s="9" t="n"/>
      <c r="C2979" s="9" t="n"/>
      <c r="D2979" s="9" t="n"/>
      <c r="E2979" s="9" t="n"/>
      <c r="F2979" s="11" t="n"/>
      <c r="G2979" s="9" t="n"/>
      <c r="H2979" s="9" t="n"/>
      <c r="I2979" s="9">
        <f>IF(COUNTA($A2979:$H2979)=0,"",IF($J2979="OTRO","NO","SI"))</f>
        <v/>
      </c>
      <c r="J2979" s="9">
        <f>IF(COUNTA($A2979:$H2979)=0,"",IFERROR(LOOKUP(2,1/(((LISTS!$H$2:$H$26&lt;&gt;"")*ISNUMBER(SEARCH(LISTS!$H$2:$H$26,$G2979)))+((LISTS!$I$2:$I$26&lt;&gt;"")*ISNUMBER(SEARCH(LISTS!$I$2:$I$26,$E2979)))),LISTS!$K$2:$K$26),"OTRO"))</f>
        <v/>
      </c>
      <c r="K2979" s="11">
        <f>IF($I2979&lt;&gt;"SI",0,IFERROR($F2979,0))</f>
        <v/>
      </c>
      <c r="L2979" s="9">
        <f>IF(COUNTA($A2979:$H2979)=0,"",IF($J2979="OTRO",IFERROR(LOOKUP(2,1/(((LISTS!$H$2:$H$26&lt;&gt;"")*ISNUMBER(SEARCH(LISTS!$H$2:$H$26,$G2979)))+((LISTS!$I$2:$I$26&lt;&gt;"")*ISNUMBER(SEARCH(LISTS!$I$2:$I$26,$E2979)))),LISTS!$L$2:$L$26),"Concepto DIAN no mapeado a casilla automatica"),IF(LEFT($J2979,4)="TOPE","Control automatico DIAN: "&amp;$J2979,"Casilla automatica: "&amp;$J2979)))</f>
        <v/>
      </c>
    </row>
    <row r="2980">
      <c r="A2980" s="9" t="n"/>
      <c r="B2980" s="9" t="n"/>
      <c r="C2980" s="9" t="n"/>
      <c r="D2980" s="9" t="n"/>
      <c r="E2980" s="9" t="n"/>
      <c r="F2980" s="11" t="n"/>
      <c r="G2980" s="9" t="n"/>
      <c r="H2980" s="9" t="n"/>
      <c r="I2980" s="9">
        <f>IF(COUNTA($A2980:$H2980)=0,"",IF($J2980="OTRO","NO","SI"))</f>
        <v/>
      </c>
      <c r="J2980" s="9">
        <f>IF(COUNTA($A2980:$H2980)=0,"",IFERROR(LOOKUP(2,1/(((LISTS!$H$2:$H$26&lt;&gt;"")*ISNUMBER(SEARCH(LISTS!$H$2:$H$26,$G2980)))+((LISTS!$I$2:$I$26&lt;&gt;"")*ISNUMBER(SEARCH(LISTS!$I$2:$I$26,$E2980)))),LISTS!$K$2:$K$26),"OTRO"))</f>
        <v/>
      </c>
      <c r="K2980" s="11">
        <f>IF($I2980&lt;&gt;"SI",0,IFERROR($F2980,0))</f>
        <v/>
      </c>
      <c r="L2980" s="9">
        <f>IF(COUNTA($A2980:$H2980)=0,"",IF($J2980="OTRO",IFERROR(LOOKUP(2,1/(((LISTS!$H$2:$H$26&lt;&gt;"")*ISNUMBER(SEARCH(LISTS!$H$2:$H$26,$G2980)))+((LISTS!$I$2:$I$26&lt;&gt;"")*ISNUMBER(SEARCH(LISTS!$I$2:$I$26,$E2980)))),LISTS!$L$2:$L$26),"Concepto DIAN no mapeado a casilla automatica"),IF(LEFT($J2980,4)="TOPE","Control automatico DIAN: "&amp;$J2980,"Casilla automatica: "&amp;$J2980)))</f>
        <v/>
      </c>
    </row>
    <row r="2981">
      <c r="A2981" s="9" t="n"/>
      <c r="B2981" s="9" t="n"/>
      <c r="C2981" s="9" t="n"/>
      <c r="D2981" s="9" t="n"/>
      <c r="E2981" s="9" t="n"/>
      <c r="F2981" s="11" t="n"/>
      <c r="G2981" s="9" t="n"/>
      <c r="H2981" s="9" t="n"/>
      <c r="I2981" s="9">
        <f>IF(COUNTA($A2981:$H2981)=0,"",IF($J2981="OTRO","NO","SI"))</f>
        <v/>
      </c>
      <c r="J2981" s="9">
        <f>IF(COUNTA($A2981:$H2981)=0,"",IFERROR(LOOKUP(2,1/(((LISTS!$H$2:$H$26&lt;&gt;"")*ISNUMBER(SEARCH(LISTS!$H$2:$H$26,$G2981)))+((LISTS!$I$2:$I$26&lt;&gt;"")*ISNUMBER(SEARCH(LISTS!$I$2:$I$26,$E2981)))),LISTS!$K$2:$K$26),"OTRO"))</f>
        <v/>
      </c>
      <c r="K2981" s="11">
        <f>IF($I2981&lt;&gt;"SI",0,IFERROR($F2981,0))</f>
        <v/>
      </c>
      <c r="L2981" s="9">
        <f>IF(COUNTA($A2981:$H2981)=0,"",IF($J2981="OTRO",IFERROR(LOOKUP(2,1/(((LISTS!$H$2:$H$26&lt;&gt;"")*ISNUMBER(SEARCH(LISTS!$H$2:$H$26,$G2981)))+((LISTS!$I$2:$I$26&lt;&gt;"")*ISNUMBER(SEARCH(LISTS!$I$2:$I$26,$E2981)))),LISTS!$L$2:$L$26),"Concepto DIAN no mapeado a casilla automatica"),IF(LEFT($J2981,4)="TOPE","Control automatico DIAN: "&amp;$J2981,"Casilla automatica: "&amp;$J2981)))</f>
        <v/>
      </c>
    </row>
    <row r="2982">
      <c r="A2982" s="9" t="n"/>
      <c r="B2982" s="9" t="n"/>
      <c r="C2982" s="9" t="n"/>
      <c r="D2982" s="9" t="n"/>
      <c r="E2982" s="9" t="n"/>
      <c r="F2982" s="11" t="n"/>
      <c r="G2982" s="9" t="n"/>
      <c r="H2982" s="9" t="n"/>
      <c r="I2982" s="9">
        <f>IF(COUNTA($A2982:$H2982)=0,"",IF($J2982="OTRO","NO","SI"))</f>
        <v/>
      </c>
      <c r="J2982" s="9">
        <f>IF(COUNTA($A2982:$H2982)=0,"",IFERROR(LOOKUP(2,1/(((LISTS!$H$2:$H$26&lt;&gt;"")*ISNUMBER(SEARCH(LISTS!$H$2:$H$26,$G2982)))+((LISTS!$I$2:$I$26&lt;&gt;"")*ISNUMBER(SEARCH(LISTS!$I$2:$I$26,$E2982)))),LISTS!$K$2:$K$26),"OTRO"))</f>
        <v/>
      </c>
      <c r="K2982" s="11">
        <f>IF($I2982&lt;&gt;"SI",0,IFERROR($F2982,0))</f>
        <v/>
      </c>
      <c r="L2982" s="9">
        <f>IF(COUNTA($A2982:$H2982)=0,"",IF($J2982="OTRO",IFERROR(LOOKUP(2,1/(((LISTS!$H$2:$H$26&lt;&gt;"")*ISNUMBER(SEARCH(LISTS!$H$2:$H$26,$G2982)))+((LISTS!$I$2:$I$26&lt;&gt;"")*ISNUMBER(SEARCH(LISTS!$I$2:$I$26,$E2982)))),LISTS!$L$2:$L$26),"Concepto DIAN no mapeado a casilla automatica"),IF(LEFT($J2982,4)="TOPE","Control automatico DIAN: "&amp;$J2982,"Casilla automatica: "&amp;$J2982)))</f>
        <v/>
      </c>
    </row>
    <row r="2983">
      <c r="A2983" s="9" t="n"/>
      <c r="B2983" s="9" t="n"/>
      <c r="C2983" s="9" t="n"/>
      <c r="D2983" s="9" t="n"/>
      <c r="E2983" s="9" t="n"/>
      <c r="F2983" s="11" t="n"/>
      <c r="G2983" s="9" t="n"/>
      <c r="H2983" s="9" t="n"/>
      <c r="I2983" s="9">
        <f>IF(COUNTA($A2983:$H2983)=0,"",IF($J2983="OTRO","NO","SI"))</f>
        <v/>
      </c>
      <c r="J2983" s="9">
        <f>IF(COUNTA($A2983:$H2983)=0,"",IFERROR(LOOKUP(2,1/(((LISTS!$H$2:$H$26&lt;&gt;"")*ISNUMBER(SEARCH(LISTS!$H$2:$H$26,$G2983)))+((LISTS!$I$2:$I$26&lt;&gt;"")*ISNUMBER(SEARCH(LISTS!$I$2:$I$26,$E2983)))),LISTS!$K$2:$K$26),"OTRO"))</f>
        <v/>
      </c>
      <c r="K2983" s="11">
        <f>IF($I2983&lt;&gt;"SI",0,IFERROR($F2983,0))</f>
        <v/>
      </c>
      <c r="L2983" s="9">
        <f>IF(COUNTA($A2983:$H2983)=0,"",IF($J2983="OTRO",IFERROR(LOOKUP(2,1/(((LISTS!$H$2:$H$26&lt;&gt;"")*ISNUMBER(SEARCH(LISTS!$H$2:$H$26,$G2983)))+((LISTS!$I$2:$I$26&lt;&gt;"")*ISNUMBER(SEARCH(LISTS!$I$2:$I$26,$E2983)))),LISTS!$L$2:$L$26),"Concepto DIAN no mapeado a casilla automatica"),IF(LEFT($J2983,4)="TOPE","Control automatico DIAN: "&amp;$J2983,"Casilla automatica: "&amp;$J2983)))</f>
        <v/>
      </c>
    </row>
    <row r="2984">
      <c r="A2984" s="9" t="n"/>
      <c r="B2984" s="9" t="n"/>
      <c r="C2984" s="9" t="n"/>
      <c r="D2984" s="9" t="n"/>
      <c r="E2984" s="9" t="n"/>
      <c r="F2984" s="11" t="n"/>
      <c r="G2984" s="9" t="n"/>
      <c r="H2984" s="9" t="n"/>
      <c r="I2984" s="9">
        <f>IF(COUNTA($A2984:$H2984)=0,"",IF($J2984="OTRO","NO","SI"))</f>
        <v/>
      </c>
      <c r="J2984" s="9">
        <f>IF(COUNTA($A2984:$H2984)=0,"",IFERROR(LOOKUP(2,1/(((LISTS!$H$2:$H$26&lt;&gt;"")*ISNUMBER(SEARCH(LISTS!$H$2:$H$26,$G2984)))+((LISTS!$I$2:$I$26&lt;&gt;"")*ISNUMBER(SEARCH(LISTS!$I$2:$I$26,$E2984)))),LISTS!$K$2:$K$26),"OTRO"))</f>
        <v/>
      </c>
      <c r="K2984" s="11">
        <f>IF($I2984&lt;&gt;"SI",0,IFERROR($F2984,0))</f>
        <v/>
      </c>
      <c r="L2984" s="9">
        <f>IF(COUNTA($A2984:$H2984)=0,"",IF($J2984="OTRO",IFERROR(LOOKUP(2,1/(((LISTS!$H$2:$H$26&lt;&gt;"")*ISNUMBER(SEARCH(LISTS!$H$2:$H$26,$G2984)))+((LISTS!$I$2:$I$26&lt;&gt;"")*ISNUMBER(SEARCH(LISTS!$I$2:$I$26,$E2984)))),LISTS!$L$2:$L$26),"Concepto DIAN no mapeado a casilla automatica"),IF(LEFT($J2984,4)="TOPE","Control automatico DIAN: "&amp;$J2984,"Casilla automatica: "&amp;$J2984)))</f>
        <v/>
      </c>
    </row>
    <row r="2985">
      <c r="A2985" s="9" t="n"/>
      <c r="B2985" s="9" t="n"/>
      <c r="C2985" s="9" t="n"/>
      <c r="D2985" s="9" t="n"/>
      <c r="E2985" s="9" t="n"/>
      <c r="F2985" s="11" t="n"/>
      <c r="G2985" s="9" t="n"/>
      <c r="H2985" s="9" t="n"/>
      <c r="I2985" s="9">
        <f>IF(COUNTA($A2985:$H2985)=0,"",IF($J2985="OTRO","NO","SI"))</f>
        <v/>
      </c>
      <c r="J2985" s="9">
        <f>IF(COUNTA($A2985:$H2985)=0,"",IFERROR(LOOKUP(2,1/(((LISTS!$H$2:$H$26&lt;&gt;"")*ISNUMBER(SEARCH(LISTS!$H$2:$H$26,$G2985)))+((LISTS!$I$2:$I$26&lt;&gt;"")*ISNUMBER(SEARCH(LISTS!$I$2:$I$26,$E2985)))),LISTS!$K$2:$K$26),"OTRO"))</f>
        <v/>
      </c>
      <c r="K2985" s="11">
        <f>IF($I2985&lt;&gt;"SI",0,IFERROR($F2985,0))</f>
        <v/>
      </c>
      <c r="L2985" s="9">
        <f>IF(COUNTA($A2985:$H2985)=0,"",IF($J2985="OTRO",IFERROR(LOOKUP(2,1/(((LISTS!$H$2:$H$26&lt;&gt;"")*ISNUMBER(SEARCH(LISTS!$H$2:$H$26,$G2985)))+((LISTS!$I$2:$I$26&lt;&gt;"")*ISNUMBER(SEARCH(LISTS!$I$2:$I$26,$E2985)))),LISTS!$L$2:$L$26),"Concepto DIAN no mapeado a casilla automatica"),IF(LEFT($J2985,4)="TOPE","Control automatico DIAN: "&amp;$J2985,"Casilla automatica: "&amp;$J2985)))</f>
        <v/>
      </c>
    </row>
    <row r="2986">
      <c r="A2986" s="9" t="n"/>
      <c r="B2986" s="9" t="n"/>
      <c r="C2986" s="9" t="n"/>
      <c r="D2986" s="9" t="n"/>
      <c r="E2986" s="9" t="n"/>
      <c r="F2986" s="11" t="n"/>
      <c r="G2986" s="9" t="n"/>
      <c r="H2986" s="9" t="n"/>
      <c r="I2986" s="9">
        <f>IF(COUNTA($A2986:$H2986)=0,"",IF($J2986="OTRO","NO","SI"))</f>
        <v/>
      </c>
      <c r="J2986" s="9">
        <f>IF(COUNTA($A2986:$H2986)=0,"",IFERROR(LOOKUP(2,1/(((LISTS!$H$2:$H$26&lt;&gt;"")*ISNUMBER(SEARCH(LISTS!$H$2:$H$26,$G2986)))+((LISTS!$I$2:$I$26&lt;&gt;"")*ISNUMBER(SEARCH(LISTS!$I$2:$I$26,$E2986)))),LISTS!$K$2:$K$26),"OTRO"))</f>
        <v/>
      </c>
      <c r="K2986" s="11">
        <f>IF($I2986&lt;&gt;"SI",0,IFERROR($F2986,0))</f>
        <v/>
      </c>
      <c r="L2986" s="9">
        <f>IF(COUNTA($A2986:$H2986)=0,"",IF($J2986="OTRO",IFERROR(LOOKUP(2,1/(((LISTS!$H$2:$H$26&lt;&gt;"")*ISNUMBER(SEARCH(LISTS!$H$2:$H$26,$G2986)))+((LISTS!$I$2:$I$26&lt;&gt;"")*ISNUMBER(SEARCH(LISTS!$I$2:$I$26,$E2986)))),LISTS!$L$2:$L$26),"Concepto DIAN no mapeado a casilla automatica"),IF(LEFT($J2986,4)="TOPE","Control automatico DIAN: "&amp;$J2986,"Casilla automatica: "&amp;$J2986)))</f>
        <v/>
      </c>
    </row>
    <row r="2987">
      <c r="A2987" s="9" t="n"/>
      <c r="B2987" s="9" t="n"/>
      <c r="C2987" s="9" t="n"/>
      <c r="D2987" s="9" t="n"/>
      <c r="E2987" s="9" t="n"/>
      <c r="F2987" s="11" t="n"/>
      <c r="G2987" s="9" t="n"/>
      <c r="H2987" s="9" t="n"/>
      <c r="I2987" s="9">
        <f>IF(COUNTA($A2987:$H2987)=0,"",IF($J2987="OTRO","NO","SI"))</f>
        <v/>
      </c>
      <c r="J2987" s="9">
        <f>IF(COUNTA($A2987:$H2987)=0,"",IFERROR(LOOKUP(2,1/(((LISTS!$H$2:$H$26&lt;&gt;"")*ISNUMBER(SEARCH(LISTS!$H$2:$H$26,$G2987)))+((LISTS!$I$2:$I$26&lt;&gt;"")*ISNUMBER(SEARCH(LISTS!$I$2:$I$26,$E2987)))),LISTS!$K$2:$K$26),"OTRO"))</f>
        <v/>
      </c>
      <c r="K2987" s="11">
        <f>IF($I2987&lt;&gt;"SI",0,IFERROR($F2987,0))</f>
        <v/>
      </c>
      <c r="L2987" s="9">
        <f>IF(COUNTA($A2987:$H2987)=0,"",IF($J2987="OTRO",IFERROR(LOOKUP(2,1/(((LISTS!$H$2:$H$26&lt;&gt;"")*ISNUMBER(SEARCH(LISTS!$H$2:$H$26,$G2987)))+((LISTS!$I$2:$I$26&lt;&gt;"")*ISNUMBER(SEARCH(LISTS!$I$2:$I$26,$E2987)))),LISTS!$L$2:$L$26),"Concepto DIAN no mapeado a casilla automatica"),IF(LEFT($J2987,4)="TOPE","Control automatico DIAN: "&amp;$J2987,"Casilla automatica: "&amp;$J2987)))</f>
        <v/>
      </c>
    </row>
    <row r="2988">
      <c r="A2988" s="9" t="n"/>
      <c r="B2988" s="9" t="n"/>
      <c r="C2988" s="9" t="n"/>
      <c r="D2988" s="9" t="n"/>
      <c r="E2988" s="9" t="n"/>
      <c r="F2988" s="11" t="n"/>
      <c r="G2988" s="9" t="n"/>
      <c r="H2988" s="9" t="n"/>
      <c r="I2988" s="9">
        <f>IF(COUNTA($A2988:$H2988)=0,"",IF($J2988="OTRO","NO","SI"))</f>
        <v/>
      </c>
      <c r="J2988" s="9">
        <f>IF(COUNTA($A2988:$H2988)=0,"",IFERROR(LOOKUP(2,1/(((LISTS!$H$2:$H$26&lt;&gt;"")*ISNUMBER(SEARCH(LISTS!$H$2:$H$26,$G2988)))+((LISTS!$I$2:$I$26&lt;&gt;"")*ISNUMBER(SEARCH(LISTS!$I$2:$I$26,$E2988)))),LISTS!$K$2:$K$26),"OTRO"))</f>
        <v/>
      </c>
      <c r="K2988" s="11">
        <f>IF($I2988&lt;&gt;"SI",0,IFERROR($F2988,0))</f>
        <v/>
      </c>
      <c r="L2988" s="9">
        <f>IF(COUNTA($A2988:$H2988)=0,"",IF($J2988="OTRO",IFERROR(LOOKUP(2,1/(((LISTS!$H$2:$H$26&lt;&gt;"")*ISNUMBER(SEARCH(LISTS!$H$2:$H$26,$G2988)))+((LISTS!$I$2:$I$26&lt;&gt;"")*ISNUMBER(SEARCH(LISTS!$I$2:$I$26,$E2988)))),LISTS!$L$2:$L$26),"Concepto DIAN no mapeado a casilla automatica"),IF(LEFT($J2988,4)="TOPE","Control automatico DIAN: "&amp;$J2988,"Casilla automatica: "&amp;$J2988)))</f>
        <v/>
      </c>
    </row>
    <row r="2989">
      <c r="A2989" s="9" t="n"/>
      <c r="B2989" s="9" t="n"/>
      <c r="C2989" s="9" t="n"/>
      <c r="D2989" s="9" t="n"/>
      <c r="E2989" s="9" t="n"/>
      <c r="F2989" s="11" t="n"/>
      <c r="G2989" s="9" t="n"/>
      <c r="H2989" s="9" t="n"/>
      <c r="I2989" s="9">
        <f>IF(COUNTA($A2989:$H2989)=0,"",IF($J2989="OTRO","NO","SI"))</f>
        <v/>
      </c>
      <c r="J2989" s="9">
        <f>IF(COUNTA($A2989:$H2989)=0,"",IFERROR(LOOKUP(2,1/(((LISTS!$H$2:$H$26&lt;&gt;"")*ISNUMBER(SEARCH(LISTS!$H$2:$H$26,$G2989)))+((LISTS!$I$2:$I$26&lt;&gt;"")*ISNUMBER(SEARCH(LISTS!$I$2:$I$26,$E2989)))),LISTS!$K$2:$K$26),"OTRO"))</f>
        <v/>
      </c>
      <c r="K2989" s="11">
        <f>IF($I2989&lt;&gt;"SI",0,IFERROR($F2989,0))</f>
        <v/>
      </c>
      <c r="L2989" s="9">
        <f>IF(COUNTA($A2989:$H2989)=0,"",IF($J2989="OTRO",IFERROR(LOOKUP(2,1/(((LISTS!$H$2:$H$26&lt;&gt;"")*ISNUMBER(SEARCH(LISTS!$H$2:$H$26,$G2989)))+((LISTS!$I$2:$I$26&lt;&gt;"")*ISNUMBER(SEARCH(LISTS!$I$2:$I$26,$E2989)))),LISTS!$L$2:$L$26),"Concepto DIAN no mapeado a casilla automatica"),IF(LEFT($J2989,4)="TOPE","Control automatico DIAN: "&amp;$J2989,"Casilla automatica: "&amp;$J2989)))</f>
        <v/>
      </c>
    </row>
    <row r="2990">
      <c r="A2990" s="9" t="n"/>
      <c r="B2990" s="9" t="n"/>
      <c r="C2990" s="9" t="n"/>
      <c r="D2990" s="9" t="n"/>
      <c r="E2990" s="9" t="n"/>
      <c r="F2990" s="11" t="n"/>
      <c r="G2990" s="9" t="n"/>
      <c r="H2990" s="9" t="n"/>
      <c r="I2990" s="9">
        <f>IF(COUNTA($A2990:$H2990)=0,"",IF($J2990="OTRO","NO","SI"))</f>
        <v/>
      </c>
      <c r="J2990" s="9">
        <f>IF(COUNTA($A2990:$H2990)=0,"",IFERROR(LOOKUP(2,1/(((LISTS!$H$2:$H$26&lt;&gt;"")*ISNUMBER(SEARCH(LISTS!$H$2:$H$26,$G2990)))+((LISTS!$I$2:$I$26&lt;&gt;"")*ISNUMBER(SEARCH(LISTS!$I$2:$I$26,$E2990)))),LISTS!$K$2:$K$26),"OTRO"))</f>
        <v/>
      </c>
      <c r="K2990" s="11">
        <f>IF($I2990&lt;&gt;"SI",0,IFERROR($F2990,0))</f>
        <v/>
      </c>
      <c r="L2990" s="9">
        <f>IF(COUNTA($A2990:$H2990)=0,"",IF($J2990="OTRO",IFERROR(LOOKUP(2,1/(((LISTS!$H$2:$H$26&lt;&gt;"")*ISNUMBER(SEARCH(LISTS!$H$2:$H$26,$G2990)))+((LISTS!$I$2:$I$26&lt;&gt;"")*ISNUMBER(SEARCH(LISTS!$I$2:$I$26,$E2990)))),LISTS!$L$2:$L$26),"Concepto DIAN no mapeado a casilla automatica"),IF(LEFT($J2990,4)="TOPE","Control automatico DIAN: "&amp;$J2990,"Casilla automatica: "&amp;$J2990)))</f>
        <v/>
      </c>
    </row>
    <row r="2991">
      <c r="A2991" s="9" t="n"/>
      <c r="B2991" s="9" t="n"/>
      <c r="C2991" s="9" t="n"/>
      <c r="D2991" s="9" t="n"/>
      <c r="E2991" s="9" t="n"/>
      <c r="F2991" s="11" t="n"/>
      <c r="G2991" s="9" t="n"/>
      <c r="H2991" s="9" t="n"/>
      <c r="I2991" s="9">
        <f>IF(COUNTA($A2991:$H2991)=0,"",IF($J2991="OTRO","NO","SI"))</f>
        <v/>
      </c>
      <c r="J2991" s="9">
        <f>IF(COUNTA($A2991:$H2991)=0,"",IFERROR(LOOKUP(2,1/(((LISTS!$H$2:$H$26&lt;&gt;"")*ISNUMBER(SEARCH(LISTS!$H$2:$H$26,$G2991)))+((LISTS!$I$2:$I$26&lt;&gt;"")*ISNUMBER(SEARCH(LISTS!$I$2:$I$26,$E2991)))),LISTS!$K$2:$K$26),"OTRO"))</f>
        <v/>
      </c>
      <c r="K2991" s="11">
        <f>IF($I2991&lt;&gt;"SI",0,IFERROR($F2991,0))</f>
        <v/>
      </c>
      <c r="L2991" s="9">
        <f>IF(COUNTA($A2991:$H2991)=0,"",IF($J2991="OTRO",IFERROR(LOOKUP(2,1/(((LISTS!$H$2:$H$26&lt;&gt;"")*ISNUMBER(SEARCH(LISTS!$H$2:$H$26,$G2991)))+((LISTS!$I$2:$I$26&lt;&gt;"")*ISNUMBER(SEARCH(LISTS!$I$2:$I$26,$E2991)))),LISTS!$L$2:$L$26),"Concepto DIAN no mapeado a casilla automatica"),IF(LEFT($J2991,4)="TOPE","Control automatico DIAN: "&amp;$J2991,"Casilla automatica: "&amp;$J2991)))</f>
        <v/>
      </c>
    </row>
    <row r="2992">
      <c r="A2992" s="9" t="n"/>
      <c r="B2992" s="9" t="n"/>
      <c r="C2992" s="9" t="n"/>
      <c r="D2992" s="9" t="n"/>
      <c r="E2992" s="9" t="n"/>
      <c r="F2992" s="11" t="n"/>
      <c r="G2992" s="9" t="n"/>
      <c r="H2992" s="9" t="n"/>
      <c r="I2992" s="9">
        <f>IF(COUNTA($A2992:$H2992)=0,"",IF($J2992="OTRO","NO","SI"))</f>
        <v/>
      </c>
      <c r="J2992" s="9">
        <f>IF(COUNTA($A2992:$H2992)=0,"",IFERROR(LOOKUP(2,1/(((LISTS!$H$2:$H$26&lt;&gt;"")*ISNUMBER(SEARCH(LISTS!$H$2:$H$26,$G2992)))+((LISTS!$I$2:$I$26&lt;&gt;"")*ISNUMBER(SEARCH(LISTS!$I$2:$I$26,$E2992)))),LISTS!$K$2:$K$26),"OTRO"))</f>
        <v/>
      </c>
      <c r="K2992" s="11">
        <f>IF($I2992&lt;&gt;"SI",0,IFERROR($F2992,0))</f>
        <v/>
      </c>
      <c r="L2992" s="9">
        <f>IF(COUNTA($A2992:$H2992)=0,"",IF($J2992="OTRO",IFERROR(LOOKUP(2,1/(((LISTS!$H$2:$H$26&lt;&gt;"")*ISNUMBER(SEARCH(LISTS!$H$2:$H$26,$G2992)))+((LISTS!$I$2:$I$26&lt;&gt;"")*ISNUMBER(SEARCH(LISTS!$I$2:$I$26,$E2992)))),LISTS!$L$2:$L$26),"Concepto DIAN no mapeado a casilla automatica"),IF(LEFT($J2992,4)="TOPE","Control automatico DIAN: "&amp;$J2992,"Casilla automatica: "&amp;$J2992)))</f>
        <v/>
      </c>
    </row>
    <row r="2993">
      <c r="A2993" s="9" t="n"/>
      <c r="B2993" s="9" t="n"/>
      <c r="C2993" s="9" t="n"/>
      <c r="D2993" s="9" t="n"/>
      <c r="E2993" s="9" t="n"/>
      <c r="F2993" s="11" t="n"/>
      <c r="G2993" s="9" t="n"/>
      <c r="H2993" s="9" t="n"/>
      <c r="I2993" s="9">
        <f>IF(COUNTA($A2993:$H2993)=0,"",IF($J2993="OTRO","NO","SI"))</f>
        <v/>
      </c>
      <c r="J2993" s="9">
        <f>IF(COUNTA($A2993:$H2993)=0,"",IFERROR(LOOKUP(2,1/(((LISTS!$H$2:$H$26&lt;&gt;"")*ISNUMBER(SEARCH(LISTS!$H$2:$H$26,$G2993)))+((LISTS!$I$2:$I$26&lt;&gt;"")*ISNUMBER(SEARCH(LISTS!$I$2:$I$26,$E2993)))),LISTS!$K$2:$K$26),"OTRO"))</f>
        <v/>
      </c>
      <c r="K2993" s="11">
        <f>IF($I2993&lt;&gt;"SI",0,IFERROR($F2993,0))</f>
        <v/>
      </c>
      <c r="L2993" s="9">
        <f>IF(COUNTA($A2993:$H2993)=0,"",IF($J2993="OTRO",IFERROR(LOOKUP(2,1/(((LISTS!$H$2:$H$26&lt;&gt;"")*ISNUMBER(SEARCH(LISTS!$H$2:$H$26,$G2993)))+((LISTS!$I$2:$I$26&lt;&gt;"")*ISNUMBER(SEARCH(LISTS!$I$2:$I$26,$E2993)))),LISTS!$L$2:$L$26),"Concepto DIAN no mapeado a casilla automatica"),IF(LEFT($J2993,4)="TOPE","Control automatico DIAN: "&amp;$J2993,"Casilla automatica: "&amp;$J2993)))</f>
        <v/>
      </c>
    </row>
    <row r="2994">
      <c r="A2994" s="9" t="n"/>
      <c r="B2994" s="9" t="n"/>
      <c r="C2994" s="9" t="n"/>
      <c r="D2994" s="9" t="n"/>
      <c r="E2994" s="9" t="n"/>
      <c r="F2994" s="11" t="n"/>
      <c r="G2994" s="9" t="n"/>
      <c r="H2994" s="9" t="n"/>
      <c r="I2994" s="9">
        <f>IF(COUNTA($A2994:$H2994)=0,"",IF($J2994="OTRO","NO","SI"))</f>
        <v/>
      </c>
      <c r="J2994" s="9">
        <f>IF(COUNTA($A2994:$H2994)=0,"",IFERROR(LOOKUP(2,1/(((LISTS!$H$2:$H$26&lt;&gt;"")*ISNUMBER(SEARCH(LISTS!$H$2:$H$26,$G2994)))+((LISTS!$I$2:$I$26&lt;&gt;"")*ISNUMBER(SEARCH(LISTS!$I$2:$I$26,$E2994)))),LISTS!$K$2:$K$26),"OTRO"))</f>
        <v/>
      </c>
      <c r="K2994" s="11">
        <f>IF($I2994&lt;&gt;"SI",0,IFERROR($F2994,0))</f>
        <v/>
      </c>
      <c r="L2994" s="9">
        <f>IF(COUNTA($A2994:$H2994)=0,"",IF($J2994="OTRO",IFERROR(LOOKUP(2,1/(((LISTS!$H$2:$H$26&lt;&gt;"")*ISNUMBER(SEARCH(LISTS!$H$2:$H$26,$G2994)))+((LISTS!$I$2:$I$26&lt;&gt;"")*ISNUMBER(SEARCH(LISTS!$I$2:$I$26,$E2994)))),LISTS!$L$2:$L$26),"Concepto DIAN no mapeado a casilla automatica"),IF(LEFT($J2994,4)="TOPE","Control automatico DIAN: "&amp;$J2994,"Casilla automatica: "&amp;$J2994)))</f>
        <v/>
      </c>
    </row>
    <row r="2995">
      <c r="A2995" s="9" t="n"/>
      <c r="B2995" s="9" t="n"/>
      <c r="C2995" s="9" t="n"/>
      <c r="D2995" s="9" t="n"/>
      <c r="E2995" s="9" t="n"/>
      <c r="F2995" s="11" t="n"/>
      <c r="G2995" s="9" t="n"/>
      <c r="H2995" s="9" t="n"/>
      <c r="I2995" s="9">
        <f>IF(COUNTA($A2995:$H2995)=0,"",IF($J2995="OTRO","NO","SI"))</f>
        <v/>
      </c>
      <c r="J2995" s="9">
        <f>IF(COUNTA($A2995:$H2995)=0,"",IFERROR(LOOKUP(2,1/(((LISTS!$H$2:$H$26&lt;&gt;"")*ISNUMBER(SEARCH(LISTS!$H$2:$H$26,$G2995)))+((LISTS!$I$2:$I$26&lt;&gt;"")*ISNUMBER(SEARCH(LISTS!$I$2:$I$26,$E2995)))),LISTS!$K$2:$K$26),"OTRO"))</f>
        <v/>
      </c>
      <c r="K2995" s="11">
        <f>IF($I2995&lt;&gt;"SI",0,IFERROR($F2995,0))</f>
        <v/>
      </c>
      <c r="L2995" s="9">
        <f>IF(COUNTA($A2995:$H2995)=0,"",IF($J2995="OTRO",IFERROR(LOOKUP(2,1/(((LISTS!$H$2:$H$26&lt;&gt;"")*ISNUMBER(SEARCH(LISTS!$H$2:$H$26,$G2995)))+((LISTS!$I$2:$I$26&lt;&gt;"")*ISNUMBER(SEARCH(LISTS!$I$2:$I$26,$E2995)))),LISTS!$L$2:$L$26),"Concepto DIAN no mapeado a casilla automatica"),IF(LEFT($J2995,4)="TOPE","Control automatico DIAN: "&amp;$J2995,"Casilla automatica: "&amp;$J2995)))</f>
        <v/>
      </c>
    </row>
    <row r="2996">
      <c r="A2996" s="9" t="n"/>
      <c r="B2996" s="9" t="n"/>
      <c r="C2996" s="9" t="n"/>
      <c r="D2996" s="9" t="n"/>
      <c r="E2996" s="9" t="n"/>
      <c r="F2996" s="11" t="n"/>
      <c r="G2996" s="9" t="n"/>
      <c r="H2996" s="9" t="n"/>
      <c r="I2996" s="9">
        <f>IF(COUNTA($A2996:$H2996)=0,"",IF($J2996="OTRO","NO","SI"))</f>
        <v/>
      </c>
      <c r="J2996" s="9">
        <f>IF(COUNTA($A2996:$H2996)=0,"",IFERROR(LOOKUP(2,1/(((LISTS!$H$2:$H$26&lt;&gt;"")*ISNUMBER(SEARCH(LISTS!$H$2:$H$26,$G2996)))+((LISTS!$I$2:$I$26&lt;&gt;"")*ISNUMBER(SEARCH(LISTS!$I$2:$I$26,$E2996)))),LISTS!$K$2:$K$26),"OTRO"))</f>
        <v/>
      </c>
      <c r="K2996" s="11">
        <f>IF($I2996&lt;&gt;"SI",0,IFERROR($F2996,0))</f>
        <v/>
      </c>
      <c r="L2996" s="9">
        <f>IF(COUNTA($A2996:$H2996)=0,"",IF($J2996="OTRO",IFERROR(LOOKUP(2,1/(((LISTS!$H$2:$H$26&lt;&gt;"")*ISNUMBER(SEARCH(LISTS!$H$2:$H$26,$G2996)))+((LISTS!$I$2:$I$26&lt;&gt;"")*ISNUMBER(SEARCH(LISTS!$I$2:$I$26,$E2996)))),LISTS!$L$2:$L$26),"Concepto DIAN no mapeado a casilla automatica"),IF(LEFT($J2996,4)="TOPE","Control automatico DIAN: "&amp;$J2996,"Casilla automatica: "&amp;$J2996)))</f>
        <v/>
      </c>
    </row>
    <row r="2997">
      <c r="A2997" s="9" t="n"/>
      <c r="B2997" s="9" t="n"/>
      <c r="C2997" s="9" t="n"/>
      <c r="D2997" s="9" t="n"/>
      <c r="E2997" s="9" t="n"/>
      <c r="F2997" s="11" t="n"/>
      <c r="G2997" s="9" t="n"/>
      <c r="H2997" s="9" t="n"/>
      <c r="I2997" s="9">
        <f>IF(COUNTA($A2997:$H2997)=0,"",IF($J2997="OTRO","NO","SI"))</f>
        <v/>
      </c>
      <c r="J2997" s="9">
        <f>IF(COUNTA($A2997:$H2997)=0,"",IFERROR(LOOKUP(2,1/(((LISTS!$H$2:$H$26&lt;&gt;"")*ISNUMBER(SEARCH(LISTS!$H$2:$H$26,$G2997)))+((LISTS!$I$2:$I$26&lt;&gt;"")*ISNUMBER(SEARCH(LISTS!$I$2:$I$26,$E2997)))),LISTS!$K$2:$K$26),"OTRO"))</f>
        <v/>
      </c>
      <c r="K2997" s="11">
        <f>IF($I2997&lt;&gt;"SI",0,IFERROR($F2997,0))</f>
        <v/>
      </c>
      <c r="L2997" s="9">
        <f>IF(COUNTA($A2997:$H2997)=0,"",IF($J2997="OTRO",IFERROR(LOOKUP(2,1/(((LISTS!$H$2:$H$26&lt;&gt;"")*ISNUMBER(SEARCH(LISTS!$H$2:$H$26,$G2997)))+((LISTS!$I$2:$I$26&lt;&gt;"")*ISNUMBER(SEARCH(LISTS!$I$2:$I$26,$E2997)))),LISTS!$L$2:$L$26),"Concepto DIAN no mapeado a casilla automatica"),IF(LEFT($J2997,4)="TOPE","Control automatico DIAN: "&amp;$J2997,"Casilla automatica: "&amp;$J2997)))</f>
        <v/>
      </c>
    </row>
    <row r="2998">
      <c r="A2998" s="9" t="n"/>
      <c r="B2998" s="9" t="n"/>
      <c r="C2998" s="9" t="n"/>
      <c r="D2998" s="9" t="n"/>
      <c r="E2998" s="9" t="n"/>
      <c r="F2998" s="11" t="n"/>
      <c r="G2998" s="9" t="n"/>
      <c r="H2998" s="9" t="n"/>
      <c r="I2998" s="9">
        <f>IF(COUNTA($A2998:$H2998)=0,"",IF($J2998="OTRO","NO","SI"))</f>
        <v/>
      </c>
      <c r="J2998" s="9">
        <f>IF(COUNTA($A2998:$H2998)=0,"",IFERROR(LOOKUP(2,1/(((LISTS!$H$2:$H$26&lt;&gt;"")*ISNUMBER(SEARCH(LISTS!$H$2:$H$26,$G2998)))+((LISTS!$I$2:$I$26&lt;&gt;"")*ISNUMBER(SEARCH(LISTS!$I$2:$I$26,$E2998)))),LISTS!$K$2:$K$26),"OTRO"))</f>
        <v/>
      </c>
      <c r="K2998" s="11">
        <f>IF($I2998&lt;&gt;"SI",0,IFERROR($F2998,0))</f>
        <v/>
      </c>
      <c r="L2998" s="9">
        <f>IF(COUNTA($A2998:$H2998)=0,"",IF($J2998="OTRO",IFERROR(LOOKUP(2,1/(((LISTS!$H$2:$H$26&lt;&gt;"")*ISNUMBER(SEARCH(LISTS!$H$2:$H$26,$G2998)))+((LISTS!$I$2:$I$26&lt;&gt;"")*ISNUMBER(SEARCH(LISTS!$I$2:$I$26,$E2998)))),LISTS!$L$2:$L$26),"Concepto DIAN no mapeado a casilla automatica"),IF(LEFT($J2998,4)="TOPE","Control automatico DIAN: "&amp;$J2998,"Casilla automatica: "&amp;$J2998)))</f>
        <v/>
      </c>
    </row>
    <row r="2999">
      <c r="A2999" s="9" t="n"/>
      <c r="B2999" s="9" t="n"/>
      <c r="C2999" s="9" t="n"/>
      <c r="D2999" s="9" t="n"/>
      <c r="E2999" s="9" t="n"/>
      <c r="F2999" s="11" t="n"/>
      <c r="G2999" s="9" t="n"/>
      <c r="H2999" s="9" t="n"/>
      <c r="I2999" s="9">
        <f>IF(COUNTA($A2999:$H2999)=0,"",IF($J2999="OTRO","NO","SI"))</f>
        <v/>
      </c>
      <c r="J2999" s="9">
        <f>IF(COUNTA($A2999:$H2999)=0,"",IFERROR(LOOKUP(2,1/(((LISTS!$H$2:$H$26&lt;&gt;"")*ISNUMBER(SEARCH(LISTS!$H$2:$H$26,$G2999)))+((LISTS!$I$2:$I$26&lt;&gt;"")*ISNUMBER(SEARCH(LISTS!$I$2:$I$26,$E2999)))),LISTS!$K$2:$K$26),"OTRO"))</f>
        <v/>
      </c>
      <c r="K2999" s="11">
        <f>IF($I2999&lt;&gt;"SI",0,IFERROR($F2999,0))</f>
        <v/>
      </c>
      <c r="L2999" s="9">
        <f>IF(COUNTA($A2999:$H2999)=0,"",IF($J2999="OTRO",IFERROR(LOOKUP(2,1/(((LISTS!$H$2:$H$26&lt;&gt;"")*ISNUMBER(SEARCH(LISTS!$H$2:$H$26,$G2999)))+((LISTS!$I$2:$I$26&lt;&gt;"")*ISNUMBER(SEARCH(LISTS!$I$2:$I$26,$E2999)))),LISTS!$L$2:$L$26),"Concepto DIAN no mapeado a casilla automatica"),IF(LEFT($J2999,4)="TOPE","Control automatico DIAN: "&amp;$J2999,"Casilla automatica: "&amp;$J2999)))</f>
        <v/>
      </c>
    </row>
    <row r="3000">
      <c r="A3000" s="9" t="n"/>
      <c r="B3000" s="9" t="n"/>
      <c r="C3000" s="9" t="n"/>
      <c r="D3000" s="9" t="n"/>
      <c r="E3000" s="9" t="n"/>
      <c r="F3000" s="11" t="n"/>
      <c r="G3000" s="9" t="n"/>
      <c r="H3000" s="9" t="n"/>
      <c r="I3000" s="9">
        <f>IF(COUNTA($A3000:$H3000)=0,"",IF($J3000="OTRO","NO","SI"))</f>
        <v/>
      </c>
      <c r="J3000" s="9">
        <f>IF(COUNTA($A3000:$H3000)=0,"",IFERROR(LOOKUP(2,1/(((LISTS!$H$2:$H$26&lt;&gt;"")*ISNUMBER(SEARCH(LISTS!$H$2:$H$26,$G3000)))+((LISTS!$I$2:$I$26&lt;&gt;"")*ISNUMBER(SEARCH(LISTS!$I$2:$I$26,$E3000)))),LISTS!$K$2:$K$26),"OTRO"))</f>
        <v/>
      </c>
      <c r="K3000" s="11">
        <f>IF($I3000&lt;&gt;"SI",0,IFERROR($F3000,0))</f>
        <v/>
      </c>
      <c r="L3000" s="9">
        <f>IF(COUNTA($A3000:$H3000)=0,"",IF($J3000="OTRO",IFERROR(LOOKUP(2,1/(((LISTS!$H$2:$H$26&lt;&gt;"")*ISNUMBER(SEARCH(LISTS!$H$2:$H$26,$G3000)))+((LISTS!$I$2:$I$26&lt;&gt;"")*ISNUMBER(SEARCH(LISTS!$I$2:$I$26,$E3000)))),LISTS!$L$2:$L$26),"Concepto DIAN no mapeado a casilla automatica"),IF(LEFT($J3000,4)="TOPE","Control automatico DIAN: "&amp;$J3000,"Casilla automatica: "&amp;$J3000)))</f>
        <v/>
      </c>
    </row>
    <row r="3001">
      <c r="A3001" s="9" t="n"/>
      <c r="B3001" s="9" t="n"/>
      <c r="C3001" s="9" t="n"/>
      <c r="D3001" s="9" t="n"/>
      <c r="E3001" s="9" t="n"/>
      <c r="F3001" s="11" t="n"/>
      <c r="G3001" s="9" t="n"/>
      <c r="H3001" s="9" t="n"/>
      <c r="I3001" s="9">
        <f>IF(COUNTA($A3001:$H3001)=0,"",IF($J3001="OTRO","NO","SI"))</f>
        <v/>
      </c>
      <c r="J3001" s="9">
        <f>IF(COUNTA($A3001:$H3001)=0,"",IFERROR(LOOKUP(2,1/(((LISTS!$H$2:$H$26&lt;&gt;"")*ISNUMBER(SEARCH(LISTS!$H$2:$H$26,$G3001)))+((LISTS!$I$2:$I$26&lt;&gt;"")*ISNUMBER(SEARCH(LISTS!$I$2:$I$26,$E3001)))),LISTS!$K$2:$K$26),"OTRO"))</f>
        <v/>
      </c>
      <c r="K3001" s="11">
        <f>IF($I3001&lt;&gt;"SI",0,IFERROR($F3001,0))</f>
        <v/>
      </c>
      <c r="L3001" s="9">
        <f>IF(COUNTA($A3001:$H3001)=0,"",IF($J3001="OTRO",IFERROR(LOOKUP(2,1/(((LISTS!$H$2:$H$26&lt;&gt;"")*ISNUMBER(SEARCH(LISTS!$H$2:$H$26,$G3001)))+((LISTS!$I$2:$I$26&lt;&gt;"")*ISNUMBER(SEARCH(LISTS!$I$2:$I$26,$E3001)))),LISTS!$L$2:$L$26),"Concepto DIAN no mapeado a casilla automatica"),IF(LEFT($J3001,4)="TOPE","Control automatico DIAN: "&amp;$J3001,"Casilla automatica: "&amp;$J3001)))</f>
        <v/>
      </c>
    </row>
    <row r="3002">
      <c r="A3002" s="9" t="n"/>
      <c r="B3002" s="9" t="n"/>
      <c r="C3002" s="9" t="n"/>
      <c r="D3002" s="9" t="n"/>
      <c r="E3002" s="9" t="n"/>
      <c r="F3002" s="11" t="n"/>
      <c r="G3002" s="9" t="n"/>
      <c r="H3002" s="9" t="n"/>
      <c r="I3002" s="9">
        <f>IF(COUNTA($A3002:$H3002)=0,"",IF($J3002="OTRO","NO","SI"))</f>
        <v/>
      </c>
      <c r="J3002" s="9">
        <f>IF(COUNTA($A3002:$H3002)=0,"",IFERROR(LOOKUP(2,1/(((LISTS!$H$2:$H$26&lt;&gt;"")*ISNUMBER(SEARCH(LISTS!$H$2:$H$26,$G3002)))+((LISTS!$I$2:$I$26&lt;&gt;"")*ISNUMBER(SEARCH(LISTS!$I$2:$I$26,$E3002)))),LISTS!$K$2:$K$26),"OTRO"))</f>
        <v/>
      </c>
      <c r="K3002" s="11">
        <f>IF($I3002&lt;&gt;"SI",0,IFERROR($F3002,0))</f>
        <v/>
      </c>
      <c r="L3002" s="9">
        <f>IF(COUNTA($A3002:$H3002)=0,"",IF($J3002="OTRO",IFERROR(LOOKUP(2,1/(((LISTS!$H$2:$H$26&lt;&gt;"")*ISNUMBER(SEARCH(LISTS!$H$2:$H$26,$G3002)))+((LISTS!$I$2:$I$26&lt;&gt;"")*ISNUMBER(SEARCH(LISTS!$I$2:$I$26,$E3002)))),LISTS!$L$2:$L$26),"Concepto DIAN no mapeado a casilla automatica"),IF(LEFT($J3002,4)="TOPE","Control automatico DIAN: "&amp;$J3002,"Casilla automatica: "&amp;$J3002)))</f>
        <v/>
      </c>
    </row>
    <row r="3003">
      <c r="A3003" s="9" t="n"/>
      <c r="B3003" s="9" t="n"/>
      <c r="C3003" s="9" t="n"/>
      <c r="D3003" s="9" t="n"/>
      <c r="E3003" s="9" t="n"/>
      <c r="F3003" s="11" t="n"/>
      <c r="G3003" s="9" t="n"/>
      <c r="H3003" s="9" t="n"/>
      <c r="I3003" s="9">
        <f>IF(COUNTA($A3003:$H3003)=0,"",IF($J3003="OTRO","NO","SI"))</f>
        <v/>
      </c>
      <c r="J3003" s="9">
        <f>IF(COUNTA($A3003:$H3003)=0,"",IFERROR(LOOKUP(2,1/(((LISTS!$H$2:$H$26&lt;&gt;"")*ISNUMBER(SEARCH(LISTS!$H$2:$H$26,$G3003)))+((LISTS!$I$2:$I$26&lt;&gt;"")*ISNUMBER(SEARCH(LISTS!$I$2:$I$26,$E3003)))),LISTS!$K$2:$K$26),"OTRO"))</f>
        <v/>
      </c>
      <c r="K3003" s="11">
        <f>IF($I3003&lt;&gt;"SI",0,IFERROR($F3003,0))</f>
        <v/>
      </c>
      <c r="L3003" s="9">
        <f>IF(COUNTA($A3003:$H3003)=0,"",IF($J3003="OTRO",IFERROR(LOOKUP(2,1/(((LISTS!$H$2:$H$26&lt;&gt;"")*ISNUMBER(SEARCH(LISTS!$H$2:$H$26,$G3003)))+((LISTS!$I$2:$I$26&lt;&gt;"")*ISNUMBER(SEARCH(LISTS!$I$2:$I$26,$E3003)))),LISTS!$L$2:$L$26),"Concepto DIAN no mapeado a casilla automatica"),IF(LEFT($J3003,4)="TOPE","Control automatico DIAN: "&amp;$J3003,"Casilla automatica: "&amp;$J3003)))</f>
        <v/>
      </c>
    </row>
    <row r="3004">
      <c r="A3004" s="9" t="n"/>
      <c r="B3004" s="9" t="n"/>
      <c r="C3004" s="9" t="n"/>
      <c r="D3004" s="9" t="n"/>
      <c r="E3004" s="9" t="n"/>
      <c r="F3004" s="11" t="n"/>
      <c r="G3004" s="9" t="n"/>
      <c r="H3004" s="9" t="n"/>
      <c r="I3004" s="9">
        <f>IF(COUNTA($A3004:$H3004)=0,"",IF($J3004="OTRO","NO","SI"))</f>
        <v/>
      </c>
      <c r="J3004" s="9">
        <f>IF(COUNTA($A3004:$H3004)=0,"",IFERROR(LOOKUP(2,1/(((LISTS!$H$2:$H$26&lt;&gt;"")*ISNUMBER(SEARCH(LISTS!$H$2:$H$26,$G3004)))+((LISTS!$I$2:$I$26&lt;&gt;"")*ISNUMBER(SEARCH(LISTS!$I$2:$I$26,$E3004)))),LISTS!$K$2:$K$26),"OTRO"))</f>
        <v/>
      </c>
      <c r="K3004" s="11">
        <f>IF($I3004&lt;&gt;"SI",0,IFERROR($F3004,0))</f>
        <v/>
      </c>
      <c r="L3004" s="9">
        <f>IF(COUNTA($A3004:$H3004)=0,"",IF($J3004="OTRO",IFERROR(LOOKUP(2,1/(((LISTS!$H$2:$H$26&lt;&gt;"")*ISNUMBER(SEARCH(LISTS!$H$2:$H$26,$G3004)))+((LISTS!$I$2:$I$26&lt;&gt;"")*ISNUMBER(SEARCH(LISTS!$I$2:$I$26,$E3004)))),LISTS!$L$2:$L$26),"Concepto DIAN no mapeado a casilla automatica"),IF(LEFT($J3004,4)="TOPE","Control automatico DIAN: "&amp;$J3004,"Casilla automatica: "&amp;$J3004)))</f>
        <v/>
      </c>
    </row>
    <row r="3005">
      <c r="A3005" s="9" t="n"/>
      <c r="B3005" s="9" t="n"/>
      <c r="C3005" s="9" t="n"/>
      <c r="D3005" s="9" t="n"/>
      <c r="E3005" s="9" t="n"/>
      <c r="F3005" s="11" t="n"/>
      <c r="G3005" s="9" t="n"/>
      <c r="H3005" s="9" t="n"/>
      <c r="I3005" s="9">
        <f>IF(COUNTA($A3005:$H3005)=0,"",IF($J3005="OTRO","NO","SI"))</f>
        <v/>
      </c>
      <c r="J3005" s="9">
        <f>IF(COUNTA($A3005:$H3005)=0,"",IFERROR(LOOKUP(2,1/(((LISTS!$H$2:$H$26&lt;&gt;"")*ISNUMBER(SEARCH(LISTS!$H$2:$H$26,$G3005)))+((LISTS!$I$2:$I$26&lt;&gt;"")*ISNUMBER(SEARCH(LISTS!$I$2:$I$26,$E3005)))),LISTS!$K$2:$K$26),"OTRO"))</f>
        <v/>
      </c>
      <c r="K3005" s="11">
        <f>IF($I3005&lt;&gt;"SI",0,IFERROR($F3005,0))</f>
        <v/>
      </c>
      <c r="L3005" s="9">
        <f>IF(COUNTA($A3005:$H3005)=0,"",IF($J3005="OTRO",IFERROR(LOOKUP(2,1/(((LISTS!$H$2:$H$26&lt;&gt;"")*ISNUMBER(SEARCH(LISTS!$H$2:$H$26,$G3005)))+((LISTS!$I$2:$I$26&lt;&gt;"")*ISNUMBER(SEARCH(LISTS!$I$2:$I$26,$E3005)))),LISTS!$L$2:$L$26),"Concepto DIAN no mapeado a casilla automatica"),IF(LEFT($J3005,4)="TOPE","Control automatico DIAN: "&amp;$J3005,"Casilla automatica: "&amp;$J3005)))</f>
        <v/>
      </c>
    </row>
    <row r="3006">
      <c r="A3006" s="9" t="n"/>
      <c r="B3006" s="9" t="n"/>
      <c r="C3006" s="9" t="n"/>
      <c r="D3006" s="9" t="n"/>
      <c r="E3006" s="9" t="n"/>
      <c r="F3006" s="11" t="n"/>
      <c r="G3006" s="9" t="n"/>
      <c r="H3006" s="9" t="n"/>
      <c r="I3006" s="9">
        <f>IF(COUNTA($A3006:$H3006)=0,"",IF($J3006="OTRO","NO","SI"))</f>
        <v/>
      </c>
      <c r="J3006" s="9">
        <f>IF(COUNTA($A3006:$H3006)=0,"",IFERROR(LOOKUP(2,1/(((LISTS!$H$2:$H$26&lt;&gt;"")*ISNUMBER(SEARCH(LISTS!$H$2:$H$26,$G3006)))+((LISTS!$I$2:$I$26&lt;&gt;"")*ISNUMBER(SEARCH(LISTS!$I$2:$I$26,$E3006)))),LISTS!$K$2:$K$26),"OTRO"))</f>
        <v/>
      </c>
      <c r="K3006" s="11">
        <f>IF($I3006&lt;&gt;"SI",0,IFERROR($F3006,0))</f>
        <v/>
      </c>
      <c r="L3006" s="9">
        <f>IF(COUNTA($A3006:$H3006)=0,"",IF($J3006="OTRO",IFERROR(LOOKUP(2,1/(((LISTS!$H$2:$H$26&lt;&gt;"")*ISNUMBER(SEARCH(LISTS!$H$2:$H$26,$G3006)))+((LISTS!$I$2:$I$26&lt;&gt;"")*ISNUMBER(SEARCH(LISTS!$I$2:$I$26,$E3006)))),LISTS!$L$2:$L$26),"Concepto DIAN no mapeado a casilla automatica"),IF(LEFT($J3006,4)="TOPE","Control automatico DIAN: "&amp;$J3006,"Casilla automatica: "&amp;$J3006)))</f>
        <v/>
      </c>
    </row>
    <row r="3007">
      <c r="A3007" s="9" t="n"/>
      <c r="B3007" s="9" t="n"/>
      <c r="C3007" s="9" t="n"/>
      <c r="D3007" s="9" t="n"/>
      <c r="E3007" s="9" t="n"/>
      <c r="F3007" s="11" t="n"/>
      <c r="G3007" s="9" t="n"/>
      <c r="H3007" s="9" t="n"/>
      <c r="I3007" s="9">
        <f>IF(COUNTA($A3007:$H3007)=0,"",IF($J3007="OTRO","NO","SI"))</f>
        <v/>
      </c>
      <c r="J3007" s="9">
        <f>IF(COUNTA($A3007:$H3007)=0,"",IFERROR(LOOKUP(2,1/(((LISTS!$H$2:$H$26&lt;&gt;"")*ISNUMBER(SEARCH(LISTS!$H$2:$H$26,$G3007)))+((LISTS!$I$2:$I$26&lt;&gt;"")*ISNUMBER(SEARCH(LISTS!$I$2:$I$26,$E3007)))),LISTS!$K$2:$K$26),"OTRO"))</f>
        <v/>
      </c>
      <c r="K3007" s="11">
        <f>IF($I3007&lt;&gt;"SI",0,IFERROR($F3007,0))</f>
        <v/>
      </c>
      <c r="L3007" s="9">
        <f>IF(COUNTA($A3007:$H3007)=0,"",IF($J3007="OTRO",IFERROR(LOOKUP(2,1/(((LISTS!$H$2:$H$26&lt;&gt;"")*ISNUMBER(SEARCH(LISTS!$H$2:$H$26,$G3007)))+((LISTS!$I$2:$I$26&lt;&gt;"")*ISNUMBER(SEARCH(LISTS!$I$2:$I$26,$E3007)))),LISTS!$L$2:$L$26),"Concepto DIAN no mapeado a casilla automatica"),IF(LEFT($J3007,4)="TOPE","Control automatico DIAN: "&amp;$J3007,"Casilla automatica: "&amp;$J3007)))</f>
        <v/>
      </c>
    </row>
    <row r="3008">
      <c r="A3008" s="9" t="n"/>
      <c r="B3008" s="9" t="n"/>
      <c r="C3008" s="9" t="n"/>
      <c r="D3008" s="9" t="n"/>
      <c r="E3008" s="9" t="n"/>
      <c r="F3008" s="11" t="n"/>
      <c r="G3008" s="9" t="n"/>
      <c r="H3008" s="9" t="n"/>
      <c r="I3008" s="9">
        <f>IF(COUNTA($A3008:$H3008)=0,"",IF($J3008="OTRO","NO","SI"))</f>
        <v/>
      </c>
      <c r="J3008" s="9">
        <f>IF(COUNTA($A3008:$H3008)=0,"",IFERROR(LOOKUP(2,1/(((LISTS!$H$2:$H$26&lt;&gt;"")*ISNUMBER(SEARCH(LISTS!$H$2:$H$26,$G3008)))+((LISTS!$I$2:$I$26&lt;&gt;"")*ISNUMBER(SEARCH(LISTS!$I$2:$I$26,$E3008)))),LISTS!$K$2:$K$26),"OTRO"))</f>
        <v/>
      </c>
      <c r="K3008" s="11">
        <f>IF($I3008&lt;&gt;"SI",0,IFERROR($F3008,0))</f>
        <v/>
      </c>
      <c r="L3008" s="9">
        <f>IF(COUNTA($A3008:$H3008)=0,"",IF($J3008="OTRO",IFERROR(LOOKUP(2,1/(((LISTS!$H$2:$H$26&lt;&gt;"")*ISNUMBER(SEARCH(LISTS!$H$2:$H$26,$G3008)))+((LISTS!$I$2:$I$26&lt;&gt;"")*ISNUMBER(SEARCH(LISTS!$I$2:$I$26,$E3008)))),LISTS!$L$2:$L$26),"Concepto DIAN no mapeado a casilla automatica"),IF(LEFT($J3008,4)="TOPE","Control automatico DIAN: "&amp;$J3008,"Casilla automatica: "&amp;$J3008)))</f>
        <v/>
      </c>
    </row>
    <row r="3009">
      <c r="A3009" s="9" t="n"/>
      <c r="B3009" s="9" t="n"/>
      <c r="C3009" s="9" t="n"/>
      <c r="D3009" s="9" t="n"/>
      <c r="E3009" s="9" t="n"/>
      <c r="F3009" s="11" t="n"/>
      <c r="G3009" s="9" t="n"/>
      <c r="H3009" s="9" t="n"/>
      <c r="I3009" s="9">
        <f>IF(COUNTA($A3009:$H3009)=0,"",IF($J3009="OTRO","NO","SI"))</f>
        <v/>
      </c>
      <c r="J3009" s="9">
        <f>IF(COUNTA($A3009:$H3009)=0,"",IFERROR(LOOKUP(2,1/(((LISTS!$H$2:$H$26&lt;&gt;"")*ISNUMBER(SEARCH(LISTS!$H$2:$H$26,$G3009)))+((LISTS!$I$2:$I$26&lt;&gt;"")*ISNUMBER(SEARCH(LISTS!$I$2:$I$26,$E3009)))),LISTS!$K$2:$K$26),"OTRO"))</f>
        <v/>
      </c>
      <c r="K3009" s="11">
        <f>IF($I3009&lt;&gt;"SI",0,IFERROR($F3009,0))</f>
        <v/>
      </c>
      <c r="L3009" s="9">
        <f>IF(COUNTA($A3009:$H3009)=0,"",IF($J3009="OTRO",IFERROR(LOOKUP(2,1/(((LISTS!$H$2:$H$26&lt;&gt;"")*ISNUMBER(SEARCH(LISTS!$H$2:$H$26,$G3009)))+((LISTS!$I$2:$I$26&lt;&gt;"")*ISNUMBER(SEARCH(LISTS!$I$2:$I$26,$E3009)))),LISTS!$L$2:$L$26),"Concepto DIAN no mapeado a casilla automatica"),IF(LEFT($J3009,4)="TOPE","Control automatico DIAN: "&amp;$J3009,"Casilla automatica: "&amp;$J3009)))</f>
        <v/>
      </c>
    </row>
    <row r="3010">
      <c r="A3010" s="9" t="n"/>
      <c r="B3010" s="9" t="n"/>
      <c r="C3010" s="9" t="n"/>
      <c r="D3010" s="9" t="n"/>
      <c r="E3010" s="9" t="n"/>
      <c r="F3010" s="11" t="n"/>
      <c r="G3010" s="9" t="n"/>
      <c r="H3010" s="9" t="n"/>
      <c r="I3010" s="9">
        <f>IF(COUNTA($A3010:$H3010)=0,"",IF($J3010="OTRO","NO","SI"))</f>
        <v/>
      </c>
      <c r="J3010" s="9">
        <f>IF(COUNTA($A3010:$H3010)=0,"",IFERROR(LOOKUP(2,1/(((LISTS!$H$2:$H$26&lt;&gt;"")*ISNUMBER(SEARCH(LISTS!$H$2:$H$26,$G3010)))+((LISTS!$I$2:$I$26&lt;&gt;"")*ISNUMBER(SEARCH(LISTS!$I$2:$I$26,$E3010)))),LISTS!$K$2:$K$26),"OTRO"))</f>
        <v/>
      </c>
      <c r="K3010" s="11">
        <f>IF($I3010&lt;&gt;"SI",0,IFERROR($F3010,0))</f>
        <v/>
      </c>
      <c r="L3010" s="9">
        <f>IF(COUNTA($A3010:$H3010)=0,"",IF($J3010="OTRO",IFERROR(LOOKUP(2,1/(((LISTS!$H$2:$H$26&lt;&gt;"")*ISNUMBER(SEARCH(LISTS!$H$2:$H$26,$G3010)))+((LISTS!$I$2:$I$26&lt;&gt;"")*ISNUMBER(SEARCH(LISTS!$I$2:$I$26,$E3010)))),LISTS!$L$2:$L$26),"Concepto DIAN no mapeado a casilla automatica"),IF(LEFT($J3010,4)="TOPE","Control automatico DIAN: "&amp;$J3010,"Casilla automatica: "&amp;$J3010)))</f>
        <v/>
      </c>
    </row>
    <row r="3011">
      <c r="A3011" s="9" t="n"/>
      <c r="B3011" s="9" t="n"/>
      <c r="C3011" s="9" t="n"/>
      <c r="D3011" s="9" t="n"/>
      <c r="E3011" s="9" t="n"/>
      <c r="F3011" s="11" t="n"/>
      <c r="G3011" s="9" t="n"/>
      <c r="H3011" s="9" t="n"/>
      <c r="I3011" s="9">
        <f>IF(COUNTA($A3011:$H3011)=0,"",IF($J3011="OTRO","NO","SI"))</f>
        <v/>
      </c>
      <c r="J3011" s="9">
        <f>IF(COUNTA($A3011:$H3011)=0,"",IFERROR(LOOKUP(2,1/(((LISTS!$H$2:$H$26&lt;&gt;"")*ISNUMBER(SEARCH(LISTS!$H$2:$H$26,$G3011)))+((LISTS!$I$2:$I$26&lt;&gt;"")*ISNUMBER(SEARCH(LISTS!$I$2:$I$26,$E3011)))),LISTS!$K$2:$K$26),"OTRO"))</f>
        <v/>
      </c>
      <c r="K3011" s="11">
        <f>IF($I3011&lt;&gt;"SI",0,IFERROR($F3011,0))</f>
        <v/>
      </c>
      <c r="L3011" s="9">
        <f>IF(COUNTA($A3011:$H3011)=0,"",IF($J3011="OTRO",IFERROR(LOOKUP(2,1/(((LISTS!$H$2:$H$26&lt;&gt;"")*ISNUMBER(SEARCH(LISTS!$H$2:$H$26,$G3011)))+((LISTS!$I$2:$I$26&lt;&gt;"")*ISNUMBER(SEARCH(LISTS!$I$2:$I$26,$E3011)))),LISTS!$L$2:$L$26),"Concepto DIAN no mapeado a casilla automatica"),IF(LEFT($J3011,4)="TOPE","Control automatico DIAN: "&amp;$J3011,"Casilla automatica: "&amp;$J3011)))</f>
        <v/>
      </c>
    </row>
    <row r="3012">
      <c r="A3012" s="9" t="n"/>
      <c r="B3012" s="9" t="n"/>
      <c r="C3012" s="9" t="n"/>
      <c r="D3012" s="9" t="n"/>
      <c r="E3012" s="9" t="n"/>
      <c r="F3012" s="11" t="n"/>
      <c r="G3012" s="9" t="n"/>
      <c r="H3012" s="9" t="n"/>
      <c r="I3012" s="9">
        <f>IF(COUNTA($A3012:$H3012)=0,"",IF($J3012="OTRO","NO","SI"))</f>
        <v/>
      </c>
      <c r="J3012" s="9">
        <f>IF(COUNTA($A3012:$H3012)=0,"",IFERROR(LOOKUP(2,1/(((LISTS!$H$2:$H$26&lt;&gt;"")*ISNUMBER(SEARCH(LISTS!$H$2:$H$26,$G3012)))+((LISTS!$I$2:$I$26&lt;&gt;"")*ISNUMBER(SEARCH(LISTS!$I$2:$I$26,$E3012)))),LISTS!$K$2:$K$26),"OTRO"))</f>
        <v/>
      </c>
      <c r="K3012" s="11">
        <f>IF($I3012&lt;&gt;"SI",0,IFERROR($F3012,0))</f>
        <v/>
      </c>
      <c r="L3012" s="9">
        <f>IF(COUNTA($A3012:$H3012)=0,"",IF($J3012="OTRO",IFERROR(LOOKUP(2,1/(((LISTS!$H$2:$H$26&lt;&gt;"")*ISNUMBER(SEARCH(LISTS!$H$2:$H$26,$G3012)))+((LISTS!$I$2:$I$26&lt;&gt;"")*ISNUMBER(SEARCH(LISTS!$I$2:$I$26,$E3012)))),LISTS!$L$2:$L$26),"Concepto DIAN no mapeado a casilla automatica"),IF(LEFT($J3012,4)="TOPE","Control automatico DIAN: "&amp;$J3012,"Casilla automatica: "&amp;$J3012)))</f>
        <v/>
      </c>
    </row>
    <row r="3013">
      <c r="A3013" s="9" t="n"/>
      <c r="B3013" s="9" t="n"/>
      <c r="C3013" s="9" t="n"/>
      <c r="D3013" s="9" t="n"/>
      <c r="E3013" s="9" t="n"/>
      <c r="F3013" s="11" t="n"/>
      <c r="G3013" s="9" t="n"/>
      <c r="H3013" s="9" t="n"/>
      <c r="I3013" s="9">
        <f>IF(COUNTA($A3013:$H3013)=0,"",IF($J3013="OTRO","NO","SI"))</f>
        <v/>
      </c>
      <c r="J3013" s="9">
        <f>IF(COUNTA($A3013:$H3013)=0,"",IFERROR(LOOKUP(2,1/(((LISTS!$H$2:$H$26&lt;&gt;"")*ISNUMBER(SEARCH(LISTS!$H$2:$H$26,$G3013)))+((LISTS!$I$2:$I$26&lt;&gt;"")*ISNUMBER(SEARCH(LISTS!$I$2:$I$26,$E3013)))),LISTS!$K$2:$K$26),"OTRO"))</f>
        <v/>
      </c>
      <c r="K3013" s="11">
        <f>IF($I3013&lt;&gt;"SI",0,IFERROR($F3013,0))</f>
        <v/>
      </c>
      <c r="L3013" s="9">
        <f>IF(COUNTA($A3013:$H3013)=0,"",IF($J3013="OTRO",IFERROR(LOOKUP(2,1/(((LISTS!$H$2:$H$26&lt;&gt;"")*ISNUMBER(SEARCH(LISTS!$H$2:$H$26,$G3013)))+((LISTS!$I$2:$I$26&lt;&gt;"")*ISNUMBER(SEARCH(LISTS!$I$2:$I$26,$E3013)))),LISTS!$L$2:$L$26),"Concepto DIAN no mapeado a casilla automatica"),IF(LEFT($J3013,4)="TOPE","Control automatico DIAN: "&amp;$J3013,"Casilla automatica: "&amp;$J3013)))</f>
        <v/>
      </c>
    </row>
    <row r="3014">
      <c r="A3014" s="9" t="n"/>
      <c r="B3014" s="9" t="n"/>
      <c r="C3014" s="9" t="n"/>
      <c r="D3014" s="9" t="n"/>
      <c r="E3014" s="9" t="n"/>
      <c r="F3014" s="11" t="n"/>
      <c r="G3014" s="9" t="n"/>
      <c r="H3014" s="9" t="n"/>
      <c r="I3014" s="9">
        <f>IF(COUNTA($A3014:$H3014)=0,"",IF($J3014="OTRO","NO","SI"))</f>
        <v/>
      </c>
      <c r="J3014" s="9">
        <f>IF(COUNTA($A3014:$H3014)=0,"",IFERROR(LOOKUP(2,1/(((LISTS!$H$2:$H$26&lt;&gt;"")*ISNUMBER(SEARCH(LISTS!$H$2:$H$26,$G3014)))+((LISTS!$I$2:$I$26&lt;&gt;"")*ISNUMBER(SEARCH(LISTS!$I$2:$I$26,$E3014)))),LISTS!$K$2:$K$26),"OTRO"))</f>
        <v/>
      </c>
      <c r="K3014" s="11">
        <f>IF($I3014&lt;&gt;"SI",0,IFERROR($F3014,0))</f>
        <v/>
      </c>
      <c r="L3014" s="9">
        <f>IF(COUNTA($A3014:$H3014)=0,"",IF($J3014="OTRO",IFERROR(LOOKUP(2,1/(((LISTS!$H$2:$H$26&lt;&gt;"")*ISNUMBER(SEARCH(LISTS!$H$2:$H$26,$G3014)))+((LISTS!$I$2:$I$26&lt;&gt;"")*ISNUMBER(SEARCH(LISTS!$I$2:$I$26,$E3014)))),LISTS!$L$2:$L$26),"Concepto DIAN no mapeado a casilla automatica"),IF(LEFT($J3014,4)="TOPE","Control automatico DIAN: "&amp;$J3014,"Casilla automatica: "&amp;$J3014)))</f>
        <v/>
      </c>
    </row>
    <row r="3015">
      <c r="A3015" s="9" t="n"/>
      <c r="B3015" s="9" t="n"/>
      <c r="C3015" s="9" t="n"/>
      <c r="D3015" s="9" t="n"/>
      <c r="E3015" s="9" t="n"/>
      <c r="F3015" s="11" t="n"/>
      <c r="G3015" s="9" t="n"/>
      <c r="H3015" s="9" t="n"/>
      <c r="I3015" s="9">
        <f>IF(COUNTA($A3015:$H3015)=0,"",IF($J3015="OTRO","NO","SI"))</f>
        <v/>
      </c>
      <c r="J3015" s="9">
        <f>IF(COUNTA($A3015:$H3015)=0,"",IFERROR(LOOKUP(2,1/(((LISTS!$H$2:$H$26&lt;&gt;"")*ISNUMBER(SEARCH(LISTS!$H$2:$H$26,$G3015)))+((LISTS!$I$2:$I$26&lt;&gt;"")*ISNUMBER(SEARCH(LISTS!$I$2:$I$26,$E3015)))),LISTS!$K$2:$K$26),"OTRO"))</f>
        <v/>
      </c>
      <c r="K3015" s="11">
        <f>IF($I3015&lt;&gt;"SI",0,IFERROR($F3015,0))</f>
        <v/>
      </c>
      <c r="L3015" s="9">
        <f>IF(COUNTA($A3015:$H3015)=0,"",IF($J3015="OTRO",IFERROR(LOOKUP(2,1/(((LISTS!$H$2:$H$26&lt;&gt;"")*ISNUMBER(SEARCH(LISTS!$H$2:$H$26,$G3015)))+((LISTS!$I$2:$I$26&lt;&gt;"")*ISNUMBER(SEARCH(LISTS!$I$2:$I$26,$E3015)))),LISTS!$L$2:$L$26),"Concepto DIAN no mapeado a casilla automatica"),IF(LEFT($J3015,4)="TOPE","Control automatico DIAN: "&amp;$J3015,"Casilla automatica: "&amp;$J3015)))</f>
        <v/>
      </c>
    </row>
    <row r="3016">
      <c r="A3016" s="9" t="n"/>
      <c r="B3016" s="9" t="n"/>
      <c r="C3016" s="9" t="n"/>
      <c r="D3016" s="9" t="n"/>
      <c r="E3016" s="9" t="n"/>
      <c r="F3016" s="11" t="n"/>
      <c r="G3016" s="9" t="n"/>
      <c r="H3016" s="9" t="n"/>
      <c r="I3016" s="9">
        <f>IF(COUNTA($A3016:$H3016)=0,"",IF($J3016="OTRO","NO","SI"))</f>
        <v/>
      </c>
      <c r="J3016" s="9">
        <f>IF(COUNTA($A3016:$H3016)=0,"",IFERROR(LOOKUP(2,1/(((LISTS!$H$2:$H$26&lt;&gt;"")*ISNUMBER(SEARCH(LISTS!$H$2:$H$26,$G3016)))+((LISTS!$I$2:$I$26&lt;&gt;"")*ISNUMBER(SEARCH(LISTS!$I$2:$I$26,$E3016)))),LISTS!$K$2:$K$26),"OTRO"))</f>
        <v/>
      </c>
      <c r="K3016" s="11">
        <f>IF($I3016&lt;&gt;"SI",0,IFERROR($F3016,0))</f>
        <v/>
      </c>
      <c r="L3016" s="9">
        <f>IF(COUNTA($A3016:$H3016)=0,"",IF($J3016="OTRO",IFERROR(LOOKUP(2,1/(((LISTS!$H$2:$H$26&lt;&gt;"")*ISNUMBER(SEARCH(LISTS!$H$2:$H$26,$G3016)))+((LISTS!$I$2:$I$26&lt;&gt;"")*ISNUMBER(SEARCH(LISTS!$I$2:$I$26,$E3016)))),LISTS!$L$2:$L$26),"Concepto DIAN no mapeado a casilla automatica"),IF(LEFT($J3016,4)="TOPE","Control automatico DIAN: "&amp;$J3016,"Casilla automatica: "&amp;$J3016)))</f>
        <v/>
      </c>
    </row>
    <row r="3017">
      <c r="A3017" s="9" t="n"/>
      <c r="B3017" s="9" t="n"/>
      <c r="C3017" s="9" t="n"/>
      <c r="D3017" s="9" t="n"/>
      <c r="E3017" s="9" t="n"/>
      <c r="F3017" s="11" t="n"/>
      <c r="G3017" s="9" t="n"/>
      <c r="H3017" s="9" t="n"/>
      <c r="I3017" s="9">
        <f>IF(COUNTA($A3017:$H3017)=0,"",IF($J3017="OTRO","NO","SI"))</f>
        <v/>
      </c>
      <c r="J3017" s="9">
        <f>IF(COUNTA($A3017:$H3017)=0,"",IFERROR(LOOKUP(2,1/(((LISTS!$H$2:$H$26&lt;&gt;"")*ISNUMBER(SEARCH(LISTS!$H$2:$H$26,$G3017)))+((LISTS!$I$2:$I$26&lt;&gt;"")*ISNUMBER(SEARCH(LISTS!$I$2:$I$26,$E3017)))),LISTS!$K$2:$K$26),"OTRO"))</f>
        <v/>
      </c>
      <c r="K3017" s="11">
        <f>IF($I3017&lt;&gt;"SI",0,IFERROR($F3017,0))</f>
        <v/>
      </c>
      <c r="L3017" s="9">
        <f>IF(COUNTA($A3017:$H3017)=0,"",IF($J3017="OTRO",IFERROR(LOOKUP(2,1/(((LISTS!$H$2:$H$26&lt;&gt;"")*ISNUMBER(SEARCH(LISTS!$H$2:$H$26,$G3017)))+((LISTS!$I$2:$I$26&lt;&gt;"")*ISNUMBER(SEARCH(LISTS!$I$2:$I$26,$E3017)))),LISTS!$L$2:$L$26),"Concepto DIAN no mapeado a casilla automatica"),IF(LEFT($J3017,4)="TOPE","Control automatico DIAN: "&amp;$J3017,"Casilla automatica: "&amp;$J3017)))</f>
        <v/>
      </c>
    </row>
    <row r="3018">
      <c r="A3018" s="9" t="n"/>
      <c r="B3018" s="9" t="n"/>
      <c r="C3018" s="9" t="n"/>
      <c r="D3018" s="9" t="n"/>
      <c r="E3018" s="9" t="n"/>
      <c r="F3018" s="11" t="n"/>
      <c r="G3018" s="9" t="n"/>
      <c r="H3018" s="9" t="n"/>
      <c r="I3018" s="9">
        <f>IF(COUNTA($A3018:$H3018)=0,"",IF($J3018="OTRO","NO","SI"))</f>
        <v/>
      </c>
      <c r="J3018" s="9">
        <f>IF(COUNTA($A3018:$H3018)=0,"",IFERROR(LOOKUP(2,1/(((LISTS!$H$2:$H$26&lt;&gt;"")*ISNUMBER(SEARCH(LISTS!$H$2:$H$26,$G3018)))+((LISTS!$I$2:$I$26&lt;&gt;"")*ISNUMBER(SEARCH(LISTS!$I$2:$I$26,$E3018)))),LISTS!$K$2:$K$26),"OTRO"))</f>
        <v/>
      </c>
      <c r="K3018" s="11">
        <f>IF($I3018&lt;&gt;"SI",0,IFERROR($F3018,0))</f>
        <v/>
      </c>
      <c r="L3018" s="9">
        <f>IF(COUNTA($A3018:$H3018)=0,"",IF($J3018="OTRO",IFERROR(LOOKUP(2,1/(((LISTS!$H$2:$H$26&lt;&gt;"")*ISNUMBER(SEARCH(LISTS!$H$2:$H$26,$G3018)))+((LISTS!$I$2:$I$26&lt;&gt;"")*ISNUMBER(SEARCH(LISTS!$I$2:$I$26,$E3018)))),LISTS!$L$2:$L$26),"Concepto DIAN no mapeado a casilla automatica"),IF(LEFT($J3018,4)="TOPE","Control automatico DIAN: "&amp;$J3018,"Casilla automatica: "&amp;$J3018)))</f>
        <v/>
      </c>
    </row>
    <row r="3019">
      <c r="A3019" s="9" t="n"/>
      <c r="B3019" s="9" t="n"/>
      <c r="C3019" s="9" t="n"/>
      <c r="D3019" s="9" t="n"/>
      <c r="E3019" s="9" t="n"/>
      <c r="F3019" s="11" t="n"/>
      <c r="G3019" s="9" t="n"/>
      <c r="H3019" s="9" t="n"/>
      <c r="I3019" s="9">
        <f>IF(COUNTA($A3019:$H3019)=0,"",IF($J3019="OTRO","NO","SI"))</f>
        <v/>
      </c>
      <c r="J3019" s="9">
        <f>IF(COUNTA($A3019:$H3019)=0,"",IFERROR(LOOKUP(2,1/(((LISTS!$H$2:$H$26&lt;&gt;"")*ISNUMBER(SEARCH(LISTS!$H$2:$H$26,$G3019)))+((LISTS!$I$2:$I$26&lt;&gt;"")*ISNUMBER(SEARCH(LISTS!$I$2:$I$26,$E3019)))),LISTS!$K$2:$K$26),"OTRO"))</f>
        <v/>
      </c>
      <c r="K3019" s="11">
        <f>IF($I3019&lt;&gt;"SI",0,IFERROR($F3019,0))</f>
        <v/>
      </c>
      <c r="L3019" s="9">
        <f>IF(COUNTA($A3019:$H3019)=0,"",IF($J3019="OTRO",IFERROR(LOOKUP(2,1/(((LISTS!$H$2:$H$26&lt;&gt;"")*ISNUMBER(SEARCH(LISTS!$H$2:$H$26,$G3019)))+((LISTS!$I$2:$I$26&lt;&gt;"")*ISNUMBER(SEARCH(LISTS!$I$2:$I$26,$E3019)))),LISTS!$L$2:$L$26),"Concepto DIAN no mapeado a casilla automatica"),IF(LEFT($J3019,4)="TOPE","Control automatico DIAN: "&amp;$J3019,"Casilla automatica: "&amp;$J3019)))</f>
        <v/>
      </c>
    </row>
    <row r="3020">
      <c r="A3020" s="9" t="n"/>
      <c r="B3020" s="9" t="n"/>
      <c r="C3020" s="9" t="n"/>
      <c r="D3020" s="9" t="n"/>
      <c r="E3020" s="9" t="n"/>
      <c r="F3020" s="11" t="n"/>
      <c r="G3020" s="9" t="n"/>
      <c r="H3020" s="9" t="n"/>
      <c r="I3020" s="9">
        <f>IF(COUNTA($A3020:$H3020)=0,"",IF($J3020="OTRO","NO","SI"))</f>
        <v/>
      </c>
      <c r="J3020" s="9">
        <f>IF(COUNTA($A3020:$H3020)=0,"",IFERROR(LOOKUP(2,1/(((LISTS!$H$2:$H$26&lt;&gt;"")*ISNUMBER(SEARCH(LISTS!$H$2:$H$26,$G3020)))+((LISTS!$I$2:$I$26&lt;&gt;"")*ISNUMBER(SEARCH(LISTS!$I$2:$I$26,$E3020)))),LISTS!$K$2:$K$26),"OTRO"))</f>
        <v/>
      </c>
      <c r="K3020" s="11">
        <f>IF($I3020&lt;&gt;"SI",0,IFERROR($F3020,0))</f>
        <v/>
      </c>
      <c r="L3020" s="9">
        <f>IF(COUNTA($A3020:$H3020)=0,"",IF($J3020="OTRO",IFERROR(LOOKUP(2,1/(((LISTS!$H$2:$H$26&lt;&gt;"")*ISNUMBER(SEARCH(LISTS!$H$2:$H$26,$G3020)))+((LISTS!$I$2:$I$26&lt;&gt;"")*ISNUMBER(SEARCH(LISTS!$I$2:$I$26,$E3020)))),LISTS!$L$2:$L$26),"Concepto DIAN no mapeado a casilla automatica"),IF(LEFT($J3020,4)="TOPE","Control automatico DIAN: "&amp;$J3020,"Casilla automatica: "&amp;$J3020)))</f>
        <v/>
      </c>
    </row>
    <row r="3021">
      <c r="A3021" s="9" t="n"/>
      <c r="B3021" s="9" t="n"/>
      <c r="C3021" s="9" t="n"/>
      <c r="D3021" s="9" t="n"/>
      <c r="E3021" s="9" t="n"/>
      <c r="F3021" s="11" t="n"/>
      <c r="G3021" s="9" t="n"/>
      <c r="H3021" s="9" t="n"/>
      <c r="I3021" s="9">
        <f>IF(COUNTA($A3021:$H3021)=0,"",IF($J3021="OTRO","NO","SI"))</f>
        <v/>
      </c>
      <c r="J3021" s="9">
        <f>IF(COUNTA($A3021:$H3021)=0,"",IFERROR(LOOKUP(2,1/(((LISTS!$H$2:$H$26&lt;&gt;"")*ISNUMBER(SEARCH(LISTS!$H$2:$H$26,$G3021)))+((LISTS!$I$2:$I$26&lt;&gt;"")*ISNUMBER(SEARCH(LISTS!$I$2:$I$26,$E3021)))),LISTS!$K$2:$K$26),"OTRO"))</f>
        <v/>
      </c>
      <c r="K3021" s="11">
        <f>IF($I3021&lt;&gt;"SI",0,IFERROR($F3021,0))</f>
        <v/>
      </c>
      <c r="L3021" s="9">
        <f>IF(COUNTA($A3021:$H3021)=0,"",IF($J3021="OTRO",IFERROR(LOOKUP(2,1/(((LISTS!$H$2:$H$26&lt;&gt;"")*ISNUMBER(SEARCH(LISTS!$H$2:$H$26,$G3021)))+((LISTS!$I$2:$I$26&lt;&gt;"")*ISNUMBER(SEARCH(LISTS!$I$2:$I$26,$E3021)))),LISTS!$L$2:$L$26),"Concepto DIAN no mapeado a casilla automatica"),IF(LEFT($J3021,4)="TOPE","Control automatico DIAN: "&amp;$J3021,"Casilla automatica: "&amp;$J3021)))</f>
        <v/>
      </c>
    </row>
    <row r="3022">
      <c r="A3022" s="9" t="n"/>
      <c r="B3022" s="9" t="n"/>
      <c r="C3022" s="9" t="n"/>
      <c r="D3022" s="9" t="n"/>
      <c r="E3022" s="9" t="n"/>
      <c r="F3022" s="11" t="n"/>
      <c r="G3022" s="9" t="n"/>
      <c r="H3022" s="9" t="n"/>
      <c r="I3022" s="9">
        <f>IF(COUNTA($A3022:$H3022)=0,"",IF($J3022="OTRO","NO","SI"))</f>
        <v/>
      </c>
      <c r="J3022" s="9">
        <f>IF(COUNTA($A3022:$H3022)=0,"",IFERROR(LOOKUP(2,1/(((LISTS!$H$2:$H$26&lt;&gt;"")*ISNUMBER(SEARCH(LISTS!$H$2:$H$26,$G3022)))+((LISTS!$I$2:$I$26&lt;&gt;"")*ISNUMBER(SEARCH(LISTS!$I$2:$I$26,$E3022)))),LISTS!$K$2:$K$26),"OTRO"))</f>
        <v/>
      </c>
      <c r="K3022" s="11">
        <f>IF($I3022&lt;&gt;"SI",0,IFERROR($F3022,0))</f>
        <v/>
      </c>
      <c r="L3022" s="9">
        <f>IF(COUNTA($A3022:$H3022)=0,"",IF($J3022="OTRO",IFERROR(LOOKUP(2,1/(((LISTS!$H$2:$H$26&lt;&gt;"")*ISNUMBER(SEARCH(LISTS!$H$2:$H$26,$G3022)))+((LISTS!$I$2:$I$26&lt;&gt;"")*ISNUMBER(SEARCH(LISTS!$I$2:$I$26,$E3022)))),LISTS!$L$2:$L$26),"Concepto DIAN no mapeado a casilla automatica"),IF(LEFT($J3022,4)="TOPE","Control automatico DIAN: "&amp;$J3022,"Casilla automatica: "&amp;$J3022)))</f>
        <v/>
      </c>
    </row>
    <row r="3023">
      <c r="A3023" s="9" t="n"/>
      <c r="B3023" s="9" t="n"/>
      <c r="C3023" s="9" t="n"/>
      <c r="D3023" s="9" t="n"/>
      <c r="E3023" s="9" t="n"/>
      <c r="F3023" s="11" t="n"/>
      <c r="G3023" s="9" t="n"/>
      <c r="H3023" s="9" t="n"/>
      <c r="I3023" s="9">
        <f>IF(COUNTA($A3023:$H3023)=0,"",IF($J3023="OTRO","NO","SI"))</f>
        <v/>
      </c>
      <c r="J3023" s="9">
        <f>IF(COUNTA($A3023:$H3023)=0,"",IFERROR(LOOKUP(2,1/(((LISTS!$H$2:$H$26&lt;&gt;"")*ISNUMBER(SEARCH(LISTS!$H$2:$H$26,$G3023)))+((LISTS!$I$2:$I$26&lt;&gt;"")*ISNUMBER(SEARCH(LISTS!$I$2:$I$26,$E3023)))),LISTS!$K$2:$K$26),"OTRO"))</f>
        <v/>
      </c>
      <c r="K3023" s="11">
        <f>IF($I3023&lt;&gt;"SI",0,IFERROR($F3023,0))</f>
        <v/>
      </c>
      <c r="L3023" s="9">
        <f>IF(COUNTA($A3023:$H3023)=0,"",IF($J3023="OTRO",IFERROR(LOOKUP(2,1/(((LISTS!$H$2:$H$26&lt;&gt;"")*ISNUMBER(SEARCH(LISTS!$H$2:$H$26,$G3023)))+((LISTS!$I$2:$I$26&lt;&gt;"")*ISNUMBER(SEARCH(LISTS!$I$2:$I$26,$E3023)))),LISTS!$L$2:$L$26),"Concepto DIAN no mapeado a casilla automatica"),IF(LEFT($J3023,4)="TOPE","Control automatico DIAN: "&amp;$J3023,"Casilla automatica: "&amp;$J3023)))</f>
        <v/>
      </c>
    </row>
    <row r="3024">
      <c r="A3024" s="9" t="n"/>
      <c r="B3024" s="9" t="n"/>
      <c r="C3024" s="9" t="n"/>
      <c r="D3024" s="9" t="n"/>
      <c r="E3024" s="9" t="n"/>
      <c r="F3024" s="11" t="n"/>
      <c r="G3024" s="9" t="n"/>
      <c r="H3024" s="9" t="n"/>
      <c r="I3024" s="9">
        <f>IF(COUNTA($A3024:$H3024)=0,"",IF($J3024="OTRO","NO","SI"))</f>
        <v/>
      </c>
      <c r="J3024" s="9">
        <f>IF(COUNTA($A3024:$H3024)=0,"",IFERROR(LOOKUP(2,1/(((LISTS!$H$2:$H$26&lt;&gt;"")*ISNUMBER(SEARCH(LISTS!$H$2:$H$26,$G3024)))+((LISTS!$I$2:$I$26&lt;&gt;"")*ISNUMBER(SEARCH(LISTS!$I$2:$I$26,$E3024)))),LISTS!$K$2:$K$26),"OTRO"))</f>
        <v/>
      </c>
      <c r="K3024" s="11">
        <f>IF($I3024&lt;&gt;"SI",0,IFERROR($F3024,0))</f>
        <v/>
      </c>
      <c r="L3024" s="9">
        <f>IF(COUNTA($A3024:$H3024)=0,"",IF($J3024="OTRO",IFERROR(LOOKUP(2,1/(((LISTS!$H$2:$H$26&lt;&gt;"")*ISNUMBER(SEARCH(LISTS!$H$2:$H$26,$G3024)))+((LISTS!$I$2:$I$26&lt;&gt;"")*ISNUMBER(SEARCH(LISTS!$I$2:$I$26,$E3024)))),LISTS!$L$2:$L$26),"Concepto DIAN no mapeado a casilla automatica"),IF(LEFT($J3024,4)="TOPE","Control automatico DIAN: "&amp;$J3024,"Casilla automatica: "&amp;$J3024)))</f>
        <v/>
      </c>
    </row>
    <row r="3025">
      <c r="A3025" s="9" t="n"/>
      <c r="B3025" s="9" t="n"/>
      <c r="C3025" s="9" t="n"/>
      <c r="D3025" s="9" t="n"/>
      <c r="E3025" s="9" t="n"/>
      <c r="F3025" s="11" t="n"/>
      <c r="G3025" s="9" t="n"/>
      <c r="H3025" s="9" t="n"/>
      <c r="I3025" s="9">
        <f>IF(COUNTA($A3025:$H3025)=0,"",IF($J3025="OTRO","NO","SI"))</f>
        <v/>
      </c>
      <c r="J3025" s="9">
        <f>IF(COUNTA($A3025:$H3025)=0,"",IFERROR(LOOKUP(2,1/(((LISTS!$H$2:$H$26&lt;&gt;"")*ISNUMBER(SEARCH(LISTS!$H$2:$H$26,$G3025)))+((LISTS!$I$2:$I$26&lt;&gt;"")*ISNUMBER(SEARCH(LISTS!$I$2:$I$26,$E3025)))),LISTS!$K$2:$K$26),"OTRO"))</f>
        <v/>
      </c>
      <c r="K3025" s="11">
        <f>IF($I3025&lt;&gt;"SI",0,IFERROR($F3025,0))</f>
        <v/>
      </c>
      <c r="L3025" s="9">
        <f>IF(COUNTA($A3025:$H3025)=0,"",IF($J3025="OTRO",IFERROR(LOOKUP(2,1/(((LISTS!$H$2:$H$26&lt;&gt;"")*ISNUMBER(SEARCH(LISTS!$H$2:$H$26,$G3025)))+((LISTS!$I$2:$I$26&lt;&gt;"")*ISNUMBER(SEARCH(LISTS!$I$2:$I$26,$E3025)))),LISTS!$L$2:$L$26),"Concepto DIAN no mapeado a casilla automatica"),IF(LEFT($J3025,4)="TOPE","Control automatico DIAN: "&amp;$J3025,"Casilla automatica: "&amp;$J3025)))</f>
        <v/>
      </c>
    </row>
    <row r="3026">
      <c r="A3026" s="9" t="n"/>
      <c r="B3026" s="9" t="n"/>
      <c r="C3026" s="9" t="n"/>
      <c r="D3026" s="9" t="n"/>
      <c r="E3026" s="9" t="n"/>
      <c r="F3026" s="11" t="n"/>
      <c r="G3026" s="9" t="n"/>
      <c r="H3026" s="9" t="n"/>
      <c r="I3026" s="9">
        <f>IF(COUNTA($A3026:$H3026)=0,"",IF($J3026="OTRO","NO","SI"))</f>
        <v/>
      </c>
      <c r="J3026" s="9">
        <f>IF(COUNTA($A3026:$H3026)=0,"",IFERROR(LOOKUP(2,1/(((LISTS!$H$2:$H$26&lt;&gt;"")*ISNUMBER(SEARCH(LISTS!$H$2:$H$26,$G3026)))+((LISTS!$I$2:$I$26&lt;&gt;"")*ISNUMBER(SEARCH(LISTS!$I$2:$I$26,$E3026)))),LISTS!$K$2:$K$26),"OTRO"))</f>
        <v/>
      </c>
      <c r="K3026" s="11">
        <f>IF($I3026&lt;&gt;"SI",0,IFERROR($F3026,0))</f>
        <v/>
      </c>
      <c r="L3026" s="9">
        <f>IF(COUNTA($A3026:$H3026)=0,"",IF($J3026="OTRO",IFERROR(LOOKUP(2,1/(((LISTS!$H$2:$H$26&lt;&gt;"")*ISNUMBER(SEARCH(LISTS!$H$2:$H$26,$G3026)))+((LISTS!$I$2:$I$26&lt;&gt;"")*ISNUMBER(SEARCH(LISTS!$I$2:$I$26,$E3026)))),LISTS!$L$2:$L$26),"Concepto DIAN no mapeado a casilla automatica"),IF(LEFT($J3026,4)="TOPE","Control automatico DIAN: "&amp;$J3026,"Casilla automatica: "&amp;$J3026)))</f>
        <v/>
      </c>
    </row>
    <row r="3027">
      <c r="A3027" s="9" t="n"/>
      <c r="B3027" s="9" t="n"/>
      <c r="C3027" s="9" t="n"/>
      <c r="D3027" s="9" t="n"/>
      <c r="E3027" s="9" t="n"/>
      <c r="F3027" s="11" t="n"/>
      <c r="G3027" s="9" t="n"/>
      <c r="H3027" s="9" t="n"/>
      <c r="I3027" s="9">
        <f>IF(COUNTA($A3027:$H3027)=0,"",IF($J3027="OTRO","NO","SI"))</f>
        <v/>
      </c>
      <c r="J3027" s="9">
        <f>IF(COUNTA($A3027:$H3027)=0,"",IFERROR(LOOKUP(2,1/(((LISTS!$H$2:$H$26&lt;&gt;"")*ISNUMBER(SEARCH(LISTS!$H$2:$H$26,$G3027)))+((LISTS!$I$2:$I$26&lt;&gt;"")*ISNUMBER(SEARCH(LISTS!$I$2:$I$26,$E3027)))),LISTS!$K$2:$K$26),"OTRO"))</f>
        <v/>
      </c>
      <c r="K3027" s="11">
        <f>IF($I3027&lt;&gt;"SI",0,IFERROR($F3027,0))</f>
        <v/>
      </c>
      <c r="L3027" s="9">
        <f>IF(COUNTA($A3027:$H3027)=0,"",IF($J3027="OTRO",IFERROR(LOOKUP(2,1/(((LISTS!$H$2:$H$26&lt;&gt;"")*ISNUMBER(SEARCH(LISTS!$H$2:$H$26,$G3027)))+((LISTS!$I$2:$I$26&lt;&gt;"")*ISNUMBER(SEARCH(LISTS!$I$2:$I$26,$E3027)))),LISTS!$L$2:$L$26),"Concepto DIAN no mapeado a casilla automatica"),IF(LEFT($J3027,4)="TOPE","Control automatico DIAN: "&amp;$J3027,"Casilla automatica: "&amp;$J3027)))</f>
        <v/>
      </c>
    </row>
    <row r="3028">
      <c r="A3028" s="9" t="n"/>
      <c r="B3028" s="9" t="n"/>
      <c r="C3028" s="9" t="n"/>
      <c r="D3028" s="9" t="n"/>
      <c r="E3028" s="9" t="n"/>
      <c r="F3028" s="11" t="n"/>
      <c r="G3028" s="9" t="n"/>
      <c r="H3028" s="9" t="n"/>
      <c r="I3028" s="9">
        <f>IF(COUNTA($A3028:$H3028)=0,"",IF($J3028="OTRO","NO","SI"))</f>
        <v/>
      </c>
      <c r="J3028" s="9">
        <f>IF(COUNTA($A3028:$H3028)=0,"",IFERROR(LOOKUP(2,1/(((LISTS!$H$2:$H$26&lt;&gt;"")*ISNUMBER(SEARCH(LISTS!$H$2:$H$26,$G3028)))+((LISTS!$I$2:$I$26&lt;&gt;"")*ISNUMBER(SEARCH(LISTS!$I$2:$I$26,$E3028)))),LISTS!$K$2:$K$26),"OTRO"))</f>
        <v/>
      </c>
      <c r="K3028" s="11">
        <f>IF($I3028&lt;&gt;"SI",0,IFERROR($F3028,0))</f>
        <v/>
      </c>
      <c r="L3028" s="9">
        <f>IF(COUNTA($A3028:$H3028)=0,"",IF($J3028="OTRO",IFERROR(LOOKUP(2,1/(((LISTS!$H$2:$H$26&lt;&gt;"")*ISNUMBER(SEARCH(LISTS!$H$2:$H$26,$G3028)))+((LISTS!$I$2:$I$26&lt;&gt;"")*ISNUMBER(SEARCH(LISTS!$I$2:$I$26,$E3028)))),LISTS!$L$2:$L$26),"Concepto DIAN no mapeado a casilla automatica"),IF(LEFT($J3028,4)="TOPE","Control automatico DIAN: "&amp;$J3028,"Casilla automatica: "&amp;$J3028)))</f>
        <v/>
      </c>
    </row>
    <row r="3029">
      <c r="A3029" s="9" t="n"/>
      <c r="B3029" s="9" t="n"/>
      <c r="C3029" s="9" t="n"/>
      <c r="D3029" s="9" t="n"/>
      <c r="E3029" s="9" t="n"/>
      <c r="F3029" s="11" t="n"/>
      <c r="G3029" s="9" t="n"/>
      <c r="H3029" s="9" t="n"/>
      <c r="I3029" s="9">
        <f>IF(COUNTA($A3029:$H3029)=0,"",IF($J3029="OTRO","NO","SI"))</f>
        <v/>
      </c>
      <c r="J3029" s="9">
        <f>IF(COUNTA($A3029:$H3029)=0,"",IFERROR(LOOKUP(2,1/(((LISTS!$H$2:$H$26&lt;&gt;"")*ISNUMBER(SEARCH(LISTS!$H$2:$H$26,$G3029)))+((LISTS!$I$2:$I$26&lt;&gt;"")*ISNUMBER(SEARCH(LISTS!$I$2:$I$26,$E3029)))),LISTS!$K$2:$K$26),"OTRO"))</f>
        <v/>
      </c>
      <c r="K3029" s="11">
        <f>IF($I3029&lt;&gt;"SI",0,IFERROR($F3029,0))</f>
        <v/>
      </c>
      <c r="L3029" s="9">
        <f>IF(COUNTA($A3029:$H3029)=0,"",IF($J3029="OTRO",IFERROR(LOOKUP(2,1/(((LISTS!$H$2:$H$26&lt;&gt;"")*ISNUMBER(SEARCH(LISTS!$H$2:$H$26,$G3029)))+((LISTS!$I$2:$I$26&lt;&gt;"")*ISNUMBER(SEARCH(LISTS!$I$2:$I$26,$E3029)))),LISTS!$L$2:$L$26),"Concepto DIAN no mapeado a casilla automatica"),IF(LEFT($J3029,4)="TOPE","Control automatico DIAN: "&amp;$J3029,"Casilla automatica: "&amp;$J3029)))</f>
        <v/>
      </c>
    </row>
    <row r="3030">
      <c r="A3030" s="9" t="n"/>
      <c r="B3030" s="9" t="n"/>
      <c r="C3030" s="9" t="n"/>
      <c r="D3030" s="9" t="n"/>
      <c r="E3030" s="9" t="n"/>
      <c r="F3030" s="11" t="n"/>
      <c r="G3030" s="9" t="n"/>
      <c r="H3030" s="9" t="n"/>
      <c r="I3030" s="9">
        <f>IF(COUNTA($A3030:$H3030)=0,"",IF($J3030="OTRO","NO","SI"))</f>
        <v/>
      </c>
      <c r="J3030" s="9">
        <f>IF(COUNTA($A3030:$H3030)=0,"",IFERROR(LOOKUP(2,1/(((LISTS!$H$2:$H$26&lt;&gt;"")*ISNUMBER(SEARCH(LISTS!$H$2:$H$26,$G3030)))+((LISTS!$I$2:$I$26&lt;&gt;"")*ISNUMBER(SEARCH(LISTS!$I$2:$I$26,$E3030)))),LISTS!$K$2:$K$26),"OTRO"))</f>
        <v/>
      </c>
      <c r="K3030" s="11">
        <f>IF($I3030&lt;&gt;"SI",0,IFERROR($F3030,0))</f>
        <v/>
      </c>
      <c r="L3030" s="9">
        <f>IF(COUNTA($A3030:$H3030)=0,"",IF($J3030="OTRO",IFERROR(LOOKUP(2,1/(((LISTS!$H$2:$H$26&lt;&gt;"")*ISNUMBER(SEARCH(LISTS!$H$2:$H$26,$G3030)))+((LISTS!$I$2:$I$26&lt;&gt;"")*ISNUMBER(SEARCH(LISTS!$I$2:$I$26,$E3030)))),LISTS!$L$2:$L$26),"Concepto DIAN no mapeado a casilla automatica"),IF(LEFT($J3030,4)="TOPE","Control automatico DIAN: "&amp;$J3030,"Casilla automatica: "&amp;$J3030)))</f>
        <v/>
      </c>
    </row>
    <row r="3031">
      <c r="A3031" s="9" t="n"/>
      <c r="B3031" s="9" t="n"/>
      <c r="C3031" s="9" t="n"/>
      <c r="D3031" s="9" t="n"/>
      <c r="E3031" s="9" t="n"/>
      <c r="F3031" s="11" t="n"/>
      <c r="G3031" s="9" t="n"/>
      <c r="H3031" s="9" t="n"/>
      <c r="I3031" s="9">
        <f>IF(COUNTA($A3031:$H3031)=0,"",IF($J3031="OTRO","NO","SI"))</f>
        <v/>
      </c>
      <c r="J3031" s="9">
        <f>IF(COUNTA($A3031:$H3031)=0,"",IFERROR(LOOKUP(2,1/(((LISTS!$H$2:$H$26&lt;&gt;"")*ISNUMBER(SEARCH(LISTS!$H$2:$H$26,$G3031)))+((LISTS!$I$2:$I$26&lt;&gt;"")*ISNUMBER(SEARCH(LISTS!$I$2:$I$26,$E3031)))),LISTS!$K$2:$K$26),"OTRO"))</f>
        <v/>
      </c>
      <c r="K3031" s="11">
        <f>IF($I3031&lt;&gt;"SI",0,IFERROR($F3031,0))</f>
        <v/>
      </c>
      <c r="L3031" s="9">
        <f>IF(COUNTA($A3031:$H3031)=0,"",IF($J3031="OTRO",IFERROR(LOOKUP(2,1/(((LISTS!$H$2:$H$26&lt;&gt;"")*ISNUMBER(SEARCH(LISTS!$H$2:$H$26,$G3031)))+((LISTS!$I$2:$I$26&lt;&gt;"")*ISNUMBER(SEARCH(LISTS!$I$2:$I$26,$E3031)))),LISTS!$L$2:$L$26),"Concepto DIAN no mapeado a casilla automatica"),IF(LEFT($J3031,4)="TOPE","Control automatico DIAN: "&amp;$J3031,"Casilla automatica: "&amp;$J3031)))</f>
        <v/>
      </c>
    </row>
    <row r="3032">
      <c r="A3032" s="9" t="n"/>
      <c r="B3032" s="9" t="n"/>
      <c r="C3032" s="9" t="n"/>
      <c r="D3032" s="9" t="n"/>
      <c r="E3032" s="9" t="n"/>
      <c r="F3032" s="11" t="n"/>
      <c r="G3032" s="9" t="n"/>
      <c r="H3032" s="9" t="n"/>
      <c r="I3032" s="9">
        <f>IF(COUNTA($A3032:$H3032)=0,"",IF($J3032="OTRO","NO","SI"))</f>
        <v/>
      </c>
      <c r="J3032" s="9">
        <f>IF(COUNTA($A3032:$H3032)=0,"",IFERROR(LOOKUP(2,1/(((LISTS!$H$2:$H$26&lt;&gt;"")*ISNUMBER(SEARCH(LISTS!$H$2:$H$26,$G3032)))+((LISTS!$I$2:$I$26&lt;&gt;"")*ISNUMBER(SEARCH(LISTS!$I$2:$I$26,$E3032)))),LISTS!$K$2:$K$26),"OTRO"))</f>
        <v/>
      </c>
      <c r="K3032" s="11">
        <f>IF($I3032&lt;&gt;"SI",0,IFERROR($F3032,0))</f>
        <v/>
      </c>
      <c r="L3032" s="9">
        <f>IF(COUNTA($A3032:$H3032)=0,"",IF($J3032="OTRO",IFERROR(LOOKUP(2,1/(((LISTS!$H$2:$H$26&lt;&gt;"")*ISNUMBER(SEARCH(LISTS!$H$2:$H$26,$G3032)))+((LISTS!$I$2:$I$26&lt;&gt;"")*ISNUMBER(SEARCH(LISTS!$I$2:$I$26,$E3032)))),LISTS!$L$2:$L$26),"Concepto DIAN no mapeado a casilla automatica"),IF(LEFT($J3032,4)="TOPE","Control automatico DIAN: "&amp;$J3032,"Casilla automatica: "&amp;$J3032)))</f>
        <v/>
      </c>
    </row>
    <row r="3033">
      <c r="A3033" s="9" t="n"/>
      <c r="B3033" s="9" t="n"/>
      <c r="C3033" s="9" t="n"/>
      <c r="D3033" s="9" t="n"/>
      <c r="E3033" s="9" t="n"/>
      <c r="F3033" s="11" t="n"/>
      <c r="G3033" s="9" t="n"/>
      <c r="H3033" s="9" t="n"/>
      <c r="I3033" s="9">
        <f>IF(COUNTA($A3033:$H3033)=0,"",IF($J3033="OTRO","NO","SI"))</f>
        <v/>
      </c>
      <c r="J3033" s="9">
        <f>IF(COUNTA($A3033:$H3033)=0,"",IFERROR(LOOKUP(2,1/(((LISTS!$H$2:$H$26&lt;&gt;"")*ISNUMBER(SEARCH(LISTS!$H$2:$H$26,$G3033)))+((LISTS!$I$2:$I$26&lt;&gt;"")*ISNUMBER(SEARCH(LISTS!$I$2:$I$26,$E3033)))),LISTS!$K$2:$K$26),"OTRO"))</f>
        <v/>
      </c>
      <c r="K3033" s="11">
        <f>IF($I3033&lt;&gt;"SI",0,IFERROR($F3033,0))</f>
        <v/>
      </c>
      <c r="L3033" s="9">
        <f>IF(COUNTA($A3033:$H3033)=0,"",IF($J3033="OTRO",IFERROR(LOOKUP(2,1/(((LISTS!$H$2:$H$26&lt;&gt;"")*ISNUMBER(SEARCH(LISTS!$H$2:$H$26,$G3033)))+((LISTS!$I$2:$I$26&lt;&gt;"")*ISNUMBER(SEARCH(LISTS!$I$2:$I$26,$E3033)))),LISTS!$L$2:$L$26),"Concepto DIAN no mapeado a casilla automatica"),IF(LEFT($J3033,4)="TOPE","Control automatico DIAN: "&amp;$J3033,"Casilla automatica: "&amp;$J3033)))</f>
        <v/>
      </c>
    </row>
    <row r="3034">
      <c r="A3034" s="9" t="n"/>
      <c r="B3034" s="9" t="n"/>
      <c r="C3034" s="9" t="n"/>
      <c r="D3034" s="9" t="n"/>
      <c r="E3034" s="9" t="n"/>
      <c r="F3034" s="11" t="n"/>
      <c r="G3034" s="9" t="n"/>
      <c r="H3034" s="9" t="n"/>
      <c r="I3034" s="9">
        <f>IF(COUNTA($A3034:$H3034)=0,"",IF($J3034="OTRO","NO","SI"))</f>
        <v/>
      </c>
      <c r="J3034" s="9">
        <f>IF(COUNTA($A3034:$H3034)=0,"",IFERROR(LOOKUP(2,1/(((LISTS!$H$2:$H$26&lt;&gt;"")*ISNUMBER(SEARCH(LISTS!$H$2:$H$26,$G3034)))+((LISTS!$I$2:$I$26&lt;&gt;"")*ISNUMBER(SEARCH(LISTS!$I$2:$I$26,$E3034)))),LISTS!$K$2:$K$26),"OTRO"))</f>
        <v/>
      </c>
      <c r="K3034" s="11">
        <f>IF($I3034&lt;&gt;"SI",0,IFERROR($F3034,0))</f>
        <v/>
      </c>
      <c r="L3034" s="9">
        <f>IF(COUNTA($A3034:$H3034)=0,"",IF($J3034="OTRO",IFERROR(LOOKUP(2,1/(((LISTS!$H$2:$H$26&lt;&gt;"")*ISNUMBER(SEARCH(LISTS!$H$2:$H$26,$G3034)))+((LISTS!$I$2:$I$26&lt;&gt;"")*ISNUMBER(SEARCH(LISTS!$I$2:$I$26,$E3034)))),LISTS!$L$2:$L$26),"Concepto DIAN no mapeado a casilla automatica"),IF(LEFT($J3034,4)="TOPE","Control automatico DIAN: "&amp;$J3034,"Casilla automatica: "&amp;$J3034)))</f>
        <v/>
      </c>
    </row>
    <row r="3035">
      <c r="A3035" s="9" t="n"/>
      <c r="B3035" s="9" t="n"/>
      <c r="C3035" s="9" t="n"/>
      <c r="D3035" s="9" t="n"/>
      <c r="E3035" s="9" t="n"/>
      <c r="F3035" s="11" t="n"/>
      <c r="G3035" s="9" t="n"/>
      <c r="H3035" s="9" t="n"/>
      <c r="I3035" s="9">
        <f>IF(COUNTA($A3035:$H3035)=0,"",IF($J3035="OTRO","NO","SI"))</f>
        <v/>
      </c>
      <c r="J3035" s="9">
        <f>IF(COUNTA($A3035:$H3035)=0,"",IFERROR(LOOKUP(2,1/(((LISTS!$H$2:$H$26&lt;&gt;"")*ISNUMBER(SEARCH(LISTS!$H$2:$H$26,$G3035)))+((LISTS!$I$2:$I$26&lt;&gt;"")*ISNUMBER(SEARCH(LISTS!$I$2:$I$26,$E3035)))),LISTS!$K$2:$K$26),"OTRO"))</f>
        <v/>
      </c>
      <c r="K3035" s="11">
        <f>IF($I3035&lt;&gt;"SI",0,IFERROR($F3035,0))</f>
        <v/>
      </c>
      <c r="L3035" s="9">
        <f>IF(COUNTA($A3035:$H3035)=0,"",IF($J3035="OTRO",IFERROR(LOOKUP(2,1/(((LISTS!$H$2:$H$26&lt;&gt;"")*ISNUMBER(SEARCH(LISTS!$H$2:$H$26,$G3035)))+((LISTS!$I$2:$I$26&lt;&gt;"")*ISNUMBER(SEARCH(LISTS!$I$2:$I$26,$E3035)))),LISTS!$L$2:$L$26),"Concepto DIAN no mapeado a casilla automatica"),IF(LEFT($J3035,4)="TOPE","Control automatico DIAN: "&amp;$J3035,"Casilla automatica: "&amp;$J3035)))</f>
        <v/>
      </c>
    </row>
    <row r="3036">
      <c r="A3036" s="9" t="n"/>
      <c r="B3036" s="9" t="n"/>
      <c r="C3036" s="9" t="n"/>
      <c r="D3036" s="9" t="n"/>
      <c r="E3036" s="9" t="n"/>
      <c r="F3036" s="11" t="n"/>
      <c r="G3036" s="9" t="n"/>
      <c r="H3036" s="9" t="n"/>
      <c r="I3036" s="9">
        <f>IF(COUNTA($A3036:$H3036)=0,"",IF($J3036="OTRO","NO","SI"))</f>
        <v/>
      </c>
      <c r="J3036" s="9">
        <f>IF(COUNTA($A3036:$H3036)=0,"",IFERROR(LOOKUP(2,1/(((LISTS!$H$2:$H$26&lt;&gt;"")*ISNUMBER(SEARCH(LISTS!$H$2:$H$26,$G3036)))+((LISTS!$I$2:$I$26&lt;&gt;"")*ISNUMBER(SEARCH(LISTS!$I$2:$I$26,$E3036)))),LISTS!$K$2:$K$26),"OTRO"))</f>
        <v/>
      </c>
      <c r="K3036" s="11">
        <f>IF($I3036&lt;&gt;"SI",0,IFERROR($F3036,0))</f>
        <v/>
      </c>
      <c r="L3036" s="9">
        <f>IF(COUNTA($A3036:$H3036)=0,"",IF($J3036="OTRO",IFERROR(LOOKUP(2,1/(((LISTS!$H$2:$H$26&lt;&gt;"")*ISNUMBER(SEARCH(LISTS!$H$2:$H$26,$G3036)))+((LISTS!$I$2:$I$26&lt;&gt;"")*ISNUMBER(SEARCH(LISTS!$I$2:$I$26,$E3036)))),LISTS!$L$2:$L$26),"Concepto DIAN no mapeado a casilla automatica"),IF(LEFT($J3036,4)="TOPE","Control automatico DIAN: "&amp;$J3036,"Casilla automatica: "&amp;$J3036)))</f>
        <v/>
      </c>
    </row>
    <row r="3037">
      <c r="A3037" s="9" t="n"/>
      <c r="B3037" s="9" t="n"/>
      <c r="C3037" s="9" t="n"/>
      <c r="D3037" s="9" t="n"/>
      <c r="E3037" s="9" t="n"/>
      <c r="F3037" s="11" t="n"/>
      <c r="G3037" s="9" t="n"/>
      <c r="H3037" s="9" t="n"/>
      <c r="I3037" s="9">
        <f>IF(COUNTA($A3037:$H3037)=0,"",IF($J3037="OTRO","NO","SI"))</f>
        <v/>
      </c>
      <c r="J3037" s="9">
        <f>IF(COUNTA($A3037:$H3037)=0,"",IFERROR(LOOKUP(2,1/(((LISTS!$H$2:$H$26&lt;&gt;"")*ISNUMBER(SEARCH(LISTS!$H$2:$H$26,$G3037)))+((LISTS!$I$2:$I$26&lt;&gt;"")*ISNUMBER(SEARCH(LISTS!$I$2:$I$26,$E3037)))),LISTS!$K$2:$K$26),"OTRO"))</f>
        <v/>
      </c>
      <c r="K3037" s="11">
        <f>IF($I3037&lt;&gt;"SI",0,IFERROR($F3037,0))</f>
        <v/>
      </c>
      <c r="L3037" s="9">
        <f>IF(COUNTA($A3037:$H3037)=0,"",IF($J3037="OTRO",IFERROR(LOOKUP(2,1/(((LISTS!$H$2:$H$26&lt;&gt;"")*ISNUMBER(SEARCH(LISTS!$H$2:$H$26,$G3037)))+((LISTS!$I$2:$I$26&lt;&gt;"")*ISNUMBER(SEARCH(LISTS!$I$2:$I$26,$E3037)))),LISTS!$L$2:$L$26),"Concepto DIAN no mapeado a casilla automatica"),IF(LEFT($J3037,4)="TOPE","Control automatico DIAN: "&amp;$J3037,"Casilla automatica: "&amp;$J3037)))</f>
        <v/>
      </c>
    </row>
    <row r="3038">
      <c r="A3038" s="9" t="n"/>
      <c r="B3038" s="9" t="n"/>
      <c r="C3038" s="9" t="n"/>
      <c r="D3038" s="9" t="n"/>
      <c r="E3038" s="9" t="n"/>
      <c r="F3038" s="11" t="n"/>
      <c r="G3038" s="9" t="n"/>
      <c r="H3038" s="9" t="n"/>
      <c r="I3038" s="9">
        <f>IF(COUNTA($A3038:$H3038)=0,"",IF($J3038="OTRO","NO","SI"))</f>
        <v/>
      </c>
      <c r="J3038" s="9">
        <f>IF(COUNTA($A3038:$H3038)=0,"",IFERROR(LOOKUP(2,1/(((LISTS!$H$2:$H$26&lt;&gt;"")*ISNUMBER(SEARCH(LISTS!$H$2:$H$26,$G3038)))+((LISTS!$I$2:$I$26&lt;&gt;"")*ISNUMBER(SEARCH(LISTS!$I$2:$I$26,$E3038)))),LISTS!$K$2:$K$26),"OTRO"))</f>
        <v/>
      </c>
      <c r="K3038" s="11">
        <f>IF($I3038&lt;&gt;"SI",0,IFERROR($F3038,0))</f>
        <v/>
      </c>
      <c r="L3038" s="9">
        <f>IF(COUNTA($A3038:$H3038)=0,"",IF($J3038="OTRO",IFERROR(LOOKUP(2,1/(((LISTS!$H$2:$H$26&lt;&gt;"")*ISNUMBER(SEARCH(LISTS!$H$2:$H$26,$G3038)))+((LISTS!$I$2:$I$26&lt;&gt;"")*ISNUMBER(SEARCH(LISTS!$I$2:$I$26,$E3038)))),LISTS!$L$2:$L$26),"Concepto DIAN no mapeado a casilla automatica"),IF(LEFT($J3038,4)="TOPE","Control automatico DIAN: "&amp;$J3038,"Casilla automatica: "&amp;$J3038)))</f>
        <v/>
      </c>
    </row>
    <row r="3039">
      <c r="A3039" s="9" t="n"/>
      <c r="B3039" s="9" t="n"/>
      <c r="C3039" s="9" t="n"/>
      <c r="D3039" s="9" t="n"/>
      <c r="E3039" s="9" t="n"/>
      <c r="F3039" s="11" t="n"/>
      <c r="G3039" s="9" t="n"/>
      <c r="H3039" s="9" t="n"/>
      <c r="I3039" s="9">
        <f>IF(COUNTA($A3039:$H3039)=0,"",IF($J3039="OTRO","NO","SI"))</f>
        <v/>
      </c>
      <c r="J3039" s="9">
        <f>IF(COUNTA($A3039:$H3039)=0,"",IFERROR(LOOKUP(2,1/(((LISTS!$H$2:$H$26&lt;&gt;"")*ISNUMBER(SEARCH(LISTS!$H$2:$H$26,$G3039)))+((LISTS!$I$2:$I$26&lt;&gt;"")*ISNUMBER(SEARCH(LISTS!$I$2:$I$26,$E3039)))),LISTS!$K$2:$K$26),"OTRO"))</f>
        <v/>
      </c>
      <c r="K3039" s="11">
        <f>IF($I3039&lt;&gt;"SI",0,IFERROR($F3039,0))</f>
        <v/>
      </c>
      <c r="L3039" s="9">
        <f>IF(COUNTA($A3039:$H3039)=0,"",IF($J3039="OTRO",IFERROR(LOOKUP(2,1/(((LISTS!$H$2:$H$26&lt;&gt;"")*ISNUMBER(SEARCH(LISTS!$H$2:$H$26,$G3039)))+((LISTS!$I$2:$I$26&lt;&gt;"")*ISNUMBER(SEARCH(LISTS!$I$2:$I$26,$E3039)))),LISTS!$L$2:$L$26),"Concepto DIAN no mapeado a casilla automatica"),IF(LEFT($J3039,4)="TOPE","Control automatico DIAN: "&amp;$J3039,"Casilla automatica: "&amp;$J3039)))</f>
        <v/>
      </c>
    </row>
    <row r="3040">
      <c r="A3040" s="9" t="n"/>
      <c r="B3040" s="9" t="n"/>
      <c r="C3040" s="9" t="n"/>
      <c r="D3040" s="9" t="n"/>
      <c r="E3040" s="9" t="n"/>
      <c r="F3040" s="11" t="n"/>
      <c r="G3040" s="9" t="n"/>
      <c r="H3040" s="9" t="n"/>
      <c r="I3040" s="9">
        <f>IF(COUNTA($A3040:$H3040)=0,"",IF($J3040="OTRO","NO","SI"))</f>
        <v/>
      </c>
      <c r="J3040" s="9">
        <f>IF(COUNTA($A3040:$H3040)=0,"",IFERROR(LOOKUP(2,1/(((LISTS!$H$2:$H$26&lt;&gt;"")*ISNUMBER(SEARCH(LISTS!$H$2:$H$26,$G3040)))+((LISTS!$I$2:$I$26&lt;&gt;"")*ISNUMBER(SEARCH(LISTS!$I$2:$I$26,$E3040)))),LISTS!$K$2:$K$26),"OTRO"))</f>
        <v/>
      </c>
      <c r="K3040" s="11">
        <f>IF($I3040&lt;&gt;"SI",0,IFERROR($F3040,0))</f>
        <v/>
      </c>
      <c r="L3040" s="9">
        <f>IF(COUNTA($A3040:$H3040)=0,"",IF($J3040="OTRO",IFERROR(LOOKUP(2,1/(((LISTS!$H$2:$H$26&lt;&gt;"")*ISNUMBER(SEARCH(LISTS!$H$2:$H$26,$G3040)))+((LISTS!$I$2:$I$26&lt;&gt;"")*ISNUMBER(SEARCH(LISTS!$I$2:$I$26,$E3040)))),LISTS!$L$2:$L$26),"Concepto DIAN no mapeado a casilla automatica"),IF(LEFT($J3040,4)="TOPE","Control automatico DIAN: "&amp;$J3040,"Casilla automatica: "&amp;$J3040)))</f>
        <v/>
      </c>
    </row>
    <row r="3041">
      <c r="A3041" s="9" t="n"/>
      <c r="B3041" s="9" t="n"/>
      <c r="C3041" s="9" t="n"/>
      <c r="D3041" s="9" t="n"/>
      <c r="E3041" s="9" t="n"/>
      <c r="F3041" s="11" t="n"/>
      <c r="G3041" s="9" t="n"/>
      <c r="H3041" s="9" t="n"/>
      <c r="I3041" s="9">
        <f>IF(COUNTA($A3041:$H3041)=0,"",IF($J3041="OTRO","NO","SI"))</f>
        <v/>
      </c>
      <c r="J3041" s="9">
        <f>IF(COUNTA($A3041:$H3041)=0,"",IFERROR(LOOKUP(2,1/(((LISTS!$H$2:$H$26&lt;&gt;"")*ISNUMBER(SEARCH(LISTS!$H$2:$H$26,$G3041)))+((LISTS!$I$2:$I$26&lt;&gt;"")*ISNUMBER(SEARCH(LISTS!$I$2:$I$26,$E3041)))),LISTS!$K$2:$K$26),"OTRO"))</f>
        <v/>
      </c>
      <c r="K3041" s="11">
        <f>IF($I3041&lt;&gt;"SI",0,IFERROR($F3041,0))</f>
        <v/>
      </c>
      <c r="L3041" s="9">
        <f>IF(COUNTA($A3041:$H3041)=0,"",IF($J3041="OTRO",IFERROR(LOOKUP(2,1/(((LISTS!$H$2:$H$26&lt;&gt;"")*ISNUMBER(SEARCH(LISTS!$H$2:$H$26,$G3041)))+((LISTS!$I$2:$I$26&lt;&gt;"")*ISNUMBER(SEARCH(LISTS!$I$2:$I$26,$E3041)))),LISTS!$L$2:$L$26),"Concepto DIAN no mapeado a casilla automatica"),IF(LEFT($J3041,4)="TOPE","Control automatico DIAN: "&amp;$J3041,"Casilla automatica: "&amp;$J3041)))</f>
        <v/>
      </c>
    </row>
    <row r="3042">
      <c r="A3042" s="9" t="n"/>
      <c r="B3042" s="9" t="n"/>
      <c r="C3042" s="9" t="n"/>
      <c r="D3042" s="9" t="n"/>
      <c r="E3042" s="9" t="n"/>
      <c r="F3042" s="11" t="n"/>
      <c r="G3042" s="9" t="n"/>
      <c r="H3042" s="9" t="n"/>
      <c r="I3042" s="9">
        <f>IF(COUNTA($A3042:$H3042)=0,"",IF($J3042="OTRO","NO","SI"))</f>
        <v/>
      </c>
      <c r="J3042" s="9">
        <f>IF(COUNTA($A3042:$H3042)=0,"",IFERROR(LOOKUP(2,1/(((LISTS!$H$2:$H$26&lt;&gt;"")*ISNUMBER(SEARCH(LISTS!$H$2:$H$26,$G3042)))+((LISTS!$I$2:$I$26&lt;&gt;"")*ISNUMBER(SEARCH(LISTS!$I$2:$I$26,$E3042)))),LISTS!$K$2:$K$26),"OTRO"))</f>
        <v/>
      </c>
      <c r="K3042" s="11">
        <f>IF($I3042&lt;&gt;"SI",0,IFERROR($F3042,0))</f>
        <v/>
      </c>
      <c r="L3042" s="9">
        <f>IF(COUNTA($A3042:$H3042)=0,"",IF($J3042="OTRO",IFERROR(LOOKUP(2,1/(((LISTS!$H$2:$H$26&lt;&gt;"")*ISNUMBER(SEARCH(LISTS!$H$2:$H$26,$G3042)))+((LISTS!$I$2:$I$26&lt;&gt;"")*ISNUMBER(SEARCH(LISTS!$I$2:$I$26,$E3042)))),LISTS!$L$2:$L$26),"Concepto DIAN no mapeado a casilla automatica"),IF(LEFT($J3042,4)="TOPE","Control automatico DIAN: "&amp;$J3042,"Casilla automatica: "&amp;$J3042)))</f>
        <v/>
      </c>
    </row>
    <row r="3043">
      <c r="A3043" s="9" t="n"/>
      <c r="B3043" s="9" t="n"/>
      <c r="C3043" s="9" t="n"/>
      <c r="D3043" s="9" t="n"/>
      <c r="E3043" s="9" t="n"/>
      <c r="F3043" s="11" t="n"/>
      <c r="G3043" s="9" t="n"/>
      <c r="H3043" s="9" t="n"/>
      <c r="I3043" s="9">
        <f>IF(COUNTA($A3043:$H3043)=0,"",IF($J3043="OTRO","NO","SI"))</f>
        <v/>
      </c>
      <c r="J3043" s="9">
        <f>IF(COUNTA($A3043:$H3043)=0,"",IFERROR(LOOKUP(2,1/(((LISTS!$H$2:$H$26&lt;&gt;"")*ISNUMBER(SEARCH(LISTS!$H$2:$H$26,$G3043)))+((LISTS!$I$2:$I$26&lt;&gt;"")*ISNUMBER(SEARCH(LISTS!$I$2:$I$26,$E3043)))),LISTS!$K$2:$K$26),"OTRO"))</f>
        <v/>
      </c>
      <c r="K3043" s="11">
        <f>IF($I3043&lt;&gt;"SI",0,IFERROR($F3043,0))</f>
        <v/>
      </c>
      <c r="L3043" s="9">
        <f>IF(COUNTA($A3043:$H3043)=0,"",IF($J3043="OTRO",IFERROR(LOOKUP(2,1/(((LISTS!$H$2:$H$26&lt;&gt;"")*ISNUMBER(SEARCH(LISTS!$H$2:$H$26,$G3043)))+((LISTS!$I$2:$I$26&lt;&gt;"")*ISNUMBER(SEARCH(LISTS!$I$2:$I$26,$E3043)))),LISTS!$L$2:$L$26),"Concepto DIAN no mapeado a casilla automatica"),IF(LEFT($J3043,4)="TOPE","Control automatico DIAN: "&amp;$J3043,"Casilla automatica: "&amp;$J3043)))</f>
        <v/>
      </c>
    </row>
    <row r="3044">
      <c r="A3044" s="9" t="n"/>
      <c r="B3044" s="9" t="n"/>
      <c r="C3044" s="9" t="n"/>
      <c r="D3044" s="9" t="n"/>
      <c r="E3044" s="9" t="n"/>
      <c r="F3044" s="11" t="n"/>
      <c r="G3044" s="9" t="n"/>
      <c r="H3044" s="9" t="n"/>
      <c r="I3044" s="9">
        <f>IF(COUNTA($A3044:$H3044)=0,"",IF($J3044="OTRO","NO","SI"))</f>
        <v/>
      </c>
      <c r="J3044" s="9">
        <f>IF(COUNTA($A3044:$H3044)=0,"",IFERROR(LOOKUP(2,1/(((LISTS!$H$2:$H$26&lt;&gt;"")*ISNUMBER(SEARCH(LISTS!$H$2:$H$26,$G3044)))+((LISTS!$I$2:$I$26&lt;&gt;"")*ISNUMBER(SEARCH(LISTS!$I$2:$I$26,$E3044)))),LISTS!$K$2:$K$26),"OTRO"))</f>
        <v/>
      </c>
      <c r="K3044" s="11">
        <f>IF($I3044&lt;&gt;"SI",0,IFERROR($F3044,0))</f>
        <v/>
      </c>
      <c r="L3044" s="9">
        <f>IF(COUNTA($A3044:$H3044)=0,"",IF($J3044="OTRO",IFERROR(LOOKUP(2,1/(((LISTS!$H$2:$H$26&lt;&gt;"")*ISNUMBER(SEARCH(LISTS!$H$2:$H$26,$G3044)))+((LISTS!$I$2:$I$26&lt;&gt;"")*ISNUMBER(SEARCH(LISTS!$I$2:$I$26,$E3044)))),LISTS!$L$2:$L$26),"Concepto DIAN no mapeado a casilla automatica"),IF(LEFT($J3044,4)="TOPE","Control automatico DIAN: "&amp;$J3044,"Casilla automatica: "&amp;$J3044)))</f>
        <v/>
      </c>
    </row>
    <row r="3045">
      <c r="A3045" s="9" t="n"/>
      <c r="B3045" s="9" t="n"/>
      <c r="C3045" s="9" t="n"/>
      <c r="D3045" s="9" t="n"/>
      <c r="E3045" s="9" t="n"/>
      <c r="F3045" s="11" t="n"/>
      <c r="G3045" s="9" t="n"/>
      <c r="H3045" s="9" t="n"/>
      <c r="I3045" s="9">
        <f>IF(COUNTA($A3045:$H3045)=0,"",IF($J3045="OTRO","NO","SI"))</f>
        <v/>
      </c>
      <c r="J3045" s="9">
        <f>IF(COUNTA($A3045:$H3045)=0,"",IFERROR(LOOKUP(2,1/(((LISTS!$H$2:$H$26&lt;&gt;"")*ISNUMBER(SEARCH(LISTS!$H$2:$H$26,$G3045)))+((LISTS!$I$2:$I$26&lt;&gt;"")*ISNUMBER(SEARCH(LISTS!$I$2:$I$26,$E3045)))),LISTS!$K$2:$K$26),"OTRO"))</f>
        <v/>
      </c>
      <c r="K3045" s="11">
        <f>IF($I3045&lt;&gt;"SI",0,IFERROR($F3045,0))</f>
        <v/>
      </c>
      <c r="L3045" s="9">
        <f>IF(COUNTA($A3045:$H3045)=0,"",IF($J3045="OTRO",IFERROR(LOOKUP(2,1/(((LISTS!$H$2:$H$26&lt;&gt;"")*ISNUMBER(SEARCH(LISTS!$H$2:$H$26,$G3045)))+((LISTS!$I$2:$I$26&lt;&gt;"")*ISNUMBER(SEARCH(LISTS!$I$2:$I$26,$E3045)))),LISTS!$L$2:$L$26),"Concepto DIAN no mapeado a casilla automatica"),IF(LEFT($J3045,4)="TOPE","Control automatico DIAN: "&amp;$J3045,"Casilla automatica: "&amp;$J3045)))</f>
        <v/>
      </c>
    </row>
    <row r="3046">
      <c r="A3046" s="9" t="n"/>
      <c r="B3046" s="9" t="n"/>
      <c r="C3046" s="9" t="n"/>
      <c r="D3046" s="9" t="n"/>
      <c r="E3046" s="9" t="n"/>
      <c r="F3046" s="11" t="n"/>
      <c r="G3046" s="9" t="n"/>
      <c r="H3046" s="9" t="n"/>
      <c r="I3046" s="9">
        <f>IF(COUNTA($A3046:$H3046)=0,"",IF($J3046="OTRO","NO","SI"))</f>
        <v/>
      </c>
      <c r="J3046" s="9">
        <f>IF(COUNTA($A3046:$H3046)=0,"",IFERROR(LOOKUP(2,1/(((LISTS!$H$2:$H$26&lt;&gt;"")*ISNUMBER(SEARCH(LISTS!$H$2:$H$26,$G3046)))+((LISTS!$I$2:$I$26&lt;&gt;"")*ISNUMBER(SEARCH(LISTS!$I$2:$I$26,$E3046)))),LISTS!$K$2:$K$26),"OTRO"))</f>
        <v/>
      </c>
      <c r="K3046" s="11">
        <f>IF($I3046&lt;&gt;"SI",0,IFERROR($F3046,0))</f>
        <v/>
      </c>
      <c r="L3046" s="9">
        <f>IF(COUNTA($A3046:$H3046)=0,"",IF($J3046="OTRO",IFERROR(LOOKUP(2,1/(((LISTS!$H$2:$H$26&lt;&gt;"")*ISNUMBER(SEARCH(LISTS!$H$2:$H$26,$G3046)))+((LISTS!$I$2:$I$26&lt;&gt;"")*ISNUMBER(SEARCH(LISTS!$I$2:$I$26,$E3046)))),LISTS!$L$2:$L$26),"Concepto DIAN no mapeado a casilla automatica"),IF(LEFT($J3046,4)="TOPE","Control automatico DIAN: "&amp;$J3046,"Casilla automatica: "&amp;$J3046)))</f>
        <v/>
      </c>
    </row>
    <row r="3047">
      <c r="A3047" s="9" t="n"/>
      <c r="B3047" s="9" t="n"/>
      <c r="C3047" s="9" t="n"/>
      <c r="D3047" s="9" t="n"/>
      <c r="E3047" s="9" t="n"/>
      <c r="F3047" s="11" t="n"/>
      <c r="G3047" s="9" t="n"/>
      <c r="H3047" s="9" t="n"/>
      <c r="I3047" s="9">
        <f>IF(COUNTA($A3047:$H3047)=0,"",IF($J3047="OTRO","NO","SI"))</f>
        <v/>
      </c>
      <c r="J3047" s="9">
        <f>IF(COUNTA($A3047:$H3047)=0,"",IFERROR(LOOKUP(2,1/(((LISTS!$H$2:$H$26&lt;&gt;"")*ISNUMBER(SEARCH(LISTS!$H$2:$H$26,$G3047)))+((LISTS!$I$2:$I$26&lt;&gt;"")*ISNUMBER(SEARCH(LISTS!$I$2:$I$26,$E3047)))),LISTS!$K$2:$K$26),"OTRO"))</f>
        <v/>
      </c>
      <c r="K3047" s="11">
        <f>IF($I3047&lt;&gt;"SI",0,IFERROR($F3047,0))</f>
        <v/>
      </c>
      <c r="L3047" s="9">
        <f>IF(COUNTA($A3047:$H3047)=0,"",IF($J3047="OTRO",IFERROR(LOOKUP(2,1/(((LISTS!$H$2:$H$26&lt;&gt;"")*ISNUMBER(SEARCH(LISTS!$H$2:$H$26,$G3047)))+((LISTS!$I$2:$I$26&lt;&gt;"")*ISNUMBER(SEARCH(LISTS!$I$2:$I$26,$E3047)))),LISTS!$L$2:$L$26),"Concepto DIAN no mapeado a casilla automatica"),IF(LEFT($J3047,4)="TOPE","Control automatico DIAN: "&amp;$J3047,"Casilla automatica: "&amp;$J3047)))</f>
        <v/>
      </c>
    </row>
    <row r="3048">
      <c r="A3048" s="9" t="n"/>
      <c r="B3048" s="9" t="n"/>
      <c r="C3048" s="9" t="n"/>
      <c r="D3048" s="9" t="n"/>
      <c r="E3048" s="9" t="n"/>
      <c r="F3048" s="11" t="n"/>
      <c r="G3048" s="9" t="n"/>
      <c r="H3048" s="9" t="n"/>
      <c r="I3048" s="9">
        <f>IF(COUNTA($A3048:$H3048)=0,"",IF($J3048="OTRO","NO","SI"))</f>
        <v/>
      </c>
      <c r="J3048" s="9">
        <f>IF(COUNTA($A3048:$H3048)=0,"",IFERROR(LOOKUP(2,1/(((LISTS!$H$2:$H$26&lt;&gt;"")*ISNUMBER(SEARCH(LISTS!$H$2:$H$26,$G3048)))+((LISTS!$I$2:$I$26&lt;&gt;"")*ISNUMBER(SEARCH(LISTS!$I$2:$I$26,$E3048)))),LISTS!$K$2:$K$26),"OTRO"))</f>
        <v/>
      </c>
      <c r="K3048" s="11">
        <f>IF($I3048&lt;&gt;"SI",0,IFERROR($F3048,0))</f>
        <v/>
      </c>
      <c r="L3048" s="9">
        <f>IF(COUNTA($A3048:$H3048)=0,"",IF($J3048="OTRO",IFERROR(LOOKUP(2,1/(((LISTS!$H$2:$H$26&lt;&gt;"")*ISNUMBER(SEARCH(LISTS!$H$2:$H$26,$G3048)))+((LISTS!$I$2:$I$26&lt;&gt;"")*ISNUMBER(SEARCH(LISTS!$I$2:$I$26,$E3048)))),LISTS!$L$2:$L$26),"Concepto DIAN no mapeado a casilla automatica"),IF(LEFT($J3048,4)="TOPE","Control automatico DIAN: "&amp;$J3048,"Casilla automatica: "&amp;$J3048)))</f>
        <v/>
      </c>
    </row>
    <row r="3049">
      <c r="A3049" s="9" t="n"/>
      <c r="B3049" s="9" t="n"/>
      <c r="C3049" s="9" t="n"/>
      <c r="D3049" s="9" t="n"/>
      <c r="E3049" s="9" t="n"/>
      <c r="F3049" s="11" t="n"/>
      <c r="G3049" s="9" t="n"/>
      <c r="H3049" s="9" t="n"/>
      <c r="I3049" s="9">
        <f>IF(COUNTA($A3049:$H3049)=0,"",IF($J3049="OTRO","NO","SI"))</f>
        <v/>
      </c>
      <c r="J3049" s="9">
        <f>IF(COUNTA($A3049:$H3049)=0,"",IFERROR(LOOKUP(2,1/(((LISTS!$H$2:$H$26&lt;&gt;"")*ISNUMBER(SEARCH(LISTS!$H$2:$H$26,$G3049)))+((LISTS!$I$2:$I$26&lt;&gt;"")*ISNUMBER(SEARCH(LISTS!$I$2:$I$26,$E3049)))),LISTS!$K$2:$K$26),"OTRO"))</f>
        <v/>
      </c>
      <c r="K3049" s="11">
        <f>IF($I3049&lt;&gt;"SI",0,IFERROR($F3049,0))</f>
        <v/>
      </c>
      <c r="L3049" s="9">
        <f>IF(COUNTA($A3049:$H3049)=0,"",IF($J3049="OTRO",IFERROR(LOOKUP(2,1/(((LISTS!$H$2:$H$26&lt;&gt;"")*ISNUMBER(SEARCH(LISTS!$H$2:$H$26,$G3049)))+((LISTS!$I$2:$I$26&lt;&gt;"")*ISNUMBER(SEARCH(LISTS!$I$2:$I$26,$E3049)))),LISTS!$L$2:$L$26),"Concepto DIAN no mapeado a casilla automatica"),IF(LEFT($J3049,4)="TOPE","Control automatico DIAN: "&amp;$J3049,"Casilla automatica: "&amp;$J3049)))</f>
        <v/>
      </c>
    </row>
    <row r="3050">
      <c r="A3050" s="9" t="n"/>
      <c r="B3050" s="9" t="n"/>
      <c r="C3050" s="9" t="n"/>
      <c r="D3050" s="9" t="n"/>
      <c r="E3050" s="9" t="n"/>
      <c r="F3050" s="11" t="n"/>
      <c r="G3050" s="9" t="n"/>
      <c r="H3050" s="9" t="n"/>
      <c r="I3050" s="9">
        <f>IF(COUNTA($A3050:$H3050)=0,"",IF($J3050="OTRO","NO","SI"))</f>
        <v/>
      </c>
      <c r="J3050" s="9">
        <f>IF(COUNTA($A3050:$H3050)=0,"",IFERROR(LOOKUP(2,1/(((LISTS!$H$2:$H$26&lt;&gt;"")*ISNUMBER(SEARCH(LISTS!$H$2:$H$26,$G3050)))+((LISTS!$I$2:$I$26&lt;&gt;"")*ISNUMBER(SEARCH(LISTS!$I$2:$I$26,$E3050)))),LISTS!$K$2:$K$26),"OTRO"))</f>
        <v/>
      </c>
      <c r="K3050" s="11">
        <f>IF($I3050&lt;&gt;"SI",0,IFERROR($F3050,0))</f>
        <v/>
      </c>
      <c r="L3050" s="9">
        <f>IF(COUNTA($A3050:$H3050)=0,"",IF($J3050="OTRO",IFERROR(LOOKUP(2,1/(((LISTS!$H$2:$H$26&lt;&gt;"")*ISNUMBER(SEARCH(LISTS!$H$2:$H$26,$G3050)))+((LISTS!$I$2:$I$26&lt;&gt;"")*ISNUMBER(SEARCH(LISTS!$I$2:$I$26,$E3050)))),LISTS!$L$2:$L$26),"Concepto DIAN no mapeado a casilla automatica"),IF(LEFT($J3050,4)="TOPE","Control automatico DIAN: "&amp;$J3050,"Casilla automatica: "&amp;$J3050)))</f>
        <v/>
      </c>
    </row>
    <row r="3051">
      <c r="A3051" s="9" t="n"/>
      <c r="B3051" s="9" t="n"/>
      <c r="C3051" s="9" t="n"/>
      <c r="D3051" s="9" t="n"/>
      <c r="E3051" s="9" t="n"/>
      <c r="F3051" s="11" t="n"/>
      <c r="G3051" s="9" t="n"/>
      <c r="H3051" s="9" t="n"/>
      <c r="I3051" s="9">
        <f>IF(COUNTA($A3051:$H3051)=0,"",IF($J3051="OTRO","NO","SI"))</f>
        <v/>
      </c>
      <c r="J3051" s="9">
        <f>IF(COUNTA($A3051:$H3051)=0,"",IFERROR(LOOKUP(2,1/(((LISTS!$H$2:$H$26&lt;&gt;"")*ISNUMBER(SEARCH(LISTS!$H$2:$H$26,$G3051)))+((LISTS!$I$2:$I$26&lt;&gt;"")*ISNUMBER(SEARCH(LISTS!$I$2:$I$26,$E3051)))),LISTS!$K$2:$K$26),"OTRO"))</f>
        <v/>
      </c>
      <c r="K3051" s="11">
        <f>IF($I3051&lt;&gt;"SI",0,IFERROR($F3051,0))</f>
        <v/>
      </c>
      <c r="L3051" s="9">
        <f>IF(COUNTA($A3051:$H3051)=0,"",IF($J3051="OTRO",IFERROR(LOOKUP(2,1/(((LISTS!$H$2:$H$26&lt;&gt;"")*ISNUMBER(SEARCH(LISTS!$H$2:$H$26,$G3051)))+((LISTS!$I$2:$I$26&lt;&gt;"")*ISNUMBER(SEARCH(LISTS!$I$2:$I$26,$E3051)))),LISTS!$L$2:$L$26),"Concepto DIAN no mapeado a casilla automatica"),IF(LEFT($J3051,4)="TOPE","Control automatico DIAN: "&amp;$J3051,"Casilla automatica: "&amp;$J3051)))</f>
        <v/>
      </c>
    </row>
    <row r="3052">
      <c r="A3052" s="9" t="n"/>
      <c r="B3052" s="9" t="n"/>
      <c r="C3052" s="9" t="n"/>
      <c r="D3052" s="9" t="n"/>
      <c r="E3052" s="9" t="n"/>
      <c r="F3052" s="11" t="n"/>
      <c r="G3052" s="9" t="n"/>
      <c r="H3052" s="9" t="n"/>
      <c r="I3052" s="9">
        <f>IF(COUNTA($A3052:$H3052)=0,"",IF($J3052="OTRO","NO","SI"))</f>
        <v/>
      </c>
      <c r="J3052" s="9">
        <f>IF(COUNTA($A3052:$H3052)=0,"",IFERROR(LOOKUP(2,1/(((LISTS!$H$2:$H$26&lt;&gt;"")*ISNUMBER(SEARCH(LISTS!$H$2:$H$26,$G3052)))+((LISTS!$I$2:$I$26&lt;&gt;"")*ISNUMBER(SEARCH(LISTS!$I$2:$I$26,$E3052)))),LISTS!$K$2:$K$26),"OTRO"))</f>
        <v/>
      </c>
      <c r="K3052" s="11">
        <f>IF($I3052&lt;&gt;"SI",0,IFERROR($F3052,0))</f>
        <v/>
      </c>
      <c r="L3052" s="9">
        <f>IF(COUNTA($A3052:$H3052)=0,"",IF($J3052="OTRO",IFERROR(LOOKUP(2,1/(((LISTS!$H$2:$H$26&lt;&gt;"")*ISNUMBER(SEARCH(LISTS!$H$2:$H$26,$G3052)))+((LISTS!$I$2:$I$26&lt;&gt;"")*ISNUMBER(SEARCH(LISTS!$I$2:$I$26,$E3052)))),LISTS!$L$2:$L$26),"Concepto DIAN no mapeado a casilla automatica"),IF(LEFT($J3052,4)="TOPE","Control automatico DIAN: "&amp;$J3052,"Casilla automatica: "&amp;$J3052)))</f>
        <v/>
      </c>
    </row>
    <row r="3053">
      <c r="A3053" s="9" t="n"/>
      <c r="B3053" s="9" t="n"/>
      <c r="C3053" s="9" t="n"/>
      <c r="D3053" s="9" t="n"/>
      <c r="E3053" s="9" t="n"/>
      <c r="F3053" s="11" t="n"/>
      <c r="G3053" s="9" t="n"/>
      <c r="H3053" s="9" t="n"/>
      <c r="I3053" s="9">
        <f>IF(COUNTA($A3053:$H3053)=0,"",IF($J3053="OTRO","NO","SI"))</f>
        <v/>
      </c>
      <c r="J3053" s="9">
        <f>IF(COUNTA($A3053:$H3053)=0,"",IFERROR(LOOKUP(2,1/(((LISTS!$H$2:$H$26&lt;&gt;"")*ISNUMBER(SEARCH(LISTS!$H$2:$H$26,$G3053)))+((LISTS!$I$2:$I$26&lt;&gt;"")*ISNUMBER(SEARCH(LISTS!$I$2:$I$26,$E3053)))),LISTS!$K$2:$K$26),"OTRO"))</f>
        <v/>
      </c>
      <c r="K3053" s="11">
        <f>IF($I3053&lt;&gt;"SI",0,IFERROR($F3053,0))</f>
        <v/>
      </c>
      <c r="L3053" s="9">
        <f>IF(COUNTA($A3053:$H3053)=0,"",IF($J3053="OTRO",IFERROR(LOOKUP(2,1/(((LISTS!$H$2:$H$26&lt;&gt;"")*ISNUMBER(SEARCH(LISTS!$H$2:$H$26,$G3053)))+((LISTS!$I$2:$I$26&lt;&gt;"")*ISNUMBER(SEARCH(LISTS!$I$2:$I$26,$E3053)))),LISTS!$L$2:$L$26),"Concepto DIAN no mapeado a casilla automatica"),IF(LEFT($J3053,4)="TOPE","Control automatico DIAN: "&amp;$J3053,"Casilla automatica: "&amp;$J3053)))</f>
        <v/>
      </c>
    </row>
    <row r="3054">
      <c r="A3054" s="9" t="n"/>
      <c r="B3054" s="9" t="n"/>
      <c r="C3054" s="9" t="n"/>
      <c r="D3054" s="9" t="n"/>
      <c r="E3054" s="9" t="n"/>
      <c r="F3054" s="11" t="n"/>
      <c r="G3054" s="9" t="n"/>
      <c r="H3054" s="9" t="n"/>
      <c r="I3054" s="9">
        <f>IF(COUNTA($A3054:$H3054)=0,"",IF($J3054="OTRO","NO","SI"))</f>
        <v/>
      </c>
      <c r="J3054" s="9">
        <f>IF(COUNTA($A3054:$H3054)=0,"",IFERROR(LOOKUP(2,1/(((LISTS!$H$2:$H$26&lt;&gt;"")*ISNUMBER(SEARCH(LISTS!$H$2:$H$26,$G3054)))+((LISTS!$I$2:$I$26&lt;&gt;"")*ISNUMBER(SEARCH(LISTS!$I$2:$I$26,$E3054)))),LISTS!$K$2:$K$26),"OTRO"))</f>
        <v/>
      </c>
      <c r="K3054" s="11">
        <f>IF($I3054&lt;&gt;"SI",0,IFERROR($F3054,0))</f>
        <v/>
      </c>
      <c r="L3054" s="9">
        <f>IF(COUNTA($A3054:$H3054)=0,"",IF($J3054="OTRO",IFERROR(LOOKUP(2,1/(((LISTS!$H$2:$H$26&lt;&gt;"")*ISNUMBER(SEARCH(LISTS!$H$2:$H$26,$G3054)))+((LISTS!$I$2:$I$26&lt;&gt;"")*ISNUMBER(SEARCH(LISTS!$I$2:$I$26,$E3054)))),LISTS!$L$2:$L$26),"Concepto DIAN no mapeado a casilla automatica"),IF(LEFT($J3054,4)="TOPE","Control automatico DIAN: "&amp;$J3054,"Casilla automatica: "&amp;$J3054)))</f>
        <v/>
      </c>
    </row>
    <row r="3055">
      <c r="A3055" s="9" t="n"/>
      <c r="B3055" s="9" t="n"/>
      <c r="C3055" s="9" t="n"/>
      <c r="D3055" s="9" t="n"/>
      <c r="E3055" s="9" t="n"/>
      <c r="F3055" s="11" t="n"/>
      <c r="G3055" s="9" t="n"/>
      <c r="H3055" s="9" t="n"/>
      <c r="I3055" s="9">
        <f>IF(COUNTA($A3055:$H3055)=0,"",IF($J3055="OTRO","NO","SI"))</f>
        <v/>
      </c>
      <c r="J3055" s="9">
        <f>IF(COUNTA($A3055:$H3055)=0,"",IFERROR(LOOKUP(2,1/(((LISTS!$H$2:$H$26&lt;&gt;"")*ISNUMBER(SEARCH(LISTS!$H$2:$H$26,$G3055)))+((LISTS!$I$2:$I$26&lt;&gt;"")*ISNUMBER(SEARCH(LISTS!$I$2:$I$26,$E3055)))),LISTS!$K$2:$K$26),"OTRO"))</f>
        <v/>
      </c>
      <c r="K3055" s="11">
        <f>IF($I3055&lt;&gt;"SI",0,IFERROR($F3055,0))</f>
        <v/>
      </c>
      <c r="L3055" s="9">
        <f>IF(COUNTA($A3055:$H3055)=0,"",IF($J3055="OTRO",IFERROR(LOOKUP(2,1/(((LISTS!$H$2:$H$26&lt;&gt;"")*ISNUMBER(SEARCH(LISTS!$H$2:$H$26,$G3055)))+((LISTS!$I$2:$I$26&lt;&gt;"")*ISNUMBER(SEARCH(LISTS!$I$2:$I$26,$E3055)))),LISTS!$L$2:$L$26),"Concepto DIAN no mapeado a casilla automatica"),IF(LEFT($J3055,4)="TOPE","Control automatico DIAN: "&amp;$J3055,"Casilla automatica: "&amp;$J3055)))</f>
        <v/>
      </c>
    </row>
    <row r="3056">
      <c r="A3056" s="9" t="n"/>
      <c r="B3056" s="9" t="n"/>
      <c r="C3056" s="9" t="n"/>
      <c r="D3056" s="9" t="n"/>
      <c r="E3056" s="9" t="n"/>
      <c r="F3056" s="11" t="n"/>
      <c r="G3056" s="9" t="n"/>
      <c r="H3056" s="9" t="n"/>
      <c r="I3056" s="9">
        <f>IF(COUNTA($A3056:$H3056)=0,"",IF($J3056="OTRO","NO","SI"))</f>
        <v/>
      </c>
      <c r="J3056" s="9">
        <f>IF(COUNTA($A3056:$H3056)=0,"",IFERROR(LOOKUP(2,1/(((LISTS!$H$2:$H$26&lt;&gt;"")*ISNUMBER(SEARCH(LISTS!$H$2:$H$26,$G3056)))+((LISTS!$I$2:$I$26&lt;&gt;"")*ISNUMBER(SEARCH(LISTS!$I$2:$I$26,$E3056)))),LISTS!$K$2:$K$26),"OTRO"))</f>
        <v/>
      </c>
      <c r="K3056" s="11">
        <f>IF($I3056&lt;&gt;"SI",0,IFERROR($F3056,0))</f>
        <v/>
      </c>
      <c r="L3056" s="9">
        <f>IF(COUNTA($A3056:$H3056)=0,"",IF($J3056="OTRO",IFERROR(LOOKUP(2,1/(((LISTS!$H$2:$H$26&lt;&gt;"")*ISNUMBER(SEARCH(LISTS!$H$2:$H$26,$G3056)))+((LISTS!$I$2:$I$26&lt;&gt;"")*ISNUMBER(SEARCH(LISTS!$I$2:$I$26,$E3056)))),LISTS!$L$2:$L$26),"Concepto DIAN no mapeado a casilla automatica"),IF(LEFT($J3056,4)="TOPE","Control automatico DIAN: "&amp;$J3056,"Casilla automatica: "&amp;$J3056)))</f>
        <v/>
      </c>
    </row>
    <row r="3057">
      <c r="A3057" s="9" t="n"/>
      <c r="B3057" s="9" t="n"/>
      <c r="C3057" s="9" t="n"/>
      <c r="D3057" s="9" t="n"/>
      <c r="E3057" s="9" t="n"/>
      <c r="F3057" s="11" t="n"/>
      <c r="G3057" s="9" t="n"/>
      <c r="H3057" s="9" t="n"/>
      <c r="I3057" s="9">
        <f>IF(COUNTA($A3057:$H3057)=0,"",IF($J3057="OTRO","NO","SI"))</f>
        <v/>
      </c>
      <c r="J3057" s="9">
        <f>IF(COUNTA($A3057:$H3057)=0,"",IFERROR(LOOKUP(2,1/(((LISTS!$H$2:$H$26&lt;&gt;"")*ISNUMBER(SEARCH(LISTS!$H$2:$H$26,$G3057)))+((LISTS!$I$2:$I$26&lt;&gt;"")*ISNUMBER(SEARCH(LISTS!$I$2:$I$26,$E3057)))),LISTS!$K$2:$K$26),"OTRO"))</f>
        <v/>
      </c>
      <c r="K3057" s="11">
        <f>IF($I3057&lt;&gt;"SI",0,IFERROR($F3057,0))</f>
        <v/>
      </c>
      <c r="L3057" s="9">
        <f>IF(COUNTA($A3057:$H3057)=0,"",IF($J3057="OTRO",IFERROR(LOOKUP(2,1/(((LISTS!$H$2:$H$26&lt;&gt;"")*ISNUMBER(SEARCH(LISTS!$H$2:$H$26,$G3057)))+((LISTS!$I$2:$I$26&lt;&gt;"")*ISNUMBER(SEARCH(LISTS!$I$2:$I$26,$E3057)))),LISTS!$L$2:$L$26),"Concepto DIAN no mapeado a casilla automatica"),IF(LEFT($J3057,4)="TOPE","Control automatico DIAN: "&amp;$J3057,"Casilla automatica: "&amp;$J3057)))</f>
        <v/>
      </c>
    </row>
    <row r="3058">
      <c r="A3058" s="9" t="n"/>
      <c r="B3058" s="9" t="n"/>
      <c r="C3058" s="9" t="n"/>
      <c r="D3058" s="9" t="n"/>
      <c r="E3058" s="9" t="n"/>
      <c r="F3058" s="11" t="n"/>
      <c r="G3058" s="9" t="n"/>
      <c r="H3058" s="9" t="n"/>
      <c r="I3058" s="9">
        <f>IF(COUNTA($A3058:$H3058)=0,"",IF($J3058="OTRO","NO","SI"))</f>
        <v/>
      </c>
      <c r="J3058" s="9">
        <f>IF(COUNTA($A3058:$H3058)=0,"",IFERROR(LOOKUP(2,1/(((LISTS!$H$2:$H$26&lt;&gt;"")*ISNUMBER(SEARCH(LISTS!$H$2:$H$26,$G3058)))+((LISTS!$I$2:$I$26&lt;&gt;"")*ISNUMBER(SEARCH(LISTS!$I$2:$I$26,$E3058)))),LISTS!$K$2:$K$26),"OTRO"))</f>
        <v/>
      </c>
      <c r="K3058" s="11">
        <f>IF($I3058&lt;&gt;"SI",0,IFERROR($F3058,0))</f>
        <v/>
      </c>
      <c r="L3058" s="9">
        <f>IF(COUNTA($A3058:$H3058)=0,"",IF($J3058="OTRO",IFERROR(LOOKUP(2,1/(((LISTS!$H$2:$H$26&lt;&gt;"")*ISNUMBER(SEARCH(LISTS!$H$2:$H$26,$G3058)))+((LISTS!$I$2:$I$26&lt;&gt;"")*ISNUMBER(SEARCH(LISTS!$I$2:$I$26,$E3058)))),LISTS!$L$2:$L$26),"Concepto DIAN no mapeado a casilla automatica"),IF(LEFT($J3058,4)="TOPE","Control automatico DIAN: "&amp;$J3058,"Casilla automatica: "&amp;$J3058)))</f>
        <v/>
      </c>
    </row>
    <row r="3059">
      <c r="A3059" s="9" t="n"/>
      <c r="B3059" s="9" t="n"/>
      <c r="C3059" s="9" t="n"/>
      <c r="D3059" s="9" t="n"/>
      <c r="E3059" s="9" t="n"/>
      <c r="F3059" s="11" t="n"/>
      <c r="G3059" s="9" t="n"/>
      <c r="H3059" s="9" t="n"/>
      <c r="I3059" s="9">
        <f>IF(COUNTA($A3059:$H3059)=0,"",IF($J3059="OTRO","NO","SI"))</f>
        <v/>
      </c>
      <c r="J3059" s="9">
        <f>IF(COUNTA($A3059:$H3059)=0,"",IFERROR(LOOKUP(2,1/(((LISTS!$H$2:$H$26&lt;&gt;"")*ISNUMBER(SEARCH(LISTS!$H$2:$H$26,$G3059)))+((LISTS!$I$2:$I$26&lt;&gt;"")*ISNUMBER(SEARCH(LISTS!$I$2:$I$26,$E3059)))),LISTS!$K$2:$K$26),"OTRO"))</f>
        <v/>
      </c>
      <c r="K3059" s="11">
        <f>IF($I3059&lt;&gt;"SI",0,IFERROR($F3059,0))</f>
        <v/>
      </c>
      <c r="L3059" s="9">
        <f>IF(COUNTA($A3059:$H3059)=0,"",IF($J3059="OTRO",IFERROR(LOOKUP(2,1/(((LISTS!$H$2:$H$26&lt;&gt;"")*ISNUMBER(SEARCH(LISTS!$H$2:$H$26,$G3059)))+((LISTS!$I$2:$I$26&lt;&gt;"")*ISNUMBER(SEARCH(LISTS!$I$2:$I$26,$E3059)))),LISTS!$L$2:$L$26),"Concepto DIAN no mapeado a casilla automatica"),IF(LEFT($J3059,4)="TOPE","Control automatico DIAN: "&amp;$J3059,"Casilla automatica: "&amp;$J3059)))</f>
        <v/>
      </c>
    </row>
    <row r="3060">
      <c r="A3060" s="9" t="n"/>
      <c r="B3060" s="9" t="n"/>
      <c r="C3060" s="9" t="n"/>
      <c r="D3060" s="9" t="n"/>
      <c r="E3060" s="9" t="n"/>
      <c r="F3060" s="11" t="n"/>
      <c r="G3060" s="9" t="n"/>
      <c r="H3060" s="9" t="n"/>
      <c r="I3060" s="9">
        <f>IF(COUNTA($A3060:$H3060)=0,"",IF($J3060="OTRO","NO","SI"))</f>
        <v/>
      </c>
      <c r="J3060" s="9">
        <f>IF(COUNTA($A3060:$H3060)=0,"",IFERROR(LOOKUP(2,1/(((LISTS!$H$2:$H$26&lt;&gt;"")*ISNUMBER(SEARCH(LISTS!$H$2:$H$26,$G3060)))+((LISTS!$I$2:$I$26&lt;&gt;"")*ISNUMBER(SEARCH(LISTS!$I$2:$I$26,$E3060)))),LISTS!$K$2:$K$26),"OTRO"))</f>
        <v/>
      </c>
      <c r="K3060" s="11">
        <f>IF($I3060&lt;&gt;"SI",0,IFERROR($F3060,0))</f>
        <v/>
      </c>
      <c r="L3060" s="9">
        <f>IF(COUNTA($A3060:$H3060)=0,"",IF($J3060="OTRO",IFERROR(LOOKUP(2,1/(((LISTS!$H$2:$H$26&lt;&gt;"")*ISNUMBER(SEARCH(LISTS!$H$2:$H$26,$G3060)))+((LISTS!$I$2:$I$26&lt;&gt;"")*ISNUMBER(SEARCH(LISTS!$I$2:$I$26,$E3060)))),LISTS!$L$2:$L$26),"Concepto DIAN no mapeado a casilla automatica"),IF(LEFT($J3060,4)="TOPE","Control automatico DIAN: "&amp;$J3060,"Casilla automatica: "&amp;$J3060)))</f>
        <v/>
      </c>
    </row>
    <row r="3061">
      <c r="A3061" s="9" t="n"/>
      <c r="B3061" s="9" t="n"/>
      <c r="C3061" s="9" t="n"/>
      <c r="D3061" s="9" t="n"/>
      <c r="E3061" s="9" t="n"/>
      <c r="F3061" s="11" t="n"/>
      <c r="G3061" s="9" t="n"/>
      <c r="H3061" s="9" t="n"/>
      <c r="I3061" s="9">
        <f>IF(COUNTA($A3061:$H3061)=0,"",IF($J3061="OTRO","NO","SI"))</f>
        <v/>
      </c>
      <c r="J3061" s="9">
        <f>IF(COUNTA($A3061:$H3061)=0,"",IFERROR(LOOKUP(2,1/(((LISTS!$H$2:$H$26&lt;&gt;"")*ISNUMBER(SEARCH(LISTS!$H$2:$H$26,$G3061)))+((LISTS!$I$2:$I$26&lt;&gt;"")*ISNUMBER(SEARCH(LISTS!$I$2:$I$26,$E3061)))),LISTS!$K$2:$K$26),"OTRO"))</f>
        <v/>
      </c>
      <c r="K3061" s="11">
        <f>IF($I3061&lt;&gt;"SI",0,IFERROR($F3061,0))</f>
        <v/>
      </c>
      <c r="L3061" s="9">
        <f>IF(COUNTA($A3061:$H3061)=0,"",IF($J3061="OTRO",IFERROR(LOOKUP(2,1/(((LISTS!$H$2:$H$26&lt;&gt;"")*ISNUMBER(SEARCH(LISTS!$H$2:$H$26,$G3061)))+((LISTS!$I$2:$I$26&lt;&gt;"")*ISNUMBER(SEARCH(LISTS!$I$2:$I$26,$E3061)))),LISTS!$L$2:$L$26),"Concepto DIAN no mapeado a casilla automatica"),IF(LEFT($J3061,4)="TOPE","Control automatico DIAN: "&amp;$J3061,"Casilla automatica: "&amp;$J3061)))</f>
        <v/>
      </c>
    </row>
    <row r="3062">
      <c r="A3062" s="9" t="n"/>
      <c r="B3062" s="9" t="n"/>
      <c r="C3062" s="9" t="n"/>
      <c r="D3062" s="9" t="n"/>
      <c r="E3062" s="9" t="n"/>
      <c r="F3062" s="11" t="n"/>
      <c r="G3062" s="9" t="n"/>
      <c r="H3062" s="9" t="n"/>
      <c r="I3062" s="9">
        <f>IF(COUNTA($A3062:$H3062)=0,"",IF($J3062="OTRO","NO","SI"))</f>
        <v/>
      </c>
      <c r="J3062" s="9">
        <f>IF(COUNTA($A3062:$H3062)=0,"",IFERROR(LOOKUP(2,1/(((LISTS!$H$2:$H$26&lt;&gt;"")*ISNUMBER(SEARCH(LISTS!$H$2:$H$26,$G3062)))+((LISTS!$I$2:$I$26&lt;&gt;"")*ISNUMBER(SEARCH(LISTS!$I$2:$I$26,$E3062)))),LISTS!$K$2:$K$26),"OTRO"))</f>
        <v/>
      </c>
      <c r="K3062" s="11">
        <f>IF($I3062&lt;&gt;"SI",0,IFERROR($F3062,0))</f>
        <v/>
      </c>
      <c r="L3062" s="9">
        <f>IF(COUNTA($A3062:$H3062)=0,"",IF($J3062="OTRO",IFERROR(LOOKUP(2,1/(((LISTS!$H$2:$H$26&lt;&gt;"")*ISNUMBER(SEARCH(LISTS!$H$2:$H$26,$G3062)))+((LISTS!$I$2:$I$26&lt;&gt;"")*ISNUMBER(SEARCH(LISTS!$I$2:$I$26,$E3062)))),LISTS!$L$2:$L$26),"Concepto DIAN no mapeado a casilla automatica"),IF(LEFT($J3062,4)="TOPE","Control automatico DIAN: "&amp;$J3062,"Casilla automatica: "&amp;$J3062)))</f>
        <v/>
      </c>
    </row>
    <row r="3063">
      <c r="A3063" s="9" t="n"/>
      <c r="B3063" s="9" t="n"/>
      <c r="C3063" s="9" t="n"/>
      <c r="D3063" s="9" t="n"/>
      <c r="E3063" s="9" t="n"/>
      <c r="F3063" s="11" t="n"/>
      <c r="G3063" s="9" t="n"/>
      <c r="H3063" s="9" t="n"/>
      <c r="I3063" s="9">
        <f>IF(COUNTA($A3063:$H3063)=0,"",IF($J3063="OTRO","NO","SI"))</f>
        <v/>
      </c>
      <c r="J3063" s="9">
        <f>IF(COUNTA($A3063:$H3063)=0,"",IFERROR(LOOKUP(2,1/(((LISTS!$H$2:$H$26&lt;&gt;"")*ISNUMBER(SEARCH(LISTS!$H$2:$H$26,$G3063)))+((LISTS!$I$2:$I$26&lt;&gt;"")*ISNUMBER(SEARCH(LISTS!$I$2:$I$26,$E3063)))),LISTS!$K$2:$K$26),"OTRO"))</f>
        <v/>
      </c>
      <c r="K3063" s="11">
        <f>IF($I3063&lt;&gt;"SI",0,IFERROR($F3063,0))</f>
        <v/>
      </c>
      <c r="L3063" s="9">
        <f>IF(COUNTA($A3063:$H3063)=0,"",IF($J3063="OTRO",IFERROR(LOOKUP(2,1/(((LISTS!$H$2:$H$26&lt;&gt;"")*ISNUMBER(SEARCH(LISTS!$H$2:$H$26,$G3063)))+((LISTS!$I$2:$I$26&lt;&gt;"")*ISNUMBER(SEARCH(LISTS!$I$2:$I$26,$E3063)))),LISTS!$L$2:$L$26),"Concepto DIAN no mapeado a casilla automatica"),IF(LEFT($J3063,4)="TOPE","Control automatico DIAN: "&amp;$J3063,"Casilla automatica: "&amp;$J3063)))</f>
        <v/>
      </c>
    </row>
    <row r="3064">
      <c r="A3064" s="9" t="n"/>
      <c r="B3064" s="9" t="n"/>
      <c r="C3064" s="9" t="n"/>
      <c r="D3064" s="9" t="n"/>
      <c r="E3064" s="9" t="n"/>
      <c r="F3064" s="11" t="n"/>
      <c r="G3064" s="9" t="n"/>
      <c r="H3064" s="9" t="n"/>
      <c r="I3064" s="9">
        <f>IF(COUNTA($A3064:$H3064)=0,"",IF($J3064="OTRO","NO","SI"))</f>
        <v/>
      </c>
      <c r="J3064" s="9">
        <f>IF(COUNTA($A3064:$H3064)=0,"",IFERROR(LOOKUP(2,1/(((LISTS!$H$2:$H$26&lt;&gt;"")*ISNUMBER(SEARCH(LISTS!$H$2:$H$26,$G3064)))+((LISTS!$I$2:$I$26&lt;&gt;"")*ISNUMBER(SEARCH(LISTS!$I$2:$I$26,$E3064)))),LISTS!$K$2:$K$26),"OTRO"))</f>
        <v/>
      </c>
      <c r="K3064" s="11">
        <f>IF($I3064&lt;&gt;"SI",0,IFERROR($F3064,0))</f>
        <v/>
      </c>
      <c r="L3064" s="9">
        <f>IF(COUNTA($A3064:$H3064)=0,"",IF($J3064="OTRO",IFERROR(LOOKUP(2,1/(((LISTS!$H$2:$H$26&lt;&gt;"")*ISNUMBER(SEARCH(LISTS!$H$2:$H$26,$G3064)))+((LISTS!$I$2:$I$26&lt;&gt;"")*ISNUMBER(SEARCH(LISTS!$I$2:$I$26,$E3064)))),LISTS!$L$2:$L$26),"Concepto DIAN no mapeado a casilla automatica"),IF(LEFT($J3064,4)="TOPE","Control automatico DIAN: "&amp;$J3064,"Casilla automatica: "&amp;$J3064)))</f>
        <v/>
      </c>
    </row>
    <row r="3065">
      <c r="A3065" s="9" t="n"/>
      <c r="B3065" s="9" t="n"/>
      <c r="C3065" s="9" t="n"/>
      <c r="D3065" s="9" t="n"/>
      <c r="E3065" s="9" t="n"/>
      <c r="F3065" s="11" t="n"/>
      <c r="G3065" s="9" t="n"/>
      <c r="H3065" s="9" t="n"/>
      <c r="I3065" s="9">
        <f>IF(COUNTA($A3065:$H3065)=0,"",IF($J3065="OTRO","NO","SI"))</f>
        <v/>
      </c>
      <c r="J3065" s="9">
        <f>IF(COUNTA($A3065:$H3065)=0,"",IFERROR(LOOKUP(2,1/(((LISTS!$H$2:$H$26&lt;&gt;"")*ISNUMBER(SEARCH(LISTS!$H$2:$H$26,$G3065)))+((LISTS!$I$2:$I$26&lt;&gt;"")*ISNUMBER(SEARCH(LISTS!$I$2:$I$26,$E3065)))),LISTS!$K$2:$K$26),"OTRO"))</f>
        <v/>
      </c>
      <c r="K3065" s="11">
        <f>IF($I3065&lt;&gt;"SI",0,IFERROR($F3065,0))</f>
        <v/>
      </c>
      <c r="L3065" s="9">
        <f>IF(COUNTA($A3065:$H3065)=0,"",IF($J3065="OTRO",IFERROR(LOOKUP(2,1/(((LISTS!$H$2:$H$26&lt;&gt;"")*ISNUMBER(SEARCH(LISTS!$H$2:$H$26,$G3065)))+((LISTS!$I$2:$I$26&lt;&gt;"")*ISNUMBER(SEARCH(LISTS!$I$2:$I$26,$E3065)))),LISTS!$L$2:$L$26),"Concepto DIAN no mapeado a casilla automatica"),IF(LEFT($J3065,4)="TOPE","Control automatico DIAN: "&amp;$J3065,"Casilla automatica: "&amp;$J3065)))</f>
        <v/>
      </c>
    </row>
    <row r="3066">
      <c r="A3066" s="9" t="n"/>
      <c r="B3066" s="9" t="n"/>
      <c r="C3066" s="9" t="n"/>
      <c r="D3066" s="9" t="n"/>
      <c r="E3066" s="9" t="n"/>
      <c r="F3066" s="11" t="n"/>
      <c r="G3066" s="9" t="n"/>
      <c r="H3066" s="9" t="n"/>
      <c r="I3066" s="9">
        <f>IF(COUNTA($A3066:$H3066)=0,"",IF($J3066="OTRO","NO","SI"))</f>
        <v/>
      </c>
      <c r="J3066" s="9">
        <f>IF(COUNTA($A3066:$H3066)=0,"",IFERROR(LOOKUP(2,1/(((LISTS!$H$2:$H$26&lt;&gt;"")*ISNUMBER(SEARCH(LISTS!$H$2:$H$26,$G3066)))+((LISTS!$I$2:$I$26&lt;&gt;"")*ISNUMBER(SEARCH(LISTS!$I$2:$I$26,$E3066)))),LISTS!$K$2:$K$26),"OTRO"))</f>
        <v/>
      </c>
      <c r="K3066" s="11">
        <f>IF($I3066&lt;&gt;"SI",0,IFERROR($F3066,0))</f>
        <v/>
      </c>
      <c r="L3066" s="9">
        <f>IF(COUNTA($A3066:$H3066)=0,"",IF($J3066="OTRO",IFERROR(LOOKUP(2,1/(((LISTS!$H$2:$H$26&lt;&gt;"")*ISNUMBER(SEARCH(LISTS!$H$2:$H$26,$G3066)))+((LISTS!$I$2:$I$26&lt;&gt;"")*ISNUMBER(SEARCH(LISTS!$I$2:$I$26,$E3066)))),LISTS!$L$2:$L$26),"Concepto DIAN no mapeado a casilla automatica"),IF(LEFT($J3066,4)="TOPE","Control automatico DIAN: "&amp;$J3066,"Casilla automatica: "&amp;$J3066)))</f>
        <v/>
      </c>
    </row>
    <row r="3067">
      <c r="A3067" s="9" t="n"/>
      <c r="B3067" s="9" t="n"/>
      <c r="C3067" s="9" t="n"/>
      <c r="D3067" s="9" t="n"/>
      <c r="E3067" s="9" t="n"/>
      <c r="F3067" s="11" t="n"/>
      <c r="G3067" s="9" t="n"/>
      <c r="H3067" s="9" t="n"/>
      <c r="I3067" s="9">
        <f>IF(COUNTA($A3067:$H3067)=0,"",IF($J3067="OTRO","NO","SI"))</f>
        <v/>
      </c>
      <c r="J3067" s="9">
        <f>IF(COUNTA($A3067:$H3067)=0,"",IFERROR(LOOKUP(2,1/(((LISTS!$H$2:$H$26&lt;&gt;"")*ISNUMBER(SEARCH(LISTS!$H$2:$H$26,$G3067)))+((LISTS!$I$2:$I$26&lt;&gt;"")*ISNUMBER(SEARCH(LISTS!$I$2:$I$26,$E3067)))),LISTS!$K$2:$K$26),"OTRO"))</f>
        <v/>
      </c>
      <c r="K3067" s="11">
        <f>IF($I3067&lt;&gt;"SI",0,IFERROR($F3067,0))</f>
        <v/>
      </c>
      <c r="L3067" s="9">
        <f>IF(COUNTA($A3067:$H3067)=0,"",IF($J3067="OTRO",IFERROR(LOOKUP(2,1/(((LISTS!$H$2:$H$26&lt;&gt;"")*ISNUMBER(SEARCH(LISTS!$H$2:$H$26,$G3067)))+((LISTS!$I$2:$I$26&lt;&gt;"")*ISNUMBER(SEARCH(LISTS!$I$2:$I$26,$E3067)))),LISTS!$L$2:$L$26),"Concepto DIAN no mapeado a casilla automatica"),IF(LEFT($J3067,4)="TOPE","Control automatico DIAN: "&amp;$J3067,"Casilla automatica: "&amp;$J3067)))</f>
        <v/>
      </c>
    </row>
    <row r="3068">
      <c r="A3068" s="9" t="n"/>
      <c r="B3068" s="9" t="n"/>
      <c r="C3068" s="9" t="n"/>
      <c r="D3068" s="9" t="n"/>
      <c r="E3068" s="9" t="n"/>
      <c r="F3068" s="11" t="n"/>
      <c r="G3068" s="9" t="n"/>
      <c r="H3068" s="9" t="n"/>
      <c r="I3068" s="9">
        <f>IF(COUNTA($A3068:$H3068)=0,"",IF($J3068="OTRO","NO","SI"))</f>
        <v/>
      </c>
      <c r="J3068" s="9">
        <f>IF(COUNTA($A3068:$H3068)=0,"",IFERROR(LOOKUP(2,1/(((LISTS!$H$2:$H$26&lt;&gt;"")*ISNUMBER(SEARCH(LISTS!$H$2:$H$26,$G3068)))+((LISTS!$I$2:$I$26&lt;&gt;"")*ISNUMBER(SEARCH(LISTS!$I$2:$I$26,$E3068)))),LISTS!$K$2:$K$26),"OTRO"))</f>
        <v/>
      </c>
      <c r="K3068" s="11">
        <f>IF($I3068&lt;&gt;"SI",0,IFERROR($F3068,0))</f>
        <v/>
      </c>
      <c r="L3068" s="9">
        <f>IF(COUNTA($A3068:$H3068)=0,"",IF($J3068="OTRO",IFERROR(LOOKUP(2,1/(((LISTS!$H$2:$H$26&lt;&gt;"")*ISNUMBER(SEARCH(LISTS!$H$2:$H$26,$G3068)))+((LISTS!$I$2:$I$26&lt;&gt;"")*ISNUMBER(SEARCH(LISTS!$I$2:$I$26,$E3068)))),LISTS!$L$2:$L$26),"Concepto DIAN no mapeado a casilla automatica"),IF(LEFT($J3068,4)="TOPE","Control automatico DIAN: "&amp;$J3068,"Casilla automatica: "&amp;$J3068)))</f>
        <v/>
      </c>
    </row>
    <row r="3069">
      <c r="A3069" s="9" t="n"/>
      <c r="B3069" s="9" t="n"/>
      <c r="C3069" s="9" t="n"/>
      <c r="D3069" s="9" t="n"/>
      <c r="E3069" s="9" t="n"/>
      <c r="F3069" s="11" t="n"/>
      <c r="G3069" s="9" t="n"/>
      <c r="H3069" s="9" t="n"/>
      <c r="I3069" s="9">
        <f>IF(COUNTA($A3069:$H3069)=0,"",IF($J3069="OTRO","NO","SI"))</f>
        <v/>
      </c>
      <c r="J3069" s="9">
        <f>IF(COUNTA($A3069:$H3069)=0,"",IFERROR(LOOKUP(2,1/(((LISTS!$H$2:$H$26&lt;&gt;"")*ISNUMBER(SEARCH(LISTS!$H$2:$H$26,$G3069)))+((LISTS!$I$2:$I$26&lt;&gt;"")*ISNUMBER(SEARCH(LISTS!$I$2:$I$26,$E3069)))),LISTS!$K$2:$K$26),"OTRO"))</f>
        <v/>
      </c>
      <c r="K3069" s="11">
        <f>IF($I3069&lt;&gt;"SI",0,IFERROR($F3069,0))</f>
        <v/>
      </c>
      <c r="L3069" s="9">
        <f>IF(COUNTA($A3069:$H3069)=0,"",IF($J3069="OTRO",IFERROR(LOOKUP(2,1/(((LISTS!$H$2:$H$26&lt;&gt;"")*ISNUMBER(SEARCH(LISTS!$H$2:$H$26,$G3069)))+((LISTS!$I$2:$I$26&lt;&gt;"")*ISNUMBER(SEARCH(LISTS!$I$2:$I$26,$E3069)))),LISTS!$L$2:$L$26),"Concepto DIAN no mapeado a casilla automatica"),IF(LEFT($J3069,4)="TOPE","Control automatico DIAN: "&amp;$J3069,"Casilla automatica: "&amp;$J3069)))</f>
        <v/>
      </c>
    </row>
    <row r="3070">
      <c r="A3070" s="9" t="n"/>
      <c r="B3070" s="9" t="n"/>
      <c r="C3070" s="9" t="n"/>
      <c r="D3070" s="9" t="n"/>
      <c r="E3070" s="9" t="n"/>
      <c r="F3070" s="11" t="n"/>
      <c r="G3070" s="9" t="n"/>
      <c r="H3070" s="9" t="n"/>
      <c r="I3070" s="9">
        <f>IF(COUNTA($A3070:$H3070)=0,"",IF($J3070="OTRO","NO","SI"))</f>
        <v/>
      </c>
      <c r="J3070" s="9">
        <f>IF(COUNTA($A3070:$H3070)=0,"",IFERROR(LOOKUP(2,1/(((LISTS!$H$2:$H$26&lt;&gt;"")*ISNUMBER(SEARCH(LISTS!$H$2:$H$26,$G3070)))+((LISTS!$I$2:$I$26&lt;&gt;"")*ISNUMBER(SEARCH(LISTS!$I$2:$I$26,$E3070)))),LISTS!$K$2:$K$26),"OTRO"))</f>
        <v/>
      </c>
      <c r="K3070" s="11">
        <f>IF($I3070&lt;&gt;"SI",0,IFERROR($F3070,0))</f>
        <v/>
      </c>
      <c r="L3070" s="9">
        <f>IF(COUNTA($A3070:$H3070)=0,"",IF($J3070="OTRO",IFERROR(LOOKUP(2,1/(((LISTS!$H$2:$H$26&lt;&gt;"")*ISNUMBER(SEARCH(LISTS!$H$2:$H$26,$G3070)))+((LISTS!$I$2:$I$26&lt;&gt;"")*ISNUMBER(SEARCH(LISTS!$I$2:$I$26,$E3070)))),LISTS!$L$2:$L$26),"Concepto DIAN no mapeado a casilla automatica"),IF(LEFT($J3070,4)="TOPE","Control automatico DIAN: "&amp;$J3070,"Casilla automatica: "&amp;$J3070)))</f>
        <v/>
      </c>
    </row>
    <row r="3071">
      <c r="A3071" s="9" t="n"/>
      <c r="B3071" s="9" t="n"/>
      <c r="C3071" s="9" t="n"/>
      <c r="D3071" s="9" t="n"/>
      <c r="E3071" s="9" t="n"/>
      <c r="F3071" s="11" t="n"/>
      <c r="G3071" s="9" t="n"/>
      <c r="H3071" s="9" t="n"/>
      <c r="I3071" s="9">
        <f>IF(COUNTA($A3071:$H3071)=0,"",IF($J3071="OTRO","NO","SI"))</f>
        <v/>
      </c>
      <c r="J3071" s="9">
        <f>IF(COUNTA($A3071:$H3071)=0,"",IFERROR(LOOKUP(2,1/(((LISTS!$H$2:$H$26&lt;&gt;"")*ISNUMBER(SEARCH(LISTS!$H$2:$H$26,$G3071)))+((LISTS!$I$2:$I$26&lt;&gt;"")*ISNUMBER(SEARCH(LISTS!$I$2:$I$26,$E3071)))),LISTS!$K$2:$K$26),"OTRO"))</f>
        <v/>
      </c>
      <c r="K3071" s="11">
        <f>IF($I3071&lt;&gt;"SI",0,IFERROR($F3071,0))</f>
        <v/>
      </c>
      <c r="L3071" s="9">
        <f>IF(COUNTA($A3071:$H3071)=0,"",IF($J3071="OTRO",IFERROR(LOOKUP(2,1/(((LISTS!$H$2:$H$26&lt;&gt;"")*ISNUMBER(SEARCH(LISTS!$H$2:$H$26,$G3071)))+((LISTS!$I$2:$I$26&lt;&gt;"")*ISNUMBER(SEARCH(LISTS!$I$2:$I$26,$E3071)))),LISTS!$L$2:$L$26),"Concepto DIAN no mapeado a casilla automatica"),IF(LEFT($J3071,4)="TOPE","Control automatico DIAN: "&amp;$J3071,"Casilla automatica: "&amp;$J3071)))</f>
        <v/>
      </c>
    </row>
    <row r="3072">
      <c r="A3072" s="9" t="n"/>
      <c r="B3072" s="9" t="n"/>
      <c r="C3072" s="9" t="n"/>
      <c r="D3072" s="9" t="n"/>
      <c r="E3072" s="9" t="n"/>
      <c r="F3072" s="11" t="n"/>
      <c r="G3072" s="9" t="n"/>
      <c r="H3072" s="9" t="n"/>
      <c r="I3072" s="9">
        <f>IF(COUNTA($A3072:$H3072)=0,"",IF($J3072="OTRO","NO","SI"))</f>
        <v/>
      </c>
      <c r="J3072" s="9">
        <f>IF(COUNTA($A3072:$H3072)=0,"",IFERROR(LOOKUP(2,1/(((LISTS!$H$2:$H$26&lt;&gt;"")*ISNUMBER(SEARCH(LISTS!$H$2:$H$26,$G3072)))+((LISTS!$I$2:$I$26&lt;&gt;"")*ISNUMBER(SEARCH(LISTS!$I$2:$I$26,$E3072)))),LISTS!$K$2:$K$26),"OTRO"))</f>
        <v/>
      </c>
      <c r="K3072" s="11">
        <f>IF($I3072&lt;&gt;"SI",0,IFERROR($F3072,0))</f>
        <v/>
      </c>
      <c r="L3072" s="9">
        <f>IF(COUNTA($A3072:$H3072)=0,"",IF($J3072="OTRO",IFERROR(LOOKUP(2,1/(((LISTS!$H$2:$H$26&lt;&gt;"")*ISNUMBER(SEARCH(LISTS!$H$2:$H$26,$G3072)))+((LISTS!$I$2:$I$26&lt;&gt;"")*ISNUMBER(SEARCH(LISTS!$I$2:$I$26,$E3072)))),LISTS!$L$2:$L$26),"Concepto DIAN no mapeado a casilla automatica"),IF(LEFT($J3072,4)="TOPE","Control automatico DIAN: "&amp;$J3072,"Casilla automatica: "&amp;$J3072)))</f>
        <v/>
      </c>
    </row>
    <row r="3073">
      <c r="A3073" s="9" t="n"/>
      <c r="B3073" s="9" t="n"/>
      <c r="C3073" s="9" t="n"/>
      <c r="D3073" s="9" t="n"/>
      <c r="E3073" s="9" t="n"/>
      <c r="F3073" s="11" t="n"/>
      <c r="G3073" s="9" t="n"/>
      <c r="H3073" s="9" t="n"/>
      <c r="I3073" s="9">
        <f>IF(COUNTA($A3073:$H3073)=0,"",IF($J3073="OTRO","NO","SI"))</f>
        <v/>
      </c>
      <c r="J3073" s="9">
        <f>IF(COUNTA($A3073:$H3073)=0,"",IFERROR(LOOKUP(2,1/(((LISTS!$H$2:$H$26&lt;&gt;"")*ISNUMBER(SEARCH(LISTS!$H$2:$H$26,$G3073)))+((LISTS!$I$2:$I$26&lt;&gt;"")*ISNUMBER(SEARCH(LISTS!$I$2:$I$26,$E3073)))),LISTS!$K$2:$K$26),"OTRO"))</f>
        <v/>
      </c>
      <c r="K3073" s="11">
        <f>IF($I3073&lt;&gt;"SI",0,IFERROR($F3073,0))</f>
        <v/>
      </c>
      <c r="L3073" s="9">
        <f>IF(COUNTA($A3073:$H3073)=0,"",IF($J3073="OTRO",IFERROR(LOOKUP(2,1/(((LISTS!$H$2:$H$26&lt;&gt;"")*ISNUMBER(SEARCH(LISTS!$H$2:$H$26,$G3073)))+((LISTS!$I$2:$I$26&lt;&gt;"")*ISNUMBER(SEARCH(LISTS!$I$2:$I$26,$E3073)))),LISTS!$L$2:$L$26),"Concepto DIAN no mapeado a casilla automatica"),IF(LEFT($J3073,4)="TOPE","Control automatico DIAN: "&amp;$J3073,"Casilla automatica: "&amp;$J3073)))</f>
        <v/>
      </c>
    </row>
    <row r="3074">
      <c r="A3074" s="9" t="n"/>
      <c r="B3074" s="9" t="n"/>
      <c r="C3074" s="9" t="n"/>
      <c r="D3074" s="9" t="n"/>
      <c r="E3074" s="9" t="n"/>
      <c r="F3074" s="11" t="n"/>
      <c r="G3074" s="9" t="n"/>
      <c r="H3074" s="9" t="n"/>
      <c r="I3074" s="9">
        <f>IF(COUNTA($A3074:$H3074)=0,"",IF($J3074="OTRO","NO","SI"))</f>
        <v/>
      </c>
      <c r="J3074" s="9">
        <f>IF(COUNTA($A3074:$H3074)=0,"",IFERROR(LOOKUP(2,1/(((LISTS!$H$2:$H$26&lt;&gt;"")*ISNUMBER(SEARCH(LISTS!$H$2:$H$26,$G3074)))+((LISTS!$I$2:$I$26&lt;&gt;"")*ISNUMBER(SEARCH(LISTS!$I$2:$I$26,$E3074)))),LISTS!$K$2:$K$26),"OTRO"))</f>
        <v/>
      </c>
      <c r="K3074" s="11">
        <f>IF($I3074&lt;&gt;"SI",0,IFERROR($F3074,0))</f>
        <v/>
      </c>
      <c r="L3074" s="9">
        <f>IF(COUNTA($A3074:$H3074)=0,"",IF($J3074="OTRO",IFERROR(LOOKUP(2,1/(((LISTS!$H$2:$H$26&lt;&gt;"")*ISNUMBER(SEARCH(LISTS!$H$2:$H$26,$G3074)))+((LISTS!$I$2:$I$26&lt;&gt;"")*ISNUMBER(SEARCH(LISTS!$I$2:$I$26,$E3074)))),LISTS!$L$2:$L$26),"Concepto DIAN no mapeado a casilla automatica"),IF(LEFT($J3074,4)="TOPE","Control automatico DIAN: "&amp;$J3074,"Casilla automatica: "&amp;$J3074)))</f>
        <v/>
      </c>
    </row>
    <row r="3075">
      <c r="A3075" s="9" t="n"/>
      <c r="B3075" s="9" t="n"/>
      <c r="C3075" s="9" t="n"/>
      <c r="D3075" s="9" t="n"/>
      <c r="E3075" s="9" t="n"/>
      <c r="F3075" s="11" t="n"/>
      <c r="G3075" s="9" t="n"/>
      <c r="H3075" s="9" t="n"/>
      <c r="I3075" s="9">
        <f>IF(COUNTA($A3075:$H3075)=0,"",IF($J3075="OTRO","NO","SI"))</f>
        <v/>
      </c>
      <c r="J3075" s="9">
        <f>IF(COUNTA($A3075:$H3075)=0,"",IFERROR(LOOKUP(2,1/(((LISTS!$H$2:$H$26&lt;&gt;"")*ISNUMBER(SEARCH(LISTS!$H$2:$H$26,$G3075)))+((LISTS!$I$2:$I$26&lt;&gt;"")*ISNUMBER(SEARCH(LISTS!$I$2:$I$26,$E3075)))),LISTS!$K$2:$K$26),"OTRO"))</f>
        <v/>
      </c>
      <c r="K3075" s="11">
        <f>IF($I3075&lt;&gt;"SI",0,IFERROR($F3075,0))</f>
        <v/>
      </c>
      <c r="L3075" s="9">
        <f>IF(COUNTA($A3075:$H3075)=0,"",IF($J3075="OTRO",IFERROR(LOOKUP(2,1/(((LISTS!$H$2:$H$26&lt;&gt;"")*ISNUMBER(SEARCH(LISTS!$H$2:$H$26,$G3075)))+((LISTS!$I$2:$I$26&lt;&gt;"")*ISNUMBER(SEARCH(LISTS!$I$2:$I$26,$E3075)))),LISTS!$L$2:$L$26),"Concepto DIAN no mapeado a casilla automatica"),IF(LEFT($J3075,4)="TOPE","Control automatico DIAN: "&amp;$J3075,"Casilla automatica: "&amp;$J3075)))</f>
        <v/>
      </c>
    </row>
    <row r="3076">
      <c r="A3076" s="9" t="n"/>
      <c r="B3076" s="9" t="n"/>
      <c r="C3076" s="9" t="n"/>
      <c r="D3076" s="9" t="n"/>
      <c r="E3076" s="9" t="n"/>
      <c r="F3076" s="11" t="n"/>
      <c r="G3076" s="9" t="n"/>
      <c r="H3076" s="9" t="n"/>
      <c r="I3076" s="9">
        <f>IF(COUNTA($A3076:$H3076)=0,"",IF($J3076="OTRO","NO","SI"))</f>
        <v/>
      </c>
      <c r="J3076" s="9">
        <f>IF(COUNTA($A3076:$H3076)=0,"",IFERROR(LOOKUP(2,1/(((LISTS!$H$2:$H$26&lt;&gt;"")*ISNUMBER(SEARCH(LISTS!$H$2:$H$26,$G3076)))+((LISTS!$I$2:$I$26&lt;&gt;"")*ISNUMBER(SEARCH(LISTS!$I$2:$I$26,$E3076)))),LISTS!$K$2:$K$26),"OTRO"))</f>
        <v/>
      </c>
      <c r="K3076" s="11">
        <f>IF($I3076&lt;&gt;"SI",0,IFERROR($F3076,0))</f>
        <v/>
      </c>
      <c r="L3076" s="9">
        <f>IF(COUNTA($A3076:$H3076)=0,"",IF($J3076="OTRO",IFERROR(LOOKUP(2,1/(((LISTS!$H$2:$H$26&lt;&gt;"")*ISNUMBER(SEARCH(LISTS!$H$2:$H$26,$G3076)))+((LISTS!$I$2:$I$26&lt;&gt;"")*ISNUMBER(SEARCH(LISTS!$I$2:$I$26,$E3076)))),LISTS!$L$2:$L$26),"Concepto DIAN no mapeado a casilla automatica"),IF(LEFT($J3076,4)="TOPE","Control automatico DIAN: "&amp;$J3076,"Casilla automatica: "&amp;$J3076)))</f>
        <v/>
      </c>
    </row>
    <row r="3077">
      <c r="A3077" s="9" t="n"/>
      <c r="B3077" s="9" t="n"/>
      <c r="C3077" s="9" t="n"/>
      <c r="D3077" s="9" t="n"/>
      <c r="E3077" s="9" t="n"/>
      <c r="F3077" s="11" t="n"/>
      <c r="G3077" s="9" t="n"/>
      <c r="H3077" s="9" t="n"/>
      <c r="I3077" s="9">
        <f>IF(COUNTA($A3077:$H3077)=0,"",IF($J3077="OTRO","NO","SI"))</f>
        <v/>
      </c>
      <c r="J3077" s="9">
        <f>IF(COUNTA($A3077:$H3077)=0,"",IFERROR(LOOKUP(2,1/(((LISTS!$H$2:$H$26&lt;&gt;"")*ISNUMBER(SEARCH(LISTS!$H$2:$H$26,$G3077)))+((LISTS!$I$2:$I$26&lt;&gt;"")*ISNUMBER(SEARCH(LISTS!$I$2:$I$26,$E3077)))),LISTS!$K$2:$K$26),"OTRO"))</f>
        <v/>
      </c>
      <c r="K3077" s="11">
        <f>IF($I3077&lt;&gt;"SI",0,IFERROR($F3077,0))</f>
        <v/>
      </c>
      <c r="L3077" s="9">
        <f>IF(COUNTA($A3077:$H3077)=0,"",IF($J3077="OTRO",IFERROR(LOOKUP(2,1/(((LISTS!$H$2:$H$26&lt;&gt;"")*ISNUMBER(SEARCH(LISTS!$H$2:$H$26,$G3077)))+((LISTS!$I$2:$I$26&lt;&gt;"")*ISNUMBER(SEARCH(LISTS!$I$2:$I$26,$E3077)))),LISTS!$L$2:$L$26),"Concepto DIAN no mapeado a casilla automatica"),IF(LEFT($J3077,4)="TOPE","Control automatico DIAN: "&amp;$J3077,"Casilla automatica: "&amp;$J3077)))</f>
        <v/>
      </c>
    </row>
    <row r="3078">
      <c r="A3078" s="9" t="n"/>
      <c r="B3078" s="9" t="n"/>
      <c r="C3078" s="9" t="n"/>
      <c r="D3078" s="9" t="n"/>
      <c r="E3078" s="9" t="n"/>
      <c r="F3078" s="11" t="n"/>
      <c r="G3078" s="9" t="n"/>
      <c r="H3078" s="9" t="n"/>
      <c r="I3078" s="9">
        <f>IF(COUNTA($A3078:$H3078)=0,"",IF($J3078="OTRO","NO","SI"))</f>
        <v/>
      </c>
      <c r="J3078" s="9">
        <f>IF(COUNTA($A3078:$H3078)=0,"",IFERROR(LOOKUP(2,1/(((LISTS!$H$2:$H$26&lt;&gt;"")*ISNUMBER(SEARCH(LISTS!$H$2:$H$26,$G3078)))+((LISTS!$I$2:$I$26&lt;&gt;"")*ISNUMBER(SEARCH(LISTS!$I$2:$I$26,$E3078)))),LISTS!$K$2:$K$26),"OTRO"))</f>
        <v/>
      </c>
      <c r="K3078" s="11">
        <f>IF($I3078&lt;&gt;"SI",0,IFERROR($F3078,0))</f>
        <v/>
      </c>
      <c r="L3078" s="9">
        <f>IF(COUNTA($A3078:$H3078)=0,"",IF($J3078="OTRO",IFERROR(LOOKUP(2,1/(((LISTS!$H$2:$H$26&lt;&gt;"")*ISNUMBER(SEARCH(LISTS!$H$2:$H$26,$G3078)))+((LISTS!$I$2:$I$26&lt;&gt;"")*ISNUMBER(SEARCH(LISTS!$I$2:$I$26,$E3078)))),LISTS!$L$2:$L$26),"Concepto DIAN no mapeado a casilla automatica"),IF(LEFT($J3078,4)="TOPE","Control automatico DIAN: "&amp;$J3078,"Casilla automatica: "&amp;$J3078)))</f>
        <v/>
      </c>
    </row>
    <row r="3079">
      <c r="A3079" s="9" t="n"/>
      <c r="B3079" s="9" t="n"/>
      <c r="C3079" s="9" t="n"/>
      <c r="D3079" s="9" t="n"/>
      <c r="E3079" s="9" t="n"/>
      <c r="F3079" s="11" t="n"/>
      <c r="G3079" s="9" t="n"/>
      <c r="H3079" s="9" t="n"/>
      <c r="I3079" s="9">
        <f>IF(COUNTA($A3079:$H3079)=0,"",IF($J3079="OTRO","NO","SI"))</f>
        <v/>
      </c>
      <c r="J3079" s="9">
        <f>IF(COUNTA($A3079:$H3079)=0,"",IFERROR(LOOKUP(2,1/(((LISTS!$H$2:$H$26&lt;&gt;"")*ISNUMBER(SEARCH(LISTS!$H$2:$H$26,$G3079)))+((LISTS!$I$2:$I$26&lt;&gt;"")*ISNUMBER(SEARCH(LISTS!$I$2:$I$26,$E3079)))),LISTS!$K$2:$K$26),"OTRO"))</f>
        <v/>
      </c>
      <c r="K3079" s="11">
        <f>IF($I3079&lt;&gt;"SI",0,IFERROR($F3079,0))</f>
        <v/>
      </c>
      <c r="L3079" s="9">
        <f>IF(COUNTA($A3079:$H3079)=0,"",IF($J3079="OTRO",IFERROR(LOOKUP(2,1/(((LISTS!$H$2:$H$26&lt;&gt;"")*ISNUMBER(SEARCH(LISTS!$H$2:$H$26,$G3079)))+((LISTS!$I$2:$I$26&lt;&gt;"")*ISNUMBER(SEARCH(LISTS!$I$2:$I$26,$E3079)))),LISTS!$L$2:$L$26),"Concepto DIAN no mapeado a casilla automatica"),IF(LEFT($J3079,4)="TOPE","Control automatico DIAN: "&amp;$J3079,"Casilla automatica: "&amp;$J3079)))</f>
        <v/>
      </c>
    </row>
    <row r="3080">
      <c r="A3080" s="9" t="n"/>
      <c r="B3080" s="9" t="n"/>
      <c r="C3080" s="9" t="n"/>
      <c r="D3080" s="9" t="n"/>
      <c r="E3080" s="9" t="n"/>
      <c r="F3080" s="11" t="n"/>
      <c r="G3080" s="9" t="n"/>
      <c r="H3080" s="9" t="n"/>
      <c r="I3080" s="9">
        <f>IF(COUNTA($A3080:$H3080)=0,"",IF($J3080="OTRO","NO","SI"))</f>
        <v/>
      </c>
      <c r="J3080" s="9">
        <f>IF(COUNTA($A3080:$H3080)=0,"",IFERROR(LOOKUP(2,1/(((LISTS!$H$2:$H$26&lt;&gt;"")*ISNUMBER(SEARCH(LISTS!$H$2:$H$26,$G3080)))+((LISTS!$I$2:$I$26&lt;&gt;"")*ISNUMBER(SEARCH(LISTS!$I$2:$I$26,$E3080)))),LISTS!$K$2:$K$26),"OTRO"))</f>
        <v/>
      </c>
      <c r="K3080" s="11">
        <f>IF($I3080&lt;&gt;"SI",0,IFERROR($F3080,0))</f>
        <v/>
      </c>
      <c r="L3080" s="9">
        <f>IF(COUNTA($A3080:$H3080)=0,"",IF($J3080="OTRO",IFERROR(LOOKUP(2,1/(((LISTS!$H$2:$H$26&lt;&gt;"")*ISNUMBER(SEARCH(LISTS!$H$2:$H$26,$G3080)))+((LISTS!$I$2:$I$26&lt;&gt;"")*ISNUMBER(SEARCH(LISTS!$I$2:$I$26,$E3080)))),LISTS!$L$2:$L$26),"Concepto DIAN no mapeado a casilla automatica"),IF(LEFT($J3080,4)="TOPE","Control automatico DIAN: "&amp;$J3080,"Casilla automatica: "&amp;$J3080)))</f>
        <v/>
      </c>
    </row>
    <row r="3081">
      <c r="A3081" s="9" t="n"/>
      <c r="B3081" s="9" t="n"/>
      <c r="C3081" s="9" t="n"/>
      <c r="D3081" s="9" t="n"/>
      <c r="E3081" s="9" t="n"/>
      <c r="F3081" s="11" t="n"/>
      <c r="G3081" s="9" t="n"/>
      <c r="H3081" s="9" t="n"/>
      <c r="I3081" s="9">
        <f>IF(COUNTA($A3081:$H3081)=0,"",IF($J3081="OTRO","NO","SI"))</f>
        <v/>
      </c>
      <c r="J3081" s="9">
        <f>IF(COUNTA($A3081:$H3081)=0,"",IFERROR(LOOKUP(2,1/(((LISTS!$H$2:$H$26&lt;&gt;"")*ISNUMBER(SEARCH(LISTS!$H$2:$H$26,$G3081)))+((LISTS!$I$2:$I$26&lt;&gt;"")*ISNUMBER(SEARCH(LISTS!$I$2:$I$26,$E3081)))),LISTS!$K$2:$K$26),"OTRO"))</f>
        <v/>
      </c>
      <c r="K3081" s="11">
        <f>IF($I3081&lt;&gt;"SI",0,IFERROR($F3081,0))</f>
        <v/>
      </c>
      <c r="L3081" s="9">
        <f>IF(COUNTA($A3081:$H3081)=0,"",IF($J3081="OTRO",IFERROR(LOOKUP(2,1/(((LISTS!$H$2:$H$26&lt;&gt;"")*ISNUMBER(SEARCH(LISTS!$H$2:$H$26,$G3081)))+((LISTS!$I$2:$I$26&lt;&gt;"")*ISNUMBER(SEARCH(LISTS!$I$2:$I$26,$E3081)))),LISTS!$L$2:$L$26),"Concepto DIAN no mapeado a casilla automatica"),IF(LEFT($J3081,4)="TOPE","Control automatico DIAN: "&amp;$J3081,"Casilla automatica: "&amp;$J3081)))</f>
        <v/>
      </c>
    </row>
    <row r="3082">
      <c r="A3082" s="9" t="n"/>
      <c r="B3082" s="9" t="n"/>
      <c r="C3082" s="9" t="n"/>
      <c r="D3082" s="9" t="n"/>
      <c r="E3082" s="9" t="n"/>
      <c r="F3082" s="11" t="n"/>
      <c r="G3082" s="9" t="n"/>
      <c r="H3082" s="9" t="n"/>
      <c r="I3082" s="9">
        <f>IF(COUNTA($A3082:$H3082)=0,"",IF($J3082="OTRO","NO","SI"))</f>
        <v/>
      </c>
      <c r="J3082" s="9">
        <f>IF(COUNTA($A3082:$H3082)=0,"",IFERROR(LOOKUP(2,1/(((LISTS!$H$2:$H$26&lt;&gt;"")*ISNUMBER(SEARCH(LISTS!$H$2:$H$26,$G3082)))+((LISTS!$I$2:$I$26&lt;&gt;"")*ISNUMBER(SEARCH(LISTS!$I$2:$I$26,$E3082)))),LISTS!$K$2:$K$26),"OTRO"))</f>
        <v/>
      </c>
      <c r="K3082" s="11">
        <f>IF($I3082&lt;&gt;"SI",0,IFERROR($F3082,0))</f>
        <v/>
      </c>
      <c r="L3082" s="9">
        <f>IF(COUNTA($A3082:$H3082)=0,"",IF($J3082="OTRO",IFERROR(LOOKUP(2,1/(((LISTS!$H$2:$H$26&lt;&gt;"")*ISNUMBER(SEARCH(LISTS!$H$2:$H$26,$G3082)))+((LISTS!$I$2:$I$26&lt;&gt;"")*ISNUMBER(SEARCH(LISTS!$I$2:$I$26,$E3082)))),LISTS!$L$2:$L$26),"Concepto DIAN no mapeado a casilla automatica"),IF(LEFT($J3082,4)="TOPE","Control automatico DIAN: "&amp;$J3082,"Casilla automatica: "&amp;$J3082)))</f>
        <v/>
      </c>
    </row>
    <row r="3083">
      <c r="A3083" s="9" t="n"/>
      <c r="B3083" s="9" t="n"/>
      <c r="C3083" s="9" t="n"/>
      <c r="D3083" s="9" t="n"/>
      <c r="E3083" s="9" t="n"/>
      <c r="F3083" s="11" t="n"/>
      <c r="G3083" s="9" t="n"/>
      <c r="H3083" s="9" t="n"/>
      <c r="I3083" s="9">
        <f>IF(COUNTA($A3083:$H3083)=0,"",IF($J3083="OTRO","NO","SI"))</f>
        <v/>
      </c>
      <c r="J3083" s="9">
        <f>IF(COUNTA($A3083:$H3083)=0,"",IFERROR(LOOKUP(2,1/(((LISTS!$H$2:$H$26&lt;&gt;"")*ISNUMBER(SEARCH(LISTS!$H$2:$H$26,$G3083)))+((LISTS!$I$2:$I$26&lt;&gt;"")*ISNUMBER(SEARCH(LISTS!$I$2:$I$26,$E3083)))),LISTS!$K$2:$K$26),"OTRO"))</f>
        <v/>
      </c>
      <c r="K3083" s="11">
        <f>IF($I3083&lt;&gt;"SI",0,IFERROR($F3083,0))</f>
        <v/>
      </c>
      <c r="L3083" s="9">
        <f>IF(COUNTA($A3083:$H3083)=0,"",IF($J3083="OTRO",IFERROR(LOOKUP(2,1/(((LISTS!$H$2:$H$26&lt;&gt;"")*ISNUMBER(SEARCH(LISTS!$H$2:$H$26,$G3083)))+((LISTS!$I$2:$I$26&lt;&gt;"")*ISNUMBER(SEARCH(LISTS!$I$2:$I$26,$E3083)))),LISTS!$L$2:$L$26),"Concepto DIAN no mapeado a casilla automatica"),IF(LEFT($J3083,4)="TOPE","Control automatico DIAN: "&amp;$J3083,"Casilla automatica: "&amp;$J3083)))</f>
        <v/>
      </c>
    </row>
    <row r="3084">
      <c r="A3084" s="9" t="n"/>
      <c r="B3084" s="9" t="n"/>
      <c r="C3084" s="9" t="n"/>
      <c r="D3084" s="9" t="n"/>
      <c r="E3084" s="9" t="n"/>
      <c r="F3084" s="11" t="n"/>
      <c r="G3084" s="9" t="n"/>
      <c r="H3084" s="9" t="n"/>
      <c r="I3084" s="9">
        <f>IF(COUNTA($A3084:$H3084)=0,"",IF($J3084="OTRO","NO","SI"))</f>
        <v/>
      </c>
      <c r="J3084" s="9">
        <f>IF(COUNTA($A3084:$H3084)=0,"",IFERROR(LOOKUP(2,1/(((LISTS!$H$2:$H$26&lt;&gt;"")*ISNUMBER(SEARCH(LISTS!$H$2:$H$26,$G3084)))+((LISTS!$I$2:$I$26&lt;&gt;"")*ISNUMBER(SEARCH(LISTS!$I$2:$I$26,$E3084)))),LISTS!$K$2:$K$26),"OTRO"))</f>
        <v/>
      </c>
      <c r="K3084" s="11">
        <f>IF($I3084&lt;&gt;"SI",0,IFERROR($F3084,0))</f>
        <v/>
      </c>
      <c r="L3084" s="9">
        <f>IF(COUNTA($A3084:$H3084)=0,"",IF($J3084="OTRO",IFERROR(LOOKUP(2,1/(((LISTS!$H$2:$H$26&lt;&gt;"")*ISNUMBER(SEARCH(LISTS!$H$2:$H$26,$G3084)))+((LISTS!$I$2:$I$26&lt;&gt;"")*ISNUMBER(SEARCH(LISTS!$I$2:$I$26,$E3084)))),LISTS!$L$2:$L$26),"Concepto DIAN no mapeado a casilla automatica"),IF(LEFT($J3084,4)="TOPE","Control automatico DIAN: "&amp;$J3084,"Casilla automatica: "&amp;$J3084)))</f>
        <v/>
      </c>
    </row>
    <row r="3085">
      <c r="A3085" s="9" t="n"/>
      <c r="B3085" s="9" t="n"/>
      <c r="C3085" s="9" t="n"/>
      <c r="D3085" s="9" t="n"/>
      <c r="E3085" s="9" t="n"/>
      <c r="F3085" s="11" t="n"/>
      <c r="G3085" s="9" t="n"/>
      <c r="H3085" s="9" t="n"/>
      <c r="I3085" s="9">
        <f>IF(COUNTA($A3085:$H3085)=0,"",IF($J3085="OTRO","NO","SI"))</f>
        <v/>
      </c>
      <c r="J3085" s="9">
        <f>IF(COUNTA($A3085:$H3085)=0,"",IFERROR(LOOKUP(2,1/(((LISTS!$H$2:$H$26&lt;&gt;"")*ISNUMBER(SEARCH(LISTS!$H$2:$H$26,$G3085)))+((LISTS!$I$2:$I$26&lt;&gt;"")*ISNUMBER(SEARCH(LISTS!$I$2:$I$26,$E3085)))),LISTS!$K$2:$K$26),"OTRO"))</f>
        <v/>
      </c>
      <c r="K3085" s="11">
        <f>IF($I3085&lt;&gt;"SI",0,IFERROR($F3085,0))</f>
        <v/>
      </c>
      <c r="L3085" s="9">
        <f>IF(COUNTA($A3085:$H3085)=0,"",IF($J3085="OTRO",IFERROR(LOOKUP(2,1/(((LISTS!$H$2:$H$26&lt;&gt;"")*ISNUMBER(SEARCH(LISTS!$H$2:$H$26,$G3085)))+((LISTS!$I$2:$I$26&lt;&gt;"")*ISNUMBER(SEARCH(LISTS!$I$2:$I$26,$E3085)))),LISTS!$L$2:$L$26),"Concepto DIAN no mapeado a casilla automatica"),IF(LEFT($J3085,4)="TOPE","Control automatico DIAN: "&amp;$J3085,"Casilla automatica: "&amp;$J3085)))</f>
        <v/>
      </c>
    </row>
    <row r="3086">
      <c r="A3086" s="9" t="n"/>
      <c r="B3086" s="9" t="n"/>
      <c r="C3086" s="9" t="n"/>
      <c r="D3086" s="9" t="n"/>
      <c r="E3086" s="9" t="n"/>
      <c r="F3086" s="11" t="n"/>
      <c r="G3086" s="9" t="n"/>
      <c r="H3086" s="9" t="n"/>
      <c r="I3086" s="9">
        <f>IF(COUNTA($A3086:$H3086)=0,"",IF($J3086="OTRO","NO","SI"))</f>
        <v/>
      </c>
      <c r="J3086" s="9">
        <f>IF(COUNTA($A3086:$H3086)=0,"",IFERROR(LOOKUP(2,1/(((LISTS!$H$2:$H$26&lt;&gt;"")*ISNUMBER(SEARCH(LISTS!$H$2:$H$26,$G3086)))+((LISTS!$I$2:$I$26&lt;&gt;"")*ISNUMBER(SEARCH(LISTS!$I$2:$I$26,$E3086)))),LISTS!$K$2:$K$26),"OTRO"))</f>
        <v/>
      </c>
      <c r="K3086" s="11">
        <f>IF($I3086&lt;&gt;"SI",0,IFERROR($F3086,0))</f>
        <v/>
      </c>
      <c r="L3086" s="9">
        <f>IF(COUNTA($A3086:$H3086)=0,"",IF($J3086="OTRO",IFERROR(LOOKUP(2,1/(((LISTS!$H$2:$H$26&lt;&gt;"")*ISNUMBER(SEARCH(LISTS!$H$2:$H$26,$G3086)))+((LISTS!$I$2:$I$26&lt;&gt;"")*ISNUMBER(SEARCH(LISTS!$I$2:$I$26,$E3086)))),LISTS!$L$2:$L$26),"Concepto DIAN no mapeado a casilla automatica"),IF(LEFT($J3086,4)="TOPE","Control automatico DIAN: "&amp;$J3086,"Casilla automatica: "&amp;$J3086)))</f>
        <v/>
      </c>
    </row>
    <row r="3087">
      <c r="A3087" s="9" t="n"/>
      <c r="B3087" s="9" t="n"/>
      <c r="C3087" s="9" t="n"/>
      <c r="D3087" s="9" t="n"/>
      <c r="E3087" s="9" t="n"/>
      <c r="F3087" s="11" t="n"/>
      <c r="G3087" s="9" t="n"/>
      <c r="H3087" s="9" t="n"/>
      <c r="I3087" s="9">
        <f>IF(COUNTA($A3087:$H3087)=0,"",IF($J3087="OTRO","NO","SI"))</f>
        <v/>
      </c>
      <c r="J3087" s="9">
        <f>IF(COUNTA($A3087:$H3087)=0,"",IFERROR(LOOKUP(2,1/(((LISTS!$H$2:$H$26&lt;&gt;"")*ISNUMBER(SEARCH(LISTS!$H$2:$H$26,$G3087)))+((LISTS!$I$2:$I$26&lt;&gt;"")*ISNUMBER(SEARCH(LISTS!$I$2:$I$26,$E3087)))),LISTS!$K$2:$K$26),"OTRO"))</f>
        <v/>
      </c>
      <c r="K3087" s="11">
        <f>IF($I3087&lt;&gt;"SI",0,IFERROR($F3087,0))</f>
        <v/>
      </c>
      <c r="L3087" s="9">
        <f>IF(COUNTA($A3087:$H3087)=0,"",IF($J3087="OTRO",IFERROR(LOOKUP(2,1/(((LISTS!$H$2:$H$26&lt;&gt;"")*ISNUMBER(SEARCH(LISTS!$H$2:$H$26,$G3087)))+((LISTS!$I$2:$I$26&lt;&gt;"")*ISNUMBER(SEARCH(LISTS!$I$2:$I$26,$E3087)))),LISTS!$L$2:$L$26),"Concepto DIAN no mapeado a casilla automatica"),IF(LEFT($J3087,4)="TOPE","Control automatico DIAN: "&amp;$J3087,"Casilla automatica: "&amp;$J3087)))</f>
        <v/>
      </c>
    </row>
    <row r="3088">
      <c r="A3088" s="9" t="n"/>
      <c r="B3088" s="9" t="n"/>
      <c r="C3088" s="9" t="n"/>
      <c r="D3088" s="9" t="n"/>
      <c r="E3088" s="9" t="n"/>
      <c r="F3088" s="11" t="n"/>
      <c r="G3088" s="9" t="n"/>
      <c r="H3088" s="9" t="n"/>
      <c r="I3088" s="9">
        <f>IF(COUNTA($A3088:$H3088)=0,"",IF($J3088="OTRO","NO","SI"))</f>
        <v/>
      </c>
      <c r="J3088" s="9">
        <f>IF(COUNTA($A3088:$H3088)=0,"",IFERROR(LOOKUP(2,1/(((LISTS!$H$2:$H$26&lt;&gt;"")*ISNUMBER(SEARCH(LISTS!$H$2:$H$26,$G3088)))+((LISTS!$I$2:$I$26&lt;&gt;"")*ISNUMBER(SEARCH(LISTS!$I$2:$I$26,$E3088)))),LISTS!$K$2:$K$26),"OTRO"))</f>
        <v/>
      </c>
      <c r="K3088" s="11">
        <f>IF($I3088&lt;&gt;"SI",0,IFERROR($F3088,0))</f>
        <v/>
      </c>
      <c r="L3088" s="9">
        <f>IF(COUNTA($A3088:$H3088)=0,"",IF($J3088="OTRO",IFERROR(LOOKUP(2,1/(((LISTS!$H$2:$H$26&lt;&gt;"")*ISNUMBER(SEARCH(LISTS!$H$2:$H$26,$G3088)))+((LISTS!$I$2:$I$26&lt;&gt;"")*ISNUMBER(SEARCH(LISTS!$I$2:$I$26,$E3088)))),LISTS!$L$2:$L$26),"Concepto DIAN no mapeado a casilla automatica"),IF(LEFT($J3088,4)="TOPE","Control automatico DIAN: "&amp;$J3088,"Casilla automatica: "&amp;$J3088)))</f>
        <v/>
      </c>
    </row>
    <row r="3089">
      <c r="A3089" s="9" t="n"/>
      <c r="B3089" s="9" t="n"/>
      <c r="C3089" s="9" t="n"/>
      <c r="D3089" s="9" t="n"/>
      <c r="E3089" s="9" t="n"/>
      <c r="F3089" s="11" t="n"/>
      <c r="G3089" s="9" t="n"/>
      <c r="H3089" s="9" t="n"/>
      <c r="I3089" s="9">
        <f>IF(COUNTA($A3089:$H3089)=0,"",IF($J3089="OTRO","NO","SI"))</f>
        <v/>
      </c>
      <c r="J3089" s="9">
        <f>IF(COUNTA($A3089:$H3089)=0,"",IFERROR(LOOKUP(2,1/(((LISTS!$H$2:$H$26&lt;&gt;"")*ISNUMBER(SEARCH(LISTS!$H$2:$H$26,$G3089)))+((LISTS!$I$2:$I$26&lt;&gt;"")*ISNUMBER(SEARCH(LISTS!$I$2:$I$26,$E3089)))),LISTS!$K$2:$K$26),"OTRO"))</f>
        <v/>
      </c>
      <c r="K3089" s="11">
        <f>IF($I3089&lt;&gt;"SI",0,IFERROR($F3089,0))</f>
        <v/>
      </c>
      <c r="L3089" s="9">
        <f>IF(COUNTA($A3089:$H3089)=0,"",IF($J3089="OTRO",IFERROR(LOOKUP(2,1/(((LISTS!$H$2:$H$26&lt;&gt;"")*ISNUMBER(SEARCH(LISTS!$H$2:$H$26,$G3089)))+((LISTS!$I$2:$I$26&lt;&gt;"")*ISNUMBER(SEARCH(LISTS!$I$2:$I$26,$E3089)))),LISTS!$L$2:$L$26),"Concepto DIAN no mapeado a casilla automatica"),IF(LEFT($J3089,4)="TOPE","Control automatico DIAN: "&amp;$J3089,"Casilla automatica: "&amp;$J3089)))</f>
        <v/>
      </c>
    </row>
    <row r="3090">
      <c r="A3090" s="9" t="n"/>
      <c r="B3090" s="9" t="n"/>
      <c r="C3090" s="9" t="n"/>
      <c r="D3090" s="9" t="n"/>
      <c r="E3090" s="9" t="n"/>
      <c r="F3090" s="11" t="n"/>
      <c r="G3090" s="9" t="n"/>
      <c r="H3090" s="9" t="n"/>
      <c r="I3090" s="9">
        <f>IF(COUNTA($A3090:$H3090)=0,"",IF($J3090="OTRO","NO","SI"))</f>
        <v/>
      </c>
      <c r="J3090" s="9">
        <f>IF(COUNTA($A3090:$H3090)=0,"",IFERROR(LOOKUP(2,1/(((LISTS!$H$2:$H$26&lt;&gt;"")*ISNUMBER(SEARCH(LISTS!$H$2:$H$26,$G3090)))+((LISTS!$I$2:$I$26&lt;&gt;"")*ISNUMBER(SEARCH(LISTS!$I$2:$I$26,$E3090)))),LISTS!$K$2:$K$26),"OTRO"))</f>
        <v/>
      </c>
      <c r="K3090" s="11">
        <f>IF($I3090&lt;&gt;"SI",0,IFERROR($F3090,0))</f>
        <v/>
      </c>
      <c r="L3090" s="9">
        <f>IF(COUNTA($A3090:$H3090)=0,"",IF($J3090="OTRO",IFERROR(LOOKUP(2,1/(((LISTS!$H$2:$H$26&lt;&gt;"")*ISNUMBER(SEARCH(LISTS!$H$2:$H$26,$G3090)))+((LISTS!$I$2:$I$26&lt;&gt;"")*ISNUMBER(SEARCH(LISTS!$I$2:$I$26,$E3090)))),LISTS!$L$2:$L$26),"Concepto DIAN no mapeado a casilla automatica"),IF(LEFT($J3090,4)="TOPE","Control automatico DIAN: "&amp;$J3090,"Casilla automatica: "&amp;$J3090)))</f>
        <v/>
      </c>
    </row>
    <row r="3091">
      <c r="A3091" s="9" t="n"/>
      <c r="B3091" s="9" t="n"/>
      <c r="C3091" s="9" t="n"/>
      <c r="D3091" s="9" t="n"/>
      <c r="E3091" s="9" t="n"/>
      <c r="F3091" s="11" t="n"/>
      <c r="G3091" s="9" t="n"/>
      <c r="H3091" s="9" t="n"/>
      <c r="I3091" s="9">
        <f>IF(COUNTA($A3091:$H3091)=0,"",IF($J3091="OTRO","NO","SI"))</f>
        <v/>
      </c>
      <c r="J3091" s="9">
        <f>IF(COUNTA($A3091:$H3091)=0,"",IFERROR(LOOKUP(2,1/(((LISTS!$H$2:$H$26&lt;&gt;"")*ISNUMBER(SEARCH(LISTS!$H$2:$H$26,$G3091)))+((LISTS!$I$2:$I$26&lt;&gt;"")*ISNUMBER(SEARCH(LISTS!$I$2:$I$26,$E3091)))),LISTS!$K$2:$K$26),"OTRO"))</f>
        <v/>
      </c>
      <c r="K3091" s="11">
        <f>IF($I3091&lt;&gt;"SI",0,IFERROR($F3091,0))</f>
        <v/>
      </c>
      <c r="L3091" s="9">
        <f>IF(COUNTA($A3091:$H3091)=0,"",IF($J3091="OTRO",IFERROR(LOOKUP(2,1/(((LISTS!$H$2:$H$26&lt;&gt;"")*ISNUMBER(SEARCH(LISTS!$H$2:$H$26,$G3091)))+((LISTS!$I$2:$I$26&lt;&gt;"")*ISNUMBER(SEARCH(LISTS!$I$2:$I$26,$E3091)))),LISTS!$L$2:$L$26),"Concepto DIAN no mapeado a casilla automatica"),IF(LEFT($J3091,4)="TOPE","Control automatico DIAN: "&amp;$J3091,"Casilla automatica: "&amp;$J3091)))</f>
        <v/>
      </c>
    </row>
    <row r="3092">
      <c r="A3092" s="9" t="n"/>
      <c r="B3092" s="9" t="n"/>
      <c r="C3092" s="9" t="n"/>
      <c r="D3092" s="9" t="n"/>
      <c r="E3092" s="9" t="n"/>
      <c r="F3092" s="11" t="n"/>
      <c r="G3092" s="9" t="n"/>
      <c r="H3092" s="9" t="n"/>
      <c r="I3092" s="9">
        <f>IF(COUNTA($A3092:$H3092)=0,"",IF($J3092="OTRO","NO","SI"))</f>
        <v/>
      </c>
      <c r="J3092" s="9">
        <f>IF(COUNTA($A3092:$H3092)=0,"",IFERROR(LOOKUP(2,1/(((LISTS!$H$2:$H$26&lt;&gt;"")*ISNUMBER(SEARCH(LISTS!$H$2:$H$26,$G3092)))+((LISTS!$I$2:$I$26&lt;&gt;"")*ISNUMBER(SEARCH(LISTS!$I$2:$I$26,$E3092)))),LISTS!$K$2:$K$26),"OTRO"))</f>
        <v/>
      </c>
      <c r="K3092" s="11">
        <f>IF($I3092&lt;&gt;"SI",0,IFERROR($F3092,0))</f>
        <v/>
      </c>
      <c r="L3092" s="9">
        <f>IF(COUNTA($A3092:$H3092)=0,"",IF($J3092="OTRO",IFERROR(LOOKUP(2,1/(((LISTS!$H$2:$H$26&lt;&gt;"")*ISNUMBER(SEARCH(LISTS!$H$2:$H$26,$G3092)))+((LISTS!$I$2:$I$26&lt;&gt;"")*ISNUMBER(SEARCH(LISTS!$I$2:$I$26,$E3092)))),LISTS!$L$2:$L$26),"Concepto DIAN no mapeado a casilla automatica"),IF(LEFT($J3092,4)="TOPE","Control automatico DIAN: "&amp;$J3092,"Casilla automatica: "&amp;$J3092)))</f>
        <v/>
      </c>
    </row>
    <row r="3093">
      <c r="A3093" s="9" t="n"/>
      <c r="B3093" s="9" t="n"/>
      <c r="C3093" s="9" t="n"/>
      <c r="D3093" s="9" t="n"/>
      <c r="E3093" s="9" t="n"/>
      <c r="F3093" s="11" t="n"/>
      <c r="G3093" s="9" t="n"/>
      <c r="H3093" s="9" t="n"/>
      <c r="I3093" s="9">
        <f>IF(COUNTA($A3093:$H3093)=0,"",IF($J3093="OTRO","NO","SI"))</f>
        <v/>
      </c>
      <c r="J3093" s="9">
        <f>IF(COUNTA($A3093:$H3093)=0,"",IFERROR(LOOKUP(2,1/(((LISTS!$H$2:$H$26&lt;&gt;"")*ISNUMBER(SEARCH(LISTS!$H$2:$H$26,$G3093)))+((LISTS!$I$2:$I$26&lt;&gt;"")*ISNUMBER(SEARCH(LISTS!$I$2:$I$26,$E3093)))),LISTS!$K$2:$K$26),"OTRO"))</f>
        <v/>
      </c>
      <c r="K3093" s="11">
        <f>IF($I3093&lt;&gt;"SI",0,IFERROR($F3093,0))</f>
        <v/>
      </c>
      <c r="L3093" s="9">
        <f>IF(COUNTA($A3093:$H3093)=0,"",IF($J3093="OTRO",IFERROR(LOOKUP(2,1/(((LISTS!$H$2:$H$26&lt;&gt;"")*ISNUMBER(SEARCH(LISTS!$H$2:$H$26,$G3093)))+((LISTS!$I$2:$I$26&lt;&gt;"")*ISNUMBER(SEARCH(LISTS!$I$2:$I$26,$E3093)))),LISTS!$L$2:$L$26),"Concepto DIAN no mapeado a casilla automatica"),IF(LEFT($J3093,4)="TOPE","Control automatico DIAN: "&amp;$J3093,"Casilla automatica: "&amp;$J3093)))</f>
        <v/>
      </c>
    </row>
    <row r="3094">
      <c r="A3094" s="9" t="n"/>
      <c r="B3094" s="9" t="n"/>
      <c r="C3094" s="9" t="n"/>
      <c r="D3094" s="9" t="n"/>
      <c r="E3094" s="9" t="n"/>
      <c r="F3094" s="11" t="n"/>
      <c r="G3094" s="9" t="n"/>
      <c r="H3094" s="9" t="n"/>
      <c r="I3094" s="9">
        <f>IF(COUNTA($A3094:$H3094)=0,"",IF($J3094="OTRO","NO","SI"))</f>
        <v/>
      </c>
      <c r="J3094" s="9">
        <f>IF(COUNTA($A3094:$H3094)=0,"",IFERROR(LOOKUP(2,1/(((LISTS!$H$2:$H$26&lt;&gt;"")*ISNUMBER(SEARCH(LISTS!$H$2:$H$26,$G3094)))+((LISTS!$I$2:$I$26&lt;&gt;"")*ISNUMBER(SEARCH(LISTS!$I$2:$I$26,$E3094)))),LISTS!$K$2:$K$26),"OTRO"))</f>
        <v/>
      </c>
      <c r="K3094" s="11">
        <f>IF($I3094&lt;&gt;"SI",0,IFERROR($F3094,0))</f>
        <v/>
      </c>
      <c r="L3094" s="9">
        <f>IF(COUNTA($A3094:$H3094)=0,"",IF($J3094="OTRO",IFERROR(LOOKUP(2,1/(((LISTS!$H$2:$H$26&lt;&gt;"")*ISNUMBER(SEARCH(LISTS!$H$2:$H$26,$G3094)))+((LISTS!$I$2:$I$26&lt;&gt;"")*ISNUMBER(SEARCH(LISTS!$I$2:$I$26,$E3094)))),LISTS!$L$2:$L$26),"Concepto DIAN no mapeado a casilla automatica"),IF(LEFT($J3094,4)="TOPE","Control automatico DIAN: "&amp;$J3094,"Casilla automatica: "&amp;$J3094)))</f>
        <v/>
      </c>
    </row>
    <row r="3095">
      <c r="A3095" s="9" t="n"/>
      <c r="B3095" s="9" t="n"/>
      <c r="C3095" s="9" t="n"/>
      <c r="D3095" s="9" t="n"/>
      <c r="E3095" s="9" t="n"/>
      <c r="F3095" s="11" t="n"/>
      <c r="G3095" s="9" t="n"/>
      <c r="H3095" s="9" t="n"/>
      <c r="I3095" s="9">
        <f>IF(COUNTA($A3095:$H3095)=0,"",IF($J3095="OTRO","NO","SI"))</f>
        <v/>
      </c>
      <c r="J3095" s="9">
        <f>IF(COUNTA($A3095:$H3095)=0,"",IFERROR(LOOKUP(2,1/(((LISTS!$H$2:$H$26&lt;&gt;"")*ISNUMBER(SEARCH(LISTS!$H$2:$H$26,$G3095)))+((LISTS!$I$2:$I$26&lt;&gt;"")*ISNUMBER(SEARCH(LISTS!$I$2:$I$26,$E3095)))),LISTS!$K$2:$K$26),"OTRO"))</f>
        <v/>
      </c>
      <c r="K3095" s="11">
        <f>IF($I3095&lt;&gt;"SI",0,IFERROR($F3095,0))</f>
        <v/>
      </c>
      <c r="L3095" s="9">
        <f>IF(COUNTA($A3095:$H3095)=0,"",IF($J3095="OTRO",IFERROR(LOOKUP(2,1/(((LISTS!$H$2:$H$26&lt;&gt;"")*ISNUMBER(SEARCH(LISTS!$H$2:$H$26,$G3095)))+((LISTS!$I$2:$I$26&lt;&gt;"")*ISNUMBER(SEARCH(LISTS!$I$2:$I$26,$E3095)))),LISTS!$L$2:$L$26),"Concepto DIAN no mapeado a casilla automatica"),IF(LEFT($J3095,4)="TOPE","Control automatico DIAN: "&amp;$J3095,"Casilla automatica: "&amp;$J3095)))</f>
        <v/>
      </c>
    </row>
    <row r="3096">
      <c r="A3096" s="9" t="n"/>
      <c r="B3096" s="9" t="n"/>
      <c r="C3096" s="9" t="n"/>
      <c r="D3096" s="9" t="n"/>
      <c r="E3096" s="9" t="n"/>
      <c r="F3096" s="11" t="n"/>
      <c r="G3096" s="9" t="n"/>
      <c r="H3096" s="9" t="n"/>
      <c r="I3096" s="9">
        <f>IF(COUNTA($A3096:$H3096)=0,"",IF($J3096="OTRO","NO","SI"))</f>
        <v/>
      </c>
      <c r="J3096" s="9">
        <f>IF(COUNTA($A3096:$H3096)=0,"",IFERROR(LOOKUP(2,1/(((LISTS!$H$2:$H$26&lt;&gt;"")*ISNUMBER(SEARCH(LISTS!$H$2:$H$26,$G3096)))+((LISTS!$I$2:$I$26&lt;&gt;"")*ISNUMBER(SEARCH(LISTS!$I$2:$I$26,$E3096)))),LISTS!$K$2:$K$26),"OTRO"))</f>
        <v/>
      </c>
      <c r="K3096" s="11">
        <f>IF($I3096&lt;&gt;"SI",0,IFERROR($F3096,0))</f>
        <v/>
      </c>
      <c r="L3096" s="9">
        <f>IF(COUNTA($A3096:$H3096)=0,"",IF($J3096="OTRO",IFERROR(LOOKUP(2,1/(((LISTS!$H$2:$H$26&lt;&gt;"")*ISNUMBER(SEARCH(LISTS!$H$2:$H$26,$G3096)))+((LISTS!$I$2:$I$26&lt;&gt;"")*ISNUMBER(SEARCH(LISTS!$I$2:$I$26,$E3096)))),LISTS!$L$2:$L$26),"Concepto DIAN no mapeado a casilla automatica"),IF(LEFT($J3096,4)="TOPE","Control automatico DIAN: "&amp;$J3096,"Casilla automatica: "&amp;$J3096)))</f>
        <v/>
      </c>
    </row>
    <row r="3097">
      <c r="A3097" s="9" t="n"/>
      <c r="B3097" s="9" t="n"/>
      <c r="C3097" s="9" t="n"/>
      <c r="D3097" s="9" t="n"/>
      <c r="E3097" s="9" t="n"/>
      <c r="F3097" s="11" t="n"/>
      <c r="G3097" s="9" t="n"/>
      <c r="H3097" s="9" t="n"/>
      <c r="I3097" s="9">
        <f>IF(COUNTA($A3097:$H3097)=0,"",IF($J3097="OTRO","NO","SI"))</f>
        <v/>
      </c>
      <c r="J3097" s="9">
        <f>IF(COUNTA($A3097:$H3097)=0,"",IFERROR(LOOKUP(2,1/(((LISTS!$H$2:$H$26&lt;&gt;"")*ISNUMBER(SEARCH(LISTS!$H$2:$H$26,$G3097)))+((LISTS!$I$2:$I$26&lt;&gt;"")*ISNUMBER(SEARCH(LISTS!$I$2:$I$26,$E3097)))),LISTS!$K$2:$K$26),"OTRO"))</f>
        <v/>
      </c>
      <c r="K3097" s="11">
        <f>IF($I3097&lt;&gt;"SI",0,IFERROR($F3097,0))</f>
        <v/>
      </c>
      <c r="L3097" s="9">
        <f>IF(COUNTA($A3097:$H3097)=0,"",IF($J3097="OTRO",IFERROR(LOOKUP(2,1/(((LISTS!$H$2:$H$26&lt;&gt;"")*ISNUMBER(SEARCH(LISTS!$H$2:$H$26,$G3097)))+((LISTS!$I$2:$I$26&lt;&gt;"")*ISNUMBER(SEARCH(LISTS!$I$2:$I$26,$E3097)))),LISTS!$L$2:$L$26),"Concepto DIAN no mapeado a casilla automatica"),IF(LEFT($J3097,4)="TOPE","Control automatico DIAN: "&amp;$J3097,"Casilla automatica: "&amp;$J3097)))</f>
        <v/>
      </c>
    </row>
    <row r="3098">
      <c r="A3098" s="9" t="n"/>
      <c r="B3098" s="9" t="n"/>
      <c r="C3098" s="9" t="n"/>
      <c r="D3098" s="9" t="n"/>
      <c r="E3098" s="9" t="n"/>
      <c r="F3098" s="11" t="n"/>
      <c r="G3098" s="9" t="n"/>
      <c r="H3098" s="9" t="n"/>
      <c r="I3098" s="9">
        <f>IF(COUNTA($A3098:$H3098)=0,"",IF($J3098="OTRO","NO","SI"))</f>
        <v/>
      </c>
      <c r="J3098" s="9">
        <f>IF(COUNTA($A3098:$H3098)=0,"",IFERROR(LOOKUP(2,1/(((LISTS!$H$2:$H$26&lt;&gt;"")*ISNUMBER(SEARCH(LISTS!$H$2:$H$26,$G3098)))+((LISTS!$I$2:$I$26&lt;&gt;"")*ISNUMBER(SEARCH(LISTS!$I$2:$I$26,$E3098)))),LISTS!$K$2:$K$26),"OTRO"))</f>
        <v/>
      </c>
      <c r="K3098" s="11">
        <f>IF($I3098&lt;&gt;"SI",0,IFERROR($F3098,0))</f>
        <v/>
      </c>
      <c r="L3098" s="9">
        <f>IF(COUNTA($A3098:$H3098)=0,"",IF($J3098="OTRO",IFERROR(LOOKUP(2,1/(((LISTS!$H$2:$H$26&lt;&gt;"")*ISNUMBER(SEARCH(LISTS!$H$2:$H$26,$G3098)))+((LISTS!$I$2:$I$26&lt;&gt;"")*ISNUMBER(SEARCH(LISTS!$I$2:$I$26,$E3098)))),LISTS!$L$2:$L$26),"Concepto DIAN no mapeado a casilla automatica"),IF(LEFT($J3098,4)="TOPE","Control automatico DIAN: "&amp;$J3098,"Casilla automatica: "&amp;$J3098)))</f>
        <v/>
      </c>
    </row>
    <row r="3099">
      <c r="A3099" s="9" t="n"/>
      <c r="B3099" s="9" t="n"/>
      <c r="C3099" s="9" t="n"/>
      <c r="D3099" s="9" t="n"/>
      <c r="E3099" s="9" t="n"/>
      <c r="F3099" s="11" t="n"/>
      <c r="G3099" s="9" t="n"/>
      <c r="H3099" s="9" t="n"/>
      <c r="I3099" s="9">
        <f>IF(COUNTA($A3099:$H3099)=0,"",IF($J3099="OTRO","NO","SI"))</f>
        <v/>
      </c>
      <c r="J3099" s="9">
        <f>IF(COUNTA($A3099:$H3099)=0,"",IFERROR(LOOKUP(2,1/(((LISTS!$H$2:$H$26&lt;&gt;"")*ISNUMBER(SEARCH(LISTS!$H$2:$H$26,$G3099)))+((LISTS!$I$2:$I$26&lt;&gt;"")*ISNUMBER(SEARCH(LISTS!$I$2:$I$26,$E3099)))),LISTS!$K$2:$K$26),"OTRO"))</f>
        <v/>
      </c>
      <c r="K3099" s="11">
        <f>IF($I3099&lt;&gt;"SI",0,IFERROR($F3099,0))</f>
        <v/>
      </c>
      <c r="L3099" s="9">
        <f>IF(COUNTA($A3099:$H3099)=0,"",IF($J3099="OTRO",IFERROR(LOOKUP(2,1/(((LISTS!$H$2:$H$26&lt;&gt;"")*ISNUMBER(SEARCH(LISTS!$H$2:$H$26,$G3099)))+((LISTS!$I$2:$I$26&lt;&gt;"")*ISNUMBER(SEARCH(LISTS!$I$2:$I$26,$E3099)))),LISTS!$L$2:$L$26),"Concepto DIAN no mapeado a casilla automatica"),IF(LEFT($J3099,4)="TOPE","Control automatico DIAN: "&amp;$J3099,"Casilla automatica: "&amp;$J3099)))</f>
        <v/>
      </c>
    </row>
    <row r="3100">
      <c r="A3100" s="9" t="n"/>
      <c r="B3100" s="9" t="n"/>
      <c r="C3100" s="9" t="n"/>
      <c r="D3100" s="9" t="n"/>
      <c r="E3100" s="9" t="n"/>
      <c r="F3100" s="11" t="n"/>
      <c r="G3100" s="9" t="n"/>
      <c r="H3100" s="9" t="n"/>
      <c r="I3100" s="9">
        <f>IF(COUNTA($A3100:$H3100)=0,"",IF($J3100="OTRO","NO","SI"))</f>
        <v/>
      </c>
      <c r="J3100" s="9">
        <f>IF(COUNTA($A3100:$H3100)=0,"",IFERROR(LOOKUP(2,1/(((LISTS!$H$2:$H$26&lt;&gt;"")*ISNUMBER(SEARCH(LISTS!$H$2:$H$26,$G3100)))+((LISTS!$I$2:$I$26&lt;&gt;"")*ISNUMBER(SEARCH(LISTS!$I$2:$I$26,$E3100)))),LISTS!$K$2:$K$26),"OTRO"))</f>
        <v/>
      </c>
      <c r="K3100" s="11">
        <f>IF($I3100&lt;&gt;"SI",0,IFERROR($F3100,0))</f>
        <v/>
      </c>
      <c r="L3100" s="9">
        <f>IF(COUNTA($A3100:$H3100)=0,"",IF($J3100="OTRO",IFERROR(LOOKUP(2,1/(((LISTS!$H$2:$H$26&lt;&gt;"")*ISNUMBER(SEARCH(LISTS!$H$2:$H$26,$G3100)))+((LISTS!$I$2:$I$26&lt;&gt;"")*ISNUMBER(SEARCH(LISTS!$I$2:$I$26,$E3100)))),LISTS!$L$2:$L$26),"Concepto DIAN no mapeado a casilla automatica"),IF(LEFT($J3100,4)="TOPE","Control automatico DIAN: "&amp;$J3100,"Casilla automatica: "&amp;$J3100)))</f>
        <v/>
      </c>
    </row>
    <row r="3101">
      <c r="A3101" s="9" t="n"/>
      <c r="B3101" s="9" t="n"/>
      <c r="C3101" s="9" t="n"/>
      <c r="D3101" s="9" t="n"/>
      <c r="E3101" s="9" t="n"/>
      <c r="F3101" s="11" t="n"/>
      <c r="G3101" s="9" t="n"/>
      <c r="H3101" s="9" t="n"/>
      <c r="I3101" s="9">
        <f>IF(COUNTA($A3101:$H3101)=0,"",IF($J3101="OTRO","NO","SI"))</f>
        <v/>
      </c>
      <c r="J3101" s="9">
        <f>IF(COUNTA($A3101:$H3101)=0,"",IFERROR(LOOKUP(2,1/(((LISTS!$H$2:$H$26&lt;&gt;"")*ISNUMBER(SEARCH(LISTS!$H$2:$H$26,$G3101)))+((LISTS!$I$2:$I$26&lt;&gt;"")*ISNUMBER(SEARCH(LISTS!$I$2:$I$26,$E3101)))),LISTS!$K$2:$K$26),"OTRO"))</f>
        <v/>
      </c>
      <c r="K3101" s="11">
        <f>IF($I3101&lt;&gt;"SI",0,IFERROR($F3101,0))</f>
        <v/>
      </c>
      <c r="L3101" s="9">
        <f>IF(COUNTA($A3101:$H3101)=0,"",IF($J3101="OTRO",IFERROR(LOOKUP(2,1/(((LISTS!$H$2:$H$26&lt;&gt;"")*ISNUMBER(SEARCH(LISTS!$H$2:$H$26,$G3101)))+((LISTS!$I$2:$I$26&lt;&gt;"")*ISNUMBER(SEARCH(LISTS!$I$2:$I$26,$E3101)))),LISTS!$L$2:$L$26),"Concepto DIAN no mapeado a casilla automatica"),IF(LEFT($J3101,4)="TOPE","Control automatico DIAN: "&amp;$J3101,"Casilla automatica: "&amp;$J3101)))</f>
        <v/>
      </c>
    </row>
    <row r="3102">
      <c r="A3102" s="9" t="n"/>
      <c r="B3102" s="9" t="n"/>
      <c r="C3102" s="9" t="n"/>
      <c r="D3102" s="9" t="n"/>
      <c r="E3102" s="9" t="n"/>
      <c r="F3102" s="11" t="n"/>
      <c r="G3102" s="9" t="n"/>
      <c r="H3102" s="9" t="n"/>
      <c r="I3102" s="9">
        <f>IF(COUNTA($A3102:$H3102)=0,"",IF($J3102="OTRO","NO","SI"))</f>
        <v/>
      </c>
      <c r="J3102" s="9">
        <f>IF(COUNTA($A3102:$H3102)=0,"",IFERROR(LOOKUP(2,1/(((LISTS!$H$2:$H$26&lt;&gt;"")*ISNUMBER(SEARCH(LISTS!$H$2:$H$26,$G3102)))+((LISTS!$I$2:$I$26&lt;&gt;"")*ISNUMBER(SEARCH(LISTS!$I$2:$I$26,$E3102)))),LISTS!$K$2:$K$26),"OTRO"))</f>
        <v/>
      </c>
      <c r="K3102" s="11">
        <f>IF($I3102&lt;&gt;"SI",0,IFERROR($F3102,0))</f>
        <v/>
      </c>
      <c r="L3102" s="9">
        <f>IF(COUNTA($A3102:$H3102)=0,"",IF($J3102="OTRO",IFERROR(LOOKUP(2,1/(((LISTS!$H$2:$H$26&lt;&gt;"")*ISNUMBER(SEARCH(LISTS!$H$2:$H$26,$G3102)))+((LISTS!$I$2:$I$26&lt;&gt;"")*ISNUMBER(SEARCH(LISTS!$I$2:$I$26,$E3102)))),LISTS!$L$2:$L$26),"Concepto DIAN no mapeado a casilla automatica"),IF(LEFT($J3102,4)="TOPE","Control automatico DIAN: "&amp;$J3102,"Casilla automatica: "&amp;$J3102)))</f>
        <v/>
      </c>
    </row>
    <row r="3103">
      <c r="A3103" s="9" t="n"/>
      <c r="B3103" s="9" t="n"/>
      <c r="C3103" s="9" t="n"/>
      <c r="D3103" s="9" t="n"/>
      <c r="E3103" s="9" t="n"/>
      <c r="F3103" s="11" t="n"/>
      <c r="G3103" s="9" t="n"/>
      <c r="H3103" s="9" t="n"/>
      <c r="I3103" s="9">
        <f>IF(COUNTA($A3103:$H3103)=0,"",IF($J3103="OTRO","NO","SI"))</f>
        <v/>
      </c>
      <c r="J3103" s="9">
        <f>IF(COUNTA($A3103:$H3103)=0,"",IFERROR(LOOKUP(2,1/(((LISTS!$H$2:$H$26&lt;&gt;"")*ISNUMBER(SEARCH(LISTS!$H$2:$H$26,$G3103)))+((LISTS!$I$2:$I$26&lt;&gt;"")*ISNUMBER(SEARCH(LISTS!$I$2:$I$26,$E3103)))),LISTS!$K$2:$K$26),"OTRO"))</f>
        <v/>
      </c>
      <c r="K3103" s="11">
        <f>IF($I3103&lt;&gt;"SI",0,IFERROR($F3103,0))</f>
        <v/>
      </c>
      <c r="L3103" s="9">
        <f>IF(COUNTA($A3103:$H3103)=0,"",IF($J3103="OTRO",IFERROR(LOOKUP(2,1/(((LISTS!$H$2:$H$26&lt;&gt;"")*ISNUMBER(SEARCH(LISTS!$H$2:$H$26,$G3103)))+((LISTS!$I$2:$I$26&lt;&gt;"")*ISNUMBER(SEARCH(LISTS!$I$2:$I$26,$E3103)))),LISTS!$L$2:$L$26),"Concepto DIAN no mapeado a casilla automatica"),IF(LEFT($J3103,4)="TOPE","Control automatico DIAN: "&amp;$J3103,"Casilla automatica: "&amp;$J3103)))</f>
        <v/>
      </c>
    </row>
    <row r="3104">
      <c r="A3104" s="9" t="n"/>
      <c r="B3104" s="9" t="n"/>
      <c r="C3104" s="9" t="n"/>
      <c r="D3104" s="9" t="n"/>
      <c r="E3104" s="9" t="n"/>
      <c r="F3104" s="11" t="n"/>
      <c r="G3104" s="9" t="n"/>
      <c r="H3104" s="9" t="n"/>
      <c r="I3104" s="9">
        <f>IF(COUNTA($A3104:$H3104)=0,"",IF($J3104="OTRO","NO","SI"))</f>
        <v/>
      </c>
      <c r="J3104" s="9">
        <f>IF(COUNTA($A3104:$H3104)=0,"",IFERROR(LOOKUP(2,1/(((LISTS!$H$2:$H$26&lt;&gt;"")*ISNUMBER(SEARCH(LISTS!$H$2:$H$26,$G3104)))+((LISTS!$I$2:$I$26&lt;&gt;"")*ISNUMBER(SEARCH(LISTS!$I$2:$I$26,$E3104)))),LISTS!$K$2:$K$26),"OTRO"))</f>
        <v/>
      </c>
      <c r="K3104" s="11">
        <f>IF($I3104&lt;&gt;"SI",0,IFERROR($F3104,0))</f>
        <v/>
      </c>
      <c r="L3104" s="9">
        <f>IF(COUNTA($A3104:$H3104)=0,"",IF($J3104="OTRO",IFERROR(LOOKUP(2,1/(((LISTS!$H$2:$H$26&lt;&gt;"")*ISNUMBER(SEARCH(LISTS!$H$2:$H$26,$G3104)))+((LISTS!$I$2:$I$26&lt;&gt;"")*ISNUMBER(SEARCH(LISTS!$I$2:$I$26,$E3104)))),LISTS!$L$2:$L$26),"Concepto DIAN no mapeado a casilla automatica"),IF(LEFT($J3104,4)="TOPE","Control automatico DIAN: "&amp;$J3104,"Casilla automatica: "&amp;$J3104)))</f>
        <v/>
      </c>
    </row>
    <row r="3105">
      <c r="A3105" s="9" t="n"/>
      <c r="B3105" s="9" t="n"/>
      <c r="C3105" s="9" t="n"/>
      <c r="D3105" s="9" t="n"/>
      <c r="E3105" s="9" t="n"/>
      <c r="F3105" s="11" t="n"/>
      <c r="G3105" s="9" t="n"/>
      <c r="H3105" s="9" t="n"/>
      <c r="I3105" s="9">
        <f>IF(COUNTA($A3105:$H3105)=0,"",IF($J3105="OTRO","NO","SI"))</f>
        <v/>
      </c>
      <c r="J3105" s="9">
        <f>IF(COUNTA($A3105:$H3105)=0,"",IFERROR(LOOKUP(2,1/(((LISTS!$H$2:$H$26&lt;&gt;"")*ISNUMBER(SEARCH(LISTS!$H$2:$H$26,$G3105)))+((LISTS!$I$2:$I$26&lt;&gt;"")*ISNUMBER(SEARCH(LISTS!$I$2:$I$26,$E3105)))),LISTS!$K$2:$K$26),"OTRO"))</f>
        <v/>
      </c>
      <c r="K3105" s="11">
        <f>IF($I3105&lt;&gt;"SI",0,IFERROR($F3105,0))</f>
        <v/>
      </c>
      <c r="L3105" s="9">
        <f>IF(COUNTA($A3105:$H3105)=0,"",IF($J3105="OTRO",IFERROR(LOOKUP(2,1/(((LISTS!$H$2:$H$26&lt;&gt;"")*ISNUMBER(SEARCH(LISTS!$H$2:$H$26,$G3105)))+((LISTS!$I$2:$I$26&lt;&gt;"")*ISNUMBER(SEARCH(LISTS!$I$2:$I$26,$E3105)))),LISTS!$L$2:$L$26),"Concepto DIAN no mapeado a casilla automatica"),IF(LEFT($J3105,4)="TOPE","Control automatico DIAN: "&amp;$J3105,"Casilla automatica: "&amp;$J3105)))</f>
        <v/>
      </c>
    </row>
    <row r="3106">
      <c r="A3106" s="9" t="n"/>
      <c r="B3106" s="9" t="n"/>
      <c r="C3106" s="9" t="n"/>
      <c r="D3106" s="9" t="n"/>
      <c r="E3106" s="9" t="n"/>
      <c r="F3106" s="11" t="n"/>
      <c r="G3106" s="9" t="n"/>
      <c r="H3106" s="9" t="n"/>
      <c r="I3106" s="9">
        <f>IF(COUNTA($A3106:$H3106)=0,"",IF($J3106="OTRO","NO","SI"))</f>
        <v/>
      </c>
      <c r="J3106" s="9">
        <f>IF(COUNTA($A3106:$H3106)=0,"",IFERROR(LOOKUP(2,1/(((LISTS!$H$2:$H$26&lt;&gt;"")*ISNUMBER(SEARCH(LISTS!$H$2:$H$26,$G3106)))+((LISTS!$I$2:$I$26&lt;&gt;"")*ISNUMBER(SEARCH(LISTS!$I$2:$I$26,$E3106)))),LISTS!$K$2:$K$26),"OTRO"))</f>
        <v/>
      </c>
      <c r="K3106" s="11">
        <f>IF($I3106&lt;&gt;"SI",0,IFERROR($F3106,0))</f>
        <v/>
      </c>
      <c r="L3106" s="9">
        <f>IF(COUNTA($A3106:$H3106)=0,"",IF($J3106="OTRO",IFERROR(LOOKUP(2,1/(((LISTS!$H$2:$H$26&lt;&gt;"")*ISNUMBER(SEARCH(LISTS!$H$2:$H$26,$G3106)))+((LISTS!$I$2:$I$26&lt;&gt;"")*ISNUMBER(SEARCH(LISTS!$I$2:$I$26,$E3106)))),LISTS!$L$2:$L$26),"Concepto DIAN no mapeado a casilla automatica"),IF(LEFT($J3106,4)="TOPE","Control automatico DIAN: "&amp;$J3106,"Casilla automatica: "&amp;$J3106)))</f>
        <v/>
      </c>
    </row>
    <row r="3107">
      <c r="A3107" s="9" t="n"/>
      <c r="B3107" s="9" t="n"/>
      <c r="C3107" s="9" t="n"/>
      <c r="D3107" s="9" t="n"/>
      <c r="E3107" s="9" t="n"/>
      <c r="F3107" s="11" t="n"/>
      <c r="G3107" s="9" t="n"/>
      <c r="H3107" s="9" t="n"/>
      <c r="I3107" s="9">
        <f>IF(COUNTA($A3107:$H3107)=0,"",IF($J3107="OTRO","NO","SI"))</f>
        <v/>
      </c>
      <c r="J3107" s="9">
        <f>IF(COUNTA($A3107:$H3107)=0,"",IFERROR(LOOKUP(2,1/(((LISTS!$H$2:$H$26&lt;&gt;"")*ISNUMBER(SEARCH(LISTS!$H$2:$H$26,$G3107)))+((LISTS!$I$2:$I$26&lt;&gt;"")*ISNUMBER(SEARCH(LISTS!$I$2:$I$26,$E3107)))),LISTS!$K$2:$K$26),"OTRO"))</f>
        <v/>
      </c>
      <c r="K3107" s="11">
        <f>IF($I3107&lt;&gt;"SI",0,IFERROR($F3107,0))</f>
        <v/>
      </c>
      <c r="L3107" s="9">
        <f>IF(COUNTA($A3107:$H3107)=0,"",IF($J3107="OTRO",IFERROR(LOOKUP(2,1/(((LISTS!$H$2:$H$26&lt;&gt;"")*ISNUMBER(SEARCH(LISTS!$H$2:$H$26,$G3107)))+((LISTS!$I$2:$I$26&lt;&gt;"")*ISNUMBER(SEARCH(LISTS!$I$2:$I$26,$E3107)))),LISTS!$L$2:$L$26),"Concepto DIAN no mapeado a casilla automatica"),IF(LEFT($J3107,4)="TOPE","Control automatico DIAN: "&amp;$J3107,"Casilla automatica: "&amp;$J3107)))</f>
        <v/>
      </c>
    </row>
    <row r="3108">
      <c r="A3108" s="9" t="n"/>
      <c r="B3108" s="9" t="n"/>
      <c r="C3108" s="9" t="n"/>
      <c r="D3108" s="9" t="n"/>
      <c r="E3108" s="9" t="n"/>
      <c r="F3108" s="11" t="n"/>
      <c r="G3108" s="9" t="n"/>
      <c r="H3108" s="9" t="n"/>
      <c r="I3108" s="9">
        <f>IF(COUNTA($A3108:$H3108)=0,"",IF($J3108="OTRO","NO","SI"))</f>
        <v/>
      </c>
      <c r="J3108" s="9">
        <f>IF(COUNTA($A3108:$H3108)=0,"",IFERROR(LOOKUP(2,1/(((LISTS!$H$2:$H$26&lt;&gt;"")*ISNUMBER(SEARCH(LISTS!$H$2:$H$26,$G3108)))+((LISTS!$I$2:$I$26&lt;&gt;"")*ISNUMBER(SEARCH(LISTS!$I$2:$I$26,$E3108)))),LISTS!$K$2:$K$26),"OTRO"))</f>
        <v/>
      </c>
      <c r="K3108" s="11">
        <f>IF($I3108&lt;&gt;"SI",0,IFERROR($F3108,0))</f>
        <v/>
      </c>
      <c r="L3108" s="9">
        <f>IF(COUNTA($A3108:$H3108)=0,"",IF($J3108="OTRO",IFERROR(LOOKUP(2,1/(((LISTS!$H$2:$H$26&lt;&gt;"")*ISNUMBER(SEARCH(LISTS!$H$2:$H$26,$G3108)))+((LISTS!$I$2:$I$26&lt;&gt;"")*ISNUMBER(SEARCH(LISTS!$I$2:$I$26,$E3108)))),LISTS!$L$2:$L$26),"Concepto DIAN no mapeado a casilla automatica"),IF(LEFT($J3108,4)="TOPE","Control automatico DIAN: "&amp;$J3108,"Casilla automatica: "&amp;$J3108)))</f>
        <v/>
      </c>
    </row>
    <row r="3109">
      <c r="A3109" s="9" t="n"/>
      <c r="B3109" s="9" t="n"/>
      <c r="C3109" s="9" t="n"/>
      <c r="D3109" s="9" t="n"/>
      <c r="E3109" s="9" t="n"/>
      <c r="F3109" s="11" t="n"/>
      <c r="G3109" s="9" t="n"/>
      <c r="H3109" s="9" t="n"/>
      <c r="I3109" s="9">
        <f>IF(COUNTA($A3109:$H3109)=0,"",IF($J3109="OTRO","NO","SI"))</f>
        <v/>
      </c>
      <c r="J3109" s="9">
        <f>IF(COUNTA($A3109:$H3109)=0,"",IFERROR(LOOKUP(2,1/(((LISTS!$H$2:$H$26&lt;&gt;"")*ISNUMBER(SEARCH(LISTS!$H$2:$H$26,$G3109)))+((LISTS!$I$2:$I$26&lt;&gt;"")*ISNUMBER(SEARCH(LISTS!$I$2:$I$26,$E3109)))),LISTS!$K$2:$K$26),"OTRO"))</f>
        <v/>
      </c>
      <c r="K3109" s="11">
        <f>IF($I3109&lt;&gt;"SI",0,IFERROR($F3109,0))</f>
        <v/>
      </c>
      <c r="L3109" s="9">
        <f>IF(COUNTA($A3109:$H3109)=0,"",IF($J3109="OTRO",IFERROR(LOOKUP(2,1/(((LISTS!$H$2:$H$26&lt;&gt;"")*ISNUMBER(SEARCH(LISTS!$H$2:$H$26,$G3109)))+((LISTS!$I$2:$I$26&lt;&gt;"")*ISNUMBER(SEARCH(LISTS!$I$2:$I$26,$E3109)))),LISTS!$L$2:$L$26),"Concepto DIAN no mapeado a casilla automatica"),IF(LEFT($J3109,4)="TOPE","Control automatico DIAN: "&amp;$J3109,"Casilla automatica: "&amp;$J3109)))</f>
        <v/>
      </c>
    </row>
    <row r="3110">
      <c r="A3110" s="9" t="n"/>
      <c r="B3110" s="9" t="n"/>
      <c r="C3110" s="9" t="n"/>
      <c r="D3110" s="9" t="n"/>
      <c r="E3110" s="9" t="n"/>
      <c r="F3110" s="11" t="n"/>
      <c r="G3110" s="9" t="n"/>
      <c r="H3110" s="9" t="n"/>
      <c r="I3110" s="9">
        <f>IF(COUNTA($A3110:$H3110)=0,"",IF($J3110="OTRO","NO","SI"))</f>
        <v/>
      </c>
      <c r="J3110" s="9">
        <f>IF(COUNTA($A3110:$H3110)=0,"",IFERROR(LOOKUP(2,1/(((LISTS!$H$2:$H$26&lt;&gt;"")*ISNUMBER(SEARCH(LISTS!$H$2:$H$26,$G3110)))+((LISTS!$I$2:$I$26&lt;&gt;"")*ISNUMBER(SEARCH(LISTS!$I$2:$I$26,$E3110)))),LISTS!$K$2:$K$26),"OTRO"))</f>
        <v/>
      </c>
      <c r="K3110" s="11">
        <f>IF($I3110&lt;&gt;"SI",0,IFERROR($F3110,0))</f>
        <v/>
      </c>
      <c r="L3110" s="9">
        <f>IF(COUNTA($A3110:$H3110)=0,"",IF($J3110="OTRO",IFERROR(LOOKUP(2,1/(((LISTS!$H$2:$H$26&lt;&gt;"")*ISNUMBER(SEARCH(LISTS!$H$2:$H$26,$G3110)))+((LISTS!$I$2:$I$26&lt;&gt;"")*ISNUMBER(SEARCH(LISTS!$I$2:$I$26,$E3110)))),LISTS!$L$2:$L$26),"Concepto DIAN no mapeado a casilla automatica"),IF(LEFT($J3110,4)="TOPE","Control automatico DIAN: "&amp;$J3110,"Casilla automatica: "&amp;$J3110)))</f>
        <v/>
      </c>
    </row>
    <row r="3111">
      <c r="A3111" s="9" t="n"/>
      <c r="B3111" s="9" t="n"/>
      <c r="C3111" s="9" t="n"/>
      <c r="D3111" s="9" t="n"/>
      <c r="E3111" s="9" t="n"/>
      <c r="F3111" s="11" t="n"/>
      <c r="G3111" s="9" t="n"/>
      <c r="H3111" s="9" t="n"/>
      <c r="I3111" s="9">
        <f>IF(COUNTA($A3111:$H3111)=0,"",IF($J3111="OTRO","NO","SI"))</f>
        <v/>
      </c>
      <c r="J3111" s="9">
        <f>IF(COUNTA($A3111:$H3111)=0,"",IFERROR(LOOKUP(2,1/(((LISTS!$H$2:$H$26&lt;&gt;"")*ISNUMBER(SEARCH(LISTS!$H$2:$H$26,$G3111)))+((LISTS!$I$2:$I$26&lt;&gt;"")*ISNUMBER(SEARCH(LISTS!$I$2:$I$26,$E3111)))),LISTS!$K$2:$K$26),"OTRO"))</f>
        <v/>
      </c>
      <c r="K3111" s="11">
        <f>IF($I3111&lt;&gt;"SI",0,IFERROR($F3111,0))</f>
        <v/>
      </c>
      <c r="L3111" s="9">
        <f>IF(COUNTA($A3111:$H3111)=0,"",IF($J3111="OTRO",IFERROR(LOOKUP(2,1/(((LISTS!$H$2:$H$26&lt;&gt;"")*ISNUMBER(SEARCH(LISTS!$H$2:$H$26,$G3111)))+((LISTS!$I$2:$I$26&lt;&gt;"")*ISNUMBER(SEARCH(LISTS!$I$2:$I$26,$E3111)))),LISTS!$L$2:$L$26),"Concepto DIAN no mapeado a casilla automatica"),IF(LEFT($J3111,4)="TOPE","Control automatico DIAN: "&amp;$J3111,"Casilla automatica: "&amp;$J3111)))</f>
        <v/>
      </c>
    </row>
    <row r="3112">
      <c r="A3112" s="9" t="n"/>
      <c r="B3112" s="9" t="n"/>
      <c r="C3112" s="9" t="n"/>
      <c r="D3112" s="9" t="n"/>
      <c r="E3112" s="9" t="n"/>
      <c r="F3112" s="11" t="n"/>
      <c r="G3112" s="9" t="n"/>
      <c r="H3112" s="9" t="n"/>
      <c r="I3112" s="9">
        <f>IF(COUNTA($A3112:$H3112)=0,"",IF($J3112="OTRO","NO","SI"))</f>
        <v/>
      </c>
      <c r="J3112" s="9">
        <f>IF(COUNTA($A3112:$H3112)=0,"",IFERROR(LOOKUP(2,1/(((LISTS!$H$2:$H$26&lt;&gt;"")*ISNUMBER(SEARCH(LISTS!$H$2:$H$26,$G3112)))+((LISTS!$I$2:$I$26&lt;&gt;"")*ISNUMBER(SEARCH(LISTS!$I$2:$I$26,$E3112)))),LISTS!$K$2:$K$26),"OTRO"))</f>
        <v/>
      </c>
      <c r="K3112" s="11">
        <f>IF($I3112&lt;&gt;"SI",0,IFERROR($F3112,0))</f>
        <v/>
      </c>
      <c r="L3112" s="9">
        <f>IF(COUNTA($A3112:$H3112)=0,"",IF($J3112="OTRO",IFERROR(LOOKUP(2,1/(((LISTS!$H$2:$H$26&lt;&gt;"")*ISNUMBER(SEARCH(LISTS!$H$2:$H$26,$G3112)))+((LISTS!$I$2:$I$26&lt;&gt;"")*ISNUMBER(SEARCH(LISTS!$I$2:$I$26,$E3112)))),LISTS!$L$2:$L$26),"Concepto DIAN no mapeado a casilla automatica"),IF(LEFT($J3112,4)="TOPE","Control automatico DIAN: "&amp;$J3112,"Casilla automatica: "&amp;$J3112)))</f>
        <v/>
      </c>
    </row>
    <row r="3113">
      <c r="A3113" s="9" t="n"/>
      <c r="B3113" s="9" t="n"/>
      <c r="C3113" s="9" t="n"/>
      <c r="D3113" s="9" t="n"/>
      <c r="E3113" s="9" t="n"/>
      <c r="F3113" s="11" t="n"/>
      <c r="G3113" s="9" t="n"/>
      <c r="H3113" s="9" t="n"/>
      <c r="I3113" s="9">
        <f>IF(COUNTA($A3113:$H3113)=0,"",IF($J3113="OTRO","NO","SI"))</f>
        <v/>
      </c>
      <c r="J3113" s="9">
        <f>IF(COUNTA($A3113:$H3113)=0,"",IFERROR(LOOKUP(2,1/(((LISTS!$H$2:$H$26&lt;&gt;"")*ISNUMBER(SEARCH(LISTS!$H$2:$H$26,$G3113)))+((LISTS!$I$2:$I$26&lt;&gt;"")*ISNUMBER(SEARCH(LISTS!$I$2:$I$26,$E3113)))),LISTS!$K$2:$K$26),"OTRO"))</f>
        <v/>
      </c>
      <c r="K3113" s="11">
        <f>IF($I3113&lt;&gt;"SI",0,IFERROR($F3113,0))</f>
        <v/>
      </c>
      <c r="L3113" s="9">
        <f>IF(COUNTA($A3113:$H3113)=0,"",IF($J3113="OTRO",IFERROR(LOOKUP(2,1/(((LISTS!$H$2:$H$26&lt;&gt;"")*ISNUMBER(SEARCH(LISTS!$H$2:$H$26,$G3113)))+((LISTS!$I$2:$I$26&lt;&gt;"")*ISNUMBER(SEARCH(LISTS!$I$2:$I$26,$E3113)))),LISTS!$L$2:$L$26),"Concepto DIAN no mapeado a casilla automatica"),IF(LEFT($J3113,4)="TOPE","Control automatico DIAN: "&amp;$J3113,"Casilla automatica: "&amp;$J3113)))</f>
        <v/>
      </c>
    </row>
    <row r="3114">
      <c r="A3114" s="9" t="n"/>
      <c r="B3114" s="9" t="n"/>
      <c r="C3114" s="9" t="n"/>
      <c r="D3114" s="9" t="n"/>
      <c r="E3114" s="9" t="n"/>
      <c r="F3114" s="11" t="n"/>
      <c r="G3114" s="9" t="n"/>
      <c r="H3114" s="9" t="n"/>
      <c r="I3114" s="9">
        <f>IF(COUNTA($A3114:$H3114)=0,"",IF($J3114="OTRO","NO","SI"))</f>
        <v/>
      </c>
      <c r="J3114" s="9">
        <f>IF(COUNTA($A3114:$H3114)=0,"",IFERROR(LOOKUP(2,1/(((LISTS!$H$2:$H$26&lt;&gt;"")*ISNUMBER(SEARCH(LISTS!$H$2:$H$26,$G3114)))+((LISTS!$I$2:$I$26&lt;&gt;"")*ISNUMBER(SEARCH(LISTS!$I$2:$I$26,$E3114)))),LISTS!$K$2:$K$26),"OTRO"))</f>
        <v/>
      </c>
      <c r="K3114" s="11">
        <f>IF($I3114&lt;&gt;"SI",0,IFERROR($F3114,0))</f>
        <v/>
      </c>
      <c r="L3114" s="9">
        <f>IF(COUNTA($A3114:$H3114)=0,"",IF($J3114="OTRO",IFERROR(LOOKUP(2,1/(((LISTS!$H$2:$H$26&lt;&gt;"")*ISNUMBER(SEARCH(LISTS!$H$2:$H$26,$G3114)))+((LISTS!$I$2:$I$26&lt;&gt;"")*ISNUMBER(SEARCH(LISTS!$I$2:$I$26,$E3114)))),LISTS!$L$2:$L$26),"Concepto DIAN no mapeado a casilla automatica"),IF(LEFT($J3114,4)="TOPE","Control automatico DIAN: "&amp;$J3114,"Casilla automatica: "&amp;$J3114)))</f>
        <v/>
      </c>
    </row>
    <row r="3115">
      <c r="A3115" s="9" t="n"/>
      <c r="B3115" s="9" t="n"/>
      <c r="C3115" s="9" t="n"/>
      <c r="D3115" s="9" t="n"/>
      <c r="E3115" s="9" t="n"/>
      <c r="F3115" s="11" t="n"/>
      <c r="G3115" s="9" t="n"/>
      <c r="H3115" s="9" t="n"/>
      <c r="I3115" s="9">
        <f>IF(COUNTA($A3115:$H3115)=0,"",IF($J3115="OTRO","NO","SI"))</f>
        <v/>
      </c>
      <c r="J3115" s="9">
        <f>IF(COUNTA($A3115:$H3115)=0,"",IFERROR(LOOKUP(2,1/(((LISTS!$H$2:$H$26&lt;&gt;"")*ISNUMBER(SEARCH(LISTS!$H$2:$H$26,$G3115)))+((LISTS!$I$2:$I$26&lt;&gt;"")*ISNUMBER(SEARCH(LISTS!$I$2:$I$26,$E3115)))),LISTS!$K$2:$K$26),"OTRO"))</f>
        <v/>
      </c>
      <c r="K3115" s="11">
        <f>IF($I3115&lt;&gt;"SI",0,IFERROR($F3115,0))</f>
        <v/>
      </c>
      <c r="L3115" s="9">
        <f>IF(COUNTA($A3115:$H3115)=0,"",IF($J3115="OTRO",IFERROR(LOOKUP(2,1/(((LISTS!$H$2:$H$26&lt;&gt;"")*ISNUMBER(SEARCH(LISTS!$H$2:$H$26,$G3115)))+((LISTS!$I$2:$I$26&lt;&gt;"")*ISNUMBER(SEARCH(LISTS!$I$2:$I$26,$E3115)))),LISTS!$L$2:$L$26),"Concepto DIAN no mapeado a casilla automatica"),IF(LEFT($J3115,4)="TOPE","Control automatico DIAN: "&amp;$J3115,"Casilla automatica: "&amp;$J3115)))</f>
        <v/>
      </c>
    </row>
    <row r="3116">
      <c r="A3116" s="9" t="n"/>
      <c r="B3116" s="9" t="n"/>
      <c r="C3116" s="9" t="n"/>
      <c r="D3116" s="9" t="n"/>
      <c r="E3116" s="9" t="n"/>
      <c r="F3116" s="11" t="n"/>
      <c r="G3116" s="9" t="n"/>
      <c r="H3116" s="9" t="n"/>
      <c r="I3116" s="9">
        <f>IF(COUNTA($A3116:$H3116)=0,"",IF($J3116="OTRO","NO","SI"))</f>
        <v/>
      </c>
      <c r="J3116" s="9">
        <f>IF(COUNTA($A3116:$H3116)=0,"",IFERROR(LOOKUP(2,1/(((LISTS!$H$2:$H$26&lt;&gt;"")*ISNUMBER(SEARCH(LISTS!$H$2:$H$26,$G3116)))+((LISTS!$I$2:$I$26&lt;&gt;"")*ISNUMBER(SEARCH(LISTS!$I$2:$I$26,$E3116)))),LISTS!$K$2:$K$26),"OTRO"))</f>
        <v/>
      </c>
      <c r="K3116" s="11">
        <f>IF($I3116&lt;&gt;"SI",0,IFERROR($F3116,0))</f>
        <v/>
      </c>
      <c r="L3116" s="9">
        <f>IF(COUNTA($A3116:$H3116)=0,"",IF($J3116="OTRO",IFERROR(LOOKUP(2,1/(((LISTS!$H$2:$H$26&lt;&gt;"")*ISNUMBER(SEARCH(LISTS!$H$2:$H$26,$G3116)))+((LISTS!$I$2:$I$26&lt;&gt;"")*ISNUMBER(SEARCH(LISTS!$I$2:$I$26,$E3116)))),LISTS!$L$2:$L$26),"Concepto DIAN no mapeado a casilla automatica"),IF(LEFT($J3116,4)="TOPE","Control automatico DIAN: "&amp;$J3116,"Casilla automatica: "&amp;$J3116)))</f>
        <v/>
      </c>
    </row>
    <row r="3117">
      <c r="A3117" s="9" t="n"/>
      <c r="B3117" s="9" t="n"/>
      <c r="C3117" s="9" t="n"/>
      <c r="D3117" s="9" t="n"/>
      <c r="E3117" s="9" t="n"/>
      <c r="F3117" s="11" t="n"/>
      <c r="G3117" s="9" t="n"/>
      <c r="H3117" s="9" t="n"/>
      <c r="I3117" s="9">
        <f>IF(COUNTA($A3117:$H3117)=0,"",IF($J3117="OTRO","NO","SI"))</f>
        <v/>
      </c>
      <c r="J3117" s="9">
        <f>IF(COUNTA($A3117:$H3117)=0,"",IFERROR(LOOKUP(2,1/(((LISTS!$H$2:$H$26&lt;&gt;"")*ISNUMBER(SEARCH(LISTS!$H$2:$H$26,$G3117)))+((LISTS!$I$2:$I$26&lt;&gt;"")*ISNUMBER(SEARCH(LISTS!$I$2:$I$26,$E3117)))),LISTS!$K$2:$K$26),"OTRO"))</f>
        <v/>
      </c>
      <c r="K3117" s="11">
        <f>IF($I3117&lt;&gt;"SI",0,IFERROR($F3117,0))</f>
        <v/>
      </c>
      <c r="L3117" s="9">
        <f>IF(COUNTA($A3117:$H3117)=0,"",IF($J3117="OTRO",IFERROR(LOOKUP(2,1/(((LISTS!$H$2:$H$26&lt;&gt;"")*ISNUMBER(SEARCH(LISTS!$H$2:$H$26,$G3117)))+((LISTS!$I$2:$I$26&lt;&gt;"")*ISNUMBER(SEARCH(LISTS!$I$2:$I$26,$E3117)))),LISTS!$L$2:$L$26),"Concepto DIAN no mapeado a casilla automatica"),IF(LEFT($J3117,4)="TOPE","Control automatico DIAN: "&amp;$J3117,"Casilla automatica: "&amp;$J3117)))</f>
        <v/>
      </c>
    </row>
    <row r="3118">
      <c r="A3118" s="9" t="n"/>
      <c r="B3118" s="9" t="n"/>
      <c r="C3118" s="9" t="n"/>
      <c r="D3118" s="9" t="n"/>
      <c r="E3118" s="9" t="n"/>
      <c r="F3118" s="11" t="n"/>
      <c r="G3118" s="9" t="n"/>
      <c r="H3118" s="9" t="n"/>
      <c r="I3118" s="9">
        <f>IF(COUNTA($A3118:$H3118)=0,"",IF($J3118="OTRO","NO","SI"))</f>
        <v/>
      </c>
      <c r="J3118" s="9">
        <f>IF(COUNTA($A3118:$H3118)=0,"",IFERROR(LOOKUP(2,1/(((LISTS!$H$2:$H$26&lt;&gt;"")*ISNUMBER(SEARCH(LISTS!$H$2:$H$26,$G3118)))+((LISTS!$I$2:$I$26&lt;&gt;"")*ISNUMBER(SEARCH(LISTS!$I$2:$I$26,$E3118)))),LISTS!$K$2:$K$26),"OTRO"))</f>
        <v/>
      </c>
      <c r="K3118" s="11">
        <f>IF($I3118&lt;&gt;"SI",0,IFERROR($F3118,0))</f>
        <v/>
      </c>
      <c r="L3118" s="9">
        <f>IF(COUNTA($A3118:$H3118)=0,"",IF($J3118="OTRO",IFERROR(LOOKUP(2,1/(((LISTS!$H$2:$H$26&lt;&gt;"")*ISNUMBER(SEARCH(LISTS!$H$2:$H$26,$G3118)))+((LISTS!$I$2:$I$26&lt;&gt;"")*ISNUMBER(SEARCH(LISTS!$I$2:$I$26,$E3118)))),LISTS!$L$2:$L$26),"Concepto DIAN no mapeado a casilla automatica"),IF(LEFT($J3118,4)="TOPE","Control automatico DIAN: "&amp;$J3118,"Casilla automatica: "&amp;$J3118)))</f>
        <v/>
      </c>
    </row>
    <row r="3119">
      <c r="A3119" s="9" t="n"/>
      <c r="B3119" s="9" t="n"/>
      <c r="C3119" s="9" t="n"/>
      <c r="D3119" s="9" t="n"/>
      <c r="E3119" s="9" t="n"/>
      <c r="F3119" s="11" t="n"/>
      <c r="G3119" s="9" t="n"/>
      <c r="H3119" s="9" t="n"/>
      <c r="I3119" s="9">
        <f>IF(COUNTA($A3119:$H3119)=0,"",IF($J3119="OTRO","NO","SI"))</f>
        <v/>
      </c>
      <c r="J3119" s="9">
        <f>IF(COUNTA($A3119:$H3119)=0,"",IFERROR(LOOKUP(2,1/(((LISTS!$H$2:$H$26&lt;&gt;"")*ISNUMBER(SEARCH(LISTS!$H$2:$H$26,$G3119)))+((LISTS!$I$2:$I$26&lt;&gt;"")*ISNUMBER(SEARCH(LISTS!$I$2:$I$26,$E3119)))),LISTS!$K$2:$K$26),"OTRO"))</f>
        <v/>
      </c>
      <c r="K3119" s="11">
        <f>IF($I3119&lt;&gt;"SI",0,IFERROR($F3119,0))</f>
        <v/>
      </c>
      <c r="L3119" s="9">
        <f>IF(COUNTA($A3119:$H3119)=0,"",IF($J3119="OTRO",IFERROR(LOOKUP(2,1/(((LISTS!$H$2:$H$26&lt;&gt;"")*ISNUMBER(SEARCH(LISTS!$H$2:$H$26,$G3119)))+((LISTS!$I$2:$I$26&lt;&gt;"")*ISNUMBER(SEARCH(LISTS!$I$2:$I$26,$E3119)))),LISTS!$L$2:$L$26),"Concepto DIAN no mapeado a casilla automatica"),IF(LEFT($J3119,4)="TOPE","Control automatico DIAN: "&amp;$J3119,"Casilla automatica: "&amp;$J3119)))</f>
        <v/>
      </c>
    </row>
    <row r="3120">
      <c r="A3120" s="9" t="n"/>
      <c r="B3120" s="9" t="n"/>
      <c r="C3120" s="9" t="n"/>
      <c r="D3120" s="9" t="n"/>
      <c r="E3120" s="9" t="n"/>
      <c r="F3120" s="11" t="n"/>
      <c r="G3120" s="9" t="n"/>
      <c r="H3120" s="9" t="n"/>
      <c r="I3120" s="9">
        <f>IF(COUNTA($A3120:$H3120)=0,"",IF($J3120="OTRO","NO","SI"))</f>
        <v/>
      </c>
      <c r="J3120" s="9">
        <f>IF(COUNTA($A3120:$H3120)=0,"",IFERROR(LOOKUP(2,1/(((LISTS!$H$2:$H$26&lt;&gt;"")*ISNUMBER(SEARCH(LISTS!$H$2:$H$26,$G3120)))+((LISTS!$I$2:$I$26&lt;&gt;"")*ISNUMBER(SEARCH(LISTS!$I$2:$I$26,$E3120)))),LISTS!$K$2:$K$26),"OTRO"))</f>
        <v/>
      </c>
      <c r="K3120" s="11">
        <f>IF($I3120&lt;&gt;"SI",0,IFERROR($F3120,0))</f>
        <v/>
      </c>
      <c r="L3120" s="9">
        <f>IF(COUNTA($A3120:$H3120)=0,"",IF($J3120="OTRO",IFERROR(LOOKUP(2,1/(((LISTS!$H$2:$H$26&lt;&gt;"")*ISNUMBER(SEARCH(LISTS!$H$2:$H$26,$G3120)))+((LISTS!$I$2:$I$26&lt;&gt;"")*ISNUMBER(SEARCH(LISTS!$I$2:$I$26,$E3120)))),LISTS!$L$2:$L$26),"Concepto DIAN no mapeado a casilla automatica"),IF(LEFT($J3120,4)="TOPE","Control automatico DIAN: "&amp;$J3120,"Casilla automatica: "&amp;$J3120)))</f>
        <v/>
      </c>
    </row>
    <row r="3121">
      <c r="A3121" s="9" t="n"/>
      <c r="B3121" s="9" t="n"/>
      <c r="C3121" s="9" t="n"/>
      <c r="D3121" s="9" t="n"/>
      <c r="E3121" s="9" t="n"/>
      <c r="F3121" s="11" t="n"/>
      <c r="G3121" s="9" t="n"/>
      <c r="H3121" s="9" t="n"/>
      <c r="I3121" s="9">
        <f>IF(COUNTA($A3121:$H3121)=0,"",IF($J3121="OTRO","NO","SI"))</f>
        <v/>
      </c>
      <c r="J3121" s="9">
        <f>IF(COUNTA($A3121:$H3121)=0,"",IFERROR(LOOKUP(2,1/(((LISTS!$H$2:$H$26&lt;&gt;"")*ISNUMBER(SEARCH(LISTS!$H$2:$H$26,$G3121)))+((LISTS!$I$2:$I$26&lt;&gt;"")*ISNUMBER(SEARCH(LISTS!$I$2:$I$26,$E3121)))),LISTS!$K$2:$K$26),"OTRO"))</f>
        <v/>
      </c>
      <c r="K3121" s="11">
        <f>IF($I3121&lt;&gt;"SI",0,IFERROR($F3121,0))</f>
        <v/>
      </c>
      <c r="L3121" s="9">
        <f>IF(COUNTA($A3121:$H3121)=0,"",IF($J3121="OTRO",IFERROR(LOOKUP(2,1/(((LISTS!$H$2:$H$26&lt;&gt;"")*ISNUMBER(SEARCH(LISTS!$H$2:$H$26,$G3121)))+((LISTS!$I$2:$I$26&lt;&gt;"")*ISNUMBER(SEARCH(LISTS!$I$2:$I$26,$E3121)))),LISTS!$L$2:$L$26),"Concepto DIAN no mapeado a casilla automatica"),IF(LEFT($J3121,4)="TOPE","Control automatico DIAN: "&amp;$J3121,"Casilla automatica: "&amp;$J3121)))</f>
        <v/>
      </c>
    </row>
    <row r="3122">
      <c r="A3122" s="9" t="n"/>
      <c r="B3122" s="9" t="n"/>
      <c r="C3122" s="9" t="n"/>
      <c r="D3122" s="9" t="n"/>
      <c r="E3122" s="9" t="n"/>
      <c r="F3122" s="11" t="n"/>
      <c r="G3122" s="9" t="n"/>
      <c r="H3122" s="9" t="n"/>
      <c r="I3122" s="9">
        <f>IF(COUNTA($A3122:$H3122)=0,"",IF($J3122="OTRO","NO","SI"))</f>
        <v/>
      </c>
      <c r="J3122" s="9">
        <f>IF(COUNTA($A3122:$H3122)=0,"",IFERROR(LOOKUP(2,1/(((LISTS!$H$2:$H$26&lt;&gt;"")*ISNUMBER(SEARCH(LISTS!$H$2:$H$26,$G3122)))+((LISTS!$I$2:$I$26&lt;&gt;"")*ISNUMBER(SEARCH(LISTS!$I$2:$I$26,$E3122)))),LISTS!$K$2:$K$26),"OTRO"))</f>
        <v/>
      </c>
      <c r="K3122" s="11">
        <f>IF($I3122&lt;&gt;"SI",0,IFERROR($F3122,0))</f>
        <v/>
      </c>
      <c r="L3122" s="9">
        <f>IF(COUNTA($A3122:$H3122)=0,"",IF($J3122="OTRO",IFERROR(LOOKUP(2,1/(((LISTS!$H$2:$H$26&lt;&gt;"")*ISNUMBER(SEARCH(LISTS!$H$2:$H$26,$G3122)))+((LISTS!$I$2:$I$26&lt;&gt;"")*ISNUMBER(SEARCH(LISTS!$I$2:$I$26,$E3122)))),LISTS!$L$2:$L$26),"Concepto DIAN no mapeado a casilla automatica"),IF(LEFT($J3122,4)="TOPE","Control automatico DIAN: "&amp;$J3122,"Casilla automatica: "&amp;$J3122)))</f>
        <v/>
      </c>
    </row>
    <row r="3123">
      <c r="A3123" s="9" t="n"/>
      <c r="B3123" s="9" t="n"/>
      <c r="C3123" s="9" t="n"/>
      <c r="D3123" s="9" t="n"/>
      <c r="E3123" s="9" t="n"/>
      <c r="F3123" s="11" t="n"/>
      <c r="G3123" s="9" t="n"/>
      <c r="H3123" s="9" t="n"/>
      <c r="I3123" s="9">
        <f>IF(COUNTA($A3123:$H3123)=0,"",IF($J3123="OTRO","NO","SI"))</f>
        <v/>
      </c>
      <c r="J3123" s="9">
        <f>IF(COUNTA($A3123:$H3123)=0,"",IFERROR(LOOKUP(2,1/(((LISTS!$H$2:$H$26&lt;&gt;"")*ISNUMBER(SEARCH(LISTS!$H$2:$H$26,$G3123)))+((LISTS!$I$2:$I$26&lt;&gt;"")*ISNUMBER(SEARCH(LISTS!$I$2:$I$26,$E3123)))),LISTS!$K$2:$K$26),"OTRO"))</f>
        <v/>
      </c>
      <c r="K3123" s="11">
        <f>IF($I3123&lt;&gt;"SI",0,IFERROR($F3123,0))</f>
        <v/>
      </c>
      <c r="L3123" s="9">
        <f>IF(COUNTA($A3123:$H3123)=0,"",IF($J3123="OTRO",IFERROR(LOOKUP(2,1/(((LISTS!$H$2:$H$26&lt;&gt;"")*ISNUMBER(SEARCH(LISTS!$H$2:$H$26,$G3123)))+((LISTS!$I$2:$I$26&lt;&gt;"")*ISNUMBER(SEARCH(LISTS!$I$2:$I$26,$E3123)))),LISTS!$L$2:$L$26),"Concepto DIAN no mapeado a casilla automatica"),IF(LEFT($J3123,4)="TOPE","Control automatico DIAN: "&amp;$J3123,"Casilla automatica: "&amp;$J3123)))</f>
        <v/>
      </c>
    </row>
    <row r="3124">
      <c r="A3124" s="9" t="n"/>
      <c r="B3124" s="9" t="n"/>
      <c r="C3124" s="9" t="n"/>
      <c r="D3124" s="9" t="n"/>
      <c r="E3124" s="9" t="n"/>
      <c r="F3124" s="11" t="n"/>
      <c r="G3124" s="9" t="n"/>
      <c r="H3124" s="9" t="n"/>
      <c r="I3124" s="9">
        <f>IF(COUNTA($A3124:$H3124)=0,"",IF($J3124="OTRO","NO","SI"))</f>
        <v/>
      </c>
      <c r="J3124" s="9">
        <f>IF(COUNTA($A3124:$H3124)=0,"",IFERROR(LOOKUP(2,1/(((LISTS!$H$2:$H$26&lt;&gt;"")*ISNUMBER(SEARCH(LISTS!$H$2:$H$26,$G3124)))+((LISTS!$I$2:$I$26&lt;&gt;"")*ISNUMBER(SEARCH(LISTS!$I$2:$I$26,$E3124)))),LISTS!$K$2:$K$26),"OTRO"))</f>
        <v/>
      </c>
      <c r="K3124" s="11">
        <f>IF($I3124&lt;&gt;"SI",0,IFERROR($F3124,0))</f>
        <v/>
      </c>
      <c r="L3124" s="9">
        <f>IF(COUNTA($A3124:$H3124)=0,"",IF($J3124="OTRO",IFERROR(LOOKUP(2,1/(((LISTS!$H$2:$H$26&lt;&gt;"")*ISNUMBER(SEARCH(LISTS!$H$2:$H$26,$G3124)))+((LISTS!$I$2:$I$26&lt;&gt;"")*ISNUMBER(SEARCH(LISTS!$I$2:$I$26,$E3124)))),LISTS!$L$2:$L$26),"Concepto DIAN no mapeado a casilla automatica"),IF(LEFT($J3124,4)="TOPE","Control automatico DIAN: "&amp;$J3124,"Casilla automatica: "&amp;$J3124)))</f>
        <v/>
      </c>
    </row>
    <row r="3125">
      <c r="A3125" s="9" t="n"/>
      <c r="B3125" s="9" t="n"/>
      <c r="C3125" s="9" t="n"/>
      <c r="D3125" s="9" t="n"/>
      <c r="E3125" s="9" t="n"/>
      <c r="F3125" s="11" t="n"/>
      <c r="G3125" s="9" t="n"/>
      <c r="H3125" s="9" t="n"/>
      <c r="I3125" s="9">
        <f>IF(COUNTA($A3125:$H3125)=0,"",IF($J3125="OTRO","NO","SI"))</f>
        <v/>
      </c>
      <c r="J3125" s="9">
        <f>IF(COUNTA($A3125:$H3125)=0,"",IFERROR(LOOKUP(2,1/(((LISTS!$H$2:$H$26&lt;&gt;"")*ISNUMBER(SEARCH(LISTS!$H$2:$H$26,$G3125)))+((LISTS!$I$2:$I$26&lt;&gt;"")*ISNUMBER(SEARCH(LISTS!$I$2:$I$26,$E3125)))),LISTS!$K$2:$K$26),"OTRO"))</f>
        <v/>
      </c>
      <c r="K3125" s="11">
        <f>IF($I3125&lt;&gt;"SI",0,IFERROR($F3125,0))</f>
        <v/>
      </c>
      <c r="L3125" s="9">
        <f>IF(COUNTA($A3125:$H3125)=0,"",IF($J3125="OTRO",IFERROR(LOOKUP(2,1/(((LISTS!$H$2:$H$26&lt;&gt;"")*ISNUMBER(SEARCH(LISTS!$H$2:$H$26,$G3125)))+((LISTS!$I$2:$I$26&lt;&gt;"")*ISNUMBER(SEARCH(LISTS!$I$2:$I$26,$E3125)))),LISTS!$L$2:$L$26),"Concepto DIAN no mapeado a casilla automatica"),IF(LEFT($J3125,4)="TOPE","Control automatico DIAN: "&amp;$J3125,"Casilla automatica: "&amp;$J3125)))</f>
        <v/>
      </c>
    </row>
    <row r="3126">
      <c r="A3126" s="9" t="n"/>
      <c r="B3126" s="9" t="n"/>
      <c r="C3126" s="9" t="n"/>
      <c r="D3126" s="9" t="n"/>
      <c r="E3126" s="9" t="n"/>
      <c r="F3126" s="11" t="n"/>
      <c r="G3126" s="9" t="n"/>
      <c r="H3126" s="9" t="n"/>
      <c r="I3126" s="9">
        <f>IF(COUNTA($A3126:$H3126)=0,"",IF($J3126="OTRO","NO","SI"))</f>
        <v/>
      </c>
      <c r="J3126" s="9">
        <f>IF(COUNTA($A3126:$H3126)=0,"",IFERROR(LOOKUP(2,1/(((LISTS!$H$2:$H$26&lt;&gt;"")*ISNUMBER(SEARCH(LISTS!$H$2:$H$26,$G3126)))+((LISTS!$I$2:$I$26&lt;&gt;"")*ISNUMBER(SEARCH(LISTS!$I$2:$I$26,$E3126)))),LISTS!$K$2:$K$26),"OTRO"))</f>
        <v/>
      </c>
      <c r="K3126" s="11">
        <f>IF($I3126&lt;&gt;"SI",0,IFERROR($F3126,0))</f>
        <v/>
      </c>
      <c r="L3126" s="9">
        <f>IF(COUNTA($A3126:$H3126)=0,"",IF($J3126="OTRO",IFERROR(LOOKUP(2,1/(((LISTS!$H$2:$H$26&lt;&gt;"")*ISNUMBER(SEARCH(LISTS!$H$2:$H$26,$G3126)))+((LISTS!$I$2:$I$26&lt;&gt;"")*ISNUMBER(SEARCH(LISTS!$I$2:$I$26,$E3126)))),LISTS!$L$2:$L$26),"Concepto DIAN no mapeado a casilla automatica"),IF(LEFT($J3126,4)="TOPE","Control automatico DIAN: "&amp;$J3126,"Casilla automatica: "&amp;$J3126)))</f>
        <v/>
      </c>
    </row>
    <row r="3127">
      <c r="A3127" s="9" t="n"/>
      <c r="B3127" s="9" t="n"/>
      <c r="C3127" s="9" t="n"/>
      <c r="D3127" s="9" t="n"/>
      <c r="E3127" s="9" t="n"/>
      <c r="F3127" s="11" t="n"/>
      <c r="G3127" s="9" t="n"/>
      <c r="H3127" s="9" t="n"/>
      <c r="I3127" s="9">
        <f>IF(COUNTA($A3127:$H3127)=0,"",IF($J3127="OTRO","NO","SI"))</f>
        <v/>
      </c>
      <c r="J3127" s="9">
        <f>IF(COUNTA($A3127:$H3127)=0,"",IFERROR(LOOKUP(2,1/(((LISTS!$H$2:$H$26&lt;&gt;"")*ISNUMBER(SEARCH(LISTS!$H$2:$H$26,$G3127)))+((LISTS!$I$2:$I$26&lt;&gt;"")*ISNUMBER(SEARCH(LISTS!$I$2:$I$26,$E3127)))),LISTS!$K$2:$K$26),"OTRO"))</f>
        <v/>
      </c>
      <c r="K3127" s="11">
        <f>IF($I3127&lt;&gt;"SI",0,IFERROR($F3127,0))</f>
        <v/>
      </c>
      <c r="L3127" s="9">
        <f>IF(COUNTA($A3127:$H3127)=0,"",IF($J3127="OTRO",IFERROR(LOOKUP(2,1/(((LISTS!$H$2:$H$26&lt;&gt;"")*ISNUMBER(SEARCH(LISTS!$H$2:$H$26,$G3127)))+((LISTS!$I$2:$I$26&lt;&gt;"")*ISNUMBER(SEARCH(LISTS!$I$2:$I$26,$E3127)))),LISTS!$L$2:$L$26),"Concepto DIAN no mapeado a casilla automatica"),IF(LEFT($J3127,4)="TOPE","Control automatico DIAN: "&amp;$J3127,"Casilla automatica: "&amp;$J3127)))</f>
        <v/>
      </c>
    </row>
    <row r="3128">
      <c r="A3128" s="9" t="n"/>
      <c r="B3128" s="9" t="n"/>
      <c r="C3128" s="9" t="n"/>
      <c r="D3128" s="9" t="n"/>
      <c r="E3128" s="9" t="n"/>
      <c r="F3128" s="11" t="n"/>
      <c r="G3128" s="9" t="n"/>
      <c r="H3128" s="9" t="n"/>
      <c r="I3128" s="9">
        <f>IF(COUNTA($A3128:$H3128)=0,"",IF($J3128="OTRO","NO","SI"))</f>
        <v/>
      </c>
      <c r="J3128" s="9">
        <f>IF(COUNTA($A3128:$H3128)=0,"",IFERROR(LOOKUP(2,1/(((LISTS!$H$2:$H$26&lt;&gt;"")*ISNUMBER(SEARCH(LISTS!$H$2:$H$26,$G3128)))+((LISTS!$I$2:$I$26&lt;&gt;"")*ISNUMBER(SEARCH(LISTS!$I$2:$I$26,$E3128)))),LISTS!$K$2:$K$26),"OTRO"))</f>
        <v/>
      </c>
      <c r="K3128" s="11">
        <f>IF($I3128&lt;&gt;"SI",0,IFERROR($F3128,0))</f>
        <v/>
      </c>
      <c r="L3128" s="9">
        <f>IF(COUNTA($A3128:$H3128)=0,"",IF($J3128="OTRO",IFERROR(LOOKUP(2,1/(((LISTS!$H$2:$H$26&lt;&gt;"")*ISNUMBER(SEARCH(LISTS!$H$2:$H$26,$G3128)))+((LISTS!$I$2:$I$26&lt;&gt;"")*ISNUMBER(SEARCH(LISTS!$I$2:$I$26,$E3128)))),LISTS!$L$2:$L$26),"Concepto DIAN no mapeado a casilla automatica"),IF(LEFT($J3128,4)="TOPE","Control automatico DIAN: "&amp;$J3128,"Casilla automatica: "&amp;$J3128)))</f>
        <v/>
      </c>
    </row>
    <row r="3129">
      <c r="A3129" s="9" t="n"/>
      <c r="B3129" s="9" t="n"/>
      <c r="C3129" s="9" t="n"/>
      <c r="D3129" s="9" t="n"/>
      <c r="E3129" s="9" t="n"/>
      <c r="F3129" s="11" t="n"/>
      <c r="G3129" s="9" t="n"/>
      <c r="H3129" s="9" t="n"/>
      <c r="I3129" s="9">
        <f>IF(COUNTA($A3129:$H3129)=0,"",IF($J3129="OTRO","NO","SI"))</f>
        <v/>
      </c>
      <c r="J3129" s="9">
        <f>IF(COUNTA($A3129:$H3129)=0,"",IFERROR(LOOKUP(2,1/(((LISTS!$H$2:$H$26&lt;&gt;"")*ISNUMBER(SEARCH(LISTS!$H$2:$H$26,$G3129)))+((LISTS!$I$2:$I$26&lt;&gt;"")*ISNUMBER(SEARCH(LISTS!$I$2:$I$26,$E3129)))),LISTS!$K$2:$K$26),"OTRO"))</f>
        <v/>
      </c>
      <c r="K3129" s="11">
        <f>IF($I3129&lt;&gt;"SI",0,IFERROR($F3129,0))</f>
        <v/>
      </c>
      <c r="L3129" s="9">
        <f>IF(COUNTA($A3129:$H3129)=0,"",IF($J3129="OTRO",IFERROR(LOOKUP(2,1/(((LISTS!$H$2:$H$26&lt;&gt;"")*ISNUMBER(SEARCH(LISTS!$H$2:$H$26,$G3129)))+((LISTS!$I$2:$I$26&lt;&gt;"")*ISNUMBER(SEARCH(LISTS!$I$2:$I$26,$E3129)))),LISTS!$L$2:$L$26),"Concepto DIAN no mapeado a casilla automatica"),IF(LEFT($J3129,4)="TOPE","Control automatico DIAN: "&amp;$J3129,"Casilla automatica: "&amp;$J3129)))</f>
        <v/>
      </c>
    </row>
    <row r="3130">
      <c r="A3130" s="9" t="n"/>
      <c r="B3130" s="9" t="n"/>
      <c r="C3130" s="9" t="n"/>
      <c r="D3130" s="9" t="n"/>
      <c r="E3130" s="9" t="n"/>
      <c r="F3130" s="11" t="n"/>
      <c r="G3130" s="9" t="n"/>
      <c r="H3130" s="9" t="n"/>
      <c r="I3130" s="9">
        <f>IF(COUNTA($A3130:$H3130)=0,"",IF($J3130="OTRO","NO","SI"))</f>
        <v/>
      </c>
      <c r="J3130" s="9">
        <f>IF(COUNTA($A3130:$H3130)=0,"",IFERROR(LOOKUP(2,1/(((LISTS!$H$2:$H$26&lt;&gt;"")*ISNUMBER(SEARCH(LISTS!$H$2:$H$26,$G3130)))+((LISTS!$I$2:$I$26&lt;&gt;"")*ISNUMBER(SEARCH(LISTS!$I$2:$I$26,$E3130)))),LISTS!$K$2:$K$26),"OTRO"))</f>
        <v/>
      </c>
      <c r="K3130" s="11">
        <f>IF($I3130&lt;&gt;"SI",0,IFERROR($F3130,0))</f>
        <v/>
      </c>
      <c r="L3130" s="9">
        <f>IF(COUNTA($A3130:$H3130)=0,"",IF($J3130="OTRO",IFERROR(LOOKUP(2,1/(((LISTS!$H$2:$H$26&lt;&gt;"")*ISNUMBER(SEARCH(LISTS!$H$2:$H$26,$G3130)))+((LISTS!$I$2:$I$26&lt;&gt;"")*ISNUMBER(SEARCH(LISTS!$I$2:$I$26,$E3130)))),LISTS!$L$2:$L$26),"Concepto DIAN no mapeado a casilla automatica"),IF(LEFT($J3130,4)="TOPE","Control automatico DIAN: "&amp;$J3130,"Casilla automatica: "&amp;$J3130)))</f>
        <v/>
      </c>
    </row>
    <row r="3131">
      <c r="A3131" s="9" t="n"/>
      <c r="B3131" s="9" t="n"/>
      <c r="C3131" s="9" t="n"/>
      <c r="D3131" s="9" t="n"/>
      <c r="E3131" s="9" t="n"/>
      <c r="F3131" s="11" t="n"/>
      <c r="G3131" s="9" t="n"/>
      <c r="H3131" s="9" t="n"/>
      <c r="I3131" s="9">
        <f>IF(COUNTA($A3131:$H3131)=0,"",IF($J3131="OTRO","NO","SI"))</f>
        <v/>
      </c>
      <c r="J3131" s="9">
        <f>IF(COUNTA($A3131:$H3131)=0,"",IFERROR(LOOKUP(2,1/(((LISTS!$H$2:$H$26&lt;&gt;"")*ISNUMBER(SEARCH(LISTS!$H$2:$H$26,$G3131)))+((LISTS!$I$2:$I$26&lt;&gt;"")*ISNUMBER(SEARCH(LISTS!$I$2:$I$26,$E3131)))),LISTS!$K$2:$K$26),"OTRO"))</f>
        <v/>
      </c>
      <c r="K3131" s="11">
        <f>IF($I3131&lt;&gt;"SI",0,IFERROR($F3131,0))</f>
        <v/>
      </c>
      <c r="L3131" s="9">
        <f>IF(COUNTA($A3131:$H3131)=0,"",IF($J3131="OTRO",IFERROR(LOOKUP(2,1/(((LISTS!$H$2:$H$26&lt;&gt;"")*ISNUMBER(SEARCH(LISTS!$H$2:$H$26,$G3131)))+((LISTS!$I$2:$I$26&lt;&gt;"")*ISNUMBER(SEARCH(LISTS!$I$2:$I$26,$E3131)))),LISTS!$L$2:$L$26),"Concepto DIAN no mapeado a casilla automatica"),IF(LEFT($J3131,4)="TOPE","Control automatico DIAN: "&amp;$J3131,"Casilla automatica: "&amp;$J3131)))</f>
        <v/>
      </c>
    </row>
    <row r="3132">
      <c r="A3132" s="9" t="n"/>
      <c r="B3132" s="9" t="n"/>
      <c r="C3132" s="9" t="n"/>
      <c r="D3132" s="9" t="n"/>
      <c r="E3132" s="9" t="n"/>
      <c r="F3132" s="11" t="n"/>
      <c r="G3132" s="9" t="n"/>
      <c r="H3132" s="9" t="n"/>
      <c r="I3132" s="9">
        <f>IF(COUNTA($A3132:$H3132)=0,"",IF($J3132="OTRO","NO","SI"))</f>
        <v/>
      </c>
      <c r="J3132" s="9">
        <f>IF(COUNTA($A3132:$H3132)=0,"",IFERROR(LOOKUP(2,1/(((LISTS!$H$2:$H$26&lt;&gt;"")*ISNUMBER(SEARCH(LISTS!$H$2:$H$26,$G3132)))+((LISTS!$I$2:$I$26&lt;&gt;"")*ISNUMBER(SEARCH(LISTS!$I$2:$I$26,$E3132)))),LISTS!$K$2:$K$26),"OTRO"))</f>
        <v/>
      </c>
      <c r="K3132" s="11">
        <f>IF($I3132&lt;&gt;"SI",0,IFERROR($F3132,0))</f>
        <v/>
      </c>
      <c r="L3132" s="9">
        <f>IF(COUNTA($A3132:$H3132)=0,"",IF($J3132="OTRO",IFERROR(LOOKUP(2,1/(((LISTS!$H$2:$H$26&lt;&gt;"")*ISNUMBER(SEARCH(LISTS!$H$2:$H$26,$G3132)))+((LISTS!$I$2:$I$26&lt;&gt;"")*ISNUMBER(SEARCH(LISTS!$I$2:$I$26,$E3132)))),LISTS!$L$2:$L$26),"Concepto DIAN no mapeado a casilla automatica"),IF(LEFT($J3132,4)="TOPE","Control automatico DIAN: "&amp;$J3132,"Casilla automatica: "&amp;$J3132)))</f>
        <v/>
      </c>
    </row>
    <row r="3133">
      <c r="A3133" s="9" t="n"/>
      <c r="B3133" s="9" t="n"/>
      <c r="C3133" s="9" t="n"/>
      <c r="D3133" s="9" t="n"/>
      <c r="E3133" s="9" t="n"/>
      <c r="F3133" s="11" t="n"/>
      <c r="G3133" s="9" t="n"/>
      <c r="H3133" s="9" t="n"/>
      <c r="I3133" s="9">
        <f>IF(COUNTA($A3133:$H3133)=0,"",IF($J3133="OTRO","NO","SI"))</f>
        <v/>
      </c>
      <c r="J3133" s="9">
        <f>IF(COUNTA($A3133:$H3133)=0,"",IFERROR(LOOKUP(2,1/(((LISTS!$H$2:$H$26&lt;&gt;"")*ISNUMBER(SEARCH(LISTS!$H$2:$H$26,$G3133)))+((LISTS!$I$2:$I$26&lt;&gt;"")*ISNUMBER(SEARCH(LISTS!$I$2:$I$26,$E3133)))),LISTS!$K$2:$K$26),"OTRO"))</f>
        <v/>
      </c>
      <c r="K3133" s="11">
        <f>IF($I3133&lt;&gt;"SI",0,IFERROR($F3133,0))</f>
        <v/>
      </c>
      <c r="L3133" s="9">
        <f>IF(COUNTA($A3133:$H3133)=0,"",IF($J3133="OTRO",IFERROR(LOOKUP(2,1/(((LISTS!$H$2:$H$26&lt;&gt;"")*ISNUMBER(SEARCH(LISTS!$H$2:$H$26,$G3133)))+((LISTS!$I$2:$I$26&lt;&gt;"")*ISNUMBER(SEARCH(LISTS!$I$2:$I$26,$E3133)))),LISTS!$L$2:$L$26),"Concepto DIAN no mapeado a casilla automatica"),IF(LEFT($J3133,4)="TOPE","Control automatico DIAN: "&amp;$J3133,"Casilla automatica: "&amp;$J3133)))</f>
        <v/>
      </c>
    </row>
    <row r="3134">
      <c r="A3134" s="9" t="n"/>
      <c r="B3134" s="9" t="n"/>
      <c r="C3134" s="9" t="n"/>
      <c r="D3134" s="9" t="n"/>
      <c r="E3134" s="9" t="n"/>
      <c r="F3134" s="11" t="n"/>
      <c r="G3134" s="9" t="n"/>
      <c r="H3134" s="9" t="n"/>
      <c r="I3134" s="9">
        <f>IF(COUNTA($A3134:$H3134)=0,"",IF($J3134="OTRO","NO","SI"))</f>
        <v/>
      </c>
      <c r="J3134" s="9">
        <f>IF(COUNTA($A3134:$H3134)=0,"",IFERROR(LOOKUP(2,1/(((LISTS!$H$2:$H$26&lt;&gt;"")*ISNUMBER(SEARCH(LISTS!$H$2:$H$26,$G3134)))+((LISTS!$I$2:$I$26&lt;&gt;"")*ISNUMBER(SEARCH(LISTS!$I$2:$I$26,$E3134)))),LISTS!$K$2:$K$26),"OTRO"))</f>
        <v/>
      </c>
      <c r="K3134" s="11">
        <f>IF($I3134&lt;&gt;"SI",0,IFERROR($F3134,0))</f>
        <v/>
      </c>
      <c r="L3134" s="9">
        <f>IF(COUNTA($A3134:$H3134)=0,"",IF($J3134="OTRO",IFERROR(LOOKUP(2,1/(((LISTS!$H$2:$H$26&lt;&gt;"")*ISNUMBER(SEARCH(LISTS!$H$2:$H$26,$G3134)))+((LISTS!$I$2:$I$26&lt;&gt;"")*ISNUMBER(SEARCH(LISTS!$I$2:$I$26,$E3134)))),LISTS!$L$2:$L$26),"Concepto DIAN no mapeado a casilla automatica"),IF(LEFT($J3134,4)="TOPE","Control automatico DIAN: "&amp;$J3134,"Casilla automatica: "&amp;$J3134)))</f>
        <v/>
      </c>
    </row>
    <row r="3135">
      <c r="A3135" s="9" t="n"/>
      <c r="B3135" s="9" t="n"/>
      <c r="C3135" s="9" t="n"/>
      <c r="D3135" s="9" t="n"/>
      <c r="E3135" s="9" t="n"/>
      <c r="F3135" s="11" t="n"/>
      <c r="G3135" s="9" t="n"/>
      <c r="H3135" s="9" t="n"/>
      <c r="I3135" s="9">
        <f>IF(COUNTA($A3135:$H3135)=0,"",IF($J3135="OTRO","NO","SI"))</f>
        <v/>
      </c>
      <c r="J3135" s="9">
        <f>IF(COUNTA($A3135:$H3135)=0,"",IFERROR(LOOKUP(2,1/(((LISTS!$H$2:$H$26&lt;&gt;"")*ISNUMBER(SEARCH(LISTS!$H$2:$H$26,$G3135)))+((LISTS!$I$2:$I$26&lt;&gt;"")*ISNUMBER(SEARCH(LISTS!$I$2:$I$26,$E3135)))),LISTS!$K$2:$K$26),"OTRO"))</f>
        <v/>
      </c>
      <c r="K3135" s="11">
        <f>IF($I3135&lt;&gt;"SI",0,IFERROR($F3135,0))</f>
        <v/>
      </c>
      <c r="L3135" s="9">
        <f>IF(COUNTA($A3135:$H3135)=0,"",IF($J3135="OTRO",IFERROR(LOOKUP(2,1/(((LISTS!$H$2:$H$26&lt;&gt;"")*ISNUMBER(SEARCH(LISTS!$H$2:$H$26,$G3135)))+((LISTS!$I$2:$I$26&lt;&gt;"")*ISNUMBER(SEARCH(LISTS!$I$2:$I$26,$E3135)))),LISTS!$L$2:$L$26),"Concepto DIAN no mapeado a casilla automatica"),IF(LEFT($J3135,4)="TOPE","Control automatico DIAN: "&amp;$J3135,"Casilla automatica: "&amp;$J3135)))</f>
        <v/>
      </c>
    </row>
    <row r="3136">
      <c r="A3136" s="9" t="n"/>
      <c r="B3136" s="9" t="n"/>
      <c r="C3136" s="9" t="n"/>
      <c r="D3136" s="9" t="n"/>
      <c r="E3136" s="9" t="n"/>
      <c r="F3136" s="11" t="n"/>
      <c r="G3136" s="9" t="n"/>
      <c r="H3136" s="9" t="n"/>
      <c r="I3136" s="9">
        <f>IF(COUNTA($A3136:$H3136)=0,"",IF($J3136="OTRO","NO","SI"))</f>
        <v/>
      </c>
      <c r="J3136" s="9">
        <f>IF(COUNTA($A3136:$H3136)=0,"",IFERROR(LOOKUP(2,1/(((LISTS!$H$2:$H$26&lt;&gt;"")*ISNUMBER(SEARCH(LISTS!$H$2:$H$26,$G3136)))+((LISTS!$I$2:$I$26&lt;&gt;"")*ISNUMBER(SEARCH(LISTS!$I$2:$I$26,$E3136)))),LISTS!$K$2:$K$26),"OTRO"))</f>
        <v/>
      </c>
      <c r="K3136" s="11">
        <f>IF($I3136&lt;&gt;"SI",0,IFERROR($F3136,0))</f>
        <v/>
      </c>
      <c r="L3136" s="9">
        <f>IF(COUNTA($A3136:$H3136)=0,"",IF($J3136="OTRO",IFERROR(LOOKUP(2,1/(((LISTS!$H$2:$H$26&lt;&gt;"")*ISNUMBER(SEARCH(LISTS!$H$2:$H$26,$G3136)))+((LISTS!$I$2:$I$26&lt;&gt;"")*ISNUMBER(SEARCH(LISTS!$I$2:$I$26,$E3136)))),LISTS!$L$2:$L$26),"Concepto DIAN no mapeado a casilla automatica"),IF(LEFT($J3136,4)="TOPE","Control automatico DIAN: "&amp;$J3136,"Casilla automatica: "&amp;$J3136)))</f>
        <v/>
      </c>
    </row>
    <row r="3137">
      <c r="A3137" s="9" t="n"/>
      <c r="B3137" s="9" t="n"/>
      <c r="C3137" s="9" t="n"/>
      <c r="D3137" s="9" t="n"/>
      <c r="E3137" s="9" t="n"/>
      <c r="F3137" s="11" t="n"/>
      <c r="G3137" s="9" t="n"/>
      <c r="H3137" s="9" t="n"/>
      <c r="I3137" s="9">
        <f>IF(COUNTA($A3137:$H3137)=0,"",IF($J3137="OTRO","NO","SI"))</f>
        <v/>
      </c>
      <c r="J3137" s="9">
        <f>IF(COUNTA($A3137:$H3137)=0,"",IFERROR(LOOKUP(2,1/(((LISTS!$H$2:$H$26&lt;&gt;"")*ISNUMBER(SEARCH(LISTS!$H$2:$H$26,$G3137)))+((LISTS!$I$2:$I$26&lt;&gt;"")*ISNUMBER(SEARCH(LISTS!$I$2:$I$26,$E3137)))),LISTS!$K$2:$K$26),"OTRO"))</f>
        <v/>
      </c>
      <c r="K3137" s="11">
        <f>IF($I3137&lt;&gt;"SI",0,IFERROR($F3137,0))</f>
        <v/>
      </c>
      <c r="L3137" s="9">
        <f>IF(COUNTA($A3137:$H3137)=0,"",IF($J3137="OTRO",IFERROR(LOOKUP(2,1/(((LISTS!$H$2:$H$26&lt;&gt;"")*ISNUMBER(SEARCH(LISTS!$H$2:$H$26,$G3137)))+((LISTS!$I$2:$I$26&lt;&gt;"")*ISNUMBER(SEARCH(LISTS!$I$2:$I$26,$E3137)))),LISTS!$L$2:$L$26),"Concepto DIAN no mapeado a casilla automatica"),IF(LEFT($J3137,4)="TOPE","Control automatico DIAN: "&amp;$J3137,"Casilla automatica: "&amp;$J3137)))</f>
        <v/>
      </c>
    </row>
    <row r="3138">
      <c r="A3138" s="9" t="n"/>
      <c r="B3138" s="9" t="n"/>
      <c r="C3138" s="9" t="n"/>
      <c r="D3138" s="9" t="n"/>
      <c r="E3138" s="9" t="n"/>
      <c r="F3138" s="11" t="n"/>
      <c r="G3138" s="9" t="n"/>
      <c r="H3138" s="9" t="n"/>
      <c r="I3138" s="9">
        <f>IF(COUNTA($A3138:$H3138)=0,"",IF($J3138="OTRO","NO","SI"))</f>
        <v/>
      </c>
      <c r="J3138" s="9">
        <f>IF(COUNTA($A3138:$H3138)=0,"",IFERROR(LOOKUP(2,1/(((LISTS!$H$2:$H$26&lt;&gt;"")*ISNUMBER(SEARCH(LISTS!$H$2:$H$26,$G3138)))+((LISTS!$I$2:$I$26&lt;&gt;"")*ISNUMBER(SEARCH(LISTS!$I$2:$I$26,$E3138)))),LISTS!$K$2:$K$26),"OTRO"))</f>
        <v/>
      </c>
      <c r="K3138" s="11">
        <f>IF($I3138&lt;&gt;"SI",0,IFERROR($F3138,0))</f>
        <v/>
      </c>
      <c r="L3138" s="9">
        <f>IF(COUNTA($A3138:$H3138)=0,"",IF($J3138="OTRO",IFERROR(LOOKUP(2,1/(((LISTS!$H$2:$H$26&lt;&gt;"")*ISNUMBER(SEARCH(LISTS!$H$2:$H$26,$G3138)))+((LISTS!$I$2:$I$26&lt;&gt;"")*ISNUMBER(SEARCH(LISTS!$I$2:$I$26,$E3138)))),LISTS!$L$2:$L$26),"Concepto DIAN no mapeado a casilla automatica"),IF(LEFT($J3138,4)="TOPE","Control automatico DIAN: "&amp;$J3138,"Casilla automatica: "&amp;$J3138)))</f>
        <v/>
      </c>
    </row>
    <row r="3139">
      <c r="A3139" s="9" t="n"/>
      <c r="B3139" s="9" t="n"/>
      <c r="C3139" s="9" t="n"/>
      <c r="D3139" s="9" t="n"/>
      <c r="E3139" s="9" t="n"/>
      <c r="F3139" s="11" t="n"/>
      <c r="G3139" s="9" t="n"/>
      <c r="H3139" s="9" t="n"/>
      <c r="I3139" s="9">
        <f>IF(COUNTA($A3139:$H3139)=0,"",IF($J3139="OTRO","NO","SI"))</f>
        <v/>
      </c>
      <c r="J3139" s="9">
        <f>IF(COUNTA($A3139:$H3139)=0,"",IFERROR(LOOKUP(2,1/(((LISTS!$H$2:$H$26&lt;&gt;"")*ISNUMBER(SEARCH(LISTS!$H$2:$H$26,$G3139)))+((LISTS!$I$2:$I$26&lt;&gt;"")*ISNUMBER(SEARCH(LISTS!$I$2:$I$26,$E3139)))),LISTS!$K$2:$K$26),"OTRO"))</f>
        <v/>
      </c>
      <c r="K3139" s="11">
        <f>IF($I3139&lt;&gt;"SI",0,IFERROR($F3139,0))</f>
        <v/>
      </c>
      <c r="L3139" s="9">
        <f>IF(COUNTA($A3139:$H3139)=0,"",IF($J3139="OTRO",IFERROR(LOOKUP(2,1/(((LISTS!$H$2:$H$26&lt;&gt;"")*ISNUMBER(SEARCH(LISTS!$H$2:$H$26,$G3139)))+((LISTS!$I$2:$I$26&lt;&gt;"")*ISNUMBER(SEARCH(LISTS!$I$2:$I$26,$E3139)))),LISTS!$L$2:$L$26),"Concepto DIAN no mapeado a casilla automatica"),IF(LEFT($J3139,4)="TOPE","Control automatico DIAN: "&amp;$J3139,"Casilla automatica: "&amp;$J3139)))</f>
        <v/>
      </c>
    </row>
    <row r="3140">
      <c r="A3140" s="9" t="n"/>
      <c r="B3140" s="9" t="n"/>
      <c r="C3140" s="9" t="n"/>
      <c r="D3140" s="9" t="n"/>
      <c r="E3140" s="9" t="n"/>
      <c r="F3140" s="11" t="n"/>
      <c r="G3140" s="9" t="n"/>
      <c r="H3140" s="9" t="n"/>
      <c r="I3140" s="9">
        <f>IF(COUNTA($A3140:$H3140)=0,"",IF($J3140="OTRO","NO","SI"))</f>
        <v/>
      </c>
      <c r="J3140" s="9">
        <f>IF(COUNTA($A3140:$H3140)=0,"",IFERROR(LOOKUP(2,1/(((LISTS!$H$2:$H$26&lt;&gt;"")*ISNUMBER(SEARCH(LISTS!$H$2:$H$26,$G3140)))+((LISTS!$I$2:$I$26&lt;&gt;"")*ISNUMBER(SEARCH(LISTS!$I$2:$I$26,$E3140)))),LISTS!$K$2:$K$26),"OTRO"))</f>
        <v/>
      </c>
      <c r="K3140" s="11">
        <f>IF($I3140&lt;&gt;"SI",0,IFERROR($F3140,0))</f>
        <v/>
      </c>
      <c r="L3140" s="9">
        <f>IF(COUNTA($A3140:$H3140)=0,"",IF($J3140="OTRO",IFERROR(LOOKUP(2,1/(((LISTS!$H$2:$H$26&lt;&gt;"")*ISNUMBER(SEARCH(LISTS!$H$2:$H$26,$G3140)))+((LISTS!$I$2:$I$26&lt;&gt;"")*ISNUMBER(SEARCH(LISTS!$I$2:$I$26,$E3140)))),LISTS!$L$2:$L$26),"Concepto DIAN no mapeado a casilla automatica"),IF(LEFT($J3140,4)="TOPE","Control automatico DIAN: "&amp;$J3140,"Casilla automatica: "&amp;$J3140)))</f>
        <v/>
      </c>
    </row>
    <row r="3141">
      <c r="A3141" s="9" t="n"/>
      <c r="B3141" s="9" t="n"/>
      <c r="C3141" s="9" t="n"/>
      <c r="D3141" s="9" t="n"/>
      <c r="E3141" s="9" t="n"/>
      <c r="F3141" s="11" t="n"/>
      <c r="G3141" s="9" t="n"/>
      <c r="H3141" s="9" t="n"/>
      <c r="I3141" s="9">
        <f>IF(COUNTA($A3141:$H3141)=0,"",IF($J3141="OTRO","NO","SI"))</f>
        <v/>
      </c>
      <c r="J3141" s="9">
        <f>IF(COUNTA($A3141:$H3141)=0,"",IFERROR(LOOKUP(2,1/(((LISTS!$H$2:$H$26&lt;&gt;"")*ISNUMBER(SEARCH(LISTS!$H$2:$H$26,$G3141)))+((LISTS!$I$2:$I$26&lt;&gt;"")*ISNUMBER(SEARCH(LISTS!$I$2:$I$26,$E3141)))),LISTS!$K$2:$K$26),"OTRO"))</f>
        <v/>
      </c>
      <c r="K3141" s="11">
        <f>IF($I3141&lt;&gt;"SI",0,IFERROR($F3141,0))</f>
        <v/>
      </c>
      <c r="L3141" s="9">
        <f>IF(COUNTA($A3141:$H3141)=0,"",IF($J3141="OTRO",IFERROR(LOOKUP(2,1/(((LISTS!$H$2:$H$26&lt;&gt;"")*ISNUMBER(SEARCH(LISTS!$H$2:$H$26,$G3141)))+((LISTS!$I$2:$I$26&lt;&gt;"")*ISNUMBER(SEARCH(LISTS!$I$2:$I$26,$E3141)))),LISTS!$L$2:$L$26),"Concepto DIAN no mapeado a casilla automatica"),IF(LEFT($J3141,4)="TOPE","Control automatico DIAN: "&amp;$J3141,"Casilla automatica: "&amp;$J3141)))</f>
        <v/>
      </c>
    </row>
    <row r="3142">
      <c r="A3142" s="9" t="n"/>
      <c r="B3142" s="9" t="n"/>
      <c r="C3142" s="9" t="n"/>
      <c r="D3142" s="9" t="n"/>
      <c r="E3142" s="9" t="n"/>
      <c r="F3142" s="11" t="n"/>
      <c r="G3142" s="9" t="n"/>
      <c r="H3142" s="9" t="n"/>
      <c r="I3142" s="9">
        <f>IF(COUNTA($A3142:$H3142)=0,"",IF($J3142="OTRO","NO","SI"))</f>
        <v/>
      </c>
      <c r="J3142" s="9">
        <f>IF(COUNTA($A3142:$H3142)=0,"",IFERROR(LOOKUP(2,1/(((LISTS!$H$2:$H$26&lt;&gt;"")*ISNUMBER(SEARCH(LISTS!$H$2:$H$26,$G3142)))+((LISTS!$I$2:$I$26&lt;&gt;"")*ISNUMBER(SEARCH(LISTS!$I$2:$I$26,$E3142)))),LISTS!$K$2:$K$26),"OTRO"))</f>
        <v/>
      </c>
      <c r="K3142" s="11">
        <f>IF($I3142&lt;&gt;"SI",0,IFERROR($F3142,0))</f>
        <v/>
      </c>
      <c r="L3142" s="9">
        <f>IF(COUNTA($A3142:$H3142)=0,"",IF($J3142="OTRO",IFERROR(LOOKUP(2,1/(((LISTS!$H$2:$H$26&lt;&gt;"")*ISNUMBER(SEARCH(LISTS!$H$2:$H$26,$G3142)))+((LISTS!$I$2:$I$26&lt;&gt;"")*ISNUMBER(SEARCH(LISTS!$I$2:$I$26,$E3142)))),LISTS!$L$2:$L$26),"Concepto DIAN no mapeado a casilla automatica"),IF(LEFT($J3142,4)="TOPE","Control automatico DIAN: "&amp;$J3142,"Casilla automatica: "&amp;$J3142)))</f>
        <v/>
      </c>
    </row>
    <row r="3143">
      <c r="A3143" s="9" t="n"/>
      <c r="B3143" s="9" t="n"/>
      <c r="C3143" s="9" t="n"/>
      <c r="D3143" s="9" t="n"/>
      <c r="E3143" s="9" t="n"/>
      <c r="F3143" s="11" t="n"/>
      <c r="G3143" s="9" t="n"/>
      <c r="H3143" s="9" t="n"/>
      <c r="I3143" s="9">
        <f>IF(COUNTA($A3143:$H3143)=0,"",IF($J3143="OTRO","NO","SI"))</f>
        <v/>
      </c>
      <c r="J3143" s="9">
        <f>IF(COUNTA($A3143:$H3143)=0,"",IFERROR(LOOKUP(2,1/(((LISTS!$H$2:$H$26&lt;&gt;"")*ISNUMBER(SEARCH(LISTS!$H$2:$H$26,$G3143)))+((LISTS!$I$2:$I$26&lt;&gt;"")*ISNUMBER(SEARCH(LISTS!$I$2:$I$26,$E3143)))),LISTS!$K$2:$K$26),"OTRO"))</f>
        <v/>
      </c>
      <c r="K3143" s="11">
        <f>IF($I3143&lt;&gt;"SI",0,IFERROR($F3143,0))</f>
        <v/>
      </c>
      <c r="L3143" s="9">
        <f>IF(COUNTA($A3143:$H3143)=0,"",IF($J3143="OTRO",IFERROR(LOOKUP(2,1/(((LISTS!$H$2:$H$26&lt;&gt;"")*ISNUMBER(SEARCH(LISTS!$H$2:$H$26,$G3143)))+((LISTS!$I$2:$I$26&lt;&gt;"")*ISNUMBER(SEARCH(LISTS!$I$2:$I$26,$E3143)))),LISTS!$L$2:$L$26),"Concepto DIAN no mapeado a casilla automatica"),IF(LEFT($J3143,4)="TOPE","Control automatico DIAN: "&amp;$J3143,"Casilla automatica: "&amp;$J3143)))</f>
        <v/>
      </c>
    </row>
    <row r="3144">
      <c r="A3144" s="9" t="n"/>
      <c r="B3144" s="9" t="n"/>
      <c r="C3144" s="9" t="n"/>
      <c r="D3144" s="9" t="n"/>
      <c r="E3144" s="9" t="n"/>
      <c r="F3144" s="11" t="n"/>
      <c r="G3144" s="9" t="n"/>
      <c r="H3144" s="9" t="n"/>
      <c r="I3144" s="9">
        <f>IF(COUNTA($A3144:$H3144)=0,"",IF($J3144="OTRO","NO","SI"))</f>
        <v/>
      </c>
      <c r="J3144" s="9">
        <f>IF(COUNTA($A3144:$H3144)=0,"",IFERROR(LOOKUP(2,1/(((LISTS!$H$2:$H$26&lt;&gt;"")*ISNUMBER(SEARCH(LISTS!$H$2:$H$26,$G3144)))+((LISTS!$I$2:$I$26&lt;&gt;"")*ISNUMBER(SEARCH(LISTS!$I$2:$I$26,$E3144)))),LISTS!$K$2:$K$26),"OTRO"))</f>
        <v/>
      </c>
      <c r="K3144" s="11">
        <f>IF($I3144&lt;&gt;"SI",0,IFERROR($F3144,0))</f>
        <v/>
      </c>
      <c r="L3144" s="9">
        <f>IF(COUNTA($A3144:$H3144)=0,"",IF($J3144="OTRO",IFERROR(LOOKUP(2,1/(((LISTS!$H$2:$H$26&lt;&gt;"")*ISNUMBER(SEARCH(LISTS!$H$2:$H$26,$G3144)))+((LISTS!$I$2:$I$26&lt;&gt;"")*ISNUMBER(SEARCH(LISTS!$I$2:$I$26,$E3144)))),LISTS!$L$2:$L$26),"Concepto DIAN no mapeado a casilla automatica"),IF(LEFT($J3144,4)="TOPE","Control automatico DIAN: "&amp;$J3144,"Casilla automatica: "&amp;$J3144)))</f>
        <v/>
      </c>
    </row>
    <row r="3145">
      <c r="A3145" s="9" t="n"/>
      <c r="B3145" s="9" t="n"/>
      <c r="C3145" s="9" t="n"/>
      <c r="D3145" s="9" t="n"/>
      <c r="E3145" s="9" t="n"/>
      <c r="F3145" s="11" t="n"/>
      <c r="G3145" s="9" t="n"/>
      <c r="H3145" s="9" t="n"/>
      <c r="I3145" s="9">
        <f>IF(COUNTA($A3145:$H3145)=0,"",IF($J3145="OTRO","NO","SI"))</f>
        <v/>
      </c>
      <c r="J3145" s="9">
        <f>IF(COUNTA($A3145:$H3145)=0,"",IFERROR(LOOKUP(2,1/(((LISTS!$H$2:$H$26&lt;&gt;"")*ISNUMBER(SEARCH(LISTS!$H$2:$H$26,$G3145)))+((LISTS!$I$2:$I$26&lt;&gt;"")*ISNUMBER(SEARCH(LISTS!$I$2:$I$26,$E3145)))),LISTS!$K$2:$K$26),"OTRO"))</f>
        <v/>
      </c>
      <c r="K3145" s="11">
        <f>IF($I3145&lt;&gt;"SI",0,IFERROR($F3145,0))</f>
        <v/>
      </c>
      <c r="L3145" s="9">
        <f>IF(COUNTA($A3145:$H3145)=0,"",IF($J3145="OTRO",IFERROR(LOOKUP(2,1/(((LISTS!$H$2:$H$26&lt;&gt;"")*ISNUMBER(SEARCH(LISTS!$H$2:$H$26,$G3145)))+((LISTS!$I$2:$I$26&lt;&gt;"")*ISNUMBER(SEARCH(LISTS!$I$2:$I$26,$E3145)))),LISTS!$L$2:$L$26),"Concepto DIAN no mapeado a casilla automatica"),IF(LEFT($J3145,4)="TOPE","Control automatico DIAN: "&amp;$J3145,"Casilla automatica: "&amp;$J3145)))</f>
        <v/>
      </c>
    </row>
    <row r="3146">
      <c r="A3146" s="9" t="n"/>
      <c r="B3146" s="9" t="n"/>
      <c r="C3146" s="9" t="n"/>
      <c r="D3146" s="9" t="n"/>
      <c r="E3146" s="9" t="n"/>
      <c r="F3146" s="11" t="n"/>
      <c r="G3146" s="9" t="n"/>
      <c r="H3146" s="9" t="n"/>
      <c r="I3146" s="9">
        <f>IF(COUNTA($A3146:$H3146)=0,"",IF($J3146="OTRO","NO","SI"))</f>
        <v/>
      </c>
      <c r="J3146" s="9">
        <f>IF(COUNTA($A3146:$H3146)=0,"",IFERROR(LOOKUP(2,1/(((LISTS!$H$2:$H$26&lt;&gt;"")*ISNUMBER(SEARCH(LISTS!$H$2:$H$26,$G3146)))+((LISTS!$I$2:$I$26&lt;&gt;"")*ISNUMBER(SEARCH(LISTS!$I$2:$I$26,$E3146)))),LISTS!$K$2:$K$26),"OTRO"))</f>
        <v/>
      </c>
      <c r="K3146" s="11">
        <f>IF($I3146&lt;&gt;"SI",0,IFERROR($F3146,0))</f>
        <v/>
      </c>
      <c r="L3146" s="9">
        <f>IF(COUNTA($A3146:$H3146)=0,"",IF($J3146="OTRO",IFERROR(LOOKUP(2,1/(((LISTS!$H$2:$H$26&lt;&gt;"")*ISNUMBER(SEARCH(LISTS!$H$2:$H$26,$G3146)))+((LISTS!$I$2:$I$26&lt;&gt;"")*ISNUMBER(SEARCH(LISTS!$I$2:$I$26,$E3146)))),LISTS!$L$2:$L$26),"Concepto DIAN no mapeado a casilla automatica"),IF(LEFT($J3146,4)="TOPE","Control automatico DIAN: "&amp;$J3146,"Casilla automatica: "&amp;$J3146)))</f>
        <v/>
      </c>
    </row>
    <row r="3147">
      <c r="A3147" s="9" t="n"/>
      <c r="B3147" s="9" t="n"/>
      <c r="C3147" s="9" t="n"/>
      <c r="D3147" s="9" t="n"/>
      <c r="E3147" s="9" t="n"/>
      <c r="F3147" s="11" t="n"/>
      <c r="G3147" s="9" t="n"/>
      <c r="H3147" s="9" t="n"/>
      <c r="I3147" s="9">
        <f>IF(COUNTA($A3147:$H3147)=0,"",IF($J3147="OTRO","NO","SI"))</f>
        <v/>
      </c>
      <c r="J3147" s="9">
        <f>IF(COUNTA($A3147:$H3147)=0,"",IFERROR(LOOKUP(2,1/(((LISTS!$H$2:$H$26&lt;&gt;"")*ISNUMBER(SEARCH(LISTS!$H$2:$H$26,$G3147)))+((LISTS!$I$2:$I$26&lt;&gt;"")*ISNUMBER(SEARCH(LISTS!$I$2:$I$26,$E3147)))),LISTS!$K$2:$K$26),"OTRO"))</f>
        <v/>
      </c>
      <c r="K3147" s="11">
        <f>IF($I3147&lt;&gt;"SI",0,IFERROR($F3147,0))</f>
        <v/>
      </c>
      <c r="L3147" s="9">
        <f>IF(COUNTA($A3147:$H3147)=0,"",IF($J3147="OTRO",IFERROR(LOOKUP(2,1/(((LISTS!$H$2:$H$26&lt;&gt;"")*ISNUMBER(SEARCH(LISTS!$H$2:$H$26,$G3147)))+((LISTS!$I$2:$I$26&lt;&gt;"")*ISNUMBER(SEARCH(LISTS!$I$2:$I$26,$E3147)))),LISTS!$L$2:$L$26),"Concepto DIAN no mapeado a casilla automatica"),IF(LEFT($J3147,4)="TOPE","Control automatico DIAN: "&amp;$J3147,"Casilla automatica: "&amp;$J3147)))</f>
        <v/>
      </c>
    </row>
    <row r="3148">
      <c r="A3148" s="9" t="n"/>
      <c r="B3148" s="9" t="n"/>
      <c r="C3148" s="9" t="n"/>
      <c r="D3148" s="9" t="n"/>
      <c r="E3148" s="9" t="n"/>
      <c r="F3148" s="11" t="n"/>
      <c r="G3148" s="9" t="n"/>
      <c r="H3148" s="9" t="n"/>
      <c r="I3148" s="9">
        <f>IF(COUNTA($A3148:$H3148)=0,"",IF($J3148="OTRO","NO","SI"))</f>
        <v/>
      </c>
      <c r="J3148" s="9">
        <f>IF(COUNTA($A3148:$H3148)=0,"",IFERROR(LOOKUP(2,1/(((LISTS!$H$2:$H$26&lt;&gt;"")*ISNUMBER(SEARCH(LISTS!$H$2:$H$26,$G3148)))+((LISTS!$I$2:$I$26&lt;&gt;"")*ISNUMBER(SEARCH(LISTS!$I$2:$I$26,$E3148)))),LISTS!$K$2:$K$26),"OTRO"))</f>
        <v/>
      </c>
      <c r="K3148" s="11">
        <f>IF($I3148&lt;&gt;"SI",0,IFERROR($F3148,0))</f>
        <v/>
      </c>
      <c r="L3148" s="9">
        <f>IF(COUNTA($A3148:$H3148)=0,"",IF($J3148="OTRO",IFERROR(LOOKUP(2,1/(((LISTS!$H$2:$H$26&lt;&gt;"")*ISNUMBER(SEARCH(LISTS!$H$2:$H$26,$G3148)))+((LISTS!$I$2:$I$26&lt;&gt;"")*ISNUMBER(SEARCH(LISTS!$I$2:$I$26,$E3148)))),LISTS!$L$2:$L$26),"Concepto DIAN no mapeado a casilla automatica"),IF(LEFT($J3148,4)="TOPE","Control automatico DIAN: "&amp;$J3148,"Casilla automatica: "&amp;$J3148)))</f>
        <v/>
      </c>
    </row>
    <row r="3149">
      <c r="A3149" s="9" t="n"/>
      <c r="B3149" s="9" t="n"/>
      <c r="C3149" s="9" t="n"/>
      <c r="D3149" s="9" t="n"/>
      <c r="E3149" s="9" t="n"/>
      <c r="F3149" s="11" t="n"/>
      <c r="G3149" s="9" t="n"/>
      <c r="H3149" s="9" t="n"/>
      <c r="I3149" s="9">
        <f>IF(COUNTA($A3149:$H3149)=0,"",IF($J3149="OTRO","NO","SI"))</f>
        <v/>
      </c>
      <c r="J3149" s="9">
        <f>IF(COUNTA($A3149:$H3149)=0,"",IFERROR(LOOKUP(2,1/(((LISTS!$H$2:$H$26&lt;&gt;"")*ISNUMBER(SEARCH(LISTS!$H$2:$H$26,$G3149)))+((LISTS!$I$2:$I$26&lt;&gt;"")*ISNUMBER(SEARCH(LISTS!$I$2:$I$26,$E3149)))),LISTS!$K$2:$K$26),"OTRO"))</f>
        <v/>
      </c>
      <c r="K3149" s="11">
        <f>IF($I3149&lt;&gt;"SI",0,IFERROR($F3149,0))</f>
        <v/>
      </c>
      <c r="L3149" s="9">
        <f>IF(COUNTA($A3149:$H3149)=0,"",IF($J3149="OTRO",IFERROR(LOOKUP(2,1/(((LISTS!$H$2:$H$26&lt;&gt;"")*ISNUMBER(SEARCH(LISTS!$H$2:$H$26,$G3149)))+((LISTS!$I$2:$I$26&lt;&gt;"")*ISNUMBER(SEARCH(LISTS!$I$2:$I$26,$E3149)))),LISTS!$L$2:$L$26),"Concepto DIAN no mapeado a casilla automatica"),IF(LEFT($J3149,4)="TOPE","Control automatico DIAN: "&amp;$J3149,"Casilla automatica: "&amp;$J3149)))</f>
        <v/>
      </c>
    </row>
    <row r="3150">
      <c r="A3150" s="9" t="n"/>
      <c r="B3150" s="9" t="n"/>
      <c r="C3150" s="9" t="n"/>
      <c r="D3150" s="9" t="n"/>
      <c r="E3150" s="9" t="n"/>
      <c r="F3150" s="11" t="n"/>
      <c r="G3150" s="9" t="n"/>
      <c r="H3150" s="9" t="n"/>
      <c r="I3150" s="9">
        <f>IF(COUNTA($A3150:$H3150)=0,"",IF($J3150="OTRO","NO","SI"))</f>
        <v/>
      </c>
      <c r="J3150" s="9">
        <f>IF(COUNTA($A3150:$H3150)=0,"",IFERROR(LOOKUP(2,1/(((LISTS!$H$2:$H$26&lt;&gt;"")*ISNUMBER(SEARCH(LISTS!$H$2:$H$26,$G3150)))+((LISTS!$I$2:$I$26&lt;&gt;"")*ISNUMBER(SEARCH(LISTS!$I$2:$I$26,$E3150)))),LISTS!$K$2:$K$26),"OTRO"))</f>
        <v/>
      </c>
      <c r="K3150" s="11">
        <f>IF($I3150&lt;&gt;"SI",0,IFERROR($F3150,0))</f>
        <v/>
      </c>
      <c r="L3150" s="9">
        <f>IF(COUNTA($A3150:$H3150)=0,"",IF($J3150="OTRO",IFERROR(LOOKUP(2,1/(((LISTS!$H$2:$H$26&lt;&gt;"")*ISNUMBER(SEARCH(LISTS!$H$2:$H$26,$G3150)))+((LISTS!$I$2:$I$26&lt;&gt;"")*ISNUMBER(SEARCH(LISTS!$I$2:$I$26,$E3150)))),LISTS!$L$2:$L$26),"Concepto DIAN no mapeado a casilla automatica"),IF(LEFT($J3150,4)="TOPE","Control automatico DIAN: "&amp;$J3150,"Casilla automatica: "&amp;$J3150)))</f>
        <v/>
      </c>
    </row>
    <row r="3151">
      <c r="A3151" s="9" t="n"/>
      <c r="B3151" s="9" t="n"/>
      <c r="C3151" s="9" t="n"/>
      <c r="D3151" s="9" t="n"/>
      <c r="E3151" s="9" t="n"/>
      <c r="F3151" s="11" t="n"/>
      <c r="G3151" s="9" t="n"/>
      <c r="H3151" s="9" t="n"/>
      <c r="I3151" s="9">
        <f>IF(COUNTA($A3151:$H3151)=0,"",IF($J3151="OTRO","NO","SI"))</f>
        <v/>
      </c>
      <c r="J3151" s="9">
        <f>IF(COUNTA($A3151:$H3151)=0,"",IFERROR(LOOKUP(2,1/(((LISTS!$H$2:$H$26&lt;&gt;"")*ISNUMBER(SEARCH(LISTS!$H$2:$H$26,$G3151)))+((LISTS!$I$2:$I$26&lt;&gt;"")*ISNUMBER(SEARCH(LISTS!$I$2:$I$26,$E3151)))),LISTS!$K$2:$K$26),"OTRO"))</f>
        <v/>
      </c>
      <c r="K3151" s="11">
        <f>IF($I3151&lt;&gt;"SI",0,IFERROR($F3151,0))</f>
        <v/>
      </c>
      <c r="L3151" s="9">
        <f>IF(COUNTA($A3151:$H3151)=0,"",IF($J3151="OTRO",IFERROR(LOOKUP(2,1/(((LISTS!$H$2:$H$26&lt;&gt;"")*ISNUMBER(SEARCH(LISTS!$H$2:$H$26,$G3151)))+((LISTS!$I$2:$I$26&lt;&gt;"")*ISNUMBER(SEARCH(LISTS!$I$2:$I$26,$E3151)))),LISTS!$L$2:$L$26),"Concepto DIAN no mapeado a casilla automatica"),IF(LEFT($J3151,4)="TOPE","Control automatico DIAN: "&amp;$J3151,"Casilla automatica: "&amp;$J3151)))</f>
        <v/>
      </c>
    </row>
    <row r="3152">
      <c r="A3152" s="9" t="n"/>
      <c r="B3152" s="9" t="n"/>
      <c r="C3152" s="9" t="n"/>
      <c r="D3152" s="9" t="n"/>
      <c r="E3152" s="9" t="n"/>
      <c r="F3152" s="11" t="n"/>
      <c r="G3152" s="9" t="n"/>
      <c r="H3152" s="9" t="n"/>
      <c r="I3152" s="9">
        <f>IF(COUNTA($A3152:$H3152)=0,"",IF($J3152="OTRO","NO","SI"))</f>
        <v/>
      </c>
      <c r="J3152" s="9">
        <f>IF(COUNTA($A3152:$H3152)=0,"",IFERROR(LOOKUP(2,1/(((LISTS!$H$2:$H$26&lt;&gt;"")*ISNUMBER(SEARCH(LISTS!$H$2:$H$26,$G3152)))+((LISTS!$I$2:$I$26&lt;&gt;"")*ISNUMBER(SEARCH(LISTS!$I$2:$I$26,$E3152)))),LISTS!$K$2:$K$26),"OTRO"))</f>
        <v/>
      </c>
      <c r="K3152" s="11">
        <f>IF($I3152&lt;&gt;"SI",0,IFERROR($F3152,0))</f>
        <v/>
      </c>
      <c r="L3152" s="9">
        <f>IF(COUNTA($A3152:$H3152)=0,"",IF($J3152="OTRO",IFERROR(LOOKUP(2,1/(((LISTS!$H$2:$H$26&lt;&gt;"")*ISNUMBER(SEARCH(LISTS!$H$2:$H$26,$G3152)))+((LISTS!$I$2:$I$26&lt;&gt;"")*ISNUMBER(SEARCH(LISTS!$I$2:$I$26,$E3152)))),LISTS!$L$2:$L$26),"Concepto DIAN no mapeado a casilla automatica"),IF(LEFT($J3152,4)="TOPE","Control automatico DIAN: "&amp;$J3152,"Casilla automatica: "&amp;$J3152)))</f>
        <v/>
      </c>
    </row>
    <row r="3153">
      <c r="A3153" s="9" t="n"/>
      <c r="B3153" s="9" t="n"/>
      <c r="C3153" s="9" t="n"/>
      <c r="D3153" s="9" t="n"/>
      <c r="E3153" s="9" t="n"/>
      <c r="F3153" s="11" t="n"/>
      <c r="G3153" s="9" t="n"/>
      <c r="H3153" s="9" t="n"/>
      <c r="I3153" s="9">
        <f>IF(COUNTA($A3153:$H3153)=0,"",IF($J3153="OTRO","NO","SI"))</f>
        <v/>
      </c>
      <c r="J3153" s="9">
        <f>IF(COUNTA($A3153:$H3153)=0,"",IFERROR(LOOKUP(2,1/(((LISTS!$H$2:$H$26&lt;&gt;"")*ISNUMBER(SEARCH(LISTS!$H$2:$H$26,$G3153)))+((LISTS!$I$2:$I$26&lt;&gt;"")*ISNUMBER(SEARCH(LISTS!$I$2:$I$26,$E3153)))),LISTS!$K$2:$K$26),"OTRO"))</f>
        <v/>
      </c>
      <c r="K3153" s="11">
        <f>IF($I3153&lt;&gt;"SI",0,IFERROR($F3153,0))</f>
        <v/>
      </c>
      <c r="L3153" s="9">
        <f>IF(COUNTA($A3153:$H3153)=0,"",IF($J3153="OTRO",IFERROR(LOOKUP(2,1/(((LISTS!$H$2:$H$26&lt;&gt;"")*ISNUMBER(SEARCH(LISTS!$H$2:$H$26,$G3153)))+((LISTS!$I$2:$I$26&lt;&gt;"")*ISNUMBER(SEARCH(LISTS!$I$2:$I$26,$E3153)))),LISTS!$L$2:$L$26),"Concepto DIAN no mapeado a casilla automatica"),IF(LEFT($J3153,4)="TOPE","Control automatico DIAN: "&amp;$J3153,"Casilla automatica: "&amp;$J3153)))</f>
        <v/>
      </c>
    </row>
    <row r="3154">
      <c r="A3154" s="9" t="n"/>
      <c r="B3154" s="9" t="n"/>
      <c r="C3154" s="9" t="n"/>
      <c r="D3154" s="9" t="n"/>
      <c r="E3154" s="9" t="n"/>
      <c r="F3154" s="11" t="n"/>
      <c r="G3154" s="9" t="n"/>
      <c r="H3154" s="9" t="n"/>
      <c r="I3154" s="9">
        <f>IF(COUNTA($A3154:$H3154)=0,"",IF($J3154="OTRO","NO","SI"))</f>
        <v/>
      </c>
      <c r="J3154" s="9">
        <f>IF(COUNTA($A3154:$H3154)=0,"",IFERROR(LOOKUP(2,1/(((LISTS!$H$2:$H$26&lt;&gt;"")*ISNUMBER(SEARCH(LISTS!$H$2:$H$26,$G3154)))+((LISTS!$I$2:$I$26&lt;&gt;"")*ISNUMBER(SEARCH(LISTS!$I$2:$I$26,$E3154)))),LISTS!$K$2:$K$26),"OTRO"))</f>
        <v/>
      </c>
      <c r="K3154" s="11">
        <f>IF($I3154&lt;&gt;"SI",0,IFERROR($F3154,0))</f>
        <v/>
      </c>
      <c r="L3154" s="9">
        <f>IF(COUNTA($A3154:$H3154)=0,"",IF($J3154="OTRO",IFERROR(LOOKUP(2,1/(((LISTS!$H$2:$H$26&lt;&gt;"")*ISNUMBER(SEARCH(LISTS!$H$2:$H$26,$G3154)))+((LISTS!$I$2:$I$26&lt;&gt;"")*ISNUMBER(SEARCH(LISTS!$I$2:$I$26,$E3154)))),LISTS!$L$2:$L$26),"Concepto DIAN no mapeado a casilla automatica"),IF(LEFT($J3154,4)="TOPE","Control automatico DIAN: "&amp;$J3154,"Casilla automatica: "&amp;$J3154)))</f>
        <v/>
      </c>
    </row>
    <row r="3155">
      <c r="A3155" s="9" t="n"/>
      <c r="B3155" s="9" t="n"/>
      <c r="C3155" s="9" t="n"/>
      <c r="D3155" s="9" t="n"/>
      <c r="E3155" s="9" t="n"/>
      <c r="F3155" s="11" t="n"/>
      <c r="G3155" s="9" t="n"/>
      <c r="H3155" s="9" t="n"/>
      <c r="I3155" s="9">
        <f>IF(COUNTA($A3155:$H3155)=0,"",IF($J3155="OTRO","NO","SI"))</f>
        <v/>
      </c>
      <c r="J3155" s="9">
        <f>IF(COUNTA($A3155:$H3155)=0,"",IFERROR(LOOKUP(2,1/(((LISTS!$H$2:$H$26&lt;&gt;"")*ISNUMBER(SEARCH(LISTS!$H$2:$H$26,$G3155)))+((LISTS!$I$2:$I$26&lt;&gt;"")*ISNUMBER(SEARCH(LISTS!$I$2:$I$26,$E3155)))),LISTS!$K$2:$K$26),"OTRO"))</f>
        <v/>
      </c>
      <c r="K3155" s="11">
        <f>IF($I3155&lt;&gt;"SI",0,IFERROR($F3155,0))</f>
        <v/>
      </c>
      <c r="L3155" s="9">
        <f>IF(COUNTA($A3155:$H3155)=0,"",IF($J3155="OTRO",IFERROR(LOOKUP(2,1/(((LISTS!$H$2:$H$26&lt;&gt;"")*ISNUMBER(SEARCH(LISTS!$H$2:$H$26,$G3155)))+((LISTS!$I$2:$I$26&lt;&gt;"")*ISNUMBER(SEARCH(LISTS!$I$2:$I$26,$E3155)))),LISTS!$L$2:$L$26),"Concepto DIAN no mapeado a casilla automatica"),IF(LEFT($J3155,4)="TOPE","Control automatico DIAN: "&amp;$J3155,"Casilla automatica: "&amp;$J3155)))</f>
        <v/>
      </c>
    </row>
    <row r="3156">
      <c r="A3156" s="9" t="n"/>
      <c r="B3156" s="9" t="n"/>
      <c r="C3156" s="9" t="n"/>
      <c r="D3156" s="9" t="n"/>
      <c r="E3156" s="9" t="n"/>
      <c r="F3156" s="11" t="n"/>
      <c r="G3156" s="9" t="n"/>
      <c r="H3156" s="9" t="n"/>
      <c r="I3156" s="9">
        <f>IF(COUNTA($A3156:$H3156)=0,"",IF($J3156="OTRO","NO","SI"))</f>
        <v/>
      </c>
      <c r="J3156" s="9">
        <f>IF(COUNTA($A3156:$H3156)=0,"",IFERROR(LOOKUP(2,1/(((LISTS!$H$2:$H$26&lt;&gt;"")*ISNUMBER(SEARCH(LISTS!$H$2:$H$26,$G3156)))+((LISTS!$I$2:$I$26&lt;&gt;"")*ISNUMBER(SEARCH(LISTS!$I$2:$I$26,$E3156)))),LISTS!$K$2:$K$26),"OTRO"))</f>
        <v/>
      </c>
      <c r="K3156" s="11">
        <f>IF($I3156&lt;&gt;"SI",0,IFERROR($F3156,0))</f>
        <v/>
      </c>
      <c r="L3156" s="9">
        <f>IF(COUNTA($A3156:$H3156)=0,"",IF($J3156="OTRO",IFERROR(LOOKUP(2,1/(((LISTS!$H$2:$H$26&lt;&gt;"")*ISNUMBER(SEARCH(LISTS!$H$2:$H$26,$G3156)))+((LISTS!$I$2:$I$26&lt;&gt;"")*ISNUMBER(SEARCH(LISTS!$I$2:$I$26,$E3156)))),LISTS!$L$2:$L$26),"Concepto DIAN no mapeado a casilla automatica"),IF(LEFT($J3156,4)="TOPE","Control automatico DIAN: "&amp;$J3156,"Casilla automatica: "&amp;$J3156)))</f>
        <v/>
      </c>
    </row>
    <row r="3157">
      <c r="A3157" s="9" t="n"/>
      <c r="B3157" s="9" t="n"/>
      <c r="C3157" s="9" t="n"/>
      <c r="D3157" s="9" t="n"/>
      <c r="E3157" s="9" t="n"/>
      <c r="F3157" s="11" t="n"/>
      <c r="G3157" s="9" t="n"/>
      <c r="H3157" s="9" t="n"/>
      <c r="I3157" s="9">
        <f>IF(COUNTA($A3157:$H3157)=0,"",IF($J3157="OTRO","NO","SI"))</f>
        <v/>
      </c>
      <c r="J3157" s="9">
        <f>IF(COUNTA($A3157:$H3157)=0,"",IFERROR(LOOKUP(2,1/(((LISTS!$H$2:$H$26&lt;&gt;"")*ISNUMBER(SEARCH(LISTS!$H$2:$H$26,$G3157)))+((LISTS!$I$2:$I$26&lt;&gt;"")*ISNUMBER(SEARCH(LISTS!$I$2:$I$26,$E3157)))),LISTS!$K$2:$K$26),"OTRO"))</f>
        <v/>
      </c>
      <c r="K3157" s="11">
        <f>IF($I3157&lt;&gt;"SI",0,IFERROR($F3157,0))</f>
        <v/>
      </c>
      <c r="L3157" s="9">
        <f>IF(COUNTA($A3157:$H3157)=0,"",IF($J3157="OTRO",IFERROR(LOOKUP(2,1/(((LISTS!$H$2:$H$26&lt;&gt;"")*ISNUMBER(SEARCH(LISTS!$H$2:$H$26,$G3157)))+((LISTS!$I$2:$I$26&lt;&gt;"")*ISNUMBER(SEARCH(LISTS!$I$2:$I$26,$E3157)))),LISTS!$L$2:$L$26),"Concepto DIAN no mapeado a casilla automatica"),IF(LEFT($J3157,4)="TOPE","Control automatico DIAN: "&amp;$J3157,"Casilla automatica: "&amp;$J3157)))</f>
        <v/>
      </c>
    </row>
    <row r="3158">
      <c r="A3158" s="9" t="n"/>
      <c r="B3158" s="9" t="n"/>
      <c r="C3158" s="9" t="n"/>
      <c r="D3158" s="9" t="n"/>
      <c r="E3158" s="9" t="n"/>
      <c r="F3158" s="11" t="n"/>
      <c r="G3158" s="9" t="n"/>
      <c r="H3158" s="9" t="n"/>
      <c r="I3158" s="9">
        <f>IF(COUNTA($A3158:$H3158)=0,"",IF($J3158="OTRO","NO","SI"))</f>
        <v/>
      </c>
      <c r="J3158" s="9">
        <f>IF(COUNTA($A3158:$H3158)=0,"",IFERROR(LOOKUP(2,1/(((LISTS!$H$2:$H$26&lt;&gt;"")*ISNUMBER(SEARCH(LISTS!$H$2:$H$26,$G3158)))+((LISTS!$I$2:$I$26&lt;&gt;"")*ISNUMBER(SEARCH(LISTS!$I$2:$I$26,$E3158)))),LISTS!$K$2:$K$26),"OTRO"))</f>
        <v/>
      </c>
      <c r="K3158" s="11">
        <f>IF($I3158&lt;&gt;"SI",0,IFERROR($F3158,0))</f>
        <v/>
      </c>
      <c r="L3158" s="9">
        <f>IF(COUNTA($A3158:$H3158)=0,"",IF($J3158="OTRO",IFERROR(LOOKUP(2,1/(((LISTS!$H$2:$H$26&lt;&gt;"")*ISNUMBER(SEARCH(LISTS!$H$2:$H$26,$G3158)))+((LISTS!$I$2:$I$26&lt;&gt;"")*ISNUMBER(SEARCH(LISTS!$I$2:$I$26,$E3158)))),LISTS!$L$2:$L$26),"Concepto DIAN no mapeado a casilla automatica"),IF(LEFT($J3158,4)="TOPE","Control automatico DIAN: "&amp;$J3158,"Casilla automatica: "&amp;$J3158)))</f>
        <v/>
      </c>
    </row>
    <row r="3159">
      <c r="A3159" s="9" t="n"/>
      <c r="B3159" s="9" t="n"/>
      <c r="C3159" s="9" t="n"/>
      <c r="D3159" s="9" t="n"/>
      <c r="E3159" s="9" t="n"/>
      <c r="F3159" s="11" t="n"/>
      <c r="G3159" s="9" t="n"/>
      <c r="H3159" s="9" t="n"/>
      <c r="I3159" s="9">
        <f>IF(COUNTA($A3159:$H3159)=0,"",IF($J3159="OTRO","NO","SI"))</f>
        <v/>
      </c>
      <c r="J3159" s="9">
        <f>IF(COUNTA($A3159:$H3159)=0,"",IFERROR(LOOKUP(2,1/(((LISTS!$H$2:$H$26&lt;&gt;"")*ISNUMBER(SEARCH(LISTS!$H$2:$H$26,$G3159)))+((LISTS!$I$2:$I$26&lt;&gt;"")*ISNUMBER(SEARCH(LISTS!$I$2:$I$26,$E3159)))),LISTS!$K$2:$K$26),"OTRO"))</f>
        <v/>
      </c>
      <c r="K3159" s="11">
        <f>IF($I3159&lt;&gt;"SI",0,IFERROR($F3159,0))</f>
        <v/>
      </c>
      <c r="L3159" s="9">
        <f>IF(COUNTA($A3159:$H3159)=0,"",IF($J3159="OTRO",IFERROR(LOOKUP(2,1/(((LISTS!$H$2:$H$26&lt;&gt;"")*ISNUMBER(SEARCH(LISTS!$H$2:$H$26,$G3159)))+((LISTS!$I$2:$I$26&lt;&gt;"")*ISNUMBER(SEARCH(LISTS!$I$2:$I$26,$E3159)))),LISTS!$L$2:$L$26),"Concepto DIAN no mapeado a casilla automatica"),IF(LEFT($J3159,4)="TOPE","Control automatico DIAN: "&amp;$J3159,"Casilla automatica: "&amp;$J3159)))</f>
        <v/>
      </c>
    </row>
    <row r="3160">
      <c r="A3160" s="9" t="n"/>
      <c r="B3160" s="9" t="n"/>
      <c r="C3160" s="9" t="n"/>
      <c r="D3160" s="9" t="n"/>
      <c r="E3160" s="9" t="n"/>
      <c r="F3160" s="11" t="n"/>
      <c r="G3160" s="9" t="n"/>
      <c r="H3160" s="9" t="n"/>
      <c r="I3160" s="9">
        <f>IF(COUNTA($A3160:$H3160)=0,"",IF($J3160="OTRO","NO","SI"))</f>
        <v/>
      </c>
      <c r="J3160" s="9">
        <f>IF(COUNTA($A3160:$H3160)=0,"",IFERROR(LOOKUP(2,1/(((LISTS!$H$2:$H$26&lt;&gt;"")*ISNUMBER(SEARCH(LISTS!$H$2:$H$26,$G3160)))+((LISTS!$I$2:$I$26&lt;&gt;"")*ISNUMBER(SEARCH(LISTS!$I$2:$I$26,$E3160)))),LISTS!$K$2:$K$26),"OTRO"))</f>
        <v/>
      </c>
      <c r="K3160" s="11">
        <f>IF($I3160&lt;&gt;"SI",0,IFERROR($F3160,0))</f>
        <v/>
      </c>
      <c r="L3160" s="9">
        <f>IF(COUNTA($A3160:$H3160)=0,"",IF($J3160="OTRO",IFERROR(LOOKUP(2,1/(((LISTS!$H$2:$H$26&lt;&gt;"")*ISNUMBER(SEARCH(LISTS!$H$2:$H$26,$G3160)))+((LISTS!$I$2:$I$26&lt;&gt;"")*ISNUMBER(SEARCH(LISTS!$I$2:$I$26,$E3160)))),LISTS!$L$2:$L$26),"Concepto DIAN no mapeado a casilla automatica"),IF(LEFT($J3160,4)="TOPE","Control automatico DIAN: "&amp;$J3160,"Casilla automatica: "&amp;$J3160)))</f>
        <v/>
      </c>
    </row>
    <row r="3161">
      <c r="A3161" s="9" t="n"/>
      <c r="B3161" s="9" t="n"/>
      <c r="C3161" s="9" t="n"/>
      <c r="D3161" s="9" t="n"/>
      <c r="E3161" s="9" t="n"/>
      <c r="F3161" s="11" t="n"/>
      <c r="G3161" s="9" t="n"/>
      <c r="H3161" s="9" t="n"/>
      <c r="I3161" s="9">
        <f>IF(COUNTA($A3161:$H3161)=0,"",IF($J3161="OTRO","NO","SI"))</f>
        <v/>
      </c>
      <c r="J3161" s="9">
        <f>IF(COUNTA($A3161:$H3161)=0,"",IFERROR(LOOKUP(2,1/(((LISTS!$H$2:$H$26&lt;&gt;"")*ISNUMBER(SEARCH(LISTS!$H$2:$H$26,$G3161)))+((LISTS!$I$2:$I$26&lt;&gt;"")*ISNUMBER(SEARCH(LISTS!$I$2:$I$26,$E3161)))),LISTS!$K$2:$K$26),"OTRO"))</f>
        <v/>
      </c>
      <c r="K3161" s="11">
        <f>IF($I3161&lt;&gt;"SI",0,IFERROR($F3161,0))</f>
        <v/>
      </c>
      <c r="L3161" s="9">
        <f>IF(COUNTA($A3161:$H3161)=0,"",IF($J3161="OTRO",IFERROR(LOOKUP(2,1/(((LISTS!$H$2:$H$26&lt;&gt;"")*ISNUMBER(SEARCH(LISTS!$H$2:$H$26,$G3161)))+((LISTS!$I$2:$I$26&lt;&gt;"")*ISNUMBER(SEARCH(LISTS!$I$2:$I$26,$E3161)))),LISTS!$L$2:$L$26),"Concepto DIAN no mapeado a casilla automatica"),IF(LEFT($J3161,4)="TOPE","Control automatico DIAN: "&amp;$J3161,"Casilla automatica: "&amp;$J3161)))</f>
        <v/>
      </c>
    </row>
    <row r="3162">
      <c r="A3162" s="9" t="n"/>
      <c r="B3162" s="9" t="n"/>
      <c r="C3162" s="9" t="n"/>
      <c r="D3162" s="9" t="n"/>
      <c r="E3162" s="9" t="n"/>
      <c r="F3162" s="11" t="n"/>
      <c r="G3162" s="9" t="n"/>
      <c r="H3162" s="9" t="n"/>
      <c r="I3162" s="9">
        <f>IF(COUNTA($A3162:$H3162)=0,"",IF($J3162="OTRO","NO","SI"))</f>
        <v/>
      </c>
      <c r="J3162" s="9">
        <f>IF(COUNTA($A3162:$H3162)=0,"",IFERROR(LOOKUP(2,1/(((LISTS!$H$2:$H$26&lt;&gt;"")*ISNUMBER(SEARCH(LISTS!$H$2:$H$26,$G3162)))+((LISTS!$I$2:$I$26&lt;&gt;"")*ISNUMBER(SEARCH(LISTS!$I$2:$I$26,$E3162)))),LISTS!$K$2:$K$26),"OTRO"))</f>
        <v/>
      </c>
      <c r="K3162" s="11">
        <f>IF($I3162&lt;&gt;"SI",0,IFERROR($F3162,0))</f>
        <v/>
      </c>
      <c r="L3162" s="9">
        <f>IF(COUNTA($A3162:$H3162)=0,"",IF($J3162="OTRO",IFERROR(LOOKUP(2,1/(((LISTS!$H$2:$H$26&lt;&gt;"")*ISNUMBER(SEARCH(LISTS!$H$2:$H$26,$G3162)))+((LISTS!$I$2:$I$26&lt;&gt;"")*ISNUMBER(SEARCH(LISTS!$I$2:$I$26,$E3162)))),LISTS!$L$2:$L$26),"Concepto DIAN no mapeado a casilla automatica"),IF(LEFT($J3162,4)="TOPE","Control automatico DIAN: "&amp;$J3162,"Casilla automatica: "&amp;$J3162)))</f>
        <v/>
      </c>
    </row>
    <row r="3163">
      <c r="A3163" s="9" t="n"/>
      <c r="B3163" s="9" t="n"/>
      <c r="C3163" s="9" t="n"/>
      <c r="D3163" s="9" t="n"/>
      <c r="E3163" s="9" t="n"/>
      <c r="F3163" s="11" t="n"/>
      <c r="G3163" s="9" t="n"/>
      <c r="H3163" s="9" t="n"/>
      <c r="I3163" s="9">
        <f>IF(COUNTA($A3163:$H3163)=0,"",IF($J3163="OTRO","NO","SI"))</f>
        <v/>
      </c>
      <c r="J3163" s="9">
        <f>IF(COUNTA($A3163:$H3163)=0,"",IFERROR(LOOKUP(2,1/(((LISTS!$H$2:$H$26&lt;&gt;"")*ISNUMBER(SEARCH(LISTS!$H$2:$H$26,$G3163)))+((LISTS!$I$2:$I$26&lt;&gt;"")*ISNUMBER(SEARCH(LISTS!$I$2:$I$26,$E3163)))),LISTS!$K$2:$K$26),"OTRO"))</f>
        <v/>
      </c>
      <c r="K3163" s="11">
        <f>IF($I3163&lt;&gt;"SI",0,IFERROR($F3163,0))</f>
        <v/>
      </c>
      <c r="L3163" s="9">
        <f>IF(COUNTA($A3163:$H3163)=0,"",IF($J3163="OTRO",IFERROR(LOOKUP(2,1/(((LISTS!$H$2:$H$26&lt;&gt;"")*ISNUMBER(SEARCH(LISTS!$H$2:$H$26,$G3163)))+((LISTS!$I$2:$I$26&lt;&gt;"")*ISNUMBER(SEARCH(LISTS!$I$2:$I$26,$E3163)))),LISTS!$L$2:$L$26),"Concepto DIAN no mapeado a casilla automatica"),IF(LEFT($J3163,4)="TOPE","Control automatico DIAN: "&amp;$J3163,"Casilla automatica: "&amp;$J3163)))</f>
        <v/>
      </c>
    </row>
    <row r="3164">
      <c r="A3164" s="9" t="n"/>
      <c r="B3164" s="9" t="n"/>
      <c r="C3164" s="9" t="n"/>
      <c r="D3164" s="9" t="n"/>
      <c r="E3164" s="9" t="n"/>
      <c r="F3164" s="11" t="n"/>
      <c r="G3164" s="9" t="n"/>
      <c r="H3164" s="9" t="n"/>
      <c r="I3164" s="9">
        <f>IF(COUNTA($A3164:$H3164)=0,"",IF($J3164="OTRO","NO","SI"))</f>
        <v/>
      </c>
      <c r="J3164" s="9">
        <f>IF(COUNTA($A3164:$H3164)=0,"",IFERROR(LOOKUP(2,1/(((LISTS!$H$2:$H$26&lt;&gt;"")*ISNUMBER(SEARCH(LISTS!$H$2:$H$26,$G3164)))+((LISTS!$I$2:$I$26&lt;&gt;"")*ISNUMBER(SEARCH(LISTS!$I$2:$I$26,$E3164)))),LISTS!$K$2:$K$26),"OTRO"))</f>
        <v/>
      </c>
      <c r="K3164" s="11">
        <f>IF($I3164&lt;&gt;"SI",0,IFERROR($F3164,0))</f>
        <v/>
      </c>
      <c r="L3164" s="9">
        <f>IF(COUNTA($A3164:$H3164)=0,"",IF($J3164="OTRO",IFERROR(LOOKUP(2,1/(((LISTS!$H$2:$H$26&lt;&gt;"")*ISNUMBER(SEARCH(LISTS!$H$2:$H$26,$G3164)))+((LISTS!$I$2:$I$26&lt;&gt;"")*ISNUMBER(SEARCH(LISTS!$I$2:$I$26,$E3164)))),LISTS!$L$2:$L$26),"Concepto DIAN no mapeado a casilla automatica"),IF(LEFT($J3164,4)="TOPE","Control automatico DIAN: "&amp;$J3164,"Casilla automatica: "&amp;$J3164)))</f>
        <v/>
      </c>
    </row>
    <row r="3165">
      <c r="A3165" s="9" t="n"/>
      <c r="B3165" s="9" t="n"/>
      <c r="C3165" s="9" t="n"/>
      <c r="D3165" s="9" t="n"/>
      <c r="E3165" s="9" t="n"/>
      <c r="F3165" s="11" t="n"/>
      <c r="G3165" s="9" t="n"/>
      <c r="H3165" s="9" t="n"/>
      <c r="I3165" s="9">
        <f>IF(COUNTA($A3165:$H3165)=0,"",IF($J3165="OTRO","NO","SI"))</f>
        <v/>
      </c>
      <c r="J3165" s="9">
        <f>IF(COUNTA($A3165:$H3165)=0,"",IFERROR(LOOKUP(2,1/(((LISTS!$H$2:$H$26&lt;&gt;"")*ISNUMBER(SEARCH(LISTS!$H$2:$H$26,$G3165)))+((LISTS!$I$2:$I$26&lt;&gt;"")*ISNUMBER(SEARCH(LISTS!$I$2:$I$26,$E3165)))),LISTS!$K$2:$K$26),"OTRO"))</f>
        <v/>
      </c>
      <c r="K3165" s="11">
        <f>IF($I3165&lt;&gt;"SI",0,IFERROR($F3165,0))</f>
        <v/>
      </c>
      <c r="L3165" s="9">
        <f>IF(COUNTA($A3165:$H3165)=0,"",IF($J3165="OTRO",IFERROR(LOOKUP(2,1/(((LISTS!$H$2:$H$26&lt;&gt;"")*ISNUMBER(SEARCH(LISTS!$H$2:$H$26,$G3165)))+((LISTS!$I$2:$I$26&lt;&gt;"")*ISNUMBER(SEARCH(LISTS!$I$2:$I$26,$E3165)))),LISTS!$L$2:$L$26),"Concepto DIAN no mapeado a casilla automatica"),IF(LEFT($J3165,4)="TOPE","Control automatico DIAN: "&amp;$J3165,"Casilla automatica: "&amp;$J3165)))</f>
        <v/>
      </c>
    </row>
    <row r="3166">
      <c r="A3166" s="9" t="n"/>
      <c r="B3166" s="9" t="n"/>
      <c r="C3166" s="9" t="n"/>
      <c r="D3166" s="9" t="n"/>
      <c r="E3166" s="9" t="n"/>
      <c r="F3166" s="11" t="n"/>
      <c r="G3166" s="9" t="n"/>
      <c r="H3166" s="9" t="n"/>
      <c r="I3166" s="9">
        <f>IF(COUNTA($A3166:$H3166)=0,"",IF($J3166="OTRO","NO","SI"))</f>
        <v/>
      </c>
      <c r="J3166" s="9">
        <f>IF(COUNTA($A3166:$H3166)=0,"",IFERROR(LOOKUP(2,1/(((LISTS!$H$2:$H$26&lt;&gt;"")*ISNUMBER(SEARCH(LISTS!$H$2:$H$26,$G3166)))+((LISTS!$I$2:$I$26&lt;&gt;"")*ISNUMBER(SEARCH(LISTS!$I$2:$I$26,$E3166)))),LISTS!$K$2:$K$26),"OTRO"))</f>
        <v/>
      </c>
      <c r="K3166" s="11">
        <f>IF($I3166&lt;&gt;"SI",0,IFERROR($F3166,0))</f>
        <v/>
      </c>
      <c r="L3166" s="9">
        <f>IF(COUNTA($A3166:$H3166)=0,"",IF($J3166="OTRO",IFERROR(LOOKUP(2,1/(((LISTS!$H$2:$H$26&lt;&gt;"")*ISNUMBER(SEARCH(LISTS!$H$2:$H$26,$G3166)))+((LISTS!$I$2:$I$26&lt;&gt;"")*ISNUMBER(SEARCH(LISTS!$I$2:$I$26,$E3166)))),LISTS!$L$2:$L$26),"Concepto DIAN no mapeado a casilla automatica"),IF(LEFT($J3166,4)="TOPE","Control automatico DIAN: "&amp;$J3166,"Casilla automatica: "&amp;$J3166)))</f>
        <v/>
      </c>
    </row>
    <row r="3167">
      <c r="A3167" s="9" t="n"/>
      <c r="B3167" s="9" t="n"/>
      <c r="C3167" s="9" t="n"/>
      <c r="D3167" s="9" t="n"/>
      <c r="E3167" s="9" t="n"/>
      <c r="F3167" s="11" t="n"/>
      <c r="G3167" s="9" t="n"/>
      <c r="H3167" s="9" t="n"/>
      <c r="I3167" s="9">
        <f>IF(COUNTA($A3167:$H3167)=0,"",IF($J3167="OTRO","NO","SI"))</f>
        <v/>
      </c>
      <c r="J3167" s="9">
        <f>IF(COUNTA($A3167:$H3167)=0,"",IFERROR(LOOKUP(2,1/(((LISTS!$H$2:$H$26&lt;&gt;"")*ISNUMBER(SEARCH(LISTS!$H$2:$H$26,$G3167)))+((LISTS!$I$2:$I$26&lt;&gt;"")*ISNUMBER(SEARCH(LISTS!$I$2:$I$26,$E3167)))),LISTS!$K$2:$K$26),"OTRO"))</f>
        <v/>
      </c>
      <c r="K3167" s="11">
        <f>IF($I3167&lt;&gt;"SI",0,IFERROR($F3167,0))</f>
        <v/>
      </c>
      <c r="L3167" s="9">
        <f>IF(COUNTA($A3167:$H3167)=0,"",IF($J3167="OTRO",IFERROR(LOOKUP(2,1/(((LISTS!$H$2:$H$26&lt;&gt;"")*ISNUMBER(SEARCH(LISTS!$H$2:$H$26,$G3167)))+((LISTS!$I$2:$I$26&lt;&gt;"")*ISNUMBER(SEARCH(LISTS!$I$2:$I$26,$E3167)))),LISTS!$L$2:$L$26),"Concepto DIAN no mapeado a casilla automatica"),IF(LEFT($J3167,4)="TOPE","Control automatico DIAN: "&amp;$J3167,"Casilla automatica: "&amp;$J3167)))</f>
        <v/>
      </c>
    </row>
    <row r="3168">
      <c r="A3168" s="9" t="n"/>
      <c r="B3168" s="9" t="n"/>
      <c r="C3168" s="9" t="n"/>
      <c r="D3168" s="9" t="n"/>
      <c r="E3168" s="9" t="n"/>
      <c r="F3168" s="11" t="n"/>
      <c r="G3168" s="9" t="n"/>
      <c r="H3168" s="9" t="n"/>
      <c r="I3168" s="9">
        <f>IF(COUNTA($A3168:$H3168)=0,"",IF($J3168="OTRO","NO","SI"))</f>
        <v/>
      </c>
      <c r="J3168" s="9">
        <f>IF(COUNTA($A3168:$H3168)=0,"",IFERROR(LOOKUP(2,1/(((LISTS!$H$2:$H$26&lt;&gt;"")*ISNUMBER(SEARCH(LISTS!$H$2:$H$26,$G3168)))+((LISTS!$I$2:$I$26&lt;&gt;"")*ISNUMBER(SEARCH(LISTS!$I$2:$I$26,$E3168)))),LISTS!$K$2:$K$26),"OTRO"))</f>
        <v/>
      </c>
      <c r="K3168" s="11">
        <f>IF($I3168&lt;&gt;"SI",0,IFERROR($F3168,0))</f>
        <v/>
      </c>
      <c r="L3168" s="9">
        <f>IF(COUNTA($A3168:$H3168)=0,"",IF($J3168="OTRO",IFERROR(LOOKUP(2,1/(((LISTS!$H$2:$H$26&lt;&gt;"")*ISNUMBER(SEARCH(LISTS!$H$2:$H$26,$G3168)))+((LISTS!$I$2:$I$26&lt;&gt;"")*ISNUMBER(SEARCH(LISTS!$I$2:$I$26,$E3168)))),LISTS!$L$2:$L$26),"Concepto DIAN no mapeado a casilla automatica"),IF(LEFT($J3168,4)="TOPE","Control automatico DIAN: "&amp;$J3168,"Casilla automatica: "&amp;$J3168)))</f>
        <v/>
      </c>
    </row>
    <row r="3169">
      <c r="A3169" s="9" t="n"/>
      <c r="B3169" s="9" t="n"/>
      <c r="C3169" s="9" t="n"/>
      <c r="D3169" s="9" t="n"/>
      <c r="E3169" s="9" t="n"/>
      <c r="F3169" s="11" t="n"/>
      <c r="G3169" s="9" t="n"/>
      <c r="H3169" s="9" t="n"/>
      <c r="I3169" s="9">
        <f>IF(COUNTA($A3169:$H3169)=0,"",IF($J3169="OTRO","NO","SI"))</f>
        <v/>
      </c>
      <c r="J3169" s="9">
        <f>IF(COUNTA($A3169:$H3169)=0,"",IFERROR(LOOKUP(2,1/(((LISTS!$H$2:$H$26&lt;&gt;"")*ISNUMBER(SEARCH(LISTS!$H$2:$H$26,$G3169)))+((LISTS!$I$2:$I$26&lt;&gt;"")*ISNUMBER(SEARCH(LISTS!$I$2:$I$26,$E3169)))),LISTS!$K$2:$K$26),"OTRO"))</f>
        <v/>
      </c>
      <c r="K3169" s="11">
        <f>IF($I3169&lt;&gt;"SI",0,IFERROR($F3169,0))</f>
        <v/>
      </c>
      <c r="L3169" s="9">
        <f>IF(COUNTA($A3169:$H3169)=0,"",IF($J3169="OTRO",IFERROR(LOOKUP(2,1/(((LISTS!$H$2:$H$26&lt;&gt;"")*ISNUMBER(SEARCH(LISTS!$H$2:$H$26,$G3169)))+((LISTS!$I$2:$I$26&lt;&gt;"")*ISNUMBER(SEARCH(LISTS!$I$2:$I$26,$E3169)))),LISTS!$L$2:$L$26),"Concepto DIAN no mapeado a casilla automatica"),IF(LEFT($J3169,4)="TOPE","Control automatico DIAN: "&amp;$J3169,"Casilla automatica: "&amp;$J3169)))</f>
        <v/>
      </c>
    </row>
    <row r="3170">
      <c r="A3170" s="9" t="n"/>
      <c r="B3170" s="9" t="n"/>
      <c r="C3170" s="9" t="n"/>
      <c r="D3170" s="9" t="n"/>
      <c r="E3170" s="9" t="n"/>
      <c r="F3170" s="11" t="n"/>
      <c r="G3170" s="9" t="n"/>
      <c r="H3170" s="9" t="n"/>
      <c r="I3170" s="9">
        <f>IF(COUNTA($A3170:$H3170)=0,"",IF($J3170="OTRO","NO","SI"))</f>
        <v/>
      </c>
      <c r="J3170" s="9">
        <f>IF(COUNTA($A3170:$H3170)=0,"",IFERROR(LOOKUP(2,1/(((LISTS!$H$2:$H$26&lt;&gt;"")*ISNUMBER(SEARCH(LISTS!$H$2:$H$26,$G3170)))+((LISTS!$I$2:$I$26&lt;&gt;"")*ISNUMBER(SEARCH(LISTS!$I$2:$I$26,$E3170)))),LISTS!$K$2:$K$26),"OTRO"))</f>
        <v/>
      </c>
      <c r="K3170" s="11">
        <f>IF($I3170&lt;&gt;"SI",0,IFERROR($F3170,0))</f>
        <v/>
      </c>
      <c r="L3170" s="9">
        <f>IF(COUNTA($A3170:$H3170)=0,"",IF($J3170="OTRO",IFERROR(LOOKUP(2,1/(((LISTS!$H$2:$H$26&lt;&gt;"")*ISNUMBER(SEARCH(LISTS!$H$2:$H$26,$G3170)))+((LISTS!$I$2:$I$26&lt;&gt;"")*ISNUMBER(SEARCH(LISTS!$I$2:$I$26,$E3170)))),LISTS!$L$2:$L$26),"Concepto DIAN no mapeado a casilla automatica"),IF(LEFT($J3170,4)="TOPE","Control automatico DIAN: "&amp;$J3170,"Casilla automatica: "&amp;$J3170)))</f>
        <v/>
      </c>
    </row>
    <row r="3171">
      <c r="A3171" s="9" t="n"/>
      <c r="B3171" s="9" t="n"/>
      <c r="C3171" s="9" t="n"/>
      <c r="D3171" s="9" t="n"/>
      <c r="E3171" s="9" t="n"/>
      <c r="F3171" s="11" t="n"/>
      <c r="G3171" s="9" t="n"/>
      <c r="H3171" s="9" t="n"/>
      <c r="I3171" s="9">
        <f>IF(COUNTA($A3171:$H3171)=0,"",IF($J3171="OTRO","NO","SI"))</f>
        <v/>
      </c>
      <c r="J3171" s="9">
        <f>IF(COUNTA($A3171:$H3171)=0,"",IFERROR(LOOKUP(2,1/(((LISTS!$H$2:$H$26&lt;&gt;"")*ISNUMBER(SEARCH(LISTS!$H$2:$H$26,$G3171)))+((LISTS!$I$2:$I$26&lt;&gt;"")*ISNUMBER(SEARCH(LISTS!$I$2:$I$26,$E3171)))),LISTS!$K$2:$K$26),"OTRO"))</f>
        <v/>
      </c>
      <c r="K3171" s="11">
        <f>IF($I3171&lt;&gt;"SI",0,IFERROR($F3171,0))</f>
        <v/>
      </c>
      <c r="L3171" s="9">
        <f>IF(COUNTA($A3171:$H3171)=0,"",IF($J3171="OTRO",IFERROR(LOOKUP(2,1/(((LISTS!$H$2:$H$26&lt;&gt;"")*ISNUMBER(SEARCH(LISTS!$H$2:$H$26,$G3171)))+((LISTS!$I$2:$I$26&lt;&gt;"")*ISNUMBER(SEARCH(LISTS!$I$2:$I$26,$E3171)))),LISTS!$L$2:$L$26),"Concepto DIAN no mapeado a casilla automatica"),IF(LEFT($J3171,4)="TOPE","Control automatico DIAN: "&amp;$J3171,"Casilla automatica: "&amp;$J3171)))</f>
        <v/>
      </c>
    </row>
    <row r="3172">
      <c r="A3172" s="9" t="n"/>
      <c r="B3172" s="9" t="n"/>
      <c r="C3172" s="9" t="n"/>
      <c r="D3172" s="9" t="n"/>
      <c r="E3172" s="9" t="n"/>
      <c r="F3172" s="11" t="n"/>
      <c r="G3172" s="9" t="n"/>
      <c r="H3172" s="9" t="n"/>
      <c r="I3172" s="9">
        <f>IF(COUNTA($A3172:$H3172)=0,"",IF($J3172="OTRO","NO","SI"))</f>
        <v/>
      </c>
      <c r="J3172" s="9">
        <f>IF(COUNTA($A3172:$H3172)=0,"",IFERROR(LOOKUP(2,1/(((LISTS!$H$2:$H$26&lt;&gt;"")*ISNUMBER(SEARCH(LISTS!$H$2:$H$26,$G3172)))+((LISTS!$I$2:$I$26&lt;&gt;"")*ISNUMBER(SEARCH(LISTS!$I$2:$I$26,$E3172)))),LISTS!$K$2:$K$26),"OTRO"))</f>
        <v/>
      </c>
      <c r="K3172" s="11">
        <f>IF($I3172&lt;&gt;"SI",0,IFERROR($F3172,0))</f>
        <v/>
      </c>
      <c r="L3172" s="9">
        <f>IF(COUNTA($A3172:$H3172)=0,"",IF($J3172="OTRO",IFERROR(LOOKUP(2,1/(((LISTS!$H$2:$H$26&lt;&gt;"")*ISNUMBER(SEARCH(LISTS!$H$2:$H$26,$G3172)))+((LISTS!$I$2:$I$26&lt;&gt;"")*ISNUMBER(SEARCH(LISTS!$I$2:$I$26,$E3172)))),LISTS!$L$2:$L$26),"Concepto DIAN no mapeado a casilla automatica"),IF(LEFT($J3172,4)="TOPE","Control automatico DIAN: "&amp;$J3172,"Casilla automatica: "&amp;$J3172)))</f>
        <v/>
      </c>
    </row>
    <row r="3173">
      <c r="A3173" s="9" t="n"/>
      <c r="B3173" s="9" t="n"/>
      <c r="C3173" s="9" t="n"/>
      <c r="D3173" s="9" t="n"/>
      <c r="E3173" s="9" t="n"/>
      <c r="F3173" s="11" t="n"/>
      <c r="G3173" s="9" t="n"/>
      <c r="H3173" s="9" t="n"/>
      <c r="I3173" s="9">
        <f>IF(COUNTA($A3173:$H3173)=0,"",IF($J3173="OTRO","NO","SI"))</f>
        <v/>
      </c>
      <c r="J3173" s="9">
        <f>IF(COUNTA($A3173:$H3173)=0,"",IFERROR(LOOKUP(2,1/(((LISTS!$H$2:$H$26&lt;&gt;"")*ISNUMBER(SEARCH(LISTS!$H$2:$H$26,$G3173)))+((LISTS!$I$2:$I$26&lt;&gt;"")*ISNUMBER(SEARCH(LISTS!$I$2:$I$26,$E3173)))),LISTS!$K$2:$K$26),"OTRO"))</f>
        <v/>
      </c>
      <c r="K3173" s="11">
        <f>IF($I3173&lt;&gt;"SI",0,IFERROR($F3173,0))</f>
        <v/>
      </c>
      <c r="L3173" s="9">
        <f>IF(COUNTA($A3173:$H3173)=0,"",IF($J3173="OTRO",IFERROR(LOOKUP(2,1/(((LISTS!$H$2:$H$26&lt;&gt;"")*ISNUMBER(SEARCH(LISTS!$H$2:$H$26,$G3173)))+((LISTS!$I$2:$I$26&lt;&gt;"")*ISNUMBER(SEARCH(LISTS!$I$2:$I$26,$E3173)))),LISTS!$L$2:$L$26),"Concepto DIAN no mapeado a casilla automatica"),IF(LEFT($J3173,4)="TOPE","Control automatico DIAN: "&amp;$J3173,"Casilla automatica: "&amp;$J3173)))</f>
        <v/>
      </c>
    </row>
    <row r="3174">
      <c r="A3174" s="9" t="n"/>
      <c r="B3174" s="9" t="n"/>
      <c r="C3174" s="9" t="n"/>
      <c r="D3174" s="9" t="n"/>
      <c r="E3174" s="9" t="n"/>
      <c r="F3174" s="11" t="n"/>
      <c r="G3174" s="9" t="n"/>
      <c r="H3174" s="9" t="n"/>
      <c r="I3174" s="9">
        <f>IF(COUNTA($A3174:$H3174)=0,"",IF($J3174="OTRO","NO","SI"))</f>
        <v/>
      </c>
      <c r="J3174" s="9">
        <f>IF(COUNTA($A3174:$H3174)=0,"",IFERROR(LOOKUP(2,1/(((LISTS!$H$2:$H$26&lt;&gt;"")*ISNUMBER(SEARCH(LISTS!$H$2:$H$26,$G3174)))+((LISTS!$I$2:$I$26&lt;&gt;"")*ISNUMBER(SEARCH(LISTS!$I$2:$I$26,$E3174)))),LISTS!$K$2:$K$26),"OTRO"))</f>
        <v/>
      </c>
      <c r="K3174" s="11">
        <f>IF($I3174&lt;&gt;"SI",0,IFERROR($F3174,0))</f>
        <v/>
      </c>
      <c r="L3174" s="9">
        <f>IF(COUNTA($A3174:$H3174)=0,"",IF($J3174="OTRO",IFERROR(LOOKUP(2,1/(((LISTS!$H$2:$H$26&lt;&gt;"")*ISNUMBER(SEARCH(LISTS!$H$2:$H$26,$G3174)))+((LISTS!$I$2:$I$26&lt;&gt;"")*ISNUMBER(SEARCH(LISTS!$I$2:$I$26,$E3174)))),LISTS!$L$2:$L$26),"Concepto DIAN no mapeado a casilla automatica"),IF(LEFT($J3174,4)="TOPE","Control automatico DIAN: "&amp;$J3174,"Casilla automatica: "&amp;$J3174)))</f>
        <v/>
      </c>
    </row>
    <row r="3175">
      <c r="A3175" s="9" t="n"/>
      <c r="B3175" s="9" t="n"/>
      <c r="C3175" s="9" t="n"/>
      <c r="D3175" s="9" t="n"/>
      <c r="E3175" s="9" t="n"/>
      <c r="F3175" s="11" t="n"/>
      <c r="G3175" s="9" t="n"/>
      <c r="H3175" s="9" t="n"/>
      <c r="I3175" s="9">
        <f>IF(COUNTA($A3175:$H3175)=0,"",IF($J3175="OTRO","NO","SI"))</f>
        <v/>
      </c>
      <c r="J3175" s="9">
        <f>IF(COUNTA($A3175:$H3175)=0,"",IFERROR(LOOKUP(2,1/(((LISTS!$H$2:$H$26&lt;&gt;"")*ISNUMBER(SEARCH(LISTS!$H$2:$H$26,$G3175)))+((LISTS!$I$2:$I$26&lt;&gt;"")*ISNUMBER(SEARCH(LISTS!$I$2:$I$26,$E3175)))),LISTS!$K$2:$K$26),"OTRO"))</f>
        <v/>
      </c>
      <c r="K3175" s="11">
        <f>IF($I3175&lt;&gt;"SI",0,IFERROR($F3175,0))</f>
        <v/>
      </c>
      <c r="L3175" s="9">
        <f>IF(COUNTA($A3175:$H3175)=0,"",IF($J3175="OTRO",IFERROR(LOOKUP(2,1/(((LISTS!$H$2:$H$26&lt;&gt;"")*ISNUMBER(SEARCH(LISTS!$H$2:$H$26,$G3175)))+((LISTS!$I$2:$I$26&lt;&gt;"")*ISNUMBER(SEARCH(LISTS!$I$2:$I$26,$E3175)))),LISTS!$L$2:$L$26),"Concepto DIAN no mapeado a casilla automatica"),IF(LEFT($J3175,4)="TOPE","Control automatico DIAN: "&amp;$J3175,"Casilla automatica: "&amp;$J3175)))</f>
        <v/>
      </c>
    </row>
    <row r="3176">
      <c r="A3176" s="9" t="n"/>
      <c r="B3176" s="9" t="n"/>
      <c r="C3176" s="9" t="n"/>
      <c r="D3176" s="9" t="n"/>
      <c r="E3176" s="9" t="n"/>
      <c r="F3176" s="11" t="n"/>
      <c r="G3176" s="9" t="n"/>
      <c r="H3176" s="9" t="n"/>
      <c r="I3176" s="9">
        <f>IF(COUNTA($A3176:$H3176)=0,"",IF($J3176="OTRO","NO","SI"))</f>
        <v/>
      </c>
      <c r="J3176" s="9">
        <f>IF(COUNTA($A3176:$H3176)=0,"",IFERROR(LOOKUP(2,1/(((LISTS!$H$2:$H$26&lt;&gt;"")*ISNUMBER(SEARCH(LISTS!$H$2:$H$26,$G3176)))+((LISTS!$I$2:$I$26&lt;&gt;"")*ISNUMBER(SEARCH(LISTS!$I$2:$I$26,$E3176)))),LISTS!$K$2:$K$26),"OTRO"))</f>
        <v/>
      </c>
      <c r="K3176" s="11">
        <f>IF($I3176&lt;&gt;"SI",0,IFERROR($F3176,0))</f>
        <v/>
      </c>
      <c r="L3176" s="9">
        <f>IF(COUNTA($A3176:$H3176)=0,"",IF($J3176="OTRO",IFERROR(LOOKUP(2,1/(((LISTS!$H$2:$H$26&lt;&gt;"")*ISNUMBER(SEARCH(LISTS!$H$2:$H$26,$G3176)))+((LISTS!$I$2:$I$26&lt;&gt;"")*ISNUMBER(SEARCH(LISTS!$I$2:$I$26,$E3176)))),LISTS!$L$2:$L$26),"Concepto DIAN no mapeado a casilla automatica"),IF(LEFT($J3176,4)="TOPE","Control automatico DIAN: "&amp;$J3176,"Casilla automatica: "&amp;$J3176)))</f>
        <v/>
      </c>
    </row>
    <row r="3177">
      <c r="A3177" s="9" t="n"/>
      <c r="B3177" s="9" t="n"/>
      <c r="C3177" s="9" t="n"/>
      <c r="D3177" s="9" t="n"/>
      <c r="E3177" s="9" t="n"/>
      <c r="F3177" s="11" t="n"/>
      <c r="G3177" s="9" t="n"/>
      <c r="H3177" s="9" t="n"/>
      <c r="I3177" s="9">
        <f>IF(COUNTA($A3177:$H3177)=0,"",IF($J3177="OTRO","NO","SI"))</f>
        <v/>
      </c>
      <c r="J3177" s="9">
        <f>IF(COUNTA($A3177:$H3177)=0,"",IFERROR(LOOKUP(2,1/(((LISTS!$H$2:$H$26&lt;&gt;"")*ISNUMBER(SEARCH(LISTS!$H$2:$H$26,$G3177)))+((LISTS!$I$2:$I$26&lt;&gt;"")*ISNUMBER(SEARCH(LISTS!$I$2:$I$26,$E3177)))),LISTS!$K$2:$K$26),"OTRO"))</f>
        <v/>
      </c>
      <c r="K3177" s="11">
        <f>IF($I3177&lt;&gt;"SI",0,IFERROR($F3177,0))</f>
        <v/>
      </c>
      <c r="L3177" s="9">
        <f>IF(COUNTA($A3177:$H3177)=0,"",IF($J3177="OTRO",IFERROR(LOOKUP(2,1/(((LISTS!$H$2:$H$26&lt;&gt;"")*ISNUMBER(SEARCH(LISTS!$H$2:$H$26,$G3177)))+((LISTS!$I$2:$I$26&lt;&gt;"")*ISNUMBER(SEARCH(LISTS!$I$2:$I$26,$E3177)))),LISTS!$L$2:$L$26),"Concepto DIAN no mapeado a casilla automatica"),IF(LEFT($J3177,4)="TOPE","Control automatico DIAN: "&amp;$J3177,"Casilla automatica: "&amp;$J3177)))</f>
        <v/>
      </c>
    </row>
    <row r="3178">
      <c r="A3178" s="9" t="n"/>
      <c r="B3178" s="9" t="n"/>
      <c r="C3178" s="9" t="n"/>
      <c r="D3178" s="9" t="n"/>
      <c r="E3178" s="9" t="n"/>
      <c r="F3178" s="11" t="n"/>
      <c r="G3178" s="9" t="n"/>
      <c r="H3178" s="9" t="n"/>
      <c r="I3178" s="9">
        <f>IF(COUNTA($A3178:$H3178)=0,"",IF($J3178="OTRO","NO","SI"))</f>
        <v/>
      </c>
      <c r="J3178" s="9">
        <f>IF(COUNTA($A3178:$H3178)=0,"",IFERROR(LOOKUP(2,1/(((LISTS!$H$2:$H$26&lt;&gt;"")*ISNUMBER(SEARCH(LISTS!$H$2:$H$26,$G3178)))+((LISTS!$I$2:$I$26&lt;&gt;"")*ISNUMBER(SEARCH(LISTS!$I$2:$I$26,$E3178)))),LISTS!$K$2:$K$26),"OTRO"))</f>
        <v/>
      </c>
      <c r="K3178" s="11">
        <f>IF($I3178&lt;&gt;"SI",0,IFERROR($F3178,0))</f>
        <v/>
      </c>
      <c r="L3178" s="9">
        <f>IF(COUNTA($A3178:$H3178)=0,"",IF($J3178="OTRO",IFERROR(LOOKUP(2,1/(((LISTS!$H$2:$H$26&lt;&gt;"")*ISNUMBER(SEARCH(LISTS!$H$2:$H$26,$G3178)))+((LISTS!$I$2:$I$26&lt;&gt;"")*ISNUMBER(SEARCH(LISTS!$I$2:$I$26,$E3178)))),LISTS!$L$2:$L$26),"Concepto DIAN no mapeado a casilla automatica"),IF(LEFT($J3178,4)="TOPE","Control automatico DIAN: "&amp;$J3178,"Casilla automatica: "&amp;$J3178)))</f>
        <v/>
      </c>
    </row>
    <row r="3179">
      <c r="A3179" s="9" t="n"/>
      <c r="B3179" s="9" t="n"/>
      <c r="C3179" s="9" t="n"/>
      <c r="D3179" s="9" t="n"/>
      <c r="E3179" s="9" t="n"/>
      <c r="F3179" s="11" t="n"/>
      <c r="G3179" s="9" t="n"/>
      <c r="H3179" s="9" t="n"/>
      <c r="I3179" s="9">
        <f>IF(COUNTA($A3179:$H3179)=0,"",IF($J3179="OTRO","NO","SI"))</f>
        <v/>
      </c>
      <c r="J3179" s="9">
        <f>IF(COUNTA($A3179:$H3179)=0,"",IFERROR(LOOKUP(2,1/(((LISTS!$H$2:$H$26&lt;&gt;"")*ISNUMBER(SEARCH(LISTS!$H$2:$H$26,$G3179)))+((LISTS!$I$2:$I$26&lt;&gt;"")*ISNUMBER(SEARCH(LISTS!$I$2:$I$26,$E3179)))),LISTS!$K$2:$K$26),"OTRO"))</f>
        <v/>
      </c>
      <c r="K3179" s="11">
        <f>IF($I3179&lt;&gt;"SI",0,IFERROR($F3179,0))</f>
        <v/>
      </c>
      <c r="L3179" s="9">
        <f>IF(COUNTA($A3179:$H3179)=0,"",IF($J3179="OTRO",IFERROR(LOOKUP(2,1/(((LISTS!$H$2:$H$26&lt;&gt;"")*ISNUMBER(SEARCH(LISTS!$H$2:$H$26,$G3179)))+((LISTS!$I$2:$I$26&lt;&gt;"")*ISNUMBER(SEARCH(LISTS!$I$2:$I$26,$E3179)))),LISTS!$L$2:$L$26),"Concepto DIAN no mapeado a casilla automatica"),IF(LEFT($J3179,4)="TOPE","Control automatico DIAN: "&amp;$J3179,"Casilla automatica: "&amp;$J3179)))</f>
        <v/>
      </c>
    </row>
    <row r="3180">
      <c r="A3180" s="9" t="n"/>
      <c r="B3180" s="9" t="n"/>
      <c r="C3180" s="9" t="n"/>
      <c r="D3180" s="9" t="n"/>
      <c r="E3180" s="9" t="n"/>
      <c r="F3180" s="11" t="n"/>
      <c r="G3180" s="9" t="n"/>
      <c r="H3180" s="9" t="n"/>
      <c r="I3180" s="9">
        <f>IF(COUNTA($A3180:$H3180)=0,"",IF($J3180="OTRO","NO","SI"))</f>
        <v/>
      </c>
      <c r="J3180" s="9">
        <f>IF(COUNTA($A3180:$H3180)=0,"",IFERROR(LOOKUP(2,1/(((LISTS!$H$2:$H$26&lt;&gt;"")*ISNUMBER(SEARCH(LISTS!$H$2:$H$26,$G3180)))+((LISTS!$I$2:$I$26&lt;&gt;"")*ISNUMBER(SEARCH(LISTS!$I$2:$I$26,$E3180)))),LISTS!$K$2:$K$26),"OTRO"))</f>
        <v/>
      </c>
      <c r="K3180" s="11">
        <f>IF($I3180&lt;&gt;"SI",0,IFERROR($F3180,0))</f>
        <v/>
      </c>
      <c r="L3180" s="9">
        <f>IF(COUNTA($A3180:$H3180)=0,"",IF($J3180="OTRO",IFERROR(LOOKUP(2,1/(((LISTS!$H$2:$H$26&lt;&gt;"")*ISNUMBER(SEARCH(LISTS!$H$2:$H$26,$G3180)))+((LISTS!$I$2:$I$26&lt;&gt;"")*ISNUMBER(SEARCH(LISTS!$I$2:$I$26,$E3180)))),LISTS!$L$2:$L$26),"Concepto DIAN no mapeado a casilla automatica"),IF(LEFT($J3180,4)="TOPE","Control automatico DIAN: "&amp;$J3180,"Casilla automatica: "&amp;$J3180)))</f>
        <v/>
      </c>
    </row>
    <row r="3181">
      <c r="A3181" s="9" t="n"/>
      <c r="B3181" s="9" t="n"/>
      <c r="C3181" s="9" t="n"/>
      <c r="D3181" s="9" t="n"/>
      <c r="E3181" s="9" t="n"/>
      <c r="F3181" s="11" t="n"/>
      <c r="G3181" s="9" t="n"/>
      <c r="H3181" s="9" t="n"/>
      <c r="I3181" s="9">
        <f>IF(COUNTA($A3181:$H3181)=0,"",IF($J3181="OTRO","NO","SI"))</f>
        <v/>
      </c>
      <c r="J3181" s="9">
        <f>IF(COUNTA($A3181:$H3181)=0,"",IFERROR(LOOKUP(2,1/(((LISTS!$H$2:$H$26&lt;&gt;"")*ISNUMBER(SEARCH(LISTS!$H$2:$H$26,$G3181)))+((LISTS!$I$2:$I$26&lt;&gt;"")*ISNUMBER(SEARCH(LISTS!$I$2:$I$26,$E3181)))),LISTS!$K$2:$K$26),"OTRO"))</f>
        <v/>
      </c>
      <c r="K3181" s="11">
        <f>IF($I3181&lt;&gt;"SI",0,IFERROR($F3181,0))</f>
        <v/>
      </c>
      <c r="L3181" s="9">
        <f>IF(COUNTA($A3181:$H3181)=0,"",IF($J3181="OTRO",IFERROR(LOOKUP(2,1/(((LISTS!$H$2:$H$26&lt;&gt;"")*ISNUMBER(SEARCH(LISTS!$H$2:$H$26,$G3181)))+((LISTS!$I$2:$I$26&lt;&gt;"")*ISNUMBER(SEARCH(LISTS!$I$2:$I$26,$E3181)))),LISTS!$L$2:$L$26),"Concepto DIAN no mapeado a casilla automatica"),IF(LEFT($J3181,4)="TOPE","Control automatico DIAN: "&amp;$J3181,"Casilla automatica: "&amp;$J3181)))</f>
        <v/>
      </c>
    </row>
    <row r="3182">
      <c r="A3182" s="9" t="n"/>
      <c r="B3182" s="9" t="n"/>
      <c r="C3182" s="9" t="n"/>
      <c r="D3182" s="9" t="n"/>
      <c r="E3182" s="9" t="n"/>
      <c r="F3182" s="11" t="n"/>
      <c r="G3182" s="9" t="n"/>
      <c r="H3182" s="9" t="n"/>
      <c r="I3182" s="9">
        <f>IF(COUNTA($A3182:$H3182)=0,"",IF($J3182="OTRO","NO","SI"))</f>
        <v/>
      </c>
      <c r="J3182" s="9">
        <f>IF(COUNTA($A3182:$H3182)=0,"",IFERROR(LOOKUP(2,1/(((LISTS!$H$2:$H$26&lt;&gt;"")*ISNUMBER(SEARCH(LISTS!$H$2:$H$26,$G3182)))+((LISTS!$I$2:$I$26&lt;&gt;"")*ISNUMBER(SEARCH(LISTS!$I$2:$I$26,$E3182)))),LISTS!$K$2:$K$26),"OTRO"))</f>
        <v/>
      </c>
      <c r="K3182" s="11">
        <f>IF($I3182&lt;&gt;"SI",0,IFERROR($F3182,0))</f>
        <v/>
      </c>
      <c r="L3182" s="9">
        <f>IF(COUNTA($A3182:$H3182)=0,"",IF($J3182="OTRO",IFERROR(LOOKUP(2,1/(((LISTS!$H$2:$H$26&lt;&gt;"")*ISNUMBER(SEARCH(LISTS!$H$2:$H$26,$G3182)))+((LISTS!$I$2:$I$26&lt;&gt;"")*ISNUMBER(SEARCH(LISTS!$I$2:$I$26,$E3182)))),LISTS!$L$2:$L$26),"Concepto DIAN no mapeado a casilla automatica"),IF(LEFT($J3182,4)="TOPE","Control automatico DIAN: "&amp;$J3182,"Casilla automatica: "&amp;$J3182)))</f>
        <v/>
      </c>
    </row>
    <row r="3183">
      <c r="A3183" s="9" t="n"/>
      <c r="B3183" s="9" t="n"/>
      <c r="C3183" s="9" t="n"/>
      <c r="D3183" s="9" t="n"/>
      <c r="E3183" s="9" t="n"/>
      <c r="F3183" s="11" t="n"/>
      <c r="G3183" s="9" t="n"/>
      <c r="H3183" s="9" t="n"/>
      <c r="I3183" s="9">
        <f>IF(COUNTA($A3183:$H3183)=0,"",IF($J3183="OTRO","NO","SI"))</f>
        <v/>
      </c>
      <c r="J3183" s="9">
        <f>IF(COUNTA($A3183:$H3183)=0,"",IFERROR(LOOKUP(2,1/(((LISTS!$H$2:$H$26&lt;&gt;"")*ISNUMBER(SEARCH(LISTS!$H$2:$H$26,$G3183)))+((LISTS!$I$2:$I$26&lt;&gt;"")*ISNUMBER(SEARCH(LISTS!$I$2:$I$26,$E3183)))),LISTS!$K$2:$K$26),"OTRO"))</f>
        <v/>
      </c>
      <c r="K3183" s="11">
        <f>IF($I3183&lt;&gt;"SI",0,IFERROR($F3183,0))</f>
        <v/>
      </c>
      <c r="L3183" s="9">
        <f>IF(COUNTA($A3183:$H3183)=0,"",IF($J3183="OTRO",IFERROR(LOOKUP(2,1/(((LISTS!$H$2:$H$26&lt;&gt;"")*ISNUMBER(SEARCH(LISTS!$H$2:$H$26,$G3183)))+((LISTS!$I$2:$I$26&lt;&gt;"")*ISNUMBER(SEARCH(LISTS!$I$2:$I$26,$E3183)))),LISTS!$L$2:$L$26),"Concepto DIAN no mapeado a casilla automatica"),IF(LEFT($J3183,4)="TOPE","Control automatico DIAN: "&amp;$J3183,"Casilla automatica: "&amp;$J3183)))</f>
        <v/>
      </c>
    </row>
    <row r="3184">
      <c r="A3184" s="9" t="n"/>
      <c r="B3184" s="9" t="n"/>
      <c r="C3184" s="9" t="n"/>
      <c r="D3184" s="9" t="n"/>
      <c r="E3184" s="9" t="n"/>
      <c r="F3184" s="11" t="n"/>
      <c r="G3184" s="9" t="n"/>
      <c r="H3184" s="9" t="n"/>
      <c r="I3184" s="9">
        <f>IF(COUNTA($A3184:$H3184)=0,"",IF($J3184="OTRO","NO","SI"))</f>
        <v/>
      </c>
      <c r="J3184" s="9">
        <f>IF(COUNTA($A3184:$H3184)=0,"",IFERROR(LOOKUP(2,1/(((LISTS!$H$2:$H$26&lt;&gt;"")*ISNUMBER(SEARCH(LISTS!$H$2:$H$26,$G3184)))+((LISTS!$I$2:$I$26&lt;&gt;"")*ISNUMBER(SEARCH(LISTS!$I$2:$I$26,$E3184)))),LISTS!$K$2:$K$26),"OTRO"))</f>
        <v/>
      </c>
      <c r="K3184" s="11">
        <f>IF($I3184&lt;&gt;"SI",0,IFERROR($F3184,0))</f>
        <v/>
      </c>
      <c r="L3184" s="9">
        <f>IF(COUNTA($A3184:$H3184)=0,"",IF($J3184="OTRO",IFERROR(LOOKUP(2,1/(((LISTS!$H$2:$H$26&lt;&gt;"")*ISNUMBER(SEARCH(LISTS!$H$2:$H$26,$G3184)))+((LISTS!$I$2:$I$26&lt;&gt;"")*ISNUMBER(SEARCH(LISTS!$I$2:$I$26,$E3184)))),LISTS!$L$2:$L$26),"Concepto DIAN no mapeado a casilla automatica"),IF(LEFT($J3184,4)="TOPE","Control automatico DIAN: "&amp;$J3184,"Casilla automatica: "&amp;$J3184)))</f>
        <v/>
      </c>
    </row>
    <row r="3185">
      <c r="A3185" s="9" t="n"/>
      <c r="B3185" s="9" t="n"/>
      <c r="C3185" s="9" t="n"/>
      <c r="D3185" s="9" t="n"/>
      <c r="E3185" s="9" t="n"/>
      <c r="F3185" s="11" t="n"/>
      <c r="G3185" s="9" t="n"/>
      <c r="H3185" s="9" t="n"/>
      <c r="I3185" s="9">
        <f>IF(COUNTA($A3185:$H3185)=0,"",IF($J3185="OTRO","NO","SI"))</f>
        <v/>
      </c>
      <c r="J3185" s="9">
        <f>IF(COUNTA($A3185:$H3185)=0,"",IFERROR(LOOKUP(2,1/(((LISTS!$H$2:$H$26&lt;&gt;"")*ISNUMBER(SEARCH(LISTS!$H$2:$H$26,$G3185)))+((LISTS!$I$2:$I$26&lt;&gt;"")*ISNUMBER(SEARCH(LISTS!$I$2:$I$26,$E3185)))),LISTS!$K$2:$K$26),"OTRO"))</f>
        <v/>
      </c>
      <c r="K3185" s="11">
        <f>IF($I3185&lt;&gt;"SI",0,IFERROR($F3185,0))</f>
        <v/>
      </c>
      <c r="L3185" s="9">
        <f>IF(COUNTA($A3185:$H3185)=0,"",IF($J3185="OTRO",IFERROR(LOOKUP(2,1/(((LISTS!$H$2:$H$26&lt;&gt;"")*ISNUMBER(SEARCH(LISTS!$H$2:$H$26,$G3185)))+((LISTS!$I$2:$I$26&lt;&gt;"")*ISNUMBER(SEARCH(LISTS!$I$2:$I$26,$E3185)))),LISTS!$L$2:$L$26),"Concepto DIAN no mapeado a casilla automatica"),IF(LEFT($J3185,4)="TOPE","Control automatico DIAN: "&amp;$J3185,"Casilla automatica: "&amp;$J3185)))</f>
        <v/>
      </c>
    </row>
    <row r="3186">
      <c r="A3186" s="9" t="n"/>
      <c r="B3186" s="9" t="n"/>
      <c r="C3186" s="9" t="n"/>
      <c r="D3186" s="9" t="n"/>
      <c r="E3186" s="9" t="n"/>
      <c r="F3186" s="11" t="n"/>
      <c r="G3186" s="9" t="n"/>
      <c r="H3186" s="9" t="n"/>
      <c r="I3186" s="9">
        <f>IF(COUNTA($A3186:$H3186)=0,"",IF($J3186="OTRO","NO","SI"))</f>
        <v/>
      </c>
      <c r="J3186" s="9">
        <f>IF(COUNTA($A3186:$H3186)=0,"",IFERROR(LOOKUP(2,1/(((LISTS!$H$2:$H$26&lt;&gt;"")*ISNUMBER(SEARCH(LISTS!$H$2:$H$26,$G3186)))+((LISTS!$I$2:$I$26&lt;&gt;"")*ISNUMBER(SEARCH(LISTS!$I$2:$I$26,$E3186)))),LISTS!$K$2:$K$26),"OTRO"))</f>
        <v/>
      </c>
      <c r="K3186" s="11">
        <f>IF($I3186&lt;&gt;"SI",0,IFERROR($F3186,0))</f>
        <v/>
      </c>
      <c r="L3186" s="9">
        <f>IF(COUNTA($A3186:$H3186)=0,"",IF($J3186="OTRO",IFERROR(LOOKUP(2,1/(((LISTS!$H$2:$H$26&lt;&gt;"")*ISNUMBER(SEARCH(LISTS!$H$2:$H$26,$G3186)))+((LISTS!$I$2:$I$26&lt;&gt;"")*ISNUMBER(SEARCH(LISTS!$I$2:$I$26,$E3186)))),LISTS!$L$2:$L$26),"Concepto DIAN no mapeado a casilla automatica"),IF(LEFT($J3186,4)="TOPE","Control automatico DIAN: "&amp;$J3186,"Casilla automatica: "&amp;$J3186)))</f>
        <v/>
      </c>
    </row>
    <row r="3187">
      <c r="A3187" s="9" t="n"/>
      <c r="B3187" s="9" t="n"/>
      <c r="C3187" s="9" t="n"/>
      <c r="D3187" s="9" t="n"/>
      <c r="E3187" s="9" t="n"/>
      <c r="F3187" s="11" t="n"/>
      <c r="G3187" s="9" t="n"/>
      <c r="H3187" s="9" t="n"/>
      <c r="I3187" s="9">
        <f>IF(COUNTA($A3187:$H3187)=0,"",IF($J3187="OTRO","NO","SI"))</f>
        <v/>
      </c>
      <c r="J3187" s="9">
        <f>IF(COUNTA($A3187:$H3187)=0,"",IFERROR(LOOKUP(2,1/(((LISTS!$H$2:$H$26&lt;&gt;"")*ISNUMBER(SEARCH(LISTS!$H$2:$H$26,$G3187)))+((LISTS!$I$2:$I$26&lt;&gt;"")*ISNUMBER(SEARCH(LISTS!$I$2:$I$26,$E3187)))),LISTS!$K$2:$K$26),"OTRO"))</f>
        <v/>
      </c>
      <c r="K3187" s="11">
        <f>IF($I3187&lt;&gt;"SI",0,IFERROR($F3187,0))</f>
        <v/>
      </c>
      <c r="L3187" s="9">
        <f>IF(COUNTA($A3187:$H3187)=0,"",IF($J3187="OTRO",IFERROR(LOOKUP(2,1/(((LISTS!$H$2:$H$26&lt;&gt;"")*ISNUMBER(SEARCH(LISTS!$H$2:$H$26,$G3187)))+((LISTS!$I$2:$I$26&lt;&gt;"")*ISNUMBER(SEARCH(LISTS!$I$2:$I$26,$E3187)))),LISTS!$L$2:$L$26),"Concepto DIAN no mapeado a casilla automatica"),IF(LEFT($J3187,4)="TOPE","Control automatico DIAN: "&amp;$J3187,"Casilla automatica: "&amp;$J3187)))</f>
        <v/>
      </c>
    </row>
    <row r="3188">
      <c r="A3188" s="9" t="n"/>
      <c r="B3188" s="9" t="n"/>
      <c r="C3188" s="9" t="n"/>
      <c r="D3188" s="9" t="n"/>
      <c r="E3188" s="9" t="n"/>
      <c r="F3188" s="11" t="n"/>
      <c r="G3188" s="9" t="n"/>
      <c r="H3188" s="9" t="n"/>
      <c r="I3188" s="9">
        <f>IF(COUNTA($A3188:$H3188)=0,"",IF($J3188="OTRO","NO","SI"))</f>
        <v/>
      </c>
      <c r="J3188" s="9">
        <f>IF(COUNTA($A3188:$H3188)=0,"",IFERROR(LOOKUP(2,1/(((LISTS!$H$2:$H$26&lt;&gt;"")*ISNUMBER(SEARCH(LISTS!$H$2:$H$26,$G3188)))+((LISTS!$I$2:$I$26&lt;&gt;"")*ISNUMBER(SEARCH(LISTS!$I$2:$I$26,$E3188)))),LISTS!$K$2:$K$26),"OTRO"))</f>
        <v/>
      </c>
      <c r="K3188" s="11">
        <f>IF($I3188&lt;&gt;"SI",0,IFERROR($F3188,0))</f>
        <v/>
      </c>
      <c r="L3188" s="9">
        <f>IF(COUNTA($A3188:$H3188)=0,"",IF($J3188="OTRO",IFERROR(LOOKUP(2,1/(((LISTS!$H$2:$H$26&lt;&gt;"")*ISNUMBER(SEARCH(LISTS!$H$2:$H$26,$G3188)))+((LISTS!$I$2:$I$26&lt;&gt;"")*ISNUMBER(SEARCH(LISTS!$I$2:$I$26,$E3188)))),LISTS!$L$2:$L$26),"Concepto DIAN no mapeado a casilla automatica"),IF(LEFT($J3188,4)="TOPE","Control automatico DIAN: "&amp;$J3188,"Casilla automatica: "&amp;$J3188)))</f>
        <v/>
      </c>
    </row>
    <row r="3189">
      <c r="A3189" s="9" t="n"/>
      <c r="B3189" s="9" t="n"/>
      <c r="C3189" s="9" t="n"/>
      <c r="D3189" s="9" t="n"/>
      <c r="E3189" s="9" t="n"/>
      <c r="F3189" s="11" t="n"/>
      <c r="G3189" s="9" t="n"/>
      <c r="H3189" s="9" t="n"/>
      <c r="I3189" s="9">
        <f>IF(COUNTA($A3189:$H3189)=0,"",IF($J3189="OTRO","NO","SI"))</f>
        <v/>
      </c>
      <c r="J3189" s="9">
        <f>IF(COUNTA($A3189:$H3189)=0,"",IFERROR(LOOKUP(2,1/(((LISTS!$H$2:$H$26&lt;&gt;"")*ISNUMBER(SEARCH(LISTS!$H$2:$H$26,$G3189)))+((LISTS!$I$2:$I$26&lt;&gt;"")*ISNUMBER(SEARCH(LISTS!$I$2:$I$26,$E3189)))),LISTS!$K$2:$K$26),"OTRO"))</f>
        <v/>
      </c>
      <c r="K3189" s="11">
        <f>IF($I3189&lt;&gt;"SI",0,IFERROR($F3189,0))</f>
        <v/>
      </c>
      <c r="L3189" s="9">
        <f>IF(COUNTA($A3189:$H3189)=0,"",IF($J3189="OTRO",IFERROR(LOOKUP(2,1/(((LISTS!$H$2:$H$26&lt;&gt;"")*ISNUMBER(SEARCH(LISTS!$H$2:$H$26,$G3189)))+((LISTS!$I$2:$I$26&lt;&gt;"")*ISNUMBER(SEARCH(LISTS!$I$2:$I$26,$E3189)))),LISTS!$L$2:$L$26),"Concepto DIAN no mapeado a casilla automatica"),IF(LEFT($J3189,4)="TOPE","Control automatico DIAN: "&amp;$J3189,"Casilla automatica: "&amp;$J3189)))</f>
        <v/>
      </c>
    </row>
    <row r="3190">
      <c r="A3190" s="9" t="n"/>
      <c r="B3190" s="9" t="n"/>
      <c r="C3190" s="9" t="n"/>
      <c r="D3190" s="9" t="n"/>
      <c r="E3190" s="9" t="n"/>
      <c r="F3190" s="11" t="n"/>
      <c r="G3190" s="9" t="n"/>
      <c r="H3190" s="9" t="n"/>
      <c r="I3190" s="9">
        <f>IF(COUNTA($A3190:$H3190)=0,"",IF($J3190="OTRO","NO","SI"))</f>
        <v/>
      </c>
      <c r="J3190" s="9">
        <f>IF(COUNTA($A3190:$H3190)=0,"",IFERROR(LOOKUP(2,1/(((LISTS!$H$2:$H$26&lt;&gt;"")*ISNUMBER(SEARCH(LISTS!$H$2:$H$26,$G3190)))+((LISTS!$I$2:$I$26&lt;&gt;"")*ISNUMBER(SEARCH(LISTS!$I$2:$I$26,$E3190)))),LISTS!$K$2:$K$26),"OTRO"))</f>
        <v/>
      </c>
      <c r="K3190" s="11">
        <f>IF($I3190&lt;&gt;"SI",0,IFERROR($F3190,0))</f>
        <v/>
      </c>
      <c r="L3190" s="9">
        <f>IF(COUNTA($A3190:$H3190)=0,"",IF($J3190="OTRO",IFERROR(LOOKUP(2,1/(((LISTS!$H$2:$H$26&lt;&gt;"")*ISNUMBER(SEARCH(LISTS!$H$2:$H$26,$G3190)))+((LISTS!$I$2:$I$26&lt;&gt;"")*ISNUMBER(SEARCH(LISTS!$I$2:$I$26,$E3190)))),LISTS!$L$2:$L$26),"Concepto DIAN no mapeado a casilla automatica"),IF(LEFT($J3190,4)="TOPE","Control automatico DIAN: "&amp;$J3190,"Casilla automatica: "&amp;$J3190)))</f>
        <v/>
      </c>
    </row>
    <row r="3191">
      <c r="A3191" s="9" t="n"/>
      <c r="B3191" s="9" t="n"/>
      <c r="C3191" s="9" t="n"/>
      <c r="D3191" s="9" t="n"/>
      <c r="E3191" s="9" t="n"/>
      <c r="F3191" s="11" t="n"/>
      <c r="G3191" s="9" t="n"/>
      <c r="H3191" s="9" t="n"/>
      <c r="I3191" s="9">
        <f>IF(COUNTA($A3191:$H3191)=0,"",IF($J3191="OTRO","NO","SI"))</f>
        <v/>
      </c>
      <c r="J3191" s="9">
        <f>IF(COUNTA($A3191:$H3191)=0,"",IFERROR(LOOKUP(2,1/(((LISTS!$H$2:$H$26&lt;&gt;"")*ISNUMBER(SEARCH(LISTS!$H$2:$H$26,$G3191)))+((LISTS!$I$2:$I$26&lt;&gt;"")*ISNUMBER(SEARCH(LISTS!$I$2:$I$26,$E3191)))),LISTS!$K$2:$K$26),"OTRO"))</f>
        <v/>
      </c>
      <c r="K3191" s="11">
        <f>IF($I3191&lt;&gt;"SI",0,IFERROR($F3191,0))</f>
        <v/>
      </c>
      <c r="L3191" s="9">
        <f>IF(COUNTA($A3191:$H3191)=0,"",IF($J3191="OTRO",IFERROR(LOOKUP(2,1/(((LISTS!$H$2:$H$26&lt;&gt;"")*ISNUMBER(SEARCH(LISTS!$H$2:$H$26,$G3191)))+((LISTS!$I$2:$I$26&lt;&gt;"")*ISNUMBER(SEARCH(LISTS!$I$2:$I$26,$E3191)))),LISTS!$L$2:$L$26),"Concepto DIAN no mapeado a casilla automatica"),IF(LEFT($J3191,4)="TOPE","Control automatico DIAN: "&amp;$J3191,"Casilla automatica: "&amp;$J3191)))</f>
        <v/>
      </c>
    </row>
    <row r="3192">
      <c r="A3192" s="9" t="n"/>
      <c r="B3192" s="9" t="n"/>
      <c r="C3192" s="9" t="n"/>
      <c r="D3192" s="9" t="n"/>
      <c r="E3192" s="9" t="n"/>
      <c r="F3192" s="11" t="n"/>
      <c r="G3192" s="9" t="n"/>
      <c r="H3192" s="9" t="n"/>
      <c r="I3192" s="9">
        <f>IF(COUNTA($A3192:$H3192)=0,"",IF($J3192="OTRO","NO","SI"))</f>
        <v/>
      </c>
      <c r="J3192" s="9">
        <f>IF(COUNTA($A3192:$H3192)=0,"",IFERROR(LOOKUP(2,1/(((LISTS!$H$2:$H$26&lt;&gt;"")*ISNUMBER(SEARCH(LISTS!$H$2:$H$26,$G3192)))+((LISTS!$I$2:$I$26&lt;&gt;"")*ISNUMBER(SEARCH(LISTS!$I$2:$I$26,$E3192)))),LISTS!$K$2:$K$26),"OTRO"))</f>
        <v/>
      </c>
      <c r="K3192" s="11">
        <f>IF($I3192&lt;&gt;"SI",0,IFERROR($F3192,0))</f>
        <v/>
      </c>
      <c r="L3192" s="9">
        <f>IF(COUNTA($A3192:$H3192)=0,"",IF($J3192="OTRO",IFERROR(LOOKUP(2,1/(((LISTS!$H$2:$H$26&lt;&gt;"")*ISNUMBER(SEARCH(LISTS!$H$2:$H$26,$G3192)))+((LISTS!$I$2:$I$26&lt;&gt;"")*ISNUMBER(SEARCH(LISTS!$I$2:$I$26,$E3192)))),LISTS!$L$2:$L$26),"Concepto DIAN no mapeado a casilla automatica"),IF(LEFT($J3192,4)="TOPE","Control automatico DIAN: "&amp;$J3192,"Casilla automatica: "&amp;$J3192)))</f>
        <v/>
      </c>
    </row>
    <row r="3193">
      <c r="A3193" s="9" t="n"/>
      <c r="B3193" s="9" t="n"/>
      <c r="C3193" s="9" t="n"/>
      <c r="D3193" s="9" t="n"/>
      <c r="E3193" s="9" t="n"/>
      <c r="F3193" s="11" t="n"/>
      <c r="G3193" s="9" t="n"/>
      <c r="H3193" s="9" t="n"/>
      <c r="I3193" s="9">
        <f>IF(COUNTA($A3193:$H3193)=0,"",IF($J3193="OTRO","NO","SI"))</f>
        <v/>
      </c>
      <c r="J3193" s="9">
        <f>IF(COUNTA($A3193:$H3193)=0,"",IFERROR(LOOKUP(2,1/(((LISTS!$H$2:$H$26&lt;&gt;"")*ISNUMBER(SEARCH(LISTS!$H$2:$H$26,$G3193)))+((LISTS!$I$2:$I$26&lt;&gt;"")*ISNUMBER(SEARCH(LISTS!$I$2:$I$26,$E3193)))),LISTS!$K$2:$K$26),"OTRO"))</f>
        <v/>
      </c>
      <c r="K3193" s="11">
        <f>IF($I3193&lt;&gt;"SI",0,IFERROR($F3193,0))</f>
        <v/>
      </c>
      <c r="L3193" s="9">
        <f>IF(COUNTA($A3193:$H3193)=0,"",IF($J3193="OTRO",IFERROR(LOOKUP(2,1/(((LISTS!$H$2:$H$26&lt;&gt;"")*ISNUMBER(SEARCH(LISTS!$H$2:$H$26,$G3193)))+((LISTS!$I$2:$I$26&lt;&gt;"")*ISNUMBER(SEARCH(LISTS!$I$2:$I$26,$E3193)))),LISTS!$L$2:$L$26),"Concepto DIAN no mapeado a casilla automatica"),IF(LEFT($J3193,4)="TOPE","Control automatico DIAN: "&amp;$J3193,"Casilla automatica: "&amp;$J3193)))</f>
        <v/>
      </c>
    </row>
    <row r="3194">
      <c r="A3194" s="9" t="n"/>
      <c r="B3194" s="9" t="n"/>
      <c r="C3194" s="9" t="n"/>
      <c r="D3194" s="9" t="n"/>
      <c r="E3194" s="9" t="n"/>
      <c r="F3194" s="11" t="n"/>
      <c r="G3194" s="9" t="n"/>
      <c r="H3194" s="9" t="n"/>
      <c r="I3194" s="9">
        <f>IF(COUNTA($A3194:$H3194)=0,"",IF($J3194="OTRO","NO","SI"))</f>
        <v/>
      </c>
      <c r="J3194" s="9">
        <f>IF(COUNTA($A3194:$H3194)=0,"",IFERROR(LOOKUP(2,1/(((LISTS!$H$2:$H$26&lt;&gt;"")*ISNUMBER(SEARCH(LISTS!$H$2:$H$26,$G3194)))+((LISTS!$I$2:$I$26&lt;&gt;"")*ISNUMBER(SEARCH(LISTS!$I$2:$I$26,$E3194)))),LISTS!$K$2:$K$26),"OTRO"))</f>
        <v/>
      </c>
      <c r="K3194" s="11">
        <f>IF($I3194&lt;&gt;"SI",0,IFERROR($F3194,0))</f>
        <v/>
      </c>
      <c r="L3194" s="9">
        <f>IF(COUNTA($A3194:$H3194)=0,"",IF($J3194="OTRO",IFERROR(LOOKUP(2,1/(((LISTS!$H$2:$H$26&lt;&gt;"")*ISNUMBER(SEARCH(LISTS!$H$2:$H$26,$G3194)))+((LISTS!$I$2:$I$26&lt;&gt;"")*ISNUMBER(SEARCH(LISTS!$I$2:$I$26,$E3194)))),LISTS!$L$2:$L$26),"Concepto DIAN no mapeado a casilla automatica"),IF(LEFT($J3194,4)="TOPE","Control automatico DIAN: "&amp;$J3194,"Casilla automatica: "&amp;$J3194)))</f>
        <v/>
      </c>
    </row>
    <row r="3195">
      <c r="A3195" s="9" t="n"/>
      <c r="B3195" s="9" t="n"/>
      <c r="C3195" s="9" t="n"/>
      <c r="D3195" s="9" t="n"/>
      <c r="E3195" s="9" t="n"/>
      <c r="F3195" s="11" t="n"/>
      <c r="G3195" s="9" t="n"/>
      <c r="H3195" s="9" t="n"/>
      <c r="I3195" s="9">
        <f>IF(COUNTA($A3195:$H3195)=0,"",IF($J3195="OTRO","NO","SI"))</f>
        <v/>
      </c>
      <c r="J3195" s="9">
        <f>IF(COUNTA($A3195:$H3195)=0,"",IFERROR(LOOKUP(2,1/(((LISTS!$H$2:$H$26&lt;&gt;"")*ISNUMBER(SEARCH(LISTS!$H$2:$H$26,$G3195)))+((LISTS!$I$2:$I$26&lt;&gt;"")*ISNUMBER(SEARCH(LISTS!$I$2:$I$26,$E3195)))),LISTS!$K$2:$K$26),"OTRO"))</f>
        <v/>
      </c>
      <c r="K3195" s="11">
        <f>IF($I3195&lt;&gt;"SI",0,IFERROR($F3195,0))</f>
        <v/>
      </c>
      <c r="L3195" s="9">
        <f>IF(COUNTA($A3195:$H3195)=0,"",IF($J3195="OTRO",IFERROR(LOOKUP(2,1/(((LISTS!$H$2:$H$26&lt;&gt;"")*ISNUMBER(SEARCH(LISTS!$H$2:$H$26,$G3195)))+((LISTS!$I$2:$I$26&lt;&gt;"")*ISNUMBER(SEARCH(LISTS!$I$2:$I$26,$E3195)))),LISTS!$L$2:$L$26),"Concepto DIAN no mapeado a casilla automatica"),IF(LEFT($J3195,4)="TOPE","Control automatico DIAN: "&amp;$J3195,"Casilla automatica: "&amp;$J3195)))</f>
        <v/>
      </c>
    </row>
    <row r="3196">
      <c r="A3196" s="9" t="n"/>
      <c r="B3196" s="9" t="n"/>
      <c r="C3196" s="9" t="n"/>
      <c r="D3196" s="9" t="n"/>
      <c r="E3196" s="9" t="n"/>
      <c r="F3196" s="11" t="n"/>
      <c r="G3196" s="9" t="n"/>
      <c r="H3196" s="9" t="n"/>
      <c r="I3196" s="9">
        <f>IF(COUNTA($A3196:$H3196)=0,"",IF($J3196="OTRO","NO","SI"))</f>
        <v/>
      </c>
      <c r="J3196" s="9">
        <f>IF(COUNTA($A3196:$H3196)=0,"",IFERROR(LOOKUP(2,1/(((LISTS!$H$2:$H$26&lt;&gt;"")*ISNUMBER(SEARCH(LISTS!$H$2:$H$26,$G3196)))+((LISTS!$I$2:$I$26&lt;&gt;"")*ISNUMBER(SEARCH(LISTS!$I$2:$I$26,$E3196)))),LISTS!$K$2:$K$26),"OTRO"))</f>
        <v/>
      </c>
      <c r="K3196" s="11">
        <f>IF($I3196&lt;&gt;"SI",0,IFERROR($F3196,0))</f>
        <v/>
      </c>
      <c r="L3196" s="9">
        <f>IF(COUNTA($A3196:$H3196)=0,"",IF($J3196="OTRO",IFERROR(LOOKUP(2,1/(((LISTS!$H$2:$H$26&lt;&gt;"")*ISNUMBER(SEARCH(LISTS!$H$2:$H$26,$G3196)))+((LISTS!$I$2:$I$26&lt;&gt;"")*ISNUMBER(SEARCH(LISTS!$I$2:$I$26,$E3196)))),LISTS!$L$2:$L$26),"Concepto DIAN no mapeado a casilla automatica"),IF(LEFT($J3196,4)="TOPE","Control automatico DIAN: "&amp;$J3196,"Casilla automatica: "&amp;$J3196)))</f>
        <v/>
      </c>
    </row>
    <row r="3197">
      <c r="A3197" s="9" t="n"/>
      <c r="B3197" s="9" t="n"/>
      <c r="C3197" s="9" t="n"/>
      <c r="D3197" s="9" t="n"/>
      <c r="E3197" s="9" t="n"/>
      <c r="F3197" s="11" t="n"/>
      <c r="G3197" s="9" t="n"/>
      <c r="H3197" s="9" t="n"/>
      <c r="I3197" s="9">
        <f>IF(COUNTA($A3197:$H3197)=0,"",IF($J3197="OTRO","NO","SI"))</f>
        <v/>
      </c>
      <c r="J3197" s="9">
        <f>IF(COUNTA($A3197:$H3197)=0,"",IFERROR(LOOKUP(2,1/(((LISTS!$H$2:$H$26&lt;&gt;"")*ISNUMBER(SEARCH(LISTS!$H$2:$H$26,$G3197)))+((LISTS!$I$2:$I$26&lt;&gt;"")*ISNUMBER(SEARCH(LISTS!$I$2:$I$26,$E3197)))),LISTS!$K$2:$K$26),"OTRO"))</f>
        <v/>
      </c>
      <c r="K3197" s="11">
        <f>IF($I3197&lt;&gt;"SI",0,IFERROR($F3197,0))</f>
        <v/>
      </c>
      <c r="L3197" s="9">
        <f>IF(COUNTA($A3197:$H3197)=0,"",IF($J3197="OTRO",IFERROR(LOOKUP(2,1/(((LISTS!$H$2:$H$26&lt;&gt;"")*ISNUMBER(SEARCH(LISTS!$H$2:$H$26,$G3197)))+((LISTS!$I$2:$I$26&lt;&gt;"")*ISNUMBER(SEARCH(LISTS!$I$2:$I$26,$E3197)))),LISTS!$L$2:$L$26),"Concepto DIAN no mapeado a casilla automatica"),IF(LEFT($J3197,4)="TOPE","Control automatico DIAN: "&amp;$J3197,"Casilla automatica: "&amp;$J3197)))</f>
        <v/>
      </c>
    </row>
    <row r="3198">
      <c r="A3198" s="9" t="n"/>
      <c r="B3198" s="9" t="n"/>
      <c r="C3198" s="9" t="n"/>
      <c r="D3198" s="9" t="n"/>
      <c r="E3198" s="9" t="n"/>
      <c r="F3198" s="11" t="n"/>
      <c r="G3198" s="9" t="n"/>
      <c r="H3198" s="9" t="n"/>
      <c r="I3198" s="9">
        <f>IF(COUNTA($A3198:$H3198)=0,"",IF($J3198="OTRO","NO","SI"))</f>
        <v/>
      </c>
      <c r="J3198" s="9">
        <f>IF(COUNTA($A3198:$H3198)=0,"",IFERROR(LOOKUP(2,1/(((LISTS!$H$2:$H$26&lt;&gt;"")*ISNUMBER(SEARCH(LISTS!$H$2:$H$26,$G3198)))+((LISTS!$I$2:$I$26&lt;&gt;"")*ISNUMBER(SEARCH(LISTS!$I$2:$I$26,$E3198)))),LISTS!$K$2:$K$26),"OTRO"))</f>
        <v/>
      </c>
      <c r="K3198" s="11">
        <f>IF($I3198&lt;&gt;"SI",0,IFERROR($F3198,0))</f>
        <v/>
      </c>
      <c r="L3198" s="9">
        <f>IF(COUNTA($A3198:$H3198)=0,"",IF($J3198="OTRO",IFERROR(LOOKUP(2,1/(((LISTS!$H$2:$H$26&lt;&gt;"")*ISNUMBER(SEARCH(LISTS!$H$2:$H$26,$G3198)))+((LISTS!$I$2:$I$26&lt;&gt;"")*ISNUMBER(SEARCH(LISTS!$I$2:$I$26,$E3198)))),LISTS!$L$2:$L$26),"Concepto DIAN no mapeado a casilla automatica"),IF(LEFT($J3198,4)="TOPE","Control automatico DIAN: "&amp;$J3198,"Casilla automatica: "&amp;$J3198)))</f>
        <v/>
      </c>
    </row>
    <row r="3199">
      <c r="A3199" s="9" t="n"/>
      <c r="B3199" s="9" t="n"/>
      <c r="C3199" s="9" t="n"/>
      <c r="D3199" s="9" t="n"/>
      <c r="E3199" s="9" t="n"/>
      <c r="F3199" s="11" t="n"/>
      <c r="G3199" s="9" t="n"/>
      <c r="H3199" s="9" t="n"/>
      <c r="I3199" s="9">
        <f>IF(COUNTA($A3199:$H3199)=0,"",IF($J3199="OTRO","NO","SI"))</f>
        <v/>
      </c>
      <c r="J3199" s="9">
        <f>IF(COUNTA($A3199:$H3199)=0,"",IFERROR(LOOKUP(2,1/(((LISTS!$H$2:$H$26&lt;&gt;"")*ISNUMBER(SEARCH(LISTS!$H$2:$H$26,$G3199)))+((LISTS!$I$2:$I$26&lt;&gt;"")*ISNUMBER(SEARCH(LISTS!$I$2:$I$26,$E3199)))),LISTS!$K$2:$K$26),"OTRO"))</f>
        <v/>
      </c>
      <c r="K3199" s="11">
        <f>IF($I3199&lt;&gt;"SI",0,IFERROR($F3199,0))</f>
        <v/>
      </c>
      <c r="L3199" s="9">
        <f>IF(COUNTA($A3199:$H3199)=0,"",IF($J3199="OTRO",IFERROR(LOOKUP(2,1/(((LISTS!$H$2:$H$26&lt;&gt;"")*ISNUMBER(SEARCH(LISTS!$H$2:$H$26,$G3199)))+((LISTS!$I$2:$I$26&lt;&gt;"")*ISNUMBER(SEARCH(LISTS!$I$2:$I$26,$E3199)))),LISTS!$L$2:$L$26),"Concepto DIAN no mapeado a casilla automatica"),IF(LEFT($J3199,4)="TOPE","Control automatico DIAN: "&amp;$J3199,"Casilla automatica: "&amp;$J3199)))</f>
        <v/>
      </c>
    </row>
    <row r="3200">
      <c r="A3200" s="9" t="n"/>
      <c r="B3200" s="9" t="n"/>
      <c r="C3200" s="9" t="n"/>
      <c r="D3200" s="9" t="n"/>
      <c r="E3200" s="9" t="n"/>
      <c r="F3200" s="11" t="n"/>
      <c r="G3200" s="9" t="n"/>
      <c r="H3200" s="9" t="n"/>
      <c r="I3200" s="9">
        <f>IF(COUNTA($A3200:$H3200)=0,"",IF($J3200="OTRO","NO","SI"))</f>
        <v/>
      </c>
      <c r="J3200" s="9">
        <f>IF(COUNTA($A3200:$H3200)=0,"",IFERROR(LOOKUP(2,1/(((LISTS!$H$2:$H$26&lt;&gt;"")*ISNUMBER(SEARCH(LISTS!$H$2:$H$26,$G3200)))+((LISTS!$I$2:$I$26&lt;&gt;"")*ISNUMBER(SEARCH(LISTS!$I$2:$I$26,$E3200)))),LISTS!$K$2:$K$26),"OTRO"))</f>
        <v/>
      </c>
      <c r="K3200" s="11">
        <f>IF($I3200&lt;&gt;"SI",0,IFERROR($F3200,0))</f>
        <v/>
      </c>
      <c r="L3200" s="9">
        <f>IF(COUNTA($A3200:$H3200)=0,"",IF($J3200="OTRO",IFERROR(LOOKUP(2,1/(((LISTS!$H$2:$H$26&lt;&gt;"")*ISNUMBER(SEARCH(LISTS!$H$2:$H$26,$G3200)))+((LISTS!$I$2:$I$26&lt;&gt;"")*ISNUMBER(SEARCH(LISTS!$I$2:$I$26,$E3200)))),LISTS!$L$2:$L$26),"Concepto DIAN no mapeado a casilla automatica"),IF(LEFT($J3200,4)="TOPE","Control automatico DIAN: "&amp;$J3200,"Casilla automatica: "&amp;$J3200)))</f>
        <v/>
      </c>
    </row>
    <row r="3201">
      <c r="A3201" s="9" t="n"/>
      <c r="B3201" s="9" t="n"/>
      <c r="C3201" s="9" t="n"/>
      <c r="D3201" s="9" t="n"/>
      <c r="E3201" s="9" t="n"/>
      <c r="F3201" s="11" t="n"/>
      <c r="G3201" s="9" t="n"/>
      <c r="H3201" s="9" t="n"/>
      <c r="I3201" s="9">
        <f>IF(COUNTA($A3201:$H3201)=0,"",IF($J3201="OTRO","NO","SI"))</f>
        <v/>
      </c>
      <c r="J3201" s="9">
        <f>IF(COUNTA($A3201:$H3201)=0,"",IFERROR(LOOKUP(2,1/(((LISTS!$H$2:$H$26&lt;&gt;"")*ISNUMBER(SEARCH(LISTS!$H$2:$H$26,$G3201)))+((LISTS!$I$2:$I$26&lt;&gt;"")*ISNUMBER(SEARCH(LISTS!$I$2:$I$26,$E3201)))),LISTS!$K$2:$K$26),"OTRO"))</f>
        <v/>
      </c>
      <c r="K3201" s="11">
        <f>IF($I3201&lt;&gt;"SI",0,IFERROR($F3201,0))</f>
        <v/>
      </c>
      <c r="L3201" s="9">
        <f>IF(COUNTA($A3201:$H3201)=0,"",IF($J3201="OTRO",IFERROR(LOOKUP(2,1/(((LISTS!$H$2:$H$26&lt;&gt;"")*ISNUMBER(SEARCH(LISTS!$H$2:$H$26,$G3201)))+((LISTS!$I$2:$I$26&lt;&gt;"")*ISNUMBER(SEARCH(LISTS!$I$2:$I$26,$E3201)))),LISTS!$L$2:$L$26),"Concepto DIAN no mapeado a casilla automatica"),IF(LEFT($J3201,4)="TOPE","Control automatico DIAN: "&amp;$J3201,"Casilla automatica: "&amp;$J3201)))</f>
        <v/>
      </c>
    </row>
    <row r="3202">
      <c r="A3202" s="9" t="n"/>
      <c r="B3202" s="9" t="n"/>
      <c r="C3202" s="9" t="n"/>
      <c r="D3202" s="9" t="n"/>
      <c r="E3202" s="9" t="n"/>
      <c r="F3202" s="11" t="n"/>
      <c r="G3202" s="9" t="n"/>
      <c r="H3202" s="9" t="n"/>
      <c r="I3202" s="9">
        <f>IF(COUNTA($A3202:$H3202)=0,"",IF($J3202="OTRO","NO","SI"))</f>
        <v/>
      </c>
      <c r="J3202" s="9">
        <f>IF(COUNTA($A3202:$H3202)=0,"",IFERROR(LOOKUP(2,1/(((LISTS!$H$2:$H$26&lt;&gt;"")*ISNUMBER(SEARCH(LISTS!$H$2:$H$26,$G3202)))+((LISTS!$I$2:$I$26&lt;&gt;"")*ISNUMBER(SEARCH(LISTS!$I$2:$I$26,$E3202)))),LISTS!$K$2:$K$26),"OTRO"))</f>
        <v/>
      </c>
      <c r="K3202" s="11">
        <f>IF($I3202&lt;&gt;"SI",0,IFERROR($F3202,0))</f>
        <v/>
      </c>
      <c r="L3202" s="9">
        <f>IF(COUNTA($A3202:$H3202)=0,"",IF($J3202="OTRO",IFERROR(LOOKUP(2,1/(((LISTS!$H$2:$H$26&lt;&gt;"")*ISNUMBER(SEARCH(LISTS!$H$2:$H$26,$G3202)))+((LISTS!$I$2:$I$26&lt;&gt;"")*ISNUMBER(SEARCH(LISTS!$I$2:$I$26,$E3202)))),LISTS!$L$2:$L$26),"Concepto DIAN no mapeado a casilla automatica"),IF(LEFT($J3202,4)="TOPE","Control automatico DIAN: "&amp;$J3202,"Casilla automatica: "&amp;$J3202)))</f>
        <v/>
      </c>
    </row>
    <row r="3203">
      <c r="A3203" s="9" t="n"/>
      <c r="B3203" s="9" t="n"/>
      <c r="C3203" s="9" t="n"/>
      <c r="D3203" s="9" t="n"/>
      <c r="E3203" s="9" t="n"/>
      <c r="F3203" s="11" t="n"/>
      <c r="G3203" s="9" t="n"/>
      <c r="H3203" s="9" t="n"/>
      <c r="I3203" s="9">
        <f>IF(COUNTA($A3203:$H3203)=0,"",IF($J3203="OTRO","NO","SI"))</f>
        <v/>
      </c>
      <c r="J3203" s="9">
        <f>IF(COUNTA($A3203:$H3203)=0,"",IFERROR(LOOKUP(2,1/(((LISTS!$H$2:$H$26&lt;&gt;"")*ISNUMBER(SEARCH(LISTS!$H$2:$H$26,$G3203)))+((LISTS!$I$2:$I$26&lt;&gt;"")*ISNUMBER(SEARCH(LISTS!$I$2:$I$26,$E3203)))),LISTS!$K$2:$K$26),"OTRO"))</f>
        <v/>
      </c>
      <c r="K3203" s="11">
        <f>IF($I3203&lt;&gt;"SI",0,IFERROR($F3203,0))</f>
        <v/>
      </c>
      <c r="L3203" s="9">
        <f>IF(COUNTA($A3203:$H3203)=0,"",IF($J3203="OTRO",IFERROR(LOOKUP(2,1/(((LISTS!$H$2:$H$26&lt;&gt;"")*ISNUMBER(SEARCH(LISTS!$H$2:$H$26,$G3203)))+((LISTS!$I$2:$I$26&lt;&gt;"")*ISNUMBER(SEARCH(LISTS!$I$2:$I$26,$E3203)))),LISTS!$L$2:$L$26),"Concepto DIAN no mapeado a casilla automatica"),IF(LEFT($J3203,4)="TOPE","Control automatico DIAN: "&amp;$J3203,"Casilla automatica: "&amp;$J3203)))</f>
        <v/>
      </c>
    </row>
    <row r="3204">
      <c r="A3204" s="9" t="n"/>
      <c r="B3204" s="9" t="n"/>
      <c r="C3204" s="9" t="n"/>
      <c r="D3204" s="9" t="n"/>
      <c r="E3204" s="9" t="n"/>
      <c r="F3204" s="11" t="n"/>
      <c r="G3204" s="9" t="n"/>
      <c r="H3204" s="9" t="n"/>
      <c r="I3204" s="9">
        <f>IF(COUNTA($A3204:$H3204)=0,"",IF($J3204="OTRO","NO","SI"))</f>
        <v/>
      </c>
      <c r="J3204" s="9">
        <f>IF(COUNTA($A3204:$H3204)=0,"",IFERROR(LOOKUP(2,1/(((LISTS!$H$2:$H$26&lt;&gt;"")*ISNUMBER(SEARCH(LISTS!$H$2:$H$26,$G3204)))+((LISTS!$I$2:$I$26&lt;&gt;"")*ISNUMBER(SEARCH(LISTS!$I$2:$I$26,$E3204)))),LISTS!$K$2:$K$26),"OTRO"))</f>
        <v/>
      </c>
      <c r="K3204" s="11">
        <f>IF($I3204&lt;&gt;"SI",0,IFERROR($F3204,0))</f>
        <v/>
      </c>
      <c r="L3204" s="9">
        <f>IF(COUNTA($A3204:$H3204)=0,"",IF($J3204="OTRO",IFERROR(LOOKUP(2,1/(((LISTS!$H$2:$H$26&lt;&gt;"")*ISNUMBER(SEARCH(LISTS!$H$2:$H$26,$G3204)))+((LISTS!$I$2:$I$26&lt;&gt;"")*ISNUMBER(SEARCH(LISTS!$I$2:$I$26,$E3204)))),LISTS!$L$2:$L$26),"Concepto DIAN no mapeado a casilla automatica"),IF(LEFT($J3204,4)="TOPE","Control automatico DIAN: "&amp;$J3204,"Casilla automatica: "&amp;$J3204)))</f>
        <v/>
      </c>
    </row>
    <row r="3205">
      <c r="A3205" s="9" t="n"/>
      <c r="B3205" s="9" t="n"/>
      <c r="C3205" s="9" t="n"/>
      <c r="D3205" s="9" t="n"/>
      <c r="E3205" s="9" t="n"/>
      <c r="F3205" s="11" t="n"/>
      <c r="G3205" s="9" t="n"/>
      <c r="H3205" s="9" t="n"/>
      <c r="I3205" s="9">
        <f>IF(COUNTA($A3205:$H3205)=0,"",IF($J3205="OTRO","NO","SI"))</f>
        <v/>
      </c>
      <c r="J3205" s="9">
        <f>IF(COUNTA($A3205:$H3205)=0,"",IFERROR(LOOKUP(2,1/(((LISTS!$H$2:$H$26&lt;&gt;"")*ISNUMBER(SEARCH(LISTS!$H$2:$H$26,$G3205)))+((LISTS!$I$2:$I$26&lt;&gt;"")*ISNUMBER(SEARCH(LISTS!$I$2:$I$26,$E3205)))),LISTS!$K$2:$K$26),"OTRO"))</f>
        <v/>
      </c>
      <c r="K3205" s="11">
        <f>IF($I3205&lt;&gt;"SI",0,IFERROR($F3205,0))</f>
        <v/>
      </c>
      <c r="L3205" s="9">
        <f>IF(COUNTA($A3205:$H3205)=0,"",IF($J3205="OTRO",IFERROR(LOOKUP(2,1/(((LISTS!$H$2:$H$26&lt;&gt;"")*ISNUMBER(SEARCH(LISTS!$H$2:$H$26,$G3205)))+((LISTS!$I$2:$I$26&lt;&gt;"")*ISNUMBER(SEARCH(LISTS!$I$2:$I$26,$E3205)))),LISTS!$L$2:$L$26),"Concepto DIAN no mapeado a casilla automatica"),IF(LEFT($J3205,4)="TOPE","Control automatico DIAN: "&amp;$J3205,"Casilla automatica: "&amp;$J3205)))</f>
        <v/>
      </c>
    </row>
    <row r="3206">
      <c r="A3206" s="9" t="n"/>
      <c r="B3206" s="9" t="n"/>
      <c r="C3206" s="9" t="n"/>
      <c r="D3206" s="9" t="n"/>
      <c r="E3206" s="9" t="n"/>
      <c r="F3206" s="11" t="n"/>
      <c r="G3206" s="9" t="n"/>
      <c r="H3206" s="9" t="n"/>
      <c r="I3206" s="9">
        <f>IF(COUNTA($A3206:$H3206)=0,"",IF($J3206="OTRO","NO","SI"))</f>
        <v/>
      </c>
      <c r="J3206" s="9">
        <f>IF(COUNTA($A3206:$H3206)=0,"",IFERROR(LOOKUP(2,1/(((LISTS!$H$2:$H$26&lt;&gt;"")*ISNUMBER(SEARCH(LISTS!$H$2:$H$26,$G3206)))+((LISTS!$I$2:$I$26&lt;&gt;"")*ISNUMBER(SEARCH(LISTS!$I$2:$I$26,$E3206)))),LISTS!$K$2:$K$26),"OTRO"))</f>
        <v/>
      </c>
      <c r="K3206" s="11">
        <f>IF($I3206&lt;&gt;"SI",0,IFERROR($F3206,0))</f>
        <v/>
      </c>
      <c r="L3206" s="9">
        <f>IF(COUNTA($A3206:$H3206)=0,"",IF($J3206="OTRO",IFERROR(LOOKUP(2,1/(((LISTS!$H$2:$H$26&lt;&gt;"")*ISNUMBER(SEARCH(LISTS!$H$2:$H$26,$G3206)))+((LISTS!$I$2:$I$26&lt;&gt;"")*ISNUMBER(SEARCH(LISTS!$I$2:$I$26,$E3206)))),LISTS!$L$2:$L$26),"Concepto DIAN no mapeado a casilla automatica"),IF(LEFT($J3206,4)="TOPE","Control automatico DIAN: "&amp;$J3206,"Casilla automatica: "&amp;$J3206)))</f>
        <v/>
      </c>
    </row>
    <row r="3207">
      <c r="A3207" s="9" t="n"/>
      <c r="B3207" s="9" t="n"/>
      <c r="C3207" s="9" t="n"/>
      <c r="D3207" s="9" t="n"/>
      <c r="E3207" s="9" t="n"/>
      <c r="F3207" s="11" t="n"/>
      <c r="G3207" s="9" t="n"/>
      <c r="H3207" s="9" t="n"/>
      <c r="I3207" s="9">
        <f>IF(COUNTA($A3207:$H3207)=0,"",IF($J3207="OTRO","NO","SI"))</f>
        <v/>
      </c>
      <c r="J3207" s="9">
        <f>IF(COUNTA($A3207:$H3207)=0,"",IFERROR(LOOKUP(2,1/(((LISTS!$H$2:$H$26&lt;&gt;"")*ISNUMBER(SEARCH(LISTS!$H$2:$H$26,$G3207)))+((LISTS!$I$2:$I$26&lt;&gt;"")*ISNUMBER(SEARCH(LISTS!$I$2:$I$26,$E3207)))),LISTS!$K$2:$K$26),"OTRO"))</f>
        <v/>
      </c>
      <c r="K3207" s="11">
        <f>IF($I3207&lt;&gt;"SI",0,IFERROR($F3207,0))</f>
        <v/>
      </c>
      <c r="L3207" s="9">
        <f>IF(COUNTA($A3207:$H3207)=0,"",IF($J3207="OTRO",IFERROR(LOOKUP(2,1/(((LISTS!$H$2:$H$26&lt;&gt;"")*ISNUMBER(SEARCH(LISTS!$H$2:$H$26,$G3207)))+((LISTS!$I$2:$I$26&lt;&gt;"")*ISNUMBER(SEARCH(LISTS!$I$2:$I$26,$E3207)))),LISTS!$L$2:$L$26),"Concepto DIAN no mapeado a casilla automatica"),IF(LEFT($J3207,4)="TOPE","Control automatico DIAN: "&amp;$J3207,"Casilla automatica: "&amp;$J3207)))</f>
        <v/>
      </c>
    </row>
    <row r="3208">
      <c r="A3208" s="9" t="n"/>
      <c r="B3208" s="9" t="n"/>
      <c r="C3208" s="9" t="n"/>
      <c r="D3208" s="9" t="n"/>
      <c r="E3208" s="9" t="n"/>
      <c r="F3208" s="11" t="n"/>
      <c r="G3208" s="9" t="n"/>
      <c r="H3208" s="9" t="n"/>
      <c r="I3208" s="9">
        <f>IF(COUNTA($A3208:$H3208)=0,"",IF($J3208="OTRO","NO","SI"))</f>
        <v/>
      </c>
      <c r="J3208" s="9">
        <f>IF(COUNTA($A3208:$H3208)=0,"",IFERROR(LOOKUP(2,1/(((LISTS!$H$2:$H$26&lt;&gt;"")*ISNUMBER(SEARCH(LISTS!$H$2:$H$26,$G3208)))+((LISTS!$I$2:$I$26&lt;&gt;"")*ISNUMBER(SEARCH(LISTS!$I$2:$I$26,$E3208)))),LISTS!$K$2:$K$26),"OTRO"))</f>
        <v/>
      </c>
      <c r="K3208" s="11">
        <f>IF($I3208&lt;&gt;"SI",0,IFERROR($F3208,0))</f>
        <v/>
      </c>
      <c r="L3208" s="9">
        <f>IF(COUNTA($A3208:$H3208)=0,"",IF($J3208="OTRO",IFERROR(LOOKUP(2,1/(((LISTS!$H$2:$H$26&lt;&gt;"")*ISNUMBER(SEARCH(LISTS!$H$2:$H$26,$G3208)))+((LISTS!$I$2:$I$26&lt;&gt;"")*ISNUMBER(SEARCH(LISTS!$I$2:$I$26,$E3208)))),LISTS!$L$2:$L$26),"Concepto DIAN no mapeado a casilla automatica"),IF(LEFT($J3208,4)="TOPE","Control automatico DIAN: "&amp;$J3208,"Casilla automatica: "&amp;$J3208)))</f>
        <v/>
      </c>
    </row>
    <row r="3209">
      <c r="A3209" s="9" t="n"/>
      <c r="B3209" s="9" t="n"/>
      <c r="C3209" s="9" t="n"/>
      <c r="D3209" s="9" t="n"/>
      <c r="E3209" s="9" t="n"/>
      <c r="F3209" s="11" t="n"/>
      <c r="G3209" s="9" t="n"/>
      <c r="H3209" s="9" t="n"/>
      <c r="I3209" s="9">
        <f>IF(COUNTA($A3209:$H3209)=0,"",IF($J3209="OTRO","NO","SI"))</f>
        <v/>
      </c>
      <c r="J3209" s="9">
        <f>IF(COUNTA($A3209:$H3209)=0,"",IFERROR(LOOKUP(2,1/(((LISTS!$H$2:$H$26&lt;&gt;"")*ISNUMBER(SEARCH(LISTS!$H$2:$H$26,$G3209)))+((LISTS!$I$2:$I$26&lt;&gt;"")*ISNUMBER(SEARCH(LISTS!$I$2:$I$26,$E3209)))),LISTS!$K$2:$K$26),"OTRO"))</f>
        <v/>
      </c>
      <c r="K3209" s="11">
        <f>IF($I3209&lt;&gt;"SI",0,IFERROR($F3209,0))</f>
        <v/>
      </c>
      <c r="L3209" s="9">
        <f>IF(COUNTA($A3209:$H3209)=0,"",IF($J3209="OTRO",IFERROR(LOOKUP(2,1/(((LISTS!$H$2:$H$26&lt;&gt;"")*ISNUMBER(SEARCH(LISTS!$H$2:$H$26,$G3209)))+((LISTS!$I$2:$I$26&lt;&gt;"")*ISNUMBER(SEARCH(LISTS!$I$2:$I$26,$E3209)))),LISTS!$L$2:$L$26),"Concepto DIAN no mapeado a casilla automatica"),IF(LEFT($J3209,4)="TOPE","Control automatico DIAN: "&amp;$J3209,"Casilla automatica: "&amp;$J3209)))</f>
        <v/>
      </c>
    </row>
    <row r="3210">
      <c r="A3210" s="9" t="n"/>
      <c r="B3210" s="9" t="n"/>
      <c r="C3210" s="9" t="n"/>
      <c r="D3210" s="9" t="n"/>
      <c r="E3210" s="9" t="n"/>
      <c r="F3210" s="11" t="n"/>
      <c r="G3210" s="9" t="n"/>
      <c r="H3210" s="9" t="n"/>
      <c r="I3210" s="9">
        <f>IF(COUNTA($A3210:$H3210)=0,"",IF($J3210="OTRO","NO","SI"))</f>
        <v/>
      </c>
      <c r="J3210" s="9">
        <f>IF(COUNTA($A3210:$H3210)=0,"",IFERROR(LOOKUP(2,1/(((LISTS!$H$2:$H$26&lt;&gt;"")*ISNUMBER(SEARCH(LISTS!$H$2:$H$26,$G3210)))+((LISTS!$I$2:$I$26&lt;&gt;"")*ISNUMBER(SEARCH(LISTS!$I$2:$I$26,$E3210)))),LISTS!$K$2:$K$26),"OTRO"))</f>
        <v/>
      </c>
      <c r="K3210" s="11">
        <f>IF($I3210&lt;&gt;"SI",0,IFERROR($F3210,0))</f>
        <v/>
      </c>
      <c r="L3210" s="9">
        <f>IF(COUNTA($A3210:$H3210)=0,"",IF($J3210="OTRO",IFERROR(LOOKUP(2,1/(((LISTS!$H$2:$H$26&lt;&gt;"")*ISNUMBER(SEARCH(LISTS!$H$2:$H$26,$G3210)))+((LISTS!$I$2:$I$26&lt;&gt;"")*ISNUMBER(SEARCH(LISTS!$I$2:$I$26,$E3210)))),LISTS!$L$2:$L$26),"Concepto DIAN no mapeado a casilla automatica"),IF(LEFT($J3210,4)="TOPE","Control automatico DIAN: "&amp;$J3210,"Casilla automatica: "&amp;$J3210)))</f>
        <v/>
      </c>
    </row>
    <row r="3211">
      <c r="A3211" s="9" t="n"/>
      <c r="B3211" s="9" t="n"/>
      <c r="C3211" s="9" t="n"/>
      <c r="D3211" s="9" t="n"/>
      <c r="E3211" s="9" t="n"/>
      <c r="F3211" s="11" t="n"/>
      <c r="G3211" s="9" t="n"/>
      <c r="H3211" s="9" t="n"/>
      <c r="I3211" s="9">
        <f>IF(COUNTA($A3211:$H3211)=0,"",IF($J3211="OTRO","NO","SI"))</f>
        <v/>
      </c>
      <c r="J3211" s="9">
        <f>IF(COUNTA($A3211:$H3211)=0,"",IFERROR(LOOKUP(2,1/(((LISTS!$H$2:$H$26&lt;&gt;"")*ISNUMBER(SEARCH(LISTS!$H$2:$H$26,$G3211)))+((LISTS!$I$2:$I$26&lt;&gt;"")*ISNUMBER(SEARCH(LISTS!$I$2:$I$26,$E3211)))),LISTS!$K$2:$K$26),"OTRO"))</f>
        <v/>
      </c>
      <c r="K3211" s="11">
        <f>IF($I3211&lt;&gt;"SI",0,IFERROR($F3211,0))</f>
        <v/>
      </c>
      <c r="L3211" s="9">
        <f>IF(COUNTA($A3211:$H3211)=0,"",IF($J3211="OTRO",IFERROR(LOOKUP(2,1/(((LISTS!$H$2:$H$26&lt;&gt;"")*ISNUMBER(SEARCH(LISTS!$H$2:$H$26,$G3211)))+((LISTS!$I$2:$I$26&lt;&gt;"")*ISNUMBER(SEARCH(LISTS!$I$2:$I$26,$E3211)))),LISTS!$L$2:$L$26),"Concepto DIAN no mapeado a casilla automatica"),IF(LEFT($J3211,4)="TOPE","Control automatico DIAN: "&amp;$J3211,"Casilla automatica: "&amp;$J3211)))</f>
        <v/>
      </c>
    </row>
    <row r="3212">
      <c r="A3212" s="9" t="n"/>
      <c r="B3212" s="9" t="n"/>
      <c r="C3212" s="9" t="n"/>
      <c r="D3212" s="9" t="n"/>
      <c r="E3212" s="9" t="n"/>
      <c r="F3212" s="11" t="n"/>
      <c r="G3212" s="9" t="n"/>
      <c r="H3212" s="9" t="n"/>
      <c r="I3212" s="9">
        <f>IF(COUNTA($A3212:$H3212)=0,"",IF($J3212="OTRO","NO","SI"))</f>
        <v/>
      </c>
      <c r="J3212" s="9">
        <f>IF(COUNTA($A3212:$H3212)=0,"",IFERROR(LOOKUP(2,1/(((LISTS!$H$2:$H$26&lt;&gt;"")*ISNUMBER(SEARCH(LISTS!$H$2:$H$26,$G3212)))+((LISTS!$I$2:$I$26&lt;&gt;"")*ISNUMBER(SEARCH(LISTS!$I$2:$I$26,$E3212)))),LISTS!$K$2:$K$26),"OTRO"))</f>
        <v/>
      </c>
      <c r="K3212" s="11">
        <f>IF($I3212&lt;&gt;"SI",0,IFERROR($F3212,0))</f>
        <v/>
      </c>
      <c r="L3212" s="9">
        <f>IF(COUNTA($A3212:$H3212)=0,"",IF($J3212="OTRO",IFERROR(LOOKUP(2,1/(((LISTS!$H$2:$H$26&lt;&gt;"")*ISNUMBER(SEARCH(LISTS!$H$2:$H$26,$G3212)))+((LISTS!$I$2:$I$26&lt;&gt;"")*ISNUMBER(SEARCH(LISTS!$I$2:$I$26,$E3212)))),LISTS!$L$2:$L$26),"Concepto DIAN no mapeado a casilla automatica"),IF(LEFT($J3212,4)="TOPE","Control automatico DIAN: "&amp;$J3212,"Casilla automatica: "&amp;$J3212)))</f>
        <v/>
      </c>
    </row>
    <row r="3213">
      <c r="A3213" s="9" t="n"/>
      <c r="B3213" s="9" t="n"/>
      <c r="C3213" s="9" t="n"/>
      <c r="D3213" s="9" t="n"/>
      <c r="E3213" s="9" t="n"/>
      <c r="F3213" s="11" t="n"/>
      <c r="G3213" s="9" t="n"/>
      <c r="H3213" s="9" t="n"/>
      <c r="I3213" s="9">
        <f>IF(COUNTA($A3213:$H3213)=0,"",IF($J3213="OTRO","NO","SI"))</f>
        <v/>
      </c>
      <c r="J3213" s="9">
        <f>IF(COUNTA($A3213:$H3213)=0,"",IFERROR(LOOKUP(2,1/(((LISTS!$H$2:$H$26&lt;&gt;"")*ISNUMBER(SEARCH(LISTS!$H$2:$H$26,$G3213)))+((LISTS!$I$2:$I$26&lt;&gt;"")*ISNUMBER(SEARCH(LISTS!$I$2:$I$26,$E3213)))),LISTS!$K$2:$K$26),"OTRO"))</f>
        <v/>
      </c>
      <c r="K3213" s="11">
        <f>IF($I3213&lt;&gt;"SI",0,IFERROR($F3213,0))</f>
        <v/>
      </c>
      <c r="L3213" s="9">
        <f>IF(COUNTA($A3213:$H3213)=0,"",IF($J3213="OTRO",IFERROR(LOOKUP(2,1/(((LISTS!$H$2:$H$26&lt;&gt;"")*ISNUMBER(SEARCH(LISTS!$H$2:$H$26,$G3213)))+((LISTS!$I$2:$I$26&lt;&gt;"")*ISNUMBER(SEARCH(LISTS!$I$2:$I$26,$E3213)))),LISTS!$L$2:$L$26),"Concepto DIAN no mapeado a casilla automatica"),IF(LEFT($J3213,4)="TOPE","Control automatico DIAN: "&amp;$J3213,"Casilla automatica: "&amp;$J3213)))</f>
        <v/>
      </c>
    </row>
    <row r="3214">
      <c r="A3214" s="9" t="n"/>
      <c r="B3214" s="9" t="n"/>
      <c r="C3214" s="9" t="n"/>
      <c r="D3214" s="9" t="n"/>
      <c r="E3214" s="9" t="n"/>
      <c r="F3214" s="11" t="n"/>
      <c r="G3214" s="9" t="n"/>
      <c r="H3214" s="9" t="n"/>
      <c r="I3214" s="9">
        <f>IF(COUNTA($A3214:$H3214)=0,"",IF($J3214="OTRO","NO","SI"))</f>
        <v/>
      </c>
      <c r="J3214" s="9">
        <f>IF(COUNTA($A3214:$H3214)=0,"",IFERROR(LOOKUP(2,1/(((LISTS!$H$2:$H$26&lt;&gt;"")*ISNUMBER(SEARCH(LISTS!$H$2:$H$26,$G3214)))+((LISTS!$I$2:$I$26&lt;&gt;"")*ISNUMBER(SEARCH(LISTS!$I$2:$I$26,$E3214)))),LISTS!$K$2:$K$26),"OTRO"))</f>
        <v/>
      </c>
      <c r="K3214" s="11">
        <f>IF($I3214&lt;&gt;"SI",0,IFERROR($F3214,0))</f>
        <v/>
      </c>
      <c r="L3214" s="9">
        <f>IF(COUNTA($A3214:$H3214)=0,"",IF($J3214="OTRO",IFERROR(LOOKUP(2,1/(((LISTS!$H$2:$H$26&lt;&gt;"")*ISNUMBER(SEARCH(LISTS!$H$2:$H$26,$G3214)))+((LISTS!$I$2:$I$26&lt;&gt;"")*ISNUMBER(SEARCH(LISTS!$I$2:$I$26,$E3214)))),LISTS!$L$2:$L$26),"Concepto DIAN no mapeado a casilla automatica"),IF(LEFT($J3214,4)="TOPE","Control automatico DIAN: "&amp;$J3214,"Casilla automatica: "&amp;$J3214)))</f>
        <v/>
      </c>
    </row>
    <row r="3215">
      <c r="A3215" s="9" t="n"/>
      <c r="B3215" s="9" t="n"/>
      <c r="C3215" s="9" t="n"/>
      <c r="D3215" s="9" t="n"/>
      <c r="E3215" s="9" t="n"/>
      <c r="F3215" s="11" t="n"/>
      <c r="G3215" s="9" t="n"/>
      <c r="H3215" s="9" t="n"/>
      <c r="I3215" s="9">
        <f>IF(COUNTA($A3215:$H3215)=0,"",IF($J3215="OTRO","NO","SI"))</f>
        <v/>
      </c>
      <c r="J3215" s="9">
        <f>IF(COUNTA($A3215:$H3215)=0,"",IFERROR(LOOKUP(2,1/(((LISTS!$H$2:$H$26&lt;&gt;"")*ISNUMBER(SEARCH(LISTS!$H$2:$H$26,$G3215)))+((LISTS!$I$2:$I$26&lt;&gt;"")*ISNUMBER(SEARCH(LISTS!$I$2:$I$26,$E3215)))),LISTS!$K$2:$K$26),"OTRO"))</f>
        <v/>
      </c>
      <c r="K3215" s="11">
        <f>IF($I3215&lt;&gt;"SI",0,IFERROR($F3215,0))</f>
        <v/>
      </c>
      <c r="L3215" s="9">
        <f>IF(COUNTA($A3215:$H3215)=0,"",IF($J3215="OTRO",IFERROR(LOOKUP(2,1/(((LISTS!$H$2:$H$26&lt;&gt;"")*ISNUMBER(SEARCH(LISTS!$H$2:$H$26,$G3215)))+((LISTS!$I$2:$I$26&lt;&gt;"")*ISNUMBER(SEARCH(LISTS!$I$2:$I$26,$E3215)))),LISTS!$L$2:$L$26),"Concepto DIAN no mapeado a casilla automatica"),IF(LEFT($J3215,4)="TOPE","Control automatico DIAN: "&amp;$J3215,"Casilla automatica: "&amp;$J3215)))</f>
        <v/>
      </c>
    </row>
    <row r="3216">
      <c r="A3216" s="9" t="n"/>
      <c r="B3216" s="9" t="n"/>
      <c r="C3216" s="9" t="n"/>
      <c r="D3216" s="9" t="n"/>
      <c r="E3216" s="9" t="n"/>
      <c r="F3216" s="11" t="n"/>
      <c r="G3216" s="9" t="n"/>
      <c r="H3216" s="9" t="n"/>
      <c r="I3216" s="9">
        <f>IF(COUNTA($A3216:$H3216)=0,"",IF($J3216="OTRO","NO","SI"))</f>
        <v/>
      </c>
      <c r="J3216" s="9">
        <f>IF(COUNTA($A3216:$H3216)=0,"",IFERROR(LOOKUP(2,1/(((LISTS!$H$2:$H$26&lt;&gt;"")*ISNUMBER(SEARCH(LISTS!$H$2:$H$26,$G3216)))+((LISTS!$I$2:$I$26&lt;&gt;"")*ISNUMBER(SEARCH(LISTS!$I$2:$I$26,$E3216)))),LISTS!$K$2:$K$26),"OTRO"))</f>
        <v/>
      </c>
      <c r="K3216" s="11">
        <f>IF($I3216&lt;&gt;"SI",0,IFERROR($F3216,0))</f>
        <v/>
      </c>
      <c r="L3216" s="9">
        <f>IF(COUNTA($A3216:$H3216)=0,"",IF($J3216="OTRO",IFERROR(LOOKUP(2,1/(((LISTS!$H$2:$H$26&lt;&gt;"")*ISNUMBER(SEARCH(LISTS!$H$2:$H$26,$G3216)))+((LISTS!$I$2:$I$26&lt;&gt;"")*ISNUMBER(SEARCH(LISTS!$I$2:$I$26,$E3216)))),LISTS!$L$2:$L$26),"Concepto DIAN no mapeado a casilla automatica"),IF(LEFT($J3216,4)="TOPE","Control automatico DIAN: "&amp;$J3216,"Casilla automatica: "&amp;$J3216)))</f>
        <v/>
      </c>
    </row>
    <row r="3217">
      <c r="A3217" s="9" t="n"/>
      <c r="B3217" s="9" t="n"/>
      <c r="C3217" s="9" t="n"/>
      <c r="D3217" s="9" t="n"/>
      <c r="E3217" s="9" t="n"/>
      <c r="F3217" s="11" t="n"/>
      <c r="G3217" s="9" t="n"/>
      <c r="H3217" s="9" t="n"/>
      <c r="I3217" s="9">
        <f>IF(COUNTA($A3217:$H3217)=0,"",IF($J3217="OTRO","NO","SI"))</f>
        <v/>
      </c>
      <c r="J3217" s="9">
        <f>IF(COUNTA($A3217:$H3217)=0,"",IFERROR(LOOKUP(2,1/(((LISTS!$H$2:$H$26&lt;&gt;"")*ISNUMBER(SEARCH(LISTS!$H$2:$H$26,$G3217)))+((LISTS!$I$2:$I$26&lt;&gt;"")*ISNUMBER(SEARCH(LISTS!$I$2:$I$26,$E3217)))),LISTS!$K$2:$K$26),"OTRO"))</f>
        <v/>
      </c>
      <c r="K3217" s="11">
        <f>IF($I3217&lt;&gt;"SI",0,IFERROR($F3217,0))</f>
        <v/>
      </c>
      <c r="L3217" s="9">
        <f>IF(COUNTA($A3217:$H3217)=0,"",IF($J3217="OTRO",IFERROR(LOOKUP(2,1/(((LISTS!$H$2:$H$26&lt;&gt;"")*ISNUMBER(SEARCH(LISTS!$H$2:$H$26,$G3217)))+((LISTS!$I$2:$I$26&lt;&gt;"")*ISNUMBER(SEARCH(LISTS!$I$2:$I$26,$E3217)))),LISTS!$L$2:$L$26),"Concepto DIAN no mapeado a casilla automatica"),IF(LEFT($J3217,4)="TOPE","Control automatico DIAN: "&amp;$J3217,"Casilla automatica: "&amp;$J3217)))</f>
        <v/>
      </c>
    </row>
    <row r="3218">
      <c r="A3218" s="9" t="n"/>
      <c r="B3218" s="9" t="n"/>
      <c r="C3218" s="9" t="n"/>
      <c r="D3218" s="9" t="n"/>
      <c r="E3218" s="9" t="n"/>
      <c r="F3218" s="11" t="n"/>
      <c r="G3218" s="9" t="n"/>
      <c r="H3218" s="9" t="n"/>
      <c r="I3218" s="9">
        <f>IF(COUNTA($A3218:$H3218)=0,"",IF($J3218="OTRO","NO","SI"))</f>
        <v/>
      </c>
      <c r="J3218" s="9">
        <f>IF(COUNTA($A3218:$H3218)=0,"",IFERROR(LOOKUP(2,1/(((LISTS!$H$2:$H$26&lt;&gt;"")*ISNUMBER(SEARCH(LISTS!$H$2:$H$26,$G3218)))+((LISTS!$I$2:$I$26&lt;&gt;"")*ISNUMBER(SEARCH(LISTS!$I$2:$I$26,$E3218)))),LISTS!$K$2:$K$26),"OTRO"))</f>
        <v/>
      </c>
      <c r="K3218" s="11">
        <f>IF($I3218&lt;&gt;"SI",0,IFERROR($F3218,0))</f>
        <v/>
      </c>
      <c r="L3218" s="9">
        <f>IF(COUNTA($A3218:$H3218)=0,"",IF($J3218="OTRO",IFERROR(LOOKUP(2,1/(((LISTS!$H$2:$H$26&lt;&gt;"")*ISNUMBER(SEARCH(LISTS!$H$2:$H$26,$G3218)))+((LISTS!$I$2:$I$26&lt;&gt;"")*ISNUMBER(SEARCH(LISTS!$I$2:$I$26,$E3218)))),LISTS!$L$2:$L$26),"Concepto DIAN no mapeado a casilla automatica"),IF(LEFT($J3218,4)="TOPE","Control automatico DIAN: "&amp;$J3218,"Casilla automatica: "&amp;$J3218)))</f>
        <v/>
      </c>
    </row>
    <row r="3219">
      <c r="A3219" s="9" t="n"/>
      <c r="B3219" s="9" t="n"/>
      <c r="C3219" s="9" t="n"/>
      <c r="D3219" s="9" t="n"/>
      <c r="E3219" s="9" t="n"/>
      <c r="F3219" s="11" t="n"/>
      <c r="G3219" s="9" t="n"/>
      <c r="H3219" s="9" t="n"/>
      <c r="I3219" s="9">
        <f>IF(COUNTA($A3219:$H3219)=0,"",IF($J3219="OTRO","NO","SI"))</f>
        <v/>
      </c>
      <c r="J3219" s="9">
        <f>IF(COUNTA($A3219:$H3219)=0,"",IFERROR(LOOKUP(2,1/(((LISTS!$H$2:$H$26&lt;&gt;"")*ISNUMBER(SEARCH(LISTS!$H$2:$H$26,$G3219)))+((LISTS!$I$2:$I$26&lt;&gt;"")*ISNUMBER(SEARCH(LISTS!$I$2:$I$26,$E3219)))),LISTS!$K$2:$K$26),"OTRO"))</f>
        <v/>
      </c>
      <c r="K3219" s="11">
        <f>IF($I3219&lt;&gt;"SI",0,IFERROR($F3219,0))</f>
        <v/>
      </c>
      <c r="L3219" s="9">
        <f>IF(COUNTA($A3219:$H3219)=0,"",IF($J3219="OTRO",IFERROR(LOOKUP(2,1/(((LISTS!$H$2:$H$26&lt;&gt;"")*ISNUMBER(SEARCH(LISTS!$H$2:$H$26,$G3219)))+((LISTS!$I$2:$I$26&lt;&gt;"")*ISNUMBER(SEARCH(LISTS!$I$2:$I$26,$E3219)))),LISTS!$L$2:$L$26),"Concepto DIAN no mapeado a casilla automatica"),IF(LEFT($J3219,4)="TOPE","Control automatico DIAN: "&amp;$J3219,"Casilla automatica: "&amp;$J3219)))</f>
        <v/>
      </c>
    </row>
    <row r="3220">
      <c r="A3220" s="9" t="n"/>
      <c r="B3220" s="9" t="n"/>
      <c r="C3220" s="9" t="n"/>
      <c r="D3220" s="9" t="n"/>
      <c r="E3220" s="9" t="n"/>
      <c r="F3220" s="11" t="n"/>
      <c r="G3220" s="9" t="n"/>
      <c r="H3220" s="9" t="n"/>
      <c r="I3220" s="9">
        <f>IF(COUNTA($A3220:$H3220)=0,"",IF($J3220="OTRO","NO","SI"))</f>
        <v/>
      </c>
      <c r="J3220" s="9">
        <f>IF(COUNTA($A3220:$H3220)=0,"",IFERROR(LOOKUP(2,1/(((LISTS!$H$2:$H$26&lt;&gt;"")*ISNUMBER(SEARCH(LISTS!$H$2:$H$26,$G3220)))+((LISTS!$I$2:$I$26&lt;&gt;"")*ISNUMBER(SEARCH(LISTS!$I$2:$I$26,$E3220)))),LISTS!$K$2:$K$26),"OTRO"))</f>
        <v/>
      </c>
      <c r="K3220" s="11">
        <f>IF($I3220&lt;&gt;"SI",0,IFERROR($F3220,0))</f>
        <v/>
      </c>
      <c r="L3220" s="9">
        <f>IF(COUNTA($A3220:$H3220)=0,"",IF($J3220="OTRO",IFERROR(LOOKUP(2,1/(((LISTS!$H$2:$H$26&lt;&gt;"")*ISNUMBER(SEARCH(LISTS!$H$2:$H$26,$G3220)))+((LISTS!$I$2:$I$26&lt;&gt;"")*ISNUMBER(SEARCH(LISTS!$I$2:$I$26,$E3220)))),LISTS!$L$2:$L$26),"Concepto DIAN no mapeado a casilla automatica"),IF(LEFT($J3220,4)="TOPE","Control automatico DIAN: "&amp;$J3220,"Casilla automatica: "&amp;$J3220)))</f>
        <v/>
      </c>
    </row>
    <row r="3221">
      <c r="A3221" s="9" t="n"/>
      <c r="B3221" s="9" t="n"/>
      <c r="C3221" s="9" t="n"/>
      <c r="D3221" s="9" t="n"/>
      <c r="E3221" s="9" t="n"/>
      <c r="F3221" s="11" t="n"/>
      <c r="G3221" s="9" t="n"/>
      <c r="H3221" s="9" t="n"/>
      <c r="I3221" s="9">
        <f>IF(COUNTA($A3221:$H3221)=0,"",IF($J3221="OTRO","NO","SI"))</f>
        <v/>
      </c>
      <c r="J3221" s="9">
        <f>IF(COUNTA($A3221:$H3221)=0,"",IFERROR(LOOKUP(2,1/(((LISTS!$H$2:$H$26&lt;&gt;"")*ISNUMBER(SEARCH(LISTS!$H$2:$H$26,$G3221)))+((LISTS!$I$2:$I$26&lt;&gt;"")*ISNUMBER(SEARCH(LISTS!$I$2:$I$26,$E3221)))),LISTS!$K$2:$K$26),"OTRO"))</f>
        <v/>
      </c>
      <c r="K3221" s="11">
        <f>IF($I3221&lt;&gt;"SI",0,IFERROR($F3221,0))</f>
        <v/>
      </c>
      <c r="L3221" s="9">
        <f>IF(COUNTA($A3221:$H3221)=0,"",IF($J3221="OTRO",IFERROR(LOOKUP(2,1/(((LISTS!$H$2:$H$26&lt;&gt;"")*ISNUMBER(SEARCH(LISTS!$H$2:$H$26,$G3221)))+((LISTS!$I$2:$I$26&lt;&gt;"")*ISNUMBER(SEARCH(LISTS!$I$2:$I$26,$E3221)))),LISTS!$L$2:$L$26),"Concepto DIAN no mapeado a casilla automatica"),IF(LEFT($J3221,4)="TOPE","Control automatico DIAN: "&amp;$J3221,"Casilla automatica: "&amp;$J3221)))</f>
        <v/>
      </c>
    </row>
    <row r="3222">
      <c r="A3222" s="9" t="n"/>
      <c r="B3222" s="9" t="n"/>
      <c r="C3222" s="9" t="n"/>
      <c r="D3222" s="9" t="n"/>
      <c r="E3222" s="9" t="n"/>
      <c r="F3222" s="11" t="n"/>
      <c r="G3222" s="9" t="n"/>
      <c r="H3222" s="9" t="n"/>
      <c r="I3222" s="9">
        <f>IF(COUNTA($A3222:$H3222)=0,"",IF($J3222="OTRO","NO","SI"))</f>
        <v/>
      </c>
      <c r="J3222" s="9">
        <f>IF(COUNTA($A3222:$H3222)=0,"",IFERROR(LOOKUP(2,1/(((LISTS!$H$2:$H$26&lt;&gt;"")*ISNUMBER(SEARCH(LISTS!$H$2:$H$26,$G3222)))+((LISTS!$I$2:$I$26&lt;&gt;"")*ISNUMBER(SEARCH(LISTS!$I$2:$I$26,$E3222)))),LISTS!$K$2:$K$26),"OTRO"))</f>
        <v/>
      </c>
      <c r="K3222" s="11">
        <f>IF($I3222&lt;&gt;"SI",0,IFERROR($F3222,0))</f>
        <v/>
      </c>
      <c r="L3222" s="9">
        <f>IF(COUNTA($A3222:$H3222)=0,"",IF($J3222="OTRO",IFERROR(LOOKUP(2,1/(((LISTS!$H$2:$H$26&lt;&gt;"")*ISNUMBER(SEARCH(LISTS!$H$2:$H$26,$G3222)))+((LISTS!$I$2:$I$26&lt;&gt;"")*ISNUMBER(SEARCH(LISTS!$I$2:$I$26,$E3222)))),LISTS!$L$2:$L$26),"Concepto DIAN no mapeado a casilla automatica"),IF(LEFT($J3222,4)="TOPE","Control automatico DIAN: "&amp;$J3222,"Casilla automatica: "&amp;$J3222)))</f>
        <v/>
      </c>
    </row>
    <row r="3223">
      <c r="A3223" s="9" t="n"/>
      <c r="B3223" s="9" t="n"/>
      <c r="C3223" s="9" t="n"/>
      <c r="D3223" s="9" t="n"/>
      <c r="E3223" s="9" t="n"/>
      <c r="F3223" s="11" t="n"/>
      <c r="G3223" s="9" t="n"/>
      <c r="H3223" s="9" t="n"/>
      <c r="I3223" s="9">
        <f>IF(COUNTA($A3223:$H3223)=0,"",IF($J3223="OTRO","NO","SI"))</f>
        <v/>
      </c>
      <c r="J3223" s="9">
        <f>IF(COUNTA($A3223:$H3223)=0,"",IFERROR(LOOKUP(2,1/(((LISTS!$H$2:$H$26&lt;&gt;"")*ISNUMBER(SEARCH(LISTS!$H$2:$H$26,$G3223)))+((LISTS!$I$2:$I$26&lt;&gt;"")*ISNUMBER(SEARCH(LISTS!$I$2:$I$26,$E3223)))),LISTS!$K$2:$K$26),"OTRO"))</f>
        <v/>
      </c>
      <c r="K3223" s="11">
        <f>IF($I3223&lt;&gt;"SI",0,IFERROR($F3223,0))</f>
        <v/>
      </c>
      <c r="L3223" s="9">
        <f>IF(COUNTA($A3223:$H3223)=0,"",IF($J3223="OTRO",IFERROR(LOOKUP(2,1/(((LISTS!$H$2:$H$26&lt;&gt;"")*ISNUMBER(SEARCH(LISTS!$H$2:$H$26,$G3223)))+((LISTS!$I$2:$I$26&lt;&gt;"")*ISNUMBER(SEARCH(LISTS!$I$2:$I$26,$E3223)))),LISTS!$L$2:$L$26),"Concepto DIAN no mapeado a casilla automatica"),IF(LEFT($J3223,4)="TOPE","Control automatico DIAN: "&amp;$J3223,"Casilla automatica: "&amp;$J3223)))</f>
        <v/>
      </c>
    </row>
    <row r="3224">
      <c r="A3224" s="9" t="n"/>
      <c r="B3224" s="9" t="n"/>
      <c r="C3224" s="9" t="n"/>
      <c r="D3224" s="9" t="n"/>
      <c r="E3224" s="9" t="n"/>
      <c r="F3224" s="11" t="n"/>
      <c r="G3224" s="9" t="n"/>
      <c r="H3224" s="9" t="n"/>
      <c r="I3224" s="9">
        <f>IF(COUNTA($A3224:$H3224)=0,"",IF($J3224="OTRO","NO","SI"))</f>
        <v/>
      </c>
      <c r="J3224" s="9">
        <f>IF(COUNTA($A3224:$H3224)=0,"",IFERROR(LOOKUP(2,1/(((LISTS!$H$2:$H$26&lt;&gt;"")*ISNUMBER(SEARCH(LISTS!$H$2:$H$26,$G3224)))+((LISTS!$I$2:$I$26&lt;&gt;"")*ISNUMBER(SEARCH(LISTS!$I$2:$I$26,$E3224)))),LISTS!$K$2:$K$26),"OTRO"))</f>
        <v/>
      </c>
      <c r="K3224" s="11">
        <f>IF($I3224&lt;&gt;"SI",0,IFERROR($F3224,0))</f>
        <v/>
      </c>
      <c r="L3224" s="9">
        <f>IF(COUNTA($A3224:$H3224)=0,"",IF($J3224="OTRO",IFERROR(LOOKUP(2,1/(((LISTS!$H$2:$H$26&lt;&gt;"")*ISNUMBER(SEARCH(LISTS!$H$2:$H$26,$G3224)))+((LISTS!$I$2:$I$26&lt;&gt;"")*ISNUMBER(SEARCH(LISTS!$I$2:$I$26,$E3224)))),LISTS!$L$2:$L$26),"Concepto DIAN no mapeado a casilla automatica"),IF(LEFT($J3224,4)="TOPE","Control automatico DIAN: "&amp;$J3224,"Casilla automatica: "&amp;$J3224)))</f>
        <v/>
      </c>
    </row>
    <row r="3225">
      <c r="A3225" s="9" t="n"/>
      <c r="B3225" s="9" t="n"/>
      <c r="C3225" s="9" t="n"/>
      <c r="D3225" s="9" t="n"/>
      <c r="E3225" s="9" t="n"/>
      <c r="F3225" s="11" t="n"/>
      <c r="G3225" s="9" t="n"/>
      <c r="H3225" s="9" t="n"/>
      <c r="I3225" s="9">
        <f>IF(COUNTA($A3225:$H3225)=0,"",IF($J3225="OTRO","NO","SI"))</f>
        <v/>
      </c>
      <c r="J3225" s="9">
        <f>IF(COUNTA($A3225:$H3225)=0,"",IFERROR(LOOKUP(2,1/(((LISTS!$H$2:$H$26&lt;&gt;"")*ISNUMBER(SEARCH(LISTS!$H$2:$H$26,$G3225)))+((LISTS!$I$2:$I$26&lt;&gt;"")*ISNUMBER(SEARCH(LISTS!$I$2:$I$26,$E3225)))),LISTS!$K$2:$K$26),"OTRO"))</f>
        <v/>
      </c>
      <c r="K3225" s="11">
        <f>IF($I3225&lt;&gt;"SI",0,IFERROR($F3225,0))</f>
        <v/>
      </c>
      <c r="L3225" s="9">
        <f>IF(COUNTA($A3225:$H3225)=0,"",IF($J3225="OTRO",IFERROR(LOOKUP(2,1/(((LISTS!$H$2:$H$26&lt;&gt;"")*ISNUMBER(SEARCH(LISTS!$H$2:$H$26,$G3225)))+((LISTS!$I$2:$I$26&lt;&gt;"")*ISNUMBER(SEARCH(LISTS!$I$2:$I$26,$E3225)))),LISTS!$L$2:$L$26),"Concepto DIAN no mapeado a casilla automatica"),IF(LEFT($J3225,4)="TOPE","Control automatico DIAN: "&amp;$J3225,"Casilla automatica: "&amp;$J3225)))</f>
        <v/>
      </c>
    </row>
    <row r="3226">
      <c r="A3226" s="9" t="n"/>
      <c r="B3226" s="9" t="n"/>
      <c r="C3226" s="9" t="n"/>
      <c r="D3226" s="9" t="n"/>
      <c r="E3226" s="9" t="n"/>
      <c r="F3226" s="11" t="n"/>
      <c r="G3226" s="9" t="n"/>
      <c r="H3226" s="9" t="n"/>
      <c r="I3226" s="9">
        <f>IF(COUNTA($A3226:$H3226)=0,"",IF($J3226="OTRO","NO","SI"))</f>
        <v/>
      </c>
      <c r="J3226" s="9">
        <f>IF(COUNTA($A3226:$H3226)=0,"",IFERROR(LOOKUP(2,1/(((LISTS!$H$2:$H$26&lt;&gt;"")*ISNUMBER(SEARCH(LISTS!$H$2:$H$26,$G3226)))+((LISTS!$I$2:$I$26&lt;&gt;"")*ISNUMBER(SEARCH(LISTS!$I$2:$I$26,$E3226)))),LISTS!$K$2:$K$26),"OTRO"))</f>
        <v/>
      </c>
      <c r="K3226" s="11">
        <f>IF($I3226&lt;&gt;"SI",0,IFERROR($F3226,0))</f>
        <v/>
      </c>
      <c r="L3226" s="9">
        <f>IF(COUNTA($A3226:$H3226)=0,"",IF($J3226="OTRO",IFERROR(LOOKUP(2,1/(((LISTS!$H$2:$H$26&lt;&gt;"")*ISNUMBER(SEARCH(LISTS!$H$2:$H$26,$G3226)))+((LISTS!$I$2:$I$26&lt;&gt;"")*ISNUMBER(SEARCH(LISTS!$I$2:$I$26,$E3226)))),LISTS!$L$2:$L$26),"Concepto DIAN no mapeado a casilla automatica"),IF(LEFT($J3226,4)="TOPE","Control automatico DIAN: "&amp;$J3226,"Casilla automatica: "&amp;$J3226)))</f>
        <v/>
      </c>
    </row>
    <row r="3227">
      <c r="A3227" s="9" t="n"/>
      <c r="B3227" s="9" t="n"/>
      <c r="C3227" s="9" t="n"/>
      <c r="D3227" s="9" t="n"/>
      <c r="E3227" s="9" t="n"/>
      <c r="F3227" s="11" t="n"/>
      <c r="G3227" s="9" t="n"/>
      <c r="H3227" s="9" t="n"/>
      <c r="I3227" s="9">
        <f>IF(COUNTA($A3227:$H3227)=0,"",IF($J3227="OTRO","NO","SI"))</f>
        <v/>
      </c>
      <c r="J3227" s="9">
        <f>IF(COUNTA($A3227:$H3227)=0,"",IFERROR(LOOKUP(2,1/(((LISTS!$H$2:$H$26&lt;&gt;"")*ISNUMBER(SEARCH(LISTS!$H$2:$H$26,$G3227)))+((LISTS!$I$2:$I$26&lt;&gt;"")*ISNUMBER(SEARCH(LISTS!$I$2:$I$26,$E3227)))),LISTS!$K$2:$K$26),"OTRO"))</f>
        <v/>
      </c>
      <c r="K3227" s="11">
        <f>IF($I3227&lt;&gt;"SI",0,IFERROR($F3227,0))</f>
        <v/>
      </c>
      <c r="L3227" s="9">
        <f>IF(COUNTA($A3227:$H3227)=0,"",IF($J3227="OTRO",IFERROR(LOOKUP(2,1/(((LISTS!$H$2:$H$26&lt;&gt;"")*ISNUMBER(SEARCH(LISTS!$H$2:$H$26,$G3227)))+((LISTS!$I$2:$I$26&lt;&gt;"")*ISNUMBER(SEARCH(LISTS!$I$2:$I$26,$E3227)))),LISTS!$L$2:$L$26),"Concepto DIAN no mapeado a casilla automatica"),IF(LEFT($J3227,4)="TOPE","Control automatico DIAN: "&amp;$J3227,"Casilla automatica: "&amp;$J3227)))</f>
        <v/>
      </c>
    </row>
    <row r="3228">
      <c r="A3228" s="9" t="n"/>
      <c r="B3228" s="9" t="n"/>
      <c r="C3228" s="9" t="n"/>
      <c r="D3228" s="9" t="n"/>
      <c r="E3228" s="9" t="n"/>
      <c r="F3228" s="11" t="n"/>
      <c r="G3228" s="9" t="n"/>
      <c r="H3228" s="9" t="n"/>
      <c r="I3228" s="9">
        <f>IF(COUNTA($A3228:$H3228)=0,"",IF($J3228="OTRO","NO","SI"))</f>
        <v/>
      </c>
      <c r="J3228" s="9">
        <f>IF(COUNTA($A3228:$H3228)=0,"",IFERROR(LOOKUP(2,1/(((LISTS!$H$2:$H$26&lt;&gt;"")*ISNUMBER(SEARCH(LISTS!$H$2:$H$26,$G3228)))+((LISTS!$I$2:$I$26&lt;&gt;"")*ISNUMBER(SEARCH(LISTS!$I$2:$I$26,$E3228)))),LISTS!$K$2:$K$26),"OTRO"))</f>
        <v/>
      </c>
      <c r="K3228" s="11">
        <f>IF($I3228&lt;&gt;"SI",0,IFERROR($F3228,0))</f>
        <v/>
      </c>
      <c r="L3228" s="9">
        <f>IF(COUNTA($A3228:$H3228)=0,"",IF($J3228="OTRO",IFERROR(LOOKUP(2,1/(((LISTS!$H$2:$H$26&lt;&gt;"")*ISNUMBER(SEARCH(LISTS!$H$2:$H$26,$G3228)))+((LISTS!$I$2:$I$26&lt;&gt;"")*ISNUMBER(SEARCH(LISTS!$I$2:$I$26,$E3228)))),LISTS!$L$2:$L$26),"Concepto DIAN no mapeado a casilla automatica"),IF(LEFT($J3228,4)="TOPE","Control automatico DIAN: "&amp;$J3228,"Casilla automatica: "&amp;$J3228)))</f>
        <v/>
      </c>
    </row>
    <row r="3229">
      <c r="A3229" s="9" t="n"/>
      <c r="B3229" s="9" t="n"/>
      <c r="C3229" s="9" t="n"/>
      <c r="D3229" s="9" t="n"/>
      <c r="E3229" s="9" t="n"/>
      <c r="F3229" s="11" t="n"/>
      <c r="G3229" s="9" t="n"/>
      <c r="H3229" s="9" t="n"/>
      <c r="I3229" s="9">
        <f>IF(COUNTA($A3229:$H3229)=0,"",IF($J3229="OTRO","NO","SI"))</f>
        <v/>
      </c>
      <c r="J3229" s="9">
        <f>IF(COUNTA($A3229:$H3229)=0,"",IFERROR(LOOKUP(2,1/(((LISTS!$H$2:$H$26&lt;&gt;"")*ISNUMBER(SEARCH(LISTS!$H$2:$H$26,$G3229)))+((LISTS!$I$2:$I$26&lt;&gt;"")*ISNUMBER(SEARCH(LISTS!$I$2:$I$26,$E3229)))),LISTS!$K$2:$K$26),"OTRO"))</f>
        <v/>
      </c>
      <c r="K3229" s="11">
        <f>IF($I3229&lt;&gt;"SI",0,IFERROR($F3229,0))</f>
        <v/>
      </c>
      <c r="L3229" s="9">
        <f>IF(COUNTA($A3229:$H3229)=0,"",IF($J3229="OTRO",IFERROR(LOOKUP(2,1/(((LISTS!$H$2:$H$26&lt;&gt;"")*ISNUMBER(SEARCH(LISTS!$H$2:$H$26,$G3229)))+((LISTS!$I$2:$I$26&lt;&gt;"")*ISNUMBER(SEARCH(LISTS!$I$2:$I$26,$E3229)))),LISTS!$L$2:$L$26),"Concepto DIAN no mapeado a casilla automatica"),IF(LEFT($J3229,4)="TOPE","Control automatico DIAN: "&amp;$J3229,"Casilla automatica: "&amp;$J3229)))</f>
        <v/>
      </c>
    </row>
    <row r="3230">
      <c r="A3230" s="9" t="n"/>
      <c r="B3230" s="9" t="n"/>
      <c r="C3230" s="9" t="n"/>
      <c r="D3230" s="9" t="n"/>
      <c r="E3230" s="9" t="n"/>
      <c r="F3230" s="11" t="n"/>
      <c r="G3230" s="9" t="n"/>
      <c r="H3230" s="9" t="n"/>
      <c r="I3230" s="9">
        <f>IF(COUNTA($A3230:$H3230)=0,"",IF($J3230="OTRO","NO","SI"))</f>
        <v/>
      </c>
      <c r="J3230" s="9">
        <f>IF(COUNTA($A3230:$H3230)=0,"",IFERROR(LOOKUP(2,1/(((LISTS!$H$2:$H$26&lt;&gt;"")*ISNUMBER(SEARCH(LISTS!$H$2:$H$26,$G3230)))+((LISTS!$I$2:$I$26&lt;&gt;"")*ISNUMBER(SEARCH(LISTS!$I$2:$I$26,$E3230)))),LISTS!$K$2:$K$26),"OTRO"))</f>
        <v/>
      </c>
      <c r="K3230" s="11">
        <f>IF($I3230&lt;&gt;"SI",0,IFERROR($F3230,0))</f>
        <v/>
      </c>
      <c r="L3230" s="9">
        <f>IF(COUNTA($A3230:$H3230)=0,"",IF($J3230="OTRO",IFERROR(LOOKUP(2,1/(((LISTS!$H$2:$H$26&lt;&gt;"")*ISNUMBER(SEARCH(LISTS!$H$2:$H$26,$G3230)))+((LISTS!$I$2:$I$26&lt;&gt;"")*ISNUMBER(SEARCH(LISTS!$I$2:$I$26,$E3230)))),LISTS!$L$2:$L$26),"Concepto DIAN no mapeado a casilla automatica"),IF(LEFT($J3230,4)="TOPE","Control automatico DIAN: "&amp;$J3230,"Casilla automatica: "&amp;$J3230)))</f>
        <v/>
      </c>
    </row>
    <row r="3231">
      <c r="A3231" s="9" t="n"/>
      <c r="B3231" s="9" t="n"/>
      <c r="C3231" s="9" t="n"/>
      <c r="D3231" s="9" t="n"/>
      <c r="E3231" s="9" t="n"/>
      <c r="F3231" s="11" t="n"/>
      <c r="G3231" s="9" t="n"/>
      <c r="H3231" s="9" t="n"/>
      <c r="I3231" s="9">
        <f>IF(COUNTA($A3231:$H3231)=0,"",IF($J3231="OTRO","NO","SI"))</f>
        <v/>
      </c>
      <c r="J3231" s="9">
        <f>IF(COUNTA($A3231:$H3231)=0,"",IFERROR(LOOKUP(2,1/(((LISTS!$H$2:$H$26&lt;&gt;"")*ISNUMBER(SEARCH(LISTS!$H$2:$H$26,$G3231)))+((LISTS!$I$2:$I$26&lt;&gt;"")*ISNUMBER(SEARCH(LISTS!$I$2:$I$26,$E3231)))),LISTS!$K$2:$K$26),"OTRO"))</f>
        <v/>
      </c>
      <c r="K3231" s="11">
        <f>IF($I3231&lt;&gt;"SI",0,IFERROR($F3231,0))</f>
        <v/>
      </c>
      <c r="L3231" s="9">
        <f>IF(COUNTA($A3231:$H3231)=0,"",IF($J3231="OTRO",IFERROR(LOOKUP(2,1/(((LISTS!$H$2:$H$26&lt;&gt;"")*ISNUMBER(SEARCH(LISTS!$H$2:$H$26,$G3231)))+((LISTS!$I$2:$I$26&lt;&gt;"")*ISNUMBER(SEARCH(LISTS!$I$2:$I$26,$E3231)))),LISTS!$L$2:$L$26),"Concepto DIAN no mapeado a casilla automatica"),IF(LEFT($J3231,4)="TOPE","Control automatico DIAN: "&amp;$J3231,"Casilla automatica: "&amp;$J3231)))</f>
        <v/>
      </c>
    </row>
    <row r="3232">
      <c r="A3232" s="9" t="n"/>
      <c r="B3232" s="9" t="n"/>
      <c r="C3232" s="9" t="n"/>
      <c r="D3232" s="9" t="n"/>
      <c r="E3232" s="9" t="n"/>
      <c r="F3232" s="11" t="n"/>
      <c r="G3232" s="9" t="n"/>
      <c r="H3232" s="9" t="n"/>
      <c r="I3232" s="9">
        <f>IF(COUNTA($A3232:$H3232)=0,"",IF($J3232="OTRO","NO","SI"))</f>
        <v/>
      </c>
      <c r="J3232" s="9">
        <f>IF(COUNTA($A3232:$H3232)=0,"",IFERROR(LOOKUP(2,1/(((LISTS!$H$2:$H$26&lt;&gt;"")*ISNUMBER(SEARCH(LISTS!$H$2:$H$26,$G3232)))+((LISTS!$I$2:$I$26&lt;&gt;"")*ISNUMBER(SEARCH(LISTS!$I$2:$I$26,$E3232)))),LISTS!$K$2:$K$26),"OTRO"))</f>
        <v/>
      </c>
      <c r="K3232" s="11">
        <f>IF($I3232&lt;&gt;"SI",0,IFERROR($F3232,0))</f>
        <v/>
      </c>
      <c r="L3232" s="9">
        <f>IF(COUNTA($A3232:$H3232)=0,"",IF($J3232="OTRO",IFERROR(LOOKUP(2,1/(((LISTS!$H$2:$H$26&lt;&gt;"")*ISNUMBER(SEARCH(LISTS!$H$2:$H$26,$G3232)))+((LISTS!$I$2:$I$26&lt;&gt;"")*ISNUMBER(SEARCH(LISTS!$I$2:$I$26,$E3232)))),LISTS!$L$2:$L$26),"Concepto DIAN no mapeado a casilla automatica"),IF(LEFT($J3232,4)="TOPE","Control automatico DIAN: "&amp;$J3232,"Casilla automatica: "&amp;$J3232)))</f>
        <v/>
      </c>
    </row>
    <row r="3233">
      <c r="A3233" s="9" t="n"/>
      <c r="B3233" s="9" t="n"/>
      <c r="C3233" s="9" t="n"/>
      <c r="D3233" s="9" t="n"/>
      <c r="E3233" s="9" t="n"/>
      <c r="F3233" s="11" t="n"/>
      <c r="G3233" s="9" t="n"/>
      <c r="H3233" s="9" t="n"/>
      <c r="I3233" s="9">
        <f>IF(COUNTA($A3233:$H3233)=0,"",IF($J3233="OTRO","NO","SI"))</f>
        <v/>
      </c>
      <c r="J3233" s="9">
        <f>IF(COUNTA($A3233:$H3233)=0,"",IFERROR(LOOKUP(2,1/(((LISTS!$H$2:$H$26&lt;&gt;"")*ISNUMBER(SEARCH(LISTS!$H$2:$H$26,$G3233)))+((LISTS!$I$2:$I$26&lt;&gt;"")*ISNUMBER(SEARCH(LISTS!$I$2:$I$26,$E3233)))),LISTS!$K$2:$K$26),"OTRO"))</f>
        <v/>
      </c>
      <c r="K3233" s="11">
        <f>IF($I3233&lt;&gt;"SI",0,IFERROR($F3233,0))</f>
        <v/>
      </c>
      <c r="L3233" s="9">
        <f>IF(COUNTA($A3233:$H3233)=0,"",IF($J3233="OTRO",IFERROR(LOOKUP(2,1/(((LISTS!$H$2:$H$26&lt;&gt;"")*ISNUMBER(SEARCH(LISTS!$H$2:$H$26,$G3233)))+((LISTS!$I$2:$I$26&lt;&gt;"")*ISNUMBER(SEARCH(LISTS!$I$2:$I$26,$E3233)))),LISTS!$L$2:$L$26),"Concepto DIAN no mapeado a casilla automatica"),IF(LEFT($J3233,4)="TOPE","Control automatico DIAN: "&amp;$J3233,"Casilla automatica: "&amp;$J3233)))</f>
        <v/>
      </c>
    </row>
    <row r="3234">
      <c r="A3234" s="9" t="n"/>
      <c r="B3234" s="9" t="n"/>
      <c r="C3234" s="9" t="n"/>
      <c r="D3234" s="9" t="n"/>
      <c r="E3234" s="9" t="n"/>
      <c r="F3234" s="11" t="n"/>
      <c r="G3234" s="9" t="n"/>
      <c r="H3234" s="9" t="n"/>
      <c r="I3234" s="9">
        <f>IF(COUNTA($A3234:$H3234)=0,"",IF($J3234="OTRO","NO","SI"))</f>
        <v/>
      </c>
      <c r="J3234" s="9">
        <f>IF(COUNTA($A3234:$H3234)=0,"",IFERROR(LOOKUP(2,1/(((LISTS!$H$2:$H$26&lt;&gt;"")*ISNUMBER(SEARCH(LISTS!$H$2:$H$26,$G3234)))+((LISTS!$I$2:$I$26&lt;&gt;"")*ISNUMBER(SEARCH(LISTS!$I$2:$I$26,$E3234)))),LISTS!$K$2:$K$26),"OTRO"))</f>
        <v/>
      </c>
      <c r="K3234" s="11">
        <f>IF($I3234&lt;&gt;"SI",0,IFERROR($F3234,0))</f>
        <v/>
      </c>
      <c r="L3234" s="9">
        <f>IF(COUNTA($A3234:$H3234)=0,"",IF($J3234="OTRO",IFERROR(LOOKUP(2,1/(((LISTS!$H$2:$H$26&lt;&gt;"")*ISNUMBER(SEARCH(LISTS!$H$2:$H$26,$G3234)))+((LISTS!$I$2:$I$26&lt;&gt;"")*ISNUMBER(SEARCH(LISTS!$I$2:$I$26,$E3234)))),LISTS!$L$2:$L$26),"Concepto DIAN no mapeado a casilla automatica"),IF(LEFT($J3234,4)="TOPE","Control automatico DIAN: "&amp;$J3234,"Casilla automatica: "&amp;$J3234)))</f>
        <v/>
      </c>
    </row>
    <row r="3235">
      <c r="A3235" s="9" t="n"/>
      <c r="B3235" s="9" t="n"/>
      <c r="C3235" s="9" t="n"/>
      <c r="D3235" s="9" t="n"/>
      <c r="E3235" s="9" t="n"/>
      <c r="F3235" s="11" t="n"/>
      <c r="G3235" s="9" t="n"/>
      <c r="H3235" s="9" t="n"/>
      <c r="I3235" s="9">
        <f>IF(COUNTA($A3235:$H3235)=0,"",IF($J3235="OTRO","NO","SI"))</f>
        <v/>
      </c>
      <c r="J3235" s="9">
        <f>IF(COUNTA($A3235:$H3235)=0,"",IFERROR(LOOKUP(2,1/(((LISTS!$H$2:$H$26&lt;&gt;"")*ISNUMBER(SEARCH(LISTS!$H$2:$H$26,$G3235)))+((LISTS!$I$2:$I$26&lt;&gt;"")*ISNUMBER(SEARCH(LISTS!$I$2:$I$26,$E3235)))),LISTS!$K$2:$K$26),"OTRO"))</f>
        <v/>
      </c>
      <c r="K3235" s="11">
        <f>IF($I3235&lt;&gt;"SI",0,IFERROR($F3235,0))</f>
        <v/>
      </c>
      <c r="L3235" s="9">
        <f>IF(COUNTA($A3235:$H3235)=0,"",IF($J3235="OTRO",IFERROR(LOOKUP(2,1/(((LISTS!$H$2:$H$26&lt;&gt;"")*ISNUMBER(SEARCH(LISTS!$H$2:$H$26,$G3235)))+((LISTS!$I$2:$I$26&lt;&gt;"")*ISNUMBER(SEARCH(LISTS!$I$2:$I$26,$E3235)))),LISTS!$L$2:$L$26),"Concepto DIAN no mapeado a casilla automatica"),IF(LEFT($J3235,4)="TOPE","Control automatico DIAN: "&amp;$J3235,"Casilla automatica: "&amp;$J3235)))</f>
        <v/>
      </c>
    </row>
    <row r="3236">
      <c r="A3236" s="9" t="n"/>
      <c r="B3236" s="9" t="n"/>
      <c r="C3236" s="9" t="n"/>
      <c r="D3236" s="9" t="n"/>
      <c r="E3236" s="9" t="n"/>
      <c r="F3236" s="11" t="n"/>
      <c r="G3236" s="9" t="n"/>
      <c r="H3236" s="9" t="n"/>
      <c r="I3236" s="9">
        <f>IF(COUNTA($A3236:$H3236)=0,"",IF($J3236="OTRO","NO","SI"))</f>
        <v/>
      </c>
      <c r="J3236" s="9">
        <f>IF(COUNTA($A3236:$H3236)=0,"",IFERROR(LOOKUP(2,1/(((LISTS!$H$2:$H$26&lt;&gt;"")*ISNUMBER(SEARCH(LISTS!$H$2:$H$26,$G3236)))+((LISTS!$I$2:$I$26&lt;&gt;"")*ISNUMBER(SEARCH(LISTS!$I$2:$I$26,$E3236)))),LISTS!$K$2:$K$26),"OTRO"))</f>
        <v/>
      </c>
      <c r="K3236" s="11">
        <f>IF($I3236&lt;&gt;"SI",0,IFERROR($F3236,0))</f>
        <v/>
      </c>
      <c r="L3236" s="9">
        <f>IF(COUNTA($A3236:$H3236)=0,"",IF($J3236="OTRO",IFERROR(LOOKUP(2,1/(((LISTS!$H$2:$H$26&lt;&gt;"")*ISNUMBER(SEARCH(LISTS!$H$2:$H$26,$G3236)))+((LISTS!$I$2:$I$26&lt;&gt;"")*ISNUMBER(SEARCH(LISTS!$I$2:$I$26,$E3236)))),LISTS!$L$2:$L$26),"Concepto DIAN no mapeado a casilla automatica"),IF(LEFT($J3236,4)="TOPE","Control automatico DIAN: "&amp;$J3236,"Casilla automatica: "&amp;$J3236)))</f>
        <v/>
      </c>
    </row>
    <row r="3237">
      <c r="A3237" s="9" t="n"/>
      <c r="B3237" s="9" t="n"/>
      <c r="C3237" s="9" t="n"/>
      <c r="D3237" s="9" t="n"/>
      <c r="E3237" s="9" t="n"/>
      <c r="F3237" s="11" t="n"/>
      <c r="G3237" s="9" t="n"/>
      <c r="H3237" s="9" t="n"/>
      <c r="I3237" s="9">
        <f>IF(COUNTA($A3237:$H3237)=0,"",IF($J3237="OTRO","NO","SI"))</f>
        <v/>
      </c>
      <c r="J3237" s="9">
        <f>IF(COUNTA($A3237:$H3237)=0,"",IFERROR(LOOKUP(2,1/(((LISTS!$H$2:$H$26&lt;&gt;"")*ISNUMBER(SEARCH(LISTS!$H$2:$H$26,$G3237)))+((LISTS!$I$2:$I$26&lt;&gt;"")*ISNUMBER(SEARCH(LISTS!$I$2:$I$26,$E3237)))),LISTS!$K$2:$K$26),"OTRO"))</f>
        <v/>
      </c>
      <c r="K3237" s="11">
        <f>IF($I3237&lt;&gt;"SI",0,IFERROR($F3237,0))</f>
        <v/>
      </c>
      <c r="L3237" s="9">
        <f>IF(COUNTA($A3237:$H3237)=0,"",IF($J3237="OTRO",IFERROR(LOOKUP(2,1/(((LISTS!$H$2:$H$26&lt;&gt;"")*ISNUMBER(SEARCH(LISTS!$H$2:$H$26,$G3237)))+((LISTS!$I$2:$I$26&lt;&gt;"")*ISNUMBER(SEARCH(LISTS!$I$2:$I$26,$E3237)))),LISTS!$L$2:$L$26),"Concepto DIAN no mapeado a casilla automatica"),IF(LEFT($J3237,4)="TOPE","Control automatico DIAN: "&amp;$J3237,"Casilla automatica: "&amp;$J3237)))</f>
        <v/>
      </c>
    </row>
    <row r="3238">
      <c r="A3238" s="9" t="n"/>
      <c r="B3238" s="9" t="n"/>
      <c r="C3238" s="9" t="n"/>
      <c r="D3238" s="9" t="n"/>
      <c r="E3238" s="9" t="n"/>
      <c r="F3238" s="11" t="n"/>
      <c r="G3238" s="9" t="n"/>
      <c r="H3238" s="9" t="n"/>
      <c r="I3238" s="9">
        <f>IF(COUNTA($A3238:$H3238)=0,"",IF($J3238="OTRO","NO","SI"))</f>
        <v/>
      </c>
      <c r="J3238" s="9">
        <f>IF(COUNTA($A3238:$H3238)=0,"",IFERROR(LOOKUP(2,1/(((LISTS!$H$2:$H$26&lt;&gt;"")*ISNUMBER(SEARCH(LISTS!$H$2:$H$26,$G3238)))+((LISTS!$I$2:$I$26&lt;&gt;"")*ISNUMBER(SEARCH(LISTS!$I$2:$I$26,$E3238)))),LISTS!$K$2:$K$26),"OTRO"))</f>
        <v/>
      </c>
      <c r="K3238" s="11">
        <f>IF($I3238&lt;&gt;"SI",0,IFERROR($F3238,0))</f>
        <v/>
      </c>
      <c r="L3238" s="9">
        <f>IF(COUNTA($A3238:$H3238)=0,"",IF($J3238="OTRO",IFERROR(LOOKUP(2,1/(((LISTS!$H$2:$H$26&lt;&gt;"")*ISNUMBER(SEARCH(LISTS!$H$2:$H$26,$G3238)))+((LISTS!$I$2:$I$26&lt;&gt;"")*ISNUMBER(SEARCH(LISTS!$I$2:$I$26,$E3238)))),LISTS!$L$2:$L$26),"Concepto DIAN no mapeado a casilla automatica"),IF(LEFT($J3238,4)="TOPE","Control automatico DIAN: "&amp;$J3238,"Casilla automatica: "&amp;$J3238)))</f>
        <v/>
      </c>
    </row>
    <row r="3239">
      <c r="A3239" s="9" t="n"/>
      <c r="B3239" s="9" t="n"/>
      <c r="C3239" s="9" t="n"/>
      <c r="D3239" s="9" t="n"/>
      <c r="E3239" s="9" t="n"/>
      <c r="F3239" s="11" t="n"/>
      <c r="G3239" s="9" t="n"/>
      <c r="H3239" s="9" t="n"/>
      <c r="I3239" s="9">
        <f>IF(COUNTA($A3239:$H3239)=0,"",IF($J3239="OTRO","NO","SI"))</f>
        <v/>
      </c>
      <c r="J3239" s="9">
        <f>IF(COUNTA($A3239:$H3239)=0,"",IFERROR(LOOKUP(2,1/(((LISTS!$H$2:$H$26&lt;&gt;"")*ISNUMBER(SEARCH(LISTS!$H$2:$H$26,$G3239)))+((LISTS!$I$2:$I$26&lt;&gt;"")*ISNUMBER(SEARCH(LISTS!$I$2:$I$26,$E3239)))),LISTS!$K$2:$K$26),"OTRO"))</f>
        <v/>
      </c>
      <c r="K3239" s="11">
        <f>IF($I3239&lt;&gt;"SI",0,IFERROR($F3239,0))</f>
        <v/>
      </c>
      <c r="L3239" s="9">
        <f>IF(COUNTA($A3239:$H3239)=0,"",IF($J3239="OTRO",IFERROR(LOOKUP(2,1/(((LISTS!$H$2:$H$26&lt;&gt;"")*ISNUMBER(SEARCH(LISTS!$H$2:$H$26,$G3239)))+((LISTS!$I$2:$I$26&lt;&gt;"")*ISNUMBER(SEARCH(LISTS!$I$2:$I$26,$E3239)))),LISTS!$L$2:$L$26),"Concepto DIAN no mapeado a casilla automatica"),IF(LEFT($J3239,4)="TOPE","Control automatico DIAN: "&amp;$J3239,"Casilla automatica: "&amp;$J3239)))</f>
        <v/>
      </c>
    </row>
    <row r="3240">
      <c r="A3240" s="9" t="n"/>
      <c r="B3240" s="9" t="n"/>
      <c r="C3240" s="9" t="n"/>
      <c r="D3240" s="9" t="n"/>
      <c r="E3240" s="9" t="n"/>
      <c r="F3240" s="11" t="n"/>
      <c r="G3240" s="9" t="n"/>
      <c r="H3240" s="9" t="n"/>
      <c r="I3240" s="9">
        <f>IF(COUNTA($A3240:$H3240)=0,"",IF($J3240="OTRO","NO","SI"))</f>
        <v/>
      </c>
      <c r="J3240" s="9">
        <f>IF(COUNTA($A3240:$H3240)=0,"",IFERROR(LOOKUP(2,1/(((LISTS!$H$2:$H$26&lt;&gt;"")*ISNUMBER(SEARCH(LISTS!$H$2:$H$26,$G3240)))+((LISTS!$I$2:$I$26&lt;&gt;"")*ISNUMBER(SEARCH(LISTS!$I$2:$I$26,$E3240)))),LISTS!$K$2:$K$26),"OTRO"))</f>
        <v/>
      </c>
      <c r="K3240" s="11">
        <f>IF($I3240&lt;&gt;"SI",0,IFERROR($F3240,0))</f>
        <v/>
      </c>
      <c r="L3240" s="9">
        <f>IF(COUNTA($A3240:$H3240)=0,"",IF($J3240="OTRO",IFERROR(LOOKUP(2,1/(((LISTS!$H$2:$H$26&lt;&gt;"")*ISNUMBER(SEARCH(LISTS!$H$2:$H$26,$G3240)))+((LISTS!$I$2:$I$26&lt;&gt;"")*ISNUMBER(SEARCH(LISTS!$I$2:$I$26,$E3240)))),LISTS!$L$2:$L$26),"Concepto DIAN no mapeado a casilla automatica"),IF(LEFT($J3240,4)="TOPE","Control automatico DIAN: "&amp;$J3240,"Casilla automatica: "&amp;$J3240)))</f>
        <v/>
      </c>
    </row>
    <row r="3241">
      <c r="A3241" s="9" t="n"/>
      <c r="B3241" s="9" t="n"/>
      <c r="C3241" s="9" t="n"/>
      <c r="D3241" s="9" t="n"/>
      <c r="E3241" s="9" t="n"/>
      <c r="F3241" s="11" t="n"/>
      <c r="G3241" s="9" t="n"/>
      <c r="H3241" s="9" t="n"/>
      <c r="I3241" s="9">
        <f>IF(COUNTA($A3241:$H3241)=0,"",IF($J3241="OTRO","NO","SI"))</f>
        <v/>
      </c>
      <c r="J3241" s="9">
        <f>IF(COUNTA($A3241:$H3241)=0,"",IFERROR(LOOKUP(2,1/(((LISTS!$H$2:$H$26&lt;&gt;"")*ISNUMBER(SEARCH(LISTS!$H$2:$H$26,$G3241)))+((LISTS!$I$2:$I$26&lt;&gt;"")*ISNUMBER(SEARCH(LISTS!$I$2:$I$26,$E3241)))),LISTS!$K$2:$K$26),"OTRO"))</f>
        <v/>
      </c>
      <c r="K3241" s="11">
        <f>IF($I3241&lt;&gt;"SI",0,IFERROR($F3241,0))</f>
        <v/>
      </c>
      <c r="L3241" s="9">
        <f>IF(COUNTA($A3241:$H3241)=0,"",IF($J3241="OTRO",IFERROR(LOOKUP(2,1/(((LISTS!$H$2:$H$26&lt;&gt;"")*ISNUMBER(SEARCH(LISTS!$H$2:$H$26,$G3241)))+((LISTS!$I$2:$I$26&lt;&gt;"")*ISNUMBER(SEARCH(LISTS!$I$2:$I$26,$E3241)))),LISTS!$L$2:$L$26),"Concepto DIAN no mapeado a casilla automatica"),IF(LEFT($J3241,4)="TOPE","Control automatico DIAN: "&amp;$J3241,"Casilla automatica: "&amp;$J3241)))</f>
        <v/>
      </c>
    </row>
    <row r="3242">
      <c r="A3242" s="9" t="n"/>
      <c r="B3242" s="9" t="n"/>
      <c r="C3242" s="9" t="n"/>
      <c r="D3242" s="9" t="n"/>
      <c r="E3242" s="9" t="n"/>
      <c r="F3242" s="11" t="n"/>
      <c r="G3242" s="9" t="n"/>
      <c r="H3242" s="9" t="n"/>
      <c r="I3242" s="9">
        <f>IF(COUNTA($A3242:$H3242)=0,"",IF($J3242="OTRO","NO","SI"))</f>
        <v/>
      </c>
      <c r="J3242" s="9">
        <f>IF(COUNTA($A3242:$H3242)=0,"",IFERROR(LOOKUP(2,1/(((LISTS!$H$2:$H$26&lt;&gt;"")*ISNUMBER(SEARCH(LISTS!$H$2:$H$26,$G3242)))+((LISTS!$I$2:$I$26&lt;&gt;"")*ISNUMBER(SEARCH(LISTS!$I$2:$I$26,$E3242)))),LISTS!$K$2:$K$26),"OTRO"))</f>
        <v/>
      </c>
      <c r="K3242" s="11">
        <f>IF($I3242&lt;&gt;"SI",0,IFERROR($F3242,0))</f>
        <v/>
      </c>
      <c r="L3242" s="9">
        <f>IF(COUNTA($A3242:$H3242)=0,"",IF($J3242="OTRO",IFERROR(LOOKUP(2,1/(((LISTS!$H$2:$H$26&lt;&gt;"")*ISNUMBER(SEARCH(LISTS!$H$2:$H$26,$G3242)))+((LISTS!$I$2:$I$26&lt;&gt;"")*ISNUMBER(SEARCH(LISTS!$I$2:$I$26,$E3242)))),LISTS!$L$2:$L$26),"Concepto DIAN no mapeado a casilla automatica"),IF(LEFT($J3242,4)="TOPE","Control automatico DIAN: "&amp;$J3242,"Casilla automatica: "&amp;$J3242)))</f>
        <v/>
      </c>
    </row>
    <row r="3243">
      <c r="A3243" s="9" t="n"/>
      <c r="B3243" s="9" t="n"/>
      <c r="C3243" s="9" t="n"/>
      <c r="D3243" s="9" t="n"/>
      <c r="E3243" s="9" t="n"/>
      <c r="F3243" s="11" t="n"/>
      <c r="G3243" s="9" t="n"/>
      <c r="H3243" s="9" t="n"/>
      <c r="I3243" s="9">
        <f>IF(COUNTA($A3243:$H3243)=0,"",IF($J3243="OTRO","NO","SI"))</f>
        <v/>
      </c>
      <c r="J3243" s="9">
        <f>IF(COUNTA($A3243:$H3243)=0,"",IFERROR(LOOKUP(2,1/(((LISTS!$H$2:$H$26&lt;&gt;"")*ISNUMBER(SEARCH(LISTS!$H$2:$H$26,$G3243)))+((LISTS!$I$2:$I$26&lt;&gt;"")*ISNUMBER(SEARCH(LISTS!$I$2:$I$26,$E3243)))),LISTS!$K$2:$K$26),"OTRO"))</f>
        <v/>
      </c>
      <c r="K3243" s="11">
        <f>IF($I3243&lt;&gt;"SI",0,IFERROR($F3243,0))</f>
        <v/>
      </c>
      <c r="L3243" s="9">
        <f>IF(COUNTA($A3243:$H3243)=0,"",IF($J3243="OTRO",IFERROR(LOOKUP(2,1/(((LISTS!$H$2:$H$26&lt;&gt;"")*ISNUMBER(SEARCH(LISTS!$H$2:$H$26,$G3243)))+((LISTS!$I$2:$I$26&lt;&gt;"")*ISNUMBER(SEARCH(LISTS!$I$2:$I$26,$E3243)))),LISTS!$L$2:$L$26),"Concepto DIAN no mapeado a casilla automatica"),IF(LEFT($J3243,4)="TOPE","Control automatico DIAN: "&amp;$J3243,"Casilla automatica: "&amp;$J3243)))</f>
        <v/>
      </c>
    </row>
    <row r="3244">
      <c r="A3244" s="9" t="n"/>
      <c r="B3244" s="9" t="n"/>
      <c r="C3244" s="9" t="n"/>
      <c r="D3244" s="9" t="n"/>
      <c r="E3244" s="9" t="n"/>
      <c r="F3244" s="11" t="n"/>
      <c r="G3244" s="9" t="n"/>
      <c r="H3244" s="9" t="n"/>
      <c r="I3244" s="9">
        <f>IF(COUNTA($A3244:$H3244)=0,"",IF($J3244="OTRO","NO","SI"))</f>
        <v/>
      </c>
      <c r="J3244" s="9">
        <f>IF(COUNTA($A3244:$H3244)=0,"",IFERROR(LOOKUP(2,1/(((LISTS!$H$2:$H$26&lt;&gt;"")*ISNUMBER(SEARCH(LISTS!$H$2:$H$26,$G3244)))+((LISTS!$I$2:$I$26&lt;&gt;"")*ISNUMBER(SEARCH(LISTS!$I$2:$I$26,$E3244)))),LISTS!$K$2:$K$26),"OTRO"))</f>
        <v/>
      </c>
      <c r="K3244" s="11">
        <f>IF($I3244&lt;&gt;"SI",0,IFERROR($F3244,0))</f>
        <v/>
      </c>
      <c r="L3244" s="9">
        <f>IF(COUNTA($A3244:$H3244)=0,"",IF($J3244="OTRO",IFERROR(LOOKUP(2,1/(((LISTS!$H$2:$H$26&lt;&gt;"")*ISNUMBER(SEARCH(LISTS!$H$2:$H$26,$G3244)))+((LISTS!$I$2:$I$26&lt;&gt;"")*ISNUMBER(SEARCH(LISTS!$I$2:$I$26,$E3244)))),LISTS!$L$2:$L$26),"Concepto DIAN no mapeado a casilla automatica"),IF(LEFT($J3244,4)="TOPE","Control automatico DIAN: "&amp;$J3244,"Casilla automatica: "&amp;$J3244)))</f>
        <v/>
      </c>
    </row>
    <row r="3245">
      <c r="A3245" s="9" t="n"/>
      <c r="B3245" s="9" t="n"/>
      <c r="C3245" s="9" t="n"/>
      <c r="D3245" s="9" t="n"/>
      <c r="E3245" s="9" t="n"/>
      <c r="F3245" s="11" t="n"/>
      <c r="G3245" s="9" t="n"/>
      <c r="H3245" s="9" t="n"/>
      <c r="I3245" s="9">
        <f>IF(COUNTA($A3245:$H3245)=0,"",IF($J3245="OTRO","NO","SI"))</f>
        <v/>
      </c>
      <c r="J3245" s="9">
        <f>IF(COUNTA($A3245:$H3245)=0,"",IFERROR(LOOKUP(2,1/(((LISTS!$H$2:$H$26&lt;&gt;"")*ISNUMBER(SEARCH(LISTS!$H$2:$H$26,$G3245)))+((LISTS!$I$2:$I$26&lt;&gt;"")*ISNUMBER(SEARCH(LISTS!$I$2:$I$26,$E3245)))),LISTS!$K$2:$K$26),"OTRO"))</f>
        <v/>
      </c>
      <c r="K3245" s="11">
        <f>IF($I3245&lt;&gt;"SI",0,IFERROR($F3245,0))</f>
        <v/>
      </c>
      <c r="L3245" s="9">
        <f>IF(COUNTA($A3245:$H3245)=0,"",IF($J3245="OTRO",IFERROR(LOOKUP(2,1/(((LISTS!$H$2:$H$26&lt;&gt;"")*ISNUMBER(SEARCH(LISTS!$H$2:$H$26,$G3245)))+((LISTS!$I$2:$I$26&lt;&gt;"")*ISNUMBER(SEARCH(LISTS!$I$2:$I$26,$E3245)))),LISTS!$L$2:$L$26),"Concepto DIAN no mapeado a casilla automatica"),IF(LEFT($J3245,4)="TOPE","Control automatico DIAN: "&amp;$J3245,"Casilla automatica: "&amp;$J3245)))</f>
        <v/>
      </c>
    </row>
    <row r="3246">
      <c r="A3246" s="9" t="n"/>
      <c r="B3246" s="9" t="n"/>
      <c r="C3246" s="9" t="n"/>
      <c r="D3246" s="9" t="n"/>
      <c r="E3246" s="9" t="n"/>
      <c r="F3246" s="11" t="n"/>
      <c r="G3246" s="9" t="n"/>
      <c r="H3246" s="9" t="n"/>
      <c r="I3246" s="9">
        <f>IF(COUNTA($A3246:$H3246)=0,"",IF($J3246="OTRO","NO","SI"))</f>
        <v/>
      </c>
      <c r="J3246" s="9">
        <f>IF(COUNTA($A3246:$H3246)=0,"",IFERROR(LOOKUP(2,1/(((LISTS!$H$2:$H$26&lt;&gt;"")*ISNUMBER(SEARCH(LISTS!$H$2:$H$26,$G3246)))+((LISTS!$I$2:$I$26&lt;&gt;"")*ISNUMBER(SEARCH(LISTS!$I$2:$I$26,$E3246)))),LISTS!$K$2:$K$26),"OTRO"))</f>
        <v/>
      </c>
      <c r="K3246" s="11">
        <f>IF($I3246&lt;&gt;"SI",0,IFERROR($F3246,0))</f>
        <v/>
      </c>
      <c r="L3246" s="9">
        <f>IF(COUNTA($A3246:$H3246)=0,"",IF($J3246="OTRO",IFERROR(LOOKUP(2,1/(((LISTS!$H$2:$H$26&lt;&gt;"")*ISNUMBER(SEARCH(LISTS!$H$2:$H$26,$G3246)))+((LISTS!$I$2:$I$26&lt;&gt;"")*ISNUMBER(SEARCH(LISTS!$I$2:$I$26,$E3246)))),LISTS!$L$2:$L$26),"Concepto DIAN no mapeado a casilla automatica"),IF(LEFT($J3246,4)="TOPE","Control automatico DIAN: "&amp;$J3246,"Casilla automatica: "&amp;$J3246)))</f>
        <v/>
      </c>
    </row>
    <row r="3247">
      <c r="A3247" s="9" t="n"/>
      <c r="B3247" s="9" t="n"/>
      <c r="C3247" s="9" t="n"/>
      <c r="D3247" s="9" t="n"/>
      <c r="E3247" s="9" t="n"/>
      <c r="F3247" s="11" t="n"/>
      <c r="G3247" s="9" t="n"/>
      <c r="H3247" s="9" t="n"/>
      <c r="I3247" s="9">
        <f>IF(COUNTA($A3247:$H3247)=0,"",IF($J3247="OTRO","NO","SI"))</f>
        <v/>
      </c>
      <c r="J3247" s="9">
        <f>IF(COUNTA($A3247:$H3247)=0,"",IFERROR(LOOKUP(2,1/(((LISTS!$H$2:$H$26&lt;&gt;"")*ISNUMBER(SEARCH(LISTS!$H$2:$H$26,$G3247)))+((LISTS!$I$2:$I$26&lt;&gt;"")*ISNUMBER(SEARCH(LISTS!$I$2:$I$26,$E3247)))),LISTS!$K$2:$K$26),"OTRO"))</f>
        <v/>
      </c>
      <c r="K3247" s="11">
        <f>IF($I3247&lt;&gt;"SI",0,IFERROR($F3247,0))</f>
        <v/>
      </c>
      <c r="L3247" s="9">
        <f>IF(COUNTA($A3247:$H3247)=0,"",IF($J3247="OTRO",IFERROR(LOOKUP(2,1/(((LISTS!$H$2:$H$26&lt;&gt;"")*ISNUMBER(SEARCH(LISTS!$H$2:$H$26,$G3247)))+((LISTS!$I$2:$I$26&lt;&gt;"")*ISNUMBER(SEARCH(LISTS!$I$2:$I$26,$E3247)))),LISTS!$L$2:$L$26),"Concepto DIAN no mapeado a casilla automatica"),IF(LEFT($J3247,4)="TOPE","Control automatico DIAN: "&amp;$J3247,"Casilla automatica: "&amp;$J3247)))</f>
        <v/>
      </c>
    </row>
    <row r="3248">
      <c r="A3248" s="9" t="n"/>
      <c r="B3248" s="9" t="n"/>
      <c r="C3248" s="9" t="n"/>
      <c r="D3248" s="9" t="n"/>
      <c r="E3248" s="9" t="n"/>
      <c r="F3248" s="11" t="n"/>
      <c r="G3248" s="9" t="n"/>
      <c r="H3248" s="9" t="n"/>
      <c r="I3248" s="9">
        <f>IF(COUNTA($A3248:$H3248)=0,"",IF($J3248="OTRO","NO","SI"))</f>
        <v/>
      </c>
      <c r="J3248" s="9">
        <f>IF(COUNTA($A3248:$H3248)=0,"",IFERROR(LOOKUP(2,1/(((LISTS!$H$2:$H$26&lt;&gt;"")*ISNUMBER(SEARCH(LISTS!$H$2:$H$26,$G3248)))+((LISTS!$I$2:$I$26&lt;&gt;"")*ISNUMBER(SEARCH(LISTS!$I$2:$I$26,$E3248)))),LISTS!$K$2:$K$26),"OTRO"))</f>
        <v/>
      </c>
      <c r="K3248" s="11">
        <f>IF($I3248&lt;&gt;"SI",0,IFERROR($F3248,0))</f>
        <v/>
      </c>
      <c r="L3248" s="9">
        <f>IF(COUNTA($A3248:$H3248)=0,"",IF($J3248="OTRO",IFERROR(LOOKUP(2,1/(((LISTS!$H$2:$H$26&lt;&gt;"")*ISNUMBER(SEARCH(LISTS!$H$2:$H$26,$G3248)))+((LISTS!$I$2:$I$26&lt;&gt;"")*ISNUMBER(SEARCH(LISTS!$I$2:$I$26,$E3248)))),LISTS!$L$2:$L$26),"Concepto DIAN no mapeado a casilla automatica"),IF(LEFT($J3248,4)="TOPE","Control automatico DIAN: "&amp;$J3248,"Casilla automatica: "&amp;$J3248)))</f>
        <v/>
      </c>
    </row>
    <row r="3249">
      <c r="A3249" s="9" t="n"/>
      <c r="B3249" s="9" t="n"/>
      <c r="C3249" s="9" t="n"/>
      <c r="D3249" s="9" t="n"/>
      <c r="E3249" s="9" t="n"/>
      <c r="F3249" s="11" t="n"/>
      <c r="G3249" s="9" t="n"/>
      <c r="H3249" s="9" t="n"/>
      <c r="I3249" s="9">
        <f>IF(COUNTA($A3249:$H3249)=0,"",IF($J3249="OTRO","NO","SI"))</f>
        <v/>
      </c>
      <c r="J3249" s="9">
        <f>IF(COUNTA($A3249:$H3249)=0,"",IFERROR(LOOKUP(2,1/(((LISTS!$H$2:$H$26&lt;&gt;"")*ISNUMBER(SEARCH(LISTS!$H$2:$H$26,$G3249)))+((LISTS!$I$2:$I$26&lt;&gt;"")*ISNUMBER(SEARCH(LISTS!$I$2:$I$26,$E3249)))),LISTS!$K$2:$K$26),"OTRO"))</f>
        <v/>
      </c>
      <c r="K3249" s="11">
        <f>IF($I3249&lt;&gt;"SI",0,IFERROR($F3249,0))</f>
        <v/>
      </c>
      <c r="L3249" s="9">
        <f>IF(COUNTA($A3249:$H3249)=0,"",IF($J3249="OTRO",IFERROR(LOOKUP(2,1/(((LISTS!$H$2:$H$26&lt;&gt;"")*ISNUMBER(SEARCH(LISTS!$H$2:$H$26,$G3249)))+((LISTS!$I$2:$I$26&lt;&gt;"")*ISNUMBER(SEARCH(LISTS!$I$2:$I$26,$E3249)))),LISTS!$L$2:$L$26),"Concepto DIAN no mapeado a casilla automatica"),IF(LEFT($J3249,4)="TOPE","Control automatico DIAN: "&amp;$J3249,"Casilla automatica: "&amp;$J3249)))</f>
        <v/>
      </c>
    </row>
    <row r="3250">
      <c r="A3250" s="9" t="n"/>
      <c r="B3250" s="9" t="n"/>
      <c r="C3250" s="9" t="n"/>
      <c r="D3250" s="9" t="n"/>
      <c r="E3250" s="9" t="n"/>
      <c r="F3250" s="11" t="n"/>
      <c r="G3250" s="9" t="n"/>
      <c r="H3250" s="9" t="n"/>
      <c r="I3250" s="9">
        <f>IF(COUNTA($A3250:$H3250)=0,"",IF($J3250="OTRO","NO","SI"))</f>
        <v/>
      </c>
      <c r="J3250" s="9">
        <f>IF(COUNTA($A3250:$H3250)=0,"",IFERROR(LOOKUP(2,1/(((LISTS!$H$2:$H$26&lt;&gt;"")*ISNUMBER(SEARCH(LISTS!$H$2:$H$26,$G3250)))+((LISTS!$I$2:$I$26&lt;&gt;"")*ISNUMBER(SEARCH(LISTS!$I$2:$I$26,$E3250)))),LISTS!$K$2:$K$26),"OTRO"))</f>
        <v/>
      </c>
      <c r="K3250" s="11">
        <f>IF($I3250&lt;&gt;"SI",0,IFERROR($F3250,0))</f>
        <v/>
      </c>
      <c r="L3250" s="9">
        <f>IF(COUNTA($A3250:$H3250)=0,"",IF($J3250="OTRO",IFERROR(LOOKUP(2,1/(((LISTS!$H$2:$H$26&lt;&gt;"")*ISNUMBER(SEARCH(LISTS!$H$2:$H$26,$G3250)))+((LISTS!$I$2:$I$26&lt;&gt;"")*ISNUMBER(SEARCH(LISTS!$I$2:$I$26,$E3250)))),LISTS!$L$2:$L$26),"Concepto DIAN no mapeado a casilla automatica"),IF(LEFT($J3250,4)="TOPE","Control automatico DIAN: "&amp;$J3250,"Casilla automatica: "&amp;$J3250)))</f>
        <v/>
      </c>
    </row>
    <row r="3251">
      <c r="A3251" s="9" t="n"/>
      <c r="B3251" s="9" t="n"/>
      <c r="C3251" s="9" t="n"/>
      <c r="D3251" s="9" t="n"/>
      <c r="E3251" s="9" t="n"/>
      <c r="F3251" s="11" t="n"/>
      <c r="G3251" s="9" t="n"/>
      <c r="H3251" s="9" t="n"/>
      <c r="I3251" s="9">
        <f>IF(COUNTA($A3251:$H3251)=0,"",IF($J3251="OTRO","NO","SI"))</f>
        <v/>
      </c>
      <c r="J3251" s="9">
        <f>IF(COUNTA($A3251:$H3251)=0,"",IFERROR(LOOKUP(2,1/(((LISTS!$H$2:$H$26&lt;&gt;"")*ISNUMBER(SEARCH(LISTS!$H$2:$H$26,$G3251)))+((LISTS!$I$2:$I$26&lt;&gt;"")*ISNUMBER(SEARCH(LISTS!$I$2:$I$26,$E3251)))),LISTS!$K$2:$K$26),"OTRO"))</f>
        <v/>
      </c>
      <c r="K3251" s="11">
        <f>IF($I3251&lt;&gt;"SI",0,IFERROR($F3251,0))</f>
        <v/>
      </c>
      <c r="L3251" s="9">
        <f>IF(COUNTA($A3251:$H3251)=0,"",IF($J3251="OTRO",IFERROR(LOOKUP(2,1/(((LISTS!$H$2:$H$26&lt;&gt;"")*ISNUMBER(SEARCH(LISTS!$H$2:$H$26,$G3251)))+((LISTS!$I$2:$I$26&lt;&gt;"")*ISNUMBER(SEARCH(LISTS!$I$2:$I$26,$E3251)))),LISTS!$L$2:$L$26),"Concepto DIAN no mapeado a casilla automatica"),IF(LEFT($J3251,4)="TOPE","Control automatico DIAN: "&amp;$J3251,"Casilla automatica: "&amp;$J3251)))</f>
        <v/>
      </c>
    </row>
    <row r="3252">
      <c r="A3252" s="9" t="n"/>
      <c r="B3252" s="9" t="n"/>
      <c r="C3252" s="9" t="n"/>
      <c r="D3252" s="9" t="n"/>
      <c r="E3252" s="9" t="n"/>
      <c r="F3252" s="11" t="n"/>
      <c r="G3252" s="9" t="n"/>
      <c r="H3252" s="9" t="n"/>
      <c r="I3252" s="9">
        <f>IF(COUNTA($A3252:$H3252)=0,"",IF($J3252="OTRO","NO","SI"))</f>
        <v/>
      </c>
      <c r="J3252" s="9">
        <f>IF(COUNTA($A3252:$H3252)=0,"",IFERROR(LOOKUP(2,1/(((LISTS!$H$2:$H$26&lt;&gt;"")*ISNUMBER(SEARCH(LISTS!$H$2:$H$26,$G3252)))+((LISTS!$I$2:$I$26&lt;&gt;"")*ISNUMBER(SEARCH(LISTS!$I$2:$I$26,$E3252)))),LISTS!$K$2:$K$26),"OTRO"))</f>
        <v/>
      </c>
      <c r="K3252" s="11">
        <f>IF($I3252&lt;&gt;"SI",0,IFERROR($F3252,0))</f>
        <v/>
      </c>
      <c r="L3252" s="9">
        <f>IF(COUNTA($A3252:$H3252)=0,"",IF($J3252="OTRO",IFERROR(LOOKUP(2,1/(((LISTS!$H$2:$H$26&lt;&gt;"")*ISNUMBER(SEARCH(LISTS!$H$2:$H$26,$G3252)))+((LISTS!$I$2:$I$26&lt;&gt;"")*ISNUMBER(SEARCH(LISTS!$I$2:$I$26,$E3252)))),LISTS!$L$2:$L$26),"Concepto DIAN no mapeado a casilla automatica"),IF(LEFT($J3252,4)="TOPE","Control automatico DIAN: "&amp;$J3252,"Casilla automatica: "&amp;$J3252)))</f>
        <v/>
      </c>
    </row>
    <row r="3253">
      <c r="A3253" s="9" t="n"/>
      <c r="B3253" s="9" t="n"/>
      <c r="C3253" s="9" t="n"/>
      <c r="D3253" s="9" t="n"/>
      <c r="E3253" s="9" t="n"/>
      <c r="F3253" s="11" t="n"/>
      <c r="G3253" s="9" t="n"/>
      <c r="H3253" s="9" t="n"/>
      <c r="I3253" s="9">
        <f>IF(COUNTA($A3253:$H3253)=0,"",IF($J3253="OTRO","NO","SI"))</f>
        <v/>
      </c>
      <c r="J3253" s="9">
        <f>IF(COUNTA($A3253:$H3253)=0,"",IFERROR(LOOKUP(2,1/(((LISTS!$H$2:$H$26&lt;&gt;"")*ISNUMBER(SEARCH(LISTS!$H$2:$H$26,$G3253)))+((LISTS!$I$2:$I$26&lt;&gt;"")*ISNUMBER(SEARCH(LISTS!$I$2:$I$26,$E3253)))),LISTS!$K$2:$K$26),"OTRO"))</f>
        <v/>
      </c>
      <c r="K3253" s="11">
        <f>IF($I3253&lt;&gt;"SI",0,IFERROR($F3253,0))</f>
        <v/>
      </c>
      <c r="L3253" s="9">
        <f>IF(COUNTA($A3253:$H3253)=0,"",IF($J3253="OTRO",IFERROR(LOOKUP(2,1/(((LISTS!$H$2:$H$26&lt;&gt;"")*ISNUMBER(SEARCH(LISTS!$H$2:$H$26,$G3253)))+((LISTS!$I$2:$I$26&lt;&gt;"")*ISNUMBER(SEARCH(LISTS!$I$2:$I$26,$E3253)))),LISTS!$L$2:$L$26),"Concepto DIAN no mapeado a casilla automatica"),IF(LEFT($J3253,4)="TOPE","Control automatico DIAN: "&amp;$J3253,"Casilla automatica: "&amp;$J3253)))</f>
        <v/>
      </c>
    </row>
    <row r="3254">
      <c r="A3254" s="9" t="n"/>
      <c r="B3254" s="9" t="n"/>
      <c r="C3254" s="9" t="n"/>
      <c r="D3254" s="9" t="n"/>
      <c r="E3254" s="9" t="n"/>
      <c r="F3254" s="11" t="n"/>
      <c r="G3254" s="9" t="n"/>
      <c r="H3254" s="9" t="n"/>
      <c r="I3254" s="9">
        <f>IF(COUNTA($A3254:$H3254)=0,"",IF($J3254="OTRO","NO","SI"))</f>
        <v/>
      </c>
      <c r="J3254" s="9">
        <f>IF(COUNTA($A3254:$H3254)=0,"",IFERROR(LOOKUP(2,1/(((LISTS!$H$2:$H$26&lt;&gt;"")*ISNUMBER(SEARCH(LISTS!$H$2:$H$26,$G3254)))+((LISTS!$I$2:$I$26&lt;&gt;"")*ISNUMBER(SEARCH(LISTS!$I$2:$I$26,$E3254)))),LISTS!$K$2:$K$26),"OTRO"))</f>
        <v/>
      </c>
      <c r="K3254" s="11">
        <f>IF($I3254&lt;&gt;"SI",0,IFERROR($F3254,0))</f>
        <v/>
      </c>
      <c r="L3254" s="9">
        <f>IF(COUNTA($A3254:$H3254)=0,"",IF($J3254="OTRO",IFERROR(LOOKUP(2,1/(((LISTS!$H$2:$H$26&lt;&gt;"")*ISNUMBER(SEARCH(LISTS!$H$2:$H$26,$G3254)))+((LISTS!$I$2:$I$26&lt;&gt;"")*ISNUMBER(SEARCH(LISTS!$I$2:$I$26,$E3254)))),LISTS!$L$2:$L$26),"Concepto DIAN no mapeado a casilla automatica"),IF(LEFT($J3254,4)="TOPE","Control automatico DIAN: "&amp;$J3254,"Casilla automatica: "&amp;$J3254)))</f>
        <v/>
      </c>
    </row>
    <row r="3255">
      <c r="A3255" s="9" t="n"/>
      <c r="B3255" s="9" t="n"/>
      <c r="C3255" s="9" t="n"/>
      <c r="D3255" s="9" t="n"/>
      <c r="E3255" s="9" t="n"/>
      <c r="F3255" s="11" t="n"/>
      <c r="G3255" s="9" t="n"/>
      <c r="H3255" s="9" t="n"/>
      <c r="I3255" s="9">
        <f>IF(COUNTA($A3255:$H3255)=0,"",IF($J3255="OTRO","NO","SI"))</f>
        <v/>
      </c>
      <c r="J3255" s="9">
        <f>IF(COUNTA($A3255:$H3255)=0,"",IFERROR(LOOKUP(2,1/(((LISTS!$H$2:$H$26&lt;&gt;"")*ISNUMBER(SEARCH(LISTS!$H$2:$H$26,$G3255)))+((LISTS!$I$2:$I$26&lt;&gt;"")*ISNUMBER(SEARCH(LISTS!$I$2:$I$26,$E3255)))),LISTS!$K$2:$K$26),"OTRO"))</f>
        <v/>
      </c>
      <c r="K3255" s="11">
        <f>IF($I3255&lt;&gt;"SI",0,IFERROR($F3255,0))</f>
        <v/>
      </c>
      <c r="L3255" s="9">
        <f>IF(COUNTA($A3255:$H3255)=0,"",IF($J3255="OTRO",IFERROR(LOOKUP(2,1/(((LISTS!$H$2:$H$26&lt;&gt;"")*ISNUMBER(SEARCH(LISTS!$H$2:$H$26,$G3255)))+((LISTS!$I$2:$I$26&lt;&gt;"")*ISNUMBER(SEARCH(LISTS!$I$2:$I$26,$E3255)))),LISTS!$L$2:$L$26),"Concepto DIAN no mapeado a casilla automatica"),IF(LEFT($J3255,4)="TOPE","Control automatico DIAN: "&amp;$J3255,"Casilla automatica: "&amp;$J3255)))</f>
        <v/>
      </c>
    </row>
    <row r="3256">
      <c r="A3256" s="9" t="n"/>
      <c r="B3256" s="9" t="n"/>
      <c r="C3256" s="9" t="n"/>
      <c r="D3256" s="9" t="n"/>
      <c r="E3256" s="9" t="n"/>
      <c r="F3256" s="11" t="n"/>
      <c r="G3256" s="9" t="n"/>
      <c r="H3256" s="9" t="n"/>
      <c r="I3256" s="9">
        <f>IF(COUNTA($A3256:$H3256)=0,"",IF($J3256="OTRO","NO","SI"))</f>
        <v/>
      </c>
      <c r="J3256" s="9">
        <f>IF(COUNTA($A3256:$H3256)=0,"",IFERROR(LOOKUP(2,1/(((LISTS!$H$2:$H$26&lt;&gt;"")*ISNUMBER(SEARCH(LISTS!$H$2:$H$26,$G3256)))+((LISTS!$I$2:$I$26&lt;&gt;"")*ISNUMBER(SEARCH(LISTS!$I$2:$I$26,$E3256)))),LISTS!$K$2:$K$26),"OTRO"))</f>
        <v/>
      </c>
      <c r="K3256" s="11">
        <f>IF($I3256&lt;&gt;"SI",0,IFERROR($F3256,0))</f>
        <v/>
      </c>
      <c r="L3256" s="9">
        <f>IF(COUNTA($A3256:$H3256)=0,"",IF($J3256="OTRO",IFERROR(LOOKUP(2,1/(((LISTS!$H$2:$H$26&lt;&gt;"")*ISNUMBER(SEARCH(LISTS!$H$2:$H$26,$G3256)))+((LISTS!$I$2:$I$26&lt;&gt;"")*ISNUMBER(SEARCH(LISTS!$I$2:$I$26,$E3256)))),LISTS!$L$2:$L$26),"Concepto DIAN no mapeado a casilla automatica"),IF(LEFT($J3256,4)="TOPE","Control automatico DIAN: "&amp;$J3256,"Casilla automatica: "&amp;$J3256)))</f>
        <v/>
      </c>
    </row>
    <row r="3257">
      <c r="A3257" s="9" t="n"/>
      <c r="B3257" s="9" t="n"/>
      <c r="C3257" s="9" t="n"/>
      <c r="D3257" s="9" t="n"/>
      <c r="E3257" s="9" t="n"/>
      <c r="F3257" s="11" t="n"/>
      <c r="G3257" s="9" t="n"/>
      <c r="H3257" s="9" t="n"/>
      <c r="I3257" s="9">
        <f>IF(COUNTA($A3257:$H3257)=0,"",IF($J3257="OTRO","NO","SI"))</f>
        <v/>
      </c>
      <c r="J3257" s="9">
        <f>IF(COUNTA($A3257:$H3257)=0,"",IFERROR(LOOKUP(2,1/(((LISTS!$H$2:$H$26&lt;&gt;"")*ISNUMBER(SEARCH(LISTS!$H$2:$H$26,$G3257)))+((LISTS!$I$2:$I$26&lt;&gt;"")*ISNUMBER(SEARCH(LISTS!$I$2:$I$26,$E3257)))),LISTS!$K$2:$K$26),"OTRO"))</f>
        <v/>
      </c>
      <c r="K3257" s="11">
        <f>IF($I3257&lt;&gt;"SI",0,IFERROR($F3257,0))</f>
        <v/>
      </c>
      <c r="L3257" s="9">
        <f>IF(COUNTA($A3257:$H3257)=0,"",IF($J3257="OTRO",IFERROR(LOOKUP(2,1/(((LISTS!$H$2:$H$26&lt;&gt;"")*ISNUMBER(SEARCH(LISTS!$H$2:$H$26,$G3257)))+((LISTS!$I$2:$I$26&lt;&gt;"")*ISNUMBER(SEARCH(LISTS!$I$2:$I$26,$E3257)))),LISTS!$L$2:$L$26),"Concepto DIAN no mapeado a casilla automatica"),IF(LEFT($J3257,4)="TOPE","Control automatico DIAN: "&amp;$J3257,"Casilla automatica: "&amp;$J3257)))</f>
        <v/>
      </c>
    </row>
    <row r="3258">
      <c r="A3258" s="9" t="n"/>
      <c r="B3258" s="9" t="n"/>
      <c r="C3258" s="9" t="n"/>
      <c r="D3258" s="9" t="n"/>
      <c r="E3258" s="9" t="n"/>
      <c r="F3258" s="11" t="n"/>
      <c r="G3258" s="9" t="n"/>
      <c r="H3258" s="9" t="n"/>
      <c r="I3258" s="9">
        <f>IF(COUNTA($A3258:$H3258)=0,"",IF($J3258="OTRO","NO","SI"))</f>
        <v/>
      </c>
      <c r="J3258" s="9">
        <f>IF(COUNTA($A3258:$H3258)=0,"",IFERROR(LOOKUP(2,1/(((LISTS!$H$2:$H$26&lt;&gt;"")*ISNUMBER(SEARCH(LISTS!$H$2:$H$26,$G3258)))+((LISTS!$I$2:$I$26&lt;&gt;"")*ISNUMBER(SEARCH(LISTS!$I$2:$I$26,$E3258)))),LISTS!$K$2:$K$26),"OTRO"))</f>
        <v/>
      </c>
      <c r="K3258" s="11">
        <f>IF($I3258&lt;&gt;"SI",0,IFERROR($F3258,0))</f>
        <v/>
      </c>
      <c r="L3258" s="9">
        <f>IF(COUNTA($A3258:$H3258)=0,"",IF($J3258="OTRO",IFERROR(LOOKUP(2,1/(((LISTS!$H$2:$H$26&lt;&gt;"")*ISNUMBER(SEARCH(LISTS!$H$2:$H$26,$G3258)))+((LISTS!$I$2:$I$26&lt;&gt;"")*ISNUMBER(SEARCH(LISTS!$I$2:$I$26,$E3258)))),LISTS!$L$2:$L$26),"Concepto DIAN no mapeado a casilla automatica"),IF(LEFT($J3258,4)="TOPE","Control automatico DIAN: "&amp;$J3258,"Casilla automatica: "&amp;$J3258)))</f>
        <v/>
      </c>
    </row>
    <row r="3259">
      <c r="A3259" s="9" t="n"/>
      <c r="B3259" s="9" t="n"/>
      <c r="C3259" s="9" t="n"/>
      <c r="D3259" s="9" t="n"/>
      <c r="E3259" s="9" t="n"/>
      <c r="F3259" s="11" t="n"/>
      <c r="G3259" s="9" t="n"/>
      <c r="H3259" s="9" t="n"/>
      <c r="I3259" s="9">
        <f>IF(COUNTA($A3259:$H3259)=0,"",IF($J3259="OTRO","NO","SI"))</f>
        <v/>
      </c>
      <c r="J3259" s="9">
        <f>IF(COUNTA($A3259:$H3259)=0,"",IFERROR(LOOKUP(2,1/(((LISTS!$H$2:$H$26&lt;&gt;"")*ISNUMBER(SEARCH(LISTS!$H$2:$H$26,$G3259)))+((LISTS!$I$2:$I$26&lt;&gt;"")*ISNUMBER(SEARCH(LISTS!$I$2:$I$26,$E3259)))),LISTS!$K$2:$K$26),"OTRO"))</f>
        <v/>
      </c>
      <c r="K3259" s="11">
        <f>IF($I3259&lt;&gt;"SI",0,IFERROR($F3259,0))</f>
        <v/>
      </c>
      <c r="L3259" s="9">
        <f>IF(COUNTA($A3259:$H3259)=0,"",IF($J3259="OTRO",IFERROR(LOOKUP(2,1/(((LISTS!$H$2:$H$26&lt;&gt;"")*ISNUMBER(SEARCH(LISTS!$H$2:$H$26,$G3259)))+((LISTS!$I$2:$I$26&lt;&gt;"")*ISNUMBER(SEARCH(LISTS!$I$2:$I$26,$E3259)))),LISTS!$L$2:$L$26),"Concepto DIAN no mapeado a casilla automatica"),IF(LEFT($J3259,4)="TOPE","Control automatico DIAN: "&amp;$J3259,"Casilla automatica: "&amp;$J3259)))</f>
        <v/>
      </c>
    </row>
    <row r="3260">
      <c r="A3260" s="9" t="n"/>
      <c r="B3260" s="9" t="n"/>
      <c r="C3260" s="9" t="n"/>
      <c r="D3260" s="9" t="n"/>
      <c r="E3260" s="9" t="n"/>
      <c r="F3260" s="11" t="n"/>
      <c r="G3260" s="9" t="n"/>
      <c r="H3260" s="9" t="n"/>
      <c r="I3260" s="9">
        <f>IF(COUNTA($A3260:$H3260)=0,"",IF($J3260="OTRO","NO","SI"))</f>
        <v/>
      </c>
      <c r="J3260" s="9">
        <f>IF(COUNTA($A3260:$H3260)=0,"",IFERROR(LOOKUP(2,1/(((LISTS!$H$2:$H$26&lt;&gt;"")*ISNUMBER(SEARCH(LISTS!$H$2:$H$26,$G3260)))+((LISTS!$I$2:$I$26&lt;&gt;"")*ISNUMBER(SEARCH(LISTS!$I$2:$I$26,$E3260)))),LISTS!$K$2:$K$26),"OTRO"))</f>
        <v/>
      </c>
      <c r="K3260" s="11">
        <f>IF($I3260&lt;&gt;"SI",0,IFERROR($F3260,0))</f>
        <v/>
      </c>
      <c r="L3260" s="9">
        <f>IF(COUNTA($A3260:$H3260)=0,"",IF($J3260="OTRO",IFERROR(LOOKUP(2,1/(((LISTS!$H$2:$H$26&lt;&gt;"")*ISNUMBER(SEARCH(LISTS!$H$2:$H$26,$G3260)))+((LISTS!$I$2:$I$26&lt;&gt;"")*ISNUMBER(SEARCH(LISTS!$I$2:$I$26,$E3260)))),LISTS!$L$2:$L$26),"Concepto DIAN no mapeado a casilla automatica"),IF(LEFT($J3260,4)="TOPE","Control automatico DIAN: "&amp;$J3260,"Casilla automatica: "&amp;$J3260)))</f>
        <v/>
      </c>
    </row>
    <row r="3261">
      <c r="A3261" s="9" t="n"/>
      <c r="B3261" s="9" t="n"/>
      <c r="C3261" s="9" t="n"/>
      <c r="D3261" s="9" t="n"/>
      <c r="E3261" s="9" t="n"/>
      <c r="F3261" s="11" t="n"/>
      <c r="G3261" s="9" t="n"/>
      <c r="H3261" s="9" t="n"/>
      <c r="I3261" s="9">
        <f>IF(COUNTA($A3261:$H3261)=0,"",IF($J3261="OTRO","NO","SI"))</f>
        <v/>
      </c>
      <c r="J3261" s="9">
        <f>IF(COUNTA($A3261:$H3261)=0,"",IFERROR(LOOKUP(2,1/(((LISTS!$H$2:$H$26&lt;&gt;"")*ISNUMBER(SEARCH(LISTS!$H$2:$H$26,$G3261)))+((LISTS!$I$2:$I$26&lt;&gt;"")*ISNUMBER(SEARCH(LISTS!$I$2:$I$26,$E3261)))),LISTS!$K$2:$K$26),"OTRO"))</f>
        <v/>
      </c>
      <c r="K3261" s="11">
        <f>IF($I3261&lt;&gt;"SI",0,IFERROR($F3261,0))</f>
        <v/>
      </c>
      <c r="L3261" s="9">
        <f>IF(COUNTA($A3261:$H3261)=0,"",IF($J3261="OTRO",IFERROR(LOOKUP(2,1/(((LISTS!$H$2:$H$26&lt;&gt;"")*ISNUMBER(SEARCH(LISTS!$H$2:$H$26,$G3261)))+((LISTS!$I$2:$I$26&lt;&gt;"")*ISNUMBER(SEARCH(LISTS!$I$2:$I$26,$E3261)))),LISTS!$L$2:$L$26),"Concepto DIAN no mapeado a casilla automatica"),IF(LEFT($J3261,4)="TOPE","Control automatico DIAN: "&amp;$J3261,"Casilla automatica: "&amp;$J3261)))</f>
        <v/>
      </c>
    </row>
    <row r="3262">
      <c r="A3262" s="9" t="n"/>
      <c r="B3262" s="9" t="n"/>
      <c r="C3262" s="9" t="n"/>
      <c r="D3262" s="9" t="n"/>
      <c r="E3262" s="9" t="n"/>
      <c r="F3262" s="11" t="n"/>
      <c r="G3262" s="9" t="n"/>
      <c r="H3262" s="9" t="n"/>
      <c r="I3262" s="9">
        <f>IF(COUNTA($A3262:$H3262)=0,"",IF($J3262="OTRO","NO","SI"))</f>
        <v/>
      </c>
      <c r="J3262" s="9">
        <f>IF(COUNTA($A3262:$H3262)=0,"",IFERROR(LOOKUP(2,1/(((LISTS!$H$2:$H$26&lt;&gt;"")*ISNUMBER(SEARCH(LISTS!$H$2:$H$26,$G3262)))+((LISTS!$I$2:$I$26&lt;&gt;"")*ISNUMBER(SEARCH(LISTS!$I$2:$I$26,$E3262)))),LISTS!$K$2:$K$26),"OTRO"))</f>
        <v/>
      </c>
      <c r="K3262" s="11">
        <f>IF($I3262&lt;&gt;"SI",0,IFERROR($F3262,0))</f>
        <v/>
      </c>
      <c r="L3262" s="9">
        <f>IF(COUNTA($A3262:$H3262)=0,"",IF($J3262="OTRO",IFERROR(LOOKUP(2,1/(((LISTS!$H$2:$H$26&lt;&gt;"")*ISNUMBER(SEARCH(LISTS!$H$2:$H$26,$G3262)))+((LISTS!$I$2:$I$26&lt;&gt;"")*ISNUMBER(SEARCH(LISTS!$I$2:$I$26,$E3262)))),LISTS!$L$2:$L$26),"Concepto DIAN no mapeado a casilla automatica"),IF(LEFT($J3262,4)="TOPE","Control automatico DIAN: "&amp;$J3262,"Casilla automatica: "&amp;$J3262)))</f>
        <v/>
      </c>
    </row>
    <row r="3263">
      <c r="A3263" s="9" t="n"/>
      <c r="B3263" s="9" t="n"/>
      <c r="C3263" s="9" t="n"/>
      <c r="D3263" s="9" t="n"/>
      <c r="E3263" s="9" t="n"/>
      <c r="F3263" s="11" t="n"/>
      <c r="G3263" s="9" t="n"/>
      <c r="H3263" s="9" t="n"/>
      <c r="I3263" s="9">
        <f>IF(COUNTA($A3263:$H3263)=0,"",IF($J3263="OTRO","NO","SI"))</f>
        <v/>
      </c>
      <c r="J3263" s="9">
        <f>IF(COUNTA($A3263:$H3263)=0,"",IFERROR(LOOKUP(2,1/(((LISTS!$H$2:$H$26&lt;&gt;"")*ISNUMBER(SEARCH(LISTS!$H$2:$H$26,$G3263)))+((LISTS!$I$2:$I$26&lt;&gt;"")*ISNUMBER(SEARCH(LISTS!$I$2:$I$26,$E3263)))),LISTS!$K$2:$K$26),"OTRO"))</f>
        <v/>
      </c>
      <c r="K3263" s="11">
        <f>IF($I3263&lt;&gt;"SI",0,IFERROR($F3263,0))</f>
        <v/>
      </c>
      <c r="L3263" s="9">
        <f>IF(COUNTA($A3263:$H3263)=0,"",IF($J3263="OTRO",IFERROR(LOOKUP(2,1/(((LISTS!$H$2:$H$26&lt;&gt;"")*ISNUMBER(SEARCH(LISTS!$H$2:$H$26,$G3263)))+((LISTS!$I$2:$I$26&lt;&gt;"")*ISNUMBER(SEARCH(LISTS!$I$2:$I$26,$E3263)))),LISTS!$L$2:$L$26),"Concepto DIAN no mapeado a casilla automatica"),IF(LEFT($J3263,4)="TOPE","Control automatico DIAN: "&amp;$J3263,"Casilla automatica: "&amp;$J3263)))</f>
        <v/>
      </c>
    </row>
    <row r="3264">
      <c r="A3264" s="9" t="n"/>
      <c r="B3264" s="9" t="n"/>
      <c r="C3264" s="9" t="n"/>
      <c r="D3264" s="9" t="n"/>
      <c r="E3264" s="9" t="n"/>
      <c r="F3264" s="11" t="n"/>
      <c r="G3264" s="9" t="n"/>
      <c r="H3264" s="9" t="n"/>
      <c r="I3264" s="9">
        <f>IF(COUNTA($A3264:$H3264)=0,"",IF($J3264="OTRO","NO","SI"))</f>
        <v/>
      </c>
      <c r="J3264" s="9">
        <f>IF(COUNTA($A3264:$H3264)=0,"",IFERROR(LOOKUP(2,1/(((LISTS!$H$2:$H$26&lt;&gt;"")*ISNUMBER(SEARCH(LISTS!$H$2:$H$26,$G3264)))+((LISTS!$I$2:$I$26&lt;&gt;"")*ISNUMBER(SEARCH(LISTS!$I$2:$I$26,$E3264)))),LISTS!$K$2:$K$26),"OTRO"))</f>
        <v/>
      </c>
      <c r="K3264" s="11">
        <f>IF($I3264&lt;&gt;"SI",0,IFERROR($F3264,0))</f>
        <v/>
      </c>
      <c r="L3264" s="9">
        <f>IF(COUNTA($A3264:$H3264)=0,"",IF($J3264="OTRO",IFERROR(LOOKUP(2,1/(((LISTS!$H$2:$H$26&lt;&gt;"")*ISNUMBER(SEARCH(LISTS!$H$2:$H$26,$G3264)))+((LISTS!$I$2:$I$26&lt;&gt;"")*ISNUMBER(SEARCH(LISTS!$I$2:$I$26,$E3264)))),LISTS!$L$2:$L$26),"Concepto DIAN no mapeado a casilla automatica"),IF(LEFT($J3264,4)="TOPE","Control automatico DIAN: "&amp;$J3264,"Casilla automatica: "&amp;$J3264)))</f>
        <v/>
      </c>
    </row>
    <row r="3265">
      <c r="A3265" s="9" t="n"/>
      <c r="B3265" s="9" t="n"/>
      <c r="C3265" s="9" t="n"/>
      <c r="D3265" s="9" t="n"/>
      <c r="E3265" s="9" t="n"/>
      <c r="F3265" s="11" t="n"/>
      <c r="G3265" s="9" t="n"/>
      <c r="H3265" s="9" t="n"/>
      <c r="I3265" s="9">
        <f>IF(COUNTA($A3265:$H3265)=0,"",IF($J3265="OTRO","NO","SI"))</f>
        <v/>
      </c>
      <c r="J3265" s="9">
        <f>IF(COUNTA($A3265:$H3265)=0,"",IFERROR(LOOKUP(2,1/(((LISTS!$H$2:$H$26&lt;&gt;"")*ISNUMBER(SEARCH(LISTS!$H$2:$H$26,$G3265)))+((LISTS!$I$2:$I$26&lt;&gt;"")*ISNUMBER(SEARCH(LISTS!$I$2:$I$26,$E3265)))),LISTS!$K$2:$K$26),"OTRO"))</f>
        <v/>
      </c>
      <c r="K3265" s="11">
        <f>IF($I3265&lt;&gt;"SI",0,IFERROR($F3265,0))</f>
        <v/>
      </c>
      <c r="L3265" s="9">
        <f>IF(COUNTA($A3265:$H3265)=0,"",IF($J3265="OTRO",IFERROR(LOOKUP(2,1/(((LISTS!$H$2:$H$26&lt;&gt;"")*ISNUMBER(SEARCH(LISTS!$H$2:$H$26,$G3265)))+((LISTS!$I$2:$I$26&lt;&gt;"")*ISNUMBER(SEARCH(LISTS!$I$2:$I$26,$E3265)))),LISTS!$L$2:$L$26),"Concepto DIAN no mapeado a casilla automatica"),IF(LEFT($J3265,4)="TOPE","Control automatico DIAN: "&amp;$J3265,"Casilla automatica: "&amp;$J3265)))</f>
        <v/>
      </c>
    </row>
    <row r="3266">
      <c r="A3266" s="9" t="n"/>
      <c r="B3266" s="9" t="n"/>
      <c r="C3266" s="9" t="n"/>
      <c r="D3266" s="9" t="n"/>
      <c r="E3266" s="9" t="n"/>
      <c r="F3266" s="11" t="n"/>
      <c r="G3266" s="9" t="n"/>
      <c r="H3266" s="9" t="n"/>
      <c r="I3266" s="9">
        <f>IF(COUNTA($A3266:$H3266)=0,"",IF($J3266="OTRO","NO","SI"))</f>
        <v/>
      </c>
      <c r="J3266" s="9">
        <f>IF(COUNTA($A3266:$H3266)=0,"",IFERROR(LOOKUP(2,1/(((LISTS!$H$2:$H$26&lt;&gt;"")*ISNUMBER(SEARCH(LISTS!$H$2:$H$26,$G3266)))+((LISTS!$I$2:$I$26&lt;&gt;"")*ISNUMBER(SEARCH(LISTS!$I$2:$I$26,$E3266)))),LISTS!$K$2:$K$26),"OTRO"))</f>
        <v/>
      </c>
      <c r="K3266" s="11">
        <f>IF($I3266&lt;&gt;"SI",0,IFERROR($F3266,0))</f>
        <v/>
      </c>
      <c r="L3266" s="9">
        <f>IF(COUNTA($A3266:$H3266)=0,"",IF($J3266="OTRO",IFERROR(LOOKUP(2,1/(((LISTS!$H$2:$H$26&lt;&gt;"")*ISNUMBER(SEARCH(LISTS!$H$2:$H$26,$G3266)))+((LISTS!$I$2:$I$26&lt;&gt;"")*ISNUMBER(SEARCH(LISTS!$I$2:$I$26,$E3266)))),LISTS!$L$2:$L$26),"Concepto DIAN no mapeado a casilla automatica"),IF(LEFT($J3266,4)="TOPE","Control automatico DIAN: "&amp;$J3266,"Casilla automatica: "&amp;$J3266)))</f>
        <v/>
      </c>
    </row>
    <row r="3267">
      <c r="A3267" s="9" t="n"/>
      <c r="B3267" s="9" t="n"/>
      <c r="C3267" s="9" t="n"/>
      <c r="D3267" s="9" t="n"/>
      <c r="E3267" s="9" t="n"/>
      <c r="F3267" s="11" t="n"/>
      <c r="G3267" s="9" t="n"/>
      <c r="H3267" s="9" t="n"/>
      <c r="I3267" s="9">
        <f>IF(COUNTA($A3267:$H3267)=0,"",IF($J3267="OTRO","NO","SI"))</f>
        <v/>
      </c>
      <c r="J3267" s="9">
        <f>IF(COUNTA($A3267:$H3267)=0,"",IFERROR(LOOKUP(2,1/(((LISTS!$H$2:$H$26&lt;&gt;"")*ISNUMBER(SEARCH(LISTS!$H$2:$H$26,$G3267)))+((LISTS!$I$2:$I$26&lt;&gt;"")*ISNUMBER(SEARCH(LISTS!$I$2:$I$26,$E3267)))),LISTS!$K$2:$K$26),"OTRO"))</f>
        <v/>
      </c>
      <c r="K3267" s="11">
        <f>IF($I3267&lt;&gt;"SI",0,IFERROR($F3267,0))</f>
        <v/>
      </c>
      <c r="L3267" s="9">
        <f>IF(COUNTA($A3267:$H3267)=0,"",IF($J3267="OTRO",IFERROR(LOOKUP(2,1/(((LISTS!$H$2:$H$26&lt;&gt;"")*ISNUMBER(SEARCH(LISTS!$H$2:$H$26,$G3267)))+((LISTS!$I$2:$I$26&lt;&gt;"")*ISNUMBER(SEARCH(LISTS!$I$2:$I$26,$E3267)))),LISTS!$L$2:$L$26),"Concepto DIAN no mapeado a casilla automatica"),IF(LEFT($J3267,4)="TOPE","Control automatico DIAN: "&amp;$J3267,"Casilla automatica: "&amp;$J3267)))</f>
        <v/>
      </c>
    </row>
    <row r="3268">
      <c r="A3268" s="9" t="n"/>
      <c r="B3268" s="9" t="n"/>
      <c r="C3268" s="9" t="n"/>
      <c r="D3268" s="9" t="n"/>
      <c r="E3268" s="9" t="n"/>
      <c r="F3268" s="11" t="n"/>
      <c r="G3268" s="9" t="n"/>
      <c r="H3268" s="9" t="n"/>
      <c r="I3268" s="9">
        <f>IF(COUNTA($A3268:$H3268)=0,"",IF($J3268="OTRO","NO","SI"))</f>
        <v/>
      </c>
      <c r="J3268" s="9">
        <f>IF(COUNTA($A3268:$H3268)=0,"",IFERROR(LOOKUP(2,1/(((LISTS!$H$2:$H$26&lt;&gt;"")*ISNUMBER(SEARCH(LISTS!$H$2:$H$26,$G3268)))+((LISTS!$I$2:$I$26&lt;&gt;"")*ISNUMBER(SEARCH(LISTS!$I$2:$I$26,$E3268)))),LISTS!$K$2:$K$26),"OTRO"))</f>
        <v/>
      </c>
      <c r="K3268" s="11">
        <f>IF($I3268&lt;&gt;"SI",0,IFERROR($F3268,0))</f>
        <v/>
      </c>
      <c r="L3268" s="9">
        <f>IF(COUNTA($A3268:$H3268)=0,"",IF($J3268="OTRO",IFERROR(LOOKUP(2,1/(((LISTS!$H$2:$H$26&lt;&gt;"")*ISNUMBER(SEARCH(LISTS!$H$2:$H$26,$G3268)))+((LISTS!$I$2:$I$26&lt;&gt;"")*ISNUMBER(SEARCH(LISTS!$I$2:$I$26,$E3268)))),LISTS!$L$2:$L$26),"Concepto DIAN no mapeado a casilla automatica"),IF(LEFT($J3268,4)="TOPE","Control automatico DIAN: "&amp;$J3268,"Casilla automatica: "&amp;$J3268)))</f>
        <v/>
      </c>
    </row>
    <row r="3269">
      <c r="A3269" s="9" t="n"/>
      <c r="B3269" s="9" t="n"/>
      <c r="C3269" s="9" t="n"/>
      <c r="D3269" s="9" t="n"/>
      <c r="E3269" s="9" t="n"/>
      <c r="F3269" s="11" t="n"/>
      <c r="G3269" s="9" t="n"/>
      <c r="H3269" s="9" t="n"/>
      <c r="I3269" s="9">
        <f>IF(COUNTA($A3269:$H3269)=0,"",IF($J3269="OTRO","NO","SI"))</f>
        <v/>
      </c>
      <c r="J3269" s="9">
        <f>IF(COUNTA($A3269:$H3269)=0,"",IFERROR(LOOKUP(2,1/(((LISTS!$H$2:$H$26&lt;&gt;"")*ISNUMBER(SEARCH(LISTS!$H$2:$H$26,$G3269)))+((LISTS!$I$2:$I$26&lt;&gt;"")*ISNUMBER(SEARCH(LISTS!$I$2:$I$26,$E3269)))),LISTS!$K$2:$K$26),"OTRO"))</f>
        <v/>
      </c>
      <c r="K3269" s="11">
        <f>IF($I3269&lt;&gt;"SI",0,IFERROR($F3269,0))</f>
        <v/>
      </c>
      <c r="L3269" s="9">
        <f>IF(COUNTA($A3269:$H3269)=0,"",IF($J3269="OTRO",IFERROR(LOOKUP(2,1/(((LISTS!$H$2:$H$26&lt;&gt;"")*ISNUMBER(SEARCH(LISTS!$H$2:$H$26,$G3269)))+((LISTS!$I$2:$I$26&lt;&gt;"")*ISNUMBER(SEARCH(LISTS!$I$2:$I$26,$E3269)))),LISTS!$L$2:$L$26),"Concepto DIAN no mapeado a casilla automatica"),IF(LEFT($J3269,4)="TOPE","Control automatico DIAN: "&amp;$J3269,"Casilla automatica: "&amp;$J3269)))</f>
        <v/>
      </c>
    </row>
    <row r="3270">
      <c r="A3270" s="9" t="n"/>
      <c r="B3270" s="9" t="n"/>
      <c r="C3270" s="9" t="n"/>
      <c r="D3270" s="9" t="n"/>
      <c r="E3270" s="9" t="n"/>
      <c r="F3270" s="11" t="n"/>
      <c r="G3270" s="9" t="n"/>
      <c r="H3270" s="9" t="n"/>
      <c r="I3270" s="9">
        <f>IF(COUNTA($A3270:$H3270)=0,"",IF($J3270="OTRO","NO","SI"))</f>
        <v/>
      </c>
      <c r="J3270" s="9">
        <f>IF(COUNTA($A3270:$H3270)=0,"",IFERROR(LOOKUP(2,1/(((LISTS!$H$2:$H$26&lt;&gt;"")*ISNUMBER(SEARCH(LISTS!$H$2:$H$26,$G3270)))+((LISTS!$I$2:$I$26&lt;&gt;"")*ISNUMBER(SEARCH(LISTS!$I$2:$I$26,$E3270)))),LISTS!$K$2:$K$26),"OTRO"))</f>
        <v/>
      </c>
      <c r="K3270" s="11">
        <f>IF($I3270&lt;&gt;"SI",0,IFERROR($F3270,0))</f>
        <v/>
      </c>
      <c r="L3270" s="9">
        <f>IF(COUNTA($A3270:$H3270)=0,"",IF($J3270="OTRO",IFERROR(LOOKUP(2,1/(((LISTS!$H$2:$H$26&lt;&gt;"")*ISNUMBER(SEARCH(LISTS!$H$2:$H$26,$G3270)))+((LISTS!$I$2:$I$26&lt;&gt;"")*ISNUMBER(SEARCH(LISTS!$I$2:$I$26,$E3270)))),LISTS!$L$2:$L$26),"Concepto DIAN no mapeado a casilla automatica"),IF(LEFT($J3270,4)="TOPE","Control automatico DIAN: "&amp;$J3270,"Casilla automatica: "&amp;$J3270)))</f>
        <v/>
      </c>
    </row>
    <row r="3271">
      <c r="A3271" s="9" t="n"/>
      <c r="B3271" s="9" t="n"/>
      <c r="C3271" s="9" t="n"/>
      <c r="D3271" s="9" t="n"/>
      <c r="E3271" s="9" t="n"/>
      <c r="F3271" s="11" t="n"/>
      <c r="G3271" s="9" t="n"/>
      <c r="H3271" s="9" t="n"/>
      <c r="I3271" s="9">
        <f>IF(COUNTA($A3271:$H3271)=0,"",IF($J3271="OTRO","NO","SI"))</f>
        <v/>
      </c>
      <c r="J3271" s="9">
        <f>IF(COUNTA($A3271:$H3271)=0,"",IFERROR(LOOKUP(2,1/(((LISTS!$H$2:$H$26&lt;&gt;"")*ISNUMBER(SEARCH(LISTS!$H$2:$H$26,$G3271)))+((LISTS!$I$2:$I$26&lt;&gt;"")*ISNUMBER(SEARCH(LISTS!$I$2:$I$26,$E3271)))),LISTS!$K$2:$K$26),"OTRO"))</f>
        <v/>
      </c>
      <c r="K3271" s="11">
        <f>IF($I3271&lt;&gt;"SI",0,IFERROR($F3271,0))</f>
        <v/>
      </c>
      <c r="L3271" s="9">
        <f>IF(COUNTA($A3271:$H3271)=0,"",IF($J3271="OTRO",IFERROR(LOOKUP(2,1/(((LISTS!$H$2:$H$26&lt;&gt;"")*ISNUMBER(SEARCH(LISTS!$H$2:$H$26,$G3271)))+((LISTS!$I$2:$I$26&lt;&gt;"")*ISNUMBER(SEARCH(LISTS!$I$2:$I$26,$E3271)))),LISTS!$L$2:$L$26),"Concepto DIAN no mapeado a casilla automatica"),IF(LEFT($J3271,4)="TOPE","Control automatico DIAN: "&amp;$J3271,"Casilla automatica: "&amp;$J3271)))</f>
        <v/>
      </c>
    </row>
    <row r="3272">
      <c r="A3272" s="9" t="n"/>
      <c r="B3272" s="9" t="n"/>
      <c r="C3272" s="9" t="n"/>
      <c r="D3272" s="9" t="n"/>
      <c r="E3272" s="9" t="n"/>
      <c r="F3272" s="11" t="n"/>
      <c r="G3272" s="9" t="n"/>
      <c r="H3272" s="9" t="n"/>
      <c r="I3272" s="9">
        <f>IF(COUNTA($A3272:$H3272)=0,"",IF($J3272="OTRO","NO","SI"))</f>
        <v/>
      </c>
      <c r="J3272" s="9">
        <f>IF(COUNTA($A3272:$H3272)=0,"",IFERROR(LOOKUP(2,1/(((LISTS!$H$2:$H$26&lt;&gt;"")*ISNUMBER(SEARCH(LISTS!$H$2:$H$26,$G3272)))+((LISTS!$I$2:$I$26&lt;&gt;"")*ISNUMBER(SEARCH(LISTS!$I$2:$I$26,$E3272)))),LISTS!$K$2:$K$26),"OTRO"))</f>
        <v/>
      </c>
      <c r="K3272" s="11">
        <f>IF($I3272&lt;&gt;"SI",0,IFERROR($F3272,0))</f>
        <v/>
      </c>
      <c r="L3272" s="9">
        <f>IF(COUNTA($A3272:$H3272)=0,"",IF($J3272="OTRO",IFERROR(LOOKUP(2,1/(((LISTS!$H$2:$H$26&lt;&gt;"")*ISNUMBER(SEARCH(LISTS!$H$2:$H$26,$G3272)))+((LISTS!$I$2:$I$26&lt;&gt;"")*ISNUMBER(SEARCH(LISTS!$I$2:$I$26,$E3272)))),LISTS!$L$2:$L$26),"Concepto DIAN no mapeado a casilla automatica"),IF(LEFT($J3272,4)="TOPE","Control automatico DIAN: "&amp;$J3272,"Casilla automatica: "&amp;$J3272)))</f>
        <v/>
      </c>
    </row>
    <row r="3273">
      <c r="A3273" s="9" t="n"/>
      <c r="B3273" s="9" t="n"/>
      <c r="C3273" s="9" t="n"/>
      <c r="D3273" s="9" t="n"/>
      <c r="E3273" s="9" t="n"/>
      <c r="F3273" s="11" t="n"/>
      <c r="G3273" s="9" t="n"/>
      <c r="H3273" s="9" t="n"/>
      <c r="I3273" s="9">
        <f>IF(COUNTA($A3273:$H3273)=0,"",IF($J3273="OTRO","NO","SI"))</f>
        <v/>
      </c>
      <c r="J3273" s="9">
        <f>IF(COUNTA($A3273:$H3273)=0,"",IFERROR(LOOKUP(2,1/(((LISTS!$H$2:$H$26&lt;&gt;"")*ISNUMBER(SEARCH(LISTS!$H$2:$H$26,$G3273)))+((LISTS!$I$2:$I$26&lt;&gt;"")*ISNUMBER(SEARCH(LISTS!$I$2:$I$26,$E3273)))),LISTS!$K$2:$K$26),"OTRO"))</f>
        <v/>
      </c>
      <c r="K3273" s="11">
        <f>IF($I3273&lt;&gt;"SI",0,IFERROR($F3273,0))</f>
        <v/>
      </c>
      <c r="L3273" s="9">
        <f>IF(COUNTA($A3273:$H3273)=0,"",IF($J3273="OTRO",IFERROR(LOOKUP(2,1/(((LISTS!$H$2:$H$26&lt;&gt;"")*ISNUMBER(SEARCH(LISTS!$H$2:$H$26,$G3273)))+((LISTS!$I$2:$I$26&lt;&gt;"")*ISNUMBER(SEARCH(LISTS!$I$2:$I$26,$E3273)))),LISTS!$L$2:$L$26),"Concepto DIAN no mapeado a casilla automatica"),IF(LEFT($J3273,4)="TOPE","Control automatico DIAN: "&amp;$J3273,"Casilla automatica: "&amp;$J3273)))</f>
        <v/>
      </c>
    </row>
    <row r="3274">
      <c r="A3274" s="9" t="n"/>
      <c r="B3274" s="9" t="n"/>
      <c r="C3274" s="9" t="n"/>
      <c r="D3274" s="9" t="n"/>
      <c r="E3274" s="9" t="n"/>
      <c r="F3274" s="11" t="n"/>
      <c r="G3274" s="9" t="n"/>
      <c r="H3274" s="9" t="n"/>
      <c r="I3274" s="9">
        <f>IF(COUNTA($A3274:$H3274)=0,"",IF($J3274="OTRO","NO","SI"))</f>
        <v/>
      </c>
      <c r="J3274" s="9">
        <f>IF(COUNTA($A3274:$H3274)=0,"",IFERROR(LOOKUP(2,1/(((LISTS!$H$2:$H$26&lt;&gt;"")*ISNUMBER(SEARCH(LISTS!$H$2:$H$26,$G3274)))+((LISTS!$I$2:$I$26&lt;&gt;"")*ISNUMBER(SEARCH(LISTS!$I$2:$I$26,$E3274)))),LISTS!$K$2:$K$26),"OTRO"))</f>
        <v/>
      </c>
      <c r="K3274" s="11">
        <f>IF($I3274&lt;&gt;"SI",0,IFERROR($F3274,0))</f>
        <v/>
      </c>
      <c r="L3274" s="9">
        <f>IF(COUNTA($A3274:$H3274)=0,"",IF($J3274="OTRO",IFERROR(LOOKUP(2,1/(((LISTS!$H$2:$H$26&lt;&gt;"")*ISNUMBER(SEARCH(LISTS!$H$2:$H$26,$G3274)))+((LISTS!$I$2:$I$26&lt;&gt;"")*ISNUMBER(SEARCH(LISTS!$I$2:$I$26,$E3274)))),LISTS!$L$2:$L$26),"Concepto DIAN no mapeado a casilla automatica"),IF(LEFT($J3274,4)="TOPE","Control automatico DIAN: "&amp;$J3274,"Casilla automatica: "&amp;$J3274)))</f>
        <v/>
      </c>
    </row>
    <row r="3275">
      <c r="A3275" s="9" t="n"/>
      <c r="B3275" s="9" t="n"/>
      <c r="C3275" s="9" t="n"/>
      <c r="D3275" s="9" t="n"/>
      <c r="E3275" s="9" t="n"/>
      <c r="F3275" s="11" t="n"/>
      <c r="G3275" s="9" t="n"/>
      <c r="H3275" s="9" t="n"/>
      <c r="I3275" s="9">
        <f>IF(COUNTA($A3275:$H3275)=0,"",IF($J3275="OTRO","NO","SI"))</f>
        <v/>
      </c>
      <c r="J3275" s="9">
        <f>IF(COUNTA($A3275:$H3275)=0,"",IFERROR(LOOKUP(2,1/(((LISTS!$H$2:$H$26&lt;&gt;"")*ISNUMBER(SEARCH(LISTS!$H$2:$H$26,$G3275)))+((LISTS!$I$2:$I$26&lt;&gt;"")*ISNUMBER(SEARCH(LISTS!$I$2:$I$26,$E3275)))),LISTS!$K$2:$K$26),"OTRO"))</f>
        <v/>
      </c>
      <c r="K3275" s="11">
        <f>IF($I3275&lt;&gt;"SI",0,IFERROR($F3275,0))</f>
        <v/>
      </c>
      <c r="L3275" s="9">
        <f>IF(COUNTA($A3275:$H3275)=0,"",IF($J3275="OTRO",IFERROR(LOOKUP(2,1/(((LISTS!$H$2:$H$26&lt;&gt;"")*ISNUMBER(SEARCH(LISTS!$H$2:$H$26,$G3275)))+((LISTS!$I$2:$I$26&lt;&gt;"")*ISNUMBER(SEARCH(LISTS!$I$2:$I$26,$E3275)))),LISTS!$L$2:$L$26),"Concepto DIAN no mapeado a casilla automatica"),IF(LEFT($J3275,4)="TOPE","Control automatico DIAN: "&amp;$J3275,"Casilla automatica: "&amp;$J3275)))</f>
        <v/>
      </c>
    </row>
    <row r="3276">
      <c r="A3276" s="9" t="n"/>
      <c r="B3276" s="9" t="n"/>
      <c r="C3276" s="9" t="n"/>
      <c r="D3276" s="9" t="n"/>
      <c r="E3276" s="9" t="n"/>
      <c r="F3276" s="11" t="n"/>
      <c r="G3276" s="9" t="n"/>
      <c r="H3276" s="9" t="n"/>
      <c r="I3276" s="9">
        <f>IF(COUNTA($A3276:$H3276)=0,"",IF($J3276="OTRO","NO","SI"))</f>
        <v/>
      </c>
      <c r="J3276" s="9">
        <f>IF(COUNTA($A3276:$H3276)=0,"",IFERROR(LOOKUP(2,1/(((LISTS!$H$2:$H$26&lt;&gt;"")*ISNUMBER(SEARCH(LISTS!$H$2:$H$26,$G3276)))+((LISTS!$I$2:$I$26&lt;&gt;"")*ISNUMBER(SEARCH(LISTS!$I$2:$I$26,$E3276)))),LISTS!$K$2:$K$26),"OTRO"))</f>
        <v/>
      </c>
      <c r="K3276" s="11">
        <f>IF($I3276&lt;&gt;"SI",0,IFERROR($F3276,0))</f>
        <v/>
      </c>
      <c r="L3276" s="9">
        <f>IF(COUNTA($A3276:$H3276)=0,"",IF($J3276="OTRO",IFERROR(LOOKUP(2,1/(((LISTS!$H$2:$H$26&lt;&gt;"")*ISNUMBER(SEARCH(LISTS!$H$2:$H$26,$G3276)))+((LISTS!$I$2:$I$26&lt;&gt;"")*ISNUMBER(SEARCH(LISTS!$I$2:$I$26,$E3276)))),LISTS!$L$2:$L$26),"Concepto DIAN no mapeado a casilla automatica"),IF(LEFT($J3276,4)="TOPE","Control automatico DIAN: "&amp;$J3276,"Casilla automatica: "&amp;$J3276)))</f>
        <v/>
      </c>
    </row>
    <row r="3277">
      <c r="A3277" s="9" t="n"/>
      <c r="B3277" s="9" t="n"/>
      <c r="C3277" s="9" t="n"/>
      <c r="D3277" s="9" t="n"/>
      <c r="E3277" s="9" t="n"/>
      <c r="F3277" s="11" t="n"/>
      <c r="G3277" s="9" t="n"/>
      <c r="H3277" s="9" t="n"/>
      <c r="I3277" s="9">
        <f>IF(COUNTA($A3277:$H3277)=0,"",IF($J3277="OTRO","NO","SI"))</f>
        <v/>
      </c>
      <c r="J3277" s="9">
        <f>IF(COUNTA($A3277:$H3277)=0,"",IFERROR(LOOKUP(2,1/(((LISTS!$H$2:$H$26&lt;&gt;"")*ISNUMBER(SEARCH(LISTS!$H$2:$H$26,$G3277)))+((LISTS!$I$2:$I$26&lt;&gt;"")*ISNUMBER(SEARCH(LISTS!$I$2:$I$26,$E3277)))),LISTS!$K$2:$K$26),"OTRO"))</f>
        <v/>
      </c>
      <c r="K3277" s="11">
        <f>IF($I3277&lt;&gt;"SI",0,IFERROR($F3277,0))</f>
        <v/>
      </c>
      <c r="L3277" s="9">
        <f>IF(COUNTA($A3277:$H3277)=0,"",IF($J3277="OTRO",IFERROR(LOOKUP(2,1/(((LISTS!$H$2:$H$26&lt;&gt;"")*ISNUMBER(SEARCH(LISTS!$H$2:$H$26,$G3277)))+((LISTS!$I$2:$I$26&lt;&gt;"")*ISNUMBER(SEARCH(LISTS!$I$2:$I$26,$E3277)))),LISTS!$L$2:$L$26),"Concepto DIAN no mapeado a casilla automatica"),IF(LEFT($J3277,4)="TOPE","Control automatico DIAN: "&amp;$J3277,"Casilla automatica: "&amp;$J3277)))</f>
        <v/>
      </c>
    </row>
    <row r="3278">
      <c r="A3278" s="9" t="n"/>
      <c r="B3278" s="9" t="n"/>
      <c r="C3278" s="9" t="n"/>
      <c r="D3278" s="9" t="n"/>
      <c r="E3278" s="9" t="n"/>
      <c r="F3278" s="11" t="n"/>
      <c r="G3278" s="9" t="n"/>
      <c r="H3278" s="9" t="n"/>
      <c r="I3278" s="9">
        <f>IF(COUNTA($A3278:$H3278)=0,"",IF($J3278="OTRO","NO","SI"))</f>
        <v/>
      </c>
      <c r="J3278" s="9">
        <f>IF(COUNTA($A3278:$H3278)=0,"",IFERROR(LOOKUP(2,1/(((LISTS!$H$2:$H$26&lt;&gt;"")*ISNUMBER(SEARCH(LISTS!$H$2:$H$26,$G3278)))+((LISTS!$I$2:$I$26&lt;&gt;"")*ISNUMBER(SEARCH(LISTS!$I$2:$I$26,$E3278)))),LISTS!$K$2:$K$26),"OTRO"))</f>
        <v/>
      </c>
      <c r="K3278" s="11">
        <f>IF($I3278&lt;&gt;"SI",0,IFERROR($F3278,0))</f>
        <v/>
      </c>
      <c r="L3278" s="9">
        <f>IF(COUNTA($A3278:$H3278)=0,"",IF($J3278="OTRO",IFERROR(LOOKUP(2,1/(((LISTS!$H$2:$H$26&lt;&gt;"")*ISNUMBER(SEARCH(LISTS!$H$2:$H$26,$G3278)))+((LISTS!$I$2:$I$26&lt;&gt;"")*ISNUMBER(SEARCH(LISTS!$I$2:$I$26,$E3278)))),LISTS!$L$2:$L$26),"Concepto DIAN no mapeado a casilla automatica"),IF(LEFT($J3278,4)="TOPE","Control automatico DIAN: "&amp;$J3278,"Casilla automatica: "&amp;$J3278)))</f>
        <v/>
      </c>
    </row>
    <row r="3279">
      <c r="A3279" s="9" t="n"/>
      <c r="B3279" s="9" t="n"/>
      <c r="C3279" s="9" t="n"/>
      <c r="D3279" s="9" t="n"/>
      <c r="E3279" s="9" t="n"/>
      <c r="F3279" s="11" t="n"/>
      <c r="G3279" s="9" t="n"/>
      <c r="H3279" s="9" t="n"/>
      <c r="I3279" s="9">
        <f>IF(COUNTA($A3279:$H3279)=0,"",IF($J3279="OTRO","NO","SI"))</f>
        <v/>
      </c>
      <c r="J3279" s="9">
        <f>IF(COUNTA($A3279:$H3279)=0,"",IFERROR(LOOKUP(2,1/(((LISTS!$H$2:$H$26&lt;&gt;"")*ISNUMBER(SEARCH(LISTS!$H$2:$H$26,$G3279)))+((LISTS!$I$2:$I$26&lt;&gt;"")*ISNUMBER(SEARCH(LISTS!$I$2:$I$26,$E3279)))),LISTS!$K$2:$K$26),"OTRO"))</f>
        <v/>
      </c>
      <c r="K3279" s="11">
        <f>IF($I3279&lt;&gt;"SI",0,IFERROR($F3279,0))</f>
        <v/>
      </c>
      <c r="L3279" s="9">
        <f>IF(COUNTA($A3279:$H3279)=0,"",IF($J3279="OTRO",IFERROR(LOOKUP(2,1/(((LISTS!$H$2:$H$26&lt;&gt;"")*ISNUMBER(SEARCH(LISTS!$H$2:$H$26,$G3279)))+((LISTS!$I$2:$I$26&lt;&gt;"")*ISNUMBER(SEARCH(LISTS!$I$2:$I$26,$E3279)))),LISTS!$L$2:$L$26),"Concepto DIAN no mapeado a casilla automatica"),IF(LEFT($J3279,4)="TOPE","Control automatico DIAN: "&amp;$J3279,"Casilla automatica: "&amp;$J3279)))</f>
        <v/>
      </c>
    </row>
    <row r="3280">
      <c r="A3280" s="9" t="n"/>
      <c r="B3280" s="9" t="n"/>
      <c r="C3280" s="9" t="n"/>
      <c r="D3280" s="9" t="n"/>
      <c r="E3280" s="9" t="n"/>
      <c r="F3280" s="11" t="n"/>
      <c r="G3280" s="9" t="n"/>
      <c r="H3280" s="9" t="n"/>
      <c r="I3280" s="9">
        <f>IF(COUNTA($A3280:$H3280)=0,"",IF($J3280="OTRO","NO","SI"))</f>
        <v/>
      </c>
      <c r="J3280" s="9">
        <f>IF(COUNTA($A3280:$H3280)=0,"",IFERROR(LOOKUP(2,1/(((LISTS!$H$2:$H$26&lt;&gt;"")*ISNUMBER(SEARCH(LISTS!$H$2:$H$26,$G3280)))+((LISTS!$I$2:$I$26&lt;&gt;"")*ISNUMBER(SEARCH(LISTS!$I$2:$I$26,$E3280)))),LISTS!$K$2:$K$26),"OTRO"))</f>
        <v/>
      </c>
      <c r="K3280" s="11">
        <f>IF($I3280&lt;&gt;"SI",0,IFERROR($F3280,0))</f>
        <v/>
      </c>
      <c r="L3280" s="9">
        <f>IF(COUNTA($A3280:$H3280)=0,"",IF($J3280="OTRO",IFERROR(LOOKUP(2,1/(((LISTS!$H$2:$H$26&lt;&gt;"")*ISNUMBER(SEARCH(LISTS!$H$2:$H$26,$G3280)))+((LISTS!$I$2:$I$26&lt;&gt;"")*ISNUMBER(SEARCH(LISTS!$I$2:$I$26,$E3280)))),LISTS!$L$2:$L$26),"Concepto DIAN no mapeado a casilla automatica"),IF(LEFT($J3280,4)="TOPE","Control automatico DIAN: "&amp;$J3280,"Casilla automatica: "&amp;$J3280)))</f>
        <v/>
      </c>
    </row>
    <row r="3281">
      <c r="A3281" s="9" t="n"/>
      <c r="B3281" s="9" t="n"/>
      <c r="C3281" s="9" t="n"/>
      <c r="D3281" s="9" t="n"/>
      <c r="E3281" s="9" t="n"/>
      <c r="F3281" s="11" t="n"/>
      <c r="G3281" s="9" t="n"/>
      <c r="H3281" s="9" t="n"/>
      <c r="I3281" s="9">
        <f>IF(COUNTA($A3281:$H3281)=0,"",IF($J3281="OTRO","NO","SI"))</f>
        <v/>
      </c>
      <c r="J3281" s="9">
        <f>IF(COUNTA($A3281:$H3281)=0,"",IFERROR(LOOKUP(2,1/(((LISTS!$H$2:$H$26&lt;&gt;"")*ISNUMBER(SEARCH(LISTS!$H$2:$H$26,$G3281)))+((LISTS!$I$2:$I$26&lt;&gt;"")*ISNUMBER(SEARCH(LISTS!$I$2:$I$26,$E3281)))),LISTS!$K$2:$K$26),"OTRO"))</f>
        <v/>
      </c>
      <c r="K3281" s="11">
        <f>IF($I3281&lt;&gt;"SI",0,IFERROR($F3281,0))</f>
        <v/>
      </c>
      <c r="L3281" s="9">
        <f>IF(COUNTA($A3281:$H3281)=0,"",IF($J3281="OTRO",IFERROR(LOOKUP(2,1/(((LISTS!$H$2:$H$26&lt;&gt;"")*ISNUMBER(SEARCH(LISTS!$H$2:$H$26,$G3281)))+((LISTS!$I$2:$I$26&lt;&gt;"")*ISNUMBER(SEARCH(LISTS!$I$2:$I$26,$E3281)))),LISTS!$L$2:$L$26),"Concepto DIAN no mapeado a casilla automatica"),IF(LEFT($J3281,4)="TOPE","Control automatico DIAN: "&amp;$J3281,"Casilla automatica: "&amp;$J3281)))</f>
        <v/>
      </c>
    </row>
    <row r="3282">
      <c r="A3282" s="9" t="n"/>
      <c r="B3282" s="9" t="n"/>
      <c r="C3282" s="9" t="n"/>
      <c r="D3282" s="9" t="n"/>
      <c r="E3282" s="9" t="n"/>
      <c r="F3282" s="11" t="n"/>
      <c r="G3282" s="9" t="n"/>
      <c r="H3282" s="9" t="n"/>
      <c r="I3282" s="9">
        <f>IF(COUNTA($A3282:$H3282)=0,"",IF($J3282="OTRO","NO","SI"))</f>
        <v/>
      </c>
      <c r="J3282" s="9">
        <f>IF(COUNTA($A3282:$H3282)=0,"",IFERROR(LOOKUP(2,1/(((LISTS!$H$2:$H$26&lt;&gt;"")*ISNUMBER(SEARCH(LISTS!$H$2:$H$26,$G3282)))+((LISTS!$I$2:$I$26&lt;&gt;"")*ISNUMBER(SEARCH(LISTS!$I$2:$I$26,$E3282)))),LISTS!$K$2:$K$26),"OTRO"))</f>
        <v/>
      </c>
      <c r="K3282" s="11">
        <f>IF($I3282&lt;&gt;"SI",0,IFERROR($F3282,0))</f>
        <v/>
      </c>
      <c r="L3282" s="9">
        <f>IF(COUNTA($A3282:$H3282)=0,"",IF($J3282="OTRO",IFERROR(LOOKUP(2,1/(((LISTS!$H$2:$H$26&lt;&gt;"")*ISNUMBER(SEARCH(LISTS!$H$2:$H$26,$G3282)))+((LISTS!$I$2:$I$26&lt;&gt;"")*ISNUMBER(SEARCH(LISTS!$I$2:$I$26,$E3282)))),LISTS!$L$2:$L$26),"Concepto DIAN no mapeado a casilla automatica"),IF(LEFT($J3282,4)="TOPE","Control automatico DIAN: "&amp;$J3282,"Casilla automatica: "&amp;$J3282)))</f>
        <v/>
      </c>
    </row>
    <row r="3283">
      <c r="A3283" s="9" t="n"/>
      <c r="B3283" s="9" t="n"/>
      <c r="C3283" s="9" t="n"/>
      <c r="D3283" s="9" t="n"/>
      <c r="E3283" s="9" t="n"/>
      <c r="F3283" s="11" t="n"/>
      <c r="G3283" s="9" t="n"/>
      <c r="H3283" s="9" t="n"/>
      <c r="I3283" s="9">
        <f>IF(COUNTA($A3283:$H3283)=0,"",IF($J3283="OTRO","NO","SI"))</f>
        <v/>
      </c>
      <c r="J3283" s="9">
        <f>IF(COUNTA($A3283:$H3283)=0,"",IFERROR(LOOKUP(2,1/(((LISTS!$H$2:$H$26&lt;&gt;"")*ISNUMBER(SEARCH(LISTS!$H$2:$H$26,$G3283)))+((LISTS!$I$2:$I$26&lt;&gt;"")*ISNUMBER(SEARCH(LISTS!$I$2:$I$26,$E3283)))),LISTS!$K$2:$K$26),"OTRO"))</f>
        <v/>
      </c>
      <c r="K3283" s="11">
        <f>IF($I3283&lt;&gt;"SI",0,IFERROR($F3283,0))</f>
        <v/>
      </c>
      <c r="L3283" s="9">
        <f>IF(COUNTA($A3283:$H3283)=0,"",IF($J3283="OTRO",IFERROR(LOOKUP(2,1/(((LISTS!$H$2:$H$26&lt;&gt;"")*ISNUMBER(SEARCH(LISTS!$H$2:$H$26,$G3283)))+((LISTS!$I$2:$I$26&lt;&gt;"")*ISNUMBER(SEARCH(LISTS!$I$2:$I$26,$E3283)))),LISTS!$L$2:$L$26),"Concepto DIAN no mapeado a casilla automatica"),IF(LEFT($J3283,4)="TOPE","Control automatico DIAN: "&amp;$J3283,"Casilla automatica: "&amp;$J3283)))</f>
        <v/>
      </c>
    </row>
    <row r="3284">
      <c r="A3284" s="9" t="n"/>
      <c r="B3284" s="9" t="n"/>
      <c r="C3284" s="9" t="n"/>
      <c r="D3284" s="9" t="n"/>
      <c r="E3284" s="9" t="n"/>
      <c r="F3284" s="11" t="n"/>
      <c r="G3284" s="9" t="n"/>
      <c r="H3284" s="9" t="n"/>
      <c r="I3284" s="9">
        <f>IF(COUNTA($A3284:$H3284)=0,"",IF($J3284="OTRO","NO","SI"))</f>
        <v/>
      </c>
      <c r="J3284" s="9">
        <f>IF(COUNTA($A3284:$H3284)=0,"",IFERROR(LOOKUP(2,1/(((LISTS!$H$2:$H$26&lt;&gt;"")*ISNUMBER(SEARCH(LISTS!$H$2:$H$26,$G3284)))+((LISTS!$I$2:$I$26&lt;&gt;"")*ISNUMBER(SEARCH(LISTS!$I$2:$I$26,$E3284)))),LISTS!$K$2:$K$26),"OTRO"))</f>
        <v/>
      </c>
      <c r="K3284" s="11">
        <f>IF($I3284&lt;&gt;"SI",0,IFERROR($F3284,0))</f>
        <v/>
      </c>
      <c r="L3284" s="9">
        <f>IF(COUNTA($A3284:$H3284)=0,"",IF($J3284="OTRO",IFERROR(LOOKUP(2,1/(((LISTS!$H$2:$H$26&lt;&gt;"")*ISNUMBER(SEARCH(LISTS!$H$2:$H$26,$G3284)))+((LISTS!$I$2:$I$26&lt;&gt;"")*ISNUMBER(SEARCH(LISTS!$I$2:$I$26,$E3284)))),LISTS!$L$2:$L$26),"Concepto DIAN no mapeado a casilla automatica"),IF(LEFT($J3284,4)="TOPE","Control automatico DIAN: "&amp;$J3284,"Casilla automatica: "&amp;$J3284)))</f>
        <v/>
      </c>
    </row>
    <row r="3285">
      <c r="A3285" s="9" t="n"/>
      <c r="B3285" s="9" t="n"/>
      <c r="C3285" s="9" t="n"/>
      <c r="D3285" s="9" t="n"/>
      <c r="E3285" s="9" t="n"/>
      <c r="F3285" s="11" t="n"/>
      <c r="G3285" s="9" t="n"/>
      <c r="H3285" s="9" t="n"/>
      <c r="I3285" s="9">
        <f>IF(COUNTA($A3285:$H3285)=0,"",IF($J3285="OTRO","NO","SI"))</f>
        <v/>
      </c>
      <c r="J3285" s="9">
        <f>IF(COUNTA($A3285:$H3285)=0,"",IFERROR(LOOKUP(2,1/(((LISTS!$H$2:$H$26&lt;&gt;"")*ISNUMBER(SEARCH(LISTS!$H$2:$H$26,$G3285)))+((LISTS!$I$2:$I$26&lt;&gt;"")*ISNUMBER(SEARCH(LISTS!$I$2:$I$26,$E3285)))),LISTS!$K$2:$K$26),"OTRO"))</f>
        <v/>
      </c>
      <c r="K3285" s="11">
        <f>IF($I3285&lt;&gt;"SI",0,IFERROR($F3285,0))</f>
        <v/>
      </c>
      <c r="L3285" s="9">
        <f>IF(COUNTA($A3285:$H3285)=0,"",IF($J3285="OTRO",IFERROR(LOOKUP(2,1/(((LISTS!$H$2:$H$26&lt;&gt;"")*ISNUMBER(SEARCH(LISTS!$H$2:$H$26,$G3285)))+((LISTS!$I$2:$I$26&lt;&gt;"")*ISNUMBER(SEARCH(LISTS!$I$2:$I$26,$E3285)))),LISTS!$L$2:$L$26),"Concepto DIAN no mapeado a casilla automatica"),IF(LEFT($J3285,4)="TOPE","Control automatico DIAN: "&amp;$J3285,"Casilla automatica: "&amp;$J3285)))</f>
        <v/>
      </c>
    </row>
    <row r="3286">
      <c r="A3286" s="9" t="n"/>
      <c r="B3286" s="9" t="n"/>
      <c r="C3286" s="9" t="n"/>
      <c r="D3286" s="9" t="n"/>
      <c r="E3286" s="9" t="n"/>
      <c r="F3286" s="11" t="n"/>
      <c r="G3286" s="9" t="n"/>
      <c r="H3286" s="9" t="n"/>
      <c r="I3286" s="9">
        <f>IF(COUNTA($A3286:$H3286)=0,"",IF($J3286="OTRO","NO","SI"))</f>
        <v/>
      </c>
      <c r="J3286" s="9">
        <f>IF(COUNTA($A3286:$H3286)=0,"",IFERROR(LOOKUP(2,1/(((LISTS!$H$2:$H$26&lt;&gt;"")*ISNUMBER(SEARCH(LISTS!$H$2:$H$26,$G3286)))+((LISTS!$I$2:$I$26&lt;&gt;"")*ISNUMBER(SEARCH(LISTS!$I$2:$I$26,$E3286)))),LISTS!$K$2:$K$26),"OTRO"))</f>
        <v/>
      </c>
      <c r="K3286" s="11">
        <f>IF($I3286&lt;&gt;"SI",0,IFERROR($F3286,0))</f>
        <v/>
      </c>
      <c r="L3286" s="9">
        <f>IF(COUNTA($A3286:$H3286)=0,"",IF($J3286="OTRO",IFERROR(LOOKUP(2,1/(((LISTS!$H$2:$H$26&lt;&gt;"")*ISNUMBER(SEARCH(LISTS!$H$2:$H$26,$G3286)))+((LISTS!$I$2:$I$26&lt;&gt;"")*ISNUMBER(SEARCH(LISTS!$I$2:$I$26,$E3286)))),LISTS!$L$2:$L$26),"Concepto DIAN no mapeado a casilla automatica"),IF(LEFT($J3286,4)="TOPE","Control automatico DIAN: "&amp;$J3286,"Casilla automatica: "&amp;$J3286)))</f>
        <v/>
      </c>
    </row>
    <row r="3287">
      <c r="A3287" s="9" t="n"/>
      <c r="B3287" s="9" t="n"/>
      <c r="C3287" s="9" t="n"/>
      <c r="D3287" s="9" t="n"/>
      <c r="E3287" s="9" t="n"/>
      <c r="F3287" s="11" t="n"/>
      <c r="G3287" s="9" t="n"/>
      <c r="H3287" s="9" t="n"/>
      <c r="I3287" s="9">
        <f>IF(COUNTA($A3287:$H3287)=0,"",IF($J3287="OTRO","NO","SI"))</f>
        <v/>
      </c>
      <c r="J3287" s="9">
        <f>IF(COUNTA($A3287:$H3287)=0,"",IFERROR(LOOKUP(2,1/(((LISTS!$H$2:$H$26&lt;&gt;"")*ISNUMBER(SEARCH(LISTS!$H$2:$H$26,$G3287)))+((LISTS!$I$2:$I$26&lt;&gt;"")*ISNUMBER(SEARCH(LISTS!$I$2:$I$26,$E3287)))),LISTS!$K$2:$K$26),"OTRO"))</f>
        <v/>
      </c>
      <c r="K3287" s="11">
        <f>IF($I3287&lt;&gt;"SI",0,IFERROR($F3287,0))</f>
        <v/>
      </c>
      <c r="L3287" s="9">
        <f>IF(COUNTA($A3287:$H3287)=0,"",IF($J3287="OTRO",IFERROR(LOOKUP(2,1/(((LISTS!$H$2:$H$26&lt;&gt;"")*ISNUMBER(SEARCH(LISTS!$H$2:$H$26,$G3287)))+((LISTS!$I$2:$I$26&lt;&gt;"")*ISNUMBER(SEARCH(LISTS!$I$2:$I$26,$E3287)))),LISTS!$L$2:$L$26),"Concepto DIAN no mapeado a casilla automatica"),IF(LEFT($J3287,4)="TOPE","Control automatico DIAN: "&amp;$J3287,"Casilla automatica: "&amp;$J3287)))</f>
        <v/>
      </c>
    </row>
    <row r="3288">
      <c r="A3288" s="9" t="n"/>
      <c r="B3288" s="9" t="n"/>
      <c r="C3288" s="9" t="n"/>
      <c r="D3288" s="9" t="n"/>
      <c r="E3288" s="9" t="n"/>
      <c r="F3288" s="11" t="n"/>
      <c r="G3288" s="9" t="n"/>
      <c r="H3288" s="9" t="n"/>
      <c r="I3288" s="9">
        <f>IF(COUNTA($A3288:$H3288)=0,"",IF($J3288="OTRO","NO","SI"))</f>
        <v/>
      </c>
      <c r="J3288" s="9">
        <f>IF(COUNTA($A3288:$H3288)=0,"",IFERROR(LOOKUP(2,1/(((LISTS!$H$2:$H$26&lt;&gt;"")*ISNUMBER(SEARCH(LISTS!$H$2:$H$26,$G3288)))+((LISTS!$I$2:$I$26&lt;&gt;"")*ISNUMBER(SEARCH(LISTS!$I$2:$I$26,$E3288)))),LISTS!$K$2:$K$26),"OTRO"))</f>
        <v/>
      </c>
      <c r="K3288" s="11">
        <f>IF($I3288&lt;&gt;"SI",0,IFERROR($F3288,0))</f>
        <v/>
      </c>
      <c r="L3288" s="9">
        <f>IF(COUNTA($A3288:$H3288)=0,"",IF($J3288="OTRO",IFERROR(LOOKUP(2,1/(((LISTS!$H$2:$H$26&lt;&gt;"")*ISNUMBER(SEARCH(LISTS!$H$2:$H$26,$G3288)))+((LISTS!$I$2:$I$26&lt;&gt;"")*ISNUMBER(SEARCH(LISTS!$I$2:$I$26,$E3288)))),LISTS!$L$2:$L$26),"Concepto DIAN no mapeado a casilla automatica"),IF(LEFT($J3288,4)="TOPE","Control automatico DIAN: "&amp;$J3288,"Casilla automatica: "&amp;$J3288)))</f>
        <v/>
      </c>
    </row>
    <row r="3289">
      <c r="A3289" s="9" t="n"/>
      <c r="B3289" s="9" t="n"/>
      <c r="C3289" s="9" t="n"/>
      <c r="D3289" s="9" t="n"/>
      <c r="E3289" s="9" t="n"/>
      <c r="F3289" s="11" t="n"/>
      <c r="G3289" s="9" t="n"/>
      <c r="H3289" s="9" t="n"/>
      <c r="I3289" s="9">
        <f>IF(COUNTA($A3289:$H3289)=0,"",IF($J3289="OTRO","NO","SI"))</f>
        <v/>
      </c>
      <c r="J3289" s="9">
        <f>IF(COUNTA($A3289:$H3289)=0,"",IFERROR(LOOKUP(2,1/(((LISTS!$H$2:$H$26&lt;&gt;"")*ISNUMBER(SEARCH(LISTS!$H$2:$H$26,$G3289)))+((LISTS!$I$2:$I$26&lt;&gt;"")*ISNUMBER(SEARCH(LISTS!$I$2:$I$26,$E3289)))),LISTS!$K$2:$K$26),"OTRO"))</f>
        <v/>
      </c>
      <c r="K3289" s="11">
        <f>IF($I3289&lt;&gt;"SI",0,IFERROR($F3289,0))</f>
        <v/>
      </c>
      <c r="L3289" s="9">
        <f>IF(COUNTA($A3289:$H3289)=0,"",IF($J3289="OTRO",IFERROR(LOOKUP(2,1/(((LISTS!$H$2:$H$26&lt;&gt;"")*ISNUMBER(SEARCH(LISTS!$H$2:$H$26,$G3289)))+((LISTS!$I$2:$I$26&lt;&gt;"")*ISNUMBER(SEARCH(LISTS!$I$2:$I$26,$E3289)))),LISTS!$L$2:$L$26),"Concepto DIAN no mapeado a casilla automatica"),IF(LEFT($J3289,4)="TOPE","Control automatico DIAN: "&amp;$J3289,"Casilla automatica: "&amp;$J3289)))</f>
        <v/>
      </c>
    </row>
    <row r="3290">
      <c r="A3290" s="9" t="n"/>
      <c r="B3290" s="9" t="n"/>
      <c r="C3290" s="9" t="n"/>
      <c r="D3290" s="9" t="n"/>
      <c r="E3290" s="9" t="n"/>
      <c r="F3290" s="11" t="n"/>
      <c r="G3290" s="9" t="n"/>
      <c r="H3290" s="9" t="n"/>
      <c r="I3290" s="9">
        <f>IF(COUNTA($A3290:$H3290)=0,"",IF($J3290="OTRO","NO","SI"))</f>
        <v/>
      </c>
      <c r="J3290" s="9">
        <f>IF(COUNTA($A3290:$H3290)=0,"",IFERROR(LOOKUP(2,1/(((LISTS!$H$2:$H$26&lt;&gt;"")*ISNUMBER(SEARCH(LISTS!$H$2:$H$26,$G3290)))+((LISTS!$I$2:$I$26&lt;&gt;"")*ISNUMBER(SEARCH(LISTS!$I$2:$I$26,$E3290)))),LISTS!$K$2:$K$26),"OTRO"))</f>
        <v/>
      </c>
      <c r="K3290" s="11">
        <f>IF($I3290&lt;&gt;"SI",0,IFERROR($F3290,0))</f>
        <v/>
      </c>
      <c r="L3290" s="9">
        <f>IF(COUNTA($A3290:$H3290)=0,"",IF($J3290="OTRO",IFERROR(LOOKUP(2,1/(((LISTS!$H$2:$H$26&lt;&gt;"")*ISNUMBER(SEARCH(LISTS!$H$2:$H$26,$G3290)))+((LISTS!$I$2:$I$26&lt;&gt;"")*ISNUMBER(SEARCH(LISTS!$I$2:$I$26,$E3290)))),LISTS!$L$2:$L$26),"Concepto DIAN no mapeado a casilla automatica"),IF(LEFT($J3290,4)="TOPE","Control automatico DIAN: "&amp;$J3290,"Casilla automatica: "&amp;$J3290)))</f>
        <v/>
      </c>
    </row>
    <row r="3291">
      <c r="A3291" s="9" t="n"/>
      <c r="B3291" s="9" t="n"/>
      <c r="C3291" s="9" t="n"/>
      <c r="D3291" s="9" t="n"/>
      <c r="E3291" s="9" t="n"/>
      <c r="F3291" s="11" t="n"/>
      <c r="G3291" s="9" t="n"/>
      <c r="H3291" s="9" t="n"/>
      <c r="I3291" s="9">
        <f>IF(COUNTA($A3291:$H3291)=0,"",IF($J3291="OTRO","NO","SI"))</f>
        <v/>
      </c>
      <c r="J3291" s="9">
        <f>IF(COUNTA($A3291:$H3291)=0,"",IFERROR(LOOKUP(2,1/(((LISTS!$H$2:$H$26&lt;&gt;"")*ISNUMBER(SEARCH(LISTS!$H$2:$H$26,$G3291)))+((LISTS!$I$2:$I$26&lt;&gt;"")*ISNUMBER(SEARCH(LISTS!$I$2:$I$26,$E3291)))),LISTS!$K$2:$K$26),"OTRO"))</f>
        <v/>
      </c>
      <c r="K3291" s="11">
        <f>IF($I3291&lt;&gt;"SI",0,IFERROR($F3291,0))</f>
        <v/>
      </c>
      <c r="L3291" s="9">
        <f>IF(COUNTA($A3291:$H3291)=0,"",IF($J3291="OTRO",IFERROR(LOOKUP(2,1/(((LISTS!$H$2:$H$26&lt;&gt;"")*ISNUMBER(SEARCH(LISTS!$H$2:$H$26,$G3291)))+((LISTS!$I$2:$I$26&lt;&gt;"")*ISNUMBER(SEARCH(LISTS!$I$2:$I$26,$E3291)))),LISTS!$L$2:$L$26),"Concepto DIAN no mapeado a casilla automatica"),IF(LEFT($J3291,4)="TOPE","Control automatico DIAN: "&amp;$J3291,"Casilla automatica: "&amp;$J3291)))</f>
        <v/>
      </c>
    </row>
    <row r="3292">
      <c r="A3292" s="9" t="n"/>
      <c r="B3292" s="9" t="n"/>
      <c r="C3292" s="9" t="n"/>
      <c r="D3292" s="9" t="n"/>
      <c r="E3292" s="9" t="n"/>
      <c r="F3292" s="11" t="n"/>
      <c r="G3292" s="9" t="n"/>
      <c r="H3292" s="9" t="n"/>
      <c r="I3292" s="9">
        <f>IF(COUNTA($A3292:$H3292)=0,"",IF($J3292="OTRO","NO","SI"))</f>
        <v/>
      </c>
      <c r="J3292" s="9">
        <f>IF(COUNTA($A3292:$H3292)=0,"",IFERROR(LOOKUP(2,1/(((LISTS!$H$2:$H$26&lt;&gt;"")*ISNUMBER(SEARCH(LISTS!$H$2:$H$26,$G3292)))+((LISTS!$I$2:$I$26&lt;&gt;"")*ISNUMBER(SEARCH(LISTS!$I$2:$I$26,$E3292)))),LISTS!$K$2:$K$26),"OTRO"))</f>
        <v/>
      </c>
      <c r="K3292" s="11">
        <f>IF($I3292&lt;&gt;"SI",0,IFERROR($F3292,0))</f>
        <v/>
      </c>
      <c r="L3292" s="9">
        <f>IF(COUNTA($A3292:$H3292)=0,"",IF($J3292="OTRO",IFERROR(LOOKUP(2,1/(((LISTS!$H$2:$H$26&lt;&gt;"")*ISNUMBER(SEARCH(LISTS!$H$2:$H$26,$G3292)))+((LISTS!$I$2:$I$26&lt;&gt;"")*ISNUMBER(SEARCH(LISTS!$I$2:$I$26,$E3292)))),LISTS!$L$2:$L$26),"Concepto DIAN no mapeado a casilla automatica"),IF(LEFT($J3292,4)="TOPE","Control automatico DIAN: "&amp;$J3292,"Casilla automatica: "&amp;$J3292)))</f>
        <v/>
      </c>
    </row>
    <row r="3293">
      <c r="A3293" s="9" t="n"/>
      <c r="B3293" s="9" t="n"/>
      <c r="C3293" s="9" t="n"/>
      <c r="D3293" s="9" t="n"/>
      <c r="E3293" s="9" t="n"/>
      <c r="F3293" s="11" t="n"/>
      <c r="G3293" s="9" t="n"/>
      <c r="H3293" s="9" t="n"/>
      <c r="I3293" s="9">
        <f>IF(COUNTA($A3293:$H3293)=0,"",IF($J3293="OTRO","NO","SI"))</f>
        <v/>
      </c>
      <c r="J3293" s="9">
        <f>IF(COUNTA($A3293:$H3293)=0,"",IFERROR(LOOKUP(2,1/(((LISTS!$H$2:$H$26&lt;&gt;"")*ISNUMBER(SEARCH(LISTS!$H$2:$H$26,$G3293)))+((LISTS!$I$2:$I$26&lt;&gt;"")*ISNUMBER(SEARCH(LISTS!$I$2:$I$26,$E3293)))),LISTS!$K$2:$K$26),"OTRO"))</f>
        <v/>
      </c>
      <c r="K3293" s="11">
        <f>IF($I3293&lt;&gt;"SI",0,IFERROR($F3293,0))</f>
        <v/>
      </c>
      <c r="L3293" s="9">
        <f>IF(COUNTA($A3293:$H3293)=0,"",IF($J3293="OTRO",IFERROR(LOOKUP(2,1/(((LISTS!$H$2:$H$26&lt;&gt;"")*ISNUMBER(SEARCH(LISTS!$H$2:$H$26,$G3293)))+((LISTS!$I$2:$I$26&lt;&gt;"")*ISNUMBER(SEARCH(LISTS!$I$2:$I$26,$E3293)))),LISTS!$L$2:$L$26),"Concepto DIAN no mapeado a casilla automatica"),IF(LEFT($J3293,4)="TOPE","Control automatico DIAN: "&amp;$J3293,"Casilla automatica: "&amp;$J3293)))</f>
        <v/>
      </c>
    </row>
    <row r="3294">
      <c r="A3294" s="9" t="n"/>
      <c r="B3294" s="9" t="n"/>
      <c r="C3294" s="9" t="n"/>
      <c r="D3294" s="9" t="n"/>
      <c r="E3294" s="9" t="n"/>
      <c r="F3294" s="11" t="n"/>
      <c r="G3294" s="9" t="n"/>
      <c r="H3294" s="9" t="n"/>
      <c r="I3294" s="9">
        <f>IF(COUNTA($A3294:$H3294)=0,"",IF($J3294="OTRO","NO","SI"))</f>
        <v/>
      </c>
      <c r="J3294" s="9">
        <f>IF(COUNTA($A3294:$H3294)=0,"",IFERROR(LOOKUP(2,1/(((LISTS!$H$2:$H$26&lt;&gt;"")*ISNUMBER(SEARCH(LISTS!$H$2:$H$26,$G3294)))+((LISTS!$I$2:$I$26&lt;&gt;"")*ISNUMBER(SEARCH(LISTS!$I$2:$I$26,$E3294)))),LISTS!$K$2:$K$26),"OTRO"))</f>
        <v/>
      </c>
      <c r="K3294" s="11">
        <f>IF($I3294&lt;&gt;"SI",0,IFERROR($F3294,0))</f>
        <v/>
      </c>
      <c r="L3294" s="9">
        <f>IF(COUNTA($A3294:$H3294)=0,"",IF($J3294="OTRO",IFERROR(LOOKUP(2,1/(((LISTS!$H$2:$H$26&lt;&gt;"")*ISNUMBER(SEARCH(LISTS!$H$2:$H$26,$G3294)))+((LISTS!$I$2:$I$26&lt;&gt;"")*ISNUMBER(SEARCH(LISTS!$I$2:$I$26,$E3294)))),LISTS!$L$2:$L$26),"Concepto DIAN no mapeado a casilla automatica"),IF(LEFT($J3294,4)="TOPE","Control automatico DIAN: "&amp;$J3294,"Casilla automatica: "&amp;$J3294)))</f>
        <v/>
      </c>
    </row>
    <row r="3295">
      <c r="A3295" s="9" t="n"/>
      <c r="B3295" s="9" t="n"/>
      <c r="C3295" s="9" t="n"/>
      <c r="D3295" s="9" t="n"/>
      <c r="E3295" s="9" t="n"/>
      <c r="F3295" s="11" t="n"/>
      <c r="G3295" s="9" t="n"/>
      <c r="H3295" s="9" t="n"/>
      <c r="I3295" s="9">
        <f>IF(COUNTA($A3295:$H3295)=0,"",IF($J3295="OTRO","NO","SI"))</f>
        <v/>
      </c>
      <c r="J3295" s="9">
        <f>IF(COUNTA($A3295:$H3295)=0,"",IFERROR(LOOKUP(2,1/(((LISTS!$H$2:$H$26&lt;&gt;"")*ISNUMBER(SEARCH(LISTS!$H$2:$H$26,$G3295)))+((LISTS!$I$2:$I$26&lt;&gt;"")*ISNUMBER(SEARCH(LISTS!$I$2:$I$26,$E3295)))),LISTS!$K$2:$K$26),"OTRO"))</f>
        <v/>
      </c>
      <c r="K3295" s="11">
        <f>IF($I3295&lt;&gt;"SI",0,IFERROR($F3295,0))</f>
        <v/>
      </c>
      <c r="L3295" s="9">
        <f>IF(COUNTA($A3295:$H3295)=0,"",IF($J3295="OTRO",IFERROR(LOOKUP(2,1/(((LISTS!$H$2:$H$26&lt;&gt;"")*ISNUMBER(SEARCH(LISTS!$H$2:$H$26,$G3295)))+((LISTS!$I$2:$I$26&lt;&gt;"")*ISNUMBER(SEARCH(LISTS!$I$2:$I$26,$E3295)))),LISTS!$L$2:$L$26),"Concepto DIAN no mapeado a casilla automatica"),IF(LEFT($J3295,4)="TOPE","Control automatico DIAN: "&amp;$J3295,"Casilla automatica: "&amp;$J3295)))</f>
        <v/>
      </c>
    </row>
    <row r="3296">
      <c r="A3296" s="9" t="n"/>
      <c r="B3296" s="9" t="n"/>
      <c r="C3296" s="9" t="n"/>
      <c r="D3296" s="9" t="n"/>
      <c r="E3296" s="9" t="n"/>
      <c r="F3296" s="11" t="n"/>
      <c r="G3296" s="9" t="n"/>
      <c r="H3296" s="9" t="n"/>
      <c r="I3296" s="9">
        <f>IF(COUNTA($A3296:$H3296)=0,"",IF($J3296="OTRO","NO","SI"))</f>
        <v/>
      </c>
      <c r="J3296" s="9">
        <f>IF(COUNTA($A3296:$H3296)=0,"",IFERROR(LOOKUP(2,1/(((LISTS!$H$2:$H$26&lt;&gt;"")*ISNUMBER(SEARCH(LISTS!$H$2:$H$26,$G3296)))+((LISTS!$I$2:$I$26&lt;&gt;"")*ISNUMBER(SEARCH(LISTS!$I$2:$I$26,$E3296)))),LISTS!$K$2:$K$26),"OTRO"))</f>
        <v/>
      </c>
      <c r="K3296" s="11">
        <f>IF($I3296&lt;&gt;"SI",0,IFERROR($F3296,0))</f>
        <v/>
      </c>
      <c r="L3296" s="9">
        <f>IF(COUNTA($A3296:$H3296)=0,"",IF($J3296="OTRO",IFERROR(LOOKUP(2,1/(((LISTS!$H$2:$H$26&lt;&gt;"")*ISNUMBER(SEARCH(LISTS!$H$2:$H$26,$G3296)))+((LISTS!$I$2:$I$26&lt;&gt;"")*ISNUMBER(SEARCH(LISTS!$I$2:$I$26,$E3296)))),LISTS!$L$2:$L$26),"Concepto DIAN no mapeado a casilla automatica"),IF(LEFT($J3296,4)="TOPE","Control automatico DIAN: "&amp;$J3296,"Casilla automatica: "&amp;$J3296)))</f>
        <v/>
      </c>
    </row>
    <row r="3297">
      <c r="A3297" s="9" t="n"/>
      <c r="B3297" s="9" t="n"/>
      <c r="C3297" s="9" t="n"/>
      <c r="D3297" s="9" t="n"/>
      <c r="E3297" s="9" t="n"/>
      <c r="F3297" s="11" t="n"/>
      <c r="G3297" s="9" t="n"/>
      <c r="H3297" s="9" t="n"/>
      <c r="I3297" s="9">
        <f>IF(COUNTA($A3297:$H3297)=0,"",IF($J3297="OTRO","NO","SI"))</f>
        <v/>
      </c>
      <c r="J3297" s="9">
        <f>IF(COUNTA($A3297:$H3297)=0,"",IFERROR(LOOKUP(2,1/(((LISTS!$H$2:$H$26&lt;&gt;"")*ISNUMBER(SEARCH(LISTS!$H$2:$H$26,$G3297)))+((LISTS!$I$2:$I$26&lt;&gt;"")*ISNUMBER(SEARCH(LISTS!$I$2:$I$26,$E3297)))),LISTS!$K$2:$K$26),"OTRO"))</f>
        <v/>
      </c>
      <c r="K3297" s="11">
        <f>IF($I3297&lt;&gt;"SI",0,IFERROR($F3297,0))</f>
        <v/>
      </c>
      <c r="L3297" s="9">
        <f>IF(COUNTA($A3297:$H3297)=0,"",IF($J3297="OTRO",IFERROR(LOOKUP(2,1/(((LISTS!$H$2:$H$26&lt;&gt;"")*ISNUMBER(SEARCH(LISTS!$H$2:$H$26,$G3297)))+((LISTS!$I$2:$I$26&lt;&gt;"")*ISNUMBER(SEARCH(LISTS!$I$2:$I$26,$E3297)))),LISTS!$L$2:$L$26),"Concepto DIAN no mapeado a casilla automatica"),IF(LEFT($J3297,4)="TOPE","Control automatico DIAN: "&amp;$J3297,"Casilla automatica: "&amp;$J3297)))</f>
        <v/>
      </c>
    </row>
    <row r="3298">
      <c r="A3298" s="9" t="n"/>
      <c r="B3298" s="9" t="n"/>
      <c r="C3298" s="9" t="n"/>
      <c r="D3298" s="9" t="n"/>
      <c r="E3298" s="9" t="n"/>
      <c r="F3298" s="11" t="n"/>
      <c r="G3298" s="9" t="n"/>
      <c r="H3298" s="9" t="n"/>
      <c r="I3298" s="9">
        <f>IF(COUNTA($A3298:$H3298)=0,"",IF($J3298="OTRO","NO","SI"))</f>
        <v/>
      </c>
      <c r="J3298" s="9">
        <f>IF(COUNTA($A3298:$H3298)=0,"",IFERROR(LOOKUP(2,1/(((LISTS!$H$2:$H$26&lt;&gt;"")*ISNUMBER(SEARCH(LISTS!$H$2:$H$26,$G3298)))+((LISTS!$I$2:$I$26&lt;&gt;"")*ISNUMBER(SEARCH(LISTS!$I$2:$I$26,$E3298)))),LISTS!$K$2:$K$26),"OTRO"))</f>
        <v/>
      </c>
      <c r="K3298" s="11">
        <f>IF($I3298&lt;&gt;"SI",0,IFERROR($F3298,0))</f>
        <v/>
      </c>
      <c r="L3298" s="9">
        <f>IF(COUNTA($A3298:$H3298)=0,"",IF($J3298="OTRO",IFERROR(LOOKUP(2,1/(((LISTS!$H$2:$H$26&lt;&gt;"")*ISNUMBER(SEARCH(LISTS!$H$2:$H$26,$G3298)))+((LISTS!$I$2:$I$26&lt;&gt;"")*ISNUMBER(SEARCH(LISTS!$I$2:$I$26,$E3298)))),LISTS!$L$2:$L$26),"Concepto DIAN no mapeado a casilla automatica"),IF(LEFT($J3298,4)="TOPE","Control automatico DIAN: "&amp;$J3298,"Casilla automatica: "&amp;$J3298)))</f>
        <v/>
      </c>
    </row>
    <row r="3299">
      <c r="A3299" s="9" t="n"/>
      <c r="B3299" s="9" t="n"/>
      <c r="C3299" s="9" t="n"/>
      <c r="D3299" s="9" t="n"/>
      <c r="E3299" s="9" t="n"/>
      <c r="F3299" s="11" t="n"/>
      <c r="G3299" s="9" t="n"/>
      <c r="H3299" s="9" t="n"/>
      <c r="I3299" s="9">
        <f>IF(COUNTA($A3299:$H3299)=0,"",IF($J3299="OTRO","NO","SI"))</f>
        <v/>
      </c>
      <c r="J3299" s="9">
        <f>IF(COUNTA($A3299:$H3299)=0,"",IFERROR(LOOKUP(2,1/(((LISTS!$H$2:$H$26&lt;&gt;"")*ISNUMBER(SEARCH(LISTS!$H$2:$H$26,$G3299)))+((LISTS!$I$2:$I$26&lt;&gt;"")*ISNUMBER(SEARCH(LISTS!$I$2:$I$26,$E3299)))),LISTS!$K$2:$K$26),"OTRO"))</f>
        <v/>
      </c>
      <c r="K3299" s="11">
        <f>IF($I3299&lt;&gt;"SI",0,IFERROR($F3299,0))</f>
        <v/>
      </c>
      <c r="L3299" s="9">
        <f>IF(COUNTA($A3299:$H3299)=0,"",IF($J3299="OTRO",IFERROR(LOOKUP(2,1/(((LISTS!$H$2:$H$26&lt;&gt;"")*ISNUMBER(SEARCH(LISTS!$H$2:$H$26,$G3299)))+((LISTS!$I$2:$I$26&lt;&gt;"")*ISNUMBER(SEARCH(LISTS!$I$2:$I$26,$E3299)))),LISTS!$L$2:$L$26),"Concepto DIAN no mapeado a casilla automatica"),IF(LEFT($J3299,4)="TOPE","Control automatico DIAN: "&amp;$J3299,"Casilla automatica: "&amp;$J3299)))</f>
        <v/>
      </c>
    </row>
    <row r="3300">
      <c r="A3300" s="9" t="n"/>
      <c r="B3300" s="9" t="n"/>
      <c r="C3300" s="9" t="n"/>
      <c r="D3300" s="9" t="n"/>
      <c r="E3300" s="9" t="n"/>
      <c r="F3300" s="11" t="n"/>
      <c r="G3300" s="9" t="n"/>
      <c r="H3300" s="9" t="n"/>
      <c r="I3300" s="9">
        <f>IF(COUNTA($A3300:$H3300)=0,"",IF($J3300="OTRO","NO","SI"))</f>
        <v/>
      </c>
      <c r="J3300" s="9">
        <f>IF(COUNTA($A3300:$H3300)=0,"",IFERROR(LOOKUP(2,1/(((LISTS!$H$2:$H$26&lt;&gt;"")*ISNUMBER(SEARCH(LISTS!$H$2:$H$26,$G3300)))+((LISTS!$I$2:$I$26&lt;&gt;"")*ISNUMBER(SEARCH(LISTS!$I$2:$I$26,$E3300)))),LISTS!$K$2:$K$26),"OTRO"))</f>
        <v/>
      </c>
      <c r="K3300" s="11">
        <f>IF($I3300&lt;&gt;"SI",0,IFERROR($F3300,0))</f>
        <v/>
      </c>
      <c r="L3300" s="9">
        <f>IF(COUNTA($A3300:$H3300)=0,"",IF($J3300="OTRO",IFERROR(LOOKUP(2,1/(((LISTS!$H$2:$H$26&lt;&gt;"")*ISNUMBER(SEARCH(LISTS!$H$2:$H$26,$G3300)))+((LISTS!$I$2:$I$26&lt;&gt;"")*ISNUMBER(SEARCH(LISTS!$I$2:$I$26,$E3300)))),LISTS!$L$2:$L$26),"Concepto DIAN no mapeado a casilla automatica"),IF(LEFT($J3300,4)="TOPE","Control automatico DIAN: "&amp;$J3300,"Casilla automatica: "&amp;$J3300)))</f>
        <v/>
      </c>
    </row>
    <row r="3301">
      <c r="A3301" s="9" t="n"/>
      <c r="B3301" s="9" t="n"/>
      <c r="C3301" s="9" t="n"/>
      <c r="D3301" s="9" t="n"/>
      <c r="E3301" s="9" t="n"/>
      <c r="F3301" s="11" t="n"/>
      <c r="G3301" s="9" t="n"/>
      <c r="H3301" s="9" t="n"/>
      <c r="I3301" s="9">
        <f>IF(COUNTA($A3301:$H3301)=0,"",IF($J3301="OTRO","NO","SI"))</f>
        <v/>
      </c>
      <c r="J3301" s="9">
        <f>IF(COUNTA($A3301:$H3301)=0,"",IFERROR(LOOKUP(2,1/(((LISTS!$H$2:$H$26&lt;&gt;"")*ISNUMBER(SEARCH(LISTS!$H$2:$H$26,$G3301)))+((LISTS!$I$2:$I$26&lt;&gt;"")*ISNUMBER(SEARCH(LISTS!$I$2:$I$26,$E3301)))),LISTS!$K$2:$K$26),"OTRO"))</f>
        <v/>
      </c>
      <c r="K3301" s="11">
        <f>IF($I3301&lt;&gt;"SI",0,IFERROR($F3301,0))</f>
        <v/>
      </c>
      <c r="L3301" s="9">
        <f>IF(COUNTA($A3301:$H3301)=0,"",IF($J3301="OTRO",IFERROR(LOOKUP(2,1/(((LISTS!$H$2:$H$26&lt;&gt;"")*ISNUMBER(SEARCH(LISTS!$H$2:$H$26,$G3301)))+((LISTS!$I$2:$I$26&lt;&gt;"")*ISNUMBER(SEARCH(LISTS!$I$2:$I$26,$E3301)))),LISTS!$L$2:$L$26),"Concepto DIAN no mapeado a casilla automatica"),IF(LEFT($J3301,4)="TOPE","Control automatico DIAN: "&amp;$J3301,"Casilla automatica: "&amp;$J3301)))</f>
        <v/>
      </c>
    </row>
    <row r="3302">
      <c r="A3302" s="9" t="n"/>
      <c r="B3302" s="9" t="n"/>
      <c r="C3302" s="9" t="n"/>
      <c r="D3302" s="9" t="n"/>
      <c r="E3302" s="9" t="n"/>
      <c r="F3302" s="11" t="n"/>
      <c r="G3302" s="9" t="n"/>
      <c r="H3302" s="9" t="n"/>
      <c r="I3302" s="9">
        <f>IF(COUNTA($A3302:$H3302)=0,"",IF($J3302="OTRO","NO","SI"))</f>
        <v/>
      </c>
      <c r="J3302" s="9">
        <f>IF(COUNTA($A3302:$H3302)=0,"",IFERROR(LOOKUP(2,1/(((LISTS!$H$2:$H$26&lt;&gt;"")*ISNUMBER(SEARCH(LISTS!$H$2:$H$26,$G3302)))+((LISTS!$I$2:$I$26&lt;&gt;"")*ISNUMBER(SEARCH(LISTS!$I$2:$I$26,$E3302)))),LISTS!$K$2:$K$26),"OTRO"))</f>
        <v/>
      </c>
      <c r="K3302" s="11">
        <f>IF($I3302&lt;&gt;"SI",0,IFERROR($F3302,0))</f>
        <v/>
      </c>
      <c r="L3302" s="9">
        <f>IF(COUNTA($A3302:$H3302)=0,"",IF($J3302="OTRO",IFERROR(LOOKUP(2,1/(((LISTS!$H$2:$H$26&lt;&gt;"")*ISNUMBER(SEARCH(LISTS!$H$2:$H$26,$G3302)))+((LISTS!$I$2:$I$26&lt;&gt;"")*ISNUMBER(SEARCH(LISTS!$I$2:$I$26,$E3302)))),LISTS!$L$2:$L$26),"Concepto DIAN no mapeado a casilla automatica"),IF(LEFT($J3302,4)="TOPE","Control automatico DIAN: "&amp;$J3302,"Casilla automatica: "&amp;$J3302)))</f>
        <v/>
      </c>
    </row>
    <row r="3303">
      <c r="A3303" s="9" t="n"/>
      <c r="B3303" s="9" t="n"/>
      <c r="C3303" s="9" t="n"/>
      <c r="D3303" s="9" t="n"/>
      <c r="E3303" s="9" t="n"/>
      <c r="F3303" s="11" t="n"/>
      <c r="G3303" s="9" t="n"/>
      <c r="H3303" s="9" t="n"/>
      <c r="I3303" s="9">
        <f>IF(COUNTA($A3303:$H3303)=0,"",IF($J3303="OTRO","NO","SI"))</f>
        <v/>
      </c>
      <c r="J3303" s="9">
        <f>IF(COUNTA($A3303:$H3303)=0,"",IFERROR(LOOKUP(2,1/(((LISTS!$H$2:$H$26&lt;&gt;"")*ISNUMBER(SEARCH(LISTS!$H$2:$H$26,$G3303)))+((LISTS!$I$2:$I$26&lt;&gt;"")*ISNUMBER(SEARCH(LISTS!$I$2:$I$26,$E3303)))),LISTS!$K$2:$K$26),"OTRO"))</f>
        <v/>
      </c>
      <c r="K3303" s="11">
        <f>IF($I3303&lt;&gt;"SI",0,IFERROR($F3303,0))</f>
        <v/>
      </c>
      <c r="L3303" s="9">
        <f>IF(COUNTA($A3303:$H3303)=0,"",IF($J3303="OTRO",IFERROR(LOOKUP(2,1/(((LISTS!$H$2:$H$26&lt;&gt;"")*ISNUMBER(SEARCH(LISTS!$H$2:$H$26,$G3303)))+((LISTS!$I$2:$I$26&lt;&gt;"")*ISNUMBER(SEARCH(LISTS!$I$2:$I$26,$E3303)))),LISTS!$L$2:$L$26),"Concepto DIAN no mapeado a casilla automatica"),IF(LEFT($J3303,4)="TOPE","Control automatico DIAN: "&amp;$J3303,"Casilla automatica: "&amp;$J3303)))</f>
        <v/>
      </c>
    </row>
    <row r="3304">
      <c r="A3304" s="9" t="n"/>
      <c r="B3304" s="9" t="n"/>
      <c r="C3304" s="9" t="n"/>
      <c r="D3304" s="9" t="n"/>
      <c r="E3304" s="9" t="n"/>
      <c r="F3304" s="11" t="n"/>
      <c r="G3304" s="9" t="n"/>
      <c r="H3304" s="9" t="n"/>
      <c r="I3304" s="9">
        <f>IF(COUNTA($A3304:$H3304)=0,"",IF($J3304="OTRO","NO","SI"))</f>
        <v/>
      </c>
      <c r="J3304" s="9">
        <f>IF(COUNTA($A3304:$H3304)=0,"",IFERROR(LOOKUP(2,1/(((LISTS!$H$2:$H$26&lt;&gt;"")*ISNUMBER(SEARCH(LISTS!$H$2:$H$26,$G3304)))+((LISTS!$I$2:$I$26&lt;&gt;"")*ISNUMBER(SEARCH(LISTS!$I$2:$I$26,$E3304)))),LISTS!$K$2:$K$26),"OTRO"))</f>
        <v/>
      </c>
      <c r="K3304" s="11">
        <f>IF($I3304&lt;&gt;"SI",0,IFERROR($F3304,0))</f>
        <v/>
      </c>
      <c r="L3304" s="9">
        <f>IF(COUNTA($A3304:$H3304)=0,"",IF($J3304="OTRO",IFERROR(LOOKUP(2,1/(((LISTS!$H$2:$H$26&lt;&gt;"")*ISNUMBER(SEARCH(LISTS!$H$2:$H$26,$G3304)))+((LISTS!$I$2:$I$26&lt;&gt;"")*ISNUMBER(SEARCH(LISTS!$I$2:$I$26,$E3304)))),LISTS!$L$2:$L$26),"Concepto DIAN no mapeado a casilla automatica"),IF(LEFT($J3304,4)="TOPE","Control automatico DIAN: "&amp;$J3304,"Casilla automatica: "&amp;$J3304)))</f>
        <v/>
      </c>
    </row>
    <row r="3305">
      <c r="A3305" s="9" t="n"/>
      <c r="B3305" s="9" t="n"/>
      <c r="C3305" s="9" t="n"/>
      <c r="D3305" s="9" t="n"/>
      <c r="E3305" s="9" t="n"/>
      <c r="F3305" s="11" t="n"/>
      <c r="G3305" s="9" t="n"/>
      <c r="H3305" s="9" t="n"/>
      <c r="I3305" s="9">
        <f>IF(COUNTA($A3305:$H3305)=0,"",IF($J3305="OTRO","NO","SI"))</f>
        <v/>
      </c>
      <c r="J3305" s="9">
        <f>IF(COUNTA($A3305:$H3305)=0,"",IFERROR(LOOKUP(2,1/(((LISTS!$H$2:$H$26&lt;&gt;"")*ISNUMBER(SEARCH(LISTS!$H$2:$H$26,$G3305)))+((LISTS!$I$2:$I$26&lt;&gt;"")*ISNUMBER(SEARCH(LISTS!$I$2:$I$26,$E3305)))),LISTS!$K$2:$K$26),"OTRO"))</f>
        <v/>
      </c>
      <c r="K3305" s="11">
        <f>IF($I3305&lt;&gt;"SI",0,IFERROR($F3305,0))</f>
        <v/>
      </c>
      <c r="L3305" s="9">
        <f>IF(COUNTA($A3305:$H3305)=0,"",IF($J3305="OTRO",IFERROR(LOOKUP(2,1/(((LISTS!$H$2:$H$26&lt;&gt;"")*ISNUMBER(SEARCH(LISTS!$H$2:$H$26,$G3305)))+((LISTS!$I$2:$I$26&lt;&gt;"")*ISNUMBER(SEARCH(LISTS!$I$2:$I$26,$E3305)))),LISTS!$L$2:$L$26),"Concepto DIAN no mapeado a casilla automatica"),IF(LEFT($J3305,4)="TOPE","Control automatico DIAN: "&amp;$J3305,"Casilla automatica: "&amp;$J3305)))</f>
        <v/>
      </c>
    </row>
    <row r="3306">
      <c r="A3306" s="9" t="n"/>
      <c r="B3306" s="9" t="n"/>
      <c r="C3306" s="9" t="n"/>
      <c r="D3306" s="9" t="n"/>
      <c r="E3306" s="9" t="n"/>
      <c r="F3306" s="11" t="n"/>
      <c r="G3306" s="9" t="n"/>
      <c r="H3306" s="9" t="n"/>
      <c r="I3306" s="9">
        <f>IF(COUNTA($A3306:$H3306)=0,"",IF($J3306="OTRO","NO","SI"))</f>
        <v/>
      </c>
      <c r="J3306" s="9">
        <f>IF(COUNTA($A3306:$H3306)=0,"",IFERROR(LOOKUP(2,1/(((LISTS!$H$2:$H$26&lt;&gt;"")*ISNUMBER(SEARCH(LISTS!$H$2:$H$26,$G3306)))+((LISTS!$I$2:$I$26&lt;&gt;"")*ISNUMBER(SEARCH(LISTS!$I$2:$I$26,$E3306)))),LISTS!$K$2:$K$26),"OTRO"))</f>
        <v/>
      </c>
      <c r="K3306" s="11">
        <f>IF($I3306&lt;&gt;"SI",0,IFERROR($F3306,0))</f>
        <v/>
      </c>
      <c r="L3306" s="9">
        <f>IF(COUNTA($A3306:$H3306)=0,"",IF($J3306="OTRO",IFERROR(LOOKUP(2,1/(((LISTS!$H$2:$H$26&lt;&gt;"")*ISNUMBER(SEARCH(LISTS!$H$2:$H$26,$G3306)))+((LISTS!$I$2:$I$26&lt;&gt;"")*ISNUMBER(SEARCH(LISTS!$I$2:$I$26,$E3306)))),LISTS!$L$2:$L$26),"Concepto DIAN no mapeado a casilla automatica"),IF(LEFT($J3306,4)="TOPE","Control automatico DIAN: "&amp;$J3306,"Casilla automatica: "&amp;$J3306)))</f>
        <v/>
      </c>
    </row>
    <row r="3307">
      <c r="A3307" s="9" t="n"/>
      <c r="B3307" s="9" t="n"/>
      <c r="C3307" s="9" t="n"/>
      <c r="D3307" s="9" t="n"/>
      <c r="E3307" s="9" t="n"/>
      <c r="F3307" s="11" t="n"/>
      <c r="G3307" s="9" t="n"/>
      <c r="H3307" s="9" t="n"/>
      <c r="I3307" s="9">
        <f>IF(COUNTA($A3307:$H3307)=0,"",IF($J3307="OTRO","NO","SI"))</f>
        <v/>
      </c>
      <c r="J3307" s="9">
        <f>IF(COUNTA($A3307:$H3307)=0,"",IFERROR(LOOKUP(2,1/(((LISTS!$H$2:$H$26&lt;&gt;"")*ISNUMBER(SEARCH(LISTS!$H$2:$H$26,$G3307)))+((LISTS!$I$2:$I$26&lt;&gt;"")*ISNUMBER(SEARCH(LISTS!$I$2:$I$26,$E3307)))),LISTS!$K$2:$K$26),"OTRO"))</f>
        <v/>
      </c>
      <c r="K3307" s="11">
        <f>IF($I3307&lt;&gt;"SI",0,IFERROR($F3307,0))</f>
        <v/>
      </c>
      <c r="L3307" s="9">
        <f>IF(COUNTA($A3307:$H3307)=0,"",IF($J3307="OTRO",IFERROR(LOOKUP(2,1/(((LISTS!$H$2:$H$26&lt;&gt;"")*ISNUMBER(SEARCH(LISTS!$H$2:$H$26,$G3307)))+((LISTS!$I$2:$I$26&lt;&gt;"")*ISNUMBER(SEARCH(LISTS!$I$2:$I$26,$E3307)))),LISTS!$L$2:$L$26),"Concepto DIAN no mapeado a casilla automatica"),IF(LEFT($J3307,4)="TOPE","Control automatico DIAN: "&amp;$J3307,"Casilla automatica: "&amp;$J3307)))</f>
        <v/>
      </c>
    </row>
    <row r="3308">
      <c r="A3308" s="9" t="n"/>
      <c r="B3308" s="9" t="n"/>
      <c r="C3308" s="9" t="n"/>
      <c r="D3308" s="9" t="n"/>
      <c r="E3308" s="9" t="n"/>
      <c r="F3308" s="11" t="n"/>
      <c r="G3308" s="9" t="n"/>
      <c r="H3308" s="9" t="n"/>
      <c r="I3308" s="9">
        <f>IF(COUNTA($A3308:$H3308)=0,"",IF($J3308="OTRO","NO","SI"))</f>
        <v/>
      </c>
      <c r="J3308" s="9">
        <f>IF(COUNTA($A3308:$H3308)=0,"",IFERROR(LOOKUP(2,1/(((LISTS!$H$2:$H$26&lt;&gt;"")*ISNUMBER(SEARCH(LISTS!$H$2:$H$26,$G3308)))+((LISTS!$I$2:$I$26&lt;&gt;"")*ISNUMBER(SEARCH(LISTS!$I$2:$I$26,$E3308)))),LISTS!$K$2:$K$26),"OTRO"))</f>
        <v/>
      </c>
      <c r="K3308" s="11">
        <f>IF($I3308&lt;&gt;"SI",0,IFERROR($F3308,0))</f>
        <v/>
      </c>
      <c r="L3308" s="9">
        <f>IF(COUNTA($A3308:$H3308)=0,"",IF($J3308="OTRO",IFERROR(LOOKUP(2,1/(((LISTS!$H$2:$H$26&lt;&gt;"")*ISNUMBER(SEARCH(LISTS!$H$2:$H$26,$G3308)))+((LISTS!$I$2:$I$26&lt;&gt;"")*ISNUMBER(SEARCH(LISTS!$I$2:$I$26,$E3308)))),LISTS!$L$2:$L$26),"Concepto DIAN no mapeado a casilla automatica"),IF(LEFT($J3308,4)="TOPE","Control automatico DIAN: "&amp;$J3308,"Casilla automatica: "&amp;$J3308)))</f>
        <v/>
      </c>
    </row>
    <row r="3309">
      <c r="A3309" s="9" t="n"/>
      <c r="B3309" s="9" t="n"/>
      <c r="C3309" s="9" t="n"/>
      <c r="D3309" s="9" t="n"/>
      <c r="E3309" s="9" t="n"/>
      <c r="F3309" s="11" t="n"/>
      <c r="G3309" s="9" t="n"/>
      <c r="H3309" s="9" t="n"/>
      <c r="I3309" s="9">
        <f>IF(COUNTA($A3309:$H3309)=0,"",IF($J3309="OTRO","NO","SI"))</f>
        <v/>
      </c>
      <c r="J3309" s="9">
        <f>IF(COUNTA($A3309:$H3309)=0,"",IFERROR(LOOKUP(2,1/(((LISTS!$H$2:$H$26&lt;&gt;"")*ISNUMBER(SEARCH(LISTS!$H$2:$H$26,$G3309)))+((LISTS!$I$2:$I$26&lt;&gt;"")*ISNUMBER(SEARCH(LISTS!$I$2:$I$26,$E3309)))),LISTS!$K$2:$K$26),"OTRO"))</f>
        <v/>
      </c>
      <c r="K3309" s="11">
        <f>IF($I3309&lt;&gt;"SI",0,IFERROR($F3309,0))</f>
        <v/>
      </c>
      <c r="L3309" s="9">
        <f>IF(COUNTA($A3309:$H3309)=0,"",IF($J3309="OTRO",IFERROR(LOOKUP(2,1/(((LISTS!$H$2:$H$26&lt;&gt;"")*ISNUMBER(SEARCH(LISTS!$H$2:$H$26,$G3309)))+((LISTS!$I$2:$I$26&lt;&gt;"")*ISNUMBER(SEARCH(LISTS!$I$2:$I$26,$E3309)))),LISTS!$L$2:$L$26),"Concepto DIAN no mapeado a casilla automatica"),IF(LEFT($J3309,4)="TOPE","Control automatico DIAN: "&amp;$J3309,"Casilla automatica: "&amp;$J3309)))</f>
        <v/>
      </c>
    </row>
    <row r="3310">
      <c r="A3310" s="9" t="n"/>
      <c r="B3310" s="9" t="n"/>
      <c r="C3310" s="9" t="n"/>
      <c r="D3310" s="9" t="n"/>
      <c r="E3310" s="9" t="n"/>
      <c r="F3310" s="11" t="n"/>
      <c r="G3310" s="9" t="n"/>
      <c r="H3310" s="9" t="n"/>
      <c r="I3310" s="9">
        <f>IF(COUNTA($A3310:$H3310)=0,"",IF($J3310="OTRO","NO","SI"))</f>
        <v/>
      </c>
      <c r="J3310" s="9">
        <f>IF(COUNTA($A3310:$H3310)=0,"",IFERROR(LOOKUP(2,1/(((LISTS!$H$2:$H$26&lt;&gt;"")*ISNUMBER(SEARCH(LISTS!$H$2:$H$26,$G3310)))+((LISTS!$I$2:$I$26&lt;&gt;"")*ISNUMBER(SEARCH(LISTS!$I$2:$I$26,$E3310)))),LISTS!$K$2:$K$26),"OTRO"))</f>
        <v/>
      </c>
      <c r="K3310" s="11">
        <f>IF($I3310&lt;&gt;"SI",0,IFERROR($F3310,0))</f>
        <v/>
      </c>
      <c r="L3310" s="9">
        <f>IF(COUNTA($A3310:$H3310)=0,"",IF($J3310="OTRO",IFERROR(LOOKUP(2,1/(((LISTS!$H$2:$H$26&lt;&gt;"")*ISNUMBER(SEARCH(LISTS!$H$2:$H$26,$G3310)))+((LISTS!$I$2:$I$26&lt;&gt;"")*ISNUMBER(SEARCH(LISTS!$I$2:$I$26,$E3310)))),LISTS!$L$2:$L$26),"Concepto DIAN no mapeado a casilla automatica"),IF(LEFT($J3310,4)="TOPE","Control automatico DIAN: "&amp;$J3310,"Casilla automatica: "&amp;$J3310)))</f>
        <v/>
      </c>
    </row>
    <row r="3311">
      <c r="A3311" s="9" t="n"/>
      <c r="B3311" s="9" t="n"/>
      <c r="C3311" s="9" t="n"/>
      <c r="D3311" s="9" t="n"/>
      <c r="E3311" s="9" t="n"/>
      <c r="F3311" s="11" t="n"/>
      <c r="G3311" s="9" t="n"/>
      <c r="H3311" s="9" t="n"/>
      <c r="I3311" s="9">
        <f>IF(COUNTA($A3311:$H3311)=0,"",IF($J3311="OTRO","NO","SI"))</f>
        <v/>
      </c>
      <c r="J3311" s="9">
        <f>IF(COUNTA($A3311:$H3311)=0,"",IFERROR(LOOKUP(2,1/(((LISTS!$H$2:$H$26&lt;&gt;"")*ISNUMBER(SEARCH(LISTS!$H$2:$H$26,$G3311)))+((LISTS!$I$2:$I$26&lt;&gt;"")*ISNUMBER(SEARCH(LISTS!$I$2:$I$26,$E3311)))),LISTS!$K$2:$K$26),"OTRO"))</f>
        <v/>
      </c>
      <c r="K3311" s="11">
        <f>IF($I3311&lt;&gt;"SI",0,IFERROR($F3311,0))</f>
        <v/>
      </c>
      <c r="L3311" s="9">
        <f>IF(COUNTA($A3311:$H3311)=0,"",IF($J3311="OTRO",IFERROR(LOOKUP(2,1/(((LISTS!$H$2:$H$26&lt;&gt;"")*ISNUMBER(SEARCH(LISTS!$H$2:$H$26,$G3311)))+((LISTS!$I$2:$I$26&lt;&gt;"")*ISNUMBER(SEARCH(LISTS!$I$2:$I$26,$E3311)))),LISTS!$L$2:$L$26),"Concepto DIAN no mapeado a casilla automatica"),IF(LEFT($J3311,4)="TOPE","Control automatico DIAN: "&amp;$J3311,"Casilla automatica: "&amp;$J3311)))</f>
        <v/>
      </c>
    </row>
    <row r="3312">
      <c r="A3312" s="9" t="n"/>
      <c r="B3312" s="9" t="n"/>
      <c r="C3312" s="9" t="n"/>
      <c r="D3312" s="9" t="n"/>
      <c r="E3312" s="9" t="n"/>
      <c r="F3312" s="11" t="n"/>
      <c r="G3312" s="9" t="n"/>
      <c r="H3312" s="9" t="n"/>
      <c r="I3312" s="9">
        <f>IF(COUNTA($A3312:$H3312)=0,"",IF($J3312="OTRO","NO","SI"))</f>
        <v/>
      </c>
      <c r="J3312" s="9">
        <f>IF(COUNTA($A3312:$H3312)=0,"",IFERROR(LOOKUP(2,1/(((LISTS!$H$2:$H$26&lt;&gt;"")*ISNUMBER(SEARCH(LISTS!$H$2:$H$26,$G3312)))+((LISTS!$I$2:$I$26&lt;&gt;"")*ISNUMBER(SEARCH(LISTS!$I$2:$I$26,$E3312)))),LISTS!$K$2:$K$26),"OTRO"))</f>
        <v/>
      </c>
      <c r="K3312" s="11">
        <f>IF($I3312&lt;&gt;"SI",0,IFERROR($F3312,0))</f>
        <v/>
      </c>
      <c r="L3312" s="9">
        <f>IF(COUNTA($A3312:$H3312)=0,"",IF($J3312="OTRO",IFERROR(LOOKUP(2,1/(((LISTS!$H$2:$H$26&lt;&gt;"")*ISNUMBER(SEARCH(LISTS!$H$2:$H$26,$G3312)))+((LISTS!$I$2:$I$26&lt;&gt;"")*ISNUMBER(SEARCH(LISTS!$I$2:$I$26,$E3312)))),LISTS!$L$2:$L$26),"Concepto DIAN no mapeado a casilla automatica"),IF(LEFT($J3312,4)="TOPE","Control automatico DIAN: "&amp;$J3312,"Casilla automatica: "&amp;$J3312)))</f>
        <v/>
      </c>
    </row>
    <row r="3313">
      <c r="A3313" s="9" t="n"/>
      <c r="B3313" s="9" t="n"/>
      <c r="C3313" s="9" t="n"/>
      <c r="D3313" s="9" t="n"/>
      <c r="E3313" s="9" t="n"/>
      <c r="F3313" s="11" t="n"/>
      <c r="G3313" s="9" t="n"/>
      <c r="H3313" s="9" t="n"/>
      <c r="I3313" s="9">
        <f>IF(COUNTA($A3313:$H3313)=0,"",IF($J3313="OTRO","NO","SI"))</f>
        <v/>
      </c>
      <c r="J3313" s="9">
        <f>IF(COUNTA($A3313:$H3313)=0,"",IFERROR(LOOKUP(2,1/(((LISTS!$H$2:$H$26&lt;&gt;"")*ISNUMBER(SEARCH(LISTS!$H$2:$H$26,$G3313)))+((LISTS!$I$2:$I$26&lt;&gt;"")*ISNUMBER(SEARCH(LISTS!$I$2:$I$26,$E3313)))),LISTS!$K$2:$K$26),"OTRO"))</f>
        <v/>
      </c>
      <c r="K3313" s="11">
        <f>IF($I3313&lt;&gt;"SI",0,IFERROR($F3313,0))</f>
        <v/>
      </c>
      <c r="L3313" s="9">
        <f>IF(COUNTA($A3313:$H3313)=0,"",IF($J3313="OTRO",IFERROR(LOOKUP(2,1/(((LISTS!$H$2:$H$26&lt;&gt;"")*ISNUMBER(SEARCH(LISTS!$H$2:$H$26,$G3313)))+((LISTS!$I$2:$I$26&lt;&gt;"")*ISNUMBER(SEARCH(LISTS!$I$2:$I$26,$E3313)))),LISTS!$L$2:$L$26),"Concepto DIAN no mapeado a casilla automatica"),IF(LEFT($J3313,4)="TOPE","Control automatico DIAN: "&amp;$J3313,"Casilla automatica: "&amp;$J3313)))</f>
        <v/>
      </c>
    </row>
    <row r="3314">
      <c r="A3314" s="9" t="n"/>
      <c r="B3314" s="9" t="n"/>
      <c r="C3314" s="9" t="n"/>
      <c r="D3314" s="9" t="n"/>
      <c r="E3314" s="9" t="n"/>
      <c r="F3314" s="11" t="n"/>
      <c r="G3314" s="9" t="n"/>
      <c r="H3314" s="9" t="n"/>
      <c r="I3314" s="9">
        <f>IF(COUNTA($A3314:$H3314)=0,"",IF($J3314="OTRO","NO","SI"))</f>
        <v/>
      </c>
      <c r="J3314" s="9">
        <f>IF(COUNTA($A3314:$H3314)=0,"",IFERROR(LOOKUP(2,1/(((LISTS!$H$2:$H$26&lt;&gt;"")*ISNUMBER(SEARCH(LISTS!$H$2:$H$26,$G3314)))+((LISTS!$I$2:$I$26&lt;&gt;"")*ISNUMBER(SEARCH(LISTS!$I$2:$I$26,$E3314)))),LISTS!$K$2:$K$26),"OTRO"))</f>
        <v/>
      </c>
      <c r="K3314" s="11">
        <f>IF($I3314&lt;&gt;"SI",0,IFERROR($F3314,0))</f>
        <v/>
      </c>
      <c r="L3314" s="9">
        <f>IF(COUNTA($A3314:$H3314)=0,"",IF($J3314="OTRO",IFERROR(LOOKUP(2,1/(((LISTS!$H$2:$H$26&lt;&gt;"")*ISNUMBER(SEARCH(LISTS!$H$2:$H$26,$G3314)))+((LISTS!$I$2:$I$26&lt;&gt;"")*ISNUMBER(SEARCH(LISTS!$I$2:$I$26,$E3314)))),LISTS!$L$2:$L$26),"Concepto DIAN no mapeado a casilla automatica"),IF(LEFT($J3314,4)="TOPE","Control automatico DIAN: "&amp;$J3314,"Casilla automatica: "&amp;$J3314)))</f>
        <v/>
      </c>
    </row>
    <row r="3315">
      <c r="A3315" s="9" t="n"/>
      <c r="B3315" s="9" t="n"/>
      <c r="C3315" s="9" t="n"/>
      <c r="D3315" s="9" t="n"/>
      <c r="E3315" s="9" t="n"/>
      <c r="F3315" s="11" t="n"/>
      <c r="G3315" s="9" t="n"/>
      <c r="H3315" s="9" t="n"/>
      <c r="I3315" s="9">
        <f>IF(COUNTA($A3315:$H3315)=0,"",IF($J3315="OTRO","NO","SI"))</f>
        <v/>
      </c>
      <c r="J3315" s="9">
        <f>IF(COUNTA($A3315:$H3315)=0,"",IFERROR(LOOKUP(2,1/(((LISTS!$H$2:$H$26&lt;&gt;"")*ISNUMBER(SEARCH(LISTS!$H$2:$H$26,$G3315)))+((LISTS!$I$2:$I$26&lt;&gt;"")*ISNUMBER(SEARCH(LISTS!$I$2:$I$26,$E3315)))),LISTS!$K$2:$K$26),"OTRO"))</f>
        <v/>
      </c>
      <c r="K3315" s="11">
        <f>IF($I3315&lt;&gt;"SI",0,IFERROR($F3315,0))</f>
        <v/>
      </c>
      <c r="L3315" s="9">
        <f>IF(COUNTA($A3315:$H3315)=0,"",IF($J3315="OTRO",IFERROR(LOOKUP(2,1/(((LISTS!$H$2:$H$26&lt;&gt;"")*ISNUMBER(SEARCH(LISTS!$H$2:$H$26,$G3315)))+((LISTS!$I$2:$I$26&lt;&gt;"")*ISNUMBER(SEARCH(LISTS!$I$2:$I$26,$E3315)))),LISTS!$L$2:$L$26),"Concepto DIAN no mapeado a casilla automatica"),IF(LEFT($J3315,4)="TOPE","Control automatico DIAN: "&amp;$J3315,"Casilla automatica: "&amp;$J3315)))</f>
        <v/>
      </c>
    </row>
    <row r="3316">
      <c r="A3316" s="9" t="n"/>
      <c r="B3316" s="9" t="n"/>
      <c r="C3316" s="9" t="n"/>
      <c r="D3316" s="9" t="n"/>
      <c r="E3316" s="9" t="n"/>
      <c r="F3316" s="11" t="n"/>
      <c r="G3316" s="9" t="n"/>
      <c r="H3316" s="9" t="n"/>
      <c r="I3316" s="9">
        <f>IF(COUNTA($A3316:$H3316)=0,"",IF($J3316="OTRO","NO","SI"))</f>
        <v/>
      </c>
      <c r="J3316" s="9">
        <f>IF(COUNTA($A3316:$H3316)=0,"",IFERROR(LOOKUP(2,1/(((LISTS!$H$2:$H$26&lt;&gt;"")*ISNUMBER(SEARCH(LISTS!$H$2:$H$26,$G3316)))+((LISTS!$I$2:$I$26&lt;&gt;"")*ISNUMBER(SEARCH(LISTS!$I$2:$I$26,$E3316)))),LISTS!$K$2:$K$26),"OTRO"))</f>
        <v/>
      </c>
      <c r="K3316" s="11">
        <f>IF($I3316&lt;&gt;"SI",0,IFERROR($F3316,0))</f>
        <v/>
      </c>
      <c r="L3316" s="9">
        <f>IF(COUNTA($A3316:$H3316)=0,"",IF($J3316="OTRO",IFERROR(LOOKUP(2,1/(((LISTS!$H$2:$H$26&lt;&gt;"")*ISNUMBER(SEARCH(LISTS!$H$2:$H$26,$G3316)))+((LISTS!$I$2:$I$26&lt;&gt;"")*ISNUMBER(SEARCH(LISTS!$I$2:$I$26,$E3316)))),LISTS!$L$2:$L$26),"Concepto DIAN no mapeado a casilla automatica"),IF(LEFT($J3316,4)="TOPE","Control automatico DIAN: "&amp;$J3316,"Casilla automatica: "&amp;$J3316)))</f>
        <v/>
      </c>
    </row>
    <row r="3317">
      <c r="A3317" s="9" t="n"/>
      <c r="B3317" s="9" t="n"/>
      <c r="C3317" s="9" t="n"/>
      <c r="D3317" s="9" t="n"/>
      <c r="E3317" s="9" t="n"/>
      <c r="F3317" s="11" t="n"/>
      <c r="G3317" s="9" t="n"/>
      <c r="H3317" s="9" t="n"/>
      <c r="I3317" s="9">
        <f>IF(COUNTA($A3317:$H3317)=0,"",IF($J3317="OTRO","NO","SI"))</f>
        <v/>
      </c>
      <c r="J3317" s="9">
        <f>IF(COUNTA($A3317:$H3317)=0,"",IFERROR(LOOKUP(2,1/(((LISTS!$H$2:$H$26&lt;&gt;"")*ISNUMBER(SEARCH(LISTS!$H$2:$H$26,$G3317)))+((LISTS!$I$2:$I$26&lt;&gt;"")*ISNUMBER(SEARCH(LISTS!$I$2:$I$26,$E3317)))),LISTS!$K$2:$K$26),"OTRO"))</f>
        <v/>
      </c>
      <c r="K3317" s="11">
        <f>IF($I3317&lt;&gt;"SI",0,IFERROR($F3317,0))</f>
        <v/>
      </c>
      <c r="L3317" s="9">
        <f>IF(COUNTA($A3317:$H3317)=0,"",IF($J3317="OTRO",IFERROR(LOOKUP(2,1/(((LISTS!$H$2:$H$26&lt;&gt;"")*ISNUMBER(SEARCH(LISTS!$H$2:$H$26,$G3317)))+((LISTS!$I$2:$I$26&lt;&gt;"")*ISNUMBER(SEARCH(LISTS!$I$2:$I$26,$E3317)))),LISTS!$L$2:$L$26),"Concepto DIAN no mapeado a casilla automatica"),IF(LEFT($J3317,4)="TOPE","Control automatico DIAN: "&amp;$J3317,"Casilla automatica: "&amp;$J3317)))</f>
        <v/>
      </c>
    </row>
    <row r="3318">
      <c r="A3318" s="9" t="n"/>
      <c r="B3318" s="9" t="n"/>
      <c r="C3318" s="9" t="n"/>
      <c r="D3318" s="9" t="n"/>
      <c r="E3318" s="9" t="n"/>
      <c r="F3318" s="11" t="n"/>
      <c r="G3318" s="9" t="n"/>
      <c r="H3318" s="9" t="n"/>
      <c r="I3318" s="9">
        <f>IF(COUNTA($A3318:$H3318)=0,"",IF($J3318="OTRO","NO","SI"))</f>
        <v/>
      </c>
      <c r="J3318" s="9">
        <f>IF(COUNTA($A3318:$H3318)=0,"",IFERROR(LOOKUP(2,1/(((LISTS!$H$2:$H$26&lt;&gt;"")*ISNUMBER(SEARCH(LISTS!$H$2:$H$26,$G3318)))+((LISTS!$I$2:$I$26&lt;&gt;"")*ISNUMBER(SEARCH(LISTS!$I$2:$I$26,$E3318)))),LISTS!$K$2:$K$26),"OTRO"))</f>
        <v/>
      </c>
      <c r="K3318" s="11">
        <f>IF($I3318&lt;&gt;"SI",0,IFERROR($F3318,0))</f>
        <v/>
      </c>
      <c r="L3318" s="9">
        <f>IF(COUNTA($A3318:$H3318)=0,"",IF($J3318="OTRO",IFERROR(LOOKUP(2,1/(((LISTS!$H$2:$H$26&lt;&gt;"")*ISNUMBER(SEARCH(LISTS!$H$2:$H$26,$G3318)))+((LISTS!$I$2:$I$26&lt;&gt;"")*ISNUMBER(SEARCH(LISTS!$I$2:$I$26,$E3318)))),LISTS!$L$2:$L$26),"Concepto DIAN no mapeado a casilla automatica"),IF(LEFT($J3318,4)="TOPE","Control automatico DIAN: "&amp;$J3318,"Casilla automatica: "&amp;$J3318)))</f>
        <v/>
      </c>
    </row>
    <row r="3319">
      <c r="A3319" s="9" t="n"/>
      <c r="B3319" s="9" t="n"/>
      <c r="C3319" s="9" t="n"/>
      <c r="D3319" s="9" t="n"/>
      <c r="E3319" s="9" t="n"/>
      <c r="F3319" s="11" t="n"/>
      <c r="G3319" s="9" t="n"/>
      <c r="H3319" s="9" t="n"/>
      <c r="I3319" s="9">
        <f>IF(COUNTA($A3319:$H3319)=0,"",IF($J3319="OTRO","NO","SI"))</f>
        <v/>
      </c>
      <c r="J3319" s="9">
        <f>IF(COUNTA($A3319:$H3319)=0,"",IFERROR(LOOKUP(2,1/(((LISTS!$H$2:$H$26&lt;&gt;"")*ISNUMBER(SEARCH(LISTS!$H$2:$H$26,$G3319)))+((LISTS!$I$2:$I$26&lt;&gt;"")*ISNUMBER(SEARCH(LISTS!$I$2:$I$26,$E3319)))),LISTS!$K$2:$K$26),"OTRO"))</f>
        <v/>
      </c>
      <c r="K3319" s="11">
        <f>IF($I3319&lt;&gt;"SI",0,IFERROR($F3319,0))</f>
        <v/>
      </c>
      <c r="L3319" s="9">
        <f>IF(COUNTA($A3319:$H3319)=0,"",IF($J3319="OTRO",IFERROR(LOOKUP(2,1/(((LISTS!$H$2:$H$26&lt;&gt;"")*ISNUMBER(SEARCH(LISTS!$H$2:$H$26,$G3319)))+((LISTS!$I$2:$I$26&lt;&gt;"")*ISNUMBER(SEARCH(LISTS!$I$2:$I$26,$E3319)))),LISTS!$L$2:$L$26),"Concepto DIAN no mapeado a casilla automatica"),IF(LEFT($J3319,4)="TOPE","Control automatico DIAN: "&amp;$J3319,"Casilla automatica: "&amp;$J3319)))</f>
        <v/>
      </c>
    </row>
    <row r="3320">
      <c r="A3320" s="9" t="n"/>
      <c r="B3320" s="9" t="n"/>
      <c r="C3320" s="9" t="n"/>
      <c r="D3320" s="9" t="n"/>
      <c r="E3320" s="9" t="n"/>
      <c r="F3320" s="11" t="n"/>
      <c r="G3320" s="9" t="n"/>
      <c r="H3320" s="9" t="n"/>
      <c r="I3320" s="9">
        <f>IF(COUNTA($A3320:$H3320)=0,"",IF($J3320="OTRO","NO","SI"))</f>
        <v/>
      </c>
      <c r="J3320" s="9">
        <f>IF(COUNTA($A3320:$H3320)=0,"",IFERROR(LOOKUP(2,1/(((LISTS!$H$2:$H$26&lt;&gt;"")*ISNUMBER(SEARCH(LISTS!$H$2:$H$26,$G3320)))+((LISTS!$I$2:$I$26&lt;&gt;"")*ISNUMBER(SEARCH(LISTS!$I$2:$I$26,$E3320)))),LISTS!$K$2:$K$26),"OTRO"))</f>
        <v/>
      </c>
      <c r="K3320" s="11">
        <f>IF($I3320&lt;&gt;"SI",0,IFERROR($F3320,0))</f>
        <v/>
      </c>
      <c r="L3320" s="9">
        <f>IF(COUNTA($A3320:$H3320)=0,"",IF($J3320="OTRO",IFERROR(LOOKUP(2,1/(((LISTS!$H$2:$H$26&lt;&gt;"")*ISNUMBER(SEARCH(LISTS!$H$2:$H$26,$G3320)))+((LISTS!$I$2:$I$26&lt;&gt;"")*ISNUMBER(SEARCH(LISTS!$I$2:$I$26,$E3320)))),LISTS!$L$2:$L$26),"Concepto DIAN no mapeado a casilla automatica"),IF(LEFT($J3320,4)="TOPE","Control automatico DIAN: "&amp;$J3320,"Casilla automatica: "&amp;$J3320)))</f>
        <v/>
      </c>
    </row>
    <row r="3321">
      <c r="A3321" s="9" t="n"/>
      <c r="B3321" s="9" t="n"/>
      <c r="C3321" s="9" t="n"/>
      <c r="D3321" s="9" t="n"/>
      <c r="E3321" s="9" t="n"/>
      <c r="F3321" s="11" t="n"/>
      <c r="G3321" s="9" t="n"/>
      <c r="H3321" s="9" t="n"/>
      <c r="I3321" s="9">
        <f>IF(COUNTA($A3321:$H3321)=0,"",IF($J3321="OTRO","NO","SI"))</f>
        <v/>
      </c>
      <c r="J3321" s="9">
        <f>IF(COUNTA($A3321:$H3321)=0,"",IFERROR(LOOKUP(2,1/(((LISTS!$H$2:$H$26&lt;&gt;"")*ISNUMBER(SEARCH(LISTS!$H$2:$H$26,$G3321)))+((LISTS!$I$2:$I$26&lt;&gt;"")*ISNUMBER(SEARCH(LISTS!$I$2:$I$26,$E3321)))),LISTS!$K$2:$K$26),"OTRO"))</f>
        <v/>
      </c>
      <c r="K3321" s="11">
        <f>IF($I3321&lt;&gt;"SI",0,IFERROR($F3321,0))</f>
        <v/>
      </c>
      <c r="L3321" s="9">
        <f>IF(COUNTA($A3321:$H3321)=0,"",IF($J3321="OTRO",IFERROR(LOOKUP(2,1/(((LISTS!$H$2:$H$26&lt;&gt;"")*ISNUMBER(SEARCH(LISTS!$H$2:$H$26,$G3321)))+((LISTS!$I$2:$I$26&lt;&gt;"")*ISNUMBER(SEARCH(LISTS!$I$2:$I$26,$E3321)))),LISTS!$L$2:$L$26),"Concepto DIAN no mapeado a casilla automatica"),IF(LEFT($J3321,4)="TOPE","Control automatico DIAN: "&amp;$J3321,"Casilla automatica: "&amp;$J3321)))</f>
        <v/>
      </c>
    </row>
    <row r="3322">
      <c r="A3322" s="9" t="n"/>
      <c r="B3322" s="9" t="n"/>
      <c r="C3322" s="9" t="n"/>
      <c r="D3322" s="9" t="n"/>
      <c r="E3322" s="9" t="n"/>
      <c r="F3322" s="11" t="n"/>
      <c r="G3322" s="9" t="n"/>
      <c r="H3322" s="9" t="n"/>
      <c r="I3322" s="9">
        <f>IF(COUNTA($A3322:$H3322)=0,"",IF($J3322="OTRO","NO","SI"))</f>
        <v/>
      </c>
      <c r="J3322" s="9">
        <f>IF(COUNTA($A3322:$H3322)=0,"",IFERROR(LOOKUP(2,1/(((LISTS!$H$2:$H$26&lt;&gt;"")*ISNUMBER(SEARCH(LISTS!$H$2:$H$26,$G3322)))+((LISTS!$I$2:$I$26&lt;&gt;"")*ISNUMBER(SEARCH(LISTS!$I$2:$I$26,$E3322)))),LISTS!$K$2:$K$26),"OTRO"))</f>
        <v/>
      </c>
      <c r="K3322" s="11">
        <f>IF($I3322&lt;&gt;"SI",0,IFERROR($F3322,0))</f>
        <v/>
      </c>
      <c r="L3322" s="9">
        <f>IF(COUNTA($A3322:$H3322)=0,"",IF($J3322="OTRO",IFERROR(LOOKUP(2,1/(((LISTS!$H$2:$H$26&lt;&gt;"")*ISNUMBER(SEARCH(LISTS!$H$2:$H$26,$G3322)))+((LISTS!$I$2:$I$26&lt;&gt;"")*ISNUMBER(SEARCH(LISTS!$I$2:$I$26,$E3322)))),LISTS!$L$2:$L$26),"Concepto DIAN no mapeado a casilla automatica"),IF(LEFT($J3322,4)="TOPE","Control automatico DIAN: "&amp;$J3322,"Casilla automatica: "&amp;$J3322)))</f>
        <v/>
      </c>
    </row>
    <row r="3323">
      <c r="A3323" s="9" t="n"/>
      <c r="B3323" s="9" t="n"/>
      <c r="C3323" s="9" t="n"/>
      <c r="D3323" s="9" t="n"/>
      <c r="E3323" s="9" t="n"/>
      <c r="F3323" s="11" t="n"/>
      <c r="G3323" s="9" t="n"/>
      <c r="H3323" s="9" t="n"/>
      <c r="I3323" s="9">
        <f>IF(COUNTA($A3323:$H3323)=0,"",IF($J3323="OTRO","NO","SI"))</f>
        <v/>
      </c>
      <c r="J3323" s="9">
        <f>IF(COUNTA($A3323:$H3323)=0,"",IFERROR(LOOKUP(2,1/(((LISTS!$H$2:$H$26&lt;&gt;"")*ISNUMBER(SEARCH(LISTS!$H$2:$H$26,$G3323)))+((LISTS!$I$2:$I$26&lt;&gt;"")*ISNUMBER(SEARCH(LISTS!$I$2:$I$26,$E3323)))),LISTS!$K$2:$K$26),"OTRO"))</f>
        <v/>
      </c>
      <c r="K3323" s="11">
        <f>IF($I3323&lt;&gt;"SI",0,IFERROR($F3323,0))</f>
        <v/>
      </c>
      <c r="L3323" s="9">
        <f>IF(COUNTA($A3323:$H3323)=0,"",IF($J3323="OTRO",IFERROR(LOOKUP(2,1/(((LISTS!$H$2:$H$26&lt;&gt;"")*ISNUMBER(SEARCH(LISTS!$H$2:$H$26,$G3323)))+((LISTS!$I$2:$I$26&lt;&gt;"")*ISNUMBER(SEARCH(LISTS!$I$2:$I$26,$E3323)))),LISTS!$L$2:$L$26),"Concepto DIAN no mapeado a casilla automatica"),IF(LEFT($J3323,4)="TOPE","Control automatico DIAN: "&amp;$J3323,"Casilla automatica: "&amp;$J3323)))</f>
        <v/>
      </c>
    </row>
    <row r="3324">
      <c r="A3324" s="9" t="n"/>
      <c r="B3324" s="9" t="n"/>
      <c r="C3324" s="9" t="n"/>
      <c r="D3324" s="9" t="n"/>
      <c r="E3324" s="9" t="n"/>
      <c r="F3324" s="11" t="n"/>
      <c r="G3324" s="9" t="n"/>
      <c r="H3324" s="9" t="n"/>
      <c r="I3324" s="9">
        <f>IF(COUNTA($A3324:$H3324)=0,"",IF($J3324="OTRO","NO","SI"))</f>
        <v/>
      </c>
      <c r="J3324" s="9">
        <f>IF(COUNTA($A3324:$H3324)=0,"",IFERROR(LOOKUP(2,1/(((LISTS!$H$2:$H$26&lt;&gt;"")*ISNUMBER(SEARCH(LISTS!$H$2:$H$26,$G3324)))+((LISTS!$I$2:$I$26&lt;&gt;"")*ISNUMBER(SEARCH(LISTS!$I$2:$I$26,$E3324)))),LISTS!$K$2:$K$26),"OTRO"))</f>
        <v/>
      </c>
      <c r="K3324" s="11">
        <f>IF($I3324&lt;&gt;"SI",0,IFERROR($F3324,0))</f>
        <v/>
      </c>
      <c r="L3324" s="9">
        <f>IF(COUNTA($A3324:$H3324)=0,"",IF($J3324="OTRO",IFERROR(LOOKUP(2,1/(((LISTS!$H$2:$H$26&lt;&gt;"")*ISNUMBER(SEARCH(LISTS!$H$2:$H$26,$G3324)))+((LISTS!$I$2:$I$26&lt;&gt;"")*ISNUMBER(SEARCH(LISTS!$I$2:$I$26,$E3324)))),LISTS!$L$2:$L$26),"Concepto DIAN no mapeado a casilla automatica"),IF(LEFT($J3324,4)="TOPE","Control automatico DIAN: "&amp;$J3324,"Casilla automatica: "&amp;$J3324)))</f>
        <v/>
      </c>
    </row>
    <row r="3325">
      <c r="A3325" s="9" t="n"/>
      <c r="B3325" s="9" t="n"/>
      <c r="C3325" s="9" t="n"/>
      <c r="D3325" s="9" t="n"/>
      <c r="E3325" s="9" t="n"/>
      <c r="F3325" s="11" t="n"/>
      <c r="G3325" s="9" t="n"/>
      <c r="H3325" s="9" t="n"/>
      <c r="I3325" s="9">
        <f>IF(COUNTA($A3325:$H3325)=0,"",IF($J3325="OTRO","NO","SI"))</f>
        <v/>
      </c>
      <c r="J3325" s="9">
        <f>IF(COUNTA($A3325:$H3325)=0,"",IFERROR(LOOKUP(2,1/(((LISTS!$H$2:$H$26&lt;&gt;"")*ISNUMBER(SEARCH(LISTS!$H$2:$H$26,$G3325)))+((LISTS!$I$2:$I$26&lt;&gt;"")*ISNUMBER(SEARCH(LISTS!$I$2:$I$26,$E3325)))),LISTS!$K$2:$K$26),"OTRO"))</f>
        <v/>
      </c>
      <c r="K3325" s="11">
        <f>IF($I3325&lt;&gt;"SI",0,IFERROR($F3325,0))</f>
        <v/>
      </c>
      <c r="L3325" s="9">
        <f>IF(COUNTA($A3325:$H3325)=0,"",IF($J3325="OTRO",IFERROR(LOOKUP(2,1/(((LISTS!$H$2:$H$26&lt;&gt;"")*ISNUMBER(SEARCH(LISTS!$H$2:$H$26,$G3325)))+((LISTS!$I$2:$I$26&lt;&gt;"")*ISNUMBER(SEARCH(LISTS!$I$2:$I$26,$E3325)))),LISTS!$L$2:$L$26),"Concepto DIAN no mapeado a casilla automatica"),IF(LEFT($J3325,4)="TOPE","Control automatico DIAN: "&amp;$J3325,"Casilla automatica: "&amp;$J3325)))</f>
        <v/>
      </c>
    </row>
    <row r="3326">
      <c r="A3326" s="9" t="n"/>
      <c r="B3326" s="9" t="n"/>
      <c r="C3326" s="9" t="n"/>
      <c r="D3326" s="9" t="n"/>
      <c r="E3326" s="9" t="n"/>
      <c r="F3326" s="11" t="n"/>
      <c r="G3326" s="9" t="n"/>
      <c r="H3326" s="9" t="n"/>
      <c r="I3326" s="9">
        <f>IF(COUNTA($A3326:$H3326)=0,"",IF($J3326="OTRO","NO","SI"))</f>
        <v/>
      </c>
      <c r="J3326" s="9">
        <f>IF(COUNTA($A3326:$H3326)=0,"",IFERROR(LOOKUP(2,1/(((LISTS!$H$2:$H$26&lt;&gt;"")*ISNUMBER(SEARCH(LISTS!$H$2:$H$26,$G3326)))+((LISTS!$I$2:$I$26&lt;&gt;"")*ISNUMBER(SEARCH(LISTS!$I$2:$I$26,$E3326)))),LISTS!$K$2:$K$26),"OTRO"))</f>
        <v/>
      </c>
      <c r="K3326" s="11">
        <f>IF($I3326&lt;&gt;"SI",0,IFERROR($F3326,0))</f>
        <v/>
      </c>
      <c r="L3326" s="9">
        <f>IF(COUNTA($A3326:$H3326)=0,"",IF($J3326="OTRO",IFERROR(LOOKUP(2,1/(((LISTS!$H$2:$H$26&lt;&gt;"")*ISNUMBER(SEARCH(LISTS!$H$2:$H$26,$G3326)))+((LISTS!$I$2:$I$26&lt;&gt;"")*ISNUMBER(SEARCH(LISTS!$I$2:$I$26,$E3326)))),LISTS!$L$2:$L$26),"Concepto DIAN no mapeado a casilla automatica"),IF(LEFT($J3326,4)="TOPE","Control automatico DIAN: "&amp;$J3326,"Casilla automatica: "&amp;$J3326)))</f>
        <v/>
      </c>
    </row>
    <row r="3327">
      <c r="A3327" s="9" t="n"/>
      <c r="B3327" s="9" t="n"/>
      <c r="C3327" s="9" t="n"/>
      <c r="D3327" s="9" t="n"/>
      <c r="E3327" s="9" t="n"/>
      <c r="F3327" s="11" t="n"/>
      <c r="G3327" s="9" t="n"/>
      <c r="H3327" s="9" t="n"/>
      <c r="I3327" s="9">
        <f>IF(COUNTA($A3327:$H3327)=0,"",IF($J3327="OTRO","NO","SI"))</f>
        <v/>
      </c>
      <c r="J3327" s="9">
        <f>IF(COUNTA($A3327:$H3327)=0,"",IFERROR(LOOKUP(2,1/(((LISTS!$H$2:$H$26&lt;&gt;"")*ISNUMBER(SEARCH(LISTS!$H$2:$H$26,$G3327)))+((LISTS!$I$2:$I$26&lt;&gt;"")*ISNUMBER(SEARCH(LISTS!$I$2:$I$26,$E3327)))),LISTS!$K$2:$K$26),"OTRO"))</f>
        <v/>
      </c>
      <c r="K3327" s="11">
        <f>IF($I3327&lt;&gt;"SI",0,IFERROR($F3327,0))</f>
        <v/>
      </c>
      <c r="L3327" s="9">
        <f>IF(COUNTA($A3327:$H3327)=0,"",IF($J3327="OTRO",IFERROR(LOOKUP(2,1/(((LISTS!$H$2:$H$26&lt;&gt;"")*ISNUMBER(SEARCH(LISTS!$H$2:$H$26,$G3327)))+((LISTS!$I$2:$I$26&lt;&gt;"")*ISNUMBER(SEARCH(LISTS!$I$2:$I$26,$E3327)))),LISTS!$L$2:$L$26),"Concepto DIAN no mapeado a casilla automatica"),IF(LEFT($J3327,4)="TOPE","Control automatico DIAN: "&amp;$J3327,"Casilla automatica: "&amp;$J3327)))</f>
        <v/>
      </c>
    </row>
    <row r="3328">
      <c r="A3328" s="9" t="n"/>
      <c r="B3328" s="9" t="n"/>
      <c r="C3328" s="9" t="n"/>
      <c r="D3328" s="9" t="n"/>
      <c r="E3328" s="9" t="n"/>
      <c r="F3328" s="11" t="n"/>
      <c r="G3328" s="9" t="n"/>
      <c r="H3328" s="9" t="n"/>
      <c r="I3328" s="9">
        <f>IF(COUNTA($A3328:$H3328)=0,"",IF($J3328="OTRO","NO","SI"))</f>
        <v/>
      </c>
      <c r="J3328" s="9">
        <f>IF(COUNTA($A3328:$H3328)=0,"",IFERROR(LOOKUP(2,1/(((LISTS!$H$2:$H$26&lt;&gt;"")*ISNUMBER(SEARCH(LISTS!$H$2:$H$26,$G3328)))+((LISTS!$I$2:$I$26&lt;&gt;"")*ISNUMBER(SEARCH(LISTS!$I$2:$I$26,$E3328)))),LISTS!$K$2:$K$26),"OTRO"))</f>
        <v/>
      </c>
      <c r="K3328" s="11">
        <f>IF($I3328&lt;&gt;"SI",0,IFERROR($F3328,0))</f>
        <v/>
      </c>
      <c r="L3328" s="9">
        <f>IF(COUNTA($A3328:$H3328)=0,"",IF($J3328="OTRO",IFERROR(LOOKUP(2,1/(((LISTS!$H$2:$H$26&lt;&gt;"")*ISNUMBER(SEARCH(LISTS!$H$2:$H$26,$G3328)))+((LISTS!$I$2:$I$26&lt;&gt;"")*ISNUMBER(SEARCH(LISTS!$I$2:$I$26,$E3328)))),LISTS!$L$2:$L$26),"Concepto DIAN no mapeado a casilla automatica"),IF(LEFT($J3328,4)="TOPE","Control automatico DIAN: "&amp;$J3328,"Casilla automatica: "&amp;$J3328)))</f>
        <v/>
      </c>
    </row>
    <row r="3329">
      <c r="A3329" s="9" t="n"/>
      <c r="B3329" s="9" t="n"/>
      <c r="C3329" s="9" t="n"/>
      <c r="D3329" s="9" t="n"/>
      <c r="E3329" s="9" t="n"/>
      <c r="F3329" s="11" t="n"/>
      <c r="G3329" s="9" t="n"/>
      <c r="H3329" s="9" t="n"/>
      <c r="I3329" s="9">
        <f>IF(COUNTA($A3329:$H3329)=0,"",IF($J3329="OTRO","NO","SI"))</f>
        <v/>
      </c>
      <c r="J3329" s="9">
        <f>IF(COUNTA($A3329:$H3329)=0,"",IFERROR(LOOKUP(2,1/(((LISTS!$H$2:$H$26&lt;&gt;"")*ISNUMBER(SEARCH(LISTS!$H$2:$H$26,$G3329)))+((LISTS!$I$2:$I$26&lt;&gt;"")*ISNUMBER(SEARCH(LISTS!$I$2:$I$26,$E3329)))),LISTS!$K$2:$K$26),"OTRO"))</f>
        <v/>
      </c>
      <c r="K3329" s="11">
        <f>IF($I3329&lt;&gt;"SI",0,IFERROR($F3329,0))</f>
        <v/>
      </c>
      <c r="L3329" s="9">
        <f>IF(COUNTA($A3329:$H3329)=0,"",IF($J3329="OTRO",IFERROR(LOOKUP(2,1/(((LISTS!$H$2:$H$26&lt;&gt;"")*ISNUMBER(SEARCH(LISTS!$H$2:$H$26,$G3329)))+((LISTS!$I$2:$I$26&lt;&gt;"")*ISNUMBER(SEARCH(LISTS!$I$2:$I$26,$E3329)))),LISTS!$L$2:$L$26),"Concepto DIAN no mapeado a casilla automatica"),IF(LEFT($J3329,4)="TOPE","Control automatico DIAN: "&amp;$J3329,"Casilla automatica: "&amp;$J3329)))</f>
        <v/>
      </c>
    </row>
    <row r="3330">
      <c r="A3330" s="9" t="n"/>
      <c r="B3330" s="9" t="n"/>
      <c r="C3330" s="9" t="n"/>
      <c r="D3330" s="9" t="n"/>
      <c r="E3330" s="9" t="n"/>
      <c r="F3330" s="11" t="n"/>
      <c r="G3330" s="9" t="n"/>
      <c r="H3330" s="9" t="n"/>
      <c r="I3330" s="9">
        <f>IF(COUNTA($A3330:$H3330)=0,"",IF($J3330="OTRO","NO","SI"))</f>
        <v/>
      </c>
      <c r="J3330" s="9">
        <f>IF(COUNTA($A3330:$H3330)=0,"",IFERROR(LOOKUP(2,1/(((LISTS!$H$2:$H$26&lt;&gt;"")*ISNUMBER(SEARCH(LISTS!$H$2:$H$26,$G3330)))+((LISTS!$I$2:$I$26&lt;&gt;"")*ISNUMBER(SEARCH(LISTS!$I$2:$I$26,$E3330)))),LISTS!$K$2:$K$26),"OTRO"))</f>
        <v/>
      </c>
      <c r="K3330" s="11">
        <f>IF($I3330&lt;&gt;"SI",0,IFERROR($F3330,0))</f>
        <v/>
      </c>
      <c r="L3330" s="9">
        <f>IF(COUNTA($A3330:$H3330)=0,"",IF($J3330="OTRO",IFERROR(LOOKUP(2,1/(((LISTS!$H$2:$H$26&lt;&gt;"")*ISNUMBER(SEARCH(LISTS!$H$2:$H$26,$G3330)))+((LISTS!$I$2:$I$26&lt;&gt;"")*ISNUMBER(SEARCH(LISTS!$I$2:$I$26,$E3330)))),LISTS!$L$2:$L$26),"Concepto DIAN no mapeado a casilla automatica"),IF(LEFT($J3330,4)="TOPE","Control automatico DIAN: "&amp;$J3330,"Casilla automatica: "&amp;$J3330)))</f>
        <v/>
      </c>
    </row>
    <row r="3331">
      <c r="A3331" s="9" t="n"/>
      <c r="B3331" s="9" t="n"/>
      <c r="C3331" s="9" t="n"/>
      <c r="D3331" s="9" t="n"/>
      <c r="E3331" s="9" t="n"/>
      <c r="F3331" s="11" t="n"/>
      <c r="G3331" s="9" t="n"/>
      <c r="H3331" s="9" t="n"/>
      <c r="I3331" s="9">
        <f>IF(COUNTA($A3331:$H3331)=0,"",IF($J3331="OTRO","NO","SI"))</f>
        <v/>
      </c>
      <c r="J3331" s="9">
        <f>IF(COUNTA($A3331:$H3331)=0,"",IFERROR(LOOKUP(2,1/(((LISTS!$H$2:$H$26&lt;&gt;"")*ISNUMBER(SEARCH(LISTS!$H$2:$H$26,$G3331)))+((LISTS!$I$2:$I$26&lt;&gt;"")*ISNUMBER(SEARCH(LISTS!$I$2:$I$26,$E3331)))),LISTS!$K$2:$K$26),"OTRO"))</f>
        <v/>
      </c>
      <c r="K3331" s="11">
        <f>IF($I3331&lt;&gt;"SI",0,IFERROR($F3331,0))</f>
        <v/>
      </c>
      <c r="L3331" s="9">
        <f>IF(COUNTA($A3331:$H3331)=0,"",IF($J3331="OTRO",IFERROR(LOOKUP(2,1/(((LISTS!$H$2:$H$26&lt;&gt;"")*ISNUMBER(SEARCH(LISTS!$H$2:$H$26,$G3331)))+((LISTS!$I$2:$I$26&lt;&gt;"")*ISNUMBER(SEARCH(LISTS!$I$2:$I$26,$E3331)))),LISTS!$L$2:$L$26),"Concepto DIAN no mapeado a casilla automatica"),IF(LEFT($J3331,4)="TOPE","Control automatico DIAN: "&amp;$J3331,"Casilla automatica: "&amp;$J3331)))</f>
        <v/>
      </c>
    </row>
    <row r="3332">
      <c r="A3332" s="9" t="n"/>
      <c r="B3332" s="9" t="n"/>
      <c r="C3332" s="9" t="n"/>
      <c r="D3332" s="9" t="n"/>
      <c r="E3332" s="9" t="n"/>
      <c r="F3332" s="11" t="n"/>
      <c r="G3332" s="9" t="n"/>
      <c r="H3332" s="9" t="n"/>
      <c r="I3332" s="9">
        <f>IF(COUNTA($A3332:$H3332)=0,"",IF($J3332="OTRO","NO","SI"))</f>
        <v/>
      </c>
      <c r="J3332" s="9">
        <f>IF(COUNTA($A3332:$H3332)=0,"",IFERROR(LOOKUP(2,1/(((LISTS!$H$2:$H$26&lt;&gt;"")*ISNUMBER(SEARCH(LISTS!$H$2:$H$26,$G3332)))+((LISTS!$I$2:$I$26&lt;&gt;"")*ISNUMBER(SEARCH(LISTS!$I$2:$I$26,$E3332)))),LISTS!$K$2:$K$26),"OTRO"))</f>
        <v/>
      </c>
      <c r="K3332" s="11">
        <f>IF($I3332&lt;&gt;"SI",0,IFERROR($F3332,0))</f>
        <v/>
      </c>
      <c r="L3332" s="9">
        <f>IF(COUNTA($A3332:$H3332)=0,"",IF($J3332="OTRO",IFERROR(LOOKUP(2,1/(((LISTS!$H$2:$H$26&lt;&gt;"")*ISNUMBER(SEARCH(LISTS!$H$2:$H$26,$G3332)))+((LISTS!$I$2:$I$26&lt;&gt;"")*ISNUMBER(SEARCH(LISTS!$I$2:$I$26,$E3332)))),LISTS!$L$2:$L$26),"Concepto DIAN no mapeado a casilla automatica"),IF(LEFT($J3332,4)="TOPE","Control automatico DIAN: "&amp;$J3332,"Casilla automatica: "&amp;$J3332)))</f>
        <v/>
      </c>
    </row>
    <row r="3333">
      <c r="A3333" s="9" t="n"/>
      <c r="B3333" s="9" t="n"/>
      <c r="C3333" s="9" t="n"/>
      <c r="D3333" s="9" t="n"/>
      <c r="E3333" s="9" t="n"/>
      <c r="F3333" s="11" t="n"/>
      <c r="G3333" s="9" t="n"/>
      <c r="H3333" s="9" t="n"/>
      <c r="I3333" s="9">
        <f>IF(COUNTA($A3333:$H3333)=0,"",IF($J3333="OTRO","NO","SI"))</f>
        <v/>
      </c>
      <c r="J3333" s="9">
        <f>IF(COUNTA($A3333:$H3333)=0,"",IFERROR(LOOKUP(2,1/(((LISTS!$H$2:$H$26&lt;&gt;"")*ISNUMBER(SEARCH(LISTS!$H$2:$H$26,$G3333)))+((LISTS!$I$2:$I$26&lt;&gt;"")*ISNUMBER(SEARCH(LISTS!$I$2:$I$26,$E3333)))),LISTS!$K$2:$K$26),"OTRO"))</f>
        <v/>
      </c>
      <c r="K3333" s="11">
        <f>IF($I3333&lt;&gt;"SI",0,IFERROR($F3333,0))</f>
        <v/>
      </c>
      <c r="L3333" s="9">
        <f>IF(COUNTA($A3333:$H3333)=0,"",IF($J3333="OTRO",IFERROR(LOOKUP(2,1/(((LISTS!$H$2:$H$26&lt;&gt;"")*ISNUMBER(SEARCH(LISTS!$H$2:$H$26,$G3333)))+((LISTS!$I$2:$I$26&lt;&gt;"")*ISNUMBER(SEARCH(LISTS!$I$2:$I$26,$E3333)))),LISTS!$L$2:$L$26),"Concepto DIAN no mapeado a casilla automatica"),IF(LEFT($J3333,4)="TOPE","Control automatico DIAN: "&amp;$J3333,"Casilla automatica: "&amp;$J3333)))</f>
        <v/>
      </c>
    </row>
    <row r="3334">
      <c r="A3334" s="9" t="n"/>
      <c r="B3334" s="9" t="n"/>
      <c r="C3334" s="9" t="n"/>
      <c r="D3334" s="9" t="n"/>
      <c r="E3334" s="9" t="n"/>
      <c r="F3334" s="11" t="n"/>
      <c r="G3334" s="9" t="n"/>
      <c r="H3334" s="9" t="n"/>
      <c r="I3334" s="9">
        <f>IF(COUNTA($A3334:$H3334)=0,"",IF($J3334="OTRO","NO","SI"))</f>
        <v/>
      </c>
      <c r="J3334" s="9">
        <f>IF(COUNTA($A3334:$H3334)=0,"",IFERROR(LOOKUP(2,1/(((LISTS!$H$2:$H$26&lt;&gt;"")*ISNUMBER(SEARCH(LISTS!$H$2:$H$26,$G3334)))+((LISTS!$I$2:$I$26&lt;&gt;"")*ISNUMBER(SEARCH(LISTS!$I$2:$I$26,$E3334)))),LISTS!$K$2:$K$26),"OTRO"))</f>
        <v/>
      </c>
      <c r="K3334" s="11">
        <f>IF($I3334&lt;&gt;"SI",0,IFERROR($F3334,0))</f>
        <v/>
      </c>
      <c r="L3334" s="9">
        <f>IF(COUNTA($A3334:$H3334)=0,"",IF($J3334="OTRO",IFERROR(LOOKUP(2,1/(((LISTS!$H$2:$H$26&lt;&gt;"")*ISNUMBER(SEARCH(LISTS!$H$2:$H$26,$G3334)))+((LISTS!$I$2:$I$26&lt;&gt;"")*ISNUMBER(SEARCH(LISTS!$I$2:$I$26,$E3334)))),LISTS!$L$2:$L$26),"Concepto DIAN no mapeado a casilla automatica"),IF(LEFT($J3334,4)="TOPE","Control automatico DIAN: "&amp;$J3334,"Casilla automatica: "&amp;$J3334)))</f>
        <v/>
      </c>
    </row>
    <row r="3335">
      <c r="A3335" s="9" t="n"/>
      <c r="B3335" s="9" t="n"/>
      <c r="C3335" s="9" t="n"/>
      <c r="D3335" s="9" t="n"/>
      <c r="E3335" s="9" t="n"/>
      <c r="F3335" s="11" t="n"/>
      <c r="G3335" s="9" t="n"/>
      <c r="H3335" s="9" t="n"/>
      <c r="I3335" s="9">
        <f>IF(COUNTA($A3335:$H3335)=0,"",IF($J3335="OTRO","NO","SI"))</f>
        <v/>
      </c>
      <c r="J3335" s="9">
        <f>IF(COUNTA($A3335:$H3335)=0,"",IFERROR(LOOKUP(2,1/(((LISTS!$H$2:$H$26&lt;&gt;"")*ISNUMBER(SEARCH(LISTS!$H$2:$H$26,$G3335)))+((LISTS!$I$2:$I$26&lt;&gt;"")*ISNUMBER(SEARCH(LISTS!$I$2:$I$26,$E3335)))),LISTS!$K$2:$K$26),"OTRO"))</f>
        <v/>
      </c>
      <c r="K3335" s="11">
        <f>IF($I3335&lt;&gt;"SI",0,IFERROR($F3335,0))</f>
        <v/>
      </c>
      <c r="L3335" s="9">
        <f>IF(COUNTA($A3335:$H3335)=0,"",IF($J3335="OTRO",IFERROR(LOOKUP(2,1/(((LISTS!$H$2:$H$26&lt;&gt;"")*ISNUMBER(SEARCH(LISTS!$H$2:$H$26,$G3335)))+((LISTS!$I$2:$I$26&lt;&gt;"")*ISNUMBER(SEARCH(LISTS!$I$2:$I$26,$E3335)))),LISTS!$L$2:$L$26),"Concepto DIAN no mapeado a casilla automatica"),IF(LEFT($J3335,4)="TOPE","Control automatico DIAN: "&amp;$J3335,"Casilla automatica: "&amp;$J3335)))</f>
        <v/>
      </c>
    </row>
    <row r="3336">
      <c r="A3336" s="9" t="n"/>
      <c r="B3336" s="9" t="n"/>
      <c r="C3336" s="9" t="n"/>
      <c r="D3336" s="9" t="n"/>
      <c r="E3336" s="9" t="n"/>
      <c r="F3336" s="11" t="n"/>
      <c r="G3336" s="9" t="n"/>
      <c r="H3336" s="9" t="n"/>
      <c r="I3336" s="9">
        <f>IF(COUNTA($A3336:$H3336)=0,"",IF($J3336="OTRO","NO","SI"))</f>
        <v/>
      </c>
      <c r="J3336" s="9">
        <f>IF(COUNTA($A3336:$H3336)=0,"",IFERROR(LOOKUP(2,1/(((LISTS!$H$2:$H$26&lt;&gt;"")*ISNUMBER(SEARCH(LISTS!$H$2:$H$26,$G3336)))+((LISTS!$I$2:$I$26&lt;&gt;"")*ISNUMBER(SEARCH(LISTS!$I$2:$I$26,$E3336)))),LISTS!$K$2:$K$26),"OTRO"))</f>
        <v/>
      </c>
      <c r="K3336" s="11">
        <f>IF($I3336&lt;&gt;"SI",0,IFERROR($F3336,0))</f>
        <v/>
      </c>
      <c r="L3336" s="9">
        <f>IF(COUNTA($A3336:$H3336)=0,"",IF($J3336="OTRO",IFERROR(LOOKUP(2,1/(((LISTS!$H$2:$H$26&lt;&gt;"")*ISNUMBER(SEARCH(LISTS!$H$2:$H$26,$G3336)))+((LISTS!$I$2:$I$26&lt;&gt;"")*ISNUMBER(SEARCH(LISTS!$I$2:$I$26,$E3336)))),LISTS!$L$2:$L$26),"Concepto DIAN no mapeado a casilla automatica"),IF(LEFT($J3336,4)="TOPE","Control automatico DIAN: "&amp;$J3336,"Casilla automatica: "&amp;$J3336)))</f>
        <v/>
      </c>
    </row>
    <row r="3337">
      <c r="A3337" s="9" t="n"/>
      <c r="B3337" s="9" t="n"/>
      <c r="C3337" s="9" t="n"/>
      <c r="D3337" s="9" t="n"/>
      <c r="E3337" s="9" t="n"/>
      <c r="F3337" s="11" t="n"/>
      <c r="G3337" s="9" t="n"/>
      <c r="H3337" s="9" t="n"/>
      <c r="I3337" s="9">
        <f>IF(COUNTA($A3337:$H3337)=0,"",IF($J3337="OTRO","NO","SI"))</f>
        <v/>
      </c>
      <c r="J3337" s="9">
        <f>IF(COUNTA($A3337:$H3337)=0,"",IFERROR(LOOKUP(2,1/(((LISTS!$H$2:$H$26&lt;&gt;"")*ISNUMBER(SEARCH(LISTS!$H$2:$H$26,$G3337)))+((LISTS!$I$2:$I$26&lt;&gt;"")*ISNUMBER(SEARCH(LISTS!$I$2:$I$26,$E3337)))),LISTS!$K$2:$K$26),"OTRO"))</f>
        <v/>
      </c>
      <c r="K3337" s="11">
        <f>IF($I3337&lt;&gt;"SI",0,IFERROR($F3337,0))</f>
        <v/>
      </c>
      <c r="L3337" s="9">
        <f>IF(COUNTA($A3337:$H3337)=0,"",IF($J3337="OTRO",IFERROR(LOOKUP(2,1/(((LISTS!$H$2:$H$26&lt;&gt;"")*ISNUMBER(SEARCH(LISTS!$H$2:$H$26,$G3337)))+((LISTS!$I$2:$I$26&lt;&gt;"")*ISNUMBER(SEARCH(LISTS!$I$2:$I$26,$E3337)))),LISTS!$L$2:$L$26),"Concepto DIAN no mapeado a casilla automatica"),IF(LEFT($J3337,4)="TOPE","Control automatico DIAN: "&amp;$J3337,"Casilla automatica: "&amp;$J3337)))</f>
        <v/>
      </c>
    </row>
    <row r="3338">
      <c r="A3338" s="9" t="n"/>
      <c r="B3338" s="9" t="n"/>
      <c r="C3338" s="9" t="n"/>
      <c r="D3338" s="9" t="n"/>
      <c r="E3338" s="9" t="n"/>
      <c r="F3338" s="11" t="n"/>
      <c r="G3338" s="9" t="n"/>
      <c r="H3338" s="9" t="n"/>
      <c r="I3338" s="9">
        <f>IF(COUNTA($A3338:$H3338)=0,"",IF($J3338="OTRO","NO","SI"))</f>
        <v/>
      </c>
      <c r="J3338" s="9">
        <f>IF(COUNTA($A3338:$H3338)=0,"",IFERROR(LOOKUP(2,1/(((LISTS!$H$2:$H$26&lt;&gt;"")*ISNUMBER(SEARCH(LISTS!$H$2:$H$26,$G3338)))+((LISTS!$I$2:$I$26&lt;&gt;"")*ISNUMBER(SEARCH(LISTS!$I$2:$I$26,$E3338)))),LISTS!$K$2:$K$26),"OTRO"))</f>
        <v/>
      </c>
      <c r="K3338" s="11">
        <f>IF($I3338&lt;&gt;"SI",0,IFERROR($F3338,0))</f>
        <v/>
      </c>
      <c r="L3338" s="9">
        <f>IF(COUNTA($A3338:$H3338)=0,"",IF($J3338="OTRO",IFERROR(LOOKUP(2,1/(((LISTS!$H$2:$H$26&lt;&gt;"")*ISNUMBER(SEARCH(LISTS!$H$2:$H$26,$G3338)))+((LISTS!$I$2:$I$26&lt;&gt;"")*ISNUMBER(SEARCH(LISTS!$I$2:$I$26,$E3338)))),LISTS!$L$2:$L$26),"Concepto DIAN no mapeado a casilla automatica"),IF(LEFT($J3338,4)="TOPE","Control automatico DIAN: "&amp;$J3338,"Casilla automatica: "&amp;$J3338)))</f>
        <v/>
      </c>
    </row>
    <row r="3339">
      <c r="A3339" s="9" t="n"/>
      <c r="B3339" s="9" t="n"/>
      <c r="C3339" s="9" t="n"/>
      <c r="D3339" s="9" t="n"/>
      <c r="E3339" s="9" t="n"/>
      <c r="F3339" s="11" t="n"/>
      <c r="G3339" s="9" t="n"/>
      <c r="H3339" s="9" t="n"/>
      <c r="I3339" s="9">
        <f>IF(COUNTA($A3339:$H3339)=0,"",IF($J3339="OTRO","NO","SI"))</f>
        <v/>
      </c>
      <c r="J3339" s="9">
        <f>IF(COUNTA($A3339:$H3339)=0,"",IFERROR(LOOKUP(2,1/(((LISTS!$H$2:$H$26&lt;&gt;"")*ISNUMBER(SEARCH(LISTS!$H$2:$H$26,$G3339)))+((LISTS!$I$2:$I$26&lt;&gt;"")*ISNUMBER(SEARCH(LISTS!$I$2:$I$26,$E3339)))),LISTS!$K$2:$K$26),"OTRO"))</f>
        <v/>
      </c>
      <c r="K3339" s="11">
        <f>IF($I3339&lt;&gt;"SI",0,IFERROR($F3339,0))</f>
        <v/>
      </c>
      <c r="L3339" s="9">
        <f>IF(COUNTA($A3339:$H3339)=0,"",IF($J3339="OTRO",IFERROR(LOOKUP(2,1/(((LISTS!$H$2:$H$26&lt;&gt;"")*ISNUMBER(SEARCH(LISTS!$H$2:$H$26,$G3339)))+((LISTS!$I$2:$I$26&lt;&gt;"")*ISNUMBER(SEARCH(LISTS!$I$2:$I$26,$E3339)))),LISTS!$L$2:$L$26),"Concepto DIAN no mapeado a casilla automatica"),IF(LEFT($J3339,4)="TOPE","Control automatico DIAN: "&amp;$J3339,"Casilla automatica: "&amp;$J3339)))</f>
        <v/>
      </c>
    </row>
    <row r="3340">
      <c r="A3340" s="9" t="n"/>
      <c r="B3340" s="9" t="n"/>
      <c r="C3340" s="9" t="n"/>
      <c r="D3340" s="9" t="n"/>
      <c r="E3340" s="9" t="n"/>
      <c r="F3340" s="11" t="n"/>
      <c r="G3340" s="9" t="n"/>
      <c r="H3340" s="9" t="n"/>
      <c r="I3340" s="9">
        <f>IF(COUNTA($A3340:$H3340)=0,"",IF($J3340="OTRO","NO","SI"))</f>
        <v/>
      </c>
      <c r="J3340" s="9">
        <f>IF(COUNTA($A3340:$H3340)=0,"",IFERROR(LOOKUP(2,1/(((LISTS!$H$2:$H$26&lt;&gt;"")*ISNUMBER(SEARCH(LISTS!$H$2:$H$26,$G3340)))+((LISTS!$I$2:$I$26&lt;&gt;"")*ISNUMBER(SEARCH(LISTS!$I$2:$I$26,$E3340)))),LISTS!$K$2:$K$26),"OTRO"))</f>
        <v/>
      </c>
      <c r="K3340" s="11">
        <f>IF($I3340&lt;&gt;"SI",0,IFERROR($F3340,0))</f>
        <v/>
      </c>
      <c r="L3340" s="9">
        <f>IF(COUNTA($A3340:$H3340)=0,"",IF($J3340="OTRO",IFERROR(LOOKUP(2,1/(((LISTS!$H$2:$H$26&lt;&gt;"")*ISNUMBER(SEARCH(LISTS!$H$2:$H$26,$G3340)))+((LISTS!$I$2:$I$26&lt;&gt;"")*ISNUMBER(SEARCH(LISTS!$I$2:$I$26,$E3340)))),LISTS!$L$2:$L$26),"Concepto DIAN no mapeado a casilla automatica"),IF(LEFT($J3340,4)="TOPE","Control automatico DIAN: "&amp;$J3340,"Casilla automatica: "&amp;$J3340)))</f>
        <v/>
      </c>
    </row>
    <row r="3341">
      <c r="A3341" s="9" t="n"/>
      <c r="B3341" s="9" t="n"/>
      <c r="C3341" s="9" t="n"/>
      <c r="D3341" s="9" t="n"/>
      <c r="E3341" s="9" t="n"/>
      <c r="F3341" s="11" t="n"/>
      <c r="G3341" s="9" t="n"/>
      <c r="H3341" s="9" t="n"/>
      <c r="I3341" s="9">
        <f>IF(COUNTA($A3341:$H3341)=0,"",IF($J3341="OTRO","NO","SI"))</f>
        <v/>
      </c>
      <c r="J3341" s="9">
        <f>IF(COUNTA($A3341:$H3341)=0,"",IFERROR(LOOKUP(2,1/(((LISTS!$H$2:$H$26&lt;&gt;"")*ISNUMBER(SEARCH(LISTS!$H$2:$H$26,$G3341)))+((LISTS!$I$2:$I$26&lt;&gt;"")*ISNUMBER(SEARCH(LISTS!$I$2:$I$26,$E3341)))),LISTS!$K$2:$K$26),"OTRO"))</f>
        <v/>
      </c>
      <c r="K3341" s="11">
        <f>IF($I3341&lt;&gt;"SI",0,IFERROR($F3341,0))</f>
        <v/>
      </c>
      <c r="L3341" s="9">
        <f>IF(COUNTA($A3341:$H3341)=0,"",IF($J3341="OTRO",IFERROR(LOOKUP(2,1/(((LISTS!$H$2:$H$26&lt;&gt;"")*ISNUMBER(SEARCH(LISTS!$H$2:$H$26,$G3341)))+((LISTS!$I$2:$I$26&lt;&gt;"")*ISNUMBER(SEARCH(LISTS!$I$2:$I$26,$E3341)))),LISTS!$L$2:$L$26),"Concepto DIAN no mapeado a casilla automatica"),IF(LEFT($J3341,4)="TOPE","Control automatico DIAN: "&amp;$J3341,"Casilla automatica: "&amp;$J3341)))</f>
        <v/>
      </c>
    </row>
    <row r="3342">
      <c r="A3342" s="9" t="n"/>
      <c r="B3342" s="9" t="n"/>
      <c r="C3342" s="9" t="n"/>
      <c r="D3342" s="9" t="n"/>
      <c r="E3342" s="9" t="n"/>
      <c r="F3342" s="11" t="n"/>
      <c r="G3342" s="9" t="n"/>
      <c r="H3342" s="9" t="n"/>
      <c r="I3342" s="9">
        <f>IF(COUNTA($A3342:$H3342)=0,"",IF($J3342="OTRO","NO","SI"))</f>
        <v/>
      </c>
      <c r="J3342" s="9">
        <f>IF(COUNTA($A3342:$H3342)=0,"",IFERROR(LOOKUP(2,1/(((LISTS!$H$2:$H$26&lt;&gt;"")*ISNUMBER(SEARCH(LISTS!$H$2:$H$26,$G3342)))+((LISTS!$I$2:$I$26&lt;&gt;"")*ISNUMBER(SEARCH(LISTS!$I$2:$I$26,$E3342)))),LISTS!$K$2:$K$26),"OTRO"))</f>
        <v/>
      </c>
      <c r="K3342" s="11">
        <f>IF($I3342&lt;&gt;"SI",0,IFERROR($F3342,0))</f>
        <v/>
      </c>
      <c r="L3342" s="9">
        <f>IF(COUNTA($A3342:$H3342)=0,"",IF($J3342="OTRO",IFERROR(LOOKUP(2,1/(((LISTS!$H$2:$H$26&lt;&gt;"")*ISNUMBER(SEARCH(LISTS!$H$2:$H$26,$G3342)))+((LISTS!$I$2:$I$26&lt;&gt;"")*ISNUMBER(SEARCH(LISTS!$I$2:$I$26,$E3342)))),LISTS!$L$2:$L$26),"Concepto DIAN no mapeado a casilla automatica"),IF(LEFT($J3342,4)="TOPE","Control automatico DIAN: "&amp;$J3342,"Casilla automatica: "&amp;$J3342)))</f>
        <v/>
      </c>
    </row>
    <row r="3343">
      <c r="A3343" s="9" t="n"/>
      <c r="B3343" s="9" t="n"/>
      <c r="C3343" s="9" t="n"/>
      <c r="D3343" s="9" t="n"/>
      <c r="E3343" s="9" t="n"/>
      <c r="F3343" s="11" t="n"/>
      <c r="G3343" s="9" t="n"/>
      <c r="H3343" s="9" t="n"/>
      <c r="I3343" s="9">
        <f>IF(COUNTA($A3343:$H3343)=0,"",IF($J3343="OTRO","NO","SI"))</f>
        <v/>
      </c>
      <c r="J3343" s="9">
        <f>IF(COUNTA($A3343:$H3343)=0,"",IFERROR(LOOKUP(2,1/(((LISTS!$H$2:$H$26&lt;&gt;"")*ISNUMBER(SEARCH(LISTS!$H$2:$H$26,$G3343)))+((LISTS!$I$2:$I$26&lt;&gt;"")*ISNUMBER(SEARCH(LISTS!$I$2:$I$26,$E3343)))),LISTS!$K$2:$K$26),"OTRO"))</f>
        <v/>
      </c>
      <c r="K3343" s="11">
        <f>IF($I3343&lt;&gt;"SI",0,IFERROR($F3343,0))</f>
        <v/>
      </c>
      <c r="L3343" s="9">
        <f>IF(COUNTA($A3343:$H3343)=0,"",IF($J3343="OTRO",IFERROR(LOOKUP(2,1/(((LISTS!$H$2:$H$26&lt;&gt;"")*ISNUMBER(SEARCH(LISTS!$H$2:$H$26,$G3343)))+((LISTS!$I$2:$I$26&lt;&gt;"")*ISNUMBER(SEARCH(LISTS!$I$2:$I$26,$E3343)))),LISTS!$L$2:$L$26),"Concepto DIAN no mapeado a casilla automatica"),IF(LEFT($J3343,4)="TOPE","Control automatico DIAN: "&amp;$J3343,"Casilla automatica: "&amp;$J3343)))</f>
        <v/>
      </c>
    </row>
    <row r="3344">
      <c r="A3344" s="9" t="n"/>
      <c r="B3344" s="9" t="n"/>
      <c r="C3344" s="9" t="n"/>
      <c r="D3344" s="9" t="n"/>
      <c r="E3344" s="9" t="n"/>
      <c r="F3344" s="11" t="n"/>
      <c r="G3344" s="9" t="n"/>
      <c r="H3344" s="9" t="n"/>
      <c r="I3344" s="9">
        <f>IF(COUNTA($A3344:$H3344)=0,"",IF($J3344="OTRO","NO","SI"))</f>
        <v/>
      </c>
      <c r="J3344" s="9">
        <f>IF(COUNTA($A3344:$H3344)=0,"",IFERROR(LOOKUP(2,1/(((LISTS!$H$2:$H$26&lt;&gt;"")*ISNUMBER(SEARCH(LISTS!$H$2:$H$26,$G3344)))+((LISTS!$I$2:$I$26&lt;&gt;"")*ISNUMBER(SEARCH(LISTS!$I$2:$I$26,$E3344)))),LISTS!$K$2:$K$26),"OTRO"))</f>
        <v/>
      </c>
      <c r="K3344" s="11">
        <f>IF($I3344&lt;&gt;"SI",0,IFERROR($F3344,0))</f>
        <v/>
      </c>
      <c r="L3344" s="9">
        <f>IF(COUNTA($A3344:$H3344)=0,"",IF($J3344="OTRO",IFERROR(LOOKUP(2,1/(((LISTS!$H$2:$H$26&lt;&gt;"")*ISNUMBER(SEARCH(LISTS!$H$2:$H$26,$G3344)))+((LISTS!$I$2:$I$26&lt;&gt;"")*ISNUMBER(SEARCH(LISTS!$I$2:$I$26,$E3344)))),LISTS!$L$2:$L$26),"Concepto DIAN no mapeado a casilla automatica"),IF(LEFT($J3344,4)="TOPE","Control automatico DIAN: "&amp;$J3344,"Casilla automatica: "&amp;$J3344)))</f>
        <v/>
      </c>
    </row>
    <row r="3345">
      <c r="A3345" s="9" t="n"/>
      <c r="B3345" s="9" t="n"/>
      <c r="C3345" s="9" t="n"/>
      <c r="D3345" s="9" t="n"/>
      <c r="E3345" s="9" t="n"/>
      <c r="F3345" s="11" t="n"/>
      <c r="G3345" s="9" t="n"/>
      <c r="H3345" s="9" t="n"/>
      <c r="I3345" s="9">
        <f>IF(COUNTA($A3345:$H3345)=0,"",IF($J3345="OTRO","NO","SI"))</f>
        <v/>
      </c>
      <c r="J3345" s="9">
        <f>IF(COUNTA($A3345:$H3345)=0,"",IFERROR(LOOKUP(2,1/(((LISTS!$H$2:$H$26&lt;&gt;"")*ISNUMBER(SEARCH(LISTS!$H$2:$H$26,$G3345)))+((LISTS!$I$2:$I$26&lt;&gt;"")*ISNUMBER(SEARCH(LISTS!$I$2:$I$26,$E3345)))),LISTS!$K$2:$K$26),"OTRO"))</f>
        <v/>
      </c>
      <c r="K3345" s="11">
        <f>IF($I3345&lt;&gt;"SI",0,IFERROR($F3345,0))</f>
        <v/>
      </c>
      <c r="L3345" s="9">
        <f>IF(COUNTA($A3345:$H3345)=0,"",IF($J3345="OTRO",IFERROR(LOOKUP(2,1/(((LISTS!$H$2:$H$26&lt;&gt;"")*ISNUMBER(SEARCH(LISTS!$H$2:$H$26,$G3345)))+((LISTS!$I$2:$I$26&lt;&gt;"")*ISNUMBER(SEARCH(LISTS!$I$2:$I$26,$E3345)))),LISTS!$L$2:$L$26),"Concepto DIAN no mapeado a casilla automatica"),IF(LEFT($J3345,4)="TOPE","Control automatico DIAN: "&amp;$J3345,"Casilla automatica: "&amp;$J3345)))</f>
        <v/>
      </c>
    </row>
    <row r="3346">
      <c r="A3346" s="9" t="n"/>
      <c r="B3346" s="9" t="n"/>
      <c r="C3346" s="9" t="n"/>
      <c r="D3346" s="9" t="n"/>
      <c r="E3346" s="9" t="n"/>
      <c r="F3346" s="11" t="n"/>
      <c r="G3346" s="9" t="n"/>
      <c r="H3346" s="9" t="n"/>
      <c r="I3346" s="9">
        <f>IF(COUNTA($A3346:$H3346)=0,"",IF($J3346="OTRO","NO","SI"))</f>
        <v/>
      </c>
      <c r="J3346" s="9">
        <f>IF(COUNTA($A3346:$H3346)=0,"",IFERROR(LOOKUP(2,1/(((LISTS!$H$2:$H$26&lt;&gt;"")*ISNUMBER(SEARCH(LISTS!$H$2:$H$26,$G3346)))+((LISTS!$I$2:$I$26&lt;&gt;"")*ISNUMBER(SEARCH(LISTS!$I$2:$I$26,$E3346)))),LISTS!$K$2:$K$26),"OTRO"))</f>
        <v/>
      </c>
      <c r="K3346" s="11">
        <f>IF($I3346&lt;&gt;"SI",0,IFERROR($F3346,0))</f>
        <v/>
      </c>
      <c r="L3346" s="9">
        <f>IF(COUNTA($A3346:$H3346)=0,"",IF($J3346="OTRO",IFERROR(LOOKUP(2,1/(((LISTS!$H$2:$H$26&lt;&gt;"")*ISNUMBER(SEARCH(LISTS!$H$2:$H$26,$G3346)))+((LISTS!$I$2:$I$26&lt;&gt;"")*ISNUMBER(SEARCH(LISTS!$I$2:$I$26,$E3346)))),LISTS!$L$2:$L$26),"Concepto DIAN no mapeado a casilla automatica"),IF(LEFT($J3346,4)="TOPE","Control automatico DIAN: "&amp;$J3346,"Casilla automatica: "&amp;$J3346)))</f>
        <v/>
      </c>
    </row>
    <row r="3347">
      <c r="A3347" s="9" t="n"/>
      <c r="B3347" s="9" t="n"/>
      <c r="C3347" s="9" t="n"/>
      <c r="D3347" s="9" t="n"/>
      <c r="E3347" s="9" t="n"/>
      <c r="F3347" s="11" t="n"/>
      <c r="G3347" s="9" t="n"/>
      <c r="H3347" s="9" t="n"/>
      <c r="I3347" s="9">
        <f>IF(COUNTA($A3347:$H3347)=0,"",IF($J3347="OTRO","NO","SI"))</f>
        <v/>
      </c>
      <c r="J3347" s="9">
        <f>IF(COUNTA($A3347:$H3347)=0,"",IFERROR(LOOKUP(2,1/(((LISTS!$H$2:$H$26&lt;&gt;"")*ISNUMBER(SEARCH(LISTS!$H$2:$H$26,$G3347)))+((LISTS!$I$2:$I$26&lt;&gt;"")*ISNUMBER(SEARCH(LISTS!$I$2:$I$26,$E3347)))),LISTS!$K$2:$K$26),"OTRO"))</f>
        <v/>
      </c>
      <c r="K3347" s="11">
        <f>IF($I3347&lt;&gt;"SI",0,IFERROR($F3347,0))</f>
        <v/>
      </c>
      <c r="L3347" s="9">
        <f>IF(COUNTA($A3347:$H3347)=0,"",IF($J3347="OTRO",IFERROR(LOOKUP(2,1/(((LISTS!$H$2:$H$26&lt;&gt;"")*ISNUMBER(SEARCH(LISTS!$H$2:$H$26,$G3347)))+((LISTS!$I$2:$I$26&lt;&gt;"")*ISNUMBER(SEARCH(LISTS!$I$2:$I$26,$E3347)))),LISTS!$L$2:$L$26),"Concepto DIAN no mapeado a casilla automatica"),IF(LEFT($J3347,4)="TOPE","Control automatico DIAN: "&amp;$J3347,"Casilla automatica: "&amp;$J3347)))</f>
        <v/>
      </c>
    </row>
    <row r="3348">
      <c r="A3348" s="9" t="n"/>
      <c r="B3348" s="9" t="n"/>
      <c r="C3348" s="9" t="n"/>
      <c r="D3348" s="9" t="n"/>
      <c r="E3348" s="9" t="n"/>
      <c r="F3348" s="11" t="n"/>
      <c r="G3348" s="9" t="n"/>
      <c r="H3348" s="9" t="n"/>
      <c r="I3348" s="9">
        <f>IF(COUNTA($A3348:$H3348)=0,"",IF($J3348="OTRO","NO","SI"))</f>
        <v/>
      </c>
      <c r="J3348" s="9">
        <f>IF(COUNTA($A3348:$H3348)=0,"",IFERROR(LOOKUP(2,1/(((LISTS!$H$2:$H$26&lt;&gt;"")*ISNUMBER(SEARCH(LISTS!$H$2:$H$26,$G3348)))+((LISTS!$I$2:$I$26&lt;&gt;"")*ISNUMBER(SEARCH(LISTS!$I$2:$I$26,$E3348)))),LISTS!$K$2:$K$26),"OTRO"))</f>
        <v/>
      </c>
      <c r="K3348" s="11">
        <f>IF($I3348&lt;&gt;"SI",0,IFERROR($F3348,0))</f>
        <v/>
      </c>
      <c r="L3348" s="9">
        <f>IF(COUNTA($A3348:$H3348)=0,"",IF($J3348="OTRO",IFERROR(LOOKUP(2,1/(((LISTS!$H$2:$H$26&lt;&gt;"")*ISNUMBER(SEARCH(LISTS!$H$2:$H$26,$G3348)))+((LISTS!$I$2:$I$26&lt;&gt;"")*ISNUMBER(SEARCH(LISTS!$I$2:$I$26,$E3348)))),LISTS!$L$2:$L$26),"Concepto DIAN no mapeado a casilla automatica"),IF(LEFT($J3348,4)="TOPE","Control automatico DIAN: "&amp;$J3348,"Casilla automatica: "&amp;$J3348)))</f>
        <v/>
      </c>
    </row>
    <row r="3349">
      <c r="A3349" s="9" t="n"/>
      <c r="B3349" s="9" t="n"/>
      <c r="C3349" s="9" t="n"/>
      <c r="D3349" s="9" t="n"/>
      <c r="E3349" s="9" t="n"/>
      <c r="F3349" s="11" t="n"/>
      <c r="G3349" s="9" t="n"/>
      <c r="H3349" s="9" t="n"/>
      <c r="I3349" s="9">
        <f>IF(COUNTA($A3349:$H3349)=0,"",IF($J3349="OTRO","NO","SI"))</f>
        <v/>
      </c>
      <c r="J3349" s="9">
        <f>IF(COUNTA($A3349:$H3349)=0,"",IFERROR(LOOKUP(2,1/(((LISTS!$H$2:$H$26&lt;&gt;"")*ISNUMBER(SEARCH(LISTS!$H$2:$H$26,$G3349)))+((LISTS!$I$2:$I$26&lt;&gt;"")*ISNUMBER(SEARCH(LISTS!$I$2:$I$26,$E3349)))),LISTS!$K$2:$K$26),"OTRO"))</f>
        <v/>
      </c>
      <c r="K3349" s="11">
        <f>IF($I3349&lt;&gt;"SI",0,IFERROR($F3349,0))</f>
        <v/>
      </c>
      <c r="L3349" s="9">
        <f>IF(COUNTA($A3349:$H3349)=0,"",IF($J3349="OTRO",IFERROR(LOOKUP(2,1/(((LISTS!$H$2:$H$26&lt;&gt;"")*ISNUMBER(SEARCH(LISTS!$H$2:$H$26,$G3349)))+((LISTS!$I$2:$I$26&lt;&gt;"")*ISNUMBER(SEARCH(LISTS!$I$2:$I$26,$E3349)))),LISTS!$L$2:$L$26),"Concepto DIAN no mapeado a casilla automatica"),IF(LEFT($J3349,4)="TOPE","Control automatico DIAN: "&amp;$J3349,"Casilla automatica: "&amp;$J3349)))</f>
        <v/>
      </c>
    </row>
    <row r="3350">
      <c r="A3350" s="9" t="n"/>
      <c r="B3350" s="9" t="n"/>
      <c r="C3350" s="9" t="n"/>
      <c r="D3350" s="9" t="n"/>
      <c r="E3350" s="9" t="n"/>
      <c r="F3350" s="11" t="n"/>
      <c r="G3350" s="9" t="n"/>
      <c r="H3350" s="9" t="n"/>
      <c r="I3350" s="9">
        <f>IF(COUNTA($A3350:$H3350)=0,"",IF($J3350="OTRO","NO","SI"))</f>
        <v/>
      </c>
      <c r="J3350" s="9">
        <f>IF(COUNTA($A3350:$H3350)=0,"",IFERROR(LOOKUP(2,1/(((LISTS!$H$2:$H$26&lt;&gt;"")*ISNUMBER(SEARCH(LISTS!$H$2:$H$26,$G3350)))+((LISTS!$I$2:$I$26&lt;&gt;"")*ISNUMBER(SEARCH(LISTS!$I$2:$I$26,$E3350)))),LISTS!$K$2:$K$26),"OTRO"))</f>
        <v/>
      </c>
      <c r="K3350" s="11">
        <f>IF($I3350&lt;&gt;"SI",0,IFERROR($F3350,0))</f>
        <v/>
      </c>
      <c r="L3350" s="9">
        <f>IF(COUNTA($A3350:$H3350)=0,"",IF($J3350="OTRO",IFERROR(LOOKUP(2,1/(((LISTS!$H$2:$H$26&lt;&gt;"")*ISNUMBER(SEARCH(LISTS!$H$2:$H$26,$G3350)))+((LISTS!$I$2:$I$26&lt;&gt;"")*ISNUMBER(SEARCH(LISTS!$I$2:$I$26,$E3350)))),LISTS!$L$2:$L$26),"Concepto DIAN no mapeado a casilla automatica"),IF(LEFT($J3350,4)="TOPE","Control automatico DIAN: "&amp;$J3350,"Casilla automatica: "&amp;$J3350)))</f>
        <v/>
      </c>
    </row>
    <row r="3351">
      <c r="A3351" s="9" t="n"/>
      <c r="B3351" s="9" t="n"/>
      <c r="C3351" s="9" t="n"/>
      <c r="D3351" s="9" t="n"/>
      <c r="E3351" s="9" t="n"/>
      <c r="F3351" s="11" t="n"/>
      <c r="G3351" s="9" t="n"/>
      <c r="H3351" s="9" t="n"/>
      <c r="I3351" s="9">
        <f>IF(COUNTA($A3351:$H3351)=0,"",IF($J3351="OTRO","NO","SI"))</f>
        <v/>
      </c>
      <c r="J3351" s="9">
        <f>IF(COUNTA($A3351:$H3351)=0,"",IFERROR(LOOKUP(2,1/(((LISTS!$H$2:$H$26&lt;&gt;"")*ISNUMBER(SEARCH(LISTS!$H$2:$H$26,$G3351)))+((LISTS!$I$2:$I$26&lt;&gt;"")*ISNUMBER(SEARCH(LISTS!$I$2:$I$26,$E3351)))),LISTS!$K$2:$K$26),"OTRO"))</f>
        <v/>
      </c>
      <c r="K3351" s="11">
        <f>IF($I3351&lt;&gt;"SI",0,IFERROR($F3351,0))</f>
        <v/>
      </c>
      <c r="L3351" s="9">
        <f>IF(COUNTA($A3351:$H3351)=0,"",IF($J3351="OTRO",IFERROR(LOOKUP(2,1/(((LISTS!$H$2:$H$26&lt;&gt;"")*ISNUMBER(SEARCH(LISTS!$H$2:$H$26,$G3351)))+((LISTS!$I$2:$I$26&lt;&gt;"")*ISNUMBER(SEARCH(LISTS!$I$2:$I$26,$E3351)))),LISTS!$L$2:$L$26),"Concepto DIAN no mapeado a casilla automatica"),IF(LEFT($J3351,4)="TOPE","Control automatico DIAN: "&amp;$J3351,"Casilla automatica: "&amp;$J3351)))</f>
        <v/>
      </c>
    </row>
    <row r="3352">
      <c r="A3352" s="9" t="n"/>
      <c r="B3352" s="9" t="n"/>
      <c r="C3352" s="9" t="n"/>
      <c r="D3352" s="9" t="n"/>
      <c r="E3352" s="9" t="n"/>
      <c r="F3352" s="11" t="n"/>
      <c r="G3352" s="9" t="n"/>
      <c r="H3352" s="9" t="n"/>
      <c r="I3352" s="9">
        <f>IF(COUNTA($A3352:$H3352)=0,"",IF($J3352="OTRO","NO","SI"))</f>
        <v/>
      </c>
      <c r="J3352" s="9">
        <f>IF(COUNTA($A3352:$H3352)=0,"",IFERROR(LOOKUP(2,1/(((LISTS!$H$2:$H$26&lt;&gt;"")*ISNUMBER(SEARCH(LISTS!$H$2:$H$26,$G3352)))+((LISTS!$I$2:$I$26&lt;&gt;"")*ISNUMBER(SEARCH(LISTS!$I$2:$I$26,$E3352)))),LISTS!$K$2:$K$26),"OTRO"))</f>
        <v/>
      </c>
      <c r="K3352" s="11">
        <f>IF($I3352&lt;&gt;"SI",0,IFERROR($F3352,0))</f>
        <v/>
      </c>
      <c r="L3352" s="9">
        <f>IF(COUNTA($A3352:$H3352)=0,"",IF($J3352="OTRO",IFERROR(LOOKUP(2,1/(((LISTS!$H$2:$H$26&lt;&gt;"")*ISNUMBER(SEARCH(LISTS!$H$2:$H$26,$G3352)))+((LISTS!$I$2:$I$26&lt;&gt;"")*ISNUMBER(SEARCH(LISTS!$I$2:$I$26,$E3352)))),LISTS!$L$2:$L$26),"Concepto DIAN no mapeado a casilla automatica"),IF(LEFT($J3352,4)="TOPE","Control automatico DIAN: "&amp;$J3352,"Casilla automatica: "&amp;$J3352)))</f>
        <v/>
      </c>
    </row>
    <row r="3353">
      <c r="A3353" s="9" t="n"/>
      <c r="B3353" s="9" t="n"/>
      <c r="C3353" s="9" t="n"/>
      <c r="D3353" s="9" t="n"/>
      <c r="E3353" s="9" t="n"/>
      <c r="F3353" s="11" t="n"/>
      <c r="G3353" s="9" t="n"/>
      <c r="H3353" s="9" t="n"/>
      <c r="I3353" s="9">
        <f>IF(COUNTA($A3353:$H3353)=0,"",IF($J3353="OTRO","NO","SI"))</f>
        <v/>
      </c>
      <c r="J3353" s="9">
        <f>IF(COUNTA($A3353:$H3353)=0,"",IFERROR(LOOKUP(2,1/(((LISTS!$H$2:$H$26&lt;&gt;"")*ISNUMBER(SEARCH(LISTS!$H$2:$H$26,$G3353)))+((LISTS!$I$2:$I$26&lt;&gt;"")*ISNUMBER(SEARCH(LISTS!$I$2:$I$26,$E3353)))),LISTS!$K$2:$K$26),"OTRO"))</f>
        <v/>
      </c>
      <c r="K3353" s="11">
        <f>IF($I3353&lt;&gt;"SI",0,IFERROR($F3353,0))</f>
        <v/>
      </c>
      <c r="L3353" s="9">
        <f>IF(COUNTA($A3353:$H3353)=0,"",IF($J3353="OTRO",IFERROR(LOOKUP(2,1/(((LISTS!$H$2:$H$26&lt;&gt;"")*ISNUMBER(SEARCH(LISTS!$H$2:$H$26,$G3353)))+((LISTS!$I$2:$I$26&lt;&gt;"")*ISNUMBER(SEARCH(LISTS!$I$2:$I$26,$E3353)))),LISTS!$L$2:$L$26),"Concepto DIAN no mapeado a casilla automatica"),IF(LEFT($J3353,4)="TOPE","Control automatico DIAN: "&amp;$J3353,"Casilla automatica: "&amp;$J3353)))</f>
        <v/>
      </c>
    </row>
    <row r="3354">
      <c r="A3354" s="9" t="n"/>
      <c r="B3354" s="9" t="n"/>
      <c r="C3354" s="9" t="n"/>
      <c r="D3354" s="9" t="n"/>
      <c r="E3354" s="9" t="n"/>
      <c r="F3354" s="11" t="n"/>
      <c r="G3354" s="9" t="n"/>
      <c r="H3354" s="9" t="n"/>
      <c r="I3354" s="9">
        <f>IF(COUNTA($A3354:$H3354)=0,"",IF($J3354="OTRO","NO","SI"))</f>
        <v/>
      </c>
      <c r="J3354" s="9">
        <f>IF(COUNTA($A3354:$H3354)=0,"",IFERROR(LOOKUP(2,1/(((LISTS!$H$2:$H$26&lt;&gt;"")*ISNUMBER(SEARCH(LISTS!$H$2:$H$26,$G3354)))+((LISTS!$I$2:$I$26&lt;&gt;"")*ISNUMBER(SEARCH(LISTS!$I$2:$I$26,$E3354)))),LISTS!$K$2:$K$26),"OTRO"))</f>
        <v/>
      </c>
      <c r="K3354" s="11">
        <f>IF($I3354&lt;&gt;"SI",0,IFERROR($F3354,0))</f>
        <v/>
      </c>
      <c r="L3354" s="9">
        <f>IF(COUNTA($A3354:$H3354)=0,"",IF($J3354="OTRO",IFERROR(LOOKUP(2,1/(((LISTS!$H$2:$H$26&lt;&gt;"")*ISNUMBER(SEARCH(LISTS!$H$2:$H$26,$G3354)))+((LISTS!$I$2:$I$26&lt;&gt;"")*ISNUMBER(SEARCH(LISTS!$I$2:$I$26,$E3354)))),LISTS!$L$2:$L$26),"Concepto DIAN no mapeado a casilla automatica"),IF(LEFT($J3354,4)="TOPE","Control automatico DIAN: "&amp;$J3354,"Casilla automatica: "&amp;$J3354)))</f>
        <v/>
      </c>
    </row>
    <row r="3355">
      <c r="A3355" s="9" t="n"/>
      <c r="B3355" s="9" t="n"/>
      <c r="C3355" s="9" t="n"/>
      <c r="D3355" s="9" t="n"/>
      <c r="E3355" s="9" t="n"/>
      <c r="F3355" s="11" t="n"/>
      <c r="G3355" s="9" t="n"/>
      <c r="H3355" s="9" t="n"/>
      <c r="I3355" s="9">
        <f>IF(COUNTA($A3355:$H3355)=0,"",IF($J3355="OTRO","NO","SI"))</f>
        <v/>
      </c>
      <c r="J3355" s="9">
        <f>IF(COUNTA($A3355:$H3355)=0,"",IFERROR(LOOKUP(2,1/(((LISTS!$H$2:$H$26&lt;&gt;"")*ISNUMBER(SEARCH(LISTS!$H$2:$H$26,$G3355)))+((LISTS!$I$2:$I$26&lt;&gt;"")*ISNUMBER(SEARCH(LISTS!$I$2:$I$26,$E3355)))),LISTS!$K$2:$K$26),"OTRO"))</f>
        <v/>
      </c>
      <c r="K3355" s="11">
        <f>IF($I3355&lt;&gt;"SI",0,IFERROR($F3355,0))</f>
        <v/>
      </c>
      <c r="L3355" s="9">
        <f>IF(COUNTA($A3355:$H3355)=0,"",IF($J3355="OTRO",IFERROR(LOOKUP(2,1/(((LISTS!$H$2:$H$26&lt;&gt;"")*ISNUMBER(SEARCH(LISTS!$H$2:$H$26,$G3355)))+((LISTS!$I$2:$I$26&lt;&gt;"")*ISNUMBER(SEARCH(LISTS!$I$2:$I$26,$E3355)))),LISTS!$L$2:$L$26),"Concepto DIAN no mapeado a casilla automatica"),IF(LEFT($J3355,4)="TOPE","Control automatico DIAN: "&amp;$J3355,"Casilla automatica: "&amp;$J3355)))</f>
        <v/>
      </c>
    </row>
    <row r="3356">
      <c r="A3356" s="9" t="n"/>
      <c r="B3356" s="9" t="n"/>
      <c r="C3356" s="9" t="n"/>
      <c r="D3356" s="9" t="n"/>
      <c r="E3356" s="9" t="n"/>
      <c r="F3356" s="11" t="n"/>
      <c r="G3356" s="9" t="n"/>
      <c r="H3356" s="9" t="n"/>
      <c r="I3356" s="9">
        <f>IF(COUNTA($A3356:$H3356)=0,"",IF($J3356="OTRO","NO","SI"))</f>
        <v/>
      </c>
      <c r="J3356" s="9">
        <f>IF(COUNTA($A3356:$H3356)=0,"",IFERROR(LOOKUP(2,1/(((LISTS!$H$2:$H$26&lt;&gt;"")*ISNUMBER(SEARCH(LISTS!$H$2:$H$26,$G3356)))+((LISTS!$I$2:$I$26&lt;&gt;"")*ISNUMBER(SEARCH(LISTS!$I$2:$I$26,$E3356)))),LISTS!$K$2:$K$26),"OTRO"))</f>
        <v/>
      </c>
      <c r="K3356" s="11">
        <f>IF($I3356&lt;&gt;"SI",0,IFERROR($F3356,0))</f>
        <v/>
      </c>
      <c r="L3356" s="9">
        <f>IF(COUNTA($A3356:$H3356)=0,"",IF($J3356="OTRO",IFERROR(LOOKUP(2,1/(((LISTS!$H$2:$H$26&lt;&gt;"")*ISNUMBER(SEARCH(LISTS!$H$2:$H$26,$G3356)))+((LISTS!$I$2:$I$26&lt;&gt;"")*ISNUMBER(SEARCH(LISTS!$I$2:$I$26,$E3356)))),LISTS!$L$2:$L$26),"Concepto DIAN no mapeado a casilla automatica"),IF(LEFT($J3356,4)="TOPE","Control automatico DIAN: "&amp;$J3356,"Casilla automatica: "&amp;$J3356)))</f>
        <v/>
      </c>
    </row>
    <row r="3357">
      <c r="A3357" s="9" t="n"/>
      <c r="B3357" s="9" t="n"/>
      <c r="C3357" s="9" t="n"/>
      <c r="D3357" s="9" t="n"/>
      <c r="E3357" s="9" t="n"/>
      <c r="F3357" s="11" t="n"/>
      <c r="G3357" s="9" t="n"/>
      <c r="H3357" s="9" t="n"/>
      <c r="I3357" s="9">
        <f>IF(COUNTA($A3357:$H3357)=0,"",IF($J3357="OTRO","NO","SI"))</f>
        <v/>
      </c>
      <c r="J3357" s="9">
        <f>IF(COUNTA($A3357:$H3357)=0,"",IFERROR(LOOKUP(2,1/(((LISTS!$H$2:$H$26&lt;&gt;"")*ISNUMBER(SEARCH(LISTS!$H$2:$H$26,$G3357)))+((LISTS!$I$2:$I$26&lt;&gt;"")*ISNUMBER(SEARCH(LISTS!$I$2:$I$26,$E3357)))),LISTS!$K$2:$K$26),"OTRO"))</f>
        <v/>
      </c>
      <c r="K3357" s="11">
        <f>IF($I3357&lt;&gt;"SI",0,IFERROR($F3357,0))</f>
        <v/>
      </c>
      <c r="L3357" s="9">
        <f>IF(COUNTA($A3357:$H3357)=0,"",IF($J3357="OTRO",IFERROR(LOOKUP(2,1/(((LISTS!$H$2:$H$26&lt;&gt;"")*ISNUMBER(SEARCH(LISTS!$H$2:$H$26,$G3357)))+((LISTS!$I$2:$I$26&lt;&gt;"")*ISNUMBER(SEARCH(LISTS!$I$2:$I$26,$E3357)))),LISTS!$L$2:$L$26),"Concepto DIAN no mapeado a casilla automatica"),IF(LEFT($J3357,4)="TOPE","Control automatico DIAN: "&amp;$J3357,"Casilla automatica: "&amp;$J3357)))</f>
        <v/>
      </c>
    </row>
    <row r="3358">
      <c r="A3358" s="9" t="n"/>
      <c r="B3358" s="9" t="n"/>
      <c r="C3358" s="9" t="n"/>
      <c r="D3358" s="9" t="n"/>
      <c r="E3358" s="9" t="n"/>
      <c r="F3358" s="11" t="n"/>
      <c r="G3358" s="9" t="n"/>
      <c r="H3358" s="9" t="n"/>
      <c r="I3358" s="9">
        <f>IF(COUNTA($A3358:$H3358)=0,"",IF($J3358="OTRO","NO","SI"))</f>
        <v/>
      </c>
      <c r="J3358" s="9">
        <f>IF(COUNTA($A3358:$H3358)=0,"",IFERROR(LOOKUP(2,1/(((LISTS!$H$2:$H$26&lt;&gt;"")*ISNUMBER(SEARCH(LISTS!$H$2:$H$26,$G3358)))+((LISTS!$I$2:$I$26&lt;&gt;"")*ISNUMBER(SEARCH(LISTS!$I$2:$I$26,$E3358)))),LISTS!$K$2:$K$26),"OTRO"))</f>
        <v/>
      </c>
      <c r="K3358" s="11">
        <f>IF($I3358&lt;&gt;"SI",0,IFERROR($F3358,0))</f>
        <v/>
      </c>
      <c r="L3358" s="9">
        <f>IF(COUNTA($A3358:$H3358)=0,"",IF($J3358="OTRO",IFERROR(LOOKUP(2,1/(((LISTS!$H$2:$H$26&lt;&gt;"")*ISNUMBER(SEARCH(LISTS!$H$2:$H$26,$G3358)))+((LISTS!$I$2:$I$26&lt;&gt;"")*ISNUMBER(SEARCH(LISTS!$I$2:$I$26,$E3358)))),LISTS!$L$2:$L$26),"Concepto DIAN no mapeado a casilla automatica"),IF(LEFT($J3358,4)="TOPE","Control automatico DIAN: "&amp;$J3358,"Casilla automatica: "&amp;$J3358)))</f>
        <v/>
      </c>
    </row>
    <row r="3359">
      <c r="A3359" s="9" t="n"/>
      <c r="B3359" s="9" t="n"/>
      <c r="C3359" s="9" t="n"/>
      <c r="D3359" s="9" t="n"/>
      <c r="E3359" s="9" t="n"/>
      <c r="F3359" s="11" t="n"/>
      <c r="G3359" s="9" t="n"/>
      <c r="H3359" s="9" t="n"/>
      <c r="I3359" s="9">
        <f>IF(COUNTA($A3359:$H3359)=0,"",IF($J3359="OTRO","NO","SI"))</f>
        <v/>
      </c>
      <c r="J3359" s="9">
        <f>IF(COUNTA($A3359:$H3359)=0,"",IFERROR(LOOKUP(2,1/(((LISTS!$H$2:$H$26&lt;&gt;"")*ISNUMBER(SEARCH(LISTS!$H$2:$H$26,$G3359)))+((LISTS!$I$2:$I$26&lt;&gt;"")*ISNUMBER(SEARCH(LISTS!$I$2:$I$26,$E3359)))),LISTS!$K$2:$K$26),"OTRO"))</f>
        <v/>
      </c>
      <c r="K3359" s="11">
        <f>IF($I3359&lt;&gt;"SI",0,IFERROR($F3359,0))</f>
        <v/>
      </c>
      <c r="L3359" s="9">
        <f>IF(COUNTA($A3359:$H3359)=0,"",IF($J3359="OTRO",IFERROR(LOOKUP(2,1/(((LISTS!$H$2:$H$26&lt;&gt;"")*ISNUMBER(SEARCH(LISTS!$H$2:$H$26,$G3359)))+((LISTS!$I$2:$I$26&lt;&gt;"")*ISNUMBER(SEARCH(LISTS!$I$2:$I$26,$E3359)))),LISTS!$L$2:$L$26),"Concepto DIAN no mapeado a casilla automatica"),IF(LEFT($J3359,4)="TOPE","Control automatico DIAN: "&amp;$J3359,"Casilla automatica: "&amp;$J3359)))</f>
        <v/>
      </c>
    </row>
    <row r="3360">
      <c r="A3360" s="9" t="n"/>
      <c r="B3360" s="9" t="n"/>
      <c r="C3360" s="9" t="n"/>
      <c r="D3360" s="9" t="n"/>
      <c r="E3360" s="9" t="n"/>
      <c r="F3360" s="11" t="n"/>
      <c r="G3360" s="9" t="n"/>
      <c r="H3360" s="9" t="n"/>
      <c r="I3360" s="9">
        <f>IF(COUNTA($A3360:$H3360)=0,"",IF($J3360="OTRO","NO","SI"))</f>
        <v/>
      </c>
      <c r="J3360" s="9">
        <f>IF(COUNTA($A3360:$H3360)=0,"",IFERROR(LOOKUP(2,1/(((LISTS!$H$2:$H$26&lt;&gt;"")*ISNUMBER(SEARCH(LISTS!$H$2:$H$26,$G3360)))+((LISTS!$I$2:$I$26&lt;&gt;"")*ISNUMBER(SEARCH(LISTS!$I$2:$I$26,$E3360)))),LISTS!$K$2:$K$26),"OTRO"))</f>
        <v/>
      </c>
      <c r="K3360" s="11">
        <f>IF($I3360&lt;&gt;"SI",0,IFERROR($F3360,0))</f>
        <v/>
      </c>
      <c r="L3360" s="9">
        <f>IF(COUNTA($A3360:$H3360)=0,"",IF($J3360="OTRO",IFERROR(LOOKUP(2,1/(((LISTS!$H$2:$H$26&lt;&gt;"")*ISNUMBER(SEARCH(LISTS!$H$2:$H$26,$G3360)))+((LISTS!$I$2:$I$26&lt;&gt;"")*ISNUMBER(SEARCH(LISTS!$I$2:$I$26,$E3360)))),LISTS!$L$2:$L$26),"Concepto DIAN no mapeado a casilla automatica"),IF(LEFT($J3360,4)="TOPE","Control automatico DIAN: "&amp;$J3360,"Casilla automatica: "&amp;$J3360)))</f>
        <v/>
      </c>
    </row>
    <row r="3361">
      <c r="A3361" s="9" t="n"/>
      <c r="B3361" s="9" t="n"/>
      <c r="C3361" s="9" t="n"/>
      <c r="D3361" s="9" t="n"/>
      <c r="E3361" s="9" t="n"/>
      <c r="F3361" s="11" t="n"/>
      <c r="G3361" s="9" t="n"/>
      <c r="H3361" s="9" t="n"/>
      <c r="I3361" s="9">
        <f>IF(COUNTA($A3361:$H3361)=0,"",IF($J3361="OTRO","NO","SI"))</f>
        <v/>
      </c>
      <c r="J3361" s="9">
        <f>IF(COUNTA($A3361:$H3361)=0,"",IFERROR(LOOKUP(2,1/(((LISTS!$H$2:$H$26&lt;&gt;"")*ISNUMBER(SEARCH(LISTS!$H$2:$H$26,$G3361)))+((LISTS!$I$2:$I$26&lt;&gt;"")*ISNUMBER(SEARCH(LISTS!$I$2:$I$26,$E3361)))),LISTS!$K$2:$K$26),"OTRO"))</f>
        <v/>
      </c>
      <c r="K3361" s="11">
        <f>IF($I3361&lt;&gt;"SI",0,IFERROR($F3361,0))</f>
        <v/>
      </c>
      <c r="L3361" s="9">
        <f>IF(COUNTA($A3361:$H3361)=0,"",IF($J3361="OTRO",IFERROR(LOOKUP(2,1/(((LISTS!$H$2:$H$26&lt;&gt;"")*ISNUMBER(SEARCH(LISTS!$H$2:$H$26,$G3361)))+((LISTS!$I$2:$I$26&lt;&gt;"")*ISNUMBER(SEARCH(LISTS!$I$2:$I$26,$E3361)))),LISTS!$L$2:$L$26),"Concepto DIAN no mapeado a casilla automatica"),IF(LEFT($J3361,4)="TOPE","Control automatico DIAN: "&amp;$J3361,"Casilla automatica: "&amp;$J3361)))</f>
        <v/>
      </c>
    </row>
    <row r="3362">
      <c r="A3362" s="9" t="n"/>
      <c r="B3362" s="9" t="n"/>
      <c r="C3362" s="9" t="n"/>
      <c r="D3362" s="9" t="n"/>
      <c r="E3362" s="9" t="n"/>
      <c r="F3362" s="11" t="n"/>
      <c r="G3362" s="9" t="n"/>
      <c r="H3362" s="9" t="n"/>
      <c r="I3362" s="9">
        <f>IF(COUNTA($A3362:$H3362)=0,"",IF($J3362="OTRO","NO","SI"))</f>
        <v/>
      </c>
      <c r="J3362" s="9">
        <f>IF(COUNTA($A3362:$H3362)=0,"",IFERROR(LOOKUP(2,1/(((LISTS!$H$2:$H$26&lt;&gt;"")*ISNUMBER(SEARCH(LISTS!$H$2:$H$26,$G3362)))+((LISTS!$I$2:$I$26&lt;&gt;"")*ISNUMBER(SEARCH(LISTS!$I$2:$I$26,$E3362)))),LISTS!$K$2:$K$26),"OTRO"))</f>
        <v/>
      </c>
      <c r="K3362" s="11">
        <f>IF($I3362&lt;&gt;"SI",0,IFERROR($F3362,0))</f>
        <v/>
      </c>
      <c r="L3362" s="9">
        <f>IF(COUNTA($A3362:$H3362)=0,"",IF($J3362="OTRO",IFERROR(LOOKUP(2,1/(((LISTS!$H$2:$H$26&lt;&gt;"")*ISNUMBER(SEARCH(LISTS!$H$2:$H$26,$G3362)))+((LISTS!$I$2:$I$26&lt;&gt;"")*ISNUMBER(SEARCH(LISTS!$I$2:$I$26,$E3362)))),LISTS!$L$2:$L$26),"Concepto DIAN no mapeado a casilla automatica"),IF(LEFT($J3362,4)="TOPE","Control automatico DIAN: "&amp;$J3362,"Casilla automatica: "&amp;$J3362)))</f>
        <v/>
      </c>
    </row>
    <row r="3363">
      <c r="A3363" s="9" t="n"/>
      <c r="B3363" s="9" t="n"/>
      <c r="C3363" s="9" t="n"/>
      <c r="D3363" s="9" t="n"/>
      <c r="E3363" s="9" t="n"/>
      <c r="F3363" s="11" t="n"/>
      <c r="G3363" s="9" t="n"/>
      <c r="H3363" s="9" t="n"/>
      <c r="I3363" s="9">
        <f>IF(COUNTA($A3363:$H3363)=0,"",IF($J3363="OTRO","NO","SI"))</f>
        <v/>
      </c>
      <c r="J3363" s="9">
        <f>IF(COUNTA($A3363:$H3363)=0,"",IFERROR(LOOKUP(2,1/(((LISTS!$H$2:$H$26&lt;&gt;"")*ISNUMBER(SEARCH(LISTS!$H$2:$H$26,$G3363)))+((LISTS!$I$2:$I$26&lt;&gt;"")*ISNUMBER(SEARCH(LISTS!$I$2:$I$26,$E3363)))),LISTS!$K$2:$K$26),"OTRO"))</f>
        <v/>
      </c>
      <c r="K3363" s="11">
        <f>IF($I3363&lt;&gt;"SI",0,IFERROR($F3363,0))</f>
        <v/>
      </c>
      <c r="L3363" s="9">
        <f>IF(COUNTA($A3363:$H3363)=0,"",IF($J3363="OTRO",IFERROR(LOOKUP(2,1/(((LISTS!$H$2:$H$26&lt;&gt;"")*ISNUMBER(SEARCH(LISTS!$H$2:$H$26,$G3363)))+((LISTS!$I$2:$I$26&lt;&gt;"")*ISNUMBER(SEARCH(LISTS!$I$2:$I$26,$E3363)))),LISTS!$L$2:$L$26),"Concepto DIAN no mapeado a casilla automatica"),IF(LEFT($J3363,4)="TOPE","Control automatico DIAN: "&amp;$J3363,"Casilla automatica: "&amp;$J3363)))</f>
        <v/>
      </c>
    </row>
    <row r="3364">
      <c r="A3364" s="9" t="n"/>
      <c r="B3364" s="9" t="n"/>
      <c r="C3364" s="9" t="n"/>
      <c r="D3364" s="9" t="n"/>
      <c r="E3364" s="9" t="n"/>
      <c r="F3364" s="11" t="n"/>
      <c r="G3364" s="9" t="n"/>
      <c r="H3364" s="9" t="n"/>
      <c r="I3364" s="9">
        <f>IF(COUNTA($A3364:$H3364)=0,"",IF($J3364="OTRO","NO","SI"))</f>
        <v/>
      </c>
      <c r="J3364" s="9">
        <f>IF(COUNTA($A3364:$H3364)=0,"",IFERROR(LOOKUP(2,1/(((LISTS!$H$2:$H$26&lt;&gt;"")*ISNUMBER(SEARCH(LISTS!$H$2:$H$26,$G3364)))+((LISTS!$I$2:$I$26&lt;&gt;"")*ISNUMBER(SEARCH(LISTS!$I$2:$I$26,$E3364)))),LISTS!$K$2:$K$26),"OTRO"))</f>
        <v/>
      </c>
      <c r="K3364" s="11">
        <f>IF($I3364&lt;&gt;"SI",0,IFERROR($F3364,0))</f>
        <v/>
      </c>
      <c r="L3364" s="9">
        <f>IF(COUNTA($A3364:$H3364)=0,"",IF($J3364="OTRO",IFERROR(LOOKUP(2,1/(((LISTS!$H$2:$H$26&lt;&gt;"")*ISNUMBER(SEARCH(LISTS!$H$2:$H$26,$G3364)))+((LISTS!$I$2:$I$26&lt;&gt;"")*ISNUMBER(SEARCH(LISTS!$I$2:$I$26,$E3364)))),LISTS!$L$2:$L$26),"Concepto DIAN no mapeado a casilla automatica"),IF(LEFT($J3364,4)="TOPE","Control automatico DIAN: "&amp;$J3364,"Casilla automatica: "&amp;$J3364)))</f>
        <v/>
      </c>
    </row>
    <row r="3365">
      <c r="A3365" s="9" t="n"/>
      <c r="B3365" s="9" t="n"/>
      <c r="C3365" s="9" t="n"/>
      <c r="D3365" s="9" t="n"/>
      <c r="E3365" s="9" t="n"/>
      <c r="F3365" s="11" t="n"/>
      <c r="G3365" s="9" t="n"/>
      <c r="H3365" s="9" t="n"/>
      <c r="I3365" s="9">
        <f>IF(COUNTA($A3365:$H3365)=0,"",IF($J3365="OTRO","NO","SI"))</f>
        <v/>
      </c>
      <c r="J3365" s="9">
        <f>IF(COUNTA($A3365:$H3365)=0,"",IFERROR(LOOKUP(2,1/(((LISTS!$H$2:$H$26&lt;&gt;"")*ISNUMBER(SEARCH(LISTS!$H$2:$H$26,$G3365)))+((LISTS!$I$2:$I$26&lt;&gt;"")*ISNUMBER(SEARCH(LISTS!$I$2:$I$26,$E3365)))),LISTS!$K$2:$K$26),"OTRO"))</f>
        <v/>
      </c>
      <c r="K3365" s="11">
        <f>IF($I3365&lt;&gt;"SI",0,IFERROR($F3365,0))</f>
        <v/>
      </c>
      <c r="L3365" s="9">
        <f>IF(COUNTA($A3365:$H3365)=0,"",IF($J3365="OTRO",IFERROR(LOOKUP(2,1/(((LISTS!$H$2:$H$26&lt;&gt;"")*ISNUMBER(SEARCH(LISTS!$H$2:$H$26,$G3365)))+((LISTS!$I$2:$I$26&lt;&gt;"")*ISNUMBER(SEARCH(LISTS!$I$2:$I$26,$E3365)))),LISTS!$L$2:$L$26),"Concepto DIAN no mapeado a casilla automatica"),IF(LEFT($J3365,4)="TOPE","Control automatico DIAN: "&amp;$J3365,"Casilla automatica: "&amp;$J3365)))</f>
        <v/>
      </c>
    </row>
    <row r="3366">
      <c r="A3366" s="9" t="n"/>
      <c r="B3366" s="9" t="n"/>
      <c r="C3366" s="9" t="n"/>
      <c r="D3366" s="9" t="n"/>
      <c r="E3366" s="9" t="n"/>
      <c r="F3366" s="11" t="n"/>
      <c r="G3366" s="9" t="n"/>
      <c r="H3366" s="9" t="n"/>
      <c r="I3366" s="9">
        <f>IF(COUNTA($A3366:$H3366)=0,"",IF($J3366="OTRO","NO","SI"))</f>
        <v/>
      </c>
      <c r="J3366" s="9">
        <f>IF(COUNTA($A3366:$H3366)=0,"",IFERROR(LOOKUP(2,1/(((LISTS!$H$2:$H$26&lt;&gt;"")*ISNUMBER(SEARCH(LISTS!$H$2:$H$26,$G3366)))+((LISTS!$I$2:$I$26&lt;&gt;"")*ISNUMBER(SEARCH(LISTS!$I$2:$I$26,$E3366)))),LISTS!$K$2:$K$26),"OTRO"))</f>
        <v/>
      </c>
      <c r="K3366" s="11">
        <f>IF($I3366&lt;&gt;"SI",0,IFERROR($F3366,0))</f>
        <v/>
      </c>
      <c r="L3366" s="9">
        <f>IF(COUNTA($A3366:$H3366)=0,"",IF($J3366="OTRO",IFERROR(LOOKUP(2,1/(((LISTS!$H$2:$H$26&lt;&gt;"")*ISNUMBER(SEARCH(LISTS!$H$2:$H$26,$G3366)))+((LISTS!$I$2:$I$26&lt;&gt;"")*ISNUMBER(SEARCH(LISTS!$I$2:$I$26,$E3366)))),LISTS!$L$2:$L$26),"Concepto DIAN no mapeado a casilla automatica"),IF(LEFT($J3366,4)="TOPE","Control automatico DIAN: "&amp;$J3366,"Casilla automatica: "&amp;$J3366)))</f>
        <v/>
      </c>
    </row>
    <row r="3367">
      <c r="A3367" s="9" t="n"/>
      <c r="B3367" s="9" t="n"/>
      <c r="C3367" s="9" t="n"/>
      <c r="D3367" s="9" t="n"/>
      <c r="E3367" s="9" t="n"/>
      <c r="F3367" s="11" t="n"/>
      <c r="G3367" s="9" t="n"/>
      <c r="H3367" s="9" t="n"/>
      <c r="I3367" s="9">
        <f>IF(COUNTA($A3367:$H3367)=0,"",IF($J3367="OTRO","NO","SI"))</f>
        <v/>
      </c>
      <c r="J3367" s="9">
        <f>IF(COUNTA($A3367:$H3367)=0,"",IFERROR(LOOKUP(2,1/(((LISTS!$H$2:$H$26&lt;&gt;"")*ISNUMBER(SEARCH(LISTS!$H$2:$H$26,$G3367)))+((LISTS!$I$2:$I$26&lt;&gt;"")*ISNUMBER(SEARCH(LISTS!$I$2:$I$26,$E3367)))),LISTS!$K$2:$K$26),"OTRO"))</f>
        <v/>
      </c>
      <c r="K3367" s="11">
        <f>IF($I3367&lt;&gt;"SI",0,IFERROR($F3367,0))</f>
        <v/>
      </c>
      <c r="L3367" s="9">
        <f>IF(COUNTA($A3367:$H3367)=0,"",IF($J3367="OTRO",IFERROR(LOOKUP(2,1/(((LISTS!$H$2:$H$26&lt;&gt;"")*ISNUMBER(SEARCH(LISTS!$H$2:$H$26,$G3367)))+((LISTS!$I$2:$I$26&lt;&gt;"")*ISNUMBER(SEARCH(LISTS!$I$2:$I$26,$E3367)))),LISTS!$L$2:$L$26),"Concepto DIAN no mapeado a casilla automatica"),IF(LEFT($J3367,4)="TOPE","Control automatico DIAN: "&amp;$J3367,"Casilla automatica: "&amp;$J3367)))</f>
        <v/>
      </c>
    </row>
    <row r="3368">
      <c r="A3368" s="9" t="n"/>
      <c r="B3368" s="9" t="n"/>
      <c r="C3368" s="9" t="n"/>
      <c r="D3368" s="9" t="n"/>
      <c r="E3368" s="9" t="n"/>
      <c r="F3368" s="11" t="n"/>
      <c r="G3368" s="9" t="n"/>
      <c r="H3368" s="9" t="n"/>
      <c r="I3368" s="9">
        <f>IF(COUNTA($A3368:$H3368)=0,"",IF($J3368="OTRO","NO","SI"))</f>
        <v/>
      </c>
      <c r="J3368" s="9">
        <f>IF(COUNTA($A3368:$H3368)=0,"",IFERROR(LOOKUP(2,1/(((LISTS!$H$2:$H$26&lt;&gt;"")*ISNUMBER(SEARCH(LISTS!$H$2:$H$26,$G3368)))+((LISTS!$I$2:$I$26&lt;&gt;"")*ISNUMBER(SEARCH(LISTS!$I$2:$I$26,$E3368)))),LISTS!$K$2:$K$26),"OTRO"))</f>
        <v/>
      </c>
      <c r="K3368" s="11">
        <f>IF($I3368&lt;&gt;"SI",0,IFERROR($F3368,0))</f>
        <v/>
      </c>
      <c r="L3368" s="9">
        <f>IF(COUNTA($A3368:$H3368)=0,"",IF($J3368="OTRO",IFERROR(LOOKUP(2,1/(((LISTS!$H$2:$H$26&lt;&gt;"")*ISNUMBER(SEARCH(LISTS!$H$2:$H$26,$G3368)))+((LISTS!$I$2:$I$26&lt;&gt;"")*ISNUMBER(SEARCH(LISTS!$I$2:$I$26,$E3368)))),LISTS!$L$2:$L$26),"Concepto DIAN no mapeado a casilla automatica"),IF(LEFT($J3368,4)="TOPE","Control automatico DIAN: "&amp;$J3368,"Casilla automatica: "&amp;$J3368)))</f>
        <v/>
      </c>
    </row>
    <row r="3369">
      <c r="A3369" s="9" t="n"/>
      <c r="B3369" s="9" t="n"/>
      <c r="C3369" s="9" t="n"/>
      <c r="D3369" s="9" t="n"/>
      <c r="E3369" s="9" t="n"/>
      <c r="F3369" s="11" t="n"/>
      <c r="G3369" s="9" t="n"/>
      <c r="H3369" s="9" t="n"/>
      <c r="I3369" s="9">
        <f>IF(COUNTA($A3369:$H3369)=0,"",IF($J3369="OTRO","NO","SI"))</f>
        <v/>
      </c>
      <c r="J3369" s="9">
        <f>IF(COUNTA($A3369:$H3369)=0,"",IFERROR(LOOKUP(2,1/(((LISTS!$H$2:$H$26&lt;&gt;"")*ISNUMBER(SEARCH(LISTS!$H$2:$H$26,$G3369)))+((LISTS!$I$2:$I$26&lt;&gt;"")*ISNUMBER(SEARCH(LISTS!$I$2:$I$26,$E3369)))),LISTS!$K$2:$K$26),"OTRO"))</f>
        <v/>
      </c>
      <c r="K3369" s="11">
        <f>IF($I3369&lt;&gt;"SI",0,IFERROR($F3369,0))</f>
        <v/>
      </c>
      <c r="L3369" s="9">
        <f>IF(COUNTA($A3369:$H3369)=0,"",IF($J3369="OTRO",IFERROR(LOOKUP(2,1/(((LISTS!$H$2:$H$26&lt;&gt;"")*ISNUMBER(SEARCH(LISTS!$H$2:$H$26,$G3369)))+((LISTS!$I$2:$I$26&lt;&gt;"")*ISNUMBER(SEARCH(LISTS!$I$2:$I$26,$E3369)))),LISTS!$L$2:$L$26),"Concepto DIAN no mapeado a casilla automatica"),IF(LEFT($J3369,4)="TOPE","Control automatico DIAN: "&amp;$J3369,"Casilla automatica: "&amp;$J3369)))</f>
        <v/>
      </c>
    </row>
    <row r="3370">
      <c r="A3370" s="9" t="n"/>
      <c r="B3370" s="9" t="n"/>
      <c r="C3370" s="9" t="n"/>
      <c r="D3370" s="9" t="n"/>
      <c r="E3370" s="9" t="n"/>
      <c r="F3370" s="11" t="n"/>
      <c r="G3370" s="9" t="n"/>
      <c r="H3370" s="9" t="n"/>
      <c r="I3370" s="9">
        <f>IF(COUNTA($A3370:$H3370)=0,"",IF($J3370="OTRO","NO","SI"))</f>
        <v/>
      </c>
      <c r="J3370" s="9">
        <f>IF(COUNTA($A3370:$H3370)=0,"",IFERROR(LOOKUP(2,1/(((LISTS!$H$2:$H$26&lt;&gt;"")*ISNUMBER(SEARCH(LISTS!$H$2:$H$26,$G3370)))+((LISTS!$I$2:$I$26&lt;&gt;"")*ISNUMBER(SEARCH(LISTS!$I$2:$I$26,$E3370)))),LISTS!$K$2:$K$26),"OTRO"))</f>
        <v/>
      </c>
      <c r="K3370" s="11">
        <f>IF($I3370&lt;&gt;"SI",0,IFERROR($F3370,0))</f>
        <v/>
      </c>
      <c r="L3370" s="9">
        <f>IF(COUNTA($A3370:$H3370)=0,"",IF($J3370="OTRO",IFERROR(LOOKUP(2,1/(((LISTS!$H$2:$H$26&lt;&gt;"")*ISNUMBER(SEARCH(LISTS!$H$2:$H$26,$G3370)))+((LISTS!$I$2:$I$26&lt;&gt;"")*ISNUMBER(SEARCH(LISTS!$I$2:$I$26,$E3370)))),LISTS!$L$2:$L$26),"Concepto DIAN no mapeado a casilla automatica"),IF(LEFT($J3370,4)="TOPE","Control automatico DIAN: "&amp;$J3370,"Casilla automatica: "&amp;$J3370)))</f>
        <v/>
      </c>
    </row>
    <row r="3371">
      <c r="A3371" s="9" t="n"/>
      <c r="B3371" s="9" t="n"/>
      <c r="C3371" s="9" t="n"/>
      <c r="D3371" s="9" t="n"/>
      <c r="E3371" s="9" t="n"/>
      <c r="F3371" s="11" t="n"/>
      <c r="G3371" s="9" t="n"/>
      <c r="H3371" s="9" t="n"/>
      <c r="I3371" s="9">
        <f>IF(COUNTA($A3371:$H3371)=0,"",IF($J3371="OTRO","NO","SI"))</f>
        <v/>
      </c>
      <c r="J3371" s="9">
        <f>IF(COUNTA($A3371:$H3371)=0,"",IFERROR(LOOKUP(2,1/(((LISTS!$H$2:$H$26&lt;&gt;"")*ISNUMBER(SEARCH(LISTS!$H$2:$H$26,$G3371)))+((LISTS!$I$2:$I$26&lt;&gt;"")*ISNUMBER(SEARCH(LISTS!$I$2:$I$26,$E3371)))),LISTS!$K$2:$K$26),"OTRO"))</f>
        <v/>
      </c>
      <c r="K3371" s="11">
        <f>IF($I3371&lt;&gt;"SI",0,IFERROR($F3371,0))</f>
        <v/>
      </c>
      <c r="L3371" s="9">
        <f>IF(COUNTA($A3371:$H3371)=0,"",IF($J3371="OTRO",IFERROR(LOOKUP(2,1/(((LISTS!$H$2:$H$26&lt;&gt;"")*ISNUMBER(SEARCH(LISTS!$H$2:$H$26,$G3371)))+((LISTS!$I$2:$I$26&lt;&gt;"")*ISNUMBER(SEARCH(LISTS!$I$2:$I$26,$E3371)))),LISTS!$L$2:$L$26),"Concepto DIAN no mapeado a casilla automatica"),IF(LEFT($J3371,4)="TOPE","Control automatico DIAN: "&amp;$J3371,"Casilla automatica: "&amp;$J3371)))</f>
        <v/>
      </c>
    </row>
    <row r="3372">
      <c r="A3372" s="9" t="n"/>
      <c r="B3372" s="9" t="n"/>
      <c r="C3372" s="9" t="n"/>
      <c r="D3372" s="9" t="n"/>
      <c r="E3372" s="9" t="n"/>
      <c r="F3372" s="11" t="n"/>
      <c r="G3372" s="9" t="n"/>
      <c r="H3372" s="9" t="n"/>
      <c r="I3372" s="9">
        <f>IF(COUNTA($A3372:$H3372)=0,"",IF($J3372="OTRO","NO","SI"))</f>
        <v/>
      </c>
      <c r="J3372" s="9">
        <f>IF(COUNTA($A3372:$H3372)=0,"",IFERROR(LOOKUP(2,1/(((LISTS!$H$2:$H$26&lt;&gt;"")*ISNUMBER(SEARCH(LISTS!$H$2:$H$26,$G3372)))+((LISTS!$I$2:$I$26&lt;&gt;"")*ISNUMBER(SEARCH(LISTS!$I$2:$I$26,$E3372)))),LISTS!$K$2:$K$26),"OTRO"))</f>
        <v/>
      </c>
      <c r="K3372" s="11">
        <f>IF($I3372&lt;&gt;"SI",0,IFERROR($F3372,0))</f>
        <v/>
      </c>
      <c r="L3372" s="9">
        <f>IF(COUNTA($A3372:$H3372)=0,"",IF($J3372="OTRO",IFERROR(LOOKUP(2,1/(((LISTS!$H$2:$H$26&lt;&gt;"")*ISNUMBER(SEARCH(LISTS!$H$2:$H$26,$G3372)))+((LISTS!$I$2:$I$26&lt;&gt;"")*ISNUMBER(SEARCH(LISTS!$I$2:$I$26,$E3372)))),LISTS!$L$2:$L$26),"Concepto DIAN no mapeado a casilla automatica"),IF(LEFT($J3372,4)="TOPE","Control automatico DIAN: "&amp;$J3372,"Casilla automatica: "&amp;$J3372)))</f>
        <v/>
      </c>
    </row>
    <row r="3373">
      <c r="A3373" s="9" t="n"/>
      <c r="B3373" s="9" t="n"/>
      <c r="C3373" s="9" t="n"/>
      <c r="D3373" s="9" t="n"/>
      <c r="E3373" s="9" t="n"/>
      <c r="F3373" s="11" t="n"/>
      <c r="G3373" s="9" t="n"/>
      <c r="H3373" s="9" t="n"/>
      <c r="I3373" s="9">
        <f>IF(COUNTA($A3373:$H3373)=0,"",IF($J3373="OTRO","NO","SI"))</f>
        <v/>
      </c>
      <c r="J3373" s="9">
        <f>IF(COUNTA($A3373:$H3373)=0,"",IFERROR(LOOKUP(2,1/(((LISTS!$H$2:$H$26&lt;&gt;"")*ISNUMBER(SEARCH(LISTS!$H$2:$H$26,$G3373)))+((LISTS!$I$2:$I$26&lt;&gt;"")*ISNUMBER(SEARCH(LISTS!$I$2:$I$26,$E3373)))),LISTS!$K$2:$K$26),"OTRO"))</f>
        <v/>
      </c>
      <c r="K3373" s="11">
        <f>IF($I3373&lt;&gt;"SI",0,IFERROR($F3373,0))</f>
        <v/>
      </c>
      <c r="L3373" s="9">
        <f>IF(COUNTA($A3373:$H3373)=0,"",IF($J3373="OTRO",IFERROR(LOOKUP(2,1/(((LISTS!$H$2:$H$26&lt;&gt;"")*ISNUMBER(SEARCH(LISTS!$H$2:$H$26,$G3373)))+((LISTS!$I$2:$I$26&lt;&gt;"")*ISNUMBER(SEARCH(LISTS!$I$2:$I$26,$E3373)))),LISTS!$L$2:$L$26),"Concepto DIAN no mapeado a casilla automatica"),IF(LEFT($J3373,4)="TOPE","Control automatico DIAN: "&amp;$J3373,"Casilla automatica: "&amp;$J3373)))</f>
        <v/>
      </c>
    </row>
    <row r="3374">
      <c r="A3374" s="9" t="n"/>
      <c r="B3374" s="9" t="n"/>
      <c r="C3374" s="9" t="n"/>
      <c r="D3374" s="9" t="n"/>
      <c r="E3374" s="9" t="n"/>
      <c r="F3374" s="11" t="n"/>
      <c r="G3374" s="9" t="n"/>
      <c r="H3374" s="9" t="n"/>
      <c r="I3374" s="9">
        <f>IF(COUNTA($A3374:$H3374)=0,"",IF($J3374="OTRO","NO","SI"))</f>
        <v/>
      </c>
      <c r="J3374" s="9">
        <f>IF(COUNTA($A3374:$H3374)=0,"",IFERROR(LOOKUP(2,1/(((LISTS!$H$2:$H$26&lt;&gt;"")*ISNUMBER(SEARCH(LISTS!$H$2:$H$26,$G3374)))+((LISTS!$I$2:$I$26&lt;&gt;"")*ISNUMBER(SEARCH(LISTS!$I$2:$I$26,$E3374)))),LISTS!$K$2:$K$26),"OTRO"))</f>
        <v/>
      </c>
      <c r="K3374" s="11">
        <f>IF($I3374&lt;&gt;"SI",0,IFERROR($F3374,0))</f>
        <v/>
      </c>
      <c r="L3374" s="9">
        <f>IF(COUNTA($A3374:$H3374)=0,"",IF($J3374="OTRO",IFERROR(LOOKUP(2,1/(((LISTS!$H$2:$H$26&lt;&gt;"")*ISNUMBER(SEARCH(LISTS!$H$2:$H$26,$G3374)))+((LISTS!$I$2:$I$26&lt;&gt;"")*ISNUMBER(SEARCH(LISTS!$I$2:$I$26,$E3374)))),LISTS!$L$2:$L$26),"Concepto DIAN no mapeado a casilla automatica"),IF(LEFT($J3374,4)="TOPE","Control automatico DIAN: "&amp;$J3374,"Casilla automatica: "&amp;$J3374)))</f>
        <v/>
      </c>
    </row>
    <row r="3375">
      <c r="A3375" s="9" t="n"/>
      <c r="B3375" s="9" t="n"/>
      <c r="C3375" s="9" t="n"/>
      <c r="D3375" s="9" t="n"/>
      <c r="E3375" s="9" t="n"/>
      <c r="F3375" s="11" t="n"/>
      <c r="G3375" s="9" t="n"/>
      <c r="H3375" s="9" t="n"/>
      <c r="I3375" s="9">
        <f>IF(COUNTA($A3375:$H3375)=0,"",IF($J3375="OTRO","NO","SI"))</f>
        <v/>
      </c>
      <c r="J3375" s="9">
        <f>IF(COUNTA($A3375:$H3375)=0,"",IFERROR(LOOKUP(2,1/(((LISTS!$H$2:$H$26&lt;&gt;"")*ISNUMBER(SEARCH(LISTS!$H$2:$H$26,$G3375)))+((LISTS!$I$2:$I$26&lt;&gt;"")*ISNUMBER(SEARCH(LISTS!$I$2:$I$26,$E3375)))),LISTS!$K$2:$K$26),"OTRO"))</f>
        <v/>
      </c>
      <c r="K3375" s="11">
        <f>IF($I3375&lt;&gt;"SI",0,IFERROR($F3375,0))</f>
        <v/>
      </c>
      <c r="L3375" s="9">
        <f>IF(COUNTA($A3375:$H3375)=0,"",IF($J3375="OTRO",IFERROR(LOOKUP(2,1/(((LISTS!$H$2:$H$26&lt;&gt;"")*ISNUMBER(SEARCH(LISTS!$H$2:$H$26,$G3375)))+((LISTS!$I$2:$I$26&lt;&gt;"")*ISNUMBER(SEARCH(LISTS!$I$2:$I$26,$E3375)))),LISTS!$L$2:$L$26),"Concepto DIAN no mapeado a casilla automatica"),IF(LEFT($J3375,4)="TOPE","Control automatico DIAN: "&amp;$J3375,"Casilla automatica: "&amp;$J3375)))</f>
        <v/>
      </c>
    </row>
    <row r="3376">
      <c r="A3376" s="9" t="n"/>
      <c r="B3376" s="9" t="n"/>
      <c r="C3376" s="9" t="n"/>
      <c r="D3376" s="9" t="n"/>
      <c r="E3376" s="9" t="n"/>
      <c r="F3376" s="11" t="n"/>
      <c r="G3376" s="9" t="n"/>
      <c r="H3376" s="9" t="n"/>
      <c r="I3376" s="9">
        <f>IF(COUNTA($A3376:$H3376)=0,"",IF($J3376="OTRO","NO","SI"))</f>
        <v/>
      </c>
      <c r="J3376" s="9">
        <f>IF(COUNTA($A3376:$H3376)=0,"",IFERROR(LOOKUP(2,1/(((LISTS!$H$2:$H$26&lt;&gt;"")*ISNUMBER(SEARCH(LISTS!$H$2:$H$26,$G3376)))+((LISTS!$I$2:$I$26&lt;&gt;"")*ISNUMBER(SEARCH(LISTS!$I$2:$I$26,$E3376)))),LISTS!$K$2:$K$26),"OTRO"))</f>
        <v/>
      </c>
      <c r="K3376" s="11">
        <f>IF($I3376&lt;&gt;"SI",0,IFERROR($F3376,0))</f>
        <v/>
      </c>
      <c r="L3376" s="9">
        <f>IF(COUNTA($A3376:$H3376)=0,"",IF($J3376="OTRO",IFERROR(LOOKUP(2,1/(((LISTS!$H$2:$H$26&lt;&gt;"")*ISNUMBER(SEARCH(LISTS!$H$2:$H$26,$G3376)))+((LISTS!$I$2:$I$26&lt;&gt;"")*ISNUMBER(SEARCH(LISTS!$I$2:$I$26,$E3376)))),LISTS!$L$2:$L$26),"Concepto DIAN no mapeado a casilla automatica"),IF(LEFT($J3376,4)="TOPE","Control automatico DIAN: "&amp;$J3376,"Casilla automatica: "&amp;$J3376)))</f>
        <v/>
      </c>
    </row>
    <row r="3377">
      <c r="A3377" s="9" t="n"/>
      <c r="B3377" s="9" t="n"/>
      <c r="C3377" s="9" t="n"/>
      <c r="D3377" s="9" t="n"/>
      <c r="E3377" s="9" t="n"/>
      <c r="F3377" s="11" t="n"/>
      <c r="G3377" s="9" t="n"/>
      <c r="H3377" s="9" t="n"/>
      <c r="I3377" s="9">
        <f>IF(COUNTA($A3377:$H3377)=0,"",IF($J3377="OTRO","NO","SI"))</f>
        <v/>
      </c>
      <c r="J3377" s="9">
        <f>IF(COUNTA($A3377:$H3377)=0,"",IFERROR(LOOKUP(2,1/(((LISTS!$H$2:$H$26&lt;&gt;"")*ISNUMBER(SEARCH(LISTS!$H$2:$H$26,$G3377)))+((LISTS!$I$2:$I$26&lt;&gt;"")*ISNUMBER(SEARCH(LISTS!$I$2:$I$26,$E3377)))),LISTS!$K$2:$K$26),"OTRO"))</f>
        <v/>
      </c>
      <c r="K3377" s="11">
        <f>IF($I3377&lt;&gt;"SI",0,IFERROR($F3377,0))</f>
        <v/>
      </c>
      <c r="L3377" s="9">
        <f>IF(COUNTA($A3377:$H3377)=0,"",IF($J3377="OTRO",IFERROR(LOOKUP(2,1/(((LISTS!$H$2:$H$26&lt;&gt;"")*ISNUMBER(SEARCH(LISTS!$H$2:$H$26,$G3377)))+((LISTS!$I$2:$I$26&lt;&gt;"")*ISNUMBER(SEARCH(LISTS!$I$2:$I$26,$E3377)))),LISTS!$L$2:$L$26),"Concepto DIAN no mapeado a casilla automatica"),IF(LEFT($J3377,4)="TOPE","Control automatico DIAN: "&amp;$J3377,"Casilla automatica: "&amp;$J3377)))</f>
        <v/>
      </c>
    </row>
    <row r="3378">
      <c r="A3378" s="9" t="n"/>
      <c r="B3378" s="9" t="n"/>
      <c r="C3378" s="9" t="n"/>
      <c r="D3378" s="9" t="n"/>
      <c r="E3378" s="9" t="n"/>
      <c r="F3378" s="11" t="n"/>
      <c r="G3378" s="9" t="n"/>
      <c r="H3378" s="9" t="n"/>
      <c r="I3378" s="9">
        <f>IF(COUNTA($A3378:$H3378)=0,"",IF($J3378="OTRO","NO","SI"))</f>
        <v/>
      </c>
      <c r="J3378" s="9">
        <f>IF(COUNTA($A3378:$H3378)=0,"",IFERROR(LOOKUP(2,1/(((LISTS!$H$2:$H$26&lt;&gt;"")*ISNUMBER(SEARCH(LISTS!$H$2:$H$26,$G3378)))+((LISTS!$I$2:$I$26&lt;&gt;"")*ISNUMBER(SEARCH(LISTS!$I$2:$I$26,$E3378)))),LISTS!$K$2:$K$26),"OTRO"))</f>
        <v/>
      </c>
      <c r="K3378" s="11">
        <f>IF($I3378&lt;&gt;"SI",0,IFERROR($F3378,0))</f>
        <v/>
      </c>
      <c r="L3378" s="9">
        <f>IF(COUNTA($A3378:$H3378)=0,"",IF($J3378="OTRO",IFERROR(LOOKUP(2,1/(((LISTS!$H$2:$H$26&lt;&gt;"")*ISNUMBER(SEARCH(LISTS!$H$2:$H$26,$G3378)))+((LISTS!$I$2:$I$26&lt;&gt;"")*ISNUMBER(SEARCH(LISTS!$I$2:$I$26,$E3378)))),LISTS!$L$2:$L$26),"Concepto DIAN no mapeado a casilla automatica"),IF(LEFT($J3378,4)="TOPE","Control automatico DIAN: "&amp;$J3378,"Casilla automatica: "&amp;$J3378)))</f>
        <v/>
      </c>
    </row>
    <row r="3379">
      <c r="A3379" s="9" t="n"/>
      <c r="B3379" s="9" t="n"/>
      <c r="C3379" s="9" t="n"/>
      <c r="D3379" s="9" t="n"/>
      <c r="E3379" s="9" t="n"/>
      <c r="F3379" s="11" t="n"/>
      <c r="G3379" s="9" t="n"/>
      <c r="H3379" s="9" t="n"/>
      <c r="I3379" s="9">
        <f>IF(COUNTA($A3379:$H3379)=0,"",IF($J3379="OTRO","NO","SI"))</f>
        <v/>
      </c>
      <c r="J3379" s="9">
        <f>IF(COUNTA($A3379:$H3379)=0,"",IFERROR(LOOKUP(2,1/(((LISTS!$H$2:$H$26&lt;&gt;"")*ISNUMBER(SEARCH(LISTS!$H$2:$H$26,$G3379)))+((LISTS!$I$2:$I$26&lt;&gt;"")*ISNUMBER(SEARCH(LISTS!$I$2:$I$26,$E3379)))),LISTS!$K$2:$K$26),"OTRO"))</f>
        <v/>
      </c>
      <c r="K3379" s="11">
        <f>IF($I3379&lt;&gt;"SI",0,IFERROR($F3379,0))</f>
        <v/>
      </c>
      <c r="L3379" s="9">
        <f>IF(COUNTA($A3379:$H3379)=0,"",IF($J3379="OTRO",IFERROR(LOOKUP(2,1/(((LISTS!$H$2:$H$26&lt;&gt;"")*ISNUMBER(SEARCH(LISTS!$H$2:$H$26,$G3379)))+((LISTS!$I$2:$I$26&lt;&gt;"")*ISNUMBER(SEARCH(LISTS!$I$2:$I$26,$E3379)))),LISTS!$L$2:$L$26),"Concepto DIAN no mapeado a casilla automatica"),IF(LEFT($J3379,4)="TOPE","Control automatico DIAN: "&amp;$J3379,"Casilla automatica: "&amp;$J3379)))</f>
        <v/>
      </c>
    </row>
    <row r="3380">
      <c r="A3380" s="9" t="n"/>
      <c r="B3380" s="9" t="n"/>
      <c r="C3380" s="9" t="n"/>
      <c r="D3380" s="9" t="n"/>
      <c r="E3380" s="9" t="n"/>
      <c r="F3380" s="11" t="n"/>
      <c r="G3380" s="9" t="n"/>
      <c r="H3380" s="9" t="n"/>
      <c r="I3380" s="9">
        <f>IF(COUNTA($A3380:$H3380)=0,"",IF($J3380="OTRO","NO","SI"))</f>
        <v/>
      </c>
      <c r="J3380" s="9">
        <f>IF(COUNTA($A3380:$H3380)=0,"",IFERROR(LOOKUP(2,1/(((LISTS!$H$2:$H$26&lt;&gt;"")*ISNUMBER(SEARCH(LISTS!$H$2:$H$26,$G3380)))+((LISTS!$I$2:$I$26&lt;&gt;"")*ISNUMBER(SEARCH(LISTS!$I$2:$I$26,$E3380)))),LISTS!$K$2:$K$26),"OTRO"))</f>
        <v/>
      </c>
      <c r="K3380" s="11">
        <f>IF($I3380&lt;&gt;"SI",0,IFERROR($F3380,0))</f>
        <v/>
      </c>
      <c r="L3380" s="9">
        <f>IF(COUNTA($A3380:$H3380)=0,"",IF($J3380="OTRO",IFERROR(LOOKUP(2,1/(((LISTS!$H$2:$H$26&lt;&gt;"")*ISNUMBER(SEARCH(LISTS!$H$2:$H$26,$G3380)))+((LISTS!$I$2:$I$26&lt;&gt;"")*ISNUMBER(SEARCH(LISTS!$I$2:$I$26,$E3380)))),LISTS!$L$2:$L$26),"Concepto DIAN no mapeado a casilla automatica"),IF(LEFT($J3380,4)="TOPE","Control automatico DIAN: "&amp;$J3380,"Casilla automatica: "&amp;$J3380)))</f>
        <v/>
      </c>
    </row>
    <row r="3381">
      <c r="A3381" s="9" t="n"/>
      <c r="B3381" s="9" t="n"/>
      <c r="C3381" s="9" t="n"/>
      <c r="D3381" s="9" t="n"/>
      <c r="E3381" s="9" t="n"/>
      <c r="F3381" s="11" t="n"/>
      <c r="G3381" s="9" t="n"/>
      <c r="H3381" s="9" t="n"/>
      <c r="I3381" s="9">
        <f>IF(COUNTA($A3381:$H3381)=0,"",IF($J3381="OTRO","NO","SI"))</f>
        <v/>
      </c>
      <c r="J3381" s="9">
        <f>IF(COUNTA($A3381:$H3381)=0,"",IFERROR(LOOKUP(2,1/(((LISTS!$H$2:$H$26&lt;&gt;"")*ISNUMBER(SEARCH(LISTS!$H$2:$H$26,$G3381)))+((LISTS!$I$2:$I$26&lt;&gt;"")*ISNUMBER(SEARCH(LISTS!$I$2:$I$26,$E3381)))),LISTS!$K$2:$K$26),"OTRO"))</f>
        <v/>
      </c>
      <c r="K3381" s="11">
        <f>IF($I3381&lt;&gt;"SI",0,IFERROR($F3381,0))</f>
        <v/>
      </c>
      <c r="L3381" s="9">
        <f>IF(COUNTA($A3381:$H3381)=0,"",IF($J3381="OTRO",IFERROR(LOOKUP(2,1/(((LISTS!$H$2:$H$26&lt;&gt;"")*ISNUMBER(SEARCH(LISTS!$H$2:$H$26,$G3381)))+((LISTS!$I$2:$I$26&lt;&gt;"")*ISNUMBER(SEARCH(LISTS!$I$2:$I$26,$E3381)))),LISTS!$L$2:$L$26),"Concepto DIAN no mapeado a casilla automatica"),IF(LEFT($J3381,4)="TOPE","Control automatico DIAN: "&amp;$J3381,"Casilla automatica: "&amp;$J3381)))</f>
        <v/>
      </c>
    </row>
    <row r="3382">
      <c r="A3382" s="9" t="n"/>
      <c r="B3382" s="9" t="n"/>
      <c r="C3382" s="9" t="n"/>
      <c r="D3382" s="9" t="n"/>
      <c r="E3382" s="9" t="n"/>
      <c r="F3382" s="11" t="n"/>
      <c r="G3382" s="9" t="n"/>
      <c r="H3382" s="9" t="n"/>
      <c r="I3382" s="9">
        <f>IF(COUNTA($A3382:$H3382)=0,"",IF($J3382="OTRO","NO","SI"))</f>
        <v/>
      </c>
      <c r="J3382" s="9">
        <f>IF(COUNTA($A3382:$H3382)=0,"",IFERROR(LOOKUP(2,1/(((LISTS!$H$2:$H$26&lt;&gt;"")*ISNUMBER(SEARCH(LISTS!$H$2:$H$26,$G3382)))+((LISTS!$I$2:$I$26&lt;&gt;"")*ISNUMBER(SEARCH(LISTS!$I$2:$I$26,$E3382)))),LISTS!$K$2:$K$26),"OTRO"))</f>
        <v/>
      </c>
      <c r="K3382" s="11">
        <f>IF($I3382&lt;&gt;"SI",0,IFERROR($F3382,0))</f>
        <v/>
      </c>
      <c r="L3382" s="9">
        <f>IF(COUNTA($A3382:$H3382)=0,"",IF($J3382="OTRO",IFERROR(LOOKUP(2,1/(((LISTS!$H$2:$H$26&lt;&gt;"")*ISNUMBER(SEARCH(LISTS!$H$2:$H$26,$G3382)))+((LISTS!$I$2:$I$26&lt;&gt;"")*ISNUMBER(SEARCH(LISTS!$I$2:$I$26,$E3382)))),LISTS!$L$2:$L$26),"Concepto DIAN no mapeado a casilla automatica"),IF(LEFT($J3382,4)="TOPE","Control automatico DIAN: "&amp;$J3382,"Casilla automatica: "&amp;$J3382)))</f>
        <v/>
      </c>
    </row>
    <row r="3383">
      <c r="A3383" s="9" t="n"/>
      <c r="B3383" s="9" t="n"/>
      <c r="C3383" s="9" t="n"/>
      <c r="D3383" s="9" t="n"/>
      <c r="E3383" s="9" t="n"/>
      <c r="F3383" s="11" t="n"/>
      <c r="G3383" s="9" t="n"/>
      <c r="H3383" s="9" t="n"/>
      <c r="I3383" s="9">
        <f>IF(COUNTA($A3383:$H3383)=0,"",IF($J3383="OTRO","NO","SI"))</f>
        <v/>
      </c>
      <c r="J3383" s="9">
        <f>IF(COUNTA($A3383:$H3383)=0,"",IFERROR(LOOKUP(2,1/(((LISTS!$H$2:$H$26&lt;&gt;"")*ISNUMBER(SEARCH(LISTS!$H$2:$H$26,$G3383)))+((LISTS!$I$2:$I$26&lt;&gt;"")*ISNUMBER(SEARCH(LISTS!$I$2:$I$26,$E3383)))),LISTS!$K$2:$K$26),"OTRO"))</f>
        <v/>
      </c>
      <c r="K3383" s="11">
        <f>IF($I3383&lt;&gt;"SI",0,IFERROR($F3383,0))</f>
        <v/>
      </c>
      <c r="L3383" s="9">
        <f>IF(COUNTA($A3383:$H3383)=0,"",IF($J3383="OTRO",IFERROR(LOOKUP(2,1/(((LISTS!$H$2:$H$26&lt;&gt;"")*ISNUMBER(SEARCH(LISTS!$H$2:$H$26,$G3383)))+((LISTS!$I$2:$I$26&lt;&gt;"")*ISNUMBER(SEARCH(LISTS!$I$2:$I$26,$E3383)))),LISTS!$L$2:$L$26),"Concepto DIAN no mapeado a casilla automatica"),IF(LEFT($J3383,4)="TOPE","Control automatico DIAN: "&amp;$J3383,"Casilla automatica: "&amp;$J3383)))</f>
        <v/>
      </c>
    </row>
    <row r="3384">
      <c r="A3384" s="9" t="n"/>
      <c r="B3384" s="9" t="n"/>
      <c r="C3384" s="9" t="n"/>
      <c r="D3384" s="9" t="n"/>
      <c r="E3384" s="9" t="n"/>
      <c r="F3384" s="11" t="n"/>
      <c r="G3384" s="9" t="n"/>
      <c r="H3384" s="9" t="n"/>
      <c r="I3384" s="9">
        <f>IF(COUNTA($A3384:$H3384)=0,"",IF($J3384="OTRO","NO","SI"))</f>
        <v/>
      </c>
      <c r="J3384" s="9">
        <f>IF(COUNTA($A3384:$H3384)=0,"",IFERROR(LOOKUP(2,1/(((LISTS!$H$2:$H$26&lt;&gt;"")*ISNUMBER(SEARCH(LISTS!$H$2:$H$26,$G3384)))+((LISTS!$I$2:$I$26&lt;&gt;"")*ISNUMBER(SEARCH(LISTS!$I$2:$I$26,$E3384)))),LISTS!$K$2:$K$26),"OTRO"))</f>
        <v/>
      </c>
      <c r="K3384" s="11">
        <f>IF($I3384&lt;&gt;"SI",0,IFERROR($F3384,0))</f>
        <v/>
      </c>
      <c r="L3384" s="9">
        <f>IF(COUNTA($A3384:$H3384)=0,"",IF($J3384="OTRO",IFERROR(LOOKUP(2,1/(((LISTS!$H$2:$H$26&lt;&gt;"")*ISNUMBER(SEARCH(LISTS!$H$2:$H$26,$G3384)))+((LISTS!$I$2:$I$26&lt;&gt;"")*ISNUMBER(SEARCH(LISTS!$I$2:$I$26,$E3384)))),LISTS!$L$2:$L$26),"Concepto DIAN no mapeado a casilla automatica"),IF(LEFT($J3384,4)="TOPE","Control automatico DIAN: "&amp;$J3384,"Casilla automatica: "&amp;$J3384)))</f>
        <v/>
      </c>
    </row>
    <row r="3385">
      <c r="A3385" s="9" t="n"/>
      <c r="B3385" s="9" t="n"/>
      <c r="C3385" s="9" t="n"/>
      <c r="D3385" s="9" t="n"/>
      <c r="E3385" s="9" t="n"/>
      <c r="F3385" s="11" t="n"/>
      <c r="G3385" s="9" t="n"/>
      <c r="H3385" s="9" t="n"/>
      <c r="I3385" s="9">
        <f>IF(COUNTA($A3385:$H3385)=0,"",IF($J3385="OTRO","NO","SI"))</f>
        <v/>
      </c>
      <c r="J3385" s="9">
        <f>IF(COUNTA($A3385:$H3385)=0,"",IFERROR(LOOKUP(2,1/(((LISTS!$H$2:$H$26&lt;&gt;"")*ISNUMBER(SEARCH(LISTS!$H$2:$H$26,$G3385)))+((LISTS!$I$2:$I$26&lt;&gt;"")*ISNUMBER(SEARCH(LISTS!$I$2:$I$26,$E3385)))),LISTS!$K$2:$K$26),"OTRO"))</f>
        <v/>
      </c>
      <c r="K3385" s="11">
        <f>IF($I3385&lt;&gt;"SI",0,IFERROR($F3385,0))</f>
        <v/>
      </c>
      <c r="L3385" s="9">
        <f>IF(COUNTA($A3385:$H3385)=0,"",IF($J3385="OTRO",IFERROR(LOOKUP(2,1/(((LISTS!$H$2:$H$26&lt;&gt;"")*ISNUMBER(SEARCH(LISTS!$H$2:$H$26,$G3385)))+((LISTS!$I$2:$I$26&lt;&gt;"")*ISNUMBER(SEARCH(LISTS!$I$2:$I$26,$E3385)))),LISTS!$L$2:$L$26),"Concepto DIAN no mapeado a casilla automatica"),IF(LEFT($J3385,4)="TOPE","Control automatico DIAN: "&amp;$J3385,"Casilla automatica: "&amp;$J3385)))</f>
        <v/>
      </c>
    </row>
    <row r="3386">
      <c r="A3386" s="9" t="n"/>
      <c r="B3386" s="9" t="n"/>
      <c r="C3386" s="9" t="n"/>
      <c r="D3386" s="9" t="n"/>
      <c r="E3386" s="9" t="n"/>
      <c r="F3386" s="11" t="n"/>
      <c r="G3386" s="9" t="n"/>
      <c r="H3386" s="9" t="n"/>
      <c r="I3386" s="9">
        <f>IF(COUNTA($A3386:$H3386)=0,"",IF($J3386="OTRO","NO","SI"))</f>
        <v/>
      </c>
      <c r="J3386" s="9">
        <f>IF(COUNTA($A3386:$H3386)=0,"",IFERROR(LOOKUP(2,1/(((LISTS!$H$2:$H$26&lt;&gt;"")*ISNUMBER(SEARCH(LISTS!$H$2:$H$26,$G3386)))+((LISTS!$I$2:$I$26&lt;&gt;"")*ISNUMBER(SEARCH(LISTS!$I$2:$I$26,$E3386)))),LISTS!$K$2:$K$26),"OTRO"))</f>
        <v/>
      </c>
      <c r="K3386" s="11">
        <f>IF($I3386&lt;&gt;"SI",0,IFERROR($F3386,0))</f>
        <v/>
      </c>
      <c r="L3386" s="9">
        <f>IF(COUNTA($A3386:$H3386)=0,"",IF($J3386="OTRO",IFERROR(LOOKUP(2,1/(((LISTS!$H$2:$H$26&lt;&gt;"")*ISNUMBER(SEARCH(LISTS!$H$2:$H$26,$G3386)))+((LISTS!$I$2:$I$26&lt;&gt;"")*ISNUMBER(SEARCH(LISTS!$I$2:$I$26,$E3386)))),LISTS!$L$2:$L$26),"Concepto DIAN no mapeado a casilla automatica"),IF(LEFT($J3386,4)="TOPE","Control automatico DIAN: "&amp;$J3386,"Casilla automatica: "&amp;$J3386)))</f>
        <v/>
      </c>
    </row>
    <row r="3387">
      <c r="A3387" s="9" t="n"/>
      <c r="B3387" s="9" t="n"/>
      <c r="C3387" s="9" t="n"/>
      <c r="D3387" s="9" t="n"/>
      <c r="E3387" s="9" t="n"/>
      <c r="F3387" s="11" t="n"/>
      <c r="G3387" s="9" t="n"/>
      <c r="H3387" s="9" t="n"/>
      <c r="I3387" s="9">
        <f>IF(COUNTA($A3387:$H3387)=0,"",IF($J3387="OTRO","NO","SI"))</f>
        <v/>
      </c>
      <c r="J3387" s="9">
        <f>IF(COUNTA($A3387:$H3387)=0,"",IFERROR(LOOKUP(2,1/(((LISTS!$H$2:$H$26&lt;&gt;"")*ISNUMBER(SEARCH(LISTS!$H$2:$H$26,$G3387)))+((LISTS!$I$2:$I$26&lt;&gt;"")*ISNUMBER(SEARCH(LISTS!$I$2:$I$26,$E3387)))),LISTS!$K$2:$K$26),"OTRO"))</f>
        <v/>
      </c>
      <c r="K3387" s="11">
        <f>IF($I3387&lt;&gt;"SI",0,IFERROR($F3387,0))</f>
        <v/>
      </c>
      <c r="L3387" s="9">
        <f>IF(COUNTA($A3387:$H3387)=0,"",IF($J3387="OTRO",IFERROR(LOOKUP(2,1/(((LISTS!$H$2:$H$26&lt;&gt;"")*ISNUMBER(SEARCH(LISTS!$H$2:$H$26,$G3387)))+((LISTS!$I$2:$I$26&lt;&gt;"")*ISNUMBER(SEARCH(LISTS!$I$2:$I$26,$E3387)))),LISTS!$L$2:$L$26),"Concepto DIAN no mapeado a casilla automatica"),IF(LEFT($J3387,4)="TOPE","Control automatico DIAN: "&amp;$J3387,"Casilla automatica: "&amp;$J3387)))</f>
        <v/>
      </c>
    </row>
    <row r="3388">
      <c r="A3388" s="9" t="n"/>
      <c r="B3388" s="9" t="n"/>
      <c r="C3388" s="9" t="n"/>
      <c r="D3388" s="9" t="n"/>
      <c r="E3388" s="9" t="n"/>
      <c r="F3388" s="11" t="n"/>
      <c r="G3388" s="9" t="n"/>
      <c r="H3388" s="9" t="n"/>
      <c r="I3388" s="9">
        <f>IF(COUNTA($A3388:$H3388)=0,"",IF($J3388="OTRO","NO","SI"))</f>
        <v/>
      </c>
      <c r="J3388" s="9">
        <f>IF(COUNTA($A3388:$H3388)=0,"",IFERROR(LOOKUP(2,1/(((LISTS!$H$2:$H$26&lt;&gt;"")*ISNUMBER(SEARCH(LISTS!$H$2:$H$26,$G3388)))+((LISTS!$I$2:$I$26&lt;&gt;"")*ISNUMBER(SEARCH(LISTS!$I$2:$I$26,$E3388)))),LISTS!$K$2:$K$26),"OTRO"))</f>
        <v/>
      </c>
      <c r="K3388" s="11">
        <f>IF($I3388&lt;&gt;"SI",0,IFERROR($F3388,0))</f>
        <v/>
      </c>
      <c r="L3388" s="9">
        <f>IF(COUNTA($A3388:$H3388)=0,"",IF($J3388="OTRO",IFERROR(LOOKUP(2,1/(((LISTS!$H$2:$H$26&lt;&gt;"")*ISNUMBER(SEARCH(LISTS!$H$2:$H$26,$G3388)))+((LISTS!$I$2:$I$26&lt;&gt;"")*ISNUMBER(SEARCH(LISTS!$I$2:$I$26,$E3388)))),LISTS!$L$2:$L$26),"Concepto DIAN no mapeado a casilla automatica"),IF(LEFT($J3388,4)="TOPE","Control automatico DIAN: "&amp;$J3388,"Casilla automatica: "&amp;$J3388)))</f>
        <v/>
      </c>
    </row>
    <row r="3389">
      <c r="A3389" s="9" t="n"/>
      <c r="B3389" s="9" t="n"/>
      <c r="C3389" s="9" t="n"/>
      <c r="D3389" s="9" t="n"/>
      <c r="E3389" s="9" t="n"/>
      <c r="F3389" s="11" t="n"/>
      <c r="G3389" s="9" t="n"/>
      <c r="H3389" s="9" t="n"/>
      <c r="I3389" s="9">
        <f>IF(COUNTA($A3389:$H3389)=0,"",IF($J3389="OTRO","NO","SI"))</f>
        <v/>
      </c>
      <c r="J3389" s="9">
        <f>IF(COUNTA($A3389:$H3389)=0,"",IFERROR(LOOKUP(2,1/(((LISTS!$H$2:$H$26&lt;&gt;"")*ISNUMBER(SEARCH(LISTS!$H$2:$H$26,$G3389)))+((LISTS!$I$2:$I$26&lt;&gt;"")*ISNUMBER(SEARCH(LISTS!$I$2:$I$26,$E3389)))),LISTS!$K$2:$K$26),"OTRO"))</f>
        <v/>
      </c>
      <c r="K3389" s="11">
        <f>IF($I3389&lt;&gt;"SI",0,IFERROR($F3389,0))</f>
        <v/>
      </c>
      <c r="L3389" s="9">
        <f>IF(COUNTA($A3389:$H3389)=0,"",IF($J3389="OTRO",IFERROR(LOOKUP(2,1/(((LISTS!$H$2:$H$26&lt;&gt;"")*ISNUMBER(SEARCH(LISTS!$H$2:$H$26,$G3389)))+((LISTS!$I$2:$I$26&lt;&gt;"")*ISNUMBER(SEARCH(LISTS!$I$2:$I$26,$E3389)))),LISTS!$L$2:$L$26),"Concepto DIAN no mapeado a casilla automatica"),IF(LEFT($J3389,4)="TOPE","Control automatico DIAN: "&amp;$J3389,"Casilla automatica: "&amp;$J3389)))</f>
        <v/>
      </c>
    </row>
    <row r="3390">
      <c r="A3390" s="9" t="n"/>
      <c r="B3390" s="9" t="n"/>
      <c r="C3390" s="9" t="n"/>
      <c r="D3390" s="9" t="n"/>
      <c r="E3390" s="9" t="n"/>
      <c r="F3390" s="11" t="n"/>
      <c r="G3390" s="9" t="n"/>
      <c r="H3390" s="9" t="n"/>
      <c r="I3390" s="9">
        <f>IF(COUNTA($A3390:$H3390)=0,"",IF($J3390="OTRO","NO","SI"))</f>
        <v/>
      </c>
      <c r="J3390" s="9">
        <f>IF(COUNTA($A3390:$H3390)=0,"",IFERROR(LOOKUP(2,1/(((LISTS!$H$2:$H$26&lt;&gt;"")*ISNUMBER(SEARCH(LISTS!$H$2:$H$26,$G3390)))+((LISTS!$I$2:$I$26&lt;&gt;"")*ISNUMBER(SEARCH(LISTS!$I$2:$I$26,$E3390)))),LISTS!$K$2:$K$26),"OTRO"))</f>
        <v/>
      </c>
      <c r="K3390" s="11">
        <f>IF($I3390&lt;&gt;"SI",0,IFERROR($F3390,0))</f>
        <v/>
      </c>
      <c r="L3390" s="9">
        <f>IF(COUNTA($A3390:$H3390)=0,"",IF($J3390="OTRO",IFERROR(LOOKUP(2,1/(((LISTS!$H$2:$H$26&lt;&gt;"")*ISNUMBER(SEARCH(LISTS!$H$2:$H$26,$G3390)))+((LISTS!$I$2:$I$26&lt;&gt;"")*ISNUMBER(SEARCH(LISTS!$I$2:$I$26,$E3390)))),LISTS!$L$2:$L$26),"Concepto DIAN no mapeado a casilla automatica"),IF(LEFT($J3390,4)="TOPE","Control automatico DIAN: "&amp;$J3390,"Casilla automatica: "&amp;$J3390)))</f>
        <v/>
      </c>
    </row>
    <row r="3391">
      <c r="A3391" s="9" t="n"/>
      <c r="B3391" s="9" t="n"/>
      <c r="C3391" s="9" t="n"/>
      <c r="D3391" s="9" t="n"/>
      <c r="E3391" s="9" t="n"/>
      <c r="F3391" s="11" t="n"/>
      <c r="G3391" s="9" t="n"/>
      <c r="H3391" s="9" t="n"/>
      <c r="I3391" s="9">
        <f>IF(COUNTA($A3391:$H3391)=0,"",IF($J3391="OTRO","NO","SI"))</f>
        <v/>
      </c>
      <c r="J3391" s="9">
        <f>IF(COUNTA($A3391:$H3391)=0,"",IFERROR(LOOKUP(2,1/(((LISTS!$H$2:$H$26&lt;&gt;"")*ISNUMBER(SEARCH(LISTS!$H$2:$H$26,$G3391)))+((LISTS!$I$2:$I$26&lt;&gt;"")*ISNUMBER(SEARCH(LISTS!$I$2:$I$26,$E3391)))),LISTS!$K$2:$K$26),"OTRO"))</f>
        <v/>
      </c>
      <c r="K3391" s="11">
        <f>IF($I3391&lt;&gt;"SI",0,IFERROR($F3391,0))</f>
        <v/>
      </c>
      <c r="L3391" s="9">
        <f>IF(COUNTA($A3391:$H3391)=0,"",IF($J3391="OTRO",IFERROR(LOOKUP(2,1/(((LISTS!$H$2:$H$26&lt;&gt;"")*ISNUMBER(SEARCH(LISTS!$H$2:$H$26,$G3391)))+((LISTS!$I$2:$I$26&lt;&gt;"")*ISNUMBER(SEARCH(LISTS!$I$2:$I$26,$E3391)))),LISTS!$L$2:$L$26),"Concepto DIAN no mapeado a casilla automatica"),IF(LEFT($J3391,4)="TOPE","Control automatico DIAN: "&amp;$J3391,"Casilla automatica: "&amp;$J3391)))</f>
        <v/>
      </c>
    </row>
    <row r="3392">
      <c r="A3392" s="9" t="n"/>
      <c r="B3392" s="9" t="n"/>
      <c r="C3392" s="9" t="n"/>
      <c r="D3392" s="9" t="n"/>
      <c r="E3392" s="9" t="n"/>
      <c r="F3392" s="11" t="n"/>
      <c r="G3392" s="9" t="n"/>
      <c r="H3392" s="9" t="n"/>
      <c r="I3392" s="9">
        <f>IF(COUNTA($A3392:$H3392)=0,"",IF($J3392="OTRO","NO","SI"))</f>
        <v/>
      </c>
      <c r="J3392" s="9">
        <f>IF(COUNTA($A3392:$H3392)=0,"",IFERROR(LOOKUP(2,1/(((LISTS!$H$2:$H$26&lt;&gt;"")*ISNUMBER(SEARCH(LISTS!$H$2:$H$26,$G3392)))+((LISTS!$I$2:$I$26&lt;&gt;"")*ISNUMBER(SEARCH(LISTS!$I$2:$I$26,$E3392)))),LISTS!$K$2:$K$26),"OTRO"))</f>
        <v/>
      </c>
      <c r="K3392" s="11">
        <f>IF($I3392&lt;&gt;"SI",0,IFERROR($F3392,0))</f>
        <v/>
      </c>
      <c r="L3392" s="9">
        <f>IF(COUNTA($A3392:$H3392)=0,"",IF($J3392="OTRO",IFERROR(LOOKUP(2,1/(((LISTS!$H$2:$H$26&lt;&gt;"")*ISNUMBER(SEARCH(LISTS!$H$2:$H$26,$G3392)))+((LISTS!$I$2:$I$26&lt;&gt;"")*ISNUMBER(SEARCH(LISTS!$I$2:$I$26,$E3392)))),LISTS!$L$2:$L$26),"Concepto DIAN no mapeado a casilla automatica"),IF(LEFT($J3392,4)="TOPE","Control automatico DIAN: "&amp;$J3392,"Casilla automatica: "&amp;$J3392)))</f>
        <v/>
      </c>
    </row>
    <row r="3393">
      <c r="A3393" s="9" t="n"/>
      <c r="B3393" s="9" t="n"/>
      <c r="C3393" s="9" t="n"/>
      <c r="D3393" s="9" t="n"/>
      <c r="E3393" s="9" t="n"/>
      <c r="F3393" s="11" t="n"/>
      <c r="G3393" s="9" t="n"/>
      <c r="H3393" s="9" t="n"/>
      <c r="I3393" s="9">
        <f>IF(COUNTA($A3393:$H3393)=0,"",IF($J3393="OTRO","NO","SI"))</f>
        <v/>
      </c>
      <c r="J3393" s="9">
        <f>IF(COUNTA($A3393:$H3393)=0,"",IFERROR(LOOKUP(2,1/(((LISTS!$H$2:$H$26&lt;&gt;"")*ISNUMBER(SEARCH(LISTS!$H$2:$H$26,$G3393)))+((LISTS!$I$2:$I$26&lt;&gt;"")*ISNUMBER(SEARCH(LISTS!$I$2:$I$26,$E3393)))),LISTS!$K$2:$K$26),"OTRO"))</f>
        <v/>
      </c>
      <c r="K3393" s="11">
        <f>IF($I3393&lt;&gt;"SI",0,IFERROR($F3393,0))</f>
        <v/>
      </c>
      <c r="L3393" s="9">
        <f>IF(COUNTA($A3393:$H3393)=0,"",IF($J3393="OTRO",IFERROR(LOOKUP(2,1/(((LISTS!$H$2:$H$26&lt;&gt;"")*ISNUMBER(SEARCH(LISTS!$H$2:$H$26,$G3393)))+((LISTS!$I$2:$I$26&lt;&gt;"")*ISNUMBER(SEARCH(LISTS!$I$2:$I$26,$E3393)))),LISTS!$L$2:$L$26),"Concepto DIAN no mapeado a casilla automatica"),IF(LEFT($J3393,4)="TOPE","Control automatico DIAN: "&amp;$J3393,"Casilla automatica: "&amp;$J3393)))</f>
        <v/>
      </c>
    </row>
    <row r="3394">
      <c r="A3394" s="9" t="n"/>
      <c r="B3394" s="9" t="n"/>
      <c r="C3394" s="9" t="n"/>
      <c r="D3394" s="9" t="n"/>
      <c r="E3394" s="9" t="n"/>
      <c r="F3394" s="11" t="n"/>
      <c r="G3394" s="9" t="n"/>
      <c r="H3394" s="9" t="n"/>
      <c r="I3394" s="9">
        <f>IF(COUNTA($A3394:$H3394)=0,"",IF($J3394="OTRO","NO","SI"))</f>
        <v/>
      </c>
      <c r="J3394" s="9">
        <f>IF(COUNTA($A3394:$H3394)=0,"",IFERROR(LOOKUP(2,1/(((LISTS!$H$2:$H$26&lt;&gt;"")*ISNUMBER(SEARCH(LISTS!$H$2:$H$26,$G3394)))+((LISTS!$I$2:$I$26&lt;&gt;"")*ISNUMBER(SEARCH(LISTS!$I$2:$I$26,$E3394)))),LISTS!$K$2:$K$26),"OTRO"))</f>
        <v/>
      </c>
      <c r="K3394" s="11">
        <f>IF($I3394&lt;&gt;"SI",0,IFERROR($F3394,0))</f>
        <v/>
      </c>
      <c r="L3394" s="9">
        <f>IF(COUNTA($A3394:$H3394)=0,"",IF($J3394="OTRO",IFERROR(LOOKUP(2,1/(((LISTS!$H$2:$H$26&lt;&gt;"")*ISNUMBER(SEARCH(LISTS!$H$2:$H$26,$G3394)))+((LISTS!$I$2:$I$26&lt;&gt;"")*ISNUMBER(SEARCH(LISTS!$I$2:$I$26,$E3394)))),LISTS!$L$2:$L$26),"Concepto DIAN no mapeado a casilla automatica"),IF(LEFT($J3394,4)="TOPE","Control automatico DIAN: "&amp;$J3394,"Casilla automatica: "&amp;$J3394)))</f>
        <v/>
      </c>
    </row>
    <row r="3395">
      <c r="A3395" s="9" t="n"/>
      <c r="B3395" s="9" t="n"/>
      <c r="C3395" s="9" t="n"/>
      <c r="D3395" s="9" t="n"/>
      <c r="E3395" s="9" t="n"/>
      <c r="F3395" s="11" t="n"/>
      <c r="G3395" s="9" t="n"/>
      <c r="H3395" s="9" t="n"/>
      <c r="I3395" s="9">
        <f>IF(COUNTA($A3395:$H3395)=0,"",IF($J3395="OTRO","NO","SI"))</f>
        <v/>
      </c>
      <c r="J3395" s="9">
        <f>IF(COUNTA($A3395:$H3395)=0,"",IFERROR(LOOKUP(2,1/(((LISTS!$H$2:$H$26&lt;&gt;"")*ISNUMBER(SEARCH(LISTS!$H$2:$H$26,$G3395)))+((LISTS!$I$2:$I$26&lt;&gt;"")*ISNUMBER(SEARCH(LISTS!$I$2:$I$26,$E3395)))),LISTS!$K$2:$K$26),"OTRO"))</f>
        <v/>
      </c>
      <c r="K3395" s="11">
        <f>IF($I3395&lt;&gt;"SI",0,IFERROR($F3395,0))</f>
        <v/>
      </c>
      <c r="L3395" s="9">
        <f>IF(COUNTA($A3395:$H3395)=0,"",IF($J3395="OTRO",IFERROR(LOOKUP(2,1/(((LISTS!$H$2:$H$26&lt;&gt;"")*ISNUMBER(SEARCH(LISTS!$H$2:$H$26,$G3395)))+((LISTS!$I$2:$I$26&lt;&gt;"")*ISNUMBER(SEARCH(LISTS!$I$2:$I$26,$E3395)))),LISTS!$L$2:$L$26),"Concepto DIAN no mapeado a casilla automatica"),IF(LEFT($J3395,4)="TOPE","Control automatico DIAN: "&amp;$J3395,"Casilla automatica: "&amp;$J3395)))</f>
        <v/>
      </c>
    </row>
    <row r="3396">
      <c r="A3396" s="9" t="n"/>
      <c r="B3396" s="9" t="n"/>
      <c r="C3396" s="9" t="n"/>
      <c r="D3396" s="9" t="n"/>
      <c r="E3396" s="9" t="n"/>
      <c r="F3396" s="11" t="n"/>
      <c r="G3396" s="9" t="n"/>
      <c r="H3396" s="9" t="n"/>
      <c r="I3396" s="9">
        <f>IF(COUNTA($A3396:$H3396)=0,"",IF($J3396="OTRO","NO","SI"))</f>
        <v/>
      </c>
      <c r="J3396" s="9">
        <f>IF(COUNTA($A3396:$H3396)=0,"",IFERROR(LOOKUP(2,1/(((LISTS!$H$2:$H$26&lt;&gt;"")*ISNUMBER(SEARCH(LISTS!$H$2:$H$26,$G3396)))+((LISTS!$I$2:$I$26&lt;&gt;"")*ISNUMBER(SEARCH(LISTS!$I$2:$I$26,$E3396)))),LISTS!$K$2:$K$26),"OTRO"))</f>
        <v/>
      </c>
      <c r="K3396" s="11">
        <f>IF($I3396&lt;&gt;"SI",0,IFERROR($F3396,0))</f>
        <v/>
      </c>
      <c r="L3396" s="9">
        <f>IF(COUNTA($A3396:$H3396)=0,"",IF($J3396="OTRO",IFERROR(LOOKUP(2,1/(((LISTS!$H$2:$H$26&lt;&gt;"")*ISNUMBER(SEARCH(LISTS!$H$2:$H$26,$G3396)))+((LISTS!$I$2:$I$26&lt;&gt;"")*ISNUMBER(SEARCH(LISTS!$I$2:$I$26,$E3396)))),LISTS!$L$2:$L$26),"Concepto DIAN no mapeado a casilla automatica"),IF(LEFT($J3396,4)="TOPE","Control automatico DIAN: "&amp;$J3396,"Casilla automatica: "&amp;$J3396)))</f>
        <v/>
      </c>
    </row>
    <row r="3397">
      <c r="A3397" s="9" t="n"/>
      <c r="B3397" s="9" t="n"/>
      <c r="C3397" s="9" t="n"/>
      <c r="D3397" s="9" t="n"/>
      <c r="E3397" s="9" t="n"/>
      <c r="F3397" s="11" t="n"/>
      <c r="G3397" s="9" t="n"/>
      <c r="H3397" s="9" t="n"/>
      <c r="I3397" s="9">
        <f>IF(COUNTA($A3397:$H3397)=0,"",IF($J3397="OTRO","NO","SI"))</f>
        <v/>
      </c>
      <c r="J3397" s="9">
        <f>IF(COUNTA($A3397:$H3397)=0,"",IFERROR(LOOKUP(2,1/(((LISTS!$H$2:$H$26&lt;&gt;"")*ISNUMBER(SEARCH(LISTS!$H$2:$H$26,$G3397)))+((LISTS!$I$2:$I$26&lt;&gt;"")*ISNUMBER(SEARCH(LISTS!$I$2:$I$26,$E3397)))),LISTS!$K$2:$K$26),"OTRO"))</f>
        <v/>
      </c>
      <c r="K3397" s="11">
        <f>IF($I3397&lt;&gt;"SI",0,IFERROR($F3397,0))</f>
        <v/>
      </c>
      <c r="L3397" s="9">
        <f>IF(COUNTA($A3397:$H3397)=0,"",IF($J3397="OTRO",IFERROR(LOOKUP(2,1/(((LISTS!$H$2:$H$26&lt;&gt;"")*ISNUMBER(SEARCH(LISTS!$H$2:$H$26,$G3397)))+((LISTS!$I$2:$I$26&lt;&gt;"")*ISNUMBER(SEARCH(LISTS!$I$2:$I$26,$E3397)))),LISTS!$L$2:$L$26),"Concepto DIAN no mapeado a casilla automatica"),IF(LEFT($J3397,4)="TOPE","Control automatico DIAN: "&amp;$J3397,"Casilla automatica: "&amp;$J3397)))</f>
        <v/>
      </c>
    </row>
    <row r="3398">
      <c r="A3398" s="9" t="n"/>
      <c r="B3398" s="9" t="n"/>
      <c r="C3398" s="9" t="n"/>
      <c r="D3398" s="9" t="n"/>
      <c r="E3398" s="9" t="n"/>
      <c r="F3398" s="11" t="n"/>
      <c r="G3398" s="9" t="n"/>
      <c r="H3398" s="9" t="n"/>
      <c r="I3398" s="9">
        <f>IF(COUNTA($A3398:$H3398)=0,"",IF($J3398="OTRO","NO","SI"))</f>
        <v/>
      </c>
      <c r="J3398" s="9">
        <f>IF(COUNTA($A3398:$H3398)=0,"",IFERROR(LOOKUP(2,1/(((LISTS!$H$2:$H$26&lt;&gt;"")*ISNUMBER(SEARCH(LISTS!$H$2:$H$26,$G3398)))+((LISTS!$I$2:$I$26&lt;&gt;"")*ISNUMBER(SEARCH(LISTS!$I$2:$I$26,$E3398)))),LISTS!$K$2:$K$26),"OTRO"))</f>
        <v/>
      </c>
      <c r="K3398" s="11">
        <f>IF($I3398&lt;&gt;"SI",0,IFERROR($F3398,0))</f>
        <v/>
      </c>
      <c r="L3398" s="9">
        <f>IF(COUNTA($A3398:$H3398)=0,"",IF($J3398="OTRO",IFERROR(LOOKUP(2,1/(((LISTS!$H$2:$H$26&lt;&gt;"")*ISNUMBER(SEARCH(LISTS!$H$2:$H$26,$G3398)))+((LISTS!$I$2:$I$26&lt;&gt;"")*ISNUMBER(SEARCH(LISTS!$I$2:$I$26,$E3398)))),LISTS!$L$2:$L$26),"Concepto DIAN no mapeado a casilla automatica"),IF(LEFT($J3398,4)="TOPE","Control automatico DIAN: "&amp;$J3398,"Casilla automatica: "&amp;$J3398)))</f>
        <v/>
      </c>
    </row>
    <row r="3399">
      <c r="A3399" s="9" t="n"/>
      <c r="B3399" s="9" t="n"/>
      <c r="C3399" s="9" t="n"/>
      <c r="D3399" s="9" t="n"/>
      <c r="E3399" s="9" t="n"/>
      <c r="F3399" s="11" t="n"/>
      <c r="G3399" s="9" t="n"/>
      <c r="H3399" s="9" t="n"/>
      <c r="I3399" s="9">
        <f>IF(COUNTA($A3399:$H3399)=0,"",IF($J3399="OTRO","NO","SI"))</f>
        <v/>
      </c>
      <c r="J3399" s="9">
        <f>IF(COUNTA($A3399:$H3399)=0,"",IFERROR(LOOKUP(2,1/(((LISTS!$H$2:$H$26&lt;&gt;"")*ISNUMBER(SEARCH(LISTS!$H$2:$H$26,$G3399)))+((LISTS!$I$2:$I$26&lt;&gt;"")*ISNUMBER(SEARCH(LISTS!$I$2:$I$26,$E3399)))),LISTS!$K$2:$K$26),"OTRO"))</f>
        <v/>
      </c>
      <c r="K3399" s="11">
        <f>IF($I3399&lt;&gt;"SI",0,IFERROR($F3399,0))</f>
        <v/>
      </c>
      <c r="L3399" s="9">
        <f>IF(COUNTA($A3399:$H3399)=0,"",IF($J3399="OTRO",IFERROR(LOOKUP(2,1/(((LISTS!$H$2:$H$26&lt;&gt;"")*ISNUMBER(SEARCH(LISTS!$H$2:$H$26,$G3399)))+((LISTS!$I$2:$I$26&lt;&gt;"")*ISNUMBER(SEARCH(LISTS!$I$2:$I$26,$E3399)))),LISTS!$L$2:$L$26),"Concepto DIAN no mapeado a casilla automatica"),IF(LEFT($J3399,4)="TOPE","Control automatico DIAN: "&amp;$J3399,"Casilla automatica: "&amp;$J3399)))</f>
        <v/>
      </c>
    </row>
    <row r="3400">
      <c r="A3400" s="9" t="n"/>
      <c r="B3400" s="9" t="n"/>
      <c r="C3400" s="9" t="n"/>
      <c r="D3400" s="9" t="n"/>
      <c r="E3400" s="9" t="n"/>
      <c r="F3400" s="11" t="n"/>
      <c r="G3400" s="9" t="n"/>
      <c r="H3400" s="9" t="n"/>
      <c r="I3400" s="9">
        <f>IF(COUNTA($A3400:$H3400)=0,"",IF($J3400="OTRO","NO","SI"))</f>
        <v/>
      </c>
      <c r="J3400" s="9">
        <f>IF(COUNTA($A3400:$H3400)=0,"",IFERROR(LOOKUP(2,1/(((LISTS!$H$2:$H$26&lt;&gt;"")*ISNUMBER(SEARCH(LISTS!$H$2:$H$26,$G3400)))+((LISTS!$I$2:$I$26&lt;&gt;"")*ISNUMBER(SEARCH(LISTS!$I$2:$I$26,$E3400)))),LISTS!$K$2:$K$26),"OTRO"))</f>
        <v/>
      </c>
      <c r="K3400" s="11">
        <f>IF($I3400&lt;&gt;"SI",0,IFERROR($F3400,0))</f>
        <v/>
      </c>
      <c r="L3400" s="9">
        <f>IF(COUNTA($A3400:$H3400)=0,"",IF($J3400="OTRO",IFERROR(LOOKUP(2,1/(((LISTS!$H$2:$H$26&lt;&gt;"")*ISNUMBER(SEARCH(LISTS!$H$2:$H$26,$G3400)))+((LISTS!$I$2:$I$26&lt;&gt;"")*ISNUMBER(SEARCH(LISTS!$I$2:$I$26,$E3400)))),LISTS!$L$2:$L$26),"Concepto DIAN no mapeado a casilla automatica"),IF(LEFT($J3400,4)="TOPE","Control automatico DIAN: "&amp;$J3400,"Casilla automatica: "&amp;$J3400)))</f>
        <v/>
      </c>
    </row>
    <row r="3401">
      <c r="A3401" s="9" t="n"/>
      <c r="B3401" s="9" t="n"/>
      <c r="C3401" s="9" t="n"/>
      <c r="D3401" s="9" t="n"/>
      <c r="E3401" s="9" t="n"/>
      <c r="F3401" s="11" t="n"/>
      <c r="G3401" s="9" t="n"/>
      <c r="H3401" s="9" t="n"/>
      <c r="I3401" s="9">
        <f>IF(COUNTA($A3401:$H3401)=0,"",IF($J3401="OTRO","NO","SI"))</f>
        <v/>
      </c>
      <c r="J3401" s="9">
        <f>IF(COUNTA($A3401:$H3401)=0,"",IFERROR(LOOKUP(2,1/(((LISTS!$H$2:$H$26&lt;&gt;"")*ISNUMBER(SEARCH(LISTS!$H$2:$H$26,$G3401)))+((LISTS!$I$2:$I$26&lt;&gt;"")*ISNUMBER(SEARCH(LISTS!$I$2:$I$26,$E3401)))),LISTS!$K$2:$K$26),"OTRO"))</f>
        <v/>
      </c>
      <c r="K3401" s="11">
        <f>IF($I3401&lt;&gt;"SI",0,IFERROR($F3401,0))</f>
        <v/>
      </c>
      <c r="L3401" s="9">
        <f>IF(COUNTA($A3401:$H3401)=0,"",IF($J3401="OTRO",IFERROR(LOOKUP(2,1/(((LISTS!$H$2:$H$26&lt;&gt;"")*ISNUMBER(SEARCH(LISTS!$H$2:$H$26,$G3401)))+((LISTS!$I$2:$I$26&lt;&gt;"")*ISNUMBER(SEARCH(LISTS!$I$2:$I$26,$E3401)))),LISTS!$L$2:$L$26),"Concepto DIAN no mapeado a casilla automatica"),IF(LEFT($J3401,4)="TOPE","Control automatico DIAN: "&amp;$J3401,"Casilla automatica: "&amp;$J3401)))</f>
        <v/>
      </c>
    </row>
    <row r="3402">
      <c r="A3402" s="9" t="n"/>
      <c r="B3402" s="9" t="n"/>
      <c r="C3402" s="9" t="n"/>
      <c r="D3402" s="9" t="n"/>
      <c r="E3402" s="9" t="n"/>
      <c r="F3402" s="11" t="n"/>
      <c r="G3402" s="9" t="n"/>
      <c r="H3402" s="9" t="n"/>
      <c r="I3402" s="9">
        <f>IF(COUNTA($A3402:$H3402)=0,"",IF($J3402="OTRO","NO","SI"))</f>
        <v/>
      </c>
      <c r="J3402" s="9">
        <f>IF(COUNTA($A3402:$H3402)=0,"",IFERROR(LOOKUP(2,1/(((LISTS!$H$2:$H$26&lt;&gt;"")*ISNUMBER(SEARCH(LISTS!$H$2:$H$26,$G3402)))+((LISTS!$I$2:$I$26&lt;&gt;"")*ISNUMBER(SEARCH(LISTS!$I$2:$I$26,$E3402)))),LISTS!$K$2:$K$26),"OTRO"))</f>
        <v/>
      </c>
      <c r="K3402" s="11">
        <f>IF($I3402&lt;&gt;"SI",0,IFERROR($F3402,0))</f>
        <v/>
      </c>
      <c r="L3402" s="9">
        <f>IF(COUNTA($A3402:$H3402)=0,"",IF($J3402="OTRO",IFERROR(LOOKUP(2,1/(((LISTS!$H$2:$H$26&lt;&gt;"")*ISNUMBER(SEARCH(LISTS!$H$2:$H$26,$G3402)))+((LISTS!$I$2:$I$26&lt;&gt;"")*ISNUMBER(SEARCH(LISTS!$I$2:$I$26,$E3402)))),LISTS!$L$2:$L$26),"Concepto DIAN no mapeado a casilla automatica"),IF(LEFT($J3402,4)="TOPE","Control automatico DIAN: "&amp;$J3402,"Casilla automatica: "&amp;$J3402)))</f>
        <v/>
      </c>
    </row>
    <row r="3403">
      <c r="A3403" s="9" t="n"/>
      <c r="B3403" s="9" t="n"/>
      <c r="C3403" s="9" t="n"/>
      <c r="D3403" s="9" t="n"/>
      <c r="E3403" s="9" t="n"/>
      <c r="F3403" s="11" t="n"/>
      <c r="G3403" s="9" t="n"/>
      <c r="H3403" s="9" t="n"/>
      <c r="I3403" s="9">
        <f>IF(COUNTA($A3403:$H3403)=0,"",IF($J3403="OTRO","NO","SI"))</f>
        <v/>
      </c>
      <c r="J3403" s="9">
        <f>IF(COUNTA($A3403:$H3403)=0,"",IFERROR(LOOKUP(2,1/(((LISTS!$H$2:$H$26&lt;&gt;"")*ISNUMBER(SEARCH(LISTS!$H$2:$H$26,$G3403)))+((LISTS!$I$2:$I$26&lt;&gt;"")*ISNUMBER(SEARCH(LISTS!$I$2:$I$26,$E3403)))),LISTS!$K$2:$K$26),"OTRO"))</f>
        <v/>
      </c>
      <c r="K3403" s="11">
        <f>IF($I3403&lt;&gt;"SI",0,IFERROR($F3403,0))</f>
        <v/>
      </c>
      <c r="L3403" s="9">
        <f>IF(COUNTA($A3403:$H3403)=0,"",IF($J3403="OTRO",IFERROR(LOOKUP(2,1/(((LISTS!$H$2:$H$26&lt;&gt;"")*ISNUMBER(SEARCH(LISTS!$H$2:$H$26,$G3403)))+((LISTS!$I$2:$I$26&lt;&gt;"")*ISNUMBER(SEARCH(LISTS!$I$2:$I$26,$E3403)))),LISTS!$L$2:$L$26),"Concepto DIAN no mapeado a casilla automatica"),IF(LEFT($J3403,4)="TOPE","Control automatico DIAN: "&amp;$J3403,"Casilla automatica: "&amp;$J3403)))</f>
        <v/>
      </c>
    </row>
    <row r="3404">
      <c r="A3404" s="9" t="n"/>
      <c r="B3404" s="9" t="n"/>
      <c r="C3404" s="9" t="n"/>
      <c r="D3404" s="9" t="n"/>
      <c r="E3404" s="9" t="n"/>
      <c r="F3404" s="11" t="n"/>
      <c r="G3404" s="9" t="n"/>
      <c r="H3404" s="9" t="n"/>
      <c r="I3404" s="9">
        <f>IF(COUNTA($A3404:$H3404)=0,"",IF($J3404="OTRO","NO","SI"))</f>
        <v/>
      </c>
      <c r="J3404" s="9">
        <f>IF(COUNTA($A3404:$H3404)=0,"",IFERROR(LOOKUP(2,1/(((LISTS!$H$2:$H$26&lt;&gt;"")*ISNUMBER(SEARCH(LISTS!$H$2:$H$26,$G3404)))+((LISTS!$I$2:$I$26&lt;&gt;"")*ISNUMBER(SEARCH(LISTS!$I$2:$I$26,$E3404)))),LISTS!$K$2:$K$26),"OTRO"))</f>
        <v/>
      </c>
      <c r="K3404" s="11">
        <f>IF($I3404&lt;&gt;"SI",0,IFERROR($F3404,0))</f>
        <v/>
      </c>
      <c r="L3404" s="9">
        <f>IF(COUNTA($A3404:$H3404)=0,"",IF($J3404="OTRO",IFERROR(LOOKUP(2,1/(((LISTS!$H$2:$H$26&lt;&gt;"")*ISNUMBER(SEARCH(LISTS!$H$2:$H$26,$G3404)))+((LISTS!$I$2:$I$26&lt;&gt;"")*ISNUMBER(SEARCH(LISTS!$I$2:$I$26,$E3404)))),LISTS!$L$2:$L$26),"Concepto DIAN no mapeado a casilla automatica"),IF(LEFT($J3404,4)="TOPE","Control automatico DIAN: "&amp;$J3404,"Casilla automatica: "&amp;$J3404)))</f>
        <v/>
      </c>
    </row>
    <row r="3405">
      <c r="A3405" s="9" t="n"/>
      <c r="B3405" s="9" t="n"/>
      <c r="C3405" s="9" t="n"/>
      <c r="D3405" s="9" t="n"/>
      <c r="E3405" s="9" t="n"/>
      <c r="F3405" s="11" t="n"/>
      <c r="G3405" s="9" t="n"/>
      <c r="H3405" s="9" t="n"/>
      <c r="I3405" s="9">
        <f>IF(COUNTA($A3405:$H3405)=0,"",IF($J3405="OTRO","NO","SI"))</f>
        <v/>
      </c>
      <c r="J3405" s="9">
        <f>IF(COUNTA($A3405:$H3405)=0,"",IFERROR(LOOKUP(2,1/(((LISTS!$H$2:$H$26&lt;&gt;"")*ISNUMBER(SEARCH(LISTS!$H$2:$H$26,$G3405)))+((LISTS!$I$2:$I$26&lt;&gt;"")*ISNUMBER(SEARCH(LISTS!$I$2:$I$26,$E3405)))),LISTS!$K$2:$K$26),"OTRO"))</f>
        <v/>
      </c>
      <c r="K3405" s="11">
        <f>IF($I3405&lt;&gt;"SI",0,IFERROR($F3405,0))</f>
        <v/>
      </c>
      <c r="L3405" s="9">
        <f>IF(COUNTA($A3405:$H3405)=0,"",IF($J3405="OTRO",IFERROR(LOOKUP(2,1/(((LISTS!$H$2:$H$26&lt;&gt;"")*ISNUMBER(SEARCH(LISTS!$H$2:$H$26,$G3405)))+((LISTS!$I$2:$I$26&lt;&gt;"")*ISNUMBER(SEARCH(LISTS!$I$2:$I$26,$E3405)))),LISTS!$L$2:$L$26),"Concepto DIAN no mapeado a casilla automatica"),IF(LEFT($J3405,4)="TOPE","Control automatico DIAN: "&amp;$J3405,"Casilla automatica: "&amp;$J3405)))</f>
        <v/>
      </c>
    </row>
    <row r="3406">
      <c r="A3406" s="9" t="n"/>
      <c r="B3406" s="9" t="n"/>
      <c r="C3406" s="9" t="n"/>
      <c r="D3406" s="9" t="n"/>
      <c r="E3406" s="9" t="n"/>
      <c r="F3406" s="11" t="n"/>
      <c r="G3406" s="9" t="n"/>
      <c r="H3406" s="9" t="n"/>
      <c r="I3406" s="9">
        <f>IF(COUNTA($A3406:$H3406)=0,"",IF($J3406="OTRO","NO","SI"))</f>
        <v/>
      </c>
      <c r="J3406" s="9">
        <f>IF(COUNTA($A3406:$H3406)=0,"",IFERROR(LOOKUP(2,1/(((LISTS!$H$2:$H$26&lt;&gt;"")*ISNUMBER(SEARCH(LISTS!$H$2:$H$26,$G3406)))+((LISTS!$I$2:$I$26&lt;&gt;"")*ISNUMBER(SEARCH(LISTS!$I$2:$I$26,$E3406)))),LISTS!$K$2:$K$26),"OTRO"))</f>
        <v/>
      </c>
      <c r="K3406" s="11">
        <f>IF($I3406&lt;&gt;"SI",0,IFERROR($F3406,0))</f>
        <v/>
      </c>
      <c r="L3406" s="9">
        <f>IF(COUNTA($A3406:$H3406)=0,"",IF($J3406="OTRO",IFERROR(LOOKUP(2,1/(((LISTS!$H$2:$H$26&lt;&gt;"")*ISNUMBER(SEARCH(LISTS!$H$2:$H$26,$G3406)))+((LISTS!$I$2:$I$26&lt;&gt;"")*ISNUMBER(SEARCH(LISTS!$I$2:$I$26,$E3406)))),LISTS!$L$2:$L$26),"Concepto DIAN no mapeado a casilla automatica"),IF(LEFT($J3406,4)="TOPE","Control automatico DIAN: "&amp;$J3406,"Casilla automatica: "&amp;$J3406)))</f>
        <v/>
      </c>
    </row>
    <row r="3407">
      <c r="A3407" s="9" t="n"/>
      <c r="B3407" s="9" t="n"/>
      <c r="C3407" s="9" t="n"/>
      <c r="D3407" s="9" t="n"/>
      <c r="E3407" s="9" t="n"/>
      <c r="F3407" s="11" t="n"/>
      <c r="G3407" s="9" t="n"/>
      <c r="H3407" s="9" t="n"/>
      <c r="I3407" s="9">
        <f>IF(COUNTA($A3407:$H3407)=0,"",IF($J3407="OTRO","NO","SI"))</f>
        <v/>
      </c>
      <c r="J3407" s="9">
        <f>IF(COUNTA($A3407:$H3407)=0,"",IFERROR(LOOKUP(2,1/(((LISTS!$H$2:$H$26&lt;&gt;"")*ISNUMBER(SEARCH(LISTS!$H$2:$H$26,$G3407)))+((LISTS!$I$2:$I$26&lt;&gt;"")*ISNUMBER(SEARCH(LISTS!$I$2:$I$26,$E3407)))),LISTS!$K$2:$K$26),"OTRO"))</f>
        <v/>
      </c>
      <c r="K3407" s="11">
        <f>IF($I3407&lt;&gt;"SI",0,IFERROR($F3407,0))</f>
        <v/>
      </c>
      <c r="L3407" s="9">
        <f>IF(COUNTA($A3407:$H3407)=0,"",IF($J3407="OTRO",IFERROR(LOOKUP(2,1/(((LISTS!$H$2:$H$26&lt;&gt;"")*ISNUMBER(SEARCH(LISTS!$H$2:$H$26,$G3407)))+((LISTS!$I$2:$I$26&lt;&gt;"")*ISNUMBER(SEARCH(LISTS!$I$2:$I$26,$E3407)))),LISTS!$L$2:$L$26),"Concepto DIAN no mapeado a casilla automatica"),IF(LEFT($J3407,4)="TOPE","Control automatico DIAN: "&amp;$J3407,"Casilla automatica: "&amp;$J3407)))</f>
        <v/>
      </c>
    </row>
    <row r="3408">
      <c r="A3408" s="9" t="n"/>
      <c r="B3408" s="9" t="n"/>
      <c r="C3408" s="9" t="n"/>
      <c r="D3408" s="9" t="n"/>
      <c r="E3408" s="9" t="n"/>
      <c r="F3408" s="11" t="n"/>
      <c r="G3408" s="9" t="n"/>
      <c r="H3408" s="9" t="n"/>
      <c r="I3408" s="9">
        <f>IF(COUNTA($A3408:$H3408)=0,"",IF($J3408="OTRO","NO","SI"))</f>
        <v/>
      </c>
      <c r="J3408" s="9">
        <f>IF(COUNTA($A3408:$H3408)=0,"",IFERROR(LOOKUP(2,1/(((LISTS!$H$2:$H$26&lt;&gt;"")*ISNUMBER(SEARCH(LISTS!$H$2:$H$26,$G3408)))+((LISTS!$I$2:$I$26&lt;&gt;"")*ISNUMBER(SEARCH(LISTS!$I$2:$I$26,$E3408)))),LISTS!$K$2:$K$26),"OTRO"))</f>
        <v/>
      </c>
      <c r="K3408" s="11">
        <f>IF($I3408&lt;&gt;"SI",0,IFERROR($F3408,0))</f>
        <v/>
      </c>
      <c r="L3408" s="9">
        <f>IF(COUNTA($A3408:$H3408)=0,"",IF($J3408="OTRO",IFERROR(LOOKUP(2,1/(((LISTS!$H$2:$H$26&lt;&gt;"")*ISNUMBER(SEARCH(LISTS!$H$2:$H$26,$G3408)))+((LISTS!$I$2:$I$26&lt;&gt;"")*ISNUMBER(SEARCH(LISTS!$I$2:$I$26,$E3408)))),LISTS!$L$2:$L$26),"Concepto DIAN no mapeado a casilla automatica"),IF(LEFT($J3408,4)="TOPE","Control automatico DIAN: "&amp;$J3408,"Casilla automatica: "&amp;$J3408)))</f>
        <v/>
      </c>
    </row>
    <row r="3409">
      <c r="A3409" s="9" t="n"/>
      <c r="B3409" s="9" t="n"/>
      <c r="C3409" s="9" t="n"/>
      <c r="D3409" s="9" t="n"/>
      <c r="E3409" s="9" t="n"/>
      <c r="F3409" s="11" t="n"/>
      <c r="G3409" s="9" t="n"/>
      <c r="H3409" s="9" t="n"/>
      <c r="I3409" s="9">
        <f>IF(COUNTA($A3409:$H3409)=0,"",IF($J3409="OTRO","NO","SI"))</f>
        <v/>
      </c>
      <c r="J3409" s="9">
        <f>IF(COUNTA($A3409:$H3409)=0,"",IFERROR(LOOKUP(2,1/(((LISTS!$H$2:$H$26&lt;&gt;"")*ISNUMBER(SEARCH(LISTS!$H$2:$H$26,$G3409)))+((LISTS!$I$2:$I$26&lt;&gt;"")*ISNUMBER(SEARCH(LISTS!$I$2:$I$26,$E3409)))),LISTS!$K$2:$K$26),"OTRO"))</f>
        <v/>
      </c>
      <c r="K3409" s="11">
        <f>IF($I3409&lt;&gt;"SI",0,IFERROR($F3409,0))</f>
        <v/>
      </c>
      <c r="L3409" s="9">
        <f>IF(COUNTA($A3409:$H3409)=0,"",IF($J3409="OTRO",IFERROR(LOOKUP(2,1/(((LISTS!$H$2:$H$26&lt;&gt;"")*ISNUMBER(SEARCH(LISTS!$H$2:$H$26,$G3409)))+((LISTS!$I$2:$I$26&lt;&gt;"")*ISNUMBER(SEARCH(LISTS!$I$2:$I$26,$E3409)))),LISTS!$L$2:$L$26),"Concepto DIAN no mapeado a casilla automatica"),IF(LEFT($J3409,4)="TOPE","Control automatico DIAN: "&amp;$J3409,"Casilla automatica: "&amp;$J3409)))</f>
        <v/>
      </c>
    </row>
    <row r="3410">
      <c r="A3410" s="9" t="n"/>
      <c r="B3410" s="9" t="n"/>
      <c r="C3410" s="9" t="n"/>
      <c r="D3410" s="9" t="n"/>
      <c r="E3410" s="9" t="n"/>
      <c r="F3410" s="11" t="n"/>
      <c r="G3410" s="9" t="n"/>
      <c r="H3410" s="9" t="n"/>
      <c r="I3410" s="9">
        <f>IF(COUNTA($A3410:$H3410)=0,"",IF($J3410="OTRO","NO","SI"))</f>
        <v/>
      </c>
      <c r="J3410" s="9">
        <f>IF(COUNTA($A3410:$H3410)=0,"",IFERROR(LOOKUP(2,1/(((LISTS!$H$2:$H$26&lt;&gt;"")*ISNUMBER(SEARCH(LISTS!$H$2:$H$26,$G3410)))+((LISTS!$I$2:$I$26&lt;&gt;"")*ISNUMBER(SEARCH(LISTS!$I$2:$I$26,$E3410)))),LISTS!$K$2:$K$26),"OTRO"))</f>
        <v/>
      </c>
      <c r="K3410" s="11">
        <f>IF($I3410&lt;&gt;"SI",0,IFERROR($F3410,0))</f>
        <v/>
      </c>
      <c r="L3410" s="9">
        <f>IF(COUNTA($A3410:$H3410)=0,"",IF($J3410="OTRO",IFERROR(LOOKUP(2,1/(((LISTS!$H$2:$H$26&lt;&gt;"")*ISNUMBER(SEARCH(LISTS!$H$2:$H$26,$G3410)))+((LISTS!$I$2:$I$26&lt;&gt;"")*ISNUMBER(SEARCH(LISTS!$I$2:$I$26,$E3410)))),LISTS!$L$2:$L$26),"Concepto DIAN no mapeado a casilla automatica"),IF(LEFT($J3410,4)="TOPE","Control automatico DIAN: "&amp;$J3410,"Casilla automatica: "&amp;$J3410)))</f>
        <v/>
      </c>
    </row>
    <row r="3411">
      <c r="A3411" s="9" t="n"/>
      <c r="B3411" s="9" t="n"/>
      <c r="C3411" s="9" t="n"/>
      <c r="D3411" s="9" t="n"/>
      <c r="E3411" s="9" t="n"/>
      <c r="F3411" s="11" t="n"/>
      <c r="G3411" s="9" t="n"/>
      <c r="H3411" s="9" t="n"/>
      <c r="I3411" s="9">
        <f>IF(COUNTA($A3411:$H3411)=0,"",IF($J3411="OTRO","NO","SI"))</f>
        <v/>
      </c>
      <c r="J3411" s="9">
        <f>IF(COUNTA($A3411:$H3411)=0,"",IFERROR(LOOKUP(2,1/(((LISTS!$H$2:$H$26&lt;&gt;"")*ISNUMBER(SEARCH(LISTS!$H$2:$H$26,$G3411)))+((LISTS!$I$2:$I$26&lt;&gt;"")*ISNUMBER(SEARCH(LISTS!$I$2:$I$26,$E3411)))),LISTS!$K$2:$K$26),"OTRO"))</f>
        <v/>
      </c>
      <c r="K3411" s="11">
        <f>IF($I3411&lt;&gt;"SI",0,IFERROR($F3411,0))</f>
        <v/>
      </c>
      <c r="L3411" s="9">
        <f>IF(COUNTA($A3411:$H3411)=0,"",IF($J3411="OTRO",IFERROR(LOOKUP(2,1/(((LISTS!$H$2:$H$26&lt;&gt;"")*ISNUMBER(SEARCH(LISTS!$H$2:$H$26,$G3411)))+((LISTS!$I$2:$I$26&lt;&gt;"")*ISNUMBER(SEARCH(LISTS!$I$2:$I$26,$E3411)))),LISTS!$L$2:$L$26),"Concepto DIAN no mapeado a casilla automatica"),IF(LEFT($J3411,4)="TOPE","Control automatico DIAN: "&amp;$J3411,"Casilla automatica: "&amp;$J3411)))</f>
        <v/>
      </c>
    </row>
    <row r="3412">
      <c r="A3412" s="9" t="n"/>
      <c r="B3412" s="9" t="n"/>
      <c r="C3412" s="9" t="n"/>
      <c r="D3412" s="9" t="n"/>
      <c r="E3412" s="9" t="n"/>
      <c r="F3412" s="11" t="n"/>
      <c r="G3412" s="9" t="n"/>
      <c r="H3412" s="9" t="n"/>
      <c r="I3412" s="9">
        <f>IF(COUNTA($A3412:$H3412)=0,"",IF($J3412="OTRO","NO","SI"))</f>
        <v/>
      </c>
      <c r="J3412" s="9">
        <f>IF(COUNTA($A3412:$H3412)=0,"",IFERROR(LOOKUP(2,1/(((LISTS!$H$2:$H$26&lt;&gt;"")*ISNUMBER(SEARCH(LISTS!$H$2:$H$26,$G3412)))+((LISTS!$I$2:$I$26&lt;&gt;"")*ISNUMBER(SEARCH(LISTS!$I$2:$I$26,$E3412)))),LISTS!$K$2:$K$26),"OTRO"))</f>
        <v/>
      </c>
      <c r="K3412" s="11">
        <f>IF($I3412&lt;&gt;"SI",0,IFERROR($F3412,0))</f>
        <v/>
      </c>
      <c r="L3412" s="9">
        <f>IF(COUNTA($A3412:$H3412)=0,"",IF($J3412="OTRO",IFERROR(LOOKUP(2,1/(((LISTS!$H$2:$H$26&lt;&gt;"")*ISNUMBER(SEARCH(LISTS!$H$2:$H$26,$G3412)))+((LISTS!$I$2:$I$26&lt;&gt;"")*ISNUMBER(SEARCH(LISTS!$I$2:$I$26,$E3412)))),LISTS!$L$2:$L$26),"Concepto DIAN no mapeado a casilla automatica"),IF(LEFT($J3412,4)="TOPE","Control automatico DIAN: "&amp;$J3412,"Casilla automatica: "&amp;$J3412)))</f>
        <v/>
      </c>
    </row>
    <row r="3413">
      <c r="A3413" s="9" t="n"/>
      <c r="B3413" s="9" t="n"/>
      <c r="C3413" s="9" t="n"/>
      <c r="D3413" s="9" t="n"/>
      <c r="E3413" s="9" t="n"/>
      <c r="F3413" s="11" t="n"/>
      <c r="G3413" s="9" t="n"/>
      <c r="H3413" s="9" t="n"/>
      <c r="I3413" s="9">
        <f>IF(COUNTA($A3413:$H3413)=0,"",IF($J3413="OTRO","NO","SI"))</f>
        <v/>
      </c>
      <c r="J3413" s="9">
        <f>IF(COUNTA($A3413:$H3413)=0,"",IFERROR(LOOKUP(2,1/(((LISTS!$H$2:$H$26&lt;&gt;"")*ISNUMBER(SEARCH(LISTS!$H$2:$H$26,$G3413)))+((LISTS!$I$2:$I$26&lt;&gt;"")*ISNUMBER(SEARCH(LISTS!$I$2:$I$26,$E3413)))),LISTS!$K$2:$K$26),"OTRO"))</f>
        <v/>
      </c>
      <c r="K3413" s="11">
        <f>IF($I3413&lt;&gt;"SI",0,IFERROR($F3413,0))</f>
        <v/>
      </c>
      <c r="L3413" s="9">
        <f>IF(COUNTA($A3413:$H3413)=0,"",IF($J3413="OTRO",IFERROR(LOOKUP(2,1/(((LISTS!$H$2:$H$26&lt;&gt;"")*ISNUMBER(SEARCH(LISTS!$H$2:$H$26,$G3413)))+((LISTS!$I$2:$I$26&lt;&gt;"")*ISNUMBER(SEARCH(LISTS!$I$2:$I$26,$E3413)))),LISTS!$L$2:$L$26),"Concepto DIAN no mapeado a casilla automatica"),IF(LEFT($J3413,4)="TOPE","Control automatico DIAN: "&amp;$J3413,"Casilla automatica: "&amp;$J3413)))</f>
        <v/>
      </c>
    </row>
    <row r="3414">
      <c r="A3414" s="9" t="n"/>
      <c r="B3414" s="9" t="n"/>
      <c r="C3414" s="9" t="n"/>
      <c r="D3414" s="9" t="n"/>
      <c r="E3414" s="9" t="n"/>
      <c r="F3414" s="11" t="n"/>
      <c r="G3414" s="9" t="n"/>
      <c r="H3414" s="9" t="n"/>
      <c r="I3414" s="9">
        <f>IF(COUNTA($A3414:$H3414)=0,"",IF($J3414="OTRO","NO","SI"))</f>
        <v/>
      </c>
      <c r="J3414" s="9">
        <f>IF(COUNTA($A3414:$H3414)=0,"",IFERROR(LOOKUP(2,1/(((LISTS!$H$2:$H$26&lt;&gt;"")*ISNUMBER(SEARCH(LISTS!$H$2:$H$26,$G3414)))+((LISTS!$I$2:$I$26&lt;&gt;"")*ISNUMBER(SEARCH(LISTS!$I$2:$I$26,$E3414)))),LISTS!$K$2:$K$26),"OTRO"))</f>
        <v/>
      </c>
      <c r="K3414" s="11">
        <f>IF($I3414&lt;&gt;"SI",0,IFERROR($F3414,0))</f>
        <v/>
      </c>
      <c r="L3414" s="9">
        <f>IF(COUNTA($A3414:$H3414)=0,"",IF($J3414="OTRO",IFERROR(LOOKUP(2,1/(((LISTS!$H$2:$H$26&lt;&gt;"")*ISNUMBER(SEARCH(LISTS!$H$2:$H$26,$G3414)))+((LISTS!$I$2:$I$26&lt;&gt;"")*ISNUMBER(SEARCH(LISTS!$I$2:$I$26,$E3414)))),LISTS!$L$2:$L$26),"Concepto DIAN no mapeado a casilla automatica"),IF(LEFT($J3414,4)="TOPE","Control automatico DIAN: "&amp;$J3414,"Casilla automatica: "&amp;$J3414)))</f>
        <v/>
      </c>
    </row>
    <row r="3415">
      <c r="A3415" s="9" t="n"/>
      <c r="B3415" s="9" t="n"/>
      <c r="C3415" s="9" t="n"/>
      <c r="D3415" s="9" t="n"/>
      <c r="E3415" s="9" t="n"/>
      <c r="F3415" s="11" t="n"/>
      <c r="G3415" s="9" t="n"/>
      <c r="H3415" s="9" t="n"/>
      <c r="I3415" s="9">
        <f>IF(COUNTA($A3415:$H3415)=0,"",IF($J3415="OTRO","NO","SI"))</f>
        <v/>
      </c>
      <c r="J3415" s="9">
        <f>IF(COUNTA($A3415:$H3415)=0,"",IFERROR(LOOKUP(2,1/(((LISTS!$H$2:$H$26&lt;&gt;"")*ISNUMBER(SEARCH(LISTS!$H$2:$H$26,$G3415)))+((LISTS!$I$2:$I$26&lt;&gt;"")*ISNUMBER(SEARCH(LISTS!$I$2:$I$26,$E3415)))),LISTS!$K$2:$K$26),"OTRO"))</f>
        <v/>
      </c>
      <c r="K3415" s="11">
        <f>IF($I3415&lt;&gt;"SI",0,IFERROR($F3415,0))</f>
        <v/>
      </c>
      <c r="L3415" s="9">
        <f>IF(COUNTA($A3415:$H3415)=0,"",IF($J3415="OTRO",IFERROR(LOOKUP(2,1/(((LISTS!$H$2:$H$26&lt;&gt;"")*ISNUMBER(SEARCH(LISTS!$H$2:$H$26,$G3415)))+((LISTS!$I$2:$I$26&lt;&gt;"")*ISNUMBER(SEARCH(LISTS!$I$2:$I$26,$E3415)))),LISTS!$L$2:$L$26),"Concepto DIAN no mapeado a casilla automatica"),IF(LEFT($J3415,4)="TOPE","Control automatico DIAN: "&amp;$J3415,"Casilla automatica: "&amp;$J3415)))</f>
        <v/>
      </c>
    </row>
    <row r="3416">
      <c r="A3416" s="9" t="n"/>
      <c r="B3416" s="9" t="n"/>
      <c r="C3416" s="9" t="n"/>
      <c r="D3416" s="9" t="n"/>
      <c r="E3416" s="9" t="n"/>
      <c r="F3416" s="11" t="n"/>
      <c r="G3416" s="9" t="n"/>
      <c r="H3416" s="9" t="n"/>
      <c r="I3416" s="9">
        <f>IF(COUNTA($A3416:$H3416)=0,"",IF($J3416="OTRO","NO","SI"))</f>
        <v/>
      </c>
      <c r="J3416" s="9">
        <f>IF(COUNTA($A3416:$H3416)=0,"",IFERROR(LOOKUP(2,1/(((LISTS!$H$2:$H$26&lt;&gt;"")*ISNUMBER(SEARCH(LISTS!$H$2:$H$26,$G3416)))+((LISTS!$I$2:$I$26&lt;&gt;"")*ISNUMBER(SEARCH(LISTS!$I$2:$I$26,$E3416)))),LISTS!$K$2:$K$26),"OTRO"))</f>
        <v/>
      </c>
      <c r="K3416" s="11">
        <f>IF($I3416&lt;&gt;"SI",0,IFERROR($F3416,0))</f>
        <v/>
      </c>
      <c r="L3416" s="9">
        <f>IF(COUNTA($A3416:$H3416)=0,"",IF($J3416="OTRO",IFERROR(LOOKUP(2,1/(((LISTS!$H$2:$H$26&lt;&gt;"")*ISNUMBER(SEARCH(LISTS!$H$2:$H$26,$G3416)))+((LISTS!$I$2:$I$26&lt;&gt;"")*ISNUMBER(SEARCH(LISTS!$I$2:$I$26,$E3416)))),LISTS!$L$2:$L$26),"Concepto DIAN no mapeado a casilla automatica"),IF(LEFT($J3416,4)="TOPE","Control automatico DIAN: "&amp;$J3416,"Casilla automatica: "&amp;$J3416)))</f>
        <v/>
      </c>
    </row>
    <row r="3417">
      <c r="A3417" s="9" t="n"/>
      <c r="B3417" s="9" t="n"/>
      <c r="C3417" s="9" t="n"/>
      <c r="D3417" s="9" t="n"/>
      <c r="E3417" s="9" t="n"/>
      <c r="F3417" s="11" t="n"/>
      <c r="G3417" s="9" t="n"/>
      <c r="H3417" s="9" t="n"/>
      <c r="I3417" s="9">
        <f>IF(COUNTA($A3417:$H3417)=0,"",IF($J3417="OTRO","NO","SI"))</f>
        <v/>
      </c>
      <c r="J3417" s="9">
        <f>IF(COUNTA($A3417:$H3417)=0,"",IFERROR(LOOKUP(2,1/(((LISTS!$H$2:$H$26&lt;&gt;"")*ISNUMBER(SEARCH(LISTS!$H$2:$H$26,$G3417)))+((LISTS!$I$2:$I$26&lt;&gt;"")*ISNUMBER(SEARCH(LISTS!$I$2:$I$26,$E3417)))),LISTS!$K$2:$K$26),"OTRO"))</f>
        <v/>
      </c>
      <c r="K3417" s="11">
        <f>IF($I3417&lt;&gt;"SI",0,IFERROR($F3417,0))</f>
        <v/>
      </c>
      <c r="L3417" s="9">
        <f>IF(COUNTA($A3417:$H3417)=0,"",IF($J3417="OTRO",IFERROR(LOOKUP(2,1/(((LISTS!$H$2:$H$26&lt;&gt;"")*ISNUMBER(SEARCH(LISTS!$H$2:$H$26,$G3417)))+((LISTS!$I$2:$I$26&lt;&gt;"")*ISNUMBER(SEARCH(LISTS!$I$2:$I$26,$E3417)))),LISTS!$L$2:$L$26),"Concepto DIAN no mapeado a casilla automatica"),IF(LEFT($J3417,4)="TOPE","Control automatico DIAN: "&amp;$J3417,"Casilla automatica: "&amp;$J3417)))</f>
        <v/>
      </c>
    </row>
    <row r="3418">
      <c r="A3418" s="9" t="n"/>
      <c r="B3418" s="9" t="n"/>
      <c r="C3418" s="9" t="n"/>
      <c r="D3418" s="9" t="n"/>
      <c r="E3418" s="9" t="n"/>
      <c r="F3418" s="11" t="n"/>
      <c r="G3418" s="9" t="n"/>
      <c r="H3418" s="9" t="n"/>
      <c r="I3418" s="9">
        <f>IF(COUNTA($A3418:$H3418)=0,"",IF($J3418="OTRO","NO","SI"))</f>
        <v/>
      </c>
      <c r="J3418" s="9">
        <f>IF(COUNTA($A3418:$H3418)=0,"",IFERROR(LOOKUP(2,1/(((LISTS!$H$2:$H$26&lt;&gt;"")*ISNUMBER(SEARCH(LISTS!$H$2:$H$26,$G3418)))+((LISTS!$I$2:$I$26&lt;&gt;"")*ISNUMBER(SEARCH(LISTS!$I$2:$I$26,$E3418)))),LISTS!$K$2:$K$26),"OTRO"))</f>
        <v/>
      </c>
      <c r="K3418" s="11">
        <f>IF($I3418&lt;&gt;"SI",0,IFERROR($F3418,0))</f>
        <v/>
      </c>
      <c r="L3418" s="9">
        <f>IF(COUNTA($A3418:$H3418)=0,"",IF($J3418="OTRO",IFERROR(LOOKUP(2,1/(((LISTS!$H$2:$H$26&lt;&gt;"")*ISNUMBER(SEARCH(LISTS!$H$2:$H$26,$G3418)))+((LISTS!$I$2:$I$26&lt;&gt;"")*ISNUMBER(SEARCH(LISTS!$I$2:$I$26,$E3418)))),LISTS!$L$2:$L$26),"Concepto DIAN no mapeado a casilla automatica"),IF(LEFT($J3418,4)="TOPE","Control automatico DIAN: "&amp;$J3418,"Casilla automatica: "&amp;$J3418)))</f>
        <v/>
      </c>
    </row>
    <row r="3419">
      <c r="A3419" s="9" t="n"/>
      <c r="B3419" s="9" t="n"/>
      <c r="C3419" s="9" t="n"/>
      <c r="D3419" s="9" t="n"/>
      <c r="E3419" s="9" t="n"/>
      <c r="F3419" s="11" t="n"/>
      <c r="G3419" s="9" t="n"/>
      <c r="H3419" s="9" t="n"/>
      <c r="I3419" s="9">
        <f>IF(COUNTA($A3419:$H3419)=0,"",IF($J3419="OTRO","NO","SI"))</f>
        <v/>
      </c>
      <c r="J3419" s="9">
        <f>IF(COUNTA($A3419:$H3419)=0,"",IFERROR(LOOKUP(2,1/(((LISTS!$H$2:$H$26&lt;&gt;"")*ISNUMBER(SEARCH(LISTS!$H$2:$H$26,$G3419)))+((LISTS!$I$2:$I$26&lt;&gt;"")*ISNUMBER(SEARCH(LISTS!$I$2:$I$26,$E3419)))),LISTS!$K$2:$K$26),"OTRO"))</f>
        <v/>
      </c>
      <c r="K3419" s="11">
        <f>IF($I3419&lt;&gt;"SI",0,IFERROR($F3419,0))</f>
        <v/>
      </c>
      <c r="L3419" s="9">
        <f>IF(COUNTA($A3419:$H3419)=0,"",IF($J3419="OTRO",IFERROR(LOOKUP(2,1/(((LISTS!$H$2:$H$26&lt;&gt;"")*ISNUMBER(SEARCH(LISTS!$H$2:$H$26,$G3419)))+((LISTS!$I$2:$I$26&lt;&gt;"")*ISNUMBER(SEARCH(LISTS!$I$2:$I$26,$E3419)))),LISTS!$L$2:$L$26),"Concepto DIAN no mapeado a casilla automatica"),IF(LEFT($J3419,4)="TOPE","Control automatico DIAN: "&amp;$J3419,"Casilla automatica: "&amp;$J3419)))</f>
        <v/>
      </c>
    </row>
    <row r="3420">
      <c r="A3420" s="9" t="n"/>
      <c r="B3420" s="9" t="n"/>
      <c r="C3420" s="9" t="n"/>
      <c r="D3420" s="9" t="n"/>
      <c r="E3420" s="9" t="n"/>
      <c r="F3420" s="11" t="n"/>
      <c r="G3420" s="9" t="n"/>
      <c r="H3420" s="9" t="n"/>
      <c r="I3420" s="9">
        <f>IF(COUNTA($A3420:$H3420)=0,"",IF($J3420="OTRO","NO","SI"))</f>
        <v/>
      </c>
      <c r="J3420" s="9">
        <f>IF(COUNTA($A3420:$H3420)=0,"",IFERROR(LOOKUP(2,1/(((LISTS!$H$2:$H$26&lt;&gt;"")*ISNUMBER(SEARCH(LISTS!$H$2:$H$26,$G3420)))+((LISTS!$I$2:$I$26&lt;&gt;"")*ISNUMBER(SEARCH(LISTS!$I$2:$I$26,$E3420)))),LISTS!$K$2:$K$26),"OTRO"))</f>
        <v/>
      </c>
      <c r="K3420" s="11">
        <f>IF($I3420&lt;&gt;"SI",0,IFERROR($F3420,0))</f>
        <v/>
      </c>
      <c r="L3420" s="9">
        <f>IF(COUNTA($A3420:$H3420)=0,"",IF($J3420="OTRO",IFERROR(LOOKUP(2,1/(((LISTS!$H$2:$H$26&lt;&gt;"")*ISNUMBER(SEARCH(LISTS!$H$2:$H$26,$G3420)))+((LISTS!$I$2:$I$26&lt;&gt;"")*ISNUMBER(SEARCH(LISTS!$I$2:$I$26,$E3420)))),LISTS!$L$2:$L$26),"Concepto DIAN no mapeado a casilla automatica"),IF(LEFT($J3420,4)="TOPE","Control automatico DIAN: "&amp;$J3420,"Casilla automatica: "&amp;$J3420)))</f>
        <v/>
      </c>
    </row>
    <row r="3421">
      <c r="A3421" s="9" t="n"/>
      <c r="B3421" s="9" t="n"/>
      <c r="C3421" s="9" t="n"/>
      <c r="D3421" s="9" t="n"/>
      <c r="E3421" s="9" t="n"/>
      <c r="F3421" s="11" t="n"/>
      <c r="G3421" s="9" t="n"/>
      <c r="H3421" s="9" t="n"/>
      <c r="I3421" s="9">
        <f>IF(COUNTA($A3421:$H3421)=0,"",IF($J3421="OTRO","NO","SI"))</f>
        <v/>
      </c>
      <c r="J3421" s="9">
        <f>IF(COUNTA($A3421:$H3421)=0,"",IFERROR(LOOKUP(2,1/(((LISTS!$H$2:$H$26&lt;&gt;"")*ISNUMBER(SEARCH(LISTS!$H$2:$H$26,$G3421)))+((LISTS!$I$2:$I$26&lt;&gt;"")*ISNUMBER(SEARCH(LISTS!$I$2:$I$26,$E3421)))),LISTS!$K$2:$K$26),"OTRO"))</f>
        <v/>
      </c>
      <c r="K3421" s="11">
        <f>IF($I3421&lt;&gt;"SI",0,IFERROR($F3421,0))</f>
        <v/>
      </c>
      <c r="L3421" s="9">
        <f>IF(COUNTA($A3421:$H3421)=0,"",IF($J3421="OTRO",IFERROR(LOOKUP(2,1/(((LISTS!$H$2:$H$26&lt;&gt;"")*ISNUMBER(SEARCH(LISTS!$H$2:$H$26,$G3421)))+((LISTS!$I$2:$I$26&lt;&gt;"")*ISNUMBER(SEARCH(LISTS!$I$2:$I$26,$E3421)))),LISTS!$L$2:$L$26),"Concepto DIAN no mapeado a casilla automatica"),IF(LEFT($J3421,4)="TOPE","Control automatico DIAN: "&amp;$J3421,"Casilla automatica: "&amp;$J3421)))</f>
        <v/>
      </c>
    </row>
    <row r="3422">
      <c r="A3422" s="9" t="n"/>
      <c r="B3422" s="9" t="n"/>
      <c r="C3422" s="9" t="n"/>
      <c r="D3422" s="9" t="n"/>
      <c r="E3422" s="9" t="n"/>
      <c r="F3422" s="11" t="n"/>
      <c r="G3422" s="9" t="n"/>
      <c r="H3422" s="9" t="n"/>
      <c r="I3422" s="9">
        <f>IF(COUNTA($A3422:$H3422)=0,"",IF($J3422="OTRO","NO","SI"))</f>
        <v/>
      </c>
      <c r="J3422" s="9">
        <f>IF(COUNTA($A3422:$H3422)=0,"",IFERROR(LOOKUP(2,1/(((LISTS!$H$2:$H$26&lt;&gt;"")*ISNUMBER(SEARCH(LISTS!$H$2:$H$26,$G3422)))+((LISTS!$I$2:$I$26&lt;&gt;"")*ISNUMBER(SEARCH(LISTS!$I$2:$I$26,$E3422)))),LISTS!$K$2:$K$26),"OTRO"))</f>
        <v/>
      </c>
      <c r="K3422" s="11">
        <f>IF($I3422&lt;&gt;"SI",0,IFERROR($F3422,0))</f>
        <v/>
      </c>
      <c r="L3422" s="9">
        <f>IF(COUNTA($A3422:$H3422)=0,"",IF($J3422="OTRO",IFERROR(LOOKUP(2,1/(((LISTS!$H$2:$H$26&lt;&gt;"")*ISNUMBER(SEARCH(LISTS!$H$2:$H$26,$G3422)))+((LISTS!$I$2:$I$26&lt;&gt;"")*ISNUMBER(SEARCH(LISTS!$I$2:$I$26,$E3422)))),LISTS!$L$2:$L$26),"Concepto DIAN no mapeado a casilla automatica"),IF(LEFT($J3422,4)="TOPE","Control automatico DIAN: "&amp;$J3422,"Casilla automatica: "&amp;$J3422)))</f>
        <v/>
      </c>
    </row>
    <row r="3423">
      <c r="A3423" s="9" t="n"/>
      <c r="B3423" s="9" t="n"/>
      <c r="C3423" s="9" t="n"/>
      <c r="D3423" s="9" t="n"/>
      <c r="E3423" s="9" t="n"/>
      <c r="F3423" s="11" t="n"/>
      <c r="G3423" s="9" t="n"/>
      <c r="H3423" s="9" t="n"/>
      <c r="I3423" s="9">
        <f>IF(COUNTA($A3423:$H3423)=0,"",IF($J3423="OTRO","NO","SI"))</f>
        <v/>
      </c>
      <c r="J3423" s="9">
        <f>IF(COUNTA($A3423:$H3423)=0,"",IFERROR(LOOKUP(2,1/(((LISTS!$H$2:$H$26&lt;&gt;"")*ISNUMBER(SEARCH(LISTS!$H$2:$H$26,$G3423)))+((LISTS!$I$2:$I$26&lt;&gt;"")*ISNUMBER(SEARCH(LISTS!$I$2:$I$26,$E3423)))),LISTS!$K$2:$K$26),"OTRO"))</f>
        <v/>
      </c>
      <c r="K3423" s="11">
        <f>IF($I3423&lt;&gt;"SI",0,IFERROR($F3423,0))</f>
        <v/>
      </c>
      <c r="L3423" s="9">
        <f>IF(COUNTA($A3423:$H3423)=0,"",IF($J3423="OTRO",IFERROR(LOOKUP(2,1/(((LISTS!$H$2:$H$26&lt;&gt;"")*ISNUMBER(SEARCH(LISTS!$H$2:$H$26,$G3423)))+((LISTS!$I$2:$I$26&lt;&gt;"")*ISNUMBER(SEARCH(LISTS!$I$2:$I$26,$E3423)))),LISTS!$L$2:$L$26),"Concepto DIAN no mapeado a casilla automatica"),IF(LEFT($J3423,4)="TOPE","Control automatico DIAN: "&amp;$J3423,"Casilla automatica: "&amp;$J3423)))</f>
        <v/>
      </c>
    </row>
    <row r="3424">
      <c r="A3424" s="9" t="n"/>
      <c r="B3424" s="9" t="n"/>
      <c r="C3424" s="9" t="n"/>
      <c r="D3424" s="9" t="n"/>
      <c r="E3424" s="9" t="n"/>
      <c r="F3424" s="11" t="n"/>
      <c r="G3424" s="9" t="n"/>
      <c r="H3424" s="9" t="n"/>
      <c r="I3424" s="9">
        <f>IF(COUNTA($A3424:$H3424)=0,"",IF($J3424="OTRO","NO","SI"))</f>
        <v/>
      </c>
      <c r="J3424" s="9">
        <f>IF(COUNTA($A3424:$H3424)=0,"",IFERROR(LOOKUP(2,1/(((LISTS!$H$2:$H$26&lt;&gt;"")*ISNUMBER(SEARCH(LISTS!$H$2:$H$26,$G3424)))+((LISTS!$I$2:$I$26&lt;&gt;"")*ISNUMBER(SEARCH(LISTS!$I$2:$I$26,$E3424)))),LISTS!$K$2:$K$26),"OTRO"))</f>
        <v/>
      </c>
      <c r="K3424" s="11">
        <f>IF($I3424&lt;&gt;"SI",0,IFERROR($F3424,0))</f>
        <v/>
      </c>
      <c r="L3424" s="9">
        <f>IF(COUNTA($A3424:$H3424)=0,"",IF($J3424="OTRO",IFERROR(LOOKUP(2,1/(((LISTS!$H$2:$H$26&lt;&gt;"")*ISNUMBER(SEARCH(LISTS!$H$2:$H$26,$G3424)))+((LISTS!$I$2:$I$26&lt;&gt;"")*ISNUMBER(SEARCH(LISTS!$I$2:$I$26,$E3424)))),LISTS!$L$2:$L$26),"Concepto DIAN no mapeado a casilla automatica"),IF(LEFT($J3424,4)="TOPE","Control automatico DIAN: "&amp;$J3424,"Casilla automatica: "&amp;$J3424)))</f>
        <v/>
      </c>
    </row>
    <row r="3425">
      <c r="A3425" s="9" t="n"/>
      <c r="B3425" s="9" t="n"/>
      <c r="C3425" s="9" t="n"/>
      <c r="D3425" s="9" t="n"/>
      <c r="E3425" s="9" t="n"/>
      <c r="F3425" s="11" t="n"/>
      <c r="G3425" s="9" t="n"/>
      <c r="H3425" s="9" t="n"/>
      <c r="I3425" s="9">
        <f>IF(COUNTA($A3425:$H3425)=0,"",IF($J3425="OTRO","NO","SI"))</f>
        <v/>
      </c>
      <c r="J3425" s="9">
        <f>IF(COUNTA($A3425:$H3425)=0,"",IFERROR(LOOKUP(2,1/(((LISTS!$H$2:$H$26&lt;&gt;"")*ISNUMBER(SEARCH(LISTS!$H$2:$H$26,$G3425)))+((LISTS!$I$2:$I$26&lt;&gt;"")*ISNUMBER(SEARCH(LISTS!$I$2:$I$26,$E3425)))),LISTS!$K$2:$K$26),"OTRO"))</f>
        <v/>
      </c>
      <c r="K3425" s="11">
        <f>IF($I3425&lt;&gt;"SI",0,IFERROR($F3425,0))</f>
        <v/>
      </c>
      <c r="L3425" s="9">
        <f>IF(COUNTA($A3425:$H3425)=0,"",IF($J3425="OTRO",IFERROR(LOOKUP(2,1/(((LISTS!$H$2:$H$26&lt;&gt;"")*ISNUMBER(SEARCH(LISTS!$H$2:$H$26,$G3425)))+((LISTS!$I$2:$I$26&lt;&gt;"")*ISNUMBER(SEARCH(LISTS!$I$2:$I$26,$E3425)))),LISTS!$L$2:$L$26),"Concepto DIAN no mapeado a casilla automatica"),IF(LEFT($J3425,4)="TOPE","Control automatico DIAN: "&amp;$J3425,"Casilla automatica: "&amp;$J3425)))</f>
        <v/>
      </c>
    </row>
    <row r="3426">
      <c r="A3426" s="9" t="n"/>
      <c r="B3426" s="9" t="n"/>
      <c r="C3426" s="9" t="n"/>
      <c r="D3426" s="9" t="n"/>
      <c r="E3426" s="9" t="n"/>
      <c r="F3426" s="11" t="n"/>
      <c r="G3426" s="9" t="n"/>
      <c r="H3426" s="9" t="n"/>
      <c r="I3426" s="9">
        <f>IF(COUNTA($A3426:$H3426)=0,"",IF($J3426="OTRO","NO","SI"))</f>
        <v/>
      </c>
      <c r="J3426" s="9">
        <f>IF(COUNTA($A3426:$H3426)=0,"",IFERROR(LOOKUP(2,1/(((LISTS!$H$2:$H$26&lt;&gt;"")*ISNUMBER(SEARCH(LISTS!$H$2:$H$26,$G3426)))+((LISTS!$I$2:$I$26&lt;&gt;"")*ISNUMBER(SEARCH(LISTS!$I$2:$I$26,$E3426)))),LISTS!$K$2:$K$26),"OTRO"))</f>
        <v/>
      </c>
      <c r="K3426" s="11">
        <f>IF($I3426&lt;&gt;"SI",0,IFERROR($F3426,0))</f>
        <v/>
      </c>
      <c r="L3426" s="9">
        <f>IF(COUNTA($A3426:$H3426)=0,"",IF($J3426="OTRO",IFERROR(LOOKUP(2,1/(((LISTS!$H$2:$H$26&lt;&gt;"")*ISNUMBER(SEARCH(LISTS!$H$2:$H$26,$G3426)))+((LISTS!$I$2:$I$26&lt;&gt;"")*ISNUMBER(SEARCH(LISTS!$I$2:$I$26,$E3426)))),LISTS!$L$2:$L$26),"Concepto DIAN no mapeado a casilla automatica"),IF(LEFT($J3426,4)="TOPE","Control automatico DIAN: "&amp;$J3426,"Casilla automatica: "&amp;$J3426)))</f>
        <v/>
      </c>
    </row>
    <row r="3427">
      <c r="A3427" s="9" t="n"/>
      <c r="B3427" s="9" t="n"/>
      <c r="C3427" s="9" t="n"/>
      <c r="D3427" s="9" t="n"/>
      <c r="E3427" s="9" t="n"/>
      <c r="F3427" s="11" t="n"/>
      <c r="G3427" s="9" t="n"/>
      <c r="H3427" s="9" t="n"/>
      <c r="I3427" s="9">
        <f>IF(COUNTA($A3427:$H3427)=0,"",IF($J3427="OTRO","NO","SI"))</f>
        <v/>
      </c>
      <c r="J3427" s="9">
        <f>IF(COUNTA($A3427:$H3427)=0,"",IFERROR(LOOKUP(2,1/(((LISTS!$H$2:$H$26&lt;&gt;"")*ISNUMBER(SEARCH(LISTS!$H$2:$H$26,$G3427)))+((LISTS!$I$2:$I$26&lt;&gt;"")*ISNUMBER(SEARCH(LISTS!$I$2:$I$26,$E3427)))),LISTS!$K$2:$K$26),"OTRO"))</f>
        <v/>
      </c>
      <c r="K3427" s="11">
        <f>IF($I3427&lt;&gt;"SI",0,IFERROR($F3427,0))</f>
        <v/>
      </c>
      <c r="L3427" s="9">
        <f>IF(COUNTA($A3427:$H3427)=0,"",IF($J3427="OTRO",IFERROR(LOOKUP(2,1/(((LISTS!$H$2:$H$26&lt;&gt;"")*ISNUMBER(SEARCH(LISTS!$H$2:$H$26,$G3427)))+((LISTS!$I$2:$I$26&lt;&gt;"")*ISNUMBER(SEARCH(LISTS!$I$2:$I$26,$E3427)))),LISTS!$L$2:$L$26),"Concepto DIAN no mapeado a casilla automatica"),IF(LEFT($J3427,4)="TOPE","Control automatico DIAN: "&amp;$J3427,"Casilla automatica: "&amp;$J3427)))</f>
        <v/>
      </c>
    </row>
    <row r="3428">
      <c r="A3428" s="9" t="n"/>
      <c r="B3428" s="9" t="n"/>
      <c r="C3428" s="9" t="n"/>
      <c r="D3428" s="9" t="n"/>
      <c r="E3428" s="9" t="n"/>
      <c r="F3428" s="11" t="n"/>
      <c r="G3428" s="9" t="n"/>
      <c r="H3428" s="9" t="n"/>
      <c r="I3428" s="9">
        <f>IF(COUNTA($A3428:$H3428)=0,"",IF($J3428="OTRO","NO","SI"))</f>
        <v/>
      </c>
      <c r="J3428" s="9">
        <f>IF(COUNTA($A3428:$H3428)=0,"",IFERROR(LOOKUP(2,1/(((LISTS!$H$2:$H$26&lt;&gt;"")*ISNUMBER(SEARCH(LISTS!$H$2:$H$26,$G3428)))+((LISTS!$I$2:$I$26&lt;&gt;"")*ISNUMBER(SEARCH(LISTS!$I$2:$I$26,$E3428)))),LISTS!$K$2:$K$26),"OTRO"))</f>
        <v/>
      </c>
      <c r="K3428" s="11">
        <f>IF($I3428&lt;&gt;"SI",0,IFERROR($F3428,0))</f>
        <v/>
      </c>
      <c r="L3428" s="9">
        <f>IF(COUNTA($A3428:$H3428)=0,"",IF($J3428="OTRO",IFERROR(LOOKUP(2,1/(((LISTS!$H$2:$H$26&lt;&gt;"")*ISNUMBER(SEARCH(LISTS!$H$2:$H$26,$G3428)))+((LISTS!$I$2:$I$26&lt;&gt;"")*ISNUMBER(SEARCH(LISTS!$I$2:$I$26,$E3428)))),LISTS!$L$2:$L$26),"Concepto DIAN no mapeado a casilla automatica"),IF(LEFT($J3428,4)="TOPE","Control automatico DIAN: "&amp;$J3428,"Casilla automatica: "&amp;$J3428)))</f>
        <v/>
      </c>
    </row>
    <row r="3429">
      <c r="A3429" s="9" t="n"/>
      <c r="B3429" s="9" t="n"/>
      <c r="C3429" s="9" t="n"/>
      <c r="D3429" s="9" t="n"/>
      <c r="E3429" s="9" t="n"/>
      <c r="F3429" s="11" t="n"/>
      <c r="G3429" s="9" t="n"/>
      <c r="H3429" s="9" t="n"/>
      <c r="I3429" s="9">
        <f>IF(COUNTA($A3429:$H3429)=0,"",IF($J3429="OTRO","NO","SI"))</f>
        <v/>
      </c>
      <c r="J3429" s="9">
        <f>IF(COUNTA($A3429:$H3429)=0,"",IFERROR(LOOKUP(2,1/(((LISTS!$H$2:$H$26&lt;&gt;"")*ISNUMBER(SEARCH(LISTS!$H$2:$H$26,$G3429)))+((LISTS!$I$2:$I$26&lt;&gt;"")*ISNUMBER(SEARCH(LISTS!$I$2:$I$26,$E3429)))),LISTS!$K$2:$K$26),"OTRO"))</f>
        <v/>
      </c>
      <c r="K3429" s="11">
        <f>IF($I3429&lt;&gt;"SI",0,IFERROR($F3429,0))</f>
        <v/>
      </c>
      <c r="L3429" s="9">
        <f>IF(COUNTA($A3429:$H3429)=0,"",IF($J3429="OTRO",IFERROR(LOOKUP(2,1/(((LISTS!$H$2:$H$26&lt;&gt;"")*ISNUMBER(SEARCH(LISTS!$H$2:$H$26,$G3429)))+((LISTS!$I$2:$I$26&lt;&gt;"")*ISNUMBER(SEARCH(LISTS!$I$2:$I$26,$E3429)))),LISTS!$L$2:$L$26),"Concepto DIAN no mapeado a casilla automatica"),IF(LEFT($J3429,4)="TOPE","Control automatico DIAN: "&amp;$J3429,"Casilla automatica: "&amp;$J3429)))</f>
        <v/>
      </c>
    </row>
    <row r="3430">
      <c r="A3430" s="9" t="n"/>
      <c r="B3430" s="9" t="n"/>
      <c r="C3430" s="9" t="n"/>
      <c r="D3430" s="9" t="n"/>
      <c r="E3430" s="9" t="n"/>
      <c r="F3430" s="11" t="n"/>
      <c r="G3430" s="9" t="n"/>
      <c r="H3430" s="9" t="n"/>
      <c r="I3430" s="9">
        <f>IF(COUNTA($A3430:$H3430)=0,"",IF($J3430="OTRO","NO","SI"))</f>
        <v/>
      </c>
      <c r="J3430" s="9">
        <f>IF(COUNTA($A3430:$H3430)=0,"",IFERROR(LOOKUP(2,1/(((LISTS!$H$2:$H$26&lt;&gt;"")*ISNUMBER(SEARCH(LISTS!$H$2:$H$26,$G3430)))+((LISTS!$I$2:$I$26&lt;&gt;"")*ISNUMBER(SEARCH(LISTS!$I$2:$I$26,$E3430)))),LISTS!$K$2:$K$26),"OTRO"))</f>
        <v/>
      </c>
      <c r="K3430" s="11">
        <f>IF($I3430&lt;&gt;"SI",0,IFERROR($F3430,0))</f>
        <v/>
      </c>
      <c r="L3430" s="9">
        <f>IF(COUNTA($A3430:$H3430)=0,"",IF($J3430="OTRO",IFERROR(LOOKUP(2,1/(((LISTS!$H$2:$H$26&lt;&gt;"")*ISNUMBER(SEARCH(LISTS!$H$2:$H$26,$G3430)))+((LISTS!$I$2:$I$26&lt;&gt;"")*ISNUMBER(SEARCH(LISTS!$I$2:$I$26,$E3430)))),LISTS!$L$2:$L$26),"Concepto DIAN no mapeado a casilla automatica"),IF(LEFT($J3430,4)="TOPE","Control automatico DIAN: "&amp;$J3430,"Casilla automatica: "&amp;$J3430)))</f>
        <v/>
      </c>
    </row>
    <row r="3431">
      <c r="A3431" s="9" t="n"/>
      <c r="B3431" s="9" t="n"/>
      <c r="C3431" s="9" t="n"/>
      <c r="D3431" s="9" t="n"/>
      <c r="E3431" s="9" t="n"/>
      <c r="F3431" s="11" t="n"/>
      <c r="G3431" s="9" t="n"/>
      <c r="H3431" s="9" t="n"/>
      <c r="I3431" s="9">
        <f>IF(COUNTA($A3431:$H3431)=0,"",IF($J3431="OTRO","NO","SI"))</f>
        <v/>
      </c>
      <c r="J3431" s="9">
        <f>IF(COUNTA($A3431:$H3431)=0,"",IFERROR(LOOKUP(2,1/(((LISTS!$H$2:$H$26&lt;&gt;"")*ISNUMBER(SEARCH(LISTS!$H$2:$H$26,$G3431)))+((LISTS!$I$2:$I$26&lt;&gt;"")*ISNUMBER(SEARCH(LISTS!$I$2:$I$26,$E3431)))),LISTS!$K$2:$K$26),"OTRO"))</f>
        <v/>
      </c>
      <c r="K3431" s="11">
        <f>IF($I3431&lt;&gt;"SI",0,IFERROR($F3431,0))</f>
        <v/>
      </c>
      <c r="L3431" s="9">
        <f>IF(COUNTA($A3431:$H3431)=0,"",IF($J3431="OTRO",IFERROR(LOOKUP(2,1/(((LISTS!$H$2:$H$26&lt;&gt;"")*ISNUMBER(SEARCH(LISTS!$H$2:$H$26,$G3431)))+((LISTS!$I$2:$I$26&lt;&gt;"")*ISNUMBER(SEARCH(LISTS!$I$2:$I$26,$E3431)))),LISTS!$L$2:$L$26),"Concepto DIAN no mapeado a casilla automatica"),IF(LEFT($J3431,4)="TOPE","Control automatico DIAN: "&amp;$J3431,"Casilla automatica: "&amp;$J3431)))</f>
        <v/>
      </c>
    </row>
    <row r="3432">
      <c r="A3432" s="9" t="n"/>
      <c r="B3432" s="9" t="n"/>
      <c r="C3432" s="9" t="n"/>
      <c r="D3432" s="9" t="n"/>
      <c r="E3432" s="9" t="n"/>
      <c r="F3432" s="11" t="n"/>
      <c r="G3432" s="9" t="n"/>
      <c r="H3432" s="9" t="n"/>
      <c r="I3432" s="9">
        <f>IF(COUNTA($A3432:$H3432)=0,"",IF($J3432="OTRO","NO","SI"))</f>
        <v/>
      </c>
      <c r="J3432" s="9">
        <f>IF(COUNTA($A3432:$H3432)=0,"",IFERROR(LOOKUP(2,1/(((LISTS!$H$2:$H$26&lt;&gt;"")*ISNUMBER(SEARCH(LISTS!$H$2:$H$26,$G3432)))+((LISTS!$I$2:$I$26&lt;&gt;"")*ISNUMBER(SEARCH(LISTS!$I$2:$I$26,$E3432)))),LISTS!$K$2:$K$26),"OTRO"))</f>
        <v/>
      </c>
      <c r="K3432" s="11">
        <f>IF($I3432&lt;&gt;"SI",0,IFERROR($F3432,0))</f>
        <v/>
      </c>
      <c r="L3432" s="9">
        <f>IF(COUNTA($A3432:$H3432)=0,"",IF($J3432="OTRO",IFERROR(LOOKUP(2,1/(((LISTS!$H$2:$H$26&lt;&gt;"")*ISNUMBER(SEARCH(LISTS!$H$2:$H$26,$G3432)))+((LISTS!$I$2:$I$26&lt;&gt;"")*ISNUMBER(SEARCH(LISTS!$I$2:$I$26,$E3432)))),LISTS!$L$2:$L$26),"Concepto DIAN no mapeado a casilla automatica"),IF(LEFT($J3432,4)="TOPE","Control automatico DIAN: "&amp;$J3432,"Casilla automatica: "&amp;$J3432)))</f>
        <v/>
      </c>
    </row>
    <row r="3433">
      <c r="A3433" s="9" t="n"/>
      <c r="B3433" s="9" t="n"/>
      <c r="C3433" s="9" t="n"/>
      <c r="D3433" s="9" t="n"/>
      <c r="E3433" s="9" t="n"/>
      <c r="F3433" s="11" t="n"/>
      <c r="G3433" s="9" t="n"/>
      <c r="H3433" s="9" t="n"/>
      <c r="I3433" s="9">
        <f>IF(COUNTA($A3433:$H3433)=0,"",IF($J3433="OTRO","NO","SI"))</f>
        <v/>
      </c>
      <c r="J3433" s="9">
        <f>IF(COUNTA($A3433:$H3433)=0,"",IFERROR(LOOKUP(2,1/(((LISTS!$H$2:$H$26&lt;&gt;"")*ISNUMBER(SEARCH(LISTS!$H$2:$H$26,$G3433)))+((LISTS!$I$2:$I$26&lt;&gt;"")*ISNUMBER(SEARCH(LISTS!$I$2:$I$26,$E3433)))),LISTS!$K$2:$K$26),"OTRO"))</f>
        <v/>
      </c>
      <c r="K3433" s="11">
        <f>IF($I3433&lt;&gt;"SI",0,IFERROR($F3433,0))</f>
        <v/>
      </c>
      <c r="L3433" s="9">
        <f>IF(COUNTA($A3433:$H3433)=0,"",IF($J3433="OTRO",IFERROR(LOOKUP(2,1/(((LISTS!$H$2:$H$26&lt;&gt;"")*ISNUMBER(SEARCH(LISTS!$H$2:$H$26,$G3433)))+((LISTS!$I$2:$I$26&lt;&gt;"")*ISNUMBER(SEARCH(LISTS!$I$2:$I$26,$E3433)))),LISTS!$L$2:$L$26),"Concepto DIAN no mapeado a casilla automatica"),IF(LEFT($J3433,4)="TOPE","Control automatico DIAN: "&amp;$J3433,"Casilla automatica: "&amp;$J3433)))</f>
        <v/>
      </c>
    </row>
    <row r="3434">
      <c r="A3434" s="9" t="n"/>
      <c r="B3434" s="9" t="n"/>
      <c r="C3434" s="9" t="n"/>
      <c r="D3434" s="9" t="n"/>
      <c r="E3434" s="9" t="n"/>
      <c r="F3434" s="11" t="n"/>
      <c r="G3434" s="9" t="n"/>
      <c r="H3434" s="9" t="n"/>
      <c r="I3434" s="9">
        <f>IF(COUNTA($A3434:$H3434)=0,"",IF($J3434="OTRO","NO","SI"))</f>
        <v/>
      </c>
      <c r="J3434" s="9">
        <f>IF(COUNTA($A3434:$H3434)=0,"",IFERROR(LOOKUP(2,1/(((LISTS!$H$2:$H$26&lt;&gt;"")*ISNUMBER(SEARCH(LISTS!$H$2:$H$26,$G3434)))+((LISTS!$I$2:$I$26&lt;&gt;"")*ISNUMBER(SEARCH(LISTS!$I$2:$I$26,$E3434)))),LISTS!$K$2:$K$26),"OTRO"))</f>
        <v/>
      </c>
      <c r="K3434" s="11">
        <f>IF($I3434&lt;&gt;"SI",0,IFERROR($F3434,0))</f>
        <v/>
      </c>
      <c r="L3434" s="9">
        <f>IF(COUNTA($A3434:$H3434)=0,"",IF($J3434="OTRO",IFERROR(LOOKUP(2,1/(((LISTS!$H$2:$H$26&lt;&gt;"")*ISNUMBER(SEARCH(LISTS!$H$2:$H$26,$G3434)))+((LISTS!$I$2:$I$26&lt;&gt;"")*ISNUMBER(SEARCH(LISTS!$I$2:$I$26,$E3434)))),LISTS!$L$2:$L$26),"Concepto DIAN no mapeado a casilla automatica"),IF(LEFT($J3434,4)="TOPE","Control automatico DIAN: "&amp;$J3434,"Casilla automatica: "&amp;$J3434)))</f>
        <v/>
      </c>
    </row>
    <row r="3435">
      <c r="A3435" s="9" t="n"/>
      <c r="B3435" s="9" t="n"/>
      <c r="C3435" s="9" t="n"/>
      <c r="D3435" s="9" t="n"/>
      <c r="E3435" s="9" t="n"/>
      <c r="F3435" s="11" t="n"/>
      <c r="G3435" s="9" t="n"/>
      <c r="H3435" s="9" t="n"/>
      <c r="I3435" s="9">
        <f>IF(COUNTA($A3435:$H3435)=0,"",IF($J3435="OTRO","NO","SI"))</f>
        <v/>
      </c>
      <c r="J3435" s="9">
        <f>IF(COUNTA($A3435:$H3435)=0,"",IFERROR(LOOKUP(2,1/(((LISTS!$H$2:$H$26&lt;&gt;"")*ISNUMBER(SEARCH(LISTS!$H$2:$H$26,$G3435)))+((LISTS!$I$2:$I$26&lt;&gt;"")*ISNUMBER(SEARCH(LISTS!$I$2:$I$26,$E3435)))),LISTS!$K$2:$K$26),"OTRO"))</f>
        <v/>
      </c>
      <c r="K3435" s="11">
        <f>IF($I3435&lt;&gt;"SI",0,IFERROR($F3435,0))</f>
        <v/>
      </c>
      <c r="L3435" s="9">
        <f>IF(COUNTA($A3435:$H3435)=0,"",IF($J3435="OTRO",IFERROR(LOOKUP(2,1/(((LISTS!$H$2:$H$26&lt;&gt;"")*ISNUMBER(SEARCH(LISTS!$H$2:$H$26,$G3435)))+((LISTS!$I$2:$I$26&lt;&gt;"")*ISNUMBER(SEARCH(LISTS!$I$2:$I$26,$E3435)))),LISTS!$L$2:$L$26),"Concepto DIAN no mapeado a casilla automatica"),IF(LEFT($J3435,4)="TOPE","Control automatico DIAN: "&amp;$J3435,"Casilla automatica: "&amp;$J3435)))</f>
        <v/>
      </c>
    </row>
    <row r="3436">
      <c r="A3436" s="9" t="n"/>
      <c r="B3436" s="9" t="n"/>
      <c r="C3436" s="9" t="n"/>
      <c r="D3436" s="9" t="n"/>
      <c r="E3436" s="9" t="n"/>
      <c r="F3436" s="11" t="n"/>
      <c r="G3436" s="9" t="n"/>
      <c r="H3436" s="9" t="n"/>
      <c r="I3436" s="9">
        <f>IF(COUNTA($A3436:$H3436)=0,"",IF($J3436="OTRO","NO","SI"))</f>
        <v/>
      </c>
      <c r="J3436" s="9">
        <f>IF(COUNTA($A3436:$H3436)=0,"",IFERROR(LOOKUP(2,1/(((LISTS!$H$2:$H$26&lt;&gt;"")*ISNUMBER(SEARCH(LISTS!$H$2:$H$26,$G3436)))+((LISTS!$I$2:$I$26&lt;&gt;"")*ISNUMBER(SEARCH(LISTS!$I$2:$I$26,$E3436)))),LISTS!$K$2:$K$26),"OTRO"))</f>
        <v/>
      </c>
      <c r="K3436" s="11">
        <f>IF($I3436&lt;&gt;"SI",0,IFERROR($F3436,0))</f>
        <v/>
      </c>
      <c r="L3436" s="9">
        <f>IF(COUNTA($A3436:$H3436)=0,"",IF($J3436="OTRO",IFERROR(LOOKUP(2,1/(((LISTS!$H$2:$H$26&lt;&gt;"")*ISNUMBER(SEARCH(LISTS!$H$2:$H$26,$G3436)))+((LISTS!$I$2:$I$26&lt;&gt;"")*ISNUMBER(SEARCH(LISTS!$I$2:$I$26,$E3436)))),LISTS!$L$2:$L$26),"Concepto DIAN no mapeado a casilla automatica"),IF(LEFT($J3436,4)="TOPE","Control automatico DIAN: "&amp;$J3436,"Casilla automatica: "&amp;$J3436)))</f>
        <v/>
      </c>
    </row>
    <row r="3437">
      <c r="A3437" s="9" t="n"/>
      <c r="B3437" s="9" t="n"/>
      <c r="C3437" s="9" t="n"/>
      <c r="D3437" s="9" t="n"/>
      <c r="E3437" s="9" t="n"/>
      <c r="F3437" s="11" t="n"/>
      <c r="G3437" s="9" t="n"/>
      <c r="H3437" s="9" t="n"/>
      <c r="I3437" s="9">
        <f>IF(COUNTA($A3437:$H3437)=0,"",IF($J3437="OTRO","NO","SI"))</f>
        <v/>
      </c>
      <c r="J3437" s="9">
        <f>IF(COUNTA($A3437:$H3437)=0,"",IFERROR(LOOKUP(2,1/(((LISTS!$H$2:$H$26&lt;&gt;"")*ISNUMBER(SEARCH(LISTS!$H$2:$H$26,$G3437)))+((LISTS!$I$2:$I$26&lt;&gt;"")*ISNUMBER(SEARCH(LISTS!$I$2:$I$26,$E3437)))),LISTS!$K$2:$K$26),"OTRO"))</f>
        <v/>
      </c>
      <c r="K3437" s="11">
        <f>IF($I3437&lt;&gt;"SI",0,IFERROR($F3437,0))</f>
        <v/>
      </c>
      <c r="L3437" s="9">
        <f>IF(COUNTA($A3437:$H3437)=0,"",IF($J3437="OTRO",IFERROR(LOOKUP(2,1/(((LISTS!$H$2:$H$26&lt;&gt;"")*ISNUMBER(SEARCH(LISTS!$H$2:$H$26,$G3437)))+((LISTS!$I$2:$I$26&lt;&gt;"")*ISNUMBER(SEARCH(LISTS!$I$2:$I$26,$E3437)))),LISTS!$L$2:$L$26),"Concepto DIAN no mapeado a casilla automatica"),IF(LEFT($J3437,4)="TOPE","Control automatico DIAN: "&amp;$J3437,"Casilla automatica: "&amp;$J3437)))</f>
        <v/>
      </c>
    </row>
    <row r="3438">
      <c r="A3438" s="9" t="n"/>
      <c r="B3438" s="9" t="n"/>
      <c r="C3438" s="9" t="n"/>
      <c r="D3438" s="9" t="n"/>
      <c r="E3438" s="9" t="n"/>
      <c r="F3438" s="11" t="n"/>
      <c r="G3438" s="9" t="n"/>
      <c r="H3438" s="9" t="n"/>
      <c r="I3438" s="9">
        <f>IF(COUNTA($A3438:$H3438)=0,"",IF($J3438="OTRO","NO","SI"))</f>
        <v/>
      </c>
      <c r="J3438" s="9">
        <f>IF(COUNTA($A3438:$H3438)=0,"",IFERROR(LOOKUP(2,1/(((LISTS!$H$2:$H$26&lt;&gt;"")*ISNUMBER(SEARCH(LISTS!$H$2:$H$26,$G3438)))+((LISTS!$I$2:$I$26&lt;&gt;"")*ISNUMBER(SEARCH(LISTS!$I$2:$I$26,$E3438)))),LISTS!$K$2:$K$26),"OTRO"))</f>
        <v/>
      </c>
      <c r="K3438" s="11">
        <f>IF($I3438&lt;&gt;"SI",0,IFERROR($F3438,0))</f>
        <v/>
      </c>
      <c r="L3438" s="9">
        <f>IF(COUNTA($A3438:$H3438)=0,"",IF($J3438="OTRO",IFERROR(LOOKUP(2,1/(((LISTS!$H$2:$H$26&lt;&gt;"")*ISNUMBER(SEARCH(LISTS!$H$2:$H$26,$G3438)))+((LISTS!$I$2:$I$26&lt;&gt;"")*ISNUMBER(SEARCH(LISTS!$I$2:$I$26,$E3438)))),LISTS!$L$2:$L$26),"Concepto DIAN no mapeado a casilla automatica"),IF(LEFT($J3438,4)="TOPE","Control automatico DIAN: "&amp;$J3438,"Casilla automatica: "&amp;$J3438)))</f>
        <v/>
      </c>
    </row>
    <row r="3439">
      <c r="A3439" s="9" t="n"/>
      <c r="B3439" s="9" t="n"/>
      <c r="C3439" s="9" t="n"/>
      <c r="D3439" s="9" t="n"/>
      <c r="E3439" s="9" t="n"/>
      <c r="F3439" s="11" t="n"/>
      <c r="G3439" s="9" t="n"/>
      <c r="H3439" s="9" t="n"/>
      <c r="I3439" s="9">
        <f>IF(COUNTA($A3439:$H3439)=0,"",IF($J3439="OTRO","NO","SI"))</f>
        <v/>
      </c>
      <c r="J3439" s="9">
        <f>IF(COUNTA($A3439:$H3439)=0,"",IFERROR(LOOKUP(2,1/(((LISTS!$H$2:$H$26&lt;&gt;"")*ISNUMBER(SEARCH(LISTS!$H$2:$H$26,$G3439)))+((LISTS!$I$2:$I$26&lt;&gt;"")*ISNUMBER(SEARCH(LISTS!$I$2:$I$26,$E3439)))),LISTS!$K$2:$K$26),"OTRO"))</f>
        <v/>
      </c>
      <c r="K3439" s="11">
        <f>IF($I3439&lt;&gt;"SI",0,IFERROR($F3439,0))</f>
        <v/>
      </c>
      <c r="L3439" s="9">
        <f>IF(COUNTA($A3439:$H3439)=0,"",IF($J3439="OTRO",IFERROR(LOOKUP(2,1/(((LISTS!$H$2:$H$26&lt;&gt;"")*ISNUMBER(SEARCH(LISTS!$H$2:$H$26,$G3439)))+((LISTS!$I$2:$I$26&lt;&gt;"")*ISNUMBER(SEARCH(LISTS!$I$2:$I$26,$E3439)))),LISTS!$L$2:$L$26),"Concepto DIAN no mapeado a casilla automatica"),IF(LEFT($J3439,4)="TOPE","Control automatico DIAN: "&amp;$J3439,"Casilla automatica: "&amp;$J3439)))</f>
        <v/>
      </c>
    </row>
    <row r="3440">
      <c r="A3440" s="9" t="n"/>
      <c r="B3440" s="9" t="n"/>
      <c r="C3440" s="9" t="n"/>
      <c r="D3440" s="9" t="n"/>
      <c r="E3440" s="9" t="n"/>
      <c r="F3440" s="11" t="n"/>
      <c r="G3440" s="9" t="n"/>
      <c r="H3440" s="9" t="n"/>
      <c r="I3440" s="9">
        <f>IF(COUNTA($A3440:$H3440)=0,"",IF($J3440="OTRO","NO","SI"))</f>
        <v/>
      </c>
      <c r="J3440" s="9">
        <f>IF(COUNTA($A3440:$H3440)=0,"",IFERROR(LOOKUP(2,1/(((LISTS!$H$2:$H$26&lt;&gt;"")*ISNUMBER(SEARCH(LISTS!$H$2:$H$26,$G3440)))+((LISTS!$I$2:$I$26&lt;&gt;"")*ISNUMBER(SEARCH(LISTS!$I$2:$I$26,$E3440)))),LISTS!$K$2:$K$26),"OTRO"))</f>
        <v/>
      </c>
      <c r="K3440" s="11">
        <f>IF($I3440&lt;&gt;"SI",0,IFERROR($F3440,0))</f>
        <v/>
      </c>
      <c r="L3440" s="9">
        <f>IF(COUNTA($A3440:$H3440)=0,"",IF($J3440="OTRO",IFERROR(LOOKUP(2,1/(((LISTS!$H$2:$H$26&lt;&gt;"")*ISNUMBER(SEARCH(LISTS!$H$2:$H$26,$G3440)))+((LISTS!$I$2:$I$26&lt;&gt;"")*ISNUMBER(SEARCH(LISTS!$I$2:$I$26,$E3440)))),LISTS!$L$2:$L$26),"Concepto DIAN no mapeado a casilla automatica"),IF(LEFT($J3440,4)="TOPE","Control automatico DIAN: "&amp;$J3440,"Casilla automatica: "&amp;$J3440)))</f>
        <v/>
      </c>
    </row>
    <row r="3441">
      <c r="A3441" s="9" t="n"/>
      <c r="B3441" s="9" t="n"/>
      <c r="C3441" s="9" t="n"/>
      <c r="D3441" s="9" t="n"/>
      <c r="E3441" s="9" t="n"/>
      <c r="F3441" s="11" t="n"/>
      <c r="G3441" s="9" t="n"/>
      <c r="H3441" s="9" t="n"/>
      <c r="I3441" s="9">
        <f>IF(COUNTA($A3441:$H3441)=0,"",IF($J3441="OTRO","NO","SI"))</f>
        <v/>
      </c>
      <c r="J3441" s="9">
        <f>IF(COUNTA($A3441:$H3441)=0,"",IFERROR(LOOKUP(2,1/(((LISTS!$H$2:$H$26&lt;&gt;"")*ISNUMBER(SEARCH(LISTS!$H$2:$H$26,$G3441)))+((LISTS!$I$2:$I$26&lt;&gt;"")*ISNUMBER(SEARCH(LISTS!$I$2:$I$26,$E3441)))),LISTS!$K$2:$K$26),"OTRO"))</f>
        <v/>
      </c>
      <c r="K3441" s="11">
        <f>IF($I3441&lt;&gt;"SI",0,IFERROR($F3441,0))</f>
        <v/>
      </c>
      <c r="L3441" s="9">
        <f>IF(COUNTA($A3441:$H3441)=0,"",IF($J3441="OTRO",IFERROR(LOOKUP(2,1/(((LISTS!$H$2:$H$26&lt;&gt;"")*ISNUMBER(SEARCH(LISTS!$H$2:$H$26,$G3441)))+((LISTS!$I$2:$I$26&lt;&gt;"")*ISNUMBER(SEARCH(LISTS!$I$2:$I$26,$E3441)))),LISTS!$L$2:$L$26),"Concepto DIAN no mapeado a casilla automatica"),IF(LEFT($J3441,4)="TOPE","Control automatico DIAN: "&amp;$J3441,"Casilla automatica: "&amp;$J3441)))</f>
        <v/>
      </c>
    </row>
    <row r="3442">
      <c r="A3442" s="9" t="n"/>
      <c r="B3442" s="9" t="n"/>
      <c r="C3442" s="9" t="n"/>
      <c r="D3442" s="9" t="n"/>
      <c r="E3442" s="9" t="n"/>
      <c r="F3442" s="11" t="n"/>
      <c r="G3442" s="9" t="n"/>
      <c r="H3442" s="9" t="n"/>
      <c r="I3442" s="9">
        <f>IF(COUNTA($A3442:$H3442)=0,"",IF($J3442="OTRO","NO","SI"))</f>
        <v/>
      </c>
      <c r="J3442" s="9">
        <f>IF(COUNTA($A3442:$H3442)=0,"",IFERROR(LOOKUP(2,1/(((LISTS!$H$2:$H$26&lt;&gt;"")*ISNUMBER(SEARCH(LISTS!$H$2:$H$26,$G3442)))+((LISTS!$I$2:$I$26&lt;&gt;"")*ISNUMBER(SEARCH(LISTS!$I$2:$I$26,$E3442)))),LISTS!$K$2:$K$26),"OTRO"))</f>
        <v/>
      </c>
      <c r="K3442" s="11">
        <f>IF($I3442&lt;&gt;"SI",0,IFERROR($F3442,0))</f>
        <v/>
      </c>
      <c r="L3442" s="9">
        <f>IF(COUNTA($A3442:$H3442)=0,"",IF($J3442="OTRO",IFERROR(LOOKUP(2,1/(((LISTS!$H$2:$H$26&lt;&gt;"")*ISNUMBER(SEARCH(LISTS!$H$2:$H$26,$G3442)))+((LISTS!$I$2:$I$26&lt;&gt;"")*ISNUMBER(SEARCH(LISTS!$I$2:$I$26,$E3442)))),LISTS!$L$2:$L$26),"Concepto DIAN no mapeado a casilla automatica"),IF(LEFT($J3442,4)="TOPE","Control automatico DIAN: "&amp;$J3442,"Casilla automatica: "&amp;$J3442)))</f>
        <v/>
      </c>
    </row>
    <row r="3443">
      <c r="A3443" s="9" t="n"/>
      <c r="B3443" s="9" t="n"/>
      <c r="C3443" s="9" t="n"/>
      <c r="D3443" s="9" t="n"/>
      <c r="E3443" s="9" t="n"/>
      <c r="F3443" s="11" t="n"/>
      <c r="G3443" s="9" t="n"/>
      <c r="H3443" s="9" t="n"/>
      <c r="I3443" s="9">
        <f>IF(COUNTA($A3443:$H3443)=0,"",IF($J3443="OTRO","NO","SI"))</f>
        <v/>
      </c>
      <c r="J3443" s="9">
        <f>IF(COUNTA($A3443:$H3443)=0,"",IFERROR(LOOKUP(2,1/(((LISTS!$H$2:$H$26&lt;&gt;"")*ISNUMBER(SEARCH(LISTS!$H$2:$H$26,$G3443)))+((LISTS!$I$2:$I$26&lt;&gt;"")*ISNUMBER(SEARCH(LISTS!$I$2:$I$26,$E3443)))),LISTS!$K$2:$K$26),"OTRO"))</f>
        <v/>
      </c>
      <c r="K3443" s="11">
        <f>IF($I3443&lt;&gt;"SI",0,IFERROR($F3443,0))</f>
        <v/>
      </c>
      <c r="L3443" s="9">
        <f>IF(COUNTA($A3443:$H3443)=0,"",IF($J3443="OTRO",IFERROR(LOOKUP(2,1/(((LISTS!$H$2:$H$26&lt;&gt;"")*ISNUMBER(SEARCH(LISTS!$H$2:$H$26,$G3443)))+((LISTS!$I$2:$I$26&lt;&gt;"")*ISNUMBER(SEARCH(LISTS!$I$2:$I$26,$E3443)))),LISTS!$L$2:$L$26),"Concepto DIAN no mapeado a casilla automatica"),IF(LEFT($J3443,4)="TOPE","Control automatico DIAN: "&amp;$J3443,"Casilla automatica: "&amp;$J3443)))</f>
        <v/>
      </c>
    </row>
    <row r="3444">
      <c r="A3444" s="9" t="n"/>
      <c r="B3444" s="9" t="n"/>
      <c r="C3444" s="9" t="n"/>
      <c r="D3444" s="9" t="n"/>
      <c r="E3444" s="9" t="n"/>
      <c r="F3444" s="11" t="n"/>
      <c r="G3444" s="9" t="n"/>
      <c r="H3444" s="9" t="n"/>
      <c r="I3444" s="9">
        <f>IF(COUNTA($A3444:$H3444)=0,"",IF($J3444="OTRO","NO","SI"))</f>
        <v/>
      </c>
      <c r="J3444" s="9">
        <f>IF(COUNTA($A3444:$H3444)=0,"",IFERROR(LOOKUP(2,1/(((LISTS!$H$2:$H$26&lt;&gt;"")*ISNUMBER(SEARCH(LISTS!$H$2:$H$26,$G3444)))+((LISTS!$I$2:$I$26&lt;&gt;"")*ISNUMBER(SEARCH(LISTS!$I$2:$I$26,$E3444)))),LISTS!$K$2:$K$26),"OTRO"))</f>
        <v/>
      </c>
      <c r="K3444" s="11">
        <f>IF($I3444&lt;&gt;"SI",0,IFERROR($F3444,0))</f>
        <v/>
      </c>
      <c r="L3444" s="9">
        <f>IF(COUNTA($A3444:$H3444)=0,"",IF($J3444="OTRO",IFERROR(LOOKUP(2,1/(((LISTS!$H$2:$H$26&lt;&gt;"")*ISNUMBER(SEARCH(LISTS!$H$2:$H$26,$G3444)))+((LISTS!$I$2:$I$26&lt;&gt;"")*ISNUMBER(SEARCH(LISTS!$I$2:$I$26,$E3444)))),LISTS!$L$2:$L$26),"Concepto DIAN no mapeado a casilla automatica"),IF(LEFT($J3444,4)="TOPE","Control automatico DIAN: "&amp;$J3444,"Casilla automatica: "&amp;$J3444)))</f>
        <v/>
      </c>
    </row>
    <row r="3445">
      <c r="A3445" s="9" t="n"/>
      <c r="B3445" s="9" t="n"/>
      <c r="C3445" s="9" t="n"/>
      <c r="D3445" s="9" t="n"/>
      <c r="E3445" s="9" t="n"/>
      <c r="F3445" s="11" t="n"/>
      <c r="G3445" s="9" t="n"/>
      <c r="H3445" s="9" t="n"/>
      <c r="I3445" s="9">
        <f>IF(COUNTA($A3445:$H3445)=0,"",IF($J3445="OTRO","NO","SI"))</f>
        <v/>
      </c>
      <c r="J3445" s="9">
        <f>IF(COUNTA($A3445:$H3445)=0,"",IFERROR(LOOKUP(2,1/(((LISTS!$H$2:$H$26&lt;&gt;"")*ISNUMBER(SEARCH(LISTS!$H$2:$H$26,$G3445)))+((LISTS!$I$2:$I$26&lt;&gt;"")*ISNUMBER(SEARCH(LISTS!$I$2:$I$26,$E3445)))),LISTS!$K$2:$K$26),"OTRO"))</f>
        <v/>
      </c>
      <c r="K3445" s="11">
        <f>IF($I3445&lt;&gt;"SI",0,IFERROR($F3445,0))</f>
        <v/>
      </c>
      <c r="L3445" s="9">
        <f>IF(COUNTA($A3445:$H3445)=0,"",IF($J3445="OTRO",IFERROR(LOOKUP(2,1/(((LISTS!$H$2:$H$26&lt;&gt;"")*ISNUMBER(SEARCH(LISTS!$H$2:$H$26,$G3445)))+((LISTS!$I$2:$I$26&lt;&gt;"")*ISNUMBER(SEARCH(LISTS!$I$2:$I$26,$E3445)))),LISTS!$L$2:$L$26),"Concepto DIAN no mapeado a casilla automatica"),IF(LEFT($J3445,4)="TOPE","Control automatico DIAN: "&amp;$J3445,"Casilla automatica: "&amp;$J3445)))</f>
        <v/>
      </c>
    </row>
    <row r="3446">
      <c r="A3446" s="9" t="n"/>
      <c r="B3446" s="9" t="n"/>
      <c r="C3446" s="9" t="n"/>
      <c r="D3446" s="9" t="n"/>
      <c r="E3446" s="9" t="n"/>
      <c r="F3446" s="11" t="n"/>
      <c r="G3446" s="9" t="n"/>
      <c r="H3446" s="9" t="n"/>
      <c r="I3446" s="9">
        <f>IF(COUNTA($A3446:$H3446)=0,"",IF($J3446="OTRO","NO","SI"))</f>
        <v/>
      </c>
      <c r="J3446" s="9">
        <f>IF(COUNTA($A3446:$H3446)=0,"",IFERROR(LOOKUP(2,1/(((LISTS!$H$2:$H$26&lt;&gt;"")*ISNUMBER(SEARCH(LISTS!$H$2:$H$26,$G3446)))+((LISTS!$I$2:$I$26&lt;&gt;"")*ISNUMBER(SEARCH(LISTS!$I$2:$I$26,$E3446)))),LISTS!$K$2:$K$26),"OTRO"))</f>
        <v/>
      </c>
      <c r="K3446" s="11">
        <f>IF($I3446&lt;&gt;"SI",0,IFERROR($F3446,0))</f>
        <v/>
      </c>
      <c r="L3446" s="9">
        <f>IF(COUNTA($A3446:$H3446)=0,"",IF($J3446="OTRO",IFERROR(LOOKUP(2,1/(((LISTS!$H$2:$H$26&lt;&gt;"")*ISNUMBER(SEARCH(LISTS!$H$2:$H$26,$G3446)))+((LISTS!$I$2:$I$26&lt;&gt;"")*ISNUMBER(SEARCH(LISTS!$I$2:$I$26,$E3446)))),LISTS!$L$2:$L$26),"Concepto DIAN no mapeado a casilla automatica"),IF(LEFT($J3446,4)="TOPE","Control automatico DIAN: "&amp;$J3446,"Casilla automatica: "&amp;$J3446)))</f>
        <v/>
      </c>
    </row>
    <row r="3447">
      <c r="A3447" s="9" t="n"/>
      <c r="B3447" s="9" t="n"/>
      <c r="C3447" s="9" t="n"/>
      <c r="D3447" s="9" t="n"/>
      <c r="E3447" s="9" t="n"/>
      <c r="F3447" s="11" t="n"/>
      <c r="G3447" s="9" t="n"/>
      <c r="H3447" s="9" t="n"/>
      <c r="I3447" s="9">
        <f>IF(COUNTA($A3447:$H3447)=0,"",IF($J3447="OTRO","NO","SI"))</f>
        <v/>
      </c>
      <c r="J3447" s="9">
        <f>IF(COUNTA($A3447:$H3447)=0,"",IFERROR(LOOKUP(2,1/(((LISTS!$H$2:$H$26&lt;&gt;"")*ISNUMBER(SEARCH(LISTS!$H$2:$H$26,$G3447)))+((LISTS!$I$2:$I$26&lt;&gt;"")*ISNUMBER(SEARCH(LISTS!$I$2:$I$26,$E3447)))),LISTS!$K$2:$K$26),"OTRO"))</f>
        <v/>
      </c>
      <c r="K3447" s="11">
        <f>IF($I3447&lt;&gt;"SI",0,IFERROR($F3447,0))</f>
        <v/>
      </c>
      <c r="L3447" s="9">
        <f>IF(COUNTA($A3447:$H3447)=0,"",IF($J3447="OTRO",IFERROR(LOOKUP(2,1/(((LISTS!$H$2:$H$26&lt;&gt;"")*ISNUMBER(SEARCH(LISTS!$H$2:$H$26,$G3447)))+((LISTS!$I$2:$I$26&lt;&gt;"")*ISNUMBER(SEARCH(LISTS!$I$2:$I$26,$E3447)))),LISTS!$L$2:$L$26),"Concepto DIAN no mapeado a casilla automatica"),IF(LEFT($J3447,4)="TOPE","Control automatico DIAN: "&amp;$J3447,"Casilla automatica: "&amp;$J3447)))</f>
        <v/>
      </c>
    </row>
    <row r="3448">
      <c r="A3448" s="9" t="n"/>
      <c r="B3448" s="9" t="n"/>
      <c r="C3448" s="9" t="n"/>
      <c r="D3448" s="9" t="n"/>
      <c r="E3448" s="9" t="n"/>
      <c r="F3448" s="11" t="n"/>
      <c r="G3448" s="9" t="n"/>
      <c r="H3448" s="9" t="n"/>
      <c r="I3448" s="9">
        <f>IF(COUNTA($A3448:$H3448)=0,"",IF($J3448="OTRO","NO","SI"))</f>
        <v/>
      </c>
      <c r="J3448" s="9">
        <f>IF(COUNTA($A3448:$H3448)=0,"",IFERROR(LOOKUP(2,1/(((LISTS!$H$2:$H$26&lt;&gt;"")*ISNUMBER(SEARCH(LISTS!$H$2:$H$26,$G3448)))+((LISTS!$I$2:$I$26&lt;&gt;"")*ISNUMBER(SEARCH(LISTS!$I$2:$I$26,$E3448)))),LISTS!$K$2:$K$26),"OTRO"))</f>
        <v/>
      </c>
      <c r="K3448" s="11">
        <f>IF($I3448&lt;&gt;"SI",0,IFERROR($F3448,0))</f>
        <v/>
      </c>
      <c r="L3448" s="9">
        <f>IF(COUNTA($A3448:$H3448)=0,"",IF($J3448="OTRO",IFERROR(LOOKUP(2,1/(((LISTS!$H$2:$H$26&lt;&gt;"")*ISNUMBER(SEARCH(LISTS!$H$2:$H$26,$G3448)))+((LISTS!$I$2:$I$26&lt;&gt;"")*ISNUMBER(SEARCH(LISTS!$I$2:$I$26,$E3448)))),LISTS!$L$2:$L$26),"Concepto DIAN no mapeado a casilla automatica"),IF(LEFT($J3448,4)="TOPE","Control automatico DIAN: "&amp;$J3448,"Casilla automatica: "&amp;$J3448)))</f>
        <v/>
      </c>
    </row>
    <row r="3449">
      <c r="A3449" s="9" t="n"/>
      <c r="B3449" s="9" t="n"/>
      <c r="C3449" s="9" t="n"/>
      <c r="D3449" s="9" t="n"/>
      <c r="E3449" s="9" t="n"/>
      <c r="F3449" s="11" t="n"/>
      <c r="G3449" s="9" t="n"/>
      <c r="H3449" s="9" t="n"/>
      <c r="I3449" s="9">
        <f>IF(COUNTA($A3449:$H3449)=0,"",IF($J3449="OTRO","NO","SI"))</f>
        <v/>
      </c>
      <c r="J3449" s="9">
        <f>IF(COUNTA($A3449:$H3449)=0,"",IFERROR(LOOKUP(2,1/(((LISTS!$H$2:$H$26&lt;&gt;"")*ISNUMBER(SEARCH(LISTS!$H$2:$H$26,$G3449)))+((LISTS!$I$2:$I$26&lt;&gt;"")*ISNUMBER(SEARCH(LISTS!$I$2:$I$26,$E3449)))),LISTS!$K$2:$K$26),"OTRO"))</f>
        <v/>
      </c>
      <c r="K3449" s="11">
        <f>IF($I3449&lt;&gt;"SI",0,IFERROR($F3449,0))</f>
        <v/>
      </c>
      <c r="L3449" s="9">
        <f>IF(COUNTA($A3449:$H3449)=0,"",IF($J3449="OTRO",IFERROR(LOOKUP(2,1/(((LISTS!$H$2:$H$26&lt;&gt;"")*ISNUMBER(SEARCH(LISTS!$H$2:$H$26,$G3449)))+((LISTS!$I$2:$I$26&lt;&gt;"")*ISNUMBER(SEARCH(LISTS!$I$2:$I$26,$E3449)))),LISTS!$L$2:$L$26),"Concepto DIAN no mapeado a casilla automatica"),IF(LEFT($J3449,4)="TOPE","Control automatico DIAN: "&amp;$J3449,"Casilla automatica: "&amp;$J3449)))</f>
        <v/>
      </c>
    </row>
    <row r="3450">
      <c r="A3450" s="9" t="n"/>
      <c r="B3450" s="9" t="n"/>
      <c r="C3450" s="9" t="n"/>
      <c r="D3450" s="9" t="n"/>
      <c r="E3450" s="9" t="n"/>
      <c r="F3450" s="11" t="n"/>
      <c r="G3450" s="9" t="n"/>
      <c r="H3450" s="9" t="n"/>
      <c r="I3450" s="9">
        <f>IF(COUNTA($A3450:$H3450)=0,"",IF($J3450="OTRO","NO","SI"))</f>
        <v/>
      </c>
      <c r="J3450" s="9">
        <f>IF(COUNTA($A3450:$H3450)=0,"",IFERROR(LOOKUP(2,1/(((LISTS!$H$2:$H$26&lt;&gt;"")*ISNUMBER(SEARCH(LISTS!$H$2:$H$26,$G3450)))+((LISTS!$I$2:$I$26&lt;&gt;"")*ISNUMBER(SEARCH(LISTS!$I$2:$I$26,$E3450)))),LISTS!$K$2:$K$26),"OTRO"))</f>
        <v/>
      </c>
      <c r="K3450" s="11">
        <f>IF($I3450&lt;&gt;"SI",0,IFERROR($F3450,0))</f>
        <v/>
      </c>
      <c r="L3450" s="9">
        <f>IF(COUNTA($A3450:$H3450)=0,"",IF($J3450="OTRO",IFERROR(LOOKUP(2,1/(((LISTS!$H$2:$H$26&lt;&gt;"")*ISNUMBER(SEARCH(LISTS!$H$2:$H$26,$G3450)))+((LISTS!$I$2:$I$26&lt;&gt;"")*ISNUMBER(SEARCH(LISTS!$I$2:$I$26,$E3450)))),LISTS!$L$2:$L$26),"Concepto DIAN no mapeado a casilla automatica"),IF(LEFT($J3450,4)="TOPE","Control automatico DIAN: "&amp;$J3450,"Casilla automatica: "&amp;$J3450)))</f>
        <v/>
      </c>
    </row>
    <row r="3451">
      <c r="A3451" s="9" t="n"/>
      <c r="B3451" s="9" t="n"/>
      <c r="C3451" s="9" t="n"/>
      <c r="D3451" s="9" t="n"/>
      <c r="E3451" s="9" t="n"/>
      <c r="F3451" s="11" t="n"/>
      <c r="G3451" s="9" t="n"/>
      <c r="H3451" s="9" t="n"/>
      <c r="I3451" s="9">
        <f>IF(COUNTA($A3451:$H3451)=0,"",IF($J3451="OTRO","NO","SI"))</f>
        <v/>
      </c>
      <c r="J3451" s="9">
        <f>IF(COUNTA($A3451:$H3451)=0,"",IFERROR(LOOKUP(2,1/(((LISTS!$H$2:$H$26&lt;&gt;"")*ISNUMBER(SEARCH(LISTS!$H$2:$H$26,$G3451)))+((LISTS!$I$2:$I$26&lt;&gt;"")*ISNUMBER(SEARCH(LISTS!$I$2:$I$26,$E3451)))),LISTS!$K$2:$K$26),"OTRO"))</f>
        <v/>
      </c>
      <c r="K3451" s="11">
        <f>IF($I3451&lt;&gt;"SI",0,IFERROR($F3451,0))</f>
        <v/>
      </c>
      <c r="L3451" s="9">
        <f>IF(COUNTA($A3451:$H3451)=0,"",IF($J3451="OTRO",IFERROR(LOOKUP(2,1/(((LISTS!$H$2:$H$26&lt;&gt;"")*ISNUMBER(SEARCH(LISTS!$H$2:$H$26,$G3451)))+((LISTS!$I$2:$I$26&lt;&gt;"")*ISNUMBER(SEARCH(LISTS!$I$2:$I$26,$E3451)))),LISTS!$L$2:$L$26),"Concepto DIAN no mapeado a casilla automatica"),IF(LEFT($J3451,4)="TOPE","Control automatico DIAN: "&amp;$J3451,"Casilla automatica: "&amp;$J3451)))</f>
        <v/>
      </c>
    </row>
    <row r="3452">
      <c r="A3452" s="9" t="n"/>
      <c r="B3452" s="9" t="n"/>
      <c r="C3452" s="9" t="n"/>
      <c r="D3452" s="9" t="n"/>
      <c r="E3452" s="9" t="n"/>
      <c r="F3452" s="11" t="n"/>
      <c r="G3452" s="9" t="n"/>
      <c r="H3452" s="9" t="n"/>
      <c r="I3452" s="9">
        <f>IF(COUNTA($A3452:$H3452)=0,"",IF($J3452="OTRO","NO","SI"))</f>
        <v/>
      </c>
      <c r="J3452" s="9">
        <f>IF(COUNTA($A3452:$H3452)=0,"",IFERROR(LOOKUP(2,1/(((LISTS!$H$2:$H$26&lt;&gt;"")*ISNUMBER(SEARCH(LISTS!$H$2:$H$26,$G3452)))+((LISTS!$I$2:$I$26&lt;&gt;"")*ISNUMBER(SEARCH(LISTS!$I$2:$I$26,$E3452)))),LISTS!$K$2:$K$26),"OTRO"))</f>
        <v/>
      </c>
      <c r="K3452" s="11">
        <f>IF($I3452&lt;&gt;"SI",0,IFERROR($F3452,0))</f>
        <v/>
      </c>
      <c r="L3452" s="9">
        <f>IF(COUNTA($A3452:$H3452)=0,"",IF($J3452="OTRO",IFERROR(LOOKUP(2,1/(((LISTS!$H$2:$H$26&lt;&gt;"")*ISNUMBER(SEARCH(LISTS!$H$2:$H$26,$G3452)))+((LISTS!$I$2:$I$26&lt;&gt;"")*ISNUMBER(SEARCH(LISTS!$I$2:$I$26,$E3452)))),LISTS!$L$2:$L$26),"Concepto DIAN no mapeado a casilla automatica"),IF(LEFT($J3452,4)="TOPE","Control automatico DIAN: "&amp;$J3452,"Casilla automatica: "&amp;$J3452)))</f>
        <v/>
      </c>
    </row>
    <row r="3453">
      <c r="A3453" s="9" t="n"/>
      <c r="B3453" s="9" t="n"/>
      <c r="C3453" s="9" t="n"/>
      <c r="D3453" s="9" t="n"/>
      <c r="E3453" s="9" t="n"/>
      <c r="F3453" s="11" t="n"/>
      <c r="G3453" s="9" t="n"/>
      <c r="H3453" s="9" t="n"/>
      <c r="I3453" s="9">
        <f>IF(COUNTA($A3453:$H3453)=0,"",IF($J3453="OTRO","NO","SI"))</f>
        <v/>
      </c>
      <c r="J3453" s="9">
        <f>IF(COUNTA($A3453:$H3453)=0,"",IFERROR(LOOKUP(2,1/(((LISTS!$H$2:$H$26&lt;&gt;"")*ISNUMBER(SEARCH(LISTS!$H$2:$H$26,$G3453)))+((LISTS!$I$2:$I$26&lt;&gt;"")*ISNUMBER(SEARCH(LISTS!$I$2:$I$26,$E3453)))),LISTS!$K$2:$K$26),"OTRO"))</f>
        <v/>
      </c>
      <c r="K3453" s="11">
        <f>IF($I3453&lt;&gt;"SI",0,IFERROR($F3453,0))</f>
        <v/>
      </c>
      <c r="L3453" s="9">
        <f>IF(COUNTA($A3453:$H3453)=0,"",IF($J3453="OTRO",IFERROR(LOOKUP(2,1/(((LISTS!$H$2:$H$26&lt;&gt;"")*ISNUMBER(SEARCH(LISTS!$H$2:$H$26,$G3453)))+((LISTS!$I$2:$I$26&lt;&gt;"")*ISNUMBER(SEARCH(LISTS!$I$2:$I$26,$E3453)))),LISTS!$L$2:$L$26),"Concepto DIAN no mapeado a casilla automatica"),IF(LEFT($J3453,4)="TOPE","Control automatico DIAN: "&amp;$J3453,"Casilla automatica: "&amp;$J3453)))</f>
        <v/>
      </c>
    </row>
    <row r="3454">
      <c r="A3454" s="9" t="n"/>
      <c r="B3454" s="9" t="n"/>
      <c r="C3454" s="9" t="n"/>
      <c r="D3454" s="9" t="n"/>
      <c r="E3454" s="9" t="n"/>
      <c r="F3454" s="11" t="n"/>
      <c r="G3454" s="9" t="n"/>
      <c r="H3454" s="9" t="n"/>
      <c r="I3454" s="9">
        <f>IF(COUNTA($A3454:$H3454)=0,"",IF($J3454="OTRO","NO","SI"))</f>
        <v/>
      </c>
      <c r="J3454" s="9">
        <f>IF(COUNTA($A3454:$H3454)=0,"",IFERROR(LOOKUP(2,1/(((LISTS!$H$2:$H$26&lt;&gt;"")*ISNUMBER(SEARCH(LISTS!$H$2:$H$26,$G3454)))+((LISTS!$I$2:$I$26&lt;&gt;"")*ISNUMBER(SEARCH(LISTS!$I$2:$I$26,$E3454)))),LISTS!$K$2:$K$26),"OTRO"))</f>
        <v/>
      </c>
      <c r="K3454" s="11">
        <f>IF($I3454&lt;&gt;"SI",0,IFERROR($F3454,0))</f>
        <v/>
      </c>
      <c r="L3454" s="9">
        <f>IF(COUNTA($A3454:$H3454)=0,"",IF($J3454="OTRO",IFERROR(LOOKUP(2,1/(((LISTS!$H$2:$H$26&lt;&gt;"")*ISNUMBER(SEARCH(LISTS!$H$2:$H$26,$G3454)))+((LISTS!$I$2:$I$26&lt;&gt;"")*ISNUMBER(SEARCH(LISTS!$I$2:$I$26,$E3454)))),LISTS!$L$2:$L$26),"Concepto DIAN no mapeado a casilla automatica"),IF(LEFT($J3454,4)="TOPE","Control automatico DIAN: "&amp;$J3454,"Casilla automatica: "&amp;$J3454)))</f>
        <v/>
      </c>
    </row>
    <row r="3455">
      <c r="A3455" s="9" t="n"/>
      <c r="B3455" s="9" t="n"/>
      <c r="C3455" s="9" t="n"/>
      <c r="D3455" s="9" t="n"/>
      <c r="E3455" s="9" t="n"/>
      <c r="F3455" s="11" t="n"/>
      <c r="G3455" s="9" t="n"/>
      <c r="H3455" s="9" t="n"/>
      <c r="I3455" s="9">
        <f>IF(COUNTA($A3455:$H3455)=0,"",IF($J3455="OTRO","NO","SI"))</f>
        <v/>
      </c>
      <c r="J3455" s="9">
        <f>IF(COUNTA($A3455:$H3455)=0,"",IFERROR(LOOKUP(2,1/(((LISTS!$H$2:$H$26&lt;&gt;"")*ISNUMBER(SEARCH(LISTS!$H$2:$H$26,$G3455)))+((LISTS!$I$2:$I$26&lt;&gt;"")*ISNUMBER(SEARCH(LISTS!$I$2:$I$26,$E3455)))),LISTS!$K$2:$K$26),"OTRO"))</f>
        <v/>
      </c>
      <c r="K3455" s="11">
        <f>IF($I3455&lt;&gt;"SI",0,IFERROR($F3455,0))</f>
        <v/>
      </c>
      <c r="L3455" s="9">
        <f>IF(COUNTA($A3455:$H3455)=0,"",IF($J3455="OTRO",IFERROR(LOOKUP(2,1/(((LISTS!$H$2:$H$26&lt;&gt;"")*ISNUMBER(SEARCH(LISTS!$H$2:$H$26,$G3455)))+((LISTS!$I$2:$I$26&lt;&gt;"")*ISNUMBER(SEARCH(LISTS!$I$2:$I$26,$E3455)))),LISTS!$L$2:$L$26),"Concepto DIAN no mapeado a casilla automatica"),IF(LEFT($J3455,4)="TOPE","Control automatico DIAN: "&amp;$J3455,"Casilla automatica: "&amp;$J3455)))</f>
        <v/>
      </c>
    </row>
    <row r="3456">
      <c r="A3456" s="9" t="n"/>
      <c r="B3456" s="9" t="n"/>
      <c r="C3456" s="9" t="n"/>
      <c r="D3456" s="9" t="n"/>
      <c r="E3456" s="9" t="n"/>
      <c r="F3456" s="11" t="n"/>
      <c r="G3456" s="9" t="n"/>
      <c r="H3456" s="9" t="n"/>
      <c r="I3456" s="9">
        <f>IF(COUNTA($A3456:$H3456)=0,"",IF($J3456="OTRO","NO","SI"))</f>
        <v/>
      </c>
      <c r="J3456" s="9">
        <f>IF(COUNTA($A3456:$H3456)=0,"",IFERROR(LOOKUP(2,1/(((LISTS!$H$2:$H$26&lt;&gt;"")*ISNUMBER(SEARCH(LISTS!$H$2:$H$26,$G3456)))+((LISTS!$I$2:$I$26&lt;&gt;"")*ISNUMBER(SEARCH(LISTS!$I$2:$I$26,$E3456)))),LISTS!$K$2:$K$26),"OTRO"))</f>
        <v/>
      </c>
      <c r="K3456" s="11">
        <f>IF($I3456&lt;&gt;"SI",0,IFERROR($F3456,0))</f>
        <v/>
      </c>
      <c r="L3456" s="9">
        <f>IF(COUNTA($A3456:$H3456)=0,"",IF($J3456="OTRO",IFERROR(LOOKUP(2,1/(((LISTS!$H$2:$H$26&lt;&gt;"")*ISNUMBER(SEARCH(LISTS!$H$2:$H$26,$G3456)))+((LISTS!$I$2:$I$26&lt;&gt;"")*ISNUMBER(SEARCH(LISTS!$I$2:$I$26,$E3456)))),LISTS!$L$2:$L$26),"Concepto DIAN no mapeado a casilla automatica"),IF(LEFT($J3456,4)="TOPE","Control automatico DIAN: "&amp;$J3456,"Casilla automatica: "&amp;$J3456)))</f>
        <v/>
      </c>
    </row>
    <row r="3457">
      <c r="A3457" s="9" t="n"/>
      <c r="B3457" s="9" t="n"/>
      <c r="C3457" s="9" t="n"/>
      <c r="D3457" s="9" t="n"/>
      <c r="E3457" s="9" t="n"/>
      <c r="F3457" s="11" t="n"/>
      <c r="G3457" s="9" t="n"/>
      <c r="H3457" s="9" t="n"/>
      <c r="I3457" s="9">
        <f>IF(COUNTA($A3457:$H3457)=0,"",IF($J3457="OTRO","NO","SI"))</f>
        <v/>
      </c>
      <c r="J3457" s="9">
        <f>IF(COUNTA($A3457:$H3457)=0,"",IFERROR(LOOKUP(2,1/(((LISTS!$H$2:$H$26&lt;&gt;"")*ISNUMBER(SEARCH(LISTS!$H$2:$H$26,$G3457)))+((LISTS!$I$2:$I$26&lt;&gt;"")*ISNUMBER(SEARCH(LISTS!$I$2:$I$26,$E3457)))),LISTS!$K$2:$K$26),"OTRO"))</f>
        <v/>
      </c>
      <c r="K3457" s="11">
        <f>IF($I3457&lt;&gt;"SI",0,IFERROR($F3457,0))</f>
        <v/>
      </c>
      <c r="L3457" s="9">
        <f>IF(COUNTA($A3457:$H3457)=0,"",IF($J3457="OTRO",IFERROR(LOOKUP(2,1/(((LISTS!$H$2:$H$26&lt;&gt;"")*ISNUMBER(SEARCH(LISTS!$H$2:$H$26,$G3457)))+((LISTS!$I$2:$I$26&lt;&gt;"")*ISNUMBER(SEARCH(LISTS!$I$2:$I$26,$E3457)))),LISTS!$L$2:$L$26),"Concepto DIAN no mapeado a casilla automatica"),IF(LEFT($J3457,4)="TOPE","Control automatico DIAN: "&amp;$J3457,"Casilla automatica: "&amp;$J3457)))</f>
        <v/>
      </c>
    </row>
    <row r="3458">
      <c r="A3458" s="9" t="n"/>
      <c r="B3458" s="9" t="n"/>
      <c r="C3458" s="9" t="n"/>
      <c r="D3458" s="9" t="n"/>
      <c r="E3458" s="9" t="n"/>
      <c r="F3458" s="11" t="n"/>
      <c r="G3458" s="9" t="n"/>
      <c r="H3458" s="9" t="n"/>
      <c r="I3458" s="9">
        <f>IF(COUNTA($A3458:$H3458)=0,"",IF($J3458="OTRO","NO","SI"))</f>
        <v/>
      </c>
      <c r="J3458" s="9">
        <f>IF(COUNTA($A3458:$H3458)=0,"",IFERROR(LOOKUP(2,1/(((LISTS!$H$2:$H$26&lt;&gt;"")*ISNUMBER(SEARCH(LISTS!$H$2:$H$26,$G3458)))+((LISTS!$I$2:$I$26&lt;&gt;"")*ISNUMBER(SEARCH(LISTS!$I$2:$I$26,$E3458)))),LISTS!$K$2:$K$26),"OTRO"))</f>
        <v/>
      </c>
      <c r="K3458" s="11">
        <f>IF($I3458&lt;&gt;"SI",0,IFERROR($F3458,0))</f>
        <v/>
      </c>
      <c r="L3458" s="9">
        <f>IF(COUNTA($A3458:$H3458)=0,"",IF($J3458="OTRO",IFERROR(LOOKUP(2,1/(((LISTS!$H$2:$H$26&lt;&gt;"")*ISNUMBER(SEARCH(LISTS!$H$2:$H$26,$G3458)))+((LISTS!$I$2:$I$26&lt;&gt;"")*ISNUMBER(SEARCH(LISTS!$I$2:$I$26,$E3458)))),LISTS!$L$2:$L$26),"Concepto DIAN no mapeado a casilla automatica"),IF(LEFT($J3458,4)="TOPE","Control automatico DIAN: "&amp;$J3458,"Casilla automatica: "&amp;$J3458)))</f>
        <v/>
      </c>
    </row>
    <row r="3459">
      <c r="A3459" s="9" t="n"/>
      <c r="B3459" s="9" t="n"/>
      <c r="C3459" s="9" t="n"/>
      <c r="D3459" s="9" t="n"/>
      <c r="E3459" s="9" t="n"/>
      <c r="F3459" s="11" t="n"/>
      <c r="G3459" s="9" t="n"/>
      <c r="H3459" s="9" t="n"/>
      <c r="I3459" s="9">
        <f>IF(COUNTA($A3459:$H3459)=0,"",IF($J3459="OTRO","NO","SI"))</f>
        <v/>
      </c>
      <c r="J3459" s="9">
        <f>IF(COUNTA($A3459:$H3459)=0,"",IFERROR(LOOKUP(2,1/(((LISTS!$H$2:$H$26&lt;&gt;"")*ISNUMBER(SEARCH(LISTS!$H$2:$H$26,$G3459)))+((LISTS!$I$2:$I$26&lt;&gt;"")*ISNUMBER(SEARCH(LISTS!$I$2:$I$26,$E3459)))),LISTS!$K$2:$K$26),"OTRO"))</f>
        <v/>
      </c>
      <c r="K3459" s="11">
        <f>IF($I3459&lt;&gt;"SI",0,IFERROR($F3459,0))</f>
        <v/>
      </c>
      <c r="L3459" s="9">
        <f>IF(COUNTA($A3459:$H3459)=0,"",IF($J3459="OTRO",IFERROR(LOOKUP(2,1/(((LISTS!$H$2:$H$26&lt;&gt;"")*ISNUMBER(SEARCH(LISTS!$H$2:$H$26,$G3459)))+((LISTS!$I$2:$I$26&lt;&gt;"")*ISNUMBER(SEARCH(LISTS!$I$2:$I$26,$E3459)))),LISTS!$L$2:$L$26),"Concepto DIAN no mapeado a casilla automatica"),IF(LEFT($J3459,4)="TOPE","Control automatico DIAN: "&amp;$J3459,"Casilla automatica: "&amp;$J3459)))</f>
        <v/>
      </c>
    </row>
    <row r="3460">
      <c r="A3460" s="9" t="n"/>
      <c r="B3460" s="9" t="n"/>
      <c r="C3460" s="9" t="n"/>
      <c r="D3460" s="9" t="n"/>
      <c r="E3460" s="9" t="n"/>
      <c r="F3460" s="11" t="n"/>
      <c r="G3460" s="9" t="n"/>
      <c r="H3460" s="9" t="n"/>
      <c r="I3460" s="9">
        <f>IF(COUNTA($A3460:$H3460)=0,"",IF($J3460="OTRO","NO","SI"))</f>
        <v/>
      </c>
      <c r="J3460" s="9">
        <f>IF(COUNTA($A3460:$H3460)=0,"",IFERROR(LOOKUP(2,1/(((LISTS!$H$2:$H$26&lt;&gt;"")*ISNUMBER(SEARCH(LISTS!$H$2:$H$26,$G3460)))+((LISTS!$I$2:$I$26&lt;&gt;"")*ISNUMBER(SEARCH(LISTS!$I$2:$I$26,$E3460)))),LISTS!$K$2:$K$26),"OTRO"))</f>
        <v/>
      </c>
      <c r="K3460" s="11">
        <f>IF($I3460&lt;&gt;"SI",0,IFERROR($F3460,0))</f>
        <v/>
      </c>
      <c r="L3460" s="9">
        <f>IF(COUNTA($A3460:$H3460)=0,"",IF($J3460="OTRO",IFERROR(LOOKUP(2,1/(((LISTS!$H$2:$H$26&lt;&gt;"")*ISNUMBER(SEARCH(LISTS!$H$2:$H$26,$G3460)))+((LISTS!$I$2:$I$26&lt;&gt;"")*ISNUMBER(SEARCH(LISTS!$I$2:$I$26,$E3460)))),LISTS!$L$2:$L$26),"Concepto DIAN no mapeado a casilla automatica"),IF(LEFT($J3460,4)="TOPE","Control automatico DIAN: "&amp;$J3460,"Casilla automatica: "&amp;$J3460)))</f>
        <v/>
      </c>
    </row>
    <row r="3461">
      <c r="A3461" s="9" t="n"/>
      <c r="B3461" s="9" t="n"/>
      <c r="C3461" s="9" t="n"/>
      <c r="D3461" s="9" t="n"/>
      <c r="E3461" s="9" t="n"/>
      <c r="F3461" s="11" t="n"/>
      <c r="G3461" s="9" t="n"/>
      <c r="H3461" s="9" t="n"/>
      <c r="I3461" s="9">
        <f>IF(COUNTA($A3461:$H3461)=0,"",IF($J3461="OTRO","NO","SI"))</f>
        <v/>
      </c>
      <c r="J3461" s="9">
        <f>IF(COUNTA($A3461:$H3461)=0,"",IFERROR(LOOKUP(2,1/(((LISTS!$H$2:$H$26&lt;&gt;"")*ISNUMBER(SEARCH(LISTS!$H$2:$H$26,$G3461)))+((LISTS!$I$2:$I$26&lt;&gt;"")*ISNUMBER(SEARCH(LISTS!$I$2:$I$26,$E3461)))),LISTS!$K$2:$K$26),"OTRO"))</f>
        <v/>
      </c>
      <c r="K3461" s="11">
        <f>IF($I3461&lt;&gt;"SI",0,IFERROR($F3461,0))</f>
        <v/>
      </c>
      <c r="L3461" s="9">
        <f>IF(COUNTA($A3461:$H3461)=0,"",IF($J3461="OTRO",IFERROR(LOOKUP(2,1/(((LISTS!$H$2:$H$26&lt;&gt;"")*ISNUMBER(SEARCH(LISTS!$H$2:$H$26,$G3461)))+((LISTS!$I$2:$I$26&lt;&gt;"")*ISNUMBER(SEARCH(LISTS!$I$2:$I$26,$E3461)))),LISTS!$L$2:$L$26),"Concepto DIAN no mapeado a casilla automatica"),IF(LEFT($J3461,4)="TOPE","Control automatico DIAN: "&amp;$J3461,"Casilla automatica: "&amp;$J3461)))</f>
        <v/>
      </c>
    </row>
    <row r="3462">
      <c r="A3462" s="9" t="n"/>
      <c r="B3462" s="9" t="n"/>
      <c r="C3462" s="9" t="n"/>
      <c r="D3462" s="9" t="n"/>
      <c r="E3462" s="9" t="n"/>
      <c r="F3462" s="11" t="n"/>
      <c r="G3462" s="9" t="n"/>
      <c r="H3462" s="9" t="n"/>
      <c r="I3462" s="9">
        <f>IF(COUNTA($A3462:$H3462)=0,"",IF($J3462="OTRO","NO","SI"))</f>
        <v/>
      </c>
      <c r="J3462" s="9">
        <f>IF(COUNTA($A3462:$H3462)=0,"",IFERROR(LOOKUP(2,1/(((LISTS!$H$2:$H$26&lt;&gt;"")*ISNUMBER(SEARCH(LISTS!$H$2:$H$26,$G3462)))+((LISTS!$I$2:$I$26&lt;&gt;"")*ISNUMBER(SEARCH(LISTS!$I$2:$I$26,$E3462)))),LISTS!$K$2:$K$26),"OTRO"))</f>
        <v/>
      </c>
      <c r="K3462" s="11">
        <f>IF($I3462&lt;&gt;"SI",0,IFERROR($F3462,0))</f>
        <v/>
      </c>
      <c r="L3462" s="9">
        <f>IF(COUNTA($A3462:$H3462)=0,"",IF($J3462="OTRO",IFERROR(LOOKUP(2,1/(((LISTS!$H$2:$H$26&lt;&gt;"")*ISNUMBER(SEARCH(LISTS!$H$2:$H$26,$G3462)))+((LISTS!$I$2:$I$26&lt;&gt;"")*ISNUMBER(SEARCH(LISTS!$I$2:$I$26,$E3462)))),LISTS!$L$2:$L$26),"Concepto DIAN no mapeado a casilla automatica"),IF(LEFT($J3462,4)="TOPE","Control automatico DIAN: "&amp;$J3462,"Casilla automatica: "&amp;$J3462)))</f>
        <v/>
      </c>
    </row>
    <row r="3463">
      <c r="A3463" s="9" t="n"/>
      <c r="B3463" s="9" t="n"/>
      <c r="C3463" s="9" t="n"/>
      <c r="D3463" s="9" t="n"/>
      <c r="E3463" s="9" t="n"/>
      <c r="F3463" s="11" t="n"/>
      <c r="G3463" s="9" t="n"/>
      <c r="H3463" s="9" t="n"/>
      <c r="I3463" s="9">
        <f>IF(COUNTA($A3463:$H3463)=0,"",IF($J3463="OTRO","NO","SI"))</f>
        <v/>
      </c>
      <c r="J3463" s="9">
        <f>IF(COUNTA($A3463:$H3463)=0,"",IFERROR(LOOKUP(2,1/(((LISTS!$H$2:$H$26&lt;&gt;"")*ISNUMBER(SEARCH(LISTS!$H$2:$H$26,$G3463)))+((LISTS!$I$2:$I$26&lt;&gt;"")*ISNUMBER(SEARCH(LISTS!$I$2:$I$26,$E3463)))),LISTS!$K$2:$K$26),"OTRO"))</f>
        <v/>
      </c>
      <c r="K3463" s="11">
        <f>IF($I3463&lt;&gt;"SI",0,IFERROR($F3463,0))</f>
        <v/>
      </c>
      <c r="L3463" s="9">
        <f>IF(COUNTA($A3463:$H3463)=0,"",IF($J3463="OTRO",IFERROR(LOOKUP(2,1/(((LISTS!$H$2:$H$26&lt;&gt;"")*ISNUMBER(SEARCH(LISTS!$H$2:$H$26,$G3463)))+((LISTS!$I$2:$I$26&lt;&gt;"")*ISNUMBER(SEARCH(LISTS!$I$2:$I$26,$E3463)))),LISTS!$L$2:$L$26),"Concepto DIAN no mapeado a casilla automatica"),IF(LEFT($J3463,4)="TOPE","Control automatico DIAN: "&amp;$J3463,"Casilla automatica: "&amp;$J3463)))</f>
        <v/>
      </c>
    </row>
    <row r="3464">
      <c r="A3464" s="9" t="n"/>
      <c r="B3464" s="9" t="n"/>
      <c r="C3464" s="9" t="n"/>
      <c r="D3464" s="9" t="n"/>
      <c r="E3464" s="9" t="n"/>
      <c r="F3464" s="11" t="n"/>
      <c r="G3464" s="9" t="n"/>
      <c r="H3464" s="9" t="n"/>
      <c r="I3464" s="9">
        <f>IF(COUNTA($A3464:$H3464)=0,"",IF($J3464="OTRO","NO","SI"))</f>
        <v/>
      </c>
      <c r="J3464" s="9">
        <f>IF(COUNTA($A3464:$H3464)=0,"",IFERROR(LOOKUP(2,1/(((LISTS!$H$2:$H$26&lt;&gt;"")*ISNUMBER(SEARCH(LISTS!$H$2:$H$26,$G3464)))+((LISTS!$I$2:$I$26&lt;&gt;"")*ISNUMBER(SEARCH(LISTS!$I$2:$I$26,$E3464)))),LISTS!$K$2:$K$26),"OTRO"))</f>
        <v/>
      </c>
      <c r="K3464" s="11">
        <f>IF($I3464&lt;&gt;"SI",0,IFERROR($F3464,0))</f>
        <v/>
      </c>
      <c r="L3464" s="9">
        <f>IF(COUNTA($A3464:$H3464)=0,"",IF($J3464="OTRO",IFERROR(LOOKUP(2,1/(((LISTS!$H$2:$H$26&lt;&gt;"")*ISNUMBER(SEARCH(LISTS!$H$2:$H$26,$G3464)))+((LISTS!$I$2:$I$26&lt;&gt;"")*ISNUMBER(SEARCH(LISTS!$I$2:$I$26,$E3464)))),LISTS!$L$2:$L$26),"Concepto DIAN no mapeado a casilla automatica"),IF(LEFT($J3464,4)="TOPE","Control automatico DIAN: "&amp;$J3464,"Casilla automatica: "&amp;$J3464)))</f>
        <v/>
      </c>
    </row>
    <row r="3465">
      <c r="A3465" s="9" t="n"/>
      <c r="B3465" s="9" t="n"/>
      <c r="C3465" s="9" t="n"/>
      <c r="D3465" s="9" t="n"/>
      <c r="E3465" s="9" t="n"/>
      <c r="F3465" s="11" t="n"/>
      <c r="G3465" s="9" t="n"/>
      <c r="H3465" s="9" t="n"/>
      <c r="I3465" s="9">
        <f>IF(COUNTA($A3465:$H3465)=0,"",IF($J3465="OTRO","NO","SI"))</f>
        <v/>
      </c>
      <c r="J3465" s="9">
        <f>IF(COUNTA($A3465:$H3465)=0,"",IFERROR(LOOKUP(2,1/(((LISTS!$H$2:$H$26&lt;&gt;"")*ISNUMBER(SEARCH(LISTS!$H$2:$H$26,$G3465)))+((LISTS!$I$2:$I$26&lt;&gt;"")*ISNUMBER(SEARCH(LISTS!$I$2:$I$26,$E3465)))),LISTS!$K$2:$K$26),"OTRO"))</f>
        <v/>
      </c>
      <c r="K3465" s="11">
        <f>IF($I3465&lt;&gt;"SI",0,IFERROR($F3465,0))</f>
        <v/>
      </c>
      <c r="L3465" s="9">
        <f>IF(COUNTA($A3465:$H3465)=0,"",IF($J3465="OTRO",IFERROR(LOOKUP(2,1/(((LISTS!$H$2:$H$26&lt;&gt;"")*ISNUMBER(SEARCH(LISTS!$H$2:$H$26,$G3465)))+((LISTS!$I$2:$I$26&lt;&gt;"")*ISNUMBER(SEARCH(LISTS!$I$2:$I$26,$E3465)))),LISTS!$L$2:$L$26),"Concepto DIAN no mapeado a casilla automatica"),IF(LEFT($J3465,4)="TOPE","Control automatico DIAN: "&amp;$J3465,"Casilla automatica: "&amp;$J3465)))</f>
        <v/>
      </c>
    </row>
    <row r="3466">
      <c r="A3466" s="9" t="n"/>
      <c r="B3466" s="9" t="n"/>
      <c r="C3466" s="9" t="n"/>
      <c r="D3466" s="9" t="n"/>
      <c r="E3466" s="9" t="n"/>
      <c r="F3466" s="11" t="n"/>
      <c r="G3466" s="9" t="n"/>
      <c r="H3466" s="9" t="n"/>
      <c r="I3466" s="9">
        <f>IF(COUNTA($A3466:$H3466)=0,"",IF($J3466="OTRO","NO","SI"))</f>
        <v/>
      </c>
      <c r="J3466" s="9">
        <f>IF(COUNTA($A3466:$H3466)=0,"",IFERROR(LOOKUP(2,1/(((LISTS!$H$2:$H$26&lt;&gt;"")*ISNUMBER(SEARCH(LISTS!$H$2:$H$26,$G3466)))+((LISTS!$I$2:$I$26&lt;&gt;"")*ISNUMBER(SEARCH(LISTS!$I$2:$I$26,$E3466)))),LISTS!$K$2:$K$26),"OTRO"))</f>
        <v/>
      </c>
      <c r="K3466" s="11">
        <f>IF($I3466&lt;&gt;"SI",0,IFERROR($F3466,0))</f>
        <v/>
      </c>
      <c r="L3466" s="9">
        <f>IF(COUNTA($A3466:$H3466)=0,"",IF($J3466="OTRO",IFERROR(LOOKUP(2,1/(((LISTS!$H$2:$H$26&lt;&gt;"")*ISNUMBER(SEARCH(LISTS!$H$2:$H$26,$G3466)))+((LISTS!$I$2:$I$26&lt;&gt;"")*ISNUMBER(SEARCH(LISTS!$I$2:$I$26,$E3466)))),LISTS!$L$2:$L$26),"Concepto DIAN no mapeado a casilla automatica"),IF(LEFT($J3466,4)="TOPE","Control automatico DIAN: "&amp;$J3466,"Casilla automatica: "&amp;$J3466)))</f>
        <v/>
      </c>
    </row>
    <row r="3467">
      <c r="A3467" s="9" t="n"/>
      <c r="B3467" s="9" t="n"/>
      <c r="C3467" s="9" t="n"/>
      <c r="D3467" s="9" t="n"/>
      <c r="E3467" s="9" t="n"/>
      <c r="F3467" s="11" t="n"/>
      <c r="G3467" s="9" t="n"/>
      <c r="H3467" s="9" t="n"/>
      <c r="I3467" s="9">
        <f>IF(COUNTA($A3467:$H3467)=0,"",IF($J3467="OTRO","NO","SI"))</f>
        <v/>
      </c>
      <c r="J3467" s="9">
        <f>IF(COUNTA($A3467:$H3467)=0,"",IFERROR(LOOKUP(2,1/(((LISTS!$H$2:$H$26&lt;&gt;"")*ISNUMBER(SEARCH(LISTS!$H$2:$H$26,$G3467)))+((LISTS!$I$2:$I$26&lt;&gt;"")*ISNUMBER(SEARCH(LISTS!$I$2:$I$26,$E3467)))),LISTS!$K$2:$K$26),"OTRO"))</f>
        <v/>
      </c>
      <c r="K3467" s="11">
        <f>IF($I3467&lt;&gt;"SI",0,IFERROR($F3467,0))</f>
        <v/>
      </c>
      <c r="L3467" s="9">
        <f>IF(COUNTA($A3467:$H3467)=0,"",IF($J3467="OTRO",IFERROR(LOOKUP(2,1/(((LISTS!$H$2:$H$26&lt;&gt;"")*ISNUMBER(SEARCH(LISTS!$H$2:$H$26,$G3467)))+((LISTS!$I$2:$I$26&lt;&gt;"")*ISNUMBER(SEARCH(LISTS!$I$2:$I$26,$E3467)))),LISTS!$L$2:$L$26),"Concepto DIAN no mapeado a casilla automatica"),IF(LEFT($J3467,4)="TOPE","Control automatico DIAN: "&amp;$J3467,"Casilla automatica: "&amp;$J3467)))</f>
        <v/>
      </c>
    </row>
    <row r="3468">
      <c r="A3468" s="9" t="n"/>
      <c r="B3468" s="9" t="n"/>
      <c r="C3468" s="9" t="n"/>
      <c r="D3468" s="9" t="n"/>
      <c r="E3468" s="9" t="n"/>
      <c r="F3468" s="11" t="n"/>
      <c r="G3468" s="9" t="n"/>
      <c r="H3468" s="9" t="n"/>
      <c r="I3468" s="9">
        <f>IF(COUNTA($A3468:$H3468)=0,"",IF($J3468="OTRO","NO","SI"))</f>
        <v/>
      </c>
      <c r="J3468" s="9">
        <f>IF(COUNTA($A3468:$H3468)=0,"",IFERROR(LOOKUP(2,1/(((LISTS!$H$2:$H$26&lt;&gt;"")*ISNUMBER(SEARCH(LISTS!$H$2:$H$26,$G3468)))+((LISTS!$I$2:$I$26&lt;&gt;"")*ISNUMBER(SEARCH(LISTS!$I$2:$I$26,$E3468)))),LISTS!$K$2:$K$26),"OTRO"))</f>
        <v/>
      </c>
      <c r="K3468" s="11">
        <f>IF($I3468&lt;&gt;"SI",0,IFERROR($F3468,0))</f>
        <v/>
      </c>
      <c r="L3468" s="9">
        <f>IF(COUNTA($A3468:$H3468)=0,"",IF($J3468="OTRO",IFERROR(LOOKUP(2,1/(((LISTS!$H$2:$H$26&lt;&gt;"")*ISNUMBER(SEARCH(LISTS!$H$2:$H$26,$G3468)))+((LISTS!$I$2:$I$26&lt;&gt;"")*ISNUMBER(SEARCH(LISTS!$I$2:$I$26,$E3468)))),LISTS!$L$2:$L$26),"Concepto DIAN no mapeado a casilla automatica"),IF(LEFT($J3468,4)="TOPE","Control automatico DIAN: "&amp;$J3468,"Casilla automatica: "&amp;$J3468)))</f>
        <v/>
      </c>
    </row>
    <row r="3469">
      <c r="A3469" s="9" t="n"/>
      <c r="B3469" s="9" t="n"/>
      <c r="C3469" s="9" t="n"/>
      <c r="D3469" s="9" t="n"/>
      <c r="E3469" s="9" t="n"/>
      <c r="F3469" s="11" t="n"/>
      <c r="G3469" s="9" t="n"/>
      <c r="H3469" s="9" t="n"/>
      <c r="I3469" s="9">
        <f>IF(COUNTA($A3469:$H3469)=0,"",IF($J3469="OTRO","NO","SI"))</f>
        <v/>
      </c>
      <c r="J3469" s="9">
        <f>IF(COUNTA($A3469:$H3469)=0,"",IFERROR(LOOKUP(2,1/(((LISTS!$H$2:$H$26&lt;&gt;"")*ISNUMBER(SEARCH(LISTS!$H$2:$H$26,$G3469)))+((LISTS!$I$2:$I$26&lt;&gt;"")*ISNUMBER(SEARCH(LISTS!$I$2:$I$26,$E3469)))),LISTS!$K$2:$K$26),"OTRO"))</f>
        <v/>
      </c>
      <c r="K3469" s="11">
        <f>IF($I3469&lt;&gt;"SI",0,IFERROR($F3469,0))</f>
        <v/>
      </c>
      <c r="L3469" s="9">
        <f>IF(COUNTA($A3469:$H3469)=0,"",IF($J3469="OTRO",IFERROR(LOOKUP(2,1/(((LISTS!$H$2:$H$26&lt;&gt;"")*ISNUMBER(SEARCH(LISTS!$H$2:$H$26,$G3469)))+((LISTS!$I$2:$I$26&lt;&gt;"")*ISNUMBER(SEARCH(LISTS!$I$2:$I$26,$E3469)))),LISTS!$L$2:$L$26),"Concepto DIAN no mapeado a casilla automatica"),IF(LEFT($J3469,4)="TOPE","Control automatico DIAN: "&amp;$J3469,"Casilla automatica: "&amp;$J3469)))</f>
        <v/>
      </c>
    </row>
    <row r="3470">
      <c r="A3470" s="9" t="n"/>
      <c r="B3470" s="9" t="n"/>
      <c r="C3470" s="9" t="n"/>
      <c r="D3470" s="9" t="n"/>
      <c r="E3470" s="9" t="n"/>
      <c r="F3470" s="11" t="n"/>
      <c r="G3470" s="9" t="n"/>
      <c r="H3470" s="9" t="n"/>
      <c r="I3470" s="9">
        <f>IF(COUNTA($A3470:$H3470)=0,"",IF($J3470="OTRO","NO","SI"))</f>
        <v/>
      </c>
      <c r="J3470" s="9">
        <f>IF(COUNTA($A3470:$H3470)=0,"",IFERROR(LOOKUP(2,1/(((LISTS!$H$2:$H$26&lt;&gt;"")*ISNUMBER(SEARCH(LISTS!$H$2:$H$26,$G3470)))+((LISTS!$I$2:$I$26&lt;&gt;"")*ISNUMBER(SEARCH(LISTS!$I$2:$I$26,$E3470)))),LISTS!$K$2:$K$26),"OTRO"))</f>
        <v/>
      </c>
      <c r="K3470" s="11">
        <f>IF($I3470&lt;&gt;"SI",0,IFERROR($F3470,0))</f>
        <v/>
      </c>
      <c r="L3470" s="9">
        <f>IF(COUNTA($A3470:$H3470)=0,"",IF($J3470="OTRO",IFERROR(LOOKUP(2,1/(((LISTS!$H$2:$H$26&lt;&gt;"")*ISNUMBER(SEARCH(LISTS!$H$2:$H$26,$G3470)))+((LISTS!$I$2:$I$26&lt;&gt;"")*ISNUMBER(SEARCH(LISTS!$I$2:$I$26,$E3470)))),LISTS!$L$2:$L$26),"Concepto DIAN no mapeado a casilla automatica"),IF(LEFT($J3470,4)="TOPE","Control automatico DIAN: "&amp;$J3470,"Casilla automatica: "&amp;$J3470)))</f>
        <v/>
      </c>
    </row>
    <row r="3471">
      <c r="A3471" s="9" t="n"/>
      <c r="B3471" s="9" t="n"/>
      <c r="C3471" s="9" t="n"/>
      <c r="D3471" s="9" t="n"/>
      <c r="E3471" s="9" t="n"/>
      <c r="F3471" s="11" t="n"/>
      <c r="G3471" s="9" t="n"/>
      <c r="H3471" s="9" t="n"/>
      <c r="I3471" s="9">
        <f>IF(COUNTA($A3471:$H3471)=0,"",IF($J3471="OTRO","NO","SI"))</f>
        <v/>
      </c>
      <c r="J3471" s="9">
        <f>IF(COUNTA($A3471:$H3471)=0,"",IFERROR(LOOKUP(2,1/(((LISTS!$H$2:$H$26&lt;&gt;"")*ISNUMBER(SEARCH(LISTS!$H$2:$H$26,$G3471)))+((LISTS!$I$2:$I$26&lt;&gt;"")*ISNUMBER(SEARCH(LISTS!$I$2:$I$26,$E3471)))),LISTS!$K$2:$K$26),"OTRO"))</f>
        <v/>
      </c>
      <c r="K3471" s="11">
        <f>IF($I3471&lt;&gt;"SI",0,IFERROR($F3471,0))</f>
        <v/>
      </c>
      <c r="L3471" s="9">
        <f>IF(COUNTA($A3471:$H3471)=0,"",IF($J3471="OTRO",IFERROR(LOOKUP(2,1/(((LISTS!$H$2:$H$26&lt;&gt;"")*ISNUMBER(SEARCH(LISTS!$H$2:$H$26,$G3471)))+((LISTS!$I$2:$I$26&lt;&gt;"")*ISNUMBER(SEARCH(LISTS!$I$2:$I$26,$E3471)))),LISTS!$L$2:$L$26),"Concepto DIAN no mapeado a casilla automatica"),IF(LEFT($J3471,4)="TOPE","Control automatico DIAN: "&amp;$J3471,"Casilla automatica: "&amp;$J3471)))</f>
        <v/>
      </c>
    </row>
    <row r="3472">
      <c r="A3472" s="9" t="n"/>
      <c r="B3472" s="9" t="n"/>
      <c r="C3472" s="9" t="n"/>
      <c r="D3472" s="9" t="n"/>
      <c r="E3472" s="9" t="n"/>
      <c r="F3472" s="11" t="n"/>
      <c r="G3472" s="9" t="n"/>
      <c r="H3472" s="9" t="n"/>
      <c r="I3472" s="9">
        <f>IF(COUNTA($A3472:$H3472)=0,"",IF($J3472="OTRO","NO","SI"))</f>
        <v/>
      </c>
      <c r="J3472" s="9">
        <f>IF(COUNTA($A3472:$H3472)=0,"",IFERROR(LOOKUP(2,1/(((LISTS!$H$2:$H$26&lt;&gt;"")*ISNUMBER(SEARCH(LISTS!$H$2:$H$26,$G3472)))+((LISTS!$I$2:$I$26&lt;&gt;"")*ISNUMBER(SEARCH(LISTS!$I$2:$I$26,$E3472)))),LISTS!$K$2:$K$26),"OTRO"))</f>
        <v/>
      </c>
      <c r="K3472" s="11">
        <f>IF($I3472&lt;&gt;"SI",0,IFERROR($F3472,0))</f>
        <v/>
      </c>
      <c r="L3472" s="9">
        <f>IF(COUNTA($A3472:$H3472)=0,"",IF($J3472="OTRO",IFERROR(LOOKUP(2,1/(((LISTS!$H$2:$H$26&lt;&gt;"")*ISNUMBER(SEARCH(LISTS!$H$2:$H$26,$G3472)))+((LISTS!$I$2:$I$26&lt;&gt;"")*ISNUMBER(SEARCH(LISTS!$I$2:$I$26,$E3472)))),LISTS!$L$2:$L$26),"Concepto DIAN no mapeado a casilla automatica"),IF(LEFT($J3472,4)="TOPE","Control automatico DIAN: "&amp;$J3472,"Casilla automatica: "&amp;$J3472)))</f>
        <v/>
      </c>
    </row>
    <row r="3473">
      <c r="A3473" s="9" t="n"/>
      <c r="B3473" s="9" t="n"/>
      <c r="C3473" s="9" t="n"/>
      <c r="D3473" s="9" t="n"/>
      <c r="E3473" s="9" t="n"/>
      <c r="F3473" s="11" t="n"/>
      <c r="G3473" s="9" t="n"/>
      <c r="H3473" s="9" t="n"/>
      <c r="I3473" s="9">
        <f>IF(COUNTA($A3473:$H3473)=0,"",IF($J3473="OTRO","NO","SI"))</f>
        <v/>
      </c>
      <c r="J3473" s="9">
        <f>IF(COUNTA($A3473:$H3473)=0,"",IFERROR(LOOKUP(2,1/(((LISTS!$H$2:$H$26&lt;&gt;"")*ISNUMBER(SEARCH(LISTS!$H$2:$H$26,$G3473)))+((LISTS!$I$2:$I$26&lt;&gt;"")*ISNUMBER(SEARCH(LISTS!$I$2:$I$26,$E3473)))),LISTS!$K$2:$K$26),"OTRO"))</f>
        <v/>
      </c>
      <c r="K3473" s="11">
        <f>IF($I3473&lt;&gt;"SI",0,IFERROR($F3473,0))</f>
        <v/>
      </c>
      <c r="L3473" s="9">
        <f>IF(COUNTA($A3473:$H3473)=0,"",IF($J3473="OTRO",IFERROR(LOOKUP(2,1/(((LISTS!$H$2:$H$26&lt;&gt;"")*ISNUMBER(SEARCH(LISTS!$H$2:$H$26,$G3473)))+((LISTS!$I$2:$I$26&lt;&gt;"")*ISNUMBER(SEARCH(LISTS!$I$2:$I$26,$E3473)))),LISTS!$L$2:$L$26),"Concepto DIAN no mapeado a casilla automatica"),IF(LEFT($J3473,4)="TOPE","Control automatico DIAN: "&amp;$J3473,"Casilla automatica: "&amp;$J3473)))</f>
        <v/>
      </c>
    </row>
    <row r="3474">
      <c r="A3474" s="9" t="n"/>
      <c r="B3474" s="9" t="n"/>
      <c r="C3474" s="9" t="n"/>
      <c r="D3474" s="9" t="n"/>
      <c r="E3474" s="9" t="n"/>
      <c r="F3474" s="11" t="n"/>
      <c r="G3474" s="9" t="n"/>
      <c r="H3474" s="9" t="n"/>
      <c r="I3474" s="9">
        <f>IF(COUNTA($A3474:$H3474)=0,"",IF($J3474="OTRO","NO","SI"))</f>
        <v/>
      </c>
      <c r="J3474" s="9">
        <f>IF(COUNTA($A3474:$H3474)=0,"",IFERROR(LOOKUP(2,1/(((LISTS!$H$2:$H$26&lt;&gt;"")*ISNUMBER(SEARCH(LISTS!$H$2:$H$26,$G3474)))+((LISTS!$I$2:$I$26&lt;&gt;"")*ISNUMBER(SEARCH(LISTS!$I$2:$I$26,$E3474)))),LISTS!$K$2:$K$26),"OTRO"))</f>
        <v/>
      </c>
      <c r="K3474" s="11">
        <f>IF($I3474&lt;&gt;"SI",0,IFERROR($F3474,0))</f>
        <v/>
      </c>
      <c r="L3474" s="9">
        <f>IF(COUNTA($A3474:$H3474)=0,"",IF($J3474="OTRO",IFERROR(LOOKUP(2,1/(((LISTS!$H$2:$H$26&lt;&gt;"")*ISNUMBER(SEARCH(LISTS!$H$2:$H$26,$G3474)))+((LISTS!$I$2:$I$26&lt;&gt;"")*ISNUMBER(SEARCH(LISTS!$I$2:$I$26,$E3474)))),LISTS!$L$2:$L$26),"Concepto DIAN no mapeado a casilla automatica"),IF(LEFT($J3474,4)="TOPE","Control automatico DIAN: "&amp;$J3474,"Casilla automatica: "&amp;$J3474)))</f>
        <v/>
      </c>
    </row>
    <row r="3475">
      <c r="A3475" s="9" t="n"/>
      <c r="B3475" s="9" t="n"/>
      <c r="C3475" s="9" t="n"/>
      <c r="D3475" s="9" t="n"/>
      <c r="E3475" s="9" t="n"/>
      <c r="F3475" s="11" t="n"/>
      <c r="G3475" s="9" t="n"/>
      <c r="H3475" s="9" t="n"/>
      <c r="I3475" s="9">
        <f>IF(COUNTA($A3475:$H3475)=0,"",IF($J3475="OTRO","NO","SI"))</f>
        <v/>
      </c>
      <c r="J3475" s="9">
        <f>IF(COUNTA($A3475:$H3475)=0,"",IFERROR(LOOKUP(2,1/(((LISTS!$H$2:$H$26&lt;&gt;"")*ISNUMBER(SEARCH(LISTS!$H$2:$H$26,$G3475)))+((LISTS!$I$2:$I$26&lt;&gt;"")*ISNUMBER(SEARCH(LISTS!$I$2:$I$26,$E3475)))),LISTS!$K$2:$K$26),"OTRO"))</f>
        <v/>
      </c>
      <c r="K3475" s="11">
        <f>IF($I3475&lt;&gt;"SI",0,IFERROR($F3475,0))</f>
        <v/>
      </c>
      <c r="L3475" s="9">
        <f>IF(COUNTA($A3475:$H3475)=0,"",IF($J3475="OTRO",IFERROR(LOOKUP(2,1/(((LISTS!$H$2:$H$26&lt;&gt;"")*ISNUMBER(SEARCH(LISTS!$H$2:$H$26,$G3475)))+((LISTS!$I$2:$I$26&lt;&gt;"")*ISNUMBER(SEARCH(LISTS!$I$2:$I$26,$E3475)))),LISTS!$L$2:$L$26),"Concepto DIAN no mapeado a casilla automatica"),IF(LEFT($J3475,4)="TOPE","Control automatico DIAN: "&amp;$J3475,"Casilla automatica: "&amp;$J3475)))</f>
        <v/>
      </c>
    </row>
    <row r="3476">
      <c r="A3476" s="9" t="n"/>
      <c r="B3476" s="9" t="n"/>
      <c r="C3476" s="9" t="n"/>
      <c r="D3476" s="9" t="n"/>
      <c r="E3476" s="9" t="n"/>
      <c r="F3476" s="11" t="n"/>
      <c r="G3476" s="9" t="n"/>
      <c r="H3476" s="9" t="n"/>
      <c r="I3476" s="9">
        <f>IF(COUNTA($A3476:$H3476)=0,"",IF($J3476="OTRO","NO","SI"))</f>
        <v/>
      </c>
      <c r="J3476" s="9">
        <f>IF(COUNTA($A3476:$H3476)=0,"",IFERROR(LOOKUP(2,1/(((LISTS!$H$2:$H$26&lt;&gt;"")*ISNUMBER(SEARCH(LISTS!$H$2:$H$26,$G3476)))+((LISTS!$I$2:$I$26&lt;&gt;"")*ISNUMBER(SEARCH(LISTS!$I$2:$I$26,$E3476)))),LISTS!$K$2:$K$26),"OTRO"))</f>
        <v/>
      </c>
      <c r="K3476" s="11">
        <f>IF($I3476&lt;&gt;"SI",0,IFERROR($F3476,0))</f>
        <v/>
      </c>
      <c r="L3476" s="9">
        <f>IF(COUNTA($A3476:$H3476)=0,"",IF($J3476="OTRO",IFERROR(LOOKUP(2,1/(((LISTS!$H$2:$H$26&lt;&gt;"")*ISNUMBER(SEARCH(LISTS!$H$2:$H$26,$G3476)))+((LISTS!$I$2:$I$26&lt;&gt;"")*ISNUMBER(SEARCH(LISTS!$I$2:$I$26,$E3476)))),LISTS!$L$2:$L$26),"Concepto DIAN no mapeado a casilla automatica"),IF(LEFT($J3476,4)="TOPE","Control automatico DIAN: "&amp;$J3476,"Casilla automatica: "&amp;$J3476)))</f>
        <v/>
      </c>
    </row>
    <row r="3477">
      <c r="A3477" s="9" t="n"/>
      <c r="B3477" s="9" t="n"/>
      <c r="C3477" s="9" t="n"/>
      <c r="D3477" s="9" t="n"/>
      <c r="E3477" s="9" t="n"/>
      <c r="F3477" s="11" t="n"/>
      <c r="G3477" s="9" t="n"/>
      <c r="H3477" s="9" t="n"/>
      <c r="I3477" s="9">
        <f>IF(COUNTA($A3477:$H3477)=0,"",IF($J3477="OTRO","NO","SI"))</f>
        <v/>
      </c>
      <c r="J3477" s="9">
        <f>IF(COUNTA($A3477:$H3477)=0,"",IFERROR(LOOKUP(2,1/(((LISTS!$H$2:$H$26&lt;&gt;"")*ISNUMBER(SEARCH(LISTS!$H$2:$H$26,$G3477)))+((LISTS!$I$2:$I$26&lt;&gt;"")*ISNUMBER(SEARCH(LISTS!$I$2:$I$26,$E3477)))),LISTS!$K$2:$K$26),"OTRO"))</f>
        <v/>
      </c>
      <c r="K3477" s="11">
        <f>IF($I3477&lt;&gt;"SI",0,IFERROR($F3477,0))</f>
        <v/>
      </c>
      <c r="L3477" s="9">
        <f>IF(COUNTA($A3477:$H3477)=0,"",IF($J3477="OTRO",IFERROR(LOOKUP(2,1/(((LISTS!$H$2:$H$26&lt;&gt;"")*ISNUMBER(SEARCH(LISTS!$H$2:$H$26,$G3477)))+((LISTS!$I$2:$I$26&lt;&gt;"")*ISNUMBER(SEARCH(LISTS!$I$2:$I$26,$E3477)))),LISTS!$L$2:$L$26),"Concepto DIAN no mapeado a casilla automatica"),IF(LEFT($J3477,4)="TOPE","Control automatico DIAN: "&amp;$J3477,"Casilla automatica: "&amp;$J3477)))</f>
        <v/>
      </c>
    </row>
    <row r="3478">
      <c r="A3478" s="9" t="n"/>
      <c r="B3478" s="9" t="n"/>
      <c r="C3478" s="9" t="n"/>
      <c r="D3478" s="9" t="n"/>
      <c r="E3478" s="9" t="n"/>
      <c r="F3478" s="11" t="n"/>
      <c r="G3478" s="9" t="n"/>
      <c r="H3478" s="9" t="n"/>
      <c r="I3478" s="9">
        <f>IF(COUNTA($A3478:$H3478)=0,"",IF($J3478="OTRO","NO","SI"))</f>
        <v/>
      </c>
      <c r="J3478" s="9">
        <f>IF(COUNTA($A3478:$H3478)=0,"",IFERROR(LOOKUP(2,1/(((LISTS!$H$2:$H$26&lt;&gt;"")*ISNUMBER(SEARCH(LISTS!$H$2:$H$26,$G3478)))+((LISTS!$I$2:$I$26&lt;&gt;"")*ISNUMBER(SEARCH(LISTS!$I$2:$I$26,$E3478)))),LISTS!$K$2:$K$26),"OTRO"))</f>
        <v/>
      </c>
      <c r="K3478" s="11">
        <f>IF($I3478&lt;&gt;"SI",0,IFERROR($F3478,0))</f>
        <v/>
      </c>
      <c r="L3478" s="9">
        <f>IF(COUNTA($A3478:$H3478)=0,"",IF($J3478="OTRO",IFERROR(LOOKUP(2,1/(((LISTS!$H$2:$H$26&lt;&gt;"")*ISNUMBER(SEARCH(LISTS!$H$2:$H$26,$G3478)))+((LISTS!$I$2:$I$26&lt;&gt;"")*ISNUMBER(SEARCH(LISTS!$I$2:$I$26,$E3478)))),LISTS!$L$2:$L$26),"Concepto DIAN no mapeado a casilla automatica"),IF(LEFT($J3478,4)="TOPE","Control automatico DIAN: "&amp;$J3478,"Casilla automatica: "&amp;$J3478)))</f>
        <v/>
      </c>
    </row>
    <row r="3479">
      <c r="A3479" s="9" t="n"/>
      <c r="B3479" s="9" t="n"/>
      <c r="C3479" s="9" t="n"/>
      <c r="D3479" s="9" t="n"/>
      <c r="E3479" s="9" t="n"/>
      <c r="F3479" s="11" t="n"/>
      <c r="G3479" s="9" t="n"/>
      <c r="H3479" s="9" t="n"/>
      <c r="I3479" s="9">
        <f>IF(COUNTA($A3479:$H3479)=0,"",IF($J3479="OTRO","NO","SI"))</f>
        <v/>
      </c>
      <c r="J3479" s="9">
        <f>IF(COUNTA($A3479:$H3479)=0,"",IFERROR(LOOKUP(2,1/(((LISTS!$H$2:$H$26&lt;&gt;"")*ISNUMBER(SEARCH(LISTS!$H$2:$H$26,$G3479)))+((LISTS!$I$2:$I$26&lt;&gt;"")*ISNUMBER(SEARCH(LISTS!$I$2:$I$26,$E3479)))),LISTS!$K$2:$K$26),"OTRO"))</f>
        <v/>
      </c>
      <c r="K3479" s="11">
        <f>IF($I3479&lt;&gt;"SI",0,IFERROR($F3479,0))</f>
        <v/>
      </c>
      <c r="L3479" s="9">
        <f>IF(COUNTA($A3479:$H3479)=0,"",IF($J3479="OTRO",IFERROR(LOOKUP(2,1/(((LISTS!$H$2:$H$26&lt;&gt;"")*ISNUMBER(SEARCH(LISTS!$H$2:$H$26,$G3479)))+((LISTS!$I$2:$I$26&lt;&gt;"")*ISNUMBER(SEARCH(LISTS!$I$2:$I$26,$E3479)))),LISTS!$L$2:$L$26),"Concepto DIAN no mapeado a casilla automatica"),IF(LEFT($J3479,4)="TOPE","Control automatico DIAN: "&amp;$J3479,"Casilla automatica: "&amp;$J3479)))</f>
        <v/>
      </c>
    </row>
    <row r="3480">
      <c r="A3480" s="9" t="n"/>
      <c r="B3480" s="9" t="n"/>
      <c r="C3480" s="9" t="n"/>
      <c r="D3480" s="9" t="n"/>
      <c r="E3480" s="9" t="n"/>
      <c r="F3480" s="11" t="n"/>
      <c r="G3480" s="9" t="n"/>
      <c r="H3480" s="9" t="n"/>
      <c r="I3480" s="9">
        <f>IF(COUNTA($A3480:$H3480)=0,"",IF($J3480="OTRO","NO","SI"))</f>
        <v/>
      </c>
      <c r="J3480" s="9">
        <f>IF(COUNTA($A3480:$H3480)=0,"",IFERROR(LOOKUP(2,1/(((LISTS!$H$2:$H$26&lt;&gt;"")*ISNUMBER(SEARCH(LISTS!$H$2:$H$26,$G3480)))+((LISTS!$I$2:$I$26&lt;&gt;"")*ISNUMBER(SEARCH(LISTS!$I$2:$I$26,$E3480)))),LISTS!$K$2:$K$26),"OTRO"))</f>
        <v/>
      </c>
      <c r="K3480" s="11">
        <f>IF($I3480&lt;&gt;"SI",0,IFERROR($F3480,0))</f>
        <v/>
      </c>
      <c r="L3480" s="9">
        <f>IF(COUNTA($A3480:$H3480)=0,"",IF($J3480="OTRO",IFERROR(LOOKUP(2,1/(((LISTS!$H$2:$H$26&lt;&gt;"")*ISNUMBER(SEARCH(LISTS!$H$2:$H$26,$G3480)))+((LISTS!$I$2:$I$26&lt;&gt;"")*ISNUMBER(SEARCH(LISTS!$I$2:$I$26,$E3480)))),LISTS!$L$2:$L$26),"Concepto DIAN no mapeado a casilla automatica"),IF(LEFT($J3480,4)="TOPE","Control automatico DIAN: "&amp;$J3480,"Casilla automatica: "&amp;$J3480)))</f>
        <v/>
      </c>
    </row>
    <row r="3481">
      <c r="A3481" s="9" t="n"/>
      <c r="B3481" s="9" t="n"/>
      <c r="C3481" s="9" t="n"/>
      <c r="D3481" s="9" t="n"/>
      <c r="E3481" s="9" t="n"/>
      <c r="F3481" s="11" t="n"/>
      <c r="G3481" s="9" t="n"/>
      <c r="H3481" s="9" t="n"/>
      <c r="I3481" s="9">
        <f>IF(COUNTA($A3481:$H3481)=0,"",IF($J3481="OTRO","NO","SI"))</f>
        <v/>
      </c>
      <c r="J3481" s="9">
        <f>IF(COUNTA($A3481:$H3481)=0,"",IFERROR(LOOKUP(2,1/(((LISTS!$H$2:$H$26&lt;&gt;"")*ISNUMBER(SEARCH(LISTS!$H$2:$H$26,$G3481)))+((LISTS!$I$2:$I$26&lt;&gt;"")*ISNUMBER(SEARCH(LISTS!$I$2:$I$26,$E3481)))),LISTS!$K$2:$K$26),"OTRO"))</f>
        <v/>
      </c>
      <c r="K3481" s="11">
        <f>IF($I3481&lt;&gt;"SI",0,IFERROR($F3481,0))</f>
        <v/>
      </c>
      <c r="L3481" s="9">
        <f>IF(COUNTA($A3481:$H3481)=0,"",IF($J3481="OTRO",IFERROR(LOOKUP(2,1/(((LISTS!$H$2:$H$26&lt;&gt;"")*ISNUMBER(SEARCH(LISTS!$H$2:$H$26,$G3481)))+((LISTS!$I$2:$I$26&lt;&gt;"")*ISNUMBER(SEARCH(LISTS!$I$2:$I$26,$E3481)))),LISTS!$L$2:$L$26),"Concepto DIAN no mapeado a casilla automatica"),IF(LEFT($J3481,4)="TOPE","Control automatico DIAN: "&amp;$J3481,"Casilla automatica: "&amp;$J3481)))</f>
        <v/>
      </c>
    </row>
    <row r="3482">
      <c r="A3482" s="9" t="n"/>
      <c r="B3482" s="9" t="n"/>
      <c r="C3482" s="9" t="n"/>
      <c r="D3482" s="9" t="n"/>
      <c r="E3482" s="9" t="n"/>
      <c r="F3482" s="11" t="n"/>
      <c r="G3482" s="9" t="n"/>
      <c r="H3482" s="9" t="n"/>
      <c r="I3482" s="9">
        <f>IF(COUNTA($A3482:$H3482)=0,"",IF($J3482="OTRO","NO","SI"))</f>
        <v/>
      </c>
      <c r="J3482" s="9">
        <f>IF(COUNTA($A3482:$H3482)=0,"",IFERROR(LOOKUP(2,1/(((LISTS!$H$2:$H$26&lt;&gt;"")*ISNUMBER(SEARCH(LISTS!$H$2:$H$26,$G3482)))+((LISTS!$I$2:$I$26&lt;&gt;"")*ISNUMBER(SEARCH(LISTS!$I$2:$I$26,$E3482)))),LISTS!$K$2:$K$26),"OTRO"))</f>
        <v/>
      </c>
      <c r="K3482" s="11">
        <f>IF($I3482&lt;&gt;"SI",0,IFERROR($F3482,0))</f>
        <v/>
      </c>
      <c r="L3482" s="9">
        <f>IF(COUNTA($A3482:$H3482)=0,"",IF($J3482="OTRO",IFERROR(LOOKUP(2,1/(((LISTS!$H$2:$H$26&lt;&gt;"")*ISNUMBER(SEARCH(LISTS!$H$2:$H$26,$G3482)))+((LISTS!$I$2:$I$26&lt;&gt;"")*ISNUMBER(SEARCH(LISTS!$I$2:$I$26,$E3482)))),LISTS!$L$2:$L$26),"Concepto DIAN no mapeado a casilla automatica"),IF(LEFT($J3482,4)="TOPE","Control automatico DIAN: "&amp;$J3482,"Casilla automatica: "&amp;$J3482)))</f>
        <v/>
      </c>
    </row>
    <row r="3483">
      <c r="A3483" s="9" t="n"/>
      <c r="B3483" s="9" t="n"/>
      <c r="C3483" s="9" t="n"/>
      <c r="D3483" s="9" t="n"/>
      <c r="E3483" s="9" t="n"/>
      <c r="F3483" s="11" t="n"/>
      <c r="G3483" s="9" t="n"/>
      <c r="H3483" s="9" t="n"/>
      <c r="I3483" s="9">
        <f>IF(COUNTA($A3483:$H3483)=0,"",IF($J3483="OTRO","NO","SI"))</f>
        <v/>
      </c>
      <c r="J3483" s="9">
        <f>IF(COUNTA($A3483:$H3483)=0,"",IFERROR(LOOKUP(2,1/(((LISTS!$H$2:$H$26&lt;&gt;"")*ISNUMBER(SEARCH(LISTS!$H$2:$H$26,$G3483)))+((LISTS!$I$2:$I$26&lt;&gt;"")*ISNUMBER(SEARCH(LISTS!$I$2:$I$26,$E3483)))),LISTS!$K$2:$K$26),"OTRO"))</f>
        <v/>
      </c>
      <c r="K3483" s="11">
        <f>IF($I3483&lt;&gt;"SI",0,IFERROR($F3483,0))</f>
        <v/>
      </c>
      <c r="L3483" s="9">
        <f>IF(COUNTA($A3483:$H3483)=0,"",IF($J3483="OTRO",IFERROR(LOOKUP(2,1/(((LISTS!$H$2:$H$26&lt;&gt;"")*ISNUMBER(SEARCH(LISTS!$H$2:$H$26,$G3483)))+((LISTS!$I$2:$I$26&lt;&gt;"")*ISNUMBER(SEARCH(LISTS!$I$2:$I$26,$E3483)))),LISTS!$L$2:$L$26),"Concepto DIAN no mapeado a casilla automatica"),IF(LEFT($J3483,4)="TOPE","Control automatico DIAN: "&amp;$J3483,"Casilla automatica: "&amp;$J3483)))</f>
        <v/>
      </c>
    </row>
    <row r="3484">
      <c r="A3484" s="9" t="n"/>
      <c r="B3484" s="9" t="n"/>
      <c r="C3484" s="9" t="n"/>
      <c r="D3484" s="9" t="n"/>
      <c r="E3484" s="9" t="n"/>
      <c r="F3484" s="11" t="n"/>
      <c r="G3484" s="9" t="n"/>
      <c r="H3484" s="9" t="n"/>
      <c r="I3484" s="9">
        <f>IF(COUNTA($A3484:$H3484)=0,"",IF($J3484="OTRO","NO","SI"))</f>
        <v/>
      </c>
      <c r="J3484" s="9">
        <f>IF(COUNTA($A3484:$H3484)=0,"",IFERROR(LOOKUP(2,1/(((LISTS!$H$2:$H$26&lt;&gt;"")*ISNUMBER(SEARCH(LISTS!$H$2:$H$26,$G3484)))+((LISTS!$I$2:$I$26&lt;&gt;"")*ISNUMBER(SEARCH(LISTS!$I$2:$I$26,$E3484)))),LISTS!$K$2:$K$26),"OTRO"))</f>
        <v/>
      </c>
      <c r="K3484" s="11">
        <f>IF($I3484&lt;&gt;"SI",0,IFERROR($F3484,0))</f>
        <v/>
      </c>
      <c r="L3484" s="9">
        <f>IF(COUNTA($A3484:$H3484)=0,"",IF($J3484="OTRO",IFERROR(LOOKUP(2,1/(((LISTS!$H$2:$H$26&lt;&gt;"")*ISNUMBER(SEARCH(LISTS!$H$2:$H$26,$G3484)))+((LISTS!$I$2:$I$26&lt;&gt;"")*ISNUMBER(SEARCH(LISTS!$I$2:$I$26,$E3484)))),LISTS!$L$2:$L$26),"Concepto DIAN no mapeado a casilla automatica"),IF(LEFT($J3484,4)="TOPE","Control automatico DIAN: "&amp;$J3484,"Casilla automatica: "&amp;$J3484)))</f>
        <v/>
      </c>
    </row>
    <row r="3485">
      <c r="A3485" s="9" t="n"/>
      <c r="B3485" s="9" t="n"/>
      <c r="C3485" s="9" t="n"/>
      <c r="D3485" s="9" t="n"/>
      <c r="E3485" s="9" t="n"/>
      <c r="F3485" s="11" t="n"/>
      <c r="G3485" s="9" t="n"/>
      <c r="H3485" s="9" t="n"/>
      <c r="I3485" s="9">
        <f>IF(COUNTA($A3485:$H3485)=0,"",IF($J3485="OTRO","NO","SI"))</f>
        <v/>
      </c>
      <c r="J3485" s="9">
        <f>IF(COUNTA($A3485:$H3485)=0,"",IFERROR(LOOKUP(2,1/(((LISTS!$H$2:$H$26&lt;&gt;"")*ISNUMBER(SEARCH(LISTS!$H$2:$H$26,$G3485)))+((LISTS!$I$2:$I$26&lt;&gt;"")*ISNUMBER(SEARCH(LISTS!$I$2:$I$26,$E3485)))),LISTS!$K$2:$K$26),"OTRO"))</f>
        <v/>
      </c>
      <c r="K3485" s="11">
        <f>IF($I3485&lt;&gt;"SI",0,IFERROR($F3485,0))</f>
        <v/>
      </c>
      <c r="L3485" s="9">
        <f>IF(COUNTA($A3485:$H3485)=0,"",IF($J3485="OTRO",IFERROR(LOOKUP(2,1/(((LISTS!$H$2:$H$26&lt;&gt;"")*ISNUMBER(SEARCH(LISTS!$H$2:$H$26,$G3485)))+((LISTS!$I$2:$I$26&lt;&gt;"")*ISNUMBER(SEARCH(LISTS!$I$2:$I$26,$E3485)))),LISTS!$L$2:$L$26),"Concepto DIAN no mapeado a casilla automatica"),IF(LEFT($J3485,4)="TOPE","Control automatico DIAN: "&amp;$J3485,"Casilla automatica: "&amp;$J3485)))</f>
        <v/>
      </c>
    </row>
    <row r="3486">
      <c r="A3486" s="9" t="n"/>
      <c r="B3486" s="9" t="n"/>
      <c r="C3486" s="9" t="n"/>
      <c r="D3486" s="9" t="n"/>
      <c r="E3486" s="9" t="n"/>
      <c r="F3486" s="11" t="n"/>
      <c r="G3486" s="9" t="n"/>
      <c r="H3486" s="9" t="n"/>
      <c r="I3486" s="9">
        <f>IF(COUNTA($A3486:$H3486)=0,"",IF($J3486="OTRO","NO","SI"))</f>
        <v/>
      </c>
      <c r="J3486" s="9">
        <f>IF(COUNTA($A3486:$H3486)=0,"",IFERROR(LOOKUP(2,1/(((LISTS!$H$2:$H$26&lt;&gt;"")*ISNUMBER(SEARCH(LISTS!$H$2:$H$26,$G3486)))+((LISTS!$I$2:$I$26&lt;&gt;"")*ISNUMBER(SEARCH(LISTS!$I$2:$I$26,$E3486)))),LISTS!$K$2:$K$26),"OTRO"))</f>
        <v/>
      </c>
      <c r="K3486" s="11">
        <f>IF($I3486&lt;&gt;"SI",0,IFERROR($F3486,0))</f>
        <v/>
      </c>
      <c r="L3486" s="9">
        <f>IF(COUNTA($A3486:$H3486)=0,"",IF($J3486="OTRO",IFERROR(LOOKUP(2,1/(((LISTS!$H$2:$H$26&lt;&gt;"")*ISNUMBER(SEARCH(LISTS!$H$2:$H$26,$G3486)))+((LISTS!$I$2:$I$26&lt;&gt;"")*ISNUMBER(SEARCH(LISTS!$I$2:$I$26,$E3486)))),LISTS!$L$2:$L$26),"Concepto DIAN no mapeado a casilla automatica"),IF(LEFT($J3486,4)="TOPE","Control automatico DIAN: "&amp;$J3486,"Casilla automatica: "&amp;$J3486)))</f>
        <v/>
      </c>
    </row>
    <row r="3487">
      <c r="A3487" s="9" t="n"/>
      <c r="B3487" s="9" t="n"/>
      <c r="C3487" s="9" t="n"/>
      <c r="D3487" s="9" t="n"/>
      <c r="E3487" s="9" t="n"/>
      <c r="F3487" s="11" t="n"/>
      <c r="G3487" s="9" t="n"/>
      <c r="H3487" s="9" t="n"/>
      <c r="I3487" s="9">
        <f>IF(COUNTA($A3487:$H3487)=0,"",IF($J3487="OTRO","NO","SI"))</f>
        <v/>
      </c>
      <c r="J3487" s="9">
        <f>IF(COUNTA($A3487:$H3487)=0,"",IFERROR(LOOKUP(2,1/(((LISTS!$H$2:$H$26&lt;&gt;"")*ISNUMBER(SEARCH(LISTS!$H$2:$H$26,$G3487)))+((LISTS!$I$2:$I$26&lt;&gt;"")*ISNUMBER(SEARCH(LISTS!$I$2:$I$26,$E3487)))),LISTS!$K$2:$K$26),"OTRO"))</f>
        <v/>
      </c>
      <c r="K3487" s="11">
        <f>IF($I3487&lt;&gt;"SI",0,IFERROR($F3487,0))</f>
        <v/>
      </c>
      <c r="L3487" s="9">
        <f>IF(COUNTA($A3487:$H3487)=0,"",IF($J3487="OTRO",IFERROR(LOOKUP(2,1/(((LISTS!$H$2:$H$26&lt;&gt;"")*ISNUMBER(SEARCH(LISTS!$H$2:$H$26,$G3487)))+((LISTS!$I$2:$I$26&lt;&gt;"")*ISNUMBER(SEARCH(LISTS!$I$2:$I$26,$E3487)))),LISTS!$L$2:$L$26),"Concepto DIAN no mapeado a casilla automatica"),IF(LEFT($J3487,4)="TOPE","Control automatico DIAN: "&amp;$J3487,"Casilla automatica: "&amp;$J3487)))</f>
        <v/>
      </c>
    </row>
    <row r="3488">
      <c r="A3488" s="9" t="n"/>
      <c r="B3488" s="9" t="n"/>
      <c r="C3488" s="9" t="n"/>
      <c r="D3488" s="9" t="n"/>
      <c r="E3488" s="9" t="n"/>
      <c r="F3488" s="11" t="n"/>
      <c r="G3488" s="9" t="n"/>
      <c r="H3488" s="9" t="n"/>
      <c r="I3488" s="9">
        <f>IF(COUNTA($A3488:$H3488)=0,"",IF($J3488="OTRO","NO","SI"))</f>
        <v/>
      </c>
      <c r="J3488" s="9">
        <f>IF(COUNTA($A3488:$H3488)=0,"",IFERROR(LOOKUP(2,1/(((LISTS!$H$2:$H$26&lt;&gt;"")*ISNUMBER(SEARCH(LISTS!$H$2:$H$26,$G3488)))+((LISTS!$I$2:$I$26&lt;&gt;"")*ISNUMBER(SEARCH(LISTS!$I$2:$I$26,$E3488)))),LISTS!$K$2:$K$26),"OTRO"))</f>
        <v/>
      </c>
      <c r="K3488" s="11">
        <f>IF($I3488&lt;&gt;"SI",0,IFERROR($F3488,0))</f>
        <v/>
      </c>
      <c r="L3488" s="9">
        <f>IF(COUNTA($A3488:$H3488)=0,"",IF($J3488="OTRO",IFERROR(LOOKUP(2,1/(((LISTS!$H$2:$H$26&lt;&gt;"")*ISNUMBER(SEARCH(LISTS!$H$2:$H$26,$G3488)))+((LISTS!$I$2:$I$26&lt;&gt;"")*ISNUMBER(SEARCH(LISTS!$I$2:$I$26,$E3488)))),LISTS!$L$2:$L$26),"Concepto DIAN no mapeado a casilla automatica"),IF(LEFT($J3488,4)="TOPE","Control automatico DIAN: "&amp;$J3488,"Casilla automatica: "&amp;$J3488)))</f>
        <v/>
      </c>
    </row>
    <row r="3489">
      <c r="A3489" s="9" t="n"/>
      <c r="B3489" s="9" t="n"/>
      <c r="C3489" s="9" t="n"/>
      <c r="D3489" s="9" t="n"/>
      <c r="E3489" s="9" t="n"/>
      <c r="F3489" s="11" t="n"/>
      <c r="G3489" s="9" t="n"/>
      <c r="H3489" s="9" t="n"/>
      <c r="I3489" s="9">
        <f>IF(COUNTA($A3489:$H3489)=0,"",IF($J3489="OTRO","NO","SI"))</f>
        <v/>
      </c>
      <c r="J3489" s="9">
        <f>IF(COUNTA($A3489:$H3489)=0,"",IFERROR(LOOKUP(2,1/(((LISTS!$H$2:$H$26&lt;&gt;"")*ISNUMBER(SEARCH(LISTS!$H$2:$H$26,$G3489)))+((LISTS!$I$2:$I$26&lt;&gt;"")*ISNUMBER(SEARCH(LISTS!$I$2:$I$26,$E3489)))),LISTS!$K$2:$K$26),"OTRO"))</f>
        <v/>
      </c>
      <c r="K3489" s="11">
        <f>IF($I3489&lt;&gt;"SI",0,IFERROR($F3489,0))</f>
        <v/>
      </c>
      <c r="L3489" s="9">
        <f>IF(COUNTA($A3489:$H3489)=0,"",IF($J3489="OTRO",IFERROR(LOOKUP(2,1/(((LISTS!$H$2:$H$26&lt;&gt;"")*ISNUMBER(SEARCH(LISTS!$H$2:$H$26,$G3489)))+((LISTS!$I$2:$I$26&lt;&gt;"")*ISNUMBER(SEARCH(LISTS!$I$2:$I$26,$E3489)))),LISTS!$L$2:$L$26),"Concepto DIAN no mapeado a casilla automatica"),IF(LEFT($J3489,4)="TOPE","Control automatico DIAN: "&amp;$J3489,"Casilla automatica: "&amp;$J3489)))</f>
        <v/>
      </c>
    </row>
    <row r="3490">
      <c r="A3490" s="9" t="n"/>
      <c r="B3490" s="9" t="n"/>
      <c r="C3490" s="9" t="n"/>
      <c r="D3490" s="9" t="n"/>
      <c r="E3490" s="9" t="n"/>
      <c r="F3490" s="11" t="n"/>
      <c r="G3490" s="9" t="n"/>
      <c r="H3490" s="9" t="n"/>
      <c r="I3490" s="9">
        <f>IF(COUNTA($A3490:$H3490)=0,"",IF($J3490="OTRO","NO","SI"))</f>
        <v/>
      </c>
      <c r="J3490" s="9">
        <f>IF(COUNTA($A3490:$H3490)=0,"",IFERROR(LOOKUP(2,1/(((LISTS!$H$2:$H$26&lt;&gt;"")*ISNUMBER(SEARCH(LISTS!$H$2:$H$26,$G3490)))+((LISTS!$I$2:$I$26&lt;&gt;"")*ISNUMBER(SEARCH(LISTS!$I$2:$I$26,$E3490)))),LISTS!$K$2:$K$26),"OTRO"))</f>
        <v/>
      </c>
      <c r="K3490" s="11">
        <f>IF($I3490&lt;&gt;"SI",0,IFERROR($F3490,0))</f>
        <v/>
      </c>
      <c r="L3490" s="9">
        <f>IF(COUNTA($A3490:$H3490)=0,"",IF($J3490="OTRO",IFERROR(LOOKUP(2,1/(((LISTS!$H$2:$H$26&lt;&gt;"")*ISNUMBER(SEARCH(LISTS!$H$2:$H$26,$G3490)))+((LISTS!$I$2:$I$26&lt;&gt;"")*ISNUMBER(SEARCH(LISTS!$I$2:$I$26,$E3490)))),LISTS!$L$2:$L$26),"Concepto DIAN no mapeado a casilla automatica"),IF(LEFT($J3490,4)="TOPE","Control automatico DIAN: "&amp;$J3490,"Casilla automatica: "&amp;$J3490)))</f>
        <v/>
      </c>
    </row>
    <row r="3491">
      <c r="A3491" s="9" t="n"/>
      <c r="B3491" s="9" t="n"/>
      <c r="C3491" s="9" t="n"/>
      <c r="D3491" s="9" t="n"/>
      <c r="E3491" s="9" t="n"/>
      <c r="F3491" s="11" t="n"/>
      <c r="G3491" s="9" t="n"/>
      <c r="H3491" s="9" t="n"/>
      <c r="I3491" s="9">
        <f>IF(COUNTA($A3491:$H3491)=0,"",IF($J3491="OTRO","NO","SI"))</f>
        <v/>
      </c>
      <c r="J3491" s="9">
        <f>IF(COUNTA($A3491:$H3491)=0,"",IFERROR(LOOKUP(2,1/(((LISTS!$H$2:$H$26&lt;&gt;"")*ISNUMBER(SEARCH(LISTS!$H$2:$H$26,$G3491)))+((LISTS!$I$2:$I$26&lt;&gt;"")*ISNUMBER(SEARCH(LISTS!$I$2:$I$26,$E3491)))),LISTS!$K$2:$K$26),"OTRO"))</f>
        <v/>
      </c>
      <c r="K3491" s="11">
        <f>IF($I3491&lt;&gt;"SI",0,IFERROR($F3491,0))</f>
        <v/>
      </c>
      <c r="L3491" s="9">
        <f>IF(COUNTA($A3491:$H3491)=0,"",IF($J3491="OTRO",IFERROR(LOOKUP(2,1/(((LISTS!$H$2:$H$26&lt;&gt;"")*ISNUMBER(SEARCH(LISTS!$H$2:$H$26,$G3491)))+((LISTS!$I$2:$I$26&lt;&gt;"")*ISNUMBER(SEARCH(LISTS!$I$2:$I$26,$E3491)))),LISTS!$L$2:$L$26),"Concepto DIAN no mapeado a casilla automatica"),IF(LEFT($J3491,4)="TOPE","Control automatico DIAN: "&amp;$J3491,"Casilla automatica: "&amp;$J3491)))</f>
        <v/>
      </c>
    </row>
    <row r="3492">
      <c r="A3492" s="9" t="n"/>
      <c r="B3492" s="9" t="n"/>
      <c r="C3492" s="9" t="n"/>
      <c r="D3492" s="9" t="n"/>
      <c r="E3492" s="9" t="n"/>
      <c r="F3492" s="11" t="n"/>
      <c r="G3492" s="9" t="n"/>
      <c r="H3492" s="9" t="n"/>
      <c r="I3492" s="9">
        <f>IF(COUNTA($A3492:$H3492)=0,"",IF($J3492="OTRO","NO","SI"))</f>
        <v/>
      </c>
      <c r="J3492" s="9">
        <f>IF(COUNTA($A3492:$H3492)=0,"",IFERROR(LOOKUP(2,1/(((LISTS!$H$2:$H$26&lt;&gt;"")*ISNUMBER(SEARCH(LISTS!$H$2:$H$26,$G3492)))+((LISTS!$I$2:$I$26&lt;&gt;"")*ISNUMBER(SEARCH(LISTS!$I$2:$I$26,$E3492)))),LISTS!$K$2:$K$26),"OTRO"))</f>
        <v/>
      </c>
      <c r="K3492" s="11">
        <f>IF($I3492&lt;&gt;"SI",0,IFERROR($F3492,0))</f>
        <v/>
      </c>
      <c r="L3492" s="9">
        <f>IF(COUNTA($A3492:$H3492)=0,"",IF($J3492="OTRO",IFERROR(LOOKUP(2,1/(((LISTS!$H$2:$H$26&lt;&gt;"")*ISNUMBER(SEARCH(LISTS!$H$2:$H$26,$G3492)))+((LISTS!$I$2:$I$26&lt;&gt;"")*ISNUMBER(SEARCH(LISTS!$I$2:$I$26,$E3492)))),LISTS!$L$2:$L$26),"Concepto DIAN no mapeado a casilla automatica"),IF(LEFT($J3492,4)="TOPE","Control automatico DIAN: "&amp;$J3492,"Casilla automatica: "&amp;$J3492)))</f>
        <v/>
      </c>
    </row>
    <row r="3493">
      <c r="A3493" s="9" t="n"/>
      <c r="B3493" s="9" t="n"/>
      <c r="C3493" s="9" t="n"/>
      <c r="D3493" s="9" t="n"/>
      <c r="E3493" s="9" t="n"/>
      <c r="F3493" s="11" t="n"/>
      <c r="G3493" s="9" t="n"/>
      <c r="H3493" s="9" t="n"/>
      <c r="I3493" s="9">
        <f>IF(COUNTA($A3493:$H3493)=0,"",IF($J3493="OTRO","NO","SI"))</f>
        <v/>
      </c>
      <c r="J3493" s="9">
        <f>IF(COUNTA($A3493:$H3493)=0,"",IFERROR(LOOKUP(2,1/(((LISTS!$H$2:$H$26&lt;&gt;"")*ISNUMBER(SEARCH(LISTS!$H$2:$H$26,$G3493)))+((LISTS!$I$2:$I$26&lt;&gt;"")*ISNUMBER(SEARCH(LISTS!$I$2:$I$26,$E3493)))),LISTS!$K$2:$K$26),"OTRO"))</f>
        <v/>
      </c>
      <c r="K3493" s="11">
        <f>IF($I3493&lt;&gt;"SI",0,IFERROR($F3493,0))</f>
        <v/>
      </c>
      <c r="L3493" s="9">
        <f>IF(COUNTA($A3493:$H3493)=0,"",IF($J3493="OTRO",IFERROR(LOOKUP(2,1/(((LISTS!$H$2:$H$26&lt;&gt;"")*ISNUMBER(SEARCH(LISTS!$H$2:$H$26,$G3493)))+((LISTS!$I$2:$I$26&lt;&gt;"")*ISNUMBER(SEARCH(LISTS!$I$2:$I$26,$E3493)))),LISTS!$L$2:$L$26),"Concepto DIAN no mapeado a casilla automatica"),IF(LEFT($J3493,4)="TOPE","Control automatico DIAN: "&amp;$J3493,"Casilla automatica: "&amp;$J3493)))</f>
        <v/>
      </c>
    </row>
    <row r="3494">
      <c r="A3494" s="9" t="n"/>
      <c r="B3494" s="9" t="n"/>
      <c r="C3494" s="9" t="n"/>
      <c r="D3494" s="9" t="n"/>
      <c r="E3494" s="9" t="n"/>
      <c r="F3494" s="11" t="n"/>
      <c r="G3494" s="9" t="n"/>
      <c r="H3494" s="9" t="n"/>
      <c r="I3494" s="9">
        <f>IF(COUNTA($A3494:$H3494)=0,"",IF($J3494="OTRO","NO","SI"))</f>
        <v/>
      </c>
      <c r="J3494" s="9">
        <f>IF(COUNTA($A3494:$H3494)=0,"",IFERROR(LOOKUP(2,1/(((LISTS!$H$2:$H$26&lt;&gt;"")*ISNUMBER(SEARCH(LISTS!$H$2:$H$26,$G3494)))+((LISTS!$I$2:$I$26&lt;&gt;"")*ISNUMBER(SEARCH(LISTS!$I$2:$I$26,$E3494)))),LISTS!$K$2:$K$26),"OTRO"))</f>
        <v/>
      </c>
      <c r="K3494" s="11">
        <f>IF($I3494&lt;&gt;"SI",0,IFERROR($F3494,0))</f>
        <v/>
      </c>
      <c r="L3494" s="9">
        <f>IF(COUNTA($A3494:$H3494)=0,"",IF($J3494="OTRO",IFERROR(LOOKUP(2,1/(((LISTS!$H$2:$H$26&lt;&gt;"")*ISNUMBER(SEARCH(LISTS!$H$2:$H$26,$G3494)))+((LISTS!$I$2:$I$26&lt;&gt;"")*ISNUMBER(SEARCH(LISTS!$I$2:$I$26,$E3494)))),LISTS!$L$2:$L$26),"Concepto DIAN no mapeado a casilla automatica"),IF(LEFT($J3494,4)="TOPE","Control automatico DIAN: "&amp;$J3494,"Casilla automatica: "&amp;$J3494)))</f>
        <v/>
      </c>
    </row>
    <row r="3495">
      <c r="A3495" s="9" t="n"/>
      <c r="B3495" s="9" t="n"/>
      <c r="C3495" s="9" t="n"/>
      <c r="D3495" s="9" t="n"/>
      <c r="E3495" s="9" t="n"/>
      <c r="F3495" s="11" t="n"/>
      <c r="G3495" s="9" t="n"/>
      <c r="H3495" s="9" t="n"/>
      <c r="I3495" s="9">
        <f>IF(COUNTA($A3495:$H3495)=0,"",IF($J3495="OTRO","NO","SI"))</f>
        <v/>
      </c>
      <c r="J3495" s="9">
        <f>IF(COUNTA($A3495:$H3495)=0,"",IFERROR(LOOKUP(2,1/(((LISTS!$H$2:$H$26&lt;&gt;"")*ISNUMBER(SEARCH(LISTS!$H$2:$H$26,$G3495)))+((LISTS!$I$2:$I$26&lt;&gt;"")*ISNUMBER(SEARCH(LISTS!$I$2:$I$26,$E3495)))),LISTS!$K$2:$K$26),"OTRO"))</f>
        <v/>
      </c>
      <c r="K3495" s="11">
        <f>IF($I3495&lt;&gt;"SI",0,IFERROR($F3495,0))</f>
        <v/>
      </c>
      <c r="L3495" s="9">
        <f>IF(COUNTA($A3495:$H3495)=0,"",IF($J3495="OTRO",IFERROR(LOOKUP(2,1/(((LISTS!$H$2:$H$26&lt;&gt;"")*ISNUMBER(SEARCH(LISTS!$H$2:$H$26,$G3495)))+((LISTS!$I$2:$I$26&lt;&gt;"")*ISNUMBER(SEARCH(LISTS!$I$2:$I$26,$E3495)))),LISTS!$L$2:$L$26),"Concepto DIAN no mapeado a casilla automatica"),IF(LEFT($J3495,4)="TOPE","Control automatico DIAN: "&amp;$J3495,"Casilla automatica: "&amp;$J3495)))</f>
        <v/>
      </c>
    </row>
    <row r="3496">
      <c r="A3496" s="9" t="n"/>
      <c r="B3496" s="9" t="n"/>
      <c r="C3496" s="9" t="n"/>
      <c r="D3496" s="9" t="n"/>
      <c r="E3496" s="9" t="n"/>
      <c r="F3496" s="11" t="n"/>
      <c r="G3496" s="9" t="n"/>
      <c r="H3496" s="9" t="n"/>
      <c r="I3496" s="9">
        <f>IF(COUNTA($A3496:$H3496)=0,"",IF($J3496="OTRO","NO","SI"))</f>
        <v/>
      </c>
      <c r="J3496" s="9">
        <f>IF(COUNTA($A3496:$H3496)=0,"",IFERROR(LOOKUP(2,1/(((LISTS!$H$2:$H$26&lt;&gt;"")*ISNUMBER(SEARCH(LISTS!$H$2:$H$26,$G3496)))+((LISTS!$I$2:$I$26&lt;&gt;"")*ISNUMBER(SEARCH(LISTS!$I$2:$I$26,$E3496)))),LISTS!$K$2:$K$26),"OTRO"))</f>
        <v/>
      </c>
      <c r="K3496" s="11">
        <f>IF($I3496&lt;&gt;"SI",0,IFERROR($F3496,0))</f>
        <v/>
      </c>
      <c r="L3496" s="9">
        <f>IF(COUNTA($A3496:$H3496)=0,"",IF($J3496="OTRO",IFERROR(LOOKUP(2,1/(((LISTS!$H$2:$H$26&lt;&gt;"")*ISNUMBER(SEARCH(LISTS!$H$2:$H$26,$G3496)))+((LISTS!$I$2:$I$26&lt;&gt;"")*ISNUMBER(SEARCH(LISTS!$I$2:$I$26,$E3496)))),LISTS!$L$2:$L$26),"Concepto DIAN no mapeado a casilla automatica"),IF(LEFT($J3496,4)="TOPE","Control automatico DIAN: "&amp;$J3496,"Casilla automatica: "&amp;$J3496)))</f>
        <v/>
      </c>
    </row>
    <row r="3497">
      <c r="A3497" s="9" t="n"/>
      <c r="B3497" s="9" t="n"/>
      <c r="C3497" s="9" t="n"/>
      <c r="D3497" s="9" t="n"/>
      <c r="E3497" s="9" t="n"/>
      <c r="F3497" s="11" t="n"/>
      <c r="G3497" s="9" t="n"/>
      <c r="H3497" s="9" t="n"/>
      <c r="I3497" s="9">
        <f>IF(COUNTA($A3497:$H3497)=0,"",IF($J3497="OTRO","NO","SI"))</f>
        <v/>
      </c>
      <c r="J3497" s="9">
        <f>IF(COUNTA($A3497:$H3497)=0,"",IFERROR(LOOKUP(2,1/(((LISTS!$H$2:$H$26&lt;&gt;"")*ISNUMBER(SEARCH(LISTS!$H$2:$H$26,$G3497)))+((LISTS!$I$2:$I$26&lt;&gt;"")*ISNUMBER(SEARCH(LISTS!$I$2:$I$26,$E3497)))),LISTS!$K$2:$K$26),"OTRO"))</f>
        <v/>
      </c>
      <c r="K3497" s="11">
        <f>IF($I3497&lt;&gt;"SI",0,IFERROR($F3497,0))</f>
        <v/>
      </c>
      <c r="L3497" s="9">
        <f>IF(COUNTA($A3497:$H3497)=0,"",IF($J3497="OTRO",IFERROR(LOOKUP(2,1/(((LISTS!$H$2:$H$26&lt;&gt;"")*ISNUMBER(SEARCH(LISTS!$H$2:$H$26,$G3497)))+((LISTS!$I$2:$I$26&lt;&gt;"")*ISNUMBER(SEARCH(LISTS!$I$2:$I$26,$E3497)))),LISTS!$L$2:$L$26),"Concepto DIAN no mapeado a casilla automatica"),IF(LEFT($J3497,4)="TOPE","Control automatico DIAN: "&amp;$J3497,"Casilla automatica: "&amp;$J3497)))</f>
        <v/>
      </c>
    </row>
    <row r="3498">
      <c r="A3498" s="9" t="n"/>
      <c r="B3498" s="9" t="n"/>
      <c r="C3498" s="9" t="n"/>
      <c r="D3498" s="9" t="n"/>
      <c r="E3498" s="9" t="n"/>
      <c r="F3498" s="11" t="n"/>
      <c r="G3498" s="9" t="n"/>
      <c r="H3498" s="9" t="n"/>
      <c r="I3498" s="9">
        <f>IF(COUNTA($A3498:$H3498)=0,"",IF($J3498="OTRO","NO","SI"))</f>
        <v/>
      </c>
      <c r="J3498" s="9">
        <f>IF(COUNTA($A3498:$H3498)=0,"",IFERROR(LOOKUP(2,1/(((LISTS!$H$2:$H$26&lt;&gt;"")*ISNUMBER(SEARCH(LISTS!$H$2:$H$26,$G3498)))+((LISTS!$I$2:$I$26&lt;&gt;"")*ISNUMBER(SEARCH(LISTS!$I$2:$I$26,$E3498)))),LISTS!$K$2:$K$26),"OTRO"))</f>
        <v/>
      </c>
      <c r="K3498" s="11">
        <f>IF($I3498&lt;&gt;"SI",0,IFERROR($F3498,0))</f>
        <v/>
      </c>
      <c r="L3498" s="9">
        <f>IF(COUNTA($A3498:$H3498)=0,"",IF($J3498="OTRO",IFERROR(LOOKUP(2,1/(((LISTS!$H$2:$H$26&lt;&gt;"")*ISNUMBER(SEARCH(LISTS!$H$2:$H$26,$G3498)))+((LISTS!$I$2:$I$26&lt;&gt;"")*ISNUMBER(SEARCH(LISTS!$I$2:$I$26,$E3498)))),LISTS!$L$2:$L$26),"Concepto DIAN no mapeado a casilla automatica"),IF(LEFT($J3498,4)="TOPE","Control automatico DIAN: "&amp;$J3498,"Casilla automatica: "&amp;$J3498)))</f>
        <v/>
      </c>
    </row>
    <row r="3499">
      <c r="A3499" s="9" t="n"/>
      <c r="B3499" s="9" t="n"/>
      <c r="C3499" s="9" t="n"/>
      <c r="D3499" s="9" t="n"/>
      <c r="E3499" s="9" t="n"/>
      <c r="F3499" s="11" t="n"/>
      <c r="G3499" s="9" t="n"/>
      <c r="H3499" s="9" t="n"/>
      <c r="I3499" s="9">
        <f>IF(COUNTA($A3499:$H3499)=0,"",IF($J3499="OTRO","NO","SI"))</f>
        <v/>
      </c>
      <c r="J3499" s="9">
        <f>IF(COUNTA($A3499:$H3499)=0,"",IFERROR(LOOKUP(2,1/(((LISTS!$H$2:$H$26&lt;&gt;"")*ISNUMBER(SEARCH(LISTS!$H$2:$H$26,$G3499)))+((LISTS!$I$2:$I$26&lt;&gt;"")*ISNUMBER(SEARCH(LISTS!$I$2:$I$26,$E3499)))),LISTS!$K$2:$K$26),"OTRO"))</f>
        <v/>
      </c>
      <c r="K3499" s="11">
        <f>IF($I3499&lt;&gt;"SI",0,IFERROR($F3499,0))</f>
        <v/>
      </c>
      <c r="L3499" s="9">
        <f>IF(COUNTA($A3499:$H3499)=0,"",IF($J3499="OTRO",IFERROR(LOOKUP(2,1/(((LISTS!$H$2:$H$26&lt;&gt;"")*ISNUMBER(SEARCH(LISTS!$H$2:$H$26,$G3499)))+((LISTS!$I$2:$I$26&lt;&gt;"")*ISNUMBER(SEARCH(LISTS!$I$2:$I$26,$E3499)))),LISTS!$L$2:$L$26),"Concepto DIAN no mapeado a casilla automatica"),IF(LEFT($J3499,4)="TOPE","Control automatico DIAN: "&amp;$J3499,"Casilla automatica: "&amp;$J3499)))</f>
        <v/>
      </c>
    </row>
    <row r="3500">
      <c r="A3500" s="9" t="n"/>
      <c r="B3500" s="9" t="n"/>
      <c r="C3500" s="9" t="n"/>
      <c r="D3500" s="9" t="n"/>
      <c r="E3500" s="9" t="n"/>
      <c r="F3500" s="11" t="n"/>
      <c r="G3500" s="9" t="n"/>
      <c r="H3500" s="9" t="n"/>
      <c r="I3500" s="9">
        <f>IF(COUNTA($A3500:$H3500)=0,"",IF($J3500="OTRO","NO","SI"))</f>
        <v/>
      </c>
      <c r="J3500" s="9">
        <f>IF(COUNTA($A3500:$H3500)=0,"",IFERROR(LOOKUP(2,1/(((LISTS!$H$2:$H$26&lt;&gt;"")*ISNUMBER(SEARCH(LISTS!$H$2:$H$26,$G3500)))+((LISTS!$I$2:$I$26&lt;&gt;"")*ISNUMBER(SEARCH(LISTS!$I$2:$I$26,$E3500)))),LISTS!$K$2:$K$26),"OTRO"))</f>
        <v/>
      </c>
      <c r="K3500" s="11">
        <f>IF($I3500&lt;&gt;"SI",0,IFERROR($F3500,0))</f>
        <v/>
      </c>
      <c r="L3500" s="9">
        <f>IF(COUNTA($A3500:$H3500)=0,"",IF($J3500="OTRO",IFERROR(LOOKUP(2,1/(((LISTS!$H$2:$H$26&lt;&gt;"")*ISNUMBER(SEARCH(LISTS!$H$2:$H$26,$G3500)))+((LISTS!$I$2:$I$26&lt;&gt;"")*ISNUMBER(SEARCH(LISTS!$I$2:$I$26,$E3500)))),LISTS!$L$2:$L$26),"Concepto DIAN no mapeado a casilla automatica"),IF(LEFT($J3500,4)="TOPE","Control automatico DIAN: "&amp;$J3500,"Casilla automatica: "&amp;$J3500)))</f>
        <v/>
      </c>
    </row>
    <row r="3501">
      <c r="A3501" s="9" t="n"/>
      <c r="B3501" s="9" t="n"/>
      <c r="C3501" s="9" t="n"/>
      <c r="D3501" s="9" t="n"/>
      <c r="E3501" s="9" t="n"/>
      <c r="F3501" s="11" t="n"/>
      <c r="G3501" s="9" t="n"/>
      <c r="H3501" s="9" t="n"/>
      <c r="I3501" s="9">
        <f>IF(COUNTA($A3501:$H3501)=0,"",IF($J3501="OTRO","NO","SI"))</f>
        <v/>
      </c>
      <c r="J3501" s="9">
        <f>IF(COUNTA($A3501:$H3501)=0,"",IFERROR(LOOKUP(2,1/(((LISTS!$H$2:$H$26&lt;&gt;"")*ISNUMBER(SEARCH(LISTS!$H$2:$H$26,$G3501)))+((LISTS!$I$2:$I$26&lt;&gt;"")*ISNUMBER(SEARCH(LISTS!$I$2:$I$26,$E3501)))),LISTS!$K$2:$K$26),"OTRO"))</f>
        <v/>
      </c>
      <c r="K3501" s="11">
        <f>IF($I3501&lt;&gt;"SI",0,IFERROR($F3501,0))</f>
        <v/>
      </c>
      <c r="L3501" s="9">
        <f>IF(COUNTA($A3501:$H3501)=0,"",IF($J3501="OTRO",IFERROR(LOOKUP(2,1/(((LISTS!$H$2:$H$26&lt;&gt;"")*ISNUMBER(SEARCH(LISTS!$H$2:$H$26,$G3501)))+((LISTS!$I$2:$I$26&lt;&gt;"")*ISNUMBER(SEARCH(LISTS!$I$2:$I$26,$E3501)))),LISTS!$L$2:$L$26),"Concepto DIAN no mapeado a casilla automatica"),IF(LEFT($J3501,4)="TOPE","Control automatico DIAN: "&amp;$J3501,"Casilla automatica: "&amp;$J3501)))</f>
        <v/>
      </c>
    </row>
    <row r="3502">
      <c r="A3502" s="9" t="n"/>
      <c r="B3502" s="9" t="n"/>
      <c r="C3502" s="9" t="n"/>
      <c r="D3502" s="9" t="n"/>
      <c r="E3502" s="9" t="n"/>
      <c r="F3502" s="11" t="n"/>
      <c r="G3502" s="9" t="n"/>
      <c r="H3502" s="9" t="n"/>
      <c r="I3502" s="9">
        <f>IF(COUNTA($A3502:$H3502)=0,"",IF($J3502="OTRO","NO","SI"))</f>
        <v/>
      </c>
      <c r="J3502" s="9">
        <f>IF(COUNTA($A3502:$H3502)=0,"",IFERROR(LOOKUP(2,1/(((LISTS!$H$2:$H$26&lt;&gt;"")*ISNUMBER(SEARCH(LISTS!$H$2:$H$26,$G3502)))+((LISTS!$I$2:$I$26&lt;&gt;"")*ISNUMBER(SEARCH(LISTS!$I$2:$I$26,$E3502)))),LISTS!$K$2:$K$26),"OTRO"))</f>
        <v/>
      </c>
      <c r="K3502" s="11">
        <f>IF($I3502&lt;&gt;"SI",0,IFERROR($F3502,0))</f>
        <v/>
      </c>
      <c r="L3502" s="9">
        <f>IF(COUNTA($A3502:$H3502)=0,"",IF($J3502="OTRO",IFERROR(LOOKUP(2,1/(((LISTS!$H$2:$H$26&lt;&gt;"")*ISNUMBER(SEARCH(LISTS!$H$2:$H$26,$G3502)))+((LISTS!$I$2:$I$26&lt;&gt;"")*ISNUMBER(SEARCH(LISTS!$I$2:$I$26,$E3502)))),LISTS!$L$2:$L$26),"Concepto DIAN no mapeado a casilla automatica"),IF(LEFT($J3502,4)="TOPE","Control automatico DIAN: "&amp;$J3502,"Casilla automatica: "&amp;$J3502)))</f>
        <v/>
      </c>
    </row>
    <row r="3503">
      <c r="A3503" s="9" t="n"/>
      <c r="B3503" s="9" t="n"/>
      <c r="C3503" s="9" t="n"/>
      <c r="D3503" s="9" t="n"/>
      <c r="E3503" s="9" t="n"/>
      <c r="F3503" s="11" t="n"/>
      <c r="G3503" s="9" t="n"/>
      <c r="H3503" s="9" t="n"/>
      <c r="I3503" s="9">
        <f>IF(COUNTA($A3503:$H3503)=0,"",IF($J3503="OTRO","NO","SI"))</f>
        <v/>
      </c>
      <c r="J3503" s="9">
        <f>IF(COUNTA($A3503:$H3503)=0,"",IFERROR(LOOKUP(2,1/(((LISTS!$H$2:$H$26&lt;&gt;"")*ISNUMBER(SEARCH(LISTS!$H$2:$H$26,$G3503)))+((LISTS!$I$2:$I$26&lt;&gt;"")*ISNUMBER(SEARCH(LISTS!$I$2:$I$26,$E3503)))),LISTS!$K$2:$K$26),"OTRO"))</f>
        <v/>
      </c>
      <c r="K3503" s="11">
        <f>IF($I3503&lt;&gt;"SI",0,IFERROR($F3503,0))</f>
        <v/>
      </c>
      <c r="L3503" s="9">
        <f>IF(COUNTA($A3503:$H3503)=0,"",IF($J3503="OTRO",IFERROR(LOOKUP(2,1/(((LISTS!$H$2:$H$26&lt;&gt;"")*ISNUMBER(SEARCH(LISTS!$H$2:$H$26,$G3503)))+((LISTS!$I$2:$I$26&lt;&gt;"")*ISNUMBER(SEARCH(LISTS!$I$2:$I$26,$E3503)))),LISTS!$L$2:$L$26),"Concepto DIAN no mapeado a casilla automatica"),IF(LEFT($J3503,4)="TOPE","Control automatico DIAN: "&amp;$J3503,"Casilla automatica: "&amp;$J3503)))</f>
        <v/>
      </c>
    </row>
    <row r="3504">
      <c r="A3504" s="9" t="n"/>
      <c r="B3504" s="9" t="n"/>
      <c r="C3504" s="9" t="n"/>
      <c r="D3504" s="9" t="n"/>
      <c r="E3504" s="9" t="n"/>
      <c r="F3504" s="11" t="n"/>
      <c r="G3504" s="9" t="n"/>
      <c r="H3504" s="9" t="n"/>
      <c r="I3504" s="9">
        <f>IF(COUNTA($A3504:$H3504)=0,"",IF($J3504="OTRO","NO","SI"))</f>
        <v/>
      </c>
      <c r="J3504" s="9">
        <f>IF(COUNTA($A3504:$H3504)=0,"",IFERROR(LOOKUP(2,1/(((LISTS!$H$2:$H$26&lt;&gt;"")*ISNUMBER(SEARCH(LISTS!$H$2:$H$26,$G3504)))+((LISTS!$I$2:$I$26&lt;&gt;"")*ISNUMBER(SEARCH(LISTS!$I$2:$I$26,$E3504)))),LISTS!$K$2:$K$26),"OTRO"))</f>
        <v/>
      </c>
      <c r="K3504" s="11">
        <f>IF($I3504&lt;&gt;"SI",0,IFERROR($F3504,0))</f>
        <v/>
      </c>
      <c r="L3504" s="9">
        <f>IF(COUNTA($A3504:$H3504)=0,"",IF($J3504="OTRO",IFERROR(LOOKUP(2,1/(((LISTS!$H$2:$H$26&lt;&gt;"")*ISNUMBER(SEARCH(LISTS!$H$2:$H$26,$G3504)))+((LISTS!$I$2:$I$26&lt;&gt;"")*ISNUMBER(SEARCH(LISTS!$I$2:$I$26,$E3504)))),LISTS!$L$2:$L$26),"Concepto DIAN no mapeado a casilla automatica"),IF(LEFT($J3504,4)="TOPE","Control automatico DIAN: "&amp;$J3504,"Casilla automatica: "&amp;$J3504)))</f>
        <v/>
      </c>
    </row>
    <row r="3505">
      <c r="A3505" s="9" t="n"/>
      <c r="B3505" s="9" t="n"/>
      <c r="C3505" s="9" t="n"/>
      <c r="D3505" s="9" t="n"/>
      <c r="E3505" s="9" t="n"/>
      <c r="F3505" s="11" t="n"/>
      <c r="G3505" s="9" t="n"/>
      <c r="H3505" s="9" t="n"/>
      <c r="I3505" s="9">
        <f>IF(COUNTA($A3505:$H3505)=0,"",IF($J3505="OTRO","NO","SI"))</f>
        <v/>
      </c>
      <c r="J3505" s="9">
        <f>IF(COUNTA($A3505:$H3505)=0,"",IFERROR(LOOKUP(2,1/(((LISTS!$H$2:$H$26&lt;&gt;"")*ISNUMBER(SEARCH(LISTS!$H$2:$H$26,$G3505)))+((LISTS!$I$2:$I$26&lt;&gt;"")*ISNUMBER(SEARCH(LISTS!$I$2:$I$26,$E3505)))),LISTS!$K$2:$K$26),"OTRO"))</f>
        <v/>
      </c>
      <c r="K3505" s="11">
        <f>IF($I3505&lt;&gt;"SI",0,IFERROR($F3505,0))</f>
        <v/>
      </c>
      <c r="L3505" s="9">
        <f>IF(COUNTA($A3505:$H3505)=0,"",IF($J3505="OTRO",IFERROR(LOOKUP(2,1/(((LISTS!$H$2:$H$26&lt;&gt;"")*ISNUMBER(SEARCH(LISTS!$H$2:$H$26,$G3505)))+((LISTS!$I$2:$I$26&lt;&gt;"")*ISNUMBER(SEARCH(LISTS!$I$2:$I$26,$E3505)))),LISTS!$L$2:$L$26),"Concepto DIAN no mapeado a casilla automatica"),IF(LEFT($J3505,4)="TOPE","Control automatico DIAN: "&amp;$J3505,"Casilla automatica: "&amp;$J3505)))</f>
        <v/>
      </c>
    </row>
    <row r="3506">
      <c r="A3506" s="9" t="n"/>
      <c r="B3506" s="9" t="n"/>
      <c r="C3506" s="9" t="n"/>
      <c r="D3506" s="9" t="n"/>
      <c r="E3506" s="9" t="n"/>
      <c r="F3506" s="11" t="n"/>
      <c r="G3506" s="9" t="n"/>
      <c r="H3506" s="9" t="n"/>
      <c r="I3506" s="9">
        <f>IF(COUNTA($A3506:$H3506)=0,"",IF($J3506="OTRO","NO","SI"))</f>
        <v/>
      </c>
      <c r="J3506" s="9">
        <f>IF(COUNTA($A3506:$H3506)=0,"",IFERROR(LOOKUP(2,1/(((LISTS!$H$2:$H$26&lt;&gt;"")*ISNUMBER(SEARCH(LISTS!$H$2:$H$26,$G3506)))+((LISTS!$I$2:$I$26&lt;&gt;"")*ISNUMBER(SEARCH(LISTS!$I$2:$I$26,$E3506)))),LISTS!$K$2:$K$26),"OTRO"))</f>
        <v/>
      </c>
      <c r="K3506" s="11">
        <f>IF($I3506&lt;&gt;"SI",0,IFERROR($F3506,0))</f>
        <v/>
      </c>
      <c r="L3506" s="9">
        <f>IF(COUNTA($A3506:$H3506)=0,"",IF($J3506="OTRO",IFERROR(LOOKUP(2,1/(((LISTS!$H$2:$H$26&lt;&gt;"")*ISNUMBER(SEARCH(LISTS!$H$2:$H$26,$G3506)))+((LISTS!$I$2:$I$26&lt;&gt;"")*ISNUMBER(SEARCH(LISTS!$I$2:$I$26,$E3506)))),LISTS!$L$2:$L$26),"Concepto DIAN no mapeado a casilla automatica"),IF(LEFT($J3506,4)="TOPE","Control automatico DIAN: "&amp;$J3506,"Casilla automatica: "&amp;$J3506)))</f>
        <v/>
      </c>
    </row>
    <row r="3507">
      <c r="A3507" s="9" t="n"/>
      <c r="B3507" s="9" t="n"/>
      <c r="C3507" s="9" t="n"/>
      <c r="D3507" s="9" t="n"/>
      <c r="E3507" s="9" t="n"/>
      <c r="F3507" s="11" t="n"/>
      <c r="G3507" s="9" t="n"/>
      <c r="H3507" s="9" t="n"/>
      <c r="I3507" s="9">
        <f>IF(COUNTA($A3507:$H3507)=0,"",IF($J3507="OTRO","NO","SI"))</f>
        <v/>
      </c>
      <c r="J3507" s="9">
        <f>IF(COUNTA($A3507:$H3507)=0,"",IFERROR(LOOKUP(2,1/(((LISTS!$H$2:$H$26&lt;&gt;"")*ISNUMBER(SEARCH(LISTS!$H$2:$H$26,$G3507)))+((LISTS!$I$2:$I$26&lt;&gt;"")*ISNUMBER(SEARCH(LISTS!$I$2:$I$26,$E3507)))),LISTS!$K$2:$K$26),"OTRO"))</f>
        <v/>
      </c>
      <c r="K3507" s="11">
        <f>IF($I3507&lt;&gt;"SI",0,IFERROR($F3507,0))</f>
        <v/>
      </c>
      <c r="L3507" s="9">
        <f>IF(COUNTA($A3507:$H3507)=0,"",IF($J3507="OTRO",IFERROR(LOOKUP(2,1/(((LISTS!$H$2:$H$26&lt;&gt;"")*ISNUMBER(SEARCH(LISTS!$H$2:$H$26,$G3507)))+((LISTS!$I$2:$I$26&lt;&gt;"")*ISNUMBER(SEARCH(LISTS!$I$2:$I$26,$E3507)))),LISTS!$L$2:$L$26),"Concepto DIAN no mapeado a casilla automatica"),IF(LEFT($J3507,4)="TOPE","Control automatico DIAN: "&amp;$J3507,"Casilla automatica: "&amp;$J3507)))</f>
        <v/>
      </c>
    </row>
    <row r="3508">
      <c r="A3508" s="9" t="n"/>
      <c r="B3508" s="9" t="n"/>
      <c r="C3508" s="9" t="n"/>
      <c r="D3508" s="9" t="n"/>
      <c r="E3508" s="9" t="n"/>
      <c r="F3508" s="11" t="n"/>
      <c r="G3508" s="9" t="n"/>
      <c r="H3508" s="9" t="n"/>
      <c r="I3508" s="9">
        <f>IF(COUNTA($A3508:$H3508)=0,"",IF($J3508="OTRO","NO","SI"))</f>
        <v/>
      </c>
      <c r="J3508" s="9">
        <f>IF(COUNTA($A3508:$H3508)=0,"",IFERROR(LOOKUP(2,1/(((LISTS!$H$2:$H$26&lt;&gt;"")*ISNUMBER(SEARCH(LISTS!$H$2:$H$26,$G3508)))+((LISTS!$I$2:$I$26&lt;&gt;"")*ISNUMBER(SEARCH(LISTS!$I$2:$I$26,$E3508)))),LISTS!$K$2:$K$26),"OTRO"))</f>
        <v/>
      </c>
      <c r="K3508" s="11">
        <f>IF($I3508&lt;&gt;"SI",0,IFERROR($F3508,0))</f>
        <v/>
      </c>
      <c r="L3508" s="9">
        <f>IF(COUNTA($A3508:$H3508)=0,"",IF($J3508="OTRO",IFERROR(LOOKUP(2,1/(((LISTS!$H$2:$H$26&lt;&gt;"")*ISNUMBER(SEARCH(LISTS!$H$2:$H$26,$G3508)))+((LISTS!$I$2:$I$26&lt;&gt;"")*ISNUMBER(SEARCH(LISTS!$I$2:$I$26,$E3508)))),LISTS!$L$2:$L$26),"Concepto DIAN no mapeado a casilla automatica"),IF(LEFT($J3508,4)="TOPE","Control automatico DIAN: "&amp;$J3508,"Casilla automatica: "&amp;$J3508)))</f>
        <v/>
      </c>
    </row>
    <row r="3509">
      <c r="A3509" s="9" t="n"/>
      <c r="B3509" s="9" t="n"/>
      <c r="C3509" s="9" t="n"/>
      <c r="D3509" s="9" t="n"/>
      <c r="E3509" s="9" t="n"/>
      <c r="F3509" s="11" t="n"/>
      <c r="G3509" s="9" t="n"/>
      <c r="H3509" s="9" t="n"/>
      <c r="I3509" s="9">
        <f>IF(COUNTA($A3509:$H3509)=0,"",IF($J3509="OTRO","NO","SI"))</f>
        <v/>
      </c>
      <c r="J3509" s="9">
        <f>IF(COUNTA($A3509:$H3509)=0,"",IFERROR(LOOKUP(2,1/(((LISTS!$H$2:$H$26&lt;&gt;"")*ISNUMBER(SEARCH(LISTS!$H$2:$H$26,$G3509)))+((LISTS!$I$2:$I$26&lt;&gt;"")*ISNUMBER(SEARCH(LISTS!$I$2:$I$26,$E3509)))),LISTS!$K$2:$K$26),"OTRO"))</f>
        <v/>
      </c>
      <c r="K3509" s="11">
        <f>IF($I3509&lt;&gt;"SI",0,IFERROR($F3509,0))</f>
        <v/>
      </c>
      <c r="L3509" s="9">
        <f>IF(COUNTA($A3509:$H3509)=0,"",IF($J3509="OTRO",IFERROR(LOOKUP(2,1/(((LISTS!$H$2:$H$26&lt;&gt;"")*ISNUMBER(SEARCH(LISTS!$H$2:$H$26,$G3509)))+((LISTS!$I$2:$I$26&lt;&gt;"")*ISNUMBER(SEARCH(LISTS!$I$2:$I$26,$E3509)))),LISTS!$L$2:$L$26),"Concepto DIAN no mapeado a casilla automatica"),IF(LEFT($J3509,4)="TOPE","Control automatico DIAN: "&amp;$J3509,"Casilla automatica: "&amp;$J3509)))</f>
        <v/>
      </c>
    </row>
    <row r="3510">
      <c r="A3510" s="9" t="n"/>
      <c r="B3510" s="9" t="n"/>
      <c r="C3510" s="9" t="n"/>
      <c r="D3510" s="9" t="n"/>
      <c r="E3510" s="9" t="n"/>
      <c r="F3510" s="11" t="n"/>
      <c r="G3510" s="9" t="n"/>
      <c r="H3510" s="9" t="n"/>
      <c r="I3510" s="9">
        <f>IF(COUNTA($A3510:$H3510)=0,"",IF($J3510="OTRO","NO","SI"))</f>
        <v/>
      </c>
      <c r="J3510" s="9">
        <f>IF(COUNTA($A3510:$H3510)=0,"",IFERROR(LOOKUP(2,1/(((LISTS!$H$2:$H$26&lt;&gt;"")*ISNUMBER(SEARCH(LISTS!$H$2:$H$26,$G3510)))+((LISTS!$I$2:$I$26&lt;&gt;"")*ISNUMBER(SEARCH(LISTS!$I$2:$I$26,$E3510)))),LISTS!$K$2:$K$26),"OTRO"))</f>
        <v/>
      </c>
      <c r="K3510" s="11">
        <f>IF($I3510&lt;&gt;"SI",0,IFERROR($F3510,0))</f>
        <v/>
      </c>
      <c r="L3510" s="9">
        <f>IF(COUNTA($A3510:$H3510)=0,"",IF($J3510="OTRO",IFERROR(LOOKUP(2,1/(((LISTS!$H$2:$H$26&lt;&gt;"")*ISNUMBER(SEARCH(LISTS!$H$2:$H$26,$G3510)))+((LISTS!$I$2:$I$26&lt;&gt;"")*ISNUMBER(SEARCH(LISTS!$I$2:$I$26,$E3510)))),LISTS!$L$2:$L$26),"Concepto DIAN no mapeado a casilla automatica"),IF(LEFT($J3510,4)="TOPE","Control automatico DIAN: "&amp;$J3510,"Casilla automatica: "&amp;$J3510)))</f>
        <v/>
      </c>
    </row>
    <row r="3511">
      <c r="A3511" s="9" t="n"/>
      <c r="B3511" s="9" t="n"/>
      <c r="C3511" s="9" t="n"/>
      <c r="D3511" s="9" t="n"/>
      <c r="E3511" s="9" t="n"/>
      <c r="F3511" s="11" t="n"/>
      <c r="G3511" s="9" t="n"/>
      <c r="H3511" s="9" t="n"/>
      <c r="I3511" s="9">
        <f>IF(COUNTA($A3511:$H3511)=0,"",IF($J3511="OTRO","NO","SI"))</f>
        <v/>
      </c>
      <c r="J3511" s="9">
        <f>IF(COUNTA($A3511:$H3511)=0,"",IFERROR(LOOKUP(2,1/(((LISTS!$H$2:$H$26&lt;&gt;"")*ISNUMBER(SEARCH(LISTS!$H$2:$H$26,$G3511)))+((LISTS!$I$2:$I$26&lt;&gt;"")*ISNUMBER(SEARCH(LISTS!$I$2:$I$26,$E3511)))),LISTS!$K$2:$K$26),"OTRO"))</f>
        <v/>
      </c>
      <c r="K3511" s="11">
        <f>IF($I3511&lt;&gt;"SI",0,IFERROR($F3511,0))</f>
        <v/>
      </c>
      <c r="L3511" s="9">
        <f>IF(COUNTA($A3511:$H3511)=0,"",IF($J3511="OTRO",IFERROR(LOOKUP(2,1/(((LISTS!$H$2:$H$26&lt;&gt;"")*ISNUMBER(SEARCH(LISTS!$H$2:$H$26,$G3511)))+((LISTS!$I$2:$I$26&lt;&gt;"")*ISNUMBER(SEARCH(LISTS!$I$2:$I$26,$E3511)))),LISTS!$L$2:$L$26),"Concepto DIAN no mapeado a casilla automatica"),IF(LEFT($J3511,4)="TOPE","Control automatico DIAN: "&amp;$J3511,"Casilla automatica: "&amp;$J3511)))</f>
        <v/>
      </c>
    </row>
    <row r="3512">
      <c r="A3512" s="9" t="n"/>
      <c r="B3512" s="9" t="n"/>
      <c r="C3512" s="9" t="n"/>
      <c r="D3512" s="9" t="n"/>
      <c r="E3512" s="9" t="n"/>
      <c r="F3512" s="11" t="n"/>
      <c r="G3512" s="9" t="n"/>
      <c r="H3512" s="9" t="n"/>
      <c r="I3512" s="9">
        <f>IF(COUNTA($A3512:$H3512)=0,"",IF($J3512="OTRO","NO","SI"))</f>
        <v/>
      </c>
      <c r="J3512" s="9">
        <f>IF(COUNTA($A3512:$H3512)=0,"",IFERROR(LOOKUP(2,1/(((LISTS!$H$2:$H$26&lt;&gt;"")*ISNUMBER(SEARCH(LISTS!$H$2:$H$26,$G3512)))+((LISTS!$I$2:$I$26&lt;&gt;"")*ISNUMBER(SEARCH(LISTS!$I$2:$I$26,$E3512)))),LISTS!$K$2:$K$26),"OTRO"))</f>
        <v/>
      </c>
      <c r="K3512" s="11">
        <f>IF($I3512&lt;&gt;"SI",0,IFERROR($F3512,0))</f>
        <v/>
      </c>
      <c r="L3512" s="9">
        <f>IF(COUNTA($A3512:$H3512)=0,"",IF($J3512="OTRO",IFERROR(LOOKUP(2,1/(((LISTS!$H$2:$H$26&lt;&gt;"")*ISNUMBER(SEARCH(LISTS!$H$2:$H$26,$G3512)))+((LISTS!$I$2:$I$26&lt;&gt;"")*ISNUMBER(SEARCH(LISTS!$I$2:$I$26,$E3512)))),LISTS!$L$2:$L$26),"Concepto DIAN no mapeado a casilla automatica"),IF(LEFT($J3512,4)="TOPE","Control automatico DIAN: "&amp;$J3512,"Casilla automatica: "&amp;$J3512)))</f>
        <v/>
      </c>
    </row>
    <row r="3513">
      <c r="A3513" s="9" t="n"/>
      <c r="B3513" s="9" t="n"/>
      <c r="C3513" s="9" t="n"/>
      <c r="D3513" s="9" t="n"/>
      <c r="E3513" s="9" t="n"/>
      <c r="F3513" s="11" t="n"/>
      <c r="G3513" s="9" t="n"/>
      <c r="H3513" s="9" t="n"/>
      <c r="I3513" s="9">
        <f>IF(COUNTA($A3513:$H3513)=0,"",IF($J3513="OTRO","NO","SI"))</f>
        <v/>
      </c>
      <c r="J3513" s="9">
        <f>IF(COUNTA($A3513:$H3513)=0,"",IFERROR(LOOKUP(2,1/(((LISTS!$H$2:$H$26&lt;&gt;"")*ISNUMBER(SEARCH(LISTS!$H$2:$H$26,$G3513)))+((LISTS!$I$2:$I$26&lt;&gt;"")*ISNUMBER(SEARCH(LISTS!$I$2:$I$26,$E3513)))),LISTS!$K$2:$K$26),"OTRO"))</f>
        <v/>
      </c>
      <c r="K3513" s="11">
        <f>IF($I3513&lt;&gt;"SI",0,IFERROR($F3513,0))</f>
        <v/>
      </c>
      <c r="L3513" s="9">
        <f>IF(COUNTA($A3513:$H3513)=0,"",IF($J3513="OTRO",IFERROR(LOOKUP(2,1/(((LISTS!$H$2:$H$26&lt;&gt;"")*ISNUMBER(SEARCH(LISTS!$H$2:$H$26,$G3513)))+((LISTS!$I$2:$I$26&lt;&gt;"")*ISNUMBER(SEARCH(LISTS!$I$2:$I$26,$E3513)))),LISTS!$L$2:$L$26),"Concepto DIAN no mapeado a casilla automatica"),IF(LEFT($J3513,4)="TOPE","Control automatico DIAN: "&amp;$J3513,"Casilla automatica: "&amp;$J3513)))</f>
        <v/>
      </c>
    </row>
    <row r="3514">
      <c r="A3514" s="9" t="n"/>
      <c r="B3514" s="9" t="n"/>
      <c r="C3514" s="9" t="n"/>
      <c r="D3514" s="9" t="n"/>
      <c r="E3514" s="9" t="n"/>
      <c r="F3514" s="11" t="n"/>
      <c r="G3514" s="9" t="n"/>
      <c r="H3514" s="9" t="n"/>
      <c r="I3514" s="9">
        <f>IF(COUNTA($A3514:$H3514)=0,"",IF($J3514="OTRO","NO","SI"))</f>
        <v/>
      </c>
      <c r="J3514" s="9">
        <f>IF(COUNTA($A3514:$H3514)=0,"",IFERROR(LOOKUP(2,1/(((LISTS!$H$2:$H$26&lt;&gt;"")*ISNUMBER(SEARCH(LISTS!$H$2:$H$26,$G3514)))+((LISTS!$I$2:$I$26&lt;&gt;"")*ISNUMBER(SEARCH(LISTS!$I$2:$I$26,$E3514)))),LISTS!$K$2:$K$26),"OTRO"))</f>
        <v/>
      </c>
      <c r="K3514" s="11">
        <f>IF($I3514&lt;&gt;"SI",0,IFERROR($F3514,0))</f>
        <v/>
      </c>
      <c r="L3514" s="9">
        <f>IF(COUNTA($A3514:$H3514)=0,"",IF($J3514="OTRO",IFERROR(LOOKUP(2,1/(((LISTS!$H$2:$H$26&lt;&gt;"")*ISNUMBER(SEARCH(LISTS!$H$2:$H$26,$G3514)))+((LISTS!$I$2:$I$26&lt;&gt;"")*ISNUMBER(SEARCH(LISTS!$I$2:$I$26,$E3514)))),LISTS!$L$2:$L$26),"Concepto DIAN no mapeado a casilla automatica"),IF(LEFT($J3514,4)="TOPE","Control automatico DIAN: "&amp;$J3514,"Casilla automatica: "&amp;$J3514)))</f>
        <v/>
      </c>
    </row>
    <row r="3515">
      <c r="A3515" s="9" t="n"/>
      <c r="B3515" s="9" t="n"/>
      <c r="C3515" s="9" t="n"/>
      <c r="D3515" s="9" t="n"/>
      <c r="E3515" s="9" t="n"/>
      <c r="F3515" s="11" t="n"/>
      <c r="G3515" s="9" t="n"/>
      <c r="H3515" s="9" t="n"/>
      <c r="I3515" s="9">
        <f>IF(COUNTA($A3515:$H3515)=0,"",IF($J3515="OTRO","NO","SI"))</f>
        <v/>
      </c>
      <c r="J3515" s="9">
        <f>IF(COUNTA($A3515:$H3515)=0,"",IFERROR(LOOKUP(2,1/(((LISTS!$H$2:$H$26&lt;&gt;"")*ISNUMBER(SEARCH(LISTS!$H$2:$H$26,$G3515)))+((LISTS!$I$2:$I$26&lt;&gt;"")*ISNUMBER(SEARCH(LISTS!$I$2:$I$26,$E3515)))),LISTS!$K$2:$K$26),"OTRO"))</f>
        <v/>
      </c>
      <c r="K3515" s="11">
        <f>IF($I3515&lt;&gt;"SI",0,IFERROR($F3515,0))</f>
        <v/>
      </c>
      <c r="L3515" s="9">
        <f>IF(COUNTA($A3515:$H3515)=0,"",IF($J3515="OTRO",IFERROR(LOOKUP(2,1/(((LISTS!$H$2:$H$26&lt;&gt;"")*ISNUMBER(SEARCH(LISTS!$H$2:$H$26,$G3515)))+((LISTS!$I$2:$I$26&lt;&gt;"")*ISNUMBER(SEARCH(LISTS!$I$2:$I$26,$E3515)))),LISTS!$L$2:$L$26),"Concepto DIAN no mapeado a casilla automatica"),IF(LEFT($J3515,4)="TOPE","Control automatico DIAN: "&amp;$J3515,"Casilla automatica: "&amp;$J3515)))</f>
        <v/>
      </c>
    </row>
    <row r="3516">
      <c r="A3516" s="9" t="n"/>
      <c r="B3516" s="9" t="n"/>
      <c r="C3516" s="9" t="n"/>
      <c r="D3516" s="9" t="n"/>
      <c r="E3516" s="9" t="n"/>
      <c r="F3516" s="11" t="n"/>
      <c r="G3516" s="9" t="n"/>
      <c r="H3516" s="9" t="n"/>
      <c r="I3516" s="9">
        <f>IF(COUNTA($A3516:$H3516)=0,"",IF($J3516="OTRO","NO","SI"))</f>
        <v/>
      </c>
      <c r="J3516" s="9">
        <f>IF(COUNTA($A3516:$H3516)=0,"",IFERROR(LOOKUP(2,1/(((LISTS!$H$2:$H$26&lt;&gt;"")*ISNUMBER(SEARCH(LISTS!$H$2:$H$26,$G3516)))+((LISTS!$I$2:$I$26&lt;&gt;"")*ISNUMBER(SEARCH(LISTS!$I$2:$I$26,$E3516)))),LISTS!$K$2:$K$26),"OTRO"))</f>
        <v/>
      </c>
      <c r="K3516" s="11">
        <f>IF($I3516&lt;&gt;"SI",0,IFERROR($F3516,0))</f>
        <v/>
      </c>
      <c r="L3516" s="9">
        <f>IF(COUNTA($A3516:$H3516)=0,"",IF($J3516="OTRO",IFERROR(LOOKUP(2,1/(((LISTS!$H$2:$H$26&lt;&gt;"")*ISNUMBER(SEARCH(LISTS!$H$2:$H$26,$G3516)))+((LISTS!$I$2:$I$26&lt;&gt;"")*ISNUMBER(SEARCH(LISTS!$I$2:$I$26,$E3516)))),LISTS!$L$2:$L$26),"Concepto DIAN no mapeado a casilla automatica"),IF(LEFT($J3516,4)="TOPE","Control automatico DIAN: "&amp;$J3516,"Casilla automatica: "&amp;$J3516)))</f>
        <v/>
      </c>
    </row>
    <row r="3517">
      <c r="A3517" s="9" t="n"/>
      <c r="B3517" s="9" t="n"/>
      <c r="C3517" s="9" t="n"/>
      <c r="D3517" s="9" t="n"/>
      <c r="E3517" s="9" t="n"/>
      <c r="F3517" s="11" t="n"/>
      <c r="G3517" s="9" t="n"/>
      <c r="H3517" s="9" t="n"/>
      <c r="I3517" s="9">
        <f>IF(COUNTA($A3517:$H3517)=0,"",IF($J3517="OTRO","NO","SI"))</f>
        <v/>
      </c>
      <c r="J3517" s="9">
        <f>IF(COUNTA($A3517:$H3517)=0,"",IFERROR(LOOKUP(2,1/(((LISTS!$H$2:$H$26&lt;&gt;"")*ISNUMBER(SEARCH(LISTS!$H$2:$H$26,$G3517)))+((LISTS!$I$2:$I$26&lt;&gt;"")*ISNUMBER(SEARCH(LISTS!$I$2:$I$26,$E3517)))),LISTS!$K$2:$K$26),"OTRO"))</f>
        <v/>
      </c>
      <c r="K3517" s="11">
        <f>IF($I3517&lt;&gt;"SI",0,IFERROR($F3517,0))</f>
        <v/>
      </c>
      <c r="L3517" s="9">
        <f>IF(COUNTA($A3517:$H3517)=0,"",IF($J3517="OTRO",IFERROR(LOOKUP(2,1/(((LISTS!$H$2:$H$26&lt;&gt;"")*ISNUMBER(SEARCH(LISTS!$H$2:$H$26,$G3517)))+((LISTS!$I$2:$I$26&lt;&gt;"")*ISNUMBER(SEARCH(LISTS!$I$2:$I$26,$E3517)))),LISTS!$L$2:$L$26),"Concepto DIAN no mapeado a casilla automatica"),IF(LEFT($J3517,4)="TOPE","Control automatico DIAN: "&amp;$J3517,"Casilla automatica: "&amp;$J3517)))</f>
        <v/>
      </c>
    </row>
    <row r="3518">
      <c r="A3518" s="9" t="n"/>
      <c r="B3518" s="9" t="n"/>
      <c r="C3518" s="9" t="n"/>
      <c r="D3518" s="9" t="n"/>
      <c r="E3518" s="9" t="n"/>
      <c r="F3518" s="11" t="n"/>
      <c r="G3518" s="9" t="n"/>
      <c r="H3518" s="9" t="n"/>
      <c r="I3518" s="9">
        <f>IF(COUNTA($A3518:$H3518)=0,"",IF($J3518="OTRO","NO","SI"))</f>
        <v/>
      </c>
      <c r="J3518" s="9">
        <f>IF(COUNTA($A3518:$H3518)=0,"",IFERROR(LOOKUP(2,1/(((LISTS!$H$2:$H$26&lt;&gt;"")*ISNUMBER(SEARCH(LISTS!$H$2:$H$26,$G3518)))+((LISTS!$I$2:$I$26&lt;&gt;"")*ISNUMBER(SEARCH(LISTS!$I$2:$I$26,$E3518)))),LISTS!$K$2:$K$26),"OTRO"))</f>
        <v/>
      </c>
      <c r="K3518" s="11">
        <f>IF($I3518&lt;&gt;"SI",0,IFERROR($F3518,0))</f>
        <v/>
      </c>
      <c r="L3518" s="9">
        <f>IF(COUNTA($A3518:$H3518)=0,"",IF($J3518="OTRO",IFERROR(LOOKUP(2,1/(((LISTS!$H$2:$H$26&lt;&gt;"")*ISNUMBER(SEARCH(LISTS!$H$2:$H$26,$G3518)))+((LISTS!$I$2:$I$26&lt;&gt;"")*ISNUMBER(SEARCH(LISTS!$I$2:$I$26,$E3518)))),LISTS!$L$2:$L$26),"Concepto DIAN no mapeado a casilla automatica"),IF(LEFT($J3518,4)="TOPE","Control automatico DIAN: "&amp;$J3518,"Casilla automatica: "&amp;$J3518)))</f>
        <v/>
      </c>
    </row>
    <row r="3519">
      <c r="A3519" s="9" t="n"/>
      <c r="B3519" s="9" t="n"/>
      <c r="C3519" s="9" t="n"/>
      <c r="D3519" s="9" t="n"/>
      <c r="E3519" s="9" t="n"/>
      <c r="F3519" s="11" t="n"/>
      <c r="G3519" s="9" t="n"/>
      <c r="H3519" s="9" t="n"/>
      <c r="I3519" s="9">
        <f>IF(COUNTA($A3519:$H3519)=0,"",IF($J3519="OTRO","NO","SI"))</f>
        <v/>
      </c>
      <c r="J3519" s="9">
        <f>IF(COUNTA($A3519:$H3519)=0,"",IFERROR(LOOKUP(2,1/(((LISTS!$H$2:$H$26&lt;&gt;"")*ISNUMBER(SEARCH(LISTS!$H$2:$H$26,$G3519)))+((LISTS!$I$2:$I$26&lt;&gt;"")*ISNUMBER(SEARCH(LISTS!$I$2:$I$26,$E3519)))),LISTS!$K$2:$K$26),"OTRO"))</f>
        <v/>
      </c>
      <c r="K3519" s="11">
        <f>IF($I3519&lt;&gt;"SI",0,IFERROR($F3519,0))</f>
        <v/>
      </c>
      <c r="L3519" s="9">
        <f>IF(COUNTA($A3519:$H3519)=0,"",IF($J3519="OTRO",IFERROR(LOOKUP(2,1/(((LISTS!$H$2:$H$26&lt;&gt;"")*ISNUMBER(SEARCH(LISTS!$H$2:$H$26,$G3519)))+((LISTS!$I$2:$I$26&lt;&gt;"")*ISNUMBER(SEARCH(LISTS!$I$2:$I$26,$E3519)))),LISTS!$L$2:$L$26),"Concepto DIAN no mapeado a casilla automatica"),IF(LEFT($J3519,4)="TOPE","Control automatico DIAN: "&amp;$J3519,"Casilla automatica: "&amp;$J3519)))</f>
        <v/>
      </c>
    </row>
    <row r="3520">
      <c r="A3520" s="9" t="n"/>
      <c r="B3520" s="9" t="n"/>
      <c r="C3520" s="9" t="n"/>
      <c r="D3520" s="9" t="n"/>
      <c r="E3520" s="9" t="n"/>
      <c r="F3520" s="11" t="n"/>
      <c r="G3520" s="9" t="n"/>
      <c r="H3520" s="9" t="n"/>
      <c r="I3520" s="9">
        <f>IF(COUNTA($A3520:$H3520)=0,"",IF($J3520="OTRO","NO","SI"))</f>
        <v/>
      </c>
      <c r="J3520" s="9">
        <f>IF(COUNTA($A3520:$H3520)=0,"",IFERROR(LOOKUP(2,1/(((LISTS!$H$2:$H$26&lt;&gt;"")*ISNUMBER(SEARCH(LISTS!$H$2:$H$26,$G3520)))+((LISTS!$I$2:$I$26&lt;&gt;"")*ISNUMBER(SEARCH(LISTS!$I$2:$I$26,$E3520)))),LISTS!$K$2:$K$26),"OTRO"))</f>
        <v/>
      </c>
      <c r="K3520" s="11">
        <f>IF($I3520&lt;&gt;"SI",0,IFERROR($F3520,0))</f>
        <v/>
      </c>
      <c r="L3520" s="9">
        <f>IF(COUNTA($A3520:$H3520)=0,"",IF($J3520="OTRO",IFERROR(LOOKUP(2,1/(((LISTS!$H$2:$H$26&lt;&gt;"")*ISNUMBER(SEARCH(LISTS!$H$2:$H$26,$G3520)))+((LISTS!$I$2:$I$26&lt;&gt;"")*ISNUMBER(SEARCH(LISTS!$I$2:$I$26,$E3520)))),LISTS!$L$2:$L$26),"Concepto DIAN no mapeado a casilla automatica"),IF(LEFT($J3520,4)="TOPE","Control automatico DIAN: "&amp;$J3520,"Casilla automatica: "&amp;$J3520)))</f>
        <v/>
      </c>
    </row>
    <row r="3521">
      <c r="A3521" s="9" t="n"/>
      <c r="B3521" s="9" t="n"/>
      <c r="C3521" s="9" t="n"/>
      <c r="D3521" s="9" t="n"/>
      <c r="E3521" s="9" t="n"/>
      <c r="F3521" s="11" t="n"/>
      <c r="G3521" s="9" t="n"/>
      <c r="H3521" s="9" t="n"/>
      <c r="I3521" s="9">
        <f>IF(COUNTA($A3521:$H3521)=0,"",IF($J3521="OTRO","NO","SI"))</f>
        <v/>
      </c>
      <c r="J3521" s="9">
        <f>IF(COUNTA($A3521:$H3521)=0,"",IFERROR(LOOKUP(2,1/(((LISTS!$H$2:$H$26&lt;&gt;"")*ISNUMBER(SEARCH(LISTS!$H$2:$H$26,$G3521)))+((LISTS!$I$2:$I$26&lt;&gt;"")*ISNUMBER(SEARCH(LISTS!$I$2:$I$26,$E3521)))),LISTS!$K$2:$K$26),"OTRO"))</f>
        <v/>
      </c>
      <c r="K3521" s="11">
        <f>IF($I3521&lt;&gt;"SI",0,IFERROR($F3521,0))</f>
        <v/>
      </c>
      <c r="L3521" s="9">
        <f>IF(COUNTA($A3521:$H3521)=0,"",IF($J3521="OTRO",IFERROR(LOOKUP(2,1/(((LISTS!$H$2:$H$26&lt;&gt;"")*ISNUMBER(SEARCH(LISTS!$H$2:$H$26,$G3521)))+((LISTS!$I$2:$I$26&lt;&gt;"")*ISNUMBER(SEARCH(LISTS!$I$2:$I$26,$E3521)))),LISTS!$L$2:$L$26),"Concepto DIAN no mapeado a casilla automatica"),IF(LEFT($J3521,4)="TOPE","Control automatico DIAN: "&amp;$J3521,"Casilla automatica: "&amp;$J3521)))</f>
        <v/>
      </c>
    </row>
    <row r="3522">
      <c r="A3522" s="9" t="n"/>
      <c r="B3522" s="9" t="n"/>
      <c r="C3522" s="9" t="n"/>
      <c r="D3522" s="9" t="n"/>
      <c r="E3522" s="9" t="n"/>
      <c r="F3522" s="11" t="n"/>
      <c r="G3522" s="9" t="n"/>
      <c r="H3522" s="9" t="n"/>
      <c r="I3522" s="9">
        <f>IF(COUNTA($A3522:$H3522)=0,"",IF($J3522="OTRO","NO","SI"))</f>
        <v/>
      </c>
      <c r="J3522" s="9">
        <f>IF(COUNTA($A3522:$H3522)=0,"",IFERROR(LOOKUP(2,1/(((LISTS!$H$2:$H$26&lt;&gt;"")*ISNUMBER(SEARCH(LISTS!$H$2:$H$26,$G3522)))+((LISTS!$I$2:$I$26&lt;&gt;"")*ISNUMBER(SEARCH(LISTS!$I$2:$I$26,$E3522)))),LISTS!$K$2:$K$26),"OTRO"))</f>
        <v/>
      </c>
      <c r="K3522" s="11">
        <f>IF($I3522&lt;&gt;"SI",0,IFERROR($F3522,0))</f>
        <v/>
      </c>
      <c r="L3522" s="9">
        <f>IF(COUNTA($A3522:$H3522)=0,"",IF($J3522="OTRO",IFERROR(LOOKUP(2,1/(((LISTS!$H$2:$H$26&lt;&gt;"")*ISNUMBER(SEARCH(LISTS!$H$2:$H$26,$G3522)))+((LISTS!$I$2:$I$26&lt;&gt;"")*ISNUMBER(SEARCH(LISTS!$I$2:$I$26,$E3522)))),LISTS!$L$2:$L$26),"Concepto DIAN no mapeado a casilla automatica"),IF(LEFT($J3522,4)="TOPE","Control automatico DIAN: "&amp;$J3522,"Casilla automatica: "&amp;$J3522)))</f>
        <v/>
      </c>
    </row>
    <row r="3523">
      <c r="A3523" s="9" t="n"/>
      <c r="B3523" s="9" t="n"/>
      <c r="C3523" s="9" t="n"/>
      <c r="D3523" s="9" t="n"/>
      <c r="E3523" s="9" t="n"/>
      <c r="F3523" s="11" t="n"/>
      <c r="G3523" s="9" t="n"/>
      <c r="H3523" s="9" t="n"/>
      <c r="I3523" s="9">
        <f>IF(COUNTA($A3523:$H3523)=0,"",IF($J3523="OTRO","NO","SI"))</f>
        <v/>
      </c>
      <c r="J3523" s="9">
        <f>IF(COUNTA($A3523:$H3523)=0,"",IFERROR(LOOKUP(2,1/(((LISTS!$H$2:$H$26&lt;&gt;"")*ISNUMBER(SEARCH(LISTS!$H$2:$H$26,$G3523)))+((LISTS!$I$2:$I$26&lt;&gt;"")*ISNUMBER(SEARCH(LISTS!$I$2:$I$26,$E3523)))),LISTS!$K$2:$K$26),"OTRO"))</f>
        <v/>
      </c>
      <c r="K3523" s="11">
        <f>IF($I3523&lt;&gt;"SI",0,IFERROR($F3523,0))</f>
        <v/>
      </c>
      <c r="L3523" s="9">
        <f>IF(COUNTA($A3523:$H3523)=0,"",IF($J3523="OTRO",IFERROR(LOOKUP(2,1/(((LISTS!$H$2:$H$26&lt;&gt;"")*ISNUMBER(SEARCH(LISTS!$H$2:$H$26,$G3523)))+((LISTS!$I$2:$I$26&lt;&gt;"")*ISNUMBER(SEARCH(LISTS!$I$2:$I$26,$E3523)))),LISTS!$L$2:$L$26),"Concepto DIAN no mapeado a casilla automatica"),IF(LEFT($J3523,4)="TOPE","Control automatico DIAN: "&amp;$J3523,"Casilla automatica: "&amp;$J3523)))</f>
        <v/>
      </c>
    </row>
    <row r="3524">
      <c r="A3524" s="9" t="n"/>
      <c r="B3524" s="9" t="n"/>
      <c r="C3524" s="9" t="n"/>
      <c r="D3524" s="9" t="n"/>
      <c r="E3524" s="9" t="n"/>
      <c r="F3524" s="11" t="n"/>
      <c r="G3524" s="9" t="n"/>
      <c r="H3524" s="9" t="n"/>
      <c r="I3524" s="9">
        <f>IF(COUNTA($A3524:$H3524)=0,"",IF($J3524="OTRO","NO","SI"))</f>
        <v/>
      </c>
      <c r="J3524" s="9">
        <f>IF(COUNTA($A3524:$H3524)=0,"",IFERROR(LOOKUP(2,1/(((LISTS!$H$2:$H$26&lt;&gt;"")*ISNUMBER(SEARCH(LISTS!$H$2:$H$26,$G3524)))+((LISTS!$I$2:$I$26&lt;&gt;"")*ISNUMBER(SEARCH(LISTS!$I$2:$I$26,$E3524)))),LISTS!$K$2:$K$26),"OTRO"))</f>
        <v/>
      </c>
      <c r="K3524" s="11">
        <f>IF($I3524&lt;&gt;"SI",0,IFERROR($F3524,0))</f>
        <v/>
      </c>
      <c r="L3524" s="9">
        <f>IF(COUNTA($A3524:$H3524)=0,"",IF($J3524="OTRO",IFERROR(LOOKUP(2,1/(((LISTS!$H$2:$H$26&lt;&gt;"")*ISNUMBER(SEARCH(LISTS!$H$2:$H$26,$G3524)))+((LISTS!$I$2:$I$26&lt;&gt;"")*ISNUMBER(SEARCH(LISTS!$I$2:$I$26,$E3524)))),LISTS!$L$2:$L$26),"Concepto DIAN no mapeado a casilla automatica"),IF(LEFT($J3524,4)="TOPE","Control automatico DIAN: "&amp;$J3524,"Casilla automatica: "&amp;$J3524)))</f>
        <v/>
      </c>
    </row>
    <row r="3525">
      <c r="A3525" s="9" t="n"/>
      <c r="B3525" s="9" t="n"/>
      <c r="C3525" s="9" t="n"/>
      <c r="D3525" s="9" t="n"/>
      <c r="E3525" s="9" t="n"/>
      <c r="F3525" s="11" t="n"/>
      <c r="G3525" s="9" t="n"/>
      <c r="H3525" s="9" t="n"/>
      <c r="I3525" s="9">
        <f>IF(COUNTA($A3525:$H3525)=0,"",IF($J3525="OTRO","NO","SI"))</f>
        <v/>
      </c>
      <c r="J3525" s="9">
        <f>IF(COUNTA($A3525:$H3525)=0,"",IFERROR(LOOKUP(2,1/(((LISTS!$H$2:$H$26&lt;&gt;"")*ISNUMBER(SEARCH(LISTS!$H$2:$H$26,$G3525)))+((LISTS!$I$2:$I$26&lt;&gt;"")*ISNUMBER(SEARCH(LISTS!$I$2:$I$26,$E3525)))),LISTS!$K$2:$K$26),"OTRO"))</f>
        <v/>
      </c>
      <c r="K3525" s="11">
        <f>IF($I3525&lt;&gt;"SI",0,IFERROR($F3525,0))</f>
        <v/>
      </c>
      <c r="L3525" s="9">
        <f>IF(COUNTA($A3525:$H3525)=0,"",IF($J3525="OTRO",IFERROR(LOOKUP(2,1/(((LISTS!$H$2:$H$26&lt;&gt;"")*ISNUMBER(SEARCH(LISTS!$H$2:$H$26,$G3525)))+((LISTS!$I$2:$I$26&lt;&gt;"")*ISNUMBER(SEARCH(LISTS!$I$2:$I$26,$E3525)))),LISTS!$L$2:$L$26),"Concepto DIAN no mapeado a casilla automatica"),IF(LEFT($J3525,4)="TOPE","Control automatico DIAN: "&amp;$J3525,"Casilla automatica: "&amp;$J3525)))</f>
        <v/>
      </c>
    </row>
    <row r="3526">
      <c r="A3526" s="9" t="n"/>
      <c r="B3526" s="9" t="n"/>
      <c r="C3526" s="9" t="n"/>
      <c r="D3526" s="9" t="n"/>
      <c r="E3526" s="9" t="n"/>
      <c r="F3526" s="11" t="n"/>
      <c r="G3526" s="9" t="n"/>
      <c r="H3526" s="9" t="n"/>
      <c r="I3526" s="9">
        <f>IF(COUNTA($A3526:$H3526)=0,"",IF($J3526="OTRO","NO","SI"))</f>
        <v/>
      </c>
      <c r="J3526" s="9">
        <f>IF(COUNTA($A3526:$H3526)=0,"",IFERROR(LOOKUP(2,1/(((LISTS!$H$2:$H$26&lt;&gt;"")*ISNUMBER(SEARCH(LISTS!$H$2:$H$26,$G3526)))+((LISTS!$I$2:$I$26&lt;&gt;"")*ISNUMBER(SEARCH(LISTS!$I$2:$I$26,$E3526)))),LISTS!$K$2:$K$26),"OTRO"))</f>
        <v/>
      </c>
      <c r="K3526" s="11">
        <f>IF($I3526&lt;&gt;"SI",0,IFERROR($F3526,0))</f>
        <v/>
      </c>
      <c r="L3526" s="9">
        <f>IF(COUNTA($A3526:$H3526)=0,"",IF($J3526="OTRO",IFERROR(LOOKUP(2,1/(((LISTS!$H$2:$H$26&lt;&gt;"")*ISNUMBER(SEARCH(LISTS!$H$2:$H$26,$G3526)))+((LISTS!$I$2:$I$26&lt;&gt;"")*ISNUMBER(SEARCH(LISTS!$I$2:$I$26,$E3526)))),LISTS!$L$2:$L$26),"Concepto DIAN no mapeado a casilla automatica"),IF(LEFT($J3526,4)="TOPE","Control automatico DIAN: "&amp;$J3526,"Casilla automatica: "&amp;$J3526)))</f>
        <v/>
      </c>
    </row>
    <row r="3527">
      <c r="A3527" s="9" t="n"/>
      <c r="B3527" s="9" t="n"/>
      <c r="C3527" s="9" t="n"/>
      <c r="D3527" s="9" t="n"/>
      <c r="E3527" s="9" t="n"/>
      <c r="F3527" s="11" t="n"/>
      <c r="G3527" s="9" t="n"/>
      <c r="H3527" s="9" t="n"/>
      <c r="I3527" s="9">
        <f>IF(COUNTA($A3527:$H3527)=0,"",IF($J3527="OTRO","NO","SI"))</f>
        <v/>
      </c>
      <c r="J3527" s="9">
        <f>IF(COUNTA($A3527:$H3527)=0,"",IFERROR(LOOKUP(2,1/(((LISTS!$H$2:$H$26&lt;&gt;"")*ISNUMBER(SEARCH(LISTS!$H$2:$H$26,$G3527)))+((LISTS!$I$2:$I$26&lt;&gt;"")*ISNUMBER(SEARCH(LISTS!$I$2:$I$26,$E3527)))),LISTS!$K$2:$K$26),"OTRO"))</f>
        <v/>
      </c>
      <c r="K3527" s="11">
        <f>IF($I3527&lt;&gt;"SI",0,IFERROR($F3527,0))</f>
        <v/>
      </c>
      <c r="L3527" s="9">
        <f>IF(COUNTA($A3527:$H3527)=0,"",IF($J3527="OTRO",IFERROR(LOOKUP(2,1/(((LISTS!$H$2:$H$26&lt;&gt;"")*ISNUMBER(SEARCH(LISTS!$H$2:$H$26,$G3527)))+((LISTS!$I$2:$I$26&lt;&gt;"")*ISNUMBER(SEARCH(LISTS!$I$2:$I$26,$E3527)))),LISTS!$L$2:$L$26),"Concepto DIAN no mapeado a casilla automatica"),IF(LEFT($J3527,4)="TOPE","Control automatico DIAN: "&amp;$J3527,"Casilla automatica: "&amp;$J3527)))</f>
        <v/>
      </c>
    </row>
    <row r="3528">
      <c r="A3528" s="9" t="n"/>
      <c r="B3528" s="9" t="n"/>
      <c r="C3528" s="9" t="n"/>
      <c r="D3528" s="9" t="n"/>
      <c r="E3528" s="9" t="n"/>
      <c r="F3528" s="11" t="n"/>
      <c r="G3528" s="9" t="n"/>
      <c r="H3528" s="9" t="n"/>
      <c r="I3528" s="9">
        <f>IF(COUNTA($A3528:$H3528)=0,"",IF($J3528="OTRO","NO","SI"))</f>
        <v/>
      </c>
      <c r="J3528" s="9">
        <f>IF(COUNTA($A3528:$H3528)=0,"",IFERROR(LOOKUP(2,1/(((LISTS!$H$2:$H$26&lt;&gt;"")*ISNUMBER(SEARCH(LISTS!$H$2:$H$26,$G3528)))+((LISTS!$I$2:$I$26&lt;&gt;"")*ISNUMBER(SEARCH(LISTS!$I$2:$I$26,$E3528)))),LISTS!$K$2:$K$26),"OTRO"))</f>
        <v/>
      </c>
      <c r="K3528" s="11">
        <f>IF($I3528&lt;&gt;"SI",0,IFERROR($F3528,0))</f>
        <v/>
      </c>
      <c r="L3528" s="9">
        <f>IF(COUNTA($A3528:$H3528)=0,"",IF($J3528="OTRO",IFERROR(LOOKUP(2,1/(((LISTS!$H$2:$H$26&lt;&gt;"")*ISNUMBER(SEARCH(LISTS!$H$2:$H$26,$G3528)))+((LISTS!$I$2:$I$26&lt;&gt;"")*ISNUMBER(SEARCH(LISTS!$I$2:$I$26,$E3528)))),LISTS!$L$2:$L$26),"Concepto DIAN no mapeado a casilla automatica"),IF(LEFT($J3528,4)="TOPE","Control automatico DIAN: "&amp;$J3528,"Casilla automatica: "&amp;$J3528)))</f>
        <v/>
      </c>
    </row>
    <row r="3529">
      <c r="A3529" s="9" t="n"/>
      <c r="B3529" s="9" t="n"/>
      <c r="C3529" s="9" t="n"/>
      <c r="D3529" s="9" t="n"/>
      <c r="E3529" s="9" t="n"/>
      <c r="F3529" s="11" t="n"/>
      <c r="G3529" s="9" t="n"/>
      <c r="H3529" s="9" t="n"/>
      <c r="I3529" s="9">
        <f>IF(COUNTA($A3529:$H3529)=0,"",IF($J3529="OTRO","NO","SI"))</f>
        <v/>
      </c>
      <c r="J3529" s="9">
        <f>IF(COUNTA($A3529:$H3529)=0,"",IFERROR(LOOKUP(2,1/(((LISTS!$H$2:$H$26&lt;&gt;"")*ISNUMBER(SEARCH(LISTS!$H$2:$H$26,$G3529)))+((LISTS!$I$2:$I$26&lt;&gt;"")*ISNUMBER(SEARCH(LISTS!$I$2:$I$26,$E3529)))),LISTS!$K$2:$K$26),"OTRO"))</f>
        <v/>
      </c>
      <c r="K3529" s="11">
        <f>IF($I3529&lt;&gt;"SI",0,IFERROR($F3529,0))</f>
        <v/>
      </c>
      <c r="L3529" s="9">
        <f>IF(COUNTA($A3529:$H3529)=0,"",IF($J3529="OTRO",IFERROR(LOOKUP(2,1/(((LISTS!$H$2:$H$26&lt;&gt;"")*ISNUMBER(SEARCH(LISTS!$H$2:$H$26,$G3529)))+((LISTS!$I$2:$I$26&lt;&gt;"")*ISNUMBER(SEARCH(LISTS!$I$2:$I$26,$E3529)))),LISTS!$L$2:$L$26),"Concepto DIAN no mapeado a casilla automatica"),IF(LEFT($J3529,4)="TOPE","Control automatico DIAN: "&amp;$J3529,"Casilla automatica: "&amp;$J3529)))</f>
        <v/>
      </c>
    </row>
    <row r="3530">
      <c r="A3530" s="9" t="n"/>
      <c r="B3530" s="9" t="n"/>
      <c r="C3530" s="9" t="n"/>
      <c r="D3530" s="9" t="n"/>
      <c r="E3530" s="9" t="n"/>
      <c r="F3530" s="11" t="n"/>
      <c r="G3530" s="9" t="n"/>
      <c r="H3530" s="9" t="n"/>
      <c r="I3530" s="9">
        <f>IF(COUNTA($A3530:$H3530)=0,"",IF($J3530="OTRO","NO","SI"))</f>
        <v/>
      </c>
      <c r="J3530" s="9">
        <f>IF(COUNTA($A3530:$H3530)=0,"",IFERROR(LOOKUP(2,1/(((LISTS!$H$2:$H$26&lt;&gt;"")*ISNUMBER(SEARCH(LISTS!$H$2:$H$26,$G3530)))+((LISTS!$I$2:$I$26&lt;&gt;"")*ISNUMBER(SEARCH(LISTS!$I$2:$I$26,$E3530)))),LISTS!$K$2:$K$26),"OTRO"))</f>
        <v/>
      </c>
      <c r="K3530" s="11">
        <f>IF($I3530&lt;&gt;"SI",0,IFERROR($F3530,0))</f>
        <v/>
      </c>
      <c r="L3530" s="9">
        <f>IF(COUNTA($A3530:$H3530)=0,"",IF($J3530="OTRO",IFERROR(LOOKUP(2,1/(((LISTS!$H$2:$H$26&lt;&gt;"")*ISNUMBER(SEARCH(LISTS!$H$2:$H$26,$G3530)))+((LISTS!$I$2:$I$26&lt;&gt;"")*ISNUMBER(SEARCH(LISTS!$I$2:$I$26,$E3530)))),LISTS!$L$2:$L$26),"Concepto DIAN no mapeado a casilla automatica"),IF(LEFT($J3530,4)="TOPE","Control automatico DIAN: "&amp;$J3530,"Casilla automatica: "&amp;$J3530)))</f>
        <v/>
      </c>
    </row>
    <row r="3531">
      <c r="A3531" s="9" t="n"/>
      <c r="B3531" s="9" t="n"/>
      <c r="C3531" s="9" t="n"/>
      <c r="D3531" s="9" t="n"/>
      <c r="E3531" s="9" t="n"/>
      <c r="F3531" s="11" t="n"/>
      <c r="G3531" s="9" t="n"/>
      <c r="H3531" s="9" t="n"/>
      <c r="I3531" s="9">
        <f>IF(COUNTA($A3531:$H3531)=0,"",IF($J3531="OTRO","NO","SI"))</f>
        <v/>
      </c>
      <c r="J3531" s="9">
        <f>IF(COUNTA($A3531:$H3531)=0,"",IFERROR(LOOKUP(2,1/(((LISTS!$H$2:$H$26&lt;&gt;"")*ISNUMBER(SEARCH(LISTS!$H$2:$H$26,$G3531)))+((LISTS!$I$2:$I$26&lt;&gt;"")*ISNUMBER(SEARCH(LISTS!$I$2:$I$26,$E3531)))),LISTS!$K$2:$K$26),"OTRO"))</f>
        <v/>
      </c>
      <c r="K3531" s="11">
        <f>IF($I3531&lt;&gt;"SI",0,IFERROR($F3531,0))</f>
        <v/>
      </c>
      <c r="L3531" s="9">
        <f>IF(COUNTA($A3531:$H3531)=0,"",IF($J3531="OTRO",IFERROR(LOOKUP(2,1/(((LISTS!$H$2:$H$26&lt;&gt;"")*ISNUMBER(SEARCH(LISTS!$H$2:$H$26,$G3531)))+((LISTS!$I$2:$I$26&lt;&gt;"")*ISNUMBER(SEARCH(LISTS!$I$2:$I$26,$E3531)))),LISTS!$L$2:$L$26),"Concepto DIAN no mapeado a casilla automatica"),IF(LEFT($J3531,4)="TOPE","Control automatico DIAN: "&amp;$J3531,"Casilla automatica: "&amp;$J3531)))</f>
        <v/>
      </c>
    </row>
    <row r="3532">
      <c r="A3532" s="9" t="n"/>
      <c r="B3532" s="9" t="n"/>
      <c r="C3532" s="9" t="n"/>
      <c r="D3532" s="9" t="n"/>
      <c r="E3532" s="9" t="n"/>
      <c r="F3532" s="11" t="n"/>
      <c r="G3532" s="9" t="n"/>
      <c r="H3532" s="9" t="n"/>
      <c r="I3532" s="9">
        <f>IF(COUNTA($A3532:$H3532)=0,"",IF($J3532="OTRO","NO","SI"))</f>
        <v/>
      </c>
      <c r="J3532" s="9">
        <f>IF(COUNTA($A3532:$H3532)=0,"",IFERROR(LOOKUP(2,1/(((LISTS!$H$2:$H$26&lt;&gt;"")*ISNUMBER(SEARCH(LISTS!$H$2:$H$26,$G3532)))+((LISTS!$I$2:$I$26&lt;&gt;"")*ISNUMBER(SEARCH(LISTS!$I$2:$I$26,$E3532)))),LISTS!$K$2:$K$26),"OTRO"))</f>
        <v/>
      </c>
      <c r="K3532" s="11">
        <f>IF($I3532&lt;&gt;"SI",0,IFERROR($F3532,0))</f>
        <v/>
      </c>
      <c r="L3532" s="9">
        <f>IF(COUNTA($A3532:$H3532)=0,"",IF($J3532="OTRO",IFERROR(LOOKUP(2,1/(((LISTS!$H$2:$H$26&lt;&gt;"")*ISNUMBER(SEARCH(LISTS!$H$2:$H$26,$G3532)))+((LISTS!$I$2:$I$26&lt;&gt;"")*ISNUMBER(SEARCH(LISTS!$I$2:$I$26,$E3532)))),LISTS!$L$2:$L$26),"Concepto DIAN no mapeado a casilla automatica"),IF(LEFT($J3532,4)="TOPE","Control automatico DIAN: "&amp;$J3532,"Casilla automatica: "&amp;$J3532)))</f>
        <v/>
      </c>
    </row>
    <row r="3533">
      <c r="A3533" s="9" t="n"/>
      <c r="B3533" s="9" t="n"/>
      <c r="C3533" s="9" t="n"/>
      <c r="D3533" s="9" t="n"/>
      <c r="E3533" s="9" t="n"/>
      <c r="F3533" s="11" t="n"/>
      <c r="G3533" s="9" t="n"/>
      <c r="H3533" s="9" t="n"/>
      <c r="I3533" s="9">
        <f>IF(COUNTA($A3533:$H3533)=0,"",IF($J3533="OTRO","NO","SI"))</f>
        <v/>
      </c>
      <c r="J3533" s="9">
        <f>IF(COUNTA($A3533:$H3533)=0,"",IFERROR(LOOKUP(2,1/(((LISTS!$H$2:$H$26&lt;&gt;"")*ISNUMBER(SEARCH(LISTS!$H$2:$H$26,$G3533)))+((LISTS!$I$2:$I$26&lt;&gt;"")*ISNUMBER(SEARCH(LISTS!$I$2:$I$26,$E3533)))),LISTS!$K$2:$K$26),"OTRO"))</f>
        <v/>
      </c>
      <c r="K3533" s="11">
        <f>IF($I3533&lt;&gt;"SI",0,IFERROR($F3533,0))</f>
        <v/>
      </c>
      <c r="L3533" s="9">
        <f>IF(COUNTA($A3533:$H3533)=0,"",IF($J3533="OTRO",IFERROR(LOOKUP(2,1/(((LISTS!$H$2:$H$26&lt;&gt;"")*ISNUMBER(SEARCH(LISTS!$H$2:$H$26,$G3533)))+((LISTS!$I$2:$I$26&lt;&gt;"")*ISNUMBER(SEARCH(LISTS!$I$2:$I$26,$E3533)))),LISTS!$L$2:$L$26),"Concepto DIAN no mapeado a casilla automatica"),IF(LEFT($J3533,4)="TOPE","Control automatico DIAN: "&amp;$J3533,"Casilla automatica: "&amp;$J3533)))</f>
        <v/>
      </c>
    </row>
    <row r="3534">
      <c r="A3534" s="9" t="n"/>
      <c r="B3534" s="9" t="n"/>
      <c r="C3534" s="9" t="n"/>
      <c r="D3534" s="9" t="n"/>
      <c r="E3534" s="9" t="n"/>
      <c r="F3534" s="11" t="n"/>
      <c r="G3534" s="9" t="n"/>
      <c r="H3534" s="9" t="n"/>
      <c r="I3534" s="9">
        <f>IF(COUNTA($A3534:$H3534)=0,"",IF($J3534="OTRO","NO","SI"))</f>
        <v/>
      </c>
      <c r="J3534" s="9">
        <f>IF(COUNTA($A3534:$H3534)=0,"",IFERROR(LOOKUP(2,1/(((LISTS!$H$2:$H$26&lt;&gt;"")*ISNUMBER(SEARCH(LISTS!$H$2:$H$26,$G3534)))+((LISTS!$I$2:$I$26&lt;&gt;"")*ISNUMBER(SEARCH(LISTS!$I$2:$I$26,$E3534)))),LISTS!$K$2:$K$26),"OTRO"))</f>
        <v/>
      </c>
      <c r="K3534" s="11">
        <f>IF($I3534&lt;&gt;"SI",0,IFERROR($F3534,0))</f>
        <v/>
      </c>
      <c r="L3534" s="9">
        <f>IF(COUNTA($A3534:$H3534)=0,"",IF($J3534="OTRO",IFERROR(LOOKUP(2,1/(((LISTS!$H$2:$H$26&lt;&gt;"")*ISNUMBER(SEARCH(LISTS!$H$2:$H$26,$G3534)))+((LISTS!$I$2:$I$26&lt;&gt;"")*ISNUMBER(SEARCH(LISTS!$I$2:$I$26,$E3534)))),LISTS!$L$2:$L$26),"Concepto DIAN no mapeado a casilla automatica"),IF(LEFT($J3534,4)="TOPE","Control automatico DIAN: "&amp;$J3534,"Casilla automatica: "&amp;$J3534)))</f>
        <v/>
      </c>
    </row>
    <row r="3535">
      <c r="A3535" s="9" t="n"/>
      <c r="B3535" s="9" t="n"/>
      <c r="C3535" s="9" t="n"/>
      <c r="D3535" s="9" t="n"/>
      <c r="E3535" s="9" t="n"/>
      <c r="F3535" s="11" t="n"/>
      <c r="G3535" s="9" t="n"/>
      <c r="H3535" s="9" t="n"/>
      <c r="I3535" s="9">
        <f>IF(COUNTA($A3535:$H3535)=0,"",IF($J3535="OTRO","NO","SI"))</f>
        <v/>
      </c>
      <c r="J3535" s="9">
        <f>IF(COUNTA($A3535:$H3535)=0,"",IFERROR(LOOKUP(2,1/(((LISTS!$H$2:$H$26&lt;&gt;"")*ISNUMBER(SEARCH(LISTS!$H$2:$H$26,$G3535)))+((LISTS!$I$2:$I$26&lt;&gt;"")*ISNUMBER(SEARCH(LISTS!$I$2:$I$26,$E3535)))),LISTS!$K$2:$K$26),"OTRO"))</f>
        <v/>
      </c>
      <c r="K3535" s="11">
        <f>IF($I3535&lt;&gt;"SI",0,IFERROR($F3535,0))</f>
        <v/>
      </c>
      <c r="L3535" s="9">
        <f>IF(COUNTA($A3535:$H3535)=0,"",IF($J3535="OTRO",IFERROR(LOOKUP(2,1/(((LISTS!$H$2:$H$26&lt;&gt;"")*ISNUMBER(SEARCH(LISTS!$H$2:$H$26,$G3535)))+((LISTS!$I$2:$I$26&lt;&gt;"")*ISNUMBER(SEARCH(LISTS!$I$2:$I$26,$E3535)))),LISTS!$L$2:$L$26),"Concepto DIAN no mapeado a casilla automatica"),IF(LEFT($J3535,4)="TOPE","Control automatico DIAN: "&amp;$J3535,"Casilla automatica: "&amp;$J3535)))</f>
        <v/>
      </c>
    </row>
    <row r="3536">
      <c r="A3536" s="9" t="n"/>
      <c r="B3536" s="9" t="n"/>
      <c r="C3536" s="9" t="n"/>
      <c r="D3536" s="9" t="n"/>
      <c r="E3536" s="9" t="n"/>
      <c r="F3536" s="11" t="n"/>
      <c r="G3536" s="9" t="n"/>
      <c r="H3536" s="9" t="n"/>
      <c r="I3536" s="9">
        <f>IF(COUNTA($A3536:$H3536)=0,"",IF($J3536="OTRO","NO","SI"))</f>
        <v/>
      </c>
      <c r="J3536" s="9">
        <f>IF(COUNTA($A3536:$H3536)=0,"",IFERROR(LOOKUP(2,1/(((LISTS!$H$2:$H$26&lt;&gt;"")*ISNUMBER(SEARCH(LISTS!$H$2:$H$26,$G3536)))+((LISTS!$I$2:$I$26&lt;&gt;"")*ISNUMBER(SEARCH(LISTS!$I$2:$I$26,$E3536)))),LISTS!$K$2:$K$26),"OTRO"))</f>
        <v/>
      </c>
      <c r="K3536" s="11">
        <f>IF($I3536&lt;&gt;"SI",0,IFERROR($F3536,0))</f>
        <v/>
      </c>
      <c r="L3536" s="9">
        <f>IF(COUNTA($A3536:$H3536)=0,"",IF($J3536="OTRO",IFERROR(LOOKUP(2,1/(((LISTS!$H$2:$H$26&lt;&gt;"")*ISNUMBER(SEARCH(LISTS!$H$2:$H$26,$G3536)))+((LISTS!$I$2:$I$26&lt;&gt;"")*ISNUMBER(SEARCH(LISTS!$I$2:$I$26,$E3536)))),LISTS!$L$2:$L$26),"Concepto DIAN no mapeado a casilla automatica"),IF(LEFT($J3536,4)="TOPE","Control automatico DIAN: "&amp;$J3536,"Casilla automatica: "&amp;$J3536)))</f>
        <v/>
      </c>
    </row>
    <row r="3537">
      <c r="A3537" s="9" t="n"/>
      <c r="B3537" s="9" t="n"/>
      <c r="C3537" s="9" t="n"/>
      <c r="D3537" s="9" t="n"/>
      <c r="E3537" s="9" t="n"/>
      <c r="F3537" s="11" t="n"/>
      <c r="G3537" s="9" t="n"/>
      <c r="H3537" s="9" t="n"/>
      <c r="I3537" s="9">
        <f>IF(COUNTA($A3537:$H3537)=0,"",IF($J3537="OTRO","NO","SI"))</f>
        <v/>
      </c>
      <c r="J3537" s="9">
        <f>IF(COUNTA($A3537:$H3537)=0,"",IFERROR(LOOKUP(2,1/(((LISTS!$H$2:$H$26&lt;&gt;"")*ISNUMBER(SEARCH(LISTS!$H$2:$H$26,$G3537)))+((LISTS!$I$2:$I$26&lt;&gt;"")*ISNUMBER(SEARCH(LISTS!$I$2:$I$26,$E3537)))),LISTS!$K$2:$K$26),"OTRO"))</f>
        <v/>
      </c>
      <c r="K3537" s="11">
        <f>IF($I3537&lt;&gt;"SI",0,IFERROR($F3537,0))</f>
        <v/>
      </c>
      <c r="L3537" s="9">
        <f>IF(COUNTA($A3537:$H3537)=0,"",IF($J3537="OTRO",IFERROR(LOOKUP(2,1/(((LISTS!$H$2:$H$26&lt;&gt;"")*ISNUMBER(SEARCH(LISTS!$H$2:$H$26,$G3537)))+((LISTS!$I$2:$I$26&lt;&gt;"")*ISNUMBER(SEARCH(LISTS!$I$2:$I$26,$E3537)))),LISTS!$L$2:$L$26),"Concepto DIAN no mapeado a casilla automatica"),IF(LEFT($J3537,4)="TOPE","Control automatico DIAN: "&amp;$J3537,"Casilla automatica: "&amp;$J3537)))</f>
        <v/>
      </c>
    </row>
    <row r="3538">
      <c r="A3538" s="9" t="n"/>
      <c r="B3538" s="9" t="n"/>
      <c r="C3538" s="9" t="n"/>
      <c r="D3538" s="9" t="n"/>
      <c r="E3538" s="9" t="n"/>
      <c r="F3538" s="11" t="n"/>
      <c r="G3538" s="9" t="n"/>
      <c r="H3538" s="9" t="n"/>
      <c r="I3538" s="9">
        <f>IF(COUNTA($A3538:$H3538)=0,"",IF($J3538="OTRO","NO","SI"))</f>
        <v/>
      </c>
      <c r="J3538" s="9">
        <f>IF(COUNTA($A3538:$H3538)=0,"",IFERROR(LOOKUP(2,1/(((LISTS!$H$2:$H$26&lt;&gt;"")*ISNUMBER(SEARCH(LISTS!$H$2:$H$26,$G3538)))+((LISTS!$I$2:$I$26&lt;&gt;"")*ISNUMBER(SEARCH(LISTS!$I$2:$I$26,$E3538)))),LISTS!$K$2:$K$26),"OTRO"))</f>
        <v/>
      </c>
      <c r="K3538" s="11">
        <f>IF($I3538&lt;&gt;"SI",0,IFERROR($F3538,0))</f>
        <v/>
      </c>
      <c r="L3538" s="9">
        <f>IF(COUNTA($A3538:$H3538)=0,"",IF($J3538="OTRO",IFERROR(LOOKUP(2,1/(((LISTS!$H$2:$H$26&lt;&gt;"")*ISNUMBER(SEARCH(LISTS!$H$2:$H$26,$G3538)))+((LISTS!$I$2:$I$26&lt;&gt;"")*ISNUMBER(SEARCH(LISTS!$I$2:$I$26,$E3538)))),LISTS!$L$2:$L$26),"Concepto DIAN no mapeado a casilla automatica"),IF(LEFT($J3538,4)="TOPE","Control automatico DIAN: "&amp;$J3538,"Casilla automatica: "&amp;$J3538)))</f>
        <v/>
      </c>
    </row>
    <row r="3539">
      <c r="A3539" s="9" t="n"/>
      <c r="B3539" s="9" t="n"/>
      <c r="C3539" s="9" t="n"/>
      <c r="D3539" s="9" t="n"/>
      <c r="E3539" s="9" t="n"/>
      <c r="F3539" s="11" t="n"/>
      <c r="G3539" s="9" t="n"/>
      <c r="H3539" s="9" t="n"/>
      <c r="I3539" s="9">
        <f>IF(COUNTA($A3539:$H3539)=0,"",IF($J3539="OTRO","NO","SI"))</f>
        <v/>
      </c>
      <c r="J3539" s="9">
        <f>IF(COUNTA($A3539:$H3539)=0,"",IFERROR(LOOKUP(2,1/(((LISTS!$H$2:$H$26&lt;&gt;"")*ISNUMBER(SEARCH(LISTS!$H$2:$H$26,$G3539)))+((LISTS!$I$2:$I$26&lt;&gt;"")*ISNUMBER(SEARCH(LISTS!$I$2:$I$26,$E3539)))),LISTS!$K$2:$K$26),"OTRO"))</f>
        <v/>
      </c>
      <c r="K3539" s="11">
        <f>IF($I3539&lt;&gt;"SI",0,IFERROR($F3539,0))</f>
        <v/>
      </c>
      <c r="L3539" s="9">
        <f>IF(COUNTA($A3539:$H3539)=0,"",IF($J3539="OTRO",IFERROR(LOOKUP(2,1/(((LISTS!$H$2:$H$26&lt;&gt;"")*ISNUMBER(SEARCH(LISTS!$H$2:$H$26,$G3539)))+((LISTS!$I$2:$I$26&lt;&gt;"")*ISNUMBER(SEARCH(LISTS!$I$2:$I$26,$E3539)))),LISTS!$L$2:$L$26),"Concepto DIAN no mapeado a casilla automatica"),IF(LEFT($J3539,4)="TOPE","Control automatico DIAN: "&amp;$J3539,"Casilla automatica: "&amp;$J3539)))</f>
        <v/>
      </c>
    </row>
    <row r="3540">
      <c r="A3540" s="9" t="n"/>
      <c r="B3540" s="9" t="n"/>
      <c r="C3540" s="9" t="n"/>
      <c r="D3540" s="9" t="n"/>
      <c r="E3540" s="9" t="n"/>
      <c r="F3540" s="11" t="n"/>
      <c r="G3540" s="9" t="n"/>
      <c r="H3540" s="9" t="n"/>
      <c r="I3540" s="9">
        <f>IF(COUNTA($A3540:$H3540)=0,"",IF($J3540="OTRO","NO","SI"))</f>
        <v/>
      </c>
      <c r="J3540" s="9">
        <f>IF(COUNTA($A3540:$H3540)=0,"",IFERROR(LOOKUP(2,1/(((LISTS!$H$2:$H$26&lt;&gt;"")*ISNUMBER(SEARCH(LISTS!$H$2:$H$26,$G3540)))+((LISTS!$I$2:$I$26&lt;&gt;"")*ISNUMBER(SEARCH(LISTS!$I$2:$I$26,$E3540)))),LISTS!$K$2:$K$26),"OTRO"))</f>
        <v/>
      </c>
      <c r="K3540" s="11">
        <f>IF($I3540&lt;&gt;"SI",0,IFERROR($F3540,0))</f>
        <v/>
      </c>
      <c r="L3540" s="9">
        <f>IF(COUNTA($A3540:$H3540)=0,"",IF($J3540="OTRO",IFERROR(LOOKUP(2,1/(((LISTS!$H$2:$H$26&lt;&gt;"")*ISNUMBER(SEARCH(LISTS!$H$2:$H$26,$G3540)))+((LISTS!$I$2:$I$26&lt;&gt;"")*ISNUMBER(SEARCH(LISTS!$I$2:$I$26,$E3540)))),LISTS!$L$2:$L$26),"Concepto DIAN no mapeado a casilla automatica"),IF(LEFT($J3540,4)="TOPE","Control automatico DIAN: "&amp;$J3540,"Casilla automatica: "&amp;$J3540)))</f>
        <v/>
      </c>
    </row>
    <row r="3541">
      <c r="A3541" s="9" t="n"/>
      <c r="B3541" s="9" t="n"/>
      <c r="C3541" s="9" t="n"/>
      <c r="D3541" s="9" t="n"/>
      <c r="E3541" s="9" t="n"/>
      <c r="F3541" s="11" t="n"/>
      <c r="G3541" s="9" t="n"/>
      <c r="H3541" s="9" t="n"/>
      <c r="I3541" s="9">
        <f>IF(COUNTA($A3541:$H3541)=0,"",IF($J3541="OTRO","NO","SI"))</f>
        <v/>
      </c>
      <c r="J3541" s="9">
        <f>IF(COUNTA($A3541:$H3541)=0,"",IFERROR(LOOKUP(2,1/(((LISTS!$H$2:$H$26&lt;&gt;"")*ISNUMBER(SEARCH(LISTS!$H$2:$H$26,$G3541)))+((LISTS!$I$2:$I$26&lt;&gt;"")*ISNUMBER(SEARCH(LISTS!$I$2:$I$26,$E3541)))),LISTS!$K$2:$K$26),"OTRO"))</f>
        <v/>
      </c>
      <c r="K3541" s="11">
        <f>IF($I3541&lt;&gt;"SI",0,IFERROR($F3541,0))</f>
        <v/>
      </c>
      <c r="L3541" s="9">
        <f>IF(COUNTA($A3541:$H3541)=0,"",IF($J3541="OTRO",IFERROR(LOOKUP(2,1/(((LISTS!$H$2:$H$26&lt;&gt;"")*ISNUMBER(SEARCH(LISTS!$H$2:$H$26,$G3541)))+((LISTS!$I$2:$I$26&lt;&gt;"")*ISNUMBER(SEARCH(LISTS!$I$2:$I$26,$E3541)))),LISTS!$L$2:$L$26),"Concepto DIAN no mapeado a casilla automatica"),IF(LEFT($J3541,4)="TOPE","Control automatico DIAN: "&amp;$J3541,"Casilla automatica: "&amp;$J3541)))</f>
        <v/>
      </c>
    </row>
    <row r="3542">
      <c r="A3542" s="9" t="n"/>
      <c r="B3542" s="9" t="n"/>
      <c r="C3542" s="9" t="n"/>
      <c r="D3542" s="9" t="n"/>
      <c r="E3542" s="9" t="n"/>
      <c r="F3542" s="11" t="n"/>
      <c r="G3542" s="9" t="n"/>
      <c r="H3542" s="9" t="n"/>
      <c r="I3542" s="9">
        <f>IF(COUNTA($A3542:$H3542)=0,"",IF($J3542="OTRO","NO","SI"))</f>
        <v/>
      </c>
      <c r="J3542" s="9">
        <f>IF(COUNTA($A3542:$H3542)=0,"",IFERROR(LOOKUP(2,1/(((LISTS!$H$2:$H$26&lt;&gt;"")*ISNUMBER(SEARCH(LISTS!$H$2:$H$26,$G3542)))+((LISTS!$I$2:$I$26&lt;&gt;"")*ISNUMBER(SEARCH(LISTS!$I$2:$I$26,$E3542)))),LISTS!$K$2:$K$26),"OTRO"))</f>
        <v/>
      </c>
      <c r="K3542" s="11">
        <f>IF($I3542&lt;&gt;"SI",0,IFERROR($F3542,0))</f>
        <v/>
      </c>
      <c r="L3542" s="9">
        <f>IF(COUNTA($A3542:$H3542)=0,"",IF($J3542="OTRO",IFERROR(LOOKUP(2,1/(((LISTS!$H$2:$H$26&lt;&gt;"")*ISNUMBER(SEARCH(LISTS!$H$2:$H$26,$G3542)))+((LISTS!$I$2:$I$26&lt;&gt;"")*ISNUMBER(SEARCH(LISTS!$I$2:$I$26,$E3542)))),LISTS!$L$2:$L$26),"Concepto DIAN no mapeado a casilla automatica"),IF(LEFT($J3542,4)="TOPE","Control automatico DIAN: "&amp;$J3542,"Casilla automatica: "&amp;$J3542)))</f>
        <v/>
      </c>
    </row>
    <row r="3543">
      <c r="A3543" s="9" t="n"/>
      <c r="B3543" s="9" t="n"/>
      <c r="C3543" s="9" t="n"/>
      <c r="D3543" s="9" t="n"/>
      <c r="E3543" s="9" t="n"/>
      <c r="F3543" s="11" t="n"/>
      <c r="G3543" s="9" t="n"/>
      <c r="H3543" s="9" t="n"/>
      <c r="I3543" s="9">
        <f>IF(COUNTA($A3543:$H3543)=0,"",IF($J3543="OTRO","NO","SI"))</f>
        <v/>
      </c>
      <c r="J3543" s="9">
        <f>IF(COUNTA($A3543:$H3543)=0,"",IFERROR(LOOKUP(2,1/(((LISTS!$H$2:$H$26&lt;&gt;"")*ISNUMBER(SEARCH(LISTS!$H$2:$H$26,$G3543)))+((LISTS!$I$2:$I$26&lt;&gt;"")*ISNUMBER(SEARCH(LISTS!$I$2:$I$26,$E3543)))),LISTS!$K$2:$K$26),"OTRO"))</f>
        <v/>
      </c>
      <c r="K3543" s="11">
        <f>IF($I3543&lt;&gt;"SI",0,IFERROR($F3543,0))</f>
        <v/>
      </c>
      <c r="L3543" s="9">
        <f>IF(COUNTA($A3543:$H3543)=0,"",IF($J3543="OTRO",IFERROR(LOOKUP(2,1/(((LISTS!$H$2:$H$26&lt;&gt;"")*ISNUMBER(SEARCH(LISTS!$H$2:$H$26,$G3543)))+((LISTS!$I$2:$I$26&lt;&gt;"")*ISNUMBER(SEARCH(LISTS!$I$2:$I$26,$E3543)))),LISTS!$L$2:$L$26),"Concepto DIAN no mapeado a casilla automatica"),IF(LEFT($J3543,4)="TOPE","Control automatico DIAN: "&amp;$J3543,"Casilla automatica: "&amp;$J3543)))</f>
        <v/>
      </c>
    </row>
    <row r="3544">
      <c r="A3544" s="9" t="n"/>
      <c r="B3544" s="9" t="n"/>
      <c r="C3544" s="9" t="n"/>
      <c r="D3544" s="9" t="n"/>
      <c r="E3544" s="9" t="n"/>
      <c r="F3544" s="11" t="n"/>
      <c r="G3544" s="9" t="n"/>
      <c r="H3544" s="9" t="n"/>
      <c r="I3544" s="9">
        <f>IF(COUNTA($A3544:$H3544)=0,"",IF($J3544="OTRO","NO","SI"))</f>
        <v/>
      </c>
      <c r="J3544" s="9">
        <f>IF(COUNTA($A3544:$H3544)=0,"",IFERROR(LOOKUP(2,1/(((LISTS!$H$2:$H$26&lt;&gt;"")*ISNUMBER(SEARCH(LISTS!$H$2:$H$26,$G3544)))+((LISTS!$I$2:$I$26&lt;&gt;"")*ISNUMBER(SEARCH(LISTS!$I$2:$I$26,$E3544)))),LISTS!$K$2:$K$26),"OTRO"))</f>
        <v/>
      </c>
      <c r="K3544" s="11">
        <f>IF($I3544&lt;&gt;"SI",0,IFERROR($F3544,0))</f>
        <v/>
      </c>
      <c r="L3544" s="9">
        <f>IF(COUNTA($A3544:$H3544)=0,"",IF($J3544="OTRO",IFERROR(LOOKUP(2,1/(((LISTS!$H$2:$H$26&lt;&gt;"")*ISNUMBER(SEARCH(LISTS!$H$2:$H$26,$G3544)))+((LISTS!$I$2:$I$26&lt;&gt;"")*ISNUMBER(SEARCH(LISTS!$I$2:$I$26,$E3544)))),LISTS!$L$2:$L$26),"Concepto DIAN no mapeado a casilla automatica"),IF(LEFT($J3544,4)="TOPE","Control automatico DIAN: "&amp;$J3544,"Casilla automatica: "&amp;$J3544)))</f>
        <v/>
      </c>
    </row>
    <row r="3545">
      <c r="A3545" s="9" t="n"/>
      <c r="B3545" s="9" t="n"/>
      <c r="C3545" s="9" t="n"/>
      <c r="D3545" s="9" t="n"/>
      <c r="E3545" s="9" t="n"/>
      <c r="F3545" s="11" t="n"/>
      <c r="G3545" s="9" t="n"/>
      <c r="H3545" s="9" t="n"/>
      <c r="I3545" s="9">
        <f>IF(COUNTA($A3545:$H3545)=0,"",IF($J3545="OTRO","NO","SI"))</f>
        <v/>
      </c>
      <c r="J3545" s="9">
        <f>IF(COUNTA($A3545:$H3545)=0,"",IFERROR(LOOKUP(2,1/(((LISTS!$H$2:$H$26&lt;&gt;"")*ISNUMBER(SEARCH(LISTS!$H$2:$H$26,$G3545)))+((LISTS!$I$2:$I$26&lt;&gt;"")*ISNUMBER(SEARCH(LISTS!$I$2:$I$26,$E3545)))),LISTS!$K$2:$K$26),"OTRO"))</f>
        <v/>
      </c>
      <c r="K3545" s="11">
        <f>IF($I3545&lt;&gt;"SI",0,IFERROR($F3545,0))</f>
        <v/>
      </c>
      <c r="L3545" s="9">
        <f>IF(COUNTA($A3545:$H3545)=0,"",IF($J3545="OTRO",IFERROR(LOOKUP(2,1/(((LISTS!$H$2:$H$26&lt;&gt;"")*ISNUMBER(SEARCH(LISTS!$H$2:$H$26,$G3545)))+((LISTS!$I$2:$I$26&lt;&gt;"")*ISNUMBER(SEARCH(LISTS!$I$2:$I$26,$E3545)))),LISTS!$L$2:$L$26),"Concepto DIAN no mapeado a casilla automatica"),IF(LEFT($J3545,4)="TOPE","Control automatico DIAN: "&amp;$J3545,"Casilla automatica: "&amp;$J3545)))</f>
        <v/>
      </c>
    </row>
    <row r="3546">
      <c r="A3546" s="9" t="n"/>
      <c r="B3546" s="9" t="n"/>
      <c r="C3546" s="9" t="n"/>
      <c r="D3546" s="9" t="n"/>
      <c r="E3546" s="9" t="n"/>
      <c r="F3546" s="11" t="n"/>
      <c r="G3546" s="9" t="n"/>
      <c r="H3546" s="9" t="n"/>
      <c r="I3546" s="9">
        <f>IF(COUNTA($A3546:$H3546)=0,"",IF($J3546="OTRO","NO","SI"))</f>
        <v/>
      </c>
      <c r="J3546" s="9">
        <f>IF(COUNTA($A3546:$H3546)=0,"",IFERROR(LOOKUP(2,1/(((LISTS!$H$2:$H$26&lt;&gt;"")*ISNUMBER(SEARCH(LISTS!$H$2:$H$26,$G3546)))+((LISTS!$I$2:$I$26&lt;&gt;"")*ISNUMBER(SEARCH(LISTS!$I$2:$I$26,$E3546)))),LISTS!$K$2:$K$26),"OTRO"))</f>
        <v/>
      </c>
      <c r="K3546" s="11">
        <f>IF($I3546&lt;&gt;"SI",0,IFERROR($F3546,0))</f>
        <v/>
      </c>
      <c r="L3546" s="9">
        <f>IF(COUNTA($A3546:$H3546)=0,"",IF($J3546="OTRO",IFERROR(LOOKUP(2,1/(((LISTS!$H$2:$H$26&lt;&gt;"")*ISNUMBER(SEARCH(LISTS!$H$2:$H$26,$G3546)))+((LISTS!$I$2:$I$26&lt;&gt;"")*ISNUMBER(SEARCH(LISTS!$I$2:$I$26,$E3546)))),LISTS!$L$2:$L$26),"Concepto DIAN no mapeado a casilla automatica"),IF(LEFT($J3546,4)="TOPE","Control automatico DIAN: "&amp;$J3546,"Casilla automatica: "&amp;$J3546)))</f>
        <v/>
      </c>
    </row>
    <row r="3547">
      <c r="A3547" s="9" t="n"/>
      <c r="B3547" s="9" t="n"/>
      <c r="C3547" s="9" t="n"/>
      <c r="D3547" s="9" t="n"/>
      <c r="E3547" s="9" t="n"/>
      <c r="F3547" s="11" t="n"/>
      <c r="G3547" s="9" t="n"/>
      <c r="H3547" s="9" t="n"/>
      <c r="I3547" s="9">
        <f>IF(COUNTA($A3547:$H3547)=0,"",IF($J3547="OTRO","NO","SI"))</f>
        <v/>
      </c>
      <c r="J3547" s="9">
        <f>IF(COUNTA($A3547:$H3547)=0,"",IFERROR(LOOKUP(2,1/(((LISTS!$H$2:$H$26&lt;&gt;"")*ISNUMBER(SEARCH(LISTS!$H$2:$H$26,$G3547)))+((LISTS!$I$2:$I$26&lt;&gt;"")*ISNUMBER(SEARCH(LISTS!$I$2:$I$26,$E3547)))),LISTS!$K$2:$K$26),"OTRO"))</f>
        <v/>
      </c>
      <c r="K3547" s="11">
        <f>IF($I3547&lt;&gt;"SI",0,IFERROR($F3547,0))</f>
        <v/>
      </c>
      <c r="L3547" s="9">
        <f>IF(COUNTA($A3547:$H3547)=0,"",IF($J3547="OTRO",IFERROR(LOOKUP(2,1/(((LISTS!$H$2:$H$26&lt;&gt;"")*ISNUMBER(SEARCH(LISTS!$H$2:$H$26,$G3547)))+((LISTS!$I$2:$I$26&lt;&gt;"")*ISNUMBER(SEARCH(LISTS!$I$2:$I$26,$E3547)))),LISTS!$L$2:$L$26),"Concepto DIAN no mapeado a casilla automatica"),IF(LEFT($J3547,4)="TOPE","Control automatico DIAN: "&amp;$J3547,"Casilla automatica: "&amp;$J3547)))</f>
        <v/>
      </c>
    </row>
    <row r="3548">
      <c r="A3548" s="9" t="n"/>
      <c r="B3548" s="9" t="n"/>
      <c r="C3548" s="9" t="n"/>
      <c r="D3548" s="9" t="n"/>
      <c r="E3548" s="9" t="n"/>
      <c r="F3548" s="11" t="n"/>
      <c r="G3548" s="9" t="n"/>
      <c r="H3548" s="9" t="n"/>
      <c r="I3548" s="9">
        <f>IF(COUNTA($A3548:$H3548)=0,"",IF($J3548="OTRO","NO","SI"))</f>
        <v/>
      </c>
      <c r="J3548" s="9">
        <f>IF(COUNTA($A3548:$H3548)=0,"",IFERROR(LOOKUP(2,1/(((LISTS!$H$2:$H$26&lt;&gt;"")*ISNUMBER(SEARCH(LISTS!$H$2:$H$26,$G3548)))+((LISTS!$I$2:$I$26&lt;&gt;"")*ISNUMBER(SEARCH(LISTS!$I$2:$I$26,$E3548)))),LISTS!$K$2:$K$26),"OTRO"))</f>
        <v/>
      </c>
      <c r="K3548" s="11">
        <f>IF($I3548&lt;&gt;"SI",0,IFERROR($F3548,0))</f>
        <v/>
      </c>
      <c r="L3548" s="9">
        <f>IF(COUNTA($A3548:$H3548)=0,"",IF($J3548="OTRO",IFERROR(LOOKUP(2,1/(((LISTS!$H$2:$H$26&lt;&gt;"")*ISNUMBER(SEARCH(LISTS!$H$2:$H$26,$G3548)))+((LISTS!$I$2:$I$26&lt;&gt;"")*ISNUMBER(SEARCH(LISTS!$I$2:$I$26,$E3548)))),LISTS!$L$2:$L$26),"Concepto DIAN no mapeado a casilla automatica"),IF(LEFT($J3548,4)="TOPE","Control automatico DIAN: "&amp;$J3548,"Casilla automatica: "&amp;$J3548)))</f>
        <v/>
      </c>
    </row>
    <row r="3549">
      <c r="A3549" s="9" t="n"/>
      <c r="B3549" s="9" t="n"/>
      <c r="C3549" s="9" t="n"/>
      <c r="D3549" s="9" t="n"/>
      <c r="E3549" s="9" t="n"/>
      <c r="F3549" s="11" t="n"/>
      <c r="G3549" s="9" t="n"/>
      <c r="H3549" s="9" t="n"/>
      <c r="I3549" s="9">
        <f>IF(COUNTA($A3549:$H3549)=0,"",IF($J3549="OTRO","NO","SI"))</f>
        <v/>
      </c>
      <c r="J3549" s="9">
        <f>IF(COUNTA($A3549:$H3549)=0,"",IFERROR(LOOKUP(2,1/(((LISTS!$H$2:$H$26&lt;&gt;"")*ISNUMBER(SEARCH(LISTS!$H$2:$H$26,$G3549)))+((LISTS!$I$2:$I$26&lt;&gt;"")*ISNUMBER(SEARCH(LISTS!$I$2:$I$26,$E3549)))),LISTS!$K$2:$K$26),"OTRO"))</f>
        <v/>
      </c>
      <c r="K3549" s="11">
        <f>IF($I3549&lt;&gt;"SI",0,IFERROR($F3549,0))</f>
        <v/>
      </c>
      <c r="L3549" s="9">
        <f>IF(COUNTA($A3549:$H3549)=0,"",IF($J3549="OTRO",IFERROR(LOOKUP(2,1/(((LISTS!$H$2:$H$26&lt;&gt;"")*ISNUMBER(SEARCH(LISTS!$H$2:$H$26,$G3549)))+((LISTS!$I$2:$I$26&lt;&gt;"")*ISNUMBER(SEARCH(LISTS!$I$2:$I$26,$E3549)))),LISTS!$L$2:$L$26),"Concepto DIAN no mapeado a casilla automatica"),IF(LEFT($J3549,4)="TOPE","Control automatico DIAN: "&amp;$J3549,"Casilla automatica: "&amp;$J3549)))</f>
        <v/>
      </c>
    </row>
    <row r="3550">
      <c r="A3550" s="9" t="n"/>
      <c r="B3550" s="9" t="n"/>
      <c r="C3550" s="9" t="n"/>
      <c r="D3550" s="9" t="n"/>
      <c r="E3550" s="9" t="n"/>
      <c r="F3550" s="11" t="n"/>
      <c r="G3550" s="9" t="n"/>
      <c r="H3550" s="9" t="n"/>
      <c r="I3550" s="9">
        <f>IF(COUNTA($A3550:$H3550)=0,"",IF($J3550="OTRO","NO","SI"))</f>
        <v/>
      </c>
      <c r="J3550" s="9">
        <f>IF(COUNTA($A3550:$H3550)=0,"",IFERROR(LOOKUP(2,1/(((LISTS!$H$2:$H$26&lt;&gt;"")*ISNUMBER(SEARCH(LISTS!$H$2:$H$26,$G3550)))+((LISTS!$I$2:$I$26&lt;&gt;"")*ISNUMBER(SEARCH(LISTS!$I$2:$I$26,$E3550)))),LISTS!$K$2:$K$26),"OTRO"))</f>
        <v/>
      </c>
      <c r="K3550" s="11">
        <f>IF($I3550&lt;&gt;"SI",0,IFERROR($F3550,0))</f>
        <v/>
      </c>
      <c r="L3550" s="9">
        <f>IF(COUNTA($A3550:$H3550)=0,"",IF($J3550="OTRO",IFERROR(LOOKUP(2,1/(((LISTS!$H$2:$H$26&lt;&gt;"")*ISNUMBER(SEARCH(LISTS!$H$2:$H$26,$G3550)))+((LISTS!$I$2:$I$26&lt;&gt;"")*ISNUMBER(SEARCH(LISTS!$I$2:$I$26,$E3550)))),LISTS!$L$2:$L$26),"Concepto DIAN no mapeado a casilla automatica"),IF(LEFT($J3550,4)="TOPE","Control automatico DIAN: "&amp;$J3550,"Casilla automatica: "&amp;$J3550)))</f>
        <v/>
      </c>
    </row>
    <row r="3551">
      <c r="A3551" s="9" t="n"/>
      <c r="B3551" s="9" t="n"/>
      <c r="C3551" s="9" t="n"/>
      <c r="D3551" s="9" t="n"/>
      <c r="E3551" s="9" t="n"/>
      <c r="F3551" s="11" t="n"/>
      <c r="G3551" s="9" t="n"/>
      <c r="H3551" s="9" t="n"/>
      <c r="I3551" s="9">
        <f>IF(COUNTA($A3551:$H3551)=0,"",IF($J3551="OTRO","NO","SI"))</f>
        <v/>
      </c>
      <c r="J3551" s="9">
        <f>IF(COUNTA($A3551:$H3551)=0,"",IFERROR(LOOKUP(2,1/(((LISTS!$H$2:$H$26&lt;&gt;"")*ISNUMBER(SEARCH(LISTS!$H$2:$H$26,$G3551)))+((LISTS!$I$2:$I$26&lt;&gt;"")*ISNUMBER(SEARCH(LISTS!$I$2:$I$26,$E3551)))),LISTS!$K$2:$K$26),"OTRO"))</f>
        <v/>
      </c>
      <c r="K3551" s="11">
        <f>IF($I3551&lt;&gt;"SI",0,IFERROR($F3551,0))</f>
        <v/>
      </c>
      <c r="L3551" s="9">
        <f>IF(COUNTA($A3551:$H3551)=0,"",IF($J3551="OTRO",IFERROR(LOOKUP(2,1/(((LISTS!$H$2:$H$26&lt;&gt;"")*ISNUMBER(SEARCH(LISTS!$H$2:$H$26,$G3551)))+((LISTS!$I$2:$I$26&lt;&gt;"")*ISNUMBER(SEARCH(LISTS!$I$2:$I$26,$E3551)))),LISTS!$L$2:$L$26),"Concepto DIAN no mapeado a casilla automatica"),IF(LEFT($J3551,4)="TOPE","Control automatico DIAN: "&amp;$J3551,"Casilla automatica: "&amp;$J3551)))</f>
        <v/>
      </c>
    </row>
    <row r="3552">
      <c r="A3552" s="9" t="n"/>
      <c r="B3552" s="9" t="n"/>
      <c r="C3552" s="9" t="n"/>
      <c r="D3552" s="9" t="n"/>
      <c r="E3552" s="9" t="n"/>
      <c r="F3552" s="11" t="n"/>
      <c r="G3552" s="9" t="n"/>
      <c r="H3552" s="9" t="n"/>
      <c r="I3552" s="9">
        <f>IF(COUNTA($A3552:$H3552)=0,"",IF($J3552="OTRO","NO","SI"))</f>
        <v/>
      </c>
      <c r="J3552" s="9">
        <f>IF(COUNTA($A3552:$H3552)=0,"",IFERROR(LOOKUP(2,1/(((LISTS!$H$2:$H$26&lt;&gt;"")*ISNUMBER(SEARCH(LISTS!$H$2:$H$26,$G3552)))+((LISTS!$I$2:$I$26&lt;&gt;"")*ISNUMBER(SEARCH(LISTS!$I$2:$I$26,$E3552)))),LISTS!$K$2:$K$26),"OTRO"))</f>
        <v/>
      </c>
      <c r="K3552" s="11">
        <f>IF($I3552&lt;&gt;"SI",0,IFERROR($F3552,0))</f>
        <v/>
      </c>
      <c r="L3552" s="9">
        <f>IF(COUNTA($A3552:$H3552)=0,"",IF($J3552="OTRO",IFERROR(LOOKUP(2,1/(((LISTS!$H$2:$H$26&lt;&gt;"")*ISNUMBER(SEARCH(LISTS!$H$2:$H$26,$G3552)))+((LISTS!$I$2:$I$26&lt;&gt;"")*ISNUMBER(SEARCH(LISTS!$I$2:$I$26,$E3552)))),LISTS!$L$2:$L$26),"Concepto DIAN no mapeado a casilla automatica"),IF(LEFT($J3552,4)="TOPE","Control automatico DIAN: "&amp;$J3552,"Casilla automatica: "&amp;$J3552)))</f>
        <v/>
      </c>
    </row>
    <row r="3553">
      <c r="A3553" s="9" t="n"/>
      <c r="B3553" s="9" t="n"/>
      <c r="C3553" s="9" t="n"/>
      <c r="D3553" s="9" t="n"/>
      <c r="E3553" s="9" t="n"/>
      <c r="F3553" s="11" t="n"/>
      <c r="G3553" s="9" t="n"/>
      <c r="H3553" s="9" t="n"/>
      <c r="I3553" s="9">
        <f>IF(COUNTA($A3553:$H3553)=0,"",IF($J3553="OTRO","NO","SI"))</f>
        <v/>
      </c>
      <c r="J3553" s="9">
        <f>IF(COUNTA($A3553:$H3553)=0,"",IFERROR(LOOKUP(2,1/(((LISTS!$H$2:$H$26&lt;&gt;"")*ISNUMBER(SEARCH(LISTS!$H$2:$H$26,$G3553)))+((LISTS!$I$2:$I$26&lt;&gt;"")*ISNUMBER(SEARCH(LISTS!$I$2:$I$26,$E3553)))),LISTS!$K$2:$K$26),"OTRO"))</f>
        <v/>
      </c>
      <c r="K3553" s="11">
        <f>IF($I3553&lt;&gt;"SI",0,IFERROR($F3553,0))</f>
        <v/>
      </c>
      <c r="L3553" s="9">
        <f>IF(COUNTA($A3553:$H3553)=0,"",IF($J3553="OTRO",IFERROR(LOOKUP(2,1/(((LISTS!$H$2:$H$26&lt;&gt;"")*ISNUMBER(SEARCH(LISTS!$H$2:$H$26,$G3553)))+((LISTS!$I$2:$I$26&lt;&gt;"")*ISNUMBER(SEARCH(LISTS!$I$2:$I$26,$E3553)))),LISTS!$L$2:$L$26),"Concepto DIAN no mapeado a casilla automatica"),IF(LEFT($J3553,4)="TOPE","Control automatico DIAN: "&amp;$J3553,"Casilla automatica: "&amp;$J3553)))</f>
        <v/>
      </c>
    </row>
    <row r="3554">
      <c r="A3554" s="9" t="n"/>
      <c r="B3554" s="9" t="n"/>
      <c r="C3554" s="9" t="n"/>
      <c r="D3554" s="9" t="n"/>
      <c r="E3554" s="9" t="n"/>
      <c r="F3554" s="11" t="n"/>
      <c r="G3554" s="9" t="n"/>
      <c r="H3554" s="9" t="n"/>
      <c r="I3554" s="9">
        <f>IF(COUNTA($A3554:$H3554)=0,"",IF($J3554="OTRO","NO","SI"))</f>
        <v/>
      </c>
      <c r="J3554" s="9">
        <f>IF(COUNTA($A3554:$H3554)=0,"",IFERROR(LOOKUP(2,1/(((LISTS!$H$2:$H$26&lt;&gt;"")*ISNUMBER(SEARCH(LISTS!$H$2:$H$26,$G3554)))+((LISTS!$I$2:$I$26&lt;&gt;"")*ISNUMBER(SEARCH(LISTS!$I$2:$I$26,$E3554)))),LISTS!$K$2:$K$26),"OTRO"))</f>
        <v/>
      </c>
      <c r="K3554" s="11">
        <f>IF($I3554&lt;&gt;"SI",0,IFERROR($F3554,0))</f>
        <v/>
      </c>
      <c r="L3554" s="9">
        <f>IF(COUNTA($A3554:$H3554)=0,"",IF($J3554="OTRO",IFERROR(LOOKUP(2,1/(((LISTS!$H$2:$H$26&lt;&gt;"")*ISNUMBER(SEARCH(LISTS!$H$2:$H$26,$G3554)))+((LISTS!$I$2:$I$26&lt;&gt;"")*ISNUMBER(SEARCH(LISTS!$I$2:$I$26,$E3554)))),LISTS!$L$2:$L$26),"Concepto DIAN no mapeado a casilla automatica"),IF(LEFT($J3554,4)="TOPE","Control automatico DIAN: "&amp;$J3554,"Casilla automatica: "&amp;$J3554)))</f>
        <v/>
      </c>
    </row>
    <row r="3555">
      <c r="A3555" s="9" t="n"/>
      <c r="B3555" s="9" t="n"/>
      <c r="C3555" s="9" t="n"/>
      <c r="D3555" s="9" t="n"/>
      <c r="E3555" s="9" t="n"/>
      <c r="F3555" s="11" t="n"/>
      <c r="G3555" s="9" t="n"/>
      <c r="H3555" s="9" t="n"/>
      <c r="I3555" s="9">
        <f>IF(COUNTA($A3555:$H3555)=0,"",IF($J3555="OTRO","NO","SI"))</f>
        <v/>
      </c>
      <c r="J3555" s="9">
        <f>IF(COUNTA($A3555:$H3555)=0,"",IFERROR(LOOKUP(2,1/(((LISTS!$H$2:$H$26&lt;&gt;"")*ISNUMBER(SEARCH(LISTS!$H$2:$H$26,$G3555)))+((LISTS!$I$2:$I$26&lt;&gt;"")*ISNUMBER(SEARCH(LISTS!$I$2:$I$26,$E3555)))),LISTS!$K$2:$K$26),"OTRO"))</f>
        <v/>
      </c>
      <c r="K3555" s="11">
        <f>IF($I3555&lt;&gt;"SI",0,IFERROR($F3555,0))</f>
        <v/>
      </c>
      <c r="L3555" s="9">
        <f>IF(COUNTA($A3555:$H3555)=0,"",IF($J3555="OTRO",IFERROR(LOOKUP(2,1/(((LISTS!$H$2:$H$26&lt;&gt;"")*ISNUMBER(SEARCH(LISTS!$H$2:$H$26,$G3555)))+((LISTS!$I$2:$I$26&lt;&gt;"")*ISNUMBER(SEARCH(LISTS!$I$2:$I$26,$E3555)))),LISTS!$L$2:$L$26),"Concepto DIAN no mapeado a casilla automatica"),IF(LEFT($J3555,4)="TOPE","Control automatico DIAN: "&amp;$J3555,"Casilla automatica: "&amp;$J3555)))</f>
        <v/>
      </c>
    </row>
    <row r="3556">
      <c r="A3556" s="9" t="n"/>
      <c r="B3556" s="9" t="n"/>
      <c r="C3556" s="9" t="n"/>
      <c r="D3556" s="9" t="n"/>
      <c r="E3556" s="9" t="n"/>
      <c r="F3556" s="11" t="n"/>
      <c r="G3556" s="9" t="n"/>
      <c r="H3556" s="9" t="n"/>
      <c r="I3556" s="9">
        <f>IF(COUNTA($A3556:$H3556)=0,"",IF($J3556="OTRO","NO","SI"))</f>
        <v/>
      </c>
      <c r="J3556" s="9">
        <f>IF(COUNTA($A3556:$H3556)=0,"",IFERROR(LOOKUP(2,1/(((LISTS!$H$2:$H$26&lt;&gt;"")*ISNUMBER(SEARCH(LISTS!$H$2:$H$26,$G3556)))+((LISTS!$I$2:$I$26&lt;&gt;"")*ISNUMBER(SEARCH(LISTS!$I$2:$I$26,$E3556)))),LISTS!$K$2:$K$26),"OTRO"))</f>
        <v/>
      </c>
      <c r="K3556" s="11">
        <f>IF($I3556&lt;&gt;"SI",0,IFERROR($F3556,0))</f>
        <v/>
      </c>
      <c r="L3556" s="9">
        <f>IF(COUNTA($A3556:$H3556)=0,"",IF($J3556="OTRO",IFERROR(LOOKUP(2,1/(((LISTS!$H$2:$H$26&lt;&gt;"")*ISNUMBER(SEARCH(LISTS!$H$2:$H$26,$G3556)))+((LISTS!$I$2:$I$26&lt;&gt;"")*ISNUMBER(SEARCH(LISTS!$I$2:$I$26,$E3556)))),LISTS!$L$2:$L$26),"Concepto DIAN no mapeado a casilla automatica"),IF(LEFT($J3556,4)="TOPE","Control automatico DIAN: "&amp;$J3556,"Casilla automatica: "&amp;$J3556)))</f>
        <v/>
      </c>
    </row>
    <row r="3557">
      <c r="A3557" s="9" t="n"/>
      <c r="B3557" s="9" t="n"/>
      <c r="C3557" s="9" t="n"/>
      <c r="D3557" s="9" t="n"/>
      <c r="E3557" s="9" t="n"/>
      <c r="F3557" s="11" t="n"/>
      <c r="G3557" s="9" t="n"/>
      <c r="H3557" s="9" t="n"/>
      <c r="I3557" s="9">
        <f>IF(COUNTA($A3557:$H3557)=0,"",IF($J3557="OTRO","NO","SI"))</f>
        <v/>
      </c>
      <c r="J3557" s="9">
        <f>IF(COUNTA($A3557:$H3557)=0,"",IFERROR(LOOKUP(2,1/(((LISTS!$H$2:$H$26&lt;&gt;"")*ISNUMBER(SEARCH(LISTS!$H$2:$H$26,$G3557)))+((LISTS!$I$2:$I$26&lt;&gt;"")*ISNUMBER(SEARCH(LISTS!$I$2:$I$26,$E3557)))),LISTS!$K$2:$K$26),"OTRO"))</f>
        <v/>
      </c>
      <c r="K3557" s="11">
        <f>IF($I3557&lt;&gt;"SI",0,IFERROR($F3557,0))</f>
        <v/>
      </c>
      <c r="L3557" s="9">
        <f>IF(COUNTA($A3557:$H3557)=0,"",IF($J3557="OTRO",IFERROR(LOOKUP(2,1/(((LISTS!$H$2:$H$26&lt;&gt;"")*ISNUMBER(SEARCH(LISTS!$H$2:$H$26,$G3557)))+((LISTS!$I$2:$I$26&lt;&gt;"")*ISNUMBER(SEARCH(LISTS!$I$2:$I$26,$E3557)))),LISTS!$L$2:$L$26),"Concepto DIAN no mapeado a casilla automatica"),IF(LEFT($J3557,4)="TOPE","Control automatico DIAN: "&amp;$J3557,"Casilla automatica: "&amp;$J3557)))</f>
        <v/>
      </c>
    </row>
    <row r="3558">
      <c r="A3558" s="9" t="n"/>
      <c r="B3558" s="9" t="n"/>
      <c r="C3558" s="9" t="n"/>
      <c r="D3558" s="9" t="n"/>
      <c r="E3558" s="9" t="n"/>
      <c r="F3558" s="11" t="n"/>
      <c r="G3558" s="9" t="n"/>
      <c r="H3558" s="9" t="n"/>
      <c r="I3558" s="9">
        <f>IF(COUNTA($A3558:$H3558)=0,"",IF($J3558="OTRO","NO","SI"))</f>
        <v/>
      </c>
      <c r="J3558" s="9">
        <f>IF(COUNTA($A3558:$H3558)=0,"",IFERROR(LOOKUP(2,1/(((LISTS!$H$2:$H$26&lt;&gt;"")*ISNUMBER(SEARCH(LISTS!$H$2:$H$26,$G3558)))+((LISTS!$I$2:$I$26&lt;&gt;"")*ISNUMBER(SEARCH(LISTS!$I$2:$I$26,$E3558)))),LISTS!$K$2:$K$26),"OTRO"))</f>
        <v/>
      </c>
      <c r="K3558" s="11">
        <f>IF($I3558&lt;&gt;"SI",0,IFERROR($F3558,0))</f>
        <v/>
      </c>
      <c r="L3558" s="9">
        <f>IF(COUNTA($A3558:$H3558)=0,"",IF($J3558="OTRO",IFERROR(LOOKUP(2,1/(((LISTS!$H$2:$H$26&lt;&gt;"")*ISNUMBER(SEARCH(LISTS!$H$2:$H$26,$G3558)))+((LISTS!$I$2:$I$26&lt;&gt;"")*ISNUMBER(SEARCH(LISTS!$I$2:$I$26,$E3558)))),LISTS!$L$2:$L$26),"Concepto DIAN no mapeado a casilla automatica"),IF(LEFT($J3558,4)="TOPE","Control automatico DIAN: "&amp;$J3558,"Casilla automatica: "&amp;$J3558)))</f>
        <v/>
      </c>
    </row>
    <row r="3559">
      <c r="A3559" s="9" t="n"/>
      <c r="B3559" s="9" t="n"/>
      <c r="C3559" s="9" t="n"/>
      <c r="D3559" s="9" t="n"/>
      <c r="E3559" s="9" t="n"/>
      <c r="F3559" s="11" t="n"/>
      <c r="G3559" s="9" t="n"/>
      <c r="H3559" s="9" t="n"/>
      <c r="I3559" s="9">
        <f>IF(COUNTA($A3559:$H3559)=0,"",IF($J3559="OTRO","NO","SI"))</f>
        <v/>
      </c>
      <c r="J3559" s="9">
        <f>IF(COUNTA($A3559:$H3559)=0,"",IFERROR(LOOKUP(2,1/(((LISTS!$H$2:$H$26&lt;&gt;"")*ISNUMBER(SEARCH(LISTS!$H$2:$H$26,$G3559)))+((LISTS!$I$2:$I$26&lt;&gt;"")*ISNUMBER(SEARCH(LISTS!$I$2:$I$26,$E3559)))),LISTS!$K$2:$K$26),"OTRO"))</f>
        <v/>
      </c>
      <c r="K3559" s="11">
        <f>IF($I3559&lt;&gt;"SI",0,IFERROR($F3559,0))</f>
        <v/>
      </c>
      <c r="L3559" s="9">
        <f>IF(COUNTA($A3559:$H3559)=0,"",IF($J3559="OTRO",IFERROR(LOOKUP(2,1/(((LISTS!$H$2:$H$26&lt;&gt;"")*ISNUMBER(SEARCH(LISTS!$H$2:$H$26,$G3559)))+((LISTS!$I$2:$I$26&lt;&gt;"")*ISNUMBER(SEARCH(LISTS!$I$2:$I$26,$E3559)))),LISTS!$L$2:$L$26),"Concepto DIAN no mapeado a casilla automatica"),IF(LEFT($J3559,4)="TOPE","Control automatico DIAN: "&amp;$J3559,"Casilla automatica: "&amp;$J3559)))</f>
        <v/>
      </c>
    </row>
    <row r="3560">
      <c r="A3560" s="9" t="n"/>
      <c r="B3560" s="9" t="n"/>
      <c r="C3560" s="9" t="n"/>
      <c r="D3560" s="9" t="n"/>
      <c r="E3560" s="9" t="n"/>
      <c r="F3560" s="11" t="n"/>
      <c r="G3560" s="9" t="n"/>
      <c r="H3560" s="9" t="n"/>
      <c r="I3560" s="9">
        <f>IF(COUNTA($A3560:$H3560)=0,"",IF($J3560="OTRO","NO","SI"))</f>
        <v/>
      </c>
      <c r="J3560" s="9">
        <f>IF(COUNTA($A3560:$H3560)=0,"",IFERROR(LOOKUP(2,1/(((LISTS!$H$2:$H$26&lt;&gt;"")*ISNUMBER(SEARCH(LISTS!$H$2:$H$26,$G3560)))+((LISTS!$I$2:$I$26&lt;&gt;"")*ISNUMBER(SEARCH(LISTS!$I$2:$I$26,$E3560)))),LISTS!$K$2:$K$26),"OTRO"))</f>
        <v/>
      </c>
      <c r="K3560" s="11">
        <f>IF($I3560&lt;&gt;"SI",0,IFERROR($F3560,0))</f>
        <v/>
      </c>
      <c r="L3560" s="9">
        <f>IF(COUNTA($A3560:$H3560)=0,"",IF($J3560="OTRO",IFERROR(LOOKUP(2,1/(((LISTS!$H$2:$H$26&lt;&gt;"")*ISNUMBER(SEARCH(LISTS!$H$2:$H$26,$G3560)))+((LISTS!$I$2:$I$26&lt;&gt;"")*ISNUMBER(SEARCH(LISTS!$I$2:$I$26,$E3560)))),LISTS!$L$2:$L$26),"Concepto DIAN no mapeado a casilla automatica"),IF(LEFT($J3560,4)="TOPE","Control automatico DIAN: "&amp;$J3560,"Casilla automatica: "&amp;$J3560)))</f>
        <v/>
      </c>
    </row>
    <row r="3561">
      <c r="A3561" s="9" t="n"/>
      <c r="B3561" s="9" t="n"/>
      <c r="C3561" s="9" t="n"/>
      <c r="D3561" s="9" t="n"/>
      <c r="E3561" s="9" t="n"/>
      <c r="F3561" s="11" t="n"/>
      <c r="G3561" s="9" t="n"/>
      <c r="H3561" s="9" t="n"/>
      <c r="I3561" s="9">
        <f>IF(COUNTA($A3561:$H3561)=0,"",IF($J3561="OTRO","NO","SI"))</f>
        <v/>
      </c>
      <c r="J3561" s="9">
        <f>IF(COUNTA($A3561:$H3561)=0,"",IFERROR(LOOKUP(2,1/(((LISTS!$H$2:$H$26&lt;&gt;"")*ISNUMBER(SEARCH(LISTS!$H$2:$H$26,$G3561)))+((LISTS!$I$2:$I$26&lt;&gt;"")*ISNUMBER(SEARCH(LISTS!$I$2:$I$26,$E3561)))),LISTS!$K$2:$K$26),"OTRO"))</f>
        <v/>
      </c>
      <c r="K3561" s="11">
        <f>IF($I3561&lt;&gt;"SI",0,IFERROR($F3561,0))</f>
        <v/>
      </c>
      <c r="L3561" s="9">
        <f>IF(COUNTA($A3561:$H3561)=0,"",IF($J3561="OTRO",IFERROR(LOOKUP(2,1/(((LISTS!$H$2:$H$26&lt;&gt;"")*ISNUMBER(SEARCH(LISTS!$H$2:$H$26,$G3561)))+((LISTS!$I$2:$I$26&lt;&gt;"")*ISNUMBER(SEARCH(LISTS!$I$2:$I$26,$E3561)))),LISTS!$L$2:$L$26),"Concepto DIAN no mapeado a casilla automatica"),IF(LEFT($J3561,4)="TOPE","Control automatico DIAN: "&amp;$J3561,"Casilla automatica: "&amp;$J3561)))</f>
        <v/>
      </c>
    </row>
    <row r="3562">
      <c r="A3562" s="9" t="n"/>
      <c r="B3562" s="9" t="n"/>
      <c r="C3562" s="9" t="n"/>
      <c r="D3562" s="9" t="n"/>
      <c r="E3562" s="9" t="n"/>
      <c r="F3562" s="11" t="n"/>
      <c r="G3562" s="9" t="n"/>
      <c r="H3562" s="9" t="n"/>
      <c r="I3562" s="9">
        <f>IF(COUNTA($A3562:$H3562)=0,"",IF($J3562="OTRO","NO","SI"))</f>
        <v/>
      </c>
      <c r="J3562" s="9">
        <f>IF(COUNTA($A3562:$H3562)=0,"",IFERROR(LOOKUP(2,1/(((LISTS!$H$2:$H$26&lt;&gt;"")*ISNUMBER(SEARCH(LISTS!$H$2:$H$26,$G3562)))+((LISTS!$I$2:$I$26&lt;&gt;"")*ISNUMBER(SEARCH(LISTS!$I$2:$I$26,$E3562)))),LISTS!$K$2:$K$26),"OTRO"))</f>
        <v/>
      </c>
      <c r="K3562" s="11">
        <f>IF($I3562&lt;&gt;"SI",0,IFERROR($F3562,0))</f>
        <v/>
      </c>
      <c r="L3562" s="9">
        <f>IF(COUNTA($A3562:$H3562)=0,"",IF($J3562="OTRO",IFERROR(LOOKUP(2,1/(((LISTS!$H$2:$H$26&lt;&gt;"")*ISNUMBER(SEARCH(LISTS!$H$2:$H$26,$G3562)))+((LISTS!$I$2:$I$26&lt;&gt;"")*ISNUMBER(SEARCH(LISTS!$I$2:$I$26,$E3562)))),LISTS!$L$2:$L$26),"Concepto DIAN no mapeado a casilla automatica"),IF(LEFT($J3562,4)="TOPE","Control automatico DIAN: "&amp;$J3562,"Casilla automatica: "&amp;$J3562)))</f>
        <v/>
      </c>
    </row>
    <row r="3563">
      <c r="A3563" s="9" t="n"/>
      <c r="B3563" s="9" t="n"/>
      <c r="C3563" s="9" t="n"/>
      <c r="D3563" s="9" t="n"/>
      <c r="E3563" s="9" t="n"/>
      <c r="F3563" s="11" t="n"/>
      <c r="G3563" s="9" t="n"/>
      <c r="H3563" s="9" t="n"/>
      <c r="I3563" s="9">
        <f>IF(COUNTA($A3563:$H3563)=0,"",IF($J3563="OTRO","NO","SI"))</f>
        <v/>
      </c>
      <c r="J3563" s="9">
        <f>IF(COUNTA($A3563:$H3563)=0,"",IFERROR(LOOKUP(2,1/(((LISTS!$H$2:$H$26&lt;&gt;"")*ISNUMBER(SEARCH(LISTS!$H$2:$H$26,$G3563)))+((LISTS!$I$2:$I$26&lt;&gt;"")*ISNUMBER(SEARCH(LISTS!$I$2:$I$26,$E3563)))),LISTS!$K$2:$K$26),"OTRO"))</f>
        <v/>
      </c>
      <c r="K3563" s="11">
        <f>IF($I3563&lt;&gt;"SI",0,IFERROR($F3563,0))</f>
        <v/>
      </c>
      <c r="L3563" s="9">
        <f>IF(COUNTA($A3563:$H3563)=0,"",IF($J3563="OTRO",IFERROR(LOOKUP(2,1/(((LISTS!$H$2:$H$26&lt;&gt;"")*ISNUMBER(SEARCH(LISTS!$H$2:$H$26,$G3563)))+((LISTS!$I$2:$I$26&lt;&gt;"")*ISNUMBER(SEARCH(LISTS!$I$2:$I$26,$E3563)))),LISTS!$L$2:$L$26),"Concepto DIAN no mapeado a casilla automatica"),IF(LEFT($J3563,4)="TOPE","Control automatico DIAN: "&amp;$J3563,"Casilla automatica: "&amp;$J3563)))</f>
        <v/>
      </c>
    </row>
    <row r="3564">
      <c r="A3564" s="9" t="n"/>
      <c r="B3564" s="9" t="n"/>
      <c r="C3564" s="9" t="n"/>
      <c r="D3564" s="9" t="n"/>
      <c r="E3564" s="9" t="n"/>
      <c r="F3564" s="11" t="n"/>
      <c r="G3564" s="9" t="n"/>
      <c r="H3564" s="9" t="n"/>
      <c r="I3564" s="9">
        <f>IF(COUNTA($A3564:$H3564)=0,"",IF($J3564="OTRO","NO","SI"))</f>
        <v/>
      </c>
      <c r="J3564" s="9">
        <f>IF(COUNTA($A3564:$H3564)=0,"",IFERROR(LOOKUP(2,1/(((LISTS!$H$2:$H$26&lt;&gt;"")*ISNUMBER(SEARCH(LISTS!$H$2:$H$26,$G3564)))+((LISTS!$I$2:$I$26&lt;&gt;"")*ISNUMBER(SEARCH(LISTS!$I$2:$I$26,$E3564)))),LISTS!$K$2:$K$26),"OTRO"))</f>
        <v/>
      </c>
      <c r="K3564" s="11">
        <f>IF($I3564&lt;&gt;"SI",0,IFERROR($F3564,0))</f>
        <v/>
      </c>
      <c r="L3564" s="9">
        <f>IF(COUNTA($A3564:$H3564)=0,"",IF($J3564="OTRO",IFERROR(LOOKUP(2,1/(((LISTS!$H$2:$H$26&lt;&gt;"")*ISNUMBER(SEARCH(LISTS!$H$2:$H$26,$G3564)))+((LISTS!$I$2:$I$26&lt;&gt;"")*ISNUMBER(SEARCH(LISTS!$I$2:$I$26,$E3564)))),LISTS!$L$2:$L$26),"Concepto DIAN no mapeado a casilla automatica"),IF(LEFT($J3564,4)="TOPE","Control automatico DIAN: "&amp;$J3564,"Casilla automatica: "&amp;$J3564)))</f>
        <v/>
      </c>
    </row>
    <row r="3565">
      <c r="A3565" s="9" t="n"/>
      <c r="B3565" s="9" t="n"/>
      <c r="C3565" s="9" t="n"/>
      <c r="D3565" s="9" t="n"/>
      <c r="E3565" s="9" t="n"/>
      <c r="F3565" s="11" t="n"/>
      <c r="G3565" s="9" t="n"/>
      <c r="H3565" s="9" t="n"/>
      <c r="I3565" s="9">
        <f>IF(COUNTA($A3565:$H3565)=0,"",IF($J3565="OTRO","NO","SI"))</f>
        <v/>
      </c>
      <c r="J3565" s="9">
        <f>IF(COUNTA($A3565:$H3565)=0,"",IFERROR(LOOKUP(2,1/(((LISTS!$H$2:$H$26&lt;&gt;"")*ISNUMBER(SEARCH(LISTS!$H$2:$H$26,$G3565)))+((LISTS!$I$2:$I$26&lt;&gt;"")*ISNUMBER(SEARCH(LISTS!$I$2:$I$26,$E3565)))),LISTS!$K$2:$K$26),"OTRO"))</f>
        <v/>
      </c>
      <c r="K3565" s="11">
        <f>IF($I3565&lt;&gt;"SI",0,IFERROR($F3565,0))</f>
        <v/>
      </c>
      <c r="L3565" s="9">
        <f>IF(COUNTA($A3565:$H3565)=0,"",IF($J3565="OTRO",IFERROR(LOOKUP(2,1/(((LISTS!$H$2:$H$26&lt;&gt;"")*ISNUMBER(SEARCH(LISTS!$H$2:$H$26,$G3565)))+((LISTS!$I$2:$I$26&lt;&gt;"")*ISNUMBER(SEARCH(LISTS!$I$2:$I$26,$E3565)))),LISTS!$L$2:$L$26),"Concepto DIAN no mapeado a casilla automatica"),IF(LEFT($J3565,4)="TOPE","Control automatico DIAN: "&amp;$J3565,"Casilla automatica: "&amp;$J3565)))</f>
        <v/>
      </c>
    </row>
    <row r="3566">
      <c r="A3566" s="9" t="n"/>
      <c r="B3566" s="9" t="n"/>
      <c r="C3566" s="9" t="n"/>
      <c r="D3566" s="9" t="n"/>
      <c r="E3566" s="9" t="n"/>
      <c r="F3566" s="11" t="n"/>
      <c r="G3566" s="9" t="n"/>
      <c r="H3566" s="9" t="n"/>
      <c r="I3566" s="9">
        <f>IF(COUNTA($A3566:$H3566)=0,"",IF($J3566="OTRO","NO","SI"))</f>
        <v/>
      </c>
      <c r="J3566" s="9">
        <f>IF(COUNTA($A3566:$H3566)=0,"",IFERROR(LOOKUP(2,1/(((LISTS!$H$2:$H$26&lt;&gt;"")*ISNUMBER(SEARCH(LISTS!$H$2:$H$26,$G3566)))+((LISTS!$I$2:$I$26&lt;&gt;"")*ISNUMBER(SEARCH(LISTS!$I$2:$I$26,$E3566)))),LISTS!$K$2:$K$26),"OTRO"))</f>
        <v/>
      </c>
      <c r="K3566" s="11">
        <f>IF($I3566&lt;&gt;"SI",0,IFERROR($F3566,0))</f>
        <v/>
      </c>
      <c r="L3566" s="9">
        <f>IF(COUNTA($A3566:$H3566)=0,"",IF($J3566="OTRO",IFERROR(LOOKUP(2,1/(((LISTS!$H$2:$H$26&lt;&gt;"")*ISNUMBER(SEARCH(LISTS!$H$2:$H$26,$G3566)))+((LISTS!$I$2:$I$26&lt;&gt;"")*ISNUMBER(SEARCH(LISTS!$I$2:$I$26,$E3566)))),LISTS!$L$2:$L$26),"Concepto DIAN no mapeado a casilla automatica"),IF(LEFT($J3566,4)="TOPE","Control automatico DIAN: "&amp;$J3566,"Casilla automatica: "&amp;$J3566)))</f>
        <v/>
      </c>
    </row>
    <row r="3567">
      <c r="A3567" s="9" t="n"/>
      <c r="B3567" s="9" t="n"/>
      <c r="C3567" s="9" t="n"/>
      <c r="D3567" s="9" t="n"/>
      <c r="E3567" s="9" t="n"/>
      <c r="F3567" s="11" t="n"/>
      <c r="G3567" s="9" t="n"/>
      <c r="H3567" s="9" t="n"/>
      <c r="I3567" s="9">
        <f>IF(COUNTA($A3567:$H3567)=0,"",IF($J3567="OTRO","NO","SI"))</f>
        <v/>
      </c>
      <c r="J3567" s="9">
        <f>IF(COUNTA($A3567:$H3567)=0,"",IFERROR(LOOKUP(2,1/(((LISTS!$H$2:$H$26&lt;&gt;"")*ISNUMBER(SEARCH(LISTS!$H$2:$H$26,$G3567)))+((LISTS!$I$2:$I$26&lt;&gt;"")*ISNUMBER(SEARCH(LISTS!$I$2:$I$26,$E3567)))),LISTS!$K$2:$K$26),"OTRO"))</f>
        <v/>
      </c>
      <c r="K3567" s="11">
        <f>IF($I3567&lt;&gt;"SI",0,IFERROR($F3567,0))</f>
        <v/>
      </c>
      <c r="L3567" s="9">
        <f>IF(COUNTA($A3567:$H3567)=0,"",IF($J3567="OTRO",IFERROR(LOOKUP(2,1/(((LISTS!$H$2:$H$26&lt;&gt;"")*ISNUMBER(SEARCH(LISTS!$H$2:$H$26,$G3567)))+((LISTS!$I$2:$I$26&lt;&gt;"")*ISNUMBER(SEARCH(LISTS!$I$2:$I$26,$E3567)))),LISTS!$L$2:$L$26),"Concepto DIAN no mapeado a casilla automatica"),IF(LEFT($J3567,4)="TOPE","Control automatico DIAN: "&amp;$J3567,"Casilla automatica: "&amp;$J3567)))</f>
        <v/>
      </c>
    </row>
    <row r="3568">
      <c r="A3568" s="9" t="n"/>
      <c r="B3568" s="9" t="n"/>
      <c r="C3568" s="9" t="n"/>
      <c r="D3568" s="9" t="n"/>
      <c r="E3568" s="9" t="n"/>
      <c r="F3568" s="11" t="n"/>
      <c r="G3568" s="9" t="n"/>
      <c r="H3568" s="9" t="n"/>
      <c r="I3568" s="9">
        <f>IF(COUNTA($A3568:$H3568)=0,"",IF($J3568="OTRO","NO","SI"))</f>
        <v/>
      </c>
      <c r="J3568" s="9">
        <f>IF(COUNTA($A3568:$H3568)=0,"",IFERROR(LOOKUP(2,1/(((LISTS!$H$2:$H$26&lt;&gt;"")*ISNUMBER(SEARCH(LISTS!$H$2:$H$26,$G3568)))+((LISTS!$I$2:$I$26&lt;&gt;"")*ISNUMBER(SEARCH(LISTS!$I$2:$I$26,$E3568)))),LISTS!$K$2:$K$26),"OTRO"))</f>
        <v/>
      </c>
      <c r="K3568" s="11">
        <f>IF($I3568&lt;&gt;"SI",0,IFERROR($F3568,0))</f>
        <v/>
      </c>
      <c r="L3568" s="9">
        <f>IF(COUNTA($A3568:$H3568)=0,"",IF($J3568="OTRO",IFERROR(LOOKUP(2,1/(((LISTS!$H$2:$H$26&lt;&gt;"")*ISNUMBER(SEARCH(LISTS!$H$2:$H$26,$G3568)))+((LISTS!$I$2:$I$26&lt;&gt;"")*ISNUMBER(SEARCH(LISTS!$I$2:$I$26,$E3568)))),LISTS!$L$2:$L$26),"Concepto DIAN no mapeado a casilla automatica"),IF(LEFT($J3568,4)="TOPE","Control automatico DIAN: "&amp;$J3568,"Casilla automatica: "&amp;$J3568)))</f>
        <v/>
      </c>
    </row>
    <row r="3569">
      <c r="A3569" s="9" t="n"/>
      <c r="B3569" s="9" t="n"/>
      <c r="C3569" s="9" t="n"/>
      <c r="D3569" s="9" t="n"/>
      <c r="E3569" s="9" t="n"/>
      <c r="F3569" s="11" t="n"/>
      <c r="G3569" s="9" t="n"/>
      <c r="H3569" s="9" t="n"/>
      <c r="I3569" s="9">
        <f>IF(COUNTA($A3569:$H3569)=0,"",IF($J3569="OTRO","NO","SI"))</f>
        <v/>
      </c>
      <c r="J3569" s="9">
        <f>IF(COUNTA($A3569:$H3569)=0,"",IFERROR(LOOKUP(2,1/(((LISTS!$H$2:$H$26&lt;&gt;"")*ISNUMBER(SEARCH(LISTS!$H$2:$H$26,$G3569)))+((LISTS!$I$2:$I$26&lt;&gt;"")*ISNUMBER(SEARCH(LISTS!$I$2:$I$26,$E3569)))),LISTS!$K$2:$K$26),"OTRO"))</f>
        <v/>
      </c>
      <c r="K3569" s="11">
        <f>IF($I3569&lt;&gt;"SI",0,IFERROR($F3569,0))</f>
        <v/>
      </c>
      <c r="L3569" s="9">
        <f>IF(COUNTA($A3569:$H3569)=0,"",IF($J3569="OTRO",IFERROR(LOOKUP(2,1/(((LISTS!$H$2:$H$26&lt;&gt;"")*ISNUMBER(SEARCH(LISTS!$H$2:$H$26,$G3569)))+((LISTS!$I$2:$I$26&lt;&gt;"")*ISNUMBER(SEARCH(LISTS!$I$2:$I$26,$E3569)))),LISTS!$L$2:$L$26),"Concepto DIAN no mapeado a casilla automatica"),IF(LEFT($J3569,4)="TOPE","Control automatico DIAN: "&amp;$J3569,"Casilla automatica: "&amp;$J3569)))</f>
        <v/>
      </c>
    </row>
    <row r="3570">
      <c r="A3570" s="9" t="n"/>
      <c r="B3570" s="9" t="n"/>
      <c r="C3570" s="9" t="n"/>
      <c r="D3570" s="9" t="n"/>
      <c r="E3570" s="9" t="n"/>
      <c r="F3570" s="11" t="n"/>
      <c r="G3570" s="9" t="n"/>
      <c r="H3570" s="9" t="n"/>
      <c r="I3570" s="9">
        <f>IF(COUNTA($A3570:$H3570)=0,"",IF($J3570="OTRO","NO","SI"))</f>
        <v/>
      </c>
      <c r="J3570" s="9">
        <f>IF(COUNTA($A3570:$H3570)=0,"",IFERROR(LOOKUP(2,1/(((LISTS!$H$2:$H$26&lt;&gt;"")*ISNUMBER(SEARCH(LISTS!$H$2:$H$26,$G3570)))+((LISTS!$I$2:$I$26&lt;&gt;"")*ISNUMBER(SEARCH(LISTS!$I$2:$I$26,$E3570)))),LISTS!$K$2:$K$26),"OTRO"))</f>
        <v/>
      </c>
      <c r="K3570" s="11">
        <f>IF($I3570&lt;&gt;"SI",0,IFERROR($F3570,0))</f>
        <v/>
      </c>
      <c r="L3570" s="9">
        <f>IF(COUNTA($A3570:$H3570)=0,"",IF($J3570="OTRO",IFERROR(LOOKUP(2,1/(((LISTS!$H$2:$H$26&lt;&gt;"")*ISNUMBER(SEARCH(LISTS!$H$2:$H$26,$G3570)))+((LISTS!$I$2:$I$26&lt;&gt;"")*ISNUMBER(SEARCH(LISTS!$I$2:$I$26,$E3570)))),LISTS!$L$2:$L$26),"Concepto DIAN no mapeado a casilla automatica"),IF(LEFT($J3570,4)="TOPE","Control automatico DIAN: "&amp;$J3570,"Casilla automatica: "&amp;$J3570)))</f>
        <v/>
      </c>
    </row>
    <row r="3571">
      <c r="A3571" s="9" t="n"/>
      <c r="B3571" s="9" t="n"/>
      <c r="C3571" s="9" t="n"/>
      <c r="D3571" s="9" t="n"/>
      <c r="E3571" s="9" t="n"/>
      <c r="F3571" s="11" t="n"/>
      <c r="G3571" s="9" t="n"/>
      <c r="H3571" s="9" t="n"/>
      <c r="I3571" s="9">
        <f>IF(COUNTA($A3571:$H3571)=0,"",IF($J3571="OTRO","NO","SI"))</f>
        <v/>
      </c>
      <c r="J3571" s="9">
        <f>IF(COUNTA($A3571:$H3571)=0,"",IFERROR(LOOKUP(2,1/(((LISTS!$H$2:$H$26&lt;&gt;"")*ISNUMBER(SEARCH(LISTS!$H$2:$H$26,$G3571)))+((LISTS!$I$2:$I$26&lt;&gt;"")*ISNUMBER(SEARCH(LISTS!$I$2:$I$26,$E3571)))),LISTS!$K$2:$K$26),"OTRO"))</f>
        <v/>
      </c>
      <c r="K3571" s="11">
        <f>IF($I3571&lt;&gt;"SI",0,IFERROR($F3571,0))</f>
        <v/>
      </c>
      <c r="L3571" s="9">
        <f>IF(COUNTA($A3571:$H3571)=0,"",IF($J3571="OTRO",IFERROR(LOOKUP(2,1/(((LISTS!$H$2:$H$26&lt;&gt;"")*ISNUMBER(SEARCH(LISTS!$H$2:$H$26,$G3571)))+((LISTS!$I$2:$I$26&lt;&gt;"")*ISNUMBER(SEARCH(LISTS!$I$2:$I$26,$E3571)))),LISTS!$L$2:$L$26),"Concepto DIAN no mapeado a casilla automatica"),IF(LEFT($J3571,4)="TOPE","Control automatico DIAN: "&amp;$J3571,"Casilla automatica: "&amp;$J3571)))</f>
        <v/>
      </c>
    </row>
    <row r="3572">
      <c r="A3572" s="9" t="n"/>
      <c r="B3572" s="9" t="n"/>
      <c r="C3572" s="9" t="n"/>
      <c r="D3572" s="9" t="n"/>
      <c r="E3572" s="9" t="n"/>
      <c r="F3572" s="11" t="n"/>
      <c r="G3572" s="9" t="n"/>
      <c r="H3572" s="9" t="n"/>
      <c r="I3572" s="9">
        <f>IF(COUNTA($A3572:$H3572)=0,"",IF($J3572="OTRO","NO","SI"))</f>
        <v/>
      </c>
      <c r="J3572" s="9">
        <f>IF(COUNTA($A3572:$H3572)=0,"",IFERROR(LOOKUP(2,1/(((LISTS!$H$2:$H$26&lt;&gt;"")*ISNUMBER(SEARCH(LISTS!$H$2:$H$26,$G3572)))+((LISTS!$I$2:$I$26&lt;&gt;"")*ISNUMBER(SEARCH(LISTS!$I$2:$I$26,$E3572)))),LISTS!$K$2:$K$26),"OTRO"))</f>
        <v/>
      </c>
      <c r="K3572" s="11">
        <f>IF($I3572&lt;&gt;"SI",0,IFERROR($F3572,0))</f>
        <v/>
      </c>
      <c r="L3572" s="9">
        <f>IF(COUNTA($A3572:$H3572)=0,"",IF($J3572="OTRO",IFERROR(LOOKUP(2,1/(((LISTS!$H$2:$H$26&lt;&gt;"")*ISNUMBER(SEARCH(LISTS!$H$2:$H$26,$G3572)))+((LISTS!$I$2:$I$26&lt;&gt;"")*ISNUMBER(SEARCH(LISTS!$I$2:$I$26,$E3572)))),LISTS!$L$2:$L$26),"Concepto DIAN no mapeado a casilla automatica"),IF(LEFT($J3572,4)="TOPE","Control automatico DIAN: "&amp;$J3572,"Casilla automatica: "&amp;$J3572)))</f>
        <v/>
      </c>
    </row>
    <row r="3573">
      <c r="A3573" s="9" t="n"/>
      <c r="B3573" s="9" t="n"/>
      <c r="C3573" s="9" t="n"/>
      <c r="D3573" s="9" t="n"/>
      <c r="E3573" s="9" t="n"/>
      <c r="F3573" s="11" t="n"/>
      <c r="G3573" s="9" t="n"/>
      <c r="H3573" s="9" t="n"/>
      <c r="I3573" s="9">
        <f>IF(COUNTA($A3573:$H3573)=0,"",IF($J3573="OTRO","NO","SI"))</f>
        <v/>
      </c>
      <c r="J3573" s="9">
        <f>IF(COUNTA($A3573:$H3573)=0,"",IFERROR(LOOKUP(2,1/(((LISTS!$H$2:$H$26&lt;&gt;"")*ISNUMBER(SEARCH(LISTS!$H$2:$H$26,$G3573)))+((LISTS!$I$2:$I$26&lt;&gt;"")*ISNUMBER(SEARCH(LISTS!$I$2:$I$26,$E3573)))),LISTS!$K$2:$K$26),"OTRO"))</f>
        <v/>
      </c>
      <c r="K3573" s="11">
        <f>IF($I3573&lt;&gt;"SI",0,IFERROR($F3573,0))</f>
        <v/>
      </c>
      <c r="L3573" s="9">
        <f>IF(COUNTA($A3573:$H3573)=0,"",IF($J3573="OTRO",IFERROR(LOOKUP(2,1/(((LISTS!$H$2:$H$26&lt;&gt;"")*ISNUMBER(SEARCH(LISTS!$H$2:$H$26,$G3573)))+((LISTS!$I$2:$I$26&lt;&gt;"")*ISNUMBER(SEARCH(LISTS!$I$2:$I$26,$E3573)))),LISTS!$L$2:$L$26),"Concepto DIAN no mapeado a casilla automatica"),IF(LEFT($J3573,4)="TOPE","Control automatico DIAN: "&amp;$J3573,"Casilla automatica: "&amp;$J3573)))</f>
        <v/>
      </c>
    </row>
    <row r="3574">
      <c r="A3574" s="9" t="n"/>
      <c r="B3574" s="9" t="n"/>
      <c r="C3574" s="9" t="n"/>
      <c r="D3574" s="9" t="n"/>
      <c r="E3574" s="9" t="n"/>
      <c r="F3574" s="11" t="n"/>
      <c r="G3574" s="9" t="n"/>
      <c r="H3574" s="9" t="n"/>
      <c r="I3574" s="9">
        <f>IF(COUNTA($A3574:$H3574)=0,"",IF($J3574="OTRO","NO","SI"))</f>
        <v/>
      </c>
      <c r="J3574" s="9">
        <f>IF(COUNTA($A3574:$H3574)=0,"",IFERROR(LOOKUP(2,1/(((LISTS!$H$2:$H$26&lt;&gt;"")*ISNUMBER(SEARCH(LISTS!$H$2:$H$26,$G3574)))+((LISTS!$I$2:$I$26&lt;&gt;"")*ISNUMBER(SEARCH(LISTS!$I$2:$I$26,$E3574)))),LISTS!$K$2:$K$26),"OTRO"))</f>
        <v/>
      </c>
      <c r="K3574" s="11">
        <f>IF($I3574&lt;&gt;"SI",0,IFERROR($F3574,0))</f>
        <v/>
      </c>
      <c r="L3574" s="9">
        <f>IF(COUNTA($A3574:$H3574)=0,"",IF($J3574="OTRO",IFERROR(LOOKUP(2,1/(((LISTS!$H$2:$H$26&lt;&gt;"")*ISNUMBER(SEARCH(LISTS!$H$2:$H$26,$G3574)))+((LISTS!$I$2:$I$26&lt;&gt;"")*ISNUMBER(SEARCH(LISTS!$I$2:$I$26,$E3574)))),LISTS!$L$2:$L$26),"Concepto DIAN no mapeado a casilla automatica"),IF(LEFT($J3574,4)="TOPE","Control automatico DIAN: "&amp;$J3574,"Casilla automatica: "&amp;$J3574)))</f>
        <v/>
      </c>
    </row>
    <row r="3575">
      <c r="A3575" s="9" t="n"/>
      <c r="B3575" s="9" t="n"/>
      <c r="C3575" s="9" t="n"/>
      <c r="D3575" s="9" t="n"/>
      <c r="E3575" s="9" t="n"/>
      <c r="F3575" s="11" t="n"/>
      <c r="G3575" s="9" t="n"/>
      <c r="H3575" s="9" t="n"/>
      <c r="I3575" s="9">
        <f>IF(COUNTA($A3575:$H3575)=0,"",IF($J3575="OTRO","NO","SI"))</f>
        <v/>
      </c>
      <c r="J3575" s="9">
        <f>IF(COUNTA($A3575:$H3575)=0,"",IFERROR(LOOKUP(2,1/(((LISTS!$H$2:$H$26&lt;&gt;"")*ISNUMBER(SEARCH(LISTS!$H$2:$H$26,$G3575)))+((LISTS!$I$2:$I$26&lt;&gt;"")*ISNUMBER(SEARCH(LISTS!$I$2:$I$26,$E3575)))),LISTS!$K$2:$K$26),"OTRO"))</f>
        <v/>
      </c>
      <c r="K3575" s="11">
        <f>IF($I3575&lt;&gt;"SI",0,IFERROR($F3575,0))</f>
        <v/>
      </c>
      <c r="L3575" s="9">
        <f>IF(COUNTA($A3575:$H3575)=0,"",IF($J3575="OTRO",IFERROR(LOOKUP(2,1/(((LISTS!$H$2:$H$26&lt;&gt;"")*ISNUMBER(SEARCH(LISTS!$H$2:$H$26,$G3575)))+((LISTS!$I$2:$I$26&lt;&gt;"")*ISNUMBER(SEARCH(LISTS!$I$2:$I$26,$E3575)))),LISTS!$L$2:$L$26),"Concepto DIAN no mapeado a casilla automatica"),IF(LEFT($J3575,4)="TOPE","Control automatico DIAN: "&amp;$J3575,"Casilla automatica: "&amp;$J3575)))</f>
        <v/>
      </c>
    </row>
    <row r="3576">
      <c r="A3576" s="9" t="n"/>
      <c r="B3576" s="9" t="n"/>
      <c r="C3576" s="9" t="n"/>
      <c r="D3576" s="9" t="n"/>
      <c r="E3576" s="9" t="n"/>
      <c r="F3576" s="11" t="n"/>
      <c r="G3576" s="9" t="n"/>
      <c r="H3576" s="9" t="n"/>
      <c r="I3576" s="9">
        <f>IF(COUNTA($A3576:$H3576)=0,"",IF($J3576="OTRO","NO","SI"))</f>
        <v/>
      </c>
      <c r="J3576" s="9">
        <f>IF(COUNTA($A3576:$H3576)=0,"",IFERROR(LOOKUP(2,1/(((LISTS!$H$2:$H$26&lt;&gt;"")*ISNUMBER(SEARCH(LISTS!$H$2:$H$26,$G3576)))+((LISTS!$I$2:$I$26&lt;&gt;"")*ISNUMBER(SEARCH(LISTS!$I$2:$I$26,$E3576)))),LISTS!$K$2:$K$26),"OTRO"))</f>
        <v/>
      </c>
      <c r="K3576" s="11">
        <f>IF($I3576&lt;&gt;"SI",0,IFERROR($F3576,0))</f>
        <v/>
      </c>
      <c r="L3576" s="9">
        <f>IF(COUNTA($A3576:$H3576)=0,"",IF($J3576="OTRO",IFERROR(LOOKUP(2,1/(((LISTS!$H$2:$H$26&lt;&gt;"")*ISNUMBER(SEARCH(LISTS!$H$2:$H$26,$G3576)))+((LISTS!$I$2:$I$26&lt;&gt;"")*ISNUMBER(SEARCH(LISTS!$I$2:$I$26,$E3576)))),LISTS!$L$2:$L$26),"Concepto DIAN no mapeado a casilla automatica"),IF(LEFT($J3576,4)="TOPE","Control automatico DIAN: "&amp;$J3576,"Casilla automatica: "&amp;$J3576)))</f>
        <v/>
      </c>
    </row>
    <row r="3577">
      <c r="A3577" s="9" t="n"/>
      <c r="B3577" s="9" t="n"/>
      <c r="C3577" s="9" t="n"/>
      <c r="D3577" s="9" t="n"/>
      <c r="E3577" s="9" t="n"/>
      <c r="F3577" s="11" t="n"/>
      <c r="G3577" s="9" t="n"/>
      <c r="H3577" s="9" t="n"/>
      <c r="I3577" s="9">
        <f>IF(COUNTA($A3577:$H3577)=0,"",IF($J3577="OTRO","NO","SI"))</f>
        <v/>
      </c>
      <c r="J3577" s="9">
        <f>IF(COUNTA($A3577:$H3577)=0,"",IFERROR(LOOKUP(2,1/(((LISTS!$H$2:$H$26&lt;&gt;"")*ISNUMBER(SEARCH(LISTS!$H$2:$H$26,$G3577)))+((LISTS!$I$2:$I$26&lt;&gt;"")*ISNUMBER(SEARCH(LISTS!$I$2:$I$26,$E3577)))),LISTS!$K$2:$K$26),"OTRO"))</f>
        <v/>
      </c>
      <c r="K3577" s="11">
        <f>IF($I3577&lt;&gt;"SI",0,IFERROR($F3577,0))</f>
        <v/>
      </c>
      <c r="L3577" s="9">
        <f>IF(COUNTA($A3577:$H3577)=0,"",IF($J3577="OTRO",IFERROR(LOOKUP(2,1/(((LISTS!$H$2:$H$26&lt;&gt;"")*ISNUMBER(SEARCH(LISTS!$H$2:$H$26,$G3577)))+((LISTS!$I$2:$I$26&lt;&gt;"")*ISNUMBER(SEARCH(LISTS!$I$2:$I$26,$E3577)))),LISTS!$L$2:$L$26),"Concepto DIAN no mapeado a casilla automatica"),IF(LEFT($J3577,4)="TOPE","Control automatico DIAN: "&amp;$J3577,"Casilla automatica: "&amp;$J3577)))</f>
        <v/>
      </c>
    </row>
    <row r="3578">
      <c r="A3578" s="9" t="n"/>
      <c r="B3578" s="9" t="n"/>
      <c r="C3578" s="9" t="n"/>
      <c r="D3578" s="9" t="n"/>
      <c r="E3578" s="9" t="n"/>
      <c r="F3578" s="11" t="n"/>
      <c r="G3578" s="9" t="n"/>
      <c r="H3578" s="9" t="n"/>
      <c r="I3578" s="9">
        <f>IF(COUNTA($A3578:$H3578)=0,"",IF($J3578="OTRO","NO","SI"))</f>
        <v/>
      </c>
      <c r="J3578" s="9">
        <f>IF(COUNTA($A3578:$H3578)=0,"",IFERROR(LOOKUP(2,1/(((LISTS!$H$2:$H$26&lt;&gt;"")*ISNUMBER(SEARCH(LISTS!$H$2:$H$26,$G3578)))+((LISTS!$I$2:$I$26&lt;&gt;"")*ISNUMBER(SEARCH(LISTS!$I$2:$I$26,$E3578)))),LISTS!$K$2:$K$26),"OTRO"))</f>
        <v/>
      </c>
      <c r="K3578" s="11">
        <f>IF($I3578&lt;&gt;"SI",0,IFERROR($F3578,0))</f>
        <v/>
      </c>
      <c r="L3578" s="9">
        <f>IF(COUNTA($A3578:$H3578)=0,"",IF($J3578="OTRO",IFERROR(LOOKUP(2,1/(((LISTS!$H$2:$H$26&lt;&gt;"")*ISNUMBER(SEARCH(LISTS!$H$2:$H$26,$G3578)))+((LISTS!$I$2:$I$26&lt;&gt;"")*ISNUMBER(SEARCH(LISTS!$I$2:$I$26,$E3578)))),LISTS!$L$2:$L$26),"Concepto DIAN no mapeado a casilla automatica"),IF(LEFT($J3578,4)="TOPE","Control automatico DIAN: "&amp;$J3578,"Casilla automatica: "&amp;$J3578)))</f>
        <v/>
      </c>
    </row>
    <row r="3579">
      <c r="A3579" s="9" t="n"/>
      <c r="B3579" s="9" t="n"/>
      <c r="C3579" s="9" t="n"/>
      <c r="D3579" s="9" t="n"/>
      <c r="E3579" s="9" t="n"/>
      <c r="F3579" s="11" t="n"/>
      <c r="G3579" s="9" t="n"/>
      <c r="H3579" s="9" t="n"/>
      <c r="I3579" s="9">
        <f>IF(COUNTA($A3579:$H3579)=0,"",IF($J3579="OTRO","NO","SI"))</f>
        <v/>
      </c>
      <c r="J3579" s="9">
        <f>IF(COUNTA($A3579:$H3579)=0,"",IFERROR(LOOKUP(2,1/(((LISTS!$H$2:$H$26&lt;&gt;"")*ISNUMBER(SEARCH(LISTS!$H$2:$H$26,$G3579)))+((LISTS!$I$2:$I$26&lt;&gt;"")*ISNUMBER(SEARCH(LISTS!$I$2:$I$26,$E3579)))),LISTS!$K$2:$K$26),"OTRO"))</f>
        <v/>
      </c>
      <c r="K3579" s="11">
        <f>IF($I3579&lt;&gt;"SI",0,IFERROR($F3579,0))</f>
        <v/>
      </c>
      <c r="L3579" s="9">
        <f>IF(COUNTA($A3579:$H3579)=0,"",IF($J3579="OTRO",IFERROR(LOOKUP(2,1/(((LISTS!$H$2:$H$26&lt;&gt;"")*ISNUMBER(SEARCH(LISTS!$H$2:$H$26,$G3579)))+((LISTS!$I$2:$I$26&lt;&gt;"")*ISNUMBER(SEARCH(LISTS!$I$2:$I$26,$E3579)))),LISTS!$L$2:$L$26),"Concepto DIAN no mapeado a casilla automatica"),IF(LEFT($J3579,4)="TOPE","Control automatico DIAN: "&amp;$J3579,"Casilla automatica: "&amp;$J3579)))</f>
        <v/>
      </c>
    </row>
    <row r="3580">
      <c r="A3580" s="9" t="n"/>
      <c r="B3580" s="9" t="n"/>
      <c r="C3580" s="9" t="n"/>
      <c r="D3580" s="9" t="n"/>
      <c r="E3580" s="9" t="n"/>
      <c r="F3580" s="11" t="n"/>
      <c r="G3580" s="9" t="n"/>
      <c r="H3580" s="9" t="n"/>
      <c r="I3580" s="9">
        <f>IF(COUNTA($A3580:$H3580)=0,"",IF($J3580="OTRO","NO","SI"))</f>
        <v/>
      </c>
      <c r="J3580" s="9">
        <f>IF(COUNTA($A3580:$H3580)=0,"",IFERROR(LOOKUP(2,1/(((LISTS!$H$2:$H$26&lt;&gt;"")*ISNUMBER(SEARCH(LISTS!$H$2:$H$26,$G3580)))+((LISTS!$I$2:$I$26&lt;&gt;"")*ISNUMBER(SEARCH(LISTS!$I$2:$I$26,$E3580)))),LISTS!$K$2:$K$26),"OTRO"))</f>
        <v/>
      </c>
      <c r="K3580" s="11">
        <f>IF($I3580&lt;&gt;"SI",0,IFERROR($F3580,0))</f>
        <v/>
      </c>
      <c r="L3580" s="9">
        <f>IF(COUNTA($A3580:$H3580)=0,"",IF($J3580="OTRO",IFERROR(LOOKUP(2,1/(((LISTS!$H$2:$H$26&lt;&gt;"")*ISNUMBER(SEARCH(LISTS!$H$2:$H$26,$G3580)))+((LISTS!$I$2:$I$26&lt;&gt;"")*ISNUMBER(SEARCH(LISTS!$I$2:$I$26,$E3580)))),LISTS!$L$2:$L$26),"Concepto DIAN no mapeado a casilla automatica"),IF(LEFT($J3580,4)="TOPE","Control automatico DIAN: "&amp;$J3580,"Casilla automatica: "&amp;$J3580)))</f>
        <v/>
      </c>
    </row>
    <row r="3581">
      <c r="A3581" s="9" t="n"/>
      <c r="B3581" s="9" t="n"/>
      <c r="C3581" s="9" t="n"/>
      <c r="D3581" s="9" t="n"/>
      <c r="E3581" s="9" t="n"/>
      <c r="F3581" s="11" t="n"/>
      <c r="G3581" s="9" t="n"/>
      <c r="H3581" s="9" t="n"/>
      <c r="I3581" s="9">
        <f>IF(COUNTA($A3581:$H3581)=0,"",IF($J3581="OTRO","NO","SI"))</f>
        <v/>
      </c>
      <c r="J3581" s="9">
        <f>IF(COUNTA($A3581:$H3581)=0,"",IFERROR(LOOKUP(2,1/(((LISTS!$H$2:$H$26&lt;&gt;"")*ISNUMBER(SEARCH(LISTS!$H$2:$H$26,$G3581)))+((LISTS!$I$2:$I$26&lt;&gt;"")*ISNUMBER(SEARCH(LISTS!$I$2:$I$26,$E3581)))),LISTS!$K$2:$K$26),"OTRO"))</f>
        <v/>
      </c>
      <c r="K3581" s="11">
        <f>IF($I3581&lt;&gt;"SI",0,IFERROR($F3581,0))</f>
        <v/>
      </c>
      <c r="L3581" s="9">
        <f>IF(COUNTA($A3581:$H3581)=0,"",IF($J3581="OTRO",IFERROR(LOOKUP(2,1/(((LISTS!$H$2:$H$26&lt;&gt;"")*ISNUMBER(SEARCH(LISTS!$H$2:$H$26,$G3581)))+((LISTS!$I$2:$I$26&lt;&gt;"")*ISNUMBER(SEARCH(LISTS!$I$2:$I$26,$E3581)))),LISTS!$L$2:$L$26),"Concepto DIAN no mapeado a casilla automatica"),IF(LEFT($J3581,4)="TOPE","Control automatico DIAN: "&amp;$J3581,"Casilla automatica: "&amp;$J3581)))</f>
        <v/>
      </c>
    </row>
    <row r="3582">
      <c r="A3582" s="9" t="n"/>
      <c r="B3582" s="9" t="n"/>
      <c r="C3582" s="9" t="n"/>
      <c r="D3582" s="9" t="n"/>
      <c r="E3582" s="9" t="n"/>
      <c r="F3582" s="11" t="n"/>
      <c r="G3582" s="9" t="n"/>
      <c r="H3582" s="9" t="n"/>
      <c r="I3582" s="9">
        <f>IF(COUNTA($A3582:$H3582)=0,"",IF($J3582="OTRO","NO","SI"))</f>
        <v/>
      </c>
      <c r="J3582" s="9">
        <f>IF(COUNTA($A3582:$H3582)=0,"",IFERROR(LOOKUP(2,1/(((LISTS!$H$2:$H$26&lt;&gt;"")*ISNUMBER(SEARCH(LISTS!$H$2:$H$26,$G3582)))+((LISTS!$I$2:$I$26&lt;&gt;"")*ISNUMBER(SEARCH(LISTS!$I$2:$I$26,$E3582)))),LISTS!$K$2:$K$26),"OTRO"))</f>
        <v/>
      </c>
      <c r="K3582" s="11">
        <f>IF($I3582&lt;&gt;"SI",0,IFERROR($F3582,0))</f>
        <v/>
      </c>
      <c r="L3582" s="9">
        <f>IF(COUNTA($A3582:$H3582)=0,"",IF($J3582="OTRO",IFERROR(LOOKUP(2,1/(((LISTS!$H$2:$H$26&lt;&gt;"")*ISNUMBER(SEARCH(LISTS!$H$2:$H$26,$G3582)))+((LISTS!$I$2:$I$26&lt;&gt;"")*ISNUMBER(SEARCH(LISTS!$I$2:$I$26,$E3582)))),LISTS!$L$2:$L$26),"Concepto DIAN no mapeado a casilla automatica"),IF(LEFT($J3582,4)="TOPE","Control automatico DIAN: "&amp;$J3582,"Casilla automatica: "&amp;$J3582)))</f>
        <v/>
      </c>
    </row>
    <row r="3583">
      <c r="A3583" s="9" t="n"/>
      <c r="B3583" s="9" t="n"/>
      <c r="C3583" s="9" t="n"/>
      <c r="D3583" s="9" t="n"/>
      <c r="E3583" s="9" t="n"/>
      <c r="F3583" s="11" t="n"/>
      <c r="G3583" s="9" t="n"/>
      <c r="H3583" s="9" t="n"/>
      <c r="I3583" s="9">
        <f>IF(COUNTA($A3583:$H3583)=0,"",IF($J3583="OTRO","NO","SI"))</f>
        <v/>
      </c>
      <c r="J3583" s="9">
        <f>IF(COUNTA($A3583:$H3583)=0,"",IFERROR(LOOKUP(2,1/(((LISTS!$H$2:$H$26&lt;&gt;"")*ISNUMBER(SEARCH(LISTS!$H$2:$H$26,$G3583)))+((LISTS!$I$2:$I$26&lt;&gt;"")*ISNUMBER(SEARCH(LISTS!$I$2:$I$26,$E3583)))),LISTS!$K$2:$K$26),"OTRO"))</f>
        <v/>
      </c>
      <c r="K3583" s="11">
        <f>IF($I3583&lt;&gt;"SI",0,IFERROR($F3583,0))</f>
        <v/>
      </c>
      <c r="L3583" s="9">
        <f>IF(COUNTA($A3583:$H3583)=0,"",IF($J3583="OTRO",IFERROR(LOOKUP(2,1/(((LISTS!$H$2:$H$26&lt;&gt;"")*ISNUMBER(SEARCH(LISTS!$H$2:$H$26,$G3583)))+((LISTS!$I$2:$I$26&lt;&gt;"")*ISNUMBER(SEARCH(LISTS!$I$2:$I$26,$E3583)))),LISTS!$L$2:$L$26),"Concepto DIAN no mapeado a casilla automatica"),IF(LEFT($J3583,4)="TOPE","Control automatico DIAN: "&amp;$J3583,"Casilla automatica: "&amp;$J3583)))</f>
        <v/>
      </c>
    </row>
    <row r="3584">
      <c r="A3584" s="9" t="n"/>
      <c r="B3584" s="9" t="n"/>
      <c r="C3584" s="9" t="n"/>
      <c r="D3584" s="9" t="n"/>
      <c r="E3584" s="9" t="n"/>
      <c r="F3584" s="11" t="n"/>
      <c r="G3584" s="9" t="n"/>
      <c r="H3584" s="9" t="n"/>
      <c r="I3584" s="9">
        <f>IF(COUNTA($A3584:$H3584)=0,"",IF($J3584="OTRO","NO","SI"))</f>
        <v/>
      </c>
      <c r="J3584" s="9">
        <f>IF(COUNTA($A3584:$H3584)=0,"",IFERROR(LOOKUP(2,1/(((LISTS!$H$2:$H$26&lt;&gt;"")*ISNUMBER(SEARCH(LISTS!$H$2:$H$26,$G3584)))+((LISTS!$I$2:$I$26&lt;&gt;"")*ISNUMBER(SEARCH(LISTS!$I$2:$I$26,$E3584)))),LISTS!$K$2:$K$26),"OTRO"))</f>
        <v/>
      </c>
      <c r="K3584" s="11">
        <f>IF($I3584&lt;&gt;"SI",0,IFERROR($F3584,0))</f>
        <v/>
      </c>
      <c r="L3584" s="9">
        <f>IF(COUNTA($A3584:$H3584)=0,"",IF($J3584="OTRO",IFERROR(LOOKUP(2,1/(((LISTS!$H$2:$H$26&lt;&gt;"")*ISNUMBER(SEARCH(LISTS!$H$2:$H$26,$G3584)))+((LISTS!$I$2:$I$26&lt;&gt;"")*ISNUMBER(SEARCH(LISTS!$I$2:$I$26,$E3584)))),LISTS!$L$2:$L$26),"Concepto DIAN no mapeado a casilla automatica"),IF(LEFT($J3584,4)="TOPE","Control automatico DIAN: "&amp;$J3584,"Casilla automatica: "&amp;$J3584)))</f>
        <v/>
      </c>
    </row>
    <row r="3585">
      <c r="A3585" s="9" t="n"/>
      <c r="B3585" s="9" t="n"/>
      <c r="C3585" s="9" t="n"/>
      <c r="D3585" s="9" t="n"/>
      <c r="E3585" s="9" t="n"/>
      <c r="F3585" s="11" t="n"/>
      <c r="G3585" s="9" t="n"/>
      <c r="H3585" s="9" t="n"/>
      <c r="I3585" s="9">
        <f>IF(COUNTA($A3585:$H3585)=0,"",IF($J3585="OTRO","NO","SI"))</f>
        <v/>
      </c>
      <c r="J3585" s="9">
        <f>IF(COUNTA($A3585:$H3585)=0,"",IFERROR(LOOKUP(2,1/(((LISTS!$H$2:$H$26&lt;&gt;"")*ISNUMBER(SEARCH(LISTS!$H$2:$H$26,$G3585)))+((LISTS!$I$2:$I$26&lt;&gt;"")*ISNUMBER(SEARCH(LISTS!$I$2:$I$26,$E3585)))),LISTS!$K$2:$K$26),"OTRO"))</f>
        <v/>
      </c>
      <c r="K3585" s="11">
        <f>IF($I3585&lt;&gt;"SI",0,IFERROR($F3585,0))</f>
        <v/>
      </c>
      <c r="L3585" s="9">
        <f>IF(COUNTA($A3585:$H3585)=0,"",IF($J3585="OTRO",IFERROR(LOOKUP(2,1/(((LISTS!$H$2:$H$26&lt;&gt;"")*ISNUMBER(SEARCH(LISTS!$H$2:$H$26,$G3585)))+((LISTS!$I$2:$I$26&lt;&gt;"")*ISNUMBER(SEARCH(LISTS!$I$2:$I$26,$E3585)))),LISTS!$L$2:$L$26),"Concepto DIAN no mapeado a casilla automatica"),IF(LEFT($J3585,4)="TOPE","Control automatico DIAN: "&amp;$J3585,"Casilla automatica: "&amp;$J3585)))</f>
        <v/>
      </c>
    </row>
    <row r="3586">
      <c r="A3586" s="9" t="n"/>
      <c r="B3586" s="9" t="n"/>
      <c r="C3586" s="9" t="n"/>
      <c r="D3586" s="9" t="n"/>
      <c r="E3586" s="9" t="n"/>
      <c r="F3586" s="11" t="n"/>
      <c r="G3586" s="9" t="n"/>
      <c r="H3586" s="9" t="n"/>
      <c r="I3586" s="9">
        <f>IF(COUNTA($A3586:$H3586)=0,"",IF($J3586="OTRO","NO","SI"))</f>
        <v/>
      </c>
      <c r="J3586" s="9">
        <f>IF(COUNTA($A3586:$H3586)=0,"",IFERROR(LOOKUP(2,1/(((LISTS!$H$2:$H$26&lt;&gt;"")*ISNUMBER(SEARCH(LISTS!$H$2:$H$26,$G3586)))+((LISTS!$I$2:$I$26&lt;&gt;"")*ISNUMBER(SEARCH(LISTS!$I$2:$I$26,$E3586)))),LISTS!$K$2:$K$26),"OTRO"))</f>
        <v/>
      </c>
      <c r="K3586" s="11">
        <f>IF($I3586&lt;&gt;"SI",0,IFERROR($F3586,0))</f>
        <v/>
      </c>
      <c r="L3586" s="9">
        <f>IF(COUNTA($A3586:$H3586)=0,"",IF($J3586="OTRO",IFERROR(LOOKUP(2,1/(((LISTS!$H$2:$H$26&lt;&gt;"")*ISNUMBER(SEARCH(LISTS!$H$2:$H$26,$G3586)))+((LISTS!$I$2:$I$26&lt;&gt;"")*ISNUMBER(SEARCH(LISTS!$I$2:$I$26,$E3586)))),LISTS!$L$2:$L$26),"Concepto DIAN no mapeado a casilla automatica"),IF(LEFT($J3586,4)="TOPE","Control automatico DIAN: "&amp;$J3586,"Casilla automatica: "&amp;$J3586)))</f>
        <v/>
      </c>
    </row>
    <row r="3587">
      <c r="A3587" s="9" t="n"/>
      <c r="B3587" s="9" t="n"/>
      <c r="C3587" s="9" t="n"/>
      <c r="D3587" s="9" t="n"/>
      <c r="E3587" s="9" t="n"/>
      <c r="F3587" s="11" t="n"/>
      <c r="G3587" s="9" t="n"/>
      <c r="H3587" s="9" t="n"/>
      <c r="I3587" s="9">
        <f>IF(COUNTA($A3587:$H3587)=0,"",IF($J3587="OTRO","NO","SI"))</f>
        <v/>
      </c>
      <c r="J3587" s="9">
        <f>IF(COUNTA($A3587:$H3587)=0,"",IFERROR(LOOKUP(2,1/(((LISTS!$H$2:$H$26&lt;&gt;"")*ISNUMBER(SEARCH(LISTS!$H$2:$H$26,$G3587)))+((LISTS!$I$2:$I$26&lt;&gt;"")*ISNUMBER(SEARCH(LISTS!$I$2:$I$26,$E3587)))),LISTS!$K$2:$K$26),"OTRO"))</f>
        <v/>
      </c>
      <c r="K3587" s="11">
        <f>IF($I3587&lt;&gt;"SI",0,IFERROR($F3587,0))</f>
        <v/>
      </c>
      <c r="L3587" s="9">
        <f>IF(COUNTA($A3587:$H3587)=0,"",IF($J3587="OTRO",IFERROR(LOOKUP(2,1/(((LISTS!$H$2:$H$26&lt;&gt;"")*ISNUMBER(SEARCH(LISTS!$H$2:$H$26,$G3587)))+((LISTS!$I$2:$I$26&lt;&gt;"")*ISNUMBER(SEARCH(LISTS!$I$2:$I$26,$E3587)))),LISTS!$L$2:$L$26),"Concepto DIAN no mapeado a casilla automatica"),IF(LEFT($J3587,4)="TOPE","Control automatico DIAN: "&amp;$J3587,"Casilla automatica: "&amp;$J3587)))</f>
        <v/>
      </c>
    </row>
    <row r="3588">
      <c r="A3588" s="9" t="n"/>
      <c r="B3588" s="9" t="n"/>
      <c r="C3588" s="9" t="n"/>
      <c r="D3588" s="9" t="n"/>
      <c r="E3588" s="9" t="n"/>
      <c r="F3588" s="11" t="n"/>
      <c r="G3588" s="9" t="n"/>
      <c r="H3588" s="9" t="n"/>
      <c r="I3588" s="9">
        <f>IF(COUNTA($A3588:$H3588)=0,"",IF($J3588="OTRO","NO","SI"))</f>
        <v/>
      </c>
      <c r="J3588" s="9">
        <f>IF(COUNTA($A3588:$H3588)=0,"",IFERROR(LOOKUP(2,1/(((LISTS!$H$2:$H$26&lt;&gt;"")*ISNUMBER(SEARCH(LISTS!$H$2:$H$26,$G3588)))+((LISTS!$I$2:$I$26&lt;&gt;"")*ISNUMBER(SEARCH(LISTS!$I$2:$I$26,$E3588)))),LISTS!$K$2:$K$26),"OTRO"))</f>
        <v/>
      </c>
      <c r="K3588" s="11">
        <f>IF($I3588&lt;&gt;"SI",0,IFERROR($F3588,0))</f>
        <v/>
      </c>
      <c r="L3588" s="9">
        <f>IF(COUNTA($A3588:$H3588)=0,"",IF($J3588="OTRO",IFERROR(LOOKUP(2,1/(((LISTS!$H$2:$H$26&lt;&gt;"")*ISNUMBER(SEARCH(LISTS!$H$2:$H$26,$G3588)))+((LISTS!$I$2:$I$26&lt;&gt;"")*ISNUMBER(SEARCH(LISTS!$I$2:$I$26,$E3588)))),LISTS!$L$2:$L$26),"Concepto DIAN no mapeado a casilla automatica"),IF(LEFT($J3588,4)="TOPE","Control automatico DIAN: "&amp;$J3588,"Casilla automatica: "&amp;$J3588)))</f>
        <v/>
      </c>
    </row>
    <row r="3589">
      <c r="A3589" s="9" t="n"/>
      <c r="B3589" s="9" t="n"/>
      <c r="C3589" s="9" t="n"/>
      <c r="D3589" s="9" t="n"/>
      <c r="E3589" s="9" t="n"/>
      <c r="F3589" s="11" t="n"/>
      <c r="G3589" s="9" t="n"/>
      <c r="H3589" s="9" t="n"/>
      <c r="I3589" s="9">
        <f>IF(COUNTA($A3589:$H3589)=0,"",IF($J3589="OTRO","NO","SI"))</f>
        <v/>
      </c>
      <c r="J3589" s="9">
        <f>IF(COUNTA($A3589:$H3589)=0,"",IFERROR(LOOKUP(2,1/(((LISTS!$H$2:$H$26&lt;&gt;"")*ISNUMBER(SEARCH(LISTS!$H$2:$H$26,$G3589)))+((LISTS!$I$2:$I$26&lt;&gt;"")*ISNUMBER(SEARCH(LISTS!$I$2:$I$26,$E3589)))),LISTS!$K$2:$K$26),"OTRO"))</f>
        <v/>
      </c>
      <c r="K3589" s="11">
        <f>IF($I3589&lt;&gt;"SI",0,IFERROR($F3589,0))</f>
        <v/>
      </c>
      <c r="L3589" s="9">
        <f>IF(COUNTA($A3589:$H3589)=0,"",IF($J3589="OTRO",IFERROR(LOOKUP(2,1/(((LISTS!$H$2:$H$26&lt;&gt;"")*ISNUMBER(SEARCH(LISTS!$H$2:$H$26,$G3589)))+((LISTS!$I$2:$I$26&lt;&gt;"")*ISNUMBER(SEARCH(LISTS!$I$2:$I$26,$E3589)))),LISTS!$L$2:$L$26),"Concepto DIAN no mapeado a casilla automatica"),IF(LEFT($J3589,4)="TOPE","Control automatico DIAN: "&amp;$J3589,"Casilla automatica: "&amp;$J3589)))</f>
        <v/>
      </c>
    </row>
    <row r="3590">
      <c r="A3590" s="9" t="n"/>
      <c r="B3590" s="9" t="n"/>
      <c r="C3590" s="9" t="n"/>
      <c r="D3590" s="9" t="n"/>
      <c r="E3590" s="9" t="n"/>
      <c r="F3590" s="11" t="n"/>
      <c r="G3590" s="9" t="n"/>
      <c r="H3590" s="9" t="n"/>
      <c r="I3590" s="9">
        <f>IF(COUNTA($A3590:$H3590)=0,"",IF($J3590="OTRO","NO","SI"))</f>
        <v/>
      </c>
      <c r="J3590" s="9">
        <f>IF(COUNTA($A3590:$H3590)=0,"",IFERROR(LOOKUP(2,1/(((LISTS!$H$2:$H$26&lt;&gt;"")*ISNUMBER(SEARCH(LISTS!$H$2:$H$26,$G3590)))+((LISTS!$I$2:$I$26&lt;&gt;"")*ISNUMBER(SEARCH(LISTS!$I$2:$I$26,$E3590)))),LISTS!$K$2:$K$26),"OTRO"))</f>
        <v/>
      </c>
      <c r="K3590" s="11">
        <f>IF($I3590&lt;&gt;"SI",0,IFERROR($F3590,0))</f>
        <v/>
      </c>
      <c r="L3590" s="9">
        <f>IF(COUNTA($A3590:$H3590)=0,"",IF($J3590="OTRO",IFERROR(LOOKUP(2,1/(((LISTS!$H$2:$H$26&lt;&gt;"")*ISNUMBER(SEARCH(LISTS!$H$2:$H$26,$G3590)))+((LISTS!$I$2:$I$26&lt;&gt;"")*ISNUMBER(SEARCH(LISTS!$I$2:$I$26,$E3590)))),LISTS!$L$2:$L$26),"Concepto DIAN no mapeado a casilla automatica"),IF(LEFT($J3590,4)="TOPE","Control automatico DIAN: "&amp;$J3590,"Casilla automatica: "&amp;$J3590)))</f>
        <v/>
      </c>
    </row>
    <row r="3591">
      <c r="A3591" s="9" t="n"/>
      <c r="B3591" s="9" t="n"/>
      <c r="C3591" s="9" t="n"/>
      <c r="D3591" s="9" t="n"/>
      <c r="E3591" s="9" t="n"/>
      <c r="F3591" s="11" t="n"/>
      <c r="G3591" s="9" t="n"/>
      <c r="H3591" s="9" t="n"/>
      <c r="I3591" s="9">
        <f>IF(COUNTA($A3591:$H3591)=0,"",IF($J3591="OTRO","NO","SI"))</f>
        <v/>
      </c>
      <c r="J3591" s="9">
        <f>IF(COUNTA($A3591:$H3591)=0,"",IFERROR(LOOKUP(2,1/(((LISTS!$H$2:$H$26&lt;&gt;"")*ISNUMBER(SEARCH(LISTS!$H$2:$H$26,$G3591)))+((LISTS!$I$2:$I$26&lt;&gt;"")*ISNUMBER(SEARCH(LISTS!$I$2:$I$26,$E3591)))),LISTS!$K$2:$K$26),"OTRO"))</f>
        <v/>
      </c>
      <c r="K3591" s="11">
        <f>IF($I3591&lt;&gt;"SI",0,IFERROR($F3591,0))</f>
        <v/>
      </c>
      <c r="L3591" s="9">
        <f>IF(COUNTA($A3591:$H3591)=0,"",IF($J3591="OTRO",IFERROR(LOOKUP(2,1/(((LISTS!$H$2:$H$26&lt;&gt;"")*ISNUMBER(SEARCH(LISTS!$H$2:$H$26,$G3591)))+((LISTS!$I$2:$I$26&lt;&gt;"")*ISNUMBER(SEARCH(LISTS!$I$2:$I$26,$E3591)))),LISTS!$L$2:$L$26),"Concepto DIAN no mapeado a casilla automatica"),IF(LEFT($J3591,4)="TOPE","Control automatico DIAN: "&amp;$J3591,"Casilla automatica: "&amp;$J3591)))</f>
        <v/>
      </c>
    </row>
    <row r="3592">
      <c r="A3592" s="9" t="n"/>
      <c r="B3592" s="9" t="n"/>
      <c r="C3592" s="9" t="n"/>
      <c r="D3592" s="9" t="n"/>
      <c r="E3592" s="9" t="n"/>
      <c r="F3592" s="11" t="n"/>
      <c r="G3592" s="9" t="n"/>
      <c r="H3592" s="9" t="n"/>
      <c r="I3592" s="9">
        <f>IF(COUNTA($A3592:$H3592)=0,"",IF($J3592="OTRO","NO","SI"))</f>
        <v/>
      </c>
      <c r="J3592" s="9">
        <f>IF(COUNTA($A3592:$H3592)=0,"",IFERROR(LOOKUP(2,1/(((LISTS!$H$2:$H$26&lt;&gt;"")*ISNUMBER(SEARCH(LISTS!$H$2:$H$26,$G3592)))+((LISTS!$I$2:$I$26&lt;&gt;"")*ISNUMBER(SEARCH(LISTS!$I$2:$I$26,$E3592)))),LISTS!$K$2:$K$26),"OTRO"))</f>
        <v/>
      </c>
      <c r="K3592" s="11">
        <f>IF($I3592&lt;&gt;"SI",0,IFERROR($F3592,0))</f>
        <v/>
      </c>
      <c r="L3592" s="9">
        <f>IF(COUNTA($A3592:$H3592)=0,"",IF($J3592="OTRO",IFERROR(LOOKUP(2,1/(((LISTS!$H$2:$H$26&lt;&gt;"")*ISNUMBER(SEARCH(LISTS!$H$2:$H$26,$G3592)))+((LISTS!$I$2:$I$26&lt;&gt;"")*ISNUMBER(SEARCH(LISTS!$I$2:$I$26,$E3592)))),LISTS!$L$2:$L$26),"Concepto DIAN no mapeado a casilla automatica"),IF(LEFT($J3592,4)="TOPE","Control automatico DIAN: "&amp;$J3592,"Casilla automatica: "&amp;$J3592)))</f>
        <v/>
      </c>
    </row>
    <row r="3593">
      <c r="A3593" s="9" t="n"/>
      <c r="B3593" s="9" t="n"/>
      <c r="C3593" s="9" t="n"/>
      <c r="D3593" s="9" t="n"/>
      <c r="E3593" s="9" t="n"/>
      <c r="F3593" s="11" t="n"/>
      <c r="G3593" s="9" t="n"/>
      <c r="H3593" s="9" t="n"/>
      <c r="I3593" s="9">
        <f>IF(COUNTA($A3593:$H3593)=0,"",IF($J3593="OTRO","NO","SI"))</f>
        <v/>
      </c>
      <c r="J3593" s="9">
        <f>IF(COUNTA($A3593:$H3593)=0,"",IFERROR(LOOKUP(2,1/(((LISTS!$H$2:$H$26&lt;&gt;"")*ISNUMBER(SEARCH(LISTS!$H$2:$H$26,$G3593)))+((LISTS!$I$2:$I$26&lt;&gt;"")*ISNUMBER(SEARCH(LISTS!$I$2:$I$26,$E3593)))),LISTS!$K$2:$K$26),"OTRO"))</f>
        <v/>
      </c>
      <c r="K3593" s="11">
        <f>IF($I3593&lt;&gt;"SI",0,IFERROR($F3593,0))</f>
        <v/>
      </c>
      <c r="L3593" s="9">
        <f>IF(COUNTA($A3593:$H3593)=0,"",IF($J3593="OTRO",IFERROR(LOOKUP(2,1/(((LISTS!$H$2:$H$26&lt;&gt;"")*ISNUMBER(SEARCH(LISTS!$H$2:$H$26,$G3593)))+((LISTS!$I$2:$I$26&lt;&gt;"")*ISNUMBER(SEARCH(LISTS!$I$2:$I$26,$E3593)))),LISTS!$L$2:$L$26),"Concepto DIAN no mapeado a casilla automatica"),IF(LEFT($J3593,4)="TOPE","Control automatico DIAN: "&amp;$J3593,"Casilla automatica: "&amp;$J3593)))</f>
        <v/>
      </c>
    </row>
    <row r="3594">
      <c r="A3594" s="9" t="n"/>
      <c r="B3594" s="9" t="n"/>
      <c r="C3594" s="9" t="n"/>
      <c r="D3594" s="9" t="n"/>
      <c r="E3594" s="9" t="n"/>
      <c r="F3594" s="11" t="n"/>
      <c r="G3594" s="9" t="n"/>
      <c r="H3594" s="9" t="n"/>
      <c r="I3594" s="9">
        <f>IF(COUNTA($A3594:$H3594)=0,"",IF($J3594="OTRO","NO","SI"))</f>
        <v/>
      </c>
      <c r="J3594" s="9">
        <f>IF(COUNTA($A3594:$H3594)=0,"",IFERROR(LOOKUP(2,1/(((LISTS!$H$2:$H$26&lt;&gt;"")*ISNUMBER(SEARCH(LISTS!$H$2:$H$26,$G3594)))+((LISTS!$I$2:$I$26&lt;&gt;"")*ISNUMBER(SEARCH(LISTS!$I$2:$I$26,$E3594)))),LISTS!$K$2:$K$26),"OTRO"))</f>
        <v/>
      </c>
      <c r="K3594" s="11">
        <f>IF($I3594&lt;&gt;"SI",0,IFERROR($F3594,0))</f>
        <v/>
      </c>
      <c r="L3594" s="9">
        <f>IF(COUNTA($A3594:$H3594)=0,"",IF($J3594="OTRO",IFERROR(LOOKUP(2,1/(((LISTS!$H$2:$H$26&lt;&gt;"")*ISNUMBER(SEARCH(LISTS!$H$2:$H$26,$G3594)))+((LISTS!$I$2:$I$26&lt;&gt;"")*ISNUMBER(SEARCH(LISTS!$I$2:$I$26,$E3594)))),LISTS!$L$2:$L$26),"Concepto DIAN no mapeado a casilla automatica"),IF(LEFT($J3594,4)="TOPE","Control automatico DIAN: "&amp;$J3594,"Casilla automatica: "&amp;$J3594)))</f>
        <v/>
      </c>
    </row>
    <row r="3595">
      <c r="A3595" s="9" t="n"/>
      <c r="B3595" s="9" t="n"/>
      <c r="C3595" s="9" t="n"/>
      <c r="D3595" s="9" t="n"/>
      <c r="E3595" s="9" t="n"/>
      <c r="F3595" s="11" t="n"/>
      <c r="G3595" s="9" t="n"/>
      <c r="H3595" s="9" t="n"/>
      <c r="I3595" s="9">
        <f>IF(COUNTA($A3595:$H3595)=0,"",IF($J3595="OTRO","NO","SI"))</f>
        <v/>
      </c>
      <c r="J3595" s="9">
        <f>IF(COUNTA($A3595:$H3595)=0,"",IFERROR(LOOKUP(2,1/(((LISTS!$H$2:$H$26&lt;&gt;"")*ISNUMBER(SEARCH(LISTS!$H$2:$H$26,$G3595)))+((LISTS!$I$2:$I$26&lt;&gt;"")*ISNUMBER(SEARCH(LISTS!$I$2:$I$26,$E3595)))),LISTS!$K$2:$K$26),"OTRO"))</f>
        <v/>
      </c>
      <c r="K3595" s="11">
        <f>IF($I3595&lt;&gt;"SI",0,IFERROR($F3595,0))</f>
        <v/>
      </c>
      <c r="L3595" s="9">
        <f>IF(COUNTA($A3595:$H3595)=0,"",IF($J3595="OTRO",IFERROR(LOOKUP(2,1/(((LISTS!$H$2:$H$26&lt;&gt;"")*ISNUMBER(SEARCH(LISTS!$H$2:$H$26,$G3595)))+((LISTS!$I$2:$I$26&lt;&gt;"")*ISNUMBER(SEARCH(LISTS!$I$2:$I$26,$E3595)))),LISTS!$L$2:$L$26),"Concepto DIAN no mapeado a casilla automatica"),IF(LEFT($J3595,4)="TOPE","Control automatico DIAN: "&amp;$J3595,"Casilla automatica: "&amp;$J3595)))</f>
        <v/>
      </c>
    </row>
    <row r="3596">
      <c r="A3596" s="9" t="n"/>
      <c r="B3596" s="9" t="n"/>
      <c r="C3596" s="9" t="n"/>
      <c r="D3596" s="9" t="n"/>
      <c r="E3596" s="9" t="n"/>
      <c r="F3596" s="11" t="n"/>
      <c r="G3596" s="9" t="n"/>
      <c r="H3596" s="9" t="n"/>
      <c r="I3596" s="9">
        <f>IF(COUNTA($A3596:$H3596)=0,"",IF($J3596="OTRO","NO","SI"))</f>
        <v/>
      </c>
      <c r="J3596" s="9">
        <f>IF(COUNTA($A3596:$H3596)=0,"",IFERROR(LOOKUP(2,1/(((LISTS!$H$2:$H$26&lt;&gt;"")*ISNUMBER(SEARCH(LISTS!$H$2:$H$26,$G3596)))+((LISTS!$I$2:$I$26&lt;&gt;"")*ISNUMBER(SEARCH(LISTS!$I$2:$I$26,$E3596)))),LISTS!$K$2:$K$26),"OTRO"))</f>
        <v/>
      </c>
      <c r="K3596" s="11">
        <f>IF($I3596&lt;&gt;"SI",0,IFERROR($F3596,0))</f>
        <v/>
      </c>
      <c r="L3596" s="9">
        <f>IF(COUNTA($A3596:$H3596)=0,"",IF($J3596="OTRO",IFERROR(LOOKUP(2,1/(((LISTS!$H$2:$H$26&lt;&gt;"")*ISNUMBER(SEARCH(LISTS!$H$2:$H$26,$G3596)))+((LISTS!$I$2:$I$26&lt;&gt;"")*ISNUMBER(SEARCH(LISTS!$I$2:$I$26,$E3596)))),LISTS!$L$2:$L$26),"Concepto DIAN no mapeado a casilla automatica"),IF(LEFT($J3596,4)="TOPE","Control automatico DIAN: "&amp;$J3596,"Casilla automatica: "&amp;$J3596)))</f>
        <v/>
      </c>
    </row>
    <row r="3597">
      <c r="A3597" s="9" t="n"/>
      <c r="B3597" s="9" t="n"/>
      <c r="C3597" s="9" t="n"/>
      <c r="D3597" s="9" t="n"/>
      <c r="E3597" s="9" t="n"/>
      <c r="F3597" s="11" t="n"/>
      <c r="G3597" s="9" t="n"/>
      <c r="H3597" s="9" t="n"/>
      <c r="I3597" s="9">
        <f>IF(COUNTA($A3597:$H3597)=0,"",IF($J3597="OTRO","NO","SI"))</f>
        <v/>
      </c>
      <c r="J3597" s="9">
        <f>IF(COUNTA($A3597:$H3597)=0,"",IFERROR(LOOKUP(2,1/(((LISTS!$H$2:$H$26&lt;&gt;"")*ISNUMBER(SEARCH(LISTS!$H$2:$H$26,$G3597)))+((LISTS!$I$2:$I$26&lt;&gt;"")*ISNUMBER(SEARCH(LISTS!$I$2:$I$26,$E3597)))),LISTS!$K$2:$K$26),"OTRO"))</f>
        <v/>
      </c>
      <c r="K3597" s="11">
        <f>IF($I3597&lt;&gt;"SI",0,IFERROR($F3597,0))</f>
        <v/>
      </c>
      <c r="L3597" s="9">
        <f>IF(COUNTA($A3597:$H3597)=0,"",IF($J3597="OTRO",IFERROR(LOOKUP(2,1/(((LISTS!$H$2:$H$26&lt;&gt;"")*ISNUMBER(SEARCH(LISTS!$H$2:$H$26,$G3597)))+((LISTS!$I$2:$I$26&lt;&gt;"")*ISNUMBER(SEARCH(LISTS!$I$2:$I$26,$E3597)))),LISTS!$L$2:$L$26),"Concepto DIAN no mapeado a casilla automatica"),IF(LEFT($J3597,4)="TOPE","Control automatico DIAN: "&amp;$J3597,"Casilla automatica: "&amp;$J3597)))</f>
        <v/>
      </c>
    </row>
    <row r="3598">
      <c r="A3598" s="9" t="n"/>
      <c r="B3598" s="9" t="n"/>
      <c r="C3598" s="9" t="n"/>
      <c r="D3598" s="9" t="n"/>
      <c r="E3598" s="9" t="n"/>
      <c r="F3598" s="11" t="n"/>
      <c r="G3598" s="9" t="n"/>
      <c r="H3598" s="9" t="n"/>
      <c r="I3598" s="9">
        <f>IF(COUNTA($A3598:$H3598)=0,"",IF($J3598="OTRO","NO","SI"))</f>
        <v/>
      </c>
      <c r="J3598" s="9">
        <f>IF(COUNTA($A3598:$H3598)=0,"",IFERROR(LOOKUP(2,1/(((LISTS!$H$2:$H$26&lt;&gt;"")*ISNUMBER(SEARCH(LISTS!$H$2:$H$26,$G3598)))+((LISTS!$I$2:$I$26&lt;&gt;"")*ISNUMBER(SEARCH(LISTS!$I$2:$I$26,$E3598)))),LISTS!$K$2:$K$26),"OTRO"))</f>
        <v/>
      </c>
      <c r="K3598" s="11">
        <f>IF($I3598&lt;&gt;"SI",0,IFERROR($F3598,0))</f>
        <v/>
      </c>
      <c r="L3598" s="9">
        <f>IF(COUNTA($A3598:$H3598)=0,"",IF($J3598="OTRO",IFERROR(LOOKUP(2,1/(((LISTS!$H$2:$H$26&lt;&gt;"")*ISNUMBER(SEARCH(LISTS!$H$2:$H$26,$G3598)))+((LISTS!$I$2:$I$26&lt;&gt;"")*ISNUMBER(SEARCH(LISTS!$I$2:$I$26,$E3598)))),LISTS!$L$2:$L$26),"Concepto DIAN no mapeado a casilla automatica"),IF(LEFT($J3598,4)="TOPE","Control automatico DIAN: "&amp;$J3598,"Casilla automatica: "&amp;$J3598)))</f>
        <v/>
      </c>
    </row>
    <row r="3599">
      <c r="A3599" s="9" t="n"/>
      <c r="B3599" s="9" t="n"/>
      <c r="C3599" s="9" t="n"/>
      <c r="D3599" s="9" t="n"/>
      <c r="E3599" s="9" t="n"/>
      <c r="F3599" s="11" t="n"/>
      <c r="G3599" s="9" t="n"/>
      <c r="H3599" s="9" t="n"/>
      <c r="I3599" s="9">
        <f>IF(COUNTA($A3599:$H3599)=0,"",IF($J3599="OTRO","NO","SI"))</f>
        <v/>
      </c>
      <c r="J3599" s="9">
        <f>IF(COUNTA($A3599:$H3599)=0,"",IFERROR(LOOKUP(2,1/(((LISTS!$H$2:$H$26&lt;&gt;"")*ISNUMBER(SEARCH(LISTS!$H$2:$H$26,$G3599)))+((LISTS!$I$2:$I$26&lt;&gt;"")*ISNUMBER(SEARCH(LISTS!$I$2:$I$26,$E3599)))),LISTS!$K$2:$K$26),"OTRO"))</f>
        <v/>
      </c>
      <c r="K3599" s="11">
        <f>IF($I3599&lt;&gt;"SI",0,IFERROR($F3599,0))</f>
        <v/>
      </c>
      <c r="L3599" s="9">
        <f>IF(COUNTA($A3599:$H3599)=0,"",IF($J3599="OTRO",IFERROR(LOOKUP(2,1/(((LISTS!$H$2:$H$26&lt;&gt;"")*ISNUMBER(SEARCH(LISTS!$H$2:$H$26,$G3599)))+((LISTS!$I$2:$I$26&lt;&gt;"")*ISNUMBER(SEARCH(LISTS!$I$2:$I$26,$E3599)))),LISTS!$L$2:$L$26),"Concepto DIAN no mapeado a casilla automatica"),IF(LEFT($J3599,4)="TOPE","Control automatico DIAN: "&amp;$J3599,"Casilla automatica: "&amp;$J3599)))</f>
        <v/>
      </c>
    </row>
    <row r="3600">
      <c r="A3600" s="9" t="n"/>
      <c r="B3600" s="9" t="n"/>
      <c r="C3600" s="9" t="n"/>
      <c r="D3600" s="9" t="n"/>
      <c r="E3600" s="9" t="n"/>
      <c r="F3600" s="11" t="n"/>
      <c r="G3600" s="9" t="n"/>
      <c r="H3600" s="9" t="n"/>
      <c r="I3600" s="9">
        <f>IF(COUNTA($A3600:$H3600)=0,"",IF($J3600="OTRO","NO","SI"))</f>
        <v/>
      </c>
      <c r="J3600" s="9">
        <f>IF(COUNTA($A3600:$H3600)=0,"",IFERROR(LOOKUP(2,1/(((LISTS!$H$2:$H$26&lt;&gt;"")*ISNUMBER(SEARCH(LISTS!$H$2:$H$26,$G3600)))+((LISTS!$I$2:$I$26&lt;&gt;"")*ISNUMBER(SEARCH(LISTS!$I$2:$I$26,$E3600)))),LISTS!$K$2:$K$26),"OTRO"))</f>
        <v/>
      </c>
      <c r="K3600" s="11">
        <f>IF($I3600&lt;&gt;"SI",0,IFERROR($F3600,0))</f>
        <v/>
      </c>
      <c r="L3600" s="9">
        <f>IF(COUNTA($A3600:$H3600)=0,"",IF($J3600="OTRO",IFERROR(LOOKUP(2,1/(((LISTS!$H$2:$H$26&lt;&gt;"")*ISNUMBER(SEARCH(LISTS!$H$2:$H$26,$G3600)))+((LISTS!$I$2:$I$26&lt;&gt;"")*ISNUMBER(SEARCH(LISTS!$I$2:$I$26,$E3600)))),LISTS!$L$2:$L$26),"Concepto DIAN no mapeado a casilla automatica"),IF(LEFT($J3600,4)="TOPE","Control automatico DIAN: "&amp;$J3600,"Casilla automatica: "&amp;$J3600)))</f>
        <v/>
      </c>
    </row>
    <row r="3601">
      <c r="A3601" s="9" t="n"/>
      <c r="B3601" s="9" t="n"/>
      <c r="C3601" s="9" t="n"/>
      <c r="D3601" s="9" t="n"/>
      <c r="E3601" s="9" t="n"/>
      <c r="F3601" s="11" t="n"/>
      <c r="G3601" s="9" t="n"/>
      <c r="H3601" s="9" t="n"/>
      <c r="I3601" s="9">
        <f>IF(COUNTA($A3601:$H3601)=0,"",IF($J3601="OTRO","NO","SI"))</f>
        <v/>
      </c>
      <c r="J3601" s="9">
        <f>IF(COUNTA($A3601:$H3601)=0,"",IFERROR(LOOKUP(2,1/(((LISTS!$H$2:$H$26&lt;&gt;"")*ISNUMBER(SEARCH(LISTS!$H$2:$H$26,$G3601)))+((LISTS!$I$2:$I$26&lt;&gt;"")*ISNUMBER(SEARCH(LISTS!$I$2:$I$26,$E3601)))),LISTS!$K$2:$K$26),"OTRO"))</f>
        <v/>
      </c>
      <c r="K3601" s="11">
        <f>IF($I3601&lt;&gt;"SI",0,IFERROR($F3601,0))</f>
        <v/>
      </c>
      <c r="L3601" s="9">
        <f>IF(COUNTA($A3601:$H3601)=0,"",IF($J3601="OTRO",IFERROR(LOOKUP(2,1/(((LISTS!$H$2:$H$26&lt;&gt;"")*ISNUMBER(SEARCH(LISTS!$H$2:$H$26,$G3601)))+((LISTS!$I$2:$I$26&lt;&gt;"")*ISNUMBER(SEARCH(LISTS!$I$2:$I$26,$E3601)))),LISTS!$L$2:$L$26),"Concepto DIAN no mapeado a casilla automatica"),IF(LEFT($J3601,4)="TOPE","Control automatico DIAN: "&amp;$J3601,"Casilla automatica: "&amp;$J3601)))</f>
        <v/>
      </c>
    </row>
    <row r="3602">
      <c r="A3602" s="9" t="n"/>
      <c r="B3602" s="9" t="n"/>
      <c r="C3602" s="9" t="n"/>
      <c r="D3602" s="9" t="n"/>
      <c r="E3602" s="9" t="n"/>
      <c r="F3602" s="11" t="n"/>
      <c r="G3602" s="9" t="n"/>
      <c r="H3602" s="9" t="n"/>
      <c r="I3602" s="9">
        <f>IF(COUNTA($A3602:$H3602)=0,"",IF($J3602="OTRO","NO","SI"))</f>
        <v/>
      </c>
      <c r="J3602" s="9">
        <f>IF(COUNTA($A3602:$H3602)=0,"",IFERROR(LOOKUP(2,1/(((LISTS!$H$2:$H$26&lt;&gt;"")*ISNUMBER(SEARCH(LISTS!$H$2:$H$26,$G3602)))+((LISTS!$I$2:$I$26&lt;&gt;"")*ISNUMBER(SEARCH(LISTS!$I$2:$I$26,$E3602)))),LISTS!$K$2:$K$26),"OTRO"))</f>
        <v/>
      </c>
      <c r="K3602" s="11">
        <f>IF($I3602&lt;&gt;"SI",0,IFERROR($F3602,0))</f>
        <v/>
      </c>
      <c r="L3602" s="9">
        <f>IF(COUNTA($A3602:$H3602)=0,"",IF($J3602="OTRO",IFERROR(LOOKUP(2,1/(((LISTS!$H$2:$H$26&lt;&gt;"")*ISNUMBER(SEARCH(LISTS!$H$2:$H$26,$G3602)))+((LISTS!$I$2:$I$26&lt;&gt;"")*ISNUMBER(SEARCH(LISTS!$I$2:$I$26,$E3602)))),LISTS!$L$2:$L$26),"Concepto DIAN no mapeado a casilla automatica"),IF(LEFT($J3602,4)="TOPE","Control automatico DIAN: "&amp;$J3602,"Casilla automatica: "&amp;$J3602)))</f>
        <v/>
      </c>
    </row>
    <row r="3603">
      <c r="A3603" s="9" t="n"/>
      <c r="B3603" s="9" t="n"/>
      <c r="C3603" s="9" t="n"/>
      <c r="D3603" s="9" t="n"/>
      <c r="E3603" s="9" t="n"/>
      <c r="F3603" s="11" t="n"/>
      <c r="G3603" s="9" t="n"/>
      <c r="H3603" s="9" t="n"/>
      <c r="I3603" s="9">
        <f>IF(COUNTA($A3603:$H3603)=0,"",IF($J3603="OTRO","NO","SI"))</f>
        <v/>
      </c>
      <c r="J3603" s="9">
        <f>IF(COUNTA($A3603:$H3603)=0,"",IFERROR(LOOKUP(2,1/(((LISTS!$H$2:$H$26&lt;&gt;"")*ISNUMBER(SEARCH(LISTS!$H$2:$H$26,$G3603)))+((LISTS!$I$2:$I$26&lt;&gt;"")*ISNUMBER(SEARCH(LISTS!$I$2:$I$26,$E3603)))),LISTS!$K$2:$K$26),"OTRO"))</f>
        <v/>
      </c>
      <c r="K3603" s="11">
        <f>IF($I3603&lt;&gt;"SI",0,IFERROR($F3603,0))</f>
        <v/>
      </c>
      <c r="L3603" s="9">
        <f>IF(COUNTA($A3603:$H3603)=0,"",IF($J3603="OTRO",IFERROR(LOOKUP(2,1/(((LISTS!$H$2:$H$26&lt;&gt;"")*ISNUMBER(SEARCH(LISTS!$H$2:$H$26,$G3603)))+((LISTS!$I$2:$I$26&lt;&gt;"")*ISNUMBER(SEARCH(LISTS!$I$2:$I$26,$E3603)))),LISTS!$L$2:$L$26),"Concepto DIAN no mapeado a casilla automatica"),IF(LEFT($J3603,4)="TOPE","Control automatico DIAN: "&amp;$J3603,"Casilla automatica: "&amp;$J3603)))</f>
        <v/>
      </c>
    </row>
    <row r="3604">
      <c r="A3604" s="9" t="n"/>
      <c r="B3604" s="9" t="n"/>
      <c r="C3604" s="9" t="n"/>
      <c r="D3604" s="9" t="n"/>
      <c r="E3604" s="9" t="n"/>
      <c r="F3604" s="11" t="n"/>
      <c r="G3604" s="9" t="n"/>
      <c r="H3604" s="9" t="n"/>
      <c r="I3604" s="9">
        <f>IF(COUNTA($A3604:$H3604)=0,"",IF($J3604="OTRO","NO","SI"))</f>
        <v/>
      </c>
      <c r="J3604" s="9">
        <f>IF(COUNTA($A3604:$H3604)=0,"",IFERROR(LOOKUP(2,1/(((LISTS!$H$2:$H$26&lt;&gt;"")*ISNUMBER(SEARCH(LISTS!$H$2:$H$26,$G3604)))+((LISTS!$I$2:$I$26&lt;&gt;"")*ISNUMBER(SEARCH(LISTS!$I$2:$I$26,$E3604)))),LISTS!$K$2:$K$26),"OTRO"))</f>
        <v/>
      </c>
      <c r="K3604" s="11">
        <f>IF($I3604&lt;&gt;"SI",0,IFERROR($F3604,0))</f>
        <v/>
      </c>
      <c r="L3604" s="9">
        <f>IF(COUNTA($A3604:$H3604)=0,"",IF($J3604="OTRO",IFERROR(LOOKUP(2,1/(((LISTS!$H$2:$H$26&lt;&gt;"")*ISNUMBER(SEARCH(LISTS!$H$2:$H$26,$G3604)))+((LISTS!$I$2:$I$26&lt;&gt;"")*ISNUMBER(SEARCH(LISTS!$I$2:$I$26,$E3604)))),LISTS!$L$2:$L$26),"Concepto DIAN no mapeado a casilla automatica"),IF(LEFT($J3604,4)="TOPE","Control automatico DIAN: "&amp;$J3604,"Casilla automatica: "&amp;$J3604)))</f>
        <v/>
      </c>
    </row>
    <row r="3605">
      <c r="A3605" s="9" t="n"/>
      <c r="B3605" s="9" t="n"/>
      <c r="C3605" s="9" t="n"/>
      <c r="D3605" s="9" t="n"/>
      <c r="E3605" s="9" t="n"/>
      <c r="F3605" s="11" t="n"/>
      <c r="G3605" s="9" t="n"/>
      <c r="H3605" s="9" t="n"/>
      <c r="I3605" s="9">
        <f>IF(COUNTA($A3605:$H3605)=0,"",IF($J3605="OTRO","NO","SI"))</f>
        <v/>
      </c>
      <c r="J3605" s="9">
        <f>IF(COUNTA($A3605:$H3605)=0,"",IFERROR(LOOKUP(2,1/(((LISTS!$H$2:$H$26&lt;&gt;"")*ISNUMBER(SEARCH(LISTS!$H$2:$H$26,$G3605)))+((LISTS!$I$2:$I$26&lt;&gt;"")*ISNUMBER(SEARCH(LISTS!$I$2:$I$26,$E3605)))),LISTS!$K$2:$K$26),"OTRO"))</f>
        <v/>
      </c>
      <c r="K3605" s="11">
        <f>IF($I3605&lt;&gt;"SI",0,IFERROR($F3605,0))</f>
        <v/>
      </c>
      <c r="L3605" s="9">
        <f>IF(COUNTA($A3605:$H3605)=0,"",IF($J3605="OTRO",IFERROR(LOOKUP(2,1/(((LISTS!$H$2:$H$26&lt;&gt;"")*ISNUMBER(SEARCH(LISTS!$H$2:$H$26,$G3605)))+((LISTS!$I$2:$I$26&lt;&gt;"")*ISNUMBER(SEARCH(LISTS!$I$2:$I$26,$E3605)))),LISTS!$L$2:$L$26),"Concepto DIAN no mapeado a casilla automatica"),IF(LEFT($J3605,4)="TOPE","Control automatico DIAN: "&amp;$J3605,"Casilla automatica: "&amp;$J3605)))</f>
        <v/>
      </c>
    </row>
    <row r="3606">
      <c r="A3606" s="9" t="n"/>
      <c r="B3606" s="9" t="n"/>
      <c r="C3606" s="9" t="n"/>
      <c r="D3606" s="9" t="n"/>
      <c r="E3606" s="9" t="n"/>
      <c r="F3606" s="11" t="n"/>
      <c r="G3606" s="9" t="n"/>
      <c r="H3606" s="9" t="n"/>
      <c r="I3606" s="9">
        <f>IF(COUNTA($A3606:$H3606)=0,"",IF($J3606="OTRO","NO","SI"))</f>
        <v/>
      </c>
      <c r="J3606" s="9">
        <f>IF(COUNTA($A3606:$H3606)=0,"",IFERROR(LOOKUP(2,1/(((LISTS!$H$2:$H$26&lt;&gt;"")*ISNUMBER(SEARCH(LISTS!$H$2:$H$26,$G3606)))+((LISTS!$I$2:$I$26&lt;&gt;"")*ISNUMBER(SEARCH(LISTS!$I$2:$I$26,$E3606)))),LISTS!$K$2:$K$26),"OTRO"))</f>
        <v/>
      </c>
      <c r="K3606" s="11">
        <f>IF($I3606&lt;&gt;"SI",0,IFERROR($F3606,0))</f>
        <v/>
      </c>
      <c r="L3606" s="9">
        <f>IF(COUNTA($A3606:$H3606)=0,"",IF($J3606="OTRO",IFERROR(LOOKUP(2,1/(((LISTS!$H$2:$H$26&lt;&gt;"")*ISNUMBER(SEARCH(LISTS!$H$2:$H$26,$G3606)))+((LISTS!$I$2:$I$26&lt;&gt;"")*ISNUMBER(SEARCH(LISTS!$I$2:$I$26,$E3606)))),LISTS!$L$2:$L$26),"Concepto DIAN no mapeado a casilla automatica"),IF(LEFT($J3606,4)="TOPE","Control automatico DIAN: "&amp;$J3606,"Casilla automatica: "&amp;$J3606)))</f>
        <v/>
      </c>
    </row>
    <row r="3607">
      <c r="A3607" s="9" t="n"/>
      <c r="B3607" s="9" t="n"/>
      <c r="C3607" s="9" t="n"/>
      <c r="D3607" s="9" t="n"/>
      <c r="E3607" s="9" t="n"/>
      <c r="F3607" s="11" t="n"/>
      <c r="G3607" s="9" t="n"/>
      <c r="H3607" s="9" t="n"/>
      <c r="I3607" s="9">
        <f>IF(COUNTA($A3607:$H3607)=0,"",IF($J3607="OTRO","NO","SI"))</f>
        <v/>
      </c>
      <c r="J3607" s="9">
        <f>IF(COUNTA($A3607:$H3607)=0,"",IFERROR(LOOKUP(2,1/(((LISTS!$H$2:$H$26&lt;&gt;"")*ISNUMBER(SEARCH(LISTS!$H$2:$H$26,$G3607)))+((LISTS!$I$2:$I$26&lt;&gt;"")*ISNUMBER(SEARCH(LISTS!$I$2:$I$26,$E3607)))),LISTS!$K$2:$K$26),"OTRO"))</f>
        <v/>
      </c>
      <c r="K3607" s="11">
        <f>IF($I3607&lt;&gt;"SI",0,IFERROR($F3607,0))</f>
        <v/>
      </c>
      <c r="L3607" s="9">
        <f>IF(COUNTA($A3607:$H3607)=0,"",IF($J3607="OTRO",IFERROR(LOOKUP(2,1/(((LISTS!$H$2:$H$26&lt;&gt;"")*ISNUMBER(SEARCH(LISTS!$H$2:$H$26,$G3607)))+((LISTS!$I$2:$I$26&lt;&gt;"")*ISNUMBER(SEARCH(LISTS!$I$2:$I$26,$E3607)))),LISTS!$L$2:$L$26),"Concepto DIAN no mapeado a casilla automatica"),IF(LEFT($J3607,4)="TOPE","Control automatico DIAN: "&amp;$J3607,"Casilla automatica: "&amp;$J3607)))</f>
        <v/>
      </c>
    </row>
    <row r="3608">
      <c r="A3608" s="9" t="n"/>
      <c r="B3608" s="9" t="n"/>
      <c r="C3608" s="9" t="n"/>
      <c r="D3608" s="9" t="n"/>
      <c r="E3608" s="9" t="n"/>
      <c r="F3608" s="11" t="n"/>
      <c r="G3608" s="9" t="n"/>
      <c r="H3608" s="9" t="n"/>
      <c r="I3608" s="9">
        <f>IF(COUNTA($A3608:$H3608)=0,"",IF($J3608="OTRO","NO","SI"))</f>
        <v/>
      </c>
      <c r="J3608" s="9">
        <f>IF(COUNTA($A3608:$H3608)=0,"",IFERROR(LOOKUP(2,1/(((LISTS!$H$2:$H$26&lt;&gt;"")*ISNUMBER(SEARCH(LISTS!$H$2:$H$26,$G3608)))+((LISTS!$I$2:$I$26&lt;&gt;"")*ISNUMBER(SEARCH(LISTS!$I$2:$I$26,$E3608)))),LISTS!$K$2:$K$26),"OTRO"))</f>
        <v/>
      </c>
      <c r="K3608" s="11">
        <f>IF($I3608&lt;&gt;"SI",0,IFERROR($F3608,0))</f>
        <v/>
      </c>
      <c r="L3608" s="9">
        <f>IF(COUNTA($A3608:$H3608)=0,"",IF($J3608="OTRO",IFERROR(LOOKUP(2,1/(((LISTS!$H$2:$H$26&lt;&gt;"")*ISNUMBER(SEARCH(LISTS!$H$2:$H$26,$G3608)))+((LISTS!$I$2:$I$26&lt;&gt;"")*ISNUMBER(SEARCH(LISTS!$I$2:$I$26,$E3608)))),LISTS!$L$2:$L$26),"Concepto DIAN no mapeado a casilla automatica"),IF(LEFT($J3608,4)="TOPE","Control automatico DIAN: "&amp;$J3608,"Casilla automatica: "&amp;$J3608)))</f>
        <v/>
      </c>
    </row>
    <row r="3609">
      <c r="A3609" s="9" t="n"/>
      <c r="B3609" s="9" t="n"/>
      <c r="C3609" s="9" t="n"/>
      <c r="D3609" s="9" t="n"/>
      <c r="E3609" s="9" t="n"/>
      <c r="F3609" s="11" t="n"/>
      <c r="G3609" s="9" t="n"/>
      <c r="H3609" s="9" t="n"/>
      <c r="I3609" s="9">
        <f>IF(COUNTA($A3609:$H3609)=0,"",IF($J3609="OTRO","NO","SI"))</f>
        <v/>
      </c>
      <c r="J3609" s="9">
        <f>IF(COUNTA($A3609:$H3609)=0,"",IFERROR(LOOKUP(2,1/(((LISTS!$H$2:$H$26&lt;&gt;"")*ISNUMBER(SEARCH(LISTS!$H$2:$H$26,$G3609)))+((LISTS!$I$2:$I$26&lt;&gt;"")*ISNUMBER(SEARCH(LISTS!$I$2:$I$26,$E3609)))),LISTS!$K$2:$K$26),"OTRO"))</f>
        <v/>
      </c>
      <c r="K3609" s="11">
        <f>IF($I3609&lt;&gt;"SI",0,IFERROR($F3609,0))</f>
        <v/>
      </c>
      <c r="L3609" s="9">
        <f>IF(COUNTA($A3609:$H3609)=0,"",IF($J3609="OTRO",IFERROR(LOOKUP(2,1/(((LISTS!$H$2:$H$26&lt;&gt;"")*ISNUMBER(SEARCH(LISTS!$H$2:$H$26,$G3609)))+((LISTS!$I$2:$I$26&lt;&gt;"")*ISNUMBER(SEARCH(LISTS!$I$2:$I$26,$E3609)))),LISTS!$L$2:$L$26),"Concepto DIAN no mapeado a casilla automatica"),IF(LEFT($J3609,4)="TOPE","Control automatico DIAN: "&amp;$J3609,"Casilla automatica: "&amp;$J3609)))</f>
        <v/>
      </c>
    </row>
    <row r="3610">
      <c r="A3610" s="9" t="n"/>
      <c r="B3610" s="9" t="n"/>
      <c r="C3610" s="9" t="n"/>
      <c r="D3610" s="9" t="n"/>
      <c r="E3610" s="9" t="n"/>
      <c r="F3610" s="11" t="n"/>
      <c r="G3610" s="9" t="n"/>
      <c r="H3610" s="9" t="n"/>
      <c r="I3610" s="9">
        <f>IF(COUNTA($A3610:$H3610)=0,"",IF($J3610="OTRO","NO","SI"))</f>
        <v/>
      </c>
      <c r="J3610" s="9">
        <f>IF(COUNTA($A3610:$H3610)=0,"",IFERROR(LOOKUP(2,1/(((LISTS!$H$2:$H$26&lt;&gt;"")*ISNUMBER(SEARCH(LISTS!$H$2:$H$26,$G3610)))+((LISTS!$I$2:$I$26&lt;&gt;"")*ISNUMBER(SEARCH(LISTS!$I$2:$I$26,$E3610)))),LISTS!$K$2:$K$26),"OTRO"))</f>
        <v/>
      </c>
      <c r="K3610" s="11">
        <f>IF($I3610&lt;&gt;"SI",0,IFERROR($F3610,0))</f>
        <v/>
      </c>
      <c r="L3610" s="9">
        <f>IF(COUNTA($A3610:$H3610)=0,"",IF($J3610="OTRO",IFERROR(LOOKUP(2,1/(((LISTS!$H$2:$H$26&lt;&gt;"")*ISNUMBER(SEARCH(LISTS!$H$2:$H$26,$G3610)))+((LISTS!$I$2:$I$26&lt;&gt;"")*ISNUMBER(SEARCH(LISTS!$I$2:$I$26,$E3610)))),LISTS!$L$2:$L$26),"Concepto DIAN no mapeado a casilla automatica"),IF(LEFT($J3610,4)="TOPE","Control automatico DIAN: "&amp;$J3610,"Casilla automatica: "&amp;$J3610)))</f>
        <v/>
      </c>
    </row>
    <row r="3611">
      <c r="A3611" s="9" t="n"/>
      <c r="B3611" s="9" t="n"/>
      <c r="C3611" s="9" t="n"/>
      <c r="D3611" s="9" t="n"/>
      <c r="E3611" s="9" t="n"/>
      <c r="F3611" s="11" t="n"/>
      <c r="G3611" s="9" t="n"/>
      <c r="H3611" s="9" t="n"/>
      <c r="I3611" s="9">
        <f>IF(COUNTA($A3611:$H3611)=0,"",IF($J3611="OTRO","NO","SI"))</f>
        <v/>
      </c>
      <c r="J3611" s="9">
        <f>IF(COUNTA($A3611:$H3611)=0,"",IFERROR(LOOKUP(2,1/(((LISTS!$H$2:$H$26&lt;&gt;"")*ISNUMBER(SEARCH(LISTS!$H$2:$H$26,$G3611)))+((LISTS!$I$2:$I$26&lt;&gt;"")*ISNUMBER(SEARCH(LISTS!$I$2:$I$26,$E3611)))),LISTS!$K$2:$K$26),"OTRO"))</f>
        <v/>
      </c>
      <c r="K3611" s="11">
        <f>IF($I3611&lt;&gt;"SI",0,IFERROR($F3611,0))</f>
        <v/>
      </c>
      <c r="L3611" s="9">
        <f>IF(COUNTA($A3611:$H3611)=0,"",IF($J3611="OTRO",IFERROR(LOOKUP(2,1/(((LISTS!$H$2:$H$26&lt;&gt;"")*ISNUMBER(SEARCH(LISTS!$H$2:$H$26,$G3611)))+((LISTS!$I$2:$I$26&lt;&gt;"")*ISNUMBER(SEARCH(LISTS!$I$2:$I$26,$E3611)))),LISTS!$L$2:$L$26),"Concepto DIAN no mapeado a casilla automatica"),IF(LEFT($J3611,4)="TOPE","Control automatico DIAN: "&amp;$J3611,"Casilla automatica: "&amp;$J3611)))</f>
        <v/>
      </c>
    </row>
    <row r="3612">
      <c r="A3612" s="9" t="n"/>
      <c r="B3612" s="9" t="n"/>
      <c r="C3612" s="9" t="n"/>
      <c r="D3612" s="9" t="n"/>
      <c r="E3612" s="9" t="n"/>
      <c r="F3612" s="11" t="n"/>
      <c r="G3612" s="9" t="n"/>
      <c r="H3612" s="9" t="n"/>
      <c r="I3612" s="9">
        <f>IF(COUNTA($A3612:$H3612)=0,"",IF($J3612="OTRO","NO","SI"))</f>
        <v/>
      </c>
      <c r="J3612" s="9">
        <f>IF(COUNTA($A3612:$H3612)=0,"",IFERROR(LOOKUP(2,1/(((LISTS!$H$2:$H$26&lt;&gt;"")*ISNUMBER(SEARCH(LISTS!$H$2:$H$26,$G3612)))+((LISTS!$I$2:$I$26&lt;&gt;"")*ISNUMBER(SEARCH(LISTS!$I$2:$I$26,$E3612)))),LISTS!$K$2:$K$26),"OTRO"))</f>
        <v/>
      </c>
      <c r="K3612" s="11">
        <f>IF($I3612&lt;&gt;"SI",0,IFERROR($F3612,0))</f>
        <v/>
      </c>
      <c r="L3612" s="9">
        <f>IF(COUNTA($A3612:$H3612)=0,"",IF($J3612="OTRO",IFERROR(LOOKUP(2,1/(((LISTS!$H$2:$H$26&lt;&gt;"")*ISNUMBER(SEARCH(LISTS!$H$2:$H$26,$G3612)))+((LISTS!$I$2:$I$26&lt;&gt;"")*ISNUMBER(SEARCH(LISTS!$I$2:$I$26,$E3612)))),LISTS!$L$2:$L$26),"Concepto DIAN no mapeado a casilla automatica"),IF(LEFT($J3612,4)="TOPE","Control automatico DIAN: "&amp;$J3612,"Casilla automatica: "&amp;$J3612)))</f>
        <v/>
      </c>
    </row>
    <row r="3613">
      <c r="A3613" s="9" t="n"/>
      <c r="B3613" s="9" t="n"/>
      <c r="C3613" s="9" t="n"/>
      <c r="D3613" s="9" t="n"/>
      <c r="E3613" s="9" t="n"/>
      <c r="F3613" s="11" t="n"/>
      <c r="G3613" s="9" t="n"/>
      <c r="H3613" s="9" t="n"/>
      <c r="I3613" s="9">
        <f>IF(COUNTA($A3613:$H3613)=0,"",IF($J3613="OTRO","NO","SI"))</f>
        <v/>
      </c>
      <c r="J3613" s="9">
        <f>IF(COUNTA($A3613:$H3613)=0,"",IFERROR(LOOKUP(2,1/(((LISTS!$H$2:$H$26&lt;&gt;"")*ISNUMBER(SEARCH(LISTS!$H$2:$H$26,$G3613)))+((LISTS!$I$2:$I$26&lt;&gt;"")*ISNUMBER(SEARCH(LISTS!$I$2:$I$26,$E3613)))),LISTS!$K$2:$K$26),"OTRO"))</f>
        <v/>
      </c>
      <c r="K3613" s="11">
        <f>IF($I3613&lt;&gt;"SI",0,IFERROR($F3613,0))</f>
        <v/>
      </c>
      <c r="L3613" s="9">
        <f>IF(COUNTA($A3613:$H3613)=0,"",IF($J3613="OTRO",IFERROR(LOOKUP(2,1/(((LISTS!$H$2:$H$26&lt;&gt;"")*ISNUMBER(SEARCH(LISTS!$H$2:$H$26,$G3613)))+((LISTS!$I$2:$I$26&lt;&gt;"")*ISNUMBER(SEARCH(LISTS!$I$2:$I$26,$E3613)))),LISTS!$L$2:$L$26),"Concepto DIAN no mapeado a casilla automatica"),IF(LEFT($J3613,4)="TOPE","Control automatico DIAN: "&amp;$J3613,"Casilla automatica: "&amp;$J3613)))</f>
        <v/>
      </c>
    </row>
    <row r="3614">
      <c r="A3614" s="9" t="n"/>
      <c r="B3614" s="9" t="n"/>
      <c r="C3614" s="9" t="n"/>
      <c r="D3614" s="9" t="n"/>
      <c r="E3614" s="9" t="n"/>
      <c r="F3614" s="11" t="n"/>
      <c r="G3614" s="9" t="n"/>
      <c r="H3614" s="9" t="n"/>
      <c r="I3614" s="9">
        <f>IF(COUNTA($A3614:$H3614)=0,"",IF($J3614="OTRO","NO","SI"))</f>
        <v/>
      </c>
      <c r="J3614" s="9">
        <f>IF(COUNTA($A3614:$H3614)=0,"",IFERROR(LOOKUP(2,1/(((LISTS!$H$2:$H$26&lt;&gt;"")*ISNUMBER(SEARCH(LISTS!$H$2:$H$26,$G3614)))+((LISTS!$I$2:$I$26&lt;&gt;"")*ISNUMBER(SEARCH(LISTS!$I$2:$I$26,$E3614)))),LISTS!$K$2:$K$26),"OTRO"))</f>
        <v/>
      </c>
      <c r="K3614" s="11">
        <f>IF($I3614&lt;&gt;"SI",0,IFERROR($F3614,0))</f>
        <v/>
      </c>
      <c r="L3614" s="9">
        <f>IF(COUNTA($A3614:$H3614)=0,"",IF($J3614="OTRO",IFERROR(LOOKUP(2,1/(((LISTS!$H$2:$H$26&lt;&gt;"")*ISNUMBER(SEARCH(LISTS!$H$2:$H$26,$G3614)))+((LISTS!$I$2:$I$26&lt;&gt;"")*ISNUMBER(SEARCH(LISTS!$I$2:$I$26,$E3614)))),LISTS!$L$2:$L$26),"Concepto DIAN no mapeado a casilla automatica"),IF(LEFT($J3614,4)="TOPE","Control automatico DIAN: "&amp;$J3614,"Casilla automatica: "&amp;$J3614)))</f>
        <v/>
      </c>
    </row>
    <row r="3615">
      <c r="A3615" s="9" t="n"/>
      <c r="B3615" s="9" t="n"/>
      <c r="C3615" s="9" t="n"/>
      <c r="D3615" s="9" t="n"/>
      <c r="E3615" s="9" t="n"/>
      <c r="F3615" s="11" t="n"/>
      <c r="G3615" s="9" t="n"/>
      <c r="H3615" s="9" t="n"/>
      <c r="I3615" s="9">
        <f>IF(COUNTA($A3615:$H3615)=0,"",IF($J3615="OTRO","NO","SI"))</f>
        <v/>
      </c>
      <c r="J3615" s="9">
        <f>IF(COUNTA($A3615:$H3615)=0,"",IFERROR(LOOKUP(2,1/(((LISTS!$H$2:$H$26&lt;&gt;"")*ISNUMBER(SEARCH(LISTS!$H$2:$H$26,$G3615)))+((LISTS!$I$2:$I$26&lt;&gt;"")*ISNUMBER(SEARCH(LISTS!$I$2:$I$26,$E3615)))),LISTS!$K$2:$K$26),"OTRO"))</f>
        <v/>
      </c>
      <c r="K3615" s="11">
        <f>IF($I3615&lt;&gt;"SI",0,IFERROR($F3615,0))</f>
        <v/>
      </c>
      <c r="L3615" s="9">
        <f>IF(COUNTA($A3615:$H3615)=0,"",IF($J3615="OTRO",IFERROR(LOOKUP(2,1/(((LISTS!$H$2:$H$26&lt;&gt;"")*ISNUMBER(SEARCH(LISTS!$H$2:$H$26,$G3615)))+((LISTS!$I$2:$I$26&lt;&gt;"")*ISNUMBER(SEARCH(LISTS!$I$2:$I$26,$E3615)))),LISTS!$L$2:$L$26),"Concepto DIAN no mapeado a casilla automatica"),IF(LEFT($J3615,4)="TOPE","Control automatico DIAN: "&amp;$J3615,"Casilla automatica: "&amp;$J3615)))</f>
        <v/>
      </c>
    </row>
    <row r="3616">
      <c r="A3616" s="9" t="n"/>
      <c r="B3616" s="9" t="n"/>
      <c r="C3616" s="9" t="n"/>
      <c r="D3616" s="9" t="n"/>
      <c r="E3616" s="9" t="n"/>
      <c r="F3616" s="11" t="n"/>
      <c r="G3616" s="9" t="n"/>
      <c r="H3616" s="9" t="n"/>
      <c r="I3616" s="9">
        <f>IF(COUNTA($A3616:$H3616)=0,"",IF($J3616="OTRO","NO","SI"))</f>
        <v/>
      </c>
      <c r="J3616" s="9">
        <f>IF(COUNTA($A3616:$H3616)=0,"",IFERROR(LOOKUP(2,1/(((LISTS!$H$2:$H$26&lt;&gt;"")*ISNUMBER(SEARCH(LISTS!$H$2:$H$26,$G3616)))+((LISTS!$I$2:$I$26&lt;&gt;"")*ISNUMBER(SEARCH(LISTS!$I$2:$I$26,$E3616)))),LISTS!$K$2:$K$26),"OTRO"))</f>
        <v/>
      </c>
      <c r="K3616" s="11">
        <f>IF($I3616&lt;&gt;"SI",0,IFERROR($F3616,0))</f>
        <v/>
      </c>
      <c r="L3616" s="9">
        <f>IF(COUNTA($A3616:$H3616)=0,"",IF($J3616="OTRO",IFERROR(LOOKUP(2,1/(((LISTS!$H$2:$H$26&lt;&gt;"")*ISNUMBER(SEARCH(LISTS!$H$2:$H$26,$G3616)))+((LISTS!$I$2:$I$26&lt;&gt;"")*ISNUMBER(SEARCH(LISTS!$I$2:$I$26,$E3616)))),LISTS!$L$2:$L$26),"Concepto DIAN no mapeado a casilla automatica"),IF(LEFT($J3616,4)="TOPE","Control automatico DIAN: "&amp;$J3616,"Casilla automatica: "&amp;$J3616)))</f>
        <v/>
      </c>
    </row>
    <row r="3617">
      <c r="A3617" s="9" t="n"/>
      <c r="B3617" s="9" t="n"/>
      <c r="C3617" s="9" t="n"/>
      <c r="D3617" s="9" t="n"/>
      <c r="E3617" s="9" t="n"/>
      <c r="F3617" s="11" t="n"/>
      <c r="G3617" s="9" t="n"/>
      <c r="H3617" s="9" t="n"/>
      <c r="I3617" s="9">
        <f>IF(COUNTA($A3617:$H3617)=0,"",IF($J3617="OTRO","NO","SI"))</f>
        <v/>
      </c>
      <c r="J3617" s="9">
        <f>IF(COUNTA($A3617:$H3617)=0,"",IFERROR(LOOKUP(2,1/(((LISTS!$H$2:$H$26&lt;&gt;"")*ISNUMBER(SEARCH(LISTS!$H$2:$H$26,$G3617)))+((LISTS!$I$2:$I$26&lt;&gt;"")*ISNUMBER(SEARCH(LISTS!$I$2:$I$26,$E3617)))),LISTS!$K$2:$K$26),"OTRO"))</f>
        <v/>
      </c>
      <c r="K3617" s="11">
        <f>IF($I3617&lt;&gt;"SI",0,IFERROR($F3617,0))</f>
        <v/>
      </c>
      <c r="L3617" s="9">
        <f>IF(COUNTA($A3617:$H3617)=0,"",IF($J3617="OTRO",IFERROR(LOOKUP(2,1/(((LISTS!$H$2:$H$26&lt;&gt;"")*ISNUMBER(SEARCH(LISTS!$H$2:$H$26,$G3617)))+((LISTS!$I$2:$I$26&lt;&gt;"")*ISNUMBER(SEARCH(LISTS!$I$2:$I$26,$E3617)))),LISTS!$L$2:$L$26),"Concepto DIAN no mapeado a casilla automatica"),IF(LEFT($J3617,4)="TOPE","Control automatico DIAN: "&amp;$J3617,"Casilla automatica: "&amp;$J3617)))</f>
        <v/>
      </c>
    </row>
    <row r="3618">
      <c r="A3618" s="9" t="n"/>
      <c r="B3618" s="9" t="n"/>
      <c r="C3618" s="9" t="n"/>
      <c r="D3618" s="9" t="n"/>
      <c r="E3618" s="9" t="n"/>
      <c r="F3618" s="11" t="n"/>
      <c r="G3618" s="9" t="n"/>
      <c r="H3618" s="9" t="n"/>
      <c r="I3618" s="9">
        <f>IF(COUNTA($A3618:$H3618)=0,"",IF($J3618="OTRO","NO","SI"))</f>
        <v/>
      </c>
      <c r="J3618" s="9">
        <f>IF(COUNTA($A3618:$H3618)=0,"",IFERROR(LOOKUP(2,1/(((LISTS!$H$2:$H$26&lt;&gt;"")*ISNUMBER(SEARCH(LISTS!$H$2:$H$26,$G3618)))+((LISTS!$I$2:$I$26&lt;&gt;"")*ISNUMBER(SEARCH(LISTS!$I$2:$I$26,$E3618)))),LISTS!$K$2:$K$26),"OTRO"))</f>
        <v/>
      </c>
      <c r="K3618" s="11">
        <f>IF($I3618&lt;&gt;"SI",0,IFERROR($F3618,0))</f>
        <v/>
      </c>
      <c r="L3618" s="9">
        <f>IF(COUNTA($A3618:$H3618)=0,"",IF($J3618="OTRO",IFERROR(LOOKUP(2,1/(((LISTS!$H$2:$H$26&lt;&gt;"")*ISNUMBER(SEARCH(LISTS!$H$2:$H$26,$G3618)))+((LISTS!$I$2:$I$26&lt;&gt;"")*ISNUMBER(SEARCH(LISTS!$I$2:$I$26,$E3618)))),LISTS!$L$2:$L$26),"Concepto DIAN no mapeado a casilla automatica"),IF(LEFT($J3618,4)="TOPE","Control automatico DIAN: "&amp;$J3618,"Casilla automatica: "&amp;$J3618)))</f>
        <v/>
      </c>
    </row>
    <row r="3619">
      <c r="A3619" s="9" t="n"/>
      <c r="B3619" s="9" t="n"/>
      <c r="C3619" s="9" t="n"/>
      <c r="D3619" s="9" t="n"/>
      <c r="E3619" s="9" t="n"/>
      <c r="F3619" s="11" t="n"/>
      <c r="G3619" s="9" t="n"/>
      <c r="H3619" s="9" t="n"/>
      <c r="I3619" s="9">
        <f>IF(COUNTA($A3619:$H3619)=0,"",IF($J3619="OTRO","NO","SI"))</f>
        <v/>
      </c>
      <c r="J3619" s="9">
        <f>IF(COUNTA($A3619:$H3619)=0,"",IFERROR(LOOKUP(2,1/(((LISTS!$H$2:$H$26&lt;&gt;"")*ISNUMBER(SEARCH(LISTS!$H$2:$H$26,$G3619)))+((LISTS!$I$2:$I$26&lt;&gt;"")*ISNUMBER(SEARCH(LISTS!$I$2:$I$26,$E3619)))),LISTS!$K$2:$K$26),"OTRO"))</f>
        <v/>
      </c>
      <c r="K3619" s="11">
        <f>IF($I3619&lt;&gt;"SI",0,IFERROR($F3619,0))</f>
        <v/>
      </c>
      <c r="L3619" s="9">
        <f>IF(COUNTA($A3619:$H3619)=0,"",IF($J3619="OTRO",IFERROR(LOOKUP(2,1/(((LISTS!$H$2:$H$26&lt;&gt;"")*ISNUMBER(SEARCH(LISTS!$H$2:$H$26,$G3619)))+((LISTS!$I$2:$I$26&lt;&gt;"")*ISNUMBER(SEARCH(LISTS!$I$2:$I$26,$E3619)))),LISTS!$L$2:$L$26),"Concepto DIAN no mapeado a casilla automatica"),IF(LEFT($J3619,4)="TOPE","Control automatico DIAN: "&amp;$J3619,"Casilla automatica: "&amp;$J3619)))</f>
        <v/>
      </c>
    </row>
    <row r="3620">
      <c r="A3620" s="9" t="n"/>
      <c r="B3620" s="9" t="n"/>
      <c r="C3620" s="9" t="n"/>
      <c r="D3620" s="9" t="n"/>
      <c r="E3620" s="9" t="n"/>
      <c r="F3620" s="11" t="n"/>
      <c r="G3620" s="9" t="n"/>
      <c r="H3620" s="9" t="n"/>
      <c r="I3620" s="9">
        <f>IF(COUNTA($A3620:$H3620)=0,"",IF($J3620="OTRO","NO","SI"))</f>
        <v/>
      </c>
      <c r="J3620" s="9">
        <f>IF(COUNTA($A3620:$H3620)=0,"",IFERROR(LOOKUP(2,1/(((LISTS!$H$2:$H$26&lt;&gt;"")*ISNUMBER(SEARCH(LISTS!$H$2:$H$26,$G3620)))+((LISTS!$I$2:$I$26&lt;&gt;"")*ISNUMBER(SEARCH(LISTS!$I$2:$I$26,$E3620)))),LISTS!$K$2:$K$26),"OTRO"))</f>
        <v/>
      </c>
      <c r="K3620" s="11">
        <f>IF($I3620&lt;&gt;"SI",0,IFERROR($F3620,0))</f>
        <v/>
      </c>
      <c r="L3620" s="9">
        <f>IF(COUNTA($A3620:$H3620)=0,"",IF($J3620="OTRO",IFERROR(LOOKUP(2,1/(((LISTS!$H$2:$H$26&lt;&gt;"")*ISNUMBER(SEARCH(LISTS!$H$2:$H$26,$G3620)))+((LISTS!$I$2:$I$26&lt;&gt;"")*ISNUMBER(SEARCH(LISTS!$I$2:$I$26,$E3620)))),LISTS!$L$2:$L$26),"Concepto DIAN no mapeado a casilla automatica"),IF(LEFT($J3620,4)="TOPE","Control automatico DIAN: "&amp;$J3620,"Casilla automatica: "&amp;$J3620)))</f>
        <v/>
      </c>
    </row>
    <row r="3621">
      <c r="A3621" s="9" t="n"/>
      <c r="B3621" s="9" t="n"/>
      <c r="C3621" s="9" t="n"/>
      <c r="D3621" s="9" t="n"/>
      <c r="E3621" s="9" t="n"/>
      <c r="F3621" s="11" t="n"/>
      <c r="G3621" s="9" t="n"/>
      <c r="H3621" s="9" t="n"/>
      <c r="I3621" s="9">
        <f>IF(COUNTA($A3621:$H3621)=0,"",IF($J3621="OTRO","NO","SI"))</f>
        <v/>
      </c>
      <c r="J3621" s="9">
        <f>IF(COUNTA($A3621:$H3621)=0,"",IFERROR(LOOKUP(2,1/(((LISTS!$H$2:$H$26&lt;&gt;"")*ISNUMBER(SEARCH(LISTS!$H$2:$H$26,$G3621)))+((LISTS!$I$2:$I$26&lt;&gt;"")*ISNUMBER(SEARCH(LISTS!$I$2:$I$26,$E3621)))),LISTS!$K$2:$K$26),"OTRO"))</f>
        <v/>
      </c>
      <c r="K3621" s="11">
        <f>IF($I3621&lt;&gt;"SI",0,IFERROR($F3621,0))</f>
        <v/>
      </c>
      <c r="L3621" s="9">
        <f>IF(COUNTA($A3621:$H3621)=0,"",IF($J3621="OTRO",IFERROR(LOOKUP(2,1/(((LISTS!$H$2:$H$26&lt;&gt;"")*ISNUMBER(SEARCH(LISTS!$H$2:$H$26,$G3621)))+((LISTS!$I$2:$I$26&lt;&gt;"")*ISNUMBER(SEARCH(LISTS!$I$2:$I$26,$E3621)))),LISTS!$L$2:$L$26),"Concepto DIAN no mapeado a casilla automatica"),IF(LEFT($J3621,4)="TOPE","Control automatico DIAN: "&amp;$J3621,"Casilla automatica: "&amp;$J3621)))</f>
        <v/>
      </c>
    </row>
    <row r="3622">
      <c r="A3622" s="9" t="n"/>
      <c r="B3622" s="9" t="n"/>
      <c r="C3622" s="9" t="n"/>
      <c r="D3622" s="9" t="n"/>
      <c r="E3622" s="9" t="n"/>
      <c r="F3622" s="11" t="n"/>
      <c r="G3622" s="9" t="n"/>
      <c r="H3622" s="9" t="n"/>
      <c r="I3622" s="9">
        <f>IF(COUNTA($A3622:$H3622)=0,"",IF($J3622="OTRO","NO","SI"))</f>
        <v/>
      </c>
      <c r="J3622" s="9">
        <f>IF(COUNTA($A3622:$H3622)=0,"",IFERROR(LOOKUP(2,1/(((LISTS!$H$2:$H$26&lt;&gt;"")*ISNUMBER(SEARCH(LISTS!$H$2:$H$26,$G3622)))+((LISTS!$I$2:$I$26&lt;&gt;"")*ISNUMBER(SEARCH(LISTS!$I$2:$I$26,$E3622)))),LISTS!$K$2:$K$26),"OTRO"))</f>
        <v/>
      </c>
      <c r="K3622" s="11">
        <f>IF($I3622&lt;&gt;"SI",0,IFERROR($F3622,0))</f>
        <v/>
      </c>
      <c r="L3622" s="9">
        <f>IF(COUNTA($A3622:$H3622)=0,"",IF($J3622="OTRO",IFERROR(LOOKUP(2,1/(((LISTS!$H$2:$H$26&lt;&gt;"")*ISNUMBER(SEARCH(LISTS!$H$2:$H$26,$G3622)))+((LISTS!$I$2:$I$26&lt;&gt;"")*ISNUMBER(SEARCH(LISTS!$I$2:$I$26,$E3622)))),LISTS!$L$2:$L$26),"Concepto DIAN no mapeado a casilla automatica"),IF(LEFT($J3622,4)="TOPE","Control automatico DIAN: "&amp;$J3622,"Casilla automatica: "&amp;$J3622)))</f>
        <v/>
      </c>
    </row>
    <row r="3623">
      <c r="A3623" s="9" t="n"/>
      <c r="B3623" s="9" t="n"/>
      <c r="C3623" s="9" t="n"/>
      <c r="D3623" s="9" t="n"/>
      <c r="E3623" s="9" t="n"/>
      <c r="F3623" s="11" t="n"/>
      <c r="G3623" s="9" t="n"/>
      <c r="H3623" s="9" t="n"/>
      <c r="I3623" s="9">
        <f>IF(COUNTA($A3623:$H3623)=0,"",IF($J3623="OTRO","NO","SI"))</f>
        <v/>
      </c>
      <c r="J3623" s="9">
        <f>IF(COUNTA($A3623:$H3623)=0,"",IFERROR(LOOKUP(2,1/(((LISTS!$H$2:$H$26&lt;&gt;"")*ISNUMBER(SEARCH(LISTS!$H$2:$H$26,$G3623)))+((LISTS!$I$2:$I$26&lt;&gt;"")*ISNUMBER(SEARCH(LISTS!$I$2:$I$26,$E3623)))),LISTS!$K$2:$K$26),"OTRO"))</f>
        <v/>
      </c>
      <c r="K3623" s="11">
        <f>IF($I3623&lt;&gt;"SI",0,IFERROR($F3623,0))</f>
        <v/>
      </c>
      <c r="L3623" s="9">
        <f>IF(COUNTA($A3623:$H3623)=0,"",IF($J3623="OTRO",IFERROR(LOOKUP(2,1/(((LISTS!$H$2:$H$26&lt;&gt;"")*ISNUMBER(SEARCH(LISTS!$H$2:$H$26,$G3623)))+((LISTS!$I$2:$I$26&lt;&gt;"")*ISNUMBER(SEARCH(LISTS!$I$2:$I$26,$E3623)))),LISTS!$L$2:$L$26),"Concepto DIAN no mapeado a casilla automatica"),IF(LEFT($J3623,4)="TOPE","Control automatico DIAN: "&amp;$J3623,"Casilla automatica: "&amp;$J3623)))</f>
        <v/>
      </c>
    </row>
    <row r="3624">
      <c r="A3624" s="9" t="n"/>
      <c r="B3624" s="9" t="n"/>
      <c r="C3624" s="9" t="n"/>
      <c r="D3624" s="9" t="n"/>
      <c r="E3624" s="9" t="n"/>
      <c r="F3624" s="11" t="n"/>
      <c r="G3624" s="9" t="n"/>
      <c r="H3624" s="9" t="n"/>
      <c r="I3624" s="9">
        <f>IF(COUNTA($A3624:$H3624)=0,"",IF($J3624="OTRO","NO","SI"))</f>
        <v/>
      </c>
      <c r="J3624" s="9">
        <f>IF(COUNTA($A3624:$H3624)=0,"",IFERROR(LOOKUP(2,1/(((LISTS!$H$2:$H$26&lt;&gt;"")*ISNUMBER(SEARCH(LISTS!$H$2:$H$26,$G3624)))+((LISTS!$I$2:$I$26&lt;&gt;"")*ISNUMBER(SEARCH(LISTS!$I$2:$I$26,$E3624)))),LISTS!$K$2:$K$26),"OTRO"))</f>
        <v/>
      </c>
      <c r="K3624" s="11">
        <f>IF($I3624&lt;&gt;"SI",0,IFERROR($F3624,0))</f>
        <v/>
      </c>
      <c r="L3624" s="9">
        <f>IF(COUNTA($A3624:$H3624)=0,"",IF($J3624="OTRO",IFERROR(LOOKUP(2,1/(((LISTS!$H$2:$H$26&lt;&gt;"")*ISNUMBER(SEARCH(LISTS!$H$2:$H$26,$G3624)))+((LISTS!$I$2:$I$26&lt;&gt;"")*ISNUMBER(SEARCH(LISTS!$I$2:$I$26,$E3624)))),LISTS!$L$2:$L$26),"Concepto DIAN no mapeado a casilla automatica"),IF(LEFT($J3624,4)="TOPE","Control automatico DIAN: "&amp;$J3624,"Casilla automatica: "&amp;$J3624)))</f>
        <v/>
      </c>
    </row>
    <row r="3625">
      <c r="A3625" s="9" t="n"/>
      <c r="B3625" s="9" t="n"/>
      <c r="C3625" s="9" t="n"/>
      <c r="D3625" s="9" t="n"/>
      <c r="E3625" s="9" t="n"/>
      <c r="F3625" s="11" t="n"/>
      <c r="G3625" s="9" t="n"/>
      <c r="H3625" s="9" t="n"/>
      <c r="I3625" s="9">
        <f>IF(COUNTA($A3625:$H3625)=0,"",IF($J3625="OTRO","NO","SI"))</f>
        <v/>
      </c>
      <c r="J3625" s="9">
        <f>IF(COUNTA($A3625:$H3625)=0,"",IFERROR(LOOKUP(2,1/(((LISTS!$H$2:$H$26&lt;&gt;"")*ISNUMBER(SEARCH(LISTS!$H$2:$H$26,$G3625)))+((LISTS!$I$2:$I$26&lt;&gt;"")*ISNUMBER(SEARCH(LISTS!$I$2:$I$26,$E3625)))),LISTS!$K$2:$K$26),"OTRO"))</f>
        <v/>
      </c>
      <c r="K3625" s="11">
        <f>IF($I3625&lt;&gt;"SI",0,IFERROR($F3625,0))</f>
        <v/>
      </c>
      <c r="L3625" s="9">
        <f>IF(COUNTA($A3625:$H3625)=0,"",IF($J3625="OTRO",IFERROR(LOOKUP(2,1/(((LISTS!$H$2:$H$26&lt;&gt;"")*ISNUMBER(SEARCH(LISTS!$H$2:$H$26,$G3625)))+((LISTS!$I$2:$I$26&lt;&gt;"")*ISNUMBER(SEARCH(LISTS!$I$2:$I$26,$E3625)))),LISTS!$L$2:$L$26),"Concepto DIAN no mapeado a casilla automatica"),IF(LEFT($J3625,4)="TOPE","Control automatico DIAN: "&amp;$J3625,"Casilla automatica: "&amp;$J3625)))</f>
        <v/>
      </c>
    </row>
    <row r="3626">
      <c r="A3626" s="9" t="n"/>
      <c r="B3626" s="9" t="n"/>
      <c r="C3626" s="9" t="n"/>
      <c r="D3626" s="9" t="n"/>
      <c r="E3626" s="9" t="n"/>
      <c r="F3626" s="11" t="n"/>
      <c r="G3626" s="9" t="n"/>
      <c r="H3626" s="9" t="n"/>
      <c r="I3626" s="9">
        <f>IF(COUNTA($A3626:$H3626)=0,"",IF($J3626="OTRO","NO","SI"))</f>
        <v/>
      </c>
      <c r="J3626" s="9">
        <f>IF(COUNTA($A3626:$H3626)=0,"",IFERROR(LOOKUP(2,1/(((LISTS!$H$2:$H$26&lt;&gt;"")*ISNUMBER(SEARCH(LISTS!$H$2:$H$26,$G3626)))+((LISTS!$I$2:$I$26&lt;&gt;"")*ISNUMBER(SEARCH(LISTS!$I$2:$I$26,$E3626)))),LISTS!$K$2:$K$26),"OTRO"))</f>
        <v/>
      </c>
      <c r="K3626" s="11">
        <f>IF($I3626&lt;&gt;"SI",0,IFERROR($F3626,0))</f>
        <v/>
      </c>
      <c r="L3626" s="9">
        <f>IF(COUNTA($A3626:$H3626)=0,"",IF($J3626="OTRO",IFERROR(LOOKUP(2,1/(((LISTS!$H$2:$H$26&lt;&gt;"")*ISNUMBER(SEARCH(LISTS!$H$2:$H$26,$G3626)))+((LISTS!$I$2:$I$26&lt;&gt;"")*ISNUMBER(SEARCH(LISTS!$I$2:$I$26,$E3626)))),LISTS!$L$2:$L$26),"Concepto DIAN no mapeado a casilla automatica"),IF(LEFT($J3626,4)="TOPE","Control automatico DIAN: "&amp;$J3626,"Casilla automatica: "&amp;$J3626)))</f>
        <v/>
      </c>
    </row>
    <row r="3627">
      <c r="A3627" s="9" t="n"/>
      <c r="B3627" s="9" t="n"/>
      <c r="C3627" s="9" t="n"/>
      <c r="D3627" s="9" t="n"/>
      <c r="E3627" s="9" t="n"/>
      <c r="F3627" s="11" t="n"/>
      <c r="G3627" s="9" t="n"/>
      <c r="H3627" s="9" t="n"/>
      <c r="I3627" s="9">
        <f>IF(COUNTA($A3627:$H3627)=0,"",IF($J3627="OTRO","NO","SI"))</f>
        <v/>
      </c>
      <c r="J3627" s="9">
        <f>IF(COUNTA($A3627:$H3627)=0,"",IFERROR(LOOKUP(2,1/(((LISTS!$H$2:$H$26&lt;&gt;"")*ISNUMBER(SEARCH(LISTS!$H$2:$H$26,$G3627)))+((LISTS!$I$2:$I$26&lt;&gt;"")*ISNUMBER(SEARCH(LISTS!$I$2:$I$26,$E3627)))),LISTS!$K$2:$K$26),"OTRO"))</f>
        <v/>
      </c>
      <c r="K3627" s="11">
        <f>IF($I3627&lt;&gt;"SI",0,IFERROR($F3627,0))</f>
        <v/>
      </c>
      <c r="L3627" s="9">
        <f>IF(COUNTA($A3627:$H3627)=0,"",IF($J3627="OTRO",IFERROR(LOOKUP(2,1/(((LISTS!$H$2:$H$26&lt;&gt;"")*ISNUMBER(SEARCH(LISTS!$H$2:$H$26,$G3627)))+((LISTS!$I$2:$I$26&lt;&gt;"")*ISNUMBER(SEARCH(LISTS!$I$2:$I$26,$E3627)))),LISTS!$L$2:$L$26),"Concepto DIAN no mapeado a casilla automatica"),IF(LEFT($J3627,4)="TOPE","Control automatico DIAN: "&amp;$J3627,"Casilla automatica: "&amp;$J3627)))</f>
        <v/>
      </c>
    </row>
    <row r="3628">
      <c r="A3628" s="9" t="n"/>
      <c r="B3628" s="9" t="n"/>
      <c r="C3628" s="9" t="n"/>
      <c r="D3628" s="9" t="n"/>
      <c r="E3628" s="9" t="n"/>
      <c r="F3628" s="11" t="n"/>
      <c r="G3628" s="9" t="n"/>
      <c r="H3628" s="9" t="n"/>
      <c r="I3628" s="9">
        <f>IF(COUNTA($A3628:$H3628)=0,"",IF($J3628="OTRO","NO","SI"))</f>
        <v/>
      </c>
      <c r="J3628" s="9">
        <f>IF(COUNTA($A3628:$H3628)=0,"",IFERROR(LOOKUP(2,1/(((LISTS!$H$2:$H$26&lt;&gt;"")*ISNUMBER(SEARCH(LISTS!$H$2:$H$26,$G3628)))+((LISTS!$I$2:$I$26&lt;&gt;"")*ISNUMBER(SEARCH(LISTS!$I$2:$I$26,$E3628)))),LISTS!$K$2:$K$26),"OTRO"))</f>
        <v/>
      </c>
      <c r="K3628" s="11">
        <f>IF($I3628&lt;&gt;"SI",0,IFERROR($F3628,0))</f>
        <v/>
      </c>
      <c r="L3628" s="9">
        <f>IF(COUNTA($A3628:$H3628)=0,"",IF($J3628="OTRO",IFERROR(LOOKUP(2,1/(((LISTS!$H$2:$H$26&lt;&gt;"")*ISNUMBER(SEARCH(LISTS!$H$2:$H$26,$G3628)))+((LISTS!$I$2:$I$26&lt;&gt;"")*ISNUMBER(SEARCH(LISTS!$I$2:$I$26,$E3628)))),LISTS!$L$2:$L$26),"Concepto DIAN no mapeado a casilla automatica"),IF(LEFT($J3628,4)="TOPE","Control automatico DIAN: "&amp;$J3628,"Casilla automatica: "&amp;$J3628)))</f>
        <v/>
      </c>
    </row>
    <row r="3629">
      <c r="A3629" s="9" t="n"/>
      <c r="B3629" s="9" t="n"/>
      <c r="C3629" s="9" t="n"/>
      <c r="D3629" s="9" t="n"/>
      <c r="E3629" s="9" t="n"/>
      <c r="F3629" s="11" t="n"/>
      <c r="G3629" s="9" t="n"/>
      <c r="H3629" s="9" t="n"/>
      <c r="I3629" s="9">
        <f>IF(COUNTA($A3629:$H3629)=0,"",IF($J3629="OTRO","NO","SI"))</f>
        <v/>
      </c>
      <c r="J3629" s="9">
        <f>IF(COUNTA($A3629:$H3629)=0,"",IFERROR(LOOKUP(2,1/(((LISTS!$H$2:$H$26&lt;&gt;"")*ISNUMBER(SEARCH(LISTS!$H$2:$H$26,$G3629)))+((LISTS!$I$2:$I$26&lt;&gt;"")*ISNUMBER(SEARCH(LISTS!$I$2:$I$26,$E3629)))),LISTS!$K$2:$K$26),"OTRO"))</f>
        <v/>
      </c>
      <c r="K3629" s="11">
        <f>IF($I3629&lt;&gt;"SI",0,IFERROR($F3629,0))</f>
        <v/>
      </c>
      <c r="L3629" s="9">
        <f>IF(COUNTA($A3629:$H3629)=0,"",IF($J3629="OTRO",IFERROR(LOOKUP(2,1/(((LISTS!$H$2:$H$26&lt;&gt;"")*ISNUMBER(SEARCH(LISTS!$H$2:$H$26,$G3629)))+((LISTS!$I$2:$I$26&lt;&gt;"")*ISNUMBER(SEARCH(LISTS!$I$2:$I$26,$E3629)))),LISTS!$L$2:$L$26),"Concepto DIAN no mapeado a casilla automatica"),IF(LEFT($J3629,4)="TOPE","Control automatico DIAN: "&amp;$J3629,"Casilla automatica: "&amp;$J3629)))</f>
        <v/>
      </c>
    </row>
    <row r="3630">
      <c r="A3630" s="9" t="n"/>
      <c r="B3630" s="9" t="n"/>
      <c r="C3630" s="9" t="n"/>
      <c r="D3630" s="9" t="n"/>
      <c r="E3630" s="9" t="n"/>
      <c r="F3630" s="11" t="n"/>
      <c r="G3630" s="9" t="n"/>
      <c r="H3630" s="9" t="n"/>
      <c r="I3630" s="9">
        <f>IF(COUNTA($A3630:$H3630)=0,"",IF($J3630="OTRO","NO","SI"))</f>
        <v/>
      </c>
      <c r="J3630" s="9">
        <f>IF(COUNTA($A3630:$H3630)=0,"",IFERROR(LOOKUP(2,1/(((LISTS!$H$2:$H$26&lt;&gt;"")*ISNUMBER(SEARCH(LISTS!$H$2:$H$26,$G3630)))+((LISTS!$I$2:$I$26&lt;&gt;"")*ISNUMBER(SEARCH(LISTS!$I$2:$I$26,$E3630)))),LISTS!$K$2:$K$26),"OTRO"))</f>
        <v/>
      </c>
      <c r="K3630" s="11">
        <f>IF($I3630&lt;&gt;"SI",0,IFERROR($F3630,0))</f>
        <v/>
      </c>
      <c r="L3630" s="9">
        <f>IF(COUNTA($A3630:$H3630)=0,"",IF($J3630="OTRO",IFERROR(LOOKUP(2,1/(((LISTS!$H$2:$H$26&lt;&gt;"")*ISNUMBER(SEARCH(LISTS!$H$2:$H$26,$G3630)))+((LISTS!$I$2:$I$26&lt;&gt;"")*ISNUMBER(SEARCH(LISTS!$I$2:$I$26,$E3630)))),LISTS!$L$2:$L$26),"Concepto DIAN no mapeado a casilla automatica"),IF(LEFT($J3630,4)="TOPE","Control automatico DIAN: "&amp;$J3630,"Casilla automatica: "&amp;$J3630)))</f>
        <v/>
      </c>
    </row>
    <row r="3631">
      <c r="A3631" s="9" t="n"/>
      <c r="B3631" s="9" t="n"/>
      <c r="C3631" s="9" t="n"/>
      <c r="D3631" s="9" t="n"/>
      <c r="E3631" s="9" t="n"/>
      <c r="F3631" s="11" t="n"/>
      <c r="G3631" s="9" t="n"/>
      <c r="H3631" s="9" t="n"/>
      <c r="I3631" s="9">
        <f>IF(COUNTA($A3631:$H3631)=0,"",IF($J3631="OTRO","NO","SI"))</f>
        <v/>
      </c>
      <c r="J3631" s="9">
        <f>IF(COUNTA($A3631:$H3631)=0,"",IFERROR(LOOKUP(2,1/(((LISTS!$H$2:$H$26&lt;&gt;"")*ISNUMBER(SEARCH(LISTS!$H$2:$H$26,$G3631)))+((LISTS!$I$2:$I$26&lt;&gt;"")*ISNUMBER(SEARCH(LISTS!$I$2:$I$26,$E3631)))),LISTS!$K$2:$K$26),"OTRO"))</f>
        <v/>
      </c>
      <c r="K3631" s="11">
        <f>IF($I3631&lt;&gt;"SI",0,IFERROR($F3631,0))</f>
        <v/>
      </c>
      <c r="L3631" s="9">
        <f>IF(COUNTA($A3631:$H3631)=0,"",IF($J3631="OTRO",IFERROR(LOOKUP(2,1/(((LISTS!$H$2:$H$26&lt;&gt;"")*ISNUMBER(SEARCH(LISTS!$H$2:$H$26,$G3631)))+((LISTS!$I$2:$I$26&lt;&gt;"")*ISNUMBER(SEARCH(LISTS!$I$2:$I$26,$E3631)))),LISTS!$L$2:$L$26),"Concepto DIAN no mapeado a casilla automatica"),IF(LEFT($J3631,4)="TOPE","Control automatico DIAN: "&amp;$J3631,"Casilla automatica: "&amp;$J3631)))</f>
        <v/>
      </c>
    </row>
    <row r="3632">
      <c r="A3632" s="9" t="n"/>
      <c r="B3632" s="9" t="n"/>
      <c r="C3632" s="9" t="n"/>
      <c r="D3632" s="9" t="n"/>
      <c r="E3632" s="9" t="n"/>
      <c r="F3632" s="11" t="n"/>
      <c r="G3632" s="9" t="n"/>
      <c r="H3632" s="9" t="n"/>
      <c r="I3632" s="9">
        <f>IF(COUNTA($A3632:$H3632)=0,"",IF($J3632="OTRO","NO","SI"))</f>
        <v/>
      </c>
      <c r="J3632" s="9">
        <f>IF(COUNTA($A3632:$H3632)=0,"",IFERROR(LOOKUP(2,1/(((LISTS!$H$2:$H$26&lt;&gt;"")*ISNUMBER(SEARCH(LISTS!$H$2:$H$26,$G3632)))+((LISTS!$I$2:$I$26&lt;&gt;"")*ISNUMBER(SEARCH(LISTS!$I$2:$I$26,$E3632)))),LISTS!$K$2:$K$26),"OTRO"))</f>
        <v/>
      </c>
      <c r="K3632" s="11">
        <f>IF($I3632&lt;&gt;"SI",0,IFERROR($F3632,0))</f>
        <v/>
      </c>
      <c r="L3632" s="9">
        <f>IF(COUNTA($A3632:$H3632)=0,"",IF($J3632="OTRO",IFERROR(LOOKUP(2,1/(((LISTS!$H$2:$H$26&lt;&gt;"")*ISNUMBER(SEARCH(LISTS!$H$2:$H$26,$G3632)))+((LISTS!$I$2:$I$26&lt;&gt;"")*ISNUMBER(SEARCH(LISTS!$I$2:$I$26,$E3632)))),LISTS!$L$2:$L$26),"Concepto DIAN no mapeado a casilla automatica"),IF(LEFT($J3632,4)="TOPE","Control automatico DIAN: "&amp;$J3632,"Casilla automatica: "&amp;$J3632)))</f>
        <v/>
      </c>
    </row>
    <row r="3633">
      <c r="A3633" s="9" t="n"/>
      <c r="B3633" s="9" t="n"/>
      <c r="C3633" s="9" t="n"/>
      <c r="D3633" s="9" t="n"/>
      <c r="E3633" s="9" t="n"/>
      <c r="F3633" s="11" t="n"/>
      <c r="G3633" s="9" t="n"/>
      <c r="H3633" s="9" t="n"/>
      <c r="I3633" s="9">
        <f>IF(COUNTA($A3633:$H3633)=0,"",IF($J3633="OTRO","NO","SI"))</f>
        <v/>
      </c>
      <c r="J3633" s="9">
        <f>IF(COUNTA($A3633:$H3633)=0,"",IFERROR(LOOKUP(2,1/(((LISTS!$H$2:$H$26&lt;&gt;"")*ISNUMBER(SEARCH(LISTS!$H$2:$H$26,$G3633)))+((LISTS!$I$2:$I$26&lt;&gt;"")*ISNUMBER(SEARCH(LISTS!$I$2:$I$26,$E3633)))),LISTS!$K$2:$K$26),"OTRO"))</f>
        <v/>
      </c>
      <c r="K3633" s="11">
        <f>IF($I3633&lt;&gt;"SI",0,IFERROR($F3633,0))</f>
        <v/>
      </c>
      <c r="L3633" s="9">
        <f>IF(COUNTA($A3633:$H3633)=0,"",IF($J3633="OTRO",IFERROR(LOOKUP(2,1/(((LISTS!$H$2:$H$26&lt;&gt;"")*ISNUMBER(SEARCH(LISTS!$H$2:$H$26,$G3633)))+((LISTS!$I$2:$I$26&lt;&gt;"")*ISNUMBER(SEARCH(LISTS!$I$2:$I$26,$E3633)))),LISTS!$L$2:$L$26),"Concepto DIAN no mapeado a casilla automatica"),IF(LEFT($J3633,4)="TOPE","Control automatico DIAN: "&amp;$J3633,"Casilla automatica: "&amp;$J3633)))</f>
        <v/>
      </c>
    </row>
    <row r="3634">
      <c r="A3634" s="9" t="n"/>
      <c r="B3634" s="9" t="n"/>
      <c r="C3634" s="9" t="n"/>
      <c r="D3634" s="9" t="n"/>
      <c r="E3634" s="9" t="n"/>
      <c r="F3634" s="11" t="n"/>
      <c r="G3634" s="9" t="n"/>
      <c r="H3634" s="9" t="n"/>
      <c r="I3634" s="9">
        <f>IF(COUNTA($A3634:$H3634)=0,"",IF($J3634="OTRO","NO","SI"))</f>
        <v/>
      </c>
      <c r="J3634" s="9">
        <f>IF(COUNTA($A3634:$H3634)=0,"",IFERROR(LOOKUP(2,1/(((LISTS!$H$2:$H$26&lt;&gt;"")*ISNUMBER(SEARCH(LISTS!$H$2:$H$26,$G3634)))+((LISTS!$I$2:$I$26&lt;&gt;"")*ISNUMBER(SEARCH(LISTS!$I$2:$I$26,$E3634)))),LISTS!$K$2:$K$26),"OTRO"))</f>
        <v/>
      </c>
      <c r="K3634" s="11">
        <f>IF($I3634&lt;&gt;"SI",0,IFERROR($F3634,0))</f>
        <v/>
      </c>
      <c r="L3634" s="9">
        <f>IF(COUNTA($A3634:$H3634)=0,"",IF($J3634="OTRO",IFERROR(LOOKUP(2,1/(((LISTS!$H$2:$H$26&lt;&gt;"")*ISNUMBER(SEARCH(LISTS!$H$2:$H$26,$G3634)))+((LISTS!$I$2:$I$26&lt;&gt;"")*ISNUMBER(SEARCH(LISTS!$I$2:$I$26,$E3634)))),LISTS!$L$2:$L$26),"Concepto DIAN no mapeado a casilla automatica"),IF(LEFT($J3634,4)="TOPE","Control automatico DIAN: "&amp;$J3634,"Casilla automatica: "&amp;$J3634)))</f>
        <v/>
      </c>
    </row>
    <row r="3635">
      <c r="A3635" s="9" t="n"/>
      <c r="B3635" s="9" t="n"/>
      <c r="C3635" s="9" t="n"/>
      <c r="D3635" s="9" t="n"/>
      <c r="E3635" s="9" t="n"/>
      <c r="F3635" s="11" t="n"/>
      <c r="G3635" s="9" t="n"/>
      <c r="H3635" s="9" t="n"/>
      <c r="I3635" s="9">
        <f>IF(COUNTA($A3635:$H3635)=0,"",IF($J3635="OTRO","NO","SI"))</f>
        <v/>
      </c>
      <c r="J3635" s="9">
        <f>IF(COUNTA($A3635:$H3635)=0,"",IFERROR(LOOKUP(2,1/(((LISTS!$H$2:$H$26&lt;&gt;"")*ISNUMBER(SEARCH(LISTS!$H$2:$H$26,$G3635)))+((LISTS!$I$2:$I$26&lt;&gt;"")*ISNUMBER(SEARCH(LISTS!$I$2:$I$26,$E3635)))),LISTS!$K$2:$K$26),"OTRO"))</f>
        <v/>
      </c>
      <c r="K3635" s="11">
        <f>IF($I3635&lt;&gt;"SI",0,IFERROR($F3635,0))</f>
        <v/>
      </c>
      <c r="L3635" s="9">
        <f>IF(COUNTA($A3635:$H3635)=0,"",IF($J3635="OTRO",IFERROR(LOOKUP(2,1/(((LISTS!$H$2:$H$26&lt;&gt;"")*ISNUMBER(SEARCH(LISTS!$H$2:$H$26,$G3635)))+((LISTS!$I$2:$I$26&lt;&gt;"")*ISNUMBER(SEARCH(LISTS!$I$2:$I$26,$E3635)))),LISTS!$L$2:$L$26),"Concepto DIAN no mapeado a casilla automatica"),IF(LEFT($J3635,4)="TOPE","Control automatico DIAN: "&amp;$J3635,"Casilla automatica: "&amp;$J3635)))</f>
        <v/>
      </c>
    </row>
    <row r="3636">
      <c r="A3636" s="9" t="n"/>
      <c r="B3636" s="9" t="n"/>
      <c r="C3636" s="9" t="n"/>
      <c r="D3636" s="9" t="n"/>
      <c r="E3636" s="9" t="n"/>
      <c r="F3636" s="11" t="n"/>
      <c r="G3636" s="9" t="n"/>
      <c r="H3636" s="9" t="n"/>
      <c r="I3636" s="9">
        <f>IF(COUNTA($A3636:$H3636)=0,"",IF($J3636="OTRO","NO","SI"))</f>
        <v/>
      </c>
      <c r="J3636" s="9">
        <f>IF(COUNTA($A3636:$H3636)=0,"",IFERROR(LOOKUP(2,1/(((LISTS!$H$2:$H$26&lt;&gt;"")*ISNUMBER(SEARCH(LISTS!$H$2:$H$26,$G3636)))+((LISTS!$I$2:$I$26&lt;&gt;"")*ISNUMBER(SEARCH(LISTS!$I$2:$I$26,$E3636)))),LISTS!$K$2:$K$26),"OTRO"))</f>
        <v/>
      </c>
      <c r="K3636" s="11">
        <f>IF($I3636&lt;&gt;"SI",0,IFERROR($F3636,0))</f>
        <v/>
      </c>
      <c r="L3636" s="9">
        <f>IF(COUNTA($A3636:$H3636)=0,"",IF($J3636="OTRO",IFERROR(LOOKUP(2,1/(((LISTS!$H$2:$H$26&lt;&gt;"")*ISNUMBER(SEARCH(LISTS!$H$2:$H$26,$G3636)))+((LISTS!$I$2:$I$26&lt;&gt;"")*ISNUMBER(SEARCH(LISTS!$I$2:$I$26,$E3636)))),LISTS!$L$2:$L$26),"Concepto DIAN no mapeado a casilla automatica"),IF(LEFT($J3636,4)="TOPE","Control automatico DIAN: "&amp;$J3636,"Casilla automatica: "&amp;$J3636)))</f>
        <v/>
      </c>
    </row>
    <row r="3637">
      <c r="A3637" s="9" t="n"/>
      <c r="B3637" s="9" t="n"/>
      <c r="C3637" s="9" t="n"/>
      <c r="D3637" s="9" t="n"/>
      <c r="E3637" s="9" t="n"/>
      <c r="F3637" s="11" t="n"/>
      <c r="G3637" s="9" t="n"/>
      <c r="H3637" s="9" t="n"/>
      <c r="I3637" s="9">
        <f>IF(COUNTA($A3637:$H3637)=0,"",IF($J3637="OTRO","NO","SI"))</f>
        <v/>
      </c>
      <c r="J3637" s="9">
        <f>IF(COUNTA($A3637:$H3637)=0,"",IFERROR(LOOKUP(2,1/(((LISTS!$H$2:$H$26&lt;&gt;"")*ISNUMBER(SEARCH(LISTS!$H$2:$H$26,$G3637)))+((LISTS!$I$2:$I$26&lt;&gt;"")*ISNUMBER(SEARCH(LISTS!$I$2:$I$26,$E3637)))),LISTS!$K$2:$K$26),"OTRO"))</f>
        <v/>
      </c>
      <c r="K3637" s="11">
        <f>IF($I3637&lt;&gt;"SI",0,IFERROR($F3637,0))</f>
        <v/>
      </c>
      <c r="L3637" s="9">
        <f>IF(COUNTA($A3637:$H3637)=0,"",IF($J3637="OTRO",IFERROR(LOOKUP(2,1/(((LISTS!$H$2:$H$26&lt;&gt;"")*ISNUMBER(SEARCH(LISTS!$H$2:$H$26,$G3637)))+((LISTS!$I$2:$I$26&lt;&gt;"")*ISNUMBER(SEARCH(LISTS!$I$2:$I$26,$E3637)))),LISTS!$L$2:$L$26),"Concepto DIAN no mapeado a casilla automatica"),IF(LEFT($J3637,4)="TOPE","Control automatico DIAN: "&amp;$J3637,"Casilla automatica: "&amp;$J3637)))</f>
        <v/>
      </c>
    </row>
    <row r="3638">
      <c r="A3638" s="9" t="n"/>
      <c r="B3638" s="9" t="n"/>
      <c r="C3638" s="9" t="n"/>
      <c r="D3638" s="9" t="n"/>
      <c r="E3638" s="9" t="n"/>
      <c r="F3638" s="11" t="n"/>
      <c r="G3638" s="9" t="n"/>
      <c r="H3638" s="9" t="n"/>
      <c r="I3638" s="9">
        <f>IF(COUNTA($A3638:$H3638)=0,"",IF($J3638="OTRO","NO","SI"))</f>
        <v/>
      </c>
      <c r="J3638" s="9">
        <f>IF(COUNTA($A3638:$H3638)=0,"",IFERROR(LOOKUP(2,1/(((LISTS!$H$2:$H$26&lt;&gt;"")*ISNUMBER(SEARCH(LISTS!$H$2:$H$26,$G3638)))+((LISTS!$I$2:$I$26&lt;&gt;"")*ISNUMBER(SEARCH(LISTS!$I$2:$I$26,$E3638)))),LISTS!$K$2:$K$26),"OTRO"))</f>
        <v/>
      </c>
      <c r="K3638" s="11">
        <f>IF($I3638&lt;&gt;"SI",0,IFERROR($F3638,0))</f>
        <v/>
      </c>
      <c r="L3638" s="9">
        <f>IF(COUNTA($A3638:$H3638)=0,"",IF($J3638="OTRO",IFERROR(LOOKUP(2,1/(((LISTS!$H$2:$H$26&lt;&gt;"")*ISNUMBER(SEARCH(LISTS!$H$2:$H$26,$G3638)))+((LISTS!$I$2:$I$26&lt;&gt;"")*ISNUMBER(SEARCH(LISTS!$I$2:$I$26,$E3638)))),LISTS!$L$2:$L$26),"Concepto DIAN no mapeado a casilla automatica"),IF(LEFT($J3638,4)="TOPE","Control automatico DIAN: "&amp;$J3638,"Casilla automatica: "&amp;$J3638)))</f>
        <v/>
      </c>
    </row>
    <row r="3639">
      <c r="A3639" s="9" t="n"/>
      <c r="B3639" s="9" t="n"/>
      <c r="C3639" s="9" t="n"/>
      <c r="D3639" s="9" t="n"/>
      <c r="E3639" s="9" t="n"/>
      <c r="F3639" s="11" t="n"/>
      <c r="G3639" s="9" t="n"/>
      <c r="H3639" s="9" t="n"/>
      <c r="I3639" s="9">
        <f>IF(COUNTA($A3639:$H3639)=0,"",IF($J3639="OTRO","NO","SI"))</f>
        <v/>
      </c>
      <c r="J3639" s="9">
        <f>IF(COUNTA($A3639:$H3639)=0,"",IFERROR(LOOKUP(2,1/(((LISTS!$H$2:$H$26&lt;&gt;"")*ISNUMBER(SEARCH(LISTS!$H$2:$H$26,$G3639)))+((LISTS!$I$2:$I$26&lt;&gt;"")*ISNUMBER(SEARCH(LISTS!$I$2:$I$26,$E3639)))),LISTS!$K$2:$K$26),"OTRO"))</f>
        <v/>
      </c>
      <c r="K3639" s="11">
        <f>IF($I3639&lt;&gt;"SI",0,IFERROR($F3639,0))</f>
        <v/>
      </c>
      <c r="L3639" s="9">
        <f>IF(COUNTA($A3639:$H3639)=0,"",IF($J3639="OTRO",IFERROR(LOOKUP(2,1/(((LISTS!$H$2:$H$26&lt;&gt;"")*ISNUMBER(SEARCH(LISTS!$H$2:$H$26,$G3639)))+((LISTS!$I$2:$I$26&lt;&gt;"")*ISNUMBER(SEARCH(LISTS!$I$2:$I$26,$E3639)))),LISTS!$L$2:$L$26),"Concepto DIAN no mapeado a casilla automatica"),IF(LEFT($J3639,4)="TOPE","Control automatico DIAN: "&amp;$J3639,"Casilla automatica: "&amp;$J3639)))</f>
        <v/>
      </c>
    </row>
    <row r="3640">
      <c r="A3640" s="9" t="n"/>
      <c r="B3640" s="9" t="n"/>
      <c r="C3640" s="9" t="n"/>
      <c r="D3640" s="9" t="n"/>
      <c r="E3640" s="9" t="n"/>
      <c r="F3640" s="11" t="n"/>
      <c r="G3640" s="9" t="n"/>
      <c r="H3640" s="9" t="n"/>
      <c r="I3640" s="9">
        <f>IF(COUNTA($A3640:$H3640)=0,"",IF($J3640="OTRO","NO","SI"))</f>
        <v/>
      </c>
      <c r="J3640" s="9">
        <f>IF(COUNTA($A3640:$H3640)=0,"",IFERROR(LOOKUP(2,1/(((LISTS!$H$2:$H$26&lt;&gt;"")*ISNUMBER(SEARCH(LISTS!$H$2:$H$26,$G3640)))+((LISTS!$I$2:$I$26&lt;&gt;"")*ISNUMBER(SEARCH(LISTS!$I$2:$I$26,$E3640)))),LISTS!$K$2:$K$26),"OTRO"))</f>
        <v/>
      </c>
      <c r="K3640" s="11">
        <f>IF($I3640&lt;&gt;"SI",0,IFERROR($F3640,0))</f>
        <v/>
      </c>
      <c r="L3640" s="9">
        <f>IF(COUNTA($A3640:$H3640)=0,"",IF($J3640="OTRO",IFERROR(LOOKUP(2,1/(((LISTS!$H$2:$H$26&lt;&gt;"")*ISNUMBER(SEARCH(LISTS!$H$2:$H$26,$G3640)))+((LISTS!$I$2:$I$26&lt;&gt;"")*ISNUMBER(SEARCH(LISTS!$I$2:$I$26,$E3640)))),LISTS!$L$2:$L$26),"Concepto DIAN no mapeado a casilla automatica"),IF(LEFT($J3640,4)="TOPE","Control automatico DIAN: "&amp;$J3640,"Casilla automatica: "&amp;$J3640)))</f>
        <v/>
      </c>
    </row>
    <row r="3641">
      <c r="A3641" s="9" t="n"/>
      <c r="B3641" s="9" t="n"/>
      <c r="C3641" s="9" t="n"/>
      <c r="D3641" s="9" t="n"/>
      <c r="E3641" s="9" t="n"/>
      <c r="F3641" s="11" t="n"/>
      <c r="G3641" s="9" t="n"/>
      <c r="H3641" s="9" t="n"/>
      <c r="I3641" s="9">
        <f>IF(COUNTA($A3641:$H3641)=0,"",IF($J3641="OTRO","NO","SI"))</f>
        <v/>
      </c>
      <c r="J3641" s="9">
        <f>IF(COUNTA($A3641:$H3641)=0,"",IFERROR(LOOKUP(2,1/(((LISTS!$H$2:$H$26&lt;&gt;"")*ISNUMBER(SEARCH(LISTS!$H$2:$H$26,$G3641)))+((LISTS!$I$2:$I$26&lt;&gt;"")*ISNUMBER(SEARCH(LISTS!$I$2:$I$26,$E3641)))),LISTS!$K$2:$K$26),"OTRO"))</f>
        <v/>
      </c>
      <c r="K3641" s="11">
        <f>IF($I3641&lt;&gt;"SI",0,IFERROR($F3641,0))</f>
        <v/>
      </c>
      <c r="L3641" s="9">
        <f>IF(COUNTA($A3641:$H3641)=0,"",IF($J3641="OTRO",IFERROR(LOOKUP(2,1/(((LISTS!$H$2:$H$26&lt;&gt;"")*ISNUMBER(SEARCH(LISTS!$H$2:$H$26,$G3641)))+((LISTS!$I$2:$I$26&lt;&gt;"")*ISNUMBER(SEARCH(LISTS!$I$2:$I$26,$E3641)))),LISTS!$L$2:$L$26),"Concepto DIAN no mapeado a casilla automatica"),IF(LEFT($J3641,4)="TOPE","Control automatico DIAN: "&amp;$J3641,"Casilla automatica: "&amp;$J3641)))</f>
        <v/>
      </c>
    </row>
    <row r="3642">
      <c r="A3642" s="9" t="n"/>
      <c r="B3642" s="9" t="n"/>
      <c r="C3642" s="9" t="n"/>
      <c r="D3642" s="9" t="n"/>
      <c r="E3642" s="9" t="n"/>
      <c r="F3642" s="11" t="n"/>
      <c r="G3642" s="9" t="n"/>
      <c r="H3642" s="9" t="n"/>
      <c r="I3642" s="9">
        <f>IF(COUNTA($A3642:$H3642)=0,"",IF($J3642="OTRO","NO","SI"))</f>
        <v/>
      </c>
      <c r="J3642" s="9">
        <f>IF(COUNTA($A3642:$H3642)=0,"",IFERROR(LOOKUP(2,1/(((LISTS!$H$2:$H$26&lt;&gt;"")*ISNUMBER(SEARCH(LISTS!$H$2:$H$26,$G3642)))+((LISTS!$I$2:$I$26&lt;&gt;"")*ISNUMBER(SEARCH(LISTS!$I$2:$I$26,$E3642)))),LISTS!$K$2:$K$26),"OTRO"))</f>
        <v/>
      </c>
      <c r="K3642" s="11">
        <f>IF($I3642&lt;&gt;"SI",0,IFERROR($F3642,0))</f>
        <v/>
      </c>
      <c r="L3642" s="9">
        <f>IF(COUNTA($A3642:$H3642)=0,"",IF($J3642="OTRO",IFERROR(LOOKUP(2,1/(((LISTS!$H$2:$H$26&lt;&gt;"")*ISNUMBER(SEARCH(LISTS!$H$2:$H$26,$G3642)))+((LISTS!$I$2:$I$26&lt;&gt;"")*ISNUMBER(SEARCH(LISTS!$I$2:$I$26,$E3642)))),LISTS!$L$2:$L$26),"Concepto DIAN no mapeado a casilla automatica"),IF(LEFT($J3642,4)="TOPE","Control automatico DIAN: "&amp;$J3642,"Casilla automatica: "&amp;$J3642)))</f>
        <v/>
      </c>
    </row>
    <row r="3643">
      <c r="A3643" s="9" t="n"/>
      <c r="B3643" s="9" t="n"/>
      <c r="C3643" s="9" t="n"/>
      <c r="D3643" s="9" t="n"/>
      <c r="E3643" s="9" t="n"/>
      <c r="F3643" s="11" t="n"/>
      <c r="G3643" s="9" t="n"/>
      <c r="H3643" s="9" t="n"/>
      <c r="I3643" s="9">
        <f>IF(COUNTA($A3643:$H3643)=0,"",IF($J3643="OTRO","NO","SI"))</f>
        <v/>
      </c>
      <c r="J3643" s="9">
        <f>IF(COUNTA($A3643:$H3643)=0,"",IFERROR(LOOKUP(2,1/(((LISTS!$H$2:$H$26&lt;&gt;"")*ISNUMBER(SEARCH(LISTS!$H$2:$H$26,$G3643)))+((LISTS!$I$2:$I$26&lt;&gt;"")*ISNUMBER(SEARCH(LISTS!$I$2:$I$26,$E3643)))),LISTS!$K$2:$K$26),"OTRO"))</f>
        <v/>
      </c>
      <c r="K3643" s="11">
        <f>IF($I3643&lt;&gt;"SI",0,IFERROR($F3643,0))</f>
        <v/>
      </c>
      <c r="L3643" s="9">
        <f>IF(COUNTA($A3643:$H3643)=0,"",IF($J3643="OTRO",IFERROR(LOOKUP(2,1/(((LISTS!$H$2:$H$26&lt;&gt;"")*ISNUMBER(SEARCH(LISTS!$H$2:$H$26,$G3643)))+((LISTS!$I$2:$I$26&lt;&gt;"")*ISNUMBER(SEARCH(LISTS!$I$2:$I$26,$E3643)))),LISTS!$L$2:$L$26),"Concepto DIAN no mapeado a casilla automatica"),IF(LEFT($J3643,4)="TOPE","Control automatico DIAN: "&amp;$J3643,"Casilla automatica: "&amp;$J3643)))</f>
        <v/>
      </c>
    </row>
    <row r="3644">
      <c r="A3644" s="9" t="n"/>
      <c r="B3644" s="9" t="n"/>
      <c r="C3644" s="9" t="n"/>
      <c r="D3644" s="9" t="n"/>
      <c r="E3644" s="9" t="n"/>
      <c r="F3644" s="11" t="n"/>
      <c r="G3644" s="9" t="n"/>
      <c r="H3644" s="9" t="n"/>
      <c r="I3644" s="9">
        <f>IF(COUNTA($A3644:$H3644)=0,"",IF($J3644="OTRO","NO","SI"))</f>
        <v/>
      </c>
      <c r="J3644" s="9">
        <f>IF(COUNTA($A3644:$H3644)=0,"",IFERROR(LOOKUP(2,1/(((LISTS!$H$2:$H$26&lt;&gt;"")*ISNUMBER(SEARCH(LISTS!$H$2:$H$26,$G3644)))+((LISTS!$I$2:$I$26&lt;&gt;"")*ISNUMBER(SEARCH(LISTS!$I$2:$I$26,$E3644)))),LISTS!$K$2:$K$26),"OTRO"))</f>
        <v/>
      </c>
      <c r="K3644" s="11">
        <f>IF($I3644&lt;&gt;"SI",0,IFERROR($F3644,0))</f>
        <v/>
      </c>
      <c r="L3644" s="9">
        <f>IF(COUNTA($A3644:$H3644)=0,"",IF($J3644="OTRO",IFERROR(LOOKUP(2,1/(((LISTS!$H$2:$H$26&lt;&gt;"")*ISNUMBER(SEARCH(LISTS!$H$2:$H$26,$G3644)))+((LISTS!$I$2:$I$26&lt;&gt;"")*ISNUMBER(SEARCH(LISTS!$I$2:$I$26,$E3644)))),LISTS!$L$2:$L$26),"Concepto DIAN no mapeado a casilla automatica"),IF(LEFT($J3644,4)="TOPE","Control automatico DIAN: "&amp;$J3644,"Casilla automatica: "&amp;$J3644)))</f>
        <v/>
      </c>
    </row>
    <row r="3645">
      <c r="A3645" s="9" t="n"/>
      <c r="B3645" s="9" t="n"/>
      <c r="C3645" s="9" t="n"/>
      <c r="D3645" s="9" t="n"/>
      <c r="E3645" s="9" t="n"/>
      <c r="F3645" s="11" t="n"/>
      <c r="G3645" s="9" t="n"/>
      <c r="H3645" s="9" t="n"/>
      <c r="I3645" s="9">
        <f>IF(COUNTA($A3645:$H3645)=0,"",IF($J3645="OTRO","NO","SI"))</f>
        <v/>
      </c>
      <c r="J3645" s="9">
        <f>IF(COUNTA($A3645:$H3645)=0,"",IFERROR(LOOKUP(2,1/(((LISTS!$H$2:$H$26&lt;&gt;"")*ISNUMBER(SEARCH(LISTS!$H$2:$H$26,$G3645)))+((LISTS!$I$2:$I$26&lt;&gt;"")*ISNUMBER(SEARCH(LISTS!$I$2:$I$26,$E3645)))),LISTS!$K$2:$K$26),"OTRO"))</f>
        <v/>
      </c>
      <c r="K3645" s="11">
        <f>IF($I3645&lt;&gt;"SI",0,IFERROR($F3645,0))</f>
        <v/>
      </c>
      <c r="L3645" s="9">
        <f>IF(COUNTA($A3645:$H3645)=0,"",IF($J3645="OTRO",IFERROR(LOOKUP(2,1/(((LISTS!$H$2:$H$26&lt;&gt;"")*ISNUMBER(SEARCH(LISTS!$H$2:$H$26,$G3645)))+((LISTS!$I$2:$I$26&lt;&gt;"")*ISNUMBER(SEARCH(LISTS!$I$2:$I$26,$E3645)))),LISTS!$L$2:$L$26),"Concepto DIAN no mapeado a casilla automatica"),IF(LEFT($J3645,4)="TOPE","Control automatico DIAN: "&amp;$J3645,"Casilla automatica: "&amp;$J3645)))</f>
        <v/>
      </c>
    </row>
    <row r="3646">
      <c r="A3646" s="9" t="n"/>
      <c r="B3646" s="9" t="n"/>
      <c r="C3646" s="9" t="n"/>
      <c r="D3646" s="9" t="n"/>
      <c r="E3646" s="9" t="n"/>
      <c r="F3646" s="11" t="n"/>
      <c r="G3646" s="9" t="n"/>
      <c r="H3646" s="9" t="n"/>
      <c r="I3646" s="9">
        <f>IF(COUNTA($A3646:$H3646)=0,"",IF($J3646="OTRO","NO","SI"))</f>
        <v/>
      </c>
      <c r="J3646" s="9">
        <f>IF(COUNTA($A3646:$H3646)=0,"",IFERROR(LOOKUP(2,1/(((LISTS!$H$2:$H$26&lt;&gt;"")*ISNUMBER(SEARCH(LISTS!$H$2:$H$26,$G3646)))+((LISTS!$I$2:$I$26&lt;&gt;"")*ISNUMBER(SEARCH(LISTS!$I$2:$I$26,$E3646)))),LISTS!$K$2:$K$26),"OTRO"))</f>
        <v/>
      </c>
      <c r="K3646" s="11">
        <f>IF($I3646&lt;&gt;"SI",0,IFERROR($F3646,0))</f>
        <v/>
      </c>
      <c r="L3646" s="9">
        <f>IF(COUNTA($A3646:$H3646)=0,"",IF($J3646="OTRO",IFERROR(LOOKUP(2,1/(((LISTS!$H$2:$H$26&lt;&gt;"")*ISNUMBER(SEARCH(LISTS!$H$2:$H$26,$G3646)))+((LISTS!$I$2:$I$26&lt;&gt;"")*ISNUMBER(SEARCH(LISTS!$I$2:$I$26,$E3646)))),LISTS!$L$2:$L$26),"Concepto DIAN no mapeado a casilla automatica"),IF(LEFT($J3646,4)="TOPE","Control automatico DIAN: "&amp;$J3646,"Casilla automatica: "&amp;$J3646)))</f>
        <v/>
      </c>
    </row>
    <row r="3647">
      <c r="A3647" s="9" t="n"/>
      <c r="B3647" s="9" t="n"/>
      <c r="C3647" s="9" t="n"/>
      <c r="D3647" s="9" t="n"/>
      <c r="E3647" s="9" t="n"/>
      <c r="F3647" s="11" t="n"/>
      <c r="G3647" s="9" t="n"/>
      <c r="H3647" s="9" t="n"/>
      <c r="I3647" s="9">
        <f>IF(COUNTA($A3647:$H3647)=0,"",IF($J3647="OTRO","NO","SI"))</f>
        <v/>
      </c>
      <c r="J3647" s="9">
        <f>IF(COUNTA($A3647:$H3647)=0,"",IFERROR(LOOKUP(2,1/(((LISTS!$H$2:$H$26&lt;&gt;"")*ISNUMBER(SEARCH(LISTS!$H$2:$H$26,$G3647)))+((LISTS!$I$2:$I$26&lt;&gt;"")*ISNUMBER(SEARCH(LISTS!$I$2:$I$26,$E3647)))),LISTS!$K$2:$K$26),"OTRO"))</f>
        <v/>
      </c>
      <c r="K3647" s="11">
        <f>IF($I3647&lt;&gt;"SI",0,IFERROR($F3647,0))</f>
        <v/>
      </c>
      <c r="L3647" s="9">
        <f>IF(COUNTA($A3647:$H3647)=0,"",IF($J3647="OTRO",IFERROR(LOOKUP(2,1/(((LISTS!$H$2:$H$26&lt;&gt;"")*ISNUMBER(SEARCH(LISTS!$H$2:$H$26,$G3647)))+((LISTS!$I$2:$I$26&lt;&gt;"")*ISNUMBER(SEARCH(LISTS!$I$2:$I$26,$E3647)))),LISTS!$L$2:$L$26),"Concepto DIAN no mapeado a casilla automatica"),IF(LEFT($J3647,4)="TOPE","Control automatico DIAN: "&amp;$J3647,"Casilla automatica: "&amp;$J3647)))</f>
        <v/>
      </c>
    </row>
    <row r="3648">
      <c r="A3648" s="9" t="n"/>
      <c r="B3648" s="9" t="n"/>
      <c r="C3648" s="9" t="n"/>
      <c r="D3648" s="9" t="n"/>
      <c r="E3648" s="9" t="n"/>
      <c r="F3648" s="11" t="n"/>
      <c r="G3648" s="9" t="n"/>
      <c r="H3648" s="9" t="n"/>
      <c r="I3648" s="9">
        <f>IF(COUNTA($A3648:$H3648)=0,"",IF($J3648="OTRO","NO","SI"))</f>
        <v/>
      </c>
      <c r="J3648" s="9">
        <f>IF(COUNTA($A3648:$H3648)=0,"",IFERROR(LOOKUP(2,1/(((LISTS!$H$2:$H$26&lt;&gt;"")*ISNUMBER(SEARCH(LISTS!$H$2:$H$26,$G3648)))+((LISTS!$I$2:$I$26&lt;&gt;"")*ISNUMBER(SEARCH(LISTS!$I$2:$I$26,$E3648)))),LISTS!$K$2:$K$26),"OTRO"))</f>
        <v/>
      </c>
      <c r="K3648" s="11">
        <f>IF($I3648&lt;&gt;"SI",0,IFERROR($F3648,0))</f>
        <v/>
      </c>
      <c r="L3648" s="9">
        <f>IF(COUNTA($A3648:$H3648)=0,"",IF($J3648="OTRO",IFERROR(LOOKUP(2,1/(((LISTS!$H$2:$H$26&lt;&gt;"")*ISNUMBER(SEARCH(LISTS!$H$2:$H$26,$G3648)))+((LISTS!$I$2:$I$26&lt;&gt;"")*ISNUMBER(SEARCH(LISTS!$I$2:$I$26,$E3648)))),LISTS!$L$2:$L$26),"Concepto DIAN no mapeado a casilla automatica"),IF(LEFT($J3648,4)="TOPE","Control automatico DIAN: "&amp;$J3648,"Casilla automatica: "&amp;$J3648)))</f>
        <v/>
      </c>
    </row>
    <row r="3649">
      <c r="A3649" s="9" t="n"/>
      <c r="B3649" s="9" t="n"/>
      <c r="C3649" s="9" t="n"/>
      <c r="D3649" s="9" t="n"/>
      <c r="E3649" s="9" t="n"/>
      <c r="F3649" s="11" t="n"/>
      <c r="G3649" s="9" t="n"/>
      <c r="H3649" s="9" t="n"/>
      <c r="I3649" s="9">
        <f>IF(COUNTA($A3649:$H3649)=0,"",IF($J3649="OTRO","NO","SI"))</f>
        <v/>
      </c>
      <c r="J3649" s="9">
        <f>IF(COUNTA($A3649:$H3649)=0,"",IFERROR(LOOKUP(2,1/(((LISTS!$H$2:$H$26&lt;&gt;"")*ISNUMBER(SEARCH(LISTS!$H$2:$H$26,$G3649)))+((LISTS!$I$2:$I$26&lt;&gt;"")*ISNUMBER(SEARCH(LISTS!$I$2:$I$26,$E3649)))),LISTS!$K$2:$K$26),"OTRO"))</f>
        <v/>
      </c>
      <c r="K3649" s="11">
        <f>IF($I3649&lt;&gt;"SI",0,IFERROR($F3649,0))</f>
        <v/>
      </c>
      <c r="L3649" s="9">
        <f>IF(COUNTA($A3649:$H3649)=0,"",IF($J3649="OTRO",IFERROR(LOOKUP(2,1/(((LISTS!$H$2:$H$26&lt;&gt;"")*ISNUMBER(SEARCH(LISTS!$H$2:$H$26,$G3649)))+((LISTS!$I$2:$I$26&lt;&gt;"")*ISNUMBER(SEARCH(LISTS!$I$2:$I$26,$E3649)))),LISTS!$L$2:$L$26),"Concepto DIAN no mapeado a casilla automatica"),IF(LEFT($J3649,4)="TOPE","Control automatico DIAN: "&amp;$J3649,"Casilla automatica: "&amp;$J3649)))</f>
        <v/>
      </c>
    </row>
    <row r="3650">
      <c r="A3650" s="9" t="n"/>
      <c r="B3650" s="9" t="n"/>
      <c r="C3650" s="9" t="n"/>
      <c r="D3650" s="9" t="n"/>
      <c r="E3650" s="9" t="n"/>
      <c r="F3650" s="11" t="n"/>
      <c r="G3650" s="9" t="n"/>
      <c r="H3650" s="9" t="n"/>
      <c r="I3650" s="9">
        <f>IF(COUNTA($A3650:$H3650)=0,"",IF($J3650="OTRO","NO","SI"))</f>
        <v/>
      </c>
      <c r="J3650" s="9">
        <f>IF(COUNTA($A3650:$H3650)=0,"",IFERROR(LOOKUP(2,1/(((LISTS!$H$2:$H$26&lt;&gt;"")*ISNUMBER(SEARCH(LISTS!$H$2:$H$26,$G3650)))+((LISTS!$I$2:$I$26&lt;&gt;"")*ISNUMBER(SEARCH(LISTS!$I$2:$I$26,$E3650)))),LISTS!$K$2:$K$26),"OTRO"))</f>
        <v/>
      </c>
      <c r="K3650" s="11">
        <f>IF($I3650&lt;&gt;"SI",0,IFERROR($F3650,0))</f>
        <v/>
      </c>
      <c r="L3650" s="9">
        <f>IF(COUNTA($A3650:$H3650)=0,"",IF($J3650="OTRO",IFERROR(LOOKUP(2,1/(((LISTS!$H$2:$H$26&lt;&gt;"")*ISNUMBER(SEARCH(LISTS!$H$2:$H$26,$G3650)))+((LISTS!$I$2:$I$26&lt;&gt;"")*ISNUMBER(SEARCH(LISTS!$I$2:$I$26,$E3650)))),LISTS!$L$2:$L$26),"Concepto DIAN no mapeado a casilla automatica"),IF(LEFT($J3650,4)="TOPE","Control automatico DIAN: "&amp;$J3650,"Casilla automatica: "&amp;$J3650)))</f>
        <v/>
      </c>
    </row>
    <row r="3651">
      <c r="A3651" s="9" t="n"/>
      <c r="B3651" s="9" t="n"/>
      <c r="C3651" s="9" t="n"/>
      <c r="D3651" s="9" t="n"/>
      <c r="E3651" s="9" t="n"/>
      <c r="F3651" s="11" t="n"/>
      <c r="G3651" s="9" t="n"/>
      <c r="H3651" s="9" t="n"/>
      <c r="I3651" s="9">
        <f>IF(COUNTA($A3651:$H3651)=0,"",IF($J3651="OTRO","NO","SI"))</f>
        <v/>
      </c>
      <c r="J3651" s="9">
        <f>IF(COUNTA($A3651:$H3651)=0,"",IFERROR(LOOKUP(2,1/(((LISTS!$H$2:$H$26&lt;&gt;"")*ISNUMBER(SEARCH(LISTS!$H$2:$H$26,$G3651)))+((LISTS!$I$2:$I$26&lt;&gt;"")*ISNUMBER(SEARCH(LISTS!$I$2:$I$26,$E3651)))),LISTS!$K$2:$K$26),"OTRO"))</f>
        <v/>
      </c>
      <c r="K3651" s="11">
        <f>IF($I3651&lt;&gt;"SI",0,IFERROR($F3651,0))</f>
        <v/>
      </c>
      <c r="L3651" s="9">
        <f>IF(COUNTA($A3651:$H3651)=0,"",IF($J3651="OTRO",IFERROR(LOOKUP(2,1/(((LISTS!$H$2:$H$26&lt;&gt;"")*ISNUMBER(SEARCH(LISTS!$H$2:$H$26,$G3651)))+((LISTS!$I$2:$I$26&lt;&gt;"")*ISNUMBER(SEARCH(LISTS!$I$2:$I$26,$E3651)))),LISTS!$L$2:$L$26),"Concepto DIAN no mapeado a casilla automatica"),IF(LEFT($J3651,4)="TOPE","Control automatico DIAN: "&amp;$J3651,"Casilla automatica: "&amp;$J3651)))</f>
        <v/>
      </c>
    </row>
    <row r="3652">
      <c r="A3652" s="9" t="n"/>
      <c r="B3652" s="9" t="n"/>
      <c r="C3652" s="9" t="n"/>
      <c r="D3652" s="9" t="n"/>
      <c r="E3652" s="9" t="n"/>
      <c r="F3652" s="11" t="n"/>
      <c r="G3652" s="9" t="n"/>
      <c r="H3652" s="9" t="n"/>
      <c r="I3652" s="9">
        <f>IF(COUNTA($A3652:$H3652)=0,"",IF($J3652="OTRO","NO","SI"))</f>
        <v/>
      </c>
      <c r="J3652" s="9">
        <f>IF(COUNTA($A3652:$H3652)=0,"",IFERROR(LOOKUP(2,1/(((LISTS!$H$2:$H$26&lt;&gt;"")*ISNUMBER(SEARCH(LISTS!$H$2:$H$26,$G3652)))+((LISTS!$I$2:$I$26&lt;&gt;"")*ISNUMBER(SEARCH(LISTS!$I$2:$I$26,$E3652)))),LISTS!$K$2:$K$26),"OTRO"))</f>
        <v/>
      </c>
      <c r="K3652" s="11">
        <f>IF($I3652&lt;&gt;"SI",0,IFERROR($F3652,0))</f>
        <v/>
      </c>
      <c r="L3652" s="9">
        <f>IF(COUNTA($A3652:$H3652)=0,"",IF($J3652="OTRO",IFERROR(LOOKUP(2,1/(((LISTS!$H$2:$H$26&lt;&gt;"")*ISNUMBER(SEARCH(LISTS!$H$2:$H$26,$G3652)))+((LISTS!$I$2:$I$26&lt;&gt;"")*ISNUMBER(SEARCH(LISTS!$I$2:$I$26,$E3652)))),LISTS!$L$2:$L$26),"Concepto DIAN no mapeado a casilla automatica"),IF(LEFT($J3652,4)="TOPE","Control automatico DIAN: "&amp;$J3652,"Casilla automatica: "&amp;$J3652)))</f>
        <v/>
      </c>
    </row>
    <row r="3653">
      <c r="A3653" s="9" t="n"/>
      <c r="B3653" s="9" t="n"/>
      <c r="C3653" s="9" t="n"/>
      <c r="D3653" s="9" t="n"/>
      <c r="E3653" s="9" t="n"/>
      <c r="F3653" s="11" t="n"/>
      <c r="G3653" s="9" t="n"/>
      <c r="H3653" s="9" t="n"/>
      <c r="I3653" s="9">
        <f>IF(COUNTA($A3653:$H3653)=0,"",IF($J3653="OTRO","NO","SI"))</f>
        <v/>
      </c>
      <c r="J3653" s="9">
        <f>IF(COUNTA($A3653:$H3653)=0,"",IFERROR(LOOKUP(2,1/(((LISTS!$H$2:$H$26&lt;&gt;"")*ISNUMBER(SEARCH(LISTS!$H$2:$H$26,$G3653)))+((LISTS!$I$2:$I$26&lt;&gt;"")*ISNUMBER(SEARCH(LISTS!$I$2:$I$26,$E3653)))),LISTS!$K$2:$K$26),"OTRO"))</f>
        <v/>
      </c>
      <c r="K3653" s="11">
        <f>IF($I3653&lt;&gt;"SI",0,IFERROR($F3653,0))</f>
        <v/>
      </c>
      <c r="L3653" s="9">
        <f>IF(COUNTA($A3653:$H3653)=0,"",IF($J3653="OTRO",IFERROR(LOOKUP(2,1/(((LISTS!$H$2:$H$26&lt;&gt;"")*ISNUMBER(SEARCH(LISTS!$H$2:$H$26,$G3653)))+((LISTS!$I$2:$I$26&lt;&gt;"")*ISNUMBER(SEARCH(LISTS!$I$2:$I$26,$E3653)))),LISTS!$L$2:$L$26),"Concepto DIAN no mapeado a casilla automatica"),IF(LEFT($J3653,4)="TOPE","Control automatico DIAN: "&amp;$J3653,"Casilla automatica: "&amp;$J3653)))</f>
        <v/>
      </c>
    </row>
    <row r="3654">
      <c r="A3654" s="9" t="n"/>
      <c r="B3654" s="9" t="n"/>
      <c r="C3654" s="9" t="n"/>
      <c r="D3654" s="9" t="n"/>
      <c r="E3654" s="9" t="n"/>
      <c r="F3654" s="11" t="n"/>
      <c r="G3654" s="9" t="n"/>
      <c r="H3654" s="9" t="n"/>
      <c r="I3654" s="9">
        <f>IF(COUNTA($A3654:$H3654)=0,"",IF($J3654="OTRO","NO","SI"))</f>
        <v/>
      </c>
      <c r="J3654" s="9">
        <f>IF(COUNTA($A3654:$H3654)=0,"",IFERROR(LOOKUP(2,1/(((LISTS!$H$2:$H$26&lt;&gt;"")*ISNUMBER(SEARCH(LISTS!$H$2:$H$26,$G3654)))+((LISTS!$I$2:$I$26&lt;&gt;"")*ISNUMBER(SEARCH(LISTS!$I$2:$I$26,$E3654)))),LISTS!$K$2:$K$26),"OTRO"))</f>
        <v/>
      </c>
      <c r="K3654" s="11">
        <f>IF($I3654&lt;&gt;"SI",0,IFERROR($F3654,0))</f>
        <v/>
      </c>
      <c r="L3654" s="9">
        <f>IF(COUNTA($A3654:$H3654)=0,"",IF($J3654="OTRO",IFERROR(LOOKUP(2,1/(((LISTS!$H$2:$H$26&lt;&gt;"")*ISNUMBER(SEARCH(LISTS!$H$2:$H$26,$G3654)))+((LISTS!$I$2:$I$26&lt;&gt;"")*ISNUMBER(SEARCH(LISTS!$I$2:$I$26,$E3654)))),LISTS!$L$2:$L$26),"Concepto DIAN no mapeado a casilla automatica"),IF(LEFT($J3654,4)="TOPE","Control automatico DIAN: "&amp;$J3654,"Casilla automatica: "&amp;$J3654)))</f>
        <v/>
      </c>
    </row>
    <row r="3655">
      <c r="A3655" s="9" t="n"/>
      <c r="B3655" s="9" t="n"/>
      <c r="C3655" s="9" t="n"/>
      <c r="D3655" s="9" t="n"/>
      <c r="E3655" s="9" t="n"/>
      <c r="F3655" s="11" t="n"/>
      <c r="G3655" s="9" t="n"/>
      <c r="H3655" s="9" t="n"/>
      <c r="I3655" s="9">
        <f>IF(COUNTA($A3655:$H3655)=0,"",IF($J3655="OTRO","NO","SI"))</f>
        <v/>
      </c>
      <c r="J3655" s="9">
        <f>IF(COUNTA($A3655:$H3655)=0,"",IFERROR(LOOKUP(2,1/(((LISTS!$H$2:$H$26&lt;&gt;"")*ISNUMBER(SEARCH(LISTS!$H$2:$H$26,$G3655)))+((LISTS!$I$2:$I$26&lt;&gt;"")*ISNUMBER(SEARCH(LISTS!$I$2:$I$26,$E3655)))),LISTS!$K$2:$K$26),"OTRO"))</f>
        <v/>
      </c>
      <c r="K3655" s="11">
        <f>IF($I3655&lt;&gt;"SI",0,IFERROR($F3655,0))</f>
        <v/>
      </c>
      <c r="L3655" s="9">
        <f>IF(COUNTA($A3655:$H3655)=0,"",IF($J3655="OTRO",IFERROR(LOOKUP(2,1/(((LISTS!$H$2:$H$26&lt;&gt;"")*ISNUMBER(SEARCH(LISTS!$H$2:$H$26,$G3655)))+((LISTS!$I$2:$I$26&lt;&gt;"")*ISNUMBER(SEARCH(LISTS!$I$2:$I$26,$E3655)))),LISTS!$L$2:$L$26),"Concepto DIAN no mapeado a casilla automatica"),IF(LEFT($J3655,4)="TOPE","Control automatico DIAN: "&amp;$J3655,"Casilla automatica: "&amp;$J3655)))</f>
        <v/>
      </c>
    </row>
    <row r="3656">
      <c r="A3656" s="9" t="n"/>
      <c r="B3656" s="9" t="n"/>
      <c r="C3656" s="9" t="n"/>
      <c r="D3656" s="9" t="n"/>
      <c r="E3656" s="9" t="n"/>
      <c r="F3656" s="11" t="n"/>
      <c r="G3656" s="9" t="n"/>
      <c r="H3656" s="9" t="n"/>
      <c r="I3656" s="9">
        <f>IF(COUNTA($A3656:$H3656)=0,"",IF($J3656="OTRO","NO","SI"))</f>
        <v/>
      </c>
      <c r="J3656" s="9">
        <f>IF(COUNTA($A3656:$H3656)=0,"",IFERROR(LOOKUP(2,1/(((LISTS!$H$2:$H$26&lt;&gt;"")*ISNUMBER(SEARCH(LISTS!$H$2:$H$26,$G3656)))+((LISTS!$I$2:$I$26&lt;&gt;"")*ISNUMBER(SEARCH(LISTS!$I$2:$I$26,$E3656)))),LISTS!$K$2:$K$26),"OTRO"))</f>
        <v/>
      </c>
      <c r="K3656" s="11">
        <f>IF($I3656&lt;&gt;"SI",0,IFERROR($F3656,0))</f>
        <v/>
      </c>
      <c r="L3656" s="9">
        <f>IF(COUNTA($A3656:$H3656)=0,"",IF($J3656="OTRO",IFERROR(LOOKUP(2,1/(((LISTS!$H$2:$H$26&lt;&gt;"")*ISNUMBER(SEARCH(LISTS!$H$2:$H$26,$G3656)))+((LISTS!$I$2:$I$26&lt;&gt;"")*ISNUMBER(SEARCH(LISTS!$I$2:$I$26,$E3656)))),LISTS!$L$2:$L$26),"Concepto DIAN no mapeado a casilla automatica"),IF(LEFT($J3656,4)="TOPE","Control automatico DIAN: "&amp;$J3656,"Casilla automatica: "&amp;$J3656)))</f>
        <v/>
      </c>
    </row>
    <row r="3657">
      <c r="A3657" s="9" t="n"/>
      <c r="B3657" s="9" t="n"/>
      <c r="C3657" s="9" t="n"/>
      <c r="D3657" s="9" t="n"/>
      <c r="E3657" s="9" t="n"/>
      <c r="F3657" s="11" t="n"/>
      <c r="G3657" s="9" t="n"/>
      <c r="H3657" s="9" t="n"/>
      <c r="I3657" s="9">
        <f>IF(COUNTA($A3657:$H3657)=0,"",IF($J3657="OTRO","NO","SI"))</f>
        <v/>
      </c>
      <c r="J3657" s="9">
        <f>IF(COUNTA($A3657:$H3657)=0,"",IFERROR(LOOKUP(2,1/(((LISTS!$H$2:$H$26&lt;&gt;"")*ISNUMBER(SEARCH(LISTS!$H$2:$H$26,$G3657)))+((LISTS!$I$2:$I$26&lt;&gt;"")*ISNUMBER(SEARCH(LISTS!$I$2:$I$26,$E3657)))),LISTS!$K$2:$K$26),"OTRO"))</f>
        <v/>
      </c>
      <c r="K3657" s="11">
        <f>IF($I3657&lt;&gt;"SI",0,IFERROR($F3657,0))</f>
        <v/>
      </c>
      <c r="L3657" s="9">
        <f>IF(COUNTA($A3657:$H3657)=0,"",IF($J3657="OTRO",IFERROR(LOOKUP(2,1/(((LISTS!$H$2:$H$26&lt;&gt;"")*ISNUMBER(SEARCH(LISTS!$H$2:$H$26,$G3657)))+((LISTS!$I$2:$I$26&lt;&gt;"")*ISNUMBER(SEARCH(LISTS!$I$2:$I$26,$E3657)))),LISTS!$L$2:$L$26),"Concepto DIAN no mapeado a casilla automatica"),IF(LEFT($J3657,4)="TOPE","Control automatico DIAN: "&amp;$J3657,"Casilla automatica: "&amp;$J3657)))</f>
        <v/>
      </c>
    </row>
    <row r="3658">
      <c r="A3658" s="9" t="n"/>
      <c r="B3658" s="9" t="n"/>
      <c r="C3658" s="9" t="n"/>
      <c r="D3658" s="9" t="n"/>
      <c r="E3658" s="9" t="n"/>
      <c r="F3658" s="11" t="n"/>
      <c r="G3658" s="9" t="n"/>
      <c r="H3658" s="9" t="n"/>
      <c r="I3658" s="9">
        <f>IF(COUNTA($A3658:$H3658)=0,"",IF($J3658="OTRO","NO","SI"))</f>
        <v/>
      </c>
      <c r="J3658" s="9">
        <f>IF(COUNTA($A3658:$H3658)=0,"",IFERROR(LOOKUP(2,1/(((LISTS!$H$2:$H$26&lt;&gt;"")*ISNUMBER(SEARCH(LISTS!$H$2:$H$26,$G3658)))+((LISTS!$I$2:$I$26&lt;&gt;"")*ISNUMBER(SEARCH(LISTS!$I$2:$I$26,$E3658)))),LISTS!$K$2:$K$26),"OTRO"))</f>
        <v/>
      </c>
      <c r="K3658" s="11">
        <f>IF($I3658&lt;&gt;"SI",0,IFERROR($F3658,0))</f>
        <v/>
      </c>
      <c r="L3658" s="9">
        <f>IF(COUNTA($A3658:$H3658)=0,"",IF($J3658="OTRO",IFERROR(LOOKUP(2,1/(((LISTS!$H$2:$H$26&lt;&gt;"")*ISNUMBER(SEARCH(LISTS!$H$2:$H$26,$G3658)))+((LISTS!$I$2:$I$26&lt;&gt;"")*ISNUMBER(SEARCH(LISTS!$I$2:$I$26,$E3658)))),LISTS!$L$2:$L$26),"Concepto DIAN no mapeado a casilla automatica"),IF(LEFT($J3658,4)="TOPE","Control automatico DIAN: "&amp;$J3658,"Casilla automatica: "&amp;$J3658)))</f>
        <v/>
      </c>
    </row>
    <row r="3659">
      <c r="A3659" s="9" t="n"/>
      <c r="B3659" s="9" t="n"/>
      <c r="C3659" s="9" t="n"/>
      <c r="D3659" s="9" t="n"/>
      <c r="E3659" s="9" t="n"/>
      <c r="F3659" s="11" t="n"/>
      <c r="G3659" s="9" t="n"/>
      <c r="H3659" s="9" t="n"/>
      <c r="I3659" s="9">
        <f>IF(COUNTA($A3659:$H3659)=0,"",IF($J3659="OTRO","NO","SI"))</f>
        <v/>
      </c>
      <c r="J3659" s="9">
        <f>IF(COUNTA($A3659:$H3659)=0,"",IFERROR(LOOKUP(2,1/(((LISTS!$H$2:$H$26&lt;&gt;"")*ISNUMBER(SEARCH(LISTS!$H$2:$H$26,$G3659)))+((LISTS!$I$2:$I$26&lt;&gt;"")*ISNUMBER(SEARCH(LISTS!$I$2:$I$26,$E3659)))),LISTS!$K$2:$K$26),"OTRO"))</f>
        <v/>
      </c>
      <c r="K3659" s="11">
        <f>IF($I3659&lt;&gt;"SI",0,IFERROR($F3659,0))</f>
        <v/>
      </c>
      <c r="L3659" s="9">
        <f>IF(COUNTA($A3659:$H3659)=0,"",IF($J3659="OTRO",IFERROR(LOOKUP(2,1/(((LISTS!$H$2:$H$26&lt;&gt;"")*ISNUMBER(SEARCH(LISTS!$H$2:$H$26,$G3659)))+((LISTS!$I$2:$I$26&lt;&gt;"")*ISNUMBER(SEARCH(LISTS!$I$2:$I$26,$E3659)))),LISTS!$L$2:$L$26),"Concepto DIAN no mapeado a casilla automatica"),IF(LEFT($J3659,4)="TOPE","Control automatico DIAN: "&amp;$J3659,"Casilla automatica: "&amp;$J3659)))</f>
        <v/>
      </c>
    </row>
    <row r="3660">
      <c r="A3660" s="9" t="n"/>
      <c r="B3660" s="9" t="n"/>
      <c r="C3660" s="9" t="n"/>
      <c r="D3660" s="9" t="n"/>
      <c r="E3660" s="9" t="n"/>
      <c r="F3660" s="11" t="n"/>
      <c r="G3660" s="9" t="n"/>
      <c r="H3660" s="9" t="n"/>
      <c r="I3660" s="9">
        <f>IF(COUNTA($A3660:$H3660)=0,"",IF($J3660="OTRO","NO","SI"))</f>
        <v/>
      </c>
      <c r="J3660" s="9">
        <f>IF(COUNTA($A3660:$H3660)=0,"",IFERROR(LOOKUP(2,1/(((LISTS!$H$2:$H$26&lt;&gt;"")*ISNUMBER(SEARCH(LISTS!$H$2:$H$26,$G3660)))+((LISTS!$I$2:$I$26&lt;&gt;"")*ISNUMBER(SEARCH(LISTS!$I$2:$I$26,$E3660)))),LISTS!$K$2:$K$26),"OTRO"))</f>
        <v/>
      </c>
      <c r="K3660" s="11">
        <f>IF($I3660&lt;&gt;"SI",0,IFERROR($F3660,0))</f>
        <v/>
      </c>
      <c r="L3660" s="9">
        <f>IF(COUNTA($A3660:$H3660)=0,"",IF($J3660="OTRO",IFERROR(LOOKUP(2,1/(((LISTS!$H$2:$H$26&lt;&gt;"")*ISNUMBER(SEARCH(LISTS!$H$2:$H$26,$G3660)))+((LISTS!$I$2:$I$26&lt;&gt;"")*ISNUMBER(SEARCH(LISTS!$I$2:$I$26,$E3660)))),LISTS!$L$2:$L$26),"Concepto DIAN no mapeado a casilla automatica"),IF(LEFT($J3660,4)="TOPE","Control automatico DIAN: "&amp;$J3660,"Casilla automatica: "&amp;$J3660)))</f>
        <v/>
      </c>
    </row>
    <row r="3661">
      <c r="A3661" s="9" t="n"/>
      <c r="B3661" s="9" t="n"/>
      <c r="C3661" s="9" t="n"/>
      <c r="D3661" s="9" t="n"/>
      <c r="E3661" s="9" t="n"/>
      <c r="F3661" s="11" t="n"/>
      <c r="G3661" s="9" t="n"/>
      <c r="H3661" s="9" t="n"/>
      <c r="I3661" s="9">
        <f>IF(COUNTA($A3661:$H3661)=0,"",IF($J3661="OTRO","NO","SI"))</f>
        <v/>
      </c>
      <c r="J3661" s="9">
        <f>IF(COUNTA($A3661:$H3661)=0,"",IFERROR(LOOKUP(2,1/(((LISTS!$H$2:$H$26&lt;&gt;"")*ISNUMBER(SEARCH(LISTS!$H$2:$H$26,$G3661)))+((LISTS!$I$2:$I$26&lt;&gt;"")*ISNUMBER(SEARCH(LISTS!$I$2:$I$26,$E3661)))),LISTS!$K$2:$K$26),"OTRO"))</f>
        <v/>
      </c>
      <c r="K3661" s="11">
        <f>IF($I3661&lt;&gt;"SI",0,IFERROR($F3661,0))</f>
        <v/>
      </c>
      <c r="L3661" s="9">
        <f>IF(COUNTA($A3661:$H3661)=0,"",IF($J3661="OTRO",IFERROR(LOOKUP(2,1/(((LISTS!$H$2:$H$26&lt;&gt;"")*ISNUMBER(SEARCH(LISTS!$H$2:$H$26,$G3661)))+((LISTS!$I$2:$I$26&lt;&gt;"")*ISNUMBER(SEARCH(LISTS!$I$2:$I$26,$E3661)))),LISTS!$L$2:$L$26),"Concepto DIAN no mapeado a casilla automatica"),IF(LEFT($J3661,4)="TOPE","Control automatico DIAN: "&amp;$J3661,"Casilla automatica: "&amp;$J3661)))</f>
        <v/>
      </c>
    </row>
    <row r="3662">
      <c r="A3662" s="9" t="n"/>
      <c r="B3662" s="9" t="n"/>
      <c r="C3662" s="9" t="n"/>
      <c r="D3662" s="9" t="n"/>
      <c r="E3662" s="9" t="n"/>
      <c r="F3662" s="11" t="n"/>
      <c r="G3662" s="9" t="n"/>
      <c r="H3662" s="9" t="n"/>
      <c r="I3662" s="9">
        <f>IF(COUNTA($A3662:$H3662)=0,"",IF($J3662="OTRO","NO","SI"))</f>
        <v/>
      </c>
      <c r="J3662" s="9">
        <f>IF(COUNTA($A3662:$H3662)=0,"",IFERROR(LOOKUP(2,1/(((LISTS!$H$2:$H$26&lt;&gt;"")*ISNUMBER(SEARCH(LISTS!$H$2:$H$26,$G3662)))+((LISTS!$I$2:$I$26&lt;&gt;"")*ISNUMBER(SEARCH(LISTS!$I$2:$I$26,$E3662)))),LISTS!$K$2:$K$26),"OTRO"))</f>
        <v/>
      </c>
      <c r="K3662" s="11">
        <f>IF($I3662&lt;&gt;"SI",0,IFERROR($F3662,0))</f>
        <v/>
      </c>
      <c r="L3662" s="9">
        <f>IF(COUNTA($A3662:$H3662)=0,"",IF($J3662="OTRO",IFERROR(LOOKUP(2,1/(((LISTS!$H$2:$H$26&lt;&gt;"")*ISNUMBER(SEARCH(LISTS!$H$2:$H$26,$G3662)))+((LISTS!$I$2:$I$26&lt;&gt;"")*ISNUMBER(SEARCH(LISTS!$I$2:$I$26,$E3662)))),LISTS!$L$2:$L$26),"Concepto DIAN no mapeado a casilla automatica"),IF(LEFT($J3662,4)="TOPE","Control automatico DIAN: "&amp;$J3662,"Casilla automatica: "&amp;$J3662)))</f>
        <v/>
      </c>
    </row>
    <row r="3663">
      <c r="A3663" s="9" t="n"/>
      <c r="B3663" s="9" t="n"/>
      <c r="C3663" s="9" t="n"/>
      <c r="D3663" s="9" t="n"/>
      <c r="E3663" s="9" t="n"/>
      <c r="F3663" s="11" t="n"/>
      <c r="G3663" s="9" t="n"/>
      <c r="H3663" s="9" t="n"/>
      <c r="I3663" s="9">
        <f>IF(COUNTA($A3663:$H3663)=0,"",IF($J3663="OTRO","NO","SI"))</f>
        <v/>
      </c>
      <c r="J3663" s="9">
        <f>IF(COUNTA($A3663:$H3663)=0,"",IFERROR(LOOKUP(2,1/(((LISTS!$H$2:$H$26&lt;&gt;"")*ISNUMBER(SEARCH(LISTS!$H$2:$H$26,$G3663)))+((LISTS!$I$2:$I$26&lt;&gt;"")*ISNUMBER(SEARCH(LISTS!$I$2:$I$26,$E3663)))),LISTS!$K$2:$K$26),"OTRO"))</f>
        <v/>
      </c>
      <c r="K3663" s="11">
        <f>IF($I3663&lt;&gt;"SI",0,IFERROR($F3663,0))</f>
        <v/>
      </c>
      <c r="L3663" s="9">
        <f>IF(COUNTA($A3663:$H3663)=0,"",IF($J3663="OTRO",IFERROR(LOOKUP(2,1/(((LISTS!$H$2:$H$26&lt;&gt;"")*ISNUMBER(SEARCH(LISTS!$H$2:$H$26,$G3663)))+((LISTS!$I$2:$I$26&lt;&gt;"")*ISNUMBER(SEARCH(LISTS!$I$2:$I$26,$E3663)))),LISTS!$L$2:$L$26),"Concepto DIAN no mapeado a casilla automatica"),IF(LEFT($J3663,4)="TOPE","Control automatico DIAN: "&amp;$J3663,"Casilla automatica: "&amp;$J3663)))</f>
        <v/>
      </c>
    </row>
    <row r="3664">
      <c r="A3664" s="9" t="n"/>
      <c r="B3664" s="9" t="n"/>
      <c r="C3664" s="9" t="n"/>
      <c r="D3664" s="9" t="n"/>
      <c r="E3664" s="9" t="n"/>
      <c r="F3664" s="11" t="n"/>
      <c r="G3664" s="9" t="n"/>
      <c r="H3664" s="9" t="n"/>
      <c r="I3664" s="9">
        <f>IF(COUNTA($A3664:$H3664)=0,"",IF($J3664="OTRO","NO","SI"))</f>
        <v/>
      </c>
      <c r="J3664" s="9">
        <f>IF(COUNTA($A3664:$H3664)=0,"",IFERROR(LOOKUP(2,1/(((LISTS!$H$2:$H$26&lt;&gt;"")*ISNUMBER(SEARCH(LISTS!$H$2:$H$26,$G3664)))+((LISTS!$I$2:$I$26&lt;&gt;"")*ISNUMBER(SEARCH(LISTS!$I$2:$I$26,$E3664)))),LISTS!$K$2:$K$26),"OTRO"))</f>
        <v/>
      </c>
      <c r="K3664" s="11">
        <f>IF($I3664&lt;&gt;"SI",0,IFERROR($F3664,0))</f>
        <v/>
      </c>
      <c r="L3664" s="9">
        <f>IF(COUNTA($A3664:$H3664)=0,"",IF($J3664="OTRO",IFERROR(LOOKUP(2,1/(((LISTS!$H$2:$H$26&lt;&gt;"")*ISNUMBER(SEARCH(LISTS!$H$2:$H$26,$G3664)))+((LISTS!$I$2:$I$26&lt;&gt;"")*ISNUMBER(SEARCH(LISTS!$I$2:$I$26,$E3664)))),LISTS!$L$2:$L$26),"Concepto DIAN no mapeado a casilla automatica"),IF(LEFT($J3664,4)="TOPE","Control automatico DIAN: "&amp;$J3664,"Casilla automatica: "&amp;$J3664)))</f>
        <v/>
      </c>
    </row>
    <row r="3665">
      <c r="A3665" s="9" t="n"/>
      <c r="B3665" s="9" t="n"/>
      <c r="C3665" s="9" t="n"/>
      <c r="D3665" s="9" t="n"/>
      <c r="E3665" s="9" t="n"/>
      <c r="F3665" s="11" t="n"/>
      <c r="G3665" s="9" t="n"/>
      <c r="H3665" s="9" t="n"/>
      <c r="I3665" s="9">
        <f>IF(COUNTA($A3665:$H3665)=0,"",IF($J3665="OTRO","NO","SI"))</f>
        <v/>
      </c>
      <c r="J3665" s="9">
        <f>IF(COUNTA($A3665:$H3665)=0,"",IFERROR(LOOKUP(2,1/(((LISTS!$H$2:$H$26&lt;&gt;"")*ISNUMBER(SEARCH(LISTS!$H$2:$H$26,$G3665)))+((LISTS!$I$2:$I$26&lt;&gt;"")*ISNUMBER(SEARCH(LISTS!$I$2:$I$26,$E3665)))),LISTS!$K$2:$K$26),"OTRO"))</f>
        <v/>
      </c>
      <c r="K3665" s="11">
        <f>IF($I3665&lt;&gt;"SI",0,IFERROR($F3665,0))</f>
        <v/>
      </c>
      <c r="L3665" s="9">
        <f>IF(COUNTA($A3665:$H3665)=0,"",IF($J3665="OTRO",IFERROR(LOOKUP(2,1/(((LISTS!$H$2:$H$26&lt;&gt;"")*ISNUMBER(SEARCH(LISTS!$H$2:$H$26,$G3665)))+((LISTS!$I$2:$I$26&lt;&gt;"")*ISNUMBER(SEARCH(LISTS!$I$2:$I$26,$E3665)))),LISTS!$L$2:$L$26),"Concepto DIAN no mapeado a casilla automatica"),IF(LEFT($J3665,4)="TOPE","Control automatico DIAN: "&amp;$J3665,"Casilla automatica: "&amp;$J3665)))</f>
        <v/>
      </c>
    </row>
    <row r="3666">
      <c r="A3666" s="9" t="n"/>
      <c r="B3666" s="9" t="n"/>
      <c r="C3666" s="9" t="n"/>
      <c r="D3666" s="9" t="n"/>
      <c r="E3666" s="9" t="n"/>
      <c r="F3666" s="11" t="n"/>
      <c r="G3666" s="9" t="n"/>
      <c r="H3666" s="9" t="n"/>
      <c r="I3666" s="9">
        <f>IF(COUNTA($A3666:$H3666)=0,"",IF($J3666="OTRO","NO","SI"))</f>
        <v/>
      </c>
      <c r="J3666" s="9">
        <f>IF(COUNTA($A3666:$H3666)=0,"",IFERROR(LOOKUP(2,1/(((LISTS!$H$2:$H$26&lt;&gt;"")*ISNUMBER(SEARCH(LISTS!$H$2:$H$26,$G3666)))+((LISTS!$I$2:$I$26&lt;&gt;"")*ISNUMBER(SEARCH(LISTS!$I$2:$I$26,$E3666)))),LISTS!$K$2:$K$26),"OTRO"))</f>
        <v/>
      </c>
      <c r="K3666" s="11">
        <f>IF($I3666&lt;&gt;"SI",0,IFERROR($F3666,0))</f>
        <v/>
      </c>
      <c r="L3666" s="9">
        <f>IF(COUNTA($A3666:$H3666)=0,"",IF($J3666="OTRO",IFERROR(LOOKUP(2,1/(((LISTS!$H$2:$H$26&lt;&gt;"")*ISNUMBER(SEARCH(LISTS!$H$2:$H$26,$G3666)))+((LISTS!$I$2:$I$26&lt;&gt;"")*ISNUMBER(SEARCH(LISTS!$I$2:$I$26,$E3666)))),LISTS!$L$2:$L$26),"Concepto DIAN no mapeado a casilla automatica"),IF(LEFT($J3666,4)="TOPE","Control automatico DIAN: "&amp;$J3666,"Casilla automatica: "&amp;$J3666)))</f>
        <v/>
      </c>
    </row>
    <row r="3667">
      <c r="A3667" s="9" t="n"/>
      <c r="B3667" s="9" t="n"/>
      <c r="C3667" s="9" t="n"/>
      <c r="D3667" s="9" t="n"/>
      <c r="E3667" s="9" t="n"/>
      <c r="F3667" s="11" t="n"/>
      <c r="G3667" s="9" t="n"/>
      <c r="H3667" s="9" t="n"/>
      <c r="I3667" s="9">
        <f>IF(COUNTA($A3667:$H3667)=0,"",IF($J3667="OTRO","NO","SI"))</f>
        <v/>
      </c>
      <c r="J3667" s="9">
        <f>IF(COUNTA($A3667:$H3667)=0,"",IFERROR(LOOKUP(2,1/(((LISTS!$H$2:$H$26&lt;&gt;"")*ISNUMBER(SEARCH(LISTS!$H$2:$H$26,$G3667)))+((LISTS!$I$2:$I$26&lt;&gt;"")*ISNUMBER(SEARCH(LISTS!$I$2:$I$26,$E3667)))),LISTS!$K$2:$K$26),"OTRO"))</f>
        <v/>
      </c>
      <c r="K3667" s="11">
        <f>IF($I3667&lt;&gt;"SI",0,IFERROR($F3667,0))</f>
        <v/>
      </c>
      <c r="L3667" s="9">
        <f>IF(COUNTA($A3667:$H3667)=0,"",IF($J3667="OTRO",IFERROR(LOOKUP(2,1/(((LISTS!$H$2:$H$26&lt;&gt;"")*ISNUMBER(SEARCH(LISTS!$H$2:$H$26,$G3667)))+((LISTS!$I$2:$I$26&lt;&gt;"")*ISNUMBER(SEARCH(LISTS!$I$2:$I$26,$E3667)))),LISTS!$L$2:$L$26),"Concepto DIAN no mapeado a casilla automatica"),IF(LEFT($J3667,4)="TOPE","Control automatico DIAN: "&amp;$J3667,"Casilla automatica: "&amp;$J3667)))</f>
        <v/>
      </c>
    </row>
    <row r="3668">
      <c r="A3668" s="9" t="n"/>
      <c r="B3668" s="9" t="n"/>
      <c r="C3668" s="9" t="n"/>
      <c r="D3668" s="9" t="n"/>
      <c r="E3668" s="9" t="n"/>
      <c r="F3668" s="11" t="n"/>
      <c r="G3668" s="9" t="n"/>
      <c r="H3668" s="9" t="n"/>
      <c r="I3668" s="9">
        <f>IF(COUNTA($A3668:$H3668)=0,"",IF($J3668="OTRO","NO","SI"))</f>
        <v/>
      </c>
      <c r="J3668" s="9">
        <f>IF(COUNTA($A3668:$H3668)=0,"",IFERROR(LOOKUP(2,1/(((LISTS!$H$2:$H$26&lt;&gt;"")*ISNUMBER(SEARCH(LISTS!$H$2:$H$26,$G3668)))+((LISTS!$I$2:$I$26&lt;&gt;"")*ISNUMBER(SEARCH(LISTS!$I$2:$I$26,$E3668)))),LISTS!$K$2:$K$26),"OTRO"))</f>
        <v/>
      </c>
      <c r="K3668" s="11">
        <f>IF($I3668&lt;&gt;"SI",0,IFERROR($F3668,0))</f>
        <v/>
      </c>
      <c r="L3668" s="9">
        <f>IF(COUNTA($A3668:$H3668)=0,"",IF($J3668="OTRO",IFERROR(LOOKUP(2,1/(((LISTS!$H$2:$H$26&lt;&gt;"")*ISNUMBER(SEARCH(LISTS!$H$2:$H$26,$G3668)))+((LISTS!$I$2:$I$26&lt;&gt;"")*ISNUMBER(SEARCH(LISTS!$I$2:$I$26,$E3668)))),LISTS!$L$2:$L$26),"Concepto DIAN no mapeado a casilla automatica"),IF(LEFT($J3668,4)="TOPE","Control automatico DIAN: "&amp;$J3668,"Casilla automatica: "&amp;$J3668)))</f>
        <v/>
      </c>
    </row>
    <row r="3669">
      <c r="A3669" s="9" t="n"/>
      <c r="B3669" s="9" t="n"/>
      <c r="C3669" s="9" t="n"/>
      <c r="D3669" s="9" t="n"/>
      <c r="E3669" s="9" t="n"/>
      <c r="F3669" s="11" t="n"/>
      <c r="G3669" s="9" t="n"/>
      <c r="H3669" s="9" t="n"/>
      <c r="I3669" s="9">
        <f>IF(COUNTA($A3669:$H3669)=0,"",IF($J3669="OTRO","NO","SI"))</f>
        <v/>
      </c>
      <c r="J3669" s="9">
        <f>IF(COUNTA($A3669:$H3669)=0,"",IFERROR(LOOKUP(2,1/(((LISTS!$H$2:$H$26&lt;&gt;"")*ISNUMBER(SEARCH(LISTS!$H$2:$H$26,$G3669)))+((LISTS!$I$2:$I$26&lt;&gt;"")*ISNUMBER(SEARCH(LISTS!$I$2:$I$26,$E3669)))),LISTS!$K$2:$K$26),"OTRO"))</f>
        <v/>
      </c>
      <c r="K3669" s="11">
        <f>IF($I3669&lt;&gt;"SI",0,IFERROR($F3669,0))</f>
        <v/>
      </c>
      <c r="L3669" s="9">
        <f>IF(COUNTA($A3669:$H3669)=0,"",IF($J3669="OTRO",IFERROR(LOOKUP(2,1/(((LISTS!$H$2:$H$26&lt;&gt;"")*ISNUMBER(SEARCH(LISTS!$H$2:$H$26,$G3669)))+((LISTS!$I$2:$I$26&lt;&gt;"")*ISNUMBER(SEARCH(LISTS!$I$2:$I$26,$E3669)))),LISTS!$L$2:$L$26),"Concepto DIAN no mapeado a casilla automatica"),IF(LEFT($J3669,4)="TOPE","Control automatico DIAN: "&amp;$J3669,"Casilla automatica: "&amp;$J3669)))</f>
        <v/>
      </c>
    </row>
    <row r="3670">
      <c r="A3670" s="9" t="n"/>
      <c r="B3670" s="9" t="n"/>
      <c r="C3670" s="9" t="n"/>
      <c r="D3670" s="9" t="n"/>
      <c r="E3670" s="9" t="n"/>
      <c r="F3670" s="11" t="n"/>
      <c r="G3670" s="9" t="n"/>
      <c r="H3670" s="9" t="n"/>
      <c r="I3670" s="9">
        <f>IF(COUNTA($A3670:$H3670)=0,"",IF($J3670="OTRO","NO","SI"))</f>
        <v/>
      </c>
      <c r="J3670" s="9">
        <f>IF(COUNTA($A3670:$H3670)=0,"",IFERROR(LOOKUP(2,1/(((LISTS!$H$2:$H$26&lt;&gt;"")*ISNUMBER(SEARCH(LISTS!$H$2:$H$26,$G3670)))+((LISTS!$I$2:$I$26&lt;&gt;"")*ISNUMBER(SEARCH(LISTS!$I$2:$I$26,$E3670)))),LISTS!$K$2:$K$26),"OTRO"))</f>
        <v/>
      </c>
      <c r="K3670" s="11">
        <f>IF($I3670&lt;&gt;"SI",0,IFERROR($F3670,0))</f>
        <v/>
      </c>
      <c r="L3670" s="9">
        <f>IF(COUNTA($A3670:$H3670)=0,"",IF($J3670="OTRO",IFERROR(LOOKUP(2,1/(((LISTS!$H$2:$H$26&lt;&gt;"")*ISNUMBER(SEARCH(LISTS!$H$2:$H$26,$G3670)))+((LISTS!$I$2:$I$26&lt;&gt;"")*ISNUMBER(SEARCH(LISTS!$I$2:$I$26,$E3670)))),LISTS!$L$2:$L$26),"Concepto DIAN no mapeado a casilla automatica"),IF(LEFT($J3670,4)="TOPE","Control automatico DIAN: "&amp;$J3670,"Casilla automatica: "&amp;$J3670)))</f>
        <v/>
      </c>
    </row>
    <row r="3671">
      <c r="A3671" s="9" t="n"/>
      <c r="B3671" s="9" t="n"/>
      <c r="C3671" s="9" t="n"/>
      <c r="D3671" s="9" t="n"/>
      <c r="E3671" s="9" t="n"/>
      <c r="F3671" s="11" t="n"/>
      <c r="G3671" s="9" t="n"/>
      <c r="H3671" s="9" t="n"/>
      <c r="I3671" s="9">
        <f>IF(COUNTA($A3671:$H3671)=0,"",IF($J3671="OTRO","NO","SI"))</f>
        <v/>
      </c>
      <c r="J3671" s="9">
        <f>IF(COUNTA($A3671:$H3671)=0,"",IFERROR(LOOKUP(2,1/(((LISTS!$H$2:$H$26&lt;&gt;"")*ISNUMBER(SEARCH(LISTS!$H$2:$H$26,$G3671)))+((LISTS!$I$2:$I$26&lt;&gt;"")*ISNUMBER(SEARCH(LISTS!$I$2:$I$26,$E3671)))),LISTS!$K$2:$K$26),"OTRO"))</f>
        <v/>
      </c>
      <c r="K3671" s="11">
        <f>IF($I3671&lt;&gt;"SI",0,IFERROR($F3671,0))</f>
        <v/>
      </c>
      <c r="L3671" s="9">
        <f>IF(COUNTA($A3671:$H3671)=0,"",IF($J3671="OTRO",IFERROR(LOOKUP(2,1/(((LISTS!$H$2:$H$26&lt;&gt;"")*ISNUMBER(SEARCH(LISTS!$H$2:$H$26,$G3671)))+((LISTS!$I$2:$I$26&lt;&gt;"")*ISNUMBER(SEARCH(LISTS!$I$2:$I$26,$E3671)))),LISTS!$L$2:$L$26),"Concepto DIAN no mapeado a casilla automatica"),IF(LEFT($J3671,4)="TOPE","Control automatico DIAN: "&amp;$J3671,"Casilla automatica: "&amp;$J3671)))</f>
        <v/>
      </c>
    </row>
    <row r="3672">
      <c r="A3672" s="9" t="n"/>
      <c r="B3672" s="9" t="n"/>
      <c r="C3672" s="9" t="n"/>
      <c r="D3672" s="9" t="n"/>
      <c r="E3672" s="9" t="n"/>
      <c r="F3672" s="11" t="n"/>
      <c r="G3672" s="9" t="n"/>
      <c r="H3672" s="9" t="n"/>
      <c r="I3672" s="9">
        <f>IF(COUNTA($A3672:$H3672)=0,"",IF($J3672="OTRO","NO","SI"))</f>
        <v/>
      </c>
      <c r="J3672" s="9">
        <f>IF(COUNTA($A3672:$H3672)=0,"",IFERROR(LOOKUP(2,1/(((LISTS!$H$2:$H$26&lt;&gt;"")*ISNUMBER(SEARCH(LISTS!$H$2:$H$26,$G3672)))+((LISTS!$I$2:$I$26&lt;&gt;"")*ISNUMBER(SEARCH(LISTS!$I$2:$I$26,$E3672)))),LISTS!$K$2:$K$26),"OTRO"))</f>
        <v/>
      </c>
      <c r="K3672" s="11">
        <f>IF($I3672&lt;&gt;"SI",0,IFERROR($F3672,0))</f>
        <v/>
      </c>
      <c r="L3672" s="9">
        <f>IF(COUNTA($A3672:$H3672)=0,"",IF($J3672="OTRO",IFERROR(LOOKUP(2,1/(((LISTS!$H$2:$H$26&lt;&gt;"")*ISNUMBER(SEARCH(LISTS!$H$2:$H$26,$G3672)))+((LISTS!$I$2:$I$26&lt;&gt;"")*ISNUMBER(SEARCH(LISTS!$I$2:$I$26,$E3672)))),LISTS!$L$2:$L$26),"Concepto DIAN no mapeado a casilla automatica"),IF(LEFT($J3672,4)="TOPE","Control automatico DIAN: "&amp;$J3672,"Casilla automatica: "&amp;$J3672)))</f>
        <v/>
      </c>
    </row>
    <row r="3673">
      <c r="A3673" s="9" t="n"/>
      <c r="B3673" s="9" t="n"/>
      <c r="C3673" s="9" t="n"/>
      <c r="D3673" s="9" t="n"/>
      <c r="E3673" s="9" t="n"/>
      <c r="F3673" s="11" t="n"/>
      <c r="G3673" s="9" t="n"/>
      <c r="H3673" s="9" t="n"/>
      <c r="I3673" s="9">
        <f>IF(COUNTA($A3673:$H3673)=0,"",IF($J3673="OTRO","NO","SI"))</f>
        <v/>
      </c>
      <c r="J3673" s="9">
        <f>IF(COUNTA($A3673:$H3673)=0,"",IFERROR(LOOKUP(2,1/(((LISTS!$H$2:$H$26&lt;&gt;"")*ISNUMBER(SEARCH(LISTS!$H$2:$H$26,$G3673)))+((LISTS!$I$2:$I$26&lt;&gt;"")*ISNUMBER(SEARCH(LISTS!$I$2:$I$26,$E3673)))),LISTS!$K$2:$K$26),"OTRO"))</f>
        <v/>
      </c>
      <c r="K3673" s="11">
        <f>IF($I3673&lt;&gt;"SI",0,IFERROR($F3673,0))</f>
        <v/>
      </c>
      <c r="L3673" s="9">
        <f>IF(COUNTA($A3673:$H3673)=0,"",IF($J3673="OTRO",IFERROR(LOOKUP(2,1/(((LISTS!$H$2:$H$26&lt;&gt;"")*ISNUMBER(SEARCH(LISTS!$H$2:$H$26,$G3673)))+((LISTS!$I$2:$I$26&lt;&gt;"")*ISNUMBER(SEARCH(LISTS!$I$2:$I$26,$E3673)))),LISTS!$L$2:$L$26),"Concepto DIAN no mapeado a casilla automatica"),IF(LEFT($J3673,4)="TOPE","Control automatico DIAN: "&amp;$J3673,"Casilla automatica: "&amp;$J3673)))</f>
        <v/>
      </c>
    </row>
    <row r="3674">
      <c r="A3674" s="9" t="n"/>
      <c r="B3674" s="9" t="n"/>
      <c r="C3674" s="9" t="n"/>
      <c r="D3674" s="9" t="n"/>
      <c r="E3674" s="9" t="n"/>
      <c r="F3674" s="11" t="n"/>
      <c r="G3674" s="9" t="n"/>
      <c r="H3674" s="9" t="n"/>
      <c r="I3674" s="9">
        <f>IF(COUNTA($A3674:$H3674)=0,"",IF($J3674="OTRO","NO","SI"))</f>
        <v/>
      </c>
      <c r="J3674" s="9">
        <f>IF(COUNTA($A3674:$H3674)=0,"",IFERROR(LOOKUP(2,1/(((LISTS!$H$2:$H$26&lt;&gt;"")*ISNUMBER(SEARCH(LISTS!$H$2:$H$26,$G3674)))+((LISTS!$I$2:$I$26&lt;&gt;"")*ISNUMBER(SEARCH(LISTS!$I$2:$I$26,$E3674)))),LISTS!$K$2:$K$26),"OTRO"))</f>
        <v/>
      </c>
      <c r="K3674" s="11">
        <f>IF($I3674&lt;&gt;"SI",0,IFERROR($F3674,0))</f>
        <v/>
      </c>
      <c r="L3674" s="9">
        <f>IF(COUNTA($A3674:$H3674)=0,"",IF($J3674="OTRO",IFERROR(LOOKUP(2,1/(((LISTS!$H$2:$H$26&lt;&gt;"")*ISNUMBER(SEARCH(LISTS!$H$2:$H$26,$G3674)))+((LISTS!$I$2:$I$26&lt;&gt;"")*ISNUMBER(SEARCH(LISTS!$I$2:$I$26,$E3674)))),LISTS!$L$2:$L$26),"Concepto DIAN no mapeado a casilla automatica"),IF(LEFT($J3674,4)="TOPE","Control automatico DIAN: "&amp;$J3674,"Casilla automatica: "&amp;$J3674)))</f>
        <v/>
      </c>
    </row>
    <row r="3675">
      <c r="A3675" s="9" t="n"/>
      <c r="B3675" s="9" t="n"/>
      <c r="C3675" s="9" t="n"/>
      <c r="D3675" s="9" t="n"/>
      <c r="E3675" s="9" t="n"/>
      <c r="F3675" s="11" t="n"/>
      <c r="G3675" s="9" t="n"/>
      <c r="H3675" s="9" t="n"/>
      <c r="I3675" s="9">
        <f>IF(COUNTA($A3675:$H3675)=0,"",IF($J3675="OTRO","NO","SI"))</f>
        <v/>
      </c>
      <c r="J3675" s="9">
        <f>IF(COUNTA($A3675:$H3675)=0,"",IFERROR(LOOKUP(2,1/(((LISTS!$H$2:$H$26&lt;&gt;"")*ISNUMBER(SEARCH(LISTS!$H$2:$H$26,$G3675)))+((LISTS!$I$2:$I$26&lt;&gt;"")*ISNUMBER(SEARCH(LISTS!$I$2:$I$26,$E3675)))),LISTS!$K$2:$K$26),"OTRO"))</f>
        <v/>
      </c>
      <c r="K3675" s="11">
        <f>IF($I3675&lt;&gt;"SI",0,IFERROR($F3675,0))</f>
        <v/>
      </c>
      <c r="L3675" s="9">
        <f>IF(COUNTA($A3675:$H3675)=0,"",IF($J3675="OTRO",IFERROR(LOOKUP(2,1/(((LISTS!$H$2:$H$26&lt;&gt;"")*ISNUMBER(SEARCH(LISTS!$H$2:$H$26,$G3675)))+((LISTS!$I$2:$I$26&lt;&gt;"")*ISNUMBER(SEARCH(LISTS!$I$2:$I$26,$E3675)))),LISTS!$L$2:$L$26),"Concepto DIAN no mapeado a casilla automatica"),IF(LEFT($J3675,4)="TOPE","Control automatico DIAN: "&amp;$J3675,"Casilla automatica: "&amp;$J3675)))</f>
        <v/>
      </c>
    </row>
    <row r="3676">
      <c r="A3676" s="9" t="n"/>
      <c r="B3676" s="9" t="n"/>
      <c r="C3676" s="9" t="n"/>
      <c r="D3676" s="9" t="n"/>
      <c r="E3676" s="9" t="n"/>
      <c r="F3676" s="11" t="n"/>
      <c r="G3676" s="9" t="n"/>
      <c r="H3676" s="9" t="n"/>
      <c r="I3676" s="9">
        <f>IF(COUNTA($A3676:$H3676)=0,"",IF($J3676="OTRO","NO","SI"))</f>
        <v/>
      </c>
      <c r="J3676" s="9">
        <f>IF(COUNTA($A3676:$H3676)=0,"",IFERROR(LOOKUP(2,1/(((LISTS!$H$2:$H$26&lt;&gt;"")*ISNUMBER(SEARCH(LISTS!$H$2:$H$26,$G3676)))+((LISTS!$I$2:$I$26&lt;&gt;"")*ISNUMBER(SEARCH(LISTS!$I$2:$I$26,$E3676)))),LISTS!$K$2:$K$26),"OTRO"))</f>
        <v/>
      </c>
      <c r="K3676" s="11">
        <f>IF($I3676&lt;&gt;"SI",0,IFERROR($F3676,0))</f>
        <v/>
      </c>
      <c r="L3676" s="9">
        <f>IF(COUNTA($A3676:$H3676)=0,"",IF($J3676="OTRO",IFERROR(LOOKUP(2,1/(((LISTS!$H$2:$H$26&lt;&gt;"")*ISNUMBER(SEARCH(LISTS!$H$2:$H$26,$G3676)))+((LISTS!$I$2:$I$26&lt;&gt;"")*ISNUMBER(SEARCH(LISTS!$I$2:$I$26,$E3676)))),LISTS!$L$2:$L$26),"Concepto DIAN no mapeado a casilla automatica"),IF(LEFT($J3676,4)="TOPE","Control automatico DIAN: "&amp;$J3676,"Casilla automatica: "&amp;$J3676)))</f>
        <v/>
      </c>
    </row>
    <row r="3677">
      <c r="A3677" s="9" t="n"/>
      <c r="B3677" s="9" t="n"/>
      <c r="C3677" s="9" t="n"/>
      <c r="D3677" s="9" t="n"/>
      <c r="E3677" s="9" t="n"/>
      <c r="F3677" s="11" t="n"/>
      <c r="G3677" s="9" t="n"/>
      <c r="H3677" s="9" t="n"/>
      <c r="I3677" s="9">
        <f>IF(COUNTA($A3677:$H3677)=0,"",IF($J3677="OTRO","NO","SI"))</f>
        <v/>
      </c>
      <c r="J3677" s="9">
        <f>IF(COUNTA($A3677:$H3677)=0,"",IFERROR(LOOKUP(2,1/(((LISTS!$H$2:$H$26&lt;&gt;"")*ISNUMBER(SEARCH(LISTS!$H$2:$H$26,$G3677)))+((LISTS!$I$2:$I$26&lt;&gt;"")*ISNUMBER(SEARCH(LISTS!$I$2:$I$26,$E3677)))),LISTS!$K$2:$K$26),"OTRO"))</f>
        <v/>
      </c>
      <c r="K3677" s="11">
        <f>IF($I3677&lt;&gt;"SI",0,IFERROR($F3677,0))</f>
        <v/>
      </c>
      <c r="L3677" s="9">
        <f>IF(COUNTA($A3677:$H3677)=0,"",IF($J3677="OTRO",IFERROR(LOOKUP(2,1/(((LISTS!$H$2:$H$26&lt;&gt;"")*ISNUMBER(SEARCH(LISTS!$H$2:$H$26,$G3677)))+((LISTS!$I$2:$I$26&lt;&gt;"")*ISNUMBER(SEARCH(LISTS!$I$2:$I$26,$E3677)))),LISTS!$L$2:$L$26),"Concepto DIAN no mapeado a casilla automatica"),IF(LEFT($J3677,4)="TOPE","Control automatico DIAN: "&amp;$J3677,"Casilla automatica: "&amp;$J3677)))</f>
        <v/>
      </c>
    </row>
    <row r="3678">
      <c r="A3678" s="9" t="n"/>
      <c r="B3678" s="9" t="n"/>
      <c r="C3678" s="9" t="n"/>
      <c r="D3678" s="9" t="n"/>
      <c r="E3678" s="9" t="n"/>
      <c r="F3678" s="11" t="n"/>
      <c r="G3678" s="9" t="n"/>
      <c r="H3678" s="9" t="n"/>
      <c r="I3678" s="9">
        <f>IF(COUNTA($A3678:$H3678)=0,"",IF($J3678="OTRO","NO","SI"))</f>
        <v/>
      </c>
      <c r="J3678" s="9">
        <f>IF(COUNTA($A3678:$H3678)=0,"",IFERROR(LOOKUP(2,1/(((LISTS!$H$2:$H$26&lt;&gt;"")*ISNUMBER(SEARCH(LISTS!$H$2:$H$26,$G3678)))+((LISTS!$I$2:$I$26&lt;&gt;"")*ISNUMBER(SEARCH(LISTS!$I$2:$I$26,$E3678)))),LISTS!$K$2:$K$26),"OTRO"))</f>
        <v/>
      </c>
      <c r="K3678" s="11">
        <f>IF($I3678&lt;&gt;"SI",0,IFERROR($F3678,0))</f>
        <v/>
      </c>
      <c r="L3678" s="9">
        <f>IF(COUNTA($A3678:$H3678)=0,"",IF($J3678="OTRO",IFERROR(LOOKUP(2,1/(((LISTS!$H$2:$H$26&lt;&gt;"")*ISNUMBER(SEARCH(LISTS!$H$2:$H$26,$G3678)))+((LISTS!$I$2:$I$26&lt;&gt;"")*ISNUMBER(SEARCH(LISTS!$I$2:$I$26,$E3678)))),LISTS!$L$2:$L$26),"Concepto DIAN no mapeado a casilla automatica"),IF(LEFT($J3678,4)="TOPE","Control automatico DIAN: "&amp;$J3678,"Casilla automatica: "&amp;$J3678)))</f>
        <v/>
      </c>
    </row>
    <row r="3679">
      <c r="A3679" s="9" t="n"/>
      <c r="B3679" s="9" t="n"/>
      <c r="C3679" s="9" t="n"/>
      <c r="D3679" s="9" t="n"/>
      <c r="E3679" s="9" t="n"/>
      <c r="F3679" s="11" t="n"/>
      <c r="G3679" s="9" t="n"/>
      <c r="H3679" s="9" t="n"/>
      <c r="I3679" s="9">
        <f>IF(COUNTA($A3679:$H3679)=0,"",IF($J3679="OTRO","NO","SI"))</f>
        <v/>
      </c>
      <c r="J3679" s="9">
        <f>IF(COUNTA($A3679:$H3679)=0,"",IFERROR(LOOKUP(2,1/(((LISTS!$H$2:$H$26&lt;&gt;"")*ISNUMBER(SEARCH(LISTS!$H$2:$H$26,$G3679)))+((LISTS!$I$2:$I$26&lt;&gt;"")*ISNUMBER(SEARCH(LISTS!$I$2:$I$26,$E3679)))),LISTS!$K$2:$K$26),"OTRO"))</f>
        <v/>
      </c>
      <c r="K3679" s="11">
        <f>IF($I3679&lt;&gt;"SI",0,IFERROR($F3679,0))</f>
        <v/>
      </c>
      <c r="L3679" s="9">
        <f>IF(COUNTA($A3679:$H3679)=0,"",IF($J3679="OTRO",IFERROR(LOOKUP(2,1/(((LISTS!$H$2:$H$26&lt;&gt;"")*ISNUMBER(SEARCH(LISTS!$H$2:$H$26,$G3679)))+((LISTS!$I$2:$I$26&lt;&gt;"")*ISNUMBER(SEARCH(LISTS!$I$2:$I$26,$E3679)))),LISTS!$L$2:$L$26),"Concepto DIAN no mapeado a casilla automatica"),IF(LEFT($J3679,4)="TOPE","Control automatico DIAN: "&amp;$J3679,"Casilla automatica: "&amp;$J3679)))</f>
        <v/>
      </c>
    </row>
    <row r="3680">
      <c r="A3680" s="9" t="n"/>
      <c r="B3680" s="9" t="n"/>
      <c r="C3680" s="9" t="n"/>
      <c r="D3680" s="9" t="n"/>
      <c r="E3680" s="9" t="n"/>
      <c r="F3680" s="11" t="n"/>
      <c r="G3680" s="9" t="n"/>
      <c r="H3680" s="9" t="n"/>
      <c r="I3680" s="9">
        <f>IF(COUNTA($A3680:$H3680)=0,"",IF($J3680="OTRO","NO","SI"))</f>
        <v/>
      </c>
      <c r="J3680" s="9">
        <f>IF(COUNTA($A3680:$H3680)=0,"",IFERROR(LOOKUP(2,1/(((LISTS!$H$2:$H$26&lt;&gt;"")*ISNUMBER(SEARCH(LISTS!$H$2:$H$26,$G3680)))+((LISTS!$I$2:$I$26&lt;&gt;"")*ISNUMBER(SEARCH(LISTS!$I$2:$I$26,$E3680)))),LISTS!$K$2:$K$26),"OTRO"))</f>
        <v/>
      </c>
      <c r="K3680" s="11">
        <f>IF($I3680&lt;&gt;"SI",0,IFERROR($F3680,0))</f>
        <v/>
      </c>
      <c r="L3680" s="9">
        <f>IF(COUNTA($A3680:$H3680)=0,"",IF($J3680="OTRO",IFERROR(LOOKUP(2,1/(((LISTS!$H$2:$H$26&lt;&gt;"")*ISNUMBER(SEARCH(LISTS!$H$2:$H$26,$G3680)))+((LISTS!$I$2:$I$26&lt;&gt;"")*ISNUMBER(SEARCH(LISTS!$I$2:$I$26,$E3680)))),LISTS!$L$2:$L$26),"Concepto DIAN no mapeado a casilla automatica"),IF(LEFT($J3680,4)="TOPE","Control automatico DIAN: "&amp;$J3680,"Casilla automatica: "&amp;$J3680)))</f>
        <v/>
      </c>
    </row>
    <row r="3681">
      <c r="A3681" s="9" t="n"/>
      <c r="B3681" s="9" t="n"/>
      <c r="C3681" s="9" t="n"/>
      <c r="D3681" s="9" t="n"/>
      <c r="E3681" s="9" t="n"/>
      <c r="F3681" s="11" t="n"/>
      <c r="G3681" s="9" t="n"/>
      <c r="H3681" s="9" t="n"/>
      <c r="I3681" s="9">
        <f>IF(COUNTA($A3681:$H3681)=0,"",IF($J3681="OTRO","NO","SI"))</f>
        <v/>
      </c>
      <c r="J3681" s="9">
        <f>IF(COUNTA($A3681:$H3681)=0,"",IFERROR(LOOKUP(2,1/(((LISTS!$H$2:$H$26&lt;&gt;"")*ISNUMBER(SEARCH(LISTS!$H$2:$H$26,$G3681)))+((LISTS!$I$2:$I$26&lt;&gt;"")*ISNUMBER(SEARCH(LISTS!$I$2:$I$26,$E3681)))),LISTS!$K$2:$K$26),"OTRO"))</f>
        <v/>
      </c>
      <c r="K3681" s="11">
        <f>IF($I3681&lt;&gt;"SI",0,IFERROR($F3681,0))</f>
        <v/>
      </c>
      <c r="L3681" s="9">
        <f>IF(COUNTA($A3681:$H3681)=0,"",IF($J3681="OTRO",IFERROR(LOOKUP(2,1/(((LISTS!$H$2:$H$26&lt;&gt;"")*ISNUMBER(SEARCH(LISTS!$H$2:$H$26,$G3681)))+((LISTS!$I$2:$I$26&lt;&gt;"")*ISNUMBER(SEARCH(LISTS!$I$2:$I$26,$E3681)))),LISTS!$L$2:$L$26),"Concepto DIAN no mapeado a casilla automatica"),IF(LEFT($J3681,4)="TOPE","Control automatico DIAN: "&amp;$J3681,"Casilla automatica: "&amp;$J3681)))</f>
        <v/>
      </c>
    </row>
    <row r="3682">
      <c r="A3682" s="9" t="n"/>
      <c r="B3682" s="9" t="n"/>
      <c r="C3682" s="9" t="n"/>
      <c r="D3682" s="9" t="n"/>
      <c r="E3682" s="9" t="n"/>
      <c r="F3682" s="11" t="n"/>
      <c r="G3682" s="9" t="n"/>
      <c r="H3682" s="9" t="n"/>
      <c r="I3682" s="9">
        <f>IF(COUNTA($A3682:$H3682)=0,"",IF($J3682="OTRO","NO","SI"))</f>
        <v/>
      </c>
      <c r="J3682" s="9">
        <f>IF(COUNTA($A3682:$H3682)=0,"",IFERROR(LOOKUP(2,1/(((LISTS!$H$2:$H$26&lt;&gt;"")*ISNUMBER(SEARCH(LISTS!$H$2:$H$26,$G3682)))+((LISTS!$I$2:$I$26&lt;&gt;"")*ISNUMBER(SEARCH(LISTS!$I$2:$I$26,$E3682)))),LISTS!$K$2:$K$26),"OTRO"))</f>
        <v/>
      </c>
      <c r="K3682" s="11">
        <f>IF($I3682&lt;&gt;"SI",0,IFERROR($F3682,0))</f>
        <v/>
      </c>
      <c r="L3682" s="9">
        <f>IF(COUNTA($A3682:$H3682)=0,"",IF($J3682="OTRO",IFERROR(LOOKUP(2,1/(((LISTS!$H$2:$H$26&lt;&gt;"")*ISNUMBER(SEARCH(LISTS!$H$2:$H$26,$G3682)))+((LISTS!$I$2:$I$26&lt;&gt;"")*ISNUMBER(SEARCH(LISTS!$I$2:$I$26,$E3682)))),LISTS!$L$2:$L$26),"Concepto DIAN no mapeado a casilla automatica"),IF(LEFT($J3682,4)="TOPE","Control automatico DIAN: "&amp;$J3682,"Casilla automatica: "&amp;$J3682)))</f>
        <v/>
      </c>
    </row>
    <row r="3683">
      <c r="A3683" s="9" t="n"/>
      <c r="B3683" s="9" t="n"/>
      <c r="C3683" s="9" t="n"/>
      <c r="D3683" s="9" t="n"/>
      <c r="E3683" s="9" t="n"/>
      <c r="F3683" s="11" t="n"/>
      <c r="G3683" s="9" t="n"/>
      <c r="H3683" s="9" t="n"/>
      <c r="I3683" s="9">
        <f>IF(COUNTA($A3683:$H3683)=0,"",IF($J3683="OTRO","NO","SI"))</f>
        <v/>
      </c>
      <c r="J3683" s="9">
        <f>IF(COUNTA($A3683:$H3683)=0,"",IFERROR(LOOKUP(2,1/(((LISTS!$H$2:$H$26&lt;&gt;"")*ISNUMBER(SEARCH(LISTS!$H$2:$H$26,$G3683)))+((LISTS!$I$2:$I$26&lt;&gt;"")*ISNUMBER(SEARCH(LISTS!$I$2:$I$26,$E3683)))),LISTS!$K$2:$K$26),"OTRO"))</f>
        <v/>
      </c>
      <c r="K3683" s="11">
        <f>IF($I3683&lt;&gt;"SI",0,IFERROR($F3683,0))</f>
        <v/>
      </c>
      <c r="L3683" s="9">
        <f>IF(COUNTA($A3683:$H3683)=0,"",IF($J3683="OTRO",IFERROR(LOOKUP(2,1/(((LISTS!$H$2:$H$26&lt;&gt;"")*ISNUMBER(SEARCH(LISTS!$H$2:$H$26,$G3683)))+((LISTS!$I$2:$I$26&lt;&gt;"")*ISNUMBER(SEARCH(LISTS!$I$2:$I$26,$E3683)))),LISTS!$L$2:$L$26),"Concepto DIAN no mapeado a casilla automatica"),IF(LEFT($J3683,4)="TOPE","Control automatico DIAN: "&amp;$J3683,"Casilla automatica: "&amp;$J3683)))</f>
        <v/>
      </c>
    </row>
    <row r="3684">
      <c r="A3684" s="9" t="n"/>
      <c r="B3684" s="9" t="n"/>
      <c r="C3684" s="9" t="n"/>
      <c r="D3684" s="9" t="n"/>
      <c r="E3684" s="9" t="n"/>
      <c r="F3684" s="11" t="n"/>
      <c r="G3684" s="9" t="n"/>
      <c r="H3684" s="9" t="n"/>
      <c r="I3684" s="9">
        <f>IF(COUNTA($A3684:$H3684)=0,"",IF($J3684="OTRO","NO","SI"))</f>
        <v/>
      </c>
      <c r="J3684" s="9">
        <f>IF(COUNTA($A3684:$H3684)=0,"",IFERROR(LOOKUP(2,1/(((LISTS!$H$2:$H$26&lt;&gt;"")*ISNUMBER(SEARCH(LISTS!$H$2:$H$26,$G3684)))+((LISTS!$I$2:$I$26&lt;&gt;"")*ISNUMBER(SEARCH(LISTS!$I$2:$I$26,$E3684)))),LISTS!$K$2:$K$26),"OTRO"))</f>
        <v/>
      </c>
      <c r="K3684" s="11">
        <f>IF($I3684&lt;&gt;"SI",0,IFERROR($F3684,0))</f>
        <v/>
      </c>
      <c r="L3684" s="9">
        <f>IF(COUNTA($A3684:$H3684)=0,"",IF($J3684="OTRO",IFERROR(LOOKUP(2,1/(((LISTS!$H$2:$H$26&lt;&gt;"")*ISNUMBER(SEARCH(LISTS!$H$2:$H$26,$G3684)))+((LISTS!$I$2:$I$26&lt;&gt;"")*ISNUMBER(SEARCH(LISTS!$I$2:$I$26,$E3684)))),LISTS!$L$2:$L$26),"Concepto DIAN no mapeado a casilla automatica"),IF(LEFT($J3684,4)="TOPE","Control automatico DIAN: "&amp;$J3684,"Casilla automatica: "&amp;$J3684)))</f>
        <v/>
      </c>
    </row>
    <row r="3685">
      <c r="A3685" s="9" t="n"/>
      <c r="B3685" s="9" t="n"/>
      <c r="C3685" s="9" t="n"/>
      <c r="D3685" s="9" t="n"/>
      <c r="E3685" s="9" t="n"/>
      <c r="F3685" s="11" t="n"/>
      <c r="G3685" s="9" t="n"/>
      <c r="H3685" s="9" t="n"/>
      <c r="I3685" s="9">
        <f>IF(COUNTA($A3685:$H3685)=0,"",IF($J3685="OTRO","NO","SI"))</f>
        <v/>
      </c>
      <c r="J3685" s="9">
        <f>IF(COUNTA($A3685:$H3685)=0,"",IFERROR(LOOKUP(2,1/(((LISTS!$H$2:$H$26&lt;&gt;"")*ISNUMBER(SEARCH(LISTS!$H$2:$H$26,$G3685)))+((LISTS!$I$2:$I$26&lt;&gt;"")*ISNUMBER(SEARCH(LISTS!$I$2:$I$26,$E3685)))),LISTS!$K$2:$K$26),"OTRO"))</f>
        <v/>
      </c>
      <c r="K3685" s="11">
        <f>IF($I3685&lt;&gt;"SI",0,IFERROR($F3685,0))</f>
        <v/>
      </c>
      <c r="L3685" s="9">
        <f>IF(COUNTA($A3685:$H3685)=0,"",IF($J3685="OTRO",IFERROR(LOOKUP(2,1/(((LISTS!$H$2:$H$26&lt;&gt;"")*ISNUMBER(SEARCH(LISTS!$H$2:$H$26,$G3685)))+((LISTS!$I$2:$I$26&lt;&gt;"")*ISNUMBER(SEARCH(LISTS!$I$2:$I$26,$E3685)))),LISTS!$L$2:$L$26),"Concepto DIAN no mapeado a casilla automatica"),IF(LEFT($J3685,4)="TOPE","Control automatico DIAN: "&amp;$J3685,"Casilla automatica: "&amp;$J3685)))</f>
        <v/>
      </c>
    </row>
    <row r="3686">
      <c r="A3686" s="9" t="n"/>
      <c r="B3686" s="9" t="n"/>
      <c r="C3686" s="9" t="n"/>
      <c r="D3686" s="9" t="n"/>
      <c r="E3686" s="9" t="n"/>
      <c r="F3686" s="11" t="n"/>
      <c r="G3686" s="9" t="n"/>
      <c r="H3686" s="9" t="n"/>
      <c r="I3686" s="9">
        <f>IF(COUNTA($A3686:$H3686)=0,"",IF($J3686="OTRO","NO","SI"))</f>
        <v/>
      </c>
      <c r="J3686" s="9">
        <f>IF(COUNTA($A3686:$H3686)=0,"",IFERROR(LOOKUP(2,1/(((LISTS!$H$2:$H$26&lt;&gt;"")*ISNUMBER(SEARCH(LISTS!$H$2:$H$26,$G3686)))+((LISTS!$I$2:$I$26&lt;&gt;"")*ISNUMBER(SEARCH(LISTS!$I$2:$I$26,$E3686)))),LISTS!$K$2:$K$26),"OTRO"))</f>
        <v/>
      </c>
      <c r="K3686" s="11">
        <f>IF($I3686&lt;&gt;"SI",0,IFERROR($F3686,0))</f>
        <v/>
      </c>
      <c r="L3686" s="9">
        <f>IF(COUNTA($A3686:$H3686)=0,"",IF($J3686="OTRO",IFERROR(LOOKUP(2,1/(((LISTS!$H$2:$H$26&lt;&gt;"")*ISNUMBER(SEARCH(LISTS!$H$2:$H$26,$G3686)))+((LISTS!$I$2:$I$26&lt;&gt;"")*ISNUMBER(SEARCH(LISTS!$I$2:$I$26,$E3686)))),LISTS!$L$2:$L$26),"Concepto DIAN no mapeado a casilla automatica"),IF(LEFT($J3686,4)="TOPE","Control automatico DIAN: "&amp;$J3686,"Casilla automatica: "&amp;$J3686)))</f>
        <v/>
      </c>
    </row>
    <row r="3687">
      <c r="A3687" s="9" t="n"/>
      <c r="B3687" s="9" t="n"/>
      <c r="C3687" s="9" t="n"/>
      <c r="D3687" s="9" t="n"/>
      <c r="E3687" s="9" t="n"/>
      <c r="F3687" s="11" t="n"/>
      <c r="G3687" s="9" t="n"/>
      <c r="H3687" s="9" t="n"/>
      <c r="I3687" s="9">
        <f>IF(COUNTA($A3687:$H3687)=0,"",IF($J3687="OTRO","NO","SI"))</f>
        <v/>
      </c>
      <c r="J3687" s="9">
        <f>IF(COUNTA($A3687:$H3687)=0,"",IFERROR(LOOKUP(2,1/(((LISTS!$H$2:$H$26&lt;&gt;"")*ISNUMBER(SEARCH(LISTS!$H$2:$H$26,$G3687)))+((LISTS!$I$2:$I$26&lt;&gt;"")*ISNUMBER(SEARCH(LISTS!$I$2:$I$26,$E3687)))),LISTS!$K$2:$K$26),"OTRO"))</f>
        <v/>
      </c>
      <c r="K3687" s="11">
        <f>IF($I3687&lt;&gt;"SI",0,IFERROR($F3687,0))</f>
        <v/>
      </c>
      <c r="L3687" s="9">
        <f>IF(COUNTA($A3687:$H3687)=0,"",IF($J3687="OTRO",IFERROR(LOOKUP(2,1/(((LISTS!$H$2:$H$26&lt;&gt;"")*ISNUMBER(SEARCH(LISTS!$H$2:$H$26,$G3687)))+((LISTS!$I$2:$I$26&lt;&gt;"")*ISNUMBER(SEARCH(LISTS!$I$2:$I$26,$E3687)))),LISTS!$L$2:$L$26),"Concepto DIAN no mapeado a casilla automatica"),IF(LEFT($J3687,4)="TOPE","Control automatico DIAN: "&amp;$J3687,"Casilla automatica: "&amp;$J3687)))</f>
        <v/>
      </c>
    </row>
    <row r="3688">
      <c r="A3688" s="9" t="n"/>
      <c r="B3688" s="9" t="n"/>
      <c r="C3688" s="9" t="n"/>
      <c r="D3688" s="9" t="n"/>
      <c r="E3688" s="9" t="n"/>
      <c r="F3688" s="11" t="n"/>
      <c r="G3688" s="9" t="n"/>
      <c r="H3688" s="9" t="n"/>
      <c r="I3688" s="9">
        <f>IF(COUNTA($A3688:$H3688)=0,"",IF($J3688="OTRO","NO","SI"))</f>
        <v/>
      </c>
      <c r="J3688" s="9">
        <f>IF(COUNTA($A3688:$H3688)=0,"",IFERROR(LOOKUP(2,1/(((LISTS!$H$2:$H$26&lt;&gt;"")*ISNUMBER(SEARCH(LISTS!$H$2:$H$26,$G3688)))+((LISTS!$I$2:$I$26&lt;&gt;"")*ISNUMBER(SEARCH(LISTS!$I$2:$I$26,$E3688)))),LISTS!$K$2:$K$26),"OTRO"))</f>
        <v/>
      </c>
      <c r="K3688" s="11">
        <f>IF($I3688&lt;&gt;"SI",0,IFERROR($F3688,0))</f>
        <v/>
      </c>
      <c r="L3688" s="9">
        <f>IF(COUNTA($A3688:$H3688)=0,"",IF($J3688="OTRO",IFERROR(LOOKUP(2,1/(((LISTS!$H$2:$H$26&lt;&gt;"")*ISNUMBER(SEARCH(LISTS!$H$2:$H$26,$G3688)))+((LISTS!$I$2:$I$26&lt;&gt;"")*ISNUMBER(SEARCH(LISTS!$I$2:$I$26,$E3688)))),LISTS!$L$2:$L$26),"Concepto DIAN no mapeado a casilla automatica"),IF(LEFT($J3688,4)="TOPE","Control automatico DIAN: "&amp;$J3688,"Casilla automatica: "&amp;$J3688)))</f>
        <v/>
      </c>
    </row>
    <row r="3689">
      <c r="A3689" s="9" t="n"/>
      <c r="B3689" s="9" t="n"/>
      <c r="C3689" s="9" t="n"/>
      <c r="D3689" s="9" t="n"/>
      <c r="E3689" s="9" t="n"/>
      <c r="F3689" s="11" t="n"/>
      <c r="G3689" s="9" t="n"/>
      <c r="H3689" s="9" t="n"/>
      <c r="I3689" s="9">
        <f>IF(COUNTA($A3689:$H3689)=0,"",IF($J3689="OTRO","NO","SI"))</f>
        <v/>
      </c>
      <c r="J3689" s="9">
        <f>IF(COUNTA($A3689:$H3689)=0,"",IFERROR(LOOKUP(2,1/(((LISTS!$H$2:$H$26&lt;&gt;"")*ISNUMBER(SEARCH(LISTS!$H$2:$H$26,$G3689)))+((LISTS!$I$2:$I$26&lt;&gt;"")*ISNUMBER(SEARCH(LISTS!$I$2:$I$26,$E3689)))),LISTS!$K$2:$K$26),"OTRO"))</f>
        <v/>
      </c>
      <c r="K3689" s="11">
        <f>IF($I3689&lt;&gt;"SI",0,IFERROR($F3689,0))</f>
        <v/>
      </c>
      <c r="L3689" s="9">
        <f>IF(COUNTA($A3689:$H3689)=0,"",IF($J3689="OTRO",IFERROR(LOOKUP(2,1/(((LISTS!$H$2:$H$26&lt;&gt;"")*ISNUMBER(SEARCH(LISTS!$H$2:$H$26,$G3689)))+((LISTS!$I$2:$I$26&lt;&gt;"")*ISNUMBER(SEARCH(LISTS!$I$2:$I$26,$E3689)))),LISTS!$L$2:$L$26),"Concepto DIAN no mapeado a casilla automatica"),IF(LEFT($J3689,4)="TOPE","Control automatico DIAN: "&amp;$J3689,"Casilla automatica: "&amp;$J3689)))</f>
        <v/>
      </c>
    </row>
    <row r="3690">
      <c r="A3690" s="9" t="n"/>
      <c r="B3690" s="9" t="n"/>
      <c r="C3690" s="9" t="n"/>
      <c r="D3690" s="9" t="n"/>
      <c r="E3690" s="9" t="n"/>
      <c r="F3690" s="11" t="n"/>
      <c r="G3690" s="9" t="n"/>
      <c r="H3690" s="9" t="n"/>
      <c r="I3690" s="9">
        <f>IF(COUNTA($A3690:$H3690)=0,"",IF($J3690="OTRO","NO","SI"))</f>
        <v/>
      </c>
      <c r="J3690" s="9">
        <f>IF(COUNTA($A3690:$H3690)=0,"",IFERROR(LOOKUP(2,1/(((LISTS!$H$2:$H$26&lt;&gt;"")*ISNUMBER(SEARCH(LISTS!$H$2:$H$26,$G3690)))+((LISTS!$I$2:$I$26&lt;&gt;"")*ISNUMBER(SEARCH(LISTS!$I$2:$I$26,$E3690)))),LISTS!$K$2:$K$26),"OTRO"))</f>
        <v/>
      </c>
      <c r="K3690" s="11">
        <f>IF($I3690&lt;&gt;"SI",0,IFERROR($F3690,0))</f>
        <v/>
      </c>
      <c r="L3690" s="9">
        <f>IF(COUNTA($A3690:$H3690)=0,"",IF($J3690="OTRO",IFERROR(LOOKUP(2,1/(((LISTS!$H$2:$H$26&lt;&gt;"")*ISNUMBER(SEARCH(LISTS!$H$2:$H$26,$G3690)))+((LISTS!$I$2:$I$26&lt;&gt;"")*ISNUMBER(SEARCH(LISTS!$I$2:$I$26,$E3690)))),LISTS!$L$2:$L$26),"Concepto DIAN no mapeado a casilla automatica"),IF(LEFT($J3690,4)="TOPE","Control automatico DIAN: "&amp;$J3690,"Casilla automatica: "&amp;$J3690)))</f>
        <v/>
      </c>
    </row>
    <row r="3691">
      <c r="A3691" s="9" t="n"/>
      <c r="B3691" s="9" t="n"/>
      <c r="C3691" s="9" t="n"/>
      <c r="D3691" s="9" t="n"/>
      <c r="E3691" s="9" t="n"/>
      <c r="F3691" s="11" t="n"/>
      <c r="G3691" s="9" t="n"/>
      <c r="H3691" s="9" t="n"/>
      <c r="I3691" s="9">
        <f>IF(COUNTA($A3691:$H3691)=0,"",IF($J3691="OTRO","NO","SI"))</f>
        <v/>
      </c>
      <c r="J3691" s="9">
        <f>IF(COUNTA($A3691:$H3691)=0,"",IFERROR(LOOKUP(2,1/(((LISTS!$H$2:$H$26&lt;&gt;"")*ISNUMBER(SEARCH(LISTS!$H$2:$H$26,$G3691)))+((LISTS!$I$2:$I$26&lt;&gt;"")*ISNUMBER(SEARCH(LISTS!$I$2:$I$26,$E3691)))),LISTS!$K$2:$K$26),"OTRO"))</f>
        <v/>
      </c>
      <c r="K3691" s="11">
        <f>IF($I3691&lt;&gt;"SI",0,IFERROR($F3691,0))</f>
        <v/>
      </c>
      <c r="L3691" s="9">
        <f>IF(COUNTA($A3691:$H3691)=0,"",IF($J3691="OTRO",IFERROR(LOOKUP(2,1/(((LISTS!$H$2:$H$26&lt;&gt;"")*ISNUMBER(SEARCH(LISTS!$H$2:$H$26,$G3691)))+((LISTS!$I$2:$I$26&lt;&gt;"")*ISNUMBER(SEARCH(LISTS!$I$2:$I$26,$E3691)))),LISTS!$L$2:$L$26),"Concepto DIAN no mapeado a casilla automatica"),IF(LEFT($J3691,4)="TOPE","Control automatico DIAN: "&amp;$J3691,"Casilla automatica: "&amp;$J3691)))</f>
        <v/>
      </c>
    </row>
    <row r="3692">
      <c r="A3692" s="9" t="n"/>
      <c r="B3692" s="9" t="n"/>
      <c r="C3692" s="9" t="n"/>
      <c r="D3692" s="9" t="n"/>
      <c r="E3692" s="9" t="n"/>
      <c r="F3692" s="11" t="n"/>
      <c r="G3692" s="9" t="n"/>
      <c r="H3692" s="9" t="n"/>
      <c r="I3692" s="9">
        <f>IF(COUNTA($A3692:$H3692)=0,"",IF($J3692="OTRO","NO","SI"))</f>
        <v/>
      </c>
      <c r="J3692" s="9">
        <f>IF(COUNTA($A3692:$H3692)=0,"",IFERROR(LOOKUP(2,1/(((LISTS!$H$2:$H$26&lt;&gt;"")*ISNUMBER(SEARCH(LISTS!$H$2:$H$26,$G3692)))+((LISTS!$I$2:$I$26&lt;&gt;"")*ISNUMBER(SEARCH(LISTS!$I$2:$I$26,$E3692)))),LISTS!$K$2:$K$26),"OTRO"))</f>
        <v/>
      </c>
      <c r="K3692" s="11">
        <f>IF($I3692&lt;&gt;"SI",0,IFERROR($F3692,0))</f>
        <v/>
      </c>
      <c r="L3692" s="9">
        <f>IF(COUNTA($A3692:$H3692)=0,"",IF($J3692="OTRO",IFERROR(LOOKUP(2,1/(((LISTS!$H$2:$H$26&lt;&gt;"")*ISNUMBER(SEARCH(LISTS!$H$2:$H$26,$G3692)))+((LISTS!$I$2:$I$26&lt;&gt;"")*ISNUMBER(SEARCH(LISTS!$I$2:$I$26,$E3692)))),LISTS!$L$2:$L$26),"Concepto DIAN no mapeado a casilla automatica"),IF(LEFT($J3692,4)="TOPE","Control automatico DIAN: "&amp;$J3692,"Casilla automatica: "&amp;$J3692)))</f>
        <v/>
      </c>
    </row>
    <row r="3693">
      <c r="A3693" s="9" t="n"/>
      <c r="B3693" s="9" t="n"/>
      <c r="C3693" s="9" t="n"/>
      <c r="D3693" s="9" t="n"/>
      <c r="E3693" s="9" t="n"/>
      <c r="F3693" s="11" t="n"/>
      <c r="G3693" s="9" t="n"/>
      <c r="H3693" s="9" t="n"/>
      <c r="I3693" s="9">
        <f>IF(COUNTA($A3693:$H3693)=0,"",IF($J3693="OTRO","NO","SI"))</f>
        <v/>
      </c>
      <c r="J3693" s="9">
        <f>IF(COUNTA($A3693:$H3693)=0,"",IFERROR(LOOKUP(2,1/(((LISTS!$H$2:$H$26&lt;&gt;"")*ISNUMBER(SEARCH(LISTS!$H$2:$H$26,$G3693)))+((LISTS!$I$2:$I$26&lt;&gt;"")*ISNUMBER(SEARCH(LISTS!$I$2:$I$26,$E3693)))),LISTS!$K$2:$K$26),"OTRO"))</f>
        <v/>
      </c>
      <c r="K3693" s="11">
        <f>IF($I3693&lt;&gt;"SI",0,IFERROR($F3693,0))</f>
        <v/>
      </c>
      <c r="L3693" s="9">
        <f>IF(COUNTA($A3693:$H3693)=0,"",IF($J3693="OTRO",IFERROR(LOOKUP(2,1/(((LISTS!$H$2:$H$26&lt;&gt;"")*ISNUMBER(SEARCH(LISTS!$H$2:$H$26,$G3693)))+((LISTS!$I$2:$I$26&lt;&gt;"")*ISNUMBER(SEARCH(LISTS!$I$2:$I$26,$E3693)))),LISTS!$L$2:$L$26),"Concepto DIAN no mapeado a casilla automatica"),IF(LEFT($J3693,4)="TOPE","Control automatico DIAN: "&amp;$J3693,"Casilla automatica: "&amp;$J3693)))</f>
        <v/>
      </c>
    </row>
    <row r="3694">
      <c r="A3694" s="9" t="n"/>
      <c r="B3694" s="9" t="n"/>
      <c r="C3694" s="9" t="n"/>
      <c r="D3694" s="9" t="n"/>
      <c r="E3694" s="9" t="n"/>
      <c r="F3694" s="11" t="n"/>
      <c r="G3694" s="9" t="n"/>
      <c r="H3694" s="9" t="n"/>
      <c r="I3694" s="9">
        <f>IF(COUNTA($A3694:$H3694)=0,"",IF($J3694="OTRO","NO","SI"))</f>
        <v/>
      </c>
      <c r="J3694" s="9">
        <f>IF(COUNTA($A3694:$H3694)=0,"",IFERROR(LOOKUP(2,1/(((LISTS!$H$2:$H$26&lt;&gt;"")*ISNUMBER(SEARCH(LISTS!$H$2:$H$26,$G3694)))+((LISTS!$I$2:$I$26&lt;&gt;"")*ISNUMBER(SEARCH(LISTS!$I$2:$I$26,$E3694)))),LISTS!$K$2:$K$26),"OTRO"))</f>
        <v/>
      </c>
      <c r="K3694" s="11">
        <f>IF($I3694&lt;&gt;"SI",0,IFERROR($F3694,0))</f>
        <v/>
      </c>
      <c r="L3694" s="9">
        <f>IF(COUNTA($A3694:$H3694)=0,"",IF($J3694="OTRO",IFERROR(LOOKUP(2,1/(((LISTS!$H$2:$H$26&lt;&gt;"")*ISNUMBER(SEARCH(LISTS!$H$2:$H$26,$G3694)))+((LISTS!$I$2:$I$26&lt;&gt;"")*ISNUMBER(SEARCH(LISTS!$I$2:$I$26,$E3694)))),LISTS!$L$2:$L$26),"Concepto DIAN no mapeado a casilla automatica"),IF(LEFT($J3694,4)="TOPE","Control automatico DIAN: "&amp;$J3694,"Casilla automatica: "&amp;$J3694)))</f>
        <v/>
      </c>
    </row>
    <row r="3695">
      <c r="A3695" s="9" t="n"/>
      <c r="B3695" s="9" t="n"/>
      <c r="C3695" s="9" t="n"/>
      <c r="D3695" s="9" t="n"/>
      <c r="E3695" s="9" t="n"/>
      <c r="F3695" s="11" t="n"/>
      <c r="G3695" s="9" t="n"/>
      <c r="H3695" s="9" t="n"/>
      <c r="I3695" s="9">
        <f>IF(COUNTA($A3695:$H3695)=0,"",IF($J3695="OTRO","NO","SI"))</f>
        <v/>
      </c>
      <c r="J3695" s="9">
        <f>IF(COUNTA($A3695:$H3695)=0,"",IFERROR(LOOKUP(2,1/(((LISTS!$H$2:$H$26&lt;&gt;"")*ISNUMBER(SEARCH(LISTS!$H$2:$H$26,$G3695)))+((LISTS!$I$2:$I$26&lt;&gt;"")*ISNUMBER(SEARCH(LISTS!$I$2:$I$26,$E3695)))),LISTS!$K$2:$K$26),"OTRO"))</f>
        <v/>
      </c>
      <c r="K3695" s="11">
        <f>IF($I3695&lt;&gt;"SI",0,IFERROR($F3695,0))</f>
        <v/>
      </c>
      <c r="L3695" s="9">
        <f>IF(COUNTA($A3695:$H3695)=0,"",IF($J3695="OTRO",IFERROR(LOOKUP(2,1/(((LISTS!$H$2:$H$26&lt;&gt;"")*ISNUMBER(SEARCH(LISTS!$H$2:$H$26,$G3695)))+((LISTS!$I$2:$I$26&lt;&gt;"")*ISNUMBER(SEARCH(LISTS!$I$2:$I$26,$E3695)))),LISTS!$L$2:$L$26),"Concepto DIAN no mapeado a casilla automatica"),IF(LEFT($J3695,4)="TOPE","Control automatico DIAN: "&amp;$J3695,"Casilla automatica: "&amp;$J3695)))</f>
        <v/>
      </c>
    </row>
    <row r="3696">
      <c r="A3696" s="9" t="n"/>
      <c r="B3696" s="9" t="n"/>
      <c r="C3696" s="9" t="n"/>
      <c r="D3696" s="9" t="n"/>
      <c r="E3696" s="9" t="n"/>
      <c r="F3696" s="11" t="n"/>
      <c r="G3696" s="9" t="n"/>
      <c r="H3696" s="9" t="n"/>
      <c r="I3696" s="9">
        <f>IF(COUNTA($A3696:$H3696)=0,"",IF($J3696="OTRO","NO","SI"))</f>
        <v/>
      </c>
      <c r="J3696" s="9">
        <f>IF(COUNTA($A3696:$H3696)=0,"",IFERROR(LOOKUP(2,1/(((LISTS!$H$2:$H$26&lt;&gt;"")*ISNUMBER(SEARCH(LISTS!$H$2:$H$26,$G3696)))+((LISTS!$I$2:$I$26&lt;&gt;"")*ISNUMBER(SEARCH(LISTS!$I$2:$I$26,$E3696)))),LISTS!$K$2:$K$26),"OTRO"))</f>
        <v/>
      </c>
      <c r="K3696" s="11">
        <f>IF($I3696&lt;&gt;"SI",0,IFERROR($F3696,0))</f>
        <v/>
      </c>
      <c r="L3696" s="9">
        <f>IF(COUNTA($A3696:$H3696)=0,"",IF($J3696="OTRO",IFERROR(LOOKUP(2,1/(((LISTS!$H$2:$H$26&lt;&gt;"")*ISNUMBER(SEARCH(LISTS!$H$2:$H$26,$G3696)))+((LISTS!$I$2:$I$26&lt;&gt;"")*ISNUMBER(SEARCH(LISTS!$I$2:$I$26,$E3696)))),LISTS!$L$2:$L$26),"Concepto DIAN no mapeado a casilla automatica"),IF(LEFT($J3696,4)="TOPE","Control automatico DIAN: "&amp;$J3696,"Casilla automatica: "&amp;$J3696)))</f>
        <v/>
      </c>
    </row>
    <row r="3697">
      <c r="A3697" s="9" t="n"/>
      <c r="B3697" s="9" t="n"/>
      <c r="C3697" s="9" t="n"/>
      <c r="D3697" s="9" t="n"/>
      <c r="E3697" s="9" t="n"/>
      <c r="F3697" s="11" t="n"/>
      <c r="G3697" s="9" t="n"/>
      <c r="H3697" s="9" t="n"/>
      <c r="I3697" s="9">
        <f>IF(COUNTA($A3697:$H3697)=0,"",IF($J3697="OTRO","NO","SI"))</f>
        <v/>
      </c>
      <c r="J3697" s="9">
        <f>IF(COUNTA($A3697:$H3697)=0,"",IFERROR(LOOKUP(2,1/(((LISTS!$H$2:$H$26&lt;&gt;"")*ISNUMBER(SEARCH(LISTS!$H$2:$H$26,$G3697)))+((LISTS!$I$2:$I$26&lt;&gt;"")*ISNUMBER(SEARCH(LISTS!$I$2:$I$26,$E3697)))),LISTS!$K$2:$K$26),"OTRO"))</f>
        <v/>
      </c>
      <c r="K3697" s="11">
        <f>IF($I3697&lt;&gt;"SI",0,IFERROR($F3697,0))</f>
        <v/>
      </c>
      <c r="L3697" s="9">
        <f>IF(COUNTA($A3697:$H3697)=0,"",IF($J3697="OTRO",IFERROR(LOOKUP(2,1/(((LISTS!$H$2:$H$26&lt;&gt;"")*ISNUMBER(SEARCH(LISTS!$H$2:$H$26,$G3697)))+((LISTS!$I$2:$I$26&lt;&gt;"")*ISNUMBER(SEARCH(LISTS!$I$2:$I$26,$E3697)))),LISTS!$L$2:$L$26),"Concepto DIAN no mapeado a casilla automatica"),IF(LEFT($J3697,4)="TOPE","Control automatico DIAN: "&amp;$J3697,"Casilla automatica: "&amp;$J3697)))</f>
        <v/>
      </c>
    </row>
    <row r="3698">
      <c r="A3698" s="9" t="n"/>
      <c r="B3698" s="9" t="n"/>
      <c r="C3698" s="9" t="n"/>
      <c r="D3698" s="9" t="n"/>
      <c r="E3698" s="9" t="n"/>
      <c r="F3698" s="11" t="n"/>
      <c r="G3698" s="9" t="n"/>
      <c r="H3698" s="9" t="n"/>
      <c r="I3698" s="9">
        <f>IF(COUNTA($A3698:$H3698)=0,"",IF($J3698="OTRO","NO","SI"))</f>
        <v/>
      </c>
      <c r="J3698" s="9">
        <f>IF(COUNTA($A3698:$H3698)=0,"",IFERROR(LOOKUP(2,1/(((LISTS!$H$2:$H$26&lt;&gt;"")*ISNUMBER(SEARCH(LISTS!$H$2:$H$26,$G3698)))+((LISTS!$I$2:$I$26&lt;&gt;"")*ISNUMBER(SEARCH(LISTS!$I$2:$I$26,$E3698)))),LISTS!$K$2:$K$26),"OTRO"))</f>
        <v/>
      </c>
      <c r="K3698" s="11">
        <f>IF($I3698&lt;&gt;"SI",0,IFERROR($F3698,0))</f>
        <v/>
      </c>
      <c r="L3698" s="9">
        <f>IF(COUNTA($A3698:$H3698)=0,"",IF($J3698="OTRO",IFERROR(LOOKUP(2,1/(((LISTS!$H$2:$H$26&lt;&gt;"")*ISNUMBER(SEARCH(LISTS!$H$2:$H$26,$G3698)))+((LISTS!$I$2:$I$26&lt;&gt;"")*ISNUMBER(SEARCH(LISTS!$I$2:$I$26,$E3698)))),LISTS!$L$2:$L$26),"Concepto DIAN no mapeado a casilla automatica"),IF(LEFT($J3698,4)="TOPE","Control automatico DIAN: "&amp;$J3698,"Casilla automatica: "&amp;$J3698)))</f>
        <v/>
      </c>
    </row>
    <row r="3699">
      <c r="A3699" s="9" t="n"/>
      <c r="B3699" s="9" t="n"/>
      <c r="C3699" s="9" t="n"/>
      <c r="D3699" s="9" t="n"/>
      <c r="E3699" s="9" t="n"/>
      <c r="F3699" s="11" t="n"/>
      <c r="G3699" s="9" t="n"/>
      <c r="H3699" s="9" t="n"/>
      <c r="I3699" s="9">
        <f>IF(COUNTA($A3699:$H3699)=0,"",IF($J3699="OTRO","NO","SI"))</f>
        <v/>
      </c>
      <c r="J3699" s="9">
        <f>IF(COUNTA($A3699:$H3699)=0,"",IFERROR(LOOKUP(2,1/(((LISTS!$H$2:$H$26&lt;&gt;"")*ISNUMBER(SEARCH(LISTS!$H$2:$H$26,$G3699)))+((LISTS!$I$2:$I$26&lt;&gt;"")*ISNUMBER(SEARCH(LISTS!$I$2:$I$26,$E3699)))),LISTS!$K$2:$K$26),"OTRO"))</f>
        <v/>
      </c>
      <c r="K3699" s="11">
        <f>IF($I3699&lt;&gt;"SI",0,IFERROR($F3699,0))</f>
        <v/>
      </c>
      <c r="L3699" s="9">
        <f>IF(COUNTA($A3699:$H3699)=0,"",IF($J3699="OTRO",IFERROR(LOOKUP(2,1/(((LISTS!$H$2:$H$26&lt;&gt;"")*ISNUMBER(SEARCH(LISTS!$H$2:$H$26,$G3699)))+((LISTS!$I$2:$I$26&lt;&gt;"")*ISNUMBER(SEARCH(LISTS!$I$2:$I$26,$E3699)))),LISTS!$L$2:$L$26),"Concepto DIAN no mapeado a casilla automatica"),IF(LEFT($J3699,4)="TOPE","Control automatico DIAN: "&amp;$J3699,"Casilla automatica: "&amp;$J3699)))</f>
        <v/>
      </c>
    </row>
    <row r="3700">
      <c r="A3700" s="9" t="n"/>
      <c r="B3700" s="9" t="n"/>
      <c r="C3700" s="9" t="n"/>
      <c r="D3700" s="9" t="n"/>
      <c r="E3700" s="9" t="n"/>
      <c r="F3700" s="11" t="n"/>
      <c r="G3700" s="9" t="n"/>
      <c r="H3700" s="9" t="n"/>
      <c r="I3700" s="9">
        <f>IF(COUNTA($A3700:$H3700)=0,"",IF($J3700="OTRO","NO","SI"))</f>
        <v/>
      </c>
      <c r="J3700" s="9">
        <f>IF(COUNTA($A3700:$H3700)=0,"",IFERROR(LOOKUP(2,1/(((LISTS!$H$2:$H$26&lt;&gt;"")*ISNUMBER(SEARCH(LISTS!$H$2:$H$26,$G3700)))+((LISTS!$I$2:$I$26&lt;&gt;"")*ISNUMBER(SEARCH(LISTS!$I$2:$I$26,$E3700)))),LISTS!$K$2:$K$26),"OTRO"))</f>
        <v/>
      </c>
      <c r="K3700" s="11">
        <f>IF($I3700&lt;&gt;"SI",0,IFERROR($F3700,0))</f>
        <v/>
      </c>
      <c r="L3700" s="9">
        <f>IF(COUNTA($A3700:$H3700)=0,"",IF($J3700="OTRO",IFERROR(LOOKUP(2,1/(((LISTS!$H$2:$H$26&lt;&gt;"")*ISNUMBER(SEARCH(LISTS!$H$2:$H$26,$G3700)))+((LISTS!$I$2:$I$26&lt;&gt;"")*ISNUMBER(SEARCH(LISTS!$I$2:$I$26,$E3700)))),LISTS!$L$2:$L$26),"Concepto DIAN no mapeado a casilla automatica"),IF(LEFT($J3700,4)="TOPE","Control automatico DIAN: "&amp;$J3700,"Casilla automatica: "&amp;$J3700)))</f>
        <v/>
      </c>
    </row>
    <row r="3701">
      <c r="A3701" s="9" t="n"/>
      <c r="B3701" s="9" t="n"/>
      <c r="C3701" s="9" t="n"/>
      <c r="D3701" s="9" t="n"/>
      <c r="E3701" s="9" t="n"/>
      <c r="F3701" s="11" t="n"/>
      <c r="G3701" s="9" t="n"/>
      <c r="H3701" s="9" t="n"/>
      <c r="I3701" s="9">
        <f>IF(COUNTA($A3701:$H3701)=0,"",IF($J3701="OTRO","NO","SI"))</f>
        <v/>
      </c>
      <c r="J3701" s="9">
        <f>IF(COUNTA($A3701:$H3701)=0,"",IFERROR(LOOKUP(2,1/(((LISTS!$H$2:$H$26&lt;&gt;"")*ISNUMBER(SEARCH(LISTS!$H$2:$H$26,$G3701)))+((LISTS!$I$2:$I$26&lt;&gt;"")*ISNUMBER(SEARCH(LISTS!$I$2:$I$26,$E3701)))),LISTS!$K$2:$K$26),"OTRO"))</f>
        <v/>
      </c>
      <c r="K3701" s="11">
        <f>IF($I3701&lt;&gt;"SI",0,IFERROR($F3701,0))</f>
        <v/>
      </c>
      <c r="L3701" s="9">
        <f>IF(COUNTA($A3701:$H3701)=0,"",IF($J3701="OTRO",IFERROR(LOOKUP(2,1/(((LISTS!$H$2:$H$26&lt;&gt;"")*ISNUMBER(SEARCH(LISTS!$H$2:$H$26,$G3701)))+((LISTS!$I$2:$I$26&lt;&gt;"")*ISNUMBER(SEARCH(LISTS!$I$2:$I$26,$E3701)))),LISTS!$L$2:$L$26),"Concepto DIAN no mapeado a casilla automatica"),IF(LEFT($J3701,4)="TOPE","Control automatico DIAN: "&amp;$J3701,"Casilla automatica: "&amp;$J3701)))</f>
        <v/>
      </c>
    </row>
    <row r="3702">
      <c r="A3702" s="9" t="n"/>
      <c r="B3702" s="9" t="n"/>
      <c r="C3702" s="9" t="n"/>
      <c r="D3702" s="9" t="n"/>
      <c r="E3702" s="9" t="n"/>
      <c r="F3702" s="11" t="n"/>
      <c r="G3702" s="9" t="n"/>
      <c r="H3702" s="9" t="n"/>
      <c r="I3702" s="9">
        <f>IF(COUNTA($A3702:$H3702)=0,"",IF($J3702="OTRO","NO","SI"))</f>
        <v/>
      </c>
      <c r="J3702" s="9">
        <f>IF(COUNTA($A3702:$H3702)=0,"",IFERROR(LOOKUP(2,1/(((LISTS!$H$2:$H$26&lt;&gt;"")*ISNUMBER(SEARCH(LISTS!$H$2:$H$26,$G3702)))+((LISTS!$I$2:$I$26&lt;&gt;"")*ISNUMBER(SEARCH(LISTS!$I$2:$I$26,$E3702)))),LISTS!$K$2:$K$26),"OTRO"))</f>
        <v/>
      </c>
      <c r="K3702" s="11">
        <f>IF($I3702&lt;&gt;"SI",0,IFERROR($F3702,0))</f>
        <v/>
      </c>
      <c r="L3702" s="9">
        <f>IF(COUNTA($A3702:$H3702)=0,"",IF($J3702="OTRO",IFERROR(LOOKUP(2,1/(((LISTS!$H$2:$H$26&lt;&gt;"")*ISNUMBER(SEARCH(LISTS!$H$2:$H$26,$G3702)))+((LISTS!$I$2:$I$26&lt;&gt;"")*ISNUMBER(SEARCH(LISTS!$I$2:$I$26,$E3702)))),LISTS!$L$2:$L$26),"Concepto DIAN no mapeado a casilla automatica"),IF(LEFT($J3702,4)="TOPE","Control automatico DIAN: "&amp;$J3702,"Casilla automatica: "&amp;$J3702)))</f>
        <v/>
      </c>
    </row>
    <row r="3703">
      <c r="A3703" s="9" t="n"/>
      <c r="B3703" s="9" t="n"/>
      <c r="C3703" s="9" t="n"/>
      <c r="D3703" s="9" t="n"/>
      <c r="E3703" s="9" t="n"/>
      <c r="F3703" s="11" t="n"/>
      <c r="G3703" s="9" t="n"/>
      <c r="H3703" s="9" t="n"/>
      <c r="I3703" s="9">
        <f>IF(COUNTA($A3703:$H3703)=0,"",IF($J3703="OTRO","NO","SI"))</f>
        <v/>
      </c>
      <c r="J3703" s="9">
        <f>IF(COUNTA($A3703:$H3703)=0,"",IFERROR(LOOKUP(2,1/(((LISTS!$H$2:$H$26&lt;&gt;"")*ISNUMBER(SEARCH(LISTS!$H$2:$H$26,$G3703)))+((LISTS!$I$2:$I$26&lt;&gt;"")*ISNUMBER(SEARCH(LISTS!$I$2:$I$26,$E3703)))),LISTS!$K$2:$K$26),"OTRO"))</f>
        <v/>
      </c>
      <c r="K3703" s="11">
        <f>IF($I3703&lt;&gt;"SI",0,IFERROR($F3703,0))</f>
        <v/>
      </c>
      <c r="L3703" s="9">
        <f>IF(COUNTA($A3703:$H3703)=0,"",IF($J3703="OTRO",IFERROR(LOOKUP(2,1/(((LISTS!$H$2:$H$26&lt;&gt;"")*ISNUMBER(SEARCH(LISTS!$H$2:$H$26,$G3703)))+((LISTS!$I$2:$I$26&lt;&gt;"")*ISNUMBER(SEARCH(LISTS!$I$2:$I$26,$E3703)))),LISTS!$L$2:$L$26),"Concepto DIAN no mapeado a casilla automatica"),IF(LEFT($J3703,4)="TOPE","Control automatico DIAN: "&amp;$J3703,"Casilla automatica: "&amp;$J3703)))</f>
        <v/>
      </c>
    </row>
    <row r="3704">
      <c r="A3704" s="9" t="n"/>
      <c r="B3704" s="9" t="n"/>
      <c r="C3704" s="9" t="n"/>
      <c r="D3704" s="9" t="n"/>
      <c r="E3704" s="9" t="n"/>
      <c r="F3704" s="11" t="n"/>
      <c r="G3704" s="9" t="n"/>
      <c r="H3704" s="9" t="n"/>
      <c r="I3704" s="9">
        <f>IF(COUNTA($A3704:$H3704)=0,"",IF($J3704="OTRO","NO","SI"))</f>
        <v/>
      </c>
      <c r="J3704" s="9">
        <f>IF(COUNTA($A3704:$H3704)=0,"",IFERROR(LOOKUP(2,1/(((LISTS!$H$2:$H$26&lt;&gt;"")*ISNUMBER(SEARCH(LISTS!$H$2:$H$26,$G3704)))+((LISTS!$I$2:$I$26&lt;&gt;"")*ISNUMBER(SEARCH(LISTS!$I$2:$I$26,$E3704)))),LISTS!$K$2:$K$26),"OTRO"))</f>
        <v/>
      </c>
      <c r="K3704" s="11">
        <f>IF($I3704&lt;&gt;"SI",0,IFERROR($F3704,0))</f>
        <v/>
      </c>
      <c r="L3704" s="9">
        <f>IF(COUNTA($A3704:$H3704)=0,"",IF($J3704="OTRO",IFERROR(LOOKUP(2,1/(((LISTS!$H$2:$H$26&lt;&gt;"")*ISNUMBER(SEARCH(LISTS!$H$2:$H$26,$G3704)))+((LISTS!$I$2:$I$26&lt;&gt;"")*ISNUMBER(SEARCH(LISTS!$I$2:$I$26,$E3704)))),LISTS!$L$2:$L$26),"Concepto DIAN no mapeado a casilla automatica"),IF(LEFT($J3704,4)="TOPE","Control automatico DIAN: "&amp;$J3704,"Casilla automatica: "&amp;$J3704)))</f>
        <v/>
      </c>
    </row>
    <row r="3705">
      <c r="A3705" s="9" t="n"/>
      <c r="B3705" s="9" t="n"/>
      <c r="C3705" s="9" t="n"/>
      <c r="D3705" s="9" t="n"/>
      <c r="E3705" s="9" t="n"/>
      <c r="F3705" s="11" t="n"/>
      <c r="G3705" s="9" t="n"/>
      <c r="H3705" s="9" t="n"/>
      <c r="I3705" s="9">
        <f>IF(COUNTA($A3705:$H3705)=0,"",IF($J3705="OTRO","NO","SI"))</f>
        <v/>
      </c>
      <c r="J3705" s="9">
        <f>IF(COUNTA($A3705:$H3705)=0,"",IFERROR(LOOKUP(2,1/(((LISTS!$H$2:$H$26&lt;&gt;"")*ISNUMBER(SEARCH(LISTS!$H$2:$H$26,$G3705)))+((LISTS!$I$2:$I$26&lt;&gt;"")*ISNUMBER(SEARCH(LISTS!$I$2:$I$26,$E3705)))),LISTS!$K$2:$K$26),"OTRO"))</f>
        <v/>
      </c>
      <c r="K3705" s="11">
        <f>IF($I3705&lt;&gt;"SI",0,IFERROR($F3705,0))</f>
        <v/>
      </c>
      <c r="L3705" s="9">
        <f>IF(COUNTA($A3705:$H3705)=0,"",IF($J3705="OTRO",IFERROR(LOOKUP(2,1/(((LISTS!$H$2:$H$26&lt;&gt;"")*ISNUMBER(SEARCH(LISTS!$H$2:$H$26,$G3705)))+((LISTS!$I$2:$I$26&lt;&gt;"")*ISNUMBER(SEARCH(LISTS!$I$2:$I$26,$E3705)))),LISTS!$L$2:$L$26),"Concepto DIAN no mapeado a casilla automatica"),IF(LEFT($J3705,4)="TOPE","Control automatico DIAN: "&amp;$J3705,"Casilla automatica: "&amp;$J3705)))</f>
        <v/>
      </c>
    </row>
    <row r="3706">
      <c r="A3706" s="9" t="n"/>
      <c r="B3706" s="9" t="n"/>
      <c r="C3706" s="9" t="n"/>
      <c r="D3706" s="9" t="n"/>
      <c r="E3706" s="9" t="n"/>
      <c r="F3706" s="11" t="n"/>
      <c r="G3706" s="9" t="n"/>
      <c r="H3706" s="9" t="n"/>
      <c r="I3706" s="9">
        <f>IF(COUNTA($A3706:$H3706)=0,"",IF($J3706="OTRO","NO","SI"))</f>
        <v/>
      </c>
      <c r="J3706" s="9">
        <f>IF(COUNTA($A3706:$H3706)=0,"",IFERROR(LOOKUP(2,1/(((LISTS!$H$2:$H$26&lt;&gt;"")*ISNUMBER(SEARCH(LISTS!$H$2:$H$26,$G3706)))+((LISTS!$I$2:$I$26&lt;&gt;"")*ISNUMBER(SEARCH(LISTS!$I$2:$I$26,$E3706)))),LISTS!$K$2:$K$26),"OTRO"))</f>
        <v/>
      </c>
      <c r="K3706" s="11">
        <f>IF($I3706&lt;&gt;"SI",0,IFERROR($F3706,0))</f>
        <v/>
      </c>
      <c r="L3706" s="9">
        <f>IF(COUNTA($A3706:$H3706)=0,"",IF($J3706="OTRO",IFERROR(LOOKUP(2,1/(((LISTS!$H$2:$H$26&lt;&gt;"")*ISNUMBER(SEARCH(LISTS!$H$2:$H$26,$G3706)))+((LISTS!$I$2:$I$26&lt;&gt;"")*ISNUMBER(SEARCH(LISTS!$I$2:$I$26,$E3706)))),LISTS!$L$2:$L$26),"Concepto DIAN no mapeado a casilla automatica"),IF(LEFT($J3706,4)="TOPE","Control automatico DIAN: "&amp;$J3706,"Casilla automatica: "&amp;$J3706)))</f>
        <v/>
      </c>
    </row>
    <row r="3707">
      <c r="A3707" s="9" t="n"/>
      <c r="B3707" s="9" t="n"/>
      <c r="C3707" s="9" t="n"/>
      <c r="D3707" s="9" t="n"/>
      <c r="E3707" s="9" t="n"/>
      <c r="F3707" s="11" t="n"/>
      <c r="G3707" s="9" t="n"/>
      <c r="H3707" s="9" t="n"/>
      <c r="I3707" s="9">
        <f>IF(COUNTA($A3707:$H3707)=0,"",IF($J3707="OTRO","NO","SI"))</f>
        <v/>
      </c>
      <c r="J3707" s="9">
        <f>IF(COUNTA($A3707:$H3707)=0,"",IFERROR(LOOKUP(2,1/(((LISTS!$H$2:$H$26&lt;&gt;"")*ISNUMBER(SEARCH(LISTS!$H$2:$H$26,$G3707)))+((LISTS!$I$2:$I$26&lt;&gt;"")*ISNUMBER(SEARCH(LISTS!$I$2:$I$26,$E3707)))),LISTS!$K$2:$K$26),"OTRO"))</f>
        <v/>
      </c>
      <c r="K3707" s="11">
        <f>IF($I3707&lt;&gt;"SI",0,IFERROR($F3707,0))</f>
        <v/>
      </c>
      <c r="L3707" s="9">
        <f>IF(COUNTA($A3707:$H3707)=0,"",IF($J3707="OTRO",IFERROR(LOOKUP(2,1/(((LISTS!$H$2:$H$26&lt;&gt;"")*ISNUMBER(SEARCH(LISTS!$H$2:$H$26,$G3707)))+((LISTS!$I$2:$I$26&lt;&gt;"")*ISNUMBER(SEARCH(LISTS!$I$2:$I$26,$E3707)))),LISTS!$L$2:$L$26),"Concepto DIAN no mapeado a casilla automatica"),IF(LEFT($J3707,4)="TOPE","Control automatico DIAN: "&amp;$J3707,"Casilla automatica: "&amp;$J3707)))</f>
        <v/>
      </c>
    </row>
    <row r="3708">
      <c r="A3708" s="9" t="n"/>
      <c r="B3708" s="9" t="n"/>
      <c r="C3708" s="9" t="n"/>
      <c r="D3708" s="9" t="n"/>
      <c r="E3708" s="9" t="n"/>
      <c r="F3708" s="11" t="n"/>
      <c r="G3708" s="9" t="n"/>
      <c r="H3708" s="9" t="n"/>
      <c r="I3708" s="9">
        <f>IF(COUNTA($A3708:$H3708)=0,"",IF($J3708="OTRO","NO","SI"))</f>
        <v/>
      </c>
      <c r="J3708" s="9">
        <f>IF(COUNTA($A3708:$H3708)=0,"",IFERROR(LOOKUP(2,1/(((LISTS!$H$2:$H$26&lt;&gt;"")*ISNUMBER(SEARCH(LISTS!$H$2:$H$26,$G3708)))+((LISTS!$I$2:$I$26&lt;&gt;"")*ISNUMBER(SEARCH(LISTS!$I$2:$I$26,$E3708)))),LISTS!$K$2:$K$26),"OTRO"))</f>
        <v/>
      </c>
      <c r="K3708" s="11">
        <f>IF($I3708&lt;&gt;"SI",0,IFERROR($F3708,0))</f>
        <v/>
      </c>
      <c r="L3708" s="9">
        <f>IF(COUNTA($A3708:$H3708)=0,"",IF($J3708="OTRO",IFERROR(LOOKUP(2,1/(((LISTS!$H$2:$H$26&lt;&gt;"")*ISNUMBER(SEARCH(LISTS!$H$2:$H$26,$G3708)))+((LISTS!$I$2:$I$26&lt;&gt;"")*ISNUMBER(SEARCH(LISTS!$I$2:$I$26,$E3708)))),LISTS!$L$2:$L$26),"Concepto DIAN no mapeado a casilla automatica"),IF(LEFT($J3708,4)="TOPE","Control automatico DIAN: "&amp;$J3708,"Casilla automatica: "&amp;$J3708)))</f>
        <v/>
      </c>
    </row>
    <row r="3709">
      <c r="A3709" s="9" t="n"/>
      <c r="B3709" s="9" t="n"/>
      <c r="C3709" s="9" t="n"/>
      <c r="D3709" s="9" t="n"/>
      <c r="E3709" s="9" t="n"/>
      <c r="F3709" s="11" t="n"/>
      <c r="G3709" s="9" t="n"/>
      <c r="H3709" s="9" t="n"/>
      <c r="I3709" s="9">
        <f>IF(COUNTA($A3709:$H3709)=0,"",IF($J3709="OTRO","NO","SI"))</f>
        <v/>
      </c>
      <c r="J3709" s="9">
        <f>IF(COUNTA($A3709:$H3709)=0,"",IFERROR(LOOKUP(2,1/(((LISTS!$H$2:$H$26&lt;&gt;"")*ISNUMBER(SEARCH(LISTS!$H$2:$H$26,$G3709)))+((LISTS!$I$2:$I$26&lt;&gt;"")*ISNUMBER(SEARCH(LISTS!$I$2:$I$26,$E3709)))),LISTS!$K$2:$K$26),"OTRO"))</f>
        <v/>
      </c>
      <c r="K3709" s="11">
        <f>IF($I3709&lt;&gt;"SI",0,IFERROR($F3709,0))</f>
        <v/>
      </c>
      <c r="L3709" s="9">
        <f>IF(COUNTA($A3709:$H3709)=0,"",IF($J3709="OTRO",IFERROR(LOOKUP(2,1/(((LISTS!$H$2:$H$26&lt;&gt;"")*ISNUMBER(SEARCH(LISTS!$H$2:$H$26,$G3709)))+((LISTS!$I$2:$I$26&lt;&gt;"")*ISNUMBER(SEARCH(LISTS!$I$2:$I$26,$E3709)))),LISTS!$L$2:$L$26),"Concepto DIAN no mapeado a casilla automatica"),IF(LEFT($J3709,4)="TOPE","Control automatico DIAN: "&amp;$J3709,"Casilla automatica: "&amp;$J3709)))</f>
        <v/>
      </c>
    </row>
    <row r="3710">
      <c r="A3710" s="9" t="n"/>
      <c r="B3710" s="9" t="n"/>
      <c r="C3710" s="9" t="n"/>
      <c r="D3710" s="9" t="n"/>
      <c r="E3710" s="9" t="n"/>
      <c r="F3710" s="11" t="n"/>
      <c r="G3710" s="9" t="n"/>
      <c r="H3710" s="9" t="n"/>
      <c r="I3710" s="9">
        <f>IF(COUNTA($A3710:$H3710)=0,"",IF($J3710="OTRO","NO","SI"))</f>
        <v/>
      </c>
      <c r="J3710" s="9">
        <f>IF(COUNTA($A3710:$H3710)=0,"",IFERROR(LOOKUP(2,1/(((LISTS!$H$2:$H$26&lt;&gt;"")*ISNUMBER(SEARCH(LISTS!$H$2:$H$26,$G3710)))+((LISTS!$I$2:$I$26&lt;&gt;"")*ISNUMBER(SEARCH(LISTS!$I$2:$I$26,$E3710)))),LISTS!$K$2:$K$26),"OTRO"))</f>
        <v/>
      </c>
      <c r="K3710" s="11">
        <f>IF($I3710&lt;&gt;"SI",0,IFERROR($F3710,0))</f>
        <v/>
      </c>
      <c r="L3710" s="9">
        <f>IF(COUNTA($A3710:$H3710)=0,"",IF($J3710="OTRO",IFERROR(LOOKUP(2,1/(((LISTS!$H$2:$H$26&lt;&gt;"")*ISNUMBER(SEARCH(LISTS!$H$2:$H$26,$G3710)))+((LISTS!$I$2:$I$26&lt;&gt;"")*ISNUMBER(SEARCH(LISTS!$I$2:$I$26,$E3710)))),LISTS!$L$2:$L$26),"Concepto DIAN no mapeado a casilla automatica"),IF(LEFT($J3710,4)="TOPE","Control automatico DIAN: "&amp;$J3710,"Casilla automatica: "&amp;$J3710)))</f>
        <v/>
      </c>
    </row>
    <row r="3711">
      <c r="A3711" s="9" t="n"/>
      <c r="B3711" s="9" t="n"/>
      <c r="C3711" s="9" t="n"/>
      <c r="D3711" s="9" t="n"/>
      <c r="E3711" s="9" t="n"/>
      <c r="F3711" s="11" t="n"/>
      <c r="G3711" s="9" t="n"/>
      <c r="H3711" s="9" t="n"/>
      <c r="I3711" s="9">
        <f>IF(COUNTA($A3711:$H3711)=0,"",IF($J3711="OTRO","NO","SI"))</f>
        <v/>
      </c>
      <c r="J3711" s="9">
        <f>IF(COUNTA($A3711:$H3711)=0,"",IFERROR(LOOKUP(2,1/(((LISTS!$H$2:$H$26&lt;&gt;"")*ISNUMBER(SEARCH(LISTS!$H$2:$H$26,$G3711)))+((LISTS!$I$2:$I$26&lt;&gt;"")*ISNUMBER(SEARCH(LISTS!$I$2:$I$26,$E3711)))),LISTS!$K$2:$K$26),"OTRO"))</f>
        <v/>
      </c>
      <c r="K3711" s="11">
        <f>IF($I3711&lt;&gt;"SI",0,IFERROR($F3711,0))</f>
        <v/>
      </c>
      <c r="L3711" s="9">
        <f>IF(COUNTA($A3711:$H3711)=0,"",IF($J3711="OTRO",IFERROR(LOOKUP(2,1/(((LISTS!$H$2:$H$26&lt;&gt;"")*ISNUMBER(SEARCH(LISTS!$H$2:$H$26,$G3711)))+((LISTS!$I$2:$I$26&lt;&gt;"")*ISNUMBER(SEARCH(LISTS!$I$2:$I$26,$E3711)))),LISTS!$L$2:$L$26),"Concepto DIAN no mapeado a casilla automatica"),IF(LEFT($J3711,4)="TOPE","Control automatico DIAN: "&amp;$J3711,"Casilla automatica: "&amp;$J3711)))</f>
        <v/>
      </c>
    </row>
    <row r="3712">
      <c r="A3712" s="9" t="n"/>
      <c r="B3712" s="9" t="n"/>
      <c r="C3712" s="9" t="n"/>
      <c r="D3712" s="9" t="n"/>
      <c r="E3712" s="9" t="n"/>
      <c r="F3712" s="11" t="n"/>
      <c r="G3712" s="9" t="n"/>
      <c r="H3712" s="9" t="n"/>
      <c r="I3712" s="9">
        <f>IF(COUNTA($A3712:$H3712)=0,"",IF($J3712="OTRO","NO","SI"))</f>
        <v/>
      </c>
      <c r="J3712" s="9">
        <f>IF(COUNTA($A3712:$H3712)=0,"",IFERROR(LOOKUP(2,1/(((LISTS!$H$2:$H$26&lt;&gt;"")*ISNUMBER(SEARCH(LISTS!$H$2:$H$26,$G3712)))+((LISTS!$I$2:$I$26&lt;&gt;"")*ISNUMBER(SEARCH(LISTS!$I$2:$I$26,$E3712)))),LISTS!$K$2:$K$26),"OTRO"))</f>
        <v/>
      </c>
      <c r="K3712" s="11">
        <f>IF($I3712&lt;&gt;"SI",0,IFERROR($F3712,0))</f>
        <v/>
      </c>
      <c r="L3712" s="9">
        <f>IF(COUNTA($A3712:$H3712)=0,"",IF($J3712="OTRO",IFERROR(LOOKUP(2,1/(((LISTS!$H$2:$H$26&lt;&gt;"")*ISNUMBER(SEARCH(LISTS!$H$2:$H$26,$G3712)))+((LISTS!$I$2:$I$26&lt;&gt;"")*ISNUMBER(SEARCH(LISTS!$I$2:$I$26,$E3712)))),LISTS!$L$2:$L$26),"Concepto DIAN no mapeado a casilla automatica"),IF(LEFT($J3712,4)="TOPE","Control automatico DIAN: "&amp;$J3712,"Casilla automatica: "&amp;$J3712)))</f>
        <v/>
      </c>
    </row>
    <row r="3713">
      <c r="A3713" s="9" t="n"/>
      <c r="B3713" s="9" t="n"/>
      <c r="C3713" s="9" t="n"/>
      <c r="D3713" s="9" t="n"/>
      <c r="E3713" s="9" t="n"/>
      <c r="F3713" s="11" t="n"/>
      <c r="G3713" s="9" t="n"/>
      <c r="H3713" s="9" t="n"/>
      <c r="I3713" s="9">
        <f>IF(COUNTA($A3713:$H3713)=0,"",IF($J3713="OTRO","NO","SI"))</f>
        <v/>
      </c>
      <c r="J3713" s="9">
        <f>IF(COUNTA($A3713:$H3713)=0,"",IFERROR(LOOKUP(2,1/(((LISTS!$H$2:$H$26&lt;&gt;"")*ISNUMBER(SEARCH(LISTS!$H$2:$H$26,$G3713)))+((LISTS!$I$2:$I$26&lt;&gt;"")*ISNUMBER(SEARCH(LISTS!$I$2:$I$26,$E3713)))),LISTS!$K$2:$K$26),"OTRO"))</f>
        <v/>
      </c>
      <c r="K3713" s="11">
        <f>IF($I3713&lt;&gt;"SI",0,IFERROR($F3713,0))</f>
        <v/>
      </c>
      <c r="L3713" s="9">
        <f>IF(COUNTA($A3713:$H3713)=0,"",IF($J3713="OTRO",IFERROR(LOOKUP(2,1/(((LISTS!$H$2:$H$26&lt;&gt;"")*ISNUMBER(SEARCH(LISTS!$H$2:$H$26,$G3713)))+((LISTS!$I$2:$I$26&lt;&gt;"")*ISNUMBER(SEARCH(LISTS!$I$2:$I$26,$E3713)))),LISTS!$L$2:$L$26),"Concepto DIAN no mapeado a casilla automatica"),IF(LEFT($J3713,4)="TOPE","Control automatico DIAN: "&amp;$J3713,"Casilla automatica: "&amp;$J3713)))</f>
        <v/>
      </c>
    </row>
    <row r="3714">
      <c r="A3714" s="9" t="n"/>
      <c r="B3714" s="9" t="n"/>
      <c r="C3714" s="9" t="n"/>
      <c r="D3714" s="9" t="n"/>
      <c r="E3714" s="9" t="n"/>
      <c r="F3714" s="11" t="n"/>
      <c r="G3714" s="9" t="n"/>
      <c r="H3714" s="9" t="n"/>
      <c r="I3714" s="9">
        <f>IF(COUNTA($A3714:$H3714)=0,"",IF($J3714="OTRO","NO","SI"))</f>
        <v/>
      </c>
      <c r="J3714" s="9">
        <f>IF(COUNTA($A3714:$H3714)=0,"",IFERROR(LOOKUP(2,1/(((LISTS!$H$2:$H$26&lt;&gt;"")*ISNUMBER(SEARCH(LISTS!$H$2:$H$26,$G3714)))+((LISTS!$I$2:$I$26&lt;&gt;"")*ISNUMBER(SEARCH(LISTS!$I$2:$I$26,$E3714)))),LISTS!$K$2:$K$26),"OTRO"))</f>
        <v/>
      </c>
      <c r="K3714" s="11">
        <f>IF($I3714&lt;&gt;"SI",0,IFERROR($F3714,0))</f>
        <v/>
      </c>
      <c r="L3714" s="9">
        <f>IF(COUNTA($A3714:$H3714)=0,"",IF($J3714="OTRO",IFERROR(LOOKUP(2,1/(((LISTS!$H$2:$H$26&lt;&gt;"")*ISNUMBER(SEARCH(LISTS!$H$2:$H$26,$G3714)))+((LISTS!$I$2:$I$26&lt;&gt;"")*ISNUMBER(SEARCH(LISTS!$I$2:$I$26,$E3714)))),LISTS!$L$2:$L$26),"Concepto DIAN no mapeado a casilla automatica"),IF(LEFT($J3714,4)="TOPE","Control automatico DIAN: "&amp;$J3714,"Casilla automatica: "&amp;$J3714)))</f>
        <v/>
      </c>
    </row>
    <row r="3715">
      <c r="A3715" s="9" t="n"/>
      <c r="B3715" s="9" t="n"/>
      <c r="C3715" s="9" t="n"/>
      <c r="D3715" s="9" t="n"/>
      <c r="E3715" s="9" t="n"/>
      <c r="F3715" s="11" t="n"/>
      <c r="G3715" s="9" t="n"/>
      <c r="H3715" s="9" t="n"/>
      <c r="I3715" s="9">
        <f>IF(COUNTA($A3715:$H3715)=0,"",IF($J3715="OTRO","NO","SI"))</f>
        <v/>
      </c>
      <c r="J3715" s="9">
        <f>IF(COUNTA($A3715:$H3715)=0,"",IFERROR(LOOKUP(2,1/(((LISTS!$H$2:$H$26&lt;&gt;"")*ISNUMBER(SEARCH(LISTS!$H$2:$H$26,$G3715)))+((LISTS!$I$2:$I$26&lt;&gt;"")*ISNUMBER(SEARCH(LISTS!$I$2:$I$26,$E3715)))),LISTS!$K$2:$K$26),"OTRO"))</f>
        <v/>
      </c>
      <c r="K3715" s="11">
        <f>IF($I3715&lt;&gt;"SI",0,IFERROR($F3715,0))</f>
        <v/>
      </c>
      <c r="L3715" s="9">
        <f>IF(COUNTA($A3715:$H3715)=0,"",IF($J3715="OTRO",IFERROR(LOOKUP(2,1/(((LISTS!$H$2:$H$26&lt;&gt;"")*ISNUMBER(SEARCH(LISTS!$H$2:$H$26,$G3715)))+((LISTS!$I$2:$I$26&lt;&gt;"")*ISNUMBER(SEARCH(LISTS!$I$2:$I$26,$E3715)))),LISTS!$L$2:$L$26),"Concepto DIAN no mapeado a casilla automatica"),IF(LEFT($J3715,4)="TOPE","Control automatico DIAN: "&amp;$J3715,"Casilla automatica: "&amp;$J3715)))</f>
        <v/>
      </c>
    </row>
    <row r="3716">
      <c r="A3716" s="9" t="n"/>
      <c r="B3716" s="9" t="n"/>
      <c r="C3716" s="9" t="n"/>
      <c r="D3716" s="9" t="n"/>
      <c r="E3716" s="9" t="n"/>
      <c r="F3716" s="11" t="n"/>
      <c r="G3716" s="9" t="n"/>
      <c r="H3716" s="9" t="n"/>
      <c r="I3716" s="9">
        <f>IF(COUNTA($A3716:$H3716)=0,"",IF($J3716="OTRO","NO","SI"))</f>
        <v/>
      </c>
      <c r="J3716" s="9">
        <f>IF(COUNTA($A3716:$H3716)=0,"",IFERROR(LOOKUP(2,1/(((LISTS!$H$2:$H$26&lt;&gt;"")*ISNUMBER(SEARCH(LISTS!$H$2:$H$26,$G3716)))+((LISTS!$I$2:$I$26&lt;&gt;"")*ISNUMBER(SEARCH(LISTS!$I$2:$I$26,$E3716)))),LISTS!$K$2:$K$26),"OTRO"))</f>
        <v/>
      </c>
      <c r="K3716" s="11">
        <f>IF($I3716&lt;&gt;"SI",0,IFERROR($F3716,0))</f>
        <v/>
      </c>
      <c r="L3716" s="9">
        <f>IF(COUNTA($A3716:$H3716)=0,"",IF($J3716="OTRO",IFERROR(LOOKUP(2,1/(((LISTS!$H$2:$H$26&lt;&gt;"")*ISNUMBER(SEARCH(LISTS!$H$2:$H$26,$G3716)))+((LISTS!$I$2:$I$26&lt;&gt;"")*ISNUMBER(SEARCH(LISTS!$I$2:$I$26,$E3716)))),LISTS!$L$2:$L$26),"Concepto DIAN no mapeado a casilla automatica"),IF(LEFT($J3716,4)="TOPE","Control automatico DIAN: "&amp;$J3716,"Casilla automatica: "&amp;$J3716)))</f>
        <v/>
      </c>
    </row>
    <row r="3717">
      <c r="A3717" s="9" t="n"/>
      <c r="B3717" s="9" t="n"/>
      <c r="C3717" s="9" t="n"/>
      <c r="D3717" s="9" t="n"/>
      <c r="E3717" s="9" t="n"/>
      <c r="F3717" s="11" t="n"/>
      <c r="G3717" s="9" t="n"/>
      <c r="H3717" s="9" t="n"/>
      <c r="I3717" s="9">
        <f>IF(COUNTA($A3717:$H3717)=0,"",IF($J3717="OTRO","NO","SI"))</f>
        <v/>
      </c>
      <c r="J3717" s="9">
        <f>IF(COUNTA($A3717:$H3717)=0,"",IFERROR(LOOKUP(2,1/(((LISTS!$H$2:$H$26&lt;&gt;"")*ISNUMBER(SEARCH(LISTS!$H$2:$H$26,$G3717)))+((LISTS!$I$2:$I$26&lt;&gt;"")*ISNUMBER(SEARCH(LISTS!$I$2:$I$26,$E3717)))),LISTS!$K$2:$K$26),"OTRO"))</f>
        <v/>
      </c>
      <c r="K3717" s="11">
        <f>IF($I3717&lt;&gt;"SI",0,IFERROR($F3717,0))</f>
        <v/>
      </c>
      <c r="L3717" s="9">
        <f>IF(COUNTA($A3717:$H3717)=0,"",IF($J3717="OTRO",IFERROR(LOOKUP(2,1/(((LISTS!$H$2:$H$26&lt;&gt;"")*ISNUMBER(SEARCH(LISTS!$H$2:$H$26,$G3717)))+((LISTS!$I$2:$I$26&lt;&gt;"")*ISNUMBER(SEARCH(LISTS!$I$2:$I$26,$E3717)))),LISTS!$L$2:$L$26),"Concepto DIAN no mapeado a casilla automatica"),IF(LEFT($J3717,4)="TOPE","Control automatico DIAN: "&amp;$J3717,"Casilla automatica: "&amp;$J3717)))</f>
        <v/>
      </c>
    </row>
    <row r="3718">
      <c r="A3718" s="9" t="n"/>
      <c r="B3718" s="9" t="n"/>
      <c r="C3718" s="9" t="n"/>
      <c r="D3718" s="9" t="n"/>
      <c r="E3718" s="9" t="n"/>
      <c r="F3718" s="11" t="n"/>
      <c r="G3718" s="9" t="n"/>
      <c r="H3718" s="9" t="n"/>
      <c r="I3718" s="9">
        <f>IF(COUNTA($A3718:$H3718)=0,"",IF($J3718="OTRO","NO","SI"))</f>
        <v/>
      </c>
      <c r="J3718" s="9">
        <f>IF(COUNTA($A3718:$H3718)=0,"",IFERROR(LOOKUP(2,1/(((LISTS!$H$2:$H$26&lt;&gt;"")*ISNUMBER(SEARCH(LISTS!$H$2:$H$26,$G3718)))+((LISTS!$I$2:$I$26&lt;&gt;"")*ISNUMBER(SEARCH(LISTS!$I$2:$I$26,$E3718)))),LISTS!$K$2:$K$26),"OTRO"))</f>
        <v/>
      </c>
      <c r="K3718" s="11">
        <f>IF($I3718&lt;&gt;"SI",0,IFERROR($F3718,0))</f>
        <v/>
      </c>
      <c r="L3718" s="9">
        <f>IF(COUNTA($A3718:$H3718)=0,"",IF($J3718="OTRO",IFERROR(LOOKUP(2,1/(((LISTS!$H$2:$H$26&lt;&gt;"")*ISNUMBER(SEARCH(LISTS!$H$2:$H$26,$G3718)))+((LISTS!$I$2:$I$26&lt;&gt;"")*ISNUMBER(SEARCH(LISTS!$I$2:$I$26,$E3718)))),LISTS!$L$2:$L$26),"Concepto DIAN no mapeado a casilla automatica"),IF(LEFT($J3718,4)="TOPE","Control automatico DIAN: "&amp;$J3718,"Casilla automatica: "&amp;$J3718)))</f>
        <v/>
      </c>
    </row>
    <row r="3719">
      <c r="A3719" s="9" t="n"/>
      <c r="B3719" s="9" t="n"/>
      <c r="C3719" s="9" t="n"/>
      <c r="D3719" s="9" t="n"/>
      <c r="E3719" s="9" t="n"/>
      <c r="F3719" s="11" t="n"/>
      <c r="G3719" s="9" t="n"/>
      <c r="H3719" s="9" t="n"/>
      <c r="I3719" s="9">
        <f>IF(COUNTA($A3719:$H3719)=0,"",IF($J3719="OTRO","NO","SI"))</f>
        <v/>
      </c>
      <c r="J3719" s="9">
        <f>IF(COUNTA($A3719:$H3719)=0,"",IFERROR(LOOKUP(2,1/(((LISTS!$H$2:$H$26&lt;&gt;"")*ISNUMBER(SEARCH(LISTS!$H$2:$H$26,$G3719)))+((LISTS!$I$2:$I$26&lt;&gt;"")*ISNUMBER(SEARCH(LISTS!$I$2:$I$26,$E3719)))),LISTS!$K$2:$K$26),"OTRO"))</f>
        <v/>
      </c>
      <c r="K3719" s="11">
        <f>IF($I3719&lt;&gt;"SI",0,IFERROR($F3719,0))</f>
        <v/>
      </c>
      <c r="L3719" s="9">
        <f>IF(COUNTA($A3719:$H3719)=0,"",IF($J3719="OTRO",IFERROR(LOOKUP(2,1/(((LISTS!$H$2:$H$26&lt;&gt;"")*ISNUMBER(SEARCH(LISTS!$H$2:$H$26,$G3719)))+((LISTS!$I$2:$I$26&lt;&gt;"")*ISNUMBER(SEARCH(LISTS!$I$2:$I$26,$E3719)))),LISTS!$L$2:$L$26),"Concepto DIAN no mapeado a casilla automatica"),IF(LEFT($J3719,4)="TOPE","Control automatico DIAN: "&amp;$J3719,"Casilla automatica: "&amp;$J3719)))</f>
        <v/>
      </c>
    </row>
    <row r="3720">
      <c r="A3720" s="9" t="n"/>
      <c r="B3720" s="9" t="n"/>
      <c r="C3720" s="9" t="n"/>
      <c r="D3720" s="9" t="n"/>
      <c r="E3720" s="9" t="n"/>
      <c r="F3720" s="11" t="n"/>
      <c r="G3720" s="9" t="n"/>
      <c r="H3720" s="9" t="n"/>
      <c r="I3720" s="9">
        <f>IF(COUNTA($A3720:$H3720)=0,"",IF($J3720="OTRO","NO","SI"))</f>
        <v/>
      </c>
      <c r="J3720" s="9">
        <f>IF(COUNTA($A3720:$H3720)=0,"",IFERROR(LOOKUP(2,1/(((LISTS!$H$2:$H$26&lt;&gt;"")*ISNUMBER(SEARCH(LISTS!$H$2:$H$26,$G3720)))+((LISTS!$I$2:$I$26&lt;&gt;"")*ISNUMBER(SEARCH(LISTS!$I$2:$I$26,$E3720)))),LISTS!$K$2:$K$26),"OTRO"))</f>
        <v/>
      </c>
      <c r="K3720" s="11">
        <f>IF($I3720&lt;&gt;"SI",0,IFERROR($F3720,0))</f>
        <v/>
      </c>
      <c r="L3720" s="9">
        <f>IF(COUNTA($A3720:$H3720)=0,"",IF($J3720="OTRO",IFERROR(LOOKUP(2,1/(((LISTS!$H$2:$H$26&lt;&gt;"")*ISNUMBER(SEARCH(LISTS!$H$2:$H$26,$G3720)))+((LISTS!$I$2:$I$26&lt;&gt;"")*ISNUMBER(SEARCH(LISTS!$I$2:$I$26,$E3720)))),LISTS!$L$2:$L$26),"Concepto DIAN no mapeado a casilla automatica"),IF(LEFT($J3720,4)="TOPE","Control automatico DIAN: "&amp;$J3720,"Casilla automatica: "&amp;$J3720)))</f>
        <v/>
      </c>
    </row>
    <row r="3721">
      <c r="A3721" s="9" t="n"/>
      <c r="B3721" s="9" t="n"/>
      <c r="C3721" s="9" t="n"/>
      <c r="D3721" s="9" t="n"/>
      <c r="E3721" s="9" t="n"/>
      <c r="F3721" s="11" t="n"/>
      <c r="G3721" s="9" t="n"/>
      <c r="H3721" s="9" t="n"/>
      <c r="I3721" s="9">
        <f>IF(COUNTA($A3721:$H3721)=0,"",IF($J3721="OTRO","NO","SI"))</f>
        <v/>
      </c>
      <c r="J3721" s="9">
        <f>IF(COUNTA($A3721:$H3721)=0,"",IFERROR(LOOKUP(2,1/(((LISTS!$H$2:$H$26&lt;&gt;"")*ISNUMBER(SEARCH(LISTS!$H$2:$H$26,$G3721)))+((LISTS!$I$2:$I$26&lt;&gt;"")*ISNUMBER(SEARCH(LISTS!$I$2:$I$26,$E3721)))),LISTS!$K$2:$K$26),"OTRO"))</f>
        <v/>
      </c>
      <c r="K3721" s="11">
        <f>IF($I3721&lt;&gt;"SI",0,IFERROR($F3721,0))</f>
        <v/>
      </c>
      <c r="L3721" s="9">
        <f>IF(COUNTA($A3721:$H3721)=0,"",IF($J3721="OTRO",IFERROR(LOOKUP(2,1/(((LISTS!$H$2:$H$26&lt;&gt;"")*ISNUMBER(SEARCH(LISTS!$H$2:$H$26,$G3721)))+((LISTS!$I$2:$I$26&lt;&gt;"")*ISNUMBER(SEARCH(LISTS!$I$2:$I$26,$E3721)))),LISTS!$L$2:$L$26),"Concepto DIAN no mapeado a casilla automatica"),IF(LEFT($J3721,4)="TOPE","Control automatico DIAN: "&amp;$J3721,"Casilla automatica: "&amp;$J3721)))</f>
        <v/>
      </c>
    </row>
    <row r="3722">
      <c r="A3722" s="9" t="n"/>
      <c r="B3722" s="9" t="n"/>
      <c r="C3722" s="9" t="n"/>
      <c r="D3722" s="9" t="n"/>
      <c r="E3722" s="9" t="n"/>
      <c r="F3722" s="11" t="n"/>
      <c r="G3722" s="9" t="n"/>
      <c r="H3722" s="9" t="n"/>
      <c r="I3722" s="9">
        <f>IF(COUNTA($A3722:$H3722)=0,"",IF($J3722="OTRO","NO","SI"))</f>
        <v/>
      </c>
      <c r="J3722" s="9">
        <f>IF(COUNTA($A3722:$H3722)=0,"",IFERROR(LOOKUP(2,1/(((LISTS!$H$2:$H$26&lt;&gt;"")*ISNUMBER(SEARCH(LISTS!$H$2:$H$26,$G3722)))+((LISTS!$I$2:$I$26&lt;&gt;"")*ISNUMBER(SEARCH(LISTS!$I$2:$I$26,$E3722)))),LISTS!$K$2:$K$26),"OTRO"))</f>
        <v/>
      </c>
      <c r="K3722" s="11">
        <f>IF($I3722&lt;&gt;"SI",0,IFERROR($F3722,0))</f>
        <v/>
      </c>
      <c r="L3722" s="9">
        <f>IF(COUNTA($A3722:$H3722)=0,"",IF($J3722="OTRO",IFERROR(LOOKUP(2,1/(((LISTS!$H$2:$H$26&lt;&gt;"")*ISNUMBER(SEARCH(LISTS!$H$2:$H$26,$G3722)))+((LISTS!$I$2:$I$26&lt;&gt;"")*ISNUMBER(SEARCH(LISTS!$I$2:$I$26,$E3722)))),LISTS!$L$2:$L$26),"Concepto DIAN no mapeado a casilla automatica"),IF(LEFT($J3722,4)="TOPE","Control automatico DIAN: "&amp;$J3722,"Casilla automatica: "&amp;$J3722)))</f>
        <v/>
      </c>
    </row>
    <row r="3723">
      <c r="A3723" s="9" t="n"/>
      <c r="B3723" s="9" t="n"/>
      <c r="C3723" s="9" t="n"/>
      <c r="D3723" s="9" t="n"/>
      <c r="E3723" s="9" t="n"/>
      <c r="F3723" s="11" t="n"/>
      <c r="G3723" s="9" t="n"/>
      <c r="H3723" s="9" t="n"/>
      <c r="I3723" s="9">
        <f>IF(COUNTA($A3723:$H3723)=0,"",IF($J3723="OTRO","NO","SI"))</f>
        <v/>
      </c>
      <c r="J3723" s="9">
        <f>IF(COUNTA($A3723:$H3723)=0,"",IFERROR(LOOKUP(2,1/(((LISTS!$H$2:$H$26&lt;&gt;"")*ISNUMBER(SEARCH(LISTS!$H$2:$H$26,$G3723)))+((LISTS!$I$2:$I$26&lt;&gt;"")*ISNUMBER(SEARCH(LISTS!$I$2:$I$26,$E3723)))),LISTS!$K$2:$K$26),"OTRO"))</f>
        <v/>
      </c>
      <c r="K3723" s="11">
        <f>IF($I3723&lt;&gt;"SI",0,IFERROR($F3723,0))</f>
        <v/>
      </c>
      <c r="L3723" s="9">
        <f>IF(COUNTA($A3723:$H3723)=0,"",IF($J3723="OTRO",IFERROR(LOOKUP(2,1/(((LISTS!$H$2:$H$26&lt;&gt;"")*ISNUMBER(SEARCH(LISTS!$H$2:$H$26,$G3723)))+((LISTS!$I$2:$I$26&lt;&gt;"")*ISNUMBER(SEARCH(LISTS!$I$2:$I$26,$E3723)))),LISTS!$L$2:$L$26),"Concepto DIAN no mapeado a casilla automatica"),IF(LEFT($J3723,4)="TOPE","Control automatico DIAN: "&amp;$J3723,"Casilla automatica: "&amp;$J3723)))</f>
        <v/>
      </c>
    </row>
    <row r="3724">
      <c r="A3724" s="9" t="n"/>
      <c r="B3724" s="9" t="n"/>
      <c r="C3724" s="9" t="n"/>
      <c r="D3724" s="9" t="n"/>
      <c r="E3724" s="9" t="n"/>
      <c r="F3724" s="11" t="n"/>
      <c r="G3724" s="9" t="n"/>
      <c r="H3724" s="9" t="n"/>
      <c r="I3724" s="9">
        <f>IF(COUNTA($A3724:$H3724)=0,"",IF($J3724="OTRO","NO","SI"))</f>
        <v/>
      </c>
      <c r="J3724" s="9">
        <f>IF(COUNTA($A3724:$H3724)=0,"",IFERROR(LOOKUP(2,1/(((LISTS!$H$2:$H$26&lt;&gt;"")*ISNUMBER(SEARCH(LISTS!$H$2:$H$26,$G3724)))+((LISTS!$I$2:$I$26&lt;&gt;"")*ISNUMBER(SEARCH(LISTS!$I$2:$I$26,$E3724)))),LISTS!$K$2:$K$26),"OTRO"))</f>
        <v/>
      </c>
      <c r="K3724" s="11">
        <f>IF($I3724&lt;&gt;"SI",0,IFERROR($F3724,0))</f>
        <v/>
      </c>
      <c r="L3724" s="9">
        <f>IF(COUNTA($A3724:$H3724)=0,"",IF($J3724="OTRO",IFERROR(LOOKUP(2,1/(((LISTS!$H$2:$H$26&lt;&gt;"")*ISNUMBER(SEARCH(LISTS!$H$2:$H$26,$G3724)))+((LISTS!$I$2:$I$26&lt;&gt;"")*ISNUMBER(SEARCH(LISTS!$I$2:$I$26,$E3724)))),LISTS!$L$2:$L$26),"Concepto DIAN no mapeado a casilla automatica"),IF(LEFT($J3724,4)="TOPE","Control automatico DIAN: "&amp;$J3724,"Casilla automatica: "&amp;$J3724)))</f>
        <v/>
      </c>
    </row>
    <row r="3725">
      <c r="A3725" s="9" t="n"/>
      <c r="B3725" s="9" t="n"/>
      <c r="C3725" s="9" t="n"/>
      <c r="D3725" s="9" t="n"/>
      <c r="E3725" s="9" t="n"/>
      <c r="F3725" s="11" t="n"/>
      <c r="G3725" s="9" t="n"/>
      <c r="H3725" s="9" t="n"/>
      <c r="I3725" s="9">
        <f>IF(COUNTA($A3725:$H3725)=0,"",IF($J3725="OTRO","NO","SI"))</f>
        <v/>
      </c>
      <c r="J3725" s="9">
        <f>IF(COUNTA($A3725:$H3725)=0,"",IFERROR(LOOKUP(2,1/(((LISTS!$H$2:$H$26&lt;&gt;"")*ISNUMBER(SEARCH(LISTS!$H$2:$H$26,$G3725)))+((LISTS!$I$2:$I$26&lt;&gt;"")*ISNUMBER(SEARCH(LISTS!$I$2:$I$26,$E3725)))),LISTS!$K$2:$K$26),"OTRO"))</f>
        <v/>
      </c>
      <c r="K3725" s="11">
        <f>IF($I3725&lt;&gt;"SI",0,IFERROR($F3725,0))</f>
        <v/>
      </c>
      <c r="L3725" s="9">
        <f>IF(COUNTA($A3725:$H3725)=0,"",IF($J3725="OTRO",IFERROR(LOOKUP(2,1/(((LISTS!$H$2:$H$26&lt;&gt;"")*ISNUMBER(SEARCH(LISTS!$H$2:$H$26,$G3725)))+((LISTS!$I$2:$I$26&lt;&gt;"")*ISNUMBER(SEARCH(LISTS!$I$2:$I$26,$E3725)))),LISTS!$L$2:$L$26),"Concepto DIAN no mapeado a casilla automatica"),IF(LEFT($J3725,4)="TOPE","Control automatico DIAN: "&amp;$J3725,"Casilla automatica: "&amp;$J3725)))</f>
        <v/>
      </c>
    </row>
    <row r="3726">
      <c r="A3726" s="9" t="n"/>
      <c r="B3726" s="9" t="n"/>
      <c r="C3726" s="9" t="n"/>
      <c r="D3726" s="9" t="n"/>
      <c r="E3726" s="9" t="n"/>
      <c r="F3726" s="11" t="n"/>
      <c r="G3726" s="9" t="n"/>
      <c r="H3726" s="9" t="n"/>
      <c r="I3726" s="9">
        <f>IF(COUNTA($A3726:$H3726)=0,"",IF($J3726="OTRO","NO","SI"))</f>
        <v/>
      </c>
      <c r="J3726" s="9">
        <f>IF(COUNTA($A3726:$H3726)=0,"",IFERROR(LOOKUP(2,1/(((LISTS!$H$2:$H$26&lt;&gt;"")*ISNUMBER(SEARCH(LISTS!$H$2:$H$26,$G3726)))+((LISTS!$I$2:$I$26&lt;&gt;"")*ISNUMBER(SEARCH(LISTS!$I$2:$I$26,$E3726)))),LISTS!$K$2:$K$26),"OTRO"))</f>
        <v/>
      </c>
      <c r="K3726" s="11">
        <f>IF($I3726&lt;&gt;"SI",0,IFERROR($F3726,0))</f>
        <v/>
      </c>
      <c r="L3726" s="9">
        <f>IF(COUNTA($A3726:$H3726)=0,"",IF($J3726="OTRO",IFERROR(LOOKUP(2,1/(((LISTS!$H$2:$H$26&lt;&gt;"")*ISNUMBER(SEARCH(LISTS!$H$2:$H$26,$G3726)))+((LISTS!$I$2:$I$26&lt;&gt;"")*ISNUMBER(SEARCH(LISTS!$I$2:$I$26,$E3726)))),LISTS!$L$2:$L$26),"Concepto DIAN no mapeado a casilla automatica"),IF(LEFT($J3726,4)="TOPE","Control automatico DIAN: "&amp;$J3726,"Casilla automatica: "&amp;$J3726)))</f>
        <v/>
      </c>
    </row>
    <row r="3727">
      <c r="A3727" s="9" t="n"/>
      <c r="B3727" s="9" t="n"/>
      <c r="C3727" s="9" t="n"/>
      <c r="D3727" s="9" t="n"/>
      <c r="E3727" s="9" t="n"/>
      <c r="F3727" s="11" t="n"/>
      <c r="G3727" s="9" t="n"/>
      <c r="H3727" s="9" t="n"/>
      <c r="I3727" s="9">
        <f>IF(COUNTA($A3727:$H3727)=0,"",IF($J3727="OTRO","NO","SI"))</f>
        <v/>
      </c>
      <c r="J3727" s="9">
        <f>IF(COUNTA($A3727:$H3727)=0,"",IFERROR(LOOKUP(2,1/(((LISTS!$H$2:$H$26&lt;&gt;"")*ISNUMBER(SEARCH(LISTS!$H$2:$H$26,$G3727)))+((LISTS!$I$2:$I$26&lt;&gt;"")*ISNUMBER(SEARCH(LISTS!$I$2:$I$26,$E3727)))),LISTS!$K$2:$K$26),"OTRO"))</f>
        <v/>
      </c>
      <c r="K3727" s="11">
        <f>IF($I3727&lt;&gt;"SI",0,IFERROR($F3727,0))</f>
        <v/>
      </c>
      <c r="L3727" s="9">
        <f>IF(COUNTA($A3727:$H3727)=0,"",IF($J3727="OTRO",IFERROR(LOOKUP(2,1/(((LISTS!$H$2:$H$26&lt;&gt;"")*ISNUMBER(SEARCH(LISTS!$H$2:$H$26,$G3727)))+((LISTS!$I$2:$I$26&lt;&gt;"")*ISNUMBER(SEARCH(LISTS!$I$2:$I$26,$E3727)))),LISTS!$L$2:$L$26),"Concepto DIAN no mapeado a casilla automatica"),IF(LEFT($J3727,4)="TOPE","Control automatico DIAN: "&amp;$J3727,"Casilla automatica: "&amp;$J3727)))</f>
        <v/>
      </c>
    </row>
    <row r="3728">
      <c r="A3728" s="9" t="n"/>
      <c r="B3728" s="9" t="n"/>
      <c r="C3728" s="9" t="n"/>
      <c r="D3728" s="9" t="n"/>
      <c r="E3728" s="9" t="n"/>
      <c r="F3728" s="11" t="n"/>
      <c r="G3728" s="9" t="n"/>
      <c r="H3728" s="9" t="n"/>
      <c r="I3728" s="9">
        <f>IF(COUNTA($A3728:$H3728)=0,"",IF($J3728="OTRO","NO","SI"))</f>
        <v/>
      </c>
      <c r="J3728" s="9">
        <f>IF(COUNTA($A3728:$H3728)=0,"",IFERROR(LOOKUP(2,1/(((LISTS!$H$2:$H$26&lt;&gt;"")*ISNUMBER(SEARCH(LISTS!$H$2:$H$26,$G3728)))+((LISTS!$I$2:$I$26&lt;&gt;"")*ISNUMBER(SEARCH(LISTS!$I$2:$I$26,$E3728)))),LISTS!$K$2:$K$26),"OTRO"))</f>
        <v/>
      </c>
      <c r="K3728" s="11">
        <f>IF($I3728&lt;&gt;"SI",0,IFERROR($F3728,0))</f>
        <v/>
      </c>
      <c r="L3728" s="9">
        <f>IF(COUNTA($A3728:$H3728)=0,"",IF($J3728="OTRO",IFERROR(LOOKUP(2,1/(((LISTS!$H$2:$H$26&lt;&gt;"")*ISNUMBER(SEARCH(LISTS!$H$2:$H$26,$G3728)))+((LISTS!$I$2:$I$26&lt;&gt;"")*ISNUMBER(SEARCH(LISTS!$I$2:$I$26,$E3728)))),LISTS!$L$2:$L$26),"Concepto DIAN no mapeado a casilla automatica"),IF(LEFT($J3728,4)="TOPE","Control automatico DIAN: "&amp;$J3728,"Casilla automatica: "&amp;$J3728)))</f>
        <v/>
      </c>
    </row>
    <row r="3729">
      <c r="A3729" s="9" t="n"/>
      <c r="B3729" s="9" t="n"/>
      <c r="C3729" s="9" t="n"/>
      <c r="D3729" s="9" t="n"/>
      <c r="E3729" s="9" t="n"/>
      <c r="F3729" s="11" t="n"/>
      <c r="G3729" s="9" t="n"/>
      <c r="H3729" s="9" t="n"/>
      <c r="I3729" s="9">
        <f>IF(COUNTA($A3729:$H3729)=0,"",IF($J3729="OTRO","NO","SI"))</f>
        <v/>
      </c>
      <c r="J3729" s="9">
        <f>IF(COUNTA($A3729:$H3729)=0,"",IFERROR(LOOKUP(2,1/(((LISTS!$H$2:$H$26&lt;&gt;"")*ISNUMBER(SEARCH(LISTS!$H$2:$H$26,$G3729)))+((LISTS!$I$2:$I$26&lt;&gt;"")*ISNUMBER(SEARCH(LISTS!$I$2:$I$26,$E3729)))),LISTS!$K$2:$K$26),"OTRO"))</f>
        <v/>
      </c>
      <c r="K3729" s="11">
        <f>IF($I3729&lt;&gt;"SI",0,IFERROR($F3729,0))</f>
        <v/>
      </c>
      <c r="L3729" s="9">
        <f>IF(COUNTA($A3729:$H3729)=0,"",IF($J3729="OTRO",IFERROR(LOOKUP(2,1/(((LISTS!$H$2:$H$26&lt;&gt;"")*ISNUMBER(SEARCH(LISTS!$H$2:$H$26,$G3729)))+((LISTS!$I$2:$I$26&lt;&gt;"")*ISNUMBER(SEARCH(LISTS!$I$2:$I$26,$E3729)))),LISTS!$L$2:$L$26),"Concepto DIAN no mapeado a casilla automatica"),IF(LEFT($J3729,4)="TOPE","Control automatico DIAN: "&amp;$J3729,"Casilla automatica: "&amp;$J3729)))</f>
        <v/>
      </c>
    </row>
    <row r="3730">
      <c r="A3730" s="9" t="n"/>
      <c r="B3730" s="9" t="n"/>
      <c r="C3730" s="9" t="n"/>
      <c r="D3730" s="9" t="n"/>
      <c r="E3730" s="9" t="n"/>
      <c r="F3730" s="11" t="n"/>
      <c r="G3730" s="9" t="n"/>
      <c r="H3730" s="9" t="n"/>
      <c r="I3730" s="9">
        <f>IF(COUNTA($A3730:$H3730)=0,"",IF($J3730="OTRO","NO","SI"))</f>
        <v/>
      </c>
      <c r="J3730" s="9">
        <f>IF(COUNTA($A3730:$H3730)=0,"",IFERROR(LOOKUP(2,1/(((LISTS!$H$2:$H$26&lt;&gt;"")*ISNUMBER(SEARCH(LISTS!$H$2:$H$26,$G3730)))+((LISTS!$I$2:$I$26&lt;&gt;"")*ISNUMBER(SEARCH(LISTS!$I$2:$I$26,$E3730)))),LISTS!$K$2:$K$26),"OTRO"))</f>
        <v/>
      </c>
      <c r="K3730" s="11">
        <f>IF($I3730&lt;&gt;"SI",0,IFERROR($F3730,0))</f>
        <v/>
      </c>
      <c r="L3730" s="9">
        <f>IF(COUNTA($A3730:$H3730)=0,"",IF($J3730="OTRO",IFERROR(LOOKUP(2,1/(((LISTS!$H$2:$H$26&lt;&gt;"")*ISNUMBER(SEARCH(LISTS!$H$2:$H$26,$G3730)))+((LISTS!$I$2:$I$26&lt;&gt;"")*ISNUMBER(SEARCH(LISTS!$I$2:$I$26,$E3730)))),LISTS!$L$2:$L$26),"Concepto DIAN no mapeado a casilla automatica"),IF(LEFT($J3730,4)="TOPE","Control automatico DIAN: "&amp;$J3730,"Casilla automatica: "&amp;$J3730)))</f>
        <v/>
      </c>
    </row>
    <row r="3731">
      <c r="A3731" s="9" t="n"/>
      <c r="B3731" s="9" t="n"/>
      <c r="C3731" s="9" t="n"/>
      <c r="D3731" s="9" t="n"/>
      <c r="E3731" s="9" t="n"/>
      <c r="F3731" s="11" t="n"/>
      <c r="G3731" s="9" t="n"/>
      <c r="H3731" s="9" t="n"/>
      <c r="I3731" s="9">
        <f>IF(COUNTA($A3731:$H3731)=0,"",IF($J3731="OTRO","NO","SI"))</f>
        <v/>
      </c>
      <c r="J3731" s="9">
        <f>IF(COUNTA($A3731:$H3731)=0,"",IFERROR(LOOKUP(2,1/(((LISTS!$H$2:$H$26&lt;&gt;"")*ISNUMBER(SEARCH(LISTS!$H$2:$H$26,$G3731)))+((LISTS!$I$2:$I$26&lt;&gt;"")*ISNUMBER(SEARCH(LISTS!$I$2:$I$26,$E3731)))),LISTS!$K$2:$K$26),"OTRO"))</f>
        <v/>
      </c>
      <c r="K3731" s="11">
        <f>IF($I3731&lt;&gt;"SI",0,IFERROR($F3731,0))</f>
        <v/>
      </c>
      <c r="L3731" s="9">
        <f>IF(COUNTA($A3731:$H3731)=0,"",IF($J3731="OTRO",IFERROR(LOOKUP(2,1/(((LISTS!$H$2:$H$26&lt;&gt;"")*ISNUMBER(SEARCH(LISTS!$H$2:$H$26,$G3731)))+((LISTS!$I$2:$I$26&lt;&gt;"")*ISNUMBER(SEARCH(LISTS!$I$2:$I$26,$E3731)))),LISTS!$L$2:$L$26),"Concepto DIAN no mapeado a casilla automatica"),IF(LEFT($J3731,4)="TOPE","Control automatico DIAN: "&amp;$J3731,"Casilla automatica: "&amp;$J3731)))</f>
        <v/>
      </c>
    </row>
    <row r="3732">
      <c r="A3732" s="9" t="n"/>
      <c r="B3732" s="9" t="n"/>
      <c r="C3732" s="9" t="n"/>
      <c r="D3732" s="9" t="n"/>
      <c r="E3732" s="9" t="n"/>
      <c r="F3732" s="11" t="n"/>
      <c r="G3732" s="9" t="n"/>
      <c r="H3732" s="9" t="n"/>
      <c r="I3732" s="9">
        <f>IF(COUNTA($A3732:$H3732)=0,"",IF($J3732="OTRO","NO","SI"))</f>
        <v/>
      </c>
      <c r="J3732" s="9">
        <f>IF(COUNTA($A3732:$H3732)=0,"",IFERROR(LOOKUP(2,1/(((LISTS!$H$2:$H$26&lt;&gt;"")*ISNUMBER(SEARCH(LISTS!$H$2:$H$26,$G3732)))+((LISTS!$I$2:$I$26&lt;&gt;"")*ISNUMBER(SEARCH(LISTS!$I$2:$I$26,$E3732)))),LISTS!$K$2:$K$26),"OTRO"))</f>
        <v/>
      </c>
      <c r="K3732" s="11">
        <f>IF($I3732&lt;&gt;"SI",0,IFERROR($F3732,0))</f>
        <v/>
      </c>
      <c r="L3732" s="9">
        <f>IF(COUNTA($A3732:$H3732)=0,"",IF($J3732="OTRO",IFERROR(LOOKUP(2,1/(((LISTS!$H$2:$H$26&lt;&gt;"")*ISNUMBER(SEARCH(LISTS!$H$2:$H$26,$G3732)))+((LISTS!$I$2:$I$26&lt;&gt;"")*ISNUMBER(SEARCH(LISTS!$I$2:$I$26,$E3732)))),LISTS!$L$2:$L$26),"Concepto DIAN no mapeado a casilla automatica"),IF(LEFT($J3732,4)="TOPE","Control automatico DIAN: "&amp;$J3732,"Casilla automatica: "&amp;$J3732)))</f>
        <v/>
      </c>
    </row>
    <row r="3733">
      <c r="A3733" s="9" t="n"/>
      <c r="B3733" s="9" t="n"/>
      <c r="C3733" s="9" t="n"/>
      <c r="D3733" s="9" t="n"/>
      <c r="E3733" s="9" t="n"/>
      <c r="F3733" s="11" t="n"/>
      <c r="G3733" s="9" t="n"/>
      <c r="H3733" s="9" t="n"/>
      <c r="I3733" s="9">
        <f>IF(COUNTA($A3733:$H3733)=0,"",IF($J3733="OTRO","NO","SI"))</f>
        <v/>
      </c>
      <c r="J3733" s="9">
        <f>IF(COUNTA($A3733:$H3733)=0,"",IFERROR(LOOKUP(2,1/(((LISTS!$H$2:$H$26&lt;&gt;"")*ISNUMBER(SEARCH(LISTS!$H$2:$H$26,$G3733)))+((LISTS!$I$2:$I$26&lt;&gt;"")*ISNUMBER(SEARCH(LISTS!$I$2:$I$26,$E3733)))),LISTS!$K$2:$K$26),"OTRO"))</f>
        <v/>
      </c>
      <c r="K3733" s="11">
        <f>IF($I3733&lt;&gt;"SI",0,IFERROR($F3733,0))</f>
        <v/>
      </c>
      <c r="L3733" s="9">
        <f>IF(COUNTA($A3733:$H3733)=0,"",IF($J3733="OTRO",IFERROR(LOOKUP(2,1/(((LISTS!$H$2:$H$26&lt;&gt;"")*ISNUMBER(SEARCH(LISTS!$H$2:$H$26,$G3733)))+((LISTS!$I$2:$I$26&lt;&gt;"")*ISNUMBER(SEARCH(LISTS!$I$2:$I$26,$E3733)))),LISTS!$L$2:$L$26),"Concepto DIAN no mapeado a casilla automatica"),IF(LEFT($J3733,4)="TOPE","Control automatico DIAN: "&amp;$J3733,"Casilla automatica: "&amp;$J3733)))</f>
        <v/>
      </c>
    </row>
    <row r="3734">
      <c r="A3734" s="9" t="n"/>
      <c r="B3734" s="9" t="n"/>
      <c r="C3734" s="9" t="n"/>
      <c r="D3734" s="9" t="n"/>
      <c r="E3734" s="9" t="n"/>
      <c r="F3734" s="11" t="n"/>
      <c r="G3734" s="9" t="n"/>
      <c r="H3734" s="9" t="n"/>
      <c r="I3734" s="9">
        <f>IF(COUNTA($A3734:$H3734)=0,"",IF($J3734="OTRO","NO","SI"))</f>
        <v/>
      </c>
      <c r="J3734" s="9">
        <f>IF(COUNTA($A3734:$H3734)=0,"",IFERROR(LOOKUP(2,1/(((LISTS!$H$2:$H$26&lt;&gt;"")*ISNUMBER(SEARCH(LISTS!$H$2:$H$26,$G3734)))+((LISTS!$I$2:$I$26&lt;&gt;"")*ISNUMBER(SEARCH(LISTS!$I$2:$I$26,$E3734)))),LISTS!$K$2:$K$26),"OTRO"))</f>
        <v/>
      </c>
      <c r="K3734" s="11">
        <f>IF($I3734&lt;&gt;"SI",0,IFERROR($F3734,0))</f>
        <v/>
      </c>
      <c r="L3734" s="9">
        <f>IF(COUNTA($A3734:$H3734)=0,"",IF($J3734="OTRO",IFERROR(LOOKUP(2,1/(((LISTS!$H$2:$H$26&lt;&gt;"")*ISNUMBER(SEARCH(LISTS!$H$2:$H$26,$G3734)))+((LISTS!$I$2:$I$26&lt;&gt;"")*ISNUMBER(SEARCH(LISTS!$I$2:$I$26,$E3734)))),LISTS!$L$2:$L$26),"Concepto DIAN no mapeado a casilla automatica"),IF(LEFT($J3734,4)="TOPE","Control automatico DIAN: "&amp;$J3734,"Casilla automatica: "&amp;$J3734)))</f>
        <v/>
      </c>
    </row>
    <row r="3735">
      <c r="A3735" s="9" t="n"/>
      <c r="B3735" s="9" t="n"/>
      <c r="C3735" s="9" t="n"/>
      <c r="D3735" s="9" t="n"/>
      <c r="E3735" s="9" t="n"/>
      <c r="F3735" s="11" t="n"/>
      <c r="G3735" s="9" t="n"/>
      <c r="H3735" s="9" t="n"/>
      <c r="I3735" s="9">
        <f>IF(COUNTA($A3735:$H3735)=0,"",IF($J3735="OTRO","NO","SI"))</f>
        <v/>
      </c>
      <c r="J3735" s="9">
        <f>IF(COUNTA($A3735:$H3735)=0,"",IFERROR(LOOKUP(2,1/(((LISTS!$H$2:$H$26&lt;&gt;"")*ISNUMBER(SEARCH(LISTS!$H$2:$H$26,$G3735)))+((LISTS!$I$2:$I$26&lt;&gt;"")*ISNUMBER(SEARCH(LISTS!$I$2:$I$26,$E3735)))),LISTS!$K$2:$K$26),"OTRO"))</f>
        <v/>
      </c>
      <c r="K3735" s="11">
        <f>IF($I3735&lt;&gt;"SI",0,IFERROR($F3735,0))</f>
        <v/>
      </c>
      <c r="L3735" s="9">
        <f>IF(COUNTA($A3735:$H3735)=0,"",IF($J3735="OTRO",IFERROR(LOOKUP(2,1/(((LISTS!$H$2:$H$26&lt;&gt;"")*ISNUMBER(SEARCH(LISTS!$H$2:$H$26,$G3735)))+((LISTS!$I$2:$I$26&lt;&gt;"")*ISNUMBER(SEARCH(LISTS!$I$2:$I$26,$E3735)))),LISTS!$L$2:$L$26),"Concepto DIAN no mapeado a casilla automatica"),IF(LEFT($J3735,4)="TOPE","Control automatico DIAN: "&amp;$J3735,"Casilla automatica: "&amp;$J3735)))</f>
        <v/>
      </c>
    </row>
    <row r="3736">
      <c r="A3736" s="9" t="n"/>
      <c r="B3736" s="9" t="n"/>
      <c r="C3736" s="9" t="n"/>
      <c r="D3736" s="9" t="n"/>
      <c r="E3736" s="9" t="n"/>
      <c r="F3736" s="11" t="n"/>
      <c r="G3736" s="9" t="n"/>
      <c r="H3736" s="9" t="n"/>
      <c r="I3736" s="9">
        <f>IF(COUNTA($A3736:$H3736)=0,"",IF($J3736="OTRO","NO","SI"))</f>
        <v/>
      </c>
      <c r="J3736" s="9">
        <f>IF(COUNTA($A3736:$H3736)=0,"",IFERROR(LOOKUP(2,1/(((LISTS!$H$2:$H$26&lt;&gt;"")*ISNUMBER(SEARCH(LISTS!$H$2:$H$26,$G3736)))+((LISTS!$I$2:$I$26&lt;&gt;"")*ISNUMBER(SEARCH(LISTS!$I$2:$I$26,$E3736)))),LISTS!$K$2:$K$26),"OTRO"))</f>
        <v/>
      </c>
      <c r="K3736" s="11">
        <f>IF($I3736&lt;&gt;"SI",0,IFERROR($F3736,0))</f>
        <v/>
      </c>
      <c r="L3736" s="9">
        <f>IF(COUNTA($A3736:$H3736)=0,"",IF($J3736="OTRO",IFERROR(LOOKUP(2,1/(((LISTS!$H$2:$H$26&lt;&gt;"")*ISNUMBER(SEARCH(LISTS!$H$2:$H$26,$G3736)))+((LISTS!$I$2:$I$26&lt;&gt;"")*ISNUMBER(SEARCH(LISTS!$I$2:$I$26,$E3736)))),LISTS!$L$2:$L$26),"Concepto DIAN no mapeado a casilla automatica"),IF(LEFT($J3736,4)="TOPE","Control automatico DIAN: "&amp;$J3736,"Casilla automatica: "&amp;$J3736)))</f>
        <v/>
      </c>
    </row>
    <row r="3737">
      <c r="A3737" s="9" t="n"/>
      <c r="B3737" s="9" t="n"/>
      <c r="C3737" s="9" t="n"/>
      <c r="D3737" s="9" t="n"/>
      <c r="E3737" s="9" t="n"/>
      <c r="F3737" s="11" t="n"/>
      <c r="G3737" s="9" t="n"/>
      <c r="H3737" s="9" t="n"/>
      <c r="I3737" s="9">
        <f>IF(COUNTA($A3737:$H3737)=0,"",IF($J3737="OTRO","NO","SI"))</f>
        <v/>
      </c>
      <c r="J3737" s="9">
        <f>IF(COUNTA($A3737:$H3737)=0,"",IFERROR(LOOKUP(2,1/(((LISTS!$H$2:$H$26&lt;&gt;"")*ISNUMBER(SEARCH(LISTS!$H$2:$H$26,$G3737)))+((LISTS!$I$2:$I$26&lt;&gt;"")*ISNUMBER(SEARCH(LISTS!$I$2:$I$26,$E3737)))),LISTS!$K$2:$K$26),"OTRO"))</f>
        <v/>
      </c>
      <c r="K3737" s="11">
        <f>IF($I3737&lt;&gt;"SI",0,IFERROR($F3737,0))</f>
        <v/>
      </c>
      <c r="L3737" s="9">
        <f>IF(COUNTA($A3737:$H3737)=0,"",IF($J3737="OTRO",IFERROR(LOOKUP(2,1/(((LISTS!$H$2:$H$26&lt;&gt;"")*ISNUMBER(SEARCH(LISTS!$H$2:$H$26,$G3737)))+((LISTS!$I$2:$I$26&lt;&gt;"")*ISNUMBER(SEARCH(LISTS!$I$2:$I$26,$E3737)))),LISTS!$L$2:$L$26),"Concepto DIAN no mapeado a casilla automatica"),IF(LEFT($J3737,4)="TOPE","Control automatico DIAN: "&amp;$J3737,"Casilla automatica: "&amp;$J3737)))</f>
        <v/>
      </c>
    </row>
    <row r="3738">
      <c r="A3738" s="9" t="n"/>
      <c r="B3738" s="9" t="n"/>
      <c r="C3738" s="9" t="n"/>
      <c r="D3738" s="9" t="n"/>
      <c r="E3738" s="9" t="n"/>
      <c r="F3738" s="11" t="n"/>
      <c r="G3738" s="9" t="n"/>
      <c r="H3738" s="9" t="n"/>
      <c r="I3738" s="9">
        <f>IF(COUNTA($A3738:$H3738)=0,"",IF($J3738="OTRO","NO","SI"))</f>
        <v/>
      </c>
      <c r="J3738" s="9">
        <f>IF(COUNTA($A3738:$H3738)=0,"",IFERROR(LOOKUP(2,1/(((LISTS!$H$2:$H$26&lt;&gt;"")*ISNUMBER(SEARCH(LISTS!$H$2:$H$26,$G3738)))+((LISTS!$I$2:$I$26&lt;&gt;"")*ISNUMBER(SEARCH(LISTS!$I$2:$I$26,$E3738)))),LISTS!$K$2:$K$26),"OTRO"))</f>
        <v/>
      </c>
      <c r="K3738" s="11">
        <f>IF($I3738&lt;&gt;"SI",0,IFERROR($F3738,0))</f>
        <v/>
      </c>
      <c r="L3738" s="9">
        <f>IF(COUNTA($A3738:$H3738)=0,"",IF($J3738="OTRO",IFERROR(LOOKUP(2,1/(((LISTS!$H$2:$H$26&lt;&gt;"")*ISNUMBER(SEARCH(LISTS!$H$2:$H$26,$G3738)))+((LISTS!$I$2:$I$26&lt;&gt;"")*ISNUMBER(SEARCH(LISTS!$I$2:$I$26,$E3738)))),LISTS!$L$2:$L$26),"Concepto DIAN no mapeado a casilla automatica"),IF(LEFT($J3738,4)="TOPE","Control automatico DIAN: "&amp;$J3738,"Casilla automatica: "&amp;$J3738)))</f>
        <v/>
      </c>
    </row>
    <row r="3739">
      <c r="A3739" s="9" t="n"/>
      <c r="B3739" s="9" t="n"/>
      <c r="C3739" s="9" t="n"/>
      <c r="D3739" s="9" t="n"/>
      <c r="E3739" s="9" t="n"/>
      <c r="F3739" s="11" t="n"/>
      <c r="G3739" s="9" t="n"/>
      <c r="H3739" s="9" t="n"/>
      <c r="I3739" s="9">
        <f>IF(COUNTA($A3739:$H3739)=0,"",IF($J3739="OTRO","NO","SI"))</f>
        <v/>
      </c>
      <c r="J3739" s="9">
        <f>IF(COUNTA($A3739:$H3739)=0,"",IFERROR(LOOKUP(2,1/(((LISTS!$H$2:$H$26&lt;&gt;"")*ISNUMBER(SEARCH(LISTS!$H$2:$H$26,$G3739)))+((LISTS!$I$2:$I$26&lt;&gt;"")*ISNUMBER(SEARCH(LISTS!$I$2:$I$26,$E3739)))),LISTS!$K$2:$K$26),"OTRO"))</f>
        <v/>
      </c>
      <c r="K3739" s="11">
        <f>IF($I3739&lt;&gt;"SI",0,IFERROR($F3739,0))</f>
        <v/>
      </c>
      <c r="L3739" s="9">
        <f>IF(COUNTA($A3739:$H3739)=0,"",IF($J3739="OTRO",IFERROR(LOOKUP(2,1/(((LISTS!$H$2:$H$26&lt;&gt;"")*ISNUMBER(SEARCH(LISTS!$H$2:$H$26,$G3739)))+((LISTS!$I$2:$I$26&lt;&gt;"")*ISNUMBER(SEARCH(LISTS!$I$2:$I$26,$E3739)))),LISTS!$L$2:$L$26),"Concepto DIAN no mapeado a casilla automatica"),IF(LEFT($J3739,4)="TOPE","Control automatico DIAN: "&amp;$J3739,"Casilla automatica: "&amp;$J3739)))</f>
        <v/>
      </c>
    </row>
    <row r="3740">
      <c r="A3740" s="9" t="n"/>
      <c r="B3740" s="9" t="n"/>
      <c r="C3740" s="9" t="n"/>
      <c r="D3740" s="9" t="n"/>
      <c r="E3740" s="9" t="n"/>
      <c r="F3740" s="11" t="n"/>
      <c r="G3740" s="9" t="n"/>
      <c r="H3740" s="9" t="n"/>
      <c r="I3740" s="9">
        <f>IF(COUNTA($A3740:$H3740)=0,"",IF($J3740="OTRO","NO","SI"))</f>
        <v/>
      </c>
      <c r="J3740" s="9">
        <f>IF(COUNTA($A3740:$H3740)=0,"",IFERROR(LOOKUP(2,1/(((LISTS!$H$2:$H$26&lt;&gt;"")*ISNUMBER(SEARCH(LISTS!$H$2:$H$26,$G3740)))+((LISTS!$I$2:$I$26&lt;&gt;"")*ISNUMBER(SEARCH(LISTS!$I$2:$I$26,$E3740)))),LISTS!$K$2:$K$26),"OTRO"))</f>
        <v/>
      </c>
      <c r="K3740" s="11">
        <f>IF($I3740&lt;&gt;"SI",0,IFERROR($F3740,0))</f>
        <v/>
      </c>
      <c r="L3740" s="9">
        <f>IF(COUNTA($A3740:$H3740)=0,"",IF($J3740="OTRO",IFERROR(LOOKUP(2,1/(((LISTS!$H$2:$H$26&lt;&gt;"")*ISNUMBER(SEARCH(LISTS!$H$2:$H$26,$G3740)))+((LISTS!$I$2:$I$26&lt;&gt;"")*ISNUMBER(SEARCH(LISTS!$I$2:$I$26,$E3740)))),LISTS!$L$2:$L$26),"Concepto DIAN no mapeado a casilla automatica"),IF(LEFT($J3740,4)="TOPE","Control automatico DIAN: "&amp;$J3740,"Casilla automatica: "&amp;$J3740)))</f>
        <v/>
      </c>
    </row>
    <row r="3741">
      <c r="A3741" s="9" t="n"/>
      <c r="B3741" s="9" t="n"/>
      <c r="C3741" s="9" t="n"/>
      <c r="D3741" s="9" t="n"/>
      <c r="E3741" s="9" t="n"/>
      <c r="F3741" s="11" t="n"/>
      <c r="G3741" s="9" t="n"/>
      <c r="H3741" s="9" t="n"/>
      <c r="I3741" s="9">
        <f>IF(COUNTA($A3741:$H3741)=0,"",IF($J3741="OTRO","NO","SI"))</f>
        <v/>
      </c>
      <c r="J3741" s="9">
        <f>IF(COUNTA($A3741:$H3741)=0,"",IFERROR(LOOKUP(2,1/(((LISTS!$H$2:$H$26&lt;&gt;"")*ISNUMBER(SEARCH(LISTS!$H$2:$H$26,$G3741)))+((LISTS!$I$2:$I$26&lt;&gt;"")*ISNUMBER(SEARCH(LISTS!$I$2:$I$26,$E3741)))),LISTS!$K$2:$K$26),"OTRO"))</f>
        <v/>
      </c>
      <c r="K3741" s="11">
        <f>IF($I3741&lt;&gt;"SI",0,IFERROR($F3741,0))</f>
        <v/>
      </c>
      <c r="L3741" s="9">
        <f>IF(COUNTA($A3741:$H3741)=0,"",IF($J3741="OTRO",IFERROR(LOOKUP(2,1/(((LISTS!$H$2:$H$26&lt;&gt;"")*ISNUMBER(SEARCH(LISTS!$H$2:$H$26,$G3741)))+((LISTS!$I$2:$I$26&lt;&gt;"")*ISNUMBER(SEARCH(LISTS!$I$2:$I$26,$E3741)))),LISTS!$L$2:$L$26),"Concepto DIAN no mapeado a casilla automatica"),IF(LEFT($J3741,4)="TOPE","Control automatico DIAN: "&amp;$J3741,"Casilla automatica: "&amp;$J3741)))</f>
        <v/>
      </c>
    </row>
    <row r="3742">
      <c r="A3742" s="9" t="n"/>
      <c r="B3742" s="9" t="n"/>
      <c r="C3742" s="9" t="n"/>
      <c r="D3742" s="9" t="n"/>
      <c r="E3742" s="9" t="n"/>
      <c r="F3742" s="11" t="n"/>
      <c r="G3742" s="9" t="n"/>
      <c r="H3742" s="9" t="n"/>
      <c r="I3742" s="9">
        <f>IF(COUNTA($A3742:$H3742)=0,"",IF($J3742="OTRO","NO","SI"))</f>
        <v/>
      </c>
      <c r="J3742" s="9">
        <f>IF(COUNTA($A3742:$H3742)=0,"",IFERROR(LOOKUP(2,1/(((LISTS!$H$2:$H$26&lt;&gt;"")*ISNUMBER(SEARCH(LISTS!$H$2:$H$26,$G3742)))+((LISTS!$I$2:$I$26&lt;&gt;"")*ISNUMBER(SEARCH(LISTS!$I$2:$I$26,$E3742)))),LISTS!$K$2:$K$26),"OTRO"))</f>
        <v/>
      </c>
      <c r="K3742" s="11">
        <f>IF($I3742&lt;&gt;"SI",0,IFERROR($F3742,0))</f>
        <v/>
      </c>
      <c r="L3742" s="9">
        <f>IF(COUNTA($A3742:$H3742)=0,"",IF($J3742="OTRO",IFERROR(LOOKUP(2,1/(((LISTS!$H$2:$H$26&lt;&gt;"")*ISNUMBER(SEARCH(LISTS!$H$2:$H$26,$G3742)))+((LISTS!$I$2:$I$26&lt;&gt;"")*ISNUMBER(SEARCH(LISTS!$I$2:$I$26,$E3742)))),LISTS!$L$2:$L$26),"Concepto DIAN no mapeado a casilla automatica"),IF(LEFT($J3742,4)="TOPE","Control automatico DIAN: "&amp;$J3742,"Casilla automatica: "&amp;$J3742)))</f>
        <v/>
      </c>
    </row>
    <row r="3743">
      <c r="A3743" s="9" t="n"/>
      <c r="B3743" s="9" t="n"/>
      <c r="C3743" s="9" t="n"/>
      <c r="D3743" s="9" t="n"/>
      <c r="E3743" s="9" t="n"/>
      <c r="F3743" s="11" t="n"/>
      <c r="G3743" s="9" t="n"/>
      <c r="H3743" s="9" t="n"/>
      <c r="I3743" s="9">
        <f>IF(COUNTA($A3743:$H3743)=0,"",IF($J3743="OTRO","NO","SI"))</f>
        <v/>
      </c>
      <c r="J3743" s="9">
        <f>IF(COUNTA($A3743:$H3743)=0,"",IFERROR(LOOKUP(2,1/(((LISTS!$H$2:$H$26&lt;&gt;"")*ISNUMBER(SEARCH(LISTS!$H$2:$H$26,$G3743)))+((LISTS!$I$2:$I$26&lt;&gt;"")*ISNUMBER(SEARCH(LISTS!$I$2:$I$26,$E3743)))),LISTS!$K$2:$K$26),"OTRO"))</f>
        <v/>
      </c>
      <c r="K3743" s="11">
        <f>IF($I3743&lt;&gt;"SI",0,IFERROR($F3743,0))</f>
        <v/>
      </c>
      <c r="L3743" s="9">
        <f>IF(COUNTA($A3743:$H3743)=0,"",IF($J3743="OTRO",IFERROR(LOOKUP(2,1/(((LISTS!$H$2:$H$26&lt;&gt;"")*ISNUMBER(SEARCH(LISTS!$H$2:$H$26,$G3743)))+((LISTS!$I$2:$I$26&lt;&gt;"")*ISNUMBER(SEARCH(LISTS!$I$2:$I$26,$E3743)))),LISTS!$L$2:$L$26),"Concepto DIAN no mapeado a casilla automatica"),IF(LEFT($J3743,4)="TOPE","Control automatico DIAN: "&amp;$J3743,"Casilla automatica: "&amp;$J3743)))</f>
        <v/>
      </c>
    </row>
    <row r="3744">
      <c r="A3744" s="9" t="n"/>
      <c r="B3744" s="9" t="n"/>
      <c r="C3744" s="9" t="n"/>
      <c r="D3744" s="9" t="n"/>
      <c r="E3744" s="9" t="n"/>
      <c r="F3744" s="11" t="n"/>
      <c r="G3744" s="9" t="n"/>
      <c r="H3744" s="9" t="n"/>
      <c r="I3744" s="9">
        <f>IF(COUNTA($A3744:$H3744)=0,"",IF($J3744="OTRO","NO","SI"))</f>
        <v/>
      </c>
      <c r="J3744" s="9">
        <f>IF(COUNTA($A3744:$H3744)=0,"",IFERROR(LOOKUP(2,1/(((LISTS!$H$2:$H$26&lt;&gt;"")*ISNUMBER(SEARCH(LISTS!$H$2:$H$26,$G3744)))+((LISTS!$I$2:$I$26&lt;&gt;"")*ISNUMBER(SEARCH(LISTS!$I$2:$I$26,$E3744)))),LISTS!$K$2:$K$26),"OTRO"))</f>
        <v/>
      </c>
      <c r="K3744" s="11">
        <f>IF($I3744&lt;&gt;"SI",0,IFERROR($F3744,0))</f>
        <v/>
      </c>
      <c r="L3744" s="9">
        <f>IF(COUNTA($A3744:$H3744)=0,"",IF($J3744="OTRO",IFERROR(LOOKUP(2,1/(((LISTS!$H$2:$H$26&lt;&gt;"")*ISNUMBER(SEARCH(LISTS!$H$2:$H$26,$G3744)))+((LISTS!$I$2:$I$26&lt;&gt;"")*ISNUMBER(SEARCH(LISTS!$I$2:$I$26,$E3744)))),LISTS!$L$2:$L$26),"Concepto DIAN no mapeado a casilla automatica"),IF(LEFT($J3744,4)="TOPE","Control automatico DIAN: "&amp;$J3744,"Casilla automatica: "&amp;$J3744)))</f>
        <v/>
      </c>
    </row>
    <row r="3745">
      <c r="A3745" s="9" t="n"/>
      <c r="B3745" s="9" t="n"/>
      <c r="C3745" s="9" t="n"/>
      <c r="D3745" s="9" t="n"/>
      <c r="E3745" s="9" t="n"/>
      <c r="F3745" s="11" t="n"/>
      <c r="G3745" s="9" t="n"/>
      <c r="H3745" s="9" t="n"/>
      <c r="I3745" s="9">
        <f>IF(COUNTA($A3745:$H3745)=0,"",IF($J3745="OTRO","NO","SI"))</f>
        <v/>
      </c>
      <c r="J3745" s="9">
        <f>IF(COUNTA($A3745:$H3745)=0,"",IFERROR(LOOKUP(2,1/(((LISTS!$H$2:$H$26&lt;&gt;"")*ISNUMBER(SEARCH(LISTS!$H$2:$H$26,$G3745)))+((LISTS!$I$2:$I$26&lt;&gt;"")*ISNUMBER(SEARCH(LISTS!$I$2:$I$26,$E3745)))),LISTS!$K$2:$K$26),"OTRO"))</f>
        <v/>
      </c>
      <c r="K3745" s="11">
        <f>IF($I3745&lt;&gt;"SI",0,IFERROR($F3745,0))</f>
        <v/>
      </c>
      <c r="L3745" s="9">
        <f>IF(COUNTA($A3745:$H3745)=0,"",IF($J3745="OTRO",IFERROR(LOOKUP(2,1/(((LISTS!$H$2:$H$26&lt;&gt;"")*ISNUMBER(SEARCH(LISTS!$H$2:$H$26,$G3745)))+((LISTS!$I$2:$I$26&lt;&gt;"")*ISNUMBER(SEARCH(LISTS!$I$2:$I$26,$E3745)))),LISTS!$L$2:$L$26),"Concepto DIAN no mapeado a casilla automatica"),IF(LEFT($J3745,4)="TOPE","Control automatico DIAN: "&amp;$J3745,"Casilla automatica: "&amp;$J3745)))</f>
        <v/>
      </c>
    </row>
    <row r="3746">
      <c r="A3746" s="9" t="n"/>
      <c r="B3746" s="9" t="n"/>
      <c r="C3746" s="9" t="n"/>
      <c r="D3746" s="9" t="n"/>
      <c r="E3746" s="9" t="n"/>
      <c r="F3746" s="11" t="n"/>
      <c r="G3746" s="9" t="n"/>
      <c r="H3746" s="9" t="n"/>
      <c r="I3746" s="9">
        <f>IF(COUNTA($A3746:$H3746)=0,"",IF($J3746="OTRO","NO","SI"))</f>
        <v/>
      </c>
      <c r="J3746" s="9">
        <f>IF(COUNTA($A3746:$H3746)=0,"",IFERROR(LOOKUP(2,1/(((LISTS!$H$2:$H$26&lt;&gt;"")*ISNUMBER(SEARCH(LISTS!$H$2:$H$26,$G3746)))+((LISTS!$I$2:$I$26&lt;&gt;"")*ISNUMBER(SEARCH(LISTS!$I$2:$I$26,$E3746)))),LISTS!$K$2:$K$26),"OTRO"))</f>
        <v/>
      </c>
      <c r="K3746" s="11">
        <f>IF($I3746&lt;&gt;"SI",0,IFERROR($F3746,0))</f>
        <v/>
      </c>
      <c r="L3746" s="9">
        <f>IF(COUNTA($A3746:$H3746)=0,"",IF($J3746="OTRO",IFERROR(LOOKUP(2,1/(((LISTS!$H$2:$H$26&lt;&gt;"")*ISNUMBER(SEARCH(LISTS!$H$2:$H$26,$G3746)))+((LISTS!$I$2:$I$26&lt;&gt;"")*ISNUMBER(SEARCH(LISTS!$I$2:$I$26,$E3746)))),LISTS!$L$2:$L$26),"Concepto DIAN no mapeado a casilla automatica"),IF(LEFT($J3746,4)="TOPE","Control automatico DIAN: "&amp;$J3746,"Casilla automatica: "&amp;$J3746)))</f>
        <v/>
      </c>
    </row>
    <row r="3747">
      <c r="A3747" s="9" t="n"/>
      <c r="B3747" s="9" t="n"/>
      <c r="C3747" s="9" t="n"/>
      <c r="D3747" s="9" t="n"/>
      <c r="E3747" s="9" t="n"/>
      <c r="F3747" s="11" t="n"/>
      <c r="G3747" s="9" t="n"/>
      <c r="H3747" s="9" t="n"/>
      <c r="I3747" s="9">
        <f>IF(COUNTA($A3747:$H3747)=0,"",IF($J3747="OTRO","NO","SI"))</f>
        <v/>
      </c>
      <c r="J3747" s="9">
        <f>IF(COUNTA($A3747:$H3747)=0,"",IFERROR(LOOKUP(2,1/(((LISTS!$H$2:$H$26&lt;&gt;"")*ISNUMBER(SEARCH(LISTS!$H$2:$H$26,$G3747)))+((LISTS!$I$2:$I$26&lt;&gt;"")*ISNUMBER(SEARCH(LISTS!$I$2:$I$26,$E3747)))),LISTS!$K$2:$K$26),"OTRO"))</f>
        <v/>
      </c>
      <c r="K3747" s="11">
        <f>IF($I3747&lt;&gt;"SI",0,IFERROR($F3747,0))</f>
        <v/>
      </c>
      <c r="L3747" s="9">
        <f>IF(COUNTA($A3747:$H3747)=0,"",IF($J3747="OTRO",IFERROR(LOOKUP(2,1/(((LISTS!$H$2:$H$26&lt;&gt;"")*ISNUMBER(SEARCH(LISTS!$H$2:$H$26,$G3747)))+((LISTS!$I$2:$I$26&lt;&gt;"")*ISNUMBER(SEARCH(LISTS!$I$2:$I$26,$E3747)))),LISTS!$L$2:$L$26),"Concepto DIAN no mapeado a casilla automatica"),IF(LEFT($J3747,4)="TOPE","Control automatico DIAN: "&amp;$J3747,"Casilla automatica: "&amp;$J3747)))</f>
        <v/>
      </c>
    </row>
    <row r="3748">
      <c r="A3748" s="9" t="n"/>
      <c r="B3748" s="9" t="n"/>
      <c r="C3748" s="9" t="n"/>
      <c r="D3748" s="9" t="n"/>
      <c r="E3748" s="9" t="n"/>
      <c r="F3748" s="11" t="n"/>
      <c r="G3748" s="9" t="n"/>
      <c r="H3748" s="9" t="n"/>
      <c r="I3748" s="9">
        <f>IF(COUNTA($A3748:$H3748)=0,"",IF($J3748="OTRO","NO","SI"))</f>
        <v/>
      </c>
      <c r="J3748" s="9">
        <f>IF(COUNTA($A3748:$H3748)=0,"",IFERROR(LOOKUP(2,1/(((LISTS!$H$2:$H$26&lt;&gt;"")*ISNUMBER(SEARCH(LISTS!$H$2:$H$26,$G3748)))+((LISTS!$I$2:$I$26&lt;&gt;"")*ISNUMBER(SEARCH(LISTS!$I$2:$I$26,$E3748)))),LISTS!$K$2:$K$26),"OTRO"))</f>
        <v/>
      </c>
      <c r="K3748" s="11">
        <f>IF($I3748&lt;&gt;"SI",0,IFERROR($F3748,0))</f>
        <v/>
      </c>
      <c r="L3748" s="9">
        <f>IF(COUNTA($A3748:$H3748)=0,"",IF($J3748="OTRO",IFERROR(LOOKUP(2,1/(((LISTS!$H$2:$H$26&lt;&gt;"")*ISNUMBER(SEARCH(LISTS!$H$2:$H$26,$G3748)))+((LISTS!$I$2:$I$26&lt;&gt;"")*ISNUMBER(SEARCH(LISTS!$I$2:$I$26,$E3748)))),LISTS!$L$2:$L$26),"Concepto DIAN no mapeado a casilla automatica"),IF(LEFT($J3748,4)="TOPE","Control automatico DIAN: "&amp;$J3748,"Casilla automatica: "&amp;$J3748)))</f>
        <v/>
      </c>
    </row>
    <row r="3749">
      <c r="A3749" s="9" t="n"/>
      <c r="B3749" s="9" t="n"/>
      <c r="C3749" s="9" t="n"/>
      <c r="D3749" s="9" t="n"/>
      <c r="E3749" s="9" t="n"/>
      <c r="F3749" s="11" t="n"/>
      <c r="G3749" s="9" t="n"/>
      <c r="H3749" s="9" t="n"/>
      <c r="I3749" s="9">
        <f>IF(COUNTA($A3749:$H3749)=0,"",IF($J3749="OTRO","NO","SI"))</f>
        <v/>
      </c>
      <c r="J3749" s="9">
        <f>IF(COUNTA($A3749:$H3749)=0,"",IFERROR(LOOKUP(2,1/(((LISTS!$H$2:$H$26&lt;&gt;"")*ISNUMBER(SEARCH(LISTS!$H$2:$H$26,$G3749)))+((LISTS!$I$2:$I$26&lt;&gt;"")*ISNUMBER(SEARCH(LISTS!$I$2:$I$26,$E3749)))),LISTS!$K$2:$K$26),"OTRO"))</f>
        <v/>
      </c>
      <c r="K3749" s="11">
        <f>IF($I3749&lt;&gt;"SI",0,IFERROR($F3749,0))</f>
        <v/>
      </c>
      <c r="L3749" s="9">
        <f>IF(COUNTA($A3749:$H3749)=0,"",IF($J3749="OTRO",IFERROR(LOOKUP(2,1/(((LISTS!$H$2:$H$26&lt;&gt;"")*ISNUMBER(SEARCH(LISTS!$H$2:$H$26,$G3749)))+((LISTS!$I$2:$I$26&lt;&gt;"")*ISNUMBER(SEARCH(LISTS!$I$2:$I$26,$E3749)))),LISTS!$L$2:$L$26),"Concepto DIAN no mapeado a casilla automatica"),IF(LEFT($J3749,4)="TOPE","Control automatico DIAN: "&amp;$J3749,"Casilla automatica: "&amp;$J3749)))</f>
        <v/>
      </c>
    </row>
    <row r="3750">
      <c r="A3750" s="9" t="n"/>
      <c r="B3750" s="9" t="n"/>
      <c r="C3750" s="9" t="n"/>
      <c r="D3750" s="9" t="n"/>
      <c r="E3750" s="9" t="n"/>
      <c r="F3750" s="11" t="n"/>
      <c r="G3750" s="9" t="n"/>
      <c r="H3750" s="9" t="n"/>
      <c r="I3750" s="9">
        <f>IF(COUNTA($A3750:$H3750)=0,"",IF($J3750="OTRO","NO","SI"))</f>
        <v/>
      </c>
      <c r="J3750" s="9">
        <f>IF(COUNTA($A3750:$H3750)=0,"",IFERROR(LOOKUP(2,1/(((LISTS!$H$2:$H$26&lt;&gt;"")*ISNUMBER(SEARCH(LISTS!$H$2:$H$26,$G3750)))+((LISTS!$I$2:$I$26&lt;&gt;"")*ISNUMBER(SEARCH(LISTS!$I$2:$I$26,$E3750)))),LISTS!$K$2:$K$26),"OTRO"))</f>
        <v/>
      </c>
      <c r="K3750" s="11">
        <f>IF($I3750&lt;&gt;"SI",0,IFERROR($F3750,0))</f>
        <v/>
      </c>
      <c r="L3750" s="9">
        <f>IF(COUNTA($A3750:$H3750)=0,"",IF($J3750="OTRO",IFERROR(LOOKUP(2,1/(((LISTS!$H$2:$H$26&lt;&gt;"")*ISNUMBER(SEARCH(LISTS!$H$2:$H$26,$G3750)))+((LISTS!$I$2:$I$26&lt;&gt;"")*ISNUMBER(SEARCH(LISTS!$I$2:$I$26,$E3750)))),LISTS!$L$2:$L$26),"Concepto DIAN no mapeado a casilla automatica"),IF(LEFT($J3750,4)="TOPE","Control automatico DIAN: "&amp;$J3750,"Casilla automatica: "&amp;$J3750)))</f>
        <v/>
      </c>
    </row>
    <row r="3751">
      <c r="A3751" s="9" t="n"/>
      <c r="B3751" s="9" t="n"/>
      <c r="C3751" s="9" t="n"/>
      <c r="D3751" s="9" t="n"/>
      <c r="E3751" s="9" t="n"/>
      <c r="F3751" s="11" t="n"/>
      <c r="G3751" s="9" t="n"/>
      <c r="H3751" s="9" t="n"/>
      <c r="I3751" s="9">
        <f>IF(COUNTA($A3751:$H3751)=0,"",IF($J3751="OTRO","NO","SI"))</f>
        <v/>
      </c>
      <c r="J3751" s="9">
        <f>IF(COUNTA($A3751:$H3751)=0,"",IFERROR(LOOKUP(2,1/(((LISTS!$H$2:$H$26&lt;&gt;"")*ISNUMBER(SEARCH(LISTS!$H$2:$H$26,$G3751)))+((LISTS!$I$2:$I$26&lt;&gt;"")*ISNUMBER(SEARCH(LISTS!$I$2:$I$26,$E3751)))),LISTS!$K$2:$K$26),"OTRO"))</f>
        <v/>
      </c>
      <c r="K3751" s="11">
        <f>IF($I3751&lt;&gt;"SI",0,IFERROR($F3751,0))</f>
        <v/>
      </c>
      <c r="L3751" s="9">
        <f>IF(COUNTA($A3751:$H3751)=0,"",IF($J3751="OTRO",IFERROR(LOOKUP(2,1/(((LISTS!$H$2:$H$26&lt;&gt;"")*ISNUMBER(SEARCH(LISTS!$H$2:$H$26,$G3751)))+((LISTS!$I$2:$I$26&lt;&gt;"")*ISNUMBER(SEARCH(LISTS!$I$2:$I$26,$E3751)))),LISTS!$L$2:$L$26),"Concepto DIAN no mapeado a casilla automatica"),IF(LEFT($J3751,4)="TOPE","Control automatico DIAN: "&amp;$J3751,"Casilla automatica: "&amp;$J3751)))</f>
        <v/>
      </c>
    </row>
    <row r="3752">
      <c r="A3752" s="9" t="n"/>
      <c r="B3752" s="9" t="n"/>
      <c r="C3752" s="9" t="n"/>
      <c r="D3752" s="9" t="n"/>
      <c r="E3752" s="9" t="n"/>
      <c r="F3752" s="11" t="n"/>
      <c r="G3752" s="9" t="n"/>
      <c r="H3752" s="9" t="n"/>
      <c r="I3752" s="9">
        <f>IF(COUNTA($A3752:$H3752)=0,"",IF($J3752="OTRO","NO","SI"))</f>
        <v/>
      </c>
      <c r="J3752" s="9">
        <f>IF(COUNTA($A3752:$H3752)=0,"",IFERROR(LOOKUP(2,1/(((LISTS!$H$2:$H$26&lt;&gt;"")*ISNUMBER(SEARCH(LISTS!$H$2:$H$26,$G3752)))+((LISTS!$I$2:$I$26&lt;&gt;"")*ISNUMBER(SEARCH(LISTS!$I$2:$I$26,$E3752)))),LISTS!$K$2:$K$26),"OTRO"))</f>
        <v/>
      </c>
      <c r="K3752" s="11">
        <f>IF($I3752&lt;&gt;"SI",0,IFERROR($F3752,0))</f>
        <v/>
      </c>
      <c r="L3752" s="9">
        <f>IF(COUNTA($A3752:$H3752)=0,"",IF($J3752="OTRO",IFERROR(LOOKUP(2,1/(((LISTS!$H$2:$H$26&lt;&gt;"")*ISNUMBER(SEARCH(LISTS!$H$2:$H$26,$G3752)))+((LISTS!$I$2:$I$26&lt;&gt;"")*ISNUMBER(SEARCH(LISTS!$I$2:$I$26,$E3752)))),LISTS!$L$2:$L$26),"Concepto DIAN no mapeado a casilla automatica"),IF(LEFT($J3752,4)="TOPE","Control automatico DIAN: "&amp;$J3752,"Casilla automatica: "&amp;$J3752)))</f>
        <v/>
      </c>
    </row>
    <row r="3753">
      <c r="A3753" s="9" t="n"/>
      <c r="B3753" s="9" t="n"/>
      <c r="C3753" s="9" t="n"/>
      <c r="D3753" s="9" t="n"/>
      <c r="E3753" s="9" t="n"/>
      <c r="F3753" s="11" t="n"/>
      <c r="G3753" s="9" t="n"/>
      <c r="H3753" s="9" t="n"/>
      <c r="I3753" s="9">
        <f>IF(COUNTA($A3753:$H3753)=0,"",IF($J3753="OTRO","NO","SI"))</f>
        <v/>
      </c>
      <c r="J3753" s="9">
        <f>IF(COUNTA($A3753:$H3753)=0,"",IFERROR(LOOKUP(2,1/(((LISTS!$H$2:$H$26&lt;&gt;"")*ISNUMBER(SEARCH(LISTS!$H$2:$H$26,$G3753)))+((LISTS!$I$2:$I$26&lt;&gt;"")*ISNUMBER(SEARCH(LISTS!$I$2:$I$26,$E3753)))),LISTS!$K$2:$K$26),"OTRO"))</f>
        <v/>
      </c>
      <c r="K3753" s="11">
        <f>IF($I3753&lt;&gt;"SI",0,IFERROR($F3753,0))</f>
        <v/>
      </c>
      <c r="L3753" s="9">
        <f>IF(COUNTA($A3753:$H3753)=0,"",IF($J3753="OTRO",IFERROR(LOOKUP(2,1/(((LISTS!$H$2:$H$26&lt;&gt;"")*ISNUMBER(SEARCH(LISTS!$H$2:$H$26,$G3753)))+((LISTS!$I$2:$I$26&lt;&gt;"")*ISNUMBER(SEARCH(LISTS!$I$2:$I$26,$E3753)))),LISTS!$L$2:$L$26),"Concepto DIAN no mapeado a casilla automatica"),IF(LEFT($J3753,4)="TOPE","Control automatico DIAN: "&amp;$J3753,"Casilla automatica: "&amp;$J3753)))</f>
        <v/>
      </c>
    </row>
    <row r="3754">
      <c r="A3754" s="9" t="n"/>
      <c r="B3754" s="9" t="n"/>
      <c r="C3754" s="9" t="n"/>
      <c r="D3754" s="9" t="n"/>
      <c r="E3754" s="9" t="n"/>
      <c r="F3754" s="11" t="n"/>
      <c r="G3754" s="9" t="n"/>
      <c r="H3754" s="9" t="n"/>
      <c r="I3754" s="9">
        <f>IF(COUNTA($A3754:$H3754)=0,"",IF($J3754="OTRO","NO","SI"))</f>
        <v/>
      </c>
      <c r="J3754" s="9">
        <f>IF(COUNTA($A3754:$H3754)=0,"",IFERROR(LOOKUP(2,1/(((LISTS!$H$2:$H$26&lt;&gt;"")*ISNUMBER(SEARCH(LISTS!$H$2:$H$26,$G3754)))+((LISTS!$I$2:$I$26&lt;&gt;"")*ISNUMBER(SEARCH(LISTS!$I$2:$I$26,$E3754)))),LISTS!$K$2:$K$26),"OTRO"))</f>
        <v/>
      </c>
      <c r="K3754" s="11">
        <f>IF($I3754&lt;&gt;"SI",0,IFERROR($F3754,0))</f>
        <v/>
      </c>
      <c r="L3754" s="9">
        <f>IF(COUNTA($A3754:$H3754)=0,"",IF($J3754="OTRO",IFERROR(LOOKUP(2,1/(((LISTS!$H$2:$H$26&lt;&gt;"")*ISNUMBER(SEARCH(LISTS!$H$2:$H$26,$G3754)))+((LISTS!$I$2:$I$26&lt;&gt;"")*ISNUMBER(SEARCH(LISTS!$I$2:$I$26,$E3754)))),LISTS!$L$2:$L$26),"Concepto DIAN no mapeado a casilla automatica"),IF(LEFT($J3754,4)="TOPE","Control automatico DIAN: "&amp;$J3754,"Casilla automatica: "&amp;$J3754)))</f>
        <v/>
      </c>
    </row>
    <row r="3755">
      <c r="A3755" s="9" t="n"/>
      <c r="B3755" s="9" t="n"/>
      <c r="C3755" s="9" t="n"/>
      <c r="D3755" s="9" t="n"/>
      <c r="E3755" s="9" t="n"/>
      <c r="F3755" s="11" t="n"/>
      <c r="G3755" s="9" t="n"/>
      <c r="H3755" s="9" t="n"/>
      <c r="I3755" s="9">
        <f>IF(COUNTA($A3755:$H3755)=0,"",IF($J3755="OTRO","NO","SI"))</f>
        <v/>
      </c>
      <c r="J3755" s="9">
        <f>IF(COUNTA($A3755:$H3755)=0,"",IFERROR(LOOKUP(2,1/(((LISTS!$H$2:$H$26&lt;&gt;"")*ISNUMBER(SEARCH(LISTS!$H$2:$H$26,$G3755)))+((LISTS!$I$2:$I$26&lt;&gt;"")*ISNUMBER(SEARCH(LISTS!$I$2:$I$26,$E3755)))),LISTS!$K$2:$K$26),"OTRO"))</f>
        <v/>
      </c>
      <c r="K3755" s="11">
        <f>IF($I3755&lt;&gt;"SI",0,IFERROR($F3755,0))</f>
        <v/>
      </c>
      <c r="L3755" s="9">
        <f>IF(COUNTA($A3755:$H3755)=0,"",IF($J3755="OTRO",IFERROR(LOOKUP(2,1/(((LISTS!$H$2:$H$26&lt;&gt;"")*ISNUMBER(SEARCH(LISTS!$H$2:$H$26,$G3755)))+((LISTS!$I$2:$I$26&lt;&gt;"")*ISNUMBER(SEARCH(LISTS!$I$2:$I$26,$E3755)))),LISTS!$L$2:$L$26),"Concepto DIAN no mapeado a casilla automatica"),IF(LEFT($J3755,4)="TOPE","Control automatico DIAN: "&amp;$J3755,"Casilla automatica: "&amp;$J3755)))</f>
        <v/>
      </c>
    </row>
    <row r="3756">
      <c r="A3756" s="9" t="n"/>
      <c r="B3756" s="9" t="n"/>
      <c r="C3756" s="9" t="n"/>
      <c r="D3756" s="9" t="n"/>
      <c r="E3756" s="9" t="n"/>
      <c r="F3756" s="11" t="n"/>
      <c r="G3756" s="9" t="n"/>
      <c r="H3756" s="9" t="n"/>
      <c r="I3756" s="9">
        <f>IF(COUNTA($A3756:$H3756)=0,"",IF($J3756="OTRO","NO","SI"))</f>
        <v/>
      </c>
      <c r="J3756" s="9">
        <f>IF(COUNTA($A3756:$H3756)=0,"",IFERROR(LOOKUP(2,1/(((LISTS!$H$2:$H$26&lt;&gt;"")*ISNUMBER(SEARCH(LISTS!$H$2:$H$26,$G3756)))+((LISTS!$I$2:$I$26&lt;&gt;"")*ISNUMBER(SEARCH(LISTS!$I$2:$I$26,$E3756)))),LISTS!$K$2:$K$26),"OTRO"))</f>
        <v/>
      </c>
      <c r="K3756" s="11">
        <f>IF($I3756&lt;&gt;"SI",0,IFERROR($F3756,0))</f>
        <v/>
      </c>
      <c r="L3756" s="9">
        <f>IF(COUNTA($A3756:$H3756)=0,"",IF($J3756="OTRO",IFERROR(LOOKUP(2,1/(((LISTS!$H$2:$H$26&lt;&gt;"")*ISNUMBER(SEARCH(LISTS!$H$2:$H$26,$G3756)))+((LISTS!$I$2:$I$26&lt;&gt;"")*ISNUMBER(SEARCH(LISTS!$I$2:$I$26,$E3756)))),LISTS!$L$2:$L$26),"Concepto DIAN no mapeado a casilla automatica"),IF(LEFT($J3756,4)="TOPE","Control automatico DIAN: "&amp;$J3756,"Casilla automatica: "&amp;$J3756)))</f>
        <v/>
      </c>
    </row>
    <row r="3757">
      <c r="A3757" s="9" t="n"/>
      <c r="B3757" s="9" t="n"/>
      <c r="C3757" s="9" t="n"/>
      <c r="D3757" s="9" t="n"/>
      <c r="E3757" s="9" t="n"/>
      <c r="F3757" s="11" t="n"/>
      <c r="G3757" s="9" t="n"/>
      <c r="H3757" s="9" t="n"/>
      <c r="I3757" s="9">
        <f>IF(COUNTA($A3757:$H3757)=0,"",IF($J3757="OTRO","NO","SI"))</f>
        <v/>
      </c>
      <c r="J3757" s="9">
        <f>IF(COUNTA($A3757:$H3757)=0,"",IFERROR(LOOKUP(2,1/(((LISTS!$H$2:$H$26&lt;&gt;"")*ISNUMBER(SEARCH(LISTS!$H$2:$H$26,$G3757)))+((LISTS!$I$2:$I$26&lt;&gt;"")*ISNUMBER(SEARCH(LISTS!$I$2:$I$26,$E3757)))),LISTS!$K$2:$K$26),"OTRO"))</f>
        <v/>
      </c>
      <c r="K3757" s="11">
        <f>IF($I3757&lt;&gt;"SI",0,IFERROR($F3757,0))</f>
        <v/>
      </c>
      <c r="L3757" s="9">
        <f>IF(COUNTA($A3757:$H3757)=0,"",IF($J3757="OTRO",IFERROR(LOOKUP(2,1/(((LISTS!$H$2:$H$26&lt;&gt;"")*ISNUMBER(SEARCH(LISTS!$H$2:$H$26,$G3757)))+((LISTS!$I$2:$I$26&lt;&gt;"")*ISNUMBER(SEARCH(LISTS!$I$2:$I$26,$E3757)))),LISTS!$L$2:$L$26),"Concepto DIAN no mapeado a casilla automatica"),IF(LEFT($J3757,4)="TOPE","Control automatico DIAN: "&amp;$J3757,"Casilla automatica: "&amp;$J3757)))</f>
        <v/>
      </c>
    </row>
    <row r="3758">
      <c r="A3758" s="9" t="n"/>
      <c r="B3758" s="9" t="n"/>
      <c r="C3758" s="9" t="n"/>
      <c r="D3758" s="9" t="n"/>
      <c r="E3758" s="9" t="n"/>
      <c r="F3758" s="11" t="n"/>
      <c r="G3758" s="9" t="n"/>
      <c r="H3758" s="9" t="n"/>
      <c r="I3758" s="9">
        <f>IF(COUNTA($A3758:$H3758)=0,"",IF($J3758="OTRO","NO","SI"))</f>
        <v/>
      </c>
      <c r="J3758" s="9">
        <f>IF(COUNTA($A3758:$H3758)=0,"",IFERROR(LOOKUP(2,1/(((LISTS!$H$2:$H$26&lt;&gt;"")*ISNUMBER(SEARCH(LISTS!$H$2:$H$26,$G3758)))+((LISTS!$I$2:$I$26&lt;&gt;"")*ISNUMBER(SEARCH(LISTS!$I$2:$I$26,$E3758)))),LISTS!$K$2:$K$26),"OTRO"))</f>
        <v/>
      </c>
      <c r="K3758" s="11">
        <f>IF($I3758&lt;&gt;"SI",0,IFERROR($F3758,0))</f>
        <v/>
      </c>
      <c r="L3758" s="9">
        <f>IF(COUNTA($A3758:$H3758)=0,"",IF($J3758="OTRO",IFERROR(LOOKUP(2,1/(((LISTS!$H$2:$H$26&lt;&gt;"")*ISNUMBER(SEARCH(LISTS!$H$2:$H$26,$G3758)))+((LISTS!$I$2:$I$26&lt;&gt;"")*ISNUMBER(SEARCH(LISTS!$I$2:$I$26,$E3758)))),LISTS!$L$2:$L$26),"Concepto DIAN no mapeado a casilla automatica"),IF(LEFT($J3758,4)="TOPE","Control automatico DIAN: "&amp;$J3758,"Casilla automatica: "&amp;$J3758)))</f>
        <v/>
      </c>
    </row>
    <row r="3759">
      <c r="A3759" s="9" t="n"/>
      <c r="B3759" s="9" t="n"/>
      <c r="C3759" s="9" t="n"/>
      <c r="D3759" s="9" t="n"/>
      <c r="E3759" s="9" t="n"/>
      <c r="F3759" s="11" t="n"/>
      <c r="G3759" s="9" t="n"/>
      <c r="H3759" s="9" t="n"/>
      <c r="I3759" s="9">
        <f>IF(COUNTA($A3759:$H3759)=0,"",IF($J3759="OTRO","NO","SI"))</f>
        <v/>
      </c>
      <c r="J3759" s="9">
        <f>IF(COUNTA($A3759:$H3759)=0,"",IFERROR(LOOKUP(2,1/(((LISTS!$H$2:$H$26&lt;&gt;"")*ISNUMBER(SEARCH(LISTS!$H$2:$H$26,$G3759)))+((LISTS!$I$2:$I$26&lt;&gt;"")*ISNUMBER(SEARCH(LISTS!$I$2:$I$26,$E3759)))),LISTS!$K$2:$K$26),"OTRO"))</f>
        <v/>
      </c>
      <c r="K3759" s="11">
        <f>IF($I3759&lt;&gt;"SI",0,IFERROR($F3759,0))</f>
        <v/>
      </c>
      <c r="L3759" s="9">
        <f>IF(COUNTA($A3759:$H3759)=0,"",IF($J3759="OTRO",IFERROR(LOOKUP(2,1/(((LISTS!$H$2:$H$26&lt;&gt;"")*ISNUMBER(SEARCH(LISTS!$H$2:$H$26,$G3759)))+((LISTS!$I$2:$I$26&lt;&gt;"")*ISNUMBER(SEARCH(LISTS!$I$2:$I$26,$E3759)))),LISTS!$L$2:$L$26),"Concepto DIAN no mapeado a casilla automatica"),IF(LEFT($J3759,4)="TOPE","Control automatico DIAN: "&amp;$J3759,"Casilla automatica: "&amp;$J3759)))</f>
        <v/>
      </c>
    </row>
    <row r="3760">
      <c r="A3760" s="9" t="n"/>
      <c r="B3760" s="9" t="n"/>
      <c r="C3760" s="9" t="n"/>
      <c r="D3760" s="9" t="n"/>
      <c r="E3760" s="9" t="n"/>
      <c r="F3760" s="11" t="n"/>
      <c r="G3760" s="9" t="n"/>
      <c r="H3760" s="9" t="n"/>
      <c r="I3760" s="9">
        <f>IF(COUNTA($A3760:$H3760)=0,"",IF($J3760="OTRO","NO","SI"))</f>
        <v/>
      </c>
      <c r="J3760" s="9">
        <f>IF(COUNTA($A3760:$H3760)=0,"",IFERROR(LOOKUP(2,1/(((LISTS!$H$2:$H$26&lt;&gt;"")*ISNUMBER(SEARCH(LISTS!$H$2:$H$26,$G3760)))+((LISTS!$I$2:$I$26&lt;&gt;"")*ISNUMBER(SEARCH(LISTS!$I$2:$I$26,$E3760)))),LISTS!$K$2:$K$26),"OTRO"))</f>
        <v/>
      </c>
      <c r="K3760" s="11">
        <f>IF($I3760&lt;&gt;"SI",0,IFERROR($F3760,0))</f>
        <v/>
      </c>
      <c r="L3760" s="9">
        <f>IF(COUNTA($A3760:$H3760)=0,"",IF($J3760="OTRO",IFERROR(LOOKUP(2,1/(((LISTS!$H$2:$H$26&lt;&gt;"")*ISNUMBER(SEARCH(LISTS!$H$2:$H$26,$G3760)))+((LISTS!$I$2:$I$26&lt;&gt;"")*ISNUMBER(SEARCH(LISTS!$I$2:$I$26,$E3760)))),LISTS!$L$2:$L$26),"Concepto DIAN no mapeado a casilla automatica"),IF(LEFT($J3760,4)="TOPE","Control automatico DIAN: "&amp;$J3760,"Casilla automatica: "&amp;$J3760)))</f>
        <v/>
      </c>
    </row>
    <row r="3761">
      <c r="A3761" s="9" t="n"/>
      <c r="B3761" s="9" t="n"/>
      <c r="C3761" s="9" t="n"/>
      <c r="D3761" s="9" t="n"/>
      <c r="E3761" s="9" t="n"/>
      <c r="F3761" s="11" t="n"/>
      <c r="G3761" s="9" t="n"/>
      <c r="H3761" s="9" t="n"/>
      <c r="I3761" s="9">
        <f>IF(COUNTA($A3761:$H3761)=0,"",IF($J3761="OTRO","NO","SI"))</f>
        <v/>
      </c>
      <c r="J3761" s="9">
        <f>IF(COUNTA($A3761:$H3761)=0,"",IFERROR(LOOKUP(2,1/(((LISTS!$H$2:$H$26&lt;&gt;"")*ISNUMBER(SEARCH(LISTS!$H$2:$H$26,$G3761)))+((LISTS!$I$2:$I$26&lt;&gt;"")*ISNUMBER(SEARCH(LISTS!$I$2:$I$26,$E3761)))),LISTS!$K$2:$K$26),"OTRO"))</f>
        <v/>
      </c>
      <c r="K3761" s="11">
        <f>IF($I3761&lt;&gt;"SI",0,IFERROR($F3761,0))</f>
        <v/>
      </c>
      <c r="L3761" s="9">
        <f>IF(COUNTA($A3761:$H3761)=0,"",IF($J3761="OTRO",IFERROR(LOOKUP(2,1/(((LISTS!$H$2:$H$26&lt;&gt;"")*ISNUMBER(SEARCH(LISTS!$H$2:$H$26,$G3761)))+((LISTS!$I$2:$I$26&lt;&gt;"")*ISNUMBER(SEARCH(LISTS!$I$2:$I$26,$E3761)))),LISTS!$L$2:$L$26),"Concepto DIAN no mapeado a casilla automatica"),IF(LEFT($J3761,4)="TOPE","Control automatico DIAN: "&amp;$J3761,"Casilla automatica: "&amp;$J3761)))</f>
        <v/>
      </c>
    </row>
    <row r="3762">
      <c r="A3762" s="9" t="n"/>
      <c r="B3762" s="9" t="n"/>
      <c r="C3762" s="9" t="n"/>
      <c r="D3762" s="9" t="n"/>
      <c r="E3762" s="9" t="n"/>
      <c r="F3762" s="11" t="n"/>
      <c r="G3762" s="9" t="n"/>
      <c r="H3762" s="9" t="n"/>
      <c r="I3762" s="9">
        <f>IF(COUNTA($A3762:$H3762)=0,"",IF($J3762="OTRO","NO","SI"))</f>
        <v/>
      </c>
      <c r="J3762" s="9">
        <f>IF(COUNTA($A3762:$H3762)=0,"",IFERROR(LOOKUP(2,1/(((LISTS!$H$2:$H$26&lt;&gt;"")*ISNUMBER(SEARCH(LISTS!$H$2:$H$26,$G3762)))+((LISTS!$I$2:$I$26&lt;&gt;"")*ISNUMBER(SEARCH(LISTS!$I$2:$I$26,$E3762)))),LISTS!$K$2:$K$26),"OTRO"))</f>
        <v/>
      </c>
      <c r="K3762" s="11">
        <f>IF($I3762&lt;&gt;"SI",0,IFERROR($F3762,0))</f>
        <v/>
      </c>
      <c r="L3762" s="9">
        <f>IF(COUNTA($A3762:$H3762)=0,"",IF($J3762="OTRO",IFERROR(LOOKUP(2,1/(((LISTS!$H$2:$H$26&lt;&gt;"")*ISNUMBER(SEARCH(LISTS!$H$2:$H$26,$G3762)))+((LISTS!$I$2:$I$26&lt;&gt;"")*ISNUMBER(SEARCH(LISTS!$I$2:$I$26,$E3762)))),LISTS!$L$2:$L$26),"Concepto DIAN no mapeado a casilla automatica"),IF(LEFT($J3762,4)="TOPE","Control automatico DIAN: "&amp;$J3762,"Casilla automatica: "&amp;$J3762)))</f>
        <v/>
      </c>
    </row>
    <row r="3763">
      <c r="A3763" s="9" t="n"/>
      <c r="B3763" s="9" t="n"/>
      <c r="C3763" s="9" t="n"/>
      <c r="D3763" s="9" t="n"/>
      <c r="E3763" s="9" t="n"/>
      <c r="F3763" s="11" t="n"/>
      <c r="G3763" s="9" t="n"/>
      <c r="H3763" s="9" t="n"/>
      <c r="I3763" s="9">
        <f>IF(COUNTA($A3763:$H3763)=0,"",IF($J3763="OTRO","NO","SI"))</f>
        <v/>
      </c>
      <c r="J3763" s="9">
        <f>IF(COUNTA($A3763:$H3763)=0,"",IFERROR(LOOKUP(2,1/(((LISTS!$H$2:$H$26&lt;&gt;"")*ISNUMBER(SEARCH(LISTS!$H$2:$H$26,$G3763)))+((LISTS!$I$2:$I$26&lt;&gt;"")*ISNUMBER(SEARCH(LISTS!$I$2:$I$26,$E3763)))),LISTS!$K$2:$K$26),"OTRO"))</f>
        <v/>
      </c>
      <c r="K3763" s="11">
        <f>IF($I3763&lt;&gt;"SI",0,IFERROR($F3763,0))</f>
        <v/>
      </c>
      <c r="L3763" s="9">
        <f>IF(COUNTA($A3763:$H3763)=0,"",IF($J3763="OTRO",IFERROR(LOOKUP(2,1/(((LISTS!$H$2:$H$26&lt;&gt;"")*ISNUMBER(SEARCH(LISTS!$H$2:$H$26,$G3763)))+((LISTS!$I$2:$I$26&lt;&gt;"")*ISNUMBER(SEARCH(LISTS!$I$2:$I$26,$E3763)))),LISTS!$L$2:$L$26),"Concepto DIAN no mapeado a casilla automatica"),IF(LEFT($J3763,4)="TOPE","Control automatico DIAN: "&amp;$J3763,"Casilla automatica: "&amp;$J3763)))</f>
        <v/>
      </c>
    </row>
    <row r="3764">
      <c r="A3764" s="9" t="n"/>
      <c r="B3764" s="9" t="n"/>
      <c r="C3764" s="9" t="n"/>
      <c r="D3764" s="9" t="n"/>
      <c r="E3764" s="9" t="n"/>
      <c r="F3764" s="11" t="n"/>
      <c r="G3764" s="9" t="n"/>
      <c r="H3764" s="9" t="n"/>
      <c r="I3764" s="9">
        <f>IF(COUNTA($A3764:$H3764)=0,"",IF($J3764="OTRO","NO","SI"))</f>
        <v/>
      </c>
      <c r="J3764" s="9">
        <f>IF(COUNTA($A3764:$H3764)=0,"",IFERROR(LOOKUP(2,1/(((LISTS!$H$2:$H$26&lt;&gt;"")*ISNUMBER(SEARCH(LISTS!$H$2:$H$26,$G3764)))+((LISTS!$I$2:$I$26&lt;&gt;"")*ISNUMBER(SEARCH(LISTS!$I$2:$I$26,$E3764)))),LISTS!$K$2:$K$26),"OTRO"))</f>
        <v/>
      </c>
      <c r="K3764" s="11">
        <f>IF($I3764&lt;&gt;"SI",0,IFERROR($F3764,0))</f>
        <v/>
      </c>
      <c r="L3764" s="9">
        <f>IF(COUNTA($A3764:$H3764)=0,"",IF($J3764="OTRO",IFERROR(LOOKUP(2,1/(((LISTS!$H$2:$H$26&lt;&gt;"")*ISNUMBER(SEARCH(LISTS!$H$2:$H$26,$G3764)))+((LISTS!$I$2:$I$26&lt;&gt;"")*ISNUMBER(SEARCH(LISTS!$I$2:$I$26,$E3764)))),LISTS!$L$2:$L$26),"Concepto DIAN no mapeado a casilla automatica"),IF(LEFT($J3764,4)="TOPE","Control automatico DIAN: "&amp;$J3764,"Casilla automatica: "&amp;$J3764)))</f>
        <v/>
      </c>
    </row>
    <row r="3765">
      <c r="A3765" s="9" t="n"/>
      <c r="B3765" s="9" t="n"/>
      <c r="C3765" s="9" t="n"/>
      <c r="D3765" s="9" t="n"/>
      <c r="E3765" s="9" t="n"/>
      <c r="F3765" s="11" t="n"/>
      <c r="G3765" s="9" t="n"/>
      <c r="H3765" s="9" t="n"/>
      <c r="I3765" s="9">
        <f>IF(COUNTA($A3765:$H3765)=0,"",IF($J3765="OTRO","NO","SI"))</f>
        <v/>
      </c>
      <c r="J3765" s="9">
        <f>IF(COUNTA($A3765:$H3765)=0,"",IFERROR(LOOKUP(2,1/(((LISTS!$H$2:$H$26&lt;&gt;"")*ISNUMBER(SEARCH(LISTS!$H$2:$H$26,$G3765)))+((LISTS!$I$2:$I$26&lt;&gt;"")*ISNUMBER(SEARCH(LISTS!$I$2:$I$26,$E3765)))),LISTS!$K$2:$K$26),"OTRO"))</f>
        <v/>
      </c>
      <c r="K3765" s="11">
        <f>IF($I3765&lt;&gt;"SI",0,IFERROR($F3765,0))</f>
        <v/>
      </c>
      <c r="L3765" s="9">
        <f>IF(COUNTA($A3765:$H3765)=0,"",IF($J3765="OTRO",IFERROR(LOOKUP(2,1/(((LISTS!$H$2:$H$26&lt;&gt;"")*ISNUMBER(SEARCH(LISTS!$H$2:$H$26,$G3765)))+((LISTS!$I$2:$I$26&lt;&gt;"")*ISNUMBER(SEARCH(LISTS!$I$2:$I$26,$E3765)))),LISTS!$L$2:$L$26),"Concepto DIAN no mapeado a casilla automatica"),IF(LEFT($J3765,4)="TOPE","Control automatico DIAN: "&amp;$J3765,"Casilla automatica: "&amp;$J3765)))</f>
        <v/>
      </c>
    </row>
    <row r="3766">
      <c r="A3766" s="9" t="n"/>
      <c r="B3766" s="9" t="n"/>
      <c r="C3766" s="9" t="n"/>
      <c r="D3766" s="9" t="n"/>
      <c r="E3766" s="9" t="n"/>
      <c r="F3766" s="11" t="n"/>
      <c r="G3766" s="9" t="n"/>
      <c r="H3766" s="9" t="n"/>
      <c r="I3766" s="9">
        <f>IF(COUNTA($A3766:$H3766)=0,"",IF($J3766="OTRO","NO","SI"))</f>
        <v/>
      </c>
      <c r="J3766" s="9">
        <f>IF(COUNTA($A3766:$H3766)=0,"",IFERROR(LOOKUP(2,1/(((LISTS!$H$2:$H$26&lt;&gt;"")*ISNUMBER(SEARCH(LISTS!$H$2:$H$26,$G3766)))+((LISTS!$I$2:$I$26&lt;&gt;"")*ISNUMBER(SEARCH(LISTS!$I$2:$I$26,$E3766)))),LISTS!$K$2:$K$26),"OTRO"))</f>
        <v/>
      </c>
      <c r="K3766" s="11">
        <f>IF($I3766&lt;&gt;"SI",0,IFERROR($F3766,0))</f>
        <v/>
      </c>
      <c r="L3766" s="9">
        <f>IF(COUNTA($A3766:$H3766)=0,"",IF($J3766="OTRO",IFERROR(LOOKUP(2,1/(((LISTS!$H$2:$H$26&lt;&gt;"")*ISNUMBER(SEARCH(LISTS!$H$2:$H$26,$G3766)))+((LISTS!$I$2:$I$26&lt;&gt;"")*ISNUMBER(SEARCH(LISTS!$I$2:$I$26,$E3766)))),LISTS!$L$2:$L$26),"Concepto DIAN no mapeado a casilla automatica"),IF(LEFT($J3766,4)="TOPE","Control automatico DIAN: "&amp;$J3766,"Casilla automatica: "&amp;$J3766)))</f>
        <v/>
      </c>
    </row>
    <row r="3767">
      <c r="A3767" s="9" t="n"/>
      <c r="B3767" s="9" t="n"/>
      <c r="C3767" s="9" t="n"/>
      <c r="D3767" s="9" t="n"/>
      <c r="E3767" s="9" t="n"/>
      <c r="F3767" s="11" t="n"/>
      <c r="G3767" s="9" t="n"/>
      <c r="H3767" s="9" t="n"/>
      <c r="I3767" s="9">
        <f>IF(COUNTA($A3767:$H3767)=0,"",IF($J3767="OTRO","NO","SI"))</f>
        <v/>
      </c>
      <c r="J3767" s="9">
        <f>IF(COUNTA($A3767:$H3767)=0,"",IFERROR(LOOKUP(2,1/(((LISTS!$H$2:$H$26&lt;&gt;"")*ISNUMBER(SEARCH(LISTS!$H$2:$H$26,$G3767)))+((LISTS!$I$2:$I$26&lt;&gt;"")*ISNUMBER(SEARCH(LISTS!$I$2:$I$26,$E3767)))),LISTS!$K$2:$K$26),"OTRO"))</f>
        <v/>
      </c>
      <c r="K3767" s="11">
        <f>IF($I3767&lt;&gt;"SI",0,IFERROR($F3767,0))</f>
        <v/>
      </c>
      <c r="L3767" s="9">
        <f>IF(COUNTA($A3767:$H3767)=0,"",IF($J3767="OTRO",IFERROR(LOOKUP(2,1/(((LISTS!$H$2:$H$26&lt;&gt;"")*ISNUMBER(SEARCH(LISTS!$H$2:$H$26,$G3767)))+((LISTS!$I$2:$I$26&lt;&gt;"")*ISNUMBER(SEARCH(LISTS!$I$2:$I$26,$E3767)))),LISTS!$L$2:$L$26),"Concepto DIAN no mapeado a casilla automatica"),IF(LEFT($J3767,4)="TOPE","Control automatico DIAN: "&amp;$J3767,"Casilla automatica: "&amp;$J3767)))</f>
        <v/>
      </c>
    </row>
    <row r="3768">
      <c r="A3768" s="9" t="n"/>
      <c r="B3768" s="9" t="n"/>
      <c r="C3768" s="9" t="n"/>
      <c r="D3768" s="9" t="n"/>
      <c r="E3768" s="9" t="n"/>
      <c r="F3768" s="11" t="n"/>
      <c r="G3768" s="9" t="n"/>
      <c r="H3768" s="9" t="n"/>
      <c r="I3768" s="9">
        <f>IF(COUNTA($A3768:$H3768)=0,"",IF($J3768="OTRO","NO","SI"))</f>
        <v/>
      </c>
      <c r="J3768" s="9">
        <f>IF(COUNTA($A3768:$H3768)=0,"",IFERROR(LOOKUP(2,1/(((LISTS!$H$2:$H$26&lt;&gt;"")*ISNUMBER(SEARCH(LISTS!$H$2:$H$26,$G3768)))+((LISTS!$I$2:$I$26&lt;&gt;"")*ISNUMBER(SEARCH(LISTS!$I$2:$I$26,$E3768)))),LISTS!$K$2:$K$26),"OTRO"))</f>
        <v/>
      </c>
      <c r="K3768" s="11">
        <f>IF($I3768&lt;&gt;"SI",0,IFERROR($F3768,0))</f>
        <v/>
      </c>
      <c r="L3768" s="9">
        <f>IF(COUNTA($A3768:$H3768)=0,"",IF($J3768="OTRO",IFERROR(LOOKUP(2,1/(((LISTS!$H$2:$H$26&lt;&gt;"")*ISNUMBER(SEARCH(LISTS!$H$2:$H$26,$G3768)))+((LISTS!$I$2:$I$26&lt;&gt;"")*ISNUMBER(SEARCH(LISTS!$I$2:$I$26,$E3768)))),LISTS!$L$2:$L$26),"Concepto DIAN no mapeado a casilla automatica"),IF(LEFT($J3768,4)="TOPE","Control automatico DIAN: "&amp;$J3768,"Casilla automatica: "&amp;$J3768)))</f>
        <v/>
      </c>
    </row>
    <row r="3769">
      <c r="A3769" s="9" t="n"/>
      <c r="B3769" s="9" t="n"/>
      <c r="C3769" s="9" t="n"/>
      <c r="D3769" s="9" t="n"/>
      <c r="E3769" s="9" t="n"/>
      <c r="F3769" s="11" t="n"/>
      <c r="G3769" s="9" t="n"/>
      <c r="H3769" s="9" t="n"/>
      <c r="I3769" s="9">
        <f>IF(COUNTA($A3769:$H3769)=0,"",IF($J3769="OTRO","NO","SI"))</f>
        <v/>
      </c>
      <c r="J3769" s="9">
        <f>IF(COUNTA($A3769:$H3769)=0,"",IFERROR(LOOKUP(2,1/(((LISTS!$H$2:$H$26&lt;&gt;"")*ISNUMBER(SEARCH(LISTS!$H$2:$H$26,$G3769)))+((LISTS!$I$2:$I$26&lt;&gt;"")*ISNUMBER(SEARCH(LISTS!$I$2:$I$26,$E3769)))),LISTS!$K$2:$K$26),"OTRO"))</f>
        <v/>
      </c>
      <c r="K3769" s="11">
        <f>IF($I3769&lt;&gt;"SI",0,IFERROR($F3769,0))</f>
        <v/>
      </c>
      <c r="L3769" s="9">
        <f>IF(COUNTA($A3769:$H3769)=0,"",IF($J3769="OTRO",IFERROR(LOOKUP(2,1/(((LISTS!$H$2:$H$26&lt;&gt;"")*ISNUMBER(SEARCH(LISTS!$H$2:$H$26,$G3769)))+((LISTS!$I$2:$I$26&lt;&gt;"")*ISNUMBER(SEARCH(LISTS!$I$2:$I$26,$E3769)))),LISTS!$L$2:$L$26),"Concepto DIAN no mapeado a casilla automatica"),IF(LEFT($J3769,4)="TOPE","Control automatico DIAN: "&amp;$J3769,"Casilla automatica: "&amp;$J3769)))</f>
        <v/>
      </c>
    </row>
    <row r="3770">
      <c r="A3770" s="9" t="n"/>
      <c r="B3770" s="9" t="n"/>
      <c r="C3770" s="9" t="n"/>
      <c r="D3770" s="9" t="n"/>
      <c r="E3770" s="9" t="n"/>
      <c r="F3770" s="11" t="n"/>
      <c r="G3770" s="9" t="n"/>
      <c r="H3770" s="9" t="n"/>
      <c r="I3770" s="9">
        <f>IF(COUNTA($A3770:$H3770)=0,"",IF($J3770="OTRO","NO","SI"))</f>
        <v/>
      </c>
      <c r="J3770" s="9">
        <f>IF(COUNTA($A3770:$H3770)=0,"",IFERROR(LOOKUP(2,1/(((LISTS!$H$2:$H$26&lt;&gt;"")*ISNUMBER(SEARCH(LISTS!$H$2:$H$26,$G3770)))+((LISTS!$I$2:$I$26&lt;&gt;"")*ISNUMBER(SEARCH(LISTS!$I$2:$I$26,$E3770)))),LISTS!$K$2:$K$26),"OTRO"))</f>
        <v/>
      </c>
      <c r="K3770" s="11">
        <f>IF($I3770&lt;&gt;"SI",0,IFERROR($F3770,0))</f>
        <v/>
      </c>
      <c r="L3770" s="9">
        <f>IF(COUNTA($A3770:$H3770)=0,"",IF($J3770="OTRO",IFERROR(LOOKUP(2,1/(((LISTS!$H$2:$H$26&lt;&gt;"")*ISNUMBER(SEARCH(LISTS!$H$2:$H$26,$G3770)))+((LISTS!$I$2:$I$26&lt;&gt;"")*ISNUMBER(SEARCH(LISTS!$I$2:$I$26,$E3770)))),LISTS!$L$2:$L$26),"Concepto DIAN no mapeado a casilla automatica"),IF(LEFT($J3770,4)="TOPE","Control automatico DIAN: "&amp;$J3770,"Casilla automatica: "&amp;$J3770)))</f>
        <v/>
      </c>
    </row>
    <row r="3771">
      <c r="A3771" s="9" t="n"/>
      <c r="B3771" s="9" t="n"/>
      <c r="C3771" s="9" t="n"/>
      <c r="D3771" s="9" t="n"/>
      <c r="E3771" s="9" t="n"/>
      <c r="F3771" s="11" t="n"/>
      <c r="G3771" s="9" t="n"/>
      <c r="H3771" s="9" t="n"/>
      <c r="I3771" s="9">
        <f>IF(COUNTA($A3771:$H3771)=0,"",IF($J3771="OTRO","NO","SI"))</f>
        <v/>
      </c>
      <c r="J3771" s="9">
        <f>IF(COUNTA($A3771:$H3771)=0,"",IFERROR(LOOKUP(2,1/(((LISTS!$H$2:$H$26&lt;&gt;"")*ISNUMBER(SEARCH(LISTS!$H$2:$H$26,$G3771)))+((LISTS!$I$2:$I$26&lt;&gt;"")*ISNUMBER(SEARCH(LISTS!$I$2:$I$26,$E3771)))),LISTS!$K$2:$K$26),"OTRO"))</f>
        <v/>
      </c>
      <c r="K3771" s="11">
        <f>IF($I3771&lt;&gt;"SI",0,IFERROR($F3771,0))</f>
        <v/>
      </c>
      <c r="L3771" s="9">
        <f>IF(COUNTA($A3771:$H3771)=0,"",IF($J3771="OTRO",IFERROR(LOOKUP(2,1/(((LISTS!$H$2:$H$26&lt;&gt;"")*ISNUMBER(SEARCH(LISTS!$H$2:$H$26,$G3771)))+((LISTS!$I$2:$I$26&lt;&gt;"")*ISNUMBER(SEARCH(LISTS!$I$2:$I$26,$E3771)))),LISTS!$L$2:$L$26),"Concepto DIAN no mapeado a casilla automatica"),IF(LEFT($J3771,4)="TOPE","Control automatico DIAN: "&amp;$J3771,"Casilla automatica: "&amp;$J3771)))</f>
        <v/>
      </c>
    </row>
    <row r="3772">
      <c r="A3772" s="9" t="n"/>
      <c r="B3772" s="9" t="n"/>
      <c r="C3772" s="9" t="n"/>
      <c r="D3772" s="9" t="n"/>
      <c r="E3772" s="9" t="n"/>
      <c r="F3772" s="11" t="n"/>
      <c r="G3772" s="9" t="n"/>
      <c r="H3772" s="9" t="n"/>
      <c r="I3772" s="9">
        <f>IF(COUNTA($A3772:$H3772)=0,"",IF($J3772="OTRO","NO","SI"))</f>
        <v/>
      </c>
      <c r="J3772" s="9">
        <f>IF(COUNTA($A3772:$H3772)=0,"",IFERROR(LOOKUP(2,1/(((LISTS!$H$2:$H$26&lt;&gt;"")*ISNUMBER(SEARCH(LISTS!$H$2:$H$26,$G3772)))+((LISTS!$I$2:$I$26&lt;&gt;"")*ISNUMBER(SEARCH(LISTS!$I$2:$I$26,$E3772)))),LISTS!$K$2:$K$26),"OTRO"))</f>
        <v/>
      </c>
      <c r="K3772" s="11">
        <f>IF($I3772&lt;&gt;"SI",0,IFERROR($F3772,0))</f>
        <v/>
      </c>
      <c r="L3772" s="9">
        <f>IF(COUNTA($A3772:$H3772)=0,"",IF($J3772="OTRO",IFERROR(LOOKUP(2,1/(((LISTS!$H$2:$H$26&lt;&gt;"")*ISNUMBER(SEARCH(LISTS!$H$2:$H$26,$G3772)))+((LISTS!$I$2:$I$26&lt;&gt;"")*ISNUMBER(SEARCH(LISTS!$I$2:$I$26,$E3772)))),LISTS!$L$2:$L$26),"Concepto DIAN no mapeado a casilla automatica"),IF(LEFT($J3772,4)="TOPE","Control automatico DIAN: "&amp;$J3772,"Casilla automatica: "&amp;$J3772)))</f>
        <v/>
      </c>
    </row>
    <row r="3773">
      <c r="A3773" s="9" t="n"/>
      <c r="B3773" s="9" t="n"/>
      <c r="C3773" s="9" t="n"/>
      <c r="D3773" s="9" t="n"/>
      <c r="E3773" s="9" t="n"/>
      <c r="F3773" s="11" t="n"/>
      <c r="G3773" s="9" t="n"/>
      <c r="H3773" s="9" t="n"/>
      <c r="I3773" s="9">
        <f>IF(COUNTA($A3773:$H3773)=0,"",IF($J3773="OTRO","NO","SI"))</f>
        <v/>
      </c>
      <c r="J3773" s="9">
        <f>IF(COUNTA($A3773:$H3773)=0,"",IFERROR(LOOKUP(2,1/(((LISTS!$H$2:$H$26&lt;&gt;"")*ISNUMBER(SEARCH(LISTS!$H$2:$H$26,$G3773)))+((LISTS!$I$2:$I$26&lt;&gt;"")*ISNUMBER(SEARCH(LISTS!$I$2:$I$26,$E3773)))),LISTS!$K$2:$K$26),"OTRO"))</f>
        <v/>
      </c>
      <c r="K3773" s="11">
        <f>IF($I3773&lt;&gt;"SI",0,IFERROR($F3773,0))</f>
        <v/>
      </c>
      <c r="L3773" s="9">
        <f>IF(COUNTA($A3773:$H3773)=0,"",IF($J3773="OTRO",IFERROR(LOOKUP(2,1/(((LISTS!$H$2:$H$26&lt;&gt;"")*ISNUMBER(SEARCH(LISTS!$H$2:$H$26,$G3773)))+((LISTS!$I$2:$I$26&lt;&gt;"")*ISNUMBER(SEARCH(LISTS!$I$2:$I$26,$E3773)))),LISTS!$L$2:$L$26),"Concepto DIAN no mapeado a casilla automatica"),IF(LEFT($J3773,4)="TOPE","Control automatico DIAN: "&amp;$J3773,"Casilla automatica: "&amp;$J3773)))</f>
        <v/>
      </c>
    </row>
    <row r="3774">
      <c r="A3774" s="9" t="n"/>
      <c r="B3774" s="9" t="n"/>
      <c r="C3774" s="9" t="n"/>
      <c r="D3774" s="9" t="n"/>
      <c r="E3774" s="9" t="n"/>
      <c r="F3774" s="11" t="n"/>
      <c r="G3774" s="9" t="n"/>
      <c r="H3774" s="9" t="n"/>
      <c r="I3774" s="9">
        <f>IF(COUNTA($A3774:$H3774)=0,"",IF($J3774="OTRO","NO","SI"))</f>
        <v/>
      </c>
      <c r="J3774" s="9">
        <f>IF(COUNTA($A3774:$H3774)=0,"",IFERROR(LOOKUP(2,1/(((LISTS!$H$2:$H$26&lt;&gt;"")*ISNUMBER(SEARCH(LISTS!$H$2:$H$26,$G3774)))+((LISTS!$I$2:$I$26&lt;&gt;"")*ISNUMBER(SEARCH(LISTS!$I$2:$I$26,$E3774)))),LISTS!$K$2:$K$26),"OTRO"))</f>
        <v/>
      </c>
      <c r="K3774" s="11">
        <f>IF($I3774&lt;&gt;"SI",0,IFERROR($F3774,0))</f>
        <v/>
      </c>
      <c r="L3774" s="9">
        <f>IF(COUNTA($A3774:$H3774)=0,"",IF($J3774="OTRO",IFERROR(LOOKUP(2,1/(((LISTS!$H$2:$H$26&lt;&gt;"")*ISNUMBER(SEARCH(LISTS!$H$2:$H$26,$G3774)))+((LISTS!$I$2:$I$26&lt;&gt;"")*ISNUMBER(SEARCH(LISTS!$I$2:$I$26,$E3774)))),LISTS!$L$2:$L$26),"Concepto DIAN no mapeado a casilla automatica"),IF(LEFT($J3774,4)="TOPE","Control automatico DIAN: "&amp;$J3774,"Casilla automatica: "&amp;$J3774)))</f>
        <v/>
      </c>
    </row>
    <row r="3775">
      <c r="A3775" s="9" t="n"/>
      <c r="B3775" s="9" t="n"/>
      <c r="C3775" s="9" t="n"/>
      <c r="D3775" s="9" t="n"/>
      <c r="E3775" s="9" t="n"/>
      <c r="F3775" s="11" t="n"/>
      <c r="G3775" s="9" t="n"/>
      <c r="H3775" s="9" t="n"/>
      <c r="I3775" s="9">
        <f>IF(COUNTA($A3775:$H3775)=0,"",IF($J3775="OTRO","NO","SI"))</f>
        <v/>
      </c>
      <c r="J3775" s="9">
        <f>IF(COUNTA($A3775:$H3775)=0,"",IFERROR(LOOKUP(2,1/(((LISTS!$H$2:$H$26&lt;&gt;"")*ISNUMBER(SEARCH(LISTS!$H$2:$H$26,$G3775)))+((LISTS!$I$2:$I$26&lt;&gt;"")*ISNUMBER(SEARCH(LISTS!$I$2:$I$26,$E3775)))),LISTS!$K$2:$K$26),"OTRO"))</f>
        <v/>
      </c>
      <c r="K3775" s="11">
        <f>IF($I3775&lt;&gt;"SI",0,IFERROR($F3775,0))</f>
        <v/>
      </c>
      <c r="L3775" s="9">
        <f>IF(COUNTA($A3775:$H3775)=0,"",IF($J3775="OTRO",IFERROR(LOOKUP(2,1/(((LISTS!$H$2:$H$26&lt;&gt;"")*ISNUMBER(SEARCH(LISTS!$H$2:$H$26,$G3775)))+((LISTS!$I$2:$I$26&lt;&gt;"")*ISNUMBER(SEARCH(LISTS!$I$2:$I$26,$E3775)))),LISTS!$L$2:$L$26),"Concepto DIAN no mapeado a casilla automatica"),IF(LEFT($J3775,4)="TOPE","Control automatico DIAN: "&amp;$J3775,"Casilla automatica: "&amp;$J3775)))</f>
        <v/>
      </c>
    </row>
    <row r="3776">
      <c r="A3776" s="9" t="n"/>
      <c r="B3776" s="9" t="n"/>
      <c r="C3776" s="9" t="n"/>
      <c r="D3776" s="9" t="n"/>
      <c r="E3776" s="9" t="n"/>
      <c r="F3776" s="11" t="n"/>
      <c r="G3776" s="9" t="n"/>
      <c r="H3776" s="9" t="n"/>
      <c r="I3776" s="9">
        <f>IF(COUNTA($A3776:$H3776)=0,"",IF($J3776="OTRO","NO","SI"))</f>
        <v/>
      </c>
      <c r="J3776" s="9">
        <f>IF(COUNTA($A3776:$H3776)=0,"",IFERROR(LOOKUP(2,1/(((LISTS!$H$2:$H$26&lt;&gt;"")*ISNUMBER(SEARCH(LISTS!$H$2:$H$26,$G3776)))+((LISTS!$I$2:$I$26&lt;&gt;"")*ISNUMBER(SEARCH(LISTS!$I$2:$I$26,$E3776)))),LISTS!$K$2:$K$26),"OTRO"))</f>
        <v/>
      </c>
      <c r="K3776" s="11">
        <f>IF($I3776&lt;&gt;"SI",0,IFERROR($F3776,0))</f>
        <v/>
      </c>
      <c r="L3776" s="9">
        <f>IF(COUNTA($A3776:$H3776)=0,"",IF($J3776="OTRO",IFERROR(LOOKUP(2,1/(((LISTS!$H$2:$H$26&lt;&gt;"")*ISNUMBER(SEARCH(LISTS!$H$2:$H$26,$G3776)))+((LISTS!$I$2:$I$26&lt;&gt;"")*ISNUMBER(SEARCH(LISTS!$I$2:$I$26,$E3776)))),LISTS!$L$2:$L$26),"Concepto DIAN no mapeado a casilla automatica"),IF(LEFT($J3776,4)="TOPE","Control automatico DIAN: "&amp;$J3776,"Casilla automatica: "&amp;$J3776)))</f>
        <v/>
      </c>
    </row>
    <row r="3777">
      <c r="A3777" s="9" t="n"/>
      <c r="B3777" s="9" t="n"/>
      <c r="C3777" s="9" t="n"/>
      <c r="D3777" s="9" t="n"/>
      <c r="E3777" s="9" t="n"/>
      <c r="F3777" s="11" t="n"/>
      <c r="G3777" s="9" t="n"/>
      <c r="H3777" s="9" t="n"/>
      <c r="I3777" s="9">
        <f>IF(COUNTA($A3777:$H3777)=0,"",IF($J3777="OTRO","NO","SI"))</f>
        <v/>
      </c>
      <c r="J3777" s="9">
        <f>IF(COUNTA($A3777:$H3777)=0,"",IFERROR(LOOKUP(2,1/(((LISTS!$H$2:$H$26&lt;&gt;"")*ISNUMBER(SEARCH(LISTS!$H$2:$H$26,$G3777)))+((LISTS!$I$2:$I$26&lt;&gt;"")*ISNUMBER(SEARCH(LISTS!$I$2:$I$26,$E3777)))),LISTS!$K$2:$K$26),"OTRO"))</f>
        <v/>
      </c>
      <c r="K3777" s="11">
        <f>IF($I3777&lt;&gt;"SI",0,IFERROR($F3777,0))</f>
        <v/>
      </c>
      <c r="L3777" s="9">
        <f>IF(COUNTA($A3777:$H3777)=0,"",IF($J3777="OTRO",IFERROR(LOOKUP(2,1/(((LISTS!$H$2:$H$26&lt;&gt;"")*ISNUMBER(SEARCH(LISTS!$H$2:$H$26,$G3777)))+((LISTS!$I$2:$I$26&lt;&gt;"")*ISNUMBER(SEARCH(LISTS!$I$2:$I$26,$E3777)))),LISTS!$L$2:$L$26),"Concepto DIAN no mapeado a casilla automatica"),IF(LEFT($J3777,4)="TOPE","Control automatico DIAN: "&amp;$J3777,"Casilla automatica: "&amp;$J3777)))</f>
        <v/>
      </c>
    </row>
    <row r="3778">
      <c r="A3778" s="9" t="n"/>
      <c r="B3778" s="9" t="n"/>
      <c r="C3778" s="9" t="n"/>
      <c r="D3778" s="9" t="n"/>
      <c r="E3778" s="9" t="n"/>
      <c r="F3778" s="11" t="n"/>
      <c r="G3778" s="9" t="n"/>
      <c r="H3778" s="9" t="n"/>
      <c r="I3778" s="9">
        <f>IF(COUNTA($A3778:$H3778)=0,"",IF($J3778="OTRO","NO","SI"))</f>
        <v/>
      </c>
      <c r="J3778" s="9">
        <f>IF(COUNTA($A3778:$H3778)=0,"",IFERROR(LOOKUP(2,1/(((LISTS!$H$2:$H$26&lt;&gt;"")*ISNUMBER(SEARCH(LISTS!$H$2:$H$26,$G3778)))+((LISTS!$I$2:$I$26&lt;&gt;"")*ISNUMBER(SEARCH(LISTS!$I$2:$I$26,$E3778)))),LISTS!$K$2:$K$26),"OTRO"))</f>
        <v/>
      </c>
      <c r="K3778" s="11">
        <f>IF($I3778&lt;&gt;"SI",0,IFERROR($F3778,0))</f>
        <v/>
      </c>
      <c r="L3778" s="9">
        <f>IF(COUNTA($A3778:$H3778)=0,"",IF($J3778="OTRO",IFERROR(LOOKUP(2,1/(((LISTS!$H$2:$H$26&lt;&gt;"")*ISNUMBER(SEARCH(LISTS!$H$2:$H$26,$G3778)))+((LISTS!$I$2:$I$26&lt;&gt;"")*ISNUMBER(SEARCH(LISTS!$I$2:$I$26,$E3778)))),LISTS!$L$2:$L$26),"Concepto DIAN no mapeado a casilla automatica"),IF(LEFT($J3778,4)="TOPE","Control automatico DIAN: "&amp;$J3778,"Casilla automatica: "&amp;$J3778)))</f>
        <v/>
      </c>
    </row>
    <row r="3779">
      <c r="A3779" s="9" t="n"/>
      <c r="B3779" s="9" t="n"/>
      <c r="C3779" s="9" t="n"/>
      <c r="D3779" s="9" t="n"/>
      <c r="E3779" s="9" t="n"/>
      <c r="F3779" s="11" t="n"/>
      <c r="G3779" s="9" t="n"/>
      <c r="H3779" s="9" t="n"/>
      <c r="I3779" s="9">
        <f>IF(COUNTA($A3779:$H3779)=0,"",IF($J3779="OTRO","NO","SI"))</f>
        <v/>
      </c>
      <c r="J3779" s="9">
        <f>IF(COUNTA($A3779:$H3779)=0,"",IFERROR(LOOKUP(2,1/(((LISTS!$H$2:$H$26&lt;&gt;"")*ISNUMBER(SEARCH(LISTS!$H$2:$H$26,$G3779)))+((LISTS!$I$2:$I$26&lt;&gt;"")*ISNUMBER(SEARCH(LISTS!$I$2:$I$26,$E3779)))),LISTS!$K$2:$K$26),"OTRO"))</f>
        <v/>
      </c>
      <c r="K3779" s="11">
        <f>IF($I3779&lt;&gt;"SI",0,IFERROR($F3779,0))</f>
        <v/>
      </c>
      <c r="L3779" s="9">
        <f>IF(COUNTA($A3779:$H3779)=0,"",IF($J3779="OTRO",IFERROR(LOOKUP(2,1/(((LISTS!$H$2:$H$26&lt;&gt;"")*ISNUMBER(SEARCH(LISTS!$H$2:$H$26,$G3779)))+((LISTS!$I$2:$I$26&lt;&gt;"")*ISNUMBER(SEARCH(LISTS!$I$2:$I$26,$E3779)))),LISTS!$L$2:$L$26),"Concepto DIAN no mapeado a casilla automatica"),IF(LEFT($J3779,4)="TOPE","Control automatico DIAN: "&amp;$J3779,"Casilla automatica: "&amp;$J3779)))</f>
        <v/>
      </c>
    </row>
    <row r="3780">
      <c r="A3780" s="9" t="n"/>
      <c r="B3780" s="9" t="n"/>
      <c r="C3780" s="9" t="n"/>
      <c r="D3780" s="9" t="n"/>
      <c r="E3780" s="9" t="n"/>
      <c r="F3780" s="11" t="n"/>
      <c r="G3780" s="9" t="n"/>
      <c r="H3780" s="9" t="n"/>
      <c r="I3780" s="9">
        <f>IF(COUNTA($A3780:$H3780)=0,"",IF($J3780="OTRO","NO","SI"))</f>
        <v/>
      </c>
      <c r="J3780" s="9">
        <f>IF(COUNTA($A3780:$H3780)=0,"",IFERROR(LOOKUP(2,1/(((LISTS!$H$2:$H$26&lt;&gt;"")*ISNUMBER(SEARCH(LISTS!$H$2:$H$26,$G3780)))+((LISTS!$I$2:$I$26&lt;&gt;"")*ISNUMBER(SEARCH(LISTS!$I$2:$I$26,$E3780)))),LISTS!$K$2:$K$26),"OTRO"))</f>
        <v/>
      </c>
      <c r="K3780" s="11">
        <f>IF($I3780&lt;&gt;"SI",0,IFERROR($F3780,0))</f>
        <v/>
      </c>
      <c r="L3780" s="9">
        <f>IF(COUNTA($A3780:$H3780)=0,"",IF($J3780="OTRO",IFERROR(LOOKUP(2,1/(((LISTS!$H$2:$H$26&lt;&gt;"")*ISNUMBER(SEARCH(LISTS!$H$2:$H$26,$G3780)))+((LISTS!$I$2:$I$26&lt;&gt;"")*ISNUMBER(SEARCH(LISTS!$I$2:$I$26,$E3780)))),LISTS!$L$2:$L$26),"Concepto DIAN no mapeado a casilla automatica"),IF(LEFT($J3780,4)="TOPE","Control automatico DIAN: "&amp;$J3780,"Casilla automatica: "&amp;$J3780)))</f>
        <v/>
      </c>
    </row>
    <row r="3781">
      <c r="A3781" s="9" t="n"/>
      <c r="B3781" s="9" t="n"/>
      <c r="C3781" s="9" t="n"/>
      <c r="D3781" s="9" t="n"/>
      <c r="E3781" s="9" t="n"/>
      <c r="F3781" s="11" t="n"/>
      <c r="G3781" s="9" t="n"/>
      <c r="H3781" s="9" t="n"/>
      <c r="I3781" s="9">
        <f>IF(COUNTA($A3781:$H3781)=0,"",IF($J3781="OTRO","NO","SI"))</f>
        <v/>
      </c>
      <c r="J3781" s="9">
        <f>IF(COUNTA($A3781:$H3781)=0,"",IFERROR(LOOKUP(2,1/(((LISTS!$H$2:$H$26&lt;&gt;"")*ISNUMBER(SEARCH(LISTS!$H$2:$H$26,$G3781)))+((LISTS!$I$2:$I$26&lt;&gt;"")*ISNUMBER(SEARCH(LISTS!$I$2:$I$26,$E3781)))),LISTS!$K$2:$K$26),"OTRO"))</f>
        <v/>
      </c>
      <c r="K3781" s="11">
        <f>IF($I3781&lt;&gt;"SI",0,IFERROR($F3781,0))</f>
        <v/>
      </c>
      <c r="L3781" s="9">
        <f>IF(COUNTA($A3781:$H3781)=0,"",IF($J3781="OTRO",IFERROR(LOOKUP(2,1/(((LISTS!$H$2:$H$26&lt;&gt;"")*ISNUMBER(SEARCH(LISTS!$H$2:$H$26,$G3781)))+((LISTS!$I$2:$I$26&lt;&gt;"")*ISNUMBER(SEARCH(LISTS!$I$2:$I$26,$E3781)))),LISTS!$L$2:$L$26),"Concepto DIAN no mapeado a casilla automatica"),IF(LEFT($J3781,4)="TOPE","Control automatico DIAN: "&amp;$J3781,"Casilla automatica: "&amp;$J3781)))</f>
        <v/>
      </c>
    </row>
    <row r="3782">
      <c r="A3782" s="9" t="n"/>
      <c r="B3782" s="9" t="n"/>
      <c r="C3782" s="9" t="n"/>
      <c r="D3782" s="9" t="n"/>
      <c r="E3782" s="9" t="n"/>
      <c r="F3782" s="11" t="n"/>
      <c r="G3782" s="9" t="n"/>
      <c r="H3782" s="9" t="n"/>
      <c r="I3782" s="9">
        <f>IF(COUNTA($A3782:$H3782)=0,"",IF($J3782="OTRO","NO","SI"))</f>
        <v/>
      </c>
      <c r="J3782" s="9">
        <f>IF(COUNTA($A3782:$H3782)=0,"",IFERROR(LOOKUP(2,1/(((LISTS!$H$2:$H$26&lt;&gt;"")*ISNUMBER(SEARCH(LISTS!$H$2:$H$26,$G3782)))+((LISTS!$I$2:$I$26&lt;&gt;"")*ISNUMBER(SEARCH(LISTS!$I$2:$I$26,$E3782)))),LISTS!$K$2:$K$26),"OTRO"))</f>
        <v/>
      </c>
      <c r="K3782" s="11">
        <f>IF($I3782&lt;&gt;"SI",0,IFERROR($F3782,0))</f>
        <v/>
      </c>
      <c r="L3782" s="9">
        <f>IF(COUNTA($A3782:$H3782)=0,"",IF($J3782="OTRO",IFERROR(LOOKUP(2,1/(((LISTS!$H$2:$H$26&lt;&gt;"")*ISNUMBER(SEARCH(LISTS!$H$2:$H$26,$G3782)))+((LISTS!$I$2:$I$26&lt;&gt;"")*ISNUMBER(SEARCH(LISTS!$I$2:$I$26,$E3782)))),LISTS!$L$2:$L$26),"Concepto DIAN no mapeado a casilla automatica"),IF(LEFT($J3782,4)="TOPE","Control automatico DIAN: "&amp;$J3782,"Casilla automatica: "&amp;$J3782)))</f>
        <v/>
      </c>
    </row>
    <row r="3783">
      <c r="A3783" s="9" t="n"/>
      <c r="B3783" s="9" t="n"/>
      <c r="C3783" s="9" t="n"/>
      <c r="D3783" s="9" t="n"/>
      <c r="E3783" s="9" t="n"/>
      <c r="F3783" s="11" t="n"/>
      <c r="G3783" s="9" t="n"/>
      <c r="H3783" s="9" t="n"/>
      <c r="I3783" s="9">
        <f>IF(COUNTA($A3783:$H3783)=0,"",IF($J3783="OTRO","NO","SI"))</f>
        <v/>
      </c>
      <c r="J3783" s="9">
        <f>IF(COUNTA($A3783:$H3783)=0,"",IFERROR(LOOKUP(2,1/(((LISTS!$H$2:$H$26&lt;&gt;"")*ISNUMBER(SEARCH(LISTS!$H$2:$H$26,$G3783)))+((LISTS!$I$2:$I$26&lt;&gt;"")*ISNUMBER(SEARCH(LISTS!$I$2:$I$26,$E3783)))),LISTS!$K$2:$K$26),"OTRO"))</f>
        <v/>
      </c>
      <c r="K3783" s="11">
        <f>IF($I3783&lt;&gt;"SI",0,IFERROR($F3783,0))</f>
        <v/>
      </c>
      <c r="L3783" s="9">
        <f>IF(COUNTA($A3783:$H3783)=0,"",IF($J3783="OTRO",IFERROR(LOOKUP(2,1/(((LISTS!$H$2:$H$26&lt;&gt;"")*ISNUMBER(SEARCH(LISTS!$H$2:$H$26,$G3783)))+((LISTS!$I$2:$I$26&lt;&gt;"")*ISNUMBER(SEARCH(LISTS!$I$2:$I$26,$E3783)))),LISTS!$L$2:$L$26),"Concepto DIAN no mapeado a casilla automatica"),IF(LEFT($J3783,4)="TOPE","Control automatico DIAN: "&amp;$J3783,"Casilla automatica: "&amp;$J3783)))</f>
        <v/>
      </c>
    </row>
    <row r="3784">
      <c r="A3784" s="9" t="n"/>
      <c r="B3784" s="9" t="n"/>
      <c r="C3784" s="9" t="n"/>
      <c r="D3784" s="9" t="n"/>
      <c r="E3784" s="9" t="n"/>
      <c r="F3784" s="11" t="n"/>
      <c r="G3784" s="9" t="n"/>
      <c r="H3784" s="9" t="n"/>
      <c r="I3784" s="9">
        <f>IF(COUNTA($A3784:$H3784)=0,"",IF($J3784="OTRO","NO","SI"))</f>
        <v/>
      </c>
      <c r="J3784" s="9">
        <f>IF(COUNTA($A3784:$H3784)=0,"",IFERROR(LOOKUP(2,1/(((LISTS!$H$2:$H$26&lt;&gt;"")*ISNUMBER(SEARCH(LISTS!$H$2:$H$26,$G3784)))+((LISTS!$I$2:$I$26&lt;&gt;"")*ISNUMBER(SEARCH(LISTS!$I$2:$I$26,$E3784)))),LISTS!$K$2:$K$26),"OTRO"))</f>
        <v/>
      </c>
      <c r="K3784" s="11">
        <f>IF($I3784&lt;&gt;"SI",0,IFERROR($F3784,0))</f>
        <v/>
      </c>
      <c r="L3784" s="9">
        <f>IF(COUNTA($A3784:$H3784)=0,"",IF($J3784="OTRO",IFERROR(LOOKUP(2,1/(((LISTS!$H$2:$H$26&lt;&gt;"")*ISNUMBER(SEARCH(LISTS!$H$2:$H$26,$G3784)))+((LISTS!$I$2:$I$26&lt;&gt;"")*ISNUMBER(SEARCH(LISTS!$I$2:$I$26,$E3784)))),LISTS!$L$2:$L$26),"Concepto DIAN no mapeado a casilla automatica"),IF(LEFT($J3784,4)="TOPE","Control automatico DIAN: "&amp;$J3784,"Casilla automatica: "&amp;$J3784)))</f>
        <v/>
      </c>
    </row>
    <row r="3785">
      <c r="A3785" s="9" t="n"/>
      <c r="B3785" s="9" t="n"/>
      <c r="C3785" s="9" t="n"/>
      <c r="D3785" s="9" t="n"/>
      <c r="E3785" s="9" t="n"/>
      <c r="F3785" s="11" t="n"/>
      <c r="G3785" s="9" t="n"/>
      <c r="H3785" s="9" t="n"/>
      <c r="I3785" s="9">
        <f>IF(COUNTA($A3785:$H3785)=0,"",IF($J3785="OTRO","NO","SI"))</f>
        <v/>
      </c>
      <c r="J3785" s="9">
        <f>IF(COUNTA($A3785:$H3785)=0,"",IFERROR(LOOKUP(2,1/(((LISTS!$H$2:$H$26&lt;&gt;"")*ISNUMBER(SEARCH(LISTS!$H$2:$H$26,$G3785)))+((LISTS!$I$2:$I$26&lt;&gt;"")*ISNUMBER(SEARCH(LISTS!$I$2:$I$26,$E3785)))),LISTS!$K$2:$K$26),"OTRO"))</f>
        <v/>
      </c>
      <c r="K3785" s="11">
        <f>IF($I3785&lt;&gt;"SI",0,IFERROR($F3785,0))</f>
        <v/>
      </c>
      <c r="L3785" s="9">
        <f>IF(COUNTA($A3785:$H3785)=0,"",IF($J3785="OTRO",IFERROR(LOOKUP(2,1/(((LISTS!$H$2:$H$26&lt;&gt;"")*ISNUMBER(SEARCH(LISTS!$H$2:$H$26,$G3785)))+((LISTS!$I$2:$I$26&lt;&gt;"")*ISNUMBER(SEARCH(LISTS!$I$2:$I$26,$E3785)))),LISTS!$L$2:$L$26),"Concepto DIAN no mapeado a casilla automatica"),IF(LEFT($J3785,4)="TOPE","Control automatico DIAN: "&amp;$J3785,"Casilla automatica: "&amp;$J3785)))</f>
        <v/>
      </c>
    </row>
    <row r="3786">
      <c r="A3786" s="9" t="n"/>
      <c r="B3786" s="9" t="n"/>
      <c r="C3786" s="9" t="n"/>
      <c r="D3786" s="9" t="n"/>
      <c r="E3786" s="9" t="n"/>
      <c r="F3786" s="11" t="n"/>
      <c r="G3786" s="9" t="n"/>
      <c r="H3786" s="9" t="n"/>
      <c r="I3786" s="9">
        <f>IF(COUNTA($A3786:$H3786)=0,"",IF($J3786="OTRO","NO","SI"))</f>
        <v/>
      </c>
      <c r="J3786" s="9">
        <f>IF(COUNTA($A3786:$H3786)=0,"",IFERROR(LOOKUP(2,1/(((LISTS!$H$2:$H$26&lt;&gt;"")*ISNUMBER(SEARCH(LISTS!$H$2:$H$26,$G3786)))+((LISTS!$I$2:$I$26&lt;&gt;"")*ISNUMBER(SEARCH(LISTS!$I$2:$I$26,$E3786)))),LISTS!$K$2:$K$26),"OTRO"))</f>
        <v/>
      </c>
      <c r="K3786" s="11">
        <f>IF($I3786&lt;&gt;"SI",0,IFERROR($F3786,0))</f>
        <v/>
      </c>
      <c r="L3786" s="9">
        <f>IF(COUNTA($A3786:$H3786)=0,"",IF($J3786="OTRO",IFERROR(LOOKUP(2,1/(((LISTS!$H$2:$H$26&lt;&gt;"")*ISNUMBER(SEARCH(LISTS!$H$2:$H$26,$G3786)))+((LISTS!$I$2:$I$26&lt;&gt;"")*ISNUMBER(SEARCH(LISTS!$I$2:$I$26,$E3786)))),LISTS!$L$2:$L$26),"Concepto DIAN no mapeado a casilla automatica"),IF(LEFT($J3786,4)="TOPE","Control automatico DIAN: "&amp;$J3786,"Casilla automatica: "&amp;$J3786)))</f>
        <v/>
      </c>
    </row>
    <row r="3787">
      <c r="A3787" s="9" t="n"/>
      <c r="B3787" s="9" t="n"/>
      <c r="C3787" s="9" t="n"/>
      <c r="D3787" s="9" t="n"/>
      <c r="E3787" s="9" t="n"/>
      <c r="F3787" s="11" t="n"/>
      <c r="G3787" s="9" t="n"/>
      <c r="H3787" s="9" t="n"/>
      <c r="I3787" s="9">
        <f>IF(COUNTA($A3787:$H3787)=0,"",IF($J3787="OTRO","NO","SI"))</f>
        <v/>
      </c>
      <c r="J3787" s="9">
        <f>IF(COUNTA($A3787:$H3787)=0,"",IFERROR(LOOKUP(2,1/(((LISTS!$H$2:$H$26&lt;&gt;"")*ISNUMBER(SEARCH(LISTS!$H$2:$H$26,$G3787)))+((LISTS!$I$2:$I$26&lt;&gt;"")*ISNUMBER(SEARCH(LISTS!$I$2:$I$26,$E3787)))),LISTS!$K$2:$K$26),"OTRO"))</f>
        <v/>
      </c>
      <c r="K3787" s="11">
        <f>IF($I3787&lt;&gt;"SI",0,IFERROR($F3787,0))</f>
        <v/>
      </c>
      <c r="L3787" s="9">
        <f>IF(COUNTA($A3787:$H3787)=0,"",IF($J3787="OTRO",IFERROR(LOOKUP(2,1/(((LISTS!$H$2:$H$26&lt;&gt;"")*ISNUMBER(SEARCH(LISTS!$H$2:$H$26,$G3787)))+((LISTS!$I$2:$I$26&lt;&gt;"")*ISNUMBER(SEARCH(LISTS!$I$2:$I$26,$E3787)))),LISTS!$L$2:$L$26),"Concepto DIAN no mapeado a casilla automatica"),IF(LEFT($J3787,4)="TOPE","Control automatico DIAN: "&amp;$J3787,"Casilla automatica: "&amp;$J3787)))</f>
        <v/>
      </c>
    </row>
    <row r="3788">
      <c r="A3788" s="9" t="n"/>
      <c r="B3788" s="9" t="n"/>
      <c r="C3788" s="9" t="n"/>
      <c r="D3788" s="9" t="n"/>
      <c r="E3788" s="9" t="n"/>
      <c r="F3788" s="11" t="n"/>
      <c r="G3788" s="9" t="n"/>
      <c r="H3788" s="9" t="n"/>
      <c r="I3788" s="9">
        <f>IF(COUNTA($A3788:$H3788)=0,"",IF($J3788="OTRO","NO","SI"))</f>
        <v/>
      </c>
      <c r="J3788" s="9">
        <f>IF(COUNTA($A3788:$H3788)=0,"",IFERROR(LOOKUP(2,1/(((LISTS!$H$2:$H$26&lt;&gt;"")*ISNUMBER(SEARCH(LISTS!$H$2:$H$26,$G3788)))+((LISTS!$I$2:$I$26&lt;&gt;"")*ISNUMBER(SEARCH(LISTS!$I$2:$I$26,$E3788)))),LISTS!$K$2:$K$26),"OTRO"))</f>
        <v/>
      </c>
      <c r="K3788" s="11">
        <f>IF($I3788&lt;&gt;"SI",0,IFERROR($F3788,0))</f>
        <v/>
      </c>
      <c r="L3788" s="9">
        <f>IF(COUNTA($A3788:$H3788)=0,"",IF($J3788="OTRO",IFERROR(LOOKUP(2,1/(((LISTS!$H$2:$H$26&lt;&gt;"")*ISNUMBER(SEARCH(LISTS!$H$2:$H$26,$G3788)))+((LISTS!$I$2:$I$26&lt;&gt;"")*ISNUMBER(SEARCH(LISTS!$I$2:$I$26,$E3788)))),LISTS!$L$2:$L$26),"Concepto DIAN no mapeado a casilla automatica"),IF(LEFT($J3788,4)="TOPE","Control automatico DIAN: "&amp;$J3788,"Casilla automatica: "&amp;$J3788)))</f>
        <v/>
      </c>
    </row>
    <row r="3789">
      <c r="A3789" s="9" t="n"/>
      <c r="B3789" s="9" t="n"/>
      <c r="C3789" s="9" t="n"/>
      <c r="D3789" s="9" t="n"/>
      <c r="E3789" s="9" t="n"/>
      <c r="F3789" s="11" t="n"/>
      <c r="G3789" s="9" t="n"/>
      <c r="H3789" s="9" t="n"/>
      <c r="I3789" s="9">
        <f>IF(COUNTA($A3789:$H3789)=0,"",IF($J3789="OTRO","NO","SI"))</f>
        <v/>
      </c>
      <c r="J3789" s="9">
        <f>IF(COUNTA($A3789:$H3789)=0,"",IFERROR(LOOKUP(2,1/(((LISTS!$H$2:$H$26&lt;&gt;"")*ISNUMBER(SEARCH(LISTS!$H$2:$H$26,$G3789)))+((LISTS!$I$2:$I$26&lt;&gt;"")*ISNUMBER(SEARCH(LISTS!$I$2:$I$26,$E3789)))),LISTS!$K$2:$K$26),"OTRO"))</f>
        <v/>
      </c>
      <c r="K3789" s="11">
        <f>IF($I3789&lt;&gt;"SI",0,IFERROR($F3789,0))</f>
        <v/>
      </c>
      <c r="L3789" s="9">
        <f>IF(COUNTA($A3789:$H3789)=0,"",IF($J3789="OTRO",IFERROR(LOOKUP(2,1/(((LISTS!$H$2:$H$26&lt;&gt;"")*ISNUMBER(SEARCH(LISTS!$H$2:$H$26,$G3789)))+((LISTS!$I$2:$I$26&lt;&gt;"")*ISNUMBER(SEARCH(LISTS!$I$2:$I$26,$E3789)))),LISTS!$L$2:$L$26),"Concepto DIAN no mapeado a casilla automatica"),IF(LEFT($J3789,4)="TOPE","Control automatico DIAN: "&amp;$J3789,"Casilla automatica: "&amp;$J3789)))</f>
        <v/>
      </c>
    </row>
    <row r="3790">
      <c r="A3790" s="9" t="n"/>
      <c r="B3790" s="9" t="n"/>
      <c r="C3790" s="9" t="n"/>
      <c r="D3790" s="9" t="n"/>
      <c r="E3790" s="9" t="n"/>
      <c r="F3790" s="11" t="n"/>
      <c r="G3790" s="9" t="n"/>
      <c r="H3790" s="9" t="n"/>
      <c r="I3790" s="9">
        <f>IF(COUNTA($A3790:$H3790)=0,"",IF($J3790="OTRO","NO","SI"))</f>
        <v/>
      </c>
      <c r="J3790" s="9">
        <f>IF(COUNTA($A3790:$H3790)=0,"",IFERROR(LOOKUP(2,1/(((LISTS!$H$2:$H$26&lt;&gt;"")*ISNUMBER(SEARCH(LISTS!$H$2:$H$26,$G3790)))+((LISTS!$I$2:$I$26&lt;&gt;"")*ISNUMBER(SEARCH(LISTS!$I$2:$I$26,$E3790)))),LISTS!$K$2:$K$26),"OTRO"))</f>
        <v/>
      </c>
      <c r="K3790" s="11">
        <f>IF($I3790&lt;&gt;"SI",0,IFERROR($F3790,0))</f>
        <v/>
      </c>
      <c r="L3790" s="9">
        <f>IF(COUNTA($A3790:$H3790)=0,"",IF($J3790="OTRO",IFERROR(LOOKUP(2,1/(((LISTS!$H$2:$H$26&lt;&gt;"")*ISNUMBER(SEARCH(LISTS!$H$2:$H$26,$G3790)))+((LISTS!$I$2:$I$26&lt;&gt;"")*ISNUMBER(SEARCH(LISTS!$I$2:$I$26,$E3790)))),LISTS!$L$2:$L$26),"Concepto DIAN no mapeado a casilla automatica"),IF(LEFT($J3790,4)="TOPE","Control automatico DIAN: "&amp;$J3790,"Casilla automatica: "&amp;$J3790)))</f>
        <v/>
      </c>
    </row>
    <row r="3791">
      <c r="A3791" s="9" t="n"/>
      <c r="B3791" s="9" t="n"/>
      <c r="C3791" s="9" t="n"/>
      <c r="D3791" s="9" t="n"/>
      <c r="E3791" s="9" t="n"/>
      <c r="F3791" s="11" t="n"/>
      <c r="G3791" s="9" t="n"/>
      <c r="H3791" s="9" t="n"/>
      <c r="I3791" s="9">
        <f>IF(COUNTA($A3791:$H3791)=0,"",IF($J3791="OTRO","NO","SI"))</f>
        <v/>
      </c>
      <c r="J3791" s="9">
        <f>IF(COUNTA($A3791:$H3791)=0,"",IFERROR(LOOKUP(2,1/(((LISTS!$H$2:$H$26&lt;&gt;"")*ISNUMBER(SEARCH(LISTS!$H$2:$H$26,$G3791)))+((LISTS!$I$2:$I$26&lt;&gt;"")*ISNUMBER(SEARCH(LISTS!$I$2:$I$26,$E3791)))),LISTS!$K$2:$K$26),"OTRO"))</f>
        <v/>
      </c>
      <c r="K3791" s="11">
        <f>IF($I3791&lt;&gt;"SI",0,IFERROR($F3791,0))</f>
        <v/>
      </c>
      <c r="L3791" s="9">
        <f>IF(COUNTA($A3791:$H3791)=0,"",IF($J3791="OTRO",IFERROR(LOOKUP(2,1/(((LISTS!$H$2:$H$26&lt;&gt;"")*ISNUMBER(SEARCH(LISTS!$H$2:$H$26,$G3791)))+((LISTS!$I$2:$I$26&lt;&gt;"")*ISNUMBER(SEARCH(LISTS!$I$2:$I$26,$E3791)))),LISTS!$L$2:$L$26),"Concepto DIAN no mapeado a casilla automatica"),IF(LEFT($J3791,4)="TOPE","Control automatico DIAN: "&amp;$J3791,"Casilla automatica: "&amp;$J3791)))</f>
        <v/>
      </c>
    </row>
    <row r="3792">
      <c r="A3792" s="9" t="n"/>
      <c r="B3792" s="9" t="n"/>
      <c r="C3792" s="9" t="n"/>
      <c r="D3792" s="9" t="n"/>
      <c r="E3792" s="9" t="n"/>
      <c r="F3792" s="11" t="n"/>
      <c r="G3792" s="9" t="n"/>
      <c r="H3792" s="9" t="n"/>
      <c r="I3792" s="9">
        <f>IF(COUNTA($A3792:$H3792)=0,"",IF($J3792="OTRO","NO","SI"))</f>
        <v/>
      </c>
      <c r="J3792" s="9">
        <f>IF(COUNTA($A3792:$H3792)=0,"",IFERROR(LOOKUP(2,1/(((LISTS!$H$2:$H$26&lt;&gt;"")*ISNUMBER(SEARCH(LISTS!$H$2:$H$26,$G3792)))+((LISTS!$I$2:$I$26&lt;&gt;"")*ISNUMBER(SEARCH(LISTS!$I$2:$I$26,$E3792)))),LISTS!$K$2:$K$26),"OTRO"))</f>
        <v/>
      </c>
      <c r="K3792" s="11">
        <f>IF($I3792&lt;&gt;"SI",0,IFERROR($F3792,0))</f>
        <v/>
      </c>
      <c r="L3792" s="9">
        <f>IF(COUNTA($A3792:$H3792)=0,"",IF($J3792="OTRO",IFERROR(LOOKUP(2,1/(((LISTS!$H$2:$H$26&lt;&gt;"")*ISNUMBER(SEARCH(LISTS!$H$2:$H$26,$G3792)))+((LISTS!$I$2:$I$26&lt;&gt;"")*ISNUMBER(SEARCH(LISTS!$I$2:$I$26,$E3792)))),LISTS!$L$2:$L$26),"Concepto DIAN no mapeado a casilla automatica"),IF(LEFT($J3792,4)="TOPE","Control automatico DIAN: "&amp;$J3792,"Casilla automatica: "&amp;$J3792)))</f>
        <v/>
      </c>
    </row>
    <row r="3793">
      <c r="A3793" s="9" t="n"/>
      <c r="B3793" s="9" t="n"/>
      <c r="C3793" s="9" t="n"/>
      <c r="D3793" s="9" t="n"/>
      <c r="E3793" s="9" t="n"/>
      <c r="F3793" s="11" t="n"/>
      <c r="G3793" s="9" t="n"/>
      <c r="H3793" s="9" t="n"/>
      <c r="I3793" s="9">
        <f>IF(COUNTA($A3793:$H3793)=0,"",IF($J3793="OTRO","NO","SI"))</f>
        <v/>
      </c>
      <c r="J3793" s="9">
        <f>IF(COUNTA($A3793:$H3793)=0,"",IFERROR(LOOKUP(2,1/(((LISTS!$H$2:$H$26&lt;&gt;"")*ISNUMBER(SEARCH(LISTS!$H$2:$H$26,$G3793)))+((LISTS!$I$2:$I$26&lt;&gt;"")*ISNUMBER(SEARCH(LISTS!$I$2:$I$26,$E3793)))),LISTS!$K$2:$K$26),"OTRO"))</f>
        <v/>
      </c>
      <c r="K3793" s="11">
        <f>IF($I3793&lt;&gt;"SI",0,IFERROR($F3793,0))</f>
        <v/>
      </c>
      <c r="L3793" s="9">
        <f>IF(COUNTA($A3793:$H3793)=0,"",IF($J3793="OTRO",IFERROR(LOOKUP(2,1/(((LISTS!$H$2:$H$26&lt;&gt;"")*ISNUMBER(SEARCH(LISTS!$H$2:$H$26,$G3793)))+((LISTS!$I$2:$I$26&lt;&gt;"")*ISNUMBER(SEARCH(LISTS!$I$2:$I$26,$E3793)))),LISTS!$L$2:$L$26),"Concepto DIAN no mapeado a casilla automatica"),IF(LEFT($J3793,4)="TOPE","Control automatico DIAN: "&amp;$J3793,"Casilla automatica: "&amp;$J3793)))</f>
        <v/>
      </c>
    </row>
    <row r="3794">
      <c r="A3794" s="9" t="n"/>
      <c r="B3794" s="9" t="n"/>
      <c r="C3794" s="9" t="n"/>
      <c r="D3794" s="9" t="n"/>
      <c r="E3794" s="9" t="n"/>
      <c r="F3794" s="11" t="n"/>
      <c r="G3794" s="9" t="n"/>
      <c r="H3794" s="9" t="n"/>
      <c r="I3794" s="9">
        <f>IF(COUNTA($A3794:$H3794)=0,"",IF($J3794="OTRO","NO","SI"))</f>
        <v/>
      </c>
      <c r="J3794" s="9">
        <f>IF(COUNTA($A3794:$H3794)=0,"",IFERROR(LOOKUP(2,1/(((LISTS!$H$2:$H$26&lt;&gt;"")*ISNUMBER(SEARCH(LISTS!$H$2:$H$26,$G3794)))+((LISTS!$I$2:$I$26&lt;&gt;"")*ISNUMBER(SEARCH(LISTS!$I$2:$I$26,$E3794)))),LISTS!$K$2:$K$26),"OTRO"))</f>
        <v/>
      </c>
      <c r="K3794" s="11">
        <f>IF($I3794&lt;&gt;"SI",0,IFERROR($F3794,0))</f>
        <v/>
      </c>
      <c r="L3794" s="9">
        <f>IF(COUNTA($A3794:$H3794)=0,"",IF($J3794="OTRO",IFERROR(LOOKUP(2,1/(((LISTS!$H$2:$H$26&lt;&gt;"")*ISNUMBER(SEARCH(LISTS!$H$2:$H$26,$G3794)))+((LISTS!$I$2:$I$26&lt;&gt;"")*ISNUMBER(SEARCH(LISTS!$I$2:$I$26,$E3794)))),LISTS!$L$2:$L$26),"Concepto DIAN no mapeado a casilla automatica"),IF(LEFT($J3794,4)="TOPE","Control automatico DIAN: "&amp;$J3794,"Casilla automatica: "&amp;$J3794)))</f>
        <v/>
      </c>
    </row>
    <row r="3795">
      <c r="A3795" s="9" t="n"/>
      <c r="B3795" s="9" t="n"/>
      <c r="C3795" s="9" t="n"/>
      <c r="D3795" s="9" t="n"/>
      <c r="E3795" s="9" t="n"/>
      <c r="F3795" s="11" t="n"/>
      <c r="G3795" s="9" t="n"/>
      <c r="H3795" s="9" t="n"/>
      <c r="I3795" s="9">
        <f>IF(COUNTA($A3795:$H3795)=0,"",IF($J3795="OTRO","NO","SI"))</f>
        <v/>
      </c>
      <c r="J3795" s="9">
        <f>IF(COUNTA($A3795:$H3795)=0,"",IFERROR(LOOKUP(2,1/(((LISTS!$H$2:$H$26&lt;&gt;"")*ISNUMBER(SEARCH(LISTS!$H$2:$H$26,$G3795)))+((LISTS!$I$2:$I$26&lt;&gt;"")*ISNUMBER(SEARCH(LISTS!$I$2:$I$26,$E3795)))),LISTS!$K$2:$K$26),"OTRO"))</f>
        <v/>
      </c>
      <c r="K3795" s="11">
        <f>IF($I3795&lt;&gt;"SI",0,IFERROR($F3795,0))</f>
        <v/>
      </c>
      <c r="L3795" s="9">
        <f>IF(COUNTA($A3795:$H3795)=0,"",IF($J3795="OTRO",IFERROR(LOOKUP(2,1/(((LISTS!$H$2:$H$26&lt;&gt;"")*ISNUMBER(SEARCH(LISTS!$H$2:$H$26,$G3795)))+((LISTS!$I$2:$I$26&lt;&gt;"")*ISNUMBER(SEARCH(LISTS!$I$2:$I$26,$E3795)))),LISTS!$L$2:$L$26),"Concepto DIAN no mapeado a casilla automatica"),IF(LEFT($J3795,4)="TOPE","Control automatico DIAN: "&amp;$J3795,"Casilla automatica: "&amp;$J3795)))</f>
        <v/>
      </c>
    </row>
    <row r="3796">
      <c r="A3796" s="9" t="n"/>
      <c r="B3796" s="9" t="n"/>
      <c r="C3796" s="9" t="n"/>
      <c r="D3796" s="9" t="n"/>
      <c r="E3796" s="9" t="n"/>
      <c r="F3796" s="11" t="n"/>
      <c r="G3796" s="9" t="n"/>
      <c r="H3796" s="9" t="n"/>
      <c r="I3796" s="9">
        <f>IF(COUNTA($A3796:$H3796)=0,"",IF($J3796="OTRO","NO","SI"))</f>
        <v/>
      </c>
      <c r="J3796" s="9">
        <f>IF(COUNTA($A3796:$H3796)=0,"",IFERROR(LOOKUP(2,1/(((LISTS!$H$2:$H$26&lt;&gt;"")*ISNUMBER(SEARCH(LISTS!$H$2:$H$26,$G3796)))+((LISTS!$I$2:$I$26&lt;&gt;"")*ISNUMBER(SEARCH(LISTS!$I$2:$I$26,$E3796)))),LISTS!$K$2:$K$26),"OTRO"))</f>
        <v/>
      </c>
      <c r="K3796" s="11">
        <f>IF($I3796&lt;&gt;"SI",0,IFERROR($F3796,0))</f>
        <v/>
      </c>
      <c r="L3796" s="9">
        <f>IF(COUNTA($A3796:$H3796)=0,"",IF($J3796="OTRO",IFERROR(LOOKUP(2,1/(((LISTS!$H$2:$H$26&lt;&gt;"")*ISNUMBER(SEARCH(LISTS!$H$2:$H$26,$G3796)))+((LISTS!$I$2:$I$26&lt;&gt;"")*ISNUMBER(SEARCH(LISTS!$I$2:$I$26,$E3796)))),LISTS!$L$2:$L$26),"Concepto DIAN no mapeado a casilla automatica"),IF(LEFT($J3796,4)="TOPE","Control automatico DIAN: "&amp;$J3796,"Casilla automatica: "&amp;$J3796)))</f>
        <v/>
      </c>
    </row>
    <row r="3797">
      <c r="A3797" s="9" t="n"/>
      <c r="B3797" s="9" t="n"/>
      <c r="C3797" s="9" t="n"/>
      <c r="D3797" s="9" t="n"/>
      <c r="E3797" s="9" t="n"/>
      <c r="F3797" s="11" t="n"/>
      <c r="G3797" s="9" t="n"/>
      <c r="H3797" s="9" t="n"/>
      <c r="I3797" s="9">
        <f>IF(COUNTA($A3797:$H3797)=0,"",IF($J3797="OTRO","NO","SI"))</f>
        <v/>
      </c>
      <c r="J3797" s="9">
        <f>IF(COUNTA($A3797:$H3797)=0,"",IFERROR(LOOKUP(2,1/(((LISTS!$H$2:$H$26&lt;&gt;"")*ISNUMBER(SEARCH(LISTS!$H$2:$H$26,$G3797)))+((LISTS!$I$2:$I$26&lt;&gt;"")*ISNUMBER(SEARCH(LISTS!$I$2:$I$26,$E3797)))),LISTS!$K$2:$K$26),"OTRO"))</f>
        <v/>
      </c>
      <c r="K3797" s="11">
        <f>IF($I3797&lt;&gt;"SI",0,IFERROR($F3797,0))</f>
        <v/>
      </c>
      <c r="L3797" s="9">
        <f>IF(COUNTA($A3797:$H3797)=0,"",IF($J3797="OTRO",IFERROR(LOOKUP(2,1/(((LISTS!$H$2:$H$26&lt;&gt;"")*ISNUMBER(SEARCH(LISTS!$H$2:$H$26,$G3797)))+((LISTS!$I$2:$I$26&lt;&gt;"")*ISNUMBER(SEARCH(LISTS!$I$2:$I$26,$E3797)))),LISTS!$L$2:$L$26),"Concepto DIAN no mapeado a casilla automatica"),IF(LEFT($J3797,4)="TOPE","Control automatico DIAN: "&amp;$J3797,"Casilla automatica: "&amp;$J3797)))</f>
        <v/>
      </c>
    </row>
    <row r="3798">
      <c r="A3798" s="9" t="n"/>
      <c r="B3798" s="9" t="n"/>
      <c r="C3798" s="9" t="n"/>
      <c r="D3798" s="9" t="n"/>
      <c r="E3798" s="9" t="n"/>
      <c r="F3798" s="11" t="n"/>
      <c r="G3798" s="9" t="n"/>
      <c r="H3798" s="9" t="n"/>
      <c r="I3798" s="9">
        <f>IF(COUNTA($A3798:$H3798)=0,"",IF($J3798="OTRO","NO","SI"))</f>
        <v/>
      </c>
      <c r="J3798" s="9">
        <f>IF(COUNTA($A3798:$H3798)=0,"",IFERROR(LOOKUP(2,1/(((LISTS!$H$2:$H$26&lt;&gt;"")*ISNUMBER(SEARCH(LISTS!$H$2:$H$26,$G3798)))+((LISTS!$I$2:$I$26&lt;&gt;"")*ISNUMBER(SEARCH(LISTS!$I$2:$I$26,$E3798)))),LISTS!$K$2:$K$26),"OTRO"))</f>
        <v/>
      </c>
      <c r="K3798" s="11">
        <f>IF($I3798&lt;&gt;"SI",0,IFERROR($F3798,0))</f>
        <v/>
      </c>
      <c r="L3798" s="9">
        <f>IF(COUNTA($A3798:$H3798)=0,"",IF($J3798="OTRO",IFERROR(LOOKUP(2,1/(((LISTS!$H$2:$H$26&lt;&gt;"")*ISNUMBER(SEARCH(LISTS!$H$2:$H$26,$G3798)))+((LISTS!$I$2:$I$26&lt;&gt;"")*ISNUMBER(SEARCH(LISTS!$I$2:$I$26,$E3798)))),LISTS!$L$2:$L$26),"Concepto DIAN no mapeado a casilla automatica"),IF(LEFT($J3798,4)="TOPE","Control automatico DIAN: "&amp;$J3798,"Casilla automatica: "&amp;$J3798)))</f>
        <v/>
      </c>
    </row>
    <row r="3799">
      <c r="A3799" s="9" t="n"/>
      <c r="B3799" s="9" t="n"/>
      <c r="C3799" s="9" t="n"/>
      <c r="D3799" s="9" t="n"/>
      <c r="E3799" s="9" t="n"/>
      <c r="F3799" s="11" t="n"/>
      <c r="G3799" s="9" t="n"/>
      <c r="H3799" s="9" t="n"/>
      <c r="I3799" s="9">
        <f>IF(COUNTA($A3799:$H3799)=0,"",IF($J3799="OTRO","NO","SI"))</f>
        <v/>
      </c>
      <c r="J3799" s="9">
        <f>IF(COUNTA($A3799:$H3799)=0,"",IFERROR(LOOKUP(2,1/(((LISTS!$H$2:$H$26&lt;&gt;"")*ISNUMBER(SEARCH(LISTS!$H$2:$H$26,$G3799)))+((LISTS!$I$2:$I$26&lt;&gt;"")*ISNUMBER(SEARCH(LISTS!$I$2:$I$26,$E3799)))),LISTS!$K$2:$K$26),"OTRO"))</f>
        <v/>
      </c>
      <c r="K3799" s="11">
        <f>IF($I3799&lt;&gt;"SI",0,IFERROR($F3799,0))</f>
        <v/>
      </c>
      <c r="L3799" s="9">
        <f>IF(COUNTA($A3799:$H3799)=0,"",IF($J3799="OTRO",IFERROR(LOOKUP(2,1/(((LISTS!$H$2:$H$26&lt;&gt;"")*ISNUMBER(SEARCH(LISTS!$H$2:$H$26,$G3799)))+((LISTS!$I$2:$I$26&lt;&gt;"")*ISNUMBER(SEARCH(LISTS!$I$2:$I$26,$E3799)))),LISTS!$L$2:$L$26),"Concepto DIAN no mapeado a casilla automatica"),IF(LEFT($J3799,4)="TOPE","Control automatico DIAN: "&amp;$J3799,"Casilla automatica: "&amp;$J3799)))</f>
        <v/>
      </c>
    </row>
    <row r="3800">
      <c r="A3800" s="9" t="n"/>
      <c r="B3800" s="9" t="n"/>
      <c r="C3800" s="9" t="n"/>
      <c r="D3800" s="9" t="n"/>
      <c r="E3800" s="9" t="n"/>
      <c r="F3800" s="11" t="n"/>
      <c r="G3800" s="9" t="n"/>
      <c r="H3800" s="9" t="n"/>
      <c r="I3800" s="9">
        <f>IF(COUNTA($A3800:$H3800)=0,"",IF($J3800="OTRO","NO","SI"))</f>
        <v/>
      </c>
      <c r="J3800" s="9">
        <f>IF(COUNTA($A3800:$H3800)=0,"",IFERROR(LOOKUP(2,1/(((LISTS!$H$2:$H$26&lt;&gt;"")*ISNUMBER(SEARCH(LISTS!$H$2:$H$26,$G3800)))+((LISTS!$I$2:$I$26&lt;&gt;"")*ISNUMBER(SEARCH(LISTS!$I$2:$I$26,$E3800)))),LISTS!$K$2:$K$26),"OTRO"))</f>
        <v/>
      </c>
      <c r="K3800" s="11">
        <f>IF($I3800&lt;&gt;"SI",0,IFERROR($F3800,0))</f>
        <v/>
      </c>
      <c r="L3800" s="9">
        <f>IF(COUNTA($A3800:$H3800)=0,"",IF($J3800="OTRO",IFERROR(LOOKUP(2,1/(((LISTS!$H$2:$H$26&lt;&gt;"")*ISNUMBER(SEARCH(LISTS!$H$2:$H$26,$G3800)))+((LISTS!$I$2:$I$26&lt;&gt;"")*ISNUMBER(SEARCH(LISTS!$I$2:$I$26,$E3800)))),LISTS!$L$2:$L$26),"Concepto DIAN no mapeado a casilla automatica"),IF(LEFT($J3800,4)="TOPE","Control automatico DIAN: "&amp;$J3800,"Casilla automatica: "&amp;$J3800)))</f>
        <v/>
      </c>
    </row>
    <row r="3801">
      <c r="A3801" s="9" t="n"/>
      <c r="B3801" s="9" t="n"/>
      <c r="C3801" s="9" t="n"/>
      <c r="D3801" s="9" t="n"/>
      <c r="E3801" s="9" t="n"/>
      <c r="F3801" s="11" t="n"/>
      <c r="G3801" s="9" t="n"/>
      <c r="H3801" s="9" t="n"/>
      <c r="I3801" s="9">
        <f>IF(COUNTA($A3801:$H3801)=0,"",IF($J3801="OTRO","NO","SI"))</f>
        <v/>
      </c>
      <c r="J3801" s="9">
        <f>IF(COUNTA($A3801:$H3801)=0,"",IFERROR(LOOKUP(2,1/(((LISTS!$H$2:$H$26&lt;&gt;"")*ISNUMBER(SEARCH(LISTS!$H$2:$H$26,$G3801)))+((LISTS!$I$2:$I$26&lt;&gt;"")*ISNUMBER(SEARCH(LISTS!$I$2:$I$26,$E3801)))),LISTS!$K$2:$K$26),"OTRO"))</f>
        <v/>
      </c>
      <c r="K3801" s="11">
        <f>IF($I3801&lt;&gt;"SI",0,IFERROR($F3801,0))</f>
        <v/>
      </c>
      <c r="L3801" s="9">
        <f>IF(COUNTA($A3801:$H3801)=0,"",IF($J3801="OTRO",IFERROR(LOOKUP(2,1/(((LISTS!$H$2:$H$26&lt;&gt;"")*ISNUMBER(SEARCH(LISTS!$H$2:$H$26,$G3801)))+((LISTS!$I$2:$I$26&lt;&gt;"")*ISNUMBER(SEARCH(LISTS!$I$2:$I$26,$E3801)))),LISTS!$L$2:$L$26),"Concepto DIAN no mapeado a casilla automatica"),IF(LEFT($J3801,4)="TOPE","Control automatico DIAN: "&amp;$J3801,"Casilla automatica: "&amp;$J3801)))</f>
        <v/>
      </c>
    </row>
    <row r="3802">
      <c r="A3802" s="9" t="n"/>
      <c r="B3802" s="9" t="n"/>
      <c r="C3802" s="9" t="n"/>
      <c r="D3802" s="9" t="n"/>
      <c r="E3802" s="9" t="n"/>
      <c r="F3802" s="11" t="n"/>
      <c r="G3802" s="9" t="n"/>
      <c r="H3802" s="9" t="n"/>
      <c r="I3802" s="9">
        <f>IF(COUNTA($A3802:$H3802)=0,"",IF($J3802="OTRO","NO","SI"))</f>
        <v/>
      </c>
      <c r="J3802" s="9">
        <f>IF(COUNTA($A3802:$H3802)=0,"",IFERROR(LOOKUP(2,1/(((LISTS!$H$2:$H$26&lt;&gt;"")*ISNUMBER(SEARCH(LISTS!$H$2:$H$26,$G3802)))+((LISTS!$I$2:$I$26&lt;&gt;"")*ISNUMBER(SEARCH(LISTS!$I$2:$I$26,$E3802)))),LISTS!$K$2:$K$26),"OTRO"))</f>
        <v/>
      </c>
      <c r="K3802" s="11">
        <f>IF($I3802&lt;&gt;"SI",0,IFERROR($F3802,0))</f>
        <v/>
      </c>
      <c r="L3802" s="9">
        <f>IF(COUNTA($A3802:$H3802)=0,"",IF($J3802="OTRO",IFERROR(LOOKUP(2,1/(((LISTS!$H$2:$H$26&lt;&gt;"")*ISNUMBER(SEARCH(LISTS!$H$2:$H$26,$G3802)))+((LISTS!$I$2:$I$26&lt;&gt;"")*ISNUMBER(SEARCH(LISTS!$I$2:$I$26,$E3802)))),LISTS!$L$2:$L$26),"Concepto DIAN no mapeado a casilla automatica"),IF(LEFT($J3802,4)="TOPE","Control automatico DIAN: "&amp;$J3802,"Casilla automatica: "&amp;$J3802)))</f>
        <v/>
      </c>
    </row>
    <row r="3803">
      <c r="A3803" s="9" t="n"/>
      <c r="B3803" s="9" t="n"/>
      <c r="C3803" s="9" t="n"/>
      <c r="D3803" s="9" t="n"/>
      <c r="E3803" s="9" t="n"/>
      <c r="F3803" s="11" t="n"/>
      <c r="G3803" s="9" t="n"/>
      <c r="H3803" s="9" t="n"/>
      <c r="I3803" s="9">
        <f>IF(COUNTA($A3803:$H3803)=0,"",IF($J3803="OTRO","NO","SI"))</f>
        <v/>
      </c>
      <c r="J3803" s="9">
        <f>IF(COUNTA($A3803:$H3803)=0,"",IFERROR(LOOKUP(2,1/(((LISTS!$H$2:$H$26&lt;&gt;"")*ISNUMBER(SEARCH(LISTS!$H$2:$H$26,$G3803)))+((LISTS!$I$2:$I$26&lt;&gt;"")*ISNUMBER(SEARCH(LISTS!$I$2:$I$26,$E3803)))),LISTS!$K$2:$K$26),"OTRO"))</f>
        <v/>
      </c>
      <c r="K3803" s="11">
        <f>IF($I3803&lt;&gt;"SI",0,IFERROR($F3803,0))</f>
        <v/>
      </c>
      <c r="L3803" s="9">
        <f>IF(COUNTA($A3803:$H3803)=0,"",IF($J3803="OTRO",IFERROR(LOOKUP(2,1/(((LISTS!$H$2:$H$26&lt;&gt;"")*ISNUMBER(SEARCH(LISTS!$H$2:$H$26,$G3803)))+((LISTS!$I$2:$I$26&lt;&gt;"")*ISNUMBER(SEARCH(LISTS!$I$2:$I$26,$E3803)))),LISTS!$L$2:$L$26),"Concepto DIAN no mapeado a casilla automatica"),IF(LEFT($J3803,4)="TOPE","Control automatico DIAN: "&amp;$J3803,"Casilla automatica: "&amp;$J3803)))</f>
        <v/>
      </c>
    </row>
    <row r="3804">
      <c r="A3804" s="9" t="n"/>
      <c r="B3804" s="9" t="n"/>
      <c r="C3804" s="9" t="n"/>
      <c r="D3804" s="9" t="n"/>
      <c r="E3804" s="9" t="n"/>
      <c r="F3804" s="11" t="n"/>
      <c r="G3804" s="9" t="n"/>
      <c r="H3804" s="9" t="n"/>
      <c r="I3804" s="9">
        <f>IF(COUNTA($A3804:$H3804)=0,"",IF($J3804="OTRO","NO","SI"))</f>
        <v/>
      </c>
      <c r="J3804" s="9">
        <f>IF(COUNTA($A3804:$H3804)=0,"",IFERROR(LOOKUP(2,1/(((LISTS!$H$2:$H$26&lt;&gt;"")*ISNUMBER(SEARCH(LISTS!$H$2:$H$26,$G3804)))+((LISTS!$I$2:$I$26&lt;&gt;"")*ISNUMBER(SEARCH(LISTS!$I$2:$I$26,$E3804)))),LISTS!$K$2:$K$26),"OTRO"))</f>
        <v/>
      </c>
      <c r="K3804" s="11">
        <f>IF($I3804&lt;&gt;"SI",0,IFERROR($F3804,0))</f>
        <v/>
      </c>
      <c r="L3804" s="9">
        <f>IF(COUNTA($A3804:$H3804)=0,"",IF($J3804="OTRO",IFERROR(LOOKUP(2,1/(((LISTS!$H$2:$H$26&lt;&gt;"")*ISNUMBER(SEARCH(LISTS!$H$2:$H$26,$G3804)))+((LISTS!$I$2:$I$26&lt;&gt;"")*ISNUMBER(SEARCH(LISTS!$I$2:$I$26,$E3804)))),LISTS!$L$2:$L$26),"Concepto DIAN no mapeado a casilla automatica"),IF(LEFT($J3804,4)="TOPE","Control automatico DIAN: "&amp;$J3804,"Casilla automatica: "&amp;$J3804)))</f>
        <v/>
      </c>
    </row>
    <row r="3805">
      <c r="A3805" s="9" t="n"/>
      <c r="B3805" s="9" t="n"/>
      <c r="C3805" s="9" t="n"/>
      <c r="D3805" s="9" t="n"/>
      <c r="E3805" s="9" t="n"/>
      <c r="F3805" s="11" t="n"/>
      <c r="G3805" s="9" t="n"/>
      <c r="H3805" s="9" t="n"/>
      <c r="I3805" s="9">
        <f>IF(COUNTA($A3805:$H3805)=0,"",IF($J3805="OTRO","NO","SI"))</f>
        <v/>
      </c>
      <c r="J3805" s="9">
        <f>IF(COUNTA($A3805:$H3805)=0,"",IFERROR(LOOKUP(2,1/(((LISTS!$H$2:$H$26&lt;&gt;"")*ISNUMBER(SEARCH(LISTS!$H$2:$H$26,$G3805)))+((LISTS!$I$2:$I$26&lt;&gt;"")*ISNUMBER(SEARCH(LISTS!$I$2:$I$26,$E3805)))),LISTS!$K$2:$K$26),"OTRO"))</f>
        <v/>
      </c>
      <c r="K3805" s="11">
        <f>IF($I3805&lt;&gt;"SI",0,IFERROR($F3805,0))</f>
        <v/>
      </c>
      <c r="L3805" s="9">
        <f>IF(COUNTA($A3805:$H3805)=0,"",IF($J3805="OTRO",IFERROR(LOOKUP(2,1/(((LISTS!$H$2:$H$26&lt;&gt;"")*ISNUMBER(SEARCH(LISTS!$H$2:$H$26,$G3805)))+((LISTS!$I$2:$I$26&lt;&gt;"")*ISNUMBER(SEARCH(LISTS!$I$2:$I$26,$E3805)))),LISTS!$L$2:$L$26),"Concepto DIAN no mapeado a casilla automatica"),IF(LEFT($J3805,4)="TOPE","Control automatico DIAN: "&amp;$J3805,"Casilla automatica: "&amp;$J3805)))</f>
        <v/>
      </c>
    </row>
    <row r="3806">
      <c r="A3806" s="9" t="n"/>
      <c r="B3806" s="9" t="n"/>
      <c r="C3806" s="9" t="n"/>
      <c r="D3806" s="9" t="n"/>
      <c r="E3806" s="9" t="n"/>
      <c r="F3806" s="11" t="n"/>
      <c r="G3806" s="9" t="n"/>
      <c r="H3806" s="9" t="n"/>
      <c r="I3806" s="9">
        <f>IF(COUNTA($A3806:$H3806)=0,"",IF($J3806="OTRO","NO","SI"))</f>
        <v/>
      </c>
      <c r="J3806" s="9">
        <f>IF(COUNTA($A3806:$H3806)=0,"",IFERROR(LOOKUP(2,1/(((LISTS!$H$2:$H$26&lt;&gt;"")*ISNUMBER(SEARCH(LISTS!$H$2:$H$26,$G3806)))+((LISTS!$I$2:$I$26&lt;&gt;"")*ISNUMBER(SEARCH(LISTS!$I$2:$I$26,$E3806)))),LISTS!$K$2:$K$26),"OTRO"))</f>
        <v/>
      </c>
      <c r="K3806" s="11">
        <f>IF($I3806&lt;&gt;"SI",0,IFERROR($F3806,0))</f>
        <v/>
      </c>
      <c r="L3806" s="9">
        <f>IF(COUNTA($A3806:$H3806)=0,"",IF($J3806="OTRO",IFERROR(LOOKUP(2,1/(((LISTS!$H$2:$H$26&lt;&gt;"")*ISNUMBER(SEARCH(LISTS!$H$2:$H$26,$G3806)))+((LISTS!$I$2:$I$26&lt;&gt;"")*ISNUMBER(SEARCH(LISTS!$I$2:$I$26,$E3806)))),LISTS!$L$2:$L$26),"Concepto DIAN no mapeado a casilla automatica"),IF(LEFT($J3806,4)="TOPE","Control automatico DIAN: "&amp;$J3806,"Casilla automatica: "&amp;$J3806)))</f>
        <v/>
      </c>
    </row>
    <row r="3807">
      <c r="A3807" s="9" t="n"/>
      <c r="B3807" s="9" t="n"/>
      <c r="C3807" s="9" t="n"/>
      <c r="D3807" s="9" t="n"/>
      <c r="E3807" s="9" t="n"/>
      <c r="F3807" s="11" t="n"/>
      <c r="G3807" s="9" t="n"/>
      <c r="H3807" s="9" t="n"/>
      <c r="I3807" s="9">
        <f>IF(COUNTA($A3807:$H3807)=0,"",IF($J3807="OTRO","NO","SI"))</f>
        <v/>
      </c>
      <c r="J3807" s="9">
        <f>IF(COUNTA($A3807:$H3807)=0,"",IFERROR(LOOKUP(2,1/(((LISTS!$H$2:$H$26&lt;&gt;"")*ISNUMBER(SEARCH(LISTS!$H$2:$H$26,$G3807)))+((LISTS!$I$2:$I$26&lt;&gt;"")*ISNUMBER(SEARCH(LISTS!$I$2:$I$26,$E3807)))),LISTS!$K$2:$K$26),"OTRO"))</f>
        <v/>
      </c>
      <c r="K3807" s="11">
        <f>IF($I3807&lt;&gt;"SI",0,IFERROR($F3807,0))</f>
        <v/>
      </c>
      <c r="L3807" s="9">
        <f>IF(COUNTA($A3807:$H3807)=0,"",IF($J3807="OTRO",IFERROR(LOOKUP(2,1/(((LISTS!$H$2:$H$26&lt;&gt;"")*ISNUMBER(SEARCH(LISTS!$H$2:$H$26,$G3807)))+((LISTS!$I$2:$I$26&lt;&gt;"")*ISNUMBER(SEARCH(LISTS!$I$2:$I$26,$E3807)))),LISTS!$L$2:$L$26),"Concepto DIAN no mapeado a casilla automatica"),IF(LEFT($J3807,4)="TOPE","Control automatico DIAN: "&amp;$J3807,"Casilla automatica: "&amp;$J3807)))</f>
        <v/>
      </c>
    </row>
    <row r="3808">
      <c r="A3808" s="9" t="n"/>
      <c r="B3808" s="9" t="n"/>
      <c r="C3808" s="9" t="n"/>
      <c r="D3808" s="9" t="n"/>
      <c r="E3808" s="9" t="n"/>
      <c r="F3808" s="11" t="n"/>
      <c r="G3808" s="9" t="n"/>
      <c r="H3808" s="9" t="n"/>
      <c r="I3808" s="9">
        <f>IF(COUNTA($A3808:$H3808)=0,"",IF($J3808="OTRO","NO","SI"))</f>
        <v/>
      </c>
      <c r="J3808" s="9">
        <f>IF(COUNTA($A3808:$H3808)=0,"",IFERROR(LOOKUP(2,1/(((LISTS!$H$2:$H$26&lt;&gt;"")*ISNUMBER(SEARCH(LISTS!$H$2:$H$26,$G3808)))+((LISTS!$I$2:$I$26&lt;&gt;"")*ISNUMBER(SEARCH(LISTS!$I$2:$I$26,$E3808)))),LISTS!$K$2:$K$26),"OTRO"))</f>
        <v/>
      </c>
      <c r="K3808" s="11">
        <f>IF($I3808&lt;&gt;"SI",0,IFERROR($F3808,0))</f>
        <v/>
      </c>
      <c r="L3808" s="9">
        <f>IF(COUNTA($A3808:$H3808)=0,"",IF($J3808="OTRO",IFERROR(LOOKUP(2,1/(((LISTS!$H$2:$H$26&lt;&gt;"")*ISNUMBER(SEARCH(LISTS!$H$2:$H$26,$G3808)))+((LISTS!$I$2:$I$26&lt;&gt;"")*ISNUMBER(SEARCH(LISTS!$I$2:$I$26,$E3808)))),LISTS!$L$2:$L$26),"Concepto DIAN no mapeado a casilla automatica"),IF(LEFT($J3808,4)="TOPE","Control automatico DIAN: "&amp;$J3808,"Casilla automatica: "&amp;$J3808)))</f>
        <v/>
      </c>
    </row>
    <row r="3809">
      <c r="A3809" s="9" t="n"/>
      <c r="B3809" s="9" t="n"/>
      <c r="C3809" s="9" t="n"/>
      <c r="D3809" s="9" t="n"/>
      <c r="E3809" s="9" t="n"/>
      <c r="F3809" s="11" t="n"/>
      <c r="G3809" s="9" t="n"/>
      <c r="H3809" s="9" t="n"/>
      <c r="I3809" s="9">
        <f>IF(COUNTA($A3809:$H3809)=0,"",IF($J3809="OTRO","NO","SI"))</f>
        <v/>
      </c>
      <c r="J3809" s="9">
        <f>IF(COUNTA($A3809:$H3809)=0,"",IFERROR(LOOKUP(2,1/(((LISTS!$H$2:$H$26&lt;&gt;"")*ISNUMBER(SEARCH(LISTS!$H$2:$H$26,$G3809)))+((LISTS!$I$2:$I$26&lt;&gt;"")*ISNUMBER(SEARCH(LISTS!$I$2:$I$26,$E3809)))),LISTS!$K$2:$K$26),"OTRO"))</f>
        <v/>
      </c>
      <c r="K3809" s="11">
        <f>IF($I3809&lt;&gt;"SI",0,IFERROR($F3809,0))</f>
        <v/>
      </c>
      <c r="L3809" s="9">
        <f>IF(COUNTA($A3809:$H3809)=0,"",IF($J3809="OTRO",IFERROR(LOOKUP(2,1/(((LISTS!$H$2:$H$26&lt;&gt;"")*ISNUMBER(SEARCH(LISTS!$H$2:$H$26,$G3809)))+((LISTS!$I$2:$I$26&lt;&gt;"")*ISNUMBER(SEARCH(LISTS!$I$2:$I$26,$E3809)))),LISTS!$L$2:$L$26),"Concepto DIAN no mapeado a casilla automatica"),IF(LEFT($J3809,4)="TOPE","Control automatico DIAN: "&amp;$J3809,"Casilla automatica: "&amp;$J3809)))</f>
        <v/>
      </c>
    </row>
    <row r="3810">
      <c r="A3810" s="9" t="n"/>
      <c r="B3810" s="9" t="n"/>
      <c r="C3810" s="9" t="n"/>
      <c r="D3810" s="9" t="n"/>
      <c r="E3810" s="9" t="n"/>
      <c r="F3810" s="11" t="n"/>
      <c r="G3810" s="9" t="n"/>
      <c r="H3810" s="9" t="n"/>
      <c r="I3810" s="9">
        <f>IF(COUNTA($A3810:$H3810)=0,"",IF($J3810="OTRO","NO","SI"))</f>
        <v/>
      </c>
      <c r="J3810" s="9">
        <f>IF(COUNTA($A3810:$H3810)=0,"",IFERROR(LOOKUP(2,1/(((LISTS!$H$2:$H$26&lt;&gt;"")*ISNUMBER(SEARCH(LISTS!$H$2:$H$26,$G3810)))+((LISTS!$I$2:$I$26&lt;&gt;"")*ISNUMBER(SEARCH(LISTS!$I$2:$I$26,$E3810)))),LISTS!$K$2:$K$26),"OTRO"))</f>
        <v/>
      </c>
      <c r="K3810" s="11">
        <f>IF($I3810&lt;&gt;"SI",0,IFERROR($F3810,0))</f>
        <v/>
      </c>
      <c r="L3810" s="9">
        <f>IF(COUNTA($A3810:$H3810)=0,"",IF($J3810="OTRO",IFERROR(LOOKUP(2,1/(((LISTS!$H$2:$H$26&lt;&gt;"")*ISNUMBER(SEARCH(LISTS!$H$2:$H$26,$G3810)))+((LISTS!$I$2:$I$26&lt;&gt;"")*ISNUMBER(SEARCH(LISTS!$I$2:$I$26,$E3810)))),LISTS!$L$2:$L$26),"Concepto DIAN no mapeado a casilla automatica"),IF(LEFT($J3810,4)="TOPE","Control automatico DIAN: "&amp;$J3810,"Casilla automatica: "&amp;$J3810)))</f>
        <v/>
      </c>
    </row>
    <row r="3811">
      <c r="A3811" s="9" t="n"/>
      <c r="B3811" s="9" t="n"/>
      <c r="C3811" s="9" t="n"/>
      <c r="D3811" s="9" t="n"/>
      <c r="E3811" s="9" t="n"/>
      <c r="F3811" s="11" t="n"/>
      <c r="G3811" s="9" t="n"/>
      <c r="H3811" s="9" t="n"/>
      <c r="I3811" s="9">
        <f>IF(COUNTA($A3811:$H3811)=0,"",IF($J3811="OTRO","NO","SI"))</f>
        <v/>
      </c>
      <c r="J3811" s="9">
        <f>IF(COUNTA($A3811:$H3811)=0,"",IFERROR(LOOKUP(2,1/(((LISTS!$H$2:$H$26&lt;&gt;"")*ISNUMBER(SEARCH(LISTS!$H$2:$H$26,$G3811)))+((LISTS!$I$2:$I$26&lt;&gt;"")*ISNUMBER(SEARCH(LISTS!$I$2:$I$26,$E3811)))),LISTS!$K$2:$K$26),"OTRO"))</f>
        <v/>
      </c>
      <c r="K3811" s="11">
        <f>IF($I3811&lt;&gt;"SI",0,IFERROR($F3811,0))</f>
        <v/>
      </c>
      <c r="L3811" s="9">
        <f>IF(COUNTA($A3811:$H3811)=0,"",IF($J3811="OTRO",IFERROR(LOOKUP(2,1/(((LISTS!$H$2:$H$26&lt;&gt;"")*ISNUMBER(SEARCH(LISTS!$H$2:$H$26,$G3811)))+((LISTS!$I$2:$I$26&lt;&gt;"")*ISNUMBER(SEARCH(LISTS!$I$2:$I$26,$E3811)))),LISTS!$L$2:$L$26),"Concepto DIAN no mapeado a casilla automatica"),IF(LEFT($J3811,4)="TOPE","Control automatico DIAN: "&amp;$J3811,"Casilla automatica: "&amp;$J3811)))</f>
        <v/>
      </c>
    </row>
    <row r="3812">
      <c r="A3812" s="9" t="n"/>
      <c r="B3812" s="9" t="n"/>
      <c r="C3812" s="9" t="n"/>
      <c r="D3812" s="9" t="n"/>
      <c r="E3812" s="9" t="n"/>
      <c r="F3812" s="11" t="n"/>
      <c r="G3812" s="9" t="n"/>
      <c r="H3812" s="9" t="n"/>
      <c r="I3812" s="9">
        <f>IF(COUNTA($A3812:$H3812)=0,"",IF($J3812="OTRO","NO","SI"))</f>
        <v/>
      </c>
      <c r="J3812" s="9">
        <f>IF(COUNTA($A3812:$H3812)=0,"",IFERROR(LOOKUP(2,1/(((LISTS!$H$2:$H$26&lt;&gt;"")*ISNUMBER(SEARCH(LISTS!$H$2:$H$26,$G3812)))+((LISTS!$I$2:$I$26&lt;&gt;"")*ISNUMBER(SEARCH(LISTS!$I$2:$I$26,$E3812)))),LISTS!$K$2:$K$26),"OTRO"))</f>
        <v/>
      </c>
      <c r="K3812" s="11">
        <f>IF($I3812&lt;&gt;"SI",0,IFERROR($F3812,0))</f>
        <v/>
      </c>
      <c r="L3812" s="9">
        <f>IF(COUNTA($A3812:$H3812)=0,"",IF($J3812="OTRO",IFERROR(LOOKUP(2,1/(((LISTS!$H$2:$H$26&lt;&gt;"")*ISNUMBER(SEARCH(LISTS!$H$2:$H$26,$G3812)))+((LISTS!$I$2:$I$26&lt;&gt;"")*ISNUMBER(SEARCH(LISTS!$I$2:$I$26,$E3812)))),LISTS!$L$2:$L$26),"Concepto DIAN no mapeado a casilla automatica"),IF(LEFT($J3812,4)="TOPE","Control automatico DIAN: "&amp;$J3812,"Casilla automatica: "&amp;$J3812)))</f>
        <v/>
      </c>
    </row>
    <row r="3813">
      <c r="A3813" s="9" t="n"/>
      <c r="B3813" s="9" t="n"/>
      <c r="C3813" s="9" t="n"/>
      <c r="D3813" s="9" t="n"/>
      <c r="E3813" s="9" t="n"/>
      <c r="F3813" s="11" t="n"/>
      <c r="G3813" s="9" t="n"/>
      <c r="H3813" s="9" t="n"/>
      <c r="I3813" s="9">
        <f>IF(COUNTA($A3813:$H3813)=0,"",IF($J3813="OTRO","NO","SI"))</f>
        <v/>
      </c>
      <c r="J3813" s="9">
        <f>IF(COUNTA($A3813:$H3813)=0,"",IFERROR(LOOKUP(2,1/(((LISTS!$H$2:$H$26&lt;&gt;"")*ISNUMBER(SEARCH(LISTS!$H$2:$H$26,$G3813)))+((LISTS!$I$2:$I$26&lt;&gt;"")*ISNUMBER(SEARCH(LISTS!$I$2:$I$26,$E3813)))),LISTS!$K$2:$K$26),"OTRO"))</f>
        <v/>
      </c>
      <c r="K3813" s="11">
        <f>IF($I3813&lt;&gt;"SI",0,IFERROR($F3813,0))</f>
        <v/>
      </c>
      <c r="L3813" s="9">
        <f>IF(COUNTA($A3813:$H3813)=0,"",IF($J3813="OTRO",IFERROR(LOOKUP(2,1/(((LISTS!$H$2:$H$26&lt;&gt;"")*ISNUMBER(SEARCH(LISTS!$H$2:$H$26,$G3813)))+((LISTS!$I$2:$I$26&lt;&gt;"")*ISNUMBER(SEARCH(LISTS!$I$2:$I$26,$E3813)))),LISTS!$L$2:$L$26),"Concepto DIAN no mapeado a casilla automatica"),IF(LEFT($J3813,4)="TOPE","Control automatico DIAN: "&amp;$J3813,"Casilla automatica: "&amp;$J3813)))</f>
        <v/>
      </c>
    </row>
    <row r="3814">
      <c r="A3814" s="9" t="n"/>
      <c r="B3814" s="9" t="n"/>
      <c r="C3814" s="9" t="n"/>
      <c r="D3814" s="9" t="n"/>
      <c r="E3814" s="9" t="n"/>
      <c r="F3814" s="11" t="n"/>
      <c r="G3814" s="9" t="n"/>
      <c r="H3814" s="9" t="n"/>
      <c r="I3814" s="9">
        <f>IF(COUNTA($A3814:$H3814)=0,"",IF($J3814="OTRO","NO","SI"))</f>
        <v/>
      </c>
      <c r="J3814" s="9">
        <f>IF(COUNTA($A3814:$H3814)=0,"",IFERROR(LOOKUP(2,1/(((LISTS!$H$2:$H$26&lt;&gt;"")*ISNUMBER(SEARCH(LISTS!$H$2:$H$26,$G3814)))+((LISTS!$I$2:$I$26&lt;&gt;"")*ISNUMBER(SEARCH(LISTS!$I$2:$I$26,$E3814)))),LISTS!$K$2:$K$26),"OTRO"))</f>
        <v/>
      </c>
      <c r="K3814" s="11">
        <f>IF($I3814&lt;&gt;"SI",0,IFERROR($F3814,0))</f>
        <v/>
      </c>
      <c r="L3814" s="9">
        <f>IF(COUNTA($A3814:$H3814)=0,"",IF($J3814="OTRO",IFERROR(LOOKUP(2,1/(((LISTS!$H$2:$H$26&lt;&gt;"")*ISNUMBER(SEARCH(LISTS!$H$2:$H$26,$G3814)))+((LISTS!$I$2:$I$26&lt;&gt;"")*ISNUMBER(SEARCH(LISTS!$I$2:$I$26,$E3814)))),LISTS!$L$2:$L$26),"Concepto DIAN no mapeado a casilla automatica"),IF(LEFT($J3814,4)="TOPE","Control automatico DIAN: "&amp;$J3814,"Casilla automatica: "&amp;$J3814)))</f>
        <v/>
      </c>
    </row>
    <row r="3815">
      <c r="A3815" s="9" t="n"/>
      <c r="B3815" s="9" t="n"/>
      <c r="C3815" s="9" t="n"/>
      <c r="D3815" s="9" t="n"/>
      <c r="E3815" s="9" t="n"/>
      <c r="F3815" s="11" t="n"/>
      <c r="G3815" s="9" t="n"/>
      <c r="H3815" s="9" t="n"/>
      <c r="I3815" s="9">
        <f>IF(COUNTA($A3815:$H3815)=0,"",IF($J3815="OTRO","NO","SI"))</f>
        <v/>
      </c>
      <c r="J3815" s="9">
        <f>IF(COUNTA($A3815:$H3815)=0,"",IFERROR(LOOKUP(2,1/(((LISTS!$H$2:$H$26&lt;&gt;"")*ISNUMBER(SEARCH(LISTS!$H$2:$H$26,$G3815)))+((LISTS!$I$2:$I$26&lt;&gt;"")*ISNUMBER(SEARCH(LISTS!$I$2:$I$26,$E3815)))),LISTS!$K$2:$K$26),"OTRO"))</f>
        <v/>
      </c>
      <c r="K3815" s="11">
        <f>IF($I3815&lt;&gt;"SI",0,IFERROR($F3815,0))</f>
        <v/>
      </c>
      <c r="L3815" s="9">
        <f>IF(COUNTA($A3815:$H3815)=0,"",IF($J3815="OTRO",IFERROR(LOOKUP(2,1/(((LISTS!$H$2:$H$26&lt;&gt;"")*ISNUMBER(SEARCH(LISTS!$H$2:$H$26,$G3815)))+((LISTS!$I$2:$I$26&lt;&gt;"")*ISNUMBER(SEARCH(LISTS!$I$2:$I$26,$E3815)))),LISTS!$L$2:$L$26),"Concepto DIAN no mapeado a casilla automatica"),IF(LEFT($J3815,4)="TOPE","Control automatico DIAN: "&amp;$J3815,"Casilla automatica: "&amp;$J3815)))</f>
        <v/>
      </c>
    </row>
    <row r="3816">
      <c r="A3816" s="9" t="n"/>
      <c r="B3816" s="9" t="n"/>
      <c r="C3816" s="9" t="n"/>
      <c r="D3816" s="9" t="n"/>
      <c r="E3816" s="9" t="n"/>
      <c r="F3816" s="11" t="n"/>
      <c r="G3816" s="9" t="n"/>
      <c r="H3816" s="9" t="n"/>
      <c r="I3816" s="9">
        <f>IF(COUNTA($A3816:$H3816)=0,"",IF($J3816="OTRO","NO","SI"))</f>
        <v/>
      </c>
      <c r="J3816" s="9">
        <f>IF(COUNTA($A3816:$H3816)=0,"",IFERROR(LOOKUP(2,1/(((LISTS!$H$2:$H$26&lt;&gt;"")*ISNUMBER(SEARCH(LISTS!$H$2:$H$26,$G3816)))+((LISTS!$I$2:$I$26&lt;&gt;"")*ISNUMBER(SEARCH(LISTS!$I$2:$I$26,$E3816)))),LISTS!$K$2:$K$26),"OTRO"))</f>
        <v/>
      </c>
      <c r="K3816" s="11">
        <f>IF($I3816&lt;&gt;"SI",0,IFERROR($F3816,0))</f>
        <v/>
      </c>
      <c r="L3816" s="9">
        <f>IF(COUNTA($A3816:$H3816)=0,"",IF($J3816="OTRO",IFERROR(LOOKUP(2,1/(((LISTS!$H$2:$H$26&lt;&gt;"")*ISNUMBER(SEARCH(LISTS!$H$2:$H$26,$G3816)))+((LISTS!$I$2:$I$26&lt;&gt;"")*ISNUMBER(SEARCH(LISTS!$I$2:$I$26,$E3816)))),LISTS!$L$2:$L$26),"Concepto DIAN no mapeado a casilla automatica"),IF(LEFT($J3816,4)="TOPE","Control automatico DIAN: "&amp;$J3816,"Casilla automatica: "&amp;$J3816)))</f>
        <v/>
      </c>
    </row>
    <row r="3817">
      <c r="A3817" s="9" t="n"/>
      <c r="B3817" s="9" t="n"/>
      <c r="C3817" s="9" t="n"/>
      <c r="D3817" s="9" t="n"/>
      <c r="E3817" s="9" t="n"/>
      <c r="F3817" s="11" t="n"/>
      <c r="G3817" s="9" t="n"/>
      <c r="H3817" s="9" t="n"/>
      <c r="I3817" s="9">
        <f>IF(COUNTA($A3817:$H3817)=0,"",IF($J3817="OTRO","NO","SI"))</f>
        <v/>
      </c>
      <c r="J3817" s="9">
        <f>IF(COUNTA($A3817:$H3817)=0,"",IFERROR(LOOKUP(2,1/(((LISTS!$H$2:$H$26&lt;&gt;"")*ISNUMBER(SEARCH(LISTS!$H$2:$H$26,$G3817)))+((LISTS!$I$2:$I$26&lt;&gt;"")*ISNUMBER(SEARCH(LISTS!$I$2:$I$26,$E3817)))),LISTS!$K$2:$K$26),"OTRO"))</f>
        <v/>
      </c>
      <c r="K3817" s="11">
        <f>IF($I3817&lt;&gt;"SI",0,IFERROR($F3817,0))</f>
        <v/>
      </c>
      <c r="L3817" s="9">
        <f>IF(COUNTA($A3817:$H3817)=0,"",IF($J3817="OTRO",IFERROR(LOOKUP(2,1/(((LISTS!$H$2:$H$26&lt;&gt;"")*ISNUMBER(SEARCH(LISTS!$H$2:$H$26,$G3817)))+((LISTS!$I$2:$I$26&lt;&gt;"")*ISNUMBER(SEARCH(LISTS!$I$2:$I$26,$E3817)))),LISTS!$L$2:$L$26),"Concepto DIAN no mapeado a casilla automatica"),IF(LEFT($J3817,4)="TOPE","Control automatico DIAN: "&amp;$J3817,"Casilla automatica: "&amp;$J3817)))</f>
        <v/>
      </c>
    </row>
    <row r="3818">
      <c r="A3818" s="9" t="n"/>
      <c r="B3818" s="9" t="n"/>
      <c r="C3818" s="9" t="n"/>
      <c r="D3818" s="9" t="n"/>
      <c r="E3818" s="9" t="n"/>
      <c r="F3818" s="11" t="n"/>
      <c r="G3818" s="9" t="n"/>
      <c r="H3818" s="9" t="n"/>
      <c r="I3818" s="9">
        <f>IF(COUNTA($A3818:$H3818)=0,"",IF($J3818="OTRO","NO","SI"))</f>
        <v/>
      </c>
      <c r="J3818" s="9">
        <f>IF(COUNTA($A3818:$H3818)=0,"",IFERROR(LOOKUP(2,1/(((LISTS!$H$2:$H$26&lt;&gt;"")*ISNUMBER(SEARCH(LISTS!$H$2:$H$26,$G3818)))+((LISTS!$I$2:$I$26&lt;&gt;"")*ISNUMBER(SEARCH(LISTS!$I$2:$I$26,$E3818)))),LISTS!$K$2:$K$26),"OTRO"))</f>
        <v/>
      </c>
      <c r="K3818" s="11">
        <f>IF($I3818&lt;&gt;"SI",0,IFERROR($F3818,0))</f>
        <v/>
      </c>
      <c r="L3818" s="9">
        <f>IF(COUNTA($A3818:$H3818)=0,"",IF($J3818="OTRO",IFERROR(LOOKUP(2,1/(((LISTS!$H$2:$H$26&lt;&gt;"")*ISNUMBER(SEARCH(LISTS!$H$2:$H$26,$G3818)))+((LISTS!$I$2:$I$26&lt;&gt;"")*ISNUMBER(SEARCH(LISTS!$I$2:$I$26,$E3818)))),LISTS!$L$2:$L$26),"Concepto DIAN no mapeado a casilla automatica"),IF(LEFT($J3818,4)="TOPE","Control automatico DIAN: "&amp;$J3818,"Casilla automatica: "&amp;$J3818)))</f>
        <v/>
      </c>
    </row>
    <row r="3819">
      <c r="A3819" s="9" t="n"/>
      <c r="B3819" s="9" t="n"/>
      <c r="C3819" s="9" t="n"/>
      <c r="D3819" s="9" t="n"/>
      <c r="E3819" s="9" t="n"/>
      <c r="F3819" s="11" t="n"/>
      <c r="G3819" s="9" t="n"/>
      <c r="H3819" s="9" t="n"/>
      <c r="I3819" s="9">
        <f>IF(COUNTA($A3819:$H3819)=0,"",IF($J3819="OTRO","NO","SI"))</f>
        <v/>
      </c>
      <c r="J3819" s="9">
        <f>IF(COUNTA($A3819:$H3819)=0,"",IFERROR(LOOKUP(2,1/(((LISTS!$H$2:$H$26&lt;&gt;"")*ISNUMBER(SEARCH(LISTS!$H$2:$H$26,$G3819)))+((LISTS!$I$2:$I$26&lt;&gt;"")*ISNUMBER(SEARCH(LISTS!$I$2:$I$26,$E3819)))),LISTS!$K$2:$K$26),"OTRO"))</f>
        <v/>
      </c>
      <c r="K3819" s="11">
        <f>IF($I3819&lt;&gt;"SI",0,IFERROR($F3819,0))</f>
        <v/>
      </c>
      <c r="L3819" s="9">
        <f>IF(COUNTA($A3819:$H3819)=0,"",IF($J3819="OTRO",IFERROR(LOOKUP(2,1/(((LISTS!$H$2:$H$26&lt;&gt;"")*ISNUMBER(SEARCH(LISTS!$H$2:$H$26,$G3819)))+((LISTS!$I$2:$I$26&lt;&gt;"")*ISNUMBER(SEARCH(LISTS!$I$2:$I$26,$E3819)))),LISTS!$L$2:$L$26),"Concepto DIAN no mapeado a casilla automatica"),IF(LEFT($J3819,4)="TOPE","Control automatico DIAN: "&amp;$J3819,"Casilla automatica: "&amp;$J3819)))</f>
        <v/>
      </c>
    </row>
    <row r="3820">
      <c r="A3820" s="9" t="n"/>
      <c r="B3820" s="9" t="n"/>
      <c r="C3820" s="9" t="n"/>
      <c r="D3820" s="9" t="n"/>
      <c r="E3820" s="9" t="n"/>
      <c r="F3820" s="11" t="n"/>
      <c r="G3820" s="9" t="n"/>
      <c r="H3820" s="9" t="n"/>
      <c r="I3820" s="9">
        <f>IF(COUNTA($A3820:$H3820)=0,"",IF($J3820="OTRO","NO","SI"))</f>
        <v/>
      </c>
      <c r="J3820" s="9">
        <f>IF(COUNTA($A3820:$H3820)=0,"",IFERROR(LOOKUP(2,1/(((LISTS!$H$2:$H$26&lt;&gt;"")*ISNUMBER(SEARCH(LISTS!$H$2:$H$26,$G3820)))+((LISTS!$I$2:$I$26&lt;&gt;"")*ISNUMBER(SEARCH(LISTS!$I$2:$I$26,$E3820)))),LISTS!$K$2:$K$26),"OTRO"))</f>
        <v/>
      </c>
      <c r="K3820" s="11">
        <f>IF($I3820&lt;&gt;"SI",0,IFERROR($F3820,0))</f>
        <v/>
      </c>
      <c r="L3820" s="9">
        <f>IF(COUNTA($A3820:$H3820)=0,"",IF($J3820="OTRO",IFERROR(LOOKUP(2,1/(((LISTS!$H$2:$H$26&lt;&gt;"")*ISNUMBER(SEARCH(LISTS!$H$2:$H$26,$G3820)))+((LISTS!$I$2:$I$26&lt;&gt;"")*ISNUMBER(SEARCH(LISTS!$I$2:$I$26,$E3820)))),LISTS!$L$2:$L$26),"Concepto DIAN no mapeado a casilla automatica"),IF(LEFT($J3820,4)="TOPE","Control automatico DIAN: "&amp;$J3820,"Casilla automatica: "&amp;$J3820)))</f>
        <v/>
      </c>
    </row>
    <row r="3821">
      <c r="A3821" s="9" t="n"/>
      <c r="B3821" s="9" t="n"/>
      <c r="C3821" s="9" t="n"/>
      <c r="D3821" s="9" t="n"/>
      <c r="E3821" s="9" t="n"/>
      <c r="F3821" s="11" t="n"/>
      <c r="G3821" s="9" t="n"/>
      <c r="H3821" s="9" t="n"/>
      <c r="I3821" s="9">
        <f>IF(COUNTA($A3821:$H3821)=0,"",IF($J3821="OTRO","NO","SI"))</f>
        <v/>
      </c>
      <c r="J3821" s="9">
        <f>IF(COUNTA($A3821:$H3821)=0,"",IFERROR(LOOKUP(2,1/(((LISTS!$H$2:$H$26&lt;&gt;"")*ISNUMBER(SEARCH(LISTS!$H$2:$H$26,$G3821)))+((LISTS!$I$2:$I$26&lt;&gt;"")*ISNUMBER(SEARCH(LISTS!$I$2:$I$26,$E3821)))),LISTS!$K$2:$K$26),"OTRO"))</f>
        <v/>
      </c>
      <c r="K3821" s="11">
        <f>IF($I3821&lt;&gt;"SI",0,IFERROR($F3821,0))</f>
        <v/>
      </c>
      <c r="L3821" s="9">
        <f>IF(COUNTA($A3821:$H3821)=0,"",IF($J3821="OTRO",IFERROR(LOOKUP(2,1/(((LISTS!$H$2:$H$26&lt;&gt;"")*ISNUMBER(SEARCH(LISTS!$H$2:$H$26,$G3821)))+((LISTS!$I$2:$I$26&lt;&gt;"")*ISNUMBER(SEARCH(LISTS!$I$2:$I$26,$E3821)))),LISTS!$L$2:$L$26),"Concepto DIAN no mapeado a casilla automatica"),IF(LEFT($J3821,4)="TOPE","Control automatico DIAN: "&amp;$J3821,"Casilla automatica: "&amp;$J3821)))</f>
        <v/>
      </c>
    </row>
    <row r="3822">
      <c r="A3822" s="9" t="n"/>
      <c r="B3822" s="9" t="n"/>
      <c r="C3822" s="9" t="n"/>
      <c r="D3822" s="9" t="n"/>
      <c r="E3822" s="9" t="n"/>
      <c r="F3822" s="11" t="n"/>
      <c r="G3822" s="9" t="n"/>
      <c r="H3822" s="9" t="n"/>
      <c r="I3822" s="9">
        <f>IF(COUNTA($A3822:$H3822)=0,"",IF($J3822="OTRO","NO","SI"))</f>
        <v/>
      </c>
      <c r="J3822" s="9">
        <f>IF(COUNTA($A3822:$H3822)=0,"",IFERROR(LOOKUP(2,1/(((LISTS!$H$2:$H$26&lt;&gt;"")*ISNUMBER(SEARCH(LISTS!$H$2:$H$26,$G3822)))+((LISTS!$I$2:$I$26&lt;&gt;"")*ISNUMBER(SEARCH(LISTS!$I$2:$I$26,$E3822)))),LISTS!$K$2:$K$26),"OTRO"))</f>
        <v/>
      </c>
      <c r="K3822" s="11">
        <f>IF($I3822&lt;&gt;"SI",0,IFERROR($F3822,0))</f>
        <v/>
      </c>
      <c r="L3822" s="9">
        <f>IF(COUNTA($A3822:$H3822)=0,"",IF($J3822="OTRO",IFERROR(LOOKUP(2,1/(((LISTS!$H$2:$H$26&lt;&gt;"")*ISNUMBER(SEARCH(LISTS!$H$2:$H$26,$G3822)))+((LISTS!$I$2:$I$26&lt;&gt;"")*ISNUMBER(SEARCH(LISTS!$I$2:$I$26,$E3822)))),LISTS!$L$2:$L$26),"Concepto DIAN no mapeado a casilla automatica"),IF(LEFT($J3822,4)="TOPE","Control automatico DIAN: "&amp;$J3822,"Casilla automatica: "&amp;$J3822)))</f>
        <v/>
      </c>
    </row>
    <row r="3823">
      <c r="A3823" s="9" t="n"/>
      <c r="B3823" s="9" t="n"/>
      <c r="C3823" s="9" t="n"/>
      <c r="D3823" s="9" t="n"/>
      <c r="E3823" s="9" t="n"/>
      <c r="F3823" s="11" t="n"/>
      <c r="G3823" s="9" t="n"/>
      <c r="H3823" s="9" t="n"/>
      <c r="I3823" s="9">
        <f>IF(COUNTA($A3823:$H3823)=0,"",IF($J3823="OTRO","NO","SI"))</f>
        <v/>
      </c>
      <c r="J3823" s="9">
        <f>IF(COUNTA($A3823:$H3823)=0,"",IFERROR(LOOKUP(2,1/(((LISTS!$H$2:$H$26&lt;&gt;"")*ISNUMBER(SEARCH(LISTS!$H$2:$H$26,$G3823)))+((LISTS!$I$2:$I$26&lt;&gt;"")*ISNUMBER(SEARCH(LISTS!$I$2:$I$26,$E3823)))),LISTS!$K$2:$K$26),"OTRO"))</f>
        <v/>
      </c>
      <c r="K3823" s="11">
        <f>IF($I3823&lt;&gt;"SI",0,IFERROR($F3823,0))</f>
        <v/>
      </c>
      <c r="L3823" s="9">
        <f>IF(COUNTA($A3823:$H3823)=0,"",IF($J3823="OTRO",IFERROR(LOOKUP(2,1/(((LISTS!$H$2:$H$26&lt;&gt;"")*ISNUMBER(SEARCH(LISTS!$H$2:$H$26,$G3823)))+((LISTS!$I$2:$I$26&lt;&gt;"")*ISNUMBER(SEARCH(LISTS!$I$2:$I$26,$E3823)))),LISTS!$L$2:$L$26),"Concepto DIAN no mapeado a casilla automatica"),IF(LEFT($J3823,4)="TOPE","Control automatico DIAN: "&amp;$J3823,"Casilla automatica: "&amp;$J3823)))</f>
        <v/>
      </c>
    </row>
    <row r="3824">
      <c r="A3824" s="9" t="n"/>
      <c r="B3824" s="9" t="n"/>
      <c r="C3824" s="9" t="n"/>
      <c r="D3824" s="9" t="n"/>
      <c r="E3824" s="9" t="n"/>
      <c r="F3824" s="11" t="n"/>
      <c r="G3824" s="9" t="n"/>
      <c r="H3824" s="9" t="n"/>
      <c r="I3824" s="9">
        <f>IF(COUNTA($A3824:$H3824)=0,"",IF($J3824="OTRO","NO","SI"))</f>
        <v/>
      </c>
      <c r="J3824" s="9">
        <f>IF(COUNTA($A3824:$H3824)=0,"",IFERROR(LOOKUP(2,1/(((LISTS!$H$2:$H$26&lt;&gt;"")*ISNUMBER(SEARCH(LISTS!$H$2:$H$26,$G3824)))+((LISTS!$I$2:$I$26&lt;&gt;"")*ISNUMBER(SEARCH(LISTS!$I$2:$I$26,$E3824)))),LISTS!$K$2:$K$26),"OTRO"))</f>
        <v/>
      </c>
      <c r="K3824" s="11">
        <f>IF($I3824&lt;&gt;"SI",0,IFERROR($F3824,0))</f>
        <v/>
      </c>
      <c r="L3824" s="9">
        <f>IF(COUNTA($A3824:$H3824)=0,"",IF($J3824="OTRO",IFERROR(LOOKUP(2,1/(((LISTS!$H$2:$H$26&lt;&gt;"")*ISNUMBER(SEARCH(LISTS!$H$2:$H$26,$G3824)))+((LISTS!$I$2:$I$26&lt;&gt;"")*ISNUMBER(SEARCH(LISTS!$I$2:$I$26,$E3824)))),LISTS!$L$2:$L$26),"Concepto DIAN no mapeado a casilla automatica"),IF(LEFT($J3824,4)="TOPE","Control automatico DIAN: "&amp;$J3824,"Casilla automatica: "&amp;$J3824)))</f>
        <v/>
      </c>
    </row>
    <row r="3825">
      <c r="A3825" s="9" t="n"/>
      <c r="B3825" s="9" t="n"/>
      <c r="C3825" s="9" t="n"/>
      <c r="D3825" s="9" t="n"/>
      <c r="E3825" s="9" t="n"/>
      <c r="F3825" s="11" t="n"/>
      <c r="G3825" s="9" t="n"/>
      <c r="H3825" s="9" t="n"/>
      <c r="I3825" s="9">
        <f>IF(COUNTA($A3825:$H3825)=0,"",IF($J3825="OTRO","NO","SI"))</f>
        <v/>
      </c>
      <c r="J3825" s="9">
        <f>IF(COUNTA($A3825:$H3825)=0,"",IFERROR(LOOKUP(2,1/(((LISTS!$H$2:$H$26&lt;&gt;"")*ISNUMBER(SEARCH(LISTS!$H$2:$H$26,$G3825)))+((LISTS!$I$2:$I$26&lt;&gt;"")*ISNUMBER(SEARCH(LISTS!$I$2:$I$26,$E3825)))),LISTS!$K$2:$K$26),"OTRO"))</f>
        <v/>
      </c>
      <c r="K3825" s="11">
        <f>IF($I3825&lt;&gt;"SI",0,IFERROR($F3825,0))</f>
        <v/>
      </c>
      <c r="L3825" s="9">
        <f>IF(COUNTA($A3825:$H3825)=0,"",IF($J3825="OTRO",IFERROR(LOOKUP(2,1/(((LISTS!$H$2:$H$26&lt;&gt;"")*ISNUMBER(SEARCH(LISTS!$H$2:$H$26,$G3825)))+((LISTS!$I$2:$I$26&lt;&gt;"")*ISNUMBER(SEARCH(LISTS!$I$2:$I$26,$E3825)))),LISTS!$L$2:$L$26),"Concepto DIAN no mapeado a casilla automatica"),IF(LEFT($J3825,4)="TOPE","Control automatico DIAN: "&amp;$J3825,"Casilla automatica: "&amp;$J3825)))</f>
        <v/>
      </c>
    </row>
    <row r="3826">
      <c r="A3826" s="9" t="n"/>
      <c r="B3826" s="9" t="n"/>
      <c r="C3826" s="9" t="n"/>
      <c r="D3826" s="9" t="n"/>
      <c r="E3826" s="9" t="n"/>
      <c r="F3826" s="11" t="n"/>
      <c r="G3826" s="9" t="n"/>
      <c r="H3826" s="9" t="n"/>
      <c r="I3826" s="9">
        <f>IF(COUNTA($A3826:$H3826)=0,"",IF($J3826="OTRO","NO","SI"))</f>
        <v/>
      </c>
      <c r="J3826" s="9">
        <f>IF(COUNTA($A3826:$H3826)=0,"",IFERROR(LOOKUP(2,1/(((LISTS!$H$2:$H$26&lt;&gt;"")*ISNUMBER(SEARCH(LISTS!$H$2:$H$26,$G3826)))+((LISTS!$I$2:$I$26&lt;&gt;"")*ISNUMBER(SEARCH(LISTS!$I$2:$I$26,$E3826)))),LISTS!$K$2:$K$26),"OTRO"))</f>
        <v/>
      </c>
      <c r="K3826" s="11">
        <f>IF($I3826&lt;&gt;"SI",0,IFERROR($F3826,0))</f>
        <v/>
      </c>
      <c r="L3826" s="9">
        <f>IF(COUNTA($A3826:$H3826)=0,"",IF($J3826="OTRO",IFERROR(LOOKUP(2,1/(((LISTS!$H$2:$H$26&lt;&gt;"")*ISNUMBER(SEARCH(LISTS!$H$2:$H$26,$G3826)))+((LISTS!$I$2:$I$26&lt;&gt;"")*ISNUMBER(SEARCH(LISTS!$I$2:$I$26,$E3826)))),LISTS!$L$2:$L$26),"Concepto DIAN no mapeado a casilla automatica"),IF(LEFT($J3826,4)="TOPE","Control automatico DIAN: "&amp;$J3826,"Casilla automatica: "&amp;$J3826)))</f>
        <v/>
      </c>
    </row>
    <row r="3827">
      <c r="A3827" s="9" t="n"/>
      <c r="B3827" s="9" t="n"/>
      <c r="C3827" s="9" t="n"/>
      <c r="D3827" s="9" t="n"/>
      <c r="E3827" s="9" t="n"/>
      <c r="F3827" s="11" t="n"/>
      <c r="G3827" s="9" t="n"/>
      <c r="H3827" s="9" t="n"/>
      <c r="I3827" s="9">
        <f>IF(COUNTA($A3827:$H3827)=0,"",IF($J3827="OTRO","NO","SI"))</f>
        <v/>
      </c>
      <c r="J3827" s="9">
        <f>IF(COUNTA($A3827:$H3827)=0,"",IFERROR(LOOKUP(2,1/(((LISTS!$H$2:$H$26&lt;&gt;"")*ISNUMBER(SEARCH(LISTS!$H$2:$H$26,$G3827)))+((LISTS!$I$2:$I$26&lt;&gt;"")*ISNUMBER(SEARCH(LISTS!$I$2:$I$26,$E3827)))),LISTS!$K$2:$K$26),"OTRO"))</f>
        <v/>
      </c>
      <c r="K3827" s="11">
        <f>IF($I3827&lt;&gt;"SI",0,IFERROR($F3827,0))</f>
        <v/>
      </c>
      <c r="L3827" s="9">
        <f>IF(COUNTA($A3827:$H3827)=0,"",IF($J3827="OTRO",IFERROR(LOOKUP(2,1/(((LISTS!$H$2:$H$26&lt;&gt;"")*ISNUMBER(SEARCH(LISTS!$H$2:$H$26,$G3827)))+((LISTS!$I$2:$I$26&lt;&gt;"")*ISNUMBER(SEARCH(LISTS!$I$2:$I$26,$E3827)))),LISTS!$L$2:$L$26),"Concepto DIAN no mapeado a casilla automatica"),IF(LEFT($J3827,4)="TOPE","Control automatico DIAN: "&amp;$J3827,"Casilla automatica: "&amp;$J3827)))</f>
        <v/>
      </c>
    </row>
    <row r="3828">
      <c r="A3828" s="9" t="n"/>
      <c r="B3828" s="9" t="n"/>
      <c r="C3828" s="9" t="n"/>
      <c r="D3828" s="9" t="n"/>
      <c r="E3828" s="9" t="n"/>
      <c r="F3828" s="11" t="n"/>
      <c r="G3828" s="9" t="n"/>
      <c r="H3828" s="9" t="n"/>
      <c r="I3828" s="9">
        <f>IF(COUNTA($A3828:$H3828)=0,"",IF($J3828="OTRO","NO","SI"))</f>
        <v/>
      </c>
      <c r="J3828" s="9">
        <f>IF(COUNTA($A3828:$H3828)=0,"",IFERROR(LOOKUP(2,1/(((LISTS!$H$2:$H$26&lt;&gt;"")*ISNUMBER(SEARCH(LISTS!$H$2:$H$26,$G3828)))+((LISTS!$I$2:$I$26&lt;&gt;"")*ISNUMBER(SEARCH(LISTS!$I$2:$I$26,$E3828)))),LISTS!$K$2:$K$26),"OTRO"))</f>
        <v/>
      </c>
      <c r="K3828" s="11">
        <f>IF($I3828&lt;&gt;"SI",0,IFERROR($F3828,0))</f>
        <v/>
      </c>
      <c r="L3828" s="9">
        <f>IF(COUNTA($A3828:$H3828)=0,"",IF($J3828="OTRO",IFERROR(LOOKUP(2,1/(((LISTS!$H$2:$H$26&lt;&gt;"")*ISNUMBER(SEARCH(LISTS!$H$2:$H$26,$G3828)))+((LISTS!$I$2:$I$26&lt;&gt;"")*ISNUMBER(SEARCH(LISTS!$I$2:$I$26,$E3828)))),LISTS!$L$2:$L$26),"Concepto DIAN no mapeado a casilla automatica"),IF(LEFT($J3828,4)="TOPE","Control automatico DIAN: "&amp;$J3828,"Casilla automatica: "&amp;$J3828)))</f>
        <v/>
      </c>
    </row>
    <row r="3829">
      <c r="A3829" s="9" t="n"/>
      <c r="B3829" s="9" t="n"/>
      <c r="C3829" s="9" t="n"/>
      <c r="D3829" s="9" t="n"/>
      <c r="E3829" s="9" t="n"/>
      <c r="F3829" s="11" t="n"/>
      <c r="G3829" s="9" t="n"/>
      <c r="H3829" s="9" t="n"/>
      <c r="I3829" s="9">
        <f>IF(COUNTA($A3829:$H3829)=0,"",IF($J3829="OTRO","NO","SI"))</f>
        <v/>
      </c>
      <c r="J3829" s="9">
        <f>IF(COUNTA($A3829:$H3829)=0,"",IFERROR(LOOKUP(2,1/(((LISTS!$H$2:$H$26&lt;&gt;"")*ISNUMBER(SEARCH(LISTS!$H$2:$H$26,$G3829)))+((LISTS!$I$2:$I$26&lt;&gt;"")*ISNUMBER(SEARCH(LISTS!$I$2:$I$26,$E3829)))),LISTS!$K$2:$K$26),"OTRO"))</f>
        <v/>
      </c>
      <c r="K3829" s="11">
        <f>IF($I3829&lt;&gt;"SI",0,IFERROR($F3829,0))</f>
        <v/>
      </c>
      <c r="L3829" s="9">
        <f>IF(COUNTA($A3829:$H3829)=0,"",IF($J3829="OTRO",IFERROR(LOOKUP(2,1/(((LISTS!$H$2:$H$26&lt;&gt;"")*ISNUMBER(SEARCH(LISTS!$H$2:$H$26,$G3829)))+((LISTS!$I$2:$I$26&lt;&gt;"")*ISNUMBER(SEARCH(LISTS!$I$2:$I$26,$E3829)))),LISTS!$L$2:$L$26),"Concepto DIAN no mapeado a casilla automatica"),IF(LEFT($J3829,4)="TOPE","Control automatico DIAN: "&amp;$J3829,"Casilla automatica: "&amp;$J3829)))</f>
        <v/>
      </c>
    </row>
    <row r="3830">
      <c r="A3830" s="9" t="n"/>
      <c r="B3830" s="9" t="n"/>
      <c r="C3830" s="9" t="n"/>
      <c r="D3830" s="9" t="n"/>
      <c r="E3830" s="9" t="n"/>
      <c r="F3830" s="11" t="n"/>
      <c r="G3830" s="9" t="n"/>
      <c r="H3830" s="9" t="n"/>
      <c r="I3830" s="9">
        <f>IF(COUNTA($A3830:$H3830)=0,"",IF($J3830="OTRO","NO","SI"))</f>
        <v/>
      </c>
      <c r="J3830" s="9">
        <f>IF(COUNTA($A3830:$H3830)=0,"",IFERROR(LOOKUP(2,1/(((LISTS!$H$2:$H$26&lt;&gt;"")*ISNUMBER(SEARCH(LISTS!$H$2:$H$26,$G3830)))+((LISTS!$I$2:$I$26&lt;&gt;"")*ISNUMBER(SEARCH(LISTS!$I$2:$I$26,$E3830)))),LISTS!$K$2:$K$26),"OTRO"))</f>
        <v/>
      </c>
      <c r="K3830" s="11">
        <f>IF($I3830&lt;&gt;"SI",0,IFERROR($F3830,0))</f>
        <v/>
      </c>
      <c r="L3830" s="9">
        <f>IF(COUNTA($A3830:$H3830)=0,"",IF($J3830="OTRO",IFERROR(LOOKUP(2,1/(((LISTS!$H$2:$H$26&lt;&gt;"")*ISNUMBER(SEARCH(LISTS!$H$2:$H$26,$G3830)))+((LISTS!$I$2:$I$26&lt;&gt;"")*ISNUMBER(SEARCH(LISTS!$I$2:$I$26,$E3830)))),LISTS!$L$2:$L$26),"Concepto DIAN no mapeado a casilla automatica"),IF(LEFT($J3830,4)="TOPE","Control automatico DIAN: "&amp;$J3830,"Casilla automatica: "&amp;$J3830)))</f>
        <v/>
      </c>
    </row>
    <row r="3831">
      <c r="A3831" s="9" t="n"/>
      <c r="B3831" s="9" t="n"/>
      <c r="C3831" s="9" t="n"/>
      <c r="D3831" s="9" t="n"/>
      <c r="E3831" s="9" t="n"/>
      <c r="F3831" s="11" t="n"/>
      <c r="G3831" s="9" t="n"/>
      <c r="H3831" s="9" t="n"/>
      <c r="I3831" s="9">
        <f>IF(COUNTA($A3831:$H3831)=0,"",IF($J3831="OTRO","NO","SI"))</f>
        <v/>
      </c>
      <c r="J3831" s="9">
        <f>IF(COUNTA($A3831:$H3831)=0,"",IFERROR(LOOKUP(2,1/(((LISTS!$H$2:$H$26&lt;&gt;"")*ISNUMBER(SEARCH(LISTS!$H$2:$H$26,$G3831)))+((LISTS!$I$2:$I$26&lt;&gt;"")*ISNUMBER(SEARCH(LISTS!$I$2:$I$26,$E3831)))),LISTS!$K$2:$K$26),"OTRO"))</f>
        <v/>
      </c>
      <c r="K3831" s="11">
        <f>IF($I3831&lt;&gt;"SI",0,IFERROR($F3831,0))</f>
        <v/>
      </c>
      <c r="L3831" s="9">
        <f>IF(COUNTA($A3831:$H3831)=0,"",IF($J3831="OTRO",IFERROR(LOOKUP(2,1/(((LISTS!$H$2:$H$26&lt;&gt;"")*ISNUMBER(SEARCH(LISTS!$H$2:$H$26,$G3831)))+((LISTS!$I$2:$I$26&lt;&gt;"")*ISNUMBER(SEARCH(LISTS!$I$2:$I$26,$E3831)))),LISTS!$L$2:$L$26),"Concepto DIAN no mapeado a casilla automatica"),IF(LEFT($J3831,4)="TOPE","Control automatico DIAN: "&amp;$J3831,"Casilla automatica: "&amp;$J3831)))</f>
        <v/>
      </c>
    </row>
    <row r="3832">
      <c r="A3832" s="9" t="n"/>
      <c r="B3832" s="9" t="n"/>
      <c r="C3832" s="9" t="n"/>
      <c r="D3832" s="9" t="n"/>
      <c r="E3832" s="9" t="n"/>
      <c r="F3832" s="11" t="n"/>
      <c r="G3832" s="9" t="n"/>
      <c r="H3832" s="9" t="n"/>
      <c r="I3832" s="9">
        <f>IF(COUNTA($A3832:$H3832)=0,"",IF($J3832="OTRO","NO","SI"))</f>
        <v/>
      </c>
      <c r="J3832" s="9">
        <f>IF(COUNTA($A3832:$H3832)=0,"",IFERROR(LOOKUP(2,1/(((LISTS!$H$2:$H$26&lt;&gt;"")*ISNUMBER(SEARCH(LISTS!$H$2:$H$26,$G3832)))+((LISTS!$I$2:$I$26&lt;&gt;"")*ISNUMBER(SEARCH(LISTS!$I$2:$I$26,$E3832)))),LISTS!$K$2:$K$26),"OTRO"))</f>
        <v/>
      </c>
      <c r="K3832" s="11">
        <f>IF($I3832&lt;&gt;"SI",0,IFERROR($F3832,0))</f>
        <v/>
      </c>
      <c r="L3832" s="9">
        <f>IF(COUNTA($A3832:$H3832)=0,"",IF($J3832="OTRO",IFERROR(LOOKUP(2,1/(((LISTS!$H$2:$H$26&lt;&gt;"")*ISNUMBER(SEARCH(LISTS!$H$2:$H$26,$G3832)))+((LISTS!$I$2:$I$26&lt;&gt;"")*ISNUMBER(SEARCH(LISTS!$I$2:$I$26,$E3832)))),LISTS!$L$2:$L$26),"Concepto DIAN no mapeado a casilla automatica"),IF(LEFT($J3832,4)="TOPE","Control automatico DIAN: "&amp;$J3832,"Casilla automatica: "&amp;$J3832)))</f>
        <v/>
      </c>
    </row>
    <row r="3833">
      <c r="A3833" s="9" t="n"/>
      <c r="B3833" s="9" t="n"/>
      <c r="C3833" s="9" t="n"/>
      <c r="D3833" s="9" t="n"/>
      <c r="E3833" s="9" t="n"/>
      <c r="F3833" s="11" t="n"/>
      <c r="G3833" s="9" t="n"/>
      <c r="H3833" s="9" t="n"/>
      <c r="I3833" s="9">
        <f>IF(COUNTA($A3833:$H3833)=0,"",IF($J3833="OTRO","NO","SI"))</f>
        <v/>
      </c>
      <c r="J3833" s="9">
        <f>IF(COUNTA($A3833:$H3833)=0,"",IFERROR(LOOKUP(2,1/(((LISTS!$H$2:$H$26&lt;&gt;"")*ISNUMBER(SEARCH(LISTS!$H$2:$H$26,$G3833)))+((LISTS!$I$2:$I$26&lt;&gt;"")*ISNUMBER(SEARCH(LISTS!$I$2:$I$26,$E3833)))),LISTS!$K$2:$K$26),"OTRO"))</f>
        <v/>
      </c>
      <c r="K3833" s="11">
        <f>IF($I3833&lt;&gt;"SI",0,IFERROR($F3833,0))</f>
        <v/>
      </c>
      <c r="L3833" s="9">
        <f>IF(COUNTA($A3833:$H3833)=0,"",IF($J3833="OTRO",IFERROR(LOOKUP(2,1/(((LISTS!$H$2:$H$26&lt;&gt;"")*ISNUMBER(SEARCH(LISTS!$H$2:$H$26,$G3833)))+((LISTS!$I$2:$I$26&lt;&gt;"")*ISNUMBER(SEARCH(LISTS!$I$2:$I$26,$E3833)))),LISTS!$L$2:$L$26),"Concepto DIAN no mapeado a casilla automatica"),IF(LEFT($J3833,4)="TOPE","Control automatico DIAN: "&amp;$J3833,"Casilla automatica: "&amp;$J3833)))</f>
        <v/>
      </c>
    </row>
    <row r="3834">
      <c r="A3834" s="9" t="n"/>
      <c r="B3834" s="9" t="n"/>
      <c r="C3834" s="9" t="n"/>
      <c r="D3834" s="9" t="n"/>
      <c r="E3834" s="9" t="n"/>
      <c r="F3834" s="11" t="n"/>
      <c r="G3834" s="9" t="n"/>
      <c r="H3834" s="9" t="n"/>
      <c r="I3834" s="9">
        <f>IF(COUNTA($A3834:$H3834)=0,"",IF($J3834="OTRO","NO","SI"))</f>
        <v/>
      </c>
      <c r="J3834" s="9">
        <f>IF(COUNTA($A3834:$H3834)=0,"",IFERROR(LOOKUP(2,1/(((LISTS!$H$2:$H$26&lt;&gt;"")*ISNUMBER(SEARCH(LISTS!$H$2:$H$26,$G3834)))+((LISTS!$I$2:$I$26&lt;&gt;"")*ISNUMBER(SEARCH(LISTS!$I$2:$I$26,$E3834)))),LISTS!$K$2:$K$26),"OTRO"))</f>
        <v/>
      </c>
      <c r="K3834" s="11">
        <f>IF($I3834&lt;&gt;"SI",0,IFERROR($F3834,0))</f>
        <v/>
      </c>
      <c r="L3834" s="9">
        <f>IF(COUNTA($A3834:$H3834)=0,"",IF($J3834="OTRO",IFERROR(LOOKUP(2,1/(((LISTS!$H$2:$H$26&lt;&gt;"")*ISNUMBER(SEARCH(LISTS!$H$2:$H$26,$G3834)))+((LISTS!$I$2:$I$26&lt;&gt;"")*ISNUMBER(SEARCH(LISTS!$I$2:$I$26,$E3834)))),LISTS!$L$2:$L$26),"Concepto DIAN no mapeado a casilla automatica"),IF(LEFT($J3834,4)="TOPE","Control automatico DIAN: "&amp;$J3834,"Casilla automatica: "&amp;$J3834)))</f>
        <v/>
      </c>
    </row>
    <row r="3835">
      <c r="A3835" s="9" t="n"/>
      <c r="B3835" s="9" t="n"/>
      <c r="C3835" s="9" t="n"/>
      <c r="D3835" s="9" t="n"/>
      <c r="E3835" s="9" t="n"/>
      <c r="F3835" s="11" t="n"/>
      <c r="G3835" s="9" t="n"/>
      <c r="H3835" s="9" t="n"/>
      <c r="I3835" s="9">
        <f>IF(COUNTA($A3835:$H3835)=0,"",IF($J3835="OTRO","NO","SI"))</f>
        <v/>
      </c>
      <c r="J3835" s="9">
        <f>IF(COUNTA($A3835:$H3835)=0,"",IFERROR(LOOKUP(2,1/(((LISTS!$H$2:$H$26&lt;&gt;"")*ISNUMBER(SEARCH(LISTS!$H$2:$H$26,$G3835)))+((LISTS!$I$2:$I$26&lt;&gt;"")*ISNUMBER(SEARCH(LISTS!$I$2:$I$26,$E3835)))),LISTS!$K$2:$K$26),"OTRO"))</f>
        <v/>
      </c>
      <c r="K3835" s="11">
        <f>IF($I3835&lt;&gt;"SI",0,IFERROR($F3835,0))</f>
        <v/>
      </c>
      <c r="L3835" s="9">
        <f>IF(COUNTA($A3835:$H3835)=0,"",IF($J3835="OTRO",IFERROR(LOOKUP(2,1/(((LISTS!$H$2:$H$26&lt;&gt;"")*ISNUMBER(SEARCH(LISTS!$H$2:$H$26,$G3835)))+((LISTS!$I$2:$I$26&lt;&gt;"")*ISNUMBER(SEARCH(LISTS!$I$2:$I$26,$E3835)))),LISTS!$L$2:$L$26),"Concepto DIAN no mapeado a casilla automatica"),IF(LEFT($J3835,4)="TOPE","Control automatico DIAN: "&amp;$J3835,"Casilla automatica: "&amp;$J3835)))</f>
        <v/>
      </c>
    </row>
    <row r="3836">
      <c r="A3836" s="9" t="n"/>
      <c r="B3836" s="9" t="n"/>
      <c r="C3836" s="9" t="n"/>
      <c r="D3836" s="9" t="n"/>
      <c r="E3836" s="9" t="n"/>
      <c r="F3836" s="11" t="n"/>
      <c r="G3836" s="9" t="n"/>
      <c r="H3836" s="9" t="n"/>
      <c r="I3836" s="9">
        <f>IF(COUNTA($A3836:$H3836)=0,"",IF($J3836="OTRO","NO","SI"))</f>
        <v/>
      </c>
      <c r="J3836" s="9">
        <f>IF(COUNTA($A3836:$H3836)=0,"",IFERROR(LOOKUP(2,1/(((LISTS!$H$2:$H$26&lt;&gt;"")*ISNUMBER(SEARCH(LISTS!$H$2:$H$26,$G3836)))+((LISTS!$I$2:$I$26&lt;&gt;"")*ISNUMBER(SEARCH(LISTS!$I$2:$I$26,$E3836)))),LISTS!$K$2:$K$26),"OTRO"))</f>
        <v/>
      </c>
      <c r="K3836" s="11">
        <f>IF($I3836&lt;&gt;"SI",0,IFERROR($F3836,0))</f>
        <v/>
      </c>
      <c r="L3836" s="9">
        <f>IF(COUNTA($A3836:$H3836)=0,"",IF($J3836="OTRO",IFERROR(LOOKUP(2,1/(((LISTS!$H$2:$H$26&lt;&gt;"")*ISNUMBER(SEARCH(LISTS!$H$2:$H$26,$G3836)))+((LISTS!$I$2:$I$26&lt;&gt;"")*ISNUMBER(SEARCH(LISTS!$I$2:$I$26,$E3836)))),LISTS!$L$2:$L$26),"Concepto DIAN no mapeado a casilla automatica"),IF(LEFT($J3836,4)="TOPE","Control automatico DIAN: "&amp;$J3836,"Casilla automatica: "&amp;$J3836)))</f>
        <v/>
      </c>
    </row>
    <row r="3837">
      <c r="A3837" s="9" t="n"/>
      <c r="B3837" s="9" t="n"/>
      <c r="C3837" s="9" t="n"/>
      <c r="D3837" s="9" t="n"/>
      <c r="E3837" s="9" t="n"/>
      <c r="F3837" s="11" t="n"/>
      <c r="G3837" s="9" t="n"/>
      <c r="H3837" s="9" t="n"/>
      <c r="I3837" s="9">
        <f>IF(COUNTA($A3837:$H3837)=0,"",IF($J3837="OTRO","NO","SI"))</f>
        <v/>
      </c>
      <c r="J3837" s="9">
        <f>IF(COUNTA($A3837:$H3837)=0,"",IFERROR(LOOKUP(2,1/(((LISTS!$H$2:$H$26&lt;&gt;"")*ISNUMBER(SEARCH(LISTS!$H$2:$H$26,$G3837)))+((LISTS!$I$2:$I$26&lt;&gt;"")*ISNUMBER(SEARCH(LISTS!$I$2:$I$26,$E3837)))),LISTS!$K$2:$K$26),"OTRO"))</f>
        <v/>
      </c>
      <c r="K3837" s="11">
        <f>IF($I3837&lt;&gt;"SI",0,IFERROR($F3837,0))</f>
        <v/>
      </c>
      <c r="L3837" s="9">
        <f>IF(COUNTA($A3837:$H3837)=0,"",IF($J3837="OTRO",IFERROR(LOOKUP(2,1/(((LISTS!$H$2:$H$26&lt;&gt;"")*ISNUMBER(SEARCH(LISTS!$H$2:$H$26,$G3837)))+((LISTS!$I$2:$I$26&lt;&gt;"")*ISNUMBER(SEARCH(LISTS!$I$2:$I$26,$E3837)))),LISTS!$L$2:$L$26),"Concepto DIAN no mapeado a casilla automatica"),IF(LEFT($J3837,4)="TOPE","Control automatico DIAN: "&amp;$J3837,"Casilla automatica: "&amp;$J3837)))</f>
        <v/>
      </c>
    </row>
    <row r="3838">
      <c r="A3838" s="9" t="n"/>
      <c r="B3838" s="9" t="n"/>
      <c r="C3838" s="9" t="n"/>
      <c r="D3838" s="9" t="n"/>
      <c r="E3838" s="9" t="n"/>
      <c r="F3838" s="11" t="n"/>
      <c r="G3838" s="9" t="n"/>
      <c r="H3838" s="9" t="n"/>
      <c r="I3838" s="9">
        <f>IF(COUNTA($A3838:$H3838)=0,"",IF($J3838="OTRO","NO","SI"))</f>
        <v/>
      </c>
      <c r="J3838" s="9">
        <f>IF(COUNTA($A3838:$H3838)=0,"",IFERROR(LOOKUP(2,1/(((LISTS!$H$2:$H$26&lt;&gt;"")*ISNUMBER(SEARCH(LISTS!$H$2:$H$26,$G3838)))+((LISTS!$I$2:$I$26&lt;&gt;"")*ISNUMBER(SEARCH(LISTS!$I$2:$I$26,$E3838)))),LISTS!$K$2:$K$26),"OTRO"))</f>
        <v/>
      </c>
      <c r="K3838" s="11">
        <f>IF($I3838&lt;&gt;"SI",0,IFERROR($F3838,0))</f>
        <v/>
      </c>
      <c r="L3838" s="9">
        <f>IF(COUNTA($A3838:$H3838)=0,"",IF($J3838="OTRO",IFERROR(LOOKUP(2,1/(((LISTS!$H$2:$H$26&lt;&gt;"")*ISNUMBER(SEARCH(LISTS!$H$2:$H$26,$G3838)))+((LISTS!$I$2:$I$26&lt;&gt;"")*ISNUMBER(SEARCH(LISTS!$I$2:$I$26,$E3838)))),LISTS!$L$2:$L$26),"Concepto DIAN no mapeado a casilla automatica"),IF(LEFT($J3838,4)="TOPE","Control automatico DIAN: "&amp;$J3838,"Casilla automatica: "&amp;$J3838)))</f>
        <v/>
      </c>
    </row>
    <row r="3839">
      <c r="A3839" s="9" t="n"/>
      <c r="B3839" s="9" t="n"/>
      <c r="C3839" s="9" t="n"/>
      <c r="D3839" s="9" t="n"/>
      <c r="E3839" s="9" t="n"/>
      <c r="F3839" s="11" t="n"/>
      <c r="G3839" s="9" t="n"/>
      <c r="H3839" s="9" t="n"/>
      <c r="I3839" s="9">
        <f>IF(COUNTA($A3839:$H3839)=0,"",IF($J3839="OTRO","NO","SI"))</f>
        <v/>
      </c>
      <c r="J3839" s="9">
        <f>IF(COUNTA($A3839:$H3839)=0,"",IFERROR(LOOKUP(2,1/(((LISTS!$H$2:$H$26&lt;&gt;"")*ISNUMBER(SEARCH(LISTS!$H$2:$H$26,$G3839)))+((LISTS!$I$2:$I$26&lt;&gt;"")*ISNUMBER(SEARCH(LISTS!$I$2:$I$26,$E3839)))),LISTS!$K$2:$K$26),"OTRO"))</f>
        <v/>
      </c>
      <c r="K3839" s="11">
        <f>IF($I3839&lt;&gt;"SI",0,IFERROR($F3839,0))</f>
        <v/>
      </c>
      <c r="L3839" s="9">
        <f>IF(COUNTA($A3839:$H3839)=0,"",IF($J3839="OTRO",IFERROR(LOOKUP(2,1/(((LISTS!$H$2:$H$26&lt;&gt;"")*ISNUMBER(SEARCH(LISTS!$H$2:$H$26,$G3839)))+((LISTS!$I$2:$I$26&lt;&gt;"")*ISNUMBER(SEARCH(LISTS!$I$2:$I$26,$E3839)))),LISTS!$L$2:$L$26),"Concepto DIAN no mapeado a casilla automatica"),IF(LEFT($J3839,4)="TOPE","Control automatico DIAN: "&amp;$J3839,"Casilla automatica: "&amp;$J3839)))</f>
        <v/>
      </c>
    </row>
    <row r="3840">
      <c r="A3840" s="9" t="n"/>
      <c r="B3840" s="9" t="n"/>
      <c r="C3840" s="9" t="n"/>
      <c r="D3840" s="9" t="n"/>
      <c r="E3840" s="9" t="n"/>
      <c r="F3840" s="11" t="n"/>
      <c r="G3840" s="9" t="n"/>
      <c r="H3840" s="9" t="n"/>
      <c r="I3840" s="9">
        <f>IF(COUNTA($A3840:$H3840)=0,"",IF($J3840="OTRO","NO","SI"))</f>
        <v/>
      </c>
      <c r="J3840" s="9">
        <f>IF(COUNTA($A3840:$H3840)=0,"",IFERROR(LOOKUP(2,1/(((LISTS!$H$2:$H$26&lt;&gt;"")*ISNUMBER(SEARCH(LISTS!$H$2:$H$26,$G3840)))+((LISTS!$I$2:$I$26&lt;&gt;"")*ISNUMBER(SEARCH(LISTS!$I$2:$I$26,$E3840)))),LISTS!$K$2:$K$26),"OTRO"))</f>
        <v/>
      </c>
      <c r="K3840" s="11">
        <f>IF($I3840&lt;&gt;"SI",0,IFERROR($F3840,0))</f>
        <v/>
      </c>
      <c r="L3840" s="9">
        <f>IF(COUNTA($A3840:$H3840)=0,"",IF($J3840="OTRO",IFERROR(LOOKUP(2,1/(((LISTS!$H$2:$H$26&lt;&gt;"")*ISNUMBER(SEARCH(LISTS!$H$2:$H$26,$G3840)))+((LISTS!$I$2:$I$26&lt;&gt;"")*ISNUMBER(SEARCH(LISTS!$I$2:$I$26,$E3840)))),LISTS!$L$2:$L$26),"Concepto DIAN no mapeado a casilla automatica"),IF(LEFT($J3840,4)="TOPE","Control automatico DIAN: "&amp;$J3840,"Casilla automatica: "&amp;$J3840)))</f>
        <v/>
      </c>
    </row>
    <row r="3841">
      <c r="A3841" s="9" t="n"/>
      <c r="B3841" s="9" t="n"/>
      <c r="C3841" s="9" t="n"/>
      <c r="D3841" s="9" t="n"/>
      <c r="E3841" s="9" t="n"/>
      <c r="F3841" s="11" t="n"/>
      <c r="G3841" s="9" t="n"/>
      <c r="H3841" s="9" t="n"/>
      <c r="I3841" s="9">
        <f>IF(COUNTA($A3841:$H3841)=0,"",IF($J3841="OTRO","NO","SI"))</f>
        <v/>
      </c>
      <c r="J3841" s="9">
        <f>IF(COUNTA($A3841:$H3841)=0,"",IFERROR(LOOKUP(2,1/(((LISTS!$H$2:$H$26&lt;&gt;"")*ISNUMBER(SEARCH(LISTS!$H$2:$H$26,$G3841)))+((LISTS!$I$2:$I$26&lt;&gt;"")*ISNUMBER(SEARCH(LISTS!$I$2:$I$26,$E3841)))),LISTS!$K$2:$K$26),"OTRO"))</f>
        <v/>
      </c>
      <c r="K3841" s="11">
        <f>IF($I3841&lt;&gt;"SI",0,IFERROR($F3841,0))</f>
        <v/>
      </c>
      <c r="L3841" s="9">
        <f>IF(COUNTA($A3841:$H3841)=0,"",IF($J3841="OTRO",IFERROR(LOOKUP(2,1/(((LISTS!$H$2:$H$26&lt;&gt;"")*ISNUMBER(SEARCH(LISTS!$H$2:$H$26,$G3841)))+((LISTS!$I$2:$I$26&lt;&gt;"")*ISNUMBER(SEARCH(LISTS!$I$2:$I$26,$E3841)))),LISTS!$L$2:$L$26),"Concepto DIAN no mapeado a casilla automatica"),IF(LEFT($J3841,4)="TOPE","Control automatico DIAN: "&amp;$J3841,"Casilla automatica: "&amp;$J3841)))</f>
        <v/>
      </c>
    </row>
    <row r="3842">
      <c r="A3842" s="9" t="n"/>
      <c r="B3842" s="9" t="n"/>
      <c r="C3842" s="9" t="n"/>
      <c r="D3842" s="9" t="n"/>
      <c r="E3842" s="9" t="n"/>
      <c r="F3842" s="11" t="n"/>
      <c r="G3842" s="9" t="n"/>
      <c r="H3842" s="9" t="n"/>
      <c r="I3842" s="9">
        <f>IF(COUNTA($A3842:$H3842)=0,"",IF($J3842="OTRO","NO","SI"))</f>
        <v/>
      </c>
      <c r="J3842" s="9">
        <f>IF(COUNTA($A3842:$H3842)=0,"",IFERROR(LOOKUP(2,1/(((LISTS!$H$2:$H$26&lt;&gt;"")*ISNUMBER(SEARCH(LISTS!$H$2:$H$26,$G3842)))+((LISTS!$I$2:$I$26&lt;&gt;"")*ISNUMBER(SEARCH(LISTS!$I$2:$I$26,$E3842)))),LISTS!$K$2:$K$26),"OTRO"))</f>
        <v/>
      </c>
      <c r="K3842" s="11">
        <f>IF($I3842&lt;&gt;"SI",0,IFERROR($F3842,0))</f>
        <v/>
      </c>
      <c r="L3842" s="9">
        <f>IF(COUNTA($A3842:$H3842)=0,"",IF($J3842="OTRO",IFERROR(LOOKUP(2,1/(((LISTS!$H$2:$H$26&lt;&gt;"")*ISNUMBER(SEARCH(LISTS!$H$2:$H$26,$G3842)))+((LISTS!$I$2:$I$26&lt;&gt;"")*ISNUMBER(SEARCH(LISTS!$I$2:$I$26,$E3842)))),LISTS!$L$2:$L$26),"Concepto DIAN no mapeado a casilla automatica"),IF(LEFT($J3842,4)="TOPE","Control automatico DIAN: "&amp;$J3842,"Casilla automatica: "&amp;$J3842)))</f>
        <v/>
      </c>
    </row>
    <row r="3843">
      <c r="A3843" s="9" t="n"/>
      <c r="B3843" s="9" t="n"/>
      <c r="C3843" s="9" t="n"/>
      <c r="D3843" s="9" t="n"/>
      <c r="E3843" s="9" t="n"/>
      <c r="F3843" s="11" t="n"/>
      <c r="G3843" s="9" t="n"/>
      <c r="H3843" s="9" t="n"/>
      <c r="I3843" s="9">
        <f>IF(COUNTA($A3843:$H3843)=0,"",IF($J3843="OTRO","NO","SI"))</f>
        <v/>
      </c>
      <c r="J3843" s="9">
        <f>IF(COUNTA($A3843:$H3843)=0,"",IFERROR(LOOKUP(2,1/(((LISTS!$H$2:$H$26&lt;&gt;"")*ISNUMBER(SEARCH(LISTS!$H$2:$H$26,$G3843)))+((LISTS!$I$2:$I$26&lt;&gt;"")*ISNUMBER(SEARCH(LISTS!$I$2:$I$26,$E3843)))),LISTS!$K$2:$K$26),"OTRO"))</f>
        <v/>
      </c>
      <c r="K3843" s="11">
        <f>IF($I3843&lt;&gt;"SI",0,IFERROR($F3843,0))</f>
        <v/>
      </c>
      <c r="L3843" s="9">
        <f>IF(COUNTA($A3843:$H3843)=0,"",IF($J3843="OTRO",IFERROR(LOOKUP(2,1/(((LISTS!$H$2:$H$26&lt;&gt;"")*ISNUMBER(SEARCH(LISTS!$H$2:$H$26,$G3843)))+((LISTS!$I$2:$I$26&lt;&gt;"")*ISNUMBER(SEARCH(LISTS!$I$2:$I$26,$E3843)))),LISTS!$L$2:$L$26),"Concepto DIAN no mapeado a casilla automatica"),IF(LEFT($J3843,4)="TOPE","Control automatico DIAN: "&amp;$J3843,"Casilla automatica: "&amp;$J3843)))</f>
        <v/>
      </c>
    </row>
    <row r="3844">
      <c r="A3844" s="9" t="n"/>
      <c r="B3844" s="9" t="n"/>
      <c r="C3844" s="9" t="n"/>
      <c r="D3844" s="9" t="n"/>
      <c r="E3844" s="9" t="n"/>
      <c r="F3844" s="11" t="n"/>
      <c r="G3844" s="9" t="n"/>
      <c r="H3844" s="9" t="n"/>
      <c r="I3844" s="9">
        <f>IF(COUNTA($A3844:$H3844)=0,"",IF($J3844="OTRO","NO","SI"))</f>
        <v/>
      </c>
      <c r="J3844" s="9">
        <f>IF(COUNTA($A3844:$H3844)=0,"",IFERROR(LOOKUP(2,1/(((LISTS!$H$2:$H$26&lt;&gt;"")*ISNUMBER(SEARCH(LISTS!$H$2:$H$26,$G3844)))+((LISTS!$I$2:$I$26&lt;&gt;"")*ISNUMBER(SEARCH(LISTS!$I$2:$I$26,$E3844)))),LISTS!$K$2:$K$26),"OTRO"))</f>
        <v/>
      </c>
      <c r="K3844" s="11">
        <f>IF($I3844&lt;&gt;"SI",0,IFERROR($F3844,0))</f>
        <v/>
      </c>
      <c r="L3844" s="9">
        <f>IF(COUNTA($A3844:$H3844)=0,"",IF($J3844="OTRO",IFERROR(LOOKUP(2,1/(((LISTS!$H$2:$H$26&lt;&gt;"")*ISNUMBER(SEARCH(LISTS!$H$2:$H$26,$G3844)))+((LISTS!$I$2:$I$26&lt;&gt;"")*ISNUMBER(SEARCH(LISTS!$I$2:$I$26,$E3844)))),LISTS!$L$2:$L$26),"Concepto DIAN no mapeado a casilla automatica"),IF(LEFT($J3844,4)="TOPE","Control automatico DIAN: "&amp;$J3844,"Casilla automatica: "&amp;$J3844)))</f>
        <v/>
      </c>
    </row>
    <row r="3845">
      <c r="A3845" s="9" t="n"/>
      <c r="B3845" s="9" t="n"/>
      <c r="C3845" s="9" t="n"/>
      <c r="D3845" s="9" t="n"/>
      <c r="E3845" s="9" t="n"/>
      <c r="F3845" s="11" t="n"/>
      <c r="G3845" s="9" t="n"/>
      <c r="H3845" s="9" t="n"/>
      <c r="I3845" s="9">
        <f>IF(COUNTA($A3845:$H3845)=0,"",IF($J3845="OTRO","NO","SI"))</f>
        <v/>
      </c>
      <c r="J3845" s="9">
        <f>IF(COUNTA($A3845:$H3845)=0,"",IFERROR(LOOKUP(2,1/(((LISTS!$H$2:$H$26&lt;&gt;"")*ISNUMBER(SEARCH(LISTS!$H$2:$H$26,$G3845)))+((LISTS!$I$2:$I$26&lt;&gt;"")*ISNUMBER(SEARCH(LISTS!$I$2:$I$26,$E3845)))),LISTS!$K$2:$K$26),"OTRO"))</f>
        <v/>
      </c>
      <c r="K3845" s="11">
        <f>IF($I3845&lt;&gt;"SI",0,IFERROR($F3845,0))</f>
        <v/>
      </c>
      <c r="L3845" s="9">
        <f>IF(COUNTA($A3845:$H3845)=0,"",IF($J3845="OTRO",IFERROR(LOOKUP(2,1/(((LISTS!$H$2:$H$26&lt;&gt;"")*ISNUMBER(SEARCH(LISTS!$H$2:$H$26,$G3845)))+((LISTS!$I$2:$I$26&lt;&gt;"")*ISNUMBER(SEARCH(LISTS!$I$2:$I$26,$E3845)))),LISTS!$L$2:$L$26),"Concepto DIAN no mapeado a casilla automatica"),IF(LEFT($J3845,4)="TOPE","Control automatico DIAN: "&amp;$J3845,"Casilla automatica: "&amp;$J3845)))</f>
        <v/>
      </c>
    </row>
    <row r="3846">
      <c r="A3846" s="9" t="n"/>
      <c r="B3846" s="9" t="n"/>
      <c r="C3846" s="9" t="n"/>
      <c r="D3846" s="9" t="n"/>
      <c r="E3846" s="9" t="n"/>
      <c r="F3846" s="11" t="n"/>
      <c r="G3846" s="9" t="n"/>
      <c r="H3846" s="9" t="n"/>
      <c r="I3846" s="9">
        <f>IF(COUNTA($A3846:$H3846)=0,"",IF($J3846="OTRO","NO","SI"))</f>
        <v/>
      </c>
      <c r="J3846" s="9">
        <f>IF(COUNTA($A3846:$H3846)=0,"",IFERROR(LOOKUP(2,1/(((LISTS!$H$2:$H$26&lt;&gt;"")*ISNUMBER(SEARCH(LISTS!$H$2:$H$26,$G3846)))+((LISTS!$I$2:$I$26&lt;&gt;"")*ISNUMBER(SEARCH(LISTS!$I$2:$I$26,$E3846)))),LISTS!$K$2:$K$26),"OTRO"))</f>
        <v/>
      </c>
      <c r="K3846" s="11">
        <f>IF($I3846&lt;&gt;"SI",0,IFERROR($F3846,0))</f>
        <v/>
      </c>
      <c r="L3846" s="9">
        <f>IF(COUNTA($A3846:$H3846)=0,"",IF($J3846="OTRO",IFERROR(LOOKUP(2,1/(((LISTS!$H$2:$H$26&lt;&gt;"")*ISNUMBER(SEARCH(LISTS!$H$2:$H$26,$G3846)))+((LISTS!$I$2:$I$26&lt;&gt;"")*ISNUMBER(SEARCH(LISTS!$I$2:$I$26,$E3846)))),LISTS!$L$2:$L$26),"Concepto DIAN no mapeado a casilla automatica"),IF(LEFT($J3846,4)="TOPE","Control automatico DIAN: "&amp;$J3846,"Casilla automatica: "&amp;$J3846)))</f>
        <v/>
      </c>
    </row>
    <row r="3847">
      <c r="A3847" s="9" t="n"/>
      <c r="B3847" s="9" t="n"/>
      <c r="C3847" s="9" t="n"/>
      <c r="D3847" s="9" t="n"/>
      <c r="E3847" s="9" t="n"/>
      <c r="F3847" s="11" t="n"/>
      <c r="G3847" s="9" t="n"/>
      <c r="H3847" s="9" t="n"/>
      <c r="I3847" s="9">
        <f>IF(COUNTA($A3847:$H3847)=0,"",IF($J3847="OTRO","NO","SI"))</f>
        <v/>
      </c>
      <c r="J3847" s="9">
        <f>IF(COUNTA($A3847:$H3847)=0,"",IFERROR(LOOKUP(2,1/(((LISTS!$H$2:$H$26&lt;&gt;"")*ISNUMBER(SEARCH(LISTS!$H$2:$H$26,$G3847)))+((LISTS!$I$2:$I$26&lt;&gt;"")*ISNUMBER(SEARCH(LISTS!$I$2:$I$26,$E3847)))),LISTS!$K$2:$K$26),"OTRO"))</f>
        <v/>
      </c>
      <c r="K3847" s="11">
        <f>IF($I3847&lt;&gt;"SI",0,IFERROR($F3847,0))</f>
        <v/>
      </c>
      <c r="L3847" s="9">
        <f>IF(COUNTA($A3847:$H3847)=0,"",IF($J3847="OTRO",IFERROR(LOOKUP(2,1/(((LISTS!$H$2:$H$26&lt;&gt;"")*ISNUMBER(SEARCH(LISTS!$H$2:$H$26,$G3847)))+((LISTS!$I$2:$I$26&lt;&gt;"")*ISNUMBER(SEARCH(LISTS!$I$2:$I$26,$E3847)))),LISTS!$L$2:$L$26),"Concepto DIAN no mapeado a casilla automatica"),IF(LEFT($J3847,4)="TOPE","Control automatico DIAN: "&amp;$J3847,"Casilla automatica: "&amp;$J3847)))</f>
        <v/>
      </c>
    </row>
    <row r="3848">
      <c r="A3848" s="9" t="n"/>
      <c r="B3848" s="9" t="n"/>
      <c r="C3848" s="9" t="n"/>
      <c r="D3848" s="9" t="n"/>
      <c r="E3848" s="9" t="n"/>
      <c r="F3848" s="11" t="n"/>
      <c r="G3848" s="9" t="n"/>
      <c r="H3848" s="9" t="n"/>
      <c r="I3848" s="9">
        <f>IF(COUNTA($A3848:$H3848)=0,"",IF($J3848="OTRO","NO","SI"))</f>
        <v/>
      </c>
      <c r="J3848" s="9">
        <f>IF(COUNTA($A3848:$H3848)=0,"",IFERROR(LOOKUP(2,1/(((LISTS!$H$2:$H$26&lt;&gt;"")*ISNUMBER(SEARCH(LISTS!$H$2:$H$26,$G3848)))+((LISTS!$I$2:$I$26&lt;&gt;"")*ISNUMBER(SEARCH(LISTS!$I$2:$I$26,$E3848)))),LISTS!$K$2:$K$26),"OTRO"))</f>
        <v/>
      </c>
      <c r="K3848" s="11">
        <f>IF($I3848&lt;&gt;"SI",0,IFERROR($F3848,0))</f>
        <v/>
      </c>
      <c r="L3848" s="9">
        <f>IF(COUNTA($A3848:$H3848)=0,"",IF($J3848="OTRO",IFERROR(LOOKUP(2,1/(((LISTS!$H$2:$H$26&lt;&gt;"")*ISNUMBER(SEARCH(LISTS!$H$2:$H$26,$G3848)))+((LISTS!$I$2:$I$26&lt;&gt;"")*ISNUMBER(SEARCH(LISTS!$I$2:$I$26,$E3848)))),LISTS!$L$2:$L$26),"Concepto DIAN no mapeado a casilla automatica"),IF(LEFT($J3848,4)="TOPE","Control automatico DIAN: "&amp;$J3848,"Casilla automatica: "&amp;$J3848)))</f>
        <v/>
      </c>
    </row>
    <row r="3849">
      <c r="A3849" s="9" t="n"/>
      <c r="B3849" s="9" t="n"/>
      <c r="C3849" s="9" t="n"/>
      <c r="D3849" s="9" t="n"/>
      <c r="E3849" s="9" t="n"/>
      <c r="F3849" s="11" t="n"/>
      <c r="G3849" s="9" t="n"/>
      <c r="H3849" s="9" t="n"/>
      <c r="I3849" s="9">
        <f>IF(COUNTA($A3849:$H3849)=0,"",IF($J3849="OTRO","NO","SI"))</f>
        <v/>
      </c>
      <c r="J3849" s="9">
        <f>IF(COUNTA($A3849:$H3849)=0,"",IFERROR(LOOKUP(2,1/(((LISTS!$H$2:$H$26&lt;&gt;"")*ISNUMBER(SEARCH(LISTS!$H$2:$H$26,$G3849)))+((LISTS!$I$2:$I$26&lt;&gt;"")*ISNUMBER(SEARCH(LISTS!$I$2:$I$26,$E3849)))),LISTS!$K$2:$K$26),"OTRO"))</f>
        <v/>
      </c>
      <c r="K3849" s="11">
        <f>IF($I3849&lt;&gt;"SI",0,IFERROR($F3849,0))</f>
        <v/>
      </c>
      <c r="L3849" s="9">
        <f>IF(COUNTA($A3849:$H3849)=0,"",IF($J3849="OTRO",IFERROR(LOOKUP(2,1/(((LISTS!$H$2:$H$26&lt;&gt;"")*ISNUMBER(SEARCH(LISTS!$H$2:$H$26,$G3849)))+((LISTS!$I$2:$I$26&lt;&gt;"")*ISNUMBER(SEARCH(LISTS!$I$2:$I$26,$E3849)))),LISTS!$L$2:$L$26),"Concepto DIAN no mapeado a casilla automatica"),IF(LEFT($J3849,4)="TOPE","Control automatico DIAN: "&amp;$J3849,"Casilla automatica: "&amp;$J3849)))</f>
        <v/>
      </c>
    </row>
    <row r="3850">
      <c r="A3850" s="9" t="n"/>
      <c r="B3850" s="9" t="n"/>
      <c r="C3850" s="9" t="n"/>
      <c r="D3850" s="9" t="n"/>
      <c r="E3850" s="9" t="n"/>
      <c r="F3850" s="11" t="n"/>
      <c r="G3850" s="9" t="n"/>
      <c r="H3850" s="9" t="n"/>
      <c r="I3850" s="9">
        <f>IF(COUNTA($A3850:$H3850)=0,"",IF($J3850="OTRO","NO","SI"))</f>
        <v/>
      </c>
      <c r="J3850" s="9">
        <f>IF(COUNTA($A3850:$H3850)=0,"",IFERROR(LOOKUP(2,1/(((LISTS!$H$2:$H$26&lt;&gt;"")*ISNUMBER(SEARCH(LISTS!$H$2:$H$26,$G3850)))+((LISTS!$I$2:$I$26&lt;&gt;"")*ISNUMBER(SEARCH(LISTS!$I$2:$I$26,$E3850)))),LISTS!$K$2:$K$26),"OTRO"))</f>
        <v/>
      </c>
      <c r="K3850" s="11">
        <f>IF($I3850&lt;&gt;"SI",0,IFERROR($F3850,0))</f>
        <v/>
      </c>
      <c r="L3850" s="9">
        <f>IF(COUNTA($A3850:$H3850)=0,"",IF($J3850="OTRO",IFERROR(LOOKUP(2,1/(((LISTS!$H$2:$H$26&lt;&gt;"")*ISNUMBER(SEARCH(LISTS!$H$2:$H$26,$G3850)))+((LISTS!$I$2:$I$26&lt;&gt;"")*ISNUMBER(SEARCH(LISTS!$I$2:$I$26,$E3850)))),LISTS!$L$2:$L$26),"Concepto DIAN no mapeado a casilla automatica"),IF(LEFT($J3850,4)="TOPE","Control automatico DIAN: "&amp;$J3850,"Casilla automatica: "&amp;$J3850)))</f>
        <v/>
      </c>
    </row>
    <row r="3851">
      <c r="A3851" s="9" t="n"/>
      <c r="B3851" s="9" t="n"/>
      <c r="C3851" s="9" t="n"/>
      <c r="D3851" s="9" t="n"/>
      <c r="E3851" s="9" t="n"/>
      <c r="F3851" s="11" t="n"/>
      <c r="G3851" s="9" t="n"/>
      <c r="H3851" s="9" t="n"/>
      <c r="I3851" s="9">
        <f>IF(COUNTA($A3851:$H3851)=0,"",IF($J3851="OTRO","NO","SI"))</f>
        <v/>
      </c>
      <c r="J3851" s="9">
        <f>IF(COUNTA($A3851:$H3851)=0,"",IFERROR(LOOKUP(2,1/(((LISTS!$H$2:$H$26&lt;&gt;"")*ISNUMBER(SEARCH(LISTS!$H$2:$H$26,$G3851)))+((LISTS!$I$2:$I$26&lt;&gt;"")*ISNUMBER(SEARCH(LISTS!$I$2:$I$26,$E3851)))),LISTS!$K$2:$K$26),"OTRO"))</f>
        <v/>
      </c>
      <c r="K3851" s="11">
        <f>IF($I3851&lt;&gt;"SI",0,IFERROR($F3851,0))</f>
        <v/>
      </c>
      <c r="L3851" s="9">
        <f>IF(COUNTA($A3851:$H3851)=0,"",IF($J3851="OTRO",IFERROR(LOOKUP(2,1/(((LISTS!$H$2:$H$26&lt;&gt;"")*ISNUMBER(SEARCH(LISTS!$H$2:$H$26,$G3851)))+((LISTS!$I$2:$I$26&lt;&gt;"")*ISNUMBER(SEARCH(LISTS!$I$2:$I$26,$E3851)))),LISTS!$L$2:$L$26),"Concepto DIAN no mapeado a casilla automatica"),IF(LEFT($J3851,4)="TOPE","Control automatico DIAN: "&amp;$J3851,"Casilla automatica: "&amp;$J3851)))</f>
        <v/>
      </c>
    </row>
    <row r="3852">
      <c r="A3852" s="9" t="n"/>
      <c r="B3852" s="9" t="n"/>
      <c r="C3852" s="9" t="n"/>
      <c r="D3852" s="9" t="n"/>
      <c r="E3852" s="9" t="n"/>
      <c r="F3852" s="11" t="n"/>
      <c r="G3852" s="9" t="n"/>
      <c r="H3852" s="9" t="n"/>
      <c r="I3852" s="9">
        <f>IF(COUNTA($A3852:$H3852)=0,"",IF($J3852="OTRO","NO","SI"))</f>
        <v/>
      </c>
      <c r="J3852" s="9">
        <f>IF(COUNTA($A3852:$H3852)=0,"",IFERROR(LOOKUP(2,1/(((LISTS!$H$2:$H$26&lt;&gt;"")*ISNUMBER(SEARCH(LISTS!$H$2:$H$26,$G3852)))+((LISTS!$I$2:$I$26&lt;&gt;"")*ISNUMBER(SEARCH(LISTS!$I$2:$I$26,$E3852)))),LISTS!$K$2:$K$26),"OTRO"))</f>
        <v/>
      </c>
      <c r="K3852" s="11">
        <f>IF($I3852&lt;&gt;"SI",0,IFERROR($F3852,0))</f>
        <v/>
      </c>
      <c r="L3852" s="9">
        <f>IF(COUNTA($A3852:$H3852)=0,"",IF($J3852="OTRO",IFERROR(LOOKUP(2,1/(((LISTS!$H$2:$H$26&lt;&gt;"")*ISNUMBER(SEARCH(LISTS!$H$2:$H$26,$G3852)))+((LISTS!$I$2:$I$26&lt;&gt;"")*ISNUMBER(SEARCH(LISTS!$I$2:$I$26,$E3852)))),LISTS!$L$2:$L$26),"Concepto DIAN no mapeado a casilla automatica"),IF(LEFT($J3852,4)="TOPE","Control automatico DIAN: "&amp;$J3852,"Casilla automatica: "&amp;$J3852)))</f>
        <v/>
      </c>
    </row>
    <row r="3853">
      <c r="A3853" s="9" t="n"/>
      <c r="B3853" s="9" t="n"/>
      <c r="C3853" s="9" t="n"/>
      <c r="D3853" s="9" t="n"/>
      <c r="E3853" s="9" t="n"/>
      <c r="F3853" s="11" t="n"/>
      <c r="G3853" s="9" t="n"/>
      <c r="H3853" s="9" t="n"/>
      <c r="I3853" s="9">
        <f>IF(COUNTA($A3853:$H3853)=0,"",IF($J3853="OTRO","NO","SI"))</f>
        <v/>
      </c>
      <c r="J3853" s="9">
        <f>IF(COUNTA($A3853:$H3853)=0,"",IFERROR(LOOKUP(2,1/(((LISTS!$H$2:$H$26&lt;&gt;"")*ISNUMBER(SEARCH(LISTS!$H$2:$H$26,$G3853)))+((LISTS!$I$2:$I$26&lt;&gt;"")*ISNUMBER(SEARCH(LISTS!$I$2:$I$26,$E3853)))),LISTS!$K$2:$K$26),"OTRO"))</f>
        <v/>
      </c>
      <c r="K3853" s="11">
        <f>IF($I3853&lt;&gt;"SI",0,IFERROR($F3853,0))</f>
        <v/>
      </c>
      <c r="L3853" s="9">
        <f>IF(COUNTA($A3853:$H3853)=0,"",IF($J3853="OTRO",IFERROR(LOOKUP(2,1/(((LISTS!$H$2:$H$26&lt;&gt;"")*ISNUMBER(SEARCH(LISTS!$H$2:$H$26,$G3853)))+((LISTS!$I$2:$I$26&lt;&gt;"")*ISNUMBER(SEARCH(LISTS!$I$2:$I$26,$E3853)))),LISTS!$L$2:$L$26),"Concepto DIAN no mapeado a casilla automatica"),IF(LEFT($J3853,4)="TOPE","Control automatico DIAN: "&amp;$J3853,"Casilla automatica: "&amp;$J3853)))</f>
        <v/>
      </c>
    </row>
    <row r="3854">
      <c r="A3854" s="9" t="n"/>
      <c r="B3854" s="9" t="n"/>
      <c r="C3854" s="9" t="n"/>
      <c r="D3854" s="9" t="n"/>
      <c r="E3854" s="9" t="n"/>
      <c r="F3854" s="11" t="n"/>
      <c r="G3854" s="9" t="n"/>
      <c r="H3854" s="9" t="n"/>
      <c r="I3854" s="9">
        <f>IF(COUNTA($A3854:$H3854)=0,"",IF($J3854="OTRO","NO","SI"))</f>
        <v/>
      </c>
      <c r="J3854" s="9">
        <f>IF(COUNTA($A3854:$H3854)=0,"",IFERROR(LOOKUP(2,1/(((LISTS!$H$2:$H$26&lt;&gt;"")*ISNUMBER(SEARCH(LISTS!$H$2:$H$26,$G3854)))+((LISTS!$I$2:$I$26&lt;&gt;"")*ISNUMBER(SEARCH(LISTS!$I$2:$I$26,$E3854)))),LISTS!$K$2:$K$26),"OTRO"))</f>
        <v/>
      </c>
      <c r="K3854" s="11">
        <f>IF($I3854&lt;&gt;"SI",0,IFERROR($F3854,0))</f>
        <v/>
      </c>
      <c r="L3854" s="9">
        <f>IF(COUNTA($A3854:$H3854)=0,"",IF($J3854="OTRO",IFERROR(LOOKUP(2,1/(((LISTS!$H$2:$H$26&lt;&gt;"")*ISNUMBER(SEARCH(LISTS!$H$2:$H$26,$G3854)))+((LISTS!$I$2:$I$26&lt;&gt;"")*ISNUMBER(SEARCH(LISTS!$I$2:$I$26,$E3854)))),LISTS!$L$2:$L$26),"Concepto DIAN no mapeado a casilla automatica"),IF(LEFT($J3854,4)="TOPE","Control automatico DIAN: "&amp;$J3854,"Casilla automatica: "&amp;$J3854)))</f>
        <v/>
      </c>
    </row>
    <row r="3855">
      <c r="A3855" s="9" t="n"/>
      <c r="B3855" s="9" t="n"/>
      <c r="C3855" s="9" t="n"/>
      <c r="D3855" s="9" t="n"/>
      <c r="E3855" s="9" t="n"/>
      <c r="F3855" s="11" t="n"/>
      <c r="G3855" s="9" t="n"/>
      <c r="H3855" s="9" t="n"/>
      <c r="I3855" s="9">
        <f>IF(COUNTA($A3855:$H3855)=0,"",IF($J3855="OTRO","NO","SI"))</f>
        <v/>
      </c>
      <c r="J3855" s="9">
        <f>IF(COUNTA($A3855:$H3855)=0,"",IFERROR(LOOKUP(2,1/(((LISTS!$H$2:$H$26&lt;&gt;"")*ISNUMBER(SEARCH(LISTS!$H$2:$H$26,$G3855)))+((LISTS!$I$2:$I$26&lt;&gt;"")*ISNUMBER(SEARCH(LISTS!$I$2:$I$26,$E3855)))),LISTS!$K$2:$K$26),"OTRO"))</f>
        <v/>
      </c>
      <c r="K3855" s="11">
        <f>IF($I3855&lt;&gt;"SI",0,IFERROR($F3855,0))</f>
        <v/>
      </c>
      <c r="L3855" s="9">
        <f>IF(COUNTA($A3855:$H3855)=0,"",IF($J3855="OTRO",IFERROR(LOOKUP(2,1/(((LISTS!$H$2:$H$26&lt;&gt;"")*ISNUMBER(SEARCH(LISTS!$H$2:$H$26,$G3855)))+((LISTS!$I$2:$I$26&lt;&gt;"")*ISNUMBER(SEARCH(LISTS!$I$2:$I$26,$E3855)))),LISTS!$L$2:$L$26),"Concepto DIAN no mapeado a casilla automatica"),IF(LEFT($J3855,4)="TOPE","Control automatico DIAN: "&amp;$J3855,"Casilla automatica: "&amp;$J3855)))</f>
        <v/>
      </c>
    </row>
    <row r="3856">
      <c r="A3856" s="9" t="n"/>
      <c r="B3856" s="9" t="n"/>
      <c r="C3856" s="9" t="n"/>
      <c r="D3856" s="9" t="n"/>
      <c r="E3856" s="9" t="n"/>
      <c r="F3856" s="11" t="n"/>
      <c r="G3856" s="9" t="n"/>
      <c r="H3856" s="9" t="n"/>
      <c r="I3856" s="9">
        <f>IF(COUNTA($A3856:$H3856)=0,"",IF($J3856="OTRO","NO","SI"))</f>
        <v/>
      </c>
      <c r="J3856" s="9">
        <f>IF(COUNTA($A3856:$H3856)=0,"",IFERROR(LOOKUP(2,1/(((LISTS!$H$2:$H$26&lt;&gt;"")*ISNUMBER(SEARCH(LISTS!$H$2:$H$26,$G3856)))+((LISTS!$I$2:$I$26&lt;&gt;"")*ISNUMBER(SEARCH(LISTS!$I$2:$I$26,$E3856)))),LISTS!$K$2:$K$26),"OTRO"))</f>
        <v/>
      </c>
      <c r="K3856" s="11">
        <f>IF($I3856&lt;&gt;"SI",0,IFERROR($F3856,0))</f>
        <v/>
      </c>
      <c r="L3856" s="9">
        <f>IF(COUNTA($A3856:$H3856)=0,"",IF($J3856="OTRO",IFERROR(LOOKUP(2,1/(((LISTS!$H$2:$H$26&lt;&gt;"")*ISNUMBER(SEARCH(LISTS!$H$2:$H$26,$G3856)))+((LISTS!$I$2:$I$26&lt;&gt;"")*ISNUMBER(SEARCH(LISTS!$I$2:$I$26,$E3856)))),LISTS!$L$2:$L$26),"Concepto DIAN no mapeado a casilla automatica"),IF(LEFT($J3856,4)="TOPE","Control automatico DIAN: "&amp;$J3856,"Casilla automatica: "&amp;$J3856)))</f>
        <v/>
      </c>
    </row>
    <row r="3857">
      <c r="A3857" s="9" t="n"/>
      <c r="B3857" s="9" t="n"/>
      <c r="C3857" s="9" t="n"/>
      <c r="D3857" s="9" t="n"/>
      <c r="E3857" s="9" t="n"/>
      <c r="F3857" s="11" t="n"/>
      <c r="G3857" s="9" t="n"/>
      <c r="H3857" s="9" t="n"/>
      <c r="I3857" s="9">
        <f>IF(COUNTA($A3857:$H3857)=0,"",IF($J3857="OTRO","NO","SI"))</f>
        <v/>
      </c>
      <c r="J3857" s="9">
        <f>IF(COUNTA($A3857:$H3857)=0,"",IFERROR(LOOKUP(2,1/(((LISTS!$H$2:$H$26&lt;&gt;"")*ISNUMBER(SEARCH(LISTS!$H$2:$H$26,$G3857)))+((LISTS!$I$2:$I$26&lt;&gt;"")*ISNUMBER(SEARCH(LISTS!$I$2:$I$26,$E3857)))),LISTS!$K$2:$K$26),"OTRO"))</f>
        <v/>
      </c>
      <c r="K3857" s="11">
        <f>IF($I3857&lt;&gt;"SI",0,IFERROR($F3857,0))</f>
        <v/>
      </c>
      <c r="L3857" s="9">
        <f>IF(COUNTA($A3857:$H3857)=0,"",IF($J3857="OTRO",IFERROR(LOOKUP(2,1/(((LISTS!$H$2:$H$26&lt;&gt;"")*ISNUMBER(SEARCH(LISTS!$H$2:$H$26,$G3857)))+((LISTS!$I$2:$I$26&lt;&gt;"")*ISNUMBER(SEARCH(LISTS!$I$2:$I$26,$E3857)))),LISTS!$L$2:$L$26),"Concepto DIAN no mapeado a casilla automatica"),IF(LEFT($J3857,4)="TOPE","Control automatico DIAN: "&amp;$J3857,"Casilla automatica: "&amp;$J3857)))</f>
        <v/>
      </c>
    </row>
    <row r="3858">
      <c r="A3858" s="9" t="n"/>
      <c r="B3858" s="9" t="n"/>
      <c r="C3858" s="9" t="n"/>
      <c r="D3858" s="9" t="n"/>
      <c r="E3858" s="9" t="n"/>
      <c r="F3858" s="11" t="n"/>
      <c r="G3858" s="9" t="n"/>
      <c r="H3858" s="9" t="n"/>
      <c r="I3858" s="9">
        <f>IF(COUNTA($A3858:$H3858)=0,"",IF($J3858="OTRO","NO","SI"))</f>
        <v/>
      </c>
      <c r="J3858" s="9">
        <f>IF(COUNTA($A3858:$H3858)=0,"",IFERROR(LOOKUP(2,1/(((LISTS!$H$2:$H$26&lt;&gt;"")*ISNUMBER(SEARCH(LISTS!$H$2:$H$26,$G3858)))+((LISTS!$I$2:$I$26&lt;&gt;"")*ISNUMBER(SEARCH(LISTS!$I$2:$I$26,$E3858)))),LISTS!$K$2:$K$26),"OTRO"))</f>
        <v/>
      </c>
      <c r="K3858" s="11">
        <f>IF($I3858&lt;&gt;"SI",0,IFERROR($F3858,0))</f>
        <v/>
      </c>
      <c r="L3858" s="9">
        <f>IF(COUNTA($A3858:$H3858)=0,"",IF($J3858="OTRO",IFERROR(LOOKUP(2,1/(((LISTS!$H$2:$H$26&lt;&gt;"")*ISNUMBER(SEARCH(LISTS!$H$2:$H$26,$G3858)))+((LISTS!$I$2:$I$26&lt;&gt;"")*ISNUMBER(SEARCH(LISTS!$I$2:$I$26,$E3858)))),LISTS!$L$2:$L$26),"Concepto DIAN no mapeado a casilla automatica"),IF(LEFT($J3858,4)="TOPE","Control automatico DIAN: "&amp;$J3858,"Casilla automatica: "&amp;$J3858)))</f>
        <v/>
      </c>
    </row>
    <row r="3859">
      <c r="A3859" s="9" t="n"/>
      <c r="B3859" s="9" t="n"/>
      <c r="C3859" s="9" t="n"/>
      <c r="D3859" s="9" t="n"/>
      <c r="E3859" s="9" t="n"/>
      <c r="F3859" s="11" t="n"/>
      <c r="G3859" s="9" t="n"/>
      <c r="H3859" s="9" t="n"/>
      <c r="I3859" s="9">
        <f>IF(COUNTA($A3859:$H3859)=0,"",IF($J3859="OTRO","NO","SI"))</f>
        <v/>
      </c>
      <c r="J3859" s="9">
        <f>IF(COUNTA($A3859:$H3859)=0,"",IFERROR(LOOKUP(2,1/(((LISTS!$H$2:$H$26&lt;&gt;"")*ISNUMBER(SEARCH(LISTS!$H$2:$H$26,$G3859)))+((LISTS!$I$2:$I$26&lt;&gt;"")*ISNUMBER(SEARCH(LISTS!$I$2:$I$26,$E3859)))),LISTS!$K$2:$K$26),"OTRO"))</f>
        <v/>
      </c>
      <c r="K3859" s="11">
        <f>IF($I3859&lt;&gt;"SI",0,IFERROR($F3859,0))</f>
        <v/>
      </c>
      <c r="L3859" s="9">
        <f>IF(COUNTA($A3859:$H3859)=0,"",IF($J3859="OTRO",IFERROR(LOOKUP(2,1/(((LISTS!$H$2:$H$26&lt;&gt;"")*ISNUMBER(SEARCH(LISTS!$H$2:$H$26,$G3859)))+((LISTS!$I$2:$I$26&lt;&gt;"")*ISNUMBER(SEARCH(LISTS!$I$2:$I$26,$E3859)))),LISTS!$L$2:$L$26),"Concepto DIAN no mapeado a casilla automatica"),IF(LEFT($J3859,4)="TOPE","Control automatico DIAN: "&amp;$J3859,"Casilla automatica: "&amp;$J3859)))</f>
        <v/>
      </c>
    </row>
    <row r="3860">
      <c r="A3860" s="9" t="n"/>
      <c r="B3860" s="9" t="n"/>
      <c r="C3860" s="9" t="n"/>
      <c r="D3860" s="9" t="n"/>
      <c r="E3860" s="9" t="n"/>
      <c r="F3860" s="11" t="n"/>
      <c r="G3860" s="9" t="n"/>
      <c r="H3860" s="9" t="n"/>
      <c r="I3860" s="9">
        <f>IF(COUNTA($A3860:$H3860)=0,"",IF($J3860="OTRO","NO","SI"))</f>
        <v/>
      </c>
      <c r="J3860" s="9">
        <f>IF(COUNTA($A3860:$H3860)=0,"",IFERROR(LOOKUP(2,1/(((LISTS!$H$2:$H$26&lt;&gt;"")*ISNUMBER(SEARCH(LISTS!$H$2:$H$26,$G3860)))+((LISTS!$I$2:$I$26&lt;&gt;"")*ISNUMBER(SEARCH(LISTS!$I$2:$I$26,$E3860)))),LISTS!$K$2:$K$26),"OTRO"))</f>
        <v/>
      </c>
      <c r="K3860" s="11">
        <f>IF($I3860&lt;&gt;"SI",0,IFERROR($F3860,0))</f>
        <v/>
      </c>
      <c r="L3860" s="9">
        <f>IF(COUNTA($A3860:$H3860)=0,"",IF($J3860="OTRO",IFERROR(LOOKUP(2,1/(((LISTS!$H$2:$H$26&lt;&gt;"")*ISNUMBER(SEARCH(LISTS!$H$2:$H$26,$G3860)))+((LISTS!$I$2:$I$26&lt;&gt;"")*ISNUMBER(SEARCH(LISTS!$I$2:$I$26,$E3860)))),LISTS!$L$2:$L$26),"Concepto DIAN no mapeado a casilla automatica"),IF(LEFT($J3860,4)="TOPE","Control automatico DIAN: "&amp;$J3860,"Casilla automatica: "&amp;$J3860)))</f>
        <v/>
      </c>
    </row>
    <row r="3861">
      <c r="A3861" s="9" t="n"/>
      <c r="B3861" s="9" t="n"/>
      <c r="C3861" s="9" t="n"/>
      <c r="D3861" s="9" t="n"/>
      <c r="E3861" s="9" t="n"/>
      <c r="F3861" s="11" t="n"/>
      <c r="G3861" s="9" t="n"/>
      <c r="H3861" s="9" t="n"/>
      <c r="I3861" s="9">
        <f>IF(COUNTA($A3861:$H3861)=0,"",IF($J3861="OTRO","NO","SI"))</f>
        <v/>
      </c>
      <c r="J3861" s="9">
        <f>IF(COUNTA($A3861:$H3861)=0,"",IFERROR(LOOKUP(2,1/(((LISTS!$H$2:$H$26&lt;&gt;"")*ISNUMBER(SEARCH(LISTS!$H$2:$H$26,$G3861)))+((LISTS!$I$2:$I$26&lt;&gt;"")*ISNUMBER(SEARCH(LISTS!$I$2:$I$26,$E3861)))),LISTS!$K$2:$K$26),"OTRO"))</f>
        <v/>
      </c>
      <c r="K3861" s="11">
        <f>IF($I3861&lt;&gt;"SI",0,IFERROR($F3861,0))</f>
        <v/>
      </c>
      <c r="L3861" s="9">
        <f>IF(COUNTA($A3861:$H3861)=0,"",IF($J3861="OTRO",IFERROR(LOOKUP(2,1/(((LISTS!$H$2:$H$26&lt;&gt;"")*ISNUMBER(SEARCH(LISTS!$H$2:$H$26,$G3861)))+((LISTS!$I$2:$I$26&lt;&gt;"")*ISNUMBER(SEARCH(LISTS!$I$2:$I$26,$E3861)))),LISTS!$L$2:$L$26),"Concepto DIAN no mapeado a casilla automatica"),IF(LEFT($J3861,4)="TOPE","Control automatico DIAN: "&amp;$J3861,"Casilla automatica: "&amp;$J3861)))</f>
        <v/>
      </c>
    </row>
    <row r="3862">
      <c r="A3862" s="9" t="n"/>
      <c r="B3862" s="9" t="n"/>
      <c r="C3862" s="9" t="n"/>
      <c r="D3862" s="9" t="n"/>
      <c r="E3862" s="9" t="n"/>
      <c r="F3862" s="11" t="n"/>
      <c r="G3862" s="9" t="n"/>
      <c r="H3862" s="9" t="n"/>
      <c r="I3862" s="9">
        <f>IF(COUNTA($A3862:$H3862)=0,"",IF($J3862="OTRO","NO","SI"))</f>
        <v/>
      </c>
      <c r="J3862" s="9">
        <f>IF(COUNTA($A3862:$H3862)=0,"",IFERROR(LOOKUP(2,1/(((LISTS!$H$2:$H$26&lt;&gt;"")*ISNUMBER(SEARCH(LISTS!$H$2:$H$26,$G3862)))+((LISTS!$I$2:$I$26&lt;&gt;"")*ISNUMBER(SEARCH(LISTS!$I$2:$I$26,$E3862)))),LISTS!$K$2:$K$26),"OTRO"))</f>
        <v/>
      </c>
      <c r="K3862" s="11">
        <f>IF($I3862&lt;&gt;"SI",0,IFERROR($F3862,0))</f>
        <v/>
      </c>
      <c r="L3862" s="9">
        <f>IF(COUNTA($A3862:$H3862)=0,"",IF($J3862="OTRO",IFERROR(LOOKUP(2,1/(((LISTS!$H$2:$H$26&lt;&gt;"")*ISNUMBER(SEARCH(LISTS!$H$2:$H$26,$G3862)))+((LISTS!$I$2:$I$26&lt;&gt;"")*ISNUMBER(SEARCH(LISTS!$I$2:$I$26,$E3862)))),LISTS!$L$2:$L$26),"Concepto DIAN no mapeado a casilla automatica"),IF(LEFT($J3862,4)="TOPE","Control automatico DIAN: "&amp;$J3862,"Casilla automatica: "&amp;$J3862)))</f>
        <v/>
      </c>
    </row>
    <row r="3863">
      <c r="A3863" s="9" t="n"/>
      <c r="B3863" s="9" t="n"/>
      <c r="C3863" s="9" t="n"/>
      <c r="D3863" s="9" t="n"/>
      <c r="E3863" s="9" t="n"/>
      <c r="F3863" s="11" t="n"/>
      <c r="G3863" s="9" t="n"/>
      <c r="H3863" s="9" t="n"/>
      <c r="I3863" s="9">
        <f>IF(COUNTA($A3863:$H3863)=0,"",IF($J3863="OTRO","NO","SI"))</f>
        <v/>
      </c>
      <c r="J3863" s="9">
        <f>IF(COUNTA($A3863:$H3863)=0,"",IFERROR(LOOKUP(2,1/(((LISTS!$H$2:$H$26&lt;&gt;"")*ISNUMBER(SEARCH(LISTS!$H$2:$H$26,$G3863)))+((LISTS!$I$2:$I$26&lt;&gt;"")*ISNUMBER(SEARCH(LISTS!$I$2:$I$26,$E3863)))),LISTS!$K$2:$K$26),"OTRO"))</f>
        <v/>
      </c>
      <c r="K3863" s="11">
        <f>IF($I3863&lt;&gt;"SI",0,IFERROR($F3863,0))</f>
        <v/>
      </c>
      <c r="L3863" s="9">
        <f>IF(COUNTA($A3863:$H3863)=0,"",IF($J3863="OTRO",IFERROR(LOOKUP(2,1/(((LISTS!$H$2:$H$26&lt;&gt;"")*ISNUMBER(SEARCH(LISTS!$H$2:$H$26,$G3863)))+((LISTS!$I$2:$I$26&lt;&gt;"")*ISNUMBER(SEARCH(LISTS!$I$2:$I$26,$E3863)))),LISTS!$L$2:$L$26),"Concepto DIAN no mapeado a casilla automatica"),IF(LEFT($J3863,4)="TOPE","Control automatico DIAN: "&amp;$J3863,"Casilla automatica: "&amp;$J3863)))</f>
        <v/>
      </c>
    </row>
    <row r="3864">
      <c r="A3864" s="9" t="n"/>
      <c r="B3864" s="9" t="n"/>
      <c r="C3864" s="9" t="n"/>
      <c r="D3864" s="9" t="n"/>
      <c r="E3864" s="9" t="n"/>
      <c r="F3864" s="11" t="n"/>
      <c r="G3864" s="9" t="n"/>
      <c r="H3864" s="9" t="n"/>
      <c r="I3864" s="9">
        <f>IF(COUNTA($A3864:$H3864)=0,"",IF($J3864="OTRO","NO","SI"))</f>
        <v/>
      </c>
      <c r="J3864" s="9">
        <f>IF(COUNTA($A3864:$H3864)=0,"",IFERROR(LOOKUP(2,1/(((LISTS!$H$2:$H$26&lt;&gt;"")*ISNUMBER(SEARCH(LISTS!$H$2:$H$26,$G3864)))+((LISTS!$I$2:$I$26&lt;&gt;"")*ISNUMBER(SEARCH(LISTS!$I$2:$I$26,$E3864)))),LISTS!$K$2:$K$26),"OTRO"))</f>
        <v/>
      </c>
      <c r="K3864" s="11">
        <f>IF($I3864&lt;&gt;"SI",0,IFERROR($F3864,0))</f>
        <v/>
      </c>
      <c r="L3864" s="9">
        <f>IF(COUNTA($A3864:$H3864)=0,"",IF($J3864="OTRO",IFERROR(LOOKUP(2,1/(((LISTS!$H$2:$H$26&lt;&gt;"")*ISNUMBER(SEARCH(LISTS!$H$2:$H$26,$G3864)))+((LISTS!$I$2:$I$26&lt;&gt;"")*ISNUMBER(SEARCH(LISTS!$I$2:$I$26,$E3864)))),LISTS!$L$2:$L$26),"Concepto DIAN no mapeado a casilla automatica"),IF(LEFT($J3864,4)="TOPE","Control automatico DIAN: "&amp;$J3864,"Casilla automatica: "&amp;$J3864)))</f>
        <v/>
      </c>
    </row>
    <row r="3865">
      <c r="A3865" s="9" t="n"/>
      <c r="B3865" s="9" t="n"/>
      <c r="C3865" s="9" t="n"/>
      <c r="D3865" s="9" t="n"/>
      <c r="E3865" s="9" t="n"/>
      <c r="F3865" s="11" t="n"/>
      <c r="G3865" s="9" t="n"/>
      <c r="H3865" s="9" t="n"/>
      <c r="I3865" s="9">
        <f>IF(COUNTA($A3865:$H3865)=0,"",IF($J3865="OTRO","NO","SI"))</f>
        <v/>
      </c>
      <c r="J3865" s="9">
        <f>IF(COUNTA($A3865:$H3865)=0,"",IFERROR(LOOKUP(2,1/(((LISTS!$H$2:$H$26&lt;&gt;"")*ISNUMBER(SEARCH(LISTS!$H$2:$H$26,$G3865)))+((LISTS!$I$2:$I$26&lt;&gt;"")*ISNUMBER(SEARCH(LISTS!$I$2:$I$26,$E3865)))),LISTS!$K$2:$K$26),"OTRO"))</f>
        <v/>
      </c>
      <c r="K3865" s="11">
        <f>IF($I3865&lt;&gt;"SI",0,IFERROR($F3865,0))</f>
        <v/>
      </c>
      <c r="L3865" s="9">
        <f>IF(COUNTA($A3865:$H3865)=0,"",IF($J3865="OTRO",IFERROR(LOOKUP(2,1/(((LISTS!$H$2:$H$26&lt;&gt;"")*ISNUMBER(SEARCH(LISTS!$H$2:$H$26,$G3865)))+((LISTS!$I$2:$I$26&lt;&gt;"")*ISNUMBER(SEARCH(LISTS!$I$2:$I$26,$E3865)))),LISTS!$L$2:$L$26),"Concepto DIAN no mapeado a casilla automatica"),IF(LEFT($J3865,4)="TOPE","Control automatico DIAN: "&amp;$J3865,"Casilla automatica: "&amp;$J3865)))</f>
        <v/>
      </c>
    </row>
    <row r="3866">
      <c r="A3866" s="9" t="n"/>
      <c r="B3866" s="9" t="n"/>
      <c r="C3866" s="9" t="n"/>
      <c r="D3866" s="9" t="n"/>
      <c r="E3866" s="9" t="n"/>
      <c r="F3866" s="11" t="n"/>
      <c r="G3866" s="9" t="n"/>
      <c r="H3866" s="9" t="n"/>
      <c r="I3866" s="9">
        <f>IF(COUNTA($A3866:$H3866)=0,"",IF($J3866="OTRO","NO","SI"))</f>
        <v/>
      </c>
      <c r="J3866" s="9">
        <f>IF(COUNTA($A3866:$H3866)=0,"",IFERROR(LOOKUP(2,1/(((LISTS!$H$2:$H$26&lt;&gt;"")*ISNUMBER(SEARCH(LISTS!$H$2:$H$26,$G3866)))+((LISTS!$I$2:$I$26&lt;&gt;"")*ISNUMBER(SEARCH(LISTS!$I$2:$I$26,$E3866)))),LISTS!$K$2:$K$26),"OTRO"))</f>
        <v/>
      </c>
      <c r="K3866" s="11">
        <f>IF($I3866&lt;&gt;"SI",0,IFERROR($F3866,0))</f>
        <v/>
      </c>
      <c r="L3866" s="9">
        <f>IF(COUNTA($A3866:$H3866)=0,"",IF($J3866="OTRO",IFERROR(LOOKUP(2,1/(((LISTS!$H$2:$H$26&lt;&gt;"")*ISNUMBER(SEARCH(LISTS!$H$2:$H$26,$G3866)))+((LISTS!$I$2:$I$26&lt;&gt;"")*ISNUMBER(SEARCH(LISTS!$I$2:$I$26,$E3866)))),LISTS!$L$2:$L$26),"Concepto DIAN no mapeado a casilla automatica"),IF(LEFT($J3866,4)="TOPE","Control automatico DIAN: "&amp;$J3866,"Casilla automatica: "&amp;$J3866)))</f>
        <v/>
      </c>
    </row>
    <row r="3867">
      <c r="A3867" s="9" t="n"/>
      <c r="B3867" s="9" t="n"/>
      <c r="C3867" s="9" t="n"/>
      <c r="D3867" s="9" t="n"/>
      <c r="E3867" s="9" t="n"/>
      <c r="F3867" s="11" t="n"/>
      <c r="G3867" s="9" t="n"/>
      <c r="H3867" s="9" t="n"/>
      <c r="I3867" s="9">
        <f>IF(COUNTA($A3867:$H3867)=0,"",IF($J3867="OTRO","NO","SI"))</f>
        <v/>
      </c>
      <c r="J3867" s="9">
        <f>IF(COUNTA($A3867:$H3867)=0,"",IFERROR(LOOKUP(2,1/(((LISTS!$H$2:$H$26&lt;&gt;"")*ISNUMBER(SEARCH(LISTS!$H$2:$H$26,$G3867)))+((LISTS!$I$2:$I$26&lt;&gt;"")*ISNUMBER(SEARCH(LISTS!$I$2:$I$26,$E3867)))),LISTS!$K$2:$K$26),"OTRO"))</f>
        <v/>
      </c>
      <c r="K3867" s="11">
        <f>IF($I3867&lt;&gt;"SI",0,IFERROR($F3867,0))</f>
        <v/>
      </c>
      <c r="L3867" s="9">
        <f>IF(COUNTA($A3867:$H3867)=0,"",IF($J3867="OTRO",IFERROR(LOOKUP(2,1/(((LISTS!$H$2:$H$26&lt;&gt;"")*ISNUMBER(SEARCH(LISTS!$H$2:$H$26,$G3867)))+((LISTS!$I$2:$I$26&lt;&gt;"")*ISNUMBER(SEARCH(LISTS!$I$2:$I$26,$E3867)))),LISTS!$L$2:$L$26),"Concepto DIAN no mapeado a casilla automatica"),IF(LEFT($J3867,4)="TOPE","Control automatico DIAN: "&amp;$J3867,"Casilla automatica: "&amp;$J3867)))</f>
        <v/>
      </c>
    </row>
    <row r="3868">
      <c r="A3868" s="9" t="n"/>
      <c r="B3868" s="9" t="n"/>
      <c r="C3868" s="9" t="n"/>
      <c r="D3868" s="9" t="n"/>
      <c r="E3868" s="9" t="n"/>
      <c r="F3868" s="11" t="n"/>
      <c r="G3868" s="9" t="n"/>
      <c r="H3868" s="9" t="n"/>
      <c r="I3868" s="9">
        <f>IF(COUNTA($A3868:$H3868)=0,"",IF($J3868="OTRO","NO","SI"))</f>
        <v/>
      </c>
      <c r="J3868" s="9">
        <f>IF(COUNTA($A3868:$H3868)=0,"",IFERROR(LOOKUP(2,1/(((LISTS!$H$2:$H$26&lt;&gt;"")*ISNUMBER(SEARCH(LISTS!$H$2:$H$26,$G3868)))+((LISTS!$I$2:$I$26&lt;&gt;"")*ISNUMBER(SEARCH(LISTS!$I$2:$I$26,$E3868)))),LISTS!$K$2:$K$26),"OTRO"))</f>
        <v/>
      </c>
      <c r="K3868" s="11">
        <f>IF($I3868&lt;&gt;"SI",0,IFERROR($F3868,0))</f>
        <v/>
      </c>
      <c r="L3868" s="9">
        <f>IF(COUNTA($A3868:$H3868)=0,"",IF($J3868="OTRO",IFERROR(LOOKUP(2,1/(((LISTS!$H$2:$H$26&lt;&gt;"")*ISNUMBER(SEARCH(LISTS!$H$2:$H$26,$G3868)))+((LISTS!$I$2:$I$26&lt;&gt;"")*ISNUMBER(SEARCH(LISTS!$I$2:$I$26,$E3868)))),LISTS!$L$2:$L$26),"Concepto DIAN no mapeado a casilla automatica"),IF(LEFT($J3868,4)="TOPE","Control automatico DIAN: "&amp;$J3868,"Casilla automatica: "&amp;$J3868)))</f>
        <v/>
      </c>
    </row>
    <row r="3869">
      <c r="A3869" s="9" t="n"/>
      <c r="B3869" s="9" t="n"/>
      <c r="C3869" s="9" t="n"/>
      <c r="D3869" s="9" t="n"/>
      <c r="E3869" s="9" t="n"/>
      <c r="F3869" s="11" t="n"/>
      <c r="G3869" s="9" t="n"/>
      <c r="H3869" s="9" t="n"/>
      <c r="I3869" s="9">
        <f>IF(COUNTA($A3869:$H3869)=0,"",IF($J3869="OTRO","NO","SI"))</f>
        <v/>
      </c>
      <c r="J3869" s="9">
        <f>IF(COUNTA($A3869:$H3869)=0,"",IFERROR(LOOKUP(2,1/(((LISTS!$H$2:$H$26&lt;&gt;"")*ISNUMBER(SEARCH(LISTS!$H$2:$H$26,$G3869)))+((LISTS!$I$2:$I$26&lt;&gt;"")*ISNUMBER(SEARCH(LISTS!$I$2:$I$26,$E3869)))),LISTS!$K$2:$K$26),"OTRO"))</f>
        <v/>
      </c>
      <c r="K3869" s="11">
        <f>IF($I3869&lt;&gt;"SI",0,IFERROR($F3869,0))</f>
        <v/>
      </c>
      <c r="L3869" s="9">
        <f>IF(COUNTA($A3869:$H3869)=0,"",IF($J3869="OTRO",IFERROR(LOOKUP(2,1/(((LISTS!$H$2:$H$26&lt;&gt;"")*ISNUMBER(SEARCH(LISTS!$H$2:$H$26,$G3869)))+((LISTS!$I$2:$I$26&lt;&gt;"")*ISNUMBER(SEARCH(LISTS!$I$2:$I$26,$E3869)))),LISTS!$L$2:$L$26),"Concepto DIAN no mapeado a casilla automatica"),IF(LEFT($J3869,4)="TOPE","Control automatico DIAN: "&amp;$J3869,"Casilla automatica: "&amp;$J3869)))</f>
        <v/>
      </c>
    </row>
    <row r="3870">
      <c r="A3870" s="9" t="n"/>
      <c r="B3870" s="9" t="n"/>
      <c r="C3870" s="9" t="n"/>
      <c r="D3870" s="9" t="n"/>
      <c r="E3870" s="9" t="n"/>
      <c r="F3870" s="11" t="n"/>
      <c r="G3870" s="9" t="n"/>
      <c r="H3870" s="9" t="n"/>
      <c r="I3870" s="9">
        <f>IF(COUNTA($A3870:$H3870)=0,"",IF($J3870="OTRO","NO","SI"))</f>
        <v/>
      </c>
      <c r="J3870" s="9">
        <f>IF(COUNTA($A3870:$H3870)=0,"",IFERROR(LOOKUP(2,1/(((LISTS!$H$2:$H$26&lt;&gt;"")*ISNUMBER(SEARCH(LISTS!$H$2:$H$26,$G3870)))+((LISTS!$I$2:$I$26&lt;&gt;"")*ISNUMBER(SEARCH(LISTS!$I$2:$I$26,$E3870)))),LISTS!$K$2:$K$26),"OTRO"))</f>
        <v/>
      </c>
      <c r="K3870" s="11">
        <f>IF($I3870&lt;&gt;"SI",0,IFERROR($F3870,0))</f>
        <v/>
      </c>
      <c r="L3870" s="9">
        <f>IF(COUNTA($A3870:$H3870)=0,"",IF($J3870="OTRO",IFERROR(LOOKUP(2,1/(((LISTS!$H$2:$H$26&lt;&gt;"")*ISNUMBER(SEARCH(LISTS!$H$2:$H$26,$G3870)))+((LISTS!$I$2:$I$26&lt;&gt;"")*ISNUMBER(SEARCH(LISTS!$I$2:$I$26,$E3870)))),LISTS!$L$2:$L$26),"Concepto DIAN no mapeado a casilla automatica"),IF(LEFT($J3870,4)="TOPE","Control automatico DIAN: "&amp;$J3870,"Casilla automatica: "&amp;$J3870)))</f>
        <v/>
      </c>
    </row>
    <row r="3871">
      <c r="A3871" s="9" t="n"/>
      <c r="B3871" s="9" t="n"/>
      <c r="C3871" s="9" t="n"/>
      <c r="D3871" s="9" t="n"/>
      <c r="E3871" s="9" t="n"/>
      <c r="F3871" s="11" t="n"/>
      <c r="G3871" s="9" t="n"/>
      <c r="H3871" s="9" t="n"/>
      <c r="I3871" s="9">
        <f>IF(COUNTA($A3871:$H3871)=0,"",IF($J3871="OTRO","NO","SI"))</f>
        <v/>
      </c>
      <c r="J3871" s="9">
        <f>IF(COUNTA($A3871:$H3871)=0,"",IFERROR(LOOKUP(2,1/(((LISTS!$H$2:$H$26&lt;&gt;"")*ISNUMBER(SEARCH(LISTS!$H$2:$H$26,$G3871)))+((LISTS!$I$2:$I$26&lt;&gt;"")*ISNUMBER(SEARCH(LISTS!$I$2:$I$26,$E3871)))),LISTS!$K$2:$K$26),"OTRO"))</f>
        <v/>
      </c>
      <c r="K3871" s="11">
        <f>IF($I3871&lt;&gt;"SI",0,IFERROR($F3871,0))</f>
        <v/>
      </c>
      <c r="L3871" s="9">
        <f>IF(COUNTA($A3871:$H3871)=0,"",IF($J3871="OTRO",IFERROR(LOOKUP(2,1/(((LISTS!$H$2:$H$26&lt;&gt;"")*ISNUMBER(SEARCH(LISTS!$H$2:$H$26,$G3871)))+((LISTS!$I$2:$I$26&lt;&gt;"")*ISNUMBER(SEARCH(LISTS!$I$2:$I$26,$E3871)))),LISTS!$L$2:$L$26),"Concepto DIAN no mapeado a casilla automatica"),IF(LEFT($J3871,4)="TOPE","Control automatico DIAN: "&amp;$J3871,"Casilla automatica: "&amp;$J3871)))</f>
        <v/>
      </c>
    </row>
    <row r="3872">
      <c r="A3872" s="9" t="n"/>
      <c r="B3872" s="9" t="n"/>
      <c r="C3872" s="9" t="n"/>
      <c r="D3872" s="9" t="n"/>
      <c r="E3872" s="9" t="n"/>
      <c r="F3872" s="11" t="n"/>
      <c r="G3872" s="9" t="n"/>
      <c r="H3872" s="9" t="n"/>
      <c r="I3872" s="9">
        <f>IF(COUNTA($A3872:$H3872)=0,"",IF($J3872="OTRO","NO","SI"))</f>
        <v/>
      </c>
      <c r="J3872" s="9">
        <f>IF(COUNTA($A3872:$H3872)=0,"",IFERROR(LOOKUP(2,1/(((LISTS!$H$2:$H$26&lt;&gt;"")*ISNUMBER(SEARCH(LISTS!$H$2:$H$26,$G3872)))+((LISTS!$I$2:$I$26&lt;&gt;"")*ISNUMBER(SEARCH(LISTS!$I$2:$I$26,$E3872)))),LISTS!$K$2:$K$26),"OTRO"))</f>
        <v/>
      </c>
      <c r="K3872" s="11">
        <f>IF($I3872&lt;&gt;"SI",0,IFERROR($F3872,0))</f>
        <v/>
      </c>
      <c r="L3872" s="9">
        <f>IF(COUNTA($A3872:$H3872)=0,"",IF($J3872="OTRO",IFERROR(LOOKUP(2,1/(((LISTS!$H$2:$H$26&lt;&gt;"")*ISNUMBER(SEARCH(LISTS!$H$2:$H$26,$G3872)))+((LISTS!$I$2:$I$26&lt;&gt;"")*ISNUMBER(SEARCH(LISTS!$I$2:$I$26,$E3872)))),LISTS!$L$2:$L$26),"Concepto DIAN no mapeado a casilla automatica"),IF(LEFT($J3872,4)="TOPE","Control automatico DIAN: "&amp;$J3872,"Casilla automatica: "&amp;$J3872)))</f>
        <v/>
      </c>
    </row>
    <row r="3873">
      <c r="A3873" s="9" t="n"/>
      <c r="B3873" s="9" t="n"/>
      <c r="C3873" s="9" t="n"/>
      <c r="D3873" s="9" t="n"/>
      <c r="E3873" s="9" t="n"/>
      <c r="F3873" s="11" t="n"/>
      <c r="G3873" s="9" t="n"/>
      <c r="H3873" s="9" t="n"/>
      <c r="I3873" s="9">
        <f>IF(COUNTA($A3873:$H3873)=0,"",IF($J3873="OTRO","NO","SI"))</f>
        <v/>
      </c>
      <c r="J3873" s="9">
        <f>IF(COUNTA($A3873:$H3873)=0,"",IFERROR(LOOKUP(2,1/(((LISTS!$H$2:$H$26&lt;&gt;"")*ISNUMBER(SEARCH(LISTS!$H$2:$H$26,$G3873)))+((LISTS!$I$2:$I$26&lt;&gt;"")*ISNUMBER(SEARCH(LISTS!$I$2:$I$26,$E3873)))),LISTS!$K$2:$K$26),"OTRO"))</f>
        <v/>
      </c>
      <c r="K3873" s="11">
        <f>IF($I3873&lt;&gt;"SI",0,IFERROR($F3873,0))</f>
        <v/>
      </c>
      <c r="L3873" s="9">
        <f>IF(COUNTA($A3873:$H3873)=0,"",IF($J3873="OTRO",IFERROR(LOOKUP(2,1/(((LISTS!$H$2:$H$26&lt;&gt;"")*ISNUMBER(SEARCH(LISTS!$H$2:$H$26,$G3873)))+((LISTS!$I$2:$I$26&lt;&gt;"")*ISNUMBER(SEARCH(LISTS!$I$2:$I$26,$E3873)))),LISTS!$L$2:$L$26),"Concepto DIAN no mapeado a casilla automatica"),IF(LEFT($J3873,4)="TOPE","Control automatico DIAN: "&amp;$J3873,"Casilla automatica: "&amp;$J3873)))</f>
        <v/>
      </c>
    </row>
    <row r="3874">
      <c r="A3874" s="9" t="n"/>
      <c r="B3874" s="9" t="n"/>
      <c r="C3874" s="9" t="n"/>
      <c r="D3874" s="9" t="n"/>
      <c r="E3874" s="9" t="n"/>
      <c r="F3874" s="11" t="n"/>
      <c r="G3874" s="9" t="n"/>
      <c r="H3874" s="9" t="n"/>
      <c r="I3874" s="9">
        <f>IF(COUNTA($A3874:$H3874)=0,"",IF($J3874="OTRO","NO","SI"))</f>
        <v/>
      </c>
      <c r="J3874" s="9">
        <f>IF(COUNTA($A3874:$H3874)=0,"",IFERROR(LOOKUP(2,1/(((LISTS!$H$2:$H$26&lt;&gt;"")*ISNUMBER(SEARCH(LISTS!$H$2:$H$26,$G3874)))+((LISTS!$I$2:$I$26&lt;&gt;"")*ISNUMBER(SEARCH(LISTS!$I$2:$I$26,$E3874)))),LISTS!$K$2:$K$26),"OTRO"))</f>
        <v/>
      </c>
      <c r="K3874" s="11">
        <f>IF($I3874&lt;&gt;"SI",0,IFERROR($F3874,0))</f>
        <v/>
      </c>
      <c r="L3874" s="9">
        <f>IF(COUNTA($A3874:$H3874)=0,"",IF($J3874="OTRO",IFERROR(LOOKUP(2,1/(((LISTS!$H$2:$H$26&lt;&gt;"")*ISNUMBER(SEARCH(LISTS!$H$2:$H$26,$G3874)))+((LISTS!$I$2:$I$26&lt;&gt;"")*ISNUMBER(SEARCH(LISTS!$I$2:$I$26,$E3874)))),LISTS!$L$2:$L$26),"Concepto DIAN no mapeado a casilla automatica"),IF(LEFT($J3874,4)="TOPE","Control automatico DIAN: "&amp;$J3874,"Casilla automatica: "&amp;$J3874)))</f>
        <v/>
      </c>
    </row>
    <row r="3875">
      <c r="A3875" s="9" t="n"/>
      <c r="B3875" s="9" t="n"/>
      <c r="C3875" s="9" t="n"/>
      <c r="D3875" s="9" t="n"/>
      <c r="E3875" s="9" t="n"/>
      <c r="F3875" s="11" t="n"/>
      <c r="G3875" s="9" t="n"/>
      <c r="H3875" s="9" t="n"/>
      <c r="I3875" s="9">
        <f>IF(COUNTA($A3875:$H3875)=0,"",IF($J3875="OTRO","NO","SI"))</f>
        <v/>
      </c>
      <c r="J3875" s="9">
        <f>IF(COUNTA($A3875:$H3875)=0,"",IFERROR(LOOKUP(2,1/(((LISTS!$H$2:$H$26&lt;&gt;"")*ISNUMBER(SEARCH(LISTS!$H$2:$H$26,$G3875)))+((LISTS!$I$2:$I$26&lt;&gt;"")*ISNUMBER(SEARCH(LISTS!$I$2:$I$26,$E3875)))),LISTS!$K$2:$K$26),"OTRO"))</f>
        <v/>
      </c>
      <c r="K3875" s="11">
        <f>IF($I3875&lt;&gt;"SI",0,IFERROR($F3875,0))</f>
        <v/>
      </c>
      <c r="L3875" s="9">
        <f>IF(COUNTA($A3875:$H3875)=0,"",IF($J3875="OTRO",IFERROR(LOOKUP(2,1/(((LISTS!$H$2:$H$26&lt;&gt;"")*ISNUMBER(SEARCH(LISTS!$H$2:$H$26,$G3875)))+((LISTS!$I$2:$I$26&lt;&gt;"")*ISNUMBER(SEARCH(LISTS!$I$2:$I$26,$E3875)))),LISTS!$L$2:$L$26),"Concepto DIAN no mapeado a casilla automatica"),IF(LEFT($J3875,4)="TOPE","Control automatico DIAN: "&amp;$J3875,"Casilla automatica: "&amp;$J3875)))</f>
        <v/>
      </c>
    </row>
    <row r="3876">
      <c r="A3876" s="9" t="n"/>
      <c r="B3876" s="9" t="n"/>
      <c r="C3876" s="9" t="n"/>
      <c r="D3876" s="9" t="n"/>
      <c r="E3876" s="9" t="n"/>
      <c r="F3876" s="11" t="n"/>
      <c r="G3876" s="9" t="n"/>
      <c r="H3876" s="9" t="n"/>
      <c r="I3876" s="9">
        <f>IF(COUNTA($A3876:$H3876)=0,"",IF($J3876="OTRO","NO","SI"))</f>
        <v/>
      </c>
      <c r="J3876" s="9">
        <f>IF(COUNTA($A3876:$H3876)=0,"",IFERROR(LOOKUP(2,1/(((LISTS!$H$2:$H$26&lt;&gt;"")*ISNUMBER(SEARCH(LISTS!$H$2:$H$26,$G3876)))+((LISTS!$I$2:$I$26&lt;&gt;"")*ISNUMBER(SEARCH(LISTS!$I$2:$I$26,$E3876)))),LISTS!$K$2:$K$26),"OTRO"))</f>
        <v/>
      </c>
      <c r="K3876" s="11">
        <f>IF($I3876&lt;&gt;"SI",0,IFERROR($F3876,0))</f>
        <v/>
      </c>
      <c r="L3876" s="9">
        <f>IF(COUNTA($A3876:$H3876)=0,"",IF($J3876="OTRO",IFERROR(LOOKUP(2,1/(((LISTS!$H$2:$H$26&lt;&gt;"")*ISNUMBER(SEARCH(LISTS!$H$2:$H$26,$G3876)))+((LISTS!$I$2:$I$26&lt;&gt;"")*ISNUMBER(SEARCH(LISTS!$I$2:$I$26,$E3876)))),LISTS!$L$2:$L$26),"Concepto DIAN no mapeado a casilla automatica"),IF(LEFT($J3876,4)="TOPE","Control automatico DIAN: "&amp;$J3876,"Casilla automatica: "&amp;$J3876)))</f>
        <v/>
      </c>
    </row>
    <row r="3877">
      <c r="A3877" s="9" t="n"/>
      <c r="B3877" s="9" t="n"/>
      <c r="C3877" s="9" t="n"/>
      <c r="D3877" s="9" t="n"/>
      <c r="E3877" s="9" t="n"/>
      <c r="F3877" s="11" t="n"/>
      <c r="G3877" s="9" t="n"/>
      <c r="H3877" s="9" t="n"/>
      <c r="I3877" s="9">
        <f>IF(COUNTA($A3877:$H3877)=0,"",IF($J3877="OTRO","NO","SI"))</f>
        <v/>
      </c>
      <c r="J3877" s="9">
        <f>IF(COUNTA($A3877:$H3877)=0,"",IFERROR(LOOKUP(2,1/(((LISTS!$H$2:$H$26&lt;&gt;"")*ISNUMBER(SEARCH(LISTS!$H$2:$H$26,$G3877)))+((LISTS!$I$2:$I$26&lt;&gt;"")*ISNUMBER(SEARCH(LISTS!$I$2:$I$26,$E3877)))),LISTS!$K$2:$K$26),"OTRO"))</f>
        <v/>
      </c>
      <c r="K3877" s="11">
        <f>IF($I3877&lt;&gt;"SI",0,IFERROR($F3877,0))</f>
        <v/>
      </c>
      <c r="L3877" s="9">
        <f>IF(COUNTA($A3877:$H3877)=0,"",IF($J3877="OTRO",IFERROR(LOOKUP(2,1/(((LISTS!$H$2:$H$26&lt;&gt;"")*ISNUMBER(SEARCH(LISTS!$H$2:$H$26,$G3877)))+((LISTS!$I$2:$I$26&lt;&gt;"")*ISNUMBER(SEARCH(LISTS!$I$2:$I$26,$E3877)))),LISTS!$L$2:$L$26),"Concepto DIAN no mapeado a casilla automatica"),IF(LEFT($J3877,4)="TOPE","Control automatico DIAN: "&amp;$J3877,"Casilla automatica: "&amp;$J3877)))</f>
        <v/>
      </c>
    </row>
    <row r="3878">
      <c r="A3878" s="9" t="n"/>
      <c r="B3878" s="9" t="n"/>
      <c r="C3878" s="9" t="n"/>
      <c r="D3878" s="9" t="n"/>
      <c r="E3878" s="9" t="n"/>
      <c r="F3878" s="11" t="n"/>
      <c r="G3878" s="9" t="n"/>
      <c r="H3878" s="9" t="n"/>
      <c r="I3878" s="9">
        <f>IF(COUNTA($A3878:$H3878)=0,"",IF($J3878="OTRO","NO","SI"))</f>
        <v/>
      </c>
      <c r="J3878" s="9">
        <f>IF(COUNTA($A3878:$H3878)=0,"",IFERROR(LOOKUP(2,1/(((LISTS!$H$2:$H$26&lt;&gt;"")*ISNUMBER(SEARCH(LISTS!$H$2:$H$26,$G3878)))+((LISTS!$I$2:$I$26&lt;&gt;"")*ISNUMBER(SEARCH(LISTS!$I$2:$I$26,$E3878)))),LISTS!$K$2:$K$26),"OTRO"))</f>
        <v/>
      </c>
      <c r="K3878" s="11">
        <f>IF($I3878&lt;&gt;"SI",0,IFERROR($F3878,0))</f>
        <v/>
      </c>
      <c r="L3878" s="9">
        <f>IF(COUNTA($A3878:$H3878)=0,"",IF($J3878="OTRO",IFERROR(LOOKUP(2,1/(((LISTS!$H$2:$H$26&lt;&gt;"")*ISNUMBER(SEARCH(LISTS!$H$2:$H$26,$G3878)))+((LISTS!$I$2:$I$26&lt;&gt;"")*ISNUMBER(SEARCH(LISTS!$I$2:$I$26,$E3878)))),LISTS!$L$2:$L$26),"Concepto DIAN no mapeado a casilla automatica"),IF(LEFT($J3878,4)="TOPE","Control automatico DIAN: "&amp;$J3878,"Casilla automatica: "&amp;$J3878)))</f>
        <v/>
      </c>
    </row>
    <row r="3879">
      <c r="A3879" s="9" t="n"/>
      <c r="B3879" s="9" t="n"/>
      <c r="C3879" s="9" t="n"/>
      <c r="D3879" s="9" t="n"/>
      <c r="E3879" s="9" t="n"/>
      <c r="F3879" s="11" t="n"/>
      <c r="G3879" s="9" t="n"/>
      <c r="H3879" s="9" t="n"/>
      <c r="I3879" s="9">
        <f>IF(COUNTA($A3879:$H3879)=0,"",IF($J3879="OTRO","NO","SI"))</f>
        <v/>
      </c>
      <c r="J3879" s="9">
        <f>IF(COUNTA($A3879:$H3879)=0,"",IFERROR(LOOKUP(2,1/(((LISTS!$H$2:$H$26&lt;&gt;"")*ISNUMBER(SEARCH(LISTS!$H$2:$H$26,$G3879)))+((LISTS!$I$2:$I$26&lt;&gt;"")*ISNUMBER(SEARCH(LISTS!$I$2:$I$26,$E3879)))),LISTS!$K$2:$K$26),"OTRO"))</f>
        <v/>
      </c>
      <c r="K3879" s="11">
        <f>IF($I3879&lt;&gt;"SI",0,IFERROR($F3879,0))</f>
        <v/>
      </c>
      <c r="L3879" s="9">
        <f>IF(COUNTA($A3879:$H3879)=0,"",IF($J3879="OTRO",IFERROR(LOOKUP(2,1/(((LISTS!$H$2:$H$26&lt;&gt;"")*ISNUMBER(SEARCH(LISTS!$H$2:$H$26,$G3879)))+((LISTS!$I$2:$I$26&lt;&gt;"")*ISNUMBER(SEARCH(LISTS!$I$2:$I$26,$E3879)))),LISTS!$L$2:$L$26),"Concepto DIAN no mapeado a casilla automatica"),IF(LEFT($J3879,4)="TOPE","Control automatico DIAN: "&amp;$J3879,"Casilla automatica: "&amp;$J3879)))</f>
        <v/>
      </c>
    </row>
    <row r="3880">
      <c r="A3880" s="9" t="n"/>
      <c r="B3880" s="9" t="n"/>
      <c r="C3880" s="9" t="n"/>
      <c r="D3880" s="9" t="n"/>
      <c r="E3880" s="9" t="n"/>
      <c r="F3880" s="11" t="n"/>
      <c r="G3880" s="9" t="n"/>
      <c r="H3880" s="9" t="n"/>
      <c r="I3880" s="9">
        <f>IF(COUNTA($A3880:$H3880)=0,"",IF($J3880="OTRO","NO","SI"))</f>
        <v/>
      </c>
      <c r="J3880" s="9">
        <f>IF(COUNTA($A3880:$H3880)=0,"",IFERROR(LOOKUP(2,1/(((LISTS!$H$2:$H$26&lt;&gt;"")*ISNUMBER(SEARCH(LISTS!$H$2:$H$26,$G3880)))+((LISTS!$I$2:$I$26&lt;&gt;"")*ISNUMBER(SEARCH(LISTS!$I$2:$I$26,$E3880)))),LISTS!$K$2:$K$26),"OTRO"))</f>
        <v/>
      </c>
      <c r="K3880" s="11">
        <f>IF($I3880&lt;&gt;"SI",0,IFERROR($F3880,0))</f>
        <v/>
      </c>
      <c r="L3880" s="9">
        <f>IF(COUNTA($A3880:$H3880)=0,"",IF($J3880="OTRO",IFERROR(LOOKUP(2,1/(((LISTS!$H$2:$H$26&lt;&gt;"")*ISNUMBER(SEARCH(LISTS!$H$2:$H$26,$G3880)))+((LISTS!$I$2:$I$26&lt;&gt;"")*ISNUMBER(SEARCH(LISTS!$I$2:$I$26,$E3880)))),LISTS!$L$2:$L$26),"Concepto DIAN no mapeado a casilla automatica"),IF(LEFT($J3880,4)="TOPE","Control automatico DIAN: "&amp;$J3880,"Casilla automatica: "&amp;$J3880)))</f>
        <v/>
      </c>
    </row>
    <row r="3881">
      <c r="A3881" s="9" t="n"/>
      <c r="B3881" s="9" t="n"/>
      <c r="C3881" s="9" t="n"/>
      <c r="D3881" s="9" t="n"/>
      <c r="E3881" s="9" t="n"/>
      <c r="F3881" s="11" t="n"/>
      <c r="G3881" s="9" t="n"/>
      <c r="H3881" s="9" t="n"/>
      <c r="I3881" s="9">
        <f>IF(COUNTA($A3881:$H3881)=0,"",IF($J3881="OTRO","NO","SI"))</f>
        <v/>
      </c>
      <c r="J3881" s="9">
        <f>IF(COUNTA($A3881:$H3881)=0,"",IFERROR(LOOKUP(2,1/(((LISTS!$H$2:$H$26&lt;&gt;"")*ISNUMBER(SEARCH(LISTS!$H$2:$H$26,$G3881)))+((LISTS!$I$2:$I$26&lt;&gt;"")*ISNUMBER(SEARCH(LISTS!$I$2:$I$26,$E3881)))),LISTS!$K$2:$K$26),"OTRO"))</f>
        <v/>
      </c>
      <c r="K3881" s="11">
        <f>IF($I3881&lt;&gt;"SI",0,IFERROR($F3881,0))</f>
        <v/>
      </c>
      <c r="L3881" s="9">
        <f>IF(COUNTA($A3881:$H3881)=0,"",IF($J3881="OTRO",IFERROR(LOOKUP(2,1/(((LISTS!$H$2:$H$26&lt;&gt;"")*ISNUMBER(SEARCH(LISTS!$H$2:$H$26,$G3881)))+((LISTS!$I$2:$I$26&lt;&gt;"")*ISNUMBER(SEARCH(LISTS!$I$2:$I$26,$E3881)))),LISTS!$L$2:$L$26),"Concepto DIAN no mapeado a casilla automatica"),IF(LEFT($J3881,4)="TOPE","Control automatico DIAN: "&amp;$J3881,"Casilla automatica: "&amp;$J3881)))</f>
        <v/>
      </c>
    </row>
    <row r="3882">
      <c r="A3882" s="9" t="n"/>
      <c r="B3882" s="9" t="n"/>
      <c r="C3882" s="9" t="n"/>
      <c r="D3882" s="9" t="n"/>
      <c r="E3882" s="9" t="n"/>
      <c r="F3882" s="11" t="n"/>
      <c r="G3882" s="9" t="n"/>
      <c r="H3882" s="9" t="n"/>
      <c r="I3882" s="9">
        <f>IF(COUNTA($A3882:$H3882)=0,"",IF($J3882="OTRO","NO","SI"))</f>
        <v/>
      </c>
      <c r="J3882" s="9">
        <f>IF(COUNTA($A3882:$H3882)=0,"",IFERROR(LOOKUP(2,1/(((LISTS!$H$2:$H$26&lt;&gt;"")*ISNUMBER(SEARCH(LISTS!$H$2:$H$26,$G3882)))+((LISTS!$I$2:$I$26&lt;&gt;"")*ISNUMBER(SEARCH(LISTS!$I$2:$I$26,$E3882)))),LISTS!$K$2:$K$26),"OTRO"))</f>
        <v/>
      </c>
      <c r="K3882" s="11">
        <f>IF($I3882&lt;&gt;"SI",0,IFERROR($F3882,0))</f>
        <v/>
      </c>
      <c r="L3882" s="9">
        <f>IF(COUNTA($A3882:$H3882)=0,"",IF($J3882="OTRO",IFERROR(LOOKUP(2,1/(((LISTS!$H$2:$H$26&lt;&gt;"")*ISNUMBER(SEARCH(LISTS!$H$2:$H$26,$G3882)))+((LISTS!$I$2:$I$26&lt;&gt;"")*ISNUMBER(SEARCH(LISTS!$I$2:$I$26,$E3882)))),LISTS!$L$2:$L$26),"Concepto DIAN no mapeado a casilla automatica"),IF(LEFT($J3882,4)="TOPE","Control automatico DIAN: "&amp;$J3882,"Casilla automatica: "&amp;$J3882)))</f>
        <v/>
      </c>
    </row>
    <row r="3883">
      <c r="A3883" s="9" t="n"/>
      <c r="B3883" s="9" t="n"/>
      <c r="C3883" s="9" t="n"/>
      <c r="D3883" s="9" t="n"/>
      <c r="E3883" s="9" t="n"/>
      <c r="F3883" s="11" t="n"/>
      <c r="G3883" s="9" t="n"/>
      <c r="H3883" s="9" t="n"/>
      <c r="I3883" s="9">
        <f>IF(COUNTA($A3883:$H3883)=0,"",IF($J3883="OTRO","NO","SI"))</f>
        <v/>
      </c>
      <c r="J3883" s="9">
        <f>IF(COUNTA($A3883:$H3883)=0,"",IFERROR(LOOKUP(2,1/(((LISTS!$H$2:$H$26&lt;&gt;"")*ISNUMBER(SEARCH(LISTS!$H$2:$H$26,$G3883)))+((LISTS!$I$2:$I$26&lt;&gt;"")*ISNUMBER(SEARCH(LISTS!$I$2:$I$26,$E3883)))),LISTS!$K$2:$K$26),"OTRO"))</f>
        <v/>
      </c>
      <c r="K3883" s="11">
        <f>IF($I3883&lt;&gt;"SI",0,IFERROR($F3883,0))</f>
        <v/>
      </c>
      <c r="L3883" s="9">
        <f>IF(COUNTA($A3883:$H3883)=0,"",IF($J3883="OTRO",IFERROR(LOOKUP(2,1/(((LISTS!$H$2:$H$26&lt;&gt;"")*ISNUMBER(SEARCH(LISTS!$H$2:$H$26,$G3883)))+((LISTS!$I$2:$I$26&lt;&gt;"")*ISNUMBER(SEARCH(LISTS!$I$2:$I$26,$E3883)))),LISTS!$L$2:$L$26),"Concepto DIAN no mapeado a casilla automatica"),IF(LEFT($J3883,4)="TOPE","Control automatico DIAN: "&amp;$J3883,"Casilla automatica: "&amp;$J3883)))</f>
        <v/>
      </c>
    </row>
    <row r="3884">
      <c r="A3884" s="9" t="n"/>
      <c r="B3884" s="9" t="n"/>
      <c r="C3884" s="9" t="n"/>
      <c r="D3884" s="9" t="n"/>
      <c r="E3884" s="9" t="n"/>
      <c r="F3884" s="11" t="n"/>
      <c r="G3884" s="9" t="n"/>
      <c r="H3884" s="9" t="n"/>
      <c r="I3884" s="9">
        <f>IF(COUNTA($A3884:$H3884)=0,"",IF($J3884="OTRO","NO","SI"))</f>
        <v/>
      </c>
      <c r="J3884" s="9">
        <f>IF(COUNTA($A3884:$H3884)=0,"",IFERROR(LOOKUP(2,1/(((LISTS!$H$2:$H$26&lt;&gt;"")*ISNUMBER(SEARCH(LISTS!$H$2:$H$26,$G3884)))+((LISTS!$I$2:$I$26&lt;&gt;"")*ISNUMBER(SEARCH(LISTS!$I$2:$I$26,$E3884)))),LISTS!$K$2:$K$26),"OTRO"))</f>
        <v/>
      </c>
      <c r="K3884" s="11">
        <f>IF($I3884&lt;&gt;"SI",0,IFERROR($F3884,0))</f>
        <v/>
      </c>
      <c r="L3884" s="9">
        <f>IF(COUNTA($A3884:$H3884)=0,"",IF($J3884="OTRO",IFERROR(LOOKUP(2,1/(((LISTS!$H$2:$H$26&lt;&gt;"")*ISNUMBER(SEARCH(LISTS!$H$2:$H$26,$G3884)))+((LISTS!$I$2:$I$26&lt;&gt;"")*ISNUMBER(SEARCH(LISTS!$I$2:$I$26,$E3884)))),LISTS!$L$2:$L$26),"Concepto DIAN no mapeado a casilla automatica"),IF(LEFT($J3884,4)="TOPE","Control automatico DIAN: "&amp;$J3884,"Casilla automatica: "&amp;$J3884)))</f>
        <v/>
      </c>
    </row>
    <row r="3885">
      <c r="A3885" s="9" t="n"/>
      <c r="B3885" s="9" t="n"/>
      <c r="C3885" s="9" t="n"/>
      <c r="D3885" s="9" t="n"/>
      <c r="E3885" s="9" t="n"/>
      <c r="F3885" s="11" t="n"/>
      <c r="G3885" s="9" t="n"/>
      <c r="H3885" s="9" t="n"/>
      <c r="I3885" s="9">
        <f>IF(COUNTA($A3885:$H3885)=0,"",IF($J3885="OTRO","NO","SI"))</f>
        <v/>
      </c>
      <c r="J3885" s="9">
        <f>IF(COUNTA($A3885:$H3885)=0,"",IFERROR(LOOKUP(2,1/(((LISTS!$H$2:$H$26&lt;&gt;"")*ISNUMBER(SEARCH(LISTS!$H$2:$H$26,$G3885)))+((LISTS!$I$2:$I$26&lt;&gt;"")*ISNUMBER(SEARCH(LISTS!$I$2:$I$26,$E3885)))),LISTS!$K$2:$K$26),"OTRO"))</f>
        <v/>
      </c>
      <c r="K3885" s="11">
        <f>IF($I3885&lt;&gt;"SI",0,IFERROR($F3885,0))</f>
        <v/>
      </c>
      <c r="L3885" s="9">
        <f>IF(COUNTA($A3885:$H3885)=0,"",IF($J3885="OTRO",IFERROR(LOOKUP(2,1/(((LISTS!$H$2:$H$26&lt;&gt;"")*ISNUMBER(SEARCH(LISTS!$H$2:$H$26,$G3885)))+((LISTS!$I$2:$I$26&lt;&gt;"")*ISNUMBER(SEARCH(LISTS!$I$2:$I$26,$E3885)))),LISTS!$L$2:$L$26),"Concepto DIAN no mapeado a casilla automatica"),IF(LEFT($J3885,4)="TOPE","Control automatico DIAN: "&amp;$J3885,"Casilla automatica: "&amp;$J3885)))</f>
        <v/>
      </c>
    </row>
    <row r="3886">
      <c r="A3886" s="9" t="n"/>
      <c r="B3886" s="9" t="n"/>
      <c r="C3886" s="9" t="n"/>
      <c r="D3886" s="9" t="n"/>
      <c r="E3886" s="9" t="n"/>
      <c r="F3886" s="11" t="n"/>
      <c r="G3886" s="9" t="n"/>
      <c r="H3886" s="9" t="n"/>
      <c r="I3886" s="9">
        <f>IF(COUNTA($A3886:$H3886)=0,"",IF($J3886="OTRO","NO","SI"))</f>
        <v/>
      </c>
      <c r="J3886" s="9">
        <f>IF(COUNTA($A3886:$H3886)=0,"",IFERROR(LOOKUP(2,1/(((LISTS!$H$2:$H$26&lt;&gt;"")*ISNUMBER(SEARCH(LISTS!$H$2:$H$26,$G3886)))+((LISTS!$I$2:$I$26&lt;&gt;"")*ISNUMBER(SEARCH(LISTS!$I$2:$I$26,$E3886)))),LISTS!$K$2:$K$26),"OTRO"))</f>
        <v/>
      </c>
      <c r="K3886" s="11">
        <f>IF($I3886&lt;&gt;"SI",0,IFERROR($F3886,0))</f>
        <v/>
      </c>
      <c r="L3886" s="9">
        <f>IF(COUNTA($A3886:$H3886)=0,"",IF($J3886="OTRO",IFERROR(LOOKUP(2,1/(((LISTS!$H$2:$H$26&lt;&gt;"")*ISNUMBER(SEARCH(LISTS!$H$2:$H$26,$G3886)))+((LISTS!$I$2:$I$26&lt;&gt;"")*ISNUMBER(SEARCH(LISTS!$I$2:$I$26,$E3886)))),LISTS!$L$2:$L$26),"Concepto DIAN no mapeado a casilla automatica"),IF(LEFT($J3886,4)="TOPE","Control automatico DIAN: "&amp;$J3886,"Casilla automatica: "&amp;$J3886)))</f>
        <v/>
      </c>
    </row>
    <row r="3887">
      <c r="A3887" s="9" t="n"/>
      <c r="B3887" s="9" t="n"/>
      <c r="C3887" s="9" t="n"/>
      <c r="D3887" s="9" t="n"/>
      <c r="E3887" s="9" t="n"/>
      <c r="F3887" s="11" t="n"/>
      <c r="G3887" s="9" t="n"/>
      <c r="H3887" s="9" t="n"/>
      <c r="I3887" s="9">
        <f>IF(COUNTA($A3887:$H3887)=0,"",IF($J3887="OTRO","NO","SI"))</f>
        <v/>
      </c>
      <c r="J3887" s="9">
        <f>IF(COUNTA($A3887:$H3887)=0,"",IFERROR(LOOKUP(2,1/(((LISTS!$H$2:$H$26&lt;&gt;"")*ISNUMBER(SEARCH(LISTS!$H$2:$H$26,$G3887)))+((LISTS!$I$2:$I$26&lt;&gt;"")*ISNUMBER(SEARCH(LISTS!$I$2:$I$26,$E3887)))),LISTS!$K$2:$K$26),"OTRO"))</f>
        <v/>
      </c>
      <c r="K3887" s="11">
        <f>IF($I3887&lt;&gt;"SI",0,IFERROR($F3887,0))</f>
        <v/>
      </c>
      <c r="L3887" s="9">
        <f>IF(COUNTA($A3887:$H3887)=0,"",IF($J3887="OTRO",IFERROR(LOOKUP(2,1/(((LISTS!$H$2:$H$26&lt;&gt;"")*ISNUMBER(SEARCH(LISTS!$H$2:$H$26,$G3887)))+((LISTS!$I$2:$I$26&lt;&gt;"")*ISNUMBER(SEARCH(LISTS!$I$2:$I$26,$E3887)))),LISTS!$L$2:$L$26),"Concepto DIAN no mapeado a casilla automatica"),IF(LEFT($J3887,4)="TOPE","Control automatico DIAN: "&amp;$J3887,"Casilla automatica: "&amp;$J3887)))</f>
        <v/>
      </c>
    </row>
    <row r="3888">
      <c r="A3888" s="9" t="n"/>
      <c r="B3888" s="9" t="n"/>
      <c r="C3888" s="9" t="n"/>
      <c r="D3888" s="9" t="n"/>
      <c r="E3888" s="9" t="n"/>
      <c r="F3888" s="11" t="n"/>
      <c r="G3888" s="9" t="n"/>
      <c r="H3888" s="9" t="n"/>
      <c r="I3888" s="9">
        <f>IF(COUNTA($A3888:$H3888)=0,"",IF($J3888="OTRO","NO","SI"))</f>
        <v/>
      </c>
      <c r="J3888" s="9">
        <f>IF(COUNTA($A3888:$H3888)=0,"",IFERROR(LOOKUP(2,1/(((LISTS!$H$2:$H$26&lt;&gt;"")*ISNUMBER(SEARCH(LISTS!$H$2:$H$26,$G3888)))+((LISTS!$I$2:$I$26&lt;&gt;"")*ISNUMBER(SEARCH(LISTS!$I$2:$I$26,$E3888)))),LISTS!$K$2:$K$26),"OTRO"))</f>
        <v/>
      </c>
      <c r="K3888" s="11">
        <f>IF($I3888&lt;&gt;"SI",0,IFERROR($F3888,0))</f>
        <v/>
      </c>
      <c r="L3888" s="9">
        <f>IF(COUNTA($A3888:$H3888)=0,"",IF($J3888="OTRO",IFERROR(LOOKUP(2,1/(((LISTS!$H$2:$H$26&lt;&gt;"")*ISNUMBER(SEARCH(LISTS!$H$2:$H$26,$G3888)))+((LISTS!$I$2:$I$26&lt;&gt;"")*ISNUMBER(SEARCH(LISTS!$I$2:$I$26,$E3888)))),LISTS!$L$2:$L$26),"Concepto DIAN no mapeado a casilla automatica"),IF(LEFT($J3888,4)="TOPE","Control automatico DIAN: "&amp;$J3888,"Casilla automatica: "&amp;$J3888)))</f>
        <v/>
      </c>
    </row>
    <row r="3889">
      <c r="A3889" s="9" t="n"/>
      <c r="B3889" s="9" t="n"/>
      <c r="C3889" s="9" t="n"/>
      <c r="D3889" s="9" t="n"/>
      <c r="E3889" s="9" t="n"/>
      <c r="F3889" s="11" t="n"/>
      <c r="G3889" s="9" t="n"/>
      <c r="H3889" s="9" t="n"/>
      <c r="I3889" s="9">
        <f>IF(COUNTA($A3889:$H3889)=0,"",IF($J3889="OTRO","NO","SI"))</f>
        <v/>
      </c>
      <c r="J3889" s="9">
        <f>IF(COUNTA($A3889:$H3889)=0,"",IFERROR(LOOKUP(2,1/(((LISTS!$H$2:$H$26&lt;&gt;"")*ISNUMBER(SEARCH(LISTS!$H$2:$H$26,$G3889)))+((LISTS!$I$2:$I$26&lt;&gt;"")*ISNUMBER(SEARCH(LISTS!$I$2:$I$26,$E3889)))),LISTS!$K$2:$K$26),"OTRO"))</f>
        <v/>
      </c>
      <c r="K3889" s="11">
        <f>IF($I3889&lt;&gt;"SI",0,IFERROR($F3889,0))</f>
        <v/>
      </c>
      <c r="L3889" s="9">
        <f>IF(COUNTA($A3889:$H3889)=0,"",IF($J3889="OTRO",IFERROR(LOOKUP(2,1/(((LISTS!$H$2:$H$26&lt;&gt;"")*ISNUMBER(SEARCH(LISTS!$H$2:$H$26,$G3889)))+((LISTS!$I$2:$I$26&lt;&gt;"")*ISNUMBER(SEARCH(LISTS!$I$2:$I$26,$E3889)))),LISTS!$L$2:$L$26),"Concepto DIAN no mapeado a casilla automatica"),IF(LEFT($J3889,4)="TOPE","Control automatico DIAN: "&amp;$J3889,"Casilla automatica: "&amp;$J3889)))</f>
        <v/>
      </c>
    </row>
    <row r="3890">
      <c r="A3890" s="9" t="n"/>
      <c r="B3890" s="9" t="n"/>
      <c r="C3890" s="9" t="n"/>
      <c r="D3890" s="9" t="n"/>
      <c r="E3890" s="9" t="n"/>
      <c r="F3890" s="11" t="n"/>
      <c r="G3890" s="9" t="n"/>
      <c r="H3890" s="9" t="n"/>
      <c r="I3890" s="9">
        <f>IF(COUNTA($A3890:$H3890)=0,"",IF($J3890="OTRO","NO","SI"))</f>
        <v/>
      </c>
      <c r="J3890" s="9">
        <f>IF(COUNTA($A3890:$H3890)=0,"",IFERROR(LOOKUP(2,1/(((LISTS!$H$2:$H$26&lt;&gt;"")*ISNUMBER(SEARCH(LISTS!$H$2:$H$26,$G3890)))+((LISTS!$I$2:$I$26&lt;&gt;"")*ISNUMBER(SEARCH(LISTS!$I$2:$I$26,$E3890)))),LISTS!$K$2:$K$26),"OTRO"))</f>
        <v/>
      </c>
      <c r="K3890" s="11">
        <f>IF($I3890&lt;&gt;"SI",0,IFERROR($F3890,0))</f>
        <v/>
      </c>
      <c r="L3890" s="9">
        <f>IF(COUNTA($A3890:$H3890)=0,"",IF($J3890="OTRO",IFERROR(LOOKUP(2,1/(((LISTS!$H$2:$H$26&lt;&gt;"")*ISNUMBER(SEARCH(LISTS!$H$2:$H$26,$G3890)))+((LISTS!$I$2:$I$26&lt;&gt;"")*ISNUMBER(SEARCH(LISTS!$I$2:$I$26,$E3890)))),LISTS!$L$2:$L$26),"Concepto DIAN no mapeado a casilla automatica"),IF(LEFT($J3890,4)="TOPE","Control automatico DIAN: "&amp;$J3890,"Casilla automatica: "&amp;$J3890)))</f>
        <v/>
      </c>
    </row>
    <row r="3891">
      <c r="A3891" s="9" t="n"/>
      <c r="B3891" s="9" t="n"/>
      <c r="C3891" s="9" t="n"/>
      <c r="D3891" s="9" t="n"/>
      <c r="E3891" s="9" t="n"/>
      <c r="F3891" s="11" t="n"/>
      <c r="G3891" s="9" t="n"/>
      <c r="H3891" s="9" t="n"/>
      <c r="I3891" s="9">
        <f>IF(COUNTA($A3891:$H3891)=0,"",IF($J3891="OTRO","NO","SI"))</f>
        <v/>
      </c>
      <c r="J3891" s="9">
        <f>IF(COUNTA($A3891:$H3891)=0,"",IFERROR(LOOKUP(2,1/(((LISTS!$H$2:$H$26&lt;&gt;"")*ISNUMBER(SEARCH(LISTS!$H$2:$H$26,$G3891)))+((LISTS!$I$2:$I$26&lt;&gt;"")*ISNUMBER(SEARCH(LISTS!$I$2:$I$26,$E3891)))),LISTS!$K$2:$K$26),"OTRO"))</f>
        <v/>
      </c>
      <c r="K3891" s="11">
        <f>IF($I3891&lt;&gt;"SI",0,IFERROR($F3891,0))</f>
        <v/>
      </c>
      <c r="L3891" s="9">
        <f>IF(COUNTA($A3891:$H3891)=0,"",IF($J3891="OTRO",IFERROR(LOOKUP(2,1/(((LISTS!$H$2:$H$26&lt;&gt;"")*ISNUMBER(SEARCH(LISTS!$H$2:$H$26,$G3891)))+((LISTS!$I$2:$I$26&lt;&gt;"")*ISNUMBER(SEARCH(LISTS!$I$2:$I$26,$E3891)))),LISTS!$L$2:$L$26),"Concepto DIAN no mapeado a casilla automatica"),IF(LEFT($J3891,4)="TOPE","Control automatico DIAN: "&amp;$J3891,"Casilla automatica: "&amp;$J3891)))</f>
        <v/>
      </c>
    </row>
    <row r="3892">
      <c r="A3892" s="9" t="n"/>
      <c r="B3892" s="9" t="n"/>
      <c r="C3892" s="9" t="n"/>
      <c r="D3892" s="9" t="n"/>
      <c r="E3892" s="9" t="n"/>
      <c r="F3892" s="11" t="n"/>
      <c r="G3892" s="9" t="n"/>
      <c r="H3892" s="9" t="n"/>
      <c r="I3892" s="9">
        <f>IF(COUNTA($A3892:$H3892)=0,"",IF($J3892="OTRO","NO","SI"))</f>
        <v/>
      </c>
      <c r="J3892" s="9">
        <f>IF(COUNTA($A3892:$H3892)=0,"",IFERROR(LOOKUP(2,1/(((LISTS!$H$2:$H$26&lt;&gt;"")*ISNUMBER(SEARCH(LISTS!$H$2:$H$26,$G3892)))+((LISTS!$I$2:$I$26&lt;&gt;"")*ISNUMBER(SEARCH(LISTS!$I$2:$I$26,$E3892)))),LISTS!$K$2:$K$26),"OTRO"))</f>
        <v/>
      </c>
      <c r="K3892" s="11">
        <f>IF($I3892&lt;&gt;"SI",0,IFERROR($F3892,0))</f>
        <v/>
      </c>
      <c r="L3892" s="9">
        <f>IF(COUNTA($A3892:$H3892)=0,"",IF($J3892="OTRO",IFERROR(LOOKUP(2,1/(((LISTS!$H$2:$H$26&lt;&gt;"")*ISNUMBER(SEARCH(LISTS!$H$2:$H$26,$G3892)))+((LISTS!$I$2:$I$26&lt;&gt;"")*ISNUMBER(SEARCH(LISTS!$I$2:$I$26,$E3892)))),LISTS!$L$2:$L$26),"Concepto DIAN no mapeado a casilla automatica"),IF(LEFT($J3892,4)="TOPE","Control automatico DIAN: "&amp;$J3892,"Casilla automatica: "&amp;$J3892)))</f>
        <v/>
      </c>
    </row>
    <row r="3893">
      <c r="A3893" s="9" t="n"/>
      <c r="B3893" s="9" t="n"/>
      <c r="C3893" s="9" t="n"/>
      <c r="D3893" s="9" t="n"/>
      <c r="E3893" s="9" t="n"/>
      <c r="F3893" s="11" t="n"/>
      <c r="G3893" s="9" t="n"/>
      <c r="H3893" s="9" t="n"/>
      <c r="I3893" s="9">
        <f>IF(COUNTA($A3893:$H3893)=0,"",IF($J3893="OTRO","NO","SI"))</f>
        <v/>
      </c>
      <c r="J3893" s="9">
        <f>IF(COUNTA($A3893:$H3893)=0,"",IFERROR(LOOKUP(2,1/(((LISTS!$H$2:$H$26&lt;&gt;"")*ISNUMBER(SEARCH(LISTS!$H$2:$H$26,$G3893)))+((LISTS!$I$2:$I$26&lt;&gt;"")*ISNUMBER(SEARCH(LISTS!$I$2:$I$26,$E3893)))),LISTS!$K$2:$K$26),"OTRO"))</f>
        <v/>
      </c>
      <c r="K3893" s="11">
        <f>IF($I3893&lt;&gt;"SI",0,IFERROR($F3893,0))</f>
        <v/>
      </c>
      <c r="L3893" s="9">
        <f>IF(COUNTA($A3893:$H3893)=0,"",IF($J3893="OTRO",IFERROR(LOOKUP(2,1/(((LISTS!$H$2:$H$26&lt;&gt;"")*ISNUMBER(SEARCH(LISTS!$H$2:$H$26,$G3893)))+((LISTS!$I$2:$I$26&lt;&gt;"")*ISNUMBER(SEARCH(LISTS!$I$2:$I$26,$E3893)))),LISTS!$L$2:$L$26),"Concepto DIAN no mapeado a casilla automatica"),IF(LEFT($J3893,4)="TOPE","Control automatico DIAN: "&amp;$J3893,"Casilla automatica: "&amp;$J3893)))</f>
        <v/>
      </c>
    </row>
    <row r="3894">
      <c r="A3894" s="9" t="n"/>
      <c r="B3894" s="9" t="n"/>
      <c r="C3894" s="9" t="n"/>
      <c r="D3894" s="9" t="n"/>
      <c r="E3894" s="9" t="n"/>
      <c r="F3894" s="11" t="n"/>
      <c r="G3894" s="9" t="n"/>
      <c r="H3894" s="9" t="n"/>
      <c r="I3894" s="9">
        <f>IF(COUNTA($A3894:$H3894)=0,"",IF($J3894="OTRO","NO","SI"))</f>
        <v/>
      </c>
      <c r="J3894" s="9">
        <f>IF(COUNTA($A3894:$H3894)=0,"",IFERROR(LOOKUP(2,1/(((LISTS!$H$2:$H$26&lt;&gt;"")*ISNUMBER(SEARCH(LISTS!$H$2:$H$26,$G3894)))+((LISTS!$I$2:$I$26&lt;&gt;"")*ISNUMBER(SEARCH(LISTS!$I$2:$I$26,$E3894)))),LISTS!$K$2:$K$26),"OTRO"))</f>
        <v/>
      </c>
      <c r="K3894" s="11">
        <f>IF($I3894&lt;&gt;"SI",0,IFERROR($F3894,0))</f>
        <v/>
      </c>
      <c r="L3894" s="9">
        <f>IF(COUNTA($A3894:$H3894)=0,"",IF($J3894="OTRO",IFERROR(LOOKUP(2,1/(((LISTS!$H$2:$H$26&lt;&gt;"")*ISNUMBER(SEARCH(LISTS!$H$2:$H$26,$G3894)))+((LISTS!$I$2:$I$26&lt;&gt;"")*ISNUMBER(SEARCH(LISTS!$I$2:$I$26,$E3894)))),LISTS!$L$2:$L$26),"Concepto DIAN no mapeado a casilla automatica"),IF(LEFT($J3894,4)="TOPE","Control automatico DIAN: "&amp;$J3894,"Casilla automatica: "&amp;$J3894)))</f>
        <v/>
      </c>
    </row>
    <row r="3895">
      <c r="A3895" s="9" t="n"/>
      <c r="B3895" s="9" t="n"/>
      <c r="C3895" s="9" t="n"/>
      <c r="D3895" s="9" t="n"/>
      <c r="E3895" s="9" t="n"/>
      <c r="F3895" s="11" t="n"/>
      <c r="G3895" s="9" t="n"/>
      <c r="H3895" s="9" t="n"/>
      <c r="I3895" s="9">
        <f>IF(COUNTA($A3895:$H3895)=0,"",IF($J3895="OTRO","NO","SI"))</f>
        <v/>
      </c>
      <c r="J3895" s="9">
        <f>IF(COUNTA($A3895:$H3895)=0,"",IFERROR(LOOKUP(2,1/(((LISTS!$H$2:$H$26&lt;&gt;"")*ISNUMBER(SEARCH(LISTS!$H$2:$H$26,$G3895)))+((LISTS!$I$2:$I$26&lt;&gt;"")*ISNUMBER(SEARCH(LISTS!$I$2:$I$26,$E3895)))),LISTS!$K$2:$K$26),"OTRO"))</f>
        <v/>
      </c>
      <c r="K3895" s="11">
        <f>IF($I3895&lt;&gt;"SI",0,IFERROR($F3895,0))</f>
        <v/>
      </c>
      <c r="L3895" s="9">
        <f>IF(COUNTA($A3895:$H3895)=0,"",IF($J3895="OTRO",IFERROR(LOOKUP(2,1/(((LISTS!$H$2:$H$26&lt;&gt;"")*ISNUMBER(SEARCH(LISTS!$H$2:$H$26,$G3895)))+((LISTS!$I$2:$I$26&lt;&gt;"")*ISNUMBER(SEARCH(LISTS!$I$2:$I$26,$E3895)))),LISTS!$L$2:$L$26),"Concepto DIAN no mapeado a casilla automatica"),IF(LEFT($J3895,4)="TOPE","Control automatico DIAN: "&amp;$J3895,"Casilla automatica: "&amp;$J3895)))</f>
        <v/>
      </c>
    </row>
    <row r="3896">
      <c r="A3896" s="9" t="n"/>
      <c r="B3896" s="9" t="n"/>
      <c r="C3896" s="9" t="n"/>
      <c r="D3896" s="9" t="n"/>
      <c r="E3896" s="9" t="n"/>
      <c r="F3896" s="11" t="n"/>
      <c r="G3896" s="9" t="n"/>
      <c r="H3896" s="9" t="n"/>
      <c r="I3896" s="9">
        <f>IF(COUNTA($A3896:$H3896)=0,"",IF($J3896="OTRO","NO","SI"))</f>
        <v/>
      </c>
      <c r="J3896" s="9">
        <f>IF(COUNTA($A3896:$H3896)=0,"",IFERROR(LOOKUP(2,1/(((LISTS!$H$2:$H$26&lt;&gt;"")*ISNUMBER(SEARCH(LISTS!$H$2:$H$26,$G3896)))+((LISTS!$I$2:$I$26&lt;&gt;"")*ISNUMBER(SEARCH(LISTS!$I$2:$I$26,$E3896)))),LISTS!$K$2:$K$26),"OTRO"))</f>
        <v/>
      </c>
      <c r="K3896" s="11">
        <f>IF($I3896&lt;&gt;"SI",0,IFERROR($F3896,0))</f>
        <v/>
      </c>
      <c r="L3896" s="9">
        <f>IF(COUNTA($A3896:$H3896)=0,"",IF($J3896="OTRO",IFERROR(LOOKUP(2,1/(((LISTS!$H$2:$H$26&lt;&gt;"")*ISNUMBER(SEARCH(LISTS!$H$2:$H$26,$G3896)))+((LISTS!$I$2:$I$26&lt;&gt;"")*ISNUMBER(SEARCH(LISTS!$I$2:$I$26,$E3896)))),LISTS!$L$2:$L$26),"Concepto DIAN no mapeado a casilla automatica"),IF(LEFT($J3896,4)="TOPE","Control automatico DIAN: "&amp;$J3896,"Casilla automatica: "&amp;$J3896)))</f>
        <v/>
      </c>
    </row>
    <row r="3897">
      <c r="A3897" s="9" t="n"/>
      <c r="B3897" s="9" t="n"/>
      <c r="C3897" s="9" t="n"/>
      <c r="D3897" s="9" t="n"/>
      <c r="E3897" s="9" t="n"/>
      <c r="F3897" s="11" t="n"/>
      <c r="G3897" s="9" t="n"/>
      <c r="H3897" s="9" t="n"/>
      <c r="I3897" s="9">
        <f>IF(COUNTA($A3897:$H3897)=0,"",IF($J3897="OTRO","NO","SI"))</f>
        <v/>
      </c>
      <c r="J3897" s="9">
        <f>IF(COUNTA($A3897:$H3897)=0,"",IFERROR(LOOKUP(2,1/(((LISTS!$H$2:$H$26&lt;&gt;"")*ISNUMBER(SEARCH(LISTS!$H$2:$H$26,$G3897)))+((LISTS!$I$2:$I$26&lt;&gt;"")*ISNUMBER(SEARCH(LISTS!$I$2:$I$26,$E3897)))),LISTS!$K$2:$K$26),"OTRO"))</f>
        <v/>
      </c>
      <c r="K3897" s="11">
        <f>IF($I3897&lt;&gt;"SI",0,IFERROR($F3897,0))</f>
        <v/>
      </c>
      <c r="L3897" s="9">
        <f>IF(COUNTA($A3897:$H3897)=0,"",IF($J3897="OTRO",IFERROR(LOOKUP(2,1/(((LISTS!$H$2:$H$26&lt;&gt;"")*ISNUMBER(SEARCH(LISTS!$H$2:$H$26,$G3897)))+((LISTS!$I$2:$I$26&lt;&gt;"")*ISNUMBER(SEARCH(LISTS!$I$2:$I$26,$E3897)))),LISTS!$L$2:$L$26),"Concepto DIAN no mapeado a casilla automatica"),IF(LEFT($J3897,4)="TOPE","Control automatico DIAN: "&amp;$J3897,"Casilla automatica: "&amp;$J3897)))</f>
        <v/>
      </c>
    </row>
    <row r="3898">
      <c r="A3898" s="9" t="n"/>
      <c r="B3898" s="9" t="n"/>
      <c r="C3898" s="9" t="n"/>
      <c r="D3898" s="9" t="n"/>
      <c r="E3898" s="9" t="n"/>
      <c r="F3898" s="11" t="n"/>
      <c r="G3898" s="9" t="n"/>
      <c r="H3898" s="9" t="n"/>
      <c r="I3898" s="9">
        <f>IF(COUNTA($A3898:$H3898)=0,"",IF($J3898="OTRO","NO","SI"))</f>
        <v/>
      </c>
      <c r="J3898" s="9">
        <f>IF(COUNTA($A3898:$H3898)=0,"",IFERROR(LOOKUP(2,1/(((LISTS!$H$2:$H$26&lt;&gt;"")*ISNUMBER(SEARCH(LISTS!$H$2:$H$26,$G3898)))+((LISTS!$I$2:$I$26&lt;&gt;"")*ISNUMBER(SEARCH(LISTS!$I$2:$I$26,$E3898)))),LISTS!$K$2:$K$26),"OTRO"))</f>
        <v/>
      </c>
      <c r="K3898" s="11">
        <f>IF($I3898&lt;&gt;"SI",0,IFERROR($F3898,0))</f>
        <v/>
      </c>
      <c r="L3898" s="9">
        <f>IF(COUNTA($A3898:$H3898)=0,"",IF($J3898="OTRO",IFERROR(LOOKUP(2,1/(((LISTS!$H$2:$H$26&lt;&gt;"")*ISNUMBER(SEARCH(LISTS!$H$2:$H$26,$G3898)))+((LISTS!$I$2:$I$26&lt;&gt;"")*ISNUMBER(SEARCH(LISTS!$I$2:$I$26,$E3898)))),LISTS!$L$2:$L$26),"Concepto DIAN no mapeado a casilla automatica"),IF(LEFT($J3898,4)="TOPE","Control automatico DIAN: "&amp;$J3898,"Casilla automatica: "&amp;$J3898)))</f>
        <v/>
      </c>
    </row>
    <row r="3899">
      <c r="A3899" s="9" t="n"/>
      <c r="B3899" s="9" t="n"/>
      <c r="C3899" s="9" t="n"/>
      <c r="D3899" s="9" t="n"/>
      <c r="E3899" s="9" t="n"/>
      <c r="F3899" s="11" t="n"/>
      <c r="G3899" s="9" t="n"/>
      <c r="H3899" s="9" t="n"/>
      <c r="I3899" s="9">
        <f>IF(COUNTA($A3899:$H3899)=0,"",IF($J3899="OTRO","NO","SI"))</f>
        <v/>
      </c>
      <c r="J3899" s="9">
        <f>IF(COUNTA($A3899:$H3899)=0,"",IFERROR(LOOKUP(2,1/(((LISTS!$H$2:$H$26&lt;&gt;"")*ISNUMBER(SEARCH(LISTS!$H$2:$H$26,$G3899)))+((LISTS!$I$2:$I$26&lt;&gt;"")*ISNUMBER(SEARCH(LISTS!$I$2:$I$26,$E3899)))),LISTS!$K$2:$K$26),"OTRO"))</f>
        <v/>
      </c>
      <c r="K3899" s="11">
        <f>IF($I3899&lt;&gt;"SI",0,IFERROR($F3899,0))</f>
        <v/>
      </c>
      <c r="L3899" s="9">
        <f>IF(COUNTA($A3899:$H3899)=0,"",IF($J3899="OTRO",IFERROR(LOOKUP(2,1/(((LISTS!$H$2:$H$26&lt;&gt;"")*ISNUMBER(SEARCH(LISTS!$H$2:$H$26,$G3899)))+((LISTS!$I$2:$I$26&lt;&gt;"")*ISNUMBER(SEARCH(LISTS!$I$2:$I$26,$E3899)))),LISTS!$L$2:$L$26),"Concepto DIAN no mapeado a casilla automatica"),IF(LEFT($J3899,4)="TOPE","Control automatico DIAN: "&amp;$J3899,"Casilla automatica: "&amp;$J3899)))</f>
        <v/>
      </c>
    </row>
    <row r="3900">
      <c r="A3900" s="9" t="n"/>
      <c r="B3900" s="9" t="n"/>
      <c r="C3900" s="9" t="n"/>
      <c r="D3900" s="9" t="n"/>
      <c r="E3900" s="9" t="n"/>
      <c r="F3900" s="11" t="n"/>
      <c r="G3900" s="9" t="n"/>
      <c r="H3900" s="9" t="n"/>
      <c r="I3900" s="9">
        <f>IF(COUNTA($A3900:$H3900)=0,"",IF($J3900="OTRO","NO","SI"))</f>
        <v/>
      </c>
      <c r="J3900" s="9">
        <f>IF(COUNTA($A3900:$H3900)=0,"",IFERROR(LOOKUP(2,1/(((LISTS!$H$2:$H$26&lt;&gt;"")*ISNUMBER(SEARCH(LISTS!$H$2:$H$26,$G3900)))+((LISTS!$I$2:$I$26&lt;&gt;"")*ISNUMBER(SEARCH(LISTS!$I$2:$I$26,$E3900)))),LISTS!$K$2:$K$26),"OTRO"))</f>
        <v/>
      </c>
      <c r="K3900" s="11">
        <f>IF($I3900&lt;&gt;"SI",0,IFERROR($F3900,0))</f>
        <v/>
      </c>
      <c r="L3900" s="9">
        <f>IF(COUNTA($A3900:$H3900)=0,"",IF($J3900="OTRO",IFERROR(LOOKUP(2,1/(((LISTS!$H$2:$H$26&lt;&gt;"")*ISNUMBER(SEARCH(LISTS!$H$2:$H$26,$G3900)))+((LISTS!$I$2:$I$26&lt;&gt;"")*ISNUMBER(SEARCH(LISTS!$I$2:$I$26,$E3900)))),LISTS!$L$2:$L$26),"Concepto DIAN no mapeado a casilla automatica"),IF(LEFT($J3900,4)="TOPE","Control automatico DIAN: "&amp;$J3900,"Casilla automatica: "&amp;$J3900)))</f>
        <v/>
      </c>
    </row>
    <row r="3901">
      <c r="A3901" s="9" t="n"/>
      <c r="B3901" s="9" t="n"/>
      <c r="C3901" s="9" t="n"/>
      <c r="D3901" s="9" t="n"/>
      <c r="E3901" s="9" t="n"/>
      <c r="F3901" s="11" t="n"/>
      <c r="G3901" s="9" t="n"/>
      <c r="H3901" s="9" t="n"/>
      <c r="I3901" s="9">
        <f>IF(COUNTA($A3901:$H3901)=0,"",IF($J3901="OTRO","NO","SI"))</f>
        <v/>
      </c>
      <c r="J3901" s="9">
        <f>IF(COUNTA($A3901:$H3901)=0,"",IFERROR(LOOKUP(2,1/(((LISTS!$H$2:$H$26&lt;&gt;"")*ISNUMBER(SEARCH(LISTS!$H$2:$H$26,$G3901)))+((LISTS!$I$2:$I$26&lt;&gt;"")*ISNUMBER(SEARCH(LISTS!$I$2:$I$26,$E3901)))),LISTS!$K$2:$K$26),"OTRO"))</f>
        <v/>
      </c>
      <c r="K3901" s="11">
        <f>IF($I3901&lt;&gt;"SI",0,IFERROR($F3901,0))</f>
        <v/>
      </c>
      <c r="L3901" s="9">
        <f>IF(COUNTA($A3901:$H3901)=0,"",IF($J3901="OTRO",IFERROR(LOOKUP(2,1/(((LISTS!$H$2:$H$26&lt;&gt;"")*ISNUMBER(SEARCH(LISTS!$H$2:$H$26,$G3901)))+((LISTS!$I$2:$I$26&lt;&gt;"")*ISNUMBER(SEARCH(LISTS!$I$2:$I$26,$E3901)))),LISTS!$L$2:$L$26),"Concepto DIAN no mapeado a casilla automatica"),IF(LEFT($J3901,4)="TOPE","Control automatico DIAN: "&amp;$J3901,"Casilla automatica: "&amp;$J3901)))</f>
        <v/>
      </c>
    </row>
    <row r="3902">
      <c r="A3902" s="9" t="n"/>
      <c r="B3902" s="9" t="n"/>
      <c r="C3902" s="9" t="n"/>
      <c r="D3902" s="9" t="n"/>
      <c r="E3902" s="9" t="n"/>
      <c r="F3902" s="11" t="n"/>
      <c r="G3902" s="9" t="n"/>
      <c r="H3902" s="9" t="n"/>
      <c r="I3902" s="9">
        <f>IF(COUNTA($A3902:$H3902)=0,"",IF($J3902="OTRO","NO","SI"))</f>
        <v/>
      </c>
      <c r="J3902" s="9">
        <f>IF(COUNTA($A3902:$H3902)=0,"",IFERROR(LOOKUP(2,1/(((LISTS!$H$2:$H$26&lt;&gt;"")*ISNUMBER(SEARCH(LISTS!$H$2:$H$26,$G3902)))+((LISTS!$I$2:$I$26&lt;&gt;"")*ISNUMBER(SEARCH(LISTS!$I$2:$I$26,$E3902)))),LISTS!$K$2:$K$26),"OTRO"))</f>
        <v/>
      </c>
      <c r="K3902" s="11">
        <f>IF($I3902&lt;&gt;"SI",0,IFERROR($F3902,0))</f>
        <v/>
      </c>
      <c r="L3902" s="9">
        <f>IF(COUNTA($A3902:$H3902)=0,"",IF($J3902="OTRO",IFERROR(LOOKUP(2,1/(((LISTS!$H$2:$H$26&lt;&gt;"")*ISNUMBER(SEARCH(LISTS!$H$2:$H$26,$G3902)))+((LISTS!$I$2:$I$26&lt;&gt;"")*ISNUMBER(SEARCH(LISTS!$I$2:$I$26,$E3902)))),LISTS!$L$2:$L$26),"Concepto DIAN no mapeado a casilla automatica"),IF(LEFT($J3902,4)="TOPE","Control automatico DIAN: "&amp;$J3902,"Casilla automatica: "&amp;$J3902)))</f>
        <v/>
      </c>
    </row>
    <row r="3903">
      <c r="A3903" s="9" t="n"/>
      <c r="B3903" s="9" t="n"/>
      <c r="C3903" s="9" t="n"/>
      <c r="D3903" s="9" t="n"/>
      <c r="E3903" s="9" t="n"/>
      <c r="F3903" s="11" t="n"/>
      <c r="G3903" s="9" t="n"/>
      <c r="H3903" s="9" t="n"/>
      <c r="I3903" s="9">
        <f>IF(COUNTA($A3903:$H3903)=0,"",IF($J3903="OTRO","NO","SI"))</f>
        <v/>
      </c>
      <c r="J3903" s="9">
        <f>IF(COUNTA($A3903:$H3903)=0,"",IFERROR(LOOKUP(2,1/(((LISTS!$H$2:$H$26&lt;&gt;"")*ISNUMBER(SEARCH(LISTS!$H$2:$H$26,$G3903)))+((LISTS!$I$2:$I$26&lt;&gt;"")*ISNUMBER(SEARCH(LISTS!$I$2:$I$26,$E3903)))),LISTS!$K$2:$K$26),"OTRO"))</f>
        <v/>
      </c>
      <c r="K3903" s="11">
        <f>IF($I3903&lt;&gt;"SI",0,IFERROR($F3903,0))</f>
        <v/>
      </c>
      <c r="L3903" s="9">
        <f>IF(COUNTA($A3903:$H3903)=0,"",IF($J3903="OTRO",IFERROR(LOOKUP(2,1/(((LISTS!$H$2:$H$26&lt;&gt;"")*ISNUMBER(SEARCH(LISTS!$H$2:$H$26,$G3903)))+((LISTS!$I$2:$I$26&lt;&gt;"")*ISNUMBER(SEARCH(LISTS!$I$2:$I$26,$E3903)))),LISTS!$L$2:$L$26),"Concepto DIAN no mapeado a casilla automatica"),IF(LEFT($J3903,4)="TOPE","Control automatico DIAN: "&amp;$J3903,"Casilla automatica: "&amp;$J3903)))</f>
        <v/>
      </c>
    </row>
    <row r="3904">
      <c r="A3904" s="9" t="n"/>
      <c r="B3904" s="9" t="n"/>
      <c r="C3904" s="9" t="n"/>
      <c r="D3904" s="9" t="n"/>
      <c r="E3904" s="9" t="n"/>
      <c r="F3904" s="11" t="n"/>
      <c r="G3904" s="9" t="n"/>
      <c r="H3904" s="9" t="n"/>
      <c r="I3904" s="9">
        <f>IF(COUNTA($A3904:$H3904)=0,"",IF($J3904="OTRO","NO","SI"))</f>
        <v/>
      </c>
      <c r="J3904" s="9">
        <f>IF(COUNTA($A3904:$H3904)=0,"",IFERROR(LOOKUP(2,1/(((LISTS!$H$2:$H$26&lt;&gt;"")*ISNUMBER(SEARCH(LISTS!$H$2:$H$26,$G3904)))+((LISTS!$I$2:$I$26&lt;&gt;"")*ISNUMBER(SEARCH(LISTS!$I$2:$I$26,$E3904)))),LISTS!$K$2:$K$26),"OTRO"))</f>
        <v/>
      </c>
      <c r="K3904" s="11">
        <f>IF($I3904&lt;&gt;"SI",0,IFERROR($F3904,0))</f>
        <v/>
      </c>
      <c r="L3904" s="9">
        <f>IF(COUNTA($A3904:$H3904)=0,"",IF($J3904="OTRO",IFERROR(LOOKUP(2,1/(((LISTS!$H$2:$H$26&lt;&gt;"")*ISNUMBER(SEARCH(LISTS!$H$2:$H$26,$G3904)))+((LISTS!$I$2:$I$26&lt;&gt;"")*ISNUMBER(SEARCH(LISTS!$I$2:$I$26,$E3904)))),LISTS!$L$2:$L$26),"Concepto DIAN no mapeado a casilla automatica"),IF(LEFT($J3904,4)="TOPE","Control automatico DIAN: "&amp;$J3904,"Casilla automatica: "&amp;$J3904)))</f>
        <v/>
      </c>
    </row>
    <row r="3905">
      <c r="A3905" s="9" t="n"/>
      <c r="B3905" s="9" t="n"/>
      <c r="C3905" s="9" t="n"/>
      <c r="D3905" s="9" t="n"/>
      <c r="E3905" s="9" t="n"/>
      <c r="F3905" s="11" t="n"/>
      <c r="G3905" s="9" t="n"/>
      <c r="H3905" s="9" t="n"/>
      <c r="I3905" s="9">
        <f>IF(COUNTA($A3905:$H3905)=0,"",IF($J3905="OTRO","NO","SI"))</f>
        <v/>
      </c>
      <c r="J3905" s="9">
        <f>IF(COUNTA($A3905:$H3905)=0,"",IFERROR(LOOKUP(2,1/(((LISTS!$H$2:$H$26&lt;&gt;"")*ISNUMBER(SEARCH(LISTS!$H$2:$H$26,$G3905)))+((LISTS!$I$2:$I$26&lt;&gt;"")*ISNUMBER(SEARCH(LISTS!$I$2:$I$26,$E3905)))),LISTS!$K$2:$K$26),"OTRO"))</f>
        <v/>
      </c>
      <c r="K3905" s="11">
        <f>IF($I3905&lt;&gt;"SI",0,IFERROR($F3905,0))</f>
        <v/>
      </c>
      <c r="L3905" s="9">
        <f>IF(COUNTA($A3905:$H3905)=0,"",IF($J3905="OTRO",IFERROR(LOOKUP(2,1/(((LISTS!$H$2:$H$26&lt;&gt;"")*ISNUMBER(SEARCH(LISTS!$H$2:$H$26,$G3905)))+((LISTS!$I$2:$I$26&lt;&gt;"")*ISNUMBER(SEARCH(LISTS!$I$2:$I$26,$E3905)))),LISTS!$L$2:$L$26),"Concepto DIAN no mapeado a casilla automatica"),IF(LEFT($J3905,4)="TOPE","Control automatico DIAN: "&amp;$J3905,"Casilla automatica: "&amp;$J3905)))</f>
        <v/>
      </c>
    </row>
    <row r="3906">
      <c r="A3906" s="9" t="n"/>
      <c r="B3906" s="9" t="n"/>
      <c r="C3906" s="9" t="n"/>
      <c r="D3906" s="9" t="n"/>
      <c r="E3906" s="9" t="n"/>
      <c r="F3906" s="11" t="n"/>
      <c r="G3906" s="9" t="n"/>
      <c r="H3906" s="9" t="n"/>
      <c r="I3906" s="9">
        <f>IF(COUNTA($A3906:$H3906)=0,"",IF($J3906="OTRO","NO","SI"))</f>
        <v/>
      </c>
      <c r="J3906" s="9">
        <f>IF(COUNTA($A3906:$H3906)=0,"",IFERROR(LOOKUP(2,1/(((LISTS!$H$2:$H$26&lt;&gt;"")*ISNUMBER(SEARCH(LISTS!$H$2:$H$26,$G3906)))+((LISTS!$I$2:$I$26&lt;&gt;"")*ISNUMBER(SEARCH(LISTS!$I$2:$I$26,$E3906)))),LISTS!$K$2:$K$26),"OTRO"))</f>
        <v/>
      </c>
      <c r="K3906" s="11">
        <f>IF($I3906&lt;&gt;"SI",0,IFERROR($F3906,0))</f>
        <v/>
      </c>
      <c r="L3906" s="9">
        <f>IF(COUNTA($A3906:$H3906)=0,"",IF($J3906="OTRO",IFERROR(LOOKUP(2,1/(((LISTS!$H$2:$H$26&lt;&gt;"")*ISNUMBER(SEARCH(LISTS!$H$2:$H$26,$G3906)))+((LISTS!$I$2:$I$26&lt;&gt;"")*ISNUMBER(SEARCH(LISTS!$I$2:$I$26,$E3906)))),LISTS!$L$2:$L$26),"Concepto DIAN no mapeado a casilla automatica"),IF(LEFT($J3906,4)="TOPE","Control automatico DIAN: "&amp;$J3906,"Casilla automatica: "&amp;$J3906)))</f>
        <v/>
      </c>
    </row>
    <row r="3907">
      <c r="A3907" s="9" t="n"/>
      <c r="B3907" s="9" t="n"/>
      <c r="C3907" s="9" t="n"/>
      <c r="D3907" s="9" t="n"/>
      <c r="E3907" s="9" t="n"/>
      <c r="F3907" s="11" t="n"/>
      <c r="G3907" s="9" t="n"/>
      <c r="H3907" s="9" t="n"/>
      <c r="I3907" s="9">
        <f>IF(COUNTA($A3907:$H3907)=0,"",IF($J3907="OTRO","NO","SI"))</f>
        <v/>
      </c>
      <c r="J3907" s="9">
        <f>IF(COUNTA($A3907:$H3907)=0,"",IFERROR(LOOKUP(2,1/(((LISTS!$H$2:$H$26&lt;&gt;"")*ISNUMBER(SEARCH(LISTS!$H$2:$H$26,$G3907)))+((LISTS!$I$2:$I$26&lt;&gt;"")*ISNUMBER(SEARCH(LISTS!$I$2:$I$26,$E3907)))),LISTS!$K$2:$K$26),"OTRO"))</f>
        <v/>
      </c>
      <c r="K3907" s="11">
        <f>IF($I3907&lt;&gt;"SI",0,IFERROR($F3907,0))</f>
        <v/>
      </c>
      <c r="L3907" s="9">
        <f>IF(COUNTA($A3907:$H3907)=0,"",IF($J3907="OTRO",IFERROR(LOOKUP(2,1/(((LISTS!$H$2:$H$26&lt;&gt;"")*ISNUMBER(SEARCH(LISTS!$H$2:$H$26,$G3907)))+((LISTS!$I$2:$I$26&lt;&gt;"")*ISNUMBER(SEARCH(LISTS!$I$2:$I$26,$E3907)))),LISTS!$L$2:$L$26),"Concepto DIAN no mapeado a casilla automatica"),IF(LEFT($J3907,4)="TOPE","Control automatico DIAN: "&amp;$J3907,"Casilla automatica: "&amp;$J3907)))</f>
        <v/>
      </c>
    </row>
    <row r="3908">
      <c r="A3908" s="9" t="n"/>
      <c r="B3908" s="9" t="n"/>
      <c r="C3908" s="9" t="n"/>
      <c r="D3908" s="9" t="n"/>
      <c r="E3908" s="9" t="n"/>
      <c r="F3908" s="11" t="n"/>
      <c r="G3908" s="9" t="n"/>
      <c r="H3908" s="9" t="n"/>
      <c r="I3908" s="9">
        <f>IF(COUNTA($A3908:$H3908)=0,"",IF($J3908="OTRO","NO","SI"))</f>
        <v/>
      </c>
      <c r="J3908" s="9">
        <f>IF(COUNTA($A3908:$H3908)=0,"",IFERROR(LOOKUP(2,1/(((LISTS!$H$2:$H$26&lt;&gt;"")*ISNUMBER(SEARCH(LISTS!$H$2:$H$26,$G3908)))+((LISTS!$I$2:$I$26&lt;&gt;"")*ISNUMBER(SEARCH(LISTS!$I$2:$I$26,$E3908)))),LISTS!$K$2:$K$26),"OTRO"))</f>
        <v/>
      </c>
      <c r="K3908" s="11">
        <f>IF($I3908&lt;&gt;"SI",0,IFERROR($F3908,0))</f>
        <v/>
      </c>
      <c r="L3908" s="9">
        <f>IF(COUNTA($A3908:$H3908)=0,"",IF($J3908="OTRO",IFERROR(LOOKUP(2,1/(((LISTS!$H$2:$H$26&lt;&gt;"")*ISNUMBER(SEARCH(LISTS!$H$2:$H$26,$G3908)))+((LISTS!$I$2:$I$26&lt;&gt;"")*ISNUMBER(SEARCH(LISTS!$I$2:$I$26,$E3908)))),LISTS!$L$2:$L$26),"Concepto DIAN no mapeado a casilla automatica"),IF(LEFT($J3908,4)="TOPE","Control automatico DIAN: "&amp;$J3908,"Casilla automatica: "&amp;$J3908)))</f>
        <v/>
      </c>
    </row>
    <row r="3909">
      <c r="A3909" s="9" t="n"/>
      <c r="B3909" s="9" t="n"/>
      <c r="C3909" s="9" t="n"/>
      <c r="D3909" s="9" t="n"/>
      <c r="E3909" s="9" t="n"/>
      <c r="F3909" s="11" t="n"/>
      <c r="G3909" s="9" t="n"/>
      <c r="H3909" s="9" t="n"/>
      <c r="I3909" s="9">
        <f>IF(COUNTA($A3909:$H3909)=0,"",IF($J3909="OTRO","NO","SI"))</f>
        <v/>
      </c>
      <c r="J3909" s="9">
        <f>IF(COUNTA($A3909:$H3909)=0,"",IFERROR(LOOKUP(2,1/(((LISTS!$H$2:$H$26&lt;&gt;"")*ISNUMBER(SEARCH(LISTS!$H$2:$H$26,$G3909)))+((LISTS!$I$2:$I$26&lt;&gt;"")*ISNUMBER(SEARCH(LISTS!$I$2:$I$26,$E3909)))),LISTS!$K$2:$K$26),"OTRO"))</f>
        <v/>
      </c>
      <c r="K3909" s="11">
        <f>IF($I3909&lt;&gt;"SI",0,IFERROR($F3909,0))</f>
        <v/>
      </c>
      <c r="L3909" s="9">
        <f>IF(COUNTA($A3909:$H3909)=0,"",IF($J3909="OTRO",IFERROR(LOOKUP(2,1/(((LISTS!$H$2:$H$26&lt;&gt;"")*ISNUMBER(SEARCH(LISTS!$H$2:$H$26,$G3909)))+((LISTS!$I$2:$I$26&lt;&gt;"")*ISNUMBER(SEARCH(LISTS!$I$2:$I$26,$E3909)))),LISTS!$L$2:$L$26),"Concepto DIAN no mapeado a casilla automatica"),IF(LEFT($J3909,4)="TOPE","Control automatico DIAN: "&amp;$J3909,"Casilla automatica: "&amp;$J3909)))</f>
        <v/>
      </c>
    </row>
    <row r="3910">
      <c r="A3910" s="9" t="n"/>
      <c r="B3910" s="9" t="n"/>
      <c r="C3910" s="9" t="n"/>
      <c r="D3910" s="9" t="n"/>
      <c r="E3910" s="9" t="n"/>
      <c r="F3910" s="11" t="n"/>
      <c r="G3910" s="9" t="n"/>
      <c r="H3910" s="9" t="n"/>
      <c r="I3910" s="9">
        <f>IF(COUNTA($A3910:$H3910)=0,"",IF($J3910="OTRO","NO","SI"))</f>
        <v/>
      </c>
      <c r="J3910" s="9">
        <f>IF(COUNTA($A3910:$H3910)=0,"",IFERROR(LOOKUP(2,1/(((LISTS!$H$2:$H$26&lt;&gt;"")*ISNUMBER(SEARCH(LISTS!$H$2:$H$26,$G3910)))+((LISTS!$I$2:$I$26&lt;&gt;"")*ISNUMBER(SEARCH(LISTS!$I$2:$I$26,$E3910)))),LISTS!$K$2:$K$26),"OTRO"))</f>
        <v/>
      </c>
      <c r="K3910" s="11">
        <f>IF($I3910&lt;&gt;"SI",0,IFERROR($F3910,0))</f>
        <v/>
      </c>
      <c r="L3910" s="9">
        <f>IF(COUNTA($A3910:$H3910)=0,"",IF($J3910="OTRO",IFERROR(LOOKUP(2,1/(((LISTS!$H$2:$H$26&lt;&gt;"")*ISNUMBER(SEARCH(LISTS!$H$2:$H$26,$G3910)))+((LISTS!$I$2:$I$26&lt;&gt;"")*ISNUMBER(SEARCH(LISTS!$I$2:$I$26,$E3910)))),LISTS!$L$2:$L$26),"Concepto DIAN no mapeado a casilla automatica"),IF(LEFT($J3910,4)="TOPE","Control automatico DIAN: "&amp;$J3910,"Casilla automatica: "&amp;$J3910)))</f>
        <v/>
      </c>
    </row>
    <row r="3911">
      <c r="A3911" s="9" t="n"/>
      <c r="B3911" s="9" t="n"/>
      <c r="C3911" s="9" t="n"/>
      <c r="D3911" s="9" t="n"/>
      <c r="E3911" s="9" t="n"/>
      <c r="F3911" s="11" t="n"/>
      <c r="G3911" s="9" t="n"/>
      <c r="H3911" s="9" t="n"/>
      <c r="I3911" s="9">
        <f>IF(COUNTA($A3911:$H3911)=0,"",IF($J3911="OTRO","NO","SI"))</f>
        <v/>
      </c>
      <c r="J3911" s="9">
        <f>IF(COUNTA($A3911:$H3911)=0,"",IFERROR(LOOKUP(2,1/(((LISTS!$H$2:$H$26&lt;&gt;"")*ISNUMBER(SEARCH(LISTS!$H$2:$H$26,$G3911)))+((LISTS!$I$2:$I$26&lt;&gt;"")*ISNUMBER(SEARCH(LISTS!$I$2:$I$26,$E3911)))),LISTS!$K$2:$K$26),"OTRO"))</f>
        <v/>
      </c>
      <c r="K3911" s="11">
        <f>IF($I3911&lt;&gt;"SI",0,IFERROR($F3911,0))</f>
        <v/>
      </c>
      <c r="L3911" s="9">
        <f>IF(COUNTA($A3911:$H3911)=0,"",IF($J3911="OTRO",IFERROR(LOOKUP(2,1/(((LISTS!$H$2:$H$26&lt;&gt;"")*ISNUMBER(SEARCH(LISTS!$H$2:$H$26,$G3911)))+((LISTS!$I$2:$I$26&lt;&gt;"")*ISNUMBER(SEARCH(LISTS!$I$2:$I$26,$E3911)))),LISTS!$L$2:$L$26),"Concepto DIAN no mapeado a casilla automatica"),IF(LEFT($J3911,4)="TOPE","Control automatico DIAN: "&amp;$J3911,"Casilla automatica: "&amp;$J3911)))</f>
        <v/>
      </c>
    </row>
    <row r="3912">
      <c r="A3912" s="9" t="n"/>
      <c r="B3912" s="9" t="n"/>
      <c r="C3912" s="9" t="n"/>
      <c r="D3912" s="9" t="n"/>
      <c r="E3912" s="9" t="n"/>
      <c r="F3912" s="11" t="n"/>
      <c r="G3912" s="9" t="n"/>
      <c r="H3912" s="9" t="n"/>
      <c r="I3912" s="9">
        <f>IF(COUNTA($A3912:$H3912)=0,"",IF($J3912="OTRO","NO","SI"))</f>
        <v/>
      </c>
      <c r="J3912" s="9">
        <f>IF(COUNTA($A3912:$H3912)=0,"",IFERROR(LOOKUP(2,1/(((LISTS!$H$2:$H$26&lt;&gt;"")*ISNUMBER(SEARCH(LISTS!$H$2:$H$26,$G3912)))+((LISTS!$I$2:$I$26&lt;&gt;"")*ISNUMBER(SEARCH(LISTS!$I$2:$I$26,$E3912)))),LISTS!$K$2:$K$26),"OTRO"))</f>
        <v/>
      </c>
      <c r="K3912" s="11">
        <f>IF($I3912&lt;&gt;"SI",0,IFERROR($F3912,0))</f>
        <v/>
      </c>
      <c r="L3912" s="9">
        <f>IF(COUNTA($A3912:$H3912)=0,"",IF($J3912="OTRO",IFERROR(LOOKUP(2,1/(((LISTS!$H$2:$H$26&lt;&gt;"")*ISNUMBER(SEARCH(LISTS!$H$2:$H$26,$G3912)))+((LISTS!$I$2:$I$26&lt;&gt;"")*ISNUMBER(SEARCH(LISTS!$I$2:$I$26,$E3912)))),LISTS!$L$2:$L$26),"Concepto DIAN no mapeado a casilla automatica"),IF(LEFT($J3912,4)="TOPE","Control automatico DIAN: "&amp;$J3912,"Casilla automatica: "&amp;$J3912)))</f>
        <v/>
      </c>
    </row>
    <row r="3913">
      <c r="A3913" s="9" t="n"/>
      <c r="B3913" s="9" t="n"/>
      <c r="C3913" s="9" t="n"/>
      <c r="D3913" s="9" t="n"/>
      <c r="E3913" s="9" t="n"/>
      <c r="F3913" s="11" t="n"/>
      <c r="G3913" s="9" t="n"/>
      <c r="H3913" s="9" t="n"/>
      <c r="I3913" s="9">
        <f>IF(COUNTA($A3913:$H3913)=0,"",IF($J3913="OTRO","NO","SI"))</f>
        <v/>
      </c>
      <c r="J3913" s="9">
        <f>IF(COUNTA($A3913:$H3913)=0,"",IFERROR(LOOKUP(2,1/(((LISTS!$H$2:$H$26&lt;&gt;"")*ISNUMBER(SEARCH(LISTS!$H$2:$H$26,$G3913)))+((LISTS!$I$2:$I$26&lt;&gt;"")*ISNUMBER(SEARCH(LISTS!$I$2:$I$26,$E3913)))),LISTS!$K$2:$K$26),"OTRO"))</f>
        <v/>
      </c>
      <c r="K3913" s="11">
        <f>IF($I3913&lt;&gt;"SI",0,IFERROR($F3913,0))</f>
        <v/>
      </c>
      <c r="L3913" s="9">
        <f>IF(COUNTA($A3913:$H3913)=0,"",IF($J3913="OTRO",IFERROR(LOOKUP(2,1/(((LISTS!$H$2:$H$26&lt;&gt;"")*ISNUMBER(SEARCH(LISTS!$H$2:$H$26,$G3913)))+((LISTS!$I$2:$I$26&lt;&gt;"")*ISNUMBER(SEARCH(LISTS!$I$2:$I$26,$E3913)))),LISTS!$L$2:$L$26),"Concepto DIAN no mapeado a casilla automatica"),IF(LEFT($J3913,4)="TOPE","Control automatico DIAN: "&amp;$J3913,"Casilla automatica: "&amp;$J3913)))</f>
        <v/>
      </c>
    </row>
    <row r="3914">
      <c r="A3914" s="9" t="n"/>
      <c r="B3914" s="9" t="n"/>
      <c r="C3914" s="9" t="n"/>
      <c r="D3914" s="9" t="n"/>
      <c r="E3914" s="9" t="n"/>
      <c r="F3914" s="11" t="n"/>
      <c r="G3914" s="9" t="n"/>
      <c r="H3914" s="9" t="n"/>
      <c r="I3914" s="9">
        <f>IF(COUNTA($A3914:$H3914)=0,"",IF($J3914="OTRO","NO","SI"))</f>
        <v/>
      </c>
      <c r="J3914" s="9">
        <f>IF(COUNTA($A3914:$H3914)=0,"",IFERROR(LOOKUP(2,1/(((LISTS!$H$2:$H$26&lt;&gt;"")*ISNUMBER(SEARCH(LISTS!$H$2:$H$26,$G3914)))+((LISTS!$I$2:$I$26&lt;&gt;"")*ISNUMBER(SEARCH(LISTS!$I$2:$I$26,$E3914)))),LISTS!$K$2:$K$26),"OTRO"))</f>
        <v/>
      </c>
      <c r="K3914" s="11">
        <f>IF($I3914&lt;&gt;"SI",0,IFERROR($F3914,0))</f>
        <v/>
      </c>
      <c r="L3914" s="9">
        <f>IF(COUNTA($A3914:$H3914)=0,"",IF($J3914="OTRO",IFERROR(LOOKUP(2,1/(((LISTS!$H$2:$H$26&lt;&gt;"")*ISNUMBER(SEARCH(LISTS!$H$2:$H$26,$G3914)))+((LISTS!$I$2:$I$26&lt;&gt;"")*ISNUMBER(SEARCH(LISTS!$I$2:$I$26,$E3914)))),LISTS!$L$2:$L$26),"Concepto DIAN no mapeado a casilla automatica"),IF(LEFT($J3914,4)="TOPE","Control automatico DIAN: "&amp;$J3914,"Casilla automatica: "&amp;$J3914)))</f>
        <v/>
      </c>
    </row>
    <row r="3915">
      <c r="A3915" s="9" t="n"/>
      <c r="B3915" s="9" t="n"/>
      <c r="C3915" s="9" t="n"/>
      <c r="D3915" s="9" t="n"/>
      <c r="E3915" s="9" t="n"/>
      <c r="F3915" s="11" t="n"/>
      <c r="G3915" s="9" t="n"/>
      <c r="H3915" s="9" t="n"/>
      <c r="I3915" s="9">
        <f>IF(COUNTA($A3915:$H3915)=0,"",IF($J3915="OTRO","NO","SI"))</f>
        <v/>
      </c>
      <c r="J3915" s="9">
        <f>IF(COUNTA($A3915:$H3915)=0,"",IFERROR(LOOKUP(2,1/(((LISTS!$H$2:$H$26&lt;&gt;"")*ISNUMBER(SEARCH(LISTS!$H$2:$H$26,$G3915)))+((LISTS!$I$2:$I$26&lt;&gt;"")*ISNUMBER(SEARCH(LISTS!$I$2:$I$26,$E3915)))),LISTS!$K$2:$K$26),"OTRO"))</f>
        <v/>
      </c>
      <c r="K3915" s="11">
        <f>IF($I3915&lt;&gt;"SI",0,IFERROR($F3915,0))</f>
        <v/>
      </c>
      <c r="L3915" s="9">
        <f>IF(COUNTA($A3915:$H3915)=0,"",IF($J3915="OTRO",IFERROR(LOOKUP(2,1/(((LISTS!$H$2:$H$26&lt;&gt;"")*ISNUMBER(SEARCH(LISTS!$H$2:$H$26,$G3915)))+((LISTS!$I$2:$I$26&lt;&gt;"")*ISNUMBER(SEARCH(LISTS!$I$2:$I$26,$E3915)))),LISTS!$L$2:$L$26),"Concepto DIAN no mapeado a casilla automatica"),IF(LEFT($J3915,4)="TOPE","Control automatico DIAN: "&amp;$J3915,"Casilla automatica: "&amp;$J3915)))</f>
        <v/>
      </c>
    </row>
    <row r="3916">
      <c r="A3916" s="9" t="n"/>
      <c r="B3916" s="9" t="n"/>
      <c r="C3916" s="9" t="n"/>
      <c r="D3916" s="9" t="n"/>
      <c r="E3916" s="9" t="n"/>
      <c r="F3916" s="11" t="n"/>
      <c r="G3916" s="9" t="n"/>
      <c r="H3916" s="9" t="n"/>
      <c r="I3916" s="9">
        <f>IF(COUNTA($A3916:$H3916)=0,"",IF($J3916="OTRO","NO","SI"))</f>
        <v/>
      </c>
      <c r="J3916" s="9">
        <f>IF(COUNTA($A3916:$H3916)=0,"",IFERROR(LOOKUP(2,1/(((LISTS!$H$2:$H$26&lt;&gt;"")*ISNUMBER(SEARCH(LISTS!$H$2:$H$26,$G3916)))+((LISTS!$I$2:$I$26&lt;&gt;"")*ISNUMBER(SEARCH(LISTS!$I$2:$I$26,$E3916)))),LISTS!$K$2:$K$26),"OTRO"))</f>
        <v/>
      </c>
      <c r="K3916" s="11">
        <f>IF($I3916&lt;&gt;"SI",0,IFERROR($F3916,0))</f>
        <v/>
      </c>
      <c r="L3916" s="9">
        <f>IF(COUNTA($A3916:$H3916)=0,"",IF($J3916="OTRO",IFERROR(LOOKUP(2,1/(((LISTS!$H$2:$H$26&lt;&gt;"")*ISNUMBER(SEARCH(LISTS!$H$2:$H$26,$G3916)))+((LISTS!$I$2:$I$26&lt;&gt;"")*ISNUMBER(SEARCH(LISTS!$I$2:$I$26,$E3916)))),LISTS!$L$2:$L$26),"Concepto DIAN no mapeado a casilla automatica"),IF(LEFT($J3916,4)="TOPE","Control automatico DIAN: "&amp;$J3916,"Casilla automatica: "&amp;$J3916)))</f>
        <v/>
      </c>
    </row>
    <row r="3917">
      <c r="A3917" s="9" t="n"/>
      <c r="B3917" s="9" t="n"/>
      <c r="C3917" s="9" t="n"/>
      <c r="D3917" s="9" t="n"/>
      <c r="E3917" s="9" t="n"/>
      <c r="F3917" s="11" t="n"/>
      <c r="G3917" s="9" t="n"/>
      <c r="H3917" s="9" t="n"/>
      <c r="I3917" s="9">
        <f>IF(COUNTA($A3917:$H3917)=0,"",IF($J3917="OTRO","NO","SI"))</f>
        <v/>
      </c>
      <c r="J3917" s="9">
        <f>IF(COUNTA($A3917:$H3917)=0,"",IFERROR(LOOKUP(2,1/(((LISTS!$H$2:$H$26&lt;&gt;"")*ISNUMBER(SEARCH(LISTS!$H$2:$H$26,$G3917)))+((LISTS!$I$2:$I$26&lt;&gt;"")*ISNUMBER(SEARCH(LISTS!$I$2:$I$26,$E3917)))),LISTS!$K$2:$K$26),"OTRO"))</f>
        <v/>
      </c>
      <c r="K3917" s="11">
        <f>IF($I3917&lt;&gt;"SI",0,IFERROR($F3917,0))</f>
        <v/>
      </c>
      <c r="L3917" s="9">
        <f>IF(COUNTA($A3917:$H3917)=0,"",IF($J3917="OTRO",IFERROR(LOOKUP(2,1/(((LISTS!$H$2:$H$26&lt;&gt;"")*ISNUMBER(SEARCH(LISTS!$H$2:$H$26,$G3917)))+((LISTS!$I$2:$I$26&lt;&gt;"")*ISNUMBER(SEARCH(LISTS!$I$2:$I$26,$E3917)))),LISTS!$L$2:$L$26),"Concepto DIAN no mapeado a casilla automatica"),IF(LEFT($J3917,4)="TOPE","Control automatico DIAN: "&amp;$J3917,"Casilla automatica: "&amp;$J3917)))</f>
        <v/>
      </c>
    </row>
    <row r="3918">
      <c r="A3918" s="9" t="n"/>
      <c r="B3918" s="9" t="n"/>
      <c r="C3918" s="9" t="n"/>
      <c r="D3918" s="9" t="n"/>
      <c r="E3918" s="9" t="n"/>
      <c r="F3918" s="11" t="n"/>
      <c r="G3918" s="9" t="n"/>
      <c r="H3918" s="9" t="n"/>
      <c r="I3918" s="9">
        <f>IF(COUNTA($A3918:$H3918)=0,"",IF($J3918="OTRO","NO","SI"))</f>
        <v/>
      </c>
      <c r="J3918" s="9">
        <f>IF(COUNTA($A3918:$H3918)=0,"",IFERROR(LOOKUP(2,1/(((LISTS!$H$2:$H$26&lt;&gt;"")*ISNUMBER(SEARCH(LISTS!$H$2:$H$26,$G3918)))+((LISTS!$I$2:$I$26&lt;&gt;"")*ISNUMBER(SEARCH(LISTS!$I$2:$I$26,$E3918)))),LISTS!$K$2:$K$26),"OTRO"))</f>
        <v/>
      </c>
      <c r="K3918" s="11">
        <f>IF($I3918&lt;&gt;"SI",0,IFERROR($F3918,0))</f>
        <v/>
      </c>
      <c r="L3918" s="9">
        <f>IF(COUNTA($A3918:$H3918)=0,"",IF($J3918="OTRO",IFERROR(LOOKUP(2,1/(((LISTS!$H$2:$H$26&lt;&gt;"")*ISNUMBER(SEARCH(LISTS!$H$2:$H$26,$G3918)))+((LISTS!$I$2:$I$26&lt;&gt;"")*ISNUMBER(SEARCH(LISTS!$I$2:$I$26,$E3918)))),LISTS!$L$2:$L$26),"Concepto DIAN no mapeado a casilla automatica"),IF(LEFT($J3918,4)="TOPE","Control automatico DIAN: "&amp;$J3918,"Casilla automatica: "&amp;$J3918)))</f>
        <v/>
      </c>
    </row>
    <row r="3919">
      <c r="A3919" s="9" t="n"/>
      <c r="B3919" s="9" t="n"/>
      <c r="C3919" s="9" t="n"/>
      <c r="D3919" s="9" t="n"/>
      <c r="E3919" s="9" t="n"/>
      <c r="F3919" s="11" t="n"/>
      <c r="G3919" s="9" t="n"/>
      <c r="H3919" s="9" t="n"/>
      <c r="I3919" s="9">
        <f>IF(COUNTA($A3919:$H3919)=0,"",IF($J3919="OTRO","NO","SI"))</f>
        <v/>
      </c>
      <c r="J3919" s="9">
        <f>IF(COUNTA($A3919:$H3919)=0,"",IFERROR(LOOKUP(2,1/(((LISTS!$H$2:$H$26&lt;&gt;"")*ISNUMBER(SEARCH(LISTS!$H$2:$H$26,$G3919)))+((LISTS!$I$2:$I$26&lt;&gt;"")*ISNUMBER(SEARCH(LISTS!$I$2:$I$26,$E3919)))),LISTS!$K$2:$K$26),"OTRO"))</f>
        <v/>
      </c>
      <c r="K3919" s="11">
        <f>IF($I3919&lt;&gt;"SI",0,IFERROR($F3919,0))</f>
        <v/>
      </c>
      <c r="L3919" s="9">
        <f>IF(COUNTA($A3919:$H3919)=0,"",IF($J3919="OTRO",IFERROR(LOOKUP(2,1/(((LISTS!$H$2:$H$26&lt;&gt;"")*ISNUMBER(SEARCH(LISTS!$H$2:$H$26,$G3919)))+((LISTS!$I$2:$I$26&lt;&gt;"")*ISNUMBER(SEARCH(LISTS!$I$2:$I$26,$E3919)))),LISTS!$L$2:$L$26),"Concepto DIAN no mapeado a casilla automatica"),IF(LEFT($J3919,4)="TOPE","Control automatico DIAN: "&amp;$J3919,"Casilla automatica: "&amp;$J3919)))</f>
        <v/>
      </c>
    </row>
    <row r="3920">
      <c r="A3920" s="9" t="n"/>
      <c r="B3920" s="9" t="n"/>
      <c r="C3920" s="9" t="n"/>
      <c r="D3920" s="9" t="n"/>
      <c r="E3920" s="9" t="n"/>
      <c r="F3920" s="11" t="n"/>
      <c r="G3920" s="9" t="n"/>
      <c r="H3920" s="9" t="n"/>
      <c r="I3920" s="9">
        <f>IF(COUNTA($A3920:$H3920)=0,"",IF($J3920="OTRO","NO","SI"))</f>
        <v/>
      </c>
      <c r="J3920" s="9">
        <f>IF(COUNTA($A3920:$H3920)=0,"",IFERROR(LOOKUP(2,1/(((LISTS!$H$2:$H$26&lt;&gt;"")*ISNUMBER(SEARCH(LISTS!$H$2:$H$26,$G3920)))+((LISTS!$I$2:$I$26&lt;&gt;"")*ISNUMBER(SEARCH(LISTS!$I$2:$I$26,$E3920)))),LISTS!$K$2:$K$26),"OTRO"))</f>
        <v/>
      </c>
      <c r="K3920" s="11">
        <f>IF($I3920&lt;&gt;"SI",0,IFERROR($F3920,0))</f>
        <v/>
      </c>
      <c r="L3920" s="9">
        <f>IF(COUNTA($A3920:$H3920)=0,"",IF($J3920="OTRO",IFERROR(LOOKUP(2,1/(((LISTS!$H$2:$H$26&lt;&gt;"")*ISNUMBER(SEARCH(LISTS!$H$2:$H$26,$G3920)))+((LISTS!$I$2:$I$26&lt;&gt;"")*ISNUMBER(SEARCH(LISTS!$I$2:$I$26,$E3920)))),LISTS!$L$2:$L$26),"Concepto DIAN no mapeado a casilla automatica"),IF(LEFT($J3920,4)="TOPE","Control automatico DIAN: "&amp;$J3920,"Casilla automatica: "&amp;$J3920)))</f>
        <v/>
      </c>
    </row>
    <row r="3921">
      <c r="A3921" s="9" t="n"/>
      <c r="B3921" s="9" t="n"/>
      <c r="C3921" s="9" t="n"/>
      <c r="D3921" s="9" t="n"/>
      <c r="E3921" s="9" t="n"/>
      <c r="F3921" s="11" t="n"/>
      <c r="G3921" s="9" t="n"/>
      <c r="H3921" s="9" t="n"/>
      <c r="I3921" s="9">
        <f>IF(COUNTA($A3921:$H3921)=0,"",IF($J3921="OTRO","NO","SI"))</f>
        <v/>
      </c>
      <c r="J3921" s="9">
        <f>IF(COUNTA($A3921:$H3921)=0,"",IFERROR(LOOKUP(2,1/(((LISTS!$H$2:$H$26&lt;&gt;"")*ISNUMBER(SEARCH(LISTS!$H$2:$H$26,$G3921)))+((LISTS!$I$2:$I$26&lt;&gt;"")*ISNUMBER(SEARCH(LISTS!$I$2:$I$26,$E3921)))),LISTS!$K$2:$K$26),"OTRO"))</f>
        <v/>
      </c>
      <c r="K3921" s="11">
        <f>IF($I3921&lt;&gt;"SI",0,IFERROR($F3921,0))</f>
        <v/>
      </c>
      <c r="L3921" s="9">
        <f>IF(COUNTA($A3921:$H3921)=0,"",IF($J3921="OTRO",IFERROR(LOOKUP(2,1/(((LISTS!$H$2:$H$26&lt;&gt;"")*ISNUMBER(SEARCH(LISTS!$H$2:$H$26,$G3921)))+((LISTS!$I$2:$I$26&lt;&gt;"")*ISNUMBER(SEARCH(LISTS!$I$2:$I$26,$E3921)))),LISTS!$L$2:$L$26),"Concepto DIAN no mapeado a casilla automatica"),IF(LEFT($J3921,4)="TOPE","Control automatico DIAN: "&amp;$J3921,"Casilla automatica: "&amp;$J3921)))</f>
        <v/>
      </c>
    </row>
    <row r="3922">
      <c r="A3922" s="9" t="n"/>
      <c r="B3922" s="9" t="n"/>
      <c r="C3922" s="9" t="n"/>
      <c r="D3922" s="9" t="n"/>
      <c r="E3922" s="9" t="n"/>
      <c r="F3922" s="11" t="n"/>
      <c r="G3922" s="9" t="n"/>
      <c r="H3922" s="9" t="n"/>
      <c r="I3922" s="9">
        <f>IF(COUNTA($A3922:$H3922)=0,"",IF($J3922="OTRO","NO","SI"))</f>
        <v/>
      </c>
      <c r="J3922" s="9">
        <f>IF(COUNTA($A3922:$H3922)=0,"",IFERROR(LOOKUP(2,1/(((LISTS!$H$2:$H$26&lt;&gt;"")*ISNUMBER(SEARCH(LISTS!$H$2:$H$26,$G3922)))+((LISTS!$I$2:$I$26&lt;&gt;"")*ISNUMBER(SEARCH(LISTS!$I$2:$I$26,$E3922)))),LISTS!$K$2:$K$26),"OTRO"))</f>
        <v/>
      </c>
      <c r="K3922" s="11">
        <f>IF($I3922&lt;&gt;"SI",0,IFERROR($F3922,0))</f>
        <v/>
      </c>
      <c r="L3922" s="9">
        <f>IF(COUNTA($A3922:$H3922)=0,"",IF($J3922="OTRO",IFERROR(LOOKUP(2,1/(((LISTS!$H$2:$H$26&lt;&gt;"")*ISNUMBER(SEARCH(LISTS!$H$2:$H$26,$G3922)))+((LISTS!$I$2:$I$26&lt;&gt;"")*ISNUMBER(SEARCH(LISTS!$I$2:$I$26,$E3922)))),LISTS!$L$2:$L$26),"Concepto DIAN no mapeado a casilla automatica"),IF(LEFT($J3922,4)="TOPE","Control automatico DIAN: "&amp;$J3922,"Casilla automatica: "&amp;$J3922)))</f>
        <v/>
      </c>
    </row>
    <row r="3923">
      <c r="A3923" s="9" t="n"/>
      <c r="B3923" s="9" t="n"/>
      <c r="C3923" s="9" t="n"/>
      <c r="D3923" s="9" t="n"/>
      <c r="E3923" s="9" t="n"/>
      <c r="F3923" s="11" t="n"/>
      <c r="G3923" s="9" t="n"/>
      <c r="H3923" s="9" t="n"/>
      <c r="I3923" s="9">
        <f>IF(COUNTA($A3923:$H3923)=0,"",IF($J3923="OTRO","NO","SI"))</f>
        <v/>
      </c>
      <c r="J3923" s="9">
        <f>IF(COUNTA($A3923:$H3923)=0,"",IFERROR(LOOKUP(2,1/(((LISTS!$H$2:$H$26&lt;&gt;"")*ISNUMBER(SEARCH(LISTS!$H$2:$H$26,$G3923)))+((LISTS!$I$2:$I$26&lt;&gt;"")*ISNUMBER(SEARCH(LISTS!$I$2:$I$26,$E3923)))),LISTS!$K$2:$K$26),"OTRO"))</f>
        <v/>
      </c>
      <c r="K3923" s="11">
        <f>IF($I3923&lt;&gt;"SI",0,IFERROR($F3923,0))</f>
        <v/>
      </c>
      <c r="L3923" s="9">
        <f>IF(COUNTA($A3923:$H3923)=0,"",IF($J3923="OTRO",IFERROR(LOOKUP(2,1/(((LISTS!$H$2:$H$26&lt;&gt;"")*ISNUMBER(SEARCH(LISTS!$H$2:$H$26,$G3923)))+((LISTS!$I$2:$I$26&lt;&gt;"")*ISNUMBER(SEARCH(LISTS!$I$2:$I$26,$E3923)))),LISTS!$L$2:$L$26),"Concepto DIAN no mapeado a casilla automatica"),IF(LEFT($J3923,4)="TOPE","Control automatico DIAN: "&amp;$J3923,"Casilla automatica: "&amp;$J3923)))</f>
        <v/>
      </c>
    </row>
    <row r="3924">
      <c r="A3924" s="9" t="n"/>
      <c r="B3924" s="9" t="n"/>
      <c r="C3924" s="9" t="n"/>
      <c r="D3924" s="9" t="n"/>
      <c r="E3924" s="9" t="n"/>
      <c r="F3924" s="11" t="n"/>
      <c r="G3924" s="9" t="n"/>
      <c r="H3924" s="9" t="n"/>
      <c r="I3924" s="9">
        <f>IF(COUNTA($A3924:$H3924)=0,"",IF($J3924="OTRO","NO","SI"))</f>
        <v/>
      </c>
      <c r="J3924" s="9">
        <f>IF(COUNTA($A3924:$H3924)=0,"",IFERROR(LOOKUP(2,1/(((LISTS!$H$2:$H$26&lt;&gt;"")*ISNUMBER(SEARCH(LISTS!$H$2:$H$26,$G3924)))+((LISTS!$I$2:$I$26&lt;&gt;"")*ISNUMBER(SEARCH(LISTS!$I$2:$I$26,$E3924)))),LISTS!$K$2:$K$26),"OTRO"))</f>
        <v/>
      </c>
      <c r="K3924" s="11">
        <f>IF($I3924&lt;&gt;"SI",0,IFERROR($F3924,0))</f>
        <v/>
      </c>
      <c r="L3924" s="9">
        <f>IF(COUNTA($A3924:$H3924)=0,"",IF($J3924="OTRO",IFERROR(LOOKUP(2,1/(((LISTS!$H$2:$H$26&lt;&gt;"")*ISNUMBER(SEARCH(LISTS!$H$2:$H$26,$G3924)))+((LISTS!$I$2:$I$26&lt;&gt;"")*ISNUMBER(SEARCH(LISTS!$I$2:$I$26,$E3924)))),LISTS!$L$2:$L$26),"Concepto DIAN no mapeado a casilla automatica"),IF(LEFT($J3924,4)="TOPE","Control automatico DIAN: "&amp;$J3924,"Casilla automatica: "&amp;$J3924)))</f>
        <v/>
      </c>
    </row>
    <row r="3925">
      <c r="A3925" s="9" t="n"/>
      <c r="B3925" s="9" t="n"/>
      <c r="C3925" s="9" t="n"/>
      <c r="D3925" s="9" t="n"/>
      <c r="E3925" s="9" t="n"/>
      <c r="F3925" s="11" t="n"/>
      <c r="G3925" s="9" t="n"/>
      <c r="H3925" s="9" t="n"/>
      <c r="I3925" s="9">
        <f>IF(COUNTA($A3925:$H3925)=0,"",IF($J3925="OTRO","NO","SI"))</f>
        <v/>
      </c>
      <c r="J3925" s="9">
        <f>IF(COUNTA($A3925:$H3925)=0,"",IFERROR(LOOKUP(2,1/(((LISTS!$H$2:$H$26&lt;&gt;"")*ISNUMBER(SEARCH(LISTS!$H$2:$H$26,$G3925)))+((LISTS!$I$2:$I$26&lt;&gt;"")*ISNUMBER(SEARCH(LISTS!$I$2:$I$26,$E3925)))),LISTS!$K$2:$K$26),"OTRO"))</f>
        <v/>
      </c>
      <c r="K3925" s="11">
        <f>IF($I3925&lt;&gt;"SI",0,IFERROR($F3925,0))</f>
        <v/>
      </c>
      <c r="L3925" s="9">
        <f>IF(COUNTA($A3925:$H3925)=0,"",IF($J3925="OTRO",IFERROR(LOOKUP(2,1/(((LISTS!$H$2:$H$26&lt;&gt;"")*ISNUMBER(SEARCH(LISTS!$H$2:$H$26,$G3925)))+((LISTS!$I$2:$I$26&lt;&gt;"")*ISNUMBER(SEARCH(LISTS!$I$2:$I$26,$E3925)))),LISTS!$L$2:$L$26),"Concepto DIAN no mapeado a casilla automatica"),IF(LEFT($J3925,4)="TOPE","Control automatico DIAN: "&amp;$J3925,"Casilla automatica: "&amp;$J3925)))</f>
        <v/>
      </c>
    </row>
    <row r="3926">
      <c r="A3926" s="9" t="n"/>
      <c r="B3926" s="9" t="n"/>
      <c r="C3926" s="9" t="n"/>
      <c r="D3926" s="9" t="n"/>
      <c r="E3926" s="9" t="n"/>
      <c r="F3926" s="11" t="n"/>
      <c r="G3926" s="9" t="n"/>
      <c r="H3926" s="9" t="n"/>
      <c r="I3926" s="9">
        <f>IF(COUNTA($A3926:$H3926)=0,"",IF($J3926="OTRO","NO","SI"))</f>
        <v/>
      </c>
      <c r="J3926" s="9">
        <f>IF(COUNTA($A3926:$H3926)=0,"",IFERROR(LOOKUP(2,1/(((LISTS!$H$2:$H$26&lt;&gt;"")*ISNUMBER(SEARCH(LISTS!$H$2:$H$26,$G3926)))+((LISTS!$I$2:$I$26&lt;&gt;"")*ISNUMBER(SEARCH(LISTS!$I$2:$I$26,$E3926)))),LISTS!$K$2:$K$26),"OTRO"))</f>
        <v/>
      </c>
      <c r="K3926" s="11">
        <f>IF($I3926&lt;&gt;"SI",0,IFERROR($F3926,0))</f>
        <v/>
      </c>
      <c r="L3926" s="9">
        <f>IF(COUNTA($A3926:$H3926)=0,"",IF($J3926="OTRO",IFERROR(LOOKUP(2,1/(((LISTS!$H$2:$H$26&lt;&gt;"")*ISNUMBER(SEARCH(LISTS!$H$2:$H$26,$G3926)))+((LISTS!$I$2:$I$26&lt;&gt;"")*ISNUMBER(SEARCH(LISTS!$I$2:$I$26,$E3926)))),LISTS!$L$2:$L$26),"Concepto DIAN no mapeado a casilla automatica"),IF(LEFT($J3926,4)="TOPE","Control automatico DIAN: "&amp;$J3926,"Casilla automatica: "&amp;$J3926)))</f>
        <v/>
      </c>
    </row>
    <row r="3927">
      <c r="A3927" s="9" t="n"/>
      <c r="B3927" s="9" t="n"/>
      <c r="C3927" s="9" t="n"/>
      <c r="D3927" s="9" t="n"/>
      <c r="E3927" s="9" t="n"/>
      <c r="F3927" s="11" t="n"/>
      <c r="G3927" s="9" t="n"/>
      <c r="H3927" s="9" t="n"/>
      <c r="I3927" s="9">
        <f>IF(COUNTA($A3927:$H3927)=0,"",IF($J3927="OTRO","NO","SI"))</f>
        <v/>
      </c>
      <c r="J3927" s="9">
        <f>IF(COUNTA($A3927:$H3927)=0,"",IFERROR(LOOKUP(2,1/(((LISTS!$H$2:$H$26&lt;&gt;"")*ISNUMBER(SEARCH(LISTS!$H$2:$H$26,$G3927)))+((LISTS!$I$2:$I$26&lt;&gt;"")*ISNUMBER(SEARCH(LISTS!$I$2:$I$26,$E3927)))),LISTS!$K$2:$K$26),"OTRO"))</f>
        <v/>
      </c>
      <c r="K3927" s="11">
        <f>IF($I3927&lt;&gt;"SI",0,IFERROR($F3927,0))</f>
        <v/>
      </c>
      <c r="L3927" s="9">
        <f>IF(COUNTA($A3927:$H3927)=0,"",IF($J3927="OTRO",IFERROR(LOOKUP(2,1/(((LISTS!$H$2:$H$26&lt;&gt;"")*ISNUMBER(SEARCH(LISTS!$H$2:$H$26,$G3927)))+((LISTS!$I$2:$I$26&lt;&gt;"")*ISNUMBER(SEARCH(LISTS!$I$2:$I$26,$E3927)))),LISTS!$L$2:$L$26),"Concepto DIAN no mapeado a casilla automatica"),IF(LEFT($J3927,4)="TOPE","Control automatico DIAN: "&amp;$J3927,"Casilla automatica: "&amp;$J3927)))</f>
        <v/>
      </c>
    </row>
    <row r="3928">
      <c r="A3928" s="9" t="n"/>
      <c r="B3928" s="9" t="n"/>
      <c r="C3928" s="9" t="n"/>
      <c r="D3928" s="9" t="n"/>
      <c r="E3928" s="9" t="n"/>
      <c r="F3928" s="11" t="n"/>
      <c r="G3928" s="9" t="n"/>
      <c r="H3928" s="9" t="n"/>
      <c r="I3928" s="9">
        <f>IF(COUNTA($A3928:$H3928)=0,"",IF($J3928="OTRO","NO","SI"))</f>
        <v/>
      </c>
      <c r="J3928" s="9">
        <f>IF(COUNTA($A3928:$H3928)=0,"",IFERROR(LOOKUP(2,1/(((LISTS!$H$2:$H$26&lt;&gt;"")*ISNUMBER(SEARCH(LISTS!$H$2:$H$26,$G3928)))+((LISTS!$I$2:$I$26&lt;&gt;"")*ISNUMBER(SEARCH(LISTS!$I$2:$I$26,$E3928)))),LISTS!$K$2:$K$26),"OTRO"))</f>
        <v/>
      </c>
      <c r="K3928" s="11">
        <f>IF($I3928&lt;&gt;"SI",0,IFERROR($F3928,0))</f>
        <v/>
      </c>
      <c r="L3928" s="9">
        <f>IF(COUNTA($A3928:$H3928)=0,"",IF($J3928="OTRO",IFERROR(LOOKUP(2,1/(((LISTS!$H$2:$H$26&lt;&gt;"")*ISNUMBER(SEARCH(LISTS!$H$2:$H$26,$G3928)))+((LISTS!$I$2:$I$26&lt;&gt;"")*ISNUMBER(SEARCH(LISTS!$I$2:$I$26,$E3928)))),LISTS!$L$2:$L$26),"Concepto DIAN no mapeado a casilla automatica"),IF(LEFT($J3928,4)="TOPE","Control automatico DIAN: "&amp;$J3928,"Casilla automatica: "&amp;$J3928)))</f>
        <v/>
      </c>
    </row>
    <row r="3929">
      <c r="A3929" s="9" t="n"/>
      <c r="B3929" s="9" t="n"/>
      <c r="C3929" s="9" t="n"/>
      <c r="D3929" s="9" t="n"/>
      <c r="E3929" s="9" t="n"/>
      <c r="F3929" s="11" t="n"/>
      <c r="G3929" s="9" t="n"/>
      <c r="H3929" s="9" t="n"/>
      <c r="I3929" s="9">
        <f>IF(COUNTA($A3929:$H3929)=0,"",IF($J3929="OTRO","NO","SI"))</f>
        <v/>
      </c>
      <c r="J3929" s="9">
        <f>IF(COUNTA($A3929:$H3929)=0,"",IFERROR(LOOKUP(2,1/(((LISTS!$H$2:$H$26&lt;&gt;"")*ISNUMBER(SEARCH(LISTS!$H$2:$H$26,$G3929)))+((LISTS!$I$2:$I$26&lt;&gt;"")*ISNUMBER(SEARCH(LISTS!$I$2:$I$26,$E3929)))),LISTS!$K$2:$K$26),"OTRO"))</f>
        <v/>
      </c>
      <c r="K3929" s="11">
        <f>IF($I3929&lt;&gt;"SI",0,IFERROR($F3929,0))</f>
        <v/>
      </c>
      <c r="L3929" s="9">
        <f>IF(COUNTA($A3929:$H3929)=0,"",IF($J3929="OTRO",IFERROR(LOOKUP(2,1/(((LISTS!$H$2:$H$26&lt;&gt;"")*ISNUMBER(SEARCH(LISTS!$H$2:$H$26,$G3929)))+((LISTS!$I$2:$I$26&lt;&gt;"")*ISNUMBER(SEARCH(LISTS!$I$2:$I$26,$E3929)))),LISTS!$L$2:$L$26),"Concepto DIAN no mapeado a casilla automatica"),IF(LEFT($J3929,4)="TOPE","Control automatico DIAN: "&amp;$J3929,"Casilla automatica: "&amp;$J3929)))</f>
        <v/>
      </c>
    </row>
    <row r="3930">
      <c r="A3930" s="9" t="n"/>
      <c r="B3930" s="9" t="n"/>
      <c r="C3930" s="9" t="n"/>
      <c r="D3930" s="9" t="n"/>
      <c r="E3930" s="9" t="n"/>
      <c r="F3930" s="11" t="n"/>
      <c r="G3930" s="9" t="n"/>
      <c r="H3930" s="9" t="n"/>
      <c r="I3930" s="9">
        <f>IF(COUNTA($A3930:$H3930)=0,"",IF($J3930="OTRO","NO","SI"))</f>
        <v/>
      </c>
      <c r="J3930" s="9">
        <f>IF(COUNTA($A3930:$H3930)=0,"",IFERROR(LOOKUP(2,1/(((LISTS!$H$2:$H$26&lt;&gt;"")*ISNUMBER(SEARCH(LISTS!$H$2:$H$26,$G3930)))+((LISTS!$I$2:$I$26&lt;&gt;"")*ISNUMBER(SEARCH(LISTS!$I$2:$I$26,$E3930)))),LISTS!$K$2:$K$26),"OTRO"))</f>
        <v/>
      </c>
      <c r="K3930" s="11">
        <f>IF($I3930&lt;&gt;"SI",0,IFERROR($F3930,0))</f>
        <v/>
      </c>
      <c r="L3930" s="9">
        <f>IF(COUNTA($A3930:$H3930)=0,"",IF($J3930="OTRO",IFERROR(LOOKUP(2,1/(((LISTS!$H$2:$H$26&lt;&gt;"")*ISNUMBER(SEARCH(LISTS!$H$2:$H$26,$G3930)))+((LISTS!$I$2:$I$26&lt;&gt;"")*ISNUMBER(SEARCH(LISTS!$I$2:$I$26,$E3930)))),LISTS!$L$2:$L$26),"Concepto DIAN no mapeado a casilla automatica"),IF(LEFT($J3930,4)="TOPE","Control automatico DIAN: "&amp;$J3930,"Casilla automatica: "&amp;$J3930)))</f>
        <v/>
      </c>
    </row>
    <row r="3931">
      <c r="A3931" s="9" t="n"/>
      <c r="B3931" s="9" t="n"/>
      <c r="C3931" s="9" t="n"/>
      <c r="D3931" s="9" t="n"/>
      <c r="E3931" s="9" t="n"/>
      <c r="F3931" s="11" t="n"/>
      <c r="G3931" s="9" t="n"/>
      <c r="H3931" s="9" t="n"/>
      <c r="I3931" s="9">
        <f>IF(COUNTA($A3931:$H3931)=0,"",IF($J3931="OTRO","NO","SI"))</f>
        <v/>
      </c>
      <c r="J3931" s="9">
        <f>IF(COUNTA($A3931:$H3931)=0,"",IFERROR(LOOKUP(2,1/(((LISTS!$H$2:$H$26&lt;&gt;"")*ISNUMBER(SEARCH(LISTS!$H$2:$H$26,$G3931)))+((LISTS!$I$2:$I$26&lt;&gt;"")*ISNUMBER(SEARCH(LISTS!$I$2:$I$26,$E3931)))),LISTS!$K$2:$K$26),"OTRO"))</f>
        <v/>
      </c>
      <c r="K3931" s="11">
        <f>IF($I3931&lt;&gt;"SI",0,IFERROR($F3931,0))</f>
        <v/>
      </c>
      <c r="L3931" s="9">
        <f>IF(COUNTA($A3931:$H3931)=0,"",IF($J3931="OTRO",IFERROR(LOOKUP(2,1/(((LISTS!$H$2:$H$26&lt;&gt;"")*ISNUMBER(SEARCH(LISTS!$H$2:$H$26,$G3931)))+((LISTS!$I$2:$I$26&lt;&gt;"")*ISNUMBER(SEARCH(LISTS!$I$2:$I$26,$E3931)))),LISTS!$L$2:$L$26),"Concepto DIAN no mapeado a casilla automatica"),IF(LEFT($J3931,4)="TOPE","Control automatico DIAN: "&amp;$J3931,"Casilla automatica: "&amp;$J3931)))</f>
        <v/>
      </c>
    </row>
    <row r="3932">
      <c r="A3932" s="9" t="n"/>
      <c r="B3932" s="9" t="n"/>
      <c r="C3932" s="9" t="n"/>
      <c r="D3932" s="9" t="n"/>
      <c r="E3932" s="9" t="n"/>
      <c r="F3932" s="11" t="n"/>
      <c r="G3932" s="9" t="n"/>
      <c r="H3932" s="9" t="n"/>
      <c r="I3932" s="9">
        <f>IF(COUNTA($A3932:$H3932)=0,"",IF($J3932="OTRO","NO","SI"))</f>
        <v/>
      </c>
      <c r="J3932" s="9">
        <f>IF(COUNTA($A3932:$H3932)=0,"",IFERROR(LOOKUP(2,1/(((LISTS!$H$2:$H$26&lt;&gt;"")*ISNUMBER(SEARCH(LISTS!$H$2:$H$26,$G3932)))+((LISTS!$I$2:$I$26&lt;&gt;"")*ISNUMBER(SEARCH(LISTS!$I$2:$I$26,$E3932)))),LISTS!$K$2:$K$26),"OTRO"))</f>
        <v/>
      </c>
      <c r="K3932" s="11">
        <f>IF($I3932&lt;&gt;"SI",0,IFERROR($F3932,0))</f>
        <v/>
      </c>
      <c r="L3932" s="9">
        <f>IF(COUNTA($A3932:$H3932)=0,"",IF($J3932="OTRO",IFERROR(LOOKUP(2,1/(((LISTS!$H$2:$H$26&lt;&gt;"")*ISNUMBER(SEARCH(LISTS!$H$2:$H$26,$G3932)))+((LISTS!$I$2:$I$26&lt;&gt;"")*ISNUMBER(SEARCH(LISTS!$I$2:$I$26,$E3932)))),LISTS!$L$2:$L$26),"Concepto DIAN no mapeado a casilla automatica"),IF(LEFT($J3932,4)="TOPE","Control automatico DIAN: "&amp;$J3932,"Casilla automatica: "&amp;$J3932)))</f>
        <v/>
      </c>
    </row>
    <row r="3933">
      <c r="A3933" s="9" t="n"/>
      <c r="B3933" s="9" t="n"/>
      <c r="C3933" s="9" t="n"/>
      <c r="D3933" s="9" t="n"/>
      <c r="E3933" s="9" t="n"/>
      <c r="F3933" s="11" t="n"/>
      <c r="G3933" s="9" t="n"/>
      <c r="H3933" s="9" t="n"/>
      <c r="I3933" s="9">
        <f>IF(COUNTA($A3933:$H3933)=0,"",IF($J3933="OTRO","NO","SI"))</f>
        <v/>
      </c>
      <c r="J3933" s="9">
        <f>IF(COUNTA($A3933:$H3933)=0,"",IFERROR(LOOKUP(2,1/(((LISTS!$H$2:$H$26&lt;&gt;"")*ISNUMBER(SEARCH(LISTS!$H$2:$H$26,$G3933)))+((LISTS!$I$2:$I$26&lt;&gt;"")*ISNUMBER(SEARCH(LISTS!$I$2:$I$26,$E3933)))),LISTS!$K$2:$K$26),"OTRO"))</f>
        <v/>
      </c>
      <c r="K3933" s="11">
        <f>IF($I3933&lt;&gt;"SI",0,IFERROR($F3933,0))</f>
        <v/>
      </c>
      <c r="L3933" s="9">
        <f>IF(COUNTA($A3933:$H3933)=0,"",IF($J3933="OTRO",IFERROR(LOOKUP(2,1/(((LISTS!$H$2:$H$26&lt;&gt;"")*ISNUMBER(SEARCH(LISTS!$H$2:$H$26,$G3933)))+((LISTS!$I$2:$I$26&lt;&gt;"")*ISNUMBER(SEARCH(LISTS!$I$2:$I$26,$E3933)))),LISTS!$L$2:$L$26),"Concepto DIAN no mapeado a casilla automatica"),IF(LEFT($J3933,4)="TOPE","Control automatico DIAN: "&amp;$J3933,"Casilla automatica: "&amp;$J3933)))</f>
        <v/>
      </c>
    </row>
    <row r="3934">
      <c r="A3934" s="9" t="n"/>
      <c r="B3934" s="9" t="n"/>
      <c r="C3934" s="9" t="n"/>
      <c r="D3934" s="9" t="n"/>
      <c r="E3934" s="9" t="n"/>
      <c r="F3934" s="11" t="n"/>
      <c r="G3934" s="9" t="n"/>
      <c r="H3934" s="9" t="n"/>
      <c r="I3934" s="9">
        <f>IF(COUNTA($A3934:$H3934)=0,"",IF($J3934="OTRO","NO","SI"))</f>
        <v/>
      </c>
      <c r="J3934" s="9">
        <f>IF(COUNTA($A3934:$H3934)=0,"",IFERROR(LOOKUP(2,1/(((LISTS!$H$2:$H$26&lt;&gt;"")*ISNUMBER(SEARCH(LISTS!$H$2:$H$26,$G3934)))+((LISTS!$I$2:$I$26&lt;&gt;"")*ISNUMBER(SEARCH(LISTS!$I$2:$I$26,$E3934)))),LISTS!$K$2:$K$26),"OTRO"))</f>
        <v/>
      </c>
      <c r="K3934" s="11">
        <f>IF($I3934&lt;&gt;"SI",0,IFERROR($F3934,0))</f>
        <v/>
      </c>
      <c r="L3934" s="9">
        <f>IF(COUNTA($A3934:$H3934)=0,"",IF($J3934="OTRO",IFERROR(LOOKUP(2,1/(((LISTS!$H$2:$H$26&lt;&gt;"")*ISNUMBER(SEARCH(LISTS!$H$2:$H$26,$G3934)))+((LISTS!$I$2:$I$26&lt;&gt;"")*ISNUMBER(SEARCH(LISTS!$I$2:$I$26,$E3934)))),LISTS!$L$2:$L$26),"Concepto DIAN no mapeado a casilla automatica"),IF(LEFT($J3934,4)="TOPE","Control automatico DIAN: "&amp;$J3934,"Casilla automatica: "&amp;$J3934)))</f>
        <v/>
      </c>
    </row>
    <row r="3935">
      <c r="A3935" s="9" t="n"/>
      <c r="B3935" s="9" t="n"/>
      <c r="C3935" s="9" t="n"/>
      <c r="D3935" s="9" t="n"/>
      <c r="E3935" s="9" t="n"/>
      <c r="F3935" s="11" t="n"/>
      <c r="G3935" s="9" t="n"/>
      <c r="H3935" s="9" t="n"/>
      <c r="I3935" s="9">
        <f>IF(COUNTA($A3935:$H3935)=0,"",IF($J3935="OTRO","NO","SI"))</f>
        <v/>
      </c>
      <c r="J3935" s="9">
        <f>IF(COUNTA($A3935:$H3935)=0,"",IFERROR(LOOKUP(2,1/(((LISTS!$H$2:$H$26&lt;&gt;"")*ISNUMBER(SEARCH(LISTS!$H$2:$H$26,$G3935)))+((LISTS!$I$2:$I$26&lt;&gt;"")*ISNUMBER(SEARCH(LISTS!$I$2:$I$26,$E3935)))),LISTS!$K$2:$K$26),"OTRO"))</f>
        <v/>
      </c>
      <c r="K3935" s="11">
        <f>IF($I3935&lt;&gt;"SI",0,IFERROR($F3935,0))</f>
        <v/>
      </c>
      <c r="L3935" s="9">
        <f>IF(COUNTA($A3935:$H3935)=0,"",IF($J3935="OTRO",IFERROR(LOOKUP(2,1/(((LISTS!$H$2:$H$26&lt;&gt;"")*ISNUMBER(SEARCH(LISTS!$H$2:$H$26,$G3935)))+((LISTS!$I$2:$I$26&lt;&gt;"")*ISNUMBER(SEARCH(LISTS!$I$2:$I$26,$E3935)))),LISTS!$L$2:$L$26),"Concepto DIAN no mapeado a casilla automatica"),IF(LEFT($J3935,4)="TOPE","Control automatico DIAN: "&amp;$J3935,"Casilla automatica: "&amp;$J3935)))</f>
        <v/>
      </c>
    </row>
    <row r="3936">
      <c r="A3936" s="9" t="n"/>
      <c r="B3936" s="9" t="n"/>
      <c r="C3936" s="9" t="n"/>
      <c r="D3936" s="9" t="n"/>
      <c r="E3936" s="9" t="n"/>
      <c r="F3936" s="11" t="n"/>
      <c r="G3936" s="9" t="n"/>
      <c r="H3936" s="9" t="n"/>
      <c r="I3936" s="9">
        <f>IF(COUNTA($A3936:$H3936)=0,"",IF($J3936="OTRO","NO","SI"))</f>
        <v/>
      </c>
      <c r="J3936" s="9">
        <f>IF(COUNTA($A3936:$H3936)=0,"",IFERROR(LOOKUP(2,1/(((LISTS!$H$2:$H$26&lt;&gt;"")*ISNUMBER(SEARCH(LISTS!$H$2:$H$26,$G3936)))+((LISTS!$I$2:$I$26&lt;&gt;"")*ISNUMBER(SEARCH(LISTS!$I$2:$I$26,$E3936)))),LISTS!$K$2:$K$26),"OTRO"))</f>
        <v/>
      </c>
      <c r="K3936" s="11">
        <f>IF($I3936&lt;&gt;"SI",0,IFERROR($F3936,0))</f>
        <v/>
      </c>
      <c r="L3936" s="9">
        <f>IF(COUNTA($A3936:$H3936)=0,"",IF($J3936="OTRO",IFERROR(LOOKUP(2,1/(((LISTS!$H$2:$H$26&lt;&gt;"")*ISNUMBER(SEARCH(LISTS!$H$2:$H$26,$G3936)))+((LISTS!$I$2:$I$26&lt;&gt;"")*ISNUMBER(SEARCH(LISTS!$I$2:$I$26,$E3936)))),LISTS!$L$2:$L$26),"Concepto DIAN no mapeado a casilla automatica"),IF(LEFT($J3936,4)="TOPE","Control automatico DIAN: "&amp;$J3936,"Casilla automatica: "&amp;$J3936)))</f>
        <v/>
      </c>
    </row>
    <row r="3937">
      <c r="A3937" s="9" t="n"/>
      <c r="B3937" s="9" t="n"/>
      <c r="C3937" s="9" t="n"/>
      <c r="D3937" s="9" t="n"/>
      <c r="E3937" s="9" t="n"/>
      <c r="F3937" s="11" t="n"/>
      <c r="G3937" s="9" t="n"/>
      <c r="H3937" s="9" t="n"/>
      <c r="I3937" s="9">
        <f>IF(COUNTA($A3937:$H3937)=0,"",IF($J3937="OTRO","NO","SI"))</f>
        <v/>
      </c>
      <c r="J3937" s="9">
        <f>IF(COUNTA($A3937:$H3937)=0,"",IFERROR(LOOKUP(2,1/(((LISTS!$H$2:$H$26&lt;&gt;"")*ISNUMBER(SEARCH(LISTS!$H$2:$H$26,$G3937)))+((LISTS!$I$2:$I$26&lt;&gt;"")*ISNUMBER(SEARCH(LISTS!$I$2:$I$26,$E3937)))),LISTS!$K$2:$K$26),"OTRO"))</f>
        <v/>
      </c>
      <c r="K3937" s="11">
        <f>IF($I3937&lt;&gt;"SI",0,IFERROR($F3937,0))</f>
        <v/>
      </c>
      <c r="L3937" s="9">
        <f>IF(COUNTA($A3937:$H3937)=0,"",IF($J3937="OTRO",IFERROR(LOOKUP(2,1/(((LISTS!$H$2:$H$26&lt;&gt;"")*ISNUMBER(SEARCH(LISTS!$H$2:$H$26,$G3937)))+((LISTS!$I$2:$I$26&lt;&gt;"")*ISNUMBER(SEARCH(LISTS!$I$2:$I$26,$E3937)))),LISTS!$L$2:$L$26),"Concepto DIAN no mapeado a casilla automatica"),IF(LEFT($J3937,4)="TOPE","Control automatico DIAN: "&amp;$J3937,"Casilla automatica: "&amp;$J3937)))</f>
        <v/>
      </c>
    </row>
    <row r="3938">
      <c r="A3938" s="9" t="n"/>
      <c r="B3938" s="9" t="n"/>
      <c r="C3938" s="9" t="n"/>
      <c r="D3938" s="9" t="n"/>
      <c r="E3938" s="9" t="n"/>
      <c r="F3938" s="11" t="n"/>
      <c r="G3938" s="9" t="n"/>
      <c r="H3938" s="9" t="n"/>
      <c r="I3938" s="9">
        <f>IF(COUNTA($A3938:$H3938)=0,"",IF($J3938="OTRO","NO","SI"))</f>
        <v/>
      </c>
      <c r="J3938" s="9">
        <f>IF(COUNTA($A3938:$H3938)=0,"",IFERROR(LOOKUP(2,1/(((LISTS!$H$2:$H$26&lt;&gt;"")*ISNUMBER(SEARCH(LISTS!$H$2:$H$26,$G3938)))+((LISTS!$I$2:$I$26&lt;&gt;"")*ISNUMBER(SEARCH(LISTS!$I$2:$I$26,$E3938)))),LISTS!$K$2:$K$26),"OTRO"))</f>
        <v/>
      </c>
      <c r="K3938" s="11">
        <f>IF($I3938&lt;&gt;"SI",0,IFERROR($F3938,0))</f>
        <v/>
      </c>
      <c r="L3938" s="9">
        <f>IF(COUNTA($A3938:$H3938)=0,"",IF($J3938="OTRO",IFERROR(LOOKUP(2,1/(((LISTS!$H$2:$H$26&lt;&gt;"")*ISNUMBER(SEARCH(LISTS!$H$2:$H$26,$G3938)))+((LISTS!$I$2:$I$26&lt;&gt;"")*ISNUMBER(SEARCH(LISTS!$I$2:$I$26,$E3938)))),LISTS!$L$2:$L$26),"Concepto DIAN no mapeado a casilla automatica"),IF(LEFT($J3938,4)="TOPE","Control automatico DIAN: "&amp;$J3938,"Casilla automatica: "&amp;$J3938)))</f>
        <v/>
      </c>
    </row>
    <row r="3939">
      <c r="A3939" s="9" t="n"/>
      <c r="B3939" s="9" t="n"/>
      <c r="C3939" s="9" t="n"/>
      <c r="D3939" s="9" t="n"/>
      <c r="E3939" s="9" t="n"/>
      <c r="F3939" s="11" t="n"/>
      <c r="G3939" s="9" t="n"/>
      <c r="H3939" s="9" t="n"/>
      <c r="I3939" s="9">
        <f>IF(COUNTA($A3939:$H3939)=0,"",IF($J3939="OTRO","NO","SI"))</f>
        <v/>
      </c>
      <c r="J3939" s="9">
        <f>IF(COUNTA($A3939:$H3939)=0,"",IFERROR(LOOKUP(2,1/(((LISTS!$H$2:$H$26&lt;&gt;"")*ISNUMBER(SEARCH(LISTS!$H$2:$H$26,$G3939)))+((LISTS!$I$2:$I$26&lt;&gt;"")*ISNUMBER(SEARCH(LISTS!$I$2:$I$26,$E3939)))),LISTS!$K$2:$K$26),"OTRO"))</f>
        <v/>
      </c>
      <c r="K3939" s="11">
        <f>IF($I3939&lt;&gt;"SI",0,IFERROR($F3939,0))</f>
        <v/>
      </c>
      <c r="L3939" s="9">
        <f>IF(COUNTA($A3939:$H3939)=0,"",IF($J3939="OTRO",IFERROR(LOOKUP(2,1/(((LISTS!$H$2:$H$26&lt;&gt;"")*ISNUMBER(SEARCH(LISTS!$H$2:$H$26,$G3939)))+((LISTS!$I$2:$I$26&lt;&gt;"")*ISNUMBER(SEARCH(LISTS!$I$2:$I$26,$E3939)))),LISTS!$L$2:$L$26),"Concepto DIAN no mapeado a casilla automatica"),IF(LEFT($J3939,4)="TOPE","Control automatico DIAN: "&amp;$J3939,"Casilla automatica: "&amp;$J3939)))</f>
        <v/>
      </c>
    </row>
    <row r="3940">
      <c r="A3940" s="9" t="n"/>
      <c r="B3940" s="9" t="n"/>
      <c r="C3940" s="9" t="n"/>
      <c r="D3940" s="9" t="n"/>
      <c r="E3940" s="9" t="n"/>
      <c r="F3940" s="11" t="n"/>
      <c r="G3940" s="9" t="n"/>
      <c r="H3940" s="9" t="n"/>
      <c r="I3940" s="9">
        <f>IF(COUNTA($A3940:$H3940)=0,"",IF($J3940="OTRO","NO","SI"))</f>
        <v/>
      </c>
      <c r="J3940" s="9">
        <f>IF(COUNTA($A3940:$H3940)=0,"",IFERROR(LOOKUP(2,1/(((LISTS!$H$2:$H$26&lt;&gt;"")*ISNUMBER(SEARCH(LISTS!$H$2:$H$26,$G3940)))+((LISTS!$I$2:$I$26&lt;&gt;"")*ISNUMBER(SEARCH(LISTS!$I$2:$I$26,$E3940)))),LISTS!$K$2:$K$26),"OTRO"))</f>
        <v/>
      </c>
      <c r="K3940" s="11">
        <f>IF($I3940&lt;&gt;"SI",0,IFERROR($F3940,0))</f>
        <v/>
      </c>
      <c r="L3940" s="9">
        <f>IF(COUNTA($A3940:$H3940)=0,"",IF($J3940="OTRO",IFERROR(LOOKUP(2,1/(((LISTS!$H$2:$H$26&lt;&gt;"")*ISNUMBER(SEARCH(LISTS!$H$2:$H$26,$G3940)))+((LISTS!$I$2:$I$26&lt;&gt;"")*ISNUMBER(SEARCH(LISTS!$I$2:$I$26,$E3940)))),LISTS!$L$2:$L$26),"Concepto DIAN no mapeado a casilla automatica"),IF(LEFT($J3940,4)="TOPE","Control automatico DIAN: "&amp;$J3940,"Casilla automatica: "&amp;$J3940)))</f>
        <v/>
      </c>
    </row>
    <row r="3941">
      <c r="A3941" s="9" t="n"/>
      <c r="B3941" s="9" t="n"/>
      <c r="C3941" s="9" t="n"/>
      <c r="D3941" s="9" t="n"/>
      <c r="E3941" s="9" t="n"/>
      <c r="F3941" s="11" t="n"/>
      <c r="G3941" s="9" t="n"/>
      <c r="H3941" s="9" t="n"/>
      <c r="I3941" s="9">
        <f>IF(COUNTA($A3941:$H3941)=0,"",IF($J3941="OTRO","NO","SI"))</f>
        <v/>
      </c>
      <c r="J3941" s="9">
        <f>IF(COUNTA($A3941:$H3941)=0,"",IFERROR(LOOKUP(2,1/(((LISTS!$H$2:$H$26&lt;&gt;"")*ISNUMBER(SEARCH(LISTS!$H$2:$H$26,$G3941)))+((LISTS!$I$2:$I$26&lt;&gt;"")*ISNUMBER(SEARCH(LISTS!$I$2:$I$26,$E3941)))),LISTS!$K$2:$K$26),"OTRO"))</f>
        <v/>
      </c>
      <c r="K3941" s="11">
        <f>IF($I3941&lt;&gt;"SI",0,IFERROR($F3941,0))</f>
        <v/>
      </c>
      <c r="L3941" s="9">
        <f>IF(COUNTA($A3941:$H3941)=0,"",IF($J3941="OTRO",IFERROR(LOOKUP(2,1/(((LISTS!$H$2:$H$26&lt;&gt;"")*ISNUMBER(SEARCH(LISTS!$H$2:$H$26,$G3941)))+((LISTS!$I$2:$I$26&lt;&gt;"")*ISNUMBER(SEARCH(LISTS!$I$2:$I$26,$E3941)))),LISTS!$L$2:$L$26),"Concepto DIAN no mapeado a casilla automatica"),IF(LEFT($J3941,4)="TOPE","Control automatico DIAN: "&amp;$J3941,"Casilla automatica: "&amp;$J3941)))</f>
        <v/>
      </c>
    </row>
    <row r="3942">
      <c r="A3942" s="9" t="n"/>
      <c r="B3942" s="9" t="n"/>
      <c r="C3942" s="9" t="n"/>
      <c r="D3942" s="9" t="n"/>
      <c r="E3942" s="9" t="n"/>
      <c r="F3942" s="11" t="n"/>
      <c r="G3942" s="9" t="n"/>
      <c r="H3942" s="9" t="n"/>
      <c r="I3942" s="9">
        <f>IF(COUNTA($A3942:$H3942)=0,"",IF($J3942="OTRO","NO","SI"))</f>
        <v/>
      </c>
      <c r="J3942" s="9">
        <f>IF(COUNTA($A3942:$H3942)=0,"",IFERROR(LOOKUP(2,1/(((LISTS!$H$2:$H$26&lt;&gt;"")*ISNUMBER(SEARCH(LISTS!$H$2:$H$26,$G3942)))+((LISTS!$I$2:$I$26&lt;&gt;"")*ISNUMBER(SEARCH(LISTS!$I$2:$I$26,$E3942)))),LISTS!$K$2:$K$26),"OTRO"))</f>
        <v/>
      </c>
      <c r="K3942" s="11">
        <f>IF($I3942&lt;&gt;"SI",0,IFERROR($F3942,0))</f>
        <v/>
      </c>
      <c r="L3942" s="9">
        <f>IF(COUNTA($A3942:$H3942)=0,"",IF($J3942="OTRO",IFERROR(LOOKUP(2,1/(((LISTS!$H$2:$H$26&lt;&gt;"")*ISNUMBER(SEARCH(LISTS!$H$2:$H$26,$G3942)))+((LISTS!$I$2:$I$26&lt;&gt;"")*ISNUMBER(SEARCH(LISTS!$I$2:$I$26,$E3942)))),LISTS!$L$2:$L$26),"Concepto DIAN no mapeado a casilla automatica"),IF(LEFT($J3942,4)="TOPE","Control automatico DIAN: "&amp;$J3942,"Casilla automatica: "&amp;$J3942)))</f>
        <v/>
      </c>
    </row>
    <row r="3943">
      <c r="A3943" s="9" t="n"/>
      <c r="B3943" s="9" t="n"/>
      <c r="C3943" s="9" t="n"/>
      <c r="D3943" s="9" t="n"/>
      <c r="E3943" s="9" t="n"/>
      <c r="F3943" s="11" t="n"/>
      <c r="G3943" s="9" t="n"/>
      <c r="H3943" s="9" t="n"/>
      <c r="I3943" s="9">
        <f>IF(COUNTA($A3943:$H3943)=0,"",IF($J3943="OTRO","NO","SI"))</f>
        <v/>
      </c>
      <c r="J3943" s="9">
        <f>IF(COUNTA($A3943:$H3943)=0,"",IFERROR(LOOKUP(2,1/(((LISTS!$H$2:$H$26&lt;&gt;"")*ISNUMBER(SEARCH(LISTS!$H$2:$H$26,$G3943)))+((LISTS!$I$2:$I$26&lt;&gt;"")*ISNUMBER(SEARCH(LISTS!$I$2:$I$26,$E3943)))),LISTS!$K$2:$K$26),"OTRO"))</f>
        <v/>
      </c>
      <c r="K3943" s="11">
        <f>IF($I3943&lt;&gt;"SI",0,IFERROR($F3943,0))</f>
        <v/>
      </c>
      <c r="L3943" s="9">
        <f>IF(COUNTA($A3943:$H3943)=0,"",IF($J3943="OTRO",IFERROR(LOOKUP(2,1/(((LISTS!$H$2:$H$26&lt;&gt;"")*ISNUMBER(SEARCH(LISTS!$H$2:$H$26,$G3943)))+((LISTS!$I$2:$I$26&lt;&gt;"")*ISNUMBER(SEARCH(LISTS!$I$2:$I$26,$E3943)))),LISTS!$L$2:$L$26),"Concepto DIAN no mapeado a casilla automatica"),IF(LEFT($J3943,4)="TOPE","Control automatico DIAN: "&amp;$J3943,"Casilla automatica: "&amp;$J3943)))</f>
        <v/>
      </c>
    </row>
    <row r="3944">
      <c r="A3944" s="9" t="n"/>
      <c r="B3944" s="9" t="n"/>
      <c r="C3944" s="9" t="n"/>
      <c r="D3944" s="9" t="n"/>
      <c r="E3944" s="9" t="n"/>
      <c r="F3944" s="11" t="n"/>
      <c r="G3944" s="9" t="n"/>
      <c r="H3944" s="9" t="n"/>
      <c r="I3944" s="9">
        <f>IF(COUNTA($A3944:$H3944)=0,"",IF($J3944="OTRO","NO","SI"))</f>
        <v/>
      </c>
      <c r="J3944" s="9">
        <f>IF(COUNTA($A3944:$H3944)=0,"",IFERROR(LOOKUP(2,1/(((LISTS!$H$2:$H$26&lt;&gt;"")*ISNUMBER(SEARCH(LISTS!$H$2:$H$26,$G3944)))+((LISTS!$I$2:$I$26&lt;&gt;"")*ISNUMBER(SEARCH(LISTS!$I$2:$I$26,$E3944)))),LISTS!$K$2:$K$26),"OTRO"))</f>
        <v/>
      </c>
      <c r="K3944" s="11">
        <f>IF($I3944&lt;&gt;"SI",0,IFERROR($F3944,0))</f>
        <v/>
      </c>
      <c r="L3944" s="9">
        <f>IF(COUNTA($A3944:$H3944)=0,"",IF($J3944="OTRO",IFERROR(LOOKUP(2,1/(((LISTS!$H$2:$H$26&lt;&gt;"")*ISNUMBER(SEARCH(LISTS!$H$2:$H$26,$G3944)))+((LISTS!$I$2:$I$26&lt;&gt;"")*ISNUMBER(SEARCH(LISTS!$I$2:$I$26,$E3944)))),LISTS!$L$2:$L$26),"Concepto DIAN no mapeado a casilla automatica"),IF(LEFT($J3944,4)="TOPE","Control automatico DIAN: "&amp;$J3944,"Casilla automatica: "&amp;$J3944)))</f>
        <v/>
      </c>
    </row>
    <row r="3945">
      <c r="A3945" s="9" t="n"/>
      <c r="B3945" s="9" t="n"/>
      <c r="C3945" s="9" t="n"/>
      <c r="D3945" s="9" t="n"/>
      <c r="E3945" s="9" t="n"/>
      <c r="F3945" s="11" t="n"/>
      <c r="G3945" s="9" t="n"/>
      <c r="H3945" s="9" t="n"/>
      <c r="I3945" s="9">
        <f>IF(COUNTA($A3945:$H3945)=0,"",IF($J3945="OTRO","NO","SI"))</f>
        <v/>
      </c>
      <c r="J3945" s="9">
        <f>IF(COUNTA($A3945:$H3945)=0,"",IFERROR(LOOKUP(2,1/(((LISTS!$H$2:$H$26&lt;&gt;"")*ISNUMBER(SEARCH(LISTS!$H$2:$H$26,$G3945)))+((LISTS!$I$2:$I$26&lt;&gt;"")*ISNUMBER(SEARCH(LISTS!$I$2:$I$26,$E3945)))),LISTS!$K$2:$K$26),"OTRO"))</f>
        <v/>
      </c>
      <c r="K3945" s="11">
        <f>IF($I3945&lt;&gt;"SI",0,IFERROR($F3945,0))</f>
        <v/>
      </c>
      <c r="L3945" s="9">
        <f>IF(COUNTA($A3945:$H3945)=0,"",IF($J3945="OTRO",IFERROR(LOOKUP(2,1/(((LISTS!$H$2:$H$26&lt;&gt;"")*ISNUMBER(SEARCH(LISTS!$H$2:$H$26,$G3945)))+((LISTS!$I$2:$I$26&lt;&gt;"")*ISNUMBER(SEARCH(LISTS!$I$2:$I$26,$E3945)))),LISTS!$L$2:$L$26),"Concepto DIAN no mapeado a casilla automatica"),IF(LEFT($J3945,4)="TOPE","Control automatico DIAN: "&amp;$J3945,"Casilla automatica: "&amp;$J3945)))</f>
        <v/>
      </c>
    </row>
    <row r="3946">
      <c r="A3946" s="9" t="n"/>
      <c r="B3946" s="9" t="n"/>
      <c r="C3946" s="9" t="n"/>
      <c r="D3946" s="9" t="n"/>
      <c r="E3946" s="9" t="n"/>
      <c r="F3946" s="11" t="n"/>
      <c r="G3946" s="9" t="n"/>
      <c r="H3946" s="9" t="n"/>
      <c r="I3946" s="9">
        <f>IF(COUNTA($A3946:$H3946)=0,"",IF($J3946="OTRO","NO","SI"))</f>
        <v/>
      </c>
      <c r="J3946" s="9">
        <f>IF(COUNTA($A3946:$H3946)=0,"",IFERROR(LOOKUP(2,1/(((LISTS!$H$2:$H$26&lt;&gt;"")*ISNUMBER(SEARCH(LISTS!$H$2:$H$26,$G3946)))+((LISTS!$I$2:$I$26&lt;&gt;"")*ISNUMBER(SEARCH(LISTS!$I$2:$I$26,$E3946)))),LISTS!$K$2:$K$26),"OTRO"))</f>
        <v/>
      </c>
      <c r="K3946" s="11">
        <f>IF($I3946&lt;&gt;"SI",0,IFERROR($F3946,0))</f>
        <v/>
      </c>
      <c r="L3946" s="9">
        <f>IF(COUNTA($A3946:$H3946)=0,"",IF($J3946="OTRO",IFERROR(LOOKUP(2,1/(((LISTS!$H$2:$H$26&lt;&gt;"")*ISNUMBER(SEARCH(LISTS!$H$2:$H$26,$G3946)))+((LISTS!$I$2:$I$26&lt;&gt;"")*ISNUMBER(SEARCH(LISTS!$I$2:$I$26,$E3946)))),LISTS!$L$2:$L$26),"Concepto DIAN no mapeado a casilla automatica"),IF(LEFT($J3946,4)="TOPE","Control automatico DIAN: "&amp;$J3946,"Casilla automatica: "&amp;$J3946)))</f>
        <v/>
      </c>
    </row>
    <row r="3947">
      <c r="A3947" s="9" t="n"/>
      <c r="B3947" s="9" t="n"/>
      <c r="C3947" s="9" t="n"/>
      <c r="D3947" s="9" t="n"/>
      <c r="E3947" s="9" t="n"/>
      <c r="F3947" s="11" t="n"/>
      <c r="G3947" s="9" t="n"/>
      <c r="H3947" s="9" t="n"/>
      <c r="I3947" s="9">
        <f>IF(COUNTA($A3947:$H3947)=0,"",IF($J3947="OTRO","NO","SI"))</f>
        <v/>
      </c>
      <c r="J3947" s="9">
        <f>IF(COUNTA($A3947:$H3947)=0,"",IFERROR(LOOKUP(2,1/(((LISTS!$H$2:$H$26&lt;&gt;"")*ISNUMBER(SEARCH(LISTS!$H$2:$H$26,$G3947)))+((LISTS!$I$2:$I$26&lt;&gt;"")*ISNUMBER(SEARCH(LISTS!$I$2:$I$26,$E3947)))),LISTS!$K$2:$K$26),"OTRO"))</f>
        <v/>
      </c>
      <c r="K3947" s="11">
        <f>IF($I3947&lt;&gt;"SI",0,IFERROR($F3947,0))</f>
        <v/>
      </c>
      <c r="L3947" s="9">
        <f>IF(COUNTA($A3947:$H3947)=0,"",IF($J3947="OTRO",IFERROR(LOOKUP(2,1/(((LISTS!$H$2:$H$26&lt;&gt;"")*ISNUMBER(SEARCH(LISTS!$H$2:$H$26,$G3947)))+((LISTS!$I$2:$I$26&lt;&gt;"")*ISNUMBER(SEARCH(LISTS!$I$2:$I$26,$E3947)))),LISTS!$L$2:$L$26),"Concepto DIAN no mapeado a casilla automatica"),IF(LEFT($J3947,4)="TOPE","Control automatico DIAN: "&amp;$J3947,"Casilla automatica: "&amp;$J3947)))</f>
        <v/>
      </c>
    </row>
    <row r="3948">
      <c r="A3948" s="9" t="n"/>
      <c r="B3948" s="9" t="n"/>
      <c r="C3948" s="9" t="n"/>
      <c r="D3948" s="9" t="n"/>
      <c r="E3948" s="9" t="n"/>
      <c r="F3948" s="11" t="n"/>
      <c r="G3948" s="9" t="n"/>
      <c r="H3948" s="9" t="n"/>
      <c r="I3948" s="9">
        <f>IF(COUNTA($A3948:$H3948)=0,"",IF($J3948="OTRO","NO","SI"))</f>
        <v/>
      </c>
      <c r="J3948" s="9">
        <f>IF(COUNTA($A3948:$H3948)=0,"",IFERROR(LOOKUP(2,1/(((LISTS!$H$2:$H$26&lt;&gt;"")*ISNUMBER(SEARCH(LISTS!$H$2:$H$26,$G3948)))+((LISTS!$I$2:$I$26&lt;&gt;"")*ISNUMBER(SEARCH(LISTS!$I$2:$I$26,$E3948)))),LISTS!$K$2:$K$26),"OTRO"))</f>
        <v/>
      </c>
      <c r="K3948" s="11">
        <f>IF($I3948&lt;&gt;"SI",0,IFERROR($F3948,0))</f>
        <v/>
      </c>
      <c r="L3948" s="9">
        <f>IF(COUNTA($A3948:$H3948)=0,"",IF($J3948="OTRO",IFERROR(LOOKUP(2,1/(((LISTS!$H$2:$H$26&lt;&gt;"")*ISNUMBER(SEARCH(LISTS!$H$2:$H$26,$G3948)))+((LISTS!$I$2:$I$26&lt;&gt;"")*ISNUMBER(SEARCH(LISTS!$I$2:$I$26,$E3948)))),LISTS!$L$2:$L$26),"Concepto DIAN no mapeado a casilla automatica"),IF(LEFT($J3948,4)="TOPE","Control automatico DIAN: "&amp;$J3948,"Casilla automatica: "&amp;$J3948)))</f>
        <v/>
      </c>
    </row>
    <row r="3949">
      <c r="A3949" s="9" t="n"/>
      <c r="B3949" s="9" t="n"/>
      <c r="C3949" s="9" t="n"/>
      <c r="D3949" s="9" t="n"/>
      <c r="E3949" s="9" t="n"/>
      <c r="F3949" s="11" t="n"/>
      <c r="G3949" s="9" t="n"/>
      <c r="H3949" s="9" t="n"/>
      <c r="I3949" s="9">
        <f>IF(COUNTA($A3949:$H3949)=0,"",IF($J3949="OTRO","NO","SI"))</f>
        <v/>
      </c>
      <c r="J3949" s="9">
        <f>IF(COUNTA($A3949:$H3949)=0,"",IFERROR(LOOKUP(2,1/(((LISTS!$H$2:$H$26&lt;&gt;"")*ISNUMBER(SEARCH(LISTS!$H$2:$H$26,$G3949)))+((LISTS!$I$2:$I$26&lt;&gt;"")*ISNUMBER(SEARCH(LISTS!$I$2:$I$26,$E3949)))),LISTS!$K$2:$K$26),"OTRO"))</f>
        <v/>
      </c>
      <c r="K3949" s="11">
        <f>IF($I3949&lt;&gt;"SI",0,IFERROR($F3949,0))</f>
        <v/>
      </c>
      <c r="L3949" s="9">
        <f>IF(COUNTA($A3949:$H3949)=0,"",IF($J3949="OTRO",IFERROR(LOOKUP(2,1/(((LISTS!$H$2:$H$26&lt;&gt;"")*ISNUMBER(SEARCH(LISTS!$H$2:$H$26,$G3949)))+((LISTS!$I$2:$I$26&lt;&gt;"")*ISNUMBER(SEARCH(LISTS!$I$2:$I$26,$E3949)))),LISTS!$L$2:$L$26),"Concepto DIAN no mapeado a casilla automatica"),IF(LEFT($J3949,4)="TOPE","Control automatico DIAN: "&amp;$J3949,"Casilla automatica: "&amp;$J3949)))</f>
        <v/>
      </c>
    </row>
    <row r="3950">
      <c r="A3950" s="9" t="n"/>
      <c r="B3950" s="9" t="n"/>
      <c r="C3950" s="9" t="n"/>
      <c r="D3950" s="9" t="n"/>
      <c r="E3950" s="9" t="n"/>
      <c r="F3950" s="11" t="n"/>
      <c r="G3950" s="9" t="n"/>
      <c r="H3950" s="9" t="n"/>
      <c r="I3950" s="9">
        <f>IF(COUNTA($A3950:$H3950)=0,"",IF($J3950="OTRO","NO","SI"))</f>
        <v/>
      </c>
      <c r="J3950" s="9">
        <f>IF(COUNTA($A3950:$H3950)=0,"",IFERROR(LOOKUP(2,1/(((LISTS!$H$2:$H$26&lt;&gt;"")*ISNUMBER(SEARCH(LISTS!$H$2:$H$26,$G3950)))+((LISTS!$I$2:$I$26&lt;&gt;"")*ISNUMBER(SEARCH(LISTS!$I$2:$I$26,$E3950)))),LISTS!$K$2:$K$26),"OTRO"))</f>
        <v/>
      </c>
      <c r="K3950" s="11">
        <f>IF($I3950&lt;&gt;"SI",0,IFERROR($F3950,0))</f>
        <v/>
      </c>
      <c r="L3950" s="9">
        <f>IF(COUNTA($A3950:$H3950)=0,"",IF($J3950="OTRO",IFERROR(LOOKUP(2,1/(((LISTS!$H$2:$H$26&lt;&gt;"")*ISNUMBER(SEARCH(LISTS!$H$2:$H$26,$G3950)))+((LISTS!$I$2:$I$26&lt;&gt;"")*ISNUMBER(SEARCH(LISTS!$I$2:$I$26,$E3950)))),LISTS!$L$2:$L$26),"Concepto DIAN no mapeado a casilla automatica"),IF(LEFT($J3950,4)="TOPE","Control automatico DIAN: "&amp;$J3950,"Casilla automatica: "&amp;$J3950)))</f>
        <v/>
      </c>
    </row>
    <row r="3951">
      <c r="A3951" s="9" t="n"/>
      <c r="B3951" s="9" t="n"/>
      <c r="C3951" s="9" t="n"/>
      <c r="D3951" s="9" t="n"/>
      <c r="E3951" s="9" t="n"/>
      <c r="F3951" s="11" t="n"/>
      <c r="G3951" s="9" t="n"/>
      <c r="H3951" s="9" t="n"/>
      <c r="I3951" s="9">
        <f>IF(COUNTA($A3951:$H3951)=0,"",IF($J3951="OTRO","NO","SI"))</f>
        <v/>
      </c>
      <c r="J3951" s="9">
        <f>IF(COUNTA($A3951:$H3951)=0,"",IFERROR(LOOKUP(2,1/(((LISTS!$H$2:$H$26&lt;&gt;"")*ISNUMBER(SEARCH(LISTS!$H$2:$H$26,$G3951)))+((LISTS!$I$2:$I$26&lt;&gt;"")*ISNUMBER(SEARCH(LISTS!$I$2:$I$26,$E3951)))),LISTS!$K$2:$K$26),"OTRO"))</f>
        <v/>
      </c>
      <c r="K3951" s="11">
        <f>IF($I3951&lt;&gt;"SI",0,IFERROR($F3951,0))</f>
        <v/>
      </c>
      <c r="L3951" s="9">
        <f>IF(COUNTA($A3951:$H3951)=0,"",IF($J3951="OTRO",IFERROR(LOOKUP(2,1/(((LISTS!$H$2:$H$26&lt;&gt;"")*ISNUMBER(SEARCH(LISTS!$H$2:$H$26,$G3951)))+((LISTS!$I$2:$I$26&lt;&gt;"")*ISNUMBER(SEARCH(LISTS!$I$2:$I$26,$E3951)))),LISTS!$L$2:$L$26),"Concepto DIAN no mapeado a casilla automatica"),IF(LEFT($J3951,4)="TOPE","Control automatico DIAN: "&amp;$J3951,"Casilla automatica: "&amp;$J3951)))</f>
        <v/>
      </c>
    </row>
    <row r="3952">
      <c r="A3952" s="9" t="n"/>
      <c r="B3952" s="9" t="n"/>
      <c r="C3952" s="9" t="n"/>
      <c r="D3952" s="9" t="n"/>
      <c r="E3952" s="9" t="n"/>
      <c r="F3952" s="11" t="n"/>
      <c r="G3952" s="9" t="n"/>
      <c r="H3952" s="9" t="n"/>
      <c r="I3952" s="9">
        <f>IF(COUNTA($A3952:$H3952)=0,"",IF($J3952="OTRO","NO","SI"))</f>
        <v/>
      </c>
      <c r="J3952" s="9">
        <f>IF(COUNTA($A3952:$H3952)=0,"",IFERROR(LOOKUP(2,1/(((LISTS!$H$2:$H$26&lt;&gt;"")*ISNUMBER(SEARCH(LISTS!$H$2:$H$26,$G3952)))+((LISTS!$I$2:$I$26&lt;&gt;"")*ISNUMBER(SEARCH(LISTS!$I$2:$I$26,$E3952)))),LISTS!$K$2:$K$26),"OTRO"))</f>
        <v/>
      </c>
      <c r="K3952" s="11">
        <f>IF($I3952&lt;&gt;"SI",0,IFERROR($F3952,0))</f>
        <v/>
      </c>
      <c r="L3952" s="9">
        <f>IF(COUNTA($A3952:$H3952)=0,"",IF($J3952="OTRO",IFERROR(LOOKUP(2,1/(((LISTS!$H$2:$H$26&lt;&gt;"")*ISNUMBER(SEARCH(LISTS!$H$2:$H$26,$G3952)))+((LISTS!$I$2:$I$26&lt;&gt;"")*ISNUMBER(SEARCH(LISTS!$I$2:$I$26,$E3952)))),LISTS!$L$2:$L$26),"Concepto DIAN no mapeado a casilla automatica"),IF(LEFT($J3952,4)="TOPE","Control automatico DIAN: "&amp;$J3952,"Casilla automatica: "&amp;$J3952)))</f>
        <v/>
      </c>
    </row>
    <row r="3953">
      <c r="A3953" s="9" t="n"/>
      <c r="B3953" s="9" t="n"/>
      <c r="C3953" s="9" t="n"/>
      <c r="D3953" s="9" t="n"/>
      <c r="E3953" s="9" t="n"/>
      <c r="F3953" s="11" t="n"/>
      <c r="G3953" s="9" t="n"/>
      <c r="H3953" s="9" t="n"/>
      <c r="I3953" s="9">
        <f>IF(COUNTA($A3953:$H3953)=0,"",IF($J3953="OTRO","NO","SI"))</f>
        <v/>
      </c>
      <c r="J3953" s="9">
        <f>IF(COUNTA($A3953:$H3953)=0,"",IFERROR(LOOKUP(2,1/(((LISTS!$H$2:$H$26&lt;&gt;"")*ISNUMBER(SEARCH(LISTS!$H$2:$H$26,$G3953)))+((LISTS!$I$2:$I$26&lt;&gt;"")*ISNUMBER(SEARCH(LISTS!$I$2:$I$26,$E3953)))),LISTS!$K$2:$K$26),"OTRO"))</f>
        <v/>
      </c>
      <c r="K3953" s="11">
        <f>IF($I3953&lt;&gt;"SI",0,IFERROR($F3953,0))</f>
        <v/>
      </c>
      <c r="L3953" s="9">
        <f>IF(COUNTA($A3953:$H3953)=0,"",IF($J3953="OTRO",IFERROR(LOOKUP(2,1/(((LISTS!$H$2:$H$26&lt;&gt;"")*ISNUMBER(SEARCH(LISTS!$H$2:$H$26,$G3953)))+((LISTS!$I$2:$I$26&lt;&gt;"")*ISNUMBER(SEARCH(LISTS!$I$2:$I$26,$E3953)))),LISTS!$L$2:$L$26),"Concepto DIAN no mapeado a casilla automatica"),IF(LEFT($J3953,4)="TOPE","Control automatico DIAN: "&amp;$J3953,"Casilla automatica: "&amp;$J3953)))</f>
        <v/>
      </c>
    </row>
    <row r="3954">
      <c r="A3954" s="9" t="n"/>
      <c r="B3954" s="9" t="n"/>
      <c r="C3954" s="9" t="n"/>
      <c r="D3954" s="9" t="n"/>
      <c r="E3954" s="9" t="n"/>
      <c r="F3954" s="11" t="n"/>
      <c r="G3954" s="9" t="n"/>
      <c r="H3954" s="9" t="n"/>
      <c r="I3954" s="9">
        <f>IF(COUNTA($A3954:$H3954)=0,"",IF($J3954="OTRO","NO","SI"))</f>
        <v/>
      </c>
      <c r="J3954" s="9">
        <f>IF(COUNTA($A3954:$H3954)=0,"",IFERROR(LOOKUP(2,1/(((LISTS!$H$2:$H$26&lt;&gt;"")*ISNUMBER(SEARCH(LISTS!$H$2:$H$26,$G3954)))+((LISTS!$I$2:$I$26&lt;&gt;"")*ISNUMBER(SEARCH(LISTS!$I$2:$I$26,$E3954)))),LISTS!$K$2:$K$26),"OTRO"))</f>
        <v/>
      </c>
      <c r="K3954" s="11">
        <f>IF($I3954&lt;&gt;"SI",0,IFERROR($F3954,0))</f>
        <v/>
      </c>
      <c r="L3954" s="9">
        <f>IF(COUNTA($A3954:$H3954)=0,"",IF($J3954="OTRO",IFERROR(LOOKUP(2,1/(((LISTS!$H$2:$H$26&lt;&gt;"")*ISNUMBER(SEARCH(LISTS!$H$2:$H$26,$G3954)))+((LISTS!$I$2:$I$26&lt;&gt;"")*ISNUMBER(SEARCH(LISTS!$I$2:$I$26,$E3954)))),LISTS!$L$2:$L$26),"Concepto DIAN no mapeado a casilla automatica"),IF(LEFT($J3954,4)="TOPE","Control automatico DIAN: "&amp;$J3954,"Casilla automatica: "&amp;$J3954)))</f>
        <v/>
      </c>
    </row>
    <row r="3955">
      <c r="A3955" s="9" t="n"/>
      <c r="B3955" s="9" t="n"/>
      <c r="C3955" s="9" t="n"/>
      <c r="D3955" s="9" t="n"/>
      <c r="E3955" s="9" t="n"/>
      <c r="F3955" s="11" t="n"/>
      <c r="G3955" s="9" t="n"/>
      <c r="H3955" s="9" t="n"/>
      <c r="I3955" s="9">
        <f>IF(COUNTA($A3955:$H3955)=0,"",IF($J3955="OTRO","NO","SI"))</f>
        <v/>
      </c>
      <c r="J3955" s="9">
        <f>IF(COUNTA($A3955:$H3955)=0,"",IFERROR(LOOKUP(2,1/(((LISTS!$H$2:$H$26&lt;&gt;"")*ISNUMBER(SEARCH(LISTS!$H$2:$H$26,$G3955)))+((LISTS!$I$2:$I$26&lt;&gt;"")*ISNUMBER(SEARCH(LISTS!$I$2:$I$26,$E3955)))),LISTS!$K$2:$K$26),"OTRO"))</f>
        <v/>
      </c>
      <c r="K3955" s="11">
        <f>IF($I3955&lt;&gt;"SI",0,IFERROR($F3955,0))</f>
        <v/>
      </c>
      <c r="L3955" s="9">
        <f>IF(COUNTA($A3955:$H3955)=0,"",IF($J3955="OTRO",IFERROR(LOOKUP(2,1/(((LISTS!$H$2:$H$26&lt;&gt;"")*ISNUMBER(SEARCH(LISTS!$H$2:$H$26,$G3955)))+((LISTS!$I$2:$I$26&lt;&gt;"")*ISNUMBER(SEARCH(LISTS!$I$2:$I$26,$E3955)))),LISTS!$L$2:$L$26),"Concepto DIAN no mapeado a casilla automatica"),IF(LEFT($J3955,4)="TOPE","Control automatico DIAN: "&amp;$J3955,"Casilla automatica: "&amp;$J3955)))</f>
        <v/>
      </c>
    </row>
    <row r="3956">
      <c r="A3956" s="9" t="n"/>
      <c r="B3956" s="9" t="n"/>
      <c r="C3956" s="9" t="n"/>
      <c r="D3956" s="9" t="n"/>
      <c r="E3956" s="9" t="n"/>
      <c r="F3956" s="11" t="n"/>
      <c r="G3956" s="9" t="n"/>
      <c r="H3956" s="9" t="n"/>
      <c r="I3956" s="9">
        <f>IF(COUNTA($A3956:$H3956)=0,"",IF($J3956="OTRO","NO","SI"))</f>
        <v/>
      </c>
      <c r="J3956" s="9">
        <f>IF(COUNTA($A3956:$H3956)=0,"",IFERROR(LOOKUP(2,1/(((LISTS!$H$2:$H$26&lt;&gt;"")*ISNUMBER(SEARCH(LISTS!$H$2:$H$26,$G3956)))+((LISTS!$I$2:$I$26&lt;&gt;"")*ISNUMBER(SEARCH(LISTS!$I$2:$I$26,$E3956)))),LISTS!$K$2:$K$26),"OTRO"))</f>
        <v/>
      </c>
      <c r="K3956" s="11">
        <f>IF($I3956&lt;&gt;"SI",0,IFERROR($F3956,0))</f>
        <v/>
      </c>
      <c r="L3956" s="9">
        <f>IF(COUNTA($A3956:$H3956)=0,"",IF($J3956="OTRO",IFERROR(LOOKUP(2,1/(((LISTS!$H$2:$H$26&lt;&gt;"")*ISNUMBER(SEARCH(LISTS!$H$2:$H$26,$G3956)))+((LISTS!$I$2:$I$26&lt;&gt;"")*ISNUMBER(SEARCH(LISTS!$I$2:$I$26,$E3956)))),LISTS!$L$2:$L$26),"Concepto DIAN no mapeado a casilla automatica"),IF(LEFT($J3956,4)="TOPE","Control automatico DIAN: "&amp;$J3956,"Casilla automatica: "&amp;$J3956)))</f>
        <v/>
      </c>
    </row>
    <row r="3957">
      <c r="A3957" s="9" t="n"/>
      <c r="B3957" s="9" t="n"/>
      <c r="C3957" s="9" t="n"/>
      <c r="D3957" s="9" t="n"/>
      <c r="E3957" s="9" t="n"/>
      <c r="F3957" s="11" t="n"/>
      <c r="G3957" s="9" t="n"/>
      <c r="H3957" s="9" t="n"/>
      <c r="I3957" s="9">
        <f>IF(COUNTA($A3957:$H3957)=0,"",IF($J3957="OTRO","NO","SI"))</f>
        <v/>
      </c>
      <c r="J3957" s="9">
        <f>IF(COUNTA($A3957:$H3957)=0,"",IFERROR(LOOKUP(2,1/(((LISTS!$H$2:$H$26&lt;&gt;"")*ISNUMBER(SEARCH(LISTS!$H$2:$H$26,$G3957)))+((LISTS!$I$2:$I$26&lt;&gt;"")*ISNUMBER(SEARCH(LISTS!$I$2:$I$26,$E3957)))),LISTS!$K$2:$K$26),"OTRO"))</f>
        <v/>
      </c>
      <c r="K3957" s="11">
        <f>IF($I3957&lt;&gt;"SI",0,IFERROR($F3957,0))</f>
        <v/>
      </c>
      <c r="L3957" s="9">
        <f>IF(COUNTA($A3957:$H3957)=0,"",IF($J3957="OTRO",IFERROR(LOOKUP(2,1/(((LISTS!$H$2:$H$26&lt;&gt;"")*ISNUMBER(SEARCH(LISTS!$H$2:$H$26,$G3957)))+((LISTS!$I$2:$I$26&lt;&gt;"")*ISNUMBER(SEARCH(LISTS!$I$2:$I$26,$E3957)))),LISTS!$L$2:$L$26),"Concepto DIAN no mapeado a casilla automatica"),IF(LEFT($J3957,4)="TOPE","Control automatico DIAN: "&amp;$J3957,"Casilla automatica: "&amp;$J3957)))</f>
        <v/>
      </c>
    </row>
    <row r="3958">
      <c r="A3958" s="9" t="n"/>
      <c r="B3958" s="9" t="n"/>
      <c r="C3958" s="9" t="n"/>
      <c r="D3958" s="9" t="n"/>
      <c r="E3958" s="9" t="n"/>
      <c r="F3958" s="11" t="n"/>
      <c r="G3958" s="9" t="n"/>
      <c r="H3958" s="9" t="n"/>
      <c r="I3958" s="9">
        <f>IF(COUNTA($A3958:$H3958)=0,"",IF($J3958="OTRO","NO","SI"))</f>
        <v/>
      </c>
      <c r="J3958" s="9">
        <f>IF(COUNTA($A3958:$H3958)=0,"",IFERROR(LOOKUP(2,1/(((LISTS!$H$2:$H$26&lt;&gt;"")*ISNUMBER(SEARCH(LISTS!$H$2:$H$26,$G3958)))+((LISTS!$I$2:$I$26&lt;&gt;"")*ISNUMBER(SEARCH(LISTS!$I$2:$I$26,$E3958)))),LISTS!$K$2:$K$26),"OTRO"))</f>
        <v/>
      </c>
      <c r="K3958" s="11">
        <f>IF($I3958&lt;&gt;"SI",0,IFERROR($F3958,0))</f>
        <v/>
      </c>
      <c r="L3958" s="9">
        <f>IF(COUNTA($A3958:$H3958)=0,"",IF($J3958="OTRO",IFERROR(LOOKUP(2,1/(((LISTS!$H$2:$H$26&lt;&gt;"")*ISNUMBER(SEARCH(LISTS!$H$2:$H$26,$G3958)))+((LISTS!$I$2:$I$26&lt;&gt;"")*ISNUMBER(SEARCH(LISTS!$I$2:$I$26,$E3958)))),LISTS!$L$2:$L$26),"Concepto DIAN no mapeado a casilla automatica"),IF(LEFT($J3958,4)="TOPE","Control automatico DIAN: "&amp;$J3958,"Casilla automatica: "&amp;$J3958)))</f>
        <v/>
      </c>
    </row>
    <row r="3959">
      <c r="A3959" s="9" t="n"/>
      <c r="B3959" s="9" t="n"/>
      <c r="C3959" s="9" t="n"/>
      <c r="D3959" s="9" t="n"/>
      <c r="E3959" s="9" t="n"/>
      <c r="F3959" s="11" t="n"/>
      <c r="G3959" s="9" t="n"/>
      <c r="H3959" s="9" t="n"/>
      <c r="I3959" s="9">
        <f>IF(COUNTA($A3959:$H3959)=0,"",IF($J3959="OTRO","NO","SI"))</f>
        <v/>
      </c>
      <c r="J3959" s="9">
        <f>IF(COUNTA($A3959:$H3959)=0,"",IFERROR(LOOKUP(2,1/(((LISTS!$H$2:$H$26&lt;&gt;"")*ISNUMBER(SEARCH(LISTS!$H$2:$H$26,$G3959)))+((LISTS!$I$2:$I$26&lt;&gt;"")*ISNUMBER(SEARCH(LISTS!$I$2:$I$26,$E3959)))),LISTS!$K$2:$K$26),"OTRO"))</f>
        <v/>
      </c>
      <c r="K3959" s="11">
        <f>IF($I3959&lt;&gt;"SI",0,IFERROR($F3959,0))</f>
        <v/>
      </c>
      <c r="L3959" s="9">
        <f>IF(COUNTA($A3959:$H3959)=0,"",IF($J3959="OTRO",IFERROR(LOOKUP(2,1/(((LISTS!$H$2:$H$26&lt;&gt;"")*ISNUMBER(SEARCH(LISTS!$H$2:$H$26,$G3959)))+((LISTS!$I$2:$I$26&lt;&gt;"")*ISNUMBER(SEARCH(LISTS!$I$2:$I$26,$E3959)))),LISTS!$L$2:$L$26),"Concepto DIAN no mapeado a casilla automatica"),IF(LEFT($J3959,4)="TOPE","Control automatico DIAN: "&amp;$J3959,"Casilla automatica: "&amp;$J3959)))</f>
        <v/>
      </c>
    </row>
    <row r="3960">
      <c r="A3960" s="9" t="n"/>
      <c r="B3960" s="9" t="n"/>
      <c r="C3960" s="9" t="n"/>
      <c r="D3960" s="9" t="n"/>
      <c r="E3960" s="9" t="n"/>
      <c r="F3960" s="11" t="n"/>
      <c r="G3960" s="9" t="n"/>
      <c r="H3960" s="9" t="n"/>
      <c r="I3960" s="9">
        <f>IF(COUNTA($A3960:$H3960)=0,"",IF($J3960="OTRO","NO","SI"))</f>
        <v/>
      </c>
      <c r="J3960" s="9">
        <f>IF(COUNTA($A3960:$H3960)=0,"",IFERROR(LOOKUP(2,1/(((LISTS!$H$2:$H$26&lt;&gt;"")*ISNUMBER(SEARCH(LISTS!$H$2:$H$26,$G3960)))+((LISTS!$I$2:$I$26&lt;&gt;"")*ISNUMBER(SEARCH(LISTS!$I$2:$I$26,$E3960)))),LISTS!$K$2:$K$26),"OTRO"))</f>
        <v/>
      </c>
      <c r="K3960" s="11">
        <f>IF($I3960&lt;&gt;"SI",0,IFERROR($F3960,0))</f>
        <v/>
      </c>
      <c r="L3960" s="9">
        <f>IF(COUNTA($A3960:$H3960)=0,"",IF($J3960="OTRO",IFERROR(LOOKUP(2,1/(((LISTS!$H$2:$H$26&lt;&gt;"")*ISNUMBER(SEARCH(LISTS!$H$2:$H$26,$G3960)))+((LISTS!$I$2:$I$26&lt;&gt;"")*ISNUMBER(SEARCH(LISTS!$I$2:$I$26,$E3960)))),LISTS!$L$2:$L$26),"Concepto DIAN no mapeado a casilla automatica"),IF(LEFT($J3960,4)="TOPE","Control automatico DIAN: "&amp;$J3960,"Casilla automatica: "&amp;$J3960)))</f>
        <v/>
      </c>
    </row>
    <row r="3961">
      <c r="A3961" s="9" t="n"/>
      <c r="B3961" s="9" t="n"/>
      <c r="C3961" s="9" t="n"/>
      <c r="D3961" s="9" t="n"/>
      <c r="E3961" s="9" t="n"/>
      <c r="F3961" s="11" t="n"/>
      <c r="G3961" s="9" t="n"/>
      <c r="H3961" s="9" t="n"/>
      <c r="I3961" s="9">
        <f>IF(COUNTA($A3961:$H3961)=0,"",IF($J3961="OTRO","NO","SI"))</f>
        <v/>
      </c>
      <c r="J3961" s="9">
        <f>IF(COUNTA($A3961:$H3961)=0,"",IFERROR(LOOKUP(2,1/(((LISTS!$H$2:$H$26&lt;&gt;"")*ISNUMBER(SEARCH(LISTS!$H$2:$H$26,$G3961)))+((LISTS!$I$2:$I$26&lt;&gt;"")*ISNUMBER(SEARCH(LISTS!$I$2:$I$26,$E3961)))),LISTS!$K$2:$K$26),"OTRO"))</f>
        <v/>
      </c>
      <c r="K3961" s="11">
        <f>IF($I3961&lt;&gt;"SI",0,IFERROR($F3961,0))</f>
        <v/>
      </c>
      <c r="L3961" s="9">
        <f>IF(COUNTA($A3961:$H3961)=0,"",IF($J3961="OTRO",IFERROR(LOOKUP(2,1/(((LISTS!$H$2:$H$26&lt;&gt;"")*ISNUMBER(SEARCH(LISTS!$H$2:$H$26,$G3961)))+((LISTS!$I$2:$I$26&lt;&gt;"")*ISNUMBER(SEARCH(LISTS!$I$2:$I$26,$E3961)))),LISTS!$L$2:$L$26),"Concepto DIAN no mapeado a casilla automatica"),IF(LEFT($J3961,4)="TOPE","Control automatico DIAN: "&amp;$J3961,"Casilla automatica: "&amp;$J3961)))</f>
        <v/>
      </c>
    </row>
    <row r="3962">
      <c r="A3962" s="9" t="n"/>
      <c r="B3962" s="9" t="n"/>
      <c r="C3962" s="9" t="n"/>
      <c r="D3962" s="9" t="n"/>
      <c r="E3962" s="9" t="n"/>
      <c r="F3962" s="11" t="n"/>
      <c r="G3962" s="9" t="n"/>
      <c r="H3962" s="9" t="n"/>
      <c r="I3962" s="9">
        <f>IF(COUNTA($A3962:$H3962)=0,"",IF($J3962="OTRO","NO","SI"))</f>
        <v/>
      </c>
      <c r="J3962" s="9">
        <f>IF(COUNTA($A3962:$H3962)=0,"",IFERROR(LOOKUP(2,1/(((LISTS!$H$2:$H$26&lt;&gt;"")*ISNUMBER(SEARCH(LISTS!$H$2:$H$26,$G3962)))+((LISTS!$I$2:$I$26&lt;&gt;"")*ISNUMBER(SEARCH(LISTS!$I$2:$I$26,$E3962)))),LISTS!$K$2:$K$26),"OTRO"))</f>
        <v/>
      </c>
      <c r="K3962" s="11">
        <f>IF($I3962&lt;&gt;"SI",0,IFERROR($F3962,0))</f>
        <v/>
      </c>
      <c r="L3962" s="9">
        <f>IF(COUNTA($A3962:$H3962)=0,"",IF($J3962="OTRO",IFERROR(LOOKUP(2,1/(((LISTS!$H$2:$H$26&lt;&gt;"")*ISNUMBER(SEARCH(LISTS!$H$2:$H$26,$G3962)))+((LISTS!$I$2:$I$26&lt;&gt;"")*ISNUMBER(SEARCH(LISTS!$I$2:$I$26,$E3962)))),LISTS!$L$2:$L$26),"Concepto DIAN no mapeado a casilla automatica"),IF(LEFT($J3962,4)="TOPE","Control automatico DIAN: "&amp;$J3962,"Casilla automatica: "&amp;$J3962)))</f>
        <v/>
      </c>
    </row>
    <row r="3963">
      <c r="A3963" s="9" t="n"/>
      <c r="B3963" s="9" t="n"/>
      <c r="C3963" s="9" t="n"/>
      <c r="D3963" s="9" t="n"/>
      <c r="E3963" s="9" t="n"/>
      <c r="F3963" s="11" t="n"/>
      <c r="G3963" s="9" t="n"/>
      <c r="H3963" s="9" t="n"/>
      <c r="I3963" s="9">
        <f>IF(COUNTA($A3963:$H3963)=0,"",IF($J3963="OTRO","NO","SI"))</f>
        <v/>
      </c>
      <c r="J3963" s="9">
        <f>IF(COUNTA($A3963:$H3963)=0,"",IFERROR(LOOKUP(2,1/(((LISTS!$H$2:$H$26&lt;&gt;"")*ISNUMBER(SEARCH(LISTS!$H$2:$H$26,$G3963)))+((LISTS!$I$2:$I$26&lt;&gt;"")*ISNUMBER(SEARCH(LISTS!$I$2:$I$26,$E3963)))),LISTS!$K$2:$K$26),"OTRO"))</f>
        <v/>
      </c>
      <c r="K3963" s="11">
        <f>IF($I3963&lt;&gt;"SI",0,IFERROR($F3963,0))</f>
        <v/>
      </c>
      <c r="L3963" s="9">
        <f>IF(COUNTA($A3963:$H3963)=0,"",IF($J3963="OTRO",IFERROR(LOOKUP(2,1/(((LISTS!$H$2:$H$26&lt;&gt;"")*ISNUMBER(SEARCH(LISTS!$H$2:$H$26,$G3963)))+((LISTS!$I$2:$I$26&lt;&gt;"")*ISNUMBER(SEARCH(LISTS!$I$2:$I$26,$E3963)))),LISTS!$L$2:$L$26),"Concepto DIAN no mapeado a casilla automatica"),IF(LEFT($J3963,4)="TOPE","Control automatico DIAN: "&amp;$J3963,"Casilla automatica: "&amp;$J3963)))</f>
        <v/>
      </c>
    </row>
    <row r="3964">
      <c r="A3964" s="9" t="n"/>
      <c r="B3964" s="9" t="n"/>
      <c r="C3964" s="9" t="n"/>
      <c r="D3964" s="9" t="n"/>
      <c r="E3964" s="9" t="n"/>
      <c r="F3964" s="11" t="n"/>
      <c r="G3964" s="9" t="n"/>
      <c r="H3964" s="9" t="n"/>
      <c r="I3964" s="9">
        <f>IF(COUNTA($A3964:$H3964)=0,"",IF($J3964="OTRO","NO","SI"))</f>
        <v/>
      </c>
      <c r="J3964" s="9">
        <f>IF(COUNTA($A3964:$H3964)=0,"",IFERROR(LOOKUP(2,1/(((LISTS!$H$2:$H$26&lt;&gt;"")*ISNUMBER(SEARCH(LISTS!$H$2:$H$26,$G3964)))+((LISTS!$I$2:$I$26&lt;&gt;"")*ISNUMBER(SEARCH(LISTS!$I$2:$I$26,$E3964)))),LISTS!$K$2:$K$26),"OTRO"))</f>
        <v/>
      </c>
      <c r="K3964" s="11">
        <f>IF($I3964&lt;&gt;"SI",0,IFERROR($F3964,0))</f>
        <v/>
      </c>
      <c r="L3964" s="9">
        <f>IF(COUNTA($A3964:$H3964)=0,"",IF($J3964="OTRO",IFERROR(LOOKUP(2,1/(((LISTS!$H$2:$H$26&lt;&gt;"")*ISNUMBER(SEARCH(LISTS!$H$2:$H$26,$G3964)))+((LISTS!$I$2:$I$26&lt;&gt;"")*ISNUMBER(SEARCH(LISTS!$I$2:$I$26,$E3964)))),LISTS!$L$2:$L$26),"Concepto DIAN no mapeado a casilla automatica"),IF(LEFT($J3964,4)="TOPE","Control automatico DIAN: "&amp;$J3964,"Casilla automatica: "&amp;$J3964)))</f>
        <v/>
      </c>
    </row>
    <row r="3965">
      <c r="A3965" s="9" t="n"/>
      <c r="B3965" s="9" t="n"/>
      <c r="C3965" s="9" t="n"/>
      <c r="D3965" s="9" t="n"/>
      <c r="E3965" s="9" t="n"/>
      <c r="F3965" s="11" t="n"/>
      <c r="G3965" s="9" t="n"/>
      <c r="H3965" s="9" t="n"/>
      <c r="I3965" s="9">
        <f>IF(COUNTA($A3965:$H3965)=0,"",IF($J3965="OTRO","NO","SI"))</f>
        <v/>
      </c>
      <c r="J3965" s="9">
        <f>IF(COUNTA($A3965:$H3965)=0,"",IFERROR(LOOKUP(2,1/(((LISTS!$H$2:$H$26&lt;&gt;"")*ISNUMBER(SEARCH(LISTS!$H$2:$H$26,$G3965)))+((LISTS!$I$2:$I$26&lt;&gt;"")*ISNUMBER(SEARCH(LISTS!$I$2:$I$26,$E3965)))),LISTS!$K$2:$K$26),"OTRO"))</f>
        <v/>
      </c>
      <c r="K3965" s="11">
        <f>IF($I3965&lt;&gt;"SI",0,IFERROR($F3965,0))</f>
        <v/>
      </c>
      <c r="L3965" s="9">
        <f>IF(COUNTA($A3965:$H3965)=0,"",IF($J3965="OTRO",IFERROR(LOOKUP(2,1/(((LISTS!$H$2:$H$26&lt;&gt;"")*ISNUMBER(SEARCH(LISTS!$H$2:$H$26,$G3965)))+((LISTS!$I$2:$I$26&lt;&gt;"")*ISNUMBER(SEARCH(LISTS!$I$2:$I$26,$E3965)))),LISTS!$L$2:$L$26),"Concepto DIAN no mapeado a casilla automatica"),IF(LEFT($J3965,4)="TOPE","Control automatico DIAN: "&amp;$J3965,"Casilla automatica: "&amp;$J3965)))</f>
        <v/>
      </c>
    </row>
    <row r="3966">
      <c r="A3966" s="9" t="n"/>
      <c r="B3966" s="9" t="n"/>
      <c r="C3966" s="9" t="n"/>
      <c r="D3966" s="9" t="n"/>
      <c r="E3966" s="9" t="n"/>
      <c r="F3966" s="11" t="n"/>
      <c r="G3966" s="9" t="n"/>
      <c r="H3966" s="9" t="n"/>
      <c r="I3966" s="9">
        <f>IF(COUNTA($A3966:$H3966)=0,"",IF($J3966="OTRO","NO","SI"))</f>
        <v/>
      </c>
      <c r="J3966" s="9">
        <f>IF(COUNTA($A3966:$H3966)=0,"",IFERROR(LOOKUP(2,1/(((LISTS!$H$2:$H$26&lt;&gt;"")*ISNUMBER(SEARCH(LISTS!$H$2:$H$26,$G3966)))+((LISTS!$I$2:$I$26&lt;&gt;"")*ISNUMBER(SEARCH(LISTS!$I$2:$I$26,$E3966)))),LISTS!$K$2:$K$26),"OTRO"))</f>
        <v/>
      </c>
      <c r="K3966" s="11">
        <f>IF($I3966&lt;&gt;"SI",0,IFERROR($F3966,0))</f>
        <v/>
      </c>
      <c r="L3966" s="9">
        <f>IF(COUNTA($A3966:$H3966)=0,"",IF($J3966="OTRO",IFERROR(LOOKUP(2,1/(((LISTS!$H$2:$H$26&lt;&gt;"")*ISNUMBER(SEARCH(LISTS!$H$2:$H$26,$G3966)))+((LISTS!$I$2:$I$26&lt;&gt;"")*ISNUMBER(SEARCH(LISTS!$I$2:$I$26,$E3966)))),LISTS!$L$2:$L$26),"Concepto DIAN no mapeado a casilla automatica"),IF(LEFT($J3966,4)="TOPE","Control automatico DIAN: "&amp;$J3966,"Casilla automatica: "&amp;$J3966)))</f>
        <v/>
      </c>
    </row>
    <row r="3967">
      <c r="A3967" s="9" t="n"/>
      <c r="B3967" s="9" t="n"/>
      <c r="C3967" s="9" t="n"/>
      <c r="D3967" s="9" t="n"/>
      <c r="E3967" s="9" t="n"/>
      <c r="F3967" s="11" t="n"/>
      <c r="G3967" s="9" t="n"/>
      <c r="H3967" s="9" t="n"/>
      <c r="I3967" s="9">
        <f>IF(COUNTA($A3967:$H3967)=0,"",IF($J3967="OTRO","NO","SI"))</f>
        <v/>
      </c>
      <c r="J3967" s="9">
        <f>IF(COUNTA($A3967:$H3967)=0,"",IFERROR(LOOKUP(2,1/(((LISTS!$H$2:$H$26&lt;&gt;"")*ISNUMBER(SEARCH(LISTS!$H$2:$H$26,$G3967)))+((LISTS!$I$2:$I$26&lt;&gt;"")*ISNUMBER(SEARCH(LISTS!$I$2:$I$26,$E3967)))),LISTS!$K$2:$K$26),"OTRO"))</f>
        <v/>
      </c>
      <c r="K3967" s="11">
        <f>IF($I3967&lt;&gt;"SI",0,IFERROR($F3967,0))</f>
        <v/>
      </c>
      <c r="L3967" s="9">
        <f>IF(COUNTA($A3967:$H3967)=0,"",IF($J3967="OTRO",IFERROR(LOOKUP(2,1/(((LISTS!$H$2:$H$26&lt;&gt;"")*ISNUMBER(SEARCH(LISTS!$H$2:$H$26,$G3967)))+((LISTS!$I$2:$I$26&lt;&gt;"")*ISNUMBER(SEARCH(LISTS!$I$2:$I$26,$E3967)))),LISTS!$L$2:$L$26),"Concepto DIAN no mapeado a casilla automatica"),IF(LEFT($J3967,4)="TOPE","Control automatico DIAN: "&amp;$J3967,"Casilla automatica: "&amp;$J3967)))</f>
        <v/>
      </c>
    </row>
    <row r="3968">
      <c r="A3968" s="9" t="n"/>
      <c r="B3968" s="9" t="n"/>
      <c r="C3968" s="9" t="n"/>
      <c r="D3968" s="9" t="n"/>
      <c r="E3968" s="9" t="n"/>
      <c r="F3968" s="11" t="n"/>
      <c r="G3968" s="9" t="n"/>
      <c r="H3968" s="9" t="n"/>
      <c r="I3968" s="9">
        <f>IF(COUNTA($A3968:$H3968)=0,"",IF($J3968="OTRO","NO","SI"))</f>
        <v/>
      </c>
      <c r="J3968" s="9">
        <f>IF(COUNTA($A3968:$H3968)=0,"",IFERROR(LOOKUP(2,1/(((LISTS!$H$2:$H$26&lt;&gt;"")*ISNUMBER(SEARCH(LISTS!$H$2:$H$26,$G3968)))+((LISTS!$I$2:$I$26&lt;&gt;"")*ISNUMBER(SEARCH(LISTS!$I$2:$I$26,$E3968)))),LISTS!$K$2:$K$26),"OTRO"))</f>
        <v/>
      </c>
      <c r="K3968" s="11">
        <f>IF($I3968&lt;&gt;"SI",0,IFERROR($F3968,0))</f>
        <v/>
      </c>
      <c r="L3968" s="9">
        <f>IF(COUNTA($A3968:$H3968)=0,"",IF($J3968="OTRO",IFERROR(LOOKUP(2,1/(((LISTS!$H$2:$H$26&lt;&gt;"")*ISNUMBER(SEARCH(LISTS!$H$2:$H$26,$G3968)))+((LISTS!$I$2:$I$26&lt;&gt;"")*ISNUMBER(SEARCH(LISTS!$I$2:$I$26,$E3968)))),LISTS!$L$2:$L$26),"Concepto DIAN no mapeado a casilla automatica"),IF(LEFT($J3968,4)="TOPE","Control automatico DIAN: "&amp;$J3968,"Casilla automatica: "&amp;$J3968)))</f>
        <v/>
      </c>
    </row>
    <row r="3969">
      <c r="A3969" s="9" t="n"/>
      <c r="B3969" s="9" t="n"/>
      <c r="C3969" s="9" t="n"/>
      <c r="D3969" s="9" t="n"/>
      <c r="E3969" s="9" t="n"/>
      <c r="F3969" s="11" t="n"/>
      <c r="G3969" s="9" t="n"/>
      <c r="H3969" s="9" t="n"/>
      <c r="I3969" s="9">
        <f>IF(COUNTA($A3969:$H3969)=0,"",IF($J3969="OTRO","NO","SI"))</f>
        <v/>
      </c>
      <c r="J3969" s="9">
        <f>IF(COUNTA($A3969:$H3969)=0,"",IFERROR(LOOKUP(2,1/(((LISTS!$H$2:$H$26&lt;&gt;"")*ISNUMBER(SEARCH(LISTS!$H$2:$H$26,$G3969)))+((LISTS!$I$2:$I$26&lt;&gt;"")*ISNUMBER(SEARCH(LISTS!$I$2:$I$26,$E3969)))),LISTS!$K$2:$K$26),"OTRO"))</f>
        <v/>
      </c>
      <c r="K3969" s="11">
        <f>IF($I3969&lt;&gt;"SI",0,IFERROR($F3969,0))</f>
        <v/>
      </c>
      <c r="L3969" s="9">
        <f>IF(COUNTA($A3969:$H3969)=0,"",IF($J3969="OTRO",IFERROR(LOOKUP(2,1/(((LISTS!$H$2:$H$26&lt;&gt;"")*ISNUMBER(SEARCH(LISTS!$H$2:$H$26,$G3969)))+((LISTS!$I$2:$I$26&lt;&gt;"")*ISNUMBER(SEARCH(LISTS!$I$2:$I$26,$E3969)))),LISTS!$L$2:$L$26),"Concepto DIAN no mapeado a casilla automatica"),IF(LEFT($J3969,4)="TOPE","Control automatico DIAN: "&amp;$J3969,"Casilla automatica: "&amp;$J3969)))</f>
        <v/>
      </c>
    </row>
    <row r="3970">
      <c r="A3970" s="9" t="n"/>
      <c r="B3970" s="9" t="n"/>
      <c r="C3970" s="9" t="n"/>
      <c r="D3970" s="9" t="n"/>
      <c r="E3970" s="9" t="n"/>
      <c r="F3970" s="11" t="n"/>
      <c r="G3970" s="9" t="n"/>
      <c r="H3970" s="9" t="n"/>
      <c r="I3970" s="9">
        <f>IF(COUNTA($A3970:$H3970)=0,"",IF($J3970="OTRO","NO","SI"))</f>
        <v/>
      </c>
      <c r="J3970" s="9">
        <f>IF(COUNTA($A3970:$H3970)=0,"",IFERROR(LOOKUP(2,1/(((LISTS!$H$2:$H$26&lt;&gt;"")*ISNUMBER(SEARCH(LISTS!$H$2:$H$26,$G3970)))+((LISTS!$I$2:$I$26&lt;&gt;"")*ISNUMBER(SEARCH(LISTS!$I$2:$I$26,$E3970)))),LISTS!$K$2:$K$26),"OTRO"))</f>
        <v/>
      </c>
      <c r="K3970" s="11">
        <f>IF($I3970&lt;&gt;"SI",0,IFERROR($F3970,0))</f>
        <v/>
      </c>
      <c r="L3970" s="9">
        <f>IF(COUNTA($A3970:$H3970)=0,"",IF($J3970="OTRO",IFERROR(LOOKUP(2,1/(((LISTS!$H$2:$H$26&lt;&gt;"")*ISNUMBER(SEARCH(LISTS!$H$2:$H$26,$G3970)))+((LISTS!$I$2:$I$26&lt;&gt;"")*ISNUMBER(SEARCH(LISTS!$I$2:$I$26,$E3970)))),LISTS!$L$2:$L$26),"Concepto DIAN no mapeado a casilla automatica"),IF(LEFT($J3970,4)="TOPE","Control automatico DIAN: "&amp;$J3970,"Casilla automatica: "&amp;$J3970)))</f>
        <v/>
      </c>
    </row>
    <row r="3971">
      <c r="A3971" s="9" t="n"/>
      <c r="B3971" s="9" t="n"/>
      <c r="C3971" s="9" t="n"/>
      <c r="D3971" s="9" t="n"/>
      <c r="E3971" s="9" t="n"/>
      <c r="F3971" s="11" t="n"/>
      <c r="G3971" s="9" t="n"/>
      <c r="H3971" s="9" t="n"/>
      <c r="I3971" s="9">
        <f>IF(COUNTA($A3971:$H3971)=0,"",IF($J3971="OTRO","NO","SI"))</f>
        <v/>
      </c>
      <c r="J3971" s="9">
        <f>IF(COUNTA($A3971:$H3971)=0,"",IFERROR(LOOKUP(2,1/(((LISTS!$H$2:$H$26&lt;&gt;"")*ISNUMBER(SEARCH(LISTS!$H$2:$H$26,$G3971)))+((LISTS!$I$2:$I$26&lt;&gt;"")*ISNUMBER(SEARCH(LISTS!$I$2:$I$26,$E3971)))),LISTS!$K$2:$K$26),"OTRO"))</f>
        <v/>
      </c>
      <c r="K3971" s="11">
        <f>IF($I3971&lt;&gt;"SI",0,IFERROR($F3971,0))</f>
        <v/>
      </c>
      <c r="L3971" s="9">
        <f>IF(COUNTA($A3971:$H3971)=0,"",IF($J3971="OTRO",IFERROR(LOOKUP(2,1/(((LISTS!$H$2:$H$26&lt;&gt;"")*ISNUMBER(SEARCH(LISTS!$H$2:$H$26,$G3971)))+((LISTS!$I$2:$I$26&lt;&gt;"")*ISNUMBER(SEARCH(LISTS!$I$2:$I$26,$E3971)))),LISTS!$L$2:$L$26),"Concepto DIAN no mapeado a casilla automatica"),IF(LEFT($J3971,4)="TOPE","Control automatico DIAN: "&amp;$J3971,"Casilla automatica: "&amp;$J3971)))</f>
        <v/>
      </c>
    </row>
    <row r="3972">
      <c r="A3972" s="9" t="n"/>
      <c r="B3972" s="9" t="n"/>
      <c r="C3972" s="9" t="n"/>
      <c r="D3972" s="9" t="n"/>
      <c r="E3972" s="9" t="n"/>
      <c r="F3972" s="11" t="n"/>
      <c r="G3972" s="9" t="n"/>
      <c r="H3972" s="9" t="n"/>
      <c r="I3972" s="9">
        <f>IF(COUNTA($A3972:$H3972)=0,"",IF($J3972="OTRO","NO","SI"))</f>
        <v/>
      </c>
      <c r="J3972" s="9">
        <f>IF(COUNTA($A3972:$H3972)=0,"",IFERROR(LOOKUP(2,1/(((LISTS!$H$2:$H$26&lt;&gt;"")*ISNUMBER(SEARCH(LISTS!$H$2:$H$26,$G3972)))+((LISTS!$I$2:$I$26&lt;&gt;"")*ISNUMBER(SEARCH(LISTS!$I$2:$I$26,$E3972)))),LISTS!$K$2:$K$26),"OTRO"))</f>
        <v/>
      </c>
      <c r="K3972" s="11">
        <f>IF($I3972&lt;&gt;"SI",0,IFERROR($F3972,0))</f>
        <v/>
      </c>
      <c r="L3972" s="9">
        <f>IF(COUNTA($A3972:$H3972)=0,"",IF($J3972="OTRO",IFERROR(LOOKUP(2,1/(((LISTS!$H$2:$H$26&lt;&gt;"")*ISNUMBER(SEARCH(LISTS!$H$2:$H$26,$G3972)))+((LISTS!$I$2:$I$26&lt;&gt;"")*ISNUMBER(SEARCH(LISTS!$I$2:$I$26,$E3972)))),LISTS!$L$2:$L$26),"Concepto DIAN no mapeado a casilla automatica"),IF(LEFT($J3972,4)="TOPE","Control automatico DIAN: "&amp;$J3972,"Casilla automatica: "&amp;$J3972)))</f>
        <v/>
      </c>
    </row>
    <row r="3973">
      <c r="A3973" s="9" t="n"/>
      <c r="B3973" s="9" t="n"/>
      <c r="C3973" s="9" t="n"/>
      <c r="D3973" s="9" t="n"/>
      <c r="E3973" s="9" t="n"/>
      <c r="F3973" s="11" t="n"/>
      <c r="G3973" s="9" t="n"/>
      <c r="H3973" s="9" t="n"/>
      <c r="I3973" s="9">
        <f>IF(COUNTA($A3973:$H3973)=0,"",IF($J3973="OTRO","NO","SI"))</f>
        <v/>
      </c>
      <c r="J3973" s="9">
        <f>IF(COUNTA($A3973:$H3973)=0,"",IFERROR(LOOKUP(2,1/(((LISTS!$H$2:$H$26&lt;&gt;"")*ISNUMBER(SEARCH(LISTS!$H$2:$H$26,$G3973)))+((LISTS!$I$2:$I$26&lt;&gt;"")*ISNUMBER(SEARCH(LISTS!$I$2:$I$26,$E3973)))),LISTS!$K$2:$K$26),"OTRO"))</f>
        <v/>
      </c>
      <c r="K3973" s="11">
        <f>IF($I3973&lt;&gt;"SI",0,IFERROR($F3973,0))</f>
        <v/>
      </c>
      <c r="L3973" s="9">
        <f>IF(COUNTA($A3973:$H3973)=0,"",IF($J3973="OTRO",IFERROR(LOOKUP(2,1/(((LISTS!$H$2:$H$26&lt;&gt;"")*ISNUMBER(SEARCH(LISTS!$H$2:$H$26,$G3973)))+((LISTS!$I$2:$I$26&lt;&gt;"")*ISNUMBER(SEARCH(LISTS!$I$2:$I$26,$E3973)))),LISTS!$L$2:$L$26),"Concepto DIAN no mapeado a casilla automatica"),IF(LEFT($J3973,4)="TOPE","Control automatico DIAN: "&amp;$J3973,"Casilla automatica: "&amp;$J3973)))</f>
        <v/>
      </c>
    </row>
    <row r="3974">
      <c r="A3974" s="9" t="n"/>
      <c r="B3974" s="9" t="n"/>
      <c r="C3974" s="9" t="n"/>
      <c r="D3974" s="9" t="n"/>
      <c r="E3974" s="9" t="n"/>
      <c r="F3974" s="11" t="n"/>
      <c r="G3974" s="9" t="n"/>
      <c r="H3974" s="9" t="n"/>
      <c r="I3974" s="9">
        <f>IF(COUNTA($A3974:$H3974)=0,"",IF($J3974="OTRO","NO","SI"))</f>
        <v/>
      </c>
      <c r="J3974" s="9">
        <f>IF(COUNTA($A3974:$H3974)=0,"",IFERROR(LOOKUP(2,1/(((LISTS!$H$2:$H$26&lt;&gt;"")*ISNUMBER(SEARCH(LISTS!$H$2:$H$26,$G3974)))+((LISTS!$I$2:$I$26&lt;&gt;"")*ISNUMBER(SEARCH(LISTS!$I$2:$I$26,$E3974)))),LISTS!$K$2:$K$26),"OTRO"))</f>
        <v/>
      </c>
      <c r="K3974" s="11">
        <f>IF($I3974&lt;&gt;"SI",0,IFERROR($F3974,0))</f>
        <v/>
      </c>
      <c r="L3974" s="9">
        <f>IF(COUNTA($A3974:$H3974)=0,"",IF($J3974="OTRO",IFERROR(LOOKUP(2,1/(((LISTS!$H$2:$H$26&lt;&gt;"")*ISNUMBER(SEARCH(LISTS!$H$2:$H$26,$G3974)))+((LISTS!$I$2:$I$26&lt;&gt;"")*ISNUMBER(SEARCH(LISTS!$I$2:$I$26,$E3974)))),LISTS!$L$2:$L$26),"Concepto DIAN no mapeado a casilla automatica"),IF(LEFT($J3974,4)="TOPE","Control automatico DIAN: "&amp;$J3974,"Casilla automatica: "&amp;$J3974)))</f>
        <v/>
      </c>
    </row>
    <row r="3975">
      <c r="A3975" s="9" t="n"/>
      <c r="B3975" s="9" t="n"/>
      <c r="C3975" s="9" t="n"/>
      <c r="D3975" s="9" t="n"/>
      <c r="E3975" s="9" t="n"/>
      <c r="F3975" s="11" t="n"/>
      <c r="G3975" s="9" t="n"/>
      <c r="H3975" s="9" t="n"/>
      <c r="I3975" s="9">
        <f>IF(COUNTA($A3975:$H3975)=0,"",IF($J3975="OTRO","NO","SI"))</f>
        <v/>
      </c>
      <c r="J3975" s="9">
        <f>IF(COUNTA($A3975:$H3975)=0,"",IFERROR(LOOKUP(2,1/(((LISTS!$H$2:$H$26&lt;&gt;"")*ISNUMBER(SEARCH(LISTS!$H$2:$H$26,$G3975)))+((LISTS!$I$2:$I$26&lt;&gt;"")*ISNUMBER(SEARCH(LISTS!$I$2:$I$26,$E3975)))),LISTS!$K$2:$K$26),"OTRO"))</f>
        <v/>
      </c>
      <c r="K3975" s="11">
        <f>IF($I3975&lt;&gt;"SI",0,IFERROR($F3975,0))</f>
        <v/>
      </c>
      <c r="L3975" s="9">
        <f>IF(COUNTA($A3975:$H3975)=0,"",IF($J3975="OTRO",IFERROR(LOOKUP(2,1/(((LISTS!$H$2:$H$26&lt;&gt;"")*ISNUMBER(SEARCH(LISTS!$H$2:$H$26,$G3975)))+((LISTS!$I$2:$I$26&lt;&gt;"")*ISNUMBER(SEARCH(LISTS!$I$2:$I$26,$E3975)))),LISTS!$L$2:$L$26),"Concepto DIAN no mapeado a casilla automatica"),IF(LEFT($J3975,4)="TOPE","Control automatico DIAN: "&amp;$J3975,"Casilla automatica: "&amp;$J3975)))</f>
        <v/>
      </c>
    </row>
    <row r="3976">
      <c r="A3976" s="9" t="n"/>
      <c r="B3976" s="9" t="n"/>
      <c r="C3976" s="9" t="n"/>
      <c r="D3976" s="9" t="n"/>
      <c r="E3976" s="9" t="n"/>
      <c r="F3976" s="11" t="n"/>
      <c r="G3976" s="9" t="n"/>
      <c r="H3976" s="9" t="n"/>
      <c r="I3976" s="9">
        <f>IF(COUNTA($A3976:$H3976)=0,"",IF($J3976="OTRO","NO","SI"))</f>
        <v/>
      </c>
      <c r="J3976" s="9">
        <f>IF(COUNTA($A3976:$H3976)=0,"",IFERROR(LOOKUP(2,1/(((LISTS!$H$2:$H$26&lt;&gt;"")*ISNUMBER(SEARCH(LISTS!$H$2:$H$26,$G3976)))+((LISTS!$I$2:$I$26&lt;&gt;"")*ISNUMBER(SEARCH(LISTS!$I$2:$I$26,$E3976)))),LISTS!$K$2:$K$26),"OTRO"))</f>
        <v/>
      </c>
      <c r="K3976" s="11">
        <f>IF($I3976&lt;&gt;"SI",0,IFERROR($F3976,0))</f>
        <v/>
      </c>
      <c r="L3976" s="9">
        <f>IF(COUNTA($A3976:$H3976)=0,"",IF($J3976="OTRO",IFERROR(LOOKUP(2,1/(((LISTS!$H$2:$H$26&lt;&gt;"")*ISNUMBER(SEARCH(LISTS!$H$2:$H$26,$G3976)))+((LISTS!$I$2:$I$26&lt;&gt;"")*ISNUMBER(SEARCH(LISTS!$I$2:$I$26,$E3976)))),LISTS!$L$2:$L$26),"Concepto DIAN no mapeado a casilla automatica"),IF(LEFT($J3976,4)="TOPE","Control automatico DIAN: "&amp;$J3976,"Casilla automatica: "&amp;$J3976)))</f>
        <v/>
      </c>
    </row>
    <row r="3977">
      <c r="A3977" s="9" t="n"/>
      <c r="B3977" s="9" t="n"/>
      <c r="C3977" s="9" t="n"/>
      <c r="D3977" s="9" t="n"/>
      <c r="E3977" s="9" t="n"/>
      <c r="F3977" s="11" t="n"/>
      <c r="G3977" s="9" t="n"/>
      <c r="H3977" s="9" t="n"/>
      <c r="I3977" s="9">
        <f>IF(COUNTA($A3977:$H3977)=0,"",IF($J3977="OTRO","NO","SI"))</f>
        <v/>
      </c>
      <c r="J3977" s="9">
        <f>IF(COUNTA($A3977:$H3977)=0,"",IFERROR(LOOKUP(2,1/(((LISTS!$H$2:$H$26&lt;&gt;"")*ISNUMBER(SEARCH(LISTS!$H$2:$H$26,$G3977)))+((LISTS!$I$2:$I$26&lt;&gt;"")*ISNUMBER(SEARCH(LISTS!$I$2:$I$26,$E3977)))),LISTS!$K$2:$K$26),"OTRO"))</f>
        <v/>
      </c>
      <c r="K3977" s="11">
        <f>IF($I3977&lt;&gt;"SI",0,IFERROR($F3977,0))</f>
        <v/>
      </c>
      <c r="L3977" s="9">
        <f>IF(COUNTA($A3977:$H3977)=0,"",IF($J3977="OTRO",IFERROR(LOOKUP(2,1/(((LISTS!$H$2:$H$26&lt;&gt;"")*ISNUMBER(SEARCH(LISTS!$H$2:$H$26,$G3977)))+((LISTS!$I$2:$I$26&lt;&gt;"")*ISNUMBER(SEARCH(LISTS!$I$2:$I$26,$E3977)))),LISTS!$L$2:$L$26),"Concepto DIAN no mapeado a casilla automatica"),IF(LEFT($J3977,4)="TOPE","Control automatico DIAN: "&amp;$J3977,"Casilla automatica: "&amp;$J3977)))</f>
        <v/>
      </c>
    </row>
    <row r="3978">
      <c r="A3978" s="9" t="n"/>
      <c r="B3978" s="9" t="n"/>
      <c r="C3978" s="9" t="n"/>
      <c r="D3978" s="9" t="n"/>
      <c r="E3978" s="9" t="n"/>
      <c r="F3978" s="11" t="n"/>
      <c r="G3978" s="9" t="n"/>
      <c r="H3978" s="9" t="n"/>
      <c r="I3978" s="9">
        <f>IF(COUNTA($A3978:$H3978)=0,"",IF($J3978="OTRO","NO","SI"))</f>
        <v/>
      </c>
      <c r="J3978" s="9">
        <f>IF(COUNTA($A3978:$H3978)=0,"",IFERROR(LOOKUP(2,1/(((LISTS!$H$2:$H$26&lt;&gt;"")*ISNUMBER(SEARCH(LISTS!$H$2:$H$26,$G3978)))+((LISTS!$I$2:$I$26&lt;&gt;"")*ISNUMBER(SEARCH(LISTS!$I$2:$I$26,$E3978)))),LISTS!$K$2:$K$26),"OTRO"))</f>
        <v/>
      </c>
      <c r="K3978" s="11">
        <f>IF($I3978&lt;&gt;"SI",0,IFERROR($F3978,0))</f>
        <v/>
      </c>
      <c r="L3978" s="9">
        <f>IF(COUNTA($A3978:$H3978)=0,"",IF($J3978="OTRO",IFERROR(LOOKUP(2,1/(((LISTS!$H$2:$H$26&lt;&gt;"")*ISNUMBER(SEARCH(LISTS!$H$2:$H$26,$G3978)))+((LISTS!$I$2:$I$26&lt;&gt;"")*ISNUMBER(SEARCH(LISTS!$I$2:$I$26,$E3978)))),LISTS!$L$2:$L$26),"Concepto DIAN no mapeado a casilla automatica"),IF(LEFT($J3978,4)="TOPE","Control automatico DIAN: "&amp;$J3978,"Casilla automatica: "&amp;$J3978)))</f>
        <v/>
      </c>
    </row>
    <row r="3979">
      <c r="A3979" s="9" t="n"/>
      <c r="B3979" s="9" t="n"/>
      <c r="C3979" s="9" t="n"/>
      <c r="D3979" s="9" t="n"/>
      <c r="E3979" s="9" t="n"/>
      <c r="F3979" s="11" t="n"/>
      <c r="G3979" s="9" t="n"/>
      <c r="H3979" s="9" t="n"/>
      <c r="I3979" s="9">
        <f>IF(COUNTA($A3979:$H3979)=0,"",IF($J3979="OTRO","NO","SI"))</f>
        <v/>
      </c>
      <c r="J3979" s="9">
        <f>IF(COUNTA($A3979:$H3979)=0,"",IFERROR(LOOKUP(2,1/(((LISTS!$H$2:$H$26&lt;&gt;"")*ISNUMBER(SEARCH(LISTS!$H$2:$H$26,$G3979)))+((LISTS!$I$2:$I$26&lt;&gt;"")*ISNUMBER(SEARCH(LISTS!$I$2:$I$26,$E3979)))),LISTS!$K$2:$K$26),"OTRO"))</f>
        <v/>
      </c>
      <c r="K3979" s="11">
        <f>IF($I3979&lt;&gt;"SI",0,IFERROR($F3979,0))</f>
        <v/>
      </c>
      <c r="L3979" s="9">
        <f>IF(COUNTA($A3979:$H3979)=0,"",IF($J3979="OTRO",IFERROR(LOOKUP(2,1/(((LISTS!$H$2:$H$26&lt;&gt;"")*ISNUMBER(SEARCH(LISTS!$H$2:$H$26,$G3979)))+((LISTS!$I$2:$I$26&lt;&gt;"")*ISNUMBER(SEARCH(LISTS!$I$2:$I$26,$E3979)))),LISTS!$L$2:$L$26),"Concepto DIAN no mapeado a casilla automatica"),IF(LEFT($J3979,4)="TOPE","Control automatico DIAN: "&amp;$J3979,"Casilla automatica: "&amp;$J3979)))</f>
        <v/>
      </c>
    </row>
    <row r="3980">
      <c r="A3980" s="9" t="n"/>
      <c r="B3980" s="9" t="n"/>
      <c r="C3980" s="9" t="n"/>
      <c r="D3980" s="9" t="n"/>
      <c r="E3980" s="9" t="n"/>
      <c r="F3980" s="11" t="n"/>
      <c r="G3980" s="9" t="n"/>
      <c r="H3980" s="9" t="n"/>
      <c r="I3980" s="9">
        <f>IF(COUNTA($A3980:$H3980)=0,"",IF($J3980="OTRO","NO","SI"))</f>
        <v/>
      </c>
      <c r="J3980" s="9">
        <f>IF(COUNTA($A3980:$H3980)=0,"",IFERROR(LOOKUP(2,1/(((LISTS!$H$2:$H$26&lt;&gt;"")*ISNUMBER(SEARCH(LISTS!$H$2:$H$26,$G3980)))+((LISTS!$I$2:$I$26&lt;&gt;"")*ISNUMBER(SEARCH(LISTS!$I$2:$I$26,$E3980)))),LISTS!$K$2:$K$26),"OTRO"))</f>
        <v/>
      </c>
      <c r="K3980" s="11">
        <f>IF($I3980&lt;&gt;"SI",0,IFERROR($F3980,0))</f>
        <v/>
      </c>
      <c r="L3980" s="9">
        <f>IF(COUNTA($A3980:$H3980)=0,"",IF($J3980="OTRO",IFERROR(LOOKUP(2,1/(((LISTS!$H$2:$H$26&lt;&gt;"")*ISNUMBER(SEARCH(LISTS!$H$2:$H$26,$G3980)))+((LISTS!$I$2:$I$26&lt;&gt;"")*ISNUMBER(SEARCH(LISTS!$I$2:$I$26,$E3980)))),LISTS!$L$2:$L$26),"Concepto DIAN no mapeado a casilla automatica"),IF(LEFT($J3980,4)="TOPE","Control automatico DIAN: "&amp;$J3980,"Casilla automatica: "&amp;$J3980)))</f>
        <v/>
      </c>
    </row>
    <row r="3981">
      <c r="A3981" s="9" t="n"/>
      <c r="B3981" s="9" t="n"/>
      <c r="C3981" s="9" t="n"/>
      <c r="D3981" s="9" t="n"/>
      <c r="E3981" s="9" t="n"/>
      <c r="F3981" s="11" t="n"/>
      <c r="G3981" s="9" t="n"/>
      <c r="H3981" s="9" t="n"/>
      <c r="I3981" s="9">
        <f>IF(COUNTA($A3981:$H3981)=0,"",IF($J3981="OTRO","NO","SI"))</f>
        <v/>
      </c>
      <c r="J3981" s="9">
        <f>IF(COUNTA($A3981:$H3981)=0,"",IFERROR(LOOKUP(2,1/(((LISTS!$H$2:$H$26&lt;&gt;"")*ISNUMBER(SEARCH(LISTS!$H$2:$H$26,$G3981)))+((LISTS!$I$2:$I$26&lt;&gt;"")*ISNUMBER(SEARCH(LISTS!$I$2:$I$26,$E3981)))),LISTS!$K$2:$K$26),"OTRO"))</f>
        <v/>
      </c>
      <c r="K3981" s="11">
        <f>IF($I3981&lt;&gt;"SI",0,IFERROR($F3981,0))</f>
        <v/>
      </c>
      <c r="L3981" s="9">
        <f>IF(COUNTA($A3981:$H3981)=0,"",IF($J3981="OTRO",IFERROR(LOOKUP(2,1/(((LISTS!$H$2:$H$26&lt;&gt;"")*ISNUMBER(SEARCH(LISTS!$H$2:$H$26,$G3981)))+((LISTS!$I$2:$I$26&lt;&gt;"")*ISNUMBER(SEARCH(LISTS!$I$2:$I$26,$E3981)))),LISTS!$L$2:$L$26),"Concepto DIAN no mapeado a casilla automatica"),IF(LEFT($J3981,4)="TOPE","Control automatico DIAN: "&amp;$J3981,"Casilla automatica: "&amp;$J3981)))</f>
        <v/>
      </c>
    </row>
    <row r="3982">
      <c r="A3982" s="9" t="n"/>
      <c r="B3982" s="9" t="n"/>
      <c r="C3982" s="9" t="n"/>
      <c r="D3982" s="9" t="n"/>
      <c r="E3982" s="9" t="n"/>
      <c r="F3982" s="11" t="n"/>
      <c r="G3982" s="9" t="n"/>
      <c r="H3982" s="9" t="n"/>
      <c r="I3982" s="9">
        <f>IF(COUNTA($A3982:$H3982)=0,"",IF($J3982="OTRO","NO","SI"))</f>
        <v/>
      </c>
      <c r="J3982" s="9">
        <f>IF(COUNTA($A3982:$H3982)=0,"",IFERROR(LOOKUP(2,1/(((LISTS!$H$2:$H$26&lt;&gt;"")*ISNUMBER(SEARCH(LISTS!$H$2:$H$26,$G3982)))+((LISTS!$I$2:$I$26&lt;&gt;"")*ISNUMBER(SEARCH(LISTS!$I$2:$I$26,$E3982)))),LISTS!$K$2:$K$26),"OTRO"))</f>
        <v/>
      </c>
      <c r="K3982" s="11">
        <f>IF($I3982&lt;&gt;"SI",0,IFERROR($F3982,0))</f>
        <v/>
      </c>
      <c r="L3982" s="9">
        <f>IF(COUNTA($A3982:$H3982)=0,"",IF($J3982="OTRO",IFERROR(LOOKUP(2,1/(((LISTS!$H$2:$H$26&lt;&gt;"")*ISNUMBER(SEARCH(LISTS!$H$2:$H$26,$G3982)))+((LISTS!$I$2:$I$26&lt;&gt;"")*ISNUMBER(SEARCH(LISTS!$I$2:$I$26,$E3982)))),LISTS!$L$2:$L$26),"Concepto DIAN no mapeado a casilla automatica"),IF(LEFT($J3982,4)="TOPE","Control automatico DIAN: "&amp;$J3982,"Casilla automatica: "&amp;$J3982)))</f>
        <v/>
      </c>
    </row>
    <row r="3983">
      <c r="A3983" s="9" t="n"/>
      <c r="B3983" s="9" t="n"/>
      <c r="C3983" s="9" t="n"/>
      <c r="D3983" s="9" t="n"/>
      <c r="E3983" s="9" t="n"/>
      <c r="F3983" s="11" t="n"/>
      <c r="G3983" s="9" t="n"/>
      <c r="H3983" s="9" t="n"/>
      <c r="I3983" s="9">
        <f>IF(COUNTA($A3983:$H3983)=0,"",IF($J3983="OTRO","NO","SI"))</f>
        <v/>
      </c>
      <c r="J3983" s="9">
        <f>IF(COUNTA($A3983:$H3983)=0,"",IFERROR(LOOKUP(2,1/(((LISTS!$H$2:$H$26&lt;&gt;"")*ISNUMBER(SEARCH(LISTS!$H$2:$H$26,$G3983)))+((LISTS!$I$2:$I$26&lt;&gt;"")*ISNUMBER(SEARCH(LISTS!$I$2:$I$26,$E3983)))),LISTS!$K$2:$K$26),"OTRO"))</f>
        <v/>
      </c>
      <c r="K3983" s="11">
        <f>IF($I3983&lt;&gt;"SI",0,IFERROR($F3983,0))</f>
        <v/>
      </c>
      <c r="L3983" s="9">
        <f>IF(COUNTA($A3983:$H3983)=0,"",IF($J3983="OTRO",IFERROR(LOOKUP(2,1/(((LISTS!$H$2:$H$26&lt;&gt;"")*ISNUMBER(SEARCH(LISTS!$H$2:$H$26,$G3983)))+((LISTS!$I$2:$I$26&lt;&gt;"")*ISNUMBER(SEARCH(LISTS!$I$2:$I$26,$E3983)))),LISTS!$L$2:$L$26),"Concepto DIAN no mapeado a casilla automatica"),IF(LEFT($J3983,4)="TOPE","Control automatico DIAN: "&amp;$J3983,"Casilla automatica: "&amp;$J3983)))</f>
        <v/>
      </c>
    </row>
    <row r="3984">
      <c r="A3984" s="9" t="n"/>
      <c r="B3984" s="9" t="n"/>
      <c r="C3984" s="9" t="n"/>
      <c r="D3984" s="9" t="n"/>
      <c r="E3984" s="9" t="n"/>
      <c r="F3984" s="11" t="n"/>
      <c r="G3984" s="9" t="n"/>
      <c r="H3984" s="9" t="n"/>
      <c r="I3984" s="9">
        <f>IF(COUNTA($A3984:$H3984)=0,"",IF($J3984="OTRO","NO","SI"))</f>
        <v/>
      </c>
      <c r="J3984" s="9">
        <f>IF(COUNTA($A3984:$H3984)=0,"",IFERROR(LOOKUP(2,1/(((LISTS!$H$2:$H$26&lt;&gt;"")*ISNUMBER(SEARCH(LISTS!$H$2:$H$26,$G3984)))+((LISTS!$I$2:$I$26&lt;&gt;"")*ISNUMBER(SEARCH(LISTS!$I$2:$I$26,$E3984)))),LISTS!$K$2:$K$26),"OTRO"))</f>
        <v/>
      </c>
      <c r="K3984" s="11">
        <f>IF($I3984&lt;&gt;"SI",0,IFERROR($F3984,0))</f>
        <v/>
      </c>
      <c r="L3984" s="9">
        <f>IF(COUNTA($A3984:$H3984)=0,"",IF($J3984="OTRO",IFERROR(LOOKUP(2,1/(((LISTS!$H$2:$H$26&lt;&gt;"")*ISNUMBER(SEARCH(LISTS!$H$2:$H$26,$G3984)))+((LISTS!$I$2:$I$26&lt;&gt;"")*ISNUMBER(SEARCH(LISTS!$I$2:$I$26,$E3984)))),LISTS!$L$2:$L$26),"Concepto DIAN no mapeado a casilla automatica"),IF(LEFT($J3984,4)="TOPE","Control automatico DIAN: "&amp;$J3984,"Casilla automatica: "&amp;$J3984)))</f>
        <v/>
      </c>
    </row>
    <row r="3985">
      <c r="A3985" s="9" t="n"/>
      <c r="B3985" s="9" t="n"/>
      <c r="C3985" s="9" t="n"/>
      <c r="D3985" s="9" t="n"/>
      <c r="E3985" s="9" t="n"/>
      <c r="F3985" s="11" t="n"/>
      <c r="G3985" s="9" t="n"/>
      <c r="H3985" s="9" t="n"/>
      <c r="I3985" s="9">
        <f>IF(COUNTA($A3985:$H3985)=0,"",IF($J3985="OTRO","NO","SI"))</f>
        <v/>
      </c>
      <c r="J3985" s="9">
        <f>IF(COUNTA($A3985:$H3985)=0,"",IFERROR(LOOKUP(2,1/(((LISTS!$H$2:$H$26&lt;&gt;"")*ISNUMBER(SEARCH(LISTS!$H$2:$H$26,$G3985)))+((LISTS!$I$2:$I$26&lt;&gt;"")*ISNUMBER(SEARCH(LISTS!$I$2:$I$26,$E3985)))),LISTS!$K$2:$K$26),"OTRO"))</f>
        <v/>
      </c>
      <c r="K3985" s="11">
        <f>IF($I3985&lt;&gt;"SI",0,IFERROR($F3985,0))</f>
        <v/>
      </c>
      <c r="L3985" s="9">
        <f>IF(COUNTA($A3985:$H3985)=0,"",IF($J3985="OTRO",IFERROR(LOOKUP(2,1/(((LISTS!$H$2:$H$26&lt;&gt;"")*ISNUMBER(SEARCH(LISTS!$H$2:$H$26,$G3985)))+((LISTS!$I$2:$I$26&lt;&gt;"")*ISNUMBER(SEARCH(LISTS!$I$2:$I$26,$E3985)))),LISTS!$L$2:$L$26),"Concepto DIAN no mapeado a casilla automatica"),IF(LEFT($J3985,4)="TOPE","Control automatico DIAN: "&amp;$J3985,"Casilla automatica: "&amp;$J3985)))</f>
        <v/>
      </c>
    </row>
    <row r="3986">
      <c r="A3986" s="9" t="n"/>
      <c r="B3986" s="9" t="n"/>
      <c r="C3986" s="9" t="n"/>
      <c r="D3986" s="9" t="n"/>
      <c r="E3986" s="9" t="n"/>
      <c r="F3986" s="11" t="n"/>
      <c r="G3986" s="9" t="n"/>
      <c r="H3986" s="9" t="n"/>
      <c r="I3986" s="9">
        <f>IF(COUNTA($A3986:$H3986)=0,"",IF($J3986="OTRO","NO","SI"))</f>
        <v/>
      </c>
      <c r="J3986" s="9">
        <f>IF(COUNTA($A3986:$H3986)=0,"",IFERROR(LOOKUP(2,1/(((LISTS!$H$2:$H$26&lt;&gt;"")*ISNUMBER(SEARCH(LISTS!$H$2:$H$26,$G3986)))+((LISTS!$I$2:$I$26&lt;&gt;"")*ISNUMBER(SEARCH(LISTS!$I$2:$I$26,$E3986)))),LISTS!$K$2:$K$26),"OTRO"))</f>
        <v/>
      </c>
      <c r="K3986" s="11">
        <f>IF($I3986&lt;&gt;"SI",0,IFERROR($F3986,0))</f>
        <v/>
      </c>
      <c r="L3986" s="9">
        <f>IF(COUNTA($A3986:$H3986)=0,"",IF($J3986="OTRO",IFERROR(LOOKUP(2,1/(((LISTS!$H$2:$H$26&lt;&gt;"")*ISNUMBER(SEARCH(LISTS!$H$2:$H$26,$G3986)))+((LISTS!$I$2:$I$26&lt;&gt;"")*ISNUMBER(SEARCH(LISTS!$I$2:$I$26,$E3986)))),LISTS!$L$2:$L$26),"Concepto DIAN no mapeado a casilla automatica"),IF(LEFT($J3986,4)="TOPE","Control automatico DIAN: "&amp;$J3986,"Casilla automatica: "&amp;$J3986)))</f>
        <v/>
      </c>
    </row>
    <row r="3987">
      <c r="A3987" s="9" t="n"/>
      <c r="B3987" s="9" t="n"/>
      <c r="C3987" s="9" t="n"/>
      <c r="D3987" s="9" t="n"/>
      <c r="E3987" s="9" t="n"/>
      <c r="F3987" s="11" t="n"/>
      <c r="G3987" s="9" t="n"/>
      <c r="H3987" s="9" t="n"/>
      <c r="I3987" s="9">
        <f>IF(COUNTA($A3987:$H3987)=0,"",IF($J3987="OTRO","NO","SI"))</f>
        <v/>
      </c>
      <c r="J3987" s="9">
        <f>IF(COUNTA($A3987:$H3987)=0,"",IFERROR(LOOKUP(2,1/(((LISTS!$H$2:$H$26&lt;&gt;"")*ISNUMBER(SEARCH(LISTS!$H$2:$H$26,$G3987)))+((LISTS!$I$2:$I$26&lt;&gt;"")*ISNUMBER(SEARCH(LISTS!$I$2:$I$26,$E3987)))),LISTS!$K$2:$K$26),"OTRO"))</f>
        <v/>
      </c>
      <c r="K3987" s="11">
        <f>IF($I3987&lt;&gt;"SI",0,IFERROR($F3987,0))</f>
        <v/>
      </c>
      <c r="L3987" s="9">
        <f>IF(COUNTA($A3987:$H3987)=0,"",IF($J3987="OTRO",IFERROR(LOOKUP(2,1/(((LISTS!$H$2:$H$26&lt;&gt;"")*ISNUMBER(SEARCH(LISTS!$H$2:$H$26,$G3987)))+((LISTS!$I$2:$I$26&lt;&gt;"")*ISNUMBER(SEARCH(LISTS!$I$2:$I$26,$E3987)))),LISTS!$L$2:$L$26),"Concepto DIAN no mapeado a casilla automatica"),IF(LEFT($J3987,4)="TOPE","Control automatico DIAN: "&amp;$J3987,"Casilla automatica: "&amp;$J3987)))</f>
        <v/>
      </c>
    </row>
    <row r="3988">
      <c r="A3988" s="9" t="n"/>
      <c r="B3988" s="9" t="n"/>
      <c r="C3988" s="9" t="n"/>
      <c r="D3988" s="9" t="n"/>
      <c r="E3988" s="9" t="n"/>
      <c r="F3988" s="11" t="n"/>
      <c r="G3988" s="9" t="n"/>
      <c r="H3988" s="9" t="n"/>
      <c r="I3988" s="9">
        <f>IF(COUNTA($A3988:$H3988)=0,"",IF($J3988="OTRO","NO","SI"))</f>
        <v/>
      </c>
      <c r="J3988" s="9">
        <f>IF(COUNTA($A3988:$H3988)=0,"",IFERROR(LOOKUP(2,1/(((LISTS!$H$2:$H$26&lt;&gt;"")*ISNUMBER(SEARCH(LISTS!$H$2:$H$26,$G3988)))+((LISTS!$I$2:$I$26&lt;&gt;"")*ISNUMBER(SEARCH(LISTS!$I$2:$I$26,$E3988)))),LISTS!$K$2:$K$26),"OTRO"))</f>
        <v/>
      </c>
      <c r="K3988" s="11">
        <f>IF($I3988&lt;&gt;"SI",0,IFERROR($F3988,0))</f>
        <v/>
      </c>
      <c r="L3988" s="9">
        <f>IF(COUNTA($A3988:$H3988)=0,"",IF($J3988="OTRO",IFERROR(LOOKUP(2,1/(((LISTS!$H$2:$H$26&lt;&gt;"")*ISNUMBER(SEARCH(LISTS!$H$2:$H$26,$G3988)))+((LISTS!$I$2:$I$26&lt;&gt;"")*ISNUMBER(SEARCH(LISTS!$I$2:$I$26,$E3988)))),LISTS!$L$2:$L$26),"Concepto DIAN no mapeado a casilla automatica"),IF(LEFT($J3988,4)="TOPE","Control automatico DIAN: "&amp;$J3988,"Casilla automatica: "&amp;$J3988)))</f>
        <v/>
      </c>
    </row>
    <row r="3989">
      <c r="A3989" s="9" t="n"/>
      <c r="B3989" s="9" t="n"/>
      <c r="C3989" s="9" t="n"/>
      <c r="D3989" s="9" t="n"/>
      <c r="E3989" s="9" t="n"/>
      <c r="F3989" s="11" t="n"/>
      <c r="G3989" s="9" t="n"/>
      <c r="H3989" s="9" t="n"/>
      <c r="I3989" s="9">
        <f>IF(COUNTA($A3989:$H3989)=0,"",IF($J3989="OTRO","NO","SI"))</f>
        <v/>
      </c>
      <c r="J3989" s="9">
        <f>IF(COUNTA($A3989:$H3989)=0,"",IFERROR(LOOKUP(2,1/(((LISTS!$H$2:$H$26&lt;&gt;"")*ISNUMBER(SEARCH(LISTS!$H$2:$H$26,$G3989)))+((LISTS!$I$2:$I$26&lt;&gt;"")*ISNUMBER(SEARCH(LISTS!$I$2:$I$26,$E3989)))),LISTS!$K$2:$K$26),"OTRO"))</f>
        <v/>
      </c>
      <c r="K3989" s="11">
        <f>IF($I3989&lt;&gt;"SI",0,IFERROR($F3989,0))</f>
        <v/>
      </c>
      <c r="L3989" s="9">
        <f>IF(COUNTA($A3989:$H3989)=0,"",IF($J3989="OTRO",IFERROR(LOOKUP(2,1/(((LISTS!$H$2:$H$26&lt;&gt;"")*ISNUMBER(SEARCH(LISTS!$H$2:$H$26,$G3989)))+((LISTS!$I$2:$I$26&lt;&gt;"")*ISNUMBER(SEARCH(LISTS!$I$2:$I$26,$E3989)))),LISTS!$L$2:$L$26),"Concepto DIAN no mapeado a casilla automatica"),IF(LEFT($J3989,4)="TOPE","Control automatico DIAN: "&amp;$J3989,"Casilla automatica: "&amp;$J3989)))</f>
        <v/>
      </c>
    </row>
    <row r="3990">
      <c r="A3990" s="9" t="n"/>
      <c r="B3990" s="9" t="n"/>
      <c r="C3990" s="9" t="n"/>
      <c r="D3990" s="9" t="n"/>
      <c r="E3990" s="9" t="n"/>
      <c r="F3990" s="11" t="n"/>
      <c r="G3990" s="9" t="n"/>
      <c r="H3990" s="9" t="n"/>
      <c r="I3990" s="9">
        <f>IF(COUNTA($A3990:$H3990)=0,"",IF($J3990="OTRO","NO","SI"))</f>
        <v/>
      </c>
      <c r="J3990" s="9">
        <f>IF(COUNTA($A3990:$H3990)=0,"",IFERROR(LOOKUP(2,1/(((LISTS!$H$2:$H$26&lt;&gt;"")*ISNUMBER(SEARCH(LISTS!$H$2:$H$26,$G3990)))+((LISTS!$I$2:$I$26&lt;&gt;"")*ISNUMBER(SEARCH(LISTS!$I$2:$I$26,$E3990)))),LISTS!$K$2:$K$26),"OTRO"))</f>
        <v/>
      </c>
      <c r="K3990" s="11">
        <f>IF($I3990&lt;&gt;"SI",0,IFERROR($F3990,0))</f>
        <v/>
      </c>
      <c r="L3990" s="9">
        <f>IF(COUNTA($A3990:$H3990)=0,"",IF($J3990="OTRO",IFERROR(LOOKUP(2,1/(((LISTS!$H$2:$H$26&lt;&gt;"")*ISNUMBER(SEARCH(LISTS!$H$2:$H$26,$G3990)))+((LISTS!$I$2:$I$26&lt;&gt;"")*ISNUMBER(SEARCH(LISTS!$I$2:$I$26,$E3990)))),LISTS!$L$2:$L$26),"Concepto DIAN no mapeado a casilla automatica"),IF(LEFT($J3990,4)="TOPE","Control automatico DIAN: "&amp;$J3990,"Casilla automatica: "&amp;$J3990)))</f>
        <v/>
      </c>
    </row>
    <row r="3991">
      <c r="A3991" s="9" t="n"/>
      <c r="B3991" s="9" t="n"/>
      <c r="C3991" s="9" t="n"/>
      <c r="D3991" s="9" t="n"/>
      <c r="E3991" s="9" t="n"/>
      <c r="F3991" s="11" t="n"/>
      <c r="G3991" s="9" t="n"/>
      <c r="H3991" s="9" t="n"/>
      <c r="I3991" s="9">
        <f>IF(COUNTA($A3991:$H3991)=0,"",IF($J3991="OTRO","NO","SI"))</f>
        <v/>
      </c>
      <c r="J3991" s="9">
        <f>IF(COUNTA($A3991:$H3991)=0,"",IFERROR(LOOKUP(2,1/(((LISTS!$H$2:$H$26&lt;&gt;"")*ISNUMBER(SEARCH(LISTS!$H$2:$H$26,$G3991)))+((LISTS!$I$2:$I$26&lt;&gt;"")*ISNUMBER(SEARCH(LISTS!$I$2:$I$26,$E3991)))),LISTS!$K$2:$K$26),"OTRO"))</f>
        <v/>
      </c>
      <c r="K3991" s="11">
        <f>IF($I3991&lt;&gt;"SI",0,IFERROR($F3991,0))</f>
        <v/>
      </c>
      <c r="L3991" s="9">
        <f>IF(COUNTA($A3991:$H3991)=0,"",IF($J3991="OTRO",IFERROR(LOOKUP(2,1/(((LISTS!$H$2:$H$26&lt;&gt;"")*ISNUMBER(SEARCH(LISTS!$H$2:$H$26,$G3991)))+((LISTS!$I$2:$I$26&lt;&gt;"")*ISNUMBER(SEARCH(LISTS!$I$2:$I$26,$E3991)))),LISTS!$L$2:$L$26),"Concepto DIAN no mapeado a casilla automatica"),IF(LEFT($J3991,4)="TOPE","Control automatico DIAN: "&amp;$J3991,"Casilla automatica: "&amp;$J3991)))</f>
        <v/>
      </c>
    </row>
    <row r="3992">
      <c r="A3992" s="9" t="n"/>
      <c r="B3992" s="9" t="n"/>
      <c r="C3992" s="9" t="n"/>
      <c r="D3992" s="9" t="n"/>
      <c r="E3992" s="9" t="n"/>
      <c r="F3992" s="11" t="n"/>
      <c r="G3992" s="9" t="n"/>
      <c r="H3992" s="9" t="n"/>
      <c r="I3992" s="9">
        <f>IF(COUNTA($A3992:$H3992)=0,"",IF($J3992="OTRO","NO","SI"))</f>
        <v/>
      </c>
      <c r="J3992" s="9">
        <f>IF(COUNTA($A3992:$H3992)=0,"",IFERROR(LOOKUP(2,1/(((LISTS!$H$2:$H$26&lt;&gt;"")*ISNUMBER(SEARCH(LISTS!$H$2:$H$26,$G3992)))+((LISTS!$I$2:$I$26&lt;&gt;"")*ISNUMBER(SEARCH(LISTS!$I$2:$I$26,$E3992)))),LISTS!$K$2:$K$26),"OTRO"))</f>
        <v/>
      </c>
      <c r="K3992" s="11">
        <f>IF($I3992&lt;&gt;"SI",0,IFERROR($F3992,0))</f>
        <v/>
      </c>
      <c r="L3992" s="9">
        <f>IF(COUNTA($A3992:$H3992)=0,"",IF($J3992="OTRO",IFERROR(LOOKUP(2,1/(((LISTS!$H$2:$H$26&lt;&gt;"")*ISNUMBER(SEARCH(LISTS!$H$2:$H$26,$G3992)))+((LISTS!$I$2:$I$26&lt;&gt;"")*ISNUMBER(SEARCH(LISTS!$I$2:$I$26,$E3992)))),LISTS!$L$2:$L$26),"Concepto DIAN no mapeado a casilla automatica"),IF(LEFT($J3992,4)="TOPE","Control automatico DIAN: "&amp;$J3992,"Casilla automatica: "&amp;$J3992)))</f>
        <v/>
      </c>
    </row>
    <row r="3993">
      <c r="A3993" s="9" t="n"/>
      <c r="B3993" s="9" t="n"/>
      <c r="C3993" s="9" t="n"/>
      <c r="D3993" s="9" t="n"/>
      <c r="E3993" s="9" t="n"/>
      <c r="F3993" s="11" t="n"/>
      <c r="G3993" s="9" t="n"/>
      <c r="H3993" s="9" t="n"/>
      <c r="I3993" s="9">
        <f>IF(COUNTA($A3993:$H3993)=0,"",IF($J3993="OTRO","NO","SI"))</f>
        <v/>
      </c>
      <c r="J3993" s="9">
        <f>IF(COUNTA($A3993:$H3993)=0,"",IFERROR(LOOKUP(2,1/(((LISTS!$H$2:$H$26&lt;&gt;"")*ISNUMBER(SEARCH(LISTS!$H$2:$H$26,$G3993)))+((LISTS!$I$2:$I$26&lt;&gt;"")*ISNUMBER(SEARCH(LISTS!$I$2:$I$26,$E3993)))),LISTS!$K$2:$K$26),"OTRO"))</f>
        <v/>
      </c>
      <c r="K3993" s="11">
        <f>IF($I3993&lt;&gt;"SI",0,IFERROR($F3993,0))</f>
        <v/>
      </c>
      <c r="L3993" s="9">
        <f>IF(COUNTA($A3993:$H3993)=0,"",IF($J3993="OTRO",IFERROR(LOOKUP(2,1/(((LISTS!$H$2:$H$26&lt;&gt;"")*ISNUMBER(SEARCH(LISTS!$H$2:$H$26,$G3993)))+((LISTS!$I$2:$I$26&lt;&gt;"")*ISNUMBER(SEARCH(LISTS!$I$2:$I$26,$E3993)))),LISTS!$L$2:$L$26),"Concepto DIAN no mapeado a casilla automatica"),IF(LEFT($J3993,4)="TOPE","Control automatico DIAN: "&amp;$J3993,"Casilla automatica: "&amp;$J3993)))</f>
        <v/>
      </c>
    </row>
    <row r="3994">
      <c r="A3994" s="9" t="n"/>
      <c r="B3994" s="9" t="n"/>
      <c r="C3994" s="9" t="n"/>
      <c r="D3994" s="9" t="n"/>
      <c r="E3994" s="9" t="n"/>
      <c r="F3994" s="11" t="n"/>
      <c r="G3994" s="9" t="n"/>
      <c r="H3994" s="9" t="n"/>
      <c r="I3994" s="9">
        <f>IF(COUNTA($A3994:$H3994)=0,"",IF($J3994="OTRO","NO","SI"))</f>
        <v/>
      </c>
      <c r="J3994" s="9">
        <f>IF(COUNTA($A3994:$H3994)=0,"",IFERROR(LOOKUP(2,1/(((LISTS!$H$2:$H$26&lt;&gt;"")*ISNUMBER(SEARCH(LISTS!$H$2:$H$26,$G3994)))+((LISTS!$I$2:$I$26&lt;&gt;"")*ISNUMBER(SEARCH(LISTS!$I$2:$I$26,$E3994)))),LISTS!$K$2:$K$26),"OTRO"))</f>
        <v/>
      </c>
      <c r="K3994" s="11">
        <f>IF($I3994&lt;&gt;"SI",0,IFERROR($F3994,0))</f>
        <v/>
      </c>
      <c r="L3994" s="9">
        <f>IF(COUNTA($A3994:$H3994)=0,"",IF($J3994="OTRO",IFERROR(LOOKUP(2,1/(((LISTS!$H$2:$H$26&lt;&gt;"")*ISNUMBER(SEARCH(LISTS!$H$2:$H$26,$G3994)))+((LISTS!$I$2:$I$26&lt;&gt;"")*ISNUMBER(SEARCH(LISTS!$I$2:$I$26,$E3994)))),LISTS!$L$2:$L$26),"Concepto DIAN no mapeado a casilla automatica"),IF(LEFT($J3994,4)="TOPE","Control automatico DIAN: "&amp;$J3994,"Casilla automatica: "&amp;$J3994)))</f>
        <v/>
      </c>
    </row>
    <row r="3995">
      <c r="A3995" s="9" t="n"/>
      <c r="B3995" s="9" t="n"/>
      <c r="C3995" s="9" t="n"/>
      <c r="D3995" s="9" t="n"/>
      <c r="E3995" s="9" t="n"/>
      <c r="F3995" s="11" t="n"/>
      <c r="G3995" s="9" t="n"/>
      <c r="H3995" s="9" t="n"/>
      <c r="I3995" s="9">
        <f>IF(COUNTA($A3995:$H3995)=0,"",IF($J3995="OTRO","NO","SI"))</f>
        <v/>
      </c>
      <c r="J3995" s="9">
        <f>IF(COUNTA($A3995:$H3995)=0,"",IFERROR(LOOKUP(2,1/(((LISTS!$H$2:$H$26&lt;&gt;"")*ISNUMBER(SEARCH(LISTS!$H$2:$H$26,$G3995)))+((LISTS!$I$2:$I$26&lt;&gt;"")*ISNUMBER(SEARCH(LISTS!$I$2:$I$26,$E3995)))),LISTS!$K$2:$K$26),"OTRO"))</f>
        <v/>
      </c>
      <c r="K3995" s="11">
        <f>IF($I3995&lt;&gt;"SI",0,IFERROR($F3995,0))</f>
        <v/>
      </c>
      <c r="L3995" s="9">
        <f>IF(COUNTA($A3995:$H3995)=0,"",IF($J3995="OTRO",IFERROR(LOOKUP(2,1/(((LISTS!$H$2:$H$26&lt;&gt;"")*ISNUMBER(SEARCH(LISTS!$H$2:$H$26,$G3995)))+((LISTS!$I$2:$I$26&lt;&gt;"")*ISNUMBER(SEARCH(LISTS!$I$2:$I$26,$E3995)))),LISTS!$L$2:$L$26),"Concepto DIAN no mapeado a casilla automatica"),IF(LEFT($J3995,4)="TOPE","Control automatico DIAN: "&amp;$J3995,"Casilla automatica: "&amp;$J3995)))</f>
        <v/>
      </c>
    </row>
    <row r="3996">
      <c r="A3996" s="9" t="n"/>
      <c r="B3996" s="9" t="n"/>
      <c r="C3996" s="9" t="n"/>
      <c r="D3996" s="9" t="n"/>
      <c r="E3996" s="9" t="n"/>
      <c r="F3996" s="11" t="n"/>
      <c r="G3996" s="9" t="n"/>
      <c r="H3996" s="9" t="n"/>
      <c r="I3996" s="9">
        <f>IF(COUNTA($A3996:$H3996)=0,"",IF($J3996="OTRO","NO","SI"))</f>
        <v/>
      </c>
      <c r="J3996" s="9">
        <f>IF(COUNTA($A3996:$H3996)=0,"",IFERROR(LOOKUP(2,1/(((LISTS!$H$2:$H$26&lt;&gt;"")*ISNUMBER(SEARCH(LISTS!$H$2:$H$26,$G3996)))+((LISTS!$I$2:$I$26&lt;&gt;"")*ISNUMBER(SEARCH(LISTS!$I$2:$I$26,$E3996)))),LISTS!$K$2:$K$26),"OTRO"))</f>
        <v/>
      </c>
      <c r="K3996" s="11">
        <f>IF($I3996&lt;&gt;"SI",0,IFERROR($F3996,0))</f>
        <v/>
      </c>
      <c r="L3996" s="9">
        <f>IF(COUNTA($A3996:$H3996)=0,"",IF($J3996="OTRO",IFERROR(LOOKUP(2,1/(((LISTS!$H$2:$H$26&lt;&gt;"")*ISNUMBER(SEARCH(LISTS!$H$2:$H$26,$G3996)))+((LISTS!$I$2:$I$26&lt;&gt;"")*ISNUMBER(SEARCH(LISTS!$I$2:$I$26,$E3996)))),LISTS!$L$2:$L$26),"Concepto DIAN no mapeado a casilla automatica"),IF(LEFT($J3996,4)="TOPE","Control automatico DIAN: "&amp;$J3996,"Casilla automatica: "&amp;$J3996)))</f>
        <v/>
      </c>
    </row>
    <row r="3997">
      <c r="A3997" s="9" t="n"/>
      <c r="B3997" s="9" t="n"/>
      <c r="C3997" s="9" t="n"/>
      <c r="D3997" s="9" t="n"/>
      <c r="E3997" s="9" t="n"/>
      <c r="F3997" s="11" t="n"/>
      <c r="G3997" s="9" t="n"/>
      <c r="H3997" s="9" t="n"/>
      <c r="I3997" s="9">
        <f>IF(COUNTA($A3997:$H3997)=0,"",IF($J3997="OTRO","NO","SI"))</f>
        <v/>
      </c>
      <c r="J3997" s="9">
        <f>IF(COUNTA($A3997:$H3997)=0,"",IFERROR(LOOKUP(2,1/(((LISTS!$H$2:$H$26&lt;&gt;"")*ISNUMBER(SEARCH(LISTS!$H$2:$H$26,$G3997)))+((LISTS!$I$2:$I$26&lt;&gt;"")*ISNUMBER(SEARCH(LISTS!$I$2:$I$26,$E3997)))),LISTS!$K$2:$K$26),"OTRO"))</f>
        <v/>
      </c>
      <c r="K3997" s="11">
        <f>IF($I3997&lt;&gt;"SI",0,IFERROR($F3997,0))</f>
        <v/>
      </c>
      <c r="L3997" s="9">
        <f>IF(COUNTA($A3997:$H3997)=0,"",IF($J3997="OTRO",IFERROR(LOOKUP(2,1/(((LISTS!$H$2:$H$26&lt;&gt;"")*ISNUMBER(SEARCH(LISTS!$H$2:$H$26,$G3997)))+((LISTS!$I$2:$I$26&lt;&gt;"")*ISNUMBER(SEARCH(LISTS!$I$2:$I$26,$E3997)))),LISTS!$L$2:$L$26),"Concepto DIAN no mapeado a casilla automatica"),IF(LEFT($J3997,4)="TOPE","Control automatico DIAN: "&amp;$J3997,"Casilla automatica: "&amp;$J3997)))</f>
        <v/>
      </c>
    </row>
    <row r="3998">
      <c r="A3998" s="9" t="n"/>
      <c r="B3998" s="9" t="n"/>
      <c r="C3998" s="9" t="n"/>
      <c r="D3998" s="9" t="n"/>
      <c r="E3998" s="9" t="n"/>
      <c r="F3998" s="11" t="n"/>
      <c r="G3998" s="9" t="n"/>
      <c r="H3998" s="9" t="n"/>
      <c r="I3998" s="9">
        <f>IF(COUNTA($A3998:$H3998)=0,"",IF($J3998="OTRO","NO","SI"))</f>
        <v/>
      </c>
      <c r="J3998" s="9">
        <f>IF(COUNTA($A3998:$H3998)=0,"",IFERROR(LOOKUP(2,1/(((LISTS!$H$2:$H$26&lt;&gt;"")*ISNUMBER(SEARCH(LISTS!$H$2:$H$26,$G3998)))+((LISTS!$I$2:$I$26&lt;&gt;"")*ISNUMBER(SEARCH(LISTS!$I$2:$I$26,$E3998)))),LISTS!$K$2:$K$26),"OTRO"))</f>
        <v/>
      </c>
      <c r="K3998" s="11">
        <f>IF($I3998&lt;&gt;"SI",0,IFERROR($F3998,0))</f>
        <v/>
      </c>
      <c r="L3998" s="9">
        <f>IF(COUNTA($A3998:$H3998)=0,"",IF($J3998="OTRO",IFERROR(LOOKUP(2,1/(((LISTS!$H$2:$H$26&lt;&gt;"")*ISNUMBER(SEARCH(LISTS!$H$2:$H$26,$G3998)))+((LISTS!$I$2:$I$26&lt;&gt;"")*ISNUMBER(SEARCH(LISTS!$I$2:$I$26,$E3998)))),LISTS!$L$2:$L$26),"Concepto DIAN no mapeado a casilla automatica"),IF(LEFT($J3998,4)="TOPE","Control automatico DIAN: "&amp;$J3998,"Casilla automatica: "&amp;$J3998)))</f>
        <v/>
      </c>
    </row>
    <row r="3999">
      <c r="A3999" s="9" t="n"/>
      <c r="B3999" s="9" t="n"/>
      <c r="C3999" s="9" t="n"/>
      <c r="D3999" s="9" t="n"/>
      <c r="E3999" s="9" t="n"/>
      <c r="F3999" s="11" t="n"/>
      <c r="G3999" s="9" t="n"/>
      <c r="H3999" s="9" t="n"/>
      <c r="I3999" s="9">
        <f>IF(COUNTA($A3999:$H3999)=0,"",IF($J3999="OTRO","NO","SI"))</f>
        <v/>
      </c>
      <c r="J3999" s="9">
        <f>IF(COUNTA($A3999:$H3999)=0,"",IFERROR(LOOKUP(2,1/(((LISTS!$H$2:$H$26&lt;&gt;"")*ISNUMBER(SEARCH(LISTS!$H$2:$H$26,$G3999)))+((LISTS!$I$2:$I$26&lt;&gt;"")*ISNUMBER(SEARCH(LISTS!$I$2:$I$26,$E3999)))),LISTS!$K$2:$K$26),"OTRO"))</f>
        <v/>
      </c>
      <c r="K3999" s="11">
        <f>IF($I3999&lt;&gt;"SI",0,IFERROR($F3999,0))</f>
        <v/>
      </c>
      <c r="L3999" s="9">
        <f>IF(COUNTA($A3999:$H3999)=0,"",IF($J3999="OTRO",IFERROR(LOOKUP(2,1/(((LISTS!$H$2:$H$26&lt;&gt;"")*ISNUMBER(SEARCH(LISTS!$H$2:$H$26,$G3999)))+((LISTS!$I$2:$I$26&lt;&gt;"")*ISNUMBER(SEARCH(LISTS!$I$2:$I$26,$E3999)))),LISTS!$L$2:$L$26),"Concepto DIAN no mapeado a casilla automatica"),IF(LEFT($J3999,4)="TOPE","Control automatico DIAN: "&amp;$J3999,"Casilla automatica: "&amp;$J3999)))</f>
        <v/>
      </c>
    </row>
    <row r="4000">
      <c r="A4000" s="9" t="n"/>
      <c r="B4000" s="9" t="n"/>
      <c r="C4000" s="9" t="n"/>
      <c r="D4000" s="9" t="n"/>
      <c r="E4000" s="9" t="n"/>
      <c r="F4000" s="11" t="n"/>
      <c r="G4000" s="9" t="n"/>
      <c r="H4000" s="9" t="n"/>
      <c r="I4000" s="9">
        <f>IF(COUNTA($A4000:$H4000)=0,"",IF($J4000="OTRO","NO","SI"))</f>
        <v/>
      </c>
      <c r="J4000" s="9">
        <f>IF(COUNTA($A4000:$H4000)=0,"",IFERROR(LOOKUP(2,1/(((LISTS!$H$2:$H$26&lt;&gt;"")*ISNUMBER(SEARCH(LISTS!$H$2:$H$26,$G4000)))+((LISTS!$I$2:$I$26&lt;&gt;"")*ISNUMBER(SEARCH(LISTS!$I$2:$I$26,$E4000)))),LISTS!$K$2:$K$26),"OTRO"))</f>
        <v/>
      </c>
      <c r="K4000" s="11">
        <f>IF($I4000&lt;&gt;"SI",0,IFERROR($F4000,0))</f>
        <v/>
      </c>
      <c r="L4000" s="9">
        <f>IF(COUNTA($A4000:$H4000)=0,"",IF($J4000="OTRO",IFERROR(LOOKUP(2,1/(((LISTS!$H$2:$H$26&lt;&gt;"")*ISNUMBER(SEARCH(LISTS!$H$2:$H$26,$G4000)))+((LISTS!$I$2:$I$26&lt;&gt;"")*ISNUMBER(SEARCH(LISTS!$I$2:$I$26,$E4000)))),LISTS!$L$2:$L$26),"Concepto DIAN no mapeado a casilla automatica"),IF(LEFT($J4000,4)="TOPE","Control automatico DIAN: "&amp;$J4000,"Casilla automatica: "&amp;$J4000)))</f>
        <v/>
      </c>
    </row>
    <row r="4001">
      <c r="A4001" s="9" t="n"/>
      <c r="B4001" s="9" t="n"/>
      <c r="C4001" s="9" t="n"/>
      <c r="D4001" s="9" t="n"/>
      <c r="E4001" s="9" t="n"/>
      <c r="F4001" s="11" t="n"/>
      <c r="G4001" s="9" t="n"/>
      <c r="H4001" s="9" t="n"/>
      <c r="I4001" s="9">
        <f>IF(COUNTA($A4001:$H4001)=0,"",IF($J4001="OTRO","NO","SI"))</f>
        <v/>
      </c>
      <c r="J4001" s="9">
        <f>IF(COUNTA($A4001:$H4001)=0,"",IFERROR(LOOKUP(2,1/(((LISTS!$H$2:$H$26&lt;&gt;"")*ISNUMBER(SEARCH(LISTS!$H$2:$H$26,$G4001)))+((LISTS!$I$2:$I$26&lt;&gt;"")*ISNUMBER(SEARCH(LISTS!$I$2:$I$26,$E4001)))),LISTS!$K$2:$K$26),"OTRO"))</f>
        <v/>
      </c>
      <c r="K4001" s="11">
        <f>IF($I4001&lt;&gt;"SI",0,IFERROR($F4001,0))</f>
        <v/>
      </c>
      <c r="L4001" s="9">
        <f>IF(COUNTA($A4001:$H4001)=0,"",IF($J4001="OTRO",IFERROR(LOOKUP(2,1/(((LISTS!$H$2:$H$26&lt;&gt;"")*ISNUMBER(SEARCH(LISTS!$H$2:$H$26,$G4001)))+((LISTS!$I$2:$I$26&lt;&gt;"")*ISNUMBER(SEARCH(LISTS!$I$2:$I$26,$E4001)))),LISTS!$L$2:$L$26),"Concepto DIAN no mapeado a casilla automatica"),IF(LEFT($J4001,4)="TOPE","Control automatico DIAN: "&amp;$J4001,"Casilla automatica: "&amp;$J4001)))</f>
        <v/>
      </c>
    </row>
    <row r="4002">
      <c r="A4002" s="9" t="n"/>
      <c r="B4002" s="9" t="n"/>
      <c r="C4002" s="9" t="n"/>
      <c r="D4002" s="9" t="n"/>
      <c r="E4002" s="9" t="n"/>
      <c r="F4002" s="11" t="n"/>
      <c r="G4002" s="9" t="n"/>
      <c r="H4002" s="9" t="n"/>
      <c r="I4002" s="9">
        <f>IF(COUNTA($A4002:$H4002)=0,"",IF($J4002="OTRO","NO","SI"))</f>
        <v/>
      </c>
      <c r="J4002" s="9">
        <f>IF(COUNTA($A4002:$H4002)=0,"",IFERROR(LOOKUP(2,1/(((LISTS!$H$2:$H$26&lt;&gt;"")*ISNUMBER(SEARCH(LISTS!$H$2:$H$26,$G4002)))+((LISTS!$I$2:$I$26&lt;&gt;"")*ISNUMBER(SEARCH(LISTS!$I$2:$I$26,$E4002)))),LISTS!$K$2:$K$26),"OTRO"))</f>
        <v/>
      </c>
      <c r="K4002" s="11">
        <f>IF($I4002&lt;&gt;"SI",0,IFERROR($F4002,0))</f>
        <v/>
      </c>
      <c r="L4002" s="9">
        <f>IF(COUNTA($A4002:$H4002)=0,"",IF($J4002="OTRO",IFERROR(LOOKUP(2,1/(((LISTS!$H$2:$H$26&lt;&gt;"")*ISNUMBER(SEARCH(LISTS!$H$2:$H$26,$G4002)))+((LISTS!$I$2:$I$26&lt;&gt;"")*ISNUMBER(SEARCH(LISTS!$I$2:$I$26,$E4002)))),LISTS!$L$2:$L$26),"Concepto DIAN no mapeado a casilla automatica"),IF(LEFT($J4002,4)="TOPE","Control automatico DIAN: "&amp;$J4002,"Casilla automatica: "&amp;$J4002)))</f>
        <v/>
      </c>
    </row>
    <row r="4003">
      <c r="A4003" s="9" t="n"/>
      <c r="B4003" s="9" t="n"/>
      <c r="C4003" s="9" t="n"/>
      <c r="D4003" s="9" t="n"/>
      <c r="E4003" s="9" t="n"/>
      <c r="F4003" s="11" t="n"/>
      <c r="G4003" s="9" t="n"/>
      <c r="H4003" s="9" t="n"/>
      <c r="I4003" s="9">
        <f>IF(COUNTA($A4003:$H4003)=0,"",IF($J4003="OTRO","NO","SI"))</f>
        <v/>
      </c>
      <c r="J4003" s="9">
        <f>IF(COUNTA($A4003:$H4003)=0,"",IFERROR(LOOKUP(2,1/(((LISTS!$H$2:$H$26&lt;&gt;"")*ISNUMBER(SEARCH(LISTS!$H$2:$H$26,$G4003)))+((LISTS!$I$2:$I$26&lt;&gt;"")*ISNUMBER(SEARCH(LISTS!$I$2:$I$26,$E4003)))),LISTS!$K$2:$K$26),"OTRO"))</f>
        <v/>
      </c>
      <c r="K4003" s="11">
        <f>IF($I4003&lt;&gt;"SI",0,IFERROR($F4003,0))</f>
        <v/>
      </c>
      <c r="L4003" s="9">
        <f>IF(COUNTA($A4003:$H4003)=0,"",IF($J4003="OTRO",IFERROR(LOOKUP(2,1/(((LISTS!$H$2:$H$26&lt;&gt;"")*ISNUMBER(SEARCH(LISTS!$H$2:$H$26,$G4003)))+((LISTS!$I$2:$I$26&lt;&gt;"")*ISNUMBER(SEARCH(LISTS!$I$2:$I$26,$E4003)))),LISTS!$L$2:$L$26),"Concepto DIAN no mapeado a casilla automatica"),IF(LEFT($J4003,4)="TOPE","Control automatico DIAN: "&amp;$J4003,"Casilla automatica: "&amp;$J4003)))</f>
        <v/>
      </c>
    </row>
    <row r="4004">
      <c r="A4004" s="9" t="n"/>
      <c r="B4004" s="9" t="n"/>
      <c r="C4004" s="9" t="n"/>
      <c r="D4004" s="9" t="n"/>
      <c r="E4004" s="9" t="n"/>
      <c r="F4004" s="11" t="n"/>
      <c r="G4004" s="9" t="n"/>
      <c r="H4004" s="9" t="n"/>
      <c r="I4004" s="9">
        <f>IF(COUNTA($A4004:$H4004)=0,"",IF($J4004="OTRO","NO","SI"))</f>
        <v/>
      </c>
      <c r="J4004" s="9">
        <f>IF(COUNTA($A4004:$H4004)=0,"",IFERROR(LOOKUP(2,1/(((LISTS!$H$2:$H$26&lt;&gt;"")*ISNUMBER(SEARCH(LISTS!$H$2:$H$26,$G4004)))+((LISTS!$I$2:$I$26&lt;&gt;"")*ISNUMBER(SEARCH(LISTS!$I$2:$I$26,$E4004)))),LISTS!$K$2:$K$26),"OTRO"))</f>
        <v/>
      </c>
      <c r="K4004" s="11">
        <f>IF($I4004&lt;&gt;"SI",0,IFERROR($F4004,0))</f>
        <v/>
      </c>
      <c r="L4004" s="9">
        <f>IF(COUNTA($A4004:$H4004)=0,"",IF($J4004="OTRO",IFERROR(LOOKUP(2,1/(((LISTS!$H$2:$H$26&lt;&gt;"")*ISNUMBER(SEARCH(LISTS!$H$2:$H$26,$G4004)))+((LISTS!$I$2:$I$26&lt;&gt;"")*ISNUMBER(SEARCH(LISTS!$I$2:$I$26,$E4004)))),LISTS!$L$2:$L$26),"Concepto DIAN no mapeado a casilla automatica"),IF(LEFT($J4004,4)="TOPE","Control automatico DIAN: "&amp;$J4004,"Casilla automatica: "&amp;$J4004)))</f>
        <v/>
      </c>
    </row>
    <row r="4005">
      <c r="A4005" s="9" t="n"/>
      <c r="B4005" s="9" t="n"/>
      <c r="C4005" s="9" t="n"/>
      <c r="D4005" s="9" t="n"/>
      <c r="E4005" s="9" t="n"/>
      <c r="F4005" s="11" t="n"/>
      <c r="G4005" s="9" t="n"/>
      <c r="H4005" s="9" t="n"/>
      <c r="I4005" s="9">
        <f>IF(COUNTA($A4005:$H4005)=0,"",IF($J4005="OTRO","NO","SI"))</f>
        <v/>
      </c>
      <c r="J4005" s="9">
        <f>IF(COUNTA($A4005:$H4005)=0,"",IFERROR(LOOKUP(2,1/(((LISTS!$H$2:$H$26&lt;&gt;"")*ISNUMBER(SEARCH(LISTS!$H$2:$H$26,$G4005)))+((LISTS!$I$2:$I$26&lt;&gt;"")*ISNUMBER(SEARCH(LISTS!$I$2:$I$26,$E4005)))),LISTS!$K$2:$K$26),"OTRO"))</f>
        <v/>
      </c>
      <c r="K4005" s="11">
        <f>IF($I4005&lt;&gt;"SI",0,IFERROR($F4005,0))</f>
        <v/>
      </c>
      <c r="L4005" s="9">
        <f>IF(COUNTA($A4005:$H4005)=0,"",IF($J4005="OTRO",IFERROR(LOOKUP(2,1/(((LISTS!$H$2:$H$26&lt;&gt;"")*ISNUMBER(SEARCH(LISTS!$H$2:$H$26,$G4005)))+((LISTS!$I$2:$I$26&lt;&gt;"")*ISNUMBER(SEARCH(LISTS!$I$2:$I$26,$E4005)))),LISTS!$L$2:$L$26),"Concepto DIAN no mapeado a casilla automatica"),IF(LEFT($J4005,4)="TOPE","Control automatico DIAN: "&amp;$J4005,"Casilla automatica: "&amp;$J4005)))</f>
        <v/>
      </c>
    </row>
    <row r="4006">
      <c r="A4006" s="9" t="n"/>
      <c r="B4006" s="9" t="n"/>
      <c r="C4006" s="9" t="n"/>
      <c r="D4006" s="9" t="n"/>
      <c r="E4006" s="9" t="n"/>
      <c r="F4006" s="11" t="n"/>
      <c r="G4006" s="9" t="n"/>
      <c r="H4006" s="9" t="n"/>
      <c r="I4006" s="9">
        <f>IF(COUNTA($A4006:$H4006)=0,"",IF($J4006="OTRO","NO","SI"))</f>
        <v/>
      </c>
      <c r="J4006" s="9">
        <f>IF(COUNTA($A4006:$H4006)=0,"",IFERROR(LOOKUP(2,1/(((LISTS!$H$2:$H$26&lt;&gt;"")*ISNUMBER(SEARCH(LISTS!$H$2:$H$26,$G4006)))+((LISTS!$I$2:$I$26&lt;&gt;"")*ISNUMBER(SEARCH(LISTS!$I$2:$I$26,$E4006)))),LISTS!$K$2:$K$26),"OTRO"))</f>
        <v/>
      </c>
      <c r="K4006" s="11">
        <f>IF($I4006&lt;&gt;"SI",0,IFERROR($F4006,0))</f>
        <v/>
      </c>
      <c r="L4006" s="9">
        <f>IF(COUNTA($A4006:$H4006)=0,"",IF($J4006="OTRO",IFERROR(LOOKUP(2,1/(((LISTS!$H$2:$H$26&lt;&gt;"")*ISNUMBER(SEARCH(LISTS!$H$2:$H$26,$G4006)))+((LISTS!$I$2:$I$26&lt;&gt;"")*ISNUMBER(SEARCH(LISTS!$I$2:$I$26,$E4006)))),LISTS!$L$2:$L$26),"Concepto DIAN no mapeado a casilla automatica"),IF(LEFT($J4006,4)="TOPE","Control automatico DIAN: "&amp;$J4006,"Casilla automatica: "&amp;$J4006)))</f>
        <v/>
      </c>
    </row>
    <row r="4007">
      <c r="A4007" s="9" t="n"/>
      <c r="B4007" s="9" t="n"/>
      <c r="C4007" s="9" t="n"/>
      <c r="D4007" s="9" t="n"/>
      <c r="E4007" s="9" t="n"/>
      <c r="F4007" s="11" t="n"/>
      <c r="G4007" s="9" t="n"/>
      <c r="H4007" s="9" t="n"/>
      <c r="I4007" s="9">
        <f>IF(COUNTA($A4007:$H4007)=0,"",IF($J4007="OTRO","NO","SI"))</f>
        <v/>
      </c>
      <c r="J4007" s="9">
        <f>IF(COUNTA($A4007:$H4007)=0,"",IFERROR(LOOKUP(2,1/(((LISTS!$H$2:$H$26&lt;&gt;"")*ISNUMBER(SEARCH(LISTS!$H$2:$H$26,$G4007)))+((LISTS!$I$2:$I$26&lt;&gt;"")*ISNUMBER(SEARCH(LISTS!$I$2:$I$26,$E4007)))),LISTS!$K$2:$K$26),"OTRO"))</f>
        <v/>
      </c>
      <c r="K4007" s="11">
        <f>IF($I4007&lt;&gt;"SI",0,IFERROR($F4007,0))</f>
        <v/>
      </c>
      <c r="L4007" s="9">
        <f>IF(COUNTA($A4007:$H4007)=0,"",IF($J4007="OTRO",IFERROR(LOOKUP(2,1/(((LISTS!$H$2:$H$26&lt;&gt;"")*ISNUMBER(SEARCH(LISTS!$H$2:$H$26,$G4007)))+((LISTS!$I$2:$I$26&lt;&gt;"")*ISNUMBER(SEARCH(LISTS!$I$2:$I$26,$E4007)))),LISTS!$L$2:$L$26),"Concepto DIAN no mapeado a casilla automatica"),IF(LEFT($J4007,4)="TOPE","Control automatico DIAN: "&amp;$J4007,"Casilla automatica: "&amp;$J4007)))</f>
        <v/>
      </c>
    </row>
    <row r="4008">
      <c r="A4008" s="9" t="n"/>
      <c r="B4008" s="9" t="n"/>
      <c r="C4008" s="9" t="n"/>
      <c r="D4008" s="9" t="n"/>
      <c r="E4008" s="9" t="n"/>
      <c r="F4008" s="11" t="n"/>
      <c r="G4008" s="9" t="n"/>
      <c r="H4008" s="9" t="n"/>
      <c r="I4008" s="9">
        <f>IF(COUNTA($A4008:$H4008)=0,"",IF($J4008="OTRO","NO","SI"))</f>
        <v/>
      </c>
      <c r="J4008" s="9">
        <f>IF(COUNTA($A4008:$H4008)=0,"",IFERROR(LOOKUP(2,1/(((LISTS!$H$2:$H$26&lt;&gt;"")*ISNUMBER(SEARCH(LISTS!$H$2:$H$26,$G4008)))+((LISTS!$I$2:$I$26&lt;&gt;"")*ISNUMBER(SEARCH(LISTS!$I$2:$I$26,$E4008)))),LISTS!$K$2:$K$26),"OTRO"))</f>
        <v/>
      </c>
      <c r="K4008" s="11">
        <f>IF($I4008&lt;&gt;"SI",0,IFERROR($F4008,0))</f>
        <v/>
      </c>
      <c r="L4008" s="9">
        <f>IF(COUNTA($A4008:$H4008)=0,"",IF($J4008="OTRO",IFERROR(LOOKUP(2,1/(((LISTS!$H$2:$H$26&lt;&gt;"")*ISNUMBER(SEARCH(LISTS!$H$2:$H$26,$G4008)))+((LISTS!$I$2:$I$26&lt;&gt;"")*ISNUMBER(SEARCH(LISTS!$I$2:$I$26,$E4008)))),LISTS!$L$2:$L$26),"Concepto DIAN no mapeado a casilla automatica"),IF(LEFT($J4008,4)="TOPE","Control automatico DIAN: "&amp;$J4008,"Casilla automatica: "&amp;$J4008)))</f>
        <v/>
      </c>
    </row>
    <row r="4009">
      <c r="A4009" s="9" t="n"/>
      <c r="B4009" s="9" t="n"/>
      <c r="C4009" s="9" t="n"/>
      <c r="D4009" s="9" t="n"/>
      <c r="E4009" s="9" t="n"/>
      <c r="F4009" s="11" t="n"/>
      <c r="G4009" s="9" t="n"/>
      <c r="H4009" s="9" t="n"/>
      <c r="I4009" s="9">
        <f>IF(COUNTA($A4009:$H4009)=0,"",IF($J4009="OTRO","NO","SI"))</f>
        <v/>
      </c>
      <c r="J4009" s="9">
        <f>IF(COUNTA($A4009:$H4009)=0,"",IFERROR(LOOKUP(2,1/(((LISTS!$H$2:$H$26&lt;&gt;"")*ISNUMBER(SEARCH(LISTS!$H$2:$H$26,$G4009)))+((LISTS!$I$2:$I$26&lt;&gt;"")*ISNUMBER(SEARCH(LISTS!$I$2:$I$26,$E4009)))),LISTS!$K$2:$K$26),"OTRO"))</f>
        <v/>
      </c>
      <c r="K4009" s="11">
        <f>IF($I4009&lt;&gt;"SI",0,IFERROR($F4009,0))</f>
        <v/>
      </c>
      <c r="L4009" s="9">
        <f>IF(COUNTA($A4009:$H4009)=0,"",IF($J4009="OTRO",IFERROR(LOOKUP(2,1/(((LISTS!$H$2:$H$26&lt;&gt;"")*ISNUMBER(SEARCH(LISTS!$H$2:$H$26,$G4009)))+((LISTS!$I$2:$I$26&lt;&gt;"")*ISNUMBER(SEARCH(LISTS!$I$2:$I$26,$E4009)))),LISTS!$L$2:$L$26),"Concepto DIAN no mapeado a casilla automatica"),IF(LEFT($J4009,4)="TOPE","Control automatico DIAN: "&amp;$J4009,"Casilla automatica: "&amp;$J4009)))</f>
        <v/>
      </c>
    </row>
    <row r="4010">
      <c r="A4010" s="9" t="n"/>
      <c r="B4010" s="9" t="n"/>
      <c r="C4010" s="9" t="n"/>
      <c r="D4010" s="9" t="n"/>
      <c r="E4010" s="9" t="n"/>
      <c r="F4010" s="11" t="n"/>
      <c r="G4010" s="9" t="n"/>
      <c r="H4010" s="9" t="n"/>
      <c r="I4010" s="9">
        <f>IF(COUNTA($A4010:$H4010)=0,"",IF($J4010="OTRO","NO","SI"))</f>
        <v/>
      </c>
      <c r="J4010" s="9">
        <f>IF(COUNTA($A4010:$H4010)=0,"",IFERROR(LOOKUP(2,1/(((LISTS!$H$2:$H$26&lt;&gt;"")*ISNUMBER(SEARCH(LISTS!$H$2:$H$26,$G4010)))+((LISTS!$I$2:$I$26&lt;&gt;"")*ISNUMBER(SEARCH(LISTS!$I$2:$I$26,$E4010)))),LISTS!$K$2:$K$26),"OTRO"))</f>
        <v/>
      </c>
      <c r="K4010" s="11">
        <f>IF($I4010&lt;&gt;"SI",0,IFERROR($F4010,0))</f>
        <v/>
      </c>
      <c r="L4010" s="9">
        <f>IF(COUNTA($A4010:$H4010)=0,"",IF($J4010="OTRO",IFERROR(LOOKUP(2,1/(((LISTS!$H$2:$H$26&lt;&gt;"")*ISNUMBER(SEARCH(LISTS!$H$2:$H$26,$G4010)))+((LISTS!$I$2:$I$26&lt;&gt;"")*ISNUMBER(SEARCH(LISTS!$I$2:$I$26,$E4010)))),LISTS!$L$2:$L$26),"Concepto DIAN no mapeado a casilla automatica"),IF(LEFT($J4010,4)="TOPE","Control automatico DIAN: "&amp;$J4010,"Casilla automatica: "&amp;$J4010)))</f>
        <v/>
      </c>
    </row>
    <row r="4011">
      <c r="A4011" s="9" t="n"/>
      <c r="B4011" s="9" t="n"/>
      <c r="C4011" s="9" t="n"/>
      <c r="D4011" s="9" t="n"/>
      <c r="E4011" s="9" t="n"/>
      <c r="F4011" s="11" t="n"/>
      <c r="G4011" s="9" t="n"/>
      <c r="H4011" s="9" t="n"/>
      <c r="I4011" s="9">
        <f>IF(COUNTA($A4011:$H4011)=0,"",IF($J4011="OTRO","NO","SI"))</f>
        <v/>
      </c>
      <c r="J4011" s="9">
        <f>IF(COUNTA($A4011:$H4011)=0,"",IFERROR(LOOKUP(2,1/(((LISTS!$H$2:$H$26&lt;&gt;"")*ISNUMBER(SEARCH(LISTS!$H$2:$H$26,$G4011)))+((LISTS!$I$2:$I$26&lt;&gt;"")*ISNUMBER(SEARCH(LISTS!$I$2:$I$26,$E4011)))),LISTS!$K$2:$K$26),"OTRO"))</f>
        <v/>
      </c>
      <c r="K4011" s="11">
        <f>IF($I4011&lt;&gt;"SI",0,IFERROR($F4011,0))</f>
        <v/>
      </c>
      <c r="L4011" s="9">
        <f>IF(COUNTA($A4011:$H4011)=0,"",IF($J4011="OTRO",IFERROR(LOOKUP(2,1/(((LISTS!$H$2:$H$26&lt;&gt;"")*ISNUMBER(SEARCH(LISTS!$H$2:$H$26,$G4011)))+((LISTS!$I$2:$I$26&lt;&gt;"")*ISNUMBER(SEARCH(LISTS!$I$2:$I$26,$E4011)))),LISTS!$L$2:$L$26),"Concepto DIAN no mapeado a casilla automatica"),IF(LEFT($J4011,4)="TOPE","Control automatico DIAN: "&amp;$J4011,"Casilla automatica: "&amp;$J4011)))</f>
        <v/>
      </c>
    </row>
    <row r="4012">
      <c r="A4012" s="9" t="n"/>
      <c r="B4012" s="9" t="n"/>
      <c r="C4012" s="9" t="n"/>
      <c r="D4012" s="9" t="n"/>
      <c r="E4012" s="9" t="n"/>
      <c r="F4012" s="11" t="n"/>
      <c r="G4012" s="9" t="n"/>
      <c r="H4012" s="9" t="n"/>
      <c r="I4012" s="9">
        <f>IF(COUNTA($A4012:$H4012)=0,"",IF($J4012="OTRO","NO","SI"))</f>
        <v/>
      </c>
      <c r="J4012" s="9">
        <f>IF(COUNTA($A4012:$H4012)=0,"",IFERROR(LOOKUP(2,1/(((LISTS!$H$2:$H$26&lt;&gt;"")*ISNUMBER(SEARCH(LISTS!$H$2:$H$26,$G4012)))+((LISTS!$I$2:$I$26&lt;&gt;"")*ISNUMBER(SEARCH(LISTS!$I$2:$I$26,$E4012)))),LISTS!$K$2:$K$26),"OTRO"))</f>
        <v/>
      </c>
      <c r="K4012" s="11">
        <f>IF($I4012&lt;&gt;"SI",0,IFERROR($F4012,0))</f>
        <v/>
      </c>
      <c r="L4012" s="9">
        <f>IF(COUNTA($A4012:$H4012)=0,"",IF($J4012="OTRO",IFERROR(LOOKUP(2,1/(((LISTS!$H$2:$H$26&lt;&gt;"")*ISNUMBER(SEARCH(LISTS!$H$2:$H$26,$G4012)))+((LISTS!$I$2:$I$26&lt;&gt;"")*ISNUMBER(SEARCH(LISTS!$I$2:$I$26,$E4012)))),LISTS!$L$2:$L$26),"Concepto DIAN no mapeado a casilla automatica"),IF(LEFT($J4012,4)="TOPE","Control automatico DIAN: "&amp;$J4012,"Casilla automatica: "&amp;$J4012)))</f>
        <v/>
      </c>
    </row>
    <row r="4013">
      <c r="A4013" s="9" t="n"/>
      <c r="B4013" s="9" t="n"/>
      <c r="C4013" s="9" t="n"/>
      <c r="D4013" s="9" t="n"/>
      <c r="E4013" s="9" t="n"/>
      <c r="F4013" s="11" t="n"/>
      <c r="G4013" s="9" t="n"/>
      <c r="H4013" s="9" t="n"/>
      <c r="I4013" s="9">
        <f>IF(COUNTA($A4013:$H4013)=0,"",IF($J4013="OTRO","NO","SI"))</f>
        <v/>
      </c>
      <c r="J4013" s="9">
        <f>IF(COUNTA($A4013:$H4013)=0,"",IFERROR(LOOKUP(2,1/(((LISTS!$H$2:$H$26&lt;&gt;"")*ISNUMBER(SEARCH(LISTS!$H$2:$H$26,$G4013)))+((LISTS!$I$2:$I$26&lt;&gt;"")*ISNUMBER(SEARCH(LISTS!$I$2:$I$26,$E4013)))),LISTS!$K$2:$K$26),"OTRO"))</f>
        <v/>
      </c>
      <c r="K4013" s="11">
        <f>IF($I4013&lt;&gt;"SI",0,IFERROR($F4013,0))</f>
        <v/>
      </c>
      <c r="L4013" s="9">
        <f>IF(COUNTA($A4013:$H4013)=0,"",IF($J4013="OTRO",IFERROR(LOOKUP(2,1/(((LISTS!$H$2:$H$26&lt;&gt;"")*ISNUMBER(SEARCH(LISTS!$H$2:$H$26,$G4013)))+((LISTS!$I$2:$I$26&lt;&gt;"")*ISNUMBER(SEARCH(LISTS!$I$2:$I$26,$E4013)))),LISTS!$L$2:$L$26),"Concepto DIAN no mapeado a casilla automatica"),IF(LEFT($J4013,4)="TOPE","Control automatico DIAN: "&amp;$J4013,"Casilla automatica: "&amp;$J4013)))</f>
        <v/>
      </c>
    </row>
    <row r="4014">
      <c r="A4014" s="9" t="n"/>
      <c r="B4014" s="9" t="n"/>
      <c r="C4014" s="9" t="n"/>
      <c r="D4014" s="9" t="n"/>
      <c r="E4014" s="9" t="n"/>
      <c r="F4014" s="11" t="n"/>
      <c r="G4014" s="9" t="n"/>
      <c r="H4014" s="9" t="n"/>
      <c r="I4014" s="9">
        <f>IF(COUNTA($A4014:$H4014)=0,"",IF($J4014="OTRO","NO","SI"))</f>
        <v/>
      </c>
      <c r="J4014" s="9">
        <f>IF(COUNTA($A4014:$H4014)=0,"",IFERROR(LOOKUP(2,1/(((LISTS!$H$2:$H$26&lt;&gt;"")*ISNUMBER(SEARCH(LISTS!$H$2:$H$26,$G4014)))+((LISTS!$I$2:$I$26&lt;&gt;"")*ISNUMBER(SEARCH(LISTS!$I$2:$I$26,$E4014)))),LISTS!$K$2:$K$26),"OTRO"))</f>
        <v/>
      </c>
      <c r="K4014" s="11">
        <f>IF($I4014&lt;&gt;"SI",0,IFERROR($F4014,0))</f>
        <v/>
      </c>
      <c r="L4014" s="9">
        <f>IF(COUNTA($A4014:$H4014)=0,"",IF($J4014="OTRO",IFERROR(LOOKUP(2,1/(((LISTS!$H$2:$H$26&lt;&gt;"")*ISNUMBER(SEARCH(LISTS!$H$2:$H$26,$G4014)))+((LISTS!$I$2:$I$26&lt;&gt;"")*ISNUMBER(SEARCH(LISTS!$I$2:$I$26,$E4014)))),LISTS!$L$2:$L$26),"Concepto DIAN no mapeado a casilla automatica"),IF(LEFT($J4014,4)="TOPE","Control automatico DIAN: "&amp;$J4014,"Casilla automatica: "&amp;$J4014)))</f>
        <v/>
      </c>
    </row>
    <row r="4015">
      <c r="A4015" s="9" t="n"/>
      <c r="B4015" s="9" t="n"/>
      <c r="C4015" s="9" t="n"/>
      <c r="D4015" s="9" t="n"/>
      <c r="E4015" s="9" t="n"/>
      <c r="F4015" s="11" t="n"/>
      <c r="G4015" s="9" t="n"/>
      <c r="H4015" s="9" t="n"/>
      <c r="I4015" s="9">
        <f>IF(COUNTA($A4015:$H4015)=0,"",IF($J4015="OTRO","NO","SI"))</f>
        <v/>
      </c>
      <c r="J4015" s="9">
        <f>IF(COUNTA($A4015:$H4015)=0,"",IFERROR(LOOKUP(2,1/(((LISTS!$H$2:$H$26&lt;&gt;"")*ISNUMBER(SEARCH(LISTS!$H$2:$H$26,$G4015)))+((LISTS!$I$2:$I$26&lt;&gt;"")*ISNUMBER(SEARCH(LISTS!$I$2:$I$26,$E4015)))),LISTS!$K$2:$K$26),"OTRO"))</f>
        <v/>
      </c>
      <c r="K4015" s="11">
        <f>IF($I4015&lt;&gt;"SI",0,IFERROR($F4015,0))</f>
        <v/>
      </c>
      <c r="L4015" s="9">
        <f>IF(COUNTA($A4015:$H4015)=0,"",IF($J4015="OTRO",IFERROR(LOOKUP(2,1/(((LISTS!$H$2:$H$26&lt;&gt;"")*ISNUMBER(SEARCH(LISTS!$H$2:$H$26,$G4015)))+((LISTS!$I$2:$I$26&lt;&gt;"")*ISNUMBER(SEARCH(LISTS!$I$2:$I$26,$E4015)))),LISTS!$L$2:$L$26),"Concepto DIAN no mapeado a casilla automatica"),IF(LEFT($J4015,4)="TOPE","Control automatico DIAN: "&amp;$J4015,"Casilla automatica: "&amp;$J4015)))</f>
        <v/>
      </c>
    </row>
    <row r="4016">
      <c r="A4016" s="9" t="n"/>
      <c r="B4016" s="9" t="n"/>
      <c r="C4016" s="9" t="n"/>
      <c r="D4016" s="9" t="n"/>
      <c r="E4016" s="9" t="n"/>
      <c r="F4016" s="11" t="n"/>
      <c r="G4016" s="9" t="n"/>
      <c r="H4016" s="9" t="n"/>
      <c r="I4016" s="9">
        <f>IF(COUNTA($A4016:$H4016)=0,"",IF($J4016="OTRO","NO","SI"))</f>
        <v/>
      </c>
      <c r="J4016" s="9">
        <f>IF(COUNTA($A4016:$H4016)=0,"",IFERROR(LOOKUP(2,1/(((LISTS!$H$2:$H$26&lt;&gt;"")*ISNUMBER(SEARCH(LISTS!$H$2:$H$26,$G4016)))+((LISTS!$I$2:$I$26&lt;&gt;"")*ISNUMBER(SEARCH(LISTS!$I$2:$I$26,$E4016)))),LISTS!$K$2:$K$26),"OTRO"))</f>
        <v/>
      </c>
      <c r="K4016" s="11">
        <f>IF($I4016&lt;&gt;"SI",0,IFERROR($F4016,0))</f>
        <v/>
      </c>
      <c r="L4016" s="9">
        <f>IF(COUNTA($A4016:$H4016)=0,"",IF($J4016="OTRO",IFERROR(LOOKUP(2,1/(((LISTS!$H$2:$H$26&lt;&gt;"")*ISNUMBER(SEARCH(LISTS!$H$2:$H$26,$G4016)))+((LISTS!$I$2:$I$26&lt;&gt;"")*ISNUMBER(SEARCH(LISTS!$I$2:$I$26,$E4016)))),LISTS!$L$2:$L$26),"Concepto DIAN no mapeado a casilla automatica"),IF(LEFT($J4016,4)="TOPE","Control automatico DIAN: "&amp;$J4016,"Casilla automatica: "&amp;$J4016)))</f>
        <v/>
      </c>
    </row>
    <row r="4017">
      <c r="A4017" s="9" t="n"/>
      <c r="B4017" s="9" t="n"/>
      <c r="C4017" s="9" t="n"/>
      <c r="D4017" s="9" t="n"/>
      <c r="E4017" s="9" t="n"/>
      <c r="F4017" s="11" t="n"/>
      <c r="G4017" s="9" t="n"/>
      <c r="H4017" s="9" t="n"/>
      <c r="I4017" s="9">
        <f>IF(COUNTA($A4017:$H4017)=0,"",IF($J4017="OTRO","NO","SI"))</f>
        <v/>
      </c>
      <c r="J4017" s="9">
        <f>IF(COUNTA($A4017:$H4017)=0,"",IFERROR(LOOKUP(2,1/(((LISTS!$H$2:$H$26&lt;&gt;"")*ISNUMBER(SEARCH(LISTS!$H$2:$H$26,$G4017)))+((LISTS!$I$2:$I$26&lt;&gt;"")*ISNUMBER(SEARCH(LISTS!$I$2:$I$26,$E4017)))),LISTS!$K$2:$K$26),"OTRO"))</f>
        <v/>
      </c>
      <c r="K4017" s="11">
        <f>IF($I4017&lt;&gt;"SI",0,IFERROR($F4017,0))</f>
        <v/>
      </c>
      <c r="L4017" s="9">
        <f>IF(COUNTA($A4017:$H4017)=0,"",IF($J4017="OTRO",IFERROR(LOOKUP(2,1/(((LISTS!$H$2:$H$26&lt;&gt;"")*ISNUMBER(SEARCH(LISTS!$H$2:$H$26,$G4017)))+((LISTS!$I$2:$I$26&lt;&gt;"")*ISNUMBER(SEARCH(LISTS!$I$2:$I$26,$E4017)))),LISTS!$L$2:$L$26),"Concepto DIAN no mapeado a casilla automatica"),IF(LEFT($J4017,4)="TOPE","Control automatico DIAN: "&amp;$J4017,"Casilla automatica: "&amp;$J4017)))</f>
        <v/>
      </c>
    </row>
    <row r="4018">
      <c r="A4018" s="9" t="n"/>
      <c r="B4018" s="9" t="n"/>
      <c r="C4018" s="9" t="n"/>
      <c r="D4018" s="9" t="n"/>
      <c r="E4018" s="9" t="n"/>
      <c r="F4018" s="11" t="n"/>
      <c r="G4018" s="9" t="n"/>
      <c r="H4018" s="9" t="n"/>
      <c r="I4018" s="9">
        <f>IF(COUNTA($A4018:$H4018)=0,"",IF($J4018="OTRO","NO","SI"))</f>
        <v/>
      </c>
      <c r="J4018" s="9">
        <f>IF(COUNTA($A4018:$H4018)=0,"",IFERROR(LOOKUP(2,1/(((LISTS!$H$2:$H$26&lt;&gt;"")*ISNUMBER(SEARCH(LISTS!$H$2:$H$26,$G4018)))+((LISTS!$I$2:$I$26&lt;&gt;"")*ISNUMBER(SEARCH(LISTS!$I$2:$I$26,$E4018)))),LISTS!$K$2:$K$26),"OTRO"))</f>
        <v/>
      </c>
      <c r="K4018" s="11">
        <f>IF($I4018&lt;&gt;"SI",0,IFERROR($F4018,0))</f>
        <v/>
      </c>
      <c r="L4018" s="9">
        <f>IF(COUNTA($A4018:$H4018)=0,"",IF($J4018="OTRO",IFERROR(LOOKUP(2,1/(((LISTS!$H$2:$H$26&lt;&gt;"")*ISNUMBER(SEARCH(LISTS!$H$2:$H$26,$G4018)))+((LISTS!$I$2:$I$26&lt;&gt;"")*ISNUMBER(SEARCH(LISTS!$I$2:$I$26,$E4018)))),LISTS!$L$2:$L$26),"Concepto DIAN no mapeado a casilla automatica"),IF(LEFT($J4018,4)="TOPE","Control automatico DIAN: "&amp;$J4018,"Casilla automatica: "&amp;$J4018)))</f>
        <v/>
      </c>
    </row>
    <row r="4019">
      <c r="A4019" s="9" t="n"/>
      <c r="B4019" s="9" t="n"/>
      <c r="C4019" s="9" t="n"/>
      <c r="D4019" s="9" t="n"/>
      <c r="E4019" s="9" t="n"/>
      <c r="F4019" s="11" t="n"/>
      <c r="G4019" s="9" t="n"/>
      <c r="H4019" s="9" t="n"/>
      <c r="I4019" s="9">
        <f>IF(COUNTA($A4019:$H4019)=0,"",IF($J4019="OTRO","NO","SI"))</f>
        <v/>
      </c>
      <c r="J4019" s="9">
        <f>IF(COUNTA($A4019:$H4019)=0,"",IFERROR(LOOKUP(2,1/(((LISTS!$H$2:$H$26&lt;&gt;"")*ISNUMBER(SEARCH(LISTS!$H$2:$H$26,$G4019)))+((LISTS!$I$2:$I$26&lt;&gt;"")*ISNUMBER(SEARCH(LISTS!$I$2:$I$26,$E4019)))),LISTS!$K$2:$K$26),"OTRO"))</f>
        <v/>
      </c>
      <c r="K4019" s="11">
        <f>IF($I4019&lt;&gt;"SI",0,IFERROR($F4019,0))</f>
        <v/>
      </c>
      <c r="L4019" s="9">
        <f>IF(COUNTA($A4019:$H4019)=0,"",IF($J4019="OTRO",IFERROR(LOOKUP(2,1/(((LISTS!$H$2:$H$26&lt;&gt;"")*ISNUMBER(SEARCH(LISTS!$H$2:$H$26,$G4019)))+((LISTS!$I$2:$I$26&lt;&gt;"")*ISNUMBER(SEARCH(LISTS!$I$2:$I$26,$E4019)))),LISTS!$L$2:$L$26),"Concepto DIAN no mapeado a casilla automatica"),IF(LEFT($J4019,4)="TOPE","Control automatico DIAN: "&amp;$J4019,"Casilla automatica: "&amp;$J4019)))</f>
        <v/>
      </c>
    </row>
    <row r="4020">
      <c r="A4020" s="9" t="n"/>
      <c r="B4020" s="9" t="n"/>
      <c r="C4020" s="9" t="n"/>
      <c r="D4020" s="9" t="n"/>
      <c r="E4020" s="9" t="n"/>
      <c r="F4020" s="11" t="n"/>
      <c r="G4020" s="9" t="n"/>
      <c r="H4020" s="9" t="n"/>
      <c r="I4020" s="9">
        <f>IF(COUNTA($A4020:$H4020)=0,"",IF($J4020="OTRO","NO","SI"))</f>
        <v/>
      </c>
      <c r="J4020" s="9">
        <f>IF(COUNTA($A4020:$H4020)=0,"",IFERROR(LOOKUP(2,1/(((LISTS!$H$2:$H$26&lt;&gt;"")*ISNUMBER(SEARCH(LISTS!$H$2:$H$26,$G4020)))+((LISTS!$I$2:$I$26&lt;&gt;"")*ISNUMBER(SEARCH(LISTS!$I$2:$I$26,$E4020)))),LISTS!$K$2:$K$26),"OTRO"))</f>
        <v/>
      </c>
      <c r="K4020" s="11">
        <f>IF($I4020&lt;&gt;"SI",0,IFERROR($F4020,0))</f>
        <v/>
      </c>
      <c r="L4020" s="9">
        <f>IF(COUNTA($A4020:$H4020)=0,"",IF($J4020="OTRO",IFERROR(LOOKUP(2,1/(((LISTS!$H$2:$H$26&lt;&gt;"")*ISNUMBER(SEARCH(LISTS!$H$2:$H$26,$G4020)))+((LISTS!$I$2:$I$26&lt;&gt;"")*ISNUMBER(SEARCH(LISTS!$I$2:$I$26,$E4020)))),LISTS!$L$2:$L$26),"Concepto DIAN no mapeado a casilla automatica"),IF(LEFT($J4020,4)="TOPE","Control automatico DIAN: "&amp;$J4020,"Casilla automatica: "&amp;$J4020)))</f>
        <v/>
      </c>
    </row>
    <row r="4021">
      <c r="A4021" s="9" t="n"/>
      <c r="B4021" s="9" t="n"/>
      <c r="C4021" s="9" t="n"/>
      <c r="D4021" s="9" t="n"/>
      <c r="E4021" s="9" t="n"/>
      <c r="F4021" s="11" t="n"/>
      <c r="G4021" s="9" t="n"/>
      <c r="H4021" s="9" t="n"/>
      <c r="I4021" s="9">
        <f>IF(COUNTA($A4021:$H4021)=0,"",IF($J4021="OTRO","NO","SI"))</f>
        <v/>
      </c>
      <c r="J4021" s="9">
        <f>IF(COUNTA($A4021:$H4021)=0,"",IFERROR(LOOKUP(2,1/(((LISTS!$H$2:$H$26&lt;&gt;"")*ISNUMBER(SEARCH(LISTS!$H$2:$H$26,$G4021)))+((LISTS!$I$2:$I$26&lt;&gt;"")*ISNUMBER(SEARCH(LISTS!$I$2:$I$26,$E4021)))),LISTS!$K$2:$K$26),"OTRO"))</f>
        <v/>
      </c>
      <c r="K4021" s="11">
        <f>IF($I4021&lt;&gt;"SI",0,IFERROR($F4021,0))</f>
        <v/>
      </c>
      <c r="L4021" s="9">
        <f>IF(COUNTA($A4021:$H4021)=0,"",IF($J4021="OTRO",IFERROR(LOOKUP(2,1/(((LISTS!$H$2:$H$26&lt;&gt;"")*ISNUMBER(SEARCH(LISTS!$H$2:$H$26,$G4021)))+((LISTS!$I$2:$I$26&lt;&gt;"")*ISNUMBER(SEARCH(LISTS!$I$2:$I$26,$E4021)))),LISTS!$L$2:$L$26),"Concepto DIAN no mapeado a casilla automatica"),IF(LEFT($J4021,4)="TOPE","Control automatico DIAN: "&amp;$J4021,"Casilla automatica: "&amp;$J4021)))</f>
        <v/>
      </c>
    </row>
    <row r="4022">
      <c r="A4022" s="9" t="n"/>
      <c r="B4022" s="9" t="n"/>
      <c r="C4022" s="9" t="n"/>
      <c r="D4022" s="9" t="n"/>
      <c r="E4022" s="9" t="n"/>
      <c r="F4022" s="11" t="n"/>
      <c r="G4022" s="9" t="n"/>
      <c r="H4022" s="9" t="n"/>
      <c r="I4022" s="9">
        <f>IF(COUNTA($A4022:$H4022)=0,"",IF($J4022="OTRO","NO","SI"))</f>
        <v/>
      </c>
      <c r="J4022" s="9">
        <f>IF(COUNTA($A4022:$H4022)=0,"",IFERROR(LOOKUP(2,1/(((LISTS!$H$2:$H$26&lt;&gt;"")*ISNUMBER(SEARCH(LISTS!$H$2:$H$26,$G4022)))+((LISTS!$I$2:$I$26&lt;&gt;"")*ISNUMBER(SEARCH(LISTS!$I$2:$I$26,$E4022)))),LISTS!$K$2:$K$26),"OTRO"))</f>
        <v/>
      </c>
      <c r="K4022" s="11">
        <f>IF($I4022&lt;&gt;"SI",0,IFERROR($F4022,0))</f>
        <v/>
      </c>
      <c r="L4022" s="9">
        <f>IF(COUNTA($A4022:$H4022)=0,"",IF($J4022="OTRO",IFERROR(LOOKUP(2,1/(((LISTS!$H$2:$H$26&lt;&gt;"")*ISNUMBER(SEARCH(LISTS!$H$2:$H$26,$G4022)))+((LISTS!$I$2:$I$26&lt;&gt;"")*ISNUMBER(SEARCH(LISTS!$I$2:$I$26,$E4022)))),LISTS!$L$2:$L$26),"Concepto DIAN no mapeado a casilla automatica"),IF(LEFT($J4022,4)="TOPE","Control automatico DIAN: "&amp;$J4022,"Casilla automatica: "&amp;$J4022)))</f>
        <v/>
      </c>
    </row>
    <row r="4023">
      <c r="A4023" s="9" t="n"/>
      <c r="B4023" s="9" t="n"/>
      <c r="C4023" s="9" t="n"/>
      <c r="D4023" s="9" t="n"/>
      <c r="E4023" s="9" t="n"/>
      <c r="F4023" s="11" t="n"/>
      <c r="G4023" s="9" t="n"/>
      <c r="H4023" s="9" t="n"/>
      <c r="I4023" s="9">
        <f>IF(COUNTA($A4023:$H4023)=0,"",IF($J4023="OTRO","NO","SI"))</f>
        <v/>
      </c>
      <c r="J4023" s="9">
        <f>IF(COUNTA($A4023:$H4023)=0,"",IFERROR(LOOKUP(2,1/(((LISTS!$H$2:$H$26&lt;&gt;"")*ISNUMBER(SEARCH(LISTS!$H$2:$H$26,$G4023)))+((LISTS!$I$2:$I$26&lt;&gt;"")*ISNUMBER(SEARCH(LISTS!$I$2:$I$26,$E4023)))),LISTS!$K$2:$K$26),"OTRO"))</f>
        <v/>
      </c>
      <c r="K4023" s="11">
        <f>IF($I4023&lt;&gt;"SI",0,IFERROR($F4023,0))</f>
        <v/>
      </c>
      <c r="L4023" s="9">
        <f>IF(COUNTA($A4023:$H4023)=0,"",IF($J4023="OTRO",IFERROR(LOOKUP(2,1/(((LISTS!$H$2:$H$26&lt;&gt;"")*ISNUMBER(SEARCH(LISTS!$H$2:$H$26,$G4023)))+((LISTS!$I$2:$I$26&lt;&gt;"")*ISNUMBER(SEARCH(LISTS!$I$2:$I$26,$E4023)))),LISTS!$L$2:$L$26),"Concepto DIAN no mapeado a casilla automatica"),IF(LEFT($J4023,4)="TOPE","Control automatico DIAN: "&amp;$J4023,"Casilla automatica: "&amp;$J4023)))</f>
        <v/>
      </c>
    </row>
    <row r="4024">
      <c r="A4024" s="9" t="n"/>
      <c r="B4024" s="9" t="n"/>
      <c r="C4024" s="9" t="n"/>
      <c r="D4024" s="9" t="n"/>
      <c r="E4024" s="9" t="n"/>
      <c r="F4024" s="11" t="n"/>
      <c r="G4024" s="9" t="n"/>
      <c r="H4024" s="9" t="n"/>
      <c r="I4024" s="9">
        <f>IF(COUNTA($A4024:$H4024)=0,"",IF($J4024="OTRO","NO","SI"))</f>
        <v/>
      </c>
      <c r="J4024" s="9">
        <f>IF(COUNTA($A4024:$H4024)=0,"",IFERROR(LOOKUP(2,1/(((LISTS!$H$2:$H$26&lt;&gt;"")*ISNUMBER(SEARCH(LISTS!$H$2:$H$26,$G4024)))+((LISTS!$I$2:$I$26&lt;&gt;"")*ISNUMBER(SEARCH(LISTS!$I$2:$I$26,$E4024)))),LISTS!$K$2:$K$26),"OTRO"))</f>
        <v/>
      </c>
      <c r="K4024" s="11">
        <f>IF($I4024&lt;&gt;"SI",0,IFERROR($F4024,0))</f>
        <v/>
      </c>
      <c r="L4024" s="9">
        <f>IF(COUNTA($A4024:$H4024)=0,"",IF($J4024="OTRO",IFERROR(LOOKUP(2,1/(((LISTS!$H$2:$H$26&lt;&gt;"")*ISNUMBER(SEARCH(LISTS!$H$2:$H$26,$G4024)))+((LISTS!$I$2:$I$26&lt;&gt;"")*ISNUMBER(SEARCH(LISTS!$I$2:$I$26,$E4024)))),LISTS!$L$2:$L$26),"Concepto DIAN no mapeado a casilla automatica"),IF(LEFT($J4024,4)="TOPE","Control automatico DIAN: "&amp;$J4024,"Casilla automatica: "&amp;$J4024)))</f>
        <v/>
      </c>
    </row>
    <row r="4025">
      <c r="A4025" s="9" t="n"/>
      <c r="B4025" s="9" t="n"/>
      <c r="C4025" s="9" t="n"/>
      <c r="D4025" s="9" t="n"/>
      <c r="E4025" s="9" t="n"/>
      <c r="F4025" s="11" t="n"/>
      <c r="G4025" s="9" t="n"/>
      <c r="H4025" s="9" t="n"/>
      <c r="I4025" s="9">
        <f>IF(COUNTA($A4025:$H4025)=0,"",IF($J4025="OTRO","NO","SI"))</f>
        <v/>
      </c>
      <c r="J4025" s="9">
        <f>IF(COUNTA($A4025:$H4025)=0,"",IFERROR(LOOKUP(2,1/(((LISTS!$H$2:$H$26&lt;&gt;"")*ISNUMBER(SEARCH(LISTS!$H$2:$H$26,$G4025)))+((LISTS!$I$2:$I$26&lt;&gt;"")*ISNUMBER(SEARCH(LISTS!$I$2:$I$26,$E4025)))),LISTS!$K$2:$K$26),"OTRO"))</f>
        <v/>
      </c>
      <c r="K4025" s="11">
        <f>IF($I4025&lt;&gt;"SI",0,IFERROR($F4025,0))</f>
        <v/>
      </c>
      <c r="L4025" s="9">
        <f>IF(COUNTA($A4025:$H4025)=0,"",IF($J4025="OTRO",IFERROR(LOOKUP(2,1/(((LISTS!$H$2:$H$26&lt;&gt;"")*ISNUMBER(SEARCH(LISTS!$H$2:$H$26,$G4025)))+((LISTS!$I$2:$I$26&lt;&gt;"")*ISNUMBER(SEARCH(LISTS!$I$2:$I$26,$E4025)))),LISTS!$L$2:$L$26),"Concepto DIAN no mapeado a casilla automatica"),IF(LEFT($J4025,4)="TOPE","Control automatico DIAN: "&amp;$J4025,"Casilla automatica: "&amp;$J4025)))</f>
        <v/>
      </c>
    </row>
    <row r="4026">
      <c r="A4026" s="9" t="n"/>
      <c r="B4026" s="9" t="n"/>
      <c r="C4026" s="9" t="n"/>
      <c r="D4026" s="9" t="n"/>
      <c r="E4026" s="9" t="n"/>
      <c r="F4026" s="11" t="n"/>
      <c r="G4026" s="9" t="n"/>
      <c r="H4026" s="9" t="n"/>
      <c r="I4026" s="9">
        <f>IF(COUNTA($A4026:$H4026)=0,"",IF($J4026="OTRO","NO","SI"))</f>
        <v/>
      </c>
      <c r="J4026" s="9">
        <f>IF(COUNTA($A4026:$H4026)=0,"",IFERROR(LOOKUP(2,1/(((LISTS!$H$2:$H$26&lt;&gt;"")*ISNUMBER(SEARCH(LISTS!$H$2:$H$26,$G4026)))+((LISTS!$I$2:$I$26&lt;&gt;"")*ISNUMBER(SEARCH(LISTS!$I$2:$I$26,$E4026)))),LISTS!$K$2:$K$26),"OTRO"))</f>
        <v/>
      </c>
      <c r="K4026" s="11">
        <f>IF($I4026&lt;&gt;"SI",0,IFERROR($F4026,0))</f>
        <v/>
      </c>
      <c r="L4026" s="9">
        <f>IF(COUNTA($A4026:$H4026)=0,"",IF($J4026="OTRO",IFERROR(LOOKUP(2,1/(((LISTS!$H$2:$H$26&lt;&gt;"")*ISNUMBER(SEARCH(LISTS!$H$2:$H$26,$G4026)))+((LISTS!$I$2:$I$26&lt;&gt;"")*ISNUMBER(SEARCH(LISTS!$I$2:$I$26,$E4026)))),LISTS!$L$2:$L$26),"Concepto DIAN no mapeado a casilla automatica"),IF(LEFT($J4026,4)="TOPE","Control automatico DIAN: "&amp;$J4026,"Casilla automatica: "&amp;$J4026)))</f>
        <v/>
      </c>
    </row>
    <row r="4027">
      <c r="A4027" s="9" t="n"/>
      <c r="B4027" s="9" t="n"/>
      <c r="C4027" s="9" t="n"/>
      <c r="D4027" s="9" t="n"/>
      <c r="E4027" s="9" t="n"/>
      <c r="F4027" s="11" t="n"/>
      <c r="G4027" s="9" t="n"/>
      <c r="H4027" s="9" t="n"/>
      <c r="I4027" s="9">
        <f>IF(COUNTA($A4027:$H4027)=0,"",IF($J4027="OTRO","NO","SI"))</f>
        <v/>
      </c>
      <c r="J4027" s="9">
        <f>IF(COUNTA($A4027:$H4027)=0,"",IFERROR(LOOKUP(2,1/(((LISTS!$H$2:$H$26&lt;&gt;"")*ISNUMBER(SEARCH(LISTS!$H$2:$H$26,$G4027)))+((LISTS!$I$2:$I$26&lt;&gt;"")*ISNUMBER(SEARCH(LISTS!$I$2:$I$26,$E4027)))),LISTS!$K$2:$K$26),"OTRO"))</f>
        <v/>
      </c>
      <c r="K4027" s="11">
        <f>IF($I4027&lt;&gt;"SI",0,IFERROR($F4027,0))</f>
        <v/>
      </c>
      <c r="L4027" s="9">
        <f>IF(COUNTA($A4027:$H4027)=0,"",IF($J4027="OTRO",IFERROR(LOOKUP(2,1/(((LISTS!$H$2:$H$26&lt;&gt;"")*ISNUMBER(SEARCH(LISTS!$H$2:$H$26,$G4027)))+((LISTS!$I$2:$I$26&lt;&gt;"")*ISNUMBER(SEARCH(LISTS!$I$2:$I$26,$E4027)))),LISTS!$L$2:$L$26),"Concepto DIAN no mapeado a casilla automatica"),IF(LEFT($J4027,4)="TOPE","Control automatico DIAN: "&amp;$J4027,"Casilla automatica: "&amp;$J4027)))</f>
        <v/>
      </c>
    </row>
    <row r="4028">
      <c r="A4028" s="9" t="n"/>
      <c r="B4028" s="9" t="n"/>
      <c r="C4028" s="9" t="n"/>
      <c r="D4028" s="9" t="n"/>
      <c r="E4028" s="9" t="n"/>
      <c r="F4028" s="11" t="n"/>
      <c r="G4028" s="9" t="n"/>
      <c r="H4028" s="9" t="n"/>
      <c r="I4028" s="9">
        <f>IF(COUNTA($A4028:$H4028)=0,"",IF($J4028="OTRO","NO","SI"))</f>
        <v/>
      </c>
      <c r="J4028" s="9">
        <f>IF(COUNTA($A4028:$H4028)=0,"",IFERROR(LOOKUP(2,1/(((LISTS!$H$2:$H$26&lt;&gt;"")*ISNUMBER(SEARCH(LISTS!$H$2:$H$26,$G4028)))+((LISTS!$I$2:$I$26&lt;&gt;"")*ISNUMBER(SEARCH(LISTS!$I$2:$I$26,$E4028)))),LISTS!$K$2:$K$26),"OTRO"))</f>
        <v/>
      </c>
      <c r="K4028" s="11">
        <f>IF($I4028&lt;&gt;"SI",0,IFERROR($F4028,0))</f>
        <v/>
      </c>
      <c r="L4028" s="9">
        <f>IF(COUNTA($A4028:$H4028)=0,"",IF($J4028="OTRO",IFERROR(LOOKUP(2,1/(((LISTS!$H$2:$H$26&lt;&gt;"")*ISNUMBER(SEARCH(LISTS!$H$2:$H$26,$G4028)))+((LISTS!$I$2:$I$26&lt;&gt;"")*ISNUMBER(SEARCH(LISTS!$I$2:$I$26,$E4028)))),LISTS!$L$2:$L$26),"Concepto DIAN no mapeado a casilla automatica"),IF(LEFT($J4028,4)="TOPE","Control automatico DIAN: "&amp;$J4028,"Casilla automatica: "&amp;$J4028)))</f>
        <v/>
      </c>
    </row>
    <row r="4029">
      <c r="A4029" s="9" t="n"/>
      <c r="B4029" s="9" t="n"/>
      <c r="C4029" s="9" t="n"/>
      <c r="D4029" s="9" t="n"/>
      <c r="E4029" s="9" t="n"/>
      <c r="F4029" s="11" t="n"/>
      <c r="G4029" s="9" t="n"/>
      <c r="H4029" s="9" t="n"/>
      <c r="I4029" s="9">
        <f>IF(COUNTA($A4029:$H4029)=0,"",IF($J4029="OTRO","NO","SI"))</f>
        <v/>
      </c>
      <c r="J4029" s="9">
        <f>IF(COUNTA($A4029:$H4029)=0,"",IFERROR(LOOKUP(2,1/(((LISTS!$H$2:$H$26&lt;&gt;"")*ISNUMBER(SEARCH(LISTS!$H$2:$H$26,$G4029)))+((LISTS!$I$2:$I$26&lt;&gt;"")*ISNUMBER(SEARCH(LISTS!$I$2:$I$26,$E4029)))),LISTS!$K$2:$K$26),"OTRO"))</f>
        <v/>
      </c>
      <c r="K4029" s="11">
        <f>IF($I4029&lt;&gt;"SI",0,IFERROR($F4029,0))</f>
        <v/>
      </c>
      <c r="L4029" s="9">
        <f>IF(COUNTA($A4029:$H4029)=0,"",IF($J4029="OTRO",IFERROR(LOOKUP(2,1/(((LISTS!$H$2:$H$26&lt;&gt;"")*ISNUMBER(SEARCH(LISTS!$H$2:$H$26,$G4029)))+((LISTS!$I$2:$I$26&lt;&gt;"")*ISNUMBER(SEARCH(LISTS!$I$2:$I$26,$E4029)))),LISTS!$L$2:$L$26),"Concepto DIAN no mapeado a casilla automatica"),IF(LEFT($J4029,4)="TOPE","Control automatico DIAN: "&amp;$J4029,"Casilla automatica: "&amp;$J4029)))</f>
        <v/>
      </c>
    </row>
    <row r="4030">
      <c r="A4030" s="9" t="n"/>
      <c r="B4030" s="9" t="n"/>
      <c r="C4030" s="9" t="n"/>
      <c r="D4030" s="9" t="n"/>
      <c r="E4030" s="9" t="n"/>
      <c r="F4030" s="11" t="n"/>
      <c r="G4030" s="9" t="n"/>
      <c r="H4030" s="9" t="n"/>
      <c r="I4030" s="9">
        <f>IF(COUNTA($A4030:$H4030)=0,"",IF($J4030="OTRO","NO","SI"))</f>
        <v/>
      </c>
      <c r="J4030" s="9">
        <f>IF(COUNTA($A4030:$H4030)=0,"",IFERROR(LOOKUP(2,1/(((LISTS!$H$2:$H$26&lt;&gt;"")*ISNUMBER(SEARCH(LISTS!$H$2:$H$26,$G4030)))+((LISTS!$I$2:$I$26&lt;&gt;"")*ISNUMBER(SEARCH(LISTS!$I$2:$I$26,$E4030)))),LISTS!$K$2:$K$26),"OTRO"))</f>
        <v/>
      </c>
      <c r="K4030" s="11">
        <f>IF($I4030&lt;&gt;"SI",0,IFERROR($F4030,0))</f>
        <v/>
      </c>
      <c r="L4030" s="9">
        <f>IF(COUNTA($A4030:$H4030)=0,"",IF($J4030="OTRO",IFERROR(LOOKUP(2,1/(((LISTS!$H$2:$H$26&lt;&gt;"")*ISNUMBER(SEARCH(LISTS!$H$2:$H$26,$G4030)))+((LISTS!$I$2:$I$26&lt;&gt;"")*ISNUMBER(SEARCH(LISTS!$I$2:$I$26,$E4030)))),LISTS!$L$2:$L$26),"Concepto DIAN no mapeado a casilla automatica"),IF(LEFT($J4030,4)="TOPE","Control automatico DIAN: "&amp;$J4030,"Casilla automatica: "&amp;$J4030)))</f>
        <v/>
      </c>
    </row>
    <row r="4031">
      <c r="A4031" s="9" t="n"/>
      <c r="B4031" s="9" t="n"/>
      <c r="C4031" s="9" t="n"/>
      <c r="D4031" s="9" t="n"/>
      <c r="E4031" s="9" t="n"/>
      <c r="F4031" s="11" t="n"/>
      <c r="G4031" s="9" t="n"/>
      <c r="H4031" s="9" t="n"/>
      <c r="I4031" s="9">
        <f>IF(COUNTA($A4031:$H4031)=0,"",IF($J4031="OTRO","NO","SI"))</f>
        <v/>
      </c>
      <c r="J4031" s="9">
        <f>IF(COUNTA($A4031:$H4031)=0,"",IFERROR(LOOKUP(2,1/(((LISTS!$H$2:$H$26&lt;&gt;"")*ISNUMBER(SEARCH(LISTS!$H$2:$H$26,$G4031)))+((LISTS!$I$2:$I$26&lt;&gt;"")*ISNUMBER(SEARCH(LISTS!$I$2:$I$26,$E4031)))),LISTS!$K$2:$K$26),"OTRO"))</f>
        <v/>
      </c>
      <c r="K4031" s="11">
        <f>IF($I4031&lt;&gt;"SI",0,IFERROR($F4031,0))</f>
        <v/>
      </c>
      <c r="L4031" s="9">
        <f>IF(COUNTA($A4031:$H4031)=0,"",IF($J4031="OTRO",IFERROR(LOOKUP(2,1/(((LISTS!$H$2:$H$26&lt;&gt;"")*ISNUMBER(SEARCH(LISTS!$H$2:$H$26,$G4031)))+((LISTS!$I$2:$I$26&lt;&gt;"")*ISNUMBER(SEARCH(LISTS!$I$2:$I$26,$E4031)))),LISTS!$L$2:$L$26),"Concepto DIAN no mapeado a casilla automatica"),IF(LEFT($J4031,4)="TOPE","Control automatico DIAN: "&amp;$J4031,"Casilla automatica: "&amp;$J4031)))</f>
        <v/>
      </c>
    </row>
    <row r="4032">
      <c r="A4032" s="9" t="n"/>
      <c r="B4032" s="9" t="n"/>
      <c r="C4032" s="9" t="n"/>
      <c r="D4032" s="9" t="n"/>
      <c r="E4032" s="9" t="n"/>
      <c r="F4032" s="11" t="n"/>
      <c r="G4032" s="9" t="n"/>
      <c r="H4032" s="9" t="n"/>
      <c r="I4032" s="9">
        <f>IF(COUNTA($A4032:$H4032)=0,"",IF($J4032="OTRO","NO","SI"))</f>
        <v/>
      </c>
      <c r="J4032" s="9">
        <f>IF(COUNTA($A4032:$H4032)=0,"",IFERROR(LOOKUP(2,1/(((LISTS!$H$2:$H$26&lt;&gt;"")*ISNUMBER(SEARCH(LISTS!$H$2:$H$26,$G4032)))+((LISTS!$I$2:$I$26&lt;&gt;"")*ISNUMBER(SEARCH(LISTS!$I$2:$I$26,$E4032)))),LISTS!$K$2:$K$26),"OTRO"))</f>
        <v/>
      </c>
      <c r="K4032" s="11">
        <f>IF($I4032&lt;&gt;"SI",0,IFERROR($F4032,0))</f>
        <v/>
      </c>
      <c r="L4032" s="9">
        <f>IF(COUNTA($A4032:$H4032)=0,"",IF($J4032="OTRO",IFERROR(LOOKUP(2,1/(((LISTS!$H$2:$H$26&lt;&gt;"")*ISNUMBER(SEARCH(LISTS!$H$2:$H$26,$G4032)))+((LISTS!$I$2:$I$26&lt;&gt;"")*ISNUMBER(SEARCH(LISTS!$I$2:$I$26,$E4032)))),LISTS!$L$2:$L$26),"Concepto DIAN no mapeado a casilla automatica"),IF(LEFT($J4032,4)="TOPE","Control automatico DIAN: "&amp;$J4032,"Casilla automatica: "&amp;$J4032)))</f>
        <v/>
      </c>
    </row>
    <row r="4033">
      <c r="A4033" s="9" t="n"/>
      <c r="B4033" s="9" t="n"/>
      <c r="C4033" s="9" t="n"/>
      <c r="D4033" s="9" t="n"/>
      <c r="E4033" s="9" t="n"/>
      <c r="F4033" s="11" t="n"/>
      <c r="G4033" s="9" t="n"/>
      <c r="H4033" s="9" t="n"/>
      <c r="I4033" s="9">
        <f>IF(COUNTA($A4033:$H4033)=0,"",IF($J4033="OTRO","NO","SI"))</f>
        <v/>
      </c>
      <c r="J4033" s="9">
        <f>IF(COUNTA($A4033:$H4033)=0,"",IFERROR(LOOKUP(2,1/(((LISTS!$H$2:$H$26&lt;&gt;"")*ISNUMBER(SEARCH(LISTS!$H$2:$H$26,$G4033)))+((LISTS!$I$2:$I$26&lt;&gt;"")*ISNUMBER(SEARCH(LISTS!$I$2:$I$26,$E4033)))),LISTS!$K$2:$K$26),"OTRO"))</f>
        <v/>
      </c>
      <c r="K4033" s="11">
        <f>IF($I4033&lt;&gt;"SI",0,IFERROR($F4033,0))</f>
        <v/>
      </c>
      <c r="L4033" s="9">
        <f>IF(COUNTA($A4033:$H4033)=0,"",IF($J4033="OTRO",IFERROR(LOOKUP(2,1/(((LISTS!$H$2:$H$26&lt;&gt;"")*ISNUMBER(SEARCH(LISTS!$H$2:$H$26,$G4033)))+((LISTS!$I$2:$I$26&lt;&gt;"")*ISNUMBER(SEARCH(LISTS!$I$2:$I$26,$E4033)))),LISTS!$L$2:$L$26),"Concepto DIAN no mapeado a casilla automatica"),IF(LEFT($J4033,4)="TOPE","Control automatico DIAN: "&amp;$J4033,"Casilla automatica: "&amp;$J4033)))</f>
        <v/>
      </c>
    </row>
    <row r="4034">
      <c r="A4034" s="9" t="n"/>
      <c r="B4034" s="9" t="n"/>
      <c r="C4034" s="9" t="n"/>
      <c r="D4034" s="9" t="n"/>
      <c r="E4034" s="9" t="n"/>
      <c r="F4034" s="11" t="n"/>
      <c r="G4034" s="9" t="n"/>
      <c r="H4034" s="9" t="n"/>
      <c r="I4034" s="9">
        <f>IF(COUNTA($A4034:$H4034)=0,"",IF($J4034="OTRO","NO","SI"))</f>
        <v/>
      </c>
      <c r="J4034" s="9">
        <f>IF(COUNTA($A4034:$H4034)=0,"",IFERROR(LOOKUP(2,1/(((LISTS!$H$2:$H$26&lt;&gt;"")*ISNUMBER(SEARCH(LISTS!$H$2:$H$26,$G4034)))+((LISTS!$I$2:$I$26&lt;&gt;"")*ISNUMBER(SEARCH(LISTS!$I$2:$I$26,$E4034)))),LISTS!$K$2:$K$26),"OTRO"))</f>
        <v/>
      </c>
      <c r="K4034" s="11">
        <f>IF($I4034&lt;&gt;"SI",0,IFERROR($F4034,0))</f>
        <v/>
      </c>
      <c r="L4034" s="9">
        <f>IF(COUNTA($A4034:$H4034)=0,"",IF($J4034="OTRO",IFERROR(LOOKUP(2,1/(((LISTS!$H$2:$H$26&lt;&gt;"")*ISNUMBER(SEARCH(LISTS!$H$2:$H$26,$G4034)))+((LISTS!$I$2:$I$26&lt;&gt;"")*ISNUMBER(SEARCH(LISTS!$I$2:$I$26,$E4034)))),LISTS!$L$2:$L$26),"Concepto DIAN no mapeado a casilla automatica"),IF(LEFT($J4034,4)="TOPE","Control automatico DIAN: "&amp;$J4034,"Casilla automatica: "&amp;$J4034)))</f>
        <v/>
      </c>
    </row>
    <row r="4035">
      <c r="A4035" s="9" t="n"/>
      <c r="B4035" s="9" t="n"/>
      <c r="C4035" s="9" t="n"/>
      <c r="D4035" s="9" t="n"/>
      <c r="E4035" s="9" t="n"/>
      <c r="F4035" s="11" t="n"/>
      <c r="G4035" s="9" t="n"/>
      <c r="H4035" s="9" t="n"/>
      <c r="I4035" s="9">
        <f>IF(COUNTA($A4035:$H4035)=0,"",IF($J4035="OTRO","NO","SI"))</f>
        <v/>
      </c>
      <c r="J4035" s="9">
        <f>IF(COUNTA($A4035:$H4035)=0,"",IFERROR(LOOKUP(2,1/(((LISTS!$H$2:$H$26&lt;&gt;"")*ISNUMBER(SEARCH(LISTS!$H$2:$H$26,$G4035)))+((LISTS!$I$2:$I$26&lt;&gt;"")*ISNUMBER(SEARCH(LISTS!$I$2:$I$26,$E4035)))),LISTS!$K$2:$K$26),"OTRO"))</f>
        <v/>
      </c>
      <c r="K4035" s="11">
        <f>IF($I4035&lt;&gt;"SI",0,IFERROR($F4035,0))</f>
        <v/>
      </c>
      <c r="L4035" s="9">
        <f>IF(COUNTA($A4035:$H4035)=0,"",IF($J4035="OTRO",IFERROR(LOOKUP(2,1/(((LISTS!$H$2:$H$26&lt;&gt;"")*ISNUMBER(SEARCH(LISTS!$H$2:$H$26,$G4035)))+((LISTS!$I$2:$I$26&lt;&gt;"")*ISNUMBER(SEARCH(LISTS!$I$2:$I$26,$E4035)))),LISTS!$L$2:$L$26),"Concepto DIAN no mapeado a casilla automatica"),IF(LEFT($J4035,4)="TOPE","Control automatico DIAN: "&amp;$J4035,"Casilla automatica: "&amp;$J4035)))</f>
        <v/>
      </c>
    </row>
    <row r="4036">
      <c r="A4036" s="9" t="n"/>
      <c r="B4036" s="9" t="n"/>
      <c r="C4036" s="9" t="n"/>
      <c r="D4036" s="9" t="n"/>
      <c r="E4036" s="9" t="n"/>
      <c r="F4036" s="11" t="n"/>
      <c r="G4036" s="9" t="n"/>
      <c r="H4036" s="9" t="n"/>
      <c r="I4036" s="9">
        <f>IF(COUNTA($A4036:$H4036)=0,"",IF($J4036="OTRO","NO","SI"))</f>
        <v/>
      </c>
      <c r="J4036" s="9">
        <f>IF(COUNTA($A4036:$H4036)=0,"",IFERROR(LOOKUP(2,1/(((LISTS!$H$2:$H$26&lt;&gt;"")*ISNUMBER(SEARCH(LISTS!$H$2:$H$26,$G4036)))+((LISTS!$I$2:$I$26&lt;&gt;"")*ISNUMBER(SEARCH(LISTS!$I$2:$I$26,$E4036)))),LISTS!$K$2:$K$26),"OTRO"))</f>
        <v/>
      </c>
      <c r="K4036" s="11">
        <f>IF($I4036&lt;&gt;"SI",0,IFERROR($F4036,0))</f>
        <v/>
      </c>
      <c r="L4036" s="9">
        <f>IF(COUNTA($A4036:$H4036)=0,"",IF($J4036="OTRO",IFERROR(LOOKUP(2,1/(((LISTS!$H$2:$H$26&lt;&gt;"")*ISNUMBER(SEARCH(LISTS!$H$2:$H$26,$G4036)))+((LISTS!$I$2:$I$26&lt;&gt;"")*ISNUMBER(SEARCH(LISTS!$I$2:$I$26,$E4036)))),LISTS!$L$2:$L$26),"Concepto DIAN no mapeado a casilla automatica"),IF(LEFT($J4036,4)="TOPE","Control automatico DIAN: "&amp;$J4036,"Casilla automatica: "&amp;$J4036)))</f>
        <v/>
      </c>
    </row>
    <row r="4037">
      <c r="A4037" s="9" t="n"/>
      <c r="B4037" s="9" t="n"/>
      <c r="C4037" s="9" t="n"/>
      <c r="D4037" s="9" t="n"/>
      <c r="E4037" s="9" t="n"/>
      <c r="F4037" s="11" t="n"/>
      <c r="G4037" s="9" t="n"/>
      <c r="H4037" s="9" t="n"/>
      <c r="I4037" s="9">
        <f>IF(COUNTA($A4037:$H4037)=0,"",IF($J4037="OTRO","NO","SI"))</f>
        <v/>
      </c>
      <c r="J4037" s="9">
        <f>IF(COUNTA($A4037:$H4037)=0,"",IFERROR(LOOKUP(2,1/(((LISTS!$H$2:$H$26&lt;&gt;"")*ISNUMBER(SEARCH(LISTS!$H$2:$H$26,$G4037)))+((LISTS!$I$2:$I$26&lt;&gt;"")*ISNUMBER(SEARCH(LISTS!$I$2:$I$26,$E4037)))),LISTS!$K$2:$K$26),"OTRO"))</f>
        <v/>
      </c>
      <c r="K4037" s="11">
        <f>IF($I4037&lt;&gt;"SI",0,IFERROR($F4037,0))</f>
        <v/>
      </c>
      <c r="L4037" s="9">
        <f>IF(COUNTA($A4037:$H4037)=0,"",IF($J4037="OTRO",IFERROR(LOOKUP(2,1/(((LISTS!$H$2:$H$26&lt;&gt;"")*ISNUMBER(SEARCH(LISTS!$H$2:$H$26,$G4037)))+((LISTS!$I$2:$I$26&lt;&gt;"")*ISNUMBER(SEARCH(LISTS!$I$2:$I$26,$E4037)))),LISTS!$L$2:$L$26),"Concepto DIAN no mapeado a casilla automatica"),IF(LEFT($J4037,4)="TOPE","Control automatico DIAN: "&amp;$J4037,"Casilla automatica: "&amp;$J4037)))</f>
        <v/>
      </c>
    </row>
    <row r="4038">
      <c r="A4038" s="9" t="n"/>
      <c r="B4038" s="9" t="n"/>
      <c r="C4038" s="9" t="n"/>
      <c r="D4038" s="9" t="n"/>
      <c r="E4038" s="9" t="n"/>
      <c r="F4038" s="11" t="n"/>
      <c r="G4038" s="9" t="n"/>
      <c r="H4038" s="9" t="n"/>
      <c r="I4038" s="9">
        <f>IF(COUNTA($A4038:$H4038)=0,"",IF($J4038="OTRO","NO","SI"))</f>
        <v/>
      </c>
      <c r="J4038" s="9">
        <f>IF(COUNTA($A4038:$H4038)=0,"",IFERROR(LOOKUP(2,1/(((LISTS!$H$2:$H$26&lt;&gt;"")*ISNUMBER(SEARCH(LISTS!$H$2:$H$26,$G4038)))+((LISTS!$I$2:$I$26&lt;&gt;"")*ISNUMBER(SEARCH(LISTS!$I$2:$I$26,$E4038)))),LISTS!$K$2:$K$26),"OTRO"))</f>
        <v/>
      </c>
      <c r="K4038" s="11">
        <f>IF($I4038&lt;&gt;"SI",0,IFERROR($F4038,0))</f>
        <v/>
      </c>
      <c r="L4038" s="9">
        <f>IF(COUNTA($A4038:$H4038)=0,"",IF($J4038="OTRO",IFERROR(LOOKUP(2,1/(((LISTS!$H$2:$H$26&lt;&gt;"")*ISNUMBER(SEARCH(LISTS!$H$2:$H$26,$G4038)))+((LISTS!$I$2:$I$26&lt;&gt;"")*ISNUMBER(SEARCH(LISTS!$I$2:$I$26,$E4038)))),LISTS!$L$2:$L$26),"Concepto DIAN no mapeado a casilla automatica"),IF(LEFT($J4038,4)="TOPE","Control automatico DIAN: "&amp;$J4038,"Casilla automatica: "&amp;$J4038)))</f>
        <v/>
      </c>
    </row>
    <row r="4039">
      <c r="A4039" s="9" t="n"/>
      <c r="B4039" s="9" t="n"/>
      <c r="C4039" s="9" t="n"/>
      <c r="D4039" s="9" t="n"/>
      <c r="E4039" s="9" t="n"/>
      <c r="F4039" s="11" t="n"/>
      <c r="G4039" s="9" t="n"/>
      <c r="H4039" s="9" t="n"/>
      <c r="I4039" s="9">
        <f>IF(COUNTA($A4039:$H4039)=0,"",IF($J4039="OTRO","NO","SI"))</f>
        <v/>
      </c>
      <c r="J4039" s="9">
        <f>IF(COUNTA($A4039:$H4039)=0,"",IFERROR(LOOKUP(2,1/(((LISTS!$H$2:$H$26&lt;&gt;"")*ISNUMBER(SEARCH(LISTS!$H$2:$H$26,$G4039)))+((LISTS!$I$2:$I$26&lt;&gt;"")*ISNUMBER(SEARCH(LISTS!$I$2:$I$26,$E4039)))),LISTS!$K$2:$K$26),"OTRO"))</f>
        <v/>
      </c>
      <c r="K4039" s="11">
        <f>IF($I4039&lt;&gt;"SI",0,IFERROR($F4039,0))</f>
        <v/>
      </c>
      <c r="L4039" s="9">
        <f>IF(COUNTA($A4039:$H4039)=0,"",IF($J4039="OTRO",IFERROR(LOOKUP(2,1/(((LISTS!$H$2:$H$26&lt;&gt;"")*ISNUMBER(SEARCH(LISTS!$H$2:$H$26,$G4039)))+((LISTS!$I$2:$I$26&lt;&gt;"")*ISNUMBER(SEARCH(LISTS!$I$2:$I$26,$E4039)))),LISTS!$L$2:$L$26),"Concepto DIAN no mapeado a casilla automatica"),IF(LEFT($J4039,4)="TOPE","Control automatico DIAN: "&amp;$J4039,"Casilla automatica: "&amp;$J4039)))</f>
        <v/>
      </c>
    </row>
    <row r="4040">
      <c r="A4040" s="9" t="n"/>
      <c r="B4040" s="9" t="n"/>
      <c r="C4040" s="9" t="n"/>
      <c r="D4040" s="9" t="n"/>
      <c r="E4040" s="9" t="n"/>
      <c r="F4040" s="11" t="n"/>
      <c r="G4040" s="9" t="n"/>
      <c r="H4040" s="9" t="n"/>
      <c r="I4040" s="9">
        <f>IF(COUNTA($A4040:$H4040)=0,"",IF($J4040="OTRO","NO","SI"))</f>
        <v/>
      </c>
      <c r="J4040" s="9">
        <f>IF(COUNTA($A4040:$H4040)=0,"",IFERROR(LOOKUP(2,1/(((LISTS!$H$2:$H$26&lt;&gt;"")*ISNUMBER(SEARCH(LISTS!$H$2:$H$26,$G4040)))+((LISTS!$I$2:$I$26&lt;&gt;"")*ISNUMBER(SEARCH(LISTS!$I$2:$I$26,$E4040)))),LISTS!$K$2:$K$26),"OTRO"))</f>
        <v/>
      </c>
      <c r="K4040" s="11">
        <f>IF($I4040&lt;&gt;"SI",0,IFERROR($F4040,0))</f>
        <v/>
      </c>
      <c r="L4040" s="9">
        <f>IF(COUNTA($A4040:$H4040)=0,"",IF($J4040="OTRO",IFERROR(LOOKUP(2,1/(((LISTS!$H$2:$H$26&lt;&gt;"")*ISNUMBER(SEARCH(LISTS!$H$2:$H$26,$G4040)))+((LISTS!$I$2:$I$26&lt;&gt;"")*ISNUMBER(SEARCH(LISTS!$I$2:$I$26,$E4040)))),LISTS!$L$2:$L$26),"Concepto DIAN no mapeado a casilla automatica"),IF(LEFT($J4040,4)="TOPE","Control automatico DIAN: "&amp;$J4040,"Casilla automatica: "&amp;$J4040)))</f>
        <v/>
      </c>
    </row>
    <row r="4041">
      <c r="A4041" s="9" t="n"/>
      <c r="B4041" s="9" t="n"/>
      <c r="C4041" s="9" t="n"/>
      <c r="D4041" s="9" t="n"/>
      <c r="E4041" s="9" t="n"/>
      <c r="F4041" s="11" t="n"/>
      <c r="G4041" s="9" t="n"/>
      <c r="H4041" s="9" t="n"/>
      <c r="I4041" s="9">
        <f>IF(COUNTA($A4041:$H4041)=0,"",IF($J4041="OTRO","NO","SI"))</f>
        <v/>
      </c>
      <c r="J4041" s="9">
        <f>IF(COUNTA($A4041:$H4041)=0,"",IFERROR(LOOKUP(2,1/(((LISTS!$H$2:$H$26&lt;&gt;"")*ISNUMBER(SEARCH(LISTS!$H$2:$H$26,$G4041)))+((LISTS!$I$2:$I$26&lt;&gt;"")*ISNUMBER(SEARCH(LISTS!$I$2:$I$26,$E4041)))),LISTS!$K$2:$K$26),"OTRO"))</f>
        <v/>
      </c>
      <c r="K4041" s="11">
        <f>IF($I4041&lt;&gt;"SI",0,IFERROR($F4041,0))</f>
        <v/>
      </c>
      <c r="L4041" s="9">
        <f>IF(COUNTA($A4041:$H4041)=0,"",IF($J4041="OTRO",IFERROR(LOOKUP(2,1/(((LISTS!$H$2:$H$26&lt;&gt;"")*ISNUMBER(SEARCH(LISTS!$H$2:$H$26,$G4041)))+((LISTS!$I$2:$I$26&lt;&gt;"")*ISNUMBER(SEARCH(LISTS!$I$2:$I$26,$E4041)))),LISTS!$L$2:$L$26),"Concepto DIAN no mapeado a casilla automatica"),IF(LEFT($J4041,4)="TOPE","Control automatico DIAN: "&amp;$J4041,"Casilla automatica: "&amp;$J4041)))</f>
        <v/>
      </c>
    </row>
    <row r="4042">
      <c r="A4042" s="9" t="n"/>
      <c r="B4042" s="9" t="n"/>
      <c r="C4042" s="9" t="n"/>
      <c r="D4042" s="9" t="n"/>
      <c r="E4042" s="9" t="n"/>
      <c r="F4042" s="11" t="n"/>
      <c r="G4042" s="9" t="n"/>
      <c r="H4042" s="9" t="n"/>
      <c r="I4042" s="9">
        <f>IF(COUNTA($A4042:$H4042)=0,"",IF($J4042="OTRO","NO","SI"))</f>
        <v/>
      </c>
      <c r="J4042" s="9">
        <f>IF(COUNTA($A4042:$H4042)=0,"",IFERROR(LOOKUP(2,1/(((LISTS!$H$2:$H$26&lt;&gt;"")*ISNUMBER(SEARCH(LISTS!$H$2:$H$26,$G4042)))+((LISTS!$I$2:$I$26&lt;&gt;"")*ISNUMBER(SEARCH(LISTS!$I$2:$I$26,$E4042)))),LISTS!$K$2:$K$26),"OTRO"))</f>
        <v/>
      </c>
      <c r="K4042" s="11">
        <f>IF($I4042&lt;&gt;"SI",0,IFERROR($F4042,0))</f>
        <v/>
      </c>
      <c r="L4042" s="9">
        <f>IF(COUNTA($A4042:$H4042)=0,"",IF($J4042="OTRO",IFERROR(LOOKUP(2,1/(((LISTS!$H$2:$H$26&lt;&gt;"")*ISNUMBER(SEARCH(LISTS!$H$2:$H$26,$G4042)))+((LISTS!$I$2:$I$26&lt;&gt;"")*ISNUMBER(SEARCH(LISTS!$I$2:$I$26,$E4042)))),LISTS!$L$2:$L$26),"Concepto DIAN no mapeado a casilla automatica"),IF(LEFT($J4042,4)="TOPE","Control automatico DIAN: "&amp;$J4042,"Casilla automatica: "&amp;$J4042)))</f>
        <v/>
      </c>
    </row>
    <row r="4043">
      <c r="A4043" s="9" t="n"/>
      <c r="B4043" s="9" t="n"/>
      <c r="C4043" s="9" t="n"/>
      <c r="D4043" s="9" t="n"/>
      <c r="E4043" s="9" t="n"/>
      <c r="F4043" s="11" t="n"/>
      <c r="G4043" s="9" t="n"/>
      <c r="H4043" s="9" t="n"/>
      <c r="I4043" s="9">
        <f>IF(COUNTA($A4043:$H4043)=0,"",IF($J4043="OTRO","NO","SI"))</f>
        <v/>
      </c>
      <c r="J4043" s="9">
        <f>IF(COUNTA($A4043:$H4043)=0,"",IFERROR(LOOKUP(2,1/(((LISTS!$H$2:$H$26&lt;&gt;"")*ISNUMBER(SEARCH(LISTS!$H$2:$H$26,$G4043)))+((LISTS!$I$2:$I$26&lt;&gt;"")*ISNUMBER(SEARCH(LISTS!$I$2:$I$26,$E4043)))),LISTS!$K$2:$K$26),"OTRO"))</f>
        <v/>
      </c>
      <c r="K4043" s="11">
        <f>IF($I4043&lt;&gt;"SI",0,IFERROR($F4043,0))</f>
        <v/>
      </c>
      <c r="L4043" s="9">
        <f>IF(COUNTA($A4043:$H4043)=0,"",IF($J4043="OTRO",IFERROR(LOOKUP(2,1/(((LISTS!$H$2:$H$26&lt;&gt;"")*ISNUMBER(SEARCH(LISTS!$H$2:$H$26,$G4043)))+((LISTS!$I$2:$I$26&lt;&gt;"")*ISNUMBER(SEARCH(LISTS!$I$2:$I$26,$E4043)))),LISTS!$L$2:$L$26),"Concepto DIAN no mapeado a casilla automatica"),IF(LEFT($J4043,4)="TOPE","Control automatico DIAN: "&amp;$J4043,"Casilla automatica: "&amp;$J4043)))</f>
        <v/>
      </c>
    </row>
    <row r="4044">
      <c r="A4044" s="9" t="n"/>
      <c r="B4044" s="9" t="n"/>
      <c r="C4044" s="9" t="n"/>
      <c r="D4044" s="9" t="n"/>
      <c r="E4044" s="9" t="n"/>
      <c r="F4044" s="11" t="n"/>
      <c r="G4044" s="9" t="n"/>
      <c r="H4044" s="9" t="n"/>
      <c r="I4044" s="9">
        <f>IF(COUNTA($A4044:$H4044)=0,"",IF($J4044="OTRO","NO","SI"))</f>
        <v/>
      </c>
      <c r="J4044" s="9">
        <f>IF(COUNTA($A4044:$H4044)=0,"",IFERROR(LOOKUP(2,1/(((LISTS!$H$2:$H$26&lt;&gt;"")*ISNUMBER(SEARCH(LISTS!$H$2:$H$26,$G4044)))+((LISTS!$I$2:$I$26&lt;&gt;"")*ISNUMBER(SEARCH(LISTS!$I$2:$I$26,$E4044)))),LISTS!$K$2:$K$26),"OTRO"))</f>
        <v/>
      </c>
      <c r="K4044" s="11">
        <f>IF($I4044&lt;&gt;"SI",0,IFERROR($F4044,0))</f>
        <v/>
      </c>
      <c r="L4044" s="9">
        <f>IF(COUNTA($A4044:$H4044)=0,"",IF($J4044="OTRO",IFERROR(LOOKUP(2,1/(((LISTS!$H$2:$H$26&lt;&gt;"")*ISNUMBER(SEARCH(LISTS!$H$2:$H$26,$G4044)))+((LISTS!$I$2:$I$26&lt;&gt;"")*ISNUMBER(SEARCH(LISTS!$I$2:$I$26,$E4044)))),LISTS!$L$2:$L$26),"Concepto DIAN no mapeado a casilla automatica"),IF(LEFT($J4044,4)="TOPE","Control automatico DIAN: "&amp;$J4044,"Casilla automatica: "&amp;$J4044)))</f>
        <v/>
      </c>
    </row>
    <row r="4045">
      <c r="A4045" s="9" t="n"/>
      <c r="B4045" s="9" t="n"/>
      <c r="C4045" s="9" t="n"/>
      <c r="D4045" s="9" t="n"/>
      <c r="E4045" s="9" t="n"/>
      <c r="F4045" s="11" t="n"/>
      <c r="G4045" s="9" t="n"/>
      <c r="H4045" s="9" t="n"/>
      <c r="I4045" s="9">
        <f>IF(COUNTA($A4045:$H4045)=0,"",IF($J4045="OTRO","NO","SI"))</f>
        <v/>
      </c>
      <c r="J4045" s="9">
        <f>IF(COUNTA($A4045:$H4045)=0,"",IFERROR(LOOKUP(2,1/(((LISTS!$H$2:$H$26&lt;&gt;"")*ISNUMBER(SEARCH(LISTS!$H$2:$H$26,$G4045)))+((LISTS!$I$2:$I$26&lt;&gt;"")*ISNUMBER(SEARCH(LISTS!$I$2:$I$26,$E4045)))),LISTS!$K$2:$K$26),"OTRO"))</f>
        <v/>
      </c>
      <c r="K4045" s="11">
        <f>IF($I4045&lt;&gt;"SI",0,IFERROR($F4045,0))</f>
        <v/>
      </c>
      <c r="L4045" s="9">
        <f>IF(COUNTA($A4045:$H4045)=0,"",IF($J4045="OTRO",IFERROR(LOOKUP(2,1/(((LISTS!$H$2:$H$26&lt;&gt;"")*ISNUMBER(SEARCH(LISTS!$H$2:$H$26,$G4045)))+((LISTS!$I$2:$I$26&lt;&gt;"")*ISNUMBER(SEARCH(LISTS!$I$2:$I$26,$E4045)))),LISTS!$L$2:$L$26),"Concepto DIAN no mapeado a casilla automatica"),IF(LEFT($J4045,4)="TOPE","Control automatico DIAN: "&amp;$J4045,"Casilla automatica: "&amp;$J4045)))</f>
        <v/>
      </c>
    </row>
    <row r="4046">
      <c r="A4046" s="9" t="n"/>
      <c r="B4046" s="9" t="n"/>
      <c r="C4046" s="9" t="n"/>
      <c r="D4046" s="9" t="n"/>
      <c r="E4046" s="9" t="n"/>
      <c r="F4046" s="11" t="n"/>
      <c r="G4046" s="9" t="n"/>
      <c r="H4046" s="9" t="n"/>
      <c r="I4046" s="9">
        <f>IF(COUNTA($A4046:$H4046)=0,"",IF($J4046="OTRO","NO","SI"))</f>
        <v/>
      </c>
      <c r="J4046" s="9">
        <f>IF(COUNTA($A4046:$H4046)=0,"",IFERROR(LOOKUP(2,1/(((LISTS!$H$2:$H$26&lt;&gt;"")*ISNUMBER(SEARCH(LISTS!$H$2:$H$26,$G4046)))+((LISTS!$I$2:$I$26&lt;&gt;"")*ISNUMBER(SEARCH(LISTS!$I$2:$I$26,$E4046)))),LISTS!$K$2:$K$26),"OTRO"))</f>
        <v/>
      </c>
      <c r="K4046" s="11">
        <f>IF($I4046&lt;&gt;"SI",0,IFERROR($F4046,0))</f>
        <v/>
      </c>
      <c r="L4046" s="9">
        <f>IF(COUNTA($A4046:$H4046)=0,"",IF($J4046="OTRO",IFERROR(LOOKUP(2,1/(((LISTS!$H$2:$H$26&lt;&gt;"")*ISNUMBER(SEARCH(LISTS!$H$2:$H$26,$G4046)))+((LISTS!$I$2:$I$26&lt;&gt;"")*ISNUMBER(SEARCH(LISTS!$I$2:$I$26,$E4046)))),LISTS!$L$2:$L$26),"Concepto DIAN no mapeado a casilla automatica"),IF(LEFT($J4046,4)="TOPE","Control automatico DIAN: "&amp;$J4046,"Casilla automatica: "&amp;$J4046)))</f>
        <v/>
      </c>
    </row>
    <row r="4047">
      <c r="A4047" s="9" t="n"/>
      <c r="B4047" s="9" t="n"/>
      <c r="C4047" s="9" t="n"/>
      <c r="D4047" s="9" t="n"/>
      <c r="E4047" s="9" t="n"/>
      <c r="F4047" s="11" t="n"/>
      <c r="G4047" s="9" t="n"/>
      <c r="H4047" s="9" t="n"/>
      <c r="I4047" s="9">
        <f>IF(COUNTA($A4047:$H4047)=0,"",IF($J4047="OTRO","NO","SI"))</f>
        <v/>
      </c>
      <c r="J4047" s="9">
        <f>IF(COUNTA($A4047:$H4047)=0,"",IFERROR(LOOKUP(2,1/(((LISTS!$H$2:$H$26&lt;&gt;"")*ISNUMBER(SEARCH(LISTS!$H$2:$H$26,$G4047)))+((LISTS!$I$2:$I$26&lt;&gt;"")*ISNUMBER(SEARCH(LISTS!$I$2:$I$26,$E4047)))),LISTS!$K$2:$K$26),"OTRO"))</f>
        <v/>
      </c>
      <c r="K4047" s="11">
        <f>IF($I4047&lt;&gt;"SI",0,IFERROR($F4047,0))</f>
        <v/>
      </c>
      <c r="L4047" s="9">
        <f>IF(COUNTA($A4047:$H4047)=0,"",IF($J4047="OTRO",IFERROR(LOOKUP(2,1/(((LISTS!$H$2:$H$26&lt;&gt;"")*ISNUMBER(SEARCH(LISTS!$H$2:$H$26,$G4047)))+((LISTS!$I$2:$I$26&lt;&gt;"")*ISNUMBER(SEARCH(LISTS!$I$2:$I$26,$E4047)))),LISTS!$L$2:$L$26),"Concepto DIAN no mapeado a casilla automatica"),IF(LEFT($J4047,4)="TOPE","Control automatico DIAN: "&amp;$J4047,"Casilla automatica: "&amp;$J4047)))</f>
        <v/>
      </c>
    </row>
    <row r="4048">
      <c r="A4048" s="9" t="n"/>
      <c r="B4048" s="9" t="n"/>
      <c r="C4048" s="9" t="n"/>
      <c r="D4048" s="9" t="n"/>
      <c r="E4048" s="9" t="n"/>
      <c r="F4048" s="11" t="n"/>
      <c r="G4048" s="9" t="n"/>
      <c r="H4048" s="9" t="n"/>
      <c r="I4048" s="9">
        <f>IF(COUNTA($A4048:$H4048)=0,"",IF($J4048="OTRO","NO","SI"))</f>
        <v/>
      </c>
      <c r="J4048" s="9">
        <f>IF(COUNTA($A4048:$H4048)=0,"",IFERROR(LOOKUP(2,1/(((LISTS!$H$2:$H$26&lt;&gt;"")*ISNUMBER(SEARCH(LISTS!$H$2:$H$26,$G4048)))+((LISTS!$I$2:$I$26&lt;&gt;"")*ISNUMBER(SEARCH(LISTS!$I$2:$I$26,$E4048)))),LISTS!$K$2:$K$26),"OTRO"))</f>
        <v/>
      </c>
      <c r="K4048" s="11">
        <f>IF($I4048&lt;&gt;"SI",0,IFERROR($F4048,0))</f>
        <v/>
      </c>
      <c r="L4048" s="9">
        <f>IF(COUNTA($A4048:$H4048)=0,"",IF($J4048="OTRO",IFERROR(LOOKUP(2,1/(((LISTS!$H$2:$H$26&lt;&gt;"")*ISNUMBER(SEARCH(LISTS!$H$2:$H$26,$G4048)))+((LISTS!$I$2:$I$26&lt;&gt;"")*ISNUMBER(SEARCH(LISTS!$I$2:$I$26,$E4048)))),LISTS!$L$2:$L$26),"Concepto DIAN no mapeado a casilla automatica"),IF(LEFT($J4048,4)="TOPE","Control automatico DIAN: "&amp;$J4048,"Casilla automatica: "&amp;$J4048)))</f>
        <v/>
      </c>
    </row>
    <row r="4049">
      <c r="A4049" s="9" t="n"/>
      <c r="B4049" s="9" t="n"/>
      <c r="C4049" s="9" t="n"/>
      <c r="D4049" s="9" t="n"/>
      <c r="E4049" s="9" t="n"/>
      <c r="F4049" s="11" t="n"/>
      <c r="G4049" s="9" t="n"/>
      <c r="H4049" s="9" t="n"/>
      <c r="I4049" s="9">
        <f>IF(COUNTA($A4049:$H4049)=0,"",IF($J4049="OTRO","NO","SI"))</f>
        <v/>
      </c>
      <c r="J4049" s="9">
        <f>IF(COUNTA($A4049:$H4049)=0,"",IFERROR(LOOKUP(2,1/(((LISTS!$H$2:$H$26&lt;&gt;"")*ISNUMBER(SEARCH(LISTS!$H$2:$H$26,$G4049)))+((LISTS!$I$2:$I$26&lt;&gt;"")*ISNUMBER(SEARCH(LISTS!$I$2:$I$26,$E4049)))),LISTS!$K$2:$K$26),"OTRO"))</f>
        <v/>
      </c>
      <c r="K4049" s="11">
        <f>IF($I4049&lt;&gt;"SI",0,IFERROR($F4049,0))</f>
        <v/>
      </c>
      <c r="L4049" s="9">
        <f>IF(COUNTA($A4049:$H4049)=0,"",IF($J4049="OTRO",IFERROR(LOOKUP(2,1/(((LISTS!$H$2:$H$26&lt;&gt;"")*ISNUMBER(SEARCH(LISTS!$H$2:$H$26,$G4049)))+((LISTS!$I$2:$I$26&lt;&gt;"")*ISNUMBER(SEARCH(LISTS!$I$2:$I$26,$E4049)))),LISTS!$L$2:$L$26),"Concepto DIAN no mapeado a casilla automatica"),IF(LEFT($J4049,4)="TOPE","Control automatico DIAN: "&amp;$J4049,"Casilla automatica: "&amp;$J4049)))</f>
        <v/>
      </c>
    </row>
    <row r="4050">
      <c r="A4050" s="9" t="n"/>
      <c r="B4050" s="9" t="n"/>
      <c r="C4050" s="9" t="n"/>
      <c r="D4050" s="9" t="n"/>
      <c r="E4050" s="9" t="n"/>
      <c r="F4050" s="11" t="n"/>
      <c r="G4050" s="9" t="n"/>
      <c r="H4050" s="9" t="n"/>
      <c r="I4050" s="9">
        <f>IF(COUNTA($A4050:$H4050)=0,"",IF($J4050="OTRO","NO","SI"))</f>
        <v/>
      </c>
      <c r="J4050" s="9">
        <f>IF(COUNTA($A4050:$H4050)=0,"",IFERROR(LOOKUP(2,1/(((LISTS!$H$2:$H$26&lt;&gt;"")*ISNUMBER(SEARCH(LISTS!$H$2:$H$26,$G4050)))+((LISTS!$I$2:$I$26&lt;&gt;"")*ISNUMBER(SEARCH(LISTS!$I$2:$I$26,$E4050)))),LISTS!$K$2:$K$26),"OTRO"))</f>
        <v/>
      </c>
      <c r="K4050" s="11">
        <f>IF($I4050&lt;&gt;"SI",0,IFERROR($F4050,0))</f>
        <v/>
      </c>
      <c r="L4050" s="9">
        <f>IF(COUNTA($A4050:$H4050)=0,"",IF($J4050="OTRO",IFERROR(LOOKUP(2,1/(((LISTS!$H$2:$H$26&lt;&gt;"")*ISNUMBER(SEARCH(LISTS!$H$2:$H$26,$G4050)))+((LISTS!$I$2:$I$26&lt;&gt;"")*ISNUMBER(SEARCH(LISTS!$I$2:$I$26,$E4050)))),LISTS!$L$2:$L$26),"Concepto DIAN no mapeado a casilla automatica"),IF(LEFT($J4050,4)="TOPE","Control automatico DIAN: "&amp;$J4050,"Casilla automatica: "&amp;$J4050)))</f>
        <v/>
      </c>
    </row>
    <row r="4051">
      <c r="A4051" s="9" t="n"/>
      <c r="B4051" s="9" t="n"/>
      <c r="C4051" s="9" t="n"/>
      <c r="D4051" s="9" t="n"/>
      <c r="E4051" s="9" t="n"/>
      <c r="F4051" s="11" t="n"/>
      <c r="G4051" s="9" t="n"/>
      <c r="H4051" s="9" t="n"/>
      <c r="I4051" s="9">
        <f>IF(COUNTA($A4051:$H4051)=0,"",IF($J4051="OTRO","NO","SI"))</f>
        <v/>
      </c>
      <c r="J4051" s="9">
        <f>IF(COUNTA($A4051:$H4051)=0,"",IFERROR(LOOKUP(2,1/(((LISTS!$H$2:$H$26&lt;&gt;"")*ISNUMBER(SEARCH(LISTS!$H$2:$H$26,$G4051)))+((LISTS!$I$2:$I$26&lt;&gt;"")*ISNUMBER(SEARCH(LISTS!$I$2:$I$26,$E4051)))),LISTS!$K$2:$K$26),"OTRO"))</f>
        <v/>
      </c>
      <c r="K4051" s="11">
        <f>IF($I4051&lt;&gt;"SI",0,IFERROR($F4051,0))</f>
        <v/>
      </c>
      <c r="L4051" s="9">
        <f>IF(COUNTA($A4051:$H4051)=0,"",IF($J4051="OTRO",IFERROR(LOOKUP(2,1/(((LISTS!$H$2:$H$26&lt;&gt;"")*ISNUMBER(SEARCH(LISTS!$H$2:$H$26,$G4051)))+((LISTS!$I$2:$I$26&lt;&gt;"")*ISNUMBER(SEARCH(LISTS!$I$2:$I$26,$E4051)))),LISTS!$L$2:$L$26),"Concepto DIAN no mapeado a casilla automatica"),IF(LEFT($J4051,4)="TOPE","Control automatico DIAN: "&amp;$J4051,"Casilla automatica: "&amp;$J4051)))</f>
        <v/>
      </c>
    </row>
    <row r="4052">
      <c r="A4052" s="9" t="n"/>
      <c r="B4052" s="9" t="n"/>
      <c r="C4052" s="9" t="n"/>
      <c r="D4052" s="9" t="n"/>
      <c r="E4052" s="9" t="n"/>
      <c r="F4052" s="11" t="n"/>
      <c r="G4052" s="9" t="n"/>
      <c r="H4052" s="9" t="n"/>
      <c r="I4052" s="9">
        <f>IF(COUNTA($A4052:$H4052)=0,"",IF($J4052="OTRO","NO","SI"))</f>
        <v/>
      </c>
      <c r="J4052" s="9">
        <f>IF(COUNTA($A4052:$H4052)=0,"",IFERROR(LOOKUP(2,1/(((LISTS!$H$2:$H$26&lt;&gt;"")*ISNUMBER(SEARCH(LISTS!$H$2:$H$26,$G4052)))+((LISTS!$I$2:$I$26&lt;&gt;"")*ISNUMBER(SEARCH(LISTS!$I$2:$I$26,$E4052)))),LISTS!$K$2:$K$26),"OTRO"))</f>
        <v/>
      </c>
      <c r="K4052" s="11">
        <f>IF($I4052&lt;&gt;"SI",0,IFERROR($F4052,0))</f>
        <v/>
      </c>
      <c r="L4052" s="9">
        <f>IF(COUNTA($A4052:$H4052)=0,"",IF($J4052="OTRO",IFERROR(LOOKUP(2,1/(((LISTS!$H$2:$H$26&lt;&gt;"")*ISNUMBER(SEARCH(LISTS!$H$2:$H$26,$G4052)))+((LISTS!$I$2:$I$26&lt;&gt;"")*ISNUMBER(SEARCH(LISTS!$I$2:$I$26,$E4052)))),LISTS!$L$2:$L$26),"Concepto DIAN no mapeado a casilla automatica"),IF(LEFT($J4052,4)="TOPE","Control automatico DIAN: "&amp;$J4052,"Casilla automatica: "&amp;$J4052)))</f>
        <v/>
      </c>
    </row>
    <row r="4053">
      <c r="A4053" s="9" t="n"/>
      <c r="B4053" s="9" t="n"/>
      <c r="C4053" s="9" t="n"/>
      <c r="D4053" s="9" t="n"/>
      <c r="E4053" s="9" t="n"/>
      <c r="F4053" s="11" t="n"/>
      <c r="G4053" s="9" t="n"/>
      <c r="H4053" s="9" t="n"/>
      <c r="I4053" s="9">
        <f>IF(COUNTA($A4053:$H4053)=0,"",IF($J4053="OTRO","NO","SI"))</f>
        <v/>
      </c>
      <c r="J4053" s="9">
        <f>IF(COUNTA($A4053:$H4053)=0,"",IFERROR(LOOKUP(2,1/(((LISTS!$H$2:$H$26&lt;&gt;"")*ISNUMBER(SEARCH(LISTS!$H$2:$H$26,$G4053)))+((LISTS!$I$2:$I$26&lt;&gt;"")*ISNUMBER(SEARCH(LISTS!$I$2:$I$26,$E4053)))),LISTS!$K$2:$K$26),"OTRO"))</f>
        <v/>
      </c>
      <c r="K4053" s="11">
        <f>IF($I4053&lt;&gt;"SI",0,IFERROR($F4053,0))</f>
        <v/>
      </c>
      <c r="L4053" s="9">
        <f>IF(COUNTA($A4053:$H4053)=0,"",IF($J4053="OTRO",IFERROR(LOOKUP(2,1/(((LISTS!$H$2:$H$26&lt;&gt;"")*ISNUMBER(SEARCH(LISTS!$H$2:$H$26,$G4053)))+((LISTS!$I$2:$I$26&lt;&gt;"")*ISNUMBER(SEARCH(LISTS!$I$2:$I$26,$E4053)))),LISTS!$L$2:$L$26),"Concepto DIAN no mapeado a casilla automatica"),IF(LEFT($J4053,4)="TOPE","Control automatico DIAN: "&amp;$J4053,"Casilla automatica: "&amp;$J4053)))</f>
        <v/>
      </c>
    </row>
    <row r="4054">
      <c r="A4054" s="9" t="n"/>
      <c r="B4054" s="9" t="n"/>
      <c r="C4054" s="9" t="n"/>
      <c r="D4054" s="9" t="n"/>
      <c r="E4054" s="9" t="n"/>
      <c r="F4054" s="11" t="n"/>
      <c r="G4054" s="9" t="n"/>
      <c r="H4054" s="9" t="n"/>
      <c r="I4054" s="9">
        <f>IF(COUNTA($A4054:$H4054)=0,"",IF($J4054="OTRO","NO","SI"))</f>
        <v/>
      </c>
      <c r="J4054" s="9">
        <f>IF(COUNTA($A4054:$H4054)=0,"",IFERROR(LOOKUP(2,1/(((LISTS!$H$2:$H$26&lt;&gt;"")*ISNUMBER(SEARCH(LISTS!$H$2:$H$26,$G4054)))+((LISTS!$I$2:$I$26&lt;&gt;"")*ISNUMBER(SEARCH(LISTS!$I$2:$I$26,$E4054)))),LISTS!$K$2:$K$26),"OTRO"))</f>
        <v/>
      </c>
      <c r="K4054" s="11">
        <f>IF($I4054&lt;&gt;"SI",0,IFERROR($F4054,0))</f>
        <v/>
      </c>
      <c r="L4054" s="9">
        <f>IF(COUNTA($A4054:$H4054)=0,"",IF($J4054="OTRO",IFERROR(LOOKUP(2,1/(((LISTS!$H$2:$H$26&lt;&gt;"")*ISNUMBER(SEARCH(LISTS!$H$2:$H$26,$G4054)))+((LISTS!$I$2:$I$26&lt;&gt;"")*ISNUMBER(SEARCH(LISTS!$I$2:$I$26,$E4054)))),LISTS!$L$2:$L$26),"Concepto DIAN no mapeado a casilla automatica"),IF(LEFT($J4054,4)="TOPE","Control automatico DIAN: "&amp;$J4054,"Casilla automatica: "&amp;$J4054)))</f>
        <v/>
      </c>
    </row>
    <row r="4055">
      <c r="A4055" s="9" t="n"/>
      <c r="B4055" s="9" t="n"/>
      <c r="C4055" s="9" t="n"/>
      <c r="D4055" s="9" t="n"/>
      <c r="E4055" s="9" t="n"/>
      <c r="F4055" s="11" t="n"/>
      <c r="G4055" s="9" t="n"/>
      <c r="H4055" s="9" t="n"/>
      <c r="I4055" s="9">
        <f>IF(COUNTA($A4055:$H4055)=0,"",IF($J4055="OTRO","NO","SI"))</f>
        <v/>
      </c>
      <c r="J4055" s="9">
        <f>IF(COUNTA($A4055:$H4055)=0,"",IFERROR(LOOKUP(2,1/(((LISTS!$H$2:$H$26&lt;&gt;"")*ISNUMBER(SEARCH(LISTS!$H$2:$H$26,$G4055)))+((LISTS!$I$2:$I$26&lt;&gt;"")*ISNUMBER(SEARCH(LISTS!$I$2:$I$26,$E4055)))),LISTS!$K$2:$K$26),"OTRO"))</f>
        <v/>
      </c>
      <c r="K4055" s="11">
        <f>IF($I4055&lt;&gt;"SI",0,IFERROR($F4055,0))</f>
        <v/>
      </c>
      <c r="L4055" s="9">
        <f>IF(COUNTA($A4055:$H4055)=0,"",IF($J4055="OTRO",IFERROR(LOOKUP(2,1/(((LISTS!$H$2:$H$26&lt;&gt;"")*ISNUMBER(SEARCH(LISTS!$H$2:$H$26,$G4055)))+((LISTS!$I$2:$I$26&lt;&gt;"")*ISNUMBER(SEARCH(LISTS!$I$2:$I$26,$E4055)))),LISTS!$L$2:$L$26),"Concepto DIAN no mapeado a casilla automatica"),IF(LEFT($J4055,4)="TOPE","Control automatico DIAN: "&amp;$J4055,"Casilla automatica: "&amp;$J4055)))</f>
        <v/>
      </c>
    </row>
    <row r="4056">
      <c r="A4056" s="9" t="n"/>
      <c r="B4056" s="9" t="n"/>
      <c r="C4056" s="9" t="n"/>
      <c r="D4056" s="9" t="n"/>
      <c r="E4056" s="9" t="n"/>
      <c r="F4056" s="11" t="n"/>
      <c r="G4056" s="9" t="n"/>
      <c r="H4056" s="9" t="n"/>
      <c r="I4056" s="9">
        <f>IF(COUNTA($A4056:$H4056)=0,"",IF($J4056="OTRO","NO","SI"))</f>
        <v/>
      </c>
      <c r="J4056" s="9">
        <f>IF(COUNTA($A4056:$H4056)=0,"",IFERROR(LOOKUP(2,1/(((LISTS!$H$2:$H$26&lt;&gt;"")*ISNUMBER(SEARCH(LISTS!$H$2:$H$26,$G4056)))+((LISTS!$I$2:$I$26&lt;&gt;"")*ISNUMBER(SEARCH(LISTS!$I$2:$I$26,$E4056)))),LISTS!$K$2:$K$26),"OTRO"))</f>
        <v/>
      </c>
      <c r="K4056" s="11">
        <f>IF($I4056&lt;&gt;"SI",0,IFERROR($F4056,0))</f>
        <v/>
      </c>
      <c r="L4056" s="9">
        <f>IF(COUNTA($A4056:$H4056)=0,"",IF($J4056="OTRO",IFERROR(LOOKUP(2,1/(((LISTS!$H$2:$H$26&lt;&gt;"")*ISNUMBER(SEARCH(LISTS!$H$2:$H$26,$G4056)))+((LISTS!$I$2:$I$26&lt;&gt;"")*ISNUMBER(SEARCH(LISTS!$I$2:$I$26,$E4056)))),LISTS!$L$2:$L$26),"Concepto DIAN no mapeado a casilla automatica"),IF(LEFT($J4056,4)="TOPE","Control automatico DIAN: "&amp;$J4056,"Casilla automatica: "&amp;$J4056)))</f>
        <v/>
      </c>
    </row>
    <row r="4057">
      <c r="A4057" s="9" t="n"/>
      <c r="B4057" s="9" t="n"/>
      <c r="C4057" s="9" t="n"/>
      <c r="D4057" s="9" t="n"/>
      <c r="E4057" s="9" t="n"/>
      <c r="F4057" s="11" t="n"/>
      <c r="G4057" s="9" t="n"/>
      <c r="H4057" s="9" t="n"/>
      <c r="I4057" s="9">
        <f>IF(COUNTA($A4057:$H4057)=0,"",IF($J4057="OTRO","NO","SI"))</f>
        <v/>
      </c>
      <c r="J4057" s="9">
        <f>IF(COUNTA($A4057:$H4057)=0,"",IFERROR(LOOKUP(2,1/(((LISTS!$H$2:$H$26&lt;&gt;"")*ISNUMBER(SEARCH(LISTS!$H$2:$H$26,$G4057)))+((LISTS!$I$2:$I$26&lt;&gt;"")*ISNUMBER(SEARCH(LISTS!$I$2:$I$26,$E4057)))),LISTS!$K$2:$K$26),"OTRO"))</f>
        <v/>
      </c>
      <c r="K4057" s="11">
        <f>IF($I4057&lt;&gt;"SI",0,IFERROR($F4057,0))</f>
        <v/>
      </c>
      <c r="L4057" s="9">
        <f>IF(COUNTA($A4057:$H4057)=0,"",IF($J4057="OTRO",IFERROR(LOOKUP(2,1/(((LISTS!$H$2:$H$26&lt;&gt;"")*ISNUMBER(SEARCH(LISTS!$H$2:$H$26,$G4057)))+((LISTS!$I$2:$I$26&lt;&gt;"")*ISNUMBER(SEARCH(LISTS!$I$2:$I$26,$E4057)))),LISTS!$L$2:$L$26),"Concepto DIAN no mapeado a casilla automatica"),IF(LEFT($J4057,4)="TOPE","Control automatico DIAN: "&amp;$J4057,"Casilla automatica: "&amp;$J4057)))</f>
        <v/>
      </c>
    </row>
    <row r="4058">
      <c r="A4058" s="9" t="n"/>
      <c r="B4058" s="9" t="n"/>
      <c r="C4058" s="9" t="n"/>
      <c r="D4058" s="9" t="n"/>
      <c r="E4058" s="9" t="n"/>
      <c r="F4058" s="11" t="n"/>
      <c r="G4058" s="9" t="n"/>
      <c r="H4058" s="9" t="n"/>
      <c r="I4058" s="9">
        <f>IF(COUNTA($A4058:$H4058)=0,"",IF($J4058="OTRO","NO","SI"))</f>
        <v/>
      </c>
      <c r="J4058" s="9">
        <f>IF(COUNTA($A4058:$H4058)=0,"",IFERROR(LOOKUP(2,1/(((LISTS!$H$2:$H$26&lt;&gt;"")*ISNUMBER(SEARCH(LISTS!$H$2:$H$26,$G4058)))+((LISTS!$I$2:$I$26&lt;&gt;"")*ISNUMBER(SEARCH(LISTS!$I$2:$I$26,$E4058)))),LISTS!$K$2:$K$26),"OTRO"))</f>
        <v/>
      </c>
      <c r="K4058" s="11">
        <f>IF($I4058&lt;&gt;"SI",0,IFERROR($F4058,0))</f>
        <v/>
      </c>
      <c r="L4058" s="9">
        <f>IF(COUNTA($A4058:$H4058)=0,"",IF($J4058="OTRO",IFERROR(LOOKUP(2,1/(((LISTS!$H$2:$H$26&lt;&gt;"")*ISNUMBER(SEARCH(LISTS!$H$2:$H$26,$G4058)))+((LISTS!$I$2:$I$26&lt;&gt;"")*ISNUMBER(SEARCH(LISTS!$I$2:$I$26,$E4058)))),LISTS!$L$2:$L$26),"Concepto DIAN no mapeado a casilla automatica"),IF(LEFT($J4058,4)="TOPE","Control automatico DIAN: "&amp;$J4058,"Casilla automatica: "&amp;$J4058)))</f>
        <v/>
      </c>
    </row>
    <row r="4059">
      <c r="A4059" s="9" t="n"/>
      <c r="B4059" s="9" t="n"/>
      <c r="C4059" s="9" t="n"/>
      <c r="D4059" s="9" t="n"/>
      <c r="E4059" s="9" t="n"/>
      <c r="F4059" s="11" t="n"/>
      <c r="G4059" s="9" t="n"/>
      <c r="H4059" s="9" t="n"/>
      <c r="I4059" s="9">
        <f>IF(COUNTA($A4059:$H4059)=0,"",IF($J4059="OTRO","NO","SI"))</f>
        <v/>
      </c>
      <c r="J4059" s="9">
        <f>IF(COUNTA($A4059:$H4059)=0,"",IFERROR(LOOKUP(2,1/(((LISTS!$H$2:$H$26&lt;&gt;"")*ISNUMBER(SEARCH(LISTS!$H$2:$H$26,$G4059)))+((LISTS!$I$2:$I$26&lt;&gt;"")*ISNUMBER(SEARCH(LISTS!$I$2:$I$26,$E4059)))),LISTS!$K$2:$K$26),"OTRO"))</f>
        <v/>
      </c>
      <c r="K4059" s="11">
        <f>IF($I4059&lt;&gt;"SI",0,IFERROR($F4059,0))</f>
        <v/>
      </c>
      <c r="L4059" s="9">
        <f>IF(COUNTA($A4059:$H4059)=0,"",IF($J4059="OTRO",IFERROR(LOOKUP(2,1/(((LISTS!$H$2:$H$26&lt;&gt;"")*ISNUMBER(SEARCH(LISTS!$H$2:$H$26,$G4059)))+((LISTS!$I$2:$I$26&lt;&gt;"")*ISNUMBER(SEARCH(LISTS!$I$2:$I$26,$E4059)))),LISTS!$L$2:$L$26),"Concepto DIAN no mapeado a casilla automatica"),IF(LEFT($J4059,4)="TOPE","Control automatico DIAN: "&amp;$J4059,"Casilla automatica: "&amp;$J4059)))</f>
        <v/>
      </c>
    </row>
    <row r="4060">
      <c r="A4060" s="9" t="n"/>
      <c r="B4060" s="9" t="n"/>
      <c r="C4060" s="9" t="n"/>
      <c r="D4060" s="9" t="n"/>
      <c r="E4060" s="9" t="n"/>
      <c r="F4060" s="11" t="n"/>
      <c r="G4060" s="9" t="n"/>
      <c r="H4060" s="9" t="n"/>
      <c r="I4060" s="9">
        <f>IF(COUNTA($A4060:$H4060)=0,"",IF($J4060="OTRO","NO","SI"))</f>
        <v/>
      </c>
      <c r="J4060" s="9">
        <f>IF(COUNTA($A4060:$H4060)=0,"",IFERROR(LOOKUP(2,1/(((LISTS!$H$2:$H$26&lt;&gt;"")*ISNUMBER(SEARCH(LISTS!$H$2:$H$26,$G4060)))+((LISTS!$I$2:$I$26&lt;&gt;"")*ISNUMBER(SEARCH(LISTS!$I$2:$I$26,$E4060)))),LISTS!$K$2:$K$26),"OTRO"))</f>
        <v/>
      </c>
      <c r="K4060" s="11">
        <f>IF($I4060&lt;&gt;"SI",0,IFERROR($F4060,0))</f>
        <v/>
      </c>
      <c r="L4060" s="9">
        <f>IF(COUNTA($A4060:$H4060)=0,"",IF($J4060="OTRO",IFERROR(LOOKUP(2,1/(((LISTS!$H$2:$H$26&lt;&gt;"")*ISNUMBER(SEARCH(LISTS!$H$2:$H$26,$G4060)))+((LISTS!$I$2:$I$26&lt;&gt;"")*ISNUMBER(SEARCH(LISTS!$I$2:$I$26,$E4060)))),LISTS!$L$2:$L$26),"Concepto DIAN no mapeado a casilla automatica"),IF(LEFT($J4060,4)="TOPE","Control automatico DIAN: "&amp;$J4060,"Casilla automatica: "&amp;$J4060)))</f>
        <v/>
      </c>
    </row>
    <row r="4061">
      <c r="A4061" s="9" t="n"/>
      <c r="B4061" s="9" t="n"/>
      <c r="C4061" s="9" t="n"/>
      <c r="D4061" s="9" t="n"/>
      <c r="E4061" s="9" t="n"/>
      <c r="F4061" s="11" t="n"/>
      <c r="G4061" s="9" t="n"/>
      <c r="H4061" s="9" t="n"/>
      <c r="I4061" s="9">
        <f>IF(COUNTA($A4061:$H4061)=0,"",IF($J4061="OTRO","NO","SI"))</f>
        <v/>
      </c>
      <c r="J4061" s="9">
        <f>IF(COUNTA($A4061:$H4061)=0,"",IFERROR(LOOKUP(2,1/(((LISTS!$H$2:$H$26&lt;&gt;"")*ISNUMBER(SEARCH(LISTS!$H$2:$H$26,$G4061)))+((LISTS!$I$2:$I$26&lt;&gt;"")*ISNUMBER(SEARCH(LISTS!$I$2:$I$26,$E4061)))),LISTS!$K$2:$K$26),"OTRO"))</f>
        <v/>
      </c>
      <c r="K4061" s="11">
        <f>IF($I4061&lt;&gt;"SI",0,IFERROR($F4061,0))</f>
        <v/>
      </c>
      <c r="L4061" s="9">
        <f>IF(COUNTA($A4061:$H4061)=0,"",IF($J4061="OTRO",IFERROR(LOOKUP(2,1/(((LISTS!$H$2:$H$26&lt;&gt;"")*ISNUMBER(SEARCH(LISTS!$H$2:$H$26,$G4061)))+((LISTS!$I$2:$I$26&lt;&gt;"")*ISNUMBER(SEARCH(LISTS!$I$2:$I$26,$E4061)))),LISTS!$L$2:$L$26),"Concepto DIAN no mapeado a casilla automatica"),IF(LEFT($J4061,4)="TOPE","Control automatico DIAN: "&amp;$J4061,"Casilla automatica: "&amp;$J4061)))</f>
        <v/>
      </c>
    </row>
    <row r="4062">
      <c r="A4062" s="9" t="n"/>
      <c r="B4062" s="9" t="n"/>
      <c r="C4062" s="9" t="n"/>
      <c r="D4062" s="9" t="n"/>
      <c r="E4062" s="9" t="n"/>
      <c r="F4062" s="11" t="n"/>
      <c r="G4062" s="9" t="n"/>
      <c r="H4062" s="9" t="n"/>
      <c r="I4062" s="9">
        <f>IF(COUNTA($A4062:$H4062)=0,"",IF($J4062="OTRO","NO","SI"))</f>
        <v/>
      </c>
      <c r="J4062" s="9">
        <f>IF(COUNTA($A4062:$H4062)=0,"",IFERROR(LOOKUP(2,1/(((LISTS!$H$2:$H$26&lt;&gt;"")*ISNUMBER(SEARCH(LISTS!$H$2:$H$26,$G4062)))+((LISTS!$I$2:$I$26&lt;&gt;"")*ISNUMBER(SEARCH(LISTS!$I$2:$I$26,$E4062)))),LISTS!$K$2:$K$26),"OTRO"))</f>
        <v/>
      </c>
      <c r="K4062" s="11">
        <f>IF($I4062&lt;&gt;"SI",0,IFERROR($F4062,0))</f>
        <v/>
      </c>
      <c r="L4062" s="9">
        <f>IF(COUNTA($A4062:$H4062)=0,"",IF($J4062="OTRO",IFERROR(LOOKUP(2,1/(((LISTS!$H$2:$H$26&lt;&gt;"")*ISNUMBER(SEARCH(LISTS!$H$2:$H$26,$G4062)))+((LISTS!$I$2:$I$26&lt;&gt;"")*ISNUMBER(SEARCH(LISTS!$I$2:$I$26,$E4062)))),LISTS!$L$2:$L$26),"Concepto DIAN no mapeado a casilla automatica"),IF(LEFT($J4062,4)="TOPE","Control automatico DIAN: "&amp;$J4062,"Casilla automatica: "&amp;$J4062)))</f>
        <v/>
      </c>
    </row>
    <row r="4063">
      <c r="A4063" s="9" t="n"/>
      <c r="B4063" s="9" t="n"/>
      <c r="C4063" s="9" t="n"/>
      <c r="D4063" s="9" t="n"/>
      <c r="E4063" s="9" t="n"/>
      <c r="F4063" s="11" t="n"/>
      <c r="G4063" s="9" t="n"/>
      <c r="H4063" s="9" t="n"/>
      <c r="I4063" s="9">
        <f>IF(COUNTA($A4063:$H4063)=0,"",IF($J4063="OTRO","NO","SI"))</f>
        <v/>
      </c>
      <c r="J4063" s="9">
        <f>IF(COUNTA($A4063:$H4063)=0,"",IFERROR(LOOKUP(2,1/(((LISTS!$H$2:$H$26&lt;&gt;"")*ISNUMBER(SEARCH(LISTS!$H$2:$H$26,$G4063)))+((LISTS!$I$2:$I$26&lt;&gt;"")*ISNUMBER(SEARCH(LISTS!$I$2:$I$26,$E4063)))),LISTS!$K$2:$K$26),"OTRO"))</f>
        <v/>
      </c>
      <c r="K4063" s="11">
        <f>IF($I4063&lt;&gt;"SI",0,IFERROR($F4063,0))</f>
        <v/>
      </c>
      <c r="L4063" s="9">
        <f>IF(COUNTA($A4063:$H4063)=0,"",IF($J4063="OTRO",IFERROR(LOOKUP(2,1/(((LISTS!$H$2:$H$26&lt;&gt;"")*ISNUMBER(SEARCH(LISTS!$H$2:$H$26,$G4063)))+((LISTS!$I$2:$I$26&lt;&gt;"")*ISNUMBER(SEARCH(LISTS!$I$2:$I$26,$E4063)))),LISTS!$L$2:$L$26),"Concepto DIAN no mapeado a casilla automatica"),IF(LEFT($J4063,4)="TOPE","Control automatico DIAN: "&amp;$J4063,"Casilla automatica: "&amp;$J4063)))</f>
        <v/>
      </c>
    </row>
    <row r="4064">
      <c r="A4064" s="9" t="n"/>
      <c r="B4064" s="9" t="n"/>
      <c r="C4064" s="9" t="n"/>
      <c r="D4064" s="9" t="n"/>
      <c r="E4064" s="9" t="n"/>
      <c r="F4064" s="11" t="n"/>
      <c r="G4064" s="9" t="n"/>
      <c r="H4064" s="9" t="n"/>
      <c r="I4064" s="9">
        <f>IF(COUNTA($A4064:$H4064)=0,"",IF($J4064="OTRO","NO","SI"))</f>
        <v/>
      </c>
      <c r="J4064" s="9">
        <f>IF(COUNTA($A4064:$H4064)=0,"",IFERROR(LOOKUP(2,1/(((LISTS!$H$2:$H$26&lt;&gt;"")*ISNUMBER(SEARCH(LISTS!$H$2:$H$26,$G4064)))+((LISTS!$I$2:$I$26&lt;&gt;"")*ISNUMBER(SEARCH(LISTS!$I$2:$I$26,$E4064)))),LISTS!$K$2:$K$26),"OTRO"))</f>
        <v/>
      </c>
      <c r="K4064" s="11">
        <f>IF($I4064&lt;&gt;"SI",0,IFERROR($F4064,0))</f>
        <v/>
      </c>
      <c r="L4064" s="9">
        <f>IF(COUNTA($A4064:$H4064)=0,"",IF($J4064="OTRO",IFERROR(LOOKUP(2,1/(((LISTS!$H$2:$H$26&lt;&gt;"")*ISNUMBER(SEARCH(LISTS!$H$2:$H$26,$G4064)))+((LISTS!$I$2:$I$26&lt;&gt;"")*ISNUMBER(SEARCH(LISTS!$I$2:$I$26,$E4064)))),LISTS!$L$2:$L$26),"Concepto DIAN no mapeado a casilla automatica"),IF(LEFT($J4064,4)="TOPE","Control automatico DIAN: "&amp;$J4064,"Casilla automatica: "&amp;$J4064)))</f>
        <v/>
      </c>
    </row>
    <row r="4065">
      <c r="A4065" s="9" t="n"/>
      <c r="B4065" s="9" t="n"/>
      <c r="C4065" s="9" t="n"/>
      <c r="D4065" s="9" t="n"/>
      <c r="E4065" s="9" t="n"/>
      <c r="F4065" s="11" t="n"/>
      <c r="G4065" s="9" t="n"/>
      <c r="H4065" s="9" t="n"/>
      <c r="I4065" s="9">
        <f>IF(COUNTA($A4065:$H4065)=0,"",IF($J4065="OTRO","NO","SI"))</f>
        <v/>
      </c>
      <c r="J4065" s="9">
        <f>IF(COUNTA($A4065:$H4065)=0,"",IFERROR(LOOKUP(2,1/(((LISTS!$H$2:$H$26&lt;&gt;"")*ISNUMBER(SEARCH(LISTS!$H$2:$H$26,$G4065)))+((LISTS!$I$2:$I$26&lt;&gt;"")*ISNUMBER(SEARCH(LISTS!$I$2:$I$26,$E4065)))),LISTS!$K$2:$K$26),"OTRO"))</f>
        <v/>
      </c>
      <c r="K4065" s="11">
        <f>IF($I4065&lt;&gt;"SI",0,IFERROR($F4065,0))</f>
        <v/>
      </c>
      <c r="L4065" s="9">
        <f>IF(COUNTA($A4065:$H4065)=0,"",IF($J4065="OTRO",IFERROR(LOOKUP(2,1/(((LISTS!$H$2:$H$26&lt;&gt;"")*ISNUMBER(SEARCH(LISTS!$H$2:$H$26,$G4065)))+((LISTS!$I$2:$I$26&lt;&gt;"")*ISNUMBER(SEARCH(LISTS!$I$2:$I$26,$E4065)))),LISTS!$L$2:$L$26),"Concepto DIAN no mapeado a casilla automatica"),IF(LEFT($J4065,4)="TOPE","Control automatico DIAN: "&amp;$J4065,"Casilla automatica: "&amp;$J4065)))</f>
        <v/>
      </c>
    </row>
    <row r="4066">
      <c r="A4066" s="9" t="n"/>
      <c r="B4066" s="9" t="n"/>
      <c r="C4066" s="9" t="n"/>
      <c r="D4066" s="9" t="n"/>
      <c r="E4066" s="9" t="n"/>
      <c r="F4066" s="11" t="n"/>
      <c r="G4066" s="9" t="n"/>
      <c r="H4066" s="9" t="n"/>
      <c r="I4066" s="9">
        <f>IF(COUNTA($A4066:$H4066)=0,"",IF($J4066="OTRO","NO","SI"))</f>
        <v/>
      </c>
      <c r="J4066" s="9">
        <f>IF(COUNTA($A4066:$H4066)=0,"",IFERROR(LOOKUP(2,1/(((LISTS!$H$2:$H$26&lt;&gt;"")*ISNUMBER(SEARCH(LISTS!$H$2:$H$26,$G4066)))+((LISTS!$I$2:$I$26&lt;&gt;"")*ISNUMBER(SEARCH(LISTS!$I$2:$I$26,$E4066)))),LISTS!$K$2:$K$26),"OTRO"))</f>
        <v/>
      </c>
      <c r="K4066" s="11">
        <f>IF($I4066&lt;&gt;"SI",0,IFERROR($F4066,0))</f>
        <v/>
      </c>
      <c r="L4066" s="9">
        <f>IF(COUNTA($A4066:$H4066)=0,"",IF($J4066="OTRO",IFERROR(LOOKUP(2,1/(((LISTS!$H$2:$H$26&lt;&gt;"")*ISNUMBER(SEARCH(LISTS!$H$2:$H$26,$G4066)))+((LISTS!$I$2:$I$26&lt;&gt;"")*ISNUMBER(SEARCH(LISTS!$I$2:$I$26,$E4066)))),LISTS!$L$2:$L$26),"Concepto DIAN no mapeado a casilla automatica"),IF(LEFT($J4066,4)="TOPE","Control automatico DIAN: "&amp;$J4066,"Casilla automatica: "&amp;$J4066)))</f>
        <v/>
      </c>
    </row>
    <row r="4067">
      <c r="A4067" s="9" t="n"/>
      <c r="B4067" s="9" t="n"/>
      <c r="C4067" s="9" t="n"/>
      <c r="D4067" s="9" t="n"/>
      <c r="E4067" s="9" t="n"/>
      <c r="F4067" s="11" t="n"/>
      <c r="G4067" s="9" t="n"/>
      <c r="H4067" s="9" t="n"/>
      <c r="I4067" s="9">
        <f>IF(COUNTA($A4067:$H4067)=0,"",IF($J4067="OTRO","NO","SI"))</f>
        <v/>
      </c>
      <c r="J4067" s="9">
        <f>IF(COUNTA($A4067:$H4067)=0,"",IFERROR(LOOKUP(2,1/(((LISTS!$H$2:$H$26&lt;&gt;"")*ISNUMBER(SEARCH(LISTS!$H$2:$H$26,$G4067)))+((LISTS!$I$2:$I$26&lt;&gt;"")*ISNUMBER(SEARCH(LISTS!$I$2:$I$26,$E4067)))),LISTS!$K$2:$K$26),"OTRO"))</f>
        <v/>
      </c>
      <c r="K4067" s="11">
        <f>IF($I4067&lt;&gt;"SI",0,IFERROR($F4067,0))</f>
        <v/>
      </c>
      <c r="L4067" s="9">
        <f>IF(COUNTA($A4067:$H4067)=0,"",IF($J4067="OTRO",IFERROR(LOOKUP(2,1/(((LISTS!$H$2:$H$26&lt;&gt;"")*ISNUMBER(SEARCH(LISTS!$H$2:$H$26,$G4067)))+((LISTS!$I$2:$I$26&lt;&gt;"")*ISNUMBER(SEARCH(LISTS!$I$2:$I$26,$E4067)))),LISTS!$L$2:$L$26),"Concepto DIAN no mapeado a casilla automatica"),IF(LEFT($J4067,4)="TOPE","Control automatico DIAN: "&amp;$J4067,"Casilla automatica: "&amp;$J4067)))</f>
        <v/>
      </c>
    </row>
    <row r="4068">
      <c r="A4068" s="9" t="n"/>
      <c r="B4068" s="9" t="n"/>
      <c r="C4068" s="9" t="n"/>
      <c r="D4068" s="9" t="n"/>
      <c r="E4068" s="9" t="n"/>
      <c r="F4068" s="11" t="n"/>
      <c r="G4068" s="9" t="n"/>
      <c r="H4068" s="9" t="n"/>
      <c r="I4068" s="9">
        <f>IF(COUNTA($A4068:$H4068)=0,"",IF($J4068="OTRO","NO","SI"))</f>
        <v/>
      </c>
      <c r="J4068" s="9">
        <f>IF(COUNTA($A4068:$H4068)=0,"",IFERROR(LOOKUP(2,1/(((LISTS!$H$2:$H$26&lt;&gt;"")*ISNUMBER(SEARCH(LISTS!$H$2:$H$26,$G4068)))+((LISTS!$I$2:$I$26&lt;&gt;"")*ISNUMBER(SEARCH(LISTS!$I$2:$I$26,$E4068)))),LISTS!$K$2:$K$26),"OTRO"))</f>
        <v/>
      </c>
      <c r="K4068" s="11">
        <f>IF($I4068&lt;&gt;"SI",0,IFERROR($F4068,0))</f>
        <v/>
      </c>
      <c r="L4068" s="9">
        <f>IF(COUNTA($A4068:$H4068)=0,"",IF($J4068="OTRO",IFERROR(LOOKUP(2,1/(((LISTS!$H$2:$H$26&lt;&gt;"")*ISNUMBER(SEARCH(LISTS!$H$2:$H$26,$G4068)))+((LISTS!$I$2:$I$26&lt;&gt;"")*ISNUMBER(SEARCH(LISTS!$I$2:$I$26,$E4068)))),LISTS!$L$2:$L$26),"Concepto DIAN no mapeado a casilla automatica"),IF(LEFT($J4068,4)="TOPE","Control automatico DIAN: "&amp;$J4068,"Casilla automatica: "&amp;$J4068)))</f>
        <v/>
      </c>
    </row>
    <row r="4069">
      <c r="A4069" s="9" t="n"/>
      <c r="B4069" s="9" t="n"/>
      <c r="C4069" s="9" t="n"/>
      <c r="D4069" s="9" t="n"/>
      <c r="E4069" s="9" t="n"/>
      <c r="F4069" s="11" t="n"/>
      <c r="G4069" s="9" t="n"/>
      <c r="H4069" s="9" t="n"/>
      <c r="I4069" s="9">
        <f>IF(COUNTA($A4069:$H4069)=0,"",IF($J4069="OTRO","NO","SI"))</f>
        <v/>
      </c>
      <c r="J4069" s="9">
        <f>IF(COUNTA($A4069:$H4069)=0,"",IFERROR(LOOKUP(2,1/(((LISTS!$H$2:$H$26&lt;&gt;"")*ISNUMBER(SEARCH(LISTS!$H$2:$H$26,$G4069)))+((LISTS!$I$2:$I$26&lt;&gt;"")*ISNUMBER(SEARCH(LISTS!$I$2:$I$26,$E4069)))),LISTS!$K$2:$K$26),"OTRO"))</f>
        <v/>
      </c>
      <c r="K4069" s="11">
        <f>IF($I4069&lt;&gt;"SI",0,IFERROR($F4069,0))</f>
        <v/>
      </c>
      <c r="L4069" s="9">
        <f>IF(COUNTA($A4069:$H4069)=0,"",IF($J4069="OTRO",IFERROR(LOOKUP(2,1/(((LISTS!$H$2:$H$26&lt;&gt;"")*ISNUMBER(SEARCH(LISTS!$H$2:$H$26,$G4069)))+((LISTS!$I$2:$I$26&lt;&gt;"")*ISNUMBER(SEARCH(LISTS!$I$2:$I$26,$E4069)))),LISTS!$L$2:$L$26),"Concepto DIAN no mapeado a casilla automatica"),IF(LEFT($J4069,4)="TOPE","Control automatico DIAN: "&amp;$J4069,"Casilla automatica: "&amp;$J4069)))</f>
        <v/>
      </c>
    </row>
    <row r="4070">
      <c r="A4070" s="9" t="n"/>
      <c r="B4070" s="9" t="n"/>
      <c r="C4070" s="9" t="n"/>
      <c r="D4070" s="9" t="n"/>
      <c r="E4070" s="9" t="n"/>
      <c r="F4070" s="11" t="n"/>
      <c r="G4070" s="9" t="n"/>
      <c r="H4070" s="9" t="n"/>
      <c r="I4070" s="9">
        <f>IF(COUNTA($A4070:$H4070)=0,"",IF($J4070="OTRO","NO","SI"))</f>
        <v/>
      </c>
      <c r="J4070" s="9">
        <f>IF(COUNTA($A4070:$H4070)=0,"",IFERROR(LOOKUP(2,1/(((LISTS!$H$2:$H$26&lt;&gt;"")*ISNUMBER(SEARCH(LISTS!$H$2:$H$26,$G4070)))+((LISTS!$I$2:$I$26&lt;&gt;"")*ISNUMBER(SEARCH(LISTS!$I$2:$I$26,$E4070)))),LISTS!$K$2:$K$26),"OTRO"))</f>
        <v/>
      </c>
      <c r="K4070" s="11">
        <f>IF($I4070&lt;&gt;"SI",0,IFERROR($F4070,0))</f>
        <v/>
      </c>
      <c r="L4070" s="9">
        <f>IF(COUNTA($A4070:$H4070)=0,"",IF($J4070="OTRO",IFERROR(LOOKUP(2,1/(((LISTS!$H$2:$H$26&lt;&gt;"")*ISNUMBER(SEARCH(LISTS!$H$2:$H$26,$G4070)))+((LISTS!$I$2:$I$26&lt;&gt;"")*ISNUMBER(SEARCH(LISTS!$I$2:$I$26,$E4070)))),LISTS!$L$2:$L$26),"Concepto DIAN no mapeado a casilla automatica"),IF(LEFT($J4070,4)="TOPE","Control automatico DIAN: "&amp;$J4070,"Casilla automatica: "&amp;$J4070)))</f>
        <v/>
      </c>
    </row>
    <row r="4071">
      <c r="A4071" s="9" t="n"/>
      <c r="B4071" s="9" t="n"/>
      <c r="C4071" s="9" t="n"/>
      <c r="D4071" s="9" t="n"/>
      <c r="E4071" s="9" t="n"/>
      <c r="F4071" s="11" t="n"/>
      <c r="G4071" s="9" t="n"/>
      <c r="H4071" s="9" t="n"/>
      <c r="I4071" s="9">
        <f>IF(COUNTA($A4071:$H4071)=0,"",IF($J4071="OTRO","NO","SI"))</f>
        <v/>
      </c>
      <c r="J4071" s="9">
        <f>IF(COUNTA($A4071:$H4071)=0,"",IFERROR(LOOKUP(2,1/(((LISTS!$H$2:$H$26&lt;&gt;"")*ISNUMBER(SEARCH(LISTS!$H$2:$H$26,$G4071)))+((LISTS!$I$2:$I$26&lt;&gt;"")*ISNUMBER(SEARCH(LISTS!$I$2:$I$26,$E4071)))),LISTS!$K$2:$K$26),"OTRO"))</f>
        <v/>
      </c>
      <c r="K4071" s="11">
        <f>IF($I4071&lt;&gt;"SI",0,IFERROR($F4071,0))</f>
        <v/>
      </c>
      <c r="L4071" s="9">
        <f>IF(COUNTA($A4071:$H4071)=0,"",IF($J4071="OTRO",IFERROR(LOOKUP(2,1/(((LISTS!$H$2:$H$26&lt;&gt;"")*ISNUMBER(SEARCH(LISTS!$H$2:$H$26,$G4071)))+((LISTS!$I$2:$I$26&lt;&gt;"")*ISNUMBER(SEARCH(LISTS!$I$2:$I$26,$E4071)))),LISTS!$L$2:$L$26),"Concepto DIAN no mapeado a casilla automatica"),IF(LEFT($J4071,4)="TOPE","Control automatico DIAN: "&amp;$J4071,"Casilla automatica: "&amp;$J4071)))</f>
        <v/>
      </c>
    </row>
    <row r="4072">
      <c r="A4072" s="9" t="n"/>
      <c r="B4072" s="9" t="n"/>
      <c r="C4072" s="9" t="n"/>
      <c r="D4072" s="9" t="n"/>
      <c r="E4072" s="9" t="n"/>
      <c r="F4072" s="11" t="n"/>
      <c r="G4072" s="9" t="n"/>
      <c r="H4072" s="9" t="n"/>
      <c r="I4072" s="9">
        <f>IF(COUNTA($A4072:$H4072)=0,"",IF($J4072="OTRO","NO","SI"))</f>
        <v/>
      </c>
      <c r="J4072" s="9">
        <f>IF(COUNTA($A4072:$H4072)=0,"",IFERROR(LOOKUP(2,1/(((LISTS!$H$2:$H$26&lt;&gt;"")*ISNUMBER(SEARCH(LISTS!$H$2:$H$26,$G4072)))+((LISTS!$I$2:$I$26&lt;&gt;"")*ISNUMBER(SEARCH(LISTS!$I$2:$I$26,$E4072)))),LISTS!$K$2:$K$26),"OTRO"))</f>
        <v/>
      </c>
      <c r="K4072" s="11">
        <f>IF($I4072&lt;&gt;"SI",0,IFERROR($F4072,0))</f>
        <v/>
      </c>
      <c r="L4072" s="9">
        <f>IF(COUNTA($A4072:$H4072)=0,"",IF($J4072="OTRO",IFERROR(LOOKUP(2,1/(((LISTS!$H$2:$H$26&lt;&gt;"")*ISNUMBER(SEARCH(LISTS!$H$2:$H$26,$G4072)))+((LISTS!$I$2:$I$26&lt;&gt;"")*ISNUMBER(SEARCH(LISTS!$I$2:$I$26,$E4072)))),LISTS!$L$2:$L$26),"Concepto DIAN no mapeado a casilla automatica"),IF(LEFT($J4072,4)="TOPE","Control automatico DIAN: "&amp;$J4072,"Casilla automatica: "&amp;$J4072)))</f>
        <v/>
      </c>
    </row>
    <row r="4073">
      <c r="A4073" s="9" t="n"/>
      <c r="B4073" s="9" t="n"/>
      <c r="C4073" s="9" t="n"/>
      <c r="D4073" s="9" t="n"/>
      <c r="E4073" s="9" t="n"/>
      <c r="F4073" s="11" t="n"/>
      <c r="G4073" s="9" t="n"/>
      <c r="H4073" s="9" t="n"/>
      <c r="I4073" s="9">
        <f>IF(COUNTA($A4073:$H4073)=0,"",IF($J4073="OTRO","NO","SI"))</f>
        <v/>
      </c>
      <c r="J4073" s="9">
        <f>IF(COUNTA($A4073:$H4073)=0,"",IFERROR(LOOKUP(2,1/(((LISTS!$H$2:$H$26&lt;&gt;"")*ISNUMBER(SEARCH(LISTS!$H$2:$H$26,$G4073)))+((LISTS!$I$2:$I$26&lt;&gt;"")*ISNUMBER(SEARCH(LISTS!$I$2:$I$26,$E4073)))),LISTS!$K$2:$K$26),"OTRO"))</f>
        <v/>
      </c>
      <c r="K4073" s="11">
        <f>IF($I4073&lt;&gt;"SI",0,IFERROR($F4073,0))</f>
        <v/>
      </c>
      <c r="L4073" s="9">
        <f>IF(COUNTA($A4073:$H4073)=0,"",IF($J4073="OTRO",IFERROR(LOOKUP(2,1/(((LISTS!$H$2:$H$26&lt;&gt;"")*ISNUMBER(SEARCH(LISTS!$H$2:$H$26,$G4073)))+((LISTS!$I$2:$I$26&lt;&gt;"")*ISNUMBER(SEARCH(LISTS!$I$2:$I$26,$E4073)))),LISTS!$L$2:$L$26),"Concepto DIAN no mapeado a casilla automatica"),IF(LEFT($J4073,4)="TOPE","Control automatico DIAN: "&amp;$J4073,"Casilla automatica: "&amp;$J4073)))</f>
        <v/>
      </c>
    </row>
    <row r="4074">
      <c r="A4074" s="9" t="n"/>
      <c r="B4074" s="9" t="n"/>
      <c r="C4074" s="9" t="n"/>
      <c r="D4074" s="9" t="n"/>
      <c r="E4074" s="9" t="n"/>
      <c r="F4074" s="11" t="n"/>
      <c r="G4074" s="9" t="n"/>
      <c r="H4074" s="9" t="n"/>
      <c r="I4074" s="9">
        <f>IF(COUNTA($A4074:$H4074)=0,"",IF($J4074="OTRO","NO","SI"))</f>
        <v/>
      </c>
      <c r="J4074" s="9">
        <f>IF(COUNTA($A4074:$H4074)=0,"",IFERROR(LOOKUP(2,1/(((LISTS!$H$2:$H$26&lt;&gt;"")*ISNUMBER(SEARCH(LISTS!$H$2:$H$26,$G4074)))+((LISTS!$I$2:$I$26&lt;&gt;"")*ISNUMBER(SEARCH(LISTS!$I$2:$I$26,$E4074)))),LISTS!$K$2:$K$26),"OTRO"))</f>
        <v/>
      </c>
      <c r="K4074" s="11">
        <f>IF($I4074&lt;&gt;"SI",0,IFERROR($F4074,0))</f>
        <v/>
      </c>
      <c r="L4074" s="9">
        <f>IF(COUNTA($A4074:$H4074)=0,"",IF($J4074="OTRO",IFERROR(LOOKUP(2,1/(((LISTS!$H$2:$H$26&lt;&gt;"")*ISNUMBER(SEARCH(LISTS!$H$2:$H$26,$G4074)))+((LISTS!$I$2:$I$26&lt;&gt;"")*ISNUMBER(SEARCH(LISTS!$I$2:$I$26,$E4074)))),LISTS!$L$2:$L$26),"Concepto DIAN no mapeado a casilla automatica"),IF(LEFT($J4074,4)="TOPE","Control automatico DIAN: "&amp;$J4074,"Casilla automatica: "&amp;$J4074)))</f>
        <v/>
      </c>
    </row>
    <row r="4075">
      <c r="A4075" s="9" t="n"/>
      <c r="B4075" s="9" t="n"/>
      <c r="C4075" s="9" t="n"/>
      <c r="D4075" s="9" t="n"/>
      <c r="E4075" s="9" t="n"/>
      <c r="F4075" s="11" t="n"/>
      <c r="G4075" s="9" t="n"/>
      <c r="H4075" s="9" t="n"/>
      <c r="I4075" s="9">
        <f>IF(COUNTA($A4075:$H4075)=0,"",IF($J4075="OTRO","NO","SI"))</f>
        <v/>
      </c>
      <c r="J4075" s="9">
        <f>IF(COUNTA($A4075:$H4075)=0,"",IFERROR(LOOKUP(2,1/(((LISTS!$H$2:$H$26&lt;&gt;"")*ISNUMBER(SEARCH(LISTS!$H$2:$H$26,$G4075)))+((LISTS!$I$2:$I$26&lt;&gt;"")*ISNUMBER(SEARCH(LISTS!$I$2:$I$26,$E4075)))),LISTS!$K$2:$K$26),"OTRO"))</f>
        <v/>
      </c>
      <c r="K4075" s="11">
        <f>IF($I4075&lt;&gt;"SI",0,IFERROR($F4075,0))</f>
        <v/>
      </c>
      <c r="L4075" s="9">
        <f>IF(COUNTA($A4075:$H4075)=0,"",IF($J4075="OTRO",IFERROR(LOOKUP(2,1/(((LISTS!$H$2:$H$26&lt;&gt;"")*ISNUMBER(SEARCH(LISTS!$H$2:$H$26,$G4075)))+((LISTS!$I$2:$I$26&lt;&gt;"")*ISNUMBER(SEARCH(LISTS!$I$2:$I$26,$E4075)))),LISTS!$L$2:$L$26),"Concepto DIAN no mapeado a casilla automatica"),IF(LEFT($J4075,4)="TOPE","Control automatico DIAN: "&amp;$J4075,"Casilla automatica: "&amp;$J4075)))</f>
        <v/>
      </c>
    </row>
    <row r="4076">
      <c r="A4076" s="9" t="n"/>
      <c r="B4076" s="9" t="n"/>
      <c r="C4076" s="9" t="n"/>
      <c r="D4076" s="9" t="n"/>
      <c r="E4076" s="9" t="n"/>
      <c r="F4076" s="11" t="n"/>
      <c r="G4076" s="9" t="n"/>
      <c r="H4076" s="9" t="n"/>
      <c r="I4076" s="9">
        <f>IF(COUNTA($A4076:$H4076)=0,"",IF($J4076="OTRO","NO","SI"))</f>
        <v/>
      </c>
      <c r="J4076" s="9">
        <f>IF(COUNTA($A4076:$H4076)=0,"",IFERROR(LOOKUP(2,1/(((LISTS!$H$2:$H$26&lt;&gt;"")*ISNUMBER(SEARCH(LISTS!$H$2:$H$26,$G4076)))+((LISTS!$I$2:$I$26&lt;&gt;"")*ISNUMBER(SEARCH(LISTS!$I$2:$I$26,$E4076)))),LISTS!$K$2:$K$26),"OTRO"))</f>
        <v/>
      </c>
      <c r="K4076" s="11">
        <f>IF($I4076&lt;&gt;"SI",0,IFERROR($F4076,0))</f>
        <v/>
      </c>
      <c r="L4076" s="9">
        <f>IF(COUNTA($A4076:$H4076)=0,"",IF($J4076="OTRO",IFERROR(LOOKUP(2,1/(((LISTS!$H$2:$H$26&lt;&gt;"")*ISNUMBER(SEARCH(LISTS!$H$2:$H$26,$G4076)))+((LISTS!$I$2:$I$26&lt;&gt;"")*ISNUMBER(SEARCH(LISTS!$I$2:$I$26,$E4076)))),LISTS!$L$2:$L$26),"Concepto DIAN no mapeado a casilla automatica"),IF(LEFT($J4076,4)="TOPE","Control automatico DIAN: "&amp;$J4076,"Casilla automatica: "&amp;$J4076)))</f>
        <v/>
      </c>
    </row>
    <row r="4077">
      <c r="A4077" s="9" t="n"/>
      <c r="B4077" s="9" t="n"/>
      <c r="C4077" s="9" t="n"/>
      <c r="D4077" s="9" t="n"/>
      <c r="E4077" s="9" t="n"/>
      <c r="F4077" s="11" t="n"/>
      <c r="G4077" s="9" t="n"/>
      <c r="H4077" s="9" t="n"/>
      <c r="I4077" s="9">
        <f>IF(COUNTA($A4077:$H4077)=0,"",IF($J4077="OTRO","NO","SI"))</f>
        <v/>
      </c>
      <c r="J4077" s="9">
        <f>IF(COUNTA($A4077:$H4077)=0,"",IFERROR(LOOKUP(2,1/(((LISTS!$H$2:$H$26&lt;&gt;"")*ISNUMBER(SEARCH(LISTS!$H$2:$H$26,$G4077)))+((LISTS!$I$2:$I$26&lt;&gt;"")*ISNUMBER(SEARCH(LISTS!$I$2:$I$26,$E4077)))),LISTS!$K$2:$K$26),"OTRO"))</f>
        <v/>
      </c>
      <c r="K4077" s="11">
        <f>IF($I4077&lt;&gt;"SI",0,IFERROR($F4077,0))</f>
        <v/>
      </c>
      <c r="L4077" s="9">
        <f>IF(COUNTA($A4077:$H4077)=0,"",IF($J4077="OTRO",IFERROR(LOOKUP(2,1/(((LISTS!$H$2:$H$26&lt;&gt;"")*ISNUMBER(SEARCH(LISTS!$H$2:$H$26,$G4077)))+((LISTS!$I$2:$I$26&lt;&gt;"")*ISNUMBER(SEARCH(LISTS!$I$2:$I$26,$E4077)))),LISTS!$L$2:$L$26),"Concepto DIAN no mapeado a casilla automatica"),IF(LEFT($J4077,4)="TOPE","Control automatico DIAN: "&amp;$J4077,"Casilla automatica: "&amp;$J4077)))</f>
        <v/>
      </c>
    </row>
    <row r="4078">
      <c r="A4078" s="9" t="n"/>
      <c r="B4078" s="9" t="n"/>
      <c r="C4078" s="9" t="n"/>
      <c r="D4078" s="9" t="n"/>
      <c r="E4078" s="9" t="n"/>
      <c r="F4078" s="11" t="n"/>
      <c r="G4078" s="9" t="n"/>
      <c r="H4078" s="9" t="n"/>
      <c r="I4078" s="9">
        <f>IF(COUNTA($A4078:$H4078)=0,"",IF($J4078="OTRO","NO","SI"))</f>
        <v/>
      </c>
      <c r="J4078" s="9">
        <f>IF(COUNTA($A4078:$H4078)=0,"",IFERROR(LOOKUP(2,1/(((LISTS!$H$2:$H$26&lt;&gt;"")*ISNUMBER(SEARCH(LISTS!$H$2:$H$26,$G4078)))+((LISTS!$I$2:$I$26&lt;&gt;"")*ISNUMBER(SEARCH(LISTS!$I$2:$I$26,$E4078)))),LISTS!$K$2:$K$26),"OTRO"))</f>
        <v/>
      </c>
      <c r="K4078" s="11">
        <f>IF($I4078&lt;&gt;"SI",0,IFERROR($F4078,0))</f>
        <v/>
      </c>
      <c r="L4078" s="9">
        <f>IF(COUNTA($A4078:$H4078)=0,"",IF($J4078="OTRO",IFERROR(LOOKUP(2,1/(((LISTS!$H$2:$H$26&lt;&gt;"")*ISNUMBER(SEARCH(LISTS!$H$2:$H$26,$G4078)))+((LISTS!$I$2:$I$26&lt;&gt;"")*ISNUMBER(SEARCH(LISTS!$I$2:$I$26,$E4078)))),LISTS!$L$2:$L$26),"Concepto DIAN no mapeado a casilla automatica"),IF(LEFT($J4078,4)="TOPE","Control automatico DIAN: "&amp;$J4078,"Casilla automatica: "&amp;$J4078)))</f>
        <v/>
      </c>
    </row>
    <row r="4079">
      <c r="A4079" s="9" t="n"/>
      <c r="B4079" s="9" t="n"/>
      <c r="C4079" s="9" t="n"/>
      <c r="D4079" s="9" t="n"/>
      <c r="E4079" s="9" t="n"/>
      <c r="F4079" s="11" t="n"/>
      <c r="G4079" s="9" t="n"/>
      <c r="H4079" s="9" t="n"/>
      <c r="I4079" s="9">
        <f>IF(COUNTA($A4079:$H4079)=0,"",IF($J4079="OTRO","NO","SI"))</f>
        <v/>
      </c>
      <c r="J4079" s="9">
        <f>IF(COUNTA($A4079:$H4079)=0,"",IFERROR(LOOKUP(2,1/(((LISTS!$H$2:$H$26&lt;&gt;"")*ISNUMBER(SEARCH(LISTS!$H$2:$H$26,$G4079)))+((LISTS!$I$2:$I$26&lt;&gt;"")*ISNUMBER(SEARCH(LISTS!$I$2:$I$26,$E4079)))),LISTS!$K$2:$K$26),"OTRO"))</f>
        <v/>
      </c>
      <c r="K4079" s="11">
        <f>IF($I4079&lt;&gt;"SI",0,IFERROR($F4079,0))</f>
        <v/>
      </c>
      <c r="L4079" s="9">
        <f>IF(COUNTA($A4079:$H4079)=0,"",IF($J4079="OTRO",IFERROR(LOOKUP(2,1/(((LISTS!$H$2:$H$26&lt;&gt;"")*ISNUMBER(SEARCH(LISTS!$H$2:$H$26,$G4079)))+((LISTS!$I$2:$I$26&lt;&gt;"")*ISNUMBER(SEARCH(LISTS!$I$2:$I$26,$E4079)))),LISTS!$L$2:$L$26),"Concepto DIAN no mapeado a casilla automatica"),IF(LEFT($J4079,4)="TOPE","Control automatico DIAN: "&amp;$J4079,"Casilla automatica: "&amp;$J4079)))</f>
        <v/>
      </c>
    </row>
    <row r="4080">
      <c r="A4080" s="9" t="n"/>
      <c r="B4080" s="9" t="n"/>
      <c r="C4080" s="9" t="n"/>
      <c r="D4080" s="9" t="n"/>
      <c r="E4080" s="9" t="n"/>
      <c r="F4080" s="11" t="n"/>
      <c r="G4080" s="9" t="n"/>
      <c r="H4080" s="9" t="n"/>
      <c r="I4080" s="9">
        <f>IF(COUNTA($A4080:$H4080)=0,"",IF($J4080="OTRO","NO","SI"))</f>
        <v/>
      </c>
      <c r="J4080" s="9">
        <f>IF(COUNTA($A4080:$H4080)=0,"",IFERROR(LOOKUP(2,1/(((LISTS!$H$2:$H$26&lt;&gt;"")*ISNUMBER(SEARCH(LISTS!$H$2:$H$26,$G4080)))+((LISTS!$I$2:$I$26&lt;&gt;"")*ISNUMBER(SEARCH(LISTS!$I$2:$I$26,$E4080)))),LISTS!$K$2:$K$26),"OTRO"))</f>
        <v/>
      </c>
      <c r="K4080" s="11">
        <f>IF($I4080&lt;&gt;"SI",0,IFERROR($F4080,0))</f>
        <v/>
      </c>
      <c r="L4080" s="9">
        <f>IF(COUNTA($A4080:$H4080)=0,"",IF($J4080="OTRO",IFERROR(LOOKUP(2,1/(((LISTS!$H$2:$H$26&lt;&gt;"")*ISNUMBER(SEARCH(LISTS!$H$2:$H$26,$G4080)))+((LISTS!$I$2:$I$26&lt;&gt;"")*ISNUMBER(SEARCH(LISTS!$I$2:$I$26,$E4080)))),LISTS!$L$2:$L$26),"Concepto DIAN no mapeado a casilla automatica"),IF(LEFT($J4080,4)="TOPE","Control automatico DIAN: "&amp;$J4080,"Casilla automatica: "&amp;$J4080)))</f>
        <v/>
      </c>
    </row>
    <row r="4081">
      <c r="A4081" s="9" t="n"/>
      <c r="B4081" s="9" t="n"/>
      <c r="C4081" s="9" t="n"/>
      <c r="D4081" s="9" t="n"/>
      <c r="E4081" s="9" t="n"/>
      <c r="F4081" s="11" t="n"/>
      <c r="G4081" s="9" t="n"/>
      <c r="H4081" s="9" t="n"/>
      <c r="I4081" s="9">
        <f>IF(COUNTA($A4081:$H4081)=0,"",IF($J4081="OTRO","NO","SI"))</f>
        <v/>
      </c>
      <c r="J4081" s="9">
        <f>IF(COUNTA($A4081:$H4081)=0,"",IFERROR(LOOKUP(2,1/(((LISTS!$H$2:$H$26&lt;&gt;"")*ISNUMBER(SEARCH(LISTS!$H$2:$H$26,$G4081)))+((LISTS!$I$2:$I$26&lt;&gt;"")*ISNUMBER(SEARCH(LISTS!$I$2:$I$26,$E4081)))),LISTS!$K$2:$K$26),"OTRO"))</f>
        <v/>
      </c>
      <c r="K4081" s="11">
        <f>IF($I4081&lt;&gt;"SI",0,IFERROR($F4081,0))</f>
        <v/>
      </c>
      <c r="L4081" s="9">
        <f>IF(COUNTA($A4081:$H4081)=0,"",IF($J4081="OTRO",IFERROR(LOOKUP(2,1/(((LISTS!$H$2:$H$26&lt;&gt;"")*ISNUMBER(SEARCH(LISTS!$H$2:$H$26,$G4081)))+((LISTS!$I$2:$I$26&lt;&gt;"")*ISNUMBER(SEARCH(LISTS!$I$2:$I$26,$E4081)))),LISTS!$L$2:$L$26),"Concepto DIAN no mapeado a casilla automatica"),IF(LEFT($J4081,4)="TOPE","Control automatico DIAN: "&amp;$J4081,"Casilla automatica: "&amp;$J4081)))</f>
        <v/>
      </c>
    </row>
    <row r="4082">
      <c r="A4082" s="9" t="n"/>
      <c r="B4082" s="9" t="n"/>
      <c r="C4082" s="9" t="n"/>
      <c r="D4082" s="9" t="n"/>
      <c r="E4082" s="9" t="n"/>
      <c r="F4082" s="11" t="n"/>
      <c r="G4082" s="9" t="n"/>
      <c r="H4082" s="9" t="n"/>
      <c r="I4082" s="9">
        <f>IF(COUNTA($A4082:$H4082)=0,"",IF($J4082="OTRO","NO","SI"))</f>
        <v/>
      </c>
      <c r="J4082" s="9">
        <f>IF(COUNTA($A4082:$H4082)=0,"",IFERROR(LOOKUP(2,1/(((LISTS!$H$2:$H$26&lt;&gt;"")*ISNUMBER(SEARCH(LISTS!$H$2:$H$26,$G4082)))+((LISTS!$I$2:$I$26&lt;&gt;"")*ISNUMBER(SEARCH(LISTS!$I$2:$I$26,$E4082)))),LISTS!$K$2:$K$26),"OTRO"))</f>
        <v/>
      </c>
      <c r="K4082" s="11">
        <f>IF($I4082&lt;&gt;"SI",0,IFERROR($F4082,0))</f>
        <v/>
      </c>
      <c r="L4082" s="9">
        <f>IF(COUNTA($A4082:$H4082)=0,"",IF($J4082="OTRO",IFERROR(LOOKUP(2,1/(((LISTS!$H$2:$H$26&lt;&gt;"")*ISNUMBER(SEARCH(LISTS!$H$2:$H$26,$G4082)))+((LISTS!$I$2:$I$26&lt;&gt;"")*ISNUMBER(SEARCH(LISTS!$I$2:$I$26,$E4082)))),LISTS!$L$2:$L$26),"Concepto DIAN no mapeado a casilla automatica"),IF(LEFT($J4082,4)="TOPE","Control automatico DIAN: "&amp;$J4082,"Casilla automatica: "&amp;$J4082)))</f>
        <v/>
      </c>
    </row>
    <row r="4083">
      <c r="A4083" s="9" t="n"/>
      <c r="B4083" s="9" t="n"/>
      <c r="C4083" s="9" t="n"/>
      <c r="D4083" s="9" t="n"/>
      <c r="E4083" s="9" t="n"/>
      <c r="F4083" s="11" t="n"/>
      <c r="G4083" s="9" t="n"/>
      <c r="H4083" s="9" t="n"/>
      <c r="I4083" s="9">
        <f>IF(COUNTA($A4083:$H4083)=0,"",IF($J4083="OTRO","NO","SI"))</f>
        <v/>
      </c>
      <c r="J4083" s="9">
        <f>IF(COUNTA($A4083:$H4083)=0,"",IFERROR(LOOKUP(2,1/(((LISTS!$H$2:$H$26&lt;&gt;"")*ISNUMBER(SEARCH(LISTS!$H$2:$H$26,$G4083)))+((LISTS!$I$2:$I$26&lt;&gt;"")*ISNUMBER(SEARCH(LISTS!$I$2:$I$26,$E4083)))),LISTS!$K$2:$K$26),"OTRO"))</f>
        <v/>
      </c>
      <c r="K4083" s="11">
        <f>IF($I4083&lt;&gt;"SI",0,IFERROR($F4083,0))</f>
        <v/>
      </c>
      <c r="L4083" s="9">
        <f>IF(COUNTA($A4083:$H4083)=0,"",IF($J4083="OTRO",IFERROR(LOOKUP(2,1/(((LISTS!$H$2:$H$26&lt;&gt;"")*ISNUMBER(SEARCH(LISTS!$H$2:$H$26,$G4083)))+((LISTS!$I$2:$I$26&lt;&gt;"")*ISNUMBER(SEARCH(LISTS!$I$2:$I$26,$E4083)))),LISTS!$L$2:$L$26),"Concepto DIAN no mapeado a casilla automatica"),IF(LEFT($J4083,4)="TOPE","Control automatico DIAN: "&amp;$J4083,"Casilla automatica: "&amp;$J4083)))</f>
        <v/>
      </c>
    </row>
    <row r="4084">
      <c r="A4084" s="9" t="n"/>
      <c r="B4084" s="9" t="n"/>
      <c r="C4084" s="9" t="n"/>
      <c r="D4084" s="9" t="n"/>
      <c r="E4084" s="9" t="n"/>
      <c r="F4084" s="11" t="n"/>
      <c r="G4084" s="9" t="n"/>
      <c r="H4084" s="9" t="n"/>
      <c r="I4084" s="9">
        <f>IF(COUNTA($A4084:$H4084)=0,"",IF($J4084="OTRO","NO","SI"))</f>
        <v/>
      </c>
      <c r="J4084" s="9">
        <f>IF(COUNTA($A4084:$H4084)=0,"",IFERROR(LOOKUP(2,1/(((LISTS!$H$2:$H$26&lt;&gt;"")*ISNUMBER(SEARCH(LISTS!$H$2:$H$26,$G4084)))+((LISTS!$I$2:$I$26&lt;&gt;"")*ISNUMBER(SEARCH(LISTS!$I$2:$I$26,$E4084)))),LISTS!$K$2:$K$26),"OTRO"))</f>
        <v/>
      </c>
      <c r="K4084" s="11">
        <f>IF($I4084&lt;&gt;"SI",0,IFERROR($F4084,0))</f>
        <v/>
      </c>
      <c r="L4084" s="9">
        <f>IF(COUNTA($A4084:$H4084)=0,"",IF($J4084="OTRO",IFERROR(LOOKUP(2,1/(((LISTS!$H$2:$H$26&lt;&gt;"")*ISNUMBER(SEARCH(LISTS!$H$2:$H$26,$G4084)))+((LISTS!$I$2:$I$26&lt;&gt;"")*ISNUMBER(SEARCH(LISTS!$I$2:$I$26,$E4084)))),LISTS!$L$2:$L$26),"Concepto DIAN no mapeado a casilla automatica"),IF(LEFT($J4084,4)="TOPE","Control automatico DIAN: "&amp;$J4084,"Casilla automatica: "&amp;$J4084)))</f>
        <v/>
      </c>
    </row>
    <row r="4085">
      <c r="A4085" s="9" t="n"/>
      <c r="B4085" s="9" t="n"/>
      <c r="C4085" s="9" t="n"/>
      <c r="D4085" s="9" t="n"/>
      <c r="E4085" s="9" t="n"/>
      <c r="F4085" s="11" t="n"/>
      <c r="G4085" s="9" t="n"/>
      <c r="H4085" s="9" t="n"/>
      <c r="I4085" s="9">
        <f>IF(COUNTA($A4085:$H4085)=0,"",IF($J4085="OTRO","NO","SI"))</f>
        <v/>
      </c>
      <c r="J4085" s="9">
        <f>IF(COUNTA($A4085:$H4085)=0,"",IFERROR(LOOKUP(2,1/(((LISTS!$H$2:$H$26&lt;&gt;"")*ISNUMBER(SEARCH(LISTS!$H$2:$H$26,$G4085)))+((LISTS!$I$2:$I$26&lt;&gt;"")*ISNUMBER(SEARCH(LISTS!$I$2:$I$26,$E4085)))),LISTS!$K$2:$K$26),"OTRO"))</f>
        <v/>
      </c>
      <c r="K4085" s="11">
        <f>IF($I4085&lt;&gt;"SI",0,IFERROR($F4085,0))</f>
        <v/>
      </c>
      <c r="L4085" s="9">
        <f>IF(COUNTA($A4085:$H4085)=0,"",IF($J4085="OTRO",IFERROR(LOOKUP(2,1/(((LISTS!$H$2:$H$26&lt;&gt;"")*ISNUMBER(SEARCH(LISTS!$H$2:$H$26,$G4085)))+((LISTS!$I$2:$I$26&lt;&gt;"")*ISNUMBER(SEARCH(LISTS!$I$2:$I$26,$E4085)))),LISTS!$L$2:$L$26),"Concepto DIAN no mapeado a casilla automatica"),IF(LEFT($J4085,4)="TOPE","Control automatico DIAN: "&amp;$J4085,"Casilla automatica: "&amp;$J4085)))</f>
        <v/>
      </c>
    </row>
    <row r="4086">
      <c r="A4086" s="9" t="n"/>
      <c r="B4086" s="9" t="n"/>
      <c r="C4086" s="9" t="n"/>
      <c r="D4086" s="9" t="n"/>
      <c r="E4086" s="9" t="n"/>
      <c r="F4086" s="11" t="n"/>
      <c r="G4086" s="9" t="n"/>
      <c r="H4086" s="9" t="n"/>
      <c r="I4086" s="9">
        <f>IF(COUNTA($A4086:$H4086)=0,"",IF($J4086="OTRO","NO","SI"))</f>
        <v/>
      </c>
      <c r="J4086" s="9">
        <f>IF(COUNTA($A4086:$H4086)=0,"",IFERROR(LOOKUP(2,1/(((LISTS!$H$2:$H$26&lt;&gt;"")*ISNUMBER(SEARCH(LISTS!$H$2:$H$26,$G4086)))+((LISTS!$I$2:$I$26&lt;&gt;"")*ISNUMBER(SEARCH(LISTS!$I$2:$I$26,$E4086)))),LISTS!$K$2:$K$26),"OTRO"))</f>
        <v/>
      </c>
      <c r="K4086" s="11">
        <f>IF($I4086&lt;&gt;"SI",0,IFERROR($F4086,0))</f>
        <v/>
      </c>
      <c r="L4086" s="9">
        <f>IF(COUNTA($A4086:$H4086)=0,"",IF($J4086="OTRO",IFERROR(LOOKUP(2,1/(((LISTS!$H$2:$H$26&lt;&gt;"")*ISNUMBER(SEARCH(LISTS!$H$2:$H$26,$G4086)))+((LISTS!$I$2:$I$26&lt;&gt;"")*ISNUMBER(SEARCH(LISTS!$I$2:$I$26,$E4086)))),LISTS!$L$2:$L$26),"Concepto DIAN no mapeado a casilla automatica"),IF(LEFT($J4086,4)="TOPE","Control automatico DIAN: "&amp;$J4086,"Casilla automatica: "&amp;$J4086)))</f>
        <v/>
      </c>
    </row>
    <row r="4087">
      <c r="A4087" s="9" t="n"/>
      <c r="B4087" s="9" t="n"/>
      <c r="C4087" s="9" t="n"/>
      <c r="D4087" s="9" t="n"/>
      <c r="E4087" s="9" t="n"/>
      <c r="F4087" s="11" t="n"/>
      <c r="G4087" s="9" t="n"/>
      <c r="H4087" s="9" t="n"/>
      <c r="I4087" s="9">
        <f>IF(COUNTA($A4087:$H4087)=0,"",IF($J4087="OTRO","NO","SI"))</f>
        <v/>
      </c>
      <c r="J4087" s="9">
        <f>IF(COUNTA($A4087:$H4087)=0,"",IFERROR(LOOKUP(2,1/(((LISTS!$H$2:$H$26&lt;&gt;"")*ISNUMBER(SEARCH(LISTS!$H$2:$H$26,$G4087)))+((LISTS!$I$2:$I$26&lt;&gt;"")*ISNUMBER(SEARCH(LISTS!$I$2:$I$26,$E4087)))),LISTS!$K$2:$K$26),"OTRO"))</f>
        <v/>
      </c>
      <c r="K4087" s="11">
        <f>IF($I4087&lt;&gt;"SI",0,IFERROR($F4087,0))</f>
        <v/>
      </c>
      <c r="L4087" s="9">
        <f>IF(COUNTA($A4087:$H4087)=0,"",IF($J4087="OTRO",IFERROR(LOOKUP(2,1/(((LISTS!$H$2:$H$26&lt;&gt;"")*ISNUMBER(SEARCH(LISTS!$H$2:$H$26,$G4087)))+((LISTS!$I$2:$I$26&lt;&gt;"")*ISNUMBER(SEARCH(LISTS!$I$2:$I$26,$E4087)))),LISTS!$L$2:$L$26),"Concepto DIAN no mapeado a casilla automatica"),IF(LEFT($J4087,4)="TOPE","Control automatico DIAN: "&amp;$J4087,"Casilla automatica: "&amp;$J4087)))</f>
        <v/>
      </c>
    </row>
    <row r="4088">
      <c r="A4088" s="9" t="n"/>
      <c r="B4088" s="9" t="n"/>
      <c r="C4088" s="9" t="n"/>
      <c r="D4088" s="9" t="n"/>
      <c r="E4088" s="9" t="n"/>
      <c r="F4088" s="11" t="n"/>
      <c r="G4088" s="9" t="n"/>
      <c r="H4088" s="9" t="n"/>
      <c r="I4088" s="9">
        <f>IF(COUNTA($A4088:$H4088)=0,"",IF($J4088="OTRO","NO","SI"))</f>
        <v/>
      </c>
      <c r="J4088" s="9">
        <f>IF(COUNTA($A4088:$H4088)=0,"",IFERROR(LOOKUP(2,1/(((LISTS!$H$2:$H$26&lt;&gt;"")*ISNUMBER(SEARCH(LISTS!$H$2:$H$26,$G4088)))+((LISTS!$I$2:$I$26&lt;&gt;"")*ISNUMBER(SEARCH(LISTS!$I$2:$I$26,$E4088)))),LISTS!$K$2:$K$26),"OTRO"))</f>
        <v/>
      </c>
      <c r="K4088" s="11">
        <f>IF($I4088&lt;&gt;"SI",0,IFERROR($F4088,0))</f>
        <v/>
      </c>
      <c r="L4088" s="9">
        <f>IF(COUNTA($A4088:$H4088)=0,"",IF($J4088="OTRO",IFERROR(LOOKUP(2,1/(((LISTS!$H$2:$H$26&lt;&gt;"")*ISNUMBER(SEARCH(LISTS!$H$2:$H$26,$G4088)))+((LISTS!$I$2:$I$26&lt;&gt;"")*ISNUMBER(SEARCH(LISTS!$I$2:$I$26,$E4088)))),LISTS!$L$2:$L$26),"Concepto DIAN no mapeado a casilla automatica"),IF(LEFT($J4088,4)="TOPE","Control automatico DIAN: "&amp;$J4088,"Casilla automatica: "&amp;$J4088)))</f>
        <v/>
      </c>
    </row>
    <row r="4089">
      <c r="A4089" s="9" t="n"/>
      <c r="B4089" s="9" t="n"/>
      <c r="C4089" s="9" t="n"/>
      <c r="D4089" s="9" t="n"/>
      <c r="E4089" s="9" t="n"/>
      <c r="F4089" s="11" t="n"/>
      <c r="G4089" s="9" t="n"/>
      <c r="H4089" s="9" t="n"/>
      <c r="I4089" s="9">
        <f>IF(COUNTA($A4089:$H4089)=0,"",IF($J4089="OTRO","NO","SI"))</f>
        <v/>
      </c>
      <c r="J4089" s="9">
        <f>IF(COUNTA($A4089:$H4089)=0,"",IFERROR(LOOKUP(2,1/(((LISTS!$H$2:$H$26&lt;&gt;"")*ISNUMBER(SEARCH(LISTS!$H$2:$H$26,$G4089)))+((LISTS!$I$2:$I$26&lt;&gt;"")*ISNUMBER(SEARCH(LISTS!$I$2:$I$26,$E4089)))),LISTS!$K$2:$K$26),"OTRO"))</f>
        <v/>
      </c>
      <c r="K4089" s="11">
        <f>IF($I4089&lt;&gt;"SI",0,IFERROR($F4089,0))</f>
        <v/>
      </c>
      <c r="L4089" s="9">
        <f>IF(COUNTA($A4089:$H4089)=0,"",IF($J4089="OTRO",IFERROR(LOOKUP(2,1/(((LISTS!$H$2:$H$26&lt;&gt;"")*ISNUMBER(SEARCH(LISTS!$H$2:$H$26,$G4089)))+((LISTS!$I$2:$I$26&lt;&gt;"")*ISNUMBER(SEARCH(LISTS!$I$2:$I$26,$E4089)))),LISTS!$L$2:$L$26),"Concepto DIAN no mapeado a casilla automatica"),IF(LEFT($J4089,4)="TOPE","Control automatico DIAN: "&amp;$J4089,"Casilla automatica: "&amp;$J4089)))</f>
        <v/>
      </c>
    </row>
    <row r="4090">
      <c r="A4090" s="9" t="n"/>
      <c r="B4090" s="9" t="n"/>
      <c r="C4090" s="9" t="n"/>
      <c r="D4090" s="9" t="n"/>
      <c r="E4090" s="9" t="n"/>
      <c r="F4090" s="11" t="n"/>
      <c r="G4090" s="9" t="n"/>
      <c r="H4090" s="9" t="n"/>
      <c r="I4090" s="9">
        <f>IF(COUNTA($A4090:$H4090)=0,"",IF($J4090="OTRO","NO","SI"))</f>
        <v/>
      </c>
      <c r="J4090" s="9">
        <f>IF(COUNTA($A4090:$H4090)=0,"",IFERROR(LOOKUP(2,1/(((LISTS!$H$2:$H$26&lt;&gt;"")*ISNUMBER(SEARCH(LISTS!$H$2:$H$26,$G4090)))+((LISTS!$I$2:$I$26&lt;&gt;"")*ISNUMBER(SEARCH(LISTS!$I$2:$I$26,$E4090)))),LISTS!$K$2:$K$26),"OTRO"))</f>
        <v/>
      </c>
      <c r="K4090" s="11">
        <f>IF($I4090&lt;&gt;"SI",0,IFERROR($F4090,0))</f>
        <v/>
      </c>
      <c r="L4090" s="9">
        <f>IF(COUNTA($A4090:$H4090)=0,"",IF($J4090="OTRO",IFERROR(LOOKUP(2,1/(((LISTS!$H$2:$H$26&lt;&gt;"")*ISNUMBER(SEARCH(LISTS!$H$2:$H$26,$G4090)))+((LISTS!$I$2:$I$26&lt;&gt;"")*ISNUMBER(SEARCH(LISTS!$I$2:$I$26,$E4090)))),LISTS!$L$2:$L$26),"Concepto DIAN no mapeado a casilla automatica"),IF(LEFT($J4090,4)="TOPE","Control automatico DIAN: "&amp;$J4090,"Casilla automatica: "&amp;$J4090)))</f>
        <v/>
      </c>
    </row>
    <row r="4091">
      <c r="A4091" s="9" t="n"/>
      <c r="B4091" s="9" t="n"/>
      <c r="C4091" s="9" t="n"/>
      <c r="D4091" s="9" t="n"/>
      <c r="E4091" s="9" t="n"/>
      <c r="F4091" s="11" t="n"/>
      <c r="G4091" s="9" t="n"/>
      <c r="H4091" s="9" t="n"/>
      <c r="I4091" s="9">
        <f>IF(COUNTA($A4091:$H4091)=0,"",IF($J4091="OTRO","NO","SI"))</f>
        <v/>
      </c>
      <c r="J4091" s="9">
        <f>IF(COUNTA($A4091:$H4091)=0,"",IFERROR(LOOKUP(2,1/(((LISTS!$H$2:$H$26&lt;&gt;"")*ISNUMBER(SEARCH(LISTS!$H$2:$H$26,$G4091)))+((LISTS!$I$2:$I$26&lt;&gt;"")*ISNUMBER(SEARCH(LISTS!$I$2:$I$26,$E4091)))),LISTS!$K$2:$K$26),"OTRO"))</f>
        <v/>
      </c>
      <c r="K4091" s="11">
        <f>IF($I4091&lt;&gt;"SI",0,IFERROR($F4091,0))</f>
        <v/>
      </c>
      <c r="L4091" s="9">
        <f>IF(COUNTA($A4091:$H4091)=0,"",IF($J4091="OTRO",IFERROR(LOOKUP(2,1/(((LISTS!$H$2:$H$26&lt;&gt;"")*ISNUMBER(SEARCH(LISTS!$H$2:$H$26,$G4091)))+((LISTS!$I$2:$I$26&lt;&gt;"")*ISNUMBER(SEARCH(LISTS!$I$2:$I$26,$E4091)))),LISTS!$L$2:$L$26),"Concepto DIAN no mapeado a casilla automatica"),IF(LEFT($J4091,4)="TOPE","Control automatico DIAN: "&amp;$J4091,"Casilla automatica: "&amp;$J4091)))</f>
        <v/>
      </c>
    </row>
    <row r="4092">
      <c r="A4092" s="9" t="n"/>
      <c r="B4092" s="9" t="n"/>
      <c r="C4092" s="9" t="n"/>
      <c r="D4092" s="9" t="n"/>
      <c r="E4092" s="9" t="n"/>
      <c r="F4092" s="11" t="n"/>
      <c r="G4092" s="9" t="n"/>
      <c r="H4092" s="9" t="n"/>
      <c r="I4092" s="9">
        <f>IF(COUNTA($A4092:$H4092)=0,"",IF($J4092="OTRO","NO","SI"))</f>
        <v/>
      </c>
      <c r="J4092" s="9">
        <f>IF(COUNTA($A4092:$H4092)=0,"",IFERROR(LOOKUP(2,1/(((LISTS!$H$2:$H$26&lt;&gt;"")*ISNUMBER(SEARCH(LISTS!$H$2:$H$26,$G4092)))+((LISTS!$I$2:$I$26&lt;&gt;"")*ISNUMBER(SEARCH(LISTS!$I$2:$I$26,$E4092)))),LISTS!$K$2:$K$26),"OTRO"))</f>
        <v/>
      </c>
      <c r="K4092" s="11">
        <f>IF($I4092&lt;&gt;"SI",0,IFERROR($F4092,0))</f>
        <v/>
      </c>
      <c r="L4092" s="9">
        <f>IF(COUNTA($A4092:$H4092)=0,"",IF($J4092="OTRO",IFERROR(LOOKUP(2,1/(((LISTS!$H$2:$H$26&lt;&gt;"")*ISNUMBER(SEARCH(LISTS!$H$2:$H$26,$G4092)))+((LISTS!$I$2:$I$26&lt;&gt;"")*ISNUMBER(SEARCH(LISTS!$I$2:$I$26,$E4092)))),LISTS!$L$2:$L$26),"Concepto DIAN no mapeado a casilla automatica"),IF(LEFT($J4092,4)="TOPE","Control automatico DIAN: "&amp;$J4092,"Casilla automatica: "&amp;$J4092)))</f>
        <v/>
      </c>
    </row>
    <row r="4093">
      <c r="A4093" s="9" t="n"/>
      <c r="B4093" s="9" t="n"/>
      <c r="C4093" s="9" t="n"/>
      <c r="D4093" s="9" t="n"/>
      <c r="E4093" s="9" t="n"/>
      <c r="F4093" s="11" t="n"/>
      <c r="G4093" s="9" t="n"/>
      <c r="H4093" s="9" t="n"/>
      <c r="I4093" s="9">
        <f>IF(COUNTA($A4093:$H4093)=0,"",IF($J4093="OTRO","NO","SI"))</f>
        <v/>
      </c>
      <c r="J4093" s="9">
        <f>IF(COUNTA($A4093:$H4093)=0,"",IFERROR(LOOKUP(2,1/(((LISTS!$H$2:$H$26&lt;&gt;"")*ISNUMBER(SEARCH(LISTS!$H$2:$H$26,$G4093)))+((LISTS!$I$2:$I$26&lt;&gt;"")*ISNUMBER(SEARCH(LISTS!$I$2:$I$26,$E4093)))),LISTS!$K$2:$K$26),"OTRO"))</f>
        <v/>
      </c>
      <c r="K4093" s="11">
        <f>IF($I4093&lt;&gt;"SI",0,IFERROR($F4093,0))</f>
        <v/>
      </c>
      <c r="L4093" s="9">
        <f>IF(COUNTA($A4093:$H4093)=0,"",IF($J4093="OTRO",IFERROR(LOOKUP(2,1/(((LISTS!$H$2:$H$26&lt;&gt;"")*ISNUMBER(SEARCH(LISTS!$H$2:$H$26,$G4093)))+((LISTS!$I$2:$I$26&lt;&gt;"")*ISNUMBER(SEARCH(LISTS!$I$2:$I$26,$E4093)))),LISTS!$L$2:$L$26),"Concepto DIAN no mapeado a casilla automatica"),IF(LEFT($J4093,4)="TOPE","Control automatico DIAN: "&amp;$J4093,"Casilla automatica: "&amp;$J4093)))</f>
        <v/>
      </c>
    </row>
    <row r="4094">
      <c r="A4094" s="9" t="n"/>
      <c r="B4094" s="9" t="n"/>
      <c r="C4094" s="9" t="n"/>
      <c r="D4094" s="9" t="n"/>
      <c r="E4094" s="9" t="n"/>
      <c r="F4094" s="11" t="n"/>
      <c r="G4094" s="9" t="n"/>
      <c r="H4094" s="9" t="n"/>
      <c r="I4094" s="9">
        <f>IF(COUNTA($A4094:$H4094)=0,"",IF($J4094="OTRO","NO","SI"))</f>
        <v/>
      </c>
      <c r="J4094" s="9">
        <f>IF(COUNTA($A4094:$H4094)=0,"",IFERROR(LOOKUP(2,1/(((LISTS!$H$2:$H$26&lt;&gt;"")*ISNUMBER(SEARCH(LISTS!$H$2:$H$26,$G4094)))+((LISTS!$I$2:$I$26&lt;&gt;"")*ISNUMBER(SEARCH(LISTS!$I$2:$I$26,$E4094)))),LISTS!$K$2:$K$26),"OTRO"))</f>
        <v/>
      </c>
      <c r="K4094" s="11">
        <f>IF($I4094&lt;&gt;"SI",0,IFERROR($F4094,0))</f>
        <v/>
      </c>
      <c r="L4094" s="9">
        <f>IF(COUNTA($A4094:$H4094)=0,"",IF($J4094="OTRO",IFERROR(LOOKUP(2,1/(((LISTS!$H$2:$H$26&lt;&gt;"")*ISNUMBER(SEARCH(LISTS!$H$2:$H$26,$G4094)))+((LISTS!$I$2:$I$26&lt;&gt;"")*ISNUMBER(SEARCH(LISTS!$I$2:$I$26,$E4094)))),LISTS!$L$2:$L$26),"Concepto DIAN no mapeado a casilla automatica"),IF(LEFT($J4094,4)="TOPE","Control automatico DIAN: "&amp;$J4094,"Casilla automatica: "&amp;$J4094)))</f>
        <v/>
      </c>
    </row>
    <row r="4095">
      <c r="A4095" s="9" t="n"/>
      <c r="B4095" s="9" t="n"/>
      <c r="C4095" s="9" t="n"/>
      <c r="D4095" s="9" t="n"/>
      <c r="E4095" s="9" t="n"/>
      <c r="F4095" s="11" t="n"/>
      <c r="G4095" s="9" t="n"/>
      <c r="H4095" s="9" t="n"/>
      <c r="I4095" s="9">
        <f>IF(COUNTA($A4095:$H4095)=0,"",IF($J4095="OTRO","NO","SI"))</f>
        <v/>
      </c>
      <c r="J4095" s="9">
        <f>IF(COUNTA($A4095:$H4095)=0,"",IFERROR(LOOKUP(2,1/(((LISTS!$H$2:$H$26&lt;&gt;"")*ISNUMBER(SEARCH(LISTS!$H$2:$H$26,$G4095)))+((LISTS!$I$2:$I$26&lt;&gt;"")*ISNUMBER(SEARCH(LISTS!$I$2:$I$26,$E4095)))),LISTS!$K$2:$K$26),"OTRO"))</f>
        <v/>
      </c>
      <c r="K4095" s="11">
        <f>IF($I4095&lt;&gt;"SI",0,IFERROR($F4095,0))</f>
        <v/>
      </c>
      <c r="L4095" s="9">
        <f>IF(COUNTA($A4095:$H4095)=0,"",IF($J4095="OTRO",IFERROR(LOOKUP(2,1/(((LISTS!$H$2:$H$26&lt;&gt;"")*ISNUMBER(SEARCH(LISTS!$H$2:$H$26,$G4095)))+((LISTS!$I$2:$I$26&lt;&gt;"")*ISNUMBER(SEARCH(LISTS!$I$2:$I$26,$E4095)))),LISTS!$L$2:$L$26),"Concepto DIAN no mapeado a casilla automatica"),IF(LEFT($J4095,4)="TOPE","Control automatico DIAN: "&amp;$J4095,"Casilla automatica: "&amp;$J4095)))</f>
        <v/>
      </c>
    </row>
    <row r="4096">
      <c r="A4096" s="9" t="n"/>
      <c r="B4096" s="9" t="n"/>
      <c r="C4096" s="9" t="n"/>
      <c r="D4096" s="9" t="n"/>
      <c r="E4096" s="9" t="n"/>
      <c r="F4096" s="11" t="n"/>
      <c r="G4096" s="9" t="n"/>
      <c r="H4096" s="9" t="n"/>
      <c r="I4096" s="9">
        <f>IF(COUNTA($A4096:$H4096)=0,"",IF($J4096="OTRO","NO","SI"))</f>
        <v/>
      </c>
      <c r="J4096" s="9">
        <f>IF(COUNTA($A4096:$H4096)=0,"",IFERROR(LOOKUP(2,1/(((LISTS!$H$2:$H$26&lt;&gt;"")*ISNUMBER(SEARCH(LISTS!$H$2:$H$26,$G4096)))+((LISTS!$I$2:$I$26&lt;&gt;"")*ISNUMBER(SEARCH(LISTS!$I$2:$I$26,$E4096)))),LISTS!$K$2:$K$26),"OTRO"))</f>
        <v/>
      </c>
      <c r="K4096" s="11">
        <f>IF($I4096&lt;&gt;"SI",0,IFERROR($F4096,0))</f>
        <v/>
      </c>
      <c r="L4096" s="9">
        <f>IF(COUNTA($A4096:$H4096)=0,"",IF($J4096="OTRO",IFERROR(LOOKUP(2,1/(((LISTS!$H$2:$H$26&lt;&gt;"")*ISNUMBER(SEARCH(LISTS!$H$2:$H$26,$G4096)))+((LISTS!$I$2:$I$26&lt;&gt;"")*ISNUMBER(SEARCH(LISTS!$I$2:$I$26,$E4096)))),LISTS!$L$2:$L$26),"Concepto DIAN no mapeado a casilla automatica"),IF(LEFT($J4096,4)="TOPE","Control automatico DIAN: "&amp;$J4096,"Casilla automatica: "&amp;$J4096)))</f>
        <v/>
      </c>
    </row>
    <row r="4097">
      <c r="A4097" s="9" t="n"/>
      <c r="B4097" s="9" t="n"/>
      <c r="C4097" s="9" t="n"/>
      <c r="D4097" s="9" t="n"/>
      <c r="E4097" s="9" t="n"/>
      <c r="F4097" s="11" t="n"/>
      <c r="G4097" s="9" t="n"/>
      <c r="H4097" s="9" t="n"/>
      <c r="I4097" s="9">
        <f>IF(COUNTA($A4097:$H4097)=0,"",IF($J4097="OTRO","NO","SI"))</f>
        <v/>
      </c>
      <c r="J4097" s="9">
        <f>IF(COUNTA($A4097:$H4097)=0,"",IFERROR(LOOKUP(2,1/(((LISTS!$H$2:$H$26&lt;&gt;"")*ISNUMBER(SEARCH(LISTS!$H$2:$H$26,$G4097)))+((LISTS!$I$2:$I$26&lt;&gt;"")*ISNUMBER(SEARCH(LISTS!$I$2:$I$26,$E4097)))),LISTS!$K$2:$K$26),"OTRO"))</f>
        <v/>
      </c>
      <c r="K4097" s="11">
        <f>IF($I4097&lt;&gt;"SI",0,IFERROR($F4097,0))</f>
        <v/>
      </c>
      <c r="L4097" s="9">
        <f>IF(COUNTA($A4097:$H4097)=0,"",IF($J4097="OTRO",IFERROR(LOOKUP(2,1/(((LISTS!$H$2:$H$26&lt;&gt;"")*ISNUMBER(SEARCH(LISTS!$H$2:$H$26,$G4097)))+((LISTS!$I$2:$I$26&lt;&gt;"")*ISNUMBER(SEARCH(LISTS!$I$2:$I$26,$E4097)))),LISTS!$L$2:$L$26),"Concepto DIAN no mapeado a casilla automatica"),IF(LEFT($J4097,4)="TOPE","Control automatico DIAN: "&amp;$J4097,"Casilla automatica: "&amp;$J4097)))</f>
        <v/>
      </c>
    </row>
    <row r="4098">
      <c r="A4098" s="9" t="n"/>
      <c r="B4098" s="9" t="n"/>
      <c r="C4098" s="9" t="n"/>
      <c r="D4098" s="9" t="n"/>
      <c r="E4098" s="9" t="n"/>
      <c r="F4098" s="11" t="n"/>
      <c r="G4098" s="9" t="n"/>
      <c r="H4098" s="9" t="n"/>
      <c r="I4098" s="9">
        <f>IF(COUNTA($A4098:$H4098)=0,"",IF($J4098="OTRO","NO","SI"))</f>
        <v/>
      </c>
      <c r="J4098" s="9">
        <f>IF(COUNTA($A4098:$H4098)=0,"",IFERROR(LOOKUP(2,1/(((LISTS!$H$2:$H$26&lt;&gt;"")*ISNUMBER(SEARCH(LISTS!$H$2:$H$26,$G4098)))+((LISTS!$I$2:$I$26&lt;&gt;"")*ISNUMBER(SEARCH(LISTS!$I$2:$I$26,$E4098)))),LISTS!$K$2:$K$26),"OTRO"))</f>
        <v/>
      </c>
      <c r="K4098" s="11">
        <f>IF($I4098&lt;&gt;"SI",0,IFERROR($F4098,0))</f>
        <v/>
      </c>
      <c r="L4098" s="9">
        <f>IF(COUNTA($A4098:$H4098)=0,"",IF($J4098="OTRO",IFERROR(LOOKUP(2,1/(((LISTS!$H$2:$H$26&lt;&gt;"")*ISNUMBER(SEARCH(LISTS!$H$2:$H$26,$G4098)))+((LISTS!$I$2:$I$26&lt;&gt;"")*ISNUMBER(SEARCH(LISTS!$I$2:$I$26,$E4098)))),LISTS!$L$2:$L$26),"Concepto DIAN no mapeado a casilla automatica"),IF(LEFT($J4098,4)="TOPE","Control automatico DIAN: "&amp;$J4098,"Casilla automatica: "&amp;$J4098)))</f>
        <v/>
      </c>
    </row>
    <row r="4099">
      <c r="A4099" s="9" t="n"/>
      <c r="B4099" s="9" t="n"/>
      <c r="C4099" s="9" t="n"/>
      <c r="D4099" s="9" t="n"/>
      <c r="E4099" s="9" t="n"/>
      <c r="F4099" s="11" t="n"/>
      <c r="G4099" s="9" t="n"/>
      <c r="H4099" s="9" t="n"/>
      <c r="I4099" s="9">
        <f>IF(COUNTA($A4099:$H4099)=0,"",IF($J4099="OTRO","NO","SI"))</f>
        <v/>
      </c>
      <c r="J4099" s="9">
        <f>IF(COUNTA($A4099:$H4099)=0,"",IFERROR(LOOKUP(2,1/(((LISTS!$H$2:$H$26&lt;&gt;"")*ISNUMBER(SEARCH(LISTS!$H$2:$H$26,$G4099)))+((LISTS!$I$2:$I$26&lt;&gt;"")*ISNUMBER(SEARCH(LISTS!$I$2:$I$26,$E4099)))),LISTS!$K$2:$K$26),"OTRO"))</f>
        <v/>
      </c>
      <c r="K4099" s="11">
        <f>IF($I4099&lt;&gt;"SI",0,IFERROR($F4099,0))</f>
        <v/>
      </c>
      <c r="L4099" s="9">
        <f>IF(COUNTA($A4099:$H4099)=0,"",IF($J4099="OTRO",IFERROR(LOOKUP(2,1/(((LISTS!$H$2:$H$26&lt;&gt;"")*ISNUMBER(SEARCH(LISTS!$H$2:$H$26,$G4099)))+((LISTS!$I$2:$I$26&lt;&gt;"")*ISNUMBER(SEARCH(LISTS!$I$2:$I$26,$E4099)))),LISTS!$L$2:$L$26),"Concepto DIAN no mapeado a casilla automatica"),IF(LEFT($J4099,4)="TOPE","Control automatico DIAN: "&amp;$J4099,"Casilla automatica: "&amp;$J4099)))</f>
        <v/>
      </c>
    </row>
    <row r="4100">
      <c r="A4100" s="9" t="n"/>
      <c r="B4100" s="9" t="n"/>
      <c r="C4100" s="9" t="n"/>
      <c r="D4100" s="9" t="n"/>
      <c r="E4100" s="9" t="n"/>
      <c r="F4100" s="11" t="n"/>
      <c r="G4100" s="9" t="n"/>
      <c r="H4100" s="9" t="n"/>
      <c r="I4100" s="9">
        <f>IF(COUNTA($A4100:$H4100)=0,"",IF($J4100="OTRO","NO","SI"))</f>
        <v/>
      </c>
      <c r="J4100" s="9">
        <f>IF(COUNTA($A4100:$H4100)=0,"",IFERROR(LOOKUP(2,1/(((LISTS!$H$2:$H$26&lt;&gt;"")*ISNUMBER(SEARCH(LISTS!$H$2:$H$26,$G4100)))+((LISTS!$I$2:$I$26&lt;&gt;"")*ISNUMBER(SEARCH(LISTS!$I$2:$I$26,$E4100)))),LISTS!$K$2:$K$26),"OTRO"))</f>
        <v/>
      </c>
      <c r="K4100" s="11">
        <f>IF($I4100&lt;&gt;"SI",0,IFERROR($F4100,0))</f>
        <v/>
      </c>
      <c r="L4100" s="9">
        <f>IF(COUNTA($A4100:$H4100)=0,"",IF($J4100="OTRO",IFERROR(LOOKUP(2,1/(((LISTS!$H$2:$H$26&lt;&gt;"")*ISNUMBER(SEARCH(LISTS!$H$2:$H$26,$G4100)))+((LISTS!$I$2:$I$26&lt;&gt;"")*ISNUMBER(SEARCH(LISTS!$I$2:$I$26,$E4100)))),LISTS!$L$2:$L$26),"Concepto DIAN no mapeado a casilla automatica"),IF(LEFT($J4100,4)="TOPE","Control automatico DIAN: "&amp;$J4100,"Casilla automatica: "&amp;$J4100)))</f>
        <v/>
      </c>
    </row>
    <row r="4101">
      <c r="A4101" s="9" t="n"/>
      <c r="B4101" s="9" t="n"/>
      <c r="C4101" s="9" t="n"/>
      <c r="D4101" s="9" t="n"/>
      <c r="E4101" s="9" t="n"/>
      <c r="F4101" s="11" t="n"/>
      <c r="G4101" s="9" t="n"/>
      <c r="H4101" s="9" t="n"/>
      <c r="I4101" s="9">
        <f>IF(COUNTA($A4101:$H4101)=0,"",IF($J4101="OTRO","NO","SI"))</f>
        <v/>
      </c>
      <c r="J4101" s="9">
        <f>IF(COUNTA($A4101:$H4101)=0,"",IFERROR(LOOKUP(2,1/(((LISTS!$H$2:$H$26&lt;&gt;"")*ISNUMBER(SEARCH(LISTS!$H$2:$H$26,$G4101)))+((LISTS!$I$2:$I$26&lt;&gt;"")*ISNUMBER(SEARCH(LISTS!$I$2:$I$26,$E4101)))),LISTS!$K$2:$K$26),"OTRO"))</f>
        <v/>
      </c>
      <c r="K4101" s="11">
        <f>IF($I4101&lt;&gt;"SI",0,IFERROR($F4101,0))</f>
        <v/>
      </c>
      <c r="L4101" s="9">
        <f>IF(COUNTA($A4101:$H4101)=0,"",IF($J4101="OTRO",IFERROR(LOOKUP(2,1/(((LISTS!$H$2:$H$26&lt;&gt;"")*ISNUMBER(SEARCH(LISTS!$H$2:$H$26,$G4101)))+((LISTS!$I$2:$I$26&lt;&gt;"")*ISNUMBER(SEARCH(LISTS!$I$2:$I$26,$E4101)))),LISTS!$L$2:$L$26),"Concepto DIAN no mapeado a casilla automatica"),IF(LEFT($J4101,4)="TOPE","Control automatico DIAN: "&amp;$J4101,"Casilla automatica: "&amp;$J4101)))</f>
        <v/>
      </c>
    </row>
    <row r="4102">
      <c r="A4102" s="9" t="n"/>
      <c r="B4102" s="9" t="n"/>
      <c r="C4102" s="9" t="n"/>
      <c r="D4102" s="9" t="n"/>
      <c r="E4102" s="9" t="n"/>
      <c r="F4102" s="11" t="n"/>
      <c r="G4102" s="9" t="n"/>
      <c r="H4102" s="9" t="n"/>
      <c r="I4102" s="9">
        <f>IF(COUNTA($A4102:$H4102)=0,"",IF($J4102="OTRO","NO","SI"))</f>
        <v/>
      </c>
      <c r="J4102" s="9">
        <f>IF(COUNTA($A4102:$H4102)=0,"",IFERROR(LOOKUP(2,1/(((LISTS!$H$2:$H$26&lt;&gt;"")*ISNUMBER(SEARCH(LISTS!$H$2:$H$26,$G4102)))+((LISTS!$I$2:$I$26&lt;&gt;"")*ISNUMBER(SEARCH(LISTS!$I$2:$I$26,$E4102)))),LISTS!$K$2:$K$26),"OTRO"))</f>
        <v/>
      </c>
      <c r="K4102" s="11">
        <f>IF($I4102&lt;&gt;"SI",0,IFERROR($F4102,0))</f>
        <v/>
      </c>
      <c r="L4102" s="9">
        <f>IF(COUNTA($A4102:$H4102)=0,"",IF($J4102="OTRO",IFERROR(LOOKUP(2,1/(((LISTS!$H$2:$H$26&lt;&gt;"")*ISNUMBER(SEARCH(LISTS!$H$2:$H$26,$G4102)))+((LISTS!$I$2:$I$26&lt;&gt;"")*ISNUMBER(SEARCH(LISTS!$I$2:$I$26,$E4102)))),LISTS!$L$2:$L$26),"Concepto DIAN no mapeado a casilla automatica"),IF(LEFT($J4102,4)="TOPE","Control automatico DIAN: "&amp;$J4102,"Casilla automatica: "&amp;$J4102)))</f>
        <v/>
      </c>
    </row>
    <row r="4103">
      <c r="A4103" s="9" t="n"/>
      <c r="B4103" s="9" t="n"/>
      <c r="C4103" s="9" t="n"/>
      <c r="D4103" s="9" t="n"/>
      <c r="E4103" s="9" t="n"/>
      <c r="F4103" s="11" t="n"/>
      <c r="G4103" s="9" t="n"/>
      <c r="H4103" s="9" t="n"/>
      <c r="I4103" s="9">
        <f>IF(COUNTA($A4103:$H4103)=0,"",IF($J4103="OTRO","NO","SI"))</f>
        <v/>
      </c>
      <c r="J4103" s="9">
        <f>IF(COUNTA($A4103:$H4103)=0,"",IFERROR(LOOKUP(2,1/(((LISTS!$H$2:$H$26&lt;&gt;"")*ISNUMBER(SEARCH(LISTS!$H$2:$H$26,$G4103)))+((LISTS!$I$2:$I$26&lt;&gt;"")*ISNUMBER(SEARCH(LISTS!$I$2:$I$26,$E4103)))),LISTS!$K$2:$K$26),"OTRO"))</f>
        <v/>
      </c>
      <c r="K4103" s="11">
        <f>IF($I4103&lt;&gt;"SI",0,IFERROR($F4103,0))</f>
        <v/>
      </c>
      <c r="L4103" s="9">
        <f>IF(COUNTA($A4103:$H4103)=0,"",IF($J4103="OTRO",IFERROR(LOOKUP(2,1/(((LISTS!$H$2:$H$26&lt;&gt;"")*ISNUMBER(SEARCH(LISTS!$H$2:$H$26,$G4103)))+((LISTS!$I$2:$I$26&lt;&gt;"")*ISNUMBER(SEARCH(LISTS!$I$2:$I$26,$E4103)))),LISTS!$L$2:$L$26),"Concepto DIAN no mapeado a casilla automatica"),IF(LEFT($J4103,4)="TOPE","Control automatico DIAN: "&amp;$J4103,"Casilla automatica: "&amp;$J4103)))</f>
        <v/>
      </c>
    </row>
    <row r="4104">
      <c r="A4104" s="9" t="n"/>
      <c r="B4104" s="9" t="n"/>
      <c r="C4104" s="9" t="n"/>
      <c r="D4104" s="9" t="n"/>
      <c r="E4104" s="9" t="n"/>
      <c r="F4104" s="11" t="n"/>
      <c r="G4104" s="9" t="n"/>
      <c r="H4104" s="9" t="n"/>
      <c r="I4104" s="9">
        <f>IF(COUNTA($A4104:$H4104)=0,"",IF($J4104="OTRO","NO","SI"))</f>
        <v/>
      </c>
      <c r="J4104" s="9">
        <f>IF(COUNTA($A4104:$H4104)=0,"",IFERROR(LOOKUP(2,1/(((LISTS!$H$2:$H$26&lt;&gt;"")*ISNUMBER(SEARCH(LISTS!$H$2:$H$26,$G4104)))+((LISTS!$I$2:$I$26&lt;&gt;"")*ISNUMBER(SEARCH(LISTS!$I$2:$I$26,$E4104)))),LISTS!$K$2:$K$26),"OTRO"))</f>
        <v/>
      </c>
      <c r="K4104" s="11">
        <f>IF($I4104&lt;&gt;"SI",0,IFERROR($F4104,0))</f>
        <v/>
      </c>
      <c r="L4104" s="9">
        <f>IF(COUNTA($A4104:$H4104)=0,"",IF($J4104="OTRO",IFERROR(LOOKUP(2,1/(((LISTS!$H$2:$H$26&lt;&gt;"")*ISNUMBER(SEARCH(LISTS!$H$2:$H$26,$G4104)))+((LISTS!$I$2:$I$26&lt;&gt;"")*ISNUMBER(SEARCH(LISTS!$I$2:$I$26,$E4104)))),LISTS!$L$2:$L$26),"Concepto DIAN no mapeado a casilla automatica"),IF(LEFT($J4104,4)="TOPE","Control automatico DIAN: "&amp;$J4104,"Casilla automatica: "&amp;$J4104)))</f>
        <v/>
      </c>
    </row>
    <row r="4105">
      <c r="A4105" s="9" t="n"/>
      <c r="B4105" s="9" t="n"/>
      <c r="C4105" s="9" t="n"/>
      <c r="D4105" s="9" t="n"/>
      <c r="E4105" s="9" t="n"/>
      <c r="F4105" s="11" t="n"/>
      <c r="G4105" s="9" t="n"/>
      <c r="H4105" s="9" t="n"/>
      <c r="I4105" s="9">
        <f>IF(COUNTA($A4105:$H4105)=0,"",IF($J4105="OTRO","NO","SI"))</f>
        <v/>
      </c>
      <c r="J4105" s="9">
        <f>IF(COUNTA($A4105:$H4105)=0,"",IFERROR(LOOKUP(2,1/(((LISTS!$H$2:$H$26&lt;&gt;"")*ISNUMBER(SEARCH(LISTS!$H$2:$H$26,$G4105)))+((LISTS!$I$2:$I$26&lt;&gt;"")*ISNUMBER(SEARCH(LISTS!$I$2:$I$26,$E4105)))),LISTS!$K$2:$K$26),"OTRO"))</f>
        <v/>
      </c>
      <c r="K4105" s="11">
        <f>IF($I4105&lt;&gt;"SI",0,IFERROR($F4105,0))</f>
        <v/>
      </c>
      <c r="L4105" s="9">
        <f>IF(COUNTA($A4105:$H4105)=0,"",IF($J4105="OTRO",IFERROR(LOOKUP(2,1/(((LISTS!$H$2:$H$26&lt;&gt;"")*ISNUMBER(SEARCH(LISTS!$H$2:$H$26,$G4105)))+((LISTS!$I$2:$I$26&lt;&gt;"")*ISNUMBER(SEARCH(LISTS!$I$2:$I$26,$E4105)))),LISTS!$L$2:$L$26),"Concepto DIAN no mapeado a casilla automatica"),IF(LEFT($J4105,4)="TOPE","Control automatico DIAN: "&amp;$J4105,"Casilla automatica: "&amp;$J4105)))</f>
        <v/>
      </c>
    </row>
    <row r="4106">
      <c r="A4106" s="9" t="n"/>
      <c r="B4106" s="9" t="n"/>
      <c r="C4106" s="9" t="n"/>
      <c r="D4106" s="9" t="n"/>
      <c r="E4106" s="9" t="n"/>
      <c r="F4106" s="11" t="n"/>
      <c r="G4106" s="9" t="n"/>
      <c r="H4106" s="9" t="n"/>
      <c r="I4106" s="9">
        <f>IF(COUNTA($A4106:$H4106)=0,"",IF($J4106="OTRO","NO","SI"))</f>
        <v/>
      </c>
      <c r="J4106" s="9">
        <f>IF(COUNTA($A4106:$H4106)=0,"",IFERROR(LOOKUP(2,1/(((LISTS!$H$2:$H$26&lt;&gt;"")*ISNUMBER(SEARCH(LISTS!$H$2:$H$26,$G4106)))+((LISTS!$I$2:$I$26&lt;&gt;"")*ISNUMBER(SEARCH(LISTS!$I$2:$I$26,$E4106)))),LISTS!$K$2:$K$26),"OTRO"))</f>
        <v/>
      </c>
      <c r="K4106" s="11">
        <f>IF($I4106&lt;&gt;"SI",0,IFERROR($F4106,0))</f>
        <v/>
      </c>
      <c r="L4106" s="9">
        <f>IF(COUNTA($A4106:$H4106)=0,"",IF($J4106="OTRO",IFERROR(LOOKUP(2,1/(((LISTS!$H$2:$H$26&lt;&gt;"")*ISNUMBER(SEARCH(LISTS!$H$2:$H$26,$G4106)))+((LISTS!$I$2:$I$26&lt;&gt;"")*ISNUMBER(SEARCH(LISTS!$I$2:$I$26,$E4106)))),LISTS!$L$2:$L$26),"Concepto DIAN no mapeado a casilla automatica"),IF(LEFT($J4106,4)="TOPE","Control automatico DIAN: "&amp;$J4106,"Casilla automatica: "&amp;$J4106)))</f>
        <v/>
      </c>
    </row>
    <row r="4107">
      <c r="A4107" s="9" t="n"/>
      <c r="B4107" s="9" t="n"/>
      <c r="C4107" s="9" t="n"/>
      <c r="D4107" s="9" t="n"/>
      <c r="E4107" s="9" t="n"/>
      <c r="F4107" s="11" t="n"/>
      <c r="G4107" s="9" t="n"/>
      <c r="H4107" s="9" t="n"/>
      <c r="I4107" s="9">
        <f>IF(COUNTA($A4107:$H4107)=0,"",IF($J4107="OTRO","NO","SI"))</f>
        <v/>
      </c>
      <c r="J4107" s="9">
        <f>IF(COUNTA($A4107:$H4107)=0,"",IFERROR(LOOKUP(2,1/(((LISTS!$H$2:$H$26&lt;&gt;"")*ISNUMBER(SEARCH(LISTS!$H$2:$H$26,$G4107)))+((LISTS!$I$2:$I$26&lt;&gt;"")*ISNUMBER(SEARCH(LISTS!$I$2:$I$26,$E4107)))),LISTS!$K$2:$K$26),"OTRO"))</f>
        <v/>
      </c>
      <c r="K4107" s="11">
        <f>IF($I4107&lt;&gt;"SI",0,IFERROR($F4107,0))</f>
        <v/>
      </c>
      <c r="L4107" s="9">
        <f>IF(COUNTA($A4107:$H4107)=0,"",IF($J4107="OTRO",IFERROR(LOOKUP(2,1/(((LISTS!$H$2:$H$26&lt;&gt;"")*ISNUMBER(SEARCH(LISTS!$H$2:$H$26,$G4107)))+((LISTS!$I$2:$I$26&lt;&gt;"")*ISNUMBER(SEARCH(LISTS!$I$2:$I$26,$E4107)))),LISTS!$L$2:$L$26),"Concepto DIAN no mapeado a casilla automatica"),IF(LEFT($J4107,4)="TOPE","Control automatico DIAN: "&amp;$J4107,"Casilla automatica: "&amp;$J4107)))</f>
        <v/>
      </c>
    </row>
    <row r="4108">
      <c r="A4108" s="9" t="n"/>
      <c r="B4108" s="9" t="n"/>
      <c r="C4108" s="9" t="n"/>
      <c r="D4108" s="9" t="n"/>
      <c r="E4108" s="9" t="n"/>
      <c r="F4108" s="11" t="n"/>
      <c r="G4108" s="9" t="n"/>
      <c r="H4108" s="9" t="n"/>
      <c r="I4108" s="9">
        <f>IF(COUNTA($A4108:$H4108)=0,"",IF($J4108="OTRO","NO","SI"))</f>
        <v/>
      </c>
      <c r="J4108" s="9">
        <f>IF(COUNTA($A4108:$H4108)=0,"",IFERROR(LOOKUP(2,1/(((LISTS!$H$2:$H$26&lt;&gt;"")*ISNUMBER(SEARCH(LISTS!$H$2:$H$26,$G4108)))+((LISTS!$I$2:$I$26&lt;&gt;"")*ISNUMBER(SEARCH(LISTS!$I$2:$I$26,$E4108)))),LISTS!$K$2:$K$26),"OTRO"))</f>
        <v/>
      </c>
      <c r="K4108" s="11">
        <f>IF($I4108&lt;&gt;"SI",0,IFERROR($F4108,0))</f>
        <v/>
      </c>
      <c r="L4108" s="9">
        <f>IF(COUNTA($A4108:$H4108)=0,"",IF($J4108="OTRO",IFERROR(LOOKUP(2,1/(((LISTS!$H$2:$H$26&lt;&gt;"")*ISNUMBER(SEARCH(LISTS!$H$2:$H$26,$G4108)))+((LISTS!$I$2:$I$26&lt;&gt;"")*ISNUMBER(SEARCH(LISTS!$I$2:$I$26,$E4108)))),LISTS!$L$2:$L$26),"Concepto DIAN no mapeado a casilla automatica"),IF(LEFT($J4108,4)="TOPE","Control automatico DIAN: "&amp;$J4108,"Casilla automatica: "&amp;$J4108)))</f>
        <v/>
      </c>
    </row>
    <row r="4109">
      <c r="A4109" s="9" t="n"/>
      <c r="B4109" s="9" t="n"/>
      <c r="C4109" s="9" t="n"/>
      <c r="D4109" s="9" t="n"/>
      <c r="E4109" s="9" t="n"/>
      <c r="F4109" s="11" t="n"/>
      <c r="G4109" s="9" t="n"/>
      <c r="H4109" s="9" t="n"/>
      <c r="I4109" s="9">
        <f>IF(COUNTA($A4109:$H4109)=0,"",IF($J4109="OTRO","NO","SI"))</f>
        <v/>
      </c>
      <c r="J4109" s="9">
        <f>IF(COUNTA($A4109:$H4109)=0,"",IFERROR(LOOKUP(2,1/(((LISTS!$H$2:$H$26&lt;&gt;"")*ISNUMBER(SEARCH(LISTS!$H$2:$H$26,$G4109)))+((LISTS!$I$2:$I$26&lt;&gt;"")*ISNUMBER(SEARCH(LISTS!$I$2:$I$26,$E4109)))),LISTS!$K$2:$K$26),"OTRO"))</f>
        <v/>
      </c>
      <c r="K4109" s="11">
        <f>IF($I4109&lt;&gt;"SI",0,IFERROR($F4109,0))</f>
        <v/>
      </c>
      <c r="L4109" s="9">
        <f>IF(COUNTA($A4109:$H4109)=0,"",IF($J4109="OTRO",IFERROR(LOOKUP(2,1/(((LISTS!$H$2:$H$26&lt;&gt;"")*ISNUMBER(SEARCH(LISTS!$H$2:$H$26,$G4109)))+((LISTS!$I$2:$I$26&lt;&gt;"")*ISNUMBER(SEARCH(LISTS!$I$2:$I$26,$E4109)))),LISTS!$L$2:$L$26),"Concepto DIAN no mapeado a casilla automatica"),IF(LEFT($J4109,4)="TOPE","Control automatico DIAN: "&amp;$J4109,"Casilla automatica: "&amp;$J4109)))</f>
        <v/>
      </c>
    </row>
    <row r="4110">
      <c r="A4110" s="9" t="n"/>
      <c r="B4110" s="9" t="n"/>
      <c r="C4110" s="9" t="n"/>
      <c r="D4110" s="9" t="n"/>
      <c r="E4110" s="9" t="n"/>
      <c r="F4110" s="11" t="n"/>
      <c r="G4110" s="9" t="n"/>
      <c r="H4110" s="9" t="n"/>
      <c r="I4110" s="9">
        <f>IF(COUNTA($A4110:$H4110)=0,"",IF($J4110="OTRO","NO","SI"))</f>
        <v/>
      </c>
      <c r="J4110" s="9">
        <f>IF(COUNTA($A4110:$H4110)=0,"",IFERROR(LOOKUP(2,1/(((LISTS!$H$2:$H$26&lt;&gt;"")*ISNUMBER(SEARCH(LISTS!$H$2:$H$26,$G4110)))+((LISTS!$I$2:$I$26&lt;&gt;"")*ISNUMBER(SEARCH(LISTS!$I$2:$I$26,$E4110)))),LISTS!$K$2:$K$26),"OTRO"))</f>
        <v/>
      </c>
      <c r="K4110" s="11">
        <f>IF($I4110&lt;&gt;"SI",0,IFERROR($F4110,0))</f>
        <v/>
      </c>
      <c r="L4110" s="9">
        <f>IF(COUNTA($A4110:$H4110)=0,"",IF($J4110="OTRO",IFERROR(LOOKUP(2,1/(((LISTS!$H$2:$H$26&lt;&gt;"")*ISNUMBER(SEARCH(LISTS!$H$2:$H$26,$G4110)))+((LISTS!$I$2:$I$26&lt;&gt;"")*ISNUMBER(SEARCH(LISTS!$I$2:$I$26,$E4110)))),LISTS!$L$2:$L$26),"Concepto DIAN no mapeado a casilla automatica"),IF(LEFT($J4110,4)="TOPE","Control automatico DIAN: "&amp;$J4110,"Casilla automatica: "&amp;$J4110)))</f>
        <v/>
      </c>
    </row>
    <row r="4111">
      <c r="A4111" s="9" t="n"/>
      <c r="B4111" s="9" t="n"/>
      <c r="C4111" s="9" t="n"/>
      <c r="D4111" s="9" t="n"/>
      <c r="E4111" s="9" t="n"/>
      <c r="F4111" s="11" t="n"/>
      <c r="G4111" s="9" t="n"/>
      <c r="H4111" s="9" t="n"/>
      <c r="I4111" s="9">
        <f>IF(COUNTA($A4111:$H4111)=0,"",IF($J4111="OTRO","NO","SI"))</f>
        <v/>
      </c>
      <c r="J4111" s="9">
        <f>IF(COUNTA($A4111:$H4111)=0,"",IFERROR(LOOKUP(2,1/(((LISTS!$H$2:$H$26&lt;&gt;"")*ISNUMBER(SEARCH(LISTS!$H$2:$H$26,$G4111)))+((LISTS!$I$2:$I$26&lt;&gt;"")*ISNUMBER(SEARCH(LISTS!$I$2:$I$26,$E4111)))),LISTS!$K$2:$K$26),"OTRO"))</f>
        <v/>
      </c>
      <c r="K4111" s="11">
        <f>IF($I4111&lt;&gt;"SI",0,IFERROR($F4111,0))</f>
        <v/>
      </c>
      <c r="L4111" s="9">
        <f>IF(COUNTA($A4111:$H4111)=0,"",IF($J4111="OTRO",IFERROR(LOOKUP(2,1/(((LISTS!$H$2:$H$26&lt;&gt;"")*ISNUMBER(SEARCH(LISTS!$H$2:$H$26,$G4111)))+((LISTS!$I$2:$I$26&lt;&gt;"")*ISNUMBER(SEARCH(LISTS!$I$2:$I$26,$E4111)))),LISTS!$L$2:$L$26),"Concepto DIAN no mapeado a casilla automatica"),IF(LEFT($J4111,4)="TOPE","Control automatico DIAN: "&amp;$J4111,"Casilla automatica: "&amp;$J4111)))</f>
        <v/>
      </c>
    </row>
    <row r="4112">
      <c r="A4112" s="9" t="n"/>
      <c r="B4112" s="9" t="n"/>
      <c r="C4112" s="9" t="n"/>
      <c r="D4112" s="9" t="n"/>
      <c r="E4112" s="9" t="n"/>
      <c r="F4112" s="11" t="n"/>
      <c r="G4112" s="9" t="n"/>
      <c r="H4112" s="9" t="n"/>
      <c r="I4112" s="9">
        <f>IF(COUNTA($A4112:$H4112)=0,"",IF($J4112="OTRO","NO","SI"))</f>
        <v/>
      </c>
      <c r="J4112" s="9">
        <f>IF(COUNTA($A4112:$H4112)=0,"",IFERROR(LOOKUP(2,1/(((LISTS!$H$2:$H$26&lt;&gt;"")*ISNUMBER(SEARCH(LISTS!$H$2:$H$26,$G4112)))+((LISTS!$I$2:$I$26&lt;&gt;"")*ISNUMBER(SEARCH(LISTS!$I$2:$I$26,$E4112)))),LISTS!$K$2:$K$26),"OTRO"))</f>
        <v/>
      </c>
      <c r="K4112" s="11">
        <f>IF($I4112&lt;&gt;"SI",0,IFERROR($F4112,0))</f>
        <v/>
      </c>
      <c r="L4112" s="9">
        <f>IF(COUNTA($A4112:$H4112)=0,"",IF($J4112="OTRO",IFERROR(LOOKUP(2,1/(((LISTS!$H$2:$H$26&lt;&gt;"")*ISNUMBER(SEARCH(LISTS!$H$2:$H$26,$G4112)))+((LISTS!$I$2:$I$26&lt;&gt;"")*ISNUMBER(SEARCH(LISTS!$I$2:$I$26,$E4112)))),LISTS!$L$2:$L$26),"Concepto DIAN no mapeado a casilla automatica"),IF(LEFT($J4112,4)="TOPE","Control automatico DIAN: "&amp;$J4112,"Casilla automatica: "&amp;$J4112)))</f>
        <v/>
      </c>
    </row>
    <row r="4113">
      <c r="A4113" s="9" t="n"/>
      <c r="B4113" s="9" t="n"/>
      <c r="C4113" s="9" t="n"/>
      <c r="D4113" s="9" t="n"/>
      <c r="E4113" s="9" t="n"/>
      <c r="F4113" s="11" t="n"/>
      <c r="G4113" s="9" t="n"/>
      <c r="H4113" s="9" t="n"/>
      <c r="I4113" s="9">
        <f>IF(COUNTA($A4113:$H4113)=0,"",IF($J4113="OTRO","NO","SI"))</f>
        <v/>
      </c>
      <c r="J4113" s="9">
        <f>IF(COUNTA($A4113:$H4113)=0,"",IFERROR(LOOKUP(2,1/(((LISTS!$H$2:$H$26&lt;&gt;"")*ISNUMBER(SEARCH(LISTS!$H$2:$H$26,$G4113)))+((LISTS!$I$2:$I$26&lt;&gt;"")*ISNUMBER(SEARCH(LISTS!$I$2:$I$26,$E4113)))),LISTS!$K$2:$K$26),"OTRO"))</f>
        <v/>
      </c>
      <c r="K4113" s="11">
        <f>IF($I4113&lt;&gt;"SI",0,IFERROR($F4113,0))</f>
        <v/>
      </c>
      <c r="L4113" s="9">
        <f>IF(COUNTA($A4113:$H4113)=0,"",IF($J4113="OTRO",IFERROR(LOOKUP(2,1/(((LISTS!$H$2:$H$26&lt;&gt;"")*ISNUMBER(SEARCH(LISTS!$H$2:$H$26,$G4113)))+((LISTS!$I$2:$I$26&lt;&gt;"")*ISNUMBER(SEARCH(LISTS!$I$2:$I$26,$E4113)))),LISTS!$L$2:$L$26),"Concepto DIAN no mapeado a casilla automatica"),IF(LEFT($J4113,4)="TOPE","Control automatico DIAN: "&amp;$J4113,"Casilla automatica: "&amp;$J4113)))</f>
        <v/>
      </c>
    </row>
    <row r="4114">
      <c r="A4114" s="9" t="n"/>
      <c r="B4114" s="9" t="n"/>
      <c r="C4114" s="9" t="n"/>
      <c r="D4114" s="9" t="n"/>
      <c r="E4114" s="9" t="n"/>
      <c r="F4114" s="11" t="n"/>
      <c r="G4114" s="9" t="n"/>
      <c r="H4114" s="9" t="n"/>
      <c r="I4114" s="9">
        <f>IF(COUNTA($A4114:$H4114)=0,"",IF($J4114="OTRO","NO","SI"))</f>
        <v/>
      </c>
      <c r="J4114" s="9">
        <f>IF(COUNTA($A4114:$H4114)=0,"",IFERROR(LOOKUP(2,1/(((LISTS!$H$2:$H$26&lt;&gt;"")*ISNUMBER(SEARCH(LISTS!$H$2:$H$26,$G4114)))+((LISTS!$I$2:$I$26&lt;&gt;"")*ISNUMBER(SEARCH(LISTS!$I$2:$I$26,$E4114)))),LISTS!$K$2:$K$26),"OTRO"))</f>
        <v/>
      </c>
      <c r="K4114" s="11">
        <f>IF($I4114&lt;&gt;"SI",0,IFERROR($F4114,0))</f>
        <v/>
      </c>
      <c r="L4114" s="9">
        <f>IF(COUNTA($A4114:$H4114)=0,"",IF($J4114="OTRO",IFERROR(LOOKUP(2,1/(((LISTS!$H$2:$H$26&lt;&gt;"")*ISNUMBER(SEARCH(LISTS!$H$2:$H$26,$G4114)))+((LISTS!$I$2:$I$26&lt;&gt;"")*ISNUMBER(SEARCH(LISTS!$I$2:$I$26,$E4114)))),LISTS!$L$2:$L$26),"Concepto DIAN no mapeado a casilla automatica"),IF(LEFT($J4114,4)="TOPE","Control automatico DIAN: "&amp;$J4114,"Casilla automatica: "&amp;$J4114)))</f>
        <v/>
      </c>
    </row>
    <row r="4115">
      <c r="A4115" s="9" t="n"/>
      <c r="B4115" s="9" t="n"/>
      <c r="C4115" s="9" t="n"/>
      <c r="D4115" s="9" t="n"/>
      <c r="E4115" s="9" t="n"/>
      <c r="F4115" s="11" t="n"/>
      <c r="G4115" s="9" t="n"/>
      <c r="H4115" s="9" t="n"/>
      <c r="I4115" s="9">
        <f>IF(COUNTA($A4115:$H4115)=0,"",IF($J4115="OTRO","NO","SI"))</f>
        <v/>
      </c>
      <c r="J4115" s="9">
        <f>IF(COUNTA($A4115:$H4115)=0,"",IFERROR(LOOKUP(2,1/(((LISTS!$H$2:$H$26&lt;&gt;"")*ISNUMBER(SEARCH(LISTS!$H$2:$H$26,$G4115)))+((LISTS!$I$2:$I$26&lt;&gt;"")*ISNUMBER(SEARCH(LISTS!$I$2:$I$26,$E4115)))),LISTS!$K$2:$K$26),"OTRO"))</f>
        <v/>
      </c>
      <c r="K4115" s="11">
        <f>IF($I4115&lt;&gt;"SI",0,IFERROR($F4115,0))</f>
        <v/>
      </c>
      <c r="L4115" s="9">
        <f>IF(COUNTA($A4115:$H4115)=0,"",IF($J4115="OTRO",IFERROR(LOOKUP(2,1/(((LISTS!$H$2:$H$26&lt;&gt;"")*ISNUMBER(SEARCH(LISTS!$H$2:$H$26,$G4115)))+((LISTS!$I$2:$I$26&lt;&gt;"")*ISNUMBER(SEARCH(LISTS!$I$2:$I$26,$E4115)))),LISTS!$L$2:$L$26),"Concepto DIAN no mapeado a casilla automatica"),IF(LEFT($J4115,4)="TOPE","Control automatico DIAN: "&amp;$J4115,"Casilla automatica: "&amp;$J4115)))</f>
        <v/>
      </c>
    </row>
    <row r="4116">
      <c r="A4116" s="9" t="n"/>
      <c r="B4116" s="9" t="n"/>
      <c r="C4116" s="9" t="n"/>
      <c r="D4116" s="9" t="n"/>
      <c r="E4116" s="9" t="n"/>
      <c r="F4116" s="11" t="n"/>
      <c r="G4116" s="9" t="n"/>
      <c r="H4116" s="9" t="n"/>
      <c r="I4116" s="9">
        <f>IF(COUNTA($A4116:$H4116)=0,"",IF($J4116="OTRO","NO","SI"))</f>
        <v/>
      </c>
      <c r="J4116" s="9">
        <f>IF(COUNTA($A4116:$H4116)=0,"",IFERROR(LOOKUP(2,1/(((LISTS!$H$2:$H$26&lt;&gt;"")*ISNUMBER(SEARCH(LISTS!$H$2:$H$26,$G4116)))+((LISTS!$I$2:$I$26&lt;&gt;"")*ISNUMBER(SEARCH(LISTS!$I$2:$I$26,$E4116)))),LISTS!$K$2:$K$26),"OTRO"))</f>
        <v/>
      </c>
      <c r="K4116" s="11">
        <f>IF($I4116&lt;&gt;"SI",0,IFERROR($F4116,0))</f>
        <v/>
      </c>
      <c r="L4116" s="9">
        <f>IF(COUNTA($A4116:$H4116)=0,"",IF($J4116="OTRO",IFERROR(LOOKUP(2,1/(((LISTS!$H$2:$H$26&lt;&gt;"")*ISNUMBER(SEARCH(LISTS!$H$2:$H$26,$G4116)))+((LISTS!$I$2:$I$26&lt;&gt;"")*ISNUMBER(SEARCH(LISTS!$I$2:$I$26,$E4116)))),LISTS!$L$2:$L$26),"Concepto DIAN no mapeado a casilla automatica"),IF(LEFT($J4116,4)="TOPE","Control automatico DIAN: "&amp;$J4116,"Casilla automatica: "&amp;$J4116)))</f>
        <v/>
      </c>
    </row>
    <row r="4117">
      <c r="A4117" s="9" t="n"/>
      <c r="B4117" s="9" t="n"/>
      <c r="C4117" s="9" t="n"/>
      <c r="D4117" s="9" t="n"/>
      <c r="E4117" s="9" t="n"/>
      <c r="F4117" s="11" t="n"/>
      <c r="G4117" s="9" t="n"/>
      <c r="H4117" s="9" t="n"/>
      <c r="I4117" s="9">
        <f>IF(COUNTA($A4117:$H4117)=0,"",IF($J4117="OTRO","NO","SI"))</f>
        <v/>
      </c>
      <c r="J4117" s="9">
        <f>IF(COUNTA($A4117:$H4117)=0,"",IFERROR(LOOKUP(2,1/(((LISTS!$H$2:$H$26&lt;&gt;"")*ISNUMBER(SEARCH(LISTS!$H$2:$H$26,$G4117)))+((LISTS!$I$2:$I$26&lt;&gt;"")*ISNUMBER(SEARCH(LISTS!$I$2:$I$26,$E4117)))),LISTS!$K$2:$K$26),"OTRO"))</f>
        <v/>
      </c>
      <c r="K4117" s="11">
        <f>IF($I4117&lt;&gt;"SI",0,IFERROR($F4117,0))</f>
        <v/>
      </c>
      <c r="L4117" s="9">
        <f>IF(COUNTA($A4117:$H4117)=0,"",IF($J4117="OTRO",IFERROR(LOOKUP(2,1/(((LISTS!$H$2:$H$26&lt;&gt;"")*ISNUMBER(SEARCH(LISTS!$H$2:$H$26,$G4117)))+((LISTS!$I$2:$I$26&lt;&gt;"")*ISNUMBER(SEARCH(LISTS!$I$2:$I$26,$E4117)))),LISTS!$L$2:$L$26),"Concepto DIAN no mapeado a casilla automatica"),IF(LEFT($J4117,4)="TOPE","Control automatico DIAN: "&amp;$J4117,"Casilla automatica: "&amp;$J4117)))</f>
        <v/>
      </c>
    </row>
    <row r="4118">
      <c r="A4118" s="9" t="n"/>
      <c r="B4118" s="9" t="n"/>
      <c r="C4118" s="9" t="n"/>
      <c r="D4118" s="9" t="n"/>
      <c r="E4118" s="9" t="n"/>
      <c r="F4118" s="11" t="n"/>
      <c r="G4118" s="9" t="n"/>
      <c r="H4118" s="9" t="n"/>
      <c r="I4118" s="9">
        <f>IF(COUNTA($A4118:$H4118)=0,"",IF($J4118="OTRO","NO","SI"))</f>
        <v/>
      </c>
      <c r="J4118" s="9">
        <f>IF(COUNTA($A4118:$H4118)=0,"",IFERROR(LOOKUP(2,1/(((LISTS!$H$2:$H$26&lt;&gt;"")*ISNUMBER(SEARCH(LISTS!$H$2:$H$26,$G4118)))+((LISTS!$I$2:$I$26&lt;&gt;"")*ISNUMBER(SEARCH(LISTS!$I$2:$I$26,$E4118)))),LISTS!$K$2:$K$26),"OTRO"))</f>
        <v/>
      </c>
      <c r="K4118" s="11">
        <f>IF($I4118&lt;&gt;"SI",0,IFERROR($F4118,0))</f>
        <v/>
      </c>
      <c r="L4118" s="9">
        <f>IF(COUNTA($A4118:$H4118)=0,"",IF($J4118="OTRO",IFERROR(LOOKUP(2,1/(((LISTS!$H$2:$H$26&lt;&gt;"")*ISNUMBER(SEARCH(LISTS!$H$2:$H$26,$G4118)))+((LISTS!$I$2:$I$26&lt;&gt;"")*ISNUMBER(SEARCH(LISTS!$I$2:$I$26,$E4118)))),LISTS!$L$2:$L$26),"Concepto DIAN no mapeado a casilla automatica"),IF(LEFT($J4118,4)="TOPE","Control automatico DIAN: "&amp;$J4118,"Casilla automatica: "&amp;$J4118)))</f>
        <v/>
      </c>
    </row>
    <row r="4119">
      <c r="A4119" s="9" t="n"/>
      <c r="B4119" s="9" t="n"/>
      <c r="C4119" s="9" t="n"/>
      <c r="D4119" s="9" t="n"/>
      <c r="E4119" s="9" t="n"/>
      <c r="F4119" s="11" t="n"/>
      <c r="G4119" s="9" t="n"/>
      <c r="H4119" s="9" t="n"/>
      <c r="I4119" s="9">
        <f>IF(COUNTA($A4119:$H4119)=0,"",IF($J4119="OTRO","NO","SI"))</f>
        <v/>
      </c>
      <c r="J4119" s="9">
        <f>IF(COUNTA($A4119:$H4119)=0,"",IFERROR(LOOKUP(2,1/(((LISTS!$H$2:$H$26&lt;&gt;"")*ISNUMBER(SEARCH(LISTS!$H$2:$H$26,$G4119)))+((LISTS!$I$2:$I$26&lt;&gt;"")*ISNUMBER(SEARCH(LISTS!$I$2:$I$26,$E4119)))),LISTS!$K$2:$K$26),"OTRO"))</f>
        <v/>
      </c>
      <c r="K4119" s="11">
        <f>IF($I4119&lt;&gt;"SI",0,IFERROR($F4119,0))</f>
        <v/>
      </c>
      <c r="L4119" s="9">
        <f>IF(COUNTA($A4119:$H4119)=0,"",IF($J4119="OTRO",IFERROR(LOOKUP(2,1/(((LISTS!$H$2:$H$26&lt;&gt;"")*ISNUMBER(SEARCH(LISTS!$H$2:$H$26,$G4119)))+((LISTS!$I$2:$I$26&lt;&gt;"")*ISNUMBER(SEARCH(LISTS!$I$2:$I$26,$E4119)))),LISTS!$L$2:$L$26),"Concepto DIAN no mapeado a casilla automatica"),IF(LEFT($J4119,4)="TOPE","Control automatico DIAN: "&amp;$J4119,"Casilla automatica: "&amp;$J4119)))</f>
        <v/>
      </c>
    </row>
    <row r="4120">
      <c r="A4120" s="9" t="n"/>
      <c r="B4120" s="9" t="n"/>
      <c r="C4120" s="9" t="n"/>
      <c r="D4120" s="9" t="n"/>
      <c r="E4120" s="9" t="n"/>
      <c r="F4120" s="11" t="n"/>
      <c r="G4120" s="9" t="n"/>
      <c r="H4120" s="9" t="n"/>
      <c r="I4120" s="9">
        <f>IF(COUNTA($A4120:$H4120)=0,"",IF($J4120="OTRO","NO","SI"))</f>
        <v/>
      </c>
      <c r="J4120" s="9">
        <f>IF(COUNTA($A4120:$H4120)=0,"",IFERROR(LOOKUP(2,1/(((LISTS!$H$2:$H$26&lt;&gt;"")*ISNUMBER(SEARCH(LISTS!$H$2:$H$26,$G4120)))+((LISTS!$I$2:$I$26&lt;&gt;"")*ISNUMBER(SEARCH(LISTS!$I$2:$I$26,$E4120)))),LISTS!$K$2:$K$26),"OTRO"))</f>
        <v/>
      </c>
      <c r="K4120" s="11">
        <f>IF($I4120&lt;&gt;"SI",0,IFERROR($F4120,0))</f>
        <v/>
      </c>
      <c r="L4120" s="9">
        <f>IF(COUNTA($A4120:$H4120)=0,"",IF($J4120="OTRO",IFERROR(LOOKUP(2,1/(((LISTS!$H$2:$H$26&lt;&gt;"")*ISNUMBER(SEARCH(LISTS!$H$2:$H$26,$G4120)))+((LISTS!$I$2:$I$26&lt;&gt;"")*ISNUMBER(SEARCH(LISTS!$I$2:$I$26,$E4120)))),LISTS!$L$2:$L$26),"Concepto DIAN no mapeado a casilla automatica"),IF(LEFT($J4120,4)="TOPE","Control automatico DIAN: "&amp;$J4120,"Casilla automatica: "&amp;$J4120)))</f>
        <v/>
      </c>
    </row>
    <row r="4121">
      <c r="A4121" s="9" t="n"/>
      <c r="B4121" s="9" t="n"/>
      <c r="C4121" s="9" t="n"/>
      <c r="D4121" s="9" t="n"/>
      <c r="E4121" s="9" t="n"/>
      <c r="F4121" s="11" t="n"/>
      <c r="G4121" s="9" t="n"/>
      <c r="H4121" s="9" t="n"/>
      <c r="I4121" s="9">
        <f>IF(COUNTA($A4121:$H4121)=0,"",IF($J4121="OTRO","NO","SI"))</f>
        <v/>
      </c>
      <c r="J4121" s="9">
        <f>IF(COUNTA($A4121:$H4121)=0,"",IFERROR(LOOKUP(2,1/(((LISTS!$H$2:$H$26&lt;&gt;"")*ISNUMBER(SEARCH(LISTS!$H$2:$H$26,$G4121)))+((LISTS!$I$2:$I$26&lt;&gt;"")*ISNUMBER(SEARCH(LISTS!$I$2:$I$26,$E4121)))),LISTS!$K$2:$K$26),"OTRO"))</f>
        <v/>
      </c>
      <c r="K4121" s="11">
        <f>IF($I4121&lt;&gt;"SI",0,IFERROR($F4121,0))</f>
        <v/>
      </c>
      <c r="L4121" s="9">
        <f>IF(COUNTA($A4121:$H4121)=0,"",IF($J4121="OTRO",IFERROR(LOOKUP(2,1/(((LISTS!$H$2:$H$26&lt;&gt;"")*ISNUMBER(SEARCH(LISTS!$H$2:$H$26,$G4121)))+((LISTS!$I$2:$I$26&lt;&gt;"")*ISNUMBER(SEARCH(LISTS!$I$2:$I$26,$E4121)))),LISTS!$L$2:$L$26),"Concepto DIAN no mapeado a casilla automatica"),IF(LEFT($J4121,4)="TOPE","Control automatico DIAN: "&amp;$J4121,"Casilla automatica: "&amp;$J4121)))</f>
        <v/>
      </c>
    </row>
    <row r="4122">
      <c r="A4122" s="9" t="n"/>
      <c r="B4122" s="9" t="n"/>
      <c r="C4122" s="9" t="n"/>
      <c r="D4122" s="9" t="n"/>
      <c r="E4122" s="9" t="n"/>
      <c r="F4122" s="11" t="n"/>
      <c r="G4122" s="9" t="n"/>
      <c r="H4122" s="9" t="n"/>
      <c r="I4122" s="9">
        <f>IF(COUNTA($A4122:$H4122)=0,"",IF($J4122="OTRO","NO","SI"))</f>
        <v/>
      </c>
      <c r="J4122" s="9">
        <f>IF(COUNTA($A4122:$H4122)=0,"",IFERROR(LOOKUP(2,1/(((LISTS!$H$2:$H$26&lt;&gt;"")*ISNUMBER(SEARCH(LISTS!$H$2:$H$26,$G4122)))+((LISTS!$I$2:$I$26&lt;&gt;"")*ISNUMBER(SEARCH(LISTS!$I$2:$I$26,$E4122)))),LISTS!$K$2:$K$26),"OTRO"))</f>
        <v/>
      </c>
      <c r="K4122" s="11">
        <f>IF($I4122&lt;&gt;"SI",0,IFERROR($F4122,0))</f>
        <v/>
      </c>
      <c r="L4122" s="9">
        <f>IF(COUNTA($A4122:$H4122)=0,"",IF($J4122="OTRO",IFERROR(LOOKUP(2,1/(((LISTS!$H$2:$H$26&lt;&gt;"")*ISNUMBER(SEARCH(LISTS!$H$2:$H$26,$G4122)))+((LISTS!$I$2:$I$26&lt;&gt;"")*ISNUMBER(SEARCH(LISTS!$I$2:$I$26,$E4122)))),LISTS!$L$2:$L$26),"Concepto DIAN no mapeado a casilla automatica"),IF(LEFT($J4122,4)="TOPE","Control automatico DIAN: "&amp;$J4122,"Casilla automatica: "&amp;$J4122)))</f>
        <v/>
      </c>
    </row>
    <row r="4123">
      <c r="A4123" s="9" t="n"/>
      <c r="B4123" s="9" t="n"/>
      <c r="C4123" s="9" t="n"/>
      <c r="D4123" s="9" t="n"/>
      <c r="E4123" s="9" t="n"/>
      <c r="F4123" s="11" t="n"/>
      <c r="G4123" s="9" t="n"/>
      <c r="H4123" s="9" t="n"/>
      <c r="I4123" s="9">
        <f>IF(COUNTA($A4123:$H4123)=0,"",IF($J4123="OTRO","NO","SI"))</f>
        <v/>
      </c>
      <c r="J4123" s="9">
        <f>IF(COUNTA($A4123:$H4123)=0,"",IFERROR(LOOKUP(2,1/(((LISTS!$H$2:$H$26&lt;&gt;"")*ISNUMBER(SEARCH(LISTS!$H$2:$H$26,$G4123)))+((LISTS!$I$2:$I$26&lt;&gt;"")*ISNUMBER(SEARCH(LISTS!$I$2:$I$26,$E4123)))),LISTS!$K$2:$K$26),"OTRO"))</f>
        <v/>
      </c>
      <c r="K4123" s="11">
        <f>IF($I4123&lt;&gt;"SI",0,IFERROR($F4123,0))</f>
        <v/>
      </c>
      <c r="L4123" s="9">
        <f>IF(COUNTA($A4123:$H4123)=0,"",IF($J4123="OTRO",IFERROR(LOOKUP(2,1/(((LISTS!$H$2:$H$26&lt;&gt;"")*ISNUMBER(SEARCH(LISTS!$H$2:$H$26,$G4123)))+((LISTS!$I$2:$I$26&lt;&gt;"")*ISNUMBER(SEARCH(LISTS!$I$2:$I$26,$E4123)))),LISTS!$L$2:$L$26),"Concepto DIAN no mapeado a casilla automatica"),IF(LEFT($J4123,4)="TOPE","Control automatico DIAN: "&amp;$J4123,"Casilla automatica: "&amp;$J4123)))</f>
        <v/>
      </c>
    </row>
    <row r="4124">
      <c r="A4124" s="9" t="n"/>
      <c r="B4124" s="9" t="n"/>
      <c r="C4124" s="9" t="n"/>
      <c r="D4124" s="9" t="n"/>
      <c r="E4124" s="9" t="n"/>
      <c r="F4124" s="11" t="n"/>
      <c r="G4124" s="9" t="n"/>
      <c r="H4124" s="9" t="n"/>
      <c r="I4124" s="9">
        <f>IF(COUNTA($A4124:$H4124)=0,"",IF($J4124="OTRO","NO","SI"))</f>
        <v/>
      </c>
      <c r="J4124" s="9">
        <f>IF(COUNTA($A4124:$H4124)=0,"",IFERROR(LOOKUP(2,1/(((LISTS!$H$2:$H$26&lt;&gt;"")*ISNUMBER(SEARCH(LISTS!$H$2:$H$26,$G4124)))+((LISTS!$I$2:$I$26&lt;&gt;"")*ISNUMBER(SEARCH(LISTS!$I$2:$I$26,$E4124)))),LISTS!$K$2:$K$26),"OTRO"))</f>
        <v/>
      </c>
      <c r="K4124" s="11">
        <f>IF($I4124&lt;&gt;"SI",0,IFERROR($F4124,0))</f>
        <v/>
      </c>
      <c r="L4124" s="9">
        <f>IF(COUNTA($A4124:$H4124)=0,"",IF($J4124="OTRO",IFERROR(LOOKUP(2,1/(((LISTS!$H$2:$H$26&lt;&gt;"")*ISNUMBER(SEARCH(LISTS!$H$2:$H$26,$G4124)))+((LISTS!$I$2:$I$26&lt;&gt;"")*ISNUMBER(SEARCH(LISTS!$I$2:$I$26,$E4124)))),LISTS!$L$2:$L$26),"Concepto DIAN no mapeado a casilla automatica"),IF(LEFT($J4124,4)="TOPE","Control automatico DIAN: "&amp;$J4124,"Casilla automatica: "&amp;$J4124)))</f>
        <v/>
      </c>
    </row>
    <row r="4125">
      <c r="A4125" s="9" t="n"/>
      <c r="B4125" s="9" t="n"/>
      <c r="C4125" s="9" t="n"/>
      <c r="D4125" s="9" t="n"/>
      <c r="E4125" s="9" t="n"/>
      <c r="F4125" s="11" t="n"/>
      <c r="G4125" s="9" t="n"/>
      <c r="H4125" s="9" t="n"/>
      <c r="I4125" s="9">
        <f>IF(COUNTA($A4125:$H4125)=0,"",IF($J4125="OTRO","NO","SI"))</f>
        <v/>
      </c>
      <c r="J4125" s="9">
        <f>IF(COUNTA($A4125:$H4125)=0,"",IFERROR(LOOKUP(2,1/(((LISTS!$H$2:$H$26&lt;&gt;"")*ISNUMBER(SEARCH(LISTS!$H$2:$H$26,$G4125)))+((LISTS!$I$2:$I$26&lt;&gt;"")*ISNUMBER(SEARCH(LISTS!$I$2:$I$26,$E4125)))),LISTS!$K$2:$K$26),"OTRO"))</f>
        <v/>
      </c>
      <c r="K4125" s="11">
        <f>IF($I4125&lt;&gt;"SI",0,IFERROR($F4125,0))</f>
        <v/>
      </c>
      <c r="L4125" s="9">
        <f>IF(COUNTA($A4125:$H4125)=0,"",IF($J4125="OTRO",IFERROR(LOOKUP(2,1/(((LISTS!$H$2:$H$26&lt;&gt;"")*ISNUMBER(SEARCH(LISTS!$H$2:$H$26,$G4125)))+((LISTS!$I$2:$I$26&lt;&gt;"")*ISNUMBER(SEARCH(LISTS!$I$2:$I$26,$E4125)))),LISTS!$L$2:$L$26),"Concepto DIAN no mapeado a casilla automatica"),IF(LEFT($J4125,4)="TOPE","Control automatico DIAN: "&amp;$J4125,"Casilla automatica: "&amp;$J4125)))</f>
        <v/>
      </c>
    </row>
    <row r="4126">
      <c r="A4126" s="9" t="n"/>
      <c r="B4126" s="9" t="n"/>
      <c r="C4126" s="9" t="n"/>
      <c r="D4126" s="9" t="n"/>
      <c r="E4126" s="9" t="n"/>
      <c r="F4126" s="11" t="n"/>
      <c r="G4126" s="9" t="n"/>
      <c r="H4126" s="9" t="n"/>
      <c r="I4126" s="9">
        <f>IF(COUNTA($A4126:$H4126)=0,"",IF($J4126="OTRO","NO","SI"))</f>
        <v/>
      </c>
      <c r="J4126" s="9">
        <f>IF(COUNTA($A4126:$H4126)=0,"",IFERROR(LOOKUP(2,1/(((LISTS!$H$2:$H$26&lt;&gt;"")*ISNUMBER(SEARCH(LISTS!$H$2:$H$26,$G4126)))+((LISTS!$I$2:$I$26&lt;&gt;"")*ISNUMBER(SEARCH(LISTS!$I$2:$I$26,$E4126)))),LISTS!$K$2:$K$26),"OTRO"))</f>
        <v/>
      </c>
      <c r="K4126" s="11">
        <f>IF($I4126&lt;&gt;"SI",0,IFERROR($F4126,0))</f>
        <v/>
      </c>
      <c r="L4126" s="9">
        <f>IF(COUNTA($A4126:$H4126)=0,"",IF($J4126="OTRO",IFERROR(LOOKUP(2,1/(((LISTS!$H$2:$H$26&lt;&gt;"")*ISNUMBER(SEARCH(LISTS!$H$2:$H$26,$G4126)))+((LISTS!$I$2:$I$26&lt;&gt;"")*ISNUMBER(SEARCH(LISTS!$I$2:$I$26,$E4126)))),LISTS!$L$2:$L$26),"Concepto DIAN no mapeado a casilla automatica"),IF(LEFT($J4126,4)="TOPE","Control automatico DIAN: "&amp;$J4126,"Casilla automatica: "&amp;$J4126)))</f>
        <v/>
      </c>
    </row>
    <row r="4127">
      <c r="A4127" s="9" t="n"/>
      <c r="B4127" s="9" t="n"/>
      <c r="C4127" s="9" t="n"/>
      <c r="D4127" s="9" t="n"/>
      <c r="E4127" s="9" t="n"/>
      <c r="F4127" s="11" t="n"/>
      <c r="G4127" s="9" t="n"/>
      <c r="H4127" s="9" t="n"/>
      <c r="I4127" s="9">
        <f>IF(COUNTA($A4127:$H4127)=0,"",IF($J4127="OTRO","NO","SI"))</f>
        <v/>
      </c>
      <c r="J4127" s="9">
        <f>IF(COUNTA($A4127:$H4127)=0,"",IFERROR(LOOKUP(2,1/(((LISTS!$H$2:$H$26&lt;&gt;"")*ISNUMBER(SEARCH(LISTS!$H$2:$H$26,$G4127)))+((LISTS!$I$2:$I$26&lt;&gt;"")*ISNUMBER(SEARCH(LISTS!$I$2:$I$26,$E4127)))),LISTS!$K$2:$K$26),"OTRO"))</f>
        <v/>
      </c>
      <c r="K4127" s="11">
        <f>IF($I4127&lt;&gt;"SI",0,IFERROR($F4127,0))</f>
        <v/>
      </c>
      <c r="L4127" s="9">
        <f>IF(COUNTA($A4127:$H4127)=0,"",IF($J4127="OTRO",IFERROR(LOOKUP(2,1/(((LISTS!$H$2:$H$26&lt;&gt;"")*ISNUMBER(SEARCH(LISTS!$H$2:$H$26,$G4127)))+((LISTS!$I$2:$I$26&lt;&gt;"")*ISNUMBER(SEARCH(LISTS!$I$2:$I$26,$E4127)))),LISTS!$L$2:$L$26),"Concepto DIAN no mapeado a casilla automatica"),IF(LEFT($J4127,4)="TOPE","Control automatico DIAN: "&amp;$J4127,"Casilla automatica: "&amp;$J4127)))</f>
        <v/>
      </c>
    </row>
    <row r="4128">
      <c r="A4128" s="9" t="n"/>
      <c r="B4128" s="9" t="n"/>
      <c r="C4128" s="9" t="n"/>
      <c r="D4128" s="9" t="n"/>
      <c r="E4128" s="9" t="n"/>
      <c r="F4128" s="11" t="n"/>
      <c r="G4128" s="9" t="n"/>
      <c r="H4128" s="9" t="n"/>
      <c r="I4128" s="9">
        <f>IF(COUNTA($A4128:$H4128)=0,"",IF($J4128="OTRO","NO","SI"))</f>
        <v/>
      </c>
      <c r="J4128" s="9">
        <f>IF(COUNTA($A4128:$H4128)=0,"",IFERROR(LOOKUP(2,1/(((LISTS!$H$2:$H$26&lt;&gt;"")*ISNUMBER(SEARCH(LISTS!$H$2:$H$26,$G4128)))+((LISTS!$I$2:$I$26&lt;&gt;"")*ISNUMBER(SEARCH(LISTS!$I$2:$I$26,$E4128)))),LISTS!$K$2:$K$26),"OTRO"))</f>
        <v/>
      </c>
      <c r="K4128" s="11">
        <f>IF($I4128&lt;&gt;"SI",0,IFERROR($F4128,0))</f>
        <v/>
      </c>
      <c r="L4128" s="9">
        <f>IF(COUNTA($A4128:$H4128)=0,"",IF($J4128="OTRO",IFERROR(LOOKUP(2,1/(((LISTS!$H$2:$H$26&lt;&gt;"")*ISNUMBER(SEARCH(LISTS!$H$2:$H$26,$G4128)))+((LISTS!$I$2:$I$26&lt;&gt;"")*ISNUMBER(SEARCH(LISTS!$I$2:$I$26,$E4128)))),LISTS!$L$2:$L$26),"Concepto DIAN no mapeado a casilla automatica"),IF(LEFT($J4128,4)="TOPE","Control automatico DIAN: "&amp;$J4128,"Casilla automatica: "&amp;$J4128)))</f>
        <v/>
      </c>
    </row>
    <row r="4129">
      <c r="A4129" s="9" t="n"/>
      <c r="B4129" s="9" t="n"/>
      <c r="C4129" s="9" t="n"/>
      <c r="D4129" s="9" t="n"/>
      <c r="E4129" s="9" t="n"/>
      <c r="F4129" s="11" t="n"/>
      <c r="G4129" s="9" t="n"/>
      <c r="H4129" s="9" t="n"/>
      <c r="I4129" s="9">
        <f>IF(COUNTA($A4129:$H4129)=0,"",IF($J4129="OTRO","NO","SI"))</f>
        <v/>
      </c>
      <c r="J4129" s="9">
        <f>IF(COUNTA($A4129:$H4129)=0,"",IFERROR(LOOKUP(2,1/(((LISTS!$H$2:$H$26&lt;&gt;"")*ISNUMBER(SEARCH(LISTS!$H$2:$H$26,$G4129)))+((LISTS!$I$2:$I$26&lt;&gt;"")*ISNUMBER(SEARCH(LISTS!$I$2:$I$26,$E4129)))),LISTS!$K$2:$K$26),"OTRO"))</f>
        <v/>
      </c>
      <c r="K4129" s="11">
        <f>IF($I4129&lt;&gt;"SI",0,IFERROR($F4129,0))</f>
        <v/>
      </c>
      <c r="L4129" s="9">
        <f>IF(COUNTA($A4129:$H4129)=0,"",IF($J4129="OTRO",IFERROR(LOOKUP(2,1/(((LISTS!$H$2:$H$26&lt;&gt;"")*ISNUMBER(SEARCH(LISTS!$H$2:$H$26,$G4129)))+((LISTS!$I$2:$I$26&lt;&gt;"")*ISNUMBER(SEARCH(LISTS!$I$2:$I$26,$E4129)))),LISTS!$L$2:$L$26),"Concepto DIAN no mapeado a casilla automatica"),IF(LEFT($J4129,4)="TOPE","Control automatico DIAN: "&amp;$J4129,"Casilla automatica: "&amp;$J4129)))</f>
        <v/>
      </c>
    </row>
    <row r="4130">
      <c r="A4130" s="9" t="n"/>
      <c r="B4130" s="9" t="n"/>
      <c r="C4130" s="9" t="n"/>
      <c r="D4130" s="9" t="n"/>
      <c r="E4130" s="9" t="n"/>
      <c r="F4130" s="11" t="n"/>
      <c r="G4130" s="9" t="n"/>
      <c r="H4130" s="9" t="n"/>
      <c r="I4130" s="9">
        <f>IF(COUNTA($A4130:$H4130)=0,"",IF($J4130="OTRO","NO","SI"))</f>
        <v/>
      </c>
      <c r="J4130" s="9">
        <f>IF(COUNTA($A4130:$H4130)=0,"",IFERROR(LOOKUP(2,1/(((LISTS!$H$2:$H$26&lt;&gt;"")*ISNUMBER(SEARCH(LISTS!$H$2:$H$26,$G4130)))+((LISTS!$I$2:$I$26&lt;&gt;"")*ISNUMBER(SEARCH(LISTS!$I$2:$I$26,$E4130)))),LISTS!$K$2:$K$26),"OTRO"))</f>
        <v/>
      </c>
      <c r="K4130" s="11">
        <f>IF($I4130&lt;&gt;"SI",0,IFERROR($F4130,0))</f>
        <v/>
      </c>
      <c r="L4130" s="9">
        <f>IF(COUNTA($A4130:$H4130)=0,"",IF($J4130="OTRO",IFERROR(LOOKUP(2,1/(((LISTS!$H$2:$H$26&lt;&gt;"")*ISNUMBER(SEARCH(LISTS!$H$2:$H$26,$G4130)))+((LISTS!$I$2:$I$26&lt;&gt;"")*ISNUMBER(SEARCH(LISTS!$I$2:$I$26,$E4130)))),LISTS!$L$2:$L$26),"Concepto DIAN no mapeado a casilla automatica"),IF(LEFT($J4130,4)="TOPE","Control automatico DIAN: "&amp;$J4130,"Casilla automatica: "&amp;$J4130)))</f>
        <v/>
      </c>
    </row>
    <row r="4131">
      <c r="A4131" s="9" t="n"/>
      <c r="B4131" s="9" t="n"/>
      <c r="C4131" s="9" t="n"/>
      <c r="D4131" s="9" t="n"/>
      <c r="E4131" s="9" t="n"/>
      <c r="F4131" s="11" t="n"/>
      <c r="G4131" s="9" t="n"/>
      <c r="H4131" s="9" t="n"/>
      <c r="I4131" s="9">
        <f>IF(COUNTA($A4131:$H4131)=0,"",IF($J4131="OTRO","NO","SI"))</f>
        <v/>
      </c>
      <c r="J4131" s="9">
        <f>IF(COUNTA($A4131:$H4131)=0,"",IFERROR(LOOKUP(2,1/(((LISTS!$H$2:$H$26&lt;&gt;"")*ISNUMBER(SEARCH(LISTS!$H$2:$H$26,$G4131)))+((LISTS!$I$2:$I$26&lt;&gt;"")*ISNUMBER(SEARCH(LISTS!$I$2:$I$26,$E4131)))),LISTS!$K$2:$K$26),"OTRO"))</f>
        <v/>
      </c>
      <c r="K4131" s="11">
        <f>IF($I4131&lt;&gt;"SI",0,IFERROR($F4131,0))</f>
        <v/>
      </c>
      <c r="L4131" s="9">
        <f>IF(COUNTA($A4131:$H4131)=0,"",IF($J4131="OTRO",IFERROR(LOOKUP(2,1/(((LISTS!$H$2:$H$26&lt;&gt;"")*ISNUMBER(SEARCH(LISTS!$H$2:$H$26,$G4131)))+((LISTS!$I$2:$I$26&lt;&gt;"")*ISNUMBER(SEARCH(LISTS!$I$2:$I$26,$E4131)))),LISTS!$L$2:$L$26),"Concepto DIAN no mapeado a casilla automatica"),IF(LEFT($J4131,4)="TOPE","Control automatico DIAN: "&amp;$J4131,"Casilla automatica: "&amp;$J4131)))</f>
        <v/>
      </c>
    </row>
    <row r="4132">
      <c r="A4132" s="9" t="n"/>
      <c r="B4132" s="9" t="n"/>
      <c r="C4132" s="9" t="n"/>
      <c r="D4132" s="9" t="n"/>
      <c r="E4132" s="9" t="n"/>
      <c r="F4132" s="11" t="n"/>
      <c r="G4132" s="9" t="n"/>
      <c r="H4132" s="9" t="n"/>
      <c r="I4132" s="9">
        <f>IF(COUNTA($A4132:$H4132)=0,"",IF($J4132="OTRO","NO","SI"))</f>
        <v/>
      </c>
      <c r="J4132" s="9">
        <f>IF(COUNTA($A4132:$H4132)=0,"",IFERROR(LOOKUP(2,1/(((LISTS!$H$2:$H$26&lt;&gt;"")*ISNUMBER(SEARCH(LISTS!$H$2:$H$26,$G4132)))+((LISTS!$I$2:$I$26&lt;&gt;"")*ISNUMBER(SEARCH(LISTS!$I$2:$I$26,$E4132)))),LISTS!$K$2:$K$26),"OTRO"))</f>
        <v/>
      </c>
      <c r="K4132" s="11">
        <f>IF($I4132&lt;&gt;"SI",0,IFERROR($F4132,0))</f>
        <v/>
      </c>
      <c r="L4132" s="9">
        <f>IF(COUNTA($A4132:$H4132)=0,"",IF($J4132="OTRO",IFERROR(LOOKUP(2,1/(((LISTS!$H$2:$H$26&lt;&gt;"")*ISNUMBER(SEARCH(LISTS!$H$2:$H$26,$G4132)))+((LISTS!$I$2:$I$26&lt;&gt;"")*ISNUMBER(SEARCH(LISTS!$I$2:$I$26,$E4132)))),LISTS!$L$2:$L$26),"Concepto DIAN no mapeado a casilla automatica"),IF(LEFT($J4132,4)="TOPE","Control automatico DIAN: "&amp;$J4132,"Casilla automatica: "&amp;$J4132)))</f>
        <v/>
      </c>
    </row>
    <row r="4133">
      <c r="A4133" s="9" t="n"/>
      <c r="B4133" s="9" t="n"/>
      <c r="C4133" s="9" t="n"/>
      <c r="D4133" s="9" t="n"/>
      <c r="E4133" s="9" t="n"/>
      <c r="F4133" s="11" t="n"/>
      <c r="G4133" s="9" t="n"/>
      <c r="H4133" s="9" t="n"/>
      <c r="I4133" s="9">
        <f>IF(COUNTA($A4133:$H4133)=0,"",IF($J4133="OTRO","NO","SI"))</f>
        <v/>
      </c>
      <c r="J4133" s="9">
        <f>IF(COUNTA($A4133:$H4133)=0,"",IFERROR(LOOKUP(2,1/(((LISTS!$H$2:$H$26&lt;&gt;"")*ISNUMBER(SEARCH(LISTS!$H$2:$H$26,$G4133)))+((LISTS!$I$2:$I$26&lt;&gt;"")*ISNUMBER(SEARCH(LISTS!$I$2:$I$26,$E4133)))),LISTS!$K$2:$K$26),"OTRO"))</f>
        <v/>
      </c>
      <c r="K4133" s="11">
        <f>IF($I4133&lt;&gt;"SI",0,IFERROR($F4133,0))</f>
        <v/>
      </c>
      <c r="L4133" s="9">
        <f>IF(COUNTA($A4133:$H4133)=0,"",IF($J4133="OTRO",IFERROR(LOOKUP(2,1/(((LISTS!$H$2:$H$26&lt;&gt;"")*ISNUMBER(SEARCH(LISTS!$H$2:$H$26,$G4133)))+((LISTS!$I$2:$I$26&lt;&gt;"")*ISNUMBER(SEARCH(LISTS!$I$2:$I$26,$E4133)))),LISTS!$L$2:$L$26),"Concepto DIAN no mapeado a casilla automatica"),IF(LEFT($J4133,4)="TOPE","Control automatico DIAN: "&amp;$J4133,"Casilla automatica: "&amp;$J4133)))</f>
        <v/>
      </c>
    </row>
    <row r="4134">
      <c r="A4134" s="9" t="n"/>
      <c r="B4134" s="9" t="n"/>
      <c r="C4134" s="9" t="n"/>
      <c r="D4134" s="9" t="n"/>
      <c r="E4134" s="9" t="n"/>
      <c r="F4134" s="11" t="n"/>
      <c r="G4134" s="9" t="n"/>
      <c r="H4134" s="9" t="n"/>
      <c r="I4134" s="9">
        <f>IF(COUNTA($A4134:$H4134)=0,"",IF($J4134="OTRO","NO","SI"))</f>
        <v/>
      </c>
      <c r="J4134" s="9">
        <f>IF(COUNTA($A4134:$H4134)=0,"",IFERROR(LOOKUP(2,1/(((LISTS!$H$2:$H$26&lt;&gt;"")*ISNUMBER(SEARCH(LISTS!$H$2:$H$26,$G4134)))+((LISTS!$I$2:$I$26&lt;&gt;"")*ISNUMBER(SEARCH(LISTS!$I$2:$I$26,$E4134)))),LISTS!$K$2:$K$26),"OTRO"))</f>
        <v/>
      </c>
      <c r="K4134" s="11">
        <f>IF($I4134&lt;&gt;"SI",0,IFERROR($F4134,0))</f>
        <v/>
      </c>
      <c r="L4134" s="9">
        <f>IF(COUNTA($A4134:$H4134)=0,"",IF($J4134="OTRO",IFERROR(LOOKUP(2,1/(((LISTS!$H$2:$H$26&lt;&gt;"")*ISNUMBER(SEARCH(LISTS!$H$2:$H$26,$G4134)))+((LISTS!$I$2:$I$26&lt;&gt;"")*ISNUMBER(SEARCH(LISTS!$I$2:$I$26,$E4134)))),LISTS!$L$2:$L$26),"Concepto DIAN no mapeado a casilla automatica"),IF(LEFT($J4134,4)="TOPE","Control automatico DIAN: "&amp;$J4134,"Casilla automatica: "&amp;$J4134)))</f>
        <v/>
      </c>
    </row>
    <row r="4135">
      <c r="A4135" s="9" t="n"/>
      <c r="B4135" s="9" t="n"/>
      <c r="C4135" s="9" t="n"/>
      <c r="D4135" s="9" t="n"/>
      <c r="E4135" s="9" t="n"/>
      <c r="F4135" s="11" t="n"/>
      <c r="G4135" s="9" t="n"/>
      <c r="H4135" s="9" t="n"/>
      <c r="I4135" s="9">
        <f>IF(COUNTA($A4135:$H4135)=0,"",IF($J4135="OTRO","NO","SI"))</f>
        <v/>
      </c>
      <c r="J4135" s="9">
        <f>IF(COUNTA($A4135:$H4135)=0,"",IFERROR(LOOKUP(2,1/(((LISTS!$H$2:$H$26&lt;&gt;"")*ISNUMBER(SEARCH(LISTS!$H$2:$H$26,$G4135)))+((LISTS!$I$2:$I$26&lt;&gt;"")*ISNUMBER(SEARCH(LISTS!$I$2:$I$26,$E4135)))),LISTS!$K$2:$K$26),"OTRO"))</f>
        <v/>
      </c>
      <c r="K4135" s="11">
        <f>IF($I4135&lt;&gt;"SI",0,IFERROR($F4135,0))</f>
        <v/>
      </c>
      <c r="L4135" s="9">
        <f>IF(COUNTA($A4135:$H4135)=0,"",IF($J4135="OTRO",IFERROR(LOOKUP(2,1/(((LISTS!$H$2:$H$26&lt;&gt;"")*ISNUMBER(SEARCH(LISTS!$H$2:$H$26,$G4135)))+((LISTS!$I$2:$I$26&lt;&gt;"")*ISNUMBER(SEARCH(LISTS!$I$2:$I$26,$E4135)))),LISTS!$L$2:$L$26),"Concepto DIAN no mapeado a casilla automatica"),IF(LEFT($J4135,4)="TOPE","Control automatico DIAN: "&amp;$J4135,"Casilla automatica: "&amp;$J4135)))</f>
        <v/>
      </c>
    </row>
    <row r="4136">
      <c r="A4136" s="9" t="n"/>
      <c r="B4136" s="9" t="n"/>
      <c r="C4136" s="9" t="n"/>
      <c r="D4136" s="9" t="n"/>
      <c r="E4136" s="9" t="n"/>
      <c r="F4136" s="11" t="n"/>
      <c r="G4136" s="9" t="n"/>
      <c r="H4136" s="9" t="n"/>
      <c r="I4136" s="9">
        <f>IF(COUNTA($A4136:$H4136)=0,"",IF($J4136="OTRO","NO","SI"))</f>
        <v/>
      </c>
      <c r="J4136" s="9">
        <f>IF(COUNTA($A4136:$H4136)=0,"",IFERROR(LOOKUP(2,1/(((LISTS!$H$2:$H$26&lt;&gt;"")*ISNUMBER(SEARCH(LISTS!$H$2:$H$26,$G4136)))+((LISTS!$I$2:$I$26&lt;&gt;"")*ISNUMBER(SEARCH(LISTS!$I$2:$I$26,$E4136)))),LISTS!$K$2:$K$26),"OTRO"))</f>
        <v/>
      </c>
      <c r="K4136" s="11">
        <f>IF($I4136&lt;&gt;"SI",0,IFERROR($F4136,0))</f>
        <v/>
      </c>
      <c r="L4136" s="9">
        <f>IF(COUNTA($A4136:$H4136)=0,"",IF($J4136="OTRO",IFERROR(LOOKUP(2,1/(((LISTS!$H$2:$H$26&lt;&gt;"")*ISNUMBER(SEARCH(LISTS!$H$2:$H$26,$G4136)))+((LISTS!$I$2:$I$26&lt;&gt;"")*ISNUMBER(SEARCH(LISTS!$I$2:$I$26,$E4136)))),LISTS!$L$2:$L$26),"Concepto DIAN no mapeado a casilla automatica"),IF(LEFT($J4136,4)="TOPE","Control automatico DIAN: "&amp;$J4136,"Casilla automatica: "&amp;$J4136)))</f>
        <v/>
      </c>
    </row>
    <row r="4137">
      <c r="A4137" s="9" t="n"/>
      <c r="B4137" s="9" t="n"/>
      <c r="C4137" s="9" t="n"/>
      <c r="D4137" s="9" t="n"/>
      <c r="E4137" s="9" t="n"/>
      <c r="F4137" s="11" t="n"/>
      <c r="G4137" s="9" t="n"/>
      <c r="H4137" s="9" t="n"/>
      <c r="I4137" s="9">
        <f>IF(COUNTA($A4137:$H4137)=0,"",IF($J4137="OTRO","NO","SI"))</f>
        <v/>
      </c>
      <c r="J4137" s="9">
        <f>IF(COUNTA($A4137:$H4137)=0,"",IFERROR(LOOKUP(2,1/(((LISTS!$H$2:$H$26&lt;&gt;"")*ISNUMBER(SEARCH(LISTS!$H$2:$H$26,$G4137)))+((LISTS!$I$2:$I$26&lt;&gt;"")*ISNUMBER(SEARCH(LISTS!$I$2:$I$26,$E4137)))),LISTS!$K$2:$K$26),"OTRO"))</f>
        <v/>
      </c>
      <c r="K4137" s="11">
        <f>IF($I4137&lt;&gt;"SI",0,IFERROR($F4137,0))</f>
        <v/>
      </c>
      <c r="L4137" s="9">
        <f>IF(COUNTA($A4137:$H4137)=0,"",IF($J4137="OTRO",IFERROR(LOOKUP(2,1/(((LISTS!$H$2:$H$26&lt;&gt;"")*ISNUMBER(SEARCH(LISTS!$H$2:$H$26,$G4137)))+((LISTS!$I$2:$I$26&lt;&gt;"")*ISNUMBER(SEARCH(LISTS!$I$2:$I$26,$E4137)))),LISTS!$L$2:$L$26),"Concepto DIAN no mapeado a casilla automatica"),IF(LEFT($J4137,4)="TOPE","Control automatico DIAN: "&amp;$J4137,"Casilla automatica: "&amp;$J4137)))</f>
        <v/>
      </c>
    </row>
    <row r="4138">
      <c r="A4138" s="9" t="n"/>
      <c r="B4138" s="9" t="n"/>
      <c r="C4138" s="9" t="n"/>
      <c r="D4138" s="9" t="n"/>
      <c r="E4138" s="9" t="n"/>
      <c r="F4138" s="11" t="n"/>
      <c r="G4138" s="9" t="n"/>
      <c r="H4138" s="9" t="n"/>
      <c r="I4138" s="9">
        <f>IF(COUNTA($A4138:$H4138)=0,"",IF($J4138="OTRO","NO","SI"))</f>
        <v/>
      </c>
      <c r="J4138" s="9">
        <f>IF(COUNTA($A4138:$H4138)=0,"",IFERROR(LOOKUP(2,1/(((LISTS!$H$2:$H$26&lt;&gt;"")*ISNUMBER(SEARCH(LISTS!$H$2:$H$26,$G4138)))+((LISTS!$I$2:$I$26&lt;&gt;"")*ISNUMBER(SEARCH(LISTS!$I$2:$I$26,$E4138)))),LISTS!$K$2:$K$26),"OTRO"))</f>
        <v/>
      </c>
      <c r="K4138" s="11">
        <f>IF($I4138&lt;&gt;"SI",0,IFERROR($F4138,0))</f>
        <v/>
      </c>
      <c r="L4138" s="9">
        <f>IF(COUNTA($A4138:$H4138)=0,"",IF($J4138="OTRO",IFERROR(LOOKUP(2,1/(((LISTS!$H$2:$H$26&lt;&gt;"")*ISNUMBER(SEARCH(LISTS!$H$2:$H$26,$G4138)))+((LISTS!$I$2:$I$26&lt;&gt;"")*ISNUMBER(SEARCH(LISTS!$I$2:$I$26,$E4138)))),LISTS!$L$2:$L$26),"Concepto DIAN no mapeado a casilla automatica"),IF(LEFT($J4138,4)="TOPE","Control automatico DIAN: "&amp;$J4138,"Casilla automatica: "&amp;$J4138)))</f>
        <v/>
      </c>
    </row>
    <row r="4139">
      <c r="A4139" s="9" t="n"/>
      <c r="B4139" s="9" t="n"/>
      <c r="C4139" s="9" t="n"/>
      <c r="D4139" s="9" t="n"/>
      <c r="E4139" s="9" t="n"/>
      <c r="F4139" s="11" t="n"/>
      <c r="G4139" s="9" t="n"/>
      <c r="H4139" s="9" t="n"/>
      <c r="I4139" s="9">
        <f>IF(COUNTA($A4139:$H4139)=0,"",IF($J4139="OTRO","NO","SI"))</f>
        <v/>
      </c>
      <c r="J4139" s="9">
        <f>IF(COUNTA($A4139:$H4139)=0,"",IFERROR(LOOKUP(2,1/(((LISTS!$H$2:$H$26&lt;&gt;"")*ISNUMBER(SEARCH(LISTS!$H$2:$H$26,$G4139)))+((LISTS!$I$2:$I$26&lt;&gt;"")*ISNUMBER(SEARCH(LISTS!$I$2:$I$26,$E4139)))),LISTS!$K$2:$K$26),"OTRO"))</f>
        <v/>
      </c>
      <c r="K4139" s="11">
        <f>IF($I4139&lt;&gt;"SI",0,IFERROR($F4139,0))</f>
        <v/>
      </c>
      <c r="L4139" s="9">
        <f>IF(COUNTA($A4139:$H4139)=0,"",IF($J4139="OTRO",IFERROR(LOOKUP(2,1/(((LISTS!$H$2:$H$26&lt;&gt;"")*ISNUMBER(SEARCH(LISTS!$H$2:$H$26,$G4139)))+((LISTS!$I$2:$I$26&lt;&gt;"")*ISNUMBER(SEARCH(LISTS!$I$2:$I$26,$E4139)))),LISTS!$L$2:$L$26),"Concepto DIAN no mapeado a casilla automatica"),IF(LEFT($J4139,4)="TOPE","Control automatico DIAN: "&amp;$J4139,"Casilla automatica: "&amp;$J4139)))</f>
        <v/>
      </c>
    </row>
    <row r="4140">
      <c r="A4140" s="9" t="n"/>
      <c r="B4140" s="9" t="n"/>
      <c r="C4140" s="9" t="n"/>
      <c r="D4140" s="9" t="n"/>
      <c r="E4140" s="9" t="n"/>
      <c r="F4140" s="11" t="n"/>
      <c r="G4140" s="9" t="n"/>
      <c r="H4140" s="9" t="n"/>
      <c r="I4140" s="9">
        <f>IF(COUNTA($A4140:$H4140)=0,"",IF($J4140="OTRO","NO","SI"))</f>
        <v/>
      </c>
      <c r="J4140" s="9">
        <f>IF(COUNTA($A4140:$H4140)=0,"",IFERROR(LOOKUP(2,1/(((LISTS!$H$2:$H$26&lt;&gt;"")*ISNUMBER(SEARCH(LISTS!$H$2:$H$26,$G4140)))+((LISTS!$I$2:$I$26&lt;&gt;"")*ISNUMBER(SEARCH(LISTS!$I$2:$I$26,$E4140)))),LISTS!$K$2:$K$26),"OTRO"))</f>
        <v/>
      </c>
      <c r="K4140" s="11">
        <f>IF($I4140&lt;&gt;"SI",0,IFERROR($F4140,0))</f>
        <v/>
      </c>
      <c r="L4140" s="9">
        <f>IF(COUNTA($A4140:$H4140)=0,"",IF($J4140="OTRO",IFERROR(LOOKUP(2,1/(((LISTS!$H$2:$H$26&lt;&gt;"")*ISNUMBER(SEARCH(LISTS!$H$2:$H$26,$G4140)))+((LISTS!$I$2:$I$26&lt;&gt;"")*ISNUMBER(SEARCH(LISTS!$I$2:$I$26,$E4140)))),LISTS!$L$2:$L$26),"Concepto DIAN no mapeado a casilla automatica"),IF(LEFT($J4140,4)="TOPE","Control automatico DIAN: "&amp;$J4140,"Casilla automatica: "&amp;$J4140)))</f>
        <v/>
      </c>
    </row>
    <row r="4141">
      <c r="A4141" s="9" t="n"/>
      <c r="B4141" s="9" t="n"/>
      <c r="C4141" s="9" t="n"/>
      <c r="D4141" s="9" t="n"/>
      <c r="E4141" s="9" t="n"/>
      <c r="F4141" s="11" t="n"/>
      <c r="G4141" s="9" t="n"/>
      <c r="H4141" s="9" t="n"/>
      <c r="I4141" s="9">
        <f>IF(COUNTA($A4141:$H4141)=0,"",IF($J4141="OTRO","NO","SI"))</f>
        <v/>
      </c>
      <c r="J4141" s="9">
        <f>IF(COUNTA($A4141:$H4141)=0,"",IFERROR(LOOKUP(2,1/(((LISTS!$H$2:$H$26&lt;&gt;"")*ISNUMBER(SEARCH(LISTS!$H$2:$H$26,$G4141)))+((LISTS!$I$2:$I$26&lt;&gt;"")*ISNUMBER(SEARCH(LISTS!$I$2:$I$26,$E4141)))),LISTS!$K$2:$K$26),"OTRO"))</f>
        <v/>
      </c>
      <c r="K4141" s="11">
        <f>IF($I4141&lt;&gt;"SI",0,IFERROR($F4141,0))</f>
        <v/>
      </c>
      <c r="L4141" s="9">
        <f>IF(COUNTA($A4141:$H4141)=0,"",IF($J4141="OTRO",IFERROR(LOOKUP(2,1/(((LISTS!$H$2:$H$26&lt;&gt;"")*ISNUMBER(SEARCH(LISTS!$H$2:$H$26,$G4141)))+((LISTS!$I$2:$I$26&lt;&gt;"")*ISNUMBER(SEARCH(LISTS!$I$2:$I$26,$E4141)))),LISTS!$L$2:$L$26),"Concepto DIAN no mapeado a casilla automatica"),IF(LEFT($J4141,4)="TOPE","Control automatico DIAN: "&amp;$J4141,"Casilla automatica: "&amp;$J4141)))</f>
        <v/>
      </c>
    </row>
    <row r="4142">
      <c r="A4142" s="9" t="n"/>
      <c r="B4142" s="9" t="n"/>
      <c r="C4142" s="9" t="n"/>
      <c r="D4142" s="9" t="n"/>
      <c r="E4142" s="9" t="n"/>
      <c r="F4142" s="11" t="n"/>
      <c r="G4142" s="9" t="n"/>
      <c r="H4142" s="9" t="n"/>
      <c r="I4142" s="9">
        <f>IF(COUNTA($A4142:$H4142)=0,"",IF($J4142="OTRO","NO","SI"))</f>
        <v/>
      </c>
      <c r="J4142" s="9">
        <f>IF(COUNTA($A4142:$H4142)=0,"",IFERROR(LOOKUP(2,1/(((LISTS!$H$2:$H$26&lt;&gt;"")*ISNUMBER(SEARCH(LISTS!$H$2:$H$26,$G4142)))+((LISTS!$I$2:$I$26&lt;&gt;"")*ISNUMBER(SEARCH(LISTS!$I$2:$I$26,$E4142)))),LISTS!$K$2:$K$26),"OTRO"))</f>
        <v/>
      </c>
      <c r="K4142" s="11">
        <f>IF($I4142&lt;&gt;"SI",0,IFERROR($F4142,0))</f>
        <v/>
      </c>
      <c r="L4142" s="9">
        <f>IF(COUNTA($A4142:$H4142)=0,"",IF($J4142="OTRO",IFERROR(LOOKUP(2,1/(((LISTS!$H$2:$H$26&lt;&gt;"")*ISNUMBER(SEARCH(LISTS!$H$2:$H$26,$G4142)))+((LISTS!$I$2:$I$26&lt;&gt;"")*ISNUMBER(SEARCH(LISTS!$I$2:$I$26,$E4142)))),LISTS!$L$2:$L$26),"Concepto DIAN no mapeado a casilla automatica"),IF(LEFT($J4142,4)="TOPE","Control automatico DIAN: "&amp;$J4142,"Casilla automatica: "&amp;$J4142)))</f>
        <v/>
      </c>
    </row>
    <row r="4143">
      <c r="A4143" s="9" t="n"/>
      <c r="B4143" s="9" t="n"/>
      <c r="C4143" s="9" t="n"/>
      <c r="D4143" s="9" t="n"/>
      <c r="E4143" s="9" t="n"/>
      <c r="F4143" s="11" t="n"/>
      <c r="G4143" s="9" t="n"/>
      <c r="H4143" s="9" t="n"/>
      <c r="I4143" s="9">
        <f>IF(COUNTA($A4143:$H4143)=0,"",IF($J4143="OTRO","NO","SI"))</f>
        <v/>
      </c>
      <c r="J4143" s="9">
        <f>IF(COUNTA($A4143:$H4143)=0,"",IFERROR(LOOKUP(2,1/(((LISTS!$H$2:$H$26&lt;&gt;"")*ISNUMBER(SEARCH(LISTS!$H$2:$H$26,$G4143)))+((LISTS!$I$2:$I$26&lt;&gt;"")*ISNUMBER(SEARCH(LISTS!$I$2:$I$26,$E4143)))),LISTS!$K$2:$K$26),"OTRO"))</f>
        <v/>
      </c>
      <c r="K4143" s="11">
        <f>IF($I4143&lt;&gt;"SI",0,IFERROR($F4143,0))</f>
        <v/>
      </c>
      <c r="L4143" s="9">
        <f>IF(COUNTA($A4143:$H4143)=0,"",IF($J4143="OTRO",IFERROR(LOOKUP(2,1/(((LISTS!$H$2:$H$26&lt;&gt;"")*ISNUMBER(SEARCH(LISTS!$H$2:$H$26,$G4143)))+((LISTS!$I$2:$I$26&lt;&gt;"")*ISNUMBER(SEARCH(LISTS!$I$2:$I$26,$E4143)))),LISTS!$L$2:$L$26),"Concepto DIAN no mapeado a casilla automatica"),IF(LEFT($J4143,4)="TOPE","Control automatico DIAN: "&amp;$J4143,"Casilla automatica: "&amp;$J4143)))</f>
        <v/>
      </c>
    </row>
    <row r="4144">
      <c r="A4144" s="9" t="n"/>
      <c r="B4144" s="9" t="n"/>
      <c r="C4144" s="9" t="n"/>
      <c r="D4144" s="9" t="n"/>
      <c r="E4144" s="9" t="n"/>
      <c r="F4144" s="11" t="n"/>
      <c r="G4144" s="9" t="n"/>
      <c r="H4144" s="9" t="n"/>
      <c r="I4144" s="9">
        <f>IF(COUNTA($A4144:$H4144)=0,"",IF($J4144="OTRO","NO","SI"))</f>
        <v/>
      </c>
      <c r="J4144" s="9">
        <f>IF(COUNTA($A4144:$H4144)=0,"",IFERROR(LOOKUP(2,1/(((LISTS!$H$2:$H$26&lt;&gt;"")*ISNUMBER(SEARCH(LISTS!$H$2:$H$26,$G4144)))+((LISTS!$I$2:$I$26&lt;&gt;"")*ISNUMBER(SEARCH(LISTS!$I$2:$I$26,$E4144)))),LISTS!$K$2:$K$26),"OTRO"))</f>
        <v/>
      </c>
      <c r="K4144" s="11">
        <f>IF($I4144&lt;&gt;"SI",0,IFERROR($F4144,0))</f>
        <v/>
      </c>
      <c r="L4144" s="9">
        <f>IF(COUNTA($A4144:$H4144)=0,"",IF($J4144="OTRO",IFERROR(LOOKUP(2,1/(((LISTS!$H$2:$H$26&lt;&gt;"")*ISNUMBER(SEARCH(LISTS!$H$2:$H$26,$G4144)))+((LISTS!$I$2:$I$26&lt;&gt;"")*ISNUMBER(SEARCH(LISTS!$I$2:$I$26,$E4144)))),LISTS!$L$2:$L$26),"Concepto DIAN no mapeado a casilla automatica"),IF(LEFT($J4144,4)="TOPE","Control automatico DIAN: "&amp;$J4144,"Casilla automatica: "&amp;$J4144)))</f>
        <v/>
      </c>
    </row>
    <row r="4145">
      <c r="A4145" s="9" t="n"/>
      <c r="B4145" s="9" t="n"/>
      <c r="C4145" s="9" t="n"/>
      <c r="D4145" s="9" t="n"/>
      <c r="E4145" s="9" t="n"/>
      <c r="F4145" s="11" t="n"/>
      <c r="G4145" s="9" t="n"/>
      <c r="H4145" s="9" t="n"/>
      <c r="I4145" s="9">
        <f>IF(COUNTA($A4145:$H4145)=0,"",IF($J4145="OTRO","NO","SI"))</f>
        <v/>
      </c>
      <c r="J4145" s="9">
        <f>IF(COUNTA($A4145:$H4145)=0,"",IFERROR(LOOKUP(2,1/(((LISTS!$H$2:$H$26&lt;&gt;"")*ISNUMBER(SEARCH(LISTS!$H$2:$H$26,$G4145)))+((LISTS!$I$2:$I$26&lt;&gt;"")*ISNUMBER(SEARCH(LISTS!$I$2:$I$26,$E4145)))),LISTS!$K$2:$K$26),"OTRO"))</f>
        <v/>
      </c>
      <c r="K4145" s="11">
        <f>IF($I4145&lt;&gt;"SI",0,IFERROR($F4145,0))</f>
        <v/>
      </c>
      <c r="L4145" s="9">
        <f>IF(COUNTA($A4145:$H4145)=0,"",IF($J4145="OTRO",IFERROR(LOOKUP(2,1/(((LISTS!$H$2:$H$26&lt;&gt;"")*ISNUMBER(SEARCH(LISTS!$H$2:$H$26,$G4145)))+((LISTS!$I$2:$I$26&lt;&gt;"")*ISNUMBER(SEARCH(LISTS!$I$2:$I$26,$E4145)))),LISTS!$L$2:$L$26),"Concepto DIAN no mapeado a casilla automatica"),IF(LEFT($J4145,4)="TOPE","Control automatico DIAN: "&amp;$J4145,"Casilla automatica: "&amp;$J4145)))</f>
        <v/>
      </c>
    </row>
    <row r="4146">
      <c r="A4146" s="9" t="n"/>
      <c r="B4146" s="9" t="n"/>
      <c r="C4146" s="9" t="n"/>
      <c r="D4146" s="9" t="n"/>
      <c r="E4146" s="9" t="n"/>
      <c r="F4146" s="11" t="n"/>
      <c r="G4146" s="9" t="n"/>
      <c r="H4146" s="9" t="n"/>
      <c r="I4146" s="9">
        <f>IF(COUNTA($A4146:$H4146)=0,"",IF($J4146="OTRO","NO","SI"))</f>
        <v/>
      </c>
      <c r="J4146" s="9">
        <f>IF(COUNTA($A4146:$H4146)=0,"",IFERROR(LOOKUP(2,1/(((LISTS!$H$2:$H$26&lt;&gt;"")*ISNUMBER(SEARCH(LISTS!$H$2:$H$26,$G4146)))+((LISTS!$I$2:$I$26&lt;&gt;"")*ISNUMBER(SEARCH(LISTS!$I$2:$I$26,$E4146)))),LISTS!$K$2:$K$26),"OTRO"))</f>
        <v/>
      </c>
      <c r="K4146" s="11">
        <f>IF($I4146&lt;&gt;"SI",0,IFERROR($F4146,0))</f>
        <v/>
      </c>
      <c r="L4146" s="9">
        <f>IF(COUNTA($A4146:$H4146)=0,"",IF($J4146="OTRO",IFERROR(LOOKUP(2,1/(((LISTS!$H$2:$H$26&lt;&gt;"")*ISNUMBER(SEARCH(LISTS!$H$2:$H$26,$G4146)))+((LISTS!$I$2:$I$26&lt;&gt;"")*ISNUMBER(SEARCH(LISTS!$I$2:$I$26,$E4146)))),LISTS!$L$2:$L$26),"Concepto DIAN no mapeado a casilla automatica"),IF(LEFT($J4146,4)="TOPE","Control automatico DIAN: "&amp;$J4146,"Casilla automatica: "&amp;$J4146)))</f>
        <v/>
      </c>
    </row>
    <row r="4147">
      <c r="A4147" s="9" t="n"/>
      <c r="B4147" s="9" t="n"/>
      <c r="C4147" s="9" t="n"/>
      <c r="D4147" s="9" t="n"/>
      <c r="E4147" s="9" t="n"/>
      <c r="F4147" s="11" t="n"/>
      <c r="G4147" s="9" t="n"/>
      <c r="H4147" s="9" t="n"/>
      <c r="I4147" s="9">
        <f>IF(COUNTA($A4147:$H4147)=0,"",IF($J4147="OTRO","NO","SI"))</f>
        <v/>
      </c>
      <c r="J4147" s="9">
        <f>IF(COUNTA($A4147:$H4147)=0,"",IFERROR(LOOKUP(2,1/(((LISTS!$H$2:$H$26&lt;&gt;"")*ISNUMBER(SEARCH(LISTS!$H$2:$H$26,$G4147)))+((LISTS!$I$2:$I$26&lt;&gt;"")*ISNUMBER(SEARCH(LISTS!$I$2:$I$26,$E4147)))),LISTS!$K$2:$K$26),"OTRO"))</f>
        <v/>
      </c>
      <c r="K4147" s="11">
        <f>IF($I4147&lt;&gt;"SI",0,IFERROR($F4147,0))</f>
        <v/>
      </c>
      <c r="L4147" s="9">
        <f>IF(COUNTA($A4147:$H4147)=0,"",IF($J4147="OTRO",IFERROR(LOOKUP(2,1/(((LISTS!$H$2:$H$26&lt;&gt;"")*ISNUMBER(SEARCH(LISTS!$H$2:$H$26,$G4147)))+((LISTS!$I$2:$I$26&lt;&gt;"")*ISNUMBER(SEARCH(LISTS!$I$2:$I$26,$E4147)))),LISTS!$L$2:$L$26),"Concepto DIAN no mapeado a casilla automatica"),IF(LEFT($J4147,4)="TOPE","Control automatico DIAN: "&amp;$J4147,"Casilla automatica: "&amp;$J4147)))</f>
        <v/>
      </c>
    </row>
    <row r="4148">
      <c r="A4148" s="9" t="n"/>
      <c r="B4148" s="9" t="n"/>
      <c r="C4148" s="9" t="n"/>
      <c r="D4148" s="9" t="n"/>
      <c r="E4148" s="9" t="n"/>
      <c r="F4148" s="11" t="n"/>
      <c r="G4148" s="9" t="n"/>
      <c r="H4148" s="9" t="n"/>
      <c r="I4148" s="9">
        <f>IF(COUNTA($A4148:$H4148)=0,"",IF($J4148="OTRO","NO","SI"))</f>
        <v/>
      </c>
      <c r="J4148" s="9">
        <f>IF(COUNTA($A4148:$H4148)=0,"",IFERROR(LOOKUP(2,1/(((LISTS!$H$2:$H$26&lt;&gt;"")*ISNUMBER(SEARCH(LISTS!$H$2:$H$26,$G4148)))+((LISTS!$I$2:$I$26&lt;&gt;"")*ISNUMBER(SEARCH(LISTS!$I$2:$I$26,$E4148)))),LISTS!$K$2:$K$26),"OTRO"))</f>
        <v/>
      </c>
      <c r="K4148" s="11">
        <f>IF($I4148&lt;&gt;"SI",0,IFERROR($F4148,0))</f>
        <v/>
      </c>
      <c r="L4148" s="9">
        <f>IF(COUNTA($A4148:$H4148)=0,"",IF($J4148="OTRO",IFERROR(LOOKUP(2,1/(((LISTS!$H$2:$H$26&lt;&gt;"")*ISNUMBER(SEARCH(LISTS!$H$2:$H$26,$G4148)))+((LISTS!$I$2:$I$26&lt;&gt;"")*ISNUMBER(SEARCH(LISTS!$I$2:$I$26,$E4148)))),LISTS!$L$2:$L$26),"Concepto DIAN no mapeado a casilla automatica"),IF(LEFT($J4148,4)="TOPE","Control automatico DIAN: "&amp;$J4148,"Casilla automatica: "&amp;$J4148)))</f>
        <v/>
      </c>
    </row>
    <row r="4149">
      <c r="A4149" s="9" t="n"/>
      <c r="B4149" s="9" t="n"/>
      <c r="C4149" s="9" t="n"/>
      <c r="D4149" s="9" t="n"/>
      <c r="E4149" s="9" t="n"/>
      <c r="F4149" s="11" t="n"/>
      <c r="G4149" s="9" t="n"/>
      <c r="H4149" s="9" t="n"/>
      <c r="I4149" s="9">
        <f>IF(COUNTA($A4149:$H4149)=0,"",IF($J4149="OTRO","NO","SI"))</f>
        <v/>
      </c>
      <c r="J4149" s="9">
        <f>IF(COUNTA($A4149:$H4149)=0,"",IFERROR(LOOKUP(2,1/(((LISTS!$H$2:$H$26&lt;&gt;"")*ISNUMBER(SEARCH(LISTS!$H$2:$H$26,$G4149)))+((LISTS!$I$2:$I$26&lt;&gt;"")*ISNUMBER(SEARCH(LISTS!$I$2:$I$26,$E4149)))),LISTS!$K$2:$K$26),"OTRO"))</f>
        <v/>
      </c>
      <c r="K4149" s="11">
        <f>IF($I4149&lt;&gt;"SI",0,IFERROR($F4149,0))</f>
        <v/>
      </c>
      <c r="L4149" s="9">
        <f>IF(COUNTA($A4149:$H4149)=0,"",IF($J4149="OTRO",IFERROR(LOOKUP(2,1/(((LISTS!$H$2:$H$26&lt;&gt;"")*ISNUMBER(SEARCH(LISTS!$H$2:$H$26,$G4149)))+((LISTS!$I$2:$I$26&lt;&gt;"")*ISNUMBER(SEARCH(LISTS!$I$2:$I$26,$E4149)))),LISTS!$L$2:$L$26),"Concepto DIAN no mapeado a casilla automatica"),IF(LEFT($J4149,4)="TOPE","Control automatico DIAN: "&amp;$J4149,"Casilla automatica: "&amp;$J4149)))</f>
        <v/>
      </c>
    </row>
    <row r="4150">
      <c r="A4150" s="9" t="n"/>
      <c r="B4150" s="9" t="n"/>
      <c r="C4150" s="9" t="n"/>
      <c r="D4150" s="9" t="n"/>
      <c r="E4150" s="9" t="n"/>
      <c r="F4150" s="11" t="n"/>
      <c r="G4150" s="9" t="n"/>
      <c r="H4150" s="9" t="n"/>
      <c r="I4150" s="9">
        <f>IF(COUNTA($A4150:$H4150)=0,"",IF($J4150="OTRO","NO","SI"))</f>
        <v/>
      </c>
      <c r="J4150" s="9">
        <f>IF(COUNTA($A4150:$H4150)=0,"",IFERROR(LOOKUP(2,1/(((LISTS!$H$2:$H$26&lt;&gt;"")*ISNUMBER(SEARCH(LISTS!$H$2:$H$26,$G4150)))+((LISTS!$I$2:$I$26&lt;&gt;"")*ISNUMBER(SEARCH(LISTS!$I$2:$I$26,$E4150)))),LISTS!$K$2:$K$26),"OTRO"))</f>
        <v/>
      </c>
      <c r="K4150" s="11">
        <f>IF($I4150&lt;&gt;"SI",0,IFERROR($F4150,0))</f>
        <v/>
      </c>
      <c r="L4150" s="9">
        <f>IF(COUNTA($A4150:$H4150)=0,"",IF($J4150="OTRO",IFERROR(LOOKUP(2,1/(((LISTS!$H$2:$H$26&lt;&gt;"")*ISNUMBER(SEARCH(LISTS!$H$2:$H$26,$G4150)))+((LISTS!$I$2:$I$26&lt;&gt;"")*ISNUMBER(SEARCH(LISTS!$I$2:$I$26,$E4150)))),LISTS!$L$2:$L$26),"Concepto DIAN no mapeado a casilla automatica"),IF(LEFT($J4150,4)="TOPE","Control automatico DIAN: "&amp;$J4150,"Casilla automatica: "&amp;$J4150)))</f>
        <v/>
      </c>
    </row>
    <row r="4151">
      <c r="A4151" s="9" t="n"/>
      <c r="B4151" s="9" t="n"/>
      <c r="C4151" s="9" t="n"/>
      <c r="D4151" s="9" t="n"/>
      <c r="E4151" s="9" t="n"/>
      <c r="F4151" s="11" t="n"/>
      <c r="G4151" s="9" t="n"/>
      <c r="H4151" s="9" t="n"/>
      <c r="I4151" s="9">
        <f>IF(COUNTA($A4151:$H4151)=0,"",IF($J4151="OTRO","NO","SI"))</f>
        <v/>
      </c>
      <c r="J4151" s="9">
        <f>IF(COUNTA($A4151:$H4151)=0,"",IFERROR(LOOKUP(2,1/(((LISTS!$H$2:$H$26&lt;&gt;"")*ISNUMBER(SEARCH(LISTS!$H$2:$H$26,$G4151)))+((LISTS!$I$2:$I$26&lt;&gt;"")*ISNUMBER(SEARCH(LISTS!$I$2:$I$26,$E4151)))),LISTS!$K$2:$K$26),"OTRO"))</f>
        <v/>
      </c>
      <c r="K4151" s="11">
        <f>IF($I4151&lt;&gt;"SI",0,IFERROR($F4151,0))</f>
        <v/>
      </c>
      <c r="L4151" s="9">
        <f>IF(COUNTA($A4151:$H4151)=0,"",IF($J4151="OTRO",IFERROR(LOOKUP(2,1/(((LISTS!$H$2:$H$26&lt;&gt;"")*ISNUMBER(SEARCH(LISTS!$H$2:$H$26,$G4151)))+((LISTS!$I$2:$I$26&lt;&gt;"")*ISNUMBER(SEARCH(LISTS!$I$2:$I$26,$E4151)))),LISTS!$L$2:$L$26),"Concepto DIAN no mapeado a casilla automatica"),IF(LEFT($J4151,4)="TOPE","Control automatico DIAN: "&amp;$J4151,"Casilla automatica: "&amp;$J4151)))</f>
        <v/>
      </c>
    </row>
    <row r="4152">
      <c r="A4152" s="9" t="n"/>
      <c r="B4152" s="9" t="n"/>
      <c r="C4152" s="9" t="n"/>
      <c r="D4152" s="9" t="n"/>
      <c r="E4152" s="9" t="n"/>
      <c r="F4152" s="11" t="n"/>
      <c r="G4152" s="9" t="n"/>
      <c r="H4152" s="9" t="n"/>
      <c r="I4152" s="9">
        <f>IF(COUNTA($A4152:$H4152)=0,"",IF($J4152="OTRO","NO","SI"))</f>
        <v/>
      </c>
      <c r="J4152" s="9">
        <f>IF(COUNTA($A4152:$H4152)=0,"",IFERROR(LOOKUP(2,1/(((LISTS!$H$2:$H$26&lt;&gt;"")*ISNUMBER(SEARCH(LISTS!$H$2:$H$26,$G4152)))+((LISTS!$I$2:$I$26&lt;&gt;"")*ISNUMBER(SEARCH(LISTS!$I$2:$I$26,$E4152)))),LISTS!$K$2:$K$26),"OTRO"))</f>
        <v/>
      </c>
      <c r="K4152" s="11">
        <f>IF($I4152&lt;&gt;"SI",0,IFERROR($F4152,0))</f>
        <v/>
      </c>
      <c r="L4152" s="9">
        <f>IF(COUNTA($A4152:$H4152)=0,"",IF($J4152="OTRO",IFERROR(LOOKUP(2,1/(((LISTS!$H$2:$H$26&lt;&gt;"")*ISNUMBER(SEARCH(LISTS!$H$2:$H$26,$G4152)))+((LISTS!$I$2:$I$26&lt;&gt;"")*ISNUMBER(SEARCH(LISTS!$I$2:$I$26,$E4152)))),LISTS!$L$2:$L$26),"Concepto DIAN no mapeado a casilla automatica"),IF(LEFT($J4152,4)="TOPE","Control automatico DIAN: "&amp;$J4152,"Casilla automatica: "&amp;$J4152)))</f>
        <v/>
      </c>
    </row>
    <row r="4153">
      <c r="A4153" s="9" t="n"/>
      <c r="B4153" s="9" t="n"/>
      <c r="C4153" s="9" t="n"/>
      <c r="D4153" s="9" t="n"/>
      <c r="E4153" s="9" t="n"/>
      <c r="F4153" s="11" t="n"/>
      <c r="G4153" s="9" t="n"/>
      <c r="H4153" s="9" t="n"/>
      <c r="I4153" s="9">
        <f>IF(COUNTA($A4153:$H4153)=0,"",IF($J4153="OTRO","NO","SI"))</f>
        <v/>
      </c>
      <c r="J4153" s="9">
        <f>IF(COUNTA($A4153:$H4153)=0,"",IFERROR(LOOKUP(2,1/(((LISTS!$H$2:$H$26&lt;&gt;"")*ISNUMBER(SEARCH(LISTS!$H$2:$H$26,$G4153)))+((LISTS!$I$2:$I$26&lt;&gt;"")*ISNUMBER(SEARCH(LISTS!$I$2:$I$26,$E4153)))),LISTS!$K$2:$K$26),"OTRO"))</f>
        <v/>
      </c>
      <c r="K4153" s="11">
        <f>IF($I4153&lt;&gt;"SI",0,IFERROR($F4153,0))</f>
        <v/>
      </c>
      <c r="L4153" s="9">
        <f>IF(COUNTA($A4153:$H4153)=0,"",IF($J4153="OTRO",IFERROR(LOOKUP(2,1/(((LISTS!$H$2:$H$26&lt;&gt;"")*ISNUMBER(SEARCH(LISTS!$H$2:$H$26,$G4153)))+((LISTS!$I$2:$I$26&lt;&gt;"")*ISNUMBER(SEARCH(LISTS!$I$2:$I$26,$E4153)))),LISTS!$L$2:$L$26),"Concepto DIAN no mapeado a casilla automatica"),IF(LEFT($J4153,4)="TOPE","Control automatico DIAN: "&amp;$J4153,"Casilla automatica: "&amp;$J4153)))</f>
        <v/>
      </c>
    </row>
    <row r="4154">
      <c r="A4154" s="9" t="n"/>
      <c r="B4154" s="9" t="n"/>
      <c r="C4154" s="9" t="n"/>
      <c r="D4154" s="9" t="n"/>
      <c r="E4154" s="9" t="n"/>
      <c r="F4154" s="11" t="n"/>
      <c r="G4154" s="9" t="n"/>
      <c r="H4154" s="9" t="n"/>
      <c r="I4154" s="9">
        <f>IF(COUNTA($A4154:$H4154)=0,"",IF($J4154="OTRO","NO","SI"))</f>
        <v/>
      </c>
      <c r="J4154" s="9">
        <f>IF(COUNTA($A4154:$H4154)=0,"",IFERROR(LOOKUP(2,1/(((LISTS!$H$2:$H$26&lt;&gt;"")*ISNUMBER(SEARCH(LISTS!$H$2:$H$26,$G4154)))+((LISTS!$I$2:$I$26&lt;&gt;"")*ISNUMBER(SEARCH(LISTS!$I$2:$I$26,$E4154)))),LISTS!$K$2:$K$26),"OTRO"))</f>
        <v/>
      </c>
      <c r="K4154" s="11">
        <f>IF($I4154&lt;&gt;"SI",0,IFERROR($F4154,0))</f>
        <v/>
      </c>
      <c r="L4154" s="9">
        <f>IF(COUNTA($A4154:$H4154)=0,"",IF($J4154="OTRO",IFERROR(LOOKUP(2,1/(((LISTS!$H$2:$H$26&lt;&gt;"")*ISNUMBER(SEARCH(LISTS!$H$2:$H$26,$G4154)))+((LISTS!$I$2:$I$26&lt;&gt;"")*ISNUMBER(SEARCH(LISTS!$I$2:$I$26,$E4154)))),LISTS!$L$2:$L$26),"Concepto DIAN no mapeado a casilla automatica"),IF(LEFT($J4154,4)="TOPE","Control automatico DIAN: "&amp;$J4154,"Casilla automatica: "&amp;$J4154)))</f>
        <v/>
      </c>
    </row>
    <row r="4155">
      <c r="A4155" s="9" t="n"/>
      <c r="B4155" s="9" t="n"/>
      <c r="C4155" s="9" t="n"/>
      <c r="D4155" s="9" t="n"/>
      <c r="E4155" s="9" t="n"/>
      <c r="F4155" s="11" t="n"/>
      <c r="G4155" s="9" t="n"/>
      <c r="H4155" s="9" t="n"/>
      <c r="I4155" s="9">
        <f>IF(COUNTA($A4155:$H4155)=0,"",IF($J4155="OTRO","NO","SI"))</f>
        <v/>
      </c>
      <c r="J4155" s="9">
        <f>IF(COUNTA($A4155:$H4155)=0,"",IFERROR(LOOKUP(2,1/(((LISTS!$H$2:$H$26&lt;&gt;"")*ISNUMBER(SEARCH(LISTS!$H$2:$H$26,$G4155)))+((LISTS!$I$2:$I$26&lt;&gt;"")*ISNUMBER(SEARCH(LISTS!$I$2:$I$26,$E4155)))),LISTS!$K$2:$K$26),"OTRO"))</f>
        <v/>
      </c>
      <c r="K4155" s="11">
        <f>IF($I4155&lt;&gt;"SI",0,IFERROR($F4155,0))</f>
        <v/>
      </c>
      <c r="L4155" s="9">
        <f>IF(COUNTA($A4155:$H4155)=0,"",IF($J4155="OTRO",IFERROR(LOOKUP(2,1/(((LISTS!$H$2:$H$26&lt;&gt;"")*ISNUMBER(SEARCH(LISTS!$H$2:$H$26,$G4155)))+((LISTS!$I$2:$I$26&lt;&gt;"")*ISNUMBER(SEARCH(LISTS!$I$2:$I$26,$E4155)))),LISTS!$L$2:$L$26),"Concepto DIAN no mapeado a casilla automatica"),IF(LEFT($J4155,4)="TOPE","Control automatico DIAN: "&amp;$J4155,"Casilla automatica: "&amp;$J4155)))</f>
        <v/>
      </c>
    </row>
    <row r="4156">
      <c r="A4156" s="9" t="n"/>
      <c r="B4156" s="9" t="n"/>
      <c r="C4156" s="9" t="n"/>
      <c r="D4156" s="9" t="n"/>
      <c r="E4156" s="9" t="n"/>
      <c r="F4156" s="11" t="n"/>
      <c r="G4156" s="9" t="n"/>
      <c r="H4156" s="9" t="n"/>
      <c r="I4156" s="9">
        <f>IF(COUNTA($A4156:$H4156)=0,"",IF($J4156="OTRO","NO","SI"))</f>
        <v/>
      </c>
      <c r="J4156" s="9">
        <f>IF(COUNTA($A4156:$H4156)=0,"",IFERROR(LOOKUP(2,1/(((LISTS!$H$2:$H$26&lt;&gt;"")*ISNUMBER(SEARCH(LISTS!$H$2:$H$26,$G4156)))+((LISTS!$I$2:$I$26&lt;&gt;"")*ISNUMBER(SEARCH(LISTS!$I$2:$I$26,$E4156)))),LISTS!$K$2:$K$26),"OTRO"))</f>
        <v/>
      </c>
      <c r="K4156" s="11">
        <f>IF($I4156&lt;&gt;"SI",0,IFERROR($F4156,0))</f>
        <v/>
      </c>
      <c r="L4156" s="9">
        <f>IF(COUNTA($A4156:$H4156)=0,"",IF($J4156="OTRO",IFERROR(LOOKUP(2,1/(((LISTS!$H$2:$H$26&lt;&gt;"")*ISNUMBER(SEARCH(LISTS!$H$2:$H$26,$G4156)))+((LISTS!$I$2:$I$26&lt;&gt;"")*ISNUMBER(SEARCH(LISTS!$I$2:$I$26,$E4156)))),LISTS!$L$2:$L$26),"Concepto DIAN no mapeado a casilla automatica"),IF(LEFT($J4156,4)="TOPE","Control automatico DIAN: "&amp;$J4156,"Casilla automatica: "&amp;$J4156)))</f>
        <v/>
      </c>
    </row>
    <row r="4157">
      <c r="A4157" s="9" t="n"/>
      <c r="B4157" s="9" t="n"/>
      <c r="C4157" s="9" t="n"/>
      <c r="D4157" s="9" t="n"/>
      <c r="E4157" s="9" t="n"/>
      <c r="F4157" s="11" t="n"/>
      <c r="G4157" s="9" t="n"/>
      <c r="H4157" s="9" t="n"/>
      <c r="I4157" s="9">
        <f>IF(COUNTA($A4157:$H4157)=0,"",IF($J4157="OTRO","NO","SI"))</f>
        <v/>
      </c>
      <c r="J4157" s="9">
        <f>IF(COUNTA($A4157:$H4157)=0,"",IFERROR(LOOKUP(2,1/(((LISTS!$H$2:$H$26&lt;&gt;"")*ISNUMBER(SEARCH(LISTS!$H$2:$H$26,$G4157)))+((LISTS!$I$2:$I$26&lt;&gt;"")*ISNUMBER(SEARCH(LISTS!$I$2:$I$26,$E4157)))),LISTS!$K$2:$K$26),"OTRO"))</f>
        <v/>
      </c>
      <c r="K4157" s="11">
        <f>IF($I4157&lt;&gt;"SI",0,IFERROR($F4157,0))</f>
        <v/>
      </c>
      <c r="L4157" s="9">
        <f>IF(COUNTA($A4157:$H4157)=0,"",IF($J4157="OTRO",IFERROR(LOOKUP(2,1/(((LISTS!$H$2:$H$26&lt;&gt;"")*ISNUMBER(SEARCH(LISTS!$H$2:$H$26,$G4157)))+((LISTS!$I$2:$I$26&lt;&gt;"")*ISNUMBER(SEARCH(LISTS!$I$2:$I$26,$E4157)))),LISTS!$L$2:$L$26),"Concepto DIAN no mapeado a casilla automatica"),IF(LEFT($J4157,4)="TOPE","Control automatico DIAN: "&amp;$J4157,"Casilla automatica: "&amp;$J4157)))</f>
        <v/>
      </c>
    </row>
    <row r="4158">
      <c r="A4158" s="9" t="n"/>
      <c r="B4158" s="9" t="n"/>
      <c r="C4158" s="9" t="n"/>
      <c r="D4158" s="9" t="n"/>
      <c r="E4158" s="9" t="n"/>
      <c r="F4158" s="11" t="n"/>
      <c r="G4158" s="9" t="n"/>
      <c r="H4158" s="9" t="n"/>
      <c r="I4158" s="9">
        <f>IF(COUNTA($A4158:$H4158)=0,"",IF($J4158="OTRO","NO","SI"))</f>
        <v/>
      </c>
      <c r="J4158" s="9">
        <f>IF(COUNTA($A4158:$H4158)=0,"",IFERROR(LOOKUP(2,1/(((LISTS!$H$2:$H$26&lt;&gt;"")*ISNUMBER(SEARCH(LISTS!$H$2:$H$26,$G4158)))+((LISTS!$I$2:$I$26&lt;&gt;"")*ISNUMBER(SEARCH(LISTS!$I$2:$I$26,$E4158)))),LISTS!$K$2:$K$26),"OTRO"))</f>
        <v/>
      </c>
      <c r="K4158" s="11">
        <f>IF($I4158&lt;&gt;"SI",0,IFERROR($F4158,0))</f>
        <v/>
      </c>
      <c r="L4158" s="9">
        <f>IF(COUNTA($A4158:$H4158)=0,"",IF($J4158="OTRO",IFERROR(LOOKUP(2,1/(((LISTS!$H$2:$H$26&lt;&gt;"")*ISNUMBER(SEARCH(LISTS!$H$2:$H$26,$G4158)))+((LISTS!$I$2:$I$26&lt;&gt;"")*ISNUMBER(SEARCH(LISTS!$I$2:$I$26,$E4158)))),LISTS!$L$2:$L$26),"Concepto DIAN no mapeado a casilla automatica"),IF(LEFT($J4158,4)="TOPE","Control automatico DIAN: "&amp;$J4158,"Casilla automatica: "&amp;$J4158)))</f>
        <v/>
      </c>
    </row>
    <row r="4159">
      <c r="A4159" s="9" t="n"/>
      <c r="B4159" s="9" t="n"/>
      <c r="C4159" s="9" t="n"/>
      <c r="D4159" s="9" t="n"/>
      <c r="E4159" s="9" t="n"/>
      <c r="F4159" s="11" t="n"/>
      <c r="G4159" s="9" t="n"/>
      <c r="H4159" s="9" t="n"/>
      <c r="I4159" s="9">
        <f>IF(COUNTA($A4159:$H4159)=0,"",IF($J4159="OTRO","NO","SI"))</f>
        <v/>
      </c>
      <c r="J4159" s="9">
        <f>IF(COUNTA($A4159:$H4159)=0,"",IFERROR(LOOKUP(2,1/(((LISTS!$H$2:$H$26&lt;&gt;"")*ISNUMBER(SEARCH(LISTS!$H$2:$H$26,$G4159)))+((LISTS!$I$2:$I$26&lt;&gt;"")*ISNUMBER(SEARCH(LISTS!$I$2:$I$26,$E4159)))),LISTS!$K$2:$K$26),"OTRO"))</f>
        <v/>
      </c>
      <c r="K4159" s="11">
        <f>IF($I4159&lt;&gt;"SI",0,IFERROR($F4159,0))</f>
        <v/>
      </c>
      <c r="L4159" s="9">
        <f>IF(COUNTA($A4159:$H4159)=0,"",IF($J4159="OTRO",IFERROR(LOOKUP(2,1/(((LISTS!$H$2:$H$26&lt;&gt;"")*ISNUMBER(SEARCH(LISTS!$H$2:$H$26,$G4159)))+((LISTS!$I$2:$I$26&lt;&gt;"")*ISNUMBER(SEARCH(LISTS!$I$2:$I$26,$E4159)))),LISTS!$L$2:$L$26),"Concepto DIAN no mapeado a casilla automatica"),IF(LEFT($J4159,4)="TOPE","Control automatico DIAN: "&amp;$J4159,"Casilla automatica: "&amp;$J4159)))</f>
        <v/>
      </c>
    </row>
    <row r="4160">
      <c r="A4160" s="9" t="n"/>
      <c r="B4160" s="9" t="n"/>
      <c r="C4160" s="9" t="n"/>
      <c r="D4160" s="9" t="n"/>
      <c r="E4160" s="9" t="n"/>
      <c r="F4160" s="11" t="n"/>
      <c r="G4160" s="9" t="n"/>
      <c r="H4160" s="9" t="n"/>
      <c r="I4160" s="9">
        <f>IF(COUNTA($A4160:$H4160)=0,"",IF($J4160="OTRO","NO","SI"))</f>
        <v/>
      </c>
      <c r="J4160" s="9">
        <f>IF(COUNTA($A4160:$H4160)=0,"",IFERROR(LOOKUP(2,1/(((LISTS!$H$2:$H$26&lt;&gt;"")*ISNUMBER(SEARCH(LISTS!$H$2:$H$26,$G4160)))+((LISTS!$I$2:$I$26&lt;&gt;"")*ISNUMBER(SEARCH(LISTS!$I$2:$I$26,$E4160)))),LISTS!$K$2:$K$26),"OTRO"))</f>
        <v/>
      </c>
      <c r="K4160" s="11">
        <f>IF($I4160&lt;&gt;"SI",0,IFERROR($F4160,0))</f>
        <v/>
      </c>
      <c r="L4160" s="9">
        <f>IF(COUNTA($A4160:$H4160)=0,"",IF($J4160="OTRO",IFERROR(LOOKUP(2,1/(((LISTS!$H$2:$H$26&lt;&gt;"")*ISNUMBER(SEARCH(LISTS!$H$2:$H$26,$G4160)))+((LISTS!$I$2:$I$26&lt;&gt;"")*ISNUMBER(SEARCH(LISTS!$I$2:$I$26,$E4160)))),LISTS!$L$2:$L$26),"Concepto DIAN no mapeado a casilla automatica"),IF(LEFT($J4160,4)="TOPE","Control automatico DIAN: "&amp;$J4160,"Casilla automatica: "&amp;$J4160)))</f>
        <v/>
      </c>
    </row>
    <row r="4161">
      <c r="A4161" s="9" t="n"/>
      <c r="B4161" s="9" t="n"/>
      <c r="C4161" s="9" t="n"/>
      <c r="D4161" s="9" t="n"/>
      <c r="E4161" s="9" t="n"/>
      <c r="F4161" s="11" t="n"/>
      <c r="G4161" s="9" t="n"/>
      <c r="H4161" s="9" t="n"/>
      <c r="I4161" s="9">
        <f>IF(COUNTA($A4161:$H4161)=0,"",IF($J4161="OTRO","NO","SI"))</f>
        <v/>
      </c>
      <c r="J4161" s="9">
        <f>IF(COUNTA($A4161:$H4161)=0,"",IFERROR(LOOKUP(2,1/(((LISTS!$H$2:$H$26&lt;&gt;"")*ISNUMBER(SEARCH(LISTS!$H$2:$H$26,$G4161)))+((LISTS!$I$2:$I$26&lt;&gt;"")*ISNUMBER(SEARCH(LISTS!$I$2:$I$26,$E4161)))),LISTS!$K$2:$K$26),"OTRO"))</f>
        <v/>
      </c>
      <c r="K4161" s="11">
        <f>IF($I4161&lt;&gt;"SI",0,IFERROR($F4161,0))</f>
        <v/>
      </c>
      <c r="L4161" s="9">
        <f>IF(COUNTA($A4161:$H4161)=0,"",IF($J4161="OTRO",IFERROR(LOOKUP(2,1/(((LISTS!$H$2:$H$26&lt;&gt;"")*ISNUMBER(SEARCH(LISTS!$H$2:$H$26,$G4161)))+((LISTS!$I$2:$I$26&lt;&gt;"")*ISNUMBER(SEARCH(LISTS!$I$2:$I$26,$E4161)))),LISTS!$L$2:$L$26),"Concepto DIAN no mapeado a casilla automatica"),IF(LEFT($J4161,4)="TOPE","Control automatico DIAN: "&amp;$J4161,"Casilla automatica: "&amp;$J4161)))</f>
        <v/>
      </c>
    </row>
    <row r="4162">
      <c r="A4162" s="9" t="n"/>
      <c r="B4162" s="9" t="n"/>
      <c r="C4162" s="9" t="n"/>
      <c r="D4162" s="9" t="n"/>
      <c r="E4162" s="9" t="n"/>
      <c r="F4162" s="11" t="n"/>
      <c r="G4162" s="9" t="n"/>
      <c r="H4162" s="9" t="n"/>
      <c r="I4162" s="9">
        <f>IF(COUNTA($A4162:$H4162)=0,"",IF($J4162="OTRO","NO","SI"))</f>
        <v/>
      </c>
      <c r="J4162" s="9">
        <f>IF(COUNTA($A4162:$H4162)=0,"",IFERROR(LOOKUP(2,1/(((LISTS!$H$2:$H$26&lt;&gt;"")*ISNUMBER(SEARCH(LISTS!$H$2:$H$26,$G4162)))+((LISTS!$I$2:$I$26&lt;&gt;"")*ISNUMBER(SEARCH(LISTS!$I$2:$I$26,$E4162)))),LISTS!$K$2:$K$26),"OTRO"))</f>
        <v/>
      </c>
      <c r="K4162" s="11">
        <f>IF($I4162&lt;&gt;"SI",0,IFERROR($F4162,0))</f>
        <v/>
      </c>
      <c r="L4162" s="9">
        <f>IF(COUNTA($A4162:$H4162)=0,"",IF($J4162="OTRO",IFERROR(LOOKUP(2,1/(((LISTS!$H$2:$H$26&lt;&gt;"")*ISNUMBER(SEARCH(LISTS!$H$2:$H$26,$G4162)))+((LISTS!$I$2:$I$26&lt;&gt;"")*ISNUMBER(SEARCH(LISTS!$I$2:$I$26,$E4162)))),LISTS!$L$2:$L$26),"Concepto DIAN no mapeado a casilla automatica"),IF(LEFT($J4162,4)="TOPE","Control automatico DIAN: "&amp;$J4162,"Casilla automatica: "&amp;$J4162)))</f>
        <v/>
      </c>
    </row>
    <row r="4163">
      <c r="A4163" s="9" t="n"/>
      <c r="B4163" s="9" t="n"/>
      <c r="C4163" s="9" t="n"/>
      <c r="D4163" s="9" t="n"/>
      <c r="E4163" s="9" t="n"/>
      <c r="F4163" s="11" t="n"/>
      <c r="G4163" s="9" t="n"/>
      <c r="H4163" s="9" t="n"/>
      <c r="I4163" s="9">
        <f>IF(COUNTA($A4163:$H4163)=0,"",IF($J4163="OTRO","NO","SI"))</f>
        <v/>
      </c>
      <c r="J4163" s="9">
        <f>IF(COUNTA($A4163:$H4163)=0,"",IFERROR(LOOKUP(2,1/(((LISTS!$H$2:$H$26&lt;&gt;"")*ISNUMBER(SEARCH(LISTS!$H$2:$H$26,$G4163)))+((LISTS!$I$2:$I$26&lt;&gt;"")*ISNUMBER(SEARCH(LISTS!$I$2:$I$26,$E4163)))),LISTS!$K$2:$K$26),"OTRO"))</f>
        <v/>
      </c>
      <c r="K4163" s="11">
        <f>IF($I4163&lt;&gt;"SI",0,IFERROR($F4163,0))</f>
        <v/>
      </c>
      <c r="L4163" s="9">
        <f>IF(COUNTA($A4163:$H4163)=0,"",IF($J4163="OTRO",IFERROR(LOOKUP(2,1/(((LISTS!$H$2:$H$26&lt;&gt;"")*ISNUMBER(SEARCH(LISTS!$H$2:$H$26,$G4163)))+((LISTS!$I$2:$I$26&lt;&gt;"")*ISNUMBER(SEARCH(LISTS!$I$2:$I$26,$E4163)))),LISTS!$L$2:$L$26),"Concepto DIAN no mapeado a casilla automatica"),IF(LEFT($J4163,4)="TOPE","Control automatico DIAN: "&amp;$J4163,"Casilla automatica: "&amp;$J4163)))</f>
        <v/>
      </c>
    </row>
    <row r="4164">
      <c r="A4164" s="9" t="n"/>
      <c r="B4164" s="9" t="n"/>
      <c r="C4164" s="9" t="n"/>
      <c r="D4164" s="9" t="n"/>
      <c r="E4164" s="9" t="n"/>
      <c r="F4164" s="11" t="n"/>
      <c r="G4164" s="9" t="n"/>
      <c r="H4164" s="9" t="n"/>
      <c r="I4164" s="9">
        <f>IF(COUNTA($A4164:$H4164)=0,"",IF($J4164="OTRO","NO","SI"))</f>
        <v/>
      </c>
      <c r="J4164" s="9">
        <f>IF(COUNTA($A4164:$H4164)=0,"",IFERROR(LOOKUP(2,1/(((LISTS!$H$2:$H$26&lt;&gt;"")*ISNUMBER(SEARCH(LISTS!$H$2:$H$26,$G4164)))+((LISTS!$I$2:$I$26&lt;&gt;"")*ISNUMBER(SEARCH(LISTS!$I$2:$I$26,$E4164)))),LISTS!$K$2:$K$26),"OTRO"))</f>
        <v/>
      </c>
      <c r="K4164" s="11">
        <f>IF($I4164&lt;&gt;"SI",0,IFERROR($F4164,0))</f>
        <v/>
      </c>
      <c r="L4164" s="9">
        <f>IF(COUNTA($A4164:$H4164)=0,"",IF($J4164="OTRO",IFERROR(LOOKUP(2,1/(((LISTS!$H$2:$H$26&lt;&gt;"")*ISNUMBER(SEARCH(LISTS!$H$2:$H$26,$G4164)))+((LISTS!$I$2:$I$26&lt;&gt;"")*ISNUMBER(SEARCH(LISTS!$I$2:$I$26,$E4164)))),LISTS!$L$2:$L$26),"Concepto DIAN no mapeado a casilla automatica"),IF(LEFT($J4164,4)="TOPE","Control automatico DIAN: "&amp;$J4164,"Casilla automatica: "&amp;$J4164)))</f>
        <v/>
      </c>
    </row>
    <row r="4165">
      <c r="A4165" s="9" t="n"/>
      <c r="B4165" s="9" t="n"/>
      <c r="C4165" s="9" t="n"/>
      <c r="D4165" s="9" t="n"/>
      <c r="E4165" s="9" t="n"/>
      <c r="F4165" s="11" t="n"/>
      <c r="G4165" s="9" t="n"/>
      <c r="H4165" s="9" t="n"/>
      <c r="I4165" s="9">
        <f>IF(COUNTA($A4165:$H4165)=0,"",IF($J4165="OTRO","NO","SI"))</f>
        <v/>
      </c>
      <c r="J4165" s="9">
        <f>IF(COUNTA($A4165:$H4165)=0,"",IFERROR(LOOKUP(2,1/(((LISTS!$H$2:$H$26&lt;&gt;"")*ISNUMBER(SEARCH(LISTS!$H$2:$H$26,$G4165)))+((LISTS!$I$2:$I$26&lt;&gt;"")*ISNUMBER(SEARCH(LISTS!$I$2:$I$26,$E4165)))),LISTS!$K$2:$K$26),"OTRO"))</f>
        <v/>
      </c>
      <c r="K4165" s="11">
        <f>IF($I4165&lt;&gt;"SI",0,IFERROR($F4165,0))</f>
        <v/>
      </c>
      <c r="L4165" s="9">
        <f>IF(COUNTA($A4165:$H4165)=0,"",IF($J4165="OTRO",IFERROR(LOOKUP(2,1/(((LISTS!$H$2:$H$26&lt;&gt;"")*ISNUMBER(SEARCH(LISTS!$H$2:$H$26,$G4165)))+((LISTS!$I$2:$I$26&lt;&gt;"")*ISNUMBER(SEARCH(LISTS!$I$2:$I$26,$E4165)))),LISTS!$L$2:$L$26),"Concepto DIAN no mapeado a casilla automatica"),IF(LEFT($J4165,4)="TOPE","Control automatico DIAN: "&amp;$J4165,"Casilla automatica: "&amp;$J4165)))</f>
        <v/>
      </c>
    </row>
    <row r="4166">
      <c r="A4166" s="9" t="n"/>
      <c r="B4166" s="9" t="n"/>
      <c r="C4166" s="9" t="n"/>
      <c r="D4166" s="9" t="n"/>
      <c r="E4166" s="9" t="n"/>
      <c r="F4166" s="11" t="n"/>
      <c r="G4166" s="9" t="n"/>
      <c r="H4166" s="9" t="n"/>
      <c r="I4166" s="9">
        <f>IF(COUNTA($A4166:$H4166)=0,"",IF($J4166="OTRO","NO","SI"))</f>
        <v/>
      </c>
      <c r="J4166" s="9">
        <f>IF(COUNTA($A4166:$H4166)=0,"",IFERROR(LOOKUP(2,1/(((LISTS!$H$2:$H$26&lt;&gt;"")*ISNUMBER(SEARCH(LISTS!$H$2:$H$26,$G4166)))+((LISTS!$I$2:$I$26&lt;&gt;"")*ISNUMBER(SEARCH(LISTS!$I$2:$I$26,$E4166)))),LISTS!$K$2:$K$26),"OTRO"))</f>
        <v/>
      </c>
      <c r="K4166" s="11">
        <f>IF($I4166&lt;&gt;"SI",0,IFERROR($F4166,0))</f>
        <v/>
      </c>
      <c r="L4166" s="9">
        <f>IF(COUNTA($A4166:$H4166)=0,"",IF($J4166="OTRO",IFERROR(LOOKUP(2,1/(((LISTS!$H$2:$H$26&lt;&gt;"")*ISNUMBER(SEARCH(LISTS!$H$2:$H$26,$G4166)))+((LISTS!$I$2:$I$26&lt;&gt;"")*ISNUMBER(SEARCH(LISTS!$I$2:$I$26,$E4166)))),LISTS!$L$2:$L$26),"Concepto DIAN no mapeado a casilla automatica"),IF(LEFT($J4166,4)="TOPE","Control automatico DIAN: "&amp;$J4166,"Casilla automatica: "&amp;$J4166)))</f>
        <v/>
      </c>
    </row>
    <row r="4167">
      <c r="A4167" s="9" t="n"/>
      <c r="B4167" s="9" t="n"/>
      <c r="C4167" s="9" t="n"/>
      <c r="D4167" s="9" t="n"/>
      <c r="E4167" s="9" t="n"/>
      <c r="F4167" s="11" t="n"/>
      <c r="G4167" s="9" t="n"/>
      <c r="H4167" s="9" t="n"/>
      <c r="I4167" s="9">
        <f>IF(COUNTA($A4167:$H4167)=0,"",IF($J4167="OTRO","NO","SI"))</f>
        <v/>
      </c>
      <c r="J4167" s="9">
        <f>IF(COUNTA($A4167:$H4167)=0,"",IFERROR(LOOKUP(2,1/(((LISTS!$H$2:$H$26&lt;&gt;"")*ISNUMBER(SEARCH(LISTS!$H$2:$H$26,$G4167)))+((LISTS!$I$2:$I$26&lt;&gt;"")*ISNUMBER(SEARCH(LISTS!$I$2:$I$26,$E4167)))),LISTS!$K$2:$K$26),"OTRO"))</f>
        <v/>
      </c>
      <c r="K4167" s="11">
        <f>IF($I4167&lt;&gt;"SI",0,IFERROR($F4167,0))</f>
        <v/>
      </c>
      <c r="L4167" s="9">
        <f>IF(COUNTA($A4167:$H4167)=0,"",IF($J4167="OTRO",IFERROR(LOOKUP(2,1/(((LISTS!$H$2:$H$26&lt;&gt;"")*ISNUMBER(SEARCH(LISTS!$H$2:$H$26,$G4167)))+((LISTS!$I$2:$I$26&lt;&gt;"")*ISNUMBER(SEARCH(LISTS!$I$2:$I$26,$E4167)))),LISTS!$L$2:$L$26),"Concepto DIAN no mapeado a casilla automatica"),IF(LEFT($J4167,4)="TOPE","Control automatico DIAN: "&amp;$J4167,"Casilla automatica: "&amp;$J4167)))</f>
        <v/>
      </c>
    </row>
    <row r="4168">
      <c r="A4168" s="9" t="n"/>
      <c r="B4168" s="9" t="n"/>
      <c r="C4168" s="9" t="n"/>
      <c r="D4168" s="9" t="n"/>
      <c r="E4168" s="9" t="n"/>
      <c r="F4168" s="11" t="n"/>
      <c r="G4168" s="9" t="n"/>
      <c r="H4168" s="9" t="n"/>
      <c r="I4168" s="9">
        <f>IF(COUNTA($A4168:$H4168)=0,"",IF($J4168="OTRO","NO","SI"))</f>
        <v/>
      </c>
      <c r="J4168" s="9">
        <f>IF(COUNTA($A4168:$H4168)=0,"",IFERROR(LOOKUP(2,1/(((LISTS!$H$2:$H$26&lt;&gt;"")*ISNUMBER(SEARCH(LISTS!$H$2:$H$26,$G4168)))+((LISTS!$I$2:$I$26&lt;&gt;"")*ISNUMBER(SEARCH(LISTS!$I$2:$I$26,$E4168)))),LISTS!$K$2:$K$26),"OTRO"))</f>
        <v/>
      </c>
      <c r="K4168" s="11">
        <f>IF($I4168&lt;&gt;"SI",0,IFERROR($F4168,0))</f>
        <v/>
      </c>
      <c r="L4168" s="9">
        <f>IF(COUNTA($A4168:$H4168)=0,"",IF($J4168="OTRO",IFERROR(LOOKUP(2,1/(((LISTS!$H$2:$H$26&lt;&gt;"")*ISNUMBER(SEARCH(LISTS!$H$2:$H$26,$G4168)))+((LISTS!$I$2:$I$26&lt;&gt;"")*ISNUMBER(SEARCH(LISTS!$I$2:$I$26,$E4168)))),LISTS!$L$2:$L$26),"Concepto DIAN no mapeado a casilla automatica"),IF(LEFT($J4168,4)="TOPE","Control automatico DIAN: "&amp;$J4168,"Casilla automatica: "&amp;$J4168)))</f>
        <v/>
      </c>
    </row>
    <row r="4169">
      <c r="A4169" s="9" t="n"/>
      <c r="B4169" s="9" t="n"/>
      <c r="C4169" s="9" t="n"/>
      <c r="D4169" s="9" t="n"/>
      <c r="E4169" s="9" t="n"/>
      <c r="F4169" s="11" t="n"/>
      <c r="G4169" s="9" t="n"/>
      <c r="H4169" s="9" t="n"/>
      <c r="I4169" s="9">
        <f>IF(COUNTA($A4169:$H4169)=0,"",IF($J4169="OTRO","NO","SI"))</f>
        <v/>
      </c>
      <c r="J4169" s="9">
        <f>IF(COUNTA($A4169:$H4169)=0,"",IFERROR(LOOKUP(2,1/(((LISTS!$H$2:$H$26&lt;&gt;"")*ISNUMBER(SEARCH(LISTS!$H$2:$H$26,$G4169)))+((LISTS!$I$2:$I$26&lt;&gt;"")*ISNUMBER(SEARCH(LISTS!$I$2:$I$26,$E4169)))),LISTS!$K$2:$K$26),"OTRO"))</f>
        <v/>
      </c>
      <c r="K4169" s="11">
        <f>IF($I4169&lt;&gt;"SI",0,IFERROR($F4169,0))</f>
        <v/>
      </c>
      <c r="L4169" s="9">
        <f>IF(COUNTA($A4169:$H4169)=0,"",IF($J4169="OTRO",IFERROR(LOOKUP(2,1/(((LISTS!$H$2:$H$26&lt;&gt;"")*ISNUMBER(SEARCH(LISTS!$H$2:$H$26,$G4169)))+((LISTS!$I$2:$I$26&lt;&gt;"")*ISNUMBER(SEARCH(LISTS!$I$2:$I$26,$E4169)))),LISTS!$L$2:$L$26),"Concepto DIAN no mapeado a casilla automatica"),IF(LEFT($J4169,4)="TOPE","Control automatico DIAN: "&amp;$J4169,"Casilla automatica: "&amp;$J4169)))</f>
        <v/>
      </c>
    </row>
    <row r="4170">
      <c r="A4170" s="9" t="n"/>
      <c r="B4170" s="9" t="n"/>
      <c r="C4170" s="9" t="n"/>
      <c r="D4170" s="9" t="n"/>
      <c r="E4170" s="9" t="n"/>
      <c r="F4170" s="11" t="n"/>
      <c r="G4170" s="9" t="n"/>
      <c r="H4170" s="9" t="n"/>
      <c r="I4170" s="9">
        <f>IF(COUNTA($A4170:$H4170)=0,"",IF($J4170="OTRO","NO","SI"))</f>
        <v/>
      </c>
      <c r="J4170" s="9">
        <f>IF(COUNTA($A4170:$H4170)=0,"",IFERROR(LOOKUP(2,1/(((LISTS!$H$2:$H$26&lt;&gt;"")*ISNUMBER(SEARCH(LISTS!$H$2:$H$26,$G4170)))+((LISTS!$I$2:$I$26&lt;&gt;"")*ISNUMBER(SEARCH(LISTS!$I$2:$I$26,$E4170)))),LISTS!$K$2:$K$26),"OTRO"))</f>
        <v/>
      </c>
      <c r="K4170" s="11">
        <f>IF($I4170&lt;&gt;"SI",0,IFERROR($F4170,0))</f>
        <v/>
      </c>
      <c r="L4170" s="9">
        <f>IF(COUNTA($A4170:$H4170)=0,"",IF($J4170="OTRO",IFERROR(LOOKUP(2,1/(((LISTS!$H$2:$H$26&lt;&gt;"")*ISNUMBER(SEARCH(LISTS!$H$2:$H$26,$G4170)))+((LISTS!$I$2:$I$26&lt;&gt;"")*ISNUMBER(SEARCH(LISTS!$I$2:$I$26,$E4170)))),LISTS!$L$2:$L$26),"Concepto DIAN no mapeado a casilla automatica"),IF(LEFT($J4170,4)="TOPE","Control automatico DIAN: "&amp;$J4170,"Casilla automatica: "&amp;$J4170)))</f>
        <v/>
      </c>
    </row>
    <row r="4171">
      <c r="A4171" s="9" t="n"/>
      <c r="B4171" s="9" t="n"/>
      <c r="C4171" s="9" t="n"/>
      <c r="D4171" s="9" t="n"/>
      <c r="E4171" s="9" t="n"/>
      <c r="F4171" s="11" t="n"/>
      <c r="G4171" s="9" t="n"/>
      <c r="H4171" s="9" t="n"/>
      <c r="I4171" s="9">
        <f>IF(COUNTA($A4171:$H4171)=0,"",IF($J4171="OTRO","NO","SI"))</f>
        <v/>
      </c>
      <c r="J4171" s="9">
        <f>IF(COUNTA($A4171:$H4171)=0,"",IFERROR(LOOKUP(2,1/(((LISTS!$H$2:$H$26&lt;&gt;"")*ISNUMBER(SEARCH(LISTS!$H$2:$H$26,$G4171)))+((LISTS!$I$2:$I$26&lt;&gt;"")*ISNUMBER(SEARCH(LISTS!$I$2:$I$26,$E4171)))),LISTS!$K$2:$K$26),"OTRO"))</f>
        <v/>
      </c>
      <c r="K4171" s="11">
        <f>IF($I4171&lt;&gt;"SI",0,IFERROR($F4171,0))</f>
        <v/>
      </c>
      <c r="L4171" s="9">
        <f>IF(COUNTA($A4171:$H4171)=0,"",IF($J4171="OTRO",IFERROR(LOOKUP(2,1/(((LISTS!$H$2:$H$26&lt;&gt;"")*ISNUMBER(SEARCH(LISTS!$H$2:$H$26,$G4171)))+((LISTS!$I$2:$I$26&lt;&gt;"")*ISNUMBER(SEARCH(LISTS!$I$2:$I$26,$E4171)))),LISTS!$L$2:$L$26),"Concepto DIAN no mapeado a casilla automatica"),IF(LEFT($J4171,4)="TOPE","Control automatico DIAN: "&amp;$J4171,"Casilla automatica: "&amp;$J4171)))</f>
        <v/>
      </c>
    </row>
    <row r="4172">
      <c r="A4172" s="9" t="n"/>
      <c r="B4172" s="9" t="n"/>
      <c r="C4172" s="9" t="n"/>
      <c r="D4172" s="9" t="n"/>
      <c r="E4172" s="9" t="n"/>
      <c r="F4172" s="11" t="n"/>
      <c r="G4172" s="9" t="n"/>
      <c r="H4172" s="9" t="n"/>
      <c r="I4172" s="9">
        <f>IF(COUNTA($A4172:$H4172)=0,"",IF($J4172="OTRO","NO","SI"))</f>
        <v/>
      </c>
      <c r="J4172" s="9">
        <f>IF(COUNTA($A4172:$H4172)=0,"",IFERROR(LOOKUP(2,1/(((LISTS!$H$2:$H$26&lt;&gt;"")*ISNUMBER(SEARCH(LISTS!$H$2:$H$26,$G4172)))+((LISTS!$I$2:$I$26&lt;&gt;"")*ISNUMBER(SEARCH(LISTS!$I$2:$I$26,$E4172)))),LISTS!$K$2:$K$26),"OTRO"))</f>
        <v/>
      </c>
      <c r="K4172" s="11">
        <f>IF($I4172&lt;&gt;"SI",0,IFERROR($F4172,0))</f>
        <v/>
      </c>
      <c r="L4172" s="9">
        <f>IF(COUNTA($A4172:$H4172)=0,"",IF($J4172="OTRO",IFERROR(LOOKUP(2,1/(((LISTS!$H$2:$H$26&lt;&gt;"")*ISNUMBER(SEARCH(LISTS!$H$2:$H$26,$G4172)))+((LISTS!$I$2:$I$26&lt;&gt;"")*ISNUMBER(SEARCH(LISTS!$I$2:$I$26,$E4172)))),LISTS!$L$2:$L$26),"Concepto DIAN no mapeado a casilla automatica"),IF(LEFT($J4172,4)="TOPE","Control automatico DIAN: "&amp;$J4172,"Casilla automatica: "&amp;$J4172)))</f>
        <v/>
      </c>
    </row>
    <row r="4173">
      <c r="A4173" s="9" t="n"/>
      <c r="B4173" s="9" t="n"/>
      <c r="C4173" s="9" t="n"/>
      <c r="D4173" s="9" t="n"/>
      <c r="E4173" s="9" t="n"/>
      <c r="F4173" s="11" t="n"/>
      <c r="G4173" s="9" t="n"/>
      <c r="H4173" s="9" t="n"/>
      <c r="I4173" s="9">
        <f>IF(COUNTA($A4173:$H4173)=0,"",IF($J4173="OTRO","NO","SI"))</f>
        <v/>
      </c>
      <c r="J4173" s="9">
        <f>IF(COUNTA($A4173:$H4173)=0,"",IFERROR(LOOKUP(2,1/(((LISTS!$H$2:$H$26&lt;&gt;"")*ISNUMBER(SEARCH(LISTS!$H$2:$H$26,$G4173)))+((LISTS!$I$2:$I$26&lt;&gt;"")*ISNUMBER(SEARCH(LISTS!$I$2:$I$26,$E4173)))),LISTS!$K$2:$K$26),"OTRO"))</f>
        <v/>
      </c>
      <c r="K4173" s="11">
        <f>IF($I4173&lt;&gt;"SI",0,IFERROR($F4173,0))</f>
        <v/>
      </c>
      <c r="L4173" s="9">
        <f>IF(COUNTA($A4173:$H4173)=0,"",IF($J4173="OTRO",IFERROR(LOOKUP(2,1/(((LISTS!$H$2:$H$26&lt;&gt;"")*ISNUMBER(SEARCH(LISTS!$H$2:$H$26,$G4173)))+((LISTS!$I$2:$I$26&lt;&gt;"")*ISNUMBER(SEARCH(LISTS!$I$2:$I$26,$E4173)))),LISTS!$L$2:$L$26),"Concepto DIAN no mapeado a casilla automatica"),IF(LEFT($J4173,4)="TOPE","Control automatico DIAN: "&amp;$J4173,"Casilla automatica: "&amp;$J4173)))</f>
        <v/>
      </c>
    </row>
    <row r="4174">
      <c r="A4174" s="9" t="n"/>
      <c r="B4174" s="9" t="n"/>
      <c r="C4174" s="9" t="n"/>
      <c r="D4174" s="9" t="n"/>
      <c r="E4174" s="9" t="n"/>
      <c r="F4174" s="11" t="n"/>
      <c r="G4174" s="9" t="n"/>
      <c r="H4174" s="9" t="n"/>
      <c r="I4174" s="9">
        <f>IF(COUNTA($A4174:$H4174)=0,"",IF($J4174="OTRO","NO","SI"))</f>
        <v/>
      </c>
      <c r="J4174" s="9">
        <f>IF(COUNTA($A4174:$H4174)=0,"",IFERROR(LOOKUP(2,1/(((LISTS!$H$2:$H$26&lt;&gt;"")*ISNUMBER(SEARCH(LISTS!$H$2:$H$26,$G4174)))+((LISTS!$I$2:$I$26&lt;&gt;"")*ISNUMBER(SEARCH(LISTS!$I$2:$I$26,$E4174)))),LISTS!$K$2:$K$26),"OTRO"))</f>
        <v/>
      </c>
      <c r="K4174" s="11">
        <f>IF($I4174&lt;&gt;"SI",0,IFERROR($F4174,0))</f>
        <v/>
      </c>
      <c r="L4174" s="9">
        <f>IF(COUNTA($A4174:$H4174)=0,"",IF($J4174="OTRO",IFERROR(LOOKUP(2,1/(((LISTS!$H$2:$H$26&lt;&gt;"")*ISNUMBER(SEARCH(LISTS!$H$2:$H$26,$G4174)))+((LISTS!$I$2:$I$26&lt;&gt;"")*ISNUMBER(SEARCH(LISTS!$I$2:$I$26,$E4174)))),LISTS!$L$2:$L$26),"Concepto DIAN no mapeado a casilla automatica"),IF(LEFT($J4174,4)="TOPE","Control automatico DIAN: "&amp;$J4174,"Casilla automatica: "&amp;$J4174)))</f>
        <v/>
      </c>
    </row>
    <row r="4175">
      <c r="A4175" s="9" t="n"/>
      <c r="B4175" s="9" t="n"/>
      <c r="C4175" s="9" t="n"/>
      <c r="D4175" s="9" t="n"/>
      <c r="E4175" s="9" t="n"/>
      <c r="F4175" s="11" t="n"/>
      <c r="G4175" s="9" t="n"/>
      <c r="H4175" s="9" t="n"/>
      <c r="I4175" s="9">
        <f>IF(COUNTA($A4175:$H4175)=0,"",IF($J4175="OTRO","NO","SI"))</f>
        <v/>
      </c>
      <c r="J4175" s="9">
        <f>IF(COUNTA($A4175:$H4175)=0,"",IFERROR(LOOKUP(2,1/(((LISTS!$H$2:$H$26&lt;&gt;"")*ISNUMBER(SEARCH(LISTS!$H$2:$H$26,$G4175)))+((LISTS!$I$2:$I$26&lt;&gt;"")*ISNUMBER(SEARCH(LISTS!$I$2:$I$26,$E4175)))),LISTS!$K$2:$K$26),"OTRO"))</f>
        <v/>
      </c>
      <c r="K4175" s="11">
        <f>IF($I4175&lt;&gt;"SI",0,IFERROR($F4175,0))</f>
        <v/>
      </c>
      <c r="L4175" s="9">
        <f>IF(COUNTA($A4175:$H4175)=0,"",IF($J4175="OTRO",IFERROR(LOOKUP(2,1/(((LISTS!$H$2:$H$26&lt;&gt;"")*ISNUMBER(SEARCH(LISTS!$H$2:$H$26,$G4175)))+((LISTS!$I$2:$I$26&lt;&gt;"")*ISNUMBER(SEARCH(LISTS!$I$2:$I$26,$E4175)))),LISTS!$L$2:$L$26),"Concepto DIAN no mapeado a casilla automatica"),IF(LEFT($J4175,4)="TOPE","Control automatico DIAN: "&amp;$J4175,"Casilla automatica: "&amp;$J4175)))</f>
        <v/>
      </c>
    </row>
    <row r="4176">
      <c r="A4176" s="9" t="n"/>
      <c r="B4176" s="9" t="n"/>
      <c r="C4176" s="9" t="n"/>
      <c r="D4176" s="9" t="n"/>
      <c r="E4176" s="9" t="n"/>
      <c r="F4176" s="11" t="n"/>
      <c r="G4176" s="9" t="n"/>
      <c r="H4176" s="9" t="n"/>
      <c r="I4176" s="9">
        <f>IF(COUNTA($A4176:$H4176)=0,"",IF($J4176="OTRO","NO","SI"))</f>
        <v/>
      </c>
      <c r="J4176" s="9">
        <f>IF(COUNTA($A4176:$H4176)=0,"",IFERROR(LOOKUP(2,1/(((LISTS!$H$2:$H$26&lt;&gt;"")*ISNUMBER(SEARCH(LISTS!$H$2:$H$26,$G4176)))+((LISTS!$I$2:$I$26&lt;&gt;"")*ISNUMBER(SEARCH(LISTS!$I$2:$I$26,$E4176)))),LISTS!$K$2:$K$26),"OTRO"))</f>
        <v/>
      </c>
      <c r="K4176" s="11">
        <f>IF($I4176&lt;&gt;"SI",0,IFERROR($F4176,0))</f>
        <v/>
      </c>
      <c r="L4176" s="9">
        <f>IF(COUNTA($A4176:$H4176)=0,"",IF($J4176="OTRO",IFERROR(LOOKUP(2,1/(((LISTS!$H$2:$H$26&lt;&gt;"")*ISNUMBER(SEARCH(LISTS!$H$2:$H$26,$G4176)))+((LISTS!$I$2:$I$26&lt;&gt;"")*ISNUMBER(SEARCH(LISTS!$I$2:$I$26,$E4176)))),LISTS!$L$2:$L$26),"Concepto DIAN no mapeado a casilla automatica"),IF(LEFT($J4176,4)="TOPE","Control automatico DIAN: "&amp;$J4176,"Casilla automatica: "&amp;$J4176)))</f>
        <v/>
      </c>
    </row>
    <row r="4177">
      <c r="A4177" s="9" t="n"/>
      <c r="B4177" s="9" t="n"/>
      <c r="C4177" s="9" t="n"/>
      <c r="D4177" s="9" t="n"/>
      <c r="E4177" s="9" t="n"/>
      <c r="F4177" s="11" t="n"/>
      <c r="G4177" s="9" t="n"/>
      <c r="H4177" s="9" t="n"/>
      <c r="I4177" s="9">
        <f>IF(COUNTA($A4177:$H4177)=0,"",IF($J4177="OTRO","NO","SI"))</f>
        <v/>
      </c>
      <c r="J4177" s="9">
        <f>IF(COUNTA($A4177:$H4177)=0,"",IFERROR(LOOKUP(2,1/(((LISTS!$H$2:$H$26&lt;&gt;"")*ISNUMBER(SEARCH(LISTS!$H$2:$H$26,$G4177)))+((LISTS!$I$2:$I$26&lt;&gt;"")*ISNUMBER(SEARCH(LISTS!$I$2:$I$26,$E4177)))),LISTS!$K$2:$K$26),"OTRO"))</f>
        <v/>
      </c>
      <c r="K4177" s="11">
        <f>IF($I4177&lt;&gt;"SI",0,IFERROR($F4177,0))</f>
        <v/>
      </c>
      <c r="L4177" s="9">
        <f>IF(COUNTA($A4177:$H4177)=0,"",IF($J4177="OTRO",IFERROR(LOOKUP(2,1/(((LISTS!$H$2:$H$26&lt;&gt;"")*ISNUMBER(SEARCH(LISTS!$H$2:$H$26,$G4177)))+((LISTS!$I$2:$I$26&lt;&gt;"")*ISNUMBER(SEARCH(LISTS!$I$2:$I$26,$E4177)))),LISTS!$L$2:$L$26),"Concepto DIAN no mapeado a casilla automatica"),IF(LEFT($J4177,4)="TOPE","Control automatico DIAN: "&amp;$J4177,"Casilla automatica: "&amp;$J4177)))</f>
        <v/>
      </c>
    </row>
    <row r="4178">
      <c r="A4178" s="9" t="n"/>
      <c r="B4178" s="9" t="n"/>
      <c r="C4178" s="9" t="n"/>
      <c r="D4178" s="9" t="n"/>
      <c r="E4178" s="9" t="n"/>
      <c r="F4178" s="11" t="n"/>
      <c r="G4178" s="9" t="n"/>
      <c r="H4178" s="9" t="n"/>
      <c r="I4178" s="9">
        <f>IF(COUNTA($A4178:$H4178)=0,"",IF($J4178="OTRO","NO","SI"))</f>
        <v/>
      </c>
      <c r="J4178" s="9">
        <f>IF(COUNTA($A4178:$H4178)=0,"",IFERROR(LOOKUP(2,1/(((LISTS!$H$2:$H$26&lt;&gt;"")*ISNUMBER(SEARCH(LISTS!$H$2:$H$26,$G4178)))+((LISTS!$I$2:$I$26&lt;&gt;"")*ISNUMBER(SEARCH(LISTS!$I$2:$I$26,$E4178)))),LISTS!$K$2:$K$26),"OTRO"))</f>
        <v/>
      </c>
      <c r="K4178" s="11">
        <f>IF($I4178&lt;&gt;"SI",0,IFERROR($F4178,0))</f>
        <v/>
      </c>
      <c r="L4178" s="9">
        <f>IF(COUNTA($A4178:$H4178)=0,"",IF($J4178="OTRO",IFERROR(LOOKUP(2,1/(((LISTS!$H$2:$H$26&lt;&gt;"")*ISNUMBER(SEARCH(LISTS!$H$2:$H$26,$G4178)))+((LISTS!$I$2:$I$26&lt;&gt;"")*ISNUMBER(SEARCH(LISTS!$I$2:$I$26,$E4178)))),LISTS!$L$2:$L$26),"Concepto DIAN no mapeado a casilla automatica"),IF(LEFT($J4178,4)="TOPE","Control automatico DIAN: "&amp;$J4178,"Casilla automatica: "&amp;$J4178)))</f>
        <v/>
      </c>
    </row>
    <row r="4179">
      <c r="A4179" s="9" t="n"/>
      <c r="B4179" s="9" t="n"/>
      <c r="C4179" s="9" t="n"/>
      <c r="D4179" s="9" t="n"/>
      <c r="E4179" s="9" t="n"/>
      <c r="F4179" s="11" t="n"/>
      <c r="G4179" s="9" t="n"/>
      <c r="H4179" s="9" t="n"/>
      <c r="I4179" s="9">
        <f>IF(COUNTA($A4179:$H4179)=0,"",IF($J4179="OTRO","NO","SI"))</f>
        <v/>
      </c>
      <c r="J4179" s="9">
        <f>IF(COUNTA($A4179:$H4179)=0,"",IFERROR(LOOKUP(2,1/(((LISTS!$H$2:$H$26&lt;&gt;"")*ISNUMBER(SEARCH(LISTS!$H$2:$H$26,$G4179)))+((LISTS!$I$2:$I$26&lt;&gt;"")*ISNUMBER(SEARCH(LISTS!$I$2:$I$26,$E4179)))),LISTS!$K$2:$K$26),"OTRO"))</f>
        <v/>
      </c>
      <c r="K4179" s="11">
        <f>IF($I4179&lt;&gt;"SI",0,IFERROR($F4179,0))</f>
        <v/>
      </c>
      <c r="L4179" s="9">
        <f>IF(COUNTA($A4179:$H4179)=0,"",IF($J4179="OTRO",IFERROR(LOOKUP(2,1/(((LISTS!$H$2:$H$26&lt;&gt;"")*ISNUMBER(SEARCH(LISTS!$H$2:$H$26,$G4179)))+((LISTS!$I$2:$I$26&lt;&gt;"")*ISNUMBER(SEARCH(LISTS!$I$2:$I$26,$E4179)))),LISTS!$L$2:$L$26),"Concepto DIAN no mapeado a casilla automatica"),IF(LEFT($J4179,4)="TOPE","Control automatico DIAN: "&amp;$J4179,"Casilla automatica: "&amp;$J4179)))</f>
        <v/>
      </c>
    </row>
    <row r="4180">
      <c r="A4180" s="9" t="n"/>
      <c r="B4180" s="9" t="n"/>
      <c r="C4180" s="9" t="n"/>
      <c r="D4180" s="9" t="n"/>
      <c r="E4180" s="9" t="n"/>
      <c r="F4180" s="11" t="n"/>
      <c r="G4180" s="9" t="n"/>
      <c r="H4180" s="9" t="n"/>
      <c r="I4180" s="9">
        <f>IF(COUNTA($A4180:$H4180)=0,"",IF($J4180="OTRO","NO","SI"))</f>
        <v/>
      </c>
      <c r="J4180" s="9">
        <f>IF(COUNTA($A4180:$H4180)=0,"",IFERROR(LOOKUP(2,1/(((LISTS!$H$2:$H$26&lt;&gt;"")*ISNUMBER(SEARCH(LISTS!$H$2:$H$26,$G4180)))+((LISTS!$I$2:$I$26&lt;&gt;"")*ISNUMBER(SEARCH(LISTS!$I$2:$I$26,$E4180)))),LISTS!$K$2:$K$26),"OTRO"))</f>
        <v/>
      </c>
      <c r="K4180" s="11">
        <f>IF($I4180&lt;&gt;"SI",0,IFERROR($F4180,0))</f>
        <v/>
      </c>
      <c r="L4180" s="9">
        <f>IF(COUNTA($A4180:$H4180)=0,"",IF($J4180="OTRO",IFERROR(LOOKUP(2,1/(((LISTS!$H$2:$H$26&lt;&gt;"")*ISNUMBER(SEARCH(LISTS!$H$2:$H$26,$G4180)))+((LISTS!$I$2:$I$26&lt;&gt;"")*ISNUMBER(SEARCH(LISTS!$I$2:$I$26,$E4180)))),LISTS!$L$2:$L$26),"Concepto DIAN no mapeado a casilla automatica"),IF(LEFT($J4180,4)="TOPE","Control automatico DIAN: "&amp;$J4180,"Casilla automatica: "&amp;$J4180)))</f>
        <v/>
      </c>
    </row>
    <row r="4181">
      <c r="A4181" s="9" t="n"/>
      <c r="B4181" s="9" t="n"/>
      <c r="C4181" s="9" t="n"/>
      <c r="D4181" s="9" t="n"/>
      <c r="E4181" s="9" t="n"/>
      <c r="F4181" s="11" t="n"/>
      <c r="G4181" s="9" t="n"/>
      <c r="H4181" s="9" t="n"/>
      <c r="I4181" s="9">
        <f>IF(COUNTA($A4181:$H4181)=0,"",IF($J4181="OTRO","NO","SI"))</f>
        <v/>
      </c>
      <c r="J4181" s="9">
        <f>IF(COUNTA($A4181:$H4181)=0,"",IFERROR(LOOKUP(2,1/(((LISTS!$H$2:$H$26&lt;&gt;"")*ISNUMBER(SEARCH(LISTS!$H$2:$H$26,$G4181)))+((LISTS!$I$2:$I$26&lt;&gt;"")*ISNUMBER(SEARCH(LISTS!$I$2:$I$26,$E4181)))),LISTS!$K$2:$K$26),"OTRO"))</f>
        <v/>
      </c>
      <c r="K4181" s="11">
        <f>IF($I4181&lt;&gt;"SI",0,IFERROR($F4181,0))</f>
        <v/>
      </c>
      <c r="L4181" s="9">
        <f>IF(COUNTA($A4181:$H4181)=0,"",IF($J4181="OTRO",IFERROR(LOOKUP(2,1/(((LISTS!$H$2:$H$26&lt;&gt;"")*ISNUMBER(SEARCH(LISTS!$H$2:$H$26,$G4181)))+((LISTS!$I$2:$I$26&lt;&gt;"")*ISNUMBER(SEARCH(LISTS!$I$2:$I$26,$E4181)))),LISTS!$L$2:$L$26),"Concepto DIAN no mapeado a casilla automatica"),IF(LEFT($J4181,4)="TOPE","Control automatico DIAN: "&amp;$J4181,"Casilla automatica: "&amp;$J4181)))</f>
        <v/>
      </c>
    </row>
    <row r="4182">
      <c r="A4182" s="9" t="n"/>
      <c r="B4182" s="9" t="n"/>
      <c r="C4182" s="9" t="n"/>
      <c r="D4182" s="9" t="n"/>
      <c r="E4182" s="9" t="n"/>
      <c r="F4182" s="11" t="n"/>
      <c r="G4182" s="9" t="n"/>
      <c r="H4182" s="9" t="n"/>
      <c r="I4182" s="9">
        <f>IF(COUNTA($A4182:$H4182)=0,"",IF($J4182="OTRO","NO","SI"))</f>
        <v/>
      </c>
      <c r="J4182" s="9">
        <f>IF(COUNTA($A4182:$H4182)=0,"",IFERROR(LOOKUP(2,1/(((LISTS!$H$2:$H$26&lt;&gt;"")*ISNUMBER(SEARCH(LISTS!$H$2:$H$26,$G4182)))+((LISTS!$I$2:$I$26&lt;&gt;"")*ISNUMBER(SEARCH(LISTS!$I$2:$I$26,$E4182)))),LISTS!$K$2:$K$26),"OTRO"))</f>
        <v/>
      </c>
      <c r="K4182" s="11">
        <f>IF($I4182&lt;&gt;"SI",0,IFERROR($F4182,0))</f>
        <v/>
      </c>
      <c r="L4182" s="9">
        <f>IF(COUNTA($A4182:$H4182)=0,"",IF($J4182="OTRO",IFERROR(LOOKUP(2,1/(((LISTS!$H$2:$H$26&lt;&gt;"")*ISNUMBER(SEARCH(LISTS!$H$2:$H$26,$G4182)))+((LISTS!$I$2:$I$26&lt;&gt;"")*ISNUMBER(SEARCH(LISTS!$I$2:$I$26,$E4182)))),LISTS!$L$2:$L$26),"Concepto DIAN no mapeado a casilla automatica"),IF(LEFT($J4182,4)="TOPE","Control automatico DIAN: "&amp;$J4182,"Casilla automatica: "&amp;$J4182)))</f>
        <v/>
      </c>
    </row>
    <row r="4183">
      <c r="A4183" s="9" t="n"/>
      <c r="B4183" s="9" t="n"/>
      <c r="C4183" s="9" t="n"/>
      <c r="D4183" s="9" t="n"/>
      <c r="E4183" s="9" t="n"/>
      <c r="F4183" s="11" t="n"/>
      <c r="G4183" s="9" t="n"/>
      <c r="H4183" s="9" t="n"/>
      <c r="I4183" s="9">
        <f>IF(COUNTA($A4183:$H4183)=0,"",IF($J4183="OTRO","NO","SI"))</f>
        <v/>
      </c>
      <c r="J4183" s="9">
        <f>IF(COUNTA($A4183:$H4183)=0,"",IFERROR(LOOKUP(2,1/(((LISTS!$H$2:$H$26&lt;&gt;"")*ISNUMBER(SEARCH(LISTS!$H$2:$H$26,$G4183)))+((LISTS!$I$2:$I$26&lt;&gt;"")*ISNUMBER(SEARCH(LISTS!$I$2:$I$26,$E4183)))),LISTS!$K$2:$K$26),"OTRO"))</f>
        <v/>
      </c>
      <c r="K4183" s="11">
        <f>IF($I4183&lt;&gt;"SI",0,IFERROR($F4183,0))</f>
        <v/>
      </c>
      <c r="L4183" s="9">
        <f>IF(COUNTA($A4183:$H4183)=0,"",IF($J4183="OTRO",IFERROR(LOOKUP(2,1/(((LISTS!$H$2:$H$26&lt;&gt;"")*ISNUMBER(SEARCH(LISTS!$H$2:$H$26,$G4183)))+((LISTS!$I$2:$I$26&lt;&gt;"")*ISNUMBER(SEARCH(LISTS!$I$2:$I$26,$E4183)))),LISTS!$L$2:$L$26),"Concepto DIAN no mapeado a casilla automatica"),IF(LEFT($J4183,4)="TOPE","Control automatico DIAN: "&amp;$J4183,"Casilla automatica: "&amp;$J4183)))</f>
        <v/>
      </c>
    </row>
    <row r="4184">
      <c r="A4184" s="9" t="n"/>
      <c r="B4184" s="9" t="n"/>
      <c r="C4184" s="9" t="n"/>
      <c r="D4184" s="9" t="n"/>
      <c r="E4184" s="9" t="n"/>
      <c r="F4184" s="11" t="n"/>
      <c r="G4184" s="9" t="n"/>
      <c r="H4184" s="9" t="n"/>
      <c r="I4184" s="9">
        <f>IF(COUNTA($A4184:$H4184)=0,"",IF($J4184="OTRO","NO","SI"))</f>
        <v/>
      </c>
      <c r="J4184" s="9">
        <f>IF(COUNTA($A4184:$H4184)=0,"",IFERROR(LOOKUP(2,1/(((LISTS!$H$2:$H$26&lt;&gt;"")*ISNUMBER(SEARCH(LISTS!$H$2:$H$26,$G4184)))+((LISTS!$I$2:$I$26&lt;&gt;"")*ISNUMBER(SEARCH(LISTS!$I$2:$I$26,$E4184)))),LISTS!$K$2:$K$26),"OTRO"))</f>
        <v/>
      </c>
      <c r="K4184" s="11">
        <f>IF($I4184&lt;&gt;"SI",0,IFERROR($F4184,0))</f>
        <v/>
      </c>
      <c r="L4184" s="9">
        <f>IF(COUNTA($A4184:$H4184)=0,"",IF($J4184="OTRO",IFERROR(LOOKUP(2,1/(((LISTS!$H$2:$H$26&lt;&gt;"")*ISNUMBER(SEARCH(LISTS!$H$2:$H$26,$G4184)))+((LISTS!$I$2:$I$26&lt;&gt;"")*ISNUMBER(SEARCH(LISTS!$I$2:$I$26,$E4184)))),LISTS!$L$2:$L$26),"Concepto DIAN no mapeado a casilla automatica"),IF(LEFT($J4184,4)="TOPE","Control automatico DIAN: "&amp;$J4184,"Casilla automatica: "&amp;$J4184)))</f>
        <v/>
      </c>
    </row>
    <row r="4185">
      <c r="A4185" s="9" t="n"/>
      <c r="B4185" s="9" t="n"/>
      <c r="C4185" s="9" t="n"/>
      <c r="D4185" s="9" t="n"/>
      <c r="E4185" s="9" t="n"/>
      <c r="F4185" s="11" t="n"/>
      <c r="G4185" s="9" t="n"/>
      <c r="H4185" s="9" t="n"/>
      <c r="I4185" s="9">
        <f>IF(COUNTA($A4185:$H4185)=0,"",IF($J4185="OTRO","NO","SI"))</f>
        <v/>
      </c>
      <c r="J4185" s="9">
        <f>IF(COUNTA($A4185:$H4185)=0,"",IFERROR(LOOKUP(2,1/(((LISTS!$H$2:$H$26&lt;&gt;"")*ISNUMBER(SEARCH(LISTS!$H$2:$H$26,$G4185)))+((LISTS!$I$2:$I$26&lt;&gt;"")*ISNUMBER(SEARCH(LISTS!$I$2:$I$26,$E4185)))),LISTS!$K$2:$K$26),"OTRO"))</f>
        <v/>
      </c>
      <c r="K4185" s="11">
        <f>IF($I4185&lt;&gt;"SI",0,IFERROR($F4185,0))</f>
        <v/>
      </c>
      <c r="L4185" s="9">
        <f>IF(COUNTA($A4185:$H4185)=0,"",IF($J4185="OTRO",IFERROR(LOOKUP(2,1/(((LISTS!$H$2:$H$26&lt;&gt;"")*ISNUMBER(SEARCH(LISTS!$H$2:$H$26,$G4185)))+((LISTS!$I$2:$I$26&lt;&gt;"")*ISNUMBER(SEARCH(LISTS!$I$2:$I$26,$E4185)))),LISTS!$L$2:$L$26),"Concepto DIAN no mapeado a casilla automatica"),IF(LEFT($J4185,4)="TOPE","Control automatico DIAN: "&amp;$J4185,"Casilla automatica: "&amp;$J4185)))</f>
        <v/>
      </c>
    </row>
    <row r="4186">
      <c r="A4186" s="9" t="n"/>
      <c r="B4186" s="9" t="n"/>
      <c r="C4186" s="9" t="n"/>
      <c r="D4186" s="9" t="n"/>
      <c r="E4186" s="9" t="n"/>
      <c r="F4186" s="11" t="n"/>
      <c r="G4186" s="9" t="n"/>
      <c r="H4186" s="9" t="n"/>
      <c r="I4186" s="9">
        <f>IF(COUNTA($A4186:$H4186)=0,"",IF($J4186="OTRO","NO","SI"))</f>
        <v/>
      </c>
      <c r="J4186" s="9">
        <f>IF(COUNTA($A4186:$H4186)=0,"",IFERROR(LOOKUP(2,1/(((LISTS!$H$2:$H$26&lt;&gt;"")*ISNUMBER(SEARCH(LISTS!$H$2:$H$26,$G4186)))+((LISTS!$I$2:$I$26&lt;&gt;"")*ISNUMBER(SEARCH(LISTS!$I$2:$I$26,$E4186)))),LISTS!$K$2:$K$26),"OTRO"))</f>
        <v/>
      </c>
      <c r="K4186" s="11">
        <f>IF($I4186&lt;&gt;"SI",0,IFERROR($F4186,0))</f>
        <v/>
      </c>
      <c r="L4186" s="9">
        <f>IF(COUNTA($A4186:$H4186)=0,"",IF($J4186="OTRO",IFERROR(LOOKUP(2,1/(((LISTS!$H$2:$H$26&lt;&gt;"")*ISNUMBER(SEARCH(LISTS!$H$2:$H$26,$G4186)))+((LISTS!$I$2:$I$26&lt;&gt;"")*ISNUMBER(SEARCH(LISTS!$I$2:$I$26,$E4186)))),LISTS!$L$2:$L$26),"Concepto DIAN no mapeado a casilla automatica"),IF(LEFT($J4186,4)="TOPE","Control automatico DIAN: "&amp;$J4186,"Casilla automatica: "&amp;$J4186)))</f>
        <v/>
      </c>
    </row>
    <row r="4187">
      <c r="A4187" s="9" t="n"/>
      <c r="B4187" s="9" t="n"/>
      <c r="C4187" s="9" t="n"/>
      <c r="D4187" s="9" t="n"/>
      <c r="E4187" s="9" t="n"/>
      <c r="F4187" s="11" t="n"/>
      <c r="G4187" s="9" t="n"/>
      <c r="H4187" s="9" t="n"/>
      <c r="I4187" s="9">
        <f>IF(COUNTA($A4187:$H4187)=0,"",IF($J4187="OTRO","NO","SI"))</f>
        <v/>
      </c>
      <c r="J4187" s="9">
        <f>IF(COUNTA($A4187:$H4187)=0,"",IFERROR(LOOKUP(2,1/(((LISTS!$H$2:$H$26&lt;&gt;"")*ISNUMBER(SEARCH(LISTS!$H$2:$H$26,$G4187)))+((LISTS!$I$2:$I$26&lt;&gt;"")*ISNUMBER(SEARCH(LISTS!$I$2:$I$26,$E4187)))),LISTS!$K$2:$K$26),"OTRO"))</f>
        <v/>
      </c>
      <c r="K4187" s="11">
        <f>IF($I4187&lt;&gt;"SI",0,IFERROR($F4187,0))</f>
        <v/>
      </c>
      <c r="L4187" s="9">
        <f>IF(COUNTA($A4187:$H4187)=0,"",IF($J4187="OTRO",IFERROR(LOOKUP(2,1/(((LISTS!$H$2:$H$26&lt;&gt;"")*ISNUMBER(SEARCH(LISTS!$H$2:$H$26,$G4187)))+((LISTS!$I$2:$I$26&lt;&gt;"")*ISNUMBER(SEARCH(LISTS!$I$2:$I$26,$E4187)))),LISTS!$L$2:$L$26),"Concepto DIAN no mapeado a casilla automatica"),IF(LEFT($J4187,4)="TOPE","Control automatico DIAN: "&amp;$J4187,"Casilla automatica: "&amp;$J4187)))</f>
        <v/>
      </c>
    </row>
    <row r="4188">
      <c r="A4188" s="9" t="n"/>
      <c r="B4188" s="9" t="n"/>
      <c r="C4188" s="9" t="n"/>
      <c r="D4188" s="9" t="n"/>
      <c r="E4188" s="9" t="n"/>
      <c r="F4188" s="11" t="n"/>
      <c r="G4188" s="9" t="n"/>
      <c r="H4188" s="9" t="n"/>
      <c r="I4188" s="9">
        <f>IF(COUNTA($A4188:$H4188)=0,"",IF($J4188="OTRO","NO","SI"))</f>
        <v/>
      </c>
      <c r="J4188" s="9">
        <f>IF(COUNTA($A4188:$H4188)=0,"",IFERROR(LOOKUP(2,1/(((LISTS!$H$2:$H$26&lt;&gt;"")*ISNUMBER(SEARCH(LISTS!$H$2:$H$26,$G4188)))+((LISTS!$I$2:$I$26&lt;&gt;"")*ISNUMBER(SEARCH(LISTS!$I$2:$I$26,$E4188)))),LISTS!$K$2:$K$26),"OTRO"))</f>
        <v/>
      </c>
      <c r="K4188" s="11">
        <f>IF($I4188&lt;&gt;"SI",0,IFERROR($F4188,0))</f>
        <v/>
      </c>
      <c r="L4188" s="9">
        <f>IF(COUNTA($A4188:$H4188)=0,"",IF($J4188="OTRO",IFERROR(LOOKUP(2,1/(((LISTS!$H$2:$H$26&lt;&gt;"")*ISNUMBER(SEARCH(LISTS!$H$2:$H$26,$G4188)))+((LISTS!$I$2:$I$26&lt;&gt;"")*ISNUMBER(SEARCH(LISTS!$I$2:$I$26,$E4188)))),LISTS!$L$2:$L$26),"Concepto DIAN no mapeado a casilla automatica"),IF(LEFT($J4188,4)="TOPE","Control automatico DIAN: "&amp;$J4188,"Casilla automatica: "&amp;$J4188)))</f>
        <v/>
      </c>
    </row>
    <row r="4189">
      <c r="A4189" s="9" t="n"/>
      <c r="B4189" s="9" t="n"/>
      <c r="C4189" s="9" t="n"/>
      <c r="D4189" s="9" t="n"/>
      <c r="E4189" s="9" t="n"/>
      <c r="F4189" s="11" t="n"/>
      <c r="G4189" s="9" t="n"/>
      <c r="H4189" s="9" t="n"/>
      <c r="I4189" s="9">
        <f>IF(COUNTA($A4189:$H4189)=0,"",IF($J4189="OTRO","NO","SI"))</f>
        <v/>
      </c>
      <c r="J4189" s="9">
        <f>IF(COUNTA($A4189:$H4189)=0,"",IFERROR(LOOKUP(2,1/(((LISTS!$H$2:$H$26&lt;&gt;"")*ISNUMBER(SEARCH(LISTS!$H$2:$H$26,$G4189)))+((LISTS!$I$2:$I$26&lt;&gt;"")*ISNUMBER(SEARCH(LISTS!$I$2:$I$26,$E4189)))),LISTS!$K$2:$K$26),"OTRO"))</f>
        <v/>
      </c>
      <c r="K4189" s="11">
        <f>IF($I4189&lt;&gt;"SI",0,IFERROR($F4189,0))</f>
        <v/>
      </c>
      <c r="L4189" s="9">
        <f>IF(COUNTA($A4189:$H4189)=0,"",IF($J4189="OTRO",IFERROR(LOOKUP(2,1/(((LISTS!$H$2:$H$26&lt;&gt;"")*ISNUMBER(SEARCH(LISTS!$H$2:$H$26,$G4189)))+((LISTS!$I$2:$I$26&lt;&gt;"")*ISNUMBER(SEARCH(LISTS!$I$2:$I$26,$E4189)))),LISTS!$L$2:$L$26),"Concepto DIAN no mapeado a casilla automatica"),IF(LEFT($J4189,4)="TOPE","Control automatico DIAN: "&amp;$J4189,"Casilla automatica: "&amp;$J4189)))</f>
        <v/>
      </c>
    </row>
    <row r="4190">
      <c r="A4190" s="9" t="n"/>
      <c r="B4190" s="9" t="n"/>
      <c r="C4190" s="9" t="n"/>
      <c r="D4190" s="9" t="n"/>
      <c r="E4190" s="9" t="n"/>
      <c r="F4190" s="11" t="n"/>
      <c r="G4190" s="9" t="n"/>
      <c r="H4190" s="9" t="n"/>
      <c r="I4190" s="9">
        <f>IF(COUNTA($A4190:$H4190)=0,"",IF($J4190="OTRO","NO","SI"))</f>
        <v/>
      </c>
      <c r="J4190" s="9">
        <f>IF(COUNTA($A4190:$H4190)=0,"",IFERROR(LOOKUP(2,1/(((LISTS!$H$2:$H$26&lt;&gt;"")*ISNUMBER(SEARCH(LISTS!$H$2:$H$26,$G4190)))+((LISTS!$I$2:$I$26&lt;&gt;"")*ISNUMBER(SEARCH(LISTS!$I$2:$I$26,$E4190)))),LISTS!$K$2:$K$26),"OTRO"))</f>
        <v/>
      </c>
      <c r="K4190" s="11">
        <f>IF($I4190&lt;&gt;"SI",0,IFERROR($F4190,0))</f>
        <v/>
      </c>
      <c r="L4190" s="9">
        <f>IF(COUNTA($A4190:$H4190)=0,"",IF($J4190="OTRO",IFERROR(LOOKUP(2,1/(((LISTS!$H$2:$H$26&lt;&gt;"")*ISNUMBER(SEARCH(LISTS!$H$2:$H$26,$G4190)))+((LISTS!$I$2:$I$26&lt;&gt;"")*ISNUMBER(SEARCH(LISTS!$I$2:$I$26,$E4190)))),LISTS!$L$2:$L$26),"Concepto DIAN no mapeado a casilla automatica"),IF(LEFT($J4190,4)="TOPE","Control automatico DIAN: "&amp;$J4190,"Casilla automatica: "&amp;$J4190)))</f>
        <v/>
      </c>
    </row>
    <row r="4191">
      <c r="A4191" s="9" t="n"/>
      <c r="B4191" s="9" t="n"/>
      <c r="C4191" s="9" t="n"/>
      <c r="D4191" s="9" t="n"/>
      <c r="E4191" s="9" t="n"/>
      <c r="F4191" s="11" t="n"/>
      <c r="G4191" s="9" t="n"/>
      <c r="H4191" s="9" t="n"/>
      <c r="I4191" s="9">
        <f>IF(COUNTA($A4191:$H4191)=0,"",IF($J4191="OTRO","NO","SI"))</f>
        <v/>
      </c>
      <c r="J4191" s="9">
        <f>IF(COUNTA($A4191:$H4191)=0,"",IFERROR(LOOKUP(2,1/(((LISTS!$H$2:$H$26&lt;&gt;"")*ISNUMBER(SEARCH(LISTS!$H$2:$H$26,$G4191)))+((LISTS!$I$2:$I$26&lt;&gt;"")*ISNUMBER(SEARCH(LISTS!$I$2:$I$26,$E4191)))),LISTS!$K$2:$K$26),"OTRO"))</f>
        <v/>
      </c>
      <c r="K4191" s="11">
        <f>IF($I4191&lt;&gt;"SI",0,IFERROR($F4191,0))</f>
        <v/>
      </c>
      <c r="L4191" s="9">
        <f>IF(COUNTA($A4191:$H4191)=0,"",IF($J4191="OTRO",IFERROR(LOOKUP(2,1/(((LISTS!$H$2:$H$26&lt;&gt;"")*ISNUMBER(SEARCH(LISTS!$H$2:$H$26,$G4191)))+((LISTS!$I$2:$I$26&lt;&gt;"")*ISNUMBER(SEARCH(LISTS!$I$2:$I$26,$E4191)))),LISTS!$L$2:$L$26),"Concepto DIAN no mapeado a casilla automatica"),IF(LEFT($J4191,4)="TOPE","Control automatico DIAN: "&amp;$J4191,"Casilla automatica: "&amp;$J4191)))</f>
        <v/>
      </c>
    </row>
    <row r="4192">
      <c r="A4192" s="9" t="n"/>
      <c r="B4192" s="9" t="n"/>
      <c r="C4192" s="9" t="n"/>
      <c r="D4192" s="9" t="n"/>
      <c r="E4192" s="9" t="n"/>
      <c r="F4192" s="11" t="n"/>
      <c r="G4192" s="9" t="n"/>
      <c r="H4192" s="9" t="n"/>
      <c r="I4192" s="9">
        <f>IF(COUNTA($A4192:$H4192)=0,"",IF($J4192="OTRO","NO","SI"))</f>
        <v/>
      </c>
      <c r="J4192" s="9">
        <f>IF(COUNTA($A4192:$H4192)=0,"",IFERROR(LOOKUP(2,1/(((LISTS!$H$2:$H$26&lt;&gt;"")*ISNUMBER(SEARCH(LISTS!$H$2:$H$26,$G4192)))+((LISTS!$I$2:$I$26&lt;&gt;"")*ISNUMBER(SEARCH(LISTS!$I$2:$I$26,$E4192)))),LISTS!$K$2:$K$26),"OTRO"))</f>
        <v/>
      </c>
      <c r="K4192" s="11">
        <f>IF($I4192&lt;&gt;"SI",0,IFERROR($F4192,0))</f>
        <v/>
      </c>
      <c r="L4192" s="9">
        <f>IF(COUNTA($A4192:$H4192)=0,"",IF($J4192="OTRO",IFERROR(LOOKUP(2,1/(((LISTS!$H$2:$H$26&lt;&gt;"")*ISNUMBER(SEARCH(LISTS!$H$2:$H$26,$G4192)))+((LISTS!$I$2:$I$26&lt;&gt;"")*ISNUMBER(SEARCH(LISTS!$I$2:$I$26,$E4192)))),LISTS!$L$2:$L$26),"Concepto DIAN no mapeado a casilla automatica"),IF(LEFT($J4192,4)="TOPE","Control automatico DIAN: "&amp;$J4192,"Casilla automatica: "&amp;$J4192)))</f>
        <v/>
      </c>
    </row>
    <row r="4193">
      <c r="A4193" s="9" t="n"/>
      <c r="B4193" s="9" t="n"/>
      <c r="C4193" s="9" t="n"/>
      <c r="D4193" s="9" t="n"/>
      <c r="E4193" s="9" t="n"/>
      <c r="F4193" s="11" t="n"/>
      <c r="G4193" s="9" t="n"/>
      <c r="H4193" s="9" t="n"/>
      <c r="I4193" s="9">
        <f>IF(COUNTA($A4193:$H4193)=0,"",IF($J4193="OTRO","NO","SI"))</f>
        <v/>
      </c>
      <c r="J4193" s="9">
        <f>IF(COUNTA($A4193:$H4193)=0,"",IFERROR(LOOKUP(2,1/(((LISTS!$H$2:$H$26&lt;&gt;"")*ISNUMBER(SEARCH(LISTS!$H$2:$H$26,$G4193)))+((LISTS!$I$2:$I$26&lt;&gt;"")*ISNUMBER(SEARCH(LISTS!$I$2:$I$26,$E4193)))),LISTS!$K$2:$K$26),"OTRO"))</f>
        <v/>
      </c>
      <c r="K4193" s="11">
        <f>IF($I4193&lt;&gt;"SI",0,IFERROR($F4193,0))</f>
        <v/>
      </c>
      <c r="L4193" s="9">
        <f>IF(COUNTA($A4193:$H4193)=0,"",IF($J4193="OTRO",IFERROR(LOOKUP(2,1/(((LISTS!$H$2:$H$26&lt;&gt;"")*ISNUMBER(SEARCH(LISTS!$H$2:$H$26,$G4193)))+((LISTS!$I$2:$I$26&lt;&gt;"")*ISNUMBER(SEARCH(LISTS!$I$2:$I$26,$E4193)))),LISTS!$L$2:$L$26),"Concepto DIAN no mapeado a casilla automatica"),IF(LEFT($J4193,4)="TOPE","Control automatico DIAN: "&amp;$J4193,"Casilla automatica: "&amp;$J4193)))</f>
        <v/>
      </c>
    </row>
    <row r="4194">
      <c r="A4194" s="9" t="n"/>
      <c r="B4194" s="9" t="n"/>
      <c r="C4194" s="9" t="n"/>
      <c r="D4194" s="9" t="n"/>
      <c r="E4194" s="9" t="n"/>
      <c r="F4194" s="11" t="n"/>
      <c r="G4194" s="9" t="n"/>
      <c r="H4194" s="9" t="n"/>
      <c r="I4194" s="9">
        <f>IF(COUNTA($A4194:$H4194)=0,"",IF($J4194="OTRO","NO","SI"))</f>
        <v/>
      </c>
      <c r="J4194" s="9">
        <f>IF(COUNTA($A4194:$H4194)=0,"",IFERROR(LOOKUP(2,1/(((LISTS!$H$2:$H$26&lt;&gt;"")*ISNUMBER(SEARCH(LISTS!$H$2:$H$26,$G4194)))+((LISTS!$I$2:$I$26&lt;&gt;"")*ISNUMBER(SEARCH(LISTS!$I$2:$I$26,$E4194)))),LISTS!$K$2:$K$26),"OTRO"))</f>
        <v/>
      </c>
      <c r="K4194" s="11">
        <f>IF($I4194&lt;&gt;"SI",0,IFERROR($F4194,0))</f>
        <v/>
      </c>
      <c r="L4194" s="9">
        <f>IF(COUNTA($A4194:$H4194)=0,"",IF($J4194="OTRO",IFERROR(LOOKUP(2,1/(((LISTS!$H$2:$H$26&lt;&gt;"")*ISNUMBER(SEARCH(LISTS!$H$2:$H$26,$G4194)))+((LISTS!$I$2:$I$26&lt;&gt;"")*ISNUMBER(SEARCH(LISTS!$I$2:$I$26,$E4194)))),LISTS!$L$2:$L$26),"Concepto DIAN no mapeado a casilla automatica"),IF(LEFT($J4194,4)="TOPE","Control automatico DIAN: "&amp;$J4194,"Casilla automatica: "&amp;$J4194)))</f>
        <v/>
      </c>
    </row>
    <row r="4195">
      <c r="A4195" s="9" t="n"/>
      <c r="B4195" s="9" t="n"/>
      <c r="C4195" s="9" t="n"/>
      <c r="D4195" s="9" t="n"/>
      <c r="E4195" s="9" t="n"/>
      <c r="F4195" s="11" t="n"/>
      <c r="G4195" s="9" t="n"/>
      <c r="H4195" s="9" t="n"/>
      <c r="I4195" s="9">
        <f>IF(COUNTA($A4195:$H4195)=0,"",IF($J4195="OTRO","NO","SI"))</f>
        <v/>
      </c>
      <c r="J4195" s="9">
        <f>IF(COUNTA($A4195:$H4195)=0,"",IFERROR(LOOKUP(2,1/(((LISTS!$H$2:$H$26&lt;&gt;"")*ISNUMBER(SEARCH(LISTS!$H$2:$H$26,$G4195)))+((LISTS!$I$2:$I$26&lt;&gt;"")*ISNUMBER(SEARCH(LISTS!$I$2:$I$26,$E4195)))),LISTS!$K$2:$K$26),"OTRO"))</f>
        <v/>
      </c>
      <c r="K4195" s="11">
        <f>IF($I4195&lt;&gt;"SI",0,IFERROR($F4195,0))</f>
        <v/>
      </c>
      <c r="L4195" s="9">
        <f>IF(COUNTA($A4195:$H4195)=0,"",IF($J4195="OTRO",IFERROR(LOOKUP(2,1/(((LISTS!$H$2:$H$26&lt;&gt;"")*ISNUMBER(SEARCH(LISTS!$H$2:$H$26,$G4195)))+((LISTS!$I$2:$I$26&lt;&gt;"")*ISNUMBER(SEARCH(LISTS!$I$2:$I$26,$E4195)))),LISTS!$L$2:$L$26),"Concepto DIAN no mapeado a casilla automatica"),IF(LEFT($J4195,4)="TOPE","Control automatico DIAN: "&amp;$J4195,"Casilla automatica: "&amp;$J4195)))</f>
        <v/>
      </c>
    </row>
    <row r="4196">
      <c r="A4196" s="9" t="n"/>
      <c r="B4196" s="9" t="n"/>
      <c r="C4196" s="9" t="n"/>
      <c r="D4196" s="9" t="n"/>
      <c r="E4196" s="9" t="n"/>
      <c r="F4196" s="11" t="n"/>
      <c r="G4196" s="9" t="n"/>
      <c r="H4196" s="9" t="n"/>
      <c r="I4196" s="9">
        <f>IF(COUNTA($A4196:$H4196)=0,"",IF($J4196="OTRO","NO","SI"))</f>
        <v/>
      </c>
      <c r="J4196" s="9">
        <f>IF(COUNTA($A4196:$H4196)=0,"",IFERROR(LOOKUP(2,1/(((LISTS!$H$2:$H$26&lt;&gt;"")*ISNUMBER(SEARCH(LISTS!$H$2:$H$26,$G4196)))+((LISTS!$I$2:$I$26&lt;&gt;"")*ISNUMBER(SEARCH(LISTS!$I$2:$I$26,$E4196)))),LISTS!$K$2:$K$26),"OTRO"))</f>
        <v/>
      </c>
      <c r="K4196" s="11">
        <f>IF($I4196&lt;&gt;"SI",0,IFERROR($F4196,0))</f>
        <v/>
      </c>
      <c r="L4196" s="9">
        <f>IF(COUNTA($A4196:$H4196)=0,"",IF($J4196="OTRO",IFERROR(LOOKUP(2,1/(((LISTS!$H$2:$H$26&lt;&gt;"")*ISNUMBER(SEARCH(LISTS!$H$2:$H$26,$G4196)))+((LISTS!$I$2:$I$26&lt;&gt;"")*ISNUMBER(SEARCH(LISTS!$I$2:$I$26,$E4196)))),LISTS!$L$2:$L$26),"Concepto DIAN no mapeado a casilla automatica"),IF(LEFT($J4196,4)="TOPE","Control automatico DIAN: "&amp;$J4196,"Casilla automatica: "&amp;$J4196)))</f>
        <v/>
      </c>
    </row>
    <row r="4197">
      <c r="A4197" s="9" t="n"/>
      <c r="B4197" s="9" t="n"/>
      <c r="C4197" s="9" t="n"/>
      <c r="D4197" s="9" t="n"/>
      <c r="E4197" s="9" t="n"/>
      <c r="F4197" s="11" t="n"/>
      <c r="G4197" s="9" t="n"/>
      <c r="H4197" s="9" t="n"/>
      <c r="I4197" s="9">
        <f>IF(COUNTA($A4197:$H4197)=0,"",IF($J4197="OTRO","NO","SI"))</f>
        <v/>
      </c>
      <c r="J4197" s="9">
        <f>IF(COUNTA($A4197:$H4197)=0,"",IFERROR(LOOKUP(2,1/(((LISTS!$H$2:$H$26&lt;&gt;"")*ISNUMBER(SEARCH(LISTS!$H$2:$H$26,$G4197)))+((LISTS!$I$2:$I$26&lt;&gt;"")*ISNUMBER(SEARCH(LISTS!$I$2:$I$26,$E4197)))),LISTS!$K$2:$K$26),"OTRO"))</f>
        <v/>
      </c>
      <c r="K4197" s="11">
        <f>IF($I4197&lt;&gt;"SI",0,IFERROR($F4197,0))</f>
        <v/>
      </c>
      <c r="L4197" s="9">
        <f>IF(COUNTA($A4197:$H4197)=0,"",IF($J4197="OTRO",IFERROR(LOOKUP(2,1/(((LISTS!$H$2:$H$26&lt;&gt;"")*ISNUMBER(SEARCH(LISTS!$H$2:$H$26,$G4197)))+((LISTS!$I$2:$I$26&lt;&gt;"")*ISNUMBER(SEARCH(LISTS!$I$2:$I$26,$E4197)))),LISTS!$L$2:$L$26),"Concepto DIAN no mapeado a casilla automatica"),IF(LEFT($J4197,4)="TOPE","Control automatico DIAN: "&amp;$J4197,"Casilla automatica: "&amp;$J4197)))</f>
        <v/>
      </c>
    </row>
    <row r="4198">
      <c r="A4198" s="9" t="n"/>
      <c r="B4198" s="9" t="n"/>
      <c r="C4198" s="9" t="n"/>
      <c r="D4198" s="9" t="n"/>
      <c r="E4198" s="9" t="n"/>
      <c r="F4198" s="11" t="n"/>
      <c r="G4198" s="9" t="n"/>
      <c r="H4198" s="9" t="n"/>
      <c r="I4198" s="9">
        <f>IF(COUNTA($A4198:$H4198)=0,"",IF($J4198="OTRO","NO","SI"))</f>
        <v/>
      </c>
      <c r="J4198" s="9">
        <f>IF(COUNTA($A4198:$H4198)=0,"",IFERROR(LOOKUP(2,1/(((LISTS!$H$2:$H$26&lt;&gt;"")*ISNUMBER(SEARCH(LISTS!$H$2:$H$26,$G4198)))+((LISTS!$I$2:$I$26&lt;&gt;"")*ISNUMBER(SEARCH(LISTS!$I$2:$I$26,$E4198)))),LISTS!$K$2:$K$26),"OTRO"))</f>
        <v/>
      </c>
      <c r="K4198" s="11">
        <f>IF($I4198&lt;&gt;"SI",0,IFERROR($F4198,0))</f>
        <v/>
      </c>
      <c r="L4198" s="9">
        <f>IF(COUNTA($A4198:$H4198)=0,"",IF($J4198="OTRO",IFERROR(LOOKUP(2,1/(((LISTS!$H$2:$H$26&lt;&gt;"")*ISNUMBER(SEARCH(LISTS!$H$2:$H$26,$G4198)))+((LISTS!$I$2:$I$26&lt;&gt;"")*ISNUMBER(SEARCH(LISTS!$I$2:$I$26,$E4198)))),LISTS!$L$2:$L$26),"Concepto DIAN no mapeado a casilla automatica"),IF(LEFT($J4198,4)="TOPE","Control automatico DIAN: "&amp;$J4198,"Casilla automatica: "&amp;$J4198)))</f>
        <v/>
      </c>
    </row>
    <row r="4199">
      <c r="A4199" s="9" t="n"/>
      <c r="B4199" s="9" t="n"/>
      <c r="C4199" s="9" t="n"/>
      <c r="D4199" s="9" t="n"/>
      <c r="E4199" s="9" t="n"/>
      <c r="F4199" s="11" t="n"/>
      <c r="G4199" s="9" t="n"/>
      <c r="H4199" s="9" t="n"/>
      <c r="I4199" s="9">
        <f>IF(COUNTA($A4199:$H4199)=0,"",IF($J4199="OTRO","NO","SI"))</f>
        <v/>
      </c>
      <c r="J4199" s="9">
        <f>IF(COUNTA($A4199:$H4199)=0,"",IFERROR(LOOKUP(2,1/(((LISTS!$H$2:$H$26&lt;&gt;"")*ISNUMBER(SEARCH(LISTS!$H$2:$H$26,$G4199)))+((LISTS!$I$2:$I$26&lt;&gt;"")*ISNUMBER(SEARCH(LISTS!$I$2:$I$26,$E4199)))),LISTS!$K$2:$K$26),"OTRO"))</f>
        <v/>
      </c>
      <c r="K4199" s="11">
        <f>IF($I4199&lt;&gt;"SI",0,IFERROR($F4199,0))</f>
        <v/>
      </c>
      <c r="L4199" s="9">
        <f>IF(COUNTA($A4199:$H4199)=0,"",IF($J4199="OTRO",IFERROR(LOOKUP(2,1/(((LISTS!$H$2:$H$26&lt;&gt;"")*ISNUMBER(SEARCH(LISTS!$H$2:$H$26,$G4199)))+((LISTS!$I$2:$I$26&lt;&gt;"")*ISNUMBER(SEARCH(LISTS!$I$2:$I$26,$E4199)))),LISTS!$L$2:$L$26),"Concepto DIAN no mapeado a casilla automatica"),IF(LEFT($J4199,4)="TOPE","Control automatico DIAN: "&amp;$J4199,"Casilla automatica: "&amp;$J4199)))</f>
        <v/>
      </c>
    </row>
    <row r="4200">
      <c r="A4200" s="9" t="n"/>
      <c r="B4200" s="9" t="n"/>
      <c r="C4200" s="9" t="n"/>
      <c r="D4200" s="9" t="n"/>
      <c r="E4200" s="9" t="n"/>
      <c r="F4200" s="11" t="n"/>
      <c r="G4200" s="9" t="n"/>
      <c r="H4200" s="9" t="n"/>
      <c r="I4200" s="9">
        <f>IF(COUNTA($A4200:$H4200)=0,"",IF($J4200="OTRO","NO","SI"))</f>
        <v/>
      </c>
      <c r="J4200" s="9">
        <f>IF(COUNTA($A4200:$H4200)=0,"",IFERROR(LOOKUP(2,1/(((LISTS!$H$2:$H$26&lt;&gt;"")*ISNUMBER(SEARCH(LISTS!$H$2:$H$26,$G4200)))+((LISTS!$I$2:$I$26&lt;&gt;"")*ISNUMBER(SEARCH(LISTS!$I$2:$I$26,$E4200)))),LISTS!$K$2:$K$26),"OTRO"))</f>
        <v/>
      </c>
      <c r="K4200" s="11">
        <f>IF($I4200&lt;&gt;"SI",0,IFERROR($F4200,0))</f>
        <v/>
      </c>
      <c r="L4200" s="9">
        <f>IF(COUNTA($A4200:$H4200)=0,"",IF($J4200="OTRO",IFERROR(LOOKUP(2,1/(((LISTS!$H$2:$H$26&lt;&gt;"")*ISNUMBER(SEARCH(LISTS!$H$2:$H$26,$G4200)))+((LISTS!$I$2:$I$26&lt;&gt;"")*ISNUMBER(SEARCH(LISTS!$I$2:$I$26,$E4200)))),LISTS!$L$2:$L$26),"Concepto DIAN no mapeado a casilla automatica"),IF(LEFT($J4200,4)="TOPE","Control automatico DIAN: "&amp;$J4200,"Casilla automatica: "&amp;$J4200)))</f>
        <v/>
      </c>
    </row>
    <row r="4201">
      <c r="A4201" s="9" t="n"/>
      <c r="B4201" s="9" t="n"/>
      <c r="C4201" s="9" t="n"/>
      <c r="D4201" s="9" t="n"/>
      <c r="E4201" s="9" t="n"/>
      <c r="F4201" s="11" t="n"/>
      <c r="G4201" s="9" t="n"/>
      <c r="H4201" s="9" t="n"/>
      <c r="I4201" s="9">
        <f>IF(COUNTA($A4201:$H4201)=0,"",IF($J4201="OTRO","NO","SI"))</f>
        <v/>
      </c>
      <c r="J4201" s="9">
        <f>IF(COUNTA($A4201:$H4201)=0,"",IFERROR(LOOKUP(2,1/(((LISTS!$H$2:$H$26&lt;&gt;"")*ISNUMBER(SEARCH(LISTS!$H$2:$H$26,$G4201)))+((LISTS!$I$2:$I$26&lt;&gt;"")*ISNUMBER(SEARCH(LISTS!$I$2:$I$26,$E4201)))),LISTS!$K$2:$K$26),"OTRO"))</f>
        <v/>
      </c>
      <c r="K4201" s="11">
        <f>IF($I4201&lt;&gt;"SI",0,IFERROR($F4201,0))</f>
        <v/>
      </c>
      <c r="L4201" s="9">
        <f>IF(COUNTA($A4201:$H4201)=0,"",IF($J4201="OTRO",IFERROR(LOOKUP(2,1/(((LISTS!$H$2:$H$26&lt;&gt;"")*ISNUMBER(SEARCH(LISTS!$H$2:$H$26,$G4201)))+((LISTS!$I$2:$I$26&lt;&gt;"")*ISNUMBER(SEARCH(LISTS!$I$2:$I$26,$E4201)))),LISTS!$L$2:$L$26),"Concepto DIAN no mapeado a casilla automatica"),IF(LEFT($J4201,4)="TOPE","Control automatico DIAN: "&amp;$J4201,"Casilla automatica: "&amp;$J4201)))</f>
        <v/>
      </c>
    </row>
    <row r="4202">
      <c r="A4202" s="9" t="n"/>
      <c r="B4202" s="9" t="n"/>
      <c r="C4202" s="9" t="n"/>
      <c r="D4202" s="9" t="n"/>
      <c r="E4202" s="9" t="n"/>
      <c r="F4202" s="11" t="n"/>
      <c r="G4202" s="9" t="n"/>
      <c r="H4202" s="9" t="n"/>
      <c r="I4202" s="9">
        <f>IF(COUNTA($A4202:$H4202)=0,"",IF($J4202="OTRO","NO","SI"))</f>
        <v/>
      </c>
      <c r="J4202" s="9">
        <f>IF(COUNTA($A4202:$H4202)=0,"",IFERROR(LOOKUP(2,1/(((LISTS!$H$2:$H$26&lt;&gt;"")*ISNUMBER(SEARCH(LISTS!$H$2:$H$26,$G4202)))+((LISTS!$I$2:$I$26&lt;&gt;"")*ISNUMBER(SEARCH(LISTS!$I$2:$I$26,$E4202)))),LISTS!$K$2:$K$26),"OTRO"))</f>
        <v/>
      </c>
      <c r="K4202" s="11">
        <f>IF($I4202&lt;&gt;"SI",0,IFERROR($F4202,0))</f>
        <v/>
      </c>
      <c r="L4202" s="9">
        <f>IF(COUNTA($A4202:$H4202)=0,"",IF($J4202="OTRO",IFERROR(LOOKUP(2,1/(((LISTS!$H$2:$H$26&lt;&gt;"")*ISNUMBER(SEARCH(LISTS!$H$2:$H$26,$G4202)))+((LISTS!$I$2:$I$26&lt;&gt;"")*ISNUMBER(SEARCH(LISTS!$I$2:$I$26,$E4202)))),LISTS!$L$2:$L$26),"Concepto DIAN no mapeado a casilla automatica"),IF(LEFT($J4202,4)="TOPE","Control automatico DIAN: "&amp;$J4202,"Casilla automatica: "&amp;$J4202)))</f>
        <v/>
      </c>
    </row>
    <row r="4203">
      <c r="A4203" s="9" t="n"/>
      <c r="B4203" s="9" t="n"/>
      <c r="C4203" s="9" t="n"/>
      <c r="D4203" s="9" t="n"/>
      <c r="E4203" s="9" t="n"/>
      <c r="F4203" s="11" t="n"/>
      <c r="G4203" s="9" t="n"/>
      <c r="H4203" s="9" t="n"/>
      <c r="I4203" s="9">
        <f>IF(COUNTA($A4203:$H4203)=0,"",IF($J4203="OTRO","NO","SI"))</f>
        <v/>
      </c>
      <c r="J4203" s="9">
        <f>IF(COUNTA($A4203:$H4203)=0,"",IFERROR(LOOKUP(2,1/(((LISTS!$H$2:$H$26&lt;&gt;"")*ISNUMBER(SEARCH(LISTS!$H$2:$H$26,$G4203)))+((LISTS!$I$2:$I$26&lt;&gt;"")*ISNUMBER(SEARCH(LISTS!$I$2:$I$26,$E4203)))),LISTS!$K$2:$K$26),"OTRO"))</f>
        <v/>
      </c>
      <c r="K4203" s="11">
        <f>IF($I4203&lt;&gt;"SI",0,IFERROR($F4203,0))</f>
        <v/>
      </c>
      <c r="L4203" s="9">
        <f>IF(COUNTA($A4203:$H4203)=0,"",IF($J4203="OTRO",IFERROR(LOOKUP(2,1/(((LISTS!$H$2:$H$26&lt;&gt;"")*ISNUMBER(SEARCH(LISTS!$H$2:$H$26,$G4203)))+((LISTS!$I$2:$I$26&lt;&gt;"")*ISNUMBER(SEARCH(LISTS!$I$2:$I$26,$E4203)))),LISTS!$L$2:$L$26),"Concepto DIAN no mapeado a casilla automatica"),IF(LEFT($J4203,4)="TOPE","Control automatico DIAN: "&amp;$J4203,"Casilla automatica: "&amp;$J4203)))</f>
        <v/>
      </c>
    </row>
    <row r="4204">
      <c r="A4204" s="9" t="n"/>
      <c r="B4204" s="9" t="n"/>
      <c r="C4204" s="9" t="n"/>
      <c r="D4204" s="9" t="n"/>
      <c r="E4204" s="9" t="n"/>
      <c r="F4204" s="11" t="n"/>
      <c r="G4204" s="9" t="n"/>
      <c r="H4204" s="9" t="n"/>
      <c r="I4204" s="9">
        <f>IF(COUNTA($A4204:$H4204)=0,"",IF($J4204="OTRO","NO","SI"))</f>
        <v/>
      </c>
      <c r="J4204" s="9">
        <f>IF(COUNTA($A4204:$H4204)=0,"",IFERROR(LOOKUP(2,1/(((LISTS!$H$2:$H$26&lt;&gt;"")*ISNUMBER(SEARCH(LISTS!$H$2:$H$26,$G4204)))+((LISTS!$I$2:$I$26&lt;&gt;"")*ISNUMBER(SEARCH(LISTS!$I$2:$I$26,$E4204)))),LISTS!$K$2:$K$26),"OTRO"))</f>
        <v/>
      </c>
      <c r="K4204" s="11">
        <f>IF($I4204&lt;&gt;"SI",0,IFERROR($F4204,0))</f>
        <v/>
      </c>
      <c r="L4204" s="9">
        <f>IF(COUNTA($A4204:$H4204)=0,"",IF($J4204="OTRO",IFERROR(LOOKUP(2,1/(((LISTS!$H$2:$H$26&lt;&gt;"")*ISNUMBER(SEARCH(LISTS!$H$2:$H$26,$G4204)))+((LISTS!$I$2:$I$26&lt;&gt;"")*ISNUMBER(SEARCH(LISTS!$I$2:$I$26,$E4204)))),LISTS!$L$2:$L$26),"Concepto DIAN no mapeado a casilla automatica"),IF(LEFT($J4204,4)="TOPE","Control automatico DIAN: "&amp;$J4204,"Casilla automatica: "&amp;$J4204)))</f>
        <v/>
      </c>
    </row>
    <row r="4205">
      <c r="A4205" s="9" t="n"/>
      <c r="B4205" s="9" t="n"/>
      <c r="C4205" s="9" t="n"/>
      <c r="D4205" s="9" t="n"/>
      <c r="E4205" s="9" t="n"/>
      <c r="F4205" s="11" t="n"/>
      <c r="G4205" s="9" t="n"/>
      <c r="H4205" s="9" t="n"/>
      <c r="I4205" s="9">
        <f>IF(COUNTA($A4205:$H4205)=0,"",IF($J4205="OTRO","NO","SI"))</f>
        <v/>
      </c>
      <c r="J4205" s="9">
        <f>IF(COUNTA($A4205:$H4205)=0,"",IFERROR(LOOKUP(2,1/(((LISTS!$H$2:$H$26&lt;&gt;"")*ISNUMBER(SEARCH(LISTS!$H$2:$H$26,$G4205)))+((LISTS!$I$2:$I$26&lt;&gt;"")*ISNUMBER(SEARCH(LISTS!$I$2:$I$26,$E4205)))),LISTS!$K$2:$K$26),"OTRO"))</f>
        <v/>
      </c>
      <c r="K4205" s="11">
        <f>IF($I4205&lt;&gt;"SI",0,IFERROR($F4205,0))</f>
        <v/>
      </c>
      <c r="L4205" s="9">
        <f>IF(COUNTA($A4205:$H4205)=0,"",IF($J4205="OTRO",IFERROR(LOOKUP(2,1/(((LISTS!$H$2:$H$26&lt;&gt;"")*ISNUMBER(SEARCH(LISTS!$H$2:$H$26,$G4205)))+((LISTS!$I$2:$I$26&lt;&gt;"")*ISNUMBER(SEARCH(LISTS!$I$2:$I$26,$E4205)))),LISTS!$L$2:$L$26),"Concepto DIAN no mapeado a casilla automatica"),IF(LEFT($J4205,4)="TOPE","Control automatico DIAN: "&amp;$J4205,"Casilla automatica: "&amp;$J4205)))</f>
        <v/>
      </c>
    </row>
    <row r="4206">
      <c r="A4206" s="9" t="n"/>
      <c r="B4206" s="9" t="n"/>
      <c r="C4206" s="9" t="n"/>
      <c r="D4206" s="9" t="n"/>
      <c r="E4206" s="9" t="n"/>
      <c r="F4206" s="11" t="n"/>
      <c r="G4206" s="9" t="n"/>
      <c r="H4206" s="9" t="n"/>
      <c r="I4206" s="9">
        <f>IF(COUNTA($A4206:$H4206)=0,"",IF($J4206="OTRO","NO","SI"))</f>
        <v/>
      </c>
      <c r="J4206" s="9">
        <f>IF(COUNTA($A4206:$H4206)=0,"",IFERROR(LOOKUP(2,1/(((LISTS!$H$2:$H$26&lt;&gt;"")*ISNUMBER(SEARCH(LISTS!$H$2:$H$26,$G4206)))+((LISTS!$I$2:$I$26&lt;&gt;"")*ISNUMBER(SEARCH(LISTS!$I$2:$I$26,$E4206)))),LISTS!$K$2:$K$26),"OTRO"))</f>
        <v/>
      </c>
      <c r="K4206" s="11">
        <f>IF($I4206&lt;&gt;"SI",0,IFERROR($F4206,0))</f>
        <v/>
      </c>
      <c r="L4206" s="9">
        <f>IF(COUNTA($A4206:$H4206)=0,"",IF($J4206="OTRO",IFERROR(LOOKUP(2,1/(((LISTS!$H$2:$H$26&lt;&gt;"")*ISNUMBER(SEARCH(LISTS!$H$2:$H$26,$G4206)))+((LISTS!$I$2:$I$26&lt;&gt;"")*ISNUMBER(SEARCH(LISTS!$I$2:$I$26,$E4206)))),LISTS!$L$2:$L$26),"Concepto DIAN no mapeado a casilla automatica"),IF(LEFT($J4206,4)="TOPE","Control automatico DIAN: "&amp;$J4206,"Casilla automatica: "&amp;$J4206)))</f>
        <v/>
      </c>
    </row>
    <row r="4207">
      <c r="A4207" s="9" t="n"/>
      <c r="B4207" s="9" t="n"/>
      <c r="C4207" s="9" t="n"/>
      <c r="D4207" s="9" t="n"/>
      <c r="E4207" s="9" t="n"/>
      <c r="F4207" s="11" t="n"/>
      <c r="G4207" s="9" t="n"/>
      <c r="H4207" s="9" t="n"/>
      <c r="I4207" s="9">
        <f>IF(COUNTA($A4207:$H4207)=0,"",IF($J4207="OTRO","NO","SI"))</f>
        <v/>
      </c>
      <c r="J4207" s="9">
        <f>IF(COUNTA($A4207:$H4207)=0,"",IFERROR(LOOKUP(2,1/(((LISTS!$H$2:$H$26&lt;&gt;"")*ISNUMBER(SEARCH(LISTS!$H$2:$H$26,$G4207)))+((LISTS!$I$2:$I$26&lt;&gt;"")*ISNUMBER(SEARCH(LISTS!$I$2:$I$26,$E4207)))),LISTS!$K$2:$K$26),"OTRO"))</f>
        <v/>
      </c>
      <c r="K4207" s="11">
        <f>IF($I4207&lt;&gt;"SI",0,IFERROR($F4207,0))</f>
        <v/>
      </c>
      <c r="L4207" s="9">
        <f>IF(COUNTA($A4207:$H4207)=0,"",IF($J4207="OTRO",IFERROR(LOOKUP(2,1/(((LISTS!$H$2:$H$26&lt;&gt;"")*ISNUMBER(SEARCH(LISTS!$H$2:$H$26,$G4207)))+((LISTS!$I$2:$I$26&lt;&gt;"")*ISNUMBER(SEARCH(LISTS!$I$2:$I$26,$E4207)))),LISTS!$L$2:$L$26),"Concepto DIAN no mapeado a casilla automatica"),IF(LEFT($J4207,4)="TOPE","Control automatico DIAN: "&amp;$J4207,"Casilla automatica: "&amp;$J4207)))</f>
        <v/>
      </c>
    </row>
    <row r="4208">
      <c r="A4208" s="9" t="n"/>
      <c r="B4208" s="9" t="n"/>
      <c r="C4208" s="9" t="n"/>
      <c r="D4208" s="9" t="n"/>
      <c r="E4208" s="9" t="n"/>
      <c r="F4208" s="11" t="n"/>
      <c r="G4208" s="9" t="n"/>
      <c r="H4208" s="9" t="n"/>
      <c r="I4208" s="9">
        <f>IF(COUNTA($A4208:$H4208)=0,"",IF($J4208="OTRO","NO","SI"))</f>
        <v/>
      </c>
      <c r="J4208" s="9">
        <f>IF(COUNTA($A4208:$H4208)=0,"",IFERROR(LOOKUP(2,1/(((LISTS!$H$2:$H$26&lt;&gt;"")*ISNUMBER(SEARCH(LISTS!$H$2:$H$26,$G4208)))+((LISTS!$I$2:$I$26&lt;&gt;"")*ISNUMBER(SEARCH(LISTS!$I$2:$I$26,$E4208)))),LISTS!$K$2:$K$26),"OTRO"))</f>
        <v/>
      </c>
      <c r="K4208" s="11">
        <f>IF($I4208&lt;&gt;"SI",0,IFERROR($F4208,0))</f>
        <v/>
      </c>
      <c r="L4208" s="9">
        <f>IF(COUNTA($A4208:$H4208)=0,"",IF($J4208="OTRO",IFERROR(LOOKUP(2,1/(((LISTS!$H$2:$H$26&lt;&gt;"")*ISNUMBER(SEARCH(LISTS!$H$2:$H$26,$G4208)))+((LISTS!$I$2:$I$26&lt;&gt;"")*ISNUMBER(SEARCH(LISTS!$I$2:$I$26,$E4208)))),LISTS!$L$2:$L$26),"Concepto DIAN no mapeado a casilla automatica"),IF(LEFT($J4208,4)="TOPE","Control automatico DIAN: "&amp;$J4208,"Casilla automatica: "&amp;$J4208)))</f>
        <v/>
      </c>
    </row>
    <row r="4209">
      <c r="A4209" s="9" t="n"/>
      <c r="B4209" s="9" t="n"/>
      <c r="C4209" s="9" t="n"/>
      <c r="D4209" s="9" t="n"/>
      <c r="E4209" s="9" t="n"/>
      <c r="F4209" s="11" t="n"/>
      <c r="G4209" s="9" t="n"/>
      <c r="H4209" s="9" t="n"/>
      <c r="I4209" s="9">
        <f>IF(COUNTA($A4209:$H4209)=0,"",IF($J4209="OTRO","NO","SI"))</f>
        <v/>
      </c>
      <c r="J4209" s="9">
        <f>IF(COUNTA($A4209:$H4209)=0,"",IFERROR(LOOKUP(2,1/(((LISTS!$H$2:$H$26&lt;&gt;"")*ISNUMBER(SEARCH(LISTS!$H$2:$H$26,$G4209)))+((LISTS!$I$2:$I$26&lt;&gt;"")*ISNUMBER(SEARCH(LISTS!$I$2:$I$26,$E4209)))),LISTS!$K$2:$K$26),"OTRO"))</f>
        <v/>
      </c>
      <c r="K4209" s="11">
        <f>IF($I4209&lt;&gt;"SI",0,IFERROR($F4209,0))</f>
        <v/>
      </c>
      <c r="L4209" s="9">
        <f>IF(COUNTA($A4209:$H4209)=0,"",IF($J4209="OTRO",IFERROR(LOOKUP(2,1/(((LISTS!$H$2:$H$26&lt;&gt;"")*ISNUMBER(SEARCH(LISTS!$H$2:$H$26,$G4209)))+((LISTS!$I$2:$I$26&lt;&gt;"")*ISNUMBER(SEARCH(LISTS!$I$2:$I$26,$E4209)))),LISTS!$L$2:$L$26),"Concepto DIAN no mapeado a casilla automatica"),IF(LEFT($J4209,4)="TOPE","Control automatico DIAN: "&amp;$J4209,"Casilla automatica: "&amp;$J4209)))</f>
        <v/>
      </c>
    </row>
    <row r="4210">
      <c r="A4210" s="9" t="n"/>
      <c r="B4210" s="9" t="n"/>
      <c r="C4210" s="9" t="n"/>
      <c r="D4210" s="9" t="n"/>
      <c r="E4210" s="9" t="n"/>
      <c r="F4210" s="11" t="n"/>
      <c r="G4210" s="9" t="n"/>
      <c r="H4210" s="9" t="n"/>
      <c r="I4210" s="9">
        <f>IF(COUNTA($A4210:$H4210)=0,"",IF($J4210="OTRO","NO","SI"))</f>
        <v/>
      </c>
      <c r="J4210" s="9">
        <f>IF(COUNTA($A4210:$H4210)=0,"",IFERROR(LOOKUP(2,1/(((LISTS!$H$2:$H$26&lt;&gt;"")*ISNUMBER(SEARCH(LISTS!$H$2:$H$26,$G4210)))+((LISTS!$I$2:$I$26&lt;&gt;"")*ISNUMBER(SEARCH(LISTS!$I$2:$I$26,$E4210)))),LISTS!$K$2:$K$26),"OTRO"))</f>
        <v/>
      </c>
      <c r="K4210" s="11">
        <f>IF($I4210&lt;&gt;"SI",0,IFERROR($F4210,0))</f>
        <v/>
      </c>
      <c r="L4210" s="9">
        <f>IF(COUNTA($A4210:$H4210)=0,"",IF($J4210="OTRO",IFERROR(LOOKUP(2,1/(((LISTS!$H$2:$H$26&lt;&gt;"")*ISNUMBER(SEARCH(LISTS!$H$2:$H$26,$G4210)))+((LISTS!$I$2:$I$26&lt;&gt;"")*ISNUMBER(SEARCH(LISTS!$I$2:$I$26,$E4210)))),LISTS!$L$2:$L$26),"Concepto DIAN no mapeado a casilla automatica"),IF(LEFT($J4210,4)="TOPE","Control automatico DIAN: "&amp;$J4210,"Casilla automatica: "&amp;$J4210)))</f>
        <v/>
      </c>
    </row>
    <row r="4211">
      <c r="A4211" s="9" t="n"/>
      <c r="B4211" s="9" t="n"/>
      <c r="C4211" s="9" t="n"/>
      <c r="D4211" s="9" t="n"/>
      <c r="E4211" s="9" t="n"/>
      <c r="F4211" s="11" t="n"/>
      <c r="G4211" s="9" t="n"/>
      <c r="H4211" s="9" t="n"/>
      <c r="I4211" s="9">
        <f>IF(COUNTA($A4211:$H4211)=0,"",IF($J4211="OTRO","NO","SI"))</f>
        <v/>
      </c>
      <c r="J4211" s="9">
        <f>IF(COUNTA($A4211:$H4211)=0,"",IFERROR(LOOKUP(2,1/(((LISTS!$H$2:$H$26&lt;&gt;"")*ISNUMBER(SEARCH(LISTS!$H$2:$H$26,$G4211)))+((LISTS!$I$2:$I$26&lt;&gt;"")*ISNUMBER(SEARCH(LISTS!$I$2:$I$26,$E4211)))),LISTS!$K$2:$K$26),"OTRO"))</f>
        <v/>
      </c>
      <c r="K4211" s="11">
        <f>IF($I4211&lt;&gt;"SI",0,IFERROR($F4211,0))</f>
        <v/>
      </c>
      <c r="L4211" s="9">
        <f>IF(COUNTA($A4211:$H4211)=0,"",IF($J4211="OTRO",IFERROR(LOOKUP(2,1/(((LISTS!$H$2:$H$26&lt;&gt;"")*ISNUMBER(SEARCH(LISTS!$H$2:$H$26,$G4211)))+((LISTS!$I$2:$I$26&lt;&gt;"")*ISNUMBER(SEARCH(LISTS!$I$2:$I$26,$E4211)))),LISTS!$L$2:$L$26),"Concepto DIAN no mapeado a casilla automatica"),IF(LEFT($J4211,4)="TOPE","Control automatico DIAN: "&amp;$J4211,"Casilla automatica: "&amp;$J4211)))</f>
        <v/>
      </c>
    </row>
    <row r="4212">
      <c r="A4212" s="9" t="n"/>
      <c r="B4212" s="9" t="n"/>
      <c r="C4212" s="9" t="n"/>
      <c r="D4212" s="9" t="n"/>
      <c r="E4212" s="9" t="n"/>
      <c r="F4212" s="11" t="n"/>
      <c r="G4212" s="9" t="n"/>
      <c r="H4212" s="9" t="n"/>
      <c r="I4212" s="9">
        <f>IF(COUNTA($A4212:$H4212)=0,"",IF($J4212="OTRO","NO","SI"))</f>
        <v/>
      </c>
      <c r="J4212" s="9">
        <f>IF(COUNTA($A4212:$H4212)=0,"",IFERROR(LOOKUP(2,1/(((LISTS!$H$2:$H$26&lt;&gt;"")*ISNUMBER(SEARCH(LISTS!$H$2:$H$26,$G4212)))+((LISTS!$I$2:$I$26&lt;&gt;"")*ISNUMBER(SEARCH(LISTS!$I$2:$I$26,$E4212)))),LISTS!$K$2:$K$26),"OTRO"))</f>
        <v/>
      </c>
      <c r="K4212" s="11">
        <f>IF($I4212&lt;&gt;"SI",0,IFERROR($F4212,0))</f>
        <v/>
      </c>
      <c r="L4212" s="9">
        <f>IF(COUNTA($A4212:$H4212)=0,"",IF($J4212="OTRO",IFERROR(LOOKUP(2,1/(((LISTS!$H$2:$H$26&lt;&gt;"")*ISNUMBER(SEARCH(LISTS!$H$2:$H$26,$G4212)))+((LISTS!$I$2:$I$26&lt;&gt;"")*ISNUMBER(SEARCH(LISTS!$I$2:$I$26,$E4212)))),LISTS!$L$2:$L$26),"Concepto DIAN no mapeado a casilla automatica"),IF(LEFT($J4212,4)="TOPE","Control automatico DIAN: "&amp;$J4212,"Casilla automatica: "&amp;$J4212)))</f>
        <v/>
      </c>
    </row>
    <row r="4213">
      <c r="A4213" s="9" t="n"/>
      <c r="B4213" s="9" t="n"/>
      <c r="C4213" s="9" t="n"/>
      <c r="D4213" s="9" t="n"/>
      <c r="E4213" s="9" t="n"/>
      <c r="F4213" s="11" t="n"/>
      <c r="G4213" s="9" t="n"/>
      <c r="H4213" s="9" t="n"/>
      <c r="I4213" s="9">
        <f>IF(COUNTA($A4213:$H4213)=0,"",IF($J4213="OTRO","NO","SI"))</f>
        <v/>
      </c>
      <c r="J4213" s="9">
        <f>IF(COUNTA($A4213:$H4213)=0,"",IFERROR(LOOKUP(2,1/(((LISTS!$H$2:$H$26&lt;&gt;"")*ISNUMBER(SEARCH(LISTS!$H$2:$H$26,$G4213)))+((LISTS!$I$2:$I$26&lt;&gt;"")*ISNUMBER(SEARCH(LISTS!$I$2:$I$26,$E4213)))),LISTS!$K$2:$K$26),"OTRO"))</f>
        <v/>
      </c>
      <c r="K4213" s="11">
        <f>IF($I4213&lt;&gt;"SI",0,IFERROR($F4213,0))</f>
        <v/>
      </c>
      <c r="L4213" s="9">
        <f>IF(COUNTA($A4213:$H4213)=0,"",IF($J4213="OTRO",IFERROR(LOOKUP(2,1/(((LISTS!$H$2:$H$26&lt;&gt;"")*ISNUMBER(SEARCH(LISTS!$H$2:$H$26,$G4213)))+((LISTS!$I$2:$I$26&lt;&gt;"")*ISNUMBER(SEARCH(LISTS!$I$2:$I$26,$E4213)))),LISTS!$L$2:$L$26),"Concepto DIAN no mapeado a casilla automatica"),IF(LEFT($J4213,4)="TOPE","Control automatico DIAN: "&amp;$J4213,"Casilla automatica: "&amp;$J4213)))</f>
        <v/>
      </c>
    </row>
    <row r="4214">
      <c r="A4214" s="9" t="n"/>
      <c r="B4214" s="9" t="n"/>
      <c r="C4214" s="9" t="n"/>
      <c r="D4214" s="9" t="n"/>
      <c r="E4214" s="9" t="n"/>
      <c r="F4214" s="11" t="n"/>
      <c r="G4214" s="9" t="n"/>
      <c r="H4214" s="9" t="n"/>
      <c r="I4214" s="9">
        <f>IF(COUNTA($A4214:$H4214)=0,"",IF($J4214="OTRO","NO","SI"))</f>
        <v/>
      </c>
      <c r="J4214" s="9">
        <f>IF(COUNTA($A4214:$H4214)=0,"",IFERROR(LOOKUP(2,1/(((LISTS!$H$2:$H$26&lt;&gt;"")*ISNUMBER(SEARCH(LISTS!$H$2:$H$26,$G4214)))+((LISTS!$I$2:$I$26&lt;&gt;"")*ISNUMBER(SEARCH(LISTS!$I$2:$I$26,$E4214)))),LISTS!$K$2:$K$26),"OTRO"))</f>
        <v/>
      </c>
      <c r="K4214" s="11">
        <f>IF($I4214&lt;&gt;"SI",0,IFERROR($F4214,0))</f>
        <v/>
      </c>
      <c r="L4214" s="9">
        <f>IF(COUNTA($A4214:$H4214)=0,"",IF($J4214="OTRO",IFERROR(LOOKUP(2,1/(((LISTS!$H$2:$H$26&lt;&gt;"")*ISNUMBER(SEARCH(LISTS!$H$2:$H$26,$G4214)))+((LISTS!$I$2:$I$26&lt;&gt;"")*ISNUMBER(SEARCH(LISTS!$I$2:$I$26,$E4214)))),LISTS!$L$2:$L$26),"Concepto DIAN no mapeado a casilla automatica"),IF(LEFT($J4214,4)="TOPE","Control automatico DIAN: "&amp;$J4214,"Casilla automatica: "&amp;$J4214)))</f>
        <v/>
      </c>
    </row>
    <row r="4215">
      <c r="A4215" s="9" t="n"/>
      <c r="B4215" s="9" t="n"/>
      <c r="C4215" s="9" t="n"/>
      <c r="D4215" s="9" t="n"/>
      <c r="E4215" s="9" t="n"/>
      <c r="F4215" s="11" t="n"/>
      <c r="G4215" s="9" t="n"/>
      <c r="H4215" s="9" t="n"/>
      <c r="I4215" s="9">
        <f>IF(COUNTA($A4215:$H4215)=0,"",IF($J4215="OTRO","NO","SI"))</f>
        <v/>
      </c>
      <c r="J4215" s="9">
        <f>IF(COUNTA($A4215:$H4215)=0,"",IFERROR(LOOKUP(2,1/(((LISTS!$H$2:$H$26&lt;&gt;"")*ISNUMBER(SEARCH(LISTS!$H$2:$H$26,$G4215)))+((LISTS!$I$2:$I$26&lt;&gt;"")*ISNUMBER(SEARCH(LISTS!$I$2:$I$26,$E4215)))),LISTS!$K$2:$K$26),"OTRO"))</f>
        <v/>
      </c>
      <c r="K4215" s="11">
        <f>IF($I4215&lt;&gt;"SI",0,IFERROR($F4215,0))</f>
        <v/>
      </c>
      <c r="L4215" s="9">
        <f>IF(COUNTA($A4215:$H4215)=0,"",IF($J4215="OTRO",IFERROR(LOOKUP(2,1/(((LISTS!$H$2:$H$26&lt;&gt;"")*ISNUMBER(SEARCH(LISTS!$H$2:$H$26,$G4215)))+((LISTS!$I$2:$I$26&lt;&gt;"")*ISNUMBER(SEARCH(LISTS!$I$2:$I$26,$E4215)))),LISTS!$L$2:$L$26),"Concepto DIAN no mapeado a casilla automatica"),IF(LEFT($J4215,4)="TOPE","Control automatico DIAN: "&amp;$J4215,"Casilla automatica: "&amp;$J4215)))</f>
        <v/>
      </c>
    </row>
    <row r="4216">
      <c r="A4216" s="9" t="n"/>
      <c r="B4216" s="9" t="n"/>
      <c r="C4216" s="9" t="n"/>
      <c r="D4216" s="9" t="n"/>
      <c r="E4216" s="9" t="n"/>
      <c r="F4216" s="11" t="n"/>
      <c r="G4216" s="9" t="n"/>
      <c r="H4216" s="9" t="n"/>
      <c r="I4216" s="9">
        <f>IF(COUNTA($A4216:$H4216)=0,"",IF($J4216="OTRO","NO","SI"))</f>
        <v/>
      </c>
      <c r="J4216" s="9">
        <f>IF(COUNTA($A4216:$H4216)=0,"",IFERROR(LOOKUP(2,1/(((LISTS!$H$2:$H$26&lt;&gt;"")*ISNUMBER(SEARCH(LISTS!$H$2:$H$26,$G4216)))+((LISTS!$I$2:$I$26&lt;&gt;"")*ISNUMBER(SEARCH(LISTS!$I$2:$I$26,$E4216)))),LISTS!$K$2:$K$26),"OTRO"))</f>
        <v/>
      </c>
      <c r="K4216" s="11">
        <f>IF($I4216&lt;&gt;"SI",0,IFERROR($F4216,0))</f>
        <v/>
      </c>
      <c r="L4216" s="9">
        <f>IF(COUNTA($A4216:$H4216)=0,"",IF($J4216="OTRO",IFERROR(LOOKUP(2,1/(((LISTS!$H$2:$H$26&lt;&gt;"")*ISNUMBER(SEARCH(LISTS!$H$2:$H$26,$G4216)))+((LISTS!$I$2:$I$26&lt;&gt;"")*ISNUMBER(SEARCH(LISTS!$I$2:$I$26,$E4216)))),LISTS!$L$2:$L$26),"Concepto DIAN no mapeado a casilla automatica"),IF(LEFT($J4216,4)="TOPE","Control automatico DIAN: "&amp;$J4216,"Casilla automatica: "&amp;$J4216)))</f>
        <v/>
      </c>
    </row>
    <row r="4217">
      <c r="A4217" s="9" t="n"/>
      <c r="B4217" s="9" t="n"/>
      <c r="C4217" s="9" t="n"/>
      <c r="D4217" s="9" t="n"/>
      <c r="E4217" s="9" t="n"/>
      <c r="F4217" s="11" t="n"/>
      <c r="G4217" s="9" t="n"/>
      <c r="H4217" s="9" t="n"/>
      <c r="I4217" s="9">
        <f>IF(COUNTA($A4217:$H4217)=0,"",IF($J4217="OTRO","NO","SI"))</f>
        <v/>
      </c>
      <c r="J4217" s="9">
        <f>IF(COUNTA($A4217:$H4217)=0,"",IFERROR(LOOKUP(2,1/(((LISTS!$H$2:$H$26&lt;&gt;"")*ISNUMBER(SEARCH(LISTS!$H$2:$H$26,$G4217)))+((LISTS!$I$2:$I$26&lt;&gt;"")*ISNUMBER(SEARCH(LISTS!$I$2:$I$26,$E4217)))),LISTS!$K$2:$K$26),"OTRO"))</f>
        <v/>
      </c>
      <c r="K4217" s="11">
        <f>IF($I4217&lt;&gt;"SI",0,IFERROR($F4217,0))</f>
        <v/>
      </c>
      <c r="L4217" s="9">
        <f>IF(COUNTA($A4217:$H4217)=0,"",IF($J4217="OTRO",IFERROR(LOOKUP(2,1/(((LISTS!$H$2:$H$26&lt;&gt;"")*ISNUMBER(SEARCH(LISTS!$H$2:$H$26,$G4217)))+((LISTS!$I$2:$I$26&lt;&gt;"")*ISNUMBER(SEARCH(LISTS!$I$2:$I$26,$E4217)))),LISTS!$L$2:$L$26),"Concepto DIAN no mapeado a casilla automatica"),IF(LEFT($J4217,4)="TOPE","Control automatico DIAN: "&amp;$J4217,"Casilla automatica: "&amp;$J4217)))</f>
        <v/>
      </c>
    </row>
    <row r="4218">
      <c r="A4218" s="9" t="n"/>
      <c r="B4218" s="9" t="n"/>
      <c r="C4218" s="9" t="n"/>
      <c r="D4218" s="9" t="n"/>
      <c r="E4218" s="9" t="n"/>
      <c r="F4218" s="11" t="n"/>
      <c r="G4218" s="9" t="n"/>
      <c r="H4218" s="9" t="n"/>
      <c r="I4218" s="9">
        <f>IF(COUNTA($A4218:$H4218)=0,"",IF($J4218="OTRO","NO","SI"))</f>
        <v/>
      </c>
      <c r="J4218" s="9">
        <f>IF(COUNTA($A4218:$H4218)=0,"",IFERROR(LOOKUP(2,1/(((LISTS!$H$2:$H$26&lt;&gt;"")*ISNUMBER(SEARCH(LISTS!$H$2:$H$26,$G4218)))+((LISTS!$I$2:$I$26&lt;&gt;"")*ISNUMBER(SEARCH(LISTS!$I$2:$I$26,$E4218)))),LISTS!$K$2:$K$26),"OTRO"))</f>
        <v/>
      </c>
      <c r="K4218" s="11">
        <f>IF($I4218&lt;&gt;"SI",0,IFERROR($F4218,0))</f>
        <v/>
      </c>
      <c r="L4218" s="9">
        <f>IF(COUNTA($A4218:$H4218)=0,"",IF($J4218="OTRO",IFERROR(LOOKUP(2,1/(((LISTS!$H$2:$H$26&lt;&gt;"")*ISNUMBER(SEARCH(LISTS!$H$2:$H$26,$G4218)))+((LISTS!$I$2:$I$26&lt;&gt;"")*ISNUMBER(SEARCH(LISTS!$I$2:$I$26,$E4218)))),LISTS!$L$2:$L$26),"Concepto DIAN no mapeado a casilla automatica"),IF(LEFT($J4218,4)="TOPE","Control automatico DIAN: "&amp;$J4218,"Casilla automatica: "&amp;$J4218)))</f>
        <v/>
      </c>
    </row>
    <row r="4219">
      <c r="A4219" s="9" t="n"/>
      <c r="B4219" s="9" t="n"/>
      <c r="C4219" s="9" t="n"/>
      <c r="D4219" s="9" t="n"/>
      <c r="E4219" s="9" t="n"/>
      <c r="F4219" s="11" t="n"/>
      <c r="G4219" s="9" t="n"/>
      <c r="H4219" s="9" t="n"/>
      <c r="I4219" s="9">
        <f>IF(COUNTA($A4219:$H4219)=0,"",IF($J4219="OTRO","NO","SI"))</f>
        <v/>
      </c>
      <c r="J4219" s="9">
        <f>IF(COUNTA($A4219:$H4219)=0,"",IFERROR(LOOKUP(2,1/(((LISTS!$H$2:$H$26&lt;&gt;"")*ISNUMBER(SEARCH(LISTS!$H$2:$H$26,$G4219)))+((LISTS!$I$2:$I$26&lt;&gt;"")*ISNUMBER(SEARCH(LISTS!$I$2:$I$26,$E4219)))),LISTS!$K$2:$K$26),"OTRO"))</f>
        <v/>
      </c>
      <c r="K4219" s="11">
        <f>IF($I4219&lt;&gt;"SI",0,IFERROR($F4219,0))</f>
        <v/>
      </c>
      <c r="L4219" s="9">
        <f>IF(COUNTA($A4219:$H4219)=0,"",IF($J4219="OTRO",IFERROR(LOOKUP(2,1/(((LISTS!$H$2:$H$26&lt;&gt;"")*ISNUMBER(SEARCH(LISTS!$H$2:$H$26,$G4219)))+((LISTS!$I$2:$I$26&lt;&gt;"")*ISNUMBER(SEARCH(LISTS!$I$2:$I$26,$E4219)))),LISTS!$L$2:$L$26),"Concepto DIAN no mapeado a casilla automatica"),IF(LEFT($J4219,4)="TOPE","Control automatico DIAN: "&amp;$J4219,"Casilla automatica: "&amp;$J4219)))</f>
        <v/>
      </c>
    </row>
    <row r="4220">
      <c r="A4220" s="9" t="n"/>
      <c r="B4220" s="9" t="n"/>
      <c r="C4220" s="9" t="n"/>
      <c r="D4220" s="9" t="n"/>
      <c r="E4220" s="9" t="n"/>
      <c r="F4220" s="11" t="n"/>
      <c r="G4220" s="9" t="n"/>
      <c r="H4220" s="9" t="n"/>
      <c r="I4220" s="9">
        <f>IF(COUNTA($A4220:$H4220)=0,"",IF($J4220="OTRO","NO","SI"))</f>
        <v/>
      </c>
      <c r="J4220" s="9">
        <f>IF(COUNTA($A4220:$H4220)=0,"",IFERROR(LOOKUP(2,1/(((LISTS!$H$2:$H$26&lt;&gt;"")*ISNUMBER(SEARCH(LISTS!$H$2:$H$26,$G4220)))+((LISTS!$I$2:$I$26&lt;&gt;"")*ISNUMBER(SEARCH(LISTS!$I$2:$I$26,$E4220)))),LISTS!$K$2:$K$26),"OTRO"))</f>
        <v/>
      </c>
      <c r="K4220" s="11">
        <f>IF($I4220&lt;&gt;"SI",0,IFERROR($F4220,0))</f>
        <v/>
      </c>
      <c r="L4220" s="9">
        <f>IF(COUNTA($A4220:$H4220)=0,"",IF($J4220="OTRO",IFERROR(LOOKUP(2,1/(((LISTS!$H$2:$H$26&lt;&gt;"")*ISNUMBER(SEARCH(LISTS!$H$2:$H$26,$G4220)))+((LISTS!$I$2:$I$26&lt;&gt;"")*ISNUMBER(SEARCH(LISTS!$I$2:$I$26,$E4220)))),LISTS!$L$2:$L$26),"Concepto DIAN no mapeado a casilla automatica"),IF(LEFT($J4220,4)="TOPE","Control automatico DIAN: "&amp;$J4220,"Casilla automatica: "&amp;$J4220)))</f>
        <v/>
      </c>
    </row>
    <row r="4221">
      <c r="A4221" s="9" t="n"/>
      <c r="B4221" s="9" t="n"/>
      <c r="C4221" s="9" t="n"/>
      <c r="D4221" s="9" t="n"/>
      <c r="E4221" s="9" t="n"/>
      <c r="F4221" s="11" t="n"/>
      <c r="G4221" s="9" t="n"/>
      <c r="H4221" s="9" t="n"/>
      <c r="I4221" s="9">
        <f>IF(COUNTA($A4221:$H4221)=0,"",IF($J4221="OTRO","NO","SI"))</f>
        <v/>
      </c>
      <c r="J4221" s="9">
        <f>IF(COUNTA($A4221:$H4221)=0,"",IFERROR(LOOKUP(2,1/(((LISTS!$H$2:$H$26&lt;&gt;"")*ISNUMBER(SEARCH(LISTS!$H$2:$H$26,$G4221)))+((LISTS!$I$2:$I$26&lt;&gt;"")*ISNUMBER(SEARCH(LISTS!$I$2:$I$26,$E4221)))),LISTS!$K$2:$K$26),"OTRO"))</f>
        <v/>
      </c>
      <c r="K4221" s="11">
        <f>IF($I4221&lt;&gt;"SI",0,IFERROR($F4221,0))</f>
        <v/>
      </c>
      <c r="L4221" s="9">
        <f>IF(COUNTA($A4221:$H4221)=0,"",IF($J4221="OTRO",IFERROR(LOOKUP(2,1/(((LISTS!$H$2:$H$26&lt;&gt;"")*ISNUMBER(SEARCH(LISTS!$H$2:$H$26,$G4221)))+((LISTS!$I$2:$I$26&lt;&gt;"")*ISNUMBER(SEARCH(LISTS!$I$2:$I$26,$E4221)))),LISTS!$L$2:$L$26),"Concepto DIAN no mapeado a casilla automatica"),IF(LEFT($J4221,4)="TOPE","Control automatico DIAN: "&amp;$J4221,"Casilla automatica: "&amp;$J4221)))</f>
        <v/>
      </c>
    </row>
    <row r="4222">
      <c r="A4222" s="9" t="n"/>
      <c r="B4222" s="9" t="n"/>
      <c r="C4222" s="9" t="n"/>
      <c r="D4222" s="9" t="n"/>
      <c r="E4222" s="9" t="n"/>
      <c r="F4222" s="11" t="n"/>
      <c r="G4222" s="9" t="n"/>
      <c r="H4222" s="9" t="n"/>
      <c r="I4222" s="9">
        <f>IF(COUNTA($A4222:$H4222)=0,"",IF($J4222="OTRO","NO","SI"))</f>
        <v/>
      </c>
      <c r="J4222" s="9">
        <f>IF(COUNTA($A4222:$H4222)=0,"",IFERROR(LOOKUP(2,1/(((LISTS!$H$2:$H$26&lt;&gt;"")*ISNUMBER(SEARCH(LISTS!$H$2:$H$26,$G4222)))+((LISTS!$I$2:$I$26&lt;&gt;"")*ISNUMBER(SEARCH(LISTS!$I$2:$I$26,$E4222)))),LISTS!$K$2:$K$26),"OTRO"))</f>
        <v/>
      </c>
      <c r="K4222" s="11">
        <f>IF($I4222&lt;&gt;"SI",0,IFERROR($F4222,0))</f>
        <v/>
      </c>
      <c r="L4222" s="9">
        <f>IF(COUNTA($A4222:$H4222)=0,"",IF($J4222="OTRO",IFERROR(LOOKUP(2,1/(((LISTS!$H$2:$H$26&lt;&gt;"")*ISNUMBER(SEARCH(LISTS!$H$2:$H$26,$G4222)))+((LISTS!$I$2:$I$26&lt;&gt;"")*ISNUMBER(SEARCH(LISTS!$I$2:$I$26,$E4222)))),LISTS!$L$2:$L$26),"Concepto DIAN no mapeado a casilla automatica"),IF(LEFT($J4222,4)="TOPE","Control automatico DIAN: "&amp;$J4222,"Casilla automatica: "&amp;$J4222)))</f>
        <v/>
      </c>
    </row>
    <row r="4223">
      <c r="A4223" s="9" t="n"/>
      <c r="B4223" s="9" t="n"/>
      <c r="C4223" s="9" t="n"/>
      <c r="D4223" s="9" t="n"/>
      <c r="E4223" s="9" t="n"/>
      <c r="F4223" s="11" t="n"/>
      <c r="G4223" s="9" t="n"/>
      <c r="H4223" s="9" t="n"/>
      <c r="I4223" s="9">
        <f>IF(COUNTA($A4223:$H4223)=0,"",IF($J4223="OTRO","NO","SI"))</f>
        <v/>
      </c>
      <c r="J4223" s="9">
        <f>IF(COUNTA($A4223:$H4223)=0,"",IFERROR(LOOKUP(2,1/(((LISTS!$H$2:$H$26&lt;&gt;"")*ISNUMBER(SEARCH(LISTS!$H$2:$H$26,$G4223)))+((LISTS!$I$2:$I$26&lt;&gt;"")*ISNUMBER(SEARCH(LISTS!$I$2:$I$26,$E4223)))),LISTS!$K$2:$K$26),"OTRO"))</f>
        <v/>
      </c>
      <c r="K4223" s="11">
        <f>IF($I4223&lt;&gt;"SI",0,IFERROR($F4223,0))</f>
        <v/>
      </c>
      <c r="L4223" s="9">
        <f>IF(COUNTA($A4223:$H4223)=0,"",IF($J4223="OTRO",IFERROR(LOOKUP(2,1/(((LISTS!$H$2:$H$26&lt;&gt;"")*ISNUMBER(SEARCH(LISTS!$H$2:$H$26,$G4223)))+((LISTS!$I$2:$I$26&lt;&gt;"")*ISNUMBER(SEARCH(LISTS!$I$2:$I$26,$E4223)))),LISTS!$L$2:$L$26),"Concepto DIAN no mapeado a casilla automatica"),IF(LEFT($J4223,4)="TOPE","Control automatico DIAN: "&amp;$J4223,"Casilla automatica: "&amp;$J4223)))</f>
        <v/>
      </c>
    </row>
    <row r="4224">
      <c r="A4224" s="9" t="n"/>
      <c r="B4224" s="9" t="n"/>
      <c r="C4224" s="9" t="n"/>
      <c r="D4224" s="9" t="n"/>
      <c r="E4224" s="9" t="n"/>
      <c r="F4224" s="11" t="n"/>
      <c r="G4224" s="9" t="n"/>
      <c r="H4224" s="9" t="n"/>
      <c r="I4224" s="9">
        <f>IF(COUNTA($A4224:$H4224)=0,"",IF($J4224="OTRO","NO","SI"))</f>
        <v/>
      </c>
      <c r="J4224" s="9">
        <f>IF(COUNTA($A4224:$H4224)=0,"",IFERROR(LOOKUP(2,1/(((LISTS!$H$2:$H$26&lt;&gt;"")*ISNUMBER(SEARCH(LISTS!$H$2:$H$26,$G4224)))+((LISTS!$I$2:$I$26&lt;&gt;"")*ISNUMBER(SEARCH(LISTS!$I$2:$I$26,$E4224)))),LISTS!$K$2:$K$26),"OTRO"))</f>
        <v/>
      </c>
      <c r="K4224" s="11">
        <f>IF($I4224&lt;&gt;"SI",0,IFERROR($F4224,0))</f>
        <v/>
      </c>
      <c r="L4224" s="9">
        <f>IF(COUNTA($A4224:$H4224)=0,"",IF($J4224="OTRO",IFERROR(LOOKUP(2,1/(((LISTS!$H$2:$H$26&lt;&gt;"")*ISNUMBER(SEARCH(LISTS!$H$2:$H$26,$G4224)))+((LISTS!$I$2:$I$26&lt;&gt;"")*ISNUMBER(SEARCH(LISTS!$I$2:$I$26,$E4224)))),LISTS!$L$2:$L$26),"Concepto DIAN no mapeado a casilla automatica"),IF(LEFT($J4224,4)="TOPE","Control automatico DIAN: "&amp;$J4224,"Casilla automatica: "&amp;$J4224)))</f>
        <v/>
      </c>
    </row>
    <row r="4225">
      <c r="A4225" s="9" t="n"/>
      <c r="B4225" s="9" t="n"/>
      <c r="C4225" s="9" t="n"/>
      <c r="D4225" s="9" t="n"/>
      <c r="E4225" s="9" t="n"/>
      <c r="F4225" s="11" t="n"/>
      <c r="G4225" s="9" t="n"/>
      <c r="H4225" s="9" t="n"/>
      <c r="I4225" s="9">
        <f>IF(COUNTA($A4225:$H4225)=0,"",IF($J4225="OTRO","NO","SI"))</f>
        <v/>
      </c>
      <c r="J4225" s="9">
        <f>IF(COUNTA($A4225:$H4225)=0,"",IFERROR(LOOKUP(2,1/(((LISTS!$H$2:$H$26&lt;&gt;"")*ISNUMBER(SEARCH(LISTS!$H$2:$H$26,$G4225)))+((LISTS!$I$2:$I$26&lt;&gt;"")*ISNUMBER(SEARCH(LISTS!$I$2:$I$26,$E4225)))),LISTS!$K$2:$K$26),"OTRO"))</f>
        <v/>
      </c>
      <c r="K4225" s="11">
        <f>IF($I4225&lt;&gt;"SI",0,IFERROR($F4225,0))</f>
        <v/>
      </c>
      <c r="L4225" s="9">
        <f>IF(COUNTA($A4225:$H4225)=0,"",IF($J4225="OTRO",IFERROR(LOOKUP(2,1/(((LISTS!$H$2:$H$26&lt;&gt;"")*ISNUMBER(SEARCH(LISTS!$H$2:$H$26,$G4225)))+((LISTS!$I$2:$I$26&lt;&gt;"")*ISNUMBER(SEARCH(LISTS!$I$2:$I$26,$E4225)))),LISTS!$L$2:$L$26),"Concepto DIAN no mapeado a casilla automatica"),IF(LEFT($J4225,4)="TOPE","Control automatico DIAN: "&amp;$J4225,"Casilla automatica: "&amp;$J4225)))</f>
        <v/>
      </c>
    </row>
    <row r="4226">
      <c r="A4226" s="9" t="n"/>
      <c r="B4226" s="9" t="n"/>
      <c r="C4226" s="9" t="n"/>
      <c r="D4226" s="9" t="n"/>
      <c r="E4226" s="9" t="n"/>
      <c r="F4226" s="11" t="n"/>
      <c r="G4226" s="9" t="n"/>
      <c r="H4226" s="9" t="n"/>
      <c r="I4226" s="9">
        <f>IF(COUNTA($A4226:$H4226)=0,"",IF($J4226="OTRO","NO","SI"))</f>
        <v/>
      </c>
      <c r="J4226" s="9">
        <f>IF(COUNTA($A4226:$H4226)=0,"",IFERROR(LOOKUP(2,1/(((LISTS!$H$2:$H$26&lt;&gt;"")*ISNUMBER(SEARCH(LISTS!$H$2:$H$26,$G4226)))+((LISTS!$I$2:$I$26&lt;&gt;"")*ISNUMBER(SEARCH(LISTS!$I$2:$I$26,$E4226)))),LISTS!$K$2:$K$26),"OTRO"))</f>
        <v/>
      </c>
      <c r="K4226" s="11">
        <f>IF($I4226&lt;&gt;"SI",0,IFERROR($F4226,0))</f>
        <v/>
      </c>
      <c r="L4226" s="9">
        <f>IF(COUNTA($A4226:$H4226)=0,"",IF($J4226="OTRO",IFERROR(LOOKUP(2,1/(((LISTS!$H$2:$H$26&lt;&gt;"")*ISNUMBER(SEARCH(LISTS!$H$2:$H$26,$G4226)))+((LISTS!$I$2:$I$26&lt;&gt;"")*ISNUMBER(SEARCH(LISTS!$I$2:$I$26,$E4226)))),LISTS!$L$2:$L$26),"Concepto DIAN no mapeado a casilla automatica"),IF(LEFT($J4226,4)="TOPE","Control automatico DIAN: "&amp;$J4226,"Casilla automatica: "&amp;$J4226)))</f>
        <v/>
      </c>
    </row>
    <row r="4227">
      <c r="A4227" s="9" t="n"/>
      <c r="B4227" s="9" t="n"/>
      <c r="C4227" s="9" t="n"/>
      <c r="D4227" s="9" t="n"/>
      <c r="E4227" s="9" t="n"/>
      <c r="F4227" s="11" t="n"/>
      <c r="G4227" s="9" t="n"/>
      <c r="H4227" s="9" t="n"/>
      <c r="I4227" s="9">
        <f>IF(COUNTA($A4227:$H4227)=0,"",IF($J4227="OTRO","NO","SI"))</f>
        <v/>
      </c>
      <c r="J4227" s="9">
        <f>IF(COUNTA($A4227:$H4227)=0,"",IFERROR(LOOKUP(2,1/(((LISTS!$H$2:$H$26&lt;&gt;"")*ISNUMBER(SEARCH(LISTS!$H$2:$H$26,$G4227)))+((LISTS!$I$2:$I$26&lt;&gt;"")*ISNUMBER(SEARCH(LISTS!$I$2:$I$26,$E4227)))),LISTS!$K$2:$K$26),"OTRO"))</f>
        <v/>
      </c>
      <c r="K4227" s="11">
        <f>IF($I4227&lt;&gt;"SI",0,IFERROR($F4227,0))</f>
        <v/>
      </c>
      <c r="L4227" s="9">
        <f>IF(COUNTA($A4227:$H4227)=0,"",IF($J4227="OTRO",IFERROR(LOOKUP(2,1/(((LISTS!$H$2:$H$26&lt;&gt;"")*ISNUMBER(SEARCH(LISTS!$H$2:$H$26,$G4227)))+((LISTS!$I$2:$I$26&lt;&gt;"")*ISNUMBER(SEARCH(LISTS!$I$2:$I$26,$E4227)))),LISTS!$L$2:$L$26),"Concepto DIAN no mapeado a casilla automatica"),IF(LEFT($J4227,4)="TOPE","Control automatico DIAN: "&amp;$J4227,"Casilla automatica: "&amp;$J4227)))</f>
        <v/>
      </c>
    </row>
    <row r="4228">
      <c r="A4228" s="9" t="n"/>
      <c r="B4228" s="9" t="n"/>
      <c r="C4228" s="9" t="n"/>
      <c r="D4228" s="9" t="n"/>
      <c r="E4228" s="9" t="n"/>
      <c r="F4228" s="11" t="n"/>
      <c r="G4228" s="9" t="n"/>
      <c r="H4228" s="9" t="n"/>
      <c r="I4228" s="9">
        <f>IF(COUNTA($A4228:$H4228)=0,"",IF($J4228="OTRO","NO","SI"))</f>
        <v/>
      </c>
      <c r="J4228" s="9">
        <f>IF(COUNTA($A4228:$H4228)=0,"",IFERROR(LOOKUP(2,1/(((LISTS!$H$2:$H$26&lt;&gt;"")*ISNUMBER(SEARCH(LISTS!$H$2:$H$26,$G4228)))+((LISTS!$I$2:$I$26&lt;&gt;"")*ISNUMBER(SEARCH(LISTS!$I$2:$I$26,$E4228)))),LISTS!$K$2:$K$26),"OTRO"))</f>
        <v/>
      </c>
      <c r="K4228" s="11">
        <f>IF($I4228&lt;&gt;"SI",0,IFERROR($F4228,0))</f>
        <v/>
      </c>
      <c r="L4228" s="9">
        <f>IF(COUNTA($A4228:$H4228)=0,"",IF($J4228="OTRO",IFERROR(LOOKUP(2,1/(((LISTS!$H$2:$H$26&lt;&gt;"")*ISNUMBER(SEARCH(LISTS!$H$2:$H$26,$G4228)))+((LISTS!$I$2:$I$26&lt;&gt;"")*ISNUMBER(SEARCH(LISTS!$I$2:$I$26,$E4228)))),LISTS!$L$2:$L$26),"Concepto DIAN no mapeado a casilla automatica"),IF(LEFT($J4228,4)="TOPE","Control automatico DIAN: "&amp;$J4228,"Casilla automatica: "&amp;$J4228)))</f>
        <v/>
      </c>
    </row>
    <row r="4229">
      <c r="A4229" s="9" t="n"/>
      <c r="B4229" s="9" t="n"/>
      <c r="C4229" s="9" t="n"/>
      <c r="D4229" s="9" t="n"/>
      <c r="E4229" s="9" t="n"/>
      <c r="F4229" s="11" t="n"/>
      <c r="G4229" s="9" t="n"/>
      <c r="H4229" s="9" t="n"/>
      <c r="I4229" s="9">
        <f>IF(COUNTA($A4229:$H4229)=0,"",IF($J4229="OTRO","NO","SI"))</f>
        <v/>
      </c>
      <c r="J4229" s="9">
        <f>IF(COUNTA($A4229:$H4229)=0,"",IFERROR(LOOKUP(2,1/(((LISTS!$H$2:$H$26&lt;&gt;"")*ISNUMBER(SEARCH(LISTS!$H$2:$H$26,$G4229)))+((LISTS!$I$2:$I$26&lt;&gt;"")*ISNUMBER(SEARCH(LISTS!$I$2:$I$26,$E4229)))),LISTS!$K$2:$K$26),"OTRO"))</f>
        <v/>
      </c>
      <c r="K4229" s="11">
        <f>IF($I4229&lt;&gt;"SI",0,IFERROR($F4229,0))</f>
        <v/>
      </c>
      <c r="L4229" s="9">
        <f>IF(COUNTA($A4229:$H4229)=0,"",IF($J4229="OTRO",IFERROR(LOOKUP(2,1/(((LISTS!$H$2:$H$26&lt;&gt;"")*ISNUMBER(SEARCH(LISTS!$H$2:$H$26,$G4229)))+((LISTS!$I$2:$I$26&lt;&gt;"")*ISNUMBER(SEARCH(LISTS!$I$2:$I$26,$E4229)))),LISTS!$L$2:$L$26),"Concepto DIAN no mapeado a casilla automatica"),IF(LEFT($J4229,4)="TOPE","Control automatico DIAN: "&amp;$J4229,"Casilla automatica: "&amp;$J4229)))</f>
        <v/>
      </c>
    </row>
    <row r="4230">
      <c r="A4230" s="9" t="n"/>
      <c r="B4230" s="9" t="n"/>
      <c r="C4230" s="9" t="n"/>
      <c r="D4230" s="9" t="n"/>
      <c r="E4230" s="9" t="n"/>
      <c r="F4230" s="11" t="n"/>
      <c r="G4230" s="9" t="n"/>
      <c r="H4230" s="9" t="n"/>
      <c r="I4230" s="9">
        <f>IF(COUNTA($A4230:$H4230)=0,"",IF($J4230="OTRO","NO","SI"))</f>
        <v/>
      </c>
      <c r="J4230" s="9">
        <f>IF(COUNTA($A4230:$H4230)=0,"",IFERROR(LOOKUP(2,1/(((LISTS!$H$2:$H$26&lt;&gt;"")*ISNUMBER(SEARCH(LISTS!$H$2:$H$26,$G4230)))+((LISTS!$I$2:$I$26&lt;&gt;"")*ISNUMBER(SEARCH(LISTS!$I$2:$I$26,$E4230)))),LISTS!$K$2:$K$26),"OTRO"))</f>
        <v/>
      </c>
      <c r="K4230" s="11">
        <f>IF($I4230&lt;&gt;"SI",0,IFERROR($F4230,0))</f>
        <v/>
      </c>
      <c r="L4230" s="9">
        <f>IF(COUNTA($A4230:$H4230)=0,"",IF($J4230="OTRO",IFERROR(LOOKUP(2,1/(((LISTS!$H$2:$H$26&lt;&gt;"")*ISNUMBER(SEARCH(LISTS!$H$2:$H$26,$G4230)))+((LISTS!$I$2:$I$26&lt;&gt;"")*ISNUMBER(SEARCH(LISTS!$I$2:$I$26,$E4230)))),LISTS!$L$2:$L$26),"Concepto DIAN no mapeado a casilla automatica"),IF(LEFT($J4230,4)="TOPE","Control automatico DIAN: "&amp;$J4230,"Casilla automatica: "&amp;$J4230)))</f>
        <v/>
      </c>
    </row>
    <row r="4231">
      <c r="A4231" s="9" t="n"/>
      <c r="B4231" s="9" t="n"/>
      <c r="C4231" s="9" t="n"/>
      <c r="D4231" s="9" t="n"/>
      <c r="E4231" s="9" t="n"/>
      <c r="F4231" s="11" t="n"/>
      <c r="G4231" s="9" t="n"/>
      <c r="H4231" s="9" t="n"/>
      <c r="I4231" s="9">
        <f>IF(COUNTA($A4231:$H4231)=0,"",IF($J4231="OTRO","NO","SI"))</f>
        <v/>
      </c>
      <c r="J4231" s="9">
        <f>IF(COUNTA($A4231:$H4231)=0,"",IFERROR(LOOKUP(2,1/(((LISTS!$H$2:$H$26&lt;&gt;"")*ISNUMBER(SEARCH(LISTS!$H$2:$H$26,$G4231)))+((LISTS!$I$2:$I$26&lt;&gt;"")*ISNUMBER(SEARCH(LISTS!$I$2:$I$26,$E4231)))),LISTS!$K$2:$K$26),"OTRO"))</f>
        <v/>
      </c>
      <c r="K4231" s="11">
        <f>IF($I4231&lt;&gt;"SI",0,IFERROR($F4231,0))</f>
        <v/>
      </c>
      <c r="L4231" s="9">
        <f>IF(COUNTA($A4231:$H4231)=0,"",IF($J4231="OTRO",IFERROR(LOOKUP(2,1/(((LISTS!$H$2:$H$26&lt;&gt;"")*ISNUMBER(SEARCH(LISTS!$H$2:$H$26,$G4231)))+((LISTS!$I$2:$I$26&lt;&gt;"")*ISNUMBER(SEARCH(LISTS!$I$2:$I$26,$E4231)))),LISTS!$L$2:$L$26),"Concepto DIAN no mapeado a casilla automatica"),IF(LEFT($J4231,4)="TOPE","Control automatico DIAN: "&amp;$J4231,"Casilla automatica: "&amp;$J4231)))</f>
        <v/>
      </c>
    </row>
    <row r="4232">
      <c r="A4232" s="9" t="n"/>
      <c r="B4232" s="9" t="n"/>
      <c r="C4232" s="9" t="n"/>
      <c r="D4232" s="9" t="n"/>
      <c r="E4232" s="9" t="n"/>
      <c r="F4232" s="11" t="n"/>
      <c r="G4232" s="9" t="n"/>
      <c r="H4232" s="9" t="n"/>
      <c r="I4232" s="9">
        <f>IF(COUNTA($A4232:$H4232)=0,"",IF($J4232="OTRO","NO","SI"))</f>
        <v/>
      </c>
      <c r="J4232" s="9">
        <f>IF(COUNTA($A4232:$H4232)=0,"",IFERROR(LOOKUP(2,1/(((LISTS!$H$2:$H$26&lt;&gt;"")*ISNUMBER(SEARCH(LISTS!$H$2:$H$26,$G4232)))+((LISTS!$I$2:$I$26&lt;&gt;"")*ISNUMBER(SEARCH(LISTS!$I$2:$I$26,$E4232)))),LISTS!$K$2:$K$26),"OTRO"))</f>
        <v/>
      </c>
      <c r="K4232" s="11">
        <f>IF($I4232&lt;&gt;"SI",0,IFERROR($F4232,0))</f>
        <v/>
      </c>
      <c r="L4232" s="9">
        <f>IF(COUNTA($A4232:$H4232)=0,"",IF($J4232="OTRO",IFERROR(LOOKUP(2,1/(((LISTS!$H$2:$H$26&lt;&gt;"")*ISNUMBER(SEARCH(LISTS!$H$2:$H$26,$G4232)))+((LISTS!$I$2:$I$26&lt;&gt;"")*ISNUMBER(SEARCH(LISTS!$I$2:$I$26,$E4232)))),LISTS!$L$2:$L$26),"Concepto DIAN no mapeado a casilla automatica"),IF(LEFT($J4232,4)="TOPE","Control automatico DIAN: "&amp;$J4232,"Casilla automatica: "&amp;$J4232)))</f>
        <v/>
      </c>
    </row>
    <row r="4233">
      <c r="A4233" s="9" t="n"/>
      <c r="B4233" s="9" t="n"/>
      <c r="C4233" s="9" t="n"/>
      <c r="D4233" s="9" t="n"/>
      <c r="E4233" s="9" t="n"/>
      <c r="F4233" s="11" t="n"/>
      <c r="G4233" s="9" t="n"/>
      <c r="H4233" s="9" t="n"/>
      <c r="I4233" s="9">
        <f>IF(COUNTA($A4233:$H4233)=0,"",IF($J4233="OTRO","NO","SI"))</f>
        <v/>
      </c>
      <c r="J4233" s="9">
        <f>IF(COUNTA($A4233:$H4233)=0,"",IFERROR(LOOKUP(2,1/(((LISTS!$H$2:$H$26&lt;&gt;"")*ISNUMBER(SEARCH(LISTS!$H$2:$H$26,$G4233)))+((LISTS!$I$2:$I$26&lt;&gt;"")*ISNUMBER(SEARCH(LISTS!$I$2:$I$26,$E4233)))),LISTS!$K$2:$K$26),"OTRO"))</f>
        <v/>
      </c>
      <c r="K4233" s="11">
        <f>IF($I4233&lt;&gt;"SI",0,IFERROR($F4233,0))</f>
        <v/>
      </c>
      <c r="L4233" s="9">
        <f>IF(COUNTA($A4233:$H4233)=0,"",IF($J4233="OTRO",IFERROR(LOOKUP(2,1/(((LISTS!$H$2:$H$26&lt;&gt;"")*ISNUMBER(SEARCH(LISTS!$H$2:$H$26,$G4233)))+((LISTS!$I$2:$I$26&lt;&gt;"")*ISNUMBER(SEARCH(LISTS!$I$2:$I$26,$E4233)))),LISTS!$L$2:$L$26),"Concepto DIAN no mapeado a casilla automatica"),IF(LEFT($J4233,4)="TOPE","Control automatico DIAN: "&amp;$J4233,"Casilla automatica: "&amp;$J4233)))</f>
        <v/>
      </c>
    </row>
    <row r="4234">
      <c r="A4234" s="9" t="n"/>
      <c r="B4234" s="9" t="n"/>
      <c r="C4234" s="9" t="n"/>
      <c r="D4234" s="9" t="n"/>
      <c r="E4234" s="9" t="n"/>
      <c r="F4234" s="11" t="n"/>
      <c r="G4234" s="9" t="n"/>
      <c r="H4234" s="9" t="n"/>
      <c r="I4234" s="9">
        <f>IF(COUNTA($A4234:$H4234)=0,"",IF($J4234="OTRO","NO","SI"))</f>
        <v/>
      </c>
      <c r="J4234" s="9">
        <f>IF(COUNTA($A4234:$H4234)=0,"",IFERROR(LOOKUP(2,1/(((LISTS!$H$2:$H$26&lt;&gt;"")*ISNUMBER(SEARCH(LISTS!$H$2:$H$26,$G4234)))+((LISTS!$I$2:$I$26&lt;&gt;"")*ISNUMBER(SEARCH(LISTS!$I$2:$I$26,$E4234)))),LISTS!$K$2:$K$26),"OTRO"))</f>
        <v/>
      </c>
      <c r="K4234" s="11">
        <f>IF($I4234&lt;&gt;"SI",0,IFERROR($F4234,0))</f>
        <v/>
      </c>
      <c r="L4234" s="9">
        <f>IF(COUNTA($A4234:$H4234)=0,"",IF($J4234="OTRO",IFERROR(LOOKUP(2,1/(((LISTS!$H$2:$H$26&lt;&gt;"")*ISNUMBER(SEARCH(LISTS!$H$2:$H$26,$G4234)))+((LISTS!$I$2:$I$26&lt;&gt;"")*ISNUMBER(SEARCH(LISTS!$I$2:$I$26,$E4234)))),LISTS!$L$2:$L$26),"Concepto DIAN no mapeado a casilla automatica"),IF(LEFT($J4234,4)="TOPE","Control automatico DIAN: "&amp;$J4234,"Casilla automatica: "&amp;$J4234)))</f>
        <v/>
      </c>
    </row>
    <row r="4235">
      <c r="A4235" s="9" t="n"/>
      <c r="B4235" s="9" t="n"/>
      <c r="C4235" s="9" t="n"/>
      <c r="D4235" s="9" t="n"/>
      <c r="E4235" s="9" t="n"/>
      <c r="F4235" s="11" t="n"/>
      <c r="G4235" s="9" t="n"/>
      <c r="H4235" s="9" t="n"/>
      <c r="I4235" s="9">
        <f>IF(COUNTA($A4235:$H4235)=0,"",IF($J4235="OTRO","NO","SI"))</f>
        <v/>
      </c>
      <c r="J4235" s="9">
        <f>IF(COUNTA($A4235:$H4235)=0,"",IFERROR(LOOKUP(2,1/(((LISTS!$H$2:$H$26&lt;&gt;"")*ISNUMBER(SEARCH(LISTS!$H$2:$H$26,$G4235)))+((LISTS!$I$2:$I$26&lt;&gt;"")*ISNUMBER(SEARCH(LISTS!$I$2:$I$26,$E4235)))),LISTS!$K$2:$K$26),"OTRO"))</f>
        <v/>
      </c>
      <c r="K4235" s="11">
        <f>IF($I4235&lt;&gt;"SI",0,IFERROR($F4235,0))</f>
        <v/>
      </c>
      <c r="L4235" s="9">
        <f>IF(COUNTA($A4235:$H4235)=0,"",IF($J4235="OTRO",IFERROR(LOOKUP(2,1/(((LISTS!$H$2:$H$26&lt;&gt;"")*ISNUMBER(SEARCH(LISTS!$H$2:$H$26,$G4235)))+((LISTS!$I$2:$I$26&lt;&gt;"")*ISNUMBER(SEARCH(LISTS!$I$2:$I$26,$E4235)))),LISTS!$L$2:$L$26),"Concepto DIAN no mapeado a casilla automatica"),IF(LEFT($J4235,4)="TOPE","Control automatico DIAN: "&amp;$J4235,"Casilla automatica: "&amp;$J4235)))</f>
        <v/>
      </c>
    </row>
    <row r="4236">
      <c r="A4236" s="9" t="n"/>
      <c r="B4236" s="9" t="n"/>
      <c r="C4236" s="9" t="n"/>
      <c r="D4236" s="9" t="n"/>
      <c r="E4236" s="9" t="n"/>
      <c r="F4236" s="11" t="n"/>
      <c r="G4236" s="9" t="n"/>
      <c r="H4236" s="9" t="n"/>
      <c r="I4236" s="9">
        <f>IF(COUNTA($A4236:$H4236)=0,"",IF($J4236="OTRO","NO","SI"))</f>
        <v/>
      </c>
      <c r="J4236" s="9">
        <f>IF(COUNTA($A4236:$H4236)=0,"",IFERROR(LOOKUP(2,1/(((LISTS!$H$2:$H$26&lt;&gt;"")*ISNUMBER(SEARCH(LISTS!$H$2:$H$26,$G4236)))+((LISTS!$I$2:$I$26&lt;&gt;"")*ISNUMBER(SEARCH(LISTS!$I$2:$I$26,$E4236)))),LISTS!$K$2:$K$26),"OTRO"))</f>
        <v/>
      </c>
      <c r="K4236" s="11">
        <f>IF($I4236&lt;&gt;"SI",0,IFERROR($F4236,0))</f>
        <v/>
      </c>
      <c r="L4236" s="9">
        <f>IF(COUNTA($A4236:$H4236)=0,"",IF($J4236="OTRO",IFERROR(LOOKUP(2,1/(((LISTS!$H$2:$H$26&lt;&gt;"")*ISNUMBER(SEARCH(LISTS!$H$2:$H$26,$G4236)))+((LISTS!$I$2:$I$26&lt;&gt;"")*ISNUMBER(SEARCH(LISTS!$I$2:$I$26,$E4236)))),LISTS!$L$2:$L$26),"Concepto DIAN no mapeado a casilla automatica"),IF(LEFT($J4236,4)="TOPE","Control automatico DIAN: "&amp;$J4236,"Casilla automatica: "&amp;$J4236)))</f>
        <v/>
      </c>
    </row>
    <row r="4237">
      <c r="A4237" s="9" t="n"/>
      <c r="B4237" s="9" t="n"/>
      <c r="C4237" s="9" t="n"/>
      <c r="D4237" s="9" t="n"/>
      <c r="E4237" s="9" t="n"/>
      <c r="F4237" s="11" t="n"/>
      <c r="G4237" s="9" t="n"/>
      <c r="H4237" s="9" t="n"/>
      <c r="I4237" s="9">
        <f>IF(COUNTA($A4237:$H4237)=0,"",IF($J4237="OTRO","NO","SI"))</f>
        <v/>
      </c>
      <c r="J4237" s="9">
        <f>IF(COUNTA($A4237:$H4237)=0,"",IFERROR(LOOKUP(2,1/(((LISTS!$H$2:$H$26&lt;&gt;"")*ISNUMBER(SEARCH(LISTS!$H$2:$H$26,$G4237)))+((LISTS!$I$2:$I$26&lt;&gt;"")*ISNUMBER(SEARCH(LISTS!$I$2:$I$26,$E4237)))),LISTS!$K$2:$K$26),"OTRO"))</f>
        <v/>
      </c>
      <c r="K4237" s="11">
        <f>IF($I4237&lt;&gt;"SI",0,IFERROR($F4237,0))</f>
        <v/>
      </c>
      <c r="L4237" s="9">
        <f>IF(COUNTA($A4237:$H4237)=0,"",IF($J4237="OTRO",IFERROR(LOOKUP(2,1/(((LISTS!$H$2:$H$26&lt;&gt;"")*ISNUMBER(SEARCH(LISTS!$H$2:$H$26,$G4237)))+((LISTS!$I$2:$I$26&lt;&gt;"")*ISNUMBER(SEARCH(LISTS!$I$2:$I$26,$E4237)))),LISTS!$L$2:$L$26),"Concepto DIAN no mapeado a casilla automatica"),IF(LEFT($J4237,4)="TOPE","Control automatico DIAN: "&amp;$J4237,"Casilla automatica: "&amp;$J4237)))</f>
        <v/>
      </c>
    </row>
    <row r="4238">
      <c r="A4238" s="9" t="n"/>
      <c r="B4238" s="9" t="n"/>
      <c r="C4238" s="9" t="n"/>
      <c r="D4238" s="9" t="n"/>
      <c r="E4238" s="9" t="n"/>
      <c r="F4238" s="11" t="n"/>
      <c r="G4238" s="9" t="n"/>
      <c r="H4238" s="9" t="n"/>
      <c r="I4238" s="9">
        <f>IF(COUNTA($A4238:$H4238)=0,"",IF($J4238="OTRO","NO","SI"))</f>
        <v/>
      </c>
      <c r="J4238" s="9">
        <f>IF(COUNTA($A4238:$H4238)=0,"",IFERROR(LOOKUP(2,1/(((LISTS!$H$2:$H$26&lt;&gt;"")*ISNUMBER(SEARCH(LISTS!$H$2:$H$26,$G4238)))+((LISTS!$I$2:$I$26&lt;&gt;"")*ISNUMBER(SEARCH(LISTS!$I$2:$I$26,$E4238)))),LISTS!$K$2:$K$26),"OTRO"))</f>
        <v/>
      </c>
      <c r="K4238" s="11">
        <f>IF($I4238&lt;&gt;"SI",0,IFERROR($F4238,0))</f>
        <v/>
      </c>
      <c r="L4238" s="9">
        <f>IF(COUNTA($A4238:$H4238)=0,"",IF($J4238="OTRO",IFERROR(LOOKUP(2,1/(((LISTS!$H$2:$H$26&lt;&gt;"")*ISNUMBER(SEARCH(LISTS!$H$2:$H$26,$G4238)))+((LISTS!$I$2:$I$26&lt;&gt;"")*ISNUMBER(SEARCH(LISTS!$I$2:$I$26,$E4238)))),LISTS!$L$2:$L$26),"Concepto DIAN no mapeado a casilla automatica"),IF(LEFT($J4238,4)="TOPE","Control automatico DIAN: "&amp;$J4238,"Casilla automatica: "&amp;$J4238)))</f>
        <v/>
      </c>
    </row>
    <row r="4239">
      <c r="A4239" s="9" t="n"/>
      <c r="B4239" s="9" t="n"/>
      <c r="C4239" s="9" t="n"/>
      <c r="D4239" s="9" t="n"/>
      <c r="E4239" s="9" t="n"/>
      <c r="F4239" s="11" t="n"/>
      <c r="G4239" s="9" t="n"/>
      <c r="H4239" s="9" t="n"/>
      <c r="I4239" s="9">
        <f>IF(COUNTA($A4239:$H4239)=0,"",IF($J4239="OTRO","NO","SI"))</f>
        <v/>
      </c>
      <c r="J4239" s="9">
        <f>IF(COUNTA($A4239:$H4239)=0,"",IFERROR(LOOKUP(2,1/(((LISTS!$H$2:$H$26&lt;&gt;"")*ISNUMBER(SEARCH(LISTS!$H$2:$H$26,$G4239)))+((LISTS!$I$2:$I$26&lt;&gt;"")*ISNUMBER(SEARCH(LISTS!$I$2:$I$26,$E4239)))),LISTS!$K$2:$K$26),"OTRO"))</f>
        <v/>
      </c>
      <c r="K4239" s="11">
        <f>IF($I4239&lt;&gt;"SI",0,IFERROR($F4239,0))</f>
        <v/>
      </c>
      <c r="L4239" s="9">
        <f>IF(COUNTA($A4239:$H4239)=0,"",IF($J4239="OTRO",IFERROR(LOOKUP(2,1/(((LISTS!$H$2:$H$26&lt;&gt;"")*ISNUMBER(SEARCH(LISTS!$H$2:$H$26,$G4239)))+((LISTS!$I$2:$I$26&lt;&gt;"")*ISNUMBER(SEARCH(LISTS!$I$2:$I$26,$E4239)))),LISTS!$L$2:$L$26),"Concepto DIAN no mapeado a casilla automatica"),IF(LEFT($J4239,4)="TOPE","Control automatico DIAN: "&amp;$J4239,"Casilla automatica: "&amp;$J4239)))</f>
        <v/>
      </c>
    </row>
    <row r="4240">
      <c r="A4240" s="9" t="n"/>
      <c r="B4240" s="9" t="n"/>
      <c r="C4240" s="9" t="n"/>
      <c r="D4240" s="9" t="n"/>
      <c r="E4240" s="9" t="n"/>
      <c r="F4240" s="11" t="n"/>
      <c r="G4240" s="9" t="n"/>
      <c r="H4240" s="9" t="n"/>
      <c r="I4240" s="9">
        <f>IF(COUNTA($A4240:$H4240)=0,"",IF($J4240="OTRO","NO","SI"))</f>
        <v/>
      </c>
      <c r="J4240" s="9">
        <f>IF(COUNTA($A4240:$H4240)=0,"",IFERROR(LOOKUP(2,1/(((LISTS!$H$2:$H$26&lt;&gt;"")*ISNUMBER(SEARCH(LISTS!$H$2:$H$26,$G4240)))+((LISTS!$I$2:$I$26&lt;&gt;"")*ISNUMBER(SEARCH(LISTS!$I$2:$I$26,$E4240)))),LISTS!$K$2:$K$26),"OTRO"))</f>
        <v/>
      </c>
      <c r="K4240" s="11">
        <f>IF($I4240&lt;&gt;"SI",0,IFERROR($F4240,0))</f>
        <v/>
      </c>
      <c r="L4240" s="9">
        <f>IF(COUNTA($A4240:$H4240)=0,"",IF($J4240="OTRO",IFERROR(LOOKUP(2,1/(((LISTS!$H$2:$H$26&lt;&gt;"")*ISNUMBER(SEARCH(LISTS!$H$2:$H$26,$G4240)))+((LISTS!$I$2:$I$26&lt;&gt;"")*ISNUMBER(SEARCH(LISTS!$I$2:$I$26,$E4240)))),LISTS!$L$2:$L$26),"Concepto DIAN no mapeado a casilla automatica"),IF(LEFT($J4240,4)="TOPE","Control automatico DIAN: "&amp;$J4240,"Casilla automatica: "&amp;$J4240)))</f>
        <v/>
      </c>
    </row>
    <row r="4241">
      <c r="A4241" s="9" t="n"/>
      <c r="B4241" s="9" t="n"/>
      <c r="C4241" s="9" t="n"/>
      <c r="D4241" s="9" t="n"/>
      <c r="E4241" s="9" t="n"/>
      <c r="F4241" s="11" t="n"/>
      <c r="G4241" s="9" t="n"/>
      <c r="H4241" s="9" t="n"/>
      <c r="I4241" s="9">
        <f>IF(COUNTA($A4241:$H4241)=0,"",IF($J4241="OTRO","NO","SI"))</f>
        <v/>
      </c>
      <c r="J4241" s="9">
        <f>IF(COUNTA($A4241:$H4241)=0,"",IFERROR(LOOKUP(2,1/(((LISTS!$H$2:$H$26&lt;&gt;"")*ISNUMBER(SEARCH(LISTS!$H$2:$H$26,$G4241)))+((LISTS!$I$2:$I$26&lt;&gt;"")*ISNUMBER(SEARCH(LISTS!$I$2:$I$26,$E4241)))),LISTS!$K$2:$K$26),"OTRO"))</f>
        <v/>
      </c>
      <c r="K4241" s="11">
        <f>IF($I4241&lt;&gt;"SI",0,IFERROR($F4241,0))</f>
        <v/>
      </c>
      <c r="L4241" s="9">
        <f>IF(COUNTA($A4241:$H4241)=0,"",IF($J4241="OTRO",IFERROR(LOOKUP(2,1/(((LISTS!$H$2:$H$26&lt;&gt;"")*ISNUMBER(SEARCH(LISTS!$H$2:$H$26,$G4241)))+((LISTS!$I$2:$I$26&lt;&gt;"")*ISNUMBER(SEARCH(LISTS!$I$2:$I$26,$E4241)))),LISTS!$L$2:$L$26),"Concepto DIAN no mapeado a casilla automatica"),IF(LEFT($J4241,4)="TOPE","Control automatico DIAN: "&amp;$J4241,"Casilla automatica: "&amp;$J4241)))</f>
        <v/>
      </c>
    </row>
    <row r="4242">
      <c r="A4242" s="9" t="n"/>
      <c r="B4242" s="9" t="n"/>
      <c r="C4242" s="9" t="n"/>
      <c r="D4242" s="9" t="n"/>
      <c r="E4242" s="9" t="n"/>
      <c r="F4242" s="11" t="n"/>
      <c r="G4242" s="9" t="n"/>
      <c r="H4242" s="9" t="n"/>
      <c r="I4242" s="9">
        <f>IF(COUNTA($A4242:$H4242)=0,"",IF($J4242="OTRO","NO","SI"))</f>
        <v/>
      </c>
      <c r="J4242" s="9">
        <f>IF(COUNTA($A4242:$H4242)=0,"",IFERROR(LOOKUP(2,1/(((LISTS!$H$2:$H$26&lt;&gt;"")*ISNUMBER(SEARCH(LISTS!$H$2:$H$26,$G4242)))+((LISTS!$I$2:$I$26&lt;&gt;"")*ISNUMBER(SEARCH(LISTS!$I$2:$I$26,$E4242)))),LISTS!$K$2:$K$26),"OTRO"))</f>
        <v/>
      </c>
      <c r="K4242" s="11">
        <f>IF($I4242&lt;&gt;"SI",0,IFERROR($F4242,0))</f>
        <v/>
      </c>
      <c r="L4242" s="9">
        <f>IF(COUNTA($A4242:$H4242)=0,"",IF($J4242="OTRO",IFERROR(LOOKUP(2,1/(((LISTS!$H$2:$H$26&lt;&gt;"")*ISNUMBER(SEARCH(LISTS!$H$2:$H$26,$G4242)))+((LISTS!$I$2:$I$26&lt;&gt;"")*ISNUMBER(SEARCH(LISTS!$I$2:$I$26,$E4242)))),LISTS!$L$2:$L$26),"Concepto DIAN no mapeado a casilla automatica"),IF(LEFT($J4242,4)="TOPE","Control automatico DIAN: "&amp;$J4242,"Casilla automatica: "&amp;$J4242)))</f>
        <v/>
      </c>
    </row>
    <row r="4243">
      <c r="A4243" s="9" t="n"/>
      <c r="B4243" s="9" t="n"/>
      <c r="C4243" s="9" t="n"/>
      <c r="D4243" s="9" t="n"/>
      <c r="E4243" s="9" t="n"/>
      <c r="F4243" s="11" t="n"/>
      <c r="G4243" s="9" t="n"/>
      <c r="H4243" s="9" t="n"/>
      <c r="I4243" s="9">
        <f>IF(COUNTA($A4243:$H4243)=0,"",IF($J4243="OTRO","NO","SI"))</f>
        <v/>
      </c>
      <c r="J4243" s="9">
        <f>IF(COUNTA($A4243:$H4243)=0,"",IFERROR(LOOKUP(2,1/(((LISTS!$H$2:$H$26&lt;&gt;"")*ISNUMBER(SEARCH(LISTS!$H$2:$H$26,$G4243)))+((LISTS!$I$2:$I$26&lt;&gt;"")*ISNUMBER(SEARCH(LISTS!$I$2:$I$26,$E4243)))),LISTS!$K$2:$K$26),"OTRO"))</f>
        <v/>
      </c>
      <c r="K4243" s="11">
        <f>IF($I4243&lt;&gt;"SI",0,IFERROR($F4243,0))</f>
        <v/>
      </c>
      <c r="L4243" s="9">
        <f>IF(COUNTA($A4243:$H4243)=0,"",IF($J4243="OTRO",IFERROR(LOOKUP(2,1/(((LISTS!$H$2:$H$26&lt;&gt;"")*ISNUMBER(SEARCH(LISTS!$H$2:$H$26,$G4243)))+((LISTS!$I$2:$I$26&lt;&gt;"")*ISNUMBER(SEARCH(LISTS!$I$2:$I$26,$E4243)))),LISTS!$L$2:$L$26),"Concepto DIAN no mapeado a casilla automatica"),IF(LEFT($J4243,4)="TOPE","Control automatico DIAN: "&amp;$J4243,"Casilla automatica: "&amp;$J4243)))</f>
        <v/>
      </c>
    </row>
    <row r="4244">
      <c r="A4244" s="9" t="n"/>
      <c r="B4244" s="9" t="n"/>
      <c r="C4244" s="9" t="n"/>
      <c r="D4244" s="9" t="n"/>
      <c r="E4244" s="9" t="n"/>
      <c r="F4244" s="11" t="n"/>
      <c r="G4244" s="9" t="n"/>
      <c r="H4244" s="9" t="n"/>
      <c r="I4244" s="9">
        <f>IF(COUNTA($A4244:$H4244)=0,"",IF($J4244="OTRO","NO","SI"))</f>
        <v/>
      </c>
      <c r="J4244" s="9">
        <f>IF(COUNTA($A4244:$H4244)=0,"",IFERROR(LOOKUP(2,1/(((LISTS!$H$2:$H$26&lt;&gt;"")*ISNUMBER(SEARCH(LISTS!$H$2:$H$26,$G4244)))+((LISTS!$I$2:$I$26&lt;&gt;"")*ISNUMBER(SEARCH(LISTS!$I$2:$I$26,$E4244)))),LISTS!$K$2:$K$26),"OTRO"))</f>
        <v/>
      </c>
      <c r="K4244" s="11">
        <f>IF($I4244&lt;&gt;"SI",0,IFERROR($F4244,0))</f>
        <v/>
      </c>
      <c r="L4244" s="9">
        <f>IF(COUNTA($A4244:$H4244)=0,"",IF($J4244="OTRO",IFERROR(LOOKUP(2,1/(((LISTS!$H$2:$H$26&lt;&gt;"")*ISNUMBER(SEARCH(LISTS!$H$2:$H$26,$G4244)))+((LISTS!$I$2:$I$26&lt;&gt;"")*ISNUMBER(SEARCH(LISTS!$I$2:$I$26,$E4244)))),LISTS!$L$2:$L$26),"Concepto DIAN no mapeado a casilla automatica"),IF(LEFT($J4244,4)="TOPE","Control automatico DIAN: "&amp;$J4244,"Casilla automatica: "&amp;$J4244)))</f>
        <v/>
      </c>
    </row>
    <row r="4245">
      <c r="A4245" s="9" t="n"/>
      <c r="B4245" s="9" t="n"/>
      <c r="C4245" s="9" t="n"/>
      <c r="D4245" s="9" t="n"/>
      <c r="E4245" s="9" t="n"/>
      <c r="F4245" s="11" t="n"/>
      <c r="G4245" s="9" t="n"/>
      <c r="H4245" s="9" t="n"/>
      <c r="I4245" s="9">
        <f>IF(COUNTA($A4245:$H4245)=0,"",IF($J4245="OTRO","NO","SI"))</f>
        <v/>
      </c>
      <c r="J4245" s="9">
        <f>IF(COUNTA($A4245:$H4245)=0,"",IFERROR(LOOKUP(2,1/(((LISTS!$H$2:$H$26&lt;&gt;"")*ISNUMBER(SEARCH(LISTS!$H$2:$H$26,$G4245)))+((LISTS!$I$2:$I$26&lt;&gt;"")*ISNUMBER(SEARCH(LISTS!$I$2:$I$26,$E4245)))),LISTS!$K$2:$K$26),"OTRO"))</f>
        <v/>
      </c>
      <c r="K4245" s="11">
        <f>IF($I4245&lt;&gt;"SI",0,IFERROR($F4245,0))</f>
        <v/>
      </c>
      <c r="L4245" s="9">
        <f>IF(COUNTA($A4245:$H4245)=0,"",IF($J4245="OTRO",IFERROR(LOOKUP(2,1/(((LISTS!$H$2:$H$26&lt;&gt;"")*ISNUMBER(SEARCH(LISTS!$H$2:$H$26,$G4245)))+((LISTS!$I$2:$I$26&lt;&gt;"")*ISNUMBER(SEARCH(LISTS!$I$2:$I$26,$E4245)))),LISTS!$L$2:$L$26),"Concepto DIAN no mapeado a casilla automatica"),IF(LEFT($J4245,4)="TOPE","Control automatico DIAN: "&amp;$J4245,"Casilla automatica: "&amp;$J4245)))</f>
        <v/>
      </c>
    </row>
    <row r="4246">
      <c r="A4246" s="9" t="n"/>
      <c r="B4246" s="9" t="n"/>
      <c r="C4246" s="9" t="n"/>
      <c r="D4246" s="9" t="n"/>
      <c r="E4246" s="9" t="n"/>
      <c r="F4246" s="11" t="n"/>
      <c r="G4246" s="9" t="n"/>
      <c r="H4246" s="9" t="n"/>
      <c r="I4246" s="9">
        <f>IF(COUNTA($A4246:$H4246)=0,"",IF($J4246="OTRO","NO","SI"))</f>
        <v/>
      </c>
      <c r="J4246" s="9">
        <f>IF(COUNTA($A4246:$H4246)=0,"",IFERROR(LOOKUP(2,1/(((LISTS!$H$2:$H$26&lt;&gt;"")*ISNUMBER(SEARCH(LISTS!$H$2:$H$26,$G4246)))+((LISTS!$I$2:$I$26&lt;&gt;"")*ISNUMBER(SEARCH(LISTS!$I$2:$I$26,$E4246)))),LISTS!$K$2:$K$26),"OTRO"))</f>
        <v/>
      </c>
      <c r="K4246" s="11">
        <f>IF($I4246&lt;&gt;"SI",0,IFERROR($F4246,0))</f>
        <v/>
      </c>
      <c r="L4246" s="9">
        <f>IF(COUNTA($A4246:$H4246)=0,"",IF($J4246="OTRO",IFERROR(LOOKUP(2,1/(((LISTS!$H$2:$H$26&lt;&gt;"")*ISNUMBER(SEARCH(LISTS!$H$2:$H$26,$G4246)))+((LISTS!$I$2:$I$26&lt;&gt;"")*ISNUMBER(SEARCH(LISTS!$I$2:$I$26,$E4246)))),LISTS!$L$2:$L$26),"Concepto DIAN no mapeado a casilla automatica"),IF(LEFT($J4246,4)="TOPE","Control automatico DIAN: "&amp;$J4246,"Casilla automatica: "&amp;$J4246)))</f>
        <v/>
      </c>
    </row>
    <row r="4247">
      <c r="A4247" s="9" t="n"/>
      <c r="B4247" s="9" t="n"/>
      <c r="C4247" s="9" t="n"/>
      <c r="D4247" s="9" t="n"/>
      <c r="E4247" s="9" t="n"/>
      <c r="F4247" s="11" t="n"/>
      <c r="G4247" s="9" t="n"/>
      <c r="H4247" s="9" t="n"/>
      <c r="I4247" s="9">
        <f>IF(COUNTA($A4247:$H4247)=0,"",IF($J4247="OTRO","NO","SI"))</f>
        <v/>
      </c>
      <c r="J4247" s="9">
        <f>IF(COUNTA($A4247:$H4247)=0,"",IFERROR(LOOKUP(2,1/(((LISTS!$H$2:$H$26&lt;&gt;"")*ISNUMBER(SEARCH(LISTS!$H$2:$H$26,$G4247)))+((LISTS!$I$2:$I$26&lt;&gt;"")*ISNUMBER(SEARCH(LISTS!$I$2:$I$26,$E4247)))),LISTS!$K$2:$K$26),"OTRO"))</f>
        <v/>
      </c>
      <c r="K4247" s="11">
        <f>IF($I4247&lt;&gt;"SI",0,IFERROR($F4247,0))</f>
        <v/>
      </c>
      <c r="L4247" s="9">
        <f>IF(COUNTA($A4247:$H4247)=0,"",IF($J4247="OTRO",IFERROR(LOOKUP(2,1/(((LISTS!$H$2:$H$26&lt;&gt;"")*ISNUMBER(SEARCH(LISTS!$H$2:$H$26,$G4247)))+((LISTS!$I$2:$I$26&lt;&gt;"")*ISNUMBER(SEARCH(LISTS!$I$2:$I$26,$E4247)))),LISTS!$L$2:$L$26),"Concepto DIAN no mapeado a casilla automatica"),IF(LEFT($J4247,4)="TOPE","Control automatico DIAN: "&amp;$J4247,"Casilla automatica: "&amp;$J4247)))</f>
        <v/>
      </c>
    </row>
    <row r="4248">
      <c r="A4248" s="9" t="n"/>
      <c r="B4248" s="9" t="n"/>
      <c r="C4248" s="9" t="n"/>
      <c r="D4248" s="9" t="n"/>
      <c r="E4248" s="9" t="n"/>
      <c r="F4248" s="11" t="n"/>
      <c r="G4248" s="9" t="n"/>
      <c r="H4248" s="9" t="n"/>
      <c r="I4248" s="9">
        <f>IF(COUNTA($A4248:$H4248)=0,"",IF($J4248="OTRO","NO","SI"))</f>
        <v/>
      </c>
      <c r="J4248" s="9">
        <f>IF(COUNTA($A4248:$H4248)=0,"",IFERROR(LOOKUP(2,1/(((LISTS!$H$2:$H$26&lt;&gt;"")*ISNUMBER(SEARCH(LISTS!$H$2:$H$26,$G4248)))+((LISTS!$I$2:$I$26&lt;&gt;"")*ISNUMBER(SEARCH(LISTS!$I$2:$I$26,$E4248)))),LISTS!$K$2:$K$26),"OTRO"))</f>
        <v/>
      </c>
      <c r="K4248" s="11">
        <f>IF($I4248&lt;&gt;"SI",0,IFERROR($F4248,0))</f>
        <v/>
      </c>
      <c r="L4248" s="9">
        <f>IF(COUNTA($A4248:$H4248)=0,"",IF($J4248="OTRO",IFERROR(LOOKUP(2,1/(((LISTS!$H$2:$H$26&lt;&gt;"")*ISNUMBER(SEARCH(LISTS!$H$2:$H$26,$G4248)))+((LISTS!$I$2:$I$26&lt;&gt;"")*ISNUMBER(SEARCH(LISTS!$I$2:$I$26,$E4248)))),LISTS!$L$2:$L$26),"Concepto DIAN no mapeado a casilla automatica"),IF(LEFT($J4248,4)="TOPE","Control automatico DIAN: "&amp;$J4248,"Casilla automatica: "&amp;$J4248)))</f>
        <v/>
      </c>
    </row>
    <row r="4249">
      <c r="A4249" s="9" t="n"/>
      <c r="B4249" s="9" t="n"/>
      <c r="C4249" s="9" t="n"/>
      <c r="D4249" s="9" t="n"/>
      <c r="E4249" s="9" t="n"/>
      <c r="F4249" s="11" t="n"/>
      <c r="G4249" s="9" t="n"/>
      <c r="H4249" s="9" t="n"/>
      <c r="I4249" s="9">
        <f>IF(COUNTA($A4249:$H4249)=0,"",IF($J4249="OTRO","NO","SI"))</f>
        <v/>
      </c>
      <c r="J4249" s="9">
        <f>IF(COUNTA($A4249:$H4249)=0,"",IFERROR(LOOKUP(2,1/(((LISTS!$H$2:$H$26&lt;&gt;"")*ISNUMBER(SEARCH(LISTS!$H$2:$H$26,$G4249)))+((LISTS!$I$2:$I$26&lt;&gt;"")*ISNUMBER(SEARCH(LISTS!$I$2:$I$26,$E4249)))),LISTS!$K$2:$K$26),"OTRO"))</f>
        <v/>
      </c>
      <c r="K4249" s="11">
        <f>IF($I4249&lt;&gt;"SI",0,IFERROR($F4249,0))</f>
        <v/>
      </c>
      <c r="L4249" s="9">
        <f>IF(COUNTA($A4249:$H4249)=0,"",IF($J4249="OTRO",IFERROR(LOOKUP(2,1/(((LISTS!$H$2:$H$26&lt;&gt;"")*ISNUMBER(SEARCH(LISTS!$H$2:$H$26,$G4249)))+((LISTS!$I$2:$I$26&lt;&gt;"")*ISNUMBER(SEARCH(LISTS!$I$2:$I$26,$E4249)))),LISTS!$L$2:$L$26),"Concepto DIAN no mapeado a casilla automatica"),IF(LEFT($J4249,4)="TOPE","Control automatico DIAN: "&amp;$J4249,"Casilla automatica: "&amp;$J4249)))</f>
        <v/>
      </c>
    </row>
    <row r="4250">
      <c r="A4250" s="9" t="n"/>
      <c r="B4250" s="9" t="n"/>
      <c r="C4250" s="9" t="n"/>
      <c r="D4250" s="9" t="n"/>
      <c r="E4250" s="9" t="n"/>
      <c r="F4250" s="11" t="n"/>
      <c r="G4250" s="9" t="n"/>
      <c r="H4250" s="9" t="n"/>
      <c r="I4250" s="9">
        <f>IF(COUNTA($A4250:$H4250)=0,"",IF($J4250="OTRO","NO","SI"))</f>
        <v/>
      </c>
      <c r="J4250" s="9">
        <f>IF(COUNTA($A4250:$H4250)=0,"",IFERROR(LOOKUP(2,1/(((LISTS!$H$2:$H$26&lt;&gt;"")*ISNUMBER(SEARCH(LISTS!$H$2:$H$26,$G4250)))+((LISTS!$I$2:$I$26&lt;&gt;"")*ISNUMBER(SEARCH(LISTS!$I$2:$I$26,$E4250)))),LISTS!$K$2:$K$26),"OTRO"))</f>
        <v/>
      </c>
      <c r="K4250" s="11">
        <f>IF($I4250&lt;&gt;"SI",0,IFERROR($F4250,0))</f>
        <v/>
      </c>
      <c r="L4250" s="9">
        <f>IF(COUNTA($A4250:$H4250)=0,"",IF($J4250="OTRO",IFERROR(LOOKUP(2,1/(((LISTS!$H$2:$H$26&lt;&gt;"")*ISNUMBER(SEARCH(LISTS!$H$2:$H$26,$G4250)))+((LISTS!$I$2:$I$26&lt;&gt;"")*ISNUMBER(SEARCH(LISTS!$I$2:$I$26,$E4250)))),LISTS!$L$2:$L$26),"Concepto DIAN no mapeado a casilla automatica"),IF(LEFT($J4250,4)="TOPE","Control automatico DIAN: "&amp;$J4250,"Casilla automatica: "&amp;$J4250)))</f>
        <v/>
      </c>
    </row>
    <row r="4251">
      <c r="A4251" s="9" t="n"/>
      <c r="B4251" s="9" t="n"/>
      <c r="C4251" s="9" t="n"/>
      <c r="D4251" s="9" t="n"/>
      <c r="E4251" s="9" t="n"/>
      <c r="F4251" s="11" t="n"/>
      <c r="G4251" s="9" t="n"/>
      <c r="H4251" s="9" t="n"/>
      <c r="I4251" s="9">
        <f>IF(COUNTA($A4251:$H4251)=0,"",IF($J4251="OTRO","NO","SI"))</f>
        <v/>
      </c>
      <c r="J4251" s="9">
        <f>IF(COUNTA($A4251:$H4251)=0,"",IFERROR(LOOKUP(2,1/(((LISTS!$H$2:$H$26&lt;&gt;"")*ISNUMBER(SEARCH(LISTS!$H$2:$H$26,$G4251)))+((LISTS!$I$2:$I$26&lt;&gt;"")*ISNUMBER(SEARCH(LISTS!$I$2:$I$26,$E4251)))),LISTS!$K$2:$K$26),"OTRO"))</f>
        <v/>
      </c>
      <c r="K4251" s="11">
        <f>IF($I4251&lt;&gt;"SI",0,IFERROR($F4251,0))</f>
        <v/>
      </c>
      <c r="L4251" s="9">
        <f>IF(COUNTA($A4251:$H4251)=0,"",IF($J4251="OTRO",IFERROR(LOOKUP(2,1/(((LISTS!$H$2:$H$26&lt;&gt;"")*ISNUMBER(SEARCH(LISTS!$H$2:$H$26,$G4251)))+((LISTS!$I$2:$I$26&lt;&gt;"")*ISNUMBER(SEARCH(LISTS!$I$2:$I$26,$E4251)))),LISTS!$L$2:$L$26),"Concepto DIAN no mapeado a casilla automatica"),IF(LEFT($J4251,4)="TOPE","Control automatico DIAN: "&amp;$J4251,"Casilla automatica: "&amp;$J4251)))</f>
        <v/>
      </c>
    </row>
    <row r="4252">
      <c r="A4252" s="9" t="n"/>
      <c r="B4252" s="9" t="n"/>
      <c r="C4252" s="9" t="n"/>
      <c r="D4252" s="9" t="n"/>
      <c r="E4252" s="9" t="n"/>
      <c r="F4252" s="11" t="n"/>
      <c r="G4252" s="9" t="n"/>
      <c r="H4252" s="9" t="n"/>
      <c r="I4252" s="9">
        <f>IF(COUNTA($A4252:$H4252)=0,"",IF($J4252="OTRO","NO","SI"))</f>
        <v/>
      </c>
      <c r="J4252" s="9">
        <f>IF(COUNTA($A4252:$H4252)=0,"",IFERROR(LOOKUP(2,1/(((LISTS!$H$2:$H$26&lt;&gt;"")*ISNUMBER(SEARCH(LISTS!$H$2:$H$26,$G4252)))+((LISTS!$I$2:$I$26&lt;&gt;"")*ISNUMBER(SEARCH(LISTS!$I$2:$I$26,$E4252)))),LISTS!$K$2:$K$26),"OTRO"))</f>
        <v/>
      </c>
      <c r="K4252" s="11">
        <f>IF($I4252&lt;&gt;"SI",0,IFERROR($F4252,0))</f>
        <v/>
      </c>
      <c r="L4252" s="9">
        <f>IF(COUNTA($A4252:$H4252)=0,"",IF($J4252="OTRO",IFERROR(LOOKUP(2,1/(((LISTS!$H$2:$H$26&lt;&gt;"")*ISNUMBER(SEARCH(LISTS!$H$2:$H$26,$G4252)))+((LISTS!$I$2:$I$26&lt;&gt;"")*ISNUMBER(SEARCH(LISTS!$I$2:$I$26,$E4252)))),LISTS!$L$2:$L$26),"Concepto DIAN no mapeado a casilla automatica"),IF(LEFT($J4252,4)="TOPE","Control automatico DIAN: "&amp;$J4252,"Casilla automatica: "&amp;$J4252)))</f>
        <v/>
      </c>
    </row>
    <row r="4253">
      <c r="A4253" s="9" t="n"/>
      <c r="B4253" s="9" t="n"/>
      <c r="C4253" s="9" t="n"/>
      <c r="D4253" s="9" t="n"/>
      <c r="E4253" s="9" t="n"/>
      <c r="F4253" s="11" t="n"/>
      <c r="G4253" s="9" t="n"/>
      <c r="H4253" s="9" t="n"/>
      <c r="I4253" s="9">
        <f>IF(COUNTA($A4253:$H4253)=0,"",IF($J4253="OTRO","NO","SI"))</f>
        <v/>
      </c>
      <c r="J4253" s="9">
        <f>IF(COUNTA($A4253:$H4253)=0,"",IFERROR(LOOKUP(2,1/(((LISTS!$H$2:$H$26&lt;&gt;"")*ISNUMBER(SEARCH(LISTS!$H$2:$H$26,$G4253)))+((LISTS!$I$2:$I$26&lt;&gt;"")*ISNUMBER(SEARCH(LISTS!$I$2:$I$26,$E4253)))),LISTS!$K$2:$K$26),"OTRO"))</f>
        <v/>
      </c>
      <c r="K4253" s="11">
        <f>IF($I4253&lt;&gt;"SI",0,IFERROR($F4253,0))</f>
        <v/>
      </c>
      <c r="L4253" s="9">
        <f>IF(COUNTA($A4253:$H4253)=0,"",IF($J4253="OTRO",IFERROR(LOOKUP(2,1/(((LISTS!$H$2:$H$26&lt;&gt;"")*ISNUMBER(SEARCH(LISTS!$H$2:$H$26,$G4253)))+((LISTS!$I$2:$I$26&lt;&gt;"")*ISNUMBER(SEARCH(LISTS!$I$2:$I$26,$E4253)))),LISTS!$L$2:$L$26),"Concepto DIAN no mapeado a casilla automatica"),IF(LEFT($J4253,4)="TOPE","Control automatico DIAN: "&amp;$J4253,"Casilla automatica: "&amp;$J4253)))</f>
        <v/>
      </c>
    </row>
    <row r="4254">
      <c r="A4254" s="9" t="n"/>
      <c r="B4254" s="9" t="n"/>
      <c r="C4254" s="9" t="n"/>
      <c r="D4254" s="9" t="n"/>
      <c r="E4254" s="9" t="n"/>
      <c r="F4254" s="11" t="n"/>
      <c r="G4254" s="9" t="n"/>
      <c r="H4254" s="9" t="n"/>
      <c r="I4254" s="9">
        <f>IF(COUNTA($A4254:$H4254)=0,"",IF($J4254="OTRO","NO","SI"))</f>
        <v/>
      </c>
      <c r="J4254" s="9">
        <f>IF(COUNTA($A4254:$H4254)=0,"",IFERROR(LOOKUP(2,1/(((LISTS!$H$2:$H$26&lt;&gt;"")*ISNUMBER(SEARCH(LISTS!$H$2:$H$26,$G4254)))+((LISTS!$I$2:$I$26&lt;&gt;"")*ISNUMBER(SEARCH(LISTS!$I$2:$I$26,$E4254)))),LISTS!$K$2:$K$26),"OTRO"))</f>
        <v/>
      </c>
      <c r="K4254" s="11">
        <f>IF($I4254&lt;&gt;"SI",0,IFERROR($F4254,0))</f>
        <v/>
      </c>
      <c r="L4254" s="9">
        <f>IF(COUNTA($A4254:$H4254)=0,"",IF($J4254="OTRO",IFERROR(LOOKUP(2,1/(((LISTS!$H$2:$H$26&lt;&gt;"")*ISNUMBER(SEARCH(LISTS!$H$2:$H$26,$G4254)))+((LISTS!$I$2:$I$26&lt;&gt;"")*ISNUMBER(SEARCH(LISTS!$I$2:$I$26,$E4254)))),LISTS!$L$2:$L$26),"Concepto DIAN no mapeado a casilla automatica"),IF(LEFT($J4254,4)="TOPE","Control automatico DIAN: "&amp;$J4254,"Casilla automatica: "&amp;$J4254)))</f>
        <v/>
      </c>
    </row>
    <row r="4255">
      <c r="A4255" s="9" t="n"/>
      <c r="B4255" s="9" t="n"/>
      <c r="C4255" s="9" t="n"/>
      <c r="D4255" s="9" t="n"/>
      <c r="E4255" s="9" t="n"/>
      <c r="F4255" s="11" t="n"/>
      <c r="G4255" s="9" t="n"/>
      <c r="H4255" s="9" t="n"/>
      <c r="I4255" s="9">
        <f>IF(COUNTA($A4255:$H4255)=0,"",IF($J4255="OTRO","NO","SI"))</f>
        <v/>
      </c>
      <c r="J4255" s="9">
        <f>IF(COUNTA($A4255:$H4255)=0,"",IFERROR(LOOKUP(2,1/(((LISTS!$H$2:$H$26&lt;&gt;"")*ISNUMBER(SEARCH(LISTS!$H$2:$H$26,$G4255)))+((LISTS!$I$2:$I$26&lt;&gt;"")*ISNUMBER(SEARCH(LISTS!$I$2:$I$26,$E4255)))),LISTS!$K$2:$K$26),"OTRO"))</f>
        <v/>
      </c>
      <c r="K4255" s="11">
        <f>IF($I4255&lt;&gt;"SI",0,IFERROR($F4255,0))</f>
        <v/>
      </c>
      <c r="L4255" s="9">
        <f>IF(COUNTA($A4255:$H4255)=0,"",IF($J4255="OTRO",IFERROR(LOOKUP(2,1/(((LISTS!$H$2:$H$26&lt;&gt;"")*ISNUMBER(SEARCH(LISTS!$H$2:$H$26,$G4255)))+((LISTS!$I$2:$I$26&lt;&gt;"")*ISNUMBER(SEARCH(LISTS!$I$2:$I$26,$E4255)))),LISTS!$L$2:$L$26),"Concepto DIAN no mapeado a casilla automatica"),IF(LEFT($J4255,4)="TOPE","Control automatico DIAN: "&amp;$J4255,"Casilla automatica: "&amp;$J4255)))</f>
        <v/>
      </c>
    </row>
    <row r="4256">
      <c r="A4256" s="9" t="n"/>
      <c r="B4256" s="9" t="n"/>
      <c r="C4256" s="9" t="n"/>
      <c r="D4256" s="9" t="n"/>
      <c r="E4256" s="9" t="n"/>
      <c r="F4256" s="11" t="n"/>
      <c r="G4256" s="9" t="n"/>
      <c r="H4256" s="9" t="n"/>
      <c r="I4256" s="9">
        <f>IF(COUNTA($A4256:$H4256)=0,"",IF($J4256="OTRO","NO","SI"))</f>
        <v/>
      </c>
      <c r="J4256" s="9">
        <f>IF(COUNTA($A4256:$H4256)=0,"",IFERROR(LOOKUP(2,1/(((LISTS!$H$2:$H$26&lt;&gt;"")*ISNUMBER(SEARCH(LISTS!$H$2:$H$26,$G4256)))+((LISTS!$I$2:$I$26&lt;&gt;"")*ISNUMBER(SEARCH(LISTS!$I$2:$I$26,$E4256)))),LISTS!$K$2:$K$26),"OTRO"))</f>
        <v/>
      </c>
      <c r="K4256" s="11">
        <f>IF($I4256&lt;&gt;"SI",0,IFERROR($F4256,0))</f>
        <v/>
      </c>
      <c r="L4256" s="9">
        <f>IF(COUNTA($A4256:$H4256)=0,"",IF($J4256="OTRO",IFERROR(LOOKUP(2,1/(((LISTS!$H$2:$H$26&lt;&gt;"")*ISNUMBER(SEARCH(LISTS!$H$2:$H$26,$G4256)))+((LISTS!$I$2:$I$26&lt;&gt;"")*ISNUMBER(SEARCH(LISTS!$I$2:$I$26,$E4256)))),LISTS!$L$2:$L$26),"Concepto DIAN no mapeado a casilla automatica"),IF(LEFT($J4256,4)="TOPE","Control automatico DIAN: "&amp;$J4256,"Casilla automatica: "&amp;$J4256)))</f>
        <v/>
      </c>
    </row>
    <row r="4257">
      <c r="A4257" s="9" t="n"/>
      <c r="B4257" s="9" t="n"/>
      <c r="C4257" s="9" t="n"/>
      <c r="D4257" s="9" t="n"/>
      <c r="E4257" s="9" t="n"/>
      <c r="F4257" s="11" t="n"/>
      <c r="G4257" s="9" t="n"/>
      <c r="H4257" s="9" t="n"/>
      <c r="I4257" s="9">
        <f>IF(COUNTA($A4257:$H4257)=0,"",IF($J4257="OTRO","NO","SI"))</f>
        <v/>
      </c>
      <c r="J4257" s="9">
        <f>IF(COUNTA($A4257:$H4257)=0,"",IFERROR(LOOKUP(2,1/(((LISTS!$H$2:$H$26&lt;&gt;"")*ISNUMBER(SEARCH(LISTS!$H$2:$H$26,$G4257)))+((LISTS!$I$2:$I$26&lt;&gt;"")*ISNUMBER(SEARCH(LISTS!$I$2:$I$26,$E4257)))),LISTS!$K$2:$K$26),"OTRO"))</f>
        <v/>
      </c>
      <c r="K4257" s="11">
        <f>IF($I4257&lt;&gt;"SI",0,IFERROR($F4257,0))</f>
        <v/>
      </c>
      <c r="L4257" s="9">
        <f>IF(COUNTA($A4257:$H4257)=0,"",IF($J4257="OTRO",IFERROR(LOOKUP(2,1/(((LISTS!$H$2:$H$26&lt;&gt;"")*ISNUMBER(SEARCH(LISTS!$H$2:$H$26,$G4257)))+((LISTS!$I$2:$I$26&lt;&gt;"")*ISNUMBER(SEARCH(LISTS!$I$2:$I$26,$E4257)))),LISTS!$L$2:$L$26),"Concepto DIAN no mapeado a casilla automatica"),IF(LEFT($J4257,4)="TOPE","Control automatico DIAN: "&amp;$J4257,"Casilla automatica: "&amp;$J4257)))</f>
        <v/>
      </c>
    </row>
    <row r="4258">
      <c r="A4258" s="9" t="n"/>
      <c r="B4258" s="9" t="n"/>
      <c r="C4258" s="9" t="n"/>
      <c r="D4258" s="9" t="n"/>
      <c r="E4258" s="9" t="n"/>
      <c r="F4258" s="11" t="n"/>
      <c r="G4258" s="9" t="n"/>
      <c r="H4258" s="9" t="n"/>
      <c r="I4258" s="9">
        <f>IF(COUNTA($A4258:$H4258)=0,"",IF($J4258="OTRO","NO","SI"))</f>
        <v/>
      </c>
      <c r="J4258" s="9">
        <f>IF(COUNTA($A4258:$H4258)=0,"",IFERROR(LOOKUP(2,1/(((LISTS!$H$2:$H$26&lt;&gt;"")*ISNUMBER(SEARCH(LISTS!$H$2:$H$26,$G4258)))+((LISTS!$I$2:$I$26&lt;&gt;"")*ISNUMBER(SEARCH(LISTS!$I$2:$I$26,$E4258)))),LISTS!$K$2:$K$26),"OTRO"))</f>
        <v/>
      </c>
      <c r="K4258" s="11">
        <f>IF($I4258&lt;&gt;"SI",0,IFERROR($F4258,0))</f>
        <v/>
      </c>
      <c r="L4258" s="9">
        <f>IF(COUNTA($A4258:$H4258)=0,"",IF($J4258="OTRO",IFERROR(LOOKUP(2,1/(((LISTS!$H$2:$H$26&lt;&gt;"")*ISNUMBER(SEARCH(LISTS!$H$2:$H$26,$G4258)))+((LISTS!$I$2:$I$26&lt;&gt;"")*ISNUMBER(SEARCH(LISTS!$I$2:$I$26,$E4258)))),LISTS!$L$2:$L$26),"Concepto DIAN no mapeado a casilla automatica"),IF(LEFT($J4258,4)="TOPE","Control automatico DIAN: "&amp;$J4258,"Casilla automatica: "&amp;$J4258)))</f>
        <v/>
      </c>
    </row>
    <row r="4259">
      <c r="A4259" s="9" t="n"/>
      <c r="B4259" s="9" t="n"/>
      <c r="C4259" s="9" t="n"/>
      <c r="D4259" s="9" t="n"/>
      <c r="E4259" s="9" t="n"/>
      <c r="F4259" s="11" t="n"/>
      <c r="G4259" s="9" t="n"/>
      <c r="H4259" s="9" t="n"/>
      <c r="I4259" s="9">
        <f>IF(COUNTA($A4259:$H4259)=0,"",IF($J4259="OTRO","NO","SI"))</f>
        <v/>
      </c>
      <c r="J4259" s="9">
        <f>IF(COUNTA($A4259:$H4259)=0,"",IFERROR(LOOKUP(2,1/(((LISTS!$H$2:$H$26&lt;&gt;"")*ISNUMBER(SEARCH(LISTS!$H$2:$H$26,$G4259)))+((LISTS!$I$2:$I$26&lt;&gt;"")*ISNUMBER(SEARCH(LISTS!$I$2:$I$26,$E4259)))),LISTS!$K$2:$K$26),"OTRO"))</f>
        <v/>
      </c>
      <c r="K4259" s="11">
        <f>IF($I4259&lt;&gt;"SI",0,IFERROR($F4259,0))</f>
        <v/>
      </c>
      <c r="L4259" s="9">
        <f>IF(COUNTA($A4259:$H4259)=0,"",IF($J4259="OTRO",IFERROR(LOOKUP(2,1/(((LISTS!$H$2:$H$26&lt;&gt;"")*ISNUMBER(SEARCH(LISTS!$H$2:$H$26,$G4259)))+((LISTS!$I$2:$I$26&lt;&gt;"")*ISNUMBER(SEARCH(LISTS!$I$2:$I$26,$E4259)))),LISTS!$L$2:$L$26),"Concepto DIAN no mapeado a casilla automatica"),IF(LEFT($J4259,4)="TOPE","Control automatico DIAN: "&amp;$J4259,"Casilla automatica: "&amp;$J4259)))</f>
        <v/>
      </c>
    </row>
    <row r="4260">
      <c r="A4260" s="9" t="n"/>
      <c r="B4260" s="9" t="n"/>
      <c r="C4260" s="9" t="n"/>
      <c r="D4260" s="9" t="n"/>
      <c r="E4260" s="9" t="n"/>
      <c r="F4260" s="11" t="n"/>
      <c r="G4260" s="9" t="n"/>
      <c r="H4260" s="9" t="n"/>
      <c r="I4260" s="9">
        <f>IF(COUNTA($A4260:$H4260)=0,"",IF($J4260="OTRO","NO","SI"))</f>
        <v/>
      </c>
      <c r="J4260" s="9">
        <f>IF(COUNTA($A4260:$H4260)=0,"",IFERROR(LOOKUP(2,1/(((LISTS!$H$2:$H$26&lt;&gt;"")*ISNUMBER(SEARCH(LISTS!$H$2:$H$26,$G4260)))+((LISTS!$I$2:$I$26&lt;&gt;"")*ISNUMBER(SEARCH(LISTS!$I$2:$I$26,$E4260)))),LISTS!$K$2:$K$26),"OTRO"))</f>
        <v/>
      </c>
      <c r="K4260" s="11">
        <f>IF($I4260&lt;&gt;"SI",0,IFERROR($F4260,0))</f>
        <v/>
      </c>
      <c r="L4260" s="9">
        <f>IF(COUNTA($A4260:$H4260)=0,"",IF($J4260="OTRO",IFERROR(LOOKUP(2,1/(((LISTS!$H$2:$H$26&lt;&gt;"")*ISNUMBER(SEARCH(LISTS!$H$2:$H$26,$G4260)))+((LISTS!$I$2:$I$26&lt;&gt;"")*ISNUMBER(SEARCH(LISTS!$I$2:$I$26,$E4260)))),LISTS!$L$2:$L$26),"Concepto DIAN no mapeado a casilla automatica"),IF(LEFT($J4260,4)="TOPE","Control automatico DIAN: "&amp;$J4260,"Casilla automatica: "&amp;$J4260)))</f>
        <v/>
      </c>
    </row>
    <row r="4261">
      <c r="A4261" s="9" t="n"/>
      <c r="B4261" s="9" t="n"/>
      <c r="C4261" s="9" t="n"/>
      <c r="D4261" s="9" t="n"/>
      <c r="E4261" s="9" t="n"/>
      <c r="F4261" s="11" t="n"/>
      <c r="G4261" s="9" t="n"/>
      <c r="H4261" s="9" t="n"/>
      <c r="I4261" s="9">
        <f>IF(COUNTA($A4261:$H4261)=0,"",IF($J4261="OTRO","NO","SI"))</f>
        <v/>
      </c>
      <c r="J4261" s="9">
        <f>IF(COUNTA($A4261:$H4261)=0,"",IFERROR(LOOKUP(2,1/(((LISTS!$H$2:$H$26&lt;&gt;"")*ISNUMBER(SEARCH(LISTS!$H$2:$H$26,$G4261)))+((LISTS!$I$2:$I$26&lt;&gt;"")*ISNUMBER(SEARCH(LISTS!$I$2:$I$26,$E4261)))),LISTS!$K$2:$K$26),"OTRO"))</f>
        <v/>
      </c>
      <c r="K4261" s="11">
        <f>IF($I4261&lt;&gt;"SI",0,IFERROR($F4261,0))</f>
        <v/>
      </c>
      <c r="L4261" s="9">
        <f>IF(COUNTA($A4261:$H4261)=0,"",IF($J4261="OTRO",IFERROR(LOOKUP(2,1/(((LISTS!$H$2:$H$26&lt;&gt;"")*ISNUMBER(SEARCH(LISTS!$H$2:$H$26,$G4261)))+((LISTS!$I$2:$I$26&lt;&gt;"")*ISNUMBER(SEARCH(LISTS!$I$2:$I$26,$E4261)))),LISTS!$L$2:$L$26),"Concepto DIAN no mapeado a casilla automatica"),IF(LEFT($J4261,4)="TOPE","Control automatico DIAN: "&amp;$J4261,"Casilla automatica: "&amp;$J4261)))</f>
        <v/>
      </c>
    </row>
    <row r="4262">
      <c r="A4262" s="9" t="n"/>
      <c r="B4262" s="9" t="n"/>
      <c r="C4262" s="9" t="n"/>
      <c r="D4262" s="9" t="n"/>
      <c r="E4262" s="9" t="n"/>
      <c r="F4262" s="11" t="n"/>
      <c r="G4262" s="9" t="n"/>
      <c r="H4262" s="9" t="n"/>
      <c r="I4262" s="9">
        <f>IF(COUNTA($A4262:$H4262)=0,"",IF($J4262="OTRO","NO","SI"))</f>
        <v/>
      </c>
      <c r="J4262" s="9">
        <f>IF(COUNTA($A4262:$H4262)=0,"",IFERROR(LOOKUP(2,1/(((LISTS!$H$2:$H$26&lt;&gt;"")*ISNUMBER(SEARCH(LISTS!$H$2:$H$26,$G4262)))+((LISTS!$I$2:$I$26&lt;&gt;"")*ISNUMBER(SEARCH(LISTS!$I$2:$I$26,$E4262)))),LISTS!$K$2:$K$26),"OTRO"))</f>
        <v/>
      </c>
      <c r="K4262" s="11">
        <f>IF($I4262&lt;&gt;"SI",0,IFERROR($F4262,0))</f>
        <v/>
      </c>
      <c r="L4262" s="9">
        <f>IF(COUNTA($A4262:$H4262)=0,"",IF($J4262="OTRO",IFERROR(LOOKUP(2,1/(((LISTS!$H$2:$H$26&lt;&gt;"")*ISNUMBER(SEARCH(LISTS!$H$2:$H$26,$G4262)))+((LISTS!$I$2:$I$26&lt;&gt;"")*ISNUMBER(SEARCH(LISTS!$I$2:$I$26,$E4262)))),LISTS!$L$2:$L$26),"Concepto DIAN no mapeado a casilla automatica"),IF(LEFT($J4262,4)="TOPE","Control automatico DIAN: "&amp;$J4262,"Casilla automatica: "&amp;$J4262)))</f>
        <v/>
      </c>
    </row>
    <row r="4263">
      <c r="A4263" s="9" t="n"/>
      <c r="B4263" s="9" t="n"/>
      <c r="C4263" s="9" t="n"/>
      <c r="D4263" s="9" t="n"/>
      <c r="E4263" s="9" t="n"/>
      <c r="F4263" s="11" t="n"/>
      <c r="G4263" s="9" t="n"/>
      <c r="H4263" s="9" t="n"/>
      <c r="I4263" s="9">
        <f>IF(COUNTA($A4263:$H4263)=0,"",IF($J4263="OTRO","NO","SI"))</f>
        <v/>
      </c>
      <c r="J4263" s="9">
        <f>IF(COUNTA($A4263:$H4263)=0,"",IFERROR(LOOKUP(2,1/(((LISTS!$H$2:$H$26&lt;&gt;"")*ISNUMBER(SEARCH(LISTS!$H$2:$H$26,$G4263)))+((LISTS!$I$2:$I$26&lt;&gt;"")*ISNUMBER(SEARCH(LISTS!$I$2:$I$26,$E4263)))),LISTS!$K$2:$K$26),"OTRO"))</f>
        <v/>
      </c>
      <c r="K4263" s="11">
        <f>IF($I4263&lt;&gt;"SI",0,IFERROR($F4263,0))</f>
        <v/>
      </c>
      <c r="L4263" s="9">
        <f>IF(COUNTA($A4263:$H4263)=0,"",IF($J4263="OTRO",IFERROR(LOOKUP(2,1/(((LISTS!$H$2:$H$26&lt;&gt;"")*ISNUMBER(SEARCH(LISTS!$H$2:$H$26,$G4263)))+((LISTS!$I$2:$I$26&lt;&gt;"")*ISNUMBER(SEARCH(LISTS!$I$2:$I$26,$E4263)))),LISTS!$L$2:$L$26),"Concepto DIAN no mapeado a casilla automatica"),IF(LEFT($J4263,4)="TOPE","Control automatico DIAN: "&amp;$J4263,"Casilla automatica: "&amp;$J4263)))</f>
        <v/>
      </c>
    </row>
    <row r="4264">
      <c r="A4264" s="9" t="n"/>
      <c r="B4264" s="9" t="n"/>
      <c r="C4264" s="9" t="n"/>
      <c r="D4264" s="9" t="n"/>
      <c r="E4264" s="9" t="n"/>
      <c r="F4264" s="11" t="n"/>
      <c r="G4264" s="9" t="n"/>
      <c r="H4264" s="9" t="n"/>
      <c r="I4264" s="9">
        <f>IF(COUNTA($A4264:$H4264)=0,"",IF($J4264="OTRO","NO","SI"))</f>
        <v/>
      </c>
      <c r="J4264" s="9">
        <f>IF(COUNTA($A4264:$H4264)=0,"",IFERROR(LOOKUP(2,1/(((LISTS!$H$2:$H$26&lt;&gt;"")*ISNUMBER(SEARCH(LISTS!$H$2:$H$26,$G4264)))+((LISTS!$I$2:$I$26&lt;&gt;"")*ISNUMBER(SEARCH(LISTS!$I$2:$I$26,$E4264)))),LISTS!$K$2:$K$26),"OTRO"))</f>
        <v/>
      </c>
      <c r="K4264" s="11">
        <f>IF($I4264&lt;&gt;"SI",0,IFERROR($F4264,0))</f>
        <v/>
      </c>
      <c r="L4264" s="9">
        <f>IF(COUNTA($A4264:$H4264)=0,"",IF($J4264="OTRO",IFERROR(LOOKUP(2,1/(((LISTS!$H$2:$H$26&lt;&gt;"")*ISNUMBER(SEARCH(LISTS!$H$2:$H$26,$G4264)))+((LISTS!$I$2:$I$26&lt;&gt;"")*ISNUMBER(SEARCH(LISTS!$I$2:$I$26,$E4264)))),LISTS!$L$2:$L$26),"Concepto DIAN no mapeado a casilla automatica"),IF(LEFT($J4264,4)="TOPE","Control automatico DIAN: "&amp;$J4264,"Casilla automatica: "&amp;$J4264)))</f>
        <v/>
      </c>
    </row>
    <row r="4265">
      <c r="A4265" s="9" t="n"/>
      <c r="B4265" s="9" t="n"/>
      <c r="C4265" s="9" t="n"/>
      <c r="D4265" s="9" t="n"/>
      <c r="E4265" s="9" t="n"/>
      <c r="F4265" s="11" t="n"/>
      <c r="G4265" s="9" t="n"/>
      <c r="H4265" s="9" t="n"/>
      <c r="I4265" s="9">
        <f>IF(COUNTA($A4265:$H4265)=0,"",IF($J4265="OTRO","NO","SI"))</f>
        <v/>
      </c>
      <c r="J4265" s="9">
        <f>IF(COUNTA($A4265:$H4265)=0,"",IFERROR(LOOKUP(2,1/(((LISTS!$H$2:$H$26&lt;&gt;"")*ISNUMBER(SEARCH(LISTS!$H$2:$H$26,$G4265)))+((LISTS!$I$2:$I$26&lt;&gt;"")*ISNUMBER(SEARCH(LISTS!$I$2:$I$26,$E4265)))),LISTS!$K$2:$K$26),"OTRO"))</f>
        <v/>
      </c>
      <c r="K4265" s="11">
        <f>IF($I4265&lt;&gt;"SI",0,IFERROR($F4265,0))</f>
        <v/>
      </c>
      <c r="L4265" s="9">
        <f>IF(COUNTA($A4265:$H4265)=0,"",IF($J4265="OTRO",IFERROR(LOOKUP(2,1/(((LISTS!$H$2:$H$26&lt;&gt;"")*ISNUMBER(SEARCH(LISTS!$H$2:$H$26,$G4265)))+((LISTS!$I$2:$I$26&lt;&gt;"")*ISNUMBER(SEARCH(LISTS!$I$2:$I$26,$E4265)))),LISTS!$L$2:$L$26),"Concepto DIAN no mapeado a casilla automatica"),IF(LEFT($J4265,4)="TOPE","Control automatico DIAN: "&amp;$J4265,"Casilla automatica: "&amp;$J4265)))</f>
        <v/>
      </c>
    </row>
    <row r="4266">
      <c r="A4266" s="9" t="n"/>
      <c r="B4266" s="9" t="n"/>
      <c r="C4266" s="9" t="n"/>
      <c r="D4266" s="9" t="n"/>
      <c r="E4266" s="9" t="n"/>
      <c r="F4266" s="11" t="n"/>
      <c r="G4266" s="9" t="n"/>
      <c r="H4266" s="9" t="n"/>
      <c r="I4266" s="9">
        <f>IF(COUNTA($A4266:$H4266)=0,"",IF($J4266="OTRO","NO","SI"))</f>
        <v/>
      </c>
      <c r="J4266" s="9">
        <f>IF(COUNTA($A4266:$H4266)=0,"",IFERROR(LOOKUP(2,1/(((LISTS!$H$2:$H$26&lt;&gt;"")*ISNUMBER(SEARCH(LISTS!$H$2:$H$26,$G4266)))+((LISTS!$I$2:$I$26&lt;&gt;"")*ISNUMBER(SEARCH(LISTS!$I$2:$I$26,$E4266)))),LISTS!$K$2:$K$26),"OTRO"))</f>
        <v/>
      </c>
      <c r="K4266" s="11">
        <f>IF($I4266&lt;&gt;"SI",0,IFERROR($F4266,0))</f>
        <v/>
      </c>
      <c r="L4266" s="9">
        <f>IF(COUNTA($A4266:$H4266)=0,"",IF($J4266="OTRO",IFERROR(LOOKUP(2,1/(((LISTS!$H$2:$H$26&lt;&gt;"")*ISNUMBER(SEARCH(LISTS!$H$2:$H$26,$G4266)))+((LISTS!$I$2:$I$26&lt;&gt;"")*ISNUMBER(SEARCH(LISTS!$I$2:$I$26,$E4266)))),LISTS!$L$2:$L$26),"Concepto DIAN no mapeado a casilla automatica"),IF(LEFT($J4266,4)="TOPE","Control automatico DIAN: "&amp;$J4266,"Casilla automatica: "&amp;$J4266)))</f>
        <v/>
      </c>
    </row>
    <row r="4267">
      <c r="A4267" s="9" t="n"/>
      <c r="B4267" s="9" t="n"/>
      <c r="C4267" s="9" t="n"/>
      <c r="D4267" s="9" t="n"/>
      <c r="E4267" s="9" t="n"/>
      <c r="F4267" s="11" t="n"/>
      <c r="G4267" s="9" t="n"/>
      <c r="H4267" s="9" t="n"/>
      <c r="I4267" s="9">
        <f>IF(COUNTA($A4267:$H4267)=0,"",IF($J4267="OTRO","NO","SI"))</f>
        <v/>
      </c>
      <c r="J4267" s="9">
        <f>IF(COUNTA($A4267:$H4267)=0,"",IFERROR(LOOKUP(2,1/(((LISTS!$H$2:$H$26&lt;&gt;"")*ISNUMBER(SEARCH(LISTS!$H$2:$H$26,$G4267)))+((LISTS!$I$2:$I$26&lt;&gt;"")*ISNUMBER(SEARCH(LISTS!$I$2:$I$26,$E4267)))),LISTS!$K$2:$K$26),"OTRO"))</f>
        <v/>
      </c>
      <c r="K4267" s="11">
        <f>IF($I4267&lt;&gt;"SI",0,IFERROR($F4267,0))</f>
        <v/>
      </c>
      <c r="L4267" s="9">
        <f>IF(COUNTA($A4267:$H4267)=0,"",IF($J4267="OTRO",IFERROR(LOOKUP(2,1/(((LISTS!$H$2:$H$26&lt;&gt;"")*ISNUMBER(SEARCH(LISTS!$H$2:$H$26,$G4267)))+((LISTS!$I$2:$I$26&lt;&gt;"")*ISNUMBER(SEARCH(LISTS!$I$2:$I$26,$E4267)))),LISTS!$L$2:$L$26),"Concepto DIAN no mapeado a casilla automatica"),IF(LEFT($J4267,4)="TOPE","Control automatico DIAN: "&amp;$J4267,"Casilla automatica: "&amp;$J4267)))</f>
        <v/>
      </c>
    </row>
    <row r="4268">
      <c r="A4268" s="9" t="n"/>
      <c r="B4268" s="9" t="n"/>
      <c r="C4268" s="9" t="n"/>
      <c r="D4268" s="9" t="n"/>
      <c r="E4268" s="9" t="n"/>
      <c r="F4268" s="11" t="n"/>
      <c r="G4268" s="9" t="n"/>
      <c r="H4268" s="9" t="n"/>
      <c r="I4268" s="9">
        <f>IF(COUNTA($A4268:$H4268)=0,"",IF($J4268="OTRO","NO","SI"))</f>
        <v/>
      </c>
      <c r="J4268" s="9">
        <f>IF(COUNTA($A4268:$H4268)=0,"",IFERROR(LOOKUP(2,1/(((LISTS!$H$2:$H$26&lt;&gt;"")*ISNUMBER(SEARCH(LISTS!$H$2:$H$26,$G4268)))+((LISTS!$I$2:$I$26&lt;&gt;"")*ISNUMBER(SEARCH(LISTS!$I$2:$I$26,$E4268)))),LISTS!$K$2:$K$26),"OTRO"))</f>
        <v/>
      </c>
      <c r="K4268" s="11">
        <f>IF($I4268&lt;&gt;"SI",0,IFERROR($F4268,0))</f>
        <v/>
      </c>
      <c r="L4268" s="9">
        <f>IF(COUNTA($A4268:$H4268)=0,"",IF($J4268="OTRO",IFERROR(LOOKUP(2,1/(((LISTS!$H$2:$H$26&lt;&gt;"")*ISNUMBER(SEARCH(LISTS!$H$2:$H$26,$G4268)))+((LISTS!$I$2:$I$26&lt;&gt;"")*ISNUMBER(SEARCH(LISTS!$I$2:$I$26,$E4268)))),LISTS!$L$2:$L$26),"Concepto DIAN no mapeado a casilla automatica"),IF(LEFT($J4268,4)="TOPE","Control automatico DIAN: "&amp;$J4268,"Casilla automatica: "&amp;$J4268)))</f>
        <v/>
      </c>
    </row>
    <row r="4269">
      <c r="A4269" s="9" t="n"/>
      <c r="B4269" s="9" t="n"/>
      <c r="C4269" s="9" t="n"/>
      <c r="D4269" s="9" t="n"/>
      <c r="E4269" s="9" t="n"/>
      <c r="F4269" s="11" t="n"/>
      <c r="G4269" s="9" t="n"/>
      <c r="H4269" s="9" t="n"/>
      <c r="I4269" s="9">
        <f>IF(COUNTA($A4269:$H4269)=0,"",IF($J4269="OTRO","NO","SI"))</f>
        <v/>
      </c>
      <c r="J4269" s="9">
        <f>IF(COUNTA($A4269:$H4269)=0,"",IFERROR(LOOKUP(2,1/(((LISTS!$H$2:$H$26&lt;&gt;"")*ISNUMBER(SEARCH(LISTS!$H$2:$H$26,$G4269)))+((LISTS!$I$2:$I$26&lt;&gt;"")*ISNUMBER(SEARCH(LISTS!$I$2:$I$26,$E4269)))),LISTS!$K$2:$K$26),"OTRO"))</f>
        <v/>
      </c>
      <c r="K4269" s="11">
        <f>IF($I4269&lt;&gt;"SI",0,IFERROR($F4269,0))</f>
        <v/>
      </c>
      <c r="L4269" s="9">
        <f>IF(COUNTA($A4269:$H4269)=0,"",IF($J4269="OTRO",IFERROR(LOOKUP(2,1/(((LISTS!$H$2:$H$26&lt;&gt;"")*ISNUMBER(SEARCH(LISTS!$H$2:$H$26,$G4269)))+((LISTS!$I$2:$I$26&lt;&gt;"")*ISNUMBER(SEARCH(LISTS!$I$2:$I$26,$E4269)))),LISTS!$L$2:$L$26),"Concepto DIAN no mapeado a casilla automatica"),IF(LEFT($J4269,4)="TOPE","Control automatico DIAN: "&amp;$J4269,"Casilla automatica: "&amp;$J4269)))</f>
        <v/>
      </c>
    </row>
    <row r="4270">
      <c r="A4270" s="9" t="n"/>
      <c r="B4270" s="9" t="n"/>
      <c r="C4270" s="9" t="n"/>
      <c r="D4270" s="9" t="n"/>
      <c r="E4270" s="9" t="n"/>
      <c r="F4270" s="11" t="n"/>
      <c r="G4270" s="9" t="n"/>
      <c r="H4270" s="9" t="n"/>
      <c r="I4270" s="9">
        <f>IF(COUNTA($A4270:$H4270)=0,"",IF($J4270="OTRO","NO","SI"))</f>
        <v/>
      </c>
      <c r="J4270" s="9">
        <f>IF(COUNTA($A4270:$H4270)=0,"",IFERROR(LOOKUP(2,1/(((LISTS!$H$2:$H$26&lt;&gt;"")*ISNUMBER(SEARCH(LISTS!$H$2:$H$26,$G4270)))+((LISTS!$I$2:$I$26&lt;&gt;"")*ISNUMBER(SEARCH(LISTS!$I$2:$I$26,$E4270)))),LISTS!$K$2:$K$26),"OTRO"))</f>
        <v/>
      </c>
      <c r="K4270" s="11">
        <f>IF($I4270&lt;&gt;"SI",0,IFERROR($F4270,0))</f>
        <v/>
      </c>
      <c r="L4270" s="9">
        <f>IF(COUNTA($A4270:$H4270)=0,"",IF($J4270="OTRO",IFERROR(LOOKUP(2,1/(((LISTS!$H$2:$H$26&lt;&gt;"")*ISNUMBER(SEARCH(LISTS!$H$2:$H$26,$G4270)))+((LISTS!$I$2:$I$26&lt;&gt;"")*ISNUMBER(SEARCH(LISTS!$I$2:$I$26,$E4270)))),LISTS!$L$2:$L$26),"Concepto DIAN no mapeado a casilla automatica"),IF(LEFT($J4270,4)="TOPE","Control automatico DIAN: "&amp;$J4270,"Casilla automatica: "&amp;$J4270)))</f>
        <v/>
      </c>
    </row>
    <row r="4271">
      <c r="A4271" s="9" t="n"/>
      <c r="B4271" s="9" t="n"/>
      <c r="C4271" s="9" t="n"/>
      <c r="D4271" s="9" t="n"/>
      <c r="E4271" s="9" t="n"/>
      <c r="F4271" s="11" t="n"/>
      <c r="G4271" s="9" t="n"/>
      <c r="H4271" s="9" t="n"/>
      <c r="I4271" s="9">
        <f>IF(COUNTA($A4271:$H4271)=0,"",IF($J4271="OTRO","NO","SI"))</f>
        <v/>
      </c>
      <c r="J4271" s="9">
        <f>IF(COUNTA($A4271:$H4271)=0,"",IFERROR(LOOKUP(2,1/(((LISTS!$H$2:$H$26&lt;&gt;"")*ISNUMBER(SEARCH(LISTS!$H$2:$H$26,$G4271)))+((LISTS!$I$2:$I$26&lt;&gt;"")*ISNUMBER(SEARCH(LISTS!$I$2:$I$26,$E4271)))),LISTS!$K$2:$K$26),"OTRO"))</f>
        <v/>
      </c>
      <c r="K4271" s="11">
        <f>IF($I4271&lt;&gt;"SI",0,IFERROR($F4271,0))</f>
        <v/>
      </c>
      <c r="L4271" s="9">
        <f>IF(COUNTA($A4271:$H4271)=0,"",IF($J4271="OTRO",IFERROR(LOOKUP(2,1/(((LISTS!$H$2:$H$26&lt;&gt;"")*ISNUMBER(SEARCH(LISTS!$H$2:$H$26,$G4271)))+((LISTS!$I$2:$I$26&lt;&gt;"")*ISNUMBER(SEARCH(LISTS!$I$2:$I$26,$E4271)))),LISTS!$L$2:$L$26),"Concepto DIAN no mapeado a casilla automatica"),IF(LEFT($J4271,4)="TOPE","Control automatico DIAN: "&amp;$J4271,"Casilla automatica: "&amp;$J4271)))</f>
        <v/>
      </c>
    </row>
    <row r="4272">
      <c r="A4272" s="9" t="n"/>
      <c r="B4272" s="9" t="n"/>
      <c r="C4272" s="9" t="n"/>
      <c r="D4272" s="9" t="n"/>
      <c r="E4272" s="9" t="n"/>
      <c r="F4272" s="11" t="n"/>
      <c r="G4272" s="9" t="n"/>
      <c r="H4272" s="9" t="n"/>
      <c r="I4272" s="9">
        <f>IF(COUNTA($A4272:$H4272)=0,"",IF($J4272="OTRO","NO","SI"))</f>
        <v/>
      </c>
      <c r="J4272" s="9">
        <f>IF(COUNTA($A4272:$H4272)=0,"",IFERROR(LOOKUP(2,1/(((LISTS!$H$2:$H$26&lt;&gt;"")*ISNUMBER(SEARCH(LISTS!$H$2:$H$26,$G4272)))+((LISTS!$I$2:$I$26&lt;&gt;"")*ISNUMBER(SEARCH(LISTS!$I$2:$I$26,$E4272)))),LISTS!$K$2:$K$26),"OTRO"))</f>
        <v/>
      </c>
      <c r="K4272" s="11">
        <f>IF($I4272&lt;&gt;"SI",0,IFERROR($F4272,0))</f>
        <v/>
      </c>
      <c r="L4272" s="9">
        <f>IF(COUNTA($A4272:$H4272)=0,"",IF($J4272="OTRO",IFERROR(LOOKUP(2,1/(((LISTS!$H$2:$H$26&lt;&gt;"")*ISNUMBER(SEARCH(LISTS!$H$2:$H$26,$G4272)))+((LISTS!$I$2:$I$26&lt;&gt;"")*ISNUMBER(SEARCH(LISTS!$I$2:$I$26,$E4272)))),LISTS!$L$2:$L$26),"Concepto DIAN no mapeado a casilla automatica"),IF(LEFT($J4272,4)="TOPE","Control automatico DIAN: "&amp;$J4272,"Casilla automatica: "&amp;$J4272)))</f>
        <v/>
      </c>
    </row>
    <row r="4273">
      <c r="A4273" s="9" t="n"/>
      <c r="B4273" s="9" t="n"/>
      <c r="C4273" s="9" t="n"/>
      <c r="D4273" s="9" t="n"/>
      <c r="E4273" s="9" t="n"/>
      <c r="F4273" s="11" t="n"/>
      <c r="G4273" s="9" t="n"/>
      <c r="H4273" s="9" t="n"/>
      <c r="I4273" s="9">
        <f>IF(COUNTA($A4273:$H4273)=0,"",IF($J4273="OTRO","NO","SI"))</f>
        <v/>
      </c>
      <c r="J4273" s="9">
        <f>IF(COUNTA($A4273:$H4273)=0,"",IFERROR(LOOKUP(2,1/(((LISTS!$H$2:$H$26&lt;&gt;"")*ISNUMBER(SEARCH(LISTS!$H$2:$H$26,$G4273)))+((LISTS!$I$2:$I$26&lt;&gt;"")*ISNUMBER(SEARCH(LISTS!$I$2:$I$26,$E4273)))),LISTS!$K$2:$K$26),"OTRO"))</f>
        <v/>
      </c>
      <c r="K4273" s="11">
        <f>IF($I4273&lt;&gt;"SI",0,IFERROR($F4273,0))</f>
        <v/>
      </c>
      <c r="L4273" s="9">
        <f>IF(COUNTA($A4273:$H4273)=0,"",IF($J4273="OTRO",IFERROR(LOOKUP(2,1/(((LISTS!$H$2:$H$26&lt;&gt;"")*ISNUMBER(SEARCH(LISTS!$H$2:$H$26,$G4273)))+((LISTS!$I$2:$I$26&lt;&gt;"")*ISNUMBER(SEARCH(LISTS!$I$2:$I$26,$E4273)))),LISTS!$L$2:$L$26),"Concepto DIAN no mapeado a casilla automatica"),IF(LEFT($J4273,4)="TOPE","Control automatico DIAN: "&amp;$J4273,"Casilla automatica: "&amp;$J4273)))</f>
        <v/>
      </c>
    </row>
    <row r="4274">
      <c r="A4274" s="9" t="n"/>
      <c r="B4274" s="9" t="n"/>
      <c r="C4274" s="9" t="n"/>
      <c r="D4274" s="9" t="n"/>
      <c r="E4274" s="9" t="n"/>
      <c r="F4274" s="11" t="n"/>
      <c r="G4274" s="9" t="n"/>
      <c r="H4274" s="9" t="n"/>
      <c r="I4274" s="9">
        <f>IF(COUNTA($A4274:$H4274)=0,"",IF($J4274="OTRO","NO","SI"))</f>
        <v/>
      </c>
      <c r="J4274" s="9">
        <f>IF(COUNTA($A4274:$H4274)=0,"",IFERROR(LOOKUP(2,1/(((LISTS!$H$2:$H$26&lt;&gt;"")*ISNUMBER(SEARCH(LISTS!$H$2:$H$26,$G4274)))+((LISTS!$I$2:$I$26&lt;&gt;"")*ISNUMBER(SEARCH(LISTS!$I$2:$I$26,$E4274)))),LISTS!$K$2:$K$26),"OTRO"))</f>
        <v/>
      </c>
      <c r="K4274" s="11">
        <f>IF($I4274&lt;&gt;"SI",0,IFERROR($F4274,0))</f>
        <v/>
      </c>
      <c r="L4274" s="9">
        <f>IF(COUNTA($A4274:$H4274)=0,"",IF($J4274="OTRO",IFERROR(LOOKUP(2,1/(((LISTS!$H$2:$H$26&lt;&gt;"")*ISNUMBER(SEARCH(LISTS!$H$2:$H$26,$G4274)))+((LISTS!$I$2:$I$26&lt;&gt;"")*ISNUMBER(SEARCH(LISTS!$I$2:$I$26,$E4274)))),LISTS!$L$2:$L$26),"Concepto DIAN no mapeado a casilla automatica"),IF(LEFT($J4274,4)="TOPE","Control automatico DIAN: "&amp;$J4274,"Casilla automatica: "&amp;$J4274)))</f>
        <v/>
      </c>
    </row>
    <row r="4275">
      <c r="A4275" s="9" t="n"/>
      <c r="B4275" s="9" t="n"/>
      <c r="C4275" s="9" t="n"/>
      <c r="D4275" s="9" t="n"/>
      <c r="E4275" s="9" t="n"/>
      <c r="F4275" s="11" t="n"/>
      <c r="G4275" s="9" t="n"/>
      <c r="H4275" s="9" t="n"/>
      <c r="I4275" s="9">
        <f>IF(COUNTA($A4275:$H4275)=0,"",IF($J4275="OTRO","NO","SI"))</f>
        <v/>
      </c>
      <c r="J4275" s="9">
        <f>IF(COUNTA($A4275:$H4275)=0,"",IFERROR(LOOKUP(2,1/(((LISTS!$H$2:$H$26&lt;&gt;"")*ISNUMBER(SEARCH(LISTS!$H$2:$H$26,$G4275)))+((LISTS!$I$2:$I$26&lt;&gt;"")*ISNUMBER(SEARCH(LISTS!$I$2:$I$26,$E4275)))),LISTS!$K$2:$K$26),"OTRO"))</f>
        <v/>
      </c>
      <c r="K4275" s="11">
        <f>IF($I4275&lt;&gt;"SI",0,IFERROR($F4275,0))</f>
        <v/>
      </c>
      <c r="L4275" s="9">
        <f>IF(COUNTA($A4275:$H4275)=0,"",IF($J4275="OTRO",IFERROR(LOOKUP(2,1/(((LISTS!$H$2:$H$26&lt;&gt;"")*ISNUMBER(SEARCH(LISTS!$H$2:$H$26,$G4275)))+((LISTS!$I$2:$I$26&lt;&gt;"")*ISNUMBER(SEARCH(LISTS!$I$2:$I$26,$E4275)))),LISTS!$L$2:$L$26),"Concepto DIAN no mapeado a casilla automatica"),IF(LEFT($J4275,4)="TOPE","Control automatico DIAN: "&amp;$J4275,"Casilla automatica: "&amp;$J4275)))</f>
        <v/>
      </c>
    </row>
    <row r="4276">
      <c r="A4276" s="9" t="n"/>
      <c r="B4276" s="9" t="n"/>
      <c r="C4276" s="9" t="n"/>
      <c r="D4276" s="9" t="n"/>
      <c r="E4276" s="9" t="n"/>
      <c r="F4276" s="11" t="n"/>
      <c r="G4276" s="9" t="n"/>
      <c r="H4276" s="9" t="n"/>
      <c r="I4276" s="9">
        <f>IF(COUNTA($A4276:$H4276)=0,"",IF($J4276="OTRO","NO","SI"))</f>
        <v/>
      </c>
      <c r="J4276" s="9">
        <f>IF(COUNTA($A4276:$H4276)=0,"",IFERROR(LOOKUP(2,1/(((LISTS!$H$2:$H$26&lt;&gt;"")*ISNUMBER(SEARCH(LISTS!$H$2:$H$26,$G4276)))+((LISTS!$I$2:$I$26&lt;&gt;"")*ISNUMBER(SEARCH(LISTS!$I$2:$I$26,$E4276)))),LISTS!$K$2:$K$26),"OTRO"))</f>
        <v/>
      </c>
      <c r="K4276" s="11">
        <f>IF($I4276&lt;&gt;"SI",0,IFERROR($F4276,0))</f>
        <v/>
      </c>
      <c r="L4276" s="9">
        <f>IF(COUNTA($A4276:$H4276)=0,"",IF($J4276="OTRO",IFERROR(LOOKUP(2,1/(((LISTS!$H$2:$H$26&lt;&gt;"")*ISNUMBER(SEARCH(LISTS!$H$2:$H$26,$G4276)))+((LISTS!$I$2:$I$26&lt;&gt;"")*ISNUMBER(SEARCH(LISTS!$I$2:$I$26,$E4276)))),LISTS!$L$2:$L$26),"Concepto DIAN no mapeado a casilla automatica"),IF(LEFT($J4276,4)="TOPE","Control automatico DIAN: "&amp;$J4276,"Casilla automatica: "&amp;$J4276)))</f>
        <v/>
      </c>
    </row>
    <row r="4277">
      <c r="A4277" s="9" t="n"/>
      <c r="B4277" s="9" t="n"/>
      <c r="C4277" s="9" t="n"/>
      <c r="D4277" s="9" t="n"/>
      <c r="E4277" s="9" t="n"/>
      <c r="F4277" s="11" t="n"/>
      <c r="G4277" s="9" t="n"/>
      <c r="H4277" s="9" t="n"/>
      <c r="I4277" s="9">
        <f>IF(COUNTA($A4277:$H4277)=0,"",IF($J4277="OTRO","NO","SI"))</f>
        <v/>
      </c>
      <c r="J4277" s="9">
        <f>IF(COUNTA($A4277:$H4277)=0,"",IFERROR(LOOKUP(2,1/(((LISTS!$H$2:$H$26&lt;&gt;"")*ISNUMBER(SEARCH(LISTS!$H$2:$H$26,$G4277)))+((LISTS!$I$2:$I$26&lt;&gt;"")*ISNUMBER(SEARCH(LISTS!$I$2:$I$26,$E4277)))),LISTS!$K$2:$K$26),"OTRO"))</f>
        <v/>
      </c>
      <c r="K4277" s="11">
        <f>IF($I4277&lt;&gt;"SI",0,IFERROR($F4277,0))</f>
        <v/>
      </c>
      <c r="L4277" s="9">
        <f>IF(COUNTA($A4277:$H4277)=0,"",IF($J4277="OTRO",IFERROR(LOOKUP(2,1/(((LISTS!$H$2:$H$26&lt;&gt;"")*ISNUMBER(SEARCH(LISTS!$H$2:$H$26,$G4277)))+((LISTS!$I$2:$I$26&lt;&gt;"")*ISNUMBER(SEARCH(LISTS!$I$2:$I$26,$E4277)))),LISTS!$L$2:$L$26),"Concepto DIAN no mapeado a casilla automatica"),IF(LEFT($J4277,4)="TOPE","Control automatico DIAN: "&amp;$J4277,"Casilla automatica: "&amp;$J4277)))</f>
        <v/>
      </c>
    </row>
    <row r="4278">
      <c r="A4278" s="9" t="n"/>
      <c r="B4278" s="9" t="n"/>
      <c r="C4278" s="9" t="n"/>
      <c r="D4278" s="9" t="n"/>
      <c r="E4278" s="9" t="n"/>
      <c r="F4278" s="11" t="n"/>
      <c r="G4278" s="9" t="n"/>
      <c r="H4278" s="9" t="n"/>
      <c r="I4278" s="9">
        <f>IF(COUNTA($A4278:$H4278)=0,"",IF($J4278="OTRO","NO","SI"))</f>
        <v/>
      </c>
      <c r="J4278" s="9">
        <f>IF(COUNTA($A4278:$H4278)=0,"",IFERROR(LOOKUP(2,1/(((LISTS!$H$2:$H$26&lt;&gt;"")*ISNUMBER(SEARCH(LISTS!$H$2:$H$26,$G4278)))+((LISTS!$I$2:$I$26&lt;&gt;"")*ISNUMBER(SEARCH(LISTS!$I$2:$I$26,$E4278)))),LISTS!$K$2:$K$26),"OTRO"))</f>
        <v/>
      </c>
      <c r="K4278" s="11">
        <f>IF($I4278&lt;&gt;"SI",0,IFERROR($F4278,0))</f>
        <v/>
      </c>
      <c r="L4278" s="9">
        <f>IF(COUNTA($A4278:$H4278)=0,"",IF($J4278="OTRO",IFERROR(LOOKUP(2,1/(((LISTS!$H$2:$H$26&lt;&gt;"")*ISNUMBER(SEARCH(LISTS!$H$2:$H$26,$G4278)))+((LISTS!$I$2:$I$26&lt;&gt;"")*ISNUMBER(SEARCH(LISTS!$I$2:$I$26,$E4278)))),LISTS!$L$2:$L$26),"Concepto DIAN no mapeado a casilla automatica"),IF(LEFT($J4278,4)="TOPE","Control automatico DIAN: "&amp;$J4278,"Casilla automatica: "&amp;$J4278)))</f>
        <v/>
      </c>
    </row>
    <row r="4279">
      <c r="A4279" s="9" t="n"/>
      <c r="B4279" s="9" t="n"/>
      <c r="C4279" s="9" t="n"/>
      <c r="D4279" s="9" t="n"/>
      <c r="E4279" s="9" t="n"/>
      <c r="F4279" s="11" t="n"/>
      <c r="G4279" s="9" t="n"/>
      <c r="H4279" s="9" t="n"/>
      <c r="I4279" s="9">
        <f>IF(COUNTA($A4279:$H4279)=0,"",IF($J4279="OTRO","NO","SI"))</f>
        <v/>
      </c>
      <c r="J4279" s="9">
        <f>IF(COUNTA($A4279:$H4279)=0,"",IFERROR(LOOKUP(2,1/(((LISTS!$H$2:$H$26&lt;&gt;"")*ISNUMBER(SEARCH(LISTS!$H$2:$H$26,$G4279)))+((LISTS!$I$2:$I$26&lt;&gt;"")*ISNUMBER(SEARCH(LISTS!$I$2:$I$26,$E4279)))),LISTS!$K$2:$K$26),"OTRO"))</f>
        <v/>
      </c>
      <c r="K4279" s="11">
        <f>IF($I4279&lt;&gt;"SI",0,IFERROR($F4279,0))</f>
        <v/>
      </c>
      <c r="L4279" s="9">
        <f>IF(COUNTA($A4279:$H4279)=0,"",IF($J4279="OTRO",IFERROR(LOOKUP(2,1/(((LISTS!$H$2:$H$26&lt;&gt;"")*ISNUMBER(SEARCH(LISTS!$H$2:$H$26,$G4279)))+((LISTS!$I$2:$I$26&lt;&gt;"")*ISNUMBER(SEARCH(LISTS!$I$2:$I$26,$E4279)))),LISTS!$L$2:$L$26),"Concepto DIAN no mapeado a casilla automatica"),IF(LEFT($J4279,4)="TOPE","Control automatico DIAN: "&amp;$J4279,"Casilla automatica: "&amp;$J4279)))</f>
        <v/>
      </c>
    </row>
    <row r="4280">
      <c r="A4280" s="9" t="n"/>
      <c r="B4280" s="9" t="n"/>
      <c r="C4280" s="9" t="n"/>
      <c r="D4280" s="9" t="n"/>
      <c r="E4280" s="9" t="n"/>
      <c r="F4280" s="11" t="n"/>
      <c r="G4280" s="9" t="n"/>
      <c r="H4280" s="9" t="n"/>
      <c r="I4280" s="9">
        <f>IF(COUNTA($A4280:$H4280)=0,"",IF($J4280="OTRO","NO","SI"))</f>
        <v/>
      </c>
      <c r="J4280" s="9">
        <f>IF(COUNTA($A4280:$H4280)=0,"",IFERROR(LOOKUP(2,1/(((LISTS!$H$2:$H$26&lt;&gt;"")*ISNUMBER(SEARCH(LISTS!$H$2:$H$26,$G4280)))+((LISTS!$I$2:$I$26&lt;&gt;"")*ISNUMBER(SEARCH(LISTS!$I$2:$I$26,$E4280)))),LISTS!$K$2:$K$26),"OTRO"))</f>
        <v/>
      </c>
      <c r="K4280" s="11">
        <f>IF($I4280&lt;&gt;"SI",0,IFERROR($F4280,0))</f>
        <v/>
      </c>
      <c r="L4280" s="9">
        <f>IF(COUNTA($A4280:$H4280)=0,"",IF($J4280="OTRO",IFERROR(LOOKUP(2,1/(((LISTS!$H$2:$H$26&lt;&gt;"")*ISNUMBER(SEARCH(LISTS!$H$2:$H$26,$G4280)))+((LISTS!$I$2:$I$26&lt;&gt;"")*ISNUMBER(SEARCH(LISTS!$I$2:$I$26,$E4280)))),LISTS!$L$2:$L$26),"Concepto DIAN no mapeado a casilla automatica"),IF(LEFT($J4280,4)="TOPE","Control automatico DIAN: "&amp;$J4280,"Casilla automatica: "&amp;$J4280)))</f>
        <v/>
      </c>
    </row>
    <row r="4281">
      <c r="A4281" s="9" t="n"/>
      <c r="B4281" s="9" t="n"/>
      <c r="C4281" s="9" t="n"/>
      <c r="D4281" s="9" t="n"/>
      <c r="E4281" s="9" t="n"/>
      <c r="F4281" s="11" t="n"/>
      <c r="G4281" s="9" t="n"/>
      <c r="H4281" s="9" t="n"/>
      <c r="I4281" s="9">
        <f>IF(COUNTA($A4281:$H4281)=0,"",IF($J4281="OTRO","NO","SI"))</f>
        <v/>
      </c>
      <c r="J4281" s="9">
        <f>IF(COUNTA($A4281:$H4281)=0,"",IFERROR(LOOKUP(2,1/(((LISTS!$H$2:$H$26&lt;&gt;"")*ISNUMBER(SEARCH(LISTS!$H$2:$H$26,$G4281)))+((LISTS!$I$2:$I$26&lt;&gt;"")*ISNUMBER(SEARCH(LISTS!$I$2:$I$26,$E4281)))),LISTS!$K$2:$K$26),"OTRO"))</f>
        <v/>
      </c>
      <c r="K4281" s="11">
        <f>IF($I4281&lt;&gt;"SI",0,IFERROR($F4281,0))</f>
        <v/>
      </c>
      <c r="L4281" s="9">
        <f>IF(COUNTA($A4281:$H4281)=0,"",IF($J4281="OTRO",IFERROR(LOOKUP(2,1/(((LISTS!$H$2:$H$26&lt;&gt;"")*ISNUMBER(SEARCH(LISTS!$H$2:$H$26,$G4281)))+((LISTS!$I$2:$I$26&lt;&gt;"")*ISNUMBER(SEARCH(LISTS!$I$2:$I$26,$E4281)))),LISTS!$L$2:$L$26),"Concepto DIAN no mapeado a casilla automatica"),IF(LEFT($J4281,4)="TOPE","Control automatico DIAN: "&amp;$J4281,"Casilla automatica: "&amp;$J4281)))</f>
        <v/>
      </c>
    </row>
    <row r="4282">
      <c r="A4282" s="9" t="n"/>
      <c r="B4282" s="9" t="n"/>
      <c r="C4282" s="9" t="n"/>
      <c r="D4282" s="9" t="n"/>
      <c r="E4282" s="9" t="n"/>
      <c r="F4282" s="11" t="n"/>
      <c r="G4282" s="9" t="n"/>
      <c r="H4282" s="9" t="n"/>
      <c r="I4282" s="9">
        <f>IF(COUNTA($A4282:$H4282)=0,"",IF($J4282="OTRO","NO","SI"))</f>
        <v/>
      </c>
      <c r="J4282" s="9">
        <f>IF(COUNTA($A4282:$H4282)=0,"",IFERROR(LOOKUP(2,1/(((LISTS!$H$2:$H$26&lt;&gt;"")*ISNUMBER(SEARCH(LISTS!$H$2:$H$26,$G4282)))+((LISTS!$I$2:$I$26&lt;&gt;"")*ISNUMBER(SEARCH(LISTS!$I$2:$I$26,$E4282)))),LISTS!$K$2:$K$26),"OTRO"))</f>
        <v/>
      </c>
      <c r="K4282" s="11">
        <f>IF($I4282&lt;&gt;"SI",0,IFERROR($F4282,0))</f>
        <v/>
      </c>
      <c r="L4282" s="9">
        <f>IF(COUNTA($A4282:$H4282)=0,"",IF($J4282="OTRO",IFERROR(LOOKUP(2,1/(((LISTS!$H$2:$H$26&lt;&gt;"")*ISNUMBER(SEARCH(LISTS!$H$2:$H$26,$G4282)))+((LISTS!$I$2:$I$26&lt;&gt;"")*ISNUMBER(SEARCH(LISTS!$I$2:$I$26,$E4282)))),LISTS!$L$2:$L$26),"Concepto DIAN no mapeado a casilla automatica"),IF(LEFT($J4282,4)="TOPE","Control automatico DIAN: "&amp;$J4282,"Casilla automatica: "&amp;$J4282)))</f>
        <v/>
      </c>
    </row>
    <row r="4283">
      <c r="A4283" s="9" t="n"/>
      <c r="B4283" s="9" t="n"/>
      <c r="C4283" s="9" t="n"/>
      <c r="D4283" s="9" t="n"/>
      <c r="E4283" s="9" t="n"/>
      <c r="F4283" s="11" t="n"/>
      <c r="G4283" s="9" t="n"/>
      <c r="H4283" s="9" t="n"/>
      <c r="I4283" s="9">
        <f>IF(COUNTA($A4283:$H4283)=0,"",IF($J4283="OTRO","NO","SI"))</f>
        <v/>
      </c>
      <c r="J4283" s="9">
        <f>IF(COUNTA($A4283:$H4283)=0,"",IFERROR(LOOKUP(2,1/(((LISTS!$H$2:$H$26&lt;&gt;"")*ISNUMBER(SEARCH(LISTS!$H$2:$H$26,$G4283)))+((LISTS!$I$2:$I$26&lt;&gt;"")*ISNUMBER(SEARCH(LISTS!$I$2:$I$26,$E4283)))),LISTS!$K$2:$K$26),"OTRO"))</f>
        <v/>
      </c>
      <c r="K4283" s="11">
        <f>IF($I4283&lt;&gt;"SI",0,IFERROR($F4283,0))</f>
        <v/>
      </c>
      <c r="L4283" s="9">
        <f>IF(COUNTA($A4283:$H4283)=0,"",IF($J4283="OTRO",IFERROR(LOOKUP(2,1/(((LISTS!$H$2:$H$26&lt;&gt;"")*ISNUMBER(SEARCH(LISTS!$H$2:$H$26,$G4283)))+((LISTS!$I$2:$I$26&lt;&gt;"")*ISNUMBER(SEARCH(LISTS!$I$2:$I$26,$E4283)))),LISTS!$L$2:$L$26),"Concepto DIAN no mapeado a casilla automatica"),IF(LEFT($J4283,4)="TOPE","Control automatico DIAN: "&amp;$J4283,"Casilla automatica: "&amp;$J4283)))</f>
        <v/>
      </c>
    </row>
    <row r="4284">
      <c r="A4284" s="9" t="n"/>
      <c r="B4284" s="9" t="n"/>
      <c r="C4284" s="9" t="n"/>
      <c r="D4284" s="9" t="n"/>
      <c r="E4284" s="9" t="n"/>
      <c r="F4284" s="11" t="n"/>
      <c r="G4284" s="9" t="n"/>
      <c r="H4284" s="9" t="n"/>
      <c r="I4284" s="9">
        <f>IF(COUNTA($A4284:$H4284)=0,"",IF($J4284="OTRO","NO","SI"))</f>
        <v/>
      </c>
      <c r="J4284" s="9">
        <f>IF(COUNTA($A4284:$H4284)=0,"",IFERROR(LOOKUP(2,1/(((LISTS!$H$2:$H$26&lt;&gt;"")*ISNUMBER(SEARCH(LISTS!$H$2:$H$26,$G4284)))+((LISTS!$I$2:$I$26&lt;&gt;"")*ISNUMBER(SEARCH(LISTS!$I$2:$I$26,$E4284)))),LISTS!$K$2:$K$26),"OTRO"))</f>
        <v/>
      </c>
      <c r="K4284" s="11">
        <f>IF($I4284&lt;&gt;"SI",0,IFERROR($F4284,0))</f>
        <v/>
      </c>
      <c r="L4284" s="9">
        <f>IF(COUNTA($A4284:$H4284)=0,"",IF($J4284="OTRO",IFERROR(LOOKUP(2,1/(((LISTS!$H$2:$H$26&lt;&gt;"")*ISNUMBER(SEARCH(LISTS!$H$2:$H$26,$G4284)))+((LISTS!$I$2:$I$26&lt;&gt;"")*ISNUMBER(SEARCH(LISTS!$I$2:$I$26,$E4284)))),LISTS!$L$2:$L$26),"Concepto DIAN no mapeado a casilla automatica"),IF(LEFT($J4284,4)="TOPE","Control automatico DIAN: "&amp;$J4284,"Casilla automatica: "&amp;$J4284)))</f>
        <v/>
      </c>
    </row>
    <row r="4285">
      <c r="A4285" s="9" t="n"/>
      <c r="B4285" s="9" t="n"/>
      <c r="C4285" s="9" t="n"/>
      <c r="D4285" s="9" t="n"/>
      <c r="E4285" s="9" t="n"/>
      <c r="F4285" s="11" t="n"/>
      <c r="G4285" s="9" t="n"/>
      <c r="H4285" s="9" t="n"/>
      <c r="I4285" s="9">
        <f>IF(COUNTA($A4285:$H4285)=0,"",IF($J4285="OTRO","NO","SI"))</f>
        <v/>
      </c>
      <c r="J4285" s="9">
        <f>IF(COUNTA($A4285:$H4285)=0,"",IFERROR(LOOKUP(2,1/(((LISTS!$H$2:$H$26&lt;&gt;"")*ISNUMBER(SEARCH(LISTS!$H$2:$H$26,$G4285)))+((LISTS!$I$2:$I$26&lt;&gt;"")*ISNUMBER(SEARCH(LISTS!$I$2:$I$26,$E4285)))),LISTS!$K$2:$K$26),"OTRO"))</f>
        <v/>
      </c>
      <c r="K4285" s="11">
        <f>IF($I4285&lt;&gt;"SI",0,IFERROR($F4285,0))</f>
        <v/>
      </c>
      <c r="L4285" s="9">
        <f>IF(COUNTA($A4285:$H4285)=0,"",IF($J4285="OTRO",IFERROR(LOOKUP(2,1/(((LISTS!$H$2:$H$26&lt;&gt;"")*ISNUMBER(SEARCH(LISTS!$H$2:$H$26,$G4285)))+((LISTS!$I$2:$I$26&lt;&gt;"")*ISNUMBER(SEARCH(LISTS!$I$2:$I$26,$E4285)))),LISTS!$L$2:$L$26),"Concepto DIAN no mapeado a casilla automatica"),IF(LEFT($J4285,4)="TOPE","Control automatico DIAN: "&amp;$J4285,"Casilla automatica: "&amp;$J4285)))</f>
        <v/>
      </c>
    </row>
    <row r="4286">
      <c r="A4286" s="9" t="n"/>
      <c r="B4286" s="9" t="n"/>
      <c r="C4286" s="9" t="n"/>
      <c r="D4286" s="9" t="n"/>
      <c r="E4286" s="9" t="n"/>
      <c r="F4286" s="11" t="n"/>
      <c r="G4286" s="9" t="n"/>
      <c r="H4286" s="9" t="n"/>
      <c r="I4286" s="9">
        <f>IF(COUNTA($A4286:$H4286)=0,"",IF($J4286="OTRO","NO","SI"))</f>
        <v/>
      </c>
      <c r="J4286" s="9">
        <f>IF(COUNTA($A4286:$H4286)=0,"",IFERROR(LOOKUP(2,1/(((LISTS!$H$2:$H$26&lt;&gt;"")*ISNUMBER(SEARCH(LISTS!$H$2:$H$26,$G4286)))+((LISTS!$I$2:$I$26&lt;&gt;"")*ISNUMBER(SEARCH(LISTS!$I$2:$I$26,$E4286)))),LISTS!$K$2:$K$26),"OTRO"))</f>
        <v/>
      </c>
      <c r="K4286" s="11">
        <f>IF($I4286&lt;&gt;"SI",0,IFERROR($F4286,0))</f>
        <v/>
      </c>
      <c r="L4286" s="9">
        <f>IF(COUNTA($A4286:$H4286)=0,"",IF($J4286="OTRO",IFERROR(LOOKUP(2,1/(((LISTS!$H$2:$H$26&lt;&gt;"")*ISNUMBER(SEARCH(LISTS!$H$2:$H$26,$G4286)))+((LISTS!$I$2:$I$26&lt;&gt;"")*ISNUMBER(SEARCH(LISTS!$I$2:$I$26,$E4286)))),LISTS!$L$2:$L$26),"Concepto DIAN no mapeado a casilla automatica"),IF(LEFT($J4286,4)="TOPE","Control automatico DIAN: "&amp;$J4286,"Casilla automatica: "&amp;$J4286)))</f>
        <v/>
      </c>
    </row>
    <row r="4287">
      <c r="A4287" s="9" t="n"/>
      <c r="B4287" s="9" t="n"/>
      <c r="C4287" s="9" t="n"/>
      <c r="D4287" s="9" t="n"/>
      <c r="E4287" s="9" t="n"/>
      <c r="F4287" s="11" t="n"/>
      <c r="G4287" s="9" t="n"/>
      <c r="H4287" s="9" t="n"/>
      <c r="I4287" s="9">
        <f>IF(COUNTA($A4287:$H4287)=0,"",IF($J4287="OTRO","NO","SI"))</f>
        <v/>
      </c>
      <c r="J4287" s="9">
        <f>IF(COUNTA($A4287:$H4287)=0,"",IFERROR(LOOKUP(2,1/(((LISTS!$H$2:$H$26&lt;&gt;"")*ISNUMBER(SEARCH(LISTS!$H$2:$H$26,$G4287)))+((LISTS!$I$2:$I$26&lt;&gt;"")*ISNUMBER(SEARCH(LISTS!$I$2:$I$26,$E4287)))),LISTS!$K$2:$K$26),"OTRO"))</f>
        <v/>
      </c>
      <c r="K4287" s="11">
        <f>IF($I4287&lt;&gt;"SI",0,IFERROR($F4287,0))</f>
        <v/>
      </c>
      <c r="L4287" s="9">
        <f>IF(COUNTA($A4287:$H4287)=0,"",IF($J4287="OTRO",IFERROR(LOOKUP(2,1/(((LISTS!$H$2:$H$26&lt;&gt;"")*ISNUMBER(SEARCH(LISTS!$H$2:$H$26,$G4287)))+((LISTS!$I$2:$I$26&lt;&gt;"")*ISNUMBER(SEARCH(LISTS!$I$2:$I$26,$E4287)))),LISTS!$L$2:$L$26),"Concepto DIAN no mapeado a casilla automatica"),IF(LEFT($J4287,4)="TOPE","Control automatico DIAN: "&amp;$J4287,"Casilla automatica: "&amp;$J4287)))</f>
        <v/>
      </c>
    </row>
    <row r="4288">
      <c r="A4288" s="9" t="n"/>
      <c r="B4288" s="9" t="n"/>
      <c r="C4288" s="9" t="n"/>
      <c r="D4288" s="9" t="n"/>
      <c r="E4288" s="9" t="n"/>
      <c r="F4288" s="11" t="n"/>
      <c r="G4288" s="9" t="n"/>
      <c r="H4288" s="9" t="n"/>
      <c r="I4288" s="9">
        <f>IF(COUNTA($A4288:$H4288)=0,"",IF($J4288="OTRO","NO","SI"))</f>
        <v/>
      </c>
      <c r="J4288" s="9">
        <f>IF(COUNTA($A4288:$H4288)=0,"",IFERROR(LOOKUP(2,1/(((LISTS!$H$2:$H$26&lt;&gt;"")*ISNUMBER(SEARCH(LISTS!$H$2:$H$26,$G4288)))+((LISTS!$I$2:$I$26&lt;&gt;"")*ISNUMBER(SEARCH(LISTS!$I$2:$I$26,$E4288)))),LISTS!$K$2:$K$26),"OTRO"))</f>
        <v/>
      </c>
      <c r="K4288" s="11">
        <f>IF($I4288&lt;&gt;"SI",0,IFERROR($F4288,0))</f>
        <v/>
      </c>
      <c r="L4288" s="9">
        <f>IF(COUNTA($A4288:$H4288)=0,"",IF($J4288="OTRO",IFERROR(LOOKUP(2,1/(((LISTS!$H$2:$H$26&lt;&gt;"")*ISNUMBER(SEARCH(LISTS!$H$2:$H$26,$G4288)))+((LISTS!$I$2:$I$26&lt;&gt;"")*ISNUMBER(SEARCH(LISTS!$I$2:$I$26,$E4288)))),LISTS!$L$2:$L$26),"Concepto DIAN no mapeado a casilla automatica"),IF(LEFT($J4288,4)="TOPE","Control automatico DIAN: "&amp;$J4288,"Casilla automatica: "&amp;$J4288)))</f>
        <v/>
      </c>
    </row>
    <row r="4289">
      <c r="A4289" s="9" t="n"/>
      <c r="B4289" s="9" t="n"/>
      <c r="C4289" s="9" t="n"/>
      <c r="D4289" s="9" t="n"/>
      <c r="E4289" s="9" t="n"/>
      <c r="F4289" s="11" t="n"/>
      <c r="G4289" s="9" t="n"/>
      <c r="H4289" s="9" t="n"/>
      <c r="I4289" s="9">
        <f>IF(COUNTA($A4289:$H4289)=0,"",IF($J4289="OTRO","NO","SI"))</f>
        <v/>
      </c>
      <c r="J4289" s="9">
        <f>IF(COUNTA($A4289:$H4289)=0,"",IFERROR(LOOKUP(2,1/(((LISTS!$H$2:$H$26&lt;&gt;"")*ISNUMBER(SEARCH(LISTS!$H$2:$H$26,$G4289)))+((LISTS!$I$2:$I$26&lt;&gt;"")*ISNUMBER(SEARCH(LISTS!$I$2:$I$26,$E4289)))),LISTS!$K$2:$K$26),"OTRO"))</f>
        <v/>
      </c>
      <c r="K4289" s="11">
        <f>IF($I4289&lt;&gt;"SI",0,IFERROR($F4289,0))</f>
        <v/>
      </c>
      <c r="L4289" s="9">
        <f>IF(COUNTA($A4289:$H4289)=0,"",IF($J4289="OTRO",IFERROR(LOOKUP(2,1/(((LISTS!$H$2:$H$26&lt;&gt;"")*ISNUMBER(SEARCH(LISTS!$H$2:$H$26,$G4289)))+((LISTS!$I$2:$I$26&lt;&gt;"")*ISNUMBER(SEARCH(LISTS!$I$2:$I$26,$E4289)))),LISTS!$L$2:$L$26),"Concepto DIAN no mapeado a casilla automatica"),IF(LEFT($J4289,4)="TOPE","Control automatico DIAN: "&amp;$J4289,"Casilla automatica: "&amp;$J4289)))</f>
        <v/>
      </c>
    </row>
    <row r="4290">
      <c r="A4290" s="9" t="n"/>
      <c r="B4290" s="9" t="n"/>
      <c r="C4290" s="9" t="n"/>
      <c r="D4290" s="9" t="n"/>
      <c r="E4290" s="9" t="n"/>
      <c r="F4290" s="11" t="n"/>
      <c r="G4290" s="9" t="n"/>
      <c r="H4290" s="9" t="n"/>
      <c r="I4290" s="9">
        <f>IF(COUNTA($A4290:$H4290)=0,"",IF($J4290="OTRO","NO","SI"))</f>
        <v/>
      </c>
      <c r="J4290" s="9">
        <f>IF(COUNTA($A4290:$H4290)=0,"",IFERROR(LOOKUP(2,1/(((LISTS!$H$2:$H$26&lt;&gt;"")*ISNUMBER(SEARCH(LISTS!$H$2:$H$26,$G4290)))+((LISTS!$I$2:$I$26&lt;&gt;"")*ISNUMBER(SEARCH(LISTS!$I$2:$I$26,$E4290)))),LISTS!$K$2:$K$26),"OTRO"))</f>
        <v/>
      </c>
      <c r="K4290" s="11">
        <f>IF($I4290&lt;&gt;"SI",0,IFERROR($F4290,0))</f>
        <v/>
      </c>
      <c r="L4290" s="9">
        <f>IF(COUNTA($A4290:$H4290)=0,"",IF($J4290="OTRO",IFERROR(LOOKUP(2,1/(((LISTS!$H$2:$H$26&lt;&gt;"")*ISNUMBER(SEARCH(LISTS!$H$2:$H$26,$G4290)))+((LISTS!$I$2:$I$26&lt;&gt;"")*ISNUMBER(SEARCH(LISTS!$I$2:$I$26,$E4290)))),LISTS!$L$2:$L$26),"Concepto DIAN no mapeado a casilla automatica"),IF(LEFT($J4290,4)="TOPE","Control automatico DIAN: "&amp;$J4290,"Casilla automatica: "&amp;$J4290)))</f>
        <v/>
      </c>
    </row>
    <row r="4291">
      <c r="A4291" s="9" t="n"/>
      <c r="B4291" s="9" t="n"/>
      <c r="C4291" s="9" t="n"/>
      <c r="D4291" s="9" t="n"/>
      <c r="E4291" s="9" t="n"/>
      <c r="F4291" s="11" t="n"/>
      <c r="G4291" s="9" t="n"/>
      <c r="H4291" s="9" t="n"/>
      <c r="I4291" s="9">
        <f>IF(COUNTA($A4291:$H4291)=0,"",IF($J4291="OTRO","NO","SI"))</f>
        <v/>
      </c>
      <c r="J4291" s="9">
        <f>IF(COUNTA($A4291:$H4291)=0,"",IFERROR(LOOKUP(2,1/(((LISTS!$H$2:$H$26&lt;&gt;"")*ISNUMBER(SEARCH(LISTS!$H$2:$H$26,$G4291)))+((LISTS!$I$2:$I$26&lt;&gt;"")*ISNUMBER(SEARCH(LISTS!$I$2:$I$26,$E4291)))),LISTS!$K$2:$K$26),"OTRO"))</f>
        <v/>
      </c>
      <c r="K4291" s="11">
        <f>IF($I4291&lt;&gt;"SI",0,IFERROR($F4291,0))</f>
        <v/>
      </c>
      <c r="L4291" s="9">
        <f>IF(COUNTA($A4291:$H4291)=0,"",IF($J4291="OTRO",IFERROR(LOOKUP(2,1/(((LISTS!$H$2:$H$26&lt;&gt;"")*ISNUMBER(SEARCH(LISTS!$H$2:$H$26,$G4291)))+((LISTS!$I$2:$I$26&lt;&gt;"")*ISNUMBER(SEARCH(LISTS!$I$2:$I$26,$E4291)))),LISTS!$L$2:$L$26),"Concepto DIAN no mapeado a casilla automatica"),IF(LEFT($J4291,4)="TOPE","Control automatico DIAN: "&amp;$J4291,"Casilla automatica: "&amp;$J4291)))</f>
        <v/>
      </c>
    </row>
    <row r="4292">
      <c r="A4292" s="9" t="n"/>
      <c r="B4292" s="9" t="n"/>
      <c r="C4292" s="9" t="n"/>
      <c r="D4292" s="9" t="n"/>
      <c r="E4292" s="9" t="n"/>
      <c r="F4292" s="11" t="n"/>
      <c r="G4292" s="9" t="n"/>
      <c r="H4292" s="9" t="n"/>
      <c r="I4292" s="9">
        <f>IF(COUNTA($A4292:$H4292)=0,"",IF($J4292="OTRO","NO","SI"))</f>
        <v/>
      </c>
      <c r="J4292" s="9">
        <f>IF(COUNTA($A4292:$H4292)=0,"",IFERROR(LOOKUP(2,1/(((LISTS!$H$2:$H$26&lt;&gt;"")*ISNUMBER(SEARCH(LISTS!$H$2:$H$26,$G4292)))+((LISTS!$I$2:$I$26&lt;&gt;"")*ISNUMBER(SEARCH(LISTS!$I$2:$I$26,$E4292)))),LISTS!$K$2:$K$26),"OTRO"))</f>
        <v/>
      </c>
      <c r="K4292" s="11">
        <f>IF($I4292&lt;&gt;"SI",0,IFERROR($F4292,0))</f>
        <v/>
      </c>
      <c r="L4292" s="9">
        <f>IF(COUNTA($A4292:$H4292)=0,"",IF($J4292="OTRO",IFERROR(LOOKUP(2,1/(((LISTS!$H$2:$H$26&lt;&gt;"")*ISNUMBER(SEARCH(LISTS!$H$2:$H$26,$G4292)))+((LISTS!$I$2:$I$26&lt;&gt;"")*ISNUMBER(SEARCH(LISTS!$I$2:$I$26,$E4292)))),LISTS!$L$2:$L$26),"Concepto DIAN no mapeado a casilla automatica"),IF(LEFT($J4292,4)="TOPE","Control automatico DIAN: "&amp;$J4292,"Casilla automatica: "&amp;$J4292)))</f>
        <v/>
      </c>
    </row>
    <row r="4293">
      <c r="A4293" s="9" t="n"/>
      <c r="B4293" s="9" t="n"/>
      <c r="C4293" s="9" t="n"/>
      <c r="D4293" s="9" t="n"/>
      <c r="E4293" s="9" t="n"/>
      <c r="F4293" s="11" t="n"/>
      <c r="G4293" s="9" t="n"/>
      <c r="H4293" s="9" t="n"/>
      <c r="I4293" s="9">
        <f>IF(COUNTA($A4293:$H4293)=0,"",IF($J4293="OTRO","NO","SI"))</f>
        <v/>
      </c>
      <c r="J4293" s="9">
        <f>IF(COUNTA($A4293:$H4293)=0,"",IFERROR(LOOKUP(2,1/(((LISTS!$H$2:$H$26&lt;&gt;"")*ISNUMBER(SEARCH(LISTS!$H$2:$H$26,$G4293)))+((LISTS!$I$2:$I$26&lt;&gt;"")*ISNUMBER(SEARCH(LISTS!$I$2:$I$26,$E4293)))),LISTS!$K$2:$K$26),"OTRO"))</f>
        <v/>
      </c>
      <c r="K4293" s="11">
        <f>IF($I4293&lt;&gt;"SI",0,IFERROR($F4293,0))</f>
        <v/>
      </c>
      <c r="L4293" s="9">
        <f>IF(COUNTA($A4293:$H4293)=0,"",IF($J4293="OTRO",IFERROR(LOOKUP(2,1/(((LISTS!$H$2:$H$26&lt;&gt;"")*ISNUMBER(SEARCH(LISTS!$H$2:$H$26,$G4293)))+((LISTS!$I$2:$I$26&lt;&gt;"")*ISNUMBER(SEARCH(LISTS!$I$2:$I$26,$E4293)))),LISTS!$L$2:$L$26),"Concepto DIAN no mapeado a casilla automatica"),IF(LEFT($J4293,4)="TOPE","Control automatico DIAN: "&amp;$J4293,"Casilla automatica: "&amp;$J4293)))</f>
        <v/>
      </c>
    </row>
    <row r="4294">
      <c r="A4294" s="9" t="n"/>
      <c r="B4294" s="9" t="n"/>
      <c r="C4294" s="9" t="n"/>
      <c r="D4294" s="9" t="n"/>
      <c r="E4294" s="9" t="n"/>
      <c r="F4294" s="11" t="n"/>
      <c r="G4294" s="9" t="n"/>
      <c r="H4294" s="9" t="n"/>
      <c r="I4294" s="9">
        <f>IF(COUNTA($A4294:$H4294)=0,"",IF($J4294="OTRO","NO","SI"))</f>
        <v/>
      </c>
      <c r="J4294" s="9">
        <f>IF(COUNTA($A4294:$H4294)=0,"",IFERROR(LOOKUP(2,1/(((LISTS!$H$2:$H$26&lt;&gt;"")*ISNUMBER(SEARCH(LISTS!$H$2:$H$26,$G4294)))+((LISTS!$I$2:$I$26&lt;&gt;"")*ISNUMBER(SEARCH(LISTS!$I$2:$I$26,$E4294)))),LISTS!$K$2:$K$26),"OTRO"))</f>
        <v/>
      </c>
      <c r="K4294" s="11">
        <f>IF($I4294&lt;&gt;"SI",0,IFERROR($F4294,0))</f>
        <v/>
      </c>
      <c r="L4294" s="9">
        <f>IF(COUNTA($A4294:$H4294)=0,"",IF($J4294="OTRO",IFERROR(LOOKUP(2,1/(((LISTS!$H$2:$H$26&lt;&gt;"")*ISNUMBER(SEARCH(LISTS!$H$2:$H$26,$G4294)))+((LISTS!$I$2:$I$26&lt;&gt;"")*ISNUMBER(SEARCH(LISTS!$I$2:$I$26,$E4294)))),LISTS!$L$2:$L$26),"Concepto DIAN no mapeado a casilla automatica"),IF(LEFT($J4294,4)="TOPE","Control automatico DIAN: "&amp;$J4294,"Casilla automatica: "&amp;$J4294)))</f>
        <v/>
      </c>
    </row>
    <row r="4295">
      <c r="A4295" s="9" t="n"/>
      <c r="B4295" s="9" t="n"/>
      <c r="C4295" s="9" t="n"/>
      <c r="D4295" s="9" t="n"/>
      <c r="E4295" s="9" t="n"/>
      <c r="F4295" s="11" t="n"/>
      <c r="G4295" s="9" t="n"/>
      <c r="H4295" s="9" t="n"/>
      <c r="I4295" s="9">
        <f>IF(COUNTA($A4295:$H4295)=0,"",IF($J4295="OTRO","NO","SI"))</f>
        <v/>
      </c>
      <c r="J4295" s="9">
        <f>IF(COUNTA($A4295:$H4295)=0,"",IFERROR(LOOKUP(2,1/(((LISTS!$H$2:$H$26&lt;&gt;"")*ISNUMBER(SEARCH(LISTS!$H$2:$H$26,$G4295)))+((LISTS!$I$2:$I$26&lt;&gt;"")*ISNUMBER(SEARCH(LISTS!$I$2:$I$26,$E4295)))),LISTS!$K$2:$K$26),"OTRO"))</f>
        <v/>
      </c>
      <c r="K4295" s="11">
        <f>IF($I4295&lt;&gt;"SI",0,IFERROR($F4295,0))</f>
        <v/>
      </c>
      <c r="L4295" s="9">
        <f>IF(COUNTA($A4295:$H4295)=0,"",IF($J4295="OTRO",IFERROR(LOOKUP(2,1/(((LISTS!$H$2:$H$26&lt;&gt;"")*ISNUMBER(SEARCH(LISTS!$H$2:$H$26,$G4295)))+((LISTS!$I$2:$I$26&lt;&gt;"")*ISNUMBER(SEARCH(LISTS!$I$2:$I$26,$E4295)))),LISTS!$L$2:$L$26),"Concepto DIAN no mapeado a casilla automatica"),IF(LEFT($J4295,4)="TOPE","Control automatico DIAN: "&amp;$J4295,"Casilla automatica: "&amp;$J4295)))</f>
        <v/>
      </c>
    </row>
    <row r="4296">
      <c r="A4296" s="9" t="n"/>
      <c r="B4296" s="9" t="n"/>
      <c r="C4296" s="9" t="n"/>
      <c r="D4296" s="9" t="n"/>
      <c r="E4296" s="9" t="n"/>
      <c r="F4296" s="11" t="n"/>
      <c r="G4296" s="9" t="n"/>
      <c r="H4296" s="9" t="n"/>
      <c r="I4296" s="9">
        <f>IF(COUNTA($A4296:$H4296)=0,"",IF($J4296="OTRO","NO","SI"))</f>
        <v/>
      </c>
      <c r="J4296" s="9">
        <f>IF(COUNTA($A4296:$H4296)=0,"",IFERROR(LOOKUP(2,1/(((LISTS!$H$2:$H$26&lt;&gt;"")*ISNUMBER(SEARCH(LISTS!$H$2:$H$26,$G4296)))+((LISTS!$I$2:$I$26&lt;&gt;"")*ISNUMBER(SEARCH(LISTS!$I$2:$I$26,$E4296)))),LISTS!$K$2:$K$26),"OTRO"))</f>
        <v/>
      </c>
      <c r="K4296" s="11">
        <f>IF($I4296&lt;&gt;"SI",0,IFERROR($F4296,0))</f>
        <v/>
      </c>
      <c r="L4296" s="9">
        <f>IF(COUNTA($A4296:$H4296)=0,"",IF($J4296="OTRO",IFERROR(LOOKUP(2,1/(((LISTS!$H$2:$H$26&lt;&gt;"")*ISNUMBER(SEARCH(LISTS!$H$2:$H$26,$G4296)))+((LISTS!$I$2:$I$26&lt;&gt;"")*ISNUMBER(SEARCH(LISTS!$I$2:$I$26,$E4296)))),LISTS!$L$2:$L$26),"Concepto DIAN no mapeado a casilla automatica"),IF(LEFT($J4296,4)="TOPE","Control automatico DIAN: "&amp;$J4296,"Casilla automatica: "&amp;$J4296)))</f>
        <v/>
      </c>
    </row>
    <row r="4297">
      <c r="A4297" s="9" t="n"/>
      <c r="B4297" s="9" t="n"/>
      <c r="C4297" s="9" t="n"/>
      <c r="D4297" s="9" t="n"/>
      <c r="E4297" s="9" t="n"/>
      <c r="F4297" s="11" t="n"/>
      <c r="G4297" s="9" t="n"/>
      <c r="H4297" s="9" t="n"/>
      <c r="I4297" s="9">
        <f>IF(COUNTA($A4297:$H4297)=0,"",IF($J4297="OTRO","NO","SI"))</f>
        <v/>
      </c>
      <c r="J4297" s="9">
        <f>IF(COUNTA($A4297:$H4297)=0,"",IFERROR(LOOKUP(2,1/(((LISTS!$H$2:$H$26&lt;&gt;"")*ISNUMBER(SEARCH(LISTS!$H$2:$H$26,$G4297)))+((LISTS!$I$2:$I$26&lt;&gt;"")*ISNUMBER(SEARCH(LISTS!$I$2:$I$26,$E4297)))),LISTS!$K$2:$K$26),"OTRO"))</f>
        <v/>
      </c>
      <c r="K4297" s="11">
        <f>IF($I4297&lt;&gt;"SI",0,IFERROR($F4297,0))</f>
        <v/>
      </c>
      <c r="L4297" s="9">
        <f>IF(COUNTA($A4297:$H4297)=0,"",IF($J4297="OTRO",IFERROR(LOOKUP(2,1/(((LISTS!$H$2:$H$26&lt;&gt;"")*ISNUMBER(SEARCH(LISTS!$H$2:$H$26,$G4297)))+((LISTS!$I$2:$I$26&lt;&gt;"")*ISNUMBER(SEARCH(LISTS!$I$2:$I$26,$E4297)))),LISTS!$L$2:$L$26),"Concepto DIAN no mapeado a casilla automatica"),IF(LEFT($J4297,4)="TOPE","Control automatico DIAN: "&amp;$J4297,"Casilla automatica: "&amp;$J4297)))</f>
        <v/>
      </c>
    </row>
    <row r="4298">
      <c r="A4298" s="9" t="n"/>
      <c r="B4298" s="9" t="n"/>
      <c r="C4298" s="9" t="n"/>
      <c r="D4298" s="9" t="n"/>
      <c r="E4298" s="9" t="n"/>
      <c r="F4298" s="11" t="n"/>
      <c r="G4298" s="9" t="n"/>
      <c r="H4298" s="9" t="n"/>
      <c r="I4298" s="9">
        <f>IF(COUNTA($A4298:$H4298)=0,"",IF($J4298="OTRO","NO","SI"))</f>
        <v/>
      </c>
      <c r="J4298" s="9">
        <f>IF(COUNTA($A4298:$H4298)=0,"",IFERROR(LOOKUP(2,1/(((LISTS!$H$2:$H$26&lt;&gt;"")*ISNUMBER(SEARCH(LISTS!$H$2:$H$26,$G4298)))+((LISTS!$I$2:$I$26&lt;&gt;"")*ISNUMBER(SEARCH(LISTS!$I$2:$I$26,$E4298)))),LISTS!$K$2:$K$26),"OTRO"))</f>
        <v/>
      </c>
      <c r="K4298" s="11">
        <f>IF($I4298&lt;&gt;"SI",0,IFERROR($F4298,0))</f>
        <v/>
      </c>
      <c r="L4298" s="9">
        <f>IF(COUNTA($A4298:$H4298)=0,"",IF($J4298="OTRO",IFERROR(LOOKUP(2,1/(((LISTS!$H$2:$H$26&lt;&gt;"")*ISNUMBER(SEARCH(LISTS!$H$2:$H$26,$G4298)))+((LISTS!$I$2:$I$26&lt;&gt;"")*ISNUMBER(SEARCH(LISTS!$I$2:$I$26,$E4298)))),LISTS!$L$2:$L$26),"Concepto DIAN no mapeado a casilla automatica"),IF(LEFT($J4298,4)="TOPE","Control automatico DIAN: "&amp;$J4298,"Casilla automatica: "&amp;$J4298)))</f>
        <v/>
      </c>
    </row>
    <row r="4299">
      <c r="A4299" s="9" t="n"/>
      <c r="B4299" s="9" t="n"/>
      <c r="C4299" s="9" t="n"/>
      <c r="D4299" s="9" t="n"/>
      <c r="E4299" s="9" t="n"/>
      <c r="F4299" s="11" t="n"/>
      <c r="G4299" s="9" t="n"/>
      <c r="H4299" s="9" t="n"/>
      <c r="I4299" s="9">
        <f>IF(COUNTA($A4299:$H4299)=0,"",IF($J4299="OTRO","NO","SI"))</f>
        <v/>
      </c>
      <c r="J4299" s="9">
        <f>IF(COUNTA($A4299:$H4299)=0,"",IFERROR(LOOKUP(2,1/(((LISTS!$H$2:$H$26&lt;&gt;"")*ISNUMBER(SEARCH(LISTS!$H$2:$H$26,$G4299)))+((LISTS!$I$2:$I$26&lt;&gt;"")*ISNUMBER(SEARCH(LISTS!$I$2:$I$26,$E4299)))),LISTS!$K$2:$K$26),"OTRO"))</f>
        <v/>
      </c>
      <c r="K4299" s="11">
        <f>IF($I4299&lt;&gt;"SI",0,IFERROR($F4299,0))</f>
        <v/>
      </c>
      <c r="L4299" s="9">
        <f>IF(COUNTA($A4299:$H4299)=0,"",IF($J4299="OTRO",IFERROR(LOOKUP(2,1/(((LISTS!$H$2:$H$26&lt;&gt;"")*ISNUMBER(SEARCH(LISTS!$H$2:$H$26,$G4299)))+((LISTS!$I$2:$I$26&lt;&gt;"")*ISNUMBER(SEARCH(LISTS!$I$2:$I$26,$E4299)))),LISTS!$L$2:$L$26),"Concepto DIAN no mapeado a casilla automatica"),IF(LEFT($J4299,4)="TOPE","Control automatico DIAN: "&amp;$J4299,"Casilla automatica: "&amp;$J4299)))</f>
        <v/>
      </c>
    </row>
    <row r="4300">
      <c r="A4300" s="9" t="n"/>
      <c r="B4300" s="9" t="n"/>
      <c r="C4300" s="9" t="n"/>
      <c r="D4300" s="9" t="n"/>
      <c r="E4300" s="9" t="n"/>
      <c r="F4300" s="11" t="n"/>
      <c r="G4300" s="9" t="n"/>
      <c r="H4300" s="9" t="n"/>
      <c r="I4300" s="9">
        <f>IF(COUNTA($A4300:$H4300)=0,"",IF($J4300="OTRO","NO","SI"))</f>
        <v/>
      </c>
      <c r="J4300" s="9">
        <f>IF(COUNTA($A4300:$H4300)=0,"",IFERROR(LOOKUP(2,1/(((LISTS!$H$2:$H$26&lt;&gt;"")*ISNUMBER(SEARCH(LISTS!$H$2:$H$26,$G4300)))+((LISTS!$I$2:$I$26&lt;&gt;"")*ISNUMBER(SEARCH(LISTS!$I$2:$I$26,$E4300)))),LISTS!$K$2:$K$26),"OTRO"))</f>
        <v/>
      </c>
      <c r="K4300" s="11">
        <f>IF($I4300&lt;&gt;"SI",0,IFERROR($F4300,0))</f>
        <v/>
      </c>
      <c r="L4300" s="9">
        <f>IF(COUNTA($A4300:$H4300)=0,"",IF($J4300="OTRO",IFERROR(LOOKUP(2,1/(((LISTS!$H$2:$H$26&lt;&gt;"")*ISNUMBER(SEARCH(LISTS!$H$2:$H$26,$G4300)))+((LISTS!$I$2:$I$26&lt;&gt;"")*ISNUMBER(SEARCH(LISTS!$I$2:$I$26,$E4300)))),LISTS!$L$2:$L$26),"Concepto DIAN no mapeado a casilla automatica"),IF(LEFT($J4300,4)="TOPE","Control automatico DIAN: "&amp;$J4300,"Casilla automatica: "&amp;$J4300)))</f>
        <v/>
      </c>
    </row>
    <row r="4301">
      <c r="A4301" s="9" t="n"/>
      <c r="B4301" s="9" t="n"/>
      <c r="C4301" s="9" t="n"/>
      <c r="D4301" s="9" t="n"/>
      <c r="E4301" s="9" t="n"/>
      <c r="F4301" s="11" t="n"/>
      <c r="G4301" s="9" t="n"/>
      <c r="H4301" s="9" t="n"/>
      <c r="I4301" s="9">
        <f>IF(COUNTA($A4301:$H4301)=0,"",IF($J4301="OTRO","NO","SI"))</f>
        <v/>
      </c>
      <c r="J4301" s="9">
        <f>IF(COUNTA($A4301:$H4301)=0,"",IFERROR(LOOKUP(2,1/(((LISTS!$H$2:$H$26&lt;&gt;"")*ISNUMBER(SEARCH(LISTS!$H$2:$H$26,$G4301)))+((LISTS!$I$2:$I$26&lt;&gt;"")*ISNUMBER(SEARCH(LISTS!$I$2:$I$26,$E4301)))),LISTS!$K$2:$K$26),"OTRO"))</f>
        <v/>
      </c>
      <c r="K4301" s="11">
        <f>IF($I4301&lt;&gt;"SI",0,IFERROR($F4301,0))</f>
        <v/>
      </c>
      <c r="L4301" s="9">
        <f>IF(COUNTA($A4301:$H4301)=0,"",IF($J4301="OTRO",IFERROR(LOOKUP(2,1/(((LISTS!$H$2:$H$26&lt;&gt;"")*ISNUMBER(SEARCH(LISTS!$H$2:$H$26,$G4301)))+((LISTS!$I$2:$I$26&lt;&gt;"")*ISNUMBER(SEARCH(LISTS!$I$2:$I$26,$E4301)))),LISTS!$L$2:$L$26),"Concepto DIAN no mapeado a casilla automatica"),IF(LEFT($J4301,4)="TOPE","Control automatico DIAN: "&amp;$J4301,"Casilla automatica: "&amp;$J4301)))</f>
        <v/>
      </c>
    </row>
    <row r="4302">
      <c r="A4302" s="9" t="n"/>
      <c r="B4302" s="9" t="n"/>
      <c r="C4302" s="9" t="n"/>
      <c r="D4302" s="9" t="n"/>
      <c r="E4302" s="9" t="n"/>
      <c r="F4302" s="11" t="n"/>
      <c r="G4302" s="9" t="n"/>
      <c r="H4302" s="9" t="n"/>
      <c r="I4302" s="9">
        <f>IF(COUNTA($A4302:$H4302)=0,"",IF($J4302="OTRO","NO","SI"))</f>
        <v/>
      </c>
      <c r="J4302" s="9">
        <f>IF(COUNTA($A4302:$H4302)=0,"",IFERROR(LOOKUP(2,1/(((LISTS!$H$2:$H$26&lt;&gt;"")*ISNUMBER(SEARCH(LISTS!$H$2:$H$26,$G4302)))+((LISTS!$I$2:$I$26&lt;&gt;"")*ISNUMBER(SEARCH(LISTS!$I$2:$I$26,$E4302)))),LISTS!$K$2:$K$26),"OTRO"))</f>
        <v/>
      </c>
      <c r="K4302" s="11">
        <f>IF($I4302&lt;&gt;"SI",0,IFERROR($F4302,0))</f>
        <v/>
      </c>
      <c r="L4302" s="9">
        <f>IF(COUNTA($A4302:$H4302)=0,"",IF($J4302="OTRO",IFERROR(LOOKUP(2,1/(((LISTS!$H$2:$H$26&lt;&gt;"")*ISNUMBER(SEARCH(LISTS!$H$2:$H$26,$G4302)))+((LISTS!$I$2:$I$26&lt;&gt;"")*ISNUMBER(SEARCH(LISTS!$I$2:$I$26,$E4302)))),LISTS!$L$2:$L$26),"Concepto DIAN no mapeado a casilla automatica"),IF(LEFT($J4302,4)="TOPE","Control automatico DIAN: "&amp;$J4302,"Casilla automatica: "&amp;$J4302)))</f>
        <v/>
      </c>
    </row>
    <row r="4303">
      <c r="A4303" s="9" t="n"/>
      <c r="B4303" s="9" t="n"/>
      <c r="C4303" s="9" t="n"/>
      <c r="D4303" s="9" t="n"/>
      <c r="E4303" s="9" t="n"/>
      <c r="F4303" s="11" t="n"/>
      <c r="G4303" s="9" t="n"/>
      <c r="H4303" s="9" t="n"/>
      <c r="I4303" s="9">
        <f>IF(COUNTA($A4303:$H4303)=0,"",IF($J4303="OTRO","NO","SI"))</f>
        <v/>
      </c>
      <c r="J4303" s="9">
        <f>IF(COUNTA($A4303:$H4303)=0,"",IFERROR(LOOKUP(2,1/(((LISTS!$H$2:$H$26&lt;&gt;"")*ISNUMBER(SEARCH(LISTS!$H$2:$H$26,$G4303)))+((LISTS!$I$2:$I$26&lt;&gt;"")*ISNUMBER(SEARCH(LISTS!$I$2:$I$26,$E4303)))),LISTS!$K$2:$K$26),"OTRO"))</f>
        <v/>
      </c>
      <c r="K4303" s="11">
        <f>IF($I4303&lt;&gt;"SI",0,IFERROR($F4303,0))</f>
        <v/>
      </c>
      <c r="L4303" s="9">
        <f>IF(COUNTA($A4303:$H4303)=0,"",IF($J4303="OTRO",IFERROR(LOOKUP(2,1/(((LISTS!$H$2:$H$26&lt;&gt;"")*ISNUMBER(SEARCH(LISTS!$H$2:$H$26,$G4303)))+((LISTS!$I$2:$I$26&lt;&gt;"")*ISNUMBER(SEARCH(LISTS!$I$2:$I$26,$E4303)))),LISTS!$L$2:$L$26),"Concepto DIAN no mapeado a casilla automatica"),IF(LEFT($J4303,4)="TOPE","Control automatico DIAN: "&amp;$J4303,"Casilla automatica: "&amp;$J4303)))</f>
        <v/>
      </c>
    </row>
    <row r="4304">
      <c r="A4304" s="9" t="n"/>
      <c r="B4304" s="9" t="n"/>
      <c r="C4304" s="9" t="n"/>
      <c r="D4304" s="9" t="n"/>
      <c r="E4304" s="9" t="n"/>
      <c r="F4304" s="11" t="n"/>
      <c r="G4304" s="9" t="n"/>
      <c r="H4304" s="9" t="n"/>
      <c r="I4304" s="9">
        <f>IF(COUNTA($A4304:$H4304)=0,"",IF($J4304="OTRO","NO","SI"))</f>
        <v/>
      </c>
      <c r="J4304" s="9">
        <f>IF(COUNTA($A4304:$H4304)=0,"",IFERROR(LOOKUP(2,1/(((LISTS!$H$2:$H$26&lt;&gt;"")*ISNUMBER(SEARCH(LISTS!$H$2:$H$26,$G4304)))+((LISTS!$I$2:$I$26&lt;&gt;"")*ISNUMBER(SEARCH(LISTS!$I$2:$I$26,$E4304)))),LISTS!$K$2:$K$26),"OTRO"))</f>
        <v/>
      </c>
      <c r="K4304" s="11">
        <f>IF($I4304&lt;&gt;"SI",0,IFERROR($F4304,0))</f>
        <v/>
      </c>
      <c r="L4304" s="9">
        <f>IF(COUNTA($A4304:$H4304)=0,"",IF($J4304="OTRO",IFERROR(LOOKUP(2,1/(((LISTS!$H$2:$H$26&lt;&gt;"")*ISNUMBER(SEARCH(LISTS!$H$2:$H$26,$G4304)))+((LISTS!$I$2:$I$26&lt;&gt;"")*ISNUMBER(SEARCH(LISTS!$I$2:$I$26,$E4304)))),LISTS!$L$2:$L$26),"Concepto DIAN no mapeado a casilla automatica"),IF(LEFT($J4304,4)="TOPE","Control automatico DIAN: "&amp;$J4304,"Casilla automatica: "&amp;$J4304)))</f>
        <v/>
      </c>
    </row>
    <row r="4305">
      <c r="A4305" s="9" t="n"/>
      <c r="B4305" s="9" t="n"/>
      <c r="C4305" s="9" t="n"/>
      <c r="D4305" s="9" t="n"/>
      <c r="E4305" s="9" t="n"/>
      <c r="F4305" s="11" t="n"/>
      <c r="G4305" s="9" t="n"/>
      <c r="H4305" s="9" t="n"/>
      <c r="I4305" s="9">
        <f>IF(COUNTA($A4305:$H4305)=0,"",IF($J4305="OTRO","NO","SI"))</f>
        <v/>
      </c>
      <c r="J4305" s="9">
        <f>IF(COUNTA($A4305:$H4305)=0,"",IFERROR(LOOKUP(2,1/(((LISTS!$H$2:$H$26&lt;&gt;"")*ISNUMBER(SEARCH(LISTS!$H$2:$H$26,$G4305)))+((LISTS!$I$2:$I$26&lt;&gt;"")*ISNUMBER(SEARCH(LISTS!$I$2:$I$26,$E4305)))),LISTS!$K$2:$K$26),"OTRO"))</f>
        <v/>
      </c>
      <c r="K4305" s="11">
        <f>IF($I4305&lt;&gt;"SI",0,IFERROR($F4305,0))</f>
        <v/>
      </c>
      <c r="L4305" s="9">
        <f>IF(COUNTA($A4305:$H4305)=0,"",IF($J4305="OTRO",IFERROR(LOOKUP(2,1/(((LISTS!$H$2:$H$26&lt;&gt;"")*ISNUMBER(SEARCH(LISTS!$H$2:$H$26,$G4305)))+((LISTS!$I$2:$I$26&lt;&gt;"")*ISNUMBER(SEARCH(LISTS!$I$2:$I$26,$E4305)))),LISTS!$L$2:$L$26),"Concepto DIAN no mapeado a casilla automatica"),IF(LEFT($J4305,4)="TOPE","Control automatico DIAN: "&amp;$J4305,"Casilla automatica: "&amp;$J4305)))</f>
        <v/>
      </c>
    </row>
    <row r="4306">
      <c r="A4306" s="9" t="n"/>
      <c r="B4306" s="9" t="n"/>
      <c r="C4306" s="9" t="n"/>
      <c r="D4306" s="9" t="n"/>
      <c r="E4306" s="9" t="n"/>
      <c r="F4306" s="11" t="n"/>
      <c r="G4306" s="9" t="n"/>
      <c r="H4306" s="9" t="n"/>
      <c r="I4306" s="9">
        <f>IF(COUNTA($A4306:$H4306)=0,"",IF($J4306="OTRO","NO","SI"))</f>
        <v/>
      </c>
      <c r="J4306" s="9">
        <f>IF(COUNTA($A4306:$H4306)=0,"",IFERROR(LOOKUP(2,1/(((LISTS!$H$2:$H$26&lt;&gt;"")*ISNUMBER(SEARCH(LISTS!$H$2:$H$26,$G4306)))+((LISTS!$I$2:$I$26&lt;&gt;"")*ISNUMBER(SEARCH(LISTS!$I$2:$I$26,$E4306)))),LISTS!$K$2:$K$26),"OTRO"))</f>
        <v/>
      </c>
      <c r="K4306" s="11">
        <f>IF($I4306&lt;&gt;"SI",0,IFERROR($F4306,0))</f>
        <v/>
      </c>
      <c r="L4306" s="9">
        <f>IF(COUNTA($A4306:$H4306)=0,"",IF($J4306="OTRO",IFERROR(LOOKUP(2,1/(((LISTS!$H$2:$H$26&lt;&gt;"")*ISNUMBER(SEARCH(LISTS!$H$2:$H$26,$G4306)))+((LISTS!$I$2:$I$26&lt;&gt;"")*ISNUMBER(SEARCH(LISTS!$I$2:$I$26,$E4306)))),LISTS!$L$2:$L$26),"Concepto DIAN no mapeado a casilla automatica"),IF(LEFT($J4306,4)="TOPE","Control automatico DIAN: "&amp;$J4306,"Casilla automatica: "&amp;$J4306)))</f>
        <v/>
      </c>
    </row>
    <row r="4307">
      <c r="A4307" s="9" t="n"/>
      <c r="B4307" s="9" t="n"/>
      <c r="C4307" s="9" t="n"/>
      <c r="D4307" s="9" t="n"/>
      <c r="E4307" s="9" t="n"/>
      <c r="F4307" s="11" t="n"/>
      <c r="G4307" s="9" t="n"/>
      <c r="H4307" s="9" t="n"/>
      <c r="I4307" s="9">
        <f>IF(COUNTA($A4307:$H4307)=0,"",IF($J4307="OTRO","NO","SI"))</f>
        <v/>
      </c>
      <c r="J4307" s="9">
        <f>IF(COUNTA($A4307:$H4307)=0,"",IFERROR(LOOKUP(2,1/(((LISTS!$H$2:$H$26&lt;&gt;"")*ISNUMBER(SEARCH(LISTS!$H$2:$H$26,$G4307)))+((LISTS!$I$2:$I$26&lt;&gt;"")*ISNUMBER(SEARCH(LISTS!$I$2:$I$26,$E4307)))),LISTS!$K$2:$K$26),"OTRO"))</f>
        <v/>
      </c>
      <c r="K4307" s="11">
        <f>IF($I4307&lt;&gt;"SI",0,IFERROR($F4307,0))</f>
        <v/>
      </c>
      <c r="L4307" s="9">
        <f>IF(COUNTA($A4307:$H4307)=0,"",IF($J4307="OTRO",IFERROR(LOOKUP(2,1/(((LISTS!$H$2:$H$26&lt;&gt;"")*ISNUMBER(SEARCH(LISTS!$H$2:$H$26,$G4307)))+((LISTS!$I$2:$I$26&lt;&gt;"")*ISNUMBER(SEARCH(LISTS!$I$2:$I$26,$E4307)))),LISTS!$L$2:$L$26),"Concepto DIAN no mapeado a casilla automatica"),IF(LEFT($J4307,4)="TOPE","Control automatico DIAN: "&amp;$J4307,"Casilla automatica: "&amp;$J4307)))</f>
        <v/>
      </c>
    </row>
    <row r="4308">
      <c r="A4308" s="9" t="n"/>
      <c r="B4308" s="9" t="n"/>
      <c r="C4308" s="9" t="n"/>
      <c r="D4308" s="9" t="n"/>
      <c r="E4308" s="9" t="n"/>
      <c r="F4308" s="11" t="n"/>
      <c r="G4308" s="9" t="n"/>
      <c r="H4308" s="9" t="n"/>
      <c r="I4308" s="9">
        <f>IF(COUNTA($A4308:$H4308)=0,"",IF($J4308="OTRO","NO","SI"))</f>
        <v/>
      </c>
      <c r="J4308" s="9">
        <f>IF(COUNTA($A4308:$H4308)=0,"",IFERROR(LOOKUP(2,1/(((LISTS!$H$2:$H$26&lt;&gt;"")*ISNUMBER(SEARCH(LISTS!$H$2:$H$26,$G4308)))+((LISTS!$I$2:$I$26&lt;&gt;"")*ISNUMBER(SEARCH(LISTS!$I$2:$I$26,$E4308)))),LISTS!$K$2:$K$26),"OTRO"))</f>
        <v/>
      </c>
      <c r="K4308" s="11">
        <f>IF($I4308&lt;&gt;"SI",0,IFERROR($F4308,0))</f>
        <v/>
      </c>
      <c r="L4308" s="9">
        <f>IF(COUNTA($A4308:$H4308)=0,"",IF($J4308="OTRO",IFERROR(LOOKUP(2,1/(((LISTS!$H$2:$H$26&lt;&gt;"")*ISNUMBER(SEARCH(LISTS!$H$2:$H$26,$G4308)))+((LISTS!$I$2:$I$26&lt;&gt;"")*ISNUMBER(SEARCH(LISTS!$I$2:$I$26,$E4308)))),LISTS!$L$2:$L$26),"Concepto DIAN no mapeado a casilla automatica"),IF(LEFT($J4308,4)="TOPE","Control automatico DIAN: "&amp;$J4308,"Casilla automatica: "&amp;$J4308)))</f>
        <v/>
      </c>
    </row>
    <row r="4309">
      <c r="A4309" s="9" t="n"/>
      <c r="B4309" s="9" t="n"/>
      <c r="C4309" s="9" t="n"/>
      <c r="D4309" s="9" t="n"/>
      <c r="E4309" s="9" t="n"/>
      <c r="F4309" s="11" t="n"/>
      <c r="G4309" s="9" t="n"/>
      <c r="H4309" s="9" t="n"/>
      <c r="I4309" s="9">
        <f>IF(COUNTA($A4309:$H4309)=0,"",IF($J4309="OTRO","NO","SI"))</f>
        <v/>
      </c>
      <c r="J4309" s="9">
        <f>IF(COUNTA($A4309:$H4309)=0,"",IFERROR(LOOKUP(2,1/(((LISTS!$H$2:$H$26&lt;&gt;"")*ISNUMBER(SEARCH(LISTS!$H$2:$H$26,$G4309)))+((LISTS!$I$2:$I$26&lt;&gt;"")*ISNUMBER(SEARCH(LISTS!$I$2:$I$26,$E4309)))),LISTS!$K$2:$K$26),"OTRO"))</f>
        <v/>
      </c>
      <c r="K4309" s="11">
        <f>IF($I4309&lt;&gt;"SI",0,IFERROR($F4309,0))</f>
        <v/>
      </c>
      <c r="L4309" s="9">
        <f>IF(COUNTA($A4309:$H4309)=0,"",IF($J4309="OTRO",IFERROR(LOOKUP(2,1/(((LISTS!$H$2:$H$26&lt;&gt;"")*ISNUMBER(SEARCH(LISTS!$H$2:$H$26,$G4309)))+((LISTS!$I$2:$I$26&lt;&gt;"")*ISNUMBER(SEARCH(LISTS!$I$2:$I$26,$E4309)))),LISTS!$L$2:$L$26),"Concepto DIAN no mapeado a casilla automatica"),IF(LEFT($J4309,4)="TOPE","Control automatico DIAN: "&amp;$J4309,"Casilla automatica: "&amp;$J4309)))</f>
        <v/>
      </c>
    </row>
    <row r="4310">
      <c r="A4310" s="9" t="n"/>
      <c r="B4310" s="9" t="n"/>
      <c r="C4310" s="9" t="n"/>
      <c r="D4310" s="9" t="n"/>
      <c r="E4310" s="9" t="n"/>
      <c r="F4310" s="11" t="n"/>
      <c r="G4310" s="9" t="n"/>
      <c r="H4310" s="9" t="n"/>
      <c r="I4310" s="9">
        <f>IF(COUNTA($A4310:$H4310)=0,"",IF($J4310="OTRO","NO","SI"))</f>
        <v/>
      </c>
      <c r="J4310" s="9">
        <f>IF(COUNTA($A4310:$H4310)=0,"",IFERROR(LOOKUP(2,1/(((LISTS!$H$2:$H$26&lt;&gt;"")*ISNUMBER(SEARCH(LISTS!$H$2:$H$26,$G4310)))+((LISTS!$I$2:$I$26&lt;&gt;"")*ISNUMBER(SEARCH(LISTS!$I$2:$I$26,$E4310)))),LISTS!$K$2:$K$26),"OTRO"))</f>
        <v/>
      </c>
      <c r="K4310" s="11">
        <f>IF($I4310&lt;&gt;"SI",0,IFERROR($F4310,0))</f>
        <v/>
      </c>
      <c r="L4310" s="9">
        <f>IF(COUNTA($A4310:$H4310)=0,"",IF($J4310="OTRO",IFERROR(LOOKUP(2,1/(((LISTS!$H$2:$H$26&lt;&gt;"")*ISNUMBER(SEARCH(LISTS!$H$2:$H$26,$G4310)))+((LISTS!$I$2:$I$26&lt;&gt;"")*ISNUMBER(SEARCH(LISTS!$I$2:$I$26,$E4310)))),LISTS!$L$2:$L$26),"Concepto DIAN no mapeado a casilla automatica"),IF(LEFT($J4310,4)="TOPE","Control automatico DIAN: "&amp;$J4310,"Casilla automatica: "&amp;$J4310)))</f>
        <v/>
      </c>
    </row>
    <row r="4311">
      <c r="A4311" s="9" t="n"/>
      <c r="B4311" s="9" t="n"/>
      <c r="C4311" s="9" t="n"/>
      <c r="D4311" s="9" t="n"/>
      <c r="E4311" s="9" t="n"/>
      <c r="F4311" s="11" t="n"/>
      <c r="G4311" s="9" t="n"/>
      <c r="H4311" s="9" t="n"/>
      <c r="I4311" s="9">
        <f>IF(COUNTA($A4311:$H4311)=0,"",IF($J4311="OTRO","NO","SI"))</f>
        <v/>
      </c>
      <c r="J4311" s="9">
        <f>IF(COUNTA($A4311:$H4311)=0,"",IFERROR(LOOKUP(2,1/(((LISTS!$H$2:$H$26&lt;&gt;"")*ISNUMBER(SEARCH(LISTS!$H$2:$H$26,$G4311)))+((LISTS!$I$2:$I$26&lt;&gt;"")*ISNUMBER(SEARCH(LISTS!$I$2:$I$26,$E4311)))),LISTS!$K$2:$K$26),"OTRO"))</f>
        <v/>
      </c>
      <c r="K4311" s="11">
        <f>IF($I4311&lt;&gt;"SI",0,IFERROR($F4311,0))</f>
        <v/>
      </c>
      <c r="L4311" s="9">
        <f>IF(COUNTA($A4311:$H4311)=0,"",IF($J4311="OTRO",IFERROR(LOOKUP(2,1/(((LISTS!$H$2:$H$26&lt;&gt;"")*ISNUMBER(SEARCH(LISTS!$H$2:$H$26,$G4311)))+((LISTS!$I$2:$I$26&lt;&gt;"")*ISNUMBER(SEARCH(LISTS!$I$2:$I$26,$E4311)))),LISTS!$L$2:$L$26),"Concepto DIAN no mapeado a casilla automatica"),IF(LEFT($J4311,4)="TOPE","Control automatico DIAN: "&amp;$J4311,"Casilla automatica: "&amp;$J4311)))</f>
        <v/>
      </c>
    </row>
    <row r="4312">
      <c r="A4312" s="9" t="n"/>
      <c r="B4312" s="9" t="n"/>
      <c r="C4312" s="9" t="n"/>
      <c r="D4312" s="9" t="n"/>
      <c r="E4312" s="9" t="n"/>
      <c r="F4312" s="11" t="n"/>
      <c r="G4312" s="9" t="n"/>
      <c r="H4312" s="9" t="n"/>
      <c r="I4312" s="9">
        <f>IF(COUNTA($A4312:$H4312)=0,"",IF($J4312="OTRO","NO","SI"))</f>
        <v/>
      </c>
      <c r="J4312" s="9">
        <f>IF(COUNTA($A4312:$H4312)=0,"",IFERROR(LOOKUP(2,1/(((LISTS!$H$2:$H$26&lt;&gt;"")*ISNUMBER(SEARCH(LISTS!$H$2:$H$26,$G4312)))+((LISTS!$I$2:$I$26&lt;&gt;"")*ISNUMBER(SEARCH(LISTS!$I$2:$I$26,$E4312)))),LISTS!$K$2:$K$26),"OTRO"))</f>
        <v/>
      </c>
      <c r="K4312" s="11">
        <f>IF($I4312&lt;&gt;"SI",0,IFERROR($F4312,0))</f>
        <v/>
      </c>
      <c r="L4312" s="9">
        <f>IF(COUNTA($A4312:$H4312)=0,"",IF($J4312="OTRO",IFERROR(LOOKUP(2,1/(((LISTS!$H$2:$H$26&lt;&gt;"")*ISNUMBER(SEARCH(LISTS!$H$2:$H$26,$G4312)))+((LISTS!$I$2:$I$26&lt;&gt;"")*ISNUMBER(SEARCH(LISTS!$I$2:$I$26,$E4312)))),LISTS!$L$2:$L$26),"Concepto DIAN no mapeado a casilla automatica"),IF(LEFT($J4312,4)="TOPE","Control automatico DIAN: "&amp;$J4312,"Casilla automatica: "&amp;$J4312)))</f>
        <v/>
      </c>
    </row>
    <row r="4313">
      <c r="A4313" s="9" t="n"/>
      <c r="B4313" s="9" t="n"/>
      <c r="C4313" s="9" t="n"/>
      <c r="D4313" s="9" t="n"/>
      <c r="E4313" s="9" t="n"/>
      <c r="F4313" s="11" t="n"/>
      <c r="G4313" s="9" t="n"/>
      <c r="H4313" s="9" t="n"/>
      <c r="I4313" s="9">
        <f>IF(COUNTA($A4313:$H4313)=0,"",IF($J4313="OTRO","NO","SI"))</f>
        <v/>
      </c>
      <c r="J4313" s="9">
        <f>IF(COUNTA($A4313:$H4313)=0,"",IFERROR(LOOKUP(2,1/(((LISTS!$H$2:$H$26&lt;&gt;"")*ISNUMBER(SEARCH(LISTS!$H$2:$H$26,$G4313)))+((LISTS!$I$2:$I$26&lt;&gt;"")*ISNUMBER(SEARCH(LISTS!$I$2:$I$26,$E4313)))),LISTS!$K$2:$K$26),"OTRO"))</f>
        <v/>
      </c>
      <c r="K4313" s="11">
        <f>IF($I4313&lt;&gt;"SI",0,IFERROR($F4313,0))</f>
        <v/>
      </c>
      <c r="L4313" s="9">
        <f>IF(COUNTA($A4313:$H4313)=0,"",IF($J4313="OTRO",IFERROR(LOOKUP(2,1/(((LISTS!$H$2:$H$26&lt;&gt;"")*ISNUMBER(SEARCH(LISTS!$H$2:$H$26,$G4313)))+((LISTS!$I$2:$I$26&lt;&gt;"")*ISNUMBER(SEARCH(LISTS!$I$2:$I$26,$E4313)))),LISTS!$L$2:$L$26),"Concepto DIAN no mapeado a casilla automatica"),IF(LEFT($J4313,4)="TOPE","Control automatico DIAN: "&amp;$J4313,"Casilla automatica: "&amp;$J4313)))</f>
        <v/>
      </c>
    </row>
    <row r="4314">
      <c r="A4314" s="9" t="n"/>
      <c r="B4314" s="9" t="n"/>
      <c r="C4314" s="9" t="n"/>
      <c r="D4314" s="9" t="n"/>
      <c r="E4314" s="9" t="n"/>
      <c r="F4314" s="11" t="n"/>
      <c r="G4314" s="9" t="n"/>
      <c r="H4314" s="9" t="n"/>
      <c r="I4314" s="9">
        <f>IF(COUNTA($A4314:$H4314)=0,"",IF($J4314="OTRO","NO","SI"))</f>
        <v/>
      </c>
      <c r="J4314" s="9">
        <f>IF(COUNTA($A4314:$H4314)=0,"",IFERROR(LOOKUP(2,1/(((LISTS!$H$2:$H$26&lt;&gt;"")*ISNUMBER(SEARCH(LISTS!$H$2:$H$26,$G4314)))+((LISTS!$I$2:$I$26&lt;&gt;"")*ISNUMBER(SEARCH(LISTS!$I$2:$I$26,$E4314)))),LISTS!$K$2:$K$26),"OTRO"))</f>
        <v/>
      </c>
      <c r="K4314" s="11">
        <f>IF($I4314&lt;&gt;"SI",0,IFERROR($F4314,0))</f>
        <v/>
      </c>
      <c r="L4314" s="9">
        <f>IF(COUNTA($A4314:$H4314)=0,"",IF($J4314="OTRO",IFERROR(LOOKUP(2,1/(((LISTS!$H$2:$H$26&lt;&gt;"")*ISNUMBER(SEARCH(LISTS!$H$2:$H$26,$G4314)))+((LISTS!$I$2:$I$26&lt;&gt;"")*ISNUMBER(SEARCH(LISTS!$I$2:$I$26,$E4314)))),LISTS!$L$2:$L$26),"Concepto DIAN no mapeado a casilla automatica"),IF(LEFT($J4314,4)="TOPE","Control automatico DIAN: "&amp;$J4314,"Casilla automatica: "&amp;$J4314)))</f>
        <v/>
      </c>
    </row>
    <row r="4315">
      <c r="A4315" s="9" t="n"/>
      <c r="B4315" s="9" t="n"/>
      <c r="C4315" s="9" t="n"/>
      <c r="D4315" s="9" t="n"/>
      <c r="E4315" s="9" t="n"/>
      <c r="F4315" s="11" t="n"/>
      <c r="G4315" s="9" t="n"/>
      <c r="H4315" s="9" t="n"/>
      <c r="I4315" s="9">
        <f>IF(COUNTA($A4315:$H4315)=0,"",IF($J4315="OTRO","NO","SI"))</f>
        <v/>
      </c>
      <c r="J4315" s="9">
        <f>IF(COUNTA($A4315:$H4315)=0,"",IFERROR(LOOKUP(2,1/(((LISTS!$H$2:$H$26&lt;&gt;"")*ISNUMBER(SEARCH(LISTS!$H$2:$H$26,$G4315)))+((LISTS!$I$2:$I$26&lt;&gt;"")*ISNUMBER(SEARCH(LISTS!$I$2:$I$26,$E4315)))),LISTS!$K$2:$K$26),"OTRO"))</f>
        <v/>
      </c>
      <c r="K4315" s="11">
        <f>IF($I4315&lt;&gt;"SI",0,IFERROR($F4315,0))</f>
        <v/>
      </c>
      <c r="L4315" s="9">
        <f>IF(COUNTA($A4315:$H4315)=0,"",IF($J4315="OTRO",IFERROR(LOOKUP(2,1/(((LISTS!$H$2:$H$26&lt;&gt;"")*ISNUMBER(SEARCH(LISTS!$H$2:$H$26,$G4315)))+((LISTS!$I$2:$I$26&lt;&gt;"")*ISNUMBER(SEARCH(LISTS!$I$2:$I$26,$E4315)))),LISTS!$L$2:$L$26),"Concepto DIAN no mapeado a casilla automatica"),IF(LEFT($J4315,4)="TOPE","Control automatico DIAN: "&amp;$J4315,"Casilla automatica: "&amp;$J4315)))</f>
        <v/>
      </c>
    </row>
    <row r="4316">
      <c r="A4316" s="9" t="n"/>
      <c r="B4316" s="9" t="n"/>
      <c r="C4316" s="9" t="n"/>
      <c r="D4316" s="9" t="n"/>
      <c r="E4316" s="9" t="n"/>
      <c r="F4316" s="11" t="n"/>
      <c r="G4316" s="9" t="n"/>
      <c r="H4316" s="9" t="n"/>
      <c r="I4316" s="9">
        <f>IF(COUNTA($A4316:$H4316)=0,"",IF($J4316="OTRO","NO","SI"))</f>
        <v/>
      </c>
      <c r="J4316" s="9">
        <f>IF(COUNTA($A4316:$H4316)=0,"",IFERROR(LOOKUP(2,1/(((LISTS!$H$2:$H$26&lt;&gt;"")*ISNUMBER(SEARCH(LISTS!$H$2:$H$26,$G4316)))+((LISTS!$I$2:$I$26&lt;&gt;"")*ISNUMBER(SEARCH(LISTS!$I$2:$I$26,$E4316)))),LISTS!$K$2:$K$26),"OTRO"))</f>
        <v/>
      </c>
      <c r="K4316" s="11">
        <f>IF($I4316&lt;&gt;"SI",0,IFERROR($F4316,0))</f>
        <v/>
      </c>
      <c r="L4316" s="9">
        <f>IF(COUNTA($A4316:$H4316)=0,"",IF($J4316="OTRO",IFERROR(LOOKUP(2,1/(((LISTS!$H$2:$H$26&lt;&gt;"")*ISNUMBER(SEARCH(LISTS!$H$2:$H$26,$G4316)))+((LISTS!$I$2:$I$26&lt;&gt;"")*ISNUMBER(SEARCH(LISTS!$I$2:$I$26,$E4316)))),LISTS!$L$2:$L$26),"Concepto DIAN no mapeado a casilla automatica"),IF(LEFT($J4316,4)="TOPE","Control automatico DIAN: "&amp;$J4316,"Casilla automatica: "&amp;$J4316)))</f>
        <v/>
      </c>
    </row>
    <row r="4317">
      <c r="A4317" s="9" t="n"/>
      <c r="B4317" s="9" t="n"/>
      <c r="C4317" s="9" t="n"/>
      <c r="D4317" s="9" t="n"/>
      <c r="E4317" s="9" t="n"/>
      <c r="F4317" s="11" t="n"/>
      <c r="G4317" s="9" t="n"/>
      <c r="H4317" s="9" t="n"/>
      <c r="I4317" s="9">
        <f>IF(COUNTA($A4317:$H4317)=0,"",IF($J4317="OTRO","NO","SI"))</f>
        <v/>
      </c>
      <c r="J4317" s="9">
        <f>IF(COUNTA($A4317:$H4317)=0,"",IFERROR(LOOKUP(2,1/(((LISTS!$H$2:$H$26&lt;&gt;"")*ISNUMBER(SEARCH(LISTS!$H$2:$H$26,$G4317)))+((LISTS!$I$2:$I$26&lt;&gt;"")*ISNUMBER(SEARCH(LISTS!$I$2:$I$26,$E4317)))),LISTS!$K$2:$K$26),"OTRO"))</f>
        <v/>
      </c>
      <c r="K4317" s="11">
        <f>IF($I4317&lt;&gt;"SI",0,IFERROR($F4317,0))</f>
        <v/>
      </c>
      <c r="L4317" s="9">
        <f>IF(COUNTA($A4317:$H4317)=0,"",IF($J4317="OTRO",IFERROR(LOOKUP(2,1/(((LISTS!$H$2:$H$26&lt;&gt;"")*ISNUMBER(SEARCH(LISTS!$H$2:$H$26,$G4317)))+((LISTS!$I$2:$I$26&lt;&gt;"")*ISNUMBER(SEARCH(LISTS!$I$2:$I$26,$E4317)))),LISTS!$L$2:$L$26),"Concepto DIAN no mapeado a casilla automatica"),IF(LEFT($J4317,4)="TOPE","Control automatico DIAN: "&amp;$J4317,"Casilla automatica: "&amp;$J4317)))</f>
        <v/>
      </c>
    </row>
    <row r="4318">
      <c r="A4318" s="9" t="n"/>
      <c r="B4318" s="9" t="n"/>
      <c r="C4318" s="9" t="n"/>
      <c r="D4318" s="9" t="n"/>
      <c r="E4318" s="9" t="n"/>
      <c r="F4318" s="11" t="n"/>
      <c r="G4318" s="9" t="n"/>
      <c r="H4318" s="9" t="n"/>
      <c r="I4318" s="9">
        <f>IF(COUNTA($A4318:$H4318)=0,"",IF($J4318="OTRO","NO","SI"))</f>
        <v/>
      </c>
      <c r="J4318" s="9">
        <f>IF(COUNTA($A4318:$H4318)=0,"",IFERROR(LOOKUP(2,1/(((LISTS!$H$2:$H$26&lt;&gt;"")*ISNUMBER(SEARCH(LISTS!$H$2:$H$26,$G4318)))+((LISTS!$I$2:$I$26&lt;&gt;"")*ISNUMBER(SEARCH(LISTS!$I$2:$I$26,$E4318)))),LISTS!$K$2:$K$26),"OTRO"))</f>
        <v/>
      </c>
      <c r="K4318" s="11">
        <f>IF($I4318&lt;&gt;"SI",0,IFERROR($F4318,0))</f>
        <v/>
      </c>
      <c r="L4318" s="9">
        <f>IF(COUNTA($A4318:$H4318)=0,"",IF($J4318="OTRO",IFERROR(LOOKUP(2,1/(((LISTS!$H$2:$H$26&lt;&gt;"")*ISNUMBER(SEARCH(LISTS!$H$2:$H$26,$G4318)))+((LISTS!$I$2:$I$26&lt;&gt;"")*ISNUMBER(SEARCH(LISTS!$I$2:$I$26,$E4318)))),LISTS!$L$2:$L$26),"Concepto DIAN no mapeado a casilla automatica"),IF(LEFT($J4318,4)="TOPE","Control automatico DIAN: "&amp;$J4318,"Casilla automatica: "&amp;$J4318)))</f>
        <v/>
      </c>
    </row>
    <row r="4319">
      <c r="A4319" s="9" t="n"/>
      <c r="B4319" s="9" t="n"/>
      <c r="C4319" s="9" t="n"/>
      <c r="D4319" s="9" t="n"/>
      <c r="E4319" s="9" t="n"/>
      <c r="F4319" s="11" t="n"/>
      <c r="G4319" s="9" t="n"/>
      <c r="H4319" s="9" t="n"/>
      <c r="I4319" s="9">
        <f>IF(COUNTA($A4319:$H4319)=0,"",IF($J4319="OTRO","NO","SI"))</f>
        <v/>
      </c>
      <c r="J4319" s="9">
        <f>IF(COUNTA($A4319:$H4319)=0,"",IFERROR(LOOKUP(2,1/(((LISTS!$H$2:$H$26&lt;&gt;"")*ISNUMBER(SEARCH(LISTS!$H$2:$H$26,$G4319)))+((LISTS!$I$2:$I$26&lt;&gt;"")*ISNUMBER(SEARCH(LISTS!$I$2:$I$26,$E4319)))),LISTS!$K$2:$K$26),"OTRO"))</f>
        <v/>
      </c>
      <c r="K4319" s="11">
        <f>IF($I4319&lt;&gt;"SI",0,IFERROR($F4319,0))</f>
        <v/>
      </c>
      <c r="L4319" s="9">
        <f>IF(COUNTA($A4319:$H4319)=0,"",IF($J4319="OTRO",IFERROR(LOOKUP(2,1/(((LISTS!$H$2:$H$26&lt;&gt;"")*ISNUMBER(SEARCH(LISTS!$H$2:$H$26,$G4319)))+((LISTS!$I$2:$I$26&lt;&gt;"")*ISNUMBER(SEARCH(LISTS!$I$2:$I$26,$E4319)))),LISTS!$L$2:$L$26),"Concepto DIAN no mapeado a casilla automatica"),IF(LEFT($J4319,4)="TOPE","Control automatico DIAN: "&amp;$J4319,"Casilla automatica: "&amp;$J4319)))</f>
        <v/>
      </c>
    </row>
    <row r="4320">
      <c r="A4320" s="9" t="n"/>
      <c r="B4320" s="9" t="n"/>
      <c r="C4320" s="9" t="n"/>
      <c r="D4320" s="9" t="n"/>
      <c r="E4320" s="9" t="n"/>
      <c r="F4320" s="11" t="n"/>
      <c r="G4320" s="9" t="n"/>
      <c r="H4320" s="9" t="n"/>
      <c r="I4320" s="9">
        <f>IF(COUNTA($A4320:$H4320)=0,"",IF($J4320="OTRO","NO","SI"))</f>
        <v/>
      </c>
      <c r="J4320" s="9">
        <f>IF(COUNTA($A4320:$H4320)=0,"",IFERROR(LOOKUP(2,1/(((LISTS!$H$2:$H$26&lt;&gt;"")*ISNUMBER(SEARCH(LISTS!$H$2:$H$26,$G4320)))+((LISTS!$I$2:$I$26&lt;&gt;"")*ISNUMBER(SEARCH(LISTS!$I$2:$I$26,$E4320)))),LISTS!$K$2:$K$26),"OTRO"))</f>
        <v/>
      </c>
      <c r="K4320" s="11">
        <f>IF($I4320&lt;&gt;"SI",0,IFERROR($F4320,0))</f>
        <v/>
      </c>
      <c r="L4320" s="9">
        <f>IF(COUNTA($A4320:$H4320)=0,"",IF($J4320="OTRO",IFERROR(LOOKUP(2,1/(((LISTS!$H$2:$H$26&lt;&gt;"")*ISNUMBER(SEARCH(LISTS!$H$2:$H$26,$G4320)))+((LISTS!$I$2:$I$26&lt;&gt;"")*ISNUMBER(SEARCH(LISTS!$I$2:$I$26,$E4320)))),LISTS!$L$2:$L$26),"Concepto DIAN no mapeado a casilla automatica"),IF(LEFT($J4320,4)="TOPE","Control automatico DIAN: "&amp;$J4320,"Casilla automatica: "&amp;$J4320)))</f>
        <v/>
      </c>
    </row>
    <row r="4321">
      <c r="A4321" s="9" t="n"/>
      <c r="B4321" s="9" t="n"/>
      <c r="C4321" s="9" t="n"/>
      <c r="D4321" s="9" t="n"/>
      <c r="E4321" s="9" t="n"/>
      <c r="F4321" s="11" t="n"/>
      <c r="G4321" s="9" t="n"/>
      <c r="H4321" s="9" t="n"/>
      <c r="I4321" s="9">
        <f>IF(COUNTA($A4321:$H4321)=0,"",IF($J4321="OTRO","NO","SI"))</f>
        <v/>
      </c>
      <c r="J4321" s="9">
        <f>IF(COUNTA($A4321:$H4321)=0,"",IFERROR(LOOKUP(2,1/(((LISTS!$H$2:$H$26&lt;&gt;"")*ISNUMBER(SEARCH(LISTS!$H$2:$H$26,$G4321)))+((LISTS!$I$2:$I$26&lt;&gt;"")*ISNUMBER(SEARCH(LISTS!$I$2:$I$26,$E4321)))),LISTS!$K$2:$K$26),"OTRO"))</f>
        <v/>
      </c>
      <c r="K4321" s="11">
        <f>IF($I4321&lt;&gt;"SI",0,IFERROR($F4321,0))</f>
        <v/>
      </c>
      <c r="L4321" s="9">
        <f>IF(COUNTA($A4321:$H4321)=0,"",IF($J4321="OTRO",IFERROR(LOOKUP(2,1/(((LISTS!$H$2:$H$26&lt;&gt;"")*ISNUMBER(SEARCH(LISTS!$H$2:$H$26,$G4321)))+((LISTS!$I$2:$I$26&lt;&gt;"")*ISNUMBER(SEARCH(LISTS!$I$2:$I$26,$E4321)))),LISTS!$L$2:$L$26),"Concepto DIAN no mapeado a casilla automatica"),IF(LEFT($J4321,4)="TOPE","Control automatico DIAN: "&amp;$J4321,"Casilla automatica: "&amp;$J4321)))</f>
        <v/>
      </c>
    </row>
    <row r="4322">
      <c r="A4322" s="9" t="n"/>
      <c r="B4322" s="9" t="n"/>
      <c r="C4322" s="9" t="n"/>
      <c r="D4322" s="9" t="n"/>
      <c r="E4322" s="9" t="n"/>
      <c r="F4322" s="11" t="n"/>
      <c r="G4322" s="9" t="n"/>
      <c r="H4322" s="9" t="n"/>
      <c r="I4322" s="9">
        <f>IF(COUNTA($A4322:$H4322)=0,"",IF($J4322="OTRO","NO","SI"))</f>
        <v/>
      </c>
      <c r="J4322" s="9">
        <f>IF(COUNTA($A4322:$H4322)=0,"",IFERROR(LOOKUP(2,1/(((LISTS!$H$2:$H$26&lt;&gt;"")*ISNUMBER(SEARCH(LISTS!$H$2:$H$26,$G4322)))+((LISTS!$I$2:$I$26&lt;&gt;"")*ISNUMBER(SEARCH(LISTS!$I$2:$I$26,$E4322)))),LISTS!$K$2:$K$26),"OTRO"))</f>
        <v/>
      </c>
      <c r="K4322" s="11">
        <f>IF($I4322&lt;&gt;"SI",0,IFERROR($F4322,0))</f>
        <v/>
      </c>
      <c r="L4322" s="9">
        <f>IF(COUNTA($A4322:$H4322)=0,"",IF($J4322="OTRO",IFERROR(LOOKUP(2,1/(((LISTS!$H$2:$H$26&lt;&gt;"")*ISNUMBER(SEARCH(LISTS!$H$2:$H$26,$G4322)))+((LISTS!$I$2:$I$26&lt;&gt;"")*ISNUMBER(SEARCH(LISTS!$I$2:$I$26,$E4322)))),LISTS!$L$2:$L$26),"Concepto DIAN no mapeado a casilla automatica"),IF(LEFT($J4322,4)="TOPE","Control automatico DIAN: "&amp;$J4322,"Casilla automatica: "&amp;$J4322)))</f>
        <v/>
      </c>
    </row>
    <row r="4323">
      <c r="A4323" s="9" t="n"/>
      <c r="B4323" s="9" t="n"/>
      <c r="C4323" s="9" t="n"/>
      <c r="D4323" s="9" t="n"/>
      <c r="E4323" s="9" t="n"/>
      <c r="F4323" s="11" t="n"/>
      <c r="G4323" s="9" t="n"/>
      <c r="H4323" s="9" t="n"/>
      <c r="I4323" s="9">
        <f>IF(COUNTA($A4323:$H4323)=0,"",IF($J4323="OTRO","NO","SI"))</f>
        <v/>
      </c>
      <c r="J4323" s="9">
        <f>IF(COUNTA($A4323:$H4323)=0,"",IFERROR(LOOKUP(2,1/(((LISTS!$H$2:$H$26&lt;&gt;"")*ISNUMBER(SEARCH(LISTS!$H$2:$H$26,$G4323)))+((LISTS!$I$2:$I$26&lt;&gt;"")*ISNUMBER(SEARCH(LISTS!$I$2:$I$26,$E4323)))),LISTS!$K$2:$K$26),"OTRO"))</f>
        <v/>
      </c>
      <c r="K4323" s="11">
        <f>IF($I4323&lt;&gt;"SI",0,IFERROR($F4323,0))</f>
        <v/>
      </c>
      <c r="L4323" s="9">
        <f>IF(COUNTA($A4323:$H4323)=0,"",IF($J4323="OTRO",IFERROR(LOOKUP(2,1/(((LISTS!$H$2:$H$26&lt;&gt;"")*ISNUMBER(SEARCH(LISTS!$H$2:$H$26,$G4323)))+((LISTS!$I$2:$I$26&lt;&gt;"")*ISNUMBER(SEARCH(LISTS!$I$2:$I$26,$E4323)))),LISTS!$L$2:$L$26),"Concepto DIAN no mapeado a casilla automatica"),IF(LEFT($J4323,4)="TOPE","Control automatico DIAN: "&amp;$J4323,"Casilla automatica: "&amp;$J4323)))</f>
        <v/>
      </c>
    </row>
    <row r="4324">
      <c r="A4324" s="9" t="n"/>
      <c r="B4324" s="9" t="n"/>
      <c r="C4324" s="9" t="n"/>
      <c r="D4324" s="9" t="n"/>
      <c r="E4324" s="9" t="n"/>
      <c r="F4324" s="11" t="n"/>
      <c r="G4324" s="9" t="n"/>
      <c r="H4324" s="9" t="n"/>
      <c r="I4324" s="9">
        <f>IF(COUNTA($A4324:$H4324)=0,"",IF($J4324="OTRO","NO","SI"))</f>
        <v/>
      </c>
      <c r="J4324" s="9">
        <f>IF(COUNTA($A4324:$H4324)=0,"",IFERROR(LOOKUP(2,1/(((LISTS!$H$2:$H$26&lt;&gt;"")*ISNUMBER(SEARCH(LISTS!$H$2:$H$26,$G4324)))+((LISTS!$I$2:$I$26&lt;&gt;"")*ISNUMBER(SEARCH(LISTS!$I$2:$I$26,$E4324)))),LISTS!$K$2:$K$26),"OTRO"))</f>
        <v/>
      </c>
      <c r="K4324" s="11">
        <f>IF($I4324&lt;&gt;"SI",0,IFERROR($F4324,0))</f>
        <v/>
      </c>
      <c r="L4324" s="9">
        <f>IF(COUNTA($A4324:$H4324)=0,"",IF($J4324="OTRO",IFERROR(LOOKUP(2,1/(((LISTS!$H$2:$H$26&lt;&gt;"")*ISNUMBER(SEARCH(LISTS!$H$2:$H$26,$G4324)))+((LISTS!$I$2:$I$26&lt;&gt;"")*ISNUMBER(SEARCH(LISTS!$I$2:$I$26,$E4324)))),LISTS!$L$2:$L$26),"Concepto DIAN no mapeado a casilla automatica"),IF(LEFT($J4324,4)="TOPE","Control automatico DIAN: "&amp;$J4324,"Casilla automatica: "&amp;$J4324)))</f>
        <v/>
      </c>
    </row>
    <row r="4325">
      <c r="A4325" s="9" t="n"/>
      <c r="B4325" s="9" t="n"/>
      <c r="C4325" s="9" t="n"/>
      <c r="D4325" s="9" t="n"/>
      <c r="E4325" s="9" t="n"/>
      <c r="F4325" s="11" t="n"/>
      <c r="G4325" s="9" t="n"/>
      <c r="H4325" s="9" t="n"/>
      <c r="I4325" s="9">
        <f>IF(COUNTA($A4325:$H4325)=0,"",IF($J4325="OTRO","NO","SI"))</f>
        <v/>
      </c>
      <c r="J4325" s="9">
        <f>IF(COUNTA($A4325:$H4325)=0,"",IFERROR(LOOKUP(2,1/(((LISTS!$H$2:$H$26&lt;&gt;"")*ISNUMBER(SEARCH(LISTS!$H$2:$H$26,$G4325)))+((LISTS!$I$2:$I$26&lt;&gt;"")*ISNUMBER(SEARCH(LISTS!$I$2:$I$26,$E4325)))),LISTS!$K$2:$K$26),"OTRO"))</f>
        <v/>
      </c>
      <c r="K4325" s="11">
        <f>IF($I4325&lt;&gt;"SI",0,IFERROR($F4325,0))</f>
        <v/>
      </c>
      <c r="L4325" s="9">
        <f>IF(COUNTA($A4325:$H4325)=0,"",IF($J4325="OTRO",IFERROR(LOOKUP(2,1/(((LISTS!$H$2:$H$26&lt;&gt;"")*ISNUMBER(SEARCH(LISTS!$H$2:$H$26,$G4325)))+((LISTS!$I$2:$I$26&lt;&gt;"")*ISNUMBER(SEARCH(LISTS!$I$2:$I$26,$E4325)))),LISTS!$L$2:$L$26),"Concepto DIAN no mapeado a casilla automatica"),IF(LEFT($J4325,4)="TOPE","Control automatico DIAN: "&amp;$J4325,"Casilla automatica: "&amp;$J4325)))</f>
        <v/>
      </c>
    </row>
    <row r="4326">
      <c r="A4326" s="9" t="n"/>
      <c r="B4326" s="9" t="n"/>
      <c r="C4326" s="9" t="n"/>
      <c r="D4326" s="9" t="n"/>
      <c r="E4326" s="9" t="n"/>
      <c r="F4326" s="11" t="n"/>
      <c r="G4326" s="9" t="n"/>
      <c r="H4326" s="9" t="n"/>
      <c r="I4326" s="9">
        <f>IF(COUNTA($A4326:$H4326)=0,"",IF($J4326="OTRO","NO","SI"))</f>
        <v/>
      </c>
      <c r="J4326" s="9">
        <f>IF(COUNTA($A4326:$H4326)=0,"",IFERROR(LOOKUP(2,1/(((LISTS!$H$2:$H$26&lt;&gt;"")*ISNUMBER(SEARCH(LISTS!$H$2:$H$26,$G4326)))+((LISTS!$I$2:$I$26&lt;&gt;"")*ISNUMBER(SEARCH(LISTS!$I$2:$I$26,$E4326)))),LISTS!$K$2:$K$26),"OTRO"))</f>
        <v/>
      </c>
      <c r="K4326" s="11">
        <f>IF($I4326&lt;&gt;"SI",0,IFERROR($F4326,0))</f>
        <v/>
      </c>
      <c r="L4326" s="9">
        <f>IF(COUNTA($A4326:$H4326)=0,"",IF($J4326="OTRO",IFERROR(LOOKUP(2,1/(((LISTS!$H$2:$H$26&lt;&gt;"")*ISNUMBER(SEARCH(LISTS!$H$2:$H$26,$G4326)))+((LISTS!$I$2:$I$26&lt;&gt;"")*ISNUMBER(SEARCH(LISTS!$I$2:$I$26,$E4326)))),LISTS!$L$2:$L$26),"Concepto DIAN no mapeado a casilla automatica"),IF(LEFT($J4326,4)="TOPE","Control automatico DIAN: "&amp;$J4326,"Casilla automatica: "&amp;$J4326)))</f>
        <v/>
      </c>
    </row>
    <row r="4327">
      <c r="A4327" s="9" t="n"/>
      <c r="B4327" s="9" t="n"/>
      <c r="C4327" s="9" t="n"/>
      <c r="D4327" s="9" t="n"/>
      <c r="E4327" s="9" t="n"/>
      <c r="F4327" s="11" t="n"/>
      <c r="G4327" s="9" t="n"/>
      <c r="H4327" s="9" t="n"/>
      <c r="I4327" s="9">
        <f>IF(COUNTA($A4327:$H4327)=0,"",IF($J4327="OTRO","NO","SI"))</f>
        <v/>
      </c>
      <c r="J4327" s="9">
        <f>IF(COUNTA($A4327:$H4327)=0,"",IFERROR(LOOKUP(2,1/(((LISTS!$H$2:$H$26&lt;&gt;"")*ISNUMBER(SEARCH(LISTS!$H$2:$H$26,$G4327)))+((LISTS!$I$2:$I$26&lt;&gt;"")*ISNUMBER(SEARCH(LISTS!$I$2:$I$26,$E4327)))),LISTS!$K$2:$K$26),"OTRO"))</f>
        <v/>
      </c>
      <c r="K4327" s="11">
        <f>IF($I4327&lt;&gt;"SI",0,IFERROR($F4327,0))</f>
        <v/>
      </c>
      <c r="L4327" s="9">
        <f>IF(COUNTA($A4327:$H4327)=0,"",IF($J4327="OTRO",IFERROR(LOOKUP(2,1/(((LISTS!$H$2:$H$26&lt;&gt;"")*ISNUMBER(SEARCH(LISTS!$H$2:$H$26,$G4327)))+((LISTS!$I$2:$I$26&lt;&gt;"")*ISNUMBER(SEARCH(LISTS!$I$2:$I$26,$E4327)))),LISTS!$L$2:$L$26),"Concepto DIAN no mapeado a casilla automatica"),IF(LEFT($J4327,4)="TOPE","Control automatico DIAN: "&amp;$J4327,"Casilla automatica: "&amp;$J4327)))</f>
        <v/>
      </c>
    </row>
    <row r="4328">
      <c r="A4328" s="9" t="n"/>
      <c r="B4328" s="9" t="n"/>
      <c r="C4328" s="9" t="n"/>
      <c r="D4328" s="9" t="n"/>
      <c r="E4328" s="9" t="n"/>
      <c r="F4328" s="11" t="n"/>
      <c r="G4328" s="9" t="n"/>
      <c r="H4328" s="9" t="n"/>
      <c r="I4328" s="9">
        <f>IF(COUNTA($A4328:$H4328)=0,"",IF($J4328="OTRO","NO","SI"))</f>
        <v/>
      </c>
      <c r="J4328" s="9">
        <f>IF(COUNTA($A4328:$H4328)=0,"",IFERROR(LOOKUP(2,1/(((LISTS!$H$2:$H$26&lt;&gt;"")*ISNUMBER(SEARCH(LISTS!$H$2:$H$26,$G4328)))+((LISTS!$I$2:$I$26&lt;&gt;"")*ISNUMBER(SEARCH(LISTS!$I$2:$I$26,$E4328)))),LISTS!$K$2:$K$26),"OTRO"))</f>
        <v/>
      </c>
      <c r="K4328" s="11">
        <f>IF($I4328&lt;&gt;"SI",0,IFERROR($F4328,0))</f>
        <v/>
      </c>
      <c r="L4328" s="9">
        <f>IF(COUNTA($A4328:$H4328)=0,"",IF($J4328="OTRO",IFERROR(LOOKUP(2,1/(((LISTS!$H$2:$H$26&lt;&gt;"")*ISNUMBER(SEARCH(LISTS!$H$2:$H$26,$G4328)))+((LISTS!$I$2:$I$26&lt;&gt;"")*ISNUMBER(SEARCH(LISTS!$I$2:$I$26,$E4328)))),LISTS!$L$2:$L$26),"Concepto DIAN no mapeado a casilla automatica"),IF(LEFT($J4328,4)="TOPE","Control automatico DIAN: "&amp;$J4328,"Casilla automatica: "&amp;$J4328)))</f>
        <v/>
      </c>
    </row>
    <row r="4329">
      <c r="A4329" s="9" t="n"/>
      <c r="B4329" s="9" t="n"/>
      <c r="C4329" s="9" t="n"/>
      <c r="D4329" s="9" t="n"/>
      <c r="E4329" s="9" t="n"/>
      <c r="F4329" s="11" t="n"/>
      <c r="G4329" s="9" t="n"/>
      <c r="H4329" s="9" t="n"/>
      <c r="I4329" s="9">
        <f>IF(COUNTA($A4329:$H4329)=0,"",IF($J4329="OTRO","NO","SI"))</f>
        <v/>
      </c>
      <c r="J4329" s="9">
        <f>IF(COUNTA($A4329:$H4329)=0,"",IFERROR(LOOKUP(2,1/(((LISTS!$H$2:$H$26&lt;&gt;"")*ISNUMBER(SEARCH(LISTS!$H$2:$H$26,$G4329)))+((LISTS!$I$2:$I$26&lt;&gt;"")*ISNUMBER(SEARCH(LISTS!$I$2:$I$26,$E4329)))),LISTS!$K$2:$K$26),"OTRO"))</f>
        <v/>
      </c>
      <c r="K4329" s="11">
        <f>IF($I4329&lt;&gt;"SI",0,IFERROR($F4329,0))</f>
        <v/>
      </c>
      <c r="L4329" s="9">
        <f>IF(COUNTA($A4329:$H4329)=0,"",IF($J4329="OTRO",IFERROR(LOOKUP(2,1/(((LISTS!$H$2:$H$26&lt;&gt;"")*ISNUMBER(SEARCH(LISTS!$H$2:$H$26,$G4329)))+((LISTS!$I$2:$I$26&lt;&gt;"")*ISNUMBER(SEARCH(LISTS!$I$2:$I$26,$E4329)))),LISTS!$L$2:$L$26),"Concepto DIAN no mapeado a casilla automatica"),IF(LEFT($J4329,4)="TOPE","Control automatico DIAN: "&amp;$J4329,"Casilla automatica: "&amp;$J4329)))</f>
        <v/>
      </c>
    </row>
    <row r="4330">
      <c r="A4330" s="9" t="n"/>
      <c r="B4330" s="9" t="n"/>
      <c r="C4330" s="9" t="n"/>
      <c r="D4330" s="9" t="n"/>
      <c r="E4330" s="9" t="n"/>
      <c r="F4330" s="11" t="n"/>
      <c r="G4330" s="9" t="n"/>
      <c r="H4330" s="9" t="n"/>
      <c r="I4330" s="9">
        <f>IF(COUNTA($A4330:$H4330)=0,"",IF($J4330="OTRO","NO","SI"))</f>
        <v/>
      </c>
      <c r="J4330" s="9">
        <f>IF(COUNTA($A4330:$H4330)=0,"",IFERROR(LOOKUP(2,1/(((LISTS!$H$2:$H$26&lt;&gt;"")*ISNUMBER(SEARCH(LISTS!$H$2:$H$26,$G4330)))+((LISTS!$I$2:$I$26&lt;&gt;"")*ISNUMBER(SEARCH(LISTS!$I$2:$I$26,$E4330)))),LISTS!$K$2:$K$26),"OTRO"))</f>
        <v/>
      </c>
      <c r="K4330" s="11">
        <f>IF($I4330&lt;&gt;"SI",0,IFERROR($F4330,0))</f>
        <v/>
      </c>
      <c r="L4330" s="9">
        <f>IF(COUNTA($A4330:$H4330)=0,"",IF($J4330="OTRO",IFERROR(LOOKUP(2,1/(((LISTS!$H$2:$H$26&lt;&gt;"")*ISNUMBER(SEARCH(LISTS!$H$2:$H$26,$G4330)))+((LISTS!$I$2:$I$26&lt;&gt;"")*ISNUMBER(SEARCH(LISTS!$I$2:$I$26,$E4330)))),LISTS!$L$2:$L$26),"Concepto DIAN no mapeado a casilla automatica"),IF(LEFT($J4330,4)="TOPE","Control automatico DIAN: "&amp;$J4330,"Casilla automatica: "&amp;$J4330)))</f>
        <v/>
      </c>
    </row>
    <row r="4331">
      <c r="A4331" s="9" t="n"/>
      <c r="B4331" s="9" t="n"/>
      <c r="C4331" s="9" t="n"/>
      <c r="D4331" s="9" t="n"/>
      <c r="E4331" s="9" t="n"/>
      <c r="F4331" s="11" t="n"/>
      <c r="G4331" s="9" t="n"/>
      <c r="H4331" s="9" t="n"/>
      <c r="I4331" s="9">
        <f>IF(COUNTA($A4331:$H4331)=0,"",IF($J4331="OTRO","NO","SI"))</f>
        <v/>
      </c>
      <c r="J4331" s="9">
        <f>IF(COUNTA($A4331:$H4331)=0,"",IFERROR(LOOKUP(2,1/(((LISTS!$H$2:$H$26&lt;&gt;"")*ISNUMBER(SEARCH(LISTS!$H$2:$H$26,$G4331)))+((LISTS!$I$2:$I$26&lt;&gt;"")*ISNUMBER(SEARCH(LISTS!$I$2:$I$26,$E4331)))),LISTS!$K$2:$K$26),"OTRO"))</f>
        <v/>
      </c>
      <c r="K4331" s="11">
        <f>IF($I4331&lt;&gt;"SI",0,IFERROR($F4331,0))</f>
        <v/>
      </c>
      <c r="L4331" s="9">
        <f>IF(COUNTA($A4331:$H4331)=0,"",IF($J4331="OTRO",IFERROR(LOOKUP(2,1/(((LISTS!$H$2:$H$26&lt;&gt;"")*ISNUMBER(SEARCH(LISTS!$H$2:$H$26,$G4331)))+((LISTS!$I$2:$I$26&lt;&gt;"")*ISNUMBER(SEARCH(LISTS!$I$2:$I$26,$E4331)))),LISTS!$L$2:$L$26),"Concepto DIAN no mapeado a casilla automatica"),IF(LEFT($J4331,4)="TOPE","Control automatico DIAN: "&amp;$J4331,"Casilla automatica: "&amp;$J4331)))</f>
        <v/>
      </c>
    </row>
    <row r="4332">
      <c r="A4332" s="9" t="n"/>
      <c r="B4332" s="9" t="n"/>
      <c r="C4332" s="9" t="n"/>
      <c r="D4332" s="9" t="n"/>
      <c r="E4332" s="9" t="n"/>
      <c r="F4332" s="11" t="n"/>
      <c r="G4332" s="9" t="n"/>
      <c r="H4332" s="9" t="n"/>
      <c r="I4332" s="9">
        <f>IF(COUNTA($A4332:$H4332)=0,"",IF($J4332="OTRO","NO","SI"))</f>
        <v/>
      </c>
      <c r="J4332" s="9">
        <f>IF(COUNTA($A4332:$H4332)=0,"",IFERROR(LOOKUP(2,1/(((LISTS!$H$2:$H$26&lt;&gt;"")*ISNUMBER(SEARCH(LISTS!$H$2:$H$26,$G4332)))+((LISTS!$I$2:$I$26&lt;&gt;"")*ISNUMBER(SEARCH(LISTS!$I$2:$I$26,$E4332)))),LISTS!$K$2:$K$26),"OTRO"))</f>
        <v/>
      </c>
      <c r="K4332" s="11">
        <f>IF($I4332&lt;&gt;"SI",0,IFERROR($F4332,0))</f>
        <v/>
      </c>
      <c r="L4332" s="9">
        <f>IF(COUNTA($A4332:$H4332)=0,"",IF($J4332="OTRO",IFERROR(LOOKUP(2,1/(((LISTS!$H$2:$H$26&lt;&gt;"")*ISNUMBER(SEARCH(LISTS!$H$2:$H$26,$G4332)))+((LISTS!$I$2:$I$26&lt;&gt;"")*ISNUMBER(SEARCH(LISTS!$I$2:$I$26,$E4332)))),LISTS!$L$2:$L$26),"Concepto DIAN no mapeado a casilla automatica"),IF(LEFT($J4332,4)="TOPE","Control automatico DIAN: "&amp;$J4332,"Casilla automatica: "&amp;$J4332)))</f>
        <v/>
      </c>
    </row>
    <row r="4333">
      <c r="A4333" s="9" t="n"/>
      <c r="B4333" s="9" t="n"/>
      <c r="C4333" s="9" t="n"/>
      <c r="D4333" s="9" t="n"/>
      <c r="E4333" s="9" t="n"/>
      <c r="F4333" s="11" t="n"/>
      <c r="G4333" s="9" t="n"/>
      <c r="H4333" s="9" t="n"/>
      <c r="I4333" s="9">
        <f>IF(COUNTA($A4333:$H4333)=0,"",IF($J4333="OTRO","NO","SI"))</f>
        <v/>
      </c>
      <c r="J4333" s="9">
        <f>IF(COUNTA($A4333:$H4333)=0,"",IFERROR(LOOKUP(2,1/(((LISTS!$H$2:$H$26&lt;&gt;"")*ISNUMBER(SEARCH(LISTS!$H$2:$H$26,$G4333)))+((LISTS!$I$2:$I$26&lt;&gt;"")*ISNUMBER(SEARCH(LISTS!$I$2:$I$26,$E4333)))),LISTS!$K$2:$K$26),"OTRO"))</f>
        <v/>
      </c>
      <c r="K4333" s="11">
        <f>IF($I4333&lt;&gt;"SI",0,IFERROR($F4333,0))</f>
        <v/>
      </c>
      <c r="L4333" s="9">
        <f>IF(COUNTA($A4333:$H4333)=0,"",IF($J4333="OTRO",IFERROR(LOOKUP(2,1/(((LISTS!$H$2:$H$26&lt;&gt;"")*ISNUMBER(SEARCH(LISTS!$H$2:$H$26,$G4333)))+((LISTS!$I$2:$I$26&lt;&gt;"")*ISNUMBER(SEARCH(LISTS!$I$2:$I$26,$E4333)))),LISTS!$L$2:$L$26),"Concepto DIAN no mapeado a casilla automatica"),IF(LEFT($J4333,4)="TOPE","Control automatico DIAN: "&amp;$J4333,"Casilla automatica: "&amp;$J4333)))</f>
        <v/>
      </c>
    </row>
    <row r="4334">
      <c r="A4334" s="9" t="n"/>
      <c r="B4334" s="9" t="n"/>
      <c r="C4334" s="9" t="n"/>
      <c r="D4334" s="9" t="n"/>
      <c r="E4334" s="9" t="n"/>
      <c r="F4334" s="11" t="n"/>
      <c r="G4334" s="9" t="n"/>
      <c r="H4334" s="9" t="n"/>
      <c r="I4334" s="9">
        <f>IF(COUNTA($A4334:$H4334)=0,"",IF($J4334="OTRO","NO","SI"))</f>
        <v/>
      </c>
      <c r="J4334" s="9">
        <f>IF(COUNTA($A4334:$H4334)=0,"",IFERROR(LOOKUP(2,1/(((LISTS!$H$2:$H$26&lt;&gt;"")*ISNUMBER(SEARCH(LISTS!$H$2:$H$26,$G4334)))+((LISTS!$I$2:$I$26&lt;&gt;"")*ISNUMBER(SEARCH(LISTS!$I$2:$I$26,$E4334)))),LISTS!$K$2:$K$26),"OTRO"))</f>
        <v/>
      </c>
      <c r="K4334" s="11">
        <f>IF($I4334&lt;&gt;"SI",0,IFERROR($F4334,0))</f>
        <v/>
      </c>
      <c r="L4334" s="9">
        <f>IF(COUNTA($A4334:$H4334)=0,"",IF($J4334="OTRO",IFERROR(LOOKUP(2,1/(((LISTS!$H$2:$H$26&lt;&gt;"")*ISNUMBER(SEARCH(LISTS!$H$2:$H$26,$G4334)))+((LISTS!$I$2:$I$26&lt;&gt;"")*ISNUMBER(SEARCH(LISTS!$I$2:$I$26,$E4334)))),LISTS!$L$2:$L$26),"Concepto DIAN no mapeado a casilla automatica"),IF(LEFT($J4334,4)="TOPE","Control automatico DIAN: "&amp;$J4334,"Casilla automatica: "&amp;$J4334)))</f>
        <v/>
      </c>
    </row>
    <row r="4335">
      <c r="A4335" s="9" t="n"/>
      <c r="B4335" s="9" t="n"/>
      <c r="C4335" s="9" t="n"/>
      <c r="D4335" s="9" t="n"/>
      <c r="E4335" s="9" t="n"/>
      <c r="F4335" s="11" t="n"/>
      <c r="G4335" s="9" t="n"/>
      <c r="H4335" s="9" t="n"/>
      <c r="I4335" s="9">
        <f>IF(COUNTA($A4335:$H4335)=0,"",IF($J4335="OTRO","NO","SI"))</f>
        <v/>
      </c>
      <c r="J4335" s="9">
        <f>IF(COUNTA($A4335:$H4335)=0,"",IFERROR(LOOKUP(2,1/(((LISTS!$H$2:$H$26&lt;&gt;"")*ISNUMBER(SEARCH(LISTS!$H$2:$H$26,$G4335)))+((LISTS!$I$2:$I$26&lt;&gt;"")*ISNUMBER(SEARCH(LISTS!$I$2:$I$26,$E4335)))),LISTS!$K$2:$K$26),"OTRO"))</f>
        <v/>
      </c>
      <c r="K4335" s="11">
        <f>IF($I4335&lt;&gt;"SI",0,IFERROR($F4335,0))</f>
        <v/>
      </c>
      <c r="L4335" s="9">
        <f>IF(COUNTA($A4335:$H4335)=0,"",IF($J4335="OTRO",IFERROR(LOOKUP(2,1/(((LISTS!$H$2:$H$26&lt;&gt;"")*ISNUMBER(SEARCH(LISTS!$H$2:$H$26,$G4335)))+((LISTS!$I$2:$I$26&lt;&gt;"")*ISNUMBER(SEARCH(LISTS!$I$2:$I$26,$E4335)))),LISTS!$L$2:$L$26),"Concepto DIAN no mapeado a casilla automatica"),IF(LEFT($J4335,4)="TOPE","Control automatico DIAN: "&amp;$J4335,"Casilla automatica: "&amp;$J4335)))</f>
        <v/>
      </c>
    </row>
    <row r="4336">
      <c r="A4336" s="9" t="n"/>
      <c r="B4336" s="9" t="n"/>
      <c r="C4336" s="9" t="n"/>
      <c r="D4336" s="9" t="n"/>
      <c r="E4336" s="9" t="n"/>
      <c r="F4336" s="11" t="n"/>
      <c r="G4336" s="9" t="n"/>
      <c r="H4336" s="9" t="n"/>
      <c r="I4336" s="9">
        <f>IF(COUNTA($A4336:$H4336)=0,"",IF($J4336="OTRO","NO","SI"))</f>
        <v/>
      </c>
      <c r="J4336" s="9">
        <f>IF(COUNTA($A4336:$H4336)=0,"",IFERROR(LOOKUP(2,1/(((LISTS!$H$2:$H$26&lt;&gt;"")*ISNUMBER(SEARCH(LISTS!$H$2:$H$26,$G4336)))+((LISTS!$I$2:$I$26&lt;&gt;"")*ISNUMBER(SEARCH(LISTS!$I$2:$I$26,$E4336)))),LISTS!$K$2:$K$26),"OTRO"))</f>
        <v/>
      </c>
      <c r="K4336" s="11">
        <f>IF($I4336&lt;&gt;"SI",0,IFERROR($F4336,0))</f>
        <v/>
      </c>
      <c r="L4336" s="9">
        <f>IF(COUNTA($A4336:$H4336)=0,"",IF($J4336="OTRO",IFERROR(LOOKUP(2,1/(((LISTS!$H$2:$H$26&lt;&gt;"")*ISNUMBER(SEARCH(LISTS!$H$2:$H$26,$G4336)))+((LISTS!$I$2:$I$26&lt;&gt;"")*ISNUMBER(SEARCH(LISTS!$I$2:$I$26,$E4336)))),LISTS!$L$2:$L$26),"Concepto DIAN no mapeado a casilla automatica"),IF(LEFT($J4336,4)="TOPE","Control automatico DIAN: "&amp;$J4336,"Casilla automatica: "&amp;$J4336)))</f>
        <v/>
      </c>
    </row>
    <row r="4337">
      <c r="A4337" s="9" t="n"/>
      <c r="B4337" s="9" t="n"/>
      <c r="C4337" s="9" t="n"/>
      <c r="D4337" s="9" t="n"/>
      <c r="E4337" s="9" t="n"/>
      <c r="F4337" s="11" t="n"/>
      <c r="G4337" s="9" t="n"/>
      <c r="H4337" s="9" t="n"/>
      <c r="I4337" s="9">
        <f>IF(COUNTA($A4337:$H4337)=0,"",IF($J4337="OTRO","NO","SI"))</f>
        <v/>
      </c>
      <c r="J4337" s="9">
        <f>IF(COUNTA($A4337:$H4337)=0,"",IFERROR(LOOKUP(2,1/(((LISTS!$H$2:$H$26&lt;&gt;"")*ISNUMBER(SEARCH(LISTS!$H$2:$H$26,$G4337)))+((LISTS!$I$2:$I$26&lt;&gt;"")*ISNUMBER(SEARCH(LISTS!$I$2:$I$26,$E4337)))),LISTS!$K$2:$K$26),"OTRO"))</f>
        <v/>
      </c>
      <c r="K4337" s="11">
        <f>IF($I4337&lt;&gt;"SI",0,IFERROR($F4337,0))</f>
        <v/>
      </c>
      <c r="L4337" s="9">
        <f>IF(COUNTA($A4337:$H4337)=0,"",IF($J4337="OTRO",IFERROR(LOOKUP(2,1/(((LISTS!$H$2:$H$26&lt;&gt;"")*ISNUMBER(SEARCH(LISTS!$H$2:$H$26,$G4337)))+((LISTS!$I$2:$I$26&lt;&gt;"")*ISNUMBER(SEARCH(LISTS!$I$2:$I$26,$E4337)))),LISTS!$L$2:$L$26),"Concepto DIAN no mapeado a casilla automatica"),IF(LEFT($J4337,4)="TOPE","Control automatico DIAN: "&amp;$J4337,"Casilla automatica: "&amp;$J4337)))</f>
        <v/>
      </c>
    </row>
    <row r="4338">
      <c r="A4338" s="9" t="n"/>
      <c r="B4338" s="9" t="n"/>
      <c r="C4338" s="9" t="n"/>
      <c r="D4338" s="9" t="n"/>
      <c r="E4338" s="9" t="n"/>
      <c r="F4338" s="11" t="n"/>
      <c r="G4338" s="9" t="n"/>
      <c r="H4338" s="9" t="n"/>
      <c r="I4338" s="9">
        <f>IF(COUNTA($A4338:$H4338)=0,"",IF($J4338="OTRO","NO","SI"))</f>
        <v/>
      </c>
      <c r="J4338" s="9">
        <f>IF(COUNTA($A4338:$H4338)=0,"",IFERROR(LOOKUP(2,1/(((LISTS!$H$2:$H$26&lt;&gt;"")*ISNUMBER(SEARCH(LISTS!$H$2:$H$26,$G4338)))+((LISTS!$I$2:$I$26&lt;&gt;"")*ISNUMBER(SEARCH(LISTS!$I$2:$I$26,$E4338)))),LISTS!$K$2:$K$26),"OTRO"))</f>
        <v/>
      </c>
      <c r="K4338" s="11">
        <f>IF($I4338&lt;&gt;"SI",0,IFERROR($F4338,0))</f>
        <v/>
      </c>
      <c r="L4338" s="9">
        <f>IF(COUNTA($A4338:$H4338)=0,"",IF($J4338="OTRO",IFERROR(LOOKUP(2,1/(((LISTS!$H$2:$H$26&lt;&gt;"")*ISNUMBER(SEARCH(LISTS!$H$2:$H$26,$G4338)))+((LISTS!$I$2:$I$26&lt;&gt;"")*ISNUMBER(SEARCH(LISTS!$I$2:$I$26,$E4338)))),LISTS!$L$2:$L$26),"Concepto DIAN no mapeado a casilla automatica"),IF(LEFT($J4338,4)="TOPE","Control automatico DIAN: "&amp;$J4338,"Casilla automatica: "&amp;$J4338)))</f>
        <v/>
      </c>
    </row>
    <row r="4339">
      <c r="A4339" s="9" t="n"/>
      <c r="B4339" s="9" t="n"/>
      <c r="C4339" s="9" t="n"/>
      <c r="D4339" s="9" t="n"/>
      <c r="E4339" s="9" t="n"/>
      <c r="F4339" s="11" t="n"/>
      <c r="G4339" s="9" t="n"/>
      <c r="H4339" s="9" t="n"/>
      <c r="I4339" s="9">
        <f>IF(COUNTA($A4339:$H4339)=0,"",IF($J4339="OTRO","NO","SI"))</f>
        <v/>
      </c>
      <c r="J4339" s="9">
        <f>IF(COUNTA($A4339:$H4339)=0,"",IFERROR(LOOKUP(2,1/(((LISTS!$H$2:$H$26&lt;&gt;"")*ISNUMBER(SEARCH(LISTS!$H$2:$H$26,$G4339)))+((LISTS!$I$2:$I$26&lt;&gt;"")*ISNUMBER(SEARCH(LISTS!$I$2:$I$26,$E4339)))),LISTS!$K$2:$K$26),"OTRO"))</f>
        <v/>
      </c>
      <c r="K4339" s="11">
        <f>IF($I4339&lt;&gt;"SI",0,IFERROR($F4339,0))</f>
        <v/>
      </c>
      <c r="L4339" s="9">
        <f>IF(COUNTA($A4339:$H4339)=0,"",IF($J4339="OTRO",IFERROR(LOOKUP(2,1/(((LISTS!$H$2:$H$26&lt;&gt;"")*ISNUMBER(SEARCH(LISTS!$H$2:$H$26,$G4339)))+((LISTS!$I$2:$I$26&lt;&gt;"")*ISNUMBER(SEARCH(LISTS!$I$2:$I$26,$E4339)))),LISTS!$L$2:$L$26),"Concepto DIAN no mapeado a casilla automatica"),IF(LEFT($J4339,4)="TOPE","Control automatico DIAN: "&amp;$J4339,"Casilla automatica: "&amp;$J4339)))</f>
        <v/>
      </c>
    </row>
    <row r="4340">
      <c r="A4340" s="9" t="n"/>
      <c r="B4340" s="9" t="n"/>
      <c r="C4340" s="9" t="n"/>
      <c r="D4340" s="9" t="n"/>
      <c r="E4340" s="9" t="n"/>
      <c r="F4340" s="11" t="n"/>
      <c r="G4340" s="9" t="n"/>
      <c r="H4340" s="9" t="n"/>
      <c r="I4340" s="9">
        <f>IF(COUNTA($A4340:$H4340)=0,"",IF($J4340="OTRO","NO","SI"))</f>
        <v/>
      </c>
      <c r="J4340" s="9">
        <f>IF(COUNTA($A4340:$H4340)=0,"",IFERROR(LOOKUP(2,1/(((LISTS!$H$2:$H$26&lt;&gt;"")*ISNUMBER(SEARCH(LISTS!$H$2:$H$26,$G4340)))+((LISTS!$I$2:$I$26&lt;&gt;"")*ISNUMBER(SEARCH(LISTS!$I$2:$I$26,$E4340)))),LISTS!$K$2:$K$26),"OTRO"))</f>
        <v/>
      </c>
      <c r="K4340" s="11">
        <f>IF($I4340&lt;&gt;"SI",0,IFERROR($F4340,0))</f>
        <v/>
      </c>
      <c r="L4340" s="9">
        <f>IF(COUNTA($A4340:$H4340)=0,"",IF($J4340="OTRO",IFERROR(LOOKUP(2,1/(((LISTS!$H$2:$H$26&lt;&gt;"")*ISNUMBER(SEARCH(LISTS!$H$2:$H$26,$G4340)))+((LISTS!$I$2:$I$26&lt;&gt;"")*ISNUMBER(SEARCH(LISTS!$I$2:$I$26,$E4340)))),LISTS!$L$2:$L$26),"Concepto DIAN no mapeado a casilla automatica"),IF(LEFT($J4340,4)="TOPE","Control automatico DIAN: "&amp;$J4340,"Casilla automatica: "&amp;$J4340)))</f>
        <v/>
      </c>
    </row>
    <row r="4341">
      <c r="A4341" s="9" t="n"/>
      <c r="B4341" s="9" t="n"/>
      <c r="C4341" s="9" t="n"/>
      <c r="D4341" s="9" t="n"/>
      <c r="E4341" s="9" t="n"/>
      <c r="F4341" s="11" t="n"/>
      <c r="G4341" s="9" t="n"/>
      <c r="H4341" s="9" t="n"/>
      <c r="I4341" s="9">
        <f>IF(COUNTA($A4341:$H4341)=0,"",IF($J4341="OTRO","NO","SI"))</f>
        <v/>
      </c>
      <c r="J4341" s="9">
        <f>IF(COUNTA($A4341:$H4341)=0,"",IFERROR(LOOKUP(2,1/(((LISTS!$H$2:$H$26&lt;&gt;"")*ISNUMBER(SEARCH(LISTS!$H$2:$H$26,$G4341)))+((LISTS!$I$2:$I$26&lt;&gt;"")*ISNUMBER(SEARCH(LISTS!$I$2:$I$26,$E4341)))),LISTS!$K$2:$K$26),"OTRO"))</f>
        <v/>
      </c>
      <c r="K4341" s="11">
        <f>IF($I4341&lt;&gt;"SI",0,IFERROR($F4341,0))</f>
        <v/>
      </c>
      <c r="L4341" s="9">
        <f>IF(COUNTA($A4341:$H4341)=0,"",IF($J4341="OTRO",IFERROR(LOOKUP(2,1/(((LISTS!$H$2:$H$26&lt;&gt;"")*ISNUMBER(SEARCH(LISTS!$H$2:$H$26,$G4341)))+((LISTS!$I$2:$I$26&lt;&gt;"")*ISNUMBER(SEARCH(LISTS!$I$2:$I$26,$E4341)))),LISTS!$L$2:$L$26),"Concepto DIAN no mapeado a casilla automatica"),IF(LEFT($J4341,4)="TOPE","Control automatico DIAN: "&amp;$J4341,"Casilla automatica: "&amp;$J4341)))</f>
        <v/>
      </c>
    </row>
    <row r="4342">
      <c r="A4342" s="9" t="n"/>
      <c r="B4342" s="9" t="n"/>
      <c r="C4342" s="9" t="n"/>
      <c r="D4342" s="9" t="n"/>
      <c r="E4342" s="9" t="n"/>
      <c r="F4342" s="11" t="n"/>
      <c r="G4342" s="9" t="n"/>
      <c r="H4342" s="9" t="n"/>
      <c r="I4342" s="9">
        <f>IF(COUNTA($A4342:$H4342)=0,"",IF($J4342="OTRO","NO","SI"))</f>
        <v/>
      </c>
      <c r="J4342" s="9">
        <f>IF(COUNTA($A4342:$H4342)=0,"",IFERROR(LOOKUP(2,1/(((LISTS!$H$2:$H$26&lt;&gt;"")*ISNUMBER(SEARCH(LISTS!$H$2:$H$26,$G4342)))+((LISTS!$I$2:$I$26&lt;&gt;"")*ISNUMBER(SEARCH(LISTS!$I$2:$I$26,$E4342)))),LISTS!$K$2:$K$26),"OTRO"))</f>
        <v/>
      </c>
      <c r="K4342" s="11">
        <f>IF($I4342&lt;&gt;"SI",0,IFERROR($F4342,0))</f>
        <v/>
      </c>
      <c r="L4342" s="9">
        <f>IF(COUNTA($A4342:$H4342)=0,"",IF($J4342="OTRO",IFERROR(LOOKUP(2,1/(((LISTS!$H$2:$H$26&lt;&gt;"")*ISNUMBER(SEARCH(LISTS!$H$2:$H$26,$G4342)))+((LISTS!$I$2:$I$26&lt;&gt;"")*ISNUMBER(SEARCH(LISTS!$I$2:$I$26,$E4342)))),LISTS!$L$2:$L$26),"Concepto DIAN no mapeado a casilla automatica"),IF(LEFT($J4342,4)="TOPE","Control automatico DIAN: "&amp;$J4342,"Casilla automatica: "&amp;$J4342)))</f>
        <v/>
      </c>
    </row>
    <row r="4343">
      <c r="A4343" s="9" t="n"/>
      <c r="B4343" s="9" t="n"/>
      <c r="C4343" s="9" t="n"/>
      <c r="D4343" s="9" t="n"/>
      <c r="E4343" s="9" t="n"/>
      <c r="F4343" s="11" t="n"/>
      <c r="G4343" s="9" t="n"/>
      <c r="H4343" s="9" t="n"/>
      <c r="I4343" s="9">
        <f>IF(COUNTA($A4343:$H4343)=0,"",IF($J4343="OTRO","NO","SI"))</f>
        <v/>
      </c>
      <c r="J4343" s="9">
        <f>IF(COUNTA($A4343:$H4343)=0,"",IFERROR(LOOKUP(2,1/(((LISTS!$H$2:$H$26&lt;&gt;"")*ISNUMBER(SEARCH(LISTS!$H$2:$H$26,$G4343)))+((LISTS!$I$2:$I$26&lt;&gt;"")*ISNUMBER(SEARCH(LISTS!$I$2:$I$26,$E4343)))),LISTS!$K$2:$K$26),"OTRO"))</f>
        <v/>
      </c>
      <c r="K4343" s="11">
        <f>IF($I4343&lt;&gt;"SI",0,IFERROR($F4343,0))</f>
        <v/>
      </c>
      <c r="L4343" s="9">
        <f>IF(COUNTA($A4343:$H4343)=0,"",IF($J4343="OTRO",IFERROR(LOOKUP(2,1/(((LISTS!$H$2:$H$26&lt;&gt;"")*ISNUMBER(SEARCH(LISTS!$H$2:$H$26,$G4343)))+((LISTS!$I$2:$I$26&lt;&gt;"")*ISNUMBER(SEARCH(LISTS!$I$2:$I$26,$E4343)))),LISTS!$L$2:$L$26),"Concepto DIAN no mapeado a casilla automatica"),IF(LEFT($J4343,4)="TOPE","Control automatico DIAN: "&amp;$J4343,"Casilla automatica: "&amp;$J4343)))</f>
        <v/>
      </c>
    </row>
    <row r="4344">
      <c r="A4344" s="9" t="n"/>
      <c r="B4344" s="9" t="n"/>
      <c r="C4344" s="9" t="n"/>
      <c r="D4344" s="9" t="n"/>
      <c r="E4344" s="9" t="n"/>
      <c r="F4344" s="11" t="n"/>
      <c r="G4344" s="9" t="n"/>
      <c r="H4344" s="9" t="n"/>
      <c r="I4344" s="9">
        <f>IF(COUNTA($A4344:$H4344)=0,"",IF($J4344="OTRO","NO","SI"))</f>
        <v/>
      </c>
      <c r="J4344" s="9">
        <f>IF(COUNTA($A4344:$H4344)=0,"",IFERROR(LOOKUP(2,1/(((LISTS!$H$2:$H$26&lt;&gt;"")*ISNUMBER(SEARCH(LISTS!$H$2:$H$26,$G4344)))+((LISTS!$I$2:$I$26&lt;&gt;"")*ISNUMBER(SEARCH(LISTS!$I$2:$I$26,$E4344)))),LISTS!$K$2:$K$26),"OTRO"))</f>
        <v/>
      </c>
      <c r="K4344" s="11">
        <f>IF($I4344&lt;&gt;"SI",0,IFERROR($F4344,0))</f>
        <v/>
      </c>
      <c r="L4344" s="9">
        <f>IF(COUNTA($A4344:$H4344)=0,"",IF($J4344="OTRO",IFERROR(LOOKUP(2,1/(((LISTS!$H$2:$H$26&lt;&gt;"")*ISNUMBER(SEARCH(LISTS!$H$2:$H$26,$G4344)))+((LISTS!$I$2:$I$26&lt;&gt;"")*ISNUMBER(SEARCH(LISTS!$I$2:$I$26,$E4344)))),LISTS!$L$2:$L$26),"Concepto DIAN no mapeado a casilla automatica"),IF(LEFT($J4344,4)="TOPE","Control automatico DIAN: "&amp;$J4344,"Casilla automatica: "&amp;$J4344)))</f>
        <v/>
      </c>
    </row>
    <row r="4345">
      <c r="A4345" s="9" t="n"/>
      <c r="B4345" s="9" t="n"/>
      <c r="C4345" s="9" t="n"/>
      <c r="D4345" s="9" t="n"/>
      <c r="E4345" s="9" t="n"/>
      <c r="F4345" s="11" t="n"/>
      <c r="G4345" s="9" t="n"/>
      <c r="H4345" s="9" t="n"/>
      <c r="I4345" s="9">
        <f>IF(COUNTA($A4345:$H4345)=0,"",IF($J4345="OTRO","NO","SI"))</f>
        <v/>
      </c>
      <c r="J4345" s="9">
        <f>IF(COUNTA($A4345:$H4345)=0,"",IFERROR(LOOKUP(2,1/(((LISTS!$H$2:$H$26&lt;&gt;"")*ISNUMBER(SEARCH(LISTS!$H$2:$H$26,$G4345)))+((LISTS!$I$2:$I$26&lt;&gt;"")*ISNUMBER(SEARCH(LISTS!$I$2:$I$26,$E4345)))),LISTS!$K$2:$K$26),"OTRO"))</f>
        <v/>
      </c>
      <c r="K4345" s="11">
        <f>IF($I4345&lt;&gt;"SI",0,IFERROR($F4345,0))</f>
        <v/>
      </c>
      <c r="L4345" s="9">
        <f>IF(COUNTA($A4345:$H4345)=0,"",IF($J4345="OTRO",IFERROR(LOOKUP(2,1/(((LISTS!$H$2:$H$26&lt;&gt;"")*ISNUMBER(SEARCH(LISTS!$H$2:$H$26,$G4345)))+((LISTS!$I$2:$I$26&lt;&gt;"")*ISNUMBER(SEARCH(LISTS!$I$2:$I$26,$E4345)))),LISTS!$L$2:$L$26),"Concepto DIAN no mapeado a casilla automatica"),IF(LEFT($J4345,4)="TOPE","Control automatico DIAN: "&amp;$J4345,"Casilla automatica: "&amp;$J4345)))</f>
        <v/>
      </c>
    </row>
    <row r="4346">
      <c r="A4346" s="9" t="n"/>
      <c r="B4346" s="9" t="n"/>
      <c r="C4346" s="9" t="n"/>
      <c r="D4346" s="9" t="n"/>
      <c r="E4346" s="9" t="n"/>
      <c r="F4346" s="11" t="n"/>
      <c r="G4346" s="9" t="n"/>
      <c r="H4346" s="9" t="n"/>
      <c r="I4346" s="9">
        <f>IF(COUNTA($A4346:$H4346)=0,"",IF($J4346="OTRO","NO","SI"))</f>
        <v/>
      </c>
      <c r="J4346" s="9">
        <f>IF(COUNTA($A4346:$H4346)=0,"",IFERROR(LOOKUP(2,1/(((LISTS!$H$2:$H$26&lt;&gt;"")*ISNUMBER(SEARCH(LISTS!$H$2:$H$26,$G4346)))+((LISTS!$I$2:$I$26&lt;&gt;"")*ISNUMBER(SEARCH(LISTS!$I$2:$I$26,$E4346)))),LISTS!$K$2:$K$26),"OTRO"))</f>
        <v/>
      </c>
      <c r="K4346" s="11">
        <f>IF($I4346&lt;&gt;"SI",0,IFERROR($F4346,0))</f>
        <v/>
      </c>
      <c r="L4346" s="9">
        <f>IF(COUNTA($A4346:$H4346)=0,"",IF($J4346="OTRO",IFERROR(LOOKUP(2,1/(((LISTS!$H$2:$H$26&lt;&gt;"")*ISNUMBER(SEARCH(LISTS!$H$2:$H$26,$G4346)))+((LISTS!$I$2:$I$26&lt;&gt;"")*ISNUMBER(SEARCH(LISTS!$I$2:$I$26,$E4346)))),LISTS!$L$2:$L$26),"Concepto DIAN no mapeado a casilla automatica"),IF(LEFT($J4346,4)="TOPE","Control automatico DIAN: "&amp;$J4346,"Casilla automatica: "&amp;$J4346)))</f>
        <v/>
      </c>
    </row>
    <row r="4347">
      <c r="A4347" s="9" t="n"/>
      <c r="B4347" s="9" t="n"/>
      <c r="C4347" s="9" t="n"/>
      <c r="D4347" s="9" t="n"/>
      <c r="E4347" s="9" t="n"/>
      <c r="F4347" s="11" t="n"/>
      <c r="G4347" s="9" t="n"/>
      <c r="H4347" s="9" t="n"/>
      <c r="I4347" s="9">
        <f>IF(COUNTA($A4347:$H4347)=0,"",IF($J4347="OTRO","NO","SI"))</f>
        <v/>
      </c>
      <c r="J4347" s="9">
        <f>IF(COUNTA($A4347:$H4347)=0,"",IFERROR(LOOKUP(2,1/(((LISTS!$H$2:$H$26&lt;&gt;"")*ISNUMBER(SEARCH(LISTS!$H$2:$H$26,$G4347)))+((LISTS!$I$2:$I$26&lt;&gt;"")*ISNUMBER(SEARCH(LISTS!$I$2:$I$26,$E4347)))),LISTS!$K$2:$K$26),"OTRO"))</f>
        <v/>
      </c>
      <c r="K4347" s="11">
        <f>IF($I4347&lt;&gt;"SI",0,IFERROR($F4347,0))</f>
        <v/>
      </c>
      <c r="L4347" s="9">
        <f>IF(COUNTA($A4347:$H4347)=0,"",IF($J4347="OTRO",IFERROR(LOOKUP(2,1/(((LISTS!$H$2:$H$26&lt;&gt;"")*ISNUMBER(SEARCH(LISTS!$H$2:$H$26,$G4347)))+((LISTS!$I$2:$I$26&lt;&gt;"")*ISNUMBER(SEARCH(LISTS!$I$2:$I$26,$E4347)))),LISTS!$L$2:$L$26),"Concepto DIAN no mapeado a casilla automatica"),IF(LEFT($J4347,4)="TOPE","Control automatico DIAN: "&amp;$J4347,"Casilla automatica: "&amp;$J4347)))</f>
        <v/>
      </c>
    </row>
    <row r="4348">
      <c r="A4348" s="9" t="n"/>
      <c r="B4348" s="9" t="n"/>
      <c r="C4348" s="9" t="n"/>
      <c r="D4348" s="9" t="n"/>
      <c r="E4348" s="9" t="n"/>
      <c r="F4348" s="11" t="n"/>
      <c r="G4348" s="9" t="n"/>
      <c r="H4348" s="9" t="n"/>
      <c r="I4348" s="9">
        <f>IF(COUNTA($A4348:$H4348)=0,"",IF($J4348="OTRO","NO","SI"))</f>
        <v/>
      </c>
      <c r="J4348" s="9">
        <f>IF(COUNTA($A4348:$H4348)=0,"",IFERROR(LOOKUP(2,1/(((LISTS!$H$2:$H$26&lt;&gt;"")*ISNUMBER(SEARCH(LISTS!$H$2:$H$26,$G4348)))+((LISTS!$I$2:$I$26&lt;&gt;"")*ISNUMBER(SEARCH(LISTS!$I$2:$I$26,$E4348)))),LISTS!$K$2:$K$26),"OTRO"))</f>
        <v/>
      </c>
      <c r="K4348" s="11">
        <f>IF($I4348&lt;&gt;"SI",0,IFERROR($F4348,0))</f>
        <v/>
      </c>
      <c r="L4348" s="9">
        <f>IF(COUNTA($A4348:$H4348)=0,"",IF($J4348="OTRO",IFERROR(LOOKUP(2,1/(((LISTS!$H$2:$H$26&lt;&gt;"")*ISNUMBER(SEARCH(LISTS!$H$2:$H$26,$G4348)))+((LISTS!$I$2:$I$26&lt;&gt;"")*ISNUMBER(SEARCH(LISTS!$I$2:$I$26,$E4348)))),LISTS!$L$2:$L$26),"Concepto DIAN no mapeado a casilla automatica"),IF(LEFT($J4348,4)="TOPE","Control automatico DIAN: "&amp;$J4348,"Casilla automatica: "&amp;$J4348)))</f>
        <v/>
      </c>
    </row>
    <row r="4349">
      <c r="A4349" s="9" t="n"/>
      <c r="B4349" s="9" t="n"/>
      <c r="C4349" s="9" t="n"/>
      <c r="D4349" s="9" t="n"/>
      <c r="E4349" s="9" t="n"/>
      <c r="F4349" s="11" t="n"/>
      <c r="G4349" s="9" t="n"/>
      <c r="H4349" s="9" t="n"/>
      <c r="I4349" s="9">
        <f>IF(COUNTA($A4349:$H4349)=0,"",IF($J4349="OTRO","NO","SI"))</f>
        <v/>
      </c>
      <c r="J4349" s="9">
        <f>IF(COUNTA($A4349:$H4349)=0,"",IFERROR(LOOKUP(2,1/(((LISTS!$H$2:$H$26&lt;&gt;"")*ISNUMBER(SEARCH(LISTS!$H$2:$H$26,$G4349)))+((LISTS!$I$2:$I$26&lt;&gt;"")*ISNUMBER(SEARCH(LISTS!$I$2:$I$26,$E4349)))),LISTS!$K$2:$K$26),"OTRO"))</f>
        <v/>
      </c>
      <c r="K4349" s="11">
        <f>IF($I4349&lt;&gt;"SI",0,IFERROR($F4349,0))</f>
        <v/>
      </c>
      <c r="L4349" s="9">
        <f>IF(COUNTA($A4349:$H4349)=0,"",IF($J4349="OTRO",IFERROR(LOOKUP(2,1/(((LISTS!$H$2:$H$26&lt;&gt;"")*ISNUMBER(SEARCH(LISTS!$H$2:$H$26,$G4349)))+((LISTS!$I$2:$I$26&lt;&gt;"")*ISNUMBER(SEARCH(LISTS!$I$2:$I$26,$E4349)))),LISTS!$L$2:$L$26),"Concepto DIAN no mapeado a casilla automatica"),IF(LEFT($J4349,4)="TOPE","Control automatico DIAN: "&amp;$J4349,"Casilla automatica: "&amp;$J4349)))</f>
        <v/>
      </c>
    </row>
    <row r="4350">
      <c r="A4350" s="9" t="n"/>
      <c r="B4350" s="9" t="n"/>
      <c r="C4350" s="9" t="n"/>
      <c r="D4350" s="9" t="n"/>
      <c r="E4350" s="9" t="n"/>
      <c r="F4350" s="11" t="n"/>
      <c r="G4350" s="9" t="n"/>
      <c r="H4350" s="9" t="n"/>
      <c r="I4350" s="9">
        <f>IF(COUNTA($A4350:$H4350)=0,"",IF($J4350="OTRO","NO","SI"))</f>
        <v/>
      </c>
      <c r="J4350" s="9">
        <f>IF(COUNTA($A4350:$H4350)=0,"",IFERROR(LOOKUP(2,1/(((LISTS!$H$2:$H$26&lt;&gt;"")*ISNUMBER(SEARCH(LISTS!$H$2:$H$26,$G4350)))+((LISTS!$I$2:$I$26&lt;&gt;"")*ISNUMBER(SEARCH(LISTS!$I$2:$I$26,$E4350)))),LISTS!$K$2:$K$26),"OTRO"))</f>
        <v/>
      </c>
      <c r="K4350" s="11">
        <f>IF($I4350&lt;&gt;"SI",0,IFERROR($F4350,0))</f>
        <v/>
      </c>
      <c r="L4350" s="9">
        <f>IF(COUNTA($A4350:$H4350)=0,"",IF($J4350="OTRO",IFERROR(LOOKUP(2,1/(((LISTS!$H$2:$H$26&lt;&gt;"")*ISNUMBER(SEARCH(LISTS!$H$2:$H$26,$G4350)))+((LISTS!$I$2:$I$26&lt;&gt;"")*ISNUMBER(SEARCH(LISTS!$I$2:$I$26,$E4350)))),LISTS!$L$2:$L$26),"Concepto DIAN no mapeado a casilla automatica"),IF(LEFT($J4350,4)="TOPE","Control automatico DIAN: "&amp;$J4350,"Casilla automatica: "&amp;$J4350)))</f>
        <v/>
      </c>
    </row>
    <row r="4351">
      <c r="A4351" s="9" t="n"/>
      <c r="B4351" s="9" t="n"/>
      <c r="C4351" s="9" t="n"/>
      <c r="D4351" s="9" t="n"/>
      <c r="E4351" s="9" t="n"/>
      <c r="F4351" s="11" t="n"/>
      <c r="G4351" s="9" t="n"/>
      <c r="H4351" s="9" t="n"/>
      <c r="I4351" s="9">
        <f>IF(COUNTA($A4351:$H4351)=0,"",IF($J4351="OTRO","NO","SI"))</f>
        <v/>
      </c>
      <c r="J4351" s="9">
        <f>IF(COUNTA($A4351:$H4351)=0,"",IFERROR(LOOKUP(2,1/(((LISTS!$H$2:$H$26&lt;&gt;"")*ISNUMBER(SEARCH(LISTS!$H$2:$H$26,$G4351)))+((LISTS!$I$2:$I$26&lt;&gt;"")*ISNUMBER(SEARCH(LISTS!$I$2:$I$26,$E4351)))),LISTS!$K$2:$K$26),"OTRO"))</f>
        <v/>
      </c>
      <c r="K4351" s="11">
        <f>IF($I4351&lt;&gt;"SI",0,IFERROR($F4351,0))</f>
        <v/>
      </c>
      <c r="L4351" s="9">
        <f>IF(COUNTA($A4351:$H4351)=0,"",IF($J4351="OTRO",IFERROR(LOOKUP(2,1/(((LISTS!$H$2:$H$26&lt;&gt;"")*ISNUMBER(SEARCH(LISTS!$H$2:$H$26,$G4351)))+((LISTS!$I$2:$I$26&lt;&gt;"")*ISNUMBER(SEARCH(LISTS!$I$2:$I$26,$E4351)))),LISTS!$L$2:$L$26),"Concepto DIAN no mapeado a casilla automatica"),IF(LEFT($J4351,4)="TOPE","Control automatico DIAN: "&amp;$J4351,"Casilla automatica: "&amp;$J4351)))</f>
        <v/>
      </c>
    </row>
    <row r="4352">
      <c r="A4352" s="9" t="n"/>
      <c r="B4352" s="9" t="n"/>
      <c r="C4352" s="9" t="n"/>
      <c r="D4352" s="9" t="n"/>
      <c r="E4352" s="9" t="n"/>
      <c r="F4352" s="11" t="n"/>
      <c r="G4352" s="9" t="n"/>
      <c r="H4352" s="9" t="n"/>
      <c r="I4352" s="9">
        <f>IF(COUNTA($A4352:$H4352)=0,"",IF($J4352="OTRO","NO","SI"))</f>
        <v/>
      </c>
      <c r="J4352" s="9">
        <f>IF(COUNTA($A4352:$H4352)=0,"",IFERROR(LOOKUP(2,1/(((LISTS!$H$2:$H$26&lt;&gt;"")*ISNUMBER(SEARCH(LISTS!$H$2:$H$26,$G4352)))+((LISTS!$I$2:$I$26&lt;&gt;"")*ISNUMBER(SEARCH(LISTS!$I$2:$I$26,$E4352)))),LISTS!$K$2:$K$26),"OTRO"))</f>
        <v/>
      </c>
      <c r="K4352" s="11">
        <f>IF($I4352&lt;&gt;"SI",0,IFERROR($F4352,0))</f>
        <v/>
      </c>
      <c r="L4352" s="9">
        <f>IF(COUNTA($A4352:$H4352)=0,"",IF($J4352="OTRO",IFERROR(LOOKUP(2,1/(((LISTS!$H$2:$H$26&lt;&gt;"")*ISNUMBER(SEARCH(LISTS!$H$2:$H$26,$G4352)))+((LISTS!$I$2:$I$26&lt;&gt;"")*ISNUMBER(SEARCH(LISTS!$I$2:$I$26,$E4352)))),LISTS!$L$2:$L$26),"Concepto DIAN no mapeado a casilla automatica"),IF(LEFT($J4352,4)="TOPE","Control automatico DIAN: "&amp;$J4352,"Casilla automatica: "&amp;$J4352)))</f>
        <v/>
      </c>
    </row>
    <row r="4353">
      <c r="A4353" s="9" t="n"/>
      <c r="B4353" s="9" t="n"/>
      <c r="C4353" s="9" t="n"/>
      <c r="D4353" s="9" t="n"/>
      <c r="E4353" s="9" t="n"/>
      <c r="F4353" s="11" t="n"/>
      <c r="G4353" s="9" t="n"/>
      <c r="H4353" s="9" t="n"/>
      <c r="I4353" s="9">
        <f>IF(COUNTA($A4353:$H4353)=0,"",IF($J4353="OTRO","NO","SI"))</f>
        <v/>
      </c>
      <c r="J4353" s="9">
        <f>IF(COUNTA($A4353:$H4353)=0,"",IFERROR(LOOKUP(2,1/(((LISTS!$H$2:$H$26&lt;&gt;"")*ISNUMBER(SEARCH(LISTS!$H$2:$H$26,$G4353)))+((LISTS!$I$2:$I$26&lt;&gt;"")*ISNUMBER(SEARCH(LISTS!$I$2:$I$26,$E4353)))),LISTS!$K$2:$K$26),"OTRO"))</f>
        <v/>
      </c>
      <c r="K4353" s="11">
        <f>IF($I4353&lt;&gt;"SI",0,IFERROR($F4353,0))</f>
        <v/>
      </c>
      <c r="L4353" s="9">
        <f>IF(COUNTA($A4353:$H4353)=0,"",IF($J4353="OTRO",IFERROR(LOOKUP(2,1/(((LISTS!$H$2:$H$26&lt;&gt;"")*ISNUMBER(SEARCH(LISTS!$H$2:$H$26,$G4353)))+((LISTS!$I$2:$I$26&lt;&gt;"")*ISNUMBER(SEARCH(LISTS!$I$2:$I$26,$E4353)))),LISTS!$L$2:$L$26),"Concepto DIAN no mapeado a casilla automatica"),IF(LEFT($J4353,4)="TOPE","Control automatico DIAN: "&amp;$J4353,"Casilla automatica: "&amp;$J4353)))</f>
        <v/>
      </c>
    </row>
    <row r="4354">
      <c r="A4354" s="9" t="n"/>
      <c r="B4354" s="9" t="n"/>
      <c r="C4354" s="9" t="n"/>
      <c r="D4354" s="9" t="n"/>
      <c r="E4354" s="9" t="n"/>
      <c r="F4354" s="11" t="n"/>
      <c r="G4354" s="9" t="n"/>
      <c r="H4354" s="9" t="n"/>
      <c r="I4354" s="9">
        <f>IF(COUNTA($A4354:$H4354)=0,"",IF($J4354="OTRO","NO","SI"))</f>
        <v/>
      </c>
      <c r="J4354" s="9">
        <f>IF(COUNTA($A4354:$H4354)=0,"",IFERROR(LOOKUP(2,1/(((LISTS!$H$2:$H$26&lt;&gt;"")*ISNUMBER(SEARCH(LISTS!$H$2:$H$26,$G4354)))+((LISTS!$I$2:$I$26&lt;&gt;"")*ISNUMBER(SEARCH(LISTS!$I$2:$I$26,$E4354)))),LISTS!$K$2:$K$26),"OTRO"))</f>
        <v/>
      </c>
      <c r="K4354" s="11">
        <f>IF($I4354&lt;&gt;"SI",0,IFERROR($F4354,0))</f>
        <v/>
      </c>
      <c r="L4354" s="9">
        <f>IF(COUNTA($A4354:$H4354)=0,"",IF($J4354="OTRO",IFERROR(LOOKUP(2,1/(((LISTS!$H$2:$H$26&lt;&gt;"")*ISNUMBER(SEARCH(LISTS!$H$2:$H$26,$G4354)))+((LISTS!$I$2:$I$26&lt;&gt;"")*ISNUMBER(SEARCH(LISTS!$I$2:$I$26,$E4354)))),LISTS!$L$2:$L$26),"Concepto DIAN no mapeado a casilla automatica"),IF(LEFT($J4354,4)="TOPE","Control automatico DIAN: "&amp;$J4354,"Casilla automatica: "&amp;$J4354)))</f>
        <v/>
      </c>
    </row>
    <row r="4355">
      <c r="A4355" s="9" t="n"/>
      <c r="B4355" s="9" t="n"/>
      <c r="C4355" s="9" t="n"/>
      <c r="D4355" s="9" t="n"/>
      <c r="E4355" s="9" t="n"/>
      <c r="F4355" s="11" t="n"/>
      <c r="G4355" s="9" t="n"/>
      <c r="H4355" s="9" t="n"/>
      <c r="I4355" s="9">
        <f>IF(COUNTA($A4355:$H4355)=0,"",IF($J4355="OTRO","NO","SI"))</f>
        <v/>
      </c>
      <c r="J4355" s="9">
        <f>IF(COUNTA($A4355:$H4355)=0,"",IFERROR(LOOKUP(2,1/(((LISTS!$H$2:$H$26&lt;&gt;"")*ISNUMBER(SEARCH(LISTS!$H$2:$H$26,$G4355)))+((LISTS!$I$2:$I$26&lt;&gt;"")*ISNUMBER(SEARCH(LISTS!$I$2:$I$26,$E4355)))),LISTS!$K$2:$K$26),"OTRO"))</f>
        <v/>
      </c>
      <c r="K4355" s="11">
        <f>IF($I4355&lt;&gt;"SI",0,IFERROR($F4355,0))</f>
        <v/>
      </c>
      <c r="L4355" s="9">
        <f>IF(COUNTA($A4355:$H4355)=0,"",IF($J4355="OTRO",IFERROR(LOOKUP(2,1/(((LISTS!$H$2:$H$26&lt;&gt;"")*ISNUMBER(SEARCH(LISTS!$H$2:$H$26,$G4355)))+((LISTS!$I$2:$I$26&lt;&gt;"")*ISNUMBER(SEARCH(LISTS!$I$2:$I$26,$E4355)))),LISTS!$L$2:$L$26),"Concepto DIAN no mapeado a casilla automatica"),IF(LEFT($J4355,4)="TOPE","Control automatico DIAN: "&amp;$J4355,"Casilla automatica: "&amp;$J4355)))</f>
        <v/>
      </c>
    </row>
    <row r="4356">
      <c r="A4356" s="9" t="n"/>
      <c r="B4356" s="9" t="n"/>
      <c r="C4356" s="9" t="n"/>
      <c r="D4356" s="9" t="n"/>
      <c r="E4356" s="9" t="n"/>
      <c r="F4356" s="11" t="n"/>
      <c r="G4356" s="9" t="n"/>
      <c r="H4356" s="9" t="n"/>
      <c r="I4356" s="9">
        <f>IF(COUNTA($A4356:$H4356)=0,"",IF($J4356="OTRO","NO","SI"))</f>
        <v/>
      </c>
      <c r="J4356" s="9">
        <f>IF(COUNTA($A4356:$H4356)=0,"",IFERROR(LOOKUP(2,1/(((LISTS!$H$2:$H$26&lt;&gt;"")*ISNUMBER(SEARCH(LISTS!$H$2:$H$26,$G4356)))+((LISTS!$I$2:$I$26&lt;&gt;"")*ISNUMBER(SEARCH(LISTS!$I$2:$I$26,$E4356)))),LISTS!$K$2:$K$26),"OTRO"))</f>
        <v/>
      </c>
      <c r="K4356" s="11">
        <f>IF($I4356&lt;&gt;"SI",0,IFERROR($F4356,0))</f>
        <v/>
      </c>
      <c r="L4356" s="9">
        <f>IF(COUNTA($A4356:$H4356)=0,"",IF($J4356="OTRO",IFERROR(LOOKUP(2,1/(((LISTS!$H$2:$H$26&lt;&gt;"")*ISNUMBER(SEARCH(LISTS!$H$2:$H$26,$G4356)))+((LISTS!$I$2:$I$26&lt;&gt;"")*ISNUMBER(SEARCH(LISTS!$I$2:$I$26,$E4356)))),LISTS!$L$2:$L$26),"Concepto DIAN no mapeado a casilla automatica"),IF(LEFT($J4356,4)="TOPE","Control automatico DIAN: "&amp;$J4356,"Casilla automatica: "&amp;$J4356)))</f>
        <v/>
      </c>
    </row>
    <row r="4357">
      <c r="A4357" s="9" t="n"/>
      <c r="B4357" s="9" t="n"/>
      <c r="C4357" s="9" t="n"/>
      <c r="D4357" s="9" t="n"/>
      <c r="E4357" s="9" t="n"/>
      <c r="F4357" s="11" t="n"/>
      <c r="G4357" s="9" t="n"/>
      <c r="H4357" s="9" t="n"/>
      <c r="I4357" s="9">
        <f>IF(COUNTA($A4357:$H4357)=0,"",IF($J4357="OTRO","NO","SI"))</f>
        <v/>
      </c>
      <c r="J4357" s="9">
        <f>IF(COUNTA($A4357:$H4357)=0,"",IFERROR(LOOKUP(2,1/(((LISTS!$H$2:$H$26&lt;&gt;"")*ISNUMBER(SEARCH(LISTS!$H$2:$H$26,$G4357)))+((LISTS!$I$2:$I$26&lt;&gt;"")*ISNUMBER(SEARCH(LISTS!$I$2:$I$26,$E4357)))),LISTS!$K$2:$K$26),"OTRO"))</f>
        <v/>
      </c>
      <c r="K4357" s="11">
        <f>IF($I4357&lt;&gt;"SI",0,IFERROR($F4357,0))</f>
        <v/>
      </c>
      <c r="L4357" s="9">
        <f>IF(COUNTA($A4357:$H4357)=0,"",IF($J4357="OTRO",IFERROR(LOOKUP(2,1/(((LISTS!$H$2:$H$26&lt;&gt;"")*ISNUMBER(SEARCH(LISTS!$H$2:$H$26,$G4357)))+((LISTS!$I$2:$I$26&lt;&gt;"")*ISNUMBER(SEARCH(LISTS!$I$2:$I$26,$E4357)))),LISTS!$L$2:$L$26),"Concepto DIAN no mapeado a casilla automatica"),IF(LEFT($J4357,4)="TOPE","Control automatico DIAN: "&amp;$J4357,"Casilla automatica: "&amp;$J4357)))</f>
        <v/>
      </c>
    </row>
    <row r="4358">
      <c r="A4358" s="9" t="n"/>
      <c r="B4358" s="9" t="n"/>
      <c r="C4358" s="9" t="n"/>
      <c r="D4358" s="9" t="n"/>
      <c r="E4358" s="9" t="n"/>
      <c r="F4358" s="11" t="n"/>
      <c r="G4358" s="9" t="n"/>
      <c r="H4358" s="9" t="n"/>
      <c r="I4358" s="9">
        <f>IF(COUNTA($A4358:$H4358)=0,"",IF($J4358="OTRO","NO","SI"))</f>
        <v/>
      </c>
      <c r="J4358" s="9">
        <f>IF(COUNTA($A4358:$H4358)=0,"",IFERROR(LOOKUP(2,1/(((LISTS!$H$2:$H$26&lt;&gt;"")*ISNUMBER(SEARCH(LISTS!$H$2:$H$26,$G4358)))+((LISTS!$I$2:$I$26&lt;&gt;"")*ISNUMBER(SEARCH(LISTS!$I$2:$I$26,$E4358)))),LISTS!$K$2:$K$26),"OTRO"))</f>
        <v/>
      </c>
      <c r="K4358" s="11">
        <f>IF($I4358&lt;&gt;"SI",0,IFERROR($F4358,0))</f>
        <v/>
      </c>
      <c r="L4358" s="9">
        <f>IF(COUNTA($A4358:$H4358)=0,"",IF($J4358="OTRO",IFERROR(LOOKUP(2,1/(((LISTS!$H$2:$H$26&lt;&gt;"")*ISNUMBER(SEARCH(LISTS!$H$2:$H$26,$G4358)))+((LISTS!$I$2:$I$26&lt;&gt;"")*ISNUMBER(SEARCH(LISTS!$I$2:$I$26,$E4358)))),LISTS!$L$2:$L$26),"Concepto DIAN no mapeado a casilla automatica"),IF(LEFT($J4358,4)="TOPE","Control automatico DIAN: "&amp;$J4358,"Casilla automatica: "&amp;$J4358)))</f>
        <v/>
      </c>
    </row>
    <row r="4359">
      <c r="A4359" s="9" t="n"/>
      <c r="B4359" s="9" t="n"/>
      <c r="C4359" s="9" t="n"/>
      <c r="D4359" s="9" t="n"/>
      <c r="E4359" s="9" t="n"/>
      <c r="F4359" s="11" t="n"/>
      <c r="G4359" s="9" t="n"/>
      <c r="H4359" s="9" t="n"/>
      <c r="I4359" s="9">
        <f>IF(COUNTA($A4359:$H4359)=0,"",IF($J4359="OTRO","NO","SI"))</f>
        <v/>
      </c>
      <c r="J4359" s="9">
        <f>IF(COUNTA($A4359:$H4359)=0,"",IFERROR(LOOKUP(2,1/(((LISTS!$H$2:$H$26&lt;&gt;"")*ISNUMBER(SEARCH(LISTS!$H$2:$H$26,$G4359)))+((LISTS!$I$2:$I$26&lt;&gt;"")*ISNUMBER(SEARCH(LISTS!$I$2:$I$26,$E4359)))),LISTS!$K$2:$K$26),"OTRO"))</f>
        <v/>
      </c>
      <c r="K4359" s="11">
        <f>IF($I4359&lt;&gt;"SI",0,IFERROR($F4359,0))</f>
        <v/>
      </c>
      <c r="L4359" s="9">
        <f>IF(COUNTA($A4359:$H4359)=0,"",IF($J4359="OTRO",IFERROR(LOOKUP(2,1/(((LISTS!$H$2:$H$26&lt;&gt;"")*ISNUMBER(SEARCH(LISTS!$H$2:$H$26,$G4359)))+((LISTS!$I$2:$I$26&lt;&gt;"")*ISNUMBER(SEARCH(LISTS!$I$2:$I$26,$E4359)))),LISTS!$L$2:$L$26),"Concepto DIAN no mapeado a casilla automatica"),IF(LEFT($J4359,4)="TOPE","Control automatico DIAN: "&amp;$J4359,"Casilla automatica: "&amp;$J4359)))</f>
        <v/>
      </c>
    </row>
    <row r="4360">
      <c r="A4360" s="9" t="n"/>
      <c r="B4360" s="9" t="n"/>
      <c r="C4360" s="9" t="n"/>
      <c r="D4360" s="9" t="n"/>
      <c r="E4360" s="9" t="n"/>
      <c r="F4360" s="11" t="n"/>
      <c r="G4360" s="9" t="n"/>
      <c r="H4360" s="9" t="n"/>
      <c r="I4360" s="9">
        <f>IF(COUNTA($A4360:$H4360)=0,"",IF($J4360="OTRO","NO","SI"))</f>
        <v/>
      </c>
      <c r="J4360" s="9">
        <f>IF(COUNTA($A4360:$H4360)=0,"",IFERROR(LOOKUP(2,1/(((LISTS!$H$2:$H$26&lt;&gt;"")*ISNUMBER(SEARCH(LISTS!$H$2:$H$26,$G4360)))+((LISTS!$I$2:$I$26&lt;&gt;"")*ISNUMBER(SEARCH(LISTS!$I$2:$I$26,$E4360)))),LISTS!$K$2:$K$26),"OTRO"))</f>
        <v/>
      </c>
      <c r="K4360" s="11">
        <f>IF($I4360&lt;&gt;"SI",0,IFERROR($F4360,0))</f>
        <v/>
      </c>
      <c r="L4360" s="9">
        <f>IF(COUNTA($A4360:$H4360)=0,"",IF($J4360="OTRO",IFERROR(LOOKUP(2,1/(((LISTS!$H$2:$H$26&lt;&gt;"")*ISNUMBER(SEARCH(LISTS!$H$2:$H$26,$G4360)))+((LISTS!$I$2:$I$26&lt;&gt;"")*ISNUMBER(SEARCH(LISTS!$I$2:$I$26,$E4360)))),LISTS!$L$2:$L$26),"Concepto DIAN no mapeado a casilla automatica"),IF(LEFT($J4360,4)="TOPE","Control automatico DIAN: "&amp;$J4360,"Casilla automatica: "&amp;$J4360)))</f>
        <v/>
      </c>
    </row>
    <row r="4361">
      <c r="A4361" s="9" t="n"/>
      <c r="B4361" s="9" t="n"/>
      <c r="C4361" s="9" t="n"/>
      <c r="D4361" s="9" t="n"/>
      <c r="E4361" s="9" t="n"/>
      <c r="F4361" s="11" t="n"/>
      <c r="G4361" s="9" t="n"/>
      <c r="H4361" s="9" t="n"/>
      <c r="I4361" s="9">
        <f>IF(COUNTA($A4361:$H4361)=0,"",IF($J4361="OTRO","NO","SI"))</f>
        <v/>
      </c>
      <c r="J4361" s="9">
        <f>IF(COUNTA($A4361:$H4361)=0,"",IFERROR(LOOKUP(2,1/(((LISTS!$H$2:$H$26&lt;&gt;"")*ISNUMBER(SEARCH(LISTS!$H$2:$H$26,$G4361)))+((LISTS!$I$2:$I$26&lt;&gt;"")*ISNUMBER(SEARCH(LISTS!$I$2:$I$26,$E4361)))),LISTS!$K$2:$K$26),"OTRO"))</f>
        <v/>
      </c>
      <c r="K4361" s="11">
        <f>IF($I4361&lt;&gt;"SI",0,IFERROR($F4361,0))</f>
        <v/>
      </c>
      <c r="L4361" s="9">
        <f>IF(COUNTA($A4361:$H4361)=0,"",IF($J4361="OTRO",IFERROR(LOOKUP(2,1/(((LISTS!$H$2:$H$26&lt;&gt;"")*ISNUMBER(SEARCH(LISTS!$H$2:$H$26,$G4361)))+((LISTS!$I$2:$I$26&lt;&gt;"")*ISNUMBER(SEARCH(LISTS!$I$2:$I$26,$E4361)))),LISTS!$L$2:$L$26),"Concepto DIAN no mapeado a casilla automatica"),IF(LEFT($J4361,4)="TOPE","Control automatico DIAN: "&amp;$J4361,"Casilla automatica: "&amp;$J4361)))</f>
        <v/>
      </c>
    </row>
    <row r="4362">
      <c r="A4362" s="9" t="n"/>
      <c r="B4362" s="9" t="n"/>
      <c r="C4362" s="9" t="n"/>
      <c r="D4362" s="9" t="n"/>
      <c r="E4362" s="9" t="n"/>
      <c r="F4362" s="11" t="n"/>
      <c r="G4362" s="9" t="n"/>
      <c r="H4362" s="9" t="n"/>
      <c r="I4362" s="9">
        <f>IF(COUNTA($A4362:$H4362)=0,"",IF($J4362="OTRO","NO","SI"))</f>
        <v/>
      </c>
      <c r="J4362" s="9">
        <f>IF(COUNTA($A4362:$H4362)=0,"",IFERROR(LOOKUP(2,1/(((LISTS!$H$2:$H$26&lt;&gt;"")*ISNUMBER(SEARCH(LISTS!$H$2:$H$26,$G4362)))+((LISTS!$I$2:$I$26&lt;&gt;"")*ISNUMBER(SEARCH(LISTS!$I$2:$I$26,$E4362)))),LISTS!$K$2:$K$26),"OTRO"))</f>
        <v/>
      </c>
      <c r="K4362" s="11">
        <f>IF($I4362&lt;&gt;"SI",0,IFERROR($F4362,0))</f>
        <v/>
      </c>
      <c r="L4362" s="9">
        <f>IF(COUNTA($A4362:$H4362)=0,"",IF($J4362="OTRO",IFERROR(LOOKUP(2,1/(((LISTS!$H$2:$H$26&lt;&gt;"")*ISNUMBER(SEARCH(LISTS!$H$2:$H$26,$G4362)))+((LISTS!$I$2:$I$26&lt;&gt;"")*ISNUMBER(SEARCH(LISTS!$I$2:$I$26,$E4362)))),LISTS!$L$2:$L$26),"Concepto DIAN no mapeado a casilla automatica"),IF(LEFT($J4362,4)="TOPE","Control automatico DIAN: "&amp;$J4362,"Casilla automatica: "&amp;$J4362)))</f>
        <v/>
      </c>
    </row>
    <row r="4363">
      <c r="A4363" s="9" t="n"/>
      <c r="B4363" s="9" t="n"/>
      <c r="C4363" s="9" t="n"/>
      <c r="D4363" s="9" t="n"/>
      <c r="E4363" s="9" t="n"/>
      <c r="F4363" s="11" t="n"/>
      <c r="G4363" s="9" t="n"/>
      <c r="H4363" s="9" t="n"/>
      <c r="I4363" s="9">
        <f>IF(COUNTA($A4363:$H4363)=0,"",IF($J4363="OTRO","NO","SI"))</f>
        <v/>
      </c>
      <c r="J4363" s="9">
        <f>IF(COUNTA($A4363:$H4363)=0,"",IFERROR(LOOKUP(2,1/(((LISTS!$H$2:$H$26&lt;&gt;"")*ISNUMBER(SEARCH(LISTS!$H$2:$H$26,$G4363)))+((LISTS!$I$2:$I$26&lt;&gt;"")*ISNUMBER(SEARCH(LISTS!$I$2:$I$26,$E4363)))),LISTS!$K$2:$K$26),"OTRO"))</f>
        <v/>
      </c>
      <c r="K4363" s="11">
        <f>IF($I4363&lt;&gt;"SI",0,IFERROR($F4363,0))</f>
        <v/>
      </c>
      <c r="L4363" s="9">
        <f>IF(COUNTA($A4363:$H4363)=0,"",IF($J4363="OTRO",IFERROR(LOOKUP(2,1/(((LISTS!$H$2:$H$26&lt;&gt;"")*ISNUMBER(SEARCH(LISTS!$H$2:$H$26,$G4363)))+((LISTS!$I$2:$I$26&lt;&gt;"")*ISNUMBER(SEARCH(LISTS!$I$2:$I$26,$E4363)))),LISTS!$L$2:$L$26),"Concepto DIAN no mapeado a casilla automatica"),IF(LEFT($J4363,4)="TOPE","Control automatico DIAN: "&amp;$J4363,"Casilla automatica: "&amp;$J4363)))</f>
        <v/>
      </c>
    </row>
    <row r="4364">
      <c r="A4364" s="9" t="n"/>
      <c r="B4364" s="9" t="n"/>
      <c r="C4364" s="9" t="n"/>
      <c r="D4364" s="9" t="n"/>
      <c r="E4364" s="9" t="n"/>
      <c r="F4364" s="11" t="n"/>
      <c r="G4364" s="9" t="n"/>
      <c r="H4364" s="9" t="n"/>
      <c r="I4364" s="9">
        <f>IF(COUNTA($A4364:$H4364)=0,"",IF($J4364="OTRO","NO","SI"))</f>
        <v/>
      </c>
      <c r="J4364" s="9">
        <f>IF(COUNTA($A4364:$H4364)=0,"",IFERROR(LOOKUP(2,1/(((LISTS!$H$2:$H$26&lt;&gt;"")*ISNUMBER(SEARCH(LISTS!$H$2:$H$26,$G4364)))+((LISTS!$I$2:$I$26&lt;&gt;"")*ISNUMBER(SEARCH(LISTS!$I$2:$I$26,$E4364)))),LISTS!$K$2:$K$26),"OTRO"))</f>
        <v/>
      </c>
      <c r="K4364" s="11">
        <f>IF($I4364&lt;&gt;"SI",0,IFERROR($F4364,0))</f>
        <v/>
      </c>
      <c r="L4364" s="9">
        <f>IF(COUNTA($A4364:$H4364)=0,"",IF($J4364="OTRO",IFERROR(LOOKUP(2,1/(((LISTS!$H$2:$H$26&lt;&gt;"")*ISNUMBER(SEARCH(LISTS!$H$2:$H$26,$G4364)))+((LISTS!$I$2:$I$26&lt;&gt;"")*ISNUMBER(SEARCH(LISTS!$I$2:$I$26,$E4364)))),LISTS!$L$2:$L$26),"Concepto DIAN no mapeado a casilla automatica"),IF(LEFT($J4364,4)="TOPE","Control automatico DIAN: "&amp;$J4364,"Casilla automatica: "&amp;$J4364)))</f>
        <v/>
      </c>
    </row>
    <row r="4365">
      <c r="A4365" s="9" t="n"/>
      <c r="B4365" s="9" t="n"/>
      <c r="C4365" s="9" t="n"/>
      <c r="D4365" s="9" t="n"/>
      <c r="E4365" s="9" t="n"/>
      <c r="F4365" s="11" t="n"/>
      <c r="G4365" s="9" t="n"/>
      <c r="H4365" s="9" t="n"/>
      <c r="I4365" s="9">
        <f>IF(COUNTA($A4365:$H4365)=0,"",IF($J4365="OTRO","NO","SI"))</f>
        <v/>
      </c>
      <c r="J4365" s="9">
        <f>IF(COUNTA($A4365:$H4365)=0,"",IFERROR(LOOKUP(2,1/(((LISTS!$H$2:$H$26&lt;&gt;"")*ISNUMBER(SEARCH(LISTS!$H$2:$H$26,$G4365)))+((LISTS!$I$2:$I$26&lt;&gt;"")*ISNUMBER(SEARCH(LISTS!$I$2:$I$26,$E4365)))),LISTS!$K$2:$K$26),"OTRO"))</f>
        <v/>
      </c>
      <c r="K4365" s="11">
        <f>IF($I4365&lt;&gt;"SI",0,IFERROR($F4365,0))</f>
        <v/>
      </c>
      <c r="L4365" s="9">
        <f>IF(COUNTA($A4365:$H4365)=0,"",IF($J4365="OTRO",IFERROR(LOOKUP(2,1/(((LISTS!$H$2:$H$26&lt;&gt;"")*ISNUMBER(SEARCH(LISTS!$H$2:$H$26,$G4365)))+((LISTS!$I$2:$I$26&lt;&gt;"")*ISNUMBER(SEARCH(LISTS!$I$2:$I$26,$E4365)))),LISTS!$L$2:$L$26),"Concepto DIAN no mapeado a casilla automatica"),IF(LEFT($J4365,4)="TOPE","Control automatico DIAN: "&amp;$J4365,"Casilla automatica: "&amp;$J4365)))</f>
        <v/>
      </c>
    </row>
    <row r="4366">
      <c r="A4366" s="9" t="n"/>
      <c r="B4366" s="9" t="n"/>
      <c r="C4366" s="9" t="n"/>
      <c r="D4366" s="9" t="n"/>
      <c r="E4366" s="9" t="n"/>
      <c r="F4366" s="11" t="n"/>
      <c r="G4366" s="9" t="n"/>
      <c r="H4366" s="9" t="n"/>
      <c r="I4366" s="9">
        <f>IF(COUNTA($A4366:$H4366)=0,"",IF($J4366="OTRO","NO","SI"))</f>
        <v/>
      </c>
      <c r="J4366" s="9">
        <f>IF(COUNTA($A4366:$H4366)=0,"",IFERROR(LOOKUP(2,1/(((LISTS!$H$2:$H$26&lt;&gt;"")*ISNUMBER(SEARCH(LISTS!$H$2:$H$26,$G4366)))+((LISTS!$I$2:$I$26&lt;&gt;"")*ISNUMBER(SEARCH(LISTS!$I$2:$I$26,$E4366)))),LISTS!$K$2:$K$26),"OTRO"))</f>
        <v/>
      </c>
      <c r="K4366" s="11">
        <f>IF($I4366&lt;&gt;"SI",0,IFERROR($F4366,0))</f>
        <v/>
      </c>
      <c r="L4366" s="9">
        <f>IF(COUNTA($A4366:$H4366)=0,"",IF($J4366="OTRO",IFERROR(LOOKUP(2,1/(((LISTS!$H$2:$H$26&lt;&gt;"")*ISNUMBER(SEARCH(LISTS!$H$2:$H$26,$G4366)))+((LISTS!$I$2:$I$26&lt;&gt;"")*ISNUMBER(SEARCH(LISTS!$I$2:$I$26,$E4366)))),LISTS!$L$2:$L$26),"Concepto DIAN no mapeado a casilla automatica"),IF(LEFT($J4366,4)="TOPE","Control automatico DIAN: "&amp;$J4366,"Casilla automatica: "&amp;$J4366)))</f>
        <v/>
      </c>
    </row>
    <row r="4367">
      <c r="A4367" s="9" t="n"/>
      <c r="B4367" s="9" t="n"/>
      <c r="C4367" s="9" t="n"/>
      <c r="D4367" s="9" t="n"/>
      <c r="E4367" s="9" t="n"/>
      <c r="F4367" s="11" t="n"/>
      <c r="G4367" s="9" t="n"/>
      <c r="H4367" s="9" t="n"/>
      <c r="I4367" s="9">
        <f>IF(COUNTA($A4367:$H4367)=0,"",IF($J4367="OTRO","NO","SI"))</f>
        <v/>
      </c>
      <c r="J4367" s="9">
        <f>IF(COUNTA($A4367:$H4367)=0,"",IFERROR(LOOKUP(2,1/(((LISTS!$H$2:$H$26&lt;&gt;"")*ISNUMBER(SEARCH(LISTS!$H$2:$H$26,$G4367)))+((LISTS!$I$2:$I$26&lt;&gt;"")*ISNUMBER(SEARCH(LISTS!$I$2:$I$26,$E4367)))),LISTS!$K$2:$K$26),"OTRO"))</f>
        <v/>
      </c>
      <c r="K4367" s="11">
        <f>IF($I4367&lt;&gt;"SI",0,IFERROR($F4367,0))</f>
        <v/>
      </c>
      <c r="L4367" s="9">
        <f>IF(COUNTA($A4367:$H4367)=0,"",IF($J4367="OTRO",IFERROR(LOOKUP(2,1/(((LISTS!$H$2:$H$26&lt;&gt;"")*ISNUMBER(SEARCH(LISTS!$H$2:$H$26,$G4367)))+((LISTS!$I$2:$I$26&lt;&gt;"")*ISNUMBER(SEARCH(LISTS!$I$2:$I$26,$E4367)))),LISTS!$L$2:$L$26),"Concepto DIAN no mapeado a casilla automatica"),IF(LEFT($J4367,4)="TOPE","Control automatico DIAN: "&amp;$J4367,"Casilla automatica: "&amp;$J4367)))</f>
        <v/>
      </c>
    </row>
    <row r="4368">
      <c r="A4368" s="9" t="n"/>
      <c r="B4368" s="9" t="n"/>
      <c r="C4368" s="9" t="n"/>
      <c r="D4368" s="9" t="n"/>
      <c r="E4368" s="9" t="n"/>
      <c r="F4368" s="11" t="n"/>
      <c r="G4368" s="9" t="n"/>
      <c r="H4368" s="9" t="n"/>
      <c r="I4368" s="9">
        <f>IF(COUNTA($A4368:$H4368)=0,"",IF($J4368="OTRO","NO","SI"))</f>
        <v/>
      </c>
      <c r="J4368" s="9">
        <f>IF(COUNTA($A4368:$H4368)=0,"",IFERROR(LOOKUP(2,1/(((LISTS!$H$2:$H$26&lt;&gt;"")*ISNUMBER(SEARCH(LISTS!$H$2:$H$26,$G4368)))+((LISTS!$I$2:$I$26&lt;&gt;"")*ISNUMBER(SEARCH(LISTS!$I$2:$I$26,$E4368)))),LISTS!$K$2:$K$26),"OTRO"))</f>
        <v/>
      </c>
      <c r="K4368" s="11">
        <f>IF($I4368&lt;&gt;"SI",0,IFERROR($F4368,0))</f>
        <v/>
      </c>
      <c r="L4368" s="9">
        <f>IF(COUNTA($A4368:$H4368)=0,"",IF($J4368="OTRO",IFERROR(LOOKUP(2,1/(((LISTS!$H$2:$H$26&lt;&gt;"")*ISNUMBER(SEARCH(LISTS!$H$2:$H$26,$G4368)))+((LISTS!$I$2:$I$26&lt;&gt;"")*ISNUMBER(SEARCH(LISTS!$I$2:$I$26,$E4368)))),LISTS!$L$2:$L$26),"Concepto DIAN no mapeado a casilla automatica"),IF(LEFT($J4368,4)="TOPE","Control automatico DIAN: "&amp;$J4368,"Casilla automatica: "&amp;$J4368)))</f>
        <v/>
      </c>
    </row>
    <row r="4369">
      <c r="A4369" s="9" t="n"/>
      <c r="B4369" s="9" t="n"/>
      <c r="C4369" s="9" t="n"/>
      <c r="D4369" s="9" t="n"/>
      <c r="E4369" s="9" t="n"/>
      <c r="F4369" s="11" t="n"/>
      <c r="G4369" s="9" t="n"/>
      <c r="H4369" s="9" t="n"/>
      <c r="I4369" s="9">
        <f>IF(COUNTA($A4369:$H4369)=0,"",IF($J4369="OTRO","NO","SI"))</f>
        <v/>
      </c>
      <c r="J4369" s="9">
        <f>IF(COUNTA($A4369:$H4369)=0,"",IFERROR(LOOKUP(2,1/(((LISTS!$H$2:$H$26&lt;&gt;"")*ISNUMBER(SEARCH(LISTS!$H$2:$H$26,$G4369)))+((LISTS!$I$2:$I$26&lt;&gt;"")*ISNUMBER(SEARCH(LISTS!$I$2:$I$26,$E4369)))),LISTS!$K$2:$K$26),"OTRO"))</f>
        <v/>
      </c>
      <c r="K4369" s="11">
        <f>IF($I4369&lt;&gt;"SI",0,IFERROR($F4369,0))</f>
        <v/>
      </c>
      <c r="L4369" s="9">
        <f>IF(COUNTA($A4369:$H4369)=0,"",IF($J4369="OTRO",IFERROR(LOOKUP(2,1/(((LISTS!$H$2:$H$26&lt;&gt;"")*ISNUMBER(SEARCH(LISTS!$H$2:$H$26,$G4369)))+((LISTS!$I$2:$I$26&lt;&gt;"")*ISNUMBER(SEARCH(LISTS!$I$2:$I$26,$E4369)))),LISTS!$L$2:$L$26),"Concepto DIAN no mapeado a casilla automatica"),IF(LEFT($J4369,4)="TOPE","Control automatico DIAN: "&amp;$J4369,"Casilla automatica: "&amp;$J4369)))</f>
        <v/>
      </c>
    </row>
    <row r="4370">
      <c r="A4370" s="9" t="n"/>
      <c r="B4370" s="9" t="n"/>
      <c r="C4370" s="9" t="n"/>
      <c r="D4370" s="9" t="n"/>
      <c r="E4370" s="9" t="n"/>
      <c r="F4370" s="11" t="n"/>
      <c r="G4370" s="9" t="n"/>
      <c r="H4370" s="9" t="n"/>
      <c r="I4370" s="9">
        <f>IF(COUNTA($A4370:$H4370)=0,"",IF($J4370="OTRO","NO","SI"))</f>
        <v/>
      </c>
      <c r="J4370" s="9">
        <f>IF(COUNTA($A4370:$H4370)=0,"",IFERROR(LOOKUP(2,1/(((LISTS!$H$2:$H$26&lt;&gt;"")*ISNUMBER(SEARCH(LISTS!$H$2:$H$26,$G4370)))+((LISTS!$I$2:$I$26&lt;&gt;"")*ISNUMBER(SEARCH(LISTS!$I$2:$I$26,$E4370)))),LISTS!$K$2:$K$26),"OTRO"))</f>
        <v/>
      </c>
      <c r="K4370" s="11">
        <f>IF($I4370&lt;&gt;"SI",0,IFERROR($F4370,0))</f>
        <v/>
      </c>
      <c r="L4370" s="9">
        <f>IF(COUNTA($A4370:$H4370)=0,"",IF($J4370="OTRO",IFERROR(LOOKUP(2,1/(((LISTS!$H$2:$H$26&lt;&gt;"")*ISNUMBER(SEARCH(LISTS!$H$2:$H$26,$G4370)))+((LISTS!$I$2:$I$26&lt;&gt;"")*ISNUMBER(SEARCH(LISTS!$I$2:$I$26,$E4370)))),LISTS!$L$2:$L$26),"Concepto DIAN no mapeado a casilla automatica"),IF(LEFT($J4370,4)="TOPE","Control automatico DIAN: "&amp;$J4370,"Casilla automatica: "&amp;$J4370)))</f>
        <v/>
      </c>
    </row>
    <row r="4371">
      <c r="A4371" s="9" t="n"/>
      <c r="B4371" s="9" t="n"/>
      <c r="C4371" s="9" t="n"/>
      <c r="D4371" s="9" t="n"/>
      <c r="E4371" s="9" t="n"/>
      <c r="F4371" s="11" t="n"/>
      <c r="G4371" s="9" t="n"/>
      <c r="H4371" s="9" t="n"/>
      <c r="I4371" s="9">
        <f>IF(COUNTA($A4371:$H4371)=0,"",IF($J4371="OTRO","NO","SI"))</f>
        <v/>
      </c>
      <c r="J4371" s="9">
        <f>IF(COUNTA($A4371:$H4371)=0,"",IFERROR(LOOKUP(2,1/(((LISTS!$H$2:$H$26&lt;&gt;"")*ISNUMBER(SEARCH(LISTS!$H$2:$H$26,$G4371)))+((LISTS!$I$2:$I$26&lt;&gt;"")*ISNUMBER(SEARCH(LISTS!$I$2:$I$26,$E4371)))),LISTS!$K$2:$K$26),"OTRO"))</f>
        <v/>
      </c>
      <c r="K4371" s="11">
        <f>IF($I4371&lt;&gt;"SI",0,IFERROR($F4371,0))</f>
        <v/>
      </c>
      <c r="L4371" s="9">
        <f>IF(COUNTA($A4371:$H4371)=0,"",IF($J4371="OTRO",IFERROR(LOOKUP(2,1/(((LISTS!$H$2:$H$26&lt;&gt;"")*ISNUMBER(SEARCH(LISTS!$H$2:$H$26,$G4371)))+((LISTS!$I$2:$I$26&lt;&gt;"")*ISNUMBER(SEARCH(LISTS!$I$2:$I$26,$E4371)))),LISTS!$L$2:$L$26),"Concepto DIAN no mapeado a casilla automatica"),IF(LEFT($J4371,4)="TOPE","Control automatico DIAN: "&amp;$J4371,"Casilla automatica: "&amp;$J4371)))</f>
        <v/>
      </c>
    </row>
    <row r="4372">
      <c r="A4372" s="9" t="n"/>
      <c r="B4372" s="9" t="n"/>
      <c r="C4372" s="9" t="n"/>
      <c r="D4372" s="9" t="n"/>
      <c r="E4372" s="9" t="n"/>
      <c r="F4372" s="11" t="n"/>
      <c r="G4372" s="9" t="n"/>
      <c r="H4372" s="9" t="n"/>
      <c r="I4372" s="9">
        <f>IF(COUNTA($A4372:$H4372)=0,"",IF($J4372="OTRO","NO","SI"))</f>
        <v/>
      </c>
      <c r="J4372" s="9">
        <f>IF(COUNTA($A4372:$H4372)=0,"",IFERROR(LOOKUP(2,1/(((LISTS!$H$2:$H$26&lt;&gt;"")*ISNUMBER(SEARCH(LISTS!$H$2:$H$26,$G4372)))+((LISTS!$I$2:$I$26&lt;&gt;"")*ISNUMBER(SEARCH(LISTS!$I$2:$I$26,$E4372)))),LISTS!$K$2:$K$26),"OTRO"))</f>
        <v/>
      </c>
      <c r="K4372" s="11">
        <f>IF($I4372&lt;&gt;"SI",0,IFERROR($F4372,0))</f>
        <v/>
      </c>
      <c r="L4372" s="9">
        <f>IF(COUNTA($A4372:$H4372)=0,"",IF($J4372="OTRO",IFERROR(LOOKUP(2,1/(((LISTS!$H$2:$H$26&lt;&gt;"")*ISNUMBER(SEARCH(LISTS!$H$2:$H$26,$G4372)))+((LISTS!$I$2:$I$26&lt;&gt;"")*ISNUMBER(SEARCH(LISTS!$I$2:$I$26,$E4372)))),LISTS!$L$2:$L$26),"Concepto DIAN no mapeado a casilla automatica"),IF(LEFT($J4372,4)="TOPE","Control automatico DIAN: "&amp;$J4372,"Casilla automatica: "&amp;$J4372)))</f>
        <v/>
      </c>
    </row>
    <row r="4373">
      <c r="A4373" s="9" t="n"/>
      <c r="B4373" s="9" t="n"/>
      <c r="C4373" s="9" t="n"/>
      <c r="D4373" s="9" t="n"/>
      <c r="E4373" s="9" t="n"/>
      <c r="F4373" s="11" t="n"/>
      <c r="G4373" s="9" t="n"/>
      <c r="H4373" s="9" t="n"/>
      <c r="I4373" s="9">
        <f>IF(COUNTA($A4373:$H4373)=0,"",IF($J4373="OTRO","NO","SI"))</f>
        <v/>
      </c>
      <c r="J4373" s="9">
        <f>IF(COUNTA($A4373:$H4373)=0,"",IFERROR(LOOKUP(2,1/(((LISTS!$H$2:$H$26&lt;&gt;"")*ISNUMBER(SEARCH(LISTS!$H$2:$H$26,$G4373)))+((LISTS!$I$2:$I$26&lt;&gt;"")*ISNUMBER(SEARCH(LISTS!$I$2:$I$26,$E4373)))),LISTS!$K$2:$K$26),"OTRO"))</f>
        <v/>
      </c>
      <c r="K4373" s="11">
        <f>IF($I4373&lt;&gt;"SI",0,IFERROR($F4373,0))</f>
        <v/>
      </c>
      <c r="L4373" s="9">
        <f>IF(COUNTA($A4373:$H4373)=0,"",IF($J4373="OTRO",IFERROR(LOOKUP(2,1/(((LISTS!$H$2:$H$26&lt;&gt;"")*ISNUMBER(SEARCH(LISTS!$H$2:$H$26,$G4373)))+((LISTS!$I$2:$I$26&lt;&gt;"")*ISNUMBER(SEARCH(LISTS!$I$2:$I$26,$E4373)))),LISTS!$L$2:$L$26),"Concepto DIAN no mapeado a casilla automatica"),IF(LEFT($J4373,4)="TOPE","Control automatico DIAN: "&amp;$J4373,"Casilla automatica: "&amp;$J4373)))</f>
        <v/>
      </c>
    </row>
    <row r="4374">
      <c r="A4374" s="9" t="n"/>
      <c r="B4374" s="9" t="n"/>
      <c r="C4374" s="9" t="n"/>
      <c r="D4374" s="9" t="n"/>
      <c r="E4374" s="9" t="n"/>
      <c r="F4374" s="11" t="n"/>
      <c r="G4374" s="9" t="n"/>
      <c r="H4374" s="9" t="n"/>
      <c r="I4374" s="9">
        <f>IF(COUNTA($A4374:$H4374)=0,"",IF($J4374="OTRO","NO","SI"))</f>
        <v/>
      </c>
      <c r="J4374" s="9">
        <f>IF(COUNTA($A4374:$H4374)=0,"",IFERROR(LOOKUP(2,1/(((LISTS!$H$2:$H$26&lt;&gt;"")*ISNUMBER(SEARCH(LISTS!$H$2:$H$26,$G4374)))+((LISTS!$I$2:$I$26&lt;&gt;"")*ISNUMBER(SEARCH(LISTS!$I$2:$I$26,$E4374)))),LISTS!$K$2:$K$26),"OTRO"))</f>
        <v/>
      </c>
      <c r="K4374" s="11">
        <f>IF($I4374&lt;&gt;"SI",0,IFERROR($F4374,0))</f>
        <v/>
      </c>
      <c r="L4374" s="9">
        <f>IF(COUNTA($A4374:$H4374)=0,"",IF($J4374="OTRO",IFERROR(LOOKUP(2,1/(((LISTS!$H$2:$H$26&lt;&gt;"")*ISNUMBER(SEARCH(LISTS!$H$2:$H$26,$G4374)))+((LISTS!$I$2:$I$26&lt;&gt;"")*ISNUMBER(SEARCH(LISTS!$I$2:$I$26,$E4374)))),LISTS!$L$2:$L$26),"Concepto DIAN no mapeado a casilla automatica"),IF(LEFT($J4374,4)="TOPE","Control automatico DIAN: "&amp;$J4374,"Casilla automatica: "&amp;$J4374)))</f>
        <v/>
      </c>
    </row>
    <row r="4375">
      <c r="A4375" s="9" t="n"/>
      <c r="B4375" s="9" t="n"/>
      <c r="C4375" s="9" t="n"/>
      <c r="D4375" s="9" t="n"/>
      <c r="E4375" s="9" t="n"/>
      <c r="F4375" s="11" t="n"/>
      <c r="G4375" s="9" t="n"/>
      <c r="H4375" s="9" t="n"/>
      <c r="I4375" s="9">
        <f>IF(COUNTA($A4375:$H4375)=0,"",IF($J4375="OTRO","NO","SI"))</f>
        <v/>
      </c>
      <c r="J4375" s="9">
        <f>IF(COUNTA($A4375:$H4375)=0,"",IFERROR(LOOKUP(2,1/(((LISTS!$H$2:$H$26&lt;&gt;"")*ISNUMBER(SEARCH(LISTS!$H$2:$H$26,$G4375)))+((LISTS!$I$2:$I$26&lt;&gt;"")*ISNUMBER(SEARCH(LISTS!$I$2:$I$26,$E4375)))),LISTS!$K$2:$K$26),"OTRO"))</f>
        <v/>
      </c>
      <c r="K4375" s="11">
        <f>IF($I4375&lt;&gt;"SI",0,IFERROR($F4375,0))</f>
        <v/>
      </c>
      <c r="L4375" s="9">
        <f>IF(COUNTA($A4375:$H4375)=0,"",IF($J4375="OTRO",IFERROR(LOOKUP(2,1/(((LISTS!$H$2:$H$26&lt;&gt;"")*ISNUMBER(SEARCH(LISTS!$H$2:$H$26,$G4375)))+((LISTS!$I$2:$I$26&lt;&gt;"")*ISNUMBER(SEARCH(LISTS!$I$2:$I$26,$E4375)))),LISTS!$L$2:$L$26),"Concepto DIAN no mapeado a casilla automatica"),IF(LEFT($J4375,4)="TOPE","Control automatico DIAN: "&amp;$J4375,"Casilla automatica: "&amp;$J4375)))</f>
        <v/>
      </c>
    </row>
    <row r="4376">
      <c r="A4376" s="9" t="n"/>
      <c r="B4376" s="9" t="n"/>
      <c r="C4376" s="9" t="n"/>
      <c r="D4376" s="9" t="n"/>
      <c r="E4376" s="9" t="n"/>
      <c r="F4376" s="11" t="n"/>
      <c r="G4376" s="9" t="n"/>
      <c r="H4376" s="9" t="n"/>
      <c r="I4376" s="9">
        <f>IF(COUNTA($A4376:$H4376)=0,"",IF($J4376="OTRO","NO","SI"))</f>
        <v/>
      </c>
      <c r="J4376" s="9">
        <f>IF(COUNTA($A4376:$H4376)=0,"",IFERROR(LOOKUP(2,1/(((LISTS!$H$2:$H$26&lt;&gt;"")*ISNUMBER(SEARCH(LISTS!$H$2:$H$26,$G4376)))+((LISTS!$I$2:$I$26&lt;&gt;"")*ISNUMBER(SEARCH(LISTS!$I$2:$I$26,$E4376)))),LISTS!$K$2:$K$26),"OTRO"))</f>
        <v/>
      </c>
      <c r="K4376" s="11">
        <f>IF($I4376&lt;&gt;"SI",0,IFERROR($F4376,0))</f>
        <v/>
      </c>
      <c r="L4376" s="9">
        <f>IF(COUNTA($A4376:$H4376)=0,"",IF($J4376="OTRO",IFERROR(LOOKUP(2,1/(((LISTS!$H$2:$H$26&lt;&gt;"")*ISNUMBER(SEARCH(LISTS!$H$2:$H$26,$G4376)))+((LISTS!$I$2:$I$26&lt;&gt;"")*ISNUMBER(SEARCH(LISTS!$I$2:$I$26,$E4376)))),LISTS!$L$2:$L$26),"Concepto DIAN no mapeado a casilla automatica"),IF(LEFT($J4376,4)="TOPE","Control automatico DIAN: "&amp;$J4376,"Casilla automatica: "&amp;$J4376)))</f>
        <v/>
      </c>
    </row>
    <row r="4377">
      <c r="A4377" s="9" t="n"/>
      <c r="B4377" s="9" t="n"/>
      <c r="C4377" s="9" t="n"/>
      <c r="D4377" s="9" t="n"/>
      <c r="E4377" s="9" t="n"/>
      <c r="F4377" s="11" t="n"/>
      <c r="G4377" s="9" t="n"/>
      <c r="H4377" s="9" t="n"/>
      <c r="I4377" s="9">
        <f>IF(COUNTA($A4377:$H4377)=0,"",IF($J4377="OTRO","NO","SI"))</f>
        <v/>
      </c>
      <c r="J4377" s="9">
        <f>IF(COUNTA($A4377:$H4377)=0,"",IFERROR(LOOKUP(2,1/(((LISTS!$H$2:$H$26&lt;&gt;"")*ISNUMBER(SEARCH(LISTS!$H$2:$H$26,$G4377)))+((LISTS!$I$2:$I$26&lt;&gt;"")*ISNUMBER(SEARCH(LISTS!$I$2:$I$26,$E4377)))),LISTS!$K$2:$K$26),"OTRO"))</f>
        <v/>
      </c>
      <c r="K4377" s="11">
        <f>IF($I4377&lt;&gt;"SI",0,IFERROR($F4377,0))</f>
        <v/>
      </c>
      <c r="L4377" s="9">
        <f>IF(COUNTA($A4377:$H4377)=0,"",IF($J4377="OTRO",IFERROR(LOOKUP(2,1/(((LISTS!$H$2:$H$26&lt;&gt;"")*ISNUMBER(SEARCH(LISTS!$H$2:$H$26,$G4377)))+((LISTS!$I$2:$I$26&lt;&gt;"")*ISNUMBER(SEARCH(LISTS!$I$2:$I$26,$E4377)))),LISTS!$L$2:$L$26),"Concepto DIAN no mapeado a casilla automatica"),IF(LEFT($J4377,4)="TOPE","Control automatico DIAN: "&amp;$J4377,"Casilla automatica: "&amp;$J4377)))</f>
        <v/>
      </c>
    </row>
    <row r="4378">
      <c r="A4378" s="9" t="n"/>
      <c r="B4378" s="9" t="n"/>
      <c r="C4378" s="9" t="n"/>
      <c r="D4378" s="9" t="n"/>
      <c r="E4378" s="9" t="n"/>
      <c r="F4378" s="11" t="n"/>
      <c r="G4378" s="9" t="n"/>
      <c r="H4378" s="9" t="n"/>
      <c r="I4378" s="9">
        <f>IF(COUNTA($A4378:$H4378)=0,"",IF($J4378="OTRO","NO","SI"))</f>
        <v/>
      </c>
      <c r="J4378" s="9">
        <f>IF(COUNTA($A4378:$H4378)=0,"",IFERROR(LOOKUP(2,1/(((LISTS!$H$2:$H$26&lt;&gt;"")*ISNUMBER(SEARCH(LISTS!$H$2:$H$26,$G4378)))+((LISTS!$I$2:$I$26&lt;&gt;"")*ISNUMBER(SEARCH(LISTS!$I$2:$I$26,$E4378)))),LISTS!$K$2:$K$26),"OTRO"))</f>
        <v/>
      </c>
      <c r="K4378" s="11">
        <f>IF($I4378&lt;&gt;"SI",0,IFERROR($F4378,0))</f>
        <v/>
      </c>
      <c r="L4378" s="9">
        <f>IF(COUNTA($A4378:$H4378)=0,"",IF($J4378="OTRO",IFERROR(LOOKUP(2,1/(((LISTS!$H$2:$H$26&lt;&gt;"")*ISNUMBER(SEARCH(LISTS!$H$2:$H$26,$G4378)))+((LISTS!$I$2:$I$26&lt;&gt;"")*ISNUMBER(SEARCH(LISTS!$I$2:$I$26,$E4378)))),LISTS!$L$2:$L$26),"Concepto DIAN no mapeado a casilla automatica"),IF(LEFT($J4378,4)="TOPE","Control automatico DIAN: "&amp;$J4378,"Casilla automatica: "&amp;$J4378)))</f>
        <v/>
      </c>
    </row>
    <row r="4379">
      <c r="A4379" s="9" t="n"/>
      <c r="B4379" s="9" t="n"/>
      <c r="C4379" s="9" t="n"/>
      <c r="D4379" s="9" t="n"/>
      <c r="E4379" s="9" t="n"/>
      <c r="F4379" s="11" t="n"/>
      <c r="G4379" s="9" t="n"/>
      <c r="H4379" s="9" t="n"/>
      <c r="I4379" s="9">
        <f>IF(COUNTA($A4379:$H4379)=0,"",IF($J4379="OTRO","NO","SI"))</f>
        <v/>
      </c>
      <c r="J4379" s="9">
        <f>IF(COUNTA($A4379:$H4379)=0,"",IFERROR(LOOKUP(2,1/(((LISTS!$H$2:$H$26&lt;&gt;"")*ISNUMBER(SEARCH(LISTS!$H$2:$H$26,$G4379)))+((LISTS!$I$2:$I$26&lt;&gt;"")*ISNUMBER(SEARCH(LISTS!$I$2:$I$26,$E4379)))),LISTS!$K$2:$K$26),"OTRO"))</f>
        <v/>
      </c>
      <c r="K4379" s="11">
        <f>IF($I4379&lt;&gt;"SI",0,IFERROR($F4379,0))</f>
        <v/>
      </c>
      <c r="L4379" s="9">
        <f>IF(COUNTA($A4379:$H4379)=0,"",IF($J4379="OTRO",IFERROR(LOOKUP(2,1/(((LISTS!$H$2:$H$26&lt;&gt;"")*ISNUMBER(SEARCH(LISTS!$H$2:$H$26,$G4379)))+((LISTS!$I$2:$I$26&lt;&gt;"")*ISNUMBER(SEARCH(LISTS!$I$2:$I$26,$E4379)))),LISTS!$L$2:$L$26),"Concepto DIAN no mapeado a casilla automatica"),IF(LEFT($J4379,4)="TOPE","Control automatico DIAN: "&amp;$J4379,"Casilla automatica: "&amp;$J4379)))</f>
        <v/>
      </c>
    </row>
    <row r="4380">
      <c r="A4380" s="9" t="n"/>
      <c r="B4380" s="9" t="n"/>
      <c r="C4380" s="9" t="n"/>
      <c r="D4380" s="9" t="n"/>
      <c r="E4380" s="9" t="n"/>
      <c r="F4380" s="11" t="n"/>
      <c r="G4380" s="9" t="n"/>
      <c r="H4380" s="9" t="n"/>
      <c r="I4380" s="9">
        <f>IF(COUNTA($A4380:$H4380)=0,"",IF($J4380="OTRO","NO","SI"))</f>
        <v/>
      </c>
      <c r="J4380" s="9">
        <f>IF(COUNTA($A4380:$H4380)=0,"",IFERROR(LOOKUP(2,1/(((LISTS!$H$2:$H$26&lt;&gt;"")*ISNUMBER(SEARCH(LISTS!$H$2:$H$26,$G4380)))+((LISTS!$I$2:$I$26&lt;&gt;"")*ISNUMBER(SEARCH(LISTS!$I$2:$I$26,$E4380)))),LISTS!$K$2:$K$26),"OTRO"))</f>
        <v/>
      </c>
      <c r="K4380" s="11">
        <f>IF($I4380&lt;&gt;"SI",0,IFERROR($F4380,0))</f>
        <v/>
      </c>
      <c r="L4380" s="9">
        <f>IF(COUNTA($A4380:$H4380)=0,"",IF($J4380="OTRO",IFERROR(LOOKUP(2,1/(((LISTS!$H$2:$H$26&lt;&gt;"")*ISNUMBER(SEARCH(LISTS!$H$2:$H$26,$G4380)))+((LISTS!$I$2:$I$26&lt;&gt;"")*ISNUMBER(SEARCH(LISTS!$I$2:$I$26,$E4380)))),LISTS!$L$2:$L$26),"Concepto DIAN no mapeado a casilla automatica"),IF(LEFT($J4380,4)="TOPE","Control automatico DIAN: "&amp;$J4380,"Casilla automatica: "&amp;$J4380)))</f>
        <v/>
      </c>
    </row>
    <row r="4381">
      <c r="A4381" s="9" t="n"/>
      <c r="B4381" s="9" t="n"/>
      <c r="C4381" s="9" t="n"/>
      <c r="D4381" s="9" t="n"/>
      <c r="E4381" s="9" t="n"/>
      <c r="F4381" s="11" t="n"/>
      <c r="G4381" s="9" t="n"/>
      <c r="H4381" s="9" t="n"/>
      <c r="I4381" s="9">
        <f>IF(COUNTA($A4381:$H4381)=0,"",IF($J4381="OTRO","NO","SI"))</f>
        <v/>
      </c>
      <c r="J4381" s="9">
        <f>IF(COUNTA($A4381:$H4381)=0,"",IFERROR(LOOKUP(2,1/(((LISTS!$H$2:$H$26&lt;&gt;"")*ISNUMBER(SEARCH(LISTS!$H$2:$H$26,$G4381)))+((LISTS!$I$2:$I$26&lt;&gt;"")*ISNUMBER(SEARCH(LISTS!$I$2:$I$26,$E4381)))),LISTS!$K$2:$K$26),"OTRO"))</f>
        <v/>
      </c>
      <c r="K4381" s="11">
        <f>IF($I4381&lt;&gt;"SI",0,IFERROR($F4381,0))</f>
        <v/>
      </c>
      <c r="L4381" s="9">
        <f>IF(COUNTA($A4381:$H4381)=0,"",IF($J4381="OTRO",IFERROR(LOOKUP(2,1/(((LISTS!$H$2:$H$26&lt;&gt;"")*ISNUMBER(SEARCH(LISTS!$H$2:$H$26,$G4381)))+((LISTS!$I$2:$I$26&lt;&gt;"")*ISNUMBER(SEARCH(LISTS!$I$2:$I$26,$E4381)))),LISTS!$L$2:$L$26),"Concepto DIAN no mapeado a casilla automatica"),IF(LEFT($J4381,4)="TOPE","Control automatico DIAN: "&amp;$J4381,"Casilla automatica: "&amp;$J4381)))</f>
        <v/>
      </c>
    </row>
    <row r="4382">
      <c r="A4382" s="9" t="n"/>
      <c r="B4382" s="9" t="n"/>
      <c r="C4382" s="9" t="n"/>
      <c r="D4382" s="9" t="n"/>
      <c r="E4382" s="9" t="n"/>
      <c r="F4382" s="11" t="n"/>
      <c r="G4382" s="9" t="n"/>
      <c r="H4382" s="9" t="n"/>
      <c r="I4382" s="9">
        <f>IF(COUNTA($A4382:$H4382)=0,"",IF($J4382="OTRO","NO","SI"))</f>
        <v/>
      </c>
      <c r="J4382" s="9">
        <f>IF(COUNTA($A4382:$H4382)=0,"",IFERROR(LOOKUP(2,1/(((LISTS!$H$2:$H$26&lt;&gt;"")*ISNUMBER(SEARCH(LISTS!$H$2:$H$26,$G4382)))+((LISTS!$I$2:$I$26&lt;&gt;"")*ISNUMBER(SEARCH(LISTS!$I$2:$I$26,$E4382)))),LISTS!$K$2:$K$26),"OTRO"))</f>
        <v/>
      </c>
      <c r="K4382" s="11">
        <f>IF($I4382&lt;&gt;"SI",0,IFERROR($F4382,0))</f>
        <v/>
      </c>
      <c r="L4382" s="9">
        <f>IF(COUNTA($A4382:$H4382)=0,"",IF($J4382="OTRO",IFERROR(LOOKUP(2,1/(((LISTS!$H$2:$H$26&lt;&gt;"")*ISNUMBER(SEARCH(LISTS!$H$2:$H$26,$G4382)))+((LISTS!$I$2:$I$26&lt;&gt;"")*ISNUMBER(SEARCH(LISTS!$I$2:$I$26,$E4382)))),LISTS!$L$2:$L$26),"Concepto DIAN no mapeado a casilla automatica"),IF(LEFT($J4382,4)="TOPE","Control automatico DIAN: "&amp;$J4382,"Casilla automatica: "&amp;$J4382)))</f>
        <v/>
      </c>
    </row>
    <row r="4383">
      <c r="A4383" s="9" t="n"/>
      <c r="B4383" s="9" t="n"/>
      <c r="C4383" s="9" t="n"/>
      <c r="D4383" s="9" t="n"/>
      <c r="E4383" s="9" t="n"/>
      <c r="F4383" s="11" t="n"/>
      <c r="G4383" s="9" t="n"/>
      <c r="H4383" s="9" t="n"/>
      <c r="I4383" s="9">
        <f>IF(COUNTA($A4383:$H4383)=0,"",IF($J4383="OTRO","NO","SI"))</f>
        <v/>
      </c>
      <c r="J4383" s="9">
        <f>IF(COUNTA($A4383:$H4383)=0,"",IFERROR(LOOKUP(2,1/(((LISTS!$H$2:$H$26&lt;&gt;"")*ISNUMBER(SEARCH(LISTS!$H$2:$H$26,$G4383)))+((LISTS!$I$2:$I$26&lt;&gt;"")*ISNUMBER(SEARCH(LISTS!$I$2:$I$26,$E4383)))),LISTS!$K$2:$K$26),"OTRO"))</f>
        <v/>
      </c>
      <c r="K4383" s="11">
        <f>IF($I4383&lt;&gt;"SI",0,IFERROR($F4383,0))</f>
        <v/>
      </c>
      <c r="L4383" s="9">
        <f>IF(COUNTA($A4383:$H4383)=0,"",IF($J4383="OTRO",IFERROR(LOOKUP(2,1/(((LISTS!$H$2:$H$26&lt;&gt;"")*ISNUMBER(SEARCH(LISTS!$H$2:$H$26,$G4383)))+((LISTS!$I$2:$I$26&lt;&gt;"")*ISNUMBER(SEARCH(LISTS!$I$2:$I$26,$E4383)))),LISTS!$L$2:$L$26),"Concepto DIAN no mapeado a casilla automatica"),IF(LEFT($J4383,4)="TOPE","Control automatico DIAN: "&amp;$J4383,"Casilla automatica: "&amp;$J4383)))</f>
        <v/>
      </c>
    </row>
    <row r="4384">
      <c r="A4384" s="9" t="n"/>
      <c r="B4384" s="9" t="n"/>
      <c r="C4384" s="9" t="n"/>
      <c r="D4384" s="9" t="n"/>
      <c r="E4384" s="9" t="n"/>
      <c r="F4384" s="11" t="n"/>
      <c r="G4384" s="9" t="n"/>
      <c r="H4384" s="9" t="n"/>
      <c r="I4384" s="9">
        <f>IF(COUNTA($A4384:$H4384)=0,"",IF($J4384="OTRO","NO","SI"))</f>
        <v/>
      </c>
      <c r="J4384" s="9">
        <f>IF(COUNTA($A4384:$H4384)=0,"",IFERROR(LOOKUP(2,1/(((LISTS!$H$2:$H$26&lt;&gt;"")*ISNUMBER(SEARCH(LISTS!$H$2:$H$26,$G4384)))+((LISTS!$I$2:$I$26&lt;&gt;"")*ISNUMBER(SEARCH(LISTS!$I$2:$I$26,$E4384)))),LISTS!$K$2:$K$26),"OTRO"))</f>
        <v/>
      </c>
      <c r="K4384" s="11">
        <f>IF($I4384&lt;&gt;"SI",0,IFERROR($F4384,0))</f>
        <v/>
      </c>
      <c r="L4384" s="9">
        <f>IF(COUNTA($A4384:$H4384)=0,"",IF($J4384="OTRO",IFERROR(LOOKUP(2,1/(((LISTS!$H$2:$H$26&lt;&gt;"")*ISNUMBER(SEARCH(LISTS!$H$2:$H$26,$G4384)))+((LISTS!$I$2:$I$26&lt;&gt;"")*ISNUMBER(SEARCH(LISTS!$I$2:$I$26,$E4384)))),LISTS!$L$2:$L$26),"Concepto DIAN no mapeado a casilla automatica"),IF(LEFT($J4384,4)="TOPE","Control automatico DIAN: "&amp;$J4384,"Casilla automatica: "&amp;$J4384)))</f>
        <v/>
      </c>
    </row>
    <row r="4385">
      <c r="A4385" s="9" t="n"/>
      <c r="B4385" s="9" t="n"/>
      <c r="C4385" s="9" t="n"/>
      <c r="D4385" s="9" t="n"/>
      <c r="E4385" s="9" t="n"/>
      <c r="F4385" s="11" t="n"/>
      <c r="G4385" s="9" t="n"/>
      <c r="H4385" s="9" t="n"/>
      <c r="I4385" s="9">
        <f>IF(COUNTA($A4385:$H4385)=0,"",IF($J4385="OTRO","NO","SI"))</f>
        <v/>
      </c>
      <c r="J4385" s="9">
        <f>IF(COUNTA($A4385:$H4385)=0,"",IFERROR(LOOKUP(2,1/(((LISTS!$H$2:$H$26&lt;&gt;"")*ISNUMBER(SEARCH(LISTS!$H$2:$H$26,$G4385)))+((LISTS!$I$2:$I$26&lt;&gt;"")*ISNUMBER(SEARCH(LISTS!$I$2:$I$26,$E4385)))),LISTS!$K$2:$K$26),"OTRO"))</f>
        <v/>
      </c>
      <c r="K4385" s="11">
        <f>IF($I4385&lt;&gt;"SI",0,IFERROR($F4385,0))</f>
        <v/>
      </c>
      <c r="L4385" s="9">
        <f>IF(COUNTA($A4385:$H4385)=0,"",IF($J4385="OTRO",IFERROR(LOOKUP(2,1/(((LISTS!$H$2:$H$26&lt;&gt;"")*ISNUMBER(SEARCH(LISTS!$H$2:$H$26,$G4385)))+((LISTS!$I$2:$I$26&lt;&gt;"")*ISNUMBER(SEARCH(LISTS!$I$2:$I$26,$E4385)))),LISTS!$L$2:$L$26),"Concepto DIAN no mapeado a casilla automatica"),IF(LEFT($J4385,4)="TOPE","Control automatico DIAN: "&amp;$J4385,"Casilla automatica: "&amp;$J4385)))</f>
        <v/>
      </c>
    </row>
    <row r="4386">
      <c r="A4386" s="9" t="n"/>
      <c r="B4386" s="9" t="n"/>
      <c r="C4386" s="9" t="n"/>
      <c r="D4386" s="9" t="n"/>
      <c r="E4386" s="9" t="n"/>
      <c r="F4386" s="11" t="n"/>
      <c r="G4386" s="9" t="n"/>
      <c r="H4386" s="9" t="n"/>
      <c r="I4386" s="9">
        <f>IF(COUNTA($A4386:$H4386)=0,"",IF($J4386="OTRO","NO","SI"))</f>
        <v/>
      </c>
      <c r="J4386" s="9">
        <f>IF(COUNTA($A4386:$H4386)=0,"",IFERROR(LOOKUP(2,1/(((LISTS!$H$2:$H$26&lt;&gt;"")*ISNUMBER(SEARCH(LISTS!$H$2:$H$26,$G4386)))+((LISTS!$I$2:$I$26&lt;&gt;"")*ISNUMBER(SEARCH(LISTS!$I$2:$I$26,$E4386)))),LISTS!$K$2:$K$26),"OTRO"))</f>
        <v/>
      </c>
      <c r="K4386" s="11">
        <f>IF($I4386&lt;&gt;"SI",0,IFERROR($F4386,0))</f>
        <v/>
      </c>
      <c r="L4386" s="9">
        <f>IF(COUNTA($A4386:$H4386)=0,"",IF($J4386="OTRO",IFERROR(LOOKUP(2,1/(((LISTS!$H$2:$H$26&lt;&gt;"")*ISNUMBER(SEARCH(LISTS!$H$2:$H$26,$G4386)))+((LISTS!$I$2:$I$26&lt;&gt;"")*ISNUMBER(SEARCH(LISTS!$I$2:$I$26,$E4386)))),LISTS!$L$2:$L$26),"Concepto DIAN no mapeado a casilla automatica"),IF(LEFT($J4386,4)="TOPE","Control automatico DIAN: "&amp;$J4386,"Casilla automatica: "&amp;$J4386)))</f>
        <v/>
      </c>
    </row>
    <row r="4387">
      <c r="A4387" s="9" t="n"/>
      <c r="B4387" s="9" t="n"/>
      <c r="C4387" s="9" t="n"/>
      <c r="D4387" s="9" t="n"/>
      <c r="E4387" s="9" t="n"/>
      <c r="F4387" s="11" t="n"/>
      <c r="G4387" s="9" t="n"/>
      <c r="H4387" s="9" t="n"/>
      <c r="I4387" s="9">
        <f>IF(COUNTA($A4387:$H4387)=0,"",IF($J4387="OTRO","NO","SI"))</f>
        <v/>
      </c>
      <c r="J4387" s="9">
        <f>IF(COUNTA($A4387:$H4387)=0,"",IFERROR(LOOKUP(2,1/(((LISTS!$H$2:$H$26&lt;&gt;"")*ISNUMBER(SEARCH(LISTS!$H$2:$H$26,$G4387)))+((LISTS!$I$2:$I$26&lt;&gt;"")*ISNUMBER(SEARCH(LISTS!$I$2:$I$26,$E4387)))),LISTS!$K$2:$K$26),"OTRO"))</f>
        <v/>
      </c>
      <c r="K4387" s="11">
        <f>IF($I4387&lt;&gt;"SI",0,IFERROR($F4387,0))</f>
        <v/>
      </c>
      <c r="L4387" s="9">
        <f>IF(COUNTA($A4387:$H4387)=0,"",IF($J4387="OTRO",IFERROR(LOOKUP(2,1/(((LISTS!$H$2:$H$26&lt;&gt;"")*ISNUMBER(SEARCH(LISTS!$H$2:$H$26,$G4387)))+((LISTS!$I$2:$I$26&lt;&gt;"")*ISNUMBER(SEARCH(LISTS!$I$2:$I$26,$E4387)))),LISTS!$L$2:$L$26),"Concepto DIAN no mapeado a casilla automatica"),IF(LEFT($J4387,4)="TOPE","Control automatico DIAN: "&amp;$J4387,"Casilla automatica: "&amp;$J4387)))</f>
        <v/>
      </c>
    </row>
    <row r="4388">
      <c r="A4388" s="9" t="n"/>
      <c r="B4388" s="9" t="n"/>
      <c r="C4388" s="9" t="n"/>
      <c r="D4388" s="9" t="n"/>
      <c r="E4388" s="9" t="n"/>
      <c r="F4388" s="11" t="n"/>
      <c r="G4388" s="9" t="n"/>
      <c r="H4388" s="9" t="n"/>
      <c r="I4388" s="9">
        <f>IF(COUNTA($A4388:$H4388)=0,"",IF($J4388="OTRO","NO","SI"))</f>
        <v/>
      </c>
      <c r="J4388" s="9">
        <f>IF(COUNTA($A4388:$H4388)=0,"",IFERROR(LOOKUP(2,1/(((LISTS!$H$2:$H$26&lt;&gt;"")*ISNUMBER(SEARCH(LISTS!$H$2:$H$26,$G4388)))+((LISTS!$I$2:$I$26&lt;&gt;"")*ISNUMBER(SEARCH(LISTS!$I$2:$I$26,$E4388)))),LISTS!$K$2:$K$26),"OTRO"))</f>
        <v/>
      </c>
      <c r="K4388" s="11">
        <f>IF($I4388&lt;&gt;"SI",0,IFERROR($F4388,0))</f>
        <v/>
      </c>
      <c r="L4388" s="9">
        <f>IF(COUNTA($A4388:$H4388)=0,"",IF($J4388="OTRO",IFERROR(LOOKUP(2,1/(((LISTS!$H$2:$H$26&lt;&gt;"")*ISNUMBER(SEARCH(LISTS!$H$2:$H$26,$G4388)))+((LISTS!$I$2:$I$26&lt;&gt;"")*ISNUMBER(SEARCH(LISTS!$I$2:$I$26,$E4388)))),LISTS!$L$2:$L$26),"Concepto DIAN no mapeado a casilla automatica"),IF(LEFT($J4388,4)="TOPE","Control automatico DIAN: "&amp;$J4388,"Casilla automatica: "&amp;$J4388)))</f>
        <v/>
      </c>
    </row>
    <row r="4389">
      <c r="A4389" s="9" t="n"/>
      <c r="B4389" s="9" t="n"/>
      <c r="C4389" s="9" t="n"/>
      <c r="D4389" s="9" t="n"/>
      <c r="E4389" s="9" t="n"/>
      <c r="F4389" s="11" t="n"/>
      <c r="G4389" s="9" t="n"/>
      <c r="H4389" s="9" t="n"/>
      <c r="I4389" s="9">
        <f>IF(COUNTA($A4389:$H4389)=0,"",IF($J4389="OTRO","NO","SI"))</f>
        <v/>
      </c>
      <c r="J4389" s="9">
        <f>IF(COUNTA($A4389:$H4389)=0,"",IFERROR(LOOKUP(2,1/(((LISTS!$H$2:$H$26&lt;&gt;"")*ISNUMBER(SEARCH(LISTS!$H$2:$H$26,$G4389)))+((LISTS!$I$2:$I$26&lt;&gt;"")*ISNUMBER(SEARCH(LISTS!$I$2:$I$26,$E4389)))),LISTS!$K$2:$K$26),"OTRO"))</f>
        <v/>
      </c>
      <c r="K4389" s="11">
        <f>IF($I4389&lt;&gt;"SI",0,IFERROR($F4389,0))</f>
        <v/>
      </c>
      <c r="L4389" s="9">
        <f>IF(COUNTA($A4389:$H4389)=0,"",IF($J4389="OTRO",IFERROR(LOOKUP(2,1/(((LISTS!$H$2:$H$26&lt;&gt;"")*ISNUMBER(SEARCH(LISTS!$H$2:$H$26,$G4389)))+((LISTS!$I$2:$I$26&lt;&gt;"")*ISNUMBER(SEARCH(LISTS!$I$2:$I$26,$E4389)))),LISTS!$L$2:$L$26),"Concepto DIAN no mapeado a casilla automatica"),IF(LEFT($J4389,4)="TOPE","Control automatico DIAN: "&amp;$J4389,"Casilla automatica: "&amp;$J4389)))</f>
        <v/>
      </c>
    </row>
    <row r="4390">
      <c r="A4390" s="9" t="n"/>
      <c r="B4390" s="9" t="n"/>
      <c r="C4390" s="9" t="n"/>
      <c r="D4390" s="9" t="n"/>
      <c r="E4390" s="9" t="n"/>
      <c r="F4390" s="11" t="n"/>
      <c r="G4390" s="9" t="n"/>
      <c r="H4390" s="9" t="n"/>
      <c r="I4390" s="9">
        <f>IF(COUNTA($A4390:$H4390)=0,"",IF($J4390="OTRO","NO","SI"))</f>
        <v/>
      </c>
      <c r="J4390" s="9">
        <f>IF(COUNTA($A4390:$H4390)=0,"",IFERROR(LOOKUP(2,1/(((LISTS!$H$2:$H$26&lt;&gt;"")*ISNUMBER(SEARCH(LISTS!$H$2:$H$26,$G4390)))+((LISTS!$I$2:$I$26&lt;&gt;"")*ISNUMBER(SEARCH(LISTS!$I$2:$I$26,$E4390)))),LISTS!$K$2:$K$26),"OTRO"))</f>
        <v/>
      </c>
      <c r="K4390" s="11">
        <f>IF($I4390&lt;&gt;"SI",0,IFERROR($F4390,0))</f>
        <v/>
      </c>
      <c r="L4390" s="9">
        <f>IF(COUNTA($A4390:$H4390)=0,"",IF($J4390="OTRO",IFERROR(LOOKUP(2,1/(((LISTS!$H$2:$H$26&lt;&gt;"")*ISNUMBER(SEARCH(LISTS!$H$2:$H$26,$G4390)))+((LISTS!$I$2:$I$26&lt;&gt;"")*ISNUMBER(SEARCH(LISTS!$I$2:$I$26,$E4390)))),LISTS!$L$2:$L$26),"Concepto DIAN no mapeado a casilla automatica"),IF(LEFT($J4390,4)="TOPE","Control automatico DIAN: "&amp;$J4390,"Casilla automatica: "&amp;$J4390)))</f>
        <v/>
      </c>
    </row>
    <row r="4391">
      <c r="A4391" s="9" t="n"/>
      <c r="B4391" s="9" t="n"/>
      <c r="C4391" s="9" t="n"/>
      <c r="D4391" s="9" t="n"/>
      <c r="E4391" s="9" t="n"/>
      <c r="F4391" s="11" t="n"/>
      <c r="G4391" s="9" t="n"/>
      <c r="H4391" s="9" t="n"/>
      <c r="I4391" s="9">
        <f>IF(COUNTA($A4391:$H4391)=0,"",IF($J4391="OTRO","NO","SI"))</f>
        <v/>
      </c>
      <c r="J4391" s="9">
        <f>IF(COUNTA($A4391:$H4391)=0,"",IFERROR(LOOKUP(2,1/(((LISTS!$H$2:$H$26&lt;&gt;"")*ISNUMBER(SEARCH(LISTS!$H$2:$H$26,$G4391)))+((LISTS!$I$2:$I$26&lt;&gt;"")*ISNUMBER(SEARCH(LISTS!$I$2:$I$26,$E4391)))),LISTS!$K$2:$K$26),"OTRO"))</f>
        <v/>
      </c>
      <c r="K4391" s="11">
        <f>IF($I4391&lt;&gt;"SI",0,IFERROR($F4391,0))</f>
        <v/>
      </c>
      <c r="L4391" s="9">
        <f>IF(COUNTA($A4391:$H4391)=0,"",IF($J4391="OTRO",IFERROR(LOOKUP(2,1/(((LISTS!$H$2:$H$26&lt;&gt;"")*ISNUMBER(SEARCH(LISTS!$H$2:$H$26,$G4391)))+((LISTS!$I$2:$I$26&lt;&gt;"")*ISNUMBER(SEARCH(LISTS!$I$2:$I$26,$E4391)))),LISTS!$L$2:$L$26),"Concepto DIAN no mapeado a casilla automatica"),IF(LEFT($J4391,4)="TOPE","Control automatico DIAN: "&amp;$J4391,"Casilla automatica: "&amp;$J4391)))</f>
        <v/>
      </c>
    </row>
    <row r="4392">
      <c r="A4392" s="9" t="n"/>
      <c r="B4392" s="9" t="n"/>
      <c r="C4392" s="9" t="n"/>
      <c r="D4392" s="9" t="n"/>
      <c r="E4392" s="9" t="n"/>
      <c r="F4392" s="11" t="n"/>
      <c r="G4392" s="9" t="n"/>
      <c r="H4392" s="9" t="n"/>
      <c r="I4392" s="9">
        <f>IF(COUNTA($A4392:$H4392)=0,"",IF($J4392="OTRO","NO","SI"))</f>
        <v/>
      </c>
      <c r="J4392" s="9">
        <f>IF(COUNTA($A4392:$H4392)=0,"",IFERROR(LOOKUP(2,1/(((LISTS!$H$2:$H$26&lt;&gt;"")*ISNUMBER(SEARCH(LISTS!$H$2:$H$26,$G4392)))+((LISTS!$I$2:$I$26&lt;&gt;"")*ISNUMBER(SEARCH(LISTS!$I$2:$I$26,$E4392)))),LISTS!$K$2:$K$26),"OTRO"))</f>
        <v/>
      </c>
      <c r="K4392" s="11">
        <f>IF($I4392&lt;&gt;"SI",0,IFERROR($F4392,0))</f>
        <v/>
      </c>
      <c r="L4392" s="9">
        <f>IF(COUNTA($A4392:$H4392)=0,"",IF($J4392="OTRO",IFERROR(LOOKUP(2,1/(((LISTS!$H$2:$H$26&lt;&gt;"")*ISNUMBER(SEARCH(LISTS!$H$2:$H$26,$G4392)))+((LISTS!$I$2:$I$26&lt;&gt;"")*ISNUMBER(SEARCH(LISTS!$I$2:$I$26,$E4392)))),LISTS!$L$2:$L$26),"Concepto DIAN no mapeado a casilla automatica"),IF(LEFT($J4392,4)="TOPE","Control automatico DIAN: "&amp;$J4392,"Casilla automatica: "&amp;$J4392)))</f>
        <v/>
      </c>
    </row>
    <row r="4393">
      <c r="A4393" s="9" t="n"/>
      <c r="B4393" s="9" t="n"/>
      <c r="C4393" s="9" t="n"/>
      <c r="D4393" s="9" t="n"/>
      <c r="E4393" s="9" t="n"/>
      <c r="F4393" s="11" t="n"/>
      <c r="G4393" s="9" t="n"/>
      <c r="H4393" s="9" t="n"/>
      <c r="I4393" s="9">
        <f>IF(COUNTA($A4393:$H4393)=0,"",IF($J4393="OTRO","NO","SI"))</f>
        <v/>
      </c>
      <c r="J4393" s="9">
        <f>IF(COUNTA($A4393:$H4393)=0,"",IFERROR(LOOKUP(2,1/(((LISTS!$H$2:$H$26&lt;&gt;"")*ISNUMBER(SEARCH(LISTS!$H$2:$H$26,$G4393)))+((LISTS!$I$2:$I$26&lt;&gt;"")*ISNUMBER(SEARCH(LISTS!$I$2:$I$26,$E4393)))),LISTS!$K$2:$K$26),"OTRO"))</f>
        <v/>
      </c>
      <c r="K4393" s="11">
        <f>IF($I4393&lt;&gt;"SI",0,IFERROR($F4393,0))</f>
        <v/>
      </c>
      <c r="L4393" s="9">
        <f>IF(COUNTA($A4393:$H4393)=0,"",IF($J4393="OTRO",IFERROR(LOOKUP(2,1/(((LISTS!$H$2:$H$26&lt;&gt;"")*ISNUMBER(SEARCH(LISTS!$H$2:$H$26,$G4393)))+((LISTS!$I$2:$I$26&lt;&gt;"")*ISNUMBER(SEARCH(LISTS!$I$2:$I$26,$E4393)))),LISTS!$L$2:$L$26),"Concepto DIAN no mapeado a casilla automatica"),IF(LEFT($J4393,4)="TOPE","Control automatico DIAN: "&amp;$J4393,"Casilla automatica: "&amp;$J4393)))</f>
        <v/>
      </c>
    </row>
    <row r="4394">
      <c r="A4394" s="9" t="n"/>
      <c r="B4394" s="9" t="n"/>
      <c r="C4394" s="9" t="n"/>
      <c r="D4394" s="9" t="n"/>
      <c r="E4394" s="9" t="n"/>
      <c r="F4394" s="11" t="n"/>
      <c r="G4394" s="9" t="n"/>
      <c r="H4394" s="9" t="n"/>
      <c r="I4394" s="9">
        <f>IF(COUNTA($A4394:$H4394)=0,"",IF($J4394="OTRO","NO","SI"))</f>
        <v/>
      </c>
      <c r="J4394" s="9">
        <f>IF(COUNTA($A4394:$H4394)=0,"",IFERROR(LOOKUP(2,1/(((LISTS!$H$2:$H$26&lt;&gt;"")*ISNUMBER(SEARCH(LISTS!$H$2:$H$26,$G4394)))+((LISTS!$I$2:$I$26&lt;&gt;"")*ISNUMBER(SEARCH(LISTS!$I$2:$I$26,$E4394)))),LISTS!$K$2:$K$26),"OTRO"))</f>
        <v/>
      </c>
      <c r="K4394" s="11">
        <f>IF($I4394&lt;&gt;"SI",0,IFERROR($F4394,0))</f>
        <v/>
      </c>
      <c r="L4394" s="9">
        <f>IF(COUNTA($A4394:$H4394)=0,"",IF($J4394="OTRO",IFERROR(LOOKUP(2,1/(((LISTS!$H$2:$H$26&lt;&gt;"")*ISNUMBER(SEARCH(LISTS!$H$2:$H$26,$G4394)))+((LISTS!$I$2:$I$26&lt;&gt;"")*ISNUMBER(SEARCH(LISTS!$I$2:$I$26,$E4394)))),LISTS!$L$2:$L$26),"Concepto DIAN no mapeado a casilla automatica"),IF(LEFT($J4394,4)="TOPE","Control automatico DIAN: "&amp;$J4394,"Casilla automatica: "&amp;$J4394)))</f>
        <v/>
      </c>
    </row>
    <row r="4395">
      <c r="A4395" s="9" t="n"/>
      <c r="B4395" s="9" t="n"/>
      <c r="C4395" s="9" t="n"/>
      <c r="D4395" s="9" t="n"/>
      <c r="E4395" s="9" t="n"/>
      <c r="F4395" s="11" t="n"/>
      <c r="G4395" s="9" t="n"/>
      <c r="H4395" s="9" t="n"/>
      <c r="I4395" s="9">
        <f>IF(COUNTA($A4395:$H4395)=0,"",IF($J4395="OTRO","NO","SI"))</f>
        <v/>
      </c>
      <c r="J4395" s="9">
        <f>IF(COUNTA($A4395:$H4395)=0,"",IFERROR(LOOKUP(2,1/(((LISTS!$H$2:$H$26&lt;&gt;"")*ISNUMBER(SEARCH(LISTS!$H$2:$H$26,$G4395)))+((LISTS!$I$2:$I$26&lt;&gt;"")*ISNUMBER(SEARCH(LISTS!$I$2:$I$26,$E4395)))),LISTS!$K$2:$K$26),"OTRO"))</f>
        <v/>
      </c>
      <c r="K4395" s="11">
        <f>IF($I4395&lt;&gt;"SI",0,IFERROR($F4395,0))</f>
        <v/>
      </c>
      <c r="L4395" s="9">
        <f>IF(COUNTA($A4395:$H4395)=0,"",IF($J4395="OTRO",IFERROR(LOOKUP(2,1/(((LISTS!$H$2:$H$26&lt;&gt;"")*ISNUMBER(SEARCH(LISTS!$H$2:$H$26,$G4395)))+((LISTS!$I$2:$I$26&lt;&gt;"")*ISNUMBER(SEARCH(LISTS!$I$2:$I$26,$E4395)))),LISTS!$L$2:$L$26),"Concepto DIAN no mapeado a casilla automatica"),IF(LEFT($J4395,4)="TOPE","Control automatico DIAN: "&amp;$J4395,"Casilla automatica: "&amp;$J4395)))</f>
        <v/>
      </c>
    </row>
    <row r="4396">
      <c r="A4396" s="9" t="n"/>
      <c r="B4396" s="9" t="n"/>
      <c r="C4396" s="9" t="n"/>
      <c r="D4396" s="9" t="n"/>
      <c r="E4396" s="9" t="n"/>
      <c r="F4396" s="11" t="n"/>
      <c r="G4396" s="9" t="n"/>
      <c r="H4396" s="9" t="n"/>
      <c r="I4396" s="9">
        <f>IF(COUNTA($A4396:$H4396)=0,"",IF($J4396="OTRO","NO","SI"))</f>
        <v/>
      </c>
      <c r="J4396" s="9">
        <f>IF(COUNTA($A4396:$H4396)=0,"",IFERROR(LOOKUP(2,1/(((LISTS!$H$2:$H$26&lt;&gt;"")*ISNUMBER(SEARCH(LISTS!$H$2:$H$26,$G4396)))+((LISTS!$I$2:$I$26&lt;&gt;"")*ISNUMBER(SEARCH(LISTS!$I$2:$I$26,$E4396)))),LISTS!$K$2:$K$26),"OTRO"))</f>
        <v/>
      </c>
      <c r="K4396" s="11">
        <f>IF($I4396&lt;&gt;"SI",0,IFERROR($F4396,0))</f>
        <v/>
      </c>
      <c r="L4396" s="9">
        <f>IF(COUNTA($A4396:$H4396)=0,"",IF($J4396="OTRO",IFERROR(LOOKUP(2,1/(((LISTS!$H$2:$H$26&lt;&gt;"")*ISNUMBER(SEARCH(LISTS!$H$2:$H$26,$G4396)))+((LISTS!$I$2:$I$26&lt;&gt;"")*ISNUMBER(SEARCH(LISTS!$I$2:$I$26,$E4396)))),LISTS!$L$2:$L$26),"Concepto DIAN no mapeado a casilla automatica"),IF(LEFT($J4396,4)="TOPE","Control automatico DIAN: "&amp;$J4396,"Casilla automatica: "&amp;$J4396)))</f>
        <v/>
      </c>
    </row>
    <row r="4397">
      <c r="A4397" s="9" t="n"/>
      <c r="B4397" s="9" t="n"/>
      <c r="C4397" s="9" t="n"/>
      <c r="D4397" s="9" t="n"/>
      <c r="E4397" s="9" t="n"/>
      <c r="F4397" s="11" t="n"/>
      <c r="G4397" s="9" t="n"/>
      <c r="H4397" s="9" t="n"/>
      <c r="I4397" s="9">
        <f>IF(COUNTA($A4397:$H4397)=0,"",IF($J4397="OTRO","NO","SI"))</f>
        <v/>
      </c>
      <c r="J4397" s="9">
        <f>IF(COUNTA($A4397:$H4397)=0,"",IFERROR(LOOKUP(2,1/(((LISTS!$H$2:$H$26&lt;&gt;"")*ISNUMBER(SEARCH(LISTS!$H$2:$H$26,$G4397)))+((LISTS!$I$2:$I$26&lt;&gt;"")*ISNUMBER(SEARCH(LISTS!$I$2:$I$26,$E4397)))),LISTS!$K$2:$K$26),"OTRO"))</f>
        <v/>
      </c>
      <c r="K4397" s="11">
        <f>IF($I4397&lt;&gt;"SI",0,IFERROR($F4397,0))</f>
        <v/>
      </c>
      <c r="L4397" s="9">
        <f>IF(COUNTA($A4397:$H4397)=0,"",IF($J4397="OTRO",IFERROR(LOOKUP(2,1/(((LISTS!$H$2:$H$26&lt;&gt;"")*ISNUMBER(SEARCH(LISTS!$H$2:$H$26,$G4397)))+((LISTS!$I$2:$I$26&lt;&gt;"")*ISNUMBER(SEARCH(LISTS!$I$2:$I$26,$E4397)))),LISTS!$L$2:$L$26),"Concepto DIAN no mapeado a casilla automatica"),IF(LEFT($J4397,4)="TOPE","Control automatico DIAN: "&amp;$J4397,"Casilla automatica: "&amp;$J4397)))</f>
        <v/>
      </c>
    </row>
    <row r="4398">
      <c r="A4398" s="9" t="n"/>
      <c r="B4398" s="9" t="n"/>
      <c r="C4398" s="9" t="n"/>
      <c r="D4398" s="9" t="n"/>
      <c r="E4398" s="9" t="n"/>
      <c r="F4398" s="11" t="n"/>
      <c r="G4398" s="9" t="n"/>
      <c r="H4398" s="9" t="n"/>
      <c r="I4398" s="9">
        <f>IF(COUNTA($A4398:$H4398)=0,"",IF($J4398="OTRO","NO","SI"))</f>
        <v/>
      </c>
      <c r="J4398" s="9">
        <f>IF(COUNTA($A4398:$H4398)=0,"",IFERROR(LOOKUP(2,1/(((LISTS!$H$2:$H$26&lt;&gt;"")*ISNUMBER(SEARCH(LISTS!$H$2:$H$26,$G4398)))+((LISTS!$I$2:$I$26&lt;&gt;"")*ISNUMBER(SEARCH(LISTS!$I$2:$I$26,$E4398)))),LISTS!$K$2:$K$26),"OTRO"))</f>
        <v/>
      </c>
      <c r="K4398" s="11">
        <f>IF($I4398&lt;&gt;"SI",0,IFERROR($F4398,0))</f>
        <v/>
      </c>
      <c r="L4398" s="9">
        <f>IF(COUNTA($A4398:$H4398)=0,"",IF($J4398="OTRO",IFERROR(LOOKUP(2,1/(((LISTS!$H$2:$H$26&lt;&gt;"")*ISNUMBER(SEARCH(LISTS!$H$2:$H$26,$G4398)))+((LISTS!$I$2:$I$26&lt;&gt;"")*ISNUMBER(SEARCH(LISTS!$I$2:$I$26,$E4398)))),LISTS!$L$2:$L$26),"Concepto DIAN no mapeado a casilla automatica"),IF(LEFT($J4398,4)="TOPE","Control automatico DIAN: "&amp;$J4398,"Casilla automatica: "&amp;$J4398)))</f>
        <v/>
      </c>
    </row>
    <row r="4399">
      <c r="A4399" s="9" t="n"/>
      <c r="B4399" s="9" t="n"/>
      <c r="C4399" s="9" t="n"/>
      <c r="D4399" s="9" t="n"/>
      <c r="E4399" s="9" t="n"/>
      <c r="F4399" s="11" t="n"/>
      <c r="G4399" s="9" t="n"/>
      <c r="H4399" s="9" t="n"/>
      <c r="I4399" s="9">
        <f>IF(COUNTA($A4399:$H4399)=0,"",IF($J4399="OTRO","NO","SI"))</f>
        <v/>
      </c>
      <c r="J4399" s="9">
        <f>IF(COUNTA($A4399:$H4399)=0,"",IFERROR(LOOKUP(2,1/(((LISTS!$H$2:$H$26&lt;&gt;"")*ISNUMBER(SEARCH(LISTS!$H$2:$H$26,$G4399)))+((LISTS!$I$2:$I$26&lt;&gt;"")*ISNUMBER(SEARCH(LISTS!$I$2:$I$26,$E4399)))),LISTS!$K$2:$K$26),"OTRO"))</f>
        <v/>
      </c>
      <c r="K4399" s="11">
        <f>IF($I4399&lt;&gt;"SI",0,IFERROR($F4399,0))</f>
        <v/>
      </c>
      <c r="L4399" s="9">
        <f>IF(COUNTA($A4399:$H4399)=0,"",IF($J4399="OTRO",IFERROR(LOOKUP(2,1/(((LISTS!$H$2:$H$26&lt;&gt;"")*ISNUMBER(SEARCH(LISTS!$H$2:$H$26,$G4399)))+((LISTS!$I$2:$I$26&lt;&gt;"")*ISNUMBER(SEARCH(LISTS!$I$2:$I$26,$E4399)))),LISTS!$L$2:$L$26),"Concepto DIAN no mapeado a casilla automatica"),IF(LEFT($J4399,4)="TOPE","Control automatico DIAN: "&amp;$J4399,"Casilla automatica: "&amp;$J4399)))</f>
        <v/>
      </c>
    </row>
    <row r="4400">
      <c r="A4400" s="9" t="n"/>
      <c r="B4400" s="9" t="n"/>
      <c r="C4400" s="9" t="n"/>
      <c r="D4400" s="9" t="n"/>
      <c r="E4400" s="9" t="n"/>
      <c r="F4400" s="11" t="n"/>
      <c r="G4400" s="9" t="n"/>
      <c r="H4400" s="9" t="n"/>
      <c r="I4400" s="9">
        <f>IF(COUNTA($A4400:$H4400)=0,"",IF($J4400="OTRO","NO","SI"))</f>
        <v/>
      </c>
      <c r="J4400" s="9">
        <f>IF(COUNTA($A4400:$H4400)=0,"",IFERROR(LOOKUP(2,1/(((LISTS!$H$2:$H$26&lt;&gt;"")*ISNUMBER(SEARCH(LISTS!$H$2:$H$26,$G4400)))+((LISTS!$I$2:$I$26&lt;&gt;"")*ISNUMBER(SEARCH(LISTS!$I$2:$I$26,$E4400)))),LISTS!$K$2:$K$26),"OTRO"))</f>
        <v/>
      </c>
      <c r="K4400" s="11">
        <f>IF($I4400&lt;&gt;"SI",0,IFERROR($F4400,0))</f>
        <v/>
      </c>
      <c r="L4400" s="9">
        <f>IF(COUNTA($A4400:$H4400)=0,"",IF($J4400="OTRO",IFERROR(LOOKUP(2,1/(((LISTS!$H$2:$H$26&lt;&gt;"")*ISNUMBER(SEARCH(LISTS!$H$2:$H$26,$G4400)))+((LISTS!$I$2:$I$26&lt;&gt;"")*ISNUMBER(SEARCH(LISTS!$I$2:$I$26,$E4400)))),LISTS!$L$2:$L$26),"Concepto DIAN no mapeado a casilla automatica"),IF(LEFT($J4400,4)="TOPE","Control automatico DIAN: "&amp;$J4400,"Casilla automatica: "&amp;$J4400)))</f>
        <v/>
      </c>
    </row>
    <row r="4401">
      <c r="A4401" s="9" t="n"/>
      <c r="B4401" s="9" t="n"/>
      <c r="C4401" s="9" t="n"/>
      <c r="D4401" s="9" t="n"/>
      <c r="E4401" s="9" t="n"/>
      <c r="F4401" s="11" t="n"/>
      <c r="G4401" s="9" t="n"/>
      <c r="H4401" s="9" t="n"/>
      <c r="I4401" s="9">
        <f>IF(COUNTA($A4401:$H4401)=0,"",IF($J4401="OTRO","NO","SI"))</f>
        <v/>
      </c>
      <c r="J4401" s="9">
        <f>IF(COUNTA($A4401:$H4401)=0,"",IFERROR(LOOKUP(2,1/(((LISTS!$H$2:$H$26&lt;&gt;"")*ISNUMBER(SEARCH(LISTS!$H$2:$H$26,$G4401)))+((LISTS!$I$2:$I$26&lt;&gt;"")*ISNUMBER(SEARCH(LISTS!$I$2:$I$26,$E4401)))),LISTS!$K$2:$K$26),"OTRO"))</f>
        <v/>
      </c>
      <c r="K4401" s="11">
        <f>IF($I4401&lt;&gt;"SI",0,IFERROR($F4401,0))</f>
        <v/>
      </c>
      <c r="L4401" s="9">
        <f>IF(COUNTA($A4401:$H4401)=0,"",IF($J4401="OTRO",IFERROR(LOOKUP(2,1/(((LISTS!$H$2:$H$26&lt;&gt;"")*ISNUMBER(SEARCH(LISTS!$H$2:$H$26,$G4401)))+((LISTS!$I$2:$I$26&lt;&gt;"")*ISNUMBER(SEARCH(LISTS!$I$2:$I$26,$E4401)))),LISTS!$L$2:$L$26),"Concepto DIAN no mapeado a casilla automatica"),IF(LEFT($J4401,4)="TOPE","Control automatico DIAN: "&amp;$J4401,"Casilla automatica: "&amp;$J4401)))</f>
        <v/>
      </c>
    </row>
    <row r="4402">
      <c r="A4402" s="9" t="n"/>
      <c r="B4402" s="9" t="n"/>
      <c r="C4402" s="9" t="n"/>
      <c r="D4402" s="9" t="n"/>
      <c r="E4402" s="9" t="n"/>
      <c r="F4402" s="11" t="n"/>
      <c r="G4402" s="9" t="n"/>
      <c r="H4402" s="9" t="n"/>
      <c r="I4402" s="9">
        <f>IF(COUNTA($A4402:$H4402)=0,"",IF($J4402="OTRO","NO","SI"))</f>
        <v/>
      </c>
      <c r="J4402" s="9">
        <f>IF(COUNTA($A4402:$H4402)=0,"",IFERROR(LOOKUP(2,1/(((LISTS!$H$2:$H$26&lt;&gt;"")*ISNUMBER(SEARCH(LISTS!$H$2:$H$26,$G4402)))+((LISTS!$I$2:$I$26&lt;&gt;"")*ISNUMBER(SEARCH(LISTS!$I$2:$I$26,$E4402)))),LISTS!$K$2:$K$26),"OTRO"))</f>
        <v/>
      </c>
      <c r="K4402" s="11">
        <f>IF($I4402&lt;&gt;"SI",0,IFERROR($F4402,0))</f>
        <v/>
      </c>
      <c r="L4402" s="9">
        <f>IF(COUNTA($A4402:$H4402)=0,"",IF($J4402="OTRO",IFERROR(LOOKUP(2,1/(((LISTS!$H$2:$H$26&lt;&gt;"")*ISNUMBER(SEARCH(LISTS!$H$2:$H$26,$G4402)))+((LISTS!$I$2:$I$26&lt;&gt;"")*ISNUMBER(SEARCH(LISTS!$I$2:$I$26,$E4402)))),LISTS!$L$2:$L$26),"Concepto DIAN no mapeado a casilla automatica"),IF(LEFT($J4402,4)="TOPE","Control automatico DIAN: "&amp;$J4402,"Casilla automatica: "&amp;$J4402)))</f>
        <v/>
      </c>
    </row>
    <row r="4403">
      <c r="A4403" s="9" t="n"/>
      <c r="B4403" s="9" t="n"/>
      <c r="C4403" s="9" t="n"/>
      <c r="D4403" s="9" t="n"/>
      <c r="E4403" s="9" t="n"/>
      <c r="F4403" s="11" t="n"/>
      <c r="G4403" s="9" t="n"/>
      <c r="H4403" s="9" t="n"/>
      <c r="I4403" s="9">
        <f>IF(COUNTA($A4403:$H4403)=0,"",IF($J4403="OTRO","NO","SI"))</f>
        <v/>
      </c>
      <c r="J4403" s="9">
        <f>IF(COUNTA($A4403:$H4403)=0,"",IFERROR(LOOKUP(2,1/(((LISTS!$H$2:$H$26&lt;&gt;"")*ISNUMBER(SEARCH(LISTS!$H$2:$H$26,$G4403)))+((LISTS!$I$2:$I$26&lt;&gt;"")*ISNUMBER(SEARCH(LISTS!$I$2:$I$26,$E4403)))),LISTS!$K$2:$K$26),"OTRO"))</f>
        <v/>
      </c>
      <c r="K4403" s="11">
        <f>IF($I4403&lt;&gt;"SI",0,IFERROR($F4403,0))</f>
        <v/>
      </c>
      <c r="L4403" s="9">
        <f>IF(COUNTA($A4403:$H4403)=0,"",IF($J4403="OTRO",IFERROR(LOOKUP(2,1/(((LISTS!$H$2:$H$26&lt;&gt;"")*ISNUMBER(SEARCH(LISTS!$H$2:$H$26,$G4403)))+((LISTS!$I$2:$I$26&lt;&gt;"")*ISNUMBER(SEARCH(LISTS!$I$2:$I$26,$E4403)))),LISTS!$L$2:$L$26),"Concepto DIAN no mapeado a casilla automatica"),IF(LEFT($J4403,4)="TOPE","Control automatico DIAN: "&amp;$J4403,"Casilla automatica: "&amp;$J4403)))</f>
        <v/>
      </c>
    </row>
    <row r="4404">
      <c r="A4404" s="9" t="n"/>
      <c r="B4404" s="9" t="n"/>
      <c r="C4404" s="9" t="n"/>
      <c r="D4404" s="9" t="n"/>
      <c r="E4404" s="9" t="n"/>
      <c r="F4404" s="11" t="n"/>
      <c r="G4404" s="9" t="n"/>
      <c r="H4404" s="9" t="n"/>
      <c r="I4404" s="9">
        <f>IF(COUNTA($A4404:$H4404)=0,"",IF($J4404="OTRO","NO","SI"))</f>
        <v/>
      </c>
      <c r="J4404" s="9">
        <f>IF(COUNTA($A4404:$H4404)=0,"",IFERROR(LOOKUP(2,1/(((LISTS!$H$2:$H$26&lt;&gt;"")*ISNUMBER(SEARCH(LISTS!$H$2:$H$26,$G4404)))+((LISTS!$I$2:$I$26&lt;&gt;"")*ISNUMBER(SEARCH(LISTS!$I$2:$I$26,$E4404)))),LISTS!$K$2:$K$26),"OTRO"))</f>
        <v/>
      </c>
      <c r="K4404" s="11">
        <f>IF($I4404&lt;&gt;"SI",0,IFERROR($F4404,0))</f>
        <v/>
      </c>
      <c r="L4404" s="9">
        <f>IF(COUNTA($A4404:$H4404)=0,"",IF($J4404="OTRO",IFERROR(LOOKUP(2,1/(((LISTS!$H$2:$H$26&lt;&gt;"")*ISNUMBER(SEARCH(LISTS!$H$2:$H$26,$G4404)))+((LISTS!$I$2:$I$26&lt;&gt;"")*ISNUMBER(SEARCH(LISTS!$I$2:$I$26,$E4404)))),LISTS!$L$2:$L$26),"Concepto DIAN no mapeado a casilla automatica"),IF(LEFT($J4404,4)="TOPE","Control automatico DIAN: "&amp;$J4404,"Casilla automatica: "&amp;$J4404)))</f>
        <v/>
      </c>
    </row>
    <row r="4405">
      <c r="A4405" s="9" t="n"/>
      <c r="B4405" s="9" t="n"/>
      <c r="C4405" s="9" t="n"/>
      <c r="D4405" s="9" t="n"/>
      <c r="E4405" s="9" t="n"/>
      <c r="F4405" s="11" t="n"/>
      <c r="G4405" s="9" t="n"/>
      <c r="H4405" s="9" t="n"/>
      <c r="I4405" s="9">
        <f>IF(COUNTA($A4405:$H4405)=0,"",IF($J4405="OTRO","NO","SI"))</f>
        <v/>
      </c>
      <c r="J4405" s="9">
        <f>IF(COUNTA($A4405:$H4405)=0,"",IFERROR(LOOKUP(2,1/(((LISTS!$H$2:$H$26&lt;&gt;"")*ISNUMBER(SEARCH(LISTS!$H$2:$H$26,$G4405)))+((LISTS!$I$2:$I$26&lt;&gt;"")*ISNUMBER(SEARCH(LISTS!$I$2:$I$26,$E4405)))),LISTS!$K$2:$K$26),"OTRO"))</f>
        <v/>
      </c>
      <c r="K4405" s="11">
        <f>IF($I4405&lt;&gt;"SI",0,IFERROR($F4405,0))</f>
        <v/>
      </c>
      <c r="L4405" s="9">
        <f>IF(COUNTA($A4405:$H4405)=0,"",IF($J4405="OTRO",IFERROR(LOOKUP(2,1/(((LISTS!$H$2:$H$26&lt;&gt;"")*ISNUMBER(SEARCH(LISTS!$H$2:$H$26,$G4405)))+((LISTS!$I$2:$I$26&lt;&gt;"")*ISNUMBER(SEARCH(LISTS!$I$2:$I$26,$E4405)))),LISTS!$L$2:$L$26),"Concepto DIAN no mapeado a casilla automatica"),IF(LEFT($J4405,4)="TOPE","Control automatico DIAN: "&amp;$J4405,"Casilla automatica: "&amp;$J4405)))</f>
        <v/>
      </c>
    </row>
    <row r="4406">
      <c r="A4406" s="9" t="n"/>
      <c r="B4406" s="9" t="n"/>
      <c r="C4406" s="9" t="n"/>
      <c r="D4406" s="9" t="n"/>
      <c r="E4406" s="9" t="n"/>
      <c r="F4406" s="11" t="n"/>
      <c r="G4406" s="9" t="n"/>
      <c r="H4406" s="9" t="n"/>
      <c r="I4406" s="9">
        <f>IF(COUNTA($A4406:$H4406)=0,"",IF($J4406="OTRO","NO","SI"))</f>
        <v/>
      </c>
      <c r="J4406" s="9">
        <f>IF(COUNTA($A4406:$H4406)=0,"",IFERROR(LOOKUP(2,1/(((LISTS!$H$2:$H$26&lt;&gt;"")*ISNUMBER(SEARCH(LISTS!$H$2:$H$26,$G4406)))+((LISTS!$I$2:$I$26&lt;&gt;"")*ISNUMBER(SEARCH(LISTS!$I$2:$I$26,$E4406)))),LISTS!$K$2:$K$26),"OTRO"))</f>
        <v/>
      </c>
      <c r="K4406" s="11">
        <f>IF($I4406&lt;&gt;"SI",0,IFERROR($F4406,0))</f>
        <v/>
      </c>
      <c r="L4406" s="9">
        <f>IF(COUNTA($A4406:$H4406)=0,"",IF($J4406="OTRO",IFERROR(LOOKUP(2,1/(((LISTS!$H$2:$H$26&lt;&gt;"")*ISNUMBER(SEARCH(LISTS!$H$2:$H$26,$G4406)))+((LISTS!$I$2:$I$26&lt;&gt;"")*ISNUMBER(SEARCH(LISTS!$I$2:$I$26,$E4406)))),LISTS!$L$2:$L$26),"Concepto DIAN no mapeado a casilla automatica"),IF(LEFT($J4406,4)="TOPE","Control automatico DIAN: "&amp;$J4406,"Casilla automatica: "&amp;$J4406)))</f>
        <v/>
      </c>
    </row>
    <row r="4407">
      <c r="A4407" s="9" t="n"/>
      <c r="B4407" s="9" t="n"/>
      <c r="C4407" s="9" t="n"/>
      <c r="D4407" s="9" t="n"/>
      <c r="E4407" s="9" t="n"/>
      <c r="F4407" s="11" t="n"/>
      <c r="G4407" s="9" t="n"/>
      <c r="H4407" s="9" t="n"/>
      <c r="I4407" s="9">
        <f>IF(COUNTA($A4407:$H4407)=0,"",IF($J4407="OTRO","NO","SI"))</f>
        <v/>
      </c>
      <c r="J4407" s="9">
        <f>IF(COUNTA($A4407:$H4407)=0,"",IFERROR(LOOKUP(2,1/(((LISTS!$H$2:$H$26&lt;&gt;"")*ISNUMBER(SEARCH(LISTS!$H$2:$H$26,$G4407)))+((LISTS!$I$2:$I$26&lt;&gt;"")*ISNUMBER(SEARCH(LISTS!$I$2:$I$26,$E4407)))),LISTS!$K$2:$K$26),"OTRO"))</f>
        <v/>
      </c>
      <c r="K4407" s="11">
        <f>IF($I4407&lt;&gt;"SI",0,IFERROR($F4407,0))</f>
        <v/>
      </c>
      <c r="L4407" s="9">
        <f>IF(COUNTA($A4407:$H4407)=0,"",IF($J4407="OTRO",IFERROR(LOOKUP(2,1/(((LISTS!$H$2:$H$26&lt;&gt;"")*ISNUMBER(SEARCH(LISTS!$H$2:$H$26,$G4407)))+((LISTS!$I$2:$I$26&lt;&gt;"")*ISNUMBER(SEARCH(LISTS!$I$2:$I$26,$E4407)))),LISTS!$L$2:$L$26),"Concepto DIAN no mapeado a casilla automatica"),IF(LEFT($J4407,4)="TOPE","Control automatico DIAN: "&amp;$J4407,"Casilla automatica: "&amp;$J4407)))</f>
        <v/>
      </c>
    </row>
    <row r="4408">
      <c r="A4408" s="9" t="n"/>
      <c r="B4408" s="9" t="n"/>
      <c r="C4408" s="9" t="n"/>
      <c r="D4408" s="9" t="n"/>
      <c r="E4408" s="9" t="n"/>
      <c r="F4408" s="11" t="n"/>
      <c r="G4408" s="9" t="n"/>
      <c r="H4408" s="9" t="n"/>
      <c r="I4408" s="9">
        <f>IF(COUNTA($A4408:$H4408)=0,"",IF($J4408="OTRO","NO","SI"))</f>
        <v/>
      </c>
      <c r="J4408" s="9">
        <f>IF(COUNTA($A4408:$H4408)=0,"",IFERROR(LOOKUP(2,1/(((LISTS!$H$2:$H$26&lt;&gt;"")*ISNUMBER(SEARCH(LISTS!$H$2:$H$26,$G4408)))+((LISTS!$I$2:$I$26&lt;&gt;"")*ISNUMBER(SEARCH(LISTS!$I$2:$I$26,$E4408)))),LISTS!$K$2:$K$26),"OTRO"))</f>
        <v/>
      </c>
      <c r="K4408" s="11">
        <f>IF($I4408&lt;&gt;"SI",0,IFERROR($F4408,0))</f>
        <v/>
      </c>
      <c r="L4408" s="9">
        <f>IF(COUNTA($A4408:$H4408)=0,"",IF($J4408="OTRO",IFERROR(LOOKUP(2,1/(((LISTS!$H$2:$H$26&lt;&gt;"")*ISNUMBER(SEARCH(LISTS!$H$2:$H$26,$G4408)))+((LISTS!$I$2:$I$26&lt;&gt;"")*ISNUMBER(SEARCH(LISTS!$I$2:$I$26,$E4408)))),LISTS!$L$2:$L$26),"Concepto DIAN no mapeado a casilla automatica"),IF(LEFT($J4408,4)="TOPE","Control automatico DIAN: "&amp;$J4408,"Casilla automatica: "&amp;$J4408)))</f>
        <v/>
      </c>
    </row>
    <row r="4409">
      <c r="A4409" s="9" t="n"/>
      <c r="B4409" s="9" t="n"/>
      <c r="C4409" s="9" t="n"/>
      <c r="D4409" s="9" t="n"/>
      <c r="E4409" s="9" t="n"/>
      <c r="F4409" s="11" t="n"/>
      <c r="G4409" s="9" t="n"/>
      <c r="H4409" s="9" t="n"/>
      <c r="I4409" s="9">
        <f>IF(COUNTA($A4409:$H4409)=0,"",IF($J4409="OTRO","NO","SI"))</f>
        <v/>
      </c>
      <c r="J4409" s="9">
        <f>IF(COUNTA($A4409:$H4409)=0,"",IFERROR(LOOKUP(2,1/(((LISTS!$H$2:$H$26&lt;&gt;"")*ISNUMBER(SEARCH(LISTS!$H$2:$H$26,$G4409)))+((LISTS!$I$2:$I$26&lt;&gt;"")*ISNUMBER(SEARCH(LISTS!$I$2:$I$26,$E4409)))),LISTS!$K$2:$K$26),"OTRO"))</f>
        <v/>
      </c>
      <c r="K4409" s="11">
        <f>IF($I4409&lt;&gt;"SI",0,IFERROR($F4409,0))</f>
        <v/>
      </c>
      <c r="L4409" s="9">
        <f>IF(COUNTA($A4409:$H4409)=0,"",IF($J4409="OTRO",IFERROR(LOOKUP(2,1/(((LISTS!$H$2:$H$26&lt;&gt;"")*ISNUMBER(SEARCH(LISTS!$H$2:$H$26,$G4409)))+((LISTS!$I$2:$I$26&lt;&gt;"")*ISNUMBER(SEARCH(LISTS!$I$2:$I$26,$E4409)))),LISTS!$L$2:$L$26),"Concepto DIAN no mapeado a casilla automatica"),IF(LEFT($J4409,4)="TOPE","Control automatico DIAN: "&amp;$J4409,"Casilla automatica: "&amp;$J4409)))</f>
        <v/>
      </c>
    </row>
    <row r="4410">
      <c r="A4410" s="9" t="n"/>
      <c r="B4410" s="9" t="n"/>
      <c r="C4410" s="9" t="n"/>
      <c r="D4410" s="9" t="n"/>
      <c r="E4410" s="9" t="n"/>
      <c r="F4410" s="11" t="n"/>
      <c r="G4410" s="9" t="n"/>
      <c r="H4410" s="9" t="n"/>
      <c r="I4410" s="9">
        <f>IF(COUNTA($A4410:$H4410)=0,"",IF($J4410="OTRO","NO","SI"))</f>
        <v/>
      </c>
      <c r="J4410" s="9">
        <f>IF(COUNTA($A4410:$H4410)=0,"",IFERROR(LOOKUP(2,1/(((LISTS!$H$2:$H$26&lt;&gt;"")*ISNUMBER(SEARCH(LISTS!$H$2:$H$26,$G4410)))+((LISTS!$I$2:$I$26&lt;&gt;"")*ISNUMBER(SEARCH(LISTS!$I$2:$I$26,$E4410)))),LISTS!$K$2:$K$26),"OTRO"))</f>
        <v/>
      </c>
      <c r="K4410" s="11">
        <f>IF($I4410&lt;&gt;"SI",0,IFERROR($F4410,0))</f>
        <v/>
      </c>
      <c r="L4410" s="9">
        <f>IF(COUNTA($A4410:$H4410)=0,"",IF($J4410="OTRO",IFERROR(LOOKUP(2,1/(((LISTS!$H$2:$H$26&lt;&gt;"")*ISNUMBER(SEARCH(LISTS!$H$2:$H$26,$G4410)))+((LISTS!$I$2:$I$26&lt;&gt;"")*ISNUMBER(SEARCH(LISTS!$I$2:$I$26,$E4410)))),LISTS!$L$2:$L$26),"Concepto DIAN no mapeado a casilla automatica"),IF(LEFT($J4410,4)="TOPE","Control automatico DIAN: "&amp;$J4410,"Casilla automatica: "&amp;$J4410)))</f>
        <v/>
      </c>
    </row>
    <row r="4411">
      <c r="A4411" s="9" t="n"/>
      <c r="B4411" s="9" t="n"/>
      <c r="C4411" s="9" t="n"/>
      <c r="D4411" s="9" t="n"/>
      <c r="E4411" s="9" t="n"/>
      <c r="F4411" s="11" t="n"/>
      <c r="G4411" s="9" t="n"/>
      <c r="H4411" s="9" t="n"/>
      <c r="I4411" s="9">
        <f>IF(COUNTA($A4411:$H4411)=0,"",IF($J4411="OTRO","NO","SI"))</f>
        <v/>
      </c>
      <c r="J4411" s="9">
        <f>IF(COUNTA($A4411:$H4411)=0,"",IFERROR(LOOKUP(2,1/(((LISTS!$H$2:$H$26&lt;&gt;"")*ISNUMBER(SEARCH(LISTS!$H$2:$H$26,$G4411)))+((LISTS!$I$2:$I$26&lt;&gt;"")*ISNUMBER(SEARCH(LISTS!$I$2:$I$26,$E4411)))),LISTS!$K$2:$K$26),"OTRO"))</f>
        <v/>
      </c>
      <c r="K4411" s="11">
        <f>IF($I4411&lt;&gt;"SI",0,IFERROR($F4411,0))</f>
        <v/>
      </c>
      <c r="L4411" s="9">
        <f>IF(COUNTA($A4411:$H4411)=0,"",IF($J4411="OTRO",IFERROR(LOOKUP(2,1/(((LISTS!$H$2:$H$26&lt;&gt;"")*ISNUMBER(SEARCH(LISTS!$H$2:$H$26,$G4411)))+((LISTS!$I$2:$I$26&lt;&gt;"")*ISNUMBER(SEARCH(LISTS!$I$2:$I$26,$E4411)))),LISTS!$L$2:$L$26),"Concepto DIAN no mapeado a casilla automatica"),IF(LEFT($J4411,4)="TOPE","Control automatico DIAN: "&amp;$J4411,"Casilla automatica: "&amp;$J4411)))</f>
        <v/>
      </c>
    </row>
    <row r="4412">
      <c r="A4412" s="9" t="n"/>
      <c r="B4412" s="9" t="n"/>
      <c r="C4412" s="9" t="n"/>
      <c r="D4412" s="9" t="n"/>
      <c r="E4412" s="9" t="n"/>
      <c r="F4412" s="11" t="n"/>
      <c r="G4412" s="9" t="n"/>
      <c r="H4412" s="9" t="n"/>
      <c r="I4412" s="9">
        <f>IF(COUNTA($A4412:$H4412)=0,"",IF($J4412="OTRO","NO","SI"))</f>
        <v/>
      </c>
      <c r="J4412" s="9">
        <f>IF(COUNTA($A4412:$H4412)=0,"",IFERROR(LOOKUP(2,1/(((LISTS!$H$2:$H$26&lt;&gt;"")*ISNUMBER(SEARCH(LISTS!$H$2:$H$26,$G4412)))+((LISTS!$I$2:$I$26&lt;&gt;"")*ISNUMBER(SEARCH(LISTS!$I$2:$I$26,$E4412)))),LISTS!$K$2:$K$26),"OTRO"))</f>
        <v/>
      </c>
      <c r="K4412" s="11">
        <f>IF($I4412&lt;&gt;"SI",0,IFERROR($F4412,0))</f>
        <v/>
      </c>
      <c r="L4412" s="9">
        <f>IF(COUNTA($A4412:$H4412)=0,"",IF($J4412="OTRO",IFERROR(LOOKUP(2,1/(((LISTS!$H$2:$H$26&lt;&gt;"")*ISNUMBER(SEARCH(LISTS!$H$2:$H$26,$G4412)))+((LISTS!$I$2:$I$26&lt;&gt;"")*ISNUMBER(SEARCH(LISTS!$I$2:$I$26,$E4412)))),LISTS!$L$2:$L$26),"Concepto DIAN no mapeado a casilla automatica"),IF(LEFT($J4412,4)="TOPE","Control automatico DIAN: "&amp;$J4412,"Casilla automatica: "&amp;$J4412)))</f>
        <v/>
      </c>
    </row>
    <row r="4413">
      <c r="A4413" s="9" t="n"/>
      <c r="B4413" s="9" t="n"/>
      <c r="C4413" s="9" t="n"/>
      <c r="D4413" s="9" t="n"/>
      <c r="E4413" s="9" t="n"/>
      <c r="F4413" s="11" t="n"/>
      <c r="G4413" s="9" t="n"/>
      <c r="H4413" s="9" t="n"/>
      <c r="I4413" s="9">
        <f>IF(COUNTA($A4413:$H4413)=0,"",IF($J4413="OTRO","NO","SI"))</f>
        <v/>
      </c>
      <c r="J4413" s="9">
        <f>IF(COUNTA($A4413:$H4413)=0,"",IFERROR(LOOKUP(2,1/(((LISTS!$H$2:$H$26&lt;&gt;"")*ISNUMBER(SEARCH(LISTS!$H$2:$H$26,$G4413)))+((LISTS!$I$2:$I$26&lt;&gt;"")*ISNUMBER(SEARCH(LISTS!$I$2:$I$26,$E4413)))),LISTS!$K$2:$K$26),"OTRO"))</f>
        <v/>
      </c>
      <c r="K4413" s="11">
        <f>IF($I4413&lt;&gt;"SI",0,IFERROR($F4413,0))</f>
        <v/>
      </c>
      <c r="L4413" s="9">
        <f>IF(COUNTA($A4413:$H4413)=0,"",IF($J4413="OTRO",IFERROR(LOOKUP(2,1/(((LISTS!$H$2:$H$26&lt;&gt;"")*ISNUMBER(SEARCH(LISTS!$H$2:$H$26,$G4413)))+((LISTS!$I$2:$I$26&lt;&gt;"")*ISNUMBER(SEARCH(LISTS!$I$2:$I$26,$E4413)))),LISTS!$L$2:$L$26),"Concepto DIAN no mapeado a casilla automatica"),IF(LEFT($J4413,4)="TOPE","Control automatico DIAN: "&amp;$J4413,"Casilla automatica: "&amp;$J4413)))</f>
        <v/>
      </c>
    </row>
    <row r="4414">
      <c r="A4414" s="9" t="n"/>
      <c r="B4414" s="9" t="n"/>
      <c r="C4414" s="9" t="n"/>
      <c r="D4414" s="9" t="n"/>
      <c r="E4414" s="9" t="n"/>
      <c r="F4414" s="11" t="n"/>
      <c r="G4414" s="9" t="n"/>
      <c r="H4414" s="9" t="n"/>
      <c r="I4414" s="9">
        <f>IF(COUNTA($A4414:$H4414)=0,"",IF($J4414="OTRO","NO","SI"))</f>
        <v/>
      </c>
      <c r="J4414" s="9">
        <f>IF(COUNTA($A4414:$H4414)=0,"",IFERROR(LOOKUP(2,1/(((LISTS!$H$2:$H$26&lt;&gt;"")*ISNUMBER(SEARCH(LISTS!$H$2:$H$26,$G4414)))+((LISTS!$I$2:$I$26&lt;&gt;"")*ISNUMBER(SEARCH(LISTS!$I$2:$I$26,$E4414)))),LISTS!$K$2:$K$26),"OTRO"))</f>
        <v/>
      </c>
      <c r="K4414" s="11">
        <f>IF($I4414&lt;&gt;"SI",0,IFERROR($F4414,0))</f>
        <v/>
      </c>
      <c r="L4414" s="9">
        <f>IF(COUNTA($A4414:$H4414)=0,"",IF($J4414="OTRO",IFERROR(LOOKUP(2,1/(((LISTS!$H$2:$H$26&lt;&gt;"")*ISNUMBER(SEARCH(LISTS!$H$2:$H$26,$G4414)))+((LISTS!$I$2:$I$26&lt;&gt;"")*ISNUMBER(SEARCH(LISTS!$I$2:$I$26,$E4414)))),LISTS!$L$2:$L$26),"Concepto DIAN no mapeado a casilla automatica"),IF(LEFT($J4414,4)="TOPE","Control automatico DIAN: "&amp;$J4414,"Casilla automatica: "&amp;$J4414)))</f>
        <v/>
      </c>
    </row>
    <row r="4415">
      <c r="A4415" s="9" t="n"/>
      <c r="B4415" s="9" t="n"/>
      <c r="C4415" s="9" t="n"/>
      <c r="D4415" s="9" t="n"/>
      <c r="E4415" s="9" t="n"/>
      <c r="F4415" s="11" t="n"/>
      <c r="G4415" s="9" t="n"/>
      <c r="H4415" s="9" t="n"/>
      <c r="I4415" s="9">
        <f>IF(COUNTA($A4415:$H4415)=0,"",IF($J4415="OTRO","NO","SI"))</f>
        <v/>
      </c>
      <c r="J4415" s="9">
        <f>IF(COUNTA($A4415:$H4415)=0,"",IFERROR(LOOKUP(2,1/(((LISTS!$H$2:$H$26&lt;&gt;"")*ISNUMBER(SEARCH(LISTS!$H$2:$H$26,$G4415)))+((LISTS!$I$2:$I$26&lt;&gt;"")*ISNUMBER(SEARCH(LISTS!$I$2:$I$26,$E4415)))),LISTS!$K$2:$K$26),"OTRO"))</f>
        <v/>
      </c>
      <c r="K4415" s="11">
        <f>IF($I4415&lt;&gt;"SI",0,IFERROR($F4415,0))</f>
        <v/>
      </c>
      <c r="L4415" s="9">
        <f>IF(COUNTA($A4415:$H4415)=0,"",IF($J4415="OTRO",IFERROR(LOOKUP(2,1/(((LISTS!$H$2:$H$26&lt;&gt;"")*ISNUMBER(SEARCH(LISTS!$H$2:$H$26,$G4415)))+((LISTS!$I$2:$I$26&lt;&gt;"")*ISNUMBER(SEARCH(LISTS!$I$2:$I$26,$E4415)))),LISTS!$L$2:$L$26),"Concepto DIAN no mapeado a casilla automatica"),IF(LEFT($J4415,4)="TOPE","Control automatico DIAN: "&amp;$J4415,"Casilla automatica: "&amp;$J4415)))</f>
        <v/>
      </c>
    </row>
    <row r="4416">
      <c r="A4416" s="9" t="n"/>
      <c r="B4416" s="9" t="n"/>
      <c r="C4416" s="9" t="n"/>
      <c r="D4416" s="9" t="n"/>
      <c r="E4416" s="9" t="n"/>
      <c r="F4416" s="11" t="n"/>
      <c r="G4416" s="9" t="n"/>
      <c r="H4416" s="9" t="n"/>
      <c r="I4416" s="9">
        <f>IF(COUNTA($A4416:$H4416)=0,"",IF($J4416="OTRO","NO","SI"))</f>
        <v/>
      </c>
      <c r="J4416" s="9">
        <f>IF(COUNTA($A4416:$H4416)=0,"",IFERROR(LOOKUP(2,1/(((LISTS!$H$2:$H$26&lt;&gt;"")*ISNUMBER(SEARCH(LISTS!$H$2:$H$26,$G4416)))+((LISTS!$I$2:$I$26&lt;&gt;"")*ISNUMBER(SEARCH(LISTS!$I$2:$I$26,$E4416)))),LISTS!$K$2:$K$26),"OTRO"))</f>
        <v/>
      </c>
      <c r="K4416" s="11">
        <f>IF($I4416&lt;&gt;"SI",0,IFERROR($F4416,0))</f>
        <v/>
      </c>
      <c r="L4416" s="9">
        <f>IF(COUNTA($A4416:$H4416)=0,"",IF($J4416="OTRO",IFERROR(LOOKUP(2,1/(((LISTS!$H$2:$H$26&lt;&gt;"")*ISNUMBER(SEARCH(LISTS!$H$2:$H$26,$G4416)))+((LISTS!$I$2:$I$26&lt;&gt;"")*ISNUMBER(SEARCH(LISTS!$I$2:$I$26,$E4416)))),LISTS!$L$2:$L$26),"Concepto DIAN no mapeado a casilla automatica"),IF(LEFT($J4416,4)="TOPE","Control automatico DIAN: "&amp;$J4416,"Casilla automatica: "&amp;$J4416)))</f>
        <v/>
      </c>
    </row>
    <row r="4417">
      <c r="A4417" s="9" t="n"/>
      <c r="B4417" s="9" t="n"/>
      <c r="C4417" s="9" t="n"/>
      <c r="D4417" s="9" t="n"/>
      <c r="E4417" s="9" t="n"/>
      <c r="F4417" s="11" t="n"/>
      <c r="G4417" s="9" t="n"/>
      <c r="H4417" s="9" t="n"/>
      <c r="I4417" s="9">
        <f>IF(COUNTA($A4417:$H4417)=0,"",IF($J4417="OTRO","NO","SI"))</f>
        <v/>
      </c>
      <c r="J4417" s="9">
        <f>IF(COUNTA($A4417:$H4417)=0,"",IFERROR(LOOKUP(2,1/(((LISTS!$H$2:$H$26&lt;&gt;"")*ISNUMBER(SEARCH(LISTS!$H$2:$H$26,$G4417)))+((LISTS!$I$2:$I$26&lt;&gt;"")*ISNUMBER(SEARCH(LISTS!$I$2:$I$26,$E4417)))),LISTS!$K$2:$K$26),"OTRO"))</f>
        <v/>
      </c>
      <c r="K4417" s="11">
        <f>IF($I4417&lt;&gt;"SI",0,IFERROR($F4417,0))</f>
        <v/>
      </c>
      <c r="L4417" s="9">
        <f>IF(COUNTA($A4417:$H4417)=0,"",IF($J4417="OTRO",IFERROR(LOOKUP(2,1/(((LISTS!$H$2:$H$26&lt;&gt;"")*ISNUMBER(SEARCH(LISTS!$H$2:$H$26,$G4417)))+((LISTS!$I$2:$I$26&lt;&gt;"")*ISNUMBER(SEARCH(LISTS!$I$2:$I$26,$E4417)))),LISTS!$L$2:$L$26),"Concepto DIAN no mapeado a casilla automatica"),IF(LEFT($J4417,4)="TOPE","Control automatico DIAN: "&amp;$J4417,"Casilla automatica: "&amp;$J4417)))</f>
        <v/>
      </c>
    </row>
    <row r="4418">
      <c r="A4418" s="9" t="n"/>
      <c r="B4418" s="9" t="n"/>
      <c r="C4418" s="9" t="n"/>
      <c r="D4418" s="9" t="n"/>
      <c r="E4418" s="9" t="n"/>
      <c r="F4418" s="11" t="n"/>
      <c r="G4418" s="9" t="n"/>
      <c r="H4418" s="9" t="n"/>
      <c r="I4418" s="9">
        <f>IF(COUNTA($A4418:$H4418)=0,"",IF($J4418="OTRO","NO","SI"))</f>
        <v/>
      </c>
      <c r="J4418" s="9">
        <f>IF(COUNTA($A4418:$H4418)=0,"",IFERROR(LOOKUP(2,1/(((LISTS!$H$2:$H$26&lt;&gt;"")*ISNUMBER(SEARCH(LISTS!$H$2:$H$26,$G4418)))+((LISTS!$I$2:$I$26&lt;&gt;"")*ISNUMBER(SEARCH(LISTS!$I$2:$I$26,$E4418)))),LISTS!$K$2:$K$26),"OTRO"))</f>
        <v/>
      </c>
      <c r="K4418" s="11">
        <f>IF($I4418&lt;&gt;"SI",0,IFERROR($F4418,0))</f>
        <v/>
      </c>
      <c r="L4418" s="9">
        <f>IF(COUNTA($A4418:$H4418)=0,"",IF($J4418="OTRO",IFERROR(LOOKUP(2,1/(((LISTS!$H$2:$H$26&lt;&gt;"")*ISNUMBER(SEARCH(LISTS!$H$2:$H$26,$G4418)))+((LISTS!$I$2:$I$26&lt;&gt;"")*ISNUMBER(SEARCH(LISTS!$I$2:$I$26,$E4418)))),LISTS!$L$2:$L$26),"Concepto DIAN no mapeado a casilla automatica"),IF(LEFT($J4418,4)="TOPE","Control automatico DIAN: "&amp;$J4418,"Casilla automatica: "&amp;$J4418)))</f>
        <v/>
      </c>
    </row>
    <row r="4419">
      <c r="A4419" s="9" t="n"/>
      <c r="B4419" s="9" t="n"/>
      <c r="C4419" s="9" t="n"/>
      <c r="D4419" s="9" t="n"/>
      <c r="E4419" s="9" t="n"/>
      <c r="F4419" s="11" t="n"/>
      <c r="G4419" s="9" t="n"/>
      <c r="H4419" s="9" t="n"/>
      <c r="I4419" s="9">
        <f>IF(COUNTA($A4419:$H4419)=0,"",IF($J4419="OTRO","NO","SI"))</f>
        <v/>
      </c>
      <c r="J4419" s="9">
        <f>IF(COUNTA($A4419:$H4419)=0,"",IFERROR(LOOKUP(2,1/(((LISTS!$H$2:$H$26&lt;&gt;"")*ISNUMBER(SEARCH(LISTS!$H$2:$H$26,$G4419)))+((LISTS!$I$2:$I$26&lt;&gt;"")*ISNUMBER(SEARCH(LISTS!$I$2:$I$26,$E4419)))),LISTS!$K$2:$K$26),"OTRO"))</f>
        <v/>
      </c>
      <c r="K4419" s="11">
        <f>IF($I4419&lt;&gt;"SI",0,IFERROR($F4419,0))</f>
        <v/>
      </c>
      <c r="L4419" s="9">
        <f>IF(COUNTA($A4419:$H4419)=0,"",IF($J4419="OTRO",IFERROR(LOOKUP(2,1/(((LISTS!$H$2:$H$26&lt;&gt;"")*ISNUMBER(SEARCH(LISTS!$H$2:$H$26,$G4419)))+((LISTS!$I$2:$I$26&lt;&gt;"")*ISNUMBER(SEARCH(LISTS!$I$2:$I$26,$E4419)))),LISTS!$L$2:$L$26),"Concepto DIAN no mapeado a casilla automatica"),IF(LEFT($J4419,4)="TOPE","Control automatico DIAN: "&amp;$J4419,"Casilla automatica: "&amp;$J4419)))</f>
        <v/>
      </c>
    </row>
    <row r="4420">
      <c r="A4420" s="9" t="n"/>
      <c r="B4420" s="9" t="n"/>
      <c r="C4420" s="9" t="n"/>
      <c r="D4420" s="9" t="n"/>
      <c r="E4420" s="9" t="n"/>
      <c r="F4420" s="11" t="n"/>
      <c r="G4420" s="9" t="n"/>
      <c r="H4420" s="9" t="n"/>
      <c r="I4420" s="9">
        <f>IF(COUNTA($A4420:$H4420)=0,"",IF($J4420="OTRO","NO","SI"))</f>
        <v/>
      </c>
      <c r="J4420" s="9">
        <f>IF(COUNTA($A4420:$H4420)=0,"",IFERROR(LOOKUP(2,1/(((LISTS!$H$2:$H$26&lt;&gt;"")*ISNUMBER(SEARCH(LISTS!$H$2:$H$26,$G4420)))+((LISTS!$I$2:$I$26&lt;&gt;"")*ISNUMBER(SEARCH(LISTS!$I$2:$I$26,$E4420)))),LISTS!$K$2:$K$26),"OTRO"))</f>
        <v/>
      </c>
      <c r="K4420" s="11">
        <f>IF($I4420&lt;&gt;"SI",0,IFERROR($F4420,0))</f>
        <v/>
      </c>
      <c r="L4420" s="9">
        <f>IF(COUNTA($A4420:$H4420)=0,"",IF($J4420="OTRO",IFERROR(LOOKUP(2,1/(((LISTS!$H$2:$H$26&lt;&gt;"")*ISNUMBER(SEARCH(LISTS!$H$2:$H$26,$G4420)))+((LISTS!$I$2:$I$26&lt;&gt;"")*ISNUMBER(SEARCH(LISTS!$I$2:$I$26,$E4420)))),LISTS!$L$2:$L$26),"Concepto DIAN no mapeado a casilla automatica"),IF(LEFT($J4420,4)="TOPE","Control automatico DIAN: "&amp;$J4420,"Casilla automatica: "&amp;$J4420)))</f>
        <v/>
      </c>
    </row>
    <row r="4421">
      <c r="A4421" s="9" t="n"/>
      <c r="B4421" s="9" t="n"/>
      <c r="C4421" s="9" t="n"/>
      <c r="D4421" s="9" t="n"/>
      <c r="E4421" s="9" t="n"/>
      <c r="F4421" s="11" t="n"/>
      <c r="G4421" s="9" t="n"/>
      <c r="H4421" s="9" t="n"/>
      <c r="I4421" s="9">
        <f>IF(COUNTA($A4421:$H4421)=0,"",IF($J4421="OTRO","NO","SI"))</f>
        <v/>
      </c>
      <c r="J4421" s="9">
        <f>IF(COUNTA($A4421:$H4421)=0,"",IFERROR(LOOKUP(2,1/(((LISTS!$H$2:$H$26&lt;&gt;"")*ISNUMBER(SEARCH(LISTS!$H$2:$H$26,$G4421)))+((LISTS!$I$2:$I$26&lt;&gt;"")*ISNUMBER(SEARCH(LISTS!$I$2:$I$26,$E4421)))),LISTS!$K$2:$K$26),"OTRO"))</f>
        <v/>
      </c>
      <c r="K4421" s="11">
        <f>IF($I4421&lt;&gt;"SI",0,IFERROR($F4421,0))</f>
        <v/>
      </c>
      <c r="L4421" s="9">
        <f>IF(COUNTA($A4421:$H4421)=0,"",IF($J4421="OTRO",IFERROR(LOOKUP(2,1/(((LISTS!$H$2:$H$26&lt;&gt;"")*ISNUMBER(SEARCH(LISTS!$H$2:$H$26,$G4421)))+((LISTS!$I$2:$I$26&lt;&gt;"")*ISNUMBER(SEARCH(LISTS!$I$2:$I$26,$E4421)))),LISTS!$L$2:$L$26),"Concepto DIAN no mapeado a casilla automatica"),IF(LEFT($J4421,4)="TOPE","Control automatico DIAN: "&amp;$J4421,"Casilla automatica: "&amp;$J4421)))</f>
        <v/>
      </c>
    </row>
    <row r="4422">
      <c r="A4422" s="9" t="n"/>
      <c r="B4422" s="9" t="n"/>
      <c r="C4422" s="9" t="n"/>
      <c r="D4422" s="9" t="n"/>
      <c r="E4422" s="9" t="n"/>
      <c r="F4422" s="11" t="n"/>
      <c r="G4422" s="9" t="n"/>
      <c r="H4422" s="9" t="n"/>
      <c r="I4422" s="9">
        <f>IF(COUNTA($A4422:$H4422)=0,"",IF($J4422="OTRO","NO","SI"))</f>
        <v/>
      </c>
      <c r="J4422" s="9">
        <f>IF(COUNTA($A4422:$H4422)=0,"",IFERROR(LOOKUP(2,1/(((LISTS!$H$2:$H$26&lt;&gt;"")*ISNUMBER(SEARCH(LISTS!$H$2:$H$26,$G4422)))+((LISTS!$I$2:$I$26&lt;&gt;"")*ISNUMBER(SEARCH(LISTS!$I$2:$I$26,$E4422)))),LISTS!$K$2:$K$26),"OTRO"))</f>
        <v/>
      </c>
      <c r="K4422" s="11">
        <f>IF($I4422&lt;&gt;"SI",0,IFERROR($F4422,0))</f>
        <v/>
      </c>
      <c r="L4422" s="9">
        <f>IF(COUNTA($A4422:$H4422)=0,"",IF($J4422="OTRO",IFERROR(LOOKUP(2,1/(((LISTS!$H$2:$H$26&lt;&gt;"")*ISNUMBER(SEARCH(LISTS!$H$2:$H$26,$G4422)))+((LISTS!$I$2:$I$26&lt;&gt;"")*ISNUMBER(SEARCH(LISTS!$I$2:$I$26,$E4422)))),LISTS!$L$2:$L$26),"Concepto DIAN no mapeado a casilla automatica"),IF(LEFT($J4422,4)="TOPE","Control automatico DIAN: "&amp;$J4422,"Casilla automatica: "&amp;$J4422)))</f>
        <v/>
      </c>
    </row>
    <row r="4423">
      <c r="A4423" s="9" t="n"/>
      <c r="B4423" s="9" t="n"/>
      <c r="C4423" s="9" t="n"/>
      <c r="D4423" s="9" t="n"/>
      <c r="E4423" s="9" t="n"/>
      <c r="F4423" s="11" t="n"/>
      <c r="G4423" s="9" t="n"/>
      <c r="H4423" s="9" t="n"/>
      <c r="I4423" s="9">
        <f>IF(COUNTA($A4423:$H4423)=0,"",IF($J4423="OTRO","NO","SI"))</f>
        <v/>
      </c>
      <c r="J4423" s="9">
        <f>IF(COUNTA($A4423:$H4423)=0,"",IFERROR(LOOKUP(2,1/(((LISTS!$H$2:$H$26&lt;&gt;"")*ISNUMBER(SEARCH(LISTS!$H$2:$H$26,$G4423)))+((LISTS!$I$2:$I$26&lt;&gt;"")*ISNUMBER(SEARCH(LISTS!$I$2:$I$26,$E4423)))),LISTS!$K$2:$K$26),"OTRO"))</f>
        <v/>
      </c>
      <c r="K4423" s="11">
        <f>IF($I4423&lt;&gt;"SI",0,IFERROR($F4423,0))</f>
        <v/>
      </c>
      <c r="L4423" s="9">
        <f>IF(COUNTA($A4423:$H4423)=0,"",IF($J4423="OTRO",IFERROR(LOOKUP(2,1/(((LISTS!$H$2:$H$26&lt;&gt;"")*ISNUMBER(SEARCH(LISTS!$H$2:$H$26,$G4423)))+((LISTS!$I$2:$I$26&lt;&gt;"")*ISNUMBER(SEARCH(LISTS!$I$2:$I$26,$E4423)))),LISTS!$L$2:$L$26),"Concepto DIAN no mapeado a casilla automatica"),IF(LEFT($J4423,4)="TOPE","Control automatico DIAN: "&amp;$J4423,"Casilla automatica: "&amp;$J4423)))</f>
        <v/>
      </c>
    </row>
    <row r="4424">
      <c r="A4424" s="9" t="n"/>
      <c r="B4424" s="9" t="n"/>
      <c r="C4424" s="9" t="n"/>
      <c r="D4424" s="9" t="n"/>
      <c r="E4424" s="9" t="n"/>
      <c r="F4424" s="11" t="n"/>
      <c r="G4424" s="9" t="n"/>
      <c r="H4424" s="9" t="n"/>
      <c r="I4424" s="9">
        <f>IF(COUNTA($A4424:$H4424)=0,"",IF($J4424="OTRO","NO","SI"))</f>
        <v/>
      </c>
      <c r="J4424" s="9">
        <f>IF(COUNTA($A4424:$H4424)=0,"",IFERROR(LOOKUP(2,1/(((LISTS!$H$2:$H$26&lt;&gt;"")*ISNUMBER(SEARCH(LISTS!$H$2:$H$26,$G4424)))+((LISTS!$I$2:$I$26&lt;&gt;"")*ISNUMBER(SEARCH(LISTS!$I$2:$I$26,$E4424)))),LISTS!$K$2:$K$26),"OTRO"))</f>
        <v/>
      </c>
      <c r="K4424" s="11">
        <f>IF($I4424&lt;&gt;"SI",0,IFERROR($F4424,0))</f>
        <v/>
      </c>
      <c r="L4424" s="9">
        <f>IF(COUNTA($A4424:$H4424)=0,"",IF($J4424="OTRO",IFERROR(LOOKUP(2,1/(((LISTS!$H$2:$H$26&lt;&gt;"")*ISNUMBER(SEARCH(LISTS!$H$2:$H$26,$G4424)))+((LISTS!$I$2:$I$26&lt;&gt;"")*ISNUMBER(SEARCH(LISTS!$I$2:$I$26,$E4424)))),LISTS!$L$2:$L$26),"Concepto DIAN no mapeado a casilla automatica"),IF(LEFT($J4424,4)="TOPE","Control automatico DIAN: "&amp;$J4424,"Casilla automatica: "&amp;$J4424)))</f>
        <v/>
      </c>
    </row>
    <row r="4425">
      <c r="A4425" s="9" t="n"/>
      <c r="B4425" s="9" t="n"/>
      <c r="C4425" s="9" t="n"/>
      <c r="D4425" s="9" t="n"/>
      <c r="E4425" s="9" t="n"/>
      <c r="F4425" s="11" t="n"/>
      <c r="G4425" s="9" t="n"/>
      <c r="H4425" s="9" t="n"/>
      <c r="I4425" s="9">
        <f>IF(COUNTA($A4425:$H4425)=0,"",IF($J4425="OTRO","NO","SI"))</f>
        <v/>
      </c>
      <c r="J4425" s="9">
        <f>IF(COUNTA($A4425:$H4425)=0,"",IFERROR(LOOKUP(2,1/(((LISTS!$H$2:$H$26&lt;&gt;"")*ISNUMBER(SEARCH(LISTS!$H$2:$H$26,$G4425)))+((LISTS!$I$2:$I$26&lt;&gt;"")*ISNUMBER(SEARCH(LISTS!$I$2:$I$26,$E4425)))),LISTS!$K$2:$K$26),"OTRO"))</f>
        <v/>
      </c>
      <c r="K4425" s="11">
        <f>IF($I4425&lt;&gt;"SI",0,IFERROR($F4425,0))</f>
        <v/>
      </c>
      <c r="L4425" s="9">
        <f>IF(COUNTA($A4425:$H4425)=0,"",IF($J4425="OTRO",IFERROR(LOOKUP(2,1/(((LISTS!$H$2:$H$26&lt;&gt;"")*ISNUMBER(SEARCH(LISTS!$H$2:$H$26,$G4425)))+((LISTS!$I$2:$I$26&lt;&gt;"")*ISNUMBER(SEARCH(LISTS!$I$2:$I$26,$E4425)))),LISTS!$L$2:$L$26),"Concepto DIAN no mapeado a casilla automatica"),IF(LEFT($J4425,4)="TOPE","Control automatico DIAN: "&amp;$J4425,"Casilla automatica: "&amp;$J4425)))</f>
        <v/>
      </c>
    </row>
    <row r="4426">
      <c r="A4426" s="9" t="n"/>
      <c r="B4426" s="9" t="n"/>
      <c r="C4426" s="9" t="n"/>
      <c r="D4426" s="9" t="n"/>
      <c r="E4426" s="9" t="n"/>
      <c r="F4426" s="11" t="n"/>
      <c r="G4426" s="9" t="n"/>
      <c r="H4426" s="9" t="n"/>
      <c r="I4426" s="9">
        <f>IF(COUNTA($A4426:$H4426)=0,"",IF($J4426="OTRO","NO","SI"))</f>
        <v/>
      </c>
      <c r="J4426" s="9">
        <f>IF(COUNTA($A4426:$H4426)=0,"",IFERROR(LOOKUP(2,1/(((LISTS!$H$2:$H$26&lt;&gt;"")*ISNUMBER(SEARCH(LISTS!$H$2:$H$26,$G4426)))+((LISTS!$I$2:$I$26&lt;&gt;"")*ISNUMBER(SEARCH(LISTS!$I$2:$I$26,$E4426)))),LISTS!$K$2:$K$26),"OTRO"))</f>
        <v/>
      </c>
      <c r="K4426" s="11">
        <f>IF($I4426&lt;&gt;"SI",0,IFERROR($F4426,0))</f>
        <v/>
      </c>
      <c r="L4426" s="9">
        <f>IF(COUNTA($A4426:$H4426)=0,"",IF($J4426="OTRO",IFERROR(LOOKUP(2,1/(((LISTS!$H$2:$H$26&lt;&gt;"")*ISNUMBER(SEARCH(LISTS!$H$2:$H$26,$G4426)))+((LISTS!$I$2:$I$26&lt;&gt;"")*ISNUMBER(SEARCH(LISTS!$I$2:$I$26,$E4426)))),LISTS!$L$2:$L$26),"Concepto DIAN no mapeado a casilla automatica"),IF(LEFT($J4426,4)="TOPE","Control automatico DIAN: "&amp;$J4426,"Casilla automatica: "&amp;$J4426)))</f>
        <v/>
      </c>
    </row>
    <row r="4427">
      <c r="A4427" s="9" t="n"/>
      <c r="B4427" s="9" t="n"/>
      <c r="C4427" s="9" t="n"/>
      <c r="D4427" s="9" t="n"/>
      <c r="E4427" s="9" t="n"/>
      <c r="F4427" s="11" t="n"/>
      <c r="G4427" s="9" t="n"/>
      <c r="H4427" s="9" t="n"/>
      <c r="I4427" s="9">
        <f>IF(COUNTA($A4427:$H4427)=0,"",IF($J4427="OTRO","NO","SI"))</f>
        <v/>
      </c>
      <c r="J4427" s="9">
        <f>IF(COUNTA($A4427:$H4427)=0,"",IFERROR(LOOKUP(2,1/(((LISTS!$H$2:$H$26&lt;&gt;"")*ISNUMBER(SEARCH(LISTS!$H$2:$H$26,$G4427)))+((LISTS!$I$2:$I$26&lt;&gt;"")*ISNUMBER(SEARCH(LISTS!$I$2:$I$26,$E4427)))),LISTS!$K$2:$K$26),"OTRO"))</f>
        <v/>
      </c>
      <c r="K4427" s="11">
        <f>IF($I4427&lt;&gt;"SI",0,IFERROR($F4427,0))</f>
        <v/>
      </c>
      <c r="L4427" s="9">
        <f>IF(COUNTA($A4427:$H4427)=0,"",IF($J4427="OTRO",IFERROR(LOOKUP(2,1/(((LISTS!$H$2:$H$26&lt;&gt;"")*ISNUMBER(SEARCH(LISTS!$H$2:$H$26,$G4427)))+((LISTS!$I$2:$I$26&lt;&gt;"")*ISNUMBER(SEARCH(LISTS!$I$2:$I$26,$E4427)))),LISTS!$L$2:$L$26),"Concepto DIAN no mapeado a casilla automatica"),IF(LEFT($J4427,4)="TOPE","Control automatico DIAN: "&amp;$J4427,"Casilla automatica: "&amp;$J4427)))</f>
        <v/>
      </c>
    </row>
    <row r="4428">
      <c r="A4428" s="9" t="n"/>
      <c r="B4428" s="9" t="n"/>
      <c r="C4428" s="9" t="n"/>
      <c r="D4428" s="9" t="n"/>
      <c r="E4428" s="9" t="n"/>
      <c r="F4428" s="11" t="n"/>
      <c r="G4428" s="9" t="n"/>
      <c r="H4428" s="9" t="n"/>
      <c r="I4428" s="9">
        <f>IF(COUNTA($A4428:$H4428)=0,"",IF($J4428="OTRO","NO","SI"))</f>
        <v/>
      </c>
      <c r="J4428" s="9">
        <f>IF(COUNTA($A4428:$H4428)=0,"",IFERROR(LOOKUP(2,1/(((LISTS!$H$2:$H$26&lt;&gt;"")*ISNUMBER(SEARCH(LISTS!$H$2:$H$26,$G4428)))+((LISTS!$I$2:$I$26&lt;&gt;"")*ISNUMBER(SEARCH(LISTS!$I$2:$I$26,$E4428)))),LISTS!$K$2:$K$26),"OTRO"))</f>
        <v/>
      </c>
      <c r="K4428" s="11">
        <f>IF($I4428&lt;&gt;"SI",0,IFERROR($F4428,0))</f>
        <v/>
      </c>
      <c r="L4428" s="9">
        <f>IF(COUNTA($A4428:$H4428)=0,"",IF($J4428="OTRO",IFERROR(LOOKUP(2,1/(((LISTS!$H$2:$H$26&lt;&gt;"")*ISNUMBER(SEARCH(LISTS!$H$2:$H$26,$G4428)))+((LISTS!$I$2:$I$26&lt;&gt;"")*ISNUMBER(SEARCH(LISTS!$I$2:$I$26,$E4428)))),LISTS!$L$2:$L$26),"Concepto DIAN no mapeado a casilla automatica"),IF(LEFT($J4428,4)="TOPE","Control automatico DIAN: "&amp;$J4428,"Casilla automatica: "&amp;$J4428)))</f>
        <v/>
      </c>
    </row>
    <row r="4429">
      <c r="A4429" s="9" t="n"/>
      <c r="B4429" s="9" t="n"/>
      <c r="C4429" s="9" t="n"/>
      <c r="D4429" s="9" t="n"/>
      <c r="E4429" s="9" t="n"/>
      <c r="F4429" s="11" t="n"/>
      <c r="G4429" s="9" t="n"/>
      <c r="H4429" s="9" t="n"/>
      <c r="I4429" s="9">
        <f>IF(COUNTA($A4429:$H4429)=0,"",IF($J4429="OTRO","NO","SI"))</f>
        <v/>
      </c>
      <c r="J4429" s="9">
        <f>IF(COUNTA($A4429:$H4429)=0,"",IFERROR(LOOKUP(2,1/(((LISTS!$H$2:$H$26&lt;&gt;"")*ISNUMBER(SEARCH(LISTS!$H$2:$H$26,$G4429)))+((LISTS!$I$2:$I$26&lt;&gt;"")*ISNUMBER(SEARCH(LISTS!$I$2:$I$26,$E4429)))),LISTS!$K$2:$K$26),"OTRO"))</f>
        <v/>
      </c>
      <c r="K4429" s="11">
        <f>IF($I4429&lt;&gt;"SI",0,IFERROR($F4429,0))</f>
        <v/>
      </c>
      <c r="L4429" s="9">
        <f>IF(COUNTA($A4429:$H4429)=0,"",IF($J4429="OTRO",IFERROR(LOOKUP(2,1/(((LISTS!$H$2:$H$26&lt;&gt;"")*ISNUMBER(SEARCH(LISTS!$H$2:$H$26,$G4429)))+((LISTS!$I$2:$I$26&lt;&gt;"")*ISNUMBER(SEARCH(LISTS!$I$2:$I$26,$E4429)))),LISTS!$L$2:$L$26),"Concepto DIAN no mapeado a casilla automatica"),IF(LEFT($J4429,4)="TOPE","Control automatico DIAN: "&amp;$J4429,"Casilla automatica: "&amp;$J4429)))</f>
        <v/>
      </c>
    </row>
    <row r="4430">
      <c r="A4430" s="9" t="n"/>
      <c r="B4430" s="9" t="n"/>
      <c r="C4430" s="9" t="n"/>
      <c r="D4430" s="9" t="n"/>
      <c r="E4430" s="9" t="n"/>
      <c r="F4430" s="11" t="n"/>
      <c r="G4430" s="9" t="n"/>
      <c r="H4430" s="9" t="n"/>
      <c r="I4430" s="9">
        <f>IF(COUNTA($A4430:$H4430)=0,"",IF($J4430="OTRO","NO","SI"))</f>
        <v/>
      </c>
      <c r="J4430" s="9">
        <f>IF(COUNTA($A4430:$H4430)=0,"",IFERROR(LOOKUP(2,1/(((LISTS!$H$2:$H$26&lt;&gt;"")*ISNUMBER(SEARCH(LISTS!$H$2:$H$26,$G4430)))+((LISTS!$I$2:$I$26&lt;&gt;"")*ISNUMBER(SEARCH(LISTS!$I$2:$I$26,$E4430)))),LISTS!$K$2:$K$26),"OTRO"))</f>
        <v/>
      </c>
      <c r="K4430" s="11">
        <f>IF($I4430&lt;&gt;"SI",0,IFERROR($F4430,0))</f>
        <v/>
      </c>
      <c r="L4430" s="9">
        <f>IF(COUNTA($A4430:$H4430)=0,"",IF($J4430="OTRO",IFERROR(LOOKUP(2,1/(((LISTS!$H$2:$H$26&lt;&gt;"")*ISNUMBER(SEARCH(LISTS!$H$2:$H$26,$G4430)))+((LISTS!$I$2:$I$26&lt;&gt;"")*ISNUMBER(SEARCH(LISTS!$I$2:$I$26,$E4430)))),LISTS!$L$2:$L$26),"Concepto DIAN no mapeado a casilla automatica"),IF(LEFT($J4430,4)="TOPE","Control automatico DIAN: "&amp;$J4430,"Casilla automatica: "&amp;$J4430)))</f>
        <v/>
      </c>
    </row>
    <row r="4431">
      <c r="A4431" s="9" t="n"/>
      <c r="B4431" s="9" t="n"/>
      <c r="C4431" s="9" t="n"/>
      <c r="D4431" s="9" t="n"/>
      <c r="E4431" s="9" t="n"/>
      <c r="F4431" s="11" t="n"/>
      <c r="G4431" s="9" t="n"/>
      <c r="H4431" s="9" t="n"/>
      <c r="I4431" s="9">
        <f>IF(COUNTA($A4431:$H4431)=0,"",IF($J4431="OTRO","NO","SI"))</f>
        <v/>
      </c>
      <c r="J4431" s="9">
        <f>IF(COUNTA($A4431:$H4431)=0,"",IFERROR(LOOKUP(2,1/(((LISTS!$H$2:$H$26&lt;&gt;"")*ISNUMBER(SEARCH(LISTS!$H$2:$H$26,$G4431)))+((LISTS!$I$2:$I$26&lt;&gt;"")*ISNUMBER(SEARCH(LISTS!$I$2:$I$26,$E4431)))),LISTS!$K$2:$K$26),"OTRO"))</f>
        <v/>
      </c>
      <c r="K4431" s="11">
        <f>IF($I4431&lt;&gt;"SI",0,IFERROR($F4431,0))</f>
        <v/>
      </c>
      <c r="L4431" s="9">
        <f>IF(COUNTA($A4431:$H4431)=0,"",IF($J4431="OTRO",IFERROR(LOOKUP(2,1/(((LISTS!$H$2:$H$26&lt;&gt;"")*ISNUMBER(SEARCH(LISTS!$H$2:$H$26,$G4431)))+((LISTS!$I$2:$I$26&lt;&gt;"")*ISNUMBER(SEARCH(LISTS!$I$2:$I$26,$E4431)))),LISTS!$L$2:$L$26),"Concepto DIAN no mapeado a casilla automatica"),IF(LEFT($J4431,4)="TOPE","Control automatico DIAN: "&amp;$J4431,"Casilla automatica: "&amp;$J4431)))</f>
        <v/>
      </c>
    </row>
    <row r="4432">
      <c r="A4432" s="9" t="n"/>
      <c r="B4432" s="9" t="n"/>
      <c r="C4432" s="9" t="n"/>
      <c r="D4432" s="9" t="n"/>
      <c r="E4432" s="9" t="n"/>
      <c r="F4432" s="11" t="n"/>
      <c r="G4432" s="9" t="n"/>
      <c r="H4432" s="9" t="n"/>
      <c r="I4432" s="9">
        <f>IF(COUNTA($A4432:$H4432)=0,"",IF($J4432="OTRO","NO","SI"))</f>
        <v/>
      </c>
      <c r="J4432" s="9">
        <f>IF(COUNTA($A4432:$H4432)=0,"",IFERROR(LOOKUP(2,1/(((LISTS!$H$2:$H$26&lt;&gt;"")*ISNUMBER(SEARCH(LISTS!$H$2:$H$26,$G4432)))+((LISTS!$I$2:$I$26&lt;&gt;"")*ISNUMBER(SEARCH(LISTS!$I$2:$I$26,$E4432)))),LISTS!$K$2:$K$26),"OTRO"))</f>
        <v/>
      </c>
      <c r="K4432" s="11">
        <f>IF($I4432&lt;&gt;"SI",0,IFERROR($F4432,0))</f>
        <v/>
      </c>
      <c r="L4432" s="9">
        <f>IF(COUNTA($A4432:$H4432)=0,"",IF($J4432="OTRO",IFERROR(LOOKUP(2,1/(((LISTS!$H$2:$H$26&lt;&gt;"")*ISNUMBER(SEARCH(LISTS!$H$2:$H$26,$G4432)))+((LISTS!$I$2:$I$26&lt;&gt;"")*ISNUMBER(SEARCH(LISTS!$I$2:$I$26,$E4432)))),LISTS!$L$2:$L$26),"Concepto DIAN no mapeado a casilla automatica"),IF(LEFT($J4432,4)="TOPE","Control automatico DIAN: "&amp;$J4432,"Casilla automatica: "&amp;$J4432)))</f>
        <v/>
      </c>
    </row>
    <row r="4433">
      <c r="A4433" s="9" t="n"/>
      <c r="B4433" s="9" t="n"/>
      <c r="C4433" s="9" t="n"/>
      <c r="D4433" s="9" t="n"/>
      <c r="E4433" s="9" t="n"/>
      <c r="F4433" s="11" t="n"/>
      <c r="G4433" s="9" t="n"/>
      <c r="H4433" s="9" t="n"/>
      <c r="I4433" s="9">
        <f>IF(COUNTA($A4433:$H4433)=0,"",IF($J4433="OTRO","NO","SI"))</f>
        <v/>
      </c>
      <c r="J4433" s="9">
        <f>IF(COUNTA($A4433:$H4433)=0,"",IFERROR(LOOKUP(2,1/(((LISTS!$H$2:$H$26&lt;&gt;"")*ISNUMBER(SEARCH(LISTS!$H$2:$H$26,$G4433)))+((LISTS!$I$2:$I$26&lt;&gt;"")*ISNUMBER(SEARCH(LISTS!$I$2:$I$26,$E4433)))),LISTS!$K$2:$K$26),"OTRO"))</f>
        <v/>
      </c>
      <c r="K4433" s="11">
        <f>IF($I4433&lt;&gt;"SI",0,IFERROR($F4433,0))</f>
        <v/>
      </c>
      <c r="L4433" s="9">
        <f>IF(COUNTA($A4433:$H4433)=0,"",IF($J4433="OTRO",IFERROR(LOOKUP(2,1/(((LISTS!$H$2:$H$26&lt;&gt;"")*ISNUMBER(SEARCH(LISTS!$H$2:$H$26,$G4433)))+((LISTS!$I$2:$I$26&lt;&gt;"")*ISNUMBER(SEARCH(LISTS!$I$2:$I$26,$E4433)))),LISTS!$L$2:$L$26),"Concepto DIAN no mapeado a casilla automatica"),IF(LEFT($J4433,4)="TOPE","Control automatico DIAN: "&amp;$J4433,"Casilla automatica: "&amp;$J4433)))</f>
        <v/>
      </c>
    </row>
    <row r="4434">
      <c r="A4434" s="9" t="n"/>
      <c r="B4434" s="9" t="n"/>
      <c r="C4434" s="9" t="n"/>
      <c r="D4434" s="9" t="n"/>
      <c r="E4434" s="9" t="n"/>
      <c r="F4434" s="11" t="n"/>
      <c r="G4434" s="9" t="n"/>
      <c r="H4434" s="9" t="n"/>
      <c r="I4434" s="9">
        <f>IF(COUNTA($A4434:$H4434)=0,"",IF($J4434="OTRO","NO","SI"))</f>
        <v/>
      </c>
      <c r="J4434" s="9">
        <f>IF(COUNTA($A4434:$H4434)=0,"",IFERROR(LOOKUP(2,1/(((LISTS!$H$2:$H$26&lt;&gt;"")*ISNUMBER(SEARCH(LISTS!$H$2:$H$26,$G4434)))+((LISTS!$I$2:$I$26&lt;&gt;"")*ISNUMBER(SEARCH(LISTS!$I$2:$I$26,$E4434)))),LISTS!$K$2:$K$26),"OTRO"))</f>
        <v/>
      </c>
      <c r="K4434" s="11">
        <f>IF($I4434&lt;&gt;"SI",0,IFERROR($F4434,0))</f>
        <v/>
      </c>
      <c r="L4434" s="9">
        <f>IF(COUNTA($A4434:$H4434)=0,"",IF($J4434="OTRO",IFERROR(LOOKUP(2,1/(((LISTS!$H$2:$H$26&lt;&gt;"")*ISNUMBER(SEARCH(LISTS!$H$2:$H$26,$G4434)))+((LISTS!$I$2:$I$26&lt;&gt;"")*ISNUMBER(SEARCH(LISTS!$I$2:$I$26,$E4434)))),LISTS!$L$2:$L$26),"Concepto DIAN no mapeado a casilla automatica"),IF(LEFT($J4434,4)="TOPE","Control automatico DIAN: "&amp;$J4434,"Casilla automatica: "&amp;$J4434)))</f>
        <v/>
      </c>
    </row>
    <row r="4435">
      <c r="A4435" s="9" t="n"/>
      <c r="B4435" s="9" t="n"/>
      <c r="C4435" s="9" t="n"/>
      <c r="D4435" s="9" t="n"/>
      <c r="E4435" s="9" t="n"/>
      <c r="F4435" s="11" t="n"/>
      <c r="G4435" s="9" t="n"/>
      <c r="H4435" s="9" t="n"/>
      <c r="I4435" s="9">
        <f>IF(COUNTA($A4435:$H4435)=0,"",IF($J4435="OTRO","NO","SI"))</f>
        <v/>
      </c>
      <c r="J4435" s="9">
        <f>IF(COUNTA($A4435:$H4435)=0,"",IFERROR(LOOKUP(2,1/(((LISTS!$H$2:$H$26&lt;&gt;"")*ISNUMBER(SEARCH(LISTS!$H$2:$H$26,$G4435)))+((LISTS!$I$2:$I$26&lt;&gt;"")*ISNUMBER(SEARCH(LISTS!$I$2:$I$26,$E4435)))),LISTS!$K$2:$K$26),"OTRO"))</f>
        <v/>
      </c>
      <c r="K4435" s="11">
        <f>IF($I4435&lt;&gt;"SI",0,IFERROR($F4435,0))</f>
        <v/>
      </c>
      <c r="L4435" s="9">
        <f>IF(COUNTA($A4435:$H4435)=0,"",IF($J4435="OTRO",IFERROR(LOOKUP(2,1/(((LISTS!$H$2:$H$26&lt;&gt;"")*ISNUMBER(SEARCH(LISTS!$H$2:$H$26,$G4435)))+((LISTS!$I$2:$I$26&lt;&gt;"")*ISNUMBER(SEARCH(LISTS!$I$2:$I$26,$E4435)))),LISTS!$L$2:$L$26),"Concepto DIAN no mapeado a casilla automatica"),IF(LEFT($J4435,4)="TOPE","Control automatico DIAN: "&amp;$J4435,"Casilla automatica: "&amp;$J4435)))</f>
        <v/>
      </c>
    </row>
    <row r="4436">
      <c r="A4436" s="9" t="n"/>
      <c r="B4436" s="9" t="n"/>
      <c r="C4436" s="9" t="n"/>
      <c r="D4436" s="9" t="n"/>
      <c r="E4436" s="9" t="n"/>
      <c r="F4436" s="11" t="n"/>
      <c r="G4436" s="9" t="n"/>
      <c r="H4436" s="9" t="n"/>
      <c r="I4436" s="9">
        <f>IF(COUNTA($A4436:$H4436)=0,"",IF($J4436="OTRO","NO","SI"))</f>
        <v/>
      </c>
      <c r="J4436" s="9">
        <f>IF(COUNTA($A4436:$H4436)=0,"",IFERROR(LOOKUP(2,1/(((LISTS!$H$2:$H$26&lt;&gt;"")*ISNUMBER(SEARCH(LISTS!$H$2:$H$26,$G4436)))+((LISTS!$I$2:$I$26&lt;&gt;"")*ISNUMBER(SEARCH(LISTS!$I$2:$I$26,$E4436)))),LISTS!$K$2:$K$26),"OTRO"))</f>
        <v/>
      </c>
      <c r="K4436" s="11">
        <f>IF($I4436&lt;&gt;"SI",0,IFERROR($F4436,0))</f>
        <v/>
      </c>
      <c r="L4436" s="9">
        <f>IF(COUNTA($A4436:$H4436)=0,"",IF($J4436="OTRO",IFERROR(LOOKUP(2,1/(((LISTS!$H$2:$H$26&lt;&gt;"")*ISNUMBER(SEARCH(LISTS!$H$2:$H$26,$G4436)))+((LISTS!$I$2:$I$26&lt;&gt;"")*ISNUMBER(SEARCH(LISTS!$I$2:$I$26,$E4436)))),LISTS!$L$2:$L$26),"Concepto DIAN no mapeado a casilla automatica"),IF(LEFT($J4436,4)="TOPE","Control automatico DIAN: "&amp;$J4436,"Casilla automatica: "&amp;$J4436)))</f>
        <v/>
      </c>
    </row>
    <row r="4437">
      <c r="A4437" s="9" t="n"/>
      <c r="B4437" s="9" t="n"/>
      <c r="C4437" s="9" t="n"/>
      <c r="D4437" s="9" t="n"/>
      <c r="E4437" s="9" t="n"/>
      <c r="F4437" s="11" t="n"/>
      <c r="G4437" s="9" t="n"/>
      <c r="H4437" s="9" t="n"/>
      <c r="I4437" s="9">
        <f>IF(COUNTA($A4437:$H4437)=0,"",IF($J4437="OTRO","NO","SI"))</f>
        <v/>
      </c>
      <c r="J4437" s="9">
        <f>IF(COUNTA($A4437:$H4437)=0,"",IFERROR(LOOKUP(2,1/(((LISTS!$H$2:$H$26&lt;&gt;"")*ISNUMBER(SEARCH(LISTS!$H$2:$H$26,$G4437)))+((LISTS!$I$2:$I$26&lt;&gt;"")*ISNUMBER(SEARCH(LISTS!$I$2:$I$26,$E4437)))),LISTS!$K$2:$K$26),"OTRO"))</f>
        <v/>
      </c>
      <c r="K4437" s="11">
        <f>IF($I4437&lt;&gt;"SI",0,IFERROR($F4437,0))</f>
        <v/>
      </c>
      <c r="L4437" s="9">
        <f>IF(COUNTA($A4437:$H4437)=0,"",IF($J4437="OTRO",IFERROR(LOOKUP(2,1/(((LISTS!$H$2:$H$26&lt;&gt;"")*ISNUMBER(SEARCH(LISTS!$H$2:$H$26,$G4437)))+((LISTS!$I$2:$I$26&lt;&gt;"")*ISNUMBER(SEARCH(LISTS!$I$2:$I$26,$E4437)))),LISTS!$L$2:$L$26),"Concepto DIAN no mapeado a casilla automatica"),IF(LEFT($J4437,4)="TOPE","Control automatico DIAN: "&amp;$J4437,"Casilla automatica: "&amp;$J4437)))</f>
        <v/>
      </c>
    </row>
    <row r="4438">
      <c r="A4438" s="9" t="n"/>
      <c r="B4438" s="9" t="n"/>
      <c r="C4438" s="9" t="n"/>
      <c r="D4438" s="9" t="n"/>
      <c r="E4438" s="9" t="n"/>
      <c r="F4438" s="11" t="n"/>
      <c r="G4438" s="9" t="n"/>
      <c r="H4438" s="9" t="n"/>
      <c r="I4438" s="9">
        <f>IF(COUNTA($A4438:$H4438)=0,"",IF($J4438="OTRO","NO","SI"))</f>
        <v/>
      </c>
      <c r="J4438" s="9">
        <f>IF(COUNTA($A4438:$H4438)=0,"",IFERROR(LOOKUP(2,1/(((LISTS!$H$2:$H$26&lt;&gt;"")*ISNUMBER(SEARCH(LISTS!$H$2:$H$26,$G4438)))+((LISTS!$I$2:$I$26&lt;&gt;"")*ISNUMBER(SEARCH(LISTS!$I$2:$I$26,$E4438)))),LISTS!$K$2:$K$26),"OTRO"))</f>
        <v/>
      </c>
      <c r="K4438" s="11">
        <f>IF($I4438&lt;&gt;"SI",0,IFERROR($F4438,0))</f>
        <v/>
      </c>
      <c r="L4438" s="9">
        <f>IF(COUNTA($A4438:$H4438)=0,"",IF($J4438="OTRO",IFERROR(LOOKUP(2,1/(((LISTS!$H$2:$H$26&lt;&gt;"")*ISNUMBER(SEARCH(LISTS!$H$2:$H$26,$G4438)))+((LISTS!$I$2:$I$26&lt;&gt;"")*ISNUMBER(SEARCH(LISTS!$I$2:$I$26,$E4438)))),LISTS!$L$2:$L$26),"Concepto DIAN no mapeado a casilla automatica"),IF(LEFT($J4438,4)="TOPE","Control automatico DIAN: "&amp;$J4438,"Casilla automatica: "&amp;$J4438)))</f>
        <v/>
      </c>
    </row>
    <row r="4439">
      <c r="A4439" s="9" t="n"/>
      <c r="B4439" s="9" t="n"/>
      <c r="C4439" s="9" t="n"/>
      <c r="D4439" s="9" t="n"/>
      <c r="E4439" s="9" t="n"/>
      <c r="F4439" s="11" t="n"/>
      <c r="G4439" s="9" t="n"/>
      <c r="H4439" s="9" t="n"/>
      <c r="I4439" s="9">
        <f>IF(COUNTA($A4439:$H4439)=0,"",IF($J4439="OTRO","NO","SI"))</f>
        <v/>
      </c>
      <c r="J4439" s="9">
        <f>IF(COUNTA($A4439:$H4439)=0,"",IFERROR(LOOKUP(2,1/(((LISTS!$H$2:$H$26&lt;&gt;"")*ISNUMBER(SEARCH(LISTS!$H$2:$H$26,$G4439)))+((LISTS!$I$2:$I$26&lt;&gt;"")*ISNUMBER(SEARCH(LISTS!$I$2:$I$26,$E4439)))),LISTS!$K$2:$K$26),"OTRO"))</f>
        <v/>
      </c>
      <c r="K4439" s="11">
        <f>IF($I4439&lt;&gt;"SI",0,IFERROR($F4439,0))</f>
        <v/>
      </c>
      <c r="L4439" s="9">
        <f>IF(COUNTA($A4439:$H4439)=0,"",IF($J4439="OTRO",IFERROR(LOOKUP(2,1/(((LISTS!$H$2:$H$26&lt;&gt;"")*ISNUMBER(SEARCH(LISTS!$H$2:$H$26,$G4439)))+((LISTS!$I$2:$I$26&lt;&gt;"")*ISNUMBER(SEARCH(LISTS!$I$2:$I$26,$E4439)))),LISTS!$L$2:$L$26),"Concepto DIAN no mapeado a casilla automatica"),IF(LEFT($J4439,4)="TOPE","Control automatico DIAN: "&amp;$J4439,"Casilla automatica: "&amp;$J4439)))</f>
        <v/>
      </c>
    </row>
    <row r="4440">
      <c r="A4440" s="9" t="n"/>
      <c r="B4440" s="9" t="n"/>
      <c r="C4440" s="9" t="n"/>
      <c r="D4440" s="9" t="n"/>
      <c r="E4440" s="9" t="n"/>
      <c r="F4440" s="11" t="n"/>
      <c r="G4440" s="9" t="n"/>
      <c r="H4440" s="9" t="n"/>
      <c r="I4440" s="9">
        <f>IF(COUNTA($A4440:$H4440)=0,"",IF($J4440="OTRO","NO","SI"))</f>
        <v/>
      </c>
      <c r="J4440" s="9">
        <f>IF(COUNTA($A4440:$H4440)=0,"",IFERROR(LOOKUP(2,1/(((LISTS!$H$2:$H$26&lt;&gt;"")*ISNUMBER(SEARCH(LISTS!$H$2:$H$26,$G4440)))+((LISTS!$I$2:$I$26&lt;&gt;"")*ISNUMBER(SEARCH(LISTS!$I$2:$I$26,$E4440)))),LISTS!$K$2:$K$26),"OTRO"))</f>
        <v/>
      </c>
      <c r="K4440" s="11">
        <f>IF($I4440&lt;&gt;"SI",0,IFERROR($F4440,0))</f>
        <v/>
      </c>
      <c r="L4440" s="9">
        <f>IF(COUNTA($A4440:$H4440)=0,"",IF($J4440="OTRO",IFERROR(LOOKUP(2,1/(((LISTS!$H$2:$H$26&lt;&gt;"")*ISNUMBER(SEARCH(LISTS!$H$2:$H$26,$G4440)))+((LISTS!$I$2:$I$26&lt;&gt;"")*ISNUMBER(SEARCH(LISTS!$I$2:$I$26,$E4440)))),LISTS!$L$2:$L$26),"Concepto DIAN no mapeado a casilla automatica"),IF(LEFT($J4440,4)="TOPE","Control automatico DIAN: "&amp;$J4440,"Casilla automatica: "&amp;$J4440)))</f>
        <v/>
      </c>
    </row>
    <row r="4441">
      <c r="A4441" s="9" t="n"/>
      <c r="B4441" s="9" t="n"/>
      <c r="C4441" s="9" t="n"/>
      <c r="D4441" s="9" t="n"/>
      <c r="E4441" s="9" t="n"/>
      <c r="F4441" s="11" t="n"/>
      <c r="G4441" s="9" t="n"/>
      <c r="H4441" s="9" t="n"/>
      <c r="I4441" s="9">
        <f>IF(COUNTA($A4441:$H4441)=0,"",IF($J4441="OTRO","NO","SI"))</f>
        <v/>
      </c>
      <c r="J4441" s="9">
        <f>IF(COUNTA($A4441:$H4441)=0,"",IFERROR(LOOKUP(2,1/(((LISTS!$H$2:$H$26&lt;&gt;"")*ISNUMBER(SEARCH(LISTS!$H$2:$H$26,$G4441)))+((LISTS!$I$2:$I$26&lt;&gt;"")*ISNUMBER(SEARCH(LISTS!$I$2:$I$26,$E4441)))),LISTS!$K$2:$K$26),"OTRO"))</f>
        <v/>
      </c>
      <c r="K4441" s="11">
        <f>IF($I4441&lt;&gt;"SI",0,IFERROR($F4441,0))</f>
        <v/>
      </c>
      <c r="L4441" s="9">
        <f>IF(COUNTA($A4441:$H4441)=0,"",IF($J4441="OTRO",IFERROR(LOOKUP(2,1/(((LISTS!$H$2:$H$26&lt;&gt;"")*ISNUMBER(SEARCH(LISTS!$H$2:$H$26,$G4441)))+((LISTS!$I$2:$I$26&lt;&gt;"")*ISNUMBER(SEARCH(LISTS!$I$2:$I$26,$E4441)))),LISTS!$L$2:$L$26),"Concepto DIAN no mapeado a casilla automatica"),IF(LEFT($J4441,4)="TOPE","Control automatico DIAN: "&amp;$J4441,"Casilla automatica: "&amp;$J4441)))</f>
        <v/>
      </c>
    </row>
    <row r="4442">
      <c r="A4442" s="9" t="n"/>
      <c r="B4442" s="9" t="n"/>
      <c r="C4442" s="9" t="n"/>
      <c r="D4442" s="9" t="n"/>
      <c r="E4442" s="9" t="n"/>
      <c r="F4442" s="11" t="n"/>
      <c r="G4442" s="9" t="n"/>
      <c r="H4442" s="9" t="n"/>
      <c r="I4442" s="9">
        <f>IF(COUNTA($A4442:$H4442)=0,"",IF($J4442="OTRO","NO","SI"))</f>
        <v/>
      </c>
      <c r="J4442" s="9">
        <f>IF(COUNTA($A4442:$H4442)=0,"",IFERROR(LOOKUP(2,1/(((LISTS!$H$2:$H$26&lt;&gt;"")*ISNUMBER(SEARCH(LISTS!$H$2:$H$26,$G4442)))+((LISTS!$I$2:$I$26&lt;&gt;"")*ISNUMBER(SEARCH(LISTS!$I$2:$I$26,$E4442)))),LISTS!$K$2:$K$26),"OTRO"))</f>
        <v/>
      </c>
      <c r="K4442" s="11">
        <f>IF($I4442&lt;&gt;"SI",0,IFERROR($F4442,0))</f>
        <v/>
      </c>
      <c r="L4442" s="9">
        <f>IF(COUNTA($A4442:$H4442)=0,"",IF($J4442="OTRO",IFERROR(LOOKUP(2,1/(((LISTS!$H$2:$H$26&lt;&gt;"")*ISNUMBER(SEARCH(LISTS!$H$2:$H$26,$G4442)))+((LISTS!$I$2:$I$26&lt;&gt;"")*ISNUMBER(SEARCH(LISTS!$I$2:$I$26,$E4442)))),LISTS!$L$2:$L$26),"Concepto DIAN no mapeado a casilla automatica"),IF(LEFT($J4442,4)="TOPE","Control automatico DIAN: "&amp;$J4442,"Casilla automatica: "&amp;$J4442)))</f>
        <v/>
      </c>
    </row>
    <row r="4443">
      <c r="A4443" s="9" t="n"/>
      <c r="B4443" s="9" t="n"/>
      <c r="C4443" s="9" t="n"/>
      <c r="D4443" s="9" t="n"/>
      <c r="E4443" s="9" t="n"/>
      <c r="F4443" s="11" t="n"/>
      <c r="G4443" s="9" t="n"/>
      <c r="H4443" s="9" t="n"/>
      <c r="I4443" s="9">
        <f>IF(COUNTA($A4443:$H4443)=0,"",IF($J4443="OTRO","NO","SI"))</f>
        <v/>
      </c>
      <c r="J4443" s="9">
        <f>IF(COUNTA($A4443:$H4443)=0,"",IFERROR(LOOKUP(2,1/(((LISTS!$H$2:$H$26&lt;&gt;"")*ISNUMBER(SEARCH(LISTS!$H$2:$H$26,$G4443)))+((LISTS!$I$2:$I$26&lt;&gt;"")*ISNUMBER(SEARCH(LISTS!$I$2:$I$26,$E4443)))),LISTS!$K$2:$K$26),"OTRO"))</f>
        <v/>
      </c>
      <c r="K4443" s="11">
        <f>IF($I4443&lt;&gt;"SI",0,IFERROR($F4443,0))</f>
        <v/>
      </c>
      <c r="L4443" s="9">
        <f>IF(COUNTA($A4443:$H4443)=0,"",IF($J4443="OTRO",IFERROR(LOOKUP(2,1/(((LISTS!$H$2:$H$26&lt;&gt;"")*ISNUMBER(SEARCH(LISTS!$H$2:$H$26,$G4443)))+((LISTS!$I$2:$I$26&lt;&gt;"")*ISNUMBER(SEARCH(LISTS!$I$2:$I$26,$E4443)))),LISTS!$L$2:$L$26),"Concepto DIAN no mapeado a casilla automatica"),IF(LEFT($J4443,4)="TOPE","Control automatico DIAN: "&amp;$J4443,"Casilla automatica: "&amp;$J4443)))</f>
        <v/>
      </c>
    </row>
    <row r="4444">
      <c r="A4444" s="9" t="n"/>
      <c r="B4444" s="9" t="n"/>
      <c r="C4444" s="9" t="n"/>
      <c r="D4444" s="9" t="n"/>
      <c r="E4444" s="9" t="n"/>
      <c r="F4444" s="11" t="n"/>
      <c r="G4444" s="9" t="n"/>
      <c r="H4444" s="9" t="n"/>
      <c r="I4444" s="9">
        <f>IF(COUNTA($A4444:$H4444)=0,"",IF($J4444="OTRO","NO","SI"))</f>
        <v/>
      </c>
      <c r="J4444" s="9">
        <f>IF(COUNTA($A4444:$H4444)=0,"",IFERROR(LOOKUP(2,1/(((LISTS!$H$2:$H$26&lt;&gt;"")*ISNUMBER(SEARCH(LISTS!$H$2:$H$26,$G4444)))+((LISTS!$I$2:$I$26&lt;&gt;"")*ISNUMBER(SEARCH(LISTS!$I$2:$I$26,$E4444)))),LISTS!$K$2:$K$26),"OTRO"))</f>
        <v/>
      </c>
      <c r="K4444" s="11">
        <f>IF($I4444&lt;&gt;"SI",0,IFERROR($F4444,0))</f>
        <v/>
      </c>
      <c r="L4444" s="9">
        <f>IF(COUNTA($A4444:$H4444)=0,"",IF($J4444="OTRO",IFERROR(LOOKUP(2,1/(((LISTS!$H$2:$H$26&lt;&gt;"")*ISNUMBER(SEARCH(LISTS!$H$2:$H$26,$G4444)))+((LISTS!$I$2:$I$26&lt;&gt;"")*ISNUMBER(SEARCH(LISTS!$I$2:$I$26,$E4444)))),LISTS!$L$2:$L$26),"Concepto DIAN no mapeado a casilla automatica"),IF(LEFT($J4444,4)="TOPE","Control automatico DIAN: "&amp;$J4444,"Casilla automatica: "&amp;$J4444)))</f>
        <v/>
      </c>
    </row>
    <row r="4445">
      <c r="A4445" s="9" t="n"/>
      <c r="B4445" s="9" t="n"/>
      <c r="C4445" s="9" t="n"/>
      <c r="D4445" s="9" t="n"/>
      <c r="E4445" s="9" t="n"/>
      <c r="F4445" s="11" t="n"/>
      <c r="G4445" s="9" t="n"/>
      <c r="H4445" s="9" t="n"/>
      <c r="I4445" s="9">
        <f>IF(COUNTA($A4445:$H4445)=0,"",IF($J4445="OTRO","NO","SI"))</f>
        <v/>
      </c>
      <c r="J4445" s="9">
        <f>IF(COUNTA($A4445:$H4445)=0,"",IFERROR(LOOKUP(2,1/(((LISTS!$H$2:$H$26&lt;&gt;"")*ISNUMBER(SEARCH(LISTS!$H$2:$H$26,$G4445)))+((LISTS!$I$2:$I$26&lt;&gt;"")*ISNUMBER(SEARCH(LISTS!$I$2:$I$26,$E4445)))),LISTS!$K$2:$K$26),"OTRO"))</f>
        <v/>
      </c>
      <c r="K4445" s="11">
        <f>IF($I4445&lt;&gt;"SI",0,IFERROR($F4445,0))</f>
        <v/>
      </c>
      <c r="L4445" s="9">
        <f>IF(COUNTA($A4445:$H4445)=0,"",IF($J4445="OTRO",IFERROR(LOOKUP(2,1/(((LISTS!$H$2:$H$26&lt;&gt;"")*ISNUMBER(SEARCH(LISTS!$H$2:$H$26,$G4445)))+((LISTS!$I$2:$I$26&lt;&gt;"")*ISNUMBER(SEARCH(LISTS!$I$2:$I$26,$E4445)))),LISTS!$L$2:$L$26),"Concepto DIAN no mapeado a casilla automatica"),IF(LEFT($J4445,4)="TOPE","Control automatico DIAN: "&amp;$J4445,"Casilla automatica: "&amp;$J4445)))</f>
        <v/>
      </c>
    </row>
    <row r="4446">
      <c r="A4446" s="9" t="n"/>
      <c r="B4446" s="9" t="n"/>
      <c r="C4446" s="9" t="n"/>
      <c r="D4446" s="9" t="n"/>
      <c r="E4446" s="9" t="n"/>
      <c r="F4446" s="11" t="n"/>
      <c r="G4446" s="9" t="n"/>
      <c r="H4446" s="9" t="n"/>
      <c r="I4446" s="9">
        <f>IF(COUNTA($A4446:$H4446)=0,"",IF($J4446="OTRO","NO","SI"))</f>
        <v/>
      </c>
      <c r="J4446" s="9">
        <f>IF(COUNTA($A4446:$H4446)=0,"",IFERROR(LOOKUP(2,1/(((LISTS!$H$2:$H$26&lt;&gt;"")*ISNUMBER(SEARCH(LISTS!$H$2:$H$26,$G4446)))+((LISTS!$I$2:$I$26&lt;&gt;"")*ISNUMBER(SEARCH(LISTS!$I$2:$I$26,$E4446)))),LISTS!$K$2:$K$26),"OTRO"))</f>
        <v/>
      </c>
      <c r="K4446" s="11">
        <f>IF($I4446&lt;&gt;"SI",0,IFERROR($F4446,0))</f>
        <v/>
      </c>
      <c r="L4446" s="9">
        <f>IF(COUNTA($A4446:$H4446)=0,"",IF($J4446="OTRO",IFERROR(LOOKUP(2,1/(((LISTS!$H$2:$H$26&lt;&gt;"")*ISNUMBER(SEARCH(LISTS!$H$2:$H$26,$G4446)))+((LISTS!$I$2:$I$26&lt;&gt;"")*ISNUMBER(SEARCH(LISTS!$I$2:$I$26,$E4446)))),LISTS!$L$2:$L$26),"Concepto DIAN no mapeado a casilla automatica"),IF(LEFT($J4446,4)="TOPE","Control automatico DIAN: "&amp;$J4446,"Casilla automatica: "&amp;$J4446)))</f>
        <v/>
      </c>
    </row>
    <row r="4447">
      <c r="A4447" s="9" t="n"/>
      <c r="B4447" s="9" t="n"/>
      <c r="C4447" s="9" t="n"/>
      <c r="D4447" s="9" t="n"/>
      <c r="E4447" s="9" t="n"/>
      <c r="F4447" s="11" t="n"/>
      <c r="G4447" s="9" t="n"/>
      <c r="H4447" s="9" t="n"/>
      <c r="I4447" s="9">
        <f>IF(COUNTA($A4447:$H4447)=0,"",IF($J4447="OTRO","NO","SI"))</f>
        <v/>
      </c>
      <c r="J4447" s="9">
        <f>IF(COUNTA($A4447:$H4447)=0,"",IFERROR(LOOKUP(2,1/(((LISTS!$H$2:$H$26&lt;&gt;"")*ISNUMBER(SEARCH(LISTS!$H$2:$H$26,$G4447)))+((LISTS!$I$2:$I$26&lt;&gt;"")*ISNUMBER(SEARCH(LISTS!$I$2:$I$26,$E4447)))),LISTS!$K$2:$K$26),"OTRO"))</f>
        <v/>
      </c>
      <c r="K4447" s="11">
        <f>IF($I4447&lt;&gt;"SI",0,IFERROR($F4447,0))</f>
        <v/>
      </c>
      <c r="L4447" s="9">
        <f>IF(COUNTA($A4447:$H4447)=0,"",IF($J4447="OTRO",IFERROR(LOOKUP(2,1/(((LISTS!$H$2:$H$26&lt;&gt;"")*ISNUMBER(SEARCH(LISTS!$H$2:$H$26,$G4447)))+((LISTS!$I$2:$I$26&lt;&gt;"")*ISNUMBER(SEARCH(LISTS!$I$2:$I$26,$E4447)))),LISTS!$L$2:$L$26),"Concepto DIAN no mapeado a casilla automatica"),IF(LEFT($J4447,4)="TOPE","Control automatico DIAN: "&amp;$J4447,"Casilla automatica: "&amp;$J4447)))</f>
        <v/>
      </c>
    </row>
    <row r="4448">
      <c r="A4448" s="9" t="n"/>
      <c r="B4448" s="9" t="n"/>
      <c r="C4448" s="9" t="n"/>
      <c r="D4448" s="9" t="n"/>
      <c r="E4448" s="9" t="n"/>
      <c r="F4448" s="11" t="n"/>
      <c r="G4448" s="9" t="n"/>
      <c r="H4448" s="9" t="n"/>
      <c r="I4448" s="9">
        <f>IF(COUNTA($A4448:$H4448)=0,"",IF($J4448="OTRO","NO","SI"))</f>
        <v/>
      </c>
      <c r="J4448" s="9">
        <f>IF(COUNTA($A4448:$H4448)=0,"",IFERROR(LOOKUP(2,1/(((LISTS!$H$2:$H$26&lt;&gt;"")*ISNUMBER(SEARCH(LISTS!$H$2:$H$26,$G4448)))+((LISTS!$I$2:$I$26&lt;&gt;"")*ISNUMBER(SEARCH(LISTS!$I$2:$I$26,$E4448)))),LISTS!$K$2:$K$26),"OTRO"))</f>
        <v/>
      </c>
      <c r="K4448" s="11">
        <f>IF($I4448&lt;&gt;"SI",0,IFERROR($F4448,0))</f>
        <v/>
      </c>
      <c r="L4448" s="9">
        <f>IF(COUNTA($A4448:$H4448)=0,"",IF($J4448="OTRO",IFERROR(LOOKUP(2,1/(((LISTS!$H$2:$H$26&lt;&gt;"")*ISNUMBER(SEARCH(LISTS!$H$2:$H$26,$G4448)))+((LISTS!$I$2:$I$26&lt;&gt;"")*ISNUMBER(SEARCH(LISTS!$I$2:$I$26,$E4448)))),LISTS!$L$2:$L$26),"Concepto DIAN no mapeado a casilla automatica"),IF(LEFT($J4448,4)="TOPE","Control automatico DIAN: "&amp;$J4448,"Casilla automatica: "&amp;$J4448)))</f>
        <v/>
      </c>
    </row>
    <row r="4449">
      <c r="A4449" s="9" t="n"/>
      <c r="B4449" s="9" t="n"/>
      <c r="C4449" s="9" t="n"/>
      <c r="D4449" s="9" t="n"/>
      <c r="E4449" s="9" t="n"/>
      <c r="F4449" s="11" t="n"/>
      <c r="G4449" s="9" t="n"/>
      <c r="H4449" s="9" t="n"/>
      <c r="I4449" s="9">
        <f>IF(COUNTA($A4449:$H4449)=0,"",IF($J4449="OTRO","NO","SI"))</f>
        <v/>
      </c>
      <c r="J4449" s="9">
        <f>IF(COUNTA($A4449:$H4449)=0,"",IFERROR(LOOKUP(2,1/(((LISTS!$H$2:$H$26&lt;&gt;"")*ISNUMBER(SEARCH(LISTS!$H$2:$H$26,$G4449)))+((LISTS!$I$2:$I$26&lt;&gt;"")*ISNUMBER(SEARCH(LISTS!$I$2:$I$26,$E4449)))),LISTS!$K$2:$K$26),"OTRO"))</f>
        <v/>
      </c>
      <c r="K4449" s="11">
        <f>IF($I4449&lt;&gt;"SI",0,IFERROR($F4449,0))</f>
        <v/>
      </c>
      <c r="L4449" s="9">
        <f>IF(COUNTA($A4449:$H4449)=0,"",IF($J4449="OTRO",IFERROR(LOOKUP(2,1/(((LISTS!$H$2:$H$26&lt;&gt;"")*ISNUMBER(SEARCH(LISTS!$H$2:$H$26,$G4449)))+((LISTS!$I$2:$I$26&lt;&gt;"")*ISNUMBER(SEARCH(LISTS!$I$2:$I$26,$E4449)))),LISTS!$L$2:$L$26),"Concepto DIAN no mapeado a casilla automatica"),IF(LEFT($J4449,4)="TOPE","Control automatico DIAN: "&amp;$J4449,"Casilla automatica: "&amp;$J4449)))</f>
        <v/>
      </c>
    </row>
    <row r="4450">
      <c r="A4450" s="9" t="n"/>
      <c r="B4450" s="9" t="n"/>
      <c r="C4450" s="9" t="n"/>
      <c r="D4450" s="9" t="n"/>
      <c r="E4450" s="9" t="n"/>
      <c r="F4450" s="11" t="n"/>
      <c r="G4450" s="9" t="n"/>
      <c r="H4450" s="9" t="n"/>
      <c r="I4450" s="9">
        <f>IF(COUNTA($A4450:$H4450)=0,"",IF($J4450="OTRO","NO","SI"))</f>
        <v/>
      </c>
      <c r="J4450" s="9">
        <f>IF(COUNTA($A4450:$H4450)=0,"",IFERROR(LOOKUP(2,1/(((LISTS!$H$2:$H$26&lt;&gt;"")*ISNUMBER(SEARCH(LISTS!$H$2:$H$26,$G4450)))+((LISTS!$I$2:$I$26&lt;&gt;"")*ISNUMBER(SEARCH(LISTS!$I$2:$I$26,$E4450)))),LISTS!$K$2:$K$26),"OTRO"))</f>
        <v/>
      </c>
      <c r="K4450" s="11">
        <f>IF($I4450&lt;&gt;"SI",0,IFERROR($F4450,0))</f>
        <v/>
      </c>
      <c r="L4450" s="9">
        <f>IF(COUNTA($A4450:$H4450)=0,"",IF($J4450="OTRO",IFERROR(LOOKUP(2,1/(((LISTS!$H$2:$H$26&lt;&gt;"")*ISNUMBER(SEARCH(LISTS!$H$2:$H$26,$G4450)))+((LISTS!$I$2:$I$26&lt;&gt;"")*ISNUMBER(SEARCH(LISTS!$I$2:$I$26,$E4450)))),LISTS!$L$2:$L$26),"Concepto DIAN no mapeado a casilla automatica"),IF(LEFT($J4450,4)="TOPE","Control automatico DIAN: "&amp;$J4450,"Casilla automatica: "&amp;$J4450)))</f>
        <v/>
      </c>
    </row>
    <row r="4451">
      <c r="A4451" s="9" t="n"/>
      <c r="B4451" s="9" t="n"/>
      <c r="C4451" s="9" t="n"/>
      <c r="D4451" s="9" t="n"/>
      <c r="E4451" s="9" t="n"/>
      <c r="F4451" s="11" t="n"/>
      <c r="G4451" s="9" t="n"/>
      <c r="H4451" s="9" t="n"/>
      <c r="I4451" s="9">
        <f>IF(COUNTA($A4451:$H4451)=0,"",IF($J4451="OTRO","NO","SI"))</f>
        <v/>
      </c>
      <c r="J4451" s="9">
        <f>IF(COUNTA($A4451:$H4451)=0,"",IFERROR(LOOKUP(2,1/(((LISTS!$H$2:$H$26&lt;&gt;"")*ISNUMBER(SEARCH(LISTS!$H$2:$H$26,$G4451)))+((LISTS!$I$2:$I$26&lt;&gt;"")*ISNUMBER(SEARCH(LISTS!$I$2:$I$26,$E4451)))),LISTS!$K$2:$K$26),"OTRO"))</f>
        <v/>
      </c>
      <c r="K4451" s="11">
        <f>IF($I4451&lt;&gt;"SI",0,IFERROR($F4451,0))</f>
        <v/>
      </c>
      <c r="L4451" s="9">
        <f>IF(COUNTA($A4451:$H4451)=0,"",IF($J4451="OTRO",IFERROR(LOOKUP(2,1/(((LISTS!$H$2:$H$26&lt;&gt;"")*ISNUMBER(SEARCH(LISTS!$H$2:$H$26,$G4451)))+((LISTS!$I$2:$I$26&lt;&gt;"")*ISNUMBER(SEARCH(LISTS!$I$2:$I$26,$E4451)))),LISTS!$L$2:$L$26),"Concepto DIAN no mapeado a casilla automatica"),IF(LEFT($J4451,4)="TOPE","Control automatico DIAN: "&amp;$J4451,"Casilla automatica: "&amp;$J4451)))</f>
        <v/>
      </c>
    </row>
    <row r="4452">
      <c r="A4452" s="9" t="n"/>
      <c r="B4452" s="9" t="n"/>
      <c r="C4452" s="9" t="n"/>
      <c r="D4452" s="9" t="n"/>
      <c r="E4452" s="9" t="n"/>
      <c r="F4452" s="11" t="n"/>
      <c r="G4452" s="9" t="n"/>
      <c r="H4452" s="9" t="n"/>
      <c r="I4452" s="9">
        <f>IF(COUNTA($A4452:$H4452)=0,"",IF($J4452="OTRO","NO","SI"))</f>
        <v/>
      </c>
      <c r="J4452" s="9">
        <f>IF(COUNTA($A4452:$H4452)=0,"",IFERROR(LOOKUP(2,1/(((LISTS!$H$2:$H$26&lt;&gt;"")*ISNUMBER(SEARCH(LISTS!$H$2:$H$26,$G4452)))+((LISTS!$I$2:$I$26&lt;&gt;"")*ISNUMBER(SEARCH(LISTS!$I$2:$I$26,$E4452)))),LISTS!$K$2:$K$26),"OTRO"))</f>
        <v/>
      </c>
      <c r="K4452" s="11">
        <f>IF($I4452&lt;&gt;"SI",0,IFERROR($F4452,0))</f>
        <v/>
      </c>
      <c r="L4452" s="9">
        <f>IF(COUNTA($A4452:$H4452)=0,"",IF($J4452="OTRO",IFERROR(LOOKUP(2,1/(((LISTS!$H$2:$H$26&lt;&gt;"")*ISNUMBER(SEARCH(LISTS!$H$2:$H$26,$G4452)))+((LISTS!$I$2:$I$26&lt;&gt;"")*ISNUMBER(SEARCH(LISTS!$I$2:$I$26,$E4452)))),LISTS!$L$2:$L$26),"Concepto DIAN no mapeado a casilla automatica"),IF(LEFT($J4452,4)="TOPE","Control automatico DIAN: "&amp;$J4452,"Casilla automatica: "&amp;$J4452)))</f>
        <v/>
      </c>
    </row>
    <row r="4453">
      <c r="A4453" s="9" t="n"/>
      <c r="B4453" s="9" t="n"/>
      <c r="C4453" s="9" t="n"/>
      <c r="D4453" s="9" t="n"/>
      <c r="E4453" s="9" t="n"/>
      <c r="F4453" s="11" t="n"/>
      <c r="G4453" s="9" t="n"/>
      <c r="H4453" s="9" t="n"/>
      <c r="I4453" s="9">
        <f>IF(COUNTA($A4453:$H4453)=0,"",IF($J4453="OTRO","NO","SI"))</f>
        <v/>
      </c>
      <c r="J4453" s="9">
        <f>IF(COUNTA($A4453:$H4453)=0,"",IFERROR(LOOKUP(2,1/(((LISTS!$H$2:$H$26&lt;&gt;"")*ISNUMBER(SEARCH(LISTS!$H$2:$H$26,$G4453)))+((LISTS!$I$2:$I$26&lt;&gt;"")*ISNUMBER(SEARCH(LISTS!$I$2:$I$26,$E4453)))),LISTS!$K$2:$K$26),"OTRO"))</f>
        <v/>
      </c>
      <c r="K4453" s="11">
        <f>IF($I4453&lt;&gt;"SI",0,IFERROR($F4453,0))</f>
        <v/>
      </c>
      <c r="L4453" s="9">
        <f>IF(COUNTA($A4453:$H4453)=0,"",IF($J4453="OTRO",IFERROR(LOOKUP(2,1/(((LISTS!$H$2:$H$26&lt;&gt;"")*ISNUMBER(SEARCH(LISTS!$H$2:$H$26,$G4453)))+((LISTS!$I$2:$I$26&lt;&gt;"")*ISNUMBER(SEARCH(LISTS!$I$2:$I$26,$E4453)))),LISTS!$L$2:$L$26),"Concepto DIAN no mapeado a casilla automatica"),IF(LEFT($J4453,4)="TOPE","Control automatico DIAN: "&amp;$J4453,"Casilla automatica: "&amp;$J4453)))</f>
        <v/>
      </c>
    </row>
    <row r="4454">
      <c r="A4454" s="9" t="n"/>
      <c r="B4454" s="9" t="n"/>
      <c r="C4454" s="9" t="n"/>
      <c r="D4454" s="9" t="n"/>
      <c r="E4454" s="9" t="n"/>
      <c r="F4454" s="11" t="n"/>
      <c r="G4454" s="9" t="n"/>
      <c r="H4454" s="9" t="n"/>
      <c r="I4454" s="9">
        <f>IF(COUNTA($A4454:$H4454)=0,"",IF($J4454="OTRO","NO","SI"))</f>
        <v/>
      </c>
      <c r="J4454" s="9">
        <f>IF(COUNTA($A4454:$H4454)=0,"",IFERROR(LOOKUP(2,1/(((LISTS!$H$2:$H$26&lt;&gt;"")*ISNUMBER(SEARCH(LISTS!$H$2:$H$26,$G4454)))+((LISTS!$I$2:$I$26&lt;&gt;"")*ISNUMBER(SEARCH(LISTS!$I$2:$I$26,$E4454)))),LISTS!$K$2:$K$26),"OTRO"))</f>
        <v/>
      </c>
      <c r="K4454" s="11">
        <f>IF($I4454&lt;&gt;"SI",0,IFERROR($F4454,0))</f>
        <v/>
      </c>
      <c r="L4454" s="9">
        <f>IF(COUNTA($A4454:$H4454)=0,"",IF($J4454="OTRO",IFERROR(LOOKUP(2,1/(((LISTS!$H$2:$H$26&lt;&gt;"")*ISNUMBER(SEARCH(LISTS!$H$2:$H$26,$G4454)))+((LISTS!$I$2:$I$26&lt;&gt;"")*ISNUMBER(SEARCH(LISTS!$I$2:$I$26,$E4454)))),LISTS!$L$2:$L$26),"Concepto DIAN no mapeado a casilla automatica"),IF(LEFT($J4454,4)="TOPE","Control automatico DIAN: "&amp;$J4454,"Casilla automatica: "&amp;$J4454)))</f>
        <v/>
      </c>
    </row>
    <row r="4455">
      <c r="A4455" s="9" t="n"/>
      <c r="B4455" s="9" t="n"/>
      <c r="C4455" s="9" t="n"/>
      <c r="D4455" s="9" t="n"/>
      <c r="E4455" s="9" t="n"/>
      <c r="F4455" s="11" t="n"/>
      <c r="G4455" s="9" t="n"/>
      <c r="H4455" s="9" t="n"/>
      <c r="I4455" s="9">
        <f>IF(COUNTA($A4455:$H4455)=0,"",IF($J4455="OTRO","NO","SI"))</f>
        <v/>
      </c>
      <c r="J4455" s="9">
        <f>IF(COUNTA($A4455:$H4455)=0,"",IFERROR(LOOKUP(2,1/(((LISTS!$H$2:$H$26&lt;&gt;"")*ISNUMBER(SEARCH(LISTS!$H$2:$H$26,$G4455)))+((LISTS!$I$2:$I$26&lt;&gt;"")*ISNUMBER(SEARCH(LISTS!$I$2:$I$26,$E4455)))),LISTS!$K$2:$K$26),"OTRO"))</f>
        <v/>
      </c>
      <c r="K4455" s="11">
        <f>IF($I4455&lt;&gt;"SI",0,IFERROR($F4455,0))</f>
        <v/>
      </c>
      <c r="L4455" s="9">
        <f>IF(COUNTA($A4455:$H4455)=0,"",IF($J4455="OTRO",IFERROR(LOOKUP(2,1/(((LISTS!$H$2:$H$26&lt;&gt;"")*ISNUMBER(SEARCH(LISTS!$H$2:$H$26,$G4455)))+((LISTS!$I$2:$I$26&lt;&gt;"")*ISNUMBER(SEARCH(LISTS!$I$2:$I$26,$E4455)))),LISTS!$L$2:$L$26),"Concepto DIAN no mapeado a casilla automatica"),IF(LEFT($J4455,4)="TOPE","Control automatico DIAN: "&amp;$J4455,"Casilla automatica: "&amp;$J4455)))</f>
        <v/>
      </c>
    </row>
    <row r="4456">
      <c r="A4456" s="9" t="n"/>
      <c r="B4456" s="9" t="n"/>
      <c r="C4456" s="9" t="n"/>
      <c r="D4456" s="9" t="n"/>
      <c r="E4456" s="9" t="n"/>
      <c r="F4456" s="11" t="n"/>
      <c r="G4456" s="9" t="n"/>
      <c r="H4456" s="9" t="n"/>
      <c r="I4456" s="9">
        <f>IF(COUNTA($A4456:$H4456)=0,"",IF($J4456="OTRO","NO","SI"))</f>
        <v/>
      </c>
      <c r="J4456" s="9">
        <f>IF(COUNTA($A4456:$H4456)=0,"",IFERROR(LOOKUP(2,1/(((LISTS!$H$2:$H$26&lt;&gt;"")*ISNUMBER(SEARCH(LISTS!$H$2:$H$26,$G4456)))+((LISTS!$I$2:$I$26&lt;&gt;"")*ISNUMBER(SEARCH(LISTS!$I$2:$I$26,$E4456)))),LISTS!$K$2:$K$26),"OTRO"))</f>
        <v/>
      </c>
      <c r="K4456" s="11">
        <f>IF($I4456&lt;&gt;"SI",0,IFERROR($F4456,0))</f>
        <v/>
      </c>
      <c r="L4456" s="9">
        <f>IF(COUNTA($A4456:$H4456)=0,"",IF($J4456="OTRO",IFERROR(LOOKUP(2,1/(((LISTS!$H$2:$H$26&lt;&gt;"")*ISNUMBER(SEARCH(LISTS!$H$2:$H$26,$G4456)))+((LISTS!$I$2:$I$26&lt;&gt;"")*ISNUMBER(SEARCH(LISTS!$I$2:$I$26,$E4456)))),LISTS!$L$2:$L$26),"Concepto DIAN no mapeado a casilla automatica"),IF(LEFT($J4456,4)="TOPE","Control automatico DIAN: "&amp;$J4456,"Casilla automatica: "&amp;$J4456)))</f>
        <v/>
      </c>
    </row>
    <row r="4457">
      <c r="A4457" s="9" t="n"/>
      <c r="B4457" s="9" t="n"/>
      <c r="C4457" s="9" t="n"/>
      <c r="D4457" s="9" t="n"/>
      <c r="E4457" s="9" t="n"/>
      <c r="F4457" s="11" t="n"/>
      <c r="G4457" s="9" t="n"/>
      <c r="H4457" s="9" t="n"/>
      <c r="I4457" s="9">
        <f>IF(COUNTA($A4457:$H4457)=0,"",IF($J4457="OTRO","NO","SI"))</f>
        <v/>
      </c>
      <c r="J4457" s="9">
        <f>IF(COUNTA($A4457:$H4457)=0,"",IFERROR(LOOKUP(2,1/(((LISTS!$H$2:$H$26&lt;&gt;"")*ISNUMBER(SEARCH(LISTS!$H$2:$H$26,$G4457)))+((LISTS!$I$2:$I$26&lt;&gt;"")*ISNUMBER(SEARCH(LISTS!$I$2:$I$26,$E4457)))),LISTS!$K$2:$K$26),"OTRO"))</f>
        <v/>
      </c>
      <c r="K4457" s="11">
        <f>IF($I4457&lt;&gt;"SI",0,IFERROR($F4457,0))</f>
        <v/>
      </c>
      <c r="L4457" s="9">
        <f>IF(COUNTA($A4457:$H4457)=0,"",IF($J4457="OTRO",IFERROR(LOOKUP(2,1/(((LISTS!$H$2:$H$26&lt;&gt;"")*ISNUMBER(SEARCH(LISTS!$H$2:$H$26,$G4457)))+((LISTS!$I$2:$I$26&lt;&gt;"")*ISNUMBER(SEARCH(LISTS!$I$2:$I$26,$E4457)))),LISTS!$L$2:$L$26),"Concepto DIAN no mapeado a casilla automatica"),IF(LEFT($J4457,4)="TOPE","Control automatico DIAN: "&amp;$J4457,"Casilla automatica: "&amp;$J4457)))</f>
        <v/>
      </c>
    </row>
    <row r="4458">
      <c r="A4458" s="9" t="n"/>
      <c r="B4458" s="9" t="n"/>
      <c r="C4458" s="9" t="n"/>
      <c r="D4458" s="9" t="n"/>
      <c r="E4458" s="9" t="n"/>
      <c r="F4458" s="11" t="n"/>
      <c r="G4458" s="9" t="n"/>
      <c r="H4458" s="9" t="n"/>
      <c r="I4458" s="9">
        <f>IF(COUNTA($A4458:$H4458)=0,"",IF($J4458="OTRO","NO","SI"))</f>
        <v/>
      </c>
      <c r="J4458" s="9">
        <f>IF(COUNTA($A4458:$H4458)=0,"",IFERROR(LOOKUP(2,1/(((LISTS!$H$2:$H$26&lt;&gt;"")*ISNUMBER(SEARCH(LISTS!$H$2:$H$26,$G4458)))+((LISTS!$I$2:$I$26&lt;&gt;"")*ISNUMBER(SEARCH(LISTS!$I$2:$I$26,$E4458)))),LISTS!$K$2:$K$26),"OTRO"))</f>
        <v/>
      </c>
      <c r="K4458" s="11">
        <f>IF($I4458&lt;&gt;"SI",0,IFERROR($F4458,0))</f>
        <v/>
      </c>
      <c r="L4458" s="9">
        <f>IF(COUNTA($A4458:$H4458)=0,"",IF($J4458="OTRO",IFERROR(LOOKUP(2,1/(((LISTS!$H$2:$H$26&lt;&gt;"")*ISNUMBER(SEARCH(LISTS!$H$2:$H$26,$G4458)))+((LISTS!$I$2:$I$26&lt;&gt;"")*ISNUMBER(SEARCH(LISTS!$I$2:$I$26,$E4458)))),LISTS!$L$2:$L$26),"Concepto DIAN no mapeado a casilla automatica"),IF(LEFT($J4458,4)="TOPE","Control automatico DIAN: "&amp;$J4458,"Casilla automatica: "&amp;$J4458)))</f>
        <v/>
      </c>
    </row>
    <row r="4459">
      <c r="A4459" s="9" t="n"/>
      <c r="B4459" s="9" t="n"/>
      <c r="C4459" s="9" t="n"/>
      <c r="D4459" s="9" t="n"/>
      <c r="E4459" s="9" t="n"/>
      <c r="F4459" s="11" t="n"/>
      <c r="G4459" s="9" t="n"/>
      <c r="H4459" s="9" t="n"/>
      <c r="I4459" s="9">
        <f>IF(COUNTA($A4459:$H4459)=0,"",IF($J4459="OTRO","NO","SI"))</f>
        <v/>
      </c>
      <c r="J4459" s="9">
        <f>IF(COUNTA($A4459:$H4459)=0,"",IFERROR(LOOKUP(2,1/(((LISTS!$H$2:$H$26&lt;&gt;"")*ISNUMBER(SEARCH(LISTS!$H$2:$H$26,$G4459)))+((LISTS!$I$2:$I$26&lt;&gt;"")*ISNUMBER(SEARCH(LISTS!$I$2:$I$26,$E4459)))),LISTS!$K$2:$K$26),"OTRO"))</f>
        <v/>
      </c>
      <c r="K4459" s="11">
        <f>IF($I4459&lt;&gt;"SI",0,IFERROR($F4459,0))</f>
        <v/>
      </c>
      <c r="L4459" s="9">
        <f>IF(COUNTA($A4459:$H4459)=0,"",IF($J4459="OTRO",IFERROR(LOOKUP(2,1/(((LISTS!$H$2:$H$26&lt;&gt;"")*ISNUMBER(SEARCH(LISTS!$H$2:$H$26,$G4459)))+((LISTS!$I$2:$I$26&lt;&gt;"")*ISNUMBER(SEARCH(LISTS!$I$2:$I$26,$E4459)))),LISTS!$L$2:$L$26),"Concepto DIAN no mapeado a casilla automatica"),IF(LEFT($J4459,4)="TOPE","Control automatico DIAN: "&amp;$J4459,"Casilla automatica: "&amp;$J4459)))</f>
        <v/>
      </c>
    </row>
    <row r="4460">
      <c r="A4460" s="9" t="n"/>
      <c r="B4460" s="9" t="n"/>
      <c r="C4460" s="9" t="n"/>
      <c r="D4460" s="9" t="n"/>
      <c r="E4460" s="9" t="n"/>
      <c r="F4460" s="11" t="n"/>
      <c r="G4460" s="9" t="n"/>
      <c r="H4460" s="9" t="n"/>
      <c r="I4460" s="9">
        <f>IF(COUNTA($A4460:$H4460)=0,"",IF($J4460="OTRO","NO","SI"))</f>
        <v/>
      </c>
      <c r="J4460" s="9">
        <f>IF(COUNTA($A4460:$H4460)=0,"",IFERROR(LOOKUP(2,1/(((LISTS!$H$2:$H$26&lt;&gt;"")*ISNUMBER(SEARCH(LISTS!$H$2:$H$26,$G4460)))+((LISTS!$I$2:$I$26&lt;&gt;"")*ISNUMBER(SEARCH(LISTS!$I$2:$I$26,$E4460)))),LISTS!$K$2:$K$26),"OTRO"))</f>
        <v/>
      </c>
      <c r="K4460" s="11">
        <f>IF($I4460&lt;&gt;"SI",0,IFERROR($F4460,0))</f>
        <v/>
      </c>
      <c r="L4460" s="9">
        <f>IF(COUNTA($A4460:$H4460)=0,"",IF($J4460="OTRO",IFERROR(LOOKUP(2,1/(((LISTS!$H$2:$H$26&lt;&gt;"")*ISNUMBER(SEARCH(LISTS!$H$2:$H$26,$G4460)))+((LISTS!$I$2:$I$26&lt;&gt;"")*ISNUMBER(SEARCH(LISTS!$I$2:$I$26,$E4460)))),LISTS!$L$2:$L$26),"Concepto DIAN no mapeado a casilla automatica"),IF(LEFT($J4460,4)="TOPE","Control automatico DIAN: "&amp;$J4460,"Casilla automatica: "&amp;$J4460)))</f>
        <v/>
      </c>
    </row>
    <row r="4461">
      <c r="A4461" s="9" t="n"/>
      <c r="B4461" s="9" t="n"/>
      <c r="C4461" s="9" t="n"/>
      <c r="D4461" s="9" t="n"/>
      <c r="E4461" s="9" t="n"/>
      <c r="F4461" s="11" t="n"/>
      <c r="G4461" s="9" t="n"/>
      <c r="H4461" s="9" t="n"/>
      <c r="I4461" s="9">
        <f>IF(COUNTA($A4461:$H4461)=0,"",IF($J4461="OTRO","NO","SI"))</f>
        <v/>
      </c>
      <c r="J4461" s="9">
        <f>IF(COUNTA($A4461:$H4461)=0,"",IFERROR(LOOKUP(2,1/(((LISTS!$H$2:$H$26&lt;&gt;"")*ISNUMBER(SEARCH(LISTS!$H$2:$H$26,$G4461)))+((LISTS!$I$2:$I$26&lt;&gt;"")*ISNUMBER(SEARCH(LISTS!$I$2:$I$26,$E4461)))),LISTS!$K$2:$K$26),"OTRO"))</f>
        <v/>
      </c>
      <c r="K4461" s="11">
        <f>IF($I4461&lt;&gt;"SI",0,IFERROR($F4461,0))</f>
        <v/>
      </c>
      <c r="L4461" s="9">
        <f>IF(COUNTA($A4461:$H4461)=0,"",IF($J4461="OTRO",IFERROR(LOOKUP(2,1/(((LISTS!$H$2:$H$26&lt;&gt;"")*ISNUMBER(SEARCH(LISTS!$H$2:$H$26,$G4461)))+((LISTS!$I$2:$I$26&lt;&gt;"")*ISNUMBER(SEARCH(LISTS!$I$2:$I$26,$E4461)))),LISTS!$L$2:$L$26),"Concepto DIAN no mapeado a casilla automatica"),IF(LEFT($J4461,4)="TOPE","Control automatico DIAN: "&amp;$J4461,"Casilla automatica: "&amp;$J4461)))</f>
        <v/>
      </c>
    </row>
    <row r="4462">
      <c r="A4462" s="9" t="n"/>
      <c r="B4462" s="9" t="n"/>
      <c r="C4462" s="9" t="n"/>
      <c r="D4462" s="9" t="n"/>
      <c r="E4462" s="9" t="n"/>
      <c r="F4462" s="11" t="n"/>
      <c r="G4462" s="9" t="n"/>
      <c r="H4462" s="9" t="n"/>
      <c r="I4462" s="9">
        <f>IF(COUNTA($A4462:$H4462)=0,"",IF($J4462="OTRO","NO","SI"))</f>
        <v/>
      </c>
      <c r="J4462" s="9">
        <f>IF(COUNTA($A4462:$H4462)=0,"",IFERROR(LOOKUP(2,1/(((LISTS!$H$2:$H$26&lt;&gt;"")*ISNUMBER(SEARCH(LISTS!$H$2:$H$26,$G4462)))+((LISTS!$I$2:$I$26&lt;&gt;"")*ISNUMBER(SEARCH(LISTS!$I$2:$I$26,$E4462)))),LISTS!$K$2:$K$26),"OTRO"))</f>
        <v/>
      </c>
      <c r="K4462" s="11">
        <f>IF($I4462&lt;&gt;"SI",0,IFERROR($F4462,0))</f>
        <v/>
      </c>
      <c r="L4462" s="9">
        <f>IF(COUNTA($A4462:$H4462)=0,"",IF($J4462="OTRO",IFERROR(LOOKUP(2,1/(((LISTS!$H$2:$H$26&lt;&gt;"")*ISNUMBER(SEARCH(LISTS!$H$2:$H$26,$G4462)))+((LISTS!$I$2:$I$26&lt;&gt;"")*ISNUMBER(SEARCH(LISTS!$I$2:$I$26,$E4462)))),LISTS!$L$2:$L$26),"Concepto DIAN no mapeado a casilla automatica"),IF(LEFT($J4462,4)="TOPE","Control automatico DIAN: "&amp;$J4462,"Casilla automatica: "&amp;$J4462)))</f>
        <v/>
      </c>
    </row>
    <row r="4463">
      <c r="A4463" s="9" t="n"/>
      <c r="B4463" s="9" t="n"/>
      <c r="C4463" s="9" t="n"/>
      <c r="D4463" s="9" t="n"/>
      <c r="E4463" s="9" t="n"/>
      <c r="F4463" s="11" t="n"/>
      <c r="G4463" s="9" t="n"/>
      <c r="H4463" s="9" t="n"/>
      <c r="I4463" s="9">
        <f>IF(COUNTA($A4463:$H4463)=0,"",IF($J4463="OTRO","NO","SI"))</f>
        <v/>
      </c>
      <c r="J4463" s="9">
        <f>IF(COUNTA($A4463:$H4463)=0,"",IFERROR(LOOKUP(2,1/(((LISTS!$H$2:$H$26&lt;&gt;"")*ISNUMBER(SEARCH(LISTS!$H$2:$H$26,$G4463)))+((LISTS!$I$2:$I$26&lt;&gt;"")*ISNUMBER(SEARCH(LISTS!$I$2:$I$26,$E4463)))),LISTS!$K$2:$K$26),"OTRO"))</f>
        <v/>
      </c>
      <c r="K4463" s="11">
        <f>IF($I4463&lt;&gt;"SI",0,IFERROR($F4463,0))</f>
        <v/>
      </c>
      <c r="L4463" s="9">
        <f>IF(COUNTA($A4463:$H4463)=0,"",IF($J4463="OTRO",IFERROR(LOOKUP(2,1/(((LISTS!$H$2:$H$26&lt;&gt;"")*ISNUMBER(SEARCH(LISTS!$H$2:$H$26,$G4463)))+((LISTS!$I$2:$I$26&lt;&gt;"")*ISNUMBER(SEARCH(LISTS!$I$2:$I$26,$E4463)))),LISTS!$L$2:$L$26),"Concepto DIAN no mapeado a casilla automatica"),IF(LEFT($J4463,4)="TOPE","Control automatico DIAN: "&amp;$J4463,"Casilla automatica: "&amp;$J4463)))</f>
        <v/>
      </c>
    </row>
    <row r="4464">
      <c r="A4464" s="9" t="n"/>
      <c r="B4464" s="9" t="n"/>
      <c r="C4464" s="9" t="n"/>
      <c r="D4464" s="9" t="n"/>
      <c r="E4464" s="9" t="n"/>
      <c r="F4464" s="11" t="n"/>
      <c r="G4464" s="9" t="n"/>
      <c r="H4464" s="9" t="n"/>
      <c r="I4464" s="9">
        <f>IF(COUNTA($A4464:$H4464)=0,"",IF($J4464="OTRO","NO","SI"))</f>
        <v/>
      </c>
      <c r="J4464" s="9">
        <f>IF(COUNTA($A4464:$H4464)=0,"",IFERROR(LOOKUP(2,1/(((LISTS!$H$2:$H$26&lt;&gt;"")*ISNUMBER(SEARCH(LISTS!$H$2:$H$26,$G4464)))+((LISTS!$I$2:$I$26&lt;&gt;"")*ISNUMBER(SEARCH(LISTS!$I$2:$I$26,$E4464)))),LISTS!$K$2:$K$26),"OTRO"))</f>
        <v/>
      </c>
      <c r="K4464" s="11">
        <f>IF($I4464&lt;&gt;"SI",0,IFERROR($F4464,0))</f>
        <v/>
      </c>
      <c r="L4464" s="9">
        <f>IF(COUNTA($A4464:$H4464)=0,"",IF($J4464="OTRO",IFERROR(LOOKUP(2,1/(((LISTS!$H$2:$H$26&lt;&gt;"")*ISNUMBER(SEARCH(LISTS!$H$2:$H$26,$G4464)))+((LISTS!$I$2:$I$26&lt;&gt;"")*ISNUMBER(SEARCH(LISTS!$I$2:$I$26,$E4464)))),LISTS!$L$2:$L$26),"Concepto DIAN no mapeado a casilla automatica"),IF(LEFT($J4464,4)="TOPE","Control automatico DIAN: "&amp;$J4464,"Casilla automatica: "&amp;$J4464)))</f>
        <v/>
      </c>
    </row>
    <row r="4465">
      <c r="A4465" s="9" t="n"/>
      <c r="B4465" s="9" t="n"/>
      <c r="C4465" s="9" t="n"/>
      <c r="D4465" s="9" t="n"/>
      <c r="E4465" s="9" t="n"/>
      <c r="F4465" s="11" t="n"/>
      <c r="G4465" s="9" t="n"/>
      <c r="H4465" s="9" t="n"/>
      <c r="I4465" s="9">
        <f>IF(COUNTA($A4465:$H4465)=0,"",IF($J4465="OTRO","NO","SI"))</f>
        <v/>
      </c>
      <c r="J4465" s="9">
        <f>IF(COUNTA($A4465:$H4465)=0,"",IFERROR(LOOKUP(2,1/(((LISTS!$H$2:$H$26&lt;&gt;"")*ISNUMBER(SEARCH(LISTS!$H$2:$H$26,$G4465)))+((LISTS!$I$2:$I$26&lt;&gt;"")*ISNUMBER(SEARCH(LISTS!$I$2:$I$26,$E4465)))),LISTS!$K$2:$K$26),"OTRO"))</f>
        <v/>
      </c>
      <c r="K4465" s="11">
        <f>IF($I4465&lt;&gt;"SI",0,IFERROR($F4465,0))</f>
        <v/>
      </c>
      <c r="L4465" s="9">
        <f>IF(COUNTA($A4465:$H4465)=0,"",IF($J4465="OTRO",IFERROR(LOOKUP(2,1/(((LISTS!$H$2:$H$26&lt;&gt;"")*ISNUMBER(SEARCH(LISTS!$H$2:$H$26,$G4465)))+((LISTS!$I$2:$I$26&lt;&gt;"")*ISNUMBER(SEARCH(LISTS!$I$2:$I$26,$E4465)))),LISTS!$L$2:$L$26),"Concepto DIAN no mapeado a casilla automatica"),IF(LEFT($J4465,4)="TOPE","Control automatico DIAN: "&amp;$J4465,"Casilla automatica: "&amp;$J4465)))</f>
        <v/>
      </c>
    </row>
    <row r="4466">
      <c r="A4466" s="9" t="n"/>
      <c r="B4466" s="9" t="n"/>
      <c r="C4466" s="9" t="n"/>
      <c r="D4466" s="9" t="n"/>
      <c r="E4466" s="9" t="n"/>
      <c r="F4466" s="11" t="n"/>
      <c r="G4466" s="9" t="n"/>
      <c r="H4466" s="9" t="n"/>
      <c r="I4466" s="9">
        <f>IF(COUNTA($A4466:$H4466)=0,"",IF($J4466="OTRO","NO","SI"))</f>
        <v/>
      </c>
      <c r="J4466" s="9">
        <f>IF(COUNTA($A4466:$H4466)=0,"",IFERROR(LOOKUP(2,1/(((LISTS!$H$2:$H$26&lt;&gt;"")*ISNUMBER(SEARCH(LISTS!$H$2:$H$26,$G4466)))+((LISTS!$I$2:$I$26&lt;&gt;"")*ISNUMBER(SEARCH(LISTS!$I$2:$I$26,$E4466)))),LISTS!$K$2:$K$26),"OTRO"))</f>
        <v/>
      </c>
      <c r="K4466" s="11">
        <f>IF($I4466&lt;&gt;"SI",0,IFERROR($F4466,0))</f>
        <v/>
      </c>
      <c r="L4466" s="9">
        <f>IF(COUNTA($A4466:$H4466)=0,"",IF($J4466="OTRO",IFERROR(LOOKUP(2,1/(((LISTS!$H$2:$H$26&lt;&gt;"")*ISNUMBER(SEARCH(LISTS!$H$2:$H$26,$G4466)))+((LISTS!$I$2:$I$26&lt;&gt;"")*ISNUMBER(SEARCH(LISTS!$I$2:$I$26,$E4466)))),LISTS!$L$2:$L$26),"Concepto DIAN no mapeado a casilla automatica"),IF(LEFT($J4466,4)="TOPE","Control automatico DIAN: "&amp;$J4466,"Casilla automatica: "&amp;$J4466)))</f>
        <v/>
      </c>
    </row>
    <row r="4467">
      <c r="A4467" s="9" t="n"/>
      <c r="B4467" s="9" t="n"/>
      <c r="C4467" s="9" t="n"/>
      <c r="D4467" s="9" t="n"/>
      <c r="E4467" s="9" t="n"/>
      <c r="F4467" s="11" t="n"/>
      <c r="G4467" s="9" t="n"/>
      <c r="H4467" s="9" t="n"/>
      <c r="I4467" s="9">
        <f>IF(COUNTA($A4467:$H4467)=0,"",IF($J4467="OTRO","NO","SI"))</f>
        <v/>
      </c>
      <c r="J4467" s="9">
        <f>IF(COUNTA($A4467:$H4467)=0,"",IFERROR(LOOKUP(2,1/(((LISTS!$H$2:$H$26&lt;&gt;"")*ISNUMBER(SEARCH(LISTS!$H$2:$H$26,$G4467)))+((LISTS!$I$2:$I$26&lt;&gt;"")*ISNUMBER(SEARCH(LISTS!$I$2:$I$26,$E4467)))),LISTS!$K$2:$K$26),"OTRO"))</f>
        <v/>
      </c>
      <c r="K4467" s="11">
        <f>IF($I4467&lt;&gt;"SI",0,IFERROR($F4467,0))</f>
        <v/>
      </c>
      <c r="L4467" s="9">
        <f>IF(COUNTA($A4467:$H4467)=0,"",IF($J4467="OTRO",IFERROR(LOOKUP(2,1/(((LISTS!$H$2:$H$26&lt;&gt;"")*ISNUMBER(SEARCH(LISTS!$H$2:$H$26,$G4467)))+((LISTS!$I$2:$I$26&lt;&gt;"")*ISNUMBER(SEARCH(LISTS!$I$2:$I$26,$E4467)))),LISTS!$L$2:$L$26),"Concepto DIAN no mapeado a casilla automatica"),IF(LEFT($J4467,4)="TOPE","Control automatico DIAN: "&amp;$J4467,"Casilla automatica: "&amp;$J4467)))</f>
        <v/>
      </c>
    </row>
    <row r="4468">
      <c r="A4468" s="9" t="n"/>
      <c r="B4468" s="9" t="n"/>
      <c r="C4468" s="9" t="n"/>
      <c r="D4468" s="9" t="n"/>
      <c r="E4468" s="9" t="n"/>
      <c r="F4468" s="11" t="n"/>
      <c r="G4468" s="9" t="n"/>
      <c r="H4468" s="9" t="n"/>
      <c r="I4468" s="9">
        <f>IF(COUNTA($A4468:$H4468)=0,"",IF($J4468="OTRO","NO","SI"))</f>
        <v/>
      </c>
      <c r="J4468" s="9">
        <f>IF(COUNTA($A4468:$H4468)=0,"",IFERROR(LOOKUP(2,1/(((LISTS!$H$2:$H$26&lt;&gt;"")*ISNUMBER(SEARCH(LISTS!$H$2:$H$26,$G4468)))+((LISTS!$I$2:$I$26&lt;&gt;"")*ISNUMBER(SEARCH(LISTS!$I$2:$I$26,$E4468)))),LISTS!$K$2:$K$26),"OTRO"))</f>
        <v/>
      </c>
      <c r="K4468" s="11">
        <f>IF($I4468&lt;&gt;"SI",0,IFERROR($F4468,0))</f>
        <v/>
      </c>
      <c r="L4468" s="9">
        <f>IF(COUNTA($A4468:$H4468)=0,"",IF($J4468="OTRO",IFERROR(LOOKUP(2,1/(((LISTS!$H$2:$H$26&lt;&gt;"")*ISNUMBER(SEARCH(LISTS!$H$2:$H$26,$G4468)))+((LISTS!$I$2:$I$26&lt;&gt;"")*ISNUMBER(SEARCH(LISTS!$I$2:$I$26,$E4468)))),LISTS!$L$2:$L$26),"Concepto DIAN no mapeado a casilla automatica"),IF(LEFT($J4468,4)="TOPE","Control automatico DIAN: "&amp;$J4468,"Casilla automatica: "&amp;$J4468)))</f>
        <v/>
      </c>
    </row>
    <row r="4469">
      <c r="A4469" s="9" t="n"/>
      <c r="B4469" s="9" t="n"/>
      <c r="C4469" s="9" t="n"/>
      <c r="D4469" s="9" t="n"/>
      <c r="E4469" s="9" t="n"/>
      <c r="F4469" s="11" t="n"/>
      <c r="G4469" s="9" t="n"/>
      <c r="H4469" s="9" t="n"/>
      <c r="I4469" s="9">
        <f>IF(COUNTA($A4469:$H4469)=0,"",IF($J4469="OTRO","NO","SI"))</f>
        <v/>
      </c>
      <c r="J4469" s="9">
        <f>IF(COUNTA($A4469:$H4469)=0,"",IFERROR(LOOKUP(2,1/(((LISTS!$H$2:$H$26&lt;&gt;"")*ISNUMBER(SEARCH(LISTS!$H$2:$H$26,$G4469)))+((LISTS!$I$2:$I$26&lt;&gt;"")*ISNUMBER(SEARCH(LISTS!$I$2:$I$26,$E4469)))),LISTS!$K$2:$K$26),"OTRO"))</f>
        <v/>
      </c>
      <c r="K4469" s="11">
        <f>IF($I4469&lt;&gt;"SI",0,IFERROR($F4469,0))</f>
        <v/>
      </c>
      <c r="L4469" s="9">
        <f>IF(COUNTA($A4469:$H4469)=0,"",IF($J4469="OTRO",IFERROR(LOOKUP(2,1/(((LISTS!$H$2:$H$26&lt;&gt;"")*ISNUMBER(SEARCH(LISTS!$H$2:$H$26,$G4469)))+((LISTS!$I$2:$I$26&lt;&gt;"")*ISNUMBER(SEARCH(LISTS!$I$2:$I$26,$E4469)))),LISTS!$L$2:$L$26),"Concepto DIAN no mapeado a casilla automatica"),IF(LEFT($J4469,4)="TOPE","Control automatico DIAN: "&amp;$J4469,"Casilla automatica: "&amp;$J4469)))</f>
        <v/>
      </c>
    </row>
    <row r="4470">
      <c r="A4470" s="9" t="n"/>
      <c r="B4470" s="9" t="n"/>
      <c r="C4470" s="9" t="n"/>
      <c r="D4470" s="9" t="n"/>
      <c r="E4470" s="9" t="n"/>
      <c r="F4470" s="11" t="n"/>
      <c r="G4470" s="9" t="n"/>
      <c r="H4470" s="9" t="n"/>
      <c r="I4470" s="9">
        <f>IF(COUNTA($A4470:$H4470)=0,"",IF($J4470="OTRO","NO","SI"))</f>
        <v/>
      </c>
      <c r="J4470" s="9">
        <f>IF(COUNTA($A4470:$H4470)=0,"",IFERROR(LOOKUP(2,1/(((LISTS!$H$2:$H$26&lt;&gt;"")*ISNUMBER(SEARCH(LISTS!$H$2:$H$26,$G4470)))+((LISTS!$I$2:$I$26&lt;&gt;"")*ISNUMBER(SEARCH(LISTS!$I$2:$I$26,$E4470)))),LISTS!$K$2:$K$26),"OTRO"))</f>
        <v/>
      </c>
      <c r="K4470" s="11">
        <f>IF($I4470&lt;&gt;"SI",0,IFERROR($F4470,0))</f>
        <v/>
      </c>
      <c r="L4470" s="9">
        <f>IF(COUNTA($A4470:$H4470)=0,"",IF($J4470="OTRO",IFERROR(LOOKUP(2,1/(((LISTS!$H$2:$H$26&lt;&gt;"")*ISNUMBER(SEARCH(LISTS!$H$2:$H$26,$G4470)))+((LISTS!$I$2:$I$26&lt;&gt;"")*ISNUMBER(SEARCH(LISTS!$I$2:$I$26,$E4470)))),LISTS!$L$2:$L$26),"Concepto DIAN no mapeado a casilla automatica"),IF(LEFT($J4470,4)="TOPE","Control automatico DIAN: "&amp;$J4470,"Casilla automatica: "&amp;$J4470)))</f>
        <v/>
      </c>
    </row>
    <row r="4471">
      <c r="A4471" s="9" t="n"/>
      <c r="B4471" s="9" t="n"/>
      <c r="C4471" s="9" t="n"/>
      <c r="D4471" s="9" t="n"/>
      <c r="E4471" s="9" t="n"/>
      <c r="F4471" s="11" t="n"/>
      <c r="G4471" s="9" t="n"/>
      <c r="H4471" s="9" t="n"/>
      <c r="I4471" s="9">
        <f>IF(COUNTA($A4471:$H4471)=0,"",IF($J4471="OTRO","NO","SI"))</f>
        <v/>
      </c>
      <c r="J4471" s="9">
        <f>IF(COUNTA($A4471:$H4471)=0,"",IFERROR(LOOKUP(2,1/(((LISTS!$H$2:$H$26&lt;&gt;"")*ISNUMBER(SEARCH(LISTS!$H$2:$H$26,$G4471)))+((LISTS!$I$2:$I$26&lt;&gt;"")*ISNUMBER(SEARCH(LISTS!$I$2:$I$26,$E4471)))),LISTS!$K$2:$K$26),"OTRO"))</f>
        <v/>
      </c>
      <c r="K4471" s="11">
        <f>IF($I4471&lt;&gt;"SI",0,IFERROR($F4471,0))</f>
        <v/>
      </c>
      <c r="L4471" s="9">
        <f>IF(COUNTA($A4471:$H4471)=0,"",IF($J4471="OTRO",IFERROR(LOOKUP(2,1/(((LISTS!$H$2:$H$26&lt;&gt;"")*ISNUMBER(SEARCH(LISTS!$H$2:$H$26,$G4471)))+((LISTS!$I$2:$I$26&lt;&gt;"")*ISNUMBER(SEARCH(LISTS!$I$2:$I$26,$E4471)))),LISTS!$L$2:$L$26),"Concepto DIAN no mapeado a casilla automatica"),IF(LEFT($J4471,4)="TOPE","Control automatico DIAN: "&amp;$J4471,"Casilla automatica: "&amp;$J4471)))</f>
        <v/>
      </c>
    </row>
    <row r="4472">
      <c r="A4472" s="9" t="n"/>
      <c r="B4472" s="9" t="n"/>
      <c r="C4472" s="9" t="n"/>
      <c r="D4472" s="9" t="n"/>
      <c r="E4472" s="9" t="n"/>
      <c r="F4472" s="11" t="n"/>
      <c r="G4472" s="9" t="n"/>
      <c r="H4472" s="9" t="n"/>
      <c r="I4472" s="9">
        <f>IF(COUNTA($A4472:$H4472)=0,"",IF($J4472="OTRO","NO","SI"))</f>
        <v/>
      </c>
      <c r="J4472" s="9">
        <f>IF(COUNTA($A4472:$H4472)=0,"",IFERROR(LOOKUP(2,1/(((LISTS!$H$2:$H$26&lt;&gt;"")*ISNUMBER(SEARCH(LISTS!$H$2:$H$26,$G4472)))+((LISTS!$I$2:$I$26&lt;&gt;"")*ISNUMBER(SEARCH(LISTS!$I$2:$I$26,$E4472)))),LISTS!$K$2:$K$26),"OTRO"))</f>
        <v/>
      </c>
      <c r="K4472" s="11">
        <f>IF($I4472&lt;&gt;"SI",0,IFERROR($F4472,0))</f>
        <v/>
      </c>
      <c r="L4472" s="9">
        <f>IF(COUNTA($A4472:$H4472)=0,"",IF($J4472="OTRO",IFERROR(LOOKUP(2,1/(((LISTS!$H$2:$H$26&lt;&gt;"")*ISNUMBER(SEARCH(LISTS!$H$2:$H$26,$G4472)))+((LISTS!$I$2:$I$26&lt;&gt;"")*ISNUMBER(SEARCH(LISTS!$I$2:$I$26,$E4472)))),LISTS!$L$2:$L$26),"Concepto DIAN no mapeado a casilla automatica"),IF(LEFT($J4472,4)="TOPE","Control automatico DIAN: "&amp;$J4472,"Casilla automatica: "&amp;$J4472)))</f>
        <v/>
      </c>
    </row>
    <row r="4473">
      <c r="A4473" s="9" t="n"/>
      <c r="B4473" s="9" t="n"/>
      <c r="C4473" s="9" t="n"/>
      <c r="D4473" s="9" t="n"/>
      <c r="E4473" s="9" t="n"/>
      <c r="F4473" s="11" t="n"/>
      <c r="G4473" s="9" t="n"/>
      <c r="H4473" s="9" t="n"/>
      <c r="I4473" s="9">
        <f>IF(COUNTA($A4473:$H4473)=0,"",IF($J4473="OTRO","NO","SI"))</f>
        <v/>
      </c>
      <c r="J4473" s="9">
        <f>IF(COUNTA($A4473:$H4473)=0,"",IFERROR(LOOKUP(2,1/(((LISTS!$H$2:$H$26&lt;&gt;"")*ISNUMBER(SEARCH(LISTS!$H$2:$H$26,$G4473)))+((LISTS!$I$2:$I$26&lt;&gt;"")*ISNUMBER(SEARCH(LISTS!$I$2:$I$26,$E4473)))),LISTS!$K$2:$K$26),"OTRO"))</f>
        <v/>
      </c>
      <c r="K4473" s="11">
        <f>IF($I4473&lt;&gt;"SI",0,IFERROR($F4473,0))</f>
        <v/>
      </c>
      <c r="L4473" s="9">
        <f>IF(COUNTA($A4473:$H4473)=0,"",IF($J4473="OTRO",IFERROR(LOOKUP(2,1/(((LISTS!$H$2:$H$26&lt;&gt;"")*ISNUMBER(SEARCH(LISTS!$H$2:$H$26,$G4473)))+((LISTS!$I$2:$I$26&lt;&gt;"")*ISNUMBER(SEARCH(LISTS!$I$2:$I$26,$E4473)))),LISTS!$L$2:$L$26),"Concepto DIAN no mapeado a casilla automatica"),IF(LEFT($J4473,4)="TOPE","Control automatico DIAN: "&amp;$J4473,"Casilla automatica: "&amp;$J4473)))</f>
        <v/>
      </c>
    </row>
    <row r="4474">
      <c r="A4474" s="9" t="n"/>
      <c r="B4474" s="9" t="n"/>
      <c r="C4474" s="9" t="n"/>
      <c r="D4474" s="9" t="n"/>
      <c r="E4474" s="9" t="n"/>
      <c r="F4474" s="11" t="n"/>
      <c r="G4474" s="9" t="n"/>
      <c r="H4474" s="9" t="n"/>
      <c r="I4474" s="9">
        <f>IF(COUNTA($A4474:$H4474)=0,"",IF($J4474="OTRO","NO","SI"))</f>
        <v/>
      </c>
      <c r="J4474" s="9">
        <f>IF(COUNTA($A4474:$H4474)=0,"",IFERROR(LOOKUP(2,1/(((LISTS!$H$2:$H$26&lt;&gt;"")*ISNUMBER(SEARCH(LISTS!$H$2:$H$26,$G4474)))+((LISTS!$I$2:$I$26&lt;&gt;"")*ISNUMBER(SEARCH(LISTS!$I$2:$I$26,$E4474)))),LISTS!$K$2:$K$26),"OTRO"))</f>
        <v/>
      </c>
      <c r="K4474" s="11">
        <f>IF($I4474&lt;&gt;"SI",0,IFERROR($F4474,0))</f>
        <v/>
      </c>
      <c r="L4474" s="9">
        <f>IF(COUNTA($A4474:$H4474)=0,"",IF($J4474="OTRO",IFERROR(LOOKUP(2,1/(((LISTS!$H$2:$H$26&lt;&gt;"")*ISNUMBER(SEARCH(LISTS!$H$2:$H$26,$G4474)))+((LISTS!$I$2:$I$26&lt;&gt;"")*ISNUMBER(SEARCH(LISTS!$I$2:$I$26,$E4474)))),LISTS!$L$2:$L$26),"Concepto DIAN no mapeado a casilla automatica"),IF(LEFT($J4474,4)="TOPE","Control automatico DIAN: "&amp;$J4474,"Casilla automatica: "&amp;$J4474)))</f>
        <v/>
      </c>
    </row>
    <row r="4475">
      <c r="A4475" s="9" t="n"/>
      <c r="B4475" s="9" t="n"/>
      <c r="C4475" s="9" t="n"/>
      <c r="D4475" s="9" t="n"/>
      <c r="E4475" s="9" t="n"/>
      <c r="F4475" s="11" t="n"/>
      <c r="G4475" s="9" t="n"/>
      <c r="H4475" s="9" t="n"/>
      <c r="I4475" s="9">
        <f>IF(COUNTA($A4475:$H4475)=0,"",IF($J4475="OTRO","NO","SI"))</f>
        <v/>
      </c>
      <c r="J4475" s="9">
        <f>IF(COUNTA($A4475:$H4475)=0,"",IFERROR(LOOKUP(2,1/(((LISTS!$H$2:$H$26&lt;&gt;"")*ISNUMBER(SEARCH(LISTS!$H$2:$H$26,$G4475)))+((LISTS!$I$2:$I$26&lt;&gt;"")*ISNUMBER(SEARCH(LISTS!$I$2:$I$26,$E4475)))),LISTS!$K$2:$K$26),"OTRO"))</f>
        <v/>
      </c>
      <c r="K4475" s="11">
        <f>IF($I4475&lt;&gt;"SI",0,IFERROR($F4475,0))</f>
        <v/>
      </c>
      <c r="L4475" s="9">
        <f>IF(COUNTA($A4475:$H4475)=0,"",IF($J4475="OTRO",IFERROR(LOOKUP(2,1/(((LISTS!$H$2:$H$26&lt;&gt;"")*ISNUMBER(SEARCH(LISTS!$H$2:$H$26,$G4475)))+((LISTS!$I$2:$I$26&lt;&gt;"")*ISNUMBER(SEARCH(LISTS!$I$2:$I$26,$E4475)))),LISTS!$L$2:$L$26),"Concepto DIAN no mapeado a casilla automatica"),IF(LEFT($J4475,4)="TOPE","Control automatico DIAN: "&amp;$J4475,"Casilla automatica: "&amp;$J4475)))</f>
        <v/>
      </c>
    </row>
    <row r="4476">
      <c r="A4476" s="9" t="n"/>
      <c r="B4476" s="9" t="n"/>
      <c r="C4476" s="9" t="n"/>
      <c r="D4476" s="9" t="n"/>
      <c r="E4476" s="9" t="n"/>
      <c r="F4476" s="11" t="n"/>
      <c r="G4476" s="9" t="n"/>
      <c r="H4476" s="9" t="n"/>
      <c r="I4476" s="9">
        <f>IF(COUNTA($A4476:$H4476)=0,"",IF($J4476="OTRO","NO","SI"))</f>
        <v/>
      </c>
      <c r="J4476" s="9">
        <f>IF(COUNTA($A4476:$H4476)=0,"",IFERROR(LOOKUP(2,1/(((LISTS!$H$2:$H$26&lt;&gt;"")*ISNUMBER(SEARCH(LISTS!$H$2:$H$26,$G4476)))+((LISTS!$I$2:$I$26&lt;&gt;"")*ISNUMBER(SEARCH(LISTS!$I$2:$I$26,$E4476)))),LISTS!$K$2:$K$26),"OTRO"))</f>
        <v/>
      </c>
      <c r="K4476" s="11">
        <f>IF($I4476&lt;&gt;"SI",0,IFERROR($F4476,0))</f>
        <v/>
      </c>
      <c r="L4476" s="9">
        <f>IF(COUNTA($A4476:$H4476)=0,"",IF($J4476="OTRO",IFERROR(LOOKUP(2,1/(((LISTS!$H$2:$H$26&lt;&gt;"")*ISNUMBER(SEARCH(LISTS!$H$2:$H$26,$G4476)))+((LISTS!$I$2:$I$26&lt;&gt;"")*ISNUMBER(SEARCH(LISTS!$I$2:$I$26,$E4476)))),LISTS!$L$2:$L$26),"Concepto DIAN no mapeado a casilla automatica"),IF(LEFT($J4476,4)="TOPE","Control automatico DIAN: "&amp;$J4476,"Casilla automatica: "&amp;$J4476)))</f>
        <v/>
      </c>
    </row>
    <row r="4477">
      <c r="A4477" s="9" t="n"/>
      <c r="B4477" s="9" t="n"/>
      <c r="C4477" s="9" t="n"/>
      <c r="D4477" s="9" t="n"/>
      <c r="E4477" s="9" t="n"/>
      <c r="F4477" s="11" t="n"/>
      <c r="G4477" s="9" t="n"/>
      <c r="H4477" s="9" t="n"/>
      <c r="I4477" s="9">
        <f>IF(COUNTA($A4477:$H4477)=0,"",IF($J4477="OTRO","NO","SI"))</f>
        <v/>
      </c>
      <c r="J4477" s="9">
        <f>IF(COUNTA($A4477:$H4477)=0,"",IFERROR(LOOKUP(2,1/(((LISTS!$H$2:$H$26&lt;&gt;"")*ISNUMBER(SEARCH(LISTS!$H$2:$H$26,$G4477)))+((LISTS!$I$2:$I$26&lt;&gt;"")*ISNUMBER(SEARCH(LISTS!$I$2:$I$26,$E4477)))),LISTS!$K$2:$K$26),"OTRO"))</f>
        <v/>
      </c>
      <c r="K4477" s="11">
        <f>IF($I4477&lt;&gt;"SI",0,IFERROR($F4477,0))</f>
        <v/>
      </c>
      <c r="L4477" s="9">
        <f>IF(COUNTA($A4477:$H4477)=0,"",IF($J4477="OTRO",IFERROR(LOOKUP(2,1/(((LISTS!$H$2:$H$26&lt;&gt;"")*ISNUMBER(SEARCH(LISTS!$H$2:$H$26,$G4477)))+((LISTS!$I$2:$I$26&lt;&gt;"")*ISNUMBER(SEARCH(LISTS!$I$2:$I$26,$E4477)))),LISTS!$L$2:$L$26),"Concepto DIAN no mapeado a casilla automatica"),IF(LEFT($J4477,4)="TOPE","Control automatico DIAN: "&amp;$J4477,"Casilla automatica: "&amp;$J4477)))</f>
        <v/>
      </c>
    </row>
    <row r="4478">
      <c r="A4478" s="9" t="n"/>
      <c r="B4478" s="9" t="n"/>
      <c r="C4478" s="9" t="n"/>
      <c r="D4478" s="9" t="n"/>
      <c r="E4478" s="9" t="n"/>
      <c r="F4478" s="11" t="n"/>
      <c r="G4478" s="9" t="n"/>
      <c r="H4478" s="9" t="n"/>
      <c r="I4478" s="9">
        <f>IF(COUNTA($A4478:$H4478)=0,"",IF($J4478="OTRO","NO","SI"))</f>
        <v/>
      </c>
      <c r="J4478" s="9">
        <f>IF(COUNTA($A4478:$H4478)=0,"",IFERROR(LOOKUP(2,1/(((LISTS!$H$2:$H$26&lt;&gt;"")*ISNUMBER(SEARCH(LISTS!$H$2:$H$26,$G4478)))+((LISTS!$I$2:$I$26&lt;&gt;"")*ISNUMBER(SEARCH(LISTS!$I$2:$I$26,$E4478)))),LISTS!$K$2:$K$26),"OTRO"))</f>
        <v/>
      </c>
      <c r="K4478" s="11">
        <f>IF($I4478&lt;&gt;"SI",0,IFERROR($F4478,0))</f>
        <v/>
      </c>
      <c r="L4478" s="9">
        <f>IF(COUNTA($A4478:$H4478)=0,"",IF($J4478="OTRO",IFERROR(LOOKUP(2,1/(((LISTS!$H$2:$H$26&lt;&gt;"")*ISNUMBER(SEARCH(LISTS!$H$2:$H$26,$G4478)))+((LISTS!$I$2:$I$26&lt;&gt;"")*ISNUMBER(SEARCH(LISTS!$I$2:$I$26,$E4478)))),LISTS!$L$2:$L$26),"Concepto DIAN no mapeado a casilla automatica"),IF(LEFT($J4478,4)="TOPE","Control automatico DIAN: "&amp;$J4478,"Casilla automatica: "&amp;$J4478)))</f>
        <v/>
      </c>
    </row>
    <row r="4479">
      <c r="A4479" s="9" t="n"/>
      <c r="B4479" s="9" t="n"/>
      <c r="C4479" s="9" t="n"/>
      <c r="D4479" s="9" t="n"/>
      <c r="E4479" s="9" t="n"/>
      <c r="F4479" s="11" t="n"/>
      <c r="G4479" s="9" t="n"/>
      <c r="H4479" s="9" t="n"/>
      <c r="I4479" s="9">
        <f>IF(COUNTA($A4479:$H4479)=0,"",IF($J4479="OTRO","NO","SI"))</f>
        <v/>
      </c>
      <c r="J4479" s="9">
        <f>IF(COUNTA($A4479:$H4479)=0,"",IFERROR(LOOKUP(2,1/(((LISTS!$H$2:$H$26&lt;&gt;"")*ISNUMBER(SEARCH(LISTS!$H$2:$H$26,$G4479)))+((LISTS!$I$2:$I$26&lt;&gt;"")*ISNUMBER(SEARCH(LISTS!$I$2:$I$26,$E4479)))),LISTS!$K$2:$K$26),"OTRO"))</f>
        <v/>
      </c>
      <c r="K4479" s="11">
        <f>IF($I4479&lt;&gt;"SI",0,IFERROR($F4479,0))</f>
        <v/>
      </c>
      <c r="L4479" s="9">
        <f>IF(COUNTA($A4479:$H4479)=0,"",IF($J4479="OTRO",IFERROR(LOOKUP(2,1/(((LISTS!$H$2:$H$26&lt;&gt;"")*ISNUMBER(SEARCH(LISTS!$H$2:$H$26,$G4479)))+((LISTS!$I$2:$I$26&lt;&gt;"")*ISNUMBER(SEARCH(LISTS!$I$2:$I$26,$E4479)))),LISTS!$L$2:$L$26),"Concepto DIAN no mapeado a casilla automatica"),IF(LEFT($J4479,4)="TOPE","Control automatico DIAN: "&amp;$J4479,"Casilla automatica: "&amp;$J4479)))</f>
        <v/>
      </c>
    </row>
    <row r="4480">
      <c r="A4480" s="9" t="n"/>
      <c r="B4480" s="9" t="n"/>
      <c r="C4480" s="9" t="n"/>
      <c r="D4480" s="9" t="n"/>
      <c r="E4480" s="9" t="n"/>
      <c r="F4480" s="11" t="n"/>
      <c r="G4480" s="9" t="n"/>
      <c r="H4480" s="9" t="n"/>
      <c r="I4480" s="9">
        <f>IF(COUNTA($A4480:$H4480)=0,"",IF($J4480="OTRO","NO","SI"))</f>
        <v/>
      </c>
      <c r="J4480" s="9">
        <f>IF(COUNTA($A4480:$H4480)=0,"",IFERROR(LOOKUP(2,1/(((LISTS!$H$2:$H$26&lt;&gt;"")*ISNUMBER(SEARCH(LISTS!$H$2:$H$26,$G4480)))+((LISTS!$I$2:$I$26&lt;&gt;"")*ISNUMBER(SEARCH(LISTS!$I$2:$I$26,$E4480)))),LISTS!$K$2:$K$26),"OTRO"))</f>
        <v/>
      </c>
      <c r="K4480" s="11">
        <f>IF($I4480&lt;&gt;"SI",0,IFERROR($F4480,0))</f>
        <v/>
      </c>
      <c r="L4480" s="9">
        <f>IF(COUNTA($A4480:$H4480)=0,"",IF($J4480="OTRO",IFERROR(LOOKUP(2,1/(((LISTS!$H$2:$H$26&lt;&gt;"")*ISNUMBER(SEARCH(LISTS!$H$2:$H$26,$G4480)))+((LISTS!$I$2:$I$26&lt;&gt;"")*ISNUMBER(SEARCH(LISTS!$I$2:$I$26,$E4480)))),LISTS!$L$2:$L$26),"Concepto DIAN no mapeado a casilla automatica"),IF(LEFT($J4480,4)="TOPE","Control automatico DIAN: "&amp;$J4480,"Casilla automatica: "&amp;$J4480)))</f>
        <v/>
      </c>
    </row>
    <row r="4481">
      <c r="A4481" s="9" t="n"/>
      <c r="B4481" s="9" t="n"/>
      <c r="C4481" s="9" t="n"/>
      <c r="D4481" s="9" t="n"/>
      <c r="E4481" s="9" t="n"/>
      <c r="F4481" s="11" t="n"/>
      <c r="G4481" s="9" t="n"/>
      <c r="H4481" s="9" t="n"/>
      <c r="I4481" s="9">
        <f>IF(COUNTA($A4481:$H4481)=0,"",IF($J4481="OTRO","NO","SI"))</f>
        <v/>
      </c>
      <c r="J4481" s="9">
        <f>IF(COUNTA($A4481:$H4481)=0,"",IFERROR(LOOKUP(2,1/(((LISTS!$H$2:$H$26&lt;&gt;"")*ISNUMBER(SEARCH(LISTS!$H$2:$H$26,$G4481)))+((LISTS!$I$2:$I$26&lt;&gt;"")*ISNUMBER(SEARCH(LISTS!$I$2:$I$26,$E4481)))),LISTS!$K$2:$K$26),"OTRO"))</f>
        <v/>
      </c>
      <c r="K4481" s="11">
        <f>IF($I4481&lt;&gt;"SI",0,IFERROR($F4481,0))</f>
        <v/>
      </c>
      <c r="L4481" s="9">
        <f>IF(COUNTA($A4481:$H4481)=0,"",IF($J4481="OTRO",IFERROR(LOOKUP(2,1/(((LISTS!$H$2:$H$26&lt;&gt;"")*ISNUMBER(SEARCH(LISTS!$H$2:$H$26,$G4481)))+((LISTS!$I$2:$I$26&lt;&gt;"")*ISNUMBER(SEARCH(LISTS!$I$2:$I$26,$E4481)))),LISTS!$L$2:$L$26),"Concepto DIAN no mapeado a casilla automatica"),IF(LEFT($J4481,4)="TOPE","Control automatico DIAN: "&amp;$J4481,"Casilla automatica: "&amp;$J4481)))</f>
        <v/>
      </c>
    </row>
    <row r="4482">
      <c r="A4482" s="9" t="n"/>
      <c r="B4482" s="9" t="n"/>
      <c r="C4482" s="9" t="n"/>
      <c r="D4482" s="9" t="n"/>
      <c r="E4482" s="9" t="n"/>
      <c r="F4482" s="11" t="n"/>
      <c r="G4482" s="9" t="n"/>
      <c r="H4482" s="9" t="n"/>
      <c r="I4482" s="9">
        <f>IF(COUNTA($A4482:$H4482)=0,"",IF($J4482="OTRO","NO","SI"))</f>
        <v/>
      </c>
      <c r="J4482" s="9">
        <f>IF(COUNTA($A4482:$H4482)=0,"",IFERROR(LOOKUP(2,1/(((LISTS!$H$2:$H$26&lt;&gt;"")*ISNUMBER(SEARCH(LISTS!$H$2:$H$26,$G4482)))+((LISTS!$I$2:$I$26&lt;&gt;"")*ISNUMBER(SEARCH(LISTS!$I$2:$I$26,$E4482)))),LISTS!$K$2:$K$26),"OTRO"))</f>
        <v/>
      </c>
      <c r="K4482" s="11">
        <f>IF($I4482&lt;&gt;"SI",0,IFERROR($F4482,0))</f>
        <v/>
      </c>
      <c r="L4482" s="9">
        <f>IF(COUNTA($A4482:$H4482)=0,"",IF($J4482="OTRO",IFERROR(LOOKUP(2,1/(((LISTS!$H$2:$H$26&lt;&gt;"")*ISNUMBER(SEARCH(LISTS!$H$2:$H$26,$G4482)))+((LISTS!$I$2:$I$26&lt;&gt;"")*ISNUMBER(SEARCH(LISTS!$I$2:$I$26,$E4482)))),LISTS!$L$2:$L$26),"Concepto DIAN no mapeado a casilla automatica"),IF(LEFT($J4482,4)="TOPE","Control automatico DIAN: "&amp;$J4482,"Casilla automatica: "&amp;$J4482)))</f>
        <v/>
      </c>
    </row>
    <row r="4483">
      <c r="A4483" s="9" t="n"/>
      <c r="B4483" s="9" t="n"/>
      <c r="C4483" s="9" t="n"/>
      <c r="D4483" s="9" t="n"/>
      <c r="E4483" s="9" t="n"/>
      <c r="F4483" s="11" t="n"/>
      <c r="G4483" s="9" t="n"/>
      <c r="H4483" s="9" t="n"/>
      <c r="I4483" s="9">
        <f>IF(COUNTA($A4483:$H4483)=0,"",IF($J4483="OTRO","NO","SI"))</f>
        <v/>
      </c>
      <c r="J4483" s="9">
        <f>IF(COUNTA($A4483:$H4483)=0,"",IFERROR(LOOKUP(2,1/(((LISTS!$H$2:$H$26&lt;&gt;"")*ISNUMBER(SEARCH(LISTS!$H$2:$H$26,$G4483)))+((LISTS!$I$2:$I$26&lt;&gt;"")*ISNUMBER(SEARCH(LISTS!$I$2:$I$26,$E4483)))),LISTS!$K$2:$K$26),"OTRO"))</f>
        <v/>
      </c>
      <c r="K4483" s="11">
        <f>IF($I4483&lt;&gt;"SI",0,IFERROR($F4483,0))</f>
        <v/>
      </c>
      <c r="L4483" s="9">
        <f>IF(COUNTA($A4483:$H4483)=0,"",IF($J4483="OTRO",IFERROR(LOOKUP(2,1/(((LISTS!$H$2:$H$26&lt;&gt;"")*ISNUMBER(SEARCH(LISTS!$H$2:$H$26,$G4483)))+((LISTS!$I$2:$I$26&lt;&gt;"")*ISNUMBER(SEARCH(LISTS!$I$2:$I$26,$E4483)))),LISTS!$L$2:$L$26),"Concepto DIAN no mapeado a casilla automatica"),IF(LEFT($J4483,4)="TOPE","Control automatico DIAN: "&amp;$J4483,"Casilla automatica: "&amp;$J4483)))</f>
        <v/>
      </c>
    </row>
    <row r="4484">
      <c r="A4484" s="9" t="n"/>
      <c r="B4484" s="9" t="n"/>
      <c r="C4484" s="9" t="n"/>
      <c r="D4484" s="9" t="n"/>
      <c r="E4484" s="9" t="n"/>
      <c r="F4484" s="11" t="n"/>
      <c r="G4484" s="9" t="n"/>
      <c r="H4484" s="9" t="n"/>
      <c r="I4484" s="9">
        <f>IF(COUNTA($A4484:$H4484)=0,"",IF($J4484="OTRO","NO","SI"))</f>
        <v/>
      </c>
      <c r="J4484" s="9">
        <f>IF(COUNTA($A4484:$H4484)=0,"",IFERROR(LOOKUP(2,1/(((LISTS!$H$2:$H$26&lt;&gt;"")*ISNUMBER(SEARCH(LISTS!$H$2:$H$26,$G4484)))+((LISTS!$I$2:$I$26&lt;&gt;"")*ISNUMBER(SEARCH(LISTS!$I$2:$I$26,$E4484)))),LISTS!$K$2:$K$26),"OTRO"))</f>
        <v/>
      </c>
      <c r="K4484" s="11">
        <f>IF($I4484&lt;&gt;"SI",0,IFERROR($F4484,0))</f>
        <v/>
      </c>
      <c r="L4484" s="9">
        <f>IF(COUNTA($A4484:$H4484)=0,"",IF($J4484="OTRO",IFERROR(LOOKUP(2,1/(((LISTS!$H$2:$H$26&lt;&gt;"")*ISNUMBER(SEARCH(LISTS!$H$2:$H$26,$G4484)))+((LISTS!$I$2:$I$26&lt;&gt;"")*ISNUMBER(SEARCH(LISTS!$I$2:$I$26,$E4484)))),LISTS!$L$2:$L$26),"Concepto DIAN no mapeado a casilla automatica"),IF(LEFT($J4484,4)="TOPE","Control automatico DIAN: "&amp;$J4484,"Casilla automatica: "&amp;$J4484)))</f>
        <v/>
      </c>
    </row>
    <row r="4485">
      <c r="A4485" s="9" t="n"/>
      <c r="B4485" s="9" t="n"/>
      <c r="C4485" s="9" t="n"/>
      <c r="D4485" s="9" t="n"/>
      <c r="E4485" s="9" t="n"/>
      <c r="F4485" s="11" t="n"/>
      <c r="G4485" s="9" t="n"/>
      <c r="H4485" s="9" t="n"/>
      <c r="I4485" s="9">
        <f>IF(COUNTA($A4485:$H4485)=0,"",IF($J4485="OTRO","NO","SI"))</f>
        <v/>
      </c>
      <c r="J4485" s="9">
        <f>IF(COUNTA($A4485:$H4485)=0,"",IFERROR(LOOKUP(2,1/(((LISTS!$H$2:$H$26&lt;&gt;"")*ISNUMBER(SEARCH(LISTS!$H$2:$H$26,$G4485)))+((LISTS!$I$2:$I$26&lt;&gt;"")*ISNUMBER(SEARCH(LISTS!$I$2:$I$26,$E4485)))),LISTS!$K$2:$K$26),"OTRO"))</f>
        <v/>
      </c>
      <c r="K4485" s="11">
        <f>IF($I4485&lt;&gt;"SI",0,IFERROR($F4485,0))</f>
        <v/>
      </c>
      <c r="L4485" s="9">
        <f>IF(COUNTA($A4485:$H4485)=0,"",IF($J4485="OTRO",IFERROR(LOOKUP(2,1/(((LISTS!$H$2:$H$26&lt;&gt;"")*ISNUMBER(SEARCH(LISTS!$H$2:$H$26,$G4485)))+((LISTS!$I$2:$I$26&lt;&gt;"")*ISNUMBER(SEARCH(LISTS!$I$2:$I$26,$E4485)))),LISTS!$L$2:$L$26),"Concepto DIAN no mapeado a casilla automatica"),IF(LEFT($J4485,4)="TOPE","Control automatico DIAN: "&amp;$J4485,"Casilla automatica: "&amp;$J4485)))</f>
        <v/>
      </c>
    </row>
    <row r="4486">
      <c r="A4486" s="9" t="n"/>
      <c r="B4486" s="9" t="n"/>
      <c r="C4486" s="9" t="n"/>
      <c r="D4486" s="9" t="n"/>
      <c r="E4486" s="9" t="n"/>
      <c r="F4486" s="11" t="n"/>
      <c r="G4486" s="9" t="n"/>
      <c r="H4486" s="9" t="n"/>
      <c r="I4486" s="9">
        <f>IF(COUNTA($A4486:$H4486)=0,"",IF($J4486="OTRO","NO","SI"))</f>
        <v/>
      </c>
      <c r="J4486" s="9">
        <f>IF(COUNTA($A4486:$H4486)=0,"",IFERROR(LOOKUP(2,1/(((LISTS!$H$2:$H$26&lt;&gt;"")*ISNUMBER(SEARCH(LISTS!$H$2:$H$26,$G4486)))+((LISTS!$I$2:$I$26&lt;&gt;"")*ISNUMBER(SEARCH(LISTS!$I$2:$I$26,$E4486)))),LISTS!$K$2:$K$26),"OTRO"))</f>
        <v/>
      </c>
      <c r="K4486" s="11">
        <f>IF($I4486&lt;&gt;"SI",0,IFERROR($F4486,0))</f>
        <v/>
      </c>
      <c r="L4486" s="9">
        <f>IF(COUNTA($A4486:$H4486)=0,"",IF($J4486="OTRO",IFERROR(LOOKUP(2,1/(((LISTS!$H$2:$H$26&lt;&gt;"")*ISNUMBER(SEARCH(LISTS!$H$2:$H$26,$G4486)))+((LISTS!$I$2:$I$26&lt;&gt;"")*ISNUMBER(SEARCH(LISTS!$I$2:$I$26,$E4486)))),LISTS!$L$2:$L$26),"Concepto DIAN no mapeado a casilla automatica"),IF(LEFT($J4486,4)="TOPE","Control automatico DIAN: "&amp;$J4486,"Casilla automatica: "&amp;$J4486)))</f>
        <v/>
      </c>
    </row>
    <row r="4487">
      <c r="A4487" s="9" t="n"/>
      <c r="B4487" s="9" t="n"/>
      <c r="C4487" s="9" t="n"/>
      <c r="D4487" s="9" t="n"/>
      <c r="E4487" s="9" t="n"/>
      <c r="F4487" s="11" t="n"/>
      <c r="G4487" s="9" t="n"/>
      <c r="H4487" s="9" t="n"/>
      <c r="I4487" s="9">
        <f>IF(COUNTA($A4487:$H4487)=0,"",IF($J4487="OTRO","NO","SI"))</f>
        <v/>
      </c>
      <c r="J4487" s="9">
        <f>IF(COUNTA($A4487:$H4487)=0,"",IFERROR(LOOKUP(2,1/(((LISTS!$H$2:$H$26&lt;&gt;"")*ISNUMBER(SEARCH(LISTS!$H$2:$H$26,$G4487)))+((LISTS!$I$2:$I$26&lt;&gt;"")*ISNUMBER(SEARCH(LISTS!$I$2:$I$26,$E4487)))),LISTS!$K$2:$K$26),"OTRO"))</f>
        <v/>
      </c>
      <c r="K4487" s="11">
        <f>IF($I4487&lt;&gt;"SI",0,IFERROR($F4487,0))</f>
        <v/>
      </c>
      <c r="L4487" s="9">
        <f>IF(COUNTA($A4487:$H4487)=0,"",IF($J4487="OTRO",IFERROR(LOOKUP(2,1/(((LISTS!$H$2:$H$26&lt;&gt;"")*ISNUMBER(SEARCH(LISTS!$H$2:$H$26,$G4487)))+((LISTS!$I$2:$I$26&lt;&gt;"")*ISNUMBER(SEARCH(LISTS!$I$2:$I$26,$E4487)))),LISTS!$L$2:$L$26),"Concepto DIAN no mapeado a casilla automatica"),IF(LEFT($J4487,4)="TOPE","Control automatico DIAN: "&amp;$J4487,"Casilla automatica: "&amp;$J4487)))</f>
        <v/>
      </c>
    </row>
    <row r="4488">
      <c r="A4488" s="9" t="n"/>
      <c r="B4488" s="9" t="n"/>
      <c r="C4488" s="9" t="n"/>
      <c r="D4488" s="9" t="n"/>
      <c r="E4488" s="9" t="n"/>
      <c r="F4488" s="11" t="n"/>
      <c r="G4488" s="9" t="n"/>
      <c r="H4488" s="9" t="n"/>
      <c r="I4488" s="9">
        <f>IF(COUNTA($A4488:$H4488)=0,"",IF($J4488="OTRO","NO","SI"))</f>
        <v/>
      </c>
      <c r="J4488" s="9">
        <f>IF(COUNTA($A4488:$H4488)=0,"",IFERROR(LOOKUP(2,1/(((LISTS!$H$2:$H$26&lt;&gt;"")*ISNUMBER(SEARCH(LISTS!$H$2:$H$26,$G4488)))+((LISTS!$I$2:$I$26&lt;&gt;"")*ISNUMBER(SEARCH(LISTS!$I$2:$I$26,$E4488)))),LISTS!$K$2:$K$26),"OTRO"))</f>
        <v/>
      </c>
      <c r="K4488" s="11">
        <f>IF($I4488&lt;&gt;"SI",0,IFERROR($F4488,0))</f>
        <v/>
      </c>
      <c r="L4488" s="9">
        <f>IF(COUNTA($A4488:$H4488)=0,"",IF($J4488="OTRO",IFERROR(LOOKUP(2,1/(((LISTS!$H$2:$H$26&lt;&gt;"")*ISNUMBER(SEARCH(LISTS!$H$2:$H$26,$G4488)))+((LISTS!$I$2:$I$26&lt;&gt;"")*ISNUMBER(SEARCH(LISTS!$I$2:$I$26,$E4488)))),LISTS!$L$2:$L$26),"Concepto DIAN no mapeado a casilla automatica"),IF(LEFT($J4488,4)="TOPE","Control automatico DIAN: "&amp;$J4488,"Casilla automatica: "&amp;$J4488)))</f>
        <v/>
      </c>
    </row>
    <row r="4489">
      <c r="A4489" s="9" t="n"/>
      <c r="B4489" s="9" t="n"/>
      <c r="C4489" s="9" t="n"/>
      <c r="D4489" s="9" t="n"/>
      <c r="E4489" s="9" t="n"/>
      <c r="F4489" s="11" t="n"/>
      <c r="G4489" s="9" t="n"/>
      <c r="H4489" s="9" t="n"/>
      <c r="I4489" s="9">
        <f>IF(COUNTA($A4489:$H4489)=0,"",IF($J4489="OTRO","NO","SI"))</f>
        <v/>
      </c>
      <c r="J4489" s="9">
        <f>IF(COUNTA($A4489:$H4489)=0,"",IFERROR(LOOKUP(2,1/(((LISTS!$H$2:$H$26&lt;&gt;"")*ISNUMBER(SEARCH(LISTS!$H$2:$H$26,$G4489)))+((LISTS!$I$2:$I$26&lt;&gt;"")*ISNUMBER(SEARCH(LISTS!$I$2:$I$26,$E4489)))),LISTS!$K$2:$K$26),"OTRO"))</f>
        <v/>
      </c>
      <c r="K4489" s="11">
        <f>IF($I4489&lt;&gt;"SI",0,IFERROR($F4489,0))</f>
        <v/>
      </c>
      <c r="L4489" s="9">
        <f>IF(COUNTA($A4489:$H4489)=0,"",IF($J4489="OTRO",IFERROR(LOOKUP(2,1/(((LISTS!$H$2:$H$26&lt;&gt;"")*ISNUMBER(SEARCH(LISTS!$H$2:$H$26,$G4489)))+((LISTS!$I$2:$I$26&lt;&gt;"")*ISNUMBER(SEARCH(LISTS!$I$2:$I$26,$E4489)))),LISTS!$L$2:$L$26),"Concepto DIAN no mapeado a casilla automatica"),IF(LEFT($J4489,4)="TOPE","Control automatico DIAN: "&amp;$J4489,"Casilla automatica: "&amp;$J4489)))</f>
        <v/>
      </c>
    </row>
    <row r="4490">
      <c r="A4490" s="9" t="n"/>
      <c r="B4490" s="9" t="n"/>
      <c r="C4490" s="9" t="n"/>
      <c r="D4490" s="9" t="n"/>
      <c r="E4490" s="9" t="n"/>
      <c r="F4490" s="11" t="n"/>
      <c r="G4490" s="9" t="n"/>
      <c r="H4490" s="9" t="n"/>
      <c r="I4490" s="9">
        <f>IF(COUNTA($A4490:$H4490)=0,"",IF($J4490="OTRO","NO","SI"))</f>
        <v/>
      </c>
      <c r="J4490" s="9">
        <f>IF(COUNTA($A4490:$H4490)=0,"",IFERROR(LOOKUP(2,1/(((LISTS!$H$2:$H$26&lt;&gt;"")*ISNUMBER(SEARCH(LISTS!$H$2:$H$26,$G4490)))+((LISTS!$I$2:$I$26&lt;&gt;"")*ISNUMBER(SEARCH(LISTS!$I$2:$I$26,$E4490)))),LISTS!$K$2:$K$26),"OTRO"))</f>
        <v/>
      </c>
      <c r="K4490" s="11">
        <f>IF($I4490&lt;&gt;"SI",0,IFERROR($F4490,0))</f>
        <v/>
      </c>
      <c r="L4490" s="9">
        <f>IF(COUNTA($A4490:$H4490)=0,"",IF($J4490="OTRO",IFERROR(LOOKUP(2,1/(((LISTS!$H$2:$H$26&lt;&gt;"")*ISNUMBER(SEARCH(LISTS!$H$2:$H$26,$G4490)))+((LISTS!$I$2:$I$26&lt;&gt;"")*ISNUMBER(SEARCH(LISTS!$I$2:$I$26,$E4490)))),LISTS!$L$2:$L$26),"Concepto DIAN no mapeado a casilla automatica"),IF(LEFT($J4490,4)="TOPE","Control automatico DIAN: "&amp;$J4490,"Casilla automatica: "&amp;$J4490)))</f>
        <v/>
      </c>
    </row>
    <row r="4491">
      <c r="A4491" s="9" t="n"/>
      <c r="B4491" s="9" t="n"/>
      <c r="C4491" s="9" t="n"/>
      <c r="D4491" s="9" t="n"/>
      <c r="E4491" s="9" t="n"/>
      <c r="F4491" s="11" t="n"/>
      <c r="G4491" s="9" t="n"/>
      <c r="H4491" s="9" t="n"/>
      <c r="I4491" s="9">
        <f>IF(COUNTA($A4491:$H4491)=0,"",IF($J4491="OTRO","NO","SI"))</f>
        <v/>
      </c>
      <c r="J4491" s="9">
        <f>IF(COUNTA($A4491:$H4491)=0,"",IFERROR(LOOKUP(2,1/(((LISTS!$H$2:$H$26&lt;&gt;"")*ISNUMBER(SEARCH(LISTS!$H$2:$H$26,$G4491)))+((LISTS!$I$2:$I$26&lt;&gt;"")*ISNUMBER(SEARCH(LISTS!$I$2:$I$26,$E4491)))),LISTS!$K$2:$K$26),"OTRO"))</f>
        <v/>
      </c>
      <c r="K4491" s="11">
        <f>IF($I4491&lt;&gt;"SI",0,IFERROR($F4491,0))</f>
        <v/>
      </c>
      <c r="L4491" s="9">
        <f>IF(COUNTA($A4491:$H4491)=0,"",IF($J4491="OTRO",IFERROR(LOOKUP(2,1/(((LISTS!$H$2:$H$26&lt;&gt;"")*ISNUMBER(SEARCH(LISTS!$H$2:$H$26,$G4491)))+((LISTS!$I$2:$I$26&lt;&gt;"")*ISNUMBER(SEARCH(LISTS!$I$2:$I$26,$E4491)))),LISTS!$L$2:$L$26),"Concepto DIAN no mapeado a casilla automatica"),IF(LEFT($J4491,4)="TOPE","Control automatico DIAN: "&amp;$J4491,"Casilla automatica: "&amp;$J4491)))</f>
        <v/>
      </c>
    </row>
    <row r="4492">
      <c r="A4492" s="9" t="n"/>
      <c r="B4492" s="9" t="n"/>
      <c r="C4492" s="9" t="n"/>
      <c r="D4492" s="9" t="n"/>
      <c r="E4492" s="9" t="n"/>
      <c r="F4492" s="11" t="n"/>
      <c r="G4492" s="9" t="n"/>
      <c r="H4492" s="9" t="n"/>
      <c r="I4492" s="9">
        <f>IF(COUNTA($A4492:$H4492)=0,"",IF($J4492="OTRO","NO","SI"))</f>
        <v/>
      </c>
      <c r="J4492" s="9">
        <f>IF(COUNTA($A4492:$H4492)=0,"",IFERROR(LOOKUP(2,1/(((LISTS!$H$2:$H$26&lt;&gt;"")*ISNUMBER(SEARCH(LISTS!$H$2:$H$26,$G4492)))+((LISTS!$I$2:$I$26&lt;&gt;"")*ISNUMBER(SEARCH(LISTS!$I$2:$I$26,$E4492)))),LISTS!$K$2:$K$26),"OTRO"))</f>
        <v/>
      </c>
      <c r="K4492" s="11">
        <f>IF($I4492&lt;&gt;"SI",0,IFERROR($F4492,0))</f>
        <v/>
      </c>
      <c r="L4492" s="9">
        <f>IF(COUNTA($A4492:$H4492)=0,"",IF($J4492="OTRO",IFERROR(LOOKUP(2,1/(((LISTS!$H$2:$H$26&lt;&gt;"")*ISNUMBER(SEARCH(LISTS!$H$2:$H$26,$G4492)))+((LISTS!$I$2:$I$26&lt;&gt;"")*ISNUMBER(SEARCH(LISTS!$I$2:$I$26,$E4492)))),LISTS!$L$2:$L$26),"Concepto DIAN no mapeado a casilla automatica"),IF(LEFT($J4492,4)="TOPE","Control automatico DIAN: "&amp;$J4492,"Casilla automatica: "&amp;$J4492)))</f>
        <v/>
      </c>
    </row>
    <row r="4493">
      <c r="A4493" s="9" t="n"/>
      <c r="B4493" s="9" t="n"/>
      <c r="C4493" s="9" t="n"/>
      <c r="D4493" s="9" t="n"/>
      <c r="E4493" s="9" t="n"/>
      <c r="F4493" s="11" t="n"/>
      <c r="G4493" s="9" t="n"/>
      <c r="H4493" s="9" t="n"/>
      <c r="I4493" s="9">
        <f>IF(COUNTA($A4493:$H4493)=0,"",IF($J4493="OTRO","NO","SI"))</f>
        <v/>
      </c>
      <c r="J4493" s="9">
        <f>IF(COUNTA($A4493:$H4493)=0,"",IFERROR(LOOKUP(2,1/(((LISTS!$H$2:$H$26&lt;&gt;"")*ISNUMBER(SEARCH(LISTS!$H$2:$H$26,$G4493)))+((LISTS!$I$2:$I$26&lt;&gt;"")*ISNUMBER(SEARCH(LISTS!$I$2:$I$26,$E4493)))),LISTS!$K$2:$K$26),"OTRO"))</f>
        <v/>
      </c>
      <c r="K4493" s="11">
        <f>IF($I4493&lt;&gt;"SI",0,IFERROR($F4493,0))</f>
        <v/>
      </c>
      <c r="L4493" s="9">
        <f>IF(COUNTA($A4493:$H4493)=0,"",IF($J4493="OTRO",IFERROR(LOOKUP(2,1/(((LISTS!$H$2:$H$26&lt;&gt;"")*ISNUMBER(SEARCH(LISTS!$H$2:$H$26,$G4493)))+((LISTS!$I$2:$I$26&lt;&gt;"")*ISNUMBER(SEARCH(LISTS!$I$2:$I$26,$E4493)))),LISTS!$L$2:$L$26),"Concepto DIAN no mapeado a casilla automatica"),IF(LEFT($J4493,4)="TOPE","Control automatico DIAN: "&amp;$J4493,"Casilla automatica: "&amp;$J4493)))</f>
        <v/>
      </c>
    </row>
    <row r="4494">
      <c r="A4494" s="9" t="n"/>
      <c r="B4494" s="9" t="n"/>
      <c r="C4494" s="9" t="n"/>
      <c r="D4494" s="9" t="n"/>
      <c r="E4494" s="9" t="n"/>
      <c r="F4494" s="11" t="n"/>
      <c r="G4494" s="9" t="n"/>
      <c r="H4494" s="9" t="n"/>
      <c r="I4494" s="9">
        <f>IF(COUNTA($A4494:$H4494)=0,"",IF($J4494="OTRO","NO","SI"))</f>
        <v/>
      </c>
      <c r="J4494" s="9">
        <f>IF(COUNTA($A4494:$H4494)=0,"",IFERROR(LOOKUP(2,1/(((LISTS!$H$2:$H$26&lt;&gt;"")*ISNUMBER(SEARCH(LISTS!$H$2:$H$26,$G4494)))+((LISTS!$I$2:$I$26&lt;&gt;"")*ISNUMBER(SEARCH(LISTS!$I$2:$I$26,$E4494)))),LISTS!$K$2:$K$26),"OTRO"))</f>
        <v/>
      </c>
      <c r="K4494" s="11">
        <f>IF($I4494&lt;&gt;"SI",0,IFERROR($F4494,0))</f>
        <v/>
      </c>
      <c r="L4494" s="9">
        <f>IF(COUNTA($A4494:$H4494)=0,"",IF($J4494="OTRO",IFERROR(LOOKUP(2,1/(((LISTS!$H$2:$H$26&lt;&gt;"")*ISNUMBER(SEARCH(LISTS!$H$2:$H$26,$G4494)))+((LISTS!$I$2:$I$26&lt;&gt;"")*ISNUMBER(SEARCH(LISTS!$I$2:$I$26,$E4494)))),LISTS!$L$2:$L$26),"Concepto DIAN no mapeado a casilla automatica"),IF(LEFT($J4494,4)="TOPE","Control automatico DIAN: "&amp;$J4494,"Casilla automatica: "&amp;$J4494)))</f>
        <v/>
      </c>
    </row>
    <row r="4495">
      <c r="A4495" s="9" t="n"/>
      <c r="B4495" s="9" t="n"/>
      <c r="C4495" s="9" t="n"/>
      <c r="D4495" s="9" t="n"/>
      <c r="E4495" s="9" t="n"/>
      <c r="F4495" s="11" t="n"/>
      <c r="G4495" s="9" t="n"/>
      <c r="H4495" s="9" t="n"/>
      <c r="I4495" s="9">
        <f>IF(COUNTA($A4495:$H4495)=0,"",IF($J4495="OTRO","NO","SI"))</f>
        <v/>
      </c>
      <c r="J4495" s="9">
        <f>IF(COUNTA($A4495:$H4495)=0,"",IFERROR(LOOKUP(2,1/(((LISTS!$H$2:$H$26&lt;&gt;"")*ISNUMBER(SEARCH(LISTS!$H$2:$H$26,$G4495)))+((LISTS!$I$2:$I$26&lt;&gt;"")*ISNUMBER(SEARCH(LISTS!$I$2:$I$26,$E4495)))),LISTS!$K$2:$K$26),"OTRO"))</f>
        <v/>
      </c>
      <c r="K4495" s="11">
        <f>IF($I4495&lt;&gt;"SI",0,IFERROR($F4495,0))</f>
        <v/>
      </c>
      <c r="L4495" s="9">
        <f>IF(COUNTA($A4495:$H4495)=0,"",IF($J4495="OTRO",IFERROR(LOOKUP(2,1/(((LISTS!$H$2:$H$26&lt;&gt;"")*ISNUMBER(SEARCH(LISTS!$H$2:$H$26,$G4495)))+((LISTS!$I$2:$I$26&lt;&gt;"")*ISNUMBER(SEARCH(LISTS!$I$2:$I$26,$E4495)))),LISTS!$L$2:$L$26),"Concepto DIAN no mapeado a casilla automatica"),IF(LEFT($J4495,4)="TOPE","Control automatico DIAN: "&amp;$J4495,"Casilla automatica: "&amp;$J4495)))</f>
        <v/>
      </c>
    </row>
    <row r="4496">
      <c r="A4496" s="9" t="n"/>
      <c r="B4496" s="9" t="n"/>
      <c r="C4496" s="9" t="n"/>
      <c r="D4496" s="9" t="n"/>
      <c r="E4496" s="9" t="n"/>
      <c r="F4496" s="11" t="n"/>
      <c r="G4496" s="9" t="n"/>
      <c r="H4496" s="9" t="n"/>
      <c r="I4496" s="9">
        <f>IF(COUNTA($A4496:$H4496)=0,"",IF($J4496="OTRO","NO","SI"))</f>
        <v/>
      </c>
      <c r="J4496" s="9">
        <f>IF(COUNTA($A4496:$H4496)=0,"",IFERROR(LOOKUP(2,1/(((LISTS!$H$2:$H$26&lt;&gt;"")*ISNUMBER(SEARCH(LISTS!$H$2:$H$26,$G4496)))+((LISTS!$I$2:$I$26&lt;&gt;"")*ISNUMBER(SEARCH(LISTS!$I$2:$I$26,$E4496)))),LISTS!$K$2:$K$26),"OTRO"))</f>
        <v/>
      </c>
      <c r="K4496" s="11">
        <f>IF($I4496&lt;&gt;"SI",0,IFERROR($F4496,0))</f>
        <v/>
      </c>
      <c r="L4496" s="9">
        <f>IF(COUNTA($A4496:$H4496)=0,"",IF($J4496="OTRO",IFERROR(LOOKUP(2,1/(((LISTS!$H$2:$H$26&lt;&gt;"")*ISNUMBER(SEARCH(LISTS!$H$2:$H$26,$G4496)))+((LISTS!$I$2:$I$26&lt;&gt;"")*ISNUMBER(SEARCH(LISTS!$I$2:$I$26,$E4496)))),LISTS!$L$2:$L$26),"Concepto DIAN no mapeado a casilla automatica"),IF(LEFT($J4496,4)="TOPE","Control automatico DIAN: "&amp;$J4496,"Casilla automatica: "&amp;$J4496)))</f>
        <v/>
      </c>
    </row>
    <row r="4497">
      <c r="A4497" s="9" t="n"/>
      <c r="B4497" s="9" t="n"/>
      <c r="C4497" s="9" t="n"/>
      <c r="D4497" s="9" t="n"/>
      <c r="E4497" s="9" t="n"/>
      <c r="F4497" s="11" t="n"/>
      <c r="G4497" s="9" t="n"/>
      <c r="H4497" s="9" t="n"/>
      <c r="I4497" s="9">
        <f>IF(COUNTA($A4497:$H4497)=0,"",IF($J4497="OTRO","NO","SI"))</f>
        <v/>
      </c>
      <c r="J4497" s="9">
        <f>IF(COUNTA($A4497:$H4497)=0,"",IFERROR(LOOKUP(2,1/(((LISTS!$H$2:$H$26&lt;&gt;"")*ISNUMBER(SEARCH(LISTS!$H$2:$H$26,$G4497)))+((LISTS!$I$2:$I$26&lt;&gt;"")*ISNUMBER(SEARCH(LISTS!$I$2:$I$26,$E4497)))),LISTS!$K$2:$K$26),"OTRO"))</f>
        <v/>
      </c>
      <c r="K4497" s="11">
        <f>IF($I4497&lt;&gt;"SI",0,IFERROR($F4497,0))</f>
        <v/>
      </c>
      <c r="L4497" s="9">
        <f>IF(COUNTA($A4497:$H4497)=0,"",IF($J4497="OTRO",IFERROR(LOOKUP(2,1/(((LISTS!$H$2:$H$26&lt;&gt;"")*ISNUMBER(SEARCH(LISTS!$H$2:$H$26,$G4497)))+((LISTS!$I$2:$I$26&lt;&gt;"")*ISNUMBER(SEARCH(LISTS!$I$2:$I$26,$E4497)))),LISTS!$L$2:$L$26),"Concepto DIAN no mapeado a casilla automatica"),IF(LEFT($J4497,4)="TOPE","Control automatico DIAN: "&amp;$J4497,"Casilla automatica: "&amp;$J4497)))</f>
        <v/>
      </c>
    </row>
    <row r="4498">
      <c r="A4498" s="9" t="n"/>
      <c r="B4498" s="9" t="n"/>
      <c r="C4498" s="9" t="n"/>
      <c r="D4498" s="9" t="n"/>
      <c r="E4498" s="9" t="n"/>
      <c r="F4498" s="11" t="n"/>
      <c r="G4498" s="9" t="n"/>
      <c r="H4498" s="9" t="n"/>
      <c r="I4498" s="9">
        <f>IF(COUNTA($A4498:$H4498)=0,"",IF($J4498="OTRO","NO","SI"))</f>
        <v/>
      </c>
      <c r="J4498" s="9">
        <f>IF(COUNTA($A4498:$H4498)=0,"",IFERROR(LOOKUP(2,1/(((LISTS!$H$2:$H$26&lt;&gt;"")*ISNUMBER(SEARCH(LISTS!$H$2:$H$26,$G4498)))+((LISTS!$I$2:$I$26&lt;&gt;"")*ISNUMBER(SEARCH(LISTS!$I$2:$I$26,$E4498)))),LISTS!$K$2:$K$26),"OTRO"))</f>
        <v/>
      </c>
      <c r="K4498" s="11">
        <f>IF($I4498&lt;&gt;"SI",0,IFERROR($F4498,0))</f>
        <v/>
      </c>
      <c r="L4498" s="9">
        <f>IF(COUNTA($A4498:$H4498)=0,"",IF($J4498="OTRO",IFERROR(LOOKUP(2,1/(((LISTS!$H$2:$H$26&lt;&gt;"")*ISNUMBER(SEARCH(LISTS!$H$2:$H$26,$G4498)))+((LISTS!$I$2:$I$26&lt;&gt;"")*ISNUMBER(SEARCH(LISTS!$I$2:$I$26,$E4498)))),LISTS!$L$2:$L$26),"Concepto DIAN no mapeado a casilla automatica"),IF(LEFT($J4498,4)="TOPE","Control automatico DIAN: "&amp;$J4498,"Casilla automatica: "&amp;$J4498)))</f>
        <v/>
      </c>
    </row>
    <row r="4499">
      <c r="A4499" s="9" t="n"/>
      <c r="B4499" s="9" t="n"/>
      <c r="C4499" s="9" t="n"/>
      <c r="D4499" s="9" t="n"/>
      <c r="E4499" s="9" t="n"/>
      <c r="F4499" s="11" t="n"/>
      <c r="G4499" s="9" t="n"/>
      <c r="H4499" s="9" t="n"/>
      <c r="I4499" s="9">
        <f>IF(COUNTA($A4499:$H4499)=0,"",IF($J4499="OTRO","NO","SI"))</f>
        <v/>
      </c>
      <c r="J4499" s="9">
        <f>IF(COUNTA($A4499:$H4499)=0,"",IFERROR(LOOKUP(2,1/(((LISTS!$H$2:$H$26&lt;&gt;"")*ISNUMBER(SEARCH(LISTS!$H$2:$H$26,$G4499)))+((LISTS!$I$2:$I$26&lt;&gt;"")*ISNUMBER(SEARCH(LISTS!$I$2:$I$26,$E4499)))),LISTS!$K$2:$K$26),"OTRO"))</f>
        <v/>
      </c>
      <c r="K4499" s="11">
        <f>IF($I4499&lt;&gt;"SI",0,IFERROR($F4499,0))</f>
        <v/>
      </c>
      <c r="L4499" s="9">
        <f>IF(COUNTA($A4499:$H4499)=0,"",IF($J4499="OTRO",IFERROR(LOOKUP(2,1/(((LISTS!$H$2:$H$26&lt;&gt;"")*ISNUMBER(SEARCH(LISTS!$H$2:$H$26,$G4499)))+((LISTS!$I$2:$I$26&lt;&gt;"")*ISNUMBER(SEARCH(LISTS!$I$2:$I$26,$E4499)))),LISTS!$L$2:$L$26),"Concepto DIAN no mapeado a casilla automatica"),IF(LEFT($J4499,4)="TOPE","Control automatico DIAN: "&amp;$J4499,"Casilla automatica: "&amp;$J4499)))</f>
        <v/>
      </c>
    </row>
    <row r="4500">
      <c r="A4500" s="9" t="n"/>
      <c r="B4500" s="9" t="n"/>
      <c r="C4500" s="9" t="n"/>
      <c r="D4500" s="9" t="n"/>
      <c r="E4500" s="9" t="n"/>
      <c r="F4500" s="11" t="n"/>
      <c r="G4500" s="9" t="n"/>
      <c r="H4500" s="9" t="n"/>
      <c r="I4500" s="9">
        <f>IF(COUNTA($A4500:$H4500)=0,"",IF($J4500="OTRO","NO","SI"))</f>
        <v/>
      </c>
      <c r="J4500" s="9">
        <f>IF(COUNTA($A4500:$H4500)=0,"",IFERROR(LOOKUP(2,1/(((LISTS!$H$2:$H$26&lt;&gt;"")*ISNUMBER(SEARCH(LISTS!$H$2:$H$26,$G4500)))+((LISTS!$I$2:$I$26&lt;&gt;"")*ISNUMBER(SEARCH(LISTS!$I$2:$I$26,$E4500)))),LISTS!$K$2:$K$26),"OTRO"))</f>
        <v/>
      </c>
      <c r="K4500" s="11">
        <f>IF($I4500&lt;&gt;"SI",0,IFERROR($F4500,0))</f>
        <v/>
      </c>
      <c r="L4500" s="9">
        <f>IF(COUNTA($A4500:$H4500)=0,"",IF($J4500="OTRO",IFERROR(LOOKUP(2,1/(((LISTS!$H$2:$H$26&lt;&gt;"")*ISNUMBER(SEARCH(LISTS!$H$2:$H$26,$G4500)))+((LISTS!$I$2:$I$26&lt;&gt;"")*ISNUMBER(SEARCH(LISTS!$I$2:$I$26,$E4500)))),LISTS!$L$2:$L$26),"Concepto DIAN no mapeado a casilla automatica"),IF(LEFT($J4500,4)="TOPE","Control automatico DIAN: "&amp;$J4500,"Casilla automatica: "&amp;$J4500)))</f>
        <v/>
      </c>
    </row>
    <row r="4501">
      <c r="A4501" s="9" t="n"/>
      <c r="B4501" s="9" t="n"/>
      <c r="C4501" s="9" t="n"/>
      <c r="D4501" s="9" t="n"/>
      <c r="E4501" s="9" t="n"/>
      <c r="F4501" s="11" t="n"/>
      <c r="G4501" s="9" t="n"/>
      <c r="H4501" s="9" t="n"/>
      <c r="I4501" s="9">
        <f>IF(COUNTA($A4501:$H4501)=0,"",IF($J4501="OTRO","NO","SI"))</f>
        <v/>
      </c>
      <c r="J4501" s="9">
        <f>IF(COUNTA($A4501:$H4501)=0,"",IFERROR(LOOKUP(2,1/(((LISTS!$H$2:$H$26&lt;&gt;"")*ISNUMBER(SEARCH(LISTS!$H$2:$H$26,$G4501)))+((LISTS!$I$2:$I$26&lt;&gt;"")*ISNUMBER(SEARCH(LISTS!$I$2:$I$26,$E4501)))),LISTS!$K$2:$K$26),"OTRO"))</f>
        <v/>
      </c>
      <c r="K4501" s="11">
        <f>IF($I4501&lt;&gt;"SI",0,IFERROR($F4501,0))</f>
        <v/>
      </c>
      <c r="L4501" s="9">
        <f>IF(COUNTA($A4501:$H4501)=0,"",IF($J4501="OTRO",IFERROR(LOOKUP(2,1/(((LISTS!$H$2:$H$26&lt;&gt;"")*ISNUMBER(SEARCH(LISTS!$H$2:$H$26,$G4501)))+((LISTS!$I$2:$I$26&lt;&gt;"")*ISNUMBER(SEARCH(LISTS!$I$2:$I$26,$E4501)))),LISTS!$L$2:$L$26),"Concepto DIAN no mapeado a casilla automatica"),IF(LEFT($J4501,4)="TOPE","Control automatico DIAN: "&amp;$J4501,"Casilla automatica: "&amp;$J4501)))</f>
        <v/>
      </c>
    </row>
    <row r="4502">
      <c r="A4502" s="9" t="n"/>
      <c r="B4502" s="9" t="n"/>
      <c r="C4502" s="9" t="n"/>
      <c r="D4502" s="9" t="n"/>
      <c r="E4502" s="9" t="n"/>
      <c r="F4502" s="11" t="n"/>
      <c r="G4502" s="9" t="n"/>
      <c r="H4502" s="9" t="n"/>
      <c r="I4502" s="9">
        <f>IF(COUNTA($A4502:$H4502)=0,"",IF($J4502="OTRO","NO","SI"))</f>
        <v/>
      </c>
      <c r="J4502" s="9">
        <f>IF(COUNTA($A4502:$H4502)=0,"",IFERROR(LOOKUP(2,1/(((LISTS!$H$2:$H$26&lt;&gt;"")*ISNUMBER(SEARCH(LISTS!$H$2:$H$26,$G4502)))+((LISTS!$I$2:$I$26&lt;&gt;"")*ISNUMBER(SEARCH(LISTS!$I$2:$I$26,$E4502)))),LISTS!$K$2:$K$26),"OTRO"))</f>
        <v/>
      </c>
      <c r="K4502" s="11">
        <f>IF($I4502&lt;&gt;"SI",0,IFERROR($F4502,0))</f>
        <v/>
      </c>
      <c r="L4502" s="9">
        <f>IF(COUNTA($A4502:$H4502)=0,"",IF($J4502="OTRO",IFERROR(LOOKUP(2,1/(((LISTS!$H$2:$H$26&lt;&gt;"")*ISNUMBER(SEARCH(LISTS!$H$2:$H$26,$G4502)))+((LISTS!$I$2:$I$26&lt;&gt;"")*ISNUMBER(SEARCH(LISTS!$I$2:$I$26,$E4502)))),LISTS!$L$2:$L$26),"Concepto DIAN no mapeado a casilla automatica"),IF(LEFT($J4502,4)="TOPE","Control automatico DIAN: "&amp;$J4502,"Casilla automatica: "&amp;$J4502)))</f>
        <v/>
      </c>
    </row>
    <row r="4503">
      <c r="A4503" s="9" t="n"/>
      <c r="B4503" s="9" t="n"/>
      <c r="C4503" s="9" t="n"/>
      <c r="D4503" s="9" t="n"/>
      <c r="E4503" s="9" t="n"/>
      <c r="F4503" s="11" t="n"/>
      <c r="G4503" s="9" t="n"/>
      <c r="H4503" s="9" t="n"/>
      <c r="I4503" s="9">
        <f>IF(COUNTA($A4503:$H4503)=0,"",IF($J4503="OTRO","NO","SI"))</f>
        <v/>
      </c>
      <c r="J4503" s="9">
        <f>IF(COUNTA($A4503:$H4503)=0,"",IFERROR(LOOKUP(2,1/(((LISTS!$H$2:$H$26&lt;&gt;"")*ISNUMBER(SEARCH(LISTS!$H$2:$H$26,$G4503)))+((LISTS!$I$2:$I$26&lt;&gt;"")*ISNUMBER(SEARCH(LISTS!$I$2:$I$26,$E4503)))),LISTS!$K$2:$K$26),"OTRO"))</f>
        <v/>
      </c>
      <c r="K4503" s="11">
        <f>IF($I4503&lt;&gt;"SI",0,IFERROR($F4503,0))</f>
        <v/>
      </c>
      <c r="L4503" s="9">
        <f>IF(COUNTA($A4503:$H4503)=0,"",IF($J4503="OTRO",IFERROR(LOOKUP(2,1/(((LISTS!$H$2:$H$26&lt;&gt;"")*ISNUMBER(SEARCH(LISTS!$H$2:$H$26,$G4503)))+((LISTS!$I$2:$I$26&lt;&gt;"")*ISNUMBER(SEARCH(LISTS!$I$2:$I$26,$E4503)))),LISTS!$L$2:$L$26),"Concepto DIAN no mapeado a casilla automatica"),IF(LEFT($J4503,4)="TOPE","Control automatico DIAN: "&amp;$J4503,"Casilla automatica: "&amp;$J4503)))</f>
        <v/>
      </c>
    </row>
    <row r="4504">
      <c r="A4504" s="9" t="n"/>
      <c r="B4504" s="9" t="n"/>
      <c r="C4504" s="9" t="n"/>
      <c r="D4504" s="9" t="n"/>
      <c r="E4504" s="9" t="n"/>
      <c r="F4504" s="11" t="n"/>
      <c r="G4504" s="9" t="n"/>
      <c r="H4504" s="9" t="n"/>
      <c r="I4504" s="9">
        <f>IF(COUNTA($A4504:$H4504)=0,"",IF($J4504="OTRO","NO","SI"))</f>
        <v/>
      </c>
      <c r="J4504" s="9">
        <f>IF(COUNTA($A4504:$H4504)=0,"",IFERROR(LOOKUP(2,1/(((LISTS!$H$2:$H$26&lt;&gt;"")*ISNUMBER(SEARCH(LISTS!$H$2:$H$26,$G4504)))+((LISTS!$I$2:$I$26&lt;&gt;"")*ISNUMBER(SEARCH(LISTS!$I$2:$I$26,$E4504)))),LISTS!$K$2:$K$26),"OTRO"))</f>
        <v/>
      </c>
      <c r="K4504" s="11">
        <f>IF($I4504&lt;&gt;"SI",0,IFERROR($F4504,0))</f>
        <v/>
      </c>
      <c r="L4504" s="9">
        <f>IF(COUNTA($A4504:$H4504)=0,"",IF($J4504="OTRO",IFERROR(LOOKUP(2,1/(((LISTS!$H$2:$H$26&lt;&gt;"")*ISNUMBER(SEARCH(LISTS!$H$2:$H$26,$G4504)))+((LISTS!$I$2:$I$26&lt;&gt;"")*ISNUMBER(SEARCH(LISTS!$I$2:$I$26,$E4504)))),LISTS!$L$2:$L$26),"Concepto DIAN no mapeado a casilla automatica"),IF(LEFT($J4504,4)="TOPE","Control automatico DIAN: "&amp;$J4504,"Casilla automatica: "&amp;$J4504)))</f>
        <v/>
      </c>
    </row>
    <row r="4505">
      <c r="A4505" s="9" t="n"/>
      <c r="B4505" s="9" t="n"/>
      <c r="C4505" s="9" t="n"/>
      <c r="D4505" s="9" t="n"/>
      <c r="E4505" s="9" t="n"/>
      <c r="F4505" s="11" t="n"/>
      <c r="G4505" s="9" t="n"/>
      <c r="H4505" s="9" t="n"/>
      <c r="I4505" s="9">
        <f>IF(COUNTA($A4505:$H4505)=0,"",IF($J4505="OTRO","NO","SI"))</f>
        <v/>
      </c>
      <c r="J4505" s="9">
        <f>IF(COUNTA($A4505:$H4505)=0,"",IFERROR(LOOKUP(2,1/(((LISTS!$H$2:$H$26&lt;&gt;"")*ISNUMBER(SEARCH(LISTS!$H$2:$H$26,$G4505)))+((LISTS!$I$2:$I$26&lt;&gt;"")*ISNUMBER(SEARCH(LISTS!$I$2:$I$26,$E4505)))),LISTS!$K$2:$K$26),"OTRO"))</f>
        <v/>
      </c>
      <c r="K4505" s="11">
        <f>IF($I4505&lt;&gt;"SI",0,IFERROR($F4505,0))</f>
        <v/>
      </c>
      <c r="L4505" s="9">
        <f>IF(COUNTA($A4505:$H4505)=0,"",IF($J4505="OTRO",IFERROR(LOOKUP(2,1/(((LISTS!$H$2:$H$26&lt;&gt;"")*ISNUMBER(SEARCH(LISTS!$H$2:$H$26,$G4505)))+((LISTS!$I$2:$I$26&lt;&gt;"")*ISNUMBER(SEARCH(LISTS!$I$2:$I$26,$E4505)))),LISTS!$L$2:$L$26),"Concepto DIAN no mapeado a casilla automatica"),IF(LEFT($J4505,4)="TOPE","Control automatico DIAN: "&amp;$J4505,"Casilla automatica: "&amp;$J4505)))</f>
        <v/>
      </c>
    </row>
    <row r="4506">
      <c r="A4506" s="9" t="n"/>
      <c r="B4506" s="9" t="n"/>
      <c r="C4506" s="9" t="n"/>
      <c r="D4506" s="9" t="n"/>
      <c r="E4506" s="9" t="n"/>
      <c r="F4506" s="11" t="n"/>
      <c r="G4506" s="9" t="n"/>
      <c r="H4506" s="9" t="n"/>
      <c r="I4506" s="9">
        <f>IF(COUNTA($A4506:$H4506)=0,"",IF($J4506="OTRO","NO","SI"))</f>
        <v/>
      </c>
      <c r="J4506" s="9">
        <f>IF(COUNTA($A4506:$H4506)=0,"",IFERROR(LOOKUP(2,1/(((LISTS!$H$2:$H$26&lt;&gt;"")*ISNUMBER(SEARCH(LISTS!$H$2:$H$26,$G4506)))+((LISTS!$I$2:$I$26&lt;&gt;"")*ISNUMBER(SEARCH(LISTS!$I$2:$I$26,$E4506)))),LISTS!$K$2:$K$26),"OTRO"))</f>
        <v/>
      </c>
      <c r="K4506" s="11">
        <f>IF($I4506&lt;&gt;"SI",0,IFERROR($F4506,0))</f>
        <v/>
      </c>
      <c r="L4506" s="9">
        <f>IF(COUNTA($A4506:$H4506)=0,"",IF($J4506="OTRO",IFERROR(LOOKUP(2,1/(((LISTS!$H$2:$H$26&lt;&gt;"")*ISNUMBER(SEARCH(LISTS!$H$2:$H$26,$G4506)))+((LISTS!$I$2:$I$26&lt;&gt;"")*ISNUMBER(SEARCH(LISTS!$I$2:$I$26,$E4506)))),LISTS!$L$2:$L$26),"Concepto DIAN no mapeado a casilla automatica"),IF(LEFT($J4506,4)="TOPE","Control automatico DIAN: "&amp;$J4506,"Casilla automatica: "&amp;$J4506)))</f>
        <v/>
      </c>
    </row>
    <row r="4507">
      <c r="A4507" s="9" t="n"/>
      <c r="B4507" s="9" t="n"/>
      <c r="C4507" s="9" t="n"/>
      <c r="D4507" s="9" t="n"/>
      <c r="E4507" s="9" t="n"/>
      <c r="F4507" s="11" t="n"/>
      <c r="G4507" s="9" t="n"/>
      <c r="H4507" s="9" t="n"/>
      <c r="I4507" s="9">
        <f>IF(COUNTA($A4507:$H4507)=0,"",IF($J4507="OTRO","NO","SI"))</f>
        <v/>
      </c>
      <c r="J4507" s="9">
        <f>IF(COUNTA($A4507:$H4507)=0,"",IFERROR(LOOKUP(2,1/(((LISTS!$H$2:$H$26&lt;&gt;"")*ISNUMBER(SEARCH(LISTS!$H$2:$H$26,$G4507)))+((LISTS!$I$2:$I$26&lt;&gt;"")*ISNUMBER(SEARCH(LISTS!$I$2:$I$26,$E4507)))),LISTS!$K$2:$K$26),"OTRO"))</f>
        <v/>
      </c>
      <c r="K4507" s="11">
        <f>IF($I4507&lt;&gt;"SI",0,IFERROR($F4507,0))</f>
        <v/>
      </c>
      <c r="L4507" s="9">
        <f>IF(COUNTA($A4507:$H4507)=0,"",IF($J4507="OTRO",IFERROR(LOOKUP(2,1/(((LISTS!$H$2:$H$26&lt;&gt;"")*ISNUMBER(SEARCH(LISTS!$H$2:$H$26,$G4507)))+((LISTS!$I$2:$I$26&lt;&gt;"")*ISNUMBER(SEARCH(LISTS!$I$2:$I$26,$E4507)))),LISTS!$L$2:$L$26),"Concepto DIAN no mapeado a casilla automatica"),IF(LEFT($J4507,4)="TOPE","Control automatico DIAN: "&amp;$J4507,"Casilla automatica: "&amp;$J4507)))</f>
        <v/>
      </c>
    </row>
    <row r="4508">
      <c r="A4508" s="9" t="n"/>
      <c r="B4508" s="9" t="n"/>
      <c r="C4508" s="9" t="n"/>
      <c r="D4508" s="9" t="n"/>
      <c r="E4508" s="9" t="n"/>
      <c r="F4508" s="11" t="n"/>
      <c r="G4508" s="9" t="n"/>
      <c r="H4508" s="9" t="n"/>
      <c r="I4508" s="9">
        <f>IF(COUNTA($A4508:$H4508)=0,"",IF($J4508="OTRO","NO","SI"))</f>
        <v/>
      </c>
      <c r="J4508" s="9">
        <f>IF(COUNTA($A4508:$H4508)=0,"",IFERROR(LOOKUP(2,1/(((LISTS!$H$2:$H$26&lt;&gt;"")*ISNUMBER(SEARCH(LISTS!$H$2:$H$26,$G4508)))+((LISTS!$I$2:$I$26&lt;&gt;"")*ISNUMBER(SEARCH(LISTS!$I$2:$I$26,$E4508)))),LISTS!$K$2:$K$26),"OTRO"))</f>
        <v/>
      </c>
      <c r="K4508" s="11">
        <f>IF($I4508&lt;&gt;"SI",0,IFERROR($F4508,0))</f>
        <v/>
      </c>
      <c r="L4508" s="9">
        <f>IF(COUNTA($A4508:$H4508)=0,"",IF($J4508="OTRO",IFERROR(LOOKUP(2,1/(((LISTS!$H$2:$H$26&lt;&gt;"")*ISNUMBER(SEARCH(LISTS!$H$2:$H$26,$G4508)))+((LISTS!$I$2:$I$26&lt;&gt;"")*ISNUMBER(SEARCH(LISTS!$I$2:$I$26,$E4508)))),LISTS!$L$2:$L$26),"Concepto DIAN no mapeado a casilla automatica"),IF(LEFT($J4508,4)="TOPE","Control automatico DIAN: "&amp;$J4508,"Casilla automatica: "&amp;$J4508)))</f>
        <v/>
      </c>
    </row>
    <row r="4509">
      <c r="A4509" s="9" t="n"/>
      <c r="B4509" s="9" t="n"/>
      <c r="C4509" s="9" t="n"/>
      <c r="D4509" s="9" t="n"/>
      <c r="E4509" s="9" t="n"/>
      <c r="F4509" s="11" t="n"/>
      <c r="G4509" s="9" t="n"/>
      <c r="H4509" s="9" t="n"/>
      <c r="I4509" s="9">
        <f>IF(COUNTA($A4509:$H4509)=0,"",IF($J4509="OTRO","NO","SI"))</f>
        <v/>
      </c>
      <c r="J4509" s="9">
        <f>IF(COUNTA($A4509:$H4509)=0,"",IFERROR(LOOKUP(2,1/(((LISTS!$H$2:$H$26&lt;&gt;"")*ISNUMBER(SEARCH(LISTS!$H$2:$H$26,$G4509)))+((LISTS!$I$2:$I$26&lt;&gt;"")*ISNUMBER(SEARCH(LISTS!$I$2:$I$26,$E4509)))),LISTS!$K$2:$K$26),"OTRO"))</f>
        <v/>
      </c>
      <c r="K4509" s="11">
        <f>IF($I4509&lt;&gt;"SI",0,IFERROR($F4509,0))</f>
        <v/>
      </c>
      <c r="L4509" s="9">
        <f>IF(COUNTA($A4509:$H4509)=0,"",IF($J4509="OTRO",IFERROR(LOOKUP(2,1/(((LISTS!$H$2:$H$26&lt;&gt;"")*ISNUMBER(SEARCH(LISTS!$H$2:$H$26,$G4509)))+((LISTS!$I$2:$I$26&lt;&gt;"")*ISNUMBER(SEARCH(LISTS!$I$2:$I$26,$E4509)))),LISTS!$L$2:$L$26),"Concepto DIAN no mapeado a casilla automatica"),IF(LEFT($J4509,4)="TOPE","Control automatico DIAN: "&amp;$J4509,"Casilla automatica: "&amp;$J4509)))</f>
        <v/>
      </c>
    </row>
    <row r="4510">
      <c r="A4510" s="9" t="n"/>
      <c r="B4510" s="9" t="n"/>
      <c r="C4510" s="9" t="n"/>
      <c r="D4510" s="9" t="n"/>
      <c r="E4510" s="9" t="n"/>
      <c r="F4510" s="11" t="n"/>
      <c r="G4510" s="9" t="n"/>
      <c r="H4510" s="9" t="n"/>
      <c r="I4510" s="9">
        <f>IF(COUNTA($A4510:$H4510)=0,"",IF($J4510="OTRO","NO","SI"))</f>
        <v/>
      </c>
      <c r="J4510" s="9">
        <f>IF(COUNTA($A4510:$H4510)=0,"",IFERROR(LOOKUP(2,1/(((LISTS!$H$2:$H$26&lt;&gt;"")*ISNUMBER(SEARCH(LISTS!$H$2:$H$26,$G4510)))+((LISTS!$I$2:$I$26&lt;&gt;"")*ISNUMBER(SEARCH(LISTS!$I$2:$I$26,$E4510)))),LISTS!$K$2:$K$26),"OTRO"))</f>
        <v/>
      </c>
      <c r="K4510" s="11">
        <f>IF($I4510&lt;&gt;"SI",0,IFERROR($F4510,0))</f>
        <v/>
      </c>
      <c r="L4510" s="9">
        <f>IF(COUNTA($A4510:$H4510)=0,"",IF($J4510="OTRO",IFERROR(LOOKUP(2,1/(((LISTS!$H$2:$H$26&lt;&gt;"")*ISNUMBER(SEARCH(LISTS!$H$2:$H$26,$G4510)))+((LISTS!$I$2:$I$26&lt;&gt;"")*ISNUMBER(SEARCH(LISTS!$I$2:$I$26,$E4510)))),LISTS!$L$2:$L$26),"Concepto DIAN no mapeado a casilla automatica"),IF(LEFT($J4510,4)="TOPE","Control automatico DIAN: "&amp;$J4510,"Casilla automatica: "&amp;$J4510)))</f>
        <v/>
      </c>
    </row>
    <row r="4511">
      <c r="A4511" s="9" t="n"/>
      <c r="B4511" s="9" t="n"/>
      <c r="C4511" s="9" t="n"/>
      <c r="D4511" s="9" t="n"/>
      <c r="E4511" s="9" t="n"/>
      <c r="F4511" s="11" t="n"/>
      <c r="G4511" s="9" t="n"/>
      <c r="H4511" s="9" t="n"/>
      <c r="I4511" s="9">
        <f>IF(COUNTA($A4511:$H4511)=0,"",IF($J4511="OTRO","NO","SI"))</f>
        <v/>
      </c>
      <c r="J4511" s="9">
        <f>IF(COUNTA($A4511:$H4511)=0,"",IFERROR(LOOKUP(2,1/(((LISTS!$H$2:$H$26&lt;&gt;"")*ISNUMBER(SEARCH(LISTS!$H$2:$H$26,$G4511)))+((LISTS!$I$2:$I$26&lt;&gt;"")*ISNUMBER(SEARCH(LISTS!$I$2:$I$26,$E4511)))),LISTS!$K$2:$K$26),"OTRO"))</f>
        <v/>
      </c>
      <c r="K4511" s="11">
        <f>IF($I4511&lt;&gt;"SI",0,IFERROR($F4511,0))</f>
        <v/>
      </c>
      <c r="L4511" s="9">
        <f>IF(COUNTA($A4511:$H4511)=0,"",IF($J4511="OTRO",IFERROR(LOOKUP(2,1/(((LISTS!$H$2:$H$26&lt;&gt;"")*ISNUMBER(SEARCH(LISTS!$H$2:$H$26,$G4511)))+((LISTS!$I$2:$I$26&lt;&gt;"")*ISNUMBER(SEARCH(LISTS!$I$2:$I$26,$E4511)))),LISTS!$L$2:$L$26),"Concepto DIAN no mapeado a casilla automatica"),IF(LEFT($J4511,4)="TOPE","Control automatico DIAN: "&amp;$J4511,"Casilla automatica: "&amp;$J4511)))</f>
        <v/>
      </c>
    </row>
    <row r="4512">
      <c r="A4512" s="9" t="n"/>
      <c r="B4512" s="9" t="n"/>
      <c r="C4512" s="9" t="n"/>
      <c r="D4512" s="9" t="n"/>
      <c r="E4512" s="9" t="n"/>
      <c r="F4512" s="11" t="n"/>
      <c r="G4512" s="9" t="n"/>
      <c r="H4512" s="9" t="n"/>
      <c r="I4512" s="9">
        <f>IF(COUNTA($A4512:$H4512)=0,"",IF($J4512="OTRO","NO","SI"))</f>
        <v/>
      </c>
      <c r="J4512" s="9">
        <f>IF(COUNTA($A4512:$H4512)=0,"",IFERROR(LOOKUP(2,1/(((LISTS!$H$2:$H$26&lt;&gt;"")*ISNUMBER(SEARCH(LISTS!$H$2:$H$26,$G4512)))+((LISTS!$I$2:$I$26&lt;&gt;"")*ISNUMBER(SEARCH(LISTS!$I$2:$I$26,$E4512)))),LISTS!$K$2:$K$26),"OTRO"))</f>
        <v/>
      </c>
      <c r="K4512" s="11">
        <f>IF($I4512&lt;&gt;"SI",0,IFERROR($F4512,0))</f>
        <v/>
      </c>
      <c r="L4512" s="9">
        <f>IF(COUNTA($A4512:$H4512)=0,"",IF($J4512="OTRO",IFERROR(LOOKUP(2,1/(((LISTS!$H$2:$H$26&lt;&gt;"")*ISNUMBER(SEARCH(LISTS!$H$2:$H$26,$G4512)))+((LISTS!$I$2:$I$26&lt;&gt;"")*ISNUMBER(SEARCH(LISTS!$I$2:$I$26,$E4512)))),LISTS!$L$2:$L$26),"Concepto DIAN no mapeado a casilla automatica"),IF(LEFT($J4512,4)="TOPE","Control automatico DIAN: "&amp;$J4512,"Casilla automatica: "&amp;$J4512)))</f>
        <v/>
      </c>
    </row>
    <row r="4513">
      <c r="A4513" s="9" t="n"/>
      <c r="B4513" s="9" t="n"/>
      <c r="C4513" s="9" t="n"/>
      <c r="D4513" s="9" t="n"/>
      <c r="E4513" s="9" t="n"/>
      <c r="F4513" s="11" t="n"/>
      <c r="G4513" s="9" t="n"/>
      <c r="H4513" s="9" t="n"/>
      <c r="I4513" s="9">
        <f>IF(COUNTA($A4513:$H4513)=0,"",IF($J4513="OTRO","NO","SI"))</f>
        <v/>
      </c>
      <c r="J4513" s="9">
        <f>IF(COUNTA($A4513:$H4513)=0,"",IFERROR(LOOKUP(2,1/(((LISTS!$H$2:$H$26&lt;&gt;"")*ISNUMBER(SEARCH(LISTS!$H$2:$H$26,$G4513)))+((LISTS!$I$2:$I$26&lt;&gt;"")*ISNUMBER(SEARCH(LISTS!$I$2:$I$26,$E4513)))),LISTS!$K$2:$K$26),"OTRO"))</f>
        <v/>
      </c>
      <c r="K4513" s="11">
        <f>IF($I4513&lt;&gt;"SI",0,IFERROR($F4513,0))</f>
        <v/>
      </c>
      <c r="L4513" s="9">
        <f>IF(COUNTA($A4513:$H4513)=0,"",IF($J4513="OTRO",IFERROR(LOOKUP(2,1/(((LISTS!$H$2:$H$26&lt;&gt;"")*ISNUMBER(SEARCH(LISTS!$H$2:$H$26,$G4513)))+((LISTS!$I$2:$I$26&lt;&gt;"")*ISNUMBER(SEARCH(LISTS!$I$2:$I$26,$E4513)))),LISTS!$L$2:$L$26),"Concepto DIAN no mapeado a casilla automatica"),IF(LEFT($J4513,4)="TOPE","Control automatico DIAN: "&amp;$J4513,"Casilla automatica: "&amp;$J4513)))</f>
        <v/>
      </c>
    </row>
    <row r="4514">
      <c r="A4514" s="9" t="n"/>
      <c r="B4514" s="9" t="n"/>
      <c r="C4514" s="9" t="n"/>
      <c r="D4514" s="9" t="n"/>
      <c r="E4514" s="9" t="n"/>
      <c r="F4514" s="11" t="n"/>
      <c r="G4514" s="9" t="n"/>
      <c r="H4514" s="9" t="n"/>
      <c r="I4514" s="9">
        <f>IF(COUNTA($A4514:$H4514)=0,"",IF($J4514="OTRO","NO","SI"))</f>
        <v/>
      </c>
      <c r="J4514" s="9">
        <f>IF(COUNTA($A4514:$H4514)=0,"",IFERROR(LOOKUP(2,1/(((LISTS!$H$2:$H$26&lt;&gt;"")*ISNUMBER(SEARCH(LISTS!$H$2:$H$26,$G4514)))+((LISTS!$I$2:$I$26&lt;&gt;"")*ISNUMBER(SEARCH(LISTS!$I$2:$I$26,$E4514)))),LISTS!$K$2:$K$26),"OTRO"))</f>
        <v/>
      </c>
      <c r="K4514" s="11">
        <f>IF($I4514&lt;&gt;"SI",0,IFERROR($F4514,0))</f>
        <v/>
      </c>
      <c r="L4514" s="9">
        <f>IF(COUNTA($A4514:$H4514)=0,"",IF($J4514="OTRO",IFERROR(LOOKUP(2,1/(((LISTS!$H$2:$H$26&lt;&gt;"")*ISNUMBER(SEARCH(LISTS!$H$2:$H$26,$G4514)))+((LISTS!$I$2:$I$26&lt;&gt;"")*ISNUMBER(SEARCH(LISTS!$I$2:$I$26,$E4514)))),LISTS!$L$2:$L$26),"Concepto DIAN no mapeado a casilla automatica"),IF(LEFT($J4514,4)="TOPE","Control automatico DIAN: "&amp;$J4514,"Casilla automatica: "&amp;$J4514)))</f>
        <v/>
      </c>
    </row>
    <row r="4515">
      <c r="A4515" s="9" t="n"/>
      <c r="B4515" s="9" t="n"/>
      <c r="C4515" s="9" t="n"/>
      <c r="D4515" s="9" t="n"/>
      <c r="E4515" s="9" t="n"/>
      <c r="F4515" s="11" t="n"/>
      <c r="G4515" s="9" t="n"/>
      <c r="H4515" s="9" t="n"/>
      <c r="I4515" s="9">
        <f>IF(COUNTA($A4515:$H4515)=0,"",IF($J4515="OTRO","NO","SI"))</f>
        <v/>
      </c>
      <c r="J4515" s="9">
        <f>IF(COUNTA($A4515:$H4515)=0,"",IFERROR(LOOKUP(2,1/(((LISTS!$H$2:$H$26&lt;&gt;"")*ISNUMBER(SEARCH(LISTS!$H$2:$H$26,$G4515)))+((LISTS!$I$2:$I$26&lt;&gt;"")*ISNUMBER(SEARCH(LISTS!$I$2:$I$26,$E4515)))),LISTS!$K$2:$K$26),"OTRO"))</f>
        <v/>
      </c>
      <c r="K4515" s="11">
        <f>IF($I4515&lt;&gt;"SI",0,IFERROR($F4515,0))</f>
        <v/>
      </c>
      <c r="L4515" s="9">
        <f>IF(COUNTA($A4515:$H4515)=0,"",IF($J4515="OTRO",IFERROR(LOOKUP(2,1/(((LISTS!$H$2:$H$26&lt;&gt;"")*ISNUMBER(SEARCH(LISTS!$H$2:$H$26,$G4515)))+((LISTS!$I$2:$I$26&lt;&gt;"")*ISNUMBER(SEARCH(LISTS!$I$2:$I$26,$E4515)))),LISTS!$L$2:$L$26),"Concepto DIAN no mapeado a casilla automatica"),IF(LEFT($J4515,4)="TOPE","Control automatico DIAN: "&amp;$J4515,"Casilla automatica: "&amp;$J4515)))</f>
        <v/>
      </c>
    </row>
    <row r="4516">
      <c r="A4516" s="9" t="n"/>
      <c r="B4516" s="9" t="n"/>
      <c r="C4516" s="9" t="n"/>
      <c r="D4516" s="9" t="n"/>
      <c r="E4516" s="9" t="n"/>
      <c r="F4516" s="11" t="n"/>
      <c r="G4516" s="9" t="n"/>
      <c r="H4516" s="9" t="n"/>
      <c r="I4516" s="9">
        <f>IF(COUNTA($A4516:$H4516)=0,"",IF($J4516="OTRO","NO","SI"))</f>
        <v/>
      </c>
      <c r="J4516" s="9">
        <f>IF(COUNTA($A4516:$H4516)=0,"",IFERROR(LOOKUP(2,1/(((LISTS!$H$2:$H$26&lt;&gt;"")*ISNUMBER(SEARCH(LISTS!$H$2:$H$26,$G4516)))+((LISTS!$I$2:$I$26&lt;&gt;"")*ISNUMBER(SEARCH(LISTS!$I$2:$I$26,$E4516)))),LISTS!$K$2:$K$26),"OTRO"))</f>
        <v/>
      </c>
      <c r="K4516" s="11">
        <f>IF($I4516&lt;&gt;"SI",0,IFERROR($F4516,0))</f>
        <v/>
      </c>
      <c r="L4516" s="9">
        <f>IF(COUNTA($A4516:$H4516)=0,"",IF($J4516="OTRO",IFERROR(LOOKUP(2,1/(((LISTS!$H$2:$H$26&lt;&gt;"")*ISNUMBER(SEARCH(LISTS!$H$2:$H$26,$G4516)))+((LISTS!$I$2:$I$26&lt;&gt;"")*ISNUMBER(SEARCH(LISTS!$I$2:$I$26,$E4516)))),LISTS!$L$2:$L$26),"Concepto DIAN no mapeado a casilla automatica"),IF(LEFT($J4516,4)="TOPE","Control automatico DIAN: "&amp;$J4516,"Casilla automatica: "&amp;$J4516)))</f>
        <v/>
      </c>
    </row>
    <row r="4517">
      <c r="A4517" s="9" t="n"/>
      <c r="B4517" s="9" t="n"/>
      <c r="C4517" s="9" t="n"/>
      <c r="D4517" s="9" t="n"/>
      <c r="E4517" s="9" t="n"/>
      <c r="F4517" s="11" t="n"/>
      <c r="G4517" s="9" t="n"/>
      <c r="H4517" s="9" t="n"/>
      <c r="I4517" s="9">
        <f>IF(COUNTA($A4517:$H4517)=0,"",IF($J4517="OTRO","NO","SI"))</f>
        <v/>
      </c>
      <c r="J4517" s="9">
        <f>IF(COUNTA($A4517:$H4517)=0,"",IFERROR(LOOKUP(2,1/(((LISTS!$H$2:$H$26&lt;&gt;"")*ISNUMBER(SEARCH(LISTS!$H$2:$H$26,$G4517)))+((LISTS!$I$2:$I$26&lt;&gt;"")*ISNUMBER(SEARCH(LISTS!$I$2:$I$26,$E4517)))),LISTS!$K$2:$K$26),"OTRO"))</f>
        <v/>
      </c>
      <c r="K4517" s="11">
        <f>IF($I4517&lt;&gt;"SI",0,IFERROR($F4517,0))</f>
        <v/>
      </c>
      <c r="L4517" s="9">
        <f>IF(COUNTA($A4517:$H4517)=0,"",IF($J4517="OTRO",IFERROR(LOOKUP(2,1/(((LISTS!$H$2:$H$26&lt;&gt;"")*ISNUMBER(SEARCH(LISTS!$H$2:$H$26,$G4517)))+((LISTS!$I$2:$I$26&lt;&gt;"")*ISNUMBER(SEARCH(LISTS!$I$2:$I$26,$E4517)))),LISTS!$L$2:$L$26),"Concepto DIAN no mapeado a casilla automatica"),IF(LEFT($J4517,4)="TOPE","Control automatico DIAN: "&amp;$J4517,"Casilla automatica: "&amp;$J4517)))</f>
        <v/>
      </c>
    </row>
    <row r="4518">
      <c r="A4518" s="9" t="n"/>
      <c r="B4518" s="9" t="n"/>
      <c r="C4518" s="9" t="n"/>
      <c r="D4518" s="9" t="n"/>
      <c r="E4518" s="9" t="n"/>
      <c r="F4518" s="11" t="n"/>
      <c r="G4518" s="9" t="n"/>
      <c r="H4518" s="9" t="n"/>
      <c r="I4518" s="9">
        <f>IF(COUNTA($A4518:$H4518)=0,"",IF($J4518="OTRO","NO","SI"))</f>
        <v/>
      </c>
      <c r="J4518" s="9">
        <f>IF(COUNTA($A4518:$H4518)=0,"",IFERROR(LOOKUP(2,1/(((LISTS!$H$2:$H$26&lt;&gt;"")*ISNUMBER(SEARCH(LISTS!$H$2:$H$26,$G4518)))+((LISTS!$I$2:$I$26&lt;&gt;"")*ISNUMBER(SEARCH(LISTS!$I$2:$I$26,$E4518)))),LISTS!$K$2:$K$26),"OTRO"))</f>
        <v/>
      </c>
      <c r="K4518" s="11">
        <f>IF($I4518&lt;&gt;"SI",0,IFERROR($F4518,0))</f>
        <v/>
      </c>
      <c r="L4518" s="9">
        <f>IF(COUNTA($A4518:$H4518)=0,"",IF($J4518="OTRO",IFERROR(LOOKUP(2,1/(((LISTS!$H$2:$H$26&lt;&gt;"")*ISNUMBER(SEARCH(LISTS!$H$2:$H$26,$G4518)))+((LISTS!$I$2:$I$26&lt;&gt;"")*ISNUMBER(SEARCH(LISTS!$I$2:$I$26,$E4518)))),LISTS!$L$2:$L$26),"Concepto DIAN no mapeado a casilla automatica"),IF(LEFT($J4518,4)="TOPE","Control automatico DIAN: "&amp;$J4518,"Casilla automatica: "&amp;$J4518)))</f>
        <v/>
      </c>
    </row>
    <row r="4519">
      <c r="A4519" s="9" t="n"/>
      <c r="B4519" s="9" t="n"/>
      <c r="C4519" s="9" t="n"/>
      <c r="D4519" s="9" t="n"/>
      <c r="E4519" s="9" t="n"/>
      <c r="F4519" s="11" t="n"/>
      <c r="G4519" s="9" t="n"/>
      <c r="H4519" s="9" t="n"/>
      <c r="I4519" s="9">
        <f>IF(COUNTA($A4519:$H4519)=0,"",IF($J4519="OTRO","NO","SI"))</f>
        <v/>
      </c>
      <c r="J4519" s="9">
        <f>IF(COUNTA($A4519:$H4519)=0,"",IFERROR(LOOKUP(2,1/(((LISTS!$H$2:$H$26&lt;&gt;"")*ISNUMBER(SEARCH(LISTS!$H$2:$H$26,$G4519)))+((LISTS!$I$2:$I$26&lt;&gt;"")*ISNUMBER(SEARCH(LISTS!$I$2:$I$26,$E4519)))),LISTS!$K$2:$K$26),"OTRO"))</f>
        <v/>
      </c>
      <c r="K4519" s="11">
        <f>IF($I4519&lt;&gt;"SI",0,IFERROR($F4519,0))</f>
        <v/>
      </c>
      <c r="L4519" s="9">
        <f>IF(COUNTA($A4519:$H4519)=0,"",IF($J4519="OTRO",IFERROR(LOOKUP(2,1/(((LISTS!$H$2:$H$26&lt;&gt;"")*ISNUMBER(SEARCH(LISTS!$H$2:$H$26,$G4519)))+((LISTS!$I$2:$I$26&lt;&gt;"")*ISNUMBER(SEARCH(LISTS!$I$2:$I$26,$E4519)))),LISTS!$L$2:$L$26),"Concepto DIAN no mapeado a casilla automatica"),IF(LEFT($J4519,4)="TOPE","Control automatico DIAN: "&amp;$J4519,"Casilla automatica: "&amp;$J4519)))</f>
        <v/>
      </c>
    </row>
    <row r="4520">
      <c r="A4520" s="9" t="n"/>
      <c r="B4520" s="9" t="n"/>
      <c r="C4520" s="9" t="n"/>
      <c r="D4520" s="9" t="n"/>
      <c r="E4520" s="9" t="n"/>
      <c r="F4520" s="11" t="n"/>
      <c r="G4520" s="9" t="n"/>
      <c r="H4520" s="9" t="n"/>
      <c r="I4520" s="9">
        <f>IF(COUNTA($A4520:$H4520)=0,"",IF($J4520="OTRO","NO","SI"))</f>
        <v/>
      </c>
      <c r="J4520" s="9">
        <f>IF(COUNTA($A4520:$H4520)=0,"",IFERROR(LOOKUP(2,1/(((LISTS!$H$2:$H$26&lt;&gt;"")*ISNUMBER(SEARCH(LISTS!$H$2:$H$26,$G4520)))+((LISTS!$I$2:$I$26&lt;&gt;"")*ISNUMBER(SEARCH(LISTS!$I$2:$I$26,$E4520)))),LISTS!$K$2:$K$26),"OTRO"))</f>
        <v/>
      </c>
      <c r="K4520" s="11">
        <f>IF($I4520&lt;&gt;"SI",0,IFERROR($F4520,0))</f>
        <v/>
      </c>
      <c r="L4520" s="9">
        <f>IF(COUNTA($A4520:$H4520)=0,"",IF($J4520="OTRO",IFERROR(LOOKUP(2,1/(((LISTS!$H$2:$H$26&lt;&gt;"")*ISNUMBER(SEARCH(LISTS!$H$2:$H$26,$G4520)))+((LISTS!$I$2:$I$26&lt;&gt;"")*ISNUMBER(SEARCH(LISTS!$I$2:$I$26,$E4520)))),LISTS!$L$2:$L$26),"Concepto DIAN no mapeado a casilla automatica"),IF(LEFT($J4520,4)="TOPE","Control automatico DIAN: "&amp;$J4520,"Casilla automatica: "&amp;$J4520)))</f>
        <v/>
      </c>
    </row>
    <row r="4521">
      <c r="A4521" s="9" t="n"/>
      <c r="B4521" s="9" t="n"/>
      <c r="C4521" s="9" t="n"/>
      <c r="D4521" s="9" t="n"/>
      <c r="E4521" s="9" t="n"/>
      <c r="F4521" s="11" t="n"/>
      <c r="G4521" s="9" t="n"/>
      <c r="H4521" s="9" t="n"/>
      <c r="I4521" s="9">
        <f>IF(COUNTA($A4521:$H4521)=0,"",IF($J4521="OTRO","NO","SI"))</f>
        <v/>
      </c>
      <c r="J4521" s="9">
        <f>IF(COUNTA($A4521:$H4521)=0,"",IFERROR(LOOKUP(2,1/(((LISTS!$H$2:$H$26&lt;&gt;"")*ISNUMBER(SEARCH(LISTS!$H$2:$H$26,$G4521)))+((LISTS!$I$2:$I$26&lt;&gt;"")*ISNUMBER(SEARCH(LISTS!$I$2:$I$26,$E4521)))),LISTS!$K$2:$K$26),"OTRO"))</f>
        <v/>
      </c>
      <c r="K4521" s="11">
        <f>IF($I4521&lt;&gt;"SI",0,IFERROR($F4521,0))</f>
        <v/>
      </c>
      <c r="L4521" s="9">
        <f>IF(COUNTA($A4521:$H4521)=0,"",IF($J4521="OTRO",IFERROR(LOOKUP(2,1/(((LISTS!$H$2:$H$26&lt;&gt;"")*ISNUMBER(SEARCH(LISTS!$H$2:$H$26,$G4521)))+((LISTS!$I$2:$I$26&lt;&gt;"")*ISNUMBER(SEARCH(LISTS!$I$2:$I$26,$E4521)))),LISTS!$L$2:$L$26),"Concepto DIAN no mapeado a casilla automatica"),IF(LEFT($J4521,4)="TOPE","Control automatico DIAN: "&amp;$J4521,"Casilla automatica: "&amp;$J4521)))</f>
        <v/>
      </c>
    </row>
    <row r="4522">
      <c r="A4522" s="9" t="n"/>
      <c r="B4522" s="9" t="n"/>
      <c r="C4522" s="9" t="n"/>
      <c r="D4522" s="9" t="n"/>
      <c r="E4522" s="9" t="n"/>
      <c r="F4522" s="11" t="n"/>
      <c r="G4522" s="9" t="n"/>
      <c r="H4522" s="9" t="n"/>
      <c r="I4522" s="9">
        <f>IF(COUNTA($A4522:$H4522)=0,"",IF($J4522="OTRO","NO","SI"))</f>
        <v/>
      </c>
      <c r="J4522" s="9">
        <f>IF(COUNTA($A4522:$H4522)=0,"",IFERROR(LOOKUP(2,1/(((LISTS!$H$2:$H$26&lt;&gt;"")*ISNUMBER(SEARCH(LISTS!$H$2:$H$26,$G4522)))+((LISTS!$I$2:$I$26&lt;&gt;"")*ISNUMBER(SEARCH(LISTS!$I$2:$I$26,$E4522)))),LISTS!$K$2:$K$26),"OTRO"))</f>
        <v/>
      </c>
      <c r="K4522" s="11">
        <f>IF($I4522&lt;&gt;"SI",0,IFERROR($F4522,0))</f>
        <v/>
      </c>
      <c r="L4522" s="9">
        <f>IF(COUNTA($A4522:$H4522)=0,"",IF($J4522="OTRO",IFERROR(LOOKUP(2,1/(((LISTS!$H$2:$H$26&lt;&gt;"")*ISNUMBER(SEARCH(LISTS!$H$2:$H$26,$G4522)))+((LISTS!$I$2:$I$26&lt;&gt;"")*ISNUMBER(SEARCH(LISTS!$I$2:$I$26,$E4522)))),LISTS!$L$2:$L$26),"Concepto DIAN no mapeado a casilla automatica"),IF(LEFT($J4522,4)="TOPE","Control automatico DIAN: "&amp;$J4522,"Casilla automatica: "&amp;$J4522)))</f>
        <v/>
      </c>
    </row>
    <row r="4523">
      <c r="A4523" s="9" t="n"/>
      <c r="B4523" s="9" t="n"/>
      <c r="C4523" s="9" t="n"/>
      <c r="D4523" s="9" t="n"/>
      <c r="E4523" s="9" t="n"/>
      <c r="F4523" s="11" t="n"/>
      <c r="G4523" s="9" t="n"/>
      <c r="H4523" s="9" t="n"/>
      <c r="I4523" s="9">
        <f>IF(COUNTA($A4523:$H4523)=0,"",IF($J4523="OTRO","NO","SI"))</f>
        <v/>
      </c>
      <c r="J4523" s="9">
        <f>IF(COUNTA($A4523:$H4523)=0,"",IFERROR(LOOKUP(2,1/(((LISTS!$H$2:$H$26&lt;&gt;"")*ISNUMBER(SEARCH(LISTS!$H$2:$H$26,$G4523)))+((LISTS!$I$2:$I$26&lt;&gt;"")*ISNUMBER(SEARCH(LISTS!$I$2:$I$26,$E4523)))),LISTS!$K$2:$K$26),"OTRO"))</f>
        <v/>
      </c>
      <c r="K4523" s="11">
        <f>IF($I4523&lt;&gt;"SI",0,IFERROR($F4523,0))</f>
        <v/>
      </c>
      <c r="L4523" s="9">
        <f>IF(COUNTA($A4523:$H4523)=0,"",IF($J4523="OTRO",IFERROR(LOOKUP(2,1/(((LISTS!$H$2:$H$26&lt;&gt;"")*ISNUMBER(SEARCH(LISTS!$H$2:$H$26,$G4523)))+((LISTS!$I$2:$I$26&lt;&gt;"")*ISNUMBER(SEARCH(LISTS!$I$2:$I$26,$E4523)))),LISTS!$L$2:$L$26),"Concepto DIAN no mapeado a casilla automatica"),IF(LEFT($J4523,4)="TOPE","Control automatico DIAN: "&amp;$J4523,"Casilla automatica: "&amp;$J4523)))</f>
        <v/>
      </c>
    </row>
    <row r="4524">
      <c r="A4524" s="9" t="n"/>
      <c r="B4524" s="9" t="n"/>
      <c r="C4524" s="9" t="n"/>
      <c r="D4524" s="9" t="n"/>
      <c r="E4524" s="9" t="n"/>
      <c r="F4524" s="11" t="n"/>
      <c r="G4524" s="9" t="n"/>
      <c r="H4524" s="9" t="n"/>
      <c r="I4524" s="9">
        <f>IF(COUNTA($A4524:$H4524)=0,"",IF($J4524="OTRO","NO","SI"))</f>
        <v/>
      </c>
      <c r="J4524" s="9">
        <f>IF(COUNTA($A4524:$H4524)=0,"",IFERROR(LOOKUP(2,1/(((LISTS!$H$2:$H$26&lt;&gt;"")*ISNUMBER(SEARCH(LISTS!$H$2:$H$26,$G4524)))+((LISTS!$I$2:$I$26&lt;&gt;"")*ISNUMBER(SEARCH(LISTS!$I$2:$I$26,$E4524)))),LISTS!$K$2:$K$26),"OTRO"))</f>
        <v/>
      </c>
      <c r="K4524" s="11">
        <f>IF($I4524&lt;&gt;"SI",0,IFERROR($F4524,0))</f>
        <v/>
      </c>
      <c r="L4524" s="9">
        <f>IF(COUNTA($A4524:$H4524)=0,"",IF($J4524="OTRO",IFERROR(LOOKUP(2,1/(((LISTS!$H$2:$H$26&lt;&gt;"")*ISNUMBER(SEARCH(LISTS!$H$2:$H$26,$G4524)))+((LISTS!$I$2:$I$26&lt;&gt;"")*ISNUMBER(SEARCH(LISTS!$I$2:$I$26,$E4524)))),LISTS!$L$2:$L$26),"Concepto DIAN no mapeado a casilla automatica"),IF(LEFT($J4524,4)="TOPE","Control automatico DIAN: "&amp;$J4524,"Casilla automatica: "&amp;$J4524)))</f>
        <v/>
      </c>
    </row>
    <row r="4525">
      <c r="A4525" s="9" t="n"/>
      <c r="B4525" s="9" t="n"/>
      <c r="C4525" s="9" t="n"/>
      <c r="D4525" s="9" t="n"/>
      <c r="E4525" s="9" t="n"/>
      <c r="F4525" s="11" t="n"/>
      <c r="G4525" s="9" t="n"/>
      <c r="H4525" s="9" t="n"/>
      <c r="I4525" s="9">
        <f>IF(COUNTA($A4525:$H4525)=0,"",IF($J4525="OTRO","NO","SI"))</f>
        <v/>
      </c>
      <c r="J4525" s="9">
        <f>IF(COUNTA($A4525:$H4525)=0,"",IFERROR(LOOKUP(2,1/(((LISTS!$H$2:$H$26&lt;&gt;"")*ISNUMBER(SEARCH(LISTS!$H$2:$H$26,$G4525)))+((LISTS!$I$2:$I$26&lt;&gt;"")*ISNUMBER(SEARCH(LISTS!$I$2:$I$26,$E4525)))),LISTS!$K$2:$K$26),"OTRO"))</f>
        <v/>
      </c>
      <c r="K4525" s="11">
        <f>IF($I4525&lt;&gt;"SI",0,IFERROR($F4525,0))</f>
        <v/>
      </c>
      <c r="L4525" s="9">
        <f>IF(COUNTA($A4525:$H4525)=0,"",IF($J4525="OTRO",IFERROR(LOOKUP(2,1/(((LISTS!$H$2:$H$26&lt;&gt;"")*ISNUMBER(SEARCH(LISTS!$H$2:$H$26,$G4525)))+((LISTS!$I$2:$I$26&lt;&gt;"")*ISNUMBER(SEARCH(LISTS!$I$2:$I$26,$E4525)))),LISTS!$L$2:$L$26),"Concepto DIAN no mapeado a casilla automatica"),IF(LEFT($J4525,4)="TOPE","Control automatico DIAN: "&amp;$J4525,"Casilla automatica: "&amp;$J4525)))</f>
        <v/>
      </c>
    </row>
    <row r="4526">
      <c r="A4526" s="9" t="n"/>
      <c r="B4526" s="9" t="n"/>
      <c r="C4526" s="9" t="n"/>
      <c r="D4526" s="9" t="n"/>
      <c r="E4526" s="9" t="n"/>
      <c r="F4526" s="11" t="n"/>
      <c r="G4526" s="9" t="n"/>
      <c r="H4526" s="9" t="n"/>
      <c r="I4526" s="9">
        <f>IF(COUNTA($A4526:$H4526)=0,"",IF($J4526="OTRO","NO","SI"))</f>
        <v/>
      </c>
      <c r="J4526" s="9">
        <f>IF(COUNTA($A4526:$H4526)=0,"",IFERROR(LOOKUP(2,1/(((LISTS!$H$2:$H$26&lt;&gt;"")*ISNUMBER(SEARCH(LISTS!$H$2:$H$26,$G4526)))+((LISTS!$I$2:$I$26&lt;&gt;"")*ISNUMBER(SEARCH(LISTS!$I$2:$I$26,$E4526)))),LISTS!$K$2:$K$26),"OTRO"))</f>
        <v/>
      </c>
      <c r="K4526" s="11">
        <f>IF($I4526&lt;&gt;"SI",0,IFERROR($F4526,0))</f>
        <v/>
      </c>
      <c r="L4526" s="9">
        <f>IF(COUNTA($A4526:$H4526)=0,"",IF($J4526="OTRO",IFERROR(LOOKUP(2,1/(((LISTS!$H$2:$H$26&lt;&gt;"")*ISNUMBER(SEARCH(LISTS!$H$2:$H$26,$G4526)))+((LISTS!$I$2:$I$26&lt;&gt;"")*ISNUMBER(SEARCH(LISTS!$I$2:$I$26,$E4526)))),LISTS!$L$2:$L$26),"Concepto DIAN no mapeado a casilla automatica"),IF(LEFT($J4526,4)="TOPE","Control automatico DIAN: "&amp;$J4526,"Casilla automatica: "&amp;$J4526)))</f>
        <v/>
      </c>
    </row>
    <row r="4527">
      <c r="A4527" s="9" t="n"/>
      <c r="B4527" s="9" t="n"/>
      <c r="C4527" s="9" t="n"/>
      <c r="D4527" s="9" t="n"/>
      <c r="E4527" s="9" t="n"/>
      <c r="F4527" s="11" t="n"/>
      <c r="G4527" s="9" t="n"/>
      <c r="H4527" s="9" t="n"/>
      <c r="I4527" s="9">
        <f>IF(COUNTA($A4527:$H4527)=0,"",IF($J4527="OTRO","NO","SI"))</f>
        <v/>
      </c>
      <c r="J4527" s="9">
        <f>IF(COUNTA($A4527:$H4527)=0,"",IFERROR(LOOKUP(2,1/(((LISTS!$H$2:$H$26&lt;&gt;"")*ISNUMBER(SEARCH(LISTS!$H$2:$H$26,$G4527)))+((LISTS!$I$2:$I$26&lt;&gt;"")*ISNUMBER(SEARCH(LISTS!$I$2:$I$26,$E4527)))),LISTS!$K$2:$K$26),"OTRO"))</f>
        <v/>
      </c>
      <c r="K4527" s="11">
        <f>IF($I4527&lt;&gt;"SI",0,IFERROR($F4527,0))</f>
        <v/>
      </c>
      <c r="L4527" s="9">
        <f>IF(COUNTA($A4527:$H4527)=0,"",IF($J4527="OTRO",IFERROR(LOOKUP(2,1/(((LISTS!$H$2:$H$26&lt;&gt;"")*ISNUMBER(SEARCH(LISTS!$H$2:$H$26,$G4527)))+((LISTS!$I$2:$I$26&lt;&gt;"")*ISNUMBER(SEARCH(LISTS!$I$2:$I$26,$E4527)))),LISTS!$L$2:$L$26),"Concepto DIAN no mapeado a casilla automatica"),IF(LEFT($J4527,4)="TOPE","Control automatico DIAN: "&amp;$J4527,"Casilla automatica: "&amp;$J4527)))</f>
        <v/>
      </c>
    </row>
    <row r="4528">
      <c r="A4528" s="9" t="n"/>
      <c r="B4528" s="9" t="n"/>
      <c r="C4528" s="9" t="n"/>
      <c r="D4528" s="9" t="n"/>
      <c r="E4528" s="9" t="n"/>
      <c r="F4528" s="11" t="n"/>
      <c r="G4528" s="9" t="n"/>
      <c r="H4528" s="9" t="n"/>
      <c r="I4528" s="9">
        <f>IF(COUNTA($A4528:$H4528)=0,"",IF($J4528="OTRO","NO","SI"))</f>
        <v/>
      </c>
      <c r="J4528" s="9">
        <f>IF(COUNTA($A4528:$H4528)=0,"",IFERROR(LOOKUP(2,1/(((LISTS!$H$2:$H$26&lt;&gt;"")*ISNUMBER(SEARCH(LISTS!$H$2:$H$26,$G4528)))+((LISTS!$I$2:$I$26&lt;&gt;"")*ISNUMBER(SEARCH(LISTS!$I$2:$I$26,$E4528)))),LISTS!$K$2:$K$26),"OTRO"))</f>
        <v/>
      </c>
      <c r="K4528" s="11">
        <f>IF($I4528&lt;&gt;"SI",0,IFERROR($F4528,0))</f>
        <v/>
      </c>
      <c r="L4528" s="9">
        <f>IF(COUNTA($A4528:$H4528)=0,"",IF($J4528="OTRO",IFERROR(LOOKUP(2,1/(((LISTS!$H$2:$H$26&lt;&gt;"")*ISNUMBER(SEARCH(LISTS!$H$2:$H$26,$G4528)))+((LISTS!$I$2:$I$26&lt;&gt;"")*ISNUMBER(SEARCH(LISTS!$I$2:$I$26,$E4528)))),LISTS!$L$2:$L$26),"Concepto DIAN no mapeado a casilla automatica"),IF(LEFT($J4528,4)="TOPE","Control automatico DIAN: "&amp;$J4528,"Casilla automatica: "&amp;$J4528)))</f>
        <v/>
      </c>
    </row>
    <row r="4529">
      <c r="A4529" s="9" t="n"/>
      <c r="B4529" s="9" t="n"/>
      <c r="C4529" s="9" t="n"/>
      <c r="D4529" s="9" t="n"/>
      <c r="E4529" s="9" t="n"/>
      <c r="F4529" s="11" t="n"/>
      <c r="G4529" s="9" t="n"/>
      <c r="H4529" s="9" t="n"/>
      <c r="I4529" s="9">
        <f>IF(COUNTA($A4529:$H4529)=0,"",IF($J4529="OTRO","NO","SI"))</f>
        <v/>
      </c>
      <c r="J4529" s="9">
        <f>IF(COUNTA($A4529:$H4529)=0,"",IFERROR(LOOKUP(2,1/(((LISTS!$H$2:$H$26&lt;&gt;"")*ISNUMBER(SEARCH(LISTS!$H$2:$H$26,$G4529)))+((LISTS!$I$2:$I$26&lt;&gt;"")*ISNUMBER(SEARCH(LISTS!$I$2:$I$26,$E4529)))),LISTS!$K$2:$K$26),"OTRO"))</f>
        <v/>
      </c>
      <c r="K4529" s="11">
        <f>IF($I4529&lt;&gt;"SI",0,IFERROR($F4529,0))</f>
        <v/>
      </c>
      <c r="L4529" s="9">
        <f>IF(COUNTA($A4529:$H4529)=0,"",IF($J4529="OTRO",IFERROR(LOOKUP(2,1/(((LISTS!$H$2:$H$26&lt;&gt;"")*ISNUMBER(SEARCH(LISTS!$H$2:$H$26,$G4529)))+((LISTS!$I$2:$I$26&lt;&gt;"")*ISNUMBER(SEARCH(LISTS!$I$2:$I$26,$E4529)))),LISTS!$L$2:$L$26),"Concepto DIAN no mapeado a casilla automatica"),IF(LEFT($J4529,4)="TOPE","Control automatico DIAN: "&amp;$J4529,"Casilla automatica: "&amp;$J4529)))</f>
        <v/>
      </c>
    </row>
    <row r="4530">
      <c r="A4530" s="9" t="n"/>
      <c r="B4530" s="9" t="n"/>
      <c r="C4530" s="9" t="n"/>
      <c r="D4530" s="9" t="n"/>
      <c r="E4530" s="9" t="n"/>
      <c r="F4530" s="11" t="n"/>
      <c r="G4530" s="9" t="n"/>
      <c r="H4530" s="9" t="n"/>
      <c r="I4530" s="9">
        <f>IF(COUNTA($A4530:$H4530)=0,"",IF($J4530="OTRO","NO","SI"))</f>
        <v/>
      </c>
      <c r="J4530" s="9">
        <f>IF(COUNTA($A4530:$H4530)=0,"",IFERROR(LOOKUP(2,1/(((LISTS!$H$2:$H$26&lt;&gt;"")*ISNUMBER(SEARCH(LISTS!$H$2:$H$26,$G4530)))+((LISTS!$I$2:$I$26&lt;&gt;"")*ISNUMBER(SEARCH(LISTS!$I$2:$I$26,$E4530)))),LISTS!$K$2:$K$26),"OTRO"))</f>
        <v/>
      </c>
      <c r="K4530" s="11">
        <f>IF($I4530&lt;&gt;"SI",0,IFERROR($F4530,0))</f>
        <v/>
      </c>
      <c r="L4530" s="9">
        <f>IF(COUNTA($A4530:$H4530)=0,"",IF($J4530="OTRO",IFERROR(LOOKUP(2,1/(((LISTS!$H$2:$H$26&lt;&gt;"")*ISNUMBER(SEARCH(LISTS!$H$2:$H$26,$G4530)))+((LISTS!$I$2:$I$26&lt;&gt;"")*ISNUMBER(SEARCH(LISTS!$I$2:$I$26,$E4530)))),LISTS!$L$2:$L$26),"Concepto DIAN no mapeado a casilla automatica"),IF(LEFT($J4530,4)="TOPE","Control automatico DIAN: "&amp;$J4530,"Casilla automatica: "&amp;$J4530)))</f>
        <v/>
      </c>
    </row>
    <row r="4531">
      <c r="A4531" s="9" t="n"/>
      <c r="B4531" s="9" t="n"/>
      <c r="C4531" s="9" t="n"/>
      <c r="D4531" s="9" t="n"/>
      <c r="E4531" s="9" t="n"/>
      <c r="F4531" s="11" t="n"/>
      <c r="G4531" s="9" t="n"/>
      <c r="H4531" s="9" t="n"/>
      <c r="I4531" s="9">
        <f>IF(COUNTA($A4531:$H4531)=0,"",IF($J4531="OTRO","NO","SI"))</f>
        <v/>
      </c>
      <c r="J4531" s="9">
        <f>IF(COUNTA($A4531:$H4531)=0,"",IFERROR(LOOKUP(2,1/(((LISTS!$H$2:$H$26&lt;&gt;"")*ISNUMBER(SEARCH(LISTS!$H$2:$H$26,$G4531)))+((LISTS!$I$2:$I$26&lt;&gt;"")*ISNUMBER(SEARCH(LISTS!$I$2:$I$26,$E4531)))),LISTS!$K$2:$K$26),"OTRO"))</f>
        <v/>
      </c>
      <c r="K4531" s="11">
        <f>IF($I4531&lt;&gt;"SI",0,IFERROR($F4531,0))</f>
        <v/>
      </c>
      <c r="L4531" s="9">
        <f>IF(COUNTA($A4531:$H4531)=0,"",IF($J4531="OTRO",IFERROR(LOOKUP(2,1/(((LISTS!$H$2:$H$26&lt;&gt;"")*ISNUMBER(SEARCH(LISTS!$H$2:$H$26,$G4531)))+((LISTS!$I$2:$I$26&lt;&gt;"")*ISNUMBER(SEARCH(LISTS!$I$2:$I$26,$E4531)))),LISTS!$L$2:$L$26),"Concepto DIAN no mapeado a casilla automatica"),IF(LEFT($J4531,4)="TOPE","Control automatico DIAN: "&amp;$J4531,"Casilla automatica: "&amp;$J4531)))</f>
        <v/>
      </c>
    </row>
    <row r="4532">
      <c r="A4532" s="9" t="n"/>
      <c r="B4532" s="9" t="n"/>
      <c r="C4532" s="9" t="n"/>
      <c r="D4532" s="9" t="n"/>
      <c r="E4532" s="9" t="n"/>
      <c r="F4532" s="11" t="n"/>
      <c r="G4532" s="9" t="n"/>
      <c r="H4532" s="9" t="n"/>
      <c r="I4532" s="9">
        <f>IF(COUNTA($A4532:$H4532)=0,"",IF($J4532="OTRO","NO","SI"))</f>
        <v/>
      </c>
      <c r="J4532" s="9">
        <f>IF(COUNTA($A4532:$H4532)=0,"",IFERROR(LOOKUP(2,1/(((LISTS!$H$2:$H$26&lt;&gt;"")*ISNUMBER(SEARCH(LISTS!$H$2:$H$26,$G4532)))+((LISTS!$I$2:$I$26&lt;&gt;"")*ISNUMBER(SEARCH(LISTS!$I$2:$I$26,$E4532)))),LISTS!$K$2:$K$26),"OTRO"))</f>
        <v/>
      </c>
      <c r="K4532" s="11">
        <f>IF($I4532&lt;&gt;"SI",0,IFERROR($F4532,0))</f>
        <v/>
      </c>
      <c r="L4532" s="9">
        <f>IF(COUNTA($A4532:$H4532)=0,"",IF($J4532="OTRO",IFERROR(LOOKUP(2,1/(((LISTS!$H$2:$H$26&lt;&gt;"")*ISNUMBER(SEARCH(LISTS!$H$2:$H$26,$G4532)))+((LISTS!$I$2:$I$26&lt;&gt;"")*ISNUMBER(SEARCH(LISTS!$I$2:$I$26,$E4532)))),LISTS!$L$2:$L$26),"Concepto DIAN no mapeado a casilla automatica"),IF(LEFT($J4532,4)="TOPE","Control automatico DIAN: "&amp;$J4532,"Casilla automatica: "&amp;$J4532)))</f>
        <v/>
      </c>
    </row>
    <row r="4533">
      <c r="A4533" s="9" t="n"/>
      <c r="B4533" s="9" t="n"/>
      <c r="C4533" s="9" t="n"/>
      <c r="D4533" s="9" t="n"/>
      <c r="E4533" s="9" t="n"/>
      <c r="F4533" s="11" t="n"/>
      <c r="G4533" s="9" t="n"/>
      <c r="H4533" s="9" t="n"/>
      <c r="I4533" s="9">
        <f>IF(COUNTA($A4533:$H4533)=0,"",IF($J4533="OTRO","NO","SI"))</f>
        <v/>
      </c>
      <c r="J4533" s="9">
        <f>IF(COUNTA($A4533:$H4533)=0,"",IFERROR(LOOKUP(2,1/(((LISTS!$H$2:$H$26&lt;&gt;"")*ISNUMBER(SEARCH(LISTS!$H$2:$H$26,$G4533)))+((LISTS!$I$2:$I$26&lt;&gt;"")*ISNUMBER(SEARCH(LISTS!$I$2:$I$26,$E4533)))),LISTS!$K$2:$K$26),"OTRO"))</f>
        <v/>
      </c>
      <c r="K4533" s="11">
        <f>IF($I4533&lt;&gt;"SI",0,IFERROR($F4533,0))</f>
        <v/>
      </c>
      <c r="L4533" s="9">
        <f>IF(COUNTA($A4533:$H4533)=0,"",IF($J4533="OTRO",IFERROR(LOOKUP(2,1/(((LISTS!$H$2:$H$26&lt;&gt;"")*ISNUMBER(SEARCH(LISTS!$H$2:$H$26,$G4533)))+((LISTS!$I$2:$I$26&lt;&gt;"")*ISNUMBER(SEARCH(LISTS!$I$2:$I$26,$E4533)))),LISTS!$L$2:$L$26),"Concepto DIAN no mapeado a casilla automatica"),IF(LEFT($J4533,4)="TOPE","Control automatico DIAN: "&amp;$J4533,"Casilla automatica: "&amp;$J4533)))</f>
        <v/>
      </c>
    </row>
    <row r="4534">
      <c r="A4534" s="9" t="n"/>
      <c r="B4534" s="9" t="n"/>
      <c r="C4534" s="9" t="n"/>
      <c r="D4534" s="9" t="n"/>
      <c r="E4534" s="9" t="n"/>
      <c r="F4534" s="11" t="n"/>
      <c r="G4534" s="9" t="n"/>
      <c r="H4534" s="9" t="n"/>
      <c r="I4534" s="9">
        <f>IF(COUNTA($A4534:$H4534)=0,"",IF($J4534="OTRO","NO","SI"))</f>
        <v/>
      </c>
      <c r="J4534" s="9">
        <f>IF(COUNTA($A4534:$H4534)=0,"",IFERROR(LOOKUP(2,1/(((LISTS!$H$2:$H$26&lt;&gt;"")*ISNUMBER(SEARCH(LISTS!$H$2:$H$26,$G4534)))+((LISTS!$I$2:$I$26&lt;&gt;"")*ISNUMBER(SEARCH(LISTS!$I$2:$I$26,$E4534)))),LISTS!$K$2:$K$26),"OTRO"))</f>
        <v/>
      </c>
      <c r="K4534" s="11">
        <f>IF($I4534&lt;&gt;"SI",0,IFERROR($F4534,0))</f>
        <v/>
      </c>
      <c r="L4534" s="9">
        <f>IF(COUNTA($A4534:$H4534)=0,"",IF($J4534="OTRO",IFERROR(LOOKUP(2,1/(((LISTS!$H$2:$H$26&lt;&gt;"")*ISNUMBER(SEARCH(LISTS!$H$2:$H$26,$G4534)))+((LISTS!$I$2:$I$26&lt;&gt;"")*ISNUMBER(SEARCH(LISTS!$I$2:$I$26,$E4534)))),LISTS!$L$2:$L$26),"Concepto DIAN no mapeado a casilla automatica"),IF(LEFT($J4534,4)="TOPE","Control automatico DIAN: "&amp;$J4534,"Casilla automatica: "&amp;$J4534)))</f>
        <v/>
      </c>
    </row>
    <row r="4535">
      <c r="A4535" s="9" t="n"/>
      <c r="B4535" s="9" t="n"/>
      <c r="C4535" s="9" t="n"/>
      <c r="D4535" s="9" t="n"/>
      <c r="E4535" s="9" t="n"/>
      <c r="F4535" s="11" t="n"/>
      <c r="G4535" s="9" t="n"/>
      <c r="H4535" s="9" t="n"/>
      <c r="I4535" s="9">
        <f>IF(COUNTA($A4535:$H4535)=0,"",IF($J4535="OTRO","NO","SI"))</f>
        <v/>
      </c>
      <c r="J4535" s="9">
        <f>IF(COUNTA($A4535:$H4535)=0,"",IFERROR(LOOKUP(2,1/(((LISTS!$H$2:$H$26&lt;&gt;"")*ISNUMBER(SEARCH(LISTS!$H$2:$H$26,$G4535)))+((LISTS!$I$2:$I$26&lt;&gt;"")*ISNUMBER(SEARCH(LISTS!$I$2:$I$26,$E4535)))),LISTS!$K$2:$K$26),"OTRO"))</f>
        <v/>
      </c>
      <c r="K4535" s="11">
        <f>IF($I4535&lt;&gt;"SI",0,IFERROR($F4535,0))</f>
        <v/>
      </c>
      <c r="L4535" s="9">
        <f>IF(COUNTA($A4535:$H4535)=0,"",IF($J4535="OTRO",IFERROR(LOOKUP(2,1/(((LISTS!$H$2:$H$26&lt;&gt;"")*ISNUMBER(SEARCH(LISTS!$H$2:$H$26,$G4535)))+((LISTS!$I$2:$I$26&lt;&gt;"")*ISNUMBER(SEARCH(LISTS!$I$2:$I$26,$E4535)))),LISTS!$L$2:$L$26),"Concepto DIAN no mapeado a casilla automatica"),IF(LEFT($J4535,4)="TOPE","Control automatico DIAN: "&amp;$J4535,"Casilla automatica: "&amp;$J4535)))</f>
        <v/>
      </c>
    </row>
    <row r="4536">
      <c r="A4536" s="9" t="n"/>
      <c r="B4536" s="9" t="n"/>
      <c r="C4536" s="9" t="n"/>
      <c r="D4536" s="9" t="n"/>
      <c r="E4536" s="9" t="n"/>
      <c r="F4536" s="11" t="n"/>
      <c r="G4536" s="9" t="n"/>
      <c r="H4536" s="9" t="n"/>
      <c r="I4536" s="9">
        <f>IF(COUNTA($A4536:$H4536)=0,"",IF($J4536="OTRO","NO","SI"))</f>
        <v/>
      </c>
      <c r="J4536" s="9">
        <f>IF(COUNTA($A4536:$H4536)=0,"",IFERROR(LOOKUP(2,1/(((LISTS!$H$2:$H$26&lt;&gt;"")*ISNUMBER(SEARCH(LISTS!$H$2:$H$26,$G4536)))+((LISTS!$I$2:$I$26&lt;&gt;"")*ISNUMBER(SEARCH(LISTS!$I$2:$I$26,$E4536)))),LISTS!$K$2:$K$26),"OTRO"))</f>
        <v/>
      </c>
      <c r="K4536" s="11">
        <f>IF($I4536&lt;&gt;"SI",0,IFERROR($F4536,0))</f>
        <v/>
      </c>
      <c r="L4536" s="9">
        <f>IF(COUNTA($A4536:$H4536)=0,"",IF($J4536="OTRO",IFERROR(LOOKUP(2,1/(((LISTS!$H$2:$H$26&lt;&gt;"")*ISNUMBER(SEARCH(LISTS!$H$2:$H$26,$G4536)))+((LISTS!$I$2:$I$26&lt;&gt;"")*ISNUMBER(SEARCH(LISTS!$I$2:$I$26,$E4536)))),LISTS!$L$2:$L$26),"Concepto DIAN no mapeado a casilla automatica"),IF(LEFT($J4536,4)="TOPE","Control automatico DIAN: "&amp;$J4536,"Casilla automatica: "&amp;$J4536)))</f>
        <v/>
      </c>
    </row>
    <row r="4537">
      <c r="A4537" s="9" t="n"/>
      <c r="B4537" s="9" t="n"/>
      <c r="C4537" s="9" t="n"/>
      <c r="D4537" s="9" t="n"/>
      <c r="E4537" s="9" t="n"/>
      <c r="F4537" s="11" t="n"/>
      <c r="G4537" s="9" t="n"/>
      <c r="H4537" s="9" t="n"/>
      <c r="I4537" s="9">
        <f>IF(COUNTA($A4537:$H4537)=0,"",IF($J4537="OTRO","NO","SI"))</f>
        <v/>
      </c>
      <c r="J4537" s="9">
        <f>IF(COUNTA($A4537:$H4537)=0,"",IFERROR(LOOKUP(2,1/(((LISTS!$H$2:$H$26&lt;&gt;"")*ISNUMBER(SEARCH(LISTS!$H$2:$H$26,$G4537)))+((LISTS!$I$2:$I$26&lt;&gt;"")*ISNUMBER(SEARCH(LISTS!$I$2:$I$26,$E4537)))),LISTS!$K$2:$K$26),"OTRO"))</f>
        <v/>
      </c>
      <c r="K4537" s="11">
        <f>IF($I4537&lt;&gt;"SI",0,IFERROR($F4537,0))</f>
        <v/>
      </c>
      <c r="L4537" s="9">
        <f>IF(COUNTA($A4537:$H4537)=0,"",IF($J4537="OTRO",IFERROR(LOOKUP(2,1/(((LISTS!$H$2:$H$26&lt;&gt;"")*ISNUMBER(SEARCH(LISTS!$H$2:$H$26,$G4537)))+((LISTS!$I$2:$I$26&lt;&gt;"")*ISNUMBER(SEARCH(LISTS!$I$2:$I$26,$E4537)))),LISTS!$L$2:$L$26),"Concepto DIAN no mapeado a casilla automatica"),IF(LEFT($J4537,4)="TOPE","Control automatico DIAN: "&amp;$J4537,"Casilla automatica: "&amp;$J4537)))</f>
        <v/>
      </c>
    </row>
    <row r="4538">
      <c r="A4538" s="9" t="n"/>
      <c r="B4538" s="9" t="n"/>
      <c r="C4538" s="9" t="n"/>
      <c r="D4538" s="9" t="n"/>
      <c r="E4538" s="9" t="n"/>
      <c r="F4538" s="11" t="n"/>
      <c r="G4538" s="9" t="n"/>
      <c r="H4538" s="9" t="n"/>
      <c r="I4538" s="9">
        <f>IF(COUNTA($A4538:$H4538)=0,"",IF($J4538="OTRO","NO","SI"))</f>
        <v/>
      </c>
      <c r="J4538" s="9">
        <f>IF(COUNTA($A4538:$H4538)=0,"",IFERROR(LOOKUP(2,1/(((LISTS!$H$2:$H$26&lt;&gt;"")*ISNUMBER(SEARCH(LISTS!$H$2:$H$26,$G4538)))+((LISTS!$I$2:$I$26&lt;&gt;"")*ISNUMBER(SEARCH(LISTS!$I$2:$I$26,$E4538)))),LISTS!$K$2:$K$26),"OTRO"))</f>
        <v/>
      </c>
      <c r="K4538" s="11">
        <f>IF($I4538&lt;&gt;"SI",0,IFERROR($F4538,0))</f>
        <v/>
      </c>
      <c r="L4538" s="9">
        <f>IF(COUNTA($A4538:$H4538)=0,"",IF($J4538="OTRO",IFERROR(LOOKUP(2,1/(((LISTS!$H$2:$H$26&lt;&gt;"")*ISNUMBER(SEARCH(LISTS!$H$2:$H$26,$G4538)))+((LISTS!$I$2:$I$26&lt;&gt;"")*ISNUMBER(SEARCH(LISTS!$I$2:$I$26,$E4538)))),LISTS!$L$2:$L$26),"Concepto DIAN no mapeado a casilla automatica"),IF(LEFT($J4538,4)="TOPE","Control automatico DIAN: "&amp;$J4538,"Casilla automatica: "&amp;$J4538)))</f>
        <v/>
      </c>
    </row>
    <row r="4539">
      <c r="A4539" s="9" t="n"/>
      <c r="B4539" s="9" t="n"/>
      <c r="C4539" s="9" t="n"/>
      <c r="D4539" s="9" t="n"/>
      <c r="E4539" s="9" t="n"/>
      <c r="F4539" s="11" t="n"/>
      <c r="G4539" s="9" t="n"/>
      <c r="H4539" s="9" t="n"/>
      <c r="I4539" s="9">
        <f>IF(COUNTA($A4539:$H4539)=0,"",IF($J4539="OTRO","NO","SI"))</f>
        <v/>
      </c>
      <c r="J4539" s="9">
        <f>IF(COUNTA($A4539:$H4539)=0,"",IFERROR(LOOKUP(2,1/(((LISTS!$H$2:$H$26&lt;&gt;"")*ISNUMBER(SEARCH(LISTS!$H$2:$H$26,$G4539)))+((LISTS!$I$2:$I$26&lt;&gt;"")*ISNUMBER(SEARCH(LISTS!$I$2:$I$26,$E4539)))),LISTS!$K$2:$K$26),"OTRO"))</f>
        <v/>
      </c>
      <c r="K4539" s="11">
        <f>IF($I4539&lt;&gt;"SI",0,IFERROR($F4539,0))</f>
        <v/>
      </c>
      <c r="L4539" s="9">
        <f>IF(COUNTA($A4539:$H4539)=0,"",IF($J4539="OTRO",IFERROR(LOOKUP(2,1/(((LISTS!$H$2:$H$26&lt;&gt;"")*ISNUMBER(SEARCH(LISTS!$H$2:$H$26,$G4539)))+((LISTS!$I$2:$I$26&lt;&gt;"")*ISNUMBER(SEARCH(LISTS!$I$2:$I$26,$E4539)))),LISTS!$L$2:$L$26),"Concepto DIAN no mapeado a casilla automatica"),IF(LEFT($J4539,4)="TOPE","Control automatico DIAN: "&amp;$J4539,"Casilla automatica: "&amp;$J4539)))</f>
        <v/>
      </c>
    </row>
    <row r="4540">
      <c r="A4540" s="9" t="n"/>
      <c r="B4540" s="9" t="n"/>
      <c r="C4540" s="9" t="n"/>
      <c r="D4540" s="9" t="n"/>
      <c r="E4540" s="9" t="n"/>
      <c r="F4540" s="11" t="n"/>
      <c r="G4540" s="9" t="n"/>
      <c r="H4540" s="9" t="n"/>
      <c r="I4540" s="9">
        <f>IF(COUNTA($A4540:$H4540)=0,"",IF($J4540="OTRO","NO","SI"))</f>
        <v/>
      </c>
      <c r="J4540" s="9">
        <f>IF(COUNTA($A4540:$H4540)=0,"",IFERROR(LOOKUP(2,1/(((LISTS!$H$2:$H$26&lt;&gt;"")*ISNUMBER(SEARCH(LISTS!$H$2:$H$26,$G4540)))+((LISTS!$I$2:$I$26&lt;&gt;"")*ISNUMBER(SEARCH(LISTS!$I$2:$I$26,$E4540)))),LISTS!$K$2:$K$26),"OTRO"))</f>
        <v/>
      </c>
      <c r="K4540" s="11">
        <f>IF($I4540&lt;&gt;"SI",0,IFERROR($F4540,0))</f>
        <v/>
      </c>
      <c r="L4540" s="9">
        <f>IF(COUNTA($A4540:$H4540)=0,"",IF($J4540="OTRO",IFERROR(LOOKUP(2,1/(((LISTS!$H$2:$H$26&lt;&gt;"")*ISNUMBER(SEARCH(LISTS!$H$2:$H$26,$G4540)))+((LISTS!$I$2:$I$26&lt;&gt;"")*ISNUMBER(SEARCH(LISTS!$I$2:$I$26,$E4540)))),LISTS!$L$2:$L$26),"Concepto DIAN no mapeado a casilla automatica"),IF(LEFT($J4540,4)="TOPE","Control automatico DIAN: "&amp;$J4540,"Casilla automatica: "&amp;$J4540)))</f>
        <v/>
      </c>
    </row>
    <row r="4541">
      <c r="A4541" s="9" t="n"/>
      <c r="B4541" s="9" t="n"/>
      <c r="C4541" s="9" t="n"/>
      <c r="D4541" s="9" t="n"/>
      <c r="E4541" s="9" t="n"/>
      <c r="F4541" s="11" t="n"/>
      <c r="G4541" s="9" t="n"/>
      <c r="H4541" s="9" t="n"/>
      <c r="I4541" s="9">
        <f>IF(COUNTA($A4541:$H4541)=0,"",IF($J4541="OTRO","NO","SI"))</f>
        <v/>
      </c>
      <c r="J4541" s="9">
        <f>IF(COUNTA($A4541:$H4541)=0,"",IFERROR(LOOKUP(2,1/(((LISTS!$H$2:$H$26&lt;&gt;"")*ISNUMBER(SEARCH(LISTS!$H$2:$H$26,$G4541)))+((LISTS!$I$2:$I$26&lt;&gt;"")*ISNUMBER(SEARCH(LISTS!$I$2:$I$26,$E4541)))),LISTS!$K$2:$K$26),"OTRO"))</f>
        <v/>
      </c>
      <c r="K4541" s="11">
        <f>IF($I4541&lt;&gt;"SI",0,IFERROR($F4541,0))</f>
        <v/>
      </c>
      <c r="L4541" s="9">
        <f>IF(COUNTA($A4541:$H4541)=0,"",IF($J4541="OTRO",IFERROR(LOOKUP(2,1/(((LISTS!$H$2:$H$26&lt;&gt;"")*ISNUMBER(SEARCH(LISTS!$H$2:$H$26,$G4541)))+((LISTS!$I$2:$I$26&lt;&gt;"")*ISNUMBER(SEARCH(LISTS!$I$2:$I$26,$E4541)))),LISTS!$L$2:$L$26),"Concepto DIAN no mapeado a casilla automatica"),IF(LEFT($J4541,4)="TOPE","Control automatico DIAN: "&amp;$J4541,"Casilla automatica: "&amp;$J4541)))</f>
        <v/>
      </c>
    </row>
    <row r="4542">
      <c r="A4542" s="9" t="n"/>
      <c r="B4542" s="9" t="n"/>
      <c r="C4542" s="9" t="n"/>
      <c r="D4542" s="9" t="n"/>
      <c r="E4542" s="9" t="n"/>
      <c r="F4542" s="11" t="n"/>
      <c r="G4542" s="9" t="n"/>
      <c r="H4542" s="9" t="n"/>
      <c r="I4542" s="9">
        <f>IF(COUNTA($A4542:$H4542)=0,"",IF($J4542="OTRO","NO","SI"))</f>
        <v/>
      </c>
      <c r="J4542" s="9">
        <f>IF(COUNTA($A4542:$H4542)=0,"",IFERROR(LOOKUP(2,1/(((LISTS!$H$2:$H$26&lt;&gt;"")*ISNUMBER(SEARCH(LISTS!$H$2:$H$26,$G4542)))+((LISTS!$I$2:$I$26&lt;&gt;"")*ISNUMBER(SEARCH(LISTS!$I$2:$I$26,$E4542)))),LISTS!$K$2:$K$26),"OTRO"))</f>
        <v/>
      </c>
      <c r="K4542" s="11">
        <f>IF($I4542&lt;&gt;"SI",0,IFERROR($F4542,0))</f>
        <v/>
      </c>
      <c r="L4542" s="9">
        <f>IF(COUNTA($A4542:$H4542)=0,"",IF($J4542="OTRO",IFERROR(LOOKUP(2,1/(((LISTS!$H$2:$H$26&lt;&gt;"")*ISNUMBER(SEARCH(LISTS!$H$2:$H$26,$G4542)))+((LISTS!$I$2:$I$26&lt;&gt;"")*ISNUMBER(SEARCH(LISTS!$I$2:$I$26,$E4542)))),LISTS!$L$2:$L$26),"Concepto DIAN no mapeado a casilla automatica"),IF(LEFT($J4542,4)="TOPE","Control automatico DIAN: "&amp;$J4542,"Casilla automatica: "&amp;$J4542)))</f>
        <v/>
      </c>
    </row>
    <row r="4543">
      <c r="A4543" s="9" t="n"/>
      <c r="B4543" s="9" t="n"/>
      <c r="C4543" s="9" t="n"/>
      <c r="D4543" s="9" t="n"/>
      <c r="E4543" s="9" t="n"/>
      <c r="F4543" s="11" t="n"/>
      <c r="G4543" s="9" t="n"/>
      <c r="H4543" s="9" t="n"/>
      <c r="I4543" s="9">
        <f>IF(COUNTA($A4543:$H4543)=0,"",IF($J4543="OTRO","NO","SI"))</f>
        <v/>
      </c>
      <c r="J4543" s="9">
        <f>IF(COUNTA($A4543:$H4543)=0,"",IFERROR(LOOKUP(2,1/(((LISTS!$H$2:$H$26&lt;&gt;"")*ISNUMBER(SEARCH(LISTS!$H$2:$H$26,$G4543)))+((LISTS!$I$2:$I$26&lt;&gt;"")*ISNUMBER(SEARCH(LISTS!$I$2:$I$26,$E4543)))),LISTS!$K$2:$K$26),"OTRO"))</f>
        <v/>
      </c>
      <c r="K4543" s="11">
        <f>IF($I4543&lt;&gt;"SI",0,IFERROR($F4543,0))</f>
        <v/>
      </c>
      <c r="L4543" s="9">
        <f>IF(COUNTA($A4543:$H4543)=0,"",IF($J4543="OTRO",IFERROR(LOOKUP(2,1/(((LISTS!$H$2:$H$26&lt;&gt;"")*ISNUMBER(SEARCH(LISTS!$H$2:$H$26,$G4543)))+((LISTS!$I$2:$I$26&lt;&gt;"")*ISNUMBER(SEARCH(LISTS!$I$2:$I$26,$E4543)))),LISTS!$L$2:$L$26),"Concepto DIAN no mapeado a casilla automatica"),IF(LEFT($J4543,4)="TOPE","Control automatico DIAN: "&amp;$J4543,"Casilla automatica: "&amp;$J4543)))</f>
        <v/>
      </c>
    </row>
    <row r="4544">
      <c r="A4544" s="9" t="n"/>
      <c r="B4544" s="9" t="n"/>
      <c r="C4544" s="9" t="n"/>
      <c r="D4544" s="9" t="n"/>
      <c r="E4544" s="9" t="n"/>
      <c r="F4544" s="11" t="n"/>
      <c r="G4544" s="9" t="n"/>
      <c r="H4544" s="9" t="n"/>
      <c r="I4544" s="9">
        <f>IF(COUNTA($A4544:$H4544)=0,"",IF($J4544="OTRO","NO","SI"))</f>
        <v/>
      </c>
      <c r="J4544" s="9">
        <f>IF(COUNTA($A4544:$H4544)=0,"",IFERROR(LOOKUP(2,1/(((LISTS!$H$2:$H$26&lt;&gt;"")*ISNUMBER(SEARCH(LISTS!$H$2:$H$26,$G4544)))+((LISTS!$I$2:$I$26&lt;&gt;"")*ISNUMBER(SEARCH(LISTS!$I$2:$I$26,$E4544)))),LISTS!$K$2:$K$26),"OTRO"))</f>
        <v/>
      </c>
      <c r="K4544" s="11">
        <f>IF($I4544&lt;&gt;"SI",0,IFERROR($F4544,0))</f>
        <v/>
      </c>
      <c r="L4544" s="9">
        <f>IF(COUNTA($A4544:$H4544)=0,"",IF($J4544="OTRO",IFERROR(LOOKUP(2,1/(((LISTS!$H$2:$H$26&lt;&gt;"")*ISNUMBER(SEARCH(LISTS!$H$2:$H$26,$G4544)))+((LISTS!$I$2:$I$26&lt;&gt;"")*ISNUMBER(SEARCH(LISTS!$I$2:$I$26,$E4544)))),LISTS!$L$2:$L$26),"Concepto DIAN no mapeado a casilla automatica"),IF(LEFT($J4544,4)="TOPE","Control automatico DIAN: "&amp;$J4544,"Casilla automatica: "&amp;$J4544)))</f>
        <v/>
      </c>
    </row>
    <row r="4545">
      <c r="A4545" s="9" t="n"/>
      <c r="B4545" s="9" t="n"/>
      <c r="C4545" s="9" t="n"/>
      <c r="D4545" s="9" t="n"/>
      <c r="E4545" s="9" t="n"/>
      <c r="F4545" s="11" t="n"/>
      <c r="G4545" s="9" t="n"/>
      <c r="H4545" s="9" t="n"/>
      <c r="I4545" s="9">
        <f>IF(COUNTA($A4545:$H4545)=0,"",IF($J4545="OTRO","NO","SI"))</f>
        <v/>
      </c>
      <c r="J4545" s="9">
        <f>IF(COUNTA($A4545:$H4545)=0,"",IFERROR(LOOKUP(2,1/(((LISTS!$H$2:$H$26&lt;&gt;"")*ISNUMBER(SEARCH(LISTS!$H$2:$H$26,$G4545)))+((LISTS!$I$2:$I$26&lt;&gt;"")*ISNUMBER(SEARCH(LISTS!$I$2:$I$26,$E4545)))),LISTS!$K$2:$K$26),"OTRO"))</f>
        <v/>
      </c>
      <c r="K4545" s="11">
        <f>IF($I4545&lt;&gt;"SI",0,IFERROR($F4545,0))</f>
        <v/>
      </c>
      <c r="L4545" s="9">
        <f>IF(COUNTA($A4545:$H4545)=0,"",IF($J4545="OTRO",IFERROR(LOOKUP(2,1/(((LISTS!$H$2:$H$26&lt;&gt;"")*ISNUMBER(SEARCH(LISTS!$H$2:$H$26,$G4545)))+((LISTS!$I$2:$I$26&lt;&gt;"")*ISNUMBER(SEARCH(LISTS!$I$2:$I$26,$E4545)))),LISTS!$L$2:$L$26),"Concepto DIAN no mapeado a casilla automatica"),IF(LEFT($J4545,4)="TOPE","Control automatico DIAN: "&amp;$J4545,"Casilla automatica: "&amp;$J4545)))</f>
        <v/>
      </c>
    </row>
    <row r="4546">
      <c r="A4546" s="9" t="n"/>
      <c r="B4546" s="9" t="n"/>
      <c r="C4546" s="9" t="n"/>
      <c r="D4546" s="9" t="n"/>
      <c r="E4546" s="9" t="n"/>
      <c r="F4546" s="11" t="n"/>
      <c r="G4546" s="9" t="n"/>
      <c r="H4546" s="9" t="n"/>
      <c r="I4546" s="9">
        <f>IF(COUNTA($A4546:$H4546)=0,"",IF($J4546="OTRO","NO","SI"))</f>
        <v/>
      </c>
      <c r="J4546" s="9">
        <f>IF(COUNTA($A4546:$H4546)=0,"",IFERROR(LOOKUP(2,1/(((LISTS!$H$2:$H$26&lt;&gt;"")*ISNUMBER(SEARCH(LISTS!$H$2:$H$26,$G4546)))+((LISTS!$I$2:$I$26&lt;&gt;"")*ISNUMBER(SEARCH(LISTS!$I$2:$I$26,$E4546)))),LISTS!$K$2:$K$26),"OTRO"))</f>
        <v/>
      </c>
      <c r="K4546" s="11">
        <f>IF($I4546&lt;&gt;"SI",0,IFERROR($F4546,0))</f>
        <v/>
      </c>
      <c r="L4546" s="9">
        <f>IF(COUNTA($A4546:$H4546)=0,"",IF($J4546="OTRO",IFERROR(LOOKUP(2,1/(((LISTS!$H$2:$H$26&lt;&gt;"")*ISNUMBER(SEARCH(LISTS!$H$2:$H$26,$G4546)))+((LISTS!$I$2:$I$26&lt;&gt;"")*ISNUMBER(SEARCH(LISTS!$I$2:$I$26,$E4546)))),LISTS!$L$2:$L$26),"Concepto DIAN no mapeado a casilla automatica"),IF(LEFT($J4546,4)="TOPE","Control automatico DIAN: "&amp;$J4546,"Casilla automatica: "&amp;$J4546)))</f>
        <v/>
      </c>
    </row>
    <row r="4547">
      <c r="A4547" s="9" t="n"/>
      <c r="B4547" s="9" t="n"/>
      <c r="C4547" s="9" t="n"/>
      <c r="D4547" s="9" t="n"/>
      <c r="E4547" s="9" t="n"/>
      <c r="F4547" s="11" t="n"/>
      <c r="G4547" s="9" t="n"/>
      <c r="H4547" s="9" t="n"/>
      <c r="I4547" s="9">
        <f>IF(COUNTA($A4547:$H4547)=0,"",IF($J4547="OTRO","NO","SI"))</f>
        <v/>
      </c>
      <c r="J4547" s="9">
        <f>IF(COUNTA($A4547:$H4547)=0,"",IFERROR(LOOKUP(2,1/(((LISTS!$H$2:$H$26&lt;&gt;"")*ISNUMBER(SEARCH(LISTS!$H$2:$H$26,$G4547)))+((LISTS!$I$2:$I$26&lt;&gt;"")*ISNUMBER(SEARCH(LISTS!$I$2:$I$26,$E4547)))),LISTS!$K$2:$K$26),"OTRO"))</f>
        <v/>
      </c>
      <c r="K4547" s="11">
        <f>IF($I4547&lt;&gt;"SI",0,IFERROR($F4547,0))</f>
        <v/>
      </c>
      <c r="L4547" s="9">
        <f>IF(COUNTA($A4547:$H4547)=0,"",IF($J4547="OTRO",IFERROR(LOOKUP(2,1/(((LISTS!$H$2:$H$26&lt;&gt;"")*ISNUMBER(SEARCH(LISTS!$H$2:$H$26,$G4547)))+((LISTS!$I$2:$I$26&lt;&gt;"")*ISNUMBER(SEARCH(LISTS!$I$2:$I$26,$E4547)))),LISTS!$L$2:$L$26),"Concepto DIAN no mapeado a casilla automatica"),IF(LEFT($J4547,4)="TOPE","Control automatico DIAN: "&amp;$J4547,"Casilla automatica: "&amp;$J4547)))</f>
        <v/>
      </c>
    </row>
    <row r="4548">
      <c r="A4548" s="9" t="n"/>
      <c r="B4548" s="9" t="n"/>
      <c r="C4548" s="9" t="n"/>
      <c r="D4548" s="9" t="n"/>
      <c r="E4548" s="9" t="n"/>
      <c r="F4548" s="11" t="n"/>
      <c r="G4548" s="9" t="n"/>
      <c r="H4548" s="9" t="n"/>
      <c r="I4548" s="9">
        <f>IF(COUNTA($A4548:$H4548)=0,"",IF($J4548="OTRO","NO","SI"))</f>
        <v/>
      </c>
      <c r="J4548" s="9">
        <f>IF(COUNTA($A4548:$H4548)=0,"",IFERROR(LOOKUP(2,1/(((LISTS!$H$2:$H$26&lt;&gt;"")*ISNUMBER(SEARCH(LISTS!$H$2:$H$26,$G4548)))+((LISTS!$I$2:$I$26&lt;&gt;"")*ISNUMBER(SEARCH(LISTS!$I$2:$I$26,$E4548)))),LISTS!$K$2:$K$26),"OTRO"))</f>
        <v/>
      </c>
      <c r="K4548" s="11">
        <f>IF($I4548&lt;&gt;"SI",0,IFERROR($F4548,0))</f>
        <v/>
      </c>
      <c r="L4548" s="9">
        <f>IF(COUNTA($A4548:$H4548)=0,"",IF($J4548="OTRO",IFERROR(LOOKUP(2,1/(((LISTS!$H$2:$H$26&lt;&gt;"")*ISNUMBER(SEARCH(LISTS!$H$2:$H$26,$G4548)))+((LISTS!$I$2:$I$26&lt;&gt;"")*ISNUMBER(SEARCH(LISTS!$I$2:$I$26,$E4548)))),LISTS!$L$2:$L$26),"Concepto DIAN no mapeado a casilla automatica"),IF(LEFT($J4548,4)="TOPE","Control automatico DIAN: "&amp;$J4548,"Casilla automatica: "&amp;$J4548)))</f>
        <v/>
      </c>
    </row>
    <row r="4549">
      <c r="A4549" s="9" t="n"/>
      <c r="B4549" s="9" t="n"/>
      <c r="C4549" s="9" t="n"/>
      <c r="D4549" s="9" t="n"/>
      <c r="E4549" s="9" t="n"/>
      <c r="F4549" s="11" t="n"/>
      <c r="G4549" s="9" t="n"/>
      <c r="H4549" s="9" t="n"/>
      <c r="I4549" s="9">
        <f>IF(COUNTA($A4549:$H4549)=0,"",IF($J4549="OTRO","NO","SI"))</f>
        <v/>
      </c>
      <c r="J4549" s="9">
        <f>IF(COUNTA($A4549:$H4549)=0,"",IFERROR(LOOKUP(2,1/(((LISTS!$H$2:$H$26&lt;&gt;"")*ISNUMBER(SEARCH(LISTS!$H$2:$H$26,$G4549)))+((LISTS!$I$2:$I$26&lt;&gt;"")*ISNUMBER(SEARCH(LISTS!$I$2:$I$26,$E4549)))),LISTS!$K$2:$K$26),"OTRO"))</f>
        <v/>
      </c>
      <c r="K4549" s="11">
        <f>IF($I4549&lt;&gt;"SI",0,IFERROR($F4549,0))</f>
        <v/>
      </c>
      <c r="L4549" s="9">
        <f>IF(COUNTA($A4549:$H4549)=0,"",IF($J4549="OTRO",IFERROR(LOOKUP(2,1/(((LISTS!$H$2:$H$26&lt;&gt;"")*ISNUMBER(SEARCH(LISTS!$H$2:$H$26,$G4549)))+((LISTS!$I$2:$I$26&lt;&gt;"")*ISNUMBER(SEARCH(LISTS!$I$2:$I$26,$E4549)))),LISTS!$L$2:$L$26),"Concepto DIAN no mapeado a casilla automatica"),IF(LEFT($J4549,4)="TOPE","Control automatico DIAN: "&amp;$J4549,"Casilla automatica: "&amp;$J4549)))</f>
        <v/>
      </c>
    </row>
    <row r="4550">
      <c r="A4550" s="9" t="n"/>
      <c r="B4550" s="9" t="n"/>
      <c r="C4550" s="9" t="n"/>
      <c r="D4550" s="9" t="n"/>
      <c r="E4550" s="9" t="n"/>
      <c r="F4550" s="11" t="n"/>
      <c r="G4550" s="9" t="n"/>
      <c r="H4550" s="9" t="n"/>
      <c r="I4550" s="9">
        <f>IF(COUNTA($A4550:$H4550)=0,"",IF($J4550="OTRO","NO","SI"))</f>
        <v/>
      </c>
      <c r="J4550" s="9">
        <f>IF(COUNTA($A4550:$H4550)=0,"",IFERROR(LOOKUP(2,1/(((LISTS!$H$2:$H$26&lt;&gt;"")*ISNUMBER(SEARCH(LISTS!$H$2:$H$26,$G4550)))+((LISTS!$I$2:$I$26&lt;&gt;"")*ISNUMBER(SEARCH(LISTS!$I$2:$I$26,$E4550)))),LISTS!$K$2:$K$26),"OTRO"))</f>
        <v/>
      </c>
      <c r="K4550" s="11">
        <f>IF($I4550&lt;&gt;"SI",0,IFERROR($F4550,0))</f>
        <v/>
      </c>
      <c r="L4550" s="9">
        <f>IF(COUNTA($A4550:$H4550)=0,"",IF($J4550="OTRO",IFERROR(LOOKUP(2,1/(((LISTS!$H$2:$H$26&lt;&gt;"")*ISNUMBER(SEARCH(LISTS!$H$2:$H$26,$G4550)))+((LISTS!$I$2:$I$26&lt;&gt;"")*ISNUMBER(SEARCH(LISTS!$I$2:$I$26,$E4550)))),LISTS!$L$2:$L$26),"Concepto DIAN no mapeado a casilla automatica"),IF(LEFT($J4550,4)="TOPE","Control automatico DIAN: "&amp;$J4550,"Casilla automatica: "&amp;$J4550)))</f>
        <v/>
      </c>
    </row>
    <row r="4551">
      <c r="A4551" s="9" t="n"/>
      <c r="B4551" s="9" t="n"/>
      <c r="C4551" s="9" t="n"/>
      <c r="D4551" s="9" t="n"/>
      <c r="E4551" s="9" t="n"/>
      <c r="F4551" s="11" t="n"/>
      <c r="G4551" s="9" t="n"/>
      <c r="H4551" s="9" t="n"/>
      <c r="I4551" s="9">
        <f>IF(COUNTA($A4551:$H4551)=0,"",IF($J4551="OTRO","NO","SI"))</f>
        <v/>
      </c>
      <c r="J4551" s="9">
        <f>IF(COUNTA($A4551:$H4551)=0,"",IFERROR(LOOKUP(2,1/(((LISTS!$H$2:$H$26&lt;&gt;"")*ISNUMBER(SEARCH(LISTS!$H$2:$H$26,$G4551)))+((LISTS!$I$2:$I$26&lt;&gt;"")*ISNUMBER(SEARCH(LISTS!$I$2:$I$26,$E4551)))),LISTS!$K$2:$K$26),"OTRO"))</f>
        <v/>
      </c>
      <c r="K4551" s="11">
        <f>IF($I4551&lt;&gt;"SI",0,IFERROR($F4551,0))</f>
        <v/>
      </c>
      <c r="L4551" s="9">
        <f>IF(COUNTA($A4551:$H4551)=0,"",IF($J4551="OTRO",IFERROR(LOOKUP(2,1/(((LISTS!$H$2:$H$26&lt;&gt;"")*ISNUMBER(SEARCH(LISTS!$H$2:$H$26,$G4551)))+((LISTS!$I$2:$I$26&lt;&gt;"")*ISNUMBER(SEARCH(LISTS!$I$2:$I$26,$E4551)))),LISTS!$L$2:$L$26),"Concepto DIAN no mapeado a casilla automatica"),IF(LEFT($J4551,4)="TOPE","Control automatico DIAN: "&amp;$J4551,"Casilla automatica: "&amp;$J4551)))</f>
        <v/>
      </c>
    </row>
    <row r="4552">
      <c r="A4552" s="9" t="n"/>
      <c r="B4552" s="9" t="n"/>
      <c r="C4552" s="9" t="n"/>
      <c r="D4552" s="9" t="n"/>
      <c r="E4552" s="9" t="n"/>
      <c r="F4552" s="11" t="n"/>
      <c r="G4552" s="9" t="n"/>
      <c r="H4552" s="9" t="n"/>
      <c r="I4552" s="9">
        <f>IF(COUNTA($A4552:$H4552)=0,"",IF($J4552="OTRO","NO","SI"))</f>
        <v/>
      </c>
      <c r="J4552" s="9">
        <f>IF(COUNTA($A4552:$H4552)=0,"",IFERROR(LOOKUP(2,1/(((LISTS!$H$2:$H$26&lt;&gt;"")*ISNUMBER(SEARCH(LISTS!$H$2:$H$26,$G4552)))+((LISTS!$I$2:$I$26&lt;&gt;"")*ISNUMBER(SEARCH(LISTS!$I$2:$I$26,$E4552)))),LISTS!$K$2:$K$26),"OTRO"))</f>
        <v/>
      </c>
      <c r="K4552" s="11">
        <f>IF($I4552&lt;&gt;"SI",0,IFERROR($F4552,0))</f>
        <v/>
      </c>
      <c r="L4552" s="9">
        <f>IF(COUNTA($A4552:$H4552)=0,"",IF($J4552="OTRO",IFERROR(LOOKUP(2,1/(((LISTS!$H$2:$H$26&lt;&gt;"")*ISNUMBER(SEARCH(LISTS!$H$2:$H$26,$G4552)))+((LISTS!$I$2:$I$26&lt;&gt;"")*ISNUMBER(SEARCH(LISTS!$I$2:$I$26,$E4552)))),LISTS!$L$2:$L$26),"Concepto DIAN no mapeado a casilla automatica"),IF(LEFT($J4552,4)="TOPE","Control automatico DIAN: "&amp;$J4552,"Casilla automatica: "&amp;$J4552)))</f>
        <v/>
      </c>
    </row>
    <row r="4553">
      <c r="A4553" s="9" t="n"/>
      <c r="B4553" s="9" t="n"/>
      <c r="C4553" s="9" t="n"/>
      <c r="D4553" s="9" t="n"/>
      <c r="E4553" s="9" t="n"/>
      <c r="F4553" s="11" t="n"/>
      <c r="G4553" s="9" t="n"/>
      <c r="H4553" s="9" t="n"/>
      <c r="I4553" s="9">
        <f>IF(COUNTA($A4553:$H4553)=0,"",IF($J4553="OTRO","NO","SI"))</f>
        <v/>
      </c>
      <c r="J4553" s="9">
        <f>IF(COUNTA($A4553:$H4553)=0,"",IFERROR(LOOKUP(2,1/(((LISTS!$H$2:$H$26&lt;&gt;"")*ISNUMBER(SEARCH(LISTS!$H$2:$H$26,$G4553)))+((LISTS!$I$2:$I$26&lt;&gt;"")*ISNUMBER(SEARCH(LISTS!$I$2:$I$26,$E4553)))),LISTS!$K$2:$K$26),"OTRO"))</f>
        <v/>
      </c>
      <c r="K4553" s="11">
        <f>IF($I4553&lt;&gt;"SI",0,IFERROR($F4553,0))</f>
        <v/>
      </c>
      <c r="L4553" s="9">
        <f>IF(COUNTA($A4553:$H4553)=0,"",IF($J4553="OTRO",IFERROR(LOOKUP(2,1/(((LISTS!$H$2:$H$26&lt;&gt;"")*ISNUMBER(SEARCH(LISTS!$H$2:$H$26,$G4553)))+((LISTS!$I$2:$I$26&lt;&gt;"")*ISNUMBER(SEARCH(LISTS!$I$2:$I$26,$E4553)))),LISTS!$L$2:$L$26),"Concepto DIAN no mapeado a casilla automatica"),IF(LEFT($J4553,4)="TOPE","Control automatico DIAN: "&amp;$J4553,"Casilla automatica: "&amp;$J4553)))</f>
        <v/>
      </c>
    </row>
    <row r="4554">
      <c r="A4554" s="9" t="n"/>
      <c r="B4554" s="9" t="n"/>
      <c r="C4554" s="9" t="n"/>
      <c r="D4554" s="9" t="n"/>
      <c r="E4554" s="9" t="n"/>
      <c r="F4554" s="11" t="n"/>
      <c r="G4554" s="9" t="n"/>
      <c r="H4554" s="9" t="n"/>
      <c r="I4554" s="9">
        <f>IF(COUNTA($A4554:$H4554)=0,"",IF($J4554="OTRO","NO","SI"))</f>
        <v/>
      </c>
      <c r="J4554" s="9">
        <f>IF(COUNTA($A4554:$H4554)=0,"",IFERROR(LOOKUP(2,1/(((LISTS!$H$2:$H$26&lt;&gt;"")*ISNUMBER(SEARCH(LISTS!$H$2:$H$26,$G4554)))+((LISTS!$I$2:$I$26&lt;&gt;"")*ISNUMBER(SEARCH(LISTS!$I$2:$I$26,$E4554)))),LISTS!$K$2:$K$26),"OTRO"))</f>
        <v/>
      </c>
      <c r="K4554" s="11">
        <f>IF($I4554&lt;&gt;"SI",0,IFERROR($F4554,0))</f>
        <v/>
      </c>
      <c r="L4554" s="9">
        <f>IF(COUNTA($A4554:$H4554)=0,"",IF($J4554="OTRO",IFERROR(LOOKUP(2,1/(((LISTS!$H$2:$H$26&lt;&gt;"")*ISNUMBER(SEARCH(LISTS!$H$2:$H$26,$G4554)))+((LISTS!$I$2:$I$26&lt;&gt;"")*ISNUMBER(SEARCH(LISTS!$I$2:$I$26,$E4554)))),LISTS!$L$2:$L$26),"Concepto DIAN no mapeado a casilla automatica"),IF(LEFT($J4554,4)="TOPE","Control automatico DIAN: "&amp;$J4554,"Casilla automatica: "&amp;$J4554)))</f>
        <v/>
      </c>
    </row>
    <row r="4555">
      <c r="A4555" s="9" t="n"/>
      <c r="B4555" s="9" t="n"/>
      <c r="C4555" s="9" t="n"/>
      <c r="D4555" s="9" t="n"/>
      <c r="E4555" s="9" t="n"/>
      <c r="F4555" s="11" t="n"/>
      <c r="G4555" s="9" t="n"/>
      <c r="H4555" s="9" t="n"/>
      <c r="I4555" s="9">
        <f>IF(COUNTA($A4555:$H4555)=0,"",IF($J4555="OTRO","NO","SI"))</f>
        <v/>
      </c>
      <c r="J4555" s="9">
        <f>IF(COUNTA($A4555:$H4555)=0,"",IFERROR(LOOKUP(2,1/(((LISTS!$H$2:$H$26&lt;&gt;"")*ISNUMBER(SEARCH(LISTS!$H$2:$H$26,$G4555)))+((LISTS!$I$2:$I$26&lt;&gt;"")*ISNUMBER(SEARCH(LISTS!$I$2:$I$26,$E4555)))),LISTS!$K$2:$K$26),"OTRO"))</f>
        <v/>
      </c>
      <c r="K4555" s="11">
        <f>IF($I4555&lt;&gt;"SI",0,IFERROR($F4555,0))</f>
        <v/>
      </c>
      <c r="L4555" s="9">
        <f>IF(COUNTA($A4555:$H4555)=0,"",IF($J4555="OTRO",IFERROR(LOOKUP(2,1/(((LISTS!$H$2:$H$26&lt;&gt;"")*ISNUMBER(SEARCH(LISTS!$H$2:$H$26,$G4555)))+((LISTS!$I$2:$I$26&lt;&gt;"")*ISNUMBER(SEARCH(LISTS!$I$2:$I$26,$E4555)))),LISTS!$L$2:$L$26),"Concepto DIAN no mapeado a casilla automatica"),IF(LEFT($J4555,4)="TOPE","Control automatico DIAN: "&amp;$J4555,"Casilla automatica: "&amp;$J4555)))</f>
        <v/>
      </c>
    </row>
    <row r="4556">
      <c r="A4556" s="9" t="n"/>
      <c r="B4556" s="9" t="n"/>
      <c r="C4556" s="9" t="n"/>
      <c r="D4556" s="9" t="n"/>
      <c r="E4556" s="9" t="n"/>
      <c r="F4556" s="11" t="n"/>
      <c r="G4556" s="9" t="n"/>
      <c r="H4556" s="9" t="n"/>
      <c r="I4556" s="9">
        <f>IF(COUNTA($A4556:$H4556)=0,"",IF($J4556="OTRO","NO","SI"))</f>
        <v/>
      </c>
      <c r="J4556" s="9">
        <f>IF(COUNTA($A4556:$H4556)=0,"",IFERROR(LOOKUP(2,1/(((LISTS!$H$2:$H$26&lt;&gt;"")*ISNUMBER(SEARCH(LISTS!$H$2:$H$26,$G4556)))+((LISTS!$I$2:$I$26&lt;&gt;"")*ISNUMBER(SEARCH(LISTS!$I$2:$I$26,$E4556)))),LISTS!$K$2:$K$26),"OTRO"))</f>
        <v/>
      </c>
      <c r="K4556" s="11">
        <f>IF($I4556&lt;&gt;"SI",0,IFERROR($F4556,0))</f>
        <v/>
      </c>
      <c r="L4556" s="9">
        <f>IF(COUNTA($A4556:$H4556)=0,"",IF($J4556="OTRO",IFERROR(LOOKUP(2,1/(((LISTS!$H$2:$H$26&lt;&gt;"")*ISNUMBER(SEARCH(LISTS!$H$2:$H$26,$G4556)))+((LISTS!$I$2:$I$26&lt;&gt;"")*ISNUMBER(SEARCH(LISTS!$I$2:$I$26,$E4556)))),LISTS!$L$2:$L$26),"Concepto DIAN no mapeado a casilla automatica"),IF(LEFT($J4556,4)="TOPE","Control automatico DIAN: "&amp;$J4556,"Casilla automatica: "&amp;$J4556)))</f>
        <v/>
      </c>
    </row>
    <row r="4557">
      <c r="A4557" s="9" t="n"/>
      <c r="B4557" s="9" t="n"/>
      <c r="C4557" s="9" t="n"/>
      <c r="D4557" s="9" t="n"/>
      <c r="E4557" s="9" t="n"/>
      <c r="F4557" s="11" t="n"/>
      <c r="G4557" s="9" t="n"/>
      <c r="H4557" s="9" t="n"/>
      <c r="I4557" s="9">
        <f>IF(COUNTA($A4557:$H4557)=0,"",IF($J4557="OTRO","NO","SI"))</f>
        <v/>
      </c>
      <c r="J4557" s="9">
        <f>IF(COUNTA($A4557:$H4557)=0,"",IFERROR(LOOKUP(2,1/(((LISTS!$H$2:$H$26&lt;&gt;"")*ISNUMBER(SEARCH(LISTS!$H$2:$H$26,$G4557)))+((LISTS!$I$2:$I$26&lt;&gt;"")*ISNUMBER(SEARCH(LISTS!$I$2:$I$26,$E4557)))),LISTS!$K$2:$K$26),"OTRO"))</f>
        <v/>
      </c>
      <c r="K4557" s="11">
        <f>IF($I4557&lt;&gt;"SI",0,IFERROR($F4557,0))</f>
        <v/>
      </c>
      <c r="L4557" s="9">
        <f>IF(COUNTA($A4557:$H4557)=0,"",IF($J4557="OTRO",IFERROR(LOOKUP(2,1/(((LISTS!$H$2:$H$26&lt;&gt;"")*ISNUMBER(SEARCH(LISTS!$H$2:$H$26,$G4557)))+((LISTS!$I$2:$I$26&lt;&gt;"")*ISNUMBER(SEARCH(LISTS!$I$2:$I$26,$E4557)))),LISTS!$L$2:$L$26),"Concepto DIAN no mapeado a casilla automatica"),IF(LEFT($J4557,4)="TOPE","Control automatico DIAN: "&amp;$J4557,"Casilla automatica: "&amp;$J4557)))</f>
        <v/>
      </c>
    </row>
    <row r="4558">
      <c r="A4558" s="9" t="n"/>
      <c r="B4558" s="9" t="n"/>
      <c r="C4558" s="9" t="n"/>
      <c r="D4558" s="9" t="n"/>
      <c r="E4558" s="9" t="n"/>
      <c r="F4558" s="11" t="n"/>
      <c r="G4558" s="9" t="n"/>
      <c r="H4558" s="9" t="n"/>
      <c r="I4558" s="9">
        <f>IF(COUNTA($A4558:$H4558)=0,"",IF($J4558="OTRO","NO","SI"))</f>
        <v/>
      </c>
      <c r="J4558" s="9">
        <f>IF(COUNTA($A4558:$H4558)=0,"",IFERROR(LOOKUP(2,1/(((LISTS!$H$2:$H$26&lt;&gt;"")*ISNUMBER(SEARCH(LISTS!$H$2:$H$26,$G4558)))+((LISTS!$I$2:$I$26&lt;&gt;"")*ISNUMBER(SEARCH(LISTS!$I$2:$I$26,$E4558)))),LISTS!$K$2:$K$26),"OTRO"))</f>
        <v/>
      </c>
      <c r="K4558" s="11">
        <f>IF($I4558&lt;&gt;"SI",0,IFERROR($F4558,0))</f>
        <v/>
      </c>
      <c r="L4558" s="9">
        <f>IF(COUNTA($A4558:$H4558)=0,"",IF($J4558="OTRO",IFERROR(LOOKUP(2,1/(((LISTS!$H$2:$H$26&lt;&gt;"")*ISNUMBER(SEARCH(LISTS!$H$2:$H$26,$G4558)))+((LISTS!$I$2:$I$26&lt;&gt;"")*ISNUMBER(SEARCH(LISTS!$I$2:$I$26,$E4558)))),LISTS!$L$2:$L$26),"Concepto DIAN no mapeado a casilla automatica"),IF(LEFT($J4558,4)="TOPE","Control automatico DIAN: "&amp;$J4558,"Casilla automatica: "&amp;$J4558)))</f>
        <v/>
      </c>
    </row>
    <row r="4559">
      <c r="A4559" s="9" t="n"/>
      <c r="B4559" s="9" t="n"/>
      <c r="C4559" s="9" t="n"/>
      <c r="D4559" s="9" t="n"/>
      <c r="E4559" s="9" t="n"/>
      <c r="F4559" s="11" t="n"/>
      <c r="G4559" s="9" t="n"/>
      <c r="H4559" s="9" t="n"/>
      <c r="I4559" s="9">
        <f>IF(COUNTA($A4559:$H4559)=0,"",IF($J4559="OTRO","NO","SI"))</f>
        <v/>
      </c>
      <c r="J4559" s="9">
        <f>IF(COUNTA($A4559:$H4559)=0,"",IFERROR(LOOKUP(2,1/(((LISTS!$H$2:$H$26&lt;&gt;"")*ISNUMBER(SEARCH(LISTS!$H$2:$H$26,$G4559)))+((LISTS!$I$2:$I$26&lt;&gt;"")*ISNUMBER(SEARCH(LISTS!$I$2:$I$26,$E4559)))),LISTS!$K$2:$K$26),"OTRO"))</f>
        <v/>
      </c>
      <c r="K4559" s="11">
        <f>IF($I4559&lt;&gt;"SI",0,IFERROR($F4559,0))</f>
        <v/>
      </c>
      <c r="L4559" s="9">
        <f>IF(COUNTA($A4559:$H4559)=0,"",IF($J4559="OTRO",IFERROR(LOOKUP(2,1/(((LISTS!$H$2:$H$26&lt;&gt;"")*ISNUMBER(SEARCH(LISTS!$H$2:$H$26,$G4559)))+((LISTS!$I$2:$I$26&lt;&gt;"")*ISNUMBER(SEARCH(LISTS!$I$2:$I$26,$E4559)))),LISTS!$L$2:$L$26),"Concepto DIAN no mapeado a casilla automatica"),IF(LEFT($J4559,4)="TOPE","Control automatico DIAN: "&amp;$J4559,"Casilla automatica: "&amp;$J4559)))</f>
        <v/>
      </c>
    </row>
    <row r="4560">
      <c r="A4560" s="9" t="n"/>
      <c r="B4560" s="9" t="n"/>
      <c r="C4560" s="9" t="n"/>
      <c r="D4560" s="9" t="n"/>
      <c r="E4560" s="9" t="n"/>
      <c r="F4560" s="11" t="n"/>
      <c r="G4560" s="9" t="n"/>
      <c r="H4560" s="9" t="n"/>
      <c r="I4560" s="9">
        <f>IF(COUNTA($A4560:$H4560)=0,"",IF($J4560="OTRO","NO","SI"))</f>
        <v/>
      </c>
      <c r="J4560" s="9">
        <f>IF(COUNTA($A4560:$H4560)=0,"",IFERROR(LOOKUP(2,1/(((LISTS!$H$2:$H$26&lt;&gt;"")*ISNUMBER(SEARCH(LISTS!$H$2:$H$26,$G4560)))+((LISTS!$I$2:$I$26&lt;&gt;"")*ISNUMBER(SEARCH(LISTS!$I$2:$I$26,$E4560)))),LISTS!$K$2:$K$26),"OTRO"))</f>
        <v/>
      </c>
      <c r="K4560" s="11">
        <f>IF($I4560&lt;&gt;"SI",0,IFERROR($F4560,0))</f>
        <v/>
      </c>
      <c r="L4560" s="9">
        <f>IF(COUNTA($A4560:$H4560)=0,"",IF($J4560="OTRO",IFERROR(LOOKUP(2,1/(((LISTS!$H$2:$H$26&lt;&gt;"")*ISNUMBER(SEARCH(LISTS!$H$2:$H$26,$G4560)))+((LISTS!$I$2:$I$26&lt;&gt;"")*ISNUMBER(SEARCH(LISTS!$I$2:$I$26,$E4560)))),LISTS!$L$2:$L$26),"Concepto DIAN no mapeado a casilla automatica"),IF(LEFT($J4560,4)="TOPE","Control automatico DIAN: "&amp;$J4560,"Casilla automatica: "&amp;$J4560)))</f>
        <v/>
      </c>
    </row>
    <row r="4561">
      <c r="A4561" s="9" t="n"/>
      <c r="B4561" s="9" t="n"/>
      <c r="C4561" s="9" t="n"/>
      <c r="D4561" s="9" t="n"/>
      <c r="E4561" s="9" t="n"/>
      <c r="F4561" s="11" t="n"/>
      <c r="G4561" s="9" t="n"/>
      <c r="H4561" s="9" t="n"/>
      <c r="I4561" s="9">
        <f>IF(COUNTA($A4561:$H4561)=0,"",IF($J4561="OTRO","NO","SI"))</f>
        <v/>
      </c>
      <c r="J4561" s="9">
        <f>IF(COUNTA($A4561:$H4561)=0,"",IFERROR(LOOKUP(2,1/(((LISTS!$H$2:$H$26&lt;&gt;"")*ISNUMBER(SEARCH(LISTS!$H$2:$H$26,$G4561)))+((LISTS!$I$2:$I$26&lt;&gt;"")*ISNUMBER(SEARCH(LISTS!$I$2:$I$26,$E4561)))),LISTS!$K$2:$K$26),"OTRO"))</f>
        <v/>
      </c>
      <c r="K4561" s="11">
        <f>IF($I4561&lt;&gt;"SI",0,IFERROR($F4561,0))</f>
        <v/>
      </c>
      <c r="L4561" s="9">
        <f>IF(COUNTA($A4561:$H4561)=0,"",IF($J4561="OTRO",IFERROR(LOOKUP(2,1/(((LISTS!$H$2:$H$26&lt;&gt;"")*ISNUMBER(SEARCH(LISTS!$H$2:$H$26,$G4561)))+((LISTS!$I$2:$I$26&lt;&gt;"")*ISNUMBER(SEARCH(LISTS!$I$2:$I$26,$E4561)))),LISTS!$L$2:$L$26),"Concepto DIAN no mapeado a casilla automatica"),IF(LEFT($J4561,4)="TOPE","Control automatico DIAN: "&amp;$J4561,"Casilla automatica: "&amp;$J4561)))</f>
        <v/>
      </c>
    </row>
    <row r="4562">
      <c r="A4562" s="9" t="n"/>
      <c r="B4562" s="9" t="n"/>
      <c r="C4562" s="9" t="n"/>
      <c r="D4562" s="9" t="n"/>
      <c r="E4562" s="9" t="n"/>
      <c r="F4562" s="11" t="n"/>
      <c r="G4562" s="9" t="n"/>
      <c r="H4562" s="9" t="n"/>
      <c r="I4562" s="9">
        <f>IF(COUNTA($A4562:$H4562)=0,"",IF($J4562="OTRO","NO","SI"))</f>
        <v/>
      </c>
      <c r="J4562" s="9">
        <f>IF(COUNTA($A4562:$H4562)=0,"",IFERROR(LOOKUP(2,1/(((LISTS!$H$2:$H$26&lt;&gt;"")*ISNUMBER(SEARCH(LISTS!$H$2:$H$26,$G4562)))+((LISTS!$I$2:$I$26&lt;&gt;"")*ISNUMBER(SEARCH(LISTS!$I$2:$I$26,$E4562)))),LISTS!$K$2:$K$26),"OTRO"))</f>
        <v/>
      </c>
      <c r="K4562" s="11">
        <f>IF($I4562&lt;&gt;"SI",0,IFERROR($F4562,0))</f>
        <v/>
      </c>
      <c r="L4562" s="9">
        <f>IF(COUNTA($A4562:$H4562)=0,"",IF($J4562="OTRO",IFERROR(LOOKUP(2,1/(((LISTS!$H$2:$H$26&lt;&gt;"")*ISNUMBER(SEARCH(LISTS!$H$2:$H$26,$G4562)))+((LISTS!$I$2:$I$26&lt;&gt;"")*ISNUMBER(SEARCH(LISTS!$I$2:$I$26,$E4562)))),LISTS!$L$2:$L$26),"Concepto DIAN no mapeado a casilla automatica"),IF(LEFT($J4562,4)="TOPE","Control automatico DIAN: "&amp;$J4562,"Casilla automatica: "&amp;$J4562)))</f>
        <v/>
      </c>
    </row>
    <row r="4563">
      <c r="A4563" s="9" t="n"/>
      <c r="B4563" s="9" t="n"/>
      <c r="C4563" s="9" t="n"/>
      <c r="D4563" s="9" t="n"/>
      <c r="E4563" s="9" t="n"/>
      <c r="F4563" s="11" t="n"/>
      <c r="G4563" s="9" t="n"/>
      <c r="H4563" s="9" t="n"/>
      <c r="I4563" s="9">
        <f>IF(COUNTA($A4563:$H4563)=0,"",IF($J4563="OTRO","NO","SI"))</f>
        <v/>
      </c>
      <c r="J4563" s="9">
        <f>IF(COUNTA($A4563:$H4563)=0,"",IFERROR(LOOKUP(2,1/(((LISTS!$H$2:$H$26&lt;&gt;"")*ISNUMBER(SEARCH(LISTS!$H$2:$H$26,$G4563)))+((LISTS!$I$2:$I$26&lt;&gt;"")*ISNUMBER(SEARCH(LISTS!$I$2:$I$26,$E4563)))),LISTS!$K$2:$K$26),"OTRO"))</f>
        <v/>
      </c>
      <c r="K4563" s="11">
        <f>IF($I4563&lt;&gt;"SI",0,IFERROR($F4563,0))</f>
        <v/>
      </c>
      <c r="L4563" s="9">
        <f>IF(COUNTA($A4563:$H4563)=0,"",IF($J4563="OTRO",IFERROR(LOOKUP(2,1/(((LISTS!$H$2:$H$26&lt;&gt;"")*ISNUMBER(SEARCH(LISTS!$H$2:$H$26,$G4563)))+((LISTS!$I$2:$I$26&lt;&gt;"")*ISNUMBER(SEARCH(LISTS!$I$2:$I$26,$E4563)))),LISTS!$L$2:$L$26),"Concepto DIAN no mapeado a casilla automatica"),IF(LEFT($J4563,4)="TOPE","Control automatico DIAN: "&amp;$J4563,"Casilla automatica: "&amp;$J4563)))</f>
        <v/>
      </c>
    </row>
    <row r="4564">
      <c r="A4564" s="9" t="n"/>
      <c r="B4564" s="9" t="n"/>
      <c r="C4564" s="9" t="n"/>
      <c r="D4564" s="9" t="n"/>
      <c r="E4564" s="9" t="n"/>
      <c r="F4564" s="11" t="n"/>
      <c r="G4564" s="9" t="n"/>
      <c r="H4564" s="9" t="n"/>
      <c r="I4564" s="9">
        <f>IF(COUNTA($A4564:$H4564)=0,"",IF($J4564="OTRO","NO","SI"))</f>
        <v/>
      </c>
      <c r="J4564" s="9">
        <f>IF(COUNTA($A4564:$H4564)=0,"",IFERROR(LOOKUP(2,1/(((LISTS!$H$2:$H$26&lt;&gt;"")*ISNUMBER(SEARCH(LISTS!$H$2:$H$26,$G4564)))+((LISTS!$I$2:$I$26&lt;&gt;"")*ISNUMBER(SEARCH(LISTS!$I$2:$I$26,$E4564)))),LISTS!$K$2:$K$26),"OTRO"))</f>
        <v/>
      </c>
      <c r="K4564" s="11">
        <f>IF($I4564&lt;&gt;"SI",0,IFERROR($F4564,0))</f>
        <v/>
      </c>
      <c r="L4564" s="9">
        <f>IF(COUNTA($A4564:$H4564)=0,"",IF($J4564="OTRO",IFERROR(LOOKUP(2,1/(((LISTS!$H$2:$H$26&lt;&gt;"")*ISNUMBER(SEARCH(LISTS!$H$2:$H$26,$G4564)))+((LISTS!$I$2:$I$26&lt;&gt;"")*ISNUMBER(SEARCH(LISTS!$I$2:$I$26,$E4564)))),LISTS!$L$2:$L$26),"Concepto DIAN no mapeado a casilla automatica"),IF(LEFT($J4564,4)="TOPE","Control automatico DIAN: "&amp;$J4564,"Casilla automatica: "&amp;$J4564)))</f>
        <v/>
      </c>
    </row>
    <row r="4565">
      <c r="A4565" s="9" t="n"/>
      <c r="B4565" s="9" t="n"/>
      <c r="C4565" s="9" t="n"/>
      <c r="D4565" s="9" t="n"/>
      <c r="E4565" s="9" t="n"/>
      <c r="F4565" s="11" t="n"/>
      <c r="G4565" s="9" t="n"/>
      <c r="H4565" s="9" t="n"/>
      <c r="I4565" s="9">
        <f>IF(COUNTA($A4565:$H4565)=0,"",IF($J4565="OTRO","NO","SI"))</f>
        <v/>
      </c>
      <c r="J4565" s="9">
        <f>IF(COUNTA($A4565:$H4565)=0,"",IFERROR(LOOKUP(2,1/(((LISTS!$H$2:$H$26&lt;&gt;"")*ISNUMBER(SEARCH(LISTS!$H$2:$H$26,$G4565)))+((LISTS!$I$2:$I$26&lt;&gt;"")*ISNUMBER(SEARCH(LISTS!$I$2:$I$26,$E4565)))),LISTS!$K$2:$K$26),"OTRO"))</f>
        <v/>
      </c>
      <c r="K4565" s="11">
        <f>IF($I4565&lt;&gt;"SI",0,IFERROR($F4565,0))</f>
        <v/>
      </c>
      <c r="L4565" s="9">
        <f>IF(COUNTA($A4565:$H4565)=0,"",IF($J4565="OTRO",IFERROR(LOOKUP(2,1/(((LISTS!$H$2:$H$26&lt;&gt;"")*ISNUMBER(SEARCH(LISTS!$H$2:$H$26,$G4565)))+((LISTS!$I$2:$I$26&lt;&gt;"")*ISNUMBER(SEARCH(LISTS!$I$2:$I$26,$E4565)))),LISTS!$L$2:$L$26),"Concepto DIAN no mapeado a casilla automatica"),IF(LEFT($J4565,4)="TOPE","Control automatico DIAN: "&amp;$J4565,"Casilla automatica: "&amp;$J4565)))</f>
        <v/>
      </c>
    </row>
    <row r="4566">
      <c r="A4566" s="9" t="n"/>
      <c r="B4566" s="9" t="n"/>
      <c r="C4566" s="9" t="n"/>
      <c r="D4566" s="9" t="n"/>
      <c r="E4566" s="9" t="n"/>
      <c r="F4566" s="11" t="n"/>
      <c r="G4566" s="9" t="n"/>
      <c r="H4566" s="9" t="n"/>
      <c r="I4566" s="9">
        <f>IF(COUNTA($A4566:$H4566)=0,"",IF($J4566="OTRO","NO","SI"))</f>
        <v/>
      </c>
      <c r="J4566" s="9">
        <f>IF(COUNTA($A4566:$H4566)=0,"",IFERROR(LOOKUP(2,1/(((LISTS!$H$2:$H$26&lt;&gt;"")*ISNUMBER(SEARCH(LISTS!$H$2:$H$26,$G4566)))+((LISTS!$I$2:$I$26&lt;&gt;"")*ISNUMBER(SEARCH(LISTS!$I$2:$I$26,$E4566)))),LISTS!$K$2:$K$26),"OTRO"))</f>
        <v/>
      </c>
      <c r="K4566" s="11">
        <f>IF($I4566&lt;&gt;"SI",0,IFERROR($F4566,0))</f>
        <v/>
      </c>
      <c r="L4566" s="9">
        <f>IF(COUNTA($A4566:$H4566)=0,"",IF($J4566="OTRO",IFERROR(LOOKUP(2,1/(((LISTS!$H$2:$H$26&lt;&gt;"")*ISNUMBER(SEARCH(LISTS!$H$2:$H$26,$G4566)))+((LISTS!$I$2:$I$26&lt;&gt;"")*ISNUMBER(SEARCH(LISTS!$I$2:$I$26,$E4566)))),LISTS!$L$2:$L$26),"Concepto DIAN no mapeado a casilla automatica"),IF(LEFT($J4566,4)="TOPE","Control automatico DIAN: "&amp;$J4566,"Casilla automatica: "&amp;$J4566)))</f>
        <v/>
      </c>
    </row>
    <row r="4567">
      <c r="A4567" s="9" t="n"/>
      <c r="B4567" s="9" t="n"/>
      <c r="C4567" s="9" t="n"/>
      <c r="D4567" s="9" t="n"/>
      <c r="E4567" s="9" t="n"/>
      <c r="F4567" s="11" t="n"/>
      <c r="G4567" s="9" t="n"/>
      <c r="H4567" s="9" t="n"/>
      <c r="I4567" s="9">
        <f>IF(COUNTA($A4567:$H4567)=0,"",IF($J4567="OTRO","NO","SI"))</f>
        <v/>
      </c>
      <c r="J4567" s="9">
        <f>IF(COUNTA($A4567:$H4567)=0,"",IFERROR(LOOKUP(2,1/(((LISTS!$H$2:$H$26&lt;&gt;"")*ISNUMBER(SEARCH(LISTS!$H$2:$H$26,$G4567)))+((LISTS!$I$2:$I$26&lt;&gt;"")*ISNUMBER(SEARCH(LISTS!$I$2:$I$26,$E4567)))),LISTS!$K$2:$K$26),"OTRO"))</f>
        <v/>
      </c>
      <c r="K4567" s="11">
        <f>IF($I4567&lt;&gt;"SI",0,IFERROR($F4567,0))</f>
        <v/>
      </c>
      <c r="L4567" s="9">
        <f>IF(COUNTA($A4567:$H4567)=0,"",IF($J4567="OTRO",IFERROR(LOOKUP(2,1/(((LISTS!$H$2:$H$26&lt;&gt;"")*ISNUMBER(SEARCH(LISTS!$H$2:$H$26,$G4567)))+((LISTS!$I$2:$I$26&lt;&gt;"")*ISNUMBER(SEARCH(LISTS!$I$2:$I$26,$E4567)))),LISTS!$L$2:$L$26),"Concepto DIAN no mapeado a casilla automatica"),IF(LEFT($J4567,4)="TOPE","Control automatico DIAN: "&amp;$J4567,"Casilla automatica: "&amp;$J4567)))</f>
        <v/>
      </c>
    </row>
    <row r="4568">
      <c r="A4568" s="9" t="n"/>
      <c r="B4568" s="9" t="n"/>
      <c r="C4568" s="9" t="n"/>
      <c r="D4568" s="9" t="n"/>
      <c r="E4568" s="9" t="n"/>
      <c r="F4568" s="11" t="n"/>
      <c r="G4568" s="9" t="n"/>
      <c r="H4568" s="9" t="n"/>
      <c r="I4568" s="9">
        <f>IF(COUNTA($A4568:$H4568)=0,"",IF($J4568="OTRO","NO","SI"))</f>
        <v/>
      </c>
      <c r="J4568" s="9">
        <f>IF(COUNTA($A4568:$H4568)=0,"",IFERROR(LOOKUP(2,1/(((LISTS!$H$2:$H$26&lt;&gt;"")*ISNUMBER(SEARCH(LISTS!$H$2:$H$26,$G4568)))+((LISTS!$I$2:$I$26&lt;&gt;"")*ISNUMBER(SEARCH(LISTS!$I$2:$I$26,$E4568)))),LISTS!$K$2:$K$26),"OTRO"))</f>
        <v/>
      </c>
      <c r="K4568" s="11">
        <f>IF($I4568&lt;&gt;"SI",0,IFERROR($F4568,0))</f>
        <v/>
      </c>
      <c r="L4568" s="9">
        <f>IF(COUNTA($A4568:$H4568)=0,"",IF($J4568="OTRO",IFERROR(LOOKUP(2,1/(((LISTS!$H$2:$H$26&lt;&gt;"")*ISNUMBER(SEARCH(LISTS!$H$2:$H$26,$G4568)))+((LISTS!$I$2:$I$26&lt;&gt;"")*ISNUMBER(SEARCH(LISTS!$I$2:$I$26,$E4568)))),LISTS!$L$2:$L$26),"Concepto DIAN no mapeado a casilla automatica"),IF(LEFT($J4568,4)="TOPE","Control automatico DIAN: "&amp;$J4568,"Casilla automatica: "&amp;$J4568)))</f>
        <v/>
      </c>
    </row>
    <row r="4569">
      <c r="A4569" s="9" t="n"/>
      <c r="B4569" s="9" t="n"/>
      <c r="C4569" s="9" t="n"/>
      <c r="D4569" s="9" t="n"/>
      <c r="E4569" s="9" t="n"/>
      <c r="F4569" s="11" t="n"/>
      <c r="G4569" s="9" t="n"/>
      <c r="H4569" s="9" t="n"/>
      <c r="I4569" s="9">
        <f>IF(COUNTA($A4569:$H4569)=0,"",IF($J4569="OTRO","NO","SI"))</f>
        <v/>
      </c>
      <c r="J4569" s="9">
        <f>IF(COUNTA($A4569:$H4569)=0,"",IFERROR(LOOKUP(2,1/(((LISTS!$H$2:$H$26&lt;&gt;"")*ISNUMBER(SEARCH(LISTS!$H$2:$H$26,$G4569)))+((LISTS!$I$2:$I$26&lt;&gt;"")*ISNUMBER(SEARCH(LISTS!$I$2:$I$26,$E4569)))),LISTS!$K$2:$K$26),"OTRO"))</f>
        <v/>
      </c>
      <c r="K4569" s="11">
        <f>IF($I4569&lt;&gt;"SI",0,IFERROR($F4569,0))</f>
        <v/>
      </c>
      <c r="L4569" s="9">
        <f>IF(COUNTA($A4569:$H4569)=0,"",IF($J4569="OTRO",IFERROR(LOOKUP(2,1/(((LISTS!$H$2:$H$26&lt;&gt;"")*ISNUMBER(SEARCH(LISTS!$H$2:$H$26,$G4569)))+((LISTS!$I$2:$I$26&lt;&gt;"")*ISNUMBER(SEARCH(LISTS!$I$2:$I$26,$E4569)))),LISTS!$L$2:$L$26),"Concepto DIAN no mapeado a casilla automatica"),IF(LEFT($J4569,4)="TOPE","Control automatico DIAN: "&amp;$J4569,"Casilla automatica: "&amp;$J4569)))</f>
        <v/>
      </c>
    </row>
    <row r="4570">
      <c r="A4570" s="9" t="n"/>
      <c r="B4570" s="9" t="n"/>
      <c r="C4570" s="9" t="n"/>
      <c r="D4570" s="9" t="n"/>
      <c r="E4570" s="9" t="n"/>
      <c r="F4570" s="11" t="n"/>
      <c r="G4570" s="9" t="n"/>
      <c r="H4570" s="9" t="n"/>
      <c r="I4570" s="9">
        <f>IF(COUNTA($A4570:$H4570)=0,"",IF($J4570="OTRO","NO","SI"))</f>
        <v/>
      </c>
      <c r="J4570" s="9">
        <f>IF(COUNTA($A4570:$H4570)=0,"",IFERROR(LOOKUP(2,1/(((LISTS!$H$2:$H$26&lt;&gt;"")*ISNUMBER(SEARCH(LISTS!$H$2:$H$26,$G4570)))+((LISTS!$I$2:$I$26&lt;&gt;"")*ISNUMBER(SEARCH(LISTS!$I$2:$I$26,$E4570)))),LISTS!$K$2:$K$26),"OTRO"))</f>
        <v/>
      </c>
      <c r="K4570" s="11">
        <f>IF($I4570&lt;&gt;"SI",0,IFERROR($F4570,0))</f>
        <v/>
      </c>
      <c r="L4570" s="9">
        <f>IF(COUNTA($A4570:$H4570)=0,"",IF($J4570="OTRO",IFERROR(LOOKUP(2,1/(((LISTS!$H$2:$H$26&lt;&gt;"")*ISNUMBER(SEARCH(LISTS!$H$2:$H$26,$G4570)))+((LISTS!$I$2:$I$26&lt;&gt;"")*ISNUMBER(SEARCH(LISTS!$I$2:$I$26,$E4570)))),LISTS!$L$2:$L$26),"Concepto DIAN no mapeado a casilla automatica"),IF(LEFT($J4570,4)="TOPE","Control automatico DIAN: "&amp;$J4570,"Casilla automatica: "&amp;$J4570)))</f>
        <v/>
      </c>
    </row>
    <row r="4571">
      <c r="A4571" s="9" t="n"/>
      <c r="B4571" s="9" t="n"/>
      <c r="C4571" s="9" t="n"/>
      <c r="D4571" s="9" t="n"/>
      <c r="E4571" s="9" t="n"/>
      <c r="F4571" s="11" t="n"/>
      <c r="G4571" s="9" t="n"/>
      <c r="H4571" s="9" t="n"/>
      <c r="I4571" s="9">
        <f>IF(COUNTA($A4571:$H4571)=0,"",IF($J4571="OTRO","NO","SI"))</f>
        <v/>
      </c>
      <c r="J4571" s="9">
        <f>IF(COUNTA($A4571:$H4571)=0,"",IFERROR(LOOKUP(2,1/(((LISTS!$H$2:$H$26&lt;&gt;"")*ISNUMBER(SEARCH(LISTS!$H$2:$H$26,$G4571)))+((LISTS!$I$2:$I$26&lt;&gt;"")*ISNUMBER(SEARCH(LISTS!$I$2:$I$26,$E4571)))),LISTS!$K$2:$K$26),"OTRO"))</f>
        <v/>
      </c>
      <c r="K4571" s="11">
        <f>IF($I4571&lt;&gt;"SI",0,IFERROR($F4571,0))</f>
        <v/>
      </c>
      <c r="L4571" s="9">
        <f>IF(COUNTA($A4571:$H4571)=0,"",IF($J4571="OTRO",IFERROR(LOOKUP(2,1/(((LISTS!$H$2:$H$26&lt;&gt;"")*ISNUMBER(SEARCH(LISTS!$H$2:$H$26,$G4571)))+((LISTS!$I$2:$I$26&lt;&gt;"")*ISNUMBER(SEARCH(LISTS!$I$2:$I$26,$E4571)))),LISTS!$L$2:$L$26),"Concepto DIAN no mapeado a casilla automatica"),IF(LEFT($J4571,4)="TOPE","Control automatico DIAN: "&amp;$J4571,"Casilla automatica: "&amp;$J4571)))</f>
        <v/>
      </c>
    </row>
    <row r="4572">
      <c r="A4572" s="9" t="n"/>
      <c r="B4572" s="9" t="n"/>
      <c r="C4572" s="9" t="n"/>
      <c r="D4572" s="9" t="n"/>
      <c r="E4572" s="9" t="n"/>
      <c r="F4572" s="11" t="n"/>
      <c r="G4572" s="9" t="n"/>
      <c r="H4572" s="9" t="n"/>
      <c r="I4572" s="9">
        <f>IF(COUNTA($A4572:$H4572)=0,"",IF($J4572="OTRO","NO","SI"))</f>
        <v/>
      </c>
      <c r="J4572" s="9">
        <f>IF(COUNTA($A4572:$H4572)=0,"",IFERROR(LOOKUP(2,1/(((LISTS!$H$2:$H$26&lt;&gt;"")*ISNUMBER(SEARCH(LISTS!$H$2:$H$26,$G4572)))+((LISTS!$I$2:$I$26&lt;&gt;"")*ISNUMBER(SEARCH(LISTS!$I$2:$I$26,$E4572)))),LISTS!$K$2:$K$26),"OTRO"))</f>
        <v/>
      </c>
      <c r="K4572" s="11">
        <f>IF($I4572&lt;&gt;"SI",0,IFERROR($F4572,0))</f>
        <v/>
      </c>
      <c r="L4572" s="9">
        <f>IF(COUNTA($A4572:$H4572)=0,"",IF($J4572="OTRO",IFERROR(LOOKUP(2,1/(((LISTS!$H$2:$H$26&lt;&gt;"")*ISNUMBER(SEARCH(LISTS!$H$2:$H$26,$G4572)))+((LISTS!$I$2:$I$26&lt;&gt;"")*ISNUMBER(SEARCH(LISTS!$I$2:$I$26,$E4572)))),LISTS!$L$2:$L$26),"Concepto DIAN no mapeado a casilla automatica"),IF(LEFT($J4572,4)="TOPE","Control automatico DIAN: "&amp;$J4572,"Casilla automatica: "&amp;$J4572)))</f>
        <v/>
      </c>
    </row>
    <row r="4573">
      <c r="A4573" s="9" t="n"/>
      <c r="B4573" s="9" t="n"/>
      <c r="C4573" s="9" t="n"/>
      <c r="D4573" s="9" t="n"/>
      <c r="E4573" s="9" t="n"/>
      <c r="F4573" s="11" t="n"/>
      <c r="G4573" s="9" t="n"/>
      <c r="H4573" s="9" t="n"/>
      <c r="I4573" s="9">
        <f>IF(COUNTA($A4573:$H4573)=0,"",IF($J4573="OTRO","NO","SI"))</f>
        <v/>
      </c>
      <c r="J4573" s="9">
        <f>IF(COUNTA($A4573:$H4573)=0,"",IFERROR(LOOKUP(2,1/(((LISTS!$H$2:$H$26&lt;&gt;"")*ISNUMBER(SEARCH(LISTS!$H$2:$H$26,$G4573)))+((LISTS!$I$2:$I$26&lt;&gt;"")*ISNUMBER(SEARCH(LISTS!$I$2:$I$26,$E4573)))),LISTS!$K$2:$K$26),"OTRO"))</f>
        <v/>
      </c>
      <c r="K4573" s="11">
        <f>IF($I4573&lt;&gt;"SI",0,IFERROR($F4573,0))</f>
        <v/>
      </c>
      <c r="L4573" s="9">
        <f>IF(COUNTA($A4573:$H4573)=0,"",IF($J4573="OTRO",IFERROR(LOOKUP(2,1/(((LISTS!$H$2:$H$26&lt;&gt;"")*ISNUMBER(SEARCH(LISTS!$H$2:$H$26,$G4573)))+((LISTS!$I$2:$I$26&lt;&gt;"")*ISNUMBER(SEARCH(LISTS!$I$2:$I$26,$E4573)))),LISTS!$L$2:$L$26),"Concepto DIAN no mapeado a casilla automatica"),IF(LEFT($J4573,4)="TOPE","Control automatico DIAN: "&amp;$J4573,"Casilla automatica: "&amp;$J4573)))</f>
        <v/>
      </c>
    </row>
    <row r="4574">
      <c r="A4574" s="9" t="n"/>
      <c r="B4574" s="9" t="n"/>
      <c r="C4574" s="9" t="n"/>
      <c r="D4574" s="9" t="n"/>
      <c r="E4574" s="9" t="n"/>
      <c r="F4574" s="11" t="n"/>
      <c r="G4574" s="9" t="n"/>
      <c r="H4574" s="9" t="n"/>
      <c r="I4574" s="9">
        <f>IF(COUNTA($A4574:$H4574)=0,"",IF($J4574="OTRO","NO","SI"))</f>
        <v/>
      </c>
      <c r="J4574" s="9">
        <f>IF(COUNTA($A4574:$H4574)=0,"",IFERROR(LOOKUP(2,1/(((LISTS!$H$2:$H$26&lt;&gt;"")*ISNUMBER(SEARCH(LISTS!$H$2:$H$26,$G4574)))+((LISTS!$I$2:$I$26&lt;&gt;"")*ISNUMBER(SEARCH(LISTS!$I$2:$I$26,$E4574)))),LISTS!$K$2:$K$26),"OTRO"))</f>
        <v/>
      </c>
      <c r="K4574" s="11">
        <f>IF($I4574&lt;&gt;"SI",0,IFERROR($F4574,0))</f>
        <v/>
      </c>
      <c r="L4574" s="9">
        <f>IF(COUNTA($A4574:$H4574)=0,"",IF($J4574="OTRO",IFERROR(LOOKUP(2,1/(((LISTS!$H$2:$H$26&lt;&gt;"")*ISNUMBER(SEARCH(LISTS!$H$2:$H$26,$G4574)))+((LISTS!$I$2:$I$26&lt;&gt;"")*ISNUMBER(SEARCH(LISTS!$I$2:$I$26,$E4574)))),LISTS!$L$2:$L$26),"Concepto DIAN no mapeado a casilla automatica"),IF(LEFT($J4574,4)="TOPE","Control automatico DIAN: "&amp;$J4574,"Casilla automatica: "&amp;$J4574)))</f>
        <v/>
      </c>
    </row>
    <row r="4575">
      <c r="A4575" s="9" t="n"/>
      <c r="B4575" s="9" t="n"/>
      <c r="C4575" s="9" t="n"/>
      <c r="D4575" s="9" t="n"/>
      <c r="E4575" s="9" t="n"/>
      <c r="F4575" s="11" t="n"/>
      <c r="G4575" s="9" t="n"/>
      <c r="H4575" s="9" t="n"/>
      <c r="I4575" s="9">
        <f>IF(COUNTA($A4575:$H4575)=0,"",IF($J4575="OTRO","NO","SI"))</f>
        <v/>
      </c>
      <c r="J4575" s="9">
        <f>IF(COUNTA($A4575:$H4575)=0,"",IFERROR(LOOKUP(2,1/(((LISTS!$H$2:$H$26&lt;&gt;"")*ISNUMBER(SEARCH(LISTS!$H$2:$H$26,$G4575)))+((LISTS!$I$2:$I$26&lt;&gt;"")*ISNUMBER(SEARCH(LISTS!$I$2:$I$26,$E4575)))),LISTS!$K$2:$K$26),"OTRO"))</f>
        <v/>
      </c>
      <c r="K4575" s="11">
        <f>IF($I4575&lt;&gt;"SI",0,IFERROR($F4575,0))</f>
        <v/>
      </c>
      <c r="L4575" s="9">
        <f>IF(COUNTA($A4575:$H4575)=0,"",IF($J4575="OTRO",IFERROR(LOOKUP(2,1/(((LISTS!$H$2:$H$26&lt;&gt;"")*ISNUMBER(SEARCH(LISTS!$H$2:$H$26,$G4575)))+((LISTS!$I$2:$I$26&lt;&gt;"")*ISNUMBER(SEARCH(LISTS!$I$2:$I$26,$E4575)))),LISTS!$L$2:$L$26),"Concepto DIAN no mapeado a casilla automatica"),IF(LEFT($J4575,4)="TOPE","Control automatico DIAN: "&amp;$J4575,"Casilla automatica: "&amp;$J4575)))</f>
        <v/>
      </c>
    </row>
    <row r="4576">
      <c r="A4576" s="9" t="n"/>
      <c r="B4576" s="9" t="n"/>
      <c r="C4576" s="9" t="n"/>
      <c r="D4576" s="9" t="n"/>
      <c r="E4576" s="9" t="n"/>
      <c r="F4576" s="11" t="n"/>
      <c r="G4576" s="9" t="n"/>
      <c r="H4576" s="9" t="n"/>
      <c r="I4576" s="9">
        <f>IF(COUNTA($A4576:$H4576)=0,"",IF($J4576="OTRO","NO","SI"))</f>
        <v/>
      </c>
      <c r="J4576" s="9">
        <f>IF(COUNTA($A4576:$H4576)=0,"",IFERROR(LOOKUP(2,1/(((LISTS!$H$2:$H$26&lt;&gt;"")*ISNUMBER(SEARCH(LISTS!$H$2:$H$26,$G4576)))+((LISTS!$I$2:$I$26&lt;&gt;"")*ISNUMBER(SEARCH(LISTS!$I$2:$I$26,$E4576)))),LISTS!$K$2:$K$26),"OTRO"))</f>
        <v/>
      </c>
      <c r="K4576" s="11">
        <f>IF($I4576&lt;&gt;"SI",0,IFERROR($F4576,0))</f>
        <v/>
      </c>
      <c r="L4576" s="9">
        <f>IF(COUNTA($A4576:$H4576)=0,"",IF($J4576="OTRO",IFERROR(LOOKUP(2,1/(((LISTS!$H$2:$H$26&lt;&gt;"")*ISNUMBER(SEARCH(LISTS!$H$2:$H$26,$G4576)))+((LISTS!$I$2:$I$26&lt;&gt;"")*ISNUMBER(SEARCH(LISTS!$I$2:$I$26,$E4576)))),LISTS!$L$2:$L$26),"Concepto DIAN no mapeado a casilla automatica"),IF(LEFT($J4576,4)="TOPE","Control automatico DIAN: "&amp;$J4576,"Casilla automatica: "&amp;$J4576)))</f>
        <v/>
      </c>
    </row>
    <row r="4577">
      <c r="A4577" s="9" t="n"/>
      <c r="B4577" s="9" t="n"/>
      <c r="C4577" s="9" t="n"/>
      <c r="D4577" s="9" t="n"/>
      <c r="E4577" s="9" t="n"/>
      <c r="F4577" s="11" t="n"/>
      <c r="G4577" s="9" t="n"/>
      <c r="H4577" s="9" t="n"/>
      <c r="I4577" s="9">
        <f>IF(COUNTA($A4577:$H4577)=0,"",IF($J4577="OTRO","NO","SI"))</f>
        <v/>
      </c>
      <c r="J4577" s="9">
        <f>IF(COUNTA($A4577:$H4577)=0,"",IFERROR(LOOKUP(2,1/(((LISTS!$H$2:$H$26&lt;&gt;"")*ISNUMBER(SEARCH(LISTS!$H$2:$H$26,$G4577)))+((LISTS!$I$2:$I$26&lt;&gt;"")*ISNUMBER(SEARCH(LISTS!$I$2:$I$26,$E4577)))),LISTS!$K$2:$K$26),"OTRO"))</f>
        <v/>
      </c>
      <c r="K4577" s="11">
        <f>IF($I4577&lt;&gt;"SI",0,IFERROR($F4577,0))</f>
        <v/>
      </c>
      <c r="L4577" s="9">
        <f>IF(COUNTA($A4577:$H4577)=0,"",IF($J4577="OTRO",IFERROR(LOOKUP(2,1/(((LISTS!$H$2:$H$26&lt;&gt;"")*ISNUMBER(SEARCH(LISTS!$H$2:$H$26,$G4577)))+((LISTS!$I$2:$I$26&lt;&gt;"")*ISNUMBER(SEARCH(LISTS!$I$2:$I$26,$E4577)))),LISTS!$L$2:$L$26),"Concepto DIAN no mapeado a casilla automatica"),IF(LEFT($J4577,4)="TOPE","Control automatico DIAN: "&amp;$J4577,"Casilla automatica: "&amp;$J4577)))</f>
        <v/>
      </c>
    </row>
    <row r="4578">
      <c r="A4578" s="9" t="n"/>
      <c r="B4578" s="9" t="n"/>
      <c r="C4578" s="9" t="n"/>
      <c r="D4578" s="9" t="n"/>
      <c r="E4578" s="9" t="n"/>
      <c r="F4578" s="11" t="n"/>
      <c r="G4578" s="9" t="n"/>
      <c r="H4578" s="9" t="n"/>
      <c r="I4578" s="9">
        <f>IF(COUNTA($A4578:$H4578)=0,"",IF($J4578="OTRO","NO","SI"))</f>
        <v/>
      </c>
      <c r="J4578" s="9">
        <f>IF(COUNTA($A4578:$H4578)=0,"",IFERROR(LOOKUP(2,1/(((LISTS!$H$2:$H$26&lt;&gt;"")*ISNUMBER(SEARCH(LISTS!$H$2:$H$26,$G4578)))+((LISTS!$I$2:$I$26&lt;&gt;"")*ISNUMBER(SEARCH(LISTS!$I$2:$I$26,$E4578)))),LISTS!$K$2:$K$26),"OTRO"))</f>
        <v/>
      </c>
      <c r="K4578" s="11">
        <f>IF($I4578&lt;&gt;"SI",0,IFERROR($F4578,0))</f>
        <v/>
      </c>
      <c r="L4578" s="9">
        <f>IF(COUNTA($A4578:$H4578)=0,"",IF($J4578="OTRO",IFERROR(LOOKUP(2,1/(((LISTS!$H$2:$H$26&lt;&gt;"")*ISNUMBER(SEARCH(LISTS!$H$2:$H$26,$G4578)))+((LISTS!$I$2:$I$26&lt;&gt;"")*ISNUMBER(SEARCH(LISTS!$I$2:$I$26,$E4578)))),LISTS!$L$2:$L$26),"Concepto DIAN no mapeado a casilla automatica"),IF(LEFT($J4578,4)="TOPE","Control automatico DIAN: "&amp;$J4578,"Casilla automatica: "&amp;$J4578)))</f>
        <v/>
      </c>
    </row>
    <row r="4579">
      <c r="A4579" s="9" t="n"/>
      <c r="B4579" s="9" t="n"/>
      <c r="C4579" s="9" t="n"/>
      <c r="D4579" s="9" t="n"/>
      <c r="E4579" s="9" t="n"/>
      <c r="F4579" s="11" t="n"/>
      <c r="G4579" s="9" t="n"/>
      <c r="H4579" s="9" t="n"/>
      <c r="I4579" s="9">
        <f>IF(COUNTA($A4579:$H4579)=0,"",IF($J4579="OTRO","NO","SI"))</f>
        <v/>
      </c>
      <c r="J4579" s="9">
        <f>IF(COUNTA($A4579:$H4579)=0,"",IFERROR(LOOKUP(2,1/(((LISTS!$H$2:$H$26&lt;&gt;"")*ISNUMBER(SEARCH(LISTS!$H$2:$H$26,$G4579)))+((LISTS!$I$2:$I$26&lt;&gt;"")*ISNUMBER(SEARCH(LISTS!$I$2:$I$26,$E4579)))),LISTS!$K$2:$K$26),"OTRO"))</f>
        <v/>
      </c>
      <c r="K4579" s="11">
        <f>IF($I4579&lt;&gt;"SI",0,IFERROR($F4579,0))</f>
        <v/>
      </c>
      <c r="L4579" s="9">
        <f>IF(COUNTA($A4579:$H4579)=0,"",IF($J4579="OTRO",IFERROR(LOOKUP(2,1/(((LISTS!$H$2:$H$26&lt;&gt;"")*ISNUMBER(SEARCH(LISTS!$H$2:$H$26,$G4579)))+((LISTS!$I$2:$I$26&lt;&gt;"")*ISNUMBER(SEARCH(LISTS!$I$2:$I$26,$E4579)))),LISTS!$L$2:$L$26),"Concepto DIAN no mapeado a casilla automatica"),IF(LEFT($J4579,4)="TOPE","Control automatico DIAN: "&amp;$J4579,"Casilla automatica: "&amp;$J4579)))</f>
        <v/>
      </c>
    </row>
    <row r="4580">
      <c r="A4580" s="9" t="n"/>
      <c r="B4580" s="9" t="n"/>
      <c r="C4580" s="9" t="n"/>
      <c r="D4580" s="9" t="n"/>
      <c r="E4580" s="9" t="n"/>
      <c r="F4580" s="11" t="n"/>
      <c r="G4580" s="9" t="n"/>
      <c r="H4580" s="9" t="n"/>
      <c r="I4580" s="9">
        <f>IF(COUNTA($A4580:$H4580)=0,"",IF($J4580="OTRO","NO","SI"))</f>
        <v/>
      </c>
      <c r="J4580" s="9">
        <f>IF(COUNTA($A4580:$H4580)=0,"",IFERROR(LOOKUP(2,1/(((LISTS!$H$2:$H$26&lt;&gt;"")*ISNUMBER(SEARCH(LISTS!$H$2:$H$26,$G4580)))+((LISTS!$I$2:$I$26&lt;&gt;"")*ISNUMBER(SEARCH(LISTS!$I$2:$I$26,$E4580)))),LISTS!$K$2:$K$26),"OTRO"))</f>
        <v/>
      </c>
      <c r="K4580" s="11">
        <f>IF($I4580&lt;&gt;"SI",0,IFERROR($F4580,0))</f>
        <v/>
      </c>
      <c r="L4580" s="9">
        <f>IF(COUNTA($A4580:$H4580)=0,"",IF($J4580="OTRO",IFERROR(LOOKUP(2,1/(((LISTS!$H$2:$H$26&lt;&gt;"")*ISNUMBER(SEARCH(LISTS!$H$2:$H$26,$G4580)))+((LISTS!$I$2:$I$26&lt;&gt;"")*ISNUMBER(SEARCH(LISTS!$I$2:$I$26,$E4580)))),LISTS!$L$2:$L$26),"Concepto DIAN no mapeado a casilla automatica"),IF(LEFT($J4580,4)="TOPE","Control automatico DIAN: "&amp;$J4580,"Casilla automatica: "&amp;$J4580)))</f>
        <v/>
      </c>
    </row>
    <row r="4581">
      <c r="A4581" s="9" t="n"/>
      <c r="B4581" s="9" t="n"/>
      <c r="C4581" s="9" t="n"/>
      <c r="D4581" s="9" t="n"/>
      <c r="E4581" s="9" t="n"/>
      <c r="F4581" s="11" t="n"/>
      <c r="G4581" s="9" t="n"/>
      <c r="H4581" s="9" t="n"/>
      <c r="I4581" s="9">
        <f>IF(COUNTA($A4581:$H4581)=0,"",IF($J4581="OTRO","NO","SI"))</f>
        <v/>
      </c>
      <c r="J4581" s="9">
        <f>IF(COUNTA($A4581:$H4581)=0,"",IFERROR(LOOKUP(2,1/(((LISTS!$H$2:$H$26&lt;&gt;"")*ISNUMBER(SEARCH(LISTS!$H$2:$H$26,$G4581)))+((LISTS!$I$2:$I$26&lt;&gt;"")*ISNUMBER(SEARCH(LISTS!$I$2:$I$26,$E4581)))),LISTS!$K$2:$K$26),"OTRO"))</f>
        <v/>
      </c>
      <c r="K4581" s="11">
        <f>IF($I4581&lt;&gt;"SI",0,IFERROR($F4581,0))</f>
        <v/>
      </c>
      <c r="L4581" s="9">
        <f>IF(COUNTA($A4581:$H4581)=0,"",IF($J4581="OTRO",IFERROR(LOOKUP(2,1/(((LISTS!$H$2:$H$26&lt;&gt;"")*ISNUMBER(SEARCH(LISTS!$H$2:$H$26,$G4581)))+((LISTS!$I$2:$I$26&lt;&gt;"")*ISNUMBER(SEARCH(LISTS!$I$2:$I$26,$E4581)))),LISTS!$L$2:$L$26),"Concepto DIAN no mapeado a casilla automatica"),IF(LEFT($J4581,4)="TOPE","Control automatico DIAN: "&amp;$J4581,"Casilla automatica: "&amp;$J4581)))</f>
        <v/>
      </c>
    </row>
    <row r="4582">
      <c r="A4582" s="9" t="n"/>
      <c r="B4582" s="9" t="n"/>
      <c r="C4582" s="9" t="n"/>
      <c r="D4582" s="9" t="n"/>
      <c r="E4582" s="9" t="n"/>
      <c r="F4582" s="11" t="n"/>
      <c r="G4582" s="9" t="n"/>
      <c r="H4582" s="9" t="n"/>
      <c r="I4582" s="9">
        <f>IF(COUNTA($A4582:$H4582)=0,"",IF($J4582="OTRO","NO","SI"))</f>
        <v/>
      </c>
      <c r="J4582" s="9">
        <f>IF(COUNTA($A4582:$H4582)=0,"",IFERROR(LOOKUP(2,1/(((LISTS!$H$2:$H$26&lt;&gt;"")*ISNUMBER(SEARCH(LISTS!$H$2:$H$26,$G4582)))+((LISTS!$I$2:$I$26&lt;&gt;"")*ISNUMBER(SEARCH(LISTS!$I$2:$I$26,$E4582)))),LISTS!$K$2:$K$26),"OTRO"))</f>
        <v/>
      </c>
      <c r="K4582" s="11">
        <f>IF($I4582&lt;&gt;"SI",0,IFERROR($F4582,0))</f>
        <v/>
      </c>
      <c r="L4582" s="9">
        <f>IF(COUNTA($A4582:$H4582)=0,"",IF($J4582="OTRO",IFERROR(LOOKUP(2,1/(((LISTS!$H$2:$H$26&lt;&gt;"")*ISNUMBER(SEARCH(LISTS!$H$2:$H$26,$G4582)))+((LISTS!$I$2:$I$26&lt;&gt;"")*ISNUMBER(SEARCH(LISTS!$I$2:$I$26,$E4582)))),LISTS!$L$2:$L$26),"Concepto DIAN no mapeado a casilla automatica"),IF(LEFT($J4582,4)="TOPE","Control automatico DIAN: "&amp;$J4582,"Casilla automatica: "&amp;$J4582)))</f>
        <v/>
      </c>
    </row>
    <row r="4583">
      <c r="A4583" s="9" t="n"/>
      <c r="B4583" s="9" t="n"/>
      <c r="C4583" s="9" t="n"/>
      <c r="D4583" s="9" t="n"/>
      <c r="E4583" s="9" t="n"/>
      <c r="F4583" s="11" t="n"/>
      <c r="G4583" s="9" t="n"/>
      <c r="H4583" s="9" t="n"/>
      <c r="I4583" s="9">
        <f>IF(COUNTA($A4583:$H4583)=0,"",IF($J4583="OTRO","NO","SI"))</f>
        <v/>
      </c>
      <c r="J4583" s="9">
        <f>IF(COUNTA($A4583:$H4583)=0,"",IFERROR(LOOKUP(2,1/(((LISTS!$H$2:$H$26&lt;&gt;"")*ISNUMBER(SEARCH(LISTS!$H$2:$H$26,$G4583)))+((LISTS!$I$2:$I$26&lt;&gt;"")*ISNUMBER(SEARCH(LISTS!$I$2:$I$26,$E4583)))),LISTS!$K$2:$K$26),"OTRO"))</f>
        <v/>
      </c>
      <c r="K4583" s="11">
        <f>IF($I4583&lt;&gt;"SI",0,IFERROR($F4583,0))</f>
        <v/>
      </c>
      <c r="L4583" s="9">
        <f>IF(COUNTA($A4583:$H4583)=0,"",IF($J4583="OTRO",IFERROR(LOOKUP(2,1/(((LISTS!$H$2:$H$26&lt;&gt;"")*ISNUMBER(SEARCH(LISTS!$H$2:$H$26,$G4583)))+((LISTS!$I$2:$I$26&lt;&gt;"")*ISNUMBER(SEARCH(LISTS!$I$2:$I$26,$E4583)))),LISTS!$L$2:$L$26),"Concepto DIAN no mapeado a casilla automatica"),IF(LEFT($J4583,4)="TOPE","Control automatico DIAN: "&amp;$J4583,"Casilla automatica: "&amp;$J4583)))</f>
        <v/>
      </c>
    </row>
    <row r="4584">
      <c r="A4584" s="9" t="n"/>
      <c r="B4584" s="9" t="n"/>
      <c r="C4584" s="9" t="n"/>
      <c r="D4584" s="9" t="n"/>
      <c r="E4584" s="9" t="n"/>
      <c r="F4584" s="11" t="n"/>
      <c r="G4584" s="9" t="n"/>
      <c r="H4584" s="9" t="n"/>
      <c r="I4584" s="9">
        <f>IF(COUNTA($A4584:$H4584)=0,"",IF($J4584="OTRO","NO","SI"))</f>
        <v/>
      </c>
      <c r="J4584" s="9">
        <f>IF(COUNTA($A4584:$H4584)=0,"",IFERROR(LOOKUP(2,1/(((LISTS!$H$2:$H$26&lt;&gt;"")*ISNUMBER(SEARCH(LISTS!$H$2:$H$26,$G4584)))+((LISTS!$I$2:$I$26&lt;&gt;"")*ISNUMBER(SEARCH(LISTS!$I$2:$I$26,$E4584)))),LISTS!$K$2:$K$26),"OTRO"))</f>
        <v/>
      </c>
      <c r="K4584" s="11">
        <f>IF($I4584&lt;&gt;"SI",0,IFERROR($F4584,0))</f>
        <v/>
      </c>
      <c r="L4584" s="9">
        <f>IF(COUNTA($A4584:$H4584)=0,"",IF($J4584="OTRO",IFERROR(LOOKUP(2,1/(((LISTS!$H$2:$H$26&lt;&gt;"")*ISNUMBER(SEARCH(LISTS!$H$2:$H$26,$G4584)))+((LISTS!$I$2:$I$26&lt;&gt;"")*ISNUMBER(SEARCH(LISTS!$I$2:$I$26,$E4584)))),LISTS!$L$2:$L$26),"Concepto DIAN no mapeado a casilla automatica"),IF(LEFT($J4584,4)="TOPE","Control automatico DIAN: "&amp;$J4584,"Casilla automatica: "&amp;$J4584)))</f>
        <v/>
      </c>
    </row>
    <row r="4585">
      <c r="A4585" s="9" t="n"/>
      <c r="B4585" s="9" t="n"/>
      <c r="C4585" s="9" t="n"/>
      <c r="D4585" s="9" t="n"/>
      <c r="E4585" s="9" t="n"/>
      <c r="F4585" s="11" t="n"/>
      <c r="G4585" s="9" t="n"/>
      <c r="H4585" s="9" t="n"/>
      <c r="I4585" s="9">
        <f>IF(COUNTA($A4585:$H4585)=0,"",IF($J4585="OTRO","NO","SI"))</f>
        <v/>
      </c>
      <c r="J4585" s="9">
        <f>IF(COUNTA($A4585:$H4585)=0,"",IFERROR(LOOKUP(2,1/(((LISTS!$H$2:$H$26&lt;&gt;"")*ISNUMBER(SEARCH(LISTS!$H$2:$H$26,$G4585)))+((LISTS!$I$2:$I$26&lt;&gt;"")*ISNUMBER(SEARCH(LISTS!$I$2:$I$26,$E4585)))),LISTS!$K$2:$K$26),"OTRO"))</f>
        <v/>
      </c>
      <c r="K4585" s="11">
        <f>IF($I4585&lt;&gt;"SI",0,IFERROR($F4585,0))</f>
        <v/>
      </c>
      <c r="L4585" s="9">
        <f>IF(COUNTA($A4585:$H4585)=0,"",IF($J4585="OTRO",IFERROR(LOOKUP(2,1/(((LISTS!$H$2:$H$26&lt;&gt;"")*ISNUMBER(SEARCH(LISTS!$H$2:$H$26,$G4585)))+((LISTS!$I$2:$I$26&lt;&gt;"")*ISNUMBER(SEARCH(LISTS!$I$2:$I$26,$E4585)))),LISTS!$L$2:$L$26),"Concepto DIAN no mapeado a casilla automatica"),IF(LEFT($J4585,4)="TOPE","Control automatico DIAN: "&amp;$J4585,"Casilla automatica: "&amp;$J4585)))</f>
        <v/>
      </c>
    </row>
    <row r="4586">
      <c r="A4586" s="9" t="n"/>
      <c r="B4586" s="9" t="n"/>
      <c r="C4586" s="9" t="n"/>
      <c r="D4586" s="9" t="n"/>
      <c r="E4586" s="9" t="n"/>
      <c r="F4586" s="11" t="n"/>
      <c r="G4586" s="9" t="n"/>
      <c r="H4586" s="9" t="n"/>
      <c r="I4586" s="9">
        <f>IF(COUNTA($A4586:$H4586)=0,"",IF($J4586="OTRO","NO","SI"))</f>
        <v/>
      </c>
      <c r="J4586" s="9">
        <f>IF(COUNTA($A4586:$H4586)=0,"",IFERROR(LOOKUP(2,1/(((LISTS!$H$2:$H$26&lt;&gt;"")*ISNUMBER(SEARCH(LISTS!$H$2:$H$26,$G4586)))+((LISTS!$I$2:$I$26&lt;&gt;"")*ISNUMBER(SEARCH(LISTS!$I$2:$I$26,$E4586)))),LISTS!$K$2:$K$26),"OTRO"))</f>
        <v/>
      </c>
      <c r="K4586" s="11">
        <f>IF($I4586&lt;&gt;"SI",0,IFERROR($F4586,0))</f>
        <v/>
      </c>
      <c r="L4586" s="9">
        <f>IF(COUNTA($A4586:$H4586)=0,"",IF($J4586="OTRO",IFERROR(LOOKUP(2,1/(((LISTS!$H$2:$H$26&lt;&gt;"")*ISNUMBER(SEARCH(LISTS!$H$2:$H$26,$G4586)))+((LISTS!$I$2:$I$26&lt;&gt;"")*ISNUMBER(SEARCH(LISTS!$I$2:$I$26,$E4586)))),LISTS!$L$2:$L$26),"Concepto DIAN no mapeado a casilla automatica"),IF(LEFT($J4586,4)="TOPE","Control automatico DIAN: "&amp;$J4586,"Casilla automatica: "&amp;$J4586)))</f>
        <v/>
      </c>
    </row>
    <row r="4587">
      <c r="A4587" s="9" t="n"/>
      <c r="B4587" s="9" t="n"/>
      <c r="C4587" s="9" t="n"/>
      <c r="D4587" s="9" t="n"/>
      <c r="E4587" s="9" t="n"/>
      <c r="F4587" s="11" t="n"/>
      <c r="G4587" s="9" t="n"/>
      <c r="H4587" s="9" t="n"/>
      <c r="I4587" s="9">
        <f>IF(COUNTA($A4587:$H4587)=0,"",IF($J4587="OTRO","NO","SI"))</f>
        <v/>
      </c>
      <c r="J4587" s="9">
        <f>IF(COUNTA($A4587:$H4587)=0,"",IFERROR(LOOKUP(2,1/(((LISTS!$H$2:$H$26&lt;&gt;"")*ISNUMBER(SEARCH(LISTS!$H$2:$H$26,$G4587)))+((LISTS!$I$2:$I$26&lt;&gt;"")*ISNUMBER(SEARCH(LISTS!$I$2:$I$26,$E4587)))),LISTS!$K$2:$K$26),"OTRO"))</f>
        <v/>
      </c>
      <c r="K4587" s="11">
        <f>IF($I4587&lt;&gt;"SI",0,IFERROR($F4587,0))</f>
        <v/>
      </c>
      <c r="L4587" s="9">
        <f>IF(COUNTA($A4587:$H4587)=0,"",IF($J4587="OTRO",IFERROR(LOOKUP(2,1/(((LISTS!$H$2:$H$26&lt;&gt;"")*ISNUMBER(SEARCH(LISTS!$H$2:$H$26,$G4587)))+((LISTS!$I$2:$I$26&lt;&gt;"")*ISNUMBER(SEARCH(LISTS!$I$2:$I$26,$E4587)))),LISTS!$L$2:$L$26),"Concepto DIAN no mapeado a casilla automatica"),IF(LEFT($J4587,4)="TOPE","Control automatico DIAN: "&amp;$J4587,"Casilla automatica: "&amp;$J4587)))</f>
        <v/>
      </c>
    </row>
    <row r="4588">
      <c r="A4588" s="9" t="n"/>
      <c r="B4588" s="9" t="n"/>
      <c r="C4588" s="9" t="n"/>
      <c r="D4588" s="9" t="n"/>
      <c r="E4588" s="9" t="n"/>
      <c r="F4588" s="11" t="n"/>
      <c r="G4588" s="9" t="n"/>
      <c r="H4588" s="9" t="n"/>
      <c r="I4588" s="9">
        <f>IF(COUNTA($A4588:$H4588)=0,"",IF($J4588="OTRO","NO","SI"))</f>
        <v/>
      </c>
      <c r="J4588" s="9">
        <f>IF(COUNTA($A4588:$H4588)=0,"",IFERROR(LOOKUP(2,1/(((LISTS!$H$2:$H$26&lt;&gt;"")*ISNUMBER(SEARCH(LISTS!$H$2:$H$26,$G4588)))+((LISTS!$I$2:$I$26&lt;&gt;"")*ISNUMBER(SEARCH(LISTS!$I$2:$I$26,$E4588)))),LISTS!$K$2:$K$26),"OTRO"))</f>
        <v/>
      </c>
      <c r="K4588" s="11">
        <f>IF($I4588&lt;&gt;"SI",0,IFERROR($F4588,0))</f>
        <v/>
      </c>
      <c r="L4588" s="9">
        <f>IF(COUNTA($A4588:$H4588)=0,"",IF($J4588="OTRO",IFERROR(LOOKUP(2,1/(((LISTS!$H$2:$H$26&lt;&gt;"")*ISNUMBER(SEARCH(LISTS!$H$2:$H$26,$G4588)))+((LISTS!$I$2:$I$26&lt;&gt;"")*ISNUMBER(SEARCH(LISTS!$I$2:$I$26,$E4588)))),LISTS!$L$2:$L$26),"Concepto DIAN no mapeado a casilla automatica"),IF(LEFT($J4588,4)="TOPE","Control automatico DIAN: "&amp;$J4588,"Casilla automatica: "&amp;$J4588)))</f>
        <v/>
      </c>
    </row>
    <row r="4589">
      <c r="A4589" s="9" t="n"/>
      <c r="B4589" s="9" t="n"/>
      <c r="C4589" s="9" t="n"/>
      <c r="D4589" s="9" t="n"/>
      <c r="E4589" s="9" t="n"/>
      <c r="F4589" s="11" t="n"/>
      <c r="G4589" s="9" t="n"/>
      <c r="H4589" s="9" t="n"/>
      <c r="I4589" s="9">
        <f>IF(COUNTA($A4589:$H4589)=0,"",IF($J4589="OTRO","NO","SI"))</f>
        <v/>
      </c>
      <c r="J4589" s="9">
        <f>IF(COUNTA($A4589:$H4589)=0,"",IFERROR(LOOKUP(2,1/(((LISTS!$H$2:$H$26&lt;&gt;"")*ISNUMBER(SEARCH(LISTS!$H$2:$H$26,$G4589)))+((LISTS!$I$2:$I$26&lt;&gt;"")*ISNUMBER(SEARCH(LISTS!$I$2:$I$26,$E4589)))),LISTS!$K$2:$K$26),"OTRO"))</f>
        <v/>
      </c>
      <c r="K4589" s="11">
        <f>IF($I4589&lt;&gt;"SI",0,IFERROR($F4589,0))</f>
        <v/>
      </c>
      <c r="L4589" s="9">
        <f>IF(COUNTA($A4589:$H4589)=0,"",IF($J4589="OTRO",IFERROR(LOOKUP(2,1/(((LISTS!$H$2:$H$26&lt;&gt;"")*ISNUMBER(SEARCH(LISTS!$H$2:$H$26,$G4589)))+((LISTS!$I$2:$I$26&lt;&gt;"")*ISNUMBER(SEARCH(LISTS!$I$2:$I$26,$E4589)))),LISTS!$L$2:$L$26),"Concepto DIAN no mapeado a casilla automatica"),IF(LEFT($J4589,4)="TOPE","Control automatico DIAN: "&amp;$J4589,"Casilla automatica: "&amp;$J4589)))</f>
        <v/>
      </c>
    </row>
    <row r="4590">
      <c r="A4590" s="9" t="n"/>
      <c r="B4590" s="9" t="n"/>
      <c r="C4590" s="9" t="n"/>
      <c r="D4590" s="9" t="n"/>
      <c r="E4590" s="9" t="n"/>
      <c r="F4590" s="11" t="n"/>
      <c r="G4590" s="9" t="n"/>
      <c r="H4590" s="9" t="n"/>
      <c r="I4590" s="9">
        <f>IF(COUNTA($A4590:$H4590)=0,"",IF($J4590="OTRO","NO","SI"))</f>
        <v/>
      </c>
      <c r="J4590" s="9">
        <f>IF(COUNTA($A4590:$H4590)=0,"",IFERROR(LOOKUP(2,1/(((LISTS!$H$2:$H$26&lt;&gt;"")*ISNUMBER(SEARCH(LISTS!$H$2:$H$26,$G4590)))+((LISTS!$I$2:$I$26&lt;&gt;"")*ISNUMBER(SEARCH(LISTS!$I$2:$I$26,$E4590)))),LISTS!$K$2:$K$26),"OTRO"))</f>
        <v/>
      </c>
      <c r="K4590" s="11">
        <f>IF($I4590&lt;&gt;"SI",0,IFERROR($F4590,0))</f>
        <v/>
      </c>
      <c r="L4590" s="9">
        <f>IF(COUNTA($A4590:$H4590)=0,"",IF($J4590="OTRO",IFERROR(LOOKUP(2,1/(((LISTS!$H$2:$H$26&lt;&gt;"")*ISNUMBER(SEARCH(LISTS!$H$2:$H$26,$G4590)))+((LISTS!$I$2:$I$26&lt;&gt;"")*ISNUMBER(SEARCH(LISTS!$I$2:$I$26,$E4590)))),LISTS!$L$2:$L$26),"Concepto DIAN no mapeado a casilla automatica"),IF(LEFT($J4590,4)="TOPE","Control automatico DIAN: "&amp;$J4590,"Casilla automatica: "&amp;$J4590)))</f>
        <v/>
      </c>
    </row>
    <row r="4591">
      <c r="A4591" s="9" t="n"/>
      <c r="B4591" s="9" t="n"/>
      <c r="C4591" s="9" t="n"/>
      <c r="D4591" s="9" t="n"/>
      <c r="E4591" s="9" t="n"/>
      <c r="F4591" s="11" t="n"/>
      <c r="G4591" s="9" t="n"/>
      <c r="H4591" s="9" t="n"/>
      <c r="I4591" s="9">
        <f>IF(COUNTA($A4591:$H4591)=0,"",IF($J4591="OTRO","NO","SI"))</f>
        <v/>
      </c>
      <c r="J4591" s="9">
        <f>IF(COUNTA($A4591:$H4591)=0,"",IFERROR(LOOKUP(2,1/(((LISTS!$H$2:$H$26&lt;&gt;"")*ISNUMBER(SEARCH(LISTS!$H$2:$H$26,$G4591)))+((LISTS!$I$2:$I$26&lt;&gt;"")*ISNUMBER(SEARCH(LISTS!$I$2:$I$26,$E4591)))),LISTS!$K$2:$K$26),"OTRO"))</f>
        <v/>
      </c>
      <c r="K4591" s="11">
        <f>IF($I4591&lt;&gt;"SI",0,IFERROR($F4591,0))</f>
        <v/>
      </c>
      <c r="L4591" s="9">
        <f>IF(COUNTA($A4591:$H4591)=0,"",IF($J4591="OTRO",IFERROR(LOOKUP(2,1/(((LISTS!$H$2:$H$26&lt;&gt;"")*ISNUMBER(SEARCH(LISTS!$H$2:$H$26,$G4591)))+((LISTS!$I$2:$I$26&lt;&gt;"")*ISNUMBER(SEARCH(LISTS!$I$2:$I$26,$E4591)))),LISTS!$L$2:$L$26),"Concepto DIAN no mapeado a casilla automatica"),IF(LEFT($J4591,4)="TOPE","Control automatico DIAN: "&amp;$J4591,"Casilla automatica: "&amp;$J4591)))</f>
        <v/>
      </c>
    </row>
    <row r="4592">
      <c r="A4592" s="9" t="n"/>
      <c r="B4592" s="9" t="n"/>
      <c r="C4592" s="9" t="n"/>
      <c r="D4592" s="9" t="n"/>
      <c r="E4592" s="9" t="n"/>
      <c r="F4592" s="11" t="n"/>
      <c r="G4592" s="9" t="n"/>
      <c r="H4592" s="9" t="n"/>
      <c r="I4592" s="9">
        <f>IF(COUNTA($A4592:$H4592)=0,"",IF($J4592="OTRO","NO","SI"))</f>
        <v/>
      </c>
      <c r="J4592" s="9">
        <f>IF(COUNTA($A4592:$H4592)=0,"",IFERROR(LOOKUP(2,1/(((LISTS!$H$2:$H$26&lt;&gt;"")*ISNUMBER(SEARCH(LISTS!$H$2:$H$26,$G4592)))+((LISTS!$I$2:$I$26&lt;&gt;"")*ISNUMBER(SEARCH(LISTS!$I$2:$I$26,$E4592)))),LISTS!$K$2:$K$26),"OTRO"))</f>
        <v/>
      </c>
      <c r="K4592" s="11">
        <f>IF($I4592&lt;&gt;"SI",0,IFERROR($F4592,0))</f>
        <v/>
      </c>
      <c r="L4592" s="9">
        <f>IF(COUNTA($A4592:$H4592)=0,"",IF($J4592="OTRO",IFERROR(LOOKUP(2,1/(((LISTS!$H$2:$H$26&lt;&gt;"")*ISNUMBER(SEARCH(LISTS!$H$2:$H$26,$G4592)))+((LISTS!$I$2:$I$26&lt;&gt;"")*ISNUMBER(SEARCH(LISTS!$I$2:$I$26,$E4592)))),LISTS!$L$2:$L$26),"Concepto DIAN no mapeado a casilla automatica"),IF(LEFT($J4592,4)="TOPE","Control automatico DIAN: "&amp;$J4592,"Casilla automatica: "&amp;$J4592)))</f>
        <v/>
      </c>
    </row>
    <row r="4593">
      <c r="A4593" s="9" t="n"/>
      <c r="B4593" s="9" t="n"/>
      <c r="C4593" s="9" t="n"/>
      <c r="D4593" s="9" t="n"/>
      <c r="E4593" s="9" t="n"/>
      <c r="F4593" s="11" t="n"/>
      <c r="G4593" s="9" t="n"/>
      <c r="H4593" s="9" t="n"/>
      <c r="I4593" s="9">
        <f>IF(COUNTA($A4593:$H4593)=0,"",IF($J4593="OTRO","NO","SI"))</f>
        <v/>
      </c>
      <c r="J4593" s="9">
        <f>IF(COUNTA($A4593:$H4593)=0,"",IFERROR(LOOKUP(2,1/(((LISTS!$H$2:$H$26&lt;&gt;"")*ISNUMBER(SEARCH(LISTS!$H$2:$H$26,$G4593)))+((LISTS!$I$2:$I$26&lt;&gt;"")*ISNUMBER(SEARCH(LISTS!$I$2:$I$26,$E4593)))),LISTS!$K$2:$K$26),"OTRO"))</f>
        <v/>
      </c>
      <c r="K4593" s="11">
        <f>IF($I4593&lt;&gt;"SI",0,IFERROR($F4593,0))</f>
        <v/>
      </c>
      <c r="L4593" s="9">
        <f>IF(COUNTA($A4593:$H4593)=0,"",IF($J4593="OTRO",IFERROR(LOOKUP(2,1/(((LISTS!$H$2:$H$26&lt;&gt;"")*ISNUMBER(SEARCH(LISTS!$H$2:$H$26,$G4593)))+((LISTS!$I$2:$I$26&lt;&gt;"")*ISNUMBER(SEARCH(LISTS!$I$2:$I$26,$E4593)))),LISTS!$L$2:$L$26),"Concepto DIAN no mapeado a casilla automatica"),IF(LEFT($J4593,4)="TOPE","Control automatico DIAN: "&amp;$J4593,"Casilla automatica: "&amp;$J4593)))</f>
        <v/>
      </c>
    </row>
    <row r="4594">
      <c r="A4594" s="9" t="n"/>
      <c r="B4594" s="9" t="n"/>
      <c r="C4594" s="9" t="n"/>
      <c r="D4594" s="9" t="n"/>
      <c r="E4594" s="9" t="n"/>
      <c r="F4594" s="11" t="n"/>
      <c r="G4594" s="9" t="n"/>
      <c r="H4594" s="9" t="n"/>
      <c r="I4594" s="9">
        <f>IF(COUNTA($A4594:$H4594)=0,"",IF($J4594="OTRO","NO","SI"))</f>
        <v/>
      </c>
      <c r="J4594" s="9">
        <f>IF(COUNTA($A4594:$H4594)=0,"",IFERROR(LOOKUP(2,1/(((LISTS!$H$2:$H$26&lt;&gt;"")*ISNUMBER(SEARCH(LISTS!$H$2:$H$26,$G4594)))+((LISTS!$I$2:$I$26&lt;&gt;"")*ISNUMBER(SEARCH(LISTS!$I$2:$I$26,$E4594)))),LISTS!$K$2:$K$26),"OTRO"))</f>
        <v/>
      </c>
      <c r="K4594" s="11">
        <f>IF($I4594&lt;&gt;"SI",0,IFERROR($F4594,0))</f>
        <v/>
      </c>
      <c r="L4594" s="9">
        <f>IF(COUNTA($A4594:$H4594)=0,"",IF($J4594="OTRO",IFERROR(LOOKUP(2,1/(((LISTS!$H$2:$H$26&lt;&gt;"")*ISNUMBER(SEARCH(LISTS!$H$2:$H$26,$G4594)))+((LISTS!$I$2:$I$26&lt;&gt;"")*ISNUMBER(SEARCH(LISTS!$I$2:$I$26,$E4594)))),LISTS!$L$2:$L$26),"Concepto DIAN no mapeado a casilla automatica"),IF(LEFT($J4594,4)="TOPE","Control automatico DIAN: "&amp;$J4594,"Casilla automatica: "&amp;$J4594)))</f>
        <v/>
      </c>
    </row>
    <row r="4595">
      <c r="A4595" s="9" t="n"/>
      <c r="B4595" s="9" t="n"/>
      <c r="C4595" s="9" t="n"/>
      <c r="D4595" s="9" t="n"/>
      <c r="E4595" s="9" t="n"/>
      <c r="F4595" s="11" t="n"/>
      <c r="G4595" s="9" t="n"/>
      <c r="H4595" s="9" t="n"/>
      <c r="I4595" s="9">
        <f>IF(COUNTA($A4595:$H4595)=0,"",IF($J4595="OTRO","NO","SI"))</f>
        <v/>
      </c>
      <c r="J4595" s="9">
        <f>IF(COUNTA($A4595:$H4595)=0,"",IFERROR(LOOKUP(2,1/(((LISTS!$H$2:$H$26&lt;&gt;"")*ISNUMBER(SEARCH(LISTS!$H$2:$H$26,$G4595)))+((LISTS!$I$2:$I$26&lt;&gt;"")*ISNUMBER(SEARCH(LISTS!$I$2:$I$26,$E4595)))),LISTS!$K$2:$K$26),"OTRO"))</f>
        <v/>
      </c>
      <c r="K4595" s="11">
        <f>IF($I4595&lt;&gt;"SI",0,IFERROR($F4595,0))</f>
        <v/>
      </c>
      <c r="L4595" s="9">
        <f>IF(COUNTA($A4595:$H4595)=0,"",IF($J4595="OTRO",IFERROR(LOOKUP(2,1/(((LISTS!$H$2:$H$26&lt;&gt;"")*ISNUMBER(SEARCH(LISTS!$H$2:$H$26,$G4595)))+((LISTS!$I$2:$I$26&lt;&gt;"")*ISNUMBER(SEARCH(LISTS!$I$2:$I$26,$E4595)))),LISTS!$L$2:$L$26),"Concepto DIAN no mapeado a casilla automatica"),IF(LEFT($J4595,4)="TOPE","Control automatico DIAN: "&amp;$J4595,"Casilla automatica: "&amp;$J4595)))</f>
        <v/>
      </c>
    </row>
    <row r="4596">
      <c r="A4596" s="9" t="n"/>
      <c r="B4596" s="9" t="n"/>
      <c r="C4596" s="9" t="n"/>
      <c r="D4596" s="9" t="n"/>
      <c r="E4596" s="9" t="n"/>
      <c r="F4596" s="11" t="n"/>
      <c r="G4596" s="9" t="n"/>
      <c r="H4596" s="9" t="n"/>
      <c r="I4596" s="9">
        <f>IF(COUNTA($A4596:$H4596)=0,"",IF($J4596="OTRO","NO","SI"))</f>
        <v/>
      </c>
      <c r="J4596" s="9">
        <f>IF(COUNTA($A4596:$H4596)=0,"",IFERROR(LOOKUP(2,1/(((LISTS!$H$2:$H$26&lt;&gt;"")*ISNUMBER(SEARCH(LISTS!$H$2:$H$26,$G4596)))+((LISTS!$I$2:$I$26&lt;&gt;"")*ISNUMBER(SEARCH(LISTS!$I$2:$I$26,$E4596)))),LISTS!$K$2:$K$26),"OTRO"))</f>
        <v/>
      </c>
      <c r="K4596" s="11">
        <f>IF($I4596&lt;&gt;"SI",0,IFERROR($F4596,0))</f>
        <v/>
      </c>
      <c r="L4596" s="9">
        <f>IF(COUNTA($A4596:$H4596)=0,"",IF($J4596="OTRO",IFERROR(LOOKUP(2,1/(((LISTS!$H$2:$H$26&lt;&gt;"")*ISNUMBER(SEARCH(LISTS!$H$2:$H$26,$G4596)))+((LISTS!$I$2:$I$26&lt;&gt;"")*ISNUMBER(SEARCH(LISTS!$I$2:$I$26,$E4596)))),LISTS!$L$2:$L$26),"Concepto DIAN no mapeado a casilla automatica"),IF(LEFT($J4596,4)="TOPE","Control automatico DIAN: "&amp;$J4596,"Casilla automatica: "&amp;$J4596)))</f>
        <v/>
      </c>
    </row>
    <row r="4597">
      <c r="A4597" s="9" t="n"/>
      <c r="B4597" s="9" t="n"/>
      <c r="C4597" s="9" t="n"/>
      <c r="D4597" s="9" t="n"/>
      <c r="E4597" s="9" t="n"/>
      <c r="F4597" s="11" t="n"/>
      <c r="G4597" s="9" t="n"/>
      <c r="H4597" s="9" t="n"/>
      <c r="I4597" s="9">
        <f>IF(COUNTA($A4597:$H4597)=0,"",IF($J4597="OTRO","NO","SI"))</f>
        <v/>
      </c>
      <c r="J4597" s="9">
        <f>IF(COUNTA($A4597:$H4597)=0,"",IFERROR(LOOKUP(2,1/(((LISTS!$H$2:$H$26&lt;&gt;"")*ISNUMBER(SEARCH(LISTS!$H$2:$H$26,$G4597)))+((LISTS!$I$2:$I$26&lt;&gt;"")*ISNUMBER(SEARCH(LISTS!$I$2:$I$26,$E4597)))),LISTS!$K$2:$K$26),"OTRO"))</f>
        <v/>
      </c>
      <c r="K4597" s="11">
        <f>IF($I4597&lt;&gt;"SI",0,IFERROR($F4597,0))</f>
        <v/>
      </c>
      <c r="L4597" s="9">
        <f>IF(COUNTA($A4597:$H4597)=0,"",IF($J4597="OTRO",IFERROR(LOOKUP(2,1/(((LISTS!$H$2:$H$26&lt;&gt;"")*ISNUMBER(SEARCH(LISTS!$H$2:$H$26,$G4597)))+((LISTS!$I$2:$I$26&lt;&gt;"")*ISNUMBER(SEARCH(LISTS!$I$2:$I$26,$E4597)))),LISTS!$L$2:$L$26),"Concepto DIAN no mapeado a casilla automatica"),IF(LEFT($J4597,4)="TOPE","Control automatico DIAN: "&amp;$J4597,"Casilla automatica: "&amp;$J4597)))</f>
        <v/>
      </c>
    </row>
    <row r="4598">
      <c r="A4598" s="9" t="n"/>
      <c r="B4598" s="9" t="n"/>
      <c r="C4598" s="9" t="n"/>
      <c r="D4598" s="9" t="n"/>
      <c r="E4598" s="9" t="n"/>
      <c r="F4598" s="11" t="n"/>
      <c r="G4598" s="9" t="n"/>
      <c r="H4598" s="9" t="n"/>
      <c r="I4598" s="9">
        <f>IF(COUNTA($A4598:$H4598)=0,"",IF($J4598="OTRO","NO","SI"))</f>
        <v/>
      </c>
      <c r="J4598" s="9">
        <f>IF(COUNTA($A4598:$H4598)=0,"",IFERROR(LOOKUP(2,1/(((LISTS!$H$2:$H$26&lt;&gt;"")*ISNUMBER(SEARCH(LISTS!$H$2:$H$26,$G4598)))+((LISTS!$I$2:$I$26&lt;&gt;"")*ISNUMBER(SEARCH(LISTS!$I$2:$I$26,$E4598)))),LISTS!$K$2:$K$26),"OTRO"))</f>
        <v/>
      </c>
      <c r="K4598" s="11">
        <f>IF($I4598&lt;&gt;"SI",0,IFERROR($F4598,0))</f>
        <v/>
      </c>
      <c r="L4598" s="9">
        <f>IF(COUNTA($A4598:$H4598)=0,"",IF($J4598="OTRO",IFERROR(LOOKUP(2,1/(((LISTS!$H$2:$H$26&lt;&gt;"")*ISNUMBER(SEARCH(LISTS!$H$2:$H$26,$G4598)))+((LISTS!$I$2:$I$26&lt;&gt;"")*ISNUMBER(SEARCH(LISTS!$I$2:$I$26,$E4598)))),LISTS!$L$2:$L$26),"Concepto DIAN no mapeado a casilla automatica"),IF(LEFT($J4598,4)="TOPE","Control automatico DIAN: "&amp;$J4598,"Casilla automatica: "&amp;$J4598)))</f>
        <v/>
      </c>
    </row>
    <row r="4599">
      <c r="A4599" s="9" t="n"/>
      <c r="B4599" s="9" t="n"/>
      <c r="C4599" s="9" t="n"/>
      <c r="D4599" s="9" t="n"/>
      <c r="E4599" s="9" t="n"/>
      <c r="F4599" s="11" t="n"/>
      <c r="G4599" s="9" t="n"/>
      <c r="H4599" s="9" t="n"/>
      <c r="I4599" s="9">
        <f>IF(COUNTA($A4599:$H4599)=0,"",IF($J4599="OTRO","NO","SI"))</f>
        <v/>
      </c>
      <c r="J4599" s="9">
        <f>IF(COUNTA($A4599:$H4599)=0,"",IFERROR(LOOKUP(2,1/(((LISTS!$H$2:$H$26&lt;&gt;"")*ISNUMBER(SEARCH(LISTS!$H$2:$H$26,$G4599)))+((LISTS!$I$2:$I$26&lt;&gt;"")*ISNUMBER(SEARCH(LISTS!$I$2:$I$26,$E4599)))),LISTS!$K$2:$K$26),"OTRO"))</f>
        <v/>
      </c>
      <c r="K4599" s="11">
        <f>IF($I4599&lt;&gt;"SI",0,IFERROR($F4599,0))</f>
        <v/>
      </c>
      <c r="L4599" s="9">
        <f>IF(COUNTA($A4599:$H4599)=0,"",IF($J4599="OTRO",IFERROR(LOOKUP(2,1/(((LISTS!$H$2:$H$26&lt;&gt;"")*ISNUMBER(SEARCH(LISTS!$H$2:$H$26,$G4599)))+((LISTS!$I$2:$I$26&lt;&gt;"")*ISNUMBER(SEARCH(LISTS!$I$2:$I$26,$E4599)))),LISTS!$L$2:$L$26),"Concepto DIAN no mapeado a casilla automatica"),IF(LEFT($J4599,4)="TOPE","Control automatico DIAN: "&amp;$J4599,"Casilla automatica: "&amp;$J4599)))</f>
        <v/>
      </c>
    </row>
    <row r="4600">
      <c r="A4600" s="9" t="n"/>
      <c r="B4600" s="9" t="n"/>
      <c r="C4600" s="9" t="n"/>
      <c r="D4600" s="9" t="n"/>
      <c r="E4600" s="9" t="n"/>
      <c r="F4600" s="11" t="n"/>
      <c r="G4600" s="9" t="n"/>
      <c r="H4600" s="9" t="n"/>
      <c r="I4600" s="9">
        <f>IF(COUNTA($A4600:$H4600)=0,"",IF($J4600="OTRO","NO","SI"))</f>
        <v/>
      </c>
      <c r="J4600" s="9">
        <f>IF(COUNTA($A4600:$H4600)=0,"",IFERROR(LOOKUP(2,1/(((LISTS!$H$2:$H$26&lt;&gt;"")*ISNUMBER(SEARCH(LISTS!$H$2:$H$26,$G4600)))+((LISTS!$I$2:$I$26&lt;&gt;"")*ISNUMBER(SEARCH(LISTS!$I$2:$I$26,$E4600)))),LISTS!$K$2:$K$26),"OTRO"))</f>
        <v/>
      </c>
      <c r="K4600" s="11">
        <f>IF($I4600&lt;&gt;"SI",0,IFERROR($F4600,0))</f>
        <v/>
      </c>
      <c r="L4600" s="9">
        <f>IF(COUNTA($A4600:$H4600)=0,"",IF($J4600="OTRO",IFERROR(LOOKUP(2,1/(((LISTS!$H$2:$H$26&lt;&gt;"")*ISNUMBER(SEARCH(LISTS!$H$2:$H$26,$G4600)))+((LISTS!$I$2:$I$26&lt;&gt;"")*ISNUMBER(SEARCH(LISTS!$I$2:$I$26,$E4600)))),LISTS!$L$2:$L$26),"Concepto DIAN no mapeado a casilla automatica"),IF(LEFT($J4600,4)="TOPE","Control automatico DIAN: "&amp;$J4600,"Casilla automatica: "&amp;$J4600)))</f>
        <v/>
      </c>
    </row>
    <row r="4601">
      <c r="A4601" s="9" t="n"/>
      <c r="B4601" s="9" t="n"/>
      <c r="C4601" s="9" t="n"/>
      <c r="D4601" s="9" t="n"/>
      <c r="E4601" s="9" t="n"/>
      <c r="F4601" s="11" t="n"/>
      <c r="G4601" s="9" t="n"/>
      <c r="H4601" s="9" t="n"/>
      <c r="I4601" s="9">
        <f>IF(COUNTA($A4601:$H4601)=0,"",IF($J4601="OTRO","NO","SI"))</f>
        <v/>
      </c>
      <c r="J4601" s="9">
        <f>IF(COUNTA($A4601:$H4601)=0,"",IFERROR(LOOKUP(2,1/(((LISTS!$H$2:$H$26&lt;&gt;"")*ISNUMBER(SEARCH(LISTS!$H$2:$H$26,$G4601)))+((LISTS!$I$2:$I$26&lt;&gt;"")*ISNUMBER(SEARCH(LISTS!$I$2:$I$26,$E4601)))),LISTS!$K$2:$K$26),"OTRO"))</f>
        <v/>
      </c>
      <c r="K4601" s="11">
        <f>IF($I4601&lt;&gt;"SI",0,IFERROR($F4601,0))</f>
        <v/>
      </c>
      <c r="L4601" s="9">
        <f>IF(COUNTA($A4601:$H4601)=0,"",IF($J4601="OTRO",IFERROR(LOOKUP(2,1/(((LISTS!$H$2:$H$26&lt;&gt;"")*ISNUMBER(SEARCH(LISTS!$H$2:$H$26,$G4601)))+((LISTS!$I$2:$I$26&lt;&gt;"")*ISNUMBER(SEARCH(LISTS!$I$2:$I$26,$E4601)))),LISTS!$L$2:$L$26),"Concepto DIAN no mapeado a casilla automatica"),IF(LEFT($J4601,4)="TOPE","Control automatico DIAN: "&amp;$J4601,"Casilla automatica: "&amp;$J4601)))</f>
        <v/>
      </c>
    </row>
    <row r="4602">
      <c r="A4602" s="9" t="n"/>
      <c r="B4602" s="9" t="n"/>
      <c r="C4602" s="9" t="n"/>
      <c r="D4602" s="9" t="n"/>
      <c r="E4602" s="9" t="n"/>
      <c r="F4602" s="11" t="n"/>
      <c r="G4602" s="9" t="n"/>
      <c r="H4602" s="9" t="n"/>
      <c r="I4602" s="9">
        <f>IF(COUNTA($A4602:$H4602)=0,"",IF($J4602="OTRO","NO","SI"))</f>
        <v/>
      </c>
      <c r="J4602" s="9">
        <f>IF(COUNTA($A4602:$H4602)=0,"",IFERROR(LOOKUP(2,1/(((LISTS!$H$2:$H$26&lt;&gt;"")*ISNUMBER(SEARCH(LISTS!$H$2:$H$26,$G4602)))+((LISTS!$I$2:$I$26&lt;&gt;"")*ISNUMBER(SEARCH(LISTS!$I$2:$I$26,$E4602)))),LISTS!$K$2:$K$26),"OTRO"))</f>
        <v/>
      </c>
      <c r="K4602" s="11">
        <f>IF($I4602&lt;&gt;"SI",0,IFERROR($F4602,0))</f>
        <v/>
      </c>
      <c r="L4602" s="9">
        <f>IF(COUNTA($A4602:$H4602)=0,"",IF($J4602="OTRO",IFERROR(LOOKUP(2,1/(((LISTS!$H$2:$H$26&lt;&gt;"")*ISNUMBER(SEARCH(LISTS!$H$2:$H$26,$G4602)))+((LISTS!$I$2:$I$26&lt;&gt;"")*ISNUMBER(SEARCH(LISTS!$I$2:$I$26,$E4602)))),LISTS!$L$2:$L$26),"Concepto DIAN no mapeado a casilla automatica"),IF(LEFT($J4602,4)="TOPE","Control automatico DIAN: "&amp;$J4602,"Casilla automatica: "&amp;$J4602)))</f>
        <v/>
      </c>
    </row>
    <row r="4603">
      <c r="A4603" s="9" t="n"/>
      <c r="B4603" s="9" t="n"/>
      <c r="C4603" s="9" t="n"/>
      <c r="D4603" s="9" t="n"/>
      <c r="E4603" s="9" t="n"/>
      <c r="F4603" s="11" t="n"/>
      <c r="G4603" s="9" t="n"/>
      <c r="H4603" s="9" t="n"/>
      <c r="I4603" s="9">
        <f>IF(COUNTA($A4603:$H4603)=0,"",IF($J4603="OTRO","NO","SI"))</f>
        <v/>
      </c>
      <c r="J4603" s="9">
        <f>IF(COUNTA($A4603:$H4603)=0,"",IFERROR(LOOKUP(2,1/(((LISTS!$H$2:$H$26&lt;&gt;"")*ISNUMBER(SEARCH(LISTS!$H$2:$H$26,$G4603)))+((LISTS!$I$2:$I$26&lt;&gt;"")*ISNUMBER(SEARCH(LISTS!$I$2:$I$26,$E4603)))),LISTS!$K$2:$K$26),"OTRO"))</f>
        <v/>
      </c>
      <c r="K4603" s="11">
        <f>IF($I4603&lt;&gt;"SI",0,IFERROR($F4603,0))</f>
        <v/>
      </c>
      <c r="L4603" s="9">
        <f>IF(COUNTA($A4603:$H4603)=0,"",IF($J4603="OTRO",IFERROR(LOOKUP(2,1/(((LISTS!$H$2:$H$26&lt;&gt;"")*ISNUMBER(SEARCH(LISTS!$H$2:$H$26,$G4603)))+((LISTS!$I$2:$I$26&lt;&gt;"")*ISNUMBER(SEARCH(LISTS!$I$2:$I$26,$E4603)))),LISTS!$L$2:$L$26),"Concepto DIAN no mapeado a casilla automatica"),IF(LEFT($J4603,4)="TOPE","Control automatico DIAN: "&amp;$J4603,"Casilla automatica: "&amp;$J4603)))</f>
        <v/>
      </c>
    </row>
    <row r="4604">
      <c r="A4604" s="9" t="n"/>
      <c r="B4604" s="9" t="n"/>
      <c r="C4604" s="9" t="n"/>
      <c r="D4604" s="9" t="n"/>
      <c r="E4604" s="9" t="n"/>
      <c r="F4604" s="11" t="n"/>
      <c r="G4604" s="9" t="n"/>
      <c r="H4604" s="9" t="n"/>
      <c r="I4604" s="9">
        <f>IF(COUNTA($A4604:$H4604)=0,"",IF($J4604="OTRO","NO","SI"))</f>
        <v/>
      </c>
      <c r="J4604" s="9">
        <f>IF(COUNTA($A4604:$H4604)=0,"",IFERROR(LOOKUP(2,1/(((LISTS!$H$2:$H$26&lt;&gt;"")*ISNUMBER(SEARCH(LISTS!$H$2:$H$26,$G4604)))+((LISTS!$I$2:$I$26&lt;&gt;"")*ISNUMBER(SEARCH(LISTS!$I$2:$I$26,$E4604)))),LISTS!$K$2:$K$26),"OTRO"))</f>
        <v/>
      </c>
      <c r="K4604" s="11">
        <f>IF($I4604&lt;&gt;"SI",0,IFERROR($F4604,0))</f>
        <v/>
      </c>
      <c r="L4604" s="9">
        <f>IF(COUNTA($A4604:$H4604)=0,"",IF($J4604="OTRO",IFERROR(LOOKUP(2,1/(((LISTS!$H$2:$H$26&lt;&gt;"")*ISNUMBER(SEARCH(LISTS!$H$2:$H$26,$G4604)))+((LISTS!$I$2:$I$26&lt;&gt;"")*ISNUMBER(SEARCH(LISTS!$I$2:$I$26,$E4604)))),LISTS!$L$2:$L$26),"Concepto DIAN no mapeado a casilla automatica"),IF(LEFT($J4604,4)="TOPE","Control automatico DIAN: "&amp;$J4604,"Casilla automatica: "&amp;$J4604)))</f>
        <v/>
      </c>
    </row>
    <row r="4605">
      <c r="A4605" s="9" t="n"/>
      <c r="B4605" s="9" t="n"/>
      <c r="C4605" s="9" t="n"/>
      <c r="D4605" s="9" t="n"/>
      <c r="E4605" s="9" t="n"/>
      <c r="F4605" s="11" t="n"/>
      <c r="G4605" s="9" t="n"/>
      <c r="H4605" s="9" t="n"/>
      <c r="I4605" s="9">
        <f>IF(COUNTA($A4605:$H4605)=0,"",IF($J4605="OTRO","NO","SI"))</f>
        <v/>
      </c>
      <c r="J4605" s="9">
        <f>IF(COUNTA($A4605:$H4605)=0,"",IFERROR(LOOKUP(2,1/(((LISTS!$H$2:$H$26&lt;&gt;"")*ISNUMBER(SEARCH(LISTS!$H$2:$H$26,$G4605)))+((LISTS!$I$2:$I$26&lt;&gt;"")*ISNUMBER(SEARCH(LISTS!$I$2:$I$26,$E4605)))),LISTS!$K$2:$K$26),"OTRO"))</f>
        <v/>
      </c>
      <c r="K4605" s="11">
        <f>IF($I4605&lt;&gt;"SI",0,IFERROR($F4605,0))</f>
        <v/>
      </c>
      <c r="L4605" s="9">
        <f>IF(COUNTA($A4605:$H4605)=0,"",IF($J4605="OTRO",IFERROR(LOOKUP(2,1/(((LISTS!$H$2:$H$26&lt;&gt;"")*ISNUMBER(SEARCH(LISTS!$H$2:$H$26,$G4605)))+((LISTS!$I$2:$I$26&lt;&gt;"")*ISNUMBER(SEARCH(LISTS!$I$2:$I$26,$E4605)))),LISTS!$L$2:$L$26),"Concepto DIAN no mapeado a casilla automatica"),IF(LEFT($J4605,4)="TOPE","Control automatico DIAN: "&amp;$J4605,"Casilla automatica: "&amp;$J4605)))</f>
        <v/>
      </c>
    </row>
    <row r="4606">
      <c r="A4606" s="9" t="n"/>
      <c r="B4606" s="9" t="n"/>
      <c r="C4606" s="9" t="n"/>
      <c r="D4606" s="9" t="n"/>
      <c r="E4606" s="9" t="n"/>
      <c r="F4606" s="11" t="n"/>
      <c r="G4606" s="9" t="n"/>
      <c r="H4606" s="9" t="n"/>
      <c r="I4606" s="9">
        <f>IF(COUNTA($A4606:$H4606)=0,"",IF($J4606="OTRO","NO","SI"))</f>
        <v/>
      </c>
      <c r="J4606" s="9">
        <f>IF(COUNTA($A4606:$H4606)=0,"",IFERROR(LOOKUP(2,1/(((LISTS!$H$2:$H$26&lt;&gt;"")*ISNUMBER(SEARCH(LISTS!$H$2:$H$26,$G4606)))+((LISTS!$I$2:$I$26&lt;&gt;"")*ISNUMBER(SEARCH(LISTS!$I$2:$I$26,$E4606)))),LISTS!$K$2:$K$26),"OTRO"))</f>
        <v/>
      </c>
      <c r="K4606" s="11">
        <f>IF($I4606&lt;&gt;"SI",0,IFERROR($F4606,0))</f>
        <v/>
      </c>
      <c r="L4606" s="9">
        <f>IF(COUNTA($A4606:$H4606)=0,"",IF($J4606="OTRO",IFERROR(LOOKUP(2,1/(((LISTS!$H$2:$H$26&lt;&gt;"")*ISNUMBER(SEARCH(LISTS!$H$2:$H$26,$G4606)))+((LISTS!$I$2:$I$26&lt;&gt;"")*ISNUMBER(SEARCH(LISTS!$I$2:$I$26,$E4606)))),LISTS!$L$2:$L$26),"Concepto DIAN no mapeado a casilla automatica"),IF(LEFT($J4606,4)="TOPE","Control automatico DIAN: "&amp;$J4606,"Casilla automatica: "&amp;$J4606)))</f>
        <v/>
      </c>
    </row>
    <row r="4607">
      <c r="A4607" s="9" t="n"/>
      <c r="B4607" s="9" t="n"/>
      <c r="C4607" s="9" t="n"/>
      <c r="D4607" s="9" t="n"/>
      <c r="E4607" s="9" t="n"/>
      <c r="F4607" s="11" t="n"/>
      <c r="G4607" s="9" t="n"/>
      <c r="H4607" s="9" t="n"/>
      <c r="I4607" s="9">
        <f>IF(COUNTA($A4607:$H4607)=0,"",IF($J4607="OTRO","NO","SI"))</f>
        <v/>
      </c>
      <c r="J4607" s="9">
        <f>IF(COUNTA($A4607:$H4607)=0,"",IFERROR(LOOKUP(2,1/(((LISTS!$H$2:$H$26&lt;&gt;"")*ISNUMBER(SEARCH(LISTS!$H$2:$H$26,$G4607)))+((LISTS!$I$2:$I$26&lt;&gt;"")*ISNUMBER(SEARCH(LISTS!$I$2:$I$26,$E4607)))),LISTS!$K$2:$K$26),"OTRO"))</f>
        <v/>
      </c>
      <c r="K4607" s="11">
        <f>IF($I4607&lt;&gt;"SI",0,IFERROR($F4607,0))</f>
        <v/>
      </c>
      <c r="L4607" s="9">
        <f>IF(COUNTA($A4607:$H4607)=0,"",IF($J4607="OTRO",IFERROR(LOOKUP(2,1/(((LISTS!$H$2:$H$26&lt;&gt;"")*ISNUMBER(SEARCH(LISTS!$H$2:$H$26,$G4607)))+((LISTS!$I$2:$I$26&lt;&gt;"")*ISNUMBER(SEARCH(LISTS!$I$2:$I$26,$E4607)))),LISTS!$L$2:$L$26),"Concepto DIAN no mapeado a casilla automatica"),IF(LEFT($J4607,4)="TOPE","Control automatico DIAN: "&amp;$J4607,"Casilla automatica: "&amp;$J4607)))</f>
        <v/>
      </c>
    </row>
    <row r="4608">
      <c r="A4608" s="9" t="n"/>
      <c r="B4608" s="9" t="n"/>
      <c r="C4608" s="9" t="n"/>
      <c r="D4608" s="9" t="n"/>
      <c r="E4608" s="9" t="n"/>
      <c r="F4608" s="11" t="n"/>
      <c r="G4608" s="9" t="n"/>
      <c r="H4608" s="9" t="n"/>
      <c r="I4608" s="9">
        <f>IF(COUNTA($A4608:$H4608)=0,"",IF($J4608="OTRO","NO","SI"))</f>
        <v/>
      </c>
      <c r="J4608" s="9">
        <f>IF(COUNTA($A4608:$H4608)=0,"",IFERROR(LOOKUP(2,1/(((LISTS!$H$2:$H$26&lt;&gt;"")*ISNUMBER(SEARCH(LISTS!$H$2:$H$26,$G4608)))+((LISTS!$I$2:$I$26&lt;&gt;"")*ISNUMBER(SEARCH(LISTS!$I$2:$I$26,$E4608)))),LISTS!$K$2:$K$26),"OTRO"))</f>
        <v/>
      </c>
      <c r="K4608" s="11">
        <f>IF($I4608&lt;&gt;"SI",0,IFERROR($F4608,0))</f>
        <v/>
      </c>
      <c r="L4608" s="9">
        <f>IF(COUNTA($A4608:$H4608)=0,"",IF($J4608="OTRO",IFERROR(LOOKUP(2,1/(((LISTS!$H$2:$H$26&lt;&gt;"")*ISNUMBER(SEARCH(LISTS!$H$2:$H$26,$G4608)))+((LISTS!$I$2:$I$26&lt;&gt;"")*ISNUMBER(SEARCH(LISTS!$I$2:$I$26,$E4608)))),LISTS!$L$2:$L$26),"Concepto DIAN no mapeado a casilla automatica"),IF(LEFT($J4608,4)="TOPE","Control automatico DIAN: "&amp;$J4608,"Casilla automatica: "&amp;$J4608)))</f>
        <v/>
      </c>
    </row>
    <row r="4609">
      <c r="A4609" s="9" t="n"/>
      <c r="B4609" s="9" t="n"/>
      <c r="C4609" s="9" t="n"/>
      <c r="D4609" s="9" t="n"/>
      <c r="E4609" s="9" t="n"/>
      <c r="F4609" s="11" t="n"/>
      <c r="G4609" s="9" t="n"/>
      <c r="H4609" s="9" t="n"/>
      <c r="I4609" s="9">
        <f>IF(COUNTA($A4609:$H4609)=0,"",IF($J4609="OTRO","NO","SI"))</f>
        <v/>
      </c>
      <c r="J4609" s="9">
        <f>IF(COUNTA($A4609:$H4609)=0,"",IFERROR(LOOKUP(2,1/(((LISTS!$H$2:$H$26&lt;&gt;"")*ISNUMBER(SEARCH(LISTS!$H$2:$H$26,$G4609)))+((LISTS!$I$2:$I$26&lt;&gt;"")*ISNUMBER(SEARCH(LISTS!$I$2:$I$26,$E4609)))),LISTS!$K$2:$K$26),"OTRO"))</f>
        <v/>
      </c>
      <c r="K4609" s="11">
        <f>IF($I4609&lt;&gt;"SI",0,IFERROR($F4609,0))</f>
        <v/>
      </c>
      <c r="L4609" s="9">
        <f>IF(COUNTA($A4609:$H4609)=0,"",IF($J4609="OTRO",IFERROR(LOOKUP(2,1/(((LISTS!$H$2:$H$26&lt;&gt;"")*ISNUMBER(SEARCH(LISTS!$H$2:$H$26,$G4609)))+((LISTS!$I$2:$I$26&lt;&gt;"")*ISNUMBER(SEARCH(LISTS!$I$2:$I$26,$E4609)))),LISTS!$L$2:$L$26),"Concepto DIAN no mapeado a casilla automatica"),IF(LEFT($J4609,4)="TOPE","Control automatico DIAN: "&amp;$J4609,"Casilla automatica: "&amp;$J4609)))</f>
        <v/>
      </c>
    </row>
    <row r="4610">
      <c r="A4610" s="9" t="n"/>
      <c r="B4610" s="9" t="n"/>
      <c r="C4610" s="9" t="n"/>
      <c r="D4610" s="9" t="n"/>
      <c r="E4610" s="9" t="n"/>
      <c r="F4610" s="11" t="n"/>
      <c r="G4610" s="9" t="n"/>
      <c r="H4610" s="9" t="n"/>
      <c r="I4610" s="9">
        <f>IF(COUNTA($A4610:$H4610)=0,"",IF($J4610="OTRO","NO","SI"))</f>
        <v/>
      </c>
      <c r="J4610" s="9">
        <f>IF(COUNTA($A4610:$H4610)=0,"",IFERROR(LOOKUP(2,1/(((LISTS!$H$2:$H$26&lt;&gt;"")*ISNUMBER(SEARCH(LISTS!$H$2:$H$26,$G4610)))+((LISTS!$I$2:$I$26&lt;&gt;"")*ISNUMBER(SEARCH(LISTS!$I$2:$I$26,$E4610)))),LISTS!$K$2:$K$26),"OTRO"))</f>
        <v/>
      </c>
      <c r="K4610" s="11">
        <f>IF($I4610&lt;&gt;"SI",0,IFERROR($F4610,0))</f>
        <v/>
      </c>
      <c r="L4610" s="9">
        <f>IF(COUNTA($A4610:$H4610)=0,"",IF($J4610="OTRO",IFERROR(LOOKUP(2,1/(((LISTS!$H$2:$H$26&lt;&gt;"")*ISNUMBER(SEARCH(LISTS!$H$2:$H$26,$G4610)))+((LISTS!$I$2:$I$26&lt;&gt;"")*ISNUMBER(SEARCH(LISTS!$I$2:$I$26,$E4610)))),LISTS!$L$2:$L$26),"Concepto DIAN no mapeado a casilla automatica"),IF(LEFT($J4610,4)="TOPE","Control automatico DIAN: "&amp;$J4610,"Casilla automatica: "&amp;$J4610)))</f>
        <v/>
      </c>
    </row>
    <row r="4611">
      <c r="A4611" s="9" t="n"/>
      <c r="B4611" s="9" t="n"/>
      <c r="C4611" s="9" t="n"/>
      <c r="D4611" s="9" t="n"/>
      <c r="E4611" s="9" t="n"/>
      <c r="F4611" s="11" t="n"/>
      <c r="G4611" s="9" t="n"/>
      <c r="H4611" s="9" t="n"/>
      <c r="I4611" s="9">
        <f>IF(COUNTA($A4611:$H4611)=0,"",IF($J4611="OTRO","NO","SI"))</f>
        <v/>
      </c>
      <c r="J4611" s="9">
        <f>IF(COUNTA($A4611:$H4611)=0,"",IFERROR(LOOKUP(2,1/(((LISTS!$H$2:$H$26&lt;&gt;"")*ISNUMBER(SEARCH(LISTS!$H$2:$H$26,$G4611)))+((LISTS!$I$2:$I$26&lt;&gt;"")*ISNUMBER(SEARCH(LISTS!$I$2:$I$26,$E4611)))),LISTS!$K$2:$K$26),"OTRO"))</f>
        <v/>
      </c>
      <c r="K4611" s="11">
        <f>IF($I4611&lt;&gt;"SI",0,IFERROR($F4611,0))</f>
        <v/>
      </c>
      <c r="L4611" s="9">
        <f>IF(COUNTA($A4611:$H4611)=0,"",IF($J4611="OTRO",IFERROR(LOOKUP(2,1/(((LISTS!$H$2:$H$26&lt;&gt;"")*ISNUMBER(SEARCH(LISTS!$H$2:$H$26,$G4611)))+((LISTS!$I$2:$I$26&lt;&gt;"")*ISNUMBER(SEARCH(LISTS!$I$2:$I$26,$E4611)))),LISTS!$L$2:$L$26),"Concepto DIAN no mapeado a casilla automatica"),IF(LEFT($J4611,4)="TOPE","Control automatico DIAN: "&amp;$J4611,"Casilla automatica: "&amp;$J4611)))</f>
        <v/>
      </c>
    </row>
    <row r="4612">
      <c r="A4612" s="9" t="n"/>
      <c r="B4612" s="9" t="n"/>
      <c r="C4612" s="9" t="n"/>
      <c r="D4612" s="9" t="n"/>
      <c r="E4612" s="9" t="n"/>
      <c r="F4612" s="11" t="n"/>
      <c r="G4612" s="9" t="n"/>
      <c r="H4612" s="9" t="n"/>
      <c r="I4612" s="9">
        <f>IF(COUNTA($A4612:$H4612)=0,"",IF($J4612="OTRO","NO","SI"))</f>
        <v/>
      </c>
      <c r="J4612" s="9">
        <f>IF(COUNTA($A4612:$H4612)=0,"",IFERROR(LOOKUP(2,1/(((LISTS!$H$2:$H$26&lt;&gt;"")*ISNUMBER(SEARCH(LISTS!$H$2:$H$26,$G4612)))+((LISTS!$I$2:$I$26&lt;&gt;"")*ISNUMBER(SEARCH(LISTS!$I$2:$I$26,$E4612)))),LISTS!$K$2:$K$26),"OTRO"))</f>
        <v/>
      </c>
      <c r="K4612" s="11">
        <f>IF($I4612&lt;&gt;"SI",0,IFERROR($F4612,0))</f>
        <v/>
      </c>
      <c r="L4612" s="9">
        <f>IF(COUNTA($A4612:$H4612)=0,"",IF($J4612="OTRO",IFERROR(LOOKUP(2,1/(((LISTS!$H$2:$H$26&lt;&gt;"")*ISNUMBER(SEARCH(LISTS!$H$2:$H$26,$G4612)))+((LISTS!$I$2:$I$26&lt;&gt;"")*ISNUMBER(SEARCH(LISTS!$I$2:$I$26,$E4612)))),LISTS!$L$2:$L$26),"Concepto DIAN no mapeado a casilla automatica"),IF(LEFT($J4612,4)="TOPE","Control automatico DIAN: "&amp;$J4612,"Casilla automatica: "&amp;$J4612)))</f>
        <v/>
      </c>
    </row>
    <row r="4613">
      <c r="A4613" s="9" t="n"/>
      <c r="B4613" s="9" t="n"/>
      <c r="C4613" s="9" t="n"/>
      <c r="D4613" s="9" t="n"/>
      <c r="E4613" s="9" t="n"/>
      <c r="F4613" s="11" t="n"/>
      <c r="G4613" s="9" t="n"/>
      <c r="H4613" s="9" t="n"/>
      <c r="I4613" s="9">
        <f>IF(COUNTA($A4613:$H4613)=0,"",IF($J4613="OTRO","NO","SI"))</f>
        <v/>
      </c>
      <c r="J4613" s="9">
        <f>IF(COUNTA($A4613:$H4613)=0,"",IFERROR(LOOKUP(2,1/(((LISTS!$H$2:$H$26&lt;&gt;"")*ISNUMBER(SEARCH(LISTS!$H$2:$H$26,$G4613)))+((LISTS!$I$2:$I$26&lt;&gt;"")*ISNUMBER(SEARCH(LISTS!$I$2:$I$26,$E4613)))),LISTS!$K$2:$K$26),"OTRO"))</f>
        <v/>
      </c>
      <c r="K4613" s="11">
        <f>IF($I4613&lt;&gt;"SI",0,IFERROR($F4613,0))</f>
        <v/>
      </c>
      <c r="L4613" s="9">
        <f>IF(COUNTA($A4613:$H4613)=0,"",IF($J4613="OTRO",IFERROR(LOOKUP(2,1/(((LISTS!$H$2:$H$26&lt;&gt;"")*ISNUMBER(SEARCH(LISTS!$H$2:$H$26,$G4613)))+((LISTS!$I$2:$I$26&lt;&gt;"")*ISNUMBER(SEARCH(LISTS!$I$2:$I$26,$E4613)))),LISTS!$L$2:$L$26),"Concepto DIAN no mapeado a casilla automatica"),IF(LEFT($J4613,4)="TOPE","Control automatico DIAN: "&amp;$J4613,"Casilla automatica: "&amp;$J4613)))</f>
        <v/>
      </c>
    </row>
    <row r="4614">
      <c r="A4614" s="9" t="n"/>
      <c r="B4614" s="9" t="n"/>
      <c r="C4614" s="9" t="n"/>
      <c r="D4614" s="9" t="n"/>
      <c r="E4614" s="9" t="n"/>
      <c r="F4614" s="11" t="n"/>
      <c r="G4614" s="9" t="n"/>
      <c r="H4614" s="9" t="n"/>
      <c r="I4614" s="9">
        <f>IF(COUNTA($A4614:$H4614)=0,"",IF($J4614="OTRO","NO","SI"))</f>
        <v/>
      </c>
      <c r="J4614" s="9">
        <f>IF(COUNTA($A4614:$H4614)=0,"",IFERROR(LOOKUP(2,1/(((LISTS!$H$2:$H$26&lt;&gt;"")*ISNUMBER(SEARCH(LISTS!$H$2:$H$26,$G4614)))+((LISTS!$I$2:$I$26&lt;&gt;"")*ISNUMBER(SEARCH(LISTS!$I$2:$I$26,$E4614)))),LISTS!$K$2:$K$26),"OTRO"))</f>
        <v/>
      </c>
      <c r="K4614" s="11">
        <f>IF($I4614&lt;&gt;"SI",0,IFERROR($F4614,0))</f>
        <v/>
      </c>
      <c r="L4614" s="9">
        <f>IF(COUNTA($A4614:$H4614)=0,"",IF($J4614="OTRO",IFERROR(LOOKUP(2,1/(((LISTS!$H$2:$H$26&lt;&gt;"")*ISNUMBER(SEARCH(LISTS!$H$2:$H$26,$G4614)))+((LISTS!$I$2:$I$26&lt;&gt;"")*ISNUMBER(SEARCH(LISTS!$I$2:$I$26,$E4614)))),LISTS!$L$2:$L$26),"Concepto DIAN no mapeado a casilla automatica"),IF(LEFT($J4614,4)="TOPE","Control automatico DIAN: "&amp;$J4614,"Casilla automatica: "&amp;$J4614)))</f>
        <v/>
      </c>
    </row>
    <row r="4615">
      <c r="A4615" s="9" t="n"/>
      <c r="B4615" s="9" t="n"/>
      <c r="C4615" s="9" t="n"/>
      <c r="D4615" s="9" t="n"/>
      <c r="E4615" s="9" t="n"/>
      <c r="F4615" s="11" t="n"/>
      <c r="G4615" s="9" t="n"/>
      <c r="H4615" s="9" t="n"/>
      <c r="I4615" s="9">
        <f>IF(COUNTA($A4615:$H4615)=0,"",IF($J4615="OTRO","NO","SI"))</f>
        <v/>
      </c>
      <c r="J4615" s="9">
        <f>IF(COUNTA($A4615:$H4615)=0,"",IFERROR(LOOKUP(2,1/(((LISTS!$H$2:$H$26&lt;&gt;"")*ISNUMBER(SEARCH(LISTS!$H$2:$H$26,$G4615)))+((LISTS!$I$2:$I$26&lt;&gt;"")*ISNUMBER(SEARCH(LISTS!$I$2:$I$26,$E4615)))),LISTS!$K$2:$K$26),"OTRO"))</f>
        <v/>
      </c>
      <c r="K4615" s="11">
        <f>IF($I4615&lt;&gt;"SI",0,IFERROR($F4615,0))</f>
        <v/>
      </c>
      <c r="L4615" s="9">
        <f>IF(COUNTA($A4615:$H4615)=0,"",IF($J4615="OTRO",IFERROR(LOOKUP(2,1/(((LISTS!$H$2:$H$26&lt;&gt;"")*ISNUMBER(SEARCH(LISTS!$H$2:$H$26,$G4615)))+((LISTS!$I$2:$I$26&lt;&gt;"")*ISNUMBER(SEARCH(LISTS!$I$2:$I$26,$E4615)))),LISTS!$L$2:$L$26),"Concepto DIAN no mapeado a casilla automatica"),IF(LEFT($J4615,4)="TOPE","Control automatico DIAN: "&amp;$J4615,"Casilla automatica: "&amp;$J4615)))</f>
        <v/>
      </c>
    </row>
    <row r="4616">
      <c r="A4616" s="9" t="n"/>
      <c r="B4616" s="9" t="n"/>
      <c r="C4616" s="9" t="n"/>
      <c r="D4616" s="9" t="n"/>
      <c r="E4616" s="9" t="n"/>
      <c r="F4616" s="11" t="n"/>
      <c r="G4616" s="9" t="n"/>
      <c r="H4616" s="9" t="n"/>
      <c r="I4616" s="9">
        <f>IF(COUNTA($A4616:$H4616)=0,"",IF($J4616="OTRO","NO","SI"))</f>
        <v/>
      </c>
      <c r="J4616" s="9">
        <f>IF(COUNTA($A4616:$H4616)=0,"",IFERROR(LOOKUP(2,1/(((LISTS!$H$2:$H$26&lt;&gt;"")*ISNUMBER(SEARCH(LISTS!$H$2:$H$26,$G4616)))+((LISTS!$I$2:$I$26&lt;&gt;"")*ISNUMBER(SEARCH(LISTS!$I$2:$I$26,$E4616)))),LISTS!$K$2:$K$26),"OTRO"))</f>
        <v/>
      </c>
      <c r="K4616" s="11">
        <f>IF($I4616&lt;&gt;"SI",0,IFERROR($F4616,0))</f>
        <v/>
      </c>
      <c r="L4616" s="9">
        <f>IF(COUNTA($A4616:$H4616)=0,"",IF($J4616="OTRO",IFERROR(LOOKUP(2,1/(((LISTS!$H$2:$H$26&lt;&gt;"")*ISNUMBER(SEARCH(LISTS!$H$2:$H$26,$G4616)))+((LISTS!$I$2:$I$26&lt;&gt;"")*ISNUMBER(SEARCH(LISTS!$I$2:$I$26,$E4616)))),LISTS!$L$2:$L$26),"Concepto DIAN no mapeado a casilla automatica"),IF(LEFT($J4616,4)="TOPE","Control automatico DIAN: "&amp;$J4616,"Casilla automatica: "&amp;$J4616)))</f>
        <v/>
      </c>
    </row>
    <row r="4617">
      <c r="A4617" s="9" t="n"/>
      <c r="B4617" s="9" t="n"/>
      <c r="C4617" s="9" t="n"/>
      <c r="D4617" s="9" t="n"/>
      <c r="E4617" s="9" t="n"/>
      <c r="F4617" s="11" t="n"/>
      <c r="G4617" s="9" t="n"/>
      <c r="H4617" s="9" t="n"/>
      <c r="I4617" s="9">
        <f>IF(COUNTA($A4617:$H4617)=0,"",IF($J4617="OTRO","NO","SI"))</f>
        <v/>
      </c>
      <c r="J4617" s="9">
        <f>IF(COUNTA($A4617:$H4617)=0,"",IFERROR(LOOKUP(2,1/(((LISTS!$H$2:$H$26&lt;&gt;"")*ISNUMBER(SEARCH(LISTS!$H$2:$H$26,$G4617)))+((LISTS!$I$2:$I$26&lt;&gt;"")*ISNUMBER(SEARCH(LISTS!$I$2:$I$26,$E4617)))),LISTS!$K$2:$K$26),"OTRO"))</f>
        <v/>
      </c>
      <c r="K4617" s="11">
        <f>IF($I4617&lt;&gt;"SI",0,IFERROR($F4617,0))</f>
        <v/>
      </c>
      <c r="L4617" s="9">
        <f>IF(COUNTA($A4617:$H4617)=0,"",IF($J4617="OTRO",IFERROR(LOOKUP(2,1/(((LISTS!$H$2:$H$26&lt;&gt;"")*ISNUMBER(SEARCH(LISTS!$H$2:$H$26,$G4617)))+((LISTS!$I$2:$I$26&lt;&gt;"")*ISNUMBER(SEARCH(LISTS!$I$2:$I$26,$E4617)))),LISTS!$L$2:$L$26),"Concepto DIAN no mapeado a casilla automatica"),IF(LEFT($J4617,4)="TOPE","Control automatico DIAN: "&amp;$J4617,"Casilla automatica: "&amp;$J4617)))</f>
        <v/>
      </c>
    </row>
    <row r="4618">
      <c r="A4618" s="9" t="n"/>
      <c r="B4618" s="9" t="n"/>
      <c r="C4618" s="9" t="n"/>
      <c r="D4618" s="9" t="n"/>
      <c r="E4618" s="9" t="n"/>
      <c r="F4618" s="11" t="n"/>
      <c r="G4618" s="9" t="n"/>
      <c r="H4618" s="9" t="n"/>
      <c r="I4618" s="9">
        <f>IF(COUNTA($A4618:$H4618)=0,"",IF($J4618="OTRO","NO","SI"))</f>
        <v/>
      </c>
      <c r="J4618" s="9">
        <f>IF(COUNTA($A4618:$H4618)=0,"",IFERROR(LOOKUP(2,1/(((LISTS!$H$2:$H$26&lt;&gt;"")*ISNUMBER(SEARCH(LISTS!$H$2:$H$26,$G4618)))+((LISTS!$I$2:$I$26&lt;&gt;"")*ISNUMBER(SEARCH(LISTS!$I$2:$I$26,$E4618)))),LISTS!$K$2:$K$26),"OTRO"))</f>
        <v/>
      </c>
      <c r="K4618" s="11">
        <f>IF($I4618&lt;&gt;"SI",0,IFERROR($F4618,0))</f>
        <v/>
      </c>
      <c r="L4618" s="9">
        <f>IF(COUNTA($A4618:$H4618)=0,"",IF($J4618="OTRO",IFERROR(LOOKUP(2,1/(((LISTS!$H$2:$H$26&lt;&gt;"")*ISNUMBER(SEARCH(LISTS!$H$2:$H$26,$G4618)))+((LISTS!$I$2:$I$26&lt;&gt;"")*ISNUMBER(SEARCH(LISTS!$I$2:$I$26,$E4618)))),LISTS!$L$2:$L$26),"Concepto DIAN no mapeado a casilla automatica"),IF(LEFT($J4618,4)="TOPE","Control automatico DIAN: "&amp;$J4618,"Casilla automatica: "&amp;$J4618)))</f>
        <v/>
      </c>
    </row>
    <row r="4619">
      <c r="A4619" s="9" t="n"/>
      <c r="B4619" s="9" t="n"/>
      <c r="C4619" s="9" t="n"/>
      <c r="D4619" s="9" t="n"/>
      <c r="E4619" s="9" t="n"/>
      <c r="F4619" s="11" t="n"/>
      <c r="G4619" s="9" t="n"/>
      <c r="H4619" s="9" t="n"/>
      <c r="I4619" s="9">
        <f>IF(COUNTA($A4619:$H4619)=0,"",IF($J4619="OTRO","NO","SI"))</f>
        <v/>
      </c>
      <c r="J4619" s="9">
        <f>IF(COUNTA($A4619:$H4619)=0,"",IFERROR(LOOKUP(2,1/(((LISTS!$H$2:$H$26&lt;&gt;"")*ISNUMBER(SEARCH(LISTS!$H$2:$H$26,$G4619)))+((LISTS!$I$2:$I$26&lt;&gt;"")*ISNUMBER(SEARCH(LISTS!$I$2:$I$26,$E4619)))),LISTS!$K$2:$K$26),"OTRO"))</f>
        <v/>
      </c>
      <c r="K4619" s="11">
        <f>IF($I4619&lt;&gt;"SI",0,IFERROR($F4619,0))</f>
        <v/>
      </c>
      <c r="L4619" s="9">
        <f>IF(COUNTA($A4619:$H4619)=0,"",IF($J4619="OTRO",IFERROR(LOOKUP(2,1/(((LISTS!$H$2:$H$26&lt;&gt;"")*ISNUMBER(SEARCH(LISTS!$H$2:$H$26,$G4619)))+((LISTS!$I$2:$I$26&lt;&gt;"")*ISNUMBER(SEARCH(LISTS!$I$2:$I$26,$E4619)))),LISTS!$L$2:$L$26),"Concepto DIAN no mapeado a casilla automatica"),IF(LEFT($J4619,4)="TOPE","Control automatico DIAN: "&amp;$J4619,"Casilla automatica: "&amp;$J4619)))</f>
        <v/>
      </c>
    </row>
    <row r="4620">
      <c r="A4620" s="9" t="n"/>
      <c r="B4620" s="9" t="n"/>
      <c r="C4620" s="9" t="n"/>
      <c r="D4620" s="9" t="n"/>
      <c r="E4620" s="9" t="n"/>
      <c r="F4620" s="11" t="n"/>
      <c r="G4620" s="9" t="n"/>
      <c r="H4620" s="9" t="n"/>
      <c r="I4620" s="9">
        <f>IF(COUNTA($A4620:$H4620)=0,"",IF($J4620="OTRO","NO","SI"))</f>
        <v/>
      </c>
      <c r="J4620" s="9">
        <f>IF(COUNTA($A4620:$H4620)=0,"",IFERROR(LOOKUP(2,1/(((LISTS!$H$2:$H$26&lt;&gt;"")*ISNUMBER(SEARCH(LISTS!$H$2:$H$26,$G4620)))+((LISTS!$I$2:$I$26&lt;&gt;"")*ISNUMBER(SEARCH(LISTS!$I$2:$I$26,$E4620)))),LISTS!$K$2:$K$26),"OTRO"))</f>
        <v/>
      </c>
      <c r="K4620" s="11">
        <f>IF($I4620&lt;&gt;"SI",0,IFERROR($F4620,0))</f>
        <v/>
      </c>
      <c r="L4620" s="9">
        <f>IF(COUNTA($A4620:$H4620)=0,"",IF($J4620="OTRO",IFERROR(LOOKUP(2,1/(((LISTS!$H$2:$H$26&lt;&gt;"")*ISNUMBER(SEARCH(LISTS!$H$2:$H$26,$G4620)))+((LISTS!$I$2:$I$26&lt;&gt;"")*ISNUMBER(SEARCH(LISTS!$I$2:$I$26,$E4620)))),LISTS!$L$2:$L$26),"Concepto DIAN no mapeado a casilla automatica"),IF(LEFT($J4620,4)="TOPE","Control automatico DIAN: "&amp;$J4620,"Casilla automatica: "&amp;$J4620)))</f>
        <v/>
      </c>
    </row>
    <row r="4621">
      <c r="A4621" s="9" t="n"/>
      <c r="B4621" s="9" t="n"/>
      <c r="C4621" s="9" t="n"/>
      <c r="D4621" s="9" t="n"/>
      <c r="E4621" s="9" t="n"/>
      <c r="F4621" s="11" t="n"/>
      <c r="G4621" s="9" t="n"/>
      <c r="H4621" s="9" t="n"/>
      <c r="I4621" s="9">
        <f>IF(COUNTA($A4621:$H4621)=0,"",IF($J4621="OTRO","NO","SI"))</f>
        <v/>
      </c>
      <c r="J4621" s="9">
        <f>IF(COUNTA($A4621:$H4621)=0,"",IFERROR(LOOKUP(2,1/(((LISTS!$H$2:$H$26&lt;&gt;"")*ISNUMBER(SEARCH(LISTS!$H$2:$H$26,$G4621)))+((LISTS!$I$2:$I$26&lt;&gt;"")*ISNUMBER(SEARCH(LISTS!$I$2:$I$26,$E4621)))),LISTS!$K$2:$K$26),"OTRO"))</f>
        <v/>
      </c>
      <c r="K4621" s="11">
        <f>IF($I4621&lt;&gt;"SI",0,IFERROR($F4621,0))</f>
        <v/>
      </c>
      <c r="L4621" s="9">
        <f>IF(COUNTA($A4621:$H4621)=0,"",IF($J4621="OTRO",IFERROR(LOOKUP(2,1/(((LISTS!$H$2:$H$26&lt;&gt;"")*ISNUMBER(SEARCH(LISTS!$H$2:$H$26,$G4621)))+((LISTS!$I$2:$I$26&lt;&gt;"")*ISNUMBER(SEARCH(LISTS!$I$2:$I$26,$E4621)))),LISTS!$L$2:$L$26),"Concepto DIAN no mapeado a casilla automatica"),IF(LEFT($J4621,4)="TOPE","Control automatico DIAN: "&amp;$J4621,"Casilla automatica: "&amp;$J4621)))</f>
        <v/>
      </c>
    </row>
    <row r="4622">
      <c r="A4622" s="9" t="n"/>
      <c r="B4622" s="9" t="n"/>
      <c r="C4622" s="9" t="n"/>
      <c r="D4622" s="9" t="n"/>
      <c r="E4622" s="9" t="n"/>
      <c r="F4622" s="11" t="n"/>
      <c r="G4622" s="9" t="n"/>
      <c r="H4622" s="9" t="n"/>
      <c r="I4622" s="9">
        <f>IF(COUNTA($A4622:$H4622)=0,"",IF($J4622="OTRO","NO","SI"))</f>
        <v/>
      </c>
      <c r="J4622" s="9">
        <f>IF(COUNTA($A4622:$H4622)=0,"",IFERROR(LOOKUP(2,1/(((LISTS!$H$2:$H$26&lt;&gt;"")*ISNUMBER(SEARCH(LISTS!$H$2:$H$26,$G4622)))+((LISTS!$I$2:$I$26&lt;&gt;"")*ISNUMBER(SEARCH(LISTS!$I$2:$I$26,$E4622)))),LISTS!$K$2:$K$26),"OTRO"))</f>
        <v/>
      </c>
      <c r="K4622" s="11">
        <f>IF($I4622&lt;&gt;"SI",0,IFERROR($F4622,0))</f>
        <v/>
      </c>
      <c r="L4622" s="9">
        <f>IF(COUNTA($A4622:$H4622)=0,"",IF($J4622="OTRO",IFERROR(LOOKUP(2,1/(((LISTS!$H$2:$H$26&lt;&gt;"")*ISNUMBER(SEARCH(LISTS!$H$2:$H$26,$G4622)))+((LISTS!$I$2:$I$26&lt;&gt;"")*ISNUMBER(SEARCH(LISTS!$I$2:$I$26,$E4622)))),LISTS!$L$2:$L$26),"Concepto DIAN no mapeado a casilla automatica"),IF(LEFT($J4622,4)="TOPE","Control automatico DIAN: "&amp;$J4622,"Casilla automatica: "&amp;$J4622)))</f>
        <v/>
      </c>
    </row>
    <row r="4623">
      <c r="A4623" s="9" t="n"/>
      <c r="B4623" s="9" t="n"/>
      <c r="C4623" s="9" t="n"/>
      <c r="D4623" s="9" t="n"/>
      <c r="E4623" s="9" t="n"/>
      <c r="F4623" s="11" t="n"/>
      <c r="G4623" s="9" t="n"/>
      <c r="H4623" s="9" t="n"/>
      <c r="I4623" s="9">
        <f>IF(COUNTA($A4623:$H4623)=0,"",IF($J4623="OTRO","NO","SI"))</f>
        <v/>
      </c>
      <c r="J4623" s="9">
        <f>IF(COUNTA($A4623:$H4623)=0,"",IFERROR(LOOKUP(2,1/(((LISTS!$H$2:$H$26&lt;&gt;"")*ISNUMBER(SEARCH(LISTS!$H$2:$H$26,$G4623)))+((LISTS!$I$2:$I$26&lt;&gt;"")*ISNUMBER(SEARCH(LISTS!$I$2:$I$26,$E4623)))),LISTS!$K$2:$K$26),"OTRO"))</f>
        <v/>
      </c>
      <c r="K4623" s="11">
        <f>IF($I4623&lt;&gt;"SI",0,IFERROR($F4623,0))</f>
        <v/>
      </c>
      <c r="L4623" s="9">
        <f>IF(COUNTA($A4623:$H4623)=0,"",IF($J4623="OTRO",IFERROR(LOOKUP(2,1/(((LISTS!$H$2:$H$26&lt;&gt;"")*ISNUMBER(SEARCH(LISTS!$H$2:$H$26,$G4623)))+((LISTS!$I$2:$I$26&lt;&gt;"")*ISNUMBER(SEARCH(LISTS!$I$2:$I$26,$E4623)))),LISTS!$L$2:$L$26),"Concepto DIAN no mapeado a casilla automatica"),IF(LEFT($J4623,4)="TOPE","Control automatico DIAN: "&amp;$J4623,"Casilla automatica: "&amp;$J4623)))</f>
        <v/>
      </c>
    </row>
    <row r="4624">
      <c r="A4624" s="9" t="n"/>
      <c r="B4624" s="9" t="n"/>
      <c r="C4624" s="9" t="n"/>
      <c r="D4624" s="9" t="n"/>
      <c r="E4624" s="9" t="n"/>
      <c r="F4624" s="11" t="n"/>
      <c r="G4624" s="9" t="n"/>
      <c r="H4624" s="9" t="n"/>
      <c r="I4624" s="9">
        <f>IF(COUNTA($A4624:$H4624)=0,"",IF($J4624="OTRO","NO","SI"))</f>
        <v/>
      </c>
      <c r="J4624" s="9">
        <f>IF(COUNTA($A4624:$H4624)=0,"",IFERROR(LOOKUP(2,1/(((LISTS!$H$2:$H$26&lt;&gt;"")*ISNUMBER(SEARCH(LISTS!$H$2:$H$26,$G4624)))+((LISTS!$I$2:$I$26&lt;&gt;"")*ISNUMBER(SEARCH(LISTS!$I$2:$I$26,$E4624)))),LISTS!$K$2:$K$26),"OTRO"))</f>
        <v/>
      </c>
      <c r="K4624" s="11">
        <f>IF($I4624&lt;&gt;"SI",0,IFERROR($F4624,0))</f>
        <v/>
      </c>
      <c r="L4624" s="9">
        <f>IF(COUNTA($A4624:$H4624)=0,"",IF($J4624="OTRO",IFERROR(LOOKUP(2,1/(((LISTS!$H$2:$H$26&lt;&gt;"")*ISNUMBER(SEARCH(LISTS!$H$2:$H$26,$G4624)))+((LISTS!$I$2:$I$26&lt;&gt;"")*ISNUMBER(SEARCH(LISTS!$I$2:$I$26,$E4624)))),LISTS!$L$2:$L$26),"Concepto DIAN no mapeado a casilla automatica"),IF(LEFT($J4624,4)="TOPE","Control automatico DIAN: "&amp;$J4624,"Casilla automatica: "&amp;$J4624)))</f>
        <v/>
      </c>
    </row>
    <row r="4625">
      <c r="A4625" s="9" t="n"/>
      <c r="B4625" s="9" t="n"/>
      <c r="C4625" s="9" t="n"/>
      <c r="D4625" s="9" t="n"/>
      <c r="E4625" s="9" t="n"/>
      <c r="F4625" s="11" t="n"/>
      <c r="G4625" s="9" t="n"/>
      <c r="H4625" s="9" t="n"/>
      <c r="I4625" s="9">
        <f>IF(COUNTA($A4625:$H4625)=0,"",IF($J4625="OTRO","NO","SI"))</f>
        <v/>
      </c>
      <c r="J4625" s="9">
        <f>IF(COUNTA($A4625:$H4625)=0,"",IFERROR(LOOKUP(2,1/(((LISTS!$H$2:$H$26&lt;&gt;"")*ISNUMBER(SEARCH(LISTS!$H$2:$H$26,$G4625)))+((LISTS!$I$2:$I$26&lt;&gt;"")*ISNUMBER(SEARCH(LISTS!$I$2:$I$26,$E4625)))),LISTS!$K$2:$K$26),"OTRO"))</f>
        <v/>
      </c>
      <c r="K4625" s="11">
        <f>IF($I4625&lt;&gt;"SI",0,IFERROR($F4625,0))</f>
        <v/>
      </c>
      <c r="L4625" s="9">
        <f>IF(COUNTA($A4625:$H4625)=0,"",IF($J4625="OTRO",IFERROR(LOOKUP(2,1/(((LISTS!$H$2:$H$26&lt;&gt;"")*ISNUMBER(SEARCH(LISTS!$H$2:$H$26,$G4625)))+((LISTS!$I$2:$I$26&lt;&gt;"")*ISNUMBER(SEARCH(LISTS!$I$2:$I$26,$E4625)))),LISTS!$L$2:$L$26),"Concepto DIAN no mapeado a casilla automatica"),IF(LEFT($J4625,4)="TOPE","Control automatico DIAN: "&amp;$J4625,"Casilla automatica: "&amp;$J4625)))</f>
        <v/>
      </c>
    </row>
    <row r="4626">
      <c r="A4626" s="9" t="n"/>
      <c r="B4626" s="9" t="n"/>
      <c r="C4626" s="9" t="n"/>
      <c r="D4626" s="9" t="n"/>
      <c r="E4626" s="9" t="n"/>
      <c r="F4626" s="11" t="n"/>
      <c r="G4626" s="9" t="n"/>
      <c r="H4626" s="9" t="n"/>
      <c r="I4626" s="9">
        <f>IF(COUNTA($A4626:$H4626)=0,"",IF($J4626="OTRO","NO","SI"))</f>
        <v/>
      </c>
      <c r="J4626" s="9">
        <f>IF(COUNTA($A4626:$H4626)=0,"",IFERROR(LOOKUP(2,1/(((LISTS!$H$2:$H$26&lt;&gt;"")*ISNUMBER(SEARCH(LISTS!$H$2:$H$26,$G4626)))+((LISTS!$I$2:$I$26&lt;&gt;"")*ISNUMBER(SEARCH(LISTS!$I$2:$I$26,$E4626)))),LISTS!$K$2:$K$26),"OTRO"))</f>
        <v/>
      </c>
      <c r="K4626" s="11">
        <f>IF($I4626&lt;&gt;"SI",0,IFERROR($F4626,0))</f>
        <v/>
      </c>
      <c r="L4626" s="9">
        <f>IF(COUNTA($A4626:$H4626)=0,"",IF($J4626="OTRO",IFERROR(LOOKUP(2,1/(((LISTS!$H$2:$H$26&lt;&gt;"")*ISNUMBER(SEARCH(LISTS!$H$2:$H$26,$G4626)))+((LISTS!$I$2:$I$26&lt;&gt;"")*ISNUMBER(SEARCH(LISTS!$I$2:$I$26,$E4626)))),LISTS!$L$2:$L$26),"Concepto DIAN no mapeado a casilla automatica"),IF(LEFT($J4626,4)="TOPE","Control automatico DIAN: "&amp;$J4626,"Casilla automatica: "&amp;$J4626)))</f>
        <v/>
      </c>
    </row>
    <row r="4627">
      <c r="A4627" s="9" t="n"/>
      <c r="B4627" s="9" t="n"/>
      <c r="C4627" s="9" t="n"/>
      <c r="D4627" s="9" t="n"/>
      <c r="E4627" s="9" t="n"/>
      <c r="F4627" s="11" t="n"/>
      <c r="G4627" s="9" t="n"/>
      <c r="H4627" s="9" t="n"/>
      <c r="I4627" s="9">
        <f>IF(COUNTA($A4627:$H4627)=0,"",IF($J4627="OTRO","NO","SI"))</f>
        <v/>
      </c>
      <c r="J4627" s="9">
        <f>IF(COUNTA($A4627:$H4627)=0,"",IFERROR(LOOKUP(2,1/(((LISTS!$H$2:$H$26&lt;&gt;"")*ISNUMBER(SEARCH(LISTS!$H$2:$H$26,$G4627)))+((LISTS!$I$2:$I$26&lt;&gt;"")*ISNUMBER(SEARCH(LISTS!$I$2:$I$26,$E4627)))),LISTS!$K$2:$K$26),"OTRO"))</f>
        <v/>
      </c>
      <c r="K4627" s="11">
        <f>IF($I4627&lt;&gt;"SI",0,IFERROR($F4627,0))</f>
        <v/>
      </c>
      <c r="L4627" s="9">
        <f>IF(COUNTA($A4627:$H4627)=0,"",IF($J4627="OTRO",IFERROR(LOOKUP(2,1/(((LISTS!$H$2:$H$26&lt;&gt;"")*ISNUMBER(SEARCH(LISTS!$H$2:$H$26,$G4627)))+((LISTS!$I$2:$I$26&lt;&gt;"")*ISNUMBER(SEARCH(LISTS!$I$2:$I$26,$E4627)))),LISTS!$L$2:$L$26),"Concepto DIAN no mapeado a casilla automatica"),IF(LEFT($J4627,4)="TOPE","Control automatico DIAN: "&amp;$J4627,"Casilla automatica: "&amp;$J4627)))</f>
        <v/>
      </c>
    </row>
    <row r="4628">
      <c r="A4628" s="9" t="n"/>
      <c r="B4628" s="9" t="n"/>
      <c r="C4628" s="9" t="n"/>
      <c r="D4628" s="9" t="n"/>
      <c r="E4628" s="9" t="n"/>
      <c r="F4628" s="11" t="n"/>
      <c r="G4628" s="9" t="n"/>
      <c r="H4628" s="9" t="n"/>
      <c r="I4628" s="9">
        <f>IF(COUNTA($A4628:$H4628)=0,"",IF($J4628="OTRO","NO","SI"))</f>
        <v/>
      </c>
      <c r="J4628" s="9">
        <f>IF(COUNTA($A4628:$H4628)=0,"",IFERROR(LOOKUP(2,1/(((LISTS!$H$2:$H$26&lt;&gt;"")*ISNUMBER(SEARCH(LISTS!$H$2:$H$26,$G4628)))+((LISTS!$I$2:$I$26&lt;&gt;"")*ISNUMBER(SEARCH(LISTS!$I$2:$I$26,$E4628)))),LISTS!$K$2:$K$26),"OTRO"))</f>
        <v/>
      </c>
      <c r="K4628" s="11">
        <f>IF($I4628&lt;&gt;"SI",0,IFERROR($F4628,0))</f>
        <v/>
      </c>
      <c r="L4628" s="9">
        <f>IF(COUNTA($A4628:$H4628)=0,"",IF($J4628="OTRO",IFERROR(LOOKUP(2,1/(((LISTS!$H$2:$H$26&lt;&gt;"")*ISNUMBER(SEARCH(LISTS!$H$2:$H$26,$G4628)))+((LISTS!$I$2:$I$26&lt;&gt;"")*ISNUMBER(SEARCH(LISTS!$I$2:$I$26,$E4628)))),LISTS!$L$2:$L$26),"Concepto DIAN no mapeado a casilla automatica"),IF(LEFT($J4628,4)="TOPE","Control automatico DIAN: "&amp;$J4628,"Casilla automatica: "&amp;$J4628)))</f>
        <v/>
      </c>
    </row>
    <row r="4629">
      <c r="A4629" s="9" t="n"/>
      <c r="B4629" s="9" t="n"/>
      <c r="C4629" s="9" t="n"/>
      <c r="D4629" s="9" t="n"/>
      <c r="E4629" s="9" t="n"/>
      <c r="F4629" s="11" t="n"/>
      <c r="G4629" s="9" t="n"/>
      <c r="H4629" s="9" t="n"/>
      <c r="I4629" s="9">
        <f>IF(COUNTA($A4629:$H4629)=0,"",IF($J4629="OTRO","NO","SI"))</f>
        <v/>
      </c>
      <c r="J4629" s="9">
        <f>IF(COUNTA($A4629:$H4629)=0,"",IFERROR(LOOKUP(2,1/(((LISTS!$H$2:$H$26&lt;&gt;"")*ISNUMBER(SEARCH(LISTS!$H$2:$H$26,$G4629)))+((LISTS!$I$2:$I$26&lt;&gt;"")*ISNUMBER(SEARCH(LISTS!$I$2:$I$26,$E4629)))),LISTS!$K$2:$K$26),"OTRO"))</f>
        <v/>
      </c>
      <c r="K4629" s="11">
        <f>IF($I4629&lt;&gt;"SI",0,IFERROR($F4629,0))</f>
        <v/>
      </c>
      <c r="L4629" s="9">
        <f>IF(COUNTA($A4629:$H4629)=0,"",IF($J4629="OTRO",IFERROR(LOOKUP(2,1/(((LISTS!$H$2:$H$26&lt;&gt;"")*ISNUMBER(SEARCH(LISTS!$H$2:$H$26,$G4629)))+((LISTS!$I$2:$I$26&lt;&gt;"")*ISNUMBER(SEARCH(LISTS!$I$2:$I$26,$E4629)))),LISTS!$L$2:$L$26),"Concepto DIAN no mapeado a casilla automatica"),IF(LEFT($J4629,4)="TOPE","Control automatico DIAN: "&amp;$J4629,"Casilla automatica: "&amp;$J4629)))</f>
        <v/>
      </c>
    </row>
    <row r="4630">
      <c r="A4630" s="9" t="n"/>
      <c r="B4630" s="9" t="n"/>
      <c r="C4630" s="9" t="n"/>
      <c r="D4630" s="9" t="n"/>
      <c r="E4630" s="9" t="n"/>
      <c r="F4630" s="11" t="n"/>
      <c r="G4630" s="9" t="n"/>
      <c r="H4630" s="9" t="n"/>
      <c r="I4630" s="9">
        <f>IF(COUNTA($A4630:$H4630)=0,"",IF($J4630="OTRO","NO","SI"))</f>
        <v/>
      </c>
      <c r="J4630" s="9">
        <f>IF(COUNTA($A4630:$H4630)=0,"",IFERROR(LOOKUP(2,1/(((LISTS!$H$2:$H$26&lt;&gt;"")*ISNUMBER(SEARCH(LISTS!$H$2:$H$26,$G4630)))+((LISTS!$I$2:$I$26&lt;&gt;"")*ISNUMBER(SEARCH(LISTS!$I$2:$I$26,$E4630)))),LISTS!$K$2:$K$26),"OTRO"))</f>
        <v/>
      </c>
      <c r="K4630" s="11">
        <f>IF($I4630&lt;&gt;"SI",0,IFERROR($F4630,0))</f>
        <v/>
      </c>
      <c r="L4630" s="9">
        <f>IF(COUNTA($A4630:$H4630)=0,"",IF($J4630="OTRO",IFERROR(LOOKUP(2,1/(((LISTS!$H$2:$H$26&lt;&gt;"")*ISNUMBER(SEARCH(LISTS!$H$2:$H$26,$G4630)))+((LISTS!$I$2:$I$26&lt;&gt;"")*ISNUMBER(SEARCH(LISTS!$I$2:$I$26,$E4630)))),LISTS!$L$2:$L$26),"Concepto DIAN no mapeado a casilla automatica"),IF(LEFT($J4630,4)="TOPE","Control automatico DIAN: "&amp;$J4630,"Casilla automatica: "&amp;$J4630)))</f>
        <v/>
      </c>
    </row>
    <row r="4631">
      <c r="A4631" s="9" t="n"/>
      <c r="B4631" s="9" t="n"/>
      <c r="C4631" s="9" t="n"/>
      <c r="D4631" s="9" t="n"/>
      <c r="E4631" s="9" t="n"/>
      <c r="F4631" s="11" t="n"/>
      <c r="G4631" s="9" t="n"/>
      <c r="H4631" s="9" t="n"/>
      <c r="I4631" s="9">
        <f>IF(COUNTA($A4631:$H4631)=0,"",IF($J4631="OTRO","NO","SI"))</f>
        <v/>
      </c>
      <c r="J4631" s="9">
        <f>IF(COUNTA($A4631:$H4631)=0,"",IFERROR(LOOKUP(2,1/(((LISTS!$H$2:$H$26&lt;&gt;"")*ISNUMBER(SEARCH(LISTS!$H$2:$H$26,$G4631)))+((LISTS!$I$2:$I$26&lt;&gt;"")*ISNUMBER(SEARCH(LISTS!$I$2:$I$26,$E4631)))),LISTS!$K$2:$K$26),"OTRO"))</f>
        <v/>
      </c>
      <c r="K4631" s="11">
        <f>IF($I4631&lt;&gt;"SI",0,IFERROR($F4631,0))</f>
        <v/>
      </c>
      <c r="L4631" s="9">
        <f>IF(COUNTA($A4631:$H4631)=0,"",IF($J4631="OTRO",IFERROR(LOOKUP(2,1/(((LISTS!$H$2:$H$26&lt;&gt;"")*ISNUMBER(SEARCH(LISTS!$H$2:$H$26,$G4631)))+((LISTS!$I$2:$I$26&lt;&gt;"")*ISNUMBER(SEARCH(LISTS!$I$2:$I$26,$E4631)))),LISTS!$L$2:$L$26),"Concepto DIAN no mapeado a casilla automatica"),IF(LEFT($J4631,4)="TOPE","Control automatico DIAN: "&amp;$J4631,"Casilla automatica: "&amp;$J4631)))</f>
        <v/>
      </c>
    </row>
    <row r="4632">
      <c r="A4632" s="9" t="n"/>
      <c r="B4632" s="9" t="n"/>
      <c r="C4632" s="9" t="n"/>
      <c r="D4632" s="9" t="n"/>
      <c r="E4632" s="9" t="n"/>
      <c r="F4632" s="11" t="n"/>
      <c r="G4632" s="9" t="n"/>
      <c r="H4632" s="9" t="n"/>
      <c r="I4632" s="9">
        <f>IF(COUNTA($A4632:$H4632)=0,"",IF($J4632="OTRO","NO","SI"))</f>
        <v/>
      </c>
      <c r="J4632" s="9">
        <f>IF(COUNTA($A4632:$H4632)=0,"",IFERROR(LOOKUP(2,1/(((LISTS!$H$2:$H$26&lt;&gt;"")*ISNUMBER(SEARCH(LISTS!$H$2:$H$26,$G4632)))+((LISTS!$I$2:$I$26&lt;&gt;"")*ISNUMBER(SEARCH(LISTS!$I$2:$I$26,$E4632)))),LISTS!$K$2:$K$26),"OTRO"))</f>
        <v/>
      </c>
      <c r="K4632" s="11">
        <f>IF($I4632&lt;&gt;"SI",0,IFERROR($F4632,0))</f>
        <v/>
      </c>
      <c r="L4632" s="9">
        <f>IF(COUNTA($A4632:$H4632)=0,"",IF($J4632="OTRO",IFERROR(LOOKUP(2,1/(((LISTS!$H$2:$H$26&lt;&gt;"")*ISNUMBER(SEARCH(LISTS!$H$2:$H$26,$G4632)))+((LISTS!$I$2:$I$26&lt;&gt;"")*ISNUMBER(SEARCH(LISTS!$I$2:$I$26,$E4632)))),LISTS!$L$2:$L$26),"Concepto DIAN no mapeado a casilla automatica"),IF(LEFT($J4632,4)="TOPE","Control automatico DIAN: "&amp;$J4632,"Casilla automatica: "&amp;$J4632)))</f>
        <v/>
      </c>
    </row>
    <row r="4633">
      <c r="A4633" s="9" t="n"/>
      <c r="B4633" s="9" t="n"/>
      <c r="C4633" s="9" t="n"/>
      <c r="D4633" s="9" t="n"/>
      <c r="E4633" s="9" t="n"/>
      <c r="F4633" s="11" t="n"/>
      <c r="G4633" s="9" t="n"/>
      <c r="H4633" s="9" t="n"/>
      <c r="I4633" s="9">
        <f>IF(COUNTA($A4633:$H4633)=0,"",IF($J4633="OTRO","NO","SI"))</f>
        <v/>
      </c>
      <c r="J4633" s="9">
        <f>IF(COUNTA($A4633:$H4633)=0,"",IFERROR(LOOKUP(2,1/(((LISTS!$H$2:$H$26&lt;&gt;"")*ISNUMBER(SEARCH(LISTS!$H$2:$H$26,$G4633)))+((LISTS!$I$2:$I$26&lt;&gt;"")*ISNUMBER(SEARCH(LISTS!$I$2:$I$26,$E4633)))),LISTS!$K$2:$K$26),"OTRO"))</f>
        <v/>
      </c>
      <c r="K4633" s="11">
        <f>IF($I4633&lt;&gt;"SI",0,IFERROR($F4633,0))</f>
        <v/>
      </c>
      <c r="L4633" s="9">
        <f>IF(COUNTA($A4633:$H4633)=0,"",IF($J4633="OTRO",IFERROR(LOOKUP(2,1/(((LISTS!$H$2:$H$26&lt;&gt;"")*ISNUMBER(SEARCH(LISTS!$H$2:$H$26,$G4633)))+((LISTS!$I$2:$I$26&lt;&gt;"")*ISNUMBER(SEARCH(LISTS!$I$2:$I$26,$E4633)))),LISTS!$L$2:$L$26),"Concepto DIAN no mapeado a casilla automatica"),IF(LEFT($J4633,4)="TOPE","Control automatico DIAN: "&amp;$J4633,"Casilla automatica: "&amp;$J4633)))</f>
        <v/>
      </c>
    </row>
    <row r="4634">
      <c r="A4634" s="9" t="n"/>
      <c r="B4634" s="9" t="n"/>
      <c r="C4634" s="9" t="n"/>
      <c r="D4634" s="9" t="n"/>
      <c r="E4634" s="9" t="n"/>
      <c r="F4634" s="11" t="n"/>
      <c r="G4634" s="9" t="n"/>
      <c r="H4634" s="9" t="n"/>
      <c r="I4634" s="9">
        <f>IF(COUNTA($A4634:$H4634)=0,"",IF($J4634="OTRO","NO","SI"))</f>
        <v/>
      </c>
      <c r="J4634" s="9">
        <f>IF(COUNTA($A4634:$H4634)=0,"",IFERROR(LOOKUP(2,1/(((LISTS!$H$2:$H$26&lt;&gt;"")*ISNUMBER(SEARCH(LISTS!$H$2:$H$26,$G4634)))+((LISTS!$I$2:$I$26&lt;&gt;"")*ISNUMBER(SEARCH(LISTS!$I$2:$I$26,$E4634)))),LISTS!$K$2:$K$26),"OTRO"))</f>
        <v/>
      </c>
      <c r="K4634" s="11">
        <f>IF($I4634&lt;&gt;"SI",0,IFERROR($F4634,0))</f>
        <v/>
      </c>
      <c r="L4634" s="9">
        <f>IF(COUNTA($A4634:$H4634)=0,"",IF($J4634="OTRO",IFERROR(LOOKUP(2,1/(((LISTS!$H$2:$H$26&lt;&gt;"")*ISNUMBER(SEARCH(LISTS!$H$2:$H$26,$G4634)))+((LISTS!$I$2:$I$26&lt;&gt;"")*ISNUMBER(SEARCH(LISTS!$I$2:$I$26,$E4634)))),LISTS!$L$2:$L$26),"Concepto DIAN no mapeado a casilla automatica"),IF(LEFT($J4634,4)="TOPE","Control automatico DIAN: "&amp;$J4634,"Casilla automatica: "&amp;$J4634)))</f>
        <v/>
      </c>
    </row>
    <row r="4635">
      <c r="A4635" s="9" t="n"/>
      <c r="B4635" s="9" t="n"/>
      <c r="C4635" s="9" t="n"/>
      <c r="D4635" s="9" t="n"/>
      <c r="E4635" s="9" t="n"/>
      <c r="F4635" s="11" t="n"/>
      <c r="G4635" s="9" t="n"/>
      <c r="H4635" s="9" t="n"/>
      <c r="I4635" s="9">
        <f>IF(COUNTA($A4635:$H4635)=0,"",IF($J4635="OTRO","NO","SI"))</f>
        <v/>
      </c>
      <c r="J4635" s="9">
        <f>IF(COUNTA($A4635:$H4635)=0,"",IFERROR(LOOKUP(2,1/(((LISTS!$H$2:$H$26&lt;&gt;"")*ISNUMBER(SEARCH(LISTS!$H$2:$H$26,$G4635)))+((LISTS!$I$2:$I$26&lt;&gt;"")*ISNUMBER(SEARCH(LISTS!$I$2:$I$26,$E4635)))),LISTS!$K$2:$K$26),"OTRO"))</f>
        <v/>
      </c>
      <c r="K4635" s="11">
        <f>IF($I4635&lt;&gt;"SI",0,IFERROR($F4635,0))</f>
        <v/>
      </c>
      <c r="L4635" s="9">
        <f>IF(COUNTA($A4635:$H4635)=0,"",IF($J4635="OTRO",IFERROR(LOOKUP(2,1/(((LISTS!$H$2:$H$26&lt;&gt;"")*ISNUMBER(SEARCH(LISTS!$H$2:$H$26,$G4635)))+((LISTS!$I$2:$I$26&lt;&gt;"")*ISNUMBER(SEARCH(LISTS!$I$2:$I$26,$E4635)))),LISTS!$L$2:$L$26),"Concepto DIAN no mapeado a casilla automatica"),IF(LEFT($J4635,4)="TOPE","Control automatico DIAN: "&amp;$J4635,"Casilla automatica: "&amp;$J4635)))</f>
        <v/>
      </c>
    </row>
    <row r="4636">
      <c r="A4636" s="9" t="n"/>
      <c r="B4636" s="9" t="n"/>
      <c r="C4636" s="9" t="n"/>
      <c r="D4636" s="9" t="n"/>
      <c r="E4636" s="9" t="n"/>
      <c r="F4636" s="11" t="n"/>
      <c r="G4636" s="9" t="n"/>
      <c r="H4636" s="9" t="n"/>
      <c r="I4636" s="9">
        <f>IF(COUNTA($A4636:$H4636)=0,"",IF($J4636="OTRO","NO","SI"))</f>
        <v/>
      </c>
      <c r="J4636" s="9">
        <f>IF(COUNTA($A4636:$H4636)=0,"",IFERROR(LOOKUP(2,1/(((LISTS!$H$2:$H$26&lt;&gt;"")*ISNUMBER(SEARCH(LISTS!$H$2:$H$26,$G4636)))+((LISTS!$I$2:$I$26&lt;&gt;"")*ISNUMBER(SEARCH(LISTS!$I$2:$I$26,$E4636)))),LISTS!$K$2:$K$26),"OTRO"))</f>
        <v/>
      </c>
      <c r="K4636" s="11">
        <f>IF($I4636&lt;&gt;"SI",0,IFERROR($F4636,0))</f>
        <v/>
      </c>
      <c r="L4636" s="9">
        <f>IF(COUNTA($A4636:$H4636)=0,"",IF($J4636="OTRO",IFERROR(LOOKUP(2,1/(((LISTS!$H$2:$H$26&lt;&gt;"")*ISNUMBER(SEARCH(LISTS!$H$2:$H$26,$G4636)))+((LISTS!$I$2:$I$26&lt;&gt;"")*ISNUMBER(SEARCH(LISTS!$I$2:$I$26,$E4636)))),LISTS!$L$2:$L$26),"Concepto DIAN no mapeado a casilla automatica"),IF(LEFT($J4636,4)="TOPE","Control automatico DIAN: "&amp;$J4636,"Casilla automatica: "&amp;$J4636)))</f>
        <v/>
      </c>
    </row>
    <row r="4637">
      <c r="A4637" s="9" t="n"/>
      <c r="B4637" s="9" t="n"/>
      <c r="C4637" s="9" t="n"/>
      <c r="D4637" s="9" t="n"/>
      <c r="E4637" s="9" t="n"/>
      <c r="F4637" s="11" t="n"/>
      <c r="G4637" s="9" t="n"/>
      <c r="H4637" s="9" t="n"/>
      <c r="I4637" s="9">
        <f>IF(COUNTA($A4637:$H4637)=0,"",IF($J4637="OTRO","NO","SI"))</f>
        <v/>
      </c>
      <c r="J4637" s="9">
        <f>IF(COUNTA($A4637:$H4637)=0,"",IFERROR(LOOKUP(2,1/(((LISTS!$H$2:$H$26&lt;&gt;"")*ISNUMBER(SEARCH(LISTS!$H$2:$H$26,$G4637)))+((LISTS!$I$2:$I$26&lt;&gt;"")*ISNUMBER(SEARCH(LISTS!$I$2:$I$26,$E4637)))),LISTS!$K$2:$K$26),"OTRO"))</f>
        <v/>
      </c>
      <c r="K4637" s="11">
        <f>IF($I4637&lt;&gt;"SI",0,IFERROR($F4637,0))</f>
        <v/>
      </c>
      <c r="L4637" s="9">
        <f>IF(COUNTA($A4637:$H4637)=0,"",IF($J4637="OTRO",IFERROR(LOOKUP(2,1/(((LISTS!$H$2:$H$26&lt;&gt;"")*ISNUMBER(SEARCH(LISTS!$H$2:$H$26,$G4637)))+((LISTS!$I$2:$I$26&lt;&gt;"")*ISNUMBER(SEARCH(LISTS!$I$2:$I$26,$E4637)))),LISTS!$L$2:$L$26),"Concepto DIAN no mapeado a casilla automatica"),IF(LEFT($J4637,4)="TOPE","Control automatico DIAN: "&amp;$J4637,"Casilla automatica: "&amp;$J4637)))</f>
        <v/>
      </c>
    </row>
    <row r="4638">
      <c r="A4638" s="9" t="n"/>
      <c r="B4638" s="9" t="n"/>
      <c r="C4638" s="9" t="n"/>
      <c r="D4638" s="9" t="n"/>
      <c r="E4638" s="9" t="n"/>
      <c r="F4638" s="11" t="n"/>
      <c r="G4638" s="9" t="n"/>
      <c r="H4638" s="9" t="n"/>
      <c r="I4638" s="9">
        <f>IF(COUNTA($A4638:$H4638)=0,"",IF($J4638="OTRO","NO","SI"))</f>
        <v/>
      </c>
      <c r="J4638" s="9">
        <f>IF(COUNTA($A4638:$H4638)=0,"",IFERROR(LOOKUP(2,1/(((LISTS!$H$2:$H$26&lt;&gt;"")*ISNUMBER(SEARCH(LISTS!$H$2:$H$26,$G4638)))+((LISTS!$I$2:$I$26&lt;&gt;"")*ISNUMBER(SEARCH(LISTS!$I$2:$I$26,$E4638)))),LISTS!$K$2:$K$26),"OTRO"))</f>
        <v/>
      </c>
      <c r="K4638" s="11">
        <f>IF($I4638&lt;&gt;"SI",0,IFERROR($F4638,0))</f>
        <v/>
      </c>
      <c r="L4638" s="9">
        <f>IF(COUNTA($A4638:$H4638)=0,"",IF($J4638="OTRO",IFERROR(LOOKUP(2,1/(((LISTS!$H$2:$H$26&lt;&gt;"")*ISNUMBER(SEARCH(LISTS!$H$2:$H$26,$G4638)))+((LISTS!$I$2:$I$26&lt;&gt;"")*ISNUMBER(SEARCH(LISTS!$I$2:$I$26,$E4638)))),LISTS!$L$2:$L$26),"Concepto DIAN no mapeado a casilla automatica"),IF(LEFT($J4638,4)="TOPE","Control automatico DIAN: "&amp;$J4638,"Casilla automatica: "&amp;$J4638)))</f>
        <v/>
      </c>
    </row>
    <row r="4639">
      <c r="A4639" s="9" t="n"/>
      <c r="B4639" s="9" t="n"/>
      <c r="C4639" s="9" t="n"/>
      <c r="D4639" s="9" t="n"/>
      <c r="E4639" s="9" t="n"/>
      <c r="F4639" s="11" t="n"/>
      <c r="G4639" s="9" t="n"/>
      <c r="H4639" s="9" t="n"/>
      <c r="I4639" s="9">
        <f>IF(COUNTA($A4639:$H4639)=0,"",IF($J4639="OTRO","NO","SI"))</f>
        <v/>
      </c>
      <c r="J4639" s="9">
        <f>IF(COUNTA($A4639:$H4639)=0,"",IFERROR(LOOKUP(2,1/(((LISTS!$H$2:$H$26&lt;&gt;"")*ISNUMBER(SEARCH(LISTS!$H$2:$H$26,$G4639)))+((LISTS!$I$2:$I$26&lt;&gt;"")*ISNUMBER(SEARCH(LISTS!$I$2:$I$26,$E4639)))),LISTS!$K$2:$K$26),"OTRO"))</f>
        <v/>
      </c>
      <c r="K4639" s="11">
        <f>IF($I4639&lt;&gt;"SI",0,IFERROR($F4639,0))</f>
        <v/>
      </c>
      <c r="L4639" s="9">
        <f>IF(COUNTA($A4639:$H4639)=0,"",IF($J4639="OTRO",IFERROR(LOOKUP(2,1/(((LISTS!$H$2:$H$26&lt;&gt;"")*ISNUMBER(SEARCH(LISTS!$H$2:$H$26,$G4639)))+((LISTS!$I$2:$I$26&lt;&gt;"")*ISNUMBER(SEARCH(LISTS!$I$2:$I$26,$E4639)))),LISTS!$L$2:$L$26),"Concepto DIAN no mapeado a casilla automatica"),IF(LEFT($J4639,4)="TOPE","Control automatico DIAN: "&amp;$J4639,"Casilla automatica: "&amp;$J4639)))</f>
        <v/>
      </c>
    </row>
    <row r="4640">
      <c r="A4640" s="9" t="n"/>
      <c r="B4640" s="9" t="n"/>
      <c r="C4640" s="9" t="n"/>
      <c r="D4640" s="9" t="n"/>
      <c r="E4640" s="9" t="n"/>
      <c r="F4640" s="11" t="n"/>
      <c r="G4640" s="9" t="n"/>
      <c r="H4640" s="9" t="n"/>
      <c r="I4640" s="9">
        <f>IF(COUNTA($A4640:$H4640)=0,"",IF($J4640="OTRO","NO","SI"))</f>
        <v/>
      </c>
      <c r="J4640" s="9">
        <f>IF(COUNTA($A4640:$H4640)=0,"",IFERROR(LOOKUP(2,1/(((LISTS!$H$2:$H$26&lt;&gt;"")*ISNUMBER(SEARCH(LISTS!$H$2:$H$26,$G4640)))+((LISTS!$I$2:$I$26&lt;&gt;"")*ISNUMBER(SEARCH(LISTS!$I$2:$I$26,$E4640)))),LISTS!$K$2:$K$26),"OTRO"))</f>
        <v/>
      </c>
      <c r="K4640" s="11">
        <f>IF($I4640&lt;&gt;"SI",0,IFERROR($F4640,0))</f>
        <v/>
      </c>
      <c r="L4640" s="9">
        <f>IF(COUNTA($A4640:$H4640)=0,"",IF($J4640="OTRO",IFERROR(LOOKUP(2,1/(((LISTS!$H$2:$H$26&lt;&gt;"")*ISNUMBER(SEARCH(LISTS!$H$2:$H$26,$G4640)))+((LISTS!$I$2:$I$26&lt;&gt;"")*ISNUMBER(SEARCH(LISTS!$I$2:$I$26,$E4640)))),LISTS!$L$2:$L$26),"Concepto DIAN no mapeado a casilla automatica"),IF(LEFT($J4640,4)="TOPE","Control automatico DIAN: "&amp;$J4640,"Casilla automatica: "&amp;$J4640)))</f>
        <v/>
      </c>
    </row>
    <row r="4641">
      <c r="A4641" s="9" t="n"/>
      <c r="B4641" s="9" t="n"/>
      <c r="C4641" s="9" t="n"/>
      <c r="D4641" s="9" t="n"/>
      <c r="E4641" s="9" t="n"/>
      <c r="F4641" s="11" t="n"/>
      <c r="G4641" s="9" t="n"/>
      <c r="H4641" s="9" t="n"/>
      <c r="I4641" s="9">
        <f>IF(COUNTA($A4641:$H4641)=0,"",IF($J4641="OTRO","NO","SI"))</f>
        <v/>
      </c>
      <c r="J4641" s="9">
        <f>IF(COUNTA($A4641:$H4641)=0,"",IFERROR(LOOKUP(2,1/(((LISTS!$H$2:$H$26&lt;&gt;"")*ISNUMBER(SEARCH(LISTS!$H$2:$H$26,$G4641)))+((LISTS!$I$2:$I$26&lt;&gt;"")*ISNUMBER(SEARCH(LISTS!$I$2:$I$26,$E4641)))),LISTS!$K$2:$K$26),"OTRO"))</f>
        <v/>
      </c>
      <c r="K4641" s="11">
        <f>IF($I4641&lt;&gt;"SI",0,IFERROR($F4641,0))</f>
        <v/>
      </c>
      <c r="L4641" s="9">
        <f>IF(COUNTA($A4641:$H4641)=0,"",IF($J4641="OTRO",IFERROR(LOOKUP(2,1/(((LISTS!$H$2:$H$26&lt;&gt;"")*ISNUMBER(SEARCH(LISTS!$H$2:$H$26,$G4641)))+((LISTS!$I$2:$I$26&lt;&gt;"")*ISNUMBER(SEARCH(LISTS!$I$2:$I$26,$E4641)))),LISTS!$L$2:$L$26),"Concepto DIAN no mapeado a casilla automatica"),IF(LEFT($J4641,4)="TOPE","Control automatico DIAN: "&amp;$J4641,"Casilla automatica: "&amp;$J4641)))</f>
        <v/>
      </c>
    </row>
    <row r="4642">
      <c r="A4642" s="9" t="n"/>
      <c r="B4642" s="9" t="n"/>
      <c r="C4642" s="9" t="n"/>
      <c r="D4642" s="9" t="n"/>
      <c r="E4642" s="9" t="n"/>
      <c r="F4642" s="11" t="n"/>
      <c r="G4642" s="9" t="n"/>
      <c r="H4642" s="9" t="n"/>
      <c r="I4642" s="9">
        <f>IF(COUNTA($A4642:$H4642)=0,"",IF($J4642="OTRO","NO","SI"))</f>
        <v/>
      </c>
      <c r="J4642" s="9">
        <f>IF(COUNTA($A4642:$H4642)=0,"",IFERROR(LOOKUP(2,1/(((LISTS!$H$2:$H$26&lt;&gt;"")*ISNUMBER(SEARCH(LISTS!$H$2:$H$26,$G4642)))+((LISTS!$I$2:$I$26&lt;&gt;"")*ISNUMBER(SEARCH(LISTS!$I$2:$I$26,$E4642)))),LISTS!$K$2:$K$26),"OTRO"))</f>
        <v/>
      </c>
      <c r="K4642" s="11">
        <f>IF($I4642&lt;&gt;"SI",0,IFERROR($F4642,0))</f>
        <v/>
      </c>
      <c r="L4642" s="9">
        <f>IF(COUNTA($A4642:$H4642)=0,"",IF($J4642="OTRO",IFERROR(LOOKUP(2,1/(((LISTS!$H$2:$H$26&lt;&gt;"")*ISNUMBER(SEARCH(LISTS!$H$2:$H$26,$G4642)))+((LISTS!$I$2:$I$26&lt;&gt;"")*ISNUMBER(SEARCH(LISTS!$I$2:$I$26,$E4642)))),LISTS!$L$2:$L$26),"Concepto DIAN no mapeado a casilla automatica"),IF(LEFT($J4642,4)="TOPE","Control automatico DIAN: "&amp;$J4642,"Casilla automatica: "&amp;$J4642)))</f>
        <v/>
      </c>
    </row>
    <row r="4643">
      <c r="A4643" s="9" t="n"/>
      <c r="B4643" s="9" t="n"/>
      <c r="C4643" s="9" t="n"/>
      <c r="D4643" s="9" t="n"/>
      <c r="E4643" s="9" t="n"/>
      <c r="F4643" s="11" t="n"/>
      <c r="G4643" s="9" t="n"/>
      <c r="H4643" s="9" t="n"/>
      <c r="I4643" s="9">
        <f>IF(COUNTA($A4643:$H4643)=0,"",IF($J4643="OTRO","NO","SI"))</f>
        <v/>
      </c>
      <c r="J4643" s="9">
        <f>IF(COUNTA($A4643:$H4643)=0,"",IFERROR(LOOKUP(2,1/(((LISTS!$H$2:$H$26&lt;&gt;"")*ISNUMBER(SEARCH(LISTS!$H$2:$H$26,$G4643)))+((LISTS!$I$2:$I$26&lt;&gt;"")*ISNUMBER(SEARCH(LISTS!$I$2:$I$26,$E4643)))),LISTS!$K$2:$K$26),"OTRO"))</f>
        <v/>
      </c>
      <c r="K4643" s="11">
        <f>IF($I4643&lt;&gt;"SI",0,IFERROR($F4643,0))</f>
        <v/>
      </c>
      <c r="L4643" s="9">
        <f>IF(COUNTA($A4643:$H4643)=0,"",IF($J4643="OTRO",IFERROR(LOOKUP(2,1/(((LISTS!$H$2:$H$26&lt;&gt;"")*ISNUMBER(SEARCH(LISTS!$H$2:$H$26,$G4643)))+((LISTS!$I$2:$I$26&lt;&gt;"")*ISNUMBER(SEARCH(LISTS!$I$2:$I$26,$E4643)))),LISTS!$L$2:$L$26),"Concepto DIAN no mapeado a casilla automatica"),IF(LEFT($J4643,4)="TOPE","Control automatico DIAN: "&amp;$J4643,"Casilla automatica: "&amp;$J4643)))</f>
        <v/>
      </c>
    </row>
    <row r="4644">
      <c r="A4644" s="9" t="n"/>
      <c r="B4644" s="9" t="n"/>
      <c r="C4644" s="9" t="n"/>
      <c r="D4644" s="9" t="n"/>
      <c r="E4644" s="9" t="n"/>
      <c r="F4644" s="11" t="n"/>
      <c r="G4644" s="9" t="n"/>
      <c r="H4644" s="9" t="n"/>
      <c r="I4644" s="9">
        <f>IF(COUNTA($A4644:$H4644)=0,"",IF($J4644="OTRO","NO","SI"))</f>
        <v/>
      </c>
      <c r="J4644" s="9">
        <f>IF(COUNTA($A4644:$H4644)=0,"",IFERROR(LOOKUP(2,1/(((LISTS!$H$2:$H$26&lt;&gt;"")*ISNUMBER(SEARCH(LISTS!$H$2:$H$26,$G4644)))+((LISTS!$I$2:$I$26&lt;&gt;"")*ISNUMBER(SEARCH(LISTS!$I$2:$I$26,$E4644)))),LISTS!$K$2:$K$26),"OTRO"))</f>
        <v/>
      </c>
      <c r="K4644" s="11">
        <f>IF($I4644&lt;&gt;"SI",0,IFERROR($F4644,0))</f>
        <v/>
      </c>
      <c r="L4644" s="9">
        <f>IF(COUNTA($A4644:$H4644)=0,"",IF($J4644="OTRO",IFERROR(LOOKUP(2,1/(((LISTS!$H$2:$H$26&lt;&gt;"")*ISNUMBER(SEARCH(LISTS!$H$2:$H$26,$G4644)))+((LISTS!$I$2:$I$26&lt;&gt;"")*ISNUMBER(SEARCH(LISTS!$I$2:$I$26,$E4644)))),LISTS!$L$2:$L$26),"Concepto DIAN no mapeado a casilla automatica"),IF(LEFT($J4644,4)="TOPE","Control automatico DIAN: "&amp;$J4644,"Casilla automatica: "&amp;$J4644)))</f>
        <v/>
      </c>
    </row>
    <row r="4645">
      <c r="A4645" s="9" t="n"/>
      <c r="B4645" s="9" t="n"/>
      <c r="C4645" s="9" t="n"/>
      <c r="D4645" s="9" t="n"/>
      <c r="E4645" s="9" t="n"/>
      <c r="F4645" s="11" t="n"/>
      <c r="G4645" s="9" t="n"/>
      <c r="H4645" s="9" t="n"/>
      <c r="I4645" s="9">
        <f>IF(COUNTA($A4645:$H4645)=0,"",IF($J4645="OTRO","NO","SI"))</f>
        <v/>
      </c>
      <c r="J4645" s="9">
        <f>IF(COUNTA($A4645:$H4645)=0,"",IFERROR(LOOKUP(2,1/(((LISTS!$H$2:$H$26&lt;&gt;"")*ISNUMBER(SEARCH(LISTS!$H$2:$H$26,$G4645)))+((LISTS!$I$2:$I$26&lt;&gt;"")*ISNUMBER(SEARCH(LISTS!$I$2:$I$26,$E4645)))),LISTS!$K$2:$K$26),"OTRO"))</f>
        <v/>
      </c>
      <c r="K4645" s="11">
        <f>IF($I4645&lt;&gt;"SI",0,IFERROR($F4645,0))</f>
        <v/>
      </c>
      <c r="L4645" s="9">
        <f>IF(COUNTA($A4645:$H4645)=0,"",IF($J4645="OTRO",IFERROR(LOOKUP(2,1/(((LISTS!$H$2:$H$26&lt;&gt;"")*ISNUMBER(SEARCH(LISTS!$H$2:$H$26,$G4645)))+((LISTS!$I$2:$I$26&lt;&gt;"")*ISNUMBER(SEARCH(LISTS!$I$2:$I$26,$E4645)))),LISTS!$L$2:$L$26),"Concepto DIAN no mapeado a casilla automatica"),IF(LEFT($J4645,4)="TOPE","Control automatico DIAN: "&amp;$J4645,"Casilla automatica: "&amp;$J4645)))</f>
        <v/>
      </c>
    </row>
    <row r="4646">
      <c r="A4646" s="9" t="n"/>
      <c r="B4646" s="9" t="n"/>
      <c r="C4646" s="9" t="n"/>
      <c r="D4646" s="9" t="n"/>
      <c r="E4646" s="9" t="n"/>
      <c r="F4646" s="11" t="n"/>
      <c r="G4646" s="9" t="n"/>
      <c r="H4646" s="9" t="n"/>
      <c r="I4646" s="9">
        <f>IF(COUNTA($A4646:$H4646)=0,"",IF($J4646="OTRO","NO","SI"))</f>
        <v/>
      </c>
      <c r="J4646" s="9">
        <f>IF(COUNTA($A4646:$H4646)=0,"",IFERROR(LOOKUP(2,1/(((LISTS!$H$2:$H$26&lt;&gt;"")*ISNUMBER(SEARCH(LISTS!$H$2:$H$26,$G4646)))+((LISTS!$I$2:$I$26&lt;&gt;"")*ISNUMBER(SEARCH(LISTS!$I$2:$I$26,$E4646)))),LISTS!$K$2:$K$26),"OTRO"))</f>
        <v/>
      </c>
      <c r="K4646" s="11">
        <f>IF($I4646&lt;&gt;"SI",0,IFERROR($F4646,0))</f>
        <v/>
      </c>
      <c r="L4646" s="9">
        <f>IF(COUNTA($A4646:$H4646)=0,"",IF($J4646="OTRO",IFERROR(LOOKUP(2,1/(((LISTS!$H$2:$H$26&lt;&gt;"")*ISNUMBER(SEARCH(LISTS!$H$2:$H$26,$G4646)))+((LISTS!$I$2:$I$26&lt;&gt;"")*ISNUMBER(SEARCH(LISTS!$I$2:$I$26,$E4646)))),LISTS!$L$2:$L$26),"Concepto DIAN no mapeado a casilla automatica"),IF(LEFT($J4646,4)="TOPE","Control automatico DIAN: "&amp;$J4646,"Casilla automatica: "&amp;$J4646)))</f>
        <v/>
      </c>
    </row>
    <row r="4647">
      <c r="A4647" s="9" t="n"/>
      <c r="B4647" s="9" t="n"/>
      <c r="C4647" s="9" t="n"/>
      <c r="D4647" s="9" t="n"/>
      <c r="E4647" s="9" t="n"/>
      <c r="F4647" s="11" t="n"/>
      <c r="G4647" s="9" t="n"/>
      <c r="H4647" s="9" t="n"/>
      <c r="I4647" s="9">
        <f>IF(COUNTA($A4647:$H4647)=0,"",IF($J4647="OTRO","NO","SI"))</f>
        <v/>
      </c>
      <c r="J4647" s="9">
        <f>IF(COUNTA($A4647:$H4647)=0,"",IFERROR(LOOKUP(2,1/(((LISTS!$H$2:$H$26&lt;&gt;"")*ISNUMBER(SEARCH(LISTS!$H$2:$H$26,$G4647)))+((LISTS!$I$2:$I$26&lt;&gt;"")*ISNUMBER(SEARCH(LISTS!$I$2:$I$26,$E4647)))),LISTS!$K$2:$K$26),"OTRO"))</f>
        <v/>
      </c>
      <c r="K4647" s="11">
        <f>IF($I4647&lt;&gt;"SI",0,IFERROR($F4647,0))</f>
        <v/>
      </c>
      <c r="L4647" s="9">
        <f>IF(COUNTA($A4647:$H4647)=0,"",IF($J4647="OTRO",IFERROR(LOOKUP(2,1/(((LISTS!$H$2:$H$26&lt;&gt;"")*ISNUMBER(SEARCH(LISTS!$H$2:$H$26,$G4647)))+((LISTS!$I$2:$I$26&lt;&gt;"")*ISNUMBER(SEARCH(LISTS!$I$2:$I$26,$E4647)))),LISTS!$L$2:$L$26),"Concepto DIAN no mapeado a casilla automatica"),IF(LEFT($J4647,4)="TOPE","Control automatico DIAN: "&amp;$J4647,"Casilla automatica: "&amp;$J4647)))</f>
        <v/>
      </c>
    </row>
    <row r="4648">
      <c r="A4648" s="9" t="n"/>
      <c r="B4648" s="9" t="n"/>
      <c r="C4648" s="9" t="n"/>
      <c r="D4648" s="9" t="n"/>
      <c r="E4648" s="9" t="n"/>
      <c r="F4648" s="11" t="n"/>
      <c r="G4648" s="9" t="n"/>
      <c r="H4648" s="9" t="n"/>
      <c r="I4648" s="9">
        <f>IF(COUNTA($A4648:$H4648)=0,"",IF($J4648="OTRO","NO","SI"))</f>
        <v/>
      </c>
      <c r="J4648" s="9">
        <f>IF(COUNTA($A4648:$H4648)=0,"",IFERROR(LOOKUP(2,1/(((LISTS!$H$2:$H$26&lt;&gt;"")*ISNUMBER(SEARCH(LISTS!$H$2:$H$26,$G4648)))+((LISTS!$I$2:$I$26&lt;&gt;"")*ISNUMBER(SEARCH(LISTS!$I$2:$I$26,$E4648)))),LISTS!$K$2:$K$26),"OTRO"))</f>
        <v/>
      </c>
      <c r="K4648" s="11">
        <f>IF($I4648&lt;&gt;"SI",0,IFERROR($F4648,0))</f>
        <v/>
      </c>
      <c r="L4648" s="9">
        <f>IF(COUNTA($A4648:$H4648)=0,"",IF($J4648="OTRO",IFERROR(LOOKUP(2,1/(((LISTS!$H$2:$H$26&lt;&gt;"")*ISNUMBER(SEARCH(LISTS!$H$2:$H$26,$G4648)))+((LISTS!$I$2:$I$26&lt;&gt;"")*ISNUMBER(SEARCH(LISTS!$I$2:$I$26,$E4648)))),LISTS!$L$2:$L$26),"Concepto DIAN no mapeado a casilla automatica"),IF(LEFT($J4648,4)="TOPE","Control automatico DIAN: "&amp;$J4648,"Casilla automatica: "&amp;$J4648)))</f>
        <v/>
      </c>
    </row>
    <row r="4649">
      <c r="A4649" s="9" t="n"/>
      <c r="B4649" s="9" t="n"/>
      <c r="C4649" s="9" t="n"/>
      <c r="D4649" s="9" t="n"/>
      <c r="E4649" s="9" t="n"/>
      <c r="F4649" s="11" t="n"/>
      <c r="G4649" s="9" t="n"/>
      <c r="H4649" s="9" t="n"/>
      <c r="I4649" s="9">
        <f>IF(COUNTA($A4649:$H4649)=0,"",IF($J4649="OTRO","NO","SI"))</f>
        <v/>
      </c>
      <c r="J4649" s="9">
        <f>IF(COUNTA($A4649:$H4649)=0,"",IFERROR(LOOKUP(2,1/(((LISTS!$H$2:$H$26&lt;&gt;"")*ISNUMBER(SEARCH(LISTS!$H$2:$H$26,$G4649)))+((LISTS!$I$2:$I$26&lt;&gt;"")*ISNUMBER(SEARCH(LISTS!$I$2:$I$26,$E4649)))),LISTS!$K$2:$K$26),"OTRO"))</f>
        <v/>
      </c>
      <c r="K4649" s="11">
        <f>IF($I4649&lt;&gt;"SI",0,IFERROR($F4649,0))</f>
        <v/>
      </c>
      <c r="L4649" s="9">
        <f>IF(COUNTA($A4649:$H4649)=0,"",IF($J4649="OTRO",IFERROR(LOOKUP(2,1/(((LISTS!$H$2:$H$26&lt;&gt;"")*ISNUMBER(SEARCH(LISTS!$H$2:$H$26,$G4649)))+((LISTS!$I$2:$I$26&lt;&gt;"")*ISNUMBER(SEARCH(LISTS!$I$2:$I$26,$E4649)))),LISTS!$L$2:$L$26),"Concepto DIAN no mapeado a casilla automatica"),IF(LEFT($J4649,4)="TOPE","Control automatico DIAN: "&amp;$J4649,"Casilla automatica: "&amp;$J4649)))</f>
        <v/>
      </c>
    </row>
    <row r="4650">
      <c r="A4650" s="9" t="n"/>
      <c r="B4650" s="9" t="n"/>
      <c r="C4650" s="9" t="n"/>
      <c r="D4650" s="9" t="n"/>
      <c r="E4650" s="9" t="n"/>
      <c r="F4650" s="11" t="n"/>
      <c r="G4650" s="9" t="n"/>
      <c r="H4650" s="9" t="n"/>
      <c r="I4650" s="9">
        <f>IF(COUNTA($A4650:$H4650)=0,"",IF($J4650="OTRO","NO","SI"))</f>
        <v/>
      </c>
      <c r="J4650" s="9">
        <f>IF(COUNTA($A4650:$H4650)=0,"",IFERROR(LOOKUP(2,1/(((LISTS!$H$2:$H$26&lt;&gt;"")*ISNUMBER(SEARCH(LISTS!$H$2:$H$26,$G4650)))+((LISTS!$I$2:$I$26&lt;&gt;"")*ISNUMBER(SEARCH(LISTS!$I$2:$I$26,$E4650)))),LISTS!$K$2:$K$26),"OTRO"))</f>
        <v/>
      </c>
      <c r="K4650" s="11">
        <f>IF($I4650&lt;&gt;"SI",0,IFERROR($F4650,0))</f>
        <v/>
      </c>
      <c r="L4650" s="9">
        <f>IF(COUNTA($A4650:$H4650)=0,"",IF($J4650="OTRO",IFERROR(LOOKUP(2,1/(((LISTS!$H$2:$H$26&lt;&gt;"")*ISNUMBER(SEARCH(LISTS!$H$2:$H$26,$G4650)))+((LISTS!$I$2:$I$26&lt;&gt;"")*ISNUMBER(SEARCH(LISTS!$I$2:$I$26,$E4650)))),LISTS!$L$2:$L$26),"Concepto DIAN no mapeado a casilla automatica"),IF(LEFT($J4650,4)="TOPE","Control automatico DIAN: "&amp;$J4650,"Casilla automatica: "&amp;$J4650)))</f>
        <v/>
      </c>
    </row>
    <row r="4651">
      <c r="A4651" s="9" t="n"/>
      <c r="B4651" s="9" t="n"/>
      <c r="C4651" s="9" t="n"/>
      <c r="D4651" s="9" t="n"/>
      <c r="E4651" s="9" t="n"/>
      <c r="F4651" s="11" t="n"/>
      <c r="G4651" s="9" t="n"/>
      <c r="H4651" s="9" t="n"/>
      <c r="I4651" s="9">
        <f>IF(COUNTA($A4651:$H4651)=0,"",IF($J4651="OTRO","NO","SI"))</f>
        <v/>
      </c>
      <c r="J4651" s="9">
        <f>IF(COUNTA($A4651:$H4651)=0,"",IFERROR(LOOKUP(2,1/(((LISTS!$H$2:$H$26&lt;&gt;"")*ISNUMBER(SEARCH(LISTS!$H$2:$H$26,$G4651)))+((LISTS!$I$2:$I$26&lt;&gt;"")*ISNUMBER(SEARCH(LISTS!$I$2:$I$26,$E4651)))),LISTS!$K$2:$K$26),"OTRO"))</f>
        <v/>
      </c>
      <c r="K4651" s="11">
        <f>IF($I4651&lt;&gt;"SI",0,IFERROR($F4651,0))</f>
        <v/>
      </c>
      <c r="L4651" s="9">
        <f>IF(COUNTA($A4651:$H4651)=0,"",IF($J4651="OTRO",IFERROR(LOOKUP(2,1/(((LISTS!$H$2:$H$26&lt;&gt;"")*ISNUMBER(SEARCH(LISTS!$H$2:$H$26,$G4651)))+((LISTS!$I$2:$I$26&lt;&gt;"")*ISNUMBER(SEARCH(LISTS!$I$2:$I$26,$E4651)))),LISTS!$L$2:$L$26),"Concepto DIAN no mapeado a casilla automatica"),IF(LEFT($J4651,4)="TOPE","Control automatico DIAN: "&amp;$J4651,"Casilla automatica: "&amp;$J4651)))</f>
        <v/>
      </c>
    </row>
    <row r="4652">
      <c r="A4652" s="9" t="n"/>
      <c r="B4652" s="9" t="n"/>
      <c r="C4652" s="9" t="n"/>
      <c r="D4652" s="9" t="n"/>
      <c r="E4652" s="9" t="n"/>
      <c r="F4652" s="11" t="n"/>
      <c r="G4652" s="9" t="n"/>
      <c r="H4652" s="9" t="n"/>
      <c r="I4652" s="9">
        <f>IF(COUNTA($A4652:$H4652)=0,"",IF($J4652="OTRO","NO","SI"))</f>
        <v/>
      </c>
      <c r="J4652" s="9">
        <f>IF(COUNTA($A4652:$H4652)=0,"",IFERROR(LOOKUP(2,1/(((LISTS!$H$2:$H$26&lt;&gt;"")*ISNUMBER(SEARCH(LISTS!$H$2:$H$26,$G4652)))+((LISTS!$I$2:$I$26&lt;&gt;"")*ISNUMBER(SEARCH(LISTS!$I$2:$I$26,$E4652)))),LISTS!$K$2:$K$26),"OTRO"))</f>
        <v/>
      </c>
      <c r="K4652" s="11">
        <f>IF($I4652&lt;&gt;"SI",0,IFERROR($F4652,0))</f>
        <v/>
      </c>
      <c r="L4652" s="9">
        <f>IF(COUNTA($A4652:$H4652)=0,"",IF($J4652="OTRO",IFERROR(LOOKUP(2,1/(((LISTS!$H$2:$H$26&lt;&gt;"")*ISNUMBER(SEARCH(LISTS!$H$2:$H$26,$G4652)))+((LISTS!$I$2:$I$26&lt;&gt;"")*ISNUMBER(SEARCH(LISTS!$I$2:$I$26,$E4652)))),LISTS!$L$2:$L$26),"Concepto DIAN no mapeado a casilla automatica"),IF(LEFT($J4652,4)="TOPE","Control automatico DIAN: "&amp;$J4652,"Casilla automatica: "&amp;$J4652)))</f>
        <v/>
      </c>
    </row>
    <row r="4653">
      <c r="A4653" s="9" t="n"/>
      <c r="B4653" s="9" t="n"/>
      <c r="C4653" s="9" t="n"/>
      <c r="D4653" s="9" t="n"/>
      <c r="E4653" s="9" t="n"/>
      <c r="F4653" s="11" t="n"/>
      <c r="G4653" s="9" t="n"/>
      <c r="H4653" s="9" t="n"/>
      <c r="I4653" s="9">
        <f>IF(COUNTA($A4653:$H4653)=0,"",IF($J4653="OTRO","NO","SI"))</f>
        <v/>
      </c>
      <c r="J4653" s="9">
        <f>IF(COUNTA($A4653:$H4653)=0,"",IFERROR(LOOKUP(2,1/(((LISTS!$H$2:$H$26&lt;&gt;"")*ISNUMBER(SEARCH(LISTS!$H$2:$H$26,$G4653)))+((LISTS!$I$2:$I$26&lt;&gt;"")*ISNUMBER(SEARCH(LISTS!$I$2:$I$26,$E4653)))),LISTS!$K$2:$K$26),"OTRO"))</f>
        <v/>
      </c>
      <c r="K4653" s="11">
        <f>IF($I4653&lt;&gt;"SI",0,IFERROR($F4653,0))</f>
        <v/>
      </c>
      <c r="L4653" s="9">
        <f>IF(COUNTA($A4653:$H4653)=0,"",IF($J4653="OTRO",IFERROR(LOOKUP(2,1/(((LISTS!$H$2:$H$26&lt;&gt;"")*ISNUMBER(SEARCH(LISTS!$H$2:$H$26,$G4653)))+((LISTS!$I$2:$I$26&lt;&gt;"")*ISNUMBER(SEARCH(LISTS!$I$2:$I$26,$E4653)))),LISTS!$L$2:$L$26),"Concepto DIAN no mapeado a casilla automatica"),IF(LEFT($J4653,4)="TOPE","Control automatico DIAN: "&amp;$J4653,"Casilla automatica: "&amp;$J4653)))</f>
        <v/>
      </c>
    </row>
    <row r="4654">
      <c r="A4654" s="9" t="n"/>
      <c r="B4654" s="9" t="n"/>
      <c r="C4654" s="9" t="n"/>
      <c r="D4654" s="9" t="n"/>
      <c r="E4654" s="9" t="n"/>
      <c r="F4654" s="11" t="n"/>
      <c r="G4654" s="9" t="n"/>
      <c r="H4654" s="9" t="n"/>
      <c r="I4654" s="9">
        <f>IF(COUNTA($A4654:$H4654)=0,"",IF($J4654="OTRO","NO","SI"))</f>
        <v/>
      </c>
      <c r="J4654" s="9">
        <f>IF(COUNTA($A4654:$H4654)=0,"",IFERROR(LOOKUP(2,1/(((LISTS!$H$2:$H$26&lt;&gt;"")*ISNUMBER(SEARCH(LISTS!$H$2:$H$26,$G4654)))+((LISTS!$I$2:$I$26&lt;&gt;"")*ISNUMBER(SEARCH(LISTS!$I$2:$I$26,$E4654)))),LISTS!$K$2:$K$26),"OTRO"))</f>
        <v/>
      </c>
      <c r="K4654" s="11">
        <f>IF($I4654&lt;&gt;"SI",0,IFERROR($F4654,0))</f>
        <v/>
      </c>
      <c r="L4654" s="9">
        <f>IF(COUNTA($A4654:$H4654)=0,"",IF($J4654="OTRO",IFERROR(LOOKUP(2,1/(((LISTS!$H$2:$H$26&lt;&gt;"")*ISNUMBER(SEARCH(LISTS!$H$2:$H$26,$G4654)))+((LISTS!$I$2:$I$26&lt;&gt;"")*ISNUMBER(SEARCH(LISTS!$I$2:$I$26,$E4654)))),LISTS!$L$2:$L$26),"Concepto DIAN no mapeado a casilla automatica"),IF(LEFT($J4654,4)="TOPE","Control automatico DIAN: "&amp;$J4654,"Casilla automatica: "&amp;$J4654)))</f>
        <v/>
      </c>
    </row>
    <row r="4655">
      <c r="A4655" s="9" t="n"/>
      <c r="B4655" s="9" t="n"/>
      <c r="C4655" s="9" t="n"/>
      <c r="D4655" s="9" t="n"/>
      <c r="E4655" s="9" t="n"/>
      <c r="F4655" s="11" t="n"/>
      <c r="G4655" s="9" t="n"/>
      <c r="H4655" s="9" t="n"/>
      <c r="I4655" s="9">
        <f>IF(COUNTA($A4655:$H4655)=0,"",IF($J4655="OTRO","NO","SI"))</f>
        <v/>
      </c>
      <c r="J4655" s="9">
        <f>IF(COUNTA($A4655:$H4655)=0,"",IFERROR(LOOKUP(2,1/(((LISTS!$H$2:$H$26&lt;&gt;"")*ISNUMBER(SEARCH(LISTS!$H$2:$H$26,$G4655)))+((LISTS!$I$2:$I$26&lt;&gt;"")*ISNUMBER(SEARCH(LISTS!$I$2:$I$26,$E4655)))),LISTS!$K$2:$K$26),"OTRO"))</f>
        <v/>
      </c>
      <c r="K4655" s="11">
        <f>IF($I4655&lt;&gt;"SI",0,IFERROR($F4655,0))</f>
        <v/>
      </c>
      <c r="L4655" s="9">
        <f>IF(COUNTA($A4655:$H4655)=0,"",IF($J4655="OTRO",IFERROR(LOOKUP(2,1/(((LISTS!$H$2:$H$26&lt;&gt;"")*ISNUMBER(SEARCH(LISTS!$H$2:$H$26,$G4655)))+((LISTS!$I$2:$I$26&lt;&gt;"")*ISNUMBER(SEARCH(LISTS!$I$2:$I$26,$E4655)))),LISTS!$L$2:$L$26),"Concepto DIAN no mapeado a casilla automatica"),IF(LEFT($J4655,4)="TOPE","Control automatico DIAN: "&amp;$J4655,"Casilla automatica: "&amp;$J4655)))</f>
        <v/>
      </c>
    </row>
    <row r="4656">
      <c r="A4656" s="9" t="n"/>
      <c r="B4656" s="9" t="n"/>
      <c r="C4656" s="9" t="n"/>
      <c r="D4656" s="9" t="n"/>
      <c r="E4656" s="9" t="n"/>
      <c r="F4656" s="11" t="n"/>
      <c r="G4656" s="9" t="n"/>
      <c r="H4656" s="9" t="n"/>
      <c r="I4656" s="9">
        <f>IF(COUNTA($A4656:$H4656)=0,"",IF($J4656="OTRO","NO","SI"))</f>
        <v/>
      </c>
      <c r="J4656" s="9">
        <f>IF(COUNTA($A4656:$H4656)=0,"",IFERROR(LOOKUP(2,1/(((LISTS!$H$2:$H$26&lt;&gt;"")*ISNUMBER(SEARCH(LISTS!$H$2:$H$26,$G4656)))+((LISTS!$I$2:$I$26&lt;&gt;"")*ISNUMBER(SEARCH(LISTS!$I$2:$I$26,$E4656)))),LISTS!$K$2:$K$26),"OTRO"))</f>
        <v/>
      </c>
      <c r="K4656" s="11">
        <f>IF($I4656&lt;&gt;"SI",0,IFERROR($F4656,0))</f>
        <v/>
      </c>
      <c r="L4656" s="9">
        <f>IF(COUNTA($A4656:$H4656)=0,"",IF($J4656="OTRO",IFERROR(LOOKUP(2,1/(((LISTS!$H$2:$H$26&lt;&gt;"")*ISNUMBER(SEARCH(LISTS!$H$2:$H$26,$G4656)))+((LISTS!$I$2:$I$26&lt;&gt;"")*ISNUMBER(SEARCH(LISTS!$I$2:$I$26,$E4656)))),LISTS!$L$2:$L$26),"Concepto DIAN no mapeado a casilla automatica"),IF(LEFT($J4656,4)="TOPE","Control automatico DIAN: "&amp;$J4656,"Casilla automatica: "&amp;$J4656)))</f>
        <v/>
      </c>
    </row>
    <row r="4657">
      <c r="A4657" s="9" t="n"/>
      <c r="B4657" s="9" t="n"/>
      <c r="C4657" s="9" t="n"/>
      <c r="D4657" s="9" t="n"/>
      <c r="E4657" s="9" t="n"/>
      <c r="F4657" s="11" t="n"/>
      <c r="G4657" s="9" t="n"/>
      <c r="H4657" s="9" t="n"/>
      <c r="I4657" s="9">
        <f>IF(COUNTA($A4657:$H4657)=0,"",IF($J4657="OTRO","NO","SI"))</f>
        <v/>
      </c>
      <c r="J4657" s="9">
        <f>IF(COUNTA($A4657:$H4657)=0,"",IFERROR(LOOKUP(2,1/(((LISTS!$H$2:$H$26&lt;&gt;"")*ISNUMBER(SEARCH(LISTS!$H$2:$H$26,$G4657)))+((LISTS!$I$2:$I$26&lt;&gt;"")*ISNUMBER(SEARCH(LISTS!$I$2:$I$26,$E4657)))),LISTS!$K$2:$K$26),"OTRO"))</f>
        <v/>
      </c>
      <c r="K4657" s="11">
        <f>IF($I4657&lt;&gt;"SI",0,IFERROR($F4657,0))</f>
        <v/>
      </c>
      <c r="L4657" s="9">
        <f>IF(COUNTA($A4657:$H4657)=0,"",IF($J4657="OTRO",IFERROR(LOOKUP(2,1/(((LISTS!$H$2:$H$26&lt;&gt;"")*ISNUMBER(SEARCH(LISTS!$H$2:$H$26,$G4657)))+((LISTS!$I$2:$I$26&lt;&gt;"")*ISNUMBER(SEARCH(LISTS!$I$2:$I$26,$E4657)))),LISTS!$L$2:$L$26),"Concepto DIAN no mapeado a casilla automatica"),IF(LEFT($J4657,4)="TOPE","Control automatico DIAN: "&amp;$J4657,"Casilla automatica: "&amp;$J4657)))</f>
        <v/>
      </c>
    </row>
    <row r="4658">
      <c r="A4658" s="9" t="n"/>
      <c r="B4658" s="9" t="n"/>
      <c r="C4658" s="9" t="n"/>
      <c r="D4658" s="9" t="n"/>
      <c r="E4658" s="9" t="n"/>
      <c r="F4658" s="11" t="n"/>
      <c r="G4658" s="9" t="n"/>
      <c r="H4658" s="9" t="n"/>
      <c r="I4658" s="9">
        <f>IF(COUNTA($A4658:$H4658)=0,"",IF($J4658="OTRO","NO","SI"))</f>
        <v/>
      </c>
      <c r="J4658" s="9">
        <f>IF(COUNTA($A4658:$H4658)=0,"",IFERROR(LOOKUP(2,1/(((LISTS!$H$2:$H$26&lt;&gt;"")*ISNUMBER(SEARCH(LISTS!$H$2:$H$26,$G4658)))+((LISTS!$I$2:$I$26&lt;&gt;"")*ISNUMBER(SEARCH(LISTS!$I$2:$I$26,$E4658)))),LISTS!$K$2:$K$26),"OTRO"))</f>
        <v/>
      </c>
      <c r="K4658" s="11">
        <f>IF($I4658&lt;&gt;"SI",0,IFERROR($F4658,0))</f>
        <v/>
      </c>
      <c r="L4658" s="9">
        <f>IF(COUNTA($A4658:$H4658)=0,"",IF($J4658="OTRO",IFERROR(LOOKUP(2,1/(((LISTS!$H$2:$H$26&lt;&gt;"")*ISNUMBER(SEARCH(LISTS!$H$2:$H$26,$G4658)))+((LISTS!$I$2:$I$26&lt;&gt;"")*ISNUMBER(SEARCH(LISTS!$I$2:$I$26,$E4658)))),LISTS!$L$2:$L$26),"Concepto DIAN no mapeado a casilla automatica"),IF(LEFT($J4658,4)="TOPE","Control automatico DIAN: "&amp;$J4658,"Casilla automatica: "&amp;$J4658)))</f>
        <v/>
      </c>
    </row>
    <row r="4659">
      <c r="A4659" s="9" t="n"/>
      <c r="B4659" s="9" t="n"/>
      <c r="C4659" s="9" t="n"/>
      <c r="D4659" s="9" t="n"/>
      <c r="E4659" s="9" t="n"/>
      <c r="F4659" s="11" t="n"/>
      <c r="G4659" s="9" t="n"/>
      <c r="H4659" s="9" t="n"/>
      <c r="I4659" s="9">
        <f>IF(COUNTA($A4659:$H4659)=0,"",IF($J4659="OTRO","NO","SI"))</f>
        <v/>
      </c>
      <c r="J4659" s="9">
        <f>IF(COUNTA($A4659:$H4659)=0,"",IFERROR(LOOKUP(2,1/(((LISTS!$H$2:$H$26&lt;&gt;"")*ISNUMBER(SEARCH(LISTS!$H$2:$H$26,$G4659)))+((LISTS!$I$2:$I$26&lt;&gt;"")*ISNUMBER(SEARCH(LISTS!$I$2:$I$26,$E4659)))),LISTS!$K$2:$K$26),"OTRO"))</f>
        <v/>
      </c>
      <c r="K4659" s="11">
        <f>IF($I4659&lt;&gt;"SI",0,IFERROR($F4659,0))</f>
        <v/>
      </c>
      <c r="L4659" s="9">
        <f>IF(COUNTA($A4659:$H4659)=0,"",IF($J4659="OTRO",IFERROR(LOOKUP(2,1/(((LISTS!$H$2:$H$26&lt;&gt;"")*ISNUMBER(SEARCH(LISTS!$H$2:$H$26,$G4659)))+((LISTS!$I$2:$I$26&lt;&gt;"")*ISNUMBER(SEARCH(LISTS!$I$2:$I$26,$E4659)))),LISTS!$L$2:$L$26),"Concepto DIAN no mapeado a casilla automatica"),IF(LEFT($J4659,4)="TOPE","Control automatico DIAN: "&amp;$J4659,"Casilla automatica: "&amp;$J4659)))</f>
        <v/>
      </c>
    </row>
    <row r="4660">
      <c r="A4660" s="9" t="n"/>
      <c r="B4660" s="9" t="n"/>
      <c r="C4660" s="9" t="n"/>
      <c r="D4660" s="9" t="n"/>
      <c r="E4660" s="9" t="n"/>
      <c r="F4660" s="11" t="n"/>
      <c r="G4660" s="9" t="n"/>
      <c r="H4660" s="9" t="n"/>
      <c r="I4660" s="9">
        <f>IF(COUNTA($A4660:$H4660)=0,"",IF($J4660="OTRO","NO","SI"))</f>
        <v/>
      </c>
      <c r="J4660" s="9">
        <f>IF(COUNTA($A4660:$H4660)=0,"",IFERROR(LOOKUP(2,1/(((LISTS!$H$2:$H$26&lt;&gt;"")*ISNUMBER(SEARCH(LISTS!$H$2:$H$26,$G4660)))+((LISTS!$I$2:$I$26&lt;&gt;"")*ISNUMBER(SEARCH(LISTS!$I$2:$I$26,$E4660)))),LISTS!$K$2:$K$26),"OTRO"))</f>
        <v/>
      </c>
      <c r="K4660" s="11">
        <f>IF($I4660&lt;&gt;"SI",0,IFERROR($F4660,0))</f>
        <v/>
      </c>
      <c r="L4660" s="9">
        <f>IF(COUNTA($A4660:$H4660)=0,"",IF($J4660="OTRO",IFERROR(LOOKUP(2,1/(((LISTS!$H$2:$H$26&lt;&gt;"")*ISNUMBER(SEARCH(LISTS!$H$2:$H$26,$G4660)))+((LISTS!$I$2:$I$26&lt;&gt;"")*ISNUMBER(SEARCH(LISTS!$I$2:$I$26,$E4660)))),LISTS!$L$2:$L$26),"Concepto DIAN no mapeado a casilla automatica"),IF(LEFT($J4660,4)="TOPE","Control automatico DIAN: "&amp;$J4660,"Casilla automatica: "&amp;$J4660)))</f>
        <v/>
      </c>
    </row>
    <row r="4661">
      <c r="A4661" s="9" t="n"/>
      <c r="B4661" s="9" t="n"/>
      <c r="C4661" s="9" t="n"/>
      <c r="D4661" s="9" t="n"/>
      <c r="E4661" s="9" t="n"/>
      <c r="F4661" s="11" t="n"/>
      <c r="G4661" s="9" t="n"/>
      <c r="H4661" s="9" t="n"/>
      <c r="I4661" s="9">
        <f>IF(COUNTA($A4661:$H4661)=0,"",IF($J4661="OTRO","NO","SI"))</f>
        <v/>
      </c>
      <c r="J4661" s="9">
        <f>IF(COUNTA($A4661:$H4661)=0,"",IFERROR(LOOKUP(2,1/(((LISTS!$H$2:$H$26&lt;&gt;"")*ISNUMBER(SEARCH(LISTS!$H$2:$H$26,$G4661)))+((LISTS!$I$2:$I$26&lt;&gt;"")*ISNUMBER(SEARCH(LISTS!$I$2:$I$26,$E4661)))),LISTS!$K$2:$K$26),"OTRO"))</f>
        <v/>
      </c>
      <c r="K4661" s="11">
        <f>IF($I4661&lt;&gt;"SI",0,IFERROR($F4661,0))</f>
        <v/>
      </c>
      <c r="L4661" s="9">
        <f>IF(COUNTA($A4661:$H4661)=0,"",IF($J4661="OTRO",IFERROR(LOOKUP(2,1/(((LISTS!$H$2:$H$26&lt;&gt;"")*ISNUMBER(SEARCH(LISTS!$H$2:$H$26,$G4661)))+((LISTS!$I$2:$I$26&lt;&gt;"")*ISNUMBER(SEARCH(LISTS!$I$2:$I$26,$E4661)))),LISTS!$L$2:$L$26),"Concepto DIAN no mapeado a casilla automatica"),IF(LEFT($J4661,4)="TOPE","Control automatico DIAN: "&amp;$J4661,"Casilla automatica: "&amp;$J4661)))</f>
        <v/>
      </c>
    </row>
    <row r="4662">
      <c r="A4662" s="9" t="n"/>
      <c r="B4662" s="9" t="n"/>
      <c r="C4662" s="9" t="n"/>
      <c r="D4662" s="9" t="n"/>
      <c r="E4662" s="9" t="n"/>
      <c r="F4662" s="11" t="n"/>
      <c r="G4662" s="9" t="n"/>
      <c r="H4662" s="9" t="n"/>
      <c r="I4662" s="9">
        <f>IF(COUNTA($A4662:$H4662)=0,"",IF($J4662="OTRO","NO","SI"))</f>
        <v/>
      </c>
      <c r="J4662" s="9">
        <f>IF(COUNTA($A4662:$H4662)=0,"",IFERROR(LOOKUP(2,1/(((LISTS!$H$2:$H$26&lt;&gt;"")*ISNUMBER(SEARCH(LISTS!$H$2:$H$26,$G4662)))+((LISTS!$I$2:$I$26&lt;&gt;"")*ISNUMBER(SEARCH(LISTS!$I$2:$I$26,$E4662)))),LISTS!$K$2:$K$26),"OTRO"))</f>
        <v/>
      </c>
      <c r="K4662" s="11">
        <f>IF($I4662&lt;&gt;"SI",0,IFERROR($F4662,0))</f>
        <v/>
      </c>
      <c r="L4662" s="9">
        <f>IF(COUNTA($A4662:$H4662)=0,"",IF($J4662="OTRO",IFERROR(LOOKUP(2,1/(((LISTS!$H$2:$H$26&lt;&gt;"")*ISNUMBER(SEARCH(LISTS!$H$2:$H$26,$G4662)))+((LISTS!$I$2:$I$26&lt;&gt;"")*ISNUMBER(SEARCH(LISTS!$I$2:$I$26,$E4662)))),LISTS!$L$2:$L$26),"Concepto DIAN no mapeado a casilla automatica"),IF(LEFT($J4662,4)="TOPE","Control automatico DIAN: "&amp;$J4662,"Casilla automatica: "&amp;$J4662)))</f>
        <v/>
      </c>
    </row>
    <row r="4663">
      <c r="A4663" s="9" t="n"/>
      <c r="B4663" s="9" t="n"/>
      <c r="C4663" s="9" t="n"/>
      <c r="D4663" s="9" t="n"/>
      <c r="E4663" s="9" t="n"/>
      <c r="F4663" s="11" t="n"/>
      <c r="G4663" s="9" t="n"/>
      <c r="H4663" s="9" t="n"/>
      <c r="I4663" s="9">
        <f>IF(COUNTA($A4663:$H4663)=0,"",IF($J4663="OTRO","NO","SI"))</f>
        <v/>
      </c>
      <c r="J4663" s="9">
        <f>IF(COUNTA($A4663:$H4663)=0,"",IFERROR(LOOKUP(2,1/(((LISTS!$H$2:$H$26&lt;&gt;"")*ISNUMBER(SEARCH(LISTS!$H$2:$H$26,$G4663)))+((LISTS!$I$2:$I$26&lt;&gt;"")*ISNUMBER(SEARCH(LISTS!$I$2:$I$26,$E4663)))),LISTS!$K$2:$K$26),"OTRO"))</f>
        <v/>
      </c>
      <c r="K4663" s="11">
        <f>IF($I4663&lt;&gt;"SI",0,IFERROR($F4663,0))</f>
        <v/>
      </c>
      <c r="L4663" s="9">
        <f>IF(COUNTA($A4663:$H4663)=0,"",IF($J4663="OTRO",IFERROR(LOOKUP(2,1/(((LISTS!$H$2:$H$26&lt;&gt;"")*ISNUMBER(SEARCH(LISTS!$H$2:$H$26,$G4663)))+((LISTS!$I$2:$I$26&lt;&gt;"")*ISNUMBER(SEARCH(LISTS!$I$2:$I$26,$E4663)))),LISTS!$L$2:$L$26),"Concepto DIAN no mapeado a casilla automatica"),IF(LEFT($J4663,4)="TOPE","Control automatico DIAN: "&amp;$J4663,"Casilla automatica: "&amp;$J4663)))</f>
        <v/>
      </c>
    </row>
    <row r="4664">
      <c r="A4664" s="9" t="n"/>
      <c r="B4664" s="9" t="n"/>
      <c r="C4664" s="9" t="n"/>
      <c r="D4664" s="9" t="n"/>
      <c r="E4664" s="9" t="n"/>
      <c r="F4664" s="11" t="n"/>
      <c r="G4664" s="9" t="n"/>
      <c r="H4664" s="9" t="n"/>
      <c r="I4664" s="9">
        <f>IF(COUNTA($A4664:$H4664)=0,"",IF($J4664="OTRO","NO","SI"))</f>
        <v/>
      </c>
      <c r="J4664" s="9">
        <f>IF(COUNTA($A4664:$H4664)=0,"",IFERROR(LOOKUP(2,1/(((LISTS!$H$2:$H$26&lt;&gt;"")*ISNUMBER(SEARCH(LISTS!$H$2:$H$26,$G4664)))+((LISTS!$I$2:$I$26&lt;&gt;"")*ISNUMBER(SEARCH(LISTS!$I$2:$I$26,$E4664)))),LISTS!$K$2:$K$26),"OTRO"))</f>
        <v/>
      </c>
      <c r="K4664" s="11">
        <f>IF($I4664&lt;&gt;"SI",0,IFERROR($F4664,0))</f>
        <v/>
      </c>
      <c r="L4664" s="9">
        <f>IF(COUNTA($A4664:$H4664)=0,"",IF($J4664="OTRO",IFERROR(LOOKUP(2,1/(((LISTS!$H$2:$H$26&lt;&gt;"")*ISNUMBER(SEARCH(LISTS!$H$2:$H$26,$G4664)))+((LISTS!$I$2:$I$26&lt;&gt;"")*ISNUMBER(SEARCH(LISTS!$I$2:$I$26,$E4664)))),LISTS!$L$2:$L$26),"Concepto DIAN no mapeado a casilla automatica"),IF(LEFT($J4664,4)="TOPE","Control automatico DIAN: "&amp;$J4664,"Casilla automatica: "&amp;$J4664)))</f>
        <v/>
      </c>
    </row>
    <row r="4665">
      <c r="A4665" s="9" t="n"/>
      <c r="B4665" s="9" t="n"/>
      <c r="C4665" s="9" t="n"/>
      <c r="D4665" s="9" t="n"/>
      <c r="E4665" s="9" t="n"/>
      <c r="F4665" s="11" t="n"/>
      <c r="G4665" s="9" t="n"/>
      <c r="H4665" s="9" t="n"/>
      <c r="I4665" s="9">
        <f>IF(COUNTA($A4665:$H4665)=0,"",IF($J4665="OTRO","NO","SI"))</f>
        <v/>
      </c>
      <c r="J4665" s="9">
        <f>IF(COUNTA($A4665:$H4665)=0,"",IFERROR(LOOKUP(2,1/(((LISTS!$H$2:$H$26&lt;&gt;"")*ISNUMBER(SEARCH(LISTS!$H$2:$H$26,$G4665)))+((LISTS!$I$2:$I$26&lt;&gt;"")*ISNUMBER(SEARCH(LISTS!$I$2:$I$26,$E4665)))),LISTS!$K$2:$K$26),"OTRO"))</f>
        <v/>
      </c>
      <c r="K4665" s="11">
        <f>IF($I4665&lt;&gt;"SI",0,IFERROR($F4665,0))</f>
        <v/>
      </c>
      <c r="L4665" s="9">
        <f>IF(COUNTA($A4665:$H4665)=0,"",IF($J4665="OTRO",IFERROR(LOOKUP(2,1/(((LISTS!$H$2:$H$26&lt;&gt;"")*ISNUMBER(SEARCH(LISTS!$H$2:$H$26,$G4665)))+((LISTS!$I$2:$I$26&lt;&gt;"")*ISNUMBER(SEARCH(LISTS!$I$2:$I$26,$E4665)))),LISTS!$L$2:$L$26),"Concepto DIAN no mapeado a casilla automatica"),IF(LEFT($J4665,4)="TOPE","Control automatico DIAN: "&amp;$J4665,"Casilla automatica: "&amp;$J4665)))</f>
        <v/>
      </c>
    </row>
    <row r="4666">
      <c r="A4666" s="9" t="n"/>
      <c r="B4666" s="9" t="n"/>
      <c r="C4666" s="9" t="n"/>
      <c r="D4666" s="9" t="n"/>
      <c r="E4666" s="9" t="n"/>
      <c r="F4666" s="11" t="n"/>
      <c r="G4666" s="9" t="n"/>
      <c r="H4666" s="9" t="n"/>
      <c r="I4666" s="9">
        <f>IF(COUNTA($A4666:$H4666)=0,"",IF($J4666="OTRO","NO","SI"))</f>
        <v/>
      </c>
      <c r="J4666" s="9">
        <f>IF(COUNTA($A4666:$H4666)=0,"",IFERROR(LOOKUP(2,1/(((LISTS!$H$2:$H$26&lt;&gt;"")*ISNUMBER(SEARCH(LISTS!$H$2:$H$26,$G4666)))+((LISTS!$I$2:$I$26&lt;&gt;"")*ISNUMBER(SEARCH(LISTS!$I$2:$I$26,$E4666)))),LISTS!$K$2:$K$26),"OTRO"))</f>
        <v/>
      </c>
      <c r="K4666" s="11">
        <f>IF($I4666&lt;&gt;"SI",0,IFERROR($F4666,0))</f>
        <v/>
      </c>
      <c r="L4666" s="9">
        <f>IF(COUNTA($A4666:$H4666)=0,"",IF($J4666="OTRO",IFERROR(LOOKUP(2,1/(((LISTS!$H$2:$H$26&lt;&gt;"")*ISNUMBER(SEARCH(LISTS!$H$2:$H$26,$G4666)))+((LISTS!$I$2:$I$26&lt;&gt;"")*ISNUMBER(SEARCH(LISTS!$I$2:$I$26,$E4666)))),LISTS!$L$2:$L$26),"Concepto DIAN no mapeado a casilla automatica"),IF(LEFT($J4666,4)="TOPE","Control automatico DIAN: "&amp;$J4666,"Casilla automatica: "&amp;$J4666)))</f>
        <v/>
      </c>
    </row>
    <row r="4667">
      <c r="A4667" s="9" t="n"/>
      <c r="B4667" s="9" t="n"/>
      <c r="C4667" s="9" t="n"/>
      <c r="D4667" s="9" t="n"/>
      <c r="E4667" s="9" t="n"/>
      <c r="F4667" s="11" t="n"/>
      <c r="G4667" s="9" t="n"/>
      <c r="H4667" s="9" t="n"/>
      <c r="I4667" s="9">
        <f>IF(COUNTA($A4667:$H4667)=0,"",IF($J4667="OTRO","NO","SI"))</f>
        <v/>
      </c>
      <c r="J4667" s="9">
        <f>IF(COUNTA($A4667:$H4667)=0,"",IFERROR(LOOKUP(2,1/(((LISTS!$H$2:$H$26&lt;&gt;"")*ISNUMBER(SEARCH(LISTS!$H$2:$H$26,$G4667)))+((LISTS!$I$2:$I$26&lt;&gt;"")*ISNUMBER(SEARCH(LISTS!$I$2:$I$26,$E4667)))),LISTS!$K$2:$K$26),"OTRO"))</f>
        <v/>
      </c>
      <c r="K4667" s="11">
        <f>IF($I4667&lt;&gt;"SI",0,IFERROR($F4667,0))</f>
        <v/>
      </c>
      <c r="L4667" s="9">
        <f>IF(COUNTA($A4667:$H4667)=0,"",IF($J4667="OTRO",IFERROR(LOOKUP(2,1/(((LISTS!$H$2:$H$26&lt;&gt;"")*ISNUMBER(SEARCH(LISTS!$H$2:$H$26,$G4667)))+((LISTS!$I$2:$I$26&lt;&gt;"")*ISNUMBER(SEARCH(LISTS!$I$2:$I$26,$E4667)))),LISTS!$L$2:$L$26),"Concepto DIAN no mapeado a casilla automatica"),IF(LEFT($J4667,4)="TOPE","Control automatico DIAN: "&amp;$J4667,"Casilla automatica: "&amp;$J4667)))</f>
        <v/>
      </c>
    </row>
    <row r="4668">
      <c r="A4668" s="9" t="n"/>
      <c r="B4668" s="9" t="n"/>
      <c r="C4668" s="9" t="n"/>
      <c r="D4668" s="9" t="n"/>
      <c r="E4668" s="9" t="n"/>
      <c r="F4668" s="11" t="n"/>
      <c r="G4668" s="9" t="n"/>
      <c r="H4668" s="9" t="n"/>
      <c r="I4668" s="9">
        <f>IF(COUNTA($A4668:$H4668)=0,"",IF($J4668="OTRO","NO","SI"))</f>
        <v/>
      </c>
      <c r="J4668" s="9">
        <f>IF(COUNTA($A4668:$H4668)=0,"",IFERROR(LOOKUP(2,1/(((LISTS!$H$2:$H$26&lt;&gt;"")*ISNUMBER(SEARCH(LISTS!$H$2:$H$26,$G4668)))+((LISTS!$I$2:$I$26&lt;&gt;"")*ISNUMBER(SEARCH(LISTS!$I$2:$I$26,$E4668)))),LISTS!$K$2:$K$26),"OTRO"))</f>
        <v/>
      </c>
      <c r="K4668" s="11">
        <f>IF($I4668&lt;&gt;"SI",0,IFERROR($F4668,0))</f>
        <v/>
      </c>
      <c r="L4668" s="9">
        <f>IF(COUNTA($A4668:$H4668)=0,"",IF($J4668="OTRO",IFERROR(LOOKUP(2,1/(((LISTS!$H$2:$H$26&lt;&gt;"")*ISNUMBER(SEARCH(LISTS!$H$2:$H$26,$G4668)))+((LISTS!$I$2:$I$26&lt;&gt;"")*ISNUMBER(SEARCH(LISTS!$I$2:$I$26,$E4668)))),LISTS!$L$2:$L$26),"Concepto DIAN no mapeado a casilla automatica"),IF(LEFT($J4668,4)="TOPE","Control automatico DIAN: "&amp;$J4668,"Casilla automatica: "&amp;$J4668)))</f>
        <v/>
      </c>
    </row>
    <row r="4669">
      <c r="A4669" s="9" t="n"/>
      <c r="B4669" s="9" t="n"/>
      <c r="C4669" s="9" t="n"/>
      <c r="D4669" s="9" t="n"/>
      <c r="E4669" s="9" t="n"/>
      <c r="F4669" s="11" t="n"/>
      <c r="G4669" s="9" t="n"/>
      <c r="H4669" s="9" t="n"/>
      <c r="I4669" s="9">
        <f>IF(COUNTA($A4669:$H4669)=0,"",IF($J4669="OTRO","NO","SI"))</f>
        <v/>
      </c>
      <c r="J4669" s="9">
        <f>IF(COUNTA($A4669:$H4669)=0,"",IFERROR(LOOKUP(2,1/(((LISTS!$H$2:$H$26&lt;&gt;"")*ISNUMBER(SEARCH(LISTS!$H$2:$H$26,$G4669)))+((LISTS!$I$2:$I$26&lt;&gt;"")*ISNUMBER(SEARCH(LISTS!$I$2:$I$26,$E4669)))),LISTS!$K$2:$K$26),"OTRO"))</f>
        <v/>
      </c>
      <c r="K4669" s="11">
        <f>IF($I4669&lt;&gt;"SI",0,IFERROR($F4669,0))</f>
        <v/>
      </c>
      <c r="L4669" s="9">
        <f>IF(COUNTA($A4669:$H4669)=0,"",IF($J4669="OTRO",IFERROR(LOOKUP(2,1/(((LISTS!$H$2:$H$26&lt;&gt;"")*ISNUMBER(SEARCH(LISTS!$H$2:$H$26,$G4669)))+((LISTS!$I$2:$I$26&lt;&gt;"")*ISNUMBER(SEARCH(LISTS!$I$2:$I$26,$E4669)))),LISTS!$L$2:$L$26),"Concepto DIAN no mapeado a casilla automatica"),IF(LEFT($J4669,4)="TOPE","Control automatico DIAN: "&amp;$J4669,"Casilla automatica: "&amp;$J4669)))</f>
        <v/>
      </c>
    </row>
    <row r="4670">
      <c r="A4670" s="9" t="n"/>
      <c r="B4670" s="9" t="n"/>
      <c r="C4670" s="9" t="n"/>
      <c r="D4670" s="9" t="n"/>
      <c r="E4670" s="9" t="n"/>
      <c r="F4670" s="11" t="n"/>
      <c r="G4670" s="9" t="n"/>
      <c r="H4670" s="9" t="n"/>
      <c r="I4670" s="9">
        <f>IF(COUNTA($A4670:$H4670)=0,"",IF($J4670="OTRO","NO","SI"))</f>
        <v/>
      </c>
      <c r="J4670" s="9">
        <f>IF(COUNTA($A4670:$H4670)=0,"",IFERROR(LOOKUP(2,1/(((LISTS!$H$2:$H$26&lt;&gt;"")*ISNUMBER(SEARCH(LISTS!$H$2:$H$26,$G4670)))+((LISTS!$I$2:$I$26&lt;&gt;"")*ISNUMBER(SEARCH(LISTS!$I$2:$I$26,$E4670)))),LISTS!$K$2:$K$26),"OTRO"))</f>
        <v/>
      </c>
      <c r="K4670" s="11">
        <f>IF($I4670&lt;&gt;"SI",0,IFERROR($F4670,0))</f>
        <v/>
      </c>
      <c r="L4670" s="9">
        <f>IF(COUNTA($A4670:$H4670)=0,"",IF($J4670="OTRO",IFERROR(LOOKUP(2,1/(((LISTS!$H$2:$H$26&lt;&gt;"")*ISNUMBER(SEARCH(LISTS!$H$2:$H$26,$G4670)))+((LISTS!$I$2:$I$26&lt;&gt;"")*ISNUMBER(SEARCH(LISTS!$I$2:$I$26,$E4670)))),LISTS!$L$2:$L$26),"Concepto DIAN no mapeado a casilla automatica"),IF(LEFT($J4670,4)="TOPE","Control automatico DIAN: "&amp;$J4670,"Casilla automatica: "&amp;$J4670)))</f>
        <v/>
      </c>
    </row>
    <row r="4671">
      <c r="A4671" s="9" t="n"/>
      <c r="B4671" s="9" t="n"/>
      <c r="C4671" s="9" t="n"/>
      <c r="D4671" s="9" t="n"/>
      <c r="E4671" s="9" t="n"/>
      <c r="F4671" s="11" t="n"/>
      <c r="G4671" s="9" t="n"/>
      <c r="H4671" s="9" t="n"/>
      <c r="I4671" s="9">
        <f>IF(COUNTA($A4671:$H4671)=0,"",IF($J4671="OTRO","NO","SI"))</f>
        <v/>
      </c>
      <c r="J4671" s="9">
        <f>IF(COUNTA($A4671:$H4671)=0,"",IFERROR(LOOKUP(2,1/(((LISTS!$H$2:$H$26&lt;&gt;"")*ISNUMBER(SEARCH(LISTS!$H$2:$H$26,$G4671)))+((LISTS!$I$2:$I$26&lt;&gt;"")*ISNUMBER(SEARCH(LISTS!$I$2:$I$26,$E4671)))),LISTS!$K$2:$K$26),"OTRO"))</f>
        <v/>
      </c>
      <c r="K4671" s="11">
        <f>IF($I4671&lt;&gt;"SI",0,IFERROR($F4671,0))</f>
        <v/>
      </c>
      <c r="L4671" s="9">
        <f>IF(COUNTA($A4671:$H4671)=0,"",IF($J4671="OTRO",IFERROR(LOOKUP(2,1/(((LISTS!$H$2:$H$26&lt;&gt;"")*ISNUMBER(SEARCH(LISTS!$H$2:$H$26,$G4671)))+((LISTS!$I$2:$I$26&lt;&gt;"")*ISNUMBER(SEARCH(LISTS!$I$2:$I$26,$E4671)))),LISTS!$L$2:$L$26),"Concepto DIAN no mapeado a casilla automatica"),IF(LEFT($J4671,4)="TOPE","Control automatico DIAN: "&amp;$J4671,"Casilla automatica: "&amp;$J4671)))</f>
        <v/>
      </c>
    </row>
    <row r="4672">
      <c r="A4672" s="9" t="n"/>
      <c r="B4672" s="9" t="n"/>
      <c r="C4672" s="9" t="n"/>
      <c r="D4672" s="9" t="n"/>
      <c r="E4672" s="9" t="n"/>
      <c r="F4672" s="11" t="n"/>
      <c r="G4672" s="9" t="n"/>
      <c r="H4672" s="9" t="n"/>
      <c r="I4672" s="9">
        <f>IF(COUNTA($A4672:$H4672)=0,"",IF($J4672="OTRO","NO","SI"))</f>
        <v/>
      </c>
      <c r="J4672" s="9">
        <f>IF(COUNTA($A4672:$H4672)=0,"",IFERROR(LOOKUP(2,1/(((LISTS!$H$2:$H$26&lt;&gt;"")*ISNUMBER(SEARCH(LISTS!$H$2:$H$26,$G4672)))+((LISTS!$I$2:$I$26&lt;&gt;"")*ISNUMBER(SEARCH(LISTS!$I$2:$I$26,$E4672)))),LISTS!$K$2:$K$26),"OTRO"))</f>
        <v/>
      </c>
      <c r="K4672" s="11">
        <f>IF($I4672&lt;&gt;"SI",0,IFERROR($F4672,0))</f>
        <v/>
      </c>
      <c r="L4672" s="9">
        <f>IF(COUNTA($A4672:$H4672)=0,"",IF($J4672="OTRO",IFERROR(LOOKUP(2,1/(((LISTS!$H$2:$H$26&lt;&gt;"")*ISNUMBER(SEARCH(LISTS!$H$2:$H$26,$G4672)))+((LISTS!$I$2:$I$26&lt;&gt;"")*ISNUMBER(SEARCH(LISTS!$I$2:$I$26,$E4672)))),LISTS!$L$2:$L$26),"Concepto DIAN no mapeado a casilla automatica"),IF(LEFT($J4672,4)="TOPE","Control automatico DIAN: "&amp;$J4672,"Casilla automatica: "&amp;$J4672)))</f>
        <v/>
      </c>
    </row>
    <row r="4673">
      <c r="A4673" s="9" t="n"/>
      <c r="B4673" s="9" t="n"/>
      <c r="C4673" s="9" t="n"/>
      <c r="D4673" s="9" t="n"/>
      <c r="E4673" s="9" t="n"/>
      <c r="F4673" s="11" t="n"/>
      <c r="G4673" s="9" t="n"/>
      <c r="H4673" s="9" t="n"/>
      <c r="I4673" s="9">
        <f>IF(COUNTA($A4673:$H4673)=0,"",IF($J4673="OTRO","NO","SI"))</f>
        <v/>
      </c>
      <c r="J4673" s="9">
        <f>IF(COUNTA($A4673:$H4673)=0,"",IFERROR(LOOKUP(2,1/(((LISTS!$H$2:$H$26&lt;&gt;"")*ISNUMBER(SEARCH(LISTS!$H$2:$H$26,$G4673)))+((LISTS!$I$2:$I$26&lt;&gt;"")*ISNUMBER(SEARCH(LISTS!$I$2:$I$26,$E4673)))),LISTS!$K$2:$K$26),"OTRO"))</f>
        <v/>
      </c>
      <c r="K4673" s="11">
        <f>IF($I4673&lt;&gt;"SI",0,IFERROR($F4673,0))</f>
        <v/>
      </c>
      <c r="L4673" s="9">
        <f>IF(COUNTA($A4673:$H4673)=0,"",IF($J4673="OTRO",IFERROR(LOOKUP(2,1/(((LISTS!$H$2:$H$26&lt;&gt;"")*ISNUMBER(SEARCH(LISTS!$H$2:$H$26,$G4673)))+((LISTS!$I$2:$I$26&lt;&gt;"")*ISNUMBER(SEARCH(LISTS!$I$2:$I$26,$E4673)))),LISTS!$L$2:$L$26),"Concepto DIAN no mapeado a casilla automatica"),IF(LEFT($J4673,4)="TOPE","Control automatico DIAN: "&amp;$J4673,"Casilla automatica: "&amp;$J4673)))</f>
        <v/>
      </c>
    </row>
    <row r="4674">
      <c r="A4674" s="9" t="n"/>
      <c r="B4674" s="9" t="n"/>
      <c r="C4674" s="9" t="n"/>
      <c r="D4674" s="9" t="n"/>
      <c r="E4674" s="9" t="n"/>
      <c r="F4674" s="11" t="n"/>
      <c r="G4674" s="9" t="n"/>
      <c r="H4674" s="9" t="n"/>
      <c r="I4674" s="9">
        <f>IF(COUNTA($A4674:$H4674)=0,"",IF($J4674="OTRO","NO","SI"))</f>
        <v/>
      </c>
      <c r="J4674" s="9">
        <f>IF(COUNTA($A4674:$H4674)=0,"",IFERROR(LOOKUP(2,1/(((LISTS!$H$2:$H$26&lt;&gt;"")*ISNUMBER(SEARCH(LISTS!$H$2:$H$26,$G4674)))+((LISTS!$I$2:$I$26&lt;&gt;"")*ISNUMBER(SEARCH(LISTS!$I$2:$I$26,$E4674)))),LISTS!$K$2:$K$26),"OTRO"))</f>
        <v/>
      </c>
      <c r="K4674" s="11">
        <f>IF($I4674&lt;&gt;"SI",0,IFERROR($F4674,0))</f>
        <v/>
      </c>
      <c r="L4674" s="9">
        <f>IF(COUNTA($A4674:$H4674)=0,"",IF($J4674="OTRO",IFERROR(LOOKUP(2,1/(((LISTS!$H$2:$H$26&lt;&gt;"")*ISNUMBER(SEARCH(LISTS!$H$2:$H$26,$G4674)))+((LISTS!$I$2:$I$26&lt;&gt;"")*ISNUMBER(SEARCH(LISTS!$I$2:$I$26,$E4674)))),LISTS!$L$2:$L$26),"Concepto DIAN no mapeado a casilla automatica"),IF(LEFT($J4674,4)="TOPE","Control automatico DIAN: "&amp;$J4674,"Casilla automatica: "&amp;$J4674)))</f>
        <v/>
      </c>
    </row>
    <row r="4675">
      <c r="A4675" s="9" t="n"/>
      <c r="B4675" s="9" t="n"/>
      <c r="C4675" s="9" t="n"/>
      <c r="D4675" s="9" t="n"/>
      <c r="E4675" s="9" t="n"/>
      <c r="F4675" s="11" t="n"/>
      <c r="G4675" s="9" t="n"/>
      <c r="H4675" s="9" t="n"/>
      <c r="I4675" s="9">
        <f>IF(COUNTA($A4675:$H4675)=0,"",IF($J4675="OTRO","NO","SI"))</f>
        <v/>
      </c>
      <c r="J4675" s="9">
        <f>IF(COUNTA($A4675:$H4675)=0,"",IFERROR(LOOKUP(2,1/(((LISTS!$H$2:$H$26&lt;&gt;"")*ISNUMBER(SEARCH(LISTS!$H$2:$H$26,$G4675)))+((LISTS!$I$2:$I$26&lt;&gt;"")*ISNUMBER(SEARCH(LISTS!$I$2:$I$26,$E4675)))),LISTS!$K$2:$K$26),"OTRO"))</f>
        <v/>
      </c>
      <c r="K4675" s="11">
        <f>IF($I4675&lt;&gt;"SI",0,IFERROR($F4675,0))</f>
        <v/>
      </c>
      <c r="L4675" s="9">
        <f>IF(COUNTA($A4675:$H4675)=0,"",IF($J4675="OTRO",IFERROR(LOOKUP(2,1/(((LISTS!$H$2:$H$26&lt;&gt;"")*ISNUMBER(SEARCH(LISTS!$H$2:$H$26,$G4675)))+((LISTS!$I$2:$I$26&lt;&gt;"")*ISNUMBER(SEARCH(LISTS!$I$2:$I$26,$E4675)))),LISTS!$L$2:$L$26),"Concepto DIAN no mapeado a casilla automatica"),IF(LEFT($J4675,4)="TOPE","Control automatico DIAN: "&amp;$J4675,"Casilla automatica: "&amp;$J4675)))</f>
        <v/>
      </c>
    </row>
    <row r="4676">
      <c r="A4676" s="9" t="n"/>
      <c r="B4676" s="9" t="n"/>
      <c r="C4676" s="9" t="n"/>
      <c r="D4676" s="9" t="n"/>
      <c r="E4676" s="9" t="n"/>
      <c r="F4676" s="11" t="n"/>
      <c r="G4676" s="9" t="n"/>
      <c r="H4676" s="9" t="n"/>
      <c r="I4676" s="9">
        <f>IF(COUNTA($A4676:$H4676)=0,"",IF($J4676="OTRO","NO","SI"))</f>
        <v/>
      </c>
      <c r="J4676" s="9">
        <f>IF(COUNTA($A4676:$H4676)=0,"",IFERROR(LOOKUP(2,1/(((LISTS!$H$2:$H$26&lt;&gt;"")*ISNUMBER(SEARCH(LISTS!$H$2:$H$26,$G4676)))+((LISTS!$I$2:$I$26&lt;&gt;"")*ISNUMBER(SEARCH(LISTS!$I$2:$I$26,$E4676)))),LISTS!$K$2:$K$26),"OTRO"))</f>
        <v/>
      </c>
      <c r="K4676" s="11">
        <f>IF($I4676&lt;&gt;"SI",0,IFERROR($F4676,0))</f>
        <v/>
      </c>
      <c r="L4676" s="9">
        <f>IF(COUNTA($A4676:$H4676)=0,"",IF($J4676="OTRO",IFERROR(LOOKUP(2,1/(((LISTS!$H$2:$H$26&lt;&gt;"")*ISNUMBER(SEARCH(LISTS!$H$2:$H$26,$G4676)))+((LISTS!$I$2:$I$26&lt;&gt;"")*ISNUMBER(SEARCH(LISTS!$I$2:$I$26,$E4676)))),LISTS!$L$2:$L$26),"Concepto DIAN no mapeado a casilla automatica"),IF(LEFT($J4676,4)="TOPE","Control automatico DIAN: "&amp;$J4676,"Casilla automatica: "&amp;$J4676)))</f>
        <v/>
      </c>
    </row>
    <row r="4677">
      <c r="A4677" s="9" t="n"/>
      <c r="B4677" s="9" t="n"/>
      <c r="C4677" s="9" t="n"/>
      <c r="D4677" s="9" t="n"/>
      <c r="E4677" s="9" t="n"/>
      <c r="F4677" s="11" t="n"/>
      <c r="G4677" s="9" t="n"/>
      <c r="H4677" s="9" t="n"/>
      <c r="I4677" s="9">
        <f>IF(COUNTA($A4677:$H4677)=0,"",IF($J4677="OTRO","NO","SI"))</f>
        <v/>
      </c>
      <c r="J4677" s="9">
        <f>IF(COUNTA($A4677:$H4677)=0,"",IFERROR(LOOKUP(2,1/(((LISTS!$H$2:$H$26&lt;&gt;"")*ISNUMBER(SEARCH(LISTS!$H$2:$H$26,$G4677)))+((LISTS!$I$2:$I$26&lt;&gt;"")*ISNUMBER(SEARCH(LISTS!$I$2:$I$26,$E4677)))),LISTS!$K$2:$K$26),"OTRO"))</f>
        <v/>
      </c>
      <c r="K4677" s="11">
        <f>IF($I4677&lt;&gt;"SI",0,IFERROR($F4677,0))</f>
        <v/>
      </c>
      <c r="L4677" s="9">
        <f>IF(COUNTA($A4677:$H4677)=0,"",IF($J4677="OTRO",IFERROR(LOOKUP(2,1/(((LISTS!$H$2:$H$26&lt;&gt;"")*ISNUMBER(SEARCH(LISTS!$H$2:$H$26,$G4677)))+((LISTS!$I$2:$I$26&lt;&gt;"")*ISNUMBER(SEARCH(LISTS!$I$2:$I$26,$E4677)))),LISTS!$L$2:$L$26),"Concepto DIAN no mapeado a casilla automatica"),IF(LEFT($J4677,4)="TOPE","Control automatico DIAN: "&amp;$J4677,"Casilla automatica: "&amp;$J4677)))</f>
        <v/>
      </c>
    </row>
    <row r="4678">
      <c r="A4678" s="9" t="n"/>
      <c r="B4678" s="9" t="n"/>
      <c r="C4678" s="9" t="n"/>
      <c r="D4678" s="9" t="n"/>
      <c r="E4678" s="9" t="n"/>
      <c r="F4678" s="11" t="n"/>
      <c r="G4678" s="9" t="n"/>
      <c r="H4678" s="9" t="n"/>
      <c r="I4678" s="9">
        <f>IF(COUNTA($A4678:$H4678)=0,"",IF($J4678="OTRO","NO","SI"))</f>
        <v/>
      </c>
      <c r="J4678" s="9">
        <f>IF(COUNTA($A4678:$H4678)=0,"",IFERROR(LOOKUP(2,1/(((LISTS!$H$2:$H$26&lt;&gt;"")*ISNUMBER(SEARCH(LISTS!$H$2:$H$26,$G4678)))+((LISTS!$I$2:$I$26&lt;&gt;"")*ISNUMBER(SEARCH(LISTS!$I$2:$I$26,$E4678)))),LISTS!$K$2:$K$26),"OTRO"))</f>
        <v/>
      </c>
      <c r="K4678" s="11">
        <f>IF($I4678&lt;&gt;"SI",0,IFERROR($F4678,0))</f>
        <v/>
      </c>
      <c r="L4678" s="9">
        <f>IF(COUNTA($A4678:$H4678)=0,"",IF($J4678="OTRO",IFERROR(LOOKUP(2,1/(((LISTS!$H$2:$H$26&lt;&gt;"")*ISNUMBER(SEARCH(LISTS!$H$2:$H$26,$G4678)))+((LISTS!$I$2:$I$26&lt;&gt;"")*ISNUMBER(SEARCH(LISTS!$I$2:$I$26,$E4678)))),LISTS!$L$2:$L$26),"Concepto DIAN no mapeado a casilla automatica"),IF(LEFT($J4678,4)="TOPE","Control automatico DIAN: "&amp;$J4678,"Casilla automatica: "&amp;$J4678)))</f>
        <v/>
      </c>
    </row>
    <row r="4679">
      <c r="A4679" s="9" t="n"/>
      <c r="B4679" s="9" t="n"/>
      <c r="C4679" s="9" t="n"/>
      <c r="D4679" s="9" t="n"/>
      <c r="E4679" s="9" t="n"/>
      <c r="F4679" s="11" t="n"/>
      <c r="G4679" s="9" t="n"/>
      <c r="H4679" s="9" t="n"/>
      <c r="I4679" s="9">
        <f>IF(COUNTA($A4679:$H4679)=0,"",IF($J4679="OTRO","NO","SI"))</f>
        <v/>
      </c>
      <c r="J4679" s="9">
        <f>IF(COUNTA($A4679:$H4679)=0,"",IFERROR(LOOKUP(2,1/(((LISTS!$H$2:$H$26&lt;&gt;"")*ISNUMBER(SEARCH(LISTS!$H$2:$H$26,$G4679)))+((LISTS!$I$2:$I$26&lt;&gt;"")*ISNUMBER(SEARCH(LISTS!$I$2:$I$26,$E4679)))),LISTS!$K$2:$K$26),"OTRO"))</f>
        <v/>
      </c>
      <c r="K4679" s="11">
        <f>IF($I4679&lt;&gt;"SI",0,IFERROR($F4679,0))</f>
        <v/>
      </c>
      <c r="L4679" s="9">
        <f>IF(COUNTA($A4679:$H4679)=0,"",IF($J4679="OTRO",IFERROR(LOOKUP(2,1/(((LISTS!$H$2:$H$26&lt;&gt;"")*ISNUMBER(SEARCH(LISTS!$H$2:$H$26,$G4679)))+((LISTS!$I$2:$I$26&lt;&gt;"")*ISNUMBER(SEARCH(LISTS!$I$2:$I$26,$E4679)))),LISTS!$L$2:$L$26),"Concepto DIAN no mapeado a casilla automatica"),IF(LEFT($J4679,4)="TOPE","Control automatico DIAN: "&amp;$J4679,"Casilla automatica: "&amp;$J4679)))</f>
        <v/>
      </c>
    </row>
    <row r="4680">
      <c r="A4680" s="9" t="n"/>
      <c r="B4680" s="9" t="n"/>
      <c r="C4680" s="9" t="n"/>
      <c r="D4680" s="9" t="n"/>
      <c r="E4680" s="9" t="n"/>
      <c r="F4680" s="11" t="n"/>
      <c r="G4680" s="9" t="n"/>
      <c r="H4680" s="9" t="n"/>
      <c r="I4680" s="9">
        <f>IF(COUNTA($A4680:$H4680)=0,"",IF($J4680="OTRO","NO","SI"))</f>
        <v/>
      </c>
      <c r="J4680" s="9">
        <f>IF(COUNTA($A4680:$H4680)=0,"",IFERROR(LOOKUP(2,1/(((LISTS!$H$2:$H$26&lt;&gt;"")*ISNUMBER(SEARCH(LISTS!$H$2:$H$26,$G4680)))+((LISTS!$I$2:$I$26&lt;&gt;"")*ISNUMBER(SEARCH(LISTS!$I$2:$I$26,$E4680)))),LISTS!$K$2:$K$26),"OTRO"))</f>
        <v/>
      </c>
      <c r="K4680" s="11">
        <f>IF($I4680&lt;&gt;"SI",0,IFERROR($F4680,0))</f>
        <v/>
      </c>
      <c r="L4680" s="9">
        <f>IF(COUNTA($A4680:$H4680)=0,"",IF($J4680="OTRO",IFERROR(LOOKUP(2,1/(((LISTS!$H$2:$H$26&lt;&gt;"")*ISNUMBER(SEARCH(LISTS!$H$2:$H$26,$G4680)))+((LISTS!$I$2:$I$26&lt;&gt;"")*ISNUMBER(SEARCH(LISTS!$I$2:$I$26,$E4680)))),LISTS!$L$2:$L$26),"Concepto DIAN no mapeado a casilla automatica"),IF(LEFT($J4680,4)="TOPE","Control automatico DIAN: "&amp;$J4680,"Casilla automatica: "&amp;$J4680)))</f>
        <v/>
      </c>
    </row>
    <row r="4681">
      <c r="A4681" s="9" t="n"/>
      <c r="B4681" s="9" t="n"/>
      <c r="C4681" s="9" t="n"/>
      <c r="D4681" s="9" t="n"/>
      <c r="E4681" s="9" t="n"/>
      <c r="F4681" s="11" t="n"/>
      <c r="G4681" s="9" t="n"/>
      <c r="H4681" s="9" t="n"/>
      <c r="I4681" s="9">
        <f>IF(COUNTA($A4681:$H4681)=0,"",IF($J4681="OTRO","NO","SI"))</f>
        <v/>
      </c>
      <c r="J4681" s="9">
        <f>IF(COUNTA($A4681:$H4681)=0,"",IFERROR(LOOKUP(2,1/(((LISTS!$H$2:$H$26&lt;&gt;"")*ISNUMBER(SEARCH(LISTS!$H$2:$H$26,$G4681)))+((LISTS!$I$2:$I$26&lt;&gt;"")*ISNUMBER(SEARCH(LISTS!$I$2:$I$26,$E4681)))),LISTS!$K$2:$K$26),"OTRO"))</f>
        <v/>
      </c>
      <c r="K4681" s="11">
        <f>IF($I4681&lt;&gt;"SI",0,IFERROR($F4681,0))</f>
        <v/>
      </c>
      <c r="L4681" s="9">
        <f>IF(COUNTA($A4681:$H4681)=0,"",IF($J4681="OTRO",IFERROR(LOOKUP(2,1/(((LISTS!$H$2:$H$26&lt;&gt;"")*ISNUMBER(SEARCH(LISTS!$H$2:$H$26,$G4681)))+((LISTS!$I$2:$I$26&lt;&gt;"")*ISNUMBER(SEARCH(LISTS!$I$2:$I$26,$E4681)))),LISTS!$L$2:$L$26),"Concepto DIAN no mapeado a casilla automatica"),IF(LEFT($J4681,4)="TOPE","Control automatico DIAN: "&amp;$J4681,"Casilla automatica: "&amp;$J4681)))</f>
        <v/>
      </c>
    </row>
    <row r="4682">
      <c r="A4682" s="9" t="n"/>
      <c r="B4682" s="9" t="n"/>
      <c r="C4682" s="9" t="n"/>
      <c r="D4682" s="9" t="n"/>
      <c r="E4682" s="9" t="n"/>
      <c r="F4682" s="11" t="n"/>
      <c r="G4682" s="9" t="n"/>
      <c r="H4682" s="9" t="n"/>
      <c r="I4682" s="9">
        <f>IF(COUNTA($A4682:$H4682)=0,"",IF($J4682="OTRO","NO","SI"))</f>
        <v/>
      </c>
      <c r="J4682" s="9">
        <f>IF(COUNTA($A4682:$H4682)=0,"",IFERROR(LOOKUP(2,1/(((LISTS!$H$2:$H$26&lt;&gt;"")*ISNUMBER(SEARCH(LISTS!$H$2:$H$26,$G4682)))+((LISTS!$I$2:$I$26&lt;&gt;"")*ISNUMBER(SEARCH(LISTS!$I$2:$I$26,$E4682)))),LISTS!$K$2:$K$26),"OTRO"))</f>
        <v/>
      </c>
      <c r="K4682" s="11">
        <f>IF($I4682&lt;&gt;"SI",0,IFERROR($F4682,0))</f>
        <v/>
      </c>
      <c r="L4682" s="9">
        <f>IF(COUNTA($A4682:$H4682)=0,"",IF($J4682="OTRO",IFERROR(LOOKUP(2,1/(((LISTS!$H$2:$H$26&lt;&gt;"")*ISNUMBER(SEARCH(LISTS!$H$2:$H$26,$G4682)))+((LISTS!$I$2:$I$26&lt;&gt;"")*ISNUMBER(SEARCH(LISTS!$I$2:$I$26,$E4682)))),LISTS!$L$2:$L$26),"Concepto DIAN no mapeado a casilla automatica"),IF(LEFT($J4682,4)="TOPE","Control automatico DIAN: "&amp;$J4682,"Casilla automatica: "&amp;$J4682)))</f>
        <v/>
      </c>
    </row>
    <row r="4683">
      <c r="A4683" s="9" t="n"/>
      <c r="B4683" s="9" t="n"/>
      <c r="C4683" s="9" t="n"/>
      <c r="D4683" s="9" t="n"/>
      <c r="E4683" s="9" t="n"/>
      <c r="F4683" s="11" t="n"/>
      <c r="G4683" s="9" t="n"/>
      <c r="H4683" s="9" t="n"/>
      <c r="I4683" s="9">
        <f>IF(COUNTA($A4683:$H4683)=0,"",IF($J4683="OTRO","NO","SI"))</f>
        <v/>
      </c>
      <c r="J4683" s="9">
        <f>IF(COUNTA($A4683:$H4683)=0,"",IFERROR(LOOKUP(2,1/(((LISTS!$H$2:$H$26&lt;&gt;"")*ISNUMBER(SEARCH(LISTS!$H$2:$H$26,$G4683)))+((LISTS!$I$2:$I$26&lt;&gt;"")*ISNUMBER(SEARCH(LISTS!$I$2:$I$26,$E4683)))),LISTS!$K$2:$K$26),"OTRO"))</f>
        <v/>
      </c>
      <c r="K4683" s="11">
        <f>IF($I4683&lt;&gt;"SI",0,IFERROR($F4683,0))</f>
        <v/>
      </c>
      <c r="L4683" s="9">
        <f>IF(COUNTA($A4683:$H4683)=0,"",IF($J4683="OTRO",IFERROR(LOOKUP(2,1/(((LISTS!$H$2:$H$26&lt;&gt;"")*ISNUMBER(SEARCH(LISTS!$H$2:$H$26,$G4683)))+((LISTS!$I$2:$I$26&lt;&gt;"")*ISNUMBER(SEARCH(LISTS!$I$2:$I$26,$E4683)))),LISTS!$L$2:$L$26),"Concepto DIAN no mapeado a casilla automatica"),IF(LEFT($J4683,4)="TOPE","Control automatico DIAN: "&amp;$J4683,"Casilla automatica: "&amp;$J4683)))</f>
        <v/>
      </c>
    </row>
    <row r="4684">
      <c r="A4684" s="9" t="n"/>
      <c r="B4684" s="9" t="n"/>
      <c r="C4684" s="9" t="n"/>
      <c r="D4684" s="9" t="n"/>
      <c r="E4684" s="9" t="n"/>
      <c r="F4684" s="11" t="n"/>
      <c r="G4684" s="9" t="n"/>
      <c r="H4684" s="9" t="n"/>
      <c r="I4684" s="9">
        <f>IF(COUNTA($A4684:$H4684)=0,"",IF($J4684="OTRO","NO","SI"))</f>
        <v/>
      </c>
      <c r="J4684" s="9">
        <f>IF(COUNTA($A4684:$H4684)=0,"",IFERROR(LOOKUP(2,1/(((LISTS!$H$2:$H$26&lt;&gt;"")*ISNUMBER(SEARCH(LISTS!$H$2:$H$26,$G4684)))+((LISTS!$I$2:$I$26&lt;&gt;"")*ISNUMBER(SEARCH(LISTS!$I$2:$I$26,$E4684)))),LISTS!$K$2:$K$26),"OTRO"))</f>
        <v/>
      </c>
      <c r="K4684" s="11">
        <f>IF($I4684&lt;&gt;"SI",0,IFERROR($F4684,0))</f>
        <v/>
      </c>
      <c r="L4684" s="9">
        <f>IF(COUNTA($A4684:$H4684)=0,"",IF($J4684="OTRO",IFERROR(LOOKUP(2,1/(((LISTS!$H$2:$H$26&lt;&gt;"")*ISNUMBER(SEARCH(LISTS!$H$2:$H$26,$G4684)))+((LISTS!$I$2:$I$26&lt;&gt;"")*ISNUMBER(SEARCH(LISTS!$I$2:$I$26,$E4684)))),LISTS!$L$2:$L$26),"Concepto DIAN no mapeado a casilla automatica"),IF(LEFT($J4684,4)="TOPE","Control automatico DIAN: "&amp;$J4684,"Casilla automatica: "&amp;$J4684)))</f>
        <v/>
      </c>
    </row>
    <row r="4685">
      <c r="A4685" s="9" t="n"/>
      <c r="B4685" s="9" t="n"/>
      <c r="C4685" s="9" t="n"/>
      <c r="D4685" s="9" t="n"/>
      <c r="E4685" s="9" t="n"/>
      <c r="F4685" s="11" t="n"/>
      <c r="G4685" s="9" t="n"/>
      <c r="H4685" s="9" t="n"/>
      <c r="I4685" s="9">
        <f>IF(COUNTA($A4685:$H4685)=0,"",IF($J4685="OTRO","NO","SI"))</f>
        <v/>
      </c>
      <c r="J4685" s="9">
        <f>IF(COUNTA($A4685:$H4685)=0,"",IFERROR(LOOKUP(2,1/(((LISTS!$H$2:$H$26&lt;&gt;"")*ISNUMBER(SEARCH(LISTS!$H$2:$H$26,$G4685)))+((LISTS!$I$2:$I$26&lt;&gt;"")*ISNUMBER(SEARCH(LISTS!$I$2:$I$26,$E4685)))),LISTS!$K$2:$K$26),"OTRO"))</f>
        <v/>
      </c>
      <c r="K4685" s="11">
        <f>IF($I4685&lt;&gt;"SI",0,IFERROR($F4685,0))</f>
        <v/>
      </c>
      <c r="L4685" s="9">
        <f>IF(COUNTA($A4685:$H4685)=0,"",IF($J4685="OTRO",IFERROR(LOOKUP(2,1/(((LISTS!$H$2:$H$26&lt;&gt;"")*ISNUMBER(SEARCH(LISTS!$H$2:$H$26,$G4685)))+((LISTS!$I$2:$I$26&lt;&gt;"")*ISNUMBER(SEARCH(LISTS!$I$2:$I$26,$E4685)))),LISTS!$L$2:$L$26),"Concepto DIAN no mapeado a casilla automatica"),IF(LEFT($J4685,4)="TOPE","Control automatico DIAN: "&amp;$J4685,"Casilla automatica: "&amp;$J4685)))</f>
        <v/>
      </c>
    </row>
    <row r="4686">
      <c r="A4686" s="9" t="n"/>
      <c r="B4686" s="9" t="n"/>
      <c r="C4686" s="9" t="n"/>
      <c r="D4686" s="9" t="n"/>
      <c r="E4686" s="9" t="n"/>
      <c r="F4686" s="11" t="n"/>
      <c r="G4686" s="9" t="n"/>
      <c r="H4686" s="9" t="n"/>
      <c r="I4686" s="9">
        <f>IF(COUNTA($A4686:$H4686)=0,"",IF($J4686="OTRO","NO","SI"))</f>
        <v/>
      </c>
      <c r="J4686" s="9">
        <f>IF(COUNTA($A4686:$H4686)=0,"",IFERROR(LOOKUP(2,1/(((LISTS!$H$2:$H$26&lt;&gt;"")*ISNUMBER(SEARCH(LISTS!$H$2:$H$26,$G4686)))+((LISTS!$I$2:$I$26&lt;&gt;"")*ISNUMBER(SEARCH(LISTS!$I$2:$I$26,$E4686)))),LISTS!$K$2:$K$26),"OTRO"))</f>
        <v/>
      </c>
      <c r="K4686" s="11">
        <f>IF($I4686&lt;&gt;"SI",0,IFERROR($F4686,0))</f>
        <v/>
      </c>
      <c r="L4686" s="9">
        <f>IF(COUNTA($A4686:$H4686)=0,"",IF($J4686="OTRO",IFERROR(LOOKUP(2,1/(((LISTS!$H$2:$H$26&lt;&gt;"")*ISNUMBER(SEARCH(LISTS!$H$2:$H$26,$G4686)))+((LISTS!$I$2:$I$26&lt;&gt;"")*ISNUMBER(SEARCH(LISTS!$I$2:$I$26,$E4686)))),LISTS!$L$2:$L$26),"Concepto DIAN no mapeado a casilla automatica"),IF(LEFT($J4686,4)="TOPE","Control automatico DIAN: "&amp;$J4686,"Casilla automatica: "&amp;$J4686)))</f>
        <v/>
      </c>
    </row>
    <row r="4687">
      <c r="A4687" s="9" t="n"/>
      <c r="B4687" s="9" t="n"/>
      <c r="C4687" s="9" t="n"/>
      <c r="D4687" s="9" t="n"/>
      <c r="E4687" s="9" t="n"/>
      <c r="F4687" s="11" t="n"/>
      <c r="G4687" s="9" t="n"/>
      <c r="H4687" s="9" t="n"/>
      <c r="I4687" s="9">
        <f>IF(COUNTA($A4687:$H4687)=0,"",IF($J4687="OTRO","NO","SI"))</f>
        <v/>
      </c>
      <c r="J4687" s="9">
        <f>IF(COUNTA($A4687:$H4687)=0,"",IFERROR(LOOKUP(2,1/(((LISTS!$H$2:$H$26&lt;&gt;"")*ISNUMBER(SEARCH(LISTS!$H$2:$H$26,$G4687)))+((LISTS!$I$2:$I$26&lt;&gt;"")*ISNUMBER(SEARCH(LISTS!$I$2:$I$26,$E4687)))),LISTS!$K$2:$K$26),"OTRO"))</f>
        <v/>
      </c>
      <c r="K4687" s="11">
        <f>IF($I4687&lt;&gt;"SI",0,IFERROR($F4687,0))</f>
        <v/>
      </c>
      <c r="L4687" s="9">
        <f>IF(COUNTA($A4687:$H4687)=0,"",IF($J4687="OTRO",IFERROR(LOOKUP(2,1/(((LISTS!$H$2:$H$26&lt;&gt;"")*ISNUMBER(SEARCH(LISTS!$H$2:$H$26,$G4687)))+((LISTS!$I$2:$I$26&lt;&gt;"")*ISNUMBER(SEARCH(LISTS!$I$2:$I$26,$E4687)))),LISTS!$L$2:$L$26),"Concepto DIAN no mapeado a casilla automatica"),IF(LEFT($J4687,4)="TOPE","Control automatico DIAN: "&amp;$J4687,"Casilla automatica: "&amp;$J4687)))</f>
        <v/>
      </c>
    </row>
    <row r="4688">
      <c r="A4688" s="9" t="n"/>
      <c r="B4688" s="9" t="n"/>
      <c r="C4688" s="9" t="n"/>
      <c r="D4688" s="9" t="n"/>
      <c r="E4688" s="9" t="n"/>
      <c r="F4688" s="11" t="n"/>
      <c r="G4688" s="9" t="n"/>
      <c r="H4688" s="9" t="n"/>
      <c r="I4688" s="9">
        <f>IF(COUNTA($A4688:$H4688)=0,"",IF($J4688="OTRO","NO","SI"))</f>
        <v/>
      </c>
      <c r="J4688" s="9">
        <f>IF(COUNTA($A4688:$H4688)=0,"",IFERROR(LOOKUP(2,1/(((LISTS!$H$2:$H$26&lt;&gt;"")*ISNUMBER(SEARCH(LISTS!$H$2:$H$26,$G4688)))+((LISTS!$I$2:$I$26&lt;&gt;"")*ISNUMBER(SEARCH(LISTS!$I$2:$I$26,$E4688)))),LISTS!$K$2:$K$26),"OTRO"))</f>
        <v/>
      </c>
      <c r="K4688" s="11">
        <f>IF($I4688&lt;&gt;"SI",0,IFERROR($F4688,0))</f>
        <v/>
      </c>
      <c r="L4688" s="9">
        <f>IF(COUNTA($A4688:$H4688)=0,"",IF($J4688="OTRO",IFERROR(LOOKUP(2,1/(((LISTS!$H$2:$H$26&lt;&gt;"")*ISNUMBER(SEARCH(LISTS!$H$2:$H$26,$G4688)))+((LISTS!$I$2:$I$26&lt;&gt;"")*ISNUMBER(SEARCH(LISTS!$I$2:$I$26,$E4688)))),LISTS!$L$2:$L$26),"Concepto DIAN no mapeado a casilla automatica"),IF(LEFT($J4688,4)="TOPE","Control automatico DIAN: "&amp;$J4688,"Casilla automatica: "&amp;$J4688)))</f>
        <v/>
      </c>
    </row>
    <row r="4689">
      <c r="A4689" s="9" t="n"/>
      <c r="B4689" s="9" t="n"/>
      <c r="C4689" s="9" t="n"/>
      <c r="D4689" s="9" t="n"/>
      <c r="E4689" s="9" t="n"/>
      <c r="F4689" s="11" t="n"/>
      <c r="G4689" s="9" t="n"/>
      <c r="H4689" s="9" t="n"/>
      <c r="I4689" s="9">
        <f>IF(COUNTA($A4689:$H4689)=0,"",IF($J4689="OTRO","NO","SI"))</f>
        <v/>
      </c>
      <c r="J4689" s="9">
        <f>IF(COUNTA($A4689:$H4689)=0,"",IFERROR(LOOKUP(2,1/(((LISTS!$H$2:$H$26&lt;&gt;"")*ISNUMBER(SEARCH(LISTS!$H$2:$H$26,$G4689)))+((LISTS!$I$2:$I$26&lt;&gt;"")*ISNUMBER(SEARCH(LISTS!$I$2:$I$26,$E4689)))),LISTS!$K$2:$K$26),"OTRO"))</f>
        <v/>
      </c>
      <c r="K4689" s="11">
        <f>IF($I4689&lt;&gt;"SI",0,IFERROR($F4689,0))</f>
        <v/>
      </c>
      <c r="L4689" s="9">
        <f>IF(COUNTA($A4689:$H4689)=0,"",IF($J4689="OTRO",IFERROR(LOOKUP(2,1/(((LISTS!$H$2:$H$26&lt;&gt;"")*ISNUMBER(SEARCH(LISTS!$H$2:$H$26,$G4689)))+((LISTS!$I$2:$I$26&lt;&gt;"")*ISNUMBER(SEARCH(LISTS!$I$2:$I$26,$E4689)))),LISTS!$L$2:$L$26),"Concepto DIAN no mapeado a casilla automatica"),IF(LEFT($J4689,4)="TOPE","Control automatico DIAN: "&amp;$J4689,"Casilla automatica: "&amp;$J4689)))</f>
        <v/>
      </c>
    </row>
    <row r="4690">
      <c r="A4690" s="9" t="n"/>
      <c r="B4690" s="9" t="n"/>
      <c r="C4690" s="9" t="n"/>
      <c r="D4690" s="9" t="n"/>
      <c r="E4690" s="9" t="n"/>
      <c r="F4690" s="11" t="n"/>
      <c r="G4690" s="9" t="n"/>
      <c r="H4690" s="9" t="n"/>
      <c r="I4690" s="9">
        <f>IF(COUNTA($A4690:$H4690)=0,"",IF($J4690="OTRO","NO","SI"))</f>
        <v/>
      </c>
      <c r="J4690" s="9">
        <f>IF(COUNTA($A4690:$H4690)=0,"",IFERROR(LOOKUP(2,1/(((LISTS!$H$2:$H$26&lt;&gt;"")*ISNUMBER(SEARCH(LISTS!$H$2:$H$26,$G4690)))+((LISTS!$I$2:$I$26&lt;&gt;"")*ISNUMBER(SEARCH(LISTS!$I$2:$I$26,$E4690)))),LISTS!$K$2:$K$26),"OTRO"))</f>
        <v/>
      </c>
      <c r="K4690" s="11">
        <f>IF($I4690&lt;&gt;"SI",0,IFERROR($F4690,0))</f>
        <v/>
      </c>
      <c r="L4690" s="9">
        <f>IF(COUNTA($A4690:$H4690)=0,"",IF($J4690="OTRO",IFERROR(LOOKUP(2,1/(((LISTS!$H$2:$H$26&lt;&gt;"")*ISNUMBER(SEARCH(LISTS!$H$2:$H$26,$G4690)))+((LISTS!$I$2:$I$26&lt;&gt;"")*ISNUMBER(SEARCH(LISTS!$I$2:$I$26,$E4690)))),LISTS!$L$2:$L$26),"Concepto DIAN no mapeado a casilla automatica"),IF(LEFT($J4690,4)="TOPE","Control automatico DIAN: "&amp;$J4690,"Casilla automatica: "&amp;$J4690)))</f>
        <v/>
      </c>
    </row>
    <row r="4691">
      <c r="A4691" s="9" t="n"/>
      <c r="B4691" s="9" t="n"/>
      <c r="C4691" s="9" t="n"/>
      <c r="D4691" s="9" t="n"/>
      <c r="E4691" s="9" t="n"/>
      <c r="F4691" s="11" t="n"/>
      <c r="G4691" s="9" t="n"/>
      <c r="H4691" s="9" t="n"/>
      <c r="I4691" s="9">
        <f>IF(COUNTA($A4691:$H4691)=0,"",IF($J4691="OTRO","NO","SI"))</f>
        <v/>
      </c>
      <c r="J4691" s="9">
        <f>IF(COUNTA($A4691:$H4691)=0,"",IFERROR(LOOKUP(2,1/(((LISTS!$H$2:$H$26&lt;&gt;"")*ISNUMBER(SEARCH(LISTS!$H$2:$H$26,$G4691)))+((LISTS!$I$2:$I$26&lt;&gt;"")*ISNUMBER(SEARCH(LISTS!$I$2:$I$26,$E4691)))),LISTS!$K$2:$K$26),"OTRO"))</f>
        <v/>
      </c>
      <c r="K4691" s="11">
        <f>IF($I4691&lt;&gt;"SI",0,IFERROR($F4691,0))</f>
        <v/>
      </c>
      <c r="L4691" s="9">
        <f>IF(COUNTA($A4691:$H4691)=0,"",IF($J4691="OTRO",IFERROR(LOOKUP(2,1/(((LISTS!$H$2:$H$26&lt;&gt;"")*ISNUMBER(SEARCH(LISTS!$H$2:$H$26,$G4691)))+((LISTS!$I$2:$I$26&lt;&gt;"")*ISNUMBER(SEARCH(LISTS!$I$2:$I$26,$E4691)))),LISTS!$L$2:$L$26),"Concepto DIAN no mapeado a casilla automatica"),IF(LEFT($J4691,4)="TOPE","Control automatico DIAN: "&amp;$J4691,"Casilla automatica: "&amp;$J4691)))</f>
        <v/>
      </c>
    </row>
    <row r="4692">
      <c r="A4692" s="9" t="n"/>
      <c r="B4692" s="9" t="n"/>
      <c r="C4692" s="9" t="n"/>
      <c r="D4692" s="9" t="n"/>
      <c r="E4692" s="9" t="n"/>
      <c r="F4692" s="11" t="n"/>
      <c r="G4692" s="9" t="n"/>
      <c r="H4692" s="9" t="n"/>
      <c r="I4692" s="9">
        <f>IF(COUNTA($A4692:$H4692)=0,"",IF($J4692="OTRO","NO","SI"))</f>
        <v/>
      </c>
      <c r="J4692" s="9">
        <f>IF(COUNTA($A4692:$H4692)=0,"",IFERROR(LOOKUP(2,1/(((LISTS!$H$2:$H$26&lt;&gt;"")*ISNUMBER(SEARCH(LISTS!$H$2:$H$26,$G4692)))+((LISTS!$I$2:$I$26&lt;&gt;"")*ISNUMBER(SEARCH(LISTS!$I$2:$I$26,$E4692)))),LISTS!$K$2:$K$26),"OTRO"))</f>
        <v/>
      </c>
      <c r="K4692" s="11">
        <f>IF($I4692&lt;&gt;"SI",0,IFERROR($F4692,0))</f>
        <v/>
      </c>
      <c r="L4692" s="9">
        <f>IF(COUNTA($A4692:$H4692)=0,"",IF($J4692="OTRO",IFERROR(LOOKUP(2,1/(((LISTS!$H$2:$H$26&lt;&gt;"")*ISNUMBER(SEARCH(LISTS!$H$2:$H$26,$G4692)))+((LISTS!$I$2:$I$26&lt;&gt;"")*ISNUMBER(SEARCH(LISTS!$I$2:$I$26,$E4692)))),LISTS!$L$2:$L$26),"Concepto DIAN no mapeado a casilla automatica"),IF(LEFT($J4692,4)="TOPE","Control automatico DIAN: "&amp;$J4692,"Casilla automatica: "&amp;$J4692)))</f>
        <v/>
      </c>
    </row>
    <row r="4693">
      <c r="A4693" s="9" t="n"/>
      <c r="B4693" s="9" t="n"/>
      <c r="C4693" s="9" t="n"/>
      <c r="D4693" s="9" t="n"/>
      <c r="E4693" s="9" t="n"/>
      <c r="F4693" s="11" t="n"/>
      <c r="G4693" s="9" t="n"/>
      <c r="H4693" s="9" t="n"/>
      <c r="I4693" s="9">
        <f>IF(COUNTA($A4693:$H4693)=0,"",IF($J4693="OTRO","NO","SI"))</f>
        <v/>
      </c>
      <c r="J4693" s="9">
        <f>IF(COUNTA($A4693:$H4693)=0,"",IFERROR(LOOKUP(2,1/(((LISTS!$H$2:$H$26&lt;&gt;"")*ISNUMBER(SEARCH(LISTS!$H$2:$H$26,$G4693)))+((LISTS!$I$2:$I$26&lt;&gt;"")*ISNUMBER(SEARCH(LISTS!$I$2:$I$26,$E4693)))),LISTS!$K$2:$K$26),"OTRO"))</f>
        <v/>
      </c>
      <c r="K4693" s="11">
        <f>IF($I4693&lt;&gt;"SI",0,IFERROR($F4693,0))</f>
        <v/>
      </c>
      <c r="L4693" s="9">
        <f>IF(COUNTA($A4693:$H4693)=0,"",IF($J4693="OTRO",IFERROR(LOOKUP(2,1/(((LISTS!$H$2:$H$26&lt;&gt;"")*ISNUMBER(SEARCH(LISTS!$H$2:$H$26,$G4693)))+((LISTS!$I$2:$I$26&lt;&gt;"")*ISNUMBER(SEARCH(LISTS!$I$2:$I$26,$E4693)))),LISTS!$L$2:$L$26),"Concepto DIAN no mapeado a casilla automatica"),IF(LEFT($J4693,4)="TOPE","Control automatico DIAN: "&amp;$J4693,"Casilla automatica: "&amp;$J4693)))</f>
        <v/>
      </c>
    </row>
    <row r="4694">
      <c r="A4694" s="9" t="n"/>
      <c r="B4694" s="9" t="n"/>
      <c r="C4694" s="9" t="n"/>
      <c r="D4694" s="9" t="n"/>
      <c r="E4694" s="9" t="n"/>
      <c r="F4694" s="11" t="n"/>
      <c r="G4694" s="9" t="n"/>
      <c r="H4694" s="9" t="n"/>
      <c r="I4694" s="9">
        <f>IF(COUNTA($A4694:$H4694)=0,"",IF($J4694="OTRO","NO","SI"))</f>
        <v/>
      </c>
      <c r="J4694" s="9">
        <f>IF(COUNTA($A4694:$H4694)=0,"",IFERROR(LOOKUP(2,1/(((LISTS!$H$2:$H$26&lt;&gt;"")*ISNUMBER(SEARCH(LISTS!$H$2:$H$26,$G4694)))+((LISTS!$I$2:$I$26&lt;&gt;"")*ISNUMBER(SEARCH(LISTS!$I$2:$I$26,$E4694)))),LISTS!$K$2:$K$26),"OTRO"))</f>
        <v/>
      </c>
      <c r="K4694" s="11">
        <f>IF($I4694&lt;&gt;"SI",0,IFERROR($F4694,0))</f>
        <v/>
      </c>
      <c r="L4694" s="9">
        <f>IF(COUNTA($A4694:$H4694)=0,"",IF($J4694="OTRO",IFERROR(LOOKUP(2,1/(((LISTS!$H$2:$H$26&lt;&gt;"")*ISNUMBER(SEARCH(LISTS!$H$2:$H$26,$G4694)))+((LISTS!$I$2:$I$26&lt;&gt;"")*ISNUMBER(SEARCH(LISTS!$I$2:$I$26,$E4694)))),LISTS!$L$2:$L$26),"Concepto DIAN no mapeado a casilla automatica"),IF(LEFT($J4694,4)="TOPE","Control automatico DIAN: "&amp;$J4694,"Casilla automatica: "&amp;$J4694)))</f>
        <v/>
      </c>
    </row>
    <row r="4695">
      <c r="A4695" s="9" t="n"/>
      <c r="B4695" s="9" t="n"/>
      <c r="C4695" s="9" t="n"/>
      <c r="D4695" s="9" t="n"/>
      <c r="E4695" s="9" t="n"/>
      <c r="F4695" s="11" t="n"/>
      <c r="G4695" s="9" t="n"/>
      <c r="H4695" s="9" t="n"/>
      <c r="I4695" s="9">
        <f>IF(COUNTA($A4695:$H4695)=0,"",IF($J4695="OTRO","NO","SI"))</f>
        <v/>
      </c>
      <c r="J4695" s="9">
        <f>IF(COUNTA($A4695:$H4695)=0,"",IFERROR(LOOKUP(2,1/(((LISTS!$H$2:$H$26&lt;&gt;"")*ISNUMBER(SEARCH(LISTS!$H$2:$H$26,$G4695)))+((LISTS!$I$2:$I$26&lt;&gt;"")*ISNUMBER(SEARCH(LISTS!$I$2:$I$26,$E4695)))),LISTS!$K$2:$K$26),"OTRO"))</f>
        <v/>
      </c>
      <c r="K4695" s="11">
        <f>IF($I4695&lt;&gt;"SI",0,IFERROR($F4695,0))</f>
        <v/>
      </c>
      <c r="L4695" s="9">
        <f>IF(COUNTA($A4695:$H4695)=0,"",IF($J4695="OTRO",IFERROR(LOOKUP(2,1/(((LISTS!$H$2:$H$26&lt;&gt;"")*ISNUMBER(SEARCH(LISTS!$H$2:$H$26,$G4695)))+((LISTS!$I$2:$I$26&lt;&gt;"")*ISNUMBER(SEARCH(LISTS!$I$2:$I$26,$E4695)))),LISTS!$L$2:$L$26),"Concepto DIAN no mapeado a casilla automatica"),IF(LEFT($J4695,4)="TOPE","Control automatico DIAN: "&amp;$J4695,"Casilla automatica: "&amp;$J4695)))</f>
        <v/>
      </c>
    </row>
    <row r="4696">
      <c r="A4696" s="9" t="n"/>
      <c r="B4696" s="9" t="n"/>
      <c r="C4696" s="9" t="n"/>
      <c r="D4696" s="9" t="n"/>
      <c r="E4696" s="9" t="n"/>
      <c r="F4696" s="11" t="n"/>
      <c r="G4696" s="9" t="n"/>
      <c r="H4696" s="9" t="n"/>
      <c r="I4696" s="9">
        <f>IF(COUNTA($A4696:$H4696)=0,"",IF($J4696="OTRO","NO","SI"))</f>
        <v/>
      </c>
      <c r="J4696" s="9">
        <f>IF(COUNTA($A4696:$H4696)=0,"",IFERROR(LOOKUP(2,1/(((LISTS!$H$2:$H$26&lt;&gt;"")*ISNUMBER(SEARCH(LISTS!$H$2:$H$26,$G4696)))+((LISTS!$I$2:$I$26&lt;&gt;"")*ISNUMBER(SEARCH(LISTS!$I$2:$I$26,$E4696)))),LISTS!$K$2:$K$26),"OTRO"))</f>
        <v/>
      </c>
      <c r="K4696" s="11">
        <f>IF($I4696&lt;&gt;"SI",0,IFERROR($F4696,0))</f>
        <v/>
      </c>
      <c r="L4696" s="9">
        <f>IF(COUNTA($A4696:$H4696)=0,"",IF($J4696="OTRO",IFERROR(LOOKUP(2,1/(((LISTS!$H$2:$H$26&lt;&gt;"")*ISNUMBER(SEARCH(LISTS!$H$2:$H$26,$G4696)))+((LISTS!$I$2:$I$26&lt;&gt;"")*ISNUMBER(SEARCH(LISTS!$I$2:$I$26,$E4696)))),LISTS!$L$2:$L$26),"Concepto DIAN no mapeado a casilla automatica"),IF(LEFT($J4696,4)="TOPE","Control automatico DIAN: "&amp;$J4696,"Casilla automatica: "&amp;$J4696)))</f>
        <v/>
      </c>
    </row>
    <row r="4697">
      <c r="A4697" s="9" t="n"/>
      <c r="B4697" s="9" t="n"/>
      <c r="C4697" s="9" t="n"/>
      <c r="D4697" s="9" t="n"/>
      <c r="E4697" s="9" t="n"/>
      <c r="F4697" s="11" t="n"/>
      <c r="G4697" s="9" t="n"/>
      <c r="H4697" s="9" t="n"/>
      <c r="I4697" s="9">
        <f>IF(COUNTA($A4697:$H4697)=0,"",IF($J4697="OTRO","NO","SI"))</f>
        <v/>
      </c>
      <c r="J4697" s="9">
        <f>IF(COUNTA($A4697:$H4697)=0,"",IFERROR(LOOKUP(2,1/(((LISTS!$H$2:$H$26&lt;&gt;"")*ISNUMBER(SEARCH(LISTS!$H$2:$H$26,$G4697)))+((LISTS!$I$2:$I$26&lt;&gt;"")*ISNUMBER(SEARCH(LISTS!$I$2:$I$26,$E4697)))),LISTS!$K$2:$K$26),"OTRO"))</f>
        <v/>
      </c>
      <c r="K4697" s="11">
        <f>IF($I4697&lt;&gt;"SI",0,IFERROR($F4697,0))</f>
        <v/>
      </c>
      <c r="L4697" s="9">
        <f>IF(COUNTA($A4697:$H4697)=0,"",IF($J4697="OTRO",IFERROR(LOOKUP(2,1/(((LISTS!$H$2:$H$26&lt;&gt;"")*ISNUMBER(SEARCH(LISTS!$H$2:$H$26,$G4697)))+((LISTS!$I$2:$I$26&lt;&gt;"")*ISNUMBER(SEARCH(LISTS!$I$2:$I$26,$E4697)))),LISTS!$L$2:$L$26),"Concepto DIAN no mapeado a casilla automatica"),IF(LEFT($J4697,4)="TOPE","Control automatico DIAN: "&amp;$J4697,"Casilla automatica: "&amp;$J4697)))</f>
        <v/>
      </c>
    </row>
    <row r="4698">
      <c r="A4698" s="9" t="n"/>
      <c r="B4698" s="9" t="n"/>
      <c r="C4698" s="9" t="n"/>
      <c r="D4698" s="9" t="n"/>
      <c r="E4698" s="9" t="n"/>
      <c r="F4698" s="11" t="n"/>
      <c r="G4698" s="9" t="n"/>
      <c r="H4698" s="9" t="n"/>
      <c r="I4698" s="9">
        <f>IF(COUNTA($A4698:$H4698)=0,"",IF($J4698="OTRO","NO","SI"))</f>
        <v/>
      </c>
      <c r="J4698" s="9">
        <f>IF(COUNTA($A4698:$H4698)=0,"",IFERROR(LOOKUP(2,1/(((LISTS!$H$2:$H$26&lt;&gt;"")*ISNUMBER(SEARCH(LISTS!$H$2:$H$26,$G4698)))+((LISTS!$I$2:$I$26&lt;&gt;"")*ISNUMBER(SEARCH(LISTS!$I$2:$I$26,$E4698)))),LISTS!$K$2:$K$26),"OTRO"))</f>
        <v/>
      </c>
      <c r="K4698" s="11">
        <f>IF($I4698&lt;&gt;"SI",0,IFERROR($F4698,0))</f>
        <v/>
      </c>
      <c r="L4698" s="9">
        <f>IF(COUNTA($A4698:$H4698)=0,"",IF($J4698="OTRO",IFERROR(LOOKUP(2,1/(((LISTS!$H$2:$H$26&lt;&gt;"")*ISNUMBER(SEARCH(LISTS!$H$2:$H$26,$G4698)))+((LISTS!$I$2:$I$26&lt;&gt;"")*ISNUMBER(SEARCH(LISTS!$I$2:$I$26,$E4698)))),LISTS!$L$2:$L$26),"Concepto DIAN no mapeado a casilla automatica"),IF(LEFT($J4698,4)="TOPE","Control automatico DIAN: "&amp;$J4698,"Casilla automatica: "&amp;$J4698)))</f>
        <v/>
      </c>
    </row>
    <row r="4699">
      <c r="A4699" s="9" t="n"/>
      <c r="B4699" s="9" t="n"/>
      <c r="C4699" s="9" t="n"/>
      <c r="D4699" s="9" t="n"/>
      <c r="E4699" s="9" t="n"/>
      <c r="F4699" s="11" t="n"/>
      <c r="G4699" s="9" t="n"/>
      <c r="H4699" s="9" t="n"/>
      <c r="I4699" s="9">
        <f>IF(COUNTA($A4699:$H4699)=0,"",IF($J4699="OTRO","NO","SI"))</f>
        <v/>
      </c>
      <c r="J4699" s="9">
        <f>IF(COUNTA($A4699:$H4699)=0,"",IFERROR(LOOKUP(2,1/(((LISTS!$H$2:$H$26&lt;&gt;"")*ISNUMBER(SEARCH(LISTS!$H$2:$H$26,$G4699)))+((LISTS!$I$2:$I$26&lt;&gt;"")*ISNUMBER(SEARCH(LISTS!$I$2:$I$26,$E4699)))),LISTS!$K$2:$K$26),"OTRO"))</f>
        <v/>
      </c>
      <c r="K4699" s="11">
        <f>IF($I4699&lt;&gt;"SI",0,IFERROR($F4699,0))</f>
        <v/>
      </c>
      <c r="L4699" s="9">
        <f>IF(COUNTA($A4699:$H4699)=0,"",IF($J4699="OTRO",IFERROR(LOOKUP(2,1/(((LISTS!$H$2:$H$26&lt;&gt;"")*ISNUMBER(SEARCH(LISTS!$H$2:$H$26,$G4699)))+((LISTS!$I$2:$I$26&lt;&gt;"")*ISNUMBER(SEARCH(LISTS!$I$2:$I$26,$E4699)))),LISTS!$L$2:$L$26),"Concepto DIAN no mapeado a casilla automatica"),IF(LEFT($J4699,4)="TOPE","Control automatico DIAN: "&amp;$J4699,"Casilla automatica: "&amp;$J4699)))</f>
        <v/>
      </c>
    </row>
    <row r="4700">
      <c r="A4700" s="9" t="n"/>
      <c r="B4700" s="9" t="n"/>
      <c r="C4700" s="9" t="n"/>
      <c r="D4700" s="9" t="n"/>
      <c r="E4700" s="9" t="n"/>
      <c r="F4700" s="11" t="n"/>
      <c r="G4700" s="9" t="n"/>
      <c r="H4700" s="9" t="n"/>
      <c r="I4700" s="9">
        <f>IF(COUNTA($A4700:$H4700)=0,"",IF($J4700="OTRO","NO","SI"))</f>
        <v/>
      </c>
      <c r="J4700" s="9">
        <f>IF(COUNTA($A4700:$H4700)=0,"",IFERROR(LOOKUP(2,1/(((LISTS!$H$2:$H$26&lt;&gt;"")*ISNUMBER(SEARCH(LISTS!$H$2:$H$26,$G4700)))+((LISTS!$I$2:$I$26&lt;&gt;"")*ISNUMBER(SEARCH(LISTS!$I$2:$I$26,$E4700)))),LISTS!$K$2:$K$26),"OTRO"))</f>
        <v/>
      </c>
      <c r="K4700" s="11">
        <f>IF($I4700&lt;&gt;"SI",0,IFERROR($F4700,0))</f>
        <v/>
      </c>
      <c r="L4700" s="9">
        <f>IF(COUNTA($A4700:$H4700)=0,"",IF($J4700="OTRO",IFERROR(LOOKUP(2,1/(((LISTS!$H$2:$H$26&lt;&gt;"")*ISNUMBER(SEARCH(LISTS!$H$2:$H$26,$G4700)))+((LISTS!$I$2:$I$26&lt;&gt;"")*ISNUMBER(SEARCH(LISTS!$I$2:$I$26,$E4700)))),LISTS!$L$2:$L$26),"Concepto DIAN no mapeado a casilla automatica"),IF(LEFT($J4700,4)="TOPE","Control automatico DIAN: "&amp;$J4700,"Casilla automatica: "&amp;$J4700)))</f>
        <v/>
      </c>
    </row>
    <row r="4701">
      <c r="A4701" s="9" t="n"/>
      <c r="B4701" s="9" t="n"/>
      <c r="C4701" s="9" t="n"/>
      <c r="D4701" s="9" t="n"/>
      <c r="E4701" s="9" t="n"/>
      <c r="F4701" s="11" t="n"/>
      <c r="G4701" s="9" t="n"/>
      <c r="H4701" s="9" t="n"/>
      <c r="I4701" s="9">
        <f>IF(COUNTA($A4701:$H4701)=0,"",IF($J4701="OTRO","NO","SI"))</f>
        <v/>
      </c>
      <c r="J4701" s="9">
        <f>IF(COUNTA($A4701:$H4701)=0,"",IFERROR(LOOKUP(2,1/(((LISTS!$H$2:$H$26&lt;&gt;"")*ISNUMBER(SEARCH(LISTS!$H$2:$H$26,$G4701)))+((LISTS!$I$2:$I$26&lt;&gt;"")*ISNUMBER(SEARCH(LISTS!$I$2:$I$26,$E4701)))),LISTS!$K$2:$K$26),"OTRO"))</f>
        <v/>
      </c>
      <c r="K4701" s="11">
        <f>IF($I4701&lt;&gt;"SI",0,IFERROR($F4701,0))</f>
        <v/>
      </c>
      <c r="L4701" s="9">
        <f>IF(COUNTA($A4701:$H4701)=0,"",IF($J4701="OTRO",IFERROR(LOOKUP(2,1/(((LISTS!$H$2:$H$26&lt;&gt;"")*ISNUMBER(SEARCH(LISTS!$H$2:$H$26,$G4701)))+((LISTS!$I$2:$I$26&lt;&gt;"")*ISNUMBER(SEARCH(LISTS!$I$2:$I$26,$E4701)))),LISTS!$L$2:$L$26),"Concepto DIAN no mapeado a casilla automatica"),IF(LEFT($J4701,4)="TOPE","Control automatico DIAN: "&amp;$J4701,"Casilla automatica: "&amp;$J4701)))</f>
        <v/>
      </c>
    </row>
    <row r="4702">
      <c r="A4702" s="9" t="n"/>
      <c r="B4702" s="9" t="n"/>
      <c r="C4702" s="9" t="n"/>
      <c r="D4702" s="9" t="n"/>
      <c r="E4702" s="9" t="n"/>
      <c r="F4702" s="11" t="n"/>
      <c r="G4702" s="9" t="n"/>
      <c r="H4702" s="9" t="n"/>
      <c r="I4702" s="9">
        <f>IF(COUNTA($A4702:$H4702)=0,"",IF($J4702="OTRO","NO","SI"))</f>
        <v/>
      </c>
      <c r="J4702" s="9">
        <f>IF(COUNTA($A4702:$H4702)=0,"",IFERROR(LOOKUP(2,1/(((LISTS!$H$2:$H$26&lt;&gt;"")*ISNUMBER(SEARCH(LISTS!$H$2:$H$26,$G4702)))+((LISTS!$I$2:$I$26&lt;&gt;"")*ISNUMBER(SEARCH(LISTS!$I$2:$I$26,$E4702)))),LISTS!$K$2:$K$26),"OTRO"))</f>
        <v/>
      </c>
      <c r="K4702" s="11">
        <f>IF($I4702&lt;&gt;"SI",0,IFERROR($F4702,0))</f>
        <v/>
      </c>
      <c r="L4702" s="9">
        <f>IF(COUNTA($A4702:$H4702)=0,"",IF($J4702="OTRO",IFERROR(LOOKUP(2,1/(((LISTS!$H$2:$H$26&lt;&gt;"")*ISNUMBER(SEARCH(LISTS!$H$2:$H$26,$G4702)))+((LISTS!$I$2:$I$26&lt;&gt;"")*ISNUMBER(SEARCH(LISTS!$I$2:$I$26,$E4702)))),LISTS!$L$2:$L$26),"Concepto DIAN no mapeado a casilla automatica"),IF(LEFT($J4702,4)="TOPE","Control automatico DIAN: "&amp;$J4702,"Casilla automatica: "&amp;$J4702)))</f>
        <v/>
      </c>
    </row>
    <row r="4703">
      <c r="A4703" s="9" t="n"/>
      <c r="B4703" s="9" t="n"/>
      <c r="C4703" s="9" t="n"/>
      <c r="D4703" s="9" t="n"/>
      <c r="E4703" s="9" t="n"/>
      <c r="F4703" s="11" t="n"/>
      <c r="G4703" s="9" t="n"/>
      <c r="H4703" s="9" t="n"/>
      <c r="I4703" s="9">
        <f>IF(COUNTA($A4703:$H4703)=0,"",IF($J4703="OTRO","NO","SI"))</f>
        <v/>
      </c>
      <c r="J4703" s="9">
        <f>IF(COUNTA($A4703:$H4703)=0,"",IFERROR(LOOKUP(2,1/(((LISTS!$H$2:$H$26&lt;&gt;"")*ISNUMBER(SEARCH(LISTS!$H$2:$H$26,$G4703)))+((LISTS!$I$2:$I$26&lt;&gt;"")*ISNUMBER(SEARCH(LISTS!$I$2:$I$26,$E4703)))),LISTS!$K$2:$K$26),"OTRO"))</f>
        <v/>
      </c>
      <c r="K4703" s="11">
        <f>IF($I4703&lt;&gt;"SI",0,IFERROR($F4703,0))</f>
        <v/>
      </c>
      <c r="L4703" s="9">
        <f>IF(COUNTA($A4703:$H4703)=0,"",IF($J4703="OTRO",IFERROR(LOOKUP(2,1/(((LISTS!$H$2:$H$26&lt;&gt;"")*ISNUMBER(SEARCH(LISTS!$H$2:$H$26,$G4703)))+((LISTS!$I$2:$I$26&lt;&gt;"")*ISNUMBER(SEARCH(LISTS!$I$2:$I$26,$E4703)))),LISTS!$L$2:$L$26),"Concepto DIAN no mapeado a casilla automatica"),IF(LEFT($J4703,4)="TOPE","Control automatico DIAN: "&amp;$J4703,"Casilla automatica: "&amp;$J4703)))</f>
        <v/>
      </c>
    </row>
    <row r="4704">
      <c r="A4704" s="9" t="n"/>
      <c r="B4704" s="9" t="n"/>
      <c r="C4704" s="9" t="n"/>
      <c r="D4704" s="9" t="n"/>
      <c r="E4704" s="9" t="n"/>
      <c r="F4704" s="11" t="n"/>
      <c r="G4704" s="9" t="n"/>
      <c r="H4704" s="9" t="n"/>
      <c r="I4704" s="9">
        <f>IF(COUNTA($A4704:$H4704)=0,"",IF($J4704="OTRO","NO","SI"))</f>
        <v/>
      </c>
      <c r="J4704" s="9">
        <f>IF(COUNTA($A4704:$H4704)=0,"",IFERROR(LOOKUP(2,1/(((LISTS!$H$2:$H$26&lt;&gt;"")*ISNUMBER(SEARCH(LISTS!$H$2:$H$26,$G4704)))+((LISTS!$I$2:$I$26&lt;&gt;"")*ISNUMBER(SEARCH(LISTS!$I$2:$I$26,$E4704)))),LISTS!$K$2:$K$26),"OTRO"))</f>
        <v/>
      </c>
      <c r="K4704" s="11">
        <f>IF($I4704&lt;&gt;"SI",0,IFERROR($F4704,0))</f>
        <v/>
      </c>
      <c r="L4704" s="9">
        <f>IF(COUNTA($A4704:$H4704)=0,"",IF($J4704="OTRO",IFERROR(LOOKUP(2,1/(((LISTS!$H$2:$H$26&lt;&gt;"")*ISNUMBER(SEARCH(LISTS!$H$2:$H$26,$G4704)))+((LISTS!$I$2:$I$26&lt;&gt;"")*ISNUMBER(SEARCH(LISTS!$I$2:$I$26,$E4704)))),LISTS!$L$2:$L$26),"Concepto DIAN no mapeado a casilla automatica"),IF(LEFT($J4704,4)="TOPE","Control automatico DIAN: "&amp;$J4704,"Casilla automatica: "&amp;$J4704)))</f>
        <v/>
      </c>
    </row>
    <row r="4705">
      <c r="A4705" s="9" t="n"/>
      <c r="B4705" s="9" t="n"/>
      <c r="C4705" s="9" t="n"/>
      <c r="D4705" s="9" t="n"/>
      <c r="E4705" s="9" t="n"/>
      <c r="F4705" s="11" t="n"/>
      <c r="G4705" s="9" t="n"/>
      <c r="H4705" s="9" t="n"/>
      <c r="I4705" s="9">
        <f>IF(COUNTA($A4705:$H4705)=0,"",IF($J4705="OTRO","NO","SI"))</f>
        <v/>
      </c>
      <c r="J4705" s="9">
        <f>IF(COUNTA($A4705:$H4705)=0,"",IFERROR(LOOKUP(2,1/(((LISTS!$H$2:$H$26&lt;&gt;"")*ISNUMBER(SEARCH(LISTS!$H$2:$H$26,$G4705)))+((LISTS!$I$2:$I$26&lt;&gt;"")*ISNUMBER(SEARCH(LISTS!$I$2:$I$26,$E4705)))),LISTS!$K$2:$K$26),"OTRO"))</f>
        <v/>
      </c>
      <c r="K4705" s="11">
        <f>IF($I4705&lt;&gt;"SI",0,IFERROR($F4705,0))</f>
        <v/>
      </c>
      <c r="L4705" s="9">
        <f>IF(COUNTA($A4705:$H4705)=0,"",IF($J4705="OTRO",IFERROR(LOOKUP(2,1/(((LISTS!$H$2:$H$26&lt;&gt;"")*ISNUMBER(SEARCH(LISTS!$H$2:$H$26,$G4705)))+((LISTS!$I$2:$I$26&lt;&gt;"")*ISNUMBER(SEARCH(LISTS!$I$2:$I$26,$E4705)))),LISTS!$L$2:$L$26),"Concepto DIAN no mapeado a casilla automatica"),IF(LEFT($J4705,4)="TOPE","Control automatico DIAN: "&amp;$J4705,"Casilla automatica: "&amp;$J4705)))</f>
        <v/>
      </c>
    </row>
    <row r="4706">
      <c r="A4706" s="9" t="n"/>
      <c r="B4706" s="9" t="n"/>
      <c r="C4706" s="9" t="n"/>
      <c r="D4706" s="9" t="n"/>
      <c r="E4706" s="9" t="n"/>
      <c r="F4706" s="11" t="n"/>
      <c r="G4706" s="9" t="n"/>
      <c r="H4706" s="9" t="n"/>
      <c r="I4706" s="9">
        <f>IF(COUNTA($A4706:$H4706)=0,"",IF($J4706="OTRO","NO","SI"))</f>
        <v/>
      </c>
      <c r="J4706" s="9">
        <f>IF(COUNTA($A4706:$H4706)=0,"",IFERROR(LOOKUP(2,1/(((LISTS!$H$2:$H$26&lt;&gt;"")*ISNUMBER(SEARCH(LISTS!$H$2:$H$26,$G4706)))+((LISTS!$I$2:$I$26&lt;&gt;"")*ISNUMBER(SEARCH(LISTS!$I$2:$I$26,$E4706)))),LISTS!$K$2:$K$26),"OTRO"))</f>
        <v/>
      </c>
      <c r="K4706" s="11">
        <f>IF($I4706&lt;&gt;"SI",0,IFERROR($F4706,0))</f>
        <v/>
      </c>
      <c r="L4706" s="9">
        <f>IF(COUNTA($A4706:$H4706)=0,"",IF($J4706="OTRO",IFERROR(LOOKUP(2,1/(((LISTS!$H$2:$H$26&lt;&gt;"")*ISNUMBER(SEARCH(LISTS!$H$2:$H$26,$G4706)))+((LISTS!$I$2:$I$26&lt;&gt;"")*ISNUMBER(SEARCH(LISTS!$I$2:$I$26,$E4706)))),LISTS!$L$2:$L$26),"Concepto DIAN no mapeado a casilla automatica"),IF(LEFT($J4706,4)="TOPE","Control automatico DIAN: "&amp;$J4706,"Casilla automatica: "&amp;$J4706)))</f>
        <v/>
      </c>
    </row>
    <row r="4707">
      <c r="A4707" s="9" t="n"/>
      <c r="B4707" s="9" t="n"/>
      <c r="C4707" s="9" t="n"/>
      <c r="D4707" s="9" t="n"/>
      <c r="E4707" s="9" t="n"/>
      <c r="F4707" s="11" t="n"/>
      <c r="G4707" s="9" t="n"/>
      <c r="H4707" s="9" t="n"/>
      <c r="I4707" s="9">
        <f>IF(COUNTA($A4707:$H4707)=0,"",IF($J4707="OTRO","NO","SI"))</f>
        <v/>
      </c>
      <c r="J4707" s="9">
        <f>IF(COUNTA($A4707:$H4707)=0,"",IFERROR(LOOKUP(2,1/(((LISTS!$H$2:$H$26&lt;&gt;"")*ISNUMBER(SEARCH(LISTS!$H$2:$H$26,$G4707)))+((LISTS!$I$2:$I$26&lt;&gt;"")*ISNUMBER(SEARCH(LISTS!$I$2:$I$26,$E4707)))),LISTS!$K$2:$K$26),"OTRO"))</f>
        <v/>
      </c>
      <c r="K4707" s="11">
        <f>IF($I4707&lt;&gt;"SI",0,IFERROR($F4707,0))</f>
        <v/>
      </c>
      <c r="L4707" s="9">
        <f>IF(COUNTA($A4707:$H4707)=0,"",IF($J4707="OTRO",IFERROR(LOOKUP(2,1/(((LISTS!$H$2:$H$26&lt;&gt;"")*ISNUMBER(SEARCH(LISTS!$H$2:$H$26,$G4707)))+((LISTS!$I$2:$I$26&lt;&gt;"")*ISNUMBER(SEARCH(LISTS!$I$2:$I$26,$E4707)))),LISTS!$L$2:$L$26),"Concepto DIAN no mapeado a casilla automatica"),IF(LEFT($J4707,4)="TOPE","Control automatico DIAN: "&amp;$J4707,"Casilla automatica: "&amp;$J4707)))</f>
        <v/>
      </c>
    </row>
    <row r="4708">
      <c r="A4708" s="9" t="n"/>
      <c r="B4708" s="9" t="n"/>
      <c r="C4708" s="9" t="n"/>
      <c r="D4708" s="9" t="n"/>
      <c r="E4708" s="9" t="n"/>
      <c r="F4708" s="11" t="n"/>
      <c r="G4708" s="9" t="n"/>
      <c r="H4708" s="9" t="n"/>
      <c r="I4708" s="9">
        <f>IF(COUNTA($A4708:$H4708)=0,"",IF($J4708="OTRO","NO","SI"))</f>
        <v/>
      </c>
      <c r="J4708" s="9">
        <f>IF(COUNTA($A4708:$H4708)=0,"",IFERROR(LOOKUP(2,1/(((LISTS!$H$2:$H$26&lt;&gt;"")*ISNUMBER(SEARCH(LISTS!$H$2:$H$26,$G4708)))+((LISTS!$I$2:$I$26&lt;&gt;"")*ISNUMBER(SEARCH(LISTS!$I$2:$I$26,$E4708)))),LISTS!$K$2:$K$26),"OTRO"))</f>
        <v/>
      </c>
      <c r="K4708" s="11">
        <f>IF($I4708&lt;&gt;"SI",0,IFERROR($F4708,0))</f>
        <v/>
      </c>
      <c r="L4708" s="9">
        <f>IF(COUNTA($A4708:$H4708)=0,"",IF($J4708="OTRO",IFERROR(LOOKUP(2,1/(((LISTS!$H$2:$H$26&lt;&gt;"")*ISNUMBER(SEARCH(LISTS!$H$2:$H$26,$G4708)))+((LISTS!$I$2:$I$26&lt;&gt;"")*ISNUMBER(SEARCH(LISTS!$I$2:$I$26,$E4708)))),LISTS!$L$2:$L$26),"Concepto DIAN no mapeado a casilla automatica"),IF(LEFT($J4708,4)="TOPE","Control automatico DIAN: "&amp;$J4708,"Casilla automatica: "&amp;$J4708)))</f>
        <v/>
      </c>
    </row>
    <row r="4709">
      <c r="A4709" s="9" t="n"/>
      <c r="B4709" s="9" t="n"/>
      <c r="C4709" s="9" t="n"/>
      <c r="D4709" s="9" t="n"/>
      <c r="E4709" s="9" t="n"/>
      <c r="F4709" s="11" t="n"/>
      <c r="G4709" s="9" t="n"/>
      <c r="H4709" s="9" t="n"/>
      <c r="I4709" s="9">
        <f>IF(COUNTA($A4709:$H4709)=0,"",IF($J4709="OTRO","NO","SI"))</f>
        <v/>
      </c>
      <c r="J4709" s="9">
        <f>IF(COUNTA($A4709:$H4709)=0,"",IFERROR(LOOKUP(2,1/(((LISTS!$H$2:$H$26&lt;&gt;"")*ISNUMBER(SEARCH(LISTS!$H$2:$H$26,$G4709)))+((LISTS!$I$2:$I$26&lt;&gt;"")*ISNUMBER(SEARCH(LISTS!$I$2:$I$26,$E4709)))),LISTS!$K$2:$K$26),"OTRO"))</f>
        <v/>
      </c>
      <c r="K4709" s="11">
        <f>IF($I4709&lt;&gt;"SI",0,IFERROR($F4709,0))</f>
        <v/>
      </c>
      <c r="L4709" s="9">
        <f>IF(COUNTA($A4709:$H4709)=0,"",IF($J4709="OTRO",IFERROR(LOOKUP(2,1/(((LISTS!$H$2:$H$26&lt;&gt;"")*ISNUMBER(SEARCH(LISTS!$H$2:$H$26,$G4709)))+((LISTS!$I$2:$I$26&lt;&gt;"")*ISNUMBER(SEARCH(LISTS!$I$2:$I$26,$E4709)))),LISTS!$L$2:$L$26),"Concepto DIAN no mapeado a casilla automatica"),IF(LEFT($J4709,4)="TOPE","Control automatico DIAN: "&amp;$J4709,"Casilla automatica: "&amp;$J4709)))</f>
        <v/>
      </c>
    </row>
    <row r="4710">
      <c r="A4710" s="9" t="n"/>
      <c r="B4710" s="9" t="n"/>
      <c r="C4710" s="9" t="n"/>
      <c r="D4710" s="9" t="n"/>
      <c r="E4710" s="9" t="n"/>
      <c r="F4710" s="11" t="n"/>
      <c r="G4710" s="9" t="n"/>
      <c r="H4710" s="9" t="n"/>
      <c r="I4710" s="9">
        <f>IF(COUNTA($A4710:$H4710)=0,"",IF($J4710="OTRO","NO","SI"))</f>
        <v/>
      </c>
      <c r="J4710" s="9">
        <f>IF(COUNTA($A4710:$H4710)=0,"",IFERROR(LOOKUP(2,1/(((LISTS!$H$2:$H$26&lt;&gt;"")*ISNUMBER(SEARCH(LISTS!$H$2:$H$26,$G4710)))+((LISTS!$I$2:$I$26&lt;&gt;"")*ISNUMBER(SEARCH(LISTS!$I$2:$I$26,$E4710)))),LISTS!$K$2:$K$26),"OTRO"))</f>
        <v/>
      </c>
      <c r="K4710" s="11">
        <f>IF($I4710&lt;&gt;"SI",0,IFERROR($F4710,0))</f>
        <v/>
      </c>
      <c r="L4710" s="9">
        <f>IF(COUNTA($A4710:$H4710)=0,"",IF($J4710="OTRO",IFERROR(LOOKUP(2,1/(((LISTS!$H$2:$H$26&lt;&gt;"")*ISNUMBER(SEARCH(LISTS!$H$2:$H$26,$G4710)))+((LISTS!$I$2:$I$26&lt;&gt;"")*ISNUMBER(SEARCH(LISTS!$I$2:$I$26,$E4710)))),LISTS!$L$2:$L$26),"Concepto DIAN no mapeado a casilla automatica"),IF(LEFT($J4710,4)="TOPE","Control automatico DIAN: "&amp;$J4710,"Casilla automatica: "&amp;$J4710)))</f>
        <v/>
      </c>
    </row>
    <row r="4711">
      <c r="A4711" s="9" t="n"/>
      <c r="B4711" s="9" t="n"/>
      <c r="C4711" s="9" t="n"/>
      <c r="D4711" s="9" t="n"/>
      <c r="E4711" s="9" t="n"/>
      <c r="F4711" s="11" t="n"/>
      <c r="G4711" s="9" t="n"/>
      <c r="H4711" s="9" t="n"/>
      <c r="I4711" s="9">
        <f>IF(COUNTA($A4711:$H4711)=0,"",IF($J4711="OTRO","NO","SI"))</f>
        <v/>
      </c>
      <c r="J4711" s="9">
        <f>IF(COUNTA($A4711:$H4711)=0,"",IFERROR(LOOKUP(2,1/(((LISTS!$H$2:$H$26&lt;&gt;"")*ISNUMBER(SEARCH(LISTS!$H$2:$H$26,$G4711)))+((LISTS!$I$2:$I$26&lt;&gt;"")*ISNUMBER(SEARCH(LISTS!$I$2:$I$26,$E4711)))),LISTS!$K$2:$K$26),"OTRO"))</f>
        <v/>
      </c>
      <c r="K4711" s="11">
        <f>IF($I4711&lt;&gt;"SI",0,IFERROR($F4711,0))</f>
        <v/>
      </c>
      <c r="L4711" s="9">
        <f>IF(COUNTA($A4711:$H4711)=0,"",IF($J4711="OTRO",IFERROR(LOOKUP(2,1/(((LISTS!$H$2:$H$26&lt;&gt;"")*ISNUMBER(SEARCH(LISTS!$H$2:$H$26,$G4711)))+((LISTS!$I$2:$I$26&lt;&gt;"")*ISNUMBER(SEARCH(LISTS!$I$2:$I$26,$E4711)))),LISTS!$L$2:$L$26),"Concepto DIAN no mapeado a casilla automatica"),IF(LEFT($J4711,4)="TOPE","Control automatico DIAN: "&amp;$J4711,"Casilla automatica: "&amp;$J4711)))</f>
        <v/>
      </c>
    </row>
    <row r="4712">
      <c r="A4712" s="9" t="n"/>
      <c r="B4712" s="9" t="n"/>
      <c r="C4712" s="9" t="n"/>
      <c r="D4712" s="9" t="n"/>
      <c r="E4712" s="9" t="n"/>
      <c r="F4712" s="11" t="n"/>
      <c r="G4712" s="9" t="n"/>
      <c r="H4712" s="9" t="n"/>
      <c r="I4712" s="9">
        <f>IF(COUNTA($A4712:$H4712)=0,"",IF($J4712="OTRO","NO","SI"))</f>
        <v/>
      </c>
      <c r="J4712" s="9">
        <f>IF(COUNTA($A4712:$H4712)=0,"",IFERROR(LOOKUP(2,1/(((LISTS!$H$2:$H$26&lt;&gt;"")*ISNUMBER(SEARCH(LISTS!$H$2:$H$26,$G4712)))+((LISTS!$I$2:$I$26&lt;&gt;"")*ISNUMBER(SEARCH(LISTS!$I$2:$I$26,$E4712)))),LISTS!$K$2:$K$26),"OTRO"))</f>
        <v/>
      </c>
      <c r="K4712" s="11">
        <f>IF($I4712&lt;&gt;"SI",0,IFERROR($F4712,0))</f>
        <v/>
      </c>
      <c r="L4712" s="9">
        <f>IF(COUNTA($A4712:$H4712)=0,"",IF($J4712="OTRO",IFERROR(LOOKUP(2,1/(((LISTS!$H$2:$H$26&lt;&gt;"")*ISNUMBER(SEARCH(LISTS!$H$2:$H$26,$G4712)))+((LISTS!$I$2:$I$26&lt;&gt;"")*ISNUMBER(SEARCH(LISTS!$I$2:$I$26,$E4712)))),LISTS!$L$2:$L$26),"Concepto DIAN no mapeado a casilla automatica"),IF(LEFT($J4712,4)="TOPE","Control automatico DIAN: "&amp;$J4712,"Casilla automatica: "&amp;$J4712)))</f>
        <v/>
      </c>
    </row>
    <row r="4713">
      <c r="A4713" s="9" t="n"/>
      <c r="B4713" s="9" t="n"/>
      <c r="C4713" s="9" t="n"/>
      <c r="D4713" s="9" t="n"/>
      <c r="E4713" s="9" t="n"/>
      <c r="F4713" s="11" t="n"/>
      <c r="G4713" s="9" t="n"/>
      <c r="H4713" s="9" t="n"/>
      <c r="I4713" s="9">
        <f>IF(COUNTA($A4713:$H4713)=0,"",IF($J4713="OTRO","NO","SI"))</f>
        <v/>
      </c>
      <c r="J4713" s="9">
        <f>IF(COUNTA($A4713:$H4713)=0,"",IFERROR(LOOKUP(2,1/(((LISTS!$H$2:$H$26&lt;&gt;"")*ISNUMBER(SEARCH(LISTS!$H$2:$H$26,$G4713)))+((LISTS!$I$2:$I$26&lt;&gt;"")*ISNUMBER(SEARCH(LISTS!$I$2:$I$26,$E4713)))),LISTS!$K$2:$K$26),"OTRO"))</f>
        <v/>
      </c>
      <c r="K4713" s="11">
        <f>IF($I4713&lt;&gt;"SI",0,IFERROR($F4713,0))</f>
        <v/>
      </c>
      <c r="L4713" s="9">
        <f>IF(COUNTA($A4713:$H4713)=0,"",IF($J4713="OTRO",IFERROR(LOOKUP(2,1/(((LISTS!$H$2:$H$26&lt;&gt;"")*ISNUMBER(SEARCH(LISTS!$H$2:$H$26,$G4713)))+((LISTS!$I$2:$I$26&lt;&gt;"")*ISNUMBER(SEARCH(LISTS!$I$2:$I$26,$E4713)))),LISTS!$L$2:$L$26),"Concepto DIAN no mapeado a casilla automatica"),IF(LEFT($J4713,4)="TOPE","Control automatico DIAN: "&amp;$J4713,"Casilla automatica: "&amp;$J4713)))</f>
        <v/>
      </c>
    </row>
    <row r="4714">
      <c r="A4714" s="9" t="n"/>
      <c r="B4714" s="9" t="n"/>
      <c r="C4714" s="9" t="n"/>
      <c r="D4714" s="9" t="n"/>
      <c r="E4714" s="9" t="n"/>
      <c r="F4714" s="11" t="n"/>
      <c r="G4714" s="9" t="n"/>
      <c r="H4714" s="9" t="n"/>
      <c r="I4714" s="9">
        <f>IF(COUNTA($A4714:$H4714)=0,"",IF($J4714="OTRO","NO","SI"))</f>
        <v/>
      </c>
      <c r="J4714" s="9">
        <f>IF(COUNTA($A4714:$H4714)=0,"",IFERROR(LOOKUP(2,1/(((LISTS!$H$2:$H$26&lt;&gt;"")*ISNUMBER(SEARCH(LISTS!$H$2:$H$26,$G4714)))+((LISTS!$I$2:$I$26&lt;&gt;"")*ISNUMBER(SEARCH(LISTS!$I$2:$I$26,$E4714)))),LISTS!$K$2:$K$26),"OTRO"))</f>
        <v/>
      </c>
      <c r="K4714" s="11">
        <f>IF($I4714&lt;&gt;"SI",0,IFERROR($F4714,0))</f>
        <v/>
      </c>
      <c r="L4714" s="9">
        <f>IF(COUNTA($A4714:$H4714)=0,"",IF($J4714="OTRO",IFERROR(LOOKUP(2,1/(((LISTS!$H$2:$H$26&lt;&gt;"")*ISNUMBER(SEARCH(LISTS!$H$2:$H$26,$G4714)))+((LISTS!$I$2:$I$26&lt;&gt;"")*ISNUMBER(SEARCH(LISTS!$I$2:$I$26,$E4714)))),LISTS!$L$2:$L$26),"Concepto DIAN no mapeado a casilla automatica"),IF(LEFT($J4714,4)="TOPE","Control automatico DIAN: "&amp;$J4714,"Casilla automatica: "&amp;$J4714)))</f>
        <v/>
      </c>
    </row>
    <row r="4715">
      <c r="A4715" s="9" t="n"/>
      <c r="B4715" s="9" t="n"/>
      <c r="C4715" s="9" t="n"/>
      <c r="D4715" s="9" t="n"/>
      <c r="E4715" s="9" t="n"/>
      <c r="F4715" s="11" t="n"/>
      <c r="G4715" s="9" t="n"/>
      <c r="H4715" s="9" t="n"/>
      <c r="I4715" s="9">
        <f>IF(COUNTA($A4715:$H4715)=0,"",IF($J4715="OTRO","NO","SI"))</f>
        <v/>
      </c>
      <c r="J4715" s="9">
        <f>IF(COUNTA($A4715:$H4715)=0,"",IFERROR(LOOKUP(2,1/(((LISTS!$H$2:$H$26&lt;&gt;"")*ISNUMBER(SEARCH(LISTS!$H$2:$H$26,$G4715)))+((LISTS!$I$2:$I$26&lt;&gt;"")*ISNUMBER(SEARCH(LISTS!$I$2:$I$26,$E4715)))),LISTS!$K$2:$K$26),"OTRO"))</f>
        <v/>
      </c>
      <c r="K4715" s="11">
        <f>IF($I4715&lt;&gt;"SI",0,IFERROR($F4715,0))</f>
        <v/>
      </c>
      <c r="L4715" s="9">
        <f>IF(COUNTA($A4715:$H4715)=0,"",IF($J4715="OTRO",IFERROR(LOOKUP(2,1/(((LISTS!$H$2:$H$26&lt;&gt;"")*ISNUMBER(SEARCH(LISTS!$H$2:$H$26,$G4715)))+((LISTS!$I$2:$I$26&lt;&gt;"")*ISNUMBER(SEARCH(LISTS!$I$2:$I$26,$E4715)))),LISTS!$L$2:$L$26),"Concepto DIAN no mapeado a casilla automatica"),IF(LEFT($J4715,4)="TOPE","Control automatico DIAN: "&amp;$J4715,"Casilla automatica: "&amp;$J4715)))</f>
        <v/>
      </c>
    </row>
    <row r="4716">
      <c r="A4716" s="9" t="n"/>
      <c r="B4716" s="9" t="n"/>
      <c r="C4716" s="9" t="n"/>
      <c r="D4716" s="9" t="n"/>
      <c r="E4716" s="9" t="n"/>
      <c r="F4716" s="11" t="n"/>
      <c r="G4716" s="9" t="n"/>
      <c r="H4716" s="9" t="n"/>
      <c r="I4716" s="9">
        <f>IF(COUNTA($A4716:$H4716)=0,"",IF($J4716="OTRO","NO","SI"))</f>
        <v/>
      </c>
      <c r="J4716" s="9">
        <f>IF(COUNTA($A4716:$H4716)=0,"",IFERROR(LOOKUP(2,1/(((LISTS!$H$2:$H$26&lt;&gt;"")*ISNUMBER(SEARCH(LISTS!$H$2:$H$26,$G4716)))+((LISTS!$I$2:$I$26&lt;&gt;"")*ISNUMBER(SEARCH(LISTS!$I$2:$I$26,$E4716)))),LISTS!$K$2:$K$26),"OTRO"))</f>
        <v/>
      </c>
      <c r="K4716" s="11">
        <f>IF($I4716&lt;&gt;"SI",0,IFERROR($F4716,0))</f>
        <v/>
      </c>
      <c r="L4716" s="9">
        <f>IF(COUNTA($A4716:$H4716)=0,"",IF($J4716="OTRO",IFERROR(LOOKUP(2,1/(((LISTS!$H$2:$H$26&lt;&gt;"")*ISNUMBER(SEARCH(LISTS!$H$2:$H$26,$G4716)))+((LISTS!$I$2:$I$26&lt;&gt;"")*ISNUMBER(SEARCH(LISTS!$I$2:$I$26,$E4716)))),LISTS!$L$2:$L$26),"Concepto DIAN no mapeado a casilla automatica"),IF(LEFT($J4716,4)="TOPE","Control automatico DIAN: "&amp;$J4716,"Casilla automatica: "&amp;$J4716)))</f>
        <v/>
      </c>
    </row>
    <row r="4717">
      <c r="A4717" s="9" t="n"/>
      <c r="B4717" s="9" t="n"/>
      <c r="C4717" s="9" t="n"/>
      <c r="D4717" s="9" t="n"/>
      <c r="E4717" s="9" t="n"/>
      <c r="F4717" s="11" t="n"/>
      <c r="G4717" s="9" t="n"/>
      <c r="H4717" s="9" t="n"/>
      <c r="I4717" s="9">
        <f>IF(COUNTA($A4717:$H4717)=0,"",IF($J4717="OTRO","NO","SI"))</f>
        <v/>
      </c>
      <c r="J4717" s="9">
        <f>IF(COUNTA($A4717:$H4717)=0,"",IFERROR(LOOKUP(2,1/(((LISTS!$H$2:$H$26&lt;&gt;"")*ISNUMBER(SEARCH(LISTS!$H$2:$H$26,$G4717)))+((LISTS!$I$2:$I$26&lt;&gt;"")*ISNUMBER(SEARCH(LISTS!$I$2:$I$26,$E4717)))),LISTS!$K$2:$K$26),"OTRO"))</f>
        <v/>
      </c>
      <c r="K4717" s="11">
        <f>IF($I4717&lt;&gt;"SI",0,IFERROR($F4717,0))</f>
        <v/>
      </c>
      <c r="L4717" s="9">
        <f>IF(COUNTA($A4717:$H4717)=0,"",IF($J4717="OTRO",IFERROR(LOOKUP(2,1/(((LISTS!$H$2:$H$26&lt;&gt;"")*ISNUMBER(SEARCH(LISTS!$H$2:$H$26,$G4717)))+((LISTS!$I$2:$I$26&lt;&gt;"")*ISNUMBER(SEARCH(LISTS!$I$2:$I$26,$E4717)))),LISTS!$L$2:$L$26),"Concepto DIAN no mapeado a casilla automatica"),IF(LEFT($J4717,4)="TOPE","Control automatico DIAN: "&amp;$J4717,"Casilla automatica: "&amp;$J4717)))</f>
        <v/>
      </c>
    </row>
    <row r="4718">
      <c r="A4718" s="9" t="n"/>
      <c r="B4718" s="9" t="n"/>
      <c r="C4718" s="9" t="n"/>
      <c r="D4718" s="9" t="n"/>
      <c r="E4718" s="9" t="n"/>
      <c r="F4718" s="11" t="n"/>
      <c r="G4718" s="9" t="n"/>
      <c r="H4718" s="9" t="n"/>
      <c r="I4718" s="9">
        <f>IF(COUNTA($A4718:$H4718)=0,"",IF($J4718="OTRO","NO","SI"))</f>
        <v/>
      </c>
      <c r="J4718" s="9">
        <f>IF(COUNTA($A4718:$H4718)=0,"",IFERROR(LOOKUP(2,1/(((LISTS!$H$2:$H$26&lt;&gt;"")*ISNUMBER(SEARCH(LISTS!$H$2:$H$26,$G4718)))+((LISTS!$I$2:$I$26&lt;&gt;"")*ISNUMBER(SEARCH(LISTS!$I$2:$I$26,$E4718)))),LISTS!$K$2:$K$26),"OTRO"))</f>
        <v/>
      </c>
      <c r="K4718" s="11">
        <f>IF($I4718&lt;&gt;"SI",0,IFERROR($F4718,0))</f>
        <v/>
      </c>
      <c r="L4718" s="9">
        <f>IF(COUNTA($A4718:$H4718)=0,"",IF($J4718="OTRO",IFERROR(LOOKUP(2,1/(((LISTS!$H$2:$H$26&lt;&gt;"")*ISNUMBER(SEARCH(LISTS!$H$2:$H$26,$G4718)))+((LISTS!$I$2:$I$26&lt;&gt;"")*ISNUMBER(SEARCH(LISTS!$I$2:$I$26,$E4718)))),LISTS!$L$2:$L$26),"Concepto DIAN no mapeado a casilla automatica"),IF(LEFT($J4718,4)="TOPE","Control automatico DIAN: "&amp;$J4718,"Casilla automatica: "&amp;$J4718)))</f>
        <v/>
      </c>
    </row>
    <row r="4719">
      <c r="A4719" s="9" t="n"/>
      <c r="B4719" s="9" t="n"/>
      <c r="C4719" s="9" t="n"/>
      <c r="D4719" s="9" t="n"/>
      <c r="E4719" s="9" t="n"/>
      <c r="F4719" s="11" t="n"/>
      <c r="G4719" s="9" t="n"/>
      <c r="H4719" s="9" t="n"/>
      <c r="I4719" s="9">
        <f>IF(COUNTA($A4719:$H4719)=0,"",IF($J4719="OTRO","NO","SI"))</f>
        <v/>
      </c>
      <c r="J4719" s="9">
        <f>IF(COUNTA($A4719:$H4719)=0,"",IFERROR(LOOKUP(2,1/(((LISTS!$H$2:$H$26&lt;&gt;"")*ISNUMBER(SEARCH(LISTS!$H$2:$H$26,$G4719)))+((LISTS!$I$2:$I$26&lt;&gt;"")*ISNUMBER(SEARCH(LISTS!$I$2:$I$26,$E4719)))),LISTS!$K$2:$K$26),"OTRO"))</f>
        <v/>
      </c>
      <c r="K4719" s="11">
        <f>IF($I4719&lt;&gt;"SI",0,IFERROR($F4719,0))</f>
        <v/>
      </c>
      <c r="L4719" s="9">
        <f>IF(COUNTA($A4719:$H4719)=0,"",IF($J4719="OTRO",IFERROR(LOOKUP(2,1/(((LISTS!$H$2:$H$26&lt;&gt;"")*ISNUMBER(SEARCH(LISTS!$H$2:$H$26,$G4719)))+((LISTS!$I$2:$I$26&lt;&gt;"")*ISNUMBER(SEARCH(LISTS!$I$2:$I$26,$E4719)))),LISTS!$L$2:$L$26),"Concepto DIAN no mapeado a casilla automatica"),IF(LEFT($J4719,4)="TOPE","Control automatico DIAN: "&amp;$J4719,"Casilla automatica: "&amp;$J4719)))</f>
        <v/>
      </c>
    </row>
    <row r="4720">
      <c r="A4720" s="9" t="n"/>
      <c r="B4720" s="9" t="n"/>
      <c r="C4720" s="9" t="n"/>
      <c r="D4720" s="9" t="n"/>
      <c r="E4720" s="9" t="n"/>
      <c r="F4720" s="11" t="n"/>
      <c r="G4720" s="9" t="n"/>
      <c r="H4720" s="9" t="n"/>
      <c r="I4720" s="9">
        <f>IF(COUNTA($A4720:$H4720)=0,"",IF($J4720="OTRO","NO","SI"))</f>
        <v/>
      </c>
      <c r="J4720" s="9">
        <f>IF(COUNTA($A4720:$H4720)=0,"",IFERROR(LOOKUP(2,1/(((LISTS!$H$2:$H$26&lt;&gt;"")*ISNUMBER(SEARCH(LISTS!$H$2:$H$26,$G4720)))+((LISTS!$I$2:$I$26&lt;&gt;"")*ISNUMBER(SEARCH(LISTS!$I$2:$I$26,$E4720)))),LISTS!$K$2:$K$26),"OTRO"))</f>
        <v/>
      </c>
      <c r="K4720" s="11">
        <f>IF($I4720&lt;&gt;"SI",0,IFERROR($F4720,0))</f>
        <v/>
      </c>
      <c r="L4720" s="9">
        <f>IF(COUNTA($A4720:$H4720)=0,"",IF($J4720="OTRO",IFERROR(LOOKUP(2,1/(((LISTS!$H$2:$H$26&lt;&gt;"")*ISNUMBER(SEARCH(LISTS!$H$2:$H$26,$G4720)))+((LISTS!$I$2:$I$26&lt;&gt;"")*ISNUMBER(SEARCH(LISTS!$I$2:$I$26,$E4720)))),LISTS!$L$2:$L$26),"Concepto DIAN no mapeado a casilla automatica"),IF(LEFT($J4720,4)="TOPE","Control automatico DIAN: "&amp;$J4720,"Casilla automatica: "&amp;$J4720)))</f>
        <v/>
      </c>
    </row>
    <row r="4721">
      <c r="A4721" s="9" t="n"/>
      <c r="B4721" s="9" t="n"/>
      <c r="C4721" s="9" t="n"/>
      <c r="D4721" s="9" t="n"/>
      <c r="E4721" s="9" t="n"/>
      <c r="F4721" s="11" t="n"/>
      <c r="G4721" s="9" t="n"/>
      <c r="H4721" s="9" t="n"/>
      <c r="I4721" s="9">
        <f>IF(COUNTA($A4721:$H4721)=0,"",IF($J4721="OTRO","NO","SI"))</f>
        <v/>
      </c>
      <c r="J4721" s="9">
        <f>IF(COUNTA($A4721:$H4721)=0,"",IFERROR(LOOKUP(2,1/(((LISTS!$H$2:$H$26&lt;&gt;"")*ISNUMBER(SEARCH(LISTS!$H$2:$H$26,$G4721)))+((LISTS!$I$2:$I$26&lt;&gt;"")*ISNUMBER(SEARCH(LISTS!$I$2:$I$26,$E4721)))),LISTS!$K$2:$K$26),"OTRO"))</f>
        <v/>
      </c>
      <c r="K4721" s="11">
        <f>IF($I4721&lt;&gt;"SI",0,IFERROR($F4721,0))</f>
        <v/>
      </c>
      <c r="L4721" s="9">
        <f>IF(COUNTA($A4721:$H4721)=0,"",IF($J4721="OTRO",IFERROR(LOOKUP(2,1/(((LISTS!$H$2:$H$26&lt;&gt;"")*ISNUMBER(SEARCH(LISTS!$H$2:$H$26,$G4721)))+((LISTS!$I$2:$I$26&lt;&gt;"")*ISNUMBER(SEARCH(LISTS!$I$2:$I$26,$E4721)))),LISTS!$L$2:$L$26),"Concepto DIAN no mapeado a casilla automatica"),IF(LEFT($J4721,4)="TOPE","Control automatico DIAN: "&amp;$J4721,"Casilla automatica: "&amp;$J4721)))</f>
        <v/>
      </c>
    </row>
    <row r="4722">
      <c r="A4722" s="9" t="n"/>
      <c r="B4722" s="9" t="n"/>
      <c r="C4722" s="9" t="n"/>
      <c r="D4722" s="9" t="n"/>
      <c r="E4722" s="9" t="n"/>
      <c r="F4722" s="11" t="n"/>
      <c r="G4722" s="9" t="n"/>
      <c r="H4722" s="9" t="n"/>
      <c r="I4722" s="9">
        <f>IF(COUNTA($A4722:$H4722)=0,"",IF($J4722="OTRO","NO","SI"))</f>
        <v/>
      </c>
      <c r="J4722" s="9">
        <f>IF(COUNTA($A4722:$H4722)=0,"",IFERROR(LOOKUP(2,1/(((LISTS!$H$2:$H$26&lt;&gt;"")*ISNUMBER(SEARCH(LISTS!$H$2:$H$26,$G4722)))+((LISTS!$I$2:$I$26&lt;&gt;"")*ISNUMBER(SEARCH(LISTS!$I$2:$I$26,$E4722)))),LISTS!$K$2:$K$26),"OTRO"))</f>
        <v/>
      </c>
      <c r="K4722" s="11">
        <f>IF($I4722&lt;&gt;"SI",0,IFERROR($F4722,0))</f>
        <v/>
      </c>
      <c r="L4722" s="9">
        <f>IF(COUNTA($A4722:$H4722)=0,"",IF($J4722="OTRO",IFERROR(LOOKUP(2,1/(((LISTS!$H$2:$H$26&lt;&gt;"")*ISNUMBER(SEARCH(LISTS!$H$2:$H$26,$G4722)))+((LISTS!$I$2:$I$26&lt;&gt;"")*ISNUMBER(SEARCH(LISTS!$I$2:$I$26,$E4722)))),LISTS!$L$2:$L$26),"Concepto DIAN no mapeado a casilla automatica"),IF(LEFT($J4722,4)="TOPE","Control automatico DIAN: "&amp;$J4722,"Casilla automatica: "&amp;$J4722)))</f>
        <v/>
      </c>
    </row>
    <row r="4723">
      <c r="A4723" s="9" t="n"/>
      <c r="B4723" s="9" t="n"/>
      <c r="C4723" s="9" t="n"/>
      <c r="D4723" s="9" t="n"/>
      <c r="E4723" s="9" t="n"/>
      <c r="F4723" s="11" t="n"/>
      <c r="G4723" s="9" t="n"/>
      <c r="H4723" s="9" t="n"/>
      <c r="I4723" s="9">
        <f>IF(COUNTA($A4723:$H4723)=0,"",IF($J4723="OTRO","NO","SI"))</f>
        <v/>
      </c>
      <c r="J4723" s="9">
        <f>IF(COUNTA($A4723:$H4723)=0,"",IFERROR(LOOKUP(2,1/(((LISTS!$H$2:$H$26&lt;&gt;"")*ISNUMBER(SEARCH(LISTS!$H$2:$H$26,$G4723)))+((LISTS!$I$2:$I$26&lt;&gt;"")*ISNUMBER(SEARCH(LISTS!$I$2:$I$26,$E4723)))),LISTS!$K$2:$K$26),"OTRO"))</f>
        <v/>
      </c>
      <c r="K4723" s="11">
        <f>IF($I4723&lt;&gt;"SI",0,IFERROR($F4723,0))</f>
        <v/>
      </c>
      <c r="L4723" s="9">
        <f>IF(COUNTA($A4723:$H4723)=0,"",IF($J4723="OTRO",IFERROR(LOOKUP(2,1/(((LISTS!$H$2:$H$26&lt;&gt;"")*ISNUMBER(SEARCH(LISTS!$H$2:$H$26,$G4723)))+((LISTS!$I$2:$I$26&lt;&gt;"")*ISNUMBER(SEARCH(LISTS!$I$2:$I$26,$E4723)))),LISTS!$L$2:$L$26),"Concepto DIAN no mapeado a casilla automatica"),IF(LEFT($J4723,4)="TOPE","Control automatico DIAN: "&amp;$J4723,"Casilla automatica: "&amp;$J4723)))</f>
        <v/>
      </c>
    </row>
    <row r="4724">
      <c r="A4724" s="9" t="n"/>
      <c r="B4724" s="9" t="n"/>
      <c r="C4724" s="9" t="n"/>
      <c r="D4724" s="9" t="n"/>
      <c r="E4724" s="9" t="n"/>
      <c r="F4724" s="11" t="n"/>
      <c r="G4724" s="9" t="n"/>
      <c r="H4724" s="9" t="n"/>
      <c r="I4724" s="9">
        <f>IF(COUNTA($A4724:$H4724)=0,"",IF($J4724="OTRO","NO","SI"))</f>
        <v/>
      </c>
      <c r="J4724" s="9">
        <f>IF(COUNTA($A4724:$H4724)=0,"",IFERROR(LOOKUP(2,1/(((LISTS!$H$2:$H$26&lt;&gt;"")*ISNUMBER(SEARCH(LISTS!$H$2:$H$26,$G4724)))+((LISTS!$I$2:$I$26&lt;&gt;"")*ISNUMBER(SEARCH(LISTS!$I$2:$I$26,$E4724)))),LISTS!$K$2:$K$26),"OTRO"))</f>
        <v/>
      </c>
      <c r="K4724" s="11">
        <f>IF($I4724&lt;&gt;"SI",0,IFERROR($F4724,0))</f>
        <v/>
      </c>
      <c r="L4724" s="9">
        <f>IF(COUNTA($A4724:$H4724)=0,"",IF($J4724="OTRO",IFERROR(LOOKUP(2,1/(((LISTS!$H$2:$H$26&lt;&gt;"")*ISNUMBER(SEARCH(LISTS!$H$2:$H$26,$G4724)))+((LISTS!$I$2:$I$26&lt;&gt;"")*ISNUMBER(SEARCH(LISTS!$I$2:$I$26,$E4724)))),LISTS!$L$2:$L$26),"Concepto DIAN no mapeado a casilla automatica"),IF(LEFT($J4724,4)="TOPE","Control automatico DIAN: "&amp;$J4724,"Casilla automatica: "&amp;$J4724)))</f>
        <v/>
      </c>
    </row>
    <row r="4725">
      <c r="A4725" s="9" t="n"/>
      <c r="B4725" s="9" t="n"/>
      <c r="C4725" s="9" t="n"/>
      <c r="D4725" s="9" t="n"/>
      <c r="E4725" s="9" t="n"/>
      <c r="F4725" s="11" t="n"/>
      <c r="G4725" s="9" t="n"/>
      <c r="H4725" s="9" t="n"/>
      <c r="I4725" s="9">
        <f>IF(COUNTA($A4725:$H4725)=0,"",IF($J4725="OTRO","NO","SI"))</f>
        <v/>
      </c>
      <c r="J4725" s="9">
        <f>IF(COUNTA($A4725:$H4725)=0,"",IFERROR(LOOKUP(2,1/(((LISTS!$H$2:$H$26&lt;&gt;"")*ISNUMBER(SEARCH(LISTS!$H$2:$H$26,$G4725)))+((LISTS!$I$2:$I$26&lt;&gt;"")*ISNUMBER(SEARCH(LISTS!$I$2:$I$26,$E4725)))),LISTS!$K$2:$K$26),"OTRO"))</f>
        <v/>
      </c>
      <c r="K4725" s="11">
        <f>IF($I4725&lt;&gt;"SI",0,IFERROR($F4725,0))</f>
        <v/>
      </c>
      <c r="L4725" s="9">
        <f>IF(COUNTA($A4725:$H4725)=0,"",IF($J4725="OTRO",IFERROR(LOOKUP(2,1/(((LISTS!$H$2:$H$26&lt;&gt;"")*ISNUMBER(SEARCH(LISTS!$H$2:$H$26,$G4725)))+((LISTS!$I$2:$I$26&lt;&gt;"")*ISNUMBER(SEARCH(LISTS!$I$2:$I$26,$E4725)))),LISTS!$L$2:$L$26),"Concepto DIAN no mapeado a casilla automatica"),IF(LEFT($J4725,4)="TOPE","Control automatico DIAN: "&amp;$J4725,"Casilla automatica: "&amp;$J4725)))</f>
        <v/>
      </c>
    </row>
    <row r="4726">
      <c r="A4726" s="9" t="n"/>
      <c r="B4726" s="9" t="n"/>
      <c r="C4726" s="9" t="n"/>
      <c r="D4726" s="9" t="n"/>
      <c r="E4726" s="9" t="n"/>
      <c r="F4726" s="11" t="n"/>
      <c r="G4726" s="9" t="n"/>
      <c r="H4726" s="9" t="n"/>
      <c r="I4726" s="9">
        <f>IF(COUNTA($A4726:$H4726)=0,"",IF($J4726="OTRO","NO","SI"))</f>
        <v/>
      </c>
      <c r="J4726" s="9">
        <f>IF(COUNTA($A4726:$H4726)=0,"",IFERROR(LOOKUP(2,1/(((LISTS!$H$2:$H$26&lt;&gt;"")*ISNUMBER(SEARCH(LISTS!$H$2:$H$26,$G4726)))+((LISTS!$I$2:$I$26&lt;&gt;"")*ISNUMBER(SEARCH(LISTS!$I$2:$I$26,$E4726)))),LISTS!$K$2:$K$26),"OTRO"))</f>
        <v/>
      </c>
      <c r="K4726" s="11">
        <f>IF($I4726&lt;&gt;"SI",0,IFERROR($F4726,0))</f>
        <v/>
      </c>
      <c r="L4726" s="9">
        <f>IF(COUNTA($A4726:$H4726)=0,"",IF($J4726="OTRO",IFERROR(LOOKUP(2,1/(((LISTS!$H$2:$H$26&lt;&gt;"")*ISNUMBER(SEARCH(LISTS!$H$2:$H$26,$G4726)))+((LISTS!$I$2:$I$26&lt;&gt;"")*ISNUMBER(SEARCH(LISTS!$I$2:$I$26,$E4726)))),LISTS!$L$2:$L$26),"Concepto DIAN no mapeado a casilla automatica"),IF(LEFT($J4726,4)="TOPE","Control automatico DIAN: "&amp;$J4726,"Casilla automatica: "&amp;$J4726)))</f>
        <v/>
      </c>
    </row>
    <row r="4727">
      <c r="A4727" s="9" t="n"/>
      <c r="B4727" s="9" t="n"/>
      <c r="C4727" s="9" t="n"/>
      <c r="D4727" s="9" t="n"/>
      <c r="E4727" s="9" t="n"/>
      <c r="F4727" s="11" t="n"/>
      <c r="G4727" s="9" t="n"/>
      <c r="H4727" s="9" t="n"/>
      <c r="I4727" s="9">
        <f>IF(COUNTA($A4727:$H4727)=0,"",IF($J4727="OTRO","NO","SI"))</f>
        <v/>
      </c>
      <c r="J4727" s="9">
        <f>IF(COUNTA($A4727:$H4727)=0,"",IFERROR(LOOKUP(2,1/(((LISTS!$H$2:$H$26&lt;&gt;"")*ISNUMBER(SEARCH(LISTS!$H$2:$H$26,$G4727)))+((LISTS!$I$2:$I$26&lt;&gt;"")*ISNUMBER(SEARCH(LISTS!$I$2:$I$26,$E4727)))),LISTS!$K$2:$K$26),"OTRO"))</f>
        <v/>
      </c>
      <c r="K4727" s="11">
        <f>IF($I4727&lt;&gt;"SI",0,IFERROR($F4727,0))</f>
        <v/>
      </c>
      <c r="L4727" s="9">
        <f>IF(COUNTA($A4727:$H4727)=0,"",IF($J4727="OTRO",IFERROR(LOOKUP(2,1/(((LISTS!$H$2:$H$26&lt;&gt;"")*ISNUMBER(SEARCH(LISTS!$H$2:$H$26,$G4727)))+((LISTS!$I$2:$I$26&lt;&gt;"")*ISNUMBER(SEARCH(LISTS!$I$2:$I$26,$E4727)))),LISTS!$L$2:$L$26),"Concepto DIAN no mapeado a casilla automatica"),IF(LEFT($J4727,4)="TOPE","Control automatico DIAN: "&amp;$J4727,"Casilla automatica: "&amp;$J4727)))</f>
        <v/>
      </c>
    </row>
    <row r="4728">
      <c r="A4728" s="9" t="n"/>
      <c r="B4728" s="9" t="n"/>
      <c r="C4728" s="9" t="n"/>
      <c r="D4728" s="9" t="n"/>
      <c r="E4728" s="9" t="n"/>
      <c r="F4728" s="11" t="n"/>
      <c r="G4728" s="9" t="n"/>
      <c r="H4728" s="9" t="n"/>
      <c r="I4728" s="9">
        <f>IF(COUNTA($A4728:$H4728)=0,"",IF($J4728="OTRO","NO","SI"))</f>
        <v/>
      </c>
      <c r="J4728" s="9">
        <f>IF(COUNTA($A4728:$H4728)=0,"",IFERROR(LOOKUP(2,1/(((LISTS!$H$2:$H$26&lt;&gt;"")*ISNUMBER(SEARCH(LISTS!$H$2:$H$26,$G4728)))+((LISTS!$I$2:$I$26&lt;&gt;"")*ISNUMBER(SEARCH(LISTS!$I$2:$I$26,$E4728)))),LISTS!$K$2:$K$26),"OTRO"))</f>
        <v/>
      </c>
      <c r="K4728" s="11">
        <f>IF($I4728&lt;&gt;"SI",0,IFERROR($F4728,0))</f>
        <v/>
      </c>
      <c r="L4728" s="9">
        <f>IF(COUNTA($A4728:$H4728)=0,"",IF($J4728="OTRO",IFERROR(LOOKUP(2,1/(((LISTS!$H$2:$H$26&lt;&gt;"")*ISNUMBER(SEARCH(LISTS!$H$2:$H$26,$G4728)))+((LISTS!$I$2:$I$26&lt;&gt;"")*ISNUMBER(SEARCH(LISTS!$I$2:$I$26,$E4728)))),LISTS!$L$2:$L$26),"Concepto DIAN no mapeado a casilla automatica"),IF(LEFT($J4728,4)="TOPE","Control automatico DIAN: "&amp;$J4728,"Casilla automatica: "&amp;$J4728)))</f>
        <v/>
      </c>
    </row>
    <row r="4729">
      <c r="A4729" s="9" t="n"/>
      <c r="B4729" s="9" t="n"/>
      <c r="C4729" s="9" t="n"/>
      <c r="D4729" s="9" t="n"/>
      <c r="E4729" s="9" t="n"/>
      <c r="F4729" s="11" t="n"/>
      <c r="G4729" s="9" t="n"/>
      <c r="H4729" s="9" t="n"/>
      <c r="I4729" s="9">
        <f>IF(COUNTA($A4729:$H4729)=0,"",IF($J4729="OTRO","NO","SI"))</f>
        <v/>
      </c>
      <c r="J4729" s="9">
        <f>IF(COUNTA($A4729:$H4729)=0,"",IFERROR(LOOKUP(2,1/(((LISTS!$H$2:$H$26&lt;&gt;"")*ISNUMBER(SEARCH(LISTS!$H$2:$H$26,$G4729)))+((LISTS!$I$2:$I$26&lt;&gt;"")*ISNUMBER(SEARCH(LISTS!$I$2:$I$26,$E4729)))),LISTS!$K$2:$K$26),"OTRO"))</f>
        <v/>
      </c>
      <c r="K4729" s="11">
        <f>IF($I4729&lt;&gt;"SI",0,IFERROR($F4729,0))</f>
        <v/>
      </c>
      <c r="L4729" s="9">
        <f>IF(COUNTA($A4729:$H4729)=0,"",IF($J4729="OTRO",IFERROR(LOOKUP(2,1/(((LISTS!$H$2:$H$26&lt;&gt;"")*ISNUMBER(SEARCH(LISTS!$H$2:$H$26,$G4729)))+((LISTS!$I$2:$I$26&lt;&gt;"")*ISNUMBER(SEARCH(LISTS!$I$2:$I$26,$E4729)))),LISTS!$L$2:$L$26),"Concepto DIAN no mapeado a casilla automatica"),IF(LEFT($J4729,4)="TOPE","Control automatico DIAN: "&amp;$J4729,"Casilla automatica: "&amp;$J4729)))</f>
        <v/>
      </c>
    </row>
    <row r="4730">
      <c r="A4730" s="9" t="n"/>
      <c r="B4730" s="9" t="n"/>
      <c r="C4730" s="9" t="n"/>
      <c r="D4730" s="9" t="n"/>
      <c r="E4730" s="9" t="n"/>
      <c r="F4730" s="11" t="n"/>
      <c r="G4730" s="9" t="n"/>
      <c r="H4730" s="9" t="n"/>
      <c r="I4730" s="9">
        <f>IF(COUNTA($A4730:$H4730)=0,"",IF($J4730="OTRO","NO","SI"))</f>
        <v/>
      </c>
      <c r="J4730" s="9">
        <f>IF(COUNTA($A4730:$H4730)=0,"",IFERROR(LOOKUP(2,1/(((LISTS!$H$2:$H$26&lt;&gt;"")*ISNUMBER(SEARCH(LISTS!$H$2:$H$26,$G4730)))+((LISTS!$I$2:$I$26&lt;&gt;"")*ISNUMBER(SEARCH(LISTS!$I$2:$I$26,$E4730)))),LISTS!$K$2:$K$26),"OTRO"))</f>
        <v/>
      </c>
      <c r="K4730" s="11">
        <f>IF($I4730&lt;&gt;"SI",0,IFERROR($F4730,0))</f>
        <v/>
      </c>
      <c r="L4730" s="9">
        <f>IF(COUNTA($A4730:$H4730)=0,"",IF($J4730="OTRO",IFERROR(LOOKUP(2,1/(((LISTS!$H$2:$H$26&lt;&gt;"")*ISNUMBER(SEARCH(LISTS!$H$2:$H$26,$G4730)))+((LISTS!$I$2:$I$26&lt;&gt;"")*ISNUMBER(SEARCH(LISTS!$I$2:$I$26,$E4730)))),LISTS!$L$2:$L$26),"Concepto DIAN no mapeado a casilla automatica"),IF(LEFT($J4730,4)="TOPE","Control automatico DIAN: "&amp;$J4730,"Casilla automatica: "&amp;$J4730)))</f>
        <v/>
      </c>
    </row>
    <row r="4731">
      <c r="A4731" s="9" t="n"/>
      <c r="B4731" s="9" t="n"/>
      <c r="C4731" s="9" t="n"/>
      <c r="D4731" s="9" t="n"/>
      <c r="E4731" s="9" t="n"/>
      <c r="F4731" s="11" t="n"/>
      <c r="G4731" s="9" t="n"/>
      <c r="H4731" s="9" t="n"/>
      <c r="I4731" s="9">
        <f>IF(COUNTA($A4731:$H4731)=0,"",IF($J4731="OTRO","NO","SI"))</f>
        <v/>
      </c>
      <c r="J4731" s="9">
        <f>IF(COUNTA($A4731:$H4731)=0,"",IFERROR(LOOKUP(2,1/(((LISTS!$H$2:$H$26&lt;&gt;"")*ISNUMBER(SEARCH(LISTS!$H$2:$H$26,$G4731)))+((LISTS!$I$2:$I$26&lt;&gt;"")*ISNUMBER(SEARCH(LISTS!$I$2:$I$26,$E4731)))),LISTS!$K$2:$K$26),"OTRO"))</f>
        <v/>
      </c>
      <c r="K4731" s="11">
        <f>IF($I4731&lt;&gt;"SI",0,IFERROR($F4731,0))</f>
        <v/>
      </c>
      <c r="L4731" s="9">
        <f>IF(COUNTA($A4731:$H4731)=0,"",IF($J4731="OTRO",IFERROR(LOOKUP(2,1/(((LISTS!$H$2:$H$26&lt;&gt;"")*ISNUMBER(SEARCH(LISTS!$H$2:$H$26,$G4731)))+((LISTS!$I$2:$I$26&lt;&gt;"")*ISNUMBER(SEARCH(LISTS!$I$2:$I$26,$E4731)))),LISTS!$L$2:$L$26),"Concepto DIAN no mapeado a casilla automatica"),IF(LEFT($J4731,4)="TOPE","Control automatico DIAN: "&amp;$J4731,"Casilla automatica: "&amp;$J4731)))</f>
        <v/>
      </c>
    </row>
    <row r="4732">
      <c r="A4732" s="9" t="n"/>
      <c r="B4732" s="9" t="n"/>
      <c r="C4732" s="9" t="n"/>
      <c r="D4732" s="9" t="n"/>
      <c r="E4732" s="9" t="n"/>
      <c r="F4732" s="11" t="n"/>
      <c r="G4732" s="9" t="n"/>
      <c r="H4732" s="9" t="n"/>
      <c r="I4732" s="9">
        <f>IF(COUNTA($A4732:$H4732)=0,"",IF($J4732="OTRO","NO","SI"))</f>
        <v/>
      </c>
      <c r="J4732" s="9">
        <f>IF(COUNTA($A4732:$H4732)=0,"",IFERROR(LOOKUP(2,1/(((LISTS!$H$2:$H$26&lt;&gt;"")*ISNUMBER(SEARCH(LISTS!$H$2:$H$26,$G4732)))+((LISTS!$I$2:$I$26&lt;&gt;"")*ISNUMBER(SEARCH(LISTS!$I$2:$I$26,$E4732)))),LISTS!$K$2:$K$26),"OTRO"))</f>
        <v/>
      </c>
      <c r="K4732" s="11">
        <f>IF($I4732&lt;&gt;"SI",0,IFERROR($F4732,0))</f>
        <v/>
      </c>
      <c r="L4732" s="9">
        <f>IF(COUNTA($A4732:$H4732)=0,"",IF($J4732="OTRO",IFERROR(LOOKUP(2,1/(((LISTS!$H$2:$H$26&lt;&gt;"")*ISNUMBER(SEARCH(LISTS!$H$2:$H$26,$G4732)))+((LISTS!$I$2:$I$26&lt;&gt;"")*ISNUMBER(SEARCH(LISTS!$I$2:$I$26,$E4732)))),LISTS!$L$2:$L$26),"Concepto DIAN no mapeado a casilla automatica"),IF(LEFT($J4732,4)="TOPE","Control automatico DIAN: "&amp;$J4732,"Casilla automatica: "&amp;$J4732)))</f>
        <v/>
      </c>
    </row>
    <row r="4733">
      <c r="A4733" s="9" t="n"/>
      <c r="B4733" s="9" t="n"/>
      <c r="C4733" s="9" t="n"/>
      <c r="D4733" s="9" t="n"/>
      <c r="E4733" s="9" t="n"/>
      <c r="F4733" s="11" t="n"/>
      <c r="G4733" s="9" t="n"/>
      <c r="H4733" s="9" t="n"/>
      <c r="I4733" s="9">
        <f>IF(COUNTA($A4733:$H4733)=0,"",IF($J4733="OTRO","NO","SI"))</f>
        <v/>
      </c>
      <c r="J4733" s="9">
        <f>IF(COUNTA($A4733:$H4733)=0,"",IFERROR(LOOKUP(2,1/(((LISTS!$H$2:$H$26&lt;&gt;"")*ISNUMBER(SEARCH(LISTS!$H$2:$H$26,$G4733)))+((LISTS!$I$2:$I$26&lt;&gt;"")*ISNUMBER(SEARCH(LISTS!$I$2:$I$26,$E4733)))),LISTS!$K$2:$K$26),"OTRO"))</f>
        <v/>
      </c>
      <c r="K4733" s="11">
        <f>IF($I4733&lt;&gt;"SI",0,IFERROR($F4733,0))</f>
        <v/>
      </c>
      <c r="L4733" s="9">
        <f>IF(COUNTA($A4733:$H4733)=0,"",IF($J4733="OTRO",IFERROR(LOOKUP(2,1/(((LISTS!$H$2:$H$26&lt;&gt;"")*ISNUMBER(SEARCH(LISTS!$H$2:$H$26,$G4733)))+((LISTS!$I$2:$I$26&lt;&gt;"")*ISNUMBER(SEARCH(LISTS!$I$2:$I$26,$E4733)))),LISTS!$L$2:$L$26),"Concepto DIAN no mapeado a casilla automatica"),IF(LEFT($J4733,4)="TOPE","Control automatico DIAN: "&amp;$J4733,"Casilla automatica: "&amp;$J4733)))</f>
        <v/>
      </c>
    </row>
    <row r="4734">
      <c r="A4734" s="9" t="n"/>
      <c r="B4734" s="9" t="n"/>
      <c r="C4734" s="9" t="n"/>
      <c r="D4734" s="9" t="n"/>
      <c r="E4734" s="9" t="n"/>
      <c r="F4734" s="11" t="n"/>
      <c r="G4734" s="9" t="n"/>
      <c r="H4734" s="9" t="n"/>
      <c r="I4734" s="9">
        <f>IF(COUNTA($A4734:$H4734)=0,"",IF($J4734="OTRO","NO","SI"))</f>
        <v/>
      </c>
      <c r="J4734" s="9">
        <f>IF(COUNTA($A4734:$H4734)=0,"",IFERROR(LOOKUP(2,1/(((LISTS!$H$2:$H$26&lt;&gt;"")*ISNUMBER(SEARCH(LISTS!$H$2:$H$26,$G4734)))+((LISTS!$I$2:$I$26&lt;&gt;"")*ISNUMBER(SEARCH(LISTS!$I$2:$I$26,$E4734)))),LISTS!$K$2:$K$26),"OTRO"))</f>
        <v/>
      </c>
      <c r="K4734" s="11">
        <f>IF($I4734&lt;&gt;"SI",0,IFERROR($F4734,0))</f>
        <v/>
      </c>
      <c r="L4734" s="9">
        <f>IF(COUNTA($A4734:$H4734)=0,"",IF($J4734="OTRO",IFERROR(LOOKUP(2,1/(((LISTS!$H$2:$H$26&lt;&gt;"")*ISNUMBER(SEARCH(LISTS!$H$2:$H$26,$G4734)))+((LISTS!$I$2:$I$26&lt;&gt;"")*ISNUMBER(SEARCH(LISTS!$I$2:$I$26,$E4734)))),LISTS!$L$2:$L$26),"Concepto DIAN no mapeado a casilla automatica"),IF(LEFT($J4734,4)="TOPE","Control automatico DIAN: "&amp;$J4734,"Casilla automatica: "&amp;$J4734)))</f>
        <v/>
      </c>
    </row>
    <row r="4735">
      <c r="A4735" s="9" t="n"/>
      <c r="B4735" s="9" t="n"/>
      <c r="C4735" s="9" t="n"/>
      <c r="D4735" s="9" t="n"/>
      <c r="E4735" s="9" t="n"/>
      <c r="F4735" s="11" t="n"/>
      <c r="G4735" s="9" t="n"/>
      <c r="H4735" s="9" t="n"/>
      <c r="I4735" s="9">
        <f>IF(COUNTA($A4735:$H4735)=0,"",IF($J4735="OTRO","NO","SI"))</f>
        <v/>
      </c>
      <c r="J4735" s="9">
        <f>IF(COUNTA($A4735:$H4735)=0,"",IFERROR(LOOKUP(2,1/(((LISTS!$H$2:$H$26&lt;&gt;"")*ISNUMBER(SEARCH(LISTS!$H$2:$H$26,$G4735)))+((LISTS!$I$2:$I$26&lt;&gt;"")*ISNUMBER(SEARCH(LISTS!$I$2:$I$26,$E4735)))),LISTS!$K$2:$K$26),"OTRO"))</f>
        <v/>
      </c>
      <c r="K4735" s="11">
        <f>IF($I4735&lt;&gt;"SI",0,IFERROR($F4735,0))</f>
        <v/>
      </c>
      <c r="L4735" s="9">
        <f>IF(COUNTA($A4735:$H4735)=0,"",IF($J4735="OTRO",IFERROR(LOOKUP(2,1/(((LISTS!$H$2:$H$26&lt;&gt;"")*ISNUMBER(SEARCH(LISTS!$H$2:$H$26,$G4735)))+((LISTS!$I$2:$I$26&lt;&gt;"")*ISNUMBER(SEARCH(LISTS!$I$2:$I$26,$E4735)))),LISTS!$L$2:$L$26),"Concepto DIAN no mapeado a casilla automatica"),IF(LEFT($J4735,4)="TOPE","Control automatico DIAN: "&amp;$J4735,"Casilla automatica: "&amp;$J4735)))</f>
        <v/>
      </c>
    </row>
    <row r="4736">
      <c r="A4736" s="9" t="n"/>
      <c r="B4736" s="9" t="n"/>
      <c r="C4736" s="9" t="n"/>
      <c r="D4736" s="9" t="n"/>
      <c r="E4736" s="9" t="n"/>
      <c r="F4736" s="11" t="n"/>
      <c r="G4736" s="9" t="n"/>
      <c r="H4736" s="9" t="n"/>
      <c r="I4736" s="9">
        <f>IF(COUNTA($A4736:$H4736)=0,"",IF($J4736="OTRO","NO","SI"))</f>
        <v/>
      </c>
      <c r="J4736" s="9">
        <f>IF(COUNTA($A4736:$H4736)=0,"",IFERROR(LOOKUP(2,1/(((LISTS!$H$2:$H$26&lt;&gt;"")*ISNUMBER(SEARCH(LISTS!$H$2:$H$26,$G4736)))+((LISTS!$I$2:$I$26&lt;&gt;"")*ISNUMBER(SEARCH(LISTS!$I$2:$I$26,$E4736)))),LISTS!$K$2:$K$26),"OTRO"))</f>
        <v/>
      </c>
      <c r="K4736" s="11">
        <f>IF($I4736&lt;&gt;"SI",0,IFERROR($F4736,0))</f>
        <v/>
      </c>
      <c r="L4736" s="9">
        <f>IF(COUNTA($A4736:$H4736)=0,"",IF($J4736="OTRO",IFERROR(LOOKUP(2,1/(((LISTS!$H$2:$H$26&lt;&gt;"")*ISNUMBER(SEARCH(LISTS!$H$2:$H$26,$G4736)))+((LISTS!$I$2:$I$26&lt;&gt;"")*ISNUMBER(SEARCH(LISTS!$I$2:$I$26,$E4736)))),LISTS!$L$2:$L$26),"Concepto DIAN no mapeado a casilla automatica"),IF(LEFT($J4736,4)="TOPE","Control automatico DIAN: "&amp;$J4736,"Casilla automatica: "&amp;$J4736)))</f>
        <v/>
      </c>
    </row>
    <row r="4737">
      <c r="A4737" s="9" t="n"/>
      <c r="B4737" s="9" t="n"/>
      <c r="C4737" s="9" t="n"/>
      <c r="D4737" s="9" t="n"/>
      <c r="E4737" s="9" t="n"/>
      <c r="F4737" s="11" t="n"/>
      <c r="G4737" s="9" t="n"/>
      <c r="H4737" s="9" t="n"/>
      <c r="I4737" s="9">
        <f>IF(COUNTA($A4737:$H4737)=0,"",IF($J4737="OTRO","NO","SI"))</f>
        <v/>
      </c>
      <c r="J4737" s="9">
        <f>IF(COUNTA($A4737:$H4737)=0,"",IFERROR(LOOKUP(2,1/(((LISTS!$H$2:$H$26&lt;&gt;"")*ISNUMBER(SEARCH(LISTS!$H$2:$H$26,$G4737)))+((LISTS!$I$2:$I$26&lt;&gt;"")*ISNUMBER(SEARCH(LISTS!$I$2:$I$26,$E4737)))),LISTS!$K$2:$K$26),"OTRO"))</f>
        <v/>
      </c>
      <c r="K4737" s="11">
        <f>IF($I4737&lt;&gt;"SI",0,IFERROR($F4737,0))</f>
        <v/>
      </c>
      <c r="L4737" s="9">
        <f>IF(COUNTA($A4737:$H4737)=0,"",IF($J4737="OTRO",IFERROR(LOOKUP(2,1/(((LISTS!$H$2:$H$26&lt;&gt;"")*ISNUMBER(SEARCH(LISTS!$H$2:$H$26,$G4737)))+((LISTS!$I$2:$I$26&lt;&gt;"")*ISNUMBER(SEARCH(LISTS!$I$2:$I$26,$E4737)))),LISTS!$L$2:$L$26),"Concepto DIAN no mapeado a casilla automatica"),IF(LEFT($J4737,4)="TOPE","Control automatico DIAN: "&amp;$J4737,"Casilla automatica: "&amp;$J4737)))</f>
        <v/>
      </c>
    </row>
    <row r="4738">
      <c r="A4738" s="9" t="n"/>
      <c r="B4738" s="9" t="n"/>
      <c r="C4738" s="9" t="n"/>
      <c r="D4738" s="9" t="n"/>
      <c r="E4738" s="9" t="n"/>
      <c r="F4738" s="11" t="n"/>
      <c r="G4738" s="9" t="n"/>
      <c r="H4738" s="9" t="n"/>
      <c r="I4738" s="9">
        <f>IF(COUNTA($A4738:$H4738)=0,"",IF($J4738="OTRO","NO","SI"))</f>
        <v/>
      </c>
      <c r="J4738" s="9">
        <f>IF(COUNTA($A4738:$H4738)=0,"",IFERROR(LOOKUP(2,1/(((LISTS!$H$2:$H$26&lt;&gt;"")*ISNUMBER(SEARCH(LISTS!$H$2:$H$26,$G4738)))+((LISTS!$I$2:$I$26&lt;&gt;"")*ISNUMBER(SEARCH(LISTS!$I$2:$I$26,$E4738)))),LISTS!$K$2:$K$26),"OTRO"))</f>
        <v/>
      </c>
      <c r="K4738" s="11">
        <f>IF($I4738&lt;&gt;"SI",0,IFERROR($F4738,0))</f>
        <v/>
      </c>
      <c r="L4738" s="9">
        <f>IF(COUNTA($A4738:$H4738)=0,"",IF($J4738="OTRO",IFERROR(LOOKUP(2,1/(((LISTS!$H$2:$H$26&lt;&gt;"")*ISNUMBER(SEARCH(LISTS!$H$2:$H$26,$G4738)))+((LISTS!$I$2:$I$26&lt;&gt;"")*ISNUMBER(SEARCH(LISTS!$I$2:$I$26,$E4738)))),LISTS!$L$2:$L$26),"Concepto DIAN no mapeado a casilla automatica"),IF(LEFT($J4738,4)="TOPE","Control automatico DIAN: "&amp;$J4738,"Casilla automatica: "&amp;$J4738)))</f>
        <v/>
      </c>
    </row>
    <row r="4739">
      <c r="A4739" s="9" t="n"/>
      <c r="B4739" s="9" t="n"/>
      <c r="C4739" s="9" t="n"/>
      <c r="D4739" s="9" t="n"/>
      <c r="E4739" s="9" t="n"/>
      <c r="F4739" s="11" t="n"/>
      <c r="G4739" s="9" t="n"/>
      <c r="H4739" s="9" t="n"/>
      <c r="I4739" s="9">
        <f>IF(COUNTA($A4739:$H4739)=0,"",IF($J4739="OTRO","NO","SI"))</f>
        <v/>
      </c>
      <c r="J4739" s="9">
        <f>IF(COUNTA($A4739:$H4739)=0,"",IFERROR(LOOKUP(2,1/(((LISTS!$H$2:$H$26&lt;&gt;"")*ISNUMBER(SEARCH(LISTS!$H$2:$H$26,$G4739)))+((LISTS!$I$2:$I$26&lt;&gt;"")*ISNUMBER(SEARCH(LISTS!$I$2:$I$26,$E4739)))),LISTS!$K$2:$K$26),"OTRO"))</f>
        <v/>
      </c>
      <c r="K4739" s="11">
        <f>IF($I4739&lt;&gt;"SI",0,IFERROR($F4739,0))</f>
        <v/>
      </c>
      <c r="L4739" s="9">
        <f>IF(COUNTA($A4739:$H4739)=0,"",IF($J4739="OTRO",IFERROR(LOOKUP(2,1/(((LISTS!$H$2:$H$26&lt;&gt;"")*ISNUMBER(SEARCH(LISTS!$H$2:$H$26,$G4739)))+((LISTS!$I$2:$I$26&lt;&gt;"")*ISNUMBER(SEARCH(LISTS!$I$2:$I$26,$E4739)))),LISTS!$L$2:$L$26),"Concepto DIAN no mapeado a casilla automatica"),IF(LEFT($J4739,4)="TOPE","Control automatico DIAN: "&amp;$J4739,"Casilla automatica: "&amp;$J4739)))</f>
        <v/>
      </c>
    </row>
    <row r="4740">
      <c r="A4740" s="9" t="n"/>
      <c r="B4740" s="9" t="n"/>
      <c r="C4740" s="9" t="n"/>
      <c r="D4740" s="9" t="n"/>
      <c r="E4740" s="9" t="n"/>
      <c r="F4740" s="11" t="n"/>
      <c r="G4740" s="9" t="n"/>
      <c r="H4740" s="9" t="n"/>
      <c r="I4740" s="9">
        <f>IF(COUNTA($A4740:$H4740)=0,"",IF($J4740="OTRO","NO","SI"))</f>
        <v/>
      </c>
      <c r="J4740" s="9">
        <f>IF(COUNTA($A4740:$H4740)=0,"",IFERROR(LOOKUP(2,1/(((LISTS!$H$2:$H$26&lt;&gt;"")*ISNUMBER(SEARCH(LISTS!$H$2:$H$26,$G4740)))+((LISTS!$I$2:$I$26&lt;&gt;"")*ISNUMBER(SEARCH(LISTS!$I$2:$I$26,$E4740)))),LISTS!$K$2:$K$26),"OTRO"))</f>
        <v/>
      </c>
      <c r="K4740" s="11">
        <f>IF($I4740&lt;&gt;"SI",0,IFERROR($F4740,0))</f>
        <v/>
      </c>
      <c r="L4740" s="9">
        <f>IF(COUNTA($A4740:$H4740)=0,"",IF($J4740="OTRO",IFERROR(LOOKUP(2,1/(((LISTS!$H$2:$H$26&lt;&gt;"")*ISNUMBER(SEARCH(LISTS!$H$2:$H$26,$G4740)))+((LISTS!$I$2:$I$26&lt;&gt;"")*ISNUMBER(SEARCH(LISTS!$I$2:$I$26,$E4740)))),LISTS!$L$2:$L$26),"Concepto DIAN no mapeado a casilla automatica"),IF(LEFT($J4740,4)="TOPE","Control automatico DIAN: "&amp;$J4740,"Casilla automatica: "&amp;$J4740)))</f>
        <v/>
      </c>
    </row>
    <row r="4741">
      <c r="A4741" s="9" t="n"/>
      <c r="B4741" s="9" t="n"/>
      <c r="C4741" s="9" t="n"/>
      <c r="D4741" s="9" t="n"/>
      <c r="E4741" s="9" t="n"/>
      <c r="F4741" s="11" t="n"/>
      <c r="G4741" s="9" t="n"/>
      <c r="H4741" s="9" t="n"/>
      <c r="I4741" s="9">
        <f>IF(COUNTA($A4741:$H4741)=0,"",IF($J4741="OTRO","NO","SI"))</f>
        <v/>
      </c>
      <c r="J4741" s="9">
        <f>IF(COUNTA($A4741:$H4741)=0,"",IFERROR(LOOKUP(2,1/(((LISTS!$H$2:$H$26&lt;&gt;"")*ISNUMBER(SEARCH(LISTS!$H$2:$H$26,$G4741)))+((LISTS!$I$2:$I$26&lt;&gt;"")*ISNUMBER(SEARCH(LISTS!$I$2:$I$26,$E4741)))),LISTS!$K$2:$K$26),"OTRO"))</f>
        <v/>
      </c>
      <c r="K4741" s="11">
        <f>IF($I4741&lt;&gt;"SI",0,IFERROR($F4741,0))</f>
        <v/>
      </c>
      <c r="L4741" s="9">
        <f>IF(COUNTA($A4741:$H4741)=0,"",IF($J4741="OTRO",IFERROR(LOOKUP(2,1/(((LISTS!$H$2:$H$26&lt;&gt;"")*ISNUMBER(SEARCH(LISTS!$H$2:$H$26,$G4741)))+((LISTS!$I$2:$I$26&lt;&gt;"")*ISNUMBER(SEARCH(LISTS!$I$2:$I$26,$E4741)))),LISTS!$L$2:$L$26),"Concepto DIAN no mapeado a casilla automatica"),IF(LEFT($J4741,4)="TOPE","Control automatico DIAN: "&amp;$J4741,"Casilla automatica: "&amp;$J4741)))</f>
        <v/>
      </c>
    </row>
    <row r="4742">
      <c r="A4742" s="9" t="n"/>
      <c r="B4742" s="9" t="n"/>
      <c r="C4742" s="9" t="n"/>
      <c r="D4742" s="9" t="n"/>
      <c r="E4742" s="9" t="n"/>
      <c r="F4742" s="11" t="n"/>
      <c r="G4742" s="9" t="n"/>
      <c r="H4742" s="9" t="n"/>
      <c r="I4742" s="9">
        <f>IF(COUNTA($A4742:$H4742)=0,"",IF($J4742="OTRO","NO","SI"))</f>
        <v/>
      </c>
      <c r="J4742" s="9">
        <f>IF(COUNTA($A4742:$H4742)=0,"",IFERROR(LOOKUP(2,1/(((LISTS!$H$2:$H$26&lt;&gt;"")*ISNUMBER(SEARCH(LISTS!$H$2:$H$26,$G4742)))+((LISTS!$I$2:$I$26&lt;&gt;"")*ISNUMBER(SEARCH(LISTS!$I$2:$I$26,$E4742)))),LISTS!$K$2:$K$26),"OTRO"))</f>
        <v/>
      </c>
      <c r="K4742" s="11">
        <f>IF($I4742&lt;&gt;"SI",0,IFERROR($F4742,0))</f>
        <v/>
      </c>
      <c r="L4742" s="9">
        <f>IF(COUNTA($A4742:$H4742)=0,"",IF($J4742="OTRO",IFERROR(LOOKUP(2,1/(((LISTS!$H$2:$H$26&lt;&gt;"")*ISNUMBER(SEARCH(LISTS!$H$2:$H$26,$G4742)))+((LISTS!$I$2:$I$26&lt;&gt;"")*ISNUMBER(SEARCH(LISTS!$I$2:$I$26,$E4742)))),LISTS!$L$2:$L$26),"Concepto DIAN no mapeado a casilla automatica"),IF(LEFT($J4742,4)="TOPE","Control automatico DIAN: "&amp;$J4742,"Casilla automatica: "&amp;$J4742)))</f>
        <v/>
      </c>
    </row>
    <row r="4743">
      <c r="A4743" s="9" t="n"/>
      <c r="B4743" s="9" t="n"/>
      <c r="C4743" s="9" t="n"/>
      <c r="D4743" s="9" t="n"/>
      <c r="E4743" s="9" t="n"/>
      <c r="F4743" s="11" t="n"/>
      <c r="G4743" s="9" t="n"/>
      <c r="H4743" s="9" t="n"/>
      <c r="I4743" s="9">
        <f>IF(COUNTA($A4743:$H4743)=0,"",IF($J4743="OTRO","NO","SI"))</f>
        <v/>
      </c>
      <c r="J4743" s="9">
        <f>IF(COUNTA($A4743:$H4743)=0,"",IFERROR(LOOKUP(2,1/(((LISTS!$H$2:$H$26&lt;&gt;"")*ISNUMBER(SEARCH(LISTS!$H$2:$H$26,$G4743)))+((LISTS!$I$2:$I$26&lt;&gt;"")*ISNUMBER(SEARCH(LISTS!$I$2:$I$26,$E4743)))),LISTS!$K$2:$K$26),"OTRO"))</f>
        <v/>
      </c>
      <c r="K4743" s="11">
        <f>IF($I4743&lt;&gt;"SI",0,IFERROR($F4743,0))</f>
        <v/>
      </c>
      <c r="L4743" s="9">
        <f>IF(COUNTA($A4743:$H4743)=0,"",IF($J4743="OTRO",IFERROR(LOOKUP(2,1/(((LISTS!$H$2:$H$26&lt;&gt;"")*ISNUMBER(SEARCH(LISTS!$H$2:$H$26,$G4743)))+((LISTS!$I$2:$I$26&lt;&gt;"")*ISNUMBER(SEARCH(LISTS!$I$2:$I$26,$E4743)))),LISTS!$L$2:$L$26),"Concepto DIAN no mapeado a casilla automatica"),IF(LEFT($J4743,4)="TOPE","Control automatico DIAN: "&amp;$J4743,"Casilla automatica: "&amp;$J4743)))</f>
        <v/>
      </c>
    </row>
    <row r="4744">
      <c r="A4744" s="9" t="n"/>
      <c r="B4744" s="9" t="n"/>
      <c r="C4744" s="9" t="n"/>
      <c r="D4744" s="9" t="n"/>
      <c r="E4744" s="9" t="n"/>
      <c r="F4744" s="11" t="n"/>
      <c r="G4744" s="9" t="n"/>
      <c r="H4744" s="9" t="n"/>
      <c r="I4744" s="9">
        <f>IF(COUNTA($A4744:$H4744)=0,"",IF($J4744="OTRO","NO","SI"))</f>
        <v/>
      </c>
      <c r="J4744" s="9">
        <f>IF(COUNTA($A4744:$H4744)=0,"",IFERROR(LOOKUP(2,1/(((LISTS!$H$2:$H$26&lt;&gt;"")*ISNUMBER(SEARCH(LISTS!$H$2:$H$26,$G4744)))+((LISTS!$I$2:$I$26&lt;&gt;"")*ISNUMBER(SEARCH(LISTS!$I$2:$I$26,$E4744)))),LISTS!$K$2:$K$26),"OTRO"))</f>
        <v/>
      </c>
      <c r="K4744" s="11">
        <f>IF($I4744&lt;&gt;"SI",0,IFERROR($F4744,0))</f>
        <v/>
      </c>
      <c r="L4744" s="9">
        <f>IF(COUNTA($A4744:$H4744)=0,"",IF($J4744="OTRO",IFERROR(LOOKUP(2,1/(((LISTS!$H$2:$H$26&lt;&gt;"")*ISNUMBER(SEARCH(LISTS!$H$2:$H$26,$G4744)))+((LISTS!$I$2:$I$26&lt;&gt;"")*ISNUMBER(SEARCH(LISTS!$I$2:$I$26,$E4744)))),LISTS!$L$2:$L$26),"Concepto DIAN no mapeado a casilla automatica"),IF(LEFT($J4744,4)="TOPE","Control automatico DIAN: "&amp;$J4744,"Casilla automatica: "&amp;$J4744)))</f>
        <v/>
      </c>
    </row>
    <row r="4745">
      <c r="A4745" s="9" t="n"/>
      <c r="B4745" s="9" t="n"/>
      <c r="C4745" s="9" t="n"/>
      <c r="D4745" s="9" t="n"/>
      <c r="E4745" s="9" t="n"/>
      <c r="F4745" s="11" t="n"/>
      <c r="G4745" s="9" t="n"/>
      <c r="H4745" s="9" t="n"/>
      <c r="I4745" s="9">
        <f>IF(COUNTA($A4745:$H4745)=0,"",IF($J4745="OTRO","NO","SI"))</f>
        <v/>
      </c>
      <c r="J4745" s="9">
        <f>IF(COUNTA($A4745:$H4745)=0,"",IFERROR(LOOKUP(2,1/(((LISTS!$H$2:$H$26&lt;&gt;"")*ISNUMBER(SEARCH(LISTS!$H$2:$H$26,$G4745)))+((LISTS!$I$2:$I$26&lt;&gt;"")*ISNUMBER(SEARCH(LISTS!$I$2:$I$26,$E4745)))),LISTS!$K$2:$K$26),"OTRO"))</f>
        <v/>
      </c>
      <c r="K4745" s="11">
        <f>IF($I4745&lt;&gt;"SI",0,IFERROR($F4745,0))</f>
        <v/>
      </c>
      <c r="L4745" s="9">
        <f>IF(COUNTA($A4745:$H4745)=0,"",IF($J4745="OTRO",IFERROR(LOOKUP(2,1/(((LISTS!$H$2:$H$26&lt;&gt;"")*ISNUMBER(SEARCH(LISTS!$H$2:$H$26,$G4745)))+((LISTS!$I$2:$I$26&lt;&gt;"")*ISNUMBER(SEARCH(LISTS!$I$2:$I$26,$E4745)))),LISTS!$L$2:$L$26),"Concepto DIAN no mapeado a casilla automatica"),IF(LEFT($J4745,4)="TOPE","Control automatico DIAN: "&amp;$J4745,"Casilla automatica: "&amp;$J4745)))</f>
        <v/>
      </c>
    </row>
    <row r="4746">
      <c r="A4746" s="9" t="n"/>
      <c r="B4746" s="9" t="n"/>
      <c r="C4746" s="9" t="n"/>
      <c r="D4746" s="9" t="n"/>
      <c r="E4746" s="9" t="n"/>
      <c r="F4746" s="11" t="n"/>
      <c r="G4746" s="9" t="n"/>
      <c r="H4746" s="9" t="n"/>
      <c r="I4746" s="9">
        <f>IF(COUNTA($A4746:$H4746)=0,"",IF($J4746="OTRO","NO","SI"))</f>
        <v/>
      </c>
      <c r="J4746" s="9">
        <f>IF(COUNTA($A4746:$H4746)=0,"",IFERROR(LOOKUP(2,1/(((LISTS!$H$2:$H$26&lt;&gt;"")*ISNUMBER(SEARCH(LISTS!$H$2:$H$26,$G4746)))+((LISTS!$I$2:$I$26&lt;&gt;"")*ISNUMBER(SEARCH(LISTS!$I$2:$I$26,$E4746)))),LISTS!$K$2:$K$26),"OTRO"))</f>
        <v/>
      </c>
      <c r="K4746" s="11">
        <f>IF($I4746&lt;&gt;"SI",0,IFERROR($F4746,0))</f>
        <v/>
      </c>
      <c r="L4746" s="9">
        <f>IF(COUNTA($A4746:$H4746)=0,"",IF($J4746="OTRO",IFERROR(LOOKUP(2,1/(((LISTS!$H$2:$H$26&lt;&gt;"")*ISNUMBER(SEARCH(LISTS!$H$2:$H$26,$G4746)))+((LISTS!$I$2:$I$26&lt;&gt;"")*ISNUMBER(SEARCH(LISTS!$I$2:$I$26,$E4746)))),LISTS!$L$2:$L$26),"Concepto DIAN no mapeado a casilla automatica"),IF(LEFT($J4746,4)="TOPE","Control automatico DIAN: "&amp;$J4746,"Casilla automatica: "&amp;$J4746)))</f>
        <v/>
      </c>
    </row>
    <row r="4747">
      <c r="A4747" s="9" t="n"/>
      <c r="B4747" s="9" t="n"/>
      <c r="C4747" s="9" t="n"/>
      <c r="D4747" s="9" t="n"/>
      <c r="E4747" s="9" t="n"/>
      <c r="F4747" s="11" t="n"/>
      <c r="G4747" s="9" t="n"/>
      <c r="H4747" s="9" t="n"/>
      <c r="I4747" s="9">
        <f>IF(COUNTA($A4747:$H4747)=0,"",IF($J4747="OTRO","NO","SI"))</f>
        <v/>
      </c>
      <c r="J4747" s="9">
        <f>IF(COUNTA($A4747:$H4747)=0,"",IFERROR(LOOKUP(2,1/(((LISTS!$H$2:$H$26&lt;&gt;"")*ISNUMBER(SEARCH(LISTS!$H$2:$H$26,$G4747)))+((LISTS!$I$2:$I$26&lt;&gt;"")*ISNUMBER(SEARCH(LISTS!$I$2:$I$26,$E4747)))),LISTS!$K$2:$K$26),"OTRO"))</f>
        <v/>
      </c>
      <c r="K4747" s="11">
        <f>IF($I4747&lt;&gt;"SI",0,IFERROR($F4747,0))</f>
        <v/>
      </c>
      <c r="L4747" s="9">
        <f>IF(COUNTA($A4747:$H4747)=0,"",IF($J4747="OTRO",IFERROR(LOOKUP(2,1/(((LISTS!$H$2:$H$26&lt;&gt;"")*ISNUMBER(SEARCH(LISTS!$H$2:$H$26,$G4747)))+((LISTS!$I$2:$I$26&lt;&gt;"")*ISNUMBER(SEARCH(LISTS!$I$2:$I$26,$E4747)))),LISTS!$L$2:$L$26),"Concepto DIAN no mapeado a casilla automatica"),IF(LEFT($J4747,4)="TOPE","Control automatico DIAN: "&amp;$J4747,"Casilla automatica: "&amp;$J4747)))</f>
        <v/>
      </c>
    </row>
    <row r="4748">
      <c r="A4748" s="9" t="n"/>
      <c r="B4748" s="9" t="n"/>
      <c r="C4748" s="9" t="n"/>
      <c r="D4748" s="9" t="n"/>
      <c r="E4748" s="9" t="n"/>
      <c r="F4748" s="11" t="n"/>
      <c r="G4748" s="9" t="n"/>
      <c r="H4748" s="9" t="n"/>
      <c r="I4748" s="9">
        <f>IF(COUNTA($A4748:$H4748)=0,"",IF($J4748="OTRO","NO","SI"))</f>
        <v/>
      </c>
      <c r="J4748" s="9">
        <f>IF(COUNTA($A4748:$H4748)=0,"",IFERROR(LOOKUP(2,1/(((LISTS!$H$2:$H$26&lt;&gt;"")*ISNUMBER(SEARCH(LISTS!$H$2:$H$26,$G4748)))+((LISTS!$I$2:$I$26&lt;&gt;"")*ISNUMBER(SEARCH(LISTS!$I$2:$I$26,$E4748)))),LISTS!$K$2:$K$26),"OTRO"))</f>
        <v/>
      </c>
      <c r="K4748" s="11">
        <f>IF($I4748&lt;&gt;"SI",0,IFERROR($F4748,0))</f>
        <v/>
      </c>
      <c r="L4748" s="9">
        <f>IF(COUNTA($A4748:$H4748)=0,"",IF($J4748="OTRO",IFERROR(LOOKUP(2,1/(((LISTS!$H$2:$H$26&lt;&gt;"")*ISNUMBER(SEARCH(LISTS!$H$2:$H$26,$G4748)))+((LISTS!$I$2:$I$26&lt;&gt;"")*ISNUMBER(SEARCH(LISTS!$I$2:$I$26,$E4748)))),LISTS!$L$2:$L$26),"Concepto DIAN no mapeado a casilla automatica"),IF(LEFT($J4748,4)="TOPE","Control automatico DIAN: "&amp;$J4748,"Casilla automatica: "&amp;$J4748)))</f>
        <v/>
      </c>
    </row>
    <row r="4749">
      <c r="A4749" s="9" t="n"/>
      <c r="B4749" s="9" t="n"/>
      <c r="C4749" s="9" t="n"/>
      <c r="D4749" s="9" t="n"/>
      <c r="E4749" s="9" t="n"/>
      <c r="F4749" s="11" t="n"/>
      <c r="G4749" s="9" t="n"/>
      <c r="H4749" s="9" t="n"/>
      <c r="I4749" s="9">
        <f>IF(COUNTA($A4749:$H4749)=0,"",IF($J4749="OTRO","NO","SI"))</f>
        <v/>
      </c>
      <c r="J4749" s="9">
        <f>IF(COUNTA($A4749:$H4749)=0,"",IFERROR(LOOKUP(2,1/(((LISTS!$H$2:$H$26&lt;&gt;"")*ISNUMBER(SEARCH(LISTS!$H$2:$H$26,$G4749)))+((LISTS!$I$2:$I$26&lt;&gt;"")*ISNUMBER(SEARCH(LISTS!$I$2:$I$26,$E4749)))),LISTS!$K$2:$K$26),"OTRO"))</f>
        <v/>
      </c>
      <c r="K4749" s="11">
        <f>IF($I4749&lt;&gt;"SI",0,IFERROR($F4749,0))</f>
        <v/>
      </c>
      <c r="L4749" s="9">
        <f>IF(COUNTA($A4749:$H4749)=0,"",IF($J4749="OTRO",IFERROR(LOOKUP(2,1/(((LISTS!$H$2:$H$26&lt;&gt;"")*ISNUMBER(SEARCH(LISTS!$H$2:$H$26,$G4749)))+((LISTS!$I$2:$I$26&lt;&gt;"")*ISNUMBER(SEARCH(LISTS!$I$2:$I$26,$E4749)))),LISTS!$L$2:$L$26),"Concepto DIAN no mapeado a casilla automatica"),IF(LEFT($J4749,4)="TOPE","Control automatico DIAN: "&amp;$J4749,"Casilla automatica: "&amp;$J4749)))</f>
        <v/>
      </c>
    </row>
    <row r="4750">
      <c r="A4750" s="9" t="n"/>
      <c r="B4750" s="9" t="n"/>
      <c r="C4750" s="9" t="n"/>
      <c r="D4750" s="9" t="n"/>
      <c r="E4750" s="9" t="n"/>
      <c r="F4750" s="11" t="n"/>
      <c r="G4750" s="9" t="n"/>
      <c r="H4750" s="9" t="n"/>
      <c r="I4750" s="9">
        <f>IF(COUNTA($A4750:$H4750)=0,"",IF($J4750="OTRO","NO","SI"))</f>
        <v/>
      </c>
      <c r="J4750" s="9">
        <f>IF(COUNTA($A4750:$H4750)=0,"",IFERROR(LOOKUP(2,1/(((LISTS!$H$2:$H$26&lt;&gt;"")*ISNUMBER(SEARCH(LISTS!$H$2:$H$26,$G4750)))+((LISTS!$I$2:$I$26&lt;&gt;"")*ISNUMBER(SEARCH(LISTS!$I$2:$I$26,$E4750)))),LISTS!$K$2:$K$26),"OTRO"))</f>
        <v/>
      </c>
      <c r="K4750" s="11">
        <f>IF($I4750&lt;&gt;"SI",0,IFERROR($F4750,0))</f>
        <v/>
      </c>
      <c r="L4750" s="9">
        <f>IF(COUNTA($A4750:$H4750)=0,"",IF($J4750="OTRO",IFERROR(LOOKUP(2,1/(((LISTS!$H$2:$H$26&lt;&gt;"")*ISNUMBER(SEARCH(LISTS!$H$2:$H$26,$G4750)))+((LISTS!$I$2:$I$26&lt;&gt;"")*ISNUMBER(SEARCH(LISTS!$I$2:$I$26,$E4750)))),LISTS!$L$2:$L$26),"Concepto DIAN no mapeado a casilla automatica"),IF(LEFT($J4750,4)="TOPE","Control automatico DIAN: "&amp;$J4750,"Casilla automatica: "&amp;$J4750)))</f>
        <v/>
      </c>
    </row>
    <row r="4751">
      <c r="A4751" s="9" t="n"/>
      <c r="B4751" s="9" t="n"/>
      <c r="C4751" s="9" t="n"/>
      <c r="D4751" s="9" t="n"/>
      <c r="E4751" s="9" t="n"/>
      <c r="F4751" s="11" t="n"/>
      <c r="G4751" s="9" t="n"/>
      <c r="H4751" s="9" t="n"/>
      <c r="I4751" s="9">
        <f>IF(COUNTA($A4751:$H4751)=0,"",IF($J4751="OTRO","NO","SI"))</f>
        <v/>
      </c>
      <c r="J4751" s="9">
        <f>IF(COUNTA($A4751:$H4751)=0,"",IFERROR(LOOKUP(2,1/(((LISTS!$H$2:$H$26&lt;&gt;"")*ISNUMBER(SEARCH(LISTS!$H$2:$H$26,$G4751)))+((LISTS!$I$2:$I$26&lt;&gt;"")*ISNUMBER(SEARCH(LISTS!$I$2:$I$26,$E4751)))),LISTS!$K$2:$K$26),"OTRO"))</f>
        <v/>
      </c>
      <c r="K4751" s="11">
        <f>IF($I4751&lt;&gt;"SI",0,IFERROR($F4751,0))</f>
        <v/>
      </c>
      <c r="L4751" s="9">
        <f>IF(COUNTA($A4751:$H4751)=0,"",IF($J4751="OTRO",IFERROR(LOOKUP(2,1/(((LISTS!$H$2:$H$26&lt;&gt;"")*ISNUMBER(SEARCH(LISTS!$H$2:$H$26,$G4751)))+((LISTS!$I$2:$I$26&lt;&gt;"")*ISNUMBER(SEARCH(LISTS!$I$2:$I$26,$E4751)))),LISTS!$L$2:$L$26),"Concepto DIAN no mapeado a casilla automatica"),IF(LEFT($J4751,4)="TOPE","Control automatico DIAN: "&amp;$J4751,"Casilla automatica: "&amp;$J4751)))</f>
        <v/>
      </c>
    </row>
    <row r="4752">
      <c r="A4752" s="9" t="n"/>
      <c r="B4752" s="9" t="n"/>
      <c r="C4752" s="9" t="n"/>
      <c r="D4752" s="9" t="n"/>
      <c r="E4752" s="9" t="n"/>
      <c r="F4752" s="11" t="n"/>
      <c r="G4752" s="9" t="n"/>
      <c r="H4752" s="9" t="n"/>
      <c r="I4752" s="9">
        <f>IF(COUNTA($A4752:$H4752)=0,"",IF($J4752="OTRO","NO","SI"))</f>
        <v/>
      </c>
      <c r="J4752" s="9">
        <f>IF(COUNTA($A4752:$H4752)=0,"",IFERROR(LOOKUP(2,1/(((LISTS!$H$2:$H$26&lt;&gt;"")*ISNUMBER(SEARCH(LISTS!$H$2:$H$26,$G4752)))+((LISTS!$I$2:$I$26&lt;&gt;"")*ISNUMBER(SEARCH(LISTS!$I$2:$I$26,$E4752)))),LISTS!$K$2:$K$26),"OTRO"))</f>
        <v/>
      </c>
      <c r="K4752" s="11">
        <f>IF($I4752&lt;&gt;"SI",0,IFERROR($F4752,0))</f>
        <v/>
      </c>
      <c r="L4752" s="9">
        <f>IF(COUNTA($A4752:$H4752)=0,"",IF($J4752="OTRO",IFERROR(LOOKUP(2,1/(((LISTS!$H$2:$H$26&lt;&gt;"")*ISNUMBER(SEARCH(LISTS!$H$2:$H$26,$G4752)))+((LISTS!$I$2:$I$26&lt;&gt;"")*ISNUMBER(SEARCH(LISTS!$I$2:$I$26,$E4752)))),LISTS!$L$2:$L$26),"Concepto DIAN no mapeado a casilla automatica"),IF(LEFT($J4752,4)="TOPE","Control automatico DIAN: "&amp;$J4752,"Casilla automatica: "&amp;$J4752)))</f>
        <v/>
      </c>
    </row>
    <row r="4753">
      <c r="A4753" s="9" t="n"/>
      <c r="B4753" s="9" t="n"/>
      <c r="C4753" s="9" t="n"/>
      <c r="D4753" s="9" t="n"/>
      <c r="E4753" s="9" t="n"/>
      <c r="F4753" s="11" t="n"/>
      <c r="G4753" s="9" t="n"/>
      <c r="H4753" s="9" t="n"/>
      <c r="I4753" s="9">
        <f>IF(COUNTA($A4753:$H4753)=0,"",IF($J4753="OTRO","NO","SI"))</f>
        <v/>
      </c>
      <c r="J4753" s="9">
        <f>IF(COUNTA($A4753:$H4753)=0,"",IFERROR(LOOKUP(2,1/(((LISTS!$H$2:$H$26&lt;&gt;"")*ISNUMBER(SEARCH(LISTS!$H$2:$H$26,$G4753)))+((LISTS!$I$2:$I$26&lt;&gt;"")*ISNUMBER(SEARCH(LISTS!$I$2:$I$26,$E4753)))),LISTS!$K$2:$K$26),"OTRO"))</f>
        <v/>
      </c>
      <c r="K4753" s="11">
        <f>IF($I4753&lt;&gt;"SI",0,IFERROR($F4753,0))</f>
        <v/>
      </c>
      <c r="L4753" s="9">
        <f>IF(COUNTA($A4753:$H4753)=0,"",IF($J4753="OTRO",IFERROR(LOOKUP(2,1/(((LISTS!$H$2:$H$26&lt;&gt;"")*ISNUMBER(SEARCH(LISTS!$H$2:$H$26,$G4753)))+((LISTS!$I$2:$I$26&lt;&gt;"")*ISNUMBER(SEARCH(LISTS!$I$2:$I$26,$E4753)))),LISTS!$L$2:$L$26),"Concepto DIAN no mapeado a casilla automatica"),IF(LEFT($J4753,4)="TOPE","Control automatico DIAN: "&amp;$J4753,"Casilla automatica: "&amp;$J4753)))</f>
        <v/>
      </c>
    </row>
    <row r="4754">
      <c r="A4754" s="9" t="n"/>
      <c r="B4754" s="9" t="n"/>
      <c r="C4754" s="9" t="n"/>
      <c r="D4754" s="9" t="n"/>
      <c r="E4754" s="9" t="n"/>
      <c r="F4754" s="11" t="n"/>
      <c r="G4754" s="9" t="n"/>
      <c r="H4754" s="9" t="n"/>
      <c r="I4754" s="9">
        <f>IF(COUNTA($A4754:$H4754)=0,"",IF($J4754="OTRO","NO","SI"))</f>
        <v/>
      </c>
      <c r="J4754" s="9">
        <f>IF(COUNTA($A4754:$H4754)=0,"",IFERROR(LOOKUP(2,1/(((LISTS!$H$2:$H$26&lt;&gt;"")*ISNUMBER(SEARCH(LISTS!$H$2:$H$26,$G4754)))+((LISTS!$I$2:$I$26&lt;&gt;"")*ISNUMBER(SEARCH(LISTS!$I$2:$I$26,$E4754)))),LISTS!$K$2:$K$26),"OTRO"))</f>
        <v/>
      </c>
      <c r="K4754" s="11">
        <f>IF($I4754&lt;&gt;"SI",0,IFERROR($F4754,0))</f>
        <v/>
      </c>
      <c r="L4754" s="9">
        <f>IF(COUNTA($A4754:$H4754)=0,"",IF($J4754="OTRO",IFERROR(LOOKUP(2,1/(((LISTS!$H$2:$H$26&lt;&gt;"")*ISNUMBER(SEARCH(LISTS!$H$2:$H$26,$G4754)))+((LISTS!$I$2:$I$26&lt;&gt;"")*ISNUMBER(SEARCH(LISTS!$I$2:$I$26,$E4754)))),LISTS!$L$2:$L$26),"Concepto DIAN no mapeado a casilla automatica"),IF(LEFT($J4754,4)="TOPE","Control automatico DIAN: "&amp;$J4754,"Casilla automatica: "&amp;$J4754)))</f>
        <v/>
      </c>
    </row>
    <row r="4755">
      <c r="A4755" s="9" t="n"/>
      <c r="B4755" s="9" t="n"/>
      <c r="C4755" s="9" t="n"/>
      <c r="D4755" s="9" t="n"/>
      <c r="E4755" s="9" t="n"/>
      <c r="F4755" s="11" t="n"/>
      <c r="G4755" s="9" t="n"/>
      <c r="H4755" s="9" t="n"/>
      <c r="I4755" s="9">
        <f>IF(COUNTA($A4755:$H4755)=0,"",IF($J4755="OTRO","NO","SI"))</f>
        <v/>
      </c>
      <c r="J4755" s="9">
        <f>IF(COUNTA($A4755:$H4755)=0,"",IFERROR(LOOKUP(2,1/(((LISTS!$H$2:$H$26&lt;&gt;"")*ISNUMBER(SEARCH(LISTS!$H$2:$H$26,$G4755)))+((LISTS!$I$2:$I$26&lt;&gt;"")*ISNUMBER(SEARCH(LISTS!$I$2:$I$26,$E4755)))),LISTS!$K$2:$K$26),"OTRO"))</f>
        <v/>
      </c>
      <c r="K4755" s="11">
        <f>IF($I4755&lt;&gt;"SI",0,IFERROR($F4755,0))</f>
        <v/>
      </c>
      <c r="L4755" s="9">
        <f>IF(COUNTA($A4755:$H4755)=0,"",IF($J4755="OTRO",IFERROR(LOOKUP(2,1/(((LISTS!$H$2:$H$26&lt;&gt;"")*ISNUMBER(SEARCH(LISTS!$H$2:$H$26,$G4755)))+((LISTS!$I$2:$I$26&lt;&gt;"")*ISNUMBER(SEARCH(LISTS!$I$2:$I$26,$E4755)))),LISTS!$L$2:$L$26),"Concepto DIAN no mapeado a casilla automatica"),IF(LEFT($J4755,4)="TOPE","Control automatico DIAN: "&amp;$J4755,"Casilla automatica: "&amp;$J4755)))</f>
        <v/>
      </c>
    </row>
    <row r="4756">
      <c r="A4756" s="9" t="n"/>
      <c r="B4756" s="9" t="n"/>
      <c r="C4756" s="9" t="n"/>
      <c r="D4756" s="9" t="n"/>
      <c r="E4756" s="9" t="n"/>
      <c r="F4756" s="11" t="n"/>
      <c r="G4756" s="9" t="n"/>
      <c r="H4756" s="9" t="n"/>
      <c r="I4756" s="9">
        <f>IF(COUNTA($A4756:$H4756)=0,"",IF($J4756="OTRO","NO","SI"))</f>
        <v/>
      </c>
      <c r="J4756" s="9">
        <f>IF(COUNTA($A4756:$H4756)=0,"",IFERROR(LOOKUP(2,1/(((LISTS!$H$2:$H$26&lt;&gt;"")*ISNUMBER(SEARCH(LISTS!$H$2:$H$26,$G4756)))+((LISTS!$I$2:$I$26&lt;&gt;"")*ISNUMBER(SEARCH(LISTS!$I$2:$I$26,$E4756)))),LISTS!$K$2:$K$26),"OTRO"))</f>
        <v/>
      </c>
      <c r="K4756" s="11">
        <f>IF($I4756&lt;&gt;"SI",0,IFERROR($F4756,0))</f>
        <v/>
      </c>
      <c r="L4756" s="9">
        <f>IF(COUNTA($A4756:$H4756)=0,"",IF($J4756="OTRO",IFERROR(LOOKUP(2,1/(((LISTS!$H$2:$H$26&lt;&gt;"")*ISNUMBER(SEARCH(LISTS!$H$2:$H$26,$G4756)))+((LISTS!$I$2:$I$26&lt;&gt;"")*ISNUMBER(SEARCH(LISTS!$I$2:$I$26,$E4756)))),LISTS!$L$2:$L$26),"Concepto DIAN no mapeado a casilla automatica"),IF(LEFT($J4756,4)="TOPE","Control automatico DIAN: "&amp;$J4756,"Casilla automatica: "&amp;$J4756)))</f>
        <v/>
      </c>
    </row>
    <row r="4757">
      <c r="A4757" s="9" t="n"/>
      <c r="B4757" s="9" t="n"/>
      <c r="C4757" s="9" t="n"/>
      <c r="D4757" s="9" t="n"/>
      <c r="E4757" s="9" t="n"/>
      <c r="F4757" s="11" t="n"/>
      <c r="G4757" s="9" t="n"/>
      <c r="H4757" s="9" t="n"/>
      <c r="I4757" s="9">
        <f>IF(COUNTA($A4757:$H4757)=0,"",IF($J4757="OTRO","NO","SI"))</f>
        <v/>
      </c>
      <c r="J4757" s="9">
        <f>IF(COUNTA($A4757:$H4757)=0,"",IFERROR(LOOKUP(2,1/(((LISTS!$H$2:$H$26&lt;&gt;"")*ISNUMBER(SEARCH(LISTS!$H$2:$H$26,$G4757)))+((LISTS!$I$2:$I$26&lt;&gt;"")*ISNUMBER(SEARCH(LISTS!$I$2:$I$26,$E4757)))),LISTS!$K$2:$K$26),"OTRO"))</f>
        <v/>
      </c>
      <c r="K4757" s="11">
        <f>IF($I4757&lt;&gt;"SI",0,IFERROR($F4757,0))</f>
        <v/>
      </c>
      <c r="L4757" s="9">
        <f>IF(COUNTA($A4757:$H4757)=0,"",IF($J4757="OTRO",IFERROR(LOOKUP(2,1/(((LISTS!$H$2:$H$26&lt;&gt;"")*ISNUMBER(SEARCH(LISTS!$H$2:$H$26,$G4757)))+((LISTS!$I$2:$I$26&lt;&gt;"")*ISNUMBER(SEARCH(LISTS!$I$2:$I$26,$E4757)))),LISTS!$L$2:$L$26),"Concepto DIAN no mapeado a casilla automatica"),IF(LEFT($J4757,4)="TOPE","Control automatico DIAN: "&amp;$J4757,"Casilla automatica: "&amp;$J4757)))</f>
        <v/>
      </c>
    </row>
    <row r="4758">
      <c r="A4758" s="9" t="n"/>
      <c r="B4758" s="9" t="n"/>
      <c r="C4758" s="9" t="n"/>
      <c r="D4758" s="9" t="n"/>
      <c r="E4758" s="9" t="n"/>
      <c r="F4758" s="11" t="n"/>
      <c r="G4758" s="9" t="n"/>
      <c r="H4758" s="9" t="n"/>
      <c r="I4758" s="9">
        <f>IF(COUNTA($A4758:$H4758)=0,"",IF($J4758="OTRO","NO","SI"))</f>
        <v/>
      </c>
      <c r="J4758" s="9">
        <f>IF(COUNTA($A4758:$H4758)=0,"",IFERROR(LOOKUP(2,1/(((LISTS!$H$2:$H$26&lt;&gt;"")*ISNUMBER(SEARCH(LISTS!$H$2:$H$26,$G4758)))+((LISTS!$I$2:$I$26&lt;&gt;"")*ISNUMBER(SEARCH(LISTS!$I$2:$I$26,$E4758)))),LISTS!$K$2:$K$26),"OTRO"))</f>
        <v/>
      </c>
      <c r="K4758" s="11">
        <f>IF($I4758&lt;&gt;"SI",0,IFERROR($F4758,0))</f>
        <v/>
      </c>
      <c r="L4758" s="9">
        <f>IF(COUNTA($A4758:$H4758)=0,"",IF($J4758="OTRO",IFERROR(LOOKUP(2,1/(((LISTS!$H$2:$H$26&lt;&gt;"")*ISNUMBER(SEARCH(LISTS!$H$2:$H$26,$G4758)))+((LISTS!$I$2:$I$26&lt;&gt;"")*ISNUMBER(SEARCH(LISTS!$I$2:$I$26,$E4758)))),LISTS!$L$2:$L$26),"Concepto DIAN no mapeado a casilla automatica"),IF(LEFT($J4758,4)="TOPE","Control automatico DIAN: "&amp;$J4758,"Casilla automatica: "&amp;$J4758)))</f>
        <v/>
      </c>
    </row>
    <row r="4759">
      <c r="A4759" s="9" t="n"/>
      <c r="B4759" s="9" t="n"/>
      <c r="C4759" s="9" t="n"/>
      <c r="D4759" s="9" t="n"/>
      <c r="E4759" s="9" t="n"/>
      <c r="F4759" s="11" t="n"/>
      <c r="G4759" s="9" t="n"/>
      <c r="H4759" s="9" t="n"/>
      <c r="I4759" s="9">
        <f>IF(COUNTA($A4759:$H4759)=0,"",IF($J4759="OTRO","NO","SI"))</f>
        <v/>
      </c>
      <c r="J4759" s="9">
        <f>IF(COUNTA($A4759:$H4759)=0,"",IFERROR(LOOKUP(2,1/(((LISTS!$H$2:$H$26&lt;&gt;"")*ISNUMBER(SEARCH(LISTS!$H$2:$H$26,$G4759)))+((LISTS!$I$2:$I$26&lt;&gt;"")*ISNUMBER(SEARCH(LISTS!$I$2:$I$26,$E4759)))),LISTS!$K$2:$K$26),"OTRO"))</f>
        <v/>
      </c>
      <c r="K4759" s="11">
        <f>IF($I4759&lt;&gt;"SI",0,IFERROR($F4759,0))</f>
        <v/>
      </c>
      <c r="L4759" s="9">
        <f>IF(COUNTA($A4759:$H4759)=0,"",IF($J4759="OTRO",IFERROR(LOOKUP(2,1/(((LISTS!$H$2:$H$26&lt;&gt;"")*ISNUMBER(SEARCH(LISTS!$H$2:$H$26,$G4759)))+((LISTS!$I$2:$I$26&lt;&gt;"")*ISNUMBER(SEARCH(LISTS!$I$2:$I$26,$E4759)))),LISTS!$L$2:$L$26),"Concepto DIAN no mapeado a casilla automatica"),IF(LEFT($J4759,4)="TOPE","Control automatico DIAN: "&amp;$J4759,"Casilla automatica: "&amp;$J4759)))</f>
        <v/>
      </c>
    </row>
    <row r="4760">
      <c r="A4760" s="9" t="n"/>
      <c r="B4760" s="9" t="n"/>
      <c r="C4760" s="9" t="n"/>
      <c r="D4760" s="9" t="n"/>
      <c r="E4760" s="9" t="n"/>
      <c r="F4760" s="11" t="n"/>
      <c r="G4760" s="9" t="n"/>
      <c r="H4760" s="9" t="n"/>
      <c r="I4760" s="9">
        <f>IF(COUNTA($A4760:$H4760)=0,"",IF($J4760="OTRO","NO","SI"))</f>
        <v/>
      </c>
      <c r="J4760" s="9">
        <f>IF(COUNTA($A4760:$H4760)=0,"",IFERROR(LOOKUP(2,1/(((LISTS!$H$2:$H$26&lt;&gt;"")*ISNUMBER(SEARCH(LISTS!$H$2:$H$26,$G4760)))+((LISTS!$I$2:$I$26&lt;&gt;"")*ISNUMBER(SEARCH(LISTS!$I$2:$I$26,$E4760)))),LISTS!$K$2:$K$26),"OTRO"))</f>
        <v/>
      </c>
      <c r="K4760" s="11">
        <f>IF($I4760&lt;&gt;"SI",0,IFERROR($F4760,0))</f>
        <v/>
      </c>
      <c r="L4760" s="9">
        <f>IF(COUNTA($A4760:$H4760)=0,"",IF($J4760="OTRO",IFERROR(LOOKUP(2,1/(((LISTS!$H$2:$H$26&lt;&gt;"")*ISNUMBER(SEARCH(LISTS!$H$2:$H$26,$G4760)))+((LISTS!$I$2:$I$26&lt;&gt;"")*ISNUMBER(SEARCH(LISTS!$I$2:$I$26,$E4760)))),LISTS!$L$2:$L$26),"Concepto DIAN no mapeado a casilla automatica"),IF(LEFT($J4760,4)="TOPE","Control automatico DIAN: "&amp;$J4760,"Casilla automatica: "&amp;$J4760)))</f>
        <v/>
      </c>
    </row>
    <row r="4761">
      <c r="A4761" s="9" t="n"/>
      <c r="B4761" s="9" t="n"/>
      <c r="C4761" s="9" t="n"/>
      <c r="D4761" s="9" t="n"/>
      <c r="E4761" s="9" t="n"/>
      <c r="F4761" s="11" t="n"/>
      <c r="G4761" s="9" t="n"/>
      <c r="H4761" s="9" t="n"/>
      <c r="I4761" s="9">
        <f>IF(COUNTA($A4761:$H4761)=0,"",IF($J4761="OTRO","NO","SI"))</f>
        <v/>
      </c>
      <c r="J4761" s="9">
        <f>IF(COUNTA($A4761:$H4761)=0,"",IFERROR(LOOKUP(2,1/(((LISTS!$H$2:$H$26&lt;&gt;"")*ISNUMBER(SEARCH(LISTS!$H$2:$H$26,$G4761)))+((LISTS!$I$2:$I$26&lt;&gt;"")*ISNUMBER(SEARCH(LISTS!$I$2:$I$26,$E4761)))),LISTS!$K$2:$K$26),"OTRO"))</f>
        <v/>
      </c>
      <c r="K4761" s="11">
        <f>IF($I4761&lt;&gt;"SI",0,IFERROR($F4761,0))</f>
        <v/>
      </c>
      <c r="L4761" s="9">
        <f>IF(COUNTA($A4761:$H4761)=0,"",IF($J4761="OTRO",IFERROR(LOOKUP(2,1/(((LISTS!$H$2:$H$26&lt;&gt;"")*ISNUMBER(SEARCH(LISTS!$H$2:$H$26,$G4761)))+((LISTS!$I$2:$I$26&lt;&gt;"")*ISNUMBER(SEARCH(LISTS!$I$2:$I$26,$E4761)))),LISTS!$L$2:$L$26),"Concepto DIAN no mapeado a casilla automatica"),IF(LEFT($J4761,4)="TOPE","Control automatico DIAN: "&amp;$J4761,"Casilla automatica: "&amp;$J4761)))</f>
        <v/>
      </c>
    </row>
    <row r="4762">
      <c r="A4762" s="9" t="n"/>
      <c r="B4762" s="9" t="n"/>
      <c r="C4762" s="9" t="n"/>
      <c r="D4762" s="9" t="n"/>
      <c r="E4762" s="9" t="n"/>
      <c r="F4762" s="11" t="n"/>
      <c r="G4762" s="9" t="n"/>
      <c r="H4762" s="9" t="n"/>
      <c r="I4762" s="9">
        <f>IF(COUNTA($A4762:$H4762)=0,"",IF($J4762="OTRO","NO","SI"))</f>
        <v/>
      </c>
      <c r="J4762" s="9">
        <f>IF(COUNTA($A4762:$H4762)=0,"",IFERROR(LOOKUP(2,1/(((LISTS!$H$2:$H$26&lt;&gt;"")*ISNUMBER(SEARCH(LISTS!$H$2:$H$26,$G4762)))+((LISTS!$I$2:$I$26&lt;&gt;"")*ISNUMBER(SEARCH(LISTS!$I$2:$I$26,$E4762)))),LISTS!$K$2:$K$26),"OTRO"))</f>
        <v/>
      </c>
      <c r="K4762" s="11">
        <f>IF($I4762&lt;&gt;"SI",0,IFERROR($F4762,0))</f>
        <v/>
      </c>
      <c r="L4762" s="9">
        <f>IF(COUNTA($A4762:$H4762)=0,"",IF($J4762="OTRO",IFERROR(LOOKUP(2,1/(((LISTS!$H$2:$H$26&lt;&gt;"")*ISNUMBER(SEARCH(LISTS!$H$2:$H$26,$G4762)))+((LISTS!$I$2:$I$26&lt;&gt;"")*ISNUMBER(SEARCH(LISTS!$I$2:$I$26,$E4762)))),LISTS!$L$2:$L$26),"Concepto DIAN no mapeado a casilla automatica"),IF(LEFT($J4762,4)="TOPE","Control automatico DIAN: "&amp;$J4762,"Casilla automatica: "&amp;$J4762)))</f>
        <v/>
      </c>
    </row>
    <row r="4763">
      <c r="A4763" s="9" t="n"/>
      <c r="B4763" s="9" t="n"/>
      <c r="C4763" s="9" t="n"/>
      <c r="D4763" s="9" t="n"/>
      <c r="E4763" s="9" t="n"/>
      <c r="F4763" s="11" t="n"/>
      <c r="G4763" s="9" t="n"/>
      <c r="H4763" s="9" t="n"/>
      <c r="I4763" s="9">
        <f>IF(COUNTA($A4763:$H4763)=0,"",IF($J4763="OTRO","NO","SI"))</f>
        <v/>
      </c>
      <c r="J4763" s="9">
        <f>IF(COUNTA($A4763:$H4763)=0,"",IFERROR(LOOKUP(2,1/(((LISTS!$H$2:$H$26&lt;&gt;"")*ISNUMBER(SEARCH(LISTS!$H$2:$H$26,$G4763)))+((LISTS!$I$2:$I$26&lt;&gt;"")*ISNUMBER(SEARCH(LISTS!$I$2:$I$26,$E4763)))),LISTS!$K$2:$K$26),"OTRO"))</f>
        <v/>
      </c>
      <c r="K4763" s="11">
        <f>IF($I4763&lt;&gt;"SI",0,IFERROR($F4763,0))</f>
        <v/>
      </c>
      <c r="L4763" s="9">
        <f>IF(COUNTA($A4763:$H4763)=0,"",IF($J4763="OTRO",IFERROR(LOOKUP(2,1/(((LISTS!$H$2:$H$26&lt;&gt;"")*ISNUMBER(SEARCH(LISTS!$H$2:$H$26,$G4763)))+((LISTS!$I$2:$I$26&lt;&gt;"")*ISNUMBER(SEARCH(LISTS!$I$2:$I$26,$E4763)))),LISTS!$L$2:$L$26),"Concepto DIAN no mapeado a casilla automatica"),IF(LEFT($J4763,4)="TOPE","Control automatico DIAN: "&amp;$J4763,"Casilla automatica: "&amp;$J4763)))</f>
        <v/>
      </c>
    </row>
    <row r="4764">
      <c r="A4764" s="9" t="n"/>
      <c r="B4764" s="9" t="n"/>
      <c r="C4764" s="9" t="n"/>
      <c r="D4764" s="9" t="n"/>
      <c r="E4764" s="9" t="n"/>
      <c r="F4764" s="11" t="n"/>
      <c r="G4764" s="9" t="n"/>
      <c r="H4764" s="9" t="n"/>
      <c r="I4764" s="9">
        <f>IF(COUNTA($A4764:$H4764)=0,"",IF($J4764="OTRO","NO","SI"))</f>
        <v/>
      </c>
      <c r="J4764" s="9">
        <f>IF(COUNTA($A4764:$H4764)=0,"",IFERROR(LOOKUP(2,1/(((LISTS!$H$2:$H$26&lt;&gt;"")*ISNUMBER(SEARCH(LISTS!$H$2:$H$26,$G4764)))+((LISTS!$I$2:$I$26&lt;&gt;"")*ISNUMBER(SEARCH(LISTS!$I$2:$I$26,$E4764)))),LISTS!$K$2:$K$26),"OTRO"))</f>
        <v/>
      </c>
      <c r="K4764" s="11">
        <f>IF($I4764&lt;&gt;"SI",0,IFERROR($F4764,0))</f>
        <v/>
      </c>
      <c r="L4764" s="9">
        <f>IF(COUNTA($A4764:$H4764)=0,"",IF($J4764="OTRO",IFERROR(LOOKUP(2,1/(((LISTS!$H$2:$H$26&lt;&gt;"")*ISNUMBER(SEARCH(LISTS!$H$2:$H$26,$G4764)))+((LISTS!$I$2:$I$26&lt;&gt;"")*ISNUMBER(SEARCH(LISTS!$I$2:$I$26,$E4764)))),LISTS!$L$2:$L$26),"Concepto DIAN no mapeado a casilla automatica"),IF(LEFT($J4764,4)="TOPE","Control automatico DIAN: "&amp;$J4764,"Casilla automatica: "&amp;$J4764)))</f>
        <v/>
      </c>
    </row>
    <row r="4765">
      <c r="A4765" s="9" t="n"/>
      <c r="B4765" s="9" t="n"/>
      <c r="C4765" s="9" t="n"/>
      <c r="D4765" s="9" t="n"/>
      <c r="E4765" s="9" t="n"/>
      <c r="F4765" s="11" t="n"/>
      <c r="G4765" s="9" t="n"/>
      <c r="H4765" s="9" t="n"/>
      <c r="I4765" s="9">
        <f>IF(COUNTA($A4765:$H4765)=0,"",IF($J4765="OTRO","NO","SI"))</f>
        <v/>
      </c>
      <c r="J4765" s="9">
        <f>IF(COUNTA($A4765:$H4765)=0,"",IFERROR(LOOKUP(2,1/(((LISTS!$H$2:$H$26&lt;&gt;"")*ISNUMBER(SEARCH(LISTS!$H$2:$H$26,$G4765)))+((LISTS!$I$2:$I$26&lt;&gt;"")*ISNUMBER(SEARCH(LISTS!$I$2:$I$26,$E4765)))),LISTS!$K$2:$K$26),"OTRO"))</f>
        <v/>
      </c>
      <c r="K4765" s="11">
        <f>IF($I4765&lt;&gt;"SI",0,IFERROR($F4765,0))</f>
        <v/>
      </c>
      <c r="L4765" s="9">
        <f>IF(COUNTA($A4765:$H4765)=0,"",IF($J4765="OTRO",IFERROR(LOOKUP(2,1/(((LISTS!$H$2:$H$26&lt;&gt;"")*ISNUMBER(SEARCH(LISTS!$H$2:$H$26,$G4765)))+((LISTS!$I$2:$I$26&lt;&gt;"")*ISNUMBER(SEARCH(LISTS!$I$2:$I$26,$E4765)))),LISTS!$L$2:$L$26),"Concepto DIAN no mapeado a casilla automatica"),IF(LEFT($J4765,4)="TOPE","Control automatico DIAN: "&amp;$J4765,"Casilla automatica: "&amp;$J4765)))</f>
        <v/>
      </c>
    </row>
    <row r="4766">
      <c r="A4766" s="9" t="n"/>
      <c r="B4766" s="9" t="n"/>
      <c r="C4766" s="9" t="n"/>
      <c r="D4766" s="9" t="n"/>
      <c r="E4766" s="9" t="n"/>
      <c r="F4766" s="11" t="n"/>
      <c r="G4766" s="9" t="n"/>
      <c r="H4766" s="9" t="n"/>
      <c r="I4766" s="9">
        <f>IF(COUNTA($A4766:$H4766)=0,"",IF($J4766="OTRO","NO","SI"))</f>
        <v/>
      </c>
      <c r="J4766" s="9">
        <f>IF(COUNTA($A4766:$H4766)=0,"",IFERROR(LOOKUP(2,1/(((LISTS!$H$2:$H$26&lt;&gt;"")*ISNUMBER(SEARCH(LISTS!$H$2:$H$26,$G4766)))+((LISTS!$I$2:$I$26&lt;&gt;"")*ISNUMBER(SEARCH(LISTS!$I$2:$I$26,$E4766)))),LISTS!$K$2:$K$26),"OTRO"))</f>
        <v/>
      </c>
      <c r="K4766" s="11">
        <f>IF($I4766&lt;&gt;"SI",0,IFERROR($F4766,0))</f>
        <v/>
      </c>
      <c r="L4766" s="9">
        <f>IF(COUNTA($A4766:$H4766)=0,"",IF($J4766="OTRO",IFERROR(LOOKUP(2,1/(((LISTS!$H$2:$H$26&lt;&gt;"")*ISNUMBER(SEARCH(LISTS!$H$2:$H$26,$G4766)))+((LISTS!$I$2:$I$26&lt;&gt;"")*ISNUMBER(SEARCH(LISTS!$I$2:$I$26,$E4766)))),LISTS!$L$2:$L$26),"Concepto DIAN no mapeado a casilla automatica"),IF(LEFT($J4766,4)="TOPE","Control automatico DIAN: "&amp;$J4766,"Casilla automatica: "&amp;$J4766)))</f>
        <v/>
      </c>
    </row>
    <row r="4767">
      <c r="A4767" s="9" t="n"/>
      <c r="B4767" s="9" t="n"/>
      <c r="C4767" s="9" t="n"/>
      <c r="D4767" s="9" t="n"/>
      <c r="E4767" s="9" t="n"/>
      <c r="F4767" s="11" t="n"/>
      <c r="G4767" s="9" t="n"/>
      <c r="H4767" s="9" t="n"/>
      <c r="I4767" s="9">
        <f>IF(COUNTA($A4767:$H4767)=0,"",IF($J4767="OTRO","NO","SI"))</f>
        <v/>
      </c>
      <c r="J4767" s="9">
        <f>IF(COUNTA($A4767:$H4767)=0,"",IFERROR(LOOKUP(2,1/(((LISTS!$H$2:$H$26&lt;&gt;"")*ISNUMBER(SEARCH(LISTS!$H$2:$H$26,$G4767)))+((LISTS!$I$2:$I$26&lt;&gt;"")*ISNUMBER(SEARCH(LISTS!$I$2:$I$26,$E4767)))),LISTS!$K$2:$K$26),"OTRO"))</f>
        <v/>
      </c>
      <c r="K4767" s="11">
        <f>IF($I4767&lt;&gt;"SI",0,IFERROR($F4767,0))</f>
        <v/>
      </c>
      <c r="L4767" s="9">
        <f>IF(COUNTA($A4767:$H4767)=0,"",IF($J4767="OTRO",IFERROR(LOOKUP(2,1/(((LISTS!$H$2:$H$26&lt;&gt;"")*ISNUMBER(SEARCH(LISTS!$H$2:$H$26,$G4767)))+((LISTS!$I$2:$I$26&lt;&gt;"")*ISNUMBER(SEARCH(LISTS!$I$2:$I$26,$E4767)))),LISTS!$L$2:$L$26),"Concepto DIAN no mapeado a casilla automatica"),IF(LEFT($J4767,4)="TOPE","Control automatico DIAN: "&amp;$J4767,"Casilla automatica: "&amp;$J4767)))</f>
        <v/>
      </c>
    </row>
    <row r="4768">
      <c r="A4768" s="9" t="n"/>
      <c r="B4768" s="9" t="n"/>
      <c r="C4768" s="9" t="n"/>
      <c r="D4768" s="9" t="n"/>
      <c r="E4768" s="9" t="n"/>
      <c r="F4768" s="11" t="n"/>
      <c r="G4768" s="9" t="n"/>
      <c r="H4768" s="9" t="n"/>
      <c r="I4768" s="9">
        <f>IF(COUNTA($A4768:$H4768)=0,"",IF($J4768="OTRO","NO","SI"))</f>
        <v/>
      </c>
      <c r="J4768" s="9">
        <f>IF(COUNTA($A4768:$H4768)=0,"",IFERROR(LOOKUP(2,1/(((LISTS!$H$2:$H$26&lt;&gt;"")*ISNUMBER(SEARCH(LISTS!$H$2:$H$26,$G4768)))+((LISTS!$I$2:$I$26&lt;&gt;"")*ISNUMBER(SEARCH(LISTS!$I$2:$I$26,$E4768)))),LISTS!$K$2:$K$26),"OTRO"))</f>
        <v/>
      </c>
      <c r="K4768" s="11">
        <f>IF($I4768&lt;&gt;"SI",0,IFERROR($F4768,0))</f>
        <v/>
      </c>
      <c r="L4768" s="9">
        <f>IF(COUNTA($A4768:$H4768)=0,"",IF($J4768="OTRO",IFERROR(LOOKUP(2,1/(((LISTS!$H$2:$H$26&lt;&gt;"")*ISNUMBER(SEARCH(LISTS!$H$2:$H$26,$G4768)))+((LISTS!$I$2:$I$26&lt;&gt;"")*ISNUMBER(SEARCH(LISTS!$I$2:$I$26,$E4768)))),LISTS!$L$2:$L$26),"Concepto DIAN no mapeado a casilla automatica"),IF(LEFT($J4768,4)="TOPE","Control automatico DIAN: "&amp;$J4768,"Casilla automatica: "&amp;$J4768)))</f>
        <v/>
      </c>
    </row>
    <row r="4769">
      <c r="A4769" s="9" t="n"/>
      <c r="B4769" s="9" t="n"/>
      <c r="C4769" s="9" t="n"/>
      <c r="D4769" s="9" t="n"/>
      <c r="E4769" s="9" t="n"/>
      <c r="F4769" s="11" t="n"/>
      <c r="G4769" s="9" t="n"/>
      <c r="H4769" s="9" t="n"/>
      <c r="I4769" s="9">
        <f>IF(COUNTA($A4769:$H4769)=0,"",IF($J4769="OTRO","NO","SI"))</f>
        <v/>
      </c>
      <c r="J4769" s="9">
        <f>IF(COUNTA($A4769:$H4769)=0,"",IFERROR(LOOKUP(2,1/(((LISTS!$H$2:$H$26&lt;&gt;"")*ISNUMBER(SEARCH(LISTS!$H$2:$H$26,$G4769)))+((LISTS!$I$2:$I$26&lt;&gt;"")*ISNUMBER(SEARCH(LISTS!$I$2:$I$26,$E4769)))),LISTS!$K$2:$K$26),"OTRO"))</f>
        <v/>
      </c>
      <c r="K4769" s="11">
        <f>IF($I4769&lt;&gt;"SI",0,IFERROR($F4769,0))</f>
        <v/>
      </c>
      <c r="L4769" s="9">
        <f>IF(COUNTA($A4769:$H4769)=0,"",IF($J4769="OTRO",IFERROR(LOOKUP(2,1/(((LISTS!$H$2:$H$26&lt;&gt;"")*ISNUMBER(SEARCH(LISTS!$H$2:$H$26,$G4769)))+((LISTS!$I$2:$I$26&lt;&gt;"")*ISNUMBER(SEARCH(LISTS!$I$2:$I$26,$E4769)))),LISTS!$L$2:$L$26),"Concepto DIAN no mapeado a casilla automatica"),IF(LEFT($J4769,4)="TOPE","Control automatico DIAN: "&amp;$J4769,"Casilla automatica: "&amp;$J4769)))</f>
        <v/>
      </c>
    </row>
    <row r="4770">
      <c r="A4770" s="9" t="n"/>
      <c r="B4770" s="9" t="n"/>
      <c r="C4770" s="9" t="n"/>
      <c r="D4770" s="9" t="n"/>
      <c r="E4770" s="9" t="n"/>
      <c r="F4770" s="11" t="n"/>
      <c r="G4770" s="9" t="n"/>
      <c r="H4770" s="9" t="n"/>
      <c r="I4770" s="9">
        <f>IF(COUNTA($A4770:$H4770)=0,"",IF($J4770="OTRO","NO","SI"))</f>
        <v/>
      </c>
      <c r="J4770" s="9">
        <f>IF(COUNTA($A4770:$H4770)=0,"",IFERROR(LOOKUP(2,1/(((LISTS!$H$2:$H$26&lt;&gt;"")*ISNUMBER(SEARCH(LISTS!$H$2:$H$26,$G4770)))+((LISTS!$I$2:$I$26&lt;&gt;"")*ISNUMBER(SEARCH(LISTS!$I$2:$I$26,$E4770)))),LISTS!$K$2:$K$26),"OTRO"))</f>
        <v/>
      </c>
      <c r="K4770" s="11">
        <f>IF($I4770&lt;&gt;"SI",0,IFERROR($F4770,0))</f>
        <v/>
      </c>
      <c r="L4770" s="9">
        <f>IF(COUNTA($A4770:$H4770)=0,"",IF($J4770="OTRO",IFERROR(LOOKUP(2,1/(((LISTS!$H$2:$H$26&lt;&gt;"")*ISNUMBER(SEARCH(LISTS!$H$2:$H$26,$G4770)))+((LISTS!$I$2:$I$26&lt;&gt;"")*ISNUMBER(SEARCH(LISTS!$I$2:$I$26,$E4770)))),LISTS!$L$2:$L$26),"Concepto DIAN no mapeado a casilla automatica"),IF(LEFT($J4770,4)="TOPE","Control automatico DIAN: "&amp;$J4770,"Casilla automatica: "&amp;$J4770)))</f>
        <v/>
      </c>
    </row>
    <row r="4771">
      <c r="A4771" s="9" t="n"/>
      <c r="B4771" s="9" t="n"/>
      <c r="C4771" s="9" t="n"/>
      <c r="D4771" s="9" t="n"/>
      <c r="E4771" s="9" t="n"/>
      <c r="F4771" s="11" t="n"/>
      <c r="G4771" s="9" t="n"/>
      <c r="H4771" s="9" t="n"/>
      <c r="I4771" s="9">
        <f>IF(COUNTA($A4771:$H4771)=0,"",IF($J4771="OTRO","NO","SI"))</f>
        <v/>
      </c>
      <c r="J4771" s="9">
        <f>IF(COUNTA($A4771:$H4771)=0,"",IFERROR(LOOKUP(2,1/(((LISTS!$H$2:$H$26&lt;&gt;"")*ISNUMBER(SEARCH(LISTS!$H$2:$H$26,$G4771)))+((LISTS!$I$2:$I$26&lt;&gt;"")*ISNUMBER(SEARCH(LISTS!$I$2:$I$26,$E4771)))),LISTS!$K$2:$K$26),"OTRO"))</f>
        <v/>
      </c>
      <c r="K4771" s="11">
        <f>IF($I4771&lt;&gt;"SI",0,IFERROR($F4771,0))</f>
        <v/>
      </c>
      <c r="L4771" s="9">
        <f>IF(COUNTA($A4771:$H4771)=0,"",IF($J4771="OTRO",IFERROR(LOOKUP(2,1/(((LISTS!$H$2:$H$26&lt;&gt;"")*ISNUMBER(SEARCH(LISTS!$H$2:$H$26,$G4771)))+((LISTS!$I$2:$I$26&lt;&gt;"")*ISNUMBER(SEARCH(LISTS!$I$2:$I$26,$E4771)))),LISTS!$L$2:$L$26),"Concepto DIAN no mapeado a casilla automatica"),IF(LEFT($J4771,4)="TOPE","Control automatico DIAN: "&amp;$J4771,"Casilla automatica: "&amp;$J4771)))</f>
        <v/>
      </c>
    </row>
    <row r="4772">
      <c r="A4772" s="9" t="n"/>
      <c r="B4772" s="9" t="n"/>
      <c r="C4772" s="9" t="n"/>
      <c r="D4772" s="9" t="n"/>
      <c r="E4772" s="9" t="n"/>
      <c r="F4772" s="11" t="n"/>
      <c r="G4772" s="9" t="n"/>
      <c r="H4772" s="9" t="n"/>
      <c r="I4772" s="9">
        <f>IF(COUNTA($A4772:$H4772)=0,"",IF($J4772="OTRO","NO","SI"))</f>
        <v/>
      </c>
      <c r="J4772" s="9">
        <f>IF(COUNTA($A4772:$H4772)=0,"",IFERROR(LOOKUP(2,1/(((LISTS!$H$2:$H$26&lt;&gt;"")*ISNUMBER(SEARCH(LISTS!$H$2:$H$26,$G4772)))+((LISTS!$I$2:$I$26&lt;&gt;"")*ISNUMBER(SEARCH(LISTS!$I$2:$I$26,$E4772)))),LISTS!$K$2:$K$26),"OTRO"))</f>
        <v/>
      </c>
      <c r="K4772" s="11">
        <f>IF($I4772&lt;&gt;"SI",0,IFERROR($F4772,0))</f>
        <v/>
      </c>
      <c r="L4772" s="9">
        <f>IF(COUNTA($A4772:$H4772)=0,"",IF($J4772="OTRO",IFERROR(LOOKUP(2,1/(((LISTS!$H$2:$H$26&lt;&gt;"")*ISNUMBER(SEARCH(LISTS!$H$2:$H$26,$G4772)))+((LISTS!$I$2:$I$26&lt;&gt;"")*ISNUMBER(SEARCH(LISTS!$I$2:$I$26,$E4772)))),LISTS!$L$2:$L$26),"Concepto DIAN no mapeado a casilla automatica"),IF(LEFT($J4772,4)="TOPE","Control automatico DIAN: "&amp;$J4772,"Casilla automatica: "&amp;$J4772)))</f>
        <v/>
      </c>
    </row>
    <row r="4773">
      <c r="A4773" s="9" t="n"/>
      <c r="B4773" s="9" t="n"/>
      <c r="C4773" s="9" t="n"/>
      <c r="D4773" s="9" t="n"/>
      <c r="E4773" s="9" t="n"/>
      <c r="F4773" s="11" t="n"/>
      <c r="G4773" s="9" t="n"/>
      <c r="H4773" s="9" t="n"/>
      <c r="I4773" s="9">
        <f>IF(COUNTA($A4773:$H4773)=0,"",IF($J4773="OTRO","NO","SI"))</f>
        <v/>
      </c>
      <c r="J4773" s="9">
        <f>IF(COUNTA($A4773:$H4773)=0,"",IFERROR(LOOKUP(2,1/(((LISTS!$H$2:$H$26&lt;&gt;"")*ISNUMBER(SEARCH(LISTS!$H$2:$H$26,$G4773)))+((LISTS!$I$2:$I$26&lt;&gt;"")*ISNUMBER(SEARCH(LISTS!$I$2:$I$26,$E4773)))),LISTS!$K$2:$K$26),"OTRO"))</f>
        <v/>
      </c>
      <c r="K4773" s="11">
        <f>IF($I4773&lt;&gt;"SI",0,IFERROR($F4773,0))</f>
        <v/>
      </c>
      <c r="L4773" s="9">
        <f>IF(COUNTA($A4773:$H4773)=0,"",IF($J4773="OTRO",IFERROR(LOOKUP(2,1/(((LISTS!$H$2:$H$26&lt;&gt;"")*ISNUMBER(SEARCH(LISTS!$H$2:$H$26,$G4773)))+((LISTS!$I$2:$I$26&lt;&gt;"")*ISNUMBER(SEARCH(LISTS!$I$2:$I$26,$E4773)))),LISTS!$L$2:$L$26),"Concepto DIAN no mapeado a casilla automatica"),IF(LEFT($J4773,4)="TOPE","Control automatico DIAN: "&amp;$J4773,"Casilla automatica: "&amp;$J4773)))</f>
        <v/>
      </c>
    </row>
    <row r="4774">
      <c r="A4774" s="9" t="n"/>
      <c r="B4774" s="9" t="n"/>
      <c r="C4774" s="9" t="n"/>
      <c r="D4774" s="9" t="n"/>
      <c r="E4774" s="9" t="n"/>
      <c r="F4774" s="11" t="n"/>
      <c r="G4774" s="9" t="n"/>
      <c r="H4774" s="9" t="n"/>
      <c r="I4774" s="9">
        <f>IF(COUNTA($A4774:$H4774)=0,"",IF($J4774="OTRO","NO","SI"))</f>
        <v/>
      </c>
      <c r="J4774" s="9">
        <f>IF(COUNTA($A4774:$H4774)=0,"",IFERROR(LOOKUP(2,1/(((LISTS!$H$2:$H$26&lt;&gt;"")*ISNUMBER(SEARCH(LISTS!$H$2:$H$26,$G4774)))+((LISTS!$I$2:$I$26&lt;&gt;"")*ISNUMBER(SEARCH(LISTS!$I$2:$I$26,$E4774)))),LISTS!$K$2:$K$26),"OTRO"))</f>
        <v/>
      </c>
      <c r="K4774" s="11">
        <f>IF($I4774&lt;&gt;"SI",0,IFERROR($F4774,0))</f>
        <v/>
      </c>
      <c r="L4774" s="9">
        <f>IF(COUNTA($A4774:$H4774)=0,"",IF($J4774="OTRO",IFERROR(LOOKUP(2,1/(((LISTS!$H$2:$H$26&lt;&gt;"")*ISNUMBER(SEARCH(LISTS!$H$2:$H$26,$G4774)))+((LISTS!$I$2:$I$26&lt;&gt;"")*ISNUMBER(SEARCH(LISTS!$I$2:$I$26,$E4774)))),LISTS!$L$2:$L$26),"Concepto DIAN no mapeado a casilla automatica"),IF(LEFT($J4774,4)="TOPE","Control automatico DIAN: "&amp;$J4774,"Casilla automatica: "&amp;$J4774)))</f>
        <v/>
      </c>
    </row>
    <row r="4775">
      <c r="A4775" s="9" t="n"/>
      <c r="B4775" s="9" t="n"/>
      <c r="C4775" s="9" t="n"/>
      <c r="D4775" s="9" t="n"/>
      <c r="E4775" s="9" t="n"/>
      <c r="F4775" s="11" t="n"/>
      <c r="G4775" s="9" t="n"/>
      <c r="H4775" s="9" t="n"/>
      <c r="I4775" s="9">
        <f>IF(COUNTA($A4775:$H4775)=0,"",IF($J4775="OTRO","NO","SI"))</f>
        <v/>
      </c>
      <c r="J4775" s="9">
        <f>IF(COUNTA($A4775:$H4775)=0,"",IFERROR(LOOKUP(2,1/(((LISTS!$H$2:$H$26&lt;&gt;"")*ISNUMBER(SEARCH(LISTS!$H$2:$H$26,$G4775)))+((LISTS!$I$2:$I$26&lt;&gt;"")*ISNUMBER(SEARCH(LISTS!$I$2:$I$26,$E4775)))),LISTS!$K$2:$K$26),"OTRO"))</f>
        <v/>
      </c>
      <c r="K4775" s="11">
        <f>IF($I4775&lt;&gt;"SI",0,IFERROR($F4775,0))</f>
        <v/>
      </c>
      <c r="L4775" s="9">
        <f>IF(COUNTA($A4775:$H4775)=0,"",IF($J4775="OTRO",IFERROR(LOOKUP(2,1/(((LISTS!$H$2:$H$26&lt;&gt;"")*ISNUMBER(SEARCH(LISTS!$H$2:$H$26,$G4775)))+((LISTS!$I$2:$I$26&lt;&gt;"")*ISNUMBER(SEARCH(LISTS!$I$2:$I$26,$E4775)))),LISTS!$L$2:$L$26),"Concepto DIAN no mapeado a casilla automatica"),IF(LEFT($J4775,4)="TOPE","Control automatico DIAN: "&amp;$J4775,"Casilla automatica: "&amp;$J4775)))</f>
        <v/>
      </c>
    </row>
    <row r="4776">
      <c r="A4776" s="9" t="n"/>
      <c r="B4776" s="9" t="n"/>
      <c r="C4776" s="9" t="n"/>
      <c r="D4776" s="9" t="n"/>
      <c r="E4776" s="9" t="n"/>
      <c r="F4776" s="11" t="n"/>
      <c r="G4776" s="9" t="n"/>
      <c r="H4776" s="9" t="n"/>
      <c r="I4776" s="9">
        <f>IF(COUNTA($A4776:$H4776)=0,"",IF($J4776="OTRO","NO","SI"))</f>
        <v/>
      </c>
      <c r="J4776" s="9">
        <f>IF(COUNTA($A4776:$H4776)=0,"",IFERROR(LOOKUP(2,1/(((LISTS!$H$2:$H$26&lt;&gt;"")*ISNUMBER(SEARCH(LISTS!$H$2:$H$26,$G4776)))+((LISTS!$I$2:$I$26&lt;&gt;"")*ISNUMBER(SEARCH(LISTS!$I$2:$I$26,$E4776)))),LISTS!$K$2:$K$26),"OTRO"))</f>
        <v/>
      </c>
      <c r="K4776" s="11">
        <f>IF($I4776&lt;&gt;"SI",0,IFERROR($F4776,0))</f>
        <v/>
      </c>
      <c r="L4776" s="9">
        <f>IF(COUNTA($A4776:$H4776)=0,"",IF($J4776="OTRO",IFERROR(LOOKUP(2,1/(((LISTS!$H$2:$H$26&lt;&gt;"")*ISNUMBER(SEARCH(LISTS!$H$2:$H$26,$G4776)))+((LISTS!$I$2:$I$26&lt;&gt;"")*ISNUMBER(SEARCH(LISTS!$I$2:$I$26,$E4776)))),LISTS!$L$2:$L$26),"Concepto DIAN no mapeado a casilla automatica"),IF(LEFT($J4776,4)="TOPE","Control automatico DIAN: "&amp;$J4776,"Casilla automatica: "&amp;$J4776)))</f>
        <v/>
      </c>
    </row>
    <row r="4777">
      <c r="A4777" s="9" t="n"/>
      <c r="B4777" s="9" t="n"/>
      <c r="C4777" s="9" t="n"/>
      <c r="D4777" s="9" t="n"/>
      <c r="E4777" s="9" t="n"/>
      <c r="F4777" s="11" t="n"/>
      <c r="G4777" s="9" t="n"/>
      <c r="H4777" s="9" t="n"/>
      <c r="I4777" s="9">
        <f>IF(COUNTA($A4777:$H4777)=0,"",IF($J4777="OTRO","NO","SI"))</f>
        <v/>
      </c>
      <c r="J4777" s="9">
        <f>IF(COUNTA($A4777:$H4777)=0,"",IFERROR(LOOKUP(2,1/(((LISTS!$H$2:$H$26&lt;&gt;"")*ISNUMBER(SEARCH(LISTS!$H$2:$H$26,$G4777)))+((LISTS!$I$2:$I$26&lt;&gt;"")*ISNUMBER(SEARCH(LISTS!$I$2:$I$26,$E4777)))),LISTS!$K$2:$K$26),"OTRO"))</f>
        <v/>
      </c>
      <c r="K4777" s="11">
        <f>IF($I4777&lt;&gt;"SI",0,IFERROR($F4777,0))</f>
        <v/>
      </c>
      <c r="L4777" s="9">
        <f>IF(COUNTA($A4777:$H4777)=0,"",IF($J4777="OTRO",IFERROR(LOOKUP(2,1/(((LISTS!$H$2:$H$26&lt;&gt;"")*ISNUMBER(SEARCH(LISTS!$H$2:$H$26,$G4777)))+((LISTS!$I$2:$I$26&lt;&gt;"")*ISNUMBER(SEARCH(LISTS!$I$2:$I$26,$E4777)))),LISTS!$L$2:$L$26),"Concepto DIAN no mapeado a casilla automatica"),IF(LEFT($J4777,4)="TOPE","Control automatico DIAN: "&amp;$J4777,"Casilla automatica: "&amp;$J4777)))</f>
        <v/>
      </c>
    </row>
    <row r="4778">
      <c r="A4778" s="9" t="n"/>
      <c r="B4778" s="9" t="n"/>
      <c r="C4778" s="9" t="n"/>
      <c r="D4778" s="9" t="n"/>
      <c r="E4778" s="9" t="n"/>
      <c r="F4778" s="11" t="n"/>
      <c r="G4778" s="9" t="n"/>
      <c r="H4778" s="9" t="n"/>
      <c r="I4778" s="9">
        <f>IF(COUNTA($A4778:$H4778)=0,"",IF($J4778="OTRO","NO","SI"))</f>
        <v/>
      </c>
      <c r="J4778" s="9">
        <f>IF(COUNTA($A4778:$H4778)=0,"",IFERROR(LOOKUP(2,1/(((LISTS!$H$2:$H$26&lt;&gt;"")*ISNUMBER(SEARCH(LISTS!$H$2:$H$26,$G4778)))+((LISTS!$I$2:$I$26&lt;&gt;"")*ISNUMBER(SEARCH(LISTS!$I$2:$I$26,$E4778)))),LISTS!$K$2:$K$26),"OTRO"))</f>
        <v/>
      </c>
      <c r="K4778" s="11">
        <f>IF($I4778&lt;&gt;"SI",0,IFERROR($F4778,0))</f>
        <v/>
      </c>
      <c r="L4778" s="9">
        <f>IF(COUNTA($A4778:$H4778)=0,"",IF($J4778="OTRO",IFERROR(LOOKUP(2,1/(((LISTS!$H$2:$H$26&lt;&gt;"")*ISNUMBER(SEARCH(LISTS!$H$2:$H$26,$G4778)))+((LISTS!$I$2:$I$26&lt;&gt;"")*ISNUMBER(SEARCH(LISTS!$I$2:$I$26,$E4778)))),LISTS!$L$2:$L$26),"Concepto DIAN no mapeado a casilla automatica"),IF(LEFT($J4778,4)="TOPE","Control automatico DIAN: "&amp;$J4778,"Casilla automatica: "&amp;$J4778)))</f>
        <v/>
      </c>
    </row>
    <row r="4779">
      <c r="A4779" s="9" t="n"/>
      <c r="B4779" s="9" t="n"/>
      <c r="C4779" s="9" t="n"/>
      <c r="D4779" s="9" t="n"/>
      <c r="E4779" s="9" t="n"/>
      <c r="F4779" s="11" t="n"/>
      <c r="G4779" s="9" t="n"/>
      <c r="H4779" s="9" t="n"/>
      <c r="I4779" s="9">
        <f>IF(COUNTA($A4779:$H4779)=0,"",IF($J4779="OTRO","NO","SI"))</f>
        <v/>
      </c>
      <c r="J4779" s="9">
        <f>IF(COUNTA($A4779:$H4779)=0,"",IFERROR(LOOKUP(2,1/(((LISTS!$H$2:$H$26&lt;&gt;"")*ISNUMBER(SEARCH(LISTS!$H$2:$H$26,$G4779)))+((LISTS!$I$2:$I$26&lt;&gt;"")*ISNUMBER(SEARCH(LISTS!$I$2:$I$26,$E4779)))),LISTS!$K$2:$K$26),"OTRO"))</f>
        <v/>
      </c>
      <c r="K4779" s="11">
        <f>IF($I4779&lt;&gt;"SI",0,IFERROR($F4779,0))</f>
        <v/>
      </c>
      <c r="L4779" s="9">
        <f>IF(COUNTA($A4779:$H4779)=0,"",IF($J4779="OTRO",IFERROR(LOOKUP(2,1/(((LISTS!$H$2:$H$26&lt;&gt;"")*ISNUMBER(SEARCH(LISTS!$H$2:$H$26,$G4779)))+((LISTS!$I$2:$I$26&lt;&gt;"")*ISNUMBER(SEARCH(LISTS!$I$2:$I$26,$E4779)))),LISTS!$L$2:$L$26),"Concepto DIAN no mapeado a casilla automatica"),IF(LEFT($J4779,4)="TOPE","Control automatico DIAN: "&amp;$J4779,"Casilla automatica: "&amp;$J4779)))</f>
        <v/>
      </c>
    </row>
    <row r="4780">
      <c r="A4780" s="9" t="n"/>
      <c r="B4780" s="9" t="n"/>
      <c r="C4780" s="9" t="n"/>
      <c r="D4780" s="9" t="n"/>
      <c r="E4780" s="9" t="n"/>
      <c r="F4780" s="11" t="n"/>
      <c r="G4780" s="9" t="n"/>
      <c r="H4780" s="9" t="n"/>
      <c r="I4780" s="9">
        <f>IF(COUNTA($A4780:$H4780)=0,"",IF($J4780="OTRO","NO","SI"))</f>
        <v/>
      </c>
      <c r="J4780" s="9">
        <f>IF(COUNTA($A4780:$H4780)=0,"",IFERROR(LOOKUP(2,1/(((LISTS!$H$2:$H$26&lt;&gt;"")*ISNUMBER(SEARCH(LISTS!$H$2:$H$26,$G4780)))+((LISTS!$I$2:$I$26&lt;&gt;"")*ISNUMBER(SEARCH(LISTS!$I$2:$I$26,$E4780)))),LISTS!$K$2:$K$26),"OTRO"))</f>
        <v/>
      </c>
      <c r="K4780" s="11">
        <f>IF($I4780&lt;&gt;"SI",0,IFERROR($F4780,0))</f>
        <v/>
      </c>
      <c r="L4780" s="9">
        <f>IF(COUNTA($A4780:$H4780)=0,"",IF($J4780="OTRO",IFERROR(LOOKUP(2,1/(((LISTS!$H$2:$H$26&lt;&gt;"")*ISNUMBER(SEARCH(LISTS!$H$2:$H$26,$G4780)))+((LISTS!$I$2:$I$26&lt;&gt;"")*ISNUMBER(SEARCH(LISTS!$I$2:$I$26,$E4780)))),LISTS!$L$2:$L$26),"Concepto DIAN no mapeado a casilla automatica"),IF(LEFT($J4780,4)="TOPE","Control automatico DIAN: "&amp;$J4780,"Casilla automatica: "&amp;$J4780)))</f>
        <v/>
      </c>
    </row>
    <row r="4781">
      <c r="A4781" s="9" t="n"/>
      <c r="B4781" s="9" t="n"/>
      <c r="C4781" s="9" t="n"/>
      <c r="D4781" s="9" t="n"/>
      <c r="E4781" s="9" t="n"/>
      <c r="F4781" s="11" t="n"/>
      <c r="G4781" s="9" t="n"/>
      <c r="H4781" s="9" t="n"/>
      <c r="I4781" s="9">
        <f>IF(COUNTA($A4781:$H4781)=0,"",IF($J4781="OTRO","NO","SI"))</f>
        <v/>
      </c>
      <c r="J4781" s="9">
        <f>IF(COUNTA($A4781:$H4781)=0,"",IFERROR(LOOKUP(2,1/(((LISTS!$H$2:$H$26&lt;&gt;"")*ISNUMBER(SEARCH(LISTS!$H$2:$H$26,$G4781)))+((LISTS!$I$2:$I$26&lt;&gt;"")*ISNUMBER(SEARCH(LISTS!$I$2:$I$26,$E4781)))),LISTS!$K$2:$K$26),"OTRO"))</f>
        <v/>
      </c>
      <c r="K4781" s="11">
        <f>IF($I4781&lt;&gt;"SI",0,IFERROR($F4781,0))</f>
        <v/>
      </c>
      <c r="L4781" s="9">
        <f>IF(COUNTA($A4781:$H4781)=0,"",IF($J4781="OTRO",IFERROR(LOOKUP(2,1/(((LISTS!$H$2:$H$26&lt;&gt;"")*ISNUMBER(SEARCH(LISTS!$H$2:$H$26,$G4781)))+((LISTS!$I$2:$I$26&lt;&gt;"")*ISNUMBER(SEARCH(LISTS!$I$2:$I$26,$E4781)))),LISTS!$L$2:$L$26),"Concepto DIAN no mapeado a casilla automatica"),IF(LEFT($J4781,4)="TOPE","Control automatico DIAN: "&amp;$J4781,"Casilla automatica: "&amp;$J4781)))</f>
        <v/>
      </c>
    </row>
    <row r="4782">
      <c r="A4782" s="9" t="n"/>
      <c r="B4782" s="9" t="n"/>
      <c r="C4782" s="9" t="n"/>
      <c r="D4782" s="9" t="n"/>
      <c r="E4782" s="9" t="n"/>
      <c r="F4782" s="11" t="n"/>
      <c r="G4782" s="9" t="n"/>
      <c r="H4782" s="9" t="n"/>
      <c r="I4782" s="9">
        <f>IF(COUNTA($A4782:$H4782)=0,"",IF($J4782="OTRO","NO","SI"))</f>
        <v/>
      </c>
      <c r="J4782" s="9">
        <f>IF(COUNTA($A4782:$H4782)=0,"",IFERROR(LOOKUP(2,1/(((LISTS!$H$2:$H$26&lt;&gt;"")*ISNUMBER(SEARCH(LISTS!$H$2:$H$26,$G4782)))+((LISTS!$I$2:$I$26&lt;&gt;"")*ISNUMBER(SEARCH(LISTS!$I$2:$I$26,$E4782)))),LISTS!$K$2:$K$26),"OTRO"))</f>
        <v/>
      </c>
      <c r="K4782" s="11">
        <f>IF($I4782&lt;&gt;"SI",0,IFERROR($F4782,0))</f>
        <v/>
      </c>
      <c r="L4782" s="9">
        <f>IF(COUNTA($A4782:$H4782)=0,"",IF($J4782="OTRO",IFERROR(LOOKUP(2,1/(((LISTS!$H$2:$H$26&lt;&gt;"")*ISNUMBER(SEARCH(LISTS!$H$2:$H$26,$G4782)))+((LISTS!$I$2:$I$26&lt;&gt;"")*ISNUMBER(SEARCH(LISTS!$I$2:$I$26,$E4782)))),LISTS!$L$2:$L$26),"Concepto DIAN no mapeado a casilla automatica"),IF(LEFT($J4782,4)="TOPE","Control automatico DIAN: "&amp;$J4782,"Casilla automatica: "&amp;$J4782)))</f>
        <v/>
      </c>
    </row>
    <row r="4783">
      <c r="A4783" s="9" t="n"/>
      <c r="B4783" s="9" t="n"/>
      <c r="C4783" s="9" t="n"/>
      <c r="D4783" s="9" t="n"/>
      <c r="E4783" s="9" t="n"/>
      <c r="F4783" s="11" t="n"/>
      <c r="G4783" s="9" t="n"/>
      <c r="H4783" s="9" t="n"/>
      <c r="I4783" s="9">
        <f>IF(COUNTA($A4783:$H4783)=0,"",IF($J4783="OTRO","NO","SI"))</f>
        <v/>
      </c>
      <c r="J4783" s="9">
        <f>IF(COUNTA($A4783:$H4783)=0,"",IFERROR(LOOKUP(2,1/(((LISTS!$H$2:$H$26&lt;&gt;"")*ISNUMBER(SEARCH(LISTS!$H$2:$H$26,$G4783)))+((LISTS!$I$2:$I$26&lt;&gt;"")*ISNUMBER(SEARCH(LISTS!$I$2:$I$26,$E4783)))),LISTS!$K$2:$K$26),"OTRO"))</f>
        <v/>
      </c>
      <c r="K4783" s="11">
        <f>IF($I4783&lt;&gt;"SI",0,IFERROR($F4783,0))</f>
        <v/>
      </c>
      <c r="L4783" s="9">
        <f>IF(COUNTA($A4783:$H4783)=0,"",IF($J4783="OTRO",IFERROR(LOOKUP(2,1/(((LISTS!$H$2:$H$26&lt;&gt;"")*ISNUMBER(SEARCH(LISTS!$H$2:$H$26,$G4783)))+((LISTS!$I$2:$I$26&lt;&gt;"")*ISNUMBER(SEARCH(LISTS!$I$2:$I$26,$E4783)))),LISTS!$L$2:$L$26),"Concepto DIAN no mapeado a casilla automatica"),IF(LEFT($J4783,4)="TOPE","Control automatico DIAN: "&amp;$J4783,"Casilla automatica: "&amp;$J4783)))</f>
        <v/>
      </c>
    </row>
    <row r="4784">
      <c r="A4784" s="9" t="n"/>
      <c r="B4784" s="9" t="n"/>
      <c r="C4784" s="9" t="n"/>
      <c r="D4784" s="9" t="n"/>
      <c r="E4784" s="9" t="n"/>
      <c r="F4784" s="11" t="n"/>
      <c r="G4784" s="9" t="n"/>
      <c r="H4784" s="9" t="n"/>
      <c r="I4784" s="9">
        <f>IF(COUNTA($A4784:$H4784)=0,"",IF($J4784="OTRO","NO","SI"))</f>
        <v/>
      </c>
      <c r="J4784" s="9">
        <f>IF(COUNTA($A4784:$H4784)=0,"",IFERROR(LOOKUP(2,1/(((LISTS!$H$2:$H$26&lt;&gt;"")*ISNUMBER(SEARCH(LISTS!$H$2:$H$26,$G4784)))+((LISTS!$I$2:$I$26&lt;&gt;"")*ISNUMBER(SEARCH(LISTS!$I$2:$I$26,$E4784)))),LISTS!$K$2:$K$26),"OTRO"))</f>
        <v/>
      </c>
      <c r="K4784" s="11">
        <f>IF($I4784&lt;&gt;"SI",0,IFERROR($F4784,0))</f>
        <v/>
      </c>
      <c r="L4784" s="9">
        <f>IF(COUNTA($A4784:$H4784)=0,"",IF($J4784="OTRO",IFERROR(LOOKUP(2,1/(((LISTS!$H$2:$H$26&lt;&gt;"")*ISNUMBER(SEARCH(LISTS!$H$2:$H$26,$G4784)))+((LISTS!$I$2:$I$26&lt;&gt;"")*ISNUMBER(SEARCH(LISTS!$I$2:$I$26,$E4784)))),LISTS!$L$2:$L$26),"Concepto DIAN no mapeado a casilla automatica"),IF(LEFT($J4784,4)="TOPE","Control automatico DIAN: "&amp;$J4784,"Casilla automatica: "&amp;$J4784)))</f>
        <v/>
      </c>
    </row>
    <row r="4785">
      <c r="A4785" s="9" t="n"/>
      <c r="B4785" s="9" t="n"/>
      <c r="C4785" s="9" t="n"/>
      <c r="D4785" s="9" t="n"/>
      <c r="E4785" s="9" t="n"/>
      <c r="F4785" s="11" t="n"/>
      <c r="G4785" s="9" t="n"/>
      <c r="H4785" s="9" t="n"/>
      <c r="I4785" s="9">
        <f>IF(COUNTA($A4785:$H4785)=0,"",IF($J4785="OTRO","NO","SI"))</f>
        <v/>
      </c>
      <c r="J4785" s="9">
        <f>IF(COUNTA($A4785:$H4785)=0,"",IFERROR(LOOKUP(2,1/(((LISTS!$H$2:$H$26&lt;&gt;"")*ISNUMBER(SEARCH(LISTS!$H$2:$H$26,$G4785)))+((LISTS!$I$2:$I$26&lt;&gt;"")*ISNUMBER(SEARCH(LISTS!$I$2:$I$26,$E4785)))),LISTS!$K$2:$K$26),"OTRO"))</f>
        <v/>
      </c>
      <c r="K4785" s="11">
        <f>IF($I4785&lt;&gt;"SI",0,IFERROR($F4785,0))</f>
        <v/>
      </c>
      <c r="L4785" s="9">
        <f>IF(COUNTA($A4785:$H4785)=0,"",IF($J4785="OTRO",IFERROR(LOOKUP(2,1/(((LISTS!$H$2:$H$26&lt;&gt;"")*ISNUMBER(SEARCH(LISTS!$H$2:$H$26,$G4785)))+((LISTS!$I$2:$I$26&lt;&gt;"")*ISNUMBER(SEARCH(LISTS!$I$2:$I$26,$E4785)))),LISTS!$L$2:$L$26),"Concepto DIAN no mapeado a casilla automatica"),IF(LEFT($J4785,4)="TOPE","Control automatico DIAN: "&amp;$J4785,"Casilla automatica: "&amp;$J4785)))</f>
        <v/>
      </c>
    </row>
    <row r="4786">
      <c r="A4786" s="9" t="n"/>
      <c r="B4786" s="9" t="n"/>
      <c r="C4786" s="9" t="n"/>
      <c r="D4786" s="9" t="n"/>
      <c r="E4786" s="9" t="n"/>
      <c r="F4786" s="11" t="n"/>
      <c r="G4786" s="9" t="n"/>
      <c r="H4786" s="9" t="n"/>
      <c r="I4786" s="9">
        <f>IF(COUNTA($A4786:$H4786)=0,"",IF($J4786="OTRO","NO","SI"))</f>
        <v/>
      </c>
      <c r="J4786" s="9">
        <f>IF(COUNTA($A4786:$H4786)=0,"",IFERROR(LOOKUP(2,1/(((LISTS!$H$2:$H$26&lt;&gt;"")*ISNUMBER(SEARCH(LISTS!$H$2:$H$26,$G4786)))+((LISTS!$I$2:$I$26&lt;&gt;"")*ISNUMBER(SEARCH(LISTS!$I$2:$I$26,$E4786)))),LISTS!$K$2:$K$26),"OTRO"))</f>
        <v/>
      </c>
      <c r="K4786" s="11">
        <f>IF($I4786&lt;&gt;"SI",0,IFERROR($F4786,0))</f>
        <v/>
      </c>
      <c r="L4786" s="9">
        <f>IF(COUNTA($A4786:$H4786)=0,"",IF($J4786="OTRO",IFERROR(LOOKUP(2,1/(((LISTS!$H$2:$H$26&lt;&gt;"")*ISNUMBER(SEARCH(LISTS!$H$2:$H$26,$G4786)))+((LISTS!$I$2:$I$26&lt;&gt;"")*ISNUMBER(SEARCH(LISTS!$I$2:$I$26,$E4786)))),LISTS!$L$2:$L$26),"Concepto DIAN no mapeado a casilla automatica"),IF(LEFT($J4786,4)="TOPE","Control automatico DIAN: "&amp;$J4786,"Casilla automatica: "&amp;$J4786)))</f>
        <v/>
      </c>
    </row>
    <row r="4787">
      <c r="A4787" s="9" t="n"/>
      <c r="B4787" s="9" t="n"/>
      <c r="C4787" s="9" t="n"/>
      <c r="D4787" s="9" t="n"/>
      <c r="E4787" s="9" t="n"/>
      <c r="F4787" s="11" t="n"/>
      <c r="G4787" s="9" t="n"/>
      <c r="H4787" s="9" t="n"/>
      <c r="I4787" s="9">
        <f>IF(COUNTA($A4787:$H4787)=0,"",IF($J4787="OTRO","NO","SI"))</f>
        <v/>
      </c>
      <c r="J4787" s="9">
        <f>IF(COUNTA($A4787:$H4787)=0,"",IFERROR(LOOKUP(2,1/(((LISTS!$H$2:$H$26&lt;&gt;"")*ISNUMBER(SEARCH(LISTS!$H$2:$H$26,$G4787)))+((LISTS!$I$2:$I$26&lt;&gt;"")*ISNUMBER(SEARCH(LISTS!$I$2:$I$26,$E4787)))),LISTS!$K$2:$K$26),"OTRO"))</f>
        <v/>
      </c>
      <c r="K4787" s="11">
        <f>IF($I4787&lt;&gt;"SI",0,IFERROR($F4787,0))</f>
        <v/>
      </c>
      <c r="L4787" s="9">
        <f>IF(COUNTA($A4787:$H4787)=0,"",IF($J4787="OTRO",IFERROR(LOOKUP(2,1/(((LISTS!$H$2:$H$26&lt;&gt;"")*ISNUMBER(SEARCH(LISTS!$H$2:$H$26,$G4787)))+((LISTS!$I$2:$I$26&lt;&gt;"")*ISNUMBER(SEARCH(LISTS!$I$2:$I$26,$E4787)))),LISTS!$L$2:$L$26),"Concepto DIAN no mapeado a casilla automatica"),IF(LEFT($J4787,4)="TOPE","Control automatico DIAN: "&amp;$J4787,"Casilla automatica: "&amp;$J4787)))</f>
        <v/>
      </c>
    </row>
    <row r="4788">
      <c r="A4788" s="9" t="n"/>
      <c r="B4788" s="9" t="n"/>
      <c r="C4788" s="9" t="n"/>
      <c r="D4788" s="9" t="n"/>
      <c r="E4788" s="9" t="n"/>
      <c r="F4788" s="11" t="n"/>
      <c r="G4788" s="9" t="n"/>
      <c r="H4788" s="9" t="n"/>
      <c r="I4788" s="9">
        <f>IF(COUNTA($A4788:$H4788)=0,"",IF($J4788="OTRO","NO","SI"))</f>
        <v/>
      </c>
      <c r="J4788" s="9">
        <f>IF(COUNTA($A4788:$H4788)=0,"",IFERROR(LOOKUP(2,1/(((LISTS!$H$2:$H$26&lt;&gt;"")*ISNUMBER(SEARCH(LISTS!$H$2:$H$26,$G4788)))+((LISTS!$I$2:$I$26&lt;&gt;"")*ISNUMBER(SEARCH(LISTS!$I$2:$I$26,$E4788)))),LISTS!$K$2:$K$26),"OTRO"))</f>
        <v/>
      </c>
      <c r="K4788" s="11">
        <f>IF($I4788&lt;&gt;"SI",0,IFERROR($F4788,0))</f>
        <v/>
      </c>
      <c r="L4788" s="9">
        <f>IF(COUNTA($A4788:$H4788)=0,"",IF($J4788="OTRO",IFERROR(LOOKUP(2,1/(((LISTS!$H$2:$H$26&lt;&gt;"")*ISNUMBER(SEARCH(LISTS!$H$2:$H$26,$G4788)))+((LISTS!$I$2:$I$26&lt;&gt;"")*ISNUMBER(SEARCH(LISTS!$I$2:$I$26,$E4788)))),LISTS!$L$2:$L$26),"Concepto DIAN no mapeado a casilla automatica"),IF(LEFT($J4788,4)="TOPE","Control automatico DIAN: "&amp;$J4788,"Casilla automatica: "&amp;$J4788)))</f>
        <v/>
      </c>
    </row>
    <row r="4789">
      <c r="A4789" s="9" t="n"/>
      <c r="B4789" s="9" t="n"/>
      <c r="C4789" s="9" t="n"/>
      <c r="D4789" s="9" t="n"/>
      <c r="E4789" s="9" t="n"/>
      <c r="F4789" s="11" t="n"/>
      <c r="G4789" s="9" t="n"/>
      <c r="H4789" s="9" t="n"/>
      <c r="I4789" s="9">
        <f>IF(COUNTA($A4789:$H4789)=0,"",IF($J4789="OTRO","NO","SI"))</f>
        <v/>
      </c>
      <c r="J4789" s="9">
        <f>IF(COUNTA($A4789:$H4789)=0,"",IFERROR(LOOKUP(2,1/(((LISTS!$H$2:$H$26&lt;&gt;"")*ISNUMBER(SEARCH(LISTS!$H$2:$H$26,$G4789)))+((LISTS!$I$2:$I$26&lt;&gt;"")*ISNUMBER(SEARCH(LISTS!$I$2:$I$26,$E4789)))),LISTS!$K$2:$K$26),"OTRO"))</f>
        <v/>
      </c>
      <c r="K4789" s="11">
        <f>IF($I4789&lt;&gt;"SI",0,IFERROR($F4789,0))</f>
        <v/>
      </c>
      <c r="L4789" s="9">
        <f>IF(COUNTA($A4789:$H4789)=0,"",IF($J4789="OTRO",IFERROR(LOOKUP(2,1/(((LISTS!$H$2:$H$26&lt;&gt;"")*ISNUMBER(SEARCH(LISTS!$H$2:$H$26,$G4789)))+((LISTS!$I$2:$I$26&lt;&gt;"")*ISNUMBER(SEARCH(LISTS!$I$2:$I$26,$E4789)))),LISTS!$L$2:$L$26),"Concepto DIAN no mapeado a casilla automatica"),IF(LEFT($J4789,4)="TOPE","Control automatico DIAN: "&amp;$J4789,"Casilla automatica: "&amp;$J4789)))</f>
        <v/>
      </c>
    </row>
    <row r="4790">
      <c r="A4790" s="9" t="n"/>
      <c r="B4790" s="9" t="n"/>
      <c r="C4790" s="9" t="n"/>
      <c r="D4790" s="9" t="n"/>
      <c r="E4790" s="9" t="n"/>
      <c r="F4790" s="11" t="n"/>
      <c r="G4790" s="9" t="n"/>
      <c r="H4790" s="9" t="n"/>
      <c r="I4790" s="9">
        <f>IF(COUNTA($A4790:$H4790)=0,"",IF($J4790="OTRO","NO","SI"))</f>
        <v/>
      </c>
      <c r="J4790" s="9">
        <f>IF(COUNTA($A4790:$H4790)=0,"",IFERROR(LOOKUP(2,1/(((LISTS!$H$2:$H$26&lt;&gt;"")*ISNUMBER(SEARCH(LISTS!$H$2:$H$26,$G4790)))+((LISTS!$I$2:$I$26&lt;&gt;"")*ISNUMBER(SEARCH(LISTS!$I$2:$I$26,$E4790)))),LISTS!$K$2:$K$26),"OTRO"))</f>
        <v/>
      </c>
      <c r="K4790" s="11">
        <f>IF($I4790&lt;&gt;"SI",0,IFERROR($F4790,0))</f>
        <v/>
      </c>
      <c r="L4790" s="9">
        <f>IF(COUNTA($A4790:$H4790)=0,"",IF($J4790="OTRO",IFERROR(LOOKUP(2,1/(((LISTS!$H$2:$H$26&lt;&gt;"")*ISNUMBER(SEARCH(LISTS!$H$2:$H$26,$G4790)))+((LISTS!$I$2:$I$26&lt;&gt;"")*ISNUMBER(SEARCH(LISTS!$I$2:$I$26,$E4790)))),LISTS!$L$2:$L$26),"Concepto DIAN no mapeado a casilla automatica"),IF(LEFT($J4790,4)="TOPE","Control automatico DIAN: "&amp;$J4790,"Casilla automatica: "&amp;$J4790)))</f>
        <v/>
      </c>
    </row>
    <row r="4791">
      <c r="A4791" s="9" t="n"/>
      <c r="B4791" s="9" t="n"/>
      <c r="C4791" s="9" t="n"/>
      <c r="D4791" s="9" t="n"/>
      <c r="E4791" s="9" t="n"/>
      <c r="F4791" s="11" t="n"/>
      <c r="G4791" s="9" t="n"/>
      <c r="H4791" s="9" t="n"/>
      <c r="I4791" s="9">
        <f>IF(COUNTA($A4791:$H4791)=0,"",IF($J4791="OTRO","NO","SI"))</f>
        <v/>
      </c>
      <c r="J4791" s="9">
        <f>IF(COUNTA($A4791:$H4791)=0,"",IFERROR(LOOKUP(2,1/(((LISTS!$H$2:$H$26&lt;&gt;"")*ISNUMBER(SEARCH(LISTS!$H$2:$H$26,$G4791)))+((LISTS!$I$2:$I$26&lt;&gt;"")*ISNUMBER(SEARCH(LISTS!$I$2:$I$26,$E4791)))),LISTS!$K$2:$K$26),"OTRO"))</f>
        <v/>
      </c>
      <c r="K4791" s="11">
        <f>IF($I4791&lt;&gt;"SI",0,IFERROR($F4791,0))</f>
        <v/>
      </c>
      <c r="L4791" s="9">
        <f>IF(COUNTA($A4791:$H4791)=0,"",IF($J4791="OTRO",IFERROR(LOOKUP(2,1/(((LISTS!$H$2:$H$26&lt;&gt;"")*ISNUMBER(SEARCH(LISTS!$H$2:$H$26,$G4791)))+((LISTS!$I$2:$I$26&lt;&gt;"")*ISNUMBER(SEARCH(LISTS!$I$2:$I$26,$E4791)))),LISTS!$L$2:$L$26),"Concepto DIAN no mapeado a casilla automatica"),IF(LEFT($J4791,4)="TOPE","Control automatico DIAN: "&amp;$J4791,"Casilla automatica: "&amp;$J4791)))</f>
        <v/>
      </c>
    </row>
    <row r="4792">
      <c r="A4792" s="9" t="n"/>
      <c r="B4792" s="9" t="n"/>
      <c r="C4792" s="9" t="n"/>
      <c r="D4792" s="9" t="n"/>
      <c r="E4792" s="9" t="n"/>
      <c r="F4792" s="11" t="n"/>
      <c r="G4792" s="9" t="n"/>
      <c r="H4792" s="9" t="n"/>
      <c r="I4792" s="9">
        <f>IF(COUNTA($A4792:$H4792)=0,"",IF($J4792="OTRO","NO","SI"))</f>
        <v/>
      </c>
      <c r="J4792" s="9">
        <f>IF(COUNTA($A4792:$H4792)=0,"",IFERROR(LOOKUP(2,1/(((LISTS!$H$2:$H$26&lt;&gt;"")*ISNUMBER(SEARCH(LISTS!$H$2:$H$26,$G4792)))+((LISTS!$I$2:$I$26&lt;&gt;"")*ISNUMBER(SEARCH(LISTS!$I$2:$I$26,$E4792)))),LISTS!$K$2:$K$26),"OTRO"))</f>
        <v/>
      </c>
      <c r="K4792" s="11">
        <f>IF($I4792&lt;&gt;"SI",0,IFERROR($F4792,0))</f>
        <v/>
      </c>
      <c r="L4792" s="9">
        <f>IF(COUNTA($A4792:$H4792)=0,"",IF($J4792="OTRO",IFERROR(LOOKUP(2,1/(((LISTS!$H$2:$H$26&lt;&gt;"")*ISNUMBER(SEARCH(LISTS!$H$2:$H$26,$G4792)))+((LISTS!$I$2:$I$26&lt;&gt;"")*ISNUMBER(SEARCH(LISTS!$I$2:$I$26,$E4792)))),LISTS!$L$2:$L$26),"Concepto DIAN no mapeado a casilla automatica"),IF(LEFT($J4792,4)="TOPE","Control automatico DIAN: "&amp;$J4792,"Casilla automatica: "&amp;$J4792)))</f>
        <v/>
      </c>
    </row>
    <row r="4793">
      <c r="A4793" s="9" t="n"/>
      <c r="B4793" s="9" t="n"/>
      <c r="C4793" s="9" t="n"/>
      <c r="D4793" s="9" t="n"/>
      <c r="E4793" s="9" t="n"/>
      <c r="F4793" s="11" t="n"/>
      <c r="G4793" s="9" t="n"/>
      <c r="H4793" s="9" t="n"/>
      <c r="I4793" s="9">
        <f>IF(COUNTA($A4793:$H4793)=0,"",IF($J4793="OTRO","NO","SI"))</f>
        <v/>
      </c>
      <c r="J4793" s="9">
        <f>IF(COUNTA($A4793:$H4793)=0,"",IFERROR(LOOKUP(2,1/(((LISTS!$H$2:$H$26&lt;&gt;"")*ISNUMBER(SEARCH(LISTS!$H$2:$H$26,$G4793)))+((LISTS!$I$2:$I$26&lt;&gt;"")*ISNUMBER(SEARCH(LISTS!$I$2:$I$26,$E4793)))),LISTS!$K$2:$K$26),"OTRO"))</f>
        <v/>
      </c>
      <c r="K4793" s="11">
        <f>IF($I4793&lt;&gt;"SI",0,IFERROR($F4793,0))</f>
        <v/>
      </c>
      <c r="L4793" s="9">
        <f>IF(COUNTA($A4793:$H4793)=0,"",IF($J4793="OTRO",IFERROR(LOOKUP(2,1/(((LISTS!$H$2:$H$26&lt;&gt;"")*ISNUMBER(SEARCH(LISTS!$H$2:$H$26,$G4793)))+((LISTS!$I$2:$I$26&lt;&gt;"")*ISNUMBER(SEARCH(LISTS!$I$2:$I$26,$E4793)))),LISTS!$L$2:$L$26),"Concepto DIAN no mapeado a casilla automatica"),IF(LEFT($J4793,4)="TOPE","Control automatico DIAN: "&amp;$J4793,"Casilla automatica: "&amp;$J4793)))</f>
        <v/>
      </c>
    </row>
    <row r="4794">
      <c r="A4794" s="9" t="n"/>
      <c r="B4794" s="9" t="n"/>
      <c r="C4794" s="9" t="n"/>
      <c r="D4794" s="9" t="n"/>
      <c r="E4794" s="9" t="n"/>
      <c r="F4794" s="11" t="n"/>
      <c r="G4794" s="9" t="n"/>
      <c r="H4794" s="9" t="n"/>
      <c r="I4794" s="9">
        <f>IF(COUNTA($A4794:$H4794)=0,"",IF($J4794="OTRO","NO","SI"))</f>
        <v/>
      </c>
      <c r="J4794" s="9">
        <f>IF(COUNTA($A4794:$H4794)=0,"",IFERROR(LOOKUP(2,1/(((LISTS!$H$2:$H$26&lt;&gt;"")*ISNUMBER(SEARCH(LISTS!$H$2:$H$26,$G4794)))+((LISTS!$I$2:$I$26&lt;&gt;"")*ISNUMBER(SEARCH(LISTS!$I$2:$I$26,$E4794)))),LISTS!$K$2:$K$26),"OTRO"))</f>
        <v/>
      </c>
      <c r="K4794" s="11">
        <f>IF($I4794&lt;&gt;"SI",0,IFERROR($F4794,0))</f>
        <v/>
      </c>
      <c r="L4794" s="9">
        <f>IF(COUNTA($A4794:$H4794)=0,"",IF($J4794="OTRO",IFERROR(LOOKUP(2,1/(((LISTS!$H$2:$H$26&lt;&gt;"")*ISNUMBER(SEARCH(LISTS!$H$2:$H$26,$G4794)))+((LISTS!$I$2:$I$26&lt;&gt;"")*ISNUMBER(SEARCH(LISTS!$I$2:$I$26,$E4794)))),LISTS!$L$2:$L$26),"Concepto DIAN no mapeado a casilla automatica"),IF(LEFT($J4794,4)="TOPE","Control automatico DIAN: "&amp;$J4794,"Casilla automatica: "&amp;$J4794)))</f>
        <v/>
      </c>
    </row>
    <row r="4795">
      <c r="A4795" s="9" t="n"/>
      <c r="B4795" s="9" t="n"/>
      <c r="C4795" s="9" t="n"/>
      <c r="D4795" s="9" t="n"/>
      <c r="E4795" s="9" t="n"/>
      <c r="F4795" s="11" t="n"/>
      <c r="G4795" s="9" t="n"/>
      <c r="H4795" s="9" t="n"/>
      <c r="I4795" s="9">
        <f>IF(COUNTA($A4795:$H4795)=0,"",IF($J4795="OTRO","NO","SI"))</f>
        <v/>
      </c>
      <c r="J4795" s="9">
        <f>IF(COUNTA($A4795:$H4795)=0,"",IFERROR(LOOKUP(2,1/(((LISTS!$H$2:$H$26&lt;&gt;"")*ISNUMBER(SEARCH(LISTS!$H$2:$H$26,$G4795)))+((LISTS!$I$2:$I$26&lt;&gt;"")*ISNUMBER(SEARCH(LISTS!$I$2:$I$26,$E4795)))),LISTS!$K$2:$K$26),"OTRO"))</f>
        <v/>
      </c>
      <c r="K4795" s="11">
        <f>IF($I4795&lt;&gt;"SI",0,IFERROR($F4795,0))</f>
        <v/>
      </c>
      <c r="L4795" s="9">
        <f>IF(COUNTA($A4795:$H4795)=0,"",IF($J4795="OTRO",IFERROR(LOOKUP(2,1/(((LISTS!$H$2:$H$26&lt;&gt;"")*ISNUMBER(SEARCH(LISTS!$H$2:$H$26,$G4795)))+((LISTS!$I$2:$I$26&lt;&gt;"")*ISNUMBER(SEARCH(LISTS!$I$2:$I$26,$E4795)))),LISTS!$L$2:$L$26),"Concepto DIAN no mapeado a casilla automatica"),IF(LEFT($J4795,4)="TOPE","Control automatico DIAN: "&amp;$J4795,"Casilla automatica: "&amp;$J4795)))</f>
        <v/>
      </c>
    </row>
    <row r="4796">
      <c r="A4796" s="9" t="n"/>
      <c r="B4796" s="9" t="n"/>
      <c r="C4796" s="9" t="n"/>
      <c r="D4796" s="9" t="n"/>
      <c r="E4796" s="9" t="n"/>
      <c r="F4796" s="11" t="n"/>
      <c r="G4796" s="9" t="n"/>
      <c r="H4796" s="9" t="n"/>
      <c r="I4796" s="9">
        <f>IF(COUNTA($A4796:$H4796)=0,"",IF($J4796="OTRO","NO","SI"))</f>
        <v/>
      </c>
      <c r="J4796" s="9">
        <f>IF(COUNTA($A4796:$H4796)=0,"",IFERROR(LOOKUP(2,1/(((LISTS!$H$2:$H$26&lt;&gt;"")*ISNUMBER(SEARCH(LISTS!$H$2:$H$26,$G4796)))+((LISTS!$I$2:$I$26&lt;&gt;"")*ISNUMBER(SEARCH(LISTS!$I$2:$I$26,$E4796)))),LISTS!$K$2:$K$26),"OTRO"))</f>
        <v/>
      </c>
      <c r="K4796" s="11">
        <f>IF($I4796&lt;&gt;"SI",0,IFERROR($F4796,0))</f>
        <v/>
      </c>
      <c r="L4796" s="9">
        <f>IF(COUNTA($A4796:$H4796)=0,"",IF($J4796="OTRO",IFERROR(LOOKUP(2,1/(((LISTS!$H$2:$H$26&lt;&gt;"")*ISNUMBER(SEARCH(LISTS!$H$2:$H$26,$G4796)))+((LISTS!$I$2:$I$26&lt;&gt;"")*ISNUMBER(SEARCH(LISTS!$I$2:$I$26,$E4796)))),LISTS!$L$2:$L$26),"Concepto DIAN no mapeado a casilla automatica"),IF(LEFT($J4796,4)="TOPE","Control automatico DIAN: "&amp;$J4796,"Casilla automatica: "&amp;$J4796)))</f>
        <v/>
      </c>
    </row>
    <row r="4797">
      <c r="A4797" s="9" t="n"/>
      <c r="B4797" s="9" t="n"/>
      <c r="C4797" s="9" t="n"/>
      <c r="D4797" s="9" t="n"/>
      <c r="E4797" s="9" t="n"/>
      <c r="F4797" s="11" t="n"/>
      <c r="G4797" s="9" t="n"/>
      <c r="H4797" s="9" t="n"/>
      <c r="I4797" s="9">
        <f>IF(COUNTA($A4797:$H4797)=0,"",IF($J4797="OTRO","NO","SI"))</f>
        <v/>
      </c>
      <c r="J4797" s="9">
        <f>IF(COUNTA($A4797:$H4797)=0,"",IFERROR(LOOKUP(2,1/(((LISTS!$H$2:$H$26&lt;&gt;"")*ISNUMBER(SEARCH(LISTS!$H$2:$H$26,$G4797)))+((LISTS!$I$2:$I$26&lt;&gt;"")*ISNUMBER(SEARCH(LISTS!$I$2:$I$26,$E4797)))),LISTS!$K$2:$K$26),"OTRO"))</f>
        <v/>
      </c>
      <c r="K4797" s="11">
        <f>IF($I4797&lt;&gt;"SI",0,IFERROR($F4797,0))</f>
        <v/>
      </c>
      <c r="L4797" s="9">
        <f>IF(COUNTA($A4797:$H4797)=0,"",IF($J4797="OTRO",IFERROR(LOOKUP(2,1/(((LISTS!$H$2:$H$26&lt;&gt;"")*ISNUMBER(SEARCH(LISTS!$H$2:$H$26,$G4797)))+((LISTS!$I$2:$I$26&lt;&gt;"")*ISNUMBER(SEARCH(LISTS!$I$2:$I$26,$E4797)))),LISTS!$L$2:$L$26),"Concepto DIAN no mapeado a casilla automatica"),IF(LEFT($J4797,4)="TOPE","Control automatico DIAN: "&amp;$J4797,"Casilla automatica: "&amp;$J4797)))</f>
        <v/>
      </c>
    </row>
    <row r="4798">
      <c r="A4798" s="9" t="n"/>
      <c r="B4798" s="9" t="n"/>
      <c r="C4798" s="9" t="n"/>
      <c r="D4798" s="9" t="n"/>
      <c r="E4798" s="9" t="n"/>
      <c r="F4798" s="11" t="n"/>
      <c r="G4798" s="9" t="n"/>
      <c r="H4798" s="9" t="n"/>
      <c r="I4798" s="9">
        <f>IF(COUNTA($A4798:$H4798)=0,"",IF($J4798="OTRO","NO","SI"))</f>
        <v/>
      </c>
      <c r="J4798" s="9">
        <f>IF(COUNTA($A4798:$H4798)=0,"",IFERROR(LOOKUP(2,1/(((LISTS!$H$2:$H$26&lt;&gt;"")*ISNUMBER(SEARCH(LISTS!$H$2:$H$26,$G4798)))+((LISTS!$I$2:$I$26&lt;&gt;"")*ISNUMBER(SEARCH(LISTS!$I$2:$I$26,$E4798)))),LISTS!$K$2:$K$26),"OTRO"))</f>
        <v/>
      </c>
      <c r="K4798" s="11">
        <f>IF($I4798&lt;&gt;"SI",0,IFERROR($F4798,0))</f>
        <v/>
      </c>
      <c r="L4798" s="9">
        <f>IF(COUNTA($A4798:$H4798)=0,"",IF($J4798="OTRO",IFERROR(LOOKUP(2,1/(((LISTS!$H$2:$H$26&lt;&gt;"")*ISNUMBER(SEARCH(LISTS!$H$2:$H$26,$G4798)))+((LISTS!$I$2:$I$26&lt;&gt;"")*ISNUMBER(SEARCH(LISTS!$I$2:$I$26,$E4798)))),LISTS!$L$2:$L$26),"Concepto DIAN no mapeado a casilla automatica"),IF(LEFT($J4798,4)="TOPE","Control automatico DIAN: "&amp;$J4798,"Casilla automatica: "&amp;$J4798)))</f>
        <v/>
      </c>
    </row>
    <row r="4799">
      <c r="A4799" s="9" t="n"/>
      <c r="B4799" s="9" t="n"/>
      <c r="C4799" s="9" t="n"/>
      <c r="D4799" s="9" t="n"/>
      <c r="E4799" s="9" t="n"/>
      <c r="F4799" s="11" t="n"/>
      <c r="G4799" s="9" t="n"/>
      <c r="H4799" s="9" t="n"/>
      <c r="I4799" s="9">
        <f>IF(COUNTA($A4799:$H4799)=0,"",IF($J4799="OTRO","NO","SI"))</f>
        <v/>
      </c>
      <c r="J4799" s="9">
        <f>IF(COUNTA($A4799:$H4799)=0,"",IFERROR(LOOKUP(2,1/(((LISTS!$H$2:$H$26&lt;&gt;"")*ISNUMBER(SEARCH(LISTS!$H$2:$H$26,$G4799)))+((LISTS!$I$2:$I$26&lt;&gt;"")*ISNUMBER(SEARCH(LISTS!$I$2:$I$26,$E4799)))),LISTS!$K$2:$K$26),"OTRO"))</f>
        <v/>
      </c>
      <c r="K4799" s="11">
        <f>IF($I4799&lt;&gt;"SI",0,IFERROR($F4799,0))</f>
        <v/>
      </c>
      <c r="L4799" s="9">
        <f>IF(COUNTA($A4799:$H4799)=0,"",IF($J4799="OTRO",IFERROR(LOOKUP(2,1/(((LISTS!$H$2:$H$26&lt;&gt;"")*ISNUMBER(SEARCH(LISTS!$H$2:$H$26,$G4799)))+((LISTS!$I$2:$I$26&lt;&gt;"")*ISNUMBER(SEARCH(LISTS!$I$2:$I$26,$E4799)))),LISTS!$L$2:$L$26),"Concepto DIAN no mapeado a casilla automatica"),IF(LEFT($J4799,4)="TOPE","Control automatico DIAN: "&amp;$J4799,"Casilla automatica: "&amp;$J4799)))</f>
        <v/>
      </c>
    </row>
    <row r="4800">
      <c r="A4800" s="9" t="n"/>
      <c r="B4800" s="9" t="n"/>
      <c r="C4800" s="9" t="n"/>
      <c r="D4800" s="9" t="n"/>
      <c r="E4800" s="9" t="n"/>
      <c r="F4800" s="11" t="n"/>
      <c r="G4800" s="9" t="n"/>
      <c r="H4800" s="9" t="n"/>
      <c r="I4800" s="9">
        <f>IF(COUNTA($A4800:$H4800)=0,"",IF($J4800="OTRO","NO","SI"))</f>
        <v/>
      </c>
      <c r="J4800" s="9">
        <f>IF(COUNTA($A4800:$H4800)=0,"",IFERROR(LOOKUP(2,1/(((LISTS!$H$2:$H$26&lt;&gt;"")*ISNUMBER(SEARCH(LISTS!$H$2:$H$26,$G4800)))+((LISTS!$I$2:$I$26&lt;&gt;"")*ISNUMBER(SEARCH(LISTS!$I$2:$I$26,$E4800)))),LISTS!$K$2:$K$26),"OTRO"))</f>
        <v/>
      </c>
      <c r="K4800" s="11">
        <f>IF($I4800&lt;&gt;"SI",0,IFERROR($F4800,0))</f>
        <v/>
      </c>
      <c r="L4800" s="9">
        <f>IF(COUNTA($A4800:$H4800)=0,"",IF($J4800="OTRO",IFERROR(LOOKUP(2,1/(((LISTS!$H$2:$H$26&lt;&gt;"")*ISNUMBER(SEARCH(LISTS!$H$2:$H$26,$G4800)))+((LISTS!$I$2:$I$26&lt;&gt;"")*ISNUMBER(SEARCH(LISTS!$I$2:$I$26,$E4800)))),LISTS!$L$2:$L$26),"Concepto DIAN no mapeado a casilla automatica"),IF(LEFT($J4800,4)="TOPE","Control automatico DIAN: "&amp;$J4800,"Casilla automatica: "&amp;$J4800)))</f>
        <v/>
      </c>
    </row>
    <row r="4801">
      <c r="A4801" s="9" t="n"/>
      <c r="B4801" s="9" t="n"/>
      <c r="C4801" s="9" t="n"/>
      <c r="D4801" s="9" t="n"/>
      <c r="E4801" s="9" t="n"/>
      <c r="F4801" s="11" t="n"/>
      <c r="G4801" s="9" t="n"/>
      <c r="H4801" s="9" t="n"/>
      <c r="I4801" s="9">
        <f>IF(COUNTA($A4801:$H4801)=0,"",IF($J4801="OTRO","NO","SI"))</f>
        <v/>
      </c>
      <c r="J4801" s="9">
        <f>IF(COUNTA($A4801:$H4801)=0,"",IFERROR(LOOKUP(2,1/(((LISTS!$H$2:$H$26&lt;&gt;"")*ISNUMBER(SEARCH(LISTS!$H$2:$H$26,$G4801)))+((LISTS!$I$2:$I$26&lt;&gt;"")*ISNUMBER(SEARCH(LISTS!$I$2:$I$26,$E4801)))),LISTS!$K$2:$K$26),"OTRO"))</f>
        <v/>
      </c>
      <c r="K4801" s="11">
        <f>IF($I4801&lt;&gt;"SI",0,IFERROR($F4801,0))</f>
        <v/>
      </c>
      <c r="L4801" s="9">
        <f>IF(COUNTA($A4801:$H4801)=0,"",IF($J4801="OTRO",IFERROR(LOOKUP(2,1/(((LISTS!$H$2:$H$26&lt;&gt;"")*ISNUMBER(SEARCH(LISTS!$H$2:$H$26,$G4801)))+((LISTS!$I$2:$I$26&lt;&gt;"")*ISNUMBER(SEARCH(LISTS!$I$2:$I$26,$E4801)))),LISTS!$L$2:$L$26),"Concepto DIAN no mapeado a casilla automatica"),IF(LEFT($J4801,4)="TOPE","Control automatico DIAN: "&amp;$J4801,"Casilla automatica: "&amp;$J4801)))</f>
        <v/>
      </c>
    </row>
    <row r="4802">
      <c r="A4802" s="9" t="n"/>
      <c r="B4802" s="9" t="n"/>
      <c r="C4802" s="9" t="n"/>
      <c r="D4802" s="9" t="n"/>
      <c r="E4802" s="9" t="n"/>
      <c r="F4802" s="11" t="n"/>
      <c r="G4802" s="9" t="n"/>
      <c r="H4802" s="9" t="n"/>
      <c r="I4802" s="9">
        <f>IF(COUNTA($A4802:$H4802)=0,"",IF($J4802="OTRO","NO","SI"))</f>
        <v/>
      </c>
      <c r="J4802" s="9">
        <f>IF(COUNTA($A4802:$H4802)=0,"",IFERROR(LOOKUP(2,1/(((LISTS!$H$2:$H$26&lt;&gt;"")*ISNUMBER(SEARCH(LISTS!$H$2:$H$26,$G4802)))+((LISTS!$I$2:$I$26&lt;&gt;"")*ISNUMBER(SEARCH(LISTS!$I$2:$I$26,$E4802)))),LISTS!$K$2:$K$26),"OTRO"))</f>
        <v/>
      </c>
      <c r="K4802" s="11">
        <f>IF($I4802&lt;&gt;"SI",0,IFERROR($F4802,0))</f>
        <v/>
      </c>
      <c r="L4802" s="9">
        <f>IF(COUNTA($A4802:$H4802)=0,"",IF($J4802="OTRO",IFERROR(LOOKUP(2,1/(((LISTS!$H$2:$H$26&lt;&gt;"")*ISNUMBER(SEARCH(LISTS!$H$2:$H$26,$G4802)))+((LISTS!$I$2:$I$26&lt;&gt;"")*ISNUMBER(SEARCH(LISTS!$I$2:$I$26,$E4802)))),LISTS!$L$2:$L$26),"Concepto DIAN no mapeado a casilla automatica"),IF(LEFT($J4802,4)="TOPE","Control automatico DIAN: "&amp;$J4802,"Casilla automatica: "&amp;$J4802)))</f>
        <v/>
      </c>
    </row>
    <row r="4803">
      <c r="A4803" s="9" t="n"/>
      <c r="B4803" s="9" t="n"/>
      <c r="C4803" s="9" t="n"/>
      <c r="D4803" s="9" t="n"/>
      <c r="E4803" s="9" t="n"/>
      <c r="F4803" s="11" t="n"/>
      <c r="G4803" s="9" t="n"/>
      <c r="H4803" s="9" t="n"/>
      <c r="I4803" s="9">
        <f>IF(COUNTA($A4803:$H4803)=0,"",IF($J4803="OTRO","NO","SI"))</f>
        <v/>
      </c>
      <c r="J4803" s="9">
        <f>IF(COUNTA($A4803:$H4803)=0,"",IFERROR(LOOKUP(2,1/(((LISTS!$H$2:$H$26&lt;&gt;"")*ISNUMBER(SEARCH(LISTS!$H$2:$H$26,$G4803)))+((LISTS!$I$2:$I$26&lt;&gt;"")*ISNUMBER(SEARCH(LISTS!$I$2:$I$26,$E4803)))),LISTS!$K$2:$K$26),"OTRO"))</f>
        <v/>
      </c>
      <c r="K4803" s="11">
        <f>IF($I4803&lt;&gt;"SI",0,IFERROR($F4803,0))</f>
        <v/>
      </c>
      <c r="L4803" s="9">
        <f>IF(COUNTA($A4803:$H4803)=0,"",IF($J4803="OTRO",IFERROR(LOOKUP(2,1/(((LISTS!$H$2:$H$26&lt;&gt;"")*ISNUMBER(SEARCH(LISTS!$H$2:$H$26,$G4803)))+((LISTS!$I$2:$I$26&lt;&gt;"")*ISNUMBER(SEARCH(LISTS!$I$2:$I$26,$E4803)))),LISTS!$L$2:$L$26),"Concepto DIAN no mapeado a casilla automatica"),IF(LEFT($J4803,4)="TOPE","Control automatico DIAN: "&amp;$J4803,"Casilla automatica: "&amp;$J4803)))</f>
        <v/>
      </c>
    </row>
    <row r="4804">
      <c r="A4804" s="9" t="n"/>
      <c r="B4804" s="9" t="n"/>
      <c r="C4804" s="9" t="n"/>
      <c r="D4804" s="9" t="n"/>
      <c r="E4804" s="9" t="n"/>
      <c r="F4804" s="11" t="n"/>
      <c r="G4804" s="9" t="n"/>
      <c r="H4804" s="9" t="n"/>
      <c r="I4804" s="9">
        <f>IF(COUNTA($A4804:$H4804)=0,"",IF($J4804="OTRO","NO","SI"))</f>
        <v/>
      </c>
      <c r="J4804" s="9">
        <f>IF(COUNTA($A4804:$H4804)=0,"",IFERROR(LOOKUP(2,1/(((LISTS!$H$2:$H$26&lt;&gt;"")*ISNUMBER(SEARCH(LISTS!$H$2:$H$26,$G4804)))+((LISTS!$I$2:$I$26&lt;&gt;"")*ISNUMBER(SEARCH(LISTS!$I$2:$I$26,$E4804)))),LISTS!$K$2:$K$26),"OTRO"))</f>
        <v/>
      </c>
      <c r="K4804" s="11">
        <f>IF($I4804&lt;&gt;"SI",0,IFERROR($F4804,0))</f>
        <v/>
      </c>
      <c r="L4804" s="9">
        <f>IF(COUNTA($A4804:$H4804)=0,"",IF($J4804="OTRO",IFERROR(LOOKUP(2,1/(((LISTS!$H$2:$H$26&lt;&gt;"")*ISNUMBER(SEARCH(LISTS!$H$2:$H$26,$G4804)))+((LISTS!$I$2:$I$26&lt;&gt;"")*ISNUMBER(SEARCH(LISTS!$I$2:$I$26,$E4804)))),LISTS!$L$2:$L$26),"Concepto DIAN no mapeado a casilla automatica"),IF(LEFT($J4804,4)="TOPE","Control automatico DIAN: "&amp;$J4804,"Casilla automatica: "&amp;$J4804)))</f>
        <v/>
      </c>
    </row>
    <row r="4805">
      <c r="A4805" s="9" t="n"/>
      <c r="B4805" s="9" t="n"/>
      <c r="C4805" s="9" t="n"/>
      <c r="D4805" s="9" t="n"/>
      <c r="E4805" s="9" t="n"/>
      <c r="F4805" s="11" t="n"/>
      <c r="G4805" s="9" t="n"/>
      <c r="H4805" s="9" t="n"/>
      <c r="I4805" s="9">
        <f>IF(COUNTA($A4805:$H4805)=0,"",IF($J4805="OTRO","NO","SI"))</f>
        <v/>
      </c>
      <c r="J4805" s="9">
        <f>IF(COUNTA($A4805:$H4805)=0,"",IFERROR(LOOKUP(2,1/(((LISTS!$H$2:$H$26&lt;&gt;"")*ISNUMBER(SEARCH(LISTS!$H$2:$H$26,$G4805)))+((LISTS!$I$2:$I$26&lt;&gt;"")*ISNUMBER(SEARCH(LISTS!$I$2:$I$26,$E4805)))),LISTS!$K$2:$K$26),"OTRO"))</f>
        <v/>
      </c>
      <c r="K4805" s="11">
        <f>IF($I4805&lt;&gt;"SI",0,IFERROR($F4805,0))</f>
        <v/>
      </c>
      <c r="L4805" s="9">
        <f>IF(COUNTA($A4805:$H4805)=0,"",IF($J4805="OTRO",IFERROR(LOOKUP(2,1/(((LISTS!$H$2:$H$26&lt;&gt;"")*ISNUMBER(SEARCH(LISTS!$H$2:$H$26,$G4805)))+((LISTS!$I$2:$I$26&lt;&gt;"")*ISNUMBER(SEARCH(LISTS!$I$2:$I$26,$E4805)))),LISTS!$L$2:$L$26),"Concepto DIAN no mapeado a casilla automatica"),IF(LEFT($J4805,4)="TOPE","Control automatico DIAN: "&amp;$J4805,"Casilla automatica: "&amp;$J4805)))</f>
        <v/>
      </c>
    </row>
    <row r="4806">
      <c r="A4806" s="9" t="n"/>
      <c r="B4806" s="9" t="n"/>
      <c r="C4806" s="9" t="n"/>
      <c r="D4806" s="9" t="n"/>
      <c r="E4806" s="9" t="n"/>
      <c r="F4806" s="11" t="n"/>
      <c r="G4806" s="9" t="n"/>
      <c r="H4806" s="9" t="n"/>
      <c r="I4806" s="9">
        <f>IF(COUNTA($A4806:$H4806)=0,"",IF($J4806="OTRO","NO","SI"))</f>
        <v/>
      </c>
      <c r="J4806" s="9">
        <f>IF(COUNTA($A4806:$H4806)=0,"",IFERROR(LOOKUP(2,1/(((LISTS!$H$2:$H$26&lt;&gt;"")*ISNUMBER(SEARCH(LISTS!$H$2:$H$26,$G4806)))+((LISTS!$I$2:$I$26&lt;&gt;"")*ISNUMBER(SEARCH(LISTS!$I$2:$I$26,$E4806)))),LISTS!$K$2:$K$26),"OTRO"))</f>
        <v/>
      </c>
      <c r="K4806" s="11">
        <f>IF($I4806&lt;&gt;"SI",0,IFERROR($F4806,0))</f>
        <v/>
      </c>
      <c r="L4806" s="9">
        <f>IF(COUNTA($A4806:$H4806)=0,"",IF($J4806="OTRO",IFERROR(LOOKUP(2,1/(((LISTS!$H$2:$H$26&lt;&gt;"")*ISNUMBER(SEARCH(LISTS!$H$2:$H$26,$G4806)))+((LISTS!$I$2:$I$26&lt;&gt;"")*ISNUMBER(SEARCH(LISTS!$I$2:$I$26,$E4806)))),LISTS!$L$2:$L$26),"Concepto DIAN no mapeado a casilla automatica"),IF(LEFT($J4806,4)="TOPE","Control automatico DIAN: "&amp;$J4806,"Casilla automatica: "&amp;$J4806)))</f>
        <v/>
      </c>
    </row>
    <row r="4807">
      <c r="A4807" s="9" t="n"/>
      <c r="B4807" s="9" t="n"/>
      <c r="C4807" s="9" t="n"/>
      <c r="D4807" s="9" t="n"/>
      <c r="E4807" s="9" t="n"/>
      <c r="F4807" s="11" t="n"/>
      <c r="G4807" s="9" t="n"/>
      <c r="H4807" s="9" t="n"/>
      <c r="I4807" s="9">
        <f>IF(COUNTA($A4807:$H4807)=0,"",IF($J4807="OTRO","NO","SI"))</f>
        <v/>
      </c>
      <c r="J4807" s="9">
        <f>IF(COUNTA($A4807:$H4807)=0,"",IFERROR(LOOKUP(2,1/(((LISTS!$H$2:$H$26&lt;&gt;"")*ISNUMBER(SEARCH(LISTS!$H$2:$H$26,$G4807)))+((LISTS!$I$2:$I$26&lt;&gt;"")*ISNUMBER(SEARCH(LISTS!$I$2:$I$26,$E4807)))),LISTS!$K$2:$K$26),"OTRO"))</f>
        <v/>
      </c>
      <c r="K4807" s="11">
        <f>IF($I4807&lt;&gt;"SI",0,IFERROR($F4807,0))</f>
        <v/>
      </c>
      <c r="L4807" s="9">
        <f>IF(COUNTA($A4807:$H4807)=0,"",IF($J4807="OTRO",IFERROR(LOOKUP(2,1/(((LISTS!$H$2:$H$26&lt;&gt;"")*ISNUMBER(SEARCH(LISTS!$H$2:$H$26,$G4807)))+((LISTS!$I$2:$I$26&lt;&gt;"")*ISNUMBER(SEARCH(LISTS!$I$2:$I$26,$E4807)))),LISTS!$L$2:$L$26),"Concepto DIAN no mapeado a casilla automatica"),IF(LEFT($J4807,4)="TOPE","Control automatico DIAN: "&amp;$J4807,"Casilla automatica: "&amp;$J4807)))</f>
        <v/>
      </c>
    </row>
    <row r="4808">
      <c r="A4808" s="9" t="n"/>
      <c r="B4808" s="9" t="n"/>
      <c r="C4808" s="9" t="n"/>
      <c r="D4808" s="9" t="n"/>
      <c r="E4808" s="9" t="n"/>
      <c r="F4808" s="11" t="n"/>
      <c r="G4808" s="9" t="n"/>
      <c r="H4808" s="9" t="n"/>
      <c r="I4808" s="9">
        <f>IF(COUNTA($A4808:$H4808)=0,"",IF($J4808="OTRO","NO","SI"))</f>
        <v/>
      </c>
      <c r="J4808" s="9">
        <f>IF(COUNTA($A4808:$H4808)=0,"",IFERROR(LOOKUP(2,1/(((LISTS!$H$2:$H$26&lt;&gt;"")*ISNUMBER(SEARCH(LISTS!$H$2:$H$26,$G4808)))+((LISTS!$I$2:$I$26&lt;&gt;"")*ISNUMBER(SEARCH(LISTS!$I$2:$I$26,$E4808)))),LISTS!$K$2:$K$26),"OTRO"))</f>
        <v/>
      </c>
      <c r="K4808" s="11">
        <f>IF($I4808&lt;&gt;"SI",0,IFERROR($F4808,0))</f>
        <v/>
      </c>
      <c r="L4808" s="9">
        <f>IF(COUNTA($A4808:$H4808)=0,"",IF($J4808="OTRO",IFERROR(LOOKUP(2,1/(((LISTS!$H$2:$H$26&lt;&gt;"")*ISNUMBER(SEARCH(LISTS!$H$2:$H$26,$G4808)))+((LISTS!$I$2:$I$26&lt;&gt;"")*ISNUMBER(SEARCH(LISTS!$I$2:$I$26,$E4808)))),LISTS!$L$2:$L$26),"Concepto DIAN no mapeado a casilla automatica"),IF(LEFT($J4808,4)="TOPE","Control automatico DIAN: "&amp;$J4808,"Casilla automatica: "&amp;$J4808)))</f>
        <v/>
      </c>
    </row>
    <row r="4809">
      <c r="A4809" s="9" t="n"/>
      <c r="B4809" s="9" t="n"/>
      <c r="C4809" s="9" t="n"/>
      <c r="D4809" s="9" t="n"/>
      <c r="E4809" s="9" t="n"/>
      <c r="F4809" s="11" t="n"/>
      <c r="G4809" s="9" t="n"/>
      <c r="H4809" s="9" t="n"/>
      <c r="I4809" s="9">
        <f>IF(COUNTA($A4809:$H4809)=0,"",IF($J4809="OTRO","NO","SI"))</f>
        <v/>
      </c>
      <c r="J4809" s="9">
        <f>IF(COUNTA($A4809:$H4809)=0,"",IFERROR(LOOKUP(2,1/(((LISTS!$H$2:$H$26&lt;&gt;"")*ISNUMBER(SEARCH(LISTS!$H$2:$H$26,$G4809)))+((LISTS!$I$2:$I$26&lt;&gt;"")*ISNUMBER(SEARCH(LISTS!$I$2:$I$26,$E4809)))),LISTS!$K$2:$K$26),"OTRO"))</f>
        <v/>
      </c>
      <c r="K4809" s="11">
        <f>IF($I4809&lt;&gt;"SI",0,IFERROR($F4809,0))</f>
        <v/>
      </c>
      <c r="L4809" s="9">
        <f>IF(COUNTA($A4809:$H4809)=0,"",IF($J4809="OTRO",IFERROR(LOOKUP(2,1/(((LISTS!$H$2:$H$26&lt;&gt;"")*ISNUMBER(SEARCH(LISTS!$H$2:$H$26,$G4809)))+((LISTS!$I$2:$I$26&lt;&gt;"")*ISNUMBER(SEARCH(LISTS!$I$2:$I$26,$E4809)))),LISTS!$L$2:$L$26),"Concepto DIAN no mapeado a casilla automatica"),IF(LEFT($J4809,4)="TOPE","Control automatico DIAN: "&amp;$J4809,"Casilla automatica: "&amp;$J4809)))</f>
        <v/>
      </c>
    </row>
    <row r="4810">
      <c r="A4810" s="9" t="n"/>
      <c r="B4810" s="9" t="n"/>
      <c r="C4810" s="9" t="n"/>
      <c r="D4810" s="9" t="n"/>
      <c r="E4810" s="9" t="n"/>
      <c r="F4810" s="11" t="n"/>
      <c r="G4810" s="9" t="n"/>
      <c r="H4810" s="9" t="n"/>
      <c r="I4810" s="9">
        <f>IF(COUNTA($A4810:$H4810)=0,"",IF($J4810="OTRO","NO","SI"))</f>
        <v/>
      </c>
      <c r="J4810" s="9">
        <f>IF(COUNTA($A4810:$H4810)=0,"",IFERROR(LOOKUP(2,1/(((LISTS!$H$2:$H$26&lt;&gt;"")*ISNUMBER(SEARCH(LISTS!$H$2:$H$26,$G4810)))+((LISTS!$I$2:$I$26&lt;&gt;"")*ISNUMBER(SEARCH(LISTS!$I$2:$I$26,$E4810)))),LISTS!$K$2:$K$26),"OTRO"))</f>
        <v/>
      </c>
      <c r="K4810" s="11">
        <f>IF($I4810&lt;&gt;"SI",0,IFERROR($F4810,0))</f>
        <v/>
      </c>
      <c r="L4810" s="9">
        <f>IF(COUNTA($A4810:$H4810)=0,"",IF($J4810="OTRO",IFERROR(LOOKUP(2,1/(((LISTS!$H$2:$H$26&lt;&gt;"")*ISNUMBER(SEARCH(LISTS!$H$2:$H$26,$G4810)))+((LISTS!$I$2:$I$26&lt;&gt;"")*ISNUMBER(SEARCH(LISTS!$I$2:$I$26,$E4810)))),LISTS!$L$2:$L$26),"Concepto DIAN no mapeado a casilla automatica"),IF(LEFT($J4810,4)="TOPE","Control automatico DIAN: "&amp;$J4810,"Casilla automatica: "&amp;$J4810)))</f>
        <v/>
      </c>
    </row>
    <row r="4811">
      <c r="A4811" s="9" t="n"/>
      <c r="B4811" s="9" t="n"/>
      <c r="C4811" s="9" t="n"/>
      <c r="D4811" s="9" t="n"/>
      <c r="E4811" s="9" t="n"/>
      <c r="F4811" s="11" t="n"/>
      <c r="G4811" s="9" t="n"/>
      <c r="H4811" s="9" t="n"/>
      <c r="I4811" s="9">
        <f>IF(COUNTA($A4811:$H4811)=0,"",IF($J4811="OTRO","NO","SI"))</f>
        <v/>
      </c>
      <c r="J4811" s="9">
        <f>IF(COUNTA($A4811:$H4811)=0,"",IFERROR(LOOKUP(2,1/(((LISTS!$H$2:$H$26&lt;&gt;"")*ISNUMBER(SEARCH(LISTS!$H$2:$H$26,$G4811)))+((LISTS!$I$2:$I$26&lt;&gt;"")*ISNUMBER(SEARCH(LISTS!$I$2:$I$26,$E4811)))),LISTS!$K$2:$K$26),"OTRO"))</f>
        <v/>
      </c>
      <c r="K4811" s="11">
        <f>IF($I4811&lt;&gt;"SI",0,IFERROR($F4811,0))</f>
        <v/>
      </c>
      <c r="L4811" s="9">
        <f>IF(COUNTA($A4811:$H4811)=0,"",IF($J4811="OTRO",IFERROR(LOOKUP(2,1/(((LISTS!$H$2:$H$26&lt;&gt;"")*ISNUMBER(SEARCH(LISTS!$H$2:$H$26,$G4811)))+((LISTS!$I$2:$I$26&lt;&gt;"")*ISNUMBER(SEARCH(LISTS!$I$2:$I$26,$E4811)))),LISTS!$L$2:$L$26),"Concepto DIAN no mapeado a casilla automatica"),IF(LEFT($J4811,4)="TOPE","Control automatico DIAN: "&amp;$J4811,"Casilla automatica: "&amp;$J4811)))</f>
        <v/>
      </c>
    </row>
    <row r="4812">
      <c r="A4812" s="9" t="n"/>
      <c r="B4812" s="9" t="n"/>
      <c r="C4812" s="9" t="n"/>
      <c r="D4812" s="9" t="n"/>
      <c r="E4812" s="9" t="n"/>
      <c r="F4812" s="11" t="n"/>
      <c r="G4812" s="9" t="n"/>
      <c r="H4812" s="9" t="n"/>
      <c r="I4812" s="9">
        <f>IF(COUNTA($A4812:$H4812)=0,"",IF($J4812="OTRO","NO","SI"))</f>
        <v/>
      </c>
      <c r="J4812" s="9">
        <f>IF(COUNTA($A4812:$H4812)=0,"",IFERROR(LOOKUP(2,1/(((LISTS!$H$2:$H$26&lt;&gt;"")*ISNUMBER(SEARCH(LISTS!$H$2:$H$26,$G4812)))+((LISTS!$I$2:$I$26&lt;&gt;"")*ISNUMBER(SEARCH(LISTS!$I$2:$I$26,$E4812)))),LISTS!$K$2:$K$26),"OTRO"))</f>
        <v/>
      </c>
      <c r="K4812" s="11">
        <f>IF($I4812&lt;&gt;"SI",0,IFERROR($F4812,0))</f>
        <v/>
      </c>
      <c r="L4812" s="9">
        <f>IF(COUNTA($A4812:$H4812)=0,"",IF($J4812="OTRO",IFERROR(LOOKUP(2,1/(((LISTS!$H$2:$H$26&lt;&gt;"")*ISNUMBER(SEARCH(LISTS!$H$2:$H$26,$G4812)))+((LISTS!$I$2:$I$26&lt;&gt;"")*ISNUMBER(SEARCH(LISTS!$I$2:$I$26,$E4812)))),LISTS!$L$2:$L$26),"Concepto DIAN no mapeado a casilla automatica"),IF(LEFT($J4812,4)="TOPE","Control automatico DIAN: "&amp;$J4812,"Casilla automatica: "&amp;$J4812)))</f>
        <v/>
      </c>
    </row>
    <row r="4813">
      <c r="A4813" s="9" t="n"/>
      <c r="B4813" s="9" t="n"/>
      <c r="C4813" s="9" t="n"/>
      <c r="D4813" s="9" t="n"/>
      <c r="E4813" s="9" t="n"/>
      <c r="F4813" s="11" t="n"/>
      <c r="G4813" s="9" t="n"/>
      <c r="H4813" s="9" t="n"/>
      <c r="I4813" s="9">
        <f>IF(COUNTA($A4813:$H4813)=0,"",IF($J4813="OTRO","NO","SI"))</f>
        <v/>
      </c>
      <c r="J4813" s="9">
        <f>IF(COUNTA($A4813:$H4813)=0,"",IFERROR(LOOKUP(2,1/(((LISTS!$H$2:$H$26&lt;&gt;"")*ISNUMBER(SEARCH(LISTS!$H$2:$H$26,$G4813)))+((LISTS!$I$2:$I$26&lt;&gt;"")*ISNUMBER(SEARCH(LISTS!$I$2:$I$26,$E4813)))),LISTS!$K$2:$K$26),"OTRO"))</f>
        <v/>
      </c>
      <c r="K4813" s="11">
        <f>IF($I4813&lt;&gt;"SI",0,IFERROR($F4813,0))</f>
        <v/>
      </c>
      <c r="L4813" s="9">
        <f>IF(COUNTA($A4813:$H4813)=0,"",IF($J4813="OTRO",IFERROR(LOOKUP(2,1/(((LISTS!$H$2:$H$26&lt;&gt;"")*ISNUMBER(SEARCH(LISTS!$H$2:$H$26,$G4813)))+((LISTS!$I$2:$I$26&lt;&gt;"")*ISNUMBER(SEARCH(LISTS!$I$2:$I$26,$E4813)))),LISTS!$L$2:$L$26),"Concepto DIAN no mapeado a casilla automatica"),IF(LEFT($J4813,4)="TOPE","Control automatico DIAN: "&amp;$J4813,"Casilla automatica: "&amp;$J4813)))</f>
        <v/>
      </c>
    </row>
    <row r="4814">
      <c r="A4814" s="9" t="n"/>
      <c r="B4814" s="9" t="n"/>
      <c r="C4814" s="9" t="n"/>
      <c r="D4814" s="9" t="n"/>
      <c r="E4814" s="9" t="n"/>
      <c r="F4814" s="11" t="n"/>
      <c r="G4814" s="9" t="n"/>
      <c r="H4814" s="9" t="n"/>
      <c r="I4814" s="9">
        <f>IF(COUNTA($A4814:$H4814)=0,"",IF($J4814="OTRO","NO","SI"))</f>
        <v/>
      </c>
      <c r="J4814" s="9">
        <f>IF(COUNTA($A4814:$H4814)=0,"",IFERROR(LOOKUP(2,1/(((LISTS!$H$2:$H$26&lt;&gt;"")*ISNUMBER(SEARCH(LISTS!$H$2:$H$26,$G4814)))+((LISTS!$I$2:$I$26&lt;&gt;"")*ISNUMBER(SEARCH(LISTS!$I$2:$I$26,$E4814)))),LISTS!$K$2:$K$26),"OTRO"))</f>
        <v/>
      </c>
      <c r="K4814" s="11">
        <f>IF($I4814&lt;&gt;"SI",0,IFERROR($F4814,0))</f>
        <v/>
      </c>
      <c r="L4814" s="9">
        <f>IF(COUNTA($A4814:$H4814)=0,"",IF($J4814="OTRO",IFERROR(LOOKUP(2,1/(((LISTS!$H$2:$H$26&lt;&gt;"")*ISNUMBER(SEARCH(LISTS!$H$2:$H$26,$G4814)))+((LISTS!$I$2:$I$26&lt;&gt;"")*ISNUMBER(SEARCH(LISTS!$I$2:$I$26,$E4814)))),LISTS!$L$2:$L$26),"Concepto DIAN no mapeado a casilla automatica"),IF(LEFT($J4814,4)="TOPE","Control automatico DIAN: "&amp;$J4814,"Casilla automatica: "&amp;$J4814)))</f>
        <v/>
      </c>
    </row>
    <row r="4815">
      <c r="A4815" s="9" t="n"/>
      <c r="B4815" s="9" t="n"/>
      <c r="C4815" s="9" t="n"/>
      <c r="D4815" s="9" t="n"/>
      <c r="E4815" s="9" t="n"/>
      <c r="F4815" s="11" t="n"/>
      <c r="G4815" s="9" t="n"/>
      <c r="H4815" s="9" t="n"/>
      <c r="I4815" s="9">
        <f>IF(COUNTA($A4815:$H4815)=0,"",IF($J4815="OTRO","NO","SI"))</f>
        <v/>
      </c>
      <c r="J4815" s="9">
        <f>IF(COUNTA($A4815:$H4815)=0,"",IFERROR(LOOKUP(2,1/(((LISTS!$H$2:$H$26&lt;&gt;"")*ISNUMBER(SEARCH(LISTS!$H$2:$H$26,$G4815)))+((LISTS!$I$2:$I$26&lt;&gt;"")*ISNUMBER(SEARCH(LISTS!$I$2:$I$26,$E4815)))),LISTS!$K$2:$K$26),"OTRO"))</f>
        <v/>
      </c>
      <c r="K4815" s="11">
        <f>IF($I4815&lt;&gt;"SI",0,IFERROR($F4815,0))</f>
        <v/>
      </c>
      <c r="L4815" s="9">
        <f>IF(COUNTA($A4815:$H4815)=0,"",IF($J4815="OTRO",IFERROR(LOOKUP(2,1/(((LISTS!$H$2:$H$26&lt;&gt;"")*ISNUMBER(SEARCH(LISTS!$H$2:$H$26,$G4815)))+((LISTS!$I$2:$I$26&lt;&gt;"")*ISNUMBER(SEARCH(LISTS!$I$2:$I$26,$E4815)))),LISTS!$L$2:$L$26),"Concepto DIAN no mapeado a casilla automatica"),IF(LEFT($J4815,4)="TOPE","Control automatico DIAN: "&amp;$J4815,"Casilla automatica: "&amp;$J4815)))</f>
        <v/>
      </c>
    </row>
    <row r="4816">
      <c r="A4816" s="9" t="n"/>
      <c r="B4816" s="9" t="n"/>
      <c r="C4816" s="9" t="n"/>
      <c r="D4816" s="9" t="n"/>
      <c r="E4816" s="9" t="n"/>
      <c r="F4816" s="11" t="n"/>
      <c r="G4816" s="9" t="n"/>
      <c r="H4816" s="9" t="n"/>
      <c r="I4816" s="9">
        <f>IF(COUNTA($A4816:$H4816)=0,"",IF($J4816="OTRO","NO","SI"))</f>
        <v/>
      </c>
      <c r="J4816" s="9">
        <f>IF(COUNTA($A4816:$H4816)=0,"",IFERROR(LOOKUP(2,1/(((LISTS!$H$2:$H$26&lt;&gt;"")*ISNUMBER(SEARCH(LISTS!$H$2:$H$26,$G4816)))+((LISTS!$I$2:$I$26&lt;&gt;"")*ISNUMBER(SEARCH(LISTS!$I$2:$I$26,$E4816)))),LISTS!$K$2:$K$26),"OTRO"))</f>
        <v/>
      </c>
      <c r="K4816" s="11">
        <f>IF($I4816&lt;&gt;"SI",0,IFERROR($F4816,0))</f>
        <v/>
      </c>
      <c r="L4816" s="9">
        <f>IF(COUNTA($A4816:$H4816)=0,"",IF($J4816="OTRO",IFERROR(LOOKUP(2,1/(((LISTS!$H$2:$H$26&lt;&gt;"")*ISNUMBER(SEARCH(LISTS!$H$2:$H$26,$G4816)))+((LISTS!$I$2:$I$26&lt;&gt;"")*ISNUMBER(SEARCH(LISTS!$I$2:$I$26,$E4816)))),LISTS!$L$2:$L$26),"Concepto DIAN no mapeado a casilla automatica"),IF(LEFT($J4816,4)="TOPE","Control automatico DIAN: "&amp;$J4816,"Casilla automatica: "&amp;$J4816)))</f>
        <v/>
      </c>
    </row>
    <row r="4817">
      <c r="A4817" s="9" t="n"/>
      <c r="B4817" s="9" t="n"/>
      <c r="C4817" s="9" t="n"/>
      <c r="D4817" s="9" t="n"/>
      <c r="E4817" s="9" t="n"/>
      <c r="F4817" s="11" t="n"/>
      <c r="G4817" s="9" t="n"/>
      <c r="H4817" s="9" t="n"/>
      <c r="I4817" s="9">
        <f>IF(COUNTA($A4817:$H4817)=0,"",IF($J4817="OTRO","NO","SI"))</f>
        <v/>
      </c>
      <c r="J4817" s="9">
        <f>IF(COUNTA($A4817:$H4817)=0,"",IFERROR(LOOKUP(2,1/(((LISTS!$H$2:$H$26&lt;&gt;"")*ISNUMBER(SEARCH(LISTS!$H$2:$H$26,$G4817)))+((LISTS!$I$2:$I$26&lt;&gt;"")*ISNUMBER(SEARCH(LISTS!$I$2:$I$26,$E4817)))),LISTS!$K$2:$K$26),"OTRO"))</f>
        <v/>
      </c>
      <c r="K4817" s="11">
        <f>IF($I4817&lt;&gt;"SI",0,IFERROR($F4817,0))</f>
        <v/>
      </c>
      <c r="L4817" s="9">
        <f>IF(COUNTA($A4817:$H4817)=0,"",IF($J4817="OTRO",IFERROR(LOOKUP(2,1/(((LISTS!$H$2:$H$26&lt;&gt;"")*ISNUMBER(SEARCH(LISTS!$H$2:$H$26,$G4817)))+((LISTS!$I$2:$I$26&lt;&gt;"")*ISNUMBER(SEARCH(LISTS!$I$2:$I$26,$E4817)))),LISTS!$L$2:$L$26),"Concepto DIAN no mapeado a casilla automatica"),IF(LEFT($J4817,4)="TOPE","Control automatico DIAN: "&amp;$J4817,"Casilla automatica: "&amp;$J4817)))</f>
        <v/>
      </c>
    </row>
    <row r="4818">
      <c r="A4818" s="9" t="n"/>
      <c r="B4818" s="9" t="n"/>
      <c r="C4818" s="9" t="n"/>
      <c r="D4818" s="9" t="n"/>
      <c r="E4818" s="9" t="n"/>
      <c r="F4818" s="11" t="n"/>
      <c r="G4818" s="9" t="n"/>
      <c r="H4818" s="9" t="n"/>
      <c r="I4818" s="9">
        <f>IF(COUNTA($A4818:$H4818)=0,"",IF($J4818="OTRO","NO","SI"))</f>
        <v/>
      </c>
      <c r="J4818" s="9">
        <f>IF(COUNTA($A4818:$H4818)=0,"",IFERROR(LOOKUP(2,1/(((LISTS!$H$2:$H$26&lt;&gt;"")*ISNUMBER(SEARCH(LISTS!$H$2:$H$26,$G4818)))+((LISTS!$I$2:$I$26&lt;&gt;"")*ISNUMBER(SEARCH(LISTS!$I$2:$I$26,$E4818)))),LISTS!$K$2:$K$26),"OTRO"))</f>
        <v/>
      </c>
      <c r="K4818" s="11">
        <f>IF($I4818&lt;&gt;"SI",0,IFERROR($F4818,0))</f>
        <v/>
      </c>
      <c r="L4818" s="9">
        <f>IF(COUNTA($A4818:$H4818)=0,"",IF($J4818="OTRO",IFERROR(LOOKUP(2,1/(((LISTS!$H$2:$H$26&lt;&gt;"")*ISNUMBER(SEARCH(LISTS!$H$2:$H$26,$G4818)))+((LISTS!$I$2:$I$26&lt;&gt;"")*ISNUMBER(SEARCH(LISTS!$I$2:$I$26,$E4818)))),LISTS!$L$2:$L$26),"Concepto DIAN no mapeado a casilla automatica"),IF(LEFT($J4818,4)="TOPE","Control automatico DIAN: "&amp;$J4818,"Casilla automatica: "&amp;$J4818)))</f>
        <v/>
      </c>
    </row>
    <row r="4819">
      <c r="A4819" s="9" t="n"/>
      <c r="B4819" s="9" t="n"/>
      <c r="C4819" s="9" t="n"/>
      <c r="D4819" s="9" t="n"/>
      <c r="E4819" s="9" t="n"/>
      <c r="F4819" s="11" t="n"/>
      <c r="G4819" s="9" t="n"/>
      <c r="H4819" s="9" t="n"/>
      <c r="I4819" s="9">
        <f>IF(COUNTA($A4819:$H4819)=0,"",IF($J4819="OTRO","NO","SI"))</f>
        <v/>
      </c>
      <c r="J4819" s="9">
        <f>IF(COUNTA($A4819:$H4819)=0,"",IFERROR(LOOKUP(2,1/(((LISTS!$H$2:$H$26&lt;&gt;"")*ISNUMBER(SEARCH(LISTS!$H$2:$H$26,$G4819)))+((LISTS!$I$2:$I$26&lt;&gt;"")*ISNUMBER(SEARCH(LISTS!$I$2:$I$26,$E4819)))),LISTS!$K$2:$K$26),"OTRO"))</f>
        <v/>
      </c>
      <c r="K4819" s="11">
        <f>IF($I4819&lt;&gt;"SI",0,IFERROR($F4819,0))</f>
        <v/>
      </c>
      <c r="L4819" s="9">
        <f>IF(COUNTA($A4819:$H4819)=0,"",IF($J4819="OTRO",IFERROR(LOOKUP(2,1/(((LISTS!$H$2:$H$26&lt;&gt;"")*ISNUMBER(SEARCH(LISTS!$H$2:$H$26,$G4819)))+((LISTS!$I$2:$I$26&lt;&gt;"")*ISNUMBER(SEARCH(LISTS!$I$2:$I$26,$E4819)))),LISTS!$L$2:$L$26),"Concepto DIAN no mapeado a casilla automatica"),IF(LEFT($J4819,4)="TOPE","Control automatico DIAN: "&amp;$J4819,"Casilla automatica: "&amp;$J4819)))</f>
        <v/>
      </c>
    </row>
    <row r="4820">
      <c r="A4820" s="9" t="n"/>
      <c r="B4820" s="9" t="n"/>
      <c r="C4820" s="9" t="n"/>
      <c r="D4820" s="9" t="n"/>
      <c r="E4820" s="9" t="n"/>
      <c r="F4820" s="11" t="n"/>
      <c r="G4820" s="9" t="n"/>
      <c r="H4820" s="9" t="n"/>
      <c r="I4820" s="9">
        <f>IF(COUNTA($A4820:$H4820)=0,"",IF($J4820="OTRO","NO","SI"))</f>
        <v/>
      </c>
      <c r="J4820" s="9">
        <f>IF(COUNTA($A4820:$H4820)=0,"",IFERROR(LOOKUP(2,1/(((LISTS!$H$2:$H$26&lt;&gt;"")*ISNUMBER(SEARCH(LISTS!$H$2:$H$26,$G4820)))+((LISTS!$I$2:$I$26&lt;&gt;"")*ISNUMBER(SEARCH(LISTS!$I$2:$I$26,$E4820)))),LISTS!$K$2:$K$26),"OTRO"))</f>
        <v/>
      </c>
      <c r="K4820" s="11">
        <f>IF($I4820&lt;&gt;"SI",0,IFERROR($F4820,0))</f>
        <v/>
      </c>
      <c r="L4820" s="9">
        <f>IF(COUNTA($A4820:$H4820)=0,"",IF($J4820="OTRO",IFERROR(LOOKUP(2,1/(((LISTS!$H$2:$H$26&lt;&gt;"")*ISNUMBER(SEARCH(LISTS!$H$2:$H$26,$G4820)))+((LISTS!$I$2:$I$26&lt;&gt;"")*ISNUMBER(SEARCH(LISTS!$I$2:$I$26,$E4820)))),LISTS!$L$2:$L$26),"Concepto DIAN no mapeado a casilla automatica"),IF(LEFT($J4820,4)="TOPE","Control automatico DIAN: "&amp;$J4820,"Casilla automatica: "&amp;$J4820)))</f>
        <v/>
      </c>
    </row>
    <row r="4821">
      <c r="A4821" s="9" t="n"/>
      <c r="B4821" s="9" t="n"/>
      <c r="C4821" s="9" t="n"/>
      <c r="D4821" s="9" t="n"/>
      <c r="E4821" s="9" t="n"/>
      <c r="F4821" s="11" t="n"/>
      <c r="G4821" s="9" t="n"/>
      <c r="H4821" s="9" t="n"/>
      <c r="I4821" s="9">
        <f>IF(COUNTA($A4821:$H4821)=0,"",IF($J4821="OTRO","NO","SI"))</f>
        <v/>
      </c>
      <c r="J4821" s="9">
        <f>IF(COUNTA($A4821:$H4821)=0,"",IFERROR(LOOKUP(2,1/(((LISTS!$H$2:$H$26&lt;&gt;"")*ISNUMBER(SEARCH(LISTS!$H$2:$H$26,$G4821)))+((LISTS!$I$2:$I$26&lt;&gt;"")*ISNUMBER(SEARCH(LISTS!$I$2:$I$26,$E4821)))),LISTS!$K$2:$K$26),"OTRO"))</f>
        <v/>
      </c>
      <c r="K4821" s="11">
        <f>IF($I4821&lt;&gt;"SI",0,IFERROR($F4821,0))</f>
        <v/>
      </c>
      <c r="L4821" s="9">
        <f>IF(COUNTA($A4821:$H4821)=0,"",IF($J4821="OTRO",IFERROR(LOOKUP(2,1/(((LISTS!$H$2:$H$26&lt;&gt;"")*ISNUMBER(SEARCH(LISTS!$H$2:$H$26,$G4821)))+((LISTS!$I$2:$I$26&lt;&gt;"")*ISNUMBER(SEARCH(LISTS!$I$2:$I$26,$E4821)))),LISTS!$L$2:$L$26),"Concepto DIAN no mapeado a casilla automatica"),IF(LEFT($J4821,4)="TOPE","Control automatico DIAN: "&amp;$J4821,"Casilla automatica: "&amp;$J4821)))</f>
        <v/>
      </c>
    </row>
    <row r="4822">
      <c r="A4822" s="9" t="n"/>
      <c r="B4822" s="9" t="n"/>
      <c r="C4822" s="9" t="n"/>
      <c r="D4822" s="9" t="n"/>
      <c r="E4822" s="9" t="n"/>
      <c r="F4822" s="11" t="n"/>
      <c r="G4822" s="9" t="n"/>
      <c r="H4822" s="9" t="n"/>
      <c r="I4822" s="9">
        <f>IF(COUNTA($A4822:$H4822)=0,"",IF($J4822="OTRO","NO","SI"))</f>
        <v/>
      </c>
      <c r="J4822" s="9">
        <f>IF(COUNTA($A4822:$H4822)=0,"",IFERROR(LOOKUP(2,1/(((LISTS!$H$2:$H$26&lt;&gt;"")*ISNUMBER(SEARCH(LISTS!$H$2:$H$26,$G4822)))+((LISTS!$I$2:$I$26&lt;&gt;"")*ISNUMBER(SEARCH(LISTS!$I$2:$I$26,$E4822)))),LISTS!$K$2:$K$26),"OTRO"))</f>
        <v/>
      </c>
      <c r="K4822" s="11">
        <f>IF($I4822&lt;&gt;"SI",0,IFERROR($F4822,0))</f>
        <v/>
      </c>
      <c r="L4822" s="9">
        <f>IF(COUNTA($A4822:$H4822)=0,"",IF($J4822="OTRO",IFERROR(LOOKUP(2,1/(((LISTS!$H$2:$H$26&lt;&gt;"")*ISNUMBER(SEARCH(LISTS!$H$2:$H$26,$G4822)))+((LISTS!$I$2:$I$26&lt;&gt;"")*ISNUMBER(SEARCH(LISTS!$I$2:$I$26,$E4822)))),LISTS!$L$2:$L$26),"Concepto DIAN no mapeado a casilla automatica"),IF(LEFT($J4822,4)="TOPE","Control automatico DIAN: "&amp;$J4822,"Casilla automatica: "&amp;$J4822)))</f>
        <v/>
      </c>
    </row>
    <row r="4823">
      <c r="A4823" s="9" t="n"/>
      <c r="B4823" s="9" t="n"/>
      <c r="C4823" s="9" t="n"/>
      <c r="D4823" s="9" t="n"/>
      <c r="E4823" s="9" t="n"/>
      <c r="F4823" s="11" t="n"/>
      <c r="G4823" s="9" t="n"/>
      <c r="H4823" s="9" t="n"/>
      <c r="I4823" s="9">
        <f>IF(COUNTA($A4823:$H4823)=0,"",IF($J4823="OTRO","NO","SI"))</f>
        <v/>
      </c>
      <c r="J4823" s="9">
        <f>IF(COUNTA($A4823:$H4823)=0,"",IFERROR(LOOKUP(2,1/(((LISTS!$H$2:$H$26&lt;&gt;"")*ISNUMBER(SEARCH(LISTS!$H$2:$H$26,$G4823)))+((LISTS!$I$2:$I$26&lt;&gt;"")*ISNUMBER(SEARCH(LISTS!$I$2:$I$26,$E4823)))),LISTS!$K$2:$K$26),"OTRO"))</f>
        <v/>
      </c>
      <c r="K4823" s="11">
        <f>IF($I4823&lt;&gt;"SI",0,IFERROR($F4823,0))</f>
        <v/>
      </c>
      <c r="L4823" s="9">
        <f>IF(COUNTA($A4823:$H4823)=0,"",IF($J4823="OTRO",IFERROR(LOOKUP(2,1/(((LISTS!$H$2:$H$26&lt;&gt;"")*ISNUMBER(SEARCH(LISTS!$H$2:$H$26,$G4823)))+((LISTS!$I$2:$I$26&lt;&gt;"")*ISNUMBER(SEARCH(LISTS!$I$2:$I$26,$E4823)))),LISTS!$L$2:$L$26),"Concepto DIAN no mapeado a casilla automatica"),IF(LEFT($J4823,4)="TOPE","Control automatico DIAN: "&amp;$J4823,"Casilla automatica: "&amp;$J4823)))</f>
        <v/>
      </c>
    </row>
    <row r="4824">
      <c r="A4824" s="9" t="n"/>
      <c r="B4824" s="9" t="n"/>
      <c r="C4824" s="9" t="n"/>
      <c r="D4824" s="9" t="n"/>
      <c r="E4824" s="9" t="n"/>
      <c r="F4824" s="11" t="n"/>
      <c r="G4824" s="9" t="n"/>
      <c r="H4824" s="9" t="n"/>
      <c r="I4824" s="9">
        <f>IF(COUNTA($A4824:$H4824)=0,"",IF($J4824="OTRO","NO","SI"))</f>
        <v/>
      </c>
      <c r="J4824" s="9">
        <f>IF(COUNTA($A4824:$H4824)=0,"",IFERROR(LOOKUP(2,1/(((LISTS!$H$2:$H$26&lt;&gt;"")*ISNUMBER(SEARCH(LISTS!$H$2:$H$26,$G4824)))+((LISTS!$I$2:$I$26&lt;&gt;"")*ISNUMBER(SEARCH(LISTS!$I$2:$I$26,$E4824)))),LISTS!$K$2:$K$26),"OTRO"))</f>
        <v/>
      </c>
      <c r="K4824" s="11">
        <f>IF($I4824&lt;&gt;"SI",0,IFERROR($F4824,0))</f>
        <v/>
      </c>
      <c r="L4824" s="9">
        <f>IF(COUNTA($A4824:$H4824)=0,"",IF($J4824="OTRO",IFERROR(LOOKUP(2,1/(((LISTS!$H$2:$H$26&lt;&gt;"")*ISNUMBER(SEARCH(LISTS!$H$2:$H$26,$G4824)))+((LISTS!$I$2:$I$26&lt;&gt;"")*ISNUMBER(SEARCH(LISTS!$I$2:$I$26,$E4824)))),LISTS!$L$2:$L$26),"Concepto DIAN no mapeado a casilla automatica"),IF(LEFT($J4824,4)="TOPE","Control automatico DIAN: "&amp;$J4824,"Casilla automatica: "&amp;$J4824)))</f>
        <v/>
      </c>
    </row>
    <row r="4825">
      <c r="A4825" s="9" t="n"/>
      <c r="B4825" s="9" t="n"/>
      <c r="C4825" s="9" t="n"/>
      <c r="D4825" s="9" t="n"/>
      <c r="E4825" s="9" t="n"/>
      <c r="F4825" s="11" t="n"/>
      <c r="G4825" s="9" t="n"/>
      <c r="H4825" s="9" t="n"/>
      <c r="I4825" s="9">
        <f>IF(COUNTA($A4825:$H4825)=0,"",IF($J4825="OTRO","NO","SI"))</f>
        <v/>
      </c>
      <c r="J4825" s="9">
        <f>IF(COUNTA($A4825:$H4825)=0,"",IFERROR(LOOKUP(2,1/(((LISTS!$H$2:$H$26&lt;&gt;"")*ISNUMBER(SEARCH(LISTS!$H$2:$H$26,$G4825)))+((LISTS!$I$2:$I$26&lt;&gt;"")*ISNUMBER(SEARCH(LISTS!$I$2:$I$26,$E4825)))),LISTS!$K$2:$K$26),"OTRO"))</f>
        <v/>
      </c>
      <c r="K4825" s="11">
        <f>IF($I4825&lt;&gt;"SI",0,IFERROR($F4825,0))</f>
        <v/>
      </c>
      <c r="L4825" s="9">
        <f>IF(COUNTA($A4825:$H4825)=0,"",IF($J4825="OTRO",IFERROR(LOOKUP(2,1/(((LISTS!$H$2:$H$26&lt;&gt;"")*ISNUMBER(SEARCH(LISTS!$H$2:$H$26,$G4825)))+((LISTS!$I$2:$I$26&lt;&gt;"")*ISNUMBER(SEARCH(LISTS!$I$2:$I$26,$E4825)))),LISTS!$L$2:$L$26),"Concepto DIAN no mapeado a casilla automatica"),IF(LEFT($J4825,4)="TOPE","Control automatico DIAN: "&amp;$J4825,"Casilla automatica: "&amp;$J4825)))</f>
        <v/>
      </c>
    </row>
    <row r="4826">
      <c r="A4826" s="9" t="n"/>
      <c r="B4826" s="9" t="n"/>
      <c r="C4826" s="9" t="n"/>
      <c r="D4826" s="9" t="n"/>
      <c r="E4826" s="9" t="n"/>
      <c r="F4826" s="11" t="n"/>
      <c r="G4826" s="9" t="n"/>
      <c r="H4826" s="9" t="n"/>
      <c r="I4826" s="9">
        <f>IF(COUNTA($A4826:$H4826)=0,"",IF($J4826="OTRO","NO","SI"))</f>
        <v/>
      </c>
      <c r="J4826" s="9">
        <f>IF(COUNTA($A4826:$H4826)=0,"",IFERROR(LOOKUP(2,1/(((LISTS!$H$2:$H$26&lt;&gt;"")*ISNUMBER(SEARCH(LISTS!$H$2:$H$26,$G4826)))+((LISTS!$I$2:$I$26&lt;&gt;"")*ISNUMBER(SEARCH(LISTS!$I$2:$I$26,$E4826)))),LISTS!$K$2:$K$26),"OTRO"))</f>
        <v/>
      </c>
      <c r="K4826" s="11">
        <f>IF($I4826&lt;&gt;"SI",0,IFERROR($F4826,0))</f>
        <v/>
      </c>
      <c r="L4826" s="9">
        <f>IF(COUNTA($A4826:$H4826)=0,"",IF($J4826="OTRO",IFERROR(LOOKUP(2,1/(((LISTS!$H$2:$H$26&lt;&gt;"")*ISNUMBER(SEARCH(LISTS!$H$2:$H$26,$G4826)))+((LISTS!$I$2:$I$26&lt;&gt;"")*ISNUMBER(SEARCH(LISTS!$I$2:$I$26,$E4826)))),LISTS!$L$2:$L$26),"Concepto DIAN no mapeado a casilla automatica"),IF(LEFT($J4826,4)="TOPE","Control automatico DIAN: "&amp;$J4826,"Casilla automatica: "&amp;$J4826)))</f>
        <v/>
      </c>
    </row>
    <row r="4827">
      <c r="A4827" s="9" t="n"/>
      <c r="B4827" s="9" t="n"/>
      <c r="C4827" s="9" t="n"/>
      <c r="D4827" s="9" t="n"/>
      <c r="E4827" s="9" t="n"/>
      <c r="F4827" s="11" t="n"/>
      <c r="G4827" s="9" t="n"/>
      <c r="H4827" s="9" t="n"/>
      <c r="I4827" s="9">
        <f>IF(COUNTA($A4827:$H4827)=0,"",IF($J4827="OTRO","NO","SI"))</f>
        <v/>
      </c>
      <c r="J4827" s="9">
        <f>IF(COUNTA($A4827:$H4827)=0,"",IFERROR(LOOKUP(2,1/(((LISTS!$H$2:$H$26&lt;&gt;"")*ISNUMBER(SEARCH(LISTS!$H$2:$H$26,$G4827)))+((LISTS!$I$2:$I$26&lt;&gt;"")*ISNUMBER(SEARCH(LISTS!$I$2:$I$26,$E4827)))),LISTS!$K$2:$K$26),"OTRO"))</f>
        <v/>
      </c>
      <c r="K4827" s="11">
        <f>IF($I4827&lt;&gt;"SI",0,IFERROR($F4827,0))</f>
        <v/>
      </c>
      <c r="L4827" s="9">
        <f>IF(COUNTA($A4827:$H4827)=0,"",IF($J4827="OTRO",IFERROR(LOOKUP(2,1/(((LISTS!$H$2:$H$26&lt;&gt;"")*ISNUMBER(SEARCH(LISTS!$H$2:$H$26,$G4827)))+((LISTS!$I$2:$I$26&lt;&gt;"")*ISNUMBER(SEARCH(LISTS!$I$2:$I$26,$E4827)))),LISTS!$L$2:$L$26),"Concepto DIAN no mapeado a casilla automatica"),IF(LEFT($J4827,4)="TOPE","Control automatico DIAN: "&amp;$J4827,"Casilla automatica: "&amp;$J4827)))</f>
        <v/>
      </c>
    </row>
    <row r="4828">
      <c r="A4828" s="9" t="n"/>
      <c r="B4828" s="9" t="n"/>
      <c r="C4828" s="9" t="n"/>
      <c r="D4828" s="9" t="n"/>
      <c r="E4828" s="9" t="n"/>
      <c r="F4828" s="11" t="n"/>
      <c r="G4828" s="9" t="n"/>
      <c r="H4828" s="9" t="n"/>
      <c r="I4828" s="9">
        <f>IF(COUNTA($A4828:$H4828)=0,"",IF($J4828="OTRO","NO","SI"))</f>
        <v/>
      </c>
      <c r="J4828" s="9">
        <f>IF(COUNTA($A4828:$H4828)=0,"",IFERROR(LOOKUP(2,1/(((LISTS!$H$2:$H$26&lt;&gt;"")*ISNUMBER(SEARCH(LISTS!$H$2:$H$26,$G4828)))+((LISTS!$I$2:$I$26&lt;&gt;"")*ISNUMBER(SEARCH(LISTS!$I$2:$I$26,$E4828)))),LISTS!$K$2:$K$26),"OTRO"))</f>
        <v/>
      </c>
      <c r="K4828" s="11">
        <f>IF($I4828&lt;&gt;"SI",0,IFERROR($F4828,0))</f>
        <v/>
      </c>
      <c r="L4828" s="9">
        <f>IF(COUNTA($A4828:$H4828)=0,"",IF($J4828="OTRO",IFERROR(LOOKUP(2,1/(((LISTS!$H$2:$H$26&lt;&gt;"")*ISNUMBER(SEARCH(LISTS!$H$2:$H$26,$G4828)))+((LISTS!$I$2:$I$26&lt;&gt;"")*ISNUMBER(SEARCH(LISTS!$I$2:$I$26,$E4828)))),LISTS!$L$2:$L$26),"Concepto DIAN no mapeado a casilla automatica"),IF(LEFT($J4828,4)="TOPE","Control automatico DIAN: "&amp;$J4828,"Casilla automatica: "&amp;$J4828)))</f>
        <v/>
      </c>
    </row>
    <row r="4829">
      <c r="A4829" s="9" t="n"/>
      <c r="B4829" s="9" t="n"/>
      <c r="C4829" s="9" t="n"/>
      <c r="D4829" s="9" t="n"/>
      <c r="E4829" s="9" t="n"/>
      <c r="F4829" s="11" t="n"/>
      <c r="G4829" s="9" t="n"/>
      <c r="H4829" s="9" t="n"/>
      <c r="I4829" s="9">
        <f>IF(COUNTA($A4829:$H4829)=0,"",IF($J4829="OTRO","NO","SI"))</f>
        <v/>
      </c>
      <c r="J4829" s="9">
        <f>IF(COUNTA($A4829:$H4829)=0,"",IFERROR(LOOKUP(2,1/(((LISTS!$H$2:$H$26&lt;&gt;"")*ISNUMBER(SEARCH(LISTS!$H$2:$H$26,$G4829)))+((LISTS!$I$2:$I$26&lt;&gt;"")*ISNUMBER(SEARCH(LISTS!$I$2:$I$26,$E4829)))),LISTS!$K$2:$K$26),"OTRO"))</f>
        <v/>
      </c>
      <c r="K4829" s="11">
        <f>IF($I4829&lt;&gt;"SI",0,IFERROR($F4829,0))</f>
        <v/>
      </c>
      <c r="L4829" s="9">
        <f>IF(COUNTA($A4829:$H4829)=0,"",IF($J4829="OTRO",IFERROR(LOOKUP(2,1/(((LISTS!$H$2:$H$26&lt;&gt;"")*ISNUMBER(SEARCH(LISTS!$H$2:$H$26,$G4829)))+((LISTS!$I$2:$I$26&lt;&gt;"")*ISNUMBER(SEARCH(LISTS!$I$2:$I$26,$E4829)))),LISTS!$L$2:$L$26),"Concepto DIAN no mapeado a casilla automatica"),IF(LEFT($J4829,4)="TOPE","Control automatico DIAN: "&amp;$J4829,"Casilla automatica: "&amp;$J4829)))</f>
        <v/>
      </c>
    </row>
    <row r="4830">
      <c r="A4830" s="9" t="n"/>
      <c r="B4830" s="9" t="n"/>
      <c r="C4830" s="9" t="n"/>
      <c r="D4830" s="9" t="n"/>
      <c r="E4830" s="9" t="n"/>
      <c r="F4830" s="11" t="n"/>
      <c r="G4830" s="9" t="n"/>
      <c r="H4830" s="9" t="n"/>
      <c r="I4830" s="9">
        <f>IF(COUNTA($A4830:$H4830)=0,"",IF($J4830="OTRO","NO","SI"))</f>
        <v/>
      </c>
      <c r="J4830" s="9">
        <f>IF(COUNTA($A4830:$H4830)=0,"",IFERROR(LOOKUP(2,1/(((LISTS!$H$2:$H$26&lt;&gt;"")*ISNUMBER(SEARCH(LISTS!$H$2:$H$26,$G4830)))+((LISTS!$I$2:$I$26&lt;&gt;"")*ISNUMBER(SEARCH(LISTS!$I$2:$I$26,$E4830)))),LISTS!$K$2:$K$26),"OTRO"))</f>
        <v/>
      </c>
      <c r="K4830" s="11">
        <f>IF($I4830&lt;&gt;"SI",0,IFERROR($F4830,0))</f>
        <v/>
      </c>
      <c r="L4830" s="9">
        <f>IF(COUNTA($A4830:$H4830)=0,"",IF($J4830="OTRO",IFERROR(LOOKUP(2,1/(((LISTS!$H$2:$H$26&lt;&gt;"")*ISNUMBER(SEARCH(LISTS!$H$2:$H$26,$G4830)))+((LISTS!$I$2:$I$26&lt;&gt;"")*ISNUMBER(SEARCH(LISTS!$I$2:$I$26,$E4830)))),LISTS!$L$2:$L$26),"Concepto DIAN no mapeado a casilla automatica"),IF(LEFT($J4830,4)="TOPE","Control automatico DIAN: "&amp;$J4830,"Casilla automatica: "&amp;$J4830)))</f>
        <v/>
      </c>
    </row>
    <row r="4831">
      <c r="A4831" s="9" t="n"/>
      <c r="B4831" s="9" t="n"/>
      <c r="C4831" s="9" t="n"/>
      <c r="D4831" s="9" t="n"/>
      <c r="E4831" s="9" t="n"/>
      <c r="F4831" s="11" t="n"/>
      <c r="G4831" s="9" t="n"/>
      <c r="H4831" s="9" t="n"/>
      <c r="I4831" s="9">
        <f>IF(COUNTA($A4831:$H4831)=0,"",IF($J4831="OTRO","NO","SI"))</f>
        <v/>
      </c>
      <c r="J4831" s="9">
        <f>IF(COUNTA($A4831:$H4831)=0,"",IFERROR(LOOKUP(2,1/(((LISTS!$H$2:$H$26&lt;&gt;"")*ISNUMBER(SEARCH(LISTS!$H$2:$H$26,$G4831)))+((LISTS!$I$2:$I$26&lt;&gt;"")*ISNUMBER(SEARCH(LISTS!$I$2:$I$26,$E4831)))),LISTS!$K$2:$K$26),"OTRO"))</f>
        <v/>
      </c>
      <c r="K4831" s="11">
        <f>IF($I4831&lt;&gt;"SI",0,IFERROR($F4831,0))</f>
        <v/>
      </c>
      <c r="L4831" s="9">
        <f>IF(COUNTA($A4831:$H4831)=0,"",IF($J4831="OTRO",IFERROR(LOOKUP(2,1/(((LISTS!$H$2:$H$26&lt;&gt;"")*ISNUMBER(SEARCH(LISTS!$H$2:$H$26,$G4831)))+((LISTS!$I$2:$I$26&lt;&gt;"")*ISNUMBER(SEARCH(LISTS!$I$2:$I$26,$E4831)))),LISTS!$L$2:$L$26),"Concepto DIAN no mapeado a casilla automatica"),IF(LEFT($J4831,4)="TOPE","Control automatico DIAN: "&amp;$J4831,"Casilla automatica: "&amp;$J4831)))</f>
        <v/>
      </c>
    </row>
    <row r="4832">
      <c r="A4832" s="9" t="n"/>
      <c r="B4832" s="9" t="n"/>
      <c r="C4832" s="9" t="n"/>
      <c r="D4832" s="9" t="n"/>
      <c r="E4832" s="9" t="n"/>
      <c r="F4832" s="11" t="n"/>
      <c r="G4832" s="9" t="n"/>
      <c r="H4832" s="9" t="n"/>
      <c r="I4832" s="9">
        <f>IF(COUNTA($A4832:$H4832)=0,"",IF($J4832="OTRO","NO","SI"))</f>
        <v/>
      </c>
      <c r="J4832" s="9">
        <f>IF(COUNTA($A4832:$H4832)=0,"",IFERROR(LOOKUP(2,1/(((LISTS!$H$2:$H$26&lt;&gt;"")*ISNUMBER(SEARCH(LISTS!$H$2:$H$26,$G4832)))+((LISTS!$I$2:$I$26&lt;&gt;"")*ISNUMBER(SEARCH(LISTS!$I$2:$I$26,$E4832)))),LISTS!$K$2:$K$26),"OTRO"))</f>
        <v/>
      </c>
      <c r="K4832" s="11">
        <f>IF($I4832&lt;&gt;"SI",0,IFERROR($F4832,0))</f>
        <v/>
      </c>
      <c r="L4832" s="9">
        <f>IF(COUNTA($A4832:$H4832)=0,"",IF($J4832="OTRO",IFERROR(LOOKUP(2,1/(((LISTS!$H$2:$H$26&lt;&gt;"")*ISNUMBER(SEARCH(LISTS!$H$2:$H$26,$G4832)))+((LISTS!$I$2:$I$26&lt;&gt;"")*ISNUMBER(SEARCH(LISTS!$I$2:$I$26,$E4832)))),LISTS!$L$2:$L$26),"Concepto DIAN no mapeado a casilla automatica"),IF(LEFT($J4832,4)="TOPE","Control automatico DIAN: "&amp;$J4832,"Casilla automatica: "&amp;$J4832)))</f>
        <v/>
      </c>
    </row>
    <row r="4833">
      <c r="A4833" s="9" t="n"/>
      <c r="B4833" s="9" t="n"/>
      <c r="C4833" s="9" t="n"/>
      <c r="D4833" s="9" t="n"/>
      <c r="E4833" s="9" t="n"/>
      <c r="F4833" s="11" t="n"/>
      <c r="G4833" s="9" t="n"/>
      <c r="H4833" s="9" t="n"/>
      <c r="I4833" s="9">
        <f>IF(COUNTA($A4833:$H4833)=0,"",IF($J4833="OTRO","NO","SI"))</f>
        <v/>
      </c>
      <c r="J4833" s="9">
        <f>IF(COUNTA($A4833:$H4833)=0,"",IFERROR(LOOKUP(2,1/(((LISTS!$H$2:$H$26&lt;&gt;"")*ISNUMBER(SEARCH(LISTS!$H$2:$H$26,$G4833)))+((LISTS!$I$2:$I$26&lt;&gt;"")*ISNUMBER(SEARCH(LISTS!$I$2:$I$26,$E4833)))),LISTS!$K$2:$K$26),"OTRO"))</f>
        <v/>
      </c>
      <c r="K4833" s="11">
        <f>IF($I4833&lt;&gt;"SI",0,IFERROR($F4833,0))</f>
        <v/>
      </c>
      <c r="L4833" s="9">
        <f>IF(COUNTA($A4833:$H4833)=0,"",IF($J4833="OTRO",IFERROR(LOOKUP(2,1/(((LISTS!$H$2:$H$26&lt;&gt;"")*ISNUMBER(SEARCH(LISTS!$H$2:$H$26,$G4833)))+((LISTS!$I$2:$I$26&lt;&gt;"")*ISNUMBER(SEARCH(LISTS!$I$2:$I$26,$E4833)))),LISTS!$L$2:$L$26),"Concepto DIAN no mapeado a casilla automatica"),IF(LEFT($J4833,4)="TOPE","Control automatico DIAN: "&amp;$J4833,"Casilla automatica: "&amp;$J4833)))</f>
        <v/>
      </c>
    </row>
    <row r="4834">
      <c r="A4834" s="9" t="n"/>
      <c r="B4834" s="9" t="n"/>
      <c r="C4834" s="9" t="n"/>
      <c r="D4834" s="9" t="n"/>
      <c r="E4834" s="9" t="n"/>
      <c r="F4834" s="11" t="n"/>
      <c r="G4834" s="9" t="n"/>
      <c r="H4834" s="9" t="n"/>
      <c r="I4834" s="9">
        <f>IF(COUNTA($A4834:$H4834)=0,"",IF($J4834="OTRO","NO","SI"))</f>
        <v/>
      </c>
      <c r="J4834" s="9">
        <f>IF(COUNTA($A4834:$H4834)=0,"",IFERROR(LOOKUP(2,1/(((LISTS!$H$2:$H$26&lt;&gt;"")*ISNUMBER(SEARCH(LISTS!$H$2:$H$26,$G4834)))+((LISTS!$I$2:$I$26&lt;&gt;"")*ISNUMBER(SEARCH(LISTS!$I$2:$I$26,$E4834)))),LISTS!$K$2:$K$26),"OTRO"))</f>
        <v/>
      </c>
      <c r="K4834" s="11">
        <f>IF($I4834&lt;&gt;"SI",0,IFERROR($F4834,0))</f>
        <v/>
      </c>
      <c r="L4834" s="9">
        <f>IF(COUNTA($A4834:$H4834)=0,"",IF($J4834="OTRO",IFERROR(LOOKUP(2,1/(((LISTS!$H$2:$H$26&lt;&gt;"")*ISNUMBER(SEARCH(LISTS!$H$2:$H$26,$G4834)))+((LISTS!$I$2:$I$26&lt;&gt;"")*ISNUMBER(SEARCH(LISTS!$I$2:$I$26,$E4834)))),LISTS!$L$2:$L$26),"Concepto DIAN no mapeado a casilla automatica"),IF(LEFT($J4834,4)="TOPE","Control automatico DIAN: "&amp;$J4834,"Casilla automatica: "&amp;$J4834)))</f>
        <v/>
      </c>
    </row>
    <row r="4835">
      <c r="A4835" s="9" t="n"/>
      <c r="B4835" s="9" t="n"/>
      <c r="C4835" s="9" t="n"/>
      <c r="D4835" s="9" t="n"/>
      <c r="E4835" s="9" t="n"/>
      <c r="F4835" s="11" t="n"/>
      <c r="G4835" s="9" t="n"/>
      <c r="H4835" s="9" t="n"/>
      <c r="I4835" s="9">
        <f>IF(COUNTA($A4835:$H4835)=0,"",IF($J4835="OTRO","NO","SI"))</f>
        <v/>
      </c>
      <c r="J4835" s="9">
        <f>IF(COUNTA($A4835:$H4835)=0,"",IFERROR(LOOKUP(2,1/(((LISTS!$H$2:$H$26&lt;&gt;"")*ISNUMBER(SEARCH(LISTS!$H$2:$H$26,$G4835)))+((LISTS!$I$2:$I$26&lt;&gt;"")*ISNUMBER(SEARCH(LISTS!$I$2:$I$26,$E4835)))),LISTS!$K$2:$K$26),"OTRO"))</f>
        <v/>
      </c>
      <c r="K4835" s="11">
        <f>IF($I4835&lt;&gt;"SI",0,IFERROR($F4835,0))</f>
        <v/>
      </c>
      <c r="L4835" s="9">
        <f>IF(COUNTA($A4835:$H4835)=0,"",IF($J4835="OTRO",IFERROR(LOOKUP(2,1/(((LISTS!$H$2:$H$26&lt;&gt;"")*ISNUMBER(SEARCH(LISTS!$H$2:$H$26,$G4835)))+((LISTS!$I$2:$I$26&lt;&gt;"")*ISNUMBER(SEARCH(LISTS!$I$2:$I$26,$E4835)))),LISTS!$L$2:$L$26),"Concepto DIAN no mapeado a casilla automatica"),IF(LEFT($J4835,4)="TOPE","Control automatico DIAN: "&amp;$J4835,"Casilla automatica: "&amp;$J4835)))</f>
        <v/>
      </c>
    </row>
    <row r="4836">
      <c r="A4836" s="9" t="n"/>
      <c r="B4836" s="9" t="n"/>
      <c r="C4836" s="9" t="n"/>
      <c r="D4836" s="9" t="n"/>
      <c r="E4836" s="9" t="n"/>
      <c r="F4836" s="11" t="n"/>
      <c r="G4836" s="9" t="n"/>
      <c r="H4836" s="9" t="n"/>
      <c r="I4836" s="9">
        <f>IF(COUNTA($A4836:$H4836)=0,"",IF($J4836="OTRO","NO","SI"))</f>
        <v/>
      </c>
      <c r="J4836" s="9">
        <f>IF(COUNTA($A4836:$H4836)=0,"",IFERROR(LOOKUP(2,1/(((LISTS!$H$2:$H$26&lt;&gt;"")*ISNUMBER(SEARCH(LISTS!$H$2:$H$26,$G4836)))+((LISTS!$I$2:$I$26&lt;&gt;"")*ISNUMBER(SEARCH(LISTS!$I$2:$I$26,$E4836)))),LISTS!$K$2:$K$26),"OTRO"))</f>
        <v/>
      </c>
      <c r="K4836" s="11">
        <f>IF($I4836&lt;&gt;"SI",0,IFERROR($F4836,0))</f>
        <v/>
      </c>
      <c r="L4836" s="9">
        <f>IF(COUNTA($A4836:$H4836)=0,"",IF($J4836="OTRO",IFERROR(LOOKUP(2,1/(((LISTS!$H$2:$H$26&lt;&gt;"")*ISNUMBER(SEARCH(LISTS!$H$2:$H$26,$G4836)))+((LISTS!$I$2:$I$26&lt;&gt;"")*ISNUMBER(SEARCH(LISTS!$I$2:$I$26,$E4836)))),LISTS!$L$2:$L$26),"Concepto DIAN no mapeado a casilla automatica"),IF(LEFT($J4836,4)="TOPE","Control automatico DIAN: "&amp;$J4836,"Casilla automatica: "&amp;$J4836)))</f>
        <v/>
      </c>
    </row>
    <row r="4837">
      <c r="A4837" s="9" t="n"/>
      <c r="B4837" s="9" t="n"/>
      <c r="C4837" s="9" t="n"/>
      <c r="D4837" s="9" t="n"/>
      <c r="E4837" s="9" t="n"/>
      <c r="F4837" s="11" t="n"/>
      <c r="G4837" s="9" t="n"/>
      <c r="H4837" s="9" t="n"/>
      <c r="I4837" s="9">
        <f>IF(COUNTA($A4837:$H4837)=0,"",IF($J4837="OTRO","NO","SI"))</f>
        <v/>
      </c>
      <c r="J4837" s="9">
        <f>IF(COUNTA($A4837:$H4837)=0,"",IFERROR(LOOKUP(2,1/(((LISTS!$H$2:$H$26&lt;&gt;"")*ISNUMBER(SEARCH(LISTS!$H$2:$H$26,$G4837)))+((LISTS!$I$2:$I$26&lt;&gt;"")*ISNUMBER(SEARCH(LISTS!$I$2:$I$26,$E4837)))),LISTS!$K$2:$K$26),"OTRO"))</f>
        <v/>
      </c>
      <c r="K4837" s="11">
        <f>IF($I4837&lt;&gt;"SI",0,IFERROR($F4837,0))</f>
        <v/>
      </c>
      <c r="L4837" s="9">
        <f>IF(COUNTA($A4837:$H4837)=0,"",IF($J4837="OTRO",IFERROR(LOOKUP(2,1/(((LISTS!$H$2:$H$26&lt;&gt;"")*ISNUMBER(SEARCH(LISTS!$H$2:$H$26,$G4837)))+((LISTS!$I$2:$I$26&lt;&gt;"")*ISNUMBER(SEARCH(LISTS!$I$2:$I$26,$E4837)))),LISTS!$L$2:$L$26),"Concepto DIAN no mapeado a casilla automatica"),IF(LEFT($J4837,4)="TOPE","Control automatico DIAN: "&amp;$J4837,"Casilla automatica: "&amp;$J4837)))</f>
        <v/>
      </c>
    </row>
    <row r="4838">
      <c r="A4838" s="9" t="n"/>
      <c r="B4838" s="9" t="n"/>
      <c r="C4838" s="9" t="n"/>
      <c r="D4838" s="9" t="n"/>
      <c r="E4838" s="9" t="n"/>
      <c r="F4838" s="11" t="n"/>
      <c r="G4838" s="9" t="n"/>
      <c r="H4838" s="9" t="n"/>
      <c r="I4838" s="9">
        <f>IF(COUNTA($A4838:$H4838)=0,"",IF($J4838="OTRO","NO","SI"))</f>
        <v/>
      </c>
      <c r="J4838" s="9">
        <f>IF(COUNTA($A4838:$H4838)=0,"",IFERROR(LOOKUP(2,1/(((LISTS!$H$2:$H$26&lt;&gt;"")*ISNUMBER(SEARCH(LISTS!$H$2:$H$26,$G4838)))+((LISTS!$I$2:$I$26&lt;&gt;"")*ISNUMBER(SEARCH(LISTS!$I$2:$I$26,$E4838)))),LISTS!$K$2:$K$26),"OTRO"))</f>
        <v/>
      </c>
      <c r="K4838" s="11">
        <f>IF($I4838&lt;&gt;"SI",0,IFERROR($F4838,0))</f>
        <v/>
      </c>
      <c r="L4838" s="9">
        <f>IF(COUNTA($A4838:$H4838)=0,"",IF($J4838="OTRO",IFERROR(LOOKUP(2,1/(((LISTS!$H$2:$H$26&lt;&gt;"")*ISNUMBER(SEARCH(LISTS!$H$2:$H$26,$G4838)))+((LISTS!$I$2:$I$26&lt;&gt;"")*ISNUMBER(SEARCH(LISTS!$I$2:$I$26,$E4838)))),LISTS!$L$2:$L$26),"Concepto DIAN no mapeado a casilla automatica"),IF(LEFT($J4838,4)="TOPE","Control automatico DIAN: "&amp;$J4838,"Casilla automatica: "&amp;$J4838)))</f>
        <v/>
      </c>
    </row>
    <row r="4839">
      <c r="A4839" s="9" t="n"/>
      <c r="B4839" s="9" t="n"/>
      <c r="C4839" s="9" t="n"/>
      <c r="D4839" s="9" t="n"/>
      <c r="E4839" s="9" t="n"/>
      <c r="F4839" s="11" t="n"/>
      <c r="G4839" s="9" t="n"/>
      <c r="H4839" s="9" t="n"/>
      <c r="I4839" s="9">
        <f>IF(COUNTA($A4839:$H4839)=0,"",IF($J4839="OTRO","NO","SI"))</f>
        <v/>
      </c>
      <c r="J4839" s="9">
        <f>IF(COUNTA($A4839:$H4839)=0,"",IFERROR(LOOKUP(2,1/(((LISTS!$H$2:$H$26&lt;&gt;"")*ISNUMBER(SEARCH(LISTS!$H$2:$H$26,$G4839)))+((LISTS!$I$2:$I$26&lt;&gt;"")*ISNUMBER(SEARCH(LISTS!$I$2:$I$26,$E4839)))),LISTS!$K$2:$K$26),"OTRO"))</f>
        <v/>
      </c>
      <c r="K4839" s="11">
        <f>IF($I4839&lt;&gt;"SI",0,IFERROR($F4839,0))</f>
        <v/>
      </c>
      <c r="L4839" s="9">
        <f>IF(COUNTA($A4839:$H4839)=0,"",IF($J4839="OTRO",IFERROR(LOOKUP(2,1/(((LISTS!$H$2:$H$26&lt;&gt;"")*ISNUMBER(SEARCH(LISTS!$H$2:$H$26,$G4839)))+((LISTS!$I$2:$I$26&lt;&gt;"")*ISNUMBER(SEARCH(LISTS!$I$2:$I$26,$E4839)))),LISTS!$L$2:$L$26),"Concepto DIAN no mapeado a casilla automatica"),IF(LEFT($J4839,4)="TOPE","Control automatico DIAN: "&amp;$J4839,"Casilla automatica: "&amp;$J4839)))</f>
        <v/>
      </c>
    </row>
    <row r="4840">
      <c r="A4840" s="9" t="n"/>
      <c r="B4840" s="9" t="n"/>
      <c r="C4840" s="9" t="n"/>
      <c r="D4840" s="9" t="n"/>
      <c r="E4840" s="9" t="n"/>
      <c r="F4840" s="11" t="n"/>
      <c r="G4840" s="9" t="n"/>
      <c r="H4840" s="9" t="n"/>
      <c r="I4840" s="9">
        <f>IF(COUNTA($A4840:$H4840)=0,"",IF($J4840="OTRO","NO","SI"))</f>
        <v/>
      </c>
      <c r="J4840" s="9">
        <f>IF(COUNTA($A4840:$H4840)=0,"",IFERROR(LOOKUP(2,1/(((LISTS!$H$2:$H$26&lt;&gt;"")*ISNUMBER(SEARCH(LISTS!$H$2:$H$26,$G4840)))+((LISTS!$I$2:$I$26&lt;&gt;"")*ISNUMBER(SEARCH(LISTS!$I$2:$I$26,$E4840)))),LISTS!$K$2:$K$26),"OTRO"))</f>
        <v/>
      </c>
      <c r="K4840" s="11">
        <f>IF($I4840&lt;&gt;"SI",0,IFERROR($F4840,0))</f>
        <v/>
      </c>
      <c r="L4840" s="9">
        <f>IF(COUNTA($A4840:$H4840)=0,"",IF($J4840="OTRO",IFERROR(LOOKUP(2,1/(((LISTS!$H$2:$H$26&lt;&gt;"")*ISNUMBER(SEARCH(LISTS!$H$2:$H$26,$G4840)))+((LISTS!$I$2:$I$26&lt;&gt;"")*ISNUMBER(SEARCH(LISTS!$I$2:$I$26,$E4840)))),LISTS!$L$2:$L$26),"Concepto DIAN no mapeado a casilla automatica"),IF(LEFT($J4840,4)="TOPE","Control automatico DIAN: "&amp;$J4840,"Casilla automatica: "&amp;$J4840)))</f>
        <v/>
      </c>
    </row>
    <row r="4841">
      <c r="A4841" s="9" t="n"/>
      <c r="B4841" s="9" t="n"/>
      <c r="C4841" s="9" t="n"/>
      <c r="D4841" s="9" t="n"/>
      <c r="E4841" s="9" t="n"/>
      <c r="F4841" s="11" t="n"/>
      <c r="G4841" s="9" t="n"/>
      <c r="H4841" s="9" t="n"/>
      <c r="I4841" s="9">
        <f>IF(COUNTA($A4841:$H4841)=0,"",IF($J4841="OTRO","NO","SI"))</f>
        <v/>
      </c>
      <c r="J4841" s="9">
        <f>IF(COUNTA($A4841:$H4841)=0,"",IFERROR(LOOKUP(2,1/(((LISTS!$H$2:$H$26&lt;&gt;"")*ISNUMBER(SEARCH(LISTS!$H$2:$H$26,$G4841)))+((LISTS!$I$2:$I$26&lt;&gt;"")*ISNUMBER(SEARCH(LISTS!$I$2:$I$26,$E4841)))),LISTS!$K$2:$K$26),"OTRO"))</f>
        <v/>
      </c>
      <c r="K4841" s="11">
        <f>IF($I4841&lt;&gt;"SI",0,IFERROR($F4841,0))</f>
        <v/>
      </c>
      <c r="L4841" s="9">
        <f>IF(COUNTA($A4841:$H4841)=0,"",IF($J4841="OTRO",IFERROR(LOOKUP(2,1/(((LISTS!$H$2:$H$26&lt;&gt;"")*ISNUMBER(SEARCH(LISTS!$H$2:$H$26,$G4841)))+((LISTS!$I$2:$I$26&lt;&gt;"")*ISNUMBER(SEARCH(LISTS!$I$2:$I$26,$E4841)))),LISTS!$L$2:$L$26),"Concepto DIAN no mapeado a casilla automatica"),IF(LEFT($J4841,4)="TOPE","Control automatico DIAN: "&amp;$J4841,"Casilla automatica: "&amp;$J4841)))</f>
        <v/>
      </c>
    </row>
    <row r="4842">
      <c r="A4842" s="9" t="n"/>
      <c r="B4842" s="9" t="n"/>
      <c r="C4842" s="9" t="n"/>
      <c r="D4842" s="9" t="n"/>
      <c r="E4842" s="9" t="n"/>
      <c r="F4842" s="11" t="n"/>
      <c r="G4842" s="9" t="n"/>
      <c r="H4842" s="9" t="n"/>
      <c r="I4842" s="9">
        <f>IF(COUNTA($A4842:$H4842)=0,"",IF($J4842="OTRO","NO","SI"))</f>
        <v/>
      </c>
      <c r="J4842" s="9">
        <f>IF(COUNTA($A4842:$H4842)=0,"",IFERROR(LOOKUP(2,1/(((LISTS!$H$2:$H$26&lt;&gt;"")*ISNUMBER(SEARCH(LISTS!$H$2:$H$26,$G4842)))+((LISTS!$I$2:$I$26&lt;&gt;"")*ISNUMBER(SEARCH(LISTS!$I$2:$I$26,$E4842)))),LISTS!$K$2:$K$26),"OTRO"))</f>
        <v/>
      </c>
      <c r="K4842" s="11">
        <f>IF($I4842&lt;&gt;"SI",0,IFERROR($F4842,0))</f>
        <v/>
      </c>
      <c r="L4842" s="9">
        <f>IF(COUNTA($A4842:$H4842)=0,"",IF($J4842="OTRO",IFERROR(LOOKUP(2,1/(((LISTS!$H$2:$H$26&lt;&gt;"")*ISNUMBER(SEARCH(LISTS!$H$2:$H$26,$G4842)))+((LISTS!$I$2:$I$26&lt;&gt;"")*ISNUMBER(SEARCH(LISTS!$I$2:$I$26,$E4842)))),LISTS!$L$2:$L$26),"Concepto DIAN no mapeado a casilla automatica"),IF(LEFT($J4842,4)="TOPE","Control automatico DIAN: "&amp;$J4842,"Casilla automatica: "&amp;$J4842)))</f>
        <v/>
      </c>
    </row>
    <row r="4843">
      <c r="A4843" s="9" t="n"/>
      <c r="B4843" s="9" t="n"/>
      <c r="C4843" s="9" t="n"/>
      <c r="D4843" s="9" t="n"/>
      <c r="E4843" s="9" t="n"/>
      <c r="F4843" s="11" t="n"/>
      <c r="G4843" s="9" t="n"/>
      <c r="H4843" s="9" t="n"/>
      <c r="I4843" s="9">
        <f>IF(COUNTA($A4843:$H4843)=0,"",IF($J4843="OTRO","NO","SI"))</f>
        <v/>
      </c>
      <c r="J4843" s="9">
        <f>IF(COUNTA($A4843:$H4843)=0,"",IFERROR(LOOKUP(2,1/(((LISTS!$H$2:$H$26&lt;&gt;"")*ISNUMBER(SEARCH(LISTS!$H$2:$H$26,$G4843)))+((LISTS!$I$2:$I$26&lt;&gt;"")*ISNUMBER(SEARCH(LISTS!$I$2:$I$26,$E4843)))),LISTS!$K$2:$K$26),"OTRO"))</f>
        <v/>
      </c>
      <c r="K4843" s="11">
        <f>IF($I4843&lt;&gt;"SI",0,IFERROR($F4843,0))</f>
        <v/>
      </c>
      <c r="L4843" s="9">
        <f>IF(COUNTA($A4843:$H4843)=0,"",IF($J4843="OTRO",IFERROR(LOOKUP(2,1/(((LISTS!$H$2:$H$26&lt;&gt;"")*ISNUMBER(SEARCH(LISTS!$H$2:$H$26,$G4843)))+((LISTS!$I$2:$I$26&lt;&gt;"")*ISNUMBER(SEARCH(LISTS!$I$2:$I$26,$E4843)))),LISTS!$L$2:$L$26),"Concepto DIAN no mapeado a casilla automatica"),IF(LEFT($J4843,4)="TOPE","Control automatico DIAN: "&amp;$J4843,"Casilla automatica: "&amp;$J4843)))</f>
        <v/>
      </c>
    </row>
    <row r="4844">
      <c r="A4844" s="9" t="n"/>
      <c r="B4844" s="9" t="n"/>
      <c r="C4844" s="9" t="n"/>
      <c r="D4844" s="9" t="n"/>
      <c r="E4844" s="9" t="n"/>
      <c r="F4844" s="11" t="n"/>
      <c r="G4844" s="9" t="n"/>
      <c r="H4844" s="9" t="n"/>
      <c r="I4844" s="9">
        <f>IF(COUNTA($A4844:$H4844)=0,"",IF($J4844="OTRO","NO","SI"))</f>
        <v/>
      </c>
      <c r="J4844" s="9">
        <f>IF(COUNTA($A4844:$H4844)=0,"",IFERROR(LOOKUP(2,1/(((LISTS!$H$2:$H$26&lt;&gt;"")*ISNUMBER(SEARCH(LISTS!$H$2:$H$26,$G4844)))+((LISTS!$I$2:$I$26&lt;&gt;"")*ISNUMBER(SEARCH(LISTS!$I$2:$I$26,$E4844)))),LISTS!$K$2:$K$26),"OTRO"))</f>
        <v/>
      </c>
      <c r="K4844" s="11">
        <f>IF($I4844&lt;&gt;"SI",0,IFERROR($F4844,0))</f>
        <v/>
      </c>
      <c r="L4844" s="9">
        <f>IF(COUNTA($A4844:$H4844)=0,"",IF($J4844="OTRO",IFERROR(LOOKUP(2,1/(((LISTS!$H$2:$H$26&lt;&gt;"")*ISNUMBER(SEARCH(LISTS!$H$2:$H$26,$G4844)))+((LISTS!$I$2:$I$26&lt;&gt;"")*ISNUMBER(SEARCH(LISTS!$I$2:$I$26,$E4844)))),LISTS!$L$2:$L$26),"Concepto DIAN no mapeado a casilla automatica"),IF(LEFT($J4844,4)="TOPE","Control automatico DIAN: "&amp;$J4844,"Casilla automatica: "&amp;$J4844)))</f>
        <v/>
      </c>
    </row>
    <row r="4845">
      <c r="A4845" s="9" t="n"/>
      <c r="B4845" s="9" t="n"/>
      <c r="C4845" s="9" t="n"/>
      <c r="D4845" s="9" t="n"/>
      <c r="E4845" s="9" t="n"/>
      <c r="F4845" s="11" t="n"/>
      <c r="G4845" s="9" t="n"/>
      <c r="H4845" s="9" t="n"/>
      <c r="I4845" s="9">
        <f>IF(COUNTA($A4845:$H4845)=0,"",IF($J4845="OTRO","NO","SI"))</f>
        <v/>
      </c>
      <c r="J4845" s="9">
        <f>IF(COUNTA($A4845:$H4845)=0,"",IFERROR(LOOKUP(2,1/(((LISTS!$H$2:$H$26&lt;&gt;"")*ISNUMBER(SEARCH(LISTS!$H$2:$H$26,$G4845)))+((LISTS!$I$2:$I$26&lt;&gt;"")*ISNUMBER(SEARCH(LISTS!$I$2:$I$26,$E4845)))),LISTS!$K$2:$K$26),"OTRO"))</f>
        <v/>
      </c>
      <c r="K4845" s="11">
        <f>IF($I4845&lt;&gt;"SI",0,IFERROR($F4845,0))</f>
        <v/>
      </c>
      <c r="L4845" s="9">
        <f>IF(COUNTA($A4845:$H4845)=0,"",IF($J4845="OTRO",IFERROR(LOOKUP(2,1/(((LISTS!$H$2:$H$26&lt;&gt;"")*ISNUMBER(SEARCH(LISTS!$H$2:$H$26,$G4845)))+((LISTS!$I$2:$I$26&lt;&gt;"")*ISNUMBER(SEARCH(LISTS!$I$2:$I$26,$E4845)))),LISTS!$L$2:$L$26),"Concepto DIAN no mapeado a casilla automatica"),IF(LEFT($J4845,4)="TOPE","Control automatico DIAN: "&amp;$J4845,"Casilla automatica: "&amp;$J4845)))</f>
        <v/>
      </c>
    </row>
    <row r="4846">
      <c r="A4846" s="9" t="n"/>
      <c r="B4846" s="9" t="n"/>
      <c r="C4846" s="9" t="n"/>
      <c r="D4846" s="9" t="n"/>
      <c r="E4846" s="9" t="n"/>
      <c r="F4846" s="11" t="n"/>
      <c r="G4846" s="9" t="n"/>
      <c r="H4846" s="9" t="n"/>
      <c r="I4846" s="9">
        <f>IF(COUNTA($A4846:$H4846)=0,"",IF($J4846="OTRO","NO","SI"))</f>
        <v/>
      </c>
      <c r="J4846" s="9">
        <f>IF(COUNTA($A4846:$H4846)=0,"",IFERROR(LOOKUP(2,1/(((LISTS!$H$2:$H$26&lt;&gt;"")*ISNUMBER(SEARCH(LISTS!$H$2:$H$26,$G4846)))+((LISTS!$I$2:$I$26&lt;&gt;"")*ISNUMBER(SEARCH(LISTS!$I$2:$I$26,$E4846)))),LISTS!$K$2:$K$26),"OTRO"))</f>
        <v/>
      </c>
      <c r="K4846" s="11">
        <f>IF($I4846&lt;&gt;"SI",0,IFERROR($F4846,0))</f>
        <v/>
      </c>
      <c r="L4846" s="9">
        <f>IF(COUNTA($A4846:$H4846)=0,"",IF($J4846="OTRO",IFERROR(LOOKUP(2,1/(((LISTS!$H$2:$H$26&lt;&gt;"")*ISNUMBER(SEARCH(LISTS!$H$2:$H$26,$G4846)))+((LISTS!$I$2:$I$26&lt;&gt;"")*ISNUMBER(SEARCH(LISTS!$I$2:$I$26,$E4846)))),LISTS!$L$2:$L$26),"Concepto DIAN no mapeado a casilla automatica"),IF(LEFT($J4846,4)="TOPE","Control automatico DIAN: "&amp;$J4846,"Casilla automatica: "&amp;$J4846)))</f>
        <v/>
      </c>
    </row>
    <row r="4847">
      <c r="A4847" s="9" t="n"/>
      <c r="B4847" s="9" t="n"/>
      <c r="C4847" s="9" t="n"/>
      <c r="D4847" s="9" t="n"/>
      <c r="E4847" s="9" t="n"/>
      <c r="F4847" s="11" t="n"/>
      <c r="G4847" s="9" t="n"/>
      <c r="H4847" s="9" t="n"/>
      <c r="I4847" s="9">
        <f>IF(COUNTA($A4847:$H4847)=0,"",IF($J4847="OTRO","NO","SI"))</f>
        <v/>
      </c>
      <c r="J4847" s="9">
        <f>IF(COUNTA($A4847:$H4847)=0,"",IFERROR(LOOKUP(2,1/(((LISTS!$H$2:$H$26&lt;&gt;"")*ISNUMBER(SEARCH(LISTS!$H$2:$H$26,$G4847)))+((LISTS!$I$2:$I$26&lt;&gt;"")*ISNUMBER(SEARCH(LISTS!$I$2:$I$26,$E4847)))),LISTS!$K$2:$K$26),"OTRO"))</f>
        <v/>
      </c>
      <c r="K4847" s="11">
        <f>IF($I4847&lt;&gt;"SI",0,IFERROR($F4847,0))</f>
        <v/>
      </c>
      <c r="L4847" s="9">
        <f>IF(COUNTA($A4847:$H4847)=0,"",IF($J4847="OTRO",IFERROR(LOOKUP(2,1/(((LISTS!$H$2:$H$26&lt;&gt;"")*ISNUMBER(SEARCH(LISTS!$H$2:$H$26,$G4847)))+((LISTS!$I$2:$I$26&lt;&gt;"")*ISNUMBER(SEARCH(LISTS!$I$2:$I$26,$E4847)))),LISTS!$L$2:$L$26),"Concepto DIAN no mapeado a casilla automatica"),IF(LEFT($J4847,4)="TOPE","Control automatico DIAN: "&amp;$J4847,"Casilla automatica: "&amp;$J4847)))</f>
        <v/>
      </c>
    </row>
    <row r="4848">
      <c r="A4848" s="9" t="n"/>
      <c r="B4848" s="9" t="n"/>
      <c r="C4848" s="9" t="n"/>
      <c r="D4848" s="9" t="n"/>
      <c r="E4848" s="9" t="n"/>
      <c r="F4848" s="11" t="n"/>
      <c r="G4848" s="9" t="n"/>
      <c r="H4848" s="9" t="n"/>
      <c r="I4848" s="9">
        <f>IF(COUNTA($A4848:$H4848)=0,"",IF($J4848="OTRO","NO","SI"))</f>
        <v/>
      </c>
      <c r="J4848" s="9">
        <f>IF(COUNTA($A4848:$H4848)=0,"",IFERROR(LOOKUP(2,1/(((LISTS!$H$2:$H$26&lt;&gt;"")*ISNUMBER(SEARCH(LISTS!$H$2:$H$26,$G4848)))+((LISTS!$I$2:$I$26&lt;&gt;"")*ISNUMBER(SEARCH(LISTS!$I$2:$I$26,$E4848)))),LISTS!$K$2:$K$26),"OTRO"))</f>
        <v/>
      </c>
      <c r="K4848" s="11">
        <f>IF($I4848&lt;&gt;"SI",0,IFERROR($F4848,0))</f>
        <v/>
      </c>
      <c r="L4848" s="9">
        <f>IF(COUNTA($A4848:$H4848)=0,"",IF($J4848="OTRO",IFERROR(LOOKUP(2,1/(((LISTS!$H$2:$H$26&lt;&gt;"")*ISNUMBER(SEARCH(LISTS!$H$2:$H$26,$G4848)))+((LISTS!$I$2:$I$26&lt;&gt;"")*ISNUMBER(SEARCH(LISTS!$I$2:$I$26,$E4848)))),LISTS!$L$2:$L$26),"Concepto DIAN no mapeado a casilla automatica"),IF(LEFT($J4848,4)="TOPE","Control automatico DIAN: "&amp;$J4848,"Casilla automatica: "&amp;$J4848)))</f>
        <v/>
      </c>
    </row>
    <row r="4849">
      <c r="A4849" s="9" t="n"/>
      <c r="B4849" s="9" t="n"/>
      <c r="C4849" s="9" t="n"/>
      <c r="D4849" s="9" t="n"/>
      <c r="E4849" s="9" t="n"/>
      <c r="F4849" s="11" t="n"/>
      <c r="G4849" s="9" t="n"/>
      <c r="H4849" s="9" t="n"/>
      <c r="I4849" s="9">
        <f>IF(COUNTA($A4849:$H4849)=0,"",IF($J4849="OTRO","NO","SI"))</f>
        <v/>
      </c>
      <c r="J4849" s="9">
        <f>IF(COUNTA($A4849:$H4849)=0,"",IFERROR(LOOKUP(2,1/(((LISTS!$H$2:$H$26&lt;&gt;"")*ISNUMBER(SEARCH(LISTS!$H$2:$H$26,$G4849)))+((LISTS!$I$2:$I$26&lt;&gt;"")*ISNUMBER(SEARCH(LISTS!$I$2:$I$26,$E4849)))),LISTS!$K$2:$K$26),"OTRO"))</f>
        <v/>
      </c>
      <c r="K4849" s="11">
        <f>IF($I4849&lt;&gt;"SI",0,IFERROR($F4849,0))</f>
        <v/>
      </c>
      <c r="L4849" s="9">
        <f>IF(COUNTA($A4849:$H4849)=0,"",IF($J4849="OTRO",IFERROR(LOOKUP(2,1/(((LISTS!$H$2:$H$26&lt;&gt;"")*ISNUMBER(SEARCH(LISTS!$H$2:$H$26,$G4849)))+((LISTS!$I$2:$I$26&lt;&gt;"")*ISNUMBER(SEARCH(LISTS!$I$2:$I$26,$E4849)))),LISTS!$L$2:$L$26),"Concepto DIAN no mapeado a casilla automatica"),IF(LEFT($J4849,4)="TOPE","Control automatico DIAN: "&amp;$J4849,"Casilla automatica: "&amp;$J4849)))</f>
        <v/>
      </c>
    </row>
    <row r="4850">
      <c r="A4850" s="9" t="n"/>
      <c r="B4850" s="9" t="n"/>
      <c r="C4850" s="9" t="n"/>
      <c r="D4850" s="9" t="n"/>
      <c r="E4850" s="9" t="n"/>
      <c r="F4850" s="11" t="n"/>
      <c r="G4850" s="9" t="n"/>
      <c r="H4850" s="9" t="n"/>
      <c r="I4850" s="9">
        <f>IF(COUNTA($A4850:$H4850)=0,"",IF($J4850="OTRO","NO","SI"))</f>
        <v/>
      </c>
      <c r="J4850" s="9">
        <f>IF(COUNTA($A4850:$H4850)=0,"",IFERROR(LOOKUP(2,1/(((LISTS!$H$2:$H$26&lt;&gt;"")*ISNUMBER(SEARCH(LISTS!$H$2:$H$26,$G4850)))+((LISTS!$I$2:$I$26&lt;&gt;"")*ISNUMBER(SEARCH(LISTS!$I$2:$I$26,$E4850)))),LISTS!$K$2:$K$26),"OTRO"))</f>
        <v/>
      </c>
      <c r="K4850" s="11">
        <f>IF($I4850&lt;&gt;"SI",0,IFERROR($F4850,0))</f>
        <v/>
      </c>
      <c r="L4850" s="9">
        <f>IF(COUNTA($A4850:$H4850)=0,"",IF($J4850="OTRO",IFERROR(LOOKUP(2,1/(((LISTS!$H$2:$H$26&lt;&gt;"")*ISNUMBER(SEARCH(LISTS!$H$2:$H$26,$G4850)))+((LISTS!$I$2:$I$26&lt;&gt;"")*ISNUMBER(SEARCH(LISTS!$I$2:$I$26,$E4850)))),LISTS!$L$2:$L$26),"Concepto DIAN no mapeado a casilla automatica"),IF(LEFT($J4850,4)="TOPE","Control automatico DIAN: "&amp;$J4850,"Casilla automatica: "&amp;$J4850)))</f>
        <v/>
      </c>
    </row>
    <row r="4851">
      <c r="A4851" s="9" t="n"/>
      <c r="B4851" s="9" t="n"/>
      <c r="C4851" s="9" t="n"/>
      <c r="D4851" s="9" t="n"/>
      <c r="E4851" s="9" t="n"/>
      <c r="F4851" s="11" t="n"/>
      <c r="G4851" s="9" t="n"/>
      <c r="H4851" s="9" t="n"/>
      <c r="I4851" s="9">
        <f>IF(COUNTA($A4851:$H4851)=0,"",IF($J4851="OTRO","NO","SI"))</f>
        <v/>
      </c>
      <c r="J4851" s="9">
        <f>IF(COUNTA($A4851:$H4851)=0,"",IFERROR(LOOKUP(2,1/(((LISTS!$H$2:$H$26&lt;&gt;"")*ISNUMBER(SEARCH(LISTS!$H$2:$H$26,$G4851)))+((LISTS!$I$2:$I$26&lt;&gt;"")*ISNUMBER(SEARCH(LISTS!$I$2:$I$26,$E4851)))),LISTS!$K$2:$K$26),"OTRO"))</f>
        <v/>
      </c>
      <c r="K4851" s="11">
        <f>IF($I4851&lt;&gt;"SI",0,IFERROR($F4851,0))</f>
        <v/>
      </c>
      <c r="L4851" s="9">
        <f>IF(COUNTA($A4851:$H4851)=0,"",IF($J4851="OTRO",IFERROR(LOOKUP(2,1/(((LISTS!$H$2:$H$26&lt;&gt;"")*ISNUMBER(SEARCH(LISTS!$H$2:$H$26,$G4851)))+((LISTS!$I$2:$I$26&lt;&gt;"")*ISNUMBER(SEARCH(LISTS!$I$2:$I$26,$E4851)))),LISTS!$L$2:$L$26),"Concepto DIAN no mapeado a casilla automatica"),IF(LEFT($J4851,4)="TOPE","Control automatico DIAN: "&amp;$J4851,"Casilla automatica: "&amp;$J4851)))</f>
        <v/>
      </c>
    </row>
    <row r="4852">
      <c r="A4852" s="9" t="n"/>
      <c r="B4852" s="9" t="n"/>
      <c r="C4852" s="9" t="n"/>
      <c r="D4852" s="9" t="n"/>
      <c r="E4852" s="9" t="n"/>
      <c r="F4852" s="11" t="n"/>
      <c r="G4852" s="9" t="n"/>
      <c r="H4852" s="9" t="n"/>
      <c r="I4852" s="9">
        <f>IF(COUNTA($A4852:$H4852)=0,"",IF($J4852="OTRO","NO","SI"))</f>
        <v/>
      </c>
      <c r="J4852" s="9">
        <f>IF(COUNTA($A4852:$H4852)=0,"",IFERROR(LOOKUP(2,1/(((LISTS!$H$2:$H$26&lt;&gt;"")*ISNUMBER(SEARCH(LISTS!$H$2:$H$26,$G4852)))+((LISTS!$I$2:$I$26&lt;&gt;"")*ISNUMBER(SEARCH(LISTS!$I$2:$I$26,$E4852)))),LISTS!$K$2:$K$26),"OTRO"))</f>
        <v/>
      </c>
      <c r="K4852" s="11">
        <f>IF($I4852&lt;&gt;"SI",0,IFERROR($F4852,0))</f>
        <v/>
      </c>
      <c r="L4852" s="9">
        <f>IF(COUNTA($A4852:$H4852)=0,"",IF($J4852="OTRO",IFERROR(LOOKUP(2,1/(((LISTS!$H$2:$H$26&lt;&gt;"")*ISNUMBER(SEARCH(LISTS!$H$2:$H$26,$G4852)))+((LISTS!$I$2:$I$26&lt;&gt;"")*ISNUMBER(SEARCH(LISTS!$I$2:$I$26,$E4852)))),LISTS!$L$2:$L$26),"Concepto DIAN no mapeado a casilla automatica"),IF(LEFT($J4852,4)="TOPE","Control automatico DIAN: "&amp;$J4852,"Casilla automatica: "&amp;$J4852)))</f>
        <v/>
      </c>
    </row>
    <row r="4853">
      <c r="A4853" s="9" t="n"/>
      <c r="B4853" s="9" t="n"/>
      <c r="C4853" s="9" t="n"/>
      <c r="D4853" s="9" t="n"/>
      <c r="E4853" s="9" t="n"/>
      <c r="F4853" s="11" t="n"/>
      <c r="G4853" s="9" t="n"/>
      <c r="H4853" s="9" t="n"/>
      <c r="I4853" s="9">
        <f>IF(COUNTA($A4853:$H4853)=0,"",IF($J4853="OTRO","NO","SI"))</f>
        <v/>
      </c>
      <c r="J4853" s="9">
        <f>IF(COUNTA($A4853:$H4853)=0,"",IFERROR(LOOKUP(2,1/(((LISTS!$H$2:$H$26&lt;&gt;"")*ISNUMBER(SEARCH(LISTS!$H$2:$H$26,$G4853)))+((LISTS!$I$2:$I$26&lt;&gt;"")*ISNUMBER(SEARCH(LISTS!$I$2:$I$26,$E4853)))),LISTS!$K$2:$K$26),"OTRO"))</f>
        <v/>
      </c>
      <c r="K4853" s="11">
        <f>IF($I4853&lt;&gt;"SI",0,IFERROR($F4853,0))</f>
        <v/>
      </c>
      <c r="L4853" s="9">
        <f>IF(COUNTA($A4853:$H4853)=0,"",IF($J4853="OTRO",IFERROR(LOOKUP(2,1/(((LISTS!$H$2:$H$26&lt;&gt;"")*ISNUMBER(SEARCH(LISTS!$H$2:$H$26,$G4853)))+((LISTS!$I$2:$I$26&lt;&gt;"")*ISNUMBER(SEARCH(LISTS!$I$2:$I$26,$E4853)))),LISTS!$L$2:$L$26),"Concepto DIAN no mapeado a casilla automatica"),IF(LEFT($J4853,4)="TOPE","Control automatico DIAN: "&amp;$J4853,"Casilla automatica: "&amp;$J4853)))</f>
        <v/>
      </c>
    </row>
    <row r="4854">
      <c r="A4854" s="9" t="n"/>
      <c r="B4854" s="9" t="n"/>
      <c r="C4854" s="9" t="n"/>
      <c r="D4854" s="9" t="n"/>
      <c r="E4854" s="9" t="n"/>
      <c r="F4854" s="11" t="n"/>
      <c r="G4854" s="9" t="n"/>
      <c r="H4854" s="9" t="n"/>
      <c r="I4854" s="9">
        <f>IF(COUNTA($A4854:$H4854)=0,"",IF($J4854="OTRO","NO","SI"))</f>
        <v/>
      </c>
      <c r="J4854" s="9">
        <f>IF(COUNTA($A4854:$H4854)=0,"",IFERROR(LOOKUP(2,1/(((LISTS!$H$2:$H$26&lt;&gt;"")*ISNUMBER(SEARCH(LISTS!$H$2:$H$26,$G4854)))+((LISTS!$I$2:$I$26&lt;&gt;"")*ISNUMBER(SEARCH(LISTS!$I$2:$I$26,$E4854)))),LISTS!$K$2:$K$26),"OTRO"))</f>
        <v/>
      </c>
      <c r="K4854" s="11">
        <f>IF($I4854&lt;&gt;"SI",0,IFERROR($F4854,0))</f>
        <v/>
      </c>
      <c r="L4854" s="9">
        <f>IF(COUNTA($A4854:$H4854)=0,"",IF($J4854="OTRO",IFERROR(LOOKUP(2,1/(((LISTS!$H$2:$H$26&lt;&gt;"")*ISNUMBER(SEARCH(LISTS!$H$2:$H$26,$G4854)))+((LISTS!$I$2:$I$26&lt;&gt;"")*ISNUMBER(SEARCH(LISTS!$I$2:$I$26,$E4854)))),LISTS!$L$2:$L$26),"Concepto DIAN no mapeado a casilla automatica"),IF(LEFT($J4854,4)="TOPE","Control automatico DIAN: "&amp;$J4854,"Casilla automatica: "&amp;$J4854)))</f>
        <v/>
      </c>
    </row>
    <row r="4855">
      <c r="A4855" s="9" t="n"/>
      <c r="B4855" s="9" t="n"/>
      <c r="C4855" s="9" t="n"/>
      <c r="D4855" s="9" t="n"/>
      <c r="E4855" s="9" t="n"/>
      <c r="F4855" s="11" t="n"/>
      <c r="G4855" s="9" t="n"/>
      <c r="H4855" s="9" t="n"/>
      <c r="I4855" s="9">
        <f>IF(COUNTA($A4855:$H4855)=0,"",IF($J4855="OTRO","NO","SI"))</f>
        <v/>
      </c>
      <c r="J4855" s="9">
        <f>IF(COUNTA($A4855:$H4855)=0,"",IFERROR(LOOKUP(2,1/(((LISTS!$H$2:$H$26&lt;&gt;"")*ISNUMBER(SEARCH(LISTS!$H$2:$H$26,$G4855)))+((LISTS!$I$2:$I$26&lt;&gt;"")*ISNUMBER(SEARCH(LISTS!$I$2:$I$26,$E4855)))),LISTS!$K$2:$K$26),"OTRO"))</f>
        <v/>
      </c>
      <c r="K4855" s="11">
        <f>IF($I4855&lt;&gt;"SI",0,IFERROR($F4855,0))</f>
        <v/>
      </c>
      <c r="L4855" s="9">
        <f>IF(COUNTA($A4855:$H4855)=0,"",IF($J4855="OTRO",IFERROR(LOOKUP(2,1/(((LISTS!$H$2:$H$26&lt;&gt;"")*ISNUMBER(SEARCH(LISTS!$H$2:$H$26,$G4855)))+((LISTS!$I$2:$I$26&lt;&gt;"")*ISNUMBER(SEARCH(LISTS!$I$2:$I$26,$E4855)))),LISTS!$L$2:$L$26),"Concepto DIAN no mapeado a casilla automatica"),IF(LEFT($J4855,4)="TOPE","Control automatico DIAN: "&amp;$J4855,"Casilla automatica: "&amp;$J4855)))</f>
        <v/>
      </c>
    </row>
    <row r="4856">
      <c r="A4856" s="9" t="n"/>
      <c r="B4856" s="9" t="n"/>
      <c r="C4856" s="9" t="n"/>
      <c r="D4856" s="9" t="n"/>
      <c r="E4856" s="9" t="n"/>
      <c r="F4856" s="11" t="n"/>
      <c r="G4856" s="9" t="n"/>
      <c r="H4856" s="9" t="n"/>
      <c r="I4856" s="9">
        <f>IF(COUNTA($A4856:$H4856)=0,"",IF($J4856="OTRO","NO","SI"))</f>
        <v/>
      </c>
      <c r="J4856" s="9">
        <f>IF(COUNTA($A4856:$H4856)=0,"",IFERROR(LOOKUP(2,1/(((LISTS!$H$2:$H$26&lt;&gt;"")*ISNUMBER(SEARCH(LISTS!$H$2:$H$26,$G4856)))+((LISTS!$I$2:$I$26&lt;&gt;"")*ISNUMBER(SEARCH(LISTS!$I$2:$I$26,$E4856)))),LISTS!$K$2:$K$26),"OTRO"))</f>
        <v/>
      </c>
      <c r="K4856" s="11">
        <f>IF($I4856&lt;&gt;"SI",0,IFERROR($F4856,0))</f>
        <v/>
      </c>
      <c r="L4856" s="9">
        <f>IF(COUNTA($A4856:$H4856)=0,"",IF($J4856="OTRO",IFERROR(LOOKUP(2,1/(((LISTS!$H$2:$H$26&lt;&gt;"")*ISNUMBER(SEARCH(LISTS!$H$2:$H$26,$G4856)))+((LISTS!$I$2:$I$26&lt;&gt;"")*ISNUMBER(SEARCH(LISTS!$I$2:$I$26,$E4856)))),LISTS!$L$2:$L$26),"Concepto DIAN no mapeado a casilla automatica"),IF(LEFT($J4856,4)="TOPE","Control automatico DIAN: "&amp;$J4856,"Casilla automatica: "&amp;$J4856)))</f>
        <v/>
      </c>
    </row>
    <row r="4857">
      <c r="A4857" s="9" t="n"/>
      <c r="B4857" s="9" t="n"/>
      <c r="C4857" s="9" t="n"/>
      <c r="D4857" s="9" t="n"/>
      <c r="E4857" s="9" t="n"/>
      <c r="F4857" s="11" t="n"/>
      <c r="G4857" s="9" t="n"/>
      <c r="H4857" s="9" t="n"/>
      <c r="I4857" s="9">
        <f>IF(COUNTA($A4857:$H4857)=0,"",IF($J4857="OTRO","NO","SI"))</f>
        <v/>
      </c>
      <c r="J4857" s="9">
        <f>IF(COUNTA($A4857:$H4857)=0,"",IFERROR(LOOKUP(2,1/(((LISTS!$H$2:$H$26&lt;&gt;"")*ISNUMBER(SEARCH(LISTS!$H$2:$H$26,$G4857)))+((LISTS!$I$2:$I$26&lt;&gt;"")*ISNUMBER(SEARCH(LISTS!$I$2:$I$26,$E4857)))),LISTS!$K$2:$K$26),"OTRO"))</f>
        <v/>
      </c>
      <c r="K4857" s="11">
        <f>IF($I4857&lt;&gt;"SI",0,IFERROR($F4857,0))</f>
        <v/>
      </c>
      <c r="L4857" s="9">
        <f>IF(COUNTA($A4857:$H4857)=0,"",IF($J4857="OTRO",IFERROR(LOOKUP(2,1/(((LISTS!$H$2:$H$26&lt;&gt;"")*ISNUMBER(SEARCH(LISTS!$H$2:$H$26,$G4857)))+((LISTS!$I$2:$I$26&lt;&gt;"")*ISNUMBER(SEARCH(LISTS!$I$2:$I$26,$E4857)))),LISTS!$L$2:$L$26),"Concepto DIAN no mapeado a casilla automatica"),IF(LEFT($J4857,4)="TOPE","Control automatico DIAN: "&amp;$J4857,"Casilla automatica: "&amp;$J4857)))</f>
        <v/>
      </c>
    </row>
    <row r="4858">
      <c r="A4858" s="9" t="n"/>
      <c r="B4858" s="9" t="n"/>
      <c r="C4858" s="9" t="n"/>
      <c r="D4858" s="9" t="n"/>
      <c r="E4858" s="9" t="n"/>
      <c r="F4858" s="11" t="n"/>
      <c r="G4858" s="9" t="n"/>
      <c r="H4858" s="9" t="n"/>
      <c r="I4858" s="9">
        <f>IF(COUNTA($A4858:$H4858)=0,"",IF($J4858="OTRO","NO","SI"))</f>
        <v/>
      </c>
      <c r="J4858" s="9">
        <f>IF(COUNTA($A4858:$H4858)=0,"",IFERROR(LOOKUP(2,1/(((LISTS!$H$2:$H$26&lt;&gt;"")*ISNUMBER(SEARCH(LISTS!$H$2:$H$26,$G4858)))+((LISTS!$I$2:$I$26&lt;&gt;"")*ISNUMBER(SEARCH(LISTS!$I$2:$I$26,$E4858)))),LISTS!$K$2:$K$26),"OTRO"))</f>
        <v/>
      </c>
      <c r="K4858" s="11">
        <f>IF($I4858&lt;&gt;"SI",0,IFERROR($F4858,0))</f>
        <v/>
      </c>
      <c r="L4858" s="9">
        <f>IF(COUNTA($A4858:$H4858)=0,"",IF($J4858="OTRO",IFERROR(LOOKUP(2,1/(((LISTS!$H$2:$H$26&lt;&gt;"")*ISNUMBER(SEARCH(LISTS!$H$2:$H$26,$G4858)))+((LISTS!$I$2:$I$26&lt;&gt;"")*ISNUMBER(SEARCH(LISTS!$I$2:$I$26,$E4858)))),LISTS!$L$2:$L$26),"Concepto DIAN no mapeado a casilla automatica"),IF(LEFT($J4858,4)="TOPE","Control automatico DIAN: "&amp;$J4858,"Casilla automatica: "&amp;$J4858)))</f>
        <v/>
      </c>
    </row>
    <row r="4859">
      <c r="A4859" s="9" t="n"/>
      <c r="B4859" s="9" t="n"/>
      <c r="C4859" s="9" t="n"/>
      <c r="D4859" s="9" t="n"/>
      <c r="E4859" s="9" t="n"/>
      <c r="F4859" s="11" t="n"/>
      <c r="G4859" s="9" t="n"/>
      <c r="H4859" s="9" t="n"/>
      <c r="I4859" s="9">
        <f>IF(COUNTA($A4859:$H4859)=0,"",IF($J4859="OTRO","NO","SI"))</f>
        <v/>
      </c>
      <c r="J4859" s="9">
        <f>IF(COUNTA($A4859:$H4859)=0,"",IFERROR(LOOKUP(2,1/(((LISTS!$H$2:$H$26&lt;&gt;"")*ISNUMBER(SEARCH(LISTS!$H$2:$H$26,$G4859)))+((LISTS!$I$2:$I$26&lt;&gt;"")*ISNUMBER(SEARCH(LISTS!$I$2:$I$26,$E4859)))),LISTS!$K$2:$K$26),"OTRO"))</f>
        <v/>
      </c>
      <c r="K4859" s="11">
        <f>IF($I4859&lt;&gt;"SI",0,IFERROR($F4859,0))</f>
        <v/>
      </c>
      <c r="L4859" s="9">
        <f>IF(COUNTA($A4859:$H4859)=0,"",IF($J4859="OTRO",IFERROR(LOOKUP(2,1/(((LISTS!$H$2:$H$26&lt;&gt;"")*ISNUMBER(SEARCH(LISTS!$H$2:$H$26,$G4859)))+((LISTS!$I$2:$I$26&lt;&gt;"")*ISNUMBER(SEARCH(LISTS!$I$2:$I$26,$E4859)))),LISTS!$L$2:$L$26),"Concepto DIAN no mapeado a casilla automatica"),IF(LEFT($J4859,4)="TOPE","Control automatico DIAN: "&amp;$J4859,"Casilla automatica: "&amp;$J4859)))</f>
        <v/>
      </c>
    </row>
    <row r="4860">
      <c r="A4860" s="9" t="n"/>
      <c r="B4860" s="9" t="n"/>
      <c r="C4860" s="9" t="n"/>
      <c r="D4860" s="9" t="n"/>
      <c r="E4860" s="9" t="n"/>
      <c r="F4860" s="11" t="n"/>
      <c r="G4860" s="9" t="n"/>
      <c r="H4860" s="9" t="n"/>
      <c r="I4860" s="9">
        <f>IF(COUNTA($A4860:$H4860)=0,"",IF($J4860="OTRO","NO","SI"))</f>
        <v/>
      </c>
      <c r="J4860" s="9">
        <f>IF(COUNTA($A4860:$H4860)=0,"",IFERROR(LOOKUP(2,1/(((LISTS!$H$2:$H$26&lt;&gt;"")*ISNUMBER(SEARCH(LISTS!$H$2:$H$26,$G4860)))+((LISTS!$I$2:$I$26&lt;&gt;"")*ISNUMBER(SEARCH(LISTS!$I$2:$I$26,$E4860)))),LISTS!$K$2:$K$26),"OTRO"))</f>
        <v/>
      </c>
      <c r="K4860" s="11">
        <f>IF($I4860&lt;&gt;"SI",0,IFERROR($F4860,0))</f>
        <v/>
      </c>
      <c r="L4860" s="9">
        <f>IF(COUNTA($A4860:$H4860)=0,"",IF($J4860="OTRO",IFERROR(LOOKUP(2,1/(((LISTS!$H$2:$H$26&lt;&gt;"")*ISNUMBER(SEARCH(LISTS!$H$2:$H$26,$G4860)))+((LISTS!$I$2:$I$26&lt;&gt;"")*ISNUMBER(SEARCH(LISTS!$I$2:$I$26,$E4860)))),LISTS!$L$2:$L$26),"Concepto DIAN no mapeado a casilla automatica"),IF(LEFT($J4860,4)="TOPE","Control automatico DIAN: "&amp;$J4860,"Casilla automatica: "&amp;$J4860)))</f>
        <v/>
      </c>
    </row>
    <row r="4861">
      <c r="A4861" s="9" t="n"/>
      <c r="B4861" s="9" t="n"/>
      <c r="C4861" s="9" t="n"/>
      <c r="D4861" s="9" t="n"/>
      <c r="E4861" s="9" t="n"/>
      <c r="F4861" s="11" t="n"/>
      <c r="G4861" s="9" t="n"/>
      <c r="H4861" s="9" t="n"/>
      <c r="I4861" s="9">
        <f>IF(COUNTA($A4861:$H4861)=0,"",IF($J4861="OTRO","NO","SI"))</f>
        <v/>
      </c>
      <c r="J4861" s="9">
        <f>IF(COUNTA($A4861:$H4861)=0,"",IFERROR(LOOKUP(2,1/(((LISTS!$H$2:$H$26&lt;&gt;"")*ISNUMBER(SEARCH(LISTS!$H$2:$H$26,$G4861)))+((LISTS!$I$2:$I$26&lt;&gt;"")*ISNUMBER(SEARCH(LISTS!$I$2:$I$26,$E4861)))),LISTS!$K$2:$K$26),"OTRO"))</f>
        <v/>
      </c>
      <c r="K4861" s="11">
        <f>IF($I4861&lt;&gt;"SI",0,IFERROR($F4861,0))</f>
        <v/>
      </c>
      <c r="L4861" s="9">
        <f>IF(COUNTA($A4861:$H4861)=0,"",IF($J4861="OTRO",IFERROR(LOOKUP(2,1/(((LISTS!$H$2:$H$26&lt;&gt;"")*ISNUMBER(SEARCH(LISTS!$H$2:$H$26,$G4861)))+((LISTS!$I$2:$I$26&lt;&gt;"")*ISNUMBER(SEARCH(LISTS!$I$2:$I$26,$E4861)))),LISTS!$L$2:$L$26),"Concepto DIAN no mapeado a casilla automatica"),IF(LEFT($J4861,4)="TOPE","Control automatico DIAN: "&amp;$J4861,"Casilla automatica: "&amp;$J4861)))</f>
        <v/>
      </c>
    </row>
    <row r="4862">
      <c r="A4862" s="9" t="n"/>
      <c r="B4862" s="9" t="n"/>
      <c r="C4862" s="9" t="n"/>
      <c r="D4862" s="9" t="n"/>
      <c r="E4862" s="9" t="n"/>
      <c r="F4862" s="11" t="n"/>
      <c r="G4862" s="9" t="n"/>
      <c r="H4862" s="9" t="n"/>
      <c r="I4862" s="9">
        <f>IF(COUNTA($A4862:$H4862)=0,"",IF($J4862="OTRO","NO","SI"))</f>
        <v/>
      </c>
      <c r="J4862" s="9">
        <f>IF(COUNTA($A4862:$H4862)=0,"",IFERROR(LOOKUP(2,1/(((LISTS!$H$2:$H$26&lt;&gt;"")*ISNUMBER(SEARCH(LISTS!$H$2:$H$26,$G4862)))+((LISTS!$I$2:$I$26&lt;&gt;"")*ISNUMBER(SEARCH(LISTS!$I$2:$I$26,$E4862)))),LISTS!$K$2:$K$26),"OTRO"))</f>
        <v/>
      </c>
      <c r="K4862" s="11">
        <f>IF($I4862&lt;&gt;"SI",0,IFERROR($F4862,0))</f>
        <v/>
      </c>
      <c r="L4862" s="9">
        <f>IF(COUNTA($A4862:$H4862)=0,"",IF($J4862="OTRO",IFERROR(LOOKUP(2,1/(((LISTS!$H$2:$H$26&lt;&gt;"")*ISNUMBER(SEARCH(LISTS!$H$2:$H$26,$G4862)))+((LISTS!$I$2:$I$26&lt;&gt;"")*ISNUMBER(SEARCH(LISTS!$I$2:$I$26,$E4862)))),LISTS!$L$2:$L$26),"Concepto DIAN no mapeado a casilla automatica"),IF(LEFT($J4862,4)="TOPE","Control automatico DIAN: "&amp;$J4862,"Casilla automatica: "&amp;$J4862)))</f>
        <v/>
      </c>
    </row>
    <row r="4863">
      <c r="A4863" s="9" t="n"/>
      <c r="B4863" s="9" t="n"/>
      <c r="C4863" s="9" t="n"/>
      <c r="D4863" s="9" t="n"/>
      <c r="E4863" s="9" t="n"/>
      <c r="F4863" s="11" t="n"/>
      <c r="G4863" s="9" t="n"/>
      <c r="H4863" s="9" t="n"/>
      <c r="I4863" s="9">
        <f>IF(COUNTA($A4863:$H4863)=0,"",IF($J4863="OTRO","NO","SI"))</f>
        <v/>
      </c>
      <c r="J4863" s="9">
        <f>IF(COUNTA($A4863:$H4863)=0,"",IFERROR(LOOKUP(2,1/(((LISTS!$H$2:$H$26&lt;&gt;"")*ISNUMBER(SEARCH(LISTS!$H$2:$H$26,$G4863)))+((LISTS!$I$2:$I$26&lt;&gt;"")*ISNUMBER(SEARCH(LISTS!$I$2:$I$26,$E4863)))),LISTS!$K$2:$K$26),"OTRO"))</f>
        <v/>
      </c>
      <c r="K4863" s="11">
        <f>IF($I4863&lt;&gt;"SI",0,IFERROR($F4863,0))</f>
        <v/>
      </c>
      <c r="L4863" s="9">
        <f>IF(COUNTA($A4863:$H4863)=0,"",IF($J4863="OTRO",IFERROR(LOOKUP(2,1/(((LISTS!$H$2:$H$26&lt;&gt;"")*ISNUMBER(SEARCH(LISTS!$H$2:$H$26,$G4863)))+((LISTS!$I$2:$I$26&lt;&gt;"")*ISNUMBER(SEARCH(LISTS!$I$2:$I$26,$E4863)))),LISTS!$L$2:$L$26),"Concepto DIAN no mapeado a casilla automatica"),IF(LEFT($J4863,4)="TOPE","Control automatico DIAN: "&amp;$J4863,"Casilla automatica: "&amp;$J4863)))</f>
        <v/>
      </c>
    </row>
    <row r="4864">
      <c r="A4864" s="9" t="n"/>
      <c r="B4864" s="9" t="n"/>
      <c r="C4864" s="9" t="n"/>
      <c r="D4864" s="9" t="n"/>
      <c r="E4864" s="9" t="n"/>
      <c r="F4864" s="11" t="n"/>
      <c r="G4864" s="9" t="n"/>
      <c r="H4864" s="9" t="n"/>
      <c r="I4864" s="9">
        <f>IF(COUNTA($A4864:$H4864)=0,"",IF($J4864="OTRO","NO","SI"))</f>
        <v/>
      </c>
      <c r="J4864" s="9">
        <f>IF(COUNTA($A4864:$H4864)=0,"",IFERROR(LOOKUP(2,1/(((LISTS!$H$2:$H$26&lt;&gt;"")*ISNUMBER(SEARCH(LISTS!$H$2:$H$26,$G4864)))+((LISTS!$I$2:$I$26&lt;&gt;"")*ISNUMBER(SEARCH(LISTS!$I$2:$I$26,$E4864)))),LISTS!$K$2:$K$26),"OTRO"))</f>
        <v/>
      </c>
      <c r="K4864" s="11">
        <f>IF($I4864&lt;&gt;"SI",0,IFERROR($F4864,0))</f>
        <v/>
      </c>
      <c r="L4864" s="9">
        <f>IF(COUNTA($A4864:$H4864)=0,"",IF($J4864="OTRO",IFERROR(LOOKUP(2,1/(((LISTS!$H$2:$H$26&lt;&gt;"")*ISNUMBER(SEARCH(LISTS!$H$2:$H$26,$G4864)))+((LISTS!$I$2:$I$26&lt;&gt;"")*ISNUMBER(SEARCH(LISTS!$I$2:$I$26,$E4864)))),LISTS!$L$2:$L$26),"Concepto DIAN no mapeado a casilla automatica"),IF(LEFT($J4864,4)="TOPE","Control automatico DIAN: "&amp;$J4864,"Casilla automatica: "&amp;$J4864)))</f>
        <v/>
      </c>
    </row>
    <row r="4865">
      <c r="A4865" s="9" t="n"/>
      <c r="B4865" s="9" t="n"/>
      <c r="C4865" s="9" t="n"/>
      <c r="D4865" s="9" t="n"/>
      <c r="E4865" s="9" t="n"/>
      <c r="F4865" s="11" t="n"/>
      <c r="G4865" s="9" t="n"/>
      <c r="H4865" s="9" t="n"/>
      <c r="I4865" s="9">
        <f>IF(COUNTA($A4865:$H4865)=0,"",IF($J4865="OTRO","NO","SI"))</f>
        <v/>
      </c>
      <c r="J4865" s="9">
        <f>IF(COUNTA($A4865:$H4865)=0,"",IFERROR(LOOKUP(2,1/(((LISTS!$H$2:$H$26&lt;&gt;"")*ISNUMBER(SEARCH(LISTS!$H$2:$H$26,$G4865)))+((LISTS!$I$2:$I$26&lt;&gt;"")*ISNUMBER(SEARCH(LISTS!$I$2:$I$26,$E4865)))),LISTS!$K$2:$K$26),"OTRO"))</f>
        <v/>
      </c>
      <c r="K4865" s="11">
        <f>IF($I4865&lt;&gt;"SI",0,IFERROR($F4865,0))</f>
        <v/>
      </c>
      <c r="L4865" s="9">
        <f>IF(COUNTA($A4865:$H4865)=0,"",IF($J4865="OTRO",IFERROR(LOOKUP(2,1/(((LISTS!$H$2:$H$26&lt;&gt;"")*ISNUMBER(SEARCH(LISTS!$H$2:$H$26,$G4865)))+((LISTS!$I$2:$I$26&lt;&gt;"")*ISNUMBER(SEARCH(LISTS!$I$2:$I$26,$E4865)))),LISTS!$L$2:$L$26),"Concepto DIAN no mapeado a casilla automatica"),IF(LEFT($J4865,4)="TOPE","Control automatico DIAN: "&amp;$J4865,"Casilla automatica: "&amp;$J4865)))</f>
        <v/>
      </c>
    </row>
    <row r="4866">
      <c r="A4866" s="9" t="n"/>
      <c r="B4866" s="9" t="n"/>
      <c r="C4866" s="9" t="n"/>
      <c r="D4866" s="9" t="n"/>
      <c r="E4866" s="9" t="n"/>
      <c r="F4866" s="11" t="n"/>
      <c r="G4866" s="9" t="n"/>
      <c r="H4866" s="9" t="n"/>
      <c r="I4866" s="9">
        <f>IF(COUNTA($A4866:$H4866)=0,"",IF($J4866="OTRO","NO","SI"))</f>
        <v/>
      </c>
      <c r="J4866" s="9">
        <f>IF(COUNTA($A4866:$H4866)=0,"",IFERROR(LOOKUP(2,1/(((LISTS!$H$2:$H$26&lt;&gt;"")*ISNUMBER(SEARCH(LISTS!$H$2:$H$26,$G4866)))+((LISTS!$I$2:$I$26&lt;&gt;"")*ISNUMBER(SEARCH(LISTS!$I$2:$I$26,$E4866)))),LISTS!$K$2:$K$26),"OTRO"))</f>
        <v/>
      </c>
      <c r="K4866" s="11">
        <f>IF($I4866&lt;&gt;"SI",0,IFERROR($F4866,0))</f>
        <v/>
      </c>
      <c r="L4866" s="9">
        <f>IF(COUNTA($A4866:$H4866)=0,"",IF($J4866="OTRO",IFERROR(LOOKUP(2,1/(((LISTS!$H$2:$H$26&lt;&gt;"")*ISNUMBER(SEARCH(LISTS!$H$2:$H$26,$G4866)))+((LISTS!$I$2:$I$26&lt;&gt;"")*ISNUMBER(SEARCH(LISTS!$I$2:$I$26,$E4866)))),LISTS!$L$2:$L$26),"Concepto DIAN no mapeado a casilla automatica"),IF(LEFT($J4866,4)="TOPE","Control automatico DIAN: "&amp;$J4866,"Casilla automatica: "&amp;$J4866)))</f>
        <v/>
      </c>
    </row>
    <row r="4867">
      <c r="A4867" s="9" t="n"/>
      <c r="B4867" s="9" t="n"/>
      <c r="C4867" s="9" t="n"/>
      <c r="D4867" s="9" t="n"/>
      <c r="E4867" s="9" t="n"/>
      <c r="F4867" s="11" t="n"/>
      <c r="G4867" s="9" t="n"/>
      <c r="H4867" s="9" t="n"/>
      <c r="I4867" s="9">
        <f>IF(COUNTA($A4867:$H4867)=0,"",IF($J4867="OTRO","NO","SI"))</f>
        <v/>
      </c>
      <c r="J4867" s="9">
        <f>IF(COUNTA($A4867:$H4867)=0,"",IFERROR(LOOKUP(2,1/(((LISTS!$H$2:$H$26&lt;&gt;"")*ISNUMBER(SEARCH(LISTS!$H$2:$H$26,$G4867)))+((LISTS!$I$2:$I$26&lt;&gt;"")*ISNUMBER(SEARCH(LISTS!$I$2:$I$26,$E4867)))),LISTS!$K$2:$K$26),"OTRO"))</f>
        <v/>
      </c>
      <c r="K4867" s="11">
        <f>IF($I4867&lt;&gt;"SI",0,IFERROR($F4867,0))</f>
        <v/>
      </c>
      <c r="L4867" s="9">
        <f>IF(COUNTA($A4867:$H4867)=0,"",IF($J4867="OTRO",IFERROR(LOOKUP(2,1/(((LISTS!$H$2:$H$26&lt;&gt;"")*ISNUMBER(SEARCH(LISTS!$H$2:$H$26,$G4867)))+((LISTS!$I$2:$I$26&lt;&gt;"")*ISNUMBER(SEARCH(LISTS!$I$2:$I$26,$E4867)))),LISTS!$L$2:$L$26),"Concepto DIAN no mapeado a casilla automatica"),IF(LEFT($J4867,4)="TOPE","Control automatico DIAN: "&amp;$J4867,"Casilla automatica: "&amp;$J4867)))</f>
        <v/>
      </c>
    </row>
    <row r="4868">
      <c r="A4868" s="9" t="n"/>
      <c r="B4868" s="9" t="n"/>
      <c r="C4868" s="9" t="n"/>
      <c r="D4868" s="9" t="n"/>
      <c r="E4868" s="9" t="n"/>
      <c r="F4868" s="11" t="n"/>
      <c r="G4868" s="9" t="n"/>
      <c r="H4868" s="9" t="n"/>
      <c r="I4868" s="9">
        <f>IF(COUNTA($A4868:$H4868)=0,"",IF($J4868="OTRO","NO","SI"))</f>
        <v/>
      </c>
      <c r="J4868" s="9">
        <f>IF(COUNTA($A4868:$H4868)=0,"",IFERROR(LOOKUP(2,1/(((LISTS!$H$2:$H$26&lt;&gt;"")*ISNUMBER(SEARCH(LISTS!$H$2:$H$26,$G4868)))+((LISTS!$I$2:$I$26&lt;&gt;"")*ISNUMBER(SEARCH(LISTS!$I$2:$I$26,$E4868)))),LISTS!$K$2:$K$26),"OTRO"))</f>
        <v/>
      </c>
      <c r="K4868" s="11">
        <f>IF($I4868&lt;&gt;"SI",0,IFERROR($F4868,0))</f>
        <v/>
      </c>
      <c r="L4868" s="9">
        <f>IF(COUNTA($A4868:$H4868)=0,"",IF($J4868="OTRO",IFERROR(LOOKUP(2,1/(((LISTS!$H$2:$H$26&lt;&gt;"")*ISNUMBER(SEARCH(LISTS!$H$2:$H$26,$G4868)))+((LISTS!$I$2:$I$26&lt;&gt;"")*ISNUMBER(SEARCH(LISTS!$I$2:$I$26,$E4868)))),LISTS!$L$2:$L$26),"Concepto DIAN no mapeado a casilla automatica"),IF(LEFT($J4868,4)="TOPE","Control automatico DIAN: "&amp;$J4868,"Casilla automatica: "&amp;$J4868)))</f>
        <v/>
      </c>
    </row>
    <row r="4869">
      <c r="A4869" s="9" t="n"/>
      <c r="B4869" s="9" t="n"/>
      <c r="C4869" s="9" t="n"/>
      <c r="D4869" s="9" t="n"/>
      <c r="E4869" s="9" t="n"/>
      <c r="F4869" s="11" t="n"/>
      <c r="G4869" s="9" t="n"/>
      <c r="H4869" s="9" t="n"/>
      <c r="I4869" s="9">
        <f>IF(COUNTA($A4869:$H4869)=0,"",IF($J4869="OTRO","NO","SI"))</f>
        <v/>
      </c>
      <c r="J4869" s="9">
        <f>IF(COUNTA($A4869:$H4869)=0,"",IFERROR(LOOKUP(2,1/(((LISTS!$H$2:$H$26&lt;&gt;"")*ISNUMBER(SEARCH(LISTS!$H$2:$H$26,$G4869)))+((LISTS!$I$2:$I$26&lt;&gt;"")*ISNUMBER(SEARCH(LISTS!$I$2:$I$26,$E4869)))),LISTS!$K$2:$K$26),"OTRO"))</f>
        <v/>
      </c>
      <c r="K4869" s="11">
        <f>IF($I4869&lt;&gt;"SI",0,IFERROR($F4869,0))</f>
        <v/>
      </c>
      <c r="L4869" s="9">
        <f>IF(COUNTA($A4869:$H4869)=0,"",IF($J4869="OTRO",IFERROR(LOOKUP(2,1/(((LISTS!$H$2:$H$26&lt;&gt;"")*ISNUMBER(SEARCH(LISTS!$H$2:$H$26,$G4869)))+((LISTS!$I$2:$I$26&lt;&gt;"")*ISNUMBER(SEARCH(LISTS!$I$2:$I$26,$E4869)))),LISTS!$L$2:$L$26),"Concepto DIAN no mapeado a casilla automatica"),IF(LEFT($J4869,4)="TOPE","Control automatico DIAN: "&amp;$J4869,"Casilla automatica: "&amp;$J4869)))</f>
        <v/>
      </c>
    </row>
    <row r="4870">
      <c r="A4870" s="9" t="n"/>
      <c r="B4870" s="9" t="n"/>
      <c r="C4870" s="9" t="n"/>
      <c r="D4870" s="9" t="n"/>
      <c r="E4870" s="9" t="n"/>
      <c r="F4870" s="11" t="n"/>
      <c r="G4870" s="9" t="n"/>
      <c r="H4870" s="9" t="n"/>
      <c r="I4870" s="9">
        <f>IF(COUNTA($A4870:$H4870)=0,"",IF($J4870="OTRO","NO","SI"))</f>
        <v/>
      </c>
      <c r="J4870" s="9">
        <f>IF(COUNTA($A4870:$H4870)=0,"",IFERROR(LOOKUP(2,1/(((LISTS!$H$2:$H$26&lt;&gt;"")*ISNUMBER(SEARCH(LISTS!$H$2:$H$26,$G4870)))+((LISTS!$I$2:$I$26&lt;&gt;"")*ISNUMBER(SEARCH(LISTS!$I$2:$I$26,$E4870)))),LISTS!$K$2:$K$26),"OTRO"))</f>
        <v/>
      </c>
      <c r="K4870" s="11">
        <f>IF($I4870&lt;&gt;"SI",0,IFERROR($F4870,0))</f>
        <v/>
      </c>
      <c r="L4870" s="9">
        <f>IF(COUNTA($A4870:$H4870)=0,"",IF($J4870="OTRO",IFERROR(LOOKUP(2,1/(((LISTS!$H$2:$H$26&lt;&gt;"")*ISNUMBER(SEARCH(LISTS!$H$2:$H$26,$G4870)))+((LISTS!$I$2:$I$26&lt;&gt;"")*ISNUMBER(SEARCH(LISTS!$I$2:$I$26,$E4870)))),LISTS!$L$2:$L$26),"Concepto DIAN no mapeado a casilla automatica"),IF(LEFT($J4870,4)="TOPE","Control automatico DIAN: "&amp;$J4870,"Casilla automatica: "&amp;$J4870)))</f>
        <v/>
      </c>
    </row>
    <row r="4871">
      <c r="A4871" s="9" t="n"/>
      <c r="B4871" s="9" t="n"/>
      <c r="C4871" s="9" t="n"/>
      <c r="D4871" s="9" t="n"/>
      <c r="E4871" s="9" t="n"/>
      <c r="F4871" s="11" t="n"/>
      <c r="G4871" s="9" t="n"/>
      <c r="H4871" s="9" t="n"/>
      <c r="I4871" s="9">
        <f>IF(COUNTA($A4871:$H4871)=0,"",IF($J4871="OTRO","NO","SI"))</f>
        <v/>
      </c>
      <c r="J4871" s="9">
        <f>IF(COUNTA($A4871:$H4871)=0,"",IFERROR(LOOKUP(2,1/(((LISTS!$H$2:$H$26&lt;&gt;"")*ISNUMBER(SEARCH(LISTS!$H$2:$H$26,$G4871)))+((LISTS!$I$2:$I$26&lt;&gt;"")*ISNUMBER(SEARCH(LISTS!$I$2:$I$26,$E4871)))),LISTS!$K$2:$K$26),"OTRO"))</f>
        <v/>
      </c>
      <c r="K4871" s="11">
        <f>IF($I4871&lt;&gt;"SI",0,IFERROR($F4871,0))</f>
        <v/>
      </c>
      <c r="L4871" s="9">
        <f>IF(COUNTA($A4871:$H4871)=0,"",IF($J4871="OTRO",IFERROR(LOOKUP(2,1/(((LISTS!$H$2:$H$26&lt;&gt;"")*ISNUMBER(SEARCH(LISTS!$H$2:$H$26,$G4871)))+((LISTS!$I$2:$I$26&lt;&gt;"")*ISNUMBER(SEARCH(LISTS!$I$2:$I$26,$E4871)))),LISTS!$L$2:$L$26),"Concepto DIAN no mapeado a casilla automatica"),IF(LEFT($J4871,4)="TOPE","Control automatico DIAN: "&amp;$J4871,"Casilla automatica: "&amp;$J4871)))</f>
        <v/>
      </c>
    </row>
    <row r="4872">
      <c r="A4872" s="9" t="n"/>
      <c r="B4872" s="9" t="n"/>
      <c r="C4872" s="9" t="n"/>
      <c r="D4872" s="9" t="n"/>
      <c r="E4872" s="9" t="n"/>
      <c r="F4872" s="11" t="n"/>
      <c r="G4872" s="9" t="n"/>
      <c r="H4872" s="9" t="n"/>
      <c r="I4872" s="9">
        <f>IF(COUNTA($A4872:$H4872)=0,"",IF($J4872="OTRO","NO","SI"))</f>
        <v/>
      </c>
      <c r="J4872" s="9">
        <f>IF(COUNTA($A4872:$H4872)=0,"",IFERROR(LOOKUP(2,1/(((LISTS!$H$2:$H$26&lt;&gt;"")*ISNUMBER(SEARCH(LISTS!$H$2:$H$26,$G4872)))+((LISTS!$I$2:$I$26&lt;&gt;"")*ISNUMBER(SEARCH(LISTS!$I$2:$I$26,$E4872)))),LISTS!$K$2:$K$26),"OTRO"))</f>
        <v/>
      </c>
      <c r="K4872" s="11">
        <f>IF($I4872&lt;&gt;"SI",0,IFERROR($F4872,0))</f>
        <v/>
      </c>
      <c r="L4872" s="9">
        <f>IF(COUNTA($A4872:$H4872)=0,"",IF($J4872="OTRO",IFERROR(LOOKUP(2,1/(((LISTS!$H$2:$H$26&lt;&gt;"")*ISNUMBER(SEARCH(LISTS!$H$2:$H$26,$G4872)))+((LISTS!$I$2:$I$26&lt;&gt;"")*ISNUMBER(SEARCH(LISTS!$I$2:$I$26,$E4872)))),LISTS!$L$2:$L$26),"Concepto DIAN no mapeado a casilla automatica"),IF(LEFT($J4872,4)="TOPE","Control automatico DIAN: "&amp;$J4872,"Casilla automatica: "&amp;$J4872)))</f>
        <v/>
      </c>
    </row>
    <row r="4873">
      <c r="A4873" s="9" t="n"/>
      <c r="B4873" s="9" t="n"/>
      <c r="C4873" s="9" t="n"/>
      <c r="D4873" s="9" t="n"/>
      <c r="E4873" s="9" t="n"/>
      <c r="F4873" s="11" t="n"/>
      <c r="G4873" s="9" t="n"/>
      <c r="H4873" s="9" t="n"/>
      <c r="I4873" s="9">
        <f>IF(COUNTA($A4873:$H4873)=0,"",IF($J4873="OTRO","NO","SI"))</f>
        <v/>
      </c>
      <c r="J4873" s="9">
        <f>IF(COUNTA($A4873:$H4873)=0,"",IFERROR(LOOKUP(2,1/(((LISTS!$H$2:$H$26&lt;&gt;"")*ISNUMBER(SEARCH(LISTS!$H$2:$H$26,$G4873)))+((LISTS!$I$2:$I$26&lt;&gt;"")*ISNUMBER(SEARCH(LISTS!$I$2:$I$26,$E4873)))),LISTS!$K$2:$K$26),"OTRO"))</f>
        <v/>
      </c>
      <c r="K4873" s="11">
        <f>IF($I4873&lt;&gt;"SI",0,IFERROR($F4873,0))</f>
        <v/>
      </c>
      <c r="L4873" s="9">
        <f>IF(COUNTA($A4873:$H4873)=0,"",IF($J4873="OTRO",IFERROR(LOOKUP(2,1/(((LISTS!$H$2:$H$26&lt;&gt;"")*ISNUMBER(SEARCH(LISTS!$H$2:$H$26,$G4873)))+((LISTS!$I$2:$I$26&lt;&gt;"")*ISNUMBER(SEARCH(LISTS!$I$2:$I$26,$E4873)))),LISTS!$L$2:$L$26),"Concepto DIAN no mapeado a casilla automatica"),IF(LEFT($J4873,4)="TOPE","Control automatico DIAN: "&amp;$J4873,"Casilla automatica: "&amp;$J4873)))</f>
        <v/>
      </c>
    </row>
    <row r="4874">
      <c r="A4874" s="9" t="n"/>
      <c r="B4874" s="9" t="n"/>
      <c r="C4874" s="9" t="n"/>
      <c r="D4874" s="9" t="n"/>
      <c r="E4874" s="9" t="n"/>
      <c r="F4874" s="11" t="n"/>
      <c r="G4874" s="9" t="n"/>
      <c r="H4874" s="9" t="n"/>
      <c r="I4874" s="9">
        <f>IF(COUNTA($A4874:$H4874)=0,"",IF($J4874="OTRO","NO","SI"))</f>
        <v/>
      </c>
      <c r="J4874" s="9">
        <f>IF(COUNTA($A4874:$H4874)=0,"",IFERROR(LOOKUP(2,1/(((LISTS!$H$2:$H$26&lt;&gt;"")*ISNUMBER(SEARCH(LISTS!$H$2:$H$26,$G4874)))+((LISTS!$I$2:$I$26&lt;&gt;"")*ISNUMBER(SEARCH(LISTS!$I$2:$I$26,$E4874)))),LISTS!$K$2:$K$26),"OTRO"))</f>
        <v/>
      </c>
      <c r="K4874" s="11">
        <f>IF($I4874&lt;&gt;"SI",0,IFERROR($F4874,0))</f>
        <v/>
      </c>
      <c r="L4874" s="9">
        <f>IF(COUNTA($A4874:$H4874)=0,"",IF($J4874="OTRO",IFERROR(LOOKUP(2,1/(((LISTS!$H$2:$H$26&lt;&gt;"")*ISNUMBER(SEARCH(LISTS!$H$2:$H$26,$G4874)))+((LISTS!$I$2:$I$26&lt;&gt;"")*ISNUMBER(SEARCH(LISTS!$I$2:$I$26,$E4874)))),LISTS!$L$2:$L$26),"Concepto DIAN no mapeado a casilla automatica"),IF(LEFT($J4874,4)="TOPE","Control automatico DIAN: "&amp;$J4874,"Casilla automatica: "&amp;$J4874)))</f>
        <v/>
      </c>
    </row>
    <row r="4875">
      <c r="A4875" s="9" t="n"/>
      <c r="B4875" s="9" t="n"/>
      <c r="C4875" s="9" t="n"/>
      <c r="D4875" s="9" t="n"/>
      <c r="E4875" s="9" t="n"/>
      <c r="F4875" s="11" t="n"/>
      <c r="G4875" s="9" t="n"/>
      <c r="H4875" s="9" t="n"/>
      <c r="I4875" s="9">
        <f>IF(COUNTA($A4875:$H4875)=0,"",IF($J4875="OTRO","NO","SI"))</f>
        <v/>
      </c>
      <c r="J4875" s="9">
        <f>IF(COUNTA($A4875:$H4875)=0,"",IFERROR(LOOKUP(2,1/(((LISTS!$H$2:$H$26&lt;&gt;"")*ISNUMBER(SEARCH(LISTS!$H$2:$H$26,$G4875)))+((LISTS!$I$2:$I$26&lt;&gt;"")*ISNUMBER(SEARCH(LISTS!$I$2:$I$26,$E4875)))),LISTS!$K$2:$K$26),"OTRO"))</f>
        <v/>
      </c>
      <c r="K4875" s="11">
        <f>IF($I4875&lt;&gt;"SI",0,IFERROR($F4875,0))</f>
        <v/>
      </c>
      <c r="L4875" s="9">
        <f>IF(COUNTA($A4875:$H4875)=0,"",IF($J4875="OTRO",IFERROR(LOOKUP(2,1/(((LISTS!$H$2:$H$26&lt;&gt;"")*ISNUMBER(SEARCH(LISTS!$H$2:$H$26,$G4875)))+((LISTS!$I$2:$I$26&lt;&gt;"")*ISNUMBER(SEARCH(LISTS!$I$2:$I$26,$E4875)))),LISTS!$L$2:$L$26),"Concepto DIAN no mapeado a casilla automatica"),IF(LEFT($J4875,4)="TOPE","Control automatico DIAN: "&amp;$J4875,"Casilla automatica: "&amp;$J4875)))</f>
        <v/>
      </c>
    </row>
    <row r="4876">
      <c r="A4876" s="9" t="n"/>
      <c r="B4876" s="9" t="n"/>
      <c r="C4876" s="9" t="n"/>
      <c r="D4876" s="9" t="n"/>
      <c r="E4876" s="9" t="n"/>
      <c r="F4876" s="11" t="n"/>
      <c r="G4876" s="9" t="n"/>
      <c r="H4876" s="9" t="n"/>
      <c r="I4876" s="9">
        <f>IF(COUNTA($A4876:$H4876)=0,"",IF($J4876="OTRO","NO","SI"))</f>
        <v/>
      </c>
      <c r="J4876" s="9">
        <f>IF(COUNTA($A4876:$H4876)=0,"",IFERROR(LOOKUP(2,1/(((LISTS!$H$2:$H$26&lt;&gt;"")*ISNUMBER(SEARCH(LISTS!$H$2:$H$26,$G4876)))+((LISTS!$I$2:$I$26&lt;&gt;"")*ISNUMBER(SEARCH(LISTS!$I$2:$I$26,$E4876)))),LISTS!$K$2:$K$26),"OTRO"))</f>
        <v/>
      </c>
      <c r="K4876" s="11">
        <f>IF($I4876&lt;&gt;"SI",0,IFERROR($F4876,0))</f>
        <v/>
      </c>
      <c r="L4876" s="9">
        <f>IF(COUNTA($A4876:$H4876)=0,"",IF($J4876="OTRO",IFERROR(LOOKUP(2,1/(((LISTS!$H$2:$H$26&lt;&gt;"")*ISNUMBER(SEARCH(LISTS!$H$2:$H$26,$G4876)))+((LISTS!$I$2:$I$26&lt;&gt;"")*ISNUMBER(SEARCH(LISTS!$I$2:$I$26,$E4876)))),LISTS!$L$2:$L$26),"Concepto DIAN no mapeado a casilla automatica"),IF(LEFT($J4876,4)="TOPE","Control automatico DIAN: "&amp;$J4876,"Casilla automatica: "&amp;$J4876)))</f>
        <v/>
      </c>
    </row>
    <row r="4877">
      <c r="A4877" s="9" t="n"/>
      <c r="B4877" s="9" t="n"/>
      <c r="C4877" s="9" t="n"/>
      <c r="D4877" s="9" t="n"/>
      <c r="E4877" s="9" t="n"/>
      <c r="F4877" s="11" t="n"/>
      <c r="G4877" s="9" t="n"/>
      <c r="H4877" s="9" t="n"/>
      <c r="I4877" s="9">
        <f>IF(COUNTA($A4877:$H4877)=0,"",IF($J4877="OTRO","NO","SI"))</f>
        <v/>
      </c>
      <c r="J4877" s="9">
        <f>IF(COUNTA($A4877:$H4877)=0,"",IFERROR(LOOKUP(2,1/(((LISTS!$H$2:$H$26&lt;&gt;"")*ISNUMBER(SEARCH(LISTS!$H$2:$H$26,$G4877)))+((LISTS!$I$2:$I$26&lt;&gt;"")*ISNUMBER(SEARCH(LISTS!$I$2:$I$26,$E4877)))),LISTS!$K$2:$K$26),"OTRO"))</f>
        <v/>
      </c>
      <c r="K4877" s="11">
        <f>IF($I4877&lt;&gt;"SI",0,IFERROR($F4877,0))</f>
        <v/>
      </c>
      <c r="L4877" s="9">
        <f>IF(COUNTA($A4877:$H4877)=0,"",IF($J4877="OTRO",IFERROR(LOOKUP(2,1/(((LISTS!$H$2:$H$26&lt;&gt;"")*ISNUMBER(SEARCH(LISTS!$H$2:$H$26,$G4877)))+((LISTS!$I$2:$I$26&lt;&gt;"")*ISNUMBER(SEARCH(LISTS!$I$2:$I$26,$E4877)))),LISTS!$L$2:$L$26),"Concepto DIAN no mapeado a casilla automatica"),IF(LEFT($J4877,4)="TOPE","Control automatico DIAN: "&amp;$J4877,"Casilla automatica: "&amp;$J4877)))</f>
        <v/>
      </c>
    </row>
    <row r="4878">
      <c r="A4878" s="9" t="n"/>
      <c r="B4878" s="9" t="n"/>
      <c r="C4878" s="9" t="n"/>
      <c r="D4878" s="9" t="n"/>
      <c r="E4878" s="9" t="n"/>
      <c r="F4878" s="11" t="n"/>
      <c r="G4878" s="9" t="n"/>
      <c r="H4878" s="9" t="n"/>
      <c r="I4878" s="9">
        <f>IF(COUNTA($A4878:$H4878)=0,"",IF($J4878="OTRO","NO","SI"))</f>
        <v/>
      </c>
      <c r="J4878" s="9">
        <f>IF(COUNTA($A4878:$H4878)=0,"",IFERROR(LOOKUP(2,1/(((LISTS!$H$2:$H$26&lt;&gt;"")*ISNUMBER(SEARCH(LISTS!$H$2:$H$26,$G4878)))+((LISTS!$I$2:$I$26&lt;&gt;"")*ISNUMBER(SEARCH(LISTS!$I$2:$I$26,$E4878)))),LISTS!$K$2:$K$26),"OTRO"))</f>
        <v/>
      </c>
      <c r="K4878" s="11">
        <f>IF($I4878&lt;&gt;"SI",0,IFERROR($F4878,0))</f>
        <v/>
      </c>
      <c r="L4878" s="9">
        <f>IF(COUNTA($A4878:$H4878)=0,"",IF($J4878="OTRO",IFERROR(LOOKUP(2,1/(((LISTS!$H$2:$H$26&lt;&gt;"")*ISNUMBER(SEARCH(LISTS!$H$2:$H$26,$G4878)))+((LISTS!$I$2:$I$26&lt;&gt;"")*ISNUMBER(SEARCH(LISTS!$I$2:$I$26,$E4878)))),LISTS!$L$2:$L$26),"Concepto DIAN no mapeado a casilla automatica"),IF(LEFT($J4878,4)="TOPE","Control automatico DIAN: "&amp;$J4878,"Casilla automatica: "&amp;$J4878)))</f>
        <v/>
      </c>
    </row>
    <row r="4879">
      <c r="A4879" s="9" t="n"/>
      <c r="B4879" s="9" t="n"/>
      <c r="C4879" s="9" t="n"/>
      <c r="D4879" s="9" t="n"/>
      <c r="E4879" s="9" t="n"/>
      <c r="F4879" s="11" t="n"/>
      <c r="G4879" s="9" t="n"/>
      <c r="H4879" s="9" t="n"/>
      <c r="I4879" s="9">
        <f>IF(COUNTA($A4879:$H4879)=0,"",IF($J4879="OTRO","NO","SI"))</f>
        <v/>
      </c>
      <c r="J4879" s="9">
        <f>IF(COUNTA($A4879:$H4879)=0,"",IFERROR(LOOKUP(2,1/(((LISTS!$H$2:$H$26&lt;&gt;"")*ISNUMBER(SEARCH(LISTS!$H$2:$H$26,$G4879)))+((LISTS!$I$2:$I$26&lt;&gt;"")*ISNUMBER(SEARCH(LISTS!$I$2:$I$26,$E4879)))),LISTS!$K$2:$K$26),"OTRO"))</f>
        <v/>
      </c>
      <c r="K4879" s="11">
        <f>IF($I4879&lt;&gt;"SI",0,IFERROR($F4879,0))</f>
        <v/>
      </c>
      <c r="L4879" s="9">
        <f>IF(COUNTA($A4879:$H4879)=0,"",IF($J4879="OTRO",IFERROR(LOOKUP(2,1/(((LISTS!$H$2:$H$26&lt;&gt;"")*ISNUMBER(SEARCH(LISTS!$H$2:$H$26,$G4879)))+((LISTS!$I$2:$I$26&lt;&gt;"")*ISNUMBER(SEARCH(LISTS!$I$2:$I$26,$E4879)))),LISTS!$L$2:$L$26),"Concepto DIAN no mapeado a casilla automatica"),IF(LEFT($J4879,4)="TOPE","Control automatico DIAN: "&amp;$J4879,"Casilla automatica: "&amp;$J4879)))</f>
        <v/>
      </c>
    </row>
    <row r="4880">
      <c r="A4880" s="9" t="n"/>
      <c r="B4880" s="9" t="n"/>
      <c r="C4880" s="9" t="n"/>
      <c r="D4880" s="9" t="n"/>
      <c r="E4880" s="9" t="n"/>
      <c r="F4880" s="11" t="n"/>
      <c r="G4880" s="9" t="n"/>
      <c r="H4880" s="9" t="n"/>
      <c r="I4880" s="9">
        <f>IF(COUNTA($A4880:$H4880)=0,"",IF($J4880="OTRO","NO","SI"))</f>
        <v/>
      </c>
      <c r="J4880" s="9">
        <f>IF(COUNTA($A4880:$H4880)=0,"",IFERROR(LOOKUP(2,1/(((LISTS!$H$2:$H$26&lt;&gt;"")*ISNUMBER(SEARCH(LISTS!$H$2:$H$26,$G4880)))+((LISTS!$I$2:$I$26&lt;&gt;"")*ISNUMBER(SEARCH(LISTS!$I$2:$I$26,$E4880)))),LISTS!$K$2:$K$26),"OTRO"))</f>
        <v/>
      </c>
      <c r="K4880" s="11">
        <f>IF($I4880&lt;&gt;"SI",0,IFERROR($F4880,0))</f>
        <v/>
      </c>
      <c r="L4880" s="9">
        <f>IF(COUNTA($A4880:$H4880)=0,"",IF($J4880="OTRO",IFERROR(LOOKUP(2,1/(((LISTS!$H$2:$H$26&lt;&gt;"")*ISNUMBER(SEARCH(LISTS!$H$2:$H$26,$G4880)))+((LISTS!$I$2:$I$26&lt;&gt;"")*ISNUMBER(SEARCH(LISTS!$I$2:$I$26,$E4880)))),LISTS!$L$2:$L$26),"Concepto DIAN no mapeado a casilla automatica"),IF(LEFT($J4880,4)="TOPE","Control automatico DIAN: "&amp;$J4880,"Casilla automatica: "&amp;$J4880)))</f>
        <v/>
      </c>
    </row>
    <row r="4881">
      <c r="A4881" s="9" t="n"/>
      <c r="B4881" s="9" t="n"/>
      <c r="C4881" s="9" t="n"/>
      <c r="D4881" s="9" t="n"/>
      <c r="E4881" s="9" t="n"/>
      <c r="F4881" s="11" t="n"/>
      <c r="G4881" s="9" t="n"/>
      <c r="H4881" s="9" t="n"/>
      <c r="I4881" s="9">
        <f>IF(COUNTA($A4881:$H4881)=0,"",IF($J4881="OTRO","NO","SI"))</f>
        <v/>
      </c>
      <c r="J4881" s="9">
        <f>IF(COUNTA($A4881:$H4881)=0,"",IFERROR(LOOKUP(2,1/(((LISTS!$H$2:$H$26&lt;&gt;"")*ISNUMBER(SEARCH(LISTS!$H$2:$H$26,$G4881)))+((LISTS!$I$2:$I$26&lt;&gt;"")*ISNUMBER(SEARCH(LISTS!$I$2:$I$26,$E4881)))),LISTS!$K$2:$K$26),"OTRO"))</f>
        <v/>
      </c>
      <c r="K4881" s="11">
        <f>IF($I4881&lt;&gt;"SI",0,IFERROR($F4881,0))</f>
        <v/>
      </c>
      <c r="L4881" s="9">
        <f>IF(COUNTA($A4881:$H4881)=0,"",IF($J4881="OTRO",IFERROR(LOOKUP(2,1/(((LISTS!$H$2:$H$26&lt;&gt;"")*ISNUMBER(SEARCH(LISTS!$H$2:$H$26,$G4881)))+((LISTS!$I$2:$I$26&lt;&gt;"")*ISNUMBER(SEARCH(LISTS!$I$2:$I$26,$E4881)))),LISTS!$L$2:$L$26),"Concepto DIAN no mapeado a casilla automatica"),IF(LEFT($J4881,4)="TOPE","Control automatico DIAN: "&amp;$J4881,"Casilla automatica: "&amp;$J4881)))</f>
        <v/>
      </c>
    </row>
    <row r="4882">
      <c r="A4882" s="9" t="n"/>
      <c r="B4882" s="9" t="n"/>
      <c r="C4882" s="9" t="n"/>
      <c r="D4882" s="9" t="n"/>
      <c r="E4882" s="9" t="n"/>
      <c r="F4882" s="11" t="n"/>
      <c r="G4882" s="9" t="n"/>
      <c r="H4882" s="9" t="n"/>
      <c r="I4882" s="9">
        <f>IF(COUNTA($A4882:$H4882)=0,"",IF($J4882="OTRO","NO","SI"))</f>
        <v/>
      </c>
      <c r="J4882" s="9">
        <f>IF(COUNTA($A4882:$H4882)=0,"",IFERROR(LOOKUP(2,1/(((LISTS!$H$2:$H$26&lt;&gt;"")*ISNUMBER(SEARCH(LISTS!$H$2:$H$26,$G4882)))+((LISTS!$I$2:$I$26&lt;&gt;"")*ISNUMBER(SEARCH(LISTS!$I$2:$I$26,$E4882)))),LISTS!$K$2:$K$26),"OTRO"))</f>
        <v/>
      </c>
      <c r="K4882" s="11">
        <f>IF($I4882&lt;&gt;"SI",0,IFERROR($F4882,0))</f>
        <v/>
      </c>
      <c r="L4882" s="9">
        <f>IF(COUNTA($A4882:$H4882)=0,"",IF($J4882="OTRO",IFERROR(LOOKUP(2,1/(((LISTS!$H$2:$H$26&lt;&gt;"")*ISNUMBER(SEARCH(LISTS!$H$2:$H$26,$G4882)))+((LISTS!$I$2:$I$26&lt;&gt;"")*ISNUMBER(SEARCH(LISTS!$I$2:$I$26,$E4882)))),LISTS!$L$2:$L$26),"Concepto DIAN no mapeado a casilla automatica"),IF(LEFT($J4882,4)="TOPE","Control automatico DIAN: "&amp;$J4882,"Casilla automatica: "&amp;$J4882)))</f>
        <v/>
      </c>
    </row>
    <row r="4883">
      <c r="A4883" s="9" t="n"/>
      <c r="B4883" s="9" t="n"/>
      <c r="C4883" s="9" t="n"/>
      <c r="D4883" s="9" t="n"/>
      <c r="E4883" s="9" t="n"/>
      <c r="F4883" s="11" t="n"/>
      <c r="G4883" s="9" t="n"/>
      <c r="H4883" s="9" t="n"/>
      <c r="I4883" s="9">
        <f>IF(COUNTA($A4883:$H4883)=0,"",IF($J4883="OTRO","NO","SI"))</f>
        <v/>
      </c>
      <c r="J4883" s="9">
        <f>IF(COUNTA($A4883:$H4883)=0,"",IFERROR(LOOKUP(2,1/(((LISTS!$H$2:$H$26&lt;&gt;"")*ISNUMBER(SEARCH(LISTS!$H$2:$H$26,$G4883)))+((LISTS!$I$2:$I$26&lt;&gt;"")*ISNUMBER(SEARCH(LISTS!$I$2:$I$26,$E4883)))),LISTS!$K$2:$K$26),"OTRO"))</f>
        <v/>
      </c>
      <c r="K4883" s="11">
        <f>IF($I4883&lt;&gt;"SI",0,IFERROR($F4883,0))</f>
        <v/>
      </c>
      <c r="L4883" s="9">
        <f>IF(COUNTA($A4883:$H4883)=0,"",IF($J4883="OTRO",IFERROR(LOOKUP(2,1/(((LISTS!$H$2:$H$26&lt;&gt;"")*ISNUMBER(SEARCH(LISTS!$H$2:$H$26,$G4883)))+((LISTS!$I$2:$I$26&lt;&gt;"")*ISNUMBER(SEARCH(LISTS!$I$2:$I$26,$E4883)))),LISTS!$L$2:$L$26),"Concepto DIAN no mapeado a casilla automatica"),IF(LEFT($J4883,4)="TOPE","Control automatico DIAN: "&amp;$J4883,"Casilla automatica: "&amp;$J4883)))</f>
        <v/>
      </c>
    </row>
    <row r="4884">
      <c r="A4884" s="9" t="n"/>
      <c r="B4884" s="9" t="n"/>
      <c r="C4884" s="9" t="n"/>
      <c r="D4884" s="9" t="n"/>
      <c r="E4884" s="9" t="n"/>
      <c r="F4884" s="11" t="n"/>
      <c r="G4884" s="9" t="n"/>
      <c r="H4884" s="9" t="n"/>
      <c r="I4884" s="9">
        <f>IF(COUNTA($A4884:$H4884)=0,"",IF($J4884="OTRO","NO","SI"))</f>
        <v/>
      </c>
      <c r="J4884" s="9">
        <f>IF(COUNTA($A4884:$H4884)=0,"",IFERROR(LOOKUP(2,1/(((LISTS!$H$2:$H$26&lt;&gt;"")*ISNUMBER(SEARCH(LISTS!$H$2:$H$26,$G4884)))+((LISTS!$I$2:$I$26&lt;&gt;"")*ISNUMBER(SEARCH(LISTS!$I$2:$I$26,$E4884)))),LISTS!$K$2:$K$26),"OTRO"))</f>
        <v/>
      </c>
      <c r="K4884" s="11">
        <f>IF($I4884&lt;&gt;"SI",0,IFERROR($F4884,0))</f>
        <v/>
      </c>
      <c r="L4884" s="9">
        <f>IF(COUNTA($A4884:$H4884)=0,"",IF($J4884="OTRO",IFERROR(LOOKUP(2,1/(((LISTS!$H$2:$H$26&lt;&gt;"")*ISNUMBER(SEARCH(LISTS!$H$2:$H$26,$G4884)))+((LISTS!$I$2:$I$26&lt;&gt;"")*ISNUMBER(SEARCH(LISTS!$I$2:$I$26,$E4884)))),LISTS!$L$2:$L$26),"Concepto DIAN no mapeado a casilla automatica"),IF(LEFT($J4884,4)="TOPE","Control automatico DIAN: "&amp;$J4884,"Casilla automatica: "&amp;$J4884)))</f>
        <v/>
      </c>
    </row>
    <row r="4885">
      <c r="A4885" s="9" t="n"/>
      <c r="B4885" s="9" t="n"/>
      <c r="C4885" s="9" t="n"/>
      <c r="D4885" s="9" t="n"/>
      <c r="E4885" s="9" t="n"/>
      <c r="F4885" s="11" t="n"/>
      <c r="G4885" s="9" t="n"/>
      <c r="H4885" s="9" t="n"/>
      <c r="I4885" s="9">
        <f>IF(COUNTA($A4885:$H4885)=0,"",IF($J4885="OTRO","NO","SI"))</f>
        <v/>
      </c>
      <c r="J4885" s="9">
        <f>IF(COUNTA($A4885:$H4885)=0,"",IFERROR(LOOKUP(2,1/(((LISTS!$H$2:$H$26&lt;&gt;"")*ISNUMBER(SEARCH(LISTS!$H$2:$H$26,$G4885)))+((LISTS!$I$2:$I$26&lt;&gt;"")*ISNUMBER(SEARCH(LISTS!$I$2:$I$26,$E4885)))),LISTS!$K$2:$K$26),"OTRO"))</f>
        <v/>
      </c>
      <c r="K4885" s="11">
        <f>IF($I4885&lt;&gt;"SI",0,IFERROR($F4885,0))</f>
        <v/>
      </c>
      <c r="L4885" s="9">
        <f>IF(COUNTA($A4885:$H4885)=0,"",IF($J4885="OTRO",IFERROR(LOOKUP(2,1/(((LISTS!$H$2:$H$26&lt;&gt;"")*ISNUMBER(SEARCH(LISTS!$H$2:$H$26,$G4885)))+((LISTS!$I$2:$I$26&lt;&gt;"")*ISNUMBER(SEARCH(LISTS!$I$2:$I$26,$E4885)))),LISTS!$L$2:$L$26),"Concepto DIAN no mapeado a casilla automatica"),IF(LEFT($J4885,4)="TOPE","Control automatico DIAN: "&amp;$J4885,"Casilla automatica: "&amp;$J4885)))</f>
        <v/>
      </c>
    </row>
    <row r="4886">
      <c r="A4886" s="9" t="n"/>
      <c r="B4886" s="9" t="n"/>
      <c r="C4886" s="9" t="n"/>
      <c r="D4886" s="9" t="n"/>
      <c r="E4886" s="9" t="n"/>
      <c r="F4886" s="11" t="n"/>
      <c r="G4886" s="9" t="n"/>
      <c r="H4886" s="9" t="n"/>
      <c r="I4886" s="9">
        <f>IF(COUNTA($A4886:$H4886)=0,"",IF($J4886="OTRO","NO","SI"))</f>
        <v/>
      </c>
      <c r="J4886" s="9">
        <f>IF(COUNTA($A4886:$H4886)=0,"",IFERROR(LOOKUP(2,1/(((LISTS!$H$2:$H$26&lt;&gt;"")*ISNUMBER(SEARCH(LISTS!$H$2:$H$26,$G4886)))+((LISTS!$I$2:$I$26&lt;&gt;"")*ISNUMBER(SEARCH(LISTS!$I$2:$I$26,$E4886)))),LISTS!$K$2:$K$26),"OTRO"))</f>
        <v/>
      </c>
      <c r="K4886" s="11">
        <f>IF($I4886&lt;&gt;"SI",0,IFERROR($F4886,0))</f>
        <v/>
      </c>
      <c r="L4886" s="9">
        <f>IF(COUNTA($A4886:$H4886)=0,"",IF($J4886="OTRO",IFERROR(LOOKUP(2,1/(((LISTS!$H$2:$H$26&lt;&gt;"")*ISNUMBER(SEARCH(LISTS!$H$2:$H$26,$G4886)))+((LISTS!$I$2:$I$26&lt;&gt;"")*ISNUMBER(SEARCH(LISTS!$I$2:$I$26,$E4886)))),LISTS!$L$2:$L$26),"Concepto DIAN no mapeado a casilla automatica"),IF(LEFT($J4886,4)="TOPE","Control automatico DIAN: "&amp;$J4886,"Casilla automatica: "&amp;$J4886)))</f>
        <v/>
      </c>
    </row>
    <row r="4887">
      <c r="A4887" s="9" t="n"/>
      <c r="B4887" s="9" t="n"/>
      <c r="C4887" s="9" t="n"/>
      <c r="D4887" s="9" t="n"/>
      <c r="E4887" s="9" t="n"/>
      <c r="F4887" s="11" t="n"/>
      <c r="G4887" s="9" t="n"/>
      <c r="H4887" s="9" t="n"/>
      <c r="I4887" s="9">
        <f>IF(COUNTA($A4887:$H4887)=0,"",IF($J4887="OTRO","NO","SI"))</f>
        <v/>
      </c>
      <c r="J4887" s="9">
        <f>IF(COUNTA($A4887:$H4887)=0,"",IFERROR(LOOKUP(2,1/(((LISTS!$H$2:$H$26&lt;&gt;"")*ISNUMBER(SEARCH(LISTS!$H$2:$H$26,$G4887)))+((LISTS!$I$2:$I$26&lt;&gt;"")*ISNUMBER(SEARCH(LISTS!$I$2:$I$26,$E4887)))),LISTS!$K$2:$K$26),"OTRO"))</f>
        <v/>
      </c>
      <c r="K4887" s="11">
        <f>IF($I4887&lt;&gt;"SI",0,IFERROR($F4887,0))</f>
        <v/>
      </c>
      <c r="L4887" s="9">
        <f>IF(COUNTA($A4887:$H4887)=0,"",IF($J4887="OTRO",IFERROR(LOOKUP(2,1/(((LISTS!$H$2:$H$26&lt;&gt;"")*ISNUMBER(SEARCH(LISTS!$H$2:$H$26,$G4887)))+((LISTS!$I$2:$I$26&lt;&gt;"")*ISNUMBER(SEARCH(LISTS!$I$2:$I$26,$E4887)))),LISTS!$L$2:$L$26),"Concepto DIAN no mapeado a casilla automatica"),IF(LEFT($J4887,4)="TOPE","Control automatico DIAN: "&amp;$J4887,"Casilla automatica: "&amp;$J4887)))</f>
        <v/>
      </c>
    </row>
    <row r="4888">
      <c r="A4888" s="9" t="n"/>
      <c r="B4888" s="9" t="n"/>
      <c r="C4888" s="9" t="n"/>
      <c r="D4888" s="9" t="n"/>
      <c r="E4888" s="9" t="n"/>
      <c r="F4888" s="11" t="n"/>
      <c r="G4888" s="9" t="n"/>
      <c r="H4888" s="9" t="n"/>
      <c r="I4888" s="9">
        <f>IF(COUNTA($A4888:$H4888)=0,"",IF($J4888="OTRO","NO","SI"))</f>
        <v/>
      </c>
      <c r="J4888" s="9">
        <f>IF(COUNTA($A4888:$H4888)=0,"",IFERROR(LOOKUP(2,1/(((LISTS!$H$2:$H$26&lt;&gt;"")*ISNUMBER(SEARCH(LISTS!$H$2:$H$26,$G4888)))+((LISTS!$I$2:$I$26&lt;&gt;"")*ISNUMBER(SEARCH(LISTS!$I$2:$I$26,$E4888)))),LISTS!$K$2:$K$26),"OTRO"))</f>
        <v/>
      </c>
      <c r="K4888" s="11">
        <f>IF($I4888&lt;&gt;"SI",0,IFERROR($F4888,0))</f>
        <v/>
      </c>
      <c r="L4888" s="9">
        <f>IF(COUNTA($A4888:$H4888)=0,"",IF($J4888="OTRO",IFERROR(LOOKUP(2,1/(((LISTS!$H$2:$H$26&lt;&gt;"")*ISNUMBER(SEARCH(LISTS!$H$2:$H$26,$G4888)))+((LISTS!$I$2:$I$26&lt;&gt;"")*ISNUMBER(SEARCH(LISTS!$I$2:$I$26,$E4888)))),LISTS!$L$2:$L$26),"Concepto DIAN no mapeado a casilla automatica"),IF(LEFT($J4888,4)="TOPE","Control automatico DIAN: "&amp;$J4888,"Casilla automatica: "&amp;$J4888)))</f>
        <v/>
      </c>
    </row>
    <row r="4889">
      <c r="A4889" s="9" t="n"/>
      <c r="B4889" s="9" t="n"/>
      <c r="C4889" s="9" t="n"/>
      <c r="D4889" s="9" t="n"/>
      <c r="E4889" s="9" t="n"/>
      <c r="F4889" s="11" t="n"/>
      <c r="G4889" s="9" t="n"/>
      <c r="H4889" s="9" t="n"/>
      <c r="I4889" s="9">
        <f>IF(COUNTA($A4889:$H4889)=0,"",IF($J4889="OTRO","NO","SI"))</f>
        <v/>
      </c>
      <c r="J4889" s="9">
        <f>IF(COUNTA($A4889:$H4889)=0,"",IFERROR(LOOKUP(2,1/(((LISTS!$H$2:$H$26&lt;&gt;"")*ISNUMBER(SEARCH(LISTS!$H$2:$H$26,$G4889)))+((LISTS!$I$2:$I$26&lt;&gt;"")*ISNUMBER(SEARCH(LISTS!$I$2:$I$26,$E4889)))),LISTS!$K$2:$K$26),"OTRO"))</f>
        <v/>
      </c>
      <c r="K4889" s="11">
        <f>IF($I4889&lt;&gt;"SI",0,IFERROR($F4889,0))</f>
        <v/>
      </c>
      <c r="L4889" s="9">
        <f>IF(COUNTA($A4889:$H4889)=0,"",IF($J4889="OTRO",IFERROR(LOOKUP(2,1/(((LISTS!$H$2:$H$26&lt;&gt;"")*ISNUMBER(SEARCH(LISTS!$H$2:$H$26,$G4889)))+((LISTS!$I$2:$I$26&lt;&gt;"")*ISNUMBER(SEARCH(LISTS!$I$2:$I$26,$E4889)))),LISTS!$L$2:$L$26),"Concepto DIAN no mapeado a casilla automatica"),IF(LEFT($J4889,4)="TOPE","Control automatico DIAN: "&amp;$J4889,"Casilla automatica: "&amp;$J4889)))</f>
        <v/>
      </c>
    </row>
    <row r="4890">
      <c r="A4890" s="9" t="n"/>
      <c r="B4890" s="9" t="n"/>
      <c r="C4890" s="9" t="n"/>
      <c r="D4890" s="9" t="n"/>
      <c r="E4890" s="9" t="n"/>
      <c r="F4890" s="11" t="n"/>
      <c r="G4890" s="9" t="n"/>
      <c r="H4890" s="9" t="n"/>
      <c r="I4890" s="9">
        <f>IF(COUNTA($A4890:$H4890)=0,"",IF($J4890="OTRO","NO","SI"))</f>
        <v/>
      </c>
      <c r="J4890" s="9">
        <f>IF(COUNTA($A4890:$H4890)=0,"",IFERROR(LOOKUP(2,1/(((LISTS!$H$2:$H$26&lt;&gt;"")*ISNUMBER(SEARCH(LISTS!$H$2:$H$26,$G4890)))+((LISTS!$I$2:$I$26&lt;&gt;"")*ISNUMBER(SEARCH(LISTS!$I$2:$I$26,$E4890)))),LISTS!$K$2:$K$26),"OTRO"))</f>
        <v/>
      </c>
      <c r="K4890" s="11">
        <f>IF($I4890&lt;&gt;"SI",0,IFERROR($F4890,0))</f>
        <v/>
      </c>
      <c r="L4890" s="9">
        <f>IF(COUNTA($A4890:$H4890)=0,"",IF($J4890="OTRO",IFERROR(LOOKUP(2,1/(((LISTS!$H$2:$H$26&lt;&gt;"")*ISNUMBER(SEARCH(LISTS!$H$2:$H$26,$G4890)))+((LISTS!$I$2:$I$26&lt;&gt;"")*ISNUMBER(SEARCH(LISTS!$I$2:$I$26,$E4890)))),LISTS!$L$2:$L$26),"Concepto DIAN no mapeado a casilla automatica"),IF(LEFT($J4890,4)="TOPE","Control automatico DIAN: "&amp;$J4890,"Casilla automatica: "&amp;$J4890)))</f>
        <v/>
      </c>
    </row>
    <row r="4891">
      <c r="A4891" s="9" t="n"/>
      <c r="B4891" s="9" t="n"/>
      <c r="C4891" s="9" t="n"/>
      <c r="D4891" s="9" t="n"/>
      <c r="E4891" s="9" t="n"/>
      <c r="F4891" s="11" t="n"/>
      <c r="G4891" s="9" t="n"/>
      <c r="H4891" s="9" t="n"/>
      <c r="I4891" s="9">
        <f>IF(COUNTA($A4891:$H4891)=0,"",IF($J4891="OTRO","NO","SI"))</f>
        <v/>
      </c>
      <c r="J4891" s="9">
        <f>IF(COUNTA($A4891:$H4891)=0,"",IFERROR(LOOKUP(2,1/(((LISTS!$H$2:$H$26&lt;&gt;"")*ISNUMBER(SEARCH(LISTS!$H$2:$H$26,$G4891)))+((LISTS!$I$2:$I$26&lt;&gt;"")*ISNUMBER(SEARCH(LISTS!$I$2:$I$26,$E4891)))),LISTS!$K$2:$K$26),"OTRO"))</f>
        <v/>
      </c>
      <c r="K4891" s="11">
        <f>IF($I4891&lt;&gt;"SI",0,IFERROR($F4891,0))</f>
        <v/>
      </c>
      <c r="L4891" s="9">
        <f>IF(COUNTA($A4891:$H4891)=0,"",IF($J4891="OTRO",IFERROR(LOOKUP(2,1/(((LISTS!$H$2:$H$26&lt;&gt;"")*ISNUMBER(SEARCH(LISTS!$H$2:$H$26,$G4891)))+((LISTS!$I$2:$I$26&lt;&gt;"")*ISNUMBER(SEARCH(LISTS!$I$2:$I$26,$E4891)))),LISTS!$L$2:$L$26),"Concepto DIAN no mapeado a casilla automatica"),IF(LEFT($J4891,4)="TOPE","Control automatico DIAN: "&amp;$J4891,"Casilla automatica: "&amp;$J4891)))</f>
        <v/>
      </c>
    </row>
    <row r="4892">
      <c r="A4892" s="9" t="n"/>
      <c r="B4892" s="9" t="n"/>
      <c r="C4892" s="9" t="n"/>
      <c r="D4892" s="9" t="n"/>
      <c r="E4892" s="9" t="n"/>
      <c r="F4892" s="11" t="n"/>
      <c r="G4892" s="9" t="n"/>
      <c r="H4892" s="9" t="n"/>
      <c r="I4892" s="9">
        <f>IF(COUNTA($A4892:$H4892)=0,"",IF($J4892="OTRO","NO","SI"))</f>
        <v/>
      </c>
      <c r="J4892" s="9">
        <f>IF(COUNTA($A4892:$H4892)=0,"",IFERROR(LOOKUP(2,1/(((LISTS!$H$2:$H$26&lt;&gt;"")*ISNUMBER(SEARCH(LISTS!$H$2:$H$26,$G4892)))+((LISTS!$I$2:$I$26&lt;&gt;"")*ISNUMBER(SEARCH(LISTS!$I$2:$I$26,$E4892)))),LISTS!$K$2:$K$26),"OTRO"))</f>
        <v/>
      </c>
      <c r="K4892" s="11">
        <f>IF($I4892&lt;&gt;"SI",0,IFERROR($F4892,0))</f>
        <v/>
      </c>
      <c r="L4892" s="9">
        <f>IF(COUNTA($A4892:$H4892)=0,"",IF($J4892="OTRO",IFERROR(LOOKUP(2,1/(((LISTS!$H$2:$H$26&lt;&gt;"")*ISNUMBER(SEARCH(LISTS!$H$2:$H$26,$G4892)))+((LISTS!$I$2:$I$26&lt;&gt;"")*ISNUMBER(SEARCH(LISTS!$I$2:$I$26,$E4892)))),LISTS!$L$2:$L$26),"Concepto DIAN no mapeado a casilla automatica"),IF(LEFT($J4892,4)="TOPE","Control automatico DIAN: "&amp;$J4892,"Casilla automatica: "&amp;$J4892)))</f>
        <v/>
      </c>
    </row>
    <row r="4893">
      <c r="A4893" s="9" t="n"/>
      <c r="B4893" s="9" t="n"/>
      <c r="C4893" s="9" t="n"/>
      <c r="D4893" s="9" t="n"/>
      <c r="E4893" s="9" t="n"/>
      <c r="F4893" s="11" t="n"/>
      <c r="G4893" s="9" t="n"/>
      <c r="H4893" s="9" t="n"/>
      <c r="I4893" s="9">
        <f>IF(COUNTA($A4893:$H4893)=0,"",IF($J4893="OTRO","NO","SI"))</f>
        <v/>
      </c>
      <c r="J4893" s="9">
        <f>IF(COUNTA($A4893:$H4893)=0,"",IFERROR(LOOKUP(2,1/(((LISTS!$H$2:$H$26&lt;&gt;"")*ISNUMBER(SEARCH(LISTS!$H$2:$H$26,$G4893)))+((LISTS!$I$2:$I$26&lt;&gt;"")*ISNUMBER(SEARCH(LISTS!$I$2:$I$26,$E4893)))),LISTS!$K$2:$K$26),"OTRO"))</f>
        <v/>
      </c>
      <c r="K4893" s="11">
        <f>IF($I4893&lt;&gt;"SI",0,IFERROR($F4893,0))</f>
        <v/>
      </c>
      <c r="L4893" s="9">
        <f>IF(COUNTA($A4893:$H4893)=0,"",IF($J4893="OTRO",IFERROR(LOOKUP(2,1/(((LISTS!$H$2:$H$26&lt;&gt;"")*ISNUMBER(SEARCH(LISTS!$H$2:$H$26,$G4893)))+((LISTS!$I$2:$I$26&lt;&gt;"")*ISNUMBER(SEARCH(LISTS!$I$2:$I$26,$E4893)))),LISTS!$L$2:$L$26),"Concepto DIAN no mapeado a casilla automatica"),IF(LEFT($J4893,4)="TOPE","Control automatico DIAN: "&amp;$J4893,"Casilla automatica: "&amp;$J4893)))</f>
        <v/>
      </c>
    </row>
    <row r="4894">
      <c r="A4894" s="9" t="n"/>
      <c r="B4894" s="9" t="n"/>
      <c r="C4894" s="9" t="n"/>
      <c r="D4894" s="9" t="n"/>
      <c r="E4894" s="9" t="n"/>
      <c r="F4894" s="11" t="n"/>
      <c r="G4894" s="9" t="n"/>
      <c r="H4894" s="9" t="n"/>
      <c r="I4894" s="9">
        <f>IF(COUNTA($A4894:$H4894)=0,"",IF($J4894="OTRO","NO","SI"))</f>
        <v/>
      </c>
      <c r="J4894" s="9">
        <f>IF(COUNTA($A4894:$H4894)=0,"",IFERROR(LOOKUP(2,1/(((LISTS!$H$2:$H$26&lt;&gt;"")*ISNUMBER(SEARCH(LISTS!$H$2:$H$26,$G4894)))+((LISTS!$I$2:$I$26&lt;&gt;"")*ISNUMBER(SEARCH(LISTS!$I$2:$I$26,$E4894)))),LISTS!$K$2:$K$26),"OTRO"))</f>
        <v/>
      </c>
      <c r="K4894" s="11">
        <f>IF($I4894&lt;&gt;"SI",0,IFERROR($F4894,0))</f>
        <v/>
      </c>
      <c r="L4894" s="9">
        <f>IF(COUNTA($A4894:$H4894)=0,"",IF($J4894="OTRO",IFERROR(LOOKUP(2,1/(((LISTS!$H$2:$H$26&lt;&gt;"")*ISNUMBER(SEARCH(LISTS!$H$2:$H$26,$G4894)))+((LISTS!$I$2:$I$26&lt;&gt;"")*ISNUMBER(SEARCH(LISTS!$I$2:$I$26,$E4894)))),LISTS!$L$2:$L$26),"Concepto DIAN no mapeado a casilla automatica"),IF(LEFT($J4894,4)="TOPE","Control automatico DIAN: "&amp;$J4894,"Casilla automatica: "&amp;$J4894)))</f>
        <v/>
      </c>
    </row>
    <row r="4895">
      <c r="A4895" s="9" t="n"/>
      <c r="B4895" s="9" t="n"/>
      <c r="C4895" s="9" t="n"/>
      <c r="D4895" s="9" t="n"/>
      <c r="E4895" s="9" t="n"/>
      <c r="F4895" s="11" t="n"/>
      <c r="G4895" s="9" t="n"/>
      <c r="H4895" s="9" t="n"/>
      <c r="I4895" s="9">
        <f>IF(COUNTA($A4895:$H4895)=0,"",IF($J4895="OTRO","NO","SI"))</f>
        <v/>
      </c>
      <c r="J4895" s="9">
        <f>IF(COUNTA($A4895:$H4895)=0,"",IFERROR(LOOKUP(2,1/(((LISTS!$H$2:$H$26&lt;&gt;"")*ISNUMBER(SEARCH(LISTS!$H$2:$H$26,$G4895)))+((LISTS!$I$2:$I$26&lt;&gt;"")*ISNUMBER(SEARCH(LISTS!$I$2:$I$26,$E4895)))),LISTS!$K$2:$K$26),"OTRO"))</f>
        <v/>
      </c>
      <c r="K4895" s="11">
        <f>IF($I4895&lt;&gt;"SI",0,IFERROR($F4895,0))</f>
        <v/>
      </c>
      <c r="L4895" s="9">
        <f>IF(COUNTA($A4895:$H4895)=0,"",IF($J4895="OTRO",IFERROR(LOOKUP(2,1/(((LISTS!$H$2:$H$26&lt;&gt;"")*ISNUMBER(SEARCH(LISTS!$H$2:$H$26,$G4895)))+((LISTS!$I$2:$I$26&lt;&gt;"")*ISNUMBER(SEARCH(LISTS!$I$2:$I$26,$E4895)))),LISTS!$L$2:$L$26),"Concepto DIAN no mapeado a casilla automatica"),IF(LEFT($J4895,4)="TOPE","Control automatico DIAN: "&amp;$J4895,"Casilla automatica: "&amp;$J4895)))</f>
        <v/>
      </c>
    </row>
    <row r="4896">
      <c r="A4896" s="9" t="n"/>
      <c r="B4896" s="9" t="n"/>
      <c r="C4896" s="9" t="n"/>
      <c r="D4896" s="9" t="n"/>
      <c r="E4896" s="9" t="n"/>
      <c r="F4896" s="11" t="n"/>
      <c r="G4896" s="9" t="n"/>
      <c r="H4896" s="9" t="n"/>
      <c r="I4896" s="9">
        <f>IF(COUNTA($A4896:$H4896)=0,"",IF($J4896="OTRO","NO","SI"))</f>
        <v/>
      </c>
      <c r="J4896" s="9">
        <f>IF(COUNTA($A4896:$H4896)=0,"",IFERROR(LOOKUP(2,1/(((LISTS!$H$2:$H$26&lt;&gt;"")*ISNUMBER(SEARCH(LISTS!$H$2:$H$26,$G4896)))+((LISTS!$I$2:$I$26&lt;&gt;"")*ISNUMBER(SEARCH(LISTS!$I$2:$I$26,$E4896)))),LISTS!$K$2:$K$26),"OTRO"))</f>
        <v/>
      </c>
      <c r="K4896" s="11">
        <f>IF($I4896&lt;&gt;"SI",0,IFERROR($F4896,0))</f>
        <v/>
      </c>
      <c r="L4896" s="9">
        <f>IF(COUNTA($A4896:$H4896)=0,"",IF($J4896="OTRO",IFERROR(LOOKUP(2,1/(((LISTS!$H$2:$H$26&lt;&gt;"")*ISNUMBER(SEARCH(LISTS!$H$2:$H$26,$G4896)))+((LISTS!$I$2:$I$26&lt;&gt;"")*ISNUMBER(SEARCH(LISTS!$I$2:$I$26,$E4896)))),LISTS!$L$2:$L$26),"Concepto DIAN no mapeado a casilla automatica"),IF(LEFT($J4896,4)="TOPE","Control automatico DIAN: "&amp;$J4896,"Casilla automatica: "&amp;$J4896)))</f>
        <v/>
      </c>
    </row>
    <row r="4897">
      <c r="A4897" s="9" t="n"/>
      <c r="B4897" s="9" t="n"/>
      <c r="C4897" s="9" t="n"/>
      <c r="D4897" s="9" t="n"/>
      <c r="E4897" s="9" t="n"/>
      <c r="F4897" s="11" t="n"/>
      <c r="G4897" s="9" t="n"/>
      <c r="H4897" s="9" t="n"/>
      <c r="I4897" s="9">
        <f>IF(COUNTA($A4897:$H4897)=0,"",IF($J4897="OTRO","NO","SI"))</f>
        <v/>
      </c>
      <c r="J4897" s="9">
        <f>IF(COUNTA($A4897:$H4897)=0,"",IFERROR(LOOKUP(2,1/(((LISTS!$H$2:$H$26&lt;&gt;"")*ISNUMBER(SEARCH(LISTS!$H$2:$H$26,$G4897)))+((LISTS!$I$2:$I$26&lt;&gt;"")*ISNUMBER(SEARCH(LISTS!$I$2:$I$26,$E4897)))),LISTS!$K$2:$K$26),"OTRO"))</f>
        <v/>
      </c>
      <c r="K4897" s="11">
        <f>IF($I4897&lt;&gt;"SI",0,IFERROR($F4897,0))</f>
        <v/>
      </c>
      <c r="L4897" s="9">
        <f>IF(COUNTA($A4897:$H4897)=0,"",IF($J4897="OTRO",IFERROR(LOOKUP(2,1/(((LISTS!$H$2:$H$26&lt;&gt;"")*ISNUMBER(SEARCH(LISTS!$H$2:$H$26,$G4897)))+((LISTS!$I$2:$I$26&lt;&gt;"")*ISNUMBER(SEARCH(LISTS!$I$2:$I$26,$E4897)))),LISTS!$L$2:$L$26),"Concepto DIAN no mapeado a casilla automatica"),IF(LEFT($J4897,4)="TOPE","Control automatico DIAN: "&amp;$J4897,"Casilla automatica: "&amp;$J4897)))</f>
        <v/>
      </c>
    </row>
    <row r="4898">
      <c r="A4898" s="9" t="n"/>
      <c r="B4898" s="9" t="n"/>
      <c r="C4898" s="9" t="n"/>
      <c r="D4898" s="9" t="n"/>
      <c r="E4898" s="9" t="n"/>
      <c r="F4898" s="11" t="n"/>
      <c r="G4898" s="9" t="n"/>
      <c r="H4898" s="9" t="n"/>
      <c r="I4898" s="9">
        <f>IF(COUNTA($A4898:$H4898)=0,"",IF($J4898="OTRO","NO","SI"))</f>
        <v/>
      </c>
      <c r="J4898" s="9">
        <f>IF(COUNTA($A4898:$H4898)=0,"",IFERROR(LOOKUP(2,1/(((LISTS!$H$2:$H$26&lt;&gt;"")*ISNUMBER(SEARCH(LISTS!$H$2:$H$26,$G4898)))+((LISTS!$I$2:$I$26&lt;&gt;"")*ISNUMBER(SEARCH(LISTS!$I$2:$I$26,$E4898)))),LISTS!$K$2:$K$26),"OTRO"))</f>
        <v/>
      </c>
      <c r="K4898" s="11">
        <f>IF($I4898&lt;&gt;"SI",0,IFERROR($F4898,0))</f>
        <v/>
      </c>
      <c r="L4898" s="9">
        <f>IF(COUNTA($A4898:$H4898)=0,"",IF($J4898="OTRO",IFERROR(LOOKUP(2,1/(((LISTS!$H$2:$H$26&lt;&gt;"")*ISNUMBER(SEARCH(LISTS!$H$2:$H$26,$G4898)))+((LISTS!$I$2:$I$26&lt;&gt;"")*ISNUMBER(SEARCH(LISTS!$I$2:$I$26,$E4898)))),LISTS!$L$2:$L$26),"Concepto DIAN no mapeado a casilla automatica"),IF(LEFT($J4898,4)="TOPE","Control automatico DIAN: "&amp;$J4898,"Casilla automatica: "&amp;$J4898)))</f>
        <v/>
      </c>
    </row>
    <row r="4899">
      <c r="A4899" s="9" t="n"/>
      <c r="B4899" s="9" t="n"/>
      <c r="C4899" s="9" t="n"/>
      <c r="D4899" s="9" t="n"/>
      <c r="E4899" s="9" t="n"/>
      <c r="F4899" s="11" t="n"/>
      <c r="G4899" s="9" t="n"/>
      <c r="H4899" s="9" t="n"/>
      <c r="I4899" s="9">
        <f>IF(COUNTA($A4899:$H4899)=0,"",IF($J4899="OTRO","NO","SI"))</f>
        <v/>
      </c>
      <c r="J4899" s="9">
        <f>IF(COUNTA($A4899:$H4899)=0,"",IFERROR(LOOKUP(2,1/(((LISTS!$H$2:$H$26&lt;&gt;"")*ISNUMBER(SEARCH(LISTS!$H$2:$H$26,$G4899)))+((LISTS!$I$2:$I$26&lt;&gt;"")*ISNUMBER(SEARCH(LISTS!$I$2:$I$26,$E4899)))),LISTS!$K$2:$K$26),"OTRO"))</f>
        <v/>
      </c>
      <c r="K4899" s="11">
        <f>IF($I4899&lt;&gt;"SI",0,IFERROR($F4899,0))</f>
        <v/>
      </c>
      <c r="L4899" s="9">
        <f>IF(COUNTA($A4899:$H4899)=0,"",IF($J4899="OTRO",IFERROR(LOOKUP(2,1/(((LISTS!$H$2:$H$26&lt;&gt;"")*ISNUMBER(SEARCH(LISTS!$H$2:$H$26,$G4899)))+((LISTS!$I$2:$I$26&lt;&gt;"")*ISNUMBER(SEARCH(LISTS!$I$2:$I$26,$E4899)))),LISTS!$L$2:$L$26),"Concepto DIAN no mapeado a casilla automatica"),IF(LEFT($J4899,4)="TOPE","Control automatico DIAN: "&amp;$J4899,"Casilla automatica: "&amp;$J4899)))</f>
        <v/>
      </c>
    </row>
    <row r="4900">
      <c r="A4900" s="9" t="n"/>
      <c r="B4900" s="9" t="n"/>
      <c r="C4900" s="9" t="n"/>
      <c r="D4900" s="9" t="n"/>
      <c r="E4900" s="9" t="n"/>
      <c r="F4900" s="11" t="n"/>
      <c r="G4900" s="9" t="n"/>
      <c r="H4900" s="9" t="n"/>
      <c r="I4900" s="9">
        <f>IF(COUNTA($A4900:$H4900)=0,"",IF($J4900="OTRO","NO","SI"))</f>
        <v/>
      </c>
      <c r="J4900" s="9">
        <f>IF(COUNTA($A4900:$H4900)=0,"",IFERROR(LOOKUP(2,1/(((LISTS!$H$2:$H$26&lt;&gt;"")*ISNUMBER(SEARCH(LISTS!$H$2:$H$26,$G4900)))+((LISTS!$I$2:$I$26&lt;&gt;"")*ISNUMBER(SEARCH(LISTS!$I$2:$I$26,$E4900)))),LISTS!$K$2:$K$26),"OTRO"))</f>
        <v/>
      </c>
      <c r="K4900" s="11">
        <f>IF($I4900&lt;&gt;"SI",0,IFERROR($F4900,0))</f>
        <v/>
      </c>
      <c r="L4900" s="9">
        <f>IF(COUNTA($A4900:$H4900)=0,"",IF($J4900="OTRO",IFERROR(LOOKUP(2,1/(((LISTS!$H$2:$H$26&lt;&gt;"")*ISNUMBER(SEARCH(LISTS!$H$2:$H$26,$G4900)))+((LISTS!$I$2:$I$26&lt;&gt;"")*ISNUMBER(SEARCH(LISTS!$I$2:$I$26,$E4900)))),LISTS!$L$2:$L$26),"Concepto DIAN no mapeado a casilla automatica"),IF(LEFT($J4900,4)="TOPE","Control automatico DIAN: "&amp;$J4900,"Casilla automatica: "&amp;$J4900)))</f>
        <v/>
      </c>
    </row>
    <row r="4901">
      <c r="A4901" s="9" t="n"/>
      <c r="B4901" s="9" t="n"/>
      <c r="C4901" s="9" t="n"/>
      <c r="D4901" s="9" t="n"/>
      <c r="E4901" s="9" t="n"/>
      <c r="F4901" s="11" t="n"/>
      <c r="G4901" s="9" t="n"/>
      <c r="H4901" s="9" t="n"/>
      <c r="I4901" s="9">
        <f>IF(COUNTA($A4901:$H4901)=0,"",IF($J4901="OTRO","NO","SI"))</f>
        <v/>
      </c>
      <c r="J4901" s="9">
        <f>IF(COUNTA($A4901:$H4901)=0,"",IFERROR(LOOKUP(2,1/(((LISTS!$H$2:$H$26&lt;&gt;"")*ISNUMBER(SEARCH(LISTS!$H$2:$H$26,$G4901)))+((LISTS!$I$2:$I$26&lt;&gt;"")*ISNUMBER(SEARCH(LISTS!$I$2:$I$26,$E4901)))),LISTS!$K$2:$K$26),"OTRO"))</f>
        <v/>
      </c>
      <c r="K4901" s="11">
        <f>IF($I4901&lt;&gt;"SI",0,IFERROR($F4901,0))</f>
        <v/>
      </c>
      <c r="L4901" s="9">
        <f>IF(COUNTA($A4901:$H4901)=0,"",IF($J4901="OTRO",IFERROR(LOOKUP(2,1/(((LISTS!$H$2:$H$26&lt;&gt;"")*ISNUMBER(SEARCH(LISTS!$H$2:$H$26,$G4901)))+((LISTS!$I$2:$I$26&lt;&gt;"")*ISNUMBER(SEARCH(LISTS!$I$2:$I$26,$E4901)))),LISTS!$L$2:$L$26),"Concepto DIAN no mapeado a casilla automatica"),IF(LEFT($J4901,4)="TOPE","Control automatico DIAN: "&amp;$J4901,"Casilla automatica: "&amp;$J4901)))</f>
        <v/>
      </c>
    </row>
    <row r="4902">
      <c r="A4902" s="9" t="n"/>
      <c r="B4902" s="9" t="n"/>
      <c r="C4902" s="9" t="n"/>
      <c r="D4902" s="9" t="n"/>
      <c r="E4902" s="9" t="n"/>
      <c r="F4902" s="11" t="n"/>
      <c r="G4902" s="9" t="n"/>
      <c r="H4902" s="9" t="n"/>
      <c r="I4902" s="9">
        <f>IF(COUNTA($A4902:$H4902)=0,"",IF($J4902="OTRO","NO","SI"))</f>
        <v/>
      </c>
      <c r="J4902" s="9">
        <f>IF(COUNTA($A4902:$H4902)=0,"",IFERROR(LOOKUP(2,1/(((LISTS!$H$2:$H$26&lt;&gt;"")*ISNUMBER(SEARCH(LISTS!$H$2:$H$26,$G4902)))+((LISTS!$I$2:$I$26&lt;&gt;"")*ISNUMBER(SEARCH(LISTS!$I$2:$I$26,$E4902)))),LISTS!$K$2:$K$26),"OTRO"))</f>
        <v/>
      </c>
      <c r="K4902" s="11">
        <f>IF($I4902&lt;&gt;"SI",0,IFERROR($F4902,0))</f>
        <v/>
      </c>
      <c r="L4902" s="9">
        <f>IF(COUNTA($A4902:$H4902)=0,"",IF($J4902="OTRO",IFERROR(LOOKUP(2,1/(((LISTS!$H$2:$H$26&lt;&gt;"")*ISNUMBER(SEARCH(LISTS!$H$2:$H$26,$G4902)))+((LISTS!$I$2:$I$26&lt;&gt;"")*ISNUMBER(SEARCH(LISTS!$I$2:$I$26,$E4902)))),LISTS!$L$2:$L$26),"Concepto DIAN no mapeado a casilla automatica"),IF(LEFT($J4902,4)="TOPE","Control automatico DIAN: "&amp;$J4902,"Casilla automatica: "&amp;$J4902)))</f>
        <v/>
      </c>
    </row>
    <row r="4903">
      <c r="A4903" s="9" t="n"/>
      <c r="B4903" s="9" t="n"/>
      <c r="C4903" s="9" t="n"/>
      <c r="D4903" s="9" t="n"/>
      <c r="E4903" s="9" t="n"/>
      <c r="F4903" s="11" t="n"/>
      <c r="G4903" s="9" t="n"/>
      <c r="H4903" s="9" t="n"/>
      <c r="I4903" s="9">
        <f>IF(COUNTA($A4903:$H4903)=0,"",IF($J4903="OTRO","NO","SI"))</f>
        <v/>
      </c>
      <c r="J4903" s="9">
        <f>IF(COUNTA($A4903:$H4903)=0,"",IFERROR(LOOKUP(2,1/(((LISTS!$H$2:$H$26&lt;&gt;"")*ISNUMBER(SEARCH(LISTS!$H$2:$H$26,$G4903)))+((LISTS!$I$2:$I$26&lt;&gt;"")*ISNUMBER(SEARCH(LISTS!$I$2:$I$26,$E4903)))),LISTS!$K$2:$K$26),"OTRO"))</f>
        <v/>
      </c>
      <c r="K4903" s="11">
        <f>IF($I4903&lt;&gt;"SI",0,IFERROR($F4903,0))</f>
        <v/>
      </c>
      <c r="L4903" s="9">
        <f>IF(COUNTA($A4903:$H4903)=0,"",IF($J4903="OTRO",IFERROR(LOOKUP(2,1/(((LISTS!$H$2:$H$26&lt;&gt;"")*ISNUMBER(SEARCH(LISTS!$H$2:$H$26,$G4903)))+((LISTS!$I$2:$I$26&lt;&gt;"")*ISNUMBER(SEARCH(LISTS!$I$2:$I$26,$E4903)))),LISTS!$L$2:$L$26),"Concepto DIAN no mapeado a casilla automatica"),IF(LEFT($J4903,4)="TOPE","Control automatico DIAN: "&amp;$J4903,"Casilla automatica: "&amp;$J4903)))</f>
        <v/>
      </c>
    </row>
    <row r="4904">
      <c r="A4904" s="9" t="n"/>
      <c r="B4904" s="9" t="n"/>
      <c r="C4904" s="9" t="n"/>
      <c r="D4904" s="9" t="n"/>
      <c r="E4904" s="9" t="n"/>
      <c r="F4904" s="11" t="n"/>
      <c r="G4904" s="9" t="n"/>
      <c r="H4904" s="9" t="n"/>
      <c r="I4904" s="9">
        <f>IF(COUNTA($A4904:$H4904)=0,"",IF($J4904="OTRO","NO","SI"))</f>
        <v/>
      </c>
      <c r="J4904" s="9">
        <f>IF(COUNTA($A4904:$H4904)=0,"",IFERROR(LOOKUP(2,1/(((LISTS!$H$2:$H$26&lt;&gt;"")*ISNUMBER(SEARCH(LISTS!$H$2:$H$26,$G4904)))+((LISTS!$I$2:$I$26&lt;&gt;"")*ISNUMBER(SEARCH(LISTS!$I$2:$I$26,$E4904)))),LISTS!$K$2:$K$26),"OTRO"))</f>
        <v/>
      </c>
      <c r="K4904" s="11">
        <f>IF($I4904&lt;&gt;"SI",0,IFERROR($F4904,0))</f>
        <v/>
      </c>
      <c r="L4904" s="9">
        <f>IF(COUNTA($A4904:$H4904)=0,"",IF($J4904="OTRO",IFERROR(LOOKUP(2,1/(((LISTS!$H$2:$H$26&lt;&gt;"")*ISNUMBER(SEARCH(LISTS!$H$2:$H$26,$G4904)))+((LISTS!$I$2:$I$26&lt;&gt;"")*ISNUMBER(SEARCH(LISTS!$I$2:$I$26,$E4904)))),LISTS!$L$2:$L$26),"Concepto DIAN no mapeado a casilla automatica"),IF(LEFT($J4904,4)="TOPE","Control automatico DIAN: "&amp;$J4904,"Casilla automatica: "&amp;$J4904)))</f>
        <v/>
      </c>
    </row>
    <row r="4905">
      <c r="A4905" s="9" t="n"/>
      <c r="B4905" s="9" t="n"/>
      <c r="C4905" s="9" t="n"/>
      <c r="D4905" s="9" t="n"/>
      <c r="E4905" s="9" t="n"/>
      <c r="F4905" s="11" t="n"/>
      <c r="G4905" s="9" t="n"/>
      <c r="H4905" s="9" t="n"/>
      <c r="I4905" s="9">
        <f>IF(COUNTA($A4905:$H4905)=0,"",IF($J4905="OTRO","NO","SI"))</f>
        <v/>
      </c>
      <c r="J4905" s="9">
        <f>IF(COUNTA($A4905:$H4905)=0,"",IFERROR(LOOKUP(2,1/(((LISTS!$H$2:$H$26&lt;&gt;"")*ISNUMBER(SEARCH(LISTS!$H$2:$H$26,$G4905)))+((LISTS!$I$2:$I$26&lt;&gt;"")*ISNUMBER(SEARCH(LISTS!$I$2:$I$26,$E4905)))),LISTS!$K$2:$K$26),"OTRO"))</f>
        <v/>
      </c>
      <c r="K4905" s="11">
        <f>IF($I4905&lt;&gt;"SI",0,IFERROR($F4905,0))</f>
        <v/>
      </c>
      <c r="L4905" s="9">
        <f>IF(COUNTA($A4905:$H4905)=0,"",IF($J4905="OTRO",IFERROR(LOOKUP(2,1/(((LISTS!$H$2:$H$26&lt;&gt;"")*ISNUMBER(SEARCH(LISTS!$H$2:$H$26,$G4905)))+((LISTS!$I$2:$I$26&lt;&gt;"")*ISNUMBER(SEARCH(LISTS!$I$2:$I$26,$E4905)))),LISTS!$L$2:$L$26),"Concepto DIAN no mapeado a casilla automatica"),IF(LEFT($J4905,4)="TOPE","Control automatico DIAN: "&amp;$J4905,"Casilla automatica: "&amp;$J4905)))</f>
        <v/>
      </c>
    </row>
    <row r="4906">
      <c r="A4906" s="9" t="n"/>
      <c r="B4906" s="9" t="n"/>
      <c r="C4906" s="9" t="n"/>
      <c r="D4906" s="9" t="n"/>
      <c r="E4906" s="9" t="n"/>
      <c r="F4906" s="11" t="n"/>
      <c r="G4906" s="9" t="n"/>
      <c r="H4906" s="9" t="n"/>
      <c r="I4906" s="9">
        <f>IF(COUNTA($A4906:$H4906)=0,"",IF($J4906="OTRO","NO","SI"))</f>
        <v/>
      </c>
      <c r="J4906" s="9">
        <f>IF(COUNTA($A4906:$H4906)=0,"",IFERROR(LOOKUP(2,1/(((LISTS!$H$2:$H$26&lt;&gt;"")*ISNUMBER(SEARCH(LISTS!$H$2:$H$26,$G4906)))+((LISTS!$I$2:$I$26&lt;&gt;"")*ISNUMBER(SEARCH(LISTS!$I$2:$I$26,$E4906)))),LISTS!$K$2:$K$26),"OTRO"))</f>
        <v/>
      </c>
      <c r="K4906" s="11">
        <f>IF($I4906&lt;&gt;"SI",0,IFERROR($F4906,0))</f>
        <v/>
      </c>
      <c r="L4906" s="9">
        <f>IF(COUNTA($A4906:$H4906)=0,"",IF($J4906="OTRO",IFERROR(LOOKUP(2,1/(((LISTS!$H$2:$H$26&lt;&gt;"")*ISNUMBER(SEARCH(LISTS!$H$2:$H$26,$G4906)))+((LISTS!$I$2:$I$26&lt;&gt;"")*ISNUMBER(SEARCH(LISTS!$I$2:$I$26,$E4906)))),LISTS!$L$2:$L$26),"Concepto DIAN no mapeado a casilla automatica"),IF(LEFT($J4906,4)="TOPE","Control automatico DIAN: "&amp;$J4906,"Casilla automatica: "&amp;$J4906)))</f>
        <v/>
      </c>
    </row>
    <row r="4907">
      <c r="A4907" s="9" t="n"/>
      <c r="B4907" s="9" t="n"/>
      <c r="C4907" s="9" t="n"/>
      <c r="D4907" s="9" t="n"/>
      <c r="E4907" s="9" t="n"/>
      <c r="F4907" s="11" t="n"/>
      <c r="G4907" s="9" t="n"/>
      <c r="H4907" s="9" t="n"/>
      <c r="I4907" s="9">
        <f>IF(COUNTA($A4907:$H4907)=0,"",IF($J4907="OTRO","NO","SI"))</f>
        <v/>
      </c>
      <c r="J4907" s="9">
        <f>IF(COUNTA($A4907:$H4907)=0,"",IFERROR(LOOKUP(2,1/(((LISTS!$H$2:$H$26&lt;&gt;"")*ISNUMBER(SEARCH(LISTS!$H$2:$H$26,$G4907)))+((LISTS!$I$2:$I$26&lt;&gt;"")*ISNUMBER(SEARCH(LISTS!$I$2:$I$26,$E4907)))),LISTS!$K$2:$K$26),"OTRO"))</f>
        <v/>
      </c>
      <c r="K4907" s="11">
        <f>IF($I4907&lt;&gt;"SI",0,IFERROR($F4907,0))</f>
        <v/>
      </c>
      <c r="L4907" s="9">
        <f>IF(COUNTA($A4907:$H4907)=0,"",IF($J4907="OTRO",IFERROR(LOOKUP(2,1/(((LISTS!$H$2:$H$26&lt;&gt;"")*ISNUMBER(SEARCH(LISTS!$H$2:$H$26,$G4907)))+((LISTS!$I$2:$I$26&lt;&gt;"")*ISNUMBER(SEARCH(LISTS!$I$2:$I$26,$E4907)))),LISTS!$L$2:$L$26),"Concepto DIAN no mapeado a casilla automatica"),IF(LEFT($J4907,4)="TOPE","Control automatico DIAN: "&amp;$J4907,"Casilla automatica: "&amp;$J4907)))</f>
        <v/>
      </c>
    </row>
    <row r="4908">
      <c r="A4908" s="9" t="n"/>
      <c r="B4908" s="9" t="n"/>
      <c r="C4908" s="9" t="n"/>
      <c r="D4908" s="9" t="n"/>
      <c r="E4908" s="9" t="n"/>
      <c r="F4908" s="11" t="n"/>
      <c r="G4908" s="9" t="n"/>
      <c r="H4908" s="9" t="n"/>
      <c r="I4908" s="9">
        <f>IF(COUNTA($A4908:$H4908)=0,"",IF($J4908="OTRO","NO","SI"))</f>
        <v/>
      </c>
      <c r="J4908" s="9">
        <f>IF(COUNTA($A4908:$H4908)=0,"",IFERROR(LOOKUP(2,1/(((LISTS!$H$2:$H$26&lt;&gt;"")*ISNUMBER(SEARCH(LISTS!$H$2:$H$26,$G4908)))+((LISTS!$I$2:$I$26&lt;&gt;"")*ISNUMBER(SEARCH(LISTS!$I$2:$I$26,$E4908)))),LISTS!$K$2:$K$26),"OTRO"))</f>
        <v/>
      </c>
      <c r="K4908" s="11">
        <f>IF($I4908&lt;&gt;"SI",0,IFERROR($F4908,0))</f>
        <v/>
      </c>
      <c r="L4908" s="9">
        <f>IF(COUNTA($A4908:$H4908)=0,"",IF($J4908="OTRO",IFERROR(LOOKUP(2,1/(((LISTS!$H$2:$H$26&lt;&gt;"")*ISNUMBER(SEARCH(LISTS!$H$2:$H$26,$G4908)))+((LISTS!$I$2:$I$26&lt;&gt;"")*ISNUMBER(SEARCH(LISTS!$I$2:$I$26,$E4908)))),LISTS!$L$2:$L$26),"Concepto DIAN no mapeado a casilla automatica"),IF(LEFT($J4908,4)="TOPE","Control automatico DIAN: "&amp;$J4908,"Casilla automatica: "&amp;$J4908)))</f>
        <v/>
      </c>
    </row>
    <row r="4909">
      <c r="A4909" s="9" t="n"/>
      <c r="B4909" s="9" t="n"/>
      <c r="C4909" s="9" t="n"/>
      <c r="D4909" s="9" t="n"/>
      <c r="E4909" s="9" t="n"/>
      <c r="F4909" s="11" t="n"/>
      <c r="G4909" s="9" t="n"/>
      <c r="H4909" s="9" t="n"/>
      <c r="I4909" s="9">
        <f>IF(COUNTA($A4909:$H4909)=0,"",IF($J4909="OTRO","NO","SI"))</f>
        <v/>
      </c>
      <c r="J4909" s="9">
        <f>IF(COUNTA($A4909:$H4909)=0,"",IFERROR(LOOKUP(2,1/(((LISTS!$H$2:$H$26&lt;&gt;"")*ISNUMBER(SEARCH(LISTS!$H$2:$H$26,$G4909)))+((LISTS!$I$2:$I$26&lt;&gt;"")*ISNUMBER(SEARCH(LISTS!$I$2:$I$26,$E4909)))),LISTS!$K$2:$K$26),"OTRO"))</f>
        <v/>
      </c>
      <c r="K4909" s="11">
        <f>IF($I4909&lt;&gt;"SI",0,IFERROR($F4909,0))</f>
        <v/>
      </c>
      <c r="L4909" s="9">
        <f>IF(COUNTA($A4909:$H4909)=0,"",IF($J4909="OTRO",IFERROR(LOOKUP(2,1/(((LISTS!$H$2:$H$26&lt;&gt;"")*ISNUMBER(SEARCH(LISTS!$H$2:$H$26,$G4909)))+((LISTS!$I$2:$I$26&lt;&gt;"")*ISNUMBER(SEARCH(LISTS!$I$2:$I$26,$E4909)))),LISTS!$L$2:$L$26),"Concepto DIAN no mapeado a casilla automatica"),IF(LEFT($J4909,4)="TOPE","Control automatico DIAN: "&amp;$J4909,"Casilla automatica: "&amp;$J4909)))</f>
        <v/>
      </c>
    </row>
    <row r="4910">
      <c r="A4910" s="9" t="n"/>
      <c r="B4910" s="9" t="n"/>
      <c r="C4910" s="9" t="n"/>
      <c r="D4910" s="9" t="n"/>
      <c r="E4910" s="9" t="n"/>
      <c r="F4910" s="11" t="n"/>
      <c r="G4910" s="9" t="n"/>
      <c r="H4910" s="9" t="n"/>
      <c r="I4910" s="9">
        <f>IF(COUNTA($A4910:$H4910)=0,"",IF($J4910="OTRO","NO","SI"))</f>
        <v/>
      </c>
      <c r="J4910" s="9">
        <f>IF(COUNTA($A4910:$H4910)=0,"",IFERROR(LOOKUP(2,1/(((LISTS!$H$2:$H$26&lt;&gt;"")*ISNUMBER(SEARCH(LISTS!$H$2:$H$26,$G4910)))+((LISTS!$I$2:$I$26&lt;&gt;"")*ISNUMBER(SEARCH(LISTS!$I$2:$I$26,$E4910)))),LISTS!$K$2:$K$26),"OTRO"))</f>
        <v/>
      </c>
      <c r="K4910" s="11">
        <f>IF($I4910&lt;&gt;"SI",0,IFERROR($F4910,0))</f>
        <v/>
      </c>
      <c r="L4910" s="9">
        <f>IF(COUNTA($A4910:$H4910)=0,"",IF($J4910="OTRO",IFERROR(LOOKUP(2,1/(((LISTS!$H$2:$H$26&lt;&gt;"")*ISNUMBER(SEARCH(LISTS!$H$2:$H$26,$G4910)))+((LISTS!$I$2:$I$26&lt;&gt;"")*ISNUMBER(SEARCH(LISTS!$I$2:$I$26,$E4910)))),LISTS!$L$2:$L$26),"Concepto DIAN no mapeado a casilla automatica"),IF(LEFT($J4910,4)="TOPE","Control automatico DIAN: "&amp;$J4910,"Casilla automatica: "&amp;$J4910)))</f>
        <v/>
      </c>
    </row>
    <row r="4911">
      <c r="A4911" s="9" t="n"/>
      <c r="B4911" s="9" t="n"/>
      <c r="C4911" s="9" t="n"/>
      <c r="D4911" s="9" t="n"/>
      <c r="E4911" s="9" t="n"/>
      <c r="F4911" s="11" t="n"/>
      <c r="G4911" s="9" t="n"/>
      <c r="H4911" s="9" t="n"/>
      <c r="I4911" s="9">
        <f>IF(COUNTA($A4911:$H4911)=0,"",IF($J4911="OTRO","NO","SI"))</f>
        <v/>
      </c>
      <c r="J4911" s="9">
        <f>IF(COUNTA($A4911:$H4911)=0,"",IFERROR(LOOKUP(2,1/(((LISTS!$H$2:$H$26&lt;&gt;"")*ISNUMBER(SEARCH(LISTS!$H$2:$H$26,$G4911)))+((LISTS!$I$2:$I$26&lt;&gt;"")*ISNUMBER(SEARCH(LISTS!$I$2:$I$26,$E4911)))),LISTS!$K$2:$K$26),"OTRO"))</f>
        <v/>
      </c>
      <c r="K4911" s="11">
        <f>IF($I4911&lt;&gt;"SI",0,IFERROR($F4911,0))</f>
        <v/>
      </c>
      <c r="L4911" s="9">
        <f>IF(COUNTA($A4911:$H4911)=0,"",IF($J4911="OTRO",IFERROR(LOOKUP(2,1/(((LISTS!$H$2:$H$26&lt;&gt;"")*ISNUMBER(SEARCH(LISTS!$H$2:$H$26,$G4911)))+((LISTS!$I$2:$I$26&lt;&gt;"")*ISNUMBER(SEARCH(LISTS!$I$2:$I$26,$E4911)))),LISTS!$L$2:$L$26),"Concepto DIAN no mapeado a casilla automatica"),IF(LEFT($J4911,4)="TOPE","Control automatico DIAN: "&amp;$J4911,"Casilla automatica: "&amp;$J4911)))</f>
        <v/>
      </c>
    </row>
    <row r="4912">
      <c r="A4912" s="9" t="n"/>
      <c r="B4912" s="9" t="n"/>
      <c r="C4912" s="9" t="n"/>
      <c r="D4912" s="9" t="n"/>
      <c r="E4912" s="9" t="n"/>
      <c r="F4912" s="11" t="n"/>
      <c r="G4912" s="9" t="n"/>
      <c r="H4912" s="9" t="n"/>
      <c r="I4912" s="9">
        <f>IF(COUNTA($A4912:$H4912)=0,"",IF($J4912="OTRO","NO","SI"))</f>
        <v/>
      </c>
      <c r="J4912" s="9">
        <f>IF(COUNTA($A4912:$H4912)=0,"",IFERROR(LOOKUP(2,1/(((LISTS!$H$2:$H$26&lt;&gt;"")*ISNUMBER(SEARCH(LISTS!$H$2:$H$26,$G4912)))+((LISTS!$I$2:$I$26&lt;&gt;"")*ISNUMBER(SEARCH(LISTS!$I$2:$I$26,$E4912)))),LISTS!$K$2:$K$26),"OTRO"))</f>
        <v/>
      </c>
      <c r="K4912" s="11">
        <f>IF($I4912&lt;&gt;"SI",0,IFERROR($F4912,0))</f>
        <v/>
      </c>
      <c r="L4912" s="9">
        <f>IF(COUNTA($A4912:$H4912)=0,"",IF($J4912="OTRO",IFERROR(LOOKUP(2,1/(((LISTS!$H$2:$H$26&lt;&gt;"")*ISNUMBER(SEARCH(LISTS!$H$2:$H$26,$G4912)))+((LISTS!$I$2:$I$26&lt;&gt;"")*ISNUMBER(SEARCH(LISTS!$I$2:$I$26,$E4912)))),LISTS!$L$2:$L$26),"Concepto DIAN no mapeado a casilla automatica"),IF(LEFT($J4912,4)="TOPE","Control automatico DIAN: "&amp;$J4912,"Casilla automatica: "&amp;$J4912)))</f>
        <v/>
      </c>
    </row>
    <row r="4913">
      <c r="A4913" s="9" t="n"/>
      <c r="B4913" s="9" t="n"/>
      <c r="C4913" s="9" t="n"/>
      <c r="D4913" s="9" t="n"/>
      <c r="E4913" s="9" t="n"/>
      <c r="F4913" s="11" t="n"/>
      <c r="G4913" s="9" t="n"/>
      <c r="H4913" s="9" t="n"/>
      <c r="I4913" s="9">
        <f>IF(COUNTA($A4913:$H4913)=0,"",IF($J4913="OTRO","NO","SI"))</f>
        <v/>
      </c>
      <c r="J4913" s="9">
        <f>IF(COUNTA($A4913:$H4913)=0,"",IFERROR(LOOKUP(2,1/(((LISTS!$H$2:$H$26&lt;&gt;"")*ISNUMBER(SEARCH(LISTS!$H$2:$H$26,$G4913)))+((LISTS!$I$2:$I$26&lt;&gt;"")*ISNUMBER(SEARCH(LISTS!$I$2:$I$26,$E4913)))),LISTS!$K$2:$K$26),"OTRO"))</f>
        <v/>
      </c>
      <c r="K4913" s="11">
        <f>IF($I4913&lt;&gt;"SI",0,IFERROR($F4913,0))</f>
        <v/>
      </c>
      <c r="L4913" s="9">
        <f>IF(COUNTA($A4913:$H4913)=0,"",IF($J4913="OTRO",IFERROR(LOOKUP(2,1/(((LISTS!$H$2:$H$26&lt;&gt;"")*ISNUMBER(SEARCH(LISTS!$H$2:$H$26,$G4913)))+((LISTS!$I$2:$I$26&lt;&gt;"")*ISNUMBER(SEARCH(LISTS!$I$2:$I$26,$E4913)))),LISTS!$L$2:$L$26),"Concepto DIAN no mapeado a casilla automatica"),IF(LEFT($J4913,4)="TOPE","Control automatico DIAN: "&amp;$J4913,"Casilla automatica: "&amp;$J4913)))</f>
        <v/>
      </c>
    </row>
    <row r="4914">
      <c r="A4914" s="9" t="n"/>
      <c r="B4914" s="9" t="n"/>
      <c r="C4914" s="9" t="n"/>
      <c r="D4914" s="9" t="n"/>
      <c r="E4914" s="9" t="n"/>
      <c r="F4914" s="11" t="n"/>
      <c r="G4914" s="9" t="n"/>
      <c r="H4914" s="9" t="n"/>
      <c r="I4914" s="9">
        <f>IF(COUNTA($A4914:$H4914)=0,"",IF($J4914="OTRO","NO","SI"))</f>
        <v/>
      </c>
      <c r="J4914" s="9">
        <f>IF(COUNTA($A4914:$H4914)=0,"",IFERROR(LOOKUP(2,1/(((LISTS!$H$2:$H$26&lt;&gt;"")*ISNUMBER(SEARCH(LISTS!$H$2:$H$26,$G4914)))+((LISTS!$I$2:$I$26&lt;&gt;"")*ISNUMBER(SEARCH(LISTS!$I$2:$I$26,$E4914)))),LISTS!$K$2:$K$26),"OTRO"))</f>
        <v/>
      </c>
      <c r="K4914" s="11">
        <f>IF($I4914&lt;&gt;"SI",0,IFERROR($F4914,0))</f>
        <v/>
      </c>
      <c r="L4914" s="9">
        <f>IF(COUNTA($A4914:$H4914)=0,"",IF($J4914="OTRO",IFERROR(LOOKUP(2,1/(((LISTS!$H$2:$H$26&lt;&gt;"")*ISNUMBER(SEARCH(LISTS!$H$2:$H$26,$G4914)))+((LISTS!$I$2:$I$26&lt;&gt;"")*ISNUMBER(SEARCH(LISTS!$I$2:$I$26,$E4914)))),LISTS!$L$2:$L$26),"Concepto DIAN no mapeado a casilla automatica"),IF(LEFT($J4914,4)="TOPE","Control automatico DIAN: "&amp;$J4914,"Casilla automatica: "&amp;$J4914)))</f>
        <v/>
      </c>
    </row>
    <row r="4915">
      <c r="A4915" s="9" t="n"/>
      <c r="B4915" s="9" t="n"/>
      <c r="C4915" s="9" t="n"/>
      <c r="D4915" s="9" t="n"/>
      <c r="E4915" s="9" t="n"/>
      <c r="F4915" s="11" t="n"/>
      <c r="G4915" s="9" t="n"/>
      <c r="H4915" s="9" t="n"/>
      <c r="I4915" s="9">
        <f>IF(COUNTA($A4915:$H4915)=0,"",IF($J4915="OTRO","NO","SI"))</f>
        <v/>
      </c>
      <c r="J4915" s="9">
        <f>IF(COUNTA($A4915:$H4915)=0,"",IFERROR(LOOKUP(2,1/(((LISTS!$H$2:$H$26&lt;&gt;"")*ISNUMBER(SEARCH(LISTS!$H$2:$H$26,$G4915)))+((LISTS!$I$2:$I$26&lt;&gt;"")*ISNUMBER(SEARCH(LISTS!$I$2:$I$26,$E4915)))),LISTS!$K$2:$K$26),"OTRO"))</f>
        <v/>
      </c>
      <c r="K4915" s="11">
        <f>IF($I4915&lt;&gt;"SI",0,IFERROR($F4915,0))</f>
        <v/>
      </c>
      <c r="L4915" s="9">
        <f>IF(COUNTA($A4915:$H4915)=0,"",IF($J4915="OTRO",IFERROR(LOOKUP(2,1/(((LISTS!$H$2:$H$26&lt;&gt;"")*ISNUMBER(SEARCH(LISTS!$H$2:$H$26,$G4915)))+((LISTS!$I$2:$I$26&lt;&gt;"")*ISNUMBER(SEARCH(LISTS!$I$2:$I$26,$E4915)))),LISTS!$L$2:$L$26),"Concepto DIAN no mapeado a casilla automatica"),IF(LEFT($J4915,4)="TOPE","Control automatico DIAN: "&amp;$J4915,"Casilla automatica: "&amp;$J4915)))</f>
        <v/>
      </c>
    </row>
    <row r="4916">
      <c r="A4916" s="9" t="n"/>
      <c r="B4916" s="9" t="n"/>
      <c r="C4916" s="9" t="n"/>
      <c r="D4916" s="9" t="n"/>
      <c r="E4916" s="9" t="n"/>
      <c r="F4916" s="11" t="n"/>
      <c r="G4916" s="9" t="n"/>
      <c r="H4916" s="9" t="n"/>
      <c r="I4916" s="9">
        <f>IF(COUNTA($A4916:$H4916)=0,"",IF($J4916="OTRO","NO","SI"))</f>
        <v/>
      </c>
      <c r="J4916" s="9">
        <f>IF(COUNTA($A4916:$H4916)=0,"",IFERROR(LOOKUP(2,1/(((LISTS!$H$2:$H$26&lt;&gt;"")*ISNUMBER(SEARCH(LISTS!$H$2:$H$26,$G4916)))+((LISTS!$I$2:$I$26&lt;&gt;"")*ISNUMBER(SEARCH(LISTS!$I$2:$I$26,$E4916)))),LISTS!$K$2:$K$26),"OTRO"))</f>
        <v/>
      </c>
      <c r="K4916" s="11">
        <f>IF($I4916&lt;&gt;"SI",0,IFERROR($F4916,0))</f>
        <v/>
      </c>
      <c r="L4916" s="9">
        <f>IF(COUNTA($A4916:$H4916)=0,"",IF($J4916="OTRO",IFERROR(LOOKUP(2,1/(((LISTS!$H$2:$H$26&lt;&gt;"")*ISNUMBER(SEARCH(LISTS!$H$2:$H$26,$G4916)))+((LISTS!$I$2:$I$26&lt;&gt;"")*ISNUMBER(SEARCH(LISTS!$I$2:$I$26,$E4916)))),LISTS!$L$2:$L$26),"Concepto DIAN no mapeado a casilla automatica"),IF(LEFT($J4916,4)="TOPE","Control automatico DIAN: "&amp;$J4916,"Casilla automatica: "&amp;$J4916)))</f>
        <v/>
      </c>
    </row>
    <row r="4917">
      <c r="A4917" s="9" t="n"/>
      <c r="B4917" s="9" t="n"/>
      <c r="C4917" s="9" t="n"/>
      <c r="D4917" s="9" t="n"/>
      <c r="E4917" s="9" t="n"/>
      <c r="F4917" s="11" t="n"/>
      <c r="G4917" s="9" t="n"/>
      <c r="H4917" s="9" t="n"/>
      <c r="I4917" s="9">
        <f>IF(COUNTA($A4917:$H4917)=0,"",IF($J4917="OTRO","NO","SI"))</f>
        <v/>
      </c>
      <c r="J4917" s="9">
        <f>IF(COUNTA($A4917:$H4917)=0,"",IFERROR(LOOKUP(2,1/(((LISTS!$H$2:$H$26&lt;&gt;"")*ISNUMBER(SEARCH(LISTS!$H$2:$H$26,$G4917)))+((LISTS!$I$2:$I$26&lt;&gt;"")*ISNUMBER(SEARCH(LISTS!$I$2:$I$26,$E4917)))),LISTS!$K$2:$K$26),"OTRO"))</f>
        <v/>
      </c>
      <c r="K4917" s="11">
        <f>IF($I4917&lt;&gt;"SI",0,IFERROR($F4917,0))</f>
        <v/>
      </c>
      <c r="L4917" s="9">
        <f>IF(COUNTA($A4917:$H4917)=0,"",IF($J4917="OTRO",IFERROR(LOOKUP(2,1/(((LISTS!$H$2:$H$26&lt;&gt;"")*ISNUMBER(SEARCH(LISTS!$H$2:$H$26,$G4917)))+((LISTS!$I$2:$I$26&lt;&gt;"")*ISNUMBER(SEARCH(LISTS!$I$2:$I$26,$E4917)))),LISTS!$L$2:$L$26),"Concepto DIAN no mapeado a casilla automatica"),IF(LEFT($J4917,4)="TOPE","Control automatico DIAN: "&amp;$J4917,"Casilla automatica: "&amp;$J4917)))</f>
        <v/>
      </c>
    </row>
    <row r="4918">
      <c r="A4918" s="9" t="n"/>
      <c r="B4918" s="9" t="n"/>
      <c r="C4918" s="9" t="n"/>
      <c r="D4918" s="9" t="n"/>
      <c r="E4918" s="9" t="n"/>
      <c r="F4918" s="11" t="n"/>
      <c r="G4918" s="9" t="n"/>
      <c r="H4918" s="9" t="n"/>
      <c r="I4918" s="9">
        <f>IF(COUNTA($A4918:$H4918)=0,"",IF($J4918="OTRO","NO","SI"))</f>
        <v/>
      </c>
      <c r="J4918" s="9">
        <f>IF(COUNTA($A4918:$H4918)=0,"",IFERROR(LOOKUP(2,1/(((LISTS!$H$2:$H$26&lt;&gt;"")*ISNUMBER(SEARCH(LISTS!$H$2:$H$26,$G4918)))+((LISTS!$I$2:$I$26&lt;&gt;"")*ISNUMBER(SEARCH(LISTS!$I$2:$I$26,$E4918)))),LISTS!$K$2:$K$26),"OTRO"))</f>
        <v/>
      </c>
      <c r="K4918" s="11">
        <f>IF($I4918&lt;&gt;"SI",0,IFERROR($F4918,0))</f>
        <v/>
      </c>
      <c r="L4918" s="9">
        <f>IF(COUNTA($A4918:$H4918)=0,"",IF($J4918="OTRO",IFERROR(LOOKUP(2,1/(((LISTS!$H$2:$H$26&lt;&gt;"")*ISNUMBER(SEARCH(LISTS!$H$2:$H$26,$G4918)))+((LISTS!$I$2:$I$26&lt;&gt;"")*ISNUMBER(SEARCH(LISTS!$I$2:$I$26,$E4918)))),LISTS!$L$2:$L$26),"Concepto DIAN no mapeado a casilla automatica"),IF(LEFT($J4918,4)="TOPE","Control automatico DIAN: "&amp;$J4918,"Casilla automatica: "&amp;$J4918)))</f>
        <v/>
      </c>
    </row>
    <row r="4919">
      <c r="A4919" s="9" t="n"/>
      <c r="B4919" s="9" t="n"/>
      <c r="C4919" s="9" t="n"/>
      <c r="D4919" s="9" t="n"/>
      <c r="E4919" s="9" t="n"/>
      <c r="F4919" s="11" t="n"/>
      <c r="G4919" s="9" t="n"/>
      <c r="H4919" s="9" t="n"/>
      <c r="I4919" s="9">
        <f>IF(COUNTA($A4919:$H4919)=0,"",IF($J4919="OTRO","NO","SI"))</f>
        <v/>
      </c>
      <c r="J4919" s="9">
        <f>IF(COUNTA($A4919:$H4919)=0,"",IFERROR(LOOKUP(2,1/(((LISTS!$H$2:$H$26&lt;&gt;"")*ISNUMBER(SEARCH(LISTS!$H$2:$H$26,$G4919)))+((LISTS!$I$2:$I$26&lt;&gt;"")*ISNUMBER(SEARCH(LISTS!$I$2:$I$26,$E4919)))),LISTS!$K$2:$K$26),"OTRO"))</f>
        <v/>
      </c>
      <c r="K4919" s="11">
        <f>IF($I4919&lt;&gt;"SI",0,IFERROR($F4919,0))</f>
        <v/>
      </c>
      <c r="L4919" s="9">
        <f>IF(COUNTA($A4919:$H4919)=0,"",IF($J4919="OTRO",IFERROR(LOOKUP(2,1/(((LISTS!$H$2:$H$26&lt;&gt;"")*ISNUMBER(SEARCH(LISTS!$H$2:$H$26,$G4919)))+((LISTS!$I$2:$I$26&lt;&gt;"")*ISNUMBER(SEARCH(LISTS!$I$2:$I$26,$E4919)))),LISTS!$L$2:$L$26),"Concepto DIAN no mapeado a casilla automatica"),IF(LEFT($J4919,4)="TOPE","Control automatico DIAN: "&amp;$J4919,"Casilla automatica: "&amp;$J4919)))</f>
        <v/>
      </c>
    </row>
    <row r="4920">
      <c r="A4920" s="9" t="n"/>
      <c r="B4920" s="9" t="n"/>
      <c r="C4920" s="9" t="n"/>
      <c r="D4920" s="9" t="n"/>
      <c r="E4920" s="9" t="n"/>
      <c r="F4920" s="11" t="n"/>
      <c r="G4920" s="9" t="n"/>
      <c r="H4920" s="9" t="n"/>
      <c r="I4920" s="9">
        <f>IF(COUNTA($A4920:$H4920)=0,"",IF($J4920="OTRO","NO","SI"))</f>
        <v/>
      </c>
      <c r="J4920" s="9">
        <f>IF(COUNTA($A4920:$H4920)=0,"",IFERROR(LOOKUP(2,1/(((LISTS!$H$2:$H$26&lt;&gt;"")*ISNUMBER(SEARCH(LISTS!$H$2:$H$26,$G4920)))+((LISTS!$I$2:$I$26&lt;&gt;"")*ISNUMBER(SEARCH(LISTS!$I$2:$I$26,$E4920)))),LISTS!$K$2:$K$26),"OTRO"))</f>
        <v/>
      </c>
      <c r="K4920" s="11">
        <f>IF($I4920&lt;&gt;"SI",0,IFERROR($F4920,0))</f>
        <v/>
      </c>
      <c r="L4920" s="9">
        <f>IF(COUNTA($A4920:$H4920)=0,"",IF($J4920="OTRO",IFERROR(LOOKUP(2,1/(((LISTS!$H$2:$H$26&lt;&gt;"")*ISNUMBER(SEARCH(LISTS!$H$2:$H$26,$G4920)))+((LISTS!$I$2:$I$26&lt;&gt;"")*ISNUMBER(SEARCH(LISTS!$I$2:$I$26,$E4920)))),LISTS!$L$2:$L$26),"Concepto DIAN no mapeado a casilla automatica"),IF(LEFT($J4920,4)="TOPE","Control automatico DIAN: "&amp;$J4920,"Casilla automatica: "&amp;$J4920)))</f>
        <v/>
      </c>
    </row>
    <row r="4921">
      <c r="A4921" s="9" t="n"/>
      <c r="B4921" s="9" t="n"/>
      <c r="C4921" s="9" t="n"/>
      <c r="D4921" s="9" t="n"/>
      <c r="E4921" s="9" t="n"/>
      <c r="F4921" s="11" t="n"/>
      <c r="G4921" s="9" t="n"/>
      <c r="H4921" s="9" t="n"/>
      <c r="I4921" s="9">
        <f>IF(COUNTA($A4921:$H4921)=0,"",IF($J4921="OTRO","NO","SI"))</f>
        <v/>
      </c>
      <c r="J4921" s="9">
        <f>IF(COUNTA($A4921:$H4921)=0,"",IFERROR(LOOKUP(2,1/(((LISTS!$H$2:$H$26&lt;&gt;"")*ISNUMBER(SEARCH(LISTS!$H$2:$H$26,$G4921)))+((LISTS!$I$2:$I$26&lt;&gt;"")*ISNUMBER(SEARCH(LISTS!$I$2:$I$26,$E4921)))),LISTS!$K$2:$K$26),"OTRO"))</f>
        <v/>
      </c>
      <c r="K4921" s="11">
        <f>IF($I4921&lt;&gt;"SI",0,IFERROR($F4921,0))</f>
        <v/>
      </c>
      <c r="L4921" s="9">
        <f>IF(COUNTA($A4921:$H4921)=0,"",IF($J4921="OTRO",IFERROR(LOOKUP(2,1/(((LISTS!$H$2:$H$26&lt;&gt;"")*ISNUMBER(SEARCH(LISTS!$H$2:$H$26,$G4921)))+((LISTS!$I$2:$I$26&lt;&gt;"")*ISNUMBER(SEARCH(LISTS!$I$2:$I$26,$E4921)))),LISTS!$L$2:$L$26),"Concepto DIAN no mapeado a casilla automatica"),IF(LEFT($J4921,4)="TOPE","Control automatico DIAN: "&amp;$J4921,"Casilla automatica: "&amp;$J4921)))</f>
        <v/>
      </c>
    </row>
    <row r="4922">
      <c r="A4922" s="9" t="n"/>
      <c r="B4922" s="9" t="n"/>
      <c r="C4922" s="9" t="n"/>
      <c r="D4922" s="9" t="n"/>
      <c r="E4922" s="9" t="n"/>
      <c r="F4922" s="11" t="n"/>
      <c r="G4922" s="9" t="n"/>
      <c r="H4922" s="9" t="n"/>
      <c r="I4922" s="9">
        <f>IF(COUNTA($A4922:$H4922)=0,"",IF($J4922="OTRO","NO","SI"))</f>
        <v/>
      </c>
      <c r="J4922" s="9">
        <f>IF(COUNTA($A4922:$H4922)=0,"",IFERROR(LOOKUP(2,1/(((LISTS!$H$2:$H$26&lt;&gt;"")*ISNUMBER(SEARCH(LISTS!$H$2:$H$26,$G4922)))+((LISTS!$I$2:$I$26&lt;&gt;"")*ISNUMBER(SEARCH(LISTS!$I$2:$I$26,$E4922)))),LISTS!$K$2:$K$26),"OTRO"))</f>
        <v/>
      </c>
      <c r="K4922" s="11">
        <f>IF($I4922&lt;&gt;"SI",0,IFERROR($F4922,0))</f>
        <v/>
      </c>
      <c r="L4922" s="9">
        <f>IF(COUNTA($A4922:$H4922)=0,"",IF($J4922="OTRO",IFERROR(LOOKUP(2,1/(((LISTS!$H$2:$H$26&lt;&gt;"")*ISNUMBER(SEARCH(LISTS!$H$2:$H$26,$G4922)))+((LISTS!$I$2:$I$26&lt;&gt;"")*ISNUMBER(SEARCH(LISTS!$I$2:$I$26,$E4922)))),LISTS!$L$2:$L$26),"Concepto DIAN no mapeado a casilla automatica"),IF(LEFT($J4922,4)="TOPE","Control automatico DIAN: "&amp;$J4922,"Casilla automatica: "&amp;$J4922)))</f>
        <v/>
      </c>
    </row>
    <row r="4923">
      <c r="A4923" s="9" t="n"/>
      <c r="B4923" s="9" t="n"/>
      <c r="C4923" s="9" t="n"/>
      <c r="D4923" s="9" t="n"/>
      <c r="E4923" s="9" t="n"/>
      <c r="F4923" s="11" t="n"/>
      <c r="G4923" s="9" t="n"/>
      <c r="H4923" s="9" t="n"/>
      <c r="I4923" s="9">
        <f>IF(COUNTA($A4923:$H4923)=0,"",IF($J4923="OTRO","NO","SI"))</f>
        <v/>
      </c>
      <c r="J4923" s="9">
        <f>IF(COUNTA($A4923:$H4923)=0,"",IFERROR(LOOKUP(2,1/(((LISTS!$H$2:$H$26&lt;&gt;"")*ISNUMBER(SEARCH(LISTS!$H$2:$H$26,$G4923)))+((LISTS!$I$2:$I$26&lt;&gt;"")*ISNUMBER(SEARCH(LISTS!$I$2:$I$26,$E4923)))),LISTS!$K$2:$K$26),"OTRO"))</f>
        <v/>
      </c>
      <c r="K4923" s="11">
        <f>IF($I4923&lt;&gt;"SI",0,IFERROR($F4923,0))</f>
        <v/>
      </c>
      <c r="L4923" s="9">
        <f>IF(COUNTA($A4923:$H4923)=0,"",IF($J4923="OTRO",IFERROR(LOOKUP(2,1/(((LISTS!$H$2:$H$26&lt;&gt;"")*ISNUMBER(SEARCH(LISTS!$H$2:$H$26,$G4923)))+((LISTS!$I$2:$I$26&lt;&gt;"")*ISNUMBER(SEARCH(LISTS!$I$2:$I$26,$E4923)))),LISTS!$L$2:$L$26),"Concepto DIAN no mapeado a casilla automatica"),IF(LEFT($J4923,4)="TOPE","Control automatico DIAN: "&amp;$J4923,"Casilla automatica: "&amp;$J4923)))</f>
        <v/>
      </c>
    </row>
    <row r="4924">
      <c r="A4924" s="9" t="n"/>
      <c r="B4924" s="9" t="n"/>
      <c r="C4924" s="9" t="n"/>
      <c r="D4924" s="9" t="n"/>
      <c r="E4924" s="9" t="n"/>
      <c r="F4924" s="11" t="n"/>
      <c r="G4924" s="9" t="n"/>
      <c r="H4924" s="9" t="n"/>
      <c r="I4924" s="9">
        <f>IF(COUNTA($A4924:$H4924)=0,"",IF($J4924="OTRO","NO","SI"))</f>
        <v/>
      </c>
      <c r="J4924" s="9">
        <f>IF(COUNTA($A4924:$H4924)=0,"",IFERROR(LOOKUP(2,1/(((LISTS!$H$2:$H$26&lt;&gt;"")*ISNUMBER(SEARCH(LISTS!$H$2:$H$26,$G4924)))+((LISTS!$I$2:$I$26&lt;&gt;"")*ISNUMBER(SEARCH(LISTS!$I$2:$I$26,$E4924)))),LISTS!$K$2:$K$26),"OTRO"))</f>
        <v/>
      </c>
      <c r="K4924" s="11">
        <f>IF($I4924&lt;&gt;"SI",0,IFERROR($F4924,0))</f>
        <v/>
      </c>
      <c r="L4924" s="9">
        <f>IF(COUNTA($A4924:$H4924)=0,"",IF($J4924="OTRO",IFERROR(LOOKUP(2,1/(((LISTS!$H$2:$H$26&lt;&gt;"")*ISNUMBER(SEARCH(LISTS!$H$2:$H$26,$G4924)))+((LISTS!$I$2:$I$26&lt;&gt;"")*ISNUMBER(SEARCH(LISTS!$I$2:$I$26,$E4924)))),LISTS!$L$2:$L$26),"Concepto DIAN no mapeado a casilla automatica"),IF(LEFT($J4924,4)="TOPE","Control automatico DIAN: "&amp;$J4924,"Casilla automatica: "&amp;$J4924)))</f>
        <v/>
      </c>
    </row>
    <row r="4925">
      <c r="A4925" s="9" t="n"/>
      <c r="B4925" s="9" t="n"/>
      <c r="C4925" s="9" t="n"/>
      <c r="D4925" s="9" t="n"/>
      <c r="E4925" s="9" t="n"/>
      <c r="F4925" s="11" t="n"/>
      <c r="G4925" s="9" t="n"/>
      <c r="H4925" s="9" t="n"/>
      <c r="I4925" s="9">
        <f>IF(COUNTA($A4925:$H4925)=0,"",IF($J4925="OTRO","NO","SI"))</f>
        <v/>
      </c>
      <c r="J4925" s="9">
        <f>IF(COUNTA($A4925:$H4925)=0,"",IFERROR(LOOKUP(2,1/(((LISTS!$H$2:$H$26&lt;&gt;"")*ISNUMBER(SEARCH(LISTS!$H$2:$H$26,$G4925)))+((LISTS!$I$2:$I$26&lt;&gt;"")*ISNUMBER(SEARCH(LISTS!$I$2:$I$26,$E4925)))),LISTS!$K$2:$K$26),"OTRO"))</f>
        <v/>
      </c>
      <c r="K4925" s="11">
        <f>IF($I4925&lt;&gt;"SI",0,IFERROR($F4925,0))</f>
        <v/>
      </c>
      <c r="L4925" s="9">
        <f>IF(COUNTA($A4925:$H4925)=0,"",IF($J4925="OTRO",IFERROR(LOOKUP(2,1/(((LISTS!$H$2:$H$26&lt;&gt;"")*ISNUMBER(SEARCH(LISTS!$H$2:$H$26,$G4925)))+((LISTS!$I$2:$I$26&lt;&gt;"")*ISNUMBER(SEARCH(LISTS!$I$2:$I$26,$E4925)))),LISTS!$L$2:$L$26),"Concepto DIAN no mapeado a casilla automatica"),IF(LEFT($J4925,4)="TOPE","Control automatico DIAN: "&amp;$J4925,"Casilla automatica: "&amp;$J4925)))</f>
        <v/>
      </c>
    </row>
    <row r="4926">
      <c r="A4926" s="9" t="n"/>
      <c r="B4926" s="9" t="n"/>
      <c r="C4926" s="9" t="n"/>
      <c r="D4926" s="9" t="n"/>
      <c r="E4926" s="9" t="n"/>
      <c r="F4926" s="11" t="n"/>
      <c r="G4926" s="9" t="n"/>
      <c r="H4926" s="9" t="n"/>
      <c r="I4926" s="9">
        <f>IF(COUNTA($A4926:$H4926)=0,"",IF($J4926="OTRO","NO","SI"))</f>
        <v/>
      </c>
      <c r="J4926" s="9">
        <f>IF(COUNTA($A4926:$H4926)=0,"",IFERROR(LOOKUP(2,1/(((LISTS!$H$2:$H$26&lt;&gt;"")*ISNUMBER(SEARCH(LISTS!$H$2:$H$26,$G4926)))+((LISTS!$I$2:$I$26&lt;&gt;"")*ISNUMBER(SEARCH(LISTS!$I$2:$I$26,$E4926)))),LISTS!$K$2:$K$26),"OTRO"))</f>
        <v/>
      </c>
      <c r="K4926" s="11">
        <f>IF($I4926&lt;&gt;"SI",0,IFERROR($F4926,0))</f>
        <v/>
      </c>
      <c r="L4926" s="9">
        <f>IF(COUNTA($A4926:$H4926)=0,"",IF($J4926="OTRO",IFERROR(LOOKUP(2,1/(((LISTS!$H$2:$H$26&lt;&gt;"")*ISNUMBER(SEARCH(LISTS!$H$2:$H$26,$G4926)))+((LISTS!$I$2:$I$26&lt;&gt;"")*ISNUMBER(SEARCH(LISTS!$I$2:$I$26,$E4926)))),LISTS!$L$2:$L$26),"Concepto DIAN no mapeado a casilla automatica"),IF(LEFT($J4926,4)="TOPE","Control automatico DIAN: "&amp;$J4926,"Casilla automatica: "&amp;$J4926)))</f>
        <v/>
      </c>
    </row>
    <row r="4927">
      <c r="A4927" s="9" t="n"/>
      <c r="B4927" s="9" t="n"/>
      <c r="C4927" s="9" t="n"/>
      <c r="D4927" s="9" t="n"/>
      <c r="E4927" s="9" t="n"/>
      <c r="F4927" s="11" t="n"/>
      <c r="G4927" s="9" t="n"/>
      <c r="H4927" s="9" t="n"/>
      <c r="I4927" s="9">
        <f>IF(COUNTA($A4927:$H4927)=0,"",IF($J4927="OTRO","NO","SI"))</f>
        <v/>
      </c>
      <c r="J4927" s="9">
        <f>IF(COUNTA($A4927:$H4927)=0,"",IFERROR(LOOKUP(2,1/(((LISTS!$H$2:$H$26&lt;&gt;"")*ISNUMBER(SEARCH(LISTS!$H$2:$H$26,$G4927)))+((LISTS!$I$2:$I$26&lt;&gt;"")*ISNUMBER(SEARCH(LISTS!$I$2:$I$26,$E4927)))),LISTS!$K$2:$K$26),"OTRO"))</f>
        <v/>
      </c>
      <c r="K4927" s="11">
        <f>IF($I4927&lt;&gt;"SI",0,IFERROR($F4927,0))</f>
        <v/>
      </c>
      <c r="L4927" s="9">
        <f>IF(COUNTA($A4927:$H4927)=0,"",IF($J4927="OTRO",IFERROR(LOOKUP(2,1/(((LISTS!$H$2:$H$26&lt;&gt;"")*ISNUMBER(SEARCH(LISTS!$H$2:$H$26,$G4927)))+((LISTS!$I$2:$I$26&lt;&gt;"")*ISNUMBER(SEARCH(LISTS!$I$2:$I$26,$E4927)))),LISTS!$L$2:$L$26),"Concepto DIAN no mapeado a casilla automatica"),IF(LEFT($J4927,4)="TOPE","Control automatico DIAN: "&amp;$J4927,"Casilla automatica: "&amp;$J4927)))</f>
        <v/>
      </c>
    </row>
    <row r="4928">
      <c r="A4928" s="9" t="n"/>
      <c r="B4928" s="9" t="n"/>
      <c r="C4928" s="9" t="n"/>
      <c r="D4928" s="9" t="n"/>
      <c r="E4928" s="9" t="n"/>
      <c r="F4928" s="11" t="n"/>
      <c r="G4928" s="9" t="n"/>
      <c r="H4928" s="9" t="n"/>
      <c r="I4928" s="9">
        <f>IF(COUNTA($A4928:$H4928)=0,"",IF($J4928="OTRO","NO","SI"))</f>
        <v/>
      </c>
      <c r="J4928" s="9">
        <f>IF(COUNTA($A4928:$H4928)=0,"",IFERROR(LOOKUP(2,1/(((LISTS!$H$2:$H$26&lt;&gt;"")*ISNUMBER(SEARCH(LISTS!$H$2:$H$26,$G4928)))+((LISTS!$I$2:$I$26&lt;&gt;"")*ISNUMBER(SEARCH(LISTS!$I$2:$I$26,$E4928)))),LISTS!$K$2:$K$26),"OTRO"))</f>
        <v/>
      </c>
      <c r="K4928" s="11">
        <f>IF($I4928&lt;&gt;"SI",0,IFERROR($F4928,0))</f>
        <v/>
      </c>
      <c r="L4928" s="9">
        <f>IF(COUNTA($A4928:$H4928)=0,"",IF($J4928="OTRO",IFERROR(LOOKUP(2,1/(((LISTS!$H$2:$H$26&lt;&gt;"")*ISNUMBER(SEARCH(LISTS!$H$2:$H$26,$G4928)))+((LISTS!$I$2:$I$26&lt;&gt;"")*ISNUMBER(SEARCH(LISTS!$I$2:$I$26,$E4928)))),LISTS!$L$2:$L$26),"Concepto DIAN no mapeado a casilla automatica"),IF(LEFT($J4928,4)="TOPE","Control automatico DIAN: "&amp;$J4928,"Casilla automatica: "&amp;$J4928)))</f>
        <v/>
      </c>
    </row>
    <row r="4929">
      <c r="A4929" s="9" t="n"/>
      <c r="B4929" s="9" t="n"/>
      <c r="C4929" s="9" t="n"/>
      <c r="D4929" s="9" t="n"/>
      <c r="E4929" s="9" t="n"/>
      <c r="F4929" s="11" t="n"/>
      <c r="G4929" s="9" t="n"/>
      <c r="H4929" s="9" t="n"/>
      <c r="I4929" s="9">
        <f>IF(COUNTA($A4929:$H4929)=0,"",IF($J4929="OTRO","NO","SI"))</f>
        <v/>
      </c>
      <c r="J4929" s="9">
        <f>IF(COUNTA($A4929:$H4929)=0,"",IFERROR(LOOKUP(2,1/(((LISTS!$H$2:$H$26&lt;&gt;"")*ISNUMBER(SEARCH(LISTS!$H$2:$H$26,$G4929)))+((LISTS!$I$2:$I$26&lt;&gt;"")*ISNUMBER(SEARCH(LISTS!$I$2:$I$26,$E4929)))),LISTS!$K$2:$K$26),"OTRO"))</f>
        <v/>
      </c>
      <c r="K4929" s="11">
        <f>IF($I4929&lt;&gt;"SI",0,IFERROR($F4929,0))</f>
        <v/>
      </c>
      <c r="L4929" s="9">
        <f>IF(COUNTA($A4929:$H4929)=0,"",IF($J4929="OTRO",IFERROR(LOOKUP(2,1/(((LISTS!$H$2:$H$26&lt;&gt;"")*ISNUMBER(SEARCH(LISTS!$H$2:$H$26,$G4929)))+((LISTS!$I$2:$I$26&lt;&gt;"")*ISNUMBER(SEARCH(LISTS!$I$2:$I$26,$E4929)))),LISTS!$L$2:$L$26),"Concepto DIAN no mapeado a casilla automatica"),IF(LEFT($J4929,4)="TOPE","Control automatico DIAN: "&amp;$J4929,"Casilla automatica: "&amp;$J4929)))</f>
        <v/>
      </c>
    </row>
    <row r="4930">
      <c r="A4930" s="9" t="n"/>
      <c r="B4930" s="9" t="n"/>
      <c r="C4930" s="9" t="n"/>
      <c r="D4930" s="9" t="n"/>
      <c r="E4930" s="9" t="n"/>
      <c r="F4930" s="11" t="n"/>
      <c r="G4930" s="9" t="n"/>
      <c r="H4930" s="9" t="n"/>
      <c r="I4930" s="9">
        <f>IF(COUNTA($A4930:$H4930)=0,"",IF($J4930="OTRO","NO","SI"))</f>
        <v/>
      </c>
      <c r="J4930" s="9">
        <f>IF(COUNTA($A4930:$H4930)=0,"",IFERROR(LOOKUP(2,1/(((LISTS!$H$2:$H$26&lt;&gt;"")*ISNUMBER(SEARCH(LISTS!$H$2:$H$26,$G4930)))+((LISTS!$I$2:$I$26&lt;&gt;"")*ISNUMBER(SEARCH(LISTS!$I$2:$I$26,$E4930)))),LISTS!$K$2:$K$26),"OTRO"))</f>
        <v/>
      </c>
      <c r="K4930" s="11">
        <f>IF($I4930&lt;&gt;"SI",0,IFERROR($F4930,0))</f>
        <v/>
      </c>
      <c r="L4930" s="9">
        <f>IF(COUNTA($A4930:$H4930)=0,"",IF($J4930="OTRO",IFERROR(LOOKUP(2,1/(((LISTS!$H$2:$H$26&lt;&gt;"")*ISNUMBER(SEARCH(LISTS!$H$2:$H$26,$G4930)))+((LISTS!$I$2:$I$26&lt;&gt;"")*ISNUMBER(SEARCH(LISTS!$I$2:$I$26,$E4930)))),LISTS!$L$2:$L$26),"Concepto DIAN no mapeado a casilla automatica"),IF(LEFT($J4930,4)="TOPE","Control automatico DIAN: "&amp;$J4930,"Casilla automatica: "&amp;$J4930)))</f>
        <v/>
      </c>
    </row>
    <row r="4931">
      <c r="A4931" s="9" t="n"/>
      <c r="B4931" s="9" t="n"/>
      <c r="C4931" s="9" t="n"/>
      <c r="D4931" s="9" t="n"/>
      <c r="E4931" s="9" t="n"/>
      <c r="F4931" s="11" t="n"/>
      <c r="G4931" s="9" t="n"/>
      <c r="H4931" s="9" t="n"/>
      <c r="I4931" s="9">
        <f>IF(COUNTA($A4931:$H4931)=0,"",IF($J4931="OTRO","NO","SI"))</f>
        <v/>
      </c>
      <c r="J4931" s="9">
        <f>IF(COUNTA($A4931:$H4931)=0,"",IFERROR(LOOKUP(2,1/(((LISTS!$H$2:$H$26&lt;&gt;"")*ISNUMBER(SEARCH(LISTS!$H$2:$H$26,$G4931)))+((LISTS!$I$2:$I$26&lt;&gt;"")*ISNUMBER(SEARCH(LISTS!$I$2:$I$26,$E4931)))),LISTS!$K$2:$K$26),"OTRO"))</f>
        <v/>
      </c>
      <c r="K4931" s="11">
        <f>IF($I4931&lt;&gt;"SI",0,IFERROR($F4931,0))</f>
        <v/>
      </c>
      <c r="L4931" s="9">
        <f>IF(COUNTA($A4931:$H4931)=0,"",IF($J4931="OTRO",IFERROR(LOOKUP(2,1/(((LISTS!$H$2:$H$26&lt;&gt;"")*ISNUMBER(SEARCH(LISTS!$H$2:$H$26,$G4931)))+((LISTS!$I$2:$I$26&lt;&gt;"")*ISNUMBER(SEARCH(LISTS!$I$2:$I$26,$E4931)))),LISTS!$L$2:$L$26),"Concepto DIAN no mapeado a casilla automatica"),IF(LEFT($J4931,4)="TOPE","Control automatico DIAN: "&amp;$J4931,"Casilla automatica: "&amp;$J4931)))</f>
        <v/>
      </c>
    </row>
    <row r="4932">
      <c r="A4932" s="9" t="n"/>
      <c r="B4932" s="9" t="n"/>
      <c r="C4932" s="9" t="n"/>
      <c r="D4932" s="9" t="n"/>
      <c r="E4932" s="9" t="n"/>
      <c r="F4932" s="11" t="n"/>
      <c r="G4932" s="9" t="n"/>
      <c r="H4932" s="9" t="n"/>
      <c r="I4932" s="9">
        <f>IF(COUNTA($A4932:$H4932)=0,"",IF($J4932="OTRO","NO","SI"))</f>
        <v/>
      </c>
      <c r="J4932" s="9">
        <f>IF(COUNTA($A4932:$H4932)=0,"",IFERROR(LOOKUP(2,1/(((LISTS!$H$2:$H$26&lt;&gt;"")*ISNUMBER(SEARCH(LISTS!$H$2:$H$26,$G4932)))+((LISTS!$I$2:$I$26&lt;&gt;"")*ISNUMBER(SEARCH(LISTS!$I$2:$I$26,$E4932)))),LISTS!$K$2:$K$26),"OTRO"))</f>
        <v/>
      </c>
      <c r="K4932" s="11">
        <f>IF($I4932&lt;&gt;"SI",0,IFERROR($F4932,0))</f>
        <v/>
      </c>
      <c r="L4932" s="9">
        <f>IF(COUNTA($A4932:$H4932)=0,"",IF($J4932="OTRO",IFERROR(LOOKUP(2,1/(((LISTS!$H$2:$H$26&lt;&gt;"")*ISNUMBER(SEARCH(LISTS!$H$2:$H$26,$G4932)))+((LISTS!$I$2:$I$26&lt;&gt;"")*ISNUMBER(SEARCH(LISTS!$I$2:$I$26,$E4932)))),LISTS!$L$2:$L$26),"Concepto DIAN no mapeado a casilla automatica"),IF(LEFT($J4932,4)="TOPE","Control automatico DIAN: "&amp;$J4932,"Casilla automatica: "&amp;$J4932)))</f>
        <v/>
      </c>
    </row>
    <row r="4933">
      <c r="A4933" s="9" t="n"/>
      <c r="B4933" s="9" t="n"/>
      <c r="C4933" s="9" t="n"/>
      <c r="D4933" s="9" t="n"/>
      <c r="E4933" s="9" t="n"/>
      <c r="F4933" s="11" t="n"/>
      <c r="G4933" s="9" t="n"/>
      <c r="H4933" s="9" t="n"/>
      <c r="I4933" s="9">
        <f>IF(COUNTA($A4933:$H4933)=0,"",IF($J4933="OTRO","NO","SI"))</f>
        <v/>
      </c>
      <c r="J4933" s="9">
        <f>IF(COUNTA($A4933:$H4933)=0,"",IFERROR(LOOKUP(2,1/(((LISTS!$H$2:$H$26&lt;&gt;"")*ISNUMBER(SEARCH(LISTS!$H$2:$H$26,$G4933)))+((LISTS!$I$2:$I$26&lt;&gt;"")*ISNUMBER(SEARCH(LISTS!$I$2:$I$26,$E4933)))),LISTS!$K$2:$K$26),"OTRO"))</f>
        <v/>
      </c>
      <c r="K4933" s="11">
        <f>IF($I4933&lt;&gt;"SI",0,IFERROR($F4933,0))</f>
        <v/>
      </c>
      <c r="L4933" s="9">
        <f>IF(COUNTA($A4933:$H4933)=0,"",IF($J4933="OTRO",IFERROR(LOOKUP(2,1/(((LISTS!$H$2:$H$26&lt;&gt;"")*ISNUMBER(SEARCH(LISTS!$H$2:$H$26,$G4933)))+((LISTS!$I$2:$I$26&lt;&gt;"")*ISNUMBER(SEARCH(LISTS!$I$2:$I$26,$E4933)))),LISTS!$L$2:$L$26),"Concepto DIAN no mapeado a casilla automatica"),IF(LEFT($J4933,4)="TOPE","Control automatico DIAN: "&amp;$J4933,"Casilla automatica: "&amp;$J4933)))</f>
        <v/>
      </c>
    </row>
    <row r="4934">
      <c r="A4934" s="9" t="n"/>
      <c r="B4934" s="9" t="n"/>
      <c r="C4934" s="9" t="n"/>
      <c r="D4934" s="9" t="n"/>
      <c r="E4934" s="9" t="n"/>
      <c r="F4934" s="11" t="n"/>
      <c r="G4934" s="9" t="n"/>
      <c r="H4934" s="9" t="n"/>
      <c r="I4934" s="9">
        <f>IF(COUNTA($A4934:$H4934)=0,"",IF($J4934="OTRO","NO","SI"))</f>
        <v/>
      </c>
      <c r="J4934" s="9">
        <f>IF(COUNTA($A4934:$H4934)=0,"",IFERROR(LOOKUP(2,1/(((LISTS!$H$2:$H$26&lt;&gt;"")*ISNUMBER(SEARCH(LISTS!$H$2:$H$26,$G4934)))+((LISTS!$I$2:$I$26&lt;&gt;"")*ISNUMBER(SEARCH(LISTS!$I$2:$I$26,$E4934)))),LISTS!$K$2:$K$26),"OTRO"))</f>
        <v/>
      </c>
      <c r="K4934" s="11">
        <f>IF($I4934&lt;&gt;"SI",0,IFERROR($F4934,0))</f>
        <v/>
      </c>
      <c r="L4934" s="9">
        <f>IF(COUNTA($A4934:$H4934)=0,"",IF($J4934="OTRO",IFERROR(LOOKUP(2,1/(((LISTS!$H$2:$H$26&lt;&gt;"")*ISNUMBER(SEARCH(LISTS!$H$2:$H$26,$G4934)))+((LISTS!$I$2:$I$26&lt;&gt;"")*ISNUMBER(SEARCH(LISTS!$I$2:$I$26,$E4934)))),LISTS!$L$2:$L$26),"Concepto DIAN no mapeado a casilla automatica"),IF(LEFT($J4934,4)="TOPE","Control automatico DIAN: "&amp;$J4934,"Casilla automatica: "&amp;$J4934)))</f>
        <v/>
      </c>
    </row>
    <row r="4935">
      <c r="A4935" s="9" t="n"/>
      <c r="B4935" s="9" t="n"/>
      <c r="C4935" s="9" t="n"/>
      <c r="D4935" s="9" t="n"/>
      <c r="E4935" s="9" t="n"/>
      <c r="F4935" s="11" t="n"/>
      <c r="G4935" s="9" t="n"/>
      <c r="H4935" s="9" t="n"/>
      <c r="I4935" s="9">
        <f>IF(COUNTA($A4935:$H4935)=0,"",IF($J4935="OTRO","NO","SI"))</f>
        <v/>
      </c>
      <c r="J4935" s="9">
        <f>IF(COUNTA($A4935:$H4935)=0,"",IFERROR(LOOKUP(2,1/(((LISTS!$H$2:$H$26&lt;&gt;"")*ISNUMBER(SEARCH(LISTS!$H$2:$H$26,$G4935)))+((LISTS!$I$2:$I$26&lt;&gt;"")*ISNUMBER(SEARCH(LISTS!$I$2:$I$26,$E4935)))),LISTS!$K$2:$K$26),"OTRO"))</f>
        <v/>
      </c>
      <c r="K4935" s="11">
        <f>IF($I4935&lt;&gt;"SI",0,IFERROR($F4935,0))</f>
        <v/>
      </c>
      <c r="L4935" s="9">
        <f>IF(COUNTA($A4935:$H4935)=0,"",IF($J4935="OTRO",IFERROR(LOOKUP(2,1/(((LISTS!$H$2:$H$26&lt;&gt;"")*ISNUMBER(SEARCH(LISTS!$H$2:$H$26,$G4935)))+((LISTS!$I$2:$I$26&lt;&gt;"")*ISNUMBER(SEARCH(LISTS!$I$2:$I$26,$E4935)))),LISTS!$L$2:$L$26),"Concepto DIAN no mapeado a casilla automatica"),IF(LEFT($J4935,4)="TOPE","Control automatico DIAN: "&amp;$J4935,"Casilla automatica: "&amp;$J4935)))</f>
        <v/>
      </c>
    </row>
    <row r="4936">
      <c r="A4936" s="9" t="n"/>
      <c r="B4936" s="9" t="n"/>
      <c r="C4936" s="9" t="n"/>
      <c r="D4936" s="9" t="n"/>
      <c r="E4936" s="9" t="n"/>
      <c r="F4936" s="11" t="n"/>
      <c r="G4936" s="9" t="n"/>
      <c r="H4936" s="9" t="n"/>
      <c r="I4936" s="9">
        <f>IF(COUNTA($A4936:$H4936)=0,"",IF($J4936="OTRO","NO","SI"))</f>
        <v/>
      </c>
      <c r="J4936" s="9">
        <f>IF(COUNTA($A4936:$H4936)=0,"",IFERROR(LOOKUP(2,1/(((LISTS!$H$2:$H$26&lt;&gt;"")*ISNUMBER(SEARCH(LISTS!$H$2:$H$26,$G4936)))+((LISTS!$I$2:$I$26&lt;&gt;"")*ISNUMBER(SEARCH(LISTS!$I$2:$I$26,$E4936)))),LISTS!$K$2:$K$26),"OTRO"))</f>
        <v/>
      </c>
      <c r="K4936" s="11">
        <f>IF($I4936&lt;&gt;"SI",0,IFERROR($F4936,0))</f>
        <v/>
      </c>
      <c r="L4936" s="9">
        <f>IF(COUNTA($A4936:$H4936)=0,"",IF($J4936="OTRO",IFERROR(LOOKUP(2,1/(((LISTS!$H$2:$H$26&lt;&gt;"")*ISNUMBER(SEARCH(LISTS!$H$2:$H$26,$G4936)))+((LISTS!$I$2:$I$26&lt;&gt;"")*ISNUMBER(SEARCH(LISTS!$I$2:$I$26,$E4936)))),LISTS!$L$2:$L$26),"Concepto DIAN no mapeado a casilla automatica"),IF(LEFT($J4936,4)="TOPE","Control automatico DIAN: "&amp;$J4936,"Casilla automatica: "&amp;$J4936)))</f>
        <v/>
      </c>
    </row>
    <row r="4937">
      <c r="A4937" s="9" t="n"/>
      <c r="B4937" s="9" t="n"/>
      <c r="C4937" s="9" t="n"/>
      <c r="D4937" s="9" t="n"/>
      <c r="E4937" s="9" t="n"/>
      <c r="F4937" s="11" t="n"/>
      <c r="G4937" s="9" t="n"/>
      <c r="H4937" s="9" t="n"/>
      <c r="I4937" s="9">
        <f>IF(COUNTA($A4937:$H4937)=0,"",IF($J4937="OTRO","NO","SI"))</f>
        <v/>
      </c>
      <c r="J4937" s="9">
        <f>IF(COUNTA($A4937:$H4937)=0,"",IFERROR(LOOKUP(2,1/(((LISTS!$H$2:$H$26&lt;&gt;"")*ISNUMBER(SEARCH(LISTS!$H$2:$H$26,$G4937)))+((LISTS!$I$2:$I$26&lt;&gt;"")*ISNUMBER(SEARCH(LISTS!$I$2:$I$26,$E4937)))),LISTS!$K$2:$K$26),"OTRO"))</f>
        <v/>
      </c>
      <c r="K4937" s="11">
        <f>IF($I4937&lt;&gt;"SI",0,IFERROR($F4937,0))</f>
        <v/>
      </c>
      <c r="L4937" s="9">
        <f>IF(COUNTA($A4937:$H4937)=0,"",IF($J4937="OTRO",IFERROR(LOOKUP(2,1/(((LISTS!$H$2:$H$26&lt;&gt;"")*ISNUMBER(SEARCH(LISTS!$H$2:$H$26,$G4937)))+((LISTS!$I$2:$I$26&lt;&gt;"")*ISNUMBER(SEARCH(LISTS!$I$2:$I$26,$E4937)))),LISTS!$L$2:$L$26),"Concepto DIAN no mapeado a casilla automatica"),IF(LEFT($J4937,4)="TOPE","Control automatico DIAN: "&amp;$J4937,"Casilla automatica: "&amp;$J4937)))</f>
        <v/>
      </c>
    </row>
    <row r="4938">
      <c r="A4938" s="9" t="n"/>
      <c r="B4938" s="9" t="n"/>
      <c r="C4938" s="9" t="n"/>
      <c r="D4938" s="9" t="n"/>
      <c r="E4938" s="9" t="n"/>
      <c r="F4938" s="11" t="n"/>
      <c r="G4938" s="9" t="n"/>
      <c r="H4938" s="9" t="n"/>
      <c r="I4938" s="9">
        <f>IF(COUNTA($A4938:$H4938)=0,"",IF($J4938="OTRO","NO","SI"))</f>
        <v/>
      </c>
      <c r="J4938" s="9">
        <f>IF(COUNTA($A4938:$H4938)=0,"",IFERROR(LOOKUP(2,1/(((LISTS!$H$2:$H$26&lt;&gt;"")*ISNUMBER(SEARCH(LISTS!$H$2:$H$26,$G4938)))+((LISTS!$I$2:$I$26&lt;&gt;"")*ISNUMBER(SEARCH(LISTS!$I$2:$I$26,$E4938)))),LISTS!$K$2:$K$26),"OTRO"))</f>
        <v/>
      </c>
      <c r="K4938" s="11">
        <f>IF($I4938&lt;&gt;"SI",0,IFERROR($F4938,0))</f>
        <v/>
      </c>
      <c r="L4938" s="9">
        <f>IF(COUNTA($A4938:$H4938)=0,"",IF($J4938="OTRO",IFERROR(LOOKUP(2,1/(((LISTS!$H$2:$H$26&lt;&gt;"")*ISNUMBER(SEARCH(LISTS!$H$2:$H$26,$G4938)))+((LISTS!$I$2:$I$26&lt;&gt;"")*ISNUMBER(SEARCH(LISTS!$I$2:$I$26,$E4938)))),LISTS!$L$2:$L$26),"Concepto DIAN no mapeado a casilla automatica"),IF(LEFT($J4938,4)="TOPE","Control automatico DIAN: "&amp;$J4938,"Casilla automatica: "&amp;$J4938)))</f>
        <v/>
      </c>
    </row>
    <row r="4939">
      <c r="A4939" s="9" t="n"/>
      <c r="B4939" s="9" t="n"/>
      <c r="C4939" s="9" t="n"/>
      <c r="D4939" s="9" t="n"/>
      <c r="E4939" s="9" t="n"/>
      <c r="F4939" s="11" t="n"/>
      <c r="G4939" s="9" t="n"/>
      <c r="H4939" s="9" t="n"/>
      <c r="I4939" s="9">
        <f>IF(COUNTA($A4939:$H4939)=0,"",IF($J4939="OTRO","NO","SI"))</f>
        <v/>
      </c>
      <c r="J4939" s="9">
        <f>IF(COUNTA($A4939:$H4939)=0,"",IFERROR(LOOKUP(2,1/(((LISTS!$H$2:$H$26&lt;&gt;"")*ISNUMBER(SEARCH(LISTS!$H$2:$H$26,$G4939)))+((LISTS!$I$2:$I$26&lt;&gt;"")*ISNUMBER(SEARCH(LISTS!$I$2:$I$26,$E4939)))),LISTS!$K$2:$K$26),"OTRO"))</f>
        <v/>
      </c>
      <c r="K4939" s="11">
        <f>IF($I4939&lt;&gt;"SI",0,IFERROR($F4939,0))</f>
        <v/>
      </c>
      <c r="L4939" s="9">
        <f>IF(COUNTA($A4939:$H4939)=0,"",IF($J4939="OTRO",IFERROR(LOOKUP(2,1/(((LISTS!$H$2:$H$26&lt;&gt;"")*ISNUMBER(SEARCH(LISTS!$H$2:$H$26,$G4939)))+((LISTS!$I$2:$I$26&lt;&gt;"")*ISNUMBER(SEARCH(LISTS!$I$2:$I$26,$E4939)))),LISTS!$L$2:$L$26),"Concepto DIAN no mapeado a casilla automatica"),IF(LEFT($J4939,4)="TOPE","Control automatico DIAN: "&amp;$J4939,"Casilla automatica: "&amp;$J4939)))</f>
        <v/>
      </c>
    </row>
    <row r="4940">
      <c r="A4940" s="9" t="n"/>
      <c r="B4940" s="9" t="n"/>
      <c r="C4940" s="9" t="n"/>
      <c r="D4940" s="9" t="n"/>
      <c r="E4940" s="9" t="n"/>
      <c r="F4940" s="11" t="n"/>
      <c r="G4940" s="9" t="n"/>
      <c r="H4940" s="9" t="n"/>
      <c r="I4940" s="9">
        <f>IF(COUNTA($A4940:$H4940)=0,"",IF($J4940="OTRO","NO","SI"))</f>
        <v/>
      </c>
      <c r="J4940" s="9">
        <f>IF(COUNTA($A4940:$H4940)=0,"",IFERROR(LOOKUP(2,1/(((LISTS!$H$2:$H$26&lt;&gt;"")*ISNUMBER(SEARCH(LISTS!$H$2:$H$26,$G4940)))+((LISTS!$I$2:$I$26&lt;&gt;"")*ISNUMBER(SEARCH(LISTS!$I$2:$I$26,$E4940)))),LISTS!$K$2:$K$26),"OTRO"))</f>
        <v/>
      </c>
      <c r="K4940" s="11">
        <f>IF($I4940&lt;&gt;"SI",0,IFERROR($F4940,0))</f>
        <v/>
      </c>
      <c r="L4940" s="9">
        <f>IF(COUNTA($A4940:$H4940)=0,"",IF($J4940="OTRO",IFERROR(LOOKUP(2,1/(((LISTS!$H$2:$H$26&lt;&gt;"")*ISNUMBER(SEARCH(LISTS!$H$2:$H$26,$G4940)))+((LISTS!$I$2:$I$26&lt;&gt;"")*ISNUMBER(SEARCH(LISTS!$I$2:$I$26,$E4940)))),LISTS!$L$2:$L$26),"Concepto DIAN no mapeado a casilla automatica"),IF(LEFT($J4940,4)="TOPE","Control automatico DIAN: "&amp;$J4940,"Casilla automatica: "&amp;$J4940)))</f>
        <v/>
      </c>
    </row>
    <row r="4941">
      <c r="A4941" s="9" t="n"/>
      <c r="B4941" s="9" t="n"/>
      <c r="C4941" s="9" t="n"/>
      <c r="D4941" s="9" t="n"/>
      <c r="E4941" s="9" t="n"/>
      <c r="F4941" s="11" t="n"/>
      <c r="G4941" s="9" t="n"/>
      <c r="H4941" s="9" t="n"/>
      <c r="I4941" s="9">
        <f>IF(COUNTA($A4941:$H4941)=0,"",IF($J4941="OTRO","NO","SI"))</f>
        <v/>
      </c>
      <c r="J4941" s="9">
        <f>IF(COUNTA($A4941:$H4941)=0,"",IFERROR(LOOKUP(2,1/(((LISTS!$H$2:$H$26&lt;&gt;"")*ISNUMBER(SEARCH(LISTS!$H$2:$H$26,$G4941)))+((LISTS!$I$2:$I$26&lt;&gt;"")*ISNUMBER(SEARCH(LISTS!$I$2:$I$26,$E4941)))),LISTS!$K$2:$K$26),"OTRO"))</f>
        <v/>
      </c>
      <c r="K4941" s="11">
        <f>IF($I4941&lt;&gt;"SI",0,IFERROR($F4941,0))</f>
        <v/>
      </c>
      <c r="L4941" s="9">
        <f>IF(COUNTA($A4941:$H4941)=0,"",IF($J4941="OTRO",IFERROR(LOOKUP(2,1/(((LISTS!$H$2:$H$26&lt;&gt;"")*ISNUMBER(SEARCH(LISTS!$H$2:$H$26,$G4941)))+((LISTS!$I$2:$I$26&lt;&gt;"")*ISNUMBER(SEARCH(LISTS!$I$2:$I$26,$E4941)))),LISTS!$L$2:$L$26),"Concepto DIAN no mapeado a casilla automatica"),IF(LEFT($J4941,4)="TOPE","Control automatico DIAN: "&amp;$J4941,"Casilla automatica: "&amp;$J4941)))</f>
        <v/>
      </c>
    </row>
    <row r="4942">
      <c r="A4942" s="9" t="n"/>
      <c r="B4942" s="9" t="n"/>
      <c r="C4942" s="9" t="n"/>
      <c r="D4942" s="9" t="n"/>
      <c r="E4942" s="9" t="n"/>
      <c r="F4942" s="11" t="n"/>
      <c r="G4942" s="9" t="n"/>
      <c r="H4942" s="9" t="n"/>
      <c r="I4942" s="9">
        <f>IF(COUNTA($A4942:$H4942)=0,"",IF($J4942="OTRO","NO","SI"))</f>
        <v/>
      </c>
      <c r="J4942" s="9">
        <f>IF(COUNTA($A4942:$H4942)=0,"",IFERROR(LOOKUP(2,1/(((LISTS!$H$2:$H$26&lt;&gt;"")*ISNUMBER(SEARCH(LISTS!$H$2:$H$26,$G4942)))+((LISTS!$I$2:$I$26&lt;&gt;"")*ISNUMBER(SEARCH(LISTS!$I$2:$I$26,$E4942)))),LISTS!$K$2:$K$26),"OTRO"))</f>
        <v/>
      </c>
      <c r="K4942" s="11">
        <f>IF($I4942&lt;&gt;"SI",0,IFERROR($F4942,0))</f>
        <v/>
      </c>
      <c r="L4942" s="9">
        <f>IF(COUNTA($A4942:$H4942)=0,"",IF($J4942="OTRO",IFERROR(LOOKUP(2,1/(((LISTS!$H$2:$H$26&lt;&gt;"")*ISNUMBER(SEARCH(LISTS!$H$2:$H$26,$G4942)))+((LISTS!$I$2:$I$26&lt;&gt;"")*ISNUMBER(SEARCH(LISTS!$I$2:$I$26,$E4942)))),LISTS!$L$2:$L$26),"Concepto DIAN no mapeado a casilla automatica"),IF(LEFT($J4942,4)="TOPE","Control automatico DIAN: "&amp;$J4942,"Casilla automatica: "&amp;$J4942)))</f>
        <v/>
      </c>
    </row>
    <row r="4943">
      <c r="A4943" s="9" t="n"/>
      <c r="B4943" s="9" t="n"/>
      <c r="C4943" s="9" t="n"/>
      <c r="D4943" s="9" t="n"/>
      <c r="E4943" s="9" t="n"/>
      <c r="F4943" s="11" t="n"/>
      <c r="G4943" s="9" t="n"/>
      <c r="H4943" s="9" t="n"/>
      <c r="I4943" s="9">
        <f>IF(COUNTA($A4943:$H4943)=0,"",IF($J4943="OTRO","NO","SI"))</f>
        <v/>
      </c>
      <c r="J4943" s="9">
        <f>IF(COUNTA($A4943:$H4943)=0,"",IFERROR(LOOKUP(2,1/(((LISTS!$H$2:$H$26&lt;&gt;"")*ISNUMBER(SEARCH(LISTS!$H$2:$H$26,$G4943)))+((LISTS!$I$2:$I$26&lt;&gt;"")*ISNUMBER(SEARCH(LISTS!$I$2:$I$26,$E4943)))),LISTS!$K$2:$K$26),"OTRO"))</f>
        <v/>
      </c>
      <c r="K4943" s="11">
        <f>IF($I4943&lt;&gt;"SI",0,IFERROR($F4943,0))</f>
        <v/>
      </c>
      <c r="L4943" s="9">
        <f>IF(COUNTA($A4943:$H4943)=0,"",IF($J4943="OTRO",IFERROR(LOOKUP(2,1/(((LISTS!$H$2:$H$26&lt;&gt;"")*ISNUMBER(SEARCH(LISTS!$H$2:$H$26,$G4943)))+((LISTS!$I$2:$I$26&lt;&gt;"")*ISNUMBER(SEARCH(LISTS!$I$2:$I$26,$E4943)))),LISTS!$L$2:$L$26),"Concepto DIAN no mapeado a casilla automatica"),IF(LEFT($J4943,4)="TOPE","Control automatico DIAN: "&amp;$J4943,"Casilla automatica: "&amp;$J4943)))</f>
        <v/>
      </c>
    </row>
    <row r="4944">
      <c r="A4944" s="9" t="n"/>
      <c r="B4944" s="9" t="n"/>
      <c r="C4944" s="9" t="n"/>
      <c r="D4944" s="9" t="n"/>
      <c r="E4944" s="9" t="n"/>
      <c r="F4944" s="11" t="n"/>
      <c r="G4944" s="9" t="n"/>
      <c r="H4944" s="9" t="n"/>
      <c r="I4944" s="9">
        <f>IF(COUNTA($A4944:$H4944)=0,"",IF($J4944="OTRO","NO","SI"))</f>
        <v/>
      </c>
      <c r="J4944" s="9">
        <f>IF(COUNTA($A4944:$H4944)=0,"",IFERROR(LOOKUP(2,1/(((LISTS!$H$2:$H$26&lt;&gt;"")*ISNUMBER(SEARCH(LISTS!$H$2:$H$26,$G4944)))+((LISTS!$I$2:$I$26&lt;&gt;"")*ISNUMBER(SEARCH(LISTS!$I$2:$I$26,$E4944)))),LISTS!$K$2:$K$26),"OTRO"))</f>
        <v/>
      </c>
      <c r="K4944" s="11">
        <f>IF($I4944&lt;&gt;"SI",0,IFERROR($F4944,0))</f>
        <v/>
      </c>
      <c r="L4944" s="9">
        <f>IF(COUNTA($A4944:$H4944)=0,"",IF($J4944="OTRO",IFERROR(LOOKUP(2,1/(((LISTS!$H$2:$H$26&lt;&gt;"")*ISNUMBER(SEARCH(LISTS!$H$2:$H$26,$G4944)))+((LISTS!$I$2:$I$26&lt;&gt;"")*ISNUMBER(SEARCH(LISTS!$I$2:$I$26,$E4944)))),LISTS!$L$2:$L$26),"Concepto DIAN no mapeado a casilla automatica"),IF(LEFT($J4944,4)="TOPE","Control automatico DIAN: "&amp;$J4944,"Casilla automatica: "&amp;$J4944)))</f>
        <v/>
      </c>
    </row>
    <row r="4945">
      <c r="A4945" s="9" t="n"/>
      <c r="B4945" s="9" t="n"/>
      <c r="C4945" s="9" t="n"/>
      <c r="D4945" s="9" t="n"/>
      <c r="E4945" s="9" t="n"/>
      <c r="F4945" s="11" t="n"/>
      <c r="G4945" s="9" t="n"/>
      <c r="H4945" s="9" t="n"/>
      <c r="I4945" s="9">
        <f>IF(COUNTA($A4945:$H4945)=0,"",IF($J4945="OTRO","NO","SI"))</f>
        <v/>
      </c>
      <c r="J4945" s="9">
        <f>IF(COUNTA($A4945:$H4945)=0,"",IFERROR(LOOKUP(2,1/(((LISTS!$H$2:$H$26&lt;&gt;"")*ISNUMBER(SEARCH(LISTS!$H$2:$H$26,$G4945)))+((LISTS!$I$2:$I$26&lt;&gt;"")*ISNUMBER(SEARCH(LISTS!$I$2:$I$26,$E4945)))),LISTS!$K$2:$K$26),"OTRO"))</f>
        <v/>
      </c>
      <c r="K4945" s="11">
        <f>IF($I4945&lt;&gt;"SI",0,IFERROR($F4945,0))</f>
        <v/>
      </c>
      <c r="L4945" s="9">
        <f>IF(COUNTA($A4945:$H4945)=0,"",IF($J4945="OTRO",IFERROR(LOOKUP(2,1/(((LISTS!$H$2:$H$26&lt;&gt;"")*ISNUMBER(SEARCH(LISTS!$H$2:$H$26,$G4945)))+((LISTS!$I$2:$I$26&lt;&gt;"")*ISNUMBER(SEARCH(LISTS!$I$2:$I$26,$E4945)))),LISTS!$L$2:$L$26),"Concepto DIAN no mapeado a casilla automatica"),IF(LEFT($J4945,4)="TOPE","Control automatico DIAN: "&amp;$J4945,"Casilla automatica: "&amp;$J4945)))</f>
        <v/>
      </c>
    </row>
    <row r="4946">
      <c r="A4946" s="9" t="n"/>
      <c r="B4946" s="9" t="n"/>
      <c r="C4946" s="9" t="n"/>
      <c r="D4946" s="9" t="n"/>
      <c r="E4946" s="9" t="n"/>
      <c r="F4946" s="11" t="n"/>
      <c r="G4946" s="9" t="n"/>
      <c r="H4946" s="9" t="n"/>
      <c r="I4946" s="9">
        <f>IF(COUNTA($A4946:$H4946)=0,"",IF($J4946="OTRO","NO","SI"))</f>
        <v/>
      </c>
      <c r="J4946" s="9">
        <f>IF(COUNTA($A4946:$H4946)=0,"",IFERROR(LOOKUP(2,1/(((LISTS!$H$2:$H$26&lt;&gt;"")*ISNUMBER(SEARCH(LISTS!$H$2:$H$26,$G4946)))+((LISTS!$I$2:$I$26&lt;&gt;"")*ISNUMBER(SEARCH(LISTS!$I$2:$I$26,$E4946)))),LISTS!$K$2:$K$26),"OTRO"))</f>
        <v/>
      </c>
      <c r="K4946" s="11">
        <f>IF($I4946&lt;&gt;"SI",0,IFERROR($F4946,0))</f>
        <v/>
      </c>
      <c r="L4946" s="9">
        <f>IF(COUNTA($A4946:$H4946)=0,"",IF($J4946="OTRO",IFERROR(LOOKUP(2,1/(((LISTS!$H$2:$H$26&lt;&gt;"")*ISNUMBER(SEARCH(LISTS!$H$2:$H$26,$G4946)))+((LISTS!$I$2:$I$26&lt;&gt;"")*ISNUMBER(SEARCH(LISTS!$I$2:$I$26,$E4946)))),LISTS!$L$2:$L$26),"Concepto DIAN no mapeado a casilla automatica"),IF(LEFT($J4946,4)="TOPE","Control automatico DIAN: "&amp;$J4946,"Casilla automatica: "&amp;$J4946)))</f>
        <v/>
      </c>
    </row>
    <row r="4947">
      <c r="A4947" s="9" t="n"/>
      <c r="B4947" s="9" t="n"/>
      <c r="C4947" s="9" t="n"/>
      <c r="D4947" s="9" t="n"/>
      <c r="E4947" s="9" t="n"/>
      <c r="F4947" s="11" t="n"/>
      <c r="G4947" s="9" t="n"/>
      <c r="H4947" s="9" t="n"/>
      <c r="I4947" s="9">
        <f>IF(COUNTA($A4947:$H4947)=0,"",IF($J4947="OTRO","NO","SI"))</f>
        <v/>
      </c>
      <c r="J4947" s="9">
        <f>IF(COUNTA($A4947:$H4947)=0,"",IFERROR(LOOKUP(2,1/(((LISTS!$H$2:$H$26&lt;&gt;"")*ISNUMBER(SEARCH(LISTS!$H$2:$H$26,$G4947)))+((LISTS!$I$2:$I$26&lt;&gt;"")*ISNUMBER(SEARCH(LISTS!$I$2:$I$26,$E4947)))),LISTS!$K$2:$K$26),"OTRO"))</f>
        <v/>
      </c>
      <c r="K4947" s="11">
        <f>IF($I4947&lt;&gt;"SI",0,IFERROR($F4947,0))</f>
        <v/>
      </c>
      <c r="L4947" s="9">
        <f>IF(COUNTA($A4947:$H4947)=0,"",IF($J4947="OTRO",IFERROR(LOOKUP(2,1/(((LISTS!$H$2:$H$26&lt;&gt;"")*ISNUMBER(SEARCH(LISTS!$H$2:$H$26,$G4947)))+((LISTS!$I$2:$I$26&lt;&gt;"")*ISNUMBER(SEARCH(LISTS!$I$2:$I$26,$E4947)))),LISTS!$L$2:$L$26),"Concepto DIAN no mapeado a casilla automatica"),IF(LEFT($J4947,4)="TOPE","Control automatico DIAN: "&amp;$J4947,"Casilla automatica: "&amp;$J4947)))</f>
        <v/>
      </c>
    </row>
    <row r="4948">
      <c r="A4948" s="9" t="n"/>
      <c r="B4948" s="9" t="n"/>
      <c r="C4948" s="9" t="n"/>
      <c r="D4948" s="9" t="n"/>
      <c r="E4948" s="9" t="n"/>
      <c r="F4948" s="11" t="n"/>
      <c r="G4948" s="9" t="n"/>
      <c r="H4948" s="9" t="n"/>
      <c r="I4948" s="9">
        <f>IF(COUNTA($A4948:$H4948)=0,"",IF($J4948="OTRO","NO","SI"))</f>
        <v/>
      </c>
      <c r="J4948" s="9">
        <f>IF(COUNTA($A4948:$H4948)=0,"",IFERROR(LOOKUP(2,1/(((LISTS!$H$2:$H$26&lt;&gt;"")*ISNUMBER(SEARCH(LISTS!$H$2:$H$26,$G4948)))+((LISTS!$I$2:$I$26&lt;&gt;"")*ISNUMBER(SEARCH(LISTS!$I$2:$I$26,$E4948)))),LISTS!$K$2:$K$26),"OTRO"))</f>
        <v/>
      </c>
      <c r="K4948" s="11">
        <f>IF($I4948&lt;&gt;"SI",0,IFERROR($F4948,0))</f>
        <v/>
      </c>
      <c r="L4948" s="9">
        <f>IF(COUNTA($A4948:$H4948)=0,"",IF($J4948="OTRO",IFERROR(LOOKUP(2,1/(((LISTS!$H$2:$H$26&lt;&gt;"")*ISNUMBER(SEARCH(LISTS!$H$2:$H$26,$G4948)))+((LISTS!$I$2:$I$26&lt;&gt;"")*ISNUMBER(SEARCH(LISTS!$I$2:$I$26,$E4948)))),LISTS!$L$2:$L$26),"Concepto DIAN no mapeado a casilla automatica"),IF(LEFT($J4948,4)="TOPE","Control automatico DIAN: "&amp;$J4948,"Casilla automatica: "&amp;$J4948)))</f>
        <v/>
      </c>
    </row>
    <row r="4949">
      <c r="A4949" s="9" t="n"/>
      <c r="B4949" s="9" t="n"/>
      <c r="C4949" s="9" t="n"/>
      <c r="D4949" s="9" t="n"/>
      <c r="E4949" s="9" t="n"/>
      <c r="F4949" s="11" t="n"/>
      <c r="G4949" s="9" t="n"/>
      <c r="H4949" s="9" t="n"/>
      <c r="I4949" s="9">
        <f>IF(COUNTA($A4949:$H4949)=0,"",IF($J4949="OTRO","NO","SI"))</f>
        <v/>
      </c>
      <c r="J4949" s="9">
        <f>IF(COUNTA($A4949:$H4949)=0,"",IFERROR(LOOKUP(2,1/(((LISTS!$H$2:$H$26&lt;&gt;"")*ISNUMBER(SEARCH(LISTS!$H$2:$H$26,$G4949)))+((LISTS!$I$2:$I$26&lt;&gt;"")*ISNUMBER(SEARCH(LISTS!$I$2:$I$26,$E4949)))),LISTS!$K$2:$K$26),"OTRO"))</f>
        <v/>
      </c>
      <c r="K4949" s="11">
        <f>IF($I4949&lt;&gt;"SI",0,IFERROR($F4949,0))</f>
        <v/>
      </c>
      <c r="L4949" s="9">
        <f>IF(COUNTA($A4949:$H4949)=0,"",IF($J4949="OTRO",IFERROR(LOOKUP(2,1/(((LISTS!$H$2:$H$26&lt;&gt;"")*ISNUMBER(SEARCH(LISTS!$H$2:$H$26,$G4949)))+((LISTS!$I$2:$I$26&lt;&gt;"")*ISNUMBER(SEARCH(LISTS!$I$2:$I$26,$E4949)))),LISTS!$L$2:$L$26),"Concepto DIAN no mapeado a casilla automatica"),IF(LEFT($J4949,4)="TOPE","Control automatico DIAN: "&amp;$J4949,"Casilla automatica: "&amp;$J4949)))</f>
        <v/>
      </c>
    </row>
    <row r="4950">
      <c r="A4950" s="9" t="n"/>
      <c r="B4950" s="9" t="n"/>
      <c r="C4950" s="9" t="n"/>
      <c r="D4950" s="9" t="n"/>
      <c r="E4950" s="9" t="n"/>
      <c r="F4950" s="11" t="n"/>
      <c r="G4950" s="9" t="n"/>
      <c r="H4950" s="9" t="n"/>
      <c r="I4950" s="9">
        <f>IF(COUNTA($A4950:$H4950)=0,"",IF($J4950="OTRO","NO","SI"))</f>
        <v/>
      </c>
      <c r="J4950" s="9">
        <f>IF(COUNTA($A4950:$H4950)=0,"",IFERROR(LOOKUP(2,1/(((LISTS!$H$2:$H$26&lt;&gt;"")*ISNUMBER(SEARCH(LISTS!$H$2:$H$26,$G4950)))+((LISTS!$I$2:$I$26&lt;&gt;"")*ISNUMBER(SEARCH(LISTS!$I$2:$I$26,$E4950)))),LISTS!$K$2:$K$26),"OTRO"))</f>
        <v/>
      </c>
      <c r="K4950" s="11">
        <f>IF($I4950&lt;&gt;"SI",0,IFERROR($F4950,0))</f>
        <v/>
      </c>
      <c r="L4950" s="9">
        <f>IF(COUNTA($A4950:$H4950)=0,"",IF($J4950="OTRO",IFERROR(LOOKUP(2,1/(((LISTS!$H$2:$H$26&lt;&gt;"")*ISNUMBER(SEARCH(LISTS!$H$2:$H$26,$G4950)))+((LISTS!$I$2:$I$26&lt;&gt;"")*ISNUMBER(SEARCH(LISTS!$I$2:$I$26,$E4950)))),LISTS!$L$2:$L$26),"Concepto DIAN no mapeado a casilla automatica"),IF(LEFT($J4950,4)="TOPE","Control automatico DIAN: "&amp;$J4950,"Casilla automatica: "&amp;$J4950)))</f>
        <v/>
      </c>
    </row>
    <row r="4951">
      <c r="A4951" s="9" t="n"/>
      <c r="B4951" s="9" t="n"/>
      <c r="C4951" s="9" t="n"/>
      <c r="D4951" s="9" t="n"/>
      <c r="E4951" s="9" t="n"/>
      <c r="F4951" s="11" t="n"/>
      <c r="G4951" s="9" t="n"/>
      <c r="H4951" s="9" t="n"/>
      <c r="I4951" s="9">
        <f>IF(COUNTA($A4951:$H4951)=0,"",IF($J4951="OTRO","NO","SI"))</f>
        <v/>
      </c>
      <c r="J4951" s="9">
        <f>IF(COUNTA($A4951:$H4951)=0,"",IFERROR(LOOKUP(2,1/(((LISTS!$H$2:$H$26&lt;&gt;"")*ISNUMBER(SEARCH(LISTS!$H$2:$H$26,$G4951)))+((LISTS!$I$2:$I$26&lt;&gt;"")*ISNUMBER(SEARCH(LISTS!$I$2:$I$26,$E4951)))),LISTS!$K$2:$K$26),"OTRO"))</f>
        <v/>
      </c>
      <c r="K4951" s="11">
        <f>IF($I4951&lt;&gt;"SI",0,IFERROR($F4951,0))</f>
        <v/>
      </c>
      <c r="L4951" s="9">
        <f>IF(COUNTA($A4951:$H4951)=0,"",IF($J4951="OTRO",IFERROR(LOOKUP(2,1/(((LISTS!$H$2:$H$26&lt;&gt;"")*ISNUMBER(SEARCH(LISTS!$H$2:$H$26,$G4951)))+((LISTS!$I$2:$I$26&lt;&gt;"")*ISNUMBER(SEARCH(LISTS!$I$2:$I$26,$E4951)))),LISTS!$L$2:$L$26),"Concepto DIAN no mapeado a casilla automatica"),IF(LEFT($J4951,4)="TOPE","Control automatico DIAN: "&amp;$J4951,"Casilla automatica: "&amp;$J4951)))</f>
        <v/>
      </c>
    </row>
    <row r="4952">
      <c r="A4952" s="9" t="n"/>
      <c r="B4952" s="9" t="n"/>
      <c r="C4952" s="9" t="n"/>
      <c r="D4952" s="9" t="n"/>
      <c r="E4952" s="9" t="n"/>
      <c r="F4952" s="11" t="n"/>
      <c r="G4952" s="9" t="n"/>
      <c r="H4952" s="9" t="n"/>
      <c r="I4952" s="9">
        <f>IF(COUNTA($A4952:$H4952)=0,"",IF($J4952="OTRO","NO","SI"))</f>
        <v/>
      </c>
      <c r="J4952" s="9">
        <f>IF(COUNTA($A4952:$H4952)=0,"",IFERROR(LOOKUP(2,1/(((LISTS!$H$2:$H$26&lt;&gt;"")*ISNUMBER(SEARCH(LISTS!$H$2:$H$26,$G4952)))+((LISTS!$I$2:$I$26&lt;&gt;"")*ISNUMBER(SEARCH(LISTS!$I$2:$I$26,$E4952)))),LISTS!$K$2:$K$26),"OTRO"))</f>
        <v/>
      </c>
      <c r="K4952" s="11">
        <f>IF($I4952&lt;&gt;"SI",0,IFERROR($F4952,0))</f>
        <v/>
      </c>
      <c r="L4952" s="9">
        <f>IF(COUNTA($A4952:$H4952)=0,"",IF($J4952="OTRO",IFERROR(LOOKUP(2,1/(((LISTS!$H$2:$H$26&lt;&gt;"")*ISNUMBER(SEARCH(LISTS!$H$2:$H$26,$G4952)))+((LISTS!$I$2:$I$26&lt;&gt;"")*ISNUMBER(SEARCH(LISTS!$I$2:$I$26,$E4952)))),LISTS!$L$2:$L$26),"Concepto DIAN no mapeado a casilla automatica"),IF(LEFT($J4952,4)="TOPE","Control automatico DIAN: "&amp;$J4952,"Casilla automatica: "&amp;$J4952)))</f>
        <v/>
      </c>
    </row>
    <row r="4953">
      <c r="A4953" s="9" t="n"/>
      <c r="B4953" s="9" t="n"/>
      <c r="C4953" s="9" t="n"/>
      <c r="D4953" s="9" t="n"/>
      <c r="E4953" s="9" t="n"/>
      <c r="F4953" s="11" t="n"/>
      <c r="G4953" s="9" t="n"/>
      <c r="H4953" s="9" t="n"/>
      <c r="I4953" s="9">
        <f>IF(COUNTA($A4953:$H4953)=0,"",IF($J4953="OTRO","NO","SI"))</f>
        <v/>
      </c>
      <c r="J4953" s="9">
        <f>IF(COUNTA($A4953:$H4953)=0,"",IFERROR(LOOKUP(2,1/(((LISTS!$H$2:$H$26&lt;&gt;"")*ISNUMBER(SEARCH(LISTS!$H$2:$H$26,$G4953)))+((LISTS!$I$2:$I$26&lt;&gt;"")*ISNUMBER(SEARCH(LISTS!$I$2:$I$26,$E4953)))),LISTS!$K$2:$K$26),"OTRO"))</f>
        <v/>
      </c>
      <c r="K4953" s="11">
        <f>IF($I4953&lt;&gt;"SI",0,IFERROR($F4953,0))</f>
        <v/>
      </c>
      <c r="L4953" s="9">
        <f>IF(COUNTA($A4953:$H4953)=0,"",IF($J4953="OTRO",IFERROR(LOOKUP(2,1/(((LISTS!$H$2:$H$26&lt;&gt;"")*ISNUMBER(SEARCH(LISTS!$H$2:$H$26,$G4953)))+((LISTS!$I$2:$I$26&lt;&gt;"")*ISNUMBER(SEARCH(LISTS!$I$2:$I$26,$E4953)))),LISTS!$L$2:$L$26),"Concepto DIAN no mapeado a casilla automatica"),IF(LEFT($J4953,4)="TOPE","Control automatico DIAN: "&amp;$J4953,"Casilla automatica: "&amp;$J4953)))</f>
        <v/>
      </c>
    </row>
    <row r="4954">
      <c r="A4954" s="9" t="n"/>
      <c r="B4954" s="9" t="n"/>
      <c r="C4954" s="9" t="n"/>
      <c r="D4954" s="9" t="n"/>
      <c r="E4954" s="9" t="n"/>
      <c r="F4954" s="11" t="n"/>
      <c r="G4954" s="9" t="n"/>
      <c r="H4954" s="9" t="n"/>
      <c r="I4954" s="9">
        <f>IF(COUNTA($A4954:$H4954)=0,"",IF($J4954="OTRO","NO","SI"))</f>
        <v/>
      </c>
      <c r="J4954" s="9">
        <f>IF(COUNTA($A4954:$H4954)=0,"",IFERROR(LOOKUP(2,1/(((LISTS!$H$2:$H$26&lt;&gt;"")*ISNUMBER(SEARCH(LISTS!$H$2:$H$26,$G4954)))+((LISTS!$I$2:$I$26&lt;&gt;"")*ISNUMBER(SEARCH(LISTS!$I$2:$I$26,$E4954)))),LISTS!$K$2:$K$26),"OTRO"))</f>
        <v/>
      </c>
      <c r="K4954" s="11">
        <f>IF($I4954&lt;&gt;"SI",0,IFERROR($F4954,0))</f>
        <v/>
      </c>
      <c r="L4954" s="9">
        <f>IF(COUNTA($A4954:$H4954)=0,"",IF($J4954="OTRO",IFERROR(LOOKUP(2,1/(((LISTS!$H$2:$H$26&lt;&gt;"")*ISNUMBER(SEARCH(LISTS!$H$2:$H$26,$G4954)))+((LISTS!$I$2:$I$26&lt;&gt;"")*ISNUMBER(SEARCH(LISTS!$I$2:$I$26,$E4954)))),LISTS!$L$2:$L$26),"Concepto DIAN no mapeado a casilla automatica"),IF(LEFT($J4954,4)="TOPE","Control automatico DIAN: "&amp;$J4954,"Casilla automatica: "&amp;$J4954)))</f>
        <v/>
      </c>
    </row>
    <row r="4955">
      <c r="A4955" s="9" t="n"/>
      <c r="B4955" s="9" t="n"/>
      <c r="C4955" s="9" t="n"/>
      <c r="D4955" s="9" t="n"/>
      <c r="E4955" s="9" t="n"/>
      <c r="F4955" s="11" t="n"/>
      <c r="G4955" s="9" t="n"/>
      <c r="H4955" s="9" t="n"/>
      <c r="I4955" s="9">
        <f>IF(COUNTA($A4955:$H4955)=0,"",IF($J4955="OTRO","NO","SI"))</f>
        <v/>
      </c>
      <c r="J4955" s="9">
        <f>IF(COUNTA($A4955:$H4955)=0,"",IFERROR(LOOKUP(2,1/(((LISTS!$H$2:$H$26&lt;&gt;"")*ISNUMBER(SEARCH(LISTS!$H$2:$H$26,$G4955)))+((LISTS!$I$2:$I$26&lt;&gt;"")*ISNUMBER(SEARCH(LISTS!$I$2:$I$26,$E4955)))),LISTS!$K$2:$K$26),"OTRO"))</f>
        <v/>
      </c>
      <c r="K4955" s="11">
        <f>IF($I4955&lt;&gt;"SI",0,IFERROR($F4955,0))</f>
        <v/>
      </c>
      <c r="L4955" s="9">
        <f>IF(COUNTA($A4955:$H4955)=0,"",IF($J4955="OTRO",IFERROR(LOOKUP(2,1/(((LISTS!$H$2:$H$26&lt;&gt;"")*ISNUMBER(SEARCH(LISTS!$H$2:$H$26,$G4955)))+((LISTS!$I$2:$I$26&lt;&gt;"")*ISNUMBER(SEARCH(LISTS!$I$2:$I$26,$E4955)))),LISTS!$L$2:$L$26),"Concepto DIAN no mapeado a casilla automatica"),IF(LEFT($J4955,4)="TOPE","Control automatico DIAN: "&amp;$J4955,"Casilla automatica: "&amp;$J4955)))</f>
        <v/>
      </c>
    </row>
    <row r="4956">
      <c r="A4956" s="9" t="n"/>
      <c r="B4956" s="9" t="n"/>
      <c r="C4956" s="9" t="n"/>
      <c r="D4956" s="9" t="n"/>
      <c r="E4956" s="9" t="n"/>
      <c r="F4956" s="11" t="n"/>
      <c r="G4956" s="9" t="n"/>
      <c r="H4956" s="9" t="n"/>
      <c r="I4956" s="9">
        <f>IF(COUNTA($A4956:$H4956)=0,"",IF($J4956="OTRO","NO","SI"))</f>
        <v/>
      </c>
      <c r="J4956" s="9">
        <f>IF(COUNTA($A4956:$H4956)=0,"",IFERROR(LOOKUP(2,1/(((LISTS!$H$2:$H$26&lt;&gt;"")*ISNUMBER(SEARCH(LISTS!$H$2:$H$26,$G4956)))+((LISTS!$I$2:$I$26&lt;&gt;"")*ISNUMBER(SEARCH(LISTS!$I$2:$I$26,$E4956)))),LISTS!$K$2:$K$26),"OTRO"))</f>
        <v/>
      </c>
      <c r="K4956" s="11">
        <f>IF($I4956&lt;&gt;"SI",0,IFERROR($F4956,0))</f>
        <v/>
      </c>
      <c r="L4956" s="9">
        <f>IF(COUNTA($A4956:$H4956)=0,"",IF($J4956="OTRO",IFERROR(LOOKUP(2,1/(((LISTS!$H$2:$H$26&lt;&gt;"")*ISNUMBER(SEARCH(LISTS!$H$2:$H$26,$G4956)))+((LISTS!$I$2:$I$26&lt;&gt;"")*ISNUMBER(SEARCH(LISTS!$I$2:$I$26,$E4956)))),LISTS!$L$2:$L$26),"Concepto DIAN no mapeado a casilla automatica"),IF(LEFT($J4956,4)="TOPE","Control automatico DIAN: "&amp;$J4956,"Casilla automatica: "&amp;$J4956)))</f>
        <v/>
      </c>
    </row>
    <row r="4957">
      <c r="A4957" s="9" t="n"/>
      <c r="B4957" s="9" t="n"/>
      <c r="C4957" s="9" t="n"/>
      <c r="D4957" s="9" t="n"/>
      <c r="E4957" s="9" t="n"/>
      <c r="F4957" s="11" t="n"/>
      <c r="G4957" s="9" t="n"/>
      <c r="H4957" s="9" t="n"/>
      <c r="I4957" s="9">
        <f>IF(COUNTA($A4957:$H4957)=0,"",IF($J4957="OTRO","NO","SI"))</f>
        <v/>
      </c>
      <c r="J4957" s="9">
        <f>IF(COUNTA($A4957:$H4957)=0,"",IFERROR(LOOKUP(2,1/(((LISTS!$H$2:$H$26&lt;&gt;"")*ISNUMBER(SEARCH(LISTS!$H$2:$H$26,$G4957)))+((LISTS!$I$2:$I$26&lt;&gt;"")*ISNUMBER(SEARCH(LISTS!$I$2:$I$26,$E4957)))),LISTS!$K$2:$K$26),"OTRO"))</f>
        <v/>
      </c>
      <c r="K4957" s="11">
        <f>IF($I4957&lt;&gt;"SI",0,IFERROR($F4957,0))</f>
        <v/>
      </c>
      <c r="L4957" s="9">
        <f>IF(COUNTA($A4957:$H4957)=0,"",IF($J4957="OTRO",IFERROR(LOOKUP(2,1/(((LISTS!$H$2:$H$26&lt;&gt;"")*ISNUMBER(SEARCH(LISTS!$H$2:$H$26,$G4957)))+((LISTS!$I$2:$I$26&lt;&gt;"")*ISNUMBER(SEARCH(LISTS!$I$2:$I$26,$E4957)))),LISTS!$L$2:$L$26),"Concepto DIAN no mapeado a casilla automatica"),IF(LEFT($J4957,4)="TOPE","Control automatico DIAN: "&amp;$J4957,"Casilla automatica: "&amp;$J4957)))</f>
        <v/>
      </c>
    </row>
    <row r="4958">
      <c r="A4958" s="9" t="n"/>
      <c r="B4958" s="9" t="n"/>
      <c r="C4958" s="9" t="n"/>
      <c r="D4958" s="9" t="n"/>
      <c r="E4958" s="9" t="n"/>
      <c r="F4958" s="11" t="n"/>
      <c r="G4958" s="9" t="n"/>
      <c r="H4958" s="9" t="n"/>
      <c r="I4958" s="9">
        <f>IF(COUNTA($A4958:$H4958)=0,"",IF($J4958="OTRO","NO","SI"))</f>
        <v/>
      </c>
      <c r="J4958" s="9">
        <f>IF(COUNTA($A4958:$H4958)=0,"",IFERROR(LOOKUP(2,1/(((LISTS!$H$2:$H$26&lt;&gt;"")*ISNUMBER(SEARCH(LISTS!$H$2:$H$26,$G4958)))+((LISTS!$I$2:$I$26&lt;&gt;"")*ISNUMBER(SEARCH(LISTS!$I$2:$I$26,$E4958)))),LISTS!$K$2:$K$26),"OTRO"))</f>
        <v/>
      </c>
      <c r="K4958" s="11">
        <f>IF($I4958&lt;&gt;"SI",0,IFERROR($F4958,0))</f>
        <v/>
      </c>
      <c r="L4958" s="9">
        <f>IF(COUNTA($A4958:$H4958)=0,"",IF($J4958="OTRO",IFERROR(LOOKUP(2,1/(((LISTS!$H$2:$H$26&lt;&gt;"")*ISNUMBER(SEARCH(LISTS!$H$2:$H$26,$G4958)))+((LISTS!$I$2:$I$26&lt;&gt;"")*ISNUMBER(SEARCH(LISTS!$I$2:$I$26,$E4958)))),LISTS!$L$2:$L$26),"Concepto DIAN no mapeado a casilla automatica"),IF(LEFT($J4958,4)="TOPE","Control automatico DIAN: "&amp;$J4958,"Casilla automatica: "&amp;$J4958)))</f>
        <v/>
      </c>
    </row>
    <row r="4959">
      <c r="A4959" s="9" t="n"/>
      <c r="B4959" s="9" t="n"/>
      <c r="C4959" s="9" t="n"/>
      <c r="D4959" s="9" t="n"/>
      <c r="E4959" s="9" t="n"/>
      <c r="F4959" s="11" t="n"/>
      <c r="G4959" s="9" t="n"/>
      <c r="H4959" s="9" t="n"/>
      <c r="I4959" s="9">
        <f>IF(COUNTA($A4959:$H4959)=0,"",IF($J4959="OTRO","NO","SI"))</f>
        <v/>
      </c>
      <c r="J4959" s="9">
        <f>IF(COUNTA($A4959:$H4959)=0,"",IFERROR(LOOKUP(2,1/(((LISTS!$H$2:$H$26&lt;&gt;"")*ISNUMBER(SEARCH(LISTS!$H$2:$H$26,$G4959)))+((LISTS!$I$2:$I$26&lt;&gt;"")*ISNUMBER(SEARCH(LISTS!$I$2:$I$26,$E4959)))),LISTS!$K$2:$K$26),"OTRO"))</f>
        <v/>
      </c>
      <c r="K4959" s="11">
        <f>IF($I4959&lt;&gt;"SI",0,IFERROR($F4959,0))</f>
        <v/>
      </c>
      <c r="L4959" s="9">
        <f>IF(COUNTA($A4959:$H4959)=0,"",IF($J4959="OTRO",IFERROR(LOOKUP(2,1/(((LISTS!$H$2:$H$26&lt;&gt;"")*ISNUMBER(SEARCH(LISTS!$H$2:$H$26,$G4959)))+((LISTS!$I$2:$I$26&lt;&gt;"")*ISNUMBER(SEARCH(LISTS!$I$2:$I$26,$E4959)))),LISTS!$L$2:$L$26),"Concepto DIAN no mapeado a casilla automatica"),IF(LEFT($J4959,4)="TOPE","Control automatico DIAN: "&amp;$J4959,"Casilla automatica: "&amp;$J4959)))</f>
        <v/>
      </c>
    </row>
    <row r="4960">
      <c r="A4960" s="9" t="n"/>
      <c r="B4960" s="9" t="n"/>
      <c r="C4960" s="9" t="n"/>
      <c r="D4960" s="9" t="n"/>
      <c r="E4960" s="9" t="n"/>
      <c r="F4960" s="11" t="n"/>
      <c r="G4960" s="9" t="n"/>
      <c r="H4960" s="9" t="n"/>
      <c r="I4960" s="9">
        <f>IF(COUNTA($A4960:$H4960)=0,"",IF($J4960="OTRO","NO","SI"))</f>
        <v/>
      </c>
      <c r="J4960" s="9">
        <f>IF(COUNTA($A4960:$H4960)=0,"",IFERROR(LOOKUP(2,1/(((LISTS!$H$2:$H$26&lt;&gt;"")*ISNUMBER(SEARCH(LISTS!$H$2:$H$26,$G4960)))+((LISTS!$I$2:$I$26&lt;&gt;"")*ISNUMBER(SEARCH(LISTS!$I$2:$I$26,$E4960)))),LISTS!$K$2:$K$26),"OTRO"))</f>
        <v/>
      </c>
      <c r="K4960" s="11">
        <f>IF($I4960&lt;&gt;"SI",0,IFERROR($F4960,0))</f>
        <v/>
      </c>
      <c r="L4960" s="9">
        <f>IF(COUNTA($A4960:$H4960)=0,"",IF($J4960="OTRO",IFERROR(LOOKUP(2,1/(((LISTS!$H$2:$H$26&lt;&gt;"")*ISNUMBER(SEARCH(LISTS!$H$2:$H$26,$G4960)))+((LISTS!$I$2:$I$26&lt;&gt;"")*ISNUMBER(SEARCH(LISTS!$I$2:$I$26,$E4960)))),LISTS!$L$2:$L$26),"Concepto DIAN no mapeado a casilla automatica"),IF(LEFT($J4960,4)="TOPE","Control automatico DIAN: "&amp;$J4960,"Casilla automatica: "&amp;$J4960)))</f>
        <v/>
      </c>
    </row>
    <row r="4961">
      <c r="A4961" s="9" t="n"/>
      <c r="B4961" s="9" t="n"/>
      <c r="C4961" s="9" t="n"/>
      <c r="D4961" s="9" t="n"/>
      <c r="E4961" s="9" t="n"/>
      <c r="F4961" s="11" t="n"/>
      <c r="G4961" s="9" t="n"/>
      <c r="H4961" s="9" t="n"/>
      <c r="I4961" s="9">
        <f>IF(COUNTA($A4961:$H4961)=0,"",IF($J4961="OTRO","NO","SI"))</f>
        <v/>
      </c>
      <c r="J4961" s="9">
        <f>IF(COUNTA($A4961:$H4961)=0,"",IFERROR(LOOKUP(2,1/(((LISTS!$H$2:$H$26&lt;&gt;"")*ISNUMBER(SEARCH(LISTS!$H$2:$H$26,$G4961)))+((LISTS!$I$2:$I$26&lt;&gt;"")*ISNUMBER(SEARCH(LISTS!$I$2:$I$26,$E4961)))),LISTS!$K$2:$K$26),"OTRO"))</f>
        <v/>
      </c>
      <c r="K4961" s="11">
        <f>IF($I4961&lt;&gt;"SI",0,IFERROR($F4961,0))</f>
        <v/>
      </c>
      <c r="L4961" s="9">
        <f>IF(COUNTA($A4961:$H4961)=0,"",IF($J4961="OTRO",IFERROR(LOOKUP(2,1/(((LISTS!$H$2:$H$26&lt;&gt;"")*ISNUMBER(SEARCH(LISTS!$H$2:$H$26,$G4961)))+((LISTS!$I$2:$I$26&lt;&gt;"")*ISNUMBER(SEARCH(LISTS!$I$2:$I$26,$E4961)))),LISTS!$L$2:$L$26),"Concepto DIAN no mapeado a casilla automatica"),IF(LEFT($J4961,4)="TOPE","Control automatico DIAN: "&amp;$J4961,"Casilla automatica: "&amp;$J4961)))</f>
        <v/>
      </c>
    </row>
    <row r="4962">
      <c r="A4962" s="9" t="n"/>
      <c r="B4962" s="9" t="n"/>
      <c r="C4962" s="9" t="n"/>
      <c r="D4962" s="9" t="n"/>
      <c r="E4962" s="9" t="n"/>
      <c r="F4962" s="11" t="n"/>
      <c r="G4962" s="9" t="n"/>
      <c r="H4962" s="9" t="n"/>
      <c r="I4962" s="9">
        <f>IF(COUNTA($A4962:$H4962)=0,"",IF($J4962="OTRO","NO","SI"))</f>
        <v/>
      </c>
      <c r="J4962" s="9">
        <f>IF(COUNTA($A4962:$H4962)=0,"",IFERROR(LOOKUP(2,1/(((LISTS!$H$2:$H$26&lt;&gt;"")*ISNUMBER(SEARCH(LISTS!$H$2:$H$26,$G4962)))+((LISTS!$I$2:$I$26&lt;&gt;"")*ISNUMBER(SEARCH(LISTS!$I$2:$I$26,$E4962)))),LISTS!$K$2:$K$26),"OTRO"))</f>
        <v/>
      </c>
      <c r="K4962" s="11">
        <f>IF($I4962&lt;&gt;"SI",0,IFERROR($F4962,0))</f>
        <v/>
      </c>
      <c r="L4962" s="9">
        <f>IF(COUNTA($A4962:$H4962)=0,"",IF($J4962="OTRO",IFERROR(LOOKUP(2,1/(((LISTS!$H$2:$H$26&lt;&gt;"")*ISNUMBER(SEARCH(LISTS!$H$2:$H$26,$G4962)))+((LISTS!$I$2:$I$26&lt;&gt;"")*ISNUMBER(SEARCH(LISTS!$I$2:$I$26,$E4962)))),LISTS!$L$2:$L$26),"Concepto DIAN no mapeado a casilla automatica"),IF(LEFT($J4962,4)="TOPE","Control automatico DIAN: "&amp;$J4962,"Casilla automatica: "&amp;$J4962)))</f>
        <v/>
      </c>
    </row>
    <row r="4963">
      <c r="A4963" s="9" t="n"/>
      <c r="B4963" s="9" t="n"/>
      <c r="C4963" s="9" t="n"/>
      <c r="D4963" s="9" t="n"/>
      <c r="E4963" s="9" t="n"/>
      <c r="F4963" s="11" t="n"/>
      <c r="G4963" s="9" t="n"/>
      <c r="H4963" s="9" t="n"/>
      <c r="I4963" s="9">
        <f>IF(COUNTA($A4963:$H4963)=0,"",IF($J4963="OTRO","NO","SI"))</f>
        <v/>
      </c>
      <c r="J4963" s="9">
        <f>IF(COUNTA($A4963:$H4963)=0,"",IFERROR(LOOKUP(2,1/(((LISTS!$H$2:$H$26&lt;&gt;"")*ISNUMBER(SEARCH(LISTS!$H$2:$H$26,$G4963)))+((LISTS!$I$2:$I$26&lt;&gt;"")*ISNUMBER(SEARCH(LISTS!$I$2:$I$26,$E4963)))),LISTS!$K$2:$K$26),"OTRO"))</f>
        <v/>
      </c>
      <c r="K4963" s="11">
        <f>IF($I4963&lt;&gt;"SI",0,IFERROR($F4963,0))</f>
        <v/>
      </c>
      <c r="L4963" s="9">
        <f>IF(COUNTA($A4963:$H4963)=0,"",IF($J4963="OTRO",IFERROR(LOOKUP(2,1/(((LISTS!$H$2:$H$26&lt;&gt;"")*ISNUMBER(SEARCH(LISTS!$H$2:$H$26,$G4963)))+((LISTS!$I$2:$I$26&lt;&gt;"")*ISNUMBER(SEARCH(LISTS!$I$2:$I$26,$E4963)))),LISTS!$L$2:$L$26),"Concepto DIAN no mapeado a casilla automatica"),IF(LEFT($J4963,4)="TOPE","Control automatico DIAN: "&amp;$J4963,"Casilla automatica: "&amp;$J4963)))</f>
        <v/>
      </c>
    </row>
    <row r="4964">
      <c r="A4964" s="9" t="n"/>
      <c r="B4964" s="9" t="n"/>
      <c r="C4964" s="9" t="n"/>
      <c r="D4964" s="9" t="n"/>
      <c r="E4964" s="9" t="n"/>
      <c r="F4964" s="11" t="n"/>
      <c r="G4964" s="9" t="n"/>
      <c r="H4964" s="9" t="n"/>
      <c r="I4964" s="9">
        <f>IF(COUNTA($A4964:$H4964)=0,"",IF($J4964="OTRO","NO","SI"))</f>
        <v/>
      </c>
      <c r="J4964" s="9">
        <f>IF(COUNTA($A4964:$H4964)=0,"",IFERROR(LOOKUP(2,1/(((LISTS!$H$2:$H$26&lt;&gt;"")*ISNUMBER(SEARCH(LISTS!$H$2:$H$26,$G4964)))+((LISTS!$I$2:$I$26&lt;&gt;"")*ISNUMBER(SEARCH(LISTS!$I$2:$I$26,$E4964)))),LISTS!$K$2:$K$26),"OTRO"))</f>
        <v/>
      </c>
      <c r="K4964" s="11">
        <f>IF($I4964&lt;&gt;"SI",0,IFERROR($F4964,0))</f>
        <v/>
      </c>
      <c r="L4964" s="9">
        <f>IF(COUNTA($A4964:$H4964)=0,"",IF($J4964="OTRO",IFERROR(LOOKUP(2,1/(((LISTS!$H$2:$H$26&lt;&gt;"")*ISNUMBER(SEARCH(LISTS!$H$2:$H$26,$G4964)))+((LISTS!$I$2:$I$26&lt;&gt;"")*ISNUMBER(SEARCH(LISTS!$I$2:$I$26,$E4964)))),LISTS!$L$2:$L$26),"Concepto DIAN no mapeado a casilla automatica"),IF(LEFT($J4964,4)="TOPE","Control automatico DIAN: "&amp;$J4964,"Casilla automatica: "&amp;$J4964)))</f>
        <v/>
      </c>
    </row>
    <row r="4965">
      <c r="A4965" s="9" t="n"/>
      <c r="B4965" s="9" t="n"/>
      <c r="C4965" s="9" t="n"/>
      <c r="D4965" s="9" t="n"/>
      <c r="E4965" s="9" t="n"/>
      <c r="F4965" s="11" t="n"/>
      <c r="G4965" s="9" t="n"/>
      <c r="H4965" s="9" t="n"/>
      <c r="I4965" s="9">
        <f>IF(COUNTA($A4965:$H4965)=0,"",IF($J4965="OTRO","NO","SI"))</f>
        <v/>
      </c>
      <c r="J4965" s="9">
        <f>IF(COUNTA($A4965:$H4965)=0,"",IFERROR(LOOKUP(2,1/(((LISTS!$H$2:$H$26&lt;&gt;"")*ISNUMBER(SEARCH(LISTS!$H$2:$H$26,$G4965)))+((LISTS!$I$2:$I$26&lt;&gt;"")*ISNUMBER(SEARCH(LISTS!$I$2:$I$26,$E4965)))),LISTS!$K$2:$K$26),"OTRO"))</f>
        <v/>
      </c>
      <c r="K4965" s="11">
        <f>IF($I4965&lt;&gt;"SI",0,IFERROR($F4965,0))</f>
        <v/>
      </c>
      <c r="L4965" s="9">
        <f>IF(COUNTA($A4965:$H4965)=0,"",IF($J4965="OTRO",IFERROR(LOOKUP(2,1/(((LISTS!$H$2:$H$26&lt;&gt;"")*ISNUMBER(SEARCH(LISTS!$H$2:$H$26,$G4965)))+((LISTS!$I$2:$I$26&lt;&gt;"")*ISNUMBER(SEARCH(LISTS!$I$2:$I$26,$E4965)))),LISTS!$L$2:$L$26),"Concepto DIAN no mapeado a casilla automatica"),IF(LEFT($J4965,4)="TOPE","Control automatico DIAN: "&amp;$J4965,"Casilla automatica: "&amp;$J4965)))</f>
        <v/>
      </c>
    </row>
    <row r="4966">
      <c r="A4966" s="9" t="n"/>
      <c r="B4966" s="9" t="n"/>
      <c r="C4966" s="9" t="n"/>
      <c r="D4966" s="9" t="n"/>
      <c r="E4966" s="9" t="n"/>
      <c r="F4966" s="11" t="n"/>
      <c r="G4966" s="9" t="n"/>
      <c r="H4966" s="9" t="n"/>
      <c r="I4966" s="9">
        <f>IF(COUNTA($A4966:$H4966)=0,"",IF($J4966="OTRO","NO","SI"))</f>
        <v/>
      </c>
      <c r="J4966" s="9">
        <f>IF(COUNTA($A4966:$H4966)=0,"",IFERROR(LOOKUP(2,1/(((LISTS!$H$2:$H$26&lt;&gt;"")*ISNUMBER(SEARCH(LISTS!$H$2:$H$26,$G4966)))+((LISTS!$I$2:$I$26&lt;&gt;"")*ISNUMBER(SEARCH(LISTS!$I$2:$I$26,$E4966)))),LISTS!$K$2:$K$26),"OTRO"))</f>
        <v/>
      </c>
      <c r="K4966" s="11">
        <f>IF($I4966&lt;&gt;"SI",0,IFERROR($F4966,0))</f>
        <v/>
      </c>
      <c r="L4966" s="9">
        <f>IF(COUNTA($A4966:$H4966)=0,"",IF($J4966="OTRO",IFERROR(LOOKUP(2,1/(((LISTS!$H$2:$H$26&lt;&gt;"")*ISNUMBER(SEARCH(LISTS!$H$2:$H$26,$G4966)))+((LISTS!$I$2:$I$26&lt;&gt;"")*ISNUMBER(SEARCH(LISTS!$I$2:$I$26,$E4966)))),LISTS!$L$2:$L$26),"Concepto DIAN no mapeado a casilla automatica"),IF(LEFT($J4966,4)="TOPE","Control automatico DIAN: "&amp;$J4966,"Casilla automatica: "&amp;$J4966)))</f>
        <v/>
      </c>
    </row>
    <row r="4967">
      <c r="A4967" s="9" t="n"/>
      <c r="B4967" s="9" t="n"/>
      <c r="C4967" s="9" t="n"/>
      <c r="D4967" s="9" t="n"/>
      <c r="E4967" s="9" t="n"/>
      <c r="F4967" s="11" t="n"/>
      <c r="G4967" s="9" t="n"/>
      <c r="H4967" s="9" t="n"/>
      <c r="I4967" s="9">
        <f>IF(COUNTA($A4967:$H4967)=0,"",IF($J4967="OTRO","NO","SI"))</f>
        <v/>
      </c>
      <c r="J4967" s="9">
        <f>IF(COUNTA($A4967:$H4967)=0,"",IFERROR(LOOKUP(2,1/(((LISTS!$H$2:$H$26&lt;&gt;"")*ISNUMBER(SEARCH(LISTS!$H$2:$H$26,$G4967)))+((LISTS!$I$2:$I$26&lt;&gt;"")*ISNUMBER(SEARCH(LISTS!$I$2:$I$26,$E4967)))),LISTS!$K$2:$K$26),"OTRO"))</f>
        <v/>
      </c>
      <c r="K4967" s="11">
        <f>IF($I4967&lt;&gt;"SI",0,IFERROR($F4967,0))</f>
        <v/>
      </c>
      <c r="L4967" s="9">
        <f>IF(COUNTA($A4967:$H4967)=0,"",IF($J4967="OTRO",IFERROR(LOOKUP(2,1/(((LISTS!$H$2:$H$26&lt;&gt;"")*ISNUMBER(SEARCH(LISTS!$H$2:$H$26,$G4967)))+((LISTS!$I$2:$I$26&lt;&gt;"")*ISNUMBER(SEARCH(LISTS!$I$2:$I$26,$E4967)))),LISTS!$L$2:$L$26),"Concepto DIAN no mapeado a casilla automatica"),IF(LEFT($J4967,4)="TOPE","Control automatico DIAN: "&amp;$J4967,"Casilla automatica: "&amp;$J4967)))</f>
        <v/>
      </c>
    </row>
    <row r="4968">
      <c r="A4968" s="9" t="n"/>
      <c r="B4968" s="9" t="n"/>
      <c r="C4968" s="9" t="n"/>
      <c r="D4968" s="9" t="n"/>
      <c r="E4968" s="9" t="n"/>
      <c r="F4968" s="11" t="n"/>
      <c r="G4968" s="9" t="n"/>
      <c r="H4968" s="9" t="n"/>
      <c r="I4968" s="9">
        <f>IF(COUNTA($A4968:$H4968)=0,"",IF($J4968="OTRO","NO","SI"))</f>
        <v/>
      </c>
      <c r="J4968" s="9">
        <f>IF(COUNTA($A4968:$H4968)=0,"",IFERROR(LOOKUP(2,1/(((LISTS!$H$2:$H$26&lt;&gt;"")*ISNUMBER(SEARCH(LISTS!$H$2:$H$26,$G4968)))+((LISTS!$I$2:$I$26&lt;&gt;"")*ISNUMBER(SEARCH(LISTS!$I$2:$I$26,$E4968)))),LISTS!$K$2:$K$26),"OTRO"))</f>
        <v/>
      </c>
      <c r="K4968" s="11">
        <f>IF($I4968&lt;&gt;"SI",0,IFERROR($F4968,0))</f>
        <v/>
      </c>
      <c r="L4968" s="9">
        <f>IF(COUNTA($A4968:$H4968)=0,"",IF($J4968="OTRO",IFERROR(LOOKUP(2,1/(((LISTS!$H$2:$H$26&lt;&gt;"")*ISNUMBER(SEARCH(LISTS!$H$2:$H$26,$G4968)))+((LISTS!$I$2:$I$26&lt;&gt;"")*ISNUMBER(SEARCH(LISTS!$I$2:$I$26,$E4968)))),LISTS!$L$2:$L$26),"Concepto DIAN no mapeado a casilla automatica"),IF(LEFT($J4968,4)="TOPE","Control automatico DIAN: "&amp;$J4968,"Casilla automatica: "&amp;$J4968)))</f>
        <v/>
      </c>
    </row>
    <row r="4969">
      <c r="A4969" s="9" t="n"/>
      <c r="B4969" s="9" t="n"/>
      <c r="C4969" s="9" t="n"/>
      <c r="D4969" s="9" t="n"/>
      <c r="E4969" s="9" t="n"/>
      <c r="F4969" s="11" t="n"/>
      <c r="G4969" s="9" t="n"/>
      <c r="H4969" s="9" t="n"/>
      <c r="I4969" s="9">
        <f>IF(COUNTA($A4969:$H4969)=0,"",IF($J4969="OTRO","NO","SI"))</f>
        <v/>
      </c>
      <c r="J4969" s="9">
        <f>IF(COUNTA($A4969:$H4969)=0,"",IFERROR(LOOKUP(2,1/(((LISTS!$H$2:$H$26&lt;&gt;"")*ISNUMBER(SEARCH(LISTS!$H$2:$H$26,$G4969)))+((LISTS!$I$2:$I$26&lt;&gt;"")*ISNUMBER(SEARCH(LISTS!$I$2:$I$26,$E4969)))),LISTS!$K$2:$K$26),"OTRO"))</f>
        <v/>
      </c>
      <c r="K4969" s="11">
        <f>IF($I4969&lt;&gt;"SI",0,IFERROR($F4969,0))</f>
        <v/>
      </c>
      <c r="L4969" s="9">
        <f>IF(COUNTA($A4969:$H4969)=0,"",IF($J4969="OTRO",IFERROR(LOOKUP(2,1/(((LISTS!$H$2:$H$26&lt;&gt;"")*ISNUMBER(SEARCH(LISTS!$H$2:$H$26,$G4969)))+((LISTS!$I$2:$I$26&lt;&gt;"")*ISNUMBER(SEARCH(LISTS!$I$2:$I$26,$E4969)))),LISTS!$L$2:$L$26),"Concepto DIAN no mapeado a casilla automatica"),IF(LEFT($J4969,4)="TOPE","Control automatico DIAN: "&amp;$J4969,"Casilla automatica: "&amp;$J4969)))</f>
        <v/>
      </c>
    </row>
    <row r="4970">
      <c r="A4970" s="9" t="n"/>
      <c r="B4970" s="9" t="n"/>
      <c r="C4970" s="9" t="n"/>
      <c r="D4970" s="9" t="n"/>
      <c r="E4970" s="9" t="n"/>
      <c r="F4970" s="11" t="n"/>
      <c r="G4970" s="9" t="n"/>
      <c r="H4970" s="9" t="n"/>
      <c r="I4970" s="9">
        <f>IF(COUNTA($A4970:$H4970)=0,"",IF($J4970="OTRO","NO","SI"))</f>
        <v/>
      </c>
      <c r="J4970" s="9">
        <f>IF(COUNTA($A4970:$H4970)=0,"",IFERROR(LOOKUP(2,1/(((LISTS!$H$2:$H$26&lt;&gt;"")*ISNUMBER(SEARCH(LISTS!$H$2:$H$26,$G4970)))+((LISTS!$I$2:$I$26&lt;&gt;"")*ISNUMBER(SEARCH(LISTS!$I$2:$I$26,$E4970)))),LISTS!$K$2:$K$26),"OTRO"))</f>
        <v/>
      </c>
      <c r="K4970" s="11">
        <f>IF($I4970&lt;&gt;"SI",0,IFERROR($F4970,0))</f>
        <v/>
      </c>
      <c r="L4970" s="9">
        <f>IF(COUNTA($A4970:$H4970)=0,"",IF($J4970="OTRO",IFERROR(LOOKUP(2,1/(((LISTS!$H$2:$H$26&lt;&gt;"")*ISNUMBER(SEARCH(LISTS!$H$2:$H$26,$G4970)))+((LISTS!$I$2:$I$26&lt;&gt;"")*ISNUMBER(SEARCH(LISTS!$I$2:$I$26,$E4970)))),LISTS!$L$2:$L$26),"Concepto DIAN no mapeado a casilla automatica"),IF(LEFT($J4970,4)="TOPE","Control automatico DIAN: "&amp;$J4970,"Casilla automatica: "&amp;$J4970)))</f>
        <v/>
      </c>
    </row>
    <row r="4971">
      <c r="A4971" s="9" t="n"/>
      <c r="B4971" s="9" t="n"/>
      <c r="C4971" s="9" t="n"/>
      <c r="D4971" s="9" t="n"/>
      <c r="E4971" s="9" t="n"/>
      <c r="F4971" s="11" t="n"/>
      <c r="G4971" s="9" t="n"/>
      <c r="H4971" s="9" t="n"/>
      <c r="I4971" s="9">
        <f>IF(COUNTA($A4971:$H4971)=0,"",IF($J4971="OTRO","NO","SI"))</f>
        <v/>
      </c>
      <c r="J4971" s="9">
        <f>IF(COUNTA($A4971:$H4971)=0,"",IFERROR(LOOKUP(2,1/(((LISTS!$H$2:$H$26&lt;&gt;"")*ISNUMBER(SEARCH(LISTS!$H$2:$H$26,$G4971)))+((LISTS!$I$2:$I$26&lt;&gt;"")*ISNUMBER(SEARCH(LISTS!$I$2:$I$26,$E4971)))),LISTS!$K$2:$K$26),"OTRO"))</f>
        <v/>
      </c>
      <c r="K4971" s="11">
        <f>IF($I4971&lt;&gt;"SI",0,IFERROR($F4971,0))</f>
        <v/>
      </c>
      <c r="L4971" s="9">
        <f>IF(COUNTA($A4971:$H4971)=0,"",IF($J4971="OTRO",IFERROR(LOOKUP(2,1/(((LISTS!$H$2:$H$26&lt;&gt;"")*ISNUMBER(SEARCH(LISTS!$H$2:$H$26,$G4971)))+((LISTS!$I$2:$I$26&lt;&gt;"")*ISNUMBER(SEARCH(LISTS!$I$2:$I$26,$E4971)))),LISTS!$L$2:$L$26),"Concepto DIAN no mapeado a casilla automatica"),IF(LEFT($J4971,4)="TOPE","Control automatico DIAN: "&amp;$J4971,"Casilla automatica: "&amp;$J4971)))</f>
        <v/>
      </c>
    </row>
    <row r="4972">
      <c r="A4972" s="9" t="n"/>
      <c r="B4972" s="9" t="n"/>
      <c r="C4972" s="9" t="n"/>
      <c r="D4972" s="9" t="n"/>
      <c r="E4972" s="9" t="n"/>
      <c r="F4972" s="11" t="n"/>
      <c r="G4972" s="9" t="n"/>
      <c r="H4972" s="9" t="n"/>
      <c r="I4972" s="9">
        <f>IF(COUNTA($A4972:$H4972)=0,"",IF($J4972="OTRO","NO","SI"))</f>
        <v/>
      </c>
      <c r="J4972" s="9">
        <f>IF(COUNTA($A4972:$H4972)=0,"",IFERROR(LOOKUP(2,1/(((LISTS!$H$2:$H$26&lt;&gt;"")*ISNUMBER(SEARCH(LISTS!$H$2:$H$26,$G4972)))+((LISTS!$I$2:$I$26&lt;&gt;"")*ISNUMBER(SEARCH(LISTS!$I$2:$I$26,$E4972)))),LISTS!$K$2:$K$26),"OTRO"))</f>
        <v/>
      </c>
      <c r="K4972" s="11">
        <f>IF($I4972&lt;&gt;"SI",0,IFERROR($F4972,0))</f>
        <v/>
      </c>
      <c r="L4972" s="9">
        <f>IF(COUNTA($A4972:$H4972)=0,"",IF($J4972="OTRO",IFERROR(LOOKUP(2,1/(((LISTS!$H$2:$H$26&lt;&gt;"")*ISNUMBER(SEARCH(LISTS!$H$2:$H$26,$G4972)))+((LISTS!$I$2:$I$26&lt;&gt;"")*ISNUMBER(SEARCH(LISTS!$I$2:$I$26,$E4972)))),LISTS!$L$2:$L$26),"Concepto DIAN no mapeado a casilla automatica"),IF(LEFT($J4972,4)="TOPE","Control automatico DIAN: "&amp;$J4972,"Casilla automatica: "&amp;$J4972)))</f>
        <v/>
      </c>
    </row>
    <row r="4973">
      <c r="A4973" s="9" t="n"/>
      <c r="B4973" s="9" t="n"/>
      <c r="C4973" s="9" t="n"/>
      <c r="D4973" s="9" t="n"/>
      <c r="E4973" s="9" t="n"/>
      <c r="F4973" s="11" t="n"/>
      <c r="G4973" s="9" t="n"/>
      <c r="H4973" s="9" t="n"/>
      <c r="I4973" s="9">
        <f>IF(COUNTA($A4973:$H4973)=0,"",IF($J4973="OTRO","NO","SI"))</f>
        <v/>
      </c>
      <c r="J4973" s="9">
        <f>IF(COUNTA($A4973:$H4973)=0,"",IFERROR(LOOKUP(2,1/(((LISTS!$H$2:$H$26&lt;&gt;"")*ISNUMBER(SEARCH(LISTS!$H$2:$H$26,$G4973)))+((LISTS!$I$2:$I$26&lt;&gt;"")*ISNUMBER(SEARCH(LISTS!$I$2:$I$26,$E4973)))),LISTS!$K$2:$K$26),"OTRO"))</f>
        <v/>
      </c>
      <c r="K4973" s="11">
        <f>IF($I4973&lt;&gt;"SI",0,IFERROR($F4973,0))</f>
        <v/>
      </c>
      <c r="L4973" s="9">
        <f>IF(COUNTA($A4973:$H4973)=0,"",IF($J4973="OTRO",IFERROR(LOOKUP(2,1/(((LISTS!$H$2:$H$26&lt;&gt;"")*ISNUMBER(SEARCH(LISTS!$H$2:$H$26,$G4973)))+((LISTS!$I$2:$I$26&lt;&gt;"")*ISNUMBER(SEARCH(LISTS!$I$2:$I$26,$E4973)))),LISTS!$L$2:$L$26),"Concepto DIAN no mapeado a casilla automatica"),IF(LEFT($J4973,4)="TOPE","Control automatico DIAN: "&amp;$J4973,"Casilla automatica: "&amp;$J4973)))</f>
        <v/>
      </c>
    </row>
    <row r="4974">
      <c r="A4974" s="9" t="n"/>
      <c r="B4974" s="9" t="n"/>
      <c r="C4974" s="9" t="n"/>
      <c r="D4974" s="9" t="n"/>
      <c r="E4974" s="9" t="n"/>
      <c r="F4974" s="11" t="n"/>
      <c r="G4974" s="9" t="n"/>
      <c r="H4974" s="9" t="n"/>
      <c r="I4974" s="9">
        <f>IF(COUNTA($A4974:$H4974)=0,"",IF($J4974="OTRO","NO","SI"))</f>
        <v/>
      </c>
      <c r="J4974" s="9">
        <f>IF(COUNTA($A4974:$H4974)=0,"",IFERROR(LOOKUP(2,1/(((LISTS!$H$2:$H$26&lt;&gt;"")*ISNUMBER(SEARCH(LISTS!$H$2:$H$26,$G4974)))+((LISTS!$I$2:$I$26&lt;&gt;"")*ISNUMBER(SEARCH(LISTS!$I$2:$I$26,$E4974)))),LISTS!$K$2:$K$26),"OTRO"))</f>
        <v/>
      </c>
      <c r="K4974" s="11">
        <f>IF($I4974&lt;&gt;"SI",0,IFERROR($F4974,0))</f>
        <v/>
      </c>
      <c r="L4974" s="9">
        <f>IF(COUNTA($A4974:$H4974)=0,"",IF($J4974="OTRO",IFERROR(LOOKUP(2,1/(((LISTS!$H$2:$H$26&lt;&gt;"")*ISNUMBER(SEARCH(LISTS!$H$2:$H$26,$G4974)))+((LISTS!$I$2:$I$26&lt;&gt;"")*ISNUMBER(SEARCH(LISTS!$I$2:$I$26,$E4974)))),LISTS!$L$2:$L$26),"Concepto DIAN no mapeado a casilla automatica"),IF(LEFT($J4974,4)="TOPE","Control automatico DIAN: "&amp;$J4974,"Casilla automatica: "&amp;$J4974)))</f>
        <v/>
      </c>
    </row>
    <row r="4975">
      <c r="A4975" s="9" t="n"/>
      <c r="B4975" s="9" t="n"/>
      <c r="C4975" s="9" t="n"/>
      <c r="D4975" s="9" t="n"/>
      <c r="E4975" s="9" t="n"/>
      <c r="F4975" s="11" t="n"/>
      <c r="G4975" s="9" t="n"/>
      <c r="H4975" s="9" t="n"/>
      <c r="I4975" s="9">
        <f>IF(COUNTA($A4975:$H4975)=0,"",IF($J4975="OTRO","NO","SI"))</f>
        <v/>
      </c>
      <c r="J4975" s="9">
        <f>IF(COUNTA($A4975:$H4975)=0,"",IFERROR(LOOKUP(2,1/(((LISTS!$H$2:$H$26&lt;&gt;"")*ISNUMBER(SEARCH(LISTS!$H$2:$H$26,$G4975)))+((LISTS!$I$2:$I$26&lt;&gt;"")*ISNUMBER(SEARCH(LISTS!$I$2:$I$26,$E4975)))),LISTS!$K$2:$K$26),"OTRO"))</f>
        <v/>
      </c>
      <c r="K4975" s="11">
        <f>IF($I4975&lt;&gt;"SI",0,IFERROR($F4975,0))</f>
        <v/>
      </c>
      <c r="L4975" s="9">
        <f>IF(COUNTA($A4975:$H4975)=0,"",IF($J4975="OTRO",IFERROR(LOOKUP(2,1/(((LISTS!$H$2:$H$26&lt;&gt;"")*ISNUMBER(SEARCH(LISTS!$H$2:$H$26,$G4975)))+((LISTS!$I$2:$I$26&lt;&gt;"")*ISNUMBER(SEARCH(LISTS!$I$2:$I$26,$E4975)))),LISTS!$L$2:$L$26),"Concepto DIAN no mapeado a casilla automatica"),IF(LEFT($J4975,4)="TOPE","Control automatico DIAN: "&amp;$J4975,"Casilla automatica: "&amp;$J4975)))</f>
        <v/>
      </c>
    </row>
    <row r="4976">
      <c r="A4976" s="9" t="n"/>
      <c r="B4976" s="9" t="n"/>
      <c r="C4976" s="9" t="n"/>
      <c r="D4976" s="9" t="n"/>
      <c r="E4976" s="9" t="n"/>
      <c r="F4976" s="11" t="n"/>
      <c r="G4976" s="9" t="n"/>
      <c r="H4976" s="9" t="n"/>
      <c r="I4976" s="9">
        <f>IF(COUNTA($A4976:$H4976)=0,"",IF($J4976="OTRO","NO","SI"))</f>
        <v/>
      </c>
      <c r="J4976" s="9">
        <f>IF(COUNTA($A4976:$H4976)=0,"",IFERROR(LOOKUP(2,1/(((LISTS!$H$2:$H$26&lt;&gt;"")*ISNUMBER(SEARCH(LISTS!$H$2:$H$26,$G4976)))+((LISTS!$I$2:$I$26&lt;&gt;"")*ISNUMBER(SEARCH(LISTS!$I$2:$I$26,$E4976)))),LISTS!$K$2:$K$26),"OTRO"))</f>
        <v/>
      </c>
      <c r="K4976" s="11">
        <f>IF($I4976&lt;&gt;"SI",0,IFERROR($F4976,0))</f>
        <v/>
      </c>
      <c r="L4976" s="9">
        <f>IF(COUNTA($A4976:$H4976)=0,"",IF($J4976="OTRO",IFERROR(LOOKUP(2,1/(((LISTS!$H$2:$H$26&lt;&gt;"")*ISNUMBER(SEARCH(LISTS!$H$2:$H$26,$G4976)))+((LISTS!$I$2:$I$26&lt;&gt;"")*ISNUMBER(SEARCH(LISTS!$I$2:$I$26,$E4976)))),LISTS!$L$2:$L$26),"Concepto DIAN no mapeado a casilla automatica"),IF(LEFT($J4976,4)="TOPE","Control automatico DIAN: "&amp;$J4976,"Casilla automatica: "&amp;$J4976)))</f>
        <v/>
      </c>
    </row>
    <row r="4977">
      <c r="A4977" s="9" t="n"/>
      <c r="B4977" s="9" t="n"/>
      <c r="C4977" s="9" t="n"/>
      <c r="D4977" s="9" t="n"/>
      <c r="E4977" s="9" t="n"/>
      <c r="F4977" s="11" t="n"/>
      <c r="G4977" s="9" t="n"/>
      <c r="H4977" s="9" t="n"/>
      <c r="I4977" s="9">
        <f>IF(COUNTA($A4977:$H4977)=0,"",IF($J4977="OTRO","NO","SI"))</f>
        <v/>
      </c>
      <c r="J4977" s="9">
        <f>IF(COUNTA($A4977:$H4977)=0,"",IFERROR(LOOKUP(2,1/(((LISTS!$H$2:$H$26&lt;&gt;"")*ISNUMBER(SEARCH(LISTS!$H$2:$H$26,$G4977)))+((LISTS!$I$2:$I$26&lt;&gt;"")*ISNUMBER(SEARCH(LISTS!$I$2:$I$26,$E4977)))),LISTS!$K$2:$K$26),"OTRO"))</f>
        <v/>
      </c>
      <c r="K4977" s="11">
        <f>IF($I4977&lt;&gt;"SI",0,IFERROR($F4977,0))</f>
        <v/>
      </c>
      <c r="L4977" s="9">
        <f>IF(COUNTA($A4977:$H4977)=0,"",IF($J4977="OTRO",IFERROR(LOOKUP(2,1/(((LISTS!$H$2:$H$26&lt;&gt;"")*ISNUMBER(SEARCH(LISTS!$H$2:$H$26,$G4977)))+((LISTS!$I$2:$I$26&lt;&gt;"")*ISNUMBER(SEARCH(LISTS!$I$2:$I$26,$E4977)))),LISTS!$L$2:$L$26),"Concepto DIAN no mapeado a casilla automatica"),IF(LEFT($J4977,4)="TOPE","Control automatico DIAN: "&amp;$J4977,"Casilla automatica: "&amp;$J4977)))</f>
        <v/>
      </c>
    </row>
    <row r="4978">
      <c r="A4978" s="9" t="n"/>
      <c r="B4978" s="9" t="n"/>
      <c r="C4978" s="9" t="n"/>
      <c r="D4978" s="9" t="n"/>
      <c r="E4978" s="9" t="n"/>
      <c r="F4978" s="11" t="n"/>
      <c r="G4978" s="9" t="n"/>
      <c r="H4978" s="9" t="n"/>
      <c r="I4978" s="9">
        <f>IF(COUNTA($A4978:$H4978)=0,"",IF($J4978="OTRO","NO","SI"))</f>
        <v/>
      </c>
      <c r="J4978" s="9">
        <f>IF(COUNTA($A4978:$H4978)=0,"",IFERROR(LOOKUP(2,1/(((LISTS!$H$2:$H$26&lt;&gt;"")*ISNUMBER(SEARCH(LISTS!$H$2:$H$26,$G4978)))+((LISTS!$I$2:$I$26&lt;&gt;"")*ISNUMBER(SEARCH(LISTS!$I$2:$I$26,$E4978)))),LISTS!$K$2:$K$26),"OTRO"))</f>
        <v/>
      </c>
      <c r="K4978" s="11">
        <f>IF($I4978&lt;&gt;"SI",0,IFERROR($F4978,0))</f>
        <v/>
      </c>
      <c r="L4978" s="9">
        <f>IF(COUNTA($A4978:$H4978)=0,"",IF($J4978="OTRO",IFERROR(LOOKUP(2,1/(((LISTS!$H$2:$H$26&lt;&gt;"")*ISNUMBER(SEARCH(LISTS!$H$2:$H$26,$G4978)))+((LISTS!$I$2:$I$26&lt;&gt;"")*ISNUMBER(SEARCH(LISTS!$I$2:$I$26,$E4978)))),LISTS!$L$2:$L$26),"Concepto DIAN no mapeado a casilla automatica"),IF(LEFT($J4978,4)="TOPE","Control automatico DIAN: "&amp;$J4978,"Casilla automatica: "&amp;$J4978)))</f>
        <v/>
      </c>
    </row>
    <row r="4979">
      <c r="A4979" s="9" t="n"/>
      <c r="B4979" s="9" t="n"/>
      <c r="C4979" s="9" t="n"/>
      <c r="D4979" s="9" t="n"/>
      <c r="E4979" s="9" t="n"/>
      <c r="F4979" s="11" t="n"/>
      <c r="G4979" s="9" t="n"/>
      <c r="H4979" s="9" t="n"/>
      <c r="I4979" s="9">
        <f>IF(COUNTA($A4979:$H4979)=0,"",IF($J4979="OTRO","NO","SI"))</f>
        <v/>
      </c>
      <c r="J4979" s="9">
        <f>IF(COUNTA($A4979:$H4979)=0,"",IFERROR(LOOKUP(2,1/(((LISTS!$H$2:$H$26&lt;&gt;"")*ISNUMBER(SEARCH(LISTS!$H$2:$H$26,$G4979)))+((LISTS!$I$2:$I$26&lt;&gt;"")*ISNUMBER(SEARCH(LISTS!$I$2:$I$26,$E4979)))),LISTS!$K$2:$K$26),"OTRO"))</f>
        <v/>
      </c>
      <c r="K4979" s="11">
        <f>IF($I4979&lt;&gt;"SI",0,IFERROR($F4979,0))</f>
        <v/>
      </c>
      <c r="L4979" s="9">
        <f>IF(COUNTA($A4979:$H4979)=0,"",IF($J4979="OTRO",IFERROR(LOOKUP(2,1/(((LISTS!$H$2:$H$26&lt;&gt;"")*ISNUMBER(SEARCH(LISTS!$H$2:$H$26,$G4979)))+((LISTS!$I$2:$I$26&lt;&gt;"")*ISNUMBER(SEARCH(LISTS!$I$2:$I$26,$E4979)))),LISTS!$L$2:$L$26),"Concepto DIAN no mapeado a casilla automatica"),IF(LEFT($J4979,4)="TOPE","Control automatico DIAN: "&amp;$J4979,"Casilla automatica: "&amp;$J4979)))</f>
        <v/>
      </c>
    </row>
    <row r="4980">
      <c r="A4980" s="9" t="n"/>
      <c r="B4980" s="9" t="n"/>
      <c r="C4980" s="9" t="n"/>
      <c r="D4980" s="9" t="n"/>
      <c r="E4980" s="9" t="n"/>
      <c r="F4980" s="11" t="n"/>
      <c r="G4980" s="9" t="n"/>
      <c r="H4980" s="9" t="n"/>
      <c r="I4980" s="9">
        <f>IF(COUNTA($A4980:$H4980)=0,"",IF($J4980="OTRO","NO","SI"))</f>
        <v/>
      </c>
      <c r="J4980" s="9">
        <f>IF(COUNTA($A4980:$H4980)=0,"",IFERROR(LOOKUP(2,1/(((LISTS!$H$2:$H$26&lt;&gt;"")*ISNUMBER(SEARCH(LISTS!$H$2:$H$26,$G4980)))+((LISTS!$I$2:$I$26&lt;&gt;"")*ISNUMBER(SEARCH(LISTS!$I$2:$I$26,$E4980)))),LISTS!$K$2:$K$26),"OTRO"))</f>
        <v/>
      </c>
      <c r="K4980" s="11">
        <f>IF($I4980&lt;&gt;"SI",0,IFERROR($F4980,0))</f>
        <v/>
      </c>
      <c r="L4980" s="9">
        <f>IF(COUNTA($A4980:$H4980)=0,"",IF($J4980="OTRO",IFERROR(LOOKUP(2,1/(((LISTS!$H$2:$H$26&lt;&gt;"")*ISNUMBER(SEARCH(LISTS!$H$2:$H$26,$G4980)))+((LISTS!$I$2:$I$26&lt;&gt;"")*ISNUMBER(SEARCH(LISTS!$I$2:$I$26,$E4980)))),LISTS!$L$2:$L$26),"Concepto DIAN no mapeado a casilla automatica"),IF(LEFT($J4980,4)="TOPE","Control automatico DIAN: "&amp;$J4980,"Casilla automatica: "&amp;$J4980)))</f>
        <v/>
      </c>
    </row>
    <row r="4981">
      <c r="A4981" s="9" t="n"/>
      <c r="B4981" s="9" t="n"/>
      <c r="C4981" s="9" t="n"/>
      <c r="D4981" s="9" t="n"/>
      <c r="E4981" s="9" t="n"/>
      <c r="F4981" s="11" t="n"/>
      <c r="G4981" s="9" t="n"/>
      <c r="H4981" s="9" t="n"/>
      <c r="I4981" s="9">
        <f>IF(COUNTA($A4981:$H4981)=0,"",IF($J4981="OTRO","NO","SI"))</f>
        <v/>
      </c>
      <c r="J4981" s="9">
        <f>IF(COUNTA($A4981:$H4981)=0,"",IFERROR(LOOKUP(2,1/(((LISTS!$H$2:$H$26&lt;&gt;"")*ISNUMBER(SEARCH(LISTS!$H$2:$H$26,$G4981)))+((LISTS!$I$2:$I$26&lt;&gt;"")*ISNUMBER(SEARCH(LISTS!$I$2:$I$26,$E4981)))),LISTS!$K$2:$K$26),"OTRO"))</f>
        <v/>
      </c>
      <c r="K4981" s="11">
        <f>IF($I4981&lt;&gt;"SI",0,IFERROR($F4981,0))</f>
        <v/>
      </c>
      <c r="L4981" s="9">
        <f>IF(COUNTA($A4981:$H4981)=0,"",IF($J4981="OTRO",IFERROR(LOOKUP(2,1/(((LISTS!$H$2:$H$26&lt;&gt;"")*ISNUMBER(SEARCH(LISTS!$H$2:$H$26,$G4981)))+((LISTS!$I$2:$I$26&lt;&gt;"")*ISNUMBER(SEARCH(LISTS!$I$2:$I$26,$E4981)))),LISTS!$L$2:$L$26),"Concepto DIAN no mapeado a casilla automatica"),IF(LEFT($J4981,4)="TOPE","Control automatico DIAN: "&amp;$J4981,"Casilla automatica: "&amp;$J4981)))</f>
        <v/>
      </c>
    </row>
    <row r="4982">
      <c r="A4982" s="9" t="n"/>
      <c r="B4982" s="9" t="n"/>
      <c r="C4982" s="9" t="n"/>
      <c r="D4982" s="9" t="n"/>
      <c r="E4982" s="9" t="n"/>
      <c r="F4982" s="11" t="n"/>
      <c r="G4982" s="9" t="n"/>
      <c r="H4982" s="9" t="n"/>
      <c r="I4982" s="9">
        <f>IF(COUNTA($A4982:$H4982)=0,"",IF($J4982="OTRO","NO","SI"))</f>
        <v/>
      </c>
      <c r="J4982" s="9">
        <f>IF(COUNTA($A4982:$H4982)=0,"",IFERROR(LOOKUP(2,1/(((LISTS!$H$2:$H$26&lt;&gt;"")*ISNUMBER(SEARCH(LISTS!$H$2:$H$26,$G4982)))+((LISTS!$I$2:$I$26&lt;&gt;"")*ISNUMBER(SEARCH(LISTS!$I$2:$I$26,$E4982)))),LISTS!$K$2:$K$26),"OTRO"))</f>
        <v/>
      </c>
      <c r="K4982" s="11">
        <f>IF($I4982&lt;&gt;"SI",0,IFERROR($F4982,0))</f>
        <v/>
      </c>
      <c r="L4982" s="9">
        <f>IF(COUNTA($A4982:$H4982)=0,"",IF($J4982="OTRO",IFERROR(LOOKUP(2,1/(((LISTS!$H$2:$H$26&lt;&gt;"")*ISNUMBER(SEARCH(LISTS!$H$2:$H$26,$G4982)))+((LISTS!$I$2:$I$26&lt;&gt;"")*ISNUMBER(SEARCH(LISTS!$I$2:$I$26,$E4982)))),LISTS!$L$2:$L$26),"Concepto DIAN no mapeado a casilla automatica"),IF(LEFT($J4982,4)="TOPE","Control automatico DIAN: "&amp;$J4982,"Casilla automatica: "&amp;$J4982)))</f>
        <v/>
      </c>
    </row>
    <row r="4983">
      <c r="A4983" s="9" t="n"/>
      <c r="B4983" s="9" t="n"/>
      <c r="C4983" s="9" t="n"/>
      <c r="D4983" s="9" t="n"/>
      <c r="E4983" s="9" t="n"/>
      <c r="F4983" s="11" t="n"/>
      <c r="G4983" s="9" t="n"/>
      <c r="H4983" s="9" t="n"/>
      <c r="I4983" s="9">
        <f>IF(COUNTA($A4983:$H4983)=0,"",IF($J4983="OTRO","NO","SI"))</f>
        <v/>
      </c>
      <c r="J4983" s="9">
        <f>IF(COUNTA($A4983:$H4983)=0,"",IFERROR(LOOKUP(2,1/(((LISTS!$H$2:$H$26&lt;&gt;"")*ISNUMBER(SEARCH(LISTS!$H$2:$H$26,$G4983)))+((LISTS!$I$2:$I$26&lt;&gt;"")*ISNUMBER(SEARCH(LISTS!$I$2:$I$26,$E4983)))),LISTS!$K$2:$K$26),"OTRO"))</f>
        <v/>
      </c>
      <c r="K4983" s="11">
        <f>IF($I4983&lt;&gt;"SI",0,IFERROR($F4983,0))</f>
        <v/>
      </c>
      <c r="L4983" s="9">
        <f>IF(COUNTA($A4983:$H4983)=0,"",IF($J4983="OTRO",IFERROR(LOOKUP(2,1/(((LISTS!$H$2:$H$26&lt;&gt;"")*ISNUMBER(SEARCH(LISTS!$H$2:$H$26,$G4983)))+((LISTS!$I$2:$I$26&lt;&gt;"")*ISNUMBER(SEARCH(LISTS!$I$2:$I$26,$E4983)))),LISTS!$L$2:$L$26),"Concepto DIAN no mapeado a casilla automatica"),IF(LEFT($J4983,4)="TOPE","Control automatico DIAN: "&amp;$J4983,"Casilla automatica: "&amp;$J4983)))</f>
        <v/>
      </c>
    </row>
    <row r="4984">
      <c r="A4984" s="9" t="n"/>
      <c r="B4984" s="9" t="n"/>
      <c r="C4984" s="9" t="n"/>
      <c r="D4984" s="9" t="n"/>
      <c r="E4984" s="9" t="n"/>
      <c r="F4984" s="11" t="n"/>
      <c r="G4984" s="9" t="n"/>
      <c r="H4984" s="9" t="n"/>
      <c r="I4984" s="9">
        <f>IF(COUNTA($A4984:$H4984)=0,"",IF($J4984="OTRO","NO","SI"))</f>
        <v/>
      </c>
      <c r="J4984" s="9">
        <f>IF(COUNTA($A4984:$H4984)=0,"",IFERROR(LOOKUP(2,1/(((LISTS!$H$2:$H$26&lt;&gt;"")*ISNUMBER(SEARCH(LISTS!$H$2:$H$26,$G4984)))+((LISTS!$I$2:$I$26&lt;&gt;"")*ISNUMBER(SEARCH(LISTS!$I$2:$I$26,$E4984)))),LISTS!$K$2:$K$26),"OTRO"))</f>
        <v/>
      </c>
      <c r="K4984" s="11">
        <f>IF($I4984&lt;&gt;"SI",0,IFERROR($F4984,0))</f>
        <v/>
      </c>
      <c r="L4984" s="9">
        <f>IF(COUNTA($A4984:$H4984)=0,"",IF($J4984="OTRO",IFERROR(LOOKUP(2,1/(((LISTS!$H$2:$H$26&lt;&gt;"")*ISNUMBER(SEARCH(LISTS!$H$2:$H$26,$G4984)))+((LISTS!$I$2:$I$26&lt;&gt;"")*ISNUMBER(SEARCH(LISTS!$I$2:$I$26,$E4984)))),LISTS!$L$2:$L$26),"Concepto DIAN no mapeado a casilla automatica"),IF(LEFT($J4984,4)="TOPE","Control automatico DIAN: "&amp;$J4984,"Casilla automatica: "&amp;$J4984)))</f>
        <v/>
      </c>
    </row>
    <row r="4985">
      <c r="A4985" s="9" t="n"/>
      <c r="B4985" s="9" t="n"/>
      <c r="C4985" s="9" t="n"/>
      <c r="D4985" s="9" t="n"/>
      <c r="E4985" s="9" t="n"/>
      <c r="F4985" s="11" t="n"/>
      <c r="G4985" s="9" t="n"/>
      <c r="H4985" s="9" t="n"/>
      <c r="I4985" s="9">
        <f>IF(COUNTA($A4985:$H4985)=0,"",IF($J4985="OTRO","NO","SI"))</f>
        <v/>
      </c>
      <c r="J4985" s="9">
        <f>IF(COUNTA($A4985:$H4985)=0,"",IFERROR(LOOKUP(2,1/(((LISTS!$H$2:$H$26&lt;&gt;"")*ISNUMBER(SEARCH(LISTS!$H$2:$H$26,$G4985)))+((LISTS!$I$2:$I$26&lt;&gt;"")*ISNUMBER(SEARCH(LISTS!$I$2:$I$26,$E4985)))),LISTS!$K$2:$K$26),"OTRO"))</f>
        <v/>
      </c>
      <c r="K4985" s="11">
        <f>IF($I4985&lt;&gt;"SI",0,IFERROR($F4985,0))</f>
        <v/>
      </c>
      <c r="L4985" s="9">
        <f>IF(COUNTA($A4985:$H4985)=0,"",IF($J4985="OTRO",IFERROR(LOOKUP(2,1/(((LISTS!$H$2:$H$26&lt;&gt;"")*ISNUMBER(SEARCH(LISTS!$H$2:$H$26,$G4985)))+((LISTS!$I$2:$I$26&lt;&gt;"")*ISNUMBER(SEARCH(LISTS!$I$2:$I$26,$E4985)))),LISTS!$L$2:$L$26),"Concepto DIAN no mapeado a casilla automatica"),IF(LEFT($J4985,4)="TOPE","Control automatico DIAN: "&amp;$J4985,"Casilla automatica: "&amp;$J4985)))</f>
        <v/>
      </c>
    </row>
    <row r="4986">
      <c r="A4986" s="9" t="n"/>
      <c r="B4986" s="9" t="n"/>
      <c r="C4986" s="9" t="n"/>
      <c r="D4986" s="9" t="n"/>
      <c r="E4986" s="9" t="n"/>
      <c r="F4986" s="11" t="n"/>
      <c r="G4986" s="9" t="n"/>
      <c r="H4986" s="9" t="n"/>
      <c r="I4986" s="9">
        <f>IF(COUNTA($A4986:$H4986)=0,"",IF($J4986="OTRO","NO","SI"))</f>
        <v/>
      </c>
      <c r="J4986" s="9">
        <f>IF(COUNTA($A4986:$H4986)=0,"",IFERROR(LOOKUP(2,1/(((LISTS!$H$2:$H$26&lt;&gt;"")*ISNUMBER(SEARCH(LISTS!$H$2:$H$26,$G4986)))+((LISTS!$I$2:$I$26&lt;&gt;"")*ISNUMBER(SEARCH(LISTS!$I$2:$I$26,$E4986)))),LISTS!$K$2:$K$26),"OTRO"))</f>
        <v/>
      </c>
      <c r="K4986" s="11">
        <f>IF($I4986&lt;&gt;"SI",0,IFERROR($F4986,0))</f>
        <v/>
      </c>
      <c r="L4986" s="9">
        <f>IF(COUNTA($A4986:$H4986)=0,"",IF($J4986="OTRO",IFERROR(LOOKUP(2,1/(((LISTS!$H$2:$H$26&lt;&gt;"")*ISNUMBER(SEARCH(LISTS!$H$2:$H$26,$G4986)))+((LISTS!$I$2:$I$26&lt;&gt;"")*ISNUMBER(SEARCH(LISTS!$I$2:$I$26,$E4986)))),LISTS!$L$2:$L$26),"Concepto DIAN no mapeado a casilla automatica"),IF(LEFT($J4986,4)="TOPE","Control automatico DIAN: "&amp;$J4986,"Casilla automatica: "&amp;$J4986)))</f>
        <v/>
      </c>
    </row>
    <row r="4987">
      <c r="A4987" s="9" t="n"/>
      <c r="B4987" s="9" t="n"/>
      <c r="C4987" s="9" t="n"/>
      <c r="D4987" s="9" t="n"/>
      <c r="E4987" s="9" t="n"/>
      <c r="F4987" s="11" t="n"/>
      <c r="G4987" s="9" t="n"/>
      <c r="H4987" s="9" t="n"/>
      <c r="I4987" s="9">
        <f>IF(COUNTA($A4987:$H4987)=0,"",IF($J4987="OTRO","NO","SI"))</f>
        <v/>
      </c>
      <c r="J4987" s="9">
        <f>IF(COUNTA($A4987:$H4987)=0,"",IFERROR(LOOKUP(2,1/(((LISTS!$H$2:$H$26&lt;&gt;"")*ISNUMBER(SEARCH(LISTS!$H$2:$H$26,$G4987)))+((LISTS!$I$2:$I$26&lt;&gt;"")*ISNUMBER(SEARCH(LISTS!$I$2:$I$26,$E4987)))),LISTS!$K$2:$K$26),"OTRO"))</f>
        <v/>
      </c>
      <c r="K4987" s="11">
        <f>IF($I4987&lt;&gt;"SI",0,IFERROR($F4987,0))</f>
        <v/>
      </c>
      <c r="L4987" s="9">
        <f>IF(COUNTA($A4987:$H4987)=0,"",IF($J4987="OTRO",IFERROR(LOOKUP(2,1/(((LISTS!$H$2:$H$26&lt;&gt;"")*ISNUMBER(SEARCH(LISTS!$H$2:$H$26,$G4987)))+((LISTS!$I$2:$I$26&lt;&gt;"")*ISNUMBER(SEARCH(LISTS!$I$2:$I$26,$E4987)))),LISTS!$L$2:$L$26),"Concepto DIAN no mapeado a casilla automatica"),IF(LEFT($J4987,4)="TOPE","Control automatico DIAN: "&amp;$J4987,"Casilla automatica: "&amp;$J4987)))</f>
        <v/>
      </c>
    </row>
    <row r="4988">
      <c r="A4988" s="9" t="n"/>
      <c r="B4988" s="9" t="n"/>
      <c r="C4988" s="9" t="n"/>
      <c r="D4988" s="9" t="n"/>
      <c r="E4988" s="9" t="n"/>
      <c r="F4988" s="11" t="n"/>
      <c r="G4988" s="9" t="n"/>
      <c r="H4988" s="9" t="n"/>
      <c r="I4988" s="9">
        <f>IF(COUNTA($A4988:$H4988)=0,"",IF($J4988="OTRO","NO","SI"))</f>
        <v/>
      </c>
      <c r="J4988" s="9">
        <f>IF(COUNTA($A4988:$H4988)=0,"",IFERROR(LOOKUP(2,1/(((LISTS!$H$2:$H$26&lt;&gt;"")*ISNUMBER(SEARCH(LISTS!$H$2:$H$26,$G4988)))+((LISTS!$I$2:$I$26&lt;&gt;"")*ISNUMBER(SEARCH(LISTS!$I$2:$I$26,$E4988)))),LISTS!$K$2:$K$26),"OTRO"))</f>
        <v/>
      </c>
      <c r="K4988" s="11">
        <f>IF($I4988&lt;&gt;"SI",0,IFERROR($F4988,0))</f>
        <v/>
      </c>
      <c r="L4988" s="9">
        <f>IF(COUNTA($A4988:$H4988)=0,"",IF($J4988="OTRO",IFERROR(LOOKUP(2,1/(((LISTS!$H$2:$H$26&lt;&gt;"")*ISNUMBER(SEARCH(LISTS!$H$2:$H$26,$G4988)))+((LISTS!$I$2:$I$26&lt;&gt;"")*ISNUMBER(SEARCH(LISTS!$I$2:$I$26,$E4988)))),LISTS!$L$2:$L$26),"Concepto DIAN no mapeado a casilla automatica"),IF(LEFT($J4988,4)="TOPE","Control automatico DIAN: "&amp;$J4988,"Casilla automatica: "&amp;$J4988)))</f>
        <v/>
      </c>
    </row>
    <row r="4989">
      <c r="A4989" s="9" t="n"/>
      <c r="B4989" s="9" t="n"/>
      <c r="C4989" s="9" t="n"/>
      <c r="D4989" s="9" t="n"/>
      <c r="E4989" s="9" t="n"/>
      <c r="F4989" s="11" t="n"/>
      <c r="G4989" s="9" t="n"/>
      <c r="H4989" s="9" t="n"/>
      <c r="I4989" s="9">
        <f>IF(COUNTA($A4989:$H4989)=0,"",IF($J4989="OTRO","NO","SI"))</f>
        <v/>
      </c>
      <c r="J4989" s="9">
        <f>IF(COUNTA($A4989:$H4989)=0,"",IFERROR(LOOKUP(2,1/(((LISTS!$H$2:$H$26&lt;&gt;"")*ISNUMBER(SEARCH(LISTS!$H$2:$H$26,$G4989)))+((LISTS!$I$2:$I$26&lt;&gt;"")*ISNUMBER(SEARCH(LISTS!$I$2:$I$26,$E4989)))),LISTS!$K$2:$K$26),"OTRO"))</f>
        <v/>
      </c>
      <c r="K4989" s="11">
        <f>IF($I4989&lt;&gt;"SI",0,IFERROR($F4989,0))</f>
        <v/>
      </c>
      <c r="L4989" s="9">
        <f>IF(COUNTA($A4989:$H4989)=0,"",IF($J4989="OTRO",IFERROR(LOOKUP(2,1/(((LISTS!$H$2:$H$26&lt;&gt;"")*ISNUMBER(SEARCH(LISTS!$H$2:$H$26,$G4989)))+((LISTS!$I$2:$I$26&lt;&gt;"")*ISNUMBER(SEARCH(LISTS!$I$2:$I$26,$E4989)))),LISTS!$L$2:$L$26),"Concepto DIAN no mapeado a casilla automatica"),IF(LEFT($J4989,4)="TOPE","Control automatico DIAN: "&amp;$J4989,"Casilla automatica: "&amp;$J4989)))</f>
        <v/>
      </c>
    </row>
    <row r="4990">
      <c r="A4990" s="9" t="n"/>
      <c r="B4990" s="9" t="n"/>
      <c r="C4990" s="9" t="n"/>
      <c r="D4990" s="9" t="n"/>
      <c r="E4990" s="9" t="n"/>
      <c r="F4990" s="11" t="n"/>
      <c r="G4990" s="9" t="n"/>
      <c r="H4990" s="9" t="n"/>
      <c r="I4990" s="9">
        <f>IF(COUNTA($A4990:$H4990)=0,"",IF($J4990="OTRO","NO","SI"))</f>
        <v/>
      </c>
      <c r="J4990" s="9">
        <f>IF(COUNTA($A4990:$H4990)=0,"",IFERROR(LOOKUP(2,1/(((LISTS!$H$2:$H$26&lt;&gt;"")*ISNUMBER(SEARCH(LISTS!$H$2:$H$26,$G4990)))+((LISTS!$I$2:$I$26&lt;&gt;"")*ISNUMBER(SEARCH(LISTS!$I$2:$I$26,$E4990)))),LISTS!$K$2:$K$26),"OTRO"))</f>
        <v/>
      </c>
      <c r="K4990" s="11">
        <f>IF($I4990&lt;&gt;"SI",0,IFERROR($F4990,0))</f>
        <v/>
      </c>
      <c r="L4990" s="9">
        <f>IF(COUNTA($A4990:$H4990)=0,"",IF($J4990="OTRO",IFERROR(LOOKUP(2,1/(((LISTS!$H$2:$H$26&lt;&gt;"")*ISNUMBER(SEARCH(LISTS!$H$2:$H$26,$G4990)))+((LISTS!$I$2:$I$26&lt;&gt;"")*ISNUMBER(SEARCH(LISTS!$I$2:$I$26,$E4990)))),LISTS!$L$2:$L$26),"Concepto DIAN no mapeado a casilla automatica"),IF(LEFT($J4990,4)="TOPE","Control automatico DIAN: "&amp;$J4990,"Casilla automatica: "&amp;$J4990)))</f>
        <v/>
      </c>
    </row>
    <row r="4991">
      <c r="A4991" s="9" t="n"/>
      <c r="B4991" s="9" t="n"/>
      <c r="C4991" s="9" t="n"/>
      <c r="D4991" s="9" t="n"/>
      <c r="E4991" s="9" t="n"/>
      <c r="F4991" s="11" t="n"/>
      <c r="G4991" s="9" t="n"/>
      <c r="H4991" s="9" t="n"/>
      <c r="I4991" s="9">
        <f>IF(COUNTA($A4991:$H4991)=0,"",IF($J4991="OTRO","NO","SI"))</f>
        <v/>
      </c>
      <c r="J4991" s="9">
        <f>IF(COUNTA($A4991:$H4991)=0,"",IFERROR(LOOKUP(2,1/(((LISTS!$H$2:$H$26&lt;&gt;"")*ISNUMBER(SEARCH(LISTS!$H$2:$H$26,$G4991)))+((LISTS!$I$2:$I$26&lt;&gt;"")*ISNUMBER(SEARCH(LISTS!$I$2:$I$26,$E4991)))),LISTS!$K$2:$K$26),"OTRO"))</f>
        <v/>
      </c>
      <c r="K4991" s="11">
        <f>IF($I4991&lt;&gt;"SI",0,IFERROR($F4991,0))</f>
        <v/>
      </c>
      <c r="L4991" s="9">
        <f>IF(COUNTA($A4991:$H4991)=0,"",IF($J4991="OTRO",IFERROR(LOOKUP(2,1/(((LISTS!$H$2:$H$26&lt;&gt;"")*ISNUMBER(SEARCH(LISTS!$H$2:$H$26,$G4991)))+((LISTS!$I$2:$I$26&lt;&gt;"")*ISNUMBER(SEARCH(LISTS!$I$2:$I$26,$E4991)))),LISTS!$L$2:$L$26),"Concepto DIAN no mapeado a casilla automatica"),IF(LEFT($J4991,4)="TOPE","Control automatico DIAN: "&amp;$J4991,"Casilla automatica: "&amp;$J4991)))</f>
        <v/>
      </c>
    </row>
    <row r="4992">
      <c r="A4992" s="9" t="n"/>
      <c r="B4992" s="9" t="n"/>
      <c r="C4992" s="9" t="n"/>
      <c r="D4992" s="9" t="n"/>
      <c r="E4992" s="9" t="n"/>
      <c r="F4992" s="11" t="n"/>
      <c r="G4992" s="9" t="n"/>
      <c r="H4992" s="9" t="n"/>
      <c r="I4992" s="9">
        <f>IF(COUNTA($A4992:$H4992)=0,"",IF($J4992="OTRO","NO","SI"))</f>
        <v/>
      </c>
      <c r="J4992" s="9">
        <f>IF(COUNTA($A4992:$H4992)=0,"",IFERROR(LOOKUP(2,1/(((LISTS!$H$2:$H$26&lt;&gt;"")*ISNUMBER(SEARCH(LISTS!$H$2:$H$26,$G4992)))+((LISTS!$I$2:$I$26&lt;&gt;"")*ISNUMBER(SEARCH(LISTS!$I$2:$I$26,$E4992)))),LISTS!$K$2:$K$26),"OTRO"))</f>
        <v/>
      </c>
      <c r="K4992" s="11">
        <f>IF($I4992&lt;&gt;"SI",0,IFERROR($F4992,0))</f>
        <v/>
      </c>
      <c r="L4992" s="9">
        <f>IF(COUNTA($A4992:$H4992)=0,"",IF($J4992="OTRO",IFERROR(LOOKUP(2,1/(((LISTS!$H$2:$H$26&lt;&gt;"")*ISNUMBER(SEARCH(LISTS!$H$2:$H$26,$G4992)))+((LISTS!$I$2:$I$26&lt;&gt;"")*ISNUMBER(SEARCH(LISTS!$I$2:$I$26,$E4992)))),LISTS!$L$2:$L$26),"Concepto DIAN no mapeado a casilla automatica"),IF(LEFT($J4992,4)="TOPE","Control automatico DIAN: "&amp;$J4992,"Casilla automatica: "&amp;$J4992)))</f>
        <v/>
      </c>
    </row>
    <row r="4993">
      <c r="A4993" s="9" t="n"/>
      <c r="B4993" s="9" t="n"/>
      <c r="C4993" s="9" t="n"/>
      <c r="D4993" s="9" t="n"/>
      <c r="E4993" s="9" t="n"/>
      <c r="F4993" s="11" t="n"/>
      <c r="G4993" s="9" t="n"/>
      <c r="H4993" s="9" t="n"/>
      <c r="I4993" s="9">
        <f>IF(COUNTA($A4993:$H4993)=0,"",IF($J4993="OTRO","NO","SI"))</f>
        <v/>
      </c>
      <c r="J4993" s="9">
        <f>IF(COUNTA($A4993:$H4993)=0,"",IFERROR(LOOKUP(2,1/(((LISTS!$H$2:$H$26&lt;&gt;"")*ISNUMBER(SEARCH(LISTS!$H$2:$H$26,$G4993)))+((LISTS!$I$2:$I$26&lt;&gt;"")*ISNUMBER(SEARCH(LISTS!$I$2:$I$26,$E4993)))),LISTS!$K$2:$K$26),"OTRO"))</f>
        <v/>
      </c>
      <c r="K4993" s="11">
        <f>IF($I4993&lt;&gt;"SI",0,IFERROR($F4993,0))</f>
        <v/>
      </c>
      <c r="L4993" s="9">
        <f>IF(COUNTA($A4993:$H4993)=0,"",IF($J4993="OTRO",IFERROR(LOOKUP(2,1/(((LISTS!$H$2:$H$26&lt;&gt;"")*ISNUMBER(SEARCH(LISTS!$H$2:$H$26,$G4993)))+((LISTS!$I$2:$I$26&lt;&gt;"")*ISNUMBER(SEARCH(LISTS!$I$2:$I$26,$E4993)))),LISTS!$L$2:$L$26),"Concepto DIAN no mapeado a casilla automatica"),IF(LEFT($J4993,4)="TOPE","Control automatico DIAN: "&amp;$J4993,"Casilla automatica: "&amp;$J4993)))</f>
        <v/>
      </c>
    </row>
    <row r="4994">
      <c r="A4994" s="9" t="n"/>
      <c r="B4994" s="9" t="n"/>
      <c r="C4994" s="9" t="n"/>
      <c r="D4994" s="9" t="n"/>
      <c r="E4994" s="9" t="n"/>
      <c r="F4994" s="11" t="n"/>
      <c r="G4994" s="9" t="n"/>
      <c r="H4994" s="9" t="n"/>
      <c r="I4994" s="9">
        <f>IF(COUNTA($A4994:$H4994)=0,"",IF($J4994="OTRO","NO","SI"))</f>
        <v/>
      </c>
      <c r="J4994" s="9">
        <f>IF(COUNTA($A4994:$H4994)=0,"",IFERROR(LOOKUP(2,1/(((LISTS!$H$2:$H$26&lt;&gt;"")*ISNUMBER(SEARCH(LISTS!$H$2:$H$26,$G4994)))+((LISTS!$I$2:$I$26&lt;&gt;"")*ISNUMBER(SEARCH(LISTS!$I$2:$I$26,$E4994)))),LISTS!$K$2:$K$26),"OTRO"))</f>
        <v/>
      </c>
      <c r="K4994" s="11">
        <f>IF($I4994&lt;&gt;"SI",0,IFERROR($F4994,0))</f>
        <v/>
      </c>
      <c r="L4994" s="9">
        <f>IF(COUNTA($A4994:$H4994)=0,"",IF($J4994="OTRO",IFERROR(LOOKUP(2,1/(((LISTS!$H$2:$H$26&lt;&gt;"")*ISNUMBER(SEARCH(LISTS!$H$2:$H$26,$G4994)))+((LISTS!$I$2:$I$26&lt;&gt;"")*ISNUMBER(SEARCH(LISTS!$I$2:$I$26,$E4994)))),LISTS!$L$2:$L$26),"Concepto DIAN no mapeado a casilla automatica"),IF(LEFT($J4994,4)="TOPE","Control automatico DIAN: "&amp;$J4994,"Casilla automatica: "&amp;$J4994)))</f>
        <v/>
      </c>
    </row>
    <row r="4995">
      <c r="A4995" s="9" t="n"/>
      <c r="B4995" s="9" t="n"/>
      <c r="C4995" s="9" t="n"/>
      <c r="D4995" s="9" t="n"/>
      <c r="E4995" s="9" t="n"/>
      <c r="F4995" s="11" t="n"/>
      <c r="G4995" s="9" t="n"/>
      <c r="H4995" s="9" t="n"/>
      <c r="I4995" s="9">
        <f>IF(COUNTA($A4995:$H4995)=0,"",IF($J4995="OTRO","NO","SI"))</f>
        <v/>
      </c>
      <c r="J4995" s="9">
        <f>IF(COUNTA($A4995:$H4995)=0,"",IFERROR(LOOKUP(2,1/(((LISTS!$H$2:$H$26&lt;&gt;"")*ISNUMBER(SEARCH(LISTS!$H$2:$H$26,$G4995)))+((LISTS!$I$2:$I$26&lt;&gt;"")*ISNUMBER(SEARCH(LISTS!$I$2:$I$26,$E4995)))),LISTS!$K$2:$K$26),"OTRO"))</f>
        <v/>
      </c>
      <c r="K4995" s="11">
        <f>IF($I4995&lt;&gt;"SI",0,IFERROR($F4995,0))</f>
        <v/>
      </c>
      <c r="L4995" s="9">
        <f>IF(COUNTA($A4995:$H4995)=0,"",IF($J4995="OTRO",IFERROR(LOOKUP(2,1/(((LISTS!$H$2:$H$26&lt;&gt;"")*ISNUMBER(SEARCH(LISTS!$H$2:$H$26,$G4995)))+((LISTS!$I$2:$I$26&lt;&gt;"")*ISNUMBER(SEARCH(LISTS!$I$2:$I$26,$E4995)))),LISTS!$L$2:$L$26),"Concepto DIAN no mapeado a casilla automatica"),IF(LEFT($J4995,4)="TOPE","Control automatico DIAN: "&amp;$J4995,"Casilla automatica: "&amp;$J4995)))</f>
        <v/>
      </c>
    </row>
    <row r="4996">
      <c r="A4996" s="9" t="n"/>
      <c r="B4996" s="9" t="n"/>
      <c r="C4996" s="9" t="n"/>
      <c r="D4996" s="9" t="n"/>
      <c r="E4996" s="9" t="n"/>
      <c r="F4996" s="11" t="n"/>
      <c r="G4996" s="9" t="n"/>
      <c r="H4996" s="9" t="n"/>
      <c r="I4996" s="9">
        <f>IF(COUNTA($A4996:$H4996)=0,"",IF($J4996="OTRO","NO","SI"))</f>
        <v/>
      </c>
      <c r="J4996" s="9">
        <f>IF(COUNTA($A4996:$H4996)=0,"",IFERROR(LOOKUP(2,1/(((LISTS!$H$2:$H$26&lt;&gt;"")*ISNUMBER(SEARCH(LISTS!$H$2:$H$26,$G4996)))+((LISTS!$I$2:$I$26&lt;&gt;"")*ISNUMBER(SEARCH(LISTS!$I$2:$I$26,$E4996)))),LISTS!$K$2:$K$26),"OTRO"))</f>
        <v/>
      </c>
      <c r="K4996" s="11">
        <f>IF($I4996&lt;&gt;"SI",0,IFERROR($F4996,0))</f>
        <v/>
      </c>
      <c r="L4996" s="9">
        <f>IF(COUNTA($A4996:$H4996)=0,"",IF($J4996="OTRO",IFERROR(LOOKUP(2,1/(((LISTS!$H$2:$H$26&lt;&gt;"")*ISNUMBER(SEARCH(LISTS!$H$2:$H$26,$G4996)))+((LISTS!$I$2:$I$26&lt;&gt;"")*ISNUMBER(SEARCH(LISTS!$I$2:$I$26,$E4996)))),LISTS!$L$2:$L$26),"Concepto DIAN no mapeado a casilla automatica"),IF(LEFT($J4996,4)="TOPE","Control automatico DIAN: "&amp;$J4996,"Casilla automatica: "&amp;$J4996)))</f>
        <v/>
      </c>
    </row>
    <row r="4997">
      <c r="A4997" s="9" t="n"/>
      <c r="B4997" s="9" t="n"/>
      <c r="C4997" s="9" t="n"/>
      <c r="D4997" s="9" t="n"/>
      <c r="E4997" s="9" t="n"/>
      <c r="F4997" s="11" t="n"/>
      <c r="G4997" s="9" t="n"/>
      <c r="H4997" s="9" t="n"/>
      <c r="I4997" s="9">
        <f>IF(COUNTA($A4997:$H4997)=0,"",IF($J4997="OTRO","NO","SI"))</f>
        <v/>
      </c>
      <c r="J4997" s="9">
        <f>IF(COUNTA($A4997:$H4997)=0,"",IFERROR(LOOKUP(2,1/(((LISTS!$H$2:$H$26&lt;&gt;"")*ISNUMBER(SEARCH(LISTS!$H$2:$H$26,$G4997)))+((LISTS!$I$2:$I$26&lt;&gt;"")*ISNUMBER(SEARCH(LISTS!$I$2:$I$26,$E4997)))),LISTS!$K$2:$K$26),"OTRO"))</f>
        <v/>
      </c>
      <c r="K4997" s="11">
        <f>IF($I4997&lt;&gt;"SI",0,IFERROR($F4997,0))</f>
        <v/>
      </c>
      <c r="L4997" s="9">
        <f>IF(COUNTA($A4997:$H4997)=0,"",IF($J4997="OTRO",IFERROR(LOOKUP(2,1/(((LISTS!$H$2:$H$26&lt;&gt;"")*ISNUMBER(SEARCH(LISTS!$H$2:$H$26,$G4997)))+((LISTS!$I$2:$I$26&lt;&gt;"")*ISNUMBER(SEARCH(LISTS!$I$2:$I$26,$E4997)))),LISTS!$L$2:$L$26),"Concepto DIAN no mapeado a casilla automatica"),IF(LEFT($J4997,4)="TOPE","Control automatico DIAN: "&amp;$J4997,"Casilla automatica: "&amp;$J4997)))</f>
        <v/>
      </c>
    </row>
    <row r="4998">
      <c r="A4998" s="9" t="n"/>
      <c r="B4998" s="9" t="n"/>
      <c r="C4998" s="9" t="n"/>
      <c r="D4998" s="9" t="n"/>
      <c r="E4998" s="9" t="n"/>
      <c r="F4998" s="11" t="n"/>
      <c r="G4998" s="9" t="n"/>
      <c r="H4998" s="9" t="n"/>
      <c r="I4998" s="9">
        <f>IF(COUNTA($A4998:$H4998)=0,"",IF($J4998="OTRO","NO","SI"))</f>
        <v/>
      </c>
      <c r="J4998" s="9">
        <f>IF(COUNTA($A4998:$H4998)=0,"",IFERROR(LOOKUP(2,1/(((LISTS!$H$2:$H$26&lt;&gt;"")*ISNUMBER(SEARCH(LISTS!$H$2:$H$26,$G4998)))+((LISTS!$I$2:$I$26&lt;&gt;"")*ISNUMBER(SEARCH(LISTS!$I$2:$I$26,$E4998)))),LISTS!$K$2:$K$26),"OTRO"))</f>
        <v/>
      </c>
      <c r="K4998" s="11">
        <f>IF($I4998&lt;&gt;"SI",0,IFERROR($F4998,0))</f>
        <v/>
      </c>
      <c r="L4998" s="9">
        <f>IF(COUNTA($A4998:$H4998)=0,"",IF($J4998="OTRO",IFERROR(LOOKUP(2,1/(((LISTS!$H$2:$H$26&lt;&gt;"")*ISNUMBER(SEARCH(LISTS!$H$2:$H$26,$G4998)))+((LISTS!$I$2:$I$26&lt;&gt;"")*ISNUMBER(SEARCH(LISTS!$I$2:$I$26,$E4998)))),LISTS!$L$2:$L$26),"Concepto DIAN no mapeado a casilla automatica"),IF(LEFT($J4998,4)="TOPE","Control automatico DIAN: "&amp;$J4998,"Casilla automatica: "&amp;$J4998)))</f>
        <v/>
      </c>
    </row>
    <row r="4999">
      <c r="A4999" s="9" t="n"/>
      <c r="B4999" s="9" t="n"/>
      <c r="C4999" s="9" t="n"/>
      <c r="D4999" s="9" t="n"/>
      <c r="E4999" s="9" t="n"/>
      <c r="F4999" s="11" t="n"/>
      <c r="G4999" s="9" t="n"/>
      <c r="H4999" s="9" t="n"/>
      <c r="I4999" s="9">
        <f>IF(COUNTA($A4999:$H4999)=0,"",IF($J4999="OTRO","NO","SI"))</f>
        <v/>
      </c>
      <c r="J4999" s="9">
        <f>IF(COUNTA($A4999:$H4999)=0,"",IFERROR(LOOKUP(2,1/(((LISTS!$H$2:$H$26&lt;&gt;"")*ISNUMBER(SEARCH(LISTS!$H$2:$H$26,$G4999)))+((LISTS!$I$2:$I$26&lt;&gt;"")*ISNUMBER(SEARCH(LISTS!$I$2:$I$26,$E4999)))),LISTS!$K$2:$K$26),"OTRO"))</f>
        <v/>
      </c>
      <c r="K4999" s="11">
        <f>IF($I4999&lt;&gt;"SI",0,IFERROR($F4999,0))</f>
        <v/>
      </c>
      <c r="L4999" s="9">
        <f>IF(COUNTA($A4999:$H4999)=0,"",IF($J4999="OTRO",IFERROR(LOOKUP(2,1/(((LISTS!$H$2:$H$26&lt;&gt;"")*ISNUMBER(SEARCH(LISTS!$H$2:$H$26,$G4999)))+((LISTS!$I$2:$I$26&lt;&gt;"")*ISNUMBER(SEARCH(LISTS!$I$2:$I$26,$E4999)))),LISTS!$L$2:$L$26),"Concepto DIAN no mapeado a casilla automatica"),IF(LEFT($J4999,4)="TOPE","Control automatico DIAN: "&amp;$J4999,"Casilla automatica: "&amp;$J4999)))</f>
        <v/>
      </c>
    </row>
    <row r="5000">
      <c r="A5000" s="9" t="n"/>
      <c r="B5000" s="9" t="n"/>
      <c r="C5000" s="9" t="n"/>
      <c r="D5000" s="9" t="n"/>
      <c r="E5000" s="9" t="n"/>
      <c r="F5000" s="11" t="n"/>
      <c r="G5000" s="9" t="n"/>
      <c r="H5000" s="9" t="n"/>
      <c r="I5000" s="9">
        <f>IF(COUNTA($A5000:$H5000)=0,"",IF($J5000="OTRO","NO","SI"))</f>
        <v/>
      </c>
      <c r="J5000" s="9">
        <f>IF(COUNTA($A5000:$H5000)=0,"",IFERROR(LOOKUP(2,1/(((LISTS!$H$2:$H$26&lt;&gt;"")*ISNUMBER(SEARCH(LISTS!$H$2:$H$26,$G5000)))+((LISTS!$I$2:$I$26&lt;&gt;"")*ISNUMBER(SEARCH(LISTS!$I$2:$I$26,$E5000)))),LISTS!$K$2:$K$26),"OTRO"))</f>
        <v/>
      </c>
      <c r="K5000" s="11">
        <f>IF($I5000&lt;&gt;"SI",0,IFERROR($F5000,0))</f>
        <v/>
      </c>
      <c r="L5000" s="9">
        <f>IF(COUNTA($A5000:$H5000)=0,"",IF($J5000="OTRO",IFERROR(LOOKUP(2,1/(((LISTS!$H$2:$H$26&lt;&gt;"")*ISNUMBER(SEARCH(LISTS!$H$2:$H$26,$G5000)))+((LISTS!$I$2:$I$26&lt;&gt;"")*ISNUMBER(SEARCH(LISTS!$I$2:$I$26,$E5000)))),LISTS!$L$2:$L$26),"Concepto DIAN no mapeado a casilla automatica"),IF(LEFT($J5000,4)="TOPE","Control automatico DIAN: "&amp;$J5000,"Casilla automatica: "&amp;$J5000)))</f>
        <v/>
      </c>
    </row>
    <row r="5001">
      <c r="A5001" s="9" t="n"/>
      <c r="B5001" s="9" t="n"/>
      <c r="C5001" s="9" t="n"/>
      <c r="D5001" s="9" t="n"/>
      <c r="E5001" s="9" t="n"/>
      <c r="F5001" s="11" t="n"/>
      <c r="G5001" s="9" t="n"/>
      <c r="H5001" s="9" t="n"/>
      <c r="I5001" s="9">
        <f>IF(COUNTA($A5001:$H5001)=0,"",IF($J5001="OTRO","NO","SI"))</f>
        <v/>
      </c>
      <c r="J5001" s="9">
        <f>IF(COUNTA($A5001:$H5001)=0,"",IFERROR(LOOKUP(2,1/(((LISTS!$H$2:$H$26&lt;&gt;"")*ISNUMBER(SEARCH(LISTS!$H$2:$H$26,$G5001)))+((LISTS!$I$2:$I$26&lt;&gt;"")*ISNUMBER(SEARCH(LISTS!$I$2:$I$26,$E5001)))),LISTS!$K$2:$K$26),"OTRO"))</f>
        <v/>
      </c>
      <c r="K5001" s="11">
        <f>IF($I5001&lt;&gt;"SI",0,IFERROR($F5001,0))</f>
        <v/>
      </c>
      <c r="L5001" s="9">
        <f>IF(COUNTA($A5001:$H5001)=0,"",IF($J5001="OTRO",IFERROR(LOOKUP(2,1/(((LISTS!$H$2:$H$26&lt;&gt;"")*ISNUMBER(SEARCH(LISTS!$H$2:$H$26,$G5001)))+((LISTS!$I$2:$I$26&lt;&gt;"")*ISNUMBER(SEARCH(LISTS!$I$2:$I$26,$E5001)))),LISTS!$L$2:$L$26),"Concepto DIAN no mapeado a casilla automatica"),IF(LEFT($J5001,4)="TOPE","Control automatico DIAN: "&amp;$J5001,"Casilla automatica: "&amp;$J5001)))</f>
        <v/>
      </c>
    </row>
    <row r="5002">
      <c r="A5002" s="9" t="n"/>
      <c r="B5002" s="9" t="n"/>
      <c r="C5002" s="9" t="n"/>
      <c r="D5002" s="9" t="n"/>
      <c r="E5002" s="9" t="n"/>
      <c r="F5002" s="11" t="n"/>
      <c r="G5002" s="9" t="n"/>
      <c r="H5002" s="9" t="n"/>
      <c r="I5002" s="9">
        <f>IF(COUNTA($A5002:$H5002)=0,"",IF($J5002="OTRO","NO","SI"))</f>
        <v/>
      </c>
      <c r="J5002" s="9">
        <f>IF(COUNTA($A5002:$H5002)=0,"",IFERROR(LOOKUP(2,1/(((LISTS!$H$2:$H$26&lt;&gt;"")*ISNUMBER(SEARCH(LISTS!$H$2:$H$26,$G5002)))+((LISTS!$I$2:$I$26&lt;&gt;"")*ISNUMBER(SEARCH(LISTS!$I$2:$I$26,$E5002)))),LISTS!$K$2:$K$26),"OTRO"))</f>
        <v/>
      </c>
      <c r="K5002" s="11">
        <f>IF($I5002&lt;&gt;"SI",0,IFERROR($F5002,0))</f>
        <v/>
      </c>
      <c r="L5002" s="9">
        <f>IF(COUNTA($A5002:$H5002)=0,"",IF($J5002="OTRO",IFERROR(LOOKUP(2,1/(((LISTS!$H$2:$H$26&lt;&gt;"")*ISNUMBER(SEARCH(LISTS!$H$2:$H$26,$G5002)))+((LISTS!$I$2:$I$26&lt;&gt;"")*ISNUMBER(SEARCH(LISTS!$I$2:$I$26,$E5002)))),LISTS!$L$2:$L$26),"Concepto DIAN no mapeado a casilla automatica"),IF(LEFT($J5002,4)="TOPE","Control automatico DIAN: "&amp;$J5002,"Casilla automatica: "&amp;$J5002)))</f>
        <v/>
      </c>
    </row>
    <row r="5003">
      <c r="A5003" s="9" t="n"/>
      <c r="B5003" s="9" t="n"/>
      <c r="C5003" s="9" t="n"/>
      <c r="D5003" s="9" t="n"/>
      <c r="E5003" s="9" t="n"/>
      <c r="F5003" s="11" t="n"/>
      <c r="G5003" s="9" t="n"/>
      <c r="H5003" s="9" t="n"/>
      <c r="I5003" s="9">
        <f>IF(COUNTA($A5003:$H5003)=0,"",IF($J5003="OTRO","NO","SI"))</f>
        <v/>
      </c>
      <c r="J5003" s="9">
        <f>IF(COUNTA($A5003:$H5003)=0,"",IFERROR(LOOKUP(2,1/(((LISTS!$H$2:$H$26&lt;&gt;"")*ISNUMBER(SEARCH(LISTS!$H$2:$H$26,$G5003)))+((LISTS!$I$2:$I$26&lt;&gt;"")*ISNUMBER(SEARCH(LISTS!$I$2:$I$26,$E5003)))),LISTS!$K$2:$K$26),"OTRO"))</f>
        <v/>
      </c>
      <c r="K5003" s="11">
        <f>IF($I5003&lt;&gt;"SI",0,IFERROR($F5003,0))</f>
        <v/>
      </c>
      <c r="L5003" s="9">
        <f>IF(COUNTA($A5003:$H5003)=0,"",IF($J5003="OTRO",IFERROR(LOOKUP(2,1/(((LISTS!$H$2:$H$26&lt;&gt;"")*ISNUMBER(SEARCH(LISTS!$H$2:$H$26,$G5003)))+((LISTS!$I$2:$I$26&lt;&gt;"")*ISNUMBER(SEARCH(LISTS!$I$2:$I$26,$E5003)))),LISTS!$L$2:$L$26),"Concepto DIAN no mapeado a casilla automatica"),IF(LEFT($J5003,4)="TOPE","Control automatico DIAN: "&amp;$J5003,"Casilla automatica: "&amp;$J5003)))</f>
        <v/>
      </c>
    </row>
    <row r="5004">
      <c r="A5004" s="9" t="n"/>
      <c r="B5004" s="9" t="n"/>
      <c r="C5004" s="9" t="n"/>
      <c r="D5004" s="9" t="n"/>
      <c r="E5004" s="9" t="n"/>
      <c r="F5004" s="11" t="n"/>
      <c r="G5004" s="9" t="n"/>
      <c r="H5004" s="9" t="n"/>
      <c r="I5004" s="9">
        <f>IF(COUNTA($A5004:$H5004)=0,"",IF($J5004="OTRO","NO","SI"))</f>
        <v/>
      </c>
      <c r="J5004" s="9">
        <f>IF(COUNTA($A5004:$H5004)=0,"",IFERROR(LOOKUP(2,1/(((LISTS!$H$2:$H$26&lt;&gt;"")*ISNUMBER(SEARCH(LISTS!$H$2:$H$26,$G5004)))+((LISTS!$I$2:$I$26&lt;&gt;"")*ISNUMBER(SEARCH(LISTS!$I$2:$I$26,$E5004)))),LISTS!$K$2:$K$26),"OTRO"))</f>
        <v/>
      </c>
      <c r="K5004" s="11">
        <f>IF($I5004&lt;&gt;"SI",0,IFERROR($F5004,0))</f>
        <v/>
      </c>
      <c r="L5004" s="9">
        <f>IF(COUNTA($A5004:$H5004)=0,"",IF($J5004="OTRO",IFERROR(LOOKUP(2,1/(((LISTS!$H$2:$H$26&lt;&gt;"")*ISNUMBER(SEARCH(LISTS!$H$2:$H$26,$G5004)))+((LISTS!$I$2:$I$26&lt;&gt;"")*ISNUMBER(SEARCH(LISTS!$I$2:$I$26,$E5004)))),LISTS!$L$2:$L$26),"Concepto DIAN no mapeado a casilla automatica"),IF(LEFT($J5004,4)="TOPE","Control automatico DIAN: "&amp;$J5004,"Casilla automatica: "&amp;$J5004)))</f>
        <v/>
      </c>
    </row>
    <row r="5005">
      <c r="A5005" s="9" t="n"/>
      <c r="B5005" s="9" t="n"/>
      <c r="C5005" s="9" t="n"/>
      <c r="D5005" s="9" t="n"/>
      <c r="E5005" s="9" t="n"/>
      <c r="F5005" s="11" t="n"/>
      <c r="G5005" s="9" t="n"/>
      <c r="H5005" s="9" t="n"/>
      <c r="I5005" s="9">
        <f>IF(COUNTA($A5005:$H5005)=0,"",IF($J5005="OTRO","NO","SI"))</f>
        <v/>
      </c>
      <c r="J5005" s="9">
        <f>IF(COUNTA($A5005:$H5005)=0,"",IFERROR(LOOKUP(2,1/(((LISTS!$H$2:$H$26&lt;&gt;"")*ISNUMBER(SEARCH(LISTS!$H$2:$H$26,$G5005)))+((LISTS!$I$2:$I$26&lt;&gt;"")*ISNUMBER(SEARCH(LISTS!$I$2:$I$26,$E5005)))),LISTS!$K$2:$K$26),"OTRO"))</f>
        <v/>
      </c>
      <c r="K5005" s="11">
        <f>IF($I5005&lt;&gt;"SI",0,IFERROR($F5005,0))</f>
        <v/>
      </c>
      <c r="L5005" s="9">
        <f>IF(COUNTA($A5005:$H5005)=0,"",IF($J5005="OTRO",IFERROR(LOOKUP(2,1/(((LISTS!$H$2:$H$26&lt;&gt;"")*ISNUMBER(SEARCH(LISTS!$H$2:$H$26,$G5005)))+((LISTS!$I$2:$I$26&lt;&gt;"")*ISNUMBER(SEARCH(LISTS!$I$2:$I$26,$E5005)))),LISTS!$L$2:$L$26),"Concepto DIAN no mapeado a casilla automatica"),IF(LEFT($J5005,4)="TOPE","Control automatico DIAN: "&amp;$J5005,"Casilla automatica: "&amp;$J5005)))</f>
        <v/>
      </c>
    </row>
    <row r="5006">
      <c r="A5006" s="9" t="n"/>
      <c r="B5006" s="9" t="n"/>
      <c r="C5006" s="9" t="n"/>
      <c r="D5006" s="9" t="n"/>
      <c r="E5006" s="9" t="n"/>
      <c r="F5006" s="11" t="n"/>
      <c r="G5006" s="9" t="n"/>
      <c r="H5006" s="9" t="n"/>
      <c r="I5006" s="9">
        <f>IF(COUNTA($A5006:$H5006)=0,"",IF($J5006="OTRO","NO","SI"))</f>
        <v/>
      </c>
      <c r="J5006" s="9">
        <f>IF(COUNTA($A5006:$H5006)=0,"",IFERROR(LOOKUP(2,1/(((LISTS!$H$2:$H$26&lt;&gt;"")*ISNUMBER(SEARCH(LISTS!$H$2:$H$26,$G5006)))+((LISTS!$I$2:$I$26&lt;&gt;"")*ISNUMBER(SEARCH(LISTS!$I$2:$I$26,$E5006)))),LISTS!$K$2:$K$26),"OTRO"))</f>
        <v/>
      </c>
      <c r="K5006" s="11">
        <f>IF($I5006&lt;&gt;"SI",0,IFERROR($F5006,0))</f>
        <v/>
      </c>
      <c r="L5006" s="9">
        <f>IF(COUNTA($A5006:$H5006)=0,"",IF($J5006="OTRO",IFERROR(LOOKUP(2,1/(((LISTS!$H$2:$H$26&lt;&gt;"")*ISNUMBER(SEARCH(LISTS!$H$2:$H$26,$G5006)))+((LISTS!$I$2:$I$26&lt;&gt;"")*ISNUMBER(SEARCH(LISTS!$I$2:$I$26,$E5006)))),LISTS!$L$2:$L$26),"Concepto DIAN no mapeado a casilla automatica"),IF(LEFT($J5006,4)="TOPE","Control automatico DIAN: "&amp;$J5006,"Casilla automatica: "&amp;$J5006)))</f>
        <v/>
      </c>
    </row>
    <row r="5007">
      <c r="A5007" s="9" t="n"/>
      <c r="B5007" s="9" t="n"/>
      <c r="C5007" s="9" t="n"/>
      <c r="D5007" s="9" t="n"/>
      <c r="E5007" s="9" t="n"/>
      <c r="F5007" s="11" t="n"/>
      <c r="G5007" s="9" t="n"/>
      <c r="H5007" s="9" t="n"/>
      <c r="I5007" s="9">
        <f>IF(COUNTA($A5007:$H5007)=0,"",IF($J5007="OTRO","NO","SI"))</f>
        <v/>
      </c>
      <c r="J5007" s="9">
        <f>IF(COUNTA($A5007:$H5007)=0,"",IFERROR(LOOKUP(2,1/(((LISTS!$H$2:$H$26&lt;&gt;"")*ISNUMBER(SEARCH(LISTS!$H$2:$H$26,$G5007)))+((LISTS!$I$2:$I$26&lt;&gt;"")*ISNUMBER(SEARCH(LISTS!$I$2:$I$26,$E5007)))),LISTS!$K$2:$K$26),"OTRO"))</f>
        <v/>
      </c>
      <c r="K5007" s="11">
        <f>IF($I5007&lt;&gt;"SI",0,IFERROR($F5007,0))</f>
        <v/>
      </c>
      <c r="L5007" s="9">
        <f>IF(COUNTA($A5007:$H5007)=0,"",IF($J5007="OTRO",IFERROR(LOOKUP(2,1/(((LISTS!$H$2:$H$26&lt;&gt;"")*ISNUMBER(SEARCH(LISTS!$H$2:$H$26,$G5007)))+((LISTS!$I$2:$I$26&lt;&gt;"")*ISNUMBER(SEARCH(LISTS!$I$2:$I$26,$E5007)))),LISTS!$L$2:$L$26),"Concepto DIAN no mapeado a casilla automatica"),IF(LEFT($J5007,4)="TOPE","Control automatico DIAN: "&amp;$J5007,"Casilla automatica: "&amp;$J5007)))</f>
        <v/>
      </c>
    </row>
    <row r="5008">
      <c r="A5008" s="9" t="n"/>
      <c r="B5008" s="9" t="n"/>
      <c r="C5008" s="9" t="n"/>
      <c r="D5008" s="9" t="n"/>
      <c r="E5008" s="9" t="n"/>
      <c r="F5008" s="11" t="n"/>
      <c r="G5008" s="9" t="n"/>
      <c r="H5008" s="9" t="n"/>
      <c r="I5008" s="9">
        <f>IF(COUNTA($A5008:$H5008)=0,"",IF($J5008="OTRO","NO","SI"))</f>
        <v/>
      </c>
      <c r="J5008" s="9">
        <f>IF(COUNTA($A5008:$H5008)=0,"",IFERROR(LOOKUP(2,1/(((LISTS!$H$2:$H$26&lt;&gt;"")*ISNUMBER(SEARCH(LISTS!$H$2:$H$26,$G5008)))+((LISTS!$I$2:$I$26&lt;&gt;"")*ISNUMBER(SEARCH(LISTS!$I$2:$I$26,$E5008)))),LISTS!$K$2:$K$26),"OTRO"))</f>
        <v/>
      </c>
      <c r="K5008" s="11">
        <f>IF($I5008&lt;&gt;"SI",0,IFERROR($F5008,0))</f>
        <v/>
      </c>
      <c r="L5008" s="9">
        <f>IF(COUNTA($A5008:$H5008)=0,"",IF($J5008="OTRO",IFERROR(LOOKUP(2,1/(((LISTS!$H$2:$H$26&lt;&gt;"")*ISNUMBER(SEARCH(LISTS!$H$2:$H$26,$G5008)))+((LISTS!$I$2:$I$26&lt;&gt;"")*ISNUMBER(SEARCH(LISTS!$I$2:$I$26,$E5008)))),LISTS!$L$2:$L$26),"Concepto DIAN no mapeado a casilla automatica"),IF(LEFT($J5008,4)="TOPE","Control automatico DIAN: "&amp;$J5008,"Casilla automatica: "&amp;$J5008)))</f>
        <v/>
      </c>
    </row>
    <row r="5009">
      <c r="A5009" s="9" t="n"/>
      <c r="B5009" s="9" t="n"/>
      <c r="C5009" s="9" t="n"/>
      <c r="D5009" s="9" t="n"/>
      <c r="E5009" s="9" t="n"/>
      <c r="F5009" s="11" t="n"/>
      <c r="G5009" s="9" t="n"/>
      <c r="H5009" s="9" t="n"/>
      <c r="I5009" s="9">
        <f>IF(COUNTA($A5009:$H5009)=0,"",IF($J5009="OTRO","NO","SI"))</f>
        <v/>
      </c>
      <c r="J5009" s="9">
        <f>IF(COUNTA($A5009:$H5009)=0,"",IFERROR(LOOKUP(2,1/(((LISTS!$H$2:$H$26&lt;&gt;"")*ISNUMBER(SEARCH(LISTS!$H$2:$H$26,$G5009)))+((LISTS!$I$2:$I$26&lt;&gt;"")*ISNUMBER(SEARCH(LISTS!$I$2:$I$26,$E5009)))),LISTS!$K$2:$K$26),"OTRO"))</f>
        <v/>
      </c>
      <c r="K5009" s="11">
        <f>IF($I5009&lt;&gt;"SI",0,IFERROR($F5009,0))</f>
        <v/>
      </c>
      <c r="L5009" s="9">
        <f>IF(COUNTA($A5009:$H5009)=0,"",IF($J5009="OTRO",IFERROR(LOOKUP(2,1/(((LISTS!$H$2:$H$26&lt;&gt;"")*ISNUMBER(SEARCH(LISTS!$H$2:$H$26,$G5009)))+((LISTS!$I$2:$I$26&lt;&gt;"")*ISNUMBER(SEARCH(LISTS!$I$2:$I$26,$E5009)))),LISTS!$L$2:$L$26),"Concepto DIAN no mapeado a casilla automatica"),IF(LEFT($J5009,4)="TOPE","Control automatico DIAN: "&amp;$J5009,"Casilla automatica: "&amp;$J5009)))</f>
        <v/>
      </c>
    </row>
    <row r="5010">
      <c r="A5010" s="9" t="n"/>
      <c r="B5010" s="9" t="n"/>
      <c r="C5010" s="9" t="n"/>
      <c r="D5010" s="9" t="n"/>
      <c r="E5010" s="9" t="n"/>
      <c r="F5010" s="11" t="n"/>
      <c r="G5010" s="9" t="n"/>
      <c r="H5010" s="9" t="n"/>
      <c r="I5010" s="9">
        <f>IF(COUNTA($A5010:$H5010)=0,"",IF($J5010="OTRO","NO","SI"))</f>
        <v/>
      </c>
      <c r="J5010" s="9">
        <f>IF(COUNTA($A5010:$H5010)=0,"",IFERROR(LOOKUP(2,1/(((LISTS!$H$2:$H$26&lt;&gt;"")*ISNUMBER(SEARCH(LISTS!$H$2:$H$26,$G5010)))+((LISTS!$I$2:$I$26&lt;&gt;"")*ISNUMBER(SEARCH(LISTS!$I$2:$I$26,$E5010)))),LISTS!$K$2:$K$26),"OTRO"))</f>
        <v/>
      </c>
      <c r="K5010" s="11">
        <f>IF($I5010&lt;&gt;"SI",0,IFERROR($F5010,0))</f>
        <v/>
      </c>
      <c r="L5010" s="9">
        <f>IF(COUNTA($A5010:$H5010)=0,"",IF($J5010="OTRO",IFERROR(LOOKUP(2,1/(((LISTS!$H$2:$H$26&lt;&gt;"")*ISNUMBER(SEARCH(LISTS!$H$2:$H$26,$G5010)))+((LISTS!$I$2:$I$26&lt;&gt;"")*ISNUMBER(SEARCH(LISTS!$I$2:$I$26,$E5010)))),LISTS!$L$2:$L$26),"Concepto DIAN no mapeado a casilla automatica"),IF(LEFT($J5010,4)="TOPE","Control automatico DIAN: "&amp;$J5010,"Casilla automatica: "&amp;$J5010)))</f>
        <v/>
      </c>
    </row>
    <row r="5011">
      <c r="A5011" s="9" t="n"/>
      <c r="B5011" s="9" t="n"/>
      <c r="C5011" s="9" t="n"/>
      <c r="D5011" s="9" t="n"/>
      <c r="E5011" s="9" t="n"/>
      <c r="F5011" s="11" t="n"/>
      <c r="G5011" s="9" t="n"/>
      <c r="H5011" s="9" t="n"/>
      <c r="I5011" s="9">
        <f>IF(COUNTA($A5011:$H5011)=0,"",IF($J5011="OTRO","NO","SI"))</f>
        <v/>
      </c>
      <c r="J5011" s="9">
        <f>IF(COUNTA($A5011:$H5011)=0,"",IFERROR(LOOKUP(2,1/(((LISTS!$H$2:$H$26&lt;&gt;"")*ISNUMBER(SEARCH(LISTS!$H$2:$H$26,$G5011)))+((LISTS!$I$2:$I$26&lt;&gt;"")*ISNUMBER(SEARCH(LISTS!$I$2:$I$26,$E5011)))),LISTS!$K$2:$K$26),"OTRO"))</f>
        <v/>
      </c>
      <c r="K5011" s="11">
        <f>IF($I5011&lt;&gt;"SI",0,IFERROR($F5011,0))</f>
        <v/>
      </c>
      <c r="L5011" s="9">
        <f>IF(COUNTA($A5011:$H5011)=0,"",IF($J5011="OTRO",IFERROR(LOOKUP(2,1/(((LISTS!$H$2:$H$26&lt;&gt;"")*ISNUMBER(SEARCH(LISTS!$H$2:$H$26,$G5011)))+((LISTS!$I$2:$I$26&lt;&gt;"")*ISNUMBER(SEARCH(LISTS!$I$2:$I$26,$E5011)))),LISTS!$L$2:$L$26),"Concepto DIAN no mapeado a casilla automatica"),IF(LEFT($J5011,4)="TOPE","Control automatico DIAN: "&amp;$J5011,"Casilla automatica: "&amp;$J5011)))</f>
        <v/>
      </c>
    </row>
    <row r="5012">
      <c r="A5012" s="9" t="n"/>
      <c r="B5012" s="9" t="n"/>
      <c r="C5012" s="9" t="n"/>
      <c r="D5012" s="9" t="n"/>
      <c r="E5012" s="9" t="n"/>
      <c r="F5012" s="11" t="n"/>
      <c r="G5012" s="9" t="n"/>
      <c r="H5012" s="9" t="n"/>
      <c r="I5012" s="9">
        <f>IF(COUNTA($A5012:$H5012)=0,"",IF($J5012="OTRO","NO","SI"))</f>
        <v/>
      </c>
      <c r="J5012" s="9">
        <f>IF(COUNTA($A5012:$H5012)=0,"",IFERROR(LOOKUP(2,1/(((LISTS!$H$2:$H$26&lt;&gt;"")*ISNUMBER(SEARCH(LISTS!$H$2:$H$26,$G5012)))+((LISTS!$I$2:$I$26&lt;&gt;"")*ISNUMBER(SEARCH(LISTS!$I$2:$I$26,$E5012)))),LISTS!$K$2:$K$26),"OTRO"))</f>
        <v/>
      </c>
      <c r="K5012" s="11">
        <f>IF($I5012&lt;&gt;"SI",0,IFERROR($F5012,0))</f>
        <v/>
      </c>
      <c r="L5012" s="9">
        <f>IF(COUNTA($A5012:$H5012)=0,"",IF($J5012="OTRO",IFERROR(LOOKUP(2,1/(((LISTS!$H$2:$H$26&lt;&gt;"")*ISNUMBER(SEARCH(LISTS!$H$2:$H$26,$G5012)))+((LISTS!$I$2:$I$26&lt;&gt;"")*ISNUMBER(SEARCH(LISTS!$I$2:$I$26,$E5012)))),LISTS!$L$2:$L$26),"Concepto DIAN no mapeado a casilla automatica"),IF(LEFT($J5012,4)="TOPE","Control automatico DIAN: "&amp;$J5012,"Casilla automatica: "&amp;$J5012)))</f>
        <v/>
      </c>
    </row>
    <row r="5013">
      <c r="A5013" s="9" t="n"/>
      <c r="B5013" s="9" t="n"/>
      <c r="C5013" s="9" t="n"/>
      <c r="D5013" s="9" t="n"/>
      <c r="E5013" s="9" t="n"/>
      <c r="F5013" s="11" t="n"/>
      <c r="G5013" s="9" t="n"/>
      <c r="H5013" s="9" t="n"/>
      <c r="I5013" s="9">
        <f>IF(COUNTA($A5013:$H5013)=0,"",IF($J5013="OTRO","NO","SI"))</f>
        <v/>
      </c>
      <c r="J5013" s="9">
        <f>IF(COUNTA($A5013:$H5013)=0,"",IFERROR(LOOKUP(2,1/(((LISTS!$H$2:$H$26&lt;&gt;"")*ISNUMBER(SEARCH(LISTS!$H$2:$H$26,$G5013)))+((LISTS!$I$2:$I$26&lt;&gt;"")*ISNUMBER(SEARCH(LISTS!$I$2:$I$26,$E5013)))),LISTS!$K$2:$K$26),"OTRO"))</f>
        <v/>
      </c>
      <c r="K5013" s="11">
        <f>IF($I5013&lt;&gt;"SI",0,IFERROR($F5013,0))</f>
        <v/>
      </c>
      <c r="L5013" s="9">
        <f>IF(COUNTA($A5013:$H5013)=0,"",IF($J5013="OTRO",IFERROR(LOOKUP(2,1/(((LISTS!$H$2:$H$26&lt;&gt;"")*ISNUMBER(SEARCH(LISTS!$H$2:$H$26,$G5013)))+((LISTS!$I$2:$I$26&lt;&gt;"")*ISNUMBER(SEARCH(LISTS!$I$2:$I$26,$E5013)))),LISTS!$L$2:$L$26),"Concepto DIAN no mapeado a casilla automatica"),IF(LEFT($J5013,4)="TOPE","Control automatico DIAN: "&amp;$J5013,"Casilla automatica: "&amp;$J5013)))</f>
        <v/>
      </c>
    </row>
    <row r="5014">
      <c r="A5014" s="9" t="n"/>
      <c r="B5014" s="9" t="n"/>
      <c r="C5014" s="9" t="n"/>
      <c r="D5014" s="9" t="n"/>
      <c r="E5014" s="9" t="n"/>
      <c r="F5014" s="11" t="n"/>
      <c r="G5014" s="9" t="n"/>
      <c r="H5014" s="9" t="n"/>
      <c r="I5014" s="9">
        <f>IF(COUNTA($A5014:$H5014)=0,"",IF($J5014="OTRO","NO","SI"))</f>
        <v/>
      </c>
      <c r="J5014" s="9">
        <f>IF(COUNTA($A5014:$H5014)=0,"",IFERROR(LOOKUP(2,1/(((LISTS!$H$2:$H$26&lt;&gt;"")*ISNUMBER(SEARCH(LISTS!$H$2:$H$26,$G5014)))+((LISTS!$I$2:$I$26&lt;&gt;"")*ISNUMBER(SEARCH(LISTS!$I$2:$I$26,$E5014)))),LISTS!$K$2:$K$26),"OTRO"))</f>
        <v/>
      </c>
      <c r="K5014" s="11">
        <f>IF($I5014&lt;&gt;"SI",0,IFERROR($F5014,0))</f>
        <v/>
      </c>
      <c r="L5014" s="9">
        <f>IF(COUNTA($A5014:$H5014)=0,"",IF($J5014="OTRO",IFERROR(LOOKUP(2,1/(((LISTS!$H$2:$H$26&lt;&gt;"")*ISNUMBER(SEARCH(LISTS!$H$2:$H$26,$G5014)))+((LISTS!$I$2:$I$26&lt;&gt;"")*ISNUMBER(SEARCH(LISTS!$I$2:$I$26,$E5014)))),LISTS!$L$2:$L$26),"Concepto DIAN no mapeado a casilla automatica"),IF(LEFT($J5014,4)="TOPE","Control automatico DIAN: "&amp;$J5014,"Casilla automatica: "&amp;$J5014)))</f>
        <v/>
      </c>
    </row>
    <row r="5015">
      <c r="A5015" s="9" t="n"/>
      <c r="B5015" s="9" t="n"/>
      <c r="C5015" s="9" t="n"/>
      <c r="D5015" s="9" t="n"/>
      <c r="E5015" s="9" t="n"/>
      <c r="F5015" s="11" t="n"/>
      <c r="G5015" s="9" t="n"/>
      <c r="H5015" s="9" t="n"/>
      <c r="I5015" s="9">
        <f>IF(COUNTA($A5015:$H5015)=0,"",IF($J5015="OTRO","NO","SI"))</f>
        <v/>
      </c>
      <c r="J5015" s="9">
        <f>IF(COUNTA($A5015:$H5015)=0,"",IFERROR(LOOKUP(2,1/(((LISTS!$H$2:$H$26&lt;&gt;"")*ISNUMBER(SEARCH(LISTS!$H$2:$H$26,$G5015)))+((LISTS!$I$2:$I$26&lt;&gt;"")*ISNUMBER(SEARCH(LISTS!$I$2:$I$26,$E5015)))),LISTS!$K$2:$K$26),"OTRO"))</f>
        <v/>
      </c>
      <c r="K5015" s="11">
        <f>IF($I5015&lt;&gt;"SI",0,IFERROR($F5015,0))</f>
        <v/>
      </c>
      <c r="L5015" s="9">
        <f>IF(COUNTA($A5015:$H5015)=0,"",IF($J5015="OTRO",IFERROR(LOOKUP(2,1/(((LISTS!$H$2:$H$26&lt;&gt;"")*ISNUMBER(SEARCH(LISTS!$H$2:$H$26,$G5015)))+((LISTS!$I$2:$I$26&lt;&gt;"")*ISNUMBER(SEARCH(LISTS!$I$2:$I$26,$E5015)))),LISTS!$L$2:$L$26),"Concepto DIAN no mapeado a casilla automatica"),IF(LEFT($J5015,4)="TOPE","Control automatico DIAN: "&amp;$J5015,"Casilla automatica: "&amp;$J5015)))</f>
        <v/>
      </c>
    </row>
    <row r="5016">
      <c r="A5016" s="9" t="n"/>
      <c r="B5016" s="9" t="n"/>
      <c r="C5016" s="9" t="n"/>
      <c r="D5016" s="9" t="n"/>
      <c r="E5016" s="9" t="n"/>
      <c r="F5016" s="11" t="n"/>
      <c r="G5016" s="9" t="n"/>
      <c r="H5016" s="9" t="n"/>
      <c r="I5016" s="9">
        <f>IF(COUNTA($A5016:$H5016)=0,"",IF($J5016="OTRO","NO","SI"))</f>
        <v/>
      </c>
      <c r="J5016" s="9">
        <f>IF(COUNTA($A5016:$H5016)=0,"",IFERROR(LOOKUP(2,1/(((LISTS!$H$2:$H$26&lt;&gt;"")*ISNUMBER(SEARCH(LISTS!$H$2:$H$26,$G5016)))+((LISTS!$I$2:$I$26&lt;&gt;"")*ISNUMBER(SEARCH(LISTS!$I$2:$I$26,$E5016)))),LISTS!$K$2:$K$26),"OTRO"))</f>
        <v/>
      </c>
      <c r="K5016" s="11">
        <f>IF($I5016&lt;&gt;"SI",0,IFERROR($F5016,0))</f>
        <v/>
      </c>
      <c r="L5016" s="9">
        <f>IF(COUNTA($A5016:$H5016)=0,"",IF($J5016="OTRO",IFERROR(LOOKUP(2,1/(((LISTS!$H$2:$H$26&lt;&gt;"")*ISNUMBER(SEARCH(LISTS!$H$2:$H$26,$G5016)))+((LISTS!$I$2:$I$26&lt;&gt;"")*ISNUMBER(SEARCH(LISTS!$I$2:$I$26,$E5016)))),LISTS!$L$2:$L$26),"Concepto DIAN no mapeado a casilla automatica"),IF(LEFT($J5016,4)="TOPE","Control automatico DIAN: "&amp;$J5016,"Casilla automatica: "&amp;$J5016)))</f>
        <v/>
      </c>
    </row>
  </sheetData>
  <autoFilter ref="A14:L5000"/>
  <mergeCells count="13">
    <mergeCell ref="A4:B4"/>
    <mergeCell ref="A2:F2"/>
    <mergeCell ref="A5:H5"/>
    <mergeCell ref="A7:B7"/>
    <mergeCell ref="C13:H13"/>
    <mergeCell ref="A10:H10"/>
    <mergeCell ref="A13:B13"/>
    <mergeCell ref="A1:B1"/>
    <mergeCell ref="A11:H12"/>
    <mergeCell ref="A8:B8"/>
    <mergeCell ref="A3:B3"/>
    <mergeCell ref="A6:B6"/>
    <mergeCell ref="C1:H1"/>
  </mergeCells>
  <conditionalFormatting sqref="I20:K5016">
    <cfRule type="expression" priority="3" dxfId="3">
      <formula>AND(COUNTA($A20:$H20)&gt;0,$I20="SI",$J20&lt;&gt;"OTRO")</formula>
    </cfRule>
  </conditionalFormatting>
  <conditionalFormatting sqref="I20:L5016">
    <cfRule type="expression" priority="1" dxfId="1">
      <formula>AND(COUNTA($A20:$H20)&gt;0,$J20="OTRO")</formula>
    </cfRule>
    <cfRule type="expression" priority="2" dxfId="2">
      <formula>AND(COUNTA($A20:$H20)&gt;0,$I20="NO")</formula>
    </cfRule>
  </conditionalFormatting>
  <pageMargins left="0.75" right="0.75" top="1" bottom="1" header="0.5" footer="0.5"/>
  <legacyDrawing xmlns:r="http://schemas.openxmlformats.org/officeDocument/2006/relationships" r:id="anysvml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O10015"/>
  <sheetViews>
    <sheetView workbookViewId="0">
      <pane ySplit="18" topLeftCell="A40" activePane="bottomLeft" state="frozen"/>
      <selection pane="bottomLeft" activeCell="M47" sqref="M47"/>
    </sheetView>
  </sheetViews>
  <sheetFormatPr baseColWidth="10" defaultColWidth="8.83203125" defaultRowHeight="15"/>
  <cols>
    <col width="27.6640625" customWidth="1" style="80" min="1" max="1"/>
    <col width="13" customWidth="1" style="80" min="2" max="10"/>
    <col width="100.6640625" customWidth="1" style="80" min="11" max="11"/>
    <col width="10" customWidth="1" style="80" min="12" max="12"/>
    <col width="22" customWidth="1" style="80" min="13" max="13"/>
    <col width="18" customWidth="1" style="80" min="14" max="14"/>
    <col width="24" customWidth="1" style="80" min="15" max="15"/>
  </cols>
  <sheetData>
    <row r="1" ht="16" customHeight="1" s="80">
      <c r="A1" s="64" t="inlineStr">
        <is>
          <t>Nombre</t>
        </is>
      </c>
      <c r="B1" s="65" t="inlineStr">
        <is>
          <t>Informe de Facturas electrónicas adquiridas por año</t>
        </is>
      </c>
      <c r="C1" s="97" t="n"/>
      <c r="D1" s="97" t="n"/>
      <c r="E1" s="97" t="n"/>
      <c r="F1" s="97" t="n"/>
      <c r="G1" s="97" t="n"/>
      <c r="H1" s="97" t="n"/>
      <c r="I1" s="97" t="n"/>
      <c r="J1" s="97" t="n"/>
      <c r="K1" s="97" t="n"/>
      <c r="L1" s="97" t="n"/>
      <c r="M1" s="97" t="n"/>
      <c r="N1" s="97" t="n"/>
      <c r="O1" s="97" t="n"/>
    </row>
    <row r="2" ht="16" customHeight="1" s="80">
      <c r="A2" s="64" t="inlineStr">
        <is>
          <t>Corte</t>
        </is>
      </c>
      <c r="B2" s="65" t="inlineStr">
        <is>
          <t>Pegue aquí su reporte DIAN del año correspondiente.</t>
        </is>
      </c>
      <c r="C2" s="97" t="n"/>
      <c r="D2" s="97" t="n"/>
      <c r="E2" s="97" t="n"/>
      <c r="F2" s="97" t="n"/>
      <c r="G2" s="97" t="n"/>
      <c r="H2" s="97" t="n"/>
      <c r="I2" s="97" t="n"/>
      <c r="J2" s="97" t="n"/>
      <c r="K2" s="97" t="n"/>
      <c r="L2" s="97" t="n"/>
      <c r="M2" s="97" t="n"/>
      <c r="N2" s="97" t="n"/>
      <c r="O2" s="97" t="n"/>
    </row>
    <row r="3" ht="16" customHeight="1" s="80">
      <c r="A3" s="64" t="inlineStr">
        <is>
          <t>Año Gravable</t>
        </is>
      </c>
      <c r="B3" s="65" t="inlineStr">
        <is>
          <t>2024</t>
        </is>
      </c>
      <c r="C3" s="97" t="n"/>
      <c r="D3" s="97" t="n"/>
      <c r="E3" s="97" t="n"/>
      <c r="F3" s="97" t="n"/>
      <c r="G3" s="97" t="n"/>
      <c r="H3" s="97" t="n"/>
      <c r="I3" s="97" t="n"/>
      <c r="J3" s="97" t="n"/>
      <c r="K3" s="97" t="n"/>
      <c r="L3" s="97" t="n"/>
      <c r="M3" s="97" t="n"/>
      <c r="N3" s="97" t="n"/>
      <c r="O3" s="97" t="n"/>
    </row>
    <row r="4" ht="16" customHeight="1" s="80">
      <c r="A4" s="64" t="inlineStr">
        <is>
          <t>Tipo Documento Adquiriente</t>
        </is>
      </c>
      <c r="B4" s="65" t="inlineStr">
        <is>
          <t>13 Cédula de Ciudadanía</t>
        </is>
      </c>
      <c r="C4" s="97" t="n"/>
      <c r="D4" s="97" t="n"/>
      <c r="E4" s="97" t="n"/>
      <c r="F4" s="97" t="n"/>
      <c r="G4" s="97" t="n"/>
      <c r="H4" s="97" t="n"/>
      <c r="I4" s="97" t="n"/>
      <c r="J4" s="97" t="n"/>
      <c r="K4" s="97" t="n"/>
      <c r="L4" s="97" t="n"/>
      <c r="M4" s="97" t="n"/>
      <c r="N4" s="97" t="n"/>
      <c r="O4" s="97" t="n"/>
    </row>
    <row r="5" ht="16" customHeight="1" s="80">
      <c r="A5" s="64" t="inlineStr">
        <is>
          <t>Doc Identificacion Adq.</t>
        </is>
      </c>
      <c r="B5" s="65" t="n"/>
      <c r="C5" s="97" t="n"/>
      <c r="D5" s="97" t="n"/>
      <c r="E5" s="97" t="n"/>
      <c r="F5" s="97" t="n"/>
      <c r="G5" s="97" t="n"/>
      <c r="H5" s="97" t="n"/>
      <c r="I5" s="97" t="n"/>
      <c r="J5" s="97" t="n"/>
      <c r="K5" s="97" t="n"/>
      <c r="L5" s="97" t="n"/>
      <c r="M5" s="97" t="n"/>
      <c r="N5" s="97" t="n"/>
      <c r="O5" s="97" t="n"/>
    </row>
    <row r="6" ht="16" customHeight="1" s="80">
      <c r="A6" s="64" t="inlineStr">
        <is>
          <t>NIT</t>
        </is>
      </c>
      <c r="B6" s="65" t="n"/>
      <c r="C6" s="97" t="n"/>
      <c r="D6" s="97" t="n"/>
      <c r="E6" s="97" t="n"/>
      <c r="F6" s="97" t="n"/>
      <c r="G6" s="97" t="n"/>
      <c r="H6" s="97" t="n"/>
      <c r="I6" s="97" t="n"/>
      <c r="J6" s="97" t="n"/>
      <c r="K6" s="97" t="n"/>
      <c r="L6" s="97" t="n"/>
      <c r="M6" s="97" t="n"/>
      <c r="N6" s="97" t="n"/>
      <c r="O6" s="97" t="n"/>
    </row>
    <row r="7" ht="16" customHeight="1" s="80">
      <c r="A7" s="64" t="inlineStr">
        <is>
          <t>Nombre o razón social</t>
        </is>
      </c>
      <c r="B7" s="65" t="n"/>
      <c r="C7" s="97" t="n"/>
      <c r="D7" s="97" t="n"/>
      <c r="E7" s="97" t="n"/>
      <c r="F7" s="97" t="n"/>
      <c r="G7" s="97" t="n"/>
      <c r="H7" s="97" t="n"/>
      <c r="I7" s="97" t="n"/>
      <c r="J7" s="97" t="n"/>
      <c r="K7" s="97" t="n"/>
      <c r="L7" s="97" t="n"/>
      <c r="M7" s="97" t="n"/>
      <c r="N7" s="97" t="n"/>
      <c r="O7" s="97" t="n"/>
    </row>
    <row r="8" ht="16" customHeight="1" s="80">
      <c r="A8" s="97" t="n"/>
      <c r="B8" s="97" t="n"/>
      <c r="C8" s="97" t="n"/>
      <c r="D8" s="97" t="n"/>
      <c r="E8" s="97" t="n"/>
      <c r="F8" s="97" t="n"/>
      <c r="G8" s="97" t="n"/>
      <c r="H8" s="97" t="n"/>
      <c r="I8" s="97" t="n"/>
      <c r="J8" s="97" t="n"/>
      <c r="K8" s="97" t="n"/>
      <c r="L8" s="97" t="n"/>
      <c r="M8" s="97" t="n"/>
      <c r="N8" s="97" t="n"/>
      <c r="O8" s="97" t="n"/>
    </row>
    <row r="9" ht="16" customHeight="1" s="80">
      <c r="A9" s="66" t="inlineStr">
        <is>
          <t>Si al revisar la información, encuentra facturas emitidas por terceros de bienes o servicios que usted no haya comprado o por valores superiores, por favor repórtelas a la DIAN en su página WEB a través del canal de PQSR y denuncias.</t>
        </is>
      </c>
      <c r="B9" s="97" t="n"/>
      <c r="C9" s="97" t="n"/>
      <c r="D9" s="97" t="n"/>
      <c r="E9" s="97" t="n"/>
      <c r="F9" s="97" t="n"/>
      <c r="G9" s="97" t="n"/>
      <c r="H9" s="97" t="n"/>
      <c r="I9" s="97" t="n"/>
      <c r="J9" s="97" t="n"/>
      <c r="K9" s="97" t="n"/>
      <c r="L9" s="97" t="n"/>
      <c r="M9" s="97" t="n"/>
      <c r="N9" s="97" t="n"/>
      <c r="O9" s="97" t="n"/>
    </row>
    <row r="10" ht="16" customHeight="1" s="80">
      <c r="A10" s="66" t="inlineStr">
        <is>
          <t>Es importante tener presente que no podrá deducir el 1% de las compras que haya solicitado como costo o gasto en el impuesto de renta (numeral 5.1 art. 336 Estatuto Tributario)</t>
        </is>
      </c>
      <c r="B10" s="97" t="n"/>
      <c r="C10" s="97" t="n"/>
      <c r="D10" s="97" t="n"/>
      <c r="E10" s="97" t="n"/>
      <c r="F10" s="97" t="n"/>
      <c r="G10" s="97" t="n"/>
      <c r="H10" s="97" t="n"/>
      <c r="I10" s="97" t="n"/>
      <c r="J10" s="97" t="n"/>
      <c r="K10" s="97" t="n"/>
      <c r="L10" s="97" t="n"/>
      <c r="M10" s="97" t="n"/>
      <c r="N10" s="97" t="n"/>
      <c r="O10" s="97" t="n"/>
    </row>
    <row r="11" ht="16" customHeight="1" s="80">
      <c r="A11" s="66" t="inlineStr">
        <is>
          <t>Recuerde que si el pago de la factura fue realizado a través de tarjeta débito, crédito o cualquier medio electrónico en el que intervenga una entidad vigilada por la Superintendencia Financiera, podrá usarlo para el beneficio de la deducción del 1% (numeral 5° art. 336 E.T.)</t>
        </is>
      </c>
      <c r="B11" s="97" t="n"/>
      <c r="C11" s="97" t="n"/>
      <c r="D11" s="97" t="n"/>
      <c r="E11" s="97" t="n"/>
      <c r="F11" s="97" t="n"/>
      <c r="G11" s="97" t="n"/>
      <c r="H11" s="97" t="n"/>
      <c r="I11" s="97" t="n"/>
      <c r="J11" s="97" t="n"/>
      <c r="K11" s="97" t="n"/>
      <c r="L11" s="97" t="n"/>
      <c r="M11" s="97" t="n"/>
      <c r="N11" s="97" t="n"/>
      <c r="O11" s="97" t="n"/>
    </row>
    <row r="12" ht="16" customHeight="1" s="80">
      <c r="A12" s="66" t="inlineStr">
        <is>
          <t>Definiciones de los medios de pago: 
 1. Efectivo: Pagos realizados con moneda circulante 
 2. Electrónico: pagos con tarjeta débito o crédito u otros medios electrónicos. 
 3. Efectivo y otros: Pagos con moneda circulante y otros medios de pago no considerados electrónicos.
Los datos de la facturación electrónica que se relacionan y que son reportados por los emisores de las mismas, corresponden a una herramienta de consulta y son obtenidos de la información procesada desde servicios digitales DIAN.
Para este informe se toman únicamente documentos de adquiriente que pudo ser identificado como persona natural (no facturado a consumidor "genérico").
Para cumplir con su obligación de declarar, esta información NO ES IMPRESCINDIBLE y en ningún caso reemplaza la información de su realidad económica ni lo exonera de declarar los valores totales que correspondan en su declaración, que son de su exclusivo conocimiento.</t>
        </is>
      </c>
      <c r="B12" s="97" t="n"/>
      <c r="C12" s="97" t="n"/>
      <c r="D12" s="97" t="n"/>
      <c r="E12" s="97" t="n"/>
      <c r="F12" s="97" t="n"/>
      <c r="G12" s="97" t="n"/>
      <c r="H12" s="97" t="n"/>
      <c r="I12" s="97" t="n"/>
      <c r="J12" s="97" t="n"/>
      <c r="K12" s="97" t="n"/>
      <c r="L12" s="97" t="n"/>
      <c r="M12" s="97" t="n"/>
      <c r="N12" s="97" t="n"/>
      <c r="O12" s="97" t="n"/>
    </row>
    <row r="13" ht="16" customHeight="1" s="80">
      <c r="A13" s="97" t="n"/>
      <c r="B13" s="97" t="n"/>
      <c r="C13" s="97" t="n"/>
      <c r="D13" s="97" t="n"/>
      <c r="E13" s="97" t="n"/>
      <c r="F13" s="97" t="n"/>
      <c r="G13" s="97" t="n"/>
      <c r="H13" s="97" t="n"/>
      <c r="I13" s="97" t="n"/>
      <c r="J13" s="97" t="n"/>
      <c r="K13" s="97" t="n"/>
      <c r="L13" s="97" t="n"/>
      <c r="M13" s="97" t="n"/>
      <c r="N13" s="97" t="n"/>
      <c r="O13" s="97" t="n"/>
    </row>
    <row r="14" ht="16" customHeight="1" s="80">
      <c r="A14" s="67" t="inlineStr">
        <is>
          <t xml:space="preserve">Link micrositio: </t>
        </is>
      </c>
      <c r="B14" s="97" t="n"/>
      <c r="C14" s="97" t="n"/>
      <c r="D14" s="97" t="n"/>
      <c r="E14" s="97" t="n"/>
      <c r="F14" s="97" t="n"/>
      <c r="G14" s="97" t="n"/>
      <c r="H14" s="97" t="n"/>
      <c r="I14" s="97" t="n"/>
      <c r="J14" s="97" t="n"/>
      <c r="K14" s="97" t="n"/>
      <c r="L14" s="97" t="n"/>
      <c r="M14" s="97" t="n"/>
      <c r="N14" s="97" t="n"/>
      <c r="O14" s="97" t="n"/>
    </row>
    <row r="15" ht="16" customHeight="1" s="80">
      <c r="A15" s="67" t="inlineStr">
        <is>
          <t>https://micrositios.dian.gov.co/renta-personas-naturales-ag-2024/</t>
        </is>
      </c>
      <c r="B15" s="97" t="n"/>
      <c r="C15" s="97" t="n"/>
      <c r="D15" s="97" t="n"/>
      <c r="E15" s="97" t="n"/>
      <c r="F15" s="97" t="n"/>
      <c r="G15" s="97" t="n"/>
      <c r="H15" s="97" t="n"/>
      <c r="I15" s="97" t="n"/>
      <c r="J15" s="97" t="n"/>
      <c r="K15" s="97" t="n"/>
      <c r="L15" s="97" t="n"/>
      <c r="M15" s="97" t="n"/>
      <c r="N15" s="97" t="n"/>
      <c r="O15" s="97" t="n"/>
    </row>
    <row r="16" ht="16" customHeight="1" s="80">
      <c r="A16" s="97" t="n"/>
      <c r="B16" s="97" t="n"/>
      <c r="C16" s="97" t="n"/>
      <c r="D16" s="97" t="n"/>
      <c r="E16" s="97" t="n"/>
      <c r="F16" s="97" t="n"/>
      <c r="G16" s="97" t="n"/>
      <c r="H16" s="97" t="n"/>
      <c r="I16" s="97" t="n"/>
      <c r="J16" s="97" t="n"/>
      <c r="K16" s="97" t="n"/>
      <c r="L16" s="97" t="n"/>
      <c r="M16" s="97" t="n"/>
      <c r="N16" s="97" t="n"/>
      <c r="O16" s="97" t="n"/>
    </row>
    <row r="17" ht="16" customHeight="1" s="80">
      <c r="A17" s="97" t="n"/>
      <c r="B17" s="97" t="n"/>
      <c r="C17" s="97" t="n"/>
      <c r="D17" s="97" t="n"/>
      <c r="E17" s="97" t="n"/>
      <c r="F17" s="97" t="n"/>
      <c r="G17" s="97" t="n"/>
      <c r="H17" s="97" t="n"/>
      <c r="I17" s="97" t="n"/>
      <c r="J17" s="97" t="n"/>
      <c r="K17" s="97" t="n"/>
      <c r="L17" s="97" t="n"/>
      <c r="M17" s="97" t="n"/>
      <c r="N17" s="97" t="n"/>
      <c r="O17" s="97" t="n"/>
    </row>
    <row r="18" ht="16" customHeight="1" s="80">
      <c r="A18" s="97" t="inlineStr">
        <is>
          <t>Identificación Emisor Factura</t>
        </is>
      </c>
      <c r="B18" s="97" t="inlineStr">
        <is>
          <t>Nombre Emisor Factura</t>
        </is>
      </c>
      <c r="C18" s="97" t="inlineStr">
        <is>
          <t>Fecha Emisión</t>
        </is>
      </c>
      <c r="D18" s="97" t="inlineStr">
        <is>
          <t>Valor Facturado</t>
        </is>
      </c>
      <c r="E18" s="97" t="inlineStr">
        <is>
          <t>Valor Notas Crédito</t>
        </is>
      </c>
      <c r="F18" s="97" t="inlineStr">
        <is>
          <t>Valor Notas Débito</t>
        </is>
      </c>
      <c r="G18" s="97" t="inlineStr">
        <is>
          <t>Valor Factura / Afectada con Notas Débito - Crédito</t>
        </is>
      </c>
      <c r="H18" s="97" t="inlineStr">
        <is>
          <t>Valor Susceptible Beneficio</t>
        </is>
      </c>
      <c r="I18" s="97" t="inlineStr">
        <is>
          <t>Medios De Pago</t>
        </is>
      </c>
      <c r="J18" s="97" t="inlineStr">
        <is>
          <t>Num_factura_venta</t>
        </is>
      </c>
      <c r="K18" s="97" t="inlineStr">
        <is>
          <t>CUFE (Codigo Único De Factura Electrónica)</t>
        </is>
      </c>
      <c r="L18" t="inlineStr">
        <is>
          <t>Incluir?</t>
        </is>
      </c>
      <c r="M18" t="inlineStr">
        <is>
          <t>Ya usado como costo/gasto?</t>
        </is>
      </c>
      <c r="N18" t="inlineStr">
        <is>
          <t>Valor_Beneficio_Base</t>
        </is>
      </c>
      <c r="O18" t="inlineStr">
        <is>
          <t>Observaciones</t>
        </is>
      </c>
    </row>
    <row r="19">
      <c r="A19" s="9" t="n"/>
      <c r="B19" s="9" t="n"/>
      <c r="C19" s="12" t="n"/>
      <c r="D19" s="11" t="n"/>
      <c r="E19" s="11" t="n"/>
      <c r="F19" s="11" t="n"/>
      <c r="G19" s="11" t="n"/>
      <c r="H19" s="11" t="n"/>
      <c r="I19" s="9" t="n"/>
      <c r="J19" s="9" t="n"/>
      <c r="K19" s="9" t="n"/>
      <c r="L19" s="35">
        <f>IF(COUNTA($A19:$K19)=0,"",IF(AND(IFERROR($H19,0)&gt;0,LEN(TRIM($K19&amp;""))&gt;0,IFERROR(LOOKUP(2,1/((LISTS!$M$2:$M$13&lt;&gt;"")*ISNUMBER(SEARCH(LISTS!$M$2:$M$13,$I19))),LISTS!$N$2:$N$13),"NO")="SI"),"SI","NO"))</f>
        <v/>
      </c>
      <c r="M19" s="35">
        <f>IF(COUNTA($A19:$K19)=0,"",IF($K19&lt;&gt;"",IF(COUNTIF($K$19:$K19,$K19)&gt;1,"SI","NO"),IF(COUNTIFS($A$19:$A19,$A19,$C$19:$C19,$C19,$J$19:$J19,$J19,$D$19:$D19,$D19)&gt;1,"SI","NO")))</f>
        <v/>
      </c>
      <c r="N19" s="36">
        <f>IF(COUNTA($A19:$K19)=0,"",IF(AND($L19="SI",$M19="NO"),IFERROR($H19,0),0))</f>
        <v/>
      </c>
      <c r="O19" s="35">
        <f>IF(COUNTA($A19:$K19)=0,"",IF($M19="SI","CUFE o factura duplicada dentro del reporte; no se suma dos veces",IF(IFERROR($H19,0)&lt;=0,"DIAN reporta valor susceptible 0",IF($L19="NO",IFERROR(LOOKUP(2,1/((LISTS!$M$2:$M$13&lt;&gt;"")*ISNUMBER(SEARCH(LISTS!$M$2:$M$13,$I19))),LISTS!$O$2:$O$13),"Medio de pago no elegible o no identificado por DIAN"),"Apta automaticamente por pago electronico y base positiva"))))</f>
        <v/>
      </c>
    </row>
    <row r="20">
      <c r="A20" s="9" t="n"/>
      <c r="B20" s="9" t="n"/>
      <c r="C20" s="12" t="n"/>
      <c r="D20" s="11" t="n"/>
      <c r="E20" s="11" t="n"/>
      <c r="F20" s="11" t="n"/>
      <c r="G20" s="11" t="n"/>
      <c r="H20" s="11" t="n"/>
      <c r="I20" s="9" t="n"/>
      <c r="J20" s="9" t="n"/>
      <c r="K20" s="9" t="n"/>
      <c r="L20" s="35">
        <f>IF(COUNTA($A20:$K20)=0,"",IF(AND(IFERROR($H20,0)&gt;0,LEN(TRIM($K20&amp;""))&gt;0,IFERROR(LOOKUP(2,1/((LISTS!$M$2:$M$13&lt;&gt;"")*ISNUMBER(SEARCH(LISTS!$M$2:$M$13,$I20))),LISTS!$N$2:$N$13),"NO")="SI"),"SI","NO"))</f>
        <v/>
      </c>
      <c r="M20" s="35">
        <f>IF(COUNTA($A20:$K20)=0,"",IF($K20&lt;&gt;"",IF(COUNTIF($K$19:$K20,$K20)&gt;1,"SI","NO"),IF(COUNTIFS($A$19:$A20,$A20,$C$19:$C20,$C20,$J$19:$J20,$J20,$D$19:$D20,$D20)&gt;1,"SI","NO")))</f>
        <v/>
      </c>
      <c r="N20" s="36">
        <f>IF(COUNTA($A20:$K20)=0,"",IF(AND($L20="SI",$M20="NO"),IFERROR($H20,0),0))</f>
        <v/>
      </c>
      <c r="O20" s="35">
        <f>IF(COUNTA($A20:$K20)=0,"",IF($M20="SI","CUFE o factura duplicada dentro del reporte; no se suma dos veces",IF(IFERROR($H20,0)&lt;=0,"DIAN reporta valor susceptible 0",IF($L20="NO",IFERROR(LOOKUP(2,1/((LISTS!$M$2:$M$13&lt;&gt;"")*ISNUMBER(SEARCH(LISTS!$M$2:$M$13,$I20))),LISTS!$O$2:$O$13),"Medio de pago no elegible o no identificado por DIAN"),"Apta automaticamente por pago electronico y base positiva"))))</f>
        <v/>
      </c>
    </row>
    <row r="21">
      <c r="A21" s="9" t="n"/>
      <c r="B21" s="9" t="n"/>
      <c r="C21" s="12" t="n"/>
      <c r="D21" s="11" t="n"/>
      <c r="E21" s="11" t="n"/>
      <c r="F21" s="11" t="n"/>
      <c r="G21" s="11" t="n"/>
      <c r="H21" s="11" t="n"/>
      <c r="I21" s="9" t="n"/>
      <c r="J21" s="9" t="n"/>
      <c r="K21" s="9" t="n"/>
      <c r="L21" s="35">
        <f>IF(COUNTA($A21:$K21)=0,"",IF(AND(IFERROR($H21,0)&gt;0,LEN(TRIM($K21&amp;""))&gt;0,IFERROR(LOOKUP(2,1/((LISTS!$M$2:$M$13&lt;&gt;"")*ISNUMBER(SEARCH(LISTS!$M$2:$M$13,$I21))),LISTS!$N$2:$N$13),"NO")="SI"),"SI","NO"))</f>
        <v/>
      </c>
      <c r="M21" s="35">
        <f>IF(COUNTA($A21:$K21)=0,"",IF($K21&lt;&gt;"",IF(COUNTIF($K$19:$K21,$K21)&gt;1,"SI","NO"),IF(COUNTIFS($A$19:$A21,$A21,$C$19:$C21,$C21,$J$19:$J21,$J21,$D$19:$D21,$D21)&gt;1,"SI","NO")))</f>
        <v/>
      </c>
      <c r="N21" s="36">
        <f>IF(COUNTA($A21:$K21)=0,"",IF(AND($L21="SI",$M21="NO"),IFERROR($H21,0),0))</f>
        <v/>
      </c>
      <c r="O21" s="35">
        <f>IF(COUNTA($A21:$K21)=0,"",IF($M21="SI","CUFE o factura duplicada dentro del reporte; no se suma dos veces",IF(IFERROR($H21,0)&lt;=0,"DIAN reporta valor susceptible 0",IF($L21="NO",IFERROR(LOOKUP(2,1/((LISTS!$M$2:$M$13&lt;&gt;"")*ISNUMBER(SEARCH(LISTS!$M$2:$M$13,$I21))),LISTS!$O$2:$O$13),"Medio de pago no elegible o no identificado por DIAN"),"Apta automaticamente por pago electronico y base positiva"))))</f>
        <v/>
      </c>
    </row>
    <row r="22">
      <c r="A22" s="9" t="n"/>
      <c r="B22" s="9" t="n"/>
      <c r="C22" s="12" t="n"/>
      <c r="D22" s="11" t="n"/>
      <c r="E22" s="11" t="n"/>
      <c r="F22" s="11" t="n"/>
      <c r="G22" s="11" t="n"/>
      <c r="H22" s="11" t="n"/>
      <c r="I22" s="9" t="n"/>
      <c r="J22" s="9" t="n"/>
      <c r="K22" s="9" t="n"/>
      <c r="L22" s="35">
        <f>IF(COUNTA($A22:$K22)=0,"",IF(AND(IFERROR($H22,0)&gt;0,LEN(TRIM($K22&amp;""))&gt;0,IFERROR(LOOKUP(2,1/((LISTS!$M$2:$M$13&lt;&gt;"")*ISNUMBER(SEARCH(LISTS!$M$2:$M$13,$I22))),LISTS!$N$2:$N$13),"NO")="SI"),"SI","NO"))</f>
        <v/>
      </c>
      <c r="M22" s="35">
        <f>IF(COUNTA($A22:$K22)=0,"",IF($K22&lt;&gt;"",IF(COUNTIF($K$19:$K22,$K22)&gt;1,"SI","NO"),IF(COUNTIFS($A$19:$A22,$A22,$C$19:$C22,$C22,$J$19:$J22,$J22,$D$19:$D22,$D22)&gt;1,"SI","NO")))</f>
        <v/>
      </c>
      <c r="N22" s="36">
        <f>IF(COUNTA($A22:$K22)=0,"",IF(AND($L22="SI",$M22="NO"),IFERROR($H22,0),0))</f>
        <v/>
      </c>
      <c r="O22" s="35">
        <f>IF(COUNTA($A22:$K22)=0,"",IF($M22="SI","CUFE o factura duplicada dentro del reporte; no se suma dos veces",IF(IFERROR($H22,0)&lt;=0,"DIAN reporta valor susceptible 0",IF($L22="NO",IFERROR(LOOKUP(2,1/((LISTS!$M$2:$M$13&lt;&gt;"")*ISNUMBER(SEARCH(LISTS!$M$2:$M$13,$I22))),LISTS!$O$2:$O$13),"Medio de pago no elegible o no identificado por DIAN"),"Apta automaticamente por pago electronico y base positiva"))))</f>
        <v/>
      </c>
    </row>
    <row r="23">
      <c r="A23" s="9" t="n"/>
      <c r="B23" s="9" t="n"/>
      <c r="C23" s="12" t="n"/>
      <c r="D23" s="11" t="n"/>
      <c r="E23" s="11" t="n"/>
      <c r="F23" s="11" t="n"/>
      <c r="G23" s="11" t="n"/>
      <c r="H23" s="11" t="n"/>
      <c r="I23" s="9" t="n"/>
      <c r="J23" s="9" t="n"/>
      <c r="K23" s="9" t="n"/>
      <c r="L23" s="35">
        <f>IF(COUNTA($A23:$K23)=0,"",IF(AND(IFERROR($H23,0)&gt;0,LEN(TRIM($K23&amp;""))&gt;0,IFERROR(LOOKUP(2,1/((LISTS!$M$2:$M$13&lt;&gt;"")*ISNUMBER(SEARCH(LISTS!$M$2:$M$13,$I23))),LISTS!$N$2:$N$13),"NO")="SI"),"SI","NO"))</f>
        <v/>
      </c>
      <c r="M23" s="35">
        <f>IF(COUNTA($A23:$K23)=0,"",IF($K23&lt;&gt;"",IF(COUNTIF($K$19:$K23,$K23)&gt;1,"SI","NO"),IF(COUNTIFS($A$19:$A23,$A23,$C$19:$C23,$C23,$J$19:$J23,$J23,$D$19:$D23,$D23)&gt;1,"SI","NO")))</f>
        <v/>
      </c>
      <c r="N23" s="36">
        <f>IF(COUNTA($A23:$K23)=0,"",IF(AND($L23="SI",$M23="NO"),IFERROR($H23,0),0))</f>
        <v/>
      </c>
      <c r="O23" s="35">
        <f>IF(COUNTA($A23:$K23)=0,"",IF($M23="SI","CUFE o factura duplicada dentro del reporte; no se suma dos veces",IF(IFERROR($H23,0)&lt;=0,"DIAN reporta valor susceptible 0",IF($L23="NO",IFERROR(LOOKUP(2,1/((LISTS!$M$2:$M$13&lt;&gt;"")*ISNUMBER(SEARCH(LISTS!$M$2:$M$13,$I23))),LISTS!$O$2:$O$13),"Medio de pago no elegible o no identificado por DIAN"),"Apta automaticamente por pago electronico y base positiva"))))</f>
        <v/>
      </c>
    </row>
    <row r="24">
      <c r="A24" s="9" t="n"/>
      <c r="B24" s="9" t="n"/>
      <c r="C24" s="12" t="n"/>
      <c r="D24" s="11" t="n"/>
      <c r="E24" s="11" t="n"/>
      <c r="F24" s="11" t="n"/>
      <c r="G24" s="11" t="n"/>
      <c r="H24" s="11" t="n"/>
      <c r="I24" s="9" t="n"/>
      <c r="J24" s="9" t="n"/>
      <c r="K24" s="9" t="n"/>
      <c r="L24" s="35">
        <f>IF(COUNTA($A24:$K24)=0,"",IF(AND(IFERROR($H24,0)&gt;0,LEN(TRIM($K24&amp;""))&gt;0,IFERROR(LOOKUP(2,1/((LISTS!$M$2:$M$13&lt;&gt;"")*ISNUMBER(SEARCH(LISTS!$M$2:$M$13,$I24))),LISTS!$N$2:$N$13),"NO")="SI"),"SI","NO"))</f>
        <v/>
      </c>
      <c r="M24" s="35">
        <f>IF(COUNTA($A24:$K24)=0,"",IF($K24&lt;&gt;"",IF(COUNTIF($K$19:$K24,$K24)&gt;1,"SI","NO"),IF(COUNTIFS($A$19:$A24,$A24,$C$19:$C24,$C24,$J$19:$J24,$J24,$D$19:$D24,$D24)&gt;1,"SI","NO")))</f>
        <v/>
      </c>
      <c r="N24" s="36">
        <f>IF(COUNTA($A24:$K24)=0,"",IF(AND($L24="SI",$M24="NO"),IFERROR($H24,0),0))</f>
        <v/>
      </c>
      <c r="O24" s="35">
        <f>IF(COUNTA($A24:$K24)=0,"",IF($M24="SI","CUFE o factura duplicada dentro del reporte; no se suma dos veces",IF(IFERROR($H24,0)&lt;=0,"DIAN reporta valor susceptible 0",IF($L24="NO",IFERROR(LOOKUP(2,1/((LISTS!$M$2:$M$13&lt;&gt;"")*ISNUMBER(SEARCH(LISTS!$M$2:$M$13,$I24))),LISTS!$O$2:$O$13),"Medio de pago no elegible o no identificado por DIAN"),"Apta automaticamente por pago electronico y base positiva"))))</f>
        <v/>
      </c>
    </row>
    <row r="25">
      <c r="A25" s="9" t="n"/>
      <c r="B25" s="9" t="n"/>
      <c r="C25" s="12" t="n"/>
      <c r="D25" s="11" t="n"/>
      <c r="E25" s="11" t="n"/>
      <c r="F25" s="11" t="n"/>
      <c r="G25" s="11" t="n"/>
      <c r="H25" s="11" t="n"/>
      <c r="I25" s="9" t="n"/>
      <c r="J25" s="9" t="n"/>
      <c r="K25" s="9" t="n"/>
      <c r="L25" s="35">
        <f>IF(COUNTA($A25:$K25)=0,"",IF(AND(IFERROR($H25,0)&gt;0,LEN(TRIM($K25&amp;""))&gt;0,IFERROR(LOOKUP(2,1/((LISTS!$M$2:$M$13&lt;&gt;"")*ISNUMBER(SEARCH(LISTS!$M$2:$M$13,$I25))),LISTS!$N$2:$N$13),"NO")="SI"),"SI","NO"))</f>
        <v/>
      </c>
      <c r="M25" s="35">
        <f>IF(COUNTA($A25:$K25)=0,"",IF($K25&lt;&gt;"",IF(COUNTIF($K$19:$K25,$K25)&gt;1,"SI","NO"),IF(COUNTIFS($A$19:$A25,$A25,$C$19:$C25,$C25,$J$19:$J25,$J25,$D$19:$D25,$D25)&gt;1,"SI","NO")))</f>
        <v/>
      </c>
      <c r="N25" s="36">
        <f>IF(COUNTA($A25:$K25)=0,"",IF(AND($L25="SI",$M25="NO"),IFERROR($H25,0),0))</f>
        <v/>
      </c>
      <c r="O25" s="35">
        <f>IF(COUNTA($A25:$K25)=0,"",IF($M25="SI","CUFE o factura duplicada dentro del reporte; no se suma dos veces",IF(IFERROR($H25,0)&lt;=0,"DIAN reporta valor susceptible 0",IF($L25="NO",IFERROR(LOOKUP(2,1/((LISTS!$M$2:$M$13&lt;&gt;"")*ISNUMBER(SEARCH(LISTS!$M$2:$M$13,$I25))),LISTS!$O$2:$O$13),"Medio de pago no elegible o no identificado por DIAN"),"Apta automaticamente por pago electronico y base positiva"))))</f>
        <v/>
      </c>
    </row>
    <row r="26">
      <c r="A26" s="9" t="n"/>
      <c r="B26" s="9" t="n"/>
      <c r="C26" s="12" t="n"/>
      <c r="D26" s="11" t="n"/>
      <c r="E26" s="11" t="n"/>
      <c r="F26" s="11" t="n"/>
      <c r="G26" s="11" t="n"/>
      <c r="H26" s="11" t="n"/>
      <c r="I26" s="9" t="n"/>
      <c r="J26" s="9" t="n"/>
      <c r="K26" s="9" t="n"/>
      <c r="L26" s="35">
        <f>IF(COUNTA($A26:$K26)=0,"",IF(AND(IFERROR($H26,0)&gt;0,LEN(TRIM($K26&amp;""))&gt;0,IFERROR(LOOKUP(2,1/((LISTS!$M$2:$M$13&lt;&gt;"")*ISNUMBER(SEARCH(LISTS!$M$2:$M$13,$I26))),LISTS!$N$2:$N$13),"NO")="SI"),"SI","NO"))</f>
        <v/>
      </c>
      <c r="M26" s="35">
        <f>IF(COUNTA($A26:$K26)=0,"",IF($K26&lt;&gt;"",IF(COUNTIF($K$19:$K26,$K26)&gt;1,"SI","NO"),IF(COUNTIFS($A$19:$A26,$A26,$C$19:$C26,$C26,$J$19:$J26,$J26,$D$19:$D26,$D26)&gt;1,"SI","NO")))</f>
        <v/>
      </c>
      <c r="N26" s="36">
        <f>IF(COUNTA($A26:$K26)=0,"",IF(AND($L26="SI",$M26="NO"),IFERROR($H26,0),0))</f>
        <v/>
      </c>
      <c r="O26" s="35">
        <f>IF(COUNTA($A26:$K26)=0,"",IF($M26="SI","CUFE o factura duplicada dentro del reporte; no se suma dos veces",IF(IFERROR($H26,0)&lt;=0,"DIAN reporta valor susceptible 0",IF($L26="NO",IFERROR(LOOKUP(2,1/((LISTS!$M$2:$M$13&lt;&gt;"")*ISNUMBER(SEARCH(LISTS!$M$2:$M$13,$I26))),LISTS!$O$2:$O$13),"Medio de pago no elegible o no identificado por DIAN"),"Apta automaticamente por pago electronico y base positiva"))))</f>
        <v/>
      </c>
    </row>
    <row r="27">
      <c r="A27" s="9" t="n"/>
      <c r="B27" s="9" t="n"/>
      <c r="C27" s="12" t="n"/>
      <c r="D27" s="11" t="n"/>
      <c r="E27" s="11" t="n"/>
      <c r="F27" s="11" t="n"/>
      <c r="G27" s="11" t="n"/>
      <c r="H27" s="11" t="n"/>
      <c r="I27" s="9" t="n"/>
      <c r="J27" s="9" t="n"/>
      <c r="K27" s="9" t="n"/>
      <c r="L27" s="35">
        <f>IF(COUNTA($A27:$K27)=0,"",IF(AND(IFERROR($H27,0)&gt;0,LEN(TRIM($K27&amp;""))&gt;0,IFERROR(LOOKUP(2,1/((LISTS!$M$2:$M$13&lt;&gt;"")*ISNUMBER(SEARCH(LISTS!$M$2:$M$13,$I27))),LISTS!$N$2:$N$13),"NO")="SI"),"SI","NO"))</f>
        <v/>
      </c>
      <c r="M27" s="35">
        <f>IF(COUNTA($A27:$K27)=0,"",IF($K27&lt;&gt;"",IF(COUNTIF($K$19:$K27,$K27)&gt;1,"SI","NO"),IF(COUNTIFS($A$19:$A27,$A27,$C$19:$C27,$C27,$J$19:$J27,$J27,$D$19:$D27,$D27)&gt;1,"SI","NO")))</f>
        <v/>
      </c>
      <c r="N27" s="36">
        <f>IF(COUNTA($A27:$K27)=0,"",IF(AND($L27="SI",$M27="NO"),IFERROR($H27,0),0))</f>
        <v/>
      </c>
      <c r="O27" s="35">
        <f>IF(COUNTA($A27:$K27)=0,"",IF($M27="SI","CUFE o factura duplicada dentro del reporte; no se suma dos veces",IF(IFERROR($H27,0)&lt;=0,"DIAN reporta valor susceptible 0",IF($L27="NO",IFERROR(LOOKUP(2,1/((LISTS!$M$2:$M$13&lt;&gt;"")*ISNUMBER(SEARCH(LISTS!$M$2:$M$13,$I27))),LISTS!$O$2:$O$13),"Medio de pago no elegible o no identificado por DIAN"),"Apta automaticamente por pago electronico y base positiva"))))</f>
        <v/>
      </c>
    </row>
    <row r="28">
      <c r="A28" s="9" t="n"/>
      <c r="B28" s="9" t="n"/>
      <c r="C28" s="12" t="n"/>
      <c r="D28" s="11" t="n"/>
      <c r="E28" s="11" t="n"/>
      <c r="F28" s="11" t="n"/>
      <c r="G28" s="11" t="n"/>
      <c r="H28" s="11" t="n"/>
      <c r="I28" s="9" t="n"/>
      <c r="J28" s="9" t="n"/>
      <c r="K28" s="9" t="n"/>
      <c r="L28" s="35">
        <f>IF(COUNTA($A28:$K28)=0,"",IF(AND(IFERROR($H28,0)&gt;0,LEN(TRIM($K28&amp;""))&gt;0,IFERROR(LOOKUP(2,1/((LISTS!$M$2:$M$13&lt;&gt;"")*ISNUMBER(SEARCH(LISTS!$M$2:$M$13,$I28))),LISTS!$N$2:$N$13),"NO")="SI"),"SI","NO"))</f>
        <v/>
      </c>
      <c r="M28" s="35">
        <f>IF(COUNTA($A28:$K28)=0,"",IF($K28&lt;&gt;"",IF(COUNTIF($K$19:$K28,$K28)&gt;1,"SI","NO"),IF(COUNTIFS($A$19:$A28,$A28,$C$19:$C28,$C28,$J$19:$J28,$J28,$D$19:$D28,$D28)&gt;1,"SI","NO")))</f>
        <v/>
      </c>
      <c r="N28" s="36">
        <f>IF(COUNTA($A28:$K28)=0,"",IF(AND($L28="SI",$M28="NO"),IFERROR($H28,0),0))</f>
        <v/>
      </c>
      <c r="O28" s="35">
        <f>IF(COUNTA($A28:$K28)=0,"",IF($M28="SI","CUFE o factura duplicada dentro del reporte; no se suma dos veces",IF(IFERROR($H28,0)&lt;=0,"DIAN reporta valor susceptible 0",IF($L28="NO",IFERROR(LOOKUP(2,1/((LISTS!$M$2:$M$13&lt;&gt;"")*ISNUMBER(SEARCH(LISTS!$M$2:$M$13,$I28))),LISTS!$O$2:$O$13),"Medio de pago no elegible o no identificado por DIAN"),"Apta automaticamente por pago electronico y base positiva"))))</f>
        <v/>
      </c>
    </row>
    <row r="29">
      <c r="A29" s="9" t="n"/>
      <c r="B29" s="9" t="n"/>
      <c r="C29" s="12" t="n"/>
      <c r="D29" s="11" t="n"/>
      <c r="E29" s="11" t="n"/>
      <c r="F29" s="11" t="n"/>
      <c r="G29" s="11" t="n"/>
      <c r="H29" s="11" t="n"/>
      <c r="I29" s="9" t="n"/>
      <c r="J29" s="9" t="n"/>
      <c r="K29" s="9" t="n"/>
      <c r="L29" s="35">
        <f>IF(COUNTA($A29:$K29)=0,"",IF(AND(IFERROR($H29,0)&gt;0,LEN(TRIM($K29&amp;""))&gt;0,IFERROR(LOOKUP(2,1/((LISTS!$M$2:$M$13&lt;&gt;"")*ISNUMBER(SEARCH(LISTS!$M$2:$M$13,$I29))),LISTS!$N$2:$N$13),"NO")="SI"),"SI","NO"))</f>
        <v/>
      </c>
      <c r="M29" s="35">
        <f>IF(COUNTA($A29:$K29)=0,"",IF($K29&lt;&gt;"",IF(COUNTIF($K$19:$K29,$K29)&gt;1,"SI","NO"),IF(COUNTIFS($A$19:$A29,$A29,$C$19:$C29,$C29,$J$19:$J29,$J29,$D$19:$D29,$D29)&gt;1,"SI","NO")))</f>
        <v/>
      </c>
      <c r="N29" s="36">
        <f>IF(COUNTA($A29:$K29)=0,"",IF(AND($L29="SI",$M29="NO"),IFERROR($H29,0),0))</f>
        <v/>
      </c>
      <c r="O29" s="35">
        <f>IF(COUNTA($A29:$K29)=0,"",IF($M29="SI","CUFE o factura duplicada dentro del reporte; no se suma dos veces",IF(IFERROR($H29,0)&lt;=0,"DIAN reporta valor susceptible 0",IF($L29="NO",IFERROR(LOOKUP(2,1/((LISTS!$M$2:$M$13&lt;&gt;"")*ISNUMBER(SEARCH(LISTS!$M$2:$M$13,$I29))),LISTS!$O$2:$O$13),"Medio de pago no elegible o no identificado por DIAN"),"Apta automaticamente por pago electronico y base positiva"))))</f>
        <v/>
      </c>
    </row>
    <row r="30">
      <c r="A30" s="9" t="n"/>
      <c r="B30" s="9" t="n"/>
      <c r="C30" s="12" t="n"/>
      <c r="D30" s="11" t="n"/>
      <c r="E30" s="11" t="n"/>
      <c r="F30" s="11" t="n"/>
      <c r="G30" s="11" t="n"/>
      <c r="H30" s="11" t="n"/>
      <c r="I30" s="9" t="n"/>
      <c r="J30" s="9" t="n"/>
      <c r="K30" s="9" t="n"/>
      <c r="L30" s="35">
        <f>IF(COUNTA($A30:$K30)=0,"",IF(AND(IFERROR($H30,0)&gt;0,LEN(TRIM($K30&amp;""))&gt;0,IFERROR(LOOKUP(2,1/((LISTS!$M$2:$M$13&lt;&gt;"")*ISNUMBER(SEARCH(LISTS!$M$2:$M$13,$I30))),LISTS!$N$2:$N$13),"NO")="SI"),"SI","NO"))</f>
        <v/>
      </c>
      <c r="M30" s="35">
        <f>IF(COUNTA($A30:$K30)=0,"",IF($K30&lt;&gt;"",IF(COUNTIF($K$19:$K30,$K30)&gt;1,"SI","NO"),IF(COUNTIFS($A$19:$A30,$A30,$C$19:$C30,$C30,$J$19:$J30,$J30,$D$19:$D30,$D30)&gt;1,"SI","NO")))</f>
        <v/>
      </c>
      <c r="N30" s="36">
        <f>IF(COUNTA($A30:$K30)=0,"",IF(AND($L30="SI",$M30="NO"),IFERROR($H30,0),0))</f>
        <v/>
      </c>
      <c r="O30" s="35">
        <f>IF(COUNTA($A30:$K30)=0,"",IF($M30="SI","CUFE o factura duplicada dentro del reporte; no se suma dos veces",IF(IFERROR($H30,0)&lt;=0,"DIAN reporta valor susceptible 0",IF($L30="NO",IFERROR(LOOKUP(2,1/((LISTS!$M$2:$M$13&lt;&gt;"")*ISNUMBER(SEARCH(LISTS!$M$2:$M$13,$I30))),LISTS!$O$2:$O$13),"Medio de pago no elegible o no identificado por DIAN"),"Apta automaticamente por pago electronico y base positiva"))))</f>
        <v/>
      </c>
    </row>
    <row r="31">
      <c r="A31" s="9" t="n"/>
      <c r="B31" s="9" t="n"/>
      <c r="C31" s="12" t="n"/>
      <c r="D31" s="11" t="n"/>
      <c r="E31" s="11" t="n"/>
      <c r="F31" s="11" t="n"/>
      <c r="G31" s="11" t="n"/>
      <c r="H31" s="11" t="n"/>
      <c r="I31" s="9" t="n"/>
      <c r="J31" s="9" t="n"/>
      <c r="K31" s="9" t="n"/>
      <c r="L31" s="35">
        <f>IF(COUNTA($A31:$K31)=0,"",IF(AND(IFERROR($H31,0)&gt;0,LEN(TRIM($K31&amp;""))&gt;0,IFERROR(LOOKUP(2,1/((LISTS!$M$2:$M$13&lt;&gt;"")*ISNUMBER(SEARCH(LISTS!$M$2:$M$13,$I31))),LISTS!$N$2:$N$13),"NO")="SI"),"SI","NO"))</f>
        <v/>
      </c>
      <c r="M31" s="35">
        <f>IF(COUNTA($A31:$K31)=0,"",IF($K31&lt;&gt;"",IF(COUNTIF($K$19:$K31,$K31)&gt;1,"SI","NO"),IF(COUNTIFS($A$19:$A31,$A31,$C$19:$C31,$C31,$J$19:$J31,$J31,$D$19:$D31,$D31)&gt;1,"SI","NO")))</f>
        <v/>
      </c>
      <c r="N31" s="36">
        <f>IF(COUNTA($A31:$K31)=0,"",IF(AND($L31="SI",$M31="NO"),IFERROR($H31,0),0))</f>
        <v/>
      </c>
      <c r="O31" s="35">
        <f>IF(COUNTA($A31:$K31)=0,"",IF($M31="SI","CUFE o factura duplicada dentro del reporte; no se suma dos veces",IF(IFERROR($H31,0)&lt;=0,"DIAN reporta valor susceptible 0",IF($L31="NO",IFERROR(LOOKUP(2,1/((LISTS!$M$2:$M$13&lt;&gt;"")*ISNUMBER(SEARCH(LISTS!$M$2:$M$13,$I31))),LISTS!$O$2:$O$13),"Medio de pago no elegible o no identificado por DIAN"),"Apta automaticamente por pago electronico y base positiva"))))</f>
        <v/>
      </c>
    </row>
    <row r="32">
      <c r="A32" s="9" t="n"/>
      <c r="B32" s="9" t="n"/>
      <c r="C32" s="12" t="n"/>
      <c r="D32" s="11" t="n"/>
      <c r="E32" s="11" t="n"/>
      <c r="F32" s="11" t="n"/>
      <c r="G32" s="11" t="n"/>
      <c r="H32" s="11" t="n"/>
      <c r="I32" s="9" t="n"/>
      <c r="J32" s="9" t="n"/>
      <c r="K32" s="9" t="n"/>
      <c r="L32" s="35">
        <f>IF(COUNTA($A32:$K32)=0,"",IF(AND(IFERROR($H32,0)&gt;0,LEN(TRIM($K32&amp;""))&gt;0,IFERROR(LOOKUP(2,1/((LISTS!$M$2:$M$13&lt;&gt;"")*ISNUMBER(SEARCH(LISTS!$M$2:$M$13,$I32))),LISTS!$N$2:$N$13),"NO")="SI"),"SI","NO"))</f>
        <v/>
      </c>
      <c r="M32" s="35">
        <f>IF(COUNTA($A32:$K32)=0,"",IF($K32&lt;&gt;"",IF(COUNTIF($K$19:$K32,$K32)&gt;1,"SI","NO"),IF(COUNTIFS($A$19:$A32,$A32,$C$19:$C32,$C32,$J$19:$J32,$J32,$D$19:$D32,$D32)&gt;1,"SI","NO")))</f>
        <v/>
      </c>
      <c r="N32" s="36">
        <f>IF(COUNTA($A32:$K32)=0,"",IF(AND($L32="SI",$M32="NO"),IFERROR($H32,0),0))</f>
        <v/>
      </c>
      <c r="O32" s="35">
        <f>IF(COUNTA($A32:$K32)=0,"",IF($M32="SI","CUFE o factura duplicada dentro del reporte; no se suma dos veces",IF(IFERROR($H32,0)&lt;=0,"DIAN reporta valor susceptible 0",IF($L32="NO",IFERROR(LOOKUP(2,1/((LISTS!$M$2:$M$13&lt;&gt;"")*ISNUMBER(SEARCH(LISTS!$M$2:$M$13,$I32))),LISTS!$O$2:$O$13),"Medio de pago no elegible o no identificado por DIAN"),"Apta automaticamente por pago electronico y base positiva"))))</f>
        <v/>
      </c>
    </row>
    <row r="33">
      <c r="A33" s="9" t="n"/>
      <c r="B33" s="9" t="n"/>
      <c r="C33" s="12" t="n"/>
      <c r="D33" s="11" t="n"/>
      <c r="E33" s="11" t="n"/>
      <c r="F33" s="11" t="n"/>
      <c r="G33" s="11" t="n"/>
      <c r="H33" s="11" t="n"/>
      <c r="I33" s="9" t="n"/>
      <c r="J33" s="9" t="n"/>
      <c r="K33" s="9" t="n"/>
      <c r="L33" s="35">
        <f>IF(COUNTA($A33:$K33)=0,"",IF(AND(IFERROR($H33,0)&gt;0,LEN(TRIM($K33&amp;""))&gt;0,IFERROR(LOOKUP(2,1/((LISTS!$M$2:$M$13&lt;&gt;"")*ISNUMBER(SEARCH(LISTS!$M$2:$M$13,$I33))),LISTS!$N$2:$N$13),"NO")="SI"),"SI","NO"))</f>
        <v/>
      </c>
      <c r="M33" s="35">
        <f>IF(COUNTA($A33:$K33)=0,"",IF($K33&lt;&gt;"",IF(COUNTIF($K$19:$K33,$K33)&gt;1,"SI","NO"),IF(COUNTIFS($A$19:$A33,$A33,$C$19:$C33,$C33,$J$19:$J33,$J33,$D$19:$D33,$D33)&gt;1,"SI","NO")))</f>
        <v/>
      </c>
      <c r="N33" s="36">
        <f>IF(COUNTA($A33:$K33)=0,"",IF(AND($L33="SI",$M33="NO"),IFERROR($H33,0),0))</f>
        <v/>
      </c>
      <c r="O33" s="35">
        <f>IF(COUNTA($A33:$K33)=0,"",IF($M33="SI","CUFE o factura duplicada dentro del reporte; no se suma dos veces",IF(IFERROR($H33,0)&lt;=0,"DIAN reporta valor susceptible 0",IF($L33="NO",IFERROR(LOOKUP(2,1/((LISTS!$M$2:$M$13&lt;&gt;"")*ISNUMBER(SEARCH(LISTS!$M$2:$M$13,$I33))),LISTS!$O$2:$O$13),"Medio de pago no elegible o no identificado por DIAN"),"Apta automaticamente por pago electronico y base positiva"))))</f>
        <v/>
      </c>
    </row>
    <row r="34">
      <c r="A34" s="9" t="n"/>
      <c r="B34" s="9" t="n"/>
      <c r="C34" s="12" t="n"/>
      <c r="D34" s="11" t="n"/>
      <c r="E34" s="11" t="n"/>
      <c r="F34" s="11" t="n"/>
      <c r="G34" s="11" t="n"/>
      <c r="H34" s="11" t="n"/>
      <c r="I34" s="9" t="n"/>
      <c r="J34" s="9" t="n"/>
      <c r="K34" s="9" t="n"/>
      <c r="L34" s="35">
        <f>IF(COUNTA($A34:$K34)=0,"",IF(AND(IFERROR($H34,0)&gt;0,LEN(TRIM($K34&amp;""))&gt;0,IFERROR(LOOKUP(2,1/((LISTS!$M$2:$M$13&lt;&gt;"")*ISNUMBER(SEARCH(LISTS!$M$2:$M$13,$I34))),LISTS!$N$2:$N$13),"NO")="SI"),"SI","NO"))</f>
        <v/>
      </c>
      <c r="M34" s="35">
        <f>IF(COUNTA($A34:$K34)=0,"",IF($K34&lt;&gt;"",IF(COUNTIF($K$19:$K34,$K34)&gt;1,"SI","NO"),IF(COUNTIFS($A$19:$A34,$A34,$C$19:$C34,$C34,$J$19:$J34,$J34,$D$19:$D34,$D34)&gt;1,"SI","NO")))</f>
        <v/>
      </c>
      <c r="N34" s="36">
        <f>IF(COUNTA($A34:$K34)=0,"",IF(AND($L34="SI",$M34="NO"),IFERROR($H34,0),0))</f>
        <v/>
      </c>
      <c r="O34" s="35">
        <f>IF(COUNTA($A34:$K34)=0,"",IF($M34="SI","CUFE o factura duplicada dentro del reporte; no se suma dos veces",IF(IFERROR($H34,0)&lt;=0,"DIAN reporta valor susceptible 0",IF($L34="NO",IFERROR(LOOKUP(2,1/((LISTS!$M$2:$M$13&lt;&gt;"")*ISNUMBER(SEARCH(LISTS!$M$2:$M$13,$I34))),LISTS!$O$2:$O$13),"Medio de pago no elegible o no identificado por DIAN"),"Apta automaticamente por pago electronico y base positiva"))))</f>
        <v/>
      </c>
    </row>
    <row r="35">
      <c r="A35" s="9" t="n"/>
      <c r="B35" s="9" t="n"/>
      <c r="C35" s="12" t="n"/>
      <c r="D35" s="11" t="n"/>
      <c r="E35" s="11" t="n"/>
      <c r="F35" s="11" t="n"/>
      <c r="G35" s="11" t="n"/>
      <c r="H35" s="11" t="n"/>
      <c r="I35" s="9" t="n"/>
      <c r="J35" s="9" t="n"/>
      <c r="K35" s="9" t="n"/>
      <c r="L35" s="35">
        <f>IF(COUNTA($A35:$K35)=0,"",IF(AND(IFERROR($H35,0)&gt;0,LEN(TRIM($K35&amp;""))&gt;0,IFERROR(LOOKUP(2,1/((LISTS!$M$2:$M$13&lt;&gt;"")*ISNUMBER(SEARCH(LISTS!$M$2:$M$13,$I35))),LISTS!$N$2:$N$13),"NO")="SI"),"SI","NO"))</f>
        <v/>
      </c>
      <c r="M35" s="35">
        <f>IF(COUNTA($A35:$K35)=0,"",IF($K35&lt;&gt;"",IF(COUNTIF($K$19:$K35,$K35)&gt;1,"SI","NO"),IF(COUNTIFS($A$19:$A35,$A35,$C$19:$C35,$C35,$J$19:$J35,$J35,$D$19:$D35,$D35)&gt;1,"SI","NO")))</f>
        <v/>
      </c>
      <c r="N35" s="36">
        <f>IF(COUNTA($A35:$K35)=0,"",IF(AND($L35="SI",$M35="NO"),IFERROR($H35,0),0))</f>
        <v/>
      </c>
      <c r="O35" s="35">
        <f>IF(COUNTA($A35:$K35)=0,"",IF($M35="SI","CUFE o factura duplicada dentro del reporte; no se suma dos veces",IF(IFERROR($H35,0)&lt;=0,"DIAN reporta valor susceptible 0",IF($L35="NO",IFERROR(LOOKUP(2,1/((LISTS!$M$2:$M$13&lt;&gt;"")*ISNUMBER(SEARCH(LISTS!$M$2:$M$13,$I35))),LISTS!$O$2:$O$13),"Medio de pago no elegible o no identificado por DIAN"),"Apta automaticamente por pago electronico y base positiva"))))</f>
        <v/>
      </c>
    </row>
    <row r="36">
      <c r="A36" s="9" t="n"/>
      <c r="B36" s="9" t="n"/>
      <c r="C36" s="12" t="n"/>
      <c r="D36" s="11" t="n"/>
      <c r="E36" s="11" t="n"/>
      <c r="F36" s="11" t="n"/>
      <c r="G36" s="11" t="n"/>
      <c r="H36" s="11" t="n"/>
      <c r="I36" s="9" t="n"/>
      <c r="J36" s="9" t="n"/>
      <c r="K36" s="9" t="n"/>
      <c r="L36" s="35">
        <f>IF(COUNTA($A36:$K36)=0,"",IF(AND(IFERROR($H36,0)&gt;0,LEN(TRIM($K36&amp;""))&gt;0,IFERROR(LOOKUP(2,1/((LISTS!$M$2:$M$13&lt;&gt;"")*ISNUMBER(SEARCH(LISTS!$M$2:$M$13,$I36))),LISTS!$N$2:$N$13),"NO")="SI"),"SI","NO"))</f>
        <v/>
      </c>
      <c r="M36" s="35">
        <f>IF(COUNTA($A36:$K36)=0,"",IF($K36&lt;&gt;"",IF(COUNTIF($K$19:$K36,$K36)&gt;1,"SI","NO"),IF(COUNTIFS($A$19:$A36,$A36,$C$19:$C36,$C36,$J$19:$J36,$J36,$D$19:$D36,$D36)&gt;1,"SI","NO")))</f>
        <v/>
      </c>
      <c r="N36" s="36">
        <f>IF(COUNTA($A36:$K36)=0,"",IF(AND($L36="SI",$M36="NO"),IFERROR($H36,0),0))</f>
        <v/>
      </c>
      <c r="O36" s="35">
        <f>IF(COUNTA($A36:$K36)=0,"",IF($M36="SI","CUFE o factura duplicada dentro del reporte; no se suma dos veces",IF(IFERROR($H36,0)&lt;=0,"DIAN reporta valor susceptible 0",IF($L36="NO",IFERROR(LOOKUP(2,1/((LISTS!$M$2:$M$13&lt;&gt;"")*ISNUMBER(SEARCH(LISTS!$M$2:$M$13,$I36))),LISTS!$O$2:$O$13),"Medio de pago no elegible o no identificado por DIAN"),"Apta automaticamente por pago electronico y base positiva"))))</f>
        <v/>
      </c>
    </row>
    <row r="37">
      <c r="A37" s="9" t="n"/>
      <c r="B37" s="9" t="n"/>
      <c r="C37" s="12" t="n"/>
      <c r="D37" s="11" t="n"/>
      <c r="E37" s="11" t="n"/>
      <c r="F37" s="11" t="n"/>
      <c r="G37" s="11" t="n"/>
      <c r="H37" s="11" t="n"/>
      <c r="I37" s="9" t="n"/>
      <c r="J37" s="9" t="n"/>
      <c r="K37" s="9" t="n"/>
      <c r="L37" s="35">
        <f>IF(COUNTA($A37:$K37)=0,"",IF(AND(IFERROR($H37,0)&gt;0,LEN(TRIM($K37&amp;""))&gt;0,IFERROR(LOOKUP(2,1/((LISTS!$M$2:$M$13&lt;&gt;"")*ISNUMBER(SEARCH(LISTS!$M$2:$M$13,$I37))),LISTS!$N$2:$N$13),"NO")="SI"),"SI","NO"))</f>
        <v/>
      </c>
      <c r="M37" s="35">
        <f>IF(COUNTA($A37:$K37)=0,"",IF($K37&lt;&gt;"",IF(COUNTIF($K$19:$K37,$K37)&gt;1,"SI","NO"),IF(COUNTIFS($A$19:$A37,$A37,$C$19:$C37,$C37,$J$19:$J37,$J37,$D$19:$D37,$D37)&gt;1,"SI","NO")))</f>
        <v/>
      </c>
      <c r="N37" s="36">
        <f>IF(COUNTA($A37:$K37)=0,"",IF(AND($L37="SI",$M37="NO"),IFERROR($H37,0),0))</f>
        <v/>
      </c>
      <c r="O37" s="35">
        <f>IF(COUNTA($A37:$K37)=0,"",IF($M37="SI","CUFE o factura duplicada dentro del reporte; no se suma dos veces",IF(IFERROR($H37,0)&lt;=0,"DIAN reporta valor susceptible 0",IF($L37="NO",IFERROR(LOOKUP(2,1/((LISTS!$M$2:$M$13&lt;&gt;"")*ISNUMBER(SEARCH(LISTS!$M$2:$M$13,$I37))),LISTS!$O$2:$O$13),"Medio de pago no elegible o no identificado por DIAN"),"Apta automaticamente por pago electronico y base positiva"))))</f>
        <v/>
      </c>
    </row>
    <row r="38">
      <c r="A38" s="9" t="n"/>
      <c r="B38" s="9" t="n"/>
      <c r="C38" s="12" t="n"/>
      <c r="D38" s="11" t="n"/>
      <c r="E38" s="11" t="n"/>
      <c r="F38" s="11" t="n"/>
      <c r="G38" s="11" t="n"/>
      <c r="H38" s="11" t="n"/>
      <c r="I38" s="9" t="n"/>
      <c r="J38" s="9" t="n"/>
      <c r="K38" s="9" t="n"/>
      <c r="L38" s="35">
        <f>IF(COUNTA($A38:$K38)=0,"",IF(AND(IFERROR($H38,0)&gt;0,LEN(TRIM($K38&amp;""))&gt;0,IFERROR(LOOKUP(2,1/((LISTS!$M$2:$M$13&lt;&gt;"")*ISNUMBER(SEARCH(LISTS!$M$2:$M$13,$I38))),LISTS!$N$2:$N$13),"NO")="SI"),"SI","NO"))</f>
        <v/>
      </c>
      <c r="M38" s="35">
        <f>IF(COUNTA($A38:$K38)=0,"",IF($K38&lt;&gt;"",IF(COUNTIF($K$19:$K38,$K38)&gt;1,"SI","NO"),IF(COUNTIFS($A$19:$A38,$A38,$C$19:$C38,$C38,$J$19:$J38,$J38,$D$19:$D38,$D38)&gt;1,"SI","NO")))</f>
        <v/>
      </c>
      <c r="N38" s="36">
        <f>IF(COUNTA($A38:$K38)=0,"",IF(AND($L38="SI",$M38="NO"),IFERROR($H38,0),0))</f>
        <v/>
      </c>
      <c r="O38" s="35">
        <f>IF(COUNTA($A38:$K38)=0,"",IF($M38="SI","CUFE o factura duplicada dentro del reporte; no se suma dos veces",IF(IFERROR($H38,0)&lt;=0,"DIAN reporta valor susceptible 0",IF($L38="NO",IFERROR(LOOKUP(2,1/((LISTS!$M$2:$M$13&lt;&gt;"")*ISNUMBER(SEARCH(LISTS!$M$2:$M$13,$I38))),LISTS!$O$2:$O$13),"Medio de pago no elegible o no identificado por DIAN"),"Apta automaticamente por pago electronico y base positiva"))))</f>
        <v/>
      </c>
    </row>
    <row r="39">
      <c r="A39" s="9" t="n"/>
      <c r="B39" s="9" t="n"/>
      <c r="C39" s="12" t="n"/>
      <c r="D39" s="11" t="n"/>
      <c r="E39" s="11" t="n"/>
      <c r="F39" s="11" t="n"/>
      <c r="G39" s="11" t="n"/>
      <c r="H39" s="11" t="n"/>
      <c r="I39" s="9" t="n"/>
      <c r="J39" s="9" t="n"/>
      <c r="K39" s="9" t="n"/>
      <c r="L39" s="35">
        <f>IF(COUNTA($A39:$K39)=0,"",IF(AND(IFERROR($H39,0)&gt;0,LEN(TRIM($K39&amp;""))&gt;0,IFERROR(LOOKUP(2,1/((LISTS!$M$2:$M$13&lt;&gt;"")*ISNUMBER(SEARCH(LISTS!$M$2:$M$13,$I39))),LISTS!$N$2:$N$13),"NO")="SI"),"SI","NO"))</f>
        <v/>
      </c>
      <c r="M39" s="35">
        <f>IF(COUNTA($A39:$K39)=0,"",IF($K39&lt;&gt;"",IF(COUNTIF($K$19:$K39,$K39)&gt;1,"SI","NO"),IF(COUNTIFS($A$19:$A39,$A39,$C$19:$C39,$C39,$J$19:$J39,$J39,$D$19:$D39,$D39)&gt;1,"SI","NO")))</f>
        <v/>
      </c>
      <c r="N39" s="36">
        <f>IF(COUNTA($A39:$K39)=0,"",IF(AND($L39="SI",$M39="NO"),IFERROR($H39,0),0))</f>
        <v/>
      </c>
      <c r="O39" s="35">
        <f>IF(COUNTA($A39:$K39)=0,"",IF($M39="SI","CUFE o factura duplicada dentro del reporte; no se suma dos veces",IF(IFERROR($H39,0)&lt;=0,"DIAN reporta valor susceptible 0",IF($L39="NO",IFERROR(LOOKUP(2,1/((LISTS!$M$2:$M$13&lt;&gt;"")*ISNUMBER(SEARCH(LISTS!$M$2:$M$13,$I39))),LISTS!$O$2:$O$13),"Medio de pago no elegible o no identificado por DIAN"),"Apta automaticamente por pago electronico y base positiva"))))</f>
        <v/>
      </c>
    </row>
    <row r="40">
      <c r="A40" s="9" t="n"/>
      <c r="B40" s="9" t="n"/>
      <c r="C40" s="12" t="n"/>
      <c r="D40" s="11" t="n"/>
      <c r="E40" s="11" t="n"/>
      <c r="F40" s="11" t="n"/>
      <c r="G40" s="11" t="n"/>
      <c r="H40" s="11" t="n"/>
      <c r="I40" s="9" t="n"/>
      <c r="J40" s="9" t="n"/>
      <c r="K40" s="9" t="n"/>
      <c r="L40" s="35">
        <f>IF(COUNTA($A40:$K40)=0,"",IF(AND(IFERROR($H40,0)&gt;0,LEN(TRIM($K40&amp;""))&gt;0,IFERROR(LOOKUP(2,1/((LISTS!$M$2:$M$13&lt;&gt;"")*ISNUMBER(SEARCH(LISTS!$M$2:$M$13,$I40))),LISTS!$N$2:$N$13),"NO")="SI"),"SI","NO"))</f>
        <v/>
      </c>
      <c r="M40" s="35">
        <f>IF(COUNTA($A40:$K40)=0,"",IF($K40&lt;&gt;"",IF(COUNTIF($K$19:$K40,$K40)&gt;1,"SI","NO"),IF(COUNTIFS($A$19:$A40,$A40,$C$19:$C40,$C40,$J$19:$J40,$J40,$D$19:$D40,$D40)&gt;1,"SI","NO")))</f>
        <v/>
      </c>
      <c r="N40" s="36">
        <f>IF(COUNTA($A40:$K40)=0,"",IF(AND($L40="SI",$M40="NO"),IFERROR($H40,0),0))</f>
        <v/>
      </c>
      <c r="O40" s="35">
        <f>IF(COUNTA($A40:$K40)=0,"",IF($M40="SI","CUFE o factura duplicada dentro del reporte; no se suma dos veces",IF(IFERROR($H40,0)&lt;=0,"DIAN reporta valor susceptible 0",IF($L40="NO",IFERROR(LOOKUP(2,1/((LISTS!$M$2:$M$13&lt;&gt;"")*ISNUMBER(SEARCH(LISTS!$M$2:$M$13,$I40))),LISTS!$O$2:$O$13),"Medio de pago no elegible o no identificado por DIAN"),"Apta automaticamente por pago electronico y base positiva"))))</f>
        <v/>
      </c>
    </row>
    <row r="41">
      <c r="A41" s="9" t="n"/>
      <c r="B41" s="9" t="n"/>
      <c r="C41" s="12" t="n"/>
      <c r="D41" s="11" t="n"/>
      <c r="E41" s="11" t="n"/>
      <c r="F41" s="11" t="n"/>
      <c r="G41" s="11" t="n"/>
      <c r="H41" s="11" t="n"/>
      <c r="I41" s="9" t="n"/>
      <c r="J41" s="9" t="n"/>
      <c r="K41" s="9" t="n"/>
      <c r="L41" s="35">
        <f>IF(COUNTA($A41:$K41)=0,"",IF(AND(IFERROR($H41,0)&gt;0,LEN(TRIM($K41&amp;""))&gt;0,IFERROR(LOOKUP(2,1/((LISTS!$M$2:$M$13&lt;&gt;"")*ISNUMBER(SEARCH(LISTS!$M$2:$M$13,$I41))),LISTS!$N$2:$N$13),"NO")="SI"),"SI","NO"))</f>
        <v/>
      </c>
      <c r="M41" s="35">
        <f>IF(COUNTA($A41:$K41)=0,"",IF($K41&lt;&gt;"",IF(COUNTIF($K$19:$K41,$K41)&gt;1,"SI","NO"),IF(COUNTIFS($A$19:$A41,$A41,$C$19:$C41,$C41,$J$19:$J41,$J41,$D$19:$D41,$D41)&gt;1,"SI","NO")))</f>
        <v/>
      </c>
      <c r="N41" s="36">
        <f>IF(COUNTA($A41:$K41)=0,"",IF(AND($L41="SI",$M41="NO"),IFERROR($H41,0),0))</f>
        <v/>
      </c>
      <c r="O41" s="35">
        <f>IF(COUNTA($A41:$K41)=0,"",IF($M41="SI","CUFE o factura duplicada dentro del reporte; no se suma dos veces",IF(IFERROR($H41,0)&lt;=0,"DIAN reporta valor susceptible 0",IF($L41="NO",IFERROR(LOOKUP(2,1/((LISTS!$M$2:$M$13&lt;&gt;"")*ISNUMBER(SEARCH(LISTS!$M$2:$M$13,$I41))),LISTS!$O$2:$O$13),"Medio de pago no elegible o no identificado por DIAN"),"Apta automaticamente por pago electronico y base positiva"))))</f>
        <v/>
      </c>
    </row>
    <row r="42">
      <c r="A42" s="9" t="n"/>
      <c r="B42" s="9" t="n"/>
      <c r="C42" s="12" t="n"/>
      <c r="D42" s="11" t="n"/>
      <c r="E42" s="11" t="n"/>
      <c r="F42" s="11" t="n"/>
      <c r="G42" s="11" t="n"/>
      <c r="H42" s="11" t="n"/>
      <c r="I42" s="9" t="n"/>
      <c r="J42" s="9" t="n"/>
      <c r="K42" s="9" t="n"/>
      <c r="L42" s="35">
        <f>IF(COUNTA($A42:$K42)=0,"",IF(AND(IFERROR($H42,0)&gt;0,LEN(TRIM($K42&amp;""))&gt;0,IFERROR(LOOKUP(2,1/((LISTS!$M$2:$M$13&lt;&gt;"")*ISNUMBER(SEARCH(LISTS!$M$2:$M$13,$I42))),LISTS!$N$2:$N$13),"NO")="SI"),"SI","NO"))</f>
        <v/>
      </c>
      <c r="M42" s="35">
        <f>IF(COUNTA($A42:$K42)=0,"",IF($K42&lt;&gt;"",IF(COUNTIF($K$19:$K42,$K42)&gt;1,"SI","NO"),IF(COUNTIFS($A$19:$A42,$A42,$C$19:$C42,$C42,$J$19:$J42,$J42,$D$19:$D42,$D42)&gt;1,"SI","NO")))</f>
        <v/>
      </c>
      <c r="N42" s="36">
        <f>IF(COUNTA($A42:$K42)=0,"",IF(AND($L42="SI",$M42="NO"),IFERROR($H42,0),0))</f>
        <v/>
      </c>
      <c r="O42" s="35">
        <f>IF(COUNTA($A42:$K42)=0,"",IF($M42="SI","CUFE o factura duplicada dentro del reporte; no se suma dos veces",IF(IFERROR($H42,0)&lt;=0,"DIAN reporta valor susceptible 0",IF($L42="NO",IFERROR(LOOKUP(2,1/((LISTS!$M$2:$M$13&lt;&gt;"")*ISNUMBER(SEARCH(LISTS!$M$2:$M$13,$I42))),LISTS!$O$2:$O$13),"Medio de pago no elegible o no identificado por DIAN"),"Apta automaticamente por pago electronico y base positiva"))))</f>
        <v/>
      </c>
    </row>
    <row r="43">
      <c r="A43" s="9" t="n"/>
      <c r="B43" s="9" t="n"/>
      <c r="C43" s="12" t="n"/>
      <c r="D43" s="11" t="n"/>
      <c r="E43" s="11" t="n"/>
      <c r="F43" s="11" t="n"/>
      <c r="G43" s="11" t="n"/>
      <c r="H43" s="11" t="n"/>
      <c r="I43" s="9" t="n"/>
      <c r="J43" s="9" t="n"/>
      <c r="K43" s="9" t="n"/>
      <c r="L43" s="35">
        <f>IF(COUNTA($A43:$K43)=0,"",IF(AND(IFERROR($H43,0)&gt;0,LEN(TRIM($K43&amp;""))&gt;0,IFERROR(LOOKUP(2,1/((LISTS!$M$2:$M$13&lt;&gt;"")*ISNUMBER(SEARCH(LISTS!$M$2:$M$13,$I43))),LISTS!$N$2:$N$13),"NO")="SI"),"SI","NO"))</f>
        <v/>
      </c>
      <c r="M43" s="35">
        <f>IF(COUNTA($A43:$K43)=0,"",IF($K43&lt;&gt;"",IF(COUNTIF($K$19:$K43,$K43)&gt;1,"SI","NO"),IF(COUNTIFS($A$19:$A43,$A43,$C$19:$C43,$C43,$J$19:$J43,$J43,$D$19:$D43,$D43)&gt;1,"SI","NO")))</f>
        <v/>
      </c>
      <c r="N43" s="36">
        <f>IF(COUNTA($A43:$K43)=0,"",IF(AND($L43="SI",$M43="NO"),IFERROR($H43,0),0))</f>
        <v/>
      </c>
      <c r="O43" s="35">
        <f>IF(COUNTA($A43:$K43)=0,"",IF($M43="SI","CUFE o factura duplicada dentro del reporte; no se suma dos veces",IF(IFERROR($H43,0)&lt;=0,"DIAN reporta valor susceptible 0",IF($L43="NO",IFERROR(LOOKUP(2,1/((LISTS!$M$2:$M$13&lt;&gt;"")*ISNUMBER(SEARCH(LISTS!$M$2:$M$13,$I43))),LISTS!$O$2:$O$13),"Medio de pago no elegible o no identificado por DIAN"),"Apta automaticamente por pago electronico y base positiva"))))</f>
        <v/>
      </c>
    </row>
    <row r="44">
      <c r="A44" s="9" t="n"/>
      <c r="B44" s="9" t="n"/>
      <c r="C44" s="12" t="n"/>
      <c r="D44" s="11" t="n"/>
      <c r="E44" s="11" t="n"/>
      <c r="F44" s="11" t="n"/>
      <c r="G44" s="11" t="n"/>
      <c r="H44" s="11" t="n"/>
      <c r="I44" s="9" t="n"/>
      <c r="J44" s="9" t="n"/>
      <c r="K44" s="9" t="n"/>
      <c r="L44" s="35">
        <f>IF(COUNTA($A44:$K44)=0,"",IF(AND(IFERROR($H44,0)&gt;0,LEN(TRIM($K44&amp;""))&gt;0,IFERROR(LOOKUP(2,1/((LISTS!$M$2:$M$13&lt;&gt;"")*ISNUMBER(SEARCH(LISTS!$M$2:$M$13,$I44))),LISTS!$N$2:$N$13),"NO")="SI"),"SI","NO"))</f>
        <v/>
      </c>
      <c r="M44" s="35">
        <f>IF(COUNTA($A44:$K44)=0,"",IF($K44&lt;&gt;"",IF(COUNTIF($K$19:$K44,$K44)&gt;1,"SI","NO"),IF(COUNTIFS($A$19:$A44,$A44,$C$19:$C44,$C44,$J$19:$J44,$J44,$D$19:$D44,$D44)&gt;1,"SI","NO")))</f>
        <v/>
      </c>
      <c r="N44" s="36">
        <f>IF(COUNTA($A44:$K44)=0,"",IF(AND($L44="SI",$M44="NO"),IFERROR($H44,0),0))</f>
        <v/>
      </c>
      <c r="O44" s="35">
        <f>IF(COUNTA($A44:$K44)=0,"",IF($M44="SI","CUFE o factura duplicada dentro del reporte; no se suma dos veces",IF(IFERROR($H44,0)&lt;=0,"DIAN reporta valor susceptible 0",IF($L44="NO",IFERROR(LOOKUP(2,1/((LISTS!$M$2:$M$13&lt;&gt;"")*ISNUMBER(SEARCH(LISTS!$M$2:$M$13,$I44))),LISTS!$O$2:$O$13),"Medio de pago no elegible o no identificado por DIAN"),"Apta automaticamente por pago electronico y base positiva"))))</f>
        <v/>
      </c>
    </row>
    <row r="45">
      <c r="A45" s="9" t="n"/>
      <c r="B45" s="9" t="n"/>
      <c r="C45" s="12" t="n"/>
      <c r="D45" s="11" t="n"/>
      <c r="E45" s="11" t="n"/>
      <c r="F45" s="11" t="n"/>
      <c r="G45" s="11" t="n"/>
      <c r="H45" s="11" t="n"/>
      <c r="I45" s="9" t="n"/>
      <c r="J45" s="9" t="n"/>
      <c r="K45" s="9" t="n"/>
      <c r="L45" s="35">
        <f>IF(COUNTA($A45:$K45)=0,"",IF(AND(IFERROR($H45,0)&gt;0,LEN(TRIM($K45&amp;""))&gt;0,IFERROR(LOOKUP(2,1/((LISTS!$M$2:$M$13&lt;&gt;"")*ISNUMBER(SEARCH(LISTS!$M$2:$M$13,$I45))),LISTS!$N$2:$N$13),"NO")="SI"),"SI","NO"))</f>
        <v/>
      </c>
      <c r="M45" s="35">
        <f>IF(COUNTA($A45:$K45)=0,"",IF($K45&lt;&gt;"",IF(COUNTIF($K$19:$K45,$K45)&gt;1,"SI","NO"),IF(COUNTIFS($A$19:$A45,$A45,$C$19:$C45,$C45,$J$19:$J45,$J45,$D$19:$D45,$D45)&gt;1,"SI","NO")))</f>
        <v/>
      </c>
      <c r="N45" s="36">
        <f>IF(COUNTA($A45:$K45)=0,"",IF(AND($L45="SI",$M45="NO"),IFERROR($H45,0),0))</f>
        <v/>
      </c>
      <c r="O45" s="35">
        <f>IF(COUNTA($A45:$K45)=0,"",IF($M45="SI","CUFE o factura duplicada dentro del reporte; no se suma dos veces",IF(IFERROR($H45,0)&lt;=0,"DIAN reporta valor susceptible 0",IF($L45="NO",IFERROR(LOOKUP(2,1/((LISTS!$M$2:$M$13&lt;&gt;"")*ISNUMBER(SEARCH(LISTS!$M$2:$M$13,$I45))),LISTS!$O$2:$O$13),"Medio de pago no elegible o no identificado por DIAN"),"Apta automaticamente por pago electronico y base positiva"))))</f>
        <v/>
      </c>
    </row>
    <row r="46">
      <c r="A46" s="9" t="n"/>
      <c r="B46" s="9" t="n"/>
      <c r="C46" s="12" t="n"/>
      <c r="D46" s="11" t="n"/>
      <c r="E46" s="11" t="n"/>
      <c r="F46" s="11" t="n"/>
      <c r="G46" s="11" t="n"/>
      <c r="H46" s="11" t="n"/>
      <c r="I46" s="9" t="n"/>
      <c r="J46" s="9" t="n"/>
      <c r="K46" s="9" t="n"/>
      <c r="L46" s="35">
        <f>IF(COUNTA($A46:$K46)=0,"",IF(AND(IFERROR($H46,0)&gt;0,LEN(TRIM($K46&amp;""))&gt;0,IFERROR(LOOKUP(2,1/((LISTS!$M$2:$M$13&lt;&gt;"")*ISNUMBER(SEARCH(LISTS!$M$2:$M$13,$I46))),LISTS!$N$2:$N$13),"NO")="SI"),"SI","NO"))</f>
        <v/>
      </c>
      <c r="M46" s="35">
        <f>IF(COUNTA($A46:$K46)=0,"",IF($K46&lt;&gt;"",IF(COUNTIF($K$19:$K46,$K46)&gt;1,"SI","NO"),IF(COUNTIFS($A$19:$A46,$A46,$C$19:$C46,$C46,$J$19:$J46,$J46,$D$19:$D46,$D46)&gt;1,"SI","NO")))</f>
        <v/>
      </c>
      <c r="N46" s="36">
        <f>IF(COUNTA($A46:$K46)=0,"",IF(AND($L46="SI",$M46="NO"),IFERROR($H46,0),0))</f>
        <v/>
      </c>
      <c r="O46" s="35">
        <f>IF(COUNTA($A46:$K46)=0,"",IF($M46="SI","CUFE o factura duplicada dentro del reporte; no se suma dos veces",IF(IFERROR($H46,0)&lt;=0,"DIAN reporta valor susceptible 0",IF($L46="NO",IFERROR(LOOKUP(2,1/((LISTS!$M$2:$M$13&lt;&gt;"")*ISNUMBER(SEARCH(LISTS!$M$2:$M$13,$I46))),LISTS!$O$2:$O$13),"Medio de pago no elegible o no identificado por DIAN"),"Apta automaticamente por pago electronico y base positiva"))))</f>
        <v/>
      </c>
    </row>
    <row r="47">
      <c r="A47" s="9" t="n"/>
      <c r="B47" s="9" t="n"/>
      <c r="C47" s="12" t="n"/>
      <c r="D47" s="11" t="n"/>
      <c r="E47" s="11" t="n"/>
      <c r="F47" s="11" t="n"/>
      <c r="G47" s="11" t="n"/>
      <c r="H47" s="11" t="n"/>
      <c r="I47" s="9" t="n"/>
      <c r="J47" s="9" t="n"/>
      <c r="K47" s="9" t="n"/>
      <c r="L47" s="35">
        <f>IF(COUNTA($A47:$K47)=0,"",IF(AND(IFERROR($H47,0)&gt;0,LEN(TRIM($K47&amp;""))&gt;0,IFERROR(LOOKUP(2,1/((LISTS!$M$2:$M$13&lt;&gt;"")*ISNUMBER(SEARCH(LISTS!$M$2:$M$13,$I47))),LISTS!$N$2:$N$13),"NO")="SI"),"SI","NO"))</f>
        <v/>
      </c>
      <c r="M47" s="35">
        <f>IF(COUNTA($A47:$K47)=0,"",IF($K47&lt;&gt;"",IF(COUNTIF($K$19:$K47,$K47)&gt;1,"SI","NO"),IF(COUNTIFS($A$19:$A47,$A47,$C$19:$C47,$C47,$J$19:$J47,$J47,$D$19:$D47,$D47)&gt;1,"SI","NO")))</f>
        <v/>
      </c>
      <c r="N47" s="36">
        <f>IF(COUNTA($A47:$K47)=0,"",IF(AND($L47="SI",$M47="NO"),IFERROR($H47,0),0))</f>
        <v/>
      </c>
      <c r="O47" s="35">
        <f>IF(COUNTA($A47:$K47)=0,"",IF($M47="SI","CUFE o factura duplicada dentro del reporte; no se suma dos veces",IF(IFERROR($H47,0)&lt;=0,"DIAN reporta valor susceptible 0",IF($L47="NO",IFERROR(LOOKUP(2,1/((LISTS!$M$2:$M$13&lt;&gt;"")*ISNUMBER(SEARCH(LISTS!$M$2:$M$13,$I47))),LISTS!$O$2:$O$13),"Medio de pago no elegible o no identificado por DIAN"),"Apta automaticamente por pago electronico y base positiva"))))</f>
        <v/>
      </c>
    </row>
    <row r="48">
      <c r="A48" s="9" t="n"/>
      <c r="B48" s="9" t="n"/>
      <c r="C48" s="12" t="n"/>
      <c r="D48" s="11" t="n"/>
      <c r="E48" s="11" t="n"/>
      <c r="F48" s="11" t="n"/>
      <c r="G48" s="11" t="n"/>
      <c r="H48" s="11" t="n"/>
      <c r="I48" s="9" t="n"/>
      <c r="J48" s="9" t="n"/>
      <c r="K48" s="9" t="n"/>
      <c r="L48" s="35">
        <f>IF(COUNTA($A48:$K48)=0,"",IF(AND(IFERROR($H48,0)&gt;0,LEN(TRIM($K48&amp;""))&gt;0,IFERROR(LOOKUP(2,1/((LISTS!$M$2:$M$13&lt;&gt;"")*ISNUMBER(SEARCH(LISTS!$M$2:$M$13,$I48))),LISTS!$N$2:$N$13),"NO")="SI"),"SI","NO"))</f>
        <v/>
      </c>
      <c r="M48" s="35">
        <f>IF(COUNTA($A48:$K48)=0,"",IF($K48&lt;&gt;"",IF(COUNTIF($K$19:$K48,$K48)&gt;1,"SI","NO"),IF(COUNTIFS($A$19:$A48,$A48,$C$19:$C48,$C48,$J$19:$J48,$J48,$D$19:$D48,$D48)&gt;1,"SI","NO")))</f>
        <v/>
      </c>
      <c r="N48" s="36">
        <f>IF(COUNTA($A48:$K48)=0,"",IF(AND($L48="SI",$M48="NO"),IFERROR($H48,0),0))</f>
        <v/>
      </c>
      <c r="O48" s="35">
        <f>IF(COUNTA($A48:$K48)=0,"",IF($M48="SI","CUFE o factura duplicada dentro del reporte; no se suma dos veces",IF(IFERROR($H48,0)&lt;=0,"DIAN reporta valor susceptible 0",IF($L48="NO",IFERROR(LOOKUP(2,1/((LISTS!$M$2:$M$13&lt;&gt;"")*ISNUMBER(SEARCH(LISTS!$M$2:$M$13,$I48))),LISTS!$O$2:$O$13),"Medio de pago no elegible o no identificado por DIAN"),"Apta automaticamente por pago electronico y base positiva"))))</f>
        <v/>
      </c>
    </row>
    <row r="49">
      <c r="A49" s="9" t="n"/>
      <c r="B49" s="9" t="n"/>
      <c r="C49" s="12" t="n"/>
      <c r="D49" s="11" t="n"/>
      <c r="E49" s="11" t="n"/>
      <c r="F49" s="11" t="n"/>
      <c r="G49" s="11" t="n"/>
      <c r="H49" s="11" t="n"/>
      <c r="I49" s="9" t="n"/>
      <c r="J49" s="9" t="n"/>
      <c r="K49" s="9" t="n"/>
      <c r="L49" s="35">
        <f>IF(COUNTA($A49:$K49)=0,"",IF(AND(IFERROR($H49,0)&gt;0,LEN(TRIM($K49&amp;""))&gt;0,IFERROR(LOOKUP(2,1/((LISTS!$M$2:$M$13&lt;&gt;"")*ISNUMBER(SEARCH(LISTS!$M$2:$M$13,$I49))),LISTS!$N$2:$N$13),"NO")="SI"),"SI","NO"))</f>
        <v/>
      </c>
      <c r="M49" s="35">
        <f>IF(COUNTA($A49:$K49)=0,"",IF($K49&lt;&gt;"",IF(COUNTIF($K$19:$K49,$K49)&gt;1,"SI","NO"),IF(COUNTIFS($A$19:$A49,$A49,$C$19:$C49,$C49,$J$19:$J49,$J49,$D$19:$D49,$D49)&gt;1,"SI","NO")))</f>
        <v/>
      </c>
      <c r="N49" s="36">
        <f>IF(COUNTA($A49:$K49)=0,"",IF(AND($L49="SI",$M49="NO"),IFERROR($H49,0),0))</f>
        <v/>
      </c>
      <c r="O49" s="35">
        <f>IF(COUNTA($A49:$K49)=0,"",IF($M49="SI","CUFE o factura duplicada dentro del reporte; no se suma dos veces",IF(IFERROR($H49,0)&lt;=0,"DIAN reporta valor susceptible 0",IF($L49="NO",IFERROR(LOOKUP(2,1/((LISTS!$M$2:$M$13&lt;&gt;"")*ISNUMBER(SEARCH(LISTS!$M$2:$M$13,$I49))),LISTS!$O$2:$O$13),"Medio de pago no elegible o no identificado por DIAN"),"Apta automaticamente por pago electronico y base positiva"))))</f>
        <v/>
      </c>
    </row>
    <row r="50">
      <c r="A50" s="9" t="n"/>
      <c r="B50" s="9" t="n"/>
      <c r="C50" s="12" t="n"/>
      <c r="D50" s="11" t="n"/>
      <c r="E50" s="11" t="n"/>
      <c r="F50" s="11" t="n"/>
      <c r="G50" s="11" t="n"/>
      <c r="H50" s="11" t="n"/>
      <c r="I50" s="9" t="n"/>
      <c r="J50" s="9" t="n"/>
      <c r="K50" s="9" t="n"/>
      <c r="L50" s="35">
        <f>IF(COUNTA($A50:$K50)=0,"",IF(AND(IFERROR($H50,0)&gt;0,LEN(TRIM($K50&amp;""))&gt;0,IFERROR(LOOKUP(2,1/((LISTS!$M$2:$M$13&lt;&gt;"")*ISNUMBER(SEARCH(LISTS!$M$2:$M$13,$I50))),LISTS!$N$2:$N$13),"NO")="SI"),"SI","NO"))</f>
        <v/>
      </c>
      <c r="M50" s="35">
        <f>IF(COUNTA($A50:$K50)=0,"",IF($K50&lt;&gt;"",IF(COUNTIF($K$19:$K50,$K50)&gt;1,"SI","NO"),IF(COUNTIFS($A$19:$A50,$A50,$C$19:$C50,$C50,$J$19:$J50,$J50,$D$19:$D50,$D50)&gt;1,"SI","NO")))</f>
        <v/>
      </c>
      <c r="N50" s="36">
        <f>IF(COUNTA($A50:$K50)=0,"",IF(AND($L50="SI",$M50="NO"),IFERROR($H50,0),0))</f>
        <v/>
      </c>
      <c r="O50" s="35">
        <f>IF(COUNTA($A50:$K50)=0,"",IF($M50="SI","CUFE o factura duplicada dentro del reporte; no se suma dos veces",IF(IFERROR($H50,0)&lt;=0,"DIAN reporta valor susceptible 0",IF($L50="NO",IFERROR(LOOKUP(2,1/((LISTS!$M$2:$M$13&lt;&gt;"")*ISNUMBER(SEARCH(LISTS!$M$2:$M$13,$I50))),LISTS!$O$2:$O$13),"Medio de pago no elegible o no identificado por DIAN"),"Apta automaticamente por pago electronico y base positiva"))))</f>
        <v/>
      </c>
    </row>
    <row r="51">
      <c r="A51" s="9" t="n"/>
      <c r="B51" s="9" t="n"/>
      <c r="C51" s="12" t="n"/>
      <c r="D51" s="11" t="n"/>
      <c r="E51" s="11" t="n"/>
      <c r="F51" s="11" t="n"/>
      <c r="G51" s="11" t="n"/>
      <c r="H51" s="11" t="n"/>
      <c r="I51" s="9" t="n"/>
      <c r="J51" s="9" t="n"/>
      <c r="K51" s="9" t="n"/>
      <c r="L51" s="35">
        <f>IF(COUNTA($A51:$K51)=0,"",IF(AND(IFERROR($H51,0)&gt;0,LEN(TRIM($K51&amp;""))&gt;0,IFERROR(LOOKUP(2,1/((LISTS!$M$2:$M$13&lt;&gt;"")*ISNUMBER(SEARCH(LISTS!$M$2:$M$13,$I51))),LISTS!$N$2:$N$13),"NO")="SI"),"SI","NO"))</f>
        <v/>
      </c>
      <c r="M51" s="35">
        <f>IF(COUNTA($A51:$K51)=0,"",IF($K51&lt;&gt;"",IF(COUNTIF($K$19:$K51,$K51)&gt;1,"SI","NO"),IF(COUNTIFS($A$19:$A51,$A51,$C$19:$C51,$C51,$J$19:$J51,$J51,$D$19:$D51,$D51)&gt;1,"SI","NO")))</f>
        <v/>
      </c>
      <c r="N51" s="36">
        <f>IF(COUNTA($A51:$K51)=0,"",IF(AND($L51="SI",$M51="NO"),IFERROR($H51,0),0))</f>
        <v/>
      </c>
      <c r="O51" s="35">
        <f>IF(COUNTA($A51:$K51)=0,"",IF($M51="SI","CUFE o factura duplicada dentro del reporte; no se suma dos veces",IF(IFERROR($H51,0)&lt;=0,"DIAN reporta valor susceptible 0",IF($L51="NO",IFERROR(LOOKUP(2,1/((LISTS!$M$2:$M$13&lt;&gt;"")*ISNUMBER(SEARCH(LISTS!$M$2:$M$13,$I51))),LISTS!$O$2:$O$13),"Medio de pago no elegible o no identificado por DIAN"),"Apta automaticamente por pago electronico y base positiva"))))</f>
        <v/>
      </c>
    </row>
    <row r="52">
      <c r="A52" s="9" t="n"/>
      <c r="B52" s="9" t="n"/>
      <c r="C52" s="12" t="n"/>
      <c r="D52" s="11" t="n"/>
      <c r="E52" s="11" t="n"/>
      <c r="F52" s="11" t="n"/>
      <c r="G52" s="11" t="n"/>
      <c r="H52" s="11" t="n"/>
      <c r="I52" s="9" t="n"/>
      <c r="J52" s="9" t="n"/>
      <c r="K52" s="9" t="n"/>
      <c r="L52" s="35">
        <f>IF(COUNTA($A52:$K52)=0,"",IF(AND(IFERROR($H52,0)&gt;0,LEN(TRIM($K52&amp;""))&gt;0,IFERROR(LOOKUP(2,1/((LISTS!$M$2:$M$13&lt;&gt;"")*ISNUMBER(SEARCH(LISTS!$M$2:$M$13,$I52))),LISTS!$N$2:$N$13),"NO")="SI"),"SI","NO"))</f>
        <v/>
      </c>
      <c r="M52" s="35">
        <f>IF(COUNTA($A52:$K52)=0,"",IF($K52&lt;&gt;"",IF(COUNTIF($K$19:$K52,$K52)&gt;1,"SI","NO"),IF(COUNTIFS($A$19:$A52,$A52,$C$19:$C52,$C52,$J$19:$J52,$J52,$D$19:$D52,$D52)&gt;1,"SI","NO")))</f>
        <v/>
      </c>
      <c r="N52" s="36">
        <f>IF(COUNTA($A52:$K52)=0,"",IF(AND($L52="SI",$M52="NO"),IFERROR($H52,0),0))</f>
        <v/>
      </c>
      <c r="O52" s="35">
        <f>IF(COUNTA($A52:$K52)=0,"",IF($M52="SI","CUFE o factura duplicada dentro del reporte; no se suma dos veces",IF(IFERROR($H52,0)&lt;=0,"DIAN reporta valor susceptible 0",IF($L52="NO",IFERROR(LOOKUP(2,1/((LISTS!$M$2:$M$13&lt;&gt;"")*ISNUMBER(SEARCH(LISTS!$M$2:$M$13,$I52))),LISTS!$O$2:$O$13),"Medio de pago no elegible o no identificado por DIAN"),"Apta automaticamente por pago electronico y base positiva"))))</f>
        <v/>
      </c>
    </row>
    <row r="53">
      <c r="A53" s="9" t="n"/>
      <c r="B53" s="9" t="n"/>
      <c r="C53" s="12" t="n"/>
      <c r="D53" s="11" t="n"/>
      <c r="E53" s="11" t="n"/>
      <c r="F53" s="11" t="n"/>
      <c r="G53" s="11" t="n"/>
      <c r="H53" s="11" t="n"/>
      <c r="I53" s="9" t="n"/>
      <c r="J53" s="9" t="n"/>
      <c r="K53" s="9" t="n"/>
      <c r="L53" s="35">
        <f>IF(COUNTA($A53:$K53)=0,"",IF(AND(IFERROR($H53,0)&gt;0,LEN(TRIM($K53&amp;""))&gt;0,IFERROR(LOOKUP(2,1/((LISTS!$M$2:$M$13&lt;&gt;"")*ISNUMBER(SEARCH(LISTS!$M$2:$M$13,$I53))),LISTS!$N$2:$N$13),"NO")="SI"),"SI","NO"))</f>
        <v/>
      </c>
      <c r="M53" s="35">
        <f>IF(COUNTA($A53:$K53)=0,"",IF($K53&lt;&gt;"",IF(COUNTIF($K$19:$K53,$K53)&gt;1,"SI","NO"),IF(COUNTIFS($A$19:$A53,$A53,$C$19:$C53,$C53,$J$19:$J53,$J53,$D$19:$D53,$D53)&gt;1,"SI","NO")))</f>
        <v/>
      </c>
      <c r="N53" s="36">
        <f>IF(COUNTA($A53:$K53)=0,"",IF(AND($L53="SI",$M53="NO"),IFERROR($H53,0),0))</f>
        <v/>
      </c>
      <c r="O53" s="35">
        <f>IF(COUNTA($A53:$K53)=0,"",IF($M53="SI","CUFE o factura duplicada dentro del reporte; no se suma dos veces",IF(IFERROR($H53,0)&lt;=0,"DIAN reporta valor susceptible 0",IF($L53="NO",IFERROR(LOOKUP(2,1/((LISTS!$M$2:$M$13&lt;&gt;"")*ISNUMBER(SEARCH(LISTS!$M$2:$M$13,$I53))),LISTS!$O$2:$O$13),"Medio de pago no elegible o no identificado por DIAN"),"Apta automaticamente por pago electronico y base positiva"))))</f>
        <v/>
      </c>
    </row>
    <row r="54">
      <c r="A54" s="9" t="n"/>
      <c r="B54" s="9" t="n"/>
      <c r="C54" s="12" t="n"/>
      <c r="D54" s="11" t="n"/>
      <c r="E54" s="11" t="n"/>
      <c r="F54" s="11" t="n"/>
      <c r="G54" s="11" t="n"/>
      <c r="H54" s="11" t="n"/>
      <c r="I54" s="9" t="n"/>
      <c r="J54" s="9" t="n"/>
      <c r="K54" s="9" t="n"/>
      <c r="L54" s="35">
        <f>IF(COUNTA($A54:$K54)=0,"",IF(AND(IFERROR($H54,0)&gt;0,LEN(TRIM($K54&amp;""))&gt;0,IFERROR(LOOKUP(2,1/((LISTS!$M$2:$M$13&lt;&gt;"")*ISNUMBER(SEARCH(LISTS!$M$2:$M$13,$I54))),LISTS!$N$2:$N$13),"NO")="SI"),"SI","NO"))</f>
        <v/>
      </c>
      <c r="M54" s="35">
        <f>IF(COUNTA($A54:$K54)=0,"",IF($K54&lt;&gt;"",IF(COUNTIF($K$19:$K54,$K54)&gt;1,"SI","NO"),IF(COUNTIFS($A$19:$A54,$A54,$C$19:$C54,$C54,$J$19:$J54,$J54,$D$19:$D54,$D54)&gt;1,"SI","NO")))</f>
        <v/>
      </c>
      <c r="N54" s="36">
        <f>IF(COUNTA($A54:$K54)=0,"",IF(AND($L54="SI",$M54="NO"),IFERROR($H54,0),0))</f>
        <v/>
      </c>
      <c r="O54" s="35">
        <f>IF(COUNTA($A54:$K54)=0,"",IF($M54="SI","CUFE o factura duplicada dentro del reporte; no se suma dos veces",IF(IFERROR($H54,0)&lt;=0,"DIAN reporta valor susceptible 0",IF($L54="NO",IFERROR(LOOKUP(2,1/((LISTS!$M$2:$M$13&lt;&gt;"")*ISNUMBER(SEARCH(LISTS!$M$2:$M$13,$I54))),LISTS!$O$2:$O$13),"Medio de pago no elegible o no identificado por DIAN"),"Apta automaticamente por pago electronico y base positiva"))))</f>
        <v/>
      </c>
    </row>
    <row r="55">
      <c r="A55" s="9" t="n"/>
      <c r="B55" s="9" t="n"/>
      <c r="C55" s="12" t="n"/>
      <c r="D55" s="11" t="n"/>
      <c r="E55" s="11" t="n"/>
      <c r="F55" s="11" t="n"/>
      <c r="G55" s="11" t="n"/>
      <c r="H55" s="11" t="n"/>
      <c r="I55" s="9" t="n"/>
      <c r="J55" s="9" t="n"/>
      <c r="K55" s="9" t="n"/>
      <c r="L55" s="35">
        <f>IF(COUNTA($A55:$K55)=0,"",IF(AND(IFERROR($H55,0)&gt;0,LEN(TRIM($K55&amp;""))&gt;0,IFERROR(LOOKUP(2,1/((LISTS!$M$2:$M$13&lt;&gt;"")*ISNUMBER(SEARCH(LISTS!$M$2:$M$13,$I55))),LISTS!$N$2:$N$13),"NO")="SI"),"SI","NO"))</f>
        <v/>
      </c>
      <c r="M55" s="35">
        <f>IF(COUNTA($A55:$K55)=0,"",IF($K55&lt;&gt;"",IF(COUNTIF($K$19:$K55,$K55)&gt;1,"SI","NO"),IF(COUNTIFS($A$19:$A55,$A55,$C$19:$C55,$C55,$J$19:$J55,$J55,$D$19:$D55,$D55)&gt;1,"SI","NO")))</f>
        <v/>
      </c>
      <c r="N55" s="36">
        <f>IF(COUNTA($A55:$K55)=0,"",IF(AND($L55="SI",$M55="NO"),IFERROR($H55,0),0))</f>
        <v/>
      </c>
      <c r="O55" s="35">
        <f>IF(COUNTA($A55:$K55)=0,"",IF($M55="SI","CUFE o factura duplicada dentro del reporte; no se suma dos veces",IF(IFERROR($H55,0)&lt;=0,"DIAN reporta valor susceptible 0",IF($L55="NO",IFERROR(LOOKUP(2,1/((LISTS!$M$2:$M$13&lt;&gt;"")*ISNUMBER(SEARCH(LISTS!$M$2:$M$13,$I55))),LISTS!$O$2:$O$13),"Medio de pago no elegible o no identificado por DIAN"),"Apta automaticamente por pago electronico y base positiva"))))</f>
        <v/>
      </c>
    </row>
    <row r="56">
      <c r="A56" s="9" t="n"/>
      <c r="B56" s="9" t="n"/>
      <c r="C56" s="12" t="n"/>
      <c r="D56" s="11" t="n"/>
      <c r="E56" s="11" t="n"/>
      <c r="F56" s="11" t="n"/>
      <c r="G56" s="11" t="n"/>
      <c r="H56" s="11" t="n"/>
      <c r="I56" s="9" t="n"/>
      <c r="J56" s="9" t="n"/>
      <c r="K56" s="9" t="n"/>
      <c r="L56" s="35">
        <f>IF(COUNTA($A56:$K56)=0,"",IF(AND(IFERROR($H56,0)&gt;0,LEN(TRIM($K56&amp;""))&gt;0,IFERROR(LOOKUP(2,1/((LISTS!$M$2:$M$13&lt;&gt;"")*ISNUMBER(SEARCH(LISTS!$M$2:$M$13,$I56))),LISTS!$N$2:$N$13),"NO")="SI"),"SI","NO"))</f>
        <v/>
      </c>
      <c r="M56" s="35">
        <f>IF(COUNTA($A56:$K56)=0,"",IF($K56&lt;&gt;"",IF(COUNTIF($K$19:$K56,$K56)&gt;1,"SI","NO"),IF(COUNTIFS($A$19:$A56,$A56,$C$19:$C56,$C56,$J$19:$J56,$J56,$D$19:$D56,$D56)&gt;1,"SI","NO")))</f>
        <v/>
      </c>
      <c r="N56" s="36">
        <f>IF(COUNTA($A56:$K56)=0,"",IF(AND($L56="SI",$M56="NO"),IFERROR($H56,0),0))</f>
        <v/>
      </c>
      <c r="O56" s="35">
        <f>IF(COUNTA($A56:$K56)=0,"",IF($M56="SI","CUFE o factura duplicada dentro del reporte; no se suma dos veces",IF(IFERROR($H56,0)&lt;=0,"DIAN reporta valor susceptible 0",IF($L56="NO",IFERROR(LOOKUP(2,1/((LISTS!$M$2:$M$13&lt;&gt;"")*ISNUMBER(SEARCH(LISTS!$M$2:$M$13,$I56))),LISTS!$O$2:$O$13),"Medio de pago no elegible o no identificado por DIAN"),"Apta automaticamente por pago electronico y base positiva"))))</f>
        <v/>
      </c>
    </row>
    <row r="57">
      <c r="A57" s="9" t="n"/>
      <c r="B57" s="9" t="n"/>
      <c r="C57" s="12" t="n"/>
      <c r="D57" s="11" t="n"/>
      <c r="E57" s="11" t="n"/>
      <c r="F57" s="11" t="n"/>
      <c r="G57" s="11" t="n"/>
      <c r="H57" s="11" t="n"/>
      <c r="I57" s="9" t="n"/>
      <c r="J57" s="9" t="n"/>
      <c r="K57" s="9" t="n"/>
      <c r="L57" s="35">
        <f>IF(COUNTA($A57:$K57)=0,"",IF(AND(IFERROR($H57,0)&gt;0,LEN(TRIM($K57&amp;""))&gt;0,IFERROR(LOOKUP(2,1/((LISTS!$M$2:$M$13&lt;&gt;"")*ISNUMBER(SEARCH(LISTS!$M$2:$M$13,$I57))),LISTS!$N$2:$N$13),"NO")="SI"),"SI","NO"))</f>
        <v/>
      </c>
      <c r="M57" s="35">
        <f>IF(COUNTA($A57:$K57)=0,"",IF($K57&lt;&gt;"",IF(COUNTIF($K$19:$K57,$K57)&gt;1,"SI","NO"),IF(COUNTIFS($A$19:$A57,$A57,$C$19:$C57,$C57,$J$19:$J57,$J57,$D$19:$D57,$D57)&gt;1,"SI","NO")))</f>
        <v/>
      </c>
      <c r="N57" s="36">
        <f>IF(COUNTA($A57:$K57)=0,"",IF(AND($L57="SI",$M57="NO"),IFERROR($H57,0),0))</f>
        <v/>
      </c>
      <c r="O57" s="35">
        <f>IF(COUNTA($A57:$K57)=0,"",IF($M57="SI","CUFE o factura duplicada dentro del reporte; no se suma dos veces",IF(IFERROR($H57,0)&lt;=0,"DIAN reporta valor susceptible 0",IF($L57="NO",IFERROR(LOOKUP(2,1/((LISTS!$M$2:$M$13&lt;&gt;"")*ISNUMBER(SEARCH(LISTS!$M$2:$M$13,$I57))),LISTS!$O$2:$O$13),"Medio de pago no elegible o no identificado por DIAN"),"Apta automaticamente por pago electronico y base positiva"))))</f>
        <v/>
      </c>
    </row>
    <row r="58">
      <c r="A58" s="9" t="n"/>
      <c r="B58" s="9" t="n"/>
      <c r="C58" s="12" t="n"/>
      <c r="D58" s="11" t="n"/>
      <c r="E58" s="11" t="n"/>
      <c r="F58" s="11" t="n"/>
      <c r="G58" s="11" t="n"/>
      <c r="H58" s="11" t="n"/>
      <c r="I58" s="9" t="n"/>
      <c r="J58" s="9" t="n"/>
      <c r="K58" s="9" t="n"/>
      <c r="L58" s="35">
        <f>IF(COUNTA($A58:$K58)=0,"",IF(AND(IFERROR($H58,0)&gt;0,LEN(TRIM($K58&amp;""))&gt;0,IFERROR(LOOKUP(2,1/((LISTS!$M$2:$M$13&lt;&gt;"")*ISNUMBER(SEARCH(LISTS!$M$2:$M$13,$I58))),LISTS!$N$2:$N$13),"NO")="SI"),"SI","NO"))</f>
        <v/>
      </c>
      <c r="M58" s="35">
        <f>IF(COUNTA($A58:$K58)=0,"",IF($K58&lt;&gt;"",IF(COUNTIF($K$19:$K58,$K58)&gt;1,"SI","NO"),IF(COUNTIFS($A$19:$A58,$A58,$C$19:$C58,$C58,$J$19:$J58,$J58,$D$19:$D58,$D58)&gt;1,"SI","NO")))</f>
        <v/>
      </c>
      <c r="N58" s="36">
        <f>IF(COUNTA($A58:$K58)=0,"",IF(AND($L58="SI",$M58="NO"),IFERROR($H58,0),0))</f>
        <v/>
      </c>
      <c r="O58" s="35">
        <f>IF(COUNTA($A58:$K58)=0,"",IF($M58="SI","CUFE o factura duplicada dentro del reporte; no se suma dos veces",IF(IFERROR($H58,0)&lt;=0,"DIAN reporta valor susceptible 0",IF($L58="NO",IFERROR(LOOKUP(2,1/((LISTS!$M$2:$M$13&lt;&gt;"")*ISNUMBER(SEARCH(LISTS!$M$2:$M$13,$I58))),LISTS!$O$2:$O$13),"Medio de pago no elegible o no identificado por DIAN"),"Apta automaticamente por pago electronico y base positiva"))))</f>
        <v/>
      </c>
    </row>
    <row r="59">
      <c r="A59" s="9" t="n"/>
      <c r="B59" s="9" t="n"/>
      <c r="C59" s="12" t="n"/>
      <c r="D59" s="11" t="n"/>
      <c r="E59" s="11" t="n"/>
      <c r="F59" s="11" t="n"/>
      <c r="G59" s="11" t="n"/>
      <c r="H59" s="11" t="n"/>
      <c r="I59" s="9" t="n"/>
      <c r="J59" s="9" t="n"/>
      <c r="K59" s="9" t="n"/>
      <c r="L59" s="35">
        <f>IF(COUNTA($A59:$K59)=0,"",IF(AND(IFERROR($H59,0)&gt;0,LEN(TRIM($K59&amp;""))&gt;0,IFERROR(LOOKUP(2,1/((LISTS!$M$2:$M$13&lt;&gt;"")*ISNUMBER(SEARCH(LISTS!$M$2:$M$13,$I59))),LISTS!$N$2:$N$13),"NO")="SI"),"SI","NO"))</f>
        <v/>
      </c>
      <c r="M59" s="35">
        <f>IF(COUNTA($A59:$K59)=0,"",IF($K59&lt;&gt;"",IF(COUNTIF($K$19:$K59,$K59)&gt;1,"SI","NO"),IF(COUNTIFS($A$19:$A59,$A59,$C$19:$C59,$C59,$J$19:$J59,$J59,$D$19:$D59,$D59)&gt;1,"SI","NO")))</f>
        <v/>
      </c>
      <c r="N59" s="36">
        <f>IF(COUNTA($A59:$K59)=0,"",IF(AND($L59="SI",$M59="NO"),IFERROR($H59,0),0))</f>
        <v/>
      </c>
      <c r="O59" s="35">
        <f>IF(COUNTA($A59:$K59)=0,"",IF($M59="SI","CUFE o factura duplicada dentro del reporte; no se suma dos veces",IF(IFERROR($H59,0)&lt;=0,"DIAN reporta valor susceptible 0",IF($L59="NO",IFERROR(LOOKUP(2,1/((LISTS!$M$2:$M$13&lt;&gt;"")*ISNUMBER(SEARCH(LISTS!$M$2:$M$13,$I59))),LISTS!$O$2:$O$13),"Medio de pago no elegible o no identificado por DIAN"),"Apta automaticamente por pago electronico y base positiva"))))</f>
        <v/>
      </c>
    </row>
    <row r="60">
      <c r="A60" s="9" t="n"/>
      <c r="B60" s="9" t="n"/>
      <c r="C60" s="12" t="n"/>
      <c r="D60" s="11" t="n"/>
      <c r="E60" s="11" t="n"/>
      <c r="F60" s="11" t="n"/>
      <c r="G60" s="11" t="n"/>
      <c r="H60" s="11" t="n"/>
      <c r="I60" s="9" t="n"/>
      <c r="J60" s="9" t="n"/>
      <c r="K60" s="9" t="n"/>
      <c r="L60" s="35">
        <f>IF(COUNTA($A60:$K60)=0,"",IF(AND(IFERROR($H60,0)&gt;0,LEN(TRIM($K60&amp;""))&gt;0,IFERROR(LOOKUP(2,1/((LISTS!$M$2:$M$13&lt;&gt;"")*ISNUMBER(SEARCH(LISTS!$M$2:$M$13,$I60))),LISTS!$N$2:$N$13),"NO")="SI"),"SI","NO"))</f>
        <v/>
      </c>
      <c r="M60" s="35">
        <f>IF(COUNTA($A60:$K60)=0,"",IF($K60&lt;&gt;"",IF(COUNTIF($K$19:$K60,$K60)&gt;1,"SI","NO"),IF(COUNTIFS($A$19:$A60,$A60,$C$19:$C60,$C60,$J$19:$J60,$J60,$D$19:$D60,$D60)&gt;1,"SI","NO")))</f>
        <v/>
      </c>
      <c r="N60" s="36">
        <f>IF(COUNTA($A60:$K60)=0,"",IF(AND($L60="SI",$M60="NO"),IFERROR($H60,0),0))</f>
        <v/>
      </c>
      <c r="O60" s="35">
        <f>IF(COUNTA($A60:$K60)=0,"",IF($M60="SI","CUFE o factura duplicada dentro del reporte; no se suma dos veces",IF(IFERROR($H60,0)&lt;=0,"DIAN reporta valor susceptible 0",IF($L60="NO",IFERROR(LOOKUP(2,1/((LISTS!$M$2:$M$13&lt;&gt;"")*ISNUMBER(SEARCH(LISTS!$M$2:$M$13,$I60))),LISTS!$O$2:$O$13),"Medio de pago no elegible o no identificado por DIAN"),"Apta automaticamente por pago electronico y base positiva"))))</f>
        <v/>
      </c>
    </row>
    <row r="61">
      <c r="A61" s="9" t="n"/>
      <c r="B61" s="9" t="n"/>
      <c r="C61" s="12" t="n"/>
      <c r="D61" s="11" t="n"/>
      <c r="E61" s="11" t="n"/>
      <c r="F61" s="11" t="n"/>
      <c r="G61" s="11" t="n"/>
      <c r="H61" s="11" t="n"/>
      <c r="I61" s="9" t="n"/>
      <c r="J61" s="9" t="n"/>
      <c r="K61" s="9" t="n"/>
      <c r="L61" s="35">
        <f>IF(COUNTA($A61:$K61)=0,"",IF(AND(IFERROR($H61,0)&gt;0,LEN(TRIM($K61&amp;""))&gt;0,IFERROR(LOOKUP(2,1/((LISTS!$M$2:$M$13&lt;&gt;"")*ISNUMBER(SEARCH(LISTS!$M$2:$M$13,$I61))),LISTS!$N$2:$N$13),"NO")="SI"),"SI","NO"))</f>
        <v/>
      </c>
      <c r="M61" s="35">
        <f>IF(COUNTA($A61:$K61)=0,"",IF($K61&lt;&gt;"",IF(COUNTIF($K$19:$K61,$K61)&gt;1,"SI","NO"),IF(COUNTIFS($A$19:$A61,$A61,$C$19:$C61,$C61,$J$19:$J61,$J61,$D$19:$D61,$D61)&gt;1,"SI","NO")))</f>
        <v/>
      </c>
      <c r="N61" s="36">
        <f>IF(COUNTA($A61:$K61)=0,"",IF(AND($L61="SI",$M61="NO"),IFERROR($H61,0),0))</f>
        <v/>
      </c>
      <c r="O61" s="35">
        <f>IF(COUNTA($A61:$K61)=0,"",IF($M61="SI","CUFE o factura duplicada dentro del reporte; no se suma dos veces",IF(IFERROR($H61,0)&lt;=0,"DIAN reporta valor susceptible 0",IF($L61="NO",IFERROR(LOOKUP(2,1/((LISTS!$M$2:$M$13&lt;&gt;"")*ISNUMBER(SEARCH(LISTS!$M$2:$M$13,$I61))),LISTS!$O$2:$O$13),"Medio de pago no elegible o no identificado por DIAN"),"Apta automaticamente por pago electronico y base positiva"))))</f>
        <v/>
      </c>
    </row>
    <row r="62">
      <c r="A62" s="9" t="n"/>
      <c r="B62" s="9" t="n"/>
      <c r="C62" s="12" t="n"/>
      <c r="D62" s="11" t="n"/>
      <c r="E62" s="11" t="n"/>
      <c r="F62" s="11" t="n"/>
      <c r="G62" s="11" t="n"/>
      <c r="H62" s="11" t="n"/>
      <c r="I62" s="9" t="n"/>
      <c r="J62" s="9" t="n"/>
      <c r="K62" s="9" t="n"/>
      <c r="L62" s="35">
        <f>IF(COUNTA($A62:$K62)=0,"",IF(AND(IFERROR($H62,0)&gt;0,LEN(TRIM($K62&amp;""))&gt;0,IFERROR(LOOKUP(2,1/((LISTS!$M$2:$M$13&lt;&gt;"")*ISNUMBER(SEARCH(LISTS!$M$2:$M$13,$I62))),LISTS!$N$2:$N$13),"NO")="SI"),"SI","NO"))</f>
        <v/>
      </c>
      <c r="M62" s="35">
        <f>IF(COUNTA($A62:$K62)=0,"",IF($K62&lt;&gt;"",IF(COUNTIF($K$19:$K62,$K62)&gt;1,"SI","NO"),IF(COUNTIFS($A$19:$A62,$A62,$C$19:$C62,$C62,$J$19:$J62,$J62,$D$19:$D62,$D62)&gt;1,"SI","NO")))</f>
        <v/>
      </c>
      <c r="N62" s="36">
        <f>IF(COUNTA($A62:$K62)=0,"",IF(AND($L62="SI",$M62="NO"),IFERROR($H62,0),0))</f>
        <v/>
      </c>
      <c r="O62" s="35">
        <f>IF(COUNTA($A62:$K62)=0,"",IF($M62="SI","CUFE o factura duplicada dentro del reporte; no se suma dos veces",IF(IFERROR($H62,0)&lt;=0,"DIAN reporta valor susceptible 0",IF($L62="NO",IFERROR(LOOKUP(2,1/((LISTS!$M$2:$M$13&lt;&gt;"")*ISNUMBER(SEARCH(LISTS!$M$2:$M$13,$I62))),LISTS!$O$2:$O$13),"Medio de pago no elegible o no identificado por DIAN"),"Apta automaticamente por pago electronico y base positiva"))))</f>
        <v/>
      </c>
    </row>
    <row r="63">
      <c r="A63" s="9" t="n"/>
      <c r="B63" s="9" t="n"/>
      <c r="C63" s="12" t="n"/>
      <c r="D63" s="11" t="n"/>
      <c r="E63" s="11" t="n"/>
      <c r="F63" s="11" t="n"/>
      <c r="G63" s="11" t="n"/>
      <c r="H63" s="11" t="n"/>
      <c r="I63" s="9" t="n"/>
      <c r="J63" s="9" t="n"/>
      <c r="K63" s="9" t="n"/>
      <c r="L63" s="35">
        <f>IF(COUNTA($A63:$K63)=0,"",IF(AND(IFERROR($H63,0)&gt;0,LEN(TRIM($K63&amp;""))&gt;0,IFERROR(LOOKUP(2,1/((LISTS!$M$2:$M$13&lt;&gt;"")*ISNUMBER(SEARCH(LISTS!$M$2:$M$13,$I63))),LISTS!$N$2:$N$13),"NO")="SI"),"SI","NO"))</f>
        <v/>
      </c>
      <c r="M63" s="35">
        <f>IF(COUNTA($A63:$K63)=0,"",IF($K63&lt;&gt;"",IF(COUNTIF($K$19:$K63,$K63)&gt;1,"SI","NO"),IF(COUNTIFS($A$19:$A63,$A63,$C$19:$C63,$C63,$J$19:$J63,$J63,$D$19:$D63,$D63)&gt;1,"SI","NO")))</f>
        <v/>
      </c>
      <c r="N63" s="36">
        <f>IF(COUNTA($A63:$K63)=0,"",IF(AND($L63="SI",$M63="NO"),IFERROR($H63,0),0))</f>
        <v/>
      </c>
      <c r="O63" s="35">
        <f>IF(COUNTA($A63:$K63)=0,"",IF($M63="SI","CUFE o factura duplicada dentro del reporte; no se suma dos veces",IF(IFERROR($H63,0)&lt;=0,"DIAN reporta valor susceptible 0",IF($L63="NO",IFERROR(LOOKUP(2,1/((LISTS!$M$2:$M$13&lt;&gt;"")*ISNUMBER(SEARCH(LISTS!$M$2:$M$13,$I63))),LISTS!$O$2:$O$13),"Medio de pago no elegible o no identificado por DIAN"),"Apta automaticamente por pago electronico y base positiva"))))</f>
        <v/>
      </c>
    </row>
    <row r="64">
      <c r="A64" s="9" t="n"/>
      <c r="B64" s="9" t="n"/>
      <c r="C64" s="12" t="n"/>
      <c r="D64" s="11" t="n"/>
      <c r="E64" s="11" t="n"/>
      <c r="F64" s="11" t="n"/>
      <c r="G64" s="11" t="n"/>
      <c r="H64" s="11" t="n"/>
      <c r="I64" s="9" t="n"/>
      <c r="J64" s="9" t="n"/>
      <c r="K64" s="9" t="n"/>
      <c r="L64" s="35">
        <f>IF(COUNTA($A64:$K64)=0,"",IF(AND(IFERROR($H64,0)&gt;0,LEN(TRIM($K64&amp;""))&gt;0,IFERROR(LOOKUP(2,1/((LISTS!$M$2:$M$13&lt;&gt;"")*ISNUMBER(SEARCH(LISTS!$M$2:$M$13,$I64))),LISTS!$N$2:$N$13),"NO")="SI"),"SI","NO"))</f>
        <v/>
      </c>
      <c r="M64" s="35">
        <f>IF(COUNTA($A64:$K64)=0,"",IF($K64&lt;&gt;"",IF(COUNTIF($K$19:$K64,$K64)&gt;1,"SI","NO"),IF(COUNTIFS($A$19:$A64,$A64,$C$19:$C64,$C64,$J$19:$J64,$J64,$D$19:$D64,$D64)&gt;1,"SI","NO")))</f>
        <v/>
      </c>
      <c r="N64" s="36">
        <f>IF(COUNTA($A64:$K64)=0,"",IF(AND($L64="SI",$M64="NO"),IFERROR($H64,0),0))</f>
        <v/>
      </c>
      <c r="O64" s="35">
        <f>IF(COUNTA($A64:$K64)=0,"",IF($M64="SI","CUFE o factura duplicada dentro del reporte; no se suma dos veces",IF(IFERROR($H64,0)&lt;=0,"DIAN reporta valor susceptible 0",IF($L64="NO",IFERROR(LOOKUP(2,1/((LISTS!$M$2:$M$13&lt;&gt;"")*ISNUMBER(SEARCH(LISTS!$M$2:$M$13,$I64))),LISTS!$O$2:$O$13),"Medio de pago no elegible o no identificado por DIAN"),"Apta automaticamente por pago electronico y base positiva"))))</f>
        <v/>
      </c>
    </row>
    <row r="65">
      <c r="A65" s="9" t="n"/>
      <c r="B65" s="9" t="n"/>
      <c r="C65" s="12" t="n"/>
      <c r="D65" s="11" t="n"/>
      <c r="E65" s="11" t="n"/>
      <c r="F65" s="11" t="n"/>
      <c r="G65" s="11" t="n"/>
      <c r="H65" s="11" t="n"/>
      <c r="I65" s="9" t="n"/>
      <c r="J65" s="9" t="n"/>
      <c r="K65" s="9" t="n"/>
      <c r="L65" s="35">
        <f>IF(COUNTA($A65:$K65)=0,"",IF(AND(IFERROR($H65,0)&gt;0,LEN(TRIM($K65&amp;""))&gt;0,IFERROR(LOOKUP(2,1/((LISTS!$M$2:$M$13&lt;&gt;"")*ISNUMBER(SEARCH(LISTS!$M$2:$M$13,$I65))),LISTS!$N$2:$N$13),"NO")="SI"),"SI","NO"))</f>
        <v/>
      </c>
      <c r="M65" s="35">
        <f>IF(COUNTA($A65:$K65)=0,"",IF($K65&lt;&gt;"",IF(COUNTIF($K$19:$K65,$K65)&gt;1,"SI","NO"),IF(COUNTIFS($A$19:$A65,$A65,$C$19:$C65,$C65,$J$19:$J65,$J65,$D$19:$D65,$D65)&gt;1,"SI","NO")))</f>
        <v/>
      </c>
      <c r="N65" s="36">
        <f>IF(COUNTA($A65:$K65)=0,"",IF(AND($L65="SI",$M65="NO"),IFERROR($H65,0),0))</f>
        <v/>
      </c>
      <c r="O65" s="35">
        <f>IF(COUNTA($A65:$K65)=0,"",IF($M65="SI","CUFE o factura duplicada dentro del reporte; no se suma dos veces",IF(IFERROR($H65,0)&lt;=0,"DIAN reporta valor susceptible 0",IF($L65="NO",IFERROR(LOOKUP(2,1/((LISTS!$M$2:$M$13&lt;&gt;"")*ISNUMBER(SEARCH(LISTS!$M$2:$M$13,$I65))),LISTS!$O$2:$O$13),"Medio de pago no elegible o no identificado por DIAN"),"Apta automaticamente por pago electronico y base positiva"))))</f>
        <v/>
      </c>
    </row>
    <row r="66">
      <c r="A66" s="9" t="n"/>
      <c r="B66" s="9" t="n"/>
      <c r="C66" s="12" t="n"/>
      <c r="D66" s="11" t="n"/>
      <c r="E66" s="11" t="n"/>
      <c r="F66" s="11" t="n"/>
      <c r="G66" s="11" t="n"/>
      <c r="H66" s="11" t="n"/>
      <c r="I66" s="9" t="n"/>
      <c r="J66" s="9" t="n"/>
      <c r="K66" s="9" t="n"/>
      <c r="L66" s="35">
        <f>IF(COUNTA($A66:$K66)=0,"",IF(AND(IFERROR($H66,0)&gt;0,LEN(TRIM($K66&amp;""))&gt;0,IFERROR(LOOKUP(2,1/((LISTS!$M$2:$M$13&lt;&gt;"")*ISNUMBER(SEARCH(LISTS!$M$2:$M$13,$I66))),LISTS!$N$2:$N$13),"NO")="SI"),"SI","NO"))</f>
        <v/>
      </c>
      <c r="M66" s="35">
        <f>IF(COUNTA($A66:$K66)=0,"",IF($K66&lt;&gt;"",IF(COUNTIF($K$19:$K66,$K66)&gt;1,"SI","NO"),IF(COUNTIFS($A$19:$A66,$A66,$C$19:$C66,$C66,$J$19:$J66,$J66,$D$19:$D66,$D66)&gt;1,"SI","NO")))</f>
        <v/>
      </c>
      <c r="N66" s="36">
        <f>IF(COUNTA($A66:$K66)=0,"",IF(AND($L66="SI",$M66="NO"),IFERROR($H66,0),0))</f>
        <v/>
      </c>
      <c r="O66" s="35">
        <f>IF(COUNTA($A66:$K66)=0,"",IF($M66="SI","CUFE o factura duplicada dentro del reporte; no se suma dos veces",IF(IFERROR($H66,0)&lt;=0,"DIAN reporta valor susceptible 0",IF($L66="NO",IFERROR(LOOKUP(2,1/((LISTS!$M$2:$M$13&lt;&gt;"")*ISNUMBER(SEARCH(LISTS!$M$2:$M$13,$I66))),LISTS!$O$2:$O$13),"Medio de pago no elegible o no identificado por DIAN"),"Apta automaticamente por pago electronico y base positiva"))))</f>
        <v/>
      </c>
    </row>
    <row r="67">
      <c r="A67" s="9" t="n"/>
      <c r="B67" s="9" t="n"/>
      <c r="C67" s="12" t="n"/>
      <c r="D67" s="11" t="n"/>
      <c r="E67" s="11" t="n"/>
      <c r="F67" s="11" t="n"/>
      <c r="G67" s="11" t="n"/>
      <c r="H67" s="11" t="n"/>
      <c r="I67" s="9" t="n"/>
      <c r="J67" s="9" t="n"/>
      <c r="K67" s="9" t="n"/>
      <c r="L67" s="35">
        <f>IF(COUNTA($A67:$K67)=0,"",IF(AND(IFERROR($H67,0)&gt;0,LEN(TRIM($K67&amp;""))&gt;0,IFERROR(LOOKUP(2,1/((LISTS!$M$2:$M$13&lt;&gt;"")*ISNUMBER(SEARCH(LISTS!$M$2:$M$13,$I67))),LISTS!$N$2:$N$13),"NO")="SI"),"SI","NO"))</f>
        <v/>
      </c>
      <c r="M67" s="35">
        <f>IF(COUNTA($A67:$K67)=0,"",IF($K67&lt;&gt;"",IF(COUNTIF($K$19:$K67,$K67)&gt;1,"SI","NO"),IF(COUNTIFS($A$19:$A67,$A67,$C$19:$C67,$C67,$J$19:$J67,$J67,$D$19:$D67,$D67)&gt;1,"SI","NO")))</f>
        <v/>
      </c>
      <c r="N67" s="36">
        <f>IF(COUNTA($A67:$K67)=0,"",IF(AND($L67="SI",$M67="NO"),IFERROR($H67,0),0))</f>
        <v/>
      </c>
      <c r="O67" s="35">
        <f>IF(COUNTA($A67:$K67)=0,"",IF($M67="SI","CUFE o factura duplicada dentro del reporte; no se suma dos veces",IF(IFERROR($H67,0)&lt;=0,"DIAN reporta valor susceptible 0",IF($L67="NO",IFERROR(LOOKUP(2,1/((LISTS!$M$2:$M$13&lt;&gt;"")*ISNUMBER(SEARCH(LISTS!$M$2:$M$13,$I67))),LISTS!$O$2:$O$13),"Medio de pago no elegible o no identificado por DIAN"),"Apta automaticamente por pago electronico y base positiva"))))</f>
        <v/>
      </c>
    </row>
    <row r="68">
      <c r="A68" s="9" t="n"/>
      <c r="B68" s="9" t="n"/>
      <c r="C68" s="12" t="n"/>
      <c r="D68" s="11" t="n"/>
      <c r="E68" s="11" t="n"/>
      <c r="F68" s="11" t="n"/>
      <c r="G68" s="11" t="n"/>
      <c r="H68" s="11" t="n"/>
      <c r="I68" s="9" t="n"/>
      <c r="J68" s="9" t="n"/>
      <c r="K68" s="9" t="n"/>
      <c r="L68" s="35">
        <f>IF(COUNTA($A68:$K68)=0,"",IF(AND(IFERROR($H68,0)&gt;0,LEN(TRIM($K68&amp;""))&gt;0,IFERROR(LOOKUP(2,1/((LISTS!$M$2:$M$13&lt;&gt;"")*ISNUMBER(SEARCH(LISTS!$M$2:$M$13,$I68))),LISTS!$N$2:$N$13),"NO")="SI"),"SI","NO"))</f>
        <v/>
      </c>
      <c r="M68" s="35">
        <f>IF(COUNTA($A68:$K68)=0,"",IF($K68&lt;&gt;"",IF(COUNTIF($K$19:$K68,$K68)&gt;1,"SI","NO"),IF(COUNTIFS($A$19:$A68,$A68,$C$19:$C68,$C68,$J$19:$J68,$J68,$D$19:$D68,$D68)&gt;1,"SI","NO")))</f>
        <v/>
      </c>
      <c r="N68" s="36">
        <f>IF(COUNTA($A68:$K68)=0,"",IF(AND($L68="SI",$M68="NO"),IFERROR($H68,0),0))</f>
        <v/>
      </c>
      <c r="O68" s="35">
        <f>IF(COUNTA($A68:$K68)=0,"",IF($M68="SI","CUFE o factura duplicada dentro del reporte; no se suma dos veces",IF(IFERROR($H68,0)&lt;=0,"DIAN reporta valor susceptible 0",IF($L68="NO",IFERROR(LOOKUP(2,1/((LISTS!$M$2:$M$13&lt;&gt;"")*ISNUMBER(SEARCH(LISTS!$M$2:$M$13,$I68))),LISTS!$O$2:$O$13),"Medio de pago no elegible o no identificado por DIAN"),"Apta automaticamente por pago electronico y base positiva"))))</f>
        <v/>
      </c>
    </row>
    <row r="69">
      <c r="A69" s="9" t="n"/>
      <c r="B69" s="9" t="n"/>
      <c r="C69" s="12" t="n"/>
      <c r="D69" s="11" t="n"/>
      <c r="E69" s="11" t="n"/>
      <c r="F69" s="11" t="n"/>
      <c r="G69" s="11" t="n"/>
      <c r="H69" s="11" t="n"/>
      <c r="I69" s="9" t="n"/>
      <c r="J69" s="9" t="n"/>
      <c r="K69" s="9" t="n"/>
      <c r="L69" s="35">
        <f>IF(COUNTA($A69:$K69)=0,"",IF(AND(IFERROR($H69,0)&gt;0,LEN(TRIM($K69&amp;""))&gt;0,IFERROR(LOOKUP(2,1/((LISTS!$M$2:$M$13&lt;&gt;"")*ISNUMBER(SEARCH(LISTS!$M$2:$M$13,$I69))),LISTS!$N$2:$N$13),"NO")="SI"),"SI","NO"))</f>
        <v/>
      </c>
      <c r="M69" s="35">
        <f>IF(COUNTA($A69:$K69)=0,"",IF($K69&lt;&gt;"",IF(COUNTIF($K$19:$K69,$K69)&gt;1,"SI","NO"),IF(COUNTIFS($A$19:$A69,$A69,$C$19:$C69,$C69,$J$19:$J69,$J69,$D$19:$D69,$D69)&gt;1,"SI","NO")))</f>
        <v/>
      </c>
      <c r="N69" s="36">
        <f>IF(COUNTA($A69:$K69)=0,"",IF(AND($L69="SI",$M69="NO"),IFERROR($H69,0),0))</f>
        <v/>
      </c>
      <c r="O69" s="35">
        <f>IF(COUNTA($A69:$K69)=0,"",IF($M69="SI","CUFE o factura duplicada dentro del reporte; no se suma dos veces",IF(IFERROR($H69,0)&lt;=0,"DIAN reporta valor susceptible 0",IF($L69="NO",IFERROR(LOOKUP(2,1/((LISTS!$M$2:$M$13&lt;&gt;"")*ISNUMBER(SEARCH(LISTS!$M$2:$M$13,$I69))),LISTS!$O$2:$O$13),"Medio de pago no elegible o no identificado por DIAN"),"Apta automaticamente por pago electronico y base positiva"))))</f>
        <v/>
      </c>
    </row>
    <row r="70">
      <c r="A70" s="9" t="n"/>
      <c r="B70" s="9" t="n"/>
      <c r="C70" s="12" t="n"/>
      <c r="D70" s="11" t="n"/>
      <c r="E70" s="11" t="n"/>
      <c r="F70" s="11" t="n"/>
      <c r="G70" s="11" t="n"/>
      <c r="H70" s="11" t="n"/>
      <c r="I70" s="9" t="n"/>
      <c r="J70" s="9" t="n"/>
      <c r="K70" s="9" t="n"/>
      <c r="L70" s="35">
        <f>IF(COUNTA($A70:$K70)=0,"",IF(AND(IFERROR($H70,0)&gt;0,LEN(TRIM($K70&amp;""))&gt;0,IFERROR(LOOKUP(2,1/((LISTS!$M$2:$M$13&lt;&gt;"")*ISNUMBER(SEARCH(LISTS!$M$2:$M$13,$I70))),LISTS!$N$2:$N$13),"NO")="SI"),"SI","NO"))</f>
        <v/>
      </c>
      <c r="M70" s="35">
        <f>IF(COUNTA($A70:$K70)=0,"",IF($K70&lt;&gt;"",IF(COUNTIF($K$19:$K70,$K70)&gt;1,"SI","NO"),IF(COUNTIFS($A$19:$A70,$A70,$C$19:$C70,$C70,$J$19:$J70,$J70,$D$19:$D70,$D70)&gt;1,"SI","NO")))</f>
        <v/>
      </c>
      <c r="N70" s="36">
        <f>IF(COUNTA($A70:$K70)=0,"",IF(AND($L70="SI",$M70="NO"),IFERROR($H70,0),0))</f>
        <v/>
      </c>
      <c r="O70" s="35">
        <f>IF(COUNTA($A70:$K70)=0,"",IF($M70="SI","CUFE o factura duplicada dentro del reporte; no se suma dos veces",IF(IFERROR($H70,0)&lt;=0,"DIAN reporta valor susceptible 0",IF($L70="NO",IFERROR(LOOKUP(2,1/((LISTS!$M$2:$M$13&lt;&gt;"")*ISNUMBER(SEARCH(LISTS!$M$2:$M$13,$I70))),LISTS!$O$2:$O$13),"Medio de pago no elegible o no identificado por DIAN"),"Apta automaticamente por pago electronico y base positiva"))))</f>
        <v/>
      </c>
    </row>
    <row r="71">
      <c r="A71" s="9" t="n"/>
      <c r="B71" s="9" t="n"/>
      <c r="C71" s="12" t="n"/>
      <c r="D71" s="11" t="n"/>
      <c r="E71" s="11" t="n"/>
      <c r="F71" s="11" t="n"/>
      <c r="G71" s="11" t="n"/>
      <c r="H71" s="11" t="n"/>
      <c r="I71" s="9" t="n"/>
      <c r="J71" s="9" t="n"/>
      <c r="K71" s="9" t="n"/>
      <c r="L71" s="35">
        <f>IF(COUNTA($A71:$K71)=0,"",IF(AND(IFERROR($H71,0)&gt;0,LEN(TRIM($K71&amp;""))&gt;0,IFERROR(LOOKUP(2,1/((LISTS!$M$2:$M$13&lt;&gt;"")*ISNUMBER(SEARCH(LISTS!$M$2:$M$13,$I71))),LISTS!$N$2:$N$13),"NO")="SI"),"SI","NO"))</f>
        <v/>
      </c>
      <c r="M71" s="35">
        <f>IF(COUNTA($A71:$K71)=0,"",IF($K71&lt;&gt;"",IF(COUNTIF($K$19:$K71,$K71)&gt;1,"SI","NO"),IF(COUNTIFS($A$19:$A71,$A71,$C$19:$C71,$C71,$J$19:$J71,$J71,$D$19:$D71,$D71)&gt;1,"SI","NO")))</f>
        <v/>
      </c>
      <c r="N71" s="36">
        <f>IF(COUNTA($A71:$K71)=0,"",IF(AND($L71="SI",$M71="NO"),IFERROR($H71,0),0))</f>
        <v/>
      </c>
      <c r="O71" s="35">
        <f>IF(COUNTA($A71:$K71)=0,"",IF($M71="SI","CUFE o factura duplicada dentro del reporte; no se suma dos veces",IF(IFERROR($H71,0)&lt;=0,"DIAN reporta valor susceptible 0",IF($L71="NO",IFERROR(LOOKUP(2,1/((LISTS!$M$2:$M$13&lt;&gt;"")*ISNUMBER(SEARCH(LISTS!$M$2:$M$13,$I71))),LISTS!$O$2:$O$13),"Medio de pago no elegible o no identificado por DIAN"),"Apta automaticamente por pago electronico y base positiva"))))</f>
        <v/>
      </c>
    </row>
    <row r="72">
      <c r="A72" s="9" t="n"/>
      <c r="B72" s="9" t="n"/>
      <c r="C72" s="12" t="n"/>
      <c r="D72" s="11" t="n"/>
      <c r="E72" s="11" t="n"/>
      <c r="F72" s="11" t="n"/>
      <c r="G72" s="11" t="n"/>
      <c r="H72" s="11" t="n"/>
      <c r="I72" s="9" t="n"/>
      <c r="J72" s="9" t="n"/>
      <c r="K72" s="9" t="n"/>
      <c r="L72" s="35">
        <f>IF(COUNTA($A72:$K72)=0,"",IF(AND(IFERROR($H72,0)&gt;0,LEN(TRIM($K72&amp;""))&gt;0,IFERROR(LOOKUP(2,1/((LISTS!$M$2:$M$13&lt;&gt;"")*ISNUMBER(SEARCH(LISTS!$M$2:$M$13,$I72))),LISTS!$N$2:$N$13),"NO")="SI"),"SI","NO"))</f>
        <v/>
      </c>
      <c r="M72" s="35">
        <f>IF(COUNTA($A72:$K72)=0,"",IF($K72&lt;&gt;"",IF(COUNTIF($K$19:$K72,$K72)&gt;1,"SI","NO"),IF(COUNTIFS($A$19:$A72,$A72,$C$19:$C72,$C72,$J$19:$J72,$J72,$D$19:$D72,$D72)&gt;1,"SI","NO")))</f>
        <v/>
      </c>
      <c r="N72" s="36">
        <f>IF(COUNTA($A72:$K72)=0,"",IF(AND($L72="SI",$M72="NO"),IFERROR($H72,0),0))</f>
        <v/>
      </c>
      <c r="O72" s="35">
        <f>IF(COUNTA($A72:$K72)=0,"",IF($M72="SI","CUFE o factura duplicada dentro del reporte; no se suma dos veces",IF(IFERROR($H72,0)&lt;=0,"DIAN reporta valor susceptible 0",IF($L72="NO",IFERROR(LOOKUP(2,1/((LISTS!$M$2:$M$13&lt;&gt;"")*ISNUMBER(SEARCH(LISTS!$M$2:$M$13,$I72))),LISTS!$O$2:$O$13),"Medio de pago no elegible o no identificado por DIAN"),"Apta automaticamente por pago electronico y base positiva"))))</f>
        <v/>
      </c>
    </row>
    <row r="73">
      <c r="A73" s="9" t="n"/>
      <c r="B73" s="9" t="n"/>
      <c r="C73" s="12" t="n"/>
      <c r="D73" s="11" t="n"/>
      <c r="E73" s="11" t="n"/>
      <c r="F73" s="11" t="n"/>
      <c r="G73" s="11" t="n"/>
      <c r="H73" s="11" t="n"/>
      <c r="I73" s="9" t="n"/>
      <c r="J73" s="9" t="n"/>
      <c r="K73" s="9" t="n"/>
      <c r="L73" s="35">
        <f>IF(COUNTA($A73:$K73)=0,"",IF(AND(IFERROR($H73,0)&gt;0,LEN(TRIM($K73&amp;""))&gt;0,IFERROR(LOOKUP(2,1/((LISTS!$M$2:$M$13&lt;&gt;"")*ISNUMBER(SEARCH(LISTS!$M$2:$M$13,$I73))),LISTS!$N$2:$N$13),"NO")="SI"),"SI","NO"))</f>
        <v/>
      </c>
      <c r="M73" s="35">
        <f>IF(COUNTA($A73:$K73)=0,"",IF($K73&lt;&gt;"",IF(COUNTIF($K$19:$K73,$K73)&gt;1,"SI","NO"),IF(COUNTIFS($A$19:$A73,$A73,$C$19:$C73,$C73,$J$19:$J73,$J73,$D$19:$D73,$D73)&gt;1,"SI","NO")))</f>
        <v/>
      </c>
      <c r="N73" s="36">
        <f>IF(COUNTA($A73:$K73)=0,"",IF(AND($L73="SI",$M73="NO"),IFERROR($H73,0),0))</f>
        <v/>
      </c>
      <c r="O73" s="35">
        <f>IF(COUNTA($A73:$K73)=0,"",IF($M73="SI","CUFE o factura duplicada dentro del reporte; no se suma dos veces",IF(IFERROR($H73,0)&lt;=0,"DIAN reporta valor susceptible 0",IF($L73="NO",IFERROR(LOOKUP(2,1/((LISTS!$M$2:$M$13&lt;&gt;"")*ISNUMBER(SEARCH(LISTS!$M$2:$M$13,$I73))),LISTS!$O$2:$O$13),"Medio de pago no elegible o no identificado por DIAN"),"Apta automaticamente por pago electronico y base positiva"))))</f>
        <v/>
      </c>
    </row>
    <row r="74">
      <c r="A74" s="9" t="n"/>
      <c r="B74" s="9" t="n"/>
      <c r="C74" s="12" t="n"/>
      <c r="D74" s="11" t="n"/>
      <c r="E74" s="11" t="n"/>
      <c r="F74" s="11" t="n"/>
      <c r="G74" s="11" t="n"/>
      <c r="H74" s="11" t="n"/>
      <c r="I74" s="9" t="n"/>
      <c r="J74" s="9" t="n"/>
      <c r="K74" s="9" t="n"/>
      <c r="L74" s="35">
        <f>IF(COUNTA($A74:$K74)=0,"",IF(AND(IFERROR($H74,0)&gt;0,LEN(TRIM($K74&amp;""))&gt;0,IFERROR(LOOKUP(2,1/((LISTS!$M$2:$M$13&lt;&gt;"")*ISNUMBER(SEARCH(LISTS!$M$2:$M$13,$I74))),LISTS!$N$2:$N$13),"NO")="SI"),"SI","NO"))</f>
        <v/>
      </c>
      <c r="M74" s="35">
        <f>IF(COUNTA($A74:$K74)=0,"",IF($K74&lt;&gt;"",IF(COUNTIF($K$19:$K74,$K74)&gt;1,"SI","NO"),IF(COUNTIFS($A$19:$A74,$A74,$C$19:$C74,$C74,$J$19:$J74,$J74,$D$19:$D74,$D74)&gt;1,"SI","NO")))</f>
        <v/>
      </c>
      <c r="N74" s="36">
        <f>IF(COUNTA($A74:$K74)=0,"",IF(AND($L74="SI",$M74="NO"),IFERROR($H74,0),0))</f>
        <v/>
      </c>
      <c r="O74" s="35">
        <f>IF(COUNTA($A74:$K74)=0,"",IF($M74="SI","CUFE o factura duplicada dentro del reporte; no se suma dos veces",IF(IFERROR($H74,0)&lt;=0,"DIAN reporta valor susceptible 0",IF($L74="NO",IFERROR(LOOKUP(2,1/((LISTS!$M$2:$M$13&lt;&gt;"")*ISNUMBER(SEARCH(LISTS!$M$2:$M$13,$I74))),LISTS!$O$2:$O$13),"Medio de pago no elegible o no identificado por DIAN"),"Apta automaticamente por pago electronico y base positiva"))))</f>
        <v/>
      </c>
    </row>
    <row r="75">
      <c r="A75" s="9" t="n"/>
      <c r="B75" s="9" t="n"/>
      <c r="C75" s="12" t="n"/>
      <c r="D75" s="11" t="n"/>
      <c r="E75" s="11" t="n"/>
      <c r="F75" s="11" t="n"/>
      <c r="G75" s="11" t="n"/>
      <c r="H75" s="11" t="n"/>
      <c r="I75" s="9" t="n"/>
      <c r="J75" s="9" t="n"/>
      <c r="K75" s="9" t="n"/>
      <c r="L75" s="35">
        <f>IF(COUNTA($A75:$K75)=0,"",IF(AND(IFERROR($H75,0)&gt;0,LEN(TRIM($K75&amp;""))&gt;0,IFERROR(LOOKUP(2,1/((LISTS!$M$2:$M$13&lt;&gt;"")*ISNUMBER(SEARCH(LISTS!$M$2:$M$13,$I75))),LISTS!$N$2:$N$13),"NO")="SI"),"SI","NO"))</f>
        <v/>
      </c>
      <c r="M75" s="35">
        <f>IF(COUNTA($A75:$K75)=0,"",IF($K75&lt;&gt;"",IF(COUNTIF($K$19:$K75,$K75)&gt;1,"SI","NO"),IF(COUNTIFS($A$19:$A75,$A75,$C$19:$C75,$C75,$J$19:$J75,$J75,$D$19:$D75,$D75)&gt;1,"SI","NO")))</f>
        <v/>
      </c>
      <c r="N75" s="36">
        <f>IF(COUNTA($A75:$K75)=0,"",IF(AND($L75="SI",$M75="NO"),IFERROR($H75,0),0))</f>
        <v/>
      </c>
      <c r="O75" s="35">
        <f>IF(COUNTA($A75:$K75)=0,"",IF($M75="SI","CUFE o factura duplicada dentro del reporte; no se suma dos veces",IF(IFERROR($H75,0)&lt;=0,"DIAN reporta valor susceptible 0",IF($L75="NO",IFERROR(LOOKUP(2,1/((LISTS!$M$2:$M$13&lt;&gt;"")*ISNUMBER(SEARCH(LISTS!$M$2:$M$13,$I75))),LISTS!$O$2:$O$13),"Medio de pago no elegible o no identificado por DIAN"),"Apta automaticamente por pago electronico y base positiva"))))</f>
        <v/>
      </c>
    </row>
    <row r="76">
      <c r="A76" s="9" t="n"/>
      <c r="B76" s="9" t="n"/>
      <c r="C76" s="12" t="n"/>
      <c r="D76" s="11" t="n"/>
      <c r="E76" s="11" t="n"/>
      <c r="F76" s="11" t="n"/>
      <c r="G76" s="11" t="n"/>
      <c r="H76" s="11" t="n"/>
      <c r="I76" s="9" t="n"/>
      <c r="J76" s="9" t="n"/>
      <c r="K76" s="9" t="n"/>
      <c r="L76" s="35">
        <f>IF(COUNTA($A76:$K76)=0,"",IF(AND(IFERROR($H76,0)&gt;0,LEN(TRIM($K76&amp;""))&gt;0,IFERROR(LOOKUP(2,1/((LISTS!$M$2:$M$13&lt;&gt;"")*ISNUMBER(SEARCH(LISTS!$M$2:$M$13,$I76))),LISTS!$N$2:$N$13),"NO")="SI"),"SI","NO"))</f>
        <v/>
      </c>
      <c r="M76" s="35">
        <f>IF(COUNTA($A76:$K76)=0,"",IF($K76&lt;&gt;"",IF(COUNTIF($K$19:$K76,$K76)&gt;1,"SI","NO"),IF(COUNTIFS($A$19:$A76,$A76,$C$19:$C76,$C76,$J$19:$J76,$J76,$D$19:$D76,$D76)&gt;1,"SI","NO")))</f>
        <v/>
      </c>
      <c r="N76" s="36">
        <f>IF(COUNTA($A76:$K76)=0,"",IF(AND($L76="SI",$M76="NO"),IFERROR($H76,0),0))</f>
        <v/>
      </c>
      <c r="O76" s="35">
        <f>IF(COUNTA($A76:$K76)=0,"",IF($M76="SI","CUFE o factura duplicada dentro del reporte; no se suma dos veces",IF(IFERROR($H76,0)&lt;=0,"DIAN reporta valor susceptible 0",IF($L76="NO",IFERROR(LOOKUP(2,1/((LISTS!$M$2:$M$13&lt;&gt;"")*ISNUMBER(SEARCH(LISTS!$M$2:$M$13,$I76))),LISTS!$O$2:$O$13),"Medio de pago no elegible o no identificado por DIAN"),"Apta automaticamente por pago electronico y base positiva"))))</f>
        <v/>
      </c>
    </row>
    <row r="77">
      <c r="A77" s="9" t="n"/>
      <c r="B77" s="9" t="n"/>
      <c r="C77" s="12" t="n"/>
      <c r="D77" s="11" t="n"/>
      <c r="E77" s="11" t="n"/>
      <c r="F77" s="11" t="n"/>
      <c r="G77" s="11" t="n"/>
      <c r="H77" s="11" t="n"/>
      <c r="I77" s="9" t="n"/>
      <c r="J77" s="9" t="n"/>
      <c r="K77" s="9" t="n"/>
      <c r="L77" s="35">
        <f>IF(COUNTA($A77:$K77)=0,"",IF(AND(IFERROR($H77,0)&gt;0,LEN(TRIM($K77&amp;""))&gt;0,IFERROR(LOOKUP(2,1/((LISTS!$M$2:$M$13&lt;&gt;"")*ISNUMBER(SEARCH(LISTS!$M$2:$M$13,$I77))),LISTS!$N$2:$N$13),"NO")="SI"),"SI","NO"))</f>
        <v/>
      </c>
      <c r="M77" s="35">
        <f>IF(COUNTA($A77:$K77)=0,"",IF($K77&lt;&gt;"",IF(COUNTIF($K$19:$K77,$K77)&gt;1,"SI","NO"),IF(COUNTIFS($A$19:$A77,$A77,$C$19:$C77,$C77,$J$19:$J77,$J77,$D$19:$D77,$D77)&gt;1,"SI","NO")))</f>
        <v/>
      </c>
      <c r="N77" s="36">
        <f>IF(COUNTA($A77:$K77)=0,"",IF(AND($L77="SI",$M77="NO"),IFERROR($H77,0),0))</f>
        <v/>
      </c>
      <c r="O77" s="35">
        <f>IF(COUNTA($A77:$K77)=0,"",IF($M77="SI","CUFE o factura duplicada dentro del reporte; no se suma dos veces",IF(IFERROR($H77,0)&lt;=0,"DIAN reporta valor susceptible 0",IF($L77="NO",IFERROR(LOOKUP(2,1/((LISTS!$M$2:$M$13&lt;&gt;"")*ISNUMBER(SEARCH(LISTS!$M$2:$M$13,$I77))),LISTS!$O$2:$O$13),"Medio de pago no elegible o no identificado por DIAN"),"Apta automaticamente por pago electronico y base positiva"))))</f>
        <v/>
      </c>
    </row>
    <row r="78">
      <c r="A78" s="9" t="n"/>
      <c r="B78" s="9" t="n"/>
      <c r="C78" s="12" t="n"/>
      <c r="D78" s="11" t="n"/>
      <c r="E78" s="11" t="n"/>
      <c r="F78" s="11" t="n"/>
      <c r="G78" s="11" t="n"/>
      <c r="H78" s="11" t="n"/>
      <c r="I78" s="9" t="n"/>
      <c r="J78" s="9" t="n"/>
      <c r="K78" s="9" t="n"/>
      <c r="L78" s="35">
        <f>IF(COUNTA($A78:$K78)=0,"",IF(AND(IFERROR($H78,0)&gt;0,LEN(TRIM($K78&amp;""))&gt;0,IFERROR(LOOKUP(2,1/((LISTS!$M$2:$M$13&lt;&gt;"")*ISNUMBER(SEARCH(LISTS!$M$2:$M$13,$I78))),LISTS!$N$2:$N$13),"NO")="SI"),"SI","NO"))</f>
        <v/>
      </c>
      <c r="M78" s="35">
        <f>IF(COUNTA($A78:$K78)=0,"",IF($K78&lt;&gt;"",IF(COUNTIF($K$19:$K78,$K78)&gt;1,"SI","NO"),IF(COUNTIFS($A$19:$A78,$A78,$C$19:$C78,$C78,$J$19:$J78,$J78,$D$19:$D78,$D78)&gt;1,"SI","NO")))</f>
        <v/>
      </c>
      <c r="N78" s="36">
        <f>IF(COUNTA($A78:$K78)=0,"",IF(AND($L78="SI",$M78="NO"),IFERROR($H78,0),0))</f>
        <v/>
      </c>
      <c r="O78" s="35">
        <f>IF(COUNTA($A78:$K78)=0,"",IF($M78="SI","CUFE o factura duplicada dentro del reporte; no se suma dos veces",IF(IFERROR($H78,0)&lt;=0,"DIAN reporta valor susceptible 0",IF($L78="NO",IFERROR(LOOKUP(2,1/((LISTS!$M$2:$M$13&lt;&gt;"")*ISNUMBER(SEARCH(LISTS!$M$2:$M$13,$I78))),LISTS!$O$2:$O$13),"Medio de pago no elegible o no identificado por DIAN"),"Apta automaticamente por pago electronico y base positiva"))))</f>
        <v/>
      </c>
    </row>
    <row r="79">
      <c r="A79" s="9" t="n"/>
      <c r="B79" s="9" t="n"/>
      <c r="C79" s="12" t="n"/>
      <c r="D79" s="11" t="n"/>
      <c r="E79" s="11" t="n"/>
      <c r="F79" s="11" t="n"/>
      <c r="G79" s="11" t="n"/>
      <c r="H79" s="11" t="n"/>
      <c r="I79" s="9" t="n"/>
      <c r="J79" s="9" t="n"/>
      <c r="K79" s="9" t="n"/>
      <c r="L79" s="35">
        <f>IF(COUNTA($A79:$K79)=0,"",IF(AND(IFERROR($H79,0)&gt;0,LEN(TRIM($K79&amp;""))&gt;0,IFERROR(LOOKUP(2,1/((LISTS!$M$2:$M$13&lt;&gt;"")*ISNUMBER(SEARCH(LISTS!$M$2:$M$13,$I79))),LISTS!$N$2:$N$13),"NO")="SI"),"SI","NO"))</f>
        <v/>
      </c>
      <c r="M79" s="35">
        <f>IF(COUNTA($A79:$K79)=0,"",IF($K79&lt;&gt;"",IF(COUNTIF($K$19:$K79,$K79)&gt;1,"SI","NO"),IF(COUNTIFS($A$19:$A79,$A79,$C$19:$C79,$C79,$J$19:$J79,$J79,$D$19:$D79,$D79)&gt;1,"SI","NO")))</f>
        <v/>
      </c>
      <c r="N79" s="36">
        <f>IF(COUNTA($A79:$K79)=0,"",IF(AND($L79="SI",$M79="NO"),IFERROR($H79,0),0))</f>
        <v/>
      </c>
      <c r="O79" s="35">
        <f>IF(COUNTA($A79:$K79)=0,"",IF($M79="SI","CUFE o factura duplicada dentro del reporte; no se suma dos veces",IF(IFERROR($H79,0)&lt;=0,"DIAN reporta valor susceptible 0",IF($L79="NO",IFERROR(LOOKUP(2,1/((LISTS!$M$2:$M$13&lt;&gt;"")*ISNUMBER(SEARCH(LISTS!$M$2:$M$13,$I79))),LISTS!$O$2:$O$13),"Medio de pago no elegible o no identificado por DIAN"),"Apta automaticamente por pago electronico y base positiva"))))</f>
        <v/>
      </c>
    </row>
    <row r="80">
      <c r="A80" s="9" t="n"/>
      <c r="B80" s="9" t="n"/>
      <c r="C80" s="12" t="n"/>
      <c r="D80" s="11" t="n"/>
      <c r="E80" s="11" t="n"/>
      <c r="F80" s="11" t="n"/>
      <c r="G80" s="11" t="n"/>
      <c r="H80" s="11" t="n"/>
      <c r="I80" s="9" t="n"/>
      <c r="J80" s="9" t="n"/>
      <c r="K80" s="9" t="n"/>
      <c r="L80" s="35">
        <f>IF(COUNTA($A80:$K80)=0,"",IF(AND(IFERROR($H80,0)&gt;0,LEN(TRIM($K80&amp;""))&gt;0,IFERROR(LOOKUP(2,1/((LISTS!$M$2:$M$13&lt;&gt;"")*ISNUMBER(SEARCH(LISTS!$M$2:$M$13,$I80))),LISTS!$N$2:$N$13),"NO")="SI"),"SI","NO"))</f>
        <v/>
      </c>
      <c r="M80" s="35">
        <f>IF(COUNTA($A80:$K80)=0,"",IF($K80&lt;&gt;"",IF(COUNTIF($K$19:$K80,$K80)&gt;1,"SI","NO"),IF(COUNTIFS($A$19:$A80,$A80,$C$19:$C80,$C80,$J$19:$J80,$J80,$D$19:$D80,$D80)&gt;1,"SI","NO")))</f>
        <v/>
      </c>
      <c r="N80" s="36">
        <f>IF(COUNTA($A80:$K80)=0,"",IF(AND($L80="SI",$M80="NO"),IFERROR($H80,0),0))</f>
        <v/>
      </c>
      <c r="O80" s="35">
        <f>IF(COUNTA($A80:$K80)=0,"",IF($M80="SI","CUFE o factura duplicada dentro del reporte; no se suma dos veces",IF(IFERROR($H80,0)&lt;=0,"DIAN reporta valor susceptible 0",IF($L80="NO",IFERROR(LOOKUP(2,1/((LISTS!$M$2:$M$13&lt;&gt;"")*ISNUMBER(SEARCH(LISTS!$M$2:$M$13,$I80))),LISTS!$O$2:$O$13),"Medio de pago no elegible o no identificado por DIAN"),"Apta automaticamente por pago electronico y base positiva"))))</f>
        <v/>
      </c>
    </row>
    <row r="81">
      <c r="A81" s="9" t="n"/>
      <c r="B81" s="9" t="n"/>
      <c r="C81" s="12" t="n"/>
      <c r="D81" s="11" t="n"/>
      <c r="E81" s="11" t="n"/>
      <c r="F81" s="11" t="n"/>
      <c r="G81" s="11" t="n"/>
      <c r="H81" s="11" t="n"/>
      <c r="I81" s="9" t="n"/>
      <c r="J81" s="9" t="n"/>
      <c r="K81" s="9" t="n"/>
      <c r="L81" s="35">
        <f>IF(COUNTA($A81:$K81)=0,"",IF(AND(IFERROR($H81,0)&gt;0,LEN(TRIM($K81&amp;""))&gt;0,IFERROR(LOOKUP(2,1/((LISTS!$M$2:$M$13&lt;&gt;"")*ISNUMBER(SEARCH(LISTS!$M$2:$M$13,$I81))),LISTS!$N$2:$N$13),"NO")="SI"),"SI","NO"))</f>
        <v/>
      </c>
      <c r="M81" s="35">
        <f>IF(COUNTA($A81:$K81)=0,"",IF($K81&lt;&gt;"",IF(COUNTIF($K$19:$K81,$K81)&gt;1,"SI","NO"),IF(COUNTIFS($A$19:$A81,$A81,$C$19:$C81,$C81,$J$19:$J81,$J81,$D$19:$D81,$D81)&gt;1,"SI","NO")))</f>
        <v/>
      </c>
      <c r="N81" s="36">
        <f>IF(COUNTA($A81:$K81)=0,"",IF(AND($L81="SI",$M81="NO"),IFERROR($H81,0),0))</f>
        <v/>
      </c>
      <c r="O81" s="35">
        <f>IF(COUNTA($A81:$K81)=0,"",IF($M81="SI","CUFE o factura duplicada dentro del reporte; no se suma dos veces",IF(IFERROR($H81,0)&lt;=0,"DIAN reporta valor susceptible 0",IF($L81="NO",IFERROR(LOOKUP(2,1/((LISTS!$M$2:$M$13&lt;&gt;"")*ISNUMBER(SEARCH(LISTS!$M$2:$M$13,$I81))),LISTS!$O$2:$O$13),"Medio de pago no elegible o no identificado por DIAN"),"Apta automaticamente por pago electronico y base positiva"))))</f>
        <v/>
      </c>
    </row>
    <row r="82">
      <c r="A82" s="9" t="n"/>
      <c r="B82" s="9" t="n"/>
      <c r="C82" s="12" t="n"/>
      <c r="D82" s="11" t="n"/>
      <c r="E82" s="11" t="n"/>
      <c r="F82" s="11" t="n"/>
      <c r="G82" s="11" t="n"/>
      <c r="H82" s="11" t="n"/>
      <c r="I82" s="9" t="n"/>
      <c r="J82" s="9" t="n"/>
      <c r="K82" s="9" t="n"/>
      <c r="L82" s="9">
        <f>IF(COUNTA($A82:$K82)=0,"",IF(AND(IFERROR($H82,0)&gt;0,LEN(TRIM($K82&amp;""))&gt;0,IFERROR(LOOKUP(2,1/((LISTS!$M$2:$M$13&lt;&gt;"")*ISNUMBER(SEARCH(LISTS!$M$2:$M$13,$I82))),LISTS!$N$2:$N$13),"NO")="SI"),"SI","NO"))</f>
        <v/>
      </c>
      <c r="M82" s="9">
        <f>IF(COUNTA($A82:$K82)=0,"",IF($K82&lt;&gt;"",IF(COUNTIF($K$19:$K82,$K82)&gt;1,"SI","NO"),IF(COUNTIFS($A$19:$A82,$A82,$C$19:$C82,$C82,$J$19:$J82,$J82,$D$19:$D82,$D82)&gt;1,"SI","NO")))</f>
        <v/>
      </c>
      <c r="N82" s="11">
        <f>IF(COUNTA($A82:$K82)=0,"",IF(AND($L82="SI",$M82="NO"),IFERROR($H82,0),0))</f>
        <v/>
      </c>
      <c r="O82" s="9">
        <f>IF(COUNTA($A82:$K82)=0,"",IF($M82="SI","CUFE o factura duplicada dentro del reporte; no se suma dos veces",IF(IFERROR($H82,0)&lt;=0,"DIAN reporta valor susceptible 0",IF($L82="NO",IFERROR(LOOKUP(2,1/((LISTS!$M$2:$M$13&lt;&gt;"")*ISNUMBER(SEARCH(LISTS!$M$2:$M$13,$I82))),LISTS!$O$2:$O$13),"Medio de pago no elegible o no identificado por DIAN"),"Apta automaticamente por pago electronico y base positiva"))))</f>
        <v/>
      </c>
    </row>
    <row r="83">
      <c r="A83" s="9" t="n"/>
      <c r="B83" s="9" t="n"/>
      <c r="C83" s="12" t="n"/>
      <c r="D83" s="11" t="n"/>
      <c r="E83" s="11" t="n"/>
      <c r="F83" s="11" t="n"/>
      <c r="G83" s="11" t="n"/>
      <c r="H83" s="11" t="n"/>
      <c r="I83" s="9" t="n"/>
      <c r="J83" s="9" t="n"/>
      <c r="K83" s="9" t="n"/>
      <c r="L83" s="9">
        <f>IF(COUNTA($A83:$K83)=0,"",IF(AND(IFERROR($H83,0)&gt;0,LEN(TRIM($K83&amp;""))&gt;0,IFERROR(LOOKUP(2,1/((LISTS!$M$2:$M$13&lt;&gt;"")*ISNUMBER(SEARCH(LISTS!$M$2:$M$13,$I83))),LISTS!$N$2:$N$13),"NO")="SI"),"SI","NO"))</f>
        <v/>
      </c>
      <c r="M83" s="9">
        <f>IF(COUNTA($A83:$K83)=0,"",IF($K83&lt;&gt;"",IF(COUNTIF($K$19:$K83,$K83)&gt;1,"SI","NO"),IF(COUNTIFS($A$19:$A83,$A83,$C$19:$C83,$C83,$J$19:$J83,$J83,$D$19:$D83,$D83)&gt;1,"SI","NO")))</f>
        <v/>
      </c>
      <c r="N83" s="11">
        <f>IF(COUNTA($A83:$K83)=0,"",IF(AND($L83="SI",$M83="NO"),IFERROR($H83,0),0))</f>
        <v/>
      </c>
      <c r="O83" s="9">
        <f>IF(COUNTA($A83:$K83)=0,"",IF($M83="SI","CUFE o factura duplicada dentro del reporte; no se suma dos veces",IF(IFERROR($H83,0)&lt;=0,"DIAN reporta valor susceptible 0",IF($L83="NO",IFERROR(LOOKUP(2,1/((LISTS!$M$2:$M$13&lt;&gt;"")*ISNUMBER(SEARCH(LISTS!$M$2:$M$13,$I83))),LISTS!$O$2:$O$13),"Medio de pago no elegible o no identificado por DIAN"),"Apta automaticamente por pago electronico y base positiva"))))</f>
        <v/>
      </c>
    </row>
    <row r="84">
      <c r="A84" s="9" t="n"/>
      <c r="B84" s="9" t="n"/>
      <c r="C84" s="12" t="n"/>
      <c r="D84" s="11" t="n"/>
      <c r="E84" s="11" t="n"/>
      <c r="F84" s="11" t="n"/>
      <c r="G84" s="11" t="n"/>
      <c r="H84" s="11" t="n"/>
      <c r="I84" s="9" t="n"/>
      <c r="J84" s="9" t="n"/>
      <c r="K84" s="9" t="n"/>
      <c r="L84" s="9">
        <f>IF(COUNTA($A84:$K84)=0,"",IF(AND(IFERROR($H84,0)&gt;0,LEN(TRIM($K84&amp;""))&gt;0,IFERROR(LOOKUP(2,1/((LISTS!$M$2:$M$13&lt;&gt;"")*ISNUMBER(SEARCH(LISTS!$M$2:$M$13,$I84))),LISTS!$N$2:$N$13),"NO")="SI"),"SI","NO"))</f>
        <v/>
      </c>
      <c r="M84" s="9">
        <f>IF(COUNTA($A84:$K84)=0,"",IF($K84&lt;&gt;"",IF(COUNTIF($K$19:$K84,$K84)&gt;1,"SI","NO"),IF(COUNTIFS($A$19:$A84,$A84,$C$19:$C84,$C84,$J$19:$J84,$J84,$D$19:$D84,$D84)&gt;1,"SI","NO")))</f>
        <v/>
      </c>
      <c r="N84" s="11">
        <f>IF(COUNTA($A84:$K84)=0,"",IF(AND($L84="SI",$M84="NO"),IFERROR($H84,0),0))</f>
        <v/>
      </c>
      <c r="O84" s="9">
        <f>IF(COUNTA($A84:$K84)=0,"",IF($M84="SI","CUFE o factura duplicada dentro del reporte; no se suma dos veces",IF(IFERROR($H84,0)&lt;=0,"DIAN reporta valor susceptible 0",IF($L84="NO",IFERROR(LOOKUP(2,1/((LISTS!$M$2:$M$13&lt;&gt;"")*ISNUMBER(SEARCH(LISTS!$M$2:$M$13,$I84))),LISTS!$O$2:$O$13),"Medio de pago no elegible o no identificado por DIAN"),"Apta automaticamente por pago electronico y base positiva"))))</f>
        <v/>
      </c>
    </row>
    <row r="85">
      <c r="A85" s="9" t="n"/>
      <c r="B85" s="9" t="n"/>
      <c r="C85" s="12" t="n"/>
      <c r="D85" s="11" t="n"/>
      <c r="E85" s="11" t="n"/>
      <c r="F85" s="11" t="n"/>
      <c r="G85" s="11" t="n"/>
      <c r="H85" s="11" t="n"/>
      <c r="I85" s="9" t="n"/>
      <c r="J85" s="9" t="n"/>
      <c r="K85" s="9" t="n"/>
      <c r="L85" s="9">
        <f>IF(COUNTA($A85:$K85)=0,"",IF(AND(IFERROR($H85,0)&gt;0,LEN(TRIM($K85&amp;""))&gt;0,IFERROR(LOOKUP(2,1/((LISTS!$M$2:$M$13&lt;&gt;"")*ISNUMBER(SEARCH(LISTS!$M$2:$M$13,$I85))),LISTS!$N$2:$N$13),"NO")="SI"),"SI","NO"))</f>
        <v/>
      </c>
      <c r="M85" s="9">
        <f>IF(COUNTA($A85:$K85)=0,"",IF($K85&lt;&gt;"",IF(COUNTIF($K$19:$K85,$K85)&gt;1,"SI","NO"),IF(COUNTIFS($A$19:$A85,$A85,$C$19:$C85,$C85,$J$19:$J85,$J85,$D$19:$D85,$D85)&gt;1,"SI","NO")))</f>
        <v/>
      </c>
      <c r="N85" s="11">
        <f>IF(COUNTA($A85:$K85)=0,"",IF(AND($L85="SI",$M85="NO"),IFERROR($H85,0),0))</f>
        <v/>
      </c>
      <c r="O85" s="9">
        <f>IF(COUNTA($A85:$K85)=0,"",IF($M85="SI","CUFE o factura duplicada dentro del reporte; no se suma dos veces",IF(IFERROR($H85,0)&lt;=0,"DIAN reporta valor susceptible 0",IF($L85="NO",IFERROR(LOOKUP(2,1/((LISTS!$M$2:$M$13&lt;&gt;"")*ISNUMBER(SEARCH(LISTS!$M$2:$M$13,$I85))),LISTS!$O$2:$O$13),"Medio de pago no elegible o no identificado por DIAN"),"Apta automaticamente por pago electronico y base positiva"))))</f>
        <v/>
      </c>
    </row>
    <row r="86">
      <c r="A86" s="9" t="n"/>
      <c r="B86" s="9" t="n"/>
      <c r="C86" s="12" t="n"/>
      <c r="D86" s="11" t="n"/>
      <c r="E86" s="11" t="n"/>
      <c r="F86" s="11" t="n"/>
      <c r="G86" s="11" t="n"/>
      <c r="H86" s="11" t="n"/>
      <c r="I86" s="9" t="n"/>
      <c r="J86" s="9" t="n"/>
      <c r="K86" s="9" t="n"/>
      <c r="L86" s="9">
        <f>IF(COUNTA($A86:$K86)=0,"",IF(AND(IFERROR($H86,0)&gt;0,LEN(TRIM($K86&amp;""))&gt;0,IFERROR(LOOKUP(2,1/((LISTS!$M$2:$M$13&lt;&gt;"")*ISNUMBER(SEARCH(LISTS!$M$2:$M$13,$I86))),LISTS!$N$2:$N$13),"NO")="SI"),"SI","NO"))</f>
        <v/>
      </c>
      <c r="M86" s="9">
        <f>IF(COUNTA($A86:$K86)=0,"",IF($K86&lt;&gt;"",IF(COUNTIF($K$19:$K86,$K86)&gt;1,"SI","NO"),IF(COUNTIFS($A$19:$A86,$A86,$C$19:$C86,$C86,$J$19:$J86,$J86,$D$19:$D86,$D86)&gt;1,"SI","NO")))</f>
        <v/>
      </c>
      <c r="N86" s="11">
        <f>IF(COUNTA($A86:$K86)=0,"",IF(AND($L86="SI",$M86="NO"),IFERROR($H86,0),0))</f>
        <v/>
      </c>
      <c r="O86" s="9">
        <f>IF(COUNTA($A86:$K86)=0,"",IF($M86="SI","CUFE o factura duplicada dentro del reporte; no se suma dos veces",IF(IFERROR($H86,0)&lt;=0,"DIAN reporta valor susceptible 0",IF($L86="NO",IFERROR(LOOKUP(2,1/((LISTS!$M$2:$M$13&lt;&gt;"")*ISNUMBER(SEARCH(LISTS!$M$2:$M$13,$I86))),LISTS!$O$2:$O$13),"Medio de pago no elegible o no identificado por DIAN"),"Apta automaticamente por pago electronico y base positiva"))))</f>
        <v/>
      </c>
    </row>
    <row r="87">
      <c r="A87" s="9" t="n"/>
      <c r="B87" s="9" t="n"/>
      <c r="C87" s="12" t="n"/>
      <c r="D87" s="11" t="n"/>
      <c r="E87" s="11" t="n"/>
      <c r="F87" s="11" t="n"/>
      <c r="G87" s="11" t="n"/>
      <c r="H87" s="11" t="n"/>
      <c r="I87" s="9" t="n"/>
      <c r="J87" s="9" t="n"/>
      <c r="K87" s="9" t="n"/>
      <c r="L87" s="9">
        <f>IF(COUNTA($A87:$K87)=0,"",IF(AND(IFERROR($H87,0)&gt;0,LEN(TRIM($K87&amp;""))&gt;0,IFERROR(LOOKUP(2,1/((LISTS!$M$2:$M$13&lt;&gt;"")*ISNUMBER(SEARCH(LISTS!$M$2:$M$13,$I87))),LISTS!$N$2:$N$13),"NO")="SI"),"SI","NO"))</f>
        <v/>
      </c>
      <c r="M87" s="9">
        <f>IF(COUNTA($A87:$K87)=0,"",IF($K87&lt;&gt;"",IF(COUNTIF($K$19:$K87,$K87)&gt;1,"SI","NO"),IF(COUNTIFS($A$19:$A87,$A87,$C$19:$C87,$C87,$J$19:$J87,$J87,$D$19:$D87,$D87)&gt;1,"SI","NO")))</f>
        <v/>
      </c>
      <c r="N87" s="11">
        <f>IF(COUNTA($A87:$K87)=0,"",IF(AND($L87="SI",$M87="NO"),IFERROR($H87,0),0))</f>
        <v/>
      </c>
      <c r="O87" s="9">
        <f>IF(COUNTA($A87:$K87)=0,"",IF($M87="SI","CUFE o factura duplicada dentro del reporte; no se suma dos veces",IF(IFERROR($H87,0)&lt;=0,"DIAN reporta valor susceptible 0",IF($L87="NO",IFERROR(LOOKUP(2,1/((LISTS!$M$2:$M$13&lt;&gt;"")*ISNUMBER(SEARCH(LISTS!$M$2:$M$13,$I87))),LISTS!$O$2:$O$13),"Medio de pago no elegible o no identificado por DIAN"),"Apta automaticamente por pago electronico y base positiva"))))</f>
        <v/>
      </c>
    </row>
    <row r="88">
      <c r="A88" s="9" t="n"/>
      <c r="B88" s="9" t="n"/>
      <c r="C88" s="12" t="n"/>
      <c r="D88" s="11" t="n"/>
      <c r="E88" s="11" t="n"/>
      <c r="F88" s="11" t="n"/>
      <c r="G88" s="11" t="n"/>
      <c r="H88" s="11" t="n"/>
      <c r="I88" s="9" t="n"/>
      <c r="J88" s="9" t="n"/>
      <c r="K88" s="9" t="n"/>
      <c r="L88" s="9">
        <f>IF(COUNTA($A88:$K88)=0,"",IF(AND(IFERROR($H88,0)&gt;0,LEN(TRIM($K88&amp;""))&gt;0,IFERROR(LOOKUP(2,1/((LISTS!$M$2:$M$13&lt;&gt;"")*ISNUMBER(SEARCH(LISTS!$M$2:$M$13,$I88))),LISTS!$N$2:$N$13),"NO")="SI"),"SI","NO"))</f>
        <v/>
      </c>
      <c r="M88" s="9">
        <f>IF(COUNTA($A88:$K88)=0,"",IF($K88&lt;&gt;"",IF(COUNTIF($K$19:$K88,$K88)&gt;1,"SI","NO"),IF(COUNTIFS($A$19:$A88,$A88,$C$19:$C88,$C88,$J$19:$J88,$J88,$D$19:$D88,$D88)&gt;1,"SI","NO")))</f>
        <v/>
      </c>
      <c r="N88" s="11">
        <f>IF(COUNTA($A88:$K88)=0,"",IF(AND($L88="SI",$M88="NO"),IFERROR($H88,0),0))</f>
        <v/>
      </c>
      <c r="O88" s="9">
        <f>IF(COUNTA($A88:$K88)=0,"",IF($M88="SI","CUFE o factura duplicada dentro del reporte; no se suma dos veces",IF(IFERROR($H88,0)&lt;=0,"DIAN reporta valor susceptible 0",IF($L88="NO",IFERROR(LOOKUP(2,1/((LISTS!$M$2:$M$13&lt;&gt;"")*ISNUMBER(SEARCH(LISTS!$M$2:$M$13,$I88))),LISTS!$O$2:$O$13),"Medio de pago no elegible o no identificado por DIAN"),"Apta automaticamente por pago electronico y base positiva"))))</f>
        <v/>
      </c>
    </row>
    <row r="89">
      <c r="A89" s="9" t="n"/>
      <c r="B89" s="9" t="n"/>
      <c r="C89" s="12" t="n"/>
      <c r="D89" s="11" t="n"/>
      <c r="E89" s="11" t="n"/>
      <c r="F89" s="11" t="n"/>
      <c r="G89" s="11" t="n"/>
      <c r="H89" s="11" t="n"/>
      <c r="I89" s="9" t="n"/>
      <c r="J89" s="9" t="n"/>
      <c r="K89" s="9" t="n"/>
      <c r="L89" s="9">
        <f>IF(COUNTA($A89:$K89)=0,"",IF(AND(IFERROR($H89,0)&gt;0,LEN(TRIM($K89&amp;""))&gt;0,IFERROR(LOOKUP(2,1/((LISTS!$M$2:$M$13&lt;&gt;"")*ISNUMBER(SEARCH(LISTS!$M$2:$M$13,$I89))),LISTS!$N$2:$N$13),"NO")="SI"),"SI","NO"))</f>
        <v/>
      </c>
      <c r="M89" s="9">
        <f>IF(COUNTA($A89:$K89)=0,"",IF($K89&lt;&gt;"",IF(COUNTIF($K$19:$K89,$K89)&gt;1,"SI","NO"),IF(COUNTIFS($A$19:$A89,$A89,$C$19:$C89,$C89,$J$19:$J89,$J89,$D$19:$D89,$D89)&gt;1,"SI","NO")))</f>
        <v/>
      </c>
      <c r="N89" s="11">
        <f>IF(COUNTA($A89:$K89)=0,"",IF(AND($L89="SI",$M89="NO"),IFERROR($H89,0),0))</f>
        <v/>
      </c>
      <c r="O89" s="9">
        <f>IF(COUNTA($A89:$K89)=0,"",IF($M89="SI","CUFE o factura duplicada dentro del reporte; no se suma dos veces",IF(IFERROR($H89,0)&lt;=0,"DIAN reporta valor susceptible 0",IF($L89="NO",IFERROR(LOOKUP(2,1/((LISTS!$M$2:$M$13&lt;&gt;"")*ISNUMBER(SEARCH(LISTS!$M$2:$M$13,$I89))),LISTS!$O$2:$O$13),"Medio de pago no elegible o no identificado por DIAN"),"Apta automaticamente por pago electronico y base positiva"))))</f>
        <v/>
      </c>
    </row>
    <row r="90">
      <c r="A90" s="9" t="n"/>
      <c r="B90" s="9" t="n"/>
      <c r="C90" s="12" t="n"/>
      <c r="D90" s="11" t="n"/>
      <c r="E90" s="11" t="n"/>
      <c r="F90" s="11" t="n"/>
      <c r="G90" s="11" t="n"/>
      <c r="H90" s="11" t="n"/>
      <c r="I90" s="9" t="n"/>
      <c r="J90" s="9" t="n"/>
      <c r="K90" s="9" t="n"/>
      <c r="L90" s="9">
        <f>IF(COUNTA($A90:$K90)=0,"",IF(AND(IFERROR($H90,0)&gt;0,LEN(TRIM($K90&amp;""))&gt;0,IFERROR(LOOKUP(2,1/((LISTS!$M$2:$M$13&lt;&gt;"")*ISNUMBER(SEARCH(LISTS!$M$2:$M$13,$I90))),LISTS!$N$2:$N$13),"NO")="SI"),"SI","NO"))</f>
        <v/>
      </c>
      <c r="M90" s="9">
        <f>IF(COUNTA($A90:$K90)=0,"",IF($K90&lt;&gt;"",IF(COUNTIF($K$19:$K90,$K90)&gt;1,"SI","NO"),IF(COUNTIFS($A$19:$A90,$A90,$C$19:$C90,$C90,$J$19:$J90,$J90,$D$19:$D90,$D90)&gt;1,"SI","NO")))</f>
        <v/>
      </c>
      <c r="N90" s="11">
        <f>IF(COUNTA($A90:$K90)=0,"",IF(AND($L90="SI",$M90="NO"),IFERROR($H90,0),0))</f>
        <v/>
      </c>
      <c r="O90" s="9">
        <f>IF(COUNTA($A90:$K90)=0,"",IF($M90="SI","CUFE o factura duplicada dentro del reporte; no se suma dos veces",IF(IFERROR($H90,0)&lt;=0,"DIAN reporta valor susceptible 0",IF($L90="NO",IFERROR(LOOKUP(2,1/((LISTS!$M$2:$M$13&lt;&gt;"")*ISNUMBER(SEARCH(LISTS!$M$2:$M$13,$I90))),LISTS!$O$2:$O$13),"Medio de pago no elegible o no identificado por DIAN"),"Apta automaticamente por pago electronico y base positiva"))))</f>
        <v/>
      </c>
    </row>
    <row r="91">
      <c r="A91" s="9" t="n"/>
      <c r="B91" s="9" t="n"/>
      <c r="C91" s="12" t="n"/>
      <c r="D91" s="11" t="n"/>
      <c r="E91" s="11" t="n"/>
      <c r="F91" s="11" t="n"/>
      <c r="G91" s="11" t="n"/>
      <c r="H91" s="11" t="n"/>
      <c r="I91" s="9" t="n"/>
      <c r="J91" s="9" t="n"/>
      <c r="K91" s="9" t="n"/>
      <c r="L91" s="9">
        <f>IF(COUNTA($A91:$K91)=0,"",IF(AND(IFERROR($H91,0)&gt;0,LEN(TRIM($K91&amp;""))&gt;0,IFERROR(LOOKUP(2,1/((LISTS!$M$2:$M$13&lt;&gt;"")*ISNUMBER(SEARCH(LISTS!$M$2:$M$13,$I91))),LISTS!$N$2:$N$13),"NO")="SI"),"SI","NO"))</f>
        <v/>
      </c>
      <c r="M91" s="9">
        <f>IF(COUNTA($A91:$K91)=0,"",IF($K91&lt;&gt;"",IF(COUNTIF($K$19:$K91,$K91)&gt;1,"SI","NO"),IF(COUNTIFS($A$19:$A91,$A91,$C$19:$C91,$C91,$J$19:$J91,$J91,$D$19:$D91,$D91)&gt;1,"SI","NO")))</f>
        <v/>
      </c>
      <c r="N91" s="11">
        <f>IF(COUNTA($A91:$K91)=0,"",IF(AND($L91="SI",$M91="NO"),IFERROR($H91,0),0))</f>
        <v/>
      </c>
      <c r="O91" s="9">
        <f>IF(COUNTA($A91:$K91)=0,"",IF($M91="SI","CUFE o factura duplicada dentro del reporte; no se suma dos veces",IF(IFERROR($H91,0)&lt;=0,"DIAN reporta valor susceptible 0",IF($L91="NO",IFERROR(LOOKUP(2,1/((LISTS!$M$2:$M$13&lt;&gt;"")*ISNUMBER(SEARCH(LISTS!$M$2:$M$13,$I91))),LISTS!$O$2:$O$13),"Medio de pago no elegible o no identificado por DIAN"),"Apta automaticamente por pago electronico y base positiva"))))</f>
        <v/>
      </c>
    </row>
    <row r="92">
      <c r="A92" s="9" t="n"/>
      <c r="B92" s="9" t="n"/>
      <c r="C92" s="12" t="n"/>
      <c r="D92" s="11" t="n"/>
      <c r="E92" s="11" t="n"/>
      <c r="F92" s="11" t="n"/>
      <c r="G92" s="11" t="n"/>
      <c r="H92" s="11" t="n"/>
      <c r="I92" s="9" t="n"/>
      <c r="J92" s="9" t="n"/>
      <c r="K92" s="9" t="n"/>
      <c r="L92" s="9">
        <f>IF(COUNTA($A92:$K92)=0,"",IF(AND(IFERROR($H92,0)&gt;0,LEN(TRIM($K92&amp;""))&gt;0,IFERROR(LOOKUP(2,1/((LISTS!$M$2:$M$13&lt;&gt;"")*ISNUMBER(SEARCH(LISTS!$M$2:$M$13,$I92))),LISTS!$N$2:$N$13),"NO")="SI"),"SI","NO"))</f>
        <v/>
      </c>
      <c r="M92" s="9">
        <f>IF(COUNTA($A92:$K92)=0,"",IF($K92&lt;&gt;"",IF(COUNTIF($K$19:$K92,$K92)&gt;1,"SI","NO"),IF(COUNTIFS($A$19:$A92,$A92,$C$19:$C92,$C92,$J$19:$J92,$J92,$D$19:$D92,$D92)&gt;1,"SI","NO")))</f>
        <v/>
      </c>
      <c r="N92" s="11">
        <f>IF(COUNTA($A92:$K92)=0,"",IF(AND($L92="SI",$M92="NO"),IFERROR($H92,0),0))</f>
        <v/>
      </c>
      <c r="O92" s="9">
        <f>IF(COUNTA($A92:$K92)=0,"",IF($M92="SI","CUFE o factura duplicada dentro del reporte; no se suma dos veces",IF(IFERROR($H92,0)&lt;=0,"DIAN reporta valor susceptible 0",IF($L92="NO",IFERROR(LOOKUP(2,1/((LISTS!$M$2:$M$13&lt;&gt;"")*ISNUMBER(SEARCH(LISTS!$M$2:$M$13,$I92))),LISTS!$O$2:$O$13),"Medio de pago no elegible o no identificado por DIAN"),"Apta automaticamente por pago electronico y base positiva"))))</f>
        <v/>
      </c>
    </row>
    <row r="93">
      <c r="A93" s="9" t="n"/>
      <c r="B93" s="9" t="n"/>
      <c r="C93" s="12" t="n"/>
      <c r="D93" s="11" t="n"/>
      <c r="E93" s="11" t="n"/>
      <c r="F93" s="11" t="n"/>
      <c r="G93" s="11" t="n"/>
      <c r="H93" s="11" t="n"/>
      <c r="I93" s="9" t="n"/>
      <c r="J93" s="9" t="n"/>
      <c r="K93" s="9" t="n"/>
      <c r="L93" s="9">
        <f>IF(COUNTA($A93:$K93)=0,"",IF(AND(IFERROR($H93,0)&gt;0,LEN(TRIM($K93&amp;""))&gt;0,IFERROR(LOOKUP(2,1/((LISTS!$M$2:$M$13&lt;&gt;"")*ISNUMBER(SEARCH(LISTS!$M$2:$M$13,$I93))),LISTS!$N$2:$N$13),"NO")="SI"),"SI","NO"))</f>
        <v/>
      </c>
      <c r="M93" s="9">
        <f>IF(COUNTA($A93:$K93)=0,"",IF($K93&lt;&gt;"",IF(COUNTIF($K$19:$K93,$K93)&gt;1,"SI","NO"),IF(COUNTIFS($A$19:$A93,$A93,$C$19:$C93,$C93,$J$19:$J93,$J93,$D$19:$D93,$D93)&gt;1,"SI","NO")))</f>
        <v/>
      </c>
      <c r="N93" s="11">
        <f>IF(COUNTA($A93:$K93)=0,"",IF(AND($L93="SI",$M93="NO"),IFERROR($H93,0),0))</f>
        <v/>
      </c>
      <c r="O93" s="9">
        <f>IF(COUNTA($A93:$K93)=0,"",IF($M93="SI","CUFE o factura duplicada dentro del reporte; no se suma dos veces",IF(IFERROR($H93,0)&lt;=0,"DIAN reporta valor susceptible 0",IF($L93="NO",IFERROR(LOOKUP(2,1/((LISTS!$M$2:$M$13&lt;&gt;"")*ISNUMBER(SEARCH(LISTS!$M$2:$M$13,$I93))),LISTS!$O$2:$O$13),"Medio de pago no elegible o no identificado por DIAN"),"Apta automaticamente por pago electronico y base positiva"))))</f>
        <v/>
      </c>
    </row>
    <row r="94">
      <c r="A94" s="9" t="n"/>
      <c r="B94" s="9" t="n"/>
      <c r="C94" s="12" t="n"/>
      <c r="D94" s="11" t="n"/>
      <c r="E94" s="11" t="n"/>
      <c r="F94" s="11" t="n"/>
      <c r="G94" s="11" t="n"/>
      <c r="H94" s="11" t="n"/>
      <c r="I94" s="9" t="n"/>
      <c r="J94" s="9" t="n"/>
      <c r="K94" s="9" t="n"/>
      <c r="L94" s="9">
        <f>IF(COUNTA($A94:$K94)=0,"",IF(AND(IFERROR($H94,0)&gt;0,LEN(TRIM($K94&amp;""))&gt;0,IFERROR(LOOKUP(2,1/((LISTS!$M$2:$M$13&lt;&gt;"")*ISNUMBER(SEARCH(LISTS!$M$2:$M$13,$I94))),LISTS!$N$2:$N$13),"NO")="SI"),"SI","NO"))</f>
        <v/>
      </c>
      <c r="M94" s="9">
        <f>IF(COUNTA($A94:$K94)=0,"",IF($K94&lt;&gt;"",IF(COUNTIF($K$19:$K94,$K94)&gt;1,"SI","NO"),IF(COUNTIFS($A$19:$A94,$A94,$C$19:$C94,$C94,$J$19:$J94,$J94,$D$19:$D94,$D94)&gt;1,"SI","NO")))</f>
        <v/>
      </c>
      <c r="N94" s="11">
        <f>IF(COUNTA($A94:$K94)=0,"",IF(AND($L94="SI",$M94="NO"),IFERROR($H94,0),0))</f>
        <v/>
      </c>
      <c r="O94" s="9">
        <f>IF(COUNTA($A94:$K94)=0,"",IF($M94="SI","CUFE o factura duplicada dentro del reporte; no se suma dos veces",IF(IFERROR($H94,0)&lt;=0,"DIAN reporta valor susceptible 0",IF($L94="NO",IFERROR(LOOKUP(2,1/((LISTS!$M$2:$M$13&lt;&gt;"")*ISNUMBER(SEARCH(LISTS!$M$2:$M$13,$I94))),LISTS!$O$2:$O$13),"Medio de pago no elegible o no identificado por DIAN"),"Apta automaticamente por pago electronico y base positiva"))))</f>
        <v/>
      </c>
    </row>
    <row r="95">
      <c r="A95" s="9" t="n"/>
      <c r="B95" s="9" t="n"/>
      <c r="C95" s="12" t="n"/>
      <c r="D95" s="11" t="n"/>
      <c r="E95" s="11" t="n"/>
      <c r="F95" s="11" t="n"/>
      <c r="G95" s="11" t="n"/>
      <c r="H95" s="11" t="n"/>
      <c r="I95" s="9" t="n"/>
      <c r="J95" s="9" t="n"/>
      <c r="K95" s="9" t="n"/>
      <c r="L95" s="9">
        <f>IF(COUNTA($A95:$K95)=0,"",IF(AND(IFERROR($H95,0)&gt;0,LEN(TRIM($K95&amp;""))&gt;0,IFERROR(LOOKUP(2,1/((LISTS!$M$2:$M$13&lt;&gt;"")*ISNUMBER(SEARCH(LISTS!$M$2:$M$13,$I95))),LISTS!$N$2:$N$13),"NO")="SI"),"SI","NO"))</f>
        <v/>
      </c>
      <c r="M95" s="9">
        <f>IF(COUNTA($A95:$K95)=0,"",IF($K95&lt;&gt;"",IF(COUNTIF($K$19:$K95,$K95)&gt;1,"SI","NO"),IF(COUNTIFS($A$19:$A95,$A95,$C$19:$C95,$C95,$J$19:$J95,$J95,$D$19:$D95,$D95)&gt;1,"SI","NO")))</f>
        <v/>
      </c>
      <c r="N95" s="11">
        <f>IF(COUNTA($A95:$K95)=0,"",IF(AND($L95="SI",$M95="NO"),IFERROR($H95,0),0))</f>
        <v/>
      </c>
      <c r="O95" s="9">
        <f>IF(COUNTA($A95:$K95)=0,"",IF($M95="SI","CUFE o factura duplicada dentro del reporte; no se suma dos veces",IF(IFERROR($H95,0)&lt;=0,"DIAN reporta valor susceptible 0",IF($L95="NO",IFERROR(LOOKUP(2,1/((LISTS!$M$2:$M$13&lt;&gt;"")*ISNUMBER(SEARCH(LISTS!$M$2:$M$13,$I95))),LISTS!$O$2:$O$13),"Medio de pago no elegible o no identificado por DIAN"),"Apta automaticamente por pago electronico y base positiva"))))</f>
        <v/>
      </c>
    </row>
    <row r="96">
      <c r="A96" s="9" t="n"/>
      <c r="B96" s="9" t="n"/>
      <c r="C96" s="12" t="n"/>
      <c r="D96" s="11" t="n"/>
      <c r="E96" s="11" t="n"/>
      <c r="F96" s="11" t="n"/>
      <c r="G96" s="11" t="n"/>
      <c r="H96" s="11" t="n"/>
      <c r="I96" s="9" t="n"/>
      <c r="J96" s="9" t="n"/>
      <c r="K96" s="9" t="n"/>
      <c r="L96" s="9">
        <f>IF(COUNTA($A96:$K96)=0,"",IF(AND(IFERROR($H96,0)&gt;0,LEN(TRIM($K96&amp;""))&gt;0,IFERROR(LOOKUP(2,1/((LISTS!$M$2:$M$13&lt;&gt;"")*ISNUMBER(SEARCH(LISTS!$M$2:$M$13,$I96))),LISTS!$N$2:$N$13),"NO")="SI"),"SI","NO"))</f>
        <v/>
      </c>
      <c r="M96" s="9">
        <f>IF(COUNTA($A96:$K96)=0,"",IF($K96&lt;&gt;"",IF(COUNTIF($K$19:$K96,$K96)&gt;1,"SI","NO"),IF(COUNTIFS($A$19:$A96,$A96,$C$19:$C96,$C96,$J$19:$J96,$J96,$D$19:$D96,$D96)&gt;1,"SI","NO")))</f>
        <v/>
      </c>
      <c r="N96" s="11">
        <f>IF(COUNTA($A96:$K96)=0,"",IF(AND($L96="SI",$M96="NO"),IFERROR($H96,0),0))</f>
        <v/>
      </c>
      <c r="O96" s="9">
        <f>IF(COUNTA($A96:$K96)=0,"",IF($M96="SI","CUFE o factura duplicada dentro del reporte; no se suma dos veces",IF(IFERROR($H96,0)&lt;=0,"DIAN reporta valor susceptible 0",IF($L96="NO",IFERROR(LOOKUP(2,1/((LISTS!$M$2:$M$13&lt;&gt;"")*ISNUMBER(SEARCH(LISTS!$M$2:$M$13,$I96))),LISTS!$O$2:$O$13),"Medio de pago no elegible o no identificado por DIAN"),"Apta automaticamente por pago electronico y base positiva"))))</f>
        <v/>
      </c>
    </row>
    <row r="97">
      <c r="A97" s="9" t="n"/>
      <c r="B97" s="9" t="n"/>
      <c r="C97" s="12" t="n"/>
      <c r="D97" s="11" t="n"/>
      <c r="E97" s="11" t="n"/>
      <c r="F97" s="11" t="n"/>
      <c r="G97" s="11" t="n"/>
      <c r="H97" s="11" t="n"/>
      <c r="I97" s="9" t="n"/>
      <c r="J97" s="9" t="n"/>
      <c r="K97" s="9" t="n"/>
      <c r="L97" s="9">
        <f>IF(COUNTA($A97:$K97)=0,"",IF(AND(IFERROR($H97,0)&gt;0,LEN(TRIM($K97&amp;""))&gt;0,IFERROR(LOOKUP(2,1/((LISTS!$M$2:$M$13&lt;&gt;"")*ISNUMBER(SEARCH(LISTS!$M$2:$M$13,$I97))),LISTS!$N$2:$N$13),"NO")="SI"),"SI","NO"))</f>
        <v/>
      </c>
      <c r="M97" s="9">
        <f>IF(COUNTA($A97:$K97)=0,"",IF($K97&lt;&gt;"",IF(COUNTIF($K$19:$K97,$K97)&gt;1,"SI","NO"),IF(COUNTIFS($A$19:$A97,$A97,$C$19:$C97,$C97,$J$19:$J97,$J97,$D$19:$D97,$D97)&gt;1,"SI","NO")))</f>
        <v/>
      </c>
      <c r="N97" s="11">
        <f>IF(COUNTA($A97:$K97)=0,"",IF(AND($L97="SI",$M97="NO"),IFERROR($H97,0),0))</f>
        <v/>
      </c>
      <c r="O97" s="9">
        <f>IF(COUNTA($A97:$K97)=0,"",IF($M97="SI","CUFE o factura duplicada dentro del reporte; no se suma dos veces",IF(IFERROR($H97,0)&lt;=0,"DIAN reporta valor susceptible 0",IF($L97="NO",IFERROR(LOOKUP(2,1/((LISTS!$M$2:$M$13&lt;&gt;"")*ISNUMBER(SEARCH(LISTS!$M$2:$M$13,$I97))),LISTS!$O$2:$O$13),"Medio de pago no elegible o no identificado por DIAN"),"Apta automaticamente por pago electronico y base positiva"))))</f>
        <v/>
      </c>
    </row>
    <row r="98">
      <c r="A98" s="9" t="n"/>
      <c r="B98" s="9" t="n"/>
      <c r="C98" s="12" t="n"/>
      <c r="D98" s="11" t="n"/>
      <c r="E98" s="11" t="n"/>
      <c r="F98" s="11" t="n"/>
      <c r="G98" s="11" t="n"/>
      <c r="H98" s="11" t="n"/>
      <c r="I98" s="9" t="n"/>
      <c r="J98" s="9" t="n"/>
      <c r="K98" s="9" t="n"/>
      <c r="L98" s="9">
        <f>IF(COUNTA($A98:$K98)=0,"",IF(AND(IFERROR($H98,0)&gt;0,LEN(TRIM($K98&amp;""))&gt;0,IFERROR(LOOKUP(2,1/((LISTS!$M$2:$M$13&lt;&gt;"")*ISNUMBER(SEARCH(LISTS!$M$2:$M$13,$I98))),LISTS!$N$2:$N$13),"NO")="SI"),"SI","NO"))</f>
        <v/>
      </c>
      <c r="M98" s="9">
        <f>IF(COUNTA($A98:$K98)=0,"",IF($K98&lt;&gt;"",IF(COUNTIF($K$19:$K98,$K98)&gt;1,"SI","NO"),IF(COUNTIFS($A$19:$A98,$A98,$C$19:$C98,$C98,$J$19:$J98,$J98,$D$19:$D98,$D98)&gt;1,"SI","NO")))</f>
        <v/>
      </c>
      <c r="N98" s="11">
        <f>IF(COUNTA($A98:$K98)=0,"",IF(AND($L98="SI",$M98="NO"),IFERROR($H98,0),0))</f>
        <v/>
      </c>
      <c r="O98" s="9">
        <f>IF(COUNTA($A98:$K98)=0,"",IF($M98="SI","CUFE o factura duplicada dentro del reporte; no se suma dos veces",IF(IFERROR($H98,0)&lt;=0,"DIAN reporta valor susceptible 0",IF($L98="NO",IFERROR(LOOKUP(2,1/((LISTS!$M$2:$M$13&lt;&gt;"")*ISNUMBER(SEARCH(LISTS!$M$2:$M$13,$I98))),LISTS!$O$2:$O$13),"Medio de pago no elegible o no identificado por DIAN"),"Apta automaticamente por pago electronico y base positiva"))))</f>
        <v/>
      </c>
    </row>
    <row r="99">
      <c r="A99" s="9" t="n"/>
      <c r="B99" s="9" t="n"/>
      <c r="C99" s="12" t="n"/>
      <c r="D99" s="11" t="n"/>
      <c r="E99" s="11" t="n"/>
      <c r="F99" s="11" t="n"/>
      <c r="G99" s="11" t="n"/>
      <c r="H99" s="11" t="n"/>
      <c r="I99" s="9" t="n"/>
      <c r="J99" s="9" t="n"/>
      <c r="K99" s="9" t="n"/>
      <c r="L99" s="9">
        <f>IF(COUNTA($A99:$K99)=0,"",IF(AND(IFERROR($H99,0)&gt;0,LEN(TRIM($K99&amp;""))&gt;0,IFERROR(LOOKUP(2,1/((LISTS!$M$2:$M$13&lt;&gt;"")*ISNUMBER(SEARCH(LISTS!$M$2:$M$13,$I99))),LISTS!$N$2:$N$13),"NO")="SI"),"SI","NO"))</f>
        <v/>
      </c>
      <c r="M99" s="9">
        <f>IF(COUNTA($A99:$K99)=0,"",IF($K99&lt;&gt;"",IF(COUNTIF($K$19:$K99,$K99)&gt;1,"SI","NO"),IF(COUNTIFS($A$19:$A99,$A99,$C$19:$C99,$C99,$J$19:$J99,$J99,$D$19:$D99,$D99)&gt;1,"SI","NO")))</f>
        <v/>
      </c>
      <c r="N99" s="11">
        <f>IF(COUNTA($A99:$K99)=0,"",IF(AND($L99="SI",$M99="NO"),IFERROR($H99,0),0))</f>
        <v/>
      </c>
      <c r="O99" s="9">
        <f>IF(COUNTA($A99:$K99)=0,"",IF($M99="SI","CUFE o factura duplicada dentro del reporte; no se suma dos veces",IF(IFERROR($H99,0)&lt;=0,"DIAN reporta valor susceptible 0",IF($L99="NO",IFERROR(LOOKUP(2,1/((LISTS!$M$2:$M$13&lt;&gt;"")*ISNUMBER(SEARCH(LISTS!$M$2:$M$13,$I99))),LISTS!$O$2:$O$13),"Medio de pago no elegible o no identificado por DIAN"),"Apta automaticamente por pago electronico y base positiva"))))</f>
        <v/>
      </c>
    </row>
    <row r="100">
      <c r="A100" s="9" t="n"/>
      <c r="B100" s="9" t="n"/>
      <c r="C100" s="12" t="n"/>
      <c r="D100" s="11" t="n"/>
      <c r="E100" s="11" t="n"/>
      <c r="F100" s="11" t="n"/>
      <c r="G100" s="11" t="n"/>
      <c r="H100" s="11" t="n"/>
      <c r="I100" s="9" t="n"/>
      <c r="J100" s="9" t="n"/>
      <c r="K100" s="9" t="n"/>
      <c r="L100" s="9">
        <f>IF(COUNTA($A100:$K100)=0,"",IF(AND(IFERROR($H100,0)&gt;0,LEN(TRIM($K100&amp;""))&gt;0,IFERROR(LOOKUP(2,1/((LISTS!$M$2:$M$13&lt;&gt;"")*ISNUMBER(SEARCH(LISTS!$M$2:$M$13,$I100))),LISTS!$N$2:$N$13),"NO")="SI"),"SI","NO"))</f>
        <v/>
      </c>
      <c r="M100" s="9">
        <f>IF(COUNTA($A100:$K100)=0,"",IF($K100&lt;&gt;"",IF(COUNTIF($K$19:$K100,$K100)&gt;1,"SI","NO"),IF(COUNTIFS($A$19:$A100,$A100,$C$19:$C100,$C100,$J$19:$J100,$J100,$D$19:$D100,$D100)&gt;1,"SI","NO")))</f>
        <v/>
      </c>
      <c r="N100" s="11">
        <f>IF(COUNTA($A100:$K100)=0,"",IF(AND($L100="SI",$M100="NO"),IFERROR($H100,0),0))</f>
        <v/>
      </c>
      <c r="O100" s="9">
        <f>IF(COUNTA($A100:$K100)=0,"",IF($M100="SI","CUFE o factura duplicada dentro del reporte; no se suma dos veces",IF(IFERROR($H100,0)&lt;=0,"DIAN reporta valor susceptible 0",IF($L100="NO",IFERROR(LOOKUP(2,1/((LISTS!$M$2:$M$13&lt;&gt;"")*ISNUMBER(SEARCH(LISTS!$M$2:$M$13,$I100))),LISTS!$O$2:$O$13),"Medio de pago no elegible o no identificado por DIAN"),"Apta automaticamente por pago electronico y base positiva"))))</f>
        <v/>
      </c>
    </row>
    <row r="101">
      <c r="A101" s="9" t="n"/>
      <c r="B101" s="9" t="n"/>
      <c r="C101" s="12" t="n"/>
      <c r="D101" s="11" t="n"/>
      <c r="E101" s="11" t="n"/>
      <c r="F101" s="11" t="n"/>
      <c r="G101" s="11" t="n"/>
      <c r="H101" s="11" t="n"/>
      <c r="I101" s="9" t="n"/>
      <c r="J101" s="9" t="n"/>
      <c r="K101" s="9" t="n"/>
      <c r="L101" s="9">
        <f>IF(COUNTA($A101:$K101)=0,"",IF(AND(IFERROR($H101,0)&gt;0,LEN(TRIM($K101&amp;""))&gt;0,IFERROR(LOOKUP(2,1/((LISTS!$M$2:$M$13&lt;&gt;"")*ISNUMBER(SEARCH(LISTS!$M$2:$M$13,$I101))),LISTS!$N$2:$N$13),"NO")="SI"),"SI","NO"))</f>
        <v/>
      </c>
      <c r="M101" s="9">
        <f>IF(COUNTA($A101:$K101)=0,"",IF($K101&lt;&gt;"",IF(COUNTIF($K$19:$K101,$K101)&gt;1,"SI","NO"),IF(COUNTIFS($A$19:$A101,$A101,$C$19:$C101,$C101,$J$19:$J101,$J101,$D$19:$D101,$D101)&gt;1,"SI","NO")))</f>
        <v/>
      </c>
      <c r="N101" s="11">
        <f>IF(COUNTA($A101:$K101)=0,"",IF(AND($L101="SI",$M101="NO"),IFERROR($H101,0),0))</f>
        <v/>
      </c>
      <c r="O101" s="9">
        <f>IF(COUNTA($A101:$K101)=0,"",IF($M101="SI","CUFE o factura duplicada dentro del reporte; no se suma dos veces",IF(IFERROR($H101,0)&lt;=0,"DIAN reporta valor susceptible 0",IF($L101="NO",IFERROR(LOOKUP(2,1/((LISTS!$M$2:$M$13&lt;&gt;"")*ISNUMBER(SEARCH(LISTS!$M$2:$M$13,$I101))),LISTS!$O$2:$O$13),"Medio de pago no elegible o no identificado por DIAN"),"Apta automaticamente por pago electronico y base positiva"))))</f>
        <v/>
      </c>
    </row>
    <row r="102">
      <c r="A102" s="9" t="n"/>
      <c r="B102" s="9" t="n"/>
      <c r="C102" s="12" t="n"/>
      <c r="D102" s="11" t="n"/>
      <c r="E102" s="11" t="n"/>
      <c r="F102" s="11" t="n"/>
      <c r="G102" s="11" t="n"/>
      <c r="H102" s="11" t="n"/>
      <c r="I102" s="9" t="n"/>
      <c r="J102" s="9" t="n"/>
      <c r="K102" s="9" t="n"/>
      <c r="L102" s="9">
        <f>IF(COUNTA($A102:$K102)=0,"",IF(AND(IFERROR($H102,0)&gt;0,LEN(TRIM($K102&amp;""))&gt;0,IFERROR(LOOKUP(2,1/((LISTS!$M$2:$M$13&lt;&gt;"")*ISNUMBER(SEARCH(LISTS!$M$2:$M$13,$I102))),LISTS!$N$2:$N$13),"NO")="SI"),"SI","NO"))</f>
        <v/>
      </c>
      <c r="M102" s="9">
        <f>IF(COUNTA($A102:$K102)=0,"",IF($K102&lt;&gt;"",IF(COUNTIF($K$19:$K102,$K102)&gt;1,"SI","NO"),IF(COUNTIFS($A$19:$A102,$A102,$C$19:$C102,$C102,$J$19:$J102,$J102,$D$19:$D102,$D102)&gt;1,"SI","NO")))</f>
        <v/>
      </c>
      <c r="N102" s="11">
        <f>IF(COUNTA($A102:$K102)=0,"",IF(AND($L102="SI",$M102="NO"),IFERROR($H102,0),0))</f>
        <v/>
      </c>
      <c r="O102" s="9">
        <f>IF(COUNTA($A102:$K102)=0,"",IF($M102="SI","CUFE o factura duplicada dentro del reporte; no se suma dos veces",IF(IFERROR($H102,0)&lt;=0,"DIAN reporta valor susceptible 0",IF($L102="NO",IFERROR(LOOKUP(2,1/((LISTS!$M$2:$M$13&lt;&gt;"")*ISNUMBER(SEARCH(LISTS!$M$2:$M$13,$I102))),LISTS!$O$2:$O$13),"Medio de pago no elegible o no identificado por DIAN"),"Apta automaticamente por pago electronico y base positiva"))))</f>
        <v/>
      </c>
    </row>
    <row r="103">
      <c r="A103" s="9" t="n"/>
      <c r="B103" s="9" t="n"/>
      <c r="C103" s="12" t="n"/>
      <c r="D103" s="11" t="n"/>
      <c r="E103" s="11" t="n"/>
      <c r="F103" s="11" t="n"/>
      <c r="G103" s="11" t="n"/>
      <c r="H103" s="11" t="n"/>
      <c r="I103" s="9" t="n"/>
      <c r="J103" s="9" t="n"/>
      <c r="K103" s="9" t="n"/>
      <c r="L103" s="9">
        <f>IF(COUNTA($A103:$K103)=0,"",IF(AND(IFERROR($H103,0)&gt;0,LEN(TRIM($K103&amp;""))&gt;0,IFERROR(LOOKUP(2,1/((LISTS!$M$2:$M$13&lt;&gt;"")*ISNUMBER(SEARCH(LISTS!$M$2:$M$13,$I103))),LISTS!$N$2:$N$13),"NO")="SI"),"SI","NO"))</f>
        <v/>
      </c>
      <c r="M103" s="9">
        <f>IF(COUNTA($A103:$K103)=0,"",IF($K103&lt;&gt;"",IF(COUNTIF($K$19:$K103,$K103)&gt;1,"SI","NO"),IF(COUNTIFS($A$19:$A103,$A103,$C$19:$C103,$C103,$J$19:$J103,$J103,$D$19:$D103,$D103)&gt;1,"SI","NO")))</f>
        <v/>
      </c>
      <c r="N103" s="11">
        <f>IF(COUNTA($A103:$K103)=0,"",IF(AND($L103="SI",$M103="NO"),IFERROR($H103,0),0))</f>
        <v/>
      </c>
      <c r="O103" s="9">
        <f>IF(COUNTA($A103:$K103)=0,"",IF($M103="SI","CUFE o factura duplicada dentro del reporte; no se suma dos veces",IF(IFERROR($H103,0)&lt;=0,"DIAN reporta valor susceptible 0",IF($L103="NO",IFERROR(LOOKUP(2,1/((LISTS!$M$2:$M$13&lt;&gt;"")*ISNUMBER(SEARCH(LISTS!$M$2:$M$13,$I103))),LISTS!$O$2:$O$13),"Medio de pago no elegible o no identificado por DIAN"),"Apta automaticamente por pago electronico y base positiva"))))</f>
        <v/>
      </c>
    </row>
    <row r="104">
      <c r="A104" s="9" t="n"/>
      <c r="B104" s="9" t="n"/>
      <c r="C104" s="12" t="n"/>
      <c r="D104" s="11" t="n"/>
      <c r="E104" s="11" t="n"/>
      <c r="F104" s="11" t="n"/>
      <c r="G104" s="11" t="n"/>
      <c r="H104" s="11" t="n"/>
      <c r="I104" s="9" t="n"/>
      <c r="J104" s="9" t="n"/>
      <c r="K104" s="9" t="n"/>
      <c r="L104" s="9">
        <f>IF(COUNTA($A104:$K104)=0,"",IF(AND(IFERROR($H104,0)&gt;0,LEN(TRIM($K104&amp;""))&gt;0,IFERROR(LOOKUP(2,1/((LISTS!$M$2:$M$13&lt;&gt;"")*ISNUMBER(SEARCH(LISTS!$M$2:$M$13,$I104))),LISTS!$N$2:$N$13),"NO")="SI"),"SI","NO"))</f>
        <v/>
      </c>
      <c r="M104" s="9">
        <f>IF(COUNTA($A104:$K104)=0,"",IF($K104&lt;&gt;"",IF(COUNTIF($K$19:$K104,$K104)&gt;1,"SI","NO"),IF(COUNTIFS($A$19:$A104,$A104,$C$19:$C104,$C104,$J$19:$J104,$J104,$D$19:$D104,$D104)&gt;1,"SI","NO")))</f>
        <v/>
      </c>
      <c r="N104" s="11">
        <f>IF(COUNTA($A104:$K104)=0,"",IF(AND($L104="SI",$M104="NO"),IFERROR($H104,0),0))</f>
        <v/>
      </c>
      <c r="O104" s="9">
        <f>IF(COUNTA($A104:$K104)=0,"",IF($M104="SI","CUFE o factura duplicada dentro del reporte; no se suma dos veces",IF(IFERROR($H104,0)&lt;=0,"DIAN reporta valor susceptible 0",IF($L104="NO",IFERROR(LOOKUP(2,1/((LISTS!$M$2:$M$13&lt;&gt;"")*ISNUMBER(SEARCH(LISTS!$M$2:$M$13,$I104))),LISTS!$O$2:$O$13),"Medio de pago no elegible o no identificado por DIAN"),"Apta automaticamente por pago electronico y base positiva"))))</f>
        <v/>
      </c>
    </row>
    <row r="105">
      <c r="A105" s="9" t="n"/>
      <c r="B105" s="9" t="n"/>
      <c r="C105" s="12" t="n"/>
      <c r="D105" s="11" t="n"/>
      <c r="E105" s="11" t="n"/>
      <c r="F105" s="11" t="n"/>
      <c r="G105" s="11" t="n"/>
      <c r="H105" s="11" t="n"/>
      <c r="I105" s="9" t="n"/>
      <c r="J105" s="9" t="n"/>
      <c r="K105" s="9" t="n"/>
      <c r="L105" s="9">
        <f>IF(COUNTA($A105:$K105)=0,"",IF(AND(IFERROR($H105,0)&gt;0,LEN(TRIM($K105&amp;""))&gt;0,IFERROR(LOOKUP(2,1/((LISTS!$M$2:$M$13&lt;&gt;"")*ISNUMBER(SEARCH(LISTS!$M$2:$M$13,$I105))),LISTS!$N$2:$N$13),"NO")="SI"),"SI","NO"))</f>
        <v/>
      </c>
      <c r="M105" s="9">
        <f>IF(COUNTA($A105:$K105)=0,"",IF($K105&lt;&gt;"",IF(COUNTIF($K$19:$K105,$K105)&gt;1,"SI","NO"),IF(COUNTIFS($A$19:$A105,$A105,$C$19:$C105,$C105,$J$19:$J105,$J105,$D$19:$D105,$D105)&gt;1,"SI","NO")))</f>
        <v/>
      </c>
      <c r="N105" s="11">
        <f>IF(COUNTA($A105:$K105)=0,"",IF(AND($L105="SI",$M105="NO"),IFERROR($H105,0),0))</f>
        <v/>
      </c>
      <c r="O105" s="9">
        <f>IF(COUNTA($A105:$K105)=0,"",IF($M105="SI","CUFE o factura duplicada dentro del reporte; no se suma dos veces",IF(IFERROR($H105,0)&lt;=0,"DIAN reporta valor susceptible 0",IF($L105="NO",IFERROR(LOOKUP(2,1/((LISTS!$M$2:$M$13&lt;&gt;"")*ISNUMBER(SEARCH(LISTS!$M$2:$M$13,$I105))),LISTS!$O$2:$O$13),"Medio de pago no elegible o no identificado por DIAN"),"Apta automaticamente por pago electronico y base positiva"))))</f>
        <v/>
      </c>
    </row>
    <row r="106">
      <c r="A106" s="9" t="n"/>
      <c r="B106" s="9" t="n"/>
      <c r="C106" s="12" t="n"/>
      <c r="D106" s="11" t="n"/>
      <c r="E106" s="11" t="n"/>
      <c r="F106" s="11" t="n"/>
      <c r="G106" s="11" t="n"/>
      <c r="H106" s="11" t="n"/>
      <c r="I106" s="9" t="n"/>
      <c r="J106" s="9" t="n"/>
      <c r="K106" s="9" t="n"/>
      <c r="L106" s="9">
        <f>IF(COUNTA($A106:$K106)=0,"",IF(AND(IFERROR($H106,0)&gt;0,LEN(TRIM($K106&amp;""))&gt;0,IFERROR(LOOKUP(2,1/((LISTS!$M$2:$M$13&lt;&gt;"")*ISNUMBER(SEARCH(LISTS!$M$2:$M$13,$I106))),LISTS!$N$2:$N$13),"NO")="SI"),"SI","NO"))</f>
        <v/>
      </c>
      <c r="M106" s="9">
        <f>IF(COUNTA($A106:$K106)=0,"",IF($K106&lt;&gt;"",IF(COUNTIF($K$19:$K106,$K106)&gt;1,"SI","NO"),IF(COUNTIFS($A$19:$A106,$A106,$C$19:$C106,$C106,$J$19:$J106,$J106,$D$19:$D106,$D106)&gt;1,"SI","NO")))</f>
        <v/>
      </c>
      <c r="N106" s="11">
        <f>IF(COUNTA($A106:$K106)=0,"",IF(AND($L106="SI",$M106="NO"),IFERROR($H106,0),0))</f>
        <v/>
      </c>
      <c r="O106" s="9">
        <f>IF(COUNTA($A106:$K106)=0,"",IF($M106="SI","CUFE o factura duplicada dentro del reporte; no se suma dos veces",IF(IFERROR($H106,0)&lt;=0,"DIAN reporta valor susceptible 0",IF($L106="NO",IFERROR(LOOKUP(2,1/((LISTS!$M$2:$M$13&lt;&gt;"")*ISNUMBER(SEARCH(LISTS!$M$2:$M$13,$I106))),LISTS!$O$2:$O$13),"Medio de pago no elegible o no identificado por DIAN"),"Apta automaticamente por pago electronico y base positiva"))))</f>
        <v/>
      </c>
    </row>
    <row r="107">
      <c r="A107" s="9" t="n"/>
      <c r="B107" s="9" t="n"/>
      <c r="C107" s="12" t="n"/>
      <c r="D107" s="11" t="n"/>
      <c r="E107" s="11" t="n"/>
      <c r="F107" s="11" t="n"/>
      <c r="G107" s="11" t="n"/>
      <c r="H107" s="11" t="n"/>
      <c r="I107" s="9" t="n"/>
      <c r="J107" s="9" t="n"/>
      <c r="K107" s="9" t="n"/>
      <c r="L107" s="9">
        <f>IF(COUNTA($A107:$K107)=0,"",IF(AND(IFERROR($H107,0)&gt;0,LEN(TRIM($K107&amp;""))&gt;0,IFERROR(LOOKUP(2,1/((LISTS!$M$2:$M$13&lt;&gt;"")*ISNUMBER(SEARCH(LISTS!$M$2:$M$13,$I107))),LISTS!$N$2:$N$13),"NO")="SI"),"SI","NO"))</f>
        <v/>
      </c>
      <c r="M107" s="9">
        <f>IF(COUNTA($A107:$K107)=0,"",IF($K107&lt;&gt;"",IF(COUNTIF($K$19:$K107,$K107)&gt;1,"SI","NO"),IF(COUNTIFS($A$19:$A107,$A107,$C$19:$C107,$C107,$J$19:$J107,$J107,$D$19:$D107,$D107)&gt;1,"SI","NO")))</f>
        <v/>
      </c>
      <c r="N107" s="11">
        <f>IF(COUNTA($A107:$K107)=0,"",IF(AND($L107="SI",$M107="NO"),IFERROR($H107,0),0))</f>
        <v/>
      </c>
      <c r="O107" s="9">
        <f>IF(COUNTA($A107:$K107)=0,"",IF($M107="SI","CUFE o factura duplicada dentro del reporte; no se suma dos veces",IF(IFERROR($H107,0)&lt;=0,"DIAN reporta valor susceptible 0",IF($L107="NO",IFERROR(LOOKUP(2,1/((LISTS!$M$2:$M$13&lt;&gt;"")*ISNUMBER(SEARCH(LISTS!$M$2:$M$13,$I107))),LISTS!$O$2:$O$13),"Medio de pago no elegible o no identificado por DIAN"),"Apta automaticamente por pago electronico y base positiva"))))</f>
        <v/>
      </c>
    </row>
    <row r="108">
      <c r="A108" s="9" t="n"/>
      <c r="B108" s="9" t="n"/>
      <c r="C108" s="12" t="n"/>
      <c r="D108" s="11" t="n"/>
      <c r="E108" s="11" t="n"/>
      <c r="F108" s="11" t="n"/>
      <c r="G108" s="11" t="n"/>
      <c r="H108" s="11" t="n"/>
      <c r="I108" s="9" t="n"/>
      <c r="J108" s="9" t="n"/>
      <c r="K108" s="9" t="n"/>
      <c r="L108" s="9">
        <f>IF(COUNTA($A108:$K108)=0,"",IF(AND(IFERROR($H108,0)&gt;0,LEN(TRIM($K108&amp;""))&gt;0,IFERROR(LOOKUP(2,1/((LISTS!$M$2:$M$13&lt;&gt;"")*ISNUMBER(SEARCH(LISTS!$M$2:$M$13,$I108))),LISTS!$N$2:$N$13),"NO")="SI"),"SI","NO"))</f>
        <v/>
      </c>
      <c r="M108" s="9">
        <f>IF(COUNTA($A108:$K108)=0,"",IF($K108&lt;&gt;"",IF(COUNTIF($K$19:$K108,$K108)&gt;1,"SI","NO"),IF(COUNTIFS($A$19:$A108,$A108,$C$19:$C108,$C108,$J$19:$J108,$J108,$D$19:$D108,$D108)&gt;1,"SI","NO")))</f>
        <v/>
      </c>
      <c r="N108" s="11">
        <f>IF(COUNTA($A108:$K108)=0,"",IF(AND($L108="SI",$M108="NO"),IFERROR($H108,0),0))</f>
        <v/>
      </c>
      <c r="O108" s="9">
        <f>IF(COUNTA($A108:$K108)=0,"",IF($M108="SI","CUFE o factura duplicada dentro del reporte; no se suma dos veces",IF(IFERROR($H108,0)&lt;=0,"DIAN reporta valor susceptible 0",IF($L108="NO",IFERROR(LOOKUP(2,1/((LISTS!$M$2:$M$13&lt;&gt;"")*ISNUMBER(SEARCH(LISTS!$M$2:$M$13,$I108))),LISTS!$O$2:$O$13),"Medio de pago no elegible o no identificado por DIAN"),"Apta automaticamente por pago electronico y base positiva"))))</f>
        <v/>
      </c>
    </row>
    <row r="109">
      <c r="A109" s="9" t="n"/>
      <c r="B109" s="9" t="n"/>
      <c r="C109" s="12" t="n"/>
      <c r="D109" s="11" t="n"/>
      <c r="E109" s="11" t="n"/>
      <c r="F109" s="11" t="n"/>
      <c r="G109" s="11" t="n"/>
      <c r="H109" s="11" t="n"/>
      <c r="I109" s="9" t="n"/>
      <c r="J109" s="9" t="n"/>
      <c r="K109" s="9" t="n"/>
      <c r="L109" s="9">
        <f>IF(COUNTA($A109:$K109)=0,"",IF(AND(IFERROR($H109,0)&gt;0,LEN(TRIM($K109&amp;""))&gt;0,IFERROR(LOOKUP(2,1/((LISTS!$M$2:$M$13&lt;&gt;"")*ISNUMBER(SEARCH(LISTS!$M$2:$M$13,$I109))),LISTS!$N$2:$N$13),"NO")="SI"),"SI","NO"))</f>
        <v/>
      </c>
      <c r="M109" s="9">
        <f>IF(COUNTA($A109:$K109)=0,"",IF($K109&lt;&gt;"",IF(COUNTIF($K$19:$K109,$K109)&gt;1,"SI","NO"),IF(COUNTIFS($A$19:$A109,$A109,$C$19:$C109,$C109,$J$19:$J109,$J109,$D$19:$D109,$D109)&gt;1,"SI","NO")))</f>
        <v/>
      </c>
      <c r="N109" s="11">
        <f>IF(COUNTA($A109:$K109)=0,"",IF(AND($L109="SI",$M109="NO"),IFERROR($H109,0),0))</f>
        <v/>
      </c>
      <c r="O109" s="9">
        <f>IF(COUNTA($A109:$K109)=0,"",IF($M109="SI","CUFE o factura duplicada dentro del reporte; no se suma dos veces",IF(IFERROR($H109,0)&lt;=0,"DIAN reporta valor susceptible 0",IF($L109="NO",IFERROR(LOOKUP(2,1/((LISTS!$M$2:$M$13&lt;&gt;"")*ISNUMBER(SEARCH(LISTS!$M$2:$M$13,$I109))),LISTS!$O$2:$O$13),"Medio de pago no elegible o no identificado por DIAN"),"Apta automaticamente por pago electronico y base positiva"))))</f>
        <v/>
      </c>
    </row>
    <row r="110">
      <c r="A110" s="9" t="n"/>
      <c r="B110" s="9" t="n"/>
      <c r="C110" s="12" t="n"/>
      <c r="D110" s="11" t="n"/>
      <c r="E110" s="11" t="n"/>
      <c r="F110" s="11" t="n"/>
      <c r="G110" s="11" t="n"/>
      <c r="H110" s="11" t="n"/>
      <c r="I110" s="9" t="n"/>
      <c r="J110" s="9" t="n"/>
      <c r="K110" s="9" t="n"/>
      <c r="L110" s="9">
        <f>IF(COUNTA($A110:$K110)=0,"",IF(AND(IFERROR($H110,0)&gt;0,LEN(TRIM($K110&amp;""))&gt;0,IFERROR(LOOKUP(2,1/((LISTS!$M$2:$M$13&lt;&gt;"")*ISNUMBER(SEARCH(LISTS!$M$2:$M$13,$I110))),LISTS!$N$2:$N$13),"NO")="SI"),"SI","NO"))</f>
        <v/>
      </c>
      <c r="M110" s="9">
        <f>IF(COUNTA($A110:$K110)=0,"",IF($K110&lt;&gt;"",IF(COUNTIF($K$19:$K110,$K110)&gt;1,"SI","NO"),IF(COUNTIFS($A$19:$A110,$A110,$C$19:$C110,$C110,$J$19:$J110,$J110,$D$19:$D110,$D110)&gt;1,"SI","NO")))</f>
        <v/>
      </c>
      <c r="N110" s="11">
        <f>IF(COUNTA($A110:$K110)=0,"",IF(AND($L110="SI",$M110="NO"),IFERROR($H110,0),0))</f>
        <v/>
      </c>
      <c r="O110" s="9">
        <f>IF(COUNTA($A110:$K110)=0,"",IF($M110="SI","CUFE o factura duplicada dentro del reporte; no se suma dos veces",IF(IFERROR($H110,0)&lt;=0,"DIAN reporta valor susceptible 0",IF($L110="NO",IFERROR(LOOKUP(2,1/((LISTS!$M$2:$M$13&lt;&gt;"")*ISNUMBER(SEARCH(LISTS!$M$2:$M$13,$I110))),LISTS!$O$2:$O$13),"Medio de pago no elegible o no identificado por DIAN"),"Apta automaticamente por pago electronico y base positiva"))))</f>
        <v/>
      </c>
    </row>
    <row r="111">
      <c r="A111" s="9" t="n"/>
      <c r="B111" s="9" t="n"/>
      <c r="C111" s="12" t="n"/>
      <c r="D111" s="11" t="n"/>
      <c r="E111" s="11" t="n"/>
      <c r="F111" s="11" t="n"/>
      <c r="G111" s="11" t="n"/>
      <c r="H111" s="11" t="n"/>
      <c r="I111" s="9" t="n"/>
      <c r="J111" s="9" t="n"/>
      <c r="K111" s="9" t="n"/>
      <c r="L111" s="9">
        <f>IF(COUNTA($A111:$K111)=0,"",IF(AND(IFERROR($H111,0)&gt;0,LEN(TRIM($K111&amp;""))&gt;0,IFERROR(LOOKUP(2,1/((LISTS!$M$2:$M$13&lt;&gt;"")*ISNUMBER(SEARCH(LISTS!$M$2:$M$13,$I111))),LISTS!$N$2:$N$13),"NO")="SI"),"SI","NO"))</f>
        <v/>
      </c>
      <c r="M111" s="9">
        <f>IF(COUNTA($A111:$K111)=0,"",IF($K111&lt;&gt;"",IF(COUNTIF($K$19:$K111,$K111)&gt;1,"SI","NO"),IF(COUNTIFS($A$19:$A111,$A111,$C$19:$C111,$C111,$J$19:$J111,$J111,$D$19:$D111,$D111)&gt;1,"SI","NO")))</f>
        <v/>
      </c>
      <c r="N111" s="11">
        <f>IF(COUNTA($A111:$K111)=0,"",IF(AND($L111="SI",$M111="NO"),IFERROR($H111,0),0))</f>
        <v/>
      </c>
      <c r="O111" s="9">
        <f>IF(COUNTA($A111:$K111)=0,"",IF($M111="SI","CUFE o factura duplicada dentro del reporte; no se suma dos veces",IF(IFERROR($H111,0)&lt;=0,"DIAN reporta valor susceptible 0",IF($L111="NO",IFERROR(LOOKUP(2,1/((LISTS!$M$2:$M$13&lt;&gt;"")*ISNUMBER(SEARCH(LISTS!$M$2:$M$13,$I111))),LISTS!$O$2:$O$13),"Medio de pago no elegible o no identificado por DIAN"),"Apta automaticamente por pago electronico y base positiva"))))</f>
        <v/>
      </c>
    </row>
    <row r="112">
      <c r="A112" s="9" t="n"/>
      <c r="B112" s="9" t="n"/>
      <c r="C112" s="12" t="n"/>
      <c r="D112" s="11" t="n"/>
      <c r="E112" s="11" t="n"/>
      <c r="F112" s="11" t="n"/>
      <c r="G112" s="11" t="n"/>
      <c r="H112" s="11" t="n"/>
      <c r="I112" s="9" t="n"/>
      <c r="J112" s="9" t="n"/>
      <c r="K112" s="9" t="n"/>
      <c r="L112" s="9">
        <f>IF(COUNTA($A112:$K112)=0,"",IF(AND(IFERROR($H112,0)&gt;0,LEN(TRIM($K112&amp;""))&gt;0,IFERROR(LOOKUP(2,1/((LISTS!$M$2:$M$13&lt;&gt;"")*ISNUMBER(SEARCH(LISTS!$M$2:$M$13,$I112))),LISTS!$N$2:$N$13),"NO")="SI"),"SI","NO"))</f>
        <v/>
      </c>
      <c r="M112" s="9">
        <f>IF(COUNTA($A112:$K112)=0,"",IF($K112&lt;&gt;"",IF(COUNTIF($K$19:$K112,$K112)&gt;1,"SI","NO"),IF(COUNTIFS($A$19:$A112,$A112,$C$19:$C112,$C112,$J$19:$J112,$J112,$D$19:$D112,$D112)&gt;1,"SI","NO")))</f>
        <v/>
      </c>
      <c r="N112" s="11">
        <f>IF(COUNTA($A112:$K112)=0,"",IF(AND($L112="SI",$M112="NO"),IFERROR($H112,0),0))</f>
        <v/>
      </c>
      <c r="O112" s="9">
        <f>IF(COUNTA($A112:$K112)=0,"",IF($M112="SI","CUFE o factura duplicada dentro del reporte; no se suma dos veces",IF(IFERROR($H112,0)&lt;=0,"DIAN reporta valor susceptible 0",IF($L112="NO",IFERROR(LOOKUP(2,1/((LISTS!$M$2:$M$13&lt;&gt;"")*ISNUMBER(SEARCH(LISTS!$M$2:$M$13,$I112))),LISTS!$O$2:$O$13),"Medio de pago no elegible o no identificado por DIAN"),"Apta automaticamente por pago electronico y base positiva"))))</f>
        <v/>
      </c>
    </row>
    <row r="113">
      <c r="A113" s="9" t="n"/>
      <c r="B113" s="9" t="n"/>
      <c r="C113" s="12" t="n"/>
      <c r="D113" s="11" t="n"/>
      <c r="E113" s="11" t="n"/>
      <c r="F113" s="11" t="n"/>
      <c r="G113" s="11" t="n"/>
      <c r="H113" s="11" t="n"/>
      <c r="I113" s="9" t="n"/>
      <c r="J113" s="9" t="n"/>
      <c r="K113" s="9" t="n"/>
      <c r="L113" s="9">
        <f>IF(COUNTA($A113:$K113)=0,"",IF(AND(IFERROR($H113,0)&gt;0,LEN(TRIM($K113&amp;""))&gt;0,IFERROR(LOOKUP(2,1/((LISTS!$M$2:$M$13&lt;&gt;"")*ISNUMBER(SEARCH(LISTS!$M$2:$M$13,$I113))),LISTS!$N$2:$N$13),"NO")="SI"),"SI","NO"))</f>
        <v/>
      </c>
      <c r="M113" s="9">
        <f>IF(COUNTA($A113:$K113)=0,"",IF($K113&lt;&gt;"",IF(COUNTIF($K$19:$K113,$K113)&gt;1,"SI","NO"),IF(COUNTIFS($A$19:$A113,$A113,$C$19:$C113,$C113,$J$19:$J113,$J113,$D$19:$D113,$D113)&gt;1,"SI","NO")))</f>
        <v/>
      </c>
      <c r="N113" s="11">
        <f>IF(COUNTA($A113:$K113)=0,"",IF(AND($L113="SI",$M113="NO"),IFERROR($H113,0),0))</f>
        <v/>
      </c>
      <c r="O113" s="9">
        <f>IF(COUNTA($A113:$K113)=0,"",IF($M113="SI","CUFE o factura duplicada dentro del reporte; no se suma dos veces",IF(IFERROR($H113,0)&lt;=0,"DIAN reporta valor susceptible 0",IF($L113="NO",IFERROR(LOOKUP(2,1/((LISTS!$M$2:$M$13&lt;&gt;"")*ISNUMBER(SEARCH(LISTS!$M$2:$M$13,$I113))),LISTS!$O$2:$O$13),"Medio de pago no elegible o no identificado por DIAN"),"Apta automaticamente por pago electronico y base positiva"))))</f>
        <v/>
      </c>
    </row>
    <row r="114">
      <c r="A114" s="9" t="n"/>
      <c r="B114" s="9" t="n"/>
      <c r="C114" s="12" t="n"/>
      <c r="D114" s="11" t="n"/>
      <c r="E114" s="11" t="n"/>
      <c r="F114" s="11" t="n"/>
      <c r="G114" s="11" t="n"/>
      <c r="H114" s="11" t="n"/>
      <c r="I114" s="9" t="n"/>
      <c r="J114" s="9" t="n"/>
      <c r="K114" s="9" t="n"/>
      <c r="L114" s="9">
        <f>IF(COUNTA($A114:$K114)=0,"",IF(AND(IFERROR($H114,0)&gt;0,LEN(TRIM($K114&amp;""))&gt;0,IFERROR(LOOKUP(2,1/((LISTS!$M$2:$M$13&lt;&gt;"")*ISNUMBER(SEARCH(LISTS!$M$2:$M$13,$I114))),LISTS!$N$2:$N$13),"NO")="SI"),"SI","NO"))</f>
        <v/>
      </c>
      <c r="M114" s="9">
        <f>IF(COUNTA($A114:$K114)=0,"",IF($K114&lt;&gt;"",IF(COUNTIF($K$19:$K114,$K114)&gt;1,"SI","NO"),IF(COUNTIFS($A$19:$A114,$A114,$C$19:$C114,$C114,$J$19:$J114,$J114,$D$19:$D114,$D114)&gt;1,"SI","NO")))</f>
        <v/>
      </c>
      <c r="N114" s="11">
        <f>IF(COUNTA($A114:$K114)=0,"",IF(AND($L114="SI",$M114="NO"),IFERROR($H114,0),0))</f>
        <v/>
      </c>
      <c r="O114" s="9">
        <f>IF(COUNTA($A114:$K114)=0,"",IF($M114="SI","CUFE o factura duplicada dentro del reporte; no se suma dos veces",IF(IFERROR($H114,0)&lt;=0,"DIAN reporta valor susceptible 0",IF($L114="NO",IFERROR(LOOKUP(2,1/((LISTS!$M$2:$M$13&lt;&gt;"")*ISNUMBER(SEARCH(LISTS!$M$2:$M$13,$I114))),LISTS!$O$2:$O$13),"Medio de pago no elegible o no identificado por DIAN"),"Apta automaticamente por pago electronico y base positiva"))))</f>
        <v/>
      </c>
    </row>
    <row r="115">
      <c r="A115" s="9" t="n"/>
      <c r="B115" s="9" t="n"/>
      <c r="C115" s="12" t="n"/>
      <c r="D115" s="11" t="n"/>
      <c r="E115" s="11" t="n"/>
      <c r="F115" s="11" t="n"/>
      <c r="G115" s="11" t="n"/>
      <c r="H115" s="11" t="n"/>
      <c r="I115" s="9" t="n"/>
      <c r="J115" s="9" t="n"/>
      <c r="K115" s="9" t="n"/>
      <c r="L115" s="9">
        <f>IF(COUNTA($A115:$K115)=0,"",IF(AND(IFERROR($H115,0)&gt;0,LEN(TRIM($K115&amp;""))&gt;0,IFERROR(LOOKUP(2,1/((LISTS!$M$2:$M$13&lt;&gt;"")*ISNUMBER(SEARCH(LISTS!$M$2:$M$13,$I115))),LISTS!$N$2:$N$13),"NO")="SI"),"SI","NO"))</f>
        <v/>
      </c>
      <c r="M115" s="9">
        <f>IF(COUNTA($A115:$K115)=0,"",IF($K115&lt;&gt;"",IF(COUNTIF($K$19:$K115,$K115)&gt;1,"SI","NO"),IF(COUNTIFS($A$19:$A115,$A115,$C$19:$C115,$C115,$J$19:$J115,$J115,$D$19:$D115,$D115)&gt;1,"SI","NO")))</f>
        <v/>
      </c>
      <c r="N115" s="11">
        <f>IF(COUNTA($A115:$K115)=0,"",IF(AND($L115="SI",$M115="NO"),IFERROR($H115,0),0))</f>
        <v/>
      </c>
      <c r="O115" s="9">
        <f>IF(COUNTA($A115:$K115)=0,"",IF($M115="SI","CUFE o factura duplicada dentro del reporte; no se suma dos veces",IF(IFERROR($H115,0)&lt;=0,"DIAN reporta valor susceptible 0",IF($L115="NO",IFERROR(LOOKUP(2,1/((LISTS!$M$2:$M$13&lt;&gt;"")*ISNUMBER(SEARCH(LISTS!$M$2:$M$13,$I115))),LISTS!$O$2:$O$13),"Medio de pago no elegible o no identificado por DIAN"),"Apta automaticamente por pago electronico y base positiva"))))</f>
        <v/>
      </c>
    </row>
    <row r="116">
      <c r="A116" s="9" t="n"/>
      <c r="B116" s="9" t="n"/>
      <c r="C116" s="12" t="n"/>
      <c r="D116" s="11" t="n"/>
      <c r="E116" s="11" t="n"/>
      <c r="F116" s="11" t="n"/>
      <c r="G116" s="11" t="n"/>
      <c r="H116" s="11" t="n"/>
      <c r="I116" s="9" t="n"/>
      <c r="J116" s="9" t="n"/>
      <c r="K116" s="9" t="n"/>
      <c r="L116" s="9">
        <f>IF(COUNTA($A116:$K116)=0,"",IF(AND(IFERROR($H116,0)&gt;0,LEN(TRIM($K116&amp;""))&gt;0,IFERROR(LOOKUP(2,1/((LISTS!$M$2:$M$13&lt;&gt;"")*ISNUMBER(SEARCH(LISTS!$M$2:$M$13,$I116))),LISTS!$N$2:$N$13),"NO")="SI"),"SI","NO"))</f>
        <v/>
      </c>
      <c r="M116" s="9">
        <f>IF(COUNTA($A116:$K116)=0,"",IF($K116&lt;&gt;"",IF(COUNTIF($K$19:$K116,$K116)&gt;1,"SI","NO"),IF(COUNTIFS($A$19:$A116,$A116,$C$19:$C116,$C116,$J$19:$J116,$J116,$D$19:$D116,$D116)&gt;1,"SI","NO")))</f>
        <v/>
      </c>
      <c r="N116" s="11">
        <f>IF(COUNTA($A116:$K116)=0,"",IF(AND($L116="SI",$M116="NO"),IFERROR($H116,0),0))</f>
        <v/>
      </c>
      <c r="O116" s="9">
        <f>IF(COUNTA($A116:$K116)=0,"",IF($M116="SI","CUFE o factura duplicada dentro del reporte; no se suma dos veces",IF(IFERROR($H116,0)&lt;=0,"DIAN reporta valor susceptible 0",IF($L116="NO",IFERROR(LOOKUP(2,1/((LISTS!$M$2:$M$13&lt;&gt;"")*ISNUMBER(SEARCH(LISTS!$M$2:$M$13,$I116))),LISTS!$O$2:$O$13),"Medio de pago no elegible o no identificado por DIAN"),"Apta automaticamente por pago electronico y base positiva"))))</f>
        <v/>
      </c>
    </row>
    <row r="117">
      <c r="A117" s="9" t="n"/>
      <c r="B117" s="9" t="n"/>
      <c r="C117" s="12" t="n"/>
      <c r="D117" s="11" t="n"/>
      <c r="E117" s="11" t="n"/>
      <c r="F117" s="11" t="n"/>
      <c r="G117" s="11" t="n"/>
      <c r="H117" s="11" t="n"/>
      <c r="I117" s="9" t="n"/>
      <c r="J117" s="9" t="n"/>
      <c r="K117" s="9" t="n"/>
      <c r="L117" s="9">
        <f>IF(COUNTA($A117:$K117)=0,"",IF(AND(IFERROR($H117,0)&gt;0,LEN(TRIM($K117&amp;""))&gt;0,IFERROR(LOOKUP(2,1/((LISTS!$M$2:$M$13&lt;&gt;"")*ISNUMBER(SEARCH(LISTS!$M$2:$M$13,$I117))),LISTS!$N$2:$N$13),"NO")="SI"),"SI","NO"))</f>
        <v/>
      </c>
      <c r="M117" s="9">
        <f>IF(COUNTA($A117:$K117)=0,"",IF($K117&lt;&gt;"",IF(COUNTIF($K$19:$K117,$K117)&gt;1,"SI","NO"),IF(COUNTIFS($A$19:$A117,$A117,$C$19:$C117,$C117,$J$19:$J117,$J117,$D$19:$D117,$D117)&gt;1,"SI","NO")))</f>
        <v/>
      </c>
      <c r="N117" s="11">
        <f>IF(COUNTA($A117:$K117)=0,"",IF(AND($L117="SI",$M117="NO"),IFERROR($H117,0),0))</f>
        <v/>
      </c>
      <c r="O117" s="9">
        <f>IF(COUNTA($A117:$K117)=0,"",IF($M117="SI","CUFE o factura duplicada dentro del reporte; no se suma dos veces",IF(IFERROR($H117,0)&lt;=0,"DIAN reporta valor susceptible 0",IF($L117="NO",IFERROR(LOOKUP(2,1/((LISTS!$M$2:$M$13&lt;&gt;"")*ISNUMBER(SEARCH(LISTS!$M$2:$M$13,$I117))),LISTS!$O$2:$O$13),"Medio de pago no elegible o no identificado por DIAN"),"Apta automaticamente por pago electronico y base positiva"))))</f>
        <v/>
      </c>
    </row>
    <row r="118">
      <c r="A118" s="9" t="n"/>
      <c r="B118" s="9" t="n"/>
      <c r="C118" s="12" t="n"/>
      <c r="D118" s="11" t="n"/>
      <c r="E118" s="11" t="n"/>
      <c r="F118" s="11" t="n"/>
      <c r="G118" s="11" t="n"/>
      <c r="H118" s="11" t="n"/>
      <c r="I118" s="9" t="n"/>
      <c r="J118" s="9" t="n"/>
      <c r="K118" s="9" t="n"/>
      <c r="L118" s="9">
        <f>IF(COUNTA($A118:$K118)=0,"",IF(AND(IFERROR($H118,0)&gt;0,LEN(TRIM($K118&amp;""))&gt;0,IFERROR(LOOKUP(2,1/((LISTS!$M$2:$M$13&lt;&gt;"")*ISNUMBER(SEARCH(LISTS!$M$2:$M$13,$I118))),LISTS!$N$2:$N$13),"NO")="SI"),"SI","NO"))</f>
        <v/>
      </c>
      <c r="M118" s="9">
        <f>IF(COUNTA($A118:$K118)=0,"",IF($K118&lt;&gt;"",IF(COUNTIF($K$19:$K118,$K118)&gt;1,"SI","NO"),IF(COUNTIFS($A$19:$A118,$A118,$C$19:$C118,$C118,$J$19:$J118,$J118,$D$19:$D118,$D118)&gt;1,"SI","NO")))</f>
        <v/>
      </c>
      <c r="N118" s="11">
        <f>IF(COUNTA($A118:$K118)=0,"",IF(AND($L118="SI",$M118="NO"),IFERROR($H118,0),0))</f>
        <v/>
      </c>
      <c r="O118" s="9">
        <f>IF(COUNTA($A118:$K118)=0,"",IF($M118="SI","CUFE o factura duplicada dentro del reporte; no se suma dos veces",IF(IFERROR($H118,0)&lt;=0,"DIAN reporta valor susceptible 0",IF($L118="NO",IFERROR(LOOKUP(2,1/((LISTS!$M$2:$M$13&lt;&gt;"")*ISNUMBER(SEARCH(LISTS!$M$2:$M$13,$I118))),LISTS!$O$2:$O$13),"Medio de pago no elegible o no identificado por DIAN"),"Apta automaticamente por pago electronico y base positiva"))))</f>
        <v/>
      </c>
    </row>
    <row r="119">
      <c r="A119" s="9" t="n"/>
      <c r="B119" s="9" t="n"/>
      <c r="C119" s="12" t="n"/>
      <c r="D119" s="11" t="n"/>
      <c r="E119" s="11" t="n"/>
      <c r="F119" s="11" t="n"/>
      <c r="G119" s="11" t="n"/>
      <c r="H119" s="11" t="n"/>
      <c r="I119" s="9" t="n"/>
      <c r="J119" s="9" t="n"/>
      <c r="K119" s="9" t="n"/>
      <c r="L119" s="9">
        <f>IF(COUNTA($A119:$K119)=0,"",IF(AND(IFERROR($H119,0)&gt;0,LEN(TRIM($K119&amp;""))&gt;0,IFERROR(LOOKUP(2,1/((LISTS!$M$2:$M$13&lt;&gt;"")*ISNUMBER(SEARCH(LISTS!$M$2:$M$13,$I119))),LISTS!$N$2:$N$13),"NO")="SI"),"SI","NO"))</f>
        <v/>
      </c>
      <c r="M119" s="9">
        <f>IF(COUNTA($A119:$K119)=0,"",IF($K119&lt;&gt;"",IF(COUNTIF($K$19:$K119,$K119)&gt;1,"SI","NO"),IF(COUNTIFS($A$19:$A119,$A119,$C$19:$C119,$C119,$J$19:$J119,$J119,$D$19:$D119,$D119)&gt;1,"SI","NO")))</f>
        <v/>
      </c>
      <c r="N119" s="11">
        <f>IF(COUNTA($A119:$K119)=0,"",IF(AND($L119="SI",$M119="NO"),IFERROR($H119,0),0))</f>
        <v/>
      </c>
      <c r="O119" s="9">
        <f>IF(COUNTA($A119:$K119)=0,"",IF($M119="SI","CUFE o factura duplicada dentro del reporte; no se suma dos veces",IF(IFERROR($H119,0)&lt;=0,"DIAN reporta valor susceptible 0",IF($L119="NO",IFERROR(LOOKUP(2,1/((LISTS!$M$2:$M$13&lt;&gt;"")*ISNUMBER(SEARCH(LISTS!$M$2:$M$13,$I119))),LISTS!$O$2:$O$13),"Medio de pago no elegible o no identificado por DIAN"),"Apta automaticamente por pago electronico y base positiva"))))</f>
        <v/>
      </c>
    </row>
    <row r="120">
      <c r="A120" s="9" t="n"/>
      <c r="B120" s="9" t="n"/>
      <c r="C120" s="12" t="n"/>
      <c r="D120" s="11" t="n"/>
      <c r="E120" s="11" t="n"/>
      <c r="F120" s="11" t="n"/>
      <c r="G120" s="11" t="n"/>
      <c r="H120" s="11" t="n"/>
      <c r="I120" s="9" t="n"/>
      <c r="J120" s="9" t="n"/>
      <c r="K120" s="9" t="n"/>
      <c r="L120" s="9">
        <f>IF(COUNTA($A120:$K120)=0,"",IF(AND(IFERROR($H120,0)&gt;0,LEN(TRIM($K120&amp;""))&gt;0,IFERROR(LOOKUP(2,1/((LISTS!$M$2:$M$13&lt;&gt;"")*ISNUMBER(SEARCH(LISTS!$M$2:$M$13,$I120))),LISTS!$N$2:$N$13),"NO")="SI"),"SI","NO"))</f>
        <v/>
      </c>
      <c r="M120" s="9">
        <f>IF(COUNTA($A120:$K120)=0,"",IF($K120&lt;&gt;"",IF(COUNTIF($K$19:$K120,$K120)&gt;1,"SI","NO"),IF(COUNTIFS($A$19:$A120,$A120,$C$19:$C120,$C120,$J$19:$J120,$J120,$D$19:$D120,$D120)&gt;1,"SI","NO")))</f>
        <v/>
      </c>
      <c r="N120" s="11">
        <f>IF(COUNTA($A120:$K120)=0,"",IF(AND($L120="SI",$M120="NO"),IFERROR($H120,0),0))</f>
        <v/>
      </c>
      <c r="O120" s="9">
        <f>IF(COUNTA($A120:$K120)=0,"",IF($M120="SI","CUFE o factura duplicada dentro del reporte; no se suma dos veces",IF(IFERROR($H120,0)&lt;=0,"DIAN reporta valor susceptible 0",IF($L120="NO",IFERROR(LOOKUP(2,1/((LISTS!$M$2:$M$13&lt;&gt;"")*ISNUMBER(SEARCH(LISTS!$M$2:$M$13,$I120))),LISTS!$O$2:$O$13),"Medio de pago no elegible o no identificado por DIAN"),"Apta automaticamente por pago electronico y base positiva"))))</f>
        <v/>
      </c>
    </row>
    <row r="121">
      <c r="A121" s="9" t="n"/>
      <c r="B121" s="9" t="n"/>
      <c r="C121" s="12" t="n"/>
      <c r="D121" s="11" t="n"/>
      <c r="E121" s="11" t="n"/>
      <c r="F121" s="11" t="n"/>
      <c r="G121" s="11" t="n"/>
      <c r="H121" s="11" t="n"/>
      <c r="I121" s="9" t="n"/>
      <c r="J121" s="9" t="n"/>
      <c r="K121" s="9" t="n"/>
      <c r="L121" s="9">
        <f>IF(COUNTA($A121:$K121)=0,"",IF(AND(IFERROR($H121,0)&gt;0,LEN(TRIM($K121&amp;""))&gt;0,IFERROR(LOOKUP(2,1/((LISTS!$M$2:$M$13&lt;&gt;"")*ISNUMBER(SEARCH(LISTS!$M$2:$M$13,$I121))),LISTS!$N$2:$N$13),"NO")="SI"),"SI","NO"))</f>
        <v/>
      </c>
      <c r="M121" s="9">
        <f>IF(COUNTA($A121:$K121)=0,"",IF($K121&lt;&gt;"",IF(COUNTIF($K$19:$K121,$K121)&gt;1,"SI","NO"),IF(COUNTIFS($A$19:$A121,$A121,$C$19:$C121,$C121,$J$19:$J121,$J121,$D$19:$D121,$D121)&gt;1,"SI","NO")))</f>
        <v/>
      </c>
      <c r="N121" s="11">
        <f>IF(COUNTA($A121:$K121)=0,"",IF(AND($L121="SI",$M121="NO"),IFERROR($H121,0),0))</f>
        <v/>
      </c>
      <c r="O121" s="9">
        <f>IF(COUNTA($A121:$K121)=0,"",IF($M121="SI","CUFE o factura duplicada dentro del reporte; no se suma dos veces",IF(IFERROR($H121,0)&lt;=0,"DIAN reporta valor susceptible 0",IF($L121="NO",IFERROR(LOOKUP(2,1/((LISTS!$M$2:$M$13&lt;&gt;"")*ISNUMBER(SEARCH(LISTS!$M$2:$M$13,$I121))),LISTS!$O$2:$O$13),"Medio de pago no elegible o no identificado por DIAN"),"Apta automaticamente por pago electronico y base positiva"))))</f>
        <v/>
      </c>
    </row>
    <row r="122">
      <c r="A122" s="9" t="n"/>
      <c r="B122" s="9" t="n"/>
      <c r="C122" s="12" t="n"/>
      <c r="D122" s="11" t="n"/>
      <c r="E122" s="11" t="n"/>
      <c r="F122" s="11" t="n"/>
      <c r="G122" s="11" t="n"/>
      <c r="H122" s="11" t="n"/>
      <c r="I122" s="9" t="n"/>
      <c r="J122" s="9" t="n"/>
      <c r="K122" s="9" t="n"/>
      <c r="L122" s="9">
        <f>IF(COUNTA($A122:$K122)=0,"",IF(AND(IFERROR($H122,0)&gt;0,LEN(TRIM($K122&amp;""))&gt;0,IFERROR(LOOKUP(2,1/((LISTS!$M$2:$M$13&lt;&gt;"")*ISNUMBER(SEARCH(LISTS!$M$2:$M$13,$I122))),LISTS!$N$2:$N$13),"NO")="SI"),"SI","NO"))</f>
        <v/>
      </c>
      <c r="M122" s="9">
        <f>IF(COUNTA($A122:$K122)=0,"",IF($K122&lt;&gt;"",IF(COUNTIF($K$19:$K122,$K122)&gt;1,"SI","NO"),IF(COUNTIFS($A$19:$A122,$A122,$C$19:$C122,$C122,$J$19:$J122,$J122,$D$19:$D122,$D122)&gt;1,"SI","NO")))</f>
        <v/>
      </c>
      <c r="N122" s="11">
        <f>IF(COUNTA($A122:$K122)=0,"",IF(AND($L122="SI",$M122="NO"),IFERROR($H122,0),0))</f>
        <v/>
      </c>
      <c r="O122" s="9">
        <f>IF(COUNTA($A122:$K122)=0,"",IF($M122="SI","CUFE o factura duplicada dentro del reporte; no se suma dos veces",IF(IFERROR($H122,0)&lt;=0,"DIAN reporta valor susceptible 0",IF($L122="NO",IFERROR(LOOKUP(2,1/((LISTS!$M$2:$M$13&lt;&gt;"")*ISNUMBER(SEARCH(LISTS!$M$2:$M$13,$I122))),LISTS!$O$2:$O$13),"Medio de pago no elegible o no identificado por DIAN"),"Apta automaticamente por pago electronico y base positiva"))))</f>
        <v/>
      </c>
    </row>
    <row r="123">
      <c r="A123" s="9" t="n"/>
      <c r="B123" s="9" t="n"/>
      <c r="C123" s="12" t="n"/>
      <c r="D123" s="11" t="n"/>
      <c r="E123" s="11" t="n"/>
      <c r="F123" s="11" t="n"/>
      <c r="G123" s="11" t="n"/>
      <c r="H123" s="11" t="n"/>
      <c r="I123" s="9" t="n"/>
      <c r="J123" s="9" t="n"/>
      <c r="K123" s="9" t="n"/>
      <c r="L123" s="9">
        <f>IF(COUNTA($A123:$K123)=0,"",IF(AND(IFERROR($H123,0)&gt;0,LEN(TRIM($K123&amp;""))&gt;0,IFERROR(LOOKUP(2,1/((LISTS!$M$2:$M$13&lt;&gt;"")*ISNUMBER(SEARCH(LISTS!$M$2:$M$13,$I123))),LISTS!$N$2:$N$13),"NO")="SI"),"SI","NO"))</f>
        <v/>
      </c>
      <c r="M123" s="9">
        <f>IF(COUNTA($A123:$K123)=0,"",IF($K123&lt;&gt;"",IF(COUNTIF($K$19:$K123,$K123)&gt;1,"SI","NO"),IF(COUNTIFS($A$19:$A123,$A123,$C$19:$C123,$C123,$J$19:$J123,$J123,$D$19:$D123,$D123)&gt;1,"SI","NO")))</f>
        <v/>
      </c>
      <c r="N123" s="11">
        <f>IF(COUNTA($A123:$K123)=0,"",IF(AND($L123="SI",$M123="NO"),IFERROR($H123,0),0))</f>
        <v/>
      </c>
      <c r="O123" s="9">
        <f>IF(COUNTA($A123:$K123)=0,"",IF($M123="SI","CUFE o factura duplicada dentro del reporte; no se suma dos veces",IF(IFERROR($H123,0)&lt;=0,"DIAN reporta valor susceptible 0",IF($L123="NO",IFERROR(LOOKUP(2,1/((LISTS!$M$2:$M$13&lt;&gt;"")*ISNUMBER(SEARCH(LISTS!$M$2:$M$13,$I123))),LISTS!$O$2:$O$13),"Medio de pago no elegible o no identificado por DIAN"),"Apta automaticamente por pago electronico y base positiva"))))</f>
        <v/>
      </c>
    </row>
    <row r="124">
      <c r="A124" s="9" t="n"/>
      <c r="B124" s="9" t="n"/>
      <c r="C124" s="12" t="n"/>
      <c r="D124" s="11" t="n"/>
      <c r="E124" s="11" t="n"/>
      <c r="F124" s="11" t="n"/>
      <c r="G124" s="11" t="n"/>
      <c r="H124" s="11" t="n"/>
      <c r="I124" s="9" t="n"/>
      <c r="J124" s="9" t="n"/>
      <c r="K124" s="9" t="n"/>
      <c r="L124" s="9">
        <f>IF(COUNTA($A124:$K124)=0,"",IF(AND(IFERROR($H124,0)&gt;0,LEN(TRIM($K124&amp;""))&gt;0,IFERROR(LOOKUP(2,1/((LISTS!$M$2:$M$13&lt;&gt;"")*ISNUMBER(SEARCH(LISTS!$M$2:$M$13,$I124))),LISTS!$N$2:$N$13),"NO")="SI"),"SI","NO"))</f>
        <v/>
      </c>
      <c r="M124" s="9">
        <f>IF(COUNTA($A124:$K124)=0,"",IF($K124&lt;&gt;"",IF(COUNTIF($K$19:$K124,$K124)&gt;1,"SI","NO"),IF(COUNTIFS($A$19:$A124,$A124,$C$19:$C124,$C124,$J$19:$J124,$J124,$D$19:$D124,$D124)&gt;1,"SI","NO")))</f>
        <v/>
      </c>
      <c r="N124" s="11">
        <f>IF(COUNTA($A124:$K124)=0,"",IF(AND($L124="SI",$M124="NO"),IFERROR($H124,0),0))</f>
        <v/>
      </c>
      <c r="O124" s="9">
        <f>IF(COUNTA($A124:$K124)=0,"",IF($M124="SI","CUFE o factura duplicada dentro del reporte; no se suma dos veces",IF(IFERROR($H124,0)&lt;=0,"DIAN reporta valor susceptible 0",IF($L124="NO",IFERROR(LOOKUP(2,1/((LISTS!$M$2:$M$13&lt;&gt;"")*ISNUMBER(SEARCH(LISTS!$M$2:$M$13,$I124))),LISTS!$O$2:$O$13),"Medio de pago no elegible o no identificado por DIAN"),"Apta automaticamente por pago electronico y base positiva"))))</f>
        <v/>
      </c>
    </row>
    <row r="125">
      <c r="A125" s="9" t="n"/>
      <c r="B125" s="9" t="n"/>
      <c r="C125" s="12" t="n"/>
      <c r="D125" s="11" t="n"/>
      <c r="E125" s="11" t="n"/>
      <c r="F125" s="11" t="n"/>
      <c r="G125" s="11" t="n"/>
      <c r="H125" s="11" t="n"/>
      <c r="I125" s="9" t="n"/>
      <c r="J125" s="9" t="n"/>
      <c r="K125" s="9" t="n"/>
      <c r="L125" s="9">
        <f>IF(COUNTA($A125:$K125)=0,"",IF(AND(IFERROR($H125,0)&gt;0,LEN(TRIM($K125&amp;""))&gt;0,IFERROR(LOOKUP(2,1/((LISTS!$M$2:$M$13&lt;&gt;"")*ISNUMBER(SEARCH(LISTS!$M$2:$M$13,$I125))),LISTS!$N$2:$N$13),"NO")="SI"),"SI","NO"))</f>
        <v/>
      </c>
      <c r="M125" s="9">
        <f>IF(COUNTA($A125:$K125)=0,"",IF($K125&lt;&gt;"",IF(COUNTIF($K$19:$K125,$K125)&gt;1,"SI","NO"),IF(COUNTIFS($A$19:$A125,$A125,$C$19:$C125,$C125,$J$19:$J125,$J125,$D$19:$D125,$D125)&gt;1,"SI","NO")))</f>
        <v/>
      </c>
      <c r="N125" s="11">
        <f>IF(COUNTA($A125:$K125)=0,"",IF(AND($L125="SI",$M125="NO"),IFERROR($H125,0),0))</f>
        <v/>
      </c>
      <c r="O125" s="9">
        <f>IF(COUNTA($A125:$K125)=0,"",IF($M125="SI","CUFE o factura duplicada dentro del reporte; no se suma dos veces",IF(IFERROR($H125,0)&lt;=0,"DIAN reporta valor susceptible 0",IF($L125="NO",IFERROR(LOOKUP(2,1/((LISTS!$M$2:$M$13&lt;&gt;"")*ISNUMBER(SEARCH(LISTS!$M$2:$M$13,$I125))),LISTS!$O$2:$O$13),"Medio de pago no elegible o no identificado por DIAN"),"Apta automaticamente por pago electronico y base positiva"))))</f>
        <v/>
      </c>
    </row>
    <row r="126">
      <c r="A126" s="9" t="n"/>
      <c r="B126" s="9" t="n"/>
      <c r="C126" s="12" t="n"/>
      <c r="D126" s="11" t="n"/>
      <c r="E126" s="11" t="n"/>
      <c r="F126" s="11" t="n"/>
      <c r="G126" s="11" t="n"/>
      <c r="H126" s="11" t="n"/>
      <c r="I126" s="9" t="n"/>
      <c r="J126" s="9" t="n"/>
      <c r="K126" s="9" t="n"/>
      <c r="L126" s="9">
        <f>IF(COUNTA($A126:$K126)=0,"",IF(AND(IFERROR($H126,0)&gt;0,LEN(TRIM($K126&amp;""))&gt;0,IFERROR(LOOKUP(2,1/((LISTS!$M$2:$M$13&lt;&gt;"")*ISNUMBER(SEARCH(LISTS!$M$2:$M$13,$I126))),LISTS!$N$2:$N$13),"NO")="SI"),"SI","NO"))</f>
        <v/>
      </c>
      <c r="M126" s="9">
        <f>IF(COUNTA($A126:$K126)=0,"",IF($K126&lt;&gt;"",IF(COUNTIF($K$19:$K126,$K126)&gt;1,"SI","NO"),IF(COUNTIFS($A$19:$A126,$A126,$C$19:$C126,$C126,$J$19:$J126,$J126,$D$19:$D126,$D126)&gt;1,"SI","NO")))</f>
        <v/>
      </c>
      <c r="N126" s="11">
        <f>IF(COUNTA($A126:$K126)=0,"",IF(AND($L126="SI",$M126="NO"),IFERROR($H126,0),0))</f>
        <v/>
      </c>
      <c r="O126" s="9">
        <f>IF(COUNTA($A126:$K126)=0,"",IF($M126="SI","CUFE o factura duplicada dentro del reporte; no se suma dos veces",IF(IFERROR($H126,0)&lt;=0,"DIAN reporta valor susceptible 0",IF($L126="NO",IFERROR(LOOKUP(2,1/((LISTS!$M$2:$M$13&lt;&gt;"")*ISNUMBER(SEARCH(LISTS!$M$2:$M$13,$I126))),LISTS!$O$2:$O$13),"Medio de pago no elegible o no identificado por DIAN"),"Apta automaticamente por pago electronico y base positiva"))))</f>
        <v/>
      </c>
    </row>
    <row r="127">
      <c r="A127" s="9" t="n"/>
      <c r="B127" s="9" t="n"/>
      <c r="C127" s="12" t="n"/>
      <c r="D127" s="11" t="n"/>
      <c r="E127" s="11" t="n"/>
      <c r="F127" s="11" t="n"/>
      <c r="G127" s="11" t="n"/>
      <c r="H127" s="11" t="n"/>
      <c r="I127" s="9" t="n"/>
      <c r="J127" s="9" t="n"/>
      <c r="K127" s="9" t="n"/>
      <c r="L127" s="9">
        <f>IF(COUNTA($A127:$K127)=0,"",IF(AND(IFERROR($H127,0)&gt;0,LEN(TRIM($K127&amp;""))&gt;0,IFERROR(LOOKUP(2,1/((LISTS!$M$2:$M$13&lt;&gt;"")*ISNUMBER(SEARCH(LISTS!$M$2:$M$13,$I127))),LISTS!$N$2:$N$13),"NO")="SI"),"SI","NO"))</f>
        <v/>
      </c>
      <c r="M127" s="9">
        <f>IF(COUNTA($A127:$K127)=0,"",IF($K127&lt;&gt;"",IF(COUNTIF($K$19:$K127,$K127)&gt;1,"SI","NO"),IF(COUNTIFS($A$19:$A127,$A127,$C$19:$C127,$C127,$J$19:$J127,$J127,$D$19:$D127,$D127)&gt;1,"SI","NO")))</f>
        <v/>
      </c>
      <c r="N127" s="11">
        <f>IF(COUNTA($A127:$K127)=0,"",IF(AND($L127="SI",$M127="NO"),IFERROR($H127,0),0))</f>
        <v/>
      </c>
      <c r="O127" s="9">
        <f>IF(COUNTA($A127:$K127)=0,"",IF($M127="SI","CUFE o factura duplicada dentro del reporte; no se suma dos veces",IF(IFERROR($H127,0)&lt;=0,"DIAN reporta valor susceptible 0",IF($L127="NO",IFERROR(LOOKUP(2,1/((LISTS!$M$2:$M$13&lt;&gt;"")*ISNUMBER(SEARCH(LISTS!$M$2:$M$13,$I127))),LISTS!$O$2:$O$13),"Medio de pago no elegible o no identificado por DIAN"),"Apta automaticamente por pago electronico y base positiva"))))</f>
        <v/>
      </c>
    </row>
    <row r="128">
      <c r="A128" s="9" t="n"/>
      <c r="B128" s="9" t="n"/>
      <c r="C128" s="12" t="n"/>
      <c r="D128" s="11" t="n"/>
      <c r="E128" s="11" t="n"/>
      <c r="F128" s="11" t="n"/>
      <c r="G128" s="11" t="n"/>
      <c r="H128" s="11" t="n"/>
      <c r="I128" s="9" t="n"/>
      <c r="J128" s="9" t="n"/>
      <c r="K128" s="9" t="n"/>
      <c r="L128" s="9">
        <f>IF(COUNTA($A128:$K128)=0,"",IF(AND(IFERROR($H128,0)&gt;0,LEN(TRIM($K128&amp;""))&gt;0,IFERROR(LOOKUP(2,1/((LISTS!$M$2:$M$13&lt;&gt;"")*ISNUMBER(SEARCH(LISTS!$M$2:$M$13,$I128))),LISTS!$N$2:$N$13),"NO")="SI"),"SI","NO"))</f>
        <v/>
      </c>
      <c r="M128" s="9">
        <f>IF(COUNTA($A128:$K128)=0,"",IF($K128&lt;&gt;"",IF(COUNTIF($K$19:$K128,$K128)&gt;1,"SI","NO"),IF(COUNTIFS($A$19:$A128,$A128,$C$19:$C128,$C128,$J$19:$J128,$J128,$D$19:$D128,$D128)&gt;1,"SI","NO")))</f>
        <v/>
      </c>
      <c r="N128" s="11">
        <f>IF(COUNTA($A128:$K128)=0,"",IF(AND($L128="SI",$M128="NO"),IFERROR($H128,0),0))</f>
        <v/>
      </c>
      <c r="O128" s="9">
        <f>IF(COUNTA($A128:$K128)=0,"",IF($M128="SI","CUFE o factura duplicada dentro del reporte; no se suma dos veces",IF(IFERROR($H128,0)&lt;=0,"DIAN reporta valor susceptible 0",IF($L128="NO",IFERROR(LOOKUP(2,1/((LISTS!$M$2:$M$13&lt;&gt;"")*ISNUMBER(SEARCH(LISTS!$M$2:$M$13,$I128))),LISTS!$O$2:$O$13),"Medio de pago no elegible o no identificado por DIAN"),"Apta automaticamente por pago electronico y base positiva"))))</f>
        <v/>
      </c>
    </row>
    <row r="129">
      <c r="A129" s="9" t="n"/>
      <c r="B129" s="9" t="n"/>
      <c r="C129" s="12" t="n"/>
      <c r="D129" s="11" t="n"/>
      <c r="E129" s="11" t="n"/>
      <c r="F129" s="11" t="n"/>
      <c r="G129" s="11" t="n"/>
      <c r="H129" s="11" t="n"/>
      <c r="I129" s="9" t="n"/>
      <c r="J129" s="9" t="n"/>
      <c r="K129" s="9" t="n"/>
      <c r="L129" s="9">
        <f>IF(COUNTA($A129:$K129)=0,"",IF(AND(IFERROR($H129,0)&gt;0,LEN(TRIM($K129&amp;""))&gt;0,IFERROR(LOOKUP(2,1/((LISTS!$M$2:$M$13&lt;&gt;"")*ISNUMBER(SEARCH(LISTS!$M$2:$M$13,$I129))),LISTS!$N$2:$N$13),"NO")="SI"),"SI","NO"))</f>
        <v/>
      </c>
      <c r="M129" s="9">
        <f>IF(COUNTA($A129:$K129)=0,"",IF($K129&lt;&gt;"",IF(COUNTIF($K$19:$K129,$K129)&gt;1,"SI","NO"),IF(COUNTIFS($A$19:$A129,$A129,$C$19:$C129,$C129,$J$19:$J129,$J129,$D$19:$D129,$D129)&gt;1,"SI","NO")))</f>
        <v/>
      </c>
      <c r="N129" s="11">
        <f>IF(COUNTA($A129:$K129)=0,"",IF(AND($L129="SI",$M129="NO"),IFERROR($H129,0),0))</f>
        <v/>
      </c>
      <c r="O129" s="9">
        <f>IF(COUNTA($A129:$K129)=0,"",IF($M129="SI","CUFE o factura duplicada dentro del reporte; no se suma dos veces",IF(IFERROR($H129,0)&lt;=0,"DIAN reporta valor susceptible 0",IF($L129="NO",IFERROR(LOOKUP(2,1/((LISTS!$M$2:$M$13&lt;&gt;"")*ISNUMBER(SEARCH(LISTS!$M$2:$M$13,$I129))),LISTS!$O$2:$O$13),"Medio de pago no elegible o no identificado por DIAN"),"Apta automaticamente por pago electronico y base positiva"))))</f>
        <v/>
      </c>
    </row>
    <row r="130">
      <c r="A130" s="9" t="n"/>
      <c r="B130" s="9" t="n"/>
      <c r="C130" s="12" t="n"/>
      <c r="D130" s="11" t="n"/>
      <c r="E130" s="11" t="n"/>
      <c r="F130" s="11" t="n"/>
      <c r="G130" s="11" t="n"/>
      <c r="H130" s="11" t="n"/>
      <c r="I130" s="9" t="n"/>
      <c r="J130" s="9" t="n"/>
      <c r="K130" s="9" t="n"/>
      <c r="L130" s="9">
        <f>IF(COUNTA($A130:$K130)=0,"",IF(AND(IFERROR($H130,0)&gt;0,LEN(TRIM($K130&amp;""))&gt;0,IFERROR(LOOKUP(2,1/((LISTS!$M$2:$M$13&lt;&gt;"")*ISNUMBER(SEARCH(LISTS!$M$2:$M$13,$I130))),LISTS!$N$2:$N$13),"NO")="SI"),"SI","NO"))</f>
        <v/>
      </c>
      <c r="M130" s="9">
        <f>IF(COUNTA($A130:$K130)=0,"",IF($K130&lt;&gt;"",IF(COUNTIF($K$19:$K130,$K130)&gt;1,"SI","NO"),IF(COUNTIFS($A$19:$A130,$A130,$C$19:$C130,$C130,$J$19:$J130,$J130,$D$19:$D130,$D130)&gt;1,"SI","NO")))</f>
        <v/>
      </c>
      <c r="N130" s="11">
        <f>IF(COUNTA($A130:$K130)=0,"",IF(AND($L130="SI",$M130="NO"),IFERROR($H130,0),0))</f>
        <v/>
      </c>
      <c r="O130" s="9">
        <f>IF(COUNTA($A130:$K130)=0,"",IF($M130="SI","CUFE o factura duplicada dentro del reporte; no se suma dos veces",IF(IFERROR($H130,0)&lt;=0,"DIAN reporta valor susceptible 0",IF($L130="NO",IFERROR(LOOKUP(2,1/((LISTS!$M$2:$M$13&lt;&gt;"")*ISNUMBER(SEARCH(LISTS!$M$2:$M$13,$I130))),LISTS!$O$2:$O$13),"Medio de pago no elegible o no identificado por DIAN"),"Apta automaticamente por pago electronico y base positiva"))))</f>
        <v/>
      </c>
    </row>
    <row r="131">
      <c r="A131" s="9" t="n"/>
      <c r="B131" s="9" t="n"/>
      <c r="C131" s="12" t="n"/>
      <c r="D131" s="11" t="n"/>
      <c r="E131" s="11" t="n"/>
      <c r="F131" s="11" t="n"/>
      <c r="G131" s="11" t="n"/>
      <c r="H131" s="11" t="n"/>
      <c r="I131" s="9" t="n"/>
      <c r="J131" s="9" t="n"/>
      <c r="K131" s="9" t="n"/>
      <c r="L131" s="9">
        <f>IF(COUNTA($A131:$K131)=0,"",IF(AND(IFERROR($H131,0)&gt;0,LEN(TRIM($K131&amp;""))&gt;0,IFERROR(LOOKUP(2,1/((LISTS!$M$2:$M$13&lt;&gt;"")*ISNUMBER(SEARCH(LISTS!$M$2:$M$13,$I131))),LISTS!$N$2:$N$13),"NO")="SI"),"SI","NO"))</f>
        <v/>
      </c>
      <c r="M131" s="9">
        <f>IF(COUNTA($A131:$K131)=0,"",IF($K131&lt;&gt;"",IF(COUNTIF($K$19:$K131,$K131)&gt;1,"SI","NO"),IF(COUNTIFS($A$19:$A131,$A131,$C$19:$C131,$C131,$J$19:$J131,$J131,$D$19:$D131,$D131)&gt;1,"SI","NO")))</f>
        <v/>
      </c>
      <c r="N131" s="11">
        <f>IF(COUNTA($A131:$K131)=0,"",IF(AND($L131="SI",$M131="NO"),IFERROR($H131,0),0))</f>
        <v/>
      </c>
      <c r="O131" s="9">
        <f>IF(COUNTA($A131:$K131)=0,"",IF($M131="SI","CUFE o factura duplicada dentro del reporte; no se suma dos veces",IF(IFERROR($H131,0)&lt;=0,"DIAN reporta valor susceptible 0",IF($L131="NO",IFERROR(LOOKUP(2,1/((LISTS!$M$2:$M$13&lt;&gt;"")*ISNUMBER(SEARCH(LISTS!$M$2:$M$13,$I131))),LISTS!$O$2:$O$13),"Medio de pago no elegible o no identificado por DIAN"),"Apta automaticamente por pago electronico y base positiva"))))</f>
        <v/>
      </c>
    </row>
    <row r="132">
      <c r="A132" s="9" t="n"/>
      <c r="B132" s="9" t="n"/>
      <c r="C132" s="12" t="n"/>
      <c r="D132" s="11" t="n"/>
      <c r="E132" s="11" t="n"/>
      <c r="F132" s="11" t="n"/>
      <c r="G132" s="11" t="n"/>
      <c r="H132" s="11" t="n"/>
      <c r="I132" s="9" t="n"/>
      <c r="J132" s="9" t="n"/>
      <c r="K132" s="9" t="n"/>
      <c r="L132" s="9">
        <f>IF(COUNTA($A132:$K132)=0,"",IF(AND(IFERROR($H132,0)&gt;0,LEN(TRIM($K132&amp;""))&gt;0,IFERROR(LOOKUP(2,1/((LISTS!$M$2:$M$13&lt;&gt;"")*ISNUMBER(SEARCH(LISTS!$M$2:$M$13,$I132))),LISTS!$N$2:$N$13),"NO")="SI"),"SI","NO"))</f>
        <v/>
      </c>
      <c r="M132" s="9">
        <f>IF(COUNTA($A132:$K132)=0,"",IF($K132&lt;&gt;"",IF(COUNTIF($K$19:$K132,$K132)&gt;1,"SI","NO"),IF(COUNTIFS($A$19:$A132,$A132,$C$19:$C132,$C132,$J$19:$J132,$J132,$D$19:$D132,$D132)&gt;1,"SI","NO")))</f>
        <v/>
      </c>
      <c r="N132" s="11">
        <f>IF(COUNTA($A132:$K132)=0,"",IF(AND($L132="SI",$M132="NO"),IFERROR($H132,0),0))</f>
        <v/>
      </c>
      <c r="O132" s="9">
        <f>IF(COUNTA($A132:$K132)=0,"",IF($M132="SI","CUFE o factura duplicada dentro del reporte; no se suma dos veces",IF(IFERROR($H132,0)&lt;=0,"DIAN reporta valor susceptible 0",IF($L132="NO",IFERROR(LOOKUP(2,1/((LISTS!$M$2:$M$13&lt;&gt;"")*ISNUMBER(SEARCH(LISTS!$M$2:$M$13,$I132))),LISTS!$O$2:$O$13),"Medio de pago no elegible o no identificado por DIAN"),"Apta automaticamente por pago electronico y base positiva"))))</f>
        <v/>
      </c>
    </row>
    <row r="133">
      <c r="A133" s="9" t="n"/>
      <c r="B133" s="9" t="n"/>
      <c r="C133" s="12" t="n"/>
      <c r="D133" s="11" t="n"/>
      <c r="E133" s="11" t="n"/>
      <c r="F133" s="11" t="n"/>
      <c r="G133" s="11" t="n"/>
      <c r="H133" s="11" t="n"/>
      <c r="I133" s="9" t="n"/>
      <c r="J133" s="9" t="n"/>
      <c r="K133" s="9" t="n"/>
      <c r="L133" s="9">
        <f>IF(COUNTA($A133:$K133)=0,"",IF(AND(IFERROR($H133,0)&gt;0,LEN(TRIM($K133&amp;""))&gt;0,IFERROR(LOOKUP(2,1/((LISTS!$M$2:$M$13&lt;&gt;"")*ISNUMBER(SEARCH(LISTS!$M$2:$M$13,$I133))),LISTS!$N$2:$N$13),"NO")="SI"),"SI","NO"))</f>
        <v/>
      </c>
      <c r="M133" s="9">
        <f>IF(COUNTA($A133:$K133)=0,"",IF($K133&lt;&gt;"",IF(COUNTIF($K$19:$K133,$K133)&gt;1,"SI","NO"),IF(COUNTIFS($A$19:$A133,$A133,$C$19:$C133,$C133,$J$19:$J133,$J133,$D$19:$D133,$D133)&gt;1,"SI","NO")))</f>
        <v/>
      </c>
      <c r="N133" s="11">
        <f>IF(COUNTA($A133:$K133)=0,"",IF(AND($L133="SI",$M133="NO"),IFERROR($H133,0),0))</f>
        <v/>
      </c>
      <c r="O133" s="9">
        <f>IF(COUNTA($A133:$K133)=0,"",IF($M133="SI","CUFE o factura duplicada dentro del reporte; no se suma dos veces",IF(IFERROR($H133,0)&lt;=0,"DIAN reporta valor susceptible 0",IF($L133="NO",IFERROR(LOOKUP(2,1/((LISTS!$M$2:$M$13&lt;&gt;"")*ISNUMBER(SEARCH(LISTS!$M$2:$M$13,$I133))),LISTS!$O$2:$O$13),"Medio de pago no elegible o no identificado por DIAN"),"Apta automaticamente por pago electronico y base positiva"))))</f>
        <v/>
      </c>
    </row>
    <row r="134">
      <c r="A134" s="9" t="n"/>
      <c r="B134" s="9" t="n"/>
      <c r="C134" s="12" t="n"/>
      <c r="D134" s="11" t="n"/>
      <c r="E134" s="11" t="n"/>
      <c r="F134" s="11" t="n"/>
      <c r="G134" s="11" t="n"/>
      <c r="H134" s="11" t="n"/>
      <c r="I134" s="9" t="n"/>
      <c r="J134" s="9" t="n"/>
      <c r="K134" s="9" t="n"/>
      <c r="L134" s="9">
        <f>IF(COUNTA($A134:$K134)=0,"",IF(AND(IFERROR($H134,0)&gt;0,LEN(TRIM($K134&amp;""))&gt;0,IFERROR(LOOKUP(2,1/((LISTS!$M$2:$M$13&lt;&gt;"")*ISNUMBER(SEARCH(LISTS!$M$2:$M$13,$I134))),LISTS!$N$2:$N$13),"NO")="SI"),"SI","NO"))</f>
        <v/>
      </c>
      <c r="M134" s="9">
        <f>IF(COUNTA($A134:$K134)=0,"",IF($K134&lt;&gt;"",IF(COUNTIF($K$19:$K134,$K134)&gt;1,"SI","NO"),IF(COUNTIFS($A$19:$A134,$A134,$C$19:$C134,$C134,$J$19:$J134,$J134,$D$19:$D134,$D134)&gt;1,"SI","NO")))</f>
        <v/>
      </c>
      <c r="N134" s="11">
        <f>IF(COUNTA($A134:$K134)=0,"",IF(AND($L134="SI",$M134="NO"),IFERROR($H134,0),0))</f>
        <v/>
      </c>
      <c r="O134" s="9">
        <f>IF(COUNTA($A134:$K134)=0,"",IF($M134="SI","CUFE o factura duplicada dentro del reporte; no se suma dos veces",IF(IFERROR($H134,0)&lt;=0,"DIAN reporta valor susceptible 0",IF($L134="NO",IFERROR(LOOKUP(2,1/((LISTS!$M$2:$M$13&lt;&gt;"")*ISNUMBER(SEARCH(LISTS!$M$2:$M$13,$I134))),LISTS!$O$2:$O$13),"Medio de pago no elegible o no identificado por DIAN"),"Apta automaticamente por pago electronico y base positiva"))))</f>
        <v/>
      </c>
    </row>
    <row r="135">
      <c r="A135" s="9" t="n"/>
      <c r="B135" s="9" t="n"/>
      <c r="C135" s="12" t="n"/>
      <c r="D135" s="11" t="n"/>
      <c r="E135" s="11" t="n"/>
      <c r="F135" s="11" t="n"/>
      <c r="G135" s="11" t="n"/>
      <c r="H135" s="11" t="n"/>
      <c r="I135" s="9" t="n"/>
      <c r="J135" s="9" t="n"/>
      <c r="K135" s="9" t="n"/>
      <c r="L135" s="9">
        <f>IF(COUNTA($A135:$K135)=0,"",IF(AND(IFERROR($H135,0)&gt;0,LEN(TRIM($K135&amp;""))&gt;0,IFERROR(LOOKUP(2,1/((LISTS!$M$2:$M$13&lt;&gt;"")*ISNUMBER(SEARCH(LISTS!$M$2:$M$13,$I135))),LISTS!$N$2:$N$13),"NO")="SI"),"SI","NO"))</f>
        <v/>
      </c>
      <c r="M135" s="9">
        <f>IF(COUNTA($A135:$K135)=0,"",IF($K135&lt;&gt;"",IF(COUNTIF($K$19:$K135,$K135)&gt;1,"SI","NO"),IF(COUNTIFS($A$19:$A135,$A135,$C$19:$C135,$C135,$J$19:$J135,$J135,$D$19:$D135,$D135)&gt;1,"SI","NO")))</f>
        <v/>
      </c>
      <c r="N135" s="11">
        <f>IF(COUNTA($A135:$K135)=0,"",IF(AND($L135="SI",$M135="NO"),IFERROR($H135,0),0))</f>
        <v/>
      </c>
      <c r="O135" s="9">
        <f>IF(COUNTA($A135:$K135)=0,"",IF($M135="SI","CUFE o factura duplicada dentro del reporte; no se suma dos veces",IF(IFERROR($H135,0)&lt;=0,"DIAN reporta valor susceptible 0",IF($L135="NO",IFERROR(LOOKUP(2,1/((LISTS!$M$2:$M$13&lt;&gt;"")*ISNUMBER(SEARCH(LISTS!$M$2:$M$13,$I135))),LISTS!$O$2:$O$13),"Medio de pago no elegible o no identificado por DIAN"),"Apta automaticamente por pago electronico y base positiva"))))</f>
        <v/>
      </c>
    </row>
    <row r="136">
      <c r="A136" s="9" t="n"/>
      <c r="B136" s="9" t="n"/>
      <c r="C136" s="12" t="n"/>
      <c r="D136" s="11" t="n"/>
      <c r="E136" s="11" t="n"/>
      <c r="F136" s="11" t="n"/>
      <c r="G136" s="11" t="n"/>
      <c r="H136" s="11" t="n"/>
      <c r="I136" s="9" t="n"/>
      <c r="J136" s="9" t="n"/>
      <c r="K136" s="9" t="n"/>
      <c r="L136" s="9">
        <f>IF(COUNTA($A136:$K136)=0,"",IF(AND(IFERROR($H136,0)&gt;0,LEN(TRIM($K136&amp;""))&gt;0,IFERROR(LOOKUP(2,1/((LISTS!$M$2:$M$13&lt;&gt;"")*ISNUMBER(SEARCH(LISTS!$M$2:$M$13,$I136))),LISTS!$N$2:$N$13),"NO")="SI"),"SI","NO"))</f>
        <v/>
      </c>
      <c r="M136" s="9">
        <f>IF(COUNTA($A136:$K136)=0,"",IF($K136&lt;&gt;"",IF(COUNTIF($K$19:$K136,$K136)&gt;1,"SI","NO"),IF(COUNTIFS($A$19:$A136,$A136,$C$19:$C136,$C136,$J$19:$J136,$J136,$D$19:$D136,$D136)&gt;1,"SI","NO")))</f>
        <v/>
      </c>
      <c r="N136" s="11">
        <f>IF(COUNTA($A136:$K136)=0,"",IF(AND($L136="SI",$M136="NO"),IFERROR($H136,0),0))</f>
        <v/>
      </c>
      <c r="O136" s="9">
        <f>IF(COUNTA($A136:$K136)=0,"",IF($M136="SI","CUFE o factura duplicada dentro del reporte; no se suma dos veces",IF(IFERROR($H136,0)&lt;=0,"DIAN reporta valor susceptible 0",IF($L136="NO",IFERROR(LOOKUP(2,1/((LISTS!$M$2:$M$13&lt;&gt;"")*ISNUMBER(SEARCH(LISTS!$M$2:$M$13,$I136))),LISTS!$O$2:$O$13),"Medio de pago no elegible o no identificado por DIAN"),"Apta automaticamente por pago electronico y base positiva"))))</f>
        <v/>
      </c>
    </row>
    <row r="137">
      <c r="A137" s="9" t="n"/>
      <c r="B137" s="9" t="n"/>
      <c r="C137" s="12" t="n"/>
      <c r="D137" s="11" t="n"/>
      <c r="E137" s="11" t="n"/>
      <c r="F137" s="11" t="n"/>
      <c r="G137" s="11" t="n"/>
      <c r="H137" s="11" t="n"/>
      <c r="I137" s="9" t="n"/>
      <c r="J137" s="9" t="n"/>
      <c r="K137" s="9" t="n"/>
      <c r="L137" s="9">
        <f>IF(COUNTA($A137:$K137)=0,"",IF(AND(IFERROR($H137,0)&gt;0,LEN(TRIM($K137&amp;""))&gt;0,IFERROR(LOOKUP(2,1/((LISTS!$M$2:$M$13&lt;&gt;"")*ISNUMBER(SEARCH(LISTS!$M$2:$M$13,$I137))),LISTS!$N$2:$N$13),"NO")="SI"),"SI","NO"))</f>
        <v/>
      </c>
      <c r="M137" s="9">
        <f>IF(COUNTA($A137:$K137)=0,"",IF($K137&lt;&gt;"",IF(COUNTIF($K$19:$K137,$K137)&gt;1,"SI","NO"),IF(COUNTIFS($A$19:$A137,$A137,$C$19:$C137,$C137,$J$19:$J137,$J137,$D$19:$D137,$D137)&gt;1,"SI","NO")))</f>
        <v/>
      </c>
      <c r="N137" s="11">
        <f>IF(COUNTA($A137:$K137)=0,"",IF(AND($L137="SI",$M137="NO"),IFERROR($H137,0),0))</f>
        <v/>
      </c>
      <c r="O137" s="9">
        <f>IF(COUNTA($A137:$K137)=0,"",IF($M137="SI","CUFE o factura duplicada dentro del reporte; no se suma dos veces",IF(IFERROR($H137,0)&lt;=0,"DIAN reporta valor susceptible 0",IF($L137="NO",IFERROR(LOOKUP(2,1/((LISTS!$M$2:$M$13&lt;&gt;"")*ISNUMBER(SEARCH(LISTS!$M$2:$M$13,$I137))),LISTS!$O$2:$O$13),"Medio de pago no elegible o no identificado por DIAN"),"Apta automaticamente por pago electronico y base positiva"))))</f>
        <v/>
      </c>
    </row>
    <row r="138">
      <c r="A138" s="9" t="n"/>
      <c r="B138" s="9" t="n"/>
      <c r="C138" s="12" t="n"/>
      <c r="D138" s="11" t="n"/>
      <c r="E138" s="11" t="n"/>
      <c r="F138" s="11" t="n"/>
      <c r="G138" s="11" t="n"/>
      <c r="H138" s="11" t="n"/>
      <c r="I138" s="9" t="n"/>
      <c r="J138" s="9" t="n"/>
      <c r="K138" s="9" t="n"/>
      <c r="L138" s="9">
        <f>IF(COUNTA($A138:$K138)=0,"",IF(AND(IFERROR($H138,0)&gt;0,LEN(TRIM($K138&amp;""))&gt;0,IFERROR(LOOKUP(2,1/((LISTS!$M$2:$M$13&lt;&gt;"")*ISNUMBER(SEARCH(LISTS!$M$2:$M$13,$I138))),LISTS!$N$2:$N$13),"NO")="SI"),"SI","NO"))</f>
        <v/>
      </c>
      <c r="M138" s="9">
        <f>IF(COUNTA($A138:$K138)=0,"",IF($K138&lt;&gt;"",IF(COUNTIF($K$19:$K138,$K138)&gt;1,"SI","NO"),IF(COUNTIFS($A$19:$A138,$A138,$C$19:$C138,$C138,$J$19:$J138,$J138,$D$19:$D138,$D138)&gt;1,"SI","NO")))</f>
        <v/>
      </c>
      <c r="N138" s="11">
        <f>IF(COUNTA($A138:$K138)=0,"",IF(AND($L138="SI",$M138="NO"),IFERROR($H138,0),0))</f>
        <v/>
      </c>
      <c r="O138" s="9">
        <f>IF(COUNTA($A138:$K138)=0,"",IF($M138="SI","CUFE o factura duplicada dentro del reporte; no se suma dos veces",IF(IFERROR($H138,0)&lt;=0,"DIAN reporta valor susceptible 0",IF($L138="NO",IFERROR(LOOKUP(2,1/((LISTS!$M$2:$M$13&lt;&gt;"")*ISNUMBER(SEARCH(LISTS!$M$2:$M$13,$I138))),LISTS!$O$2:$O$13),"Medio de pago no elegible o no identificado por DIAN"),"Apta automaticamente por pago electronico y base positiva"))))</f>
        <v/>
      </c>
    </row>
    <row r="139">
      <c r="A139" s="9" t="n"/>
      <c r="B139" s="9" t="n"/>
      <c r="C139" s="12" t="n"/>
      <c r="D139" s="11" t="n"/>
      <c r="E139" s="11" t="n"/>
      <c r="F139" s="11" t="n"/>
      <c r="G139" s="11" t="n"/>
      <c r="H139" s="11" t="n"/>
      <c r="I139" s="9" t="n"/>
      <c r="J139" s="9" t="n"/>
      <c r="K139" s="9" t="n"/>
      <c r="L139" s="9">
        <f>IF(COUNTA($A139:$K139)=0,"",IF(AND(IFERROR($H139,0)&gt;0,LEN(TRIM($K139&amp;""))&gt;0,IFERROR(LOOKUP(2,1/((LISTS!$M$2:$M$13&lt;&gt;"")*ISNUMBER(SEARCH(LISTS!$M$2:$M$13,$I139))),LISTS!$N$2:$N$13),"NO")="SI"),"SI","NO"))</f>
        <v/>
      </c>
      <c r="M139" s="9">
        <f>IF(COUNTA($A139:$K139)=0,"",IF($K139&lt;&gt;"",IF(COUNTIF($K$19:$K139,$K139)&gt;1,"SI","NO"),IF(COUNTIFS($A$19:$A139,$A139,$C$19:$C139,$C139,$J$19:$J139,$J139,$D$19:$D139,$D139)&gt;1,"SI","NO")))</f>
        <v/>
      </c>
      <c r="N139" s="11">
        <f>IF(COUNTA($A139:$K139)=0,"",IF(AND($L139="SI",$M139="NO"),IFERROR($H139,0),0))</f>
        <v/>
      </c>
      <c r="O139" s="9">
        <f>IF(COUNTA($A139:$K139)=0,"",IF($M139="SI","CUFE o factura duplicada dentro del reporte; no se suma dos veces",IF(IFERROR($H139,0)&lt;=0,"DIAN reporta valor susceptible 0",IF($L139="NO",IFERROR(LOOKUP(2,1/((LISTS!$M$2:$M$13&lt;&gt;"")*ISNUMBER(SEARCH(LISTS!$M$2:$M$13,$I139))),LISTS!$O$2:$O$13),"Medio de pago no elegible o no identificado por DIAN"),"Apta automaticamente por pago electronico y base positiva"))))</f>
        <v/>
      </c>
    </row>
    <row r="140">
      <c r="A140" s="9" t="n"/>
      <c r="B140" s="9" t="n"/>
      <c r="C140" s="12" t="n"/>
      <c r="D140" s="11" t="n"/>
      <c r="E140" s="11" t="n"/>
      <c r="F140" s="11" t="n"/>
      <c r="G140" s="11" t="n"/>
      <c r="H140" s="11" t="n"/>
      <c r="I140" s="9" t="n"/>
      <c r="J140" s="9" t="n"/>
      <c r="K140" s="9" t="n"/>
      <c r="L140" s="9">
        <f>IF(COUNTA($A140:$K140)=0,"",IF(AND(IFERROR($H140,0)&gt;0,LEN(TRIM($K140&amp;""))&gt;0,IFERROR(LOOKUP(2,1/((LISTS!$M$2:$M$13&lt;&gt;"")*ISNUMBER(SEARCH(LISTS!$M$2:$M$13,$I140))),LISTS!$N$2:$N$13),"NO")="SI"),"SI","NO"))</f>
        <v/>
      </c>
      <c r="M140" s="9">
        <f>IF(COUNTA($A140:$K140)=0,"",IF($K140&lt;&gt;"",IF(COUNTIF($K$19:$K140,$K140)&gt;1,"SI","NO"),IF(COUNTIFS($A$19:$A140,$A140,$C$19:$C140,$C140,$J$19:$J140,$J140,$D$19:$D140,$D140)&gt;1,"SI","NO")))</f>
        <v/>
      </c>
      <c r="N140" s="11">
        <f>IF(COUNTA($A140:$K140)=0,"",IF(AND($L140="SI",$M140="NO"),IFERROR($H140,0),0))</f>
        <v/>
      </c>
      <c r="O140" s="9">
        <f>IF(COUNTA($A140:$K140)=0,"",IF($M140="SI","CUFE o factura duplicada dentro del reporte; no se suma dos veces",IF(IFERROR($H140,0)&lt;=0,"DIAN reporta valor susceptible 0",IF($L140="NO",IFERROR(LOOKUP(2,1/((LISTS!$M$2:$M$13&lt;&gt;"")*ISNUMBER(SEARCH(LISTS!$M$2:$M$13,$I140))),LISTS!$O$2:$O$13),"Medio de pago no elegible o no identificado por DIAN"),"Apta automaticamente por pago electronico y base positiva"))))</f>
        <v/>
      </c>
    </row>
    <row r="141">
      <c r="A141" s="9" t="n"/>
      <c r="B141" s="9" t="n"/>
      <c r="C141" s="12" t="n"/>
      <c r="D141" s="11" t="n"/>
      <c r="E141" s="11" t="n"/>
      <c r="F141" s="11" t="n"/>
      <c r="G141" s="11" t="n"/>
      <c r="H141" s="11" t="n"/>
      <c r="I141" s="9" t="n"/>
      <c r="J141" s="9" t="n"/>
      <c r="K141" s="9" t="n"/>
      <c r="L141" s="9">
        <f>IF(COUNTA($A141:$K141)=0,"",IF(AND(IFERROR($H141,0)&gt;0,LEN(TRIM($K141&amp;""))&gt;0,IFERROR(LOOKUP(2,1/((LISTS!$M$2:$M$13&lt;&gt;"")*ISNUMBER(SEARCH(LISTS!$M$2:$M$13,$I141))),LISTS!$N$2:$N$13),"NO")="SI"),"SI","NO"))</f>
        <v/>
      </c>
      <c r="M141" s="9">
        <f>IF(COUNTA($A141:$K141)=0,"",IF($K141&lt;&gt;"",IF(COUNTIF($K$19:$K141,$K141)&gt;1,"SI","NO"),IF(COUNTIFS($A$19:$A141,$A141,$C$19:$C141,$C141,$J$19:$J141,$J141,$D$19:$D141,$D141)&gt;1,"SI","NO")))</f>
        <v/>
      </c>
      <c r="N141" s="11">
        <f>IF(COUNTA($A141:$K141)=0,"",IF(AND($L141="SI",$M141="NO"),IFERROR($H141,0),0))</f>
        <v/>
      </c>
      <c r="O141" s="9">
        <f>IF(COUNTA($A141:$K141)=0,"",IF($M141="SI","CUFE o factura duplicada dentro del reporte; no se suma dos veces",IF(IFERROR($H141,0)&lt;=0,"DIAN reporta valor susceptible 0",IF($L141="NO",IFERROR(LOOKUP(2,1/((LISTS!$M$2:$M$13&lt;&gt;"")*ISNUMBER(SEARCH(LISTS!$M$2:$M$13,$I141))),LISTS!$O$2:$O$13),"Medio de pago no elegible o no identificado por DIAN"),"Apta automaticamente por pago electronico y base positiva"))))</f>
        <v/>
      </c>
    </row>
    <row r="142">
      <c r="A142" s="9" t="n"/>
      <c r="B142" s="9" t="n"/>
      <c r="C142" s="12" t="n"/>
      <c r="D142" s="11" t="n"/>
      <c r="E142" s="11" t="n"/>
      <c r="F142" s="11" t="n"/>
      <c r="G142" s="11" t="n"/>
      <c r="H142" s="11" t="n"/>
      <c r="I142" s="9" t="n"/>
      <c r="J142" s="9" t="n"/>
      <c r="K142" s="9" t="n"/>
      <c r="L142" s="9">
        <f>IF(COUNTA($A142:$K142)=0,"",IF(AND(IFERROR($H142,0)&gt;0,LEN(TRIM($K142&amp;""))&gt;0,IFERROR(LOOKUP(2,1/((LISTS!$M$2:$M$13&lt;&gt;"")*ISNUMBER(SEARCH(LISTS!$M$2:$M$13,$I142))),LISTS!$N$2:$N$13),"NO")="SI"),"SI","NO"))</f>
        <v/>
      </c>
      <c r="M142" s="9">
        <f>IF(COUNTA($A142:$K142)=0,"",IF($K142&lt;&gt;"",IF(COUNTIF($K$19:$K142,$K142)&gt;1,"SI","NO"),IF(COUNTIFS($A$19:$A142,$A142,$C$19:$C142,$C142,$J$19:$J142,$J142,$D$19:$D142,$D142)&gt;1,"SI","NO")))</f>
        <v/>
      </c>
      <c r="N142" s="11">
        <f>IF(COUNTA($A142:$K142)=0,"",IF(AND($L142="SI",$M142="NO"),IFERROR($H142,0),0))</f>
        <v/>
      </c>
      <c r="O142" s="9">
        <f>IF(COUNTA($A142:$K142)=0,"",IF($M142="SI","CUFE o factura duplicada dentro del reporte; no se suma dos veces",IF(IFERROR($H142,0)&lt;=0,"DIAN reporta valor susceptible 0",IF($L142="NO",IFERROR(LOOKUP(2,1/((LISTS!$M$2:$M$13&lt;&gt;"")*ISNUMBER(SEARCH(LISTS!$M$2:$M$13,$I142))),LISTS!$O$2:$O$13),"Medio de pago no elegible o no identificado por DIAN"),"Apta automaticamente por pago electronico y base positiva"))))</f>
        <v/>
      </c>
    </row>
    <row r="143">
      <c r="A143" s="9" t="n"/>
      <c r="B143" s="9" t="n"/>
      <c r="C143" s="12" t="n"/>
      <c r="D143" s="11" t="n"/>
      <c r="E143" s="11" t="n"/>
      <c r="F143" s="11" t="n"/>
      <c r="G143" s="11" t="n"/>
      <c r="H143" s="11" t="n"/>
      <c r="I143" s="9" t="n"/>
      <c r="J143" s="9" t="n"/>
      <c r="K143" s="9" t="n"/>
      <c r="L143" s="9">
        <f>IF(COUNTA($A143:$K143)=0,"",IF(AND(IFERROR($H143,0)&gt;0,LEN(TRIM($K143&amp;""))&gt;0,IFERROR(LOOKUP(2,1/((LISTS!$M$2:$M$13&lt;&gt;"")*ISNUMBER(SEARCH(LISTS!$M$2:$M$13,$I143))),LISTS!$N$2:$N$13),"NO")="SI"),"SI","NO"))</f>
        <v/>
      </c>
      <c r="M143" s="9">
        <f>IF(COUNTA($A143:$K143)=0,"",IF($K143&lt;&gt;"",IF(COUNTIF($K$19:$K143,$K143)&gt;1,"SI","NO"),IF(COUNTIFS($A$19:$A143,$A143,$C$19:$C143,$C143,$J$19:$J143,$J143,$D$19:$D143,$D143)&gt;1,"SI","NO")))</f>
        <v/>
      </c>
      <c r="N143" s="11">
        <f>IF(COUNTA($A143:$K143)=0,"",IF(AND($L143="SI",$M143="NO"),IFERROR($H143,0),0))</f>
        <v/>
      </c>
      <c r="O143" s="9">
        <f>IF(COUNTA($A143:$K143)=0,"",IF($M143="SI","CUFE o factura duplicada dentro del reporte; no se suma dos veces",IF(IFERROR($H143,0)&lt;=0,"DIAN reporta valor susceptible 0",IF($L143="NO",IFERROR(LOOKUP(2,1/((LISTS!$M$2:$M$13&lt;&gt;"")*ISNUMBER(SEARCH(LISTS!$M$2:$M$13,$I143))),LISTS!$O$2:$O$13),"Medio de pago no elegible o no identificado por DIAN"),"Apta automaticamente por pago electronico y base positiva"))))</f>
        <v/>
      </c>
    </row>
    <row r="144">
      <c r="A144" s="9" t="n"/>
      <c r="B144" s="9" t="n"/>
      <c r="C144" s="12" t="n"/>
      <c r="D144" s="11" t="n"/>
      <c r="E144" s="11" t="n"/>
      <c r="F144" s="11" t="n"/>
      <c r="G144" s="11" t="n"/>
      <c r="H144" s="11" t="n"/>
      <c r="I144" s="9" t="n"/>
      <c r="J144" s="9" t="n"/>
      <c r="K144" s="9" t="n"/>
      <c r="L144" s="9">
        <f>IF(COUNTA($A144:$K144)=0,"",IF(AND(IFERROR($H144,0)&gt;0,LEN(TRIM($K144&amp;""))&gt;0,IFERROR(LOOKUP(2,1/((LISTS!$M$2:$M$13&lt;&gt;"")*ISNUMBER(SEARCH(LISTS!$M$2:$M$13,$I144))),LISTS!$N$2:$N$13),"NO")="SI"),"SI","NO"))</f>
        <v/>
      </c>
      <c r="M144" s="9">
        <f>IF(COUNTA($A144:$K144)=0,"",IF($K144&lt;&gt;"",IF(COUNTIF($K$19:$K144,$K144)&gt;1,"SI","NO"),IF(COUNTIFS($A$19:$A144,$A144,$C$19:$C144,$C144,$J$19:$J144,$J144,$D$19:$D144,$D144)&gt;1,"SI","NO")))</f>
        <v/>
      </c>
      <c r="N144" s="11">
        <f>IF(COUNTA($A144:$K144)=0,"",IF(AND($L144="SI",$M144="NO"),IFERROR($H144,0),0))</f>
        <v/>
      </c>
      <c r="O144" s="9">
        <f>IF(COUNTA($A144:$K144)=0,"",IF($M144="SI","CUFE o factura duplicada dentro del reporte; no se suma dos veces",IF(IFERROR($H144,0)&lt;=0,"DIAN reporta valor susceptible 0",IF($L144="NO",IFERROR(LOOKUP(2,1/((LISTS!$M$2:$M$13&lt;&gt;"")*ISNUMBER(SEARCH(LISTS!$M$2:$M$13,$I144))),LISTS!$O$2:$O$13),"Medio de pago no elegible o no identificado por DIAN"),"Apta automaticamente por pago electronico y base positiva"))))</f>
        <v/>
      </c>
    </row>
    <row r="145">
      <c r="A145" s="9" t="n"/>
      <c r="B145" s="9" t="n"/>
      <c r="C145" s="12" t="n"/>
      <c r="D145" s="11" t="n"/>
      <c r="E145" s="11" t="n"/>
      <c r="F145" s="11" t="n"/>
      <c r="G145" s="11" t="n"/>
      <c r="H145" s="11" t="n"/>
      <c r="I145" s="9" t="n"/>
      <c r="J145" s="9" t="n"/>
      <c r="K145" s="9" t="n"/>
      <c r="L145" s="9">
        <f>IF(COUNTA($A145:$K145)=0,"",IF(AND(IFERROR($H145,0)&gt;0,LEN(TRIM($K145&amp;""))&gt;0,IFERROR(LOOKUP(2,1/((LISTS!$M$2:$M$13&lt;&gt;"")*ISNUMBER(SEARCH(LISTS!$M$2:$M$13,$I145))),LISTS!$N$2:$N$13),"NO")="SI"),"SI","NO"))</f>
        <v/>
      </c>
      <c r="M145" s="9">
        <f>IF(COUNTA($A145:$K145)=0,"",IF($K145&lt;&gt;"",IF(COUNTIF($K$19:$K145,$K145)&gt;1,"SI","NO"),IF(COUNTIFS($A$19:$A145,$A145,$C$19:$C145,$C145,$J$19:$J145,$J145,$D$19:$D145,$D145)&gt;1,"SI","NO")))</f>
        <v/>
      </c>
      <c r="N145" s="11">
        <f>IF(COUNTA($A145:$K145)=0,"",IF(AND($L145="SI",$M145="NO"),IFERROR($H145,0),0))</f>
        <v/>
      </c>
      <c r="O145" s="9">
        <f>IF(COUNTA($A145:$K145)=0,"",IF($M145="SI","CUFE o factura duplicada dentro del reporte; no se suma dos veces",IF(IFERROR($H145,0)&lt;=0,"DIAN reporta valor susceptible 0",IF($L145="NO",IFERROR(LOOKUP(2,1/((LISTS!$M$2:$M$13&lt;&gt;"")*ISNUMBER(SEARCH(LISTS!$M$2:$M$13,$I145))),LISTS!$O$2:$O$13),"Medio de pago no elegible o no identificado por DIAN"),"Apta automaticamente por pago electronico y base positiva"))))</f>
        <v/>
      </c>
    </row>
    <row r="146">
      <c r="A146" s="9" t="n"/>
      <c r="B146" s="9" t="n"/>
      <c r="C146" s="12" t="n"/>
      <c r="D146" s="11" t="n"/>
      <c r="E146" s="11" t="n"/>
      <c r="F146" s="11" t="n"/>
      <c r="G146" s="11" t="n"/>
      <c r="H146" s="11" t="n"/>
      <c r="I146" s="9" t="n"/>
      <c r="J146" s="9" t="n"/>
      <c r="K146" s="9" t="n"/>
      <c r="L146" s="9">
        <f>IF(COUNTA($A146:$K146)=0,"",IF(AND(IFERROR($H146,0)&gt;0,LEN(TRIM($K146&amp;""))&gt;0,IFERROR(LOOKUP(2,1/((LISTS!$M$2:$M$13&lt;&gt;"")*ISNUMBER(SEARCH(LISTS!$M$2:$M$13,$I146))),LISTS!$N$2:$N$13),"NO")="SI"),"SI","NO"))</f>
        <v/>
      </c>
      <c r="M146" s="9">
        <f>IF(COUNTA($A146:$K146)=0,"",IF($K146&lt;&gt;"",IF(COUNTIF($K$19:$K146,$K146)&gt;1,"SI","NO"),IF(COUNTIFS($A$19:$A146,$A146,$C$19:$C146,$C146,$J$19:$J146,$J146,$D$19:$D146,$D146)&gt;1,"SI","NO")))</f>
        <v/>
      </c>
      <c r="N146" s="11">
        <f>IF(COUNTA($A146:$K146)=0,"",IF(AND($L146="SI",$M146="NO"),IFERROR($H146,0),0))</f>
        <v/>
      </c>
      <c r="O146" s="9">
        <f>IF(COUNTA($A146:$K146)=0,"",IF($M146="SI","CUFE o factura duplicada dentro del reporte; no se suma dos veces",IF(IFERROR($H146,0)&lt;=0,"DIAN reporta valor susceptible 0",IF($L146="NO",IFERROR(LOOKUP(2,1/((LISTS!$M$2:$M$13&lt;&gt;"")*ISNUMBER(SEARCH(LISTS!$M$2:$M$13,$I146))),LISTS!$O$2:$O$13),"Medio de pago no elegible o no identificado por DIAN"),"Apta automaticamente por pago electronico y base positiva"))))</f>
        <v/>
      </c>
    </row>
    <row r="147">
      <c r="A147" s="9" t="n"/>
      <c r="B147" s="9" t="n"/>
      <c r="C147" s="12" t="n"/>
      <c r="D147" s="11" t="n"/>
      <c r="E147" s="11" t="n"/>
      <c r="F147" s="11" t="n"/>
      <c r="G147" s="11" t="n"/>
      <c r="H147" s="11" t="n"/>
      <c r="I147" s="9" t="n"/>
      <c r="J147" s="9" t="n"/>
      <c r="K147" s="9" t="n"/>
      <c r="L147" s="9">
        <f>IF(COUNTA($A147:$K147)=0,"",IF(AND(IFERROR($H147,0)&gt;0,LEN(TRIM($K147&amp;""))&gt;0,IFERROR(LOOKUP(2,1/((LISTS!$M$2:$M$13&lt;&gt;"")*ISNUMBER(SEARCH(LISTS!$M$2:$M$13,$I147))),LISTS!$N$2:$N$13),"NO")="SI"),"SI","NO"))</f>
        <v/>
      </c>
      <c r="M147" s="9">
        <f>IF(COUNTA($A147:$K147)=0,"",IF($K147&lt;&gt;"",IF(COUNTIF($K$19:$K147,$K147)&gt;1,"SI","NO"),IF(COUNTIFS($A$19:$A147,$A147,$C$19:$C147,$C147,$J$19:$J147,$J147,$D$19:$D147,$D147)&gt;1,"SI","NO")))</f>
        <v/>
      </c>
      <c r="N147" s="11">
        <f>IF(COUNTA($A147:$K147)=0,"",IF(AND($L147="SI",$M147="NO"),IFERROR($H147,0),0))</f>
        <v/>
      </c>
      <c r="O147" s="9">
        <f>IF(COUNTA($A147:$K147)=0,"",IF($M147="SI","CUFE o factura duplicada dentro del reporte; no se suma dos veces",IF(IFERROR($H147,0)&lt;=0,"DIAN reporta valor susceptible 0",IF($L147="NO",IFERROR(LOOKUP(2,1/((LISTS!$M$2:$M$13&lt;&gt;"")*ISNUMBER(SEARCH(LISTS!$M$2:$M$13,$I147))),LISTS!$O$2:$O$13),"Medio de pago no elegible o no identificado por DIAN"),"Apta automaticamente por pago electronico y base positiva"))))</f>
        <v/>
      </c>
    </row>
    <row r="148">
      <c r="A148" s="9" t="n"/>
      <c r="B148" s="9" t="n"/>
      <c r="C148" s="12" t="n"/>
      <c r="D148" s="11" t="n"/>
      <c r="E148" s="11" t="n"/>
      <c r="F148" s="11" t="n"/>
      <c r="G148" s="11" t="n"/>
      <c r="H148" s="11" t="n"/>
      <c r="I148" s="9" t="n"/>
      <c r="J148" s="9" t="n"/>
      <c r="K148" s="9" t="n"/>
      <c r="L148" s="9">
        <f>IF(COUNTA($A148:$K148)=0,"",IF(AND(IFERROR($H148,0)&gt;0,LEN(TRIM($K148&amp;""))&gt;0,IFERROR(LOOKUP(2,1/((LISTS!$M$2:$M$13&lt;&gt;"")*ISNUMBER(SEARCH(LISTS!$M$2:$M$13,$I148))),LISTS!$N$2:$N$13),"NO")="SI"),"SI","NO"))</f>
        <v/>
      </c>
      <c r="M148" s="9">
        <f>IF(COUNTA($A148:$K148)=0,"",IF($K148&lt;&gt;"",IF(COUNTIF($K$19:$K148,$K148)&gt;1,"SI","NO"),IF(COUNTIFS($A$19:$A148,$A148,$C$19:$C148,$C148,$J$19:$J148,$J148,$D$19:$D148,$D148)&gt;1,"SI","NO")))</f>
        <v/>
      </c>
      <c r="N148" s="11">
        <f>IF(COUNTA($A148:$K148)=0,"",IF(AND($L148="SI",$M148="NO"),IFERROR($H148,0),0))</f>
        <v/>
      </c>
      <c r="O148" s="9">
        <f>IF(COUNTA($A148:$K148)=0,"",IF($M148="SI","CUFE o factura duplicada dentro del reporte; no se suma dos veces",IF(IFERROR($H148,0)&lt;=0,"DIAN reporta valor susceptible 0",IF($L148="NO",IFERROR(LOOKUP(2,1/((LISTS!$M$2:$M$13&lt;&gt;"")*ISNUMBER(SEARCH(LISTS!$M$2:$M$13,$I148))),LISTS!$O$2:$O$13),"Medio de pago no elegible o no identificado por DIAN"),"Apta automaticamente por pago electronico y base positiva"))))</f>
        <v/>
      </c>
    </row>
    <row r="149">
      <c r="A149" s="9" t="n"/>
      <c r="B149" s="9" t="n"/>
      <c r="C149" s="12" t="n"/>
      <c r="D149" s="11" t="n"/>
      <c r="E149" s="11" t="n"/>
      <c r="F149" s="11" t="n"/>
      <c r="G149" s="11" t="n"/>
      <c r="H149" s="11" t="n"/>
      <c r="I149" s="9" t="n"/>
      <c r="J149" s="9" t="n"/>
      <c r="K149" s="9" t="n"/>
      <c r="L149" s="9">
        <f>IF(COUNTA($A149:$K149)=0,"",IF(AND(IFERROR($H149,0)&gt;0,LEN(TRIM($K149&amp;""))&gt;0,IFERROR(LOOKUP(2,1/((LISTS!$M$2:$M$13&lt;&gt;"")*ISNUMBER(SEARCH(LISTS!$M$2:$M$13,$I149))),LISTS!$N$2:$N$13),"NO")="SI"),"SI","NO"))</f>
        <v/>
      </c>
      <c r="M149" s="9">
        <f>IF(COUNTA($A149:$K149)=0,"",IF($K149&lt;&gt;"",IF(COUNTIF($K$19:$K149,$K149)&gt;1,"SI","NO"),IF(COUNTIFS($A$19:$A149,$A149,$C$19:$C149,$C149,$J$19:$J149,$J149,$D$19:$D149,$D149)&gt;1,"SI","NO")))</f>
        <v/>
      </c>
      <c r="N149" s="11">
        <f>IF(COUNTA($A149:$K149)=0,"",IF(AND($L149="SI",$M149="NO"),IFERROR($H149,0),0))</f>
        <v/>
      </c>
      <c r="O149" s="9">
        <f>IF(COUNTA($A149:$K149)=0,"",IF($M149="SI","CUFE o factura duplicada dentro del reporte; no se suma dos veces",IF(IFERROR($H149,0)&lt;=0,"DIAN reporta valor susceptible 0",IF($L149="NO",IFERROR(LOOKUP(2,1/((LISTS!$M$2:$M$13&lt;&gt;"")*ISNUMBER(SEARCH(LISTS!$M$2:$M$13,$I149))),LISTS!$O$2:$O$13),"Medio de pago no elegible o no identificado por DIAN"),"Apta automaticamente por pago electronico y base positiva"))))</f>
        <v/>
      </c>
    </row>
    <row r="150">
      <c r="A150" s="9" t="n"/>
      <c r="B150" s="9" t="n"/>
      <c r="C150" s="12" t="n"/>
      <c r="D150" s="11" t="n"/>
      <c r="E150" s="11" t="n"/>
      <c r="F150" s="11" t="n"/>
      <c r="G150" s="11" t="n"/>
      <c r="H150" s="11" t="n"/>
      <c r="I150" s="9" t="n"/>
      <c r="J150" s="9" t="n"/>
      <c r="K150" s="9" t="n"/>
      <c r="L150" s="9">
        <f>IF(COUNTA($A150:$K150)=0,"",IF(AND(IFERROR($H150,0)&gt;0,LEN(TRIM($K150&amp;""))&gt;0,IFERROR(LOOKUP(2,1/((LISTS!$M$2:$M$13&lt;&gt;"")*ISNUMBER(SEARCH(LISTS!$M$2:$M$13,$I150))),LISTS!$N$2:$N$13),"NO")="SI"),"SI","NO"))</f>
        <v/>
      </c>
      <c r="M150" s="9">
        <f>IF(COUNTA($A150:$K150)=0,"",IF($K150&lt;&gt;"",IF(COUNTIF($K$19:$K150,$K150)&gt;1,"SI","NO"),IF(COUNTIFS($A$19:$A150,$A150,$C$19:$C150,$C150,$J$19:$J150,$J150,$D$19:$D150,$D150)&gt;1,"SI","NO")))</f>
        <v/>
      </c>
      <c r="N150" s="11">
        <f>IF(COUNTA($A150:$K150)=0,"",IF(AND($L150="SI",$M150="NO"),IFERROR($H150,0),0))</f>
        <v/>
      </c>
      <c r="O150" s="9">
        <f>IF(COUNTA($A150:$K150)=0,"",IF($M150="SI","CUFE o factura duplicada dentro del reporte; no se suma dos veces",IF(IFERROR($H150,0)&lt;=0,"DIAN reporta valor susceptible 0",IF($L150="NO",IFERROR(LOOKUP(2,1/((LISTS!$M$2:$M$13&lt;&gt;"")*ISNUMBER(SEARCH(LISTS!$M$2:$M$13,$I150))),LISTS!$O$2:$O$13),"Medio de pago no elegible o no identificado por DIAN"),"Apta automaticamente por pago electronico y base positiva"))))</f>
        <v/>
      </c>
    </row>
    <row r="151">
      <c r="A151" s="9" t="n"/>
      <c r="B151" s="9" t="n"/>
      <c r="C151" s="12" t="n"/>
      <c r="D151" s="11" t="n"/>
      <c r="E151" s="11" t="n"/>
      <c r="F151" s="11" t="n"/>
      <c r="G151" s="11" t="n"/>
      <c r="H151" s="11" t="n"/>
      <c r="I151" s="9" t="n"/>
      <c r="J151" s="9" t="n"/>
      <c r="K151" s="9" t="n"/>
      <c r="L151" s="9">
        <f>IF(COUNTA($A151:$K151)=0,"",IF(AND(IFERROR($H151,0)&gt;0,LEN(TRIM($K151&amp;""))&gt;0,IFERROR(LOOKUP(2,1/((LISTS!$M$2:$M$13&lt;&gt;"")*ISNUMBER(SEARCH(LISTS!$M$2:$M$13,$I151))),LISTS!$N$2:$N$13),"NO")="SI"),"SI","NO"))</f>
        <v/>
      </c>
      <c r="M151" s="9">
        <f>IF(COUNTA($A151:$K151)=0,"",IF($K151&lt;&gt;"",IF(COUNTIF($K$19:$K151,$K151)&gt;1,"SI","NO"),IF(COUNTIFS($A$19:$A151,$A151,$C$19:$C151,$C151,$J$19:$J151,$J151,$D$19:$D151,$D151)&gt;1,"SI","NO")))</f>
        <v/>
      </c>
      <c r="N151" s="11">
        <f>IF(COUNTA($A151:$K151)=0,"",IF(AND($L151="SI",$M151="NO"),IFERROR($H151,0),0))</f>
        <v/>
      </c>
      <c r="O151" s="9">
        <f>IF(COUNTA($A151:$K151)=0,"",IF($M151="SI","CUFE o factura duplicada dentro del reporte; no se suma dos veces",IF(IFERROR($H151,0)&lt;=0,"DIAN reporta valor susceptible 0",IF($L151="NO",IFERROR(LOOKUP(2,1/((LISTS!$M$2:$M$13&lt;&gt;"")*ISNUMBER(SEARCH(LISTS!$M$2:$M$13,$I151))),LISTS!$O$2:$O$13),"Medio de pago no elegible o no identificado por DIAN"),"Apta automaticamente por pago electronico y base positiva"))))</f>
        <v/>
      </c>
    </row>
    <row r="152">
      <c r="A152" s="9" t="n"/>
      <c r="B152" s="9" t="n"/>
      <c r="C152" s="12" t="n"/>
      <c r="D152" s="11" t="n"/>
      <c r="E152" s="11" t="n"/>
      <c r="F152" s="11" t="n"/>
      <c r="G152" s="11" t="n"/>
      <c r="H152" s="11" t="n"/>
      <c r="I152" s="9" t="n"/>
      <c r="J152" s="9" t="n"/>
      <c r="K152" s="9" t="n"/>
      <c r="L152" s="9">
        <f>IF(COUNTA($A152:$K152)=0,"",IF(AND(IFERROR($H152,0)&gt;0,LEN(TRIM($K152&amp;""))&gt;0,IFERROR(LOOKUP(2,1/((LISTS!$M$2:$M$13&lt;&gt;"")*ISNUMBER(SEARCH(LISTS!$M$2:$M$13,$I152))),LISTS!$N$2:$N$13),"NO")="SI"),"SI","NO"))</f>
        <v/>
      </c>
      <c r="M152" s="9">
        <f>IF(COUNTA($A152:$K152)=0,"",IF($K152&lt;&gt;"",IF(COUNTIF($K$19:$K152,$K152)&gt;1,"SI","NO"),IF(COUNTIFS($A$19:$A152,$A152,$C$19:$C152,$C152,$J$19:$J152,$J152,$D$19:$D152,$D152)&gt;1,"SI","NO")))</f>
        <v/>
      </c>
      <c r="N152" s="11">
        <f>IF(COUNTA($A152:$K152)=0,"",IF(AND($L152="SI",$M152="NO"),IFERROR($H152,0),0))</f>
        <v/>
      </c>
      <c r="O152" s="9">
        <f>IF(COUNTA($A152:$K152)=0,"",IF($M152="SI","CUFE o factura duplicada dentro del reporte; no se suma dos veces",IF(IFERROR($H152,0)&lt;=0,"DIAN reporta valor susceptible 0",IF($L152="NO",IFERROR(LOOKUP(2,1/((LISTS!$M$2:$M$13&lt;&gt;"")*ISNUMBER(SEARCH(LISTS!$M$2:$M$13,$I152))),LISTS!$O$2:$O$13),"Medio de pago no elegible o no identificado por DIAN"),"Apta automaticamente por pago electronico y base positiva"))))</f>
        <v/>
      </c>
    </row>
    <row r="153">
      <c r="A153" s="9" t="n"/>
      <c r="B153" s="9" t="n"/>
      <c r="C153" s="12" t="n"/>
      <c r="D153" s="11" t="n"/>
      <c r="E153" s="11" t="n"/>
      <c r="F153" s="11" t="n"/>
      <c r="G153" s="11" t="n"/>
      <c r="H153" s="11" t="n"/>
      <c r="I153" s="9" t="n"/>
      <c r="J153" s="9" t="n"/>
      <c r="K153" s="9" t="n"/>
      <c r="L153" s="9">
        <f>IF(COUNTA($A153:$K153)=0,"",IF(AND(IFERROR($H153,0)&gt;0,LEN(TRIM($K153&amp;""))&gt;0,IFERROR(LOOKUP(2,1/((LISTS!$M$2:$M$13&lt;&gt;"")*ISNUMBER(SEARCH(LISTS!$M$2:$M$13,$I153))),LISTS!$N$2:$N$13),"NO")="SI"),"SI","NO"))</f>
        <v/>
      </c>
      <c r="M153" s="9">
        <f>IF(COUNTA($A153:$K153)=0,"",IF($K153&lt;&gt;"",IF(COUNTIF($K$19:$K153,$K153)&gt;1,"SI","NO"),IF(COUNTIFS($A$19:$A153,$A153,$C$19:$C153,$C153,$J$19:$J153,$J153,$D$19:$D153,$D153)&gt;1,"SI","NO")))</f>
        <v/>
      </c>
      <c r="N153" s="11">
        <f>IF(COUNTA($A153:$K153)=0,"",IF(AND($L153="SI",$M153="NO"),IFERROR($H153,0),0))</f>
        <v/>
      </c>
      <c r="O153" s="9">
        <f>IF(COUNTA($A153:$K153)=0,"",IF($M153="SI","CUFE o factura duplicada dentro del reporte; no se suma dos veces",IF(IFERROR($H153,0)&lt;=0,"DIAN reporta valor susceptible 0",IF($L153="NO",IFERROR(LOOKUP(2,1/((LISTS!$M$2:$M$13&lt;&gt;"")*ISNUMBER(SEARCH(LISTS!$M$2:$M$13,$I153))),LISTS!$O$2:$O$13),"Medio de pago no elegible o no identificado por DIAN"),"Apta automaticamente por pago electronico y base positiva"))))</f>
        <v/>
      </c>
    </row>
    <row r="154">
      <c r="A154" s="9" t="n"/>
      <c r="B154" s="9" t="n"/>
      <c r="C154" s="12" t="n"/>
      <c r="D154" s="11" t="n"/>
      <c r="E154" s="11" t="n"/>
      <c r="F154" s="11" t="n"/>
      <c r="G154" s="11" t="n"/>
      <c r="H154" s="11" t="n"/>
      <c r="I154" s="9" t="n"/>
      <c r="J154" s="9" t="n"/>
      <c r="K154" s="9" t="n"/>
      <c r="L154" s="9">
        <f>IF(COUNTA($A154:$K154)=0,"",IF(AND(IFERROR($H154,0)&gt;0,LEN(TRIM($K154&amp;""))&gt;0,IFERROR(LOOKUP(2,1/((LISTS!$M$2:$M$13&lt;&gt;"")*ISNUMBER(SEARCH(LISTS!$M$2:$M$13,$I154))),LISTS!$N$2:$N$13),"NO")="SI"),"SI","NO"))</f>
        <v/>
      </c>
      <c r="M154" s="9">
        <f>IF(COUNTA($A154:$K154)=0,"",IF($K154&lt;&gt;"",IF(COUNTIF($K$19:$K154,$K154)&gt;1,"SI","NO"),IF(COUNTIFS($A$19:$A154,$A154,$C$19:$C154,$C154,$J$19:$J154,$J154,$D$19:$D154,$D154)&gt;1,"SI","NO")))</f>
        <v/>
      </c>
      <c r="N154" s="11">
        <f>IF(COUNTA($A154:$K154)=0,"",IF(AND($L154="SI",$M154="NO"),IFERROR($H154,0),0))</f>
        <v/>
      </c>
      <c r="O154" s="9">
        <f>IF(COUNTA($A154:$K154)=0,"",IF($M154="SI","CUFE o factura duplicada dentro del reporte; no se suma dos veces",IF(IFERROR($H154,0)&lt;=0,"DIAN reporta valor susceptible 0",IF($L154="NO",IFERROR(LOOKUP(2,1/((LISTS!$M$2:$M$13&lt;&gt;"")*ISNUMBER(SEARCH(LISTS!$M$2:$M$13,$I154))),LISTS!$O$2:$O$13),"Medio de pago no elegible o no identificado por DIAN"),"Apta automaticamente por pago electronico y base positiva"))))</f>
        <v/>
      </c>
    </row>
    <row r="155">
      <c r="A155" s="9" t="n"/>
      <c r="B155" s="9" t="n"/>
      <c r="C155" s="12" t="n"/>
      <c r="D155" s="11" t="n"/>
      <c r="E155" s="11" t="n"/>
      <c r="F155" s="11" t="n"/>
      <c r="G155" s="11" t="n"/>
      <c r="H155" s="11" t="n"/>
      <c r="I155" s="9" t="n"/>
      <c r="J155" s="9" t="n"/>
      <c r="K155" s="9" t="n"/>
      <c r="L155" s="9">
        <f>IF(COUNTA($A155:$K155)=0,"",IF(AND(IFERROR($H155,0)&gt;0,LEN(TRIM($K155&amp;""))&gt;0,IFERROR(LOOKUP(2,1/((LISTS!$M$2:$M$13&lt;&gt;"")*ISNUMBER(SEARCH(LISTS!$M$2:$M$13,$I155))),LISTS!$N$2:$N$13),"NO")="SI"),"SI","NO"))</f>
        <v/>
      </c>
      <c r="M155" s="9">
        <f>IF(COUNTA($A155:$K155)=0,"",IF($K155&lt;&gt;"",IF(COUNTIF($K$19:$K155,$K155)&gt;1,"SI","NO"),IF(COUNTIFS($A$19:$A155,$A155,$C$19:$C155,$C155,$J$19:$J155,$J155,$D$19:$D155,$D155)&gt;1,"SI","NO")))</f>
        <v/>
      </c>
      <c r="N155" s="11">
        <f>IF(COUNTA($A155:$K155)=0,"",IF(AND($L155="SI",$M155="NO"),IFERROR($H155,0),0))</f>
        <v/>
      </c>
      <c r="O155" s="9">
        <f>IF(COUNTA($A155:$K155)=0,"",IF($M155="SI","CUFE o factura duplicada dentro del reporte; no se suma dos veces",IF(IFERROR($H155,0)&lt;=0,"DIAN reporta valor susceptible 0",IF($L155="NO",IFERROR(LOOKUP(2,1/((LISTS!$M$2:$M$13&lt;&gt;"")*ISNUMBER(SEARCH(LISTS!$M$2:$M$13,$I155))),LISTS!$O$2:$O$13),"Medio de pago no elegible o no identificado por DIAN"),"Apta automaticamente por pago electronico y base positiva"))))</f>
        <v/>
      </c>
    </row>
    <row r="156">
      <c r="A156" s="9" t="n"/>
      <c r="B156" s="9" t="n"/>
      <c r="C156" s="12" t="n"/>
      <c r="D156" s="11" t="n"/>
      <c r="E156" s="11" t="n"/>
      <c r="F156" s="11" t="n"/>
      <c r="G156" s="11" t="n"/>
      <c r="H156" s="11" t="n"/>
      <c r="I156" s="9" t="n"/>
      <c r="J156" s="9" t="n"/>
      <c r="K156" s="9" t="n"/>
      <c r="L156" s="9">
        <f>IF(COUNTA($A156:$K156)=0,"",IF(AND(IFERROR($H156,0)&gt;0,LEN(TRIM($K156&amp;""))&gt;0,IFERROR(LOOKUP(2,1/((LISTS!$M$2:$M$13&lt;&gt;"")*ISNUMBER(SEARCH(LISTS!$M$2:$M$13,$I156))),LISTS!$N$2:$N$13),"NO")="SI"),"SI","NO"))</f>
        <v/>
      </c>
      <c r="M156" s="9">
        <f>IF(COUNTA($A156:$K156)=0,"",IF($K156&lt;&gt;"",IF(COUNTIF($K$19:$K156,$K156)&gt;1,"SI","NO"),IF(COUNTIFS($A$19:$A156,$A156,$C$19:$C156,$C156,$J$19:$J156,$J156,$D$19:$D156,$D156)&gt;1,"SI","NO")))</f>
        <v/>
      </c>
      <c r="N156" s="11">
        <f>IF(COUNTA($A156:$K156)=0,"",IF(AND($L156="SI",$M156="NO"),IFERROR($H156,0),0))</f>
        <v/>
      </c>
      <c r="O156" s="9">
        <f>IF(COUNTA($A156:$K156)=0,"",IF($M156="SI","CUFE o factura duplicada dentro del reporte; no se suma dos veces",IF(IFERROR($H156,0)&lt;=0,"DIAN reporta valor susceptible 0",IF($L156="NO",IFERROR(LOOKUP(2,1/((LISTS!$M$2:$M$13&lt;&gt;"")*ISNUMBER(SEARCH(LISTS!$M$2:$M$13,$I156))),LISTS!$O$2:$O$13),"Medio de pago no elegible o no identificado por DIAN"),"Apta automaticamente por pago electronico y base positiva"))))</f>
        <v/>
      </c>
    </row>
    <row r="157">
      <c r="A157" s="9" t="n"/>
      <c r="B157" s="9" t="n"/>
      <c r="C157" s="12" t="n"/>
      <c r="D157" s="11" t="n"/>
      <c r="E157" s="11" t="n"/>
      <c r="F157" s="11" t="n"/>
      <c r="G157" s="11" t="n"/>
      <c r="H157" s="11" t="n"/>
      <c r="I157" s="9" t="n"/>
      <c r="J157" s="9" t="n"/>
      <c r="K157" s="9" t="n"/>
      <c r="L157" s="9">
        <f>IF(COUNTA($A157:$K157)=0,"",IF(AND(IFERROR($H157,0)&gt;0,LEN(TRIM($K157&amp;""))&gt;0,IFERROR(LOOKUP(2,1/((LISTS!$M$2:$M$13&lt;&gt;"")*ISNUMBER(SEARCH(LISTS!$M$2:$M$13,$I157))),LISTS!$N$2:$N$13),"NO")="SI"),"SI","NO"))</f>
        <v/>
      </c>
      <c r="M157" s="9">
        <f>IF(COUNTA($A157:$K157)=0,"",IF($K157&lt;&gt;"",IF(COUNTIF($K$19:$K157,$K157)&gt;1,"SI","NO"),IF(COUNTIFS($A$19:$A157,$A157,$C$19:$C157,$C157,$J$19:$J157,$J157,$D$19:$D157,$D157)&gt;1,"SI","NO")))</f>
        <v/>
      </c>
      <c r="N157" s="11">
        <f>IF(COUNTA($A157:$K157)=0,"",IF(AND($L157="SI",$M157="NO"),IFERROR($H157,0),0))</f>
        <v/>
      </c>
      <c r="O157" s="9">
        <f>IF(COUNTA($A157:$K157)=0,"",IF($M157="SI","CUFE o factura duplicada dentro del reporte; no se suma dos veces",IF(IFERROR($H157,0)&lt;=0,"DIAN reporta valor susceptible 0",IF($L157="NO",IFERROR(LOOKUP(2,1/((LISTS!$M$2:$M$13&lt;&gt;"")*ISNUMBER(SEARCH(LISTS!$M$2:$M$13,$I157))),LISTS!$O$2:$O$13),"Medio de pago no elegible o no identificado por DIAN"),"Apta automaticamente por pago electronico y base positiva"))))</f>
        <v/>
      </c>
    </row>
    <row r="158">
      <c r="A158" s="9" t="n"/>
      <c r="B158" s="9" t="n"/>
      <c r="C158" s="12" t="n"/>
      <c r="D158" s="11" t="n"/>
      <c r="E158" s="11" t="n"/>
      <c r="F158" s="11" t="n"/>
      <c r="G158" s="11" t="n"/>
      <c r="H158" s="11" t="n"/>
      <c r="I158" s="9" t="n"/>
      <c r="J158" s="9" t="n"/>
      <c r="K158" s="9" t="n"/>
      <c r="L158" s="9">
        <f>IF(COUNTA($A158:$K158)=0,"",IF(AND(IFERROR($H158,0)&gt;0,LEN(TRIM($K158&amp;""))&gt;0,IFERROR(LOOKUP(2,1/((LISTS!$M$2:$M$13&lt;&gt;"")*ISNUMBER(SEARCH(LISTS!$M$2:$M$13,$I158))),LISTS!$N$2:$N$13),"NO")="SI"),"SI","NO"))</f>
        <v/>
      </c>
      <c r="M158" s="9">
        <f>IF(COUNTA($A158:$K158)=0,"",IF($K158&lt;&gt;"",IF(COUNTIF($K$19:$K158,$K158)&gt;1,"SI","NO"),IF(COUNTIFS($A$19:$A158,$A158,$C$19:$C158,$C158,$J$19:$J158,$J158,$D$19:$D158,$D158)&gt;1,"SI","NO")))</f>
        <v/>
      </c>
      <c r="N158" s="11">
        <f>IF(COUNTA($A158:$K158)=0,"",IF(AND($L158="SI",$M158="NO"),IFERROR($H158,0),0))</f>
        <v/>
      </c>
      <c r="O158" s="9">
        <f>IF(COUNTA($A158:$K158)=0,"",IF($M158="SI","CUFE o factura duplicada dentro del reporte; no se suma dos veces",IF(IFERROR($H158,0)&lt;=0,"DIAN reporta valor susceptible 0",IF($L158="NO",IFERROR(LOOKUP(2,1/((LISTS!$M$2:$M$13&lt;&gt;"")*ISNUMBER(SEARCH(LISTS!$M$2:$M$13,$I158))),LISTS!$O$2:$O$13),"Medio de pago no elegible o no identificado por DIAN"),"Apta automaticamente por pago electronico y base positiva"))))</f>
        <v/>
      </c>
    </row>
    <row r="159">
      <c r="A159" s="9" t="n"/>
      <c r="B159" s="9" t="n"/>
      <c r="C159" s="12" t="n"/>
      <c r="D159" s="11" t="n"/>
      <c r="E159" s="11" t="n"/>
      <c r="F159" s="11" t="n"/>
      <c r="G159" s="11" t="n"/>
      <c r="H159" s="11" t="n"/>
      <c r="I159" s="9" t="n"/>
      <c r="J159" s="9" t="n"/>
      <c r="K159" s="9" t="n"/>
      <c r="L159" s="9">
        <f>IF(COUNTA($A159:$K159)=0,"",IF(AND(IFERROR($H159,0)&gt;0,LEN(TRIM($K159&amp;""))&gt;0,IFERROR(LOOKUP(2,1/((LISTS!$M$2:$M$13&lt;&gt;"")*ISNUMBER(SEARCH(LISTS!$M$2:$M$13,$I159))),LISTS!$N$2:$N$13),"NO")="SI"),"SI","NO"))</f>
        <v/>
      </c>
      <c r="M159" s="9">
        <f>IF(COUNTA($A159:$K159)=0,"",IF($K159&lt;&gt;"",IF(COUNTIF($K$19:$K159,$K159)&gt;1,"SI","NO"),IF(COUNTIFS($A$19:$A159,$A159,$C$19:$C159,$C159,$J$19:$J159,$J159,$D$19:$D159,$D159)&gt;1,"SI","NO")))</f>
        <v/>
      </c>
      <c r="N159" s="11">
        <f>IF(COUNTA($A159:$K159)=0,"",IF(AND($L159="SI",$M159="NO"),IFERROR($H159,0),0))</f>
        <v/>
      </c>
      <c r="O159" s="9">
        <f>IF(COUNTA($A159:$K159)=0,"",IF($M159="SI","CUFE o factura duplicada dentro del reporte; no se suma dos veces",IF(IFERROR($H159,0)&lt;=0,"DIAN reporta valor susceptible 0",IF($L159="NO",IFERROR(LOOKUP(2,1/((LISTS!$M$2:$M$13&lt;&gt;"")*ISNUMBER(SEARCH(LISTS!$M$2:$M$13,$I159))),LISTS!$O$2:$O$13),"Medio de pago no elegible o no identificado por DIAN"),"Apta automaticamente por pago electronico y base positiva"))))</f>
        <v/>
      </c>
    </row>
    <row r="160">
      <c r="A160" s="9" t="n"/>
      <c r="B160" s="9" t="n"/>
      <c r="C160" s="12" t="n"/>
      <c r="D160" s="11" t="n"/>
      <c r="E160" s="11" t="n"/>
      <c r="F160" s="11" t="n"/>
      <c r="G160" s="11" t="n"/>
      <c r="H160" s="11" t="n"/>
      <c r="I160" s="9" t="n"/>
      <c r="J160" s="9" t="n"/>
      <c r="K160" s="9" t="n"/>
      <c r="L160" s="9">
        <f>IF(COUNTA($A160:$K160)=0,"",IF(AND(IFERROR($H160,0)&gt;0,LEN(TRIM($K160&amp;""))&gt;0,IFERROR(LOOKUP(2,1/((LISTS!$M$2:$M$13&lt;&gt;"")*ISNUMBER(SEARCH(LISTS!$M$2:$M$13,$I160))),LISTS!$N$2:$N$13),"NO")="SI"),"SI","NO"))</f>
        <v/>
      </c>
      <c r="M160" s="9">
        <f>IF(COUNTA($A160:$K160)=0,"",IF($K160&lt;&gt;"",IF(COUNTIF($K$19:$K160,$K160)&gt;1,"SI","NO"),IF(COUNTIFS($A$19:$A160,$A160,$C$19:$C160,$C160,$J$19:$J160,$J160,$D$19:$D160,$D160)&gt;1,"SI","NO")))</f>
        <v/>
      </c>
      <c r="N160" s="11">
        <f>IF(COUNTA($A160:$K160)=0,"",IF(AND($L160="SI",$M160="NO"),IFERROR($H160,0),0))</f>
        <v/>
      </c>
      <c r="O160" s="9">
        <f>IF(COUNTA($A160:$K160)=0,"",IF($M160="SI","CUFE o factura duplicada dentro del reporte; no se suma dos veces",IF(IFERROR($H160,0)&lt;=0,"DIAN reporta valor susceptible 0",IF($L160="NO",IFERROR(LOOKUP(2,1/((LISTS!$M$2:$M$13&lt;&gt;"")*ISNUMBER(SEARCH(LISTS!$M$2:$M$13,$I160))),LISTS!$O$2:$O$13),"Medio de pago no elegible o no identificado por DIAN"),"Apta automaticamente por pago electronico y base positiva"))))</f>
        <v/>
      </c>
    </row>
    <row r="161">
      <c r="A161" s="9" t="n"/>
      <c r="B161" s="9" t="n"/>
      <c r="C161" s="12" t="n"/>
      <c r="D161" s="11" t="n"/>
      <c r="E161" s="11" t="n"/>
      <c r="F161" s="11" t="n"/>
      <c r="G161" s="11" t="n"/>
      <c r="H161" s="11" t="n"/>
      <c r="I161" s="9" t="n"/>
      <c r="J161" s="9" t="n"/>
      <c r="K161" s="9" t="n"/>
      <c r="L161" s="9">
        <f>IF(COUNTA($A161:$K161)=0,"",IF(AND(IFERROR($H161,0)&gt;0,LEN(TRIM($K161&amp;""))&gt;0,IFERROR(LOOKUP(2,1/((LISTS!$M$2:$M$13&lt;&gt;"")*ISNUMBER(SEARCH(LISTS!$M$2:$M$13,$I161))),LISTS!$N$2:$N$13),"NO")="SI"),"SI","NO"))</f>
        <v/>
      </c>
      <c r="M161" s="9">
        <f>IF(COUNTA($A161:$K161)=0,"",IF($K161&lt;&gt;"",IF(COUNTIF($K$19:$K161,$K161)&gt;1,"SI","NO"),IF(COUNTIFS($A$19:$A161,$A161,$C$19:$C161,$C161,$J$19:$J161,$J161,$D$19:$D161,$D161)&gt;1,"SI","NO")))</f>
        <v/>
      </c>
      <c r="N161" s="11">
        <f>IF(COUNTA($A161:$K161)=0,"",IF(AND($L161="SI",$M161="NO"),IFERROR($H161,0),0))</f>
        <v/>
      </c>
      <c r="O161" s="9">
        <f>IF(COUNTA($A161:$K161)=0,"",IF($M161="SI","CUFE o factura duplicada dentro del reporte; no se suma dos veces",IF(IFERROR($H161,0)&lt;=0,"DIAN reporta valor susceptible 0",IF($L161="NO",IFERROR(LOOKUP(2,1/((LISTS!$M$2:$M$13&lt;&gt;"")*ISNUMBER(SEARCH(LISTS!$M$2:$M$13,$I161))),LISTS!$O$2:$O$13),"Medio de pago no elegible o no identificado por DIAN"),"Apta automaticamente por pago electronico y base positiva"))))</f>
        <v/>
      </c>
    </row>
    <row r="162">
      <c r="A162" s="9" t="n"/>
      <c r="B162" s="9" t="n"/>
      <c r="C162" s="12" t="n"/>
      <c r="D162" s="11" t="n"/>
      <c r="E162" s="11" t="n"/>
      <c r="F162" s="11" t="n"/>
      <c r="G162" s="11" t="n"/>
      <c r="H162" s="11" t="n"/>
      <c r="I162" s="9" t="n"/>
      <c r="J162" s="9" t="n"/>
      <c r="K162" s="9" t="n"/>
      <c r="L162" s="9">
        <f>IF(COUNTA($A162:$K162)=0,"",IF(AND(IFERROR($H162,0)&gt;0,LEN(TRIM($K162&amp;""))&gt;0,IFERROR(LOOKUP(2,1/((LISTS!$M$2:$M$13&lt;&gt;"")*ISNUMBER(SEARCH(LISTS!$M$2:$M$13,$I162))),LISTS!$N$2:$N$13),"NO")="SI"),"SI","NO"))</f>
        <v/>
      </c>
      <c r="M162" s="9">
        <f>IF(COUNTA($A162:$K162)=0,"",IF($K162&lt;&gt;"",IF(COUNTIF($K$19:$K162,$K162)&gt;1,"SI","NO"),IF(COUNTIFS($A$19:$A162,$A162,$C$19:$C162,$C162,$J$19:$J162,$J162,$D$19:$D162,$D162)&gt;1,"SI","NO")))</f>
        <v/>
      </c>
      <c r="N162" s="11">
        <f>IF(COUNTA($A162:$K162)=0,"",IF(AND($L162="SI",$M162="NO"),IFERROR($H162,0),0))</f>
        <v/>
      </c>
      <c r="O162" s="9">
        <f>IF(COUNTA($A162:$K162)=0,"",IF($M162="SI","CUFE o factura duplicada dentro del reporte; no se suma dos veces",IF(IFERROR($H162,0)&lt;=0,"DIAN reporta valor susceptible 0",IF($L162="NO",IFERROR(LOOKUP(2,1/((LISTS!$M$2:$M$13&lt;&gt;"")*ISNUMBER(SEARCH(LISTS!$M$2:$M$13,$I162))),LISTS!$O$2:$O$13),"Medio de pago no elegible o no identificado por DIAN"),"Apta automaticamente por pago electronico y base positiva"))))</f>
        <v/>
      </c>
    </row>
    <row r="163">
      <c r="A163" s="9" t="n"/>
      <c r="B163" s="9" t="n"/>
      <c r="C163" s="12" t="n"/>
      <c r="D163" s="11" t="n"/>
      <c r="E163" s="11" t="n"/>
      <c r="F163" s="11" t="n"/>
      <c r="G163" s="11" t="n"/>
      <c r="H163" s="11" t="n"/>
      <c r="I163" s="9" t="n"/>
      <c r="J163" s="9" t="n"/>
      <c r="K163" s="9" t="n"/>
      <c r="L163" s="9">
        <f>IF(COUNTA($A163:$K163)=0,"",IF(AND(IFERROR($H163,0)&gt;0,LEN(TRIM($K163&amp;""))&gt;0,IFERROR(LOOKUP(2,1/((LISTS!$M$2:$M$13&lt;&gt;"")*ISNUMBER(SEARCH(LISTS!$M$2:$M$13,$I163))),LISTS!$N$2:$N$13),"NO")="SI"),"SI","NO"))</f>
        <v/>
      </c>
      <c r="M163" s="9">
        <f>IF(COUNTA($A163:$K163)=0,"",IF($K163&lt;&gt;"",IF(COUNTIF($K$19:$K163,$K163)&gt;1,"SI","NO"),IF(COUNTIFS($A$19:$A163,$A163,$C$19:$C163,$C163,$J$19:$J163,$J163,$D$19:$D163,$D163)&gt;1,"SI","NO")))</f>
        <v/>
      </c>
      <c r="N163" s="11">
        <f>IF(COUNTA($A163:$K163)=0,"",IF(AND($L163="SI",$M163="NO"),IFERROR($H163,0),0))</f>
        <v/>
      </c>
      <c r="O163" s="9">
        <f>IF(COUNTA($A163:$K163)=0,"",IF($M163="SI","CUFE o factura duplicada dentro del reporte; no se suma dos veces",IF(IFERROR($H163,0)&lt;=0,"DIAN reporta valor susceptible 0",IF($L163="NO",IFERROR(LOOKUP(2,1/((LISTS!$M$2:$M$13&lt;&gt;"")*ISNUMBER(SEARCH(LISTS!$M$2:$M$13,$I163))),LISTS!$O$2:$O$13),"Medio de pago no elegible o no identificado por DIAN"),"Apta automaticamente por pago electronico y base positiva"))))</f>
        <v/>
      </c>
    </row>
    <row r="164">
      <c r="A164" s="9" t="n"/>
      <c r="B164" s="9" t="n"/>
      <c r="C164" s="12" t="n"/>
      <c r="D164" s="11" t="n"/>
      <c r="E164" s="11" t="n"/>
      <c r="F164" s="11" t="n"/>
      <c r="G164" s="11" t="n"/>
      <c r="H164" s="11" t="n"/>
      <c r="I164" s="9" t="n"/>
      <c r="J164" s="9" t="n"/>
      <c r="K164" s="9" t="n"/>
      <c r="L164" s="9">
        <f>IF(COUNTA($A164:$K164)=0,"",IF(AND(IFERROR($H164,0)&gt;0,LEN(TRIM($K164&amp;""))&gt;0,IFERROR(LOOKUP(2,1/((LISTS!$M$2:$M$13&lt;&gt;"")*ISNUMBER(SEARCH(LISTS!$M$2:$M$13,$I164))),LISTS!$N$2:$N$13),"NO")="SI"),"SI","NO"))</f>
        <v/>
      </c>
      <c r="M164" s="9">
        <f>IF(COUNTA($A164:$K164)=0,"",IF($K164&lt;&gt;"",IF(COUNTIF($K$19:$K164,$K164)&gt;1,"SI","NO"),IF(COUNTIFS($A$19:$A164,$A164,$C$19:$C164,$C164,$J$19:$J164,$J164,$D$19:$D164,$D164)&gt;1,"SI","NO")))</f>
        <v/>
      </c>
      <c r="N164" s="11">
        <f>IF(COUNTA($A164:$K164)=0,"",IF(AND($L164="SI",$M164="NO"),IFERROR($H164,0),0))</f>
        <v/>
      </c>
      <c r="O164" s="9">
        <f>IF(COUNTA($A164:$K164)=0,"",IF($M164="SI","CUFE o factura duplicada dentro del reporte; no se suma dos veces",IF(IFERROR($H164,0)&lt;=0,"DIAN reporta valor susceptible 0",IF($L164="NO",IFERROR(LOOKUP(2,1/((LISTS!$M$2:$M$13&lt;&gt;"")*ISNUMBER(SEARCH(LISTS!$M$2:$M$13,$I164))),LISTS!$O$2:$O$13),"Medio de pago no elegible o no identificado por DIAN"),"Apta automaticamente por pago electronico y base positiva"))))</f>
        <v/>
      </c>
    </row>
    <row r="165">
      <c r="A165" s="9" t="n"/>
      <c r="B165" s="9" t="n"/>
      <c r="C165" s="12" t="n"/>
      <c r="D165" s="11" t="n"/>
      <c r="E165" s="11" t="n"/>
      <c r="F165" s="11" t="n"/>
      <c r="G165" s="11" t="n"/>
      <c r="H165" s="11" t="n"/>
      <c r="I165" s="9" t="n"/>
      <c r="J165" s="9" t="n"/>
      <c r="K165" s="9" t="n"/>
      <c r="L165" s="9">
        <f>IF(COUNTA($A165:$K165)=0,"",IF(AND(IFERROR($H165,0)&gt;0,LEN(TRIM($K165&amp;""))&gt;0,IFERROR(LOOKUP(2,1/((LISTS!$M$2:$M$13&lt;&gt;"")*ISNUMBER(SEARCH(LISTS!$M$2:$M$13,$I165))),LISTS!$N$2:$N$13),"NO")="SI"),"SI","NO"))</f>
        <v/>
      </c>
      <c r="M165" s="9">
        <f>IF(COUNTA($A165:$K165)=0,"",IF($K165&lt;&gt;"",IF(COUNTIF($K$19:$K165,$K165)&gt;1,"SI","NO"),IF(COUNTIFS($A$19:$A165,$A165,$C$19:$C165,$C165,$J$19:$J165,$J165,$D$19:$D165,$D165)&gt;1,"SI","NO")))</f>
        <v/>
      </c>
      <c r="N165" s="11">
        <f>IF(COUNTA($A165:$K165)=0,"",IF(AND($L165="SI",$M165="NO"),IFERROR($H165,0),0))</f>
        <v/>
      </c>
      <c r="O165" s="9">
        <f>IF(COUNTA($A165:$K165)=0,"",IF($M165="SI","CUFE o factura duplicada dentro del reporte; no se suma dos veces",IF(IFERROR($H165,0)&lt;=0,"DIAN reporta valor susceptible 0",IF($L165="NO",IFERROR(LOOKUP(2,1/((LISTS!$M$2:$M$13&lt;&gt;"")*ISNUMBER(SEARCH(LISTS!$M$2:$M$13,$I165))),LISTS!$O$2:$O$13),"Medio de pago no elegible o no identificado por DIAN"),"Apta automaticamente por pago electronico y base positiva"))))</f>
        <v/>
      </c>
    </row>
    <row r="166">
      <c r="A166" s="9" t="n"/>
      <c r="B166" s="9" t="n"/>
      <c r="C166" s="12" t="n"/>
      <c r="D166" s="11" t="n"/>
      <c r="E166" s="11" t="n"/>
      <c r="F166" s="11" t="n"/>
      <c r="G166" s="11" t="n"/>
      <c r="H166" s="11" t="n"/>
      <c r="I166" s="9" t="n"/>
      <c r="J166" s="9" t="n"/>
      <c r="K166" s="9" t="n"/>
      <c r="L166" s="9">
        <f>IF(COUNTA($A166:$K166)=0,"",IF(AND(IFERROR($H166,0)&gt;0,LEN(TRIM($K166&amp;""))&gt;0,IFERROR(LOOKUP(2,1/((LISTS!$M$2:$M$13&lt;&gt;"")*ISNUMBER(SEARCH(LISTS!$M$2:$M$13,$I166))),LISTS!$N$2:$N$13),"NO")="SI"),"SI","NO"))</f>
        <v/>
      </c>
      <c r="M166" s="9">
        <f>IF(COUNTA($A166:$K166)=0,"",IF($K166&lt;&gt;"",IF(COUNTIF($K$19:$K166,$K166)&gt;1,"SI","NO"),IF(COUNTIFS($A$19:$A166,$A166,$C$19:$C166,$C166,$J$19:$J166,$J166,$D$19:$D166,$D166)&gt;1,"SI","NO")))</f>
        <v/>
      </c>
      <c r="N166" s="11">
        <f>IF(COUNTA($A166:$K166)=0,"",IF(AND($L166="SI",$M166="NO"),IFERROR($H166,0),0))</f>
        <v/>
      </c>
      <c r="O166" s="9">
        <f>IF(COUNTA($A166:$K166)=0,"",IF($M166="SI","CUFE o factura duplicada dentro del reporte; no se suma dos veces",IF(IFERROR($H166,0)&lt;=0,"DIAN reporta valor susceptible 0",IF($L166="NO",IFERROR(LOOKUP(2,1/((LISTS!$M$2:$M$13&lt;&gt;"")*ISNUMBER(SEARCH(LISTS!$M$2:$M$13,$I166))),LISTS!$O$2:$O$13),"Medio de pago no elegible o no identificado por DIAN"),"Apta automaticamente por pago electronico y base positiva"))))</f>
        <v/>
      </c>
    </row>
    <row r="167">
      <c r="A167" s="9" t="n"/>
      <c r="B167" s="9" t="n"/>
      <c r="C167" s="12" t="n"/>
      <c r="D167" s="11" t="n"/>
      <c r="E167" s="11" t="n"/>
      <c r="F167" s="11" t="n"/>
      <c r="G167" s="11" t="n"/>
      <c r="H167" s="11" t="n"/>
      <c r="I167" s="9" t="n"/>
      <c r="J167" s="9" t="n"/>
      <c r="K167" s="9" t="n"/>
      <c r="L167" s="9">
        <f>IF(COUNTA($A167:$K167)=0,"",IF(AND(IFERROR($H167,0)&gt;0,LEN(TRIM($K167&amp;""))&gt;0,IFERROR(LOOKUP(2,1/((LISTS!$M$2:$M$13&lt;&gt;"")*ISNUMBER(SEARCH(LISTS!$M$2:$M$13,$I167))),LISTS!$N$2:$N$13),"NO")="SI"),"SI","NO"))</f>
        <v/>
      </c>
      <c r="M167" s="9">
        <f>IF(COUNTA($A167:$K167)=0,"",IF($K167&lt;&gt;"",IF(COUNTIF($K$19:$K167,$K167)&gt;1,"SI","NO"),IF(COUNTIFS($A$19:$A167,$A167,$C$19:$C167,$C167,$J$19:$J167,$J167,$D$19:$D167,$D167)&gt;1,"SI","NO")))</f>
        <v/>
      </c>
      <c r="N167" s="11">
        <f>IF(COUNTA($A167:$K167)=0,"",IF(AND($L167="SI",$M167="NO"),IFERROR($H167,0),0))</f>
        <v/>
      </c>
      <c r="O167" s="9">
        <f>IF(COUNTA($A167:$K167)=0,"",IF($M167="SI","CUFE o factura duplicada dentro del reporte; no se suma dos veces",IF(IFERROR($H167,0)&lt;=0,"DIAN reporta valor susceptible 0",IF($L167="NO",IFERROR(LOOKUP(2,1/((LISTS!$M$2:$M$13&lt;&gt;"")*ISNUMBER(SEARCH(LISTS!$M$2:$M$13,$I167))),LISTS!$O$2:$O$13),"Medio de pago no elegible o no identificado por DIAN"),"Apta automaticamente por pago electronico y base positiva"))))</f>
        <v/>
      </c>
    </row>
    <row r="168">
      <c r="A168" s="9" t="n"/>
      <c r="B168" s="9" t="n"/>
      <c r="C168" s="12" t="n"/>
      <c r="D168" s="11" t="n"/>
      <c r="E168" s="11" t="n"/>
      <c r="F168" s="11" t="n"/>
      <c r="G168" s="11" t="n"/>
      <c r="H168" s="11" t="n"/>
      <c r="I168" s="9" t="n"/>
      <c r="J168" s="9" t="n"/>
      <c r="K168" s="9" t="n"/>
      <c r="L168" s="9">
        <f>IF(COUNTA($A168:$K168)=0,"",IF(AND(IFERROR($H168,0)&gt;0,LEN(TRIM($K168&amp;""))&gt;0,IFERROR(LOOKUP(2,1/((LISTS!$M$2:$M$13&lt;&gt;"")*ISNUMBER(SEARCH(LISTS!$M$2:$M$13,$I168))),LISTS!$N$2:$N$13),"NO")="SI"),"SI","NO"))</f>
        <v/>
      </c>
      <c r="M168" s="9">
        <f>IF(COUNTA($A168:$K168)=0,"",IF($K168&lt;&gt;"",IF(COUNTIF($K$19:$K168,$K168)&gt;1,"SI","NO"),IF(COUNTIFS($A$19:$A168,$A168,$C$19:$C168,$C168,$J$19:$J168,$J168,$D$19:$D168,$D168)&gt;1,"SI","NO")))</f>
        <v/>
      </c>
      <c r="N168" s="11">
        <f>IF(COUNTA($A168:$K168)=0,"",IF(AND($L168="SI",$M168="NO"),IFERROR($H168,0),0))</f>
        <v/>
      </c>
      <c r="O168" s="9">
        <f>IF(COUNTA($A168:$K168)=0,"",IF($M168="SI","CUFE o factura duplicada dentro del reporte; no se suma dos veces",IF(IFERROR($H168,0)&lt;=0,"DIAN reporta valor susceptible 0",IF($L168="NO",IFERROR(LOOKUP(2,1/((LISTS!$M$2:$M$13&lt;&gt;"")*ISNUMBER(SEARCH(LISTS!$M$2:$M$13,$I168))),LISTS!$O$2:$O$13),"Medio de pago no elegible o no identificado por DIAN"),"Apta automaticamente por pago electronico y base positiva"))))</f>
        <v/>
      </c>
    </row>
    <row r="169">
      <c r="A169" s="9" t="n"/>
      <c r="B169" s="9" t="n"/>
      <c r="C169" s="12" t="n"/>
      <c r="D169" s="11" t="n"/>
      <c r="E169" s="11" t="n"/>
      <c r="F169" s="11" t="n"/>
      <c r="G169" s="11" t="n"/>
      <c r="H169" s="11" t="n"/>
      <c r="I169" s="9" t="n"/>
      <c r="J169" s="9" t="n"/>
      <c r="K169" s="9" t="n"/>
      <c r="L169" s="9">
        <f>IF(COUNTA($A169:$K169)=0,"",IF(AND(IFERROR($H169,0)&gt;0,LEN(TRIM($K169&amp;""))&gt;0,IFERROR(LOOKUP(2,1/((LISTS!$M$2:$M$13&lt;&gt;"")*ISNUMBER(SEARCH(LISTS!$M$2:$M$13,$I169))),LISTS!$N$2:$N$13),"NO")="SI"),"SI","NO"))</f>
        <v/>
      </c>
      <c r="M169" s="9">
        <f>IF(COUNTA($A169:$K169)=0,"",IF($K169&lt;&gt;"",IF(COUNTIF($K$19:$K169,$K169)&gt;1,"SI","NO"),IF(COUNTIFS($A$19:$A169,$A169,$C$19:$C169,$C169,$J$19:$J169,$J169,$D$19:$D169,$D169)&gt;1,"SI","NO")))</f>
        <v/>
      </c>
      <c r="N169" s="11">
        <f>IF(COUNTA($A169:$K169)=0,"",IF(AND($L169="SI",$M169="NO"),IFERROR($H169,0),0))</f>
        <v/>
      </c>
      <c r="O169" s="9">
        <f>IF(COUNTA($A169:$K169)=0,"",IF($M169="SI","CUFE o factura duplicada dentro del reporte; no se suma dos veces",IF(IFERROR($H169,0)&lt;=0,"DIAN reporta valor susceptible 0",IF($L169="NO",IFERROR(LOOKUP(2,1/((LISTS!$M$2:$M$13&lt;&gt;"")*ISNUMBER(SEARCH(LISTS!$M$2:$M$13,$I169))),LISTS!$O$2:$O$13),"Medio de pago no elegible o no identificado por DIAN"),"Apta automaticamente por pago electronico y base positiva"))))</f>
        <v/>
      </c>
    </row>
    <row r="170">
      <c r="A170" s="9" t="n"/>
      <c r="B170" s="9" t="n"/>
      <c r="C170" s="12" t="n"/>
      <c r="D170" s="11" t="n"/>
      <c r="E170" s="11" t="n"/>
      <c r="F170" s="11" t="n"/>
      <c r="G170" s="11" t="n"/>
      <c r="H170" s="11" t="n"/>
      <c r="I170" s="9" t="n"/>
      <c r="J170" s="9" t="n"/>
      <c r="K170" s="9" t="n"/>
      <c r="L170" s="9">
        <f>IF(COUNTA($A170:$K170)=0,"",IF(AND(IFERROR($H170,0)&gt;0,LEN(TRIM($K170&amp;""))&gt;0,IFERROR(LOOKUP(2,1/((LISTS!$M$2:$M$13&lt;&gt;"")*ISNUMBER(SEARCH(LISTS!$M$2:$M$13,$I170))),LISTS!$N$2:$N$13),"NO")="SI"),"SI","NO"))</f>
        <v/>
      </c>
      <c r="M170" s="9">
        <f>IF(COUNTA($A170:$K170)=0,"",IF($K170&lt;&gt;"",IF(COUNTIF($K$19:$K170,$K170)&gt;1,"SI","NO"),IF(COUNTIFS($A$19:$A170,$A170,$C$19:$C170,$C170,$J$19:$J170,$J170,$D$19:$D170,$D170)&gt;1,"SI","NO")))</f>
        <v/>
      </c>
      <c r="N170" s="11">
        <f>IF(COUNTA($A170:$K170)=0,"",IF(AND($L170="SI",$M170="NO"),IFERROR($H170,0),0))</f>
        <v/>
      </c>
      <c r="O170" s="9">
        <f>IF(COUNTA($A170:$K170)=0,"",IF($M170="SI","CUFE o factura duplicada dentro del reporte; no se suma dos veces",IF(IFERROR($H170,0)&lt;=0,"DIAN reporta valor susceptible 0",IF($L170="NO",IFERROR(LOOKUP(2,1/((LISTS!$M$2:$M$13&lt;&gt;"")*ISNUMBER(SEARCH(LISTS!$M$2:$M$13,$I170))),LISTS!$O$2:$O$13),"Medio de pago no elegible o no identificado por DIAN"),"Apta automaticamente por pago electronico y base positiva"))))</f>
        <v/>
      </c>
    </row>
    <row r="171">
      <c r="A171" s="9" t="n"/>
      <c r="B171" s="9" t="n"/>
      <c r="C171" s="12" t="n"/>
      <c r="D171" s="11" t="n"/>
      <c r="E171" s="11" t="n"/>
      <c r="F171" s="11" t="n"/>
      <c r="G171" s="11" t="n"/>
      <c r="H171" s="11" t="n"/>
      <c r="I171" s="9" t="n"/>
      <c r="J171" s="9" t="n"/>
      <c r="K171" s="9" t="n"/>
      <c r="L171" s="9">
        <f>IF(COUNTA($A171:$K171)=0,"",IF(AND(IFERROR($H171,0)&gt;0,LEN(TRIM($K171&amp;""))&gt;0,IFERROR(LOOKUP(2,1/((LISTS!$M$2:$M$13&lt;&gt;"")*ISNUMBER(SEARCH(LISTS!$M$2:$M$13,$I171))),LISTS!$N$2:$N$13),"NO")="SI"),"SI","NO"))</f>
        <v/>
      </c>
      <c r="M171" s="9">
        <f>IF(COUNTA($A171:$K171)=0,"",IF($K171&lt;&gt;"",IF(COUNTIF($K$19:$K171,$K171)&gt;1,"SI","NO"),IF(COUNTIFS($A$19:$A171,$A171,$C$19:$C171,$C171,$J$19:$J171,$J171,$D$19:$D171,$D171)&gt;1,"SI","NO")))</f>
        <v/>
      </c>
      <c r="N171" s="11">
        <f>IF(COUNTA($A171:$K171)=0,"",IF(AND($L171="SI",$M171="NO"),IFERROR($H171,0),0))</f>
        <v/>
      </c>
      <c r="O171" s="9">
        <f>IF(COUNTA($A171:$K171)=0,"",IF($M171="SI","CUFE o factura duplicada dentro del reporte; no se suma dos veces",IF(IFERROR($H171,0)&lt;=0,"DIAN reporta valor susceptible 0",IF($L171="NO",IFERROR(LOOKUP(2,1/((LISTS!$M$2:$M$13&lt;&gt;"")*ISNUMBER(SEARCH(LISTS!$M$2:$M$13,$I171))),LISTS!$O$2:$O$13),"Medio de pago no elegible o no identificado por DIAN"),"Apta automaticamente por pago electronico y base positiva"))))</f>
        <v/>
      </c>
    </row>
    <row r="172">
      <c r="A172" s="9" t="n"/>
      <c r="B172" s="9" t="n"/>
      <c r="C172" s="12" t="n"/>
      <c r="D172" s="11" t="n"/>
      <c r="E172" s="11" t="n"/>
      <c r="F172" s="11" t="n"/>
      <c r="G172" s="11" t="n"/>
      <c r="H172" s="11" t="n"/>
      <c r="I172" s="9" t="n"/>
      <c r="J172" s="9" t="n"/>
      <c r="K172" s="9" t="n"/>
      <c r="L172" s="9">
        <f>IF(COUNTA($A172:$K172)=0,"",IF(AND(IFERROR($H172,0)&gt;0,LEN(TRIM($K172&amp;""))&gt;0,IFERROR(LOOKUP(2,1/((LISTS!$M$2:$M$13&lt;&gt;"")*ISNUMBER(SEARCH(LISTS!$M$2:$M$13,$I172))),LISTS!$N$2:$N$13),"NO")="SI"),"SI","NO"))</f>
        <v/>
      </c>
      <c r="M172" s="9">
        <f>IF(COUNTA($A172:$K172)=0,"",IF($K172&lt;&gt;"",IF(COUNTIF($K$19:$K172,$K172)&gt;1,"SI","NO"),IF(COUNTIFS($A$19:$A172,$A172,$C$19:$C172,$C172,$J$19:$J172,$J172,$D$19:$D172,$D172)&gt;1,"SI","NO")))</f>
        <v/>
      </c>
      <c r="N172" s="11">
        <f>IF(COUNTA($A172:$K172)=0,"",IF(AND($L172="SI",$M172="NO"),IFERROR($H172,0),0))</f>
        <v/>
      </c>
      <c r="O172" s="9">
        <f>IF(COUNTA($A172:$K172)=0,"",IF($M172="SI","CUFE o factura duplicada dentro del reporte; no se suma dos veces",IF(IFERROR($H172,0)&lt;=0,"DIAN reporta valor susceptible 0",IF($L172="NO",IFERROR(LOOKUP(2,1/((LISTS!$M$2:$M$13&lt;&gt;"")*ISNUMBER(SEARCH(LISTS!$M$2:$M$13,$I172))),LISTS!$O$2:$O$13),"Medio de pago no elegible o no identificado por DIAN"),"Apta automaticamente por pago electronico y base positiva"))))</f>
        <v/>
      </c>
    </row>
    <row r="173">
      <c r="A173" s="9" t="n"/>
      <c r="B173" s="9" t="n"/>
      <c r="C173" s="12" t="n"/>
      <c r="D173" s="11" t="n"/>
      <c r="E173" s="11" t="n"/>
      <c r="F173" s="11" t="n"/>
      <c r="G173" s="11" t="n"/>
      <c r="H173" s="11" t="n"/>
      <c r="I173" s="9" t="n"/>
      <c r="J173" s="9" t="n"/>
      <c r="K173" s="9" t="n"/>
      <c r="L173" s="9">
        <f>IF(COUNTA($A173:$K173)=0,"",IF(AND(IFERROR($H173,0)&gt;0,LEN(TRIM($K173&amp;""))&gt;0,IFERROR(LOOKUP(2,1/((LISTS!$M$2:$M$13&lt;&gt;"")*ISNUMBER(SEARCH(LISTS!$M$2:$M$13,$I173))),LISTS!$N$2:$N$13),"NO")="SI"),"SI","NO"))</f>
        <v/>
      </c>
      <c r="M173" s="9">
        <f>IF(COUNTA($A173:$K173)=0,"",IF($K173&lt;&gt;"",IF(COUNTIF($K$19:$K173,$K173)&gt;1,"SI","NO"),IF(COUNTIFS($A$19:$A173,$A173,$C$19:$C173,$C173,$J$19:$J173,$J173,$D$19:$D173,$D173)&gt;1,"SI","NO")))</f>
        <v/>
      </c>
      <c r="N173" s="11">
        <f>IF(COUNTA($A173:$K173)=0,"",IF(AND($L173="SI",$M173="NO"),IFERROR($H173,0),0))</f>
        <v/>
      </c>
      <c r="O173" s="9">
        <f>IF(COUNTA($A173:$K173)=0,"",IF($M173="SI","CUFE o factura duplicada dentro del reporte; no se suma dos veces",IF(IFERROR($H173,0)&lt;=0,"DIAN reporta valor susceptible 0",IF($L173="NO",IFERROR(LOOKUP(2,1/((LISTS!$M$2:$M$13&lt;&gt;"")*ISNUMBER(SEARCH(LISTS!$M$2:$M$13,$I173))),LISTS!$O$2:$O$13),"Medio de pago no elegible o no identificado por DIAN"),"Apta automaticamente por pago electronico y base positiva"))))</f>
        <v/>
      </c>
    </row>
    <row r="174">
      <c r="A174" s="9" t="n"/>
      <c r="B174" s="9" t="n"/>
      <c r="C174" s="12" t="n"/>
      <c r="D174" s="11" t="n"/>
      <c r="E174" s="11" t="n"/>
      <c r="F174" s="11" t="n"/>
      <c r="G174" s="11" t="n"/>
      <c r="H174" s="11" t="n"/>
      <c r="I174" s="9" t="n"/>
      <c r="J174" s="9" t="n"/>
      <c r="K174" s="9" t="n"/>
      <c r="L174" s="9">
        <f>IF(COUNTA($A174:$K174)=0,"",IF(AND(IFERROR($H174,0)&gt;0,LEN(TRIM($K174&amp;""))&gt;0,IFERROR(LOOKUP(2,1/((LISTS!$M$2:$M$13&lt;&gt;"")*ISNUMBER(SEARCH(LISTS!$M$2:$M$13,$I174))),LISTS!$N$2:$N$13),"NO")="SI"),"SI","NO"))</f>
        <v/>
      </c>
      <c r="M174" s="9">
        <f>IF(COUNTA($A174:$K174)=0,"",IF($K174&lt;&gt;"",IF(COUNTIF($K$19:$K174,$K174)&gt;1,"SI","NO"),IF(COUNTIFS($A$19:$A174,$A174,$C$19:$C174,$C174,$J$19:$J174,$J174,$D$19:$D174,$D174)&gt;1,"SI","NO")))</f>
        <v/>
      </c>
      <c r="N174" s="11">
        <f>IF(COUNTA($A174:$K174)=0,"",IF(AND($L174="SI",$M174="NO"),IFERROR($H174,0),0))</f>
        <v/>
      </c>
      <c r="O174" s="9">
        <f>IF(COUNTA($A174:$K174)=0,"",IF($M174="SI","CUFE o factura duplicada dentro del reporte; no se suma dos veces",IF(IFERROR($H174,0)&lt;=0,"DIAN reporta valor susceptible 0",IF($L174="NO",IFERROR(LOOKUP(2,1/((LISTS!$M$2:$M$13&lt;&gt;"")*ISNUMBER(SEARCH(LISTS!$M$2:$M$13,$I174))),LISTS!$O$2:$O$13),"Medio de pago no elegible o no identificado por DIAN"),"Apta automaticamente por pago electronico y base positiva"))))</f>
        <v/>
      </c>
    </row>
    <row r="175">
      <c r="A175" s="9" t="n"/>
      <c r="B175" s="9" t="n"/>
      <c r="C175" s="12" t="n"/>
      <c r="D175" s="11" t="n"/>
      <c r="E175" s="11" t="n"/>
      <c r="F175" s="11" t="n"/>
      <c r="G175" s="11" t="n"/>
      <c r="H175" s="11" t="n"/>
      <c r="I175" s="9" t="n"/>
      <c r="J175" s="9" t="n"/>
      <c r="K175" s="9" t="n"/>
      <c r="L175" s="9">
        <f>IF(COUNTA($A175:$K175)=0,"",IF(AND(IFERROR($H175,0)&gt;0,LEN(TRIM($K175&amp;""))&gt;0,IFERROR(LOOKUP(2,1/((LISTS!$M$2:$M$13&lt;&gt;"")*ISNUMBER(SEARCH(LISTS!$M$2:$M$13,$I175))),LISTS!$N$2:$N$13),"NO")="SI"),"SI","NO"))</f>
        <v/>
      </c>
      <c r="M175" s="9">
        <f>IF(COUNTA($A175:$K175)=0,"",IF($K175&lt;&gt;"",IF(COUNTIF($K$19:$K175,$K175)&gt;1,"SI","NO"),IF(COUNTIFS($A$19:$A175,$A175,$C$19:$C175,$C175,$J$19:$J175,$J175,$D$19:$D175,$D175)&gt;1,"SI","NO")))</f>
        <v/>
      </c>
      <c r="N175" s="11">
        <f>IF(COUNTA($A175:$K175)=0,"",IF(AND($L175="SI",$M175="NO"),IFERROR($H175,0),0))</f>
        <v/>
      </c>
      <c r="O175" s="9">
        <f>IF(COUNTA($A175:$K175)=0,"",IF($M175="SI","CUFE o factura duplicada dentro del reporte; no se suma dos veces",IF(IFERROR($H175,0)&lt;=0,"DIAN reporta valor susceptible 0",IF($L175="NO",IFERROR(LOOKUP(2,1/((LISTS!$M$2:$M$13&lt;&gt;"")*ISNUMBER(SEARCH(LISTS!$M$2:$M$13,$I175))),LISTS!$O$2:$O$13),"Medio de pago no elegible o no identificado por DIAN"),"Apta automaticamente por pago electronico y base positiva"))))</f>
        <v/>
      </c>
    </row>
    <row r="176">
      <c r="A176" s="9" t="n"/>
      <c r="B176" s="9" t="n"/>
      <c r="C176" s="12" t="n"/>
      <c r="D176" s="11" t="n"/>
      <c r="E176" s="11" t="n"/>
      <c r="F176" s="11" t="n"/>
      <c r="G176" s="11" t="n"/>
      <c r="H176" s="11" t="n"/>
      <c r="I176" s="9" t="n"/>
      <c r="J176" s="9" t="n"/>
      <c r="K176" s="9" t="n"/>
      <c r="L176" s="9">
        <f>IF(COUNTA($A176:$K176)=0,"",IF(AND(IFERROR($H176,0)&gt;0,LEN(TRIM($K176&amp;""))&gt;0,IFERROR(LOOKUP(2,1/((LISTS!$M$2:$M$13&lt;&gt;"")*ISNUMBER(SEARCH(LISTS!$M$2:$M$13,$I176))),LISTS!$N$2:$N$13),"NO")="SI"),"SI","NO"))</f>
        <v/>
      </c>
      <c r="M176" s="9">
        <f>IF(COUNTA($A176:$K176)=0,"",IF($K176&lt;&gt;"",IF(COUNTIF($K$19:$K176,$K176)&gt;1,"SI","NO"),IF(COUNTIFS($A$19:$A176,$A176,$C$19:$C176,$C176,$J$19:$J176,$J176,$D$19:$D176,$D176)&gt;1,"SI","NO")))</f>
        <v/>
      </c>
      <c r="N176" s="11">
        <f>IF(COUNTA($A176:$K176)=0,"",IF(AND($L176="SI",$M176="NO"),IFERROR($H176,0),0))</f>
        <v/>
      </c>
      <c r="O176" s="9">
        <f>IF(COUNTA($A176:$K176)=0,"",IF($M176="SI","CUFE o factura duplicada dentro del reporte; no se suma dos veces",IF(IFERROR($H176,0)&lt;=0,"DIAN reporta valor susceptible 0",IF($L176="NO",IFERROR(LOOKUP(2,1/((LISTS!$M$2:$M$13&lt;&gt;"")*ISNUMBER(SEARCH(LISTS!$M$2:$M$13,$I176))),LISTS!$O$2:$O$13),"Medio de pago no elegible o no identificado por DIAN"),"Apta automaticamente por pago electronico y base positiva"))))</f>
        <v/>
      </c>
    </row>
    <row r="177">
      <c r="A177" s="9" t="n"/>
      <c r="B177" s="9" t="n"/>
      <c r="C177" s="12" t="n"/>
      <c r="D177" s="11" t="n"/>
      <c r="E177" s="11" t="n"/>
      <c r="F177" s="11" t="n"/>
      <c r="G177" s="11" t="n"/>
      <c r="H177" s="11" t="n"/>
      <c r="I177" s="9" t="n"/>
      <c r="J177" s="9" t="n"/>
      <c r="K177" s="9" t="n"/>
      <c r="L177" s="9">
        <f>IF(COUNTA($A177:$K177)=0,"",IF(AND(IFERROR($H177,0)&gt;0,LEN(TRIM($K177&amp;""))&gt;0,IFERROR(LOOKUP(2,1/((LISTS!$M$2:$M$13&lt;&gt;"")*ISNUMBER(SEARCH(LISTS!$M$2:$M$13,$I177))),LISTS!$N$2:$N$13),"NO")="SI"),"SI","NO"))</f>
        <v/>
      </c>
      <c r="M177" s="9">
        <f>IF(COUNTA($A177:$K177)=0,"",IF($K177&lt;&gt;"",IF(COUNTIF($K$19:$K177,$K177)&gt;1,"SI","NO"),IF(COUNTIFS($A$19:$A177,$A177,$C$19:$C177,$C177,$J$19:$J177,$J177,$D$19:$D177,$D177)&gt;1,"SI","NO")))</f>
        <v/>
      </c>
      <c r="N177" s="11">
        <f>IF(COUNTA($A177:$K177)=0,"",IF(AND($L177="SI",$M177="NO"),IFERROR($H177,0),0))</f>
        <v/>
      </c>
      <c r="O177" s="9">
        <f>IF(COUNTA($A177:$K177)=0,"",IF($M177="SI","CUFE o factura duplicada dentro del reporte; no se suma dos veces",IF(IFERROR($H177,0)&lt;=0,"DIAN reporta valor susceptible 0",IF($L177="NO",IFERROR(LOOKUP(2,1/((LISTS!$M$2:$M$13&lt;&gt;"")*ISNUMBER(SEARCH(LISTS!$M$2:$M$13,$I177))),LISTS!$O$2:$O$13),"Medio de pago no elegible o no identificado por DIAN"),"Apta automaticamente por pago electronico y base positiva"))))</f>
        <v/>
      </c>
    </row>
    <row r="178">
      <c r="A178" s="9" t="n"/>
      <c r="B178" s="9" t="n"/>
      <c r="C178" s="12" t="n"/>
      <c r="D178" s="11" t="n"/>
      <c r="E178" s="11" t="n"/>
      <c r="F178" s="11" t="n"/>
      <c r="G178" s="11" t="n"/>
      <c r="H178" s="11" t="n"/>
      <c r="I178" s="9" t="n"/>
      <c r="J178" s="9" t="n"/>
      <c r="K178" s="9" t="n"/>
      <c r="L178" s="9">
        <f>IF(COUNTA($A178:$K178)=0,"",IF(AND(IFERROR($H178,0)&gt;0,LEN(TRIM($K178&amp;""))&gt;0,IFERROR(LOOKUP(2,1/((LISTS!$M$2:$M$13&lt;&gt;"")*ISNUMBER(SEARCH(LISTS!$M$2:$M$13,$I178))),LISTS!$N$2:$N$13),"NO")="SI"),"SI","NO"))</f>
        <v/>
      </c>
      <c r="M178" s="9">
        <f>IF(COUNTA($A178:$K178)=0,"",IF($K178&lt;&gt;"",IF(COUNTIF($K$19:$K178,$K178)&gt;1,"SI","NO"),IF(COUNTIFS($A$19:$A178,$A178,$C$19:$C178,$C178,$J$19:$J178,$J178,$D$19:$D178,$D178)&gt;1,"SI","NO")))</f>
        <v/>
      </c>
      <c r="N178" s="11">
        <f>IF(COUNTA($A178:$K178)=0,"",IF(AND($L178="SI",$M178="NO"),IFERROR($H178,0),0))</f>
        <v/>
      </c>
      <c r="O178" s="9">
        <f>IF(COUNTA($A178:$K178)=0,"",IF($M178="SI","CUFE o factura duplicada dentro del reporte; no se suma dos veces",IF(IFERROR($H178,0)&lt;=0,"DIAN reporta valor susceptible 0",IF($L178="NO",IFERROR(LOOKUP(2,1/((LISTS!$M$2:$M$13&lt;&gt;"")*ISNUMBER(SEARCH(LISTS!$M$2:$M$13,$I178))),LISTS!$O$2:$O$13),"Medio de pago no elegible o no identificado por DIAN"),"Apta automaticamente por pago electronico y base positiva"))))</f>
        <v/>
      </c>
    </row>
    <row r="179">
      <c r="A179" s="9" t="n"/>
      <c r="B179" s="9" t="n"/>
      <c r="C179" s="12" t="n"/>
      <c r="D179" s="11" t="n"/>
      <c r="E179" s="11" t="n"/>
      <c r="F179" s="11" t="n"/>
      <c r="G179" s="11" t="n"/>
      <c r="H179" s="11" t="n"/>
      <c r="I179" s="9" t="n"/>
      <c r="J179" s="9" t="n"/>
      <c r="K179" s="9" t="n"/>
      <c r="L179" s="9">
        <f>IF(COUNTA($A179:$K179)=0,"",IF(AND(IFERROR($H179,0)&gt;0,LEN(TRIM($K179&amp;""))&gt;0,IFERROR(LOOKUP(2,1/((LISTS!$M$2:$M$13&lt;&gt;"")*ISNUMBER(SEARCH(LISTS!$M$2:$M$13,$I179))),LISTS!$N$2:$N$13),"NO")="SI"),"SI","NO"))</f>
        <v/>
      </c>
      <c r="M179" s="9">
        <f>IF(COUNTA($A179:$K179)=0,"",IF($K179&lt;&gt;"",IF(COUNTIF($K$19:$K179,$K179)&gt;1,"SI","NO"),IF(COUNTIFS($A$19:$A179,$A179,$C$19:$C179,$C179,$J$19:$J179,$J179,$D$19:$D179,$D179)&gt;1,"SI","NO")))</f>
        <v/>
      </c>
      <c r="N179" s="11">
        <f>IF(COUNTA($A179:$K179)=0,"",IF(AND($L179="SI",$M179="NO"),IFERROR($H179,0),0))</f>
        <v/>
      </c>
      <c r="O179" s="9">
        <f>IF(COUNTA($A179:$K179)=0,"",IF($M179="SI","CUFE o factura duplicada dentro del reporte; no se suma dos veces",IF(IFERROR($H179,0)&lt;=0,"DIAN reporta valor susceptible 0",IF($L179="NO",IFERROR(LOOKUP(2,1/((LISTS!$M$2:$M$13&lt;&gt;"")*ISNUMBER(SEARCH(LISTS!$M$2:$M$13,$I179))),LISTS!$O$2:$O$13),"Medio de pago no elegible o no identificado por DIAN"),"Apta automaticamente por pago electronico y base positiva"))))</f>
        <v/>
      </c>
    </row>
    <row r="180">
      <c r="A180" s="9" t="n"/>
      <c r="B180" s="9" t="n"/>
      <c r="C180" s="12" t="n"/>
      <c r="D180" s="11" t="n"/>
      <c r="E180" s="11" t="n"/>
      <c r="F180" s="11" t="n"/>
      <c r="G180" s="11" t="n"/>
      <c r="H180" s="11" t="n"/>
      <c r="I180" s="9" t="n"/>
      <c r="J180" s="9" t="n"/>
      <c r="K180" s="9" t="n"/>
      <c r="L180" s="9">
        <f>IF(COUNTA($A180:$K180)=0,"",IF(AND(IFERROR($H180,0)&gt;0,LEN(TRIM($K180&amp;""))&gt;0,IFERROR(LOOKUP(2,1/((LISTS!$M$2:$M$13&lt;&gt;"")*ISNUMBER(SEARCH(LISTS!$M$2:$M$13,$I180))),LISTS!$N$2:$N$13),"NO")="SI"),"SI","NO"))</f>
        <v/>
      </c>
      <c r="M180" s="9">
        <f>IF(COUNTA($A180:$K180)=0,"",IF($K180&lt;&gt;"",IF(COUNTIF($K$19:$K180,$K180)&gt;1,"SI","NO"),IF(COUNTIFS($A$19:$A180,$A180,$C$19:$C180,$C180,$J$19:$J180,$J180,$D$19:$D180,$D180)&gt;1,"SI","NO")))</f>
        <v/>
      </c>
      <c r="N180" s="11">
        <f>IF(COUNTA($A180:$K180)=0,"",IF(AND($L180="SI",$M180="NO"),IFERROR($H180,0),0))</f>
        <v/>
      </c>
      <c r="O180" s="9">
        <f>IF(COUNTA($A180:$K180)=0,"",IF($M180="SI","CUFE o factura duplicada dentro del reporte; no se suma dos veces",IF(IFERROR($H180,0)&lt;=0,"DIAN reporta valor susceptible 0",IF($L180="NO",IFERROR(LOOKUP(2,1/((LISTS!$M$2:$M$13&lt;&gt;"")*ISNUMBER(SEARCH(LISTS!$M$2:$M$13,$I180))),LISTS!$O$2:$O$13),"Medio de pago no elegible o no identificado por DIAN"),"Apta automaticamente por pago electronico y base positiva"))))</f>
        <v/>
      </c>
    </row>
    <row r="181">
      <c r="A181" s="9" t="n"/>
      <c r="B181" s="9" t="n"/>
      <c r="C181" s="12" t="n"/>
      <c r="D181" s="11" t="n"/>
      <c r="E181" s="11" t="n"/>
      <c r="F181" s="11" t="n"/>
      <c r="G181" s="11" t="n"/>
      <c r="H181" s="11" t="n"/>
      <c r="I181" s="9" t="n"/>
      <c r="J181" s="9" t="n"/>
      <c r="K181" s="9" t="n"/>
      <c r="L181" s="9">
        <f>IF(COUNTA($A181:$K181)=0,"",IF(AND(IFERROR($H181,0)&gt;0,LEN(TRIM($K181&amp;""))&gt;0,IFERROR(LOOKUP(2,1/((LISTS!$M$2:$M$13&lt;&gt;"")*ISNUMBER(SEARCH(LISTS!$M$2:$M$13,$I181))),LISTS!$N$2:$N$13),"NO")="SI"),"SI","NO"))</f>
        <v/>
      </c>
      <c r="M181" s="9">
        <f>IF(COUNTA($A181:$K181)=0,"",IF($K181&lt;&gt;"",IF(COUNTIF($K$19:$K181,$K181)&gt;1,"SI","NO"),IF(COUNTIFS($A$19:$A181,$A181,$C$19:$C181,$C181,$J$19:$J181,$J181,$D$19:$D181,$D181)&gt;1,"SI","NO")))</f>
        <v/>
      </c>
      <c r="N181" s="11">
        <f>IF(COUNTA($A181:$K181)=0,"",IF(AND($L181="SI",$M181="NO"),IFERROR($H181,0),0))</f>
        <v/>
      </c>
      <c r="O181" s="9">
        <f>IF(COUNTA($A181:$K181)=0,"",IF($M181="SI","CUFE o factura duplicada dentro del reporte; no se suma dos veces",IF(IFERROR($H181,0)&lt;=0,"DIAN reporta valor susceptible 0",IF($L181="NO",IFERROR(LOOKUP(2,1/((LISTS!$M$2:$M$13&lt;&gt;"")*ISNUMBER(SEARCH(LISTS!$M$2:$M$13,$I181))),LISTS!$O$2:$O$13),"Medio de pago no elegible o no identificado por DIAN"),"Apta automaticamente por pago electronico y base positiva"))))</f>
        <v/>
      </c>
    </row>
    <row r="182">
      <c r="A182" s="9" t="n"/>
      <c r="B182" s="9" t="n"/>
      <c r="C182" s="12" t="n"/>
      <c r="D182" s="11" t="n"/>
      <c r="E182" s="11" t="n"/>
      <c r="F182" s="11" t="n"/>
      <c r="G182" s="11" t="n"/>
      <c r="H182" s="11" t="n"/>
      <c r="I182" s="9" t="n"/>
      <c r="J182" s="9" t="n"/>
      <c r="K182" s="9" t="n"/>
      <c r="L182" s="9">
        <f>IF(COUNTA($A182:$K182)=0,"",IF(AND(IFERROR($H182,0)&gt;0,LEN(TRIM($K182&amp;""))&gt;0,IFERROR(LOOKUP(2,1/((LISTS!$M$2:$M$13&lt;&gt;"")*ISNUMBER(SEARCH(LISTS!$M$2:$M$13,$I182))),LISTS!$N$2:$N$13),"NO")="SI"),"SI","NO"))</f>
        <v/>
      </c>
      <c r="M182" s="9">
        <f>IF(COUNTA($A182:$K182)=0,"",IF($K182&lt;&gt;"",IF(COUNTIF($K$19:$K182,$K182)&gt;1,"SI","NO"),IF(COUNTIFS($A$19:$A182,$A182,$C$19:$C182,$C182,$J$19:$J182,$J182,$D$19:$D182,$D182)&gt;1,"SI","NO")))</f>
        <v/>
      </c>
      <c r="N182" s="11">
        <f>IF(COUNTA($A182:$K182)=0,"",IF(AND($L182="SI",$M182="NO"),IFERROR($H182,0),0))</f>
        <v/>
      </c>
      <c r="O182" s="9">
        <f>IF(COUNTA($A182:$K182)=0,"",IF($M182="SI","CUFE o factura duplicada dentro del reporte; no se suma dos veces",IF(IFERROR($H182,0)&lt;=0,"DIAN reporta valor susceptible 0",IF($L182="NO",IFERROR(LOOKUP(2,1/((LISTS!$M$2:$M$13&lt;&gt;"")*ISNUMBER(SEARCH(LISTS!$M$2:$M$13,$I182))),LISTS!$O$2:$O$13),"Medio de pago no elegible o no identificado por DIAN"),"Apta automaticamente por pago electronico y base positiva"))))</f>
        <v/>
      </c>
    </row>
    <row r="183">
      <c r="A183" s="9" t="n"/>
      <c r="B183" s="9" t="n"/>
      <c r="C183" s="12" t="n"/>
      <c r="D183" s="11" t="n"/>
      <c r="E183" s="11" t="n"/>
      <c r="F183" s="11" t="n"/>
      <c r="G183" s="11" t="n"/>
      <c r="H183" s="11" t="n"/>
      <c r="I183" s="9" t="n"/>
      <c r="J183" s="9" t="n"/>
      <c r="K183" s="9" t="n"/>
      <c r="L183" s="9">
        <f>IF(COUNTA($A183:$K183)=0,"",IF(AND(IFERROR($H183,0)&gt;0,LEN(TRIM($K183&amp;""))&gt;0,IFERROR(LOOKUP(2,1/((LISTS!$M$2:$M$13&lt;&gt;"")*ISNUMBER(SEARCH(LISTS!$M$2:$M$13,$I183))),LISTS!$N$2:$N$13),"NO")="SI"),"SI","NO"))</f>
        <v/>
      </c>
      <c r="M183" s="9">
        <f>IF(COUNTA($A183:$K183)=0,"",IF($K183&lt;&gt;"",IF(COUNTIF($K$19:$K183,$K183)&gt;1,"SI","NO"),IF(COUNTIFS($A$19:$A183,$A183,$C$19:$C183,$C183,$J$19:$J183,$J183,$D$19:$D183,$D183)&gt;1,"SI","NO")))</f>
        <v/>
      </c>
      <c r="N183" s="11">
        <f>IF(COUNTA($A183:$K183)=0,"",IF(AND($L183="SI",$M183="NO"),IFERROR($H183,0),0))</f>
        <v/>
      </c>
      <c r="O183" s="9">
        <f>IF(COUNTA($A183:$K183)=0,"",IF($M183="SI","CUFE o factura duplicada dentro del reporte; no se suma dos veces",IF(IFERROR($H183,0)&lt;=0,"DIAN reporta valor susceptible 0",IF($L183="NO",IFERROR(LOOKUP(2,1/((LISTS!$M$2:$M$13&lt;&gt;"")*ISNUMBER(SEARCH(LISTS!$M$2:$M$13,$I183))),LISTS!$O$2:$O$13),"Medio de pago no elegible o no identificado por DIAN"),"Apta automaticamente por pago electronico y base positiva"))))</f>
        <v/>
      </c>
    </row>
    <row r="184">
      <c r="A184" s="9" t="n"/>
      <c r="B184" s="9" t="n"/>
      <c r="C184" s="12" t="n"/>
      <c r="D184" s="11" t="n"/>
      <c r="E184" s="11" t="n"/>
      <c r="F184" s="11" t="n"/>
      <c r="G184" s="11" t="n"/>
      <c r="H184" s="11" t="n"/>
      <c r="I184" s="9" t="n"/>
      <c r="J184" s="9" t="n"/>
      <c r="K184" s="9" t="n"/>
      <c r="L184" s="9">
        <f>IF(COUNTA($A184:$K184)=0,"",IF(AND(IFERROR($H184,0)&gt;0,LEN(TRIM($K184&amp;""))&gt;0,IFERROR(LOOKUP(2,1/((LISTS!$M$2:$M$13&lt;&gt;"")*ISNUMBER(SEARCH(LISTS!$M$2:$M$13,$I184))),LISTS!$N$2:$N$13),"NO")="SI"),"SI","NO"))</f>
        <v/>
      </c>
      <c r="M184" s="9">
        <f>IF(COUNTA($A184:$K184)=0,"",IF($K184&lt;&gt;"",IF(COUNTIF($K$19:$K184,$K184)&gt;1,"SI","NO"),IF(COUNTIFS($A$19:$A184,$A184,$C$19:$C184,$C184,$J$19:$J184,$J184,$D$19:$D184,$D184)&gt;1,"SI","NO")))</f>
        <v/>
      </c>
      <c r="N184" s="11">
        <f>IF(COUNTA($A184:$K184)=0,"",IF(AND($L184="SI",$M184="NO"),IFERROR($H184,0),0))</f>
        <v/>
      </c>
      <c r="O184" s="9">
        <f>IF(COUNTA($A184:$K184)=0,"",IF($M184="SI","CUFE o factura duplicada dentro del reporte; no se suma dos veces",IF(IFERROR($H184,0)&lt;=0,"DIAN reporta valor susceptible 0",IF($L184="NO",IFERROR(LOOKUP(2,1/((LISTS!$M$2:$M$13&lt;&gt;"")*ISNUMBER(SEARCH(LISTS!$M$2:$M$13,$I184))),LISTS!$O$2:$O$13),"Medio de pago no elegible o no identificado por DIAN"),"Apta automaticamente por pago electronico y base positiva"))))</f>
        <v/>
      </c>
    </row>
    <row r="185">
      <c r="A185" s="9" t="n"/>
      <c r="B185" s="9" t="n"/>
      <c r="C185" s="12" t="n"/>
      <c r="D185" s="11" t="n"/>
      <c r="E185" s="11" t="n"/>
      <c r="F185" s="11" t="n"/>
      <c r="G185" s="11" t="n"/>
      <c r="H185" s="11" t="n"/>
      <c r="I185" s="9" t="n"/>
      <c r="J185" s="9" t="n"/>
      <c r="K185" s="9" t="n"/>
      <c r="L185" s="9">
        <f>IF(COUNTA($A185:$K185)=0,"",IF(AND(IFERROR($H185,0)&gt;0,LEN(TRIM($K185&amp;""))&gt;0,IFERROR(LOOKUP(2,1/((LISTS!$M$2:$M$13&lt;&gt;"")*ISNUMBER(SEARCH(LISTS!$M$2:$M$13,$I185))),LISTS!$N$2:$N$13),"NO")="SI"),"SI","NO"))</f>
        <v/>
      </c>
      <c r="M185" s="9">
        <f>IF(COUNTA($A185:$K185)=0,"",IF($K185&lt;&gt;"",IF(COUNTIF($K$19:$K185,$K185)&gt;1,"SI","NO"),IF(COUNTIFS($A$19:$A185,$A185,$C$19:$C185,$C185,$J$19:$J185,$J185,$D$19:$D185,$D185)&gt;1,"SI","NO")))</f>
        <v/>
      </c>
      <c r="N185" s="11">
        <f>IF(COUNTA($A185:$K185)=0,"",IF(AND($L185="SI",$M185="NO"),IFERROR($H185,0),0))</f>
        <v/>
      </c>
      <c r="O185" s="9">
        <f>IF(COUNTA($A185:$K185)=0,"",IF($M185="SI","CUFE o factura duplicada dentro del reporte; no se suma dos veces",IF(IFERROR($H185,0)&lt;=0,"DIAN reporta valor susceptible 0",IF($L185="NO",IFERROR(LOOKUP(2,1/((LISTS!$M$2:$M$13&lt;&gt;"")*ISNUMBER(SEARCH(LISTS!$M$2:$M$13,$I185))),LISTS!$O$2:$O$13),"Medio de pago no elegible o no identificado por DIAN"),"Apta automaticamente por pago electronico y base positiva"))))</f>
        <v/>
      </c>
    </row>
    <row r="186">
      <c r="A186" s="9" t="n"/>
      <c r="B186" s="9" t="n"/>
      <c r="C186" s="12" t="n"/>
      <c r="D186" s="11" t="n"/>
      <c r="E186" s="11" t="n"/>
      <c r="F186" s="11" t="n"/>
      <c r="G186" s="11" t="n"/>
      <c r="H186" s="11" t="n"/>
      <c r="I186" s="9" t="n"/>
      <c r="J186" s="9" t="n"/>
      <c r="K186" s="9" t="n"/>
      <c r="L186" s="9">
        <f>IF(COUNTA($A186:$K186)=0,"",IF(AND(IFERROR($H186,0)&gt;0,LEN(TRIM($K186&amp;""))&gt;0,IFERROR(LOOKUP(2,1/((LISTS!$M$2:$M$13&lt;&gt;"")*ISNUMBER(SEARCH(LISTS!$M$2:$M$13,$I186))),LISTS!$N$2:$N$13),"NO")="SI"),"SI","NO"))</f>
        <v/>
      </c>
      <c r="M186" s="9">
        <f>IF(COUNTA($A186:$K186)=0,"",IF($K186&lt;&gt;"",IF(COUNTIF($K$19:$K186,$K186)&gt;1,"SI","NO"),IF(COUNTIFS($A$19:$A186,$A186,$C$19:$C186,$C186,$J$19:$J186,$J186,$D$19:$D186,$D186)&gt;1,"SI","NO")))</f>
        <v/>
      </c>
      <c r="N186" s="11">
        <f>IF(COUNTA($A186:$K186)=0,"",IF(AND($L186="SI",$M186="NO"),IFERROR($H186,0),0))</f>
        <v/>
      </c>
      <c r="O186" s="9">
        <f>IF(COUNTA($A186:$K186)=0,"",IF($M186="SI","CUFE o factura duplicada dentro del reporte; no se suma dos veces",IF(IFERROR($H186,0)&lt;=0,"DIAN reporta valor susceptible 0",IF($L186="NO",IFERROR(LOOKUP(2,1/((LISTS!$M$2:$M$13&lt;&gt;"")*ISNUMBER(SEARCH(LISTS!$M$2:$M$13,$I186))),LISTS!$O$2:$O$13),"Medio de pago no elegible o no identificado por DIAN"),"Apta automaticamente por pago electronico y base positiva"))))</f>
        <v/>
      </c>
    </row>
    <row r="187">
      <c r="A187" s="9" t="n"/>
      <c r="B187" s="9" t="n"/>
      <c r="C187" s="12" t="n"/>
      <c r="D187" s="11" t="n"/>
      <c r="E187" s="11" t="n"/>
      <c r="F187" s="11" t="n"/>
      <c r="G187" s="11" t="n"/>
      <c r="H187" s="11" t="n"/>
      <c r="I187" s="9" t="n"/>
      <c r="J187" s="9" t="n"/>
      <c r="K187" s="9" t="n"/>
      <c r="L187" s="9">
        <f>IF(COUNTA($A187:$K187)=0,"",IF(AND(IFERROR($H187,0)&gt;0,LEN(TRIM($K187&amp;""))&gt;0,IFERROR(LOOKUP(2,1/((LISTS!$M$2:$M$13&lt;&gt;"")*ISNUMBER(SEARCH(LISTS!$M$2:$M$13,$I187))),LISTS!$N$2:$N$13),"NO")="SI"),"SI","NO"))</f>
        <v/>
      </c>
      <c r="M187" s="9">
        <f>IF(COUNTA($A187:$K187)=0,"",IF($K187&lt;&gt;"",IF(COUNTIF($K$19:$K187,$K187)&gt;1,"SI","NO"),IF(COUNTIFS($A$19:$A187,$A187,$C$19:$C187,$C187,$J$19:$J187,$J187,$D$19:$D187,$D187)&gt;1,"SI","NO")))</f>
        <v/>
      </c>
      <c r="N187" s="11">
        <f>IF(COUNTA($A187:$K187)=0,"",IF(AND($L187="SI",$M187="NO"),IFERROR($H187,0),0))</f>
        <v/>
      </c>
      <c r="O187" s="9">
        <f>IF(COUNTA($A187:$K187)=0,"",IF($M187="SI","CUFE o factura duplicada dentro del reporte; no se suma dos veces",IF(IFERROR($H187,0)&lt;=0,"DIAN reporta valor susceptible 0",IF($L187="NO",IFERROR(LOOKUP(2,1/((LISTS!$M$2:$M$13&lt;&gt;"")*ISNUMBER(SEARCH(LISTS!$M$2:$M$13,$I187))),LISTS!$O$2:$O$13),"Medio de pago no elegible o no identificado por DIAN"),"Apta automaticamente por pago electronico y base positiva"))))</f>
        <v/>
      </c>
    </row>
    <row r="188">
      <c r="A188" s="9" t="n"/>
      <c r="B188" s="9" t="n"/>
      <c r="C188" s="12" t="n"/>
      <c r="D188" s="11" t="n"/>
      <c r="E188" s="11" t="n"/>
      <c r="F188" s="11" t="n"/>
      <c r="G188" s="11" t="n"/>
      <c r="H188" s="11" t="n"/>
      <c r="I188" s="9" t="n"/>
      <c r="J188" s="9" t="n"/>
      <c r="K188" s="9" t="n"/>
      <c r="L188" s="9">
        <f>IF(COUNTA($A188:$K188)=0,"",IF(AND(IFERROR($H188,0)&gt;0,LEN(TRIM($K188&amp;""))&gt;0,IFERROR(LOOKUP(2,1/((LISTS!$M$2:$M$13&lt;&gt;"")*ISNUMBER(SEARCH(LISTS!$M$2:$M$13,$I188))),LISTS!$N$2:$N$13),"NO")="SI"),"SI","NO"))</f>
        <v/>
      </c>
      <c r="M188" s="9">
        <f>IF(COUNTA($A188:$K188)=0,"",IF($K188&lt;&gt;"",IF(COUNTIF($K$19:$K188,$K188)&gt;1,"SI","NO"),IF(COUNTIFS($A$19:$A188,$A188,$C$19:$C188,$C188,$J$19:$J188,$J188,$D$19:$D188,$D188)&gt;1,"SI","NO")))</f>
        <v/>
      </c>
      <c r="N188" s="11">
        <f>IF(COUNTA($A188:$K188)=0,"",IF(AND($L188="SI",$M188="NO"),IFERROR($H188,0),0))</f>
        <v/>
      </c>
      <c r="O188" s="9">
        <f>IF(COUNTA($A188:$K188)=0,"",IF($M188="SI","CUFE o factura duplicada dentro del reporte; no se suma dos veces",IF(IFERROR($H188,0)&lt;=0,"DIAN reporta valor susceptible 0",IF($L188="NO",IFERROR(LOOKUP(2,1/((LISTS!$M$2:$M$13&lt;&gt;"")*ISNUMBER(SEARCH(LISTS!$M$2:$M$13,$I188))),LISTS!$O$2:$O$13),"Medio de pago no elegible o no identificado por DIAN"),"Apta automaticamente por pago electronico y base positiva"))))</f>
        <v/>
      </c>
    </row>
    <row r="189">
      <c r="A189" s="9" t="n"/>
      <c r="B189" s="9" t="n"/>
      <c r="C189" s="12" t="n"/>
      <c r="D189" s="11" t="n"/>
      <c r="E189" s="11" t="n"/>
      <c r="F189" s="11" t="n"/>
      <c r="G189" s="11" t="n"/>
      <c r="H189" s="11" t="n"/>
      <c r="I189" s="9" t="n"/>
      <c r="J189" s="9" t="n"/>
      <c r="K189" s="9" t="n"/>
      <c r="L189" s="9">
        <f>IF(COUNTA($A189:$K189)=0,"",IF(AND(IFERROR($H189,0)&gt;0,LEN(TRIM($K189&amp;""))&gt;0,IFERROR(LOOKUP(2,1/((LISTS!$M$2:$M$13&lt;&gt;"")*ISNUMBER(SEARCH(LISTS!$M$2:$M$13,$I189))),LISTS!$N$2:$N$13),"NO")="SI"),"SI","NO"))</f>
        <v/>
      </c>
      <c r="M189" s="9">
        <f>IF(COUNTA($A189:$K189)=0,"",IF($K189&lt;&gt;"",IF(COUNTIF($K$19:$K189,$K189)&gt;1,"SI","NO"),IF(COUNTIFS($A$19:$A189,$A189,$C$19:$C189,$C189,$J$19:$J189,$J189,$D$19:$D189,$D189)&gt;1,"SI","NO")))</f>
        <v/>
      </c>
      <c r="N189" s="11">
        <f>IF(COUNTA($A189:$K189)=0,"",IF(AND($L189="SI",$M189="NO"),IFERROR($H189,0),0))</f>
        <v/>
      </c>
      <c r="O189" s="9">
        <f>IF(COUNTA($A189:$K189)=0,"",IF($M189="SI","CUFE o factura duplicada dentro del reporte; no se suma dos veces",IF(IFERROR($H189,0)&lt;=0,"DIAN reporta valor susceptible 0",IF($L189="NO",IFERROR(LOOKUP(2,1/((LISTS!$M$2:$M$13&lt;&gt;"")*ISNUMBER(SEARCH(LISTS!$M$2:$M$13,$I189))),LISTS!$O$2:$O$13),"Medio de pago no elegible o no identificado por DIAN"),"Apta automaticamente por pago electronico y base positiva"))))</f>
        <v/>
      </c>
    </row>
    <row r="190">
      <c r="A190" s="9" t="n"/>
      <c r="B190" s="9" t="n"/>
      <c r="C190" s="12" t="n"/>
      <c r="D190" s="11" t="n"/>
      <c r="E190" s="11" t="n"/>
      <c r="F190" s="11" t="n"/>
      <c r="G190" s="11" t="n"/>
      <c r="H190" s="11" t="n"/>
      <c r="I190" s="9" t="n"/>
      <c r="J190" s="9" t="n"/>
      <c r="K190" s="9" t="n"/>
      <c r="L190" s="9">
        <f>IF(COUNTA($A190:$K190)=0,"",IF(AND(IFERROR($H190,0)&gt;0,LEN(TRIM($K190&amp;""))&gt;0,IFERROR(LOOKUP(2,1/((LISTS!$M$2:$M$13&lt;&gt;"")*ISNUMBER(SEARCH(LISTS!$M$2:$M$13,$I190))),LISTS!$N$2:$N$13),"NO")="SI"),"SI","NO"))</f>
        <v/>
      </c>
      <c r="M190" s="9">
        <f>IF(COUNTA($A190:$K190)=0,"",IF($K190&lt;&gt;"",IF(COUNTIF($K$19:$K190,$K190)&gt;1,"SI","NO"),IF(COUNTIFS($A$19:$A190,$A190,$C$19:$C190,$C190,$J$19:$J190,$J190,$D$19:$D190,$D190)&gt;1,"SI","NO")))</f>
        <v/>
      </c>
      <c r="N190" s="11">
        <f>IF(COUNTA($A190:$K190)=0,"",IF(AND($L190="SI",$M190="NO"),IFERROR($H190,0),0))</f>
        <v/>
      </c>
      <c r="O190" s="9">
        <f>IF(COUNTA($A190:$K190)=0,"",IF($M190="SI","CUFE o factura duplicada dentro del reporte; no se suma dos veces",IF(IFERROR($H190,0)&lt;=0,"DIAN reporta valor susceptible 0",IF($L190="NO",IFERROR(LOOKUP(2,1/((LISTS!$M$2:$M$13&lt;&gt;"")*ISNUMBER(SEARCH(LISTS!$M$2:$M$13,$I190))),LISTS!$O$2:$O$13),"Medio de pago no elegible o no identificado por DIAN"),"Apta automaticamente por pago electronico y base positiva"))))</f>
        <v/>
      </c>
    </row>
    <row r="191">
      <c r="A191" s="9" t="n"/>
      <c r="B191" s="9" t="n"/>
      <c r="C191" s="12" t="n"/>
      <c r="D191" s="11" t="n"/>
      <c r="E191" s="11" t="n"/>
      <c r="F191" s="11" t="n"/>
      <c r="G191" s="11" t="n"/>
      <c r="H191" s="11" t="n"/>
      <c r="I191" s="9" t="n"/>
      <c r="J191" s="9" t="n"/>
      <c r="K191" s="9" t="n"/>
      <c r="L191" s="9">
        <f>IF(COUNTA($A191:$K191)=0,"",IF(AND(IFERROR($H191,0)&gt;0,LEN(TRIM($K191&amp;""))&gt;0,IFERROR(LOOKUP(2,1/((LISTS!$M$2:$M$13&lt;&gt;"")*ISNUMBER(SEARCH(LISTS!$M$2:$M$13,$I191))),LISTS!$N$2:$N$13),"NO")="SI"),"SI","NO"))</f>
        <v/>
      </c>
      <c r="M191" s="9">
        <f>IF(COUNTA($A191:$K191)=0,"",IF($K191&lt;&gt;"",IF(COUNTIF($K$19:$K191,$K191)&gt;1,"SI","NO"),IF(COUNTIFS($A$19:$A191,$A191,$C$19:$C191,$C191,$J$19:$J191,$J191,$D$19:$D191,$D191)&gt;1,"SI","NO")))</f>
        <v/>
      </c>
      <c r="N191" s="11">
        <f>IF(COUNTA($A191:$K191)=0,"",IF(AND($L191="SI",$M191="NO"),IFERROR($H191,0),0))</f>
        <v/>
      </c>
      <c r="O191" s="9">
        <f>IF(COUNTA($A191:$K191)=0,"",IF($M191="SI","CUFE o factura duplicada dentro del reporte; no se suma dos veces",IF(IFERROR($H191,0)&lt;=0,"DIAN reporta valor susceptible 0",IF($L191="NO",IFERROR(LOOKUP(2,1/((LISTS!$M$2:$M$13&lt;&gt;"")*ISNUMBER(SEARCH(LISTS!$M$2:$M$13,$I191))),LISTS!$O$2:$O$13),"Medio de pago no elegible o no identificado por DIAN"),"Apta automaticamente por pago electronico y base positiva"))))</f>
        <v/>
      </c>
    </row>
    <row r="192">
      <c r="A192" s="9" t="n"/>
      <c r="B192" s="9" t="n"/>
      <c r="C192" s="12" t="n"/>
      <c r="D192" s="11" t="n"/>
      <c r="E192" s="11" t="n"/>
      <c r="F192" s="11" t="n"/>
      <c r="G192" s="11" t="n"/>
      <c r="H192" s="11" t="n"/>
      <c r="I192" s="9" t="n"/>
      <c r="J192" s="9" t="n"/>
      <c r="K192" s="9" t="n"/>
      <c r="L192" s="9">
        <f>IF(COUNTA($A192:$K192)=0,"",IF(AND(IFERROR($H192,0)&gt;0,LEN(TRIM($K192&amp;""))&gt;0,IFERROR(LOOKUP(2,1/((LISTS!$M$2:$M$13&lt;&gt;"")*ISNUMBER(SEARCH(LISTS!$M$2:$M$13,$I192))),LISTS!$N$2:$N$13),"NO")="SI"),"SI","NO"))</f>
        <v/>
      </c>
      <c r="M192" s="9">
        <f>IF(COUNTA($A192:$K192)=0,"",IF($K192&lt;&gt;"",IF(COUNTIF($K$19:$K192,$K192)&gt;1,"SI","NO"),IF(COUNTIFS($A$19:$A192,$A192,$C$19:$C192,$C192,$J$19:$J192,$J192,$D$19:$D192,$D192)&gt;1,"SI","NO")))</f>
        <v/>
      </c>
      <c r="N192" s="11">
        <f>IF(COUNTA($A192:$K192)=0,"",IF(AND($L192="SI",$M192="NO"),IFERROR($H192,0),0))</f>
        <v/>
      </c>
      <c r="O192" s="9">
        <f>IF(COUNTA($A192:$K192)=0,"",IF($M192="SI","CUFE o factura duplicada dentro del reporte; no se suma dos veces",IF(IFERROR($H192,0)&lt;=0,"DIAN reporta valor susceptible 0",IF($L192="NO",IFERROR(LOOKUP(2,1/((LISTS!$M$2:$M$13&lt;&gt;"")*ISNUMBER(SEARCH(LISTS!$M$2:$M$13,$I192))),LISTS!$O$2:$O$13),"Medio de pago no elegible o no identificado por DIAN"),"Apta automaticamente por pago electronico y base positiva"))))</f>
        <v/>
      </c>
    </row>
    <row r="193">
      <c r="A193" s="9" t="n"/>
      <c r="B193" s="9" t="n"/>
      <c r="C193" s="12" t="n"/>
      <c r="D193" s="11" t="n"/>
      <c r="E193" s="11" t="n"/>
      <c r="F193" s="11" t="n"/>
      <c r="G193" s="11" t="n"/>
      <c r="H193" s="11" t="n"/>
      <c r="I193" s="9" t="n"/>
      <c r="J193" s="9" t="n"/>
      <c r="K193" s="9" t="n"/>
      <c r="L193" s="9">
        <f>IF(COUNTA($A193:$K193)=0,"",IF(AND(IFERROR($H193,0)&gt;0,LEN(TRIM($K193&amp;""))&gt;0,IFERROR(LOOKUP(2,1/((LISTS!$M$2:$M$13&lt;&gt;"")*ISNUMBER(SEARCH(LISTS!$M$2:$M$13,$I193))),LISTS!$N$2:$N$13),"NO")="SI"),"SI","NO"))</f>
        <v/>
      </c>
      <c r="M193" s="9">
        <f>IF(COUNTA($A193:$K193)=0,"",IF($K193&lt;&gt;"",IF(COUNTIF($K$19:$K193,$K193)&gt;1,"SI","NO"),IF(COUNTIFS($A$19:$A193,$A193,$C$19:$C193,$C193,$J$19:$J193,$J193,$D$19:$D193,$D193)&gt;1,"SI","NO")))</f>
        <v/>
      </c>
      <c r="N193" s="11">
        <f>IF(COUNTA($A193:$K193)=0,"",IF(AND($L193="SI",$M193="NO"),IFERROR($H193,0),0))</f>
        <v/>
      </c>
      <c r="O193" s="9">
        <f>IF(COUNTA($A193:$K193)=0,"",IF($M193="SI","CUFE o factura duplicada dentro del reporte; no se suma dos veces",IF(IFERROR($H193,0)&lt;=0,"DIAN reporta valor susceptible 0",IF($L193="NO",IFERROR(LOOKUP(2,1/((LISTS!$M$2:$M$13&lt;&gt;"")*ISNUMBER(SEARCH(LISTS!$M$2:$M$13,$I193))),LISTS!$O$2:$O$13),"Medio de pago no elegible o no identificado por DIAN"),"Apta automaticamente por pago electronico y base positiva"))))</f>
        <v/>
      </c>
    </row>
    <row r="194">
      <c r="A194" s="9" t="n"/>
      <c r="B194" s="9" t="n"/>
      <c r="C194" s="12" t="n"/>
      <c r="D194" s="11" t="n"/>
      <c r="E194" s="11" t="n"/>
      <c r="F194" s="11" t="n"/>
      <c r="G194" s="11" t="n"/>
      <c r="H194" s="11" t="n"/>
      <c r="I194" s="9" t="n"/>
      <c r="J194" s="9" t="n"/>
      <c r="K194" s="9" t="n"/>
      <c r="L194" s="9">
        <f>IF(COUNTA($A194:$K194)=0,"",IF(AND(IFERROR($H194,0)&gt;0,LEN(TRIM($K194&amp;""))&gt;0,IFERROR(LOOKUP(2,1/((LISTS!$M$2:$M$13&lt;&gt;"")*ISNUMBER(SEARCH(LISTS!$M$2:$M$13,$I194))),LISTS!$N$2:$N$13),"NO")="SI"),"SI","NO"))</f>
        <v/>
      </c>
      <c r="M194" s="9">
        <f>IF(COUNTA($A194:$K194)=0,"",IF($K194&lt;&gt;"",IF(COUNTIF($K$19:$K194,$K194)&gt;1,"SI","NO"),IF(COUNTIFS($A$19:$A194,$A194,$C$19:$C194,$C194,$J$19:$J194,$J194,$D$19:$D194,$D194)&gt;1,"SI","NO")))</f>
        <v/>
      </c>
      <c r="N194" s="11">
        <f>IF(COUNTA($A194:$K194)=0,"",IF(AND($L194="SI",$M194="NO"),IFERROR($H194,0),0))</f>
        <v/>
      </c>
      <c r="O194" s="9">
        <f>IF(COUNTA($A194:$K194)=0,"",IF($M194="SI","CUFE o factura duplicada dentro del reporte; no se suma dos veces",IF(IFERROR($H194,0)&lt;=0,"DIAN reporta valor susceptible 0",IF($L194="NO",IFERROR(LOOKUP(2,1/((LISTS!$M$2:$M$13&lt;&gt;"")*ISNUMBER(SEARCH(LISTS!$M$2:$M$13,$I194))),LISTS!$O$2:$O$13),"Medio de pago no elegible o no identificado por DIAN"),"Apta automaticamente por pago electronico y base positiva"))))</f>
        <v/>
      </c>
    </row>
    <row r="195">
      <c r="A195" s="9" t="n"/>
      <c r="B195" s="9" t="n"/>
      <c r="C195" s="12" t="n"/>
      <c r="D195" s="11" t="n"/>
      <c r="E195" s="11" t="n"/>
      <c r="F195" s="11" t="n"/>
      <c r="G195" s="11" t="n"/>
      <c r="H195" s="11" t="n"/>
      <c r="I195" s="9" t="n"/>
      <c r="J195" s="9" t="n"/>
      <c r="K195" s="9" t="n"/>
      <c r="L195" s="9">
        <f>IF(COUNTA($A195:$K195)=0,"",IF(AND(IFERROR($H195,0)&gt;0,LEN(TRIM($K195&amp;""))&gt;0,IFERROR(LOOKUP(2,1/((LISTS!$M$2:$M$13&lt;&gt;"")*ISNUMBER(SEARCH(LISTS!$M$2:$M$13,$I195))),LISTS!$N$2:$N$13),"NO")="SI"),"SI","NO"))</f>
        <v/>
      </c>
      <c r="M195" s="9">
        <f>IF(COUNTA($A195:$K195)=0,"",IF($K195&lt;&gt;"",IF(COUNTIF($K$19:$K195,$K195)&gt;1,"SI","NO"),IF(COUNTIFS($A$19:$A195,$A195,$C$19:$C195,$C195,$J$19:$J195,$J195,$D$19:$D195,$D195)&gt;1,"SI","NO")))</f>
        <v/>
      </c>
      <c r="N195" s="11">
        <f>IF(COUNTA($A195:$K195)=0,"",IF(AND($L195="SI",$M195="NO"),IFERROR($H195,0),0))</f>
        <v/>
      </c>
      <c r="O195" s="9">
        <f>IF(COUNTA($A195:$K195)=0,"",IF($M195="SI","CUFE o factura duplicada dentro del reporte; no se suma dos veces",IF(IFERROR($H195,0)&lt;=0,"DIAN reporta valor susceptible 0",IF($L195="NO",IFERROR(LOOKUP(2,1/((LISTS!$M$2:$M$13&lt;&gt;"")*ISNUMBER(SEARCH(LISTS!$M$2:$M$13,$I195))),LISTS!$O$2:$O$13),"Medio de pago no elegible o no identificado por DIAN"),"Apta automaticamente por pago electronico y base positiva"))))</f>
        <v/>
      </c>
    </row>
    <row r="196">
      <c r="A196" s="9" t="n"/>
      <c r="B196" s="9" t="n"/>
      <c r="C196" s="12" t="n"/>
      <c r="D196" s="11" t="n"/>
      <c r="E196" s="11" t="n"/>
      <c r="F196" s="11" t="n"/>
      <c r="G196" s="11" t="n"/>
      <c r="H196" s="11" t="n"/>
      <c r="I196" s="9" t="n"/>
      <c r="J196" s="9" t="n"/>
      <c r="K196" s="9" t="n"/>
      <c r="L196" s="9">
        <f>IF(COUNTA($A196:$K196)=0,"",IF(AND(IFERROR($H196,0)&gt;0,LEN(TRIM($K196&amp;""))&gt;0,IFERROR(LOOKUP(2,1/((LISTS!$M$2:$M$13&lt;&gt;"")*ISNUMBER(SEARCH(LISTS!$M$2:$M$13,$I196))),LISTS!$N$2:$N$13),"NO")="SI"),"SI","NO"))</f>
        <v/>
      </c>
      <c r="M196" s="9">
        <f>IF(COUNTA($A196:$K196)=0,"",IF($K196&lt;&gt;"",IF(COUNTIF($K$19:$K196,$K196)&gt;1,"SI","NO"),IF(COUNTIFS($A$19:$A196,$A196,$C$19:$C196,$C196,$J$19:$J196,$J196,$D$19:$D196,$D196)&gt;1,"SI","NO")))</f>
        <v/>
      </c>
      <c r="N196" s="11">
        <f>IF(COUNTA($A196:$K196)=0,"",IF(AND($L196="SI",$M196="NO"),IFERROR($H196,0),0))</f>
        <v/>
      </c>
      <c r="O196" s="9">
        <f>IF(COUNTA($A196:$K196)=0,"",IF($M196="SI","CUFE o factura duplicada dentro del reporte; no se suma dos veces",IF(IFERROR($H196,0)&lt;=0,"DIAN reporta valor susceptible 0",IF($L196="NO",IFERROR(LOOKUP(2,1/((LISTS!$M$2:$M$13&lt;&gt;"")*ISNUMBER(SEARCH(LISTS!$M$2:$M$13,$I196))),LISTS!$O$2:$O$13),"Medio de pago no elegible o no identificado por DIAN"),"Apta automaticamente por pago electronico y base positiva"))))</f>
        <v/>
      </c>
    </row>
    <row r="197">
      <c r="A197" s="9" t="n"/>
      <c r="B197" s="9" t="n"/>
      <c r="C197" s="12" t="n"/>
      <c r="D197" s="11" t="n"/>
      <c r="E197" s="11" t="n"/>
      <c r="F197" s="11" t="n"/>
      <c r="G197" s="11" t="n"/>
      <c r="H197" s="11" t="n"/>
      <c r="I197" s="9" t="n"/>
      <c r="J197" s="9" t="n"/>
      <c r="K197" s="9" t="n"/>
      <c r="L197" s="9">
        <f>IF(COUNTA($A197:$K197)=0,"",IF(AND(IFERROR($H197,0)&gt;0,LEN(TRIM($K197&amp;""))&gt;0,IFERROR(LOOKUP(2,1/((LISTS!$M$2:$M$13&lt;&gt;"")*ISNUMBER(SEARCH(LISTS!$M$2:$M$13,$I197))),LISTS!$N$2:$N$13),"NO")="SI"),"SI","NO"))</f>
        <v/>
      </c>
      <c r="M197" s="9">
        <f>IF(COUNTA($A197:$K197)=0,"",IF($K197&lt;&gt;"",IF(COUNTIF($K$19:$K197,$K197)&gt;1,"SI","NO"),IF(COUNTIFS($A$19:$A197,$A197,$C$19:$C197,$C197,$J$19:$J197,$J197,$D$19:$D197,$D197)&gt;1,"SI","NO")))</f>
        <v/>
      </c>
      <c r="N197" s="11">
        <f>IF(COUNTA($A197:$K197)=0,"",IF(AND($L197="SI",$M197="NO"),IFERROR($H197,0),0))</f>
        <v/>
      </c>
      <c r="O197" s="9">
        <f>IF(COUNTA($A197:$K197)=0,"",IF($M197="SI","CUFE o factura duplicada dentro del reporte; no se suma dos veces",IF(IFERROR($H197,0)&lt;=0,"DIAN reporta valor susceptible 0",IF($L197="NO",IFERROR(LOOKUP(2,1/((LISTS!$M$2:$M$13&lt;&gt;"")*ISNUMBER(SEARCH(LISTS!$M$2:$M$13,$I197))),LISTS!$O$2:$O$13),"Medio de pago no elegible o no identificado por DIAN"),"Apta automaticamente por pago electronico y base positiva"))))</f>
        <v/>
      </c>
    </row>
    <row r="198">
      <c r="A198" s="9" t="n"/>
      <c r="B198" s="9" t="n"/>
      <c r="C198" s="12" t="n"/>
      <c r="D198" s="11" t="n"/>
      <c r="E198" s="11" t="n"/>
      <c r="F198" s="11" t="n"/>
      <c r="G198" s="11" t="n"/>
      <c r="H198" s="11" t="n"/>
      <c r="I198" s="9" t="n"/>
      <c r="J198" s="9" t="n"/>
      <c r="K198" s="9" t="n"/>
      <c r="L198" s="9">
        <f>IF(COUNTA($A198:$K198)=0,"",IF(AND(IFERROR($H198,0)&gt;0,LEN(TRIM($K198&amp;""))&gt;0,IFERROR(LOOKUP(2,1/((LISTS!$M$2:$M$13&lt;&gt;"")*ISNUMBER(SEARCH(LISTS!$M$2:$M$13,$I198))),LISTS!$N$2:$N$13),"NO")="SI"),"SI","NO"))</f>
        <v/>
      </c>
      <c r="M198" s="9">
        <f>IF(COUNTA($A198:$K198)=0,"",IF($K198&lt;&gt;"",IF(COUNTIF($K$19:$K198,$K198)&gt;1,"SI","NO"),IF(COUNTIFS($A$19:$A198,$A198,$C$19:$C198,$C198,$J$19:$J198,$J198,$D$19:$D198,$D198)&gt;1,"SI","NO")))</f>
        <v/>
      </c>
      <c r="N198" s="11">
        <f>IF(COUNTA($A198:$K198)=0,"",IF(AND($L198="SI",$M198="NO"),IFERROR($H198,0),0))</f>
        <v/>
      </c>
      <c r="O198" s="9">
        <f>IF(COUNTA($A198:$K198)=0,"",IF($M198="SI","CUFE o factura duplicada dentro del reporte; no se suma dos veces",IF(IFERROR($H198,0)&lt;=0,"DIAN reporta valor susceptible 0",IF($L198="NO",IFERROR(LOOKUP(2,1/((LISTS!$M$2:$M$13&lt;&gt;"")*ISNUMBER(SEARCH(LISTS!$M$2:$M$13,$I198))),LISTS!$O$2:$O$13),"Medio de pago no elegible o no identificado por DIAN"),"Apta automaticamente por pago electronico y base positiva"))))</f>
        <v/>
      </c>
    </row>
    <row r="199">
      <c r="A199" s="9" t="n"/>
      <c r="B199" s="9" t="n"/>
      <c r="C199" s="12" t="n"/>
      <c r="D199" s="11" t="n"/>
      <c r="E199" s="11" t="n"/>
      <c r="F199" s="11" t="n"/>
      <c r="G199" s="11" t="n"/>
      <c r="H199" s="11" t="n"/>
      <c r="I199" s="9" t="n"/>
      <c r="J199" s="9" t="n"/>
      <c r="K199" s="9" t="n"/>
      <c r="L199" s="9">
        <f>IF(COUNTA($A199:$K199)=0,"",IF(AND(IFERROR($H199,0)&gt;0,LEN(TRIM($K199&amp;""))&gt;0,IFERROR(LOOKUP(2,1/((LISTS!$M$2:$M$13&lt;&gt;"")*ISNUMBER(SEARCH(LISTS!$M$2:$M$13,$I199))),LISTS!$N$2:$N$13),"NO")="SI"),"SI","NO"))</f>
        <v/>
      </c>
      <c r="M199" s="9">
        <f>IF(COUNTA($A199:$K199)=0,"",IF($K199&lt;&gt;"",IF(COUNTIF($K$19:$K199,$K199)&gt;1,"SI","NO"),IF(COUNTIFS($A$19:$A199,$A199,$C$19:$C199,$C199,$J$19:$J199,$J199,$D$19:$D199,$D199)&gt;1,"SI","NO")))</f>
        <v/>
      </c>
      <c r="N199" s="11">
        <f>IF(COUNTA($A199:$K199)=0,"",IF(AND($L199="SI",$M199="NO"),IFERROR($H199,0),0))</f>
        <v/>
      </c>
      <c r="O199" s="9">
        <f>IF(COUNTA($A199:$K199)=0,"",IF($M199="SI","CUFE o factura duplicada dentro del reporte; no se suma dos veces",IF(IFERROR($H199,0)&lt;=0,"DIAN reporta valor susceptible 0",IF($L199="NO",IFERROR(LOOKUP(2,1/((LISTS!$M$2:$M$13&lt;&gt;"")*ISNUMBER(SEARCH(LISTS!$M$2:$M$13,$I199))),LISTS!$O$2:$O$13),"Medio de pago no elegible o no identificado por DIAN"),"Apta automaticamente por pago electronico y base positiva"))))</f>
        <v/>
      </c>
    </row>
    <row r="200">
      <c r="A200" s="9" t="n"/>
      <c r="B200" s="9" t="n"/>
      <c r="C200" s="12" t="n"/>
      <c r="D200" s="11" t="n"/>
      <c r="E200" s="11" t="n"/>
      <c r="F200" s="11" t="n"/>
      <c r="G200" s="11" t="n"/>
      <c r="H200" s="11" t="n"/>
      <c r="I200" s="9" t="n"/>
      <c r="J200" s="9" t="n"/>
      <c r="K200" s="9" t="n"/>
      <c r="L200" s="9">
        <f>IF(COUNTA($A200:$K200)=0,"",IF(AND(IFERROR($H200,0)&gt;0,LEN(TRIM($K200&amp;""))&gt;0,IFERROR(LOOKUP(2,1/((LISTS!$M$2:$M$13&lt;&gt;"")*ISNUMBER(SEARCH(LISTS!$M$2:$M$13,$I200))),LISTS!$N$2:$N$13),"NO")="SI"),"SI","NO"))</f>
        <v/>
      </c>
      <c r="M200" s="9">
        <f>IF(COUNTA($A200:$K200)=0,"",IF($K200&lt;&gt;"",IF(COUNTIF($K$19:$K200,$K200)&gt;1,"SI","NO"),IF(COUNTIFS($A$19:$A200,$A200,$C$19:$C200,$C200,$J$19:$J200,$J200,$D$19:$D200,$D200)&gt;1,"SI","NO")))</f>
        <v/>
      </c>
      <c r="N200" s="11">
        <f>IF(COUNTA($A200:$K200)=0,"",IF(AND($L200="SI",$M200="NO"),IFERROR($H200,0),0))</f>
        <v/>
      </c>
      <c r="O200" s="9">
        <f>IF(COUNTA($A200:$K200)=0,"",IF($M200="SI","CUFE o factura duplicada dentro del reporte; no se suma dos veces",IF(IFERROR($H200,0)&lt;=0,"DIAN reporta valor susceptible 0",IF($L200="NO",IFERROR(LOOKUP(2,1/((LISTS!$M$2:$M$13&lt;&gt;"")*ISNUMBER(SEARCH(LISTS!$M$2:$M$13,$I200))),LISTS!$O$2:$O$13),"Medio de pago no elegible o no identificado por DIAN"),"Apta automaticamente por pago electronico y base positiva"))))</f>
        <v/>
      </c>
    </row>
    <row r="201">
      <c r="A201" s="9" t="n"/>
      <c r="B201" s="9" t="n"/>
      <c r="C201" s="12" t="n"/>
      <c r="D201" s="11" t="n"/>
      <c r="E201" s="11" t="n"/>
      <c r="F201" s="11" t="n"/>
      <c r="G201" s="11" t="n"/>
      <c r="H201" s="11" t="n"/>
      <c r="I201" s="9" t="n"/>
      <c r="J201" s="9" t="n"/>
      <c r="K201" s="9" t="n"/>
      <c r="L201" s="9">
        <f>IF(COUNTA($A201:$K201)=0,"",IF(AND(IFERROR($H201,0)&gt;0,LEN(TRIM($K201&amp;""))&gt;0,IFERROR(LOOKUP(2,1/((LISTS!$M$2:$M$13&lt;&gt;"")*ISNUMBER(SEARCH(LISTS!$M$2:$M$13,$I201))),LISTS!$N$2:$N$13),"NO")="SI"),"SI","NO"))</f>
        <v/>
      </c>
      <c r="M201" s="9">
        <f>IF(COUNTA($A201:$K201)=0,"",IF($K201&lt;&gt;"",IF(COUNTIF($K$19:$K201,$K201)&gt;1,"SI","NO"),IF(COUNTIFS($A$19:$A201,$A201,$C$19:$C201,$C201,$J$19:$J201,$J201,$D$19:$D201,$D201)&gt;1,"SI","NO")))</f>
        <v/>
      </c>
      <c r="N201" s="11">
        <f>IF(COUNTA($A201:$K201)=0,"",IF(AND($L201="SI",$M201="NO"),IFERROR($H201,0),0))</f>
        <v/>
      </c>
      <c r="O201" s="9">
        <f>IF(COUNTA($A201:$K201)=0,"",IF($M201="SI","CUFE o factura duplicada dentro del reporte; no se suma dos veces",IF(IFERROR($H201,0)&lt;=0,"DIAN reporta valor susceptible 0",IF($L201="NO",IFERROR(LOOKUP(2,1/((LISTS!$M$2:$M$13&lt;&gt;"")*ISNUMBER(SEARCH(LISTS!$M$2:$M$13,$I201))),LISTS!$O$2:$O$13),"Medio de pago no elegible o no identificado por DIAN"),"Apta automaticamente por pago electronico y base positiva"))))</f>
        <v/>
      </c>
    </row>
    <row r="202">
      <c r="A202" s="9" t="n"/>
      <c r="B202" s="9" t="n"/>
      <c r="C202" s="12" t="n"/>
      <c r="D202" s="11" t="n"/>
      <c r="E202" s="11" t="n"/>
      <c r="F202" s="11" t="n"/>
      <c r="G202" s="11" t="n"/>
      <c r="H202" s="11" t="n"/>
      <c r="I202" s="9" t="n"/>
      <c r="J202" s="9" t="n"/>
      <c r="K202" s="9" t="n"/>
      <c r="L202" s="9">
        <f>IF(COUNTA($A202:$K202)=0,"",IF(AND(IFERROR($H202,0)&gt;0,LEN(TRIM($K202&amp;""))&gt;0,IFERROR(LOOKUP(2,1/((LISTS!$M$2:$M$13&lt;&gt;"")*ISNUMBER(SEARCH(LISTS!$M$2:$M$13,$I202))),LISTS!$N$2:$N$13),"NO")="SI"),"SI","NO"))</f>
        <v/>
      </c>
      <c r="M202" s="9">
        <f>IF(COUNTA($A202:$K202)=0,"",IF($K202&lt;&gt;"",IF(COUNTIF($K$19:$K202,$K202)&gt;1,"SI","NO"),IF(COUNTIFS($A$19:$A202,$A202,$C$19:$C202,$C202,$J$19:$J202,$J202,$D$19:$D202,$D202)&gt;1,"SI","NO")))</f>
        <v/>
      </c>
      <c r="N202" s="11">
        <f>IF(COUNTA($A202:$K202)=0,"",IF(AND($L202="SI",$M202="NO"),IFERROR($H202,0),0))</f>
        <v/>
      </c>
      <c r="O202" s="9">
        <f>IF(COUNTA($A202:$K202)=0,"",IF($M202="SI","CUFE o factura duplicada dentro del reporte; no se suma dos veces",IF(IFERROR($H202,0)&lt;=0,"DIAN reporta valor susceptible 0",IF($L202="NO",IFERROR(LOOKUP(2,1/((LISTS!$M$2:$M$13&lt;&gt;"")*ISNUMBER(SEARCH(LISTS!$M$2:$M$13,$I202))),LISTS!$O$2:$O$13),"Medio de pago no elegible o no identificado por DIAN"),"Apta automaticamente por pago electronico y base positiva"))))</f>
        <v/>
      </c>
    </row>
    <row r="203">
      <c r="A203" s="9" t="n"/>
      <c r="B203" s="9" t="n"/>
      <c r="C203" s="12" t="n"/>
      <c r="D203" s="11" t="n"/>
      <c r="E203" s="11" t="n"/>
      <c r="F203" s="11" t="n"/>
      <c r="G203" s="11" t="n"/>
      <c r="H203" s="11" t="n"/>
      <c r="I203" s="9" t="n"/>
      <c r="J203" s="9" t="n"/>
      <c r="K203" s="9" t="n"/>
      <c r="L203" s="9">
        <f>IF(COUNTA($A203:$K203)=0,"",IF(AND(IFERROR($H203,0)&gt;0,LEN(TRIM($K203&amp;""))&gt;0,IFERROR(LOOKUP(2,1/((LISTS!$M$2:$M$13&lt;&gt;"")*ISNUMBER(SEARCH(LISTS!$M$2:$M$13,$I203))),LISTS!$N$2:$N$13),"NO")="SI"),"SI","NO"))</f>
        <v/>
      </c>
      <c r="M203" s="9">
        <f>IF(COUNTA($A203:$K203)=0,"",IF($K203&lt;&gt;"",IF(COUNTIF($K$19:$K203,$K203)&gt;1,"SI","NO"),IF(COUNTIFS($A$19:$A203,$A203,$C$19:$C203,$C203,$J$19:$J203,$J203,$D$19:$D203,$D203)&gt;1,"SI","NO")))</f>
        <v/>
      </c>
      <c r="N203" s="11">
        <f>IF(COUNTA($A203:$K203)=0,"",IF(AND($L203="SI",$M203="NO"),IFERROR($H203,0),0))</f>
        <v/>
      </c>
      <c r="O203" s="9">
        <f>IF(COUNTA($A203:$K203)=0,"",IF($M203="SI","CUFE o factura duplicada dentro del reporte; no se suma dos veces",IF(IFERROR($H203,0)&lt;=0,"DIAN reporta valor susceptible 0",IF($L203="NO",IFERROR(LOOKUP(2,1/((LISTS!$M$2:$M$13&lt;&gt;"")*ISNUMBER(SEARCH(LISTS!$M$2:$M$13,$I203))),LISTS!$O$2:$O$13),"Medio de pago no elegible o no identificado por DIAN"),"Apta automaticamente por pago electronico y base positiva"))))</f>
        <v/>
      </c>
    </row>
    <row r="204">
      <c r="A204" s="9" t="n"/>
      <c r="B204" s="9" t="n"/>
      <c r="C204" s="12" t="n"/>
      <c r="D204" s="11" t="n"/>
      <c r="E204" s="11" t="n"/>
      <c r="F204" s="11" t="n"/>
      <c r="G204" s="11" t="n"/>
      <c r="H204" s="11" t="n"/>
      <c r="I204" s="9" t="n"/>
      <c r="J204" s="9" t="n"/>
      <c r="K204" s="9" t="n"/>
      <c r="L204" s="9">
        <f>IF(COUNTA($A204:$K204)=0,"",IF(AND(IFERROR($H204,0)&gt;0,LEN(TRIM($K204&amp;""))&gt;0,IFERROR(LOOKUP(2,1/((LISTS!$M$2:$M$13&lt;&gt;"")*ISNUMBER(SEARCH(LISTS!$M$2:$M$13,$I204))),LISTS!$N$2:$N$13),"NO")="SI"),"SI","NO"))</f>
        <v/>
      </c>
      <c r="M204" s="9">
        <f>IF(COUNTA($A204:$K204)=0,"",IF($K204&lt;&gt;"",IF(COUNTIF($K$19:$K204,$K204)&gt;1,"SI","NO"),IF(COUNTIFS($A$19:$A204,$A204,$C$19:$C204,$C204,$J$19:$J204,$J204,$D$19:$D204,$D204)&gt;1,"SI","NO")))</f>
        <v/>
      </c>
      <c r="N204" s="11">
        <f>IF(COUNTA($A204:$K204)=0,"",IF(AND($L204="SI",$M204="NO"),IFERROR($H204,0),0))</f>
        <v/>
      </c>
      <c r="O204" s="9">
        <f>IF(COUNTA($A204:$K204)=0,"",IF($M204="SI","CUFE o factura duplicada dentro del reporte; no se suma dos veces",IF(IFERROR($H204,0)&lt;=0,"DIAN reporta valor susceptible 0",IF($L204="NO",IFERROR(LOOKUP(2,1/((LISTS!$M$2:$M$13&lt;&gt;"")*ISNUMBER(SEARCH(LISTS!$M$2:$M$13,$I204))),LISTS!$O$2:$O$13),"Medio de pago no elegible o no identificado por DIAN"),"Apta automaticamente por pago electronico y base positiva"))))</f>
        <v/>
      </c>
    </row>
    <row r="205">
      <c r="A205" s="9" t="n"/>
      <c r="B205" s="9" t="n"/>
      <c r="C205" s="12" t="n"/>
      <c r="D205" s="11" t="n"/>
      <c r="E205" s="11" t="n"/>
      <c r="F205" s="11" t="n"/>
      <c r="G205" s="11" t="n"/>
      <c r="H205" s="11" t="n"/>
      <c r="I205" s="9" t="n"/>
      <c r="J205" s="9" t="n"/>
      <c r="K205" s="9" t="n"/>
      <c r="L205" s="9">
        <f>IF(COUNTA($A205:$K205)=0,"",IF(AND(IFERROR($H205,0)&gt;0,LEN(TRIM($K205&amp;""))&gt;0,IFERROR(LOOKUP(2,1/((LISTS!$M$2:$M$13&lt;&gt;"")*ISNUMBER(SEARCH(LISTS!$M$2:$M$13,$I205))),LISTS!$N$2:$N$13),"NO")="SI"),"SI","NO"))</f>
        <v/>
      </c>
      <c r="M205" s="9">
        <f>IF(COUNTA($A205:$K205)=0,"",IF($K205&lt;&gt;"",IF(COUNTIF($K$19:$K205,$K205)&gt;1,"SI","NO"),IF(COUNTIFS($A$19:$A205,$A205,$C$19:$C205,$C205,$J$19:$J205,$J205,$D$19:$D205,$D205)&gt;1,"SI","NO")))</f>
        <v/>
      </c>
      <c r="N205" s="11">
        <f>IF(COUNTA($A205:$K205)=0,"",IF(AND($L205="SI",$M205="NO"),IFERROR($H205,0),0))</f>
        <v/>
      </c>
      <c r="O205" s="9">
        <f>IF(COUNTA($A205:$K205)=0,"",IF($M205="SI","CUFE o factura duplicada dentro del reporte; no se suma dos veces",IF(IFERROR($H205,0)&lt;=0,"DIAN reporta valor susceptible 0",IF($L205="NO",IFERROR(LOOKUP(2,1/((LISTS!$M$2:$M$13&lt;&gt;"")*ISNUMBER(SEARCH(LISTS!$M$2:$M$13,$I205))),LISTS!$O$2:$O$13),"Medio de pago no elegible o no identificado por DIAN"),"Apta automaticamente por pago electronico y base positiva"))))</f>
        <v/>
      </c>
    </row>
    <row r="206">
      <c r="A206" s="9" t="n"/>
      <c r="B206" s="9" t="n"/>
      <c r="C206" s="12" t="n"/>
      <c r="D206" s="11" t="n"/>
      <c r="E206" s="11" t="n"/>
      <c r="F206" s="11" t="n"/>
      <c r="G206" s="11" t="n"/>
      <c r="H206" s="11" t="n"/>
      <c r="I206" s="9" t="n"/>
      <c r="J206" s="9" t="n"/>
      <c r="K206" s="9" t="n"/>
      <c r="L206" s="9">
        <f>IF(COUNTA($A206:$K206)=0,"",IF(AND(IFERROR($H206,0)&gt;0,LEN(TRIM($K206&amp;""))&gt;0,IFERROR(LOOKUP(2,1/((LISTS!$M$2:$M$13&lt;&gt;"")*ISNUMBER(SEARCH(LISTS!$M$2:$M$13,$I206))),LISTS!$N$2:$N$13),"NO")="SI"),"SI","NO"))</f>
        <v/>
      </c>
      <c r="M206" s="9">
        <f>IF(COUNTA($A206:$K206)=0,"",IF($K206&lt;&gt;"",IF(COUNTIF($K$19:$K206,$K206)&gt;1,"SI","NO"),IF(COUNTIFS($A$19:$A206,$A206,$C$19:$C206,$C206,$J$19:$J206,$J206,$D$19:$D206,$D206)&gt;1,"SI","NO")))</f>
        <v/>
      </c>
      <c r="N206" s="11">
        <f>IF(COUNTA($A206:$K206)=0,"",IF(AND($L206="SI",$M206="NO"),IFERROR($H206,0),0))</f>
        <v/>
      </c>
      <c r="O206" s="9">
        <f>IF(COUNTA($A206:$K206)=0,"",IF($M206="SI","CUFE o factura duplicada dentro del reporte; no se suma dos veces",IF(IFERROR($H206,0)&lt;=0,"DIAN reporta valor susceptible 0",IF($L206="NO",IFERROR(LOOKUP(2,1/((LISTS!$M$2:$M$13&lt;&gt;"")*ISNUMBER(SEARCH(LISTS!$M$2:$M$13,$I206))),LISTS!$O$2:$O$13),"Medio de pago no elegible o no identificado por DIAN"),"Apta automaticamente por pago electronico y base positiva"))))</f>
        <v/>
      </c>
    </row>
    <row r="207">
      <c r="A207" s="9" t="n"/>
      <c r="B207" s="9" t="n"/>
      <c r="C207" s="12" t="n"/>
      <c r="D207" s="11" t="n"/>
      <c r="E207" s="11" t="n"/>
      <c r="F207" s="11" t="n"/>
      <c r="G207" s="11" t="n"/>
      <c r="H207" s="11" t="n"/>
      <c r="I207" s="9" t="n"/>
      <c r="J207" s="9" t="n"/>
      <c r="K207" s="9" t="n"/>
      <c r="L207" s="9">
        <f>IF(COUNTA($A207:$K207)=0,"",IF(AND(IFERROR($H207,0)&gt;0,LEN(TRIM($K207&amp;""))&gt;0,IFERROR(LOOKUP(2,1/((LISTS!$M$2:$M$13&lt;&gt;"")*ISNUMBER(SEARCH(LISTS!$M$2:$M$13,$I207))),LISTS!$N$2:$N$13),"NO")="SI"),"SI","NO"))</f>
        <v/>
      </c>
      <c r="M207" s="9">
        <f>IF(COUNTA($A207:$K207)=0,"",IF($K207&lt;&gt;"",IF(COUNTIF($K$19:$K207,$K207)&gt;1,"SI","NO"),IF(COUNTIFS($A$19:$A207,$A207,$C$19:$C207,$C207,$J$19:$J207,$J207,$D$19:$D207,$D207)&gt;1,"SI","NO")))</f>
        <v/>
      </c>
      <c r="N207" s="11">
        <f>IF(COUNTA($A207:$K207)=0,"",IF(AND($L207="SI",$M207="NO"),IFERROR($H207,0),0))</f>
        <v/>
      </c>
      <c r="O207" s="9">
        <f>IF(COUNTA($A207:$K207)=0,"",IF($M207="SI","CUFE o factura duplicada dentro del reporte; no se suma dos veces",IF(IFERROR($H207,0)&lt;=0,"DIAN reporta valor susceptible 0",IF($L207="NO",IFERROR(LOOKUP(2,1/((LISTS!$M$2:$M$13&lt;&gt;"")*ISNUMBER(SEARCH(LISTS!$M$2:$M$13,$I207))),LISTS!$O$2:$O$13),"Medio de pago no elegible o no identificado por DIAN"),"Apta automaticamente por pago electronico y base positiva"))))</f>
        <v/>
      </c>
    </row>
    <row r="208">
      <c r="A208" s="9" t="n"/>
      <c r="B208" s="9" t="n"/>
      <c r="C208" s="12" t="n"/>
      <c r="D208" s="11" t="n"/>
      <c r="E208" s="11" t="n"/>
      <c r="F208" s="11" t="n"/>
      <c r="G208" s="11" t="n"/>
      <c r="H208" s="11" t="n"/>
      <c r="I208" s="9" t="n"/>
      <c r="J208" s="9" t="n"/>
      <c r="K208" s="9" t="n"/>
      <c r="L208" s="9">
        <f>IF(COUNTA($A208:$K208)=0,"",IF(AND(IFERROR($H208,0)&gt;0,LEN(TRIM($K208&amp;""))&gt;0,IFERROR(LOOKUP(2,1/((LISTS!$M$2:$M$13&lt;&gt;"")*ISNUMBER(SEARCH(LISTS!$M$2:$M$13,$I208))),LISTS!$N$2:$N$13),"NO")="SI"),"SI","NO"))</f>
        <v/>
      </c>
      <c r="M208" s="9">
        <f>IF(COUNTA($A208:$K208)=0,"",IF($K208&lt;&gt;"",IF(COUNTIF($K$19:$K208,$K208)&gt;1,"SI","NO"),IF(COUNTIFS($A$19:$A208,$A208,$C$19:$C208,$C208,$J$19:$J208,$J208,$D$19:$D208,$D208)&gt;1,"SI","NO")))</f>
        <v/>
      </c>
      <c r="N208" s="11">
        <f>IF(COUNTA($A208:$K208)=0,"",IF(AND($L208="SI",$M208="NO"),IFERROR($H208,0),0))</f>
        <v/>
      </c>
      <c r="O208" s="9">
        <f>IF(COUNTA($A208:$K208)=0,"",IF($M208="SI","CUFE o factura duplicada dentro del reporte; no se suma dos veces",IF(IFERROR($H208,0)&lt;=0,"DIAN reporta valor susceptible 0",IF($L208="NO",IFERROR(LOOKUP(2,1/((LISTS!$M$2:$M$13&lt;&gt;"")*ISNUMBER(SEARCH(LISTS!$M$2:$M$13,$I208))),LISTS!$O$2:$O$13),"Medio de pago no elegible o no identificado por DIAN"),"Apta automaticamente por pago electronico y base positiva"))))</f>
        <v/>
      </c>
    </row>
    <row r="209">
      <c r="A209" s="9" t="n"/>
      <c r="B209" s="9" t="n"/>
      <c r="C209" s="12" t="n"/>
      <c r="D209" s="11" t="n"/>
      <c r="E209" s="11" t="n"/>
      <c r="F209" s="11" t="n"/>
      <c r="G209" s="11" t="n"/>
      <c r="H209" s="11" t="n"/>
      <c r="I209" s="9" t="n"/>
      <c r="J209" s="9" t="n"/>
      <c r="K209" s="9" t="n"/>
      <c r="L209" s="9">
        <f>IF(COUNTA($A209:$K209)=0,"",IF(AND(IFERROR($H209,0)&gt;0,LEN(TRIM($K209&amp;""))&gt;0,IFERROR(LOOKUP(2,1/((LISTS!$M$2:$M$13&lt;&gt;"")*ISNUMBER(SEARCH(LISTS!$M$2:$M$13,$I209))),LISTS!$N$2:$N$13),"NO")="SI"),"SI","NO"))</f>
        <v/>
      </c>
      <c r="M209" s="9">
        <f>IF(COUNTA($A209:$K209)=0,"",IF($K209&lt;&gt;"",IF(COUNTIF($K$19:$K209,$K209)&gt;1,"SI","NO"),IF(COUNTIFS($A$19:$A209,$A209,$C$19:$C209,$C209,$J$19:$J209,$J209,$D$19:$D209,$D209)&gt;1,"SI","NO")))</f>
        <v/>
      </c>
      <c r="N209" s="11">
        <f>IF(COUNTA($A209:$K209)=0,"",IF(AND($L209="SI",$M209="NO"),IFERROR($H209,0),0))</f>
        <v/>
      </c>
      <c r="O209" s="9">
        <f>IF(COUNTA($A209:$K209)=0,"",IF($M209="SI","CUFE o factura duplicada dentro del reporte; no se suma dos veces",IF(IFERROR($H209,0)&lt;=0,"DIAN reporta valor susceptible 0",IF($L209="NO",IFERROR(LOOKUP(2,1/((LISTS!$M$2:$M$13&lt;&gt;"")*ISNUMBER(SEARCH(LISTS!$M$2:$M$13,$I209))),LISTS!$O$2:$O$13),"Medio de pago no elegible o no identificado por DIAN"),"Apta automaticamente por pago electronico y base positiva"))))</f>
        <v/>
      </c>
    </row>
    <row r="210">
      <c r="A210" s="9" t="n"/>
      <c r="B210" s="9" t="n"/>
      <c r="C210" s="12" t="n"/>
      <c r="D210" s="11" t="n"/>
      <c r="E210" s="11" t="n"/>
      <c r="F210" s="11" t="n"/>
      <c r="G210" s="11" t="n"/>
      <c r="H210" s="11" t="n"/>
      <c r="I210" s="9" t="n"/>
      <c r="J210" s="9" t="n"/>
      <c r="K210" s="9" t="n"/>
      <c r="L210" s="9">
        <f>IF(COUNTA($A210:$K210)=0,"",IF(AND(IFERROR($H210,0)&gt;0,LEN(TRIM($K210&amp;""))&gt;0,IFERROR(LOOKUP(2,1/((LISTS!$M$2:$M$13&lt;&gt;"")*ISNUMBER(SEARCH(LISTS!$M$2:$M$13,$I210))),LISTS!$N$2:$N$13),"NO")="SI"),"SI","NO"))</f>
        <v/>
      </c>
      <c r="M210" s="9">
        <f>IF(COUNTA($A210:$K210)=0,"",IF($K210&lt;&gt;"",IF(COUNTIF($K$19:$K210,$K210)&gt;1,"SI","NO"),IF(COUNTIFS($A$19:$A210,$A210,$C$19:$C210,$C210,$J$19:$J210,$J210,$D$19:$D210,$D210)&gt;1,"SI","NO")))</f>
        <v/>
      </c>
      <c r="N210" s="11">
        <f>IF(COUNTA($A210:$K210)=0,"",IF(AND($L210="SI",$M210="NO"),IFERROR($H210,0),0))</f>
        <v/>
      </c>
      <c r="O210" s="9">
        <f>IF(COUNTA($A210:$K210)=0,"",IF($M210="SI","CUFE o factura duplicada dentro del reporte; no se suma dos veces",IF(IFERROR($H210,0)&lt;=0,"DIAN reporta valor susceptible 0",IF($L210="NO",IFERROR(LOOKUP(2,1/((LISTS!$M$2:$M$13&lt;&gt;"")*ISNUMBER(SEARCH(LISTS!$M$2:$M$13,$I210))),LISTS!$O$2:$O$13),"Medio de pago no elegible o no identificado por DIAN"),"Apta automaticamente por pago electronico y base positiva"))))</f>
        <v/>
      </c>
    </row>
    <row r="211">
      <c r="A211" s="9" t="n"/>
      <c r="B211" s="9" t="n"/>
      <c r="C211" s="12" t="n"/>
      <c r="D211" s="11" t="n"/>
      <c r="E211" s="11" t="n"/>
      <c r="F211" s="11" t="n"/>
      <c r="G211" s="11" t="n"/>
      <c r="H211" s="11" t="n"/>
      <c r="I211" s="9" t="n"/>
      <c r="J211" s="9" t="n"/>
      <c r="K211" s="9" t="n"/>
      <c r="L211" s="9">
        <f>IF(COUNTA($A211:$K211)=0,"",IF(AND(IFERROR($H211,0)&gt;0,LEN(TRIM($K211&amp;""))&gt;0,IFERROR(LOOKUP(2,1/((LISTS!$M$2:$M$13&lt;&gt;"")*ISNUMBER(SEARCH(LISTS!$M$2:$M$13,$I211))),LISTS!$N$2:$N$13),"NO")="SI"),"SI","NO"))</f>
        <v/>
      </c>
      <c r="M211" s="9">
        <f>IF(COUNTA($A211:$K211)=0,"",IF($K211&lt;&gt;"",IF(COUNTIF($K$19:$K211,$K211)&gt;1,"SI","NO"),IF(COUNTIFS($A$19:$A211,$A211,$C$19:$C211,$C211,$J$19:$J211,$J211,$D$19:$D211,$D211)&gt;1,"SI","NO")))</f>
        <v/>
      </c>
      <c r="N211" s="11">
        <f>IF(COUNTA($A211:$K211)=0,"",IF(AND($L211="SI",$M211="NO"),IFERROR($H211,0),0))</f>
        <v/>
      </c>
      <c r="O211" s="9">
        <f>IF(COUNTA($A211:$K211)=0,"",IF($M211="SI","CUFE o factura duplicada dentro del reporte; no se suma dos veces",IF(IFERROR($H211,0)&lt;=0,"DIAN reporta valor susceptible 0",IF($L211="NO",IFERROR(LOOKUP(2,1/((LISTS!$M$2:$M$13&lt;&gt;"")*ISNUMBER(SEARCH(LISTS!$M$2:$M$13,$I211))),LISTS!$O$2:$O$13),"Medio de pago no elegible o no identificado por DIAN"),"Apta automaticamente por pago electronico y base positiva"))))</f>
        <v/>
      </c>
    </row>
    <row r="212">
      <c r="A212" s="9" t="n"/>
      <c r="B212" s="9" t="n"/>
      <c r="C212" s="12" t="n"/>
      <c r="D212" s="11" t="n"/>
      <c r="E212" s="11" t="n"/>
      <c r="F212" s="11" t="n"/>
      <c r="G212" s="11" t="n"/>
      <c r="H212" s="11" t="n"/>
      <c r="I212" s="9" t="n"/>
      <c r="J212" s="9" t="n"/>
      <c r="K212" s="9" t="n"/>
      <c r="L212" s="9">
        <f>IF(COUNTA($A212:$K212)=0,"",IF(AND(IFERROR($H212,0)&gt;0,LEN(TRIM($K212&amp;""))&gt;0,IFERROR(LOOKUP(2,1/((LISTS!$M$2:$M$13&lt;&gt;"")*ISNUMBER(SEARCH(LISTS!$M$2:$M$13,$I212))),LISTS!$N$2:$N$13),"NO")="SI"),"SI","NO"))</f>
        <v/>
      </c>
      <c r="M212" s="9">
        <f>IF(COUNTA($A212:$K212)=0,"",IF($K212&lt;&gt;"",IF(COUNTIF($K$19:$K212,$K212)&gt;1,"SI","NO"),IF(COUNTIFS($A$19:$A212,$A212,$C$19:$C212,$C212,$J$19:$J212,$J212,$D$19:$D212,$D212)&gt;1,"SI","NO")))</f>
        <v/>
      </c>
      <c r="N212" s="11">
        <f>IF(COUNTA($A212:$K212)=0,"",IF(AND($L212="SI",$M212="NO"),IFERROR($H212,0),0))</f>
        <v/>
      </c>
      <c r="O212" s="9">
        <f>IF(COUNTA($A212:$K212)=0,"",IF($M212="SI","CUFE o factura duplicada dentro del reporte; no se suma dos veces",IF(IFERROR($H212,0)&lt;=0,"DIAN reporta valor susceptible 0",IF($L212="NO",IFERROR(LOOKUP(2,1/((LISTS!$M$2:$M$13&lt;&gt;"")*ISNUMBER(SEARCH(LISTS!$M$2:$M$13,$I212))),LISTS!$O$2:$O$13),"Medio de pago no elegible o no identificado por DIAN"),"Apta automaticamente por pago electronico y base positiva"))))</f>
        <v/>
      </c>
    </row>
    <row r="213">
      <c r="A213" s="9" t="n"/>
      <c r="B213" s="9" t="n"/>
      <c r="C213" s="12" t="n"/>
      <c r="D213" s="11" t="n"/>
      <c r="E213" s="11" t="n"/>
      <c r="F213" s="11" t="n"/>
      <c r="G213" s="11" t="n"/>
      <c r="H213" s="11" t="n"/>
      <c r="I213" s="9" t="n"/>
      <c r="J213" s="9" t="n"/>
      <c r="K213" s="9" t="n"/>
      <c r="L213" s="9">
        <f>IF(COUNTA($A213:$K213)=0,"",IF(AND(IFERROR($H213,0)&gt;0,LEN(TRIM($K213&amp;""))&gt;0,IFERROR(LOOKUP(2,1/((LISTS!$M$2:$M$13&lt;&gt;"")*ISNUMBER(SEARCH(LISTS!$M$2:$M$13,$I213))),LISTS!$N$2:$N$13),"NO")="SI"),"SI","NO"))</f>
        <v/>
      </c>
      <c r="M213" s="9">
        <f>IF(COUNTA($A213:$K213)=0,"",IF($K213&lt;&gt;"",IF(COUNTIF($K$19:$K213,$K213)&gt;1,"SI","NO"),IF(COUNTIFS($A$19:$A213,$A213,$C$19:$C213,$C213,$J$19:$J213,$J213,$D$19:$D213,$D213)&gt;1,"SI","NO")))</f>
        <v/>
      </c>
      <c r="N213" s="11">
        <f>IF(COUNTA($A213:$K213)=0,"",IF(AND($L213="SI",$M213="NO"),IFERROR($H213,0),0))</f>
        <v/>
      </c>
      <c r="O213" s="9">
        <f>IF(COUNTA($A213:$K213)=0,"",IF($M213="SI","CUFE o factura duplicada dentro del reporte; no se suma dos veces",IF(IFERROR($H213,0)&lt;=0,"DIAN reporta valor susceptible 0",IF($L213="NO",IFERROR(LOOKUP(2,1/((LISTS!$M$2:$M$13&lt;&gt;"")*ISNUMBER(SEARCH(LISTS!$M$2:$M$13,$I213))),LISTS!$O$2:$O$13),"Medio de pago no elegible o no identificado por DIAN"),"Apta automaticamente por pago electronico y base positiva"))))</f>
        <v/>
      </c>
    </row>
    <row r="214">
      <c r="A214" s="9" t="n"/>
      <c r="B214" s="9" t="n"/>
      <c r="C214" s="12" t="n"/>
      <c r="D214" s="11" t="n"/>
      <c r="E214" s="11" t="n"/>
      <c r="F214" s="11" t="n"/>
      <c r="G214" s="11" t="n"/>
      <c r="H214" s="11" t="n"/>
      <c r="I214" s="9" t="n"/>
      <c r="J214" s="9" t="n"/>
      <c r="K214" s="9" t="n"/>
      <c r="L214" s="9">
        <f>IF(COUNTA($A214:$K214)=0,"",IF(AND(IFERROR($H214,0)&gt;0,LEN(TRIM($K214&amp;""))&gt;0,IFERROR(LOOKUP(2,1/((LISTS!$M$2:$M$13&lt;&gt;"")*ISNUMBER(SEARCH(LISTS!$M$2:$M$13,$I214))),LISTS!$N$2:$N$13),"NO")="SI"),"SI","NO"))</f>
        <v/>
      </c>
      <c r="M214" s="9">
        <f>IF(COUNTA($A214:$K214)=0,"",IF($K214&lt;&gt;"",IF(COUNTIF($K$19:$K214,$K214)&gt;1,"SI","NO"),IF(COUNTIFS($A$19:$A214,$A214,$C$19:$C214,$C214,$J$19:$J214,$J214,$D$19:$D214,$D214)&gt;1,"SI","NO")))</f>
        <v/>
      </c>
      <c r="N214" s="11">
        <f>IF(COUNTA($A214:$K214)=0,"",IF(AND($L214="SI",$M214="NO"),IFERROR($H214,0),0))</f>
        <v/>
      </c>
      <c r="O214" s="9">
        <f>IF(COUNTA($A214:$K214)=0,"",IF($M214="SI","CUFE o factura duplicada dentro del reporte; no se suma dos veces",IF(IFERROR($H214,0)&lt;=0,"DIAN reporta valor susceptible 0",IF($L214="NO",IFERROR(LOOKUP(2,1/((LISTS!$M$2:$M$13&lt;&gt;"")*ISNUMBER(SEARCH(LISTS!$M$2:$M$13,$I214))),LISTS!$O$2:$O$13),"Medio de pago no elegible o no identificado por DIAN"),"Apta automaticamente por pago electronico y base positiva"))))</f>
        <v/>
      </c>
    </row>
    <row r="215">
      <c r="A215" s="9" t="n"/>
      <c r="B215" s="9" t="n"/>
      <c r="C215" s="12" t="n"/>
      <c r="D215" s="11" t="n"/>
      <c r="E215" s="11" t="n"/>
      <c r="F215" s="11" t="n"/>
      <c r="G215" s="11" t="n"/>
      <c r="H215" s="11" t="n"/>
      <c r="I215" s="9" t="n"/>
      <c r="J215" s="9" t="n"/>
      <c r="K215" s="9" t="n"/>
      <c r="L215" s="9">
        <f>IF(COUNTA($A215:$K215)=0,"",IF(AND(IFERROR($H215,0)&gt;0,LEN(TRIM($K215&amp;""))&gt;0,IFERROR(LOOKUP(2,1/((LISTS!$M$2:$M$13&lt;&gt;"")*ISNUMBER(SEARCH(LISTS!$M$2:$M$13,$I215))),LISTS!$N$2:$N$13),"NO")="SI"),"SI","NO"))</f>
        <v/>
      </c>
      <c r="M215" s="9">
        <f>IF(COUNTA($A215:$K215)=0,"",IF($K215&lt;&gt;"",IF(COUNTIF($K$19:$K215,$K215)&gt;1,"SI","NO"),IF(COUNTIFS($A$19:$A215,$A215,$C$19:$C215,$C215,$J$19:$J215,$J215,$D$19:$D215,$D215)&gt;1,"SI","NO")))</f>
        <v/>
      </c>
      <c r="N215" s="11">
        <f>IF(COUNTA($A215:$K215)=0,"",IF(AND($L215="SI",$M215="NO"),IFERROR($H215,0),0))</f>
        <v/>
      </c>
      <c r="O215" s="9">
        <f>IF(COUNTA($A215:$K215)=0,"",IF($M215="SI","CUFE o factura duplicada dentro del reporte; no se suma dos veces",IF(IFERROR($H215,0)&lt;=0,"DIAN reporta valor susceptible 0",IF($L215="NO",IFERROR(LOOKUP(2,1/((LISTS!$M$2:$M$13&lt;&gt;"")*ISNUMBER(SEARCH(LISTS!$M$2:$M$13,$I215))),LISTS!$O$2:$O$13),"Medio de pago no elegible o no identificado por DIAN"),"Apta automaticamente por pago electronico y base positiva"))))</f>
        <v/>
      </c>
    </row>
    <row r="216">
      <c r="A216" s="9" t="n"/>
      <c r="B216" s="9" t="n"/>
      <c r="C216" s="12" t="n"/>
      <c r="D216" s="11" t="n"/>
      <c r="E216" s="11" t="n"/>
      <c r="F216" s="11" t="n"/>
      <c r="G216" s="11" t="n"/>
      <c r="H216" s="11" t="n"/>
      <c r="I216" s="9" t="n"/>
      <c r="J216" s="9" t="n"/>
      <c r="K216" s="9" t="n"/>
      <c r="L216" s="9">
        <f>IF(COUNTA($A216:$K216)=0,"",IF(AND(IFERROR($H216,0)&gt;0,LEN(TRIM($K216&amp;""))&gt;0,IFERROR(LOOKUP(2,1/((LISTS!$M$2:$M$13&lt;&gt;"")*ISNUMBER(SEARCH(LISTS!$M$2:$M$13,$I216))),LISTS!$N$2:$N$13),"NO")="SI"),"SI","NO"))</f>
        <v/>
      </c>
      <c r="M216" s="9">
        <f>IF(COUNTA($A216:$K216)=0,"",IF($K216&lt;&gt;"",IF(COUNTIF($K$19:$K216,$K216)&gt;1,"SI","NO"),IF(COUNTIFS($A$19:$A216,$A216,$C$19:$C216,$C216,$J$19:$J216,$J216,$D$19:$D216,$D216)&gt;1,"SI","NO")))</f>
        <v/>
      </c>
      <c r="N216" s="11">
        <f>IF(COUNTA($A216:$K216)=0,"",IF(AND($L216="SI",$M216="NO"),IFERROR($H216,0),0))</f>
        <v/>
      </c>
      <c r="O216" s="9">
        <f>IF(COUNTA($A216:$K216)=0,"",IF($M216="SI","CUFE o factura duplicada dentro del reporte; no se suma dos veces",IF(IFERROR($H216,0)&lt;=0,"DIAN reporta valor susceptible 0",IF($L216="NO",IFERROR(LOOKUP(2,1/((LISTS!$M$2:$M$13&lt;&gt;"")*ISNUMBER(SEARCH(LISTS!$M$2:$M$13,$I216))),LISTS!$O$2:$O$13),"Medio de pago no elegible o no identificado por DIAN"),"Apta automaticamente por pago electronico y base positiva"))))</f>
        <v/>
      </c>
    </row>
    <row r="217">
      <c r="A217" s="9" t="n"/>
      <c r="B217" s="9" t="n"/>
      <c r="C217" s="12" t="n"/>
      <c r="D217" s="11" t="n"/>
      <c r="E217" s="11" t="n"/>
      <c r="F217" s="11" t="n"/>
      <c r="G217" s="11" t="n"/>
      <c r="H217" s="11" t="n"/>
      <c r="I217" s="9" t="n"/>
      <c r="J217" s="9" t="n"/>
      <c r="K217" s="9" t="n"/>
      <c r="L217" s="9">
        <f>IF(COUNTA($A217:$K217)=0,"",IF(AND(IFERROR($H217,0)&gt;0,LEN(TRIM($K217&amp;""))&gt;0,IFERROR(LOOKUP(2,1/((LISTS!$M$2:$M$13&lt;&gt;"")*ISNUMBER(SEARCH(LISTS!$M$2:$M$13,$I217))),LISTS!$N$2:$N$13),"NO")="SI"),"SI","NO"))</f>
        <v/>
      </c>
      <c r="M217" s="9">
        <f>IF(COUNTA($A217:$K217)=0,"",IF($K217&lt;&gt;"",IF(COUNTIF($K$19:$K217,$K217)&gt;1,"SI","NO"),IF(COUNTIFS($A$19:$A217,$A217,$C$19:$C217,$C217,$J$19:$J217,$J217,$D$19:$D217,$D217)&gt;1,"SI","NO")))</f>
        <v/>
      </c>
      <c r="N217" s="11">
        <f>IF(COUNTA($A217:$K217)=0,"",IF(AND($L217="SI",$M217="NO"),IFERROR($H217,0),0))</f>
        <v/>
      </c>
      <c r="O217" s="9">
        <f>IF(COUNTA($A217:$K217)=0,"",IF($M217="SI","CUFE o factura duplicada dentro del reporte; no se suma dos veces",IF(IFERROR($H217,0)&lt;=0,"DIAN reporta valor susceptible 0",IF($L217="NO",IFERROR(LOOKUP(2,1/((LISTS!$M$2:$M$13&lt;&gt;"")*ISNUMBER(SEARCH(LISTS!$M$2:$M$13,$I217))),LISTS!$O$2:$O$13),"Medio de pago no elegible o no identificado por DIAN"),"Apta automaticamente por pago electronico y base positiva"))))</f>
        <v/>
      </c>
    </row>
    <row r="218">
      <c r="A218" s="9" t="n"/>
      <c r="B218" s="9" t="n"/>
      <c r="C218" s="12" t="n"/>
      <c r="D218" s="11" t="n"/>
      <c r="E218" s="11" t="n"/>
      <c r="F218" s="11" t="n"/>
      <c r="G218" s="11" t="n"/>
      <c r="H218" s="11" t="n"/>
      <c r="I218" s="9" t="n"/>
      <c r="J218" s="9" t="n"/>
      <c r="K218" s="9" t="n"/>
      <c r="L218" s="9">
        <f>IF(COUNTA($A218:$K218)=0,"",IF(AND(IFERROR($H218,0)&gt;0,LEN(TRIM($K218&amp;""))&gt;0,IFERROR(LOOKUP(2,1/((LISTS!$M$2:$M$13&lt;&gt;"")*ISNUMBER(SEARCH(LISTS!$M$2:$M$13,$I218))),LISTS!$N$2:$N$13),"NO")="SI"),"SI","NO"))</f>
        <v/>
      </c>
      <c r="M218" s="9">
        <f>IF(COUNTA($A218:$K218)=0,"",IF($K218&lt;&gt;"",IF(COUNTIF($K$19:$K218,$K218)&gt;1,"SI","NO"),IF(COUNTIFS($A$19:$A218,$A218,$C$19:$C218,$C218,$J$19:$J218,$J218,$D$19:$D218,$D218)&gt;1,"SI","NO")))</f>
        <v/>
      </c>
      <c r="N218" s="11">
        <f>IF(COUNTA($A218:$K218)=0,"",IF(AND($L218="SI",$M218="NO"),IFERROR($H218,0),0))</f>
        <v/>
      </c>
      <c r="O218" s="9">
        <f>IF(COUNTA($A218:$K218)=0,"",IF($M218="SI","CUFE o factura duplicada dentro del reporte; no se suma dos veces",IF(IFERROR($H218,0)&lt;=0,"DIAN reporta valor susceptible 0",IF($L218="NO",IFERROR(LOOKUP(2,1/((LISTS!$M$2:$M$13&lt;&gt;"")*ISNUMBER(SEARCH(LISTS!$M$2:$M$13,$I218))),LISTS!$O$2:$O$13),"Medio de pago no elegible o no identificado por DIAN"),"Apta automaticamente por pago electronico y base positiva"))))</f>
        <v/>
      </c>
    </row>
    <row r="219">
      <c r="A219" s="9" t="n"/>
      <c r="B219" s="9" t="n"/>
      <c r="C219" s="12" t="n"/>
      <c r="D219" s="11" t="n"/>
      <c r="E219" s="11" t="n"/>
      <c r="F219" s="11" t="n"/>
      <c r="G219" s="11" t="n"/>
      <c r="H219" s="11" t="n"/>
      <c r="I219" s="9" t="n"/>
      <c r="J219" s="9" t="n"/>
      <c r="K219" s="9" t="n"/>
      <c r="L219" s="9">
        <f>IF(COUNTA($A219:$K219)=0,"",IF(AND(IFERROR($H219,0)&gt;0,LEN(TRIM($K219&amp;""))&gt;0,IFERROR(LOOKUP(2,1/((LISTS!$M$2:$M$13&lt;&gt;"")*ISNUMBER(SEARCH(LISTS!$M$2:$M$13,$I219))),LISTS!$N$2:$N$13),"NO")="SI"),"SI","NO"))</f>
        <v/>
      </c>
      <c r="M219" s="9">
        <f>IF(COUNTA($A219:$K219)=0,"",IF($K219&lt;&gt;"",IF(COUNTIF($K$19:$K219,$K219)&gt;1,"SI","NO"),IF(COUNTIFS($A$19:$A219,$A219,$C$19:$C219,$C219,$J$19:$J219,$J219,$D$19:$D219,$D219)&gt;1,"SI","NO")))</f>
        <v/>
      </c>
      <c r="N219" s="11">
        <f>IF(COUNTA($A219:$K219)=0,"",IF(AND($L219="SI",$M219="NO"),IFERROR($H219,0),0))</f>
        <v/>
      </c>
      <c r="O219" s="9">
        <f>IF(COUNTA($A219:$K219)=0,"",IF($M219="SI","CUFE o factura duplicada dentro del reporte; no se suma dos veces",IF(IFERROR($H219,0)&lt;=0,"DIAN reporta valor susceptible 0",IF($L219="NO",IFERROR(LOOKUP(2,1/((LISTS!$M$2:$M$13&lt;&gt;"")*ISNUMBER(SEARCH(LISTS!$M$2:$M$13,$I219))),LISTS!$O$2:$O$13),"Medio de pago no elegible o no identificado por DIAN"),"Apta automaticamente por pago electronico y base positiva"))))</f>
        <v/>
      </c>
    </row>
    <row r="220">
      <c r="A220" s="9" t="n"/>
      <c r="B220" s="9" t="n"/>
      <c r="C220" s="12" t="n"/>
      <c r="D220" s="11" t="n"/>
      <c r="E220" s="11" t="n"/>
      <c r="F220" s="11" t="n"/>
      <c r="G220" s="11" t="n"/>
      <c r="H220" s="11" t="n"/>
      <c r="I220" s="9" t="n"/>
      <c r="J220" s="9" t="n"/>
      <c r="K220" s="9" t="n"/>
      <c r="L220" s="9">
        <f>IF(COUNTA($A220:$K220)=0,"",IF(AND(IFERROR($H220,0)&gt;0,LEN(TRIM($K220&amp;""))&gt;0,IFERROR(LOOKUP(2,1/((LISTS!$M$2:$M$13&lt;&gt;"")*ISNUMBER(SEARCH(LISTS!$M$2:$M$13,$I220))),LISTS!$N$2:$N$13),"NO")="SI"),"SI","NO"))</f>
        <v/>
      </c>
      <c r="M220" s="9">
        <f>IF(COUNTA($A220:$K220)=0,"",IF($K220&lt;&gt;"",IF(COUNTIF($K$19:$K220,$K220)&gt;1,"SI","NO"),IF(COUNTIFS($A$19:$A220,$A220,$C$19:$C220,$C220,$J$19:$J220,$J220,$D$19:$D220,$D220)&gt;1,"SI","NO")))</f>
        <v/>
      </c>
      <c r="N220" s="11">
        <f>IF(COUNTA($A220:$K220)=0,"",IF(AND($L220="SI",$M220="NO"),IFERROR($H220,0),0))</f>
        <v/>
      </c>
      <c r="O220" s="9">
        <f>IF(COUNTA($A220:$K220)=0,"",IF($M220="SI","CUFE o factura duplicada dentro del reporte; no se suma dos veces",IF(IFERROR($H220,0)&lt;=0,"DIAN reporta valor susceptible 0",IF($L220="NO",IFERROR(LOOKUP(2,1/((LISTS!$M$2:$M$13&lt;&gt;"")*ISNUMBER(SEARCH(LISTS!$M$2:$M$13,$I220))),LISTS!$O$2:$O$13),"Medio de pago no elegible o no identificado por DIAN"),"Apta automaticamente por pago electronico y base positiva"))))</f>
        <v/>
      </c>
    </row>
    <row r="221">
      <c r="A221" s="9" t="n"/>
      <c r="B221" s="9" t="n"/>
      <c r="C221" s="12" t="n"/>
      <c r="D221" s="11" t="n"/>
      <c r="E221" s="11" t="n"/>
      <c r="F221" s="11" t="n"/>
      <c r="G221" s="11" t="n"/>
      <c r="H221" s="11" t="n"/>
      <c r="I221" s="9" t="n"/>
      <c r="J221" s="9" t="n"/>
      <c r="K221" s="9" t="n"/>
      <c r="L221" s="9">
        <f>IF(COUNTA($A221:$K221)=0,"",IF(AND(IFERROR($H221,0)&gt;0,LEN(TRIM($K221&amp;""))&gt;0,IFERROR(LOOKUP(2,1/((LISTS!$M$2:$M$13&lt;&gt;"")*ISNUMBER(SEARCH(LISTS!$M$2:$M$13,$I221))),LISTS!$N$2:$N$13),"NO")="SI"),"SI","NO"))</f>
        <v/>
      </c>
      <c r="M221" s="9">
        <f>IF(COUNTA($A221:$K221)=0,"",IF($K221&lt;&gt;"",IF(COUNTIF($K$19:$K221,$K221)&gt;1,"SI","NO"),IF(COUNTIFS($A$19:$A221,$A221,$C$19:$C221,$C221,$J$19:$J221,$J221,$D$19:$D221,$D221)&gt;1,"SI","NO")))</f>
        <v/>
      </c>
      <c r="N221" s="11">
        <f>IF(COUNTA($A221:$K221)=0,"",IF(AND($L221="SI",$M221="NO"),IFERROR($H221,0),0))</f>
        <v/>
      </c>
      <c r="O221" s="9">
        <f>IF(COUNTA($A221:$K221)=0,"",IF($M221="SI","CUFE o factura duplicada dentro del reporte; no se suma dos veces",IF(IFERROR($H221,0)&lt;=0,"DIAN reporta valor susceptible 0",IF($L221="NO",IFERROR(LOOKUP(2,1/((LISTS!$M$2:$M$13&lt;&gt;"")*ISNUMBER(SEARCH(LISTS!$M$2:$M$13,$I221))),LISTS!$O$2:$O$13),"Medio de pago no elegible o no identificado por DIAN"),"Apta automaticamente por pago electronico y base positiva"))))</f>
        <v/>
      </c>
    </row>
    <row r="222">
      <c r="A222" s="9" t="n"/>
      <c r="B222" s="9" t="n"/>
      <c r="C222" s="12" t="n"/>
      <c r="D222" s="11" t="n"/>
      <c r="E222" s="11" t="n"/>
      <c r="F222" s="11" t="n"/>
      <c r="G222" s="11" t="n"/>
      <c r="H222" s="11" t="n"/>
      <c r="I222" s="9" t="n"/>
      <c r="J222" s="9" t="n"/>
      <c r="K222" s="9" t="n"/>
      <c r="L222" s="9">
        <f>IF(COUNTA($A222:$K222)=0,"",IF(AND(IFERROR($H222,0)&gt;0,LEN(TRIM($K222&amp;""))&gt;0,IFERROR(LOOKUP(2,1/((LISTS!$M$2:$M$13&lt;&gt;"")*ISNUMBER(SEARCH(LISTS!$M$2:$M$13,$I222))),LISTS!$N$2:$N$13),"NO")="SI"),"SI","NO"))</f>
        <v/>
      </c>
      <c r="M222" s="9">
        <f>IF(COUNTA($A222:$K222)=0,"",IF($K222&lt;&gt;"",IF(COUNTIF($K$19:$K222,$K222)&gt;1,"SI","NO"),IF(COUNTIFS($A$19:$A222,$A222,$C$19:$C222,$C222,$J$19:$J222,$J222,$D$19:$D222,$D222)&gt;1,"SI","NO")))</f>
        <v/>
      </c>
      <c r="N222" s="11">
        <f>IF(COUNTA($A222:$K222)=0,"",IF(AND($L222="SI",$M222="NO"),IFERROR($H222,0),0))</f>
        <v/>
      </c>
      <c r="O222" s="9">
        <f>IF(COUNTA($A222:$K222)=0,"",IF($M222="SI","CUFE o factura duplicada dentro del reporte; no se suma dos veces",IF(IFERROR($H222,0)&lt;=0,"DIAN reporta valor susceptible 0",IF($L222="NO",IFERROR(LOOKUP(2,1/((LISTS!$M$2:$M$13&lt;&gt;"")*ISNUMBER(SEARCH(LISTS!$M$2:$M$13,$I222))),LISTS!$O$2:$O$13),"Medio de pago no elegible o no identificado por DIAN"),"Apta automaticamente por pago electronico y base positiva"))))</f>
        <v/>
      </c>
    </row>
    <row r="223">
      <c r="A223" s="9" t="n"/>
      <c r="B223" s="9" t="n"/>
      <c r="C223" s="12" t="n"/>
      <c r="D223" s="11" t="n"/>
      <c r="E223" s="11" t="n"/>
      <c r="F223" s="11" t="n"/>
      <c r="G223" s="11" t="n"/>
      <c r="H223" s="11" t="n"/>
      <c r="I223" s="9" t="n"/>
      <c r="J223" s="9" t="n"/>
      <c r="K223" s="9" t="n"/>
      <c r="L223" s="9">
        <f>IF(COUNTA($A223:$K223)=0,"",IF(AND(IFERROR($H223,0)&gt;0,LEN(TRIM($K223&amp;""))&gt;0,IFERROR(LOOKUP(2,1/((LISTS!$M$2:$M$13&lt;&gt;"")*ISNUMBER(SEARCH(LISTS!$M$2:$M$13,$I223))),LISTS!$N$2:$N$13),"NO")="SI"),"SI","NO"))</f>
        <v/>
      </c>
      <c r="M223" s="9">
        <f>IF(COUNTA($A223:$K223)=0,"",IF($K223&lt;&gt;"",IF(COUNTIF($K$19:$K223,$K223)&gt;1,"SI","NO"),IF(COUNTIFS($A$19:$A223,$A223,$C$19:$C223,$C223,$J$19:$J223,$J223,$D$19:$D223,$D223)&gt;1,"SI","NO")))</f>
        <v/>
      </c>
      <c r="N223" s="11">
        <f>IF(COUNTA($A223:$K223)=0,"",IF(AND($L223="SI",$M223="NO"),IFERROR($H223,0),0))</f>
        <v/>
      </c>
      <c r="O223" s="9">
        <f>IF(COUNTA($A223:$K223)=0,"",IF($M223="SI","CUFE o factura duplicada dentro del reporte; no se suma dos veces",IF(IFERROR($H223,0)&lt;=0,"DIAN reporta valor susceptible 0",IF($L223="NO",IFERROR(LOOKUP(2,1/((LISTS!$M$2:$M$13&lt;&gt;"")*ISNUMBER(SEARCH(LISTS!$M$2:$M$13,$I223))),LISTS!$O$2:$O$13),"Medio de pago no elegible o no identificado por DIAN"),"Apta automaticamente por pago electronico y base positiva"))))</f>
        <v/>
      </c>
    </row>
    <row r="224">
      <c r="A224" s="9" t="n"/>
      <c r="B224" s="9" t="n"/>
      <c r="C224" s="12" t="n"/>
      <c r="D224" s="11" t="n"/>
      <c r="E224" s="11" t="n"/>
      <c r="F224" s="11" t="n"/>
      <c r="G224" s="11" t="n"/>
      <c r="H224" s="11" t="n"/>
      <c r="I224" s="9" t="n"/>
      <c r="J224" s="9" t="n"/>
      <c r="K224" s="9" t="n"/>
      <c r="L224" s="9">
        <f>IF(COUNTA($A224:$K224)=0,"",IF(AND(IFERROR($H224,0)&gt;0,LEN(TRIM($K224&amp;""))&gt;0,IFERROR(LOOKUP(2,1/((LISTS!$M$2:$M$13&lt;&gt;"")*ISNUMBER(SEARCH(LISTS!$M$2:$M$13,$I224))),LISTS!$N$2:$N$13),"NO")="SI"),"SI","NO"))</f>
        <v/>
      </c>
      <c r="M224" s="9">
        <f>IF(COUNTA($A224:$K224)=0,"",IF($K224&lt;&gt;"",IF(COUNTIF($K$19:$K224,$K224)&gt;1,"SI","NO"),IF(COUNTIFS($A$19:$A224,$A224,$C$19:$C224,$C224,$J$19:$J224,$J224,$D$19:$D224,$D224)&gt;1,"SI","NO")))</f>
        <v/>
      </c>
      <c r="N224" s="11">
        <f>IF(COUNTA($A224:$K224)=0,"",IF(AND($L224="SI",$M224="NO"),IFERROR($H224,0),0))</f>
        <v/>
      </c>
      <c r="O224" s="9">
        <f>IF(COUNTA($A224:$K224)=0,"",IF($M224="SI","CUFE o factura duplicada dentro del reporte; no se suma dos veces",IF(IFERROR($H224,0)&lt;=0,"DIAN reporta valor susceptible 0",IF($L224="NO",IFERROR(LOOKUP(2,1/((LISTS!$M$2:$M$13&lt;&gt;"")*ISNUMBER(SEARCH(LISTS!$M$2:$M$13,$I224))),LISTS!$O$2:$O$13),"Medio de pago no elegible o no identificado por DIAN"),"Apta automaticamente por pago electronico y base positiva"))))</f>
        <v/>
      </c>
    </row>
    <row r="225">
      <c r="A225" s="9" t="n"/>
      <c r="B225" s="9" t="n"/>
      <c r="C225" s="12" t="n"/>
      <c r="D225" s="11" t="n"/>
      <c r="E225" s="11" t="n"/>
      <c r="F225" s="11" t="n"/>
      <c r="G225" s="11" t="n"/>
      <c r="H225" s="11" t="n"/>
      <c r="I225" s="9" t="n"/>
      <c r="J225" s="9" t="n"/>
      <c r="K225" s="9" t="n"/>
      <c r="L225" s="9">
        <f>IF(COUNTA($A225:$K225)=0,"",IF(AND(IFERROR($H225,0)&gt;0,LEN(TRIM($K225&amp;""))&gt;0,IFERROR(LOOKUP(2,1/((LISTS!$M$2:$M$13&lt;&gt;"")*ISNUMBER(SEARCH(LISTS!$M$2:$M$13,$I225))),LISTS!$N$2:$N$13),"NO")="SI"),"SI","NO"))</f>
        <v/>
      </c>
      <c r="M225" s="9">
        <f>IF(COUNTA($A225:$K225)=0,"",IF($K225&lt;&gt;"",IF(COUNTIF($K$19:$K225,$K225)&gt;1,"SI","NO"),IF(COUNTIFS($A$19:$A225,$A225,$C$19:$C225,$C225,$J$19:$J225,$J225,$D$19:$D225,$D225)&gt;1,"SI","NO")))</f>
        <v/>
      </c>
      <c r="N225" s="11">
        <f>IF(COUNTA($A225:$K225)=0,"",IF(AND($L225="SI",$M225="NO"),IFERROR($H225,0),0))</f>
        <v/>
      </c>
      <c r="O225" s="9">
        <f>IF(COUNTA($A225:$K225)=0,"",IF($M225="SI","CUFE o factura duplicada dentro del reporte; no se suma dos veces",IF(IFERROR($H225,0)&lt;=0,"DIAN reporta valor susceptible 0",IF($L225="NO",IFERROR(LOOKUP(2,1/((LISTS!$M$2:$M$13&lt;&gt;"")*ISNUMBER(SEARCH(LISTS!$M$2:$M$13,$I225))),LISTS!$O$2:$O$13),"Medio de pago no elegible o no identificado por DIAN"),"Apta automaticamente por pago electronico y base positiva"))))</f>
        <v/>
      </c>
    </row>
    <row r="226">
      <c r="A226" s="9" t="n"/>
      <c r="B226" s="9" t="n"/>
      <c r="C226" s="12" t="n"/>
      <c r="D226" s="11" t="n"/>
      <c r="E226" s="11" t="n"/>
      <c r="F226" s="11" t="n"/>
      <c r="G226" s="11" t="n"/>
      <c r="H226" s="11" t="n"/>
      <c r="I226" s="9" t="n"/>
      <c r="J226" s="9" t="n"/>
      <c r="K226" s="9" t="n"/>
      <c r="L226" s="9">
        <f>IF(COUNTA($A226:$K226)=0,"",IF(AND(IFERROR($H226,0)&gt;0,LEN(TRIM($K226&amp;""))&gt;0,IFERROR(LOOKUP(2,1/((LISTS!$M$2:$M$13&lt;&gt;"")*ISNUMBER(SEARCH(LISTS!$M$2:$M$13,$I226))),LISTS!$N$2:$N$13),"NO")="SI"),"SI","NO"))</f>
        <v/>
      </c>
      <c r="M226" s="9">
        <f>IF(COUNTA($A226:$K226)=0,"",IF($K226&lt;&gt;"",IF(COUNTIF($K$19:$K226,$K226)&gt;1,"SI","NO"),IF(COUNTIFS($A$19:$A226,$A226,$C$19:$C226,$C226,$J$19:$J226,$J226,$D$19:$D226,$D226)&gt;1,"SI","NO")))</f>
        <v/>
      </c>
      <c r="N226" s="11">
        <f>IF(COUNTA($A226:$K226)=0,"",IF(AND($L226="SI",$M226="NO"),IFERROR($H226,0),0))</f>
        <v/>
      </c>
      <c r="O226" s="9">
        <f>IF(COUNTA($A226:$K226)=0,"",IF($M226="SI","CUFE o factura duplicada dentro del reporte; no se suma dos veces",IF(IFERROR($H226,0)&lt;=0,"DIAN reporta valor susceptible 0",IF($L226="NO",IFERROR(LOOKUP(2,1/((LISTS!$M$2:$M$13&lt;&gt;"")*ISNUMBER(SEARCH(LISTS!$M$2:$M$13,$I226))),LISTS!$O$2:$O$13),"Medio de pago no elegible o no identificado por DIAN"),"Apta automaticamente por pago electronico y base positiva"))))</f>
        <v/>
      </c>
    </row>
    <row r="227">
      <c r="A227" s="9" t="n"/>
      <c r="B227" s="9" t="n"/>
      <c r="C227" s="12" t="n"/>
      <c r="D227" s="11" t="n"/>
      <c r="E227" s="11" t="n"/>
      <c r="F227" s="11" t="n"/>
      <c r="G227" s="11" t="n"/>
      <c r="H227" s="11" t="n"/>
      <c r="I227" s="9" t="n"/>
      <c r="J227" s="9" t="n"/>
      <c r="K227" s="9" t="n"/>
      <c r="L227" s="9">
        <f>IF(COUNTA($A227:$K227)=0,"",IF(AND(IFERROR($H227,0)&gt;0,LEN(TRIM($K227&amp;""))&gt;0,IFERROR(LOOKUP(2,1/((LISTS!$M$2:$M$13&lt;&gt;"")*ISNUMBER(SEARCH(LISTS!$M$2:$M$13,$I227))),LISTS!$N$2:$N$13),"NO")="SI"),"SI","NO"))</f>
        <v/>
      </c>
      <c r="M227" s="9">
        <f>IF(COUNTA($A227:$K227)=0,"",IF($K227&lt;&gt;"",IF(COUNTIF($K$19:$K227,$K227)&gt;1,"SI","NO"),IF(COUNTIFS($A$19:$A227,$A227,$C$19:$C227,$C227,$J$19:$J227,$J227,$D$19:$D227,$D227)&gt;1,"SI","NO")))</f>
        <v/>
      </c>
      <c r="N227" s="11">
        <f>IF(COUNTA($A227:$K227)=0,"",IF(AND($L227="SI",$M227="NO"),IFERROR($H227,0),0))</f>
        <v/>
      </c>
      <c r="O227" s="9">
        <f>IF(COUNTA($A227:$K227)=0,"",IF($M227="SI","CUFE o factura duplicada dentro del reporte; no se suma dos veces",IF(IFERROR($H227,0)&lt;=0,"DIAN reporta valor susceptible 0",IF($L227="NO",IFERROR(LOOKUP(2,1/((LISTS!$M$2:$M$13&lt;&gt;"")*ISNUMBER(SEARCH(LISTS!$M$2:$M$13,$I227))),LISTS!$O$2:$O$13),"Medio de pago no elegible o no identificado por DIAN"),"Apta automaticamente por pago electronico y base positiva"))))</f>
        <v/>
      </c>
    </row>
    <row r="228">
      <c r="A228" s="9" t="n"/>
      <c r="B228" s="9" t="n"/>
      <c r="C228" s="12" t="n"/>
      <c r="D228" s="11" t="n"/>
      <c r="E228" s="11" t="n"/>
      <c r="F228" s="11" t="n"/>
      <c r="G228" s="11" t="n"/>
      <c r="H228" s="11" t="n"/>
      <c r="I228" s="9" t="n"/>
      <c r="J228" s="9" t="n"/>
      <c r="K228" s="9" t="n"/>
      <c r="L228" s="9">
        <f>IF(COUNTA($A228:$K228)=0,"",IF(AND(IFERROR($H228,0)&gt;0,LEN(TRIM($K228&amp;""))&gt;0,IFERROR(LOOKUP(2,1/((LISTS!$M$2:$M$13&lt;&gt;"")*ISNUMBER(SEARCH(LISTS!$M$2:$M$13,$I228))),LISTS!$N$2:$N$13),"NO")="SI"),"SI","NO"))</f>
        <v/>
      </c>
      <c r="M228" s="9">
        <f>IF(COUNTA($A228:$K228)=0,"",IF($K228&lt;&gt;"",IF(COUNTIF($K$19:$K228,$K228)&gt;1,"SI","NO"),IF(COUNTIFS($A$19:$A228,$A228,$C$19:$C228,$C228,$J$19:$J228,$J228,$D$19:$D228,$D228)&gt;1,"SI","NO")))</f>
        <v/>
      </c>
      <c r="N228" s="11">
        <f>IF(COUNTA($A228:$K228)=0,"",IF(AND($L228="SI",$M228="NO"),IFERROR($H228,0),0))</f>
        <v/>
      </c>
      <c r="O228" s="9">
        <f>IF(COUNTA($A228:$K228)=0,"",IF($M228="SI","CUFE o factura duplicada dentro del reporte; no se suma dos veces",IF(IFERROR($H228,0)&lt;=0,"DIAN reporta valor susceptible 0",IF($L228="NO",IFERROR(LOOKUP(2,1/((LISTS!$M$2:$M$13&lt;&gt;"")*ISNUMBER(SEARCH(LISTS!$M$2:$M$13,$I228))),LISTS!$O$2:$O$13),"Medio de pago no elegible o no identificado por DIAN"),"Apta automaticamente por pago electronico y base positiva"))))</f>
        <v/>
      </c>
    </row>
    <row r="229">
      <c r="A229" s="9" t="n"/>
      <c r="B229" s="9" t="n"/>
      <c r="C229" s="12" t="n"/>
      <c r="D229" s="11" t="n"/>
      <c r="E229" s="11" t="n"/>
      <c r="F229" s="11" t="n"/>
      <c r="G229" s="11" t="n"/>
      <c r="H229" s="11" t="n"/>
      <c r="I229" s="9" t="n"/>
      <c r="J229" s="9" t="n"/>
      <c r="K229" s="9" t="n"/>
      <c r="L229" s="9">
        <f>IF(COUNTA($A229:$K229)=0,"",IF(AND(IFERROR($H229,0)&gt;0,LEN(TRIM($K229&amp;""))&gt;0,IFERROR(LOOKUP(2,1/((LISTS!$M$2:$M$13&lt;&gt;"")*ISNUMBER(SEARCH(LISTS!$M$2:$M$13,$I229))),LISTS!$N$2:$N$13),"NO")="SI"),"SI","NO"))</f>
        <v/>
      </c>
      <c r="M229" s="9">
        <f>IF(COUNTA($A229:$K229)=0,"",IF($K229&lt;&gt;"",IF(COUNTIF($K$19:$K229,$K229)&gt;1,"SI","NO"),IF(COUNTIFS($A$19:$A229,$A229,$C$19:$C229,$C229,$J$19:$J229,$J229,$D$19:$D229,$D229)&gt;1,"SI","NO")))</f>
        <v/>
      </c>
      <c r="N229" s="11">
        <f>IF(COUNTA($A229:$K229)=0,"",IF(AND($L229="SI",$M229="NO"),IFERROR($H229,0),0))</f>
        <v/>
      </c>
      <c r="O229" s="9">
        <f>IF(COUNTA($A229:$K229)=0,"",IF($M229="SI","CUFE o factura duplicada dentro del reporte; no se suma dos veces",IF(IFERROR($H229,0)&lt;=0,"DIAN reporta valor susceptible 0",IF($L229="NO",IFERROR(LOOKUP(2,1/((LISTS!$M$2:$M$13&lt;&gt;"")*ISNUMBER(SEARCH(LISTS!$M$2:$M$13,$I229))),LISTS!$O$2:$O$13),"Medio de pago no elegible o no identificado por DIAN"),"Apta automaticamente por pago electronico y base positiva"))))</f>
        <v/>
      </c>
    </row>
    <row r="230">
      <c r="A230" s="9" t="n"/>
      <c r="B230" s="9" t="n"/>
      <c r="C230" s="12" t="n"/>
      <c r="D230" s="11" t="n"/>
      <c r="E230" s="11" t="n"/>
      <c r="F230" s="11" t="n"/>
      <c r="G230" s="11" t="n"/>
      <c r="H230" s="11" t="n"/>
      <c r="I230" s="9" t="n"/>
      <c r="J230" s="9" t="n"/>
      <c r="K230" s="9" t="n"/>
      <c r="L230" s="9">
        <f>IF(COUNTA($A230:$K230)=0,"",IF(AND(IFERROR($H230,0)&gt;0,LEN(TRIM($K230&amp;""))&gt;0,IFERROR(LOOKUP(2,1/((LISTS!$M$2:$M$13&lt;&gt;"")*ISNUMBER(SEARCH(LISTS!$M$2:$M$13,$I230))),LISTS!$N$2:$N$13),"NO")="SI"),"SI","NO"))</f>
        <v/>
      </c>
      <c r="M230" s="9">
        <f>IF(COUNTA($A230:$K230)=0,"",IF($K230&lt;&gt;"",IF(COUNTIF($K$19:$K230,$K230)&gt;1,"SI","NO"),IF(COUNTIFS($A$19:$A230,$A230,$C$19:$C230,$C230,$J$19:$J230,$J230,$D$19:$D230,$D230)&gt;1,"SI","NO")))</f>
        <v/>
      </c>
      <c r="N230" s="11">
        <f>IF(COUNTA($A230:$K230)=0,"",IF(AND($L230="SI",$M230="NO"),IFERROR($H230,0),0))</f>
        <v/>
      </c>
      <c r="O230" s="9">
        <f>IF(COUNTA($A230:$K230)=0,"",IF($M230="SI","CUFE o factura duplicada dentro del reporte; no se suma dos veces",IF(IFERROR($H230,0)&lt;=0,"DIAN reporta valor susceptible 0",IF($L230="NO",IFERROR(LOOKUP(2,1/((LISTS!$M$2:$M$13&lt;&gt;"")*ISNUMBER(SEARCH(LISTS!$M$2:$M$13,$I230))),LISTS!$O$2:$O$13),"Medio de pago no elegible o no identificado por DIAN"),"Apta automaticamente por pago electronico y base positiva"))))</f>
        <v/>
      </c>
    </row>
    <row r="231">
      <c r="A231" s="9" t="n"/>
      <c r="B231" s="9" t="n"/>
      <c r="C231" s="12" t="n"/>
      <c r="D231" s="11" t="n"/>
      <c r="E231" s="11" t="n"/>
      <c r="F231" s="11" t="n"/>
      <c r="G231" s="11" t="n"/>
      <c r="H231" s="11" t="n"/>
      <c r="I231" s="9" t="n"/>
      <c r="J231" s="9" t="n"/>
      <c r="K231" s="9" t="n"/>
      <c r="L231" s="9">
        <f>IF(COUNTA($A231:$K231)=0,"",IF(AND(IFERROR($H231,0)&gt;0,LEN(TRIM($K231&amp;""))&gt;0,IFERROR(LOOKUP(2,1/((LISTS!$M$2:$M$13&lt;&gt;"")*ISNUMBER(SEARCH(LISTS!$M$2:$M$13,$I231))),LISTS!$N$2:$N$13),"NO")="SI"),"SI","NO"))</f>
        <v/>
      </c>
      <c r="M231" s="9">
        <f>IF(COUNTA($A231:$K231)=0,"",IF($K231&lt;&gt;"",IF(COUNTIF($K$19:$K231,$K231)&gt;1,"SI","NO"),IF(COUNTIFS($A$19:$A231,$A231,$C$19:$C231,$C231,$J$19:$J231,$J231,$D$19:$D231,$D231)&gt;1,"SI","NO")))</f>
        <v/>
      </c>
      <c r="N231" s="11">
        <f>IF(COUNTA($A231:$K231)=0,"",IF(AND($L231="SI",$M231="NO"),IFERROR($H231,0),0))</f>
        <v/>
      </c>
      <c r="O231" s="9">
        <f>IF(COUNTA($A231:$K231)=0,"",IF($M231="SI","CUFE o factura duplicada dentro del reporte; no se suma dos veces",IF(IFERROR($H231,0)&lt;=0,"DIAN reporta valor susceptible 0",IF($L231="NO",IFERROR(LOOKUP(2,1/((LISTS!$M$2:$M$13&lt;&gt;"")*ISNUMBER(SEARCH(LISTS!$M$2:$M$13,$I231))),LISTS!$O$2:$O$13),"Medio de pago no elegible o no identificado por DIAN"),"Apta automaticamente por pago electronico y base positiva"))))</f>
        <v/>
      </c>
    </row>
    <row r="232">
      <c r="A232" s="9" t="n"/>
      <c r="B232" s="9" t="n"/>
      <c r="C232" s="12" t="n"/>
      <c r="D232" s="11" t="n"/>
      <c r="E232" s="11" t="n"/>
      <c r="F232" s="11" t="n"/>
      <c r="G232" s="11" t="n"/>
      <c r="H232" s="11" t="n"/>
      <c r="I232" s="9" t="n"/>
      <c r="J232" s="9" t="n"/>
      <c r="K232" s="9" t="n"/>
      <c r="L232" s="9">
        <f>IF(COUNTA($A232:$K232)=0,"",IF(AND(IFERROR($H232,0)&gt;0,LEN(TRIM($K232&amp;""))&gt;0,IFERROR(LOOKUP(2,1/((LISTS!$M$2:$M$13&lt;&gt;"")*ISNUMBER(SEARCH(LISTS!$M$2:$M$13,$I232))),LISTS!$N$2:$N$13),"NO")="SI"),"SI","NO"))</f>
        <v/>
      </c>
      <c r="M232" s="9">
        <f>IF(COUNTA($A232:$K232)=0,"",IF($K232&lt;&gt;"",IF(COUNTIF($K$19:$K232,$K232)&gt;1,"SI","NO"),IF(COUNTIFS($A$19:$A232,$A232,$C$19:$C232,$C232,$J$19:$J232,$J232,$D$19:$D232,$D232)&gt;1,"SI","NO")))</f>
        <v/>
      </c>
      <c r="N232" s="11">
        <f>IF(COUNTA($A232:$K232)=0,"",IF(AND($L232="SI",$M232="NO"),IFERROR($H232,0),0))</f>
        <v/>
      </c>
      <c r="O232" s="9">
        <f>IF(COUNTA($A232:$K232)=0,"",IF($M232="SI","CUFE o factura duplicada dentro del reporte; no se suma dos veces",IF(IFERROR($H232,0)&lt;=0,"DIAN reporta valor susceptible 0",IF($L232="NO",IFERROR(LOOKUP(2,1/((LISTS!$M$2:$M$13&lt;&gt;"")*ISNUMBER(SEARCH(LISTS!$M$2:$M$13,$I232))),LISTS!$O$2:$O$13),"Medio de pago no elegible o no identificado por DIAN"),"Apta automaticamente por pago electronico y base positiva"))))</f>
        <v/>
      </c>
    </row>
    <row r="233">
      <c r="A233" s="9" t="n"/>
      <c r="B233" s="9" t="n"/>
      <c r="C233" s="12" t="n"/>
      <c r="D233" s="11" t="n"/>
      <c r="E233" s="11" t="n"/>
      <c r="F233" s="11" t="n"/>
      <c r="G233" s="11" t="n"/>
      <c r="H233" s="11" t="n"/>
      <c r="I233" s="9" t="n"/>
      <c r="J233" s="9" t="n"/>
      <c r="K233" s="9" t="n"/>
      <c r="L233" s="9">
        <f>IF(COUNTA($A233:$K233)=0,"",IF(AND(IFERROR($H233,0)&gt;0,LEN(TRIM($K233&amp;""))&gt;0,IFERROR(LOOKUP(2,1/((LISTS!$M$2:$M$13&lt;&gt;"")*ISNUMBER(SEARCH(LISTS!$M$2:$M$13,$I233))),LISTS!$N$2:$N$13),"NO")="SI"),"SI","NO"))</f>
        <v/>
      </c>
      <c r="M233" s="9">
        <f>IF(COUNTA($A233:$K233)=0,"",IF($K233&lt;&gt;"",IF(COUNTIF($K$19:$K233,$K233)&gt;1,"SI","NO"),IF(COUNTIFS($A$19:$A233,$A233,$C$19:$C233,$C233,$J$19:$J233,$J233,$D$19:$D233,$D233)&gt;1,"SI","NO")))</f>
        <v/>
      </c>
      <c r="N233" s="11">
        <f>IF(COUNTA($A233:$K233)=0,"",IF(AND($L233="SI",$M233="NO"),IFERROR($H233,0),0))</f>
        <v/>
      </c>
      <c r="O233" s="9">
        <f>IF(COUNTA($A233:$K233)=0,"",IF($M233="SI","CUFE o factura duplicada dentro del reporte; no se suma dos veces",IF(IFERROR($H233,0)&lt;=0,"DIAN reporta valor susceptible 0",IF($L233="NO",IFERROR(LOOKUP(2,1/((LISTS!$M$2:$M$13&lt;&gt;"")*ISNUMBER(SEARCH(LISTS!$M$2:$M$13,$I233))),LISTS!$O$2:$O$13),"Medio de pago no elegible o no identificado por DIAN"),"Apta automaticamente por pago electronico y base positiva"))))</f>
        <v/>
      </c>
    </row>
    <row r="234">
      <c r="A234" s="9" t="n"/>
      <c r="B234" s="9" t="n"/>
      <c r="C234" s="12" t="n"/>
      <c r="D234" s="11" t="n"/>
      <c r="E234" s="11" t="n"/>
      <c r="F234" s="11" t="n"/>
      <c r="G234" s="11" t="n"/>
      <c r="H234" s="11" t="n"/>
      <c r="I234" s="9" t="n"/>
      <c r="J234" s="9" t="n"/>
      <c r="K234" s="9" t="n"/>
      <c r="L234" s="9">
        <f>IF(COUNTA($A234:$K234)=0,"",IF(AND(IFERROR($H234,0)&gt;0,LEN(TRIM($K234&amp;""))&gt;0,IFERROR(LOOKUP(2,1/((LISTS!$M$2:$M$13&lt;&gt;"")*ISNUMBER(SEARCH(LISTS!$M$2:$M$13,$I234))),LISTS!$N$2:$N$13),"NO")="SI"),"SI","NO"))</f>
        <v/>
      </c>
      <c r="M234" s="9">
        <f>IF(COUNTA($A234:$K234)=0,"",IF($K234&lt;&gt;"",IF(COUNTIF($K$19:$K234,$K234)&gt;1,"SI","NO"),IF(COUNTIFS($A$19:$A234,$A234,$C$19:$C234,$C234,$J$19:$J234,$J234,$D$19:$D234,$D234)&gt;1,"SI","NO")))</f>
        <v/>
      </c>
      <c r="N234" s="11">
        <f>IF(COUNTA($A234:$K234)=0,"",IF(AND($L234="SI",$M234="NO"),IFERROR($H234,0),0))</f>
        <v/>
      </c>
      <c r="O234" s="9">
        <f>IF(COUNTA($A234:$K234)=0,"",IF($M234="SI","CUFE o factura duplicada dentro del reporte; no se suma dos veces",IF(IFERROR($H234,0)&lt;=0,"DIAN reporta valor susceptible 0",IF($L234="NO",IFERROR(LOOKUP(2,1/((LISTS!$M$2:$M$13&lt;&gt;"")*ISNUMBER(SEARCH(LISTS!$M$2:$M$13,$I234))),LISTS!$O$2:$O$13),"Medio de pago no elegible o no identificado por DIAN"),"Apta automaticamente por pago electronico y base positiva"))))</f>
        <v/>
      </c>
    </row>
    <row r="235">
      <c r="A235" s="9" t="n"/>
      <c r="B235" s="9" t="n"/>
      <c r="C235" s="12" t="n"/>
      <c r="D235" s="11" t="n"/>
      <c r="E235" s="11" t="n"/>
      <c r="F235" s="11" t="n"/>
      <c r="G235" s="11" t="n"/>
      <c r="H235" s="11" t="n"/>
      <c r="I235" s="9" t="n"/>
      <c r="J235" s="9" t="n"/>
      <c r="K235" s="9" t="n"/>
      <c r="L235" s="9">
        <f>IF(COUNTA($A235:$K235)=0,"",IF(AND(IFERROR($H235,0)&gt;0,LEN(TRIM($K235&amp;""))&gt;0,IFERROR(LOOKUP(2,1/((LISTS!$M$2:$M$13&lt;&gt;"")*ISNUMBER(SEARCH(LISTS!$M$2:$M$13,$I235))),LISTS!$N$2:$N$13),"NO")="SI"),"SI","NO"))</f>
        <v/>
      </c>
      <c r="M235" s="9">
        <f>IF(COUNTA($A235:$K235)=0,"",IF($K235&lt;&gt;"",IF(COUNTIF($K$19:$K235,$K235)&gt;1,"SI","NO"),IF(COUNTIFS($A$19:$A235,$A235,$C$19:$C235,$C235,$J$19:$J235,$J235,$D$19:$D235,$D235)&gt;1,"SI","NO")))</f>
        <v/>
      </c>
      <c r="N235" s="11">
        <f>IF(COUNTA($A235:$K235)=0,"",IF(AND($L235="SI",$M235="NO"),IFERROR($H235,0),0))</f>
        <v/>
      </c>
      <c r="O235" s="9">
        <f>IF(COUNTA($A235:$K235)=0,"",IF($M235="SI","CUFE o factura duplicada dentro del reporte; no se suma dos veces",IF(IFERROR($H235,0)&lt;=0,"DIAN reporta valor susceptible 0",IF($L235="NO",IFERROR(LOOKUP(2,1/((LISTS!$M$2:$M$13&lt;&gt;"")*ISNUMBER(SEARCH(LISTS!$M$2:$M$13,$I235))),LISTS!$O$2:$O$13),"Medio de pago no elegible o no identificado por DIAN"),"Apta automaticamente por pago electronico y base positiva"))))</f>
        <v/>
      </c>
    </row>
    <row r="236">
      <c r="A236" s="9" t="n"/>
      <c r="B236" s="9" t="n"/>
      <c r="C236" s="12" t="n"/>
      <c r="D236" s="11" t="n"/>
      <c r="E236" s="11" t="n"/>
      <c r="F236" s="11" t="n"/>
      <c r="G236" s="11" t="n"/>
      <c r="H236" s="11" t="n"/>
      <c r="I236" s="9" t="n"/>
      <c r="J236" s="9" t="n"/>
      <c r="K236" s="9" t="n"/>
      <c r="L236" s="9">
        <f>IF(COUNTA($A236:$K236)=0,"",IF(AND(IFERROR($H236,0)&gt;0,LEN(TRIM($K236&amp;""))&gt;0,IFERROR(LOOKUP(2,1/((LISTS!$M$2:$M$13&lt;&gt;"")*ISNUMBER(SEARCH(LISTS!$M$2:$M$13,$I236))),LISTS!$N$2:$N$13),"NO")="SI"),"SI","NO"))</f>
        <v/>
      </c>
      <c r="M236" s="9">
        <f>IF(COUNTA($A236:$K236)=0,"",IF($K236&lt;&gt;"",IF(COUNTIF($K$19:$K236,$K236)&gt;1,"SI","NO"),IF(COUNTIFS($A$19:$A236,$A236,$C$19:$C236,$C236,$J$19:$J236,$J236,$D$19:$D236,$D236)&gt;1,"SI","NO")))</f>
        <v/>
      </c>
      <c r="N236" s="11">
        <f>IF(COUNTA($A236:$K236)=0,"",IF(AND($L236="SI",$M236="NO"),IFERROR($H236,0),0))</f>
        <v/>
      </c>
      <c r="O236" s="9">
        <f>IF(COUNTA($A236:$K236)=0,"",IF($M236="SI","CUFE o factura duplicada dentro del reporte; no se suma dos veces",IF(IFERROR($H236,0)&lt;=0,"DIAN reporta valor susceptible 0",IF($L236="NO",IFERROR(LOOKUP(2,1/((LISTS!$M$2:$M$13&lt;&gt;"")*ISNUMBER(SEARCH(LISTS!$M$2:$M$13,$I236))),LISTS!$O$2:$O$13),"Medio de pago no elegible o no identificado por DIAN"),"Apta automaticamente por pago electronico y base positiva"))))</f>
        <v/>
      </c>
    </row>
    <row r="237">
      <c r="A237" s="9" t="n"/>
      <c r="B237" s="9" t="n"/>
      <c r="C237" s="12" t="n"/>
      <c r="D237" s="11" t="n"/>
      <c r="E237" s="11" t="n"/>
      <c r="F237" s="11" t="n"/>
      <c r="G237" s="11" t="n"/>
      <c r="H237" s="11" t="n"/>
      <c r="I237" s="9" t="n"/>
      <c r="J237" s="9" t="n"/>
      <c r="K237" s="9" t="n"/>
      <c r="L237" s="9">
        <f>IF(COUNTA($A237:$K237)=0,"",IF(AND(IFERROR($H237,0)&gt;0,LEN(TRIM($K237&amp;""))&gt;0,IFERROR(LOOKUP(2,1/((LISTS!$M$2:$M$13&lt;&gt;"")*ISNUMBER(SEARCH(LISTS!$M$2:$M$13,$I237))),LISTS!$N$2:$N$13),"NO")="SI"),"SI","NO"))</f>
        <v/>
      </c>
      <c r="M237" s="9">
        <f>IF(COUNTA($A237:$K237)=0,"",IF($K237&lt;&gt;"",IF(COUNTIF($K$19:$K237,$K237)&gt;1,"SI","NO"),IF(COUNTIFS($A$19:$A237,$A237,$C$19:$C237,$C237,$J$19:$J237,$J237,$D$19:$D237,$D237)&gt;1,"SI","NO")))</f>
        <v/>
      </c>
      <c r="N237" s="11">
        <f>IF(COUNTA($A237:$K237)=0,"",IF(AND($L237="SI",$M237="NO"),IFERROR($H237,0),0))</f>
        <v/>
      </c>
      <c r="O237" s="9">
        <f>IF(COUNTA($A237:$K237)=0,"",IF($M237="SI","CUFE o factura duplicada dentro del reporte; no se suma dos veces",IF(IFERROR($H237,0)&lt;=0,"DIAN reporta valor susceptible 0",IF($L237="NO",IFERROR(LOOKUP(2,1/((LISTS!$M$2:$M$13&lt;&gt;"")*ISNUMBER(SEARCH(LISTS!$M$2:$M$13,$I237))),LISTS!$O$2:$O$13),"Medio de pago no elegible o no identificado por DIAN"),"Apta automaticamente por pago electronico y base positiva"))))</f>
        <v/>
      </c>
    </row>
    <row r="238">
      <c r="A238" s="9" t="n"/>
      <c r="B238" s="9" t="n"/>
      <c r="C238" s="12" t="n"/>
      <c r="D238" s="11" t="n"/>
      <c r="E238" s="11" t="n"/>
      <c r="F238" s="11" t="n"/>
      <c r="G238" s="11" t="n"/>
      <c r="H238" s="11" t="n"/>
      <c r="I238" s="9" t="n"/>
      <c r="J238" s="9" t="n"/>
      <c r="K238" s="9" t="n"/>
      <c r="L238" s="9">
        <f>IF(COUNTA($A238:$K238)=0,"",IF(AND(IFERROR($H238,0)&gt;0,LEN(TRIM($K238&amp;""))&gt;0,IFERROR(LOOKUP(2,1/((LISTS!$M$2:$M$13&lt;&gt;"")*ISNUMBER(SEARCH(LISTS!$M$2:$M$13,$I238))),LISTS!$N$2:$N$13),"NO")="SI"),"SI","NO"))</f>
        <v/>
      </c>
      <c r="M238" s="9">
        <f>IF(COUNTA($A238:$K238)=0,"",IF($K238&lt;&gt;"",IF(COUNTIF($K$19:$K238,$K238)&gt;1,"SI","NO"),IF(COUNTIFS($A$19:$A238,$A238,$C$19:$C238,$C238,$J$19:$J238,$J238,$D$19:$D238,$D238)&gt;1,"SI","NO")))</f>
        <v/>
      </c>
      <c r="N238" s="11">
        <f>IF(COUNTA($A238:$K238)=0,"",IF(AND($L238="SI",$M238="NO"),IFERROR($H238,0),0))</f>
        <v/>
      </c>
      <c r="O238" s="9">
        <f>IF(COUNTA($A238:$K238)=0,"",IF($M238="SI","CUFE o factura duplicada dentro del reporte; no se suma dos veces",IF(IFERROR($H238,0)&lt;=0,"DIAN reporta valor susceptible 0",IF($L238="NO",IFERROR(LOOKUP(2,1/((LISTS!$M$2:$M$13&lt;&gt;"")*ISNUMBER(SEARCH(LISTS!$M$2:$M$13,$I238))),LISTS!$O$2:$O$13),"Medio de pago no elegible o no identificado por DIAN"),"Apta automaticamente por pago electronico y base positiva"))))</f>
        <v/>
      </c>
    </row>
    <row r="239">
      <c r="A239" s="9" t="n"/>
      <c r="B239" s="9" t="n"/>
      <c r="C239" s="12" t="n"/>
      <c r="D239" s="11" t="n"/>
      <c r="E239" s="11" t="n"/>
      <c r="F239" s="11" t="n"/>
      <c r="G239" s="11" t="n"/>
      <c r="H239" s="11" t="n"/>
      <c r="I239" s="9" t="n"/>
      <c r="J239" s="9" t="n"/>
      <c r="K239" s="9" t="n"/>
      <c r="L239" s="9">
        <f>IF(COUNTA($A239:$K239)=0,"",IF(AND(IFERROR($H239,0)&gt;0,LEN(TRIM($K239&amp;""))&gt;0,IFERROR(LOOKUP(2,1/((LISTS!$M$2:$M$13&lt;&gt;"")*ISNUMBER(SEARCH(LISTS!$M$2:$M$13,$I239))),LISTS!$N$2:$N$13),"NO")="SI"),"SI","NO"))</f>
        <v/>
      </c>
      <c r="M239" s="9">
        <f>IF(COUNTA($A239:$K239)=0,"",IF($K239&lt;&gt;"",IF(COUNTIF($K$19:$K239,$K239)&gt;1,"SI","NO"),IF(COUNTIFS($A$19:$A239,$A239,$C$19:$C239,$C239,$J$19:$J239,$J239,$D$19:$D239,$D239)&gt;1,"SI","NO")))</f>
        <v/>
      </c>
      <c r="N239" s="11">
        <f>IF(COUNTA($A239:$K239)=0,"",IF(AND($L239="SI",$M239="NO"),IFERROR($H239,0),0))</f>
        <v/>
      </c>
      <c r="O239" s="9">
        <f>IF(COUNTA($A239:$K239)=0,"",IF($M239="SI","CUFE o factura duplicada dentro del reporte; no se suma dos veces",IF(IFERROR($H239,0)&lt;=0,"DIAN reporta valor susceptible 0",IF($L239="NO",IFERROR(LOOKUP(2,1/((LISTS!$M$2:$M$13&lt;&gt;"")*ISNUMBER(SEARCH(LISTS!$M$2:$M$13,$I239))),LISTS!$O$2:$O$13),"Medio de pago no elegible o no identificado por DIAN"),"Apta automaticamente por pago electronico y base positiva"))))</f>
        <v/>
      </c>
    </row>
    <row r="240">
      <c r="A240" s="9" t="n"/>
      <c r="B240" s="9" t="n"/>
      <c r="C240" s="12" t="n"/>
      <c r="D240" s="11" t="n"/>
      <c r="E240" s="11" t="n"/>
      <c r="F240" s="11" t="n"/>
      <c r="G240" s="11" t="n"/>
      <c r="H240" s="11" t="n"/>
      <c r="I240" s="9" t="n"/>
      <c r="J240" s="9" t="n"/>
      <c r="K240" s="9" t="n"/>
      <c r="L240" s="9">
        <f>IF(COUNTA($A240:$K240)=0,"",IF(AND(IFERROR($H240,0)&gt;0,LEN(TRIM($K240&amp;""))&gt;0,IFERROR(LOOKUP(2,1/((LISTS!$M$2:$M$13&lt;&gt;"")*ISNUMBER(SEARCH(LISTS!$M$2:$M$13,$I240))),LISTS!$N$2:$N$13),"NO")="SI"),"SI","NO"))</f>
        <v/>
      </c>
      <c r="M240" s="9">
        <f>IF(COUNTA($A240:$K240)=0,"",IF($K240&lt;&gt;"",IF(COUNTIF($K$19:$K240,$K240)&gt;1,"SI","NO"),IF(COUNTIFS($A$19:$A240,$A240,$C$19:$C240,$C240,$J$19:$J240,$J240,$D$19:$D240,$D240)&gt;1,"SI","NO")))</f>
        <v/>
      </c>
      <c r="N240" s="11">
        <f>IF(COUNTA($A240:$K240)=0,"",IF(AND($L240="SI",$M240="NO"),IFERROR($H240,0),0))</f>
        <v/>
      </c>
      <c r="O240" s="9">
        <f>IF(COUNTA($A240:$K240)=0,"",IF($M240="SI","CUFE o factura duplicada dentro del reporte; no se suma dos veces",IF(IFERROR($H240,0)&lt;=0,"DIAN reporta valor susceptible 0",IF($L240="NO",IFERROR(LOOKUP(2,1/((LISTS!$M$2:$M$13&lt;&gt;"")*ISNUMBER(SEARCH(LISTS!$M$2:$M$13,$I240))),LISTS!$O$2:$O$13),"Medio de pago no elegible o no identificado por DIAN"),"Apta automaticamente por pago electronico y base positiva"))))</f>
        <v/>
      </c>
    </row>
    <row r="241">
      <c r="A241" s="9" t="n"/>
      <c r="B241" s="9" t="n"/>
      <c r="C241" s="12" t="n"/>
      <c r="D241" s="11" t="n"/>
      <c r="E241" s="11" t="n"/>
      <c r="F241" s="11" t="n"/>
      <c r="G241" s="11" t="n"/>
      <c r="H241" s="11" t="n"/>
      <c r="I241" s="9" t="n"/>
      <c r="J241" s="9" t="n"/>
      <c r="K241" s="9" t="n"/>
      <c r="L241" s="9">
        <f>IF(COUNTA($A241:$K241)=0,"",IF(AND(IFERROR($H241,0)&gt;0,LEN(TRIM($K241&amp;""))&gt;0,IFERROR(LOOKUP(2,1/((LISTS!$M$2:$M$13&lt;&gt;"")*ISNUMBER(SEARCH(LISTS!$M$2:$M$13,$I241))),LISTS!$N$2:$N$13),"NO")="SI"),"SI","NO"))</f>
        <v/>
      </c>
      <c r="M241" s="9">
        <f>IF(COUNTA($A241:$K241)=0,"",IF($K241&lt;&gt;"",IF(COUNTIF($K$19:$K241,$K241)&gt;1,"SI","NO"),IF(COUNTIFS($A$19:$A241,$A241,$C$19:$C241,$C241,$J$19:$J241,$J241,$D$19:$D241,$D241)&gt;1,"SI","NO")))</f>
        <v/>
      </c>
      <c r="N241" s="11">
        <f>IF(COUNTA($A241:$K241)=0,"",IF(AND($L241="SI",$M241="NO"),IFERROR($H241,0),0))</f>
        <v/>
      </c>
      <c r="O241" s="9">
        <f>IF(COUNTA($A241:$K241)=0,"",IF($M241="SI","CUFE o factura duplicada dentro del reporte; no se suma dos veces",IF(IFERROR($H241,0)&lt;=0,"DIAN reporta valor susceptible 0",IF($L241="NO",IFERROR(LOOKUP(2,1/((LISTS!$M$2:$M$13&lt;&gt;"")*ISNUMBER(SEARCH(LISTS!$M$2:$M$13,$I241))),LISTS!$O$2:$O$13),"Medio de pago no elegible o no identificado por DIAN"),"Apta automaticamente por pago electronico y base positiva"))))</f>
        <v/>
      </c>
    </row>
    <row r="242">
      <c r="A242" s="9" t="n"/>
      <c r="B242" s="9" t="n"/>
      <c r="C242" s="12" t="n"/>
      <c r="D242" s="11" t="n"/>
      <c r="E242" s="11" t="n"/>
      <c r="F242" s="11" t="n"/>
      <c r="G242" s="11" t="n"/>
      <c r="H242" s="11" t="n"/>
      <c r="I242" s="9" t="n"/>
      <c r="J242" s="9" t="n"/>
      <c r="K242" s="9" t="n"/>
      <c r="L242" s="9">
        <f>IF(COUNTA($A242:$K242)=0,"",IF(AND(IFERROR($H242,0)&gt;0,LEN(TRIM($K242&amp;""))&gt;0,IFERROR(LOOKUP(2,1/((LISTS!$M$2:$M$13&lt;&gt;"")*ISNUMBER(SEARCH(LISTS!$M$2:$M$13,$I242))),LISTS!$N$2:$N$13),"NO")="SI"),"SI","NO"))</f>
        <v/>
      </c>
      <c r="M242" s="9">
        <f>IF(COUNTA($A242:$K242)=0,"",IF($K242&lt;&gt;"",IF(COUNTIF($K$19:$K242,$K242)&gt;1,"SI","NO"),IF(COUNTIFS($A$19:$A242,$A242,$C$19:$C242,$C242,$J$19:$J242,$J242,$D$19:$D242,$D242)&gt;1,"SI","NO")))</f>
        <v/>
      </c>
      <c r="N242" s="11">
        <f>IF(COUNTA($A242:$K242)=0,"",IF(AND($L242="SI",$M242="NO"),IFERROR($H242,0),0))</f>
        <v/>
      </c>
      <c r="O242" s="9">
        <f>IF(COUNTA($A242:$K242)=0,"",IF($M242="SI","CUFE o factura duplicada dentro del reporte; no se suma dos veces",IF(IFERROR($H242,0)&lt;=0,"DIAN reporta valor susceptible 0",IF($L242="NO",IFERROR(LOOKUP(2,1/((LISTS!$M$2:$M$13&lt;&gt;"")*ISNUMBER(SEARCH(LISTS!$M$2:$M$13,$I242))),LISTS!$O$2:$O$13),"Medio de pago no elegible o no identificado por DIAN"),"Apta automaticamente por pago electronico y base positiva"))))</f>
        <v/>
      </c>
    </row>
    <row r="243">
      <c r="A243" s="9" t="n"/>
      <c r="B243" s="9" t="n"/>
      <c r="C243" s="12" t="n"/>
      <c r="D243" s="11" t="n"/>
      <c r="E243" s="11" t="n"/>
      <c r="F243" s="11" t="n"/>
      <c r="G243" s="11" t="n"/>
      <c r="H243" s="11" t="n"/>
      <c r="I243" s="9" t="n"/>
      <c r="J243" s="9" t="n"/>
      <c r="K243" s="9" t="n"/>
      <c r="L243" s="9">
        <f>IF(COUNTA($A243:$K243)=0,"",IF(AND(IFERROR($H243,0)&gt;0,LEN(TRIM($K243&amp;""))&gt;0,IFERROR(LOOKUP(2,1/((LISTS!$M$2:$M$13&lt;&gt;"")*ISNUMBER(SEARCH(LISTS!$M$2:$M$13,$I243))),LISTS!$N$2:$N$13),"NO")="SI"),"SI","NO"))</f>
        <v/>
      </c>
      <c r="M243" s="9">
        <f>IF(COUNTA($A243:$K243)=0,"",IF($K243&lt;&gt;"",IF(COUNTIF($K$19:$K243,$K243)&gt;1,"SI","NO"),IF(COUNTIFS($A$19:$A243,$A243,$C$19:$C243,$C243,$J$19:$J243,$J243,$D$19:$D243,$D243)&gt;1,"SI","NO")))</f>
        <v/>
      </c>
      <c r="N243" s="11">
        <f>IF(COUNTA($A243:$K243)=0,"",IF(AND($L243="SI",$M243="NO"),IFERROR($H243,0),0))</f>
        <v/>
      </c>
      <c r="O243" s="9">
        <f>IF(COUNTA($A243:$K243)=0,"",IF($M243="SI","CUFE o factura duplicada dentro del reporte; no se suma dos veces",IF(IFERROR($H243,0)&lt;=0,"DIAN reporta valor susceptible 0",IF($L243="NO",IFERROR(LOOKUP(2,1/((LISTS!$M$2:$M$13&lt;&gt;"")*ISNUMBER(SEARCH(LISTS!$M$2:$M$13,$I243))),LISTS!$O$2:$O$13),"Medio de pago no elegible o no identificado por DIAN"),"Apta automaticamente por pago electronico y base positiva"))))</f>
        <v/>
      </c>
    </row>
    <row r="244">
      <c r="A244" s="9" t="n"/>
      <c r="B244" s="9" t="n"/>
      <c r="C244" s="12" t="n"/>
      <c r="D244" s="11" t="n"/>
      <c r="E244" s="11" t="n"/>
      <c r="F244" s="11" t="n"/>
      <c r="G244" s="11" t="n"/>
      <c r="H244" s="11" t="n"/>
      <c r="I244" s="9" t="n"/>
      <c r="J244" s="9" t="n"/>
      <c r="K244" s="9" t="n"/>
      <c r="L244" s="9">
        <f>IF(COUNTA($A244:$K244)=0,"",IF(AND(IFERROR($H244,0)&gt;0,LEN(TRIM($K244&amp;""))&gt;0,IFERROR(LOOKUP(2,1/((LISTS!$M$2:$M$13&lt;&gt;"")*ISNUMBER(SEARCH(LISTS!$M$2:$M$13,$I244))),LISTS!$N$2:$N$13),"NO")="SI"),"SI","NO"))</f>
        <v/>
      </c>
      <c r="M244" s="9">
        <f>IF(COUNTA($A244:$K244)=0,"",IF($K244&lt;&gt;"",IF(COUNTIF($K$19:$K244,$K244)&gt;1,"SI","NO"),IF(COUNTIFS($A$19:$A244,$A244,$C$19:$C244,$C244,$J$19:$J244,$J244,$D$19:$D244,$D244)&gt;1,"SI","NO")))</f>
        <v/>
      </c>
      <c r="N244" s="11">
        <f>IF(COUNTA($A244:$K244)=0,"",IF(AND($L244="SI",$M244="NO"),IFERROR($H244,0),0))</f>
        <v/>
      </c>
      <c r="O244" s="9">
        <f>IF(COUNTA($A244:$K244)=0,"",IF($M244="SI","CUFE o factura duplicada dentro del reporte; no se suma dos veces",IF(IFERROR($H244,0)&lt;=0,"DIAN reporta valor susceptible 0",IF($L244="NO",IFERROR(LOOKUP(2,1/((LISTS!$M$2:$M$13&lt;&gt;"")*ISNUMBER(SEARCH(LISTS!$M$2:$M$13,$I244))),LISTS!$O$2:$O$13),"Medio de pago no elegible o no identificado por DIAN"),"Apta automaticamente por pago electronico y base positiva"))))</f>
        <v/>
      </c>
    </row>
    <row r="245">
      <c r="A245" s="9" t="n"/>
      <c r="B245" s="9" t="n"/>
      <c r="C245" s="12" t="n"/>
      <c r="D245" s="11" t="n"/>
      <c r="E245" s="11" t="n"/>
      <c r="F245" s="11" t="n"/>
      <c r="G245" s="11" t="n"/>
      <c r="H245" s="11" t="n"/>
      <c r="I245" s="9" t="n"/>
      <c r="J245" s="9" t="n"/>
      <c r="K245" s="9" t="n"/>
      <c r="L245" s="9">
        <f>IF(COUNTA($A245:$K245)=0,"",IF(AND(IFERROR($H245,0)&gt;0,LEN(TRIM($K245&amp;""))&gt;0,IFERROR(LOOKUP(2,1/((LISTS!$M$2:$M$13&lt;&gt;"")*ISNUMBER(SEARCH(LISTS!$M$2:$M$13,$I245))),LISTS!$N$2:$N$13),"NO")="SI"),"SI","NO"))</f>
        <v/>
      </c>
      <c r="M245" s="9">
        <f>IF(COUNTA($A245:$K245)=0,"",IF($K245&lt;&gt;"",IF(COUNTIF($K$19:$K245,$K245)&gt;1,"SI","NO"),IF(COUNTIFS($A$19:$A245,$A245,$C$19:$C245,$C245,$J$19:$J245,$J245,$D$19:$D245,$D245)&gt;1,"SI","NO")))</f>
        <v/>
      </c>
      <c r="N245" s="11">
        <f>IF(COUNTA($A245:$K245)=0,"",IF(AND($L245="SI",$M245="NO"),IFERROR($H245,0),0))</f>
        <v/>
      </c>
      <c r="O245" s="9">
        <f>IF(COUNTA($A245:$K245)=0,"",IF($M245="SI","CUFE o factura duplicada dentro del reporte; no se suma dos veces",IF(IFERROR($H245,0)&lt;=0,"DIAN reporta valor susceptible 0",IF($L245="NO",IFERROR(LOOKUP(2,1/((LISTS!$M$2:$M$13&lt;&gt;"")*ISNUMBER(SEARCH(LISTS!$M$2:$M$13,$I245))),LISTS!$O$2:$O$13),"Medio de pago no elegible o no identificado por DIAN"),"Apta automaticamente por pago electronico y base positiva"))))</f>
        <v/>
      </c>
    </row>
    <row r="246">
      <c r="A246" s="9" t="n"/>
      <c r="B246" s="9" t="n"/>
      <c r="C246" s="12" t="n"/>
      <c r="D246" s="11" t="n"/>
      <c r="E246" s="11" t="n"/>
      <c r="F246" s="11" t="n"/>
      <c r="G246" s="11" t="n"/>
      <c r="H246" s="11" t="n"/>
      <c r="I246" s="9" t="n"/>
      <c r="J246" s="9" t="n"/>
      <c r="K246" s="9" t="n"/>
      <c r="L246" s="9">
        <f>IF(COUNTA($A246:$K246)=0,"",IF(AND(IFERROR($H246,0)&gt;0,LEN(TRIM($K246&amp;""))&gt;0,IFERROR(LOOKUP(2,1/((LISTS!$M$2:$M$13&lt;&gt;"")*ISNUMBER(SEARCH(LISTS!$M$2:$M$13,$I246))),LISTS!$N$2:$N$13),"NO")="SI"),"SI","NO"))</f>
        <v/>
      </c>
      <c r="M246" s="9">
        <f>IF(COUNTA($A246:$K246)=0,"",IF($K246&lt;&gt;"",IF(COUNTIF($K$19:$K246,$K246)&gt;1,"SI","NO"),IF(COUNTIFS($A$19:$A246,$A246,$C$19:$C246,$C246,$J$19:$J246,$J246,$D$19:$D246,$D246)&gt;1,"SI","NO")))</f>
        <v/>
      </c>
      <c r="N246" s="11">
        <f>IF(COUNTA($A246:$K246)=0,"",IF(AND($L246="SI",$M246="NO"),IFERROR($H246,0),0))</f>
        <v/>
      </c>
      <c r="O246" s="9">
        <f>IF(COUNTA($A246:$K246)=0,"",IF($M246="SI","CUFE o factura duplicada dentro del reporte; no se suma dos veces",IF(IFERROR($H246,0)&lt;=0,"DIAN reporta valor susceptible 0",IF($L246="NO",IFERROR(LOOKUP(2,1/((LISTS!$M$2:$M$13&lt;&gt;"")*ISNUMBER(SEARCH(LISTS!$M$2:$M$13,$I246))),LISTS!$O$2:$O$13),"Medio de pago no elegible o no identificado por DIAN"),"Apta automaticamente por pago electronico y base positiva"))))</f>
        <v/>
      </c>
    </row>
    <row r="247">
      <c r="A247" s="9" t="n"/>
      <c r="B247" s="9" t="n"/>
      <c r="C247" s="12" t="n"/>
      <c r="D247" s="11" t="n"/>
      <c r="E247" s="11" t="n"/>
      <c r="F247" s="11" t="n"/>
      <c r="G247" s="11" t="n"/>
      <c r="H247" s="11" t="n"/>
      <c r="I247" s="9" t="n"/>
      <c r="J247" s="9" t="n"/>
      <c r="K247" s="9" t="n"/>
      <c r="L247" s="9">
        <f>IF(COUNTA($A247:$K247)=0,"",IF(AND(IFERROR($H247,0)&gt;0,LEN(TRIM($K247&amp;""))&gt;0,IFERROR(LOOKUP(2,1/((LISTS!$M$2:$M$13&lt;&gt;"")*ISNUMBER(SEARCH(LISTS!$M$2:$M$13,$I247))),LISTS!$N$2:$N$13),"NO")="SI"),"SI","NO"))</f>
        <v/>
      </c>
      <c r="M247" s="9">
        <f>IF(COUNTA($A247:$K247)=0,"",IF($K247&lt;&gt;"",IF(COUNTIF($K$19:$K247,$K247)&gt;1,"SI","NO"),IF(COUNTIFS($A$19:$A247,$A247,$C$19:$C247,$C247,$J$19:$J247,$J247,$D$19:$D247,$D247)&gt;1,"SI","NO")))</f>
        <v/>
      </c>
      <c r="N247" s="11">
        <f>IF(COUNTA($A247:$K247)=0,"",IF(AND($L247="SI",$M247="NO"),IFERROR($H247,0),0))</f>
        <v/>
      </c>
      <c r="O247" s="9">
        <f>IF(COUNTA($A247:$K247)=0,"",IF($M247="SI","CUFE o factura duplicada dentro del reporte; no se suma dos veces",IF(IFERROR($H247,0)&lt;=0,"DIAN reporta valor susceptible 0",IF($L247="NO",IFERROR(LOOKUP(2,1/((LISTS!$M$2:$M$13&lt;&gt;"")*ISNUMBER(SEARCH(LISTS!$M$2:$M$13,$I247))),LISTS!$O$2:$O$13),"Medio de pago no elegible o no identificado por DIAN"),"Apta automaticamente por pago electronico y base positiva"))))</f>
        <v/>
      </c>
    </row>
    <row r="248">
      <c r="A248" s="9" t="n"/>
      <c r="B248" s="9" t="n"/>
      <c r="C248" s="12" t="n"/>
      <c r="D248" s="11" t="n"/>
      <c r="E248" s="11" t="n"/>
      <c r="F248" s="11" t="n"/>
      <c r="G248" s="11" t="n"/>
      <c r="H248" s="11" t="n"/>
      <c r="I248" s="9" t="n"/>
      <c r="J248" s="9" t="n"/>
      <c r="K248" s="9" t="n"/>
      <c r="L248" s="9">
        <f>IF(COUNTA($A248:$K248)=0,"",IF(AND(IFERROR($H248,0)&gt;0,LEN(TRIM($K248&amp;""))&gt;0,IFERROR(LOOKUP(2,1/((LISTS!$M$2:$M$13&lt;&gt;"")*ISNUMBER(SEARCH(LISTS!$M$2:$M$13,$I248))),LISTS!$N$2:$N$13),"NO")="SI"),"SI","NO"))</f>
        <v/>
      </c>
      <c r="M248" s="9">
        <f>IF(COUNTA($A248:$K248)=0,"",IF($K248&lt;&gt;"",IF(COUNTIF($K$19:$K248,$K248)&gt;1,"SI","NO"),IF(COUNTIFS($A$19:$A248,$A248,$C$19:$C248,$C248,$J$19:$J248,$J248,$D$19:$D248,$D248)&gt;1,"SI","NO")))</f>
        <v/>
      </c>
      <c r="N248" s="11">
        <f>IF(COUNTA($A248:$K248)=0,"",IF(AND($L248="SI",$M248="NO"),IFERROR($H248,0),0))</f>
        <v/>
      </c>
      <c r="O248" s="9">
        <f>IF(COUNTA($A248:$K248)=0,"",IF($M248="SI","CUFE o factura duplicada dentro del reporte; no se suma dos veces",IF(IFERROR($H248,0)&lt;=0,"DIAN reporta valor susceptible 0",IF($L248="NO",IFERROR(LOOKUP(2,1/((LISTS!$M$2:$M$13&lt;&gt;"")*ISNUMBER(SEARCH(LISTS!$M$2:$M$13,$I248))),LISTS!$O$2:$O$13),"Medio de pago no elegible o no identificado por DIAN"),"Apta automaticamente por pago electronico y base positiva"))))</f>
        <v/>
      </c>
    </row>
    <row r="249">
      <c r="A249" s="9" t="n"/>
      <c r="B249" s="9" t="n"/>
      <c r="C249" s="12" t="n"/>
      <c r="D249" s="11" t="n"/>
      <c r="E249" s="11" t="n"/>
      <c r="F249" s="11" t="n"/>
      <c r="G249" s="11" t="n"/>
      <c r="H249" s="11" t="n"/>
      <c r="I249" s="9" t="n"/>
      <c r="J249" s="9" t="n"/>
      <c r="K249" s="9" t="n"/>
      <c r="L249" s="9">
        <f>IF(COUNTA($A249:$K249)=0,"",IF(AND(IFERROR($H249,0)&gt;0,LEN(TRIM($K249&amp;""))&gt;0,IFERROR(LOOKUP(2,1/((LISTS!$M$2:$M$13&lt;&gt;"")*ISNUMBER(SEARCH(LISTS!$M$2:$M$13,$I249))),LISTS!$N$2:$N$13),"NO")="SI"),"SI","NO"))</f>
        <v/>
      </c>
      <c r="M249" s="9">
        <f>IF(COUNTA($A249:$K249)=0,"",IF($K249&lt;&gt;"",IF(COUNTIF($K$19:$K249,$K249)&gt;1,"SI","NO"),IF(COUNTIFS($A$19:$A249,$A249,$C$19:$C249,$C249,$J$19:$J249,$J249,$D$19:$D249,$D249)&gt;1,"SI","NO")))</f>
        <v/>
      </c>
      <c r="N249" s="11">
        <f>IF(COUNTA($A249:$K249)=0,"",IF(AND($L249="SI",$M249="NO"),IFERROR($H249,0),0))</f>
        <v/>
      </c>
      <c r="O249" s="9">
        <f>IF(COUNTA($A249:$K249)=0,"",IF($M249="SI","CUFE o factura duplicada dentro del reporte; no se suma dos veces",IF(IFERROR($H249,0)&lt;=0,"DIAN reporta valor susceptible 0",IF($L249="NO",IFERROR(LOOKUP(2,1/((LISTS!$M$2:$M$13&lt;&gt;"")*ISNUMBER(SEARCH(LISTS!$M$2:$M$13,$I249))),LISTS!$O$2:$O$13),"Medio de pago no elegible o no identificado por DIAN"),"Apta automaticamente por pago electronico y base positiva"))))</f>
        <v/>
      </c>
    </row>
    <row r="250">
      <c r="A250" s="9" t="n"/>
      <c r="B250" s="9" t="n"/>
      <c r="C250" s="12" t="n"/>
      <c r="D250" s="11" t="n"/>
      <c r="E250" s="11" t="n"/>
      <c r="F250" s="11" t="n"/>
      <c r="G250" s="11" t="n"/>
      <c r="H250" s="11" t="n"/>
      <c r="I250" s="9" t="n"/>
      <c r="J250" s="9" t="n"/>
      <c r="K250" s="9" t="n"/>
      <c r="L250" s="9">
        <f>IF(COUNTA($A250:$K250)=0,"",IF(AND(IFERROR($H250,0)&gt;0,LEN(TRIM($K250&amp;""))&gt;0,IFERROR(LOOKUP(2,1/((LISTS!$M$2:$M$13&lt;&gt;"")*ISNUMBER(SEARCH(LISTS!$M$2:$M$13,$I250))),LISTS!$N$2:$N$13),"NO")="SI"),"SI","NO"))</f>
        <v/>
      </c>
      <c r="M250" s="9">
        <f>IF(COUNTA($A250:$K250)=0,"",IF($K250&lt;&gt;"",IF(COUNTIF($K$19:$K250,$K250)&gt;1,"SI","NO"),IF(COUNTIFS($A$19:$A250,$A250,$C$19:$C250,$C250,$J$19:$J250,$J250,$D$19:$D250,$D250)&gt;1,"SI","NO")))</f>
        <v/>
      </c>
      <c r="N250" s="11">
        <f>IF(COUNTA($A250:$K250)=0,"",IF(AND($L250="SI",$M250="NO"),IFERROR($H250,0),0))</f>
        <v/>
      </c>
      <c r="O250" s="9">
        <f>IF(COUNTA($A250:$K250)=0,"",IF($M250="SI","CUFE o factura duplicada dentro del reporte; no se suma dos veces",IF(IFERROR($H250,0)&lt;=0,"DIAN reporta valor susceptible 0",IF($L250="NO",IFERROR(LOOKUP(2,1/((LISTS!$M$2:$M$13&lt;&gt;"")*ISNUMBER(SEARCH(LISTS!$M$2:$M$13,$I250))),LISTS!$O$2:$O$13),"Medio de pago no elegible o no identificado por DIAN"),"Apta automaticamente por pago electronico y base positiva"))))</f>
        <v/>
      </c>
    </row>
    <row r="251">
      <c r="A251" s="9" t="n"/>
      <c r="B251" s="9" t="n"/>
      <c r="C251" s="12" t="n"/>
      <c r="D251" s="11" t="n"/>
      <c r="E251" s="11" t="n"/>
      <c r="F251" s="11" t="n"/>
      <c r="G251" s="11" t="n"/>
      <c r="H251" s="11" t="n"/>
      <c r="I251" s="9" t="n"/>
      <c r="J251" s="9" t="n"/>
      <c r="K251" s="9" t="n"/>
      <c r="L251" s="9">
        <f>IF(COUNTA($A251:$K251)=0,"",IF(AND(IFERROR($H251,0)&gt;0,LEN(TRIM($K251&amp;""))&gt;0,IFERROR(LOOKUP(2,1/((LISTS!$M$2:$M$13&lt;&gt;"")*ISNUMBER(SEARCH(LISTS!$M$2:$M$13,$I251))),LISTS!$N$2:$N$13),"NO")="SI"),"SI","NO"))</f>
        <v/>
      </c>
      <c r="M251" s="9">
        <f>IF(COUNTA($A251:$K251)=0,"",IF($K251&lt;&gt;"",IF(COUNTIF($K$19:$K251,$K251)&gt;1,"SI","NO"),IF(COUNTIFS($A$19:$A251,$A251,$C$19:$C251,$C251,$J$19:$J251,$J251,$D$19:$D251,$D251)&gt;1,"SI","NO")))</f>
        <v/>
      </c>
      <c r="N251" s="11">
        <f>IF(COUNTA($A251:$K251)=0,"",IF(AND($L251="SI",$M251="NO"),IFERROR($H251,0),0))</f>
        <v/>
      </c>
      <c r="O251" s="9">
        <f>IF(COUNTA($A251:$K251)=0,"",IF($M251="SI","CUFE o factura duplicada dentro del reporte; no se suma dos veces",IF(IFERROR($H251,0)&lt;=0,"DIAN reporta valor susceptible 0",IF($L251="NO",IFERROR(LOOKUP(2,1/((LISTS!$M$2:$M$13&lt;&gt;"")*ISNUMBER(SEARCH(LISTS!$M$2:$M$13,$I251))),LISTS!$O$2:$O$13),"Medio de pago no elegible o no identificado por DIAN"),"Apta automaticamente por pago electronico y base positiva"))))</f>
        <v/>
      </c>
    </row>
    <row r="252">
      <c r="A252" s="9" t="n"/>
      <c r="B252" s="9" t="n"/>
      <c r="C252" s="12" t="n"/>
      <c r="D252" s="11" t="n"/>
      <c r="E252" s="11" t="n"/>
      <c r="F252" s="11" t="n"/>
      <c r="G252" s="11" t="n"/>
      <c r="H252" s="11" t="n"/>
      <c r="I252" s="9" t="n"/>
      <c r="J252" s="9" t="n"/>
      <c r="K252" s="9" t="n"/>
      <c r="L252" s="9">
        <f>IF(COUNTA($A252:$K252)=0,"",IF(AND(IFERROR($H252,0)&gt;0,LEN(TRIM($K252&amp;""))&gt;0,IFERROR(LOOKUP(2,1/((LISTS!$M$2:$M$13&lt;&gt;"")*ISNUMBER(SEARCH(LISTS!$M$2:$M$13,$I252))),LISTS!$N$2:$N$13),"NO")="SI"),"SI","NO"))</f>
        <v/>
      </c>
      <c r="M252" s="9">
        <f>IF(COUNTA($A252:$K252)=0,"",IF($K252&lt;&gt;"",IF(COUNTIF($K$19:$K252,$K252)&gt;1,"SI","NO"),IF(COUNTIFS($A$19:$A252,$A252,$C$19:$C252,$C252,$J$19:$J252,$J252,$D$19:$D252,$D252)&gt;1,"SI","NO")))</f>
        <v/>
      </c>
      <c r="N252" s="11">
        <f>IF(COUNTA($A252:$K252)=0,"",IF(AND($L252="SI",$M252="NO"),IFERROR($H252,0),0))</f>
        <v/>
      </c>
      <c r="O252" s="9">
        <f>IF(COUNTA($A252:$K252)=0,"",IF($M252="SI","CUFE o factura duplicada dentro del reporte; no se suma dos veces",IF(IFERROR($H252,0)&lt;=0,"DIAN reporta valor susceptible 0",IF($L252="NO",IFERROR(LOOKUP(2,1/((LISTS!$M$2:$M$13&lt;&gt;"")*ISNUMBER(SEARCH(LISTS!$M$2:$M$13,$I252))),LISTS!$O$2:$O$13),"Medio de pago no elegible o no identificado por DIAN"),"Apta automaticamente por pago electronico y base positiva"))))</f>
        <v/>
      </c>
    </row>
    <row r="253">
      <c r="A253" s="9" t="n"/>
      <c r="B253" s="9" t="n"/>
      <c r="C253" s="12" t="n"/>
      <c r="D253" s="11" t="n"/>
      <c r="E253" s="11" t="n"/>
      <c r="F253" s="11" t="n"/>
      <c r="G253" s="11" t="n"/>
      <c r="H253" s="11" t="n"/>
      <c r="I253" s="9" t="n"/>
      <c r="J253" s="9" t="n"/>
      <c r="K253" s="9" t="n"/>
      <c r="L253" s="9">
        <f>IF(COUNTA($A253:$K253)=0,"",IF(AND(IFERROR($H253,0)&gt;0,LEN(TRIM($K253&amp;""))&gt;0,IFERROR(LOOKUP(2,1/((LISTS!$M$2:$M$13&lt;&gt;"")*ISNUMBER(SEARCH(LISTS!$M$2:$M$13,$I253))),LISTS!$N$2:$N$13),"NO")="SI"),"SI","NO"))</f>
        <v/>
      </c>
      <c r="M253" s="9">
        <f>IF(COUNTA($A253:$K253)=0,"",IF($K253&lt;&gt;"",IF(COUNTIF($K$19:$K253,$K253)&gt;1,"SI","NO"),IF(COUNTIFS($A$19:$A253,$A253,$C$19:$C253,$C253,$J$19:$J253,$J253,$D$19:$D253,$D253)&gt;1,"SI","NO")))</f>
        <v/>
      </c>
      <c r="N253" s="11">
        <f>IF(COUNTA($A253:$K253)=0,"",IF(AND($L253="SI",$M253="NO"),IFERROR($H253,0),0))</f>
        <v/>
      </c>
      <c r="O253" s="9">
        <f>IF(COUNTA($A253:$K253)=0,"",IF($M253="SI","CUFE o factura duplicada dentro del reporte; no se suma dos veces",IF(IFERROR($H253,0)&lt;=0,"DIAN reporta valor susceptible 0",IF($L253="NO",IFERROR(LOOKUP(2,1/((LISTS!$M$2:$M$13&lt;&gt;"")*ISNUMBER(SEARCH(LISTS!$M$2:$M$13,$I253))),LISTS!$O$2:$O$13),"Medio de pago no elegible o no identificado por DIAN"),"Apta automaticamente por pago electronico y base positiva"))))</f>
        <v/>
      </c>
    </row>
    <row r="254">
      <c r="A254" s="9" t="n"/>
      <c r="B254" s="9" t="n"/>
      <c r="C254" s="12" t="n"/>
      <c r="D254" s="11" t="n"/>
      <c r="E254" s="11" t="n"/>
      <c r="F254" s="11" t="n"/>
      <c r="G254" s="11" t="n"/>
      <c r="H254" s="11" t="n"/>
      <c r="I254" s="9" t="n"/>
      <c r="J254" s="9" t="n"/>
      <c r="K254" s="9" t="n"/>
      <c r="L254" s="9">
        <f>IF(COUNTA($A254:$K254)=0,"",IF(AND(IFERROR($H254,0)&gt;0,LEN(TRIM($K254&amp;""))&gt;0,IFERROR(LOOKUP(2,1/((LISTS!$M$2:$M$13&lt;&gt;"")*ISNUMBER(SEARCH(LISTS!$M$2:$M$13,$I254))),LISTS!$N$2:$N$13),"NO")="SI"),"SI","NO"))</f>
        <v/>
      </c>
      <c r="M254" s="9">
        <f>IF(COUNTA($A254:$K254)=0,"",IF($K254&lt;&gt;"",IF(COUNTIF($K$19:$K254,$K254)&gt;1,"SI","NO"),IF(COUNTIFS($A$19:$A254,$A254,$C$19:$C254,$C254,$J$19:$J254,$J254,$D$19:$D254,$D254)&gt;1,"SI","NO")))</f>
        <v/>
      </c>
      <c r="N254" s="11">
        <f>IF(COUNTA($A254:$K254)=0,"",IF(AND($L254="SI",$M254="NO"),IFERROR($H254,0),0))</f>
        <v/>
      </c>
      <c r="O254" s="9">
        <f>IF(COUNTA($A254:$K254)=0,"",IF($M254="SI","CUFE o factura duplicada dentro del reporte; no se suma dos veces",IF(IFERROR($H254,0)&lt;=0,"DIAN reporta valor susceptible 0",IF($L254="NO",IFERROR(LOOKUP(2,1/((LISTS!$M$2:$M$13&lt;&gt;"")*ISNUMBER(SEARCH(LISTS!$M$2:$M$13,$I254))),LISTS!$O$2:$O$13),"Medio de pago no elegible o no identificado por DIAN"),"Apta automaticamente por pago electronico y base positiva"))))</f>
        <v/>
      </c>
    </row>
    <row r="255">
      <c r="A255" s="9" t="n"/>
      <c r="B255" s="9" t="n"/>
      <c r="C255" s="12" t="n"/>
      <c r="D255" s="11" t="n"/>
      <c r="E255" s="11" t="n"/>
      <c r="F255" s="11" t="n"/>
      <c r="G255" s="11" t="n"/>
      <c r="H255" s="11" t="n"/>
      <c r="I255" s="9" t="n"/>
      <c r="J255" s="9" t="n"/>
      <c r="K255" s="9" t="n"/>
      <c r="L255" s="9">
        <f>IF(COUNTA($A255:$K255)=0,"",IF(AND(IFERROR($H255,0)&gt;0,LEN(TRIM($K255&amp;""))&gt;0,IFERROR(LOOKUP(2,1/((LISTS!$M$2:$M$13&lt;&gt;"")*ISNUMBER(SEARCH(LISTS!$M$2:$M$13,$I255))),LISTS!$N$2:$N$13),"NO")="SI"),"SI","NO"))</f>
        <v/>
      </c>
      <c r="M255" s="9">
        <f>IF(COUNTA($A255:$K255)=0,"",IF($K255&lt;&gt;"",IF(COUNTIF($K$19:$K255,$K255)&gt;1,"SI","NO"),IF(COUNTIFS($A$19:$A255,$A255,$C$19:$C255,$C255,$J$19:$J255,$J255,$D$19:$D255,$D255)&gt;1,"SI","NO")))</f>
        <v/>
      </c>
      <c r="N255" s="11">
        <f>IF(COUNTA($A255:$K255)=0,"",IF(AND($L255="SI",$M255="NO"),IFERROR($H255,0),0))</f>
        <v/>
      </c>
      <c r="O255" s="9">
        <f>IF(COUNTA($A255:$K255)=0,"",IF($M255="SI","CUFE o factura duplicada dentro del reporte; no se suma dos veces",IF(IFERROR($H255,0)&lt;=0,"DIAN reporta valor susceptible 0",IF($L255="NO",IFERROR(LOOKUP(2,1/((LISTS!$M$2:$M$13&lt;&gt;"")*ISNUMBER(SEARCH(LISTS!$M$2:$M$13,$I255))),LISTS!$O$2:$O$13),"Medio de pago no elegible o no identificado por DIAN"),"Apta automaticamente por pago electronico y base positiva"))))</f>
        <v/>
      </c>
    </row>
    <row r="256">
      <c r="A256" s="9" t="n"/>
      <c r="B256" s="9" t="n"/>
      <c r="C256" s="12" t="n"/>
      <c r="D256" s="11" t="n"/>
      <c r="E256" s="11" t="n"/>
      <c r="F256" s="11" t="n"/>
      <c r="G256" s="11" t="n"/>
      <c r="H256" s="11" t="n"/>
      <c r="I256" s="9" t="n"/>
      <c r="J256" s="9" t="n"/>
      <c r="K256" s="9" t="n"/>
      <c r="L256" s="9">
        <f>IF(COUNTA($A256:$K256)=0,"",IF(AND(IFERROR($H256,0)&gt;0,LEN(TRIM($K256&amp;""))&gt;0,IFERROR(LOOKUP(2,1/((LISTS!$M$2:$M$13&lt;&gt;"")*ISNUMBER(SEARCH(LISTS!$M$2:$M$13,$I256))),LISTS!$N$2:$N$13),"NO")="SI"),"SI","NO"))</f>
        <v/>
      </c>
      <c r="M256" s="9">
        <f>IF(COUNTA($A256:$K256)=0,"",IF($K256&lt;&gt;"",IF(COUNTIF($K$19:$K256,$K256)&gt;1,"SI","NO"),IF(COUNTIFS($A$19:$A256,$A256,$C$19:$C256,$C256,$J$19:$J256,$J256,$D$19:$D256,$D256)&gt;1,"SI","NO")))</f>
        <v/>
      </c>
      <c r="N256" s="11">
        <f>IF(COUNTA($A256:$K256)=0,"",IF(AND($L256="SI",$M256="NO"),IFERROR($H256,0),0))</f>
        <v/>
      </c>
      <c r="O256" s="9">
        <f>IF(COUNTA($A256:$K256)=0,"",IF($M256="SI","CUFE o factura duplicada dentro del reporte; no se suma dos veces",IF(IFERROR($H256,0)&lt;=0,"DIAN reporta valor susceptible 0",IF($L256="NO",IFERROR(LOOKUP(2,1/((LISTS!$M$2:$M$13&lt;&gt;"")*ISNUMBER(SEARCH(LISTS!$M$2:$M$13,$I256))),LISTS!$O$2:$O$13),"Medio de pago no elegible o no identificado por DIAN"),"Apta automaticamente por pago electronico y base positiva"))))</f>
        <v/>
      </c>
    </row>
    <row r="257">
      <c r="A257" s="9" t="n"/>
      <c r="B257" s="9" t="n"/>
      <c r="C257" s="12" t="n"/>
      <c r="D257" s="11" t="n"/>
      <c r="E257" s="11" t="n"/>
      <c r="F257" s="11" t="n"/>
      <c r="G257" s="11" t="n"/>
      <c r="H257" s="11" t="n"/>
      <c r="I257" s="9" t="n"/>
      <c r="J257" s="9" t="n"/>
      <c r="K257" s="9" t="n"/>
      <c r="L257" s="9">
        <f>IF(COUNTA($A257:$K257)=0,"",IF(AND(IFERROR($H257,0)&gt;0,LEN(TRIM($K257&amp;""))&gt;0,IFERROR(LOOKUP(2,1/((LISTS!$M$2:$M$13&lt;&gt;"")*ISNUMBER(SEARCH(LISTS!$M$2:$M$13,$I257))),LISTS!$N$2:$N$13),"NO")="SI"),"SI","NO"))</f>
        <v/>
      </c>
      <c r="M257" s="9">
        <f>IF(COUNTA($A257:$K257)=0,"",IF($K257&lt;&gt;"",IF(COUNTIF($K$19:$K257,$K257)&gt;1,"SI","NO"),IF(COUNTIFS($A$19:$A257,$A257,$C$19:$C257,$C257,$J$19:$J257,$J257,$D$19:$D257,$D257)&gt;1,"SI","NO")))</f>
        <v/>
      </c>
      <c r="N257" s="11">
        <f>IF(COUNTA($A257:$K257)=0,"",IF(AND($L257="SI",$M257="NO"),IFERROR($H257,0),0))</f>
        <v/>
      </c>
      <c r="O257" s="9">
        <f>IF(COUNTA($A257:$K257)=0,"",IF($M257="SI","CUFE o factura duplicada dentro del reporte; no se suma dos veces",IF(IFERROR($H257,0)&lt;=0,"DIAN reporta valor susceptible 0",IF($L257="NO",IFERROR(LOOKUP(2,1/((LISTS!$M$2:$M$13&lt;&gt;"")*ISNUMBER(SEARCH(LISTS!$M$2:$M$13,$I257))),LISTS!$O$2:$O$13),"Medio de pago no elegible o no identificado por DIAN"),"Apta automaticamente por pago electronico y base positiva"))))</f>
        <v/>
      </c>
    </row>
    <row r="258">
      <c r="A258" s="9" t="n"/>
      <c r="B258" s="9" t="n"/>
      <c r="C258" s="12" t="n"/>
      <c r="D258" s="11" t="n"/>
      <c r="E258" s="11" t="n"/>
      <c r="F258" s="11" t="n"/>
      <c r="G258" s="11" t="n"/>
      <c r="H258" s="11" t="n"/>
      <c r="I258" s="9" t="n"/>
      <c r="J258" s="9" t="n"/>
      <c r="K258" s="9" t="n"/>
      <c r="L258" s="9">
        <f>IF(COUNTA($A258:$K258)=0,"",IF(AND(IFERROR($H258,0)&gt;0,LEN(TRIM($K258&amp;""))&gt;0,IFERROR(LOOKUP(2,1/((LISTS!$M$2:$M$13&lt;&gt;"")*ISNUMBER(SEARCH(LISTS!$M$2:$M$13,$I258))),LISTS!$N$2:$N$13),"NO")="SI"),"SI","NO"))</f>
        <v/>
      </c>
      <c r="M258" s="9">
        <f>IF(COUNTA($A258:$K258)=0,"",IF($K258&lt;&gt;"",IF(COUNTIF($K$19:$K258,$K258)&gt;1,"SI","NO"),IF(COUNTIFS($A$19:$A258,$A258,$C$19:$C258,$C258,$J$19:$J258,$J258,$D$19:$D258,$D258)&gt;1,"SI","NO")))</f>
        <v/>
      </c>
      <c r="N258" s="11">
        <f>IF(COUNTA($A258:$K258)=0,"",IF(AND($L258="SI",$M258="NO"),IFERROR($H258,0),0))</f>
        <v/>
      </c>
      <c r="O258" s="9">
        <f>IF(COUNTA($A258:$K258)=0,"",IF($M258="SI","CUFE o factura duplicada dentro del reporte; no se suma dos veces",IF(IFERROR($H258,0)&lt;=0,"DIAN reporta valor susceptible 0",IF($L258="NO",IFERROR(LOOKUP(2,1/((LISTS!$M$2:$M$13&lt;&gt;"")*ISNUMBER(SEARCH(LISTS!$M$2:$M$13,$I258))),LISTS!$O$2:$O$13),"Medio de pago no elegible o no identificado por DIAN"),"Apta automaticamente por pago electronico y base positiva"))))</f>
        <v/>
      </c>
    </row>
    <row r="259">
      <c r="A259" s="9" t="n"/>
      <c r="B259" s="9" t="n"/>
      <c r="C259" s="12" t="n"/>
      <c r="D259" s="11" t="n"/>
      <c r="E259" s="11" t="n"/>
      <c r="F259" s="11" t="n"/>
      <c r="G259" s="11" t="n"/>
      <c r="H259" s="11" t="n"/>
      <c r="I259" s="9" t="n"/>
      <c r="J259" s="9" t="n"/>
      <c r="K259" s="9" t="n"/>
      <c r="L259" s="9">
        <f>IF(COUNTA($A259:$K259)=0,"",IF(AND(IFERROR($H259,0)&gt;0,LEN(TRIM($K259&amp;""))&gt;0,IFERROR(LOOKUP(2,1/((LISTS!$M$2:$M$13&lt;&gt;"")*ISNUMBER(SEARCH(LISTS!$M$2:$M$13,$I259))),LISTS!$N$2:$N$13),"NO")="SI"),"SI","NO"))</f>
        <v/>
      </c>
      <c r="M259" s="9">
        <f>IF(COUNTA($A259:$K259)=0,"",IF($K259&lt;&gt;"",IF(COUNTIF($K$19:$K259,$K259)&gt;1,"SI","NO"),IF(COUNTIFS($A$19:$A259,$A259,$C$19:$C259,$C259,$J$19:$J259,$J259,$D$19:$D259,$D259)&gt;1,"SI","NO")))</f>
        <v/>
      </c>
      <c r="N259" s="11">
        <f>IF(COUNTA($A259:$K259)=0,"",IF(AND($L259="SI",$M259="NO"),IFERROR($H259,0),0))</f>
        <v/>
      </c>
      <c r="O259" s="9">
        <f>IF(COUNTA($A259:$K259)=0,"",IF($M259="SI","CUFE o factura duplicada dentro del reporte; no se suma dos veces",IF(IFERROR($H259,0)&lt;=0,"DIAN reporta valor susceptible 0",IF($L259="NO",IFERROR(LOOKUP(2,1/((LISTS!$M$2:$M$13&lt;&gt;"")*ISNUMBER(SEARCH(LISTS!$M$2:$M$13,$I259))),LISTS!$O$2:$O$13),"Medio de pago no elegible o no identificado por DIAN"),"Apta automaticamente por pago electronico y base positiva"))))</f>
        <v/>
      </c>
    </row>
    <row r="260">
      <c r="A260" s="9" t="n"/>
      <c r="B260" s="9" t="n"/>
      <c r="C260" s="12" t="n"/>
      <c r="D260" s="11" t="n"/>
      <c r="E260" s="11" t="n"/>
      <c r="F260" s="11" t="n"/>
      <c r="G260" s="11" t="n"/>
      <c r="H260" s="11" t="n"/>
      <c r="I260" s="9" t="n"/>
      <c r="J260" s="9" t="n"/>
      <c r="K260" s="9" t="n"/>
      <c r="L260" s="9">
        <f>IF(COUNTA($A260:$K260)=0,"",IF(AND(IFERROR($H260,0)&gt;0,LEN(TRIM($K260&amp;""))&gt;0,IFERROR(LOOKUP(2,1/((LISTS!$M$2:$M$13&lt;&gt;"")*ISNUMBER(SEARCH(LISTS!$M$2:$M$13,$I260))),LISTS!$N$2:$N$13),"NO")="SI"),"SI","NO"))</f>
        <v/>
      </c>
      <c r="M260" s="9">
        <f>IF(COUNTA($A260:$K260)=0,"",IF($K260&lt;&gt;"",IF(COUNTIF($K$19:$K260,$K260)&gt;1,"SI","NO"),IF(COUNTIFS($A$19:$A260,$A260,$C$19:$C260,$C260,$J$19:$J260,$J260,$D$19:$D260,$D260)&gt;1,"SI","NO")))</f>
        <v/>
      </c>
      <c r="N260" s="11">
        <f>IF(COUNTA($A260:$K260)=0,"",IF(AND($L260="SI",$M260="NO"),IFERROR($H260,0),0))</f>
        <v/>
      </c>
      <c r="O260" s="9">
        <f>IF(COUNTA($A260:$K260)=0,"",IF($M260="SI","CUFE o factura duplicada dentro del reporte; no se suma dos veces",IF(IFERROR($H260,0)&lt;=0,"DIAN reporta valor susceptible 0",IF($L260="NO",IFERROR(LOOKUP(2,1/((LISTS!$M$2:$M$13&lt;&gt;"")*ISNUMBER(SEARCH(LISTS!$M$2:$M$13,$I260))),LISTS!$O$2:$O$13),"Medio de pago no elegible o no identificado por DIAN"),"Apta automaticamente por pago electronico y base positiva"))))</f>
        <v/>
      </c>
    </row>
    <row r="261">
      <c r="A261" s="9" t="n"/>
      <c r="B261" s="9" t="n"/>
      <c r="C261" s="12" t="n"/>
      <c r="D261" s="11" t="n"/>
      <c r="E261" s="11" t="n"/>
      <c r="F261" s="11" t="n"/>
      <c r="G261" s="11" t="n"/>
      <c r="H261" s="11" t="n"/>
      <c r="I261" s="9" t="n"/>
      <c r="J261" s="9" t="n"/>
      <c r="K261" s="9" t="n"/>
      <c r="L261" s="9">
        <f>IF(COUNTA($A261:$K261)=0,"",IF(AND(IFERROR($H261,0)&gt;0,LEN(TRIM($K261&amp;""))&gt;0,IFERROR(LOOKUP(2,1/((LISTS!$M$2:$M$13&lt;&gt;"")*ISNUMBER(SEARCH(LISTS!$M$2:$M$13,$I261))),LISTS!$N$2:$N$13),"NO")="SI"),"SI","NO"))</f>
        <v/>
      </c>
      <c r="M261" s="9">
        <f>IF(COUNTA($A261:$K261)=0,"",IF($K261&lt;&gt;"",IF(COUNTIF($K$19:$K261,$K261)&gt;1,"SI","NO"),IF(COUNTIFS($A$19:$A261,$A261,$C$19:$C261,$C261,$J$19:$J261,$J261,$D$19:$D261,$D261)&gt;1,"SI","NO")))</f>
        <v/>
      </c>
      <c r="N261" s="11">
        <f>IF(COUNTA($A261:$K261)=0,"",IF(AND($L261="SI",$M261="NO"),IFERROR($H261,0),0))</f>
        <v/>
      </c>
      <c r="O261" s="9">
        <f>IF(COUNTA($A261:$K261)=0,"",IF($M261="SI","CUFE o factura duplicada dentro del reporte; no se suma dos veces",IF(IFERROR($H261,0)&lt;=0,"DIAN reporta valor susceptible 0",IF($L261="NO",IFERROR(LOOKUP(2,1/((LISTS!$M$2:$M$13&lt;&gt;"")*ISNUMBER(SEARCH(LISTS!$M$2:$M$13,$I261))),LISTS!$O$2:$O$13),"Medio de pago no elegible o no identificado por DIAN"),"Apta automaticamente por pago electronico y base positiva"))))</f>
        <v/>
      </c>
    </row>
    <row r="262">
      <c r="A262" s="9" t="n"/>
      <c r="B262" s="9" t="n"/>
      <c r="C262" s="12" t="n"/>
      <c r="D262" s="11" t="n"/>
      <c r="E262" s="11" t="n"/>
      <c r="F262" s="11" t="n"/>
      <c r="G262" s="11" t="n"/>
      <c r="H262" s="11" t="n"/>
      <c r="I262" s="9" t="n"/>
      <c r="J262" s="9" t="n"/>
      <c r="K262" s="9" t="n"/>
      <c r="L262" s="9">
        <f>IF(COUNTA($A262:$K262)=0,"",IF(AND(IFERROR($H262,0)&gt;0,LEN(TRIM($K262&amp;""))&gt;0,IFERROR(LOOKUP(2,1/((LISTS!$M$2:$M$13&lt;&gt;"")*ISNUMBER(SEARCH(LISTS!$M$2:$M$13,$I262))),LISTS!$N$2:$N$13),"NO")="SI"),"SI","NO"))</f>
        <v/>
      </c>
      <c r="M262" s="9">
        <f>IF(COUNTA($A262:$K262)=0,"",IF($K262&lt;&gt;"",IF(COUNTIF($K$19:$K262,$K262)&gt;1,"SI","NO"),IF(COUNTIFS($A$19:$A262,$A262,$C$19:$C262,$C262,$J$19:$J262,$J262,$D$19:$D262,$D262)&gt;1,"SI","NO")))</f>
        <v/>
      </c>
      <c r="N262" s="11">
        <f>IF(COUNTA($A262:$K262)=0,"",IF(AND($L262="SI",$M262="NO"),IFERROR($H262,0),0))</f>
        <v/>
      </c>
      <c r="O262" s="9">
        <f>IF(COUNTA($A262:$K262)=0,"",IF($M262="SI","CUFE o factura duplicada dentro del reporte; no se suma dos veces",IF(IFERROR($H262,0)&lt;=0,"DIAN reporta valor susceptible 0",IF($L262="NO",IFERROR(LOOKUP(2,1/((LISTS!$M$2:$M$13&lt;&gt;"")*ISNUMBER(SEARCH(LISTS!$M$2:$M$13,$I262))),LISTS!$O$2:$O$13),"Medio de pago no elegible o no identificado por DIAN"),"Apta automaticamente por pago electronico y base positiva"))))</f>
        <v/>
      </c>
    </row>
    <row r="263">
      <c r="A263" s="9" t="n"/>
      <c r="B263" s="9" t="n"/>
      <c r="C263" s="12" t="n"/>
      <c r="D263" s="11" t="n"/>
      <c r="E263" s="11" t="n"/>
      <c r="F263" s="11" t="n"/>
      <c r="G263" s="11" t="n"/>
      <c r="H263" s="11" t="n"/>
      <c r="I263" s="9" t="n"/>
      <c r="J263" s="9" t="n"/>
      <c r="K263" s="9" t="n"/>
      <c r="L263" s="9">
        <f>IF(COUNTA($A263:$K263)=0,"",IF(AND(IFERROR($H263,0)&gt;0,LEN(TRIM($K263&amp;""))&gt;0,IFERROR(LOOKUP(2,1/((LISTS!$M$2:$M$13&lt;&gt;"")*ISNUMBER(SEARCH(LISTS!$M$2:$M$13,$I263))),LISTS!$N$2:$N$13),"NO")="SI"),"SI","NO"))</f>
        <v/>
      </c>
      <c r="M263" s="9">
        <f>IF(COUNTA($A263:$K263)=0,"",IF($K263&lt;&gt;"",IF(COUNTIF($K$19:$K263,$K263)&gt;1,"SI","NO"),IF(COUNTIFS($A$19:$A263,$A263,$C$19:$C263,$C263,$J$19:$J263,$J263,$D$19:$D263,$D263)&gt;1,"SI","NO")))</f>
        <v/>
      </c>
      <c r="N263" s="11">
        <f>IF(COUNTA($A263:$K263)=0,"",IF(AND($L263="SI",$M263="NO"),IFERROR($H263,0),0))</f>
        <v/>
      </c>
      <c r="O263" s="9">
        <f>IF(COUNTA($A263:$K263)=0,"",IF($M263="SI","CUFE o factura duplicada dentro del reporte; no se suma dos veces",IF(IFERROR($H263,0)&lt;=0,"DIAN reporta valor susceptible 0",IF($L263="NO",IFERROR(LOOKUP(2,1/((LISTS!$M$2:$M$13&lt;&gt;"")*ISNUMBER(SEARCH(LISTS!$M$2:$M$13,$I263))),LISTS!$O$2:$O$13),"Medio de pago no elegible o no identificado por DIAN"),"Apta automaticamente por pago electronico y base positiva"))))</f>
        <v/>
      </c>
    </row>
    <row r="264">
      <c r="A264" s="9" t="n"/>
      <c r="B264" s="9" t="n"/>
      <c r="C264" s="12" t="n"/>
      <c r="D264" s="11" t="n"/>
      <c r="E264" s="11" t="n"/>
      <c r="F264" s="11" t="n"/>
      <c r="G264" s="11" t="n"/>
      <c r="H264" s="11" t="n"/>
      <c r="I264" s="9" t="n"/>
      <c r="J264" s="9" t="n"/>
      <c r="K264" s="9" t="n"/>
      <c r="L264" s="9">
        <f>IF(COUNTA($A264:$K264)=0,"",IF(AND(IFERROR($H264,0)&gt;0,LEN(TRIM($K264&amp;""))&gt;0,IFERROR(LOOKUP(2,1/((LISTS!$M$2:$M$13&lt;&gt;"")*ISNUMBER(SEARCH(LISTS!$M$2:$M$13,$I264))),LISTS!$N$2:$N$13),"NO")="SI"),"SI","NO"))</f>
        <v/>
      </c>
      <c r="M264" s="9">
        <f>IF(COUNTA($A264:$K264)=0,"",IF($K264&lt;&gt;"",IF(COUNTIF($K$19:$K264,$K264)&gt;1,"SI","NO"),IF(COUNTIFS($A$19:$A264,$A264,$C$19:$C264,$C264,$J$19:$J264,$J264,$D$19:$D264,$D264)&gt;1,"SI","NO")))</f>
        <v/>
      </c>
      <c r="N264" s="11">
        <f>IF(COUNTA($A264:$K264)=0,"",IF(AND($L264="SI",$M264="NO"),IFERROR($H264,0),0))</f>
        <v/>
      </c>
      <c r="O264" s="9">
        <f>IF(COUNTA($A264:$K264)=0,"",IF($M264="SI","CUFE o factura duplicada dentro del reporte; no se suma dos veces",IF(IFERROR($H264,0)&lt;=0,"DIAN reporta valor susceptible 0",IF($L264="NO",IFERROR(LOOKUP(2,1/((LISTS!$M$2:$M$13&lt;&gt;"")*ISNUMBER(SEARCH(LISTS!$M$2:$M$13,$I264))),LISTS!$O$2:$O$13),"Medio de pago no elegible o no identificado por DIAN"),"Apta automaticamente por pago electronico y base positiva"))))</f>
        <v/>
      </c>
    </row>
    <row r="265">
      <c r="A265" s="9" t="n"/>
      <c r="B265" s="9" t="n"/>
      <c r="C265" s="12" t="n"/>
      <c r="D265" s="11" t="n"/>
      <c r="E265" s="11" t="n"/>
      <c r="F265" s="11" t="n"/>
      <c r="G265" s="11" t="n"/>
      <c r="H265" s="11" t="n"/>
      <c r="I265" s="9" t="n"/>
      <c r="J265" s="9" t="n"/>
      <c r="K265" s="9" t="n"/>
      <c r="L265" s="9">
        <f>IF(COUNTA($A265:$K265)=0,"",IF(AND(IFERROR($H265,0)&gt;0,LEN(TRIM($K265&amp;""))&gt;0,IFERROR(LOOKUP(2,1/((LISTS!$M$2:$M$13&lt;&gt;"")*ISNUMBER(SEARCH(LISTS!$M$2:$M$13,$I265))),LISTS!$N$2:$N$13),"NO")="SI"),"SI","NO"))</f>
        <v/>
      </c>
      <c r="M265" s="9">
        <f>IF(COUNTA($A265:$K265)=0,"",IF($K265&lt;&gt;"",IF(COUNTIF($K$19:$K265,$K265)&gt;1,"SI","NO"),IF(COUNTIFS($A$19:$A265,$A265,$C$19:$C265,$C265,$J$19:$J265,$J265,$D$19:$D265,$D265)&gt;1,"SI","NO")))</f>
        <v/>
      </c>
      <c r="N265" s="11">
        <f>IF(COUNTA($A265:$K265)=0,"",IF(AND($L265="SI",$M265="NO"),IFERROR($H265,0),0))</f>
        <v/>
      </c>
      <c r="O265" s="9">
        <f>IF(COUNTA($A265:$K265)=0,"",IF($M265="SI","CUFE o factura duplicada dentro del reporte; no se suma dos veces",IF(IFERROR($H265,0)&lt;=0,"DIAN reporta valor susceptible 0",IF($L265="NO",IFERROR(LOOKUP(2,1/((LISTS!$M$2:$M$13&lt;&gt;"")*ISNUMBER(SEARCH(LISTS!$M$2:$M$13,$I265))),LISTS!$O$2:$O$13),"Medio de pago no elegible o no identificado por DIAN"),"Apta automaticamente por pago electronico y base positiva"))))</f>
        <v/>
      </c>
    </row>
    <row r="266">
      <c r="A266" s="9" t="n"/>
      <c r="B266" s="9" t="n"/>
      <c r="C266" s="12" t="n"/>
      <c r="D266" s="11" t="n"/>
      <c r="E266" s="11" t="n"/>
      <c r="F266" s="11" t="n"/>
      <c r="G266" s="11" t="n"/>
      <c r="H266" s="11" t="n"/>
      <c r="I266" s="9" t="n"/>
      <c r="J266" s="9" t="n"/>
      <c r="K266" s="9" t="n"/>
      <c r="L266" s="9">
        <f>IF(COUNTA($A266:$K266)=0,"",IF(AND(IFERROR($H266,0)&gt;0,LEN(TRIM($K266&amp;""))&gt;0,IFERROR(LOOKUP(2,1/((LISTS!$M$2:$M$13&lt;&gt;"")*ISNUMBER(SEARCH(LISTS!$M$2:$M$13,$I266))),LISTS!$N$2:$N$13),"NO")="SI"),"SI","NO"))</f>
        <v/>
      </c>
      <c r="M266" s="9">
        <f>IF(COUNTA($A266:$K266)=0,"",IF($K266&lt;&gt;"",IF(COUNTIF($K$19:$K266,$K266)&gt;1,"SI","NO"),IF(COUNTIFS($A$19:$A266,$A266,$C$19:$C266,$C266,$J$19:$J266,$J266,$D$19:$D266,$D266)&gt;1,"SI","NO")))</f>
        <v/>
      </c>
      <c r="N266" s="11">
        <f>IF(COUNTA($A266:$K266)=0,"",IF(AND($L266="SI",$M266="NO"),IFERROR($H266,0),0))</f>
        <v/>
      </c>
      <c r="O266" s="9">
        <f>IF(COUNTA($A266:$K266)=0,"",IF($M266="SI","CUFE o factura duplicada dentro del reporte; no se suma dos veces",IF(IFERROR($H266,0)&lt;=0,"DIAN reporta valor susceptible 0",IF($L266="NO",IFERROR(LOOKUP(2,1/((LISTS!$M$2:$M$13&lt;&gt;"")*ISNUMBER(SEARCH(LISTS!$M$2:$M$13,$I266))),LISTS!$O$2:$O$13),"Medio de pago no elegible o no identificado por DIAN"),"Apta automaticamente por pago electronico y base positiva"))))</f>
        <v/>
      </c>
    </row>
    <row r="267">
      <c r="A267" s="9" t="n"/>
      <c r="B267" s="9" t="n"/>
      <c r="C267" s="12" t="n"/>
      <c r="D267" s="11" t="n"/>
      <c r="E267" s="11" t="n"/>
      <c r="F267" s="11" t="n"/>
      <c r="G267" s="11" t="n"/>
      <c r="H267" s="11" t="n"/>
      <c r="I267" s="9" t="n"/>
      <c r="J267" s="9" t="n"/>
      <c r="K267" s="9" t="n"/>
      <c r="L267" s="9">
        <f>IF(COUNTA($A267:$K267)=0,"",IF(AND(IFERROR($H267,0)&gt;0,LEN(TRIM($K267&amp;""))&gt;0,IFERROR(LOOKUP(2,1/((LISTS!$M$2:$M$13&lt;&gt;"")*ISNUMBER(SEARCH(LISTS!$M$2:$M$13,$I267))),LISTS!$N$2:$N$13),"NO")="SI"),"SI","NO"))</f>
        <v/>
      </c>
      <c r="M267" s="9">
        <f>IF(COUNTA($A267:$K267)=0,"",IF($K267&lt;&gt;"",IF(COUNTIF($K$19:$K267,$K267)&gt;1,"SI","NO"),IF(COUNTIFS($A$19:$A267,$A267,$C$19:$C267,$C267,$J$19:$J267,$J267,$D$19:$D267,$D267)&gt;1,"SI","NO")))</f>
        <v/>
      </c>
      <c r="N267" s="11">
        <f>IF(COUNTA($A267:$K267)=0,"",IF(AND($L267="SI",$M267="NO"),IFERROR($H267,0),0))</f>
        <v/>
      </c>
      <c r="O267" s="9">
        <f>IF(COUNTA($A267:$K267)=0,"",IF($M267="SI","CUFE o factura duplicada dentro del reporte; no se suma dos veces",IF(IFERROR($H267,0)&lt;=0,"DIAN reporta valor susceptible 0",IF($L267="NO",IFERROR(LOOKUP(2,1/((LISTS!$M$2:$M$13&lt;&gt;"")*ISNUMBER(SEARCH(LISTS!$M$2:$M$13,$I267))),LISTS!$O$2:$O$13),"Medio de pago no elegible o no identificado por DIAN"),"Apta automaticamente por pago electronico y base positiva"))))</f>
        <v/>
      </c>
    </row>
    <row r="268">
      <c r="A268" s="9" t="n"/>
      <c r="B268" s="9" t="n"/>
      <c r="C268" s="12" t="n"/>
      <c r="D268" s="11" t="n"/>
      <c r="E268" s="11" t="n"/>
      <c r="F268" s="11" t="n"/>
      <c r="G268" s="11" t="n"/>
      <c r="H268" s="11" t="n"/>
      <c r="I268" s="9" t="n"/>
      <c r="J268" s="9" t="n"/>
      <c r="K268" s="9" t="n"/>
      <c r="L268" s="9">
        <f>IF(COUNTA($A268:$K268)=0,"",IF(AND(IFERROR($H268,0)&gt;0,LEN(TRIM($K268&amp;""))&gt;0,IFERROR(LOOKUP(2,1/((LISTS!$M$2:$M$13&lt;&gt;"")*ISNUMBER(SEARCH(LISTS!$M$2:$M$13,$I268))),LISTS!$N$2:$N$13),"NO")="SI"),"SI","NO"))</f>
        <v/>
      </c>
      <c r="M268" s="9">
        <f>IF(COUNTA($A268:$K268)=0,"",IF($K268&lt;&gt;"",IF(COUNTIF($K$19:$K268,$K268)&gt;1,"SI","NO"),IF(COUNTIFS($A$19:$A268,$A268,$C$19:$C268,$C268,$J$19:$J268,$J268,$D$19:$D268,$D268)&gt;1,"SI","NO")))</f>
        <v/>
      </c>
      <c r="N268" s="11">
        <f>IF(COUNTA($A268:$K268)=0,"",IF(AND($L268="SI",$M268="NO"),IFERROR($H268,0),0))</f>
        <v/>
      </c>
      <c r="O268" s="9">
        <f>IF(COUNTA($A268:$K268)=0,"",IF($M268="SI","CUFE o factura duplicada dentro del reporte; no se suma dos veces",IF(IFERROR($H268,0)&lt;=0,"DIAN reporta valor susceptible 0",IF($L268="NO",IFERROR(LOOKUP(2,1/((LISTS!$M$2:$M$13&lt;&gt;"")*ISNUMBER(SEARCH(LISTS!$M$2:$M$13,$I268))),LISTS!$O$2:$O$13),"Medio de pago no elegible o no identificado por DIAN"),"Apta automaticamente por pago electronico y base positiva"))))</f>
        <v/>
      </c>
    </row>
    <row r="269">
      <c r="A269" s="9" t="n"/>
      <c r="B269" s="9" t="n"/>
      <c r="C269" s="12" t="n"/>
      <c r="D269" s="11" t="n"/>
      <c r="E269" s="11" t="n"/>
      <c r="F269" s="11" t="n"/>
      <c r="G269" s="11" t="n"/>
      <c r="H269" s="11" t="n"/>
      <c r="I269" s="9" t="n"/>
      <c r="J269" s="9" t="n"/>
      <c r="K269" s="9" t="n"/>
      <c r="L269" s="9">
        <f>IF(COUNTA($A269:$K269)=0,"",IF(AND(IFERROR($H269,0)&gt;0,LEN(TRIM($K269&amp;""))&gt;0,IFERROR(LOOKUP(2,1/((LISTS!$M$2:$M$13&lt;&gt;"")*ISNUMBER(SEARCH(LISTS!$M$2:$M$13,$I269))),LISTS!$N$2:$N$13),"NO")="SI"),"SI","NO"))</f>
        <v/>
      </c>
      <c r="M269" s="9">
        <f>IF(COUNTA($A269:$K269)=0,"",IF($K269&lt;&gt;"",IF(COUNTIF($K$19:$K269,$K269)&gt;1,"SI","NO"),IF(COUNTIFS($A$19:$A269,$A269,$C$19:$C269,$C269,$J$19:$J269,$J269,$D$19:$D269,$D269)&gt;1,"SI","NO")))</f>
        <v/>
      </c>
      <c r="N269" s="11">
        <f>IF(COUNTA($A269:$K269)=0,"",IF(AND($L269="SI",$M269="NO"),IFERROR($H269,0),0))</f>
        <v/>
      </c>
      <c r="O269" s="9">
        <f>IF(COUNTA($A269:$K269)=0,"",IF($M269="SI","CUFE o factura duplicada dentro del reporte; no se suma dos veces",IF(IFERROR($H269,0)&lt;=0,"DIAN reporta valor susceptible 0",IF($L269="NO",IFERROR(LOOKUP(2,1/((LISTS!$M$2:$M$13&lt;&gt;"")*ISNUMBER(SEARCH(LISTS!$M$2:$M$13,$I269))),LISTS!$O$2:$O$13),"Medio de pago no elegible o no identificado por DIAN"),"Apta automaticamente por pago electronico y base positiva"))))</f>
        <v/>
      </c>
    </row>
    <row r="270">
      <c r="A270" s="9" t="n"/>
      <c r="B270" s="9" t="n"/>
      <c r="C270" s="12" t="n"/>
      <c r="D270" s="11" t="n"/>
      <c r="E270" s="11" t="n"/>
      <c r="F270" s="11" t="n"/>
      <c r="G270" s="11" t="n"/>
      <c r="H270" s="11" t="n"/>
      <c r="I270" s="9" t="n"/>
      <c r="J270" s="9" t="n"/>
      <c r="K270" s="9" t="n"/>
      <c r="L270" s="9">
        <f>IF(COUNTA($A270:$K270)=0,"",IF(AND(IFERROR($H270,0)&gt;0,LEN(TRIM($K270&amp;""))&gt;0,IFERROR(LOOKUP(2,1/((LISTS!$M$2:$M$13&lt;&gt;"")*ISNUMBER(SEARCH(LISTS!$M$2:$M$13,$I270))),LISTS!$N$2:$N$13),"NO")="SI"),"SI","NO"))</f>
        <v/>
      </c>
      <c r="M270" s="9">
        <f>IF(COUNTA($A270:$K270)=0,"",IF($K270&lt;&gt;"",IF(COUNTIF($K$19:$K270,$K270)&gt;1,"SI","NO"),IF(COUNTIFS($A$19:$A270,$A270,$C$19:$C270,$C270,$J$19:$J270,$J270,$D$19:$D270,$D270)&gt;1,"SI","NO")))</f>
        <v/>
      </c>
      <c r="N270" s="11">
        <f>IF(COUNTA($A270:$K270)=0,"",IF(AND($L270="SI",$M270="NO"),IFERROR($H270,0),0))</f>
        <v/>
      </c>
      <c r="O270" s="9">
        <f>IF(COUNTA($A270:$K270)=0,"",IF($M270="SI","CUFE o factura duplicada dentro del reporte; no se suma dos veces",IF(IFERROR($H270,0)&lt;=0,"DIAN reporta valor susceptible 0",IF($L270="NO",IFERROR(LOOKUP(2,1/((LISTS!$M$2:$M$13&lt;&gt;"")*ISNUMBER(SEARCH(LISTS!$M$2:$M$13,$I270))),LISTS!$O$2:$O$13),"Medio de pago no elegible o no identificado por DIAN"),"Apta automaticamente por pago electronico y base positiva"))))</f>
        <v/>
      </c>
    </row>
    <row r="271">
      <c r="A271" s="9" t="n"/>
      <c r="B271" s="9" t="n"/>
      <c r="C271" s="12" t="n"/>
      <c r="D271" s="11" t="n"/>
      <c r="E271" s="11" t="n"/>
      <c r="F271" s="11" t="n"/>
      <c r="G271" s="11" t="n"/>
      <c r="H271" s="11" t="n"/>
      <c r="I271" s="9" t="n"/>
      <c r="J271" s="9" t="n"/>
      <c r="K271" s="9" t="n"/>
      <c r="L271" s="9">
        <f>IF(COUNTA($A271:$K271)=0,"",IF(AND(IFERROR($H271,0)&gt;0,LEN(TRIM($K271&amp;""))&gt;0,IFERROR(LOOKUP(2,1/((LISTS!$M$2:$M$13&lt;&gt;"")*ISNUMBER(SEARCH(LISTS!$M$2:$M$13,$I271))),LISTS!$N$2:$N$13),"NO")="SI"),"SI","NO"))</f>
        <v/>
      </c>
      <c r="M271" s="9">
        <f>IF(COUNTA($A271:$K271)=0,"",IF($K271&lt;&gt;"",IF(COUNTIF($K$19:$K271,$K271)&gt;1,"SI","NO"),IF(COUNTIFS($A$19:$A271,$A271,$C$19:$C271,$C271,$J$19:$J271,$J271,$D$19:$D271,$D271)&gt;1,"SI","NO")))</f>
        <v/>
      </c>
      <c r="N271" s="11">
        <f>IF(COUNTA($A271:$K271)=0,"",IF(AND($L271="SI",$M271="NO"),IFERROR($H271,0),0))</f>
        <v/>
      </c>
      <c r="O271" s="9">
        <f>IF(COUNTA($A271:$K271)=0,"",IF($M271="SI","CUFE o factura duplicada dentro del reporte; no se suma dos veces",IF(IFERROR($H271,0)&lt;=0,"DIAN reporta valor susceptible 0",IF($L271="NO",IFERROR(LOOKUP(2,1/((LISTS!$M$2:$M$13&lt;&gt;"")*ISNUMBER(SEARCH(LISTS!$M$2:$M$13,$I271))),LISTS!$O$2:$O$13),"Medio de pago no elegible o no identificado por DIAN"),"Apta automaticamente por pago electronico y base positiva"))))</f>
        <v/>
      </c>
    </row>
    <row r="272">
      <c r="A272" s="9" t="n"/>
      <c r="B272" s="9" t="n"/>
      <c r="C272" s="12" t="n"/>
      <c r="D272" s="11" t="n"/>
      <c r="E272" s="11" t="n"/>
      <c r="F272" s="11" t="n"/>
      <c r="G272" s="11" t="n"/>
      <c r="H272" s="11" t="n"/>
      <c r="I272" s="9" t="n"/>
      <c r="J272" s="9" t="n"/>
      <c r="K272" s="9" t="n"/>
      <c r="L272" s="9">
        <f>IF(COUNTA($A272:$K272)=0,"",IF(AND(IFERROR($H272,0)&gt;0,LEN(TRIM($K272&amp;""))&gt;0,IFERROR(LOOKUP(2,1/((LISTS!$M$2:$M$13&lt;&gt;"")*ISNUMBER(SEARCH(LISTS!$M$2:$M$13,$I272))),LISTS!$N$2:$N$13),"NO")="SI"),"SI","NO"))</f>
        <v/>
      </c>
      <c r="M272" s="9">
        <f>IF(COUNTA($A272:$K272)=0,"",IF($K272&lt;&gt;"",IF(COUNTIF($K$19:$K272,$K272)&gt;1,"SI","NO"),IF(COUNTIFS($A$19:$A272,$A272,$C$19:$C272,$C272,$J$19:$J272,$J272,$D$19:$D272,$D272)&gt;1,"SI","NO")))</f>
        <v/>
      </c>
      <c r="N272" s="11">
        <f>IF(COUNTA($A272:$K272)=0,"",IF(AND($L272="SI",$M272="NO"),IFERROR($H272,0),0))</f>
        <v/>
      </c>
      <c r="O272" s="9">
        <f>IF(COUNTA($A272:$K272)=0,"",IF($M272="SI","CUFE o factura duplicada dentro del reporte; no se suma dos veces",IF(IFERROR($H272,0)&lt;=0,"DIAN reporta valor susceptible 0",IF($L272="NO",IFERROR(LOOKUP(2,1/((LISTS!$M$2:$M$13&lt;&gt;"")*ISNUMBER(SEARCH(LISTS!$M$2:$M$13,$I272))),LISTS!$O$2:$O$13),"Medio de pago no elegible o no identificado por DIAN"),"Apta automaticamente por pago electronico y base positiva"))))</f>
        <v/>
      </c>
    </row>
    <row r="273">
      <c r="A273" s="9" t="n"/>
      <c r="B273" s="9" t="n"/>
      <c r="C273" s="12" t="n"/>
      <c r="D273" s="11" t="n"/>
      <c r="E273" s="11" t="n"/>
      <c r="F273" s="11" t="n"/>
      <c r="G273" s="11" t="n"/>
      <c r="H273" s="11" t="n"/>
      <c r="I273" s="9" t="n"/>
      <c r="J273" s="9" t="n"/>
      <c r="K273" s="9" t="n"/>
      <c r="L273" s="9">
        <f>IF(COUNTA($A273:$K273)=0,"",IF(AND(IFERROR($H273,0)&gt;0,LEN(TRIM($K273&amp;""))&gt;0,IFERROR(LOOKUP(2,1/((LISTS!$M$2:$M$13&lt;&gt;"")*ISNUMBER(SEARCH(LISTS!$M$2:$M$13,$I273))),LISTS!$N$2:$N$13),"NO")="SI"),"SI","NO"))</f>
        <v/>
      </c>
      <c r="M273" s="9">
        <f>IF(COUNTA($A273:$K273)=0,"",IF($K273&lt;&gt;"",IF(COUNTIF($K$19:$K273,$K273)&gt;1,"SI","NO"),IF(COUNTIFS($A$19:$A273,$A273,$C$19:$C273,$C273,$J$19:$J273,$J273,$D$19:$D273,$D273)&gt;1,"SI","NO")))</f>
        <v/>
      </c>
      <c r="N273" s="11">
        <f>IF(COUNTA($A273:$K273)=0,"",IF(AND($L273="SI",$M273="NO"),IFERROR($H273,0),0))</f>
        <v/>
      </c>
      <c r="O273" s="9">
        <f>IF(COUNTA($A273:$K273)=0,"",IF($M273="SI","CUFE o factura duplicada dentro del reporte; no se suma dos veces",IF(IFERROR($H273,0)&lt;=0,"DIAN reporta valor susceptible 0",IF($L273="NO",IFERROR(LOOKUP(2,1/((LISTS!$M$2:$M$13&lt;&gt;"")*ISNUMBER(SEARCH(LISTS!$M$2:$M$13,$I273))),LISTS!$O$2:$O$13),"Medio de pago no elegible o no identificado por DIAN"),"Apta automaticamente por pago electronico y base positiva"))))</f>
        <v/>
      </c>
    </row>
    <row r="274">
      <c r="A274" s="9" t="n"/>
      <c r="B274" s="9" t="n"/>
      <c r="C274" s="12" t="n"/>
      <c r="D274" s="11" t="n"/>
      <c r="E274" s="11" t="n"/>
      <c r="F274" s="11" t="n"/>
      <c r="G274" s="11" t="n"/>
      <c r="H274" s="11" t="n"/>
      <c r="I274" s="9" t="n"/>
      <c r="J274" s="9" t="n"/>
      <c r="K274" s="9" t="n"/>
      <c r="L274" s="9">
        <f>IF(COUNTA($A274:$K274)=0,"",IF(AND(IFERROR($H274,0)&gt;0,LEN(TRIM($K274&amp;""))&gt;0,IFERROR(LOOKUP(2,1/((LISTS!$M$2:$M$13&lt;&gt;"")*ISNUMBER(SEARCH(LISTS!$M$2:$M$13,$I274))),LISTS!$N$2:$N$13),"NO")="SI"),"SI","NO"))</f>
        <v/>
      </c>
      <c r="M274" s="9">
        <f>IF(COUNTA($A274:$K274)=0,"",IF($K274&lt;&gt;"",IF(COUNTIF($K$19:$K274,$K274)&gt;1,"SI","NO"),IF(COUNTIFS($A$19:$A274,$A274,$C$19:$C274,$C274,$J$19:$J274,$J274,$D$19:$D274,$D274)&gt;1,"SI","NO")))</f>
        <v/>
      </c>
      <c r="N274" s="11">
        <f>IF(COUNTA($A274:$K274)=0,"",IF(AND($L274="SI",$M274="NO"),IFERROR($H274,0),0))</f>
        <v/>
      </c>
      <c r="O274" s="9">
        <f>IF(COUNTA($A274:$K274)=0,"",IF($M274="SI","CUFE o factura duplicada dentro del reporte; no se suma dos veces",IF(IFERROR($H274,0)&lt;=0,"DIAN reporta valor susceptible 0",IF($L274="NO",IFERROR(LOOKUP(2,1/((LISTS!$M$2:$M$13&lt;&gt;"")*ISNUMBER(SEARCH(LISTS!$M$2:$M$13,$I274))),LISTS!$O$2:$O$13),"Medio de pago no elegible o no identificado por DIAN"),"Apta automaticamente por pago electronico y base positiva"))))</f>
        <v/>
      </c>
    </row>
    <row r="275">
      <c r="A275" s="9" t="n"/>
      <c r="B275" s="9" t="n"/>
      <c r="C275" s="12" t="n"/>
      <c r="D275" s="11" t="n"/>
      <c r="E275" s="11" t="n"/>
      <c r="F275" s="11" t="n"/>
      <c r="G275" s="11" t="n"/>
      <c r="H275" s="11" t="n"/>
      <c r="I275" s="9" t="n"/>
      <c r="J275" s="9" t="n"/>
      <c r="K275" s="9" t="n"/>
      <c r="L275" s="9">
        <f>IF(COUNTA($A275:$K275)=0,"",IF(AND(IFERROR($H275,0)&gt;0,LEN(TRIM($K275&amp;""))&gt;0,IFERROR(LOOKUP(2,1/((LISTS!$M$2:$M$13&lt;&gt;"")*ISNUMBER(SEARCH(LISTS!$M$2:$M$13,$I275))),LISTS!$N$2:$N$13),"NO")="SI"),"SI","NO"))</f>
        <v/>
      </c>
      <c r="M275" s="9">
        <f>IF(COUNTA($A275:$K275)=0,"",IF($K275&lt;&gt;"",IF(COUNTIF($K$19:$K275,$K275)&gt;1,"SI","NO"),IF(COUNTIFS($A$19:$A275,$A275,$C$19:$C275,$C275,$J$19:$J275,$J275,$D$19:$D275,$D275)&gt;1,"SI","NO")))</f>
        <v/>
      </c>
      <c r="N275" s="11">
        <f>IF(COUNTA($A275:$K275)=0,"",IF(AND($L275="SI",$M275="NO"),IFERROR($H275,0),0))</f>
        <v/>
      </c>
      <c r="O275" s="9">
        <f>IF(COUNTA($A275:$K275)=0,"",IF($M275="SI","CUFE o factura duplicada dentro del reporte; no se suma dos veces",IF(IFERROR($H275,0)&lt;=0,"DIAN reporta valor susceptible 0",IF($L275="NO",IFERROR(LOOKUP(2,1/((LISTS!$M$2:$M$13&lt;&gt;"")*ISNUMBER(SEARCH(LISTS!$M$2:$M$13,$I275))),LISTS!$O$2:$O$13),"Medio de pago no elegible o no identificado por DIAN"),"Apta automaticamente por pago electronico y base positiva"))))</f>
        <v/>
      </c>
    </row>
    <row r="276">
      <c r="A276" s="9" t="n"/>
      <c r="B276" s="9" t="n"/>
      <c r="C276" s="12" t="n"/>
      <c r="D276" s="11" t="n"/>
      <c r="E276" s="11" t="n"/>
      <c r="F276" s="11" t="n"/>
      <c r="G276" s="11" t="n"/>
      <c r="H276" s="11" t="n"/>
      <c r="I276" s="9" t="n"/>
      <c r="J276" s="9" t="n"/>
      <c r="K276" s="9" t="n"/>
      <c r="L276" s="9">
        <f>IF(COUNTA($A276:$K276)=0,"",IF(AND(IFERROR($H276,0)&gt;0,LEN(TRIM($K276&amp;""))&gt;0,IFERROR(LOOKUP(2,1/((LISTS!$M$2:$M$13&lt;&gt;"")*ISNUMBER(SEARCH(LISTS!$M$2:$M$13,$I276))),LISTS!$N$2:$N$13),"NO")="SI"),"SI","NO"))</f>
        <v/>
      </c>
      <c r="M276" s="9">
        <f>IF(COUNTA($A276:$K276)=0,"",IF($K276&lt;&gt;"",IF(COUNTIF($K$19:$K276,$K276)&gt;1,"SI","NO"),IF(COUNTIFS($A$19:$A276,$A276,$C$19:$C276,$C276,$J$19:$J276,$J276,$D$19:$D276,$D276)&gt;1,"SI","NO")))</f>
        <v/>
      </c>
      <c r="N276" s="11">
        <f>IF(COUNTA($A276:$K276)=0,"",IF(AND($L276="SI",$M276="NO"),IFERROR($H276,0),0))</f>
        <v/>
      </c>
      <c r="O276" s="9">
        <f>IF(COUNTA($A276:$K276)=0,"",IF($M276="SI","CUFE o factura duplicada dentro del reporte; no se suma dos veces",IF(IFERROR($H276,0)&lt;=0,"DIAN reporta valor susceptible 0",IF($L276="NO",IFERROR(LOOKUP(2,1/((LISTS!$M$2:$M$13&lt;&gt;"")*ISNUMBER(SEARCH(LISTS!$M$2:$M$13,$I276))),LISTS!$O$2:$O$13),"Medio de pago no elegible o no identificado por DIAN"),"Apta automaticamente por pago electronico y base positiva"))))</f>
        <v/>
      </c>
    </row>
    <row r="277">
      <c r="A277" s="9" t="n"/>
      <c r="B277" s="9" t="n"/>
      <c r="C277" s="12" t="n"/>
      <c r="D277" s="11" t="n"/>
      <c r="E277" s="11" t="n"/>
      <c r="F277" s="11" t="n"/>
      <c r="G277" s="11" t="n"/>
      <c r="H277" s="11" t="n"/>
      <c r="I277" s="9" t="n"/>
      <c r="J277" s="9" t="n"/>
      <c r="K277" s="9" t="n"/>
      <c r="L277" s="9">
        <f>IF(COUNTA($A277:$K277)=0,"",IF(AND(IFERROR($H277,0)&gt;0,LEN(TRIM($K277&amp;""))&gt;0,IFERROR(LOOKUP(2,1/((LISTS!$M$2:$M$13&lt;&gt;"")*ISNUMBER(SEARCH(LISTS!$M$2:$M$13,$I277))),LISTS!$N$2:$N$13),"NO")="SI"),"SI","NO"))</f>
        <v/>
      </c>
      <c r="M277" s="9">
        <f>IF(COUNTA($A277:$K277)=0,"",IF($K277&lt;&gt;"",IF(COUNTIF($K$19:$K277,$K277)&gt;1,"SI","NO"),IF(COUNTIFS($A$19:$A277,$A277,$C$19:$C277,$C277,$J$19:$J277,$J277,$D$19:$D277,$D277)&gt;1,"SI","NO")))</f>
        <v/>
      </c>
      <c r="N277" s="11">
        <f>IF(COUNTA($A277:$K277)=0,"",IF(AND($L277="SI",$M277="NO"),IFERROR($H277,0),0))</f>
        <v/>
      </c>
      <c r="O277" s="9">
        <f>IF(COUNTA($A277:$K277)=0,"",IF($M277="SI","CUFE o factura duplicada dentro del reporte; no se suma dos veces",IF(IFERROR($H277,0)&lt;=0,"DIAN reporta valor susceptible 0",IF($L277="NO",IFERROR(LOOKUP(2,1/((LISTS!$M$2:$M$13&lt;&gt;"")*ISNUMBER(SEARCH(LISTS!$M$2:$M$13,$I277))),LISTS!$O$2:$O$13),"Medio de pago no elegible o no identificado por DIAN"),"Apta automaticamente por pago electronico y base positiva"))))</f>
        <v/>
      </c>
    </row>
    <row r="278">
      <c r="A278" s="9" t="n"/>
      <c r="B278" s="9" t="n"/>
      <c r="C278" s="12" t="n"/>
      <c r="D278" s="11" t="n"/>
      <c r="E278" s="11" t="n"/>
      <c r="F278" s="11" t="n"/>
      <c r="G278" s="11" t="n"/>
      <c r="H278" s="11" t="n"/>
      <c r="I278" s="9" t="n"/>
      <c r="J278" s="9" t="n"/>
      <c r="K278" s="9" t="n"/>
      <c r="L278" s="9">
        <f>IF(COUNTA($A278:$K278)=0,"",IF(AND(IFERROR($H278,0)&gt;0,LEN(TRIM($K278&amp;""))&gt;0,IFERROR(LOOKUP(2,1/((LISTS!$M$2:$M$13&lt;&gt;"")*ISNUMBER(SEARCH(LISTS!$M$2:$M$13,$I278))),LISTS!$N$2:$N$13),"NO")="SI"),"SI","NO"))</f>
        <v/>
      </c>
      <c r="M278" s="9">
        <f>IF(COUNTA($A278:$K278)=0,"",IF($K278&lt;&gt;"",IF(COUNTIF($K$19:$K278,$K278)&gt;1,"SI","NO"),IF(COUNTIFS($A$19:$A278,$A278,$C$19:$C278,$C278,$J$19:$J278,$J278,$D$19:$D278,$D278)&gt;1,"SI","NO")))</f>
        <v/>
      </c>
      <c r="N278" s="11">
        <f>IF(COUNTA($A278:$K278)=0,"",IF(AND($L278="SI",$M278="NO"),IFERROR($H278,0),0))</f>
        <v/>
      </c>
      <c r="O278" s="9">
        <f>IF(COUNTA($A278:$K278)=0,"",IF($M278="SI","CUFE o factura duplicada dentro del reporte; no se suma dos veces",IF(IFERROR($H278,0)&lt;=0,"DIAN reporta valor susceptible 0",IF($L278="NO",IFERROR(LOOKUP(2,1/((LISTS!$M$2:$M$13&lt;&gt;"")*ISNUMBER(SEARCH(LISTS!$M$2:$M$13,$I278))),LISTS!$O$2:$O$13),"Medio de pago no elegible o no identificado por DIAN"),"Apta automaticamente por pago electronico y base positiva"))))</f>
        <v/>
      </c>
    </row>
    <row r="279">
      <c r="A279" s="9" t="n"/>
      <c r="B279" s="9" t="n"/>
      <c r="C279" s="12" t="n"/>
      <c r="D279" s="11" t="n"/>
      <c r="E279" s="11" t="n"/>
      <c r="F279" s="11" t="n"/>
      <c r="G279" s="11" t="n"/>
      <c r="H279" s="11" t="n"/>
      <c r="I279" s="9" t="n"/>
      <c r="J279" s="9" t="n"/>
      <c r="K279" s="9" t="n"/>
      <c r="L279" s="9">
        <f>IF(COUNTA($A279:$K279)=0,"",IF(AND(IFERROR($H279,0)&gt;0,LEN(TRIM($K279&amp;""))&gt;0,IFERROR(LOOKUP(2,1/((LISTS!$M$2:$M$13&lt;&gt;"")*ISNUMBER(SEARCH(LISTS!$M$2:$M$13,$I279))),LISTS!$N$2:$N$13),"NO")="SI"),"SI","NO"))</f>
        <v/>
      </c>
      <c r="M279" s="9">
        <f>IF(COUNTA($A279:$K279)=0,"",IF($K279&lt;&gt;"",IF(COUNTIF($K$19:$K279,$K279)&gt;1,"SI","NO"),IF(COUNTIFS($A$19:$A279,$A279,$C$19:$C279,$C279,$J$19:$J279,$J279,$D$19:$D279,$D279)&gt;1,"SI","NO")))</f>
        <v/>
      </c>
      <c r="N279" s="11">
        <f>IF(COUNTA($A279:$K279)=0,"",IF(AND($L279="SI",$M279="NO"),IFERROR($H279,0),0))</f>
        <v/>
      </c>
      <c r="O279" s="9">
        <f>IF(COUNTA($A279:$K279)=0,"",IF($M279="SI","CUFE o factura duplicada dentro del reporte; no se suma dos veces",IF(IFERROR($H279,0)&lt;=0,"DIAN reporta valor susceptible 0",IF($L279="NO",IFERROR(LOOKUP(2,1/((LISTS!$M$2:$M$13&lt;&gt;"")*ISNUMBER(SEARCH(LISTS!$M$2:$M$13,$I279))),LISTS!$O$2:$O$13),"Medio de pago no elegible o no identificado por DIAN"),"Apta automaticamente por pago electronico y base positiva"))))</f>
        <v/>
      </c>
    </row>
    <row r="280">
      <c r="A280" s="9" t="n"/>
      <c r="B280" s="9" t="n"/>
      <c r="C280" s="12" t="n"/>
      <c r="D280" s="11" t="n"/>
      <c r="E280" s="11" t="n"/>
      <c r="F280" s="11" t="n"/>
      <c r="G280" s="11" t="n"/>
      <c r="H280" s="11" t="n"/>
      <c r="I280" s="9" t="n"/>
      <c r="J280" s="9" t="n"/>
      <c r="K280" s="9" t="n"/>
      <c r="L280" s="9">
        <f>IF(COUNTA($A280:$K280)=0,"",IF(AND(IFERROR($H280,0)&gt;0,LEN(TRIM($K280&amp;""))&gt;0,IFERROR(LOOKUP(2,1/((LISTS!$M$2:$M$13&lt;&gt;"")*ISNUMBER(SEARCH(LISTS!$M$2:$M$13,$I280))),LISTS!$N$2:$N$13),"NO")="SI"),"SI","NO"))</f>
        <v/>
      </c>
      <c r="M280" s="9">
        <f>IF(COUNTA($A280:$K280)=0,"",IF($K280&lt;&gt;"",IF(COUNTIF($K$19:$K280,$K280)&gt;1,"SI","NO"),IF(COUNTIFS($A$19:$A280,$A280,$C$19:$C280,$C280,$J$19:$J280,$J280,$D$19:$D280,$D280)&gt;1,"SI","NO")))</f>
        <v/>
      </c>
      <c r="N280" s="11">
        <f>IF(COUNTA($A280:$K280)=0,"",IF(AND($L280="SI",$M280="NO"),IFERROR($H280,0),0))</f>
        <v/>
      </c>
      <c r="O280" s="9">
        <f>IF(COUNTA($A280:$K280)=0,"",IF($M280="SI","CUFE o factura duplicada dentro del reporte; no se suma dos veces",IF(IFERROR($H280,0)&lt;=0,"DIAN reporta valor susceptible 0",IF($L280="NO",IFERROR(LOOKUP(2,1/((LISTS!$M$2:$M$13&lt;&gt;"")*ISNUMBER(SEARCH(LISTS!$M$2:$M$13,$I280))),LISTS!$O$2:$O$13),"Medio de pago no elegible o no identificado por DIAN"),"Apta automaticamente por pago electronico y base positiva"))))</f>
        <v/>
      </c>
    </row>
    <row r="281">
      <c r="A281" s="9" t="n"/>
      <c r="B281" s="9" t="n"/>
      <c r="C281" s="12" t="n"/>
      <c r="D281" s="11" t="n"/>
      <c r="E281" s="11" t="n"/>
      <c r="F281" s="11" t="n"/>
      <c r="G281" s="11" t="n"/>
      <c r="H281" s="11" t="n"/>
      <c r="I281" s="9" t="n"/>
      <c r="J281" s="9" t="n"/>
      <c r="K281" s="9" t="n"/>
      <c r="L281" s="9">
        <f>IF(COUNTA($A281:$K281)=0,"",IF(AND(IFERROR($H281,0)&gt;0,LEN(TRIM($K281&amp;""))&gt;0,IFERROR(LOOKUP(2,1/((LISTS!$M$2:$M$13&lt;&gt;"")*ISNUMBER(SEARCH(LISTS!$M$2:$M$13,$I281))),LISTS!$N$2:$N$13),"NO")="SI"),"SI","NO"))</f>
        <v/>
      </c>
      <c r="M281" s="9">
        <f>IF(COUNTA($A281:$K281)=0,"",IF($K281&lt;&gt;"",IF(COUNTIF($K$19:$K281,$K281)&gt;1,"SI","NO"),IF(COUNTIFS($A$19:$A281,$A281,$C$19:$C281,$C281,$J$19:$J281,$J281,$D$19:$D281,$D281)&gt;1,"SI","NO")))</f>
        <v/>
      </c>
      <c r="N281" s="11">
        <f>IF(COUNTA($A281:$K281)=0,"",IF(AND($L281="SI",$M281="NO"),IFERROR($H281,0),0))</f>
        <v/>
      </c>
      <c r="O281" s="9">
        <f>IF(COUNTA($A281:$K281)=0,"",IF($M281="SI","CUFE o factura duplicada dentro del reporte; no se suma dos veces",IF(IFERROR($H281,0)&lt;=0,"DIAN reporta valor susceptible 0",IF($L281="NO",IFERROR(LOOKUP(2,1/((LISTS!$M$2:$M$13&lt;&gt;"")*ISNUMBER(SEARCH(LISTS!$M$2:$M$13,$I281))),LISTS!$O$2:$O$13),"Medio de pago no elegible o no identificado por DIAN"),"Apta automaticamente por pago electronico y base positiva"))))</f>
        <v/>
      </c>
    </row>
    <row r="282">
      <c r="A282" s="9" t="n"/>
      <c r="B282" s="9" t="n"/>
      <c r="C282" s="12" t="n"/>
      <c r="D282" s="11" t="n"/>
      <c r="E282" s="11" t="n"/>
      <c r="F282" s="11" t="n"/>
      <c r="G282" s="11" t="n"/>
      <c r="H282" s="11" t="n"/>
      <c r="I282" s="9" t="n"/>
      <c r="J282" s="9" t="n"/>
      <c r="K282" s="9" t="n"/>
      <c r="L282" s="9">
        <f>IF(COUNTA($A282:$K282)=0,"",IF(AND(IFERROR($H282,0)&gt;0,LEN(TRIM($K282&amp;""))&gt;0,IFERROR(LOOKUP(2,1/((LISTS!$M$2:$M$13&lt;&gt;"")*ISNUMBER(SEARCH(LISTS!$M$2:$M$13,$I282))),LISTS!$N$2:$N$13),"NO")="SI"),"SI","NO"))</f>
        <v/>
      </c>
      <c r="M282" s="9">
        <f>IF(COUNTA($A282:$K282)=0,"",IF($K282&lt;&gt;"",IF(COUNTIF($K$19:$K282,$K282)&gt;1,"SI","NO"),IF(COUNTIFS($A$19:$A282,$A282,$C$19:$C282,$C282,$J$19:$J282,$J282,$D$19:$D282,$D282)&gt;1,"SI","NO")))</f>
        <v/>
      </c>
      <c r="N282" s="11">
        <f>IF(COUNTA($A282:$K282)=0,"",IF(AND($L282="SI",$M282="NO"),IFERROR($H282,0),0))</f>
        <v/>
      </c>
      <c r="O282" s="9">
        <f>IF(COUNTA($A282:$K282)=0,"",IF($M282="SI","CUFE o factura duplicada dentro del reporte; no se suma dos veces",IF(IFERROR($H282,0)&lt;=0,"DIAN reporta valor susceptible 0",IF($L282="NO",IFERROR(LOOKUP(2,1/((LISTS!$M$2:$M$13&lt;&gt;"")*ISNUMBER(SEARCH(LISTS!$M$2:$M$13,$I282))),LISTS!$O$2:$O$13),"Medio de pago no elegible o no identificado por DIAN"),"Apta automaticamente por pago electronico y base positiva"))))</f>
        <v/>
      </c>
    </row>
    <row r="283">
      <c r="A283" s="9" t="n"/>
      <c r="B283" s="9" t="n"/>
      <c r="C283" s="12" t="n"/>
      <c r="D283" s="11" t="n"/>
      <c r="E283" s="11" t="n"/>
      <c r="F283" s="11" t="n"/>
      <c r="G283" s="11" t="n"/>
      <c r="H283" s="11" t="n"/>
      <c r="I283" s="9" t="n"/>
      <c r="J283" s="9" t="n"/>
      <c r="K283" s="9" t="n"/>
      <c r="L283" s="9">
        <f>IF(COUNTA($A283:$K283)=0,"",IF(AND(IFERROR($H283,0)&gt;0,LEN(TRIM($K283&amp;""))&gt;0,IFERROR(LOOKUP(2,1/((LISTS!$M$2:$M$13&lt;&gt;"")*ISNUMBER(SEARCH(LISTS!$M$2:$M$13,$I283))),LISTS!$N$2:$N$13),"NO")="SI"),"SI","NO"))</f>
        <v/>
      </c>
      <c r="M283" s="9">
        <f>IF(COUNTA($A283:$K283)=0,"",IF($K283&lt;&gt;"",IF(COUNTIF($K$19:$K283,$K283)&gt;1,"SI","NO"),IF(COUNTIFS($A$19:$A283,$A283,$C$19:$C283,$C283,$J$19:$J283,$J283,$D$19:$D283,$D283)&gt;1,"SI","NO")))</f>
        <v/>
      </c>
      <c r="N283" s="11">
        <f>IF(COUNTA($A283:$K283)=0,"",IF(AND($L283="SI",$M283="NO"),IFERROR($H283,0),0))</f>
        <v/>
      </c>
      <c r="O283" s="9">
        <f>IF(COUNTA($A283:$K283)=0,"",IF($M283="SI","CUFE o factura duplicada dentro del reporte; no se suma dos veces",IF(IFERROR($H283,0)&lt;=0,"DIAN reporta valor susceptible 0",IF($L283="NO",IFERROR(LOOKUP(2,1/((LISTS!$M$2:$M$13&lt;&gt;"")*ISNUMBER(SEARCH(LISTS!$M$2:$M$13,$I283))),LISTS!$O$2:$O$13),"Medio de pago no elegible o no identificado por DIAN"),"Apta automaticamente por pago electronico y base positiva"))))</f>
        <v/>
      </c>
    </row>
    <row r="284">
      <c r="A284" s="9" t="n"/>
      <c r="B284" s="9" t="n"/>
      <c r="C284" s="12" t="n"/>
      <c r="D284" s="11" t="n"/>
      <c r="E284" s="11" t="n"/>
      <c r="F284" s="11" t="n"/>
      <c r="G284" s="11" t="n"/>
      <c r="H284" s="11" t="n"/>
      <c r="I284" s="9" t="n"/>
      <c r="J284" s="9" t="n"/>
      <c r="K284" s="9" t="n"/>
      <c r="L284" s="9">
        <f>IF(COUNTA($A284:$K284)=0,"",IF(AND(IFERROR($H284,0)&gt;0,LEN(TRIM($K284&amp;""))&gt;0,IFERROR(LOOKUP(2,1/((LISTS!$M$2:$M$13&lt;&gt;"")*ISNUMBER(SEARCH(LISTS!$M$2:$M$13,$I284))),LISTS!$N$2:$N$13),"NO")="SI"),"SI","NO"))</f>
        <v/>
      </c>
      <c r="M284" s="9">
        <f>IF(COUNTA($A284:$K284)=0,"",IF($K284&lt;&gt;"",IF(COUNTIF($K$19:$K284,$K284)&gt;1,"SI","NO"),IF(COUNTIFS($A$19:$A284,$A284,$C$19:$C284,$C284,$J$19:$J284,$J284,$D$19:$D284,$D284)&gt;1,"SI","NO")))</f>
        <v/>
      </c>
      <c r="N284" s="11">
        <f>IF(COUNTA($A284:$K284)=0,"",IF(AND($L284="SI",$M284="NO"),IFERROR($H284,0),0))</f>
        <v/>
      </c>
      <c r="O284" s="9">
        <f>IF(COUNTA($A284:$K284)=0,"",IF($M284="SI","CUFE o factura duplicada dentro del reporte; no se suma dos veces",IF(IFERROR($H284,0)&lt;=0,"DIAN reporta valor susceptible 0",IF($L284="NO",IFERROR(LOOKUP(2,1/((LISTS!$M$2:$M$13&lt;&gt;"")*ISNUMBER(SEARCH(LISTS!$M$2:$M$13,$I284))),LISTS!$O$2:$O$13),"Medio de pago no elegible o no identificado por DIAN"),"Apta automaticamente por pago electronico y base positiva"))))</f>
        <v/>
      </c>
    </row>
    <row r="285">
      <c r="A285" s="9" t="n"/>
      <c r="B285" s="9" t="n"/>
      <c r="C285" s="12" t="n"/>
      <c r="D285" s="11" t="n"/>
      <c r="E285" s="11" t="n"/>
      <c r="F285" s="11" t="n"/>
      <c r="G285" s="11" t="n"/>
      <c r="H285" s="11" t="n"/>
      <c r="I285" s="9" t="n"/>
      <c r="J285" s="9" t="n"/>
      <c r="K285" s="9" t="n"/>
      <c r="L285" s="9">
        <f>IF(COUNTA($A285:$K285)=0,"",IF(AND(IFERROR($H285,0)&gt;0,LEN(TRIM($K285&amp;""))&gt;0,IFERROR(LOOKUP(2,1/((LISTS!$M$2:$M$13&lt;&gt;"")*ISNUMBER(SEARCH(LISTS!$M$2:$M$13,$I285))),LISTS!$N$2:$N$13),"NO")="SI"),"SI","NO"))</f>
        <v/>
      </c>
      <c r="M285" s="9">
        <f>IF(COUNTA($A285:$K285)=0,"",IF($K285&lt;&gt;"",IF(COUNTIF($K$19:$K285,$K285)&gt;1,"SI","NO"),IF(COUNTIFS($A$19:$A285,$A285,$C$19:$C285,$C285,$J$19:$J285,$J285,$D$19:$D285,$D285)&gt;1,"SI","NO")))</f>
        <v/>
      </c>
      <c r="N285" s="11">
        <f>IF(COUNTA($A285:$K285)=0,"",IF(AND($L285="SI",$M285="NO"),IFERROR($H285,0),0))</f>
        <v/>
      </c>
      <c r="O285" s="9">
        <f>IF(COUNTA($A285:$K285)=0,"",IF($M285="SI","CUFE o factura duplicada dentro del reporte; no se suma dos veces",IF(IFERROR($H285,0)&lt;=0,"DIAN reporta valor susceptible 0",IF($L285="NO",IFERROR(LOOKUP(2,1/((LISTS!$M$2:$M$13&lt;&gt;"")*ISNUMBER(SEARCH(LISTS!$M$2:$M$13,$I285))),LISTS!$O$2:$O$13),"Medio de pago no elegible o no identificado por DIAN"),"Apta automaticamente por pago electronico y base positiva"))))</f>
        <v/>
      </c>
    </row>
    <row r="286">
      <c r="A286" s="9" t="n"/>
      <c r="B286" s="9" t="n"/>
      <c r="C286" s="12" t="n"/>
      <c r="D286" s="11" t="n"/>
      <c r="E286" s="11" t="n"/>
      <c r="F286" s="11" t="n"/>
      <c r="G286" s="11" t="n"/>
      <c r="H286" s="11" t="n"/>
      <c r="I286" s="9" t="n"/>
      <c r="J286" s="9" t="n"/>
      <c r="K286" s="9" t="n"/>
      <c r="L286" s="9">
        <f>IF(COUNTA($A286:$K286)=0,"",IF(AND(IFERROR($H286,0)&gt;0,LEN(TRIM($K286&amp;""))&gt;0,IFERROR(LOOKUP(2,1/((LISTS!$M$2:$M$13&lt;&gt;"")*ISNUMBER(SEARCH(LISTS!$M$2:$M$13,$I286))),LISTS!$N$2:$N$13),"NO")="SI"),"SI","NO"))</f>
        <v/>
      </c>
      <c r="M286" s="9">
        <f>IF(COUNTA($A286:$K286)=0,"",IF($K286&lt;&gt;"",IF(COUNTIF($K$19:$K286,$K286)&gt;1,"SI","NO"),IF(COUNTIFS($A$19:$A286,$A286,$C$19:$C286,$C286,$J$19:$J286,$J286,$D$19:$D286,$D286)&gt;1,"SI","NO")))</f>
        <v/>
      </c>
      <c r="N286" s="11">
        <f>IF(COUNTA($A286:$K286)=0,"",IF(AND($L286="SI",$M286="NO"),IFERROR($H286,0),0))</f>
        <v/>
      </c>
      <c r="O286" s="9">
        <f>IF(COUNTA($A286:$K286)=0,"",IF($M286="SI","CUFE o factura duplicada dentro del reporte; no se suma dos veces",IF(IFERROR($H286,0)&lt;=0,"DIAN reporta valor susceptible 0",IF($L286="NO",IFERROR(LOOKUP(2,1/((LISTS!$M$2:$M$13&lt;&gt;"")*ISNUMBER(SEARCH(LISTS!$M$2:$M$13,$I286))),LISTS!$O$2:$O$13),"Medio de pago no elegible o no identificado por DIAN"),"Apta automaticamente por pago electronico y base positiva"))))</f>
        <v/>
      </c>
    </row>
    <row r="287">
      <c r="A287" s="9" t="n"/>
      <c r="B287" s="9" t="n"/>
      <c r="C287" s="12" t="n"/>
      <c r="D287" s="11" t="n"/>
      <c r="E287" s="11" t="n"/>
      <c r="F287" s="11" t="n"/>
      <c r="G287" s="11" t="n"/>
      <c r="H287" s="11" t="n"/>
      <c r="I287" s="9" t="n"/>
      <c r="J287" s="9" t="n"/>
      <c r="K287" s="9" t="n"/>
      <c r="L287" s="9">
        <f>IF(COUNTA($A287:$K287)=0,"",IF(AND(IFERROR($H287,0)&gt;0,LEN(TRIM($K287&amp;""))&gt;0,IFERROR(LOOKUP(2,1/((LISTS!$M$2:$M$13&lt;&gt;"")*ISNUMBER(SEARCH(LISTS!$M$2:$M$13,$I287))),LISTS!$N$2:$N$13),"NO")="SI"),"SI","NO"))</f>
        <v/>
      </c>
      <c r="M287" s="9">
        <f>IF(COUNTA($A287:$K287)=0,"",IF($K287&lt;&gt;"",IF(COUNTIF($K$19:$K287,$K287)&gt;1,"SI","NO"),IF(COUNTIFS($A$19:$A287,$A287,$C$19:$C287,$C287,$J$19:$J287,$J287,$D$19:$D287,$D287)&gt;1,"SI","NO")))</f>
        <v/>
      </c>
      <c r="N287" s="11">
        <f>IF(COUNTA($A287:$K287)=0,"",IF(AND($L287="SI",$M287="NO"),IFERROR($H287,0),0))</f>
        <v/>
      </c>
      <c r="O287" s="9">
        <f>IF(COUNTA($A287:$K287)=0,"",IF($M287="SI","CUFE o factura duplicada dentro del reporte; no se suma dos veces",IF(IFERROR($H287,0)&lt;=0,"DIAN reporta valor susceptible 0",IF($L287="NO",IFERROR(LOOKUP(2,1/((LISTS!$M$2:$M$13&lt;&gt;"")*ISNUMBER(SEARCH(LISTS!$M$2:$M$13,$I287))),LISTS!$O$2:$O$13),"Medio de pago no elegible o no identificado por DIAN"),"Apta automaticamente por pago electronico y base positiva"))))</f>
        <v/>
      </c>
    </row>
    <row r="288">
      <c r="A288" s="9" t="n"/>
      <c r="B288" s="9" t="n"/>
      <c r="C288" s="12" t="n"/>
      <c r="D288" s="11" t="n"/>
      <c r="E288" s="11" t="n"/>
      <c r="F288" s="11" t="n"/>
      <c r="G288" s="11" t="n"/>
      <c r="H288" s="11" t="n"/>
      <c r="I288" s="9" t="n"/>
      <c r="J288" s="9" t="n"/>
      <c r="K288" s="9" t="n"/>
      <c r="L288" s="9">
        <f>IF(COUNTA($A288:$K288)=0,"",IF(AND(IFERROR($H288,0)&gt;0,LEN(TRIM($K288&amp;""))&gt;0,IFERROR(LOOKUP(2,1/((LISTS!$M$2:$M$13&lt;&gt;"")*ISNUMBER(SEARCH(LISTS!$M$2:$M$13,$I288))),LISTS!$N$2:$N$13),"NO")="SI"),"SI","NO"))</f>
        <v/>
      </c>
      <c r="M288" s="9">
        <f>IF(COUNTA($A288:$K288)=0,"",IF($K288&lt;&gt;"",IF(COUNTIF($K$19:$K288,$K288)&gt;1,"SI","NO"),IF(COUNTIFS($A$19:$A288,$A288,$C$19:$C288,$C288,$J$19:$J288,$J288,$D$19:$D288,$D288)&gt;1,"SI","NO")))</f>
        <v/>
      </c>
      <c r="N288" s="11">
        <f>IF(COUNTA($A288:$K288)=0,"",IF(AND($L288="SI",$M288="NO"),IFERROR($H288,0),0))</f>
        <v/>
      </c>
      <c r="O288" s="9">
        <f>IF(COUNTA($A288:$K288)=0,"",IF($M288="SI","CUFE o factura duplicada dentro del reporte; no se suma dos veces",IF(IFERROR($H288,0)&lt;=0,"DIAN reporta valor susceptible 0",IF($L288="NO",IFERROR(LOOKUP(2,1/((LISTS!$M$2:$M$13&lt;&gt;"")*ISNUMBER(SEARCH(LISTS!$M$2:$M$13,$I288))),LISTS!$O$2:$O$13),"Medio de pago no elegible o no identificado por DIAN"),"Apta automaticamente por pago electronico y base positiva"))))</f>
        <v/>
      </c>
    </row>
    <row r="289">
      <c r="A289" s="9" t="n"/>
      <c r="B289" s="9" t="n"/>
      <c r="C289" s="12" t="n"/>
      <c r="D289" s="11" t="n"/>
      <c r="E289" s="11" t="n"/>
      <c r="F289" s="11" t="n"/>
      <c r="G289" s="11" t="n"/>
      <c r="H289" s="11" t="n"/>
      <c r="I289" s="9" t="n"/>
      <c r="J289" s="9" t="n"/>
      <c r="K289" s="9" t="n"/>
      <c r="L289" s="9">
        <f>IF(COUNTA($A289:$K289)=0,"",IF(AND(IFERROR($H289,0)&gt;0,LEN(TRIM($K289&amp;""))&gt;0,IFERROR(LOOKUP(2,1/((LISTS!$M$2:$M$13&lt;&gt;"")*ISNUMBER(SEARCH(LISTS!$M$2:$M$13,$I289))),LISTS!$N$2:$N$13),"NO")="SI"),"SI","NO"))</f>
        <v/>
      </c>
      <c r="M289" s="9">
        <f>IF(COUNTA($A289:$K289)=0,"",IF($K289&lt;&gt;"",IF(COUNTIF($K$19:$K289,$K289)&gt;1,"SI","NO"),IF(COUNTIFS($A$19:$A289,$A289,$C$19:$C289,$C289,$J$19:$J289,$J289,$D$19:$D289,$D289)&gt;1,"SI","NO")))</f>
        <v/>
      </c>
      <c r="N289" s="11">
        <f>IF(COUNTA($A289:$K289)=0,"",IF(AND($L289="SI",$M289="NO"),IFERROR($H289,0),0))</f>
        <v/>
      </c>
      <c r="O289" s="9">
        <f>IF(COUNTA($A289:$K289)=0,"",IF($M289="SI","CUFE o factura duplicada dentro del reporte; no se suma dos veces",IF(IFERROR($H289,0)&lt;=0,"DIAN reporta valor susceptible 0",IF($L289="NO",IFERROR(LOOKUP(2,1/((LISTS!$M$2:$M$13&lt;&gt;"")*ISNUMBER(SEARCH(LISTS!$M$2:$M$13,$I289))),LISTS!$O$2:$O$13),"Medio de pago no elegible o no identificado por DIAN"),"Apta automaticamente por pago electronico y base positiva"))))</f>
        <v/>
      </c>
    </row>
    <row r="290">
      <c r="A290" s="9" t="n"/>
      <c r="B290" s="9" t="n"/>
      <c r="C290" s="12" t="n"/>
      <c r="D290" s="11" t="n"/>
      <c r="E290" s="11" t="n"/>
      <c r="F290" s="11" t="n"/>
      <c r="G290" s="11" t="n"/>
      <c r="H290" s="11" t="n"/>
      <c r="I290" s="9" t="n"/>
      <c r="J290" s="9" t="n"/>
      <c r="K290" s="9" t="n"/>
      <c r="L290" s="9">
        <f>IF(COUNTA($A290:$K290)=0,"",IF(AND(IFERROR($H290,0)&gt;0,LEN(TRIM($K290&amp;""))&gt;0,IFERROR(LOOKUP(2,1/((LISTS!$M$2:$M$13&lt;&gt;"")*ISNUMBER(SEARCH(LISTS!$M$2:$M$13,$I290))),LISTS!$N$2:$N$13),"NO")="SI"),"SI","NO"))</f>
        <v/>
      </c>
      <c r="M290" s="9">
        <f>IF(COUNTA($A290:$K290)=0,"",IF($K290&lt;&gt;"",IF(COUNTIF($K$19:$K290,$K290)&gt;1,"SI","NO"),IF(COUNTIFS($A$19:$A290,$A290,$C$19:$C290,$C290,$J$19:$J290,$J290,$D$19:$D290,$D290)&gt;1,"SI","NO")))</f>
        <v/>
      </c>
      <c r="N290" s="11">
        <f>IF(COUNTA($A290:$K290)=0,"",IF(AND($L290="SI",$M290="NO"),IFERROR($H290,0),0))</f>
        <v/>
      </c>
      <c r="O290" s="9">
        <f>IF(COUNTA($A290:$K290)=0,"",IF($M290="SI","CUFE o factura duplicada dentro del reporte; no se suma dos veces",IF(IFERROR($H290,0)&lt;=0,"DIAN reporta valor susceptible 0",IF($L290="NO",IFERROR(LOOKUP(2,1/((LISTS!$M$2:$M$13&lt;&gt;"")*ISNUMBER(SEARCH(LISTS!$M$2:$M$13,$I290))),LISTS!$O$2:$O$13),"Medio de pago no elegible o no identificado por DIAN"),"Apta automaticamente por pago electronico y base positiva"))))</f>
        <v/>
      </c>
    </row>
    <row r="291">
      <c r="A291" s="9" t="n"/>
      <c r="B291" s="9" t="n"/>
      <c r="C291" s="12" t="n"/>
      <c r="D291" s="11" t="n"/>
      <c r="E291" s="11" t="n"/>
      <c r="F291" s="11" t="n"/>
      <c r="G291" s="11" t="n"/>
      <c r="H291" s="11" t="n"/>
      <c r="I291" s="9" t="n"/>
      <c r="J291" s="9" t="n"/>
      <c r="K291" s="9" t="n"/>
      <c r="L291" s="9">
        <f>IF(COUNTA($A291:$K291)=0,"",IF(AND(IFERROR($H291,0)&gt;0,LEN(TRIM($K291&amp;""))&gt;0,IFERROR(LOOKUP(2,1/((LISTS!$M$2:$M$13&lt;&gt;"")*ISNUMBER(SEARCH(LISTS!$M$2:$M$13,$I291))),LISTS!$N$2:$N$13),"NO")="SI"),"SI","NO"))</f>
        <v/>
      </c>
      <c r="M291" s="9">
        <f>IF(COUNTA($A291:$K291)=0,"",IF($K291&lt;&gt;"",IF(COUNTIF($K$19:$K291,$K291)&gt;1,"SI","NO"),IF(COUNTIFS($A$19:$A291,$A291,$C$19:$C291,$C291,$J$19:$J291,$J291,$D$19:$D291,$D291)&gt;1,"SI","NO")))</f>
        <v/>
      </c>
      <c r="N291" s="11">
        <f>IF(COUNTA($A291:$K291)=0,"",IF(AND($L291="SI",$M291="NO"),IFERROR($H291,0),0))</f>
        <v/>
      </c>
      <c r="O291" s="9">
        <f>IF(COUNTA($A291:$K291)=0,"",IF($M291="SI","CUFE o factura duplicada dentro del reporte; no se suma dos veces",IF(IFERROR($H291,0)&lt;=0,"DIAN reporta valor susceptible 0",IF($L291="NO",IFERROR(LOOKUP(2,1/((LISTS!$M$2:$M$13&lt;&gt;"")*ISNUMBER(SEARCH(LISTS!$M$2:$M$13,$I291))),LISTS!$O$2:$O$13),"Medio de pago no elegible o no identificado por DIAN"),"Apta automaticamente por pago electronico y base positiva"))))</f>
        <v/>
      </c>
    </row>
    <row r="292">
      <c r="A292" s="9" t="n"/>
      <c r="B292" s="9" t="n"/>
      <c r="C292" s="12" t="n"/>
      <c r="D292" s="11" t="n"/>
      <c r="E292" s="11" t="n"/>
      <c r="F292" s="11" t="n"/>
      <c r="G292" s="11" t="n"/>
      <c r="H292" s="11" t="n"/>
      <c r="I292" s="9" t="n"/>
      <c r="J292" s="9" t="n"/>
      <c r="K292" s="9" t="n"/>
      <c r="L292" s="9">
        <f>IF(COUNTA($A292:$K292)=0,"",IF(AND(IFERROR($H292,0)&gt;0,LEN(TRIM($K292&amp;""))&gt;0,IFERROR(LOOKUP(2,1/((LISTS!$M$2:$M$13&lt;&gt;"")*ISNUMBER(SEARCH(LISTS!$M$2:$M$13,$I292))),LISTS!$N$2:$N$13),"NO")="SI"),"SI","NO"))</f>
        <v/>
      </c>
      <c r="M292" s="9">
        <f>IF(COUNTA($A292:$K292)=0,"",IF($K292&lt;&gt;"",IF(COUNTIF($K$19:$K292,$K292)&gt;1,"SI","NO"),IF(COUNTIFS($A$19:$A292,$A292,$C$19:$C292,$C292,$J$19:$J292,$J292,$D$19:$D292,$D292)&gt;1,"SI","NO")))</f>
        <v/>
      </c>
      <c r="N292" s="11">
        <f>IF(COUNTA($A292:$K292)=0,"",IF(AND($L292="SI",$M292="NO"),IFERROR($H292,0),0))</f>
        <v/>
      </c>
      <c r="O292" s="9">
        <f>IF(COUNTA($A292:$K292)=0,"",IF($M292="SI","CUFE o factura duplicada dentro del reporte; no se suma dos veces",IF(IFERROR($H292,0)&lt;=0,"DIAN reporta valor susceptible 0",IF($L292="NO",IFERROR(LOOKUP(2,1/((LISTS!$M$2:$M$13&lt;&gt;"")*ISNUMBER(SEARCH(LISTS!$M$2:$M$13,$I292))),LISTS!$O$2:$O$13),"Medio de pago no elegible o no identificado por DIAN"),"Apta automaticamente por pago electronico y base positiva"))))</f>
        <v/>
      </c>
    </row>
    <row r="293">
      <c r="A293" s="9" t="n"/>
      <c r="B293" s="9" t="n"/>
      <c r="C293" s="12" t="n"/>
      <c r="D293" s="11" t="n"/>
      <c r="E293" s="11" t="n"/>
      <c r="F293" s="11" t="n"/>
      <c r="G293" s="11" t="n"/>
      <c r="H293" s="11" t="n"/>
      <c r="I293" s="9" t="n"/>
      <c r="J293" s="9" t="n"/>
      <c r="K293" s="9" t="n"/>
      <c r="L293" s="9">
        <f>IF(COUNTA($A293:$K293)=0,"",IF(AND(IFERROR($H293,0)&gt;0,LEN(TRIM($K293&amp;""))&gt;0,IFERROR(LOOKUP(2,1/((LISTS!$M$2:$M$13&lt;&gt;"")*ISNUMBER(SEARCH(LISTS!$M$2:$M$13,$I293))),LISTS!$N$2:$N$13),"NO")="SI"),"SI","NO"))</f>
        <v/>
      </c>
      <c r="M293" s="9">
        <f>IF(COUNTA($A293:$K293)=0,"",IF($K293&lt;&gt;"",IF(COUNTIF($K$19:$K293,$K293)&gt;1,"SI","NO"),IF(COUNTIFS($A$19:$A293,$A293,$C$19:$C293,$C293,$J$19:$J293,$J293,$D$19:$D293,$D293)&gt;1,"SI","NO")))</f>
        <v/>
      </c>
      <c r="N293" s="11">
        <f>IF(COUNTA($A293:$K293)=0,"",IF(AND($L293="SI",$M293="NO"),IFERROR($H293,0),0))</f>
        <v/>
      </c>
      <c r="O293" s="9">
        <f>IF(COUNTA($A293:$K293)=0,"",IF($M293="SI","CUFE o factura duplicada dentro del reporte; no se suma dos veces",IF(IFERROR($H293,0)&lt;=0,"DIAN reporta valor susceptible 0",IF($L293="NO",IFERROR(LOOKUP(2,1/((LISTS!$M$2:$M$13&lt;&gt;"")*ISNUMBER(SEARCH(LISTS!$M$2:$M$13,$I293))),LISTS!$O$2:$O$13),"Medio de pago no elegible o no identificado por DIAN"),"Apta automaticamente por pago electronico y base positiva"))))</f>
        <v/>
      </c>
    </row>
    <row r="294">
      <c r="A294" s="9" t="n"/>
      <c r="B294" s="9" t="n"/>
      <c r="C294" s="12" t="n"/>
      <c r="D294" s="11" t="n"/>
      <c r="E294" s="11" t="n"/>
      <c r="F294" s="11" t="n"/>
      <c r="G294" s="11" t="n"/>
      <c r="H294" s="11" t="n"/>
      <c r="I294" s="9" t="n"/>
      <c r="J294" s="9" t="n"/>
      <c r="K294" s="9" t="n"/>
      <c r="L294" s="9">
        <f>IF(COUNTA($A294:$K294)=0,"",IF(AND(IFERROR($H294,0)&gt;0,LEN(TRIM($K294&amp;""))&gt;0,IFERROR(LOOKUP(2,1/((LISTS!$M$2:$M$13&lt;&gt;"")*ISNUMBER(SEARCH(LISTS!$M$2:$M$13,$I294))),LISTS!$N$2:$N$13),"NO")="SI"),"SI","NO"))</f>
        <v/>
      </c>
      <c r="M294" s="9">
        <f>IF(COUNTA($A294:$K294)=0,"",IF($K294&lt;&gt;"",IF(COUNTIF($K$19:$K294,$K294)&gt;1,"SI","NO"),IF(COUNTIFS($A$19:$A294,$A294,$C$19:$C294,$C294,$J$19:$J294,$J294,$D$19:$D294,$D294)&gt;1,"SI","NO")))</f>
        <v/>
      </c>
      <c r="N294" s="11">
        <f>IF(COUNTA($A294:$K294)=0,"",IF(AND($L294="SI",$M294="NO"),IFERROR($H294,0),0))</f>
        <v/>
      </c>
      <c r="O294" s="9">
        <f>IF(COUNTA($A294:$K294)=0,"",IF($M294="SI","CUFE o factura duplicada dentro del reporte; no se suma dos veces",IF(IFERROR($H294,0)&lt;=0,"DIAN reporta valor susceptible 0",IF($L294="NO",IFERROR(LOOKUP(2,1/((LISTS!$M$2:$M$13&lt;&gt;"")*ISNUMBER(SEARCH(LISTS!$M$2:$M$13,$I294))),LISTS!$O$2:$O$13),"Medio de pago no elegible o no identificado por DIAN"),"Apta automaticamente por pago electronico y base positiva"))))</f>
        <v/>
      </c>
    </row>
    <row r="295">
      <c r="A295" s="9" t="n"/>
      <c r="B295" s="9" t="n"/>
      <c r="C295" s="12" t="n"/>
      <c r="D295" s="11" t="n"/>
      <c r="E295" s="11" t="n"/>
      <c r="F295" s="11" t="n"/>
      <c r="G295" s="11" t="n"/>
      <c r="H295" s="11" t="n"/>
      <c r="I295" s="9" t="n"/>
      <c r="J295" s="9" t="n"/>
      <c r="K295" s="9" t="n"/>
      <c r="L295" s="9">
        <f>IF(COUNTA($A295:$K295)=0,"",IF(AND(IFERROR($H295,0)&gt;0,LEN(TRIM($K295&amp;""))&gt;0,IFERROR(LOOKUP(2,1/((LISTS!$M$2:$M$13&lt;&gt;"")*ISNUMBER(SEARCH(LISTS!$M$2:$M$13,$I295))),LISTS!$N$2:$N$13),"NO")="SI"),"SI","NO"))</f>
        <v/>
      </c>
      <c r="M295" s="9">
        <f>IF(COUNTA($A295:$K295)=0,"",IF($K295&lt;&gt;"",IF(COUNTIF($K$19:$K295,$K295)&gt;1,"SI","NO"),IF(COUNTIFS($A$19:$A295,$A295,$C$19:$C295,$C295,$J$19:$J295,$J295,$D$19:$D295,$D295)&gt;1,"SI","NO")))</f>
        <v/>
      </c>
      <c r="N295" s="11">
        <f>IF(COUNTA($A295:$K295)=0,"",IF(AND($L295="SI",$M295="NO"),IFERROR($H295,0),0))</f>
        <v/>
      </c>
      <c r="O295" s="9">
        <f>IF(COUNTA($A295:$K295)=0,"",IF($M295="SI","CUFE o factura duplicada dentro del reporte; no se suma dos veces",IF(IFERROR($H295,0)&lt;=0,"DIAN reporta valor susceptible 0",IF($L295="NO",IFERROR(LOOKUP(2,1/((LISTS!$M$2:$M$13&lt;&gt;"")*ISNUMBER(SEARCH(LISTS!$M$2:$M$13,$I295))),LISTS!$O$2:$O$13),"Medio de pago no elegible o no identificado por DIAN"),"Apta automaticamente por pago electronico y base positiva"))))</f>
        <v/>
      </c>
    </row>
    <row r="296">
      <c r="A296" s="9" t="n"/>
      <c r="B296" s="9" t="n"/>
      <c r="C296" s="12" t="n"/>
      <c r="D296" s="11" t="n"/>
      <c r="E296" s="11" t="n"/>
      <c r="F296" s="11" t="n"/>
      <c r="G296" s="11" t="n"/>
      <c r="H296" s="11" t="n"/>
      <c r="I296" s="9" t="n"/>
      <c r="J296" s="9" t="n"/>
      <c r="K296" s="9" t="n"/>
      <c r="L296" s="9">
        <f>IF(COUNTA($A296:$K296)=0,"",IF(AND(IFERROR($H296,0)&gt;0,LEN(TRIM($K296&amp;""))&gt;0,IFERROR(LOOKUP(2,1/((LISTS!$M$2:$M$13&lt;&gt;"")*ISNUMBER(SEARCH(LISTS!$M$2:$M$13,$I296))),LISTS!$N$2:$N$13),"NO")="SI"),"SI","NO"))</f>
        <v/>
      </c>
      <c r="M296" s="9">
        <f>IF(COUNTA($A296:$K296)=0,"",IF($K296&lt;&gt;"",IF(COUNTIF($K$19:$K296,$K296)&gt;1,"SI","NO"),IF(COUNTIFS($A$19:$A296,$A296,$C$19:$C296,$C296,$J$19:$J296,$J296,$D$19:$D296,$D296)&gt;1,"SI","NO")))</f>
        <v/>
      </c>
      <c r="N296" s="11">
        <f>IF(COUNTA($A296:$K296)=0,"",IF(AND($L296="SI",$M296="NO"),IFERROR($H296,0),0))</f>
        <v/>
      </c>
      <c r="O296" s="9">
        <f>IF(COUNTA($A296:$K296)=0,"",IF($M296="SI","CUFE o factura duplicada dentro del reporte; no se suma dos veces",IF(IFERROR($H296,0)&lt;=0,"DIAN reporta valor susceptible 0",IF($L296="NO",IFERROR(LOOKUP(2,1/((LISTS!$M$2:$M$13&lt;&gt;"")*ISNUMBER(SEARCH(LISTS!$M$2:$M$13,$I296))),LISTS!$O$2:$O$13),"Medio de pago no elegible o no identificado por DIAN"),"Apta automaticamente por pago electronico y base positiva"))))</f>
        <v/>
      </c>
    </row>
    <row r="297">
      <c r="A297" s="9" t="n"/>
      <c r="B297" s="9" t="n"/>
      <c r="C297" s="12" t="n"/>
      <c r="D297" s="11" t="n"/>
      <c r="E297" s="11" t="n"/>
      <c r="F297" s="11" t="n"/>
      <c r="G297" s="11" t="n"/>
      <c r="H297" s="11" t="n"/>
      <c r="I297" s="9" t="n"/>
      <c r="J297" s="9" t="n"/>
      <c r="K297" s="9" t="n"/>
      <c r="L297" s="9">
        <f>IF(COUNTA($A297:$K297)=0,"",IF(AND(IFERROR($H297,0)&gt;0,LEN(TRIM($K297&amp;""))&gt;0,IFERROR(LOOKUP(2,1/((LISTS!$M$2:$M$13&lt;&gt;"")*ISNUMBER(SEARCH(LISTS!$M$2:$M$13,$I297))),LISTS!$N$2:$N$13),"NO")="SI"),"SI","NO"))</f>
        <v/>
      </c>
      <c r="M297" s="9">
        <f>IF(COUNTA($A297:$K297)=0,"",IF($K297&lt;&gt;"",IF(COUNTIF($K$19:$K297,$K297)&gt;1,"SI","NO"),IF(COUNTIFS($A$19:$A297,$A297,$C$19:$C297,$C297,$J$19:$J297,$J297,$D$19:$D297,$D297)&gt;1,"SI","NO")))</f>
        <v/>
      </c>
      <c r="N297" s="11">
        <f>IF(COUNTA($A297:$K297)=0,"",IF(AND($L297="SI",$M297="NO"),IFERROR($H297,0),0))</f>
        <v/>
      </c>
      <c r="O297" s="9">
        <f>IF(COUNTA($A297:$K297)=0,"",IF($M297="SI","CUFE o factura duplicada dentro del reporte; no se suma dos veces",IF(IFERROR($H297,0)&lt;=0,"DIAN reporta valor susceptible 0",IF($L297="NO",IFERROR(LOOKUP(2,1/((LISTS!$M$2:$M$13&lt;&gt;"")*ISNUMBER(SEARCH(LISTS!$M$2:$M$13,$I297))),LISTS!$O$2:$O$13),"Medio de pago no elegible o no identificado por DIAN"),"Apta automaticamente por pago electronico y base positiva"))))</f>
        <v/>
      </c>
    </row>
    <row r="298">
      <c r="A298" s="9" t="n"/>
      <c r="B298" s="9" t="n"/>
      <c r="C298" s="12" t="n"/>
      <c r="D298" s="11" t="n"/>
      <c r="E298" s="11" t="n"/>
      <c r="F298" s="11" t="n"/>
      <c r="G298" s="11" t="n"/>
      <c r="H298" s="11" t="n"/>
      <c r="I298" s="9" t="n"/>
      <c r="J298" s="9" t="n"/>
      <c r="K298" s="9" t="n"/>
      <c r="L298" s="9">
        <f>IF(COUNTA($A298:$K298)=0,"",IF(AND(IFERROR($H298,0)&gt;0,LEN(TRIM($K298&amp;""))&gt;0,IFERROR(LOOKUP(2,1/((LISTS!$M$2:$M$13&lt;&gt;"")*ISNUMBER(SEARCH(LISTS!$M$2:$M$13,$I298))),LISTS!$N$2:$N$13),"NO")="SI"),"SI","NO"))</f>
        <v/>
      </c>
      <c r="M298" s="9">
        <f>IF(COUNTA($A298:$K298)=0,"",IF($K298&lt;&gt;"",IF(COUNTIF($K$19:$K298,$K298)&gt;1,"SI","NO"),IF(COUNTIFS($A$19:$A298,$A298,$C$19:$C298,$C298,$J$19:$J298,$J298,$D$19:$D298,$D298)&gt;1,"SI","NO")))</f>
        <v/>
      </c>
      <c r="N298" s="11">
        <f>IF(COUNTA($A298:$K298)=0,"",IF(AND($L298="SI",$M298="NO"),IFERROR($H298,0),0))</f>
        <v/>
      </c>
      <c r="O298" s="9">
        <f>IF(COUNTA($A298:$K298)=0,"",IF($M298="SI","CUFE o factura duplicada dentro del reporte; no se suma dos veces",IF(IFERROR($H298,0)&lt;=0,"DIAN reporta valor susceptible 0",IF($L298="NO",IFERROR(LOOKUP(2,1/((LISTS!$M$2:$M$13&lt;&gt;"")*ISNUMBER(SEARCH(LISTS!$M$2:$M$13,$I298))),LISTS!$O$2:$O$13),"Medio de pago no elegible o no identificado por DIAN"),"Apta automaticamente por pago electronico y base positiva"))))</f>
        <v/>
      </c>
    </row>
    <row r="299">
      <c r="A299" s="9" t="n"/>
      <c r="B299" s="9" t="n"/>
      <c r="C299" s="12" t="n"/>
      <c r="D299" s="11" t="n"/>
      <c r="E299" s="11" t="n"/>
      <c r="F299" s="11" t="n"/>
      <c r="G299" s="11" t="n"/>
      <c r="H299" s="11" t="n"/>
      <c r="I299" s="9" t="n"/>
      <c r="J299" s="9" t="n"/>
      <c r="K299" s="9" t="n"/>
      <c r="L299" s="9">
        <f>IF(COUNTA($A299:$K299)=0,"",IF(AND(IFERROR($H299,0)&gt;0,LEN(TRIM($K299&amp;""))&gt;0,IFERROR(LOOKUP(2,1/((LISTS!$M$2:$M$13&lt;&gt;"")*ISNUMBER(SEARCH(LISTS!$M$2:$M$13,$I299))),LISTS!$N$2:$N$13),"NO")="SI"),"SI","NO"))</f>
        <v/>
      </c>
      <c r="M299" s="9">
        <f>IF(COUNTA($A299:$K299)=0,"",IF($K299&lt;&gt;"",IF(COUNTIF($K$19:$K299,$K299)&gt;1,"SI","NO"),IF(COUNTIFS($A$19:$A299,$A299,$C$19:$C299,$C299,$J$19:$J299,$J299,$D$19:$D299,$D299)&gt;1,"SI","NO")))</f>
        <v/>
      </c>
      <c r="N299" s="11">
        <f>IF(COUNTA($A299:$K299)=0,"",IF(AND($L299="SI",$M299="NO"),IFERROR($H299,0),0))</f>
        <v/>
      </c>
      <c r="O299" s="9">
        <f>IF(COUNTA($A299:$K299)=0,"",IF($M299="SI","CUFE o factura duplicada dentro del reporte; no se suma dos veces",IF(IFERROR($H299,0)&lt;=0,"DIAN reporta valor susceptible 0",IF($L299="NO",IFERROR(LOOKUP(2,1/((LISTS!$M$2:$M$13&lt;&gt;"")*ISNUMBER(SEARCH(LISTS!$M$2:$M$13,$I299))),LISTS!$O$2:$O$13),"Medio de pago no elegible o no identificado por DIAN"),"Apta automaticamente por pago electronico y base positiva"))))</f>
        <v/>
      </c>
    </row>
    <row r="300">
      <c r="A300" s="9" t="n"/>
      <c r="B300" s="9" t="n"/>
      <c r="C300" s="12" t="n"/>
      <c r="D300" s="11" t="n"/>
      <c r="E300" s="11" t="n"/>
      <c r="F300" s="11" t="n"/>
      <c r="G300" s="11" t="n"/>
      <c r="H300" s="11" t="n"/>
      <c r="I300" s="9" t="n"/>
      <c r="J300" s="9" t="n"/>
      <c r="K300" s="9" t="n"/>
      <c r="L300" s="9">
        <f>IF(COUNTA($A300:$K300)=0,"",IF(AND(IFERROR($H300,0)&gt;0,LEN(TRIM($K300&amp;""))&gt;0,IFERROR(LOOKUP(2,1/((LISTS!$M$2:$M$13&lt;&gt;"")*ISNUMBER(SEARCH(LISTS!$M$2:$M$13,$I300))),LISTS!$N$2:$N$13),"NO")="SI"),"SI","NO"))</f>
        <v/>
      </c>
      <c r="M300" s="9">
        <f>IF(COUNTA($A300:$K300)=0,"",IF($K300&lt;&gt;"",IF(COUNTIF($K$19:$K300,$K300)&gt;1,"SI","NO"),IF(COUNTIFS($A$19:$A300,$A300,$C$19:$C300,$C300,$J$19:$J300,$J300,$D$19:$D300,$D300)&gt;1,"SI","NO")))</f>
        <v/>
      </c>
      <c r="N300" s="11">
        <f>IF(COUNTA($A300:$K300)=0,"",IF(AND($L300="SI",$M300="NO"),IFERROR($H300,0),0))</f>
        <v/>
      </c>
      <c r="O300" s="9">
        <f>IF(COUNTA($A300:$K300)=0,"",IF($M300="SI","CUFE o factura duplicada dentro del reporte; no se suma dos veces",IF(IFERROR($H300,0)&lt;=0,"DIAN reporta valor susceptible 0",IF($L300="NO",IFERROR(LOOKUP(2,1/((LISTS!$M$2:$M$13&lt;&gt;"")*ISNUMBER(SEARCH(LISTS!$M$2:$M$13,$I300))),LISTS!$O$2:$O$13),"Medio de pago no elegible o no identificado por DIAN"),"Apta automaticamente por pago electronico y base positiva"))))</f>
        <v/>
      </c>
    </row>
    <row r="301">
      <c r="A301" s="9" t="n"/>
      <c r="B301" s="9" t="n"/>
      <c r="C301" s="12" t="n"/>
      <c r="D301" s="11" t="n"/>
      <c r="E301" s="11" t="n"/>
      <c r="F301" s="11" t="n"/>
      <c r="G301" s="11" t="n"/>
      <c r="H301" s="11" t="n"/>
      <c r="I301" s="9" t="n"/>
      <c r="J301" s="9" t="n"/>
      <c r="K301" s="9" t="n"/>
      <c r="L301" s="9">
        <f>IF(COUNTA($A301:$K301)=0,"",IF(AND(IFERROR($H301,0)&gt;0,LEN(TRIM($K301&amp;""))&gt;0,IFERROR(LOOKUP(2,1/((LISTS!$M$2:$M$13&lt;&gt;"")*ISNUMBER(SEARCH(LISTS!$M$2:$M$13,$I301))),LISTS!$N$2:$N$13),"NO")="SI"),"SI","NO"))</f>
        <v/>
      </c>
      <c r="M301" s="9">
        <f>IF(COUNTA($A301:$K301)=0,"",IF($K301&lt;&gt;"",IF(COUNTIF($K$19:$K301,$K301)&gt;1,"SI","NO"),IF(COUNTIFS($A$19:$A301,$A301,$C$19:$C301,$C301,$J$19:$J301,$J301,$D$19:$D301,$D301)&gt;1,"SI","NO")))</f>
        <v/>
      </c>
      <c r="N301" s="11">
        <f>IF(COUNTA($A301:$K301)=0,"",IF(AND($L301="SI",$M301="NO"),IFERROR($H301,0),0))</f>
        <v/>
      </c>
      <c r="O301" s="9">
        <f>IF(COUNTA($A301:$K301)=0,"",IF($M301="SI","CUFE o factura duplicada dentro del reporte; no se suma dos veces",IF(IFERROR($H301,0)&lt;=0,"DIAN reporta valor susceptible 0",IF($L301="NO",IFERROR(LOOKUP(2,1/((LISTS!$M$2:$M$13&lt;&gt;"")*ISNUMBER(SEARCH(LISTS!$M$2:$M$13,$I301))),LISTS!$O$2:$O$13),"Medio de pago no elegible o no identificado por DIAN"),"Apta automaticamente por pago electronico y base positiva"))))</f>
        <v/>
      </c>
    </row>
    <row r="302">
      <c r="A302" s="9" t="n"/>
      <c r="B302" s="9" t="n"/>
      <c r="C302" s="12" t="n"/>
      <c r="D302" s="11" t="n"/>
      <c r="E302" s="11" t="n"/>
      <c r="F302" s="11" t="n"/>
      <c r="G302" s="11" t="n"/>
      <c r="H302" s="11" t="n"/>
      <c r="I302" s="9" t="n"/>
      <c r="J302" s="9" t="n"/>
      <c r="K302" s="9" t="n"/>
      <c r="L302" s="9">
        <f>IF(COUNTA($A302:$K302)=0,"",IF(AND(IFERROR($H302,0)&gt;0,LEN(TRIM($K302&amp;""))&gt;0,IFERROR(LOOKUP(2,1/((LISTS!$M$2:$M$13&lt;&gt;"")*ISNUMBER(SEARCH(LISTS!$M$2:$M$13,$I302))),LISTS!$N$2:$N$13),"NO")="SI"),"SI","NO"))</f>
        <v/>
      </c>
      <c r="M302" s="9">
        <f>IF(COUNTA($A302:$K302)=0,"",IF($K302&lt;&gt;"",IF(COUNTIF($K$19:$K302,$K302)&gt;1,"SI","NO"),IF(COUNTIFS($A$19:$A302,$A302,$C$19:$C302,$C302,$J$19:$J302,$J302,$D$19:$D302,$D302)&gt;1,"SI","NO")))</f>
        <v/>
      </c>
      <c r="N302" s="11">
        <f>IF(COUNTA($A302:$K302)=0,"",IF(AND($L302="SI",$M302="NO"),IFERROR($H302,0),0))</f>
        <v/>
      </c>
      <c r="O302" s="9">
        <f>IF(COUNTA($A302:$K302)=0,"",IF($M302="SI","CUFE o factura duplicada dentro del reporte; no se suma dos veces",IF(IFERROR($H302,0)&lt;=0,"DIAN reporta valor susceptible 0",IF($L302="NO",IFERROR(LOOKUP(2,1/((LISTS!$M$2:$M$13&lt;&gt;"")*ISNUMBER(SEARCH(LISTS!$M$2:$M$13,$I302))),LISTS!$O$2:$O$13),"Medio de pago no elegible o no identificado por DIAN"),"Apta automaticamente por pago electronico y base positiva"))))</f>
        <v/>
      </c>
    </row>
    <row r="303">
      <c r="A303" s="9" t="n"/>
      <c r="B303" s="9" t="n"/>
      <c r="C303" s="12" t="n"/>
      <c r="D303" s="11" t="n"/>
      <c r="E303" s="11" t="n"/>
      <c r="F303" s="11" t="n"/>
      <c r="G303" s="11" t="n"/>
      <c r="H303" s="11" t="n"/>
      <c r="I303" s="9" t="n"/>
      <c r="J303" s="9" t="n"/>
      <c r="K303" s="9" t="n"/>
      <c r="L303" s="9">
        <f>IF(COUNTA($A303:$K303)=0,"",IF(AND(IFERROR($H303,0)&gt;0,LEN(TRIM($K303&amp;""))&gt;0,IFERROR(LOOKUP(2,1/((LISTS!$M$2:$M$13&lt;&gt;"")*ISNUMBER(SEARCH(LISTS!$M$2:$M$13,$I303))),LISTS!$N$2:$N$13),"NO")="SI"),"SI","NO"))</f>
        <v/>
      </c>
      <c r="M303" s="9">
        <f>IF(COUNTA($A303:$K303)=0,"",IF($K303&lt;&gt;"",IF(COUNTIF($K$19:$K303,$K303)&gt;1,"SI","NO"),IF(COUNTIFS($A$19:$A303,$A303,$C$19:$C303,$C303,$J$19:$J303,$J303,$D$19:$D303,$D303)&gt;1,"SI","NO")))</f>
        <v/>
      </c>
      <c r="N303" s="11">
        <f>IF(COUNTA($A303:$K303)=0,"",IF(AND($L303="SI",$M303="NO"),IFERROR($H303,0),0))</f>
        <v/>
      </c>
      <c r="O303" s="9">
        <f>IF(COUNTA($A303:$K303)=0,"",IF($M303="SI","CUFE o factura duplicada dentro del reporte; no se suma dos veces",IF(IFERROR($H303,0)&lt;=0,"DIAN reporta valor susceptible 0",IF($L303="NO",IFERROR(LOOKUP(2,1/((LISTS!$M$2:$M$13&lt;&gt;"")*ISNUMBER(SEARCH(LISTS!$M$2:$M$13,$I303))),LISTS!$O$2:$O$13),"Medio de pago no elegible o no identificado por DIAN"),"Apta automaticamente por pago electronico y base positiva"))))</f>
        <v/>
      </c>
    </row>
    <row r="304">
      <c r="A304" s="9" t="n"/>
      <c r="B304" s="9" t="n"/>
      <c r="C304" s="12" t="n"/>
      <c r="D304" s="11" t="n"/>
      <c r="E304" s="11" t="n"/>
      <c r="F304" s="11" t="n"/>
      <c r="G304" s="11" t="n"/>
      <c r="H304" s="11" t="n"/>
      <c r="I304" s="9" t="n"/>
      <c r="J304" s="9" t="n"/>
      <c r="K304" s="9" t="n"/>
      <c r="L304" s="9">
        <f>IF(COUNTA($A304:$K304)=0,"",IF(AND(IFERROR($H304,0)&gt;0,LEN(TRIM($K304&amp;""))&gt;0,IFERROR(LOOKUP(2,1/((LISTS!$M$2:$M$13&lt;&gt;"")*ISNUMBER(SEARCH(LISTS!$M$2:$M$13,$I304))),LISTS!$N$2:$N$13),"NO")="SI"),"SI","NO"))</f>
        <v/>
      </c>
      <c r="M304" s="9">
        <f>IF(COUNTA($A304:$K304)=0,"",IF($K304&lt;&gt;"",IF(COUNTIF($K$19:$K304,$K304)&gt;1,"SI","NO"),IF(COUNTIFS($A$19:$A304,$A304,$C$19:$C304,$C304,$J$19:$J304,$J304,$D$19:$D304,$D304)&gt;1,"SI","NO")))</f>
        <v/>
      </c>
      <c r="N304" s="11">
        <f>IF(COUNTA($A304:$K304)=0,"",IF(AND($L304="SI",$M304="NO"),IFERROR($H304,0),0))</f>
        <v/>
      </c>
      <c r="O304" s="9">
        <f>IF(COUNTA($A304:$K304)=0,"",IF($M304="SI","CUFE o factura duplicada dentro del reporte; no se suma dos veces",IF(IFERROR($H304,0)&lt;=0,"DIAN reporta valor susceptible 0",IF($L304="NO",IFERROR(LOOKUP(2,1/((LISTS!$M$2:$M$13&lt;&gt;"")*ISNUMBER(SEARCH(LISTS!$M$2:$M$13,$I304))),LISTS!$O$2:$O$13),"Medio de pago no elegible o no identificado por DIAN"),"Apta automaticamente por pago electronico y base positiva"))))</f>
        <v/>
      </c>
    </row>
    <row r="305">
      <c r="A305" s="9" t="n"/>
      <c r="B305" s="9" t="n"/>
      <c r="C305" s="12" t="n"/>
      <c r="D305" s="11" t="n"/>
      <c r="E305" s="11" t="n"/>
      <c r="F305" s="11" t="n"/>
      <c r="G305" s="11" t="n"/>
      <c r="H305" s="11" t="n"/>
      <c r="I305" s="9" t="n"/>
      <c r="J305" s="9" t="n"/>
      <c r="K305" s="9" t="n"/>
      <c r="L305" s="9">
        <f>IF(COUNTA($A305:$K305)=0,"",IF(AND(IFERROR($H305,0)&gt;0,LEN(TRIM($K305&amp;""))&gt;0,IFERROR(LOOKUP(2,1/((LISTS!$M$2:$M$13&lt;&gt;"")*ISNUMBER(SEARCH(LISTS!$M$2:$M$13,$I305))),LISTS!$N$2:$N$13),"NO")="SI"),"SI","NO"))</f>
        <v/>
      </c>
      <c r="M305" s="9">
        <f>IF(COUNTA($A305:$K305)=0,"",IF($K305&lt;&gt;"",IF(COUNTIF($K$19:$K305,$K305)&gt;1,"SI","NO"),IF(COUNTIFS($A$19:$A305,$A305,$C$19:$C305,$C305,$J$19:$J305,$J305,$D$19:$D305,$D305)&gt;1,"SI","NO")))</f>
        <v/>
      </c>
      <c r="N305" s="11">
        <f>IF(COUNTA($A305:$K305)=0,"",IF(AND($L305="SI",$M305="NO"),IFERROR($H305,0),0))</f>
        <v/>
      </c>
      <c r="O305" s="9">
        <f>IF(COUNTA($A305:$K305)=0,"",IF($M305="SI","CUFE o factura duplicada dentro del reporte; no se suma dos veces",IF(IFERROR($H305,0)&lt;=0,"DIAN reporta valor susceptible 0",IF($L305="NO",IFERROR(LOOKUP(2,1/((LISTS!$M$2:$M$13&lt;&gt;"")*ISNUMBER(SEARCH(LISTS!$M$2:$M$13,$I305))),LISTS!$O$2:$O$13),"Medio de pago no elegible o no identificado por DIAN"),"Apta automaticamente por pago electronico y base positiva"))))</f>
        <v/>
      </c>
    </row>
    <row r="306">
      <c r="A306" s="9" t="n"/>
      <c r="B306" s="9" t="n"/>
      <c r="C306" s="12" t="n"/>
      <c r="D306" s="11" t="n"/>
      <c r="E306" s="11" t="n"/>
      <c r="F306" s="11" t="n"/>
      <c r="G306" s="11" t="n"/>
      <c r="H306" s="11" t="n"/>
      <c r="I306" s="9" t="n"/>
      <c r="J306" s="9" t="n"/>
      <c r="K306" s="9" t="n"/>
      <c r="L306" s="9">
        <f>IF(COUNTA($A306:$K306)=0,"",IF(AND(IFERROR($H306,0)&gt;0,LEN(TRIM($K306&amp;""))&gt;0,IFERROR(LOOKUP(2,1/((LISTS!$M$2:$M$13&lt;&gt;"")*ISNUMBER(SEARCH(LISTS!$M$2:$M$13,$I306))),LISTS!$N$2:$N$13),"NO")="SI"),"SI","NO"))</f>
        <v/>
      </c>
      <c r="M306" s="9">
        <f>IF(COUNTA($A306:$K306)=0,"",IF($K306&lt;&gt;"",IF(COUNTIF($K$19:$K306,$K306)&gt;1,"SI","NO"),IF(COUNTIFS($A$19:$A306,$A306,$C$19:$C306,$C306,$J$19:$J306,$J306,$D$19:$D306,$D306)&gt;1,"SI","NO")))</f>
        <v/>
      </c>
      <c r="N306" s="11">
        <f>IF(COUNTA($A306:$K306)=0,"",IF(AND($L306="SI",$M306="NO"),IFERROR($H306,0),0))</f>
        <v/>
      </c>
      <c r="O306" s="9">
        <f>IF(COUNTA($A306:$K306)=0,"",IF($M306="SI","CUFE o factura duplicada dentro del reporte; no se suma dos veces",IF(IFERROR($H306,0)&lt;=0,"DIAN reporta valor susceptible 0",IF($L306="NO",IFERROR(LOOKUP(2,1/((LISTS!$M$2:$M$13&lt;&gt;"")*ISNUMBER(SEARCH(LISTS!$M$2:$M$13,$I306))),LISTS!$O$2:$O$13),"Medio de pago no elegible o no identificado por DIAN"),"Apta automaticamente por pago electronico y base positiva"))))</f>
        <v/>
      </c>
    </row>
    <row r="307">
      <c r="A307" s="9" t="n"/>
      <c r="B307" s="9" t="n"/>
      <c r="C307" s="12" t="n"/>
      <c r="D307" s="11" t="n"/>
      <c r="E307" s="11" t="n"/>
      <c r="F307" s="11" t="n"/>
      <c r="G307" s="11" t="n"/>
      <c r="H307" s="11" t="n"/>
      <c r="I307" s="9" t="n"/>
      <c r="J307" s="9" t="n"/>
      <c r="K307" s="9" t="n"/>
      <c r="L307" s="9">
        <f>IF(COUNTA($A307:$K307)=0,"",IF(AND(IFERROR($H307,0)&gt;0,LEN(TRIM($K307&amp;""))&gt;0,IFERROR(LOOKUP(2,1/((LISTS!$M$2:$M$13&lt;&gt;"")*ISNUMBER(SEARCH(LISTS!$M$2:$M$13,$I307))),LISTS!$N$2:$N$13),"NO")="SI"),"SI","NO"))</f>
        <v/>
      </c>
      <c r="M307" s="9">
        <f>IF(COUNTA($A307:$K307)=0,"",IF($K307&lt;&gt;"",IF(COUNTIF($K$19:$K307,$K307)&gt;1,"SI","NO"),IF(COUNTIFS($A$19:$A307,$A307,$C$19:$C307,$C307,$J$19:$J307,$J307,$D$19:$D307,$D307)&gt;1,"SI","NO")))</f>
        <v/>
      </c>
      <c r="N307" s="11">
        <f>IF(COUNTA($A307:$K307)=0,"",IF(AND($L307="SI",$M307="NO"),IFERROR($H307,0),0))</f>
        <v/>
      </c>
      <c r="O307" s="9">
        <f>IF(COUNTA($A307:$K307)=0,"",IF($M307="SI","CUFE o factura duplicada dentro del reporte; no se suma dos veces",IF(IFERROR($H307,0)&lt;=0,"DIAN reporta valor susceptible 0",IF($L307="NO",IFERROR(LOOKUP(2,1/((LISTS!$M$2:$M$13&lt;&gt;"")*ISNUMBER(SEARCH(LISTS!$M$2:$M$13,$I307))),LISTS!$O$2:$O$13),"Medio de pago no elegible o no identificado por DIAN"),"Apta automaticamente por pago electronico y base positiva"))))</f>
        <v/>
      </c>
    </row>
    <row r="308">
      <c r="A308" s="9" t="n"/>
      <c r="B308" s="9" t="n"/>
      <c r="C308" s="12" t="n"/>
      <c r="D308" s="11" t="n"/>
      <c r="E308" s="11" t="n"/>
      <c r="F308" s="11" t="n"/>
      <c r="G308" s="11" t="n"/>
      <c r="H308" s="11" t="n"/>
      <c r="I308" s="9" t="n"/>
      <c r="J308" s="9" t="n"/>
      <c r="K308" s="9" t="n"/>
      <c r="L308" s="9">
        <f>IF(COUNTA($A308:$K308)=0,"",IF(AND(IFERROR($H308,0)&gt;0,LEN(TRIM($K308&amp;""))&gt;0,IFERROR(LOOKUP(2,1/((LISTS!$M$2:$M$13&lt;&gt;"")*ISNUMBER(SEARCH(LISTS!$M$2:$M$13,$I308))),LISTS!$N$2:$N$13),"NO")="SI"),"SI","NO"))</f>
        <v/>
      </c>
      <c r="M308" s="9">
        <f>IF(COUNTA($A308:$K308)=0,"",IF($K308&lt;&gt;"",IF(COUNTIF($K$19:$K308,$K308)&gt;1,"SI","NO"),IF(COUNTIFS($A$19:$A308,$A308,$C$19:$C308,$C308,$J$19:$J308,$J308,$D$19:$D308,$D308)&gt;1,"SI","NO")))</f>
        <v/>
      </c>
      <c r="N308" s="11">
        <f>IF(COUNTA($A308:$K308)=0,"",IF(AND($L308="SI",$M308="NO"),IFERROR($H308,0),0))</f>
        <v/>
      </c>
      <c r="O308" s="9">
        <f>IF(COUNTA($A308:$K308)=0,"",IF($M308="SI","CUFE o factura duplicada dentro del reporte; no se suma dos veces",IF(IFERROR($H308,0)&lt;=0,"DIAN reporta valor susceptible 0",IF($L308="NO",IFERROR(LOOKUP(2,1/((LISTS!$M$2:$M$13&lt;&gt;"")*ISNUMBER(SEARCH(LISTS!$M$2:$M$13,$I308))),LISTS!$O$2:$O$13),"Medio de pago no elegible o no identificado por DIAN"),"Apta automaticamente por pago electronico y base positiva"))))</f>
        <v/>
      </c>
    </row>
    <row r="309">
      <c r="A309" s="9" t="n"/>
      <c r="B309" s="9" t="n"/>
      <c r="C309" s="12" t="n"/>
      <c r="D309" s="11" t="n"/>
      <c r="E309" s="11" t="n"/>
      <c r="F309" s="11" t="n"/>
      <c r="G309" s="11" t="n"/>
      <c r="H309" s="11" t="n"/>
      <c r="I309" s="9" t="n"/>
      <c r="J309" s="9" t="n"/>
      <c r="K309" s="9" t="n"/>
      <c r="L309" s="9">
        <f>IF(COUNTA($A309:$K309)=0,"",IF(AND(IFERROR($H309,0)&gt;0,LEN(TRIM($K309&amp;""))&gt;0,IFERROR(LOOKUP(2,1/((LISTS!$M$2:$M$13&lt;&gt;"")*ISNUMBER(SEARCH(LISTS!$M$2:$M$13,$I309))),LISTS!$N$2:$N$13),"NO")="SI"),"SI","NO"))</f>
        <v/>
      </c>
      <c r="M309" s="9">
        <f>IF(COUNTA($A309:$K309)=0,"",IF($K309&lt;&gt;"",IF(COUNTIF($K$19:$K309,$K309)&gt;1,"SI","NO"),IF(COUNTIFS($A$19:$A309,$A309,$C$19:$C309,$C309,$J$19:$J309,$J309,$D$19:$D309,$D309)&gt;1,"SI","NO")))</f>
        <v/>
      </c>
      <c r="N309" s="11">
        <f>IF(COUNTA($A309:$K309)=0,"",IF(AND($L309="SI",$M309="NO"),IFERROR($H309,0),0))</f>
        <v/>
      </c>
      <c r="O309" s="9">
        <f>IF(COUNTA($A309:$K309)=0,"",IF($M309="SI","CUFE o factura duplicada dentro del reporte; no se suma dos veces",IF(IFERROR($H309,0)&lt;=0,"DIAN reporta valor susceptible 0",IF($L309="NO",IFERROR(LOOKUP(2,1/((LISTS!$M$2:$M$13&lt;&gt;"")*ISNUMBER(SEARCH(LISTS!$M$2:$M$13,$I309))),LISTS!$O$2:$O$13),"Medio de pago no elegible o no identificado por DIAN"),"Apta automaticamente por pago electronico y base positiva"))))</f>
        <v/>
      </c>
    </row>
    <row r="310">
      <c r="A310" s="9" t="n"/>
      <c r="B310" s="9" t="n"/>
      <c r="C310" s="12" t="n"/>
      <c r="D310" s="11" t="n"/>
      <c r="E310" s="11" t="n"/>
      <c r="F310" s="11" t="n"/>
      <c r="G310" s="11" t="n"/>
      <c r="H310" s="11" t="n"/>
      <c r="I310" s="9" t="n"/>
      <c r="J310" s="9" t="n"/>
      <c r="K310" s="9" t="n"/>
      <c r="L310" s="9">
        <f>IF(COUNTA($A310:$K310)=0,"",IF(AND(IFERROR($H310,0)&gt;0,LEN(TRIM($K310&amp;""))&gt;0,IFERROR(LOOKUP(2,1/((LISTS!$M$2:$M$13&lt;&gt;"")*ISNUMBER(SEARCH(LISTS!$M$2:$M$13,$I310))),LISTS!$N$2:$N$13),"NO")="SI"),"SI","NO"))</f>
        <v/>
      </c>
      <c r="M310" s="9">
        <f>IF(COUNTA($A310:$K310)=0,"",IF($K310&lt;&gt;"",IF(COUNTIF($K$19:$K310,$K310)&gt;1,"SI","NO"),IF(COUNTIFS($A$19:$A310,$A310,$C$19:$C310,$C310,$J$19:$J310,$J310,$D$19:$D310,$D310)&gt;1,"SI","NO")))</f>
        <v/>
      </c>
      <c r="N310" s="11">
        <f>IF(COUNTA($A310:$K310)=0,"",IF(AND($L310="SI",$M310="NO"),IFERROR($H310,0),0))</f>
        <v/>
      </c>
      <c r="O310" s="9">
        <f>IF(COUNTA($A310:$K310)=0,"",IF($M310="SI","CUFE o factura duplicada dentro del reporte; no se suma dos veces",IF(IFERROR($H310,0)&lt;=0,"DIAN reporta valor susceptible 0",IF($L310="NO",IFERROR(LOOKUP(2,1/((LISTS!$M$2:$M$13&lt;&gt;"")*ISNUMBER(SEARCH(LISTS!$M$2:$M$13,$I310))),LISTS!$O$2:$O$13),"Medio de pago no elegible o no identificado por DIAN"),"Apta automaticamente por pago electronico y base positiva"))))</f>
        <v/>
      </c>
    </row>
    <row r="311">
      <c r="A311" s="9" t="n"/>
      <c r="B311" s="9" t="n"/>
      <c r="C311" s="12" t="n"/>
      <c r="D311" s="11" t="n"/>
      <c r="E311" s="11" t="n"/>
      <c r="F311" s="11" t="n"/>
      <c r="G311" s="11" t="n"/>
      <c r="H311" s="11" t="n"/>
      <c r="I311" s="9" t="n"/>
      <c r="J311" s="9" t="n"/>
      <c r="K311" s="9" t="n"/>
      <c r="L311" s="9">
        <f>IF(COUNTA($A311:$K311)=0,"",IF(AND(IFERROR($H311,0)&gt;0,LEN(TRIM($K311&amp;""))&gt;0,IFERROR(LOOKUP(2,1/((LISTS!$M$2:$M$13&lt;&gt;"")*ISNUMBER(SEARCH(LISTS!$M$2:$M$13,$I311))),LISTS!$N$2:$N$13),"NO")="SI"),"SI","NO"))</f>
        <v/>
      </c>
      <c r="M311" s="9">
        <f>IF(COUNTA($A311:$K311)=0,"",IF($K311&lt;&gt;"",IF(COUNTIF($K$19:$K311,$K311)&gt;1,"SI","NO"),IF(COUNTIFS($A$19:$A311,$A311,$C$19:$C311,$C311,$J$19:$J311,$J311,$D$19:$D311,$D311)&gt;1,"SI","NO")))</f>
        <v/>
      </c>
      <c r="N311" s="11">
        <f>IF(COUNTA($A311:$K311)=0,"",IF(AND($L311="SI",$M311="NO"),IFERROR($H311,0),0))</f>
        <v/>
      </c>
      <c r="O311" s="9">
        <f>IF(COUNTA($A311:$K311)=0,"",IF($M311="SI","CUFE o factura duplicada dentro del reporte; no se suma dos veces",IF(IFERROR($H311,0)&lt;=0,"DIAN reporta valor susceptible 0",IF($L311="NO",IFERROR(LOOKUP(2,1/((LISTS!$M$2:$M$13&lt;&gt;"")*ISNUMBER(SEARCH(LISTS!$M$2:$M$13,$I311))),LISTS!$O$2:$O$13),"Medio de pago no elegible o no identificado por DIAN"),"Apta automaticamente por pago electronico y base positiva"))))</f>
        <v/>
      </c>
    </row>
    <row r="312">
      <c r="A312" s="9" t="n"/>
      <c r="B312" s="9" t="n"/>
      <c r="C312" s="12" t="n"/>
      <c r="D312" s="11" t="n"/>
      <c r="E312" s="11" t="n"/>
      <c r="F312" s="11" t="n"/>
      <c r="G312" s="11" t="n"/>
      <c r="H312" s="11" t="n"/>
      <c r="I312" s="9" t="n"/>
      <c r="J312" s="9" t="n"/>
      <c r="K312" s="9" t="n"/>
      <c r="L312" s="9">
        <f>IF(COUNTA($A312:$K312)=0,"",IF(AND(IFERROR($H312,0)&gt;0,LEN(TRIM($K312&amp;""))&gt;0,IFERROR(LOOKUP(2,1/((LISTS!$M$2:$M$13&lt;&gt;"")*ISNUMBER(SEARCH(LISTS!$M$2:$M$13,$I312))),LISTS!$N$2:$N$13),"NO")="SI"),"SI","NO"))</f>
        <v/>
      </c>
      <c r="M312" s="9">
        <f>IF(COUNTA($A312:$K312)=0,"",IF($K312&lt;&gt;"",IF(COUNTIF($K$19:$K312,$K312)&gt;1,"SI","NO"),IF(COUNTIFS($A$19:$A312,$A312,$C$19:$C312,$C312,$J$19:$J312,$J312,$D$19:$D312,$D312)&gt;1,"SI","NO")))</f>
        <v/>
      </c>
      <c r="N312" s="11">
        <f>IF(COUNTA($A312:$K312)=0,"",IF(AND($L312="SI",$M312="NO"),IFERROR($H312,0),0))</f>
        <v/>
      </c>
      <c r="O312" s="9">
        <f>IF(COUNTA($A312:$K312)=0,"",IF($M312="SI","CUFE o factura duplicada dentro del reporte; no se suma dos veces",IF(IFERROR($H312,0)&lt;=0,"DIAN reporta valor susceptible 0",IF($L312="NO",IFERROR(LOOKUP(2,1/((LISTS!$M$2:$M$13&lt;&gt;"")*ISNUMBER(SEARCH(LISTS!$M$2:$M$13,$I312))),LISTS!$O$2:$O$13),"Medio de pago no elegible o no identificado por DIAN"),"Apta automaticamente por pago electronico y base positiva"))))</f>
        <v/>
      </c>
    </row>
    <row r="313">
      <c r="A313" s="9" t="n"/>
      <c r="B313" s="9" t="n"/>
      <c r="C313" s="12" t="n"/>
      <c r="D313" s="11" t="n"/>
      <c r="E313" s="11" t="n"/>
      <c r="F313" s="11" t="n"/>
      <c r="G313" s="11" t="n"/>
      <c r="H313" s="11" t="n"/>
      <c r="I313" s="9" t="n"/>
      <c r="J313" s="9" t="n"/>
      <c r="K313" s="9" t="n"/>
      <c r="L313" s="9">
        <f>IF(COUNTA($A313:$K313)=0,"",IF(AND(IFERROR($H313,0)&gt;0,LEN(TRIM($K313&amp;""))&gt;0,IFERROR(LOOKUP(2,1/((LISTS!$M$2:$M$13&lt;&gt;"")*ISNUMBER(SEARCH(LISTS!$M$2:$M$13,$I313))),LISTS!$N$2:$N$13),"NO")="SI"),"SI","NO"))</f>
        <v/>
      </c>
      <c r="M313" s="9">
        <f>IF(COUNTA($A313:$K313)=0,"",IF($K313&lt;&gt;"",IF(COUNTIF($K$19:$K313,$K313)&gt;1,"SI","NO"),IF(COUNTIFS($A$19:$A313,$A313,$C$19:$C313,$C313,$J$19:$J313,$J313,$D$19:$D313,$D313)&gt;1,"SI","NO")))</f>
        <v/>
      </c>
      <c r="N313" s="11">
        <f>IF(COUNTA($A313:$K313)=0,"",IF(AND($L313="SI",$M313="NO"),IFERROR($H313,0),0))</f>
        <v/>
      </c>
      <c r="O313" s="9">
        <f>IF(COUNTA($A313:$K313)=0,"",IF($M313="SI","CUFE o factura duplicada dentro del reporte; no se suma dos veces",IF(IFERROR($H313,0)&lt;=0,"DIAN reporta valor susceptible 0",IF($L313="NO",IFERROR(LOOKUP(2,1/((LISTS!$M$2:$M$13&lt;&gt;"")*ISNUMBER(SEARCH(LISTS!$M$2:$M$13,$I313))),LISTS!$O$2:$O$13),"Medio de pago no elegible o no identificado por DIAN"),"Apta automaticamente por pago electronico y base positiva"))))</f>
        <v/>
      </c>
    </row>
    <row r="314">
      <c r="A314" s="9" t="n"/>
      <c r="B314" s="9" t="n"/>
      <c r="C314" s="12" t="n"/>
      <c r="D314" s="11" t="n"/>
      <c r="E314" s="11" t="n"/>
      <c r="F314" s="11" t="n"/>
      <c r="G314" s="11" t="n"/>
      <c r="H314" s="11" t="n"/>
      <c r="I314" s="9" t="n"/>
      <c r="J314" s="9" t="n"/>
      <c r="K314" s="9" t="n"/>
      <c r="L314" s="9">
        <f>IF(COUNTA($A314:$K314)=0,"",IF(AND(IFERROR($H314,0)&gt;0,LEN(TRIM($K314&amp;""))&gt;0,IFERROR(LOOKUP(2,1/((LISTS!$M$2:$M$13&lt;&gt;"")*ISNUMBER(SEARCH(LISTS!$M$2:$M$13,$I314))),LISTS!$N$2:$N$13),"NO")="SI"),"SI","NO"))</f>
        <v/>
      </c>
      <c r="M314" s="9">
        <f>IF(COUNTA($A314:$K314)=0,"",IF($K314&lt;&gt;"",IF(COUNTIF($K$19:$K314,$K314)&gt;1,"SI","NO"),IF(COUNTIFS($A$19:$A314,$A314,$C$19:$C314,$C314,$J$19:$J314,$J314,$D$19:$D314,$D314)&gt;1,"SI","NO")))</f>
        <v/>
      </c>
      <c r="N314" s="11">
        <f>IF(COUNTA($A314:$K314)=0,"",IF(AND($L314="SI",$M314="NO"),IFERROR($H314,0),0))</f>
        <v/>
      </c>
      <c r="O314" s="9">
        <f>IF(COUNTA($A314:$K314)=0,"",IF($M314="SI","CUFE o factura duplicada dentro del reporte; no se suma dos veces",IF(IFERROR($H314,0)&lt;=0,"DIAN reporta valor susceptible 0",IF($L314="NO",IFERROR(LOOKUP(2,1/((LISTS!$M$2:$M$13&lt;&gt;"")*ISNUMBER(SEARCH(LISTS!$M$2:$M$13,$I314))),LISTS!$O$2:$O$13),"Medio de pago no elegible o no identificado por DIAN"),"Apta automaticamente por pago electronico y base positiva"))))</f>
        <v/>
      </c>
    </row>
    <row r="315">
      <c r="A315" s="9" t="n"/>
      <c r="B315" s="9" t="n"/>
      <c r="C315" s="12" t="n"/>
      <c r="D315" s="11" t="n"/>
      <c r="E315" s="11" t="n"/>
      <c r="F315" s="11" t="n"/>
      <c r="G315" s="11" t="n"/>
      <c r="H315" s="11" t="n"/>
      <c r="I315" s="9" t="n"/>
      <c r="J315" s="9" t="n"/>
      <c r="K315" s="9" t="n"/>
      <c r="L315" s="9">
        <f>IF(COUNTA($A315:$K315)=0,"",IF(AND(IFERROR($H315,0)&gt;0,LEN(TRIM($K315&amp;""))&gt;0,IFERROR(LOOKUP(2,1/((LISTS!$M$2:$M$13&lt;&gt;"")*ISNUMBER(SEARCH(LISTS!$M$2:$M$13,$I315))),LISTS!$N$2:$N$13),"NO")="SI"),"SI","NO"))</f>
        <v/>
      </c>
      <c r="M315" s="9">
        <f>IF(COUNTA($A315:$K315)=0,"",IF($K315&lt;&gt;"",IF(COUNTIF($K$19:$K315,$K315)&gt;1,"SI","NO"),IF(COUNTIFS($A$19:$A315,$A315,$C$19:$C315,$C315,$J$19:$J315,$J315,$D$19:$D315,$D315)&gt;1,"SI","NO")))</f>
        <v/>
      </c>
      <c r="N315" s="11">
        <f>IF(COUNTA($A315:$K315)=0,"",IF(AND($L315="SI",$M315="NO"),IFERROR($H315,0),0))</f>
        <v/>
      </c>
      <c r="O315" s="9">
        <f>IF(COUNTA($A315:$K315)=0,"",IF($M315="SI","CUFE o factura duplicada dentro del reporte; no se suma dos veces",IF(IFERROR($H315,0)&lt;=0,"DIAN reporta valor susceptible 0",IF($L315="NO",IFERROR(LOOKUP(2,1/((LISTS!$M$2:$M$13&lt;&gt;"")*ISNUMBER(SEARCH(LISTS!$M$2:$M$13,$I315))),LISTS!$O$2:$O$13),"Medio de pago no elegible o no identificado por DIAN"),"Apta automaticamente por pago electronico y base positiva"))))</f>
        <v/>
      </c>
    </row>
    <row r="316">
      <c r="A316" s="9" t="n"/>
      <c r="B316" s="9" t="n"/>
      <c r="C316" s="12" t="n"/>
      <c r="D316" s="11" t="n"/>
      <c r="E316" s="11" t="n"/>
      <c r="F316" s="11" t="n"/>
      <c r="G316" s="11" t="n"/>
      <c r="H316" s="11" t="n"/>
      <c r="I316" s="9" t="n"/>
      <c r="J316" s="9" t="n"/>
      <c r="K316" s="9" t="n"/>
      <c r="L316" s="9">
        <f>IF(COUNTA($A316:$K316)=0,"",IF(AND(IFERROR($H316,0)&gt;0,LEN(TRIM($K316&amp;""))&gt;0,IFERROR(LOOKUP(2,1/((LISTS!$M$2:$M$13&lt;&gt;"")*ISNUMBER(SEARCH(LISTS!$M$2:$M$13,$I316))),LISTS!$N$2:$N$13),"NO")="SI"),"SI","NO"))</f>
        <v/>
      </c>
      <c r="M316" s="9">
        <f>IF(COUNTA($A316:$K316)=0,"",IF($K316&lt;&gt;"",IF(COUNTIF($K$19:$K316,$K316)&gt;1,"SI","NO"),IF(COUNTIFS($A$19:$A316,$A316,$C$19:$C316,$C316,$J$19:$J316,$J316,$D$19:$D316,$D316)&gt;1,"SI","NO")))</f>
        <v/>
      </c>
      <c r="N316" s="11">
        <f>IF(COUNTA($A316:$K316)=0,"",IF(AND($L316="SI",$M316="NO"),IFERROR($H316,0),0))</f>
        <v/>
      </c>
      <c r="O316" s="9">
        <f>IF(COUNTA($A316:$K316)=0,"",IF($M316="SI","CUFE o factura duplicada dentro del reporte; no se suma dos veces",IF(IFERROR($H316,0)&lt;=0,"DIAN reporta valor susceptible 0",IF($L316="NO",IFERROR(LOOKUP(2,1/((LISTS!$M$2:$M$13&lt;&gt;"")*ISNUMBER(SEARCH(LISTS!$M$2:$M$13,$I316))),LISTS!$O$2:$O$13),"Medio de pago no elegible o no identificado por DIAN"),"Apta automaticamente por pago electronico y base positiva"))))</f>
        <v/>
      </c>
    </row>
    <row r="317">
      <c r="A317" s="9" t="n"/>
      <c r="B317" s="9" t="n"/>
      <c r="C317" s="12" t="n"/>
      <c r="D317" s="11" t="n"/>
      <c r="E317" s="11" t="n"/>
      <c r="F317" s="11" t="n"/>
      <c r="G317" s="11" t="n"/>
      <c r="H317" s="11" t="n"/>
      <c r="I317" s="9" t="n"/>
      <c r="J317" s="9" t="n"/>
      <c r="K317" s="9" t="n"/>
      <c r="L317" s="9">
        <f>IF(COUNTA($A317:$K317)=0,"",IF(AND(IFERROR($H317,0)&gt;0,LEN(TRIM($K317&amp;""))&gt;0,IFERROR(LOOKUP(2,1/((LISTS!$M$2:$M$13&lt;&gt;"")*ISNUMBER(SEARCH(LISTS!$M$2:$M$13,$I317))),LISTS!$N$2:$N$13),"NO")="SI"),"SI","NO"))</f>
        <v/>
      </c>
      <c r="M317" s="9">
        <f>IF(COUNTA($A317:$K317)=0,"",IF($K317&lt;&gt;"",IF(COUNTIF($K$19:$K317,$K317)&gt;1,"SI","NO"),IF(COUNTIFS($A$19:$A317,$A317,$C$19:$C317,$C317,$J$19:$J317,$J317,$D$19:$D317,$D317)&gt;1,"SI","NO")))</f>
        <v/>
      </c>
      <c r="N317" s="11">
        <f>IF(COUNTA($A317:$K317)=0,"",IF(AND($L317="SI",$M317="NO"),IFERROR($H317,0),0))</f>
        <v/>
      </c>
      <c r="O317" s="9">
        <f>IF(COUNTA($A317:$K317)=0,"",IF($M317="SI","CUFE o factura duplicada dentro del reporte; no se suma dos veces",IF(IFERROR($H317,0)&lt;=0,"DIAN reporta valor susceptible 0",IF($L317="NO",IFERROR(LOOKUP(2,1/((LISTS!$M$2:$M$13&lt;&gt;"")*ISNUMBER(SEARCH(LISTS!$M$2:$M$13,$I317))),LISTS!$O$2:$O$13),"Medio de pago no elegible o no identificado por DIAN"),"Apta automaticamente por pago electronico y base positiva"))))</f>
        <v/>
      </c>
    </row>
    <row r="318">
      <c r="A318" s="9" t="n"/>
      <c r="B318" s="9" t="n"/>
      <c r="C318" s="12" t="n"/>
      <c r="D318" s="11" t="n"/>
      <c r="E318" s="11" t="n"/>
      <c r="F318" s="11" t="n"/>
      <c r="G318" s="11" t="n"/>
      <c r="H318" s="11" t="n"/>
      <c r="I318" s="9" t="n"/>
      <c r="J318" s="9" t="n"/>
      <c r="K318" s="9" t="n"/>
      <c r="L318" s="9">
        <f>IF(COUNTA($A318:$K318)=0,"",IF(AND(IFERROR($H318,0)&gt;0,LEN(TRIM($K318&amp;""))&gt;0,IFERROR(LOOKUP(2,1/((LISTS!$M$2:$M$13&lt;&gt;"")*ISNUMBER(SEARCH(LISTS!$M$2:$M$13,$I318))),LISTS!$N$2:$N$13),"NO")="SI"),"SI","NO"))</f>
        <v/>
      </c>
      <c r="M318" s="9">
        <f>IF(COUNTA($A318:$K318)=0,"",IF($K318&lt;&gt;"",IF(COUNTIF($K$19:$K318,$K318)&gt;1,"SI","NO"),IF(COUNTIFS($A$19:$A318,$A318,$C$19:$C318,$C318,$J$19:$J318,$J318,$D$19:$D318,$D318)&gt;1,"SI","NO")))</f>
        <v/>
      </c>
      <c r="N318" s="11">
        <f>IF(COUNTA($A318:$K318)=0,"",IF(AND($L318="SI",$M318="NO"),IFERROR($H318,0),0))</f>
        <v/>
      </c>
      <c r="O318" s="9">
        <f>IF(COUNTA($A318:$K318)=0,"",IF($M318="SI","CUFE o factura duplicada dentro del reporte; no se suma dos veces",IF(IFERROR($H318,0)&lt;=0,"DIAN reporta valor susceptible 0",IF($L318="NO",IFERROR(LOOKUP(2,1/((LISTS!$M$2:$M$13&lt;&gt;"")*ISNUMBER(SEARCH(LISTS!$M$2:$M$13,$I318))),LISTS!$O$2:$O$13),"Medio de pago no elegible o no identificado por DIAN"),"Apta automaticamente por pago electronico y base positiva"))))</f>
        <v/>
      </c>
    </row>
    <row r="319">
      <c r="A319" s="9" t="n"/>
      <c r="B319" s="9" t="n"/>
      <c r="C319" s="12" t="n"/>
      <c r="D319" s="11" t="n"/>
      <c r="E319" s="11" t="n"/>
      <c r="F319" s="11" t="n"/>
      <c r="G319" s="11" t="n"/>
      <c r="H319" s="11" t="n"/>
      <c r="I319" s="9" t="n"/>
      <c r="J319" s="9" t="n"/>
      <c r="K319" s="9" t="n"/>
      <c r="L319" s="9">
        <f>IF(COUNTA($A319:$K319)=0,"",IF(AND(IFERROR($H319,0)&gt;0,LEN(TRIM($K319&amp;""))&gt;0,IFERROR(LOOKUP(2,1/((LISTS!$M$2:$M$13&lt;&gt;"")*ISNUMBER(SEARCH(LISTS!$M$2:$M$13,$I319))),LISTS!$N$2:$N$13),"NO")="SI"),"SI","NO"))</f>
        <v/>
      </c>
      <c r="M319" s="9">
        <f>IF(COUNTA($A319:$K319)=0,"",IF($K319&lt;&gt;"",IF(COUNTIF($K$19:$K319,$K319)&gt;1,"SI","NO"),IF(COUNTIFS($A$19:$A319,$A319,$C$19:$C319,$C319,$J$19:$J319,$J319,$D$19:$D319,$D319)&gt;1,"SI","NO")))</f>
        <v/>
      </c>
      <c r="N319" s="11">
        <f>IF(COUNTA($A319:$K319)=0,"",IF(AND($L319="SI",$M319="NO"),IFERROR($H319,0),0))</f>
        <v/>
      </c>
      <c r="O319" s="9">
        <f>IF(COUNTA($A319:$K319)=0,"",IF($M319="SI","CUFE o factura duplicada dentro del reporte; no se suma dos veces",IF(IFERROR($H319,0)&lt;=0,"DIAN reporta valor susceptible 0",IF($L319="NO",IFERROR(LOOKUP(2,1/((LISTS!$M$2:$M$13&lt;&gt;"")*ISNUMBER(SEARCH(LISTS!$M$2:$M$13,$I319))),LISTS!$O$2:$O$13),"Medio de pago no elegible o no identificado por DIAN"),"Apta automaticamente por pago electronico y base positiva"))))</f>
        <v/>
      </c>
    </row>
    <row r="320">
      <c r="A320" s="9" t="n"/>
      <c r="B320" s="9" t="n"/>
      <c r="C320" s="12" t="n"/>
      <c r="D320" s="11" t="n"/>
      <c r="E320" s="11" t="n"/>
      <c r="F320" s="11" t="n"/>
      <c r="G320" s="11" t="n"/>
      <c r="H320" s="11" t="n"/>
      <c r="I320" s="9" t="n"/>
      <c r="J320" s="9" t="n"/>
      <c r="K320" s="9" t="n"/>
      <c r="L320" s="9">
        <f>IF(COUNTA($A320:$K320)=0,"",IF(AND(IFERROR($H320,0)&gt;0,LEN(TRIM($K320&amp;""))&gt;0,IFERROR(LOOKUP(2,1/((LISTS!$M$2:$M$13&lt;&gt;"")*ISNUMBER(SEARCH(LISTS!$M$2:$M$13,$I320))),LISTS!$N$2:$N$13),"NO")="SI"),"SI","NO"))</f>
        <v/>
      </c>
      <c r="M320" s="9">
        <f>IF(COUNTA($A320:$K320)=0,"",IF($K320&lt;&gt;"",IF(COUNTIF($K$19:$K320,$K320)&gt;1,"SI","NO"),IF(COUNTIFS($A$19:$A320,$A320,$C$19:$C320,$C320,$J$19:$J320,$J320,$D$19:$D320,$D320)&gt;1,"SI","NO")))</f>
        <v/>
      </c>
      <c r="N320" s="11">
        <f>IF(COUNTA($A320:$K320)=0,"",IF(AND($L320="SI",$M320="NO"),IFERROR($H320,0),0))</f>
        <v/>
      </c>
      <c r="O320" s="9">
        <f>IF(COUNTA($A320:$K320)=0,"",IF($M320="SI","CUFE o factura duplicada dentro del reporte; no se suma dos veces",IF(IFERROR($H320,0)&lt;=0,"DIAN reporta valor susceptible 0",IF($L320="NO",IFERROR(LOOKUP(2,1/((LISTS!$M$2:$M$13&lt;&gt;"")*ISNUMBER(SEARCH(LISTS!$M$2:$M$13,$I320))),LISTS!$O$2:$O$13),"Medio de pago no elegible o no identificado por DIAN"),"Apta automaticamente por pago electronico y base positiva"))))</f>
        <v/>
      </c>
    </row>
    <row r="321">
      <c r="A321" s="9" t="n"/>
      <c r="B321" s="9" t="n"/>
      <c r="C321" s="12" t="n"/>
      <c r="D321" s="11" t="n"/>
      <c r="E321" s="11" t="n"/>
      <c r="F321" s="11" t="n"/>
      <c r="G321" s="11" t="n"/>
      <c r="H321" s="11" t="n"/>
      <c r="I321" s="9" t="n"/>
      <c r="J321" s="9" t="n"/>
      <c r="K321" s="9" t="n"/>
      <c r="L321" s="9">
        <f>IF(COUNTA($A321:$K321)=0,"",IF(AND(IFERROR($H321,0)&gt;0,LEN(TRIM($K321&amp;""))&gt;0,IFERROR(LOOKUP(2,1/((LISTS!$M$2:$M$13&lt;&gt;"")*ISNUMBER(SEARCH(LISTS!$M$2:$M$13,$I321))),LISTS!$N$2:$N$13),"NO")="SI"),"SI","NO"))</f>
        <v/>
      </c>
      <c r="M321" s="9">
        <f>IF(COUNTA($A321:$K321)=0,"",IF($K321&lt;&gt;"",IF(COUNTIF($K$19:$K321,$K321)&gt;1,"SI","NO"),IF(COUNTIFS($A$19:$A321,$A321,$C$19:$C321,$C321,$J$19:$J321,$J321,$D$19:$D321,$D321)&gt;1,"SI","NO")))</f>
        <v/>
      </c>
      <c r="N321" s="11">
        <f>IF(COUNTA($A321:$K321)=0,"",IF(AND($L321="SI",$M321="NO"),IFERROR($H321,0),0))</f>
        <v/>
      </c>
      <c r="O321" s="9">
        <f>IF(COUNTA($A321:$K321)=0,"",IF($M321="SI","CUFE o factura duplicada dentro del reporte; no se suma dos veces",IF(IFERROR($H321,0)&lt;=0,"DIAN reporta valor susceptible 0",IF($L321="NO",IFERROR(LOOKUP(2,1/((LISTS!$M$2:$M$13&lt;&gt;"")*ISNUMBER(SEARCH(LISTS!$M$2:$M$13,$I321))),LISTS!$O$2:$O$13),"Medio de pago no elegible o no identificado por DIAN"),"Apta automaticamente por pago electronico y base positiva"))))</f>
        <v/>
      </c>
    </row>
    <row r="322">
      <c r="A322" s="9" t="n"/>
      <c r="B322" s="9" t="n"/>
      <c r="C322" s="12" t="n"/>
      <c r="D322" s="11" t="n"/>
      <c r="E322" s="11" t="n"/>
      <c r="F322" s="11" t="n"/>
      <c r="G322" s="11" t="n"/>
      <c r="H322" s="11" t="n"/>
      <c r="I322" s="9" t="n"/>
      <c r="J322" s="9" t="n"/>
      <c r="K322" s="9" t="n"/>
      <c r="L322" s="9">
        <f>IF(COUNTA($A322:$K322)=0,"",IF(AND(IFERROR($H322,0)&gt;0,LEN(TRIM($K322&amp;""))&gt;0,IFERROR(LOOKUP(2,1/((LISTS!$M$2:$M$13&lt;&gt;"")*ISNUMBER(SEARCH(LISTS!$M$2:$M$13,$I322))),LISTS!$N$2:$N$13),"NO")="SI"),"SI","NO"))</f>
        <v/>
      </c>
      <c r="M322" s="9">
        <f>IF(COUNTA($A322:$K322)=0,"",IF($K322&lt;&gt;"",IF(COUNTIF($K$19:$K322,$K322)&gt;1,"SI","NO"),IF(COUNTIFS($A$19:$A322,$A322,$C$19:$C322,$C322,$J$19:$J322,$J322,$D$19:$D322,$D322)&gt;1,"SI","NO")))</f>
        <v/>
      </c>
      <c r="N322" s="11">
        <f>IF(COUNTA($A322:$K322)=0,"",IF(AND($L322="SI",$M322="NO"),IFERROR($H322,0),0))</f>
        <v/>
      </c>
      <c r="O322" s="9">
        <f>IF(COUNTA($A322:$K322)=0,"",IF($M322="SI","CUFE o factura duplicada dentro del reporte; no se suma dos veces",IF(IFERROR($H322,0)&lt;=0,"DIAN reporta valor susceptible 0",IF($L322="NO",IFERROR(LOOKUP(2,1/((LISTS!$M$2:$M$13&lt;&gt;"")*ISNUMBER(SEARCH(LISTS!$M$2:$M$13,$I322))),LISTS!$O$2:$O$13),"Medio de pago no elegible o no identificado por DIAN"),"Apta automaticamente por pago electronico y base positiva"))))</f>
        <v/>
      </c>
    </row>
    <row r="323">
      <c r="A323" s="9" t="n"/>
      <c r="B323" s="9" t="n"/>
      <c r="C323" s="12" t="n"/>
      <c r="D323" s="11" t="n"/>
      <c r="E323" s="11" t="n"/>
      <c r="F323" s="11" t="n"/>
      <c r="G323" s="11" t="n"/>
      <c r="H323" s="11" t="n"/>
      <c r="I323" s="9" t="n"/>
      <c r="J323" s="9" t="n"/>
      <c r="K323" s="9" t="n"/>
      <c r="L323" s="9">
        <f>IF(COUNTA($A323:$K323)=0,"",IF(AND(IFERROR($H323,0)&gt;0,LEN(TRIM($K323&amp;""))&gt;0,IFERROR(LOOKUP(2,1/((LISTS!$M$2:$M$13&lt;&gt;"")*ISNUMBER(SEARCH(LISTS!$M$2:$M$13,$I323))),LISTS!$N$2:$N$13),"NO")="SI"),"SI","NO"))</f>
        <v/>
      </c>
      <c r="M323" s="9">
        <f>IF(COUNTA($A323:$K323)=0,"",IF($K323&lt;&gt;"",IF(COUNTIF($K$19:$K323,$K323)&gt;1,"SI","NO"),IF(COUNTIFS($A$19:$A323,$A323,$C$19:$C323,$C323,$J$19:$J323,$J323,$D$19:$D323,$D323)&gt;1,"SI","NO")))</f>
        <v/>
      </c>
      <c r="N323" s="11">
        <f>IF(COUNTA($A323:$K323)=0,"",IF(AND($L323="SI",$M323="NO"),IFERROR($H323,0),0))</f>
        <v/>
      </c>
      <c r="O323" s="9">
        <f>IF(COUNTA($A323:$K323)=0,"",IF($M323="SI","CUFE o factura duplicada dentro del reporte; no se suma dos veces",IF(IFERROR($H323,0)&lt;=0,"DIAN reporta valor susceptible 0",IF($L323="NO",IFERROR(LOOKUP(2,1/((LISTS!$M$2:$M$13&lt;&gt;"")*ISNUMBER(SEARCH(LISTS!$M$2:$M$13,$I323))),LISTS!$O$2:$O$13),"Medio de pago no elegible o no identificado por DIAN"),"Apta automaticamente por pago electronico y base positiva"))))</f>
        <v/>
      </c>
    </row>
    <row r="324">
      <c r="A324" s="9" t="n"/>
      <c r="B324" s="9" t="n"/>
      <c r="C324" s="12" t="n"/>
      <c r="D324" s="11" t="n"/>
      <c r="E324" s="11" t="n"/>
      <c r="F324" s="11" t="n"/>
      <c r="G324" s="11" t="n"/>
      <c r="H324" s="11" t="n"/>
      <c r="I324" s="9" t="n"/>
      <c r="J324" s="9" t="n"/>
      <c r="K324" s="9" t="n"/>
      <c r="L324" s="9">
        <f>IF(COUNTA($A324:$K324)=0,"",IF(AND(IFERROR($H324,0)&gt;0,LEN(TRIM($K324&amp;""))&gt;0,IFERROR(LOOKUP(2,1/((LISTS!$M$2:$M$13&lt;&gt;"")*ISNUMBER(SEARCH(LISTS!$M$2:$M$13,$I324))),LISTS!$N$2:$N$13),"NO")="SI"),"SI","NO"))</f>
        <v/>
      </c>
      <c r="M324" s="9">
        <f>IF(COUNTA($A324:$K324)=0,"",IF($K324&lt;&gt;"",IF(COUNTIF($K$19:$K324,$K324)&gt;1,"SI","NO"),IF(COUNTIFS($A$19:$A324,$A324,$C$19:$C324,$C324,$J$19:$J324,$J324,$D$19:$D324,$D324)&gt;1,"SI","NO")))</f>
        <v/>
      </c>
      <c r="N324" s="11">
        <f>IF(COUNTA($A324:$K324)=0,"",IF(AND($L324="SI",$M324="NO"),IFERROR($H324,0),0))</f>
        <v/>
      </c>
      <c r="O324" s="9">
        <f>IF(COUNTA($A324:$K324)=0,"",IF($M324="SI","CUFE o factura duplicada dentro del reporte; no se suma dos veces",IF(IFERROR($H324,0)&lt;=0,"DIAN reporta valor susceptible 0",IF($L324="NO",IFERROR(LOOKUP(2,1/((LISTS!$M$2:$M$13&lt;&gt;"")*ISNUMBER(SEARCH(LISTS!$M$2:$M$13,$I324))),LISTS!$O$2:$O$13),"Medio de pago no elegible o no identificado por DIAN"),"Apta automaticamente por pago electronico y base positiva"))))</f>
        <v/>
      </c>
    </row>
    <row r="325">
      <c r="A325" s="9" t="n"/>
      <c r="B325" s="9" t="n"/>
      <c r="C325" s="12" t="n"/>
      <c r="D325" s="11" t="n"/>
      <c r="E325" s="11" t="n"/>
      <c r="F325" s="11" t="n"/>
      <c r="G325" s="11" t="n"/>
      <c r="H325" s="11" t="n"/>
      <c r="I325" s="9" t="n"/>
      <c r="J325" s="9" t="n"/>
      <c r="K325" s="9" t="n"/>
      <c r="L325" s="9">
        <f>IF(COUNTA($A325:$K325)=0,"",IF(AND(IFERROR($H325,0)&gt;0,LEN(TRIM($K325&amp;""))&gt;0,IFERROR(LOOKUP(2,1/((LISTS!$M$2:$M$13&lt;&gt;"")*ISNUMBER(SEARCH(LISTS!$M$2:$M$13,$I325))),LISTS!$N$2:$N$13),"NO")="SI"),"SI","NO"))</f>
        <v/>
      </c>
      <c r="M325" s="9">
        <f>IF(COUNTA($A325:$K325)=0,"",IF($K325&lt;&gt;"",IF(COUNTIF($K$19:$K325,$K325)&gt;1,"SI","NO"),IF(COUNTIFS($A$19:$A325,$A325,$C$19:$C325,$C325,$J$19:$J325,$J325,$D$19:$D325,$D325)&gt;1,"SI","NO")))</f>
        <v/>
      </c>
      <c r="N325" s="11">
        <f>IF(COUNTA($A325:$K325)=0,"",IF(AND($L325="SI",$M325="NO"),IFERROR($H325,0),0))</f>
        <v/>
      </c>
      <c r="O325" s="9">
        <f>IF(COUNTA($A325:$K325)=0,"",IF($M325="SI","CUFE o factura duplicada dentro del reporte; no se suma dos veces",IF(IFERROR($H325,0)&lt;=0,"DIAN reporta valor susceptible 0",IF($L325="NO",IFERROR(LOOKUP(2,1/((LISTS!$M$2:$M$13&lt;&gt;"")*ISNUMBER(SEARCH(LISTS!$M$2:$M$13,$I325))),LISTS!$O$2:$O$13),"Medio de pago no elegible o no identificado por DIAN"),"Apta automaticamente por pago electronico y base positiva"))))</f>
        <v/>
      </c>
    </row>
    <row r="326">
      <c r="A326" s="9" t="n"/>
      <c r="B326" s="9" t="n"/>
      <c r="C326" s="12" t="n"/>
      <c r="D326" s="11" t="n"/>
      <c r="E326" s="11" t="n"/>
      <c r="F326" s="11" t="n"/>
      <c r="G326" s="11" t="n"/>
      <c r="H326" s="11" t="n"/>
      <c r="I326" s="9" t="n"/>
      <c r="J326" s="9" t="n"/>
      <c r="K326" s="9" t="n"/>
      <c r="L326" s="9">
        <f>IF(COUNTA($A326:$K326)=0,"",IF(AND(IFERROR($H326,0)&gt;0,LEN(TRIM($K326&amp;""))&gt;0,IFERROR(LOOKUP(2,1/((LISTS!$M$2:$M$13&lt;&gt;"")*ISNUMBER(SEARCH(LISTS!$M$2:$M$13,$I326))),LISTS!$N$2:$N$13),"NO")="SI"),"SI","NO"))</f>
        <v/>
      </c>
      <c r="M326" s="9">
        <f>IF(COUNTA($A326:$K326)=0,"",IF($K326&lt;&gt;"",IF(COUNTIF($K$19:$K326,$K326)&gt;1,"SI","NO"),IF(COUNTIFS($A$19:$A326,$A326,$C$19:$C326,$C326,$J$19:$J326,$J326,$D$19:$D326,$D326)&gt;1,"SI","NO")))</f>
        <v/>
      </c>
      <c r="N326" s="11">
        <f>IF(COUNTA($A326:$K326)=0,"",IF(AND($L326="SI",$M326="NO"),IFERROR($H326,0),0))</f>
        <v/>
      </c>
      <c r="O326" s="9">
        <f>IF(COUNTA($A326:$K326)=0,"",IF($M326="SI","CUFE o factura duplicada dentro del reporte; no se suma dos veces",IF(IFERROR($H326,0)&lt;=0,"DIAN reporta valor susceptible 0",IF($L326="NO",IFERROR(LOOKUP(2,1/((LISTS!$M$2:$M$13&lt;&gt;"")*ISNUMBER(SEARCH(LISTS!$M$2:$M$13,$I326))),LISTS!$O$2:$O$13),"Medio de pago no elegible o no identificado por DIAN"),"Apta automaticamente por pago electronico y base positiva"))))</f>
        <v/>
      </c>
    </row>
    <row r="327">
      <c r="A327" s="9" t="n"/>
      <c r="B327" s="9" t="n"/>
      <c r="C327" s="12" t="n"/>
      <c r="D327" s="11" t="n"/>
      <c r="E327" s="11" t="n"/>
      <c r="F327" s="11" t="n"/>
      <c r="G327" s="11" t="n"/>
      <c r="H327" s="11" t="n"/>
      <c r="I327" s="9" t="n"/>
      <c r="J327" s="9" t="n"/>
      <c r="K327" s="9" t="n"/>
      <c r="L327" s="9">
        <f>IF(COUNTA($A327:$K327)=0,"",IF(AND(IFERROR($H327,0)&gt;0,LEN(TRIM($K327&amp;""))&gt;0,IFERROR(LOOKUP(2,1/((LISTS!$M$2:$M$13&lt;&gt;"")*ISNUMBER(SEARCH(LISTS!$M$2:$M$13,$I327))),LISTS!$N$2:$N$13),"NO")="SI"),"SI","NO"))</f>
        <v/>
      </c>
      <c r="M327" s="9">
        <f>IF(COUNTA($A327:$K327)=0,"",IF($K327&lt;&gt;"",IF(COUNTIF($K$19:$K327,$K327)&gt;1,"SI","NO"),IF(COUNTIFS($A$19:$A327,$A327,$C$19:$C327,$C327,$J$19:$J327,$J327,$D$19:$D327,$D327)&gt;1,"SI","NO")))</f>
        <v/>
      </c>
      <c r="N327" s="11">
        <f>IF(COUNTA($A327:$K327)=0,"",IF(AND($L327="SI",$M327="NO"),IFERROR($H327,0),0))</f>
        <v/>
      </c>
      <c r="O327" s="9">
        <f>IF(COUNTA($A327:$K327)=0,"",IF($M327="SI","CUFE o factura duplicada dentro del reporte; no se suma dos veces",IF(IFERROR($H327,0)&lt;=0,"DIAN reporta valor susceptible 0",IF($L327="NO",IFERROR(LOOKUP(2,1/((LISTS!$M$2:$M$13&lt;&gt;"")*ISNUMBER(SEARCH(LISTS!$M$2:$M$13,$I327))),LISTS!$O$2:$O$13),"Medio de pago no elegible o no identificado por DIAN"),"Apta automaticamente por pago electronico y base positiva"))))</f>
        <v/>
      </c>
    </row>
    <row r="328">
      <c r="A328" s="9" t="n"/>
      <c r="B328" s="9" t="n"/>
      <c r="C328" s="12" t="n"/>
      <c r="D328" s="11" t="n"/>
      <c r="E328" s="11" t="n"/>
      <c r="F328" s="11" t="n"/>
      <c r="G328" s="11" t="n"/>
      <c r="H328" s="11" t="n"/>
      <c r="I328" s="9" t="n"/>
      <c r="J328" s="9" t="n"/>
      <c r="K328" s="9" t="n"/>
      <c r="L328" s="9">
        <f>IF(COUNTA($A328:$K328)=0,"",IF(AND(IFERROR($H328,0)&gt;0,LEN(TRIM($K328&amp;""))&gt;0,IFERROR(LOOKUP(2,1/((LISTS!$M$2:$M$13&lt;&gt;"")*ISNUMBER(SEARCH(LISTS!$M$2:$M$13,$I328))),LISTS!$N$2:$N$13),"NO")="SI"),"SI","NO"))</f>
        <v/>
      </c>
      <c r="M328" s="9">
        <f>IF(COUNTA($A328:$K328)=0,"",IF($K328&lt;&gt;"",IF(COUNTIF($K$19:$K328,$K328)&gt;1,"SI","NO"),IF(COUNTIFS($A$19:$A328,$A328,$C$19:$C328,$C328,$J$19:$J328,$J328,$D$19:$D328,$D328)&gt;1,"SI","NO")))</f>
        <v/>
      </c>
      <c r="N328" s="11">
        <f>IF(COUNTA($A328:$K328)=0,"",IF(AND($L328="SI",$M328="NO"),IFERROR($H328,0),0))</f>
        <v/>
      </c>
      <c r="O328" s="9">
        <f>IF(COUNTA($A328:$K328)=0,"",IF($M328="SI","CUFE o factura duplicada dentro del reporte; no se suma dos veces",IF(IFERROR($H328,0)&lt;=0,"DIAN reporta valor susceptible 0",IF($L328="NO",IFERROR(LOOKUP(2,1/((LISTS!$M$2:$M$13&lt;&gt;"")*ISNUMBER(SEARCH(LISTS!$M$2:$M$13,$I328))),LISTS!$O$2:$O$13),"Medio de pago no elegible o no identificado por DIAN"),"Apta automaticamente por pago electronico y base positiva"))))</f>
        <v/>
      </c>
    </row>
    <row r="329">
      <c r="A329" s="9" t="n"/>
      <c r="B329" s="9" t="n"/>
      <c r="C329" s="12" t="n"/>
      <c r="D329" s="11" t="n"/>
      <c r="E329" s="11" t="n"/>
      <c r="F329" s="11" t="n"/>
      <c r="G329" s="11" t="n"/>
      <c r="H329" s="11" t="n"/>
      <c r="I329" s="9" t="n"/>
      <c r="J329" s="9" t="n"/>
      <c r="K329" s="9" t="n"/>
      <c r="L329" s="9">
        <f>IF(COUNTA($A329:$K329)=0,"",IF(AND(IFERROR($H329,0)&gt;0,LEN(TRIM($K329&amp;""))&gt;0,IFERROR(LOOKUP(2,1/((LISTS!$M$2:$M$13&lt;&gt;"")*ISNUMBER(SEARCH(LISTS!$M$2:$M$13,$I329))),LISTS!$N$2:$N$13),"NO")="SI"),"SI","NO"))</f>
        <v/>
      </c>
      <c r="M329" s="9">
        <f>IF(COUNTA($A329:$K329)=0,"",IF($K329&lt;&gt;"",IF(COUNTIF($K$19:$K329,$K329)&gt;1,"SI","NO"),IF(COUNTIFS($A$19:$A329,$A329,$C$19:$C329,$C329,$J$19:$J329,$J329,$D$19:$D329,$D329)&gt;1,"SI","NO")))</f>
        <v/>
      </c>
      <c r="N329" s="11">
        <f>IF(COUNTA($A329:$K329)=0,"",IF(AND($L329="SI",$M329="NO"),IFERROR($H329,0),0))</f>
        <v/>
      </c>
      <c r="O329" s="9">
        <f>IF(COUNTA($A329:$K329)=0,"",IF($M329="SI","CUFE o factura duplicada dentro del reporte; no se suma dos veces",IF(IFERROR($H329,0)&lt;=0,"DIAN reporta valor susceptible 0",IF($L329="NO",IFERROR(LOOKUP(2,1/((LISTS!$M$2:$M$13&lt;&gt;"")*ISNUMBER(SEARCH(LISTS!$M$2:$M$13,$I329))),LISTS!$O$2:$O$13),"Medio de pago no elegible o no identificado por DIAN"),"Apta automaticamente por pago electronico y base positiva"))))</f>
        <v/>
      </c>
    </row>
    <row r="330">
      <c r="A330" s="9" t="n"/>
      <c r="B330" s="9" t="n"/>
      <c r="C330" s="12" t="n"/>
      <c r="D330" s="11" t="n"/>
      <c r="E330" s="11" t="n"/>
      <c r="F330" s="11" t="n"/>
      <c r="G330" s="11" t="n"/>
      <c r="H330" s="11" t="n"/>
      <c r="I330" s="9" t="n"/>
      <c r="J330" s="9" t="n"/>
      <c r="K330" s="9" t="n"/>
      <c r="L330" s="9">
        <f>IF(COUNTA($A330:$K330)=0,"",IF(AND(IFERROR($H330,0)&gt;0,LEN(TRIM($K330&amp;""))&gt;0,IFERROR(LOOKUP(2,1/((LISTS!$M$2:$M$13&lt;&gt;"")*ISNUMBER(SEARCH(LISTS!$M$2:$M$13,$I330))),LISTS!$N$2:$N$13),"NO")="SI"),"SI","NO"))</f>
        <v/>
      </c>
      <c r="M330" s="9">
        <f>IF(COUNTA($A330:$K330)=0,"",IF($K330&lt;&gt;"",IF(COUNTIF($K$19:$K330,$K330)&gt;1,"SI","NO"),IF(COUNTIFS($A$19:$A330,$A330,$C$19:$C330,$C330,$J$19:$J330,$J330,$D$19:$D330,$D330)&gt;1,"SI","NO")))</f>
        <v/>
      </c>
      <c r="N330" s="11">
        <f>IF(COUNTA($A330:$K330)=0,"",IF(AND($L330="SI",$M330="NO"),IFERROR($H330,0),0))</f>
        <v/>
      </c>
      <c r="O330" s="9">
        <f>IF(COUNTA($A330:$K330)=0,"",IF($M330="SI","CUFE o factura duplicada dentro del reporte; no se suma dos veces",IF(IFERROR($H330,0)&lt;=0,"DIAN reporta valor susceptible 0",IF($L330="NO",IFERROR(LOOKUP(2,1/((LISTS!$M$2:$M$13&lt;&gt;"")*ISNUMBER(SEARCH(LISTS!$M$2:$M$13,$I330))),LISTS!$O$2:$O$13),"Medio de pago no elegible o no identificado por DIAN"),"Apta automaticamente por pago electronico y base positiva"))))</f>
        <v/>
      </c>
    </row>
    <row r="331">
      <c r="A331" s="9" t="n"/>
      <c r="B331" s="9" t="n"/>
      <c r="C331" s="12" t="n"/>
      <c r="D331" s="11" t="n"/>
      <c r="E331" s="11" t="n"/>
      <c r="F331" s="11" t="n"/>
      <c r="G331" s="11" t="n"/>
      <c r="H331" s="11" t="n"/>
      <c r="I331" s="9" t="n"/>
      <c r="J331" s="9" t="n"/>
      <c r="K331" s="9" t="n"/>
      <c r="L331" s="9">
        <f>IF(COUNTA($A331:$K331)=0,"",IF(AND(IFERROR($H331,0)&gt;0,LEN(TRIM($K331&amp;""))&gt;0,IFERROR(LOOKUP(2,1/((LISTS!$M$2:$M$13&lt;&gt;"")*ISNUMBER(SEARCH(LISTS!$M$2:$M$13,$I331))),LISTS!$N$2:$N$13),"NO")="SI"),"SI","NO"))</f>
        <v/>
      </c>
      <c r="M331" s="9">
        <f>IF(COUNTA($A331:$K331)=0,"",IF($K331&lt;&gt;"",IF(COUNTIF($K$19:$K331,$K331)&gt;1,"SI","NO"),IF(COUNTIFS($A$19:$A331,$A331,$C$19:$C331,$C331,$J$19:$J331,$J331,$D$19:$D331,$D331)&gt;1,"SI","NO")))</f>
        <v/>
      </c>
      <c r="N331" s="11">
        <f>IF(COUNTA($A331:$K331)=0,"",IF(AND($L331="SI",$M331="NO"),IFERROR($H331,0),0))</f>
        <v/>
      </c>
      <c r="O331" s="9">
        <f>IF(COUNTA($A331:$K331)=0,"",IF($M331="SI","CUFE o factura duplicada dentro del reporte; no se suma dos veces",IF(IFERROR($H331,0)&lt;=0,"DIAN reporta valor susceptible 0",IF($L331="NO",IFERROR(LOOKUP(2,1/((LISTS!$M$2:$M$13&lt;&gt;"")*ISNUMBER(SEARCH(LISTS!$M$2:$M$13,$I331))),LISTS!$O$2:$O$13),"Medio de pago no elegible o no identificado por DIAN"),"Apta automaticamente por pago electronico y base positiva"))))</f>
        <v/>
      </c>
    </row>
    <row r="332">
      <c r="A332" s="9" t="n"/>
      <c r="B332" s="9" t="n"/>
      <c r="C332" s="12" t="n"/>
      <c r="D332" s="11" t="n"/>
      <c r="E332" s="11" t="n"/>
      <c r="F332" s="11" t="n"/>
      <c r="G332" s="11" t="n"/>
      <c r="H332" s="11" t="n"/>
      <c r="I332" s="9" t="n"/>
      <c r="J332" s="9" t="n"/>
      <c r="K332" s="9" t="n"/>
      <c r="L332" s="9">
        <f>IF(COUNTA($A332:$K332)=0,"",IF(AND(IFERROR($H332,0)&gt;0,LEN(TRIM($K332&amp;""))&gt;0,IFERROR(LOOKUP(2,1/((LISTS!$M$2:$M$13&lt;&gt;"")*ISNUMBER(SEARCH(LISTS!$M$2:$M$13,$I332))),LISTS!$N$2:$N$13),"NO")="SI"),"SI","NO"))</f>
        <v/>
      </c>
      <c r="M332" s="9">
        <f>IF(COUNTA($A332:$K332)=0,"",IF($K332&lt;&gt;"",IF(COUNTIF($K$19:$K332,$K332)&gt;1,"SI","NO"),IF(COUNTIFS($A$19:$A332,$A332,$C$19:$C332,$C332,$J$19:$J332,$J332,$D$19:$D332,$D332)&gt;1,"SI","NO")))</f>
        <v/>
      </c>
      <c r="N332" s="11">
        <f>IF(COUNTA($A332:$K332)=0,"",IF(AND($L332="SI",$M332="NO"),IFERROR($H332,0),0))</f>
        <v/>
      </c>
      <c r="O332" s="9">
        <f>IF(COUNTA($A332:$K332)=0,"",IF($M332="SI","CUFE o factura duplicada dentro del reporte; no se suma dos veces",IF(IFERROR($H332,0)&lt;=0,"DIAN reporta valor susceptible 0",IF($L332="NO",IFERROR(LOOKUP(2,1/((LISTS!$M$2:$M$13&lt;&gt;"")*ISNUMBER(SEARCH(LISTS!$M$2:$M$13,$I332))),LISTS!$O$2:$O$13),"Medio de pago no elegible o no identificado por DIAN"),"Apta automaticamente por pago electronico y base positiva"))))</f>
        <v/>
      </c>
    </row>
    <row r="333">
      <c r="A333" s="9" t="n"/>
      <c r="B333" s="9" t="n"/>
      <c r="C333" s="12" t="n"/>
      <c r="D333" s="11" t="n"/>
      <c r="E333" s="11" t="n"/>
      <c r="F333" s="11" t="n"/>
      <c r="G333" s="11" t="n"/>
      <c r="H333" s="11" t="n"/>
      <c r="I333" s="9" t="n"/>
      <c r="J333" s="9" t="n"/>
      <c r="K333" s="9" t="n"/>
      <c r="L333" s="9">
        <f>IF(COUNTA($A333:$K333)=0,"",IF(AND(IFERROR($H333,0)&gt;0,LEN(TRIM($K333&amp;""))&gt;0,IFERROR(LOOKUP(2,1/((LISTS!$M$2:$M$13&lt;&gt;"")*ISNUMBER(SEARCH(LISTS!$M$2:$M$13,$I333))),LISTS!$N$2:$N$13),"NO")="SI"),"SI","NO"))</f>
        <v/>
      </c>
      <c r="M333" s="9">
        <f>IF(COUNTA($A333:$K333)=0,"",IF($K333&lt;&gt;"",IF(COUNTIF($K$19:$K333,$K333)&gt;1,"SI","NO"),IF(COUNTIFS($A$19:$A333,$A333,$C$19:$C333,$C333,$J$19:$J333,$J333,$D$19:$D333,$D333)&gt;1,"SI","NO")))</f>
        <v/>
      </c>
      <c r="N333" s="11">
        <f>IF(COUNTA($A333:$K333)=0,"",IF(AND($L333="SI",$M333="NO"),IFERROR($H333,0),0))</f>
        <v/>
      </c>
      <c r="O333" s="9">
        <f>IF(COUNTA($A333:$K333)=0,"",IF($M333="SI","CUFE o factura duplicada dentro del reporte; no se suma dos veces",IF(IFERROR($H333,0)&lt;=0,"DIAN reporta valor susceptible 0",IF($L333="NO",IFERROR(LOOKUP(2,1/((LISTS!$M$2:$M$13&lt;&gt;"")*ISNUMBER(SEARCH(LISTS!$M$2:$M$13,$I333))),LISTS!$O$2:$O$13),"Medio de pago no elegible o no identificado por DIAN"),"Apta automaticamente por pago electronico y base positiva"))))</f>
        <v/>
      </c>
    </row>
    <row r="334">
      <c r="A334" s="9" t="n"/>
      <c r="B334" s="9" t="n"/>
      <c r="C334" s="12" t="n"/>
      <c r="D334" s="11" t="n"/>
      <c r="E334" s="11" t="n"/>
      <c r="F334" s="11" t="n"/>
      <c r="G334" s="11" t="n"/>
      <c r="H334" s="11" t="n"/>
      <c r="I334" s="9" t="n"/>
      <c r="J334" s="9" t="n"/>
      <c r="K334" s="9" t="n"/>
      <c r="L334" s="9">
        <f>IF(COUNTA($A334:$K334)=0,"",IF(AND(IFERROR($H334,0)&gt;0,LEN(TRIM($K334&amp;""))&gt;0,IFERROR(LOOKUP(2,1/((LISTS!$M$2:$M$13&lt;&gt;"")*ISNUMBER(SEARCH(LISTS!$M$2:$M$13,$I334))),LISTS!$N$2:$N$13),"NO")="SI"),"SI","NO"))</f>
        <v/>
      </c>
      <c r="M334" s="9">
        <f>IF(COUNTA($A334:$K334)=0,"",IF($K334&lt;&gt;"",IF(COUNTIF($K$19:$K334,$K334)&gt;1,"SI","NO"),IF(COUNTIFS($A$19:$A334,$A334,$C$19:$C334,$C334,$J$19:$J334,$J334,$D$19:$D334,$D334)&gt;1,"SI","NO")))</f>
        <v/>
      </c>
      <c r="N334" s="11">
        <f>IF(COUNTA($A334:$K334)=0,"",IF(AND($L334="SI",$M334="NO"),IFERROR($H334,0),0))</f>
        <v/>
      </c>
      <c r="O334" s="9">
        <f>IF(COUNTA($A334:$K334)=0,"",IF($M334="SI","CUFE o factura duplicada dentro del reporte; no se suma dos veces",IF(IFERROR($H334,0)&lt;=0,"DIAN reporta valor susceptible 0",IF($L334="NO",IFERROR(LOOKUP(2,1/((LISTS!$M$2:$M$13&lt;&gt;"")*ISNUMBER(SEARCH(LISTS!$M$2:$M$13,$I334))),LISTS!$O$2:$O$13),"Medio de pago no elegible o no identificado por DIAN"),"Apta automaticamente por pago electronico y base positiva"))))</f>
        <v/>
      </c>
    </row>
    <row r="335">
      <c r="A335" s="9" t="n"/>
      <c r="B335" s="9" t="n"/>
      <c r="C335" s="12" t="n"/>
      <c r="D335" s="11" t="n"/>
      <c r="E335" s="11" t="n"/>
      <c r="F335" s="11" t="n"/>
      <c r="G335" s="11" t="n"/>
      <c r="H335" s="11" t="n"/>
      <c r="I335" s="9" t="n"/>
      <c r="J335" s="9" t="n"/>
      <c r="K335" s="9" t="n"/>
      <c r="L335" s="9">
        <f>IF(COUNTA($A335:$K335)=0,"",IF(AND(IFERROR($H335,0)&gt;0,LEN(TRIM($K335&amp;""))&gt;0,IFERROR(LOOKUP(2,1/((LISTS!$M$2:$M$13&lt;&gt;"")*ISNUMBER(SEARCH(LISTS!$M$2:$M$13,$I335))),LISTS!$N$2:$N$13),"NO")="SI"),"SI","NO"))</f>
        <v/>
      </c>
      <c r="M335" s="9">
        <f>IF(COUNTA($A335:$K335)=0,"",IF($K335&lt;&gt;"",IF(COUNTIF($K$19:$K335,$K335)&gt;1,"SI","NO"),IF(COUNTIFS($A$19:$A335,$A335,$C$19:$C335,$C335,$J$19:$J335,$J335,$D$19:$D335,$D335)&gt;1,"SI","NO")))</f>
        <v/>
      </c>
      <c r="N335" s="11">
        <f>IF(COUNTA($A335:$K335)=0,"",IF(AND($L335="SI",$M335="NO"),IFERROR($H335,0),0))</f>
        <v/>
      </c>
      <c r="O335" s="9">
        <f>IF(COUNTA($A335:$K335)=0,"",IF($M335="SI","CUFE o factura duplicada dentro del reporte; no se suma dos veces",IF(IFERROR($H335,0)&lt;=0,"DIAN reporta valor susceptible 0",IF($L335="NO",IFERROR(LOOKUP(2,1/((LISTS!$M$2:$M$13&lt;&gt;"")*ISNUMBER(SEARCH(LISTS!$M$2:$M$13,$I335))),LISTS!$O$2:$O$13),"Medio de pago no elegible o no identificado por DIAN"),"Apta automaticamente por pago electronico y base positiva"))))</f>
        <v/>
      </c>
    </row>
    <row r="336">
      <c r="A336" s="9" t="n"/>
      <c r="B336" s="9" t="n"/>
      <c r="C336" s="12" t="n"/>
      <c r="D336" s="11" t="n"/>
      <c r="E336" s="11" t="n"/>
      <c r="F336" s="11" t="n"/>
      <c r="G336" s="11" t="n"/>
      <c r="H336" s="11" t="n"/>
      <c r="I336" s="9" t="n"/>
      <c r="J336" s="9" t="n"/>
      <c r="K336" s="9" t="n"/>
      <c r="L336" s="9">
        <f>IF(COUNTA($A336:$K336)=0,"",IF(AND(IFERROR($H336,0)&gt;0,LEN(TRIM($K336&amp;""))&gt;0,IFERROR(LOOKUP(2,1/((LISTS!$M$2:$M$13&lt;&gt;"")*ISNUMBER(SEARCH(LISTS!$M$2:$M$13,$I336))),LISTS!$N$2:$N$13),"NO")="SI"),"SI","NO"))</f>
        <v/>
      </c>
      <c r="M336" s="9">
        <f>IF(COUNTA($A336:$K336)=0,"",IF($K336&lt;&gt;"",IF(COUNTIF($K$19:$K336,$K336)&gt;1,"SI","NO"),IF(COUNTIFS($A$19:$A336,$A336,$C$19:$C336,$C336,$J$19:$J336,$J336,$D$19:$D336,$D336)&gt;1,"SI","NO")))</f>
        <v/>
      </c>
      <c r="N336" s="11">
        <f>IF(COUNTA($A336:$K336)=0,"",IF(AND($L336="SI",$M336="NO"),IFERROR($H336,0),0))</f>
        <v/>
      </c>
      <c r="O336" s="9">
        <f>IF(COUNTA($A336:$K336)=0,"",IF($M336="SI","CUFE o factura duplicada dentro del reporte; no se suma dos veces",IF(IFERROR($H336,0)&lt;=0,"DIAN reporta valor susceptible 0",IF($L336="NO",IFERROR(LOOKUP(2,1/((LISTS!$M$2:$M$13&lt;&gt;"")*ISNUMBER(SEARCH(LISTS!$M$2:$M$13,$I336))),LISTS!$O$2:$O$13),"Medio de pago no elegible o no identificado por DIAN"),"Apta automaticamente por pago electronico y base positiva"))))</f>
        <v/>
      </c>
    </row>
    <row r="337">
      <c r="A337" s="9" t="n"/>
      <c r="B337" s="9" t="n"/>
      <c r="C337" s="12" t="n"/>
      <c r="D337" s="11" t="n"/>
      <c r="E337" s="11" t="n"/>
      <c r="F337" s="11" t="n"/>
      <c r="G337" s="11" t="n"/>
      <c r="H337" s="11" t="n"/>
      <c r="I337" s="9" t="n"/>
      <c r="J337" s="9" t="n"/>
      <c r="K337" s="9" t="n"/>
      <c r="L337" s="9">
        <f>IF(COUNTA($A337:$K337)=0,"",IF(AND(IFERROR($H337,0)&gt;0,LEN(TRIM($K337&amp;""))&gt;0,IFERROR(LOOKUP(2,1/((LISTS!$M$2:$M$13&lt;&gt;"")*ISNUMBER(SEARCH(LISTS!$M$2:$M$13,$I337))),LISTS!$N$2:$N$13),"NO")="SI"),"SI","NO"))</f>
        <v/>
      </c>
      <c r="M337" s="9">
        <f>IF(COUNTA($A337:$K337)=0,"",IF($K337&lt;&gt;"",IF(COUNTIF($K$19:$K337,$K337)&gt;1,"SI","NO"),IF(COUNTIFS($A$19:$A337,$A337,$C$19:$C337,$C337,$J$19:$J337,$J337,$D$19:$D337,$D337)&gt;1,"SI","NO")))</f>
        <v/>
      </c>
      <c r="N337" s="11">
        <f>IF(COUNTA($A337:$K337)=0,"",IF(AND($L337="SI",$M337="NO"),IFERROR($H337,0),0))</f>
        <v/>
      </c>
      <c r="O337" s="9">
        <f>IF(COUNTA($A337:$K337)=0,"",IF($M337="SI","CUFE o factura duplicada dentro del reporte; no se suma dos veces",IF(IFERROR($H337,0)&lt;=0,"DIAN reporta valor susceptible 0",IF($L337="NO",IFERROR(LOOKUP(2,1/((LISTS!$M$2:$M$13&lt;&gt;"")*ISNUMBER(SEARCH(LISTS!$M$2:$M$13,$I337))),LISTS!$O$2:$O$13),"Medio de pago no elegible o no identificado por DIAN"),"Apta automaticamente por pago electronico y base positiva"))))</f>
        <v/>
      </c>
    </row>
    <row r="338">
      <c r="A338" s="9" t="n"/>
      <c r="B338" s="9" t="n"/>
      <c r="C338" s="12" t="n"/>
      <c r="D338" s="11" t="n"/>
      <c r="E338" s="11" t="n"/>
      <c r="F338" s="11" t="n"/>
      <c r="G338" s="11" t="n"/>
      <c r="H338" s="11" t="n"/>
      <c r="I338" s="9" t="n"/>
      <c r="J338" s="9" t="n"/>
      <c r="K338" s="9" t="n"/>
      <c r="L338" s="9">
        <f>IF(COUNTA($A338:$K338)=0,"",IF(AND(IFERROR($H338,0)&gt;0,LEN(TRIM($K338&amp;""))&gt;0,IFERROR(LOOKUP(2,1/((LISTS!$M$2:$M$13&lt;&gt;"")*ISNUMBER(SEARCH(LISTS!$M$2:$M$13,$I338))),LISTS!$N$2:$N$13),"NO")="SI"),"SI","NO"))</f>
        <v/>
      </c>
      <c r="M338" s="9">
        <f>IF(COUNTA($A338:$K338)=0,"",IF($K338&lt;&gt;"",IF(COUNTIF($K$19:$K338,$K338)&gt;1,"SI","NO"),IF(COUNTIFS($A$19:$A338,$A338,$C$19:$C338,$C338,$J$19:$J338,$J338,$D$19:$D338,$D338)&gt;1,"SI","NO")))</f>
        <v/>
      </c>
      <c r="N338" s="11">
        <f>IF(COUNTA($A338:$K338)=0,"",IF(AND($L338="SI",$M338="NO"),IFERROR($H338,0),0))</f>
        <v/>
      </c>
      <c r="O338" s="9">
        <f>IF(COUNTA($A338:$K338)=0,"",IF($M338="SI","CUFE o factura duplicada dentro del reporte; no se suma dos veces",IF(IFERROR($H338,0)&lt;=0,"DIAN reporta valor susceptible 0",IF($L338="NO",IFERROR(LOOKUP(2,1/((LISTS!$M$2:$M$13&lt;&gt;"")*ISNUMBER(SEARCH(LISTS!$M$2:$M$13,$I338))),LISTS!$O$2:$O$13),"Medio de pago no elegible o no identificado por DIAN"),"Apta automaticamente por pago electronico y base positiva"))))</f>
        <v/>
      </c>
    </row>
    <row r="339">
      <c r="A339" s="9" t="n"/>
      <c r="B339" s="9" t="n"/>
      <c r="C339" s="12" t="n"/>
      <c r="D339" s="11" t="n"/>
      <c r="E339" s="11" t="n"/>
      <c r="F339" s="11" t="n"/>
      <c r="G339" s="11" t="n"/>
      <c r="H339" s="11" t="n"/>
      <c r="I339" s="9" t="n"/>
      <c r="J339" s="9" t="n"/>
      <c r="K339" s="9" t="n"/>
      <c r="L339" s="9">
        <f>IF(COUNTA($A339:$K339)=0,"",IF(AND(IFERROR($H339,0)&gt;0,LEN(TRIM($K339&amp;""))&gt;0,IFERROR(LOOKUP(2,1/((LISTS!$M$2:$M$13&lt;&gt;"")*ISNUMBER(SEARCH(LISTS!$M$2:$M$13,$I339))),LISTS!$N$2:$N$13),"NO")="SI"),"SI","NO"))</f>
        <v/>
      </c>
      <c r="M339" s="9">
        <f>IF(COUNTA($A339:$K339)=0,"",IF($K339&lt;&gt;"",IF(COUNTIF($K$19:$K339,$K339)&gt;1,"SI","NO"),IF(COUNTIFS($A$19:$A339,$A339,$C$19:$C339,$C339,$J$19:$J339,$J339,$D$19:$D339,$D339)&gt;1,"SI","NO")))</f>
        <v/>
      </c>
      <c r="N339" s="11">
        <f>IF(COUNTA($A339:$K339)=0,"",IF(AND($L339="SI",$M339="NO"),IFERROR($H339,0),0))</f>
        <v/>
      </c>
      <c r="O339" s="9">
        <f>IF(COUNTA($A339:$K339)=0,"",IF($M339="SI","CUFE o factura duplicada dentro del reporte; no se suma dos veces",IF(IFERROR($H339,0)&lt;=0,"DIAN reporta valor susceptible 0",IF($L339="NO",IFERROR(LOOKUP(2,1/((LISTS!$M$2:$M$13&lt;&gt;"")*ISNUMBER(SEARCH(LISTS!$M$2:$M$13,$I339))),LISTS!$O$2:$O$13),"Medio de pago no elegible o no identificado por DIAN"),"Apta automaticamente por pago electronico y base positiva"))))</f>
        <v/>
      </c>
    </row>
    <row r="340">
      <c r="A340" s="9" t="n"/>
      <c r="B340" s="9" t="n"/>
      <c r="C340" s="12" t="n"/>
      <c r="D340" s="11" t="n"/>
      <c r="E340" s="11" t="n"/>
      <c r="F340" s="11" t="n"/>
      <c r="G340" s="11" t="n"/>
      <c r="H340" s="11" t="n"/>
      <c r="I340" s="9" t="n"/>
      <c r="J340" s="9" t="n"/>
      <c r="K340" s="9" t="n"/>
      <c r="L340" s="9">
        <f>IF(COUNTA($A340:$K340)=0,"",IF(AND(IFERROR($H340,0)&gt;0,LEN(TRIM($K340&amp;""))&gt;0,IFERROR(LOOKUP(2,1/((LISTS!$M$2:$M$13&lt;&gt;"")*ISNUMBER(SEARCH(LISTS!$M$2:$M$13,$I340))),LISTS!$N$2:$N$13),"NO")="SI"),"SI","NO"))</f>
        <v/>
      </c>
      <c r="M340" s="9">
        <f>IF(COUNTA($A340:$K340)=0,"",IF($K340&lt;&gt;"",IF(COUNTIF($K$19:$K340,$K340)&gt;1,"SI","NO"),IF(COUNTIFS($A$19:$A340,$A340,$C$19:$C340,$C340,$J$19:$J340,$J340,$D$19:$D340,$D340)&gt;1,"SI","NO")))</f>
        <v/>
      </c>
      <c r="N340" s="11">
        <f>IF(COUNTA($A340:$K340)=0,"",IF(AND($L340="SI",$M340="NO"),IFERROR($H340,0),0))</f>
        <v/>
      </c>
      <c r="O340" s="9">
        <f>IF(COUNTA($A340:$K340)=0,"",IF($M340="SI","CUFE o factura duplicada dentro del reporte; no se suma dos veces",IF(IFERROR($H340,0)&lt;=0,"DIAN reporta valor susceptible 0",IF($L340="NO",IFERROR(LOOKUP(2,1/((LISTS!$M$2:$M$13&lt;&gt;"")*ISNUMBER(SEARCH(LISTS!$M$2:$M$13,$I340))),LISTS!$O$2:$O$13),"Medio de pago no elegible o no identificado por DIAN"),"Apta automaticamente por pago electronico y base positiva"))))</f>
        <v/>
      </c>
    </row>
    <row r="341">
      <c r="A341" s="9" t="n"/>
      <c r="B341" s="9" t="n"/>
      <c r="C341" s="12" t="n"/>
      <c r="D341" s="11" t="n"/>
      <c r="E341" s="11" t="n"/>
      <c r="F341" s="11" t="n"/>
      <c r="G341" s="11" t="n"/>
      <c r="H341" s="11" t="n"/>
      <c r="I341" s="9" t="n"/>
      <c r="J341" s="9" t="n"/>
      <c r="K341" s="9" t="n"/>
      <c r="L341" s="9">
        <f>IF(COUNTA($A341:$K341)=0,"",IF(AND(IFERROR($H341,0)&gt;0,LEN(TRIM($K341&amp;""))&gt;0,IFERROR(LOOKUP(2,1/((LISTS!$M$2:$M$13&lt;&gt;"")*ISNUMBER(SEARCH(LISTS!$M$2:$M$13,$I341))),LISTS!$N$2:$N$13),"NO")="SI"),"SI","NO"))</f>
        <v/>
      </c>
      <c r="M341" s="9">
        <f>IF(COUNTA($A341:$K341)=0,"",IF($K341&lt;&gt;"",IF(COUNTIF($K$19:$K341,$K341)&gt;1,"SI","NO"),IF(COUNTIFS($A$19:$A341,$A341,$C$19:$C341,$C341,$J$19:$J341,$J341,$D$19:$D341,$D341)&gt;1,"SI","NO")))</f>
        <v/>
      </c>
      <c r="N341" s="11">
        <f>IF(COUNTA($A341:$K341)=0,"",IF(AND($L341="SI",$M341="NO"),IFERROR($H341,0),0))</f>
        <v/>
      </c>
      <c r="O341" s="9">
        <f>IF(COUNTA($A341:$K341)=0,"",IF($M341="SI","CUFE o factura duplicada dentro del reporte; no se suma dos veces",IF(IFERROR($H341,0)&lt;=0,"DIAN reporta valor susceptible 0",IF($L341="NO",IFERROR(LOOKUP(2,1/((LISTS!$M$2:$M$13&lt;&gt;"")*ISNUMBER(SEARCH(LISTS!$M$2:$M$13,$I341))),LISTS!$O$2:$O$13),"Medio de pago no elegible o no identificado por DIAN"),"Apta automaticamente por pago electronico y base positiva"))))</f>
        <v/>
      </c>
    </row>
    <row r="342">
      <c r="A342" s="9" t="n"/>
      <c r="B342" s="9" t="n"/>
      <c r="C342" s="12" t="n"/>
      <c r="D342" s="11" t="n"/>
      <c r="E342" s="11" t="n"/>
      <c r="F342" s="11" t="n"/>
      <c r="G342" s="11" t="n"/>
      <c r="H342" s="11" t="n"/>
      <c r="I342" s="9" t="n"/>
      <c r="J342" s="9" t="n"/>
      <c r="K342" s="9" t="n"/>
      <c r="L342" s="9">
        <f>IF(COUNTA($A342:$K342)=0,"",IF(AND(IFERROR($H342,0)&gt;0,LEN(TRIM($K342&amp;""))&gt;0,IFERROR(LOOKUP(2,1/((LISTS!$M$2:$M$13&lt;&gt;"")*ISNUMBER(SEARCH(LISTS!$M$2:$M$13,$I342))),LISTS!$N$2:$N$13),"NO")="SI"),"SI","NO"))</f>
        <v/>
      </c>
      <c r="M342" s="9">
        <f>IF(COUNTA($A342:$K342)=0,"",IF($K342&lt;&gt;"",IF(COUNTIF($K$19:$K342,$K342)&gt;1,"SI","NO"),IF(COUNTIFS($A$19:$A342,$A342,$C$19:$C342,$C342,$J$19:$J342,$J342,$D$19:$D342,$D342)&gt;1,"SI","NO")))</f>
        <v/>
      </c>
      <c r="N342" s="11">
        <f>IF(COUNTA($A342:$K342)=0,"",IF(AND($L342="SI",$M342="NO"),IFERROR($H342,0),0))</f>
        <v/>
      </c>
      <c r="O342" s="9">
        <f>IF(COUNTA($A342:$K342)=0,"",IF($M342="SI","CUFE o factura duplicada dentro del reporte; no se suma dos veces",IF(IFERROR($H342,0)&lt;=0,"DIAN reporta valor susceptible 0",IF($L342="NO",IFERROR(LOOKUP(2,1/((LISTS!$M$2:$M$13&lt;&gt;"")*ISNUMBER(SEARCH(LISTS!$M$2:$M$13,$I342))),LISTS!$O$2:$O$13),"Medio de pago no elegible o no identificado por DIAN"),"Apta automaticamente por pago electronico y base positiva"))))</f>
        <v/>
      </c>
    </row>
    <row r="343">
      <c r="A343" s="9" t="n"/>
      <c r="B343" s="9" t="n"/>
      <c r="C343" s="12" t="n"/>
      <c r="D343" s="11" t="n"/>
      <c r="E343" s="11" t="n"/>
      <c r="F343" s="11" t="n"/>
      <c r="G343" s="11" t="n"/>
      <c r="H343" s="11" t="n"/>
      <c r="I343" s="9" t="n"/>
      <c r="J343" s="9" t="n"/>
      <c r="K343" s="9" t="n"/>
      <c r="L343" s="9">
        <f>IF(COUNTA($A343:$K343)=0,"",IF(AND(IFERROR($H343,0)&gt;0,LEN(TRIM($K343&amp;""))&gt;0,IFERROR(LOOKUP(2,1/((LISTS!$M$2:$M$13&lt;&gt;"")*ISNUMBER(SEARCH(LISTS!$M$2:$M$13,$I343))),LISTS!$N$2:$N$13),"NO")="SI"),"SI","NO"))</f>
        <v/>
      </c>
      <c r="M343" s="9">
        <f>IF(COUNTA($A343:$K343)=0,"",IF($K343&lt;&gt;"",IF(COUNTIF($K$19:$K343,$K343)&gt;1,"SI","NO"),IF(COUNTIFS($A$19:$A343,$A343,$C$19:$C343,$C343,$J$19:$J343,$J343,$D$19:$D343,$D343)&gt;1,"SI","NO")))</f>
        <v/>
      </c>
      <c r="N343" s="11">
        <f>IF(COUNTA($A343:$K343)=0,"",IF(AND($L343="SI",$M343="NO"),IFERROR($H343,0),0))</f>
        <v/>
      </c>
      <c r="O343" s="9">
        <f>IF(COUNTA($A343:$K343)=0,"",IF($M343="SI","CUFE o factura duplicada dentro del reporte; no se suma dos veces",IF(IFERROR($H343,0)&lt;=0,"DIAN reporta valor susceptible 0",IF($L343="NO",IFERROR(LOOKUP(2,1/((LISTS!$M$2:$M$13&lt;&gt;"")*ISNUMBER(SEARCH(LISTS!$M$2:$M$13,$I343))),LISTS!$O$2:$O$13),"Medio de pago no elegible o no identificado por DIAN"),"Apta automaticamente por pago electronico y base positiva"))))</f>
        <v/>
      </c>
    </row>
    <row r="344">
      <c r="A344" s="9" t="n"/>
      <c r="B344" s="9" t="n"/>
      <c r="C344" s="12" t="n"/>
      <c r="D344" s="11" t="n"/>
      <c r="E344" s="11" t="n"/>
      <c r="F344" s="11" t="n"/>
      <c r="G344" s="11" t="n"/>
      <c r="H344" s="11" t="n"/>
      <c r="I344" s="9" t="n"/>
      <c r="J344" s="9" t="n"/>
      <c r="K344" s="9" t="n"/>
      <c r="L344" s="9">
        <f>IF(COUNTA($A344:$K344)=0,"",IF(AND(IFERROR($H344,0)&gt;0,LEN(TRIM($K344&amp;""))&gt;0,IFERROR(LOOKUP(2,1/((LISTS!$M$2:$M$13&lt;&gt;"")*ISNUMBER(SEARCH(LISTS!$M$2:$M$13,$I344))),LISTS!$N$2:$N$13),"NO")="SI"),"SI","NO"))</f>
        <v/>
      </c>
      <c r="M344" s="9">
        <f>IF(COUNTA($A344:$K344)=0,"",IF($K344&lt;&gt;"",IF(COUNTIF($K$19:$K344,$K344)&gt;1,"SI","NO"),IF(COUNTIFS($A$19:$A344,$A344,$C$19:$C344,$C344,$J$19:$J344,$J344,$D$19:$D344,$D344)&gt;1,"SI","NO")))</f>
        <v/>
      </c>
      <c r="N344" s="11">
        <f>IF(COUNTA($A344:$K344)=0,"",IF(AND($L344="SI",$M344="NO"),IFERROR($H344,0),0))</f>
        <v/>
      </c>
      <c r="O344" s="9">
        <f>IF(COUNTA($A344:$K344)=0,"",IF($M344="SI","CUFE o factura duplicada dentro del reporte; no se suma dos veces",IF(IFERROR($H344,0)&lt;=0,"DIAN reporta valor susceptible 0",IF($L344="NO",IFERROR(LOOKUP(2,1/((LISTS!$M$2:$M$13&lt;&gt;"")*ISNUMBER(SEARCH(LISTS!$M$2:$M$13,$I344))),LISTS!$O$2:$O$13),"Medio de pago no elegible o no identificado por DIAN"),"Apta automaticamente por pago electronico y base positiva"))))</f>
        <v/>
      </c>
    </row>
    <row r="345">
      <c r="A345" s="9" t="n"/>
      <c r="B345" s="9" t="n"/>
      <c r="C345" s="12" t="n"/>
      <c r="D345" s="11" t="n"/>
      <c r="E345" s="11" t="n"/>
      <c r="F345" s="11" t="n"/>
      <c r="G345" s="11" t="n"/>
      <c r="H345" s="11" t="n"/>
      <c r="I345" s="9" t="n"/>
      <c r="J345" s="9" t="n"/>
      <c r="K345" s="9" t="n"/>
      <c r="L345" s="9">
        <f>IF(COUNTA($A345:$K345)=0,"",IF(AND(IFERROR($H345,0)&gt;0,LEN(TRIM($K345&amp;""))&gt;0,IFERROR(LOOKUP(2,1/((LISTS!$M$2:$M$13&lt;&gt;"")*ISNUMBER(SEARCH(LISTS!$M$2:$M$13,$I345))),LISTS!$N$2:$N$13),"NO")="SI"),"SI","NO"))</f>
        <v/>
      </c>
      <c r="M345" s="9">
        <f>IF(COUNTA($A345:$K345)=0,"",IF($K345&lt;&gt;"",IF(COUNTIF($K$19:$K345,$K345)&gt;1,"SI","NO"),IF(COUNTIFS($A$19:$A345,$A345,$C$19:$C345,$C345,$J$19:$J345,$J345,$D$19:$D345,$D345)&gt;1,"SI","NO")))</f>
        <v/>
      </c>
      <c r="N345" s="11">
        <f>IF(COUNTA($A345:$K345)=0,"",IF(AND($L345="SI",$M345="NO"),IFERROR($H345,0),0))</f>
        <v/>
      </c>
      <c r="O345" s="9">
        <f>IF(COUNTA($A345:$K345)=0,"",IF($M345="SI","CUFE o factura duplicada dentro del reporte; no se suma dos veces",IF(IFERROR($H345,0)&lt;=0,"DIAN reporta valor susceptible 0",IF($L345="NO",IFERROR(LOOKUP(2,1/((LISTS!$M$2:$M$13&lt;&gt;"")*ISNUMBER(SEARCH(LISTS!$M$2:$M$13,$I345))),LISTS!$O$2:$O$13),"Medio de pago no elegible o no identificado por DIAN"),"Apta automaticamente por pago electronico y base positiva"))))</f>
        <v/>
      </c>
    </row>
    <row r="346">
      <c r="A346" s="9" t="n"/>
      <c r="B346" s="9" t="n"/>
      <c r="C346" s="12" t="n"/>
      <c r="D346" s="11" t="n"/>
      <c r="E346" s="11" t="n"/>
      <c r="F346" s="11" t="n"/>
      <c r="G346" s="11" t="n"/>
      <c r="H346" s="11" t="n"/>
      <c r="I346" s="9" t="n"/>
      <c r="J346" s="9" t="n"/>
      <c r="K346" s="9" t="n"/>
      <c r="L346" s="9">
        <f>IF(COUNTA($A346:$K346)=0,"",IF(AND(IFERROR($H346,0)&gt;0,LEN(TRIM($K346&amp;""))&gt;0,IFERROR(LOOKUP(2,1/((LISTS!$M$2:$M$13&lt;&gt;"")*ISNUMBER(SEARCH(LISTS!$M$2:$M$13,$I346))),LISTS!$N$2:$N$13),"NO")="SI"),"SI","NO"))</f>
        <v/>
      </c>
      <c r="M346" s="9">
        <f>IF(COUNTA($A346:$K346)=0,"",IF($K346&lt;&gt;"",IF(COUNTIF($K$19:$K346,$K346)&gt;1,"SI","NO"),IF(COUNTIFS($A$19:$A346,$A346,$C$19:$C346,$C346,$J$19:$J346,$J346,$D$19:$D346,$D346)&gt;1,"SI","NO")))</f>
        <v/>
      </c>
      <c r="N346" s="11">
        <f>IF(COUNTA($A346:$K346)=0,"",IF(AND($L346="SI",$M346="NO"),IFERROR($H346,0),0))</f>
        <v/>
      </c>
      <c r="O346" s="9">
        <f>IF(COUNTA($A346:$K346)=0,"",IF($M346="SI","CUFE o factura duplicada dentro del reporte; no se suma dos veces",IF(IFERROR($H346,0)&lt;=0,"DIAN reporta valor susceptible 0",IF($L346="NO",IFERROR(LOOKUP(2,1/((LISTS!$M$2:$M$13&lt;&gt;"")*ISNUMBER(SEARCH(LISTS!$M$2:$M$13,$I346))),LISTS!$O$2:$O$13),"Medio de pago no elegible o no identificado por DIAN"),"Apta automaticamente por pago electronico y base positiva"))))</f>
        <v/>
      </c>
    </row>
    <row r="347">
      <c r="A347" s="9" t="n"/>
      <c r="B347" s="9" t="n"/>
      <c r="C347" s="12" t="n"/>
      <c r="D347" s="11" t="n"/>
      <c r="E347" s="11" t="n"/>
      <c r="F347" s="11" t="n"/>
      <c r="G347" s="11" t="n"/>
      <c r="H347" s="11" t="n"/>
      <c r="I347" s="9" t="n"/>
      <c r="J347" s="9" t="n"/>
      <c r="K347" s="9" t="n"/>
      <c r="L347" s="9">
        <f>IF(COUNTA($A347:$K347)=0,"",IF(AND(IFERROR($H347,0)&gt;0,LEN(TRIM($K347&amp;""))&gt;0,IFERROR(LOOKUP(2,1/((LISTS!$M$2:$M$13&lt;&gt;"")*ISNUMBER(SEARCH(LISTS!$M$2:$M$13,$I347))),LISTS!$N$2:$N$13),"NO")="SI"),"SI","NO"))</f>
        <v/>
      </c>
      <c r="M347" s="9">
        <f>IF(COUNTA($A347:$K347)=0,"",IF($K347&lt;&gt;"",IF(COUNTIF($K$19:$K347,$K347)&gt;1,"SI","NO"),IF(COUNTIFS($A$19:$A347,$A347,$C$19:$C347,$C347,$J$19:$J347,$J347,$D$19:$D347,$D347)&gt;1,"SI","NO")))</f>
        <v/>
      </c>
      <c r="N347" s="11">
        <f>IF(COUNTA($A347:$K347)=0,"",IF(AND($L347="SI",$M347="NO"),IFERROR($H347,0),0))</f>
        <v/>
      </c>
      <c r="O347" s="9">
        <f>IF(COUNTA($A347:$K347)=0,"",IF($M347="SI","CUFE o factura duplicada dentro del reporte; no se suma dos veces",IF(IFERROR($H347,0)&lt;=0,"DIAN reporta valor susceptible 0",IF($L347="NO",IFERROR(LOOKUP(2,1/((LISTS!$M$2:$M$13&lt;&gt;"")*ISNUMBER(SEARCH(LISTS!$M$2:$M$13,$I347))),LISTS!$O$2:$O$13),"Medio de pago no elegible o no identificado por DIAN"),"Apta automaticamente por pago electronico y base positiva"))))</f>
        <v/>
      </c>
    </row>
    <row r="348">
      <c r="A348" s="9" t="n"/>
      <c r="B348" s="9" t="n"/>
      <c r="C348" s="12" t="n"/>
      <c r="D348" s="11" t="n"/>
      <c r="E348" s="11" t="n"/>
      <c r="F348" s="11" t="n"/>
      <c r="G348" s="11" t="n"/>
      <c r="H348" s="11" t="n"/>
      <c r="I348" s="9" t="n"/>
      <c r="J348" s="9" t="n"/>
      <c r="K348" s="9" t="n"/>
      <c r="L348" s="9">
        <f>IF(COUNTA($A348:$K348)=0,"",IF(AND(IFERROR($H348,0)&gt;0,LEN(TRIM($K348&amp;""))&gt;0,IFERROR(LOOKUP(2,1/((LISTS!$M$2:$M$13&lt;&gt;"")*ISNUMBER(SEARCH(LISTS!$M$2:$M$13,$I348))),LISTS!$N$2:$N$13),"NO")="SI"),"SI","NO"))</f>
        <v/>
      </c>
      <c r="M348" s="9">
        <f>IF(COUNTA($A348:$K348)=0,"",IF($K348&lt;&gt;"",IF(COUNTIF($K$19:$K348,$K348)&gt;1,"SI","NO"),IF(COUNTIFS($A$19:$A348,$A348,$C$19:$C348,$C348,$J$19:$J348,$J348,$D$19:$D348,$D348)&gt;1,"SI","NO")))</f>
        <v/>
      </c>
      <c r="N348" s="11">
        <f>IF(COUNTA($A348:$K348)=0,"",IF(AND($L348="SI",$M348="NO"),IFERROR($H348,0),0))</f>
        <v/>
      </c>
      <c r="O348" s="9">
        <f>IF(COUNTA($A348:$K348)=0,"",IF($M348="SI","CUFE o factura duplicada dentro del reporte; no se suma dos veces",IF(IFERROR($H348,0)&lt;=0,"DIAN reporta valor susceptible 0",IF($L348="NO",IFERROR(LOOKUP(2,1/((LISTS!$M$2:$M$13&lt;&gt;"")*ISNUMBER(SEARCH(LISTS!$M$2:$M$13,$I348))),LISTS!$O$2:$O$13),"Medio de pago no elegible o no identificado por DIAN"),"Apta automaticamente por pago electronico y base positiva"))))</f>
        <v/>
      </c>
    </row>
    <row r="349">
      <c r="A349" s="9" t="n"/>
      <c r="B349" s="9" t="n"/>
      <c r="C349" s="12" t="n"/>
      <c r="D349" s="11" t="n"/>
      <c r="E349" s="11" t="n"/>
      <c r="F349" s="11" t="n"/>
      <c r="G349" s="11" t="n"/>
      <c r="H349" s="11" t="n"/>
      <c r="I349" s="9" t="n"/>
      <c r="J349" s="9" t="n"/>
      <c r="K349" s="9" t="n"/>
      <c r="L349" s="9">
        <f>IF(COUNTA($A349:$K349)=0,"",IF(AND(IFERROR($H349,0)&gt;0,LEN(TRIM($K349&amp;""))&gt;0,IFERROR(LOOKUP(2,1/((LISTS!$M$2:$M$13&lt;&gt;"")*ISNUMBER(SEARCH(LISTS!$M$2:$M$13,$I349))),LISTS!$N$2:$N$13),"NO")="SI"),"SI","NO"))</f>
        <v/>
      </c>
      <c r="M349" s="9">
        <f>IF(COUNTA($A349:$K349)=0,"",IF($K349&lt;&gt;"",IF(COUNTIF($K$19:$K349,$K349)&gt;1,"SI","NO"),IF(COUNTIFS($A$19:$A349,$A349,$C$19:$C349,$C349,$J$19:$J349,$J349,$D$19:$D349,$D349)&gt;1,"SI","NO")))</f>
        <v/>
      </c>
      <c r="N349" s="11">
        <f>IF(COUNTA($A349:$K349)=0,"",IF(AND($L349="SI",$M349="NO"),IFERROR($H349,0),0))</f>
        <v/>
      </c>
      <c r="O349" s="9">
        <f>IF(COUNTA($A349:$K349)=0,"",IF($M349="SI","CUFE o factura duplicada dentro del reporte; no se suma dos veces",IF(IFERROR($H349,0)&lt;=0,"DIAN reporta valor susceptible 0",IF($L349="NO",IFERROR(LOOKUP(2,1/((LISTS!$M$2:$M$13&lt;&gt;"")*ISNUMBER(SEARCH(LISTS!$M$2:$M$13,$I349))),LISTS!$O$2:$O$13),"Medio de pago no elegible o no identificado por DIAN"),"Apta automaticamente por pago electronico y base positiva"))))</f>
        <v/>
      </c>
    </row>
    <row r="350">
      <c r="A350" s="9" t="n"/>
      <c r="B350" s="9" t="n"/>
      <c r="C350" s="12" t="n"/>
      <c r="D350" s="11" t="n"/>
      <c r="E350" s="11" t="n"/>
      <c r="F350" s="11" t="n"/>
      <c r="G350" s="11" t="n"/>
      <c r="H350" s="11" t="n"/>
      <c r="I350" s="9" t="n"/>
      <c r="J350" s="9" t="n"/>
      <c r="K350" s="9" t="n"/>
      <c r="L350" s="9">
        <f>IF(COUNTA($A350:$K350)=0,"",IF(AND(IFERROR($H350,0)&gt;0,LEN(TRIM($K350&amp;""))&gt;0,IFERROR(LOOKUP(2,1/((LISTS!$M$2:$M$13&lt;&gt;"")*ISNUMBER(SEARCH(LISTS!$M$2:$M$13,$I350))),LISTS!$N$2:$N$13),"NO")="SI"),"SI","NO"))</f>
        <v/>
      </c>
      <c r="M350" s="9">
        <f>IF(COUNTA($A350:$K350)=0,"",IF($K350&lt;&gt;"",IF(COUNTIF($K$19:$K350,$K350)&gt;1,"SI","NO"),IF(COUNTIFS($A$19:$A350,$A350,$C$19:$C350,$C350,$J$19:$J350,$J350,$D$19:$D350,$D350)&gt;1,"SI","NO")))</f>
        <v/>
      </c>
      <c r="N350" s="11">
        <f>IF(COUNTA($A350:$K350)=0,"",IF(AND($L350="SI",$M350="NO"),IFERROR($H350,0),0))</f>
        <v/>
      </c>
      <c r="O350" s="9">
        <f>IF(COUNTA($A350:$K350)=0,"",IF($M350="SI","CUFE o factura duplicada dentro del reporte; no se suma dos veces",IF(IFERROR($H350,0)&lt;=0,"DIAN reporta valor susceptible 0",IF($L350="NO",IFERROR(LOOKUP(2,1/((LISTS!$M$2:$M$13&lt;&gt;"")*ISNUMBER(SEARCH(LISTS!$M$2:$M$13,$I350))),LISTS!$O$2:$O$13),"Medio de pago no elegible o no identificado por DIAN"),"Apta automaticamente por pago electronico y base positiva"))))</f>
        <v/>
      </c>
    </row>
    <row r="351">
      <c r="A351" s="9" t="n"/>
      <c r="B351" s="9" t="n"/>
      <c r="C351" s="12" t="n"/>
      <c r="D351" s="11" t="n"/>
      <c r="E351" s="11" t="n"/>
      <c r="F351" s="11" t="n"/>
      <c r="G351" s="11" t="n"/>
      <c r="H351" s="11" t="n"/>
      <c r="I351" s="9" t="n"/>
      <c r="J351" s="9" t="n"/>
      <c r="K351" s="9" t="n"/>
      <c r="L351" s="9">
        <f>IF(COUNTA($A351:$K351)=0,"",IF(AND(IFERROR($H351,0)&gt;0,LEN(TRIM($K351&amp;""))&gt;0,IFERROR(LOOKUP(2,1/((LISTS!$M$2:$M$13&lt;&gt;"")*ISNUMBER(SEARCH(LISTS!$M$2:$M$13,$I351))),LISTS!$N$2:$N$13),"NO")="SI"),"SI","NO"))</f>
        <v/>
      </c>
      <c r="M351" s="9">
        <f>IF(COUNTA($A351:$K351)=0,"",IF($K351&lt;&gt;"",IF(COUNTIF($K$19:$K351,$K351)&gt;1,"SI","NO"),IF(COUNTIFS($A$19:$A351,$A351,$C$19:$C351,$C351,$J$19:$J351,$J351,$D$19:$D351,$D351)&gt;1,"SI","NO")))</f>
        <v/>
      </c>
      <c r="N351" s="11">
        <f>IF(COUNTA($A351:$K351)=0,"",IF(AND($L351="SI",$M351="NO"),IFERROR($H351,0),0))</f>
        <v/>
      </c>
      <c r="O351" s="9">
        <f>IF(COUNTA($A351:$K351)=0,"",IF($M351="SI","CUFE o factura duplicada dentro del reporte; no se suma dos veces",IF(IFERROR($H351,0)&lt;=0,"DIAN reporta valor susceptible 0",IF($L351="NO",IFERROR(LOOKUP(2,1/((LISTS!$M$2:$M$13&lt;&gt;"")*ISNUMBER(SEARCH(LISTS!$M$2:$M$13,$I351))),LISTS!$O$2:$O$13),"Medio de pago no elegible o no identificado por DIAN"),"Apta automaticamente por pago electronico y base positiva"))))</f>
        <v/>
      </c>
    </row>
    <row r="352">
      <c r="A352" s="9" t="n"/>
      <c r="B352" s="9" t="n"/>
      <c r="C352" s="12" t="n"/>
      <c r="D352" s="11" t="n"/>
      <c r="E352" s="11" t="n"/>
      <c r="F352" s="11" t="n"/>
      <c r="G352" s="11" t="n"/>
      <c r="H352" s="11" t="n"/>
      <c r="I352" s="9" t="n"/>
      <c r="J352" s="9" t="n"/>
      <c r="K352" s="9" t="n"/>
      <c r="L352" s="9">
        <f>IF(COUNTA($A352:$K352)=0,"",IF(AND(IFERROR($H352,0)&gt;0,LEN(TRIM($K352&amp;""))&gt;0,IFERROR(LOOKUP(2,1/((LISTS!$M$2:$M$13&lt;&gt;"")*ISNUMBER(SEARCH(LISTS!$M$2:$M$13,$I352))),LISTS!$N$2:$N$13),"NO")="SI"),"SI","NO"))</f>
        <v/>
      </c>
      <c r="M352" s="9">
        <f>IF(COUNTA($A352:$K352)=0,"",IF($K352&lt;&gt;"",IF(COUNTIF($K$19:$K352,$K352)&gt;1,"SI","NO"),IF(COUNTIFS($A$19:$A352,$A352,$C$19:$C352,$C352,$J$19:$J352,$J352,$D$19:$D352,$D352)&gt;1,"SI","NO")))</f>
        <v/>
      </c>
      <c r="N352" s="11">
        <f>IF(COUNTA($A352:$K352)=0,"",IF(AND($L352="SI",$M352="NO"),IFERROR($H352,0),0))</f>
        <v/>
      </c>
      <c r="O352" s="9">
        <f>IF(COUNTA($A352:$K352)=0,"",IF($M352="SI","CUFE o factura duplicada dentro del reporte; no se suma dos veces",IF(IFERROR($H352,0)&lt;=0,"DIAN reporta valor susceptible 0",IF($L352="NO",IFERROR(LOOKUP(2,1/((LISTS!$M$2:$M$13&lt;&gt;"")*ISNUMBER(SEARCH(LISTS!$M$2:$M$13,$I352))),LISTS!$O$2:$O$13),"Medio de pago no elegible o no identificado por DIAN"),"Apta automaticamente por pago electronico y base positiva"))))</f>
        <v/>
      </c>
    </row>
    <row r="353">
      <c r="A353" s="9" t="n"/>
      <c r="B353" s="9" t="n"/>
      <c r="C353" s="12" t="n"/>
      <c r="D353" s="11" t="n"/>
      <c r="E353" s="11" t="n"/>
      <c r="F353" s="11" t="n"/>
      <c r="G353" s="11" t="n"/>
      <c r="H353" s="11" t="n"/>
      <c r="I353" s="9" t="n"/>
      <c r="J353" s="9" t="n"/>
      <c r="K353" s="9" t="n"/>
      <c r="L353" s="9">
        <f>IF(COUNTA($A353:$K353)=0,"",IF(AND(IFERROR($H353,0)&gt;0,LEN(TRIM($K353&amp;""))&gt;0,IFERROR(LOOKUP(2,1/((LISTS!$M$2:$M$13&lt;&gt;"")*ISNUMBER(SEARCH(LISTS!$M$2:$M$13,$I353))),LISTS!$N$2:$N$13),"NO")="SI"),"SI","NO"))</f>
        <v/>
      </c>
      <c r="M353" s="9">
        <f>IF(COUNTA($A353:$K353)=0,"",IF($K353&lt;&gt;"",IF(COUNTIF($K$19:$K353,$K353)&gt;1,"SI","NO"),IF(COUNTIFS($A$19:$A353,$A353,$C$19:$C353,$C353,$J$19:$J353,$J353,$D$19:$D353,$D353)&gt;1,"SI","NO")))</f>
        <v/>
      </c>
      <c r="N353" s="11">
        <f>IF(COUNTA($A353:$K353)=0,"",IF(AND($L353="SI",$M353="NO"),IFERROR($H353,0),0))</f>
        <v/>
      </c>
      <c r="O353" s="9">
        <f>IF(COUNTA($A353:$K353)=0,"",IF($M353="SI","CUFE o factura duplicada dentro del reporte; no se suma dos veces",IF(IFERROR($H353,0)&lt;=0,"DIAN reporta valor susceptible 0",IF($L353="NO",IFERROR(LOOKUP(2,1/((LISTS!$M$2:$M$13&lt;&gt;"")*ISNUMBER(SEARCH(LISTS!$M$2:$M$13,$I353))),LISTS!$O$2:$O$13),"Medio de pago no elegible o no identificado por DIAN"),"Apta automaticamente por pago electronico y base positiva"))))</f>
        <v/>
      </c>
    </row>
    <row r="354">
      <c r="A354" s="9" t="n"/>
      <c r="B354" s="9" t="n"/>
      <c r="C354" s="12" t="n"/>
      <c r="D354" s="11" t="n"/>
      <c r="E354" s="11" t="n"/>
      <c r="F354" s="11" t="n"/>
      <c r="G354" s="11" t="n"/>
      <c r="H354" s="11" t="n"/>
      <c r="I354" s="9" t="n"/>
      <c r="J354" s="9" t="n"/>
      <c r="K354" s="9" t="n"/>
      <c r="L354" s="9">
        <f>IF(COUNTA($A354:$K354)=0,"",IF(AND(IFERROR($H354,0)&gt;0,LEN(TRIM($K354&amp;""))&gt;0,IFERROR(LOOKUP(2,1/((LISTS!$M$2:$M$13&lt;&gt;"")*ISNUMBER(SEARCH(LISTS!$M$2:$M$13,$I354))),LISTS!$N$2:$N$13),"NO")="SI"),"SI","NO"))</f>
        <v/>
      </c>
      <c r="M354" s="9">
        <f>IF(COUNTA($A354:$K354)=0,"",IF($K354&lt;&gt;"",IF(COUNTIF($K$19:$K354,$K354)&gt;1,"SI","NO"),IF(COUNTIFS($A$19:$A354,$A354,$C$19:$C354,$C354,$J$19:$J354,$J354,$D$19:$D354,$D354)&gt;1,"SI","NO")))</f>
        <v/>
      </c>
      <c r="N354" s="11">
        <f>IF(COUNTA($A354:$K354)=0,"",IF(AND($L354="SI",$M354="NO"),IFERROR($H354,0),0))</f>
        <v/>
      </c>
      <c r="O354" s="9">
        <f>IF(COUNTA($A354:$K354)=0,"",IF($M354="SI","CUFE o factura duplicada dentro del reporte; no se suma dos veces",IF(IFERROR($H354,0)&lt;=0,"DIAN reporta valor susceptible 0",IF($L354="NO",IFERROR(LOOKUP(2,1/((LISTS!$M$2:$M$13&lt;&gt;"")*ISNUMBER(SEARCH(LISTS!$M$2:$M$13,$I354))),LISTS!$O$2:$O$13),"Medio de pago no elegible o no identificado por DIAN"),"Apta automaticamente por pago electronico y base positiva"))))</f>
        <v/>
      </c>
    </row>
    <row r="355">
      <c r="A355" s="9" t="n"/>
      <c r="B355" s="9" t="n"/>
      <c r="C355" s="12" t="n"/>
      <c r="D355" s="11" t="n"/>
      <c r="E355" s="11" t="n"/>
      <c r="F355" s="11" t="n"/>
      <c r="G355" s="11" t="n"/>
      <c r="H355" s="11" t="n"/>
      <c r="I355" s="9" t="n"/>
      <c r="J355" s="9" t="n"/>
      <c r="K355" s="9" t="n"/>
      <c r="L355" s="9">
        <f>IF(COUNTA($A355:$K355)=0,"",IF(AND(IFERROR($H355,0)&gt;0,LEN(TRIM($K355&amp;""))&gt;0,IFERROR(LOOKUP(2,1/((LISTS!$M$2:$M$13&lt;&gt;"")*ISNUMBER(SEARCH(LISTS!$M$2:$M$13,$I355))),LISTS!$N$2:$N$13),"NO")="SI"),"SI","NO"))</f>
        <v/>
      </c>
      <c r="M355" s="9">
        <f>IF(COUNTA($A355:$K355)=0,"",IF($K355&lt;&gt;"",IF(COUNTIF($K$19:$K355,$K355)&gt;1,"SI","NO"),IF(COUNTIFS($A$19:$A355,$A355,$C$19:$C355,$C355,$J$19:$J355,$J355,$D$19:$D355,$D355)&gt;1,"SI","NO")))</f>
        <v/>
      </c>
      <c r="N355" s="11">
        <f>IF(COUNTA($A355:$K355)=0,"",IF(AND($L355="SI",$M355="NO"),IFERROR($H355,0),0))</f>
        <v/>
      </c>
      <c r="O355" s="9">
        <f>IF(COUNTA($A355:$K355)=0,"",IF($M355="SI","CUFE o factura duplicada dentro del reporte; no se suma dos veces",IF(IFERROR($H355,0)&lt;=0,"DIAN reporta valor susceptible 0",IF($L355="NO",IFERROR(LOOKUP(2,1/((LISTS!$M$2:$M$13&lt;&gt;"")*ISNUMBER(SEARCH(LISTS!$M$2:$M$13,$I355))),LISTS!$O$2:$O$13),"Medio de pago no elegible o no identificado por DIAN"),"Apta automaticamente por pago electronico y base positiva"))))</f>
        <v/>
      </c>
    </row>
    <row r="356">
      <c r="A356" s="9" t="n"/>
      <c r="B356" s="9" t="n"/>
      <c r="C356" s="12" t="n"/>
      <c r="D356" s="11" t="n"/>
      <c r="E356" s="11" t="n"/>
      <c r="F356" s="11" t="n"/>
      <c r="G356" s="11" t="n"/>
      <c r="H356" s="11" t="n"/>
      <c r="I356" s="9" t="n"/>
      <c r="J356" s="9" t="n"/>
      <c r="K356" s="9" t="n"/>
      <c r="L356" s="9">
        <f>IF(COUNTA($A356:$K356)=0,"",IF(AND(IFERROR($H356,0)&gt;0,LEN(TRIM($K356&amp;""))&gt;0,IFERROR(LOOKUP(2,1/((LISTS!$M$2:$M$13&lt;&gt;"")*ISNUMBER(SEARCH(LISTS!$M$2:$M$13,$I356))),LISTS!$N$2:$N$13),"NO")="SI"),"SI","NO"))</f>
        <v/>
      </c>
      <c r="M356" s="9">
        <f>IF(COUNTA($A356:$K356)=0,"",IF($K356&lt;&gt;"",IF(COUNTIF($K$19:$K356,$K356)&gt;1,"SI","NO"),IF(COUNTIFS($A$19:$A356,$A356,$C$19:$C356,$C356,$J$19:$J356,$J356,$D$19:$D356,$D356)&gt;1,"SI","NO")))</f>
        <v/>
      </c>
      <c r="N356" s="11">
        <f>IF(COUNTA($A356:$K356)=0,"",IF(AND($L356="SI",$M356="NO"),IFERROR($H356,0),0))</f>
        <v/>
      </c>
      <c r="O356" s="9">
        <f>IF(COUNTA($A356:$K356)=0,"",IF($M356="SI","CUFE o factura duplicada dentro del reporte; no se suma dos veces",IF(IFERROR($H356,0)&lt;=0,"DIAN reporta valor susceptible 0",IF($L356="NO",IFERROR(LOOKUP(2,1/((LISTS!$M$2:$M$13&lt;&gt;"")*ISNUMBER(SEARCH(LISTS!$M$2:$M$13,$I356))),LISTS!$O$2:$O$13),"Medio de pago no elegible o no identificado por DIAN"),"Apta automaticamente por pago electronico y base positiva"))))</f>
        <v/>
      </c>
    </row>
    <row r="357">
      <c r="A357" s="9" t="n"/>
      <c r="B357" s="9" t="n"/>
      <c r="C357" s="12" t="n"/>
      <c r="D357" s="11" t="n"/>
      <c r="E357" s="11" t="n"/>
      <c r="F357" s="11" t="n"/>
      <c r="G357" s="11" t="n"/>
      <c r="H357" s="11" t="n"/>
      <c r="I357" s="9" t="n"/>
      <c r="J357" s="9" t="n"/>
      <c r="K357" s="9" t="n"/>
      <c r="L357" s="9">
        <f>IF(COUNTA($A357:$K357)=0,"",IF(AND(IFERROR($H357,0)&gt;0,LEN(TRIM($K357&amp;""))&gt;0,IFERROR(LOOKUP(2,1/((LISTS!$M$2:$M$13&lt;&gt;"")*ISNUMBER(SEARCH(LISTS!$M$2:$M$13,$I357))),LISTS!$N$2:$N$13),"NO")="SI"),"SI","NO"))</f>
        <v/>
      </c>
      <c r="M357" s="9">
        <f>IF(COUNTA($A357:$K357)=0,"",IF($K357&lt;&gt;"",IF(COUNTIF($K$19:$K357,$K357)&gt;1,"SI","NO"),IF(COUNTIFS($A$19:$A357,$A357,$C$19:$C357,$C357,$J$19:$J357,$J357,$D$19:$D357,$D357)&gt;1,"SI","NO")))</f>
        <v/>
      </c>
      <c r="N357" s="11">
        <f>IF(COUNTA($A357:$K357)=0,"",IF(AND($L357="SI",$M357="NO"),IFERROR($H357,0),0))</f>
        <v/>
      </c>
      <c r="O357" s="9">
        <f>IF(COUNTA($A357:$K357)=0,"",IF($M357="SI","CUFE o factura duplicada dentro del reporte; no se suma dos veces",IF(IFERROR($H357,0)&lt;=0,"DIAN reporta valor susceptible 0",IF($L357="NO",IFERROR(LOOKUP(2,1/((LISTS!$M$2:$M$13&lt;&gt;"")*ISNUMBER(SEARCH(LISTS!$M$2:$M$13,$I357))),LISTS!$O$2:$O$13),"Medio de pago no elegible o no identificado por DIAN"),"Apta automaticamente por pago electronico y base positiva"))))</f>
        <v/>
      </c>
    </row>
    <row r="358">
      <c r="A358" s="9" t="n"/>
      <c r="B358" s="9" t="n"/>
      <c r="C358" s="12" t="n"/>
      <c r="D358" s="11" t="n"/>
      <c r="E358" s="11" t="n"/>
      <c r="F358" s="11" t="n"/>
      <c r="G358" s="11" t="n"/>
      <c r="H358" s="11" t="n"/>
      <c r="I358" s="9" t="n"/>
      <c r="J358" s="9" t="n"/>
      <c r="K358" s="9" t="n"/>
      <c r="L358" s="9">
        <f>IF(COUNTA($A358:$K358)=0,"",IF(AND(IFERROR($H358,0)&gt;0,LEN(TRIM($K358&amp;""))&gt;0,IFERROR(LOOKUP(2,1/((LISTS!$M$2:$M$13&lt;&gt;"")*ISNUMBER(SEARCH(LISTS!$M$2:$M$13,$I358))),LISTS!$N$2:$N$13),"NO")="SI"),"SI","NO"))</f>
        <v/>
      </c>
      <c r="M358" s="9">
        <f>IF(COUNTA($A358:$K358)=0,"",IF($K358&lt;&gt;"",IF(COUNTIF($K$19:$K358,$K358)&gt;1,"SI","NO"),IF(COUNTIFS($A$19:$A358,$A358,$C$19:$C358,$C358,$J$19:$J358,$J358,$D$19:$D358,$D358)&gt;1,"SI","NO")))</f>
        <v/>
      </c>
      <c r="N358" s="11">
        <f>IF(COUNTA($A358:$K358)=0,"",IF(AND($L358="SI",$M358="NO"),IFERROR($H358,0),0))</f>
        <v/>
      </c>
      <c r="O358" s="9">
        <f>IF(COUNTA($A358:$K358)=0,"",IF($M358="SI","CUFE o factura duplicada dentro del reporte; no se suma dos veces",IF(IFERROR($H358,0)&lt;=0,"DIAN reporta valor susceptible 0",IF($L358="NO",IFERROR(LOOKUP(2,1/((LISTS!$M$2:$M$13&lt;&gt;"")*ISNUMBER(SEARCH(LISTS!$M$2:$M$13,$I358))),LISTS!$O$2:$O$13),"Medio de pago no elegible o no identificado por DIAN"),"Apta automaticamente por pago electronico y base positiva"))))</f>
        <v/>
      </c>
    </row>
    <row r="359">
      <c r="A359" s="9" t="n"/>
      <c r="B359" s="9" t="n"/>
      <c r="C359" s="12" t="n"/>
      <c r="D359" s="11" t="n"/>
      <c r="E359" s="11" t="n"/>
      <c r="F359" s="11" t="n"/>
      <c r="G359" s="11" t="n"/>
      <c r="H359" s="11" t="n"/>
      <c r="I359" s="9" t="n"/>
      <c r="J359" s="9" t="n"/>
      <c r="K359" s="9" t="n"/>
      <c r="L359" s="9">
        <f>IF(COUNTA($A359:$K359)=0,"",IF(AND(IFERROR($H359,0)&gt;0,LEN(TRIM($K359&amp;""))&gt;0,IFERROR(LOOKUP(2,1/((LISTS!$M$2:$M$13&lt;&gt;"")*ISNUMBER(SEARCH(LISTS!$M$2:$M$13,$I359))),LISTS!$N$2:$N$13),"NO")="SI"),"SI","NO"))</f>
        <v/>
      </c>
      <c r="M359" s="9">
        <f>IF(COUNTA($A359:$K359)=0,"",IF($K359&lt;&gt;"",IF(COUNTIF($K$19:$K359,$K359)&gt;1,"SI","NO"),IF(COUNTIFS($A$19:$A359,$A359,$C$19:$C359,$C359,$J$19:$J359,$J359,$D$19:$D359,$D359)&gt;1,"SI","NO")))</f>
        <v/>
      </c>
      <c r="N359" s="11">
        <f>IF(COUNTA($A359:$K359)=0,"",IF(AND($L359="SI",$M359="NO"),IFERROR($H359,0),0))</f>
        <v/>
      </c>
      <c r="O359" s="9">
        <f>IF(COUNTA($A359:$K359)=0,"",IF($M359="SI","CUFE o factura duplicada dentro del reporte; no se suma dos veces",IF(IFERROR($H359,0)&lt;=0,"DIAN reporta valor susceptible 0",IF($L359="NO",IFERROR(LOOKUP(2,1/((LISTS!$M$2:$M$13&lt;&gt;"")*ISNUMBER(SEARCH(LISTS!$M$2:$M$13,$I359))),LISTS!$O$2:$O$13),"Medio de pago no elegible o no identificado por DIAN"),"Apta automaticamente por pago electronico y base positiva"))))</f>
        <v/>
      </c>
    </row>
    <row r="360">
      <c r="A360" s="9" t="n"/>
      <c r="B360" s="9" t="n"/>
      <c r="C360" s="12" t="n"/>
      <c r="D360" s="11" t="n"/>
      <c r="E360" s="11" t="n"/>
      <c r="F360" s="11" t="n"/>
      <c r="G360" s="11" t="n"/>
      <c r="H360" s="11" t="n"/>
      <c r="I360" s="9" t="n"/>
      <c r="J360" s="9" t="n"/>
      <c r="K360" s="9" t="n"/>
      <c r="L360" s="9">
        <f>IF(COUNTA($A360:$K360)=0,"",IF(AND(IFERROR($H360,0)&gt;0,LEN(TRIM($K360&amp;""))&gt;0,IFERROR(LOOKUP(2,1/((LISTS!$M$2:$M$13&lt;&gt;"")*ISNUMBER(SEARCH(LISTS!$M$2:$M$13,$I360))),LISTS!$N$2:$N$13),"NO")="SI"),"SI","NO"))</f>
        <v/>
      </c>
      <c r="M360" s="9">
        <f>IF(COUNTA($A360:$K360)=0,"",IF($K360&lt;&gt;"",IF(COUNTIF($K$19:$K360,$K360)&gt;1,"SI","NO"),IF(COUNTIFS($A$19:$A360,$A360,$C$19:$C360,$C360,$J$19:$J360,$J360,$D$19:$D360,$D360)&gt;1,"SI","NO")))</f>
        <v/>
      </c>
      <c r="N360" s="11">
        <f>IF(COUNTA($A360:$K360)=0,"",IF(AND($L360="SI",$M360="NO"),IFERROR($H360,0),0))</f>
        <v/>
      </c>
      <c r="O360" s="9">
        <f>IF(COUNTA($A360:$K360)=0,"",IF($M360="SI","CUFE o factura duplicada dentro del reporte; no se suma dos veces",IF(IFERROR($H360,0)&lt;=0,"DIAN reporta valor susceptible 0",IF($L360="NO",IFERROR(LOOKUP(2,1/((LISTS!$M$2:$M$13&lt;&gt;"")*ISNUMBER(SEARCH(LISTS!$M$2:$M$13,$I360))),LISTS!$O$2:$O$13),"Medio de pago no elegible o no identificado por DIAN"),"Apta automaticamente por pago electronico y base positiva"))))</f>
        <v/>
      </c>
    </row>
    <row r="361">
      <c r="A361" s="9" t="n"/>
      <c r="B361" s="9" t="n"/>
      <c r="C361" s="12" t="n"/>
      <c r="D361" s="11" t="n"/>
      <c r="E361" s="11" t="n"/>
      <c r="F361" s="11" t="n"/>
      <c r="G361" s="11" t="n"/>
      <c r="H361" s="11" t="n"/>
      <c r="I361" s="9" t="n"/>
      <c r="J361" s="9" t="n"/>
      <c r="K361" s="9" t="n"/>
      <c r="L361" s="9">
        <f>IF(COUNTA($A361:$K361)=0,"",IF(AND(IFERROR($H361,0)&gt;0,LEN(TRIM($K361&amp;""))&gt;0,IFERROR(LOOKUP(2,1/((LISTS!$M$2:$M$13&lt;&gt;"")*ISNUMBER(SEARCH(LISTS!$M$2:$M$13,$I361))),LISTS!$N$2:$N$13),"NO")="SI"),"SI","NO"))</f>
        <v/>
      </c>
      <c r="M361" s="9">
        <f>IF(COUNTA($A361:$K361)=0,"",IF($K361&lt;&gt;"",IF(COUNTIF($K$19:$K361,$K361)&gt;1,"SI","NO"),IF(COUNTIFS($A$19:$A361,$A361,$C$19:$C361,$C361,$J$19:$J361,$J361,$D$19:$D361,$D361)&gt;1,"SI","NO")))</f>
        <v/>
      </c>
      <c r="N361" s="11">
        <f>IF(COUNTA($A361:$K361)=0,"",IF(AND($L361="SI",$M361="NO"),IFERROR($H361,0),0))</f>
        <v/>
      </c>
      <c r="O361" s="9">
        <f>IF(COUNTA($A361:$K361)=0,"",IF($M361="SI","CUFE o factura duplicada dentro del reporte; no se suma dos veces",IF(IFERROR($H361,0)&lt;=0,"DIAN reporta valor susceptible 0",IF($L361="NO",IFERROR(LOOKUP(2,1/((LISTS!$M$2:$M$13&lt;&gt;"")*ISNUMBER(SEARCH(LISTS!$M$2:$M$13,$I361))),LISTS!$O$2:$O$13),"Medio de pago no elegible o no identificado por DIAN"),"Apta automaticamente por pago electronico y base positiva"))))</f>
        <v/>
      </c>
    </row>
    <row r="362">
      <c r="A362" s="9" t="n"/>
      <c r="B362" s="9" t="n"/>
      <c r="C362" s="12" t="n"/>
      <c r="D362" s="11" t="n"/>
      <c r="E362" s="11" t="n"/>
      <c r="F362" s="11" t="n"/>
      <c r="G362" s="11" t="n"/>
      <c r="H362" s="11" t="n"/>
      <c r="I362" s="9" t="n"/>
      <c r="J362" s="9" t="n"/>
      <c r="K362" s="9" t="n"/>
      <c r="L362" s="9">
        <f>IF(COUNTA($A362:$K362)=0,"",IF(AND(IFERROR($H362,0)&gt;0,LEN(TRIM($K362&amp;""))&gt;0,IFERROR(LOOKUP(2,1/((LISTS!$M$2:$M$13&lt;&gt;"")*ISNUMBER(SEARCH(LISTS!$M$2:$M$13,$I362))),LISTS!$N$2:$N$13),"NO")="SI"),"SI","NO"))</f>
        <v/>
      </c>
      <c r="M362" s="9">
        <f>IF(COUNTA($A362:$K362)=0,"",IF($K362&lt;&gt;"",IF(COUNTIF($K$19:$K362,$K362)&gt;1,"SI","NO"),IF(COUNTIFS($A$19:$A362,$A362,$C$19:$C362,$C362,$J$19:$J362,$J362,$D$19:$D362,$D362)&gt;1,"SI","NO")))</f>
        <v/>
      </c>
      <c r="N362" s="11">
        <f>IF(COUNTA($A362:$K362)=0,"",IF(AND($L362="SI",$M362="NO"),IFERROR($H362,0),0))</f>
        <v/>
      </c>
      <c r="O362" s="9">
        <f>IF(COUNTA($A362:$K362)=0,"",IF($M362="SI","CUFE o factura duplicada dentro del reporte; no se suma dos veces",IF(IFERROR($H362,0)&lt;=0,"DIAN reporta valor susceptible 0",IF($L362="NO",IFERROR(LOOKUP(2,1/((LISTS!$M$2:$M$13&lt;&gt;"")*ISNUMBER(SEARCH(LISTS!$M$2:$M$13,$I362))),LISTS!$O$2:$O$13),"Medio de pago no elegible o no identificado por DIAN"),"Apta automaticamente por pago electronico y base positiva"))))</f>
        <v/>
      </c>
    </row>
    <row r="363">
      <c r="A363" s="9" t="n"/>
      <c r="B363" s="9" t="n"/>
      <c r="C363" s="12" t="n"/>
      <c r="D363" s="11" t="n"/>
      <c r="E363" s="11" t="n"/>
      <c r="F363" s="11" t="n"/>
      <c r="G363" s="11" t="n"/>
      <c r="H363" s="11" t="n"/>
      <c r="I363" s="9" t="n"/>
      <c r="J363" s="9" t="n"/>
      <c r="K363" s="9" t="n"/>
      <c r="L363" s="9">
        <f>IF(COUNTA($A363:$K363)=0,"",IF(AND(IFERROR($H363,0)&gt;0,LEN(TRIM($K363&amp;""))&gt;0,IFERROR(LOOKUP(2,1/((LISTS!$M$2:$M$13&lt;&gt;"")*ISNUMBER(SEARCH(LISTS!$M$2:$M$13,$I363))),LISTS!$N$2:$N$13),"NO")="SI"),"SI","NO"))</f>
        <v/>
      </c>
      <c r="M363" s="9">
        <f>IF(COUNTA($A363:$K363)=0,"",IF($K363&lt;&gt;"",IF(COUNTIF($K$19:$K363,$K363)&gt;1,"SI","NO"),IF(COUNTIFS($A$19:$A363,$A363,$C$19:$C363,$C363,$J$19:$J363,$J363,$D$19:$D363,$D363)&gt;1,"SI","NO")))</f>
        <v/>
      </c>
      <c r="N363" s="11">
        <f>IF(COUNTA($A363:$K363)=0,"",IF(AND($L363="SI",$M363="NO"),IFERROR($H363,0),0))</f>
        <v/>
      </c>
      <c r="O363" s="9">
        <f>IF(COUNTA($A363:$K363)=0,"",IF($M363="SI","CUFE o factura duplicada dentro del reporte; no se suma dos veces",IF(IFERROR($H363,0)&lt;=0,"DIAN reporta valor susceptible 0",IF($L363="NO",IFERROR(LOOKUP(2,1/((LISTS!$M$2:$M$13&lt;&gt;"")*ISNUMBER(SEARCH(LISTS!$M$2:$M$13,$I363))),LISTS!$O$2:$O$13),"Medio de pago no elegible o no identificado por DIAN"),"Apta automaticamente por pago electronico y base positiva"))))</f>
        <v/>
      </c>
    </row>
    <row r="364">
      <c r="A364" s="9" t="n"/>
      <c r="B364" s="9" t="n"/>
      <c r="C364" s="12" t="n"/>
      <c r="D364" s="11" t="n"/>
      <c r="E364" s="11" t="n"/>
      <c r="F364" s="11" t="n"/>
      <c r="G364" s="11" t="n"/>
      <c r="H364" s="11" t="n"/>
      <c r="I364" s="9" t="n"/>
      <c r="J364" s="9" t="n"/>
      <c r="K364" s="9" t="n"/>
      <c r="L364" s="9">
        <f>IF(COUNTA($A364:$K364)=0,"",IF(AND(IFERROR($H364,0)&gt;0,LEN(TRIM($K364&amp;""))&gt;0,IFERROR(LOOKUP(2,1/((LISTS!$M$2:$M$13&lt;&gt;"")*ISNUMBER(SEARCH(LISTS!$M$2:$M$13,$I364))),LISTS!$N$2:$N$13),"NO")="SI"),"SI","NO"))</f>
        <v/>
      </c>
      <c r="M364" s="9">
        <f>IF(COUNTA($A364:$K364)=0,"",IF($K364&lt;&gt;"",IF(COUNTIF($K$19:$K364,$K364)&gt;1,"SI","NO"),IF(COUNTIFS($A$19:$A364,$A364,$C$19:$C364,$C364,$J$19:$J364,$J364,$D$19:$D364,$D364)&gt;1,"SI","NO")))</f>
        <v/>
      </c>
      <c r="N364" s="11">
        <f>IF(COUNTA($A364:$K364)=0,"",IF(AND($L364="SI",$M364="NO"),IFERROR($H364,0),0))</f>
        <v/>
      </c>
      <c r="O364" s="9">
        <f>IF(COUNTA($A364:$K364)=0,"",IF($M364="SI","CUFE o factura duplicada dentro del reporte; no se suma dos veces",IF(IFERROR($H364,0)&lt;=0,"DIAN reporta valor susceptible 0",IF($L364="NO",IFERROR(LOOKUP(2,1/((LISTS!$M$2:$M$13&lt;&gt;"")*ISNUMBER(SEARCH(LISTS!$M$2:$M$13,$I364))),LISTS!$O$2:$O$13),"Medio de pago no elegible o no identificado por DIAN"),"Apta automaticamente por pago electronico y base positiva"))))</f>
        <v/>
      </c>
    </row>
    <row r="365">
      <c r="A365" s="9" t="n"/>
      <c r="B365" s="9" t="n"/>
      <c r="C365" s="12" t="n"/>
      <c r="D365" s="11" t="n"/>
      <c r="E365" s="11" t="n"/>
      <c r="F365" s="11" t="n"/>
      <c r="G365" s="11" t="n"/>
      <c r="H365" s="11" t="n"/>
      <c r="I365" s="9" t="n"/>
      <c r="J365" s="9" t="n"/>
      <c r="K365" s="9" t="n"/>
      <c r="L365" s="9">
        <f>IF(COUNTA($A365:$K365)=0,"",IF(AND(IFERROR($H365,0)&gt;0,LEN(TRIM($K365&amp;""))&gt;0,IFERROR(LOOKUP(2,1/((LISTS!$M$2:$M$13&lt;&gt;"")*ISNUMBER(SEARCH(LISTS!$M$2:$M$13,$I365))),LISTS!$N$2:$N$13),"NO")="SI"),"SI","NO"))</f>
        <v/>
      </c>
      <c r="M365" s="9">
        <f>IF(COUNTA($A365:$K365)=0,"",IF($K365&lt;&gt;"",IF(COUNTIF($K$19:$K365,$K365)&gt;1,"SI","NO"),IF(COUNTIFS($A$19:$A365,$A365,$C$19:$C365,$C365,$J$19:$J365,$J365,$D$19:$D365,$D365)&gt;1,"SI","NO")))</f>
        <v/>
      </c>
      <c r="N365" s="11">
        <f>IF(COUNTA($A365:$K365)=0,"",IF(AND($L365="SI",$M365="NO"),IFERROR($H365,0),0))</f>
        <v/>
      </c>
      <c r="O365" s="9">
        <f>IF(COUNTA($A365:$K365)=0,"",IF($M365="SI","CUFE o factura duplicada dentro del reporte; no se suma dos veces",IF(IFERROR($H365,0)&lt;=0,"DIAN reporta valor susceptible 0",IF($L365="NO",IFERROR(LOOKUP(2,1/((LISTS!$M$2:$M$13&lt;&gt;"")*ISNUMBER(SEARCH(LISTS!$M$2:$M$13,$I365))),LISTS!$O$2:$O$13),"Medio de pago no elegible o no identificado por DIAN"),"Apta automaticamente por pago electronico y base positiva"))))</f>
        <v/>
      </c>
    </row>
    <row r="366">
      <c r="A366" s="9" t="n"/>
      <c r="B366" s="9" t="n"/>
      <c r="C366" s="12" t="n"/>
      <c r="D366" s="11" t="n"/>
      <c r="E366" s="11" t="n"/>
      <c r="F366" s="11" t="n"/>
      <c r="G366" s="11" t="n"/>
      <c r="H366" s="11" t="n"/>
      <c r="I366" s="9" t="n"/>
      <c r="J366" s="9" t="n"/>
      <c r="K366" s="9" t="n"/>
      <c r="L366" s="9">
        <f>IF(COUNTA($A366:$K366)=0,"",IF(AND(IFERROR($H366,0)&gt;0,LEN(TRIM($K366&amp;""))&gt;0,IFERROR(LOOKUP(2,1/((LISTS!$M$2:$M$13&lt;&gt;"")*ISNUMBER(SEARCH(LISTS!$M$2:$M$13,$I366))),LISTS!$N$2:$N$13),"NO")="SI"),"SI","NO"))</f>
        <v/>
      </c>
      <c r="M366" s="9">
        <f>IF(COUNTA($A366:$K366)=0,"",IF($K366&lt;&gt;"",IF(COUNTIF($K$19:$K366,$K366)&gt;1,"SI","NO"),IF(COUNTIFS($A$19:$A366,$A366,$C$19:$C366,$C366,$J$19:$J366,$J366,$D$19:$D366,$D366)&gt;1,"SI","NO")))</f>
        <v/>
      </c>
      <c r="N366" s="11">
        <f>IF(COUNTA($A366:$K366)=0,"",IF(AND($L366="SI",$M366="NO"),IFERROR($H366,0),0))</f>
        <v/>
      </c>
      <c r="O366" s="9">
        <f>IF(COUNTA($A366:$K366)=0,"",IF($M366="SI","CUFE o factura duplicada dentro del reporte; no se suma dos veces",IF(IFERROR($H366,0)&lt;=0,"DIAN reporta valor susceptible 0",IF($L366="NO",IFERROR(LOOKUP(2,1/((LISTS!$M$2:$M$13&lt;&gt;"")*ISNUMBER(SEARCH(LISTS!$M$2:$M$13,$I366))),LISTS!$O$2:$O$13),"Medio de pago no elegible o no identificado por DIAN"),"Apta automaticamente por pago electronico y base positiva"))))</f>
        <v/>
      </c>
    </row>
    <row r="367">
      <c r="A367" s="9" t="n"/>
      <c r="B367" s="9" t="n"/>
      <c r="C367" s="12" t="n"/>
      <c r="D367" s="11" t="n"/>
      <c r="E367" s="11" t="n"/>
      <c r="F367" s="11" t="n"/>
      <c r="G367" s="11" t="n"/>
      <c r="H367" s="11" t="n"/>
      <c r="I367" s="9" t="n"/>
      <c r="J367" s="9" t="n"/>
      <c r="K367" s="9" t="n"/>
      <c r="L367" s="9">
        <f>IF(COUNTA($A367:$K367)=0,"",IF(AND(IFERROR($H367,0)&gt;0,LEN(TRIM($K367&amp;""))&gt;0,IFERROR(LOOKUP(2,1/((LISTS!$M$2:$M$13&lt;&gt;"")*ISNUMBER(SEARCH(LISTS!$M$2:$M$13,$I367))),LISTS!$N$2:$N$13),"NO")="SI"),"SI","NO"))</f>
        <v/>
      </c>
      <c r="M367" s="9">
        <f>IF(COUNTA($A367:$K367)=0,"",IF($K367&lt;&gt;"",IF(COUNTIF($K$19:$K367,$K367)&gt;1,"SI","NO"),IF(COUNTIFS($A$19:$A367,$A367,$C$19:$C367,$C367,$J$19:$J367,$J367,$D$19:$D367,$D367)&gt;1,"SI","NO")))</f>
        <v/>
      </c>
      <c r="N367" s="11">
        <f>IF(COUNTA($A367:$K367)=0,"",IF(AND($L367="SI",$M367="NO"),IFERROR($H367,0),0))</f>
        <v/>
      </c>
      <c r="O367" s="9">
        <f>IF(COUNTA($A367:$K367)=0,"",IF($M367="SI","CUFE o factura duplicada dentro del reporte; no se suma dos veces",IF(IFERROR($H367,0)&lt;=0,"DIAN reporta valor susceptible 0",IF($L367="NO",IFERROR(LOOKUP(2,1/((LISTS!$M$2:$M$13&lt;&gt;"")*ISNUMBER(SEARCH(LISTS!$M$2:$M$13,$I367))),LISTS!$O$2:$O$13),"Medio de pago no elegible o no identificado por DIAN"),"Apta automaticamente por pago electronico y base positiva"))))</f>
        <v/>
      </c>
    </row>
    <row r="368">
      <c r="A368" s="9" t="n"/>
      <c r="B368" s="9" t="n"/>
      <c r="C368" s="12" t="n"/>
      <c r="D368" s="11" t="n"/>
      <c r="E368" s="11" t="n"/>
      <c r="F368" s="11" t="n"/>
      <c r="G368" s="11" t="n"/>
      <c r="H368" s="11" t="n"/>
      <c r="I368" s="9" t="n"/>
      <c r="J368" s="9" t="n"/>
      <c r="K368" s="9" t="n"/>
      <c r="L368" s="9">
        <f>IF(COUNTA($A368:$K368)=0,"",IF(AND(IFERROR($H368,0)&gt;0,LEN(TRIM($K368&amp;""))&gt;0,IFERROR(LOOKUP(2,1/((LISTS!$M$2:$M$13&lt;&gt;"")*ISNUMBER(SEARCH(LISTS!$M$2:$M$13,$I368))),LISTS!$N$2:$N$13),"NO")="SI"),"SI","NO"))</f>
        <v/>
      </c>
      <c r="M368" s="9">
        <f>IF(COUNTA($A368:$K368)=0,"",IF($K368&lt;&gt;"",IF(COUNTIF($K$19:$K368,$K368)&gt;1,"SI","NO"),IF(COUNTIFS($A$19:$A368,$A368,$C$19:$C368,$C368,$J$19:$J368,$J368,$D$19:$D368,$D368)&gt;1,"SI","NO")))</f>
        <v/>
      </c>
      <c r="N368" s="11">
        <f>IF(COUNTA($A368:$K368)=0,"",IF(AND($L368="SI",$M368="NO"),IFERROR($H368,0),0))</f>
        <v/>
      </c>
      <c r="O368" s="9">
        <f>IF(COUNTA($A368:$K368)=0,"",IF($M368="SI","CUFE o factura duplicada dentro del reporte; no se suma dos veces",IF(IFERROR($H368,0)&lt;=0,"DIAN reporta valor susceptible 0",IF($L368="NO",IFERROR(LOOKUP(2,1/((LISTS!$M$2:$M$13&lt;&gt;"")*ISNUMBER(SEARCH(LISTS!$M$2:$M$13,$I368))),LISTS!$O$2:$O$13),"Medio de pago no elegible o no identificado por DIAN"),"Apta automaticamente por pago electronico y base positiva"))))</f>
        <v/>
      </c>
    </row>
    <row r="369">
      <c r="A369" s="9" t="n"/>
      <c r="B369" s="9" t="n"/>
      <c r="C369" s="12" t="n"/>
      <c r="D369" s="11" t="n"/>
      <c r="E369" s="11" t="n"/>
      <c r="F369" s="11" t="n"/>
      <c r="G369" s="11" t="n"/>
      <c r="H369" s="11" t="n"/>
      <c r="I369" s="9" t="n"/>
      <c r="J369" s="9" t="n"/>
      <c r="K369" s="9" t="n"/>
      <c r="L369" s="9">
        <f>IF(COUNTA($A369:$K369)=0,"",IF(AND(IFERROR($H369,0)&gt;0,LEN(TRIM($K369&amp;""))&gt;0,IFERROR(LOOKUP(2,1/((LISTS!$M$2:$M$13&lt;&gt;"")*ISNUMBER(SEARCH(LISTS!$M$2:$M$13,$I369))),LISTS!$N$2:$N$13),"NO")="SI"),"SI","NO"))</f>
        <v/>
      </c>
      <c r="M369" s="9">
        <f>IF(COUNTA($A369:$K369)=0,"",IF($K369&lt;&gt;"",IF(COUNTIF($K$19:$K369,$K369)&gt;1,"SI","NO"),IF(COUNTIFS($A$19:$A369,$A369,$C$19:$C369,$C369,$J$19:$J369,$J369,$D$19:$D369,$D369)&gt;1,"SI","NO")))</f>
        <v/>
      </c>
      <c r="N369" s="11">
        <f>IF(COUNTA($A369:$K369)=0,"",IF(AND($L369="SI",$M369="NO"),IFERROR($H369,0),0))</f>
        <v/>
      </c>
      <c r="O369" s="9">
        <f>IF(COUNTA($A369:$K369)=0,"",IF($M369="SI","CUFE o factura duplicada dentro del reporte; no se suma dos veces",IF(IFERROR($H369,0)&lt;=0,"DIAN reporta valor susceptible 0",IF($L369="NO",IFERROR(LOOKUP(2,1/((LISTS!$M$2:$M$13&lt;&gt;"")*ISNUMBER(SEARCH(LISTS!$M$2:$M$13,$I369))),LISTS!$O$2:$O$13),"Medio de pago no elegible o no identificado por DIAN"),"Apta automaticamente por pago electronico y base positiva"))))</f>
        <v/>
      </c>
    </row>
    <row r="370">
      <c r="A370" s="9" t="n"/>
      <c r="B370" s="9" t="n"/>
      <c r="C370" s="12" t="n"/>
      <c r="D370" s="11" t="n"/>
      <c r="E370" s="11" t="n"/>
      <c r="F370" s="11" t="n"/>
      <c r="G370" s="11" t="n"/>
      <c r="H370" s="11" t="n"/>
      <c r="I370" s="9" t="n"/>
      <c r="J370" s="9" t="n"/>
      <c r="K370" s="9" t="n"/>
      <c r="L370" s="9">
        <f>IF(COUNTA($A370:$K370)=0,"",IF(AND(IFERROR($H370,0)&gt;0,LEN(TRIM($K370&amp;""))&gt;0,IFERROR(LOOKUP(2,1/((LISTS!$M$2:$M$13&lt;&gt;"")*ISNUMBER(SEARCH(LISTS!$M$2:$M$13,$I370))),LISTS!$N$2:$N$13),"NO")="SI"),"SI","NO"))</f>
        <v/>
      </c>
      <c r="M370" s="9">
        <f>IF(COUNTA($A370:$K370)=0,"",IF($K370&lt;&gt;"",IF(COUNTIF($K$19:$K370,$K370)&gt;1,"SI","NO"),IF(COUNTIFS($A$19:$A370,$A370,$C$19:$C370,$C370,$J$19:$J370,$J370,$D$19:$D370,$D370)&gt;1,"SI","NO")))</f>
        <v/>
      </c>
      <c r="N370" s="11">
        <f>IF(COUNTA($A370:$K370)=0,"",IF(AND($L370="SI",$M370="NO"),IFERROR($H370,0),0))</f>
        <v/>
      </c>
      <c r="O370" s="9">
        <f>IF(COUNTA($A370:$K370)=0,"",IF($M370="SI","CUFE o factura duplicada dentro del reporte; no se suma dos veces",IF(IFERROR($H370,0)&lt;=0,"DIAN reporta valor susceptible 0",IF($L370="NO",IFERROR(LOOKUP(2,1/((LISTS!$M$2:$M$13&lt;&gt;"")*ISNUMBER(SEARCH(LISTS!$M$2:$M$13,$I370))),LISTS!$O$2:$O$13),"Medio de pago no elegible o no identificado por DIAN"),"Apta automaticamente por pago electronico y base positiva"))))</f>
        <v/>
      </c>
    </row>
    <row r="371">
      <c r="A371" s="9" t="n"/>
      <c r="B371" s="9" t="n"/>
      <c r="C371" s="12" t="n"/>
      <c r="D371" s="11" t="n"/>
      <c r="E371" s="11" t="n"/>
      <c r="F371" s="11" t="n"/>
      <c r="G371" s="11" t="n"/>
      <c r="H371" s="11" t="n"/>
      <c r="I371" s="9" t="n"/>
      <c r="J371" s="9" t="n"/>
      <c r="K371" s="9" t="n"/>
      <c r="L371" s="9">
        <f>IF(COUNTA($A371:$K371)=0,"",IF(AND(IFERROR($H371,0)&gt;0,LEN(TRIM($K371&amp;""))&gt;0,IFERROR(LOOKUP(2,1/((LISTS!$M$2:$M$13&lt;&gt;"")*ISNUMBER(SEARCH(LISTS!$M$2:$M$13,$I371))),LISTS!$N$2:$N$13),"NO")="SI"),"SI","NO"))</f>
        <v/>
      </c>
      <c r="M371" s="9">
        <f>IF(COUNTA($A371:$K371)=0,"",IF($K371&lt;&gt;"",IF(COUNTIF($K$19:$K371,$K371)&gt;1,"SI","NO"),IF(COUNTIFS($A$19:$A371,$A371,$C$19:$C371,$C371,$J$19:$J371,$J371,$D$19:$D371,$D371)&gt;1,"SI","NO")))</f>
        <v/>
      </c>
      <c r="N371" s="11">
        <f>IF(COUNTA($A371:$K371)=0,"",IF(AND($L371="SI",$M371="NO"),IFERROR($H371,0),0))</f>
        <v/>
      </c>
      <c r="O371" s="9">
        <f>IF(COUNTA($A371:$K371)=0,"",IF($M371="SI","CUFE o factura duplicada dentro del reporte; no se suma dos veces",IF(IFERROR($H371,0)&lt;=0,"DIAN reporta valor susceptible 0",IF($L371="NO",IFERROR(LOOKUP(2,1/((LISTS!$M$2:$M$13&lt;&gt;"")*ISNUMBER(SEARCH(LISTS!$M$2:$M$13,$I371))),LISTS!$O$2:$O$13),"Medio de pago no elegible o no identificado por DIAN"),"Apta automaticamente por pago electronico y base positiva"))))</f>
        <v/>
      </c>
    </row>
    <row r="372">
      <c r="A372" s="9" t="n"/>
      <c r="B372" s="9" t="n"/>
      <c r="C372" s="12" t="n"/>
      <c r="D372" s="11" t="n"/>
      <c r="E372" s="11" t="n"/>
      <c r="F372" s="11" t="n"/>
      <c r="G372" s="11" t="n"/>
      <c r="H372" s="11" t="n"/>
      <c r="I372" s="9" t="n"/>
      <c r="J372" s="9" t="n"/>
      <c r="K372" s="9" t="n"/>
      <c r="L372" s="9">
        <f>IF(COUNTA($A372:$K372)=0,"",IF(AND(IFERROR($H372,0)&gt;0,LEN(TRIM($K372&amp;""))&gt;0,IFERROR(LOOKUP(2,1/((LISTS!$M$2:$M$13&lt;&gt;"")*ISNUMBER(SEARCH(LISTS!$M$2:$M$13,$I372))),LISTS!$N$2:$N$13),"NO")="SI"),"SI","NO"))</f>
        <v/>
      </c>
      <c r="M372" s="9">
        <f>IF(COUNTA($A372:$K372)=0,"",IF($K372&lt;&gt;"",IF(COUNTIF($K$19:$K372,$K372)&gt;1,"SI","NO"),IF(COUNTIFS($A$19:$A372,$A372,$C$19:$C372,$C372,$J$19:$J372,$J372,$D$19:$D372,$D372)&gt;1,"SI","NO")))</f>
        <v/>
      </c>
      <c r="N372" s="11">
        <f>IF(COUNTA($A372:$K372)=0,"",IF(AND($L372="SI",$M372="NO"),IFERROR($H372,0),0))</f>
        <v/>
      </c>
      <c r="O372" s="9">
        <f>IF(COUNTA($A372:$K372)=0,"",IF($M372="SI","CUFE o factura duplicada dentro del reporte; no se suma dos veces",IF(IFERROR($H372,0)&lt;=0,"DIAN reporta valor susceptible 0",IF($L372="NO",IFERROR(LOOKUP(2,1/((LISTS!$M$2:$M$13&lt;&gt;"")*ISNUMBER(SEARCH(LISTS!$M$2:$M$13,$I372))),LISTS!$O$2:$O$13),"Medio de pago no elegible o no identificado por DIAN"),"Apta automaticamente por pago electronico y base positiva"))))</f>
        <v/>
      </c>
    </row>
    <row r="373">
      <c r="A373" s="9" t="n"/>
      <c r="B373" s="9" t="n"/>
      <c r="C373" s="12" t="n"/>
      <c r="D373" s="11" t="n"/>
      <c r="E373" s="11" t="n"/>
      <c r="F373" s="11" t="n"/>
      <c r="G373" s="11" t="n"/>
      <c r="H373" s="11" t="n"/>
      <c r="I373" s="9" t="n"/>
      <c r="J373" s="9" t="n"/>
      <c r="K373" s="9" t="n"/>
      <c r="L373" s="9">
        <f>IF(COUNTA($A373:$K373)=0,"",IF(AND(IFERROR($H373,0)&gt;0,LEN(TRIM($K373&amp;""))&gt;0,IFERROR(LOOKUP(2,1/((LISTS!$M$2:$M$13&lt;&gt;"")*ISNUMBER(SEARCH(LISTS!$M$2:$M$13,$I373))),LISTS!$N$2:$N$13),"NO")="SI"),"SI","NO"))</f>
        <v/>
      </c>
      <c r="M373" s="9">
        <f>IF(COUNTA($A373:$K373)=0,"",IF($K373&lt;&gt;"",IF(COUNTIF($K$19:$K373,$K373)&gt;1,"SI","NO"),IF(COUNTIFS($A$19:$A373,$A373,$C$19:$C373,$C373,$J$19:$J373,$J373,$D$19:$D373,$D373)&gt;1,"SI","NO")))</f>
        <v/>
      </c>
      <c r="N373" s="11">
        <f>IF(COUNTA($A373:$K373)=0,"",IF(AND($L373="SI",$M373="NO"),IFERROR($H373,0),0))</f>
        <v/>
      </c>
      <c r="O373" s="9">
        <f>IF(COUNTA($A373:$K373)=0,"",IF($M373="SI","CUFE o factura duplicada dentro del reporte; no se suma dos veces",IF(IFERROR($H373,0)&lt;=0,"DIAN reporta valor susceptible 0",IF($L373="NO",IFERROR(LOOKUP(2,1/((LISTS!$M$2:$M$13&lt;&gt;"")*ISNUMBER(SEARCH(LISTS!$M$2:$M$13,$I373))),LISTS!$O$2:$O$13),"Medio de pago no elegible o no identificado por DIAN"),"Apta automaticamente por pago electronico y base positiva"))))</f>
        <v/>
      </c>
    </row>
    <row r="374">
      <c r="A374" s="9" t="n"/>
      <c r="B374" s="9" t="n"/>
      <c r="C374" s="12" t="n"/>
      <c r="D374" s="11" t="n"/>
      <c r="E374" s="11" t="n"/>
      <c r="F374" s="11" t="n"/>
      <c r="G374" s="11" t="n"/>
      <c r="H374" s="11" t="n"/>
      <c r="I374" s="9" t="n"/>
      <c r="J374" s="9" t="n"/>
      <c r="K374" s="9" t="n"/>
      <c r="L374" s="9">
        <f>IF(COUNTA($A374:$K374)=0,"",IF(AND(IFERROR($H374,0)&gt;0,LEN(TRIM($K374&amp;""))&gt;0,IFERROR(LOOKUP(2,1/((LISTS!$M$2:$M$13&lt;&gt;"")*ISNUMBER(SEARCH(LISTS!$M$2:$M$13,$I374))),LISTS!$N$2:$N$13),"NO")="SI"),"SI","NO"))</f>
        <v/>
      </c>
      <c r="M374" s="9">
        <f>IF(COUNTA($A374:$K374)=0,"",IF($K374&lt;&gt;"",IF(COUNTIF($K$19:$K374,$K374)&gt;1,"SI","NO"),IF(COUNTIFS($A$19:$A374,$A374,$C$19:$C374,$C374,$J$19:$J374,$J374,$D$19:$D374,$D374)&gt;1,"SI","NO")))</f>
        <v/>
      </c>
      <c r="N374" s="11">
        <f>IF(COUNTA($A374:$K374)=0,"",IF(AND($L374="SI",$M374="NO"),IFERROR($H374,0),0))</f>
        <v/>
      </c>
      <c r="O374" s="9">
        <f>IF(COUNTA($A374:$K374)=0,"",IF($M374="SI","CUFE o factura duplicada dentro del reporte; no se suma dos veces",IF(IFERROR($H374,0)&lt;=0,"DIAN reporta valor susceptible 0",IF($L374="NO",IFERROR(LOOKUP(2,1/((LISTS!$M$2:$M$13&lt;&gt;"")*ISNUMBER(SEARCH(LISTS!$M$2:$M$13,$I374))),LISTS!$O$2:$O$13),"Medio de pago no elegible o no identificado por DIAN"),"Apta automaticamente por pago electronico y base positiva"))))</f>
        <v/>
      </c>
    </row>
    <row r="375">
      <c r="A375" s="9" t="n"/>
      <c r="B375" s="9" t="n"/>
      <c r="C375" s="12" t="n"/>
      <c r="D375" s="11" t="n"/>
      <c r="E375" s="11" t="n"/>
      <c r="F375" s="11" t="n"/>
      <c r="G375" s="11" t="n"/>
      <c r="H375" s="11" t="n"/>
      <c r="I375" s="9" t="n"/>
      <c r="J375" s="9" t="n"/>
      <c r="K375" s="9" t="n"/>
      <c r="L375" s="9">
        <f>IF(COUNTA($A375:$K375)=0,"",IF(AND(IFERROR($H375,0)&gt;0,LEN(TRIM($K375&amp;""))&gt;0,IFERROR(LOOKUP(2,1/((LISTS!$M$2:$M$13&lt;&gt;"")*ISNUMBER(SEARCH(LISTS!$M$2:$M$13,$I375))),LISTS!$N$2:$N$13),"NO")="SI"),"SI","NO"))</f>
        <v/>
      </c>
      <c r="M375" s="9">
        <f>IF(COUNTA($A375:$K375)=0,"",IF($K375&lt;&gt;"",IF(COUNTIF($K$19:$K375,$K375)&gt;1,"SI","NO"),IF(COUNTIFS($A$19:$A375,$A375,$C$19:$C375,$C375,$J$19:$J375,$J375,$D$19:$D375,$D375)&gt;1,"SI","NO")))</f>
        <v/>
      </c>
      <c r="N375" s="11">
        <f>IF(COUNTA($A375:$K375)=0,"",IF(AND($L375="SI",$M375="NO"),IFERROR($H375,0),0))</f>
        <v/>
      </c>
      <c r="O375" s="9">
        <f>IF(COUNTA($A375:$K375)=0,"",IF($M375="SI","CUFE o factura duplicada dentro del reporte; no se suma dos veces",IF(IFERROR($H375,0)&lt;=0,"DIAN reporta valor susceptible 0",IF($L375="NO",IFERROR(LOOKUP(2,1/((LISTS!$M$2:$M$13&lt;&gt;"")*ISNUMBER(SEARCH(LISTS!$M$2:$M$13,$I375))),LISTS!$O$2:$O$13),"Medio de pago no elegible o no identificado por DIAN"),"Apta automaticamente por pago electronico y base positiva"))))</f>
        <v/>
      </c>
    </row>
    <row r="376">
      <c r="A376" s="9" t="n"/>
      <c r="B376" s="9" t="n"/>
      <c r="C376" s="12" t="n"/>
      <c r="D376" s="11" t="n"/>
      <c r="E376" s="11" t="n"/>
      <c r="F376" s="11" t="n"/>
      <c r="G376" s="11" t="n"/>
      <c r="H376" s="11" t="n"/>
      <c r="I376" s="9" t="n"/>
      <c r="J376" s="9" t="n"/>
      <c r="K376" s="9" t="n"/>
      <c r="L376" s="9">
        <f>IF(COUNTA($A376:$K376)=0,"",IF(AND(IFERROR($H376,0)&gt;0,LEN(TRIM($K376&amp;""))&gt;0,IFERROR(LOOKUP(2,1/((LISTS!$M$2:$M$13&lt;&gt;"")*ISNUMBER(SEARCH(LISTS!$M$2:$M$13,$I376))),LISTS!$N$2:$N$13),"NO")="SI"),"SI","NO"))</f>
        <v/>
      </c>
      <c r="M376" s="9">
        <f>IF(COUNTA($A376:$K376)=0,"",IF($K376&lt;&gt;"",IF(COUNTIF($K$19:$K376,$K376)&gt;1,"SI","NO"),IF(COUNTIFS($A$19:$A376,$A376,$C$19:$C376,$C376,$J$19:$J376,$J376,$D$19:$D376,$D376)&gt;1,"SI","NO")))</f>
        <v/>
      </c>
      <c r="N376" s="11">
        <f>IF(COUNTA($A376:$K376)=0,"",IF(AND($L376="SI",$M376="NO"),IFERROR($H376,0),0))</f>
        <v/>
      </c>
      <c r="O376" s="9">
        <f>IF(COUNTA($A376:$K376)=0,"",IF($M376="SI","CUFE o factura duplicada dentro del reporte; no se suma dos veces",IF(IFERROR($H376,0)&lt;=0,"DIAN reporta valor susceptible 0",IF($L376="NO",IFERROR(LOOKUP(2,1/((LISTS!$M$2:$M$13&lt;&gt;"")*ISNUMBER(SEARCH(LISTS!$M$2:$M$13,$I376))),LISTS!$O$2:$O$13),"Medio de pago no elegible o no identificado por DIAN"),"Apta automaticamente por pago electronico y base positiva"))))</f>
        <v/>
      </c>
    </row>
    <row r="377">
      <c r="A377" s="9" t="n"/>
      <c r="B377" s="9" t="n"/>
      <c r="C377" s="12" t="n"/>
      <c r="D377" s="11" t="n"/>
      <c r="E377" s="11" t="n"/>
      <c r="F377" s="11" t="n"/>
      <c r="G377" s="11" t="n"/>
      <c r="H377" s="11" t="n"/>
      <c r="I377" s="9" t="n"/>
      <c r="J377" s="9" t="n"/>
      <c r="K377" s="9" t="n"/>
      <c r="L377" s="9">
        <f>IF(COUNTA($A377:$K377)=0,"",IF(AND(IFERROR($H377,0)&gt;0,LEN(TRIM($K377&amp;""))&gt;0,IFERROR(LOOKUP(2,1/((LISTS!$M$2:$M$13&lt;&gt;"")*ISNUMBER(SEARCH(LISTS!$M$2:$M$13,$I377))),LISTS!$N$2:$N$13),"NO")="SI"),"SI","NO"))</f>
        <v/>
      </c>
      <c r="M377" s="9">
        <f>IF(COUNTA($A377:$K377)=0,"",IF($K377&lt;&gt;"",IF(COUNTIF($K$19:$K377,$K377)&gt;1,"SI","NO"),IF(COUNTIFS($A$19:$A377,$A377,$C$19:$C377,$C377,$J$19:$J377,$J377,$D$19:$D377,$D377)&gt;1,"SI","NO")))</f>
        <v/>
      </c>
      <c r="N377" s="11">
        <f>IF(COUNTA($A377:$K377)=0,"",IF(AND($L377="SI",$M377="NO"),IFERROR($H377,0),0))</f>
        <v/>
      </c>
      <c r="O377" s="9">
        <f>IF(COUNTA($A377:$K377)=0,"",IF($M377="SI","CUFE o factura duplicada dentro del reporte; no se suma dos veces",IF(IFERROR($H377,0)&lt;=0,"DIAN reporta valor susceptible 0",IF($L377="NO",IFERROR(LOOKUP(2,1/((LISTS!$M$2:$M$13&lt;&gt;"")*ISNUMBER(SEARCH(LISTS!$M$2:$M$13,$I377))),LISTS!$O$2:$O$13),"Medio de pago no elegible o no identificado por DIAN"),"Apta automaticamente por pago electronico y base positiva"))))</f>
        <v/>
      </c>
    </row>
    <row r="378">
      <c r="A378" s="9" t="n"/>
      <c r="B378" s="9" t="n"/>
      <c r="C378" s="12" t="n"/>
      <c r="D378" s="11" t="n"/>
      <c r="E378" s="11" t="n"/>
      <c r="F378" s="11" t="n"/>
      <c r="G378" s="11" t="n"/>
      <c r="H378" s="11" t="n"/>
      <c r="I378" s="9" t="n"/>
      <c r="J378" s="9" t="n"/>
      <c r="K378" s="9" t="n"/>
      <c r="L378" s="9">
        <f>IF(COUNTA($A378:$K378)=0,"",IF(AND(IFERROR($H378,0)&gt;0,LEN(TRIM($K378&amp;""))&gt;0,IFERROR(LOOKUP(2,1/((LISTS!$M$2:$M$13&lt;&gt;"")*ISNUMBER(SEARCH(LISTS!$M$2:$M$13,$I378))),LISTS!$N$2:$N$13),"NO")="SI"),"SI","NO"))</f>
        <v/>
      </c>
      <c r="M378" s="9">
        <f>IF(COUNTA($A378:$K378)=0,"",IF($K378&lt;&gt;"",IF(COUNTIF($K$19:$K378,$K378)&gt;1,"SI","NO"),IF(COUNTIFS($A$19:$A378,$A378,$C$19:$C378,$C378,$J$19:$J378,$J378,$D$19:$D378,$D378)&gt;1,"SI","NO")))</f>
        <v/>
      </c>
      <c r="N378" s="11">
        <f>IF(COUNTA($A378:$K378)=0,"",IF(AND($L378="SI",$M378="NO"),IFERROR($H378,0),0))</f>
        <v/>
      </c>
      <c r="O378" s="9">
        <f>IF(COUNTA($A378:$K378)=0,"",IF($M378="SI","CUFE o factura duplicada dentro del reporte; no se suma dos veces",IF(IFERROR($H378,0)&lt;=0,"DIAN reporta valor susceptible 0",IF($L378="NO",IFERROR(LOOKUP(2,1/((LISTS!$M$2:$M$13&lt;&gt;"")*ISNUMBER(SEARCH(LISTS!$M$2:$M$13,$I378))),LISTS!$O$2:$O$13),"Medio de pago no elegible o no identificado por DIAN"),"Apta automaticamente por pago electronico y base positiva"))))</f>
        <v/>
      </c>
    </row>
    <row r="379">
      <c r="A379" s="9" t="n"/>
      <c r="B379" s="9" t="n"/>
      <c r="C379" s="12" t="n"/>
      <c r="D379" s="11" t="n"/>
      <c r="E379" s="11" t="n"/>
      <c r="F379" s="11" t="n"/>
      <c r="G379" s="11" t="n"/>
      <c r="H379" s="11" t="n"/>
      <c r="I379" s="9" t="n"/>
      <c r="J379" s="9" t="n"/>
      <c r="K379" s="9" t="n"/>
      <c r="L379" s="9">
        <f>IF(COUNTA($A379:$K379)=0,"",IF(AND(IFERROR($H379,0)&gt;0,LEN(TRIM($K379&amp;""))&gt;0,IFERROR(LOOKUP(2,1/((LISTS!$M$2:$M$13&lt;&gt;"")*ISNUMBER(SEARCH(LISTS!$M$2:$M$13,$I379))),LISTS!$N$2:$N$13),"NO")="SI"),"SI","NO"))</f>
        <v/>
      </c>
      <c r="M379" s="9">
        <f>IF(COUNTA($A379:$K379)=0,"",IF($K379&lt;&gt;"",IF(COUNTIF($K$19:$K379,$K379)&gt;1,"SI","NO"),IF(COUNTIFS($A$19:$A379,$A379,$C$19:$C379,$C379,$J$19:$J379,$J379,$D$19:$D379,$D379)&gt;1,"SI","NO")))</f>
        <v/>
      </c>
      <c r="N379" s="11">
        <f>IF(COUNTA($A379:$K379)=0,"",IF(AND($L379="SI",$M379="NO"),IFERROR($H379,0),0))</f>
        <v/>
      </c>
      <c r="O379" s="9">
        <f>IF(COUNTA($A379:$K379)=0,"",IF($M379="SI","CUFE o factura duplicada dentro del reporte; no se suma dos veces",IF(IFERROR($H379,0)&lt;=0,"DIAN reporta valor susceptible 0",IF($L379="NO",IFERROR(LOOKUP(2,1/((LISTS!$M$2:$M$13&lt;&gt;"")*ISNUMBER(SEARCH(LISTS!$M$2:$M$13,$I379))),LISTS!$O$2:$O$13),"Medio de pago no elegible o no identificado por DIAN"),"Apta automaticamente por pago electronico y base positiva"))))</f>
        <v/>
      </c>
    </row>
    <row r="380">
      <c r="A380" s="9" t="n"/>
      <c r="B380" s="9" t="n"/>
      <c r="C380" s="12" t="n"/>
      <c r="D380" s="11" t="n"/>
      <c r="E380" s="11" t="n"/>
      <c r="F380" s="11" t="n"/>
      <c r="G380" s="11" t="n"/>
      <c r="H380" s="11" t="n"/>
      <c r="I380" s="9" t="n"/>
      <c r="J380" s="9" t="n"/>
      <c r="K380" s="9" t="n"/>
      <c r="L380" s="9">
        <f>IF(COUNTA($A380:$K380)=0,"",IF(AND(IFERROR($H380,0)&gt;0,LEN(TRIM($K380&amp;""))&gt;0,IFERROR(LOOKUP(2,1/((LISTS!$M$2:$M$13&lt;&gt;"")*ISNUMBER(SEARCH(LISTS!$M$2:$M$13,$I380))),LISTS!$N$2:$N$13),"NO")="SI"),"SI","NO"))</f>
        <v/>
      </c>
      <c r="M380" s="9">
        <f>IF(COUNTA($A380:$K380)=0,"",IF($K380&lt;&gt;"",IF(COUNTIF($K$19:$K380,$K380)&gt;1,"SI","NO"),IF(COUNTIFS($A$19:$A380,$A380,$C$19:$C380,$C380,$J$19:$J380,$J380,$D$19:$D380,$D380)&gt;1,"SI","NO")))</f>
        <v/>
      </c>
      <c r="N380" s="11">
        <f>IF(COUNTA($A380:$K380)=0,"",IF(AND($L380="SI",$M380="NO"),IFERROR($H380,0),0))</f>
        <v/>
      </c>
      <c r="O380" s="9">
        <f>IF(COUNTA($A380:$K380)=0,"",IF($M380="SI","CUFE o factura duplicada dentro del reporte; no se suma dos veces",IF(IFERROR($H380,0)&lt;=0,"DIAN reporta valor susceptible 0",IF($L380="NO",IFERROR(LOOKUP(2,1/((LISTS!$M$2:$M$13&lt;&gt;"")*ISNUMBER(SEARCH(LISTS!$M$2:$M$13,$I380))),LISTS!$O$2:$O$13),"Medio de pago no elegible o no identificado por DIAN"),"Apta automaticamente por pago electronico y base positiva"))))</f>
        <v/>
      </c>
    </row>
    <row r="381">
      <c r="A381" s="9" t="n"/>
      <c r="B381" s="9" t="n"/>
      <c r="C381" s="12" t="n"/>
      <c r="D381" s="11" t="n"/>
      <c r="E381" s="11" t="n"/>
      <c r="F381" s="11" t="n"/>
      <c r="G381" s="11" t="n"/>
      <c r="H381" s="11" t="n"/>
      <c r="I381" s="9" t="n"/>
      <c r="J381" s="9" t="n"/>
      <c r="K381" s="9" t="n"/>
      <c r="L381" s="9">
        <f>IF(COUNTA($A381:$K381)=0,"",IF(AND(IFERROR($H381,0)&gt;0,LEN(TRIM($K381&amp;""))&gt;0,IFERROR(LOOKUP(2,1/((LISTS!$M$2:$M$13&lt;&gt;"")*ISNUMBER(SEARCH(LISTS!$M$2:$M$13,$I381))),LISTS!$N$2:$N$13),"NO")="SI"),"SI","NO"))</f>
        <v/>
      </c>
      <c r="M381" s="9">
        <f>IF(COUNTA($A381:$K381)=0,"",IF($K381&lt;&gt;"",IF(COUNTIF($K$19:$K381,$K381)&gt;1,"SI","NO"),IF(COUNTIFS($A$19:$A381,$A381,$C$19:$C381,$C381,$J$19:$J381,$J381,$D$19:$D381,$D381)&gt;1,"SI","NO")))</f>
        <v/>
      </c>
      <c r="N381" s="11">
        <f>IF(COUNTA($A381:$K381)=0,"",IF(AND($L381="SI",$M381="NO"),IFERROR($H381,0),0))</f>
        <v/>
      </c>
      <c r="O381" s="9">
        <f>IF(COUNTA($A381:$K381)=0,"",IF($M381="SI","CUFE o factura duplicada dentro del reporte; no se suma dos veces",IF(IFERROR($H381,0)&lt;=0,"DIAN reporta valor susceptible 0",IF($L381="NO",IFERROR(LOOKUP(2,1/((LISTS!$M$2:$M$13&lt;&gt;"")*ISNUMBER(SEARCH(LISTS!$M$2:$M$13,$I381))),LISTS!$O$2:$O$13),"Medio de pago no elegible o no identificado por DIAN"),"Apta automaticamente por pago electronico y base positiva"))))</f>
        <v/>
      </c>
    </row>
    <row r="382">
      <c r="A382" s="9" t="n"/>
      <c r="B382" s="9" t="n"/>
      <c r="C382" s="12" t="n"/>
      <c r="D382" s="11" t="n"/>
      <c r="E382" s="11" t="n"/>
      <c r="F382" s="11" t="n"/>
      <c r="G382" s="11" t="n"/>
      <c r="H382" s="11" t="n"/>
      <c r="I382" s="9" t="n"/>
      <c r="J382" s="9" t="n"/>
      <c r="K382" s="9" t="n"/>
      <c r="L382" s="9">
        <f>IF(COUNTA($A382:$K382)=0,"",IF(AND(IFERROR($H382,0)&gt;0,LEN(TRIM($K382&amp;""))&gt;0,IFERROR(LOOKUP(2,1/((LISTS!$M$2:$M$13&lt;&gt;"")*ISNUMBER(SEARCH(LISTS!$M$2:$M$13,$I382))),LISTS!$N$2:$N$13),"NO")="SI"),"SI","NO"))</f>
        <v/>
      </c>
      <c r="M382" s="9">
        <f>IF(COUNTA($A382:$K382)=0,"",IF($K382&lt;&gt;"",IF(COUNTIF($K$19:$K382,$K382)&gt;1,"SI","NO"),IF(COUNTIFS($A$19:$A382,$A382,$C$19:$C382,$C382,$J$19:$J382,$J382,$D$19:$D382,$D382)&gt;1,"SI","NO")))</f>
        <v/>
      </c>
      <c r="N382" s="11">
        <f>IF(COUNTA($A382:$K382)=0,"",IF(AND($L382="SI",$M382="NO"),IFERROR($H382,0),0))</f>
        <v/>
      </c>
      <c r="O382" s="9">
        <f>IF(COUNTA($A382:$K382)=0,"",IF($M382="SI","CUFE o factura duplicada dentro del reporte; no se suma dos veces",IF(IFERROR($H382,0)&lt;=0,"DIAN reporta valor susceptible 0",IF($L382="NO",IFERROR(LOOKUP(2,1/((LISTS!$M$2:$M$13&lt;&gt;"")*ISNUMBER(SEARCH(LISTS!$M$2:$M$13,$I382))),LISTS!$O$2:$O$13),"Medio de pago no elegible o no identificado por DIAN"),"Apta automaticamente por pago electronico y base positiva"))))</f>
        <v/>
      </c>
    </row>
    <row r="383">
      <c r="A383" s="9" t="n"/>
      <c r="B383" s="9" t="n"/>
      <c r="C383" s="12" t="n"/>
      <c r="D383" s="11" t="n"/>
      <c r="E383" s="11" t="n"/>
      <c r="F383" s="11" t="n"/>
      <c r="G383" s="11" t="n"/>
      <c r="H383" s="11" t="n"/>
      <c r="I383" s="9" t="n"/>
      <c r="J383" s="9" t="n"/>
      <c r="K383" s="9" t="n"/>
      <c r="L383" s="9">
        <f>IF(COUNTA($A383:$K383)=0,"",IF(AND(IFERROR($H383,0)&gt;0,LEN(TRIM($K383&amp;""))&gt;0,IFERROR(LOOKUP(2,1/((LISTS!$M$2:$M$13&lt;&gt;"")*ISNUMBER(SEARCH(LISTS!$M$2:$M$13,$I383))),LISTS!$N$2:$N$13),"NO")="SI"),"SI","NO"))</f>
        <v/>
      </c>
      <c r="M383" s="9">
        <f>IF(COUNTA($A383:$K383)=0,"",IF($K383&lt;&gt;"",IF(COUNTIF($K$19:$K383,$K383)&gt;1,"SI","NO"),IF(COUNTIFS($A$19:$A383,$A383,$C$19:$C383,$C383,$J$19:$J383,$J383,$D$19:$D383,$D383)&gt;1,"SI","NO")))</f>
        <v/>
      </c>
      <c r="N383" s="11">
        <f>IF(COUNTA($A383:$K383)=0,"",IF(AND($L383="SI",$M383="NO"),IFERROR($H383,0),0))</f>
        <v/>
      </c>
      <c r="O383" s="9">
        <f>IF(COUNTA($A383:$K383)=0,"",IF($M383="SI","CUFE o factura duplicada dentro del reporte; no se suma dos veces",IF(IFERROR($H383,0)&lt;=0,"DIAN reporta valor susceptible 0",IF($L383="NO",IFERROR(LOOKUP(2,1/((LISTS!$M$2:$M$13&lt;&gt;"")*ISNUMBER(SEARCH(LISTS!$M$2:$M$13,$I383))),LISTS!$O$2:$O$13),"Medio de pago no elegible o no identificado por DIAN"),"Apta automaticamente por pago electronico y base positiva"))))</f>
        <v/>
      </c>
    </row>
    <row r="384">
      <c r="A384" s="9" t="n"/>
      <c r="B384" s="9" t="n"/>
      <c r="C384" s="12" t="n"/>
      <c r="D384" s="11" t="n"/>
      <c r="E384" s="11" t="n"/>
      <c r="F384" s="11" t="n"/>
      <c r="G384" s="11" t="n"/>
      <c r="H384" s="11" t="n"/>
      <c r="I384" s="9" t="n"/>
      <c r="J384" s="9" t="n"/>
      <c r="K384" s="9" t="n"/>
      <c r="L384" s="9">
        <f>IF(COUNTA($A384:$K384)=0,"",IF(AND(IFERROR($H384,0)&gt;0,LEN(TRIM($K384&amp;""))&gt;0,IFERROR(LOOKUP(2,1/((LISTS!$M$2:$M$13&lt;&gt;"")*ISNUMBER(SEARCH(LISTS!$M$2:$M$13,$I384))),LISTS!$N$2:$N$13),"NO")="SI"),"SI","NO"))</f>
        <v/>
      </c>
      <c r="M384" s="9">
        <f>IF(COUNTA($A384:$K384)=0,"",IF($K384&lt;&gt;"",IF(COUNTIF($K$19:$K384,$K384)&gt;1,"SI","NO"),IF(COUNTIFS($A$19:$A384,$A384,$C$19:$C384,$C384,$J$19:$J384,$J384,$D$19:$D384,$D384)&gt;1,"SI","NO")))</f>
        <v/>
      </c>
      <c r="N384" s="11">
        <f>IF(COUNTA($A384:$K384)=0,"",IF(AND($L384="SI",$M384="NO"),IFERROR($H384,0),0))</f>
        <v/>
      </c>
      <c r="O384" s="9">
        <f>IF(COUNTA($A384:$K384)=0,"",IF($M384="SI","CUFE o factura duplicada dentro del reporte; no se suma dos veces",IF(IFERROR($H384,0)&lt;=0,"DIAN reporta valor susceptible 0",IF($L384="NO",IFERROR(LOOKUP(2,1/((LISTS!$M$2:$M$13&lt;&gt;"")*ISNUMBER(SEARCH(LISTS!$M$2:$M$13,$I384))),LISTS!$O$2:$O$13),"Medio de pago no elegible o no identificado por DIAN"),"Apta automaticamente por pago electronico y base positiva"))))</f>
        <v/>
      </c>
    </row>
    <row r="385">
      <c r="A385" s="9" t="n"/>
      <c r="B385" s="9" t="n"/>
      <c r="C385" s="12" t="n"/>
      <c r="D385" s="11" t="n"/>
      <c r="E385" s="11" t="n"/>
      <c r="F385" s="11" t="n"/>
      <c r="G385" s="11" t="n"/>
      <c r="H385" s="11" t="n"/>
      <c r="I385" s="9" t="n"/>
      <c r="J385" s="9" t="n"/>
      <c r="K385" s="9" t="n"/>
      <c r="L385" s="9">
        <f>IF(COUNTA($A385:$K385)=0,"",IF(AND(IFERROR($H385,0)&gt;0,LEN(TRIM($K385&amp;""))&gt;0,IFERROR(LOOKUP(2,1/((LISTS!$M$2:$M$13&lt;&gt;"")*ISNUMBER(SEARCH(LISTS!$M$2:$M$13,$I385))),LISTS!$N$2:$N$13),"NO")="SI"),"SI","NO"))</f>
        <v/>
      </c>
      <c r="M385" s="9">
        <f>IF(COUNTA($A385:$K385)=0,"",IF($K385&lt;&gt;"",IF(COUNTIF($K$19:$K385,$K385)&gt;1,"SI","NO"),IF(COUNTIFS($A$19:$A385,$A385,$C$19:$C385,$C385,$J$19:$J385,$J385,$D$19:$D385,$D385)&gt;1,"SI","NO")))</f>
        <v/>
      </c>
      <c r="N385" s="11">
        <f>IF(COUNTA($A385:$K385)=0,"",IF(AND($L385="SI",$M385="NO"),IFERROR($H385,0),0))</f>
        <v/>
      </c>
      <c r="O385" s="9">
        <f>IF(COUNTA($A385:$K385)=0,"",IF($M385="SI","CUFE o factura duplicada dentro del reporte; no se suma dos veces",IF(IFERROR($H385,0)&lt;=0,"DIAN reporta valor susceptible 0",IF($L385="NO",IFERROR(LOOKUP(2,1/((LISTS!$M$2:$M$13&lt;&gt;"")*ISNUMBER(SEARCH(LISTS!$M$2:$M$13,$I385))),LISTS!$O$2:$O$13),"Medio de pago no elegible o no identificado por DIAN"),"Apta automaticamente por pago electronico y base positiva"))))</f>
        <v/>
      </c>
    </row>
    <row r="386">
      <c r="A386" s="9" t="n"/>
      <c r="B386" s="9" t="n"/>
      <c r="C386" s="12" t="n"/>
      <c r="D386" s="11" t="n"/>
      <c r="E386" s="11" t="n"/>
      <c r="F386" s="11" t="n"/>
      <c r="G386" s="11" t="n"/>
      <c r="H386" s="11" t="n"/>
      <c r="I386" s="9" t="n"/>
      <c r="J386" s="9" t="n"/>
      <c r="K386" s="9" t="n"/>
      <c r="L386" s="9">
        <f>IF(COUNTA($A386:$K386)=0,"",IF(AND(IFERROR($H386,0)&gt;0,LEN(TRIM($K386&amp;""))&gt;0,IFERROR(LOOKUP(2,1/((LISTS!$M$2:$M$13&lt;&gt;"")*ISNUMBER(SEARCH(LISTS!$M$2:$M$13,$I386))),LISTS!$N$2:$N$13),"NO")="SI"),"SI","NO"))</f>
        <v/>
      </c>
      <c r="M386" s="9">
        <f>IF(COUNTA($A386:$K386)=0,"",IF($K386&lt;&gt;"",IF(COUNTIF($K$19:$K386,$K386)&gt;1,"SI","NO"),IF(COUNTIFS($A$19:$A386,$A386,$C$19:$C386,$C386,$J$19:$J386,$J386,$D$19:$D386,$D386)&gt;1,"SI","NO")))</f>
        <v/>
      </c>
      <c r="N386" s="11">
        <f>IF(COUNTA($A386:$K386)=0,"",IF(AND($L386="SI",$M386="NO"),IFERROR($H386,0),0))</f>
        <v/>
      </c>
      <c r="O386" s="9">
        <f>IF(COUNTA($A386:$K386)=0,"",IF($M386="SI","CUFE o factura duplicada dentro del reporte; no se suma dos veces",IF(IFERROR($H386,0)&lt;=0,"DIAN reporta valor susceptible 0",IF($L386="NO",IFERROR(LOOKUP(2,1/((LISTS!$M$2:$M$13&lt;&gt;"")*ISNUMBER(SEARCH(LISTS!$M$2:$M$13,$I386))),LISTS!$O$2:$O$13),"Medio de pago no elegible o no identificado por DIAN"),"Apta automaticamente por pago electronico y base positiva"))))</f>
        <v/>
      </c>
    </row>
    <row r="387">
      <c r="A387" s="9" t="n"/>
      <c r="B387" s="9" t="n"/>
      <c r="C387" s="12" t="n"/>
      <c r="D387" s="11" t="n"/>
      <c r="E387" s="11" t="n"/>
      <c r="F387" s="11" t="n"/>
      <c r="G387" s="11" t="n"/>
      <c r="H387" s="11" t="n"/>
      <c r="I387" s="9" t="n"/>
      <c r="J387" s="9" t="n"/>
      <c r="K387" s="9" t="n"/>
      <c r="L387" s="9">
        <f>IF(COUNTA($A387:$K387)=0,"",IF(AND(IFERROR($H387,0)&gt;0,LEN(TRIM($K387&amp;""))&gt;0,IFERROR(LOOKUP(2,1/((LISTS!$M$2:$M$13&lt;&gt;"")*ISNUMBER(SEARCH(LISTS!$M$2:$M$13,$I387))),LISTS!$N$2:$N$13),"NO")="SI"),"SI","NO"))</f>
        <v/>
      </c>
      <c r="M387" s="9">
        <f>IF(COUNTA($A387:$K387)=0,"",IF($K387&lt;&gt;"",IF(COUNTIF($K$19:$K387,$K387)&gt;1,"SI","NO"),IF(COUNTIFS($A$19:$A387,$A387,$C$19:$C387,$C387,$J$19:$J387,$J387,$D$19:$D387,$D387)&gt;1,"SI","NO")))</f>
        <v/>
      </c>
      <c r="N387" s="11">
        <f>IF(COUNTA($A387:$K387)=0,"",IF(AND($L387="SI",$M387="NO"),IFERROR($H387,0),0))</f>
        <v/>
      </c>
      <c r="O387" s="9">
        <f>IF(COUNTA($A387:$K387)=0,"",IF($M387="SI","CUFE o factura duplicada dentro del reporte; no se suma dos veces",IF(IFERROR($H387,0)&lt;=0,"DIAN reporta valor susceptible 0",IF($L387="NO",IFERROR(LOOKUP(2,1/((LISTS!$M$2:$M$13&lt;&gt;"")*ISNUMBER(SEARCH(LISTS!$M$2:$M$13,$I387))),LISTS!$O$2:$O$13),"Medio de pago no elegible o no identificado por DIAN"),"Apta automaticamente por pago electronico y base positiva"))))</f>
        <v/>
      </c>
    </row>
    <row r="388">
      <c r="A388" s="9" t="n"/>
      <c r="B388" s="9" t="n"/>
      <c r="C388" s="12" t="n"/>
      <c r="D388" s="11" t="n"/>
      <c r="E388" s="11" t="n"/>
      <c r="F388" s="11" t="n"/>
      <c r="G388" s="11" t="n"/>
      <c r="H388" s="11" t="n"/>
      <c r="I388" s="9" t="n"/>
      <c r="J388" s="9" t="n"/>
      <c r="K388" s="9" t="n"/>
      <c r="L388" s="9">
        <f>IF(COUNTA($A388:$K388)=0,"",IF(AND(IFERROR($H388,0)&gt;0,LEN(TRIM($K388&amp;""))&gt;0,IFERROR(LOOKUP(2,1/((LISTS!$M$2:$M$13&lt;&gt;"")*ISNUMBER(SEARCH(LISTS!$M$2:$M$13,$I388))),LISTS!$N$2:$N$13),"NO")="SI"),"SI","NO"))</f>
        <v/>
      </c>
      <c r="M388" s="9">
        <f>IF(COUNTA($A388:$K388)=0,"",IF($K388&lt;&gt;"",IF(COUNTIF($K$19:$K388,$K388)&gt;1,"SI","NO"),IF(COUNTIFS($A$19:$A388,$A388,$C$19:$C388,$C388,$J$19:$J388,$J388,$D$19:$D388,$D388)&gt;1,"SI","NO")))</f>
        <v/>
      </c>
      <c r="N388" s="11">
        <f>IF(COUNTA($A388:$K388)=0,"",IF(AND($L388="SI",$M388="NO"),IFERROR($H388,0),0))</f>
        <v/>
      </c>
      <c r="O388" s="9">
        <f>IF(COUNTA($A388:$K388)=0,"",IF($M388="SI","CUFE o factura duplicada dentro del reporte; no se suma dos veces",IF(IFERROR($H388,0)&lt;=0,"DIAN reporta valor susceptible 0",IF($L388="NO",IFERROR(LOOKUP(2,1/((LISTS!$M$2:$M$13&lt;&gt;"")*ISNUMBER(SEARCH(LISTS!$M$2:$M$13,$I388))),LISTS!$O$2:$O$13),"Medio de pago no elegible o no identificado por DIAN"),"Apta automaticamente por pago electronico y base positiva"))))</f>
        <v/>
      </c>
    </row>
    <row r="389">
      <c r="A389" s="9" t="n"/>
      <c r="B389" s="9" t="n"/>
      <c r="C389" s="12" t="n"/>
      <c r="D389" s="11" t="n"/>
      <c r="E389" s="11" t="n"/>
      <c r="F389" s="11" t="n"/>
      <c r="G389" s="11" t="n"/>
      <c r="H389" s="11" t="n"/>
      <c r="I389" s="9" t="n"/>
      <c r="J389" s="9" t="n"/>
      <c r="K389" s="9" t="n"/>
      <c r="L389" s="9">
        <f>IF(COUNTA($A389:$K389)=0,"",IF(AND(IFERROR($H389,0)&gt;0,LEN(TRIM($K389&amp;""))&gt;0,IFERROR(LOOKUP(2,1/((LISTS!$M$2:$M$13&lt;&gt;"")*ISNUMBER(SEARCH(LISTS!$M$2:$M$13,$I389))),LISTS!$N$2:$N$13),"NO")="SI"),"SI","NO"))</f>
        <v/>
      </c>
      <c r="M389" s="9">
        <f>IF(COUNTA($A389:$K389)=0,"",IF($K389&lt;&gt;"",IF(COUNTIF($K$19:$K389,$K389)&gt;1,"SI","NO"),IF(COUNTIFS($A$19:$A389,$A389,$C$19:$C389,$C389,$J$19:$J389,$J389,$D$19:$D389,$D389)&gt;1,"SI","NO")))</f>
        <v/>
      </c>
      <c r="N389" s="11">
        <f>IF(COUNTA($A389:$K389)=0,"",IF(AND($L389="SI",$M389="NO"),IFERROR($H389,0),0))</f>
        <v/>
      </c>
      <c r="O389" s="9">
        <f>IF(COUNTA($A389:$K389)=0,"",IF($M389="SI","CUFE o factura duplicada dentro del reporte; no se suma dos veces",IF(IFERROR($H389,0)&lt;=0,"DIAN reporta valor susceptible 0",IF($L389="NO",IFERROR(LOOKUP(2,1/((LISTS!$M$2:$M$13&lt;&gt;"")*ISNUMBER(SEARCH(LISTS!$M$2:$M$13,$I389))),LISTS!$O$2:$O$13),"Medio de pago no elegible o no identificado por DIAN"),"Apta automaticamente por pago electronico y base positiva"))))</f>
        <v/>
      </c>
    </row>
    <row r="390">
      <c r="A390" s="9" t="n"/>
      <c r="B390" s="9" t="n"/>
      <c r="C390" s="12" t="n"/>
      <c r="D390" s="11" t="n"/>
      <c r="E390" s="11" t="n"/>
      <c r="F390" s="11" t="n"/>
      <c r="G390" s="11" t="n"/>
      <c r="H390" s="11" t="n"/>
      <c r="I390" s="9" t="n"/>
      <c r="J390" s="9" t="n"/>
      <c r="K390" s="9" t="n"/>
      <c r="L390" s="9">
        <f>IF(COUNTA($A390:$K390)=0,"",IF(AND(IFERROR($H390,0)&gt;0,LEN(TRIM($K390&amp;""))&gt;0,IFERROR(LOOKUP(2,1/((LISTS!$M$2:$M$13&lt;&gt;"")*ISNUMBER(SEARCH(LISTS!$M$2:$M$13,$I390))),LISTS!$N$2:$N$13),"NO")="SI"),"SI","NO"))</f>
        <v/>
      </c>
      <c r="M390" s="9">
        <f>IF(COUNTA($A390:$K390)=0,"",IF($K390&lt;&gt;"",IF(COUNTIF($K$19:$K390,$K390)&gt;1,"SI","NO"),IF(COUNTIFS($A$19:$A390,$A390,$C$19:$C390,$C390,$J$19:$J390,$J390,$D$19:$D390,$D390)&gt;1,"SI","NO")))</f>
        <v/>
      </c>
      <c r="N390" s="11">
        <f>IF(COUNTA($A390:$K390)=0,"",IF(AND($L390="SI",$M390="NO"),IFERROR($H390,0),0))</f>
        <v/>
      </c>
      <c r="O390" s="9">
        <f>IF(COUNTA($A390:$K390)=0,"",IF($M390="SI","CUFE o factura duplicada dentro del reporte; no se suma dos veces",IF(IFERROR($H390,0)&lt;=0,"DIAN reporta valor susceptible 0",IF($L390="NO",IFERROR(LOOKUP(2,1/((LISTS!$M$2:$M$13&lt;&gt;"")*ISNUMBER(SEARCH(LISTS!$M$2:$M$13,$I390))),LISTS!$O$2:$O$13),"Medio de pago no elegible o no identificado por DIAN"),"Apta automaticamente por pago electronico y base positiva"))))</f>
        <v/>
      </c>
    </row>
    <row r="391">
      <c r="A391" s="9" t="n"/>
      <c r="B391" s="9" t="n"/>
      <c r="C391" s="12" t="n"/>
      <c r="D391" s="11" t="n"/>
      <c r="E391" s="11" t="n"/>
      <c r="F391" s="11" t="n"/>
      <c r="G391" s="11" t="n"/>
      <c r="H391" s="11" t="n"/>
      <c r="I391" s="9" t="n"/>
      <c r="J391" s="9" t="n"/>
      <c r="K391" s="9" t="n"/>
      <c r="L391" s="9">
        <f>IF(COUNTA($A391:$K391)=0,"",IF(AND(IFERROR($H391,0)&gt;0,LEN(TRIM($K391&amp;""))&gt;0,IFERROR(LOOKUP(2,1/((LISTS!$M$2:$M$13&lt;&gt;"")*ISNUMBER(SEARCH(LISTS!$M$2:$M$13,$I391))),LISTS!$N$2:$N$13),"NO")="SI"),"SI","NO"))</f>
        <v/>
      </c>
      <c r="M391" s="9">
        <f>IF(COUNTA($A391:$K391)=0,"",IF($K391&lt;&gt;"",IF(COUNTIF($K$19:$K391,$K391)&gt;1,"SI","NO"),IF(COUNTIFS($A$19:$A391,$A391,$C$19:$C391,$C391,$J$19:$J391,$J391,$D$19:$D391,$D391)&gt;1,"SI","NO")))</f>
        <v/>
      </c>
      <c r="N391" s="11">
        <f>IF(COUNTA($A391:$K391)=0,"",IF(AND($L391="SI",$M391="NO"),IFERROR($H391,0),0))</f>
        <v/>
      </c>
      <c r="O391" s="9">
        <f>IF(COUNTA($A391:$K391)=0,"",IF($M391="SI","CUFE o factura duplicada dentro del reporte; no se suma dos veces",IF(IFERROR($H391,0)&lt;=0,"DIAN reporta valor susceptible 0",IF($L391="NO",IFERROR(LOOKUP(2,1/((LISTS!$M$2:$M$13&lt;&gt;"")*ISNUMBER(SEARCH(LISTS!$M$2:$M$13,$I391))),LISTS!$O$2:$O$13),"Medio de pago no elegible o no identificado por DIAN"),"Apta automaticamente por pago electronico y base positiva"))))</f>
        <v/>
      </c>
    </row>
    <row r="392">
      <c r="A392" s="9" t="n"/>
      <c r="B392" s="9" t="n"/>
      <c r="C392" s="12" t="n"/>
      <c r="D392" s="11" t="n"/>
      <c r="E392" s="11" t="n"/>
      <c r="F392" s="11" t="n"/>
      <c r="G392" s="11" t="n"/>
      <c r="H392" s="11" t="n"/>
      <c r="I392" s="9" t="n"/>
      <c r="J392" s="9" t="n"/>
      <c r="K392" s="9" t="n"/>
      <c r="L392" s="9">
        <f>IF(COUNTA($A392:$K392)=0,"",IF(AND(IFERROR($H392,0)&gt;0,LEN(TRIM($K392&amp;""))&gt;0,IFERROR(LOOKUP(2,1/((LISTS!$M$2:$M$13&lt;&gt;"")*ISNUMBER(SEARCH(LISTS!$M$2:$M$13,$I392))),LISTS!$N$2:$N$13),"NO")="SI"),"SI","NO"))</f>
        <v/>
      </c>
      <c r="M392" s="9">
        <f>IF(COUNTA($A392:$K392)=0,"",IF($K392&lt;&gt;"",IF(COUNTIF($K$19:$K392,$K392)&gt;1,"SI","NO"),IF(COUNTIFS($A$19:$A392,$A392,$C$19:$C392,$C392,$J$19:$J392,$J392,$D$19:$D392,$D392)&gt;1,"SI","NO")))</f>
        <v/>
      </c>
      <c r="N392" s="11">
        <f>IF(COUNTA($A392:$K392)=0,"",IF(AND($L392="SI",$M392="NO"),IFERROR($H392,0),0))</f>
        <v/>
      </c>
      <c r="O392" s="9">
        <f>IF(COUNTA($A392:$K392)=0,"",IF($M392="SI","CUFE o factura duplicada dentro del reporte; no se suma dos veces",IF(IFERROR($H392,0)&lt;=0,"DIAN reporta valor susceptible 0",IF($L392="NO",IFERROR(LOOKUP(2,1/((LISTS!$M$2:$M$13&lt;&gt;"")*ISNUMBER(SEARCH(LISTS!$M$2:$M$13,$I392))),LISTS!$O$2:$O$13),"Medio de pago no elegible o no identificado por DIAN"),"Apta automaticamente por pago electronico y base positiva"))))</f>
        <v/>
      </c>
    </row>
    <row r="393">
      <c r="A393" s="9" t="n"/>
      <c r="B393" s="9" t="n"/>
      <c r="C393" s="12" t="n"/>
      <c r="D393" s="11" t="n"/>
      <c r="E393" s="11" t="n"/>
      <c r="F393" s="11" t="n"/>
      <c r="G393" s="11" t="n"/>
      <c r="H393" s="11" t="n"/>
      <c r="I393" s="9" t="n"/>
      <c r="J393" s="9" t="n"/>
      <c r="K393" s="9" t="n"/>
      <c r="L393" s="9">
        <f>IF(COUNTA($A393:$K393)=0,"",IF(AND(IFERROR($H393,0)&gt;0,LEN(TRIM($K393&amp;""))&gt;0,IFERROR(LOOKUP(2,1/((LISTS!$M$2:$M$13&lt;&gt;"")*ISNUMBER(SEARCH(LISTS!$M$2:$M$13,$I393))),LISTS!$N$2:$N$13),"NO")="SI"),"SI","NO"))</f>
        <v/>
      </c>
      <c r="M393" s="9">
        <f>IF(COUNTA($A393:$K393)=0,"",IF($K393&lt;&gt;"",IF(COUNTIF($K$19:$K393,$K393)&gt;1,"SI","NO"),IF(COUNTIFS($A$19:$A393,$A393,$C$19:$C393,$C393,$J$19:$J393,$J393,$D$19:$D393,$D393)&gt;1,"SI","NO")))</f>
        <v/>
      </c>
      <c r="N393" s="11">
        <f>IF(COUNTA($A393:$K393)=0,"",IF(AND($L393="SI",$M393="NO"),IFERROR($H393,0),0))</f>
        <v/>
      </c>
      <c r="O393" s="9">
        <f>IF(COUNTA($A393:$K393)=0,"",IF($M393="SI","CUFE o factura duplicada dentro del reporte; no se suma dos veces",IF(IFERROR($H393,0)&lt;=0,"DIAN reporta valor susceptible 0",IF($L393="NO",IFERROR(LOOKUP(2,1/((LISTS!$M$2:$M$13&lt;&gt;"")*ISNUMBER(SEARCH(LISTS!$M$2:$M$13,$I393))),LISTS!$O$2:$O$13),"Medio de pago no elegible o no identificado por DIAN"),"Apta automaticamente por pago electronico y base positiva"))))</f>
        <v/>
      </c>
    </row>
    <row r="394">
      <c r="A394" s="9" t="n"/>
      <c r="B394" s="9" t="n"/>
      <c r="C394" s="12" t="n"/>
      <c r="D394" s="11" t="n"/>
      <c r="E394" s="11" t="n"/>
      <c r="F394" s="11" t="n"/>
      <c r="G394" s="11" t="n"/>
      <c r="H394" s="11" t="n"/>
      <c r="I394" s="9" t="n"/>
      <c r="J394" s="9" t="n"/>
      <c r="K394" s="9" t="n"/>
      <c r="L394" s="9">
        <f>IF(COUNTA($A394:$K394)=0,"",IF(AND(IFERROR($H394,0)&gt;0,LEN(TRIM($K394&amp;""))&gt;0,IFERROR(LOOKUP(2,1/((LISTS!$M$2:$M$13&lt;&gt;"")*ISNUMBER(SEARCH(LISTS!$M$2:$M$13,$I394))),LISTS!$N$2:$N$13),"NO")="SI"),"SI","NO"))</f>
        <v/>
      </c>
      <c r="M394" s="9">
        <f>IF(COUNTA($A394:$K394)=0,"",IF($K394&lt;&gt;"",IF(COUNTIF($K$19:$K394,$K394)&gt;1,"SI","NO"),IF(COUNTIFS($A$19:$A394,$A394,$C$19:$C394,$C394,$J$19:$J394,$J394,$D$19:$D394,$D394)&gt;1,"SI","NO")))</f>
        <v/>
      </c>
      <c r="N394" s="11">
        <f>IF(COUNTA($A394:$K394)=0,"",IF(AND($L394="SI",$M394="NO"),IFERROR($H394,0),0))</f>
        <v/>
      </c>
      <c r="O394" s="9">
        <f>IF(COUNTA($A394:$K394)=0,"",IF($M394="SI","CUFE o factura duplicada dentro del reporte; no se suma dos veces",IF(IFERROR($H394,0)&lt;=0,"DIAN reporta valor susceptible 0",IF($L394="NO",IFERROR(LOOKUP(2,1/((LISTS!$M$2:$M$13&lt;&gt;"")*ISNUMBER(SEARCH(LISTS!$M$2:$M$13,$I394))),LISTS!$O$2:$O$13),"Medio de pago no elegible o no identificado por DIAN"),"Apta automaticamente por pago electronico y base positiva"))))</f>
        <v/>
      </c>
    </row>
    <row r="395">
      <c r="A395" s="9" t="n"/>
      <c r="B395" s="9" t="n"/>
      <c r="C395" s="12" t="n"/>
      <c r="D395" s="11" t="n"/>
      <c r="E395" s="11" t="n"/>
      <c r="F395" s="11" t="n"/>
      <c r="G395" s="11" t="n"/>
      <c r="H395" s="11" t="n"/>
      <c r="I395" s="9" t="n"/>
      <c r="J395" s="9" t="n"/>
      <c r="K395" s="9" t="n"/>
      <c r="L395" s="9">
        <f>IF(COUNTA($A395:$K395)=0,"",IF(AND(IFERROR($H395,0)&gt;0,LEN(TRIM($K395&amp;""))&gt;0,IFERROR(LOOKUP(2,1/((LISTS!$M$2:$M$13&lt;&gt;"")*ISNUMBER(SEARCH(LISTS!$M$2:$M$13,$I395))),LISTS!$N$2:$N$13),"NO")="SI"),"SI","NO"))</f>
        <v/>
      </c>
      <c r="M395" s="9">
        <f>IF(COUNTA($A395:$K395)=0,"",IF($K395&lt;&gt;"",IF(COUNTIF($K$19:$K395,$K395)&gt;1,"SI","NO"),IF(COUNTIFS($A$19:$A395,$A395,$C$19:$C395,$C395,$J$19:$J395,$J395,$D$19:$D395,$D395)&gt;1,"SI","NO")))</f>
        <v/>
      </c>
      <c r="N395" s="11">
        <f>IF(COUNTA($A395:$K395)=0,"",IF(AND($L395="SI",$M395="NO"),IFERROR($H395,0),0))</f>
        <v/>
      </c>
      <c r="O395" s="9">
        <f>IF(COUNTA($A395:$K395)=0,"",IF($M395="SI","CUFE o factura duplicada dentro del reporte; no se suma dos veces",IF(IFERROR($H395,0)&lt;=0,"DIAN reporta valor susceptible 0",IF($L395="NO",IFERROR(LOOKUP(2,1/((LISTS!$M$2:$M$13&lt;&gt;"")*ISNUMBER(SEARCH(LISTS!$M$2:$M$13,$I395))),LISTS!$O$2:$O$13),"Medio de pago no elegible o no identificado por DIAN"),"Apta automaticamente por pago electronico y base positiva"))))</f>
        <v/>
      </c>
    </row>
    <row r="396">
      <c r="A396" s="9" t="n"/>
      <c r="B396" s="9" t="n"/>
      <c r="C396" s="12" t="n"/>
      <c r="D396" s="11" t="n"/>
      <c r="E396" s="11" t="n"/>
      <c r="F396" s="11" t="n"/>
      <c r="G396" s="11" t="n"/>
      <c r="H396" s="11" t="n"/>
      <c r="I396" s="9" t="n"/>
      <c r="J396" s="9" t="n"/>
      <c r="K396" s="9" t="n"/>
      <c r="L396" s="9">
        <f>IF(COUNTA($A396:$K396)=0,"",IF(AND(IFERROR($H396,0)&gt;0,LEN(TRIM($K396&amp;""))&gt;0,IFERROR(LOOKUP(2,1/((LISTS!$M$2:$M$13&lt;&gt;"")*ISNUMBER(SEARCH(LISTS!$M$2:$M$13,$I396))),LISTS!$N$2:$N$13),"NO")="SI"),"SI","NO"))</f>
        <v/>
      </c>
      <c r="M396" s="9">
        <f>IF(COUNTA($A396:$K396)=0,"",IF($K396&lt;&gt;"",IF(COUNTIF($K$19:$K396,$K396)&gt;1,"SI","NO"),IF(COUNTIFS($A$19:$A396,$A396,$C$19:$C396,$C396,$J$19:$J396,$J396,$D$19:$D396,$D396)&gt;1,"SI","NO")))</f>
        <v/>
      </c>
      <c r="N396" s="11">
        <f>IF(COUNTA($A396:$K396)=0,"",IF(AND($L396="SI",$M396="NO"),IFERROR($H396,0),0))</f>
        <v/>
      </c>
      <c r="O396" s="9">
        <f>IF(COUNTA($A396:$K396)=0,"",IF($M396="SI","CUFE o factura duplicada dentro del reporte; no se suma dos veces",IF(IFERROR($H396,0)&lt;=0,"DIAN reporta valor susceptible 0",IF($L396="NO",IFERROR(LOOKUP(2,1/((LISTS!$M$2:$M$13&lt;&gt;"")*ISNUMBER(SEARCH(LISTS!$M$2:$M$13,$I396))),LISTS!$O$2:$O$13),"Medio de pago no elegible o no identificado por DIAN"),"Apta automaticamente por pago electronico y base positiva"))))</f>
        <v/>
      </c>
    </row>
    <row r="397">
      <c r="A397" s="9" t="n"/>
      <c r="B397" s="9" t="n"/>
      <c r="C397" s="12" t="n"/>
      <c r="D397" s="11" t="n"/>
      <c r="E397" s="11" t="n"/>
      <c r="F397" s="11" t="n"/>
      <c r="G397" s="11" t="n"/>
      <c r="H397" s="11" t="n"/>
      <c r="I397" s="9" t="n"/>
      <c r="J397" s="9" t="n"/>
      <c r="K397" s="9" t="n"/>
      <c r="L397" s="9">
        <f>IF(COUNTA($A397:$K397)=0,"",IF(AND(IFERROR($H397,0)&gt;0,LEN(TRIM($K397&amp;""))&gt;0,IFERROR(LOOKUP(2,1/((LISTS!$M$2:$M$13&lt;&gt;"")*ISNUMBER(SEARCH(LISTS!$M$2:$M$13,$I397))),LISTS!$N$2:$N$13),"NO")="SI"),"SI","NO"))</f>
        <v/>
      </c>
      <c r="M397" s="9">
        <f>IF(COUNTA($A397:$K397)=0,"",IF($K397&lt;&gt;"",IF(COUNTIF($K$19:$K397,$K397)&gt;1,"SI","NO"),IF(COUNTIFS($A$19:$A397,$A397,$C$19:$C397,$C397,$J$19:$J397,$J397,$D$19:$D397,$D397)&gt;1,"SI","NO")))</f>
        <v/>
      </c>
      <c r="N397" s="11">
        <f>IF(COUNTA($A397:$K397)=0,"",IF(AND($L397="SI",$M397="NO"),IFERROR($H397,0),0))</f>
        <v/>
      </c>
      <c r="O397" s="9">
        <f>IF(COUNTA($A397:$K397)=0,"",IF($M397="SI","CUFE o factura duplicada dentro del reporte; no se suma dos veces",IF(IFERROR($H397,0)&lt;=0,"DIAN reporta valor susceptible 0",IF($L397="NO",IFERROR(LOOKUP(2,1/((LISTS!$M$2:$M$13&lt;&gt;"")*ISNUMBER(SEARCH(LISTS!$M$2:$M$13,$I397))),LISTS!$O$2:$O$13),"Medio de pago no elegible o no identificado por DIAN"),"Apta automaticamente por pago electronico y base positiva"))))</f>
        <v/>
      </c>
    </row>
    <row r="398">
      <c r="A398" s="9" t="n"/>
      <c r="B398" s="9" t="n"/>
      <c r="C398" s="12" t="n"/>
      <c r="D398" s="11" t="n"/>
      <c r="E398" s="11" t="n"/>
      <c r="F398" s="11" t="n"/>
      <c r="G398" s="11" t="n"/>
      <c r="H398" s="11" t="n"/>
      <c r="I398" s="9" t="n"/>
      <c r="J398" s="9" t="n"/>
      <c r="K398" s="9" t="n"/>
      <c r="L398" s="9">
        <f>IF(COUNTA($A398:$K398)=0,"",IF(AND(IFERROR($H398,0)&gt;0,LEN(TRIM($K398&amp;""))&gt;0,IFERROR(LOOKUP(2,1/((LISTS!$M$2:$M$13&lt;&gt;"")*ISNUMBER(SEARCH(LISTS!$M$2:$M$13,$I398))),LISTS!$N$2:$N$13),"NO")="SI"),"SI","NO"))</f>
        <v/>
      </c>
      <c r="M398" s="9">
        <f>IF(COUNTA($A398:$K398)=0,"",IF($K398&lt;&gt;"",IF(COUNTIF($K$19:$K398,$K398)&gt;1,"SI","NO"),IF(COUNTIFS($A$19:$A398,$A398,$C$19:$C398,$C398,$J$19:$J398,$J398,$D$19:$D398,$D398)&gt;1,"SI","NO")))</f>
        <v/>
      </c>
      <c r="N398" s="11">
        <f>IF(COUNTA($A398:$K398)=0,"",IF(AND($L398="SI",$M398="NO"),IFERROR($H398,0),0))</f>
        <v/>
      </c>
      <c r="O398" s="9">
        <f>IF(COUNTA($A398:$K398)=0,"",IF($M398="SI","CUFE o factura duplicada dentro del reporte; no se suma dos veces",IF(IFERROR($H398,0)&lt;=0,"DIAN reporta valor susceptible 0",IF($L398="NO",IFERROR(LOOKUP(2,1/((LISTS!$M$2:$M$13&lt;&gt;"")*ISNUMBER(SEARCH(LISTS!$M$2:$M$13,$I398))),LISTS!$O$2:$O$13),"Medio de pago no elegible o no identificado por DIAN"),"Apta automaticamente por pago electronico y base positiva"))))</f>
        <v/>
      </c>
    </row>
    <row r="399">
      <c r="A399" s="9" t="n"/>
      <c r="B399" s="9" t="n"/>
      <c r="C399" s="12" t="n"/>
      <c r="D399" s="11" t="n"/>
      <c r="E399" s="11" t="n"/>
      <c r="F399" s="11" t="n"/>
      <c r="G399" s="11" t="n"/>
      <c r="H399" s="11" t="n"/>
      <c r="I399" s="9" t="n"/>
      <c r="J399" s="9" t="n"/>
      <c r="K399" s="9" t="n"/>
      <c r="L399" s="9">
        <f>IF(COUNTA($A399:$K399)=0,"",IF(AND(IFERROR($H399,0)&gt;0,LEN(TRIM($K399&amp;""))&gt;0,IFERROR(LOOKUP(2,1/((LISTS!$M$2:$M$13&lt;&gt;"")*ISNUMBER(SEARCH(LISTS!$M$2:$M$13,$I399))),LISTS!$N$2:$N$13),"NO")="SI"),"SI","NO"))</f>
        <v/>
      </c>
      <c r="M399" s="9">
        <f>IF(COUNTA($A399:$K399)=0,"",IF($K399&lt;&gt;"",IF(COUNTIF($K$19:$K399,$K399)&gt;1,"SI","NO"),IF(COUNTIFS($A$19:$A399,$A399,$C$19:$C399,$C399,$J$19:$J399,$J399,$D$19:$D399,$D399)&gt;1,"SI","NO")))</f>
        <v/>
      </c>
      <c r="N399" s="11">
        <f>IF(COUNTA($A399:$K399)=0,"",IF(AND($L399="SI",$M399="NO"),IFERROR($H399,0),0))</f>
        <v/>
      </c>
      <c r="O399" s="9">
        <f>IF(COUNTA($A399:$K399)=0,"",IF($M399="SI","CUFE o factura duplicada dentro del reporte; no se suma dos veces",IF(IFERROR($H399,0)&lt;=0,"DIAN reporta valor susceptible 0",IF($L399="NO",IFERROR(LOOKUP(2,1/((LISTS!$M$2:$M$13&lt;&gt;"")*ISNUMBER(SEARCH(LISTS!$M$2:$M$13,$I399))),LISTS!$O$2:$O$13),"Medio de pago no elegible o no identificado por DIAN"),"Apta automaticamente por pago electronico y base positiva"))))</f>
        <v/>
      </c>
    </row>
    <row r="400">
      <c r="A400" s="9" t="n"/>
      <c r="B400" s="9" t="n"/>
      <c r="C400" s="12" t="n"/>
      <c r="D400" s="11" t="n"/>
      <c r="E400" s="11" t="n"/>
      <c r="F400" s="11" t="n"/>
      <c r="G400" s="11" t="n"/>
      <c r="H400" s="11" t="n"/>
      <c r="I400" s="9" t="n"/>
      <c r="J400" s="9" t="n"/>
      <c r="K400" s="9" t="n"/>
      <c r="L400" s="9">
        <f>IF(COUNTA($A400:$K400)=0,"",IF(AND(IFERROR($H400,0)&gt;0,LEN(TRIM($K400&amp;""))&gt;0,IFERROR(LOOKUP(2,1/((LISTS!$M$2:$M$13&lt;&gt;"")*ISNUMBER(SEARCH(LISTS!$M$2:$M$13,$I400))),LISTS!$N$2:$N$13),"NO")="SI"),"SI","NO"))</f>
        <v/>
      </c>
      <c r="M400" s="9">
        <f>IF(COUNTA($A400:$K400)=0,"",IF($K400&lt;&gt;"",IF(COUNTIF($K$19:$K400,$K400)&gt;1,"SI","NO"),IF(COUNTIFS($A$19:$A400,$A400,$C$19:$C400,$C400,$J$19:$J400,$J400,$D$19:$D400,$D400)&gt;1,"SI","NO")))</f>
        <v/>
      </c>
      <c r="N400" s="11">
        <f>IF(COUNTA($A400:$K400)=0,"",IF(AND($L400="SI",$M400="NO"),IFERROR($H400,0),0))</f>
        <v/>
      </c>
      <c r="O400" s="9">
        <f>IF(COUNTA($A400:$K400)=0,"",IF($M400="SI","CUFE o factura duplicada dentro del reporte; no se suma dos veces",IF(IFERROR($H400,0)&lt;=0,"DIAN reporta valor susceptible 0",IF($L400="NO",IFERROR(LOOKUP(2,1/((LISTS!$M$2:$M$13&lt;&gt;"")*ISNUMBER(SEARCH(LISTS!$M$2:$M$13,$I400))),LISTS!$O$2:$O$13),"Medio de pago no elegible o no identificado por DIAN"),"Apta automaticamente por pago electronico y base positiva"))))</f>
        <v/>
      </c>
    </row>
    <row r="401">
      <c r="A401" s="9" t="n"/>
      <c r="B401" s="9" t="n"/>
      <c r="C401" s="12" t="n"/>
      <c r="D401" s="11" t="n"/>
      <c r="E401" s="11" t="n"/>
      <c r="F401" s="11" t="n"/>
      <c r="G401" s="11" t="n"/>
      <c r="H401" s="11" t="n"/>
      <c r="I401" s="9" t="n"/>
      <c r="J401" s="9" t="n"/>
      <c r="K401" s="9" t="n"/>
      <c r="L401" s="9">
        <f>IF(COUNTA($A401:$K401)=0,"",IF(AND(IFERROR($H401,0)&gt;0,LEN(TRIM($K401&amp;""))&gt;0,IFERROR(LOOKUP(2,1/((LISTS!$M$2:$M$13&lt;&gt;"")*ISNUMBER(SEARCH(LISTS!$M$2:$M$13,$I401))),LISTS!$N$2:$N$13),"NO")="SI"),"SI","NO"))</f>
        <v/>
      </c>
      <c r="M401" s="9">
        <f>IF(COUNTA($A401:$K401)=0,"",IF($K401&lt;&gt;"",IF(COUNTIF($K$19:$K401,$K401)&gt;1,"SI","NO"),IF(COUNTIFS($A$19:$A401,$A401,$C$19:$C401,$C401,$J$19:$J401,$J401,$D$19:$D401,$D401)&gt;1,"SI","NO")))</f>
        <v/>
      </c>
      <c r="N401" s="11">
        <f>IF(COUNTA($A401:$K401)=0,"",IF(AND($L401="SI",$M401="NO"),IFERROR($H401,0),0))</f>
        <v/>
      </c>
      <c r="O401" s="9">
        <f>IF(COUNTA($A401:$K401)=0,"",IF($M401="SI","CUFE o factura duplicada dentro del reporte; no se suma dos veces",IF(IFERROR($H401,0)&lt;=0,"DIAN reporta valor susceptible 0",IF($L401="NO",IFERROR(LOOKUP(2,1/((LISTS!$M$2:$M$13&lt;&gt;"")*ISNUMBER(SEARCH(LISTS!$M$2:$M$13,$I401))),LISTS!$O$2:$O$13),"Medio de pago no elegible o no identificado por DIAN"),"Apta automaticamente por pago electronico y base positiva"))))</f>
        <v/>
      </c>
    </row>
    <row r="402">
      <c r="A402" s="9" t="n"/>
      <c r="B402" s="9" t="n"/>
      <c r="C402" s="12" t="n"/>
      <c r="D402" s="11" t="n"/>
      <c r="E402" s="11" t="n"/>
      <c r="F402" s="11" t="n"/>
      <c r="G402" s="11" t="n"/>
      <c r="H402" s="11" t="n"/>
      <c r="I402" s="9" t="n"/>
      <c r="J402" s="9" t="n"/>
      <c r="K402" s="9" t="n"/>
      <c r="L402" s="9">
        <f>IF(COUNTA($A402:$K402)=0,"",IF(AND(IFERROR($H402,0)&gt;0,LEN(TRIM($K402&amp;""))&gt;0,IFERROR(LOOKUP(2,1/((LISTS!$M$2:$M$13&lt;&gt;"")*ISNUMBER(SEARCH(LISTS!$M$2:$M$13,$I402))),LISTS!$N$2:$N$13),"NO")="SI"),"SI","NO"))</f>
        <v/>
      </c>
      <c r="M402" s="9">
        <f>IF(COUNTA($A402:$K402)=0,"",IF($K402&lt;&gt;"",IF(COUNTIF($K$19:$K402,$K402)&gt;1,"SI","NO"),IF(COUNTIFS($A$19:$A402,$A402,$C$19:$C402,$C402,$J$19:$J402,$J402,$D$19:$D402,$D402)&gt;1,"SI","NO")))</f>
        <v/>
      </c>
      <c r="N402" s="11">
        <f>IF(COUNTA($A402:$K402)=0,"",IF(AND($L402="SI",$M402="NO"),IFERROR($H402,0),0))</f>
        <v/>
      </c>
      <c r="O402" s="9">
        <f>IF(COUNTA($A402:$K402)=0,"",IF($M402="SI","CUFE o factura duplicada dentro del reporte; no se suma dos veces",IF(IFERROR($H402,0)&lt;=0,"DIAN reporta valor susceptible 0",IF($L402="NO",IFERROR(LOOKUP(2,1/((LISTS!$M$2:$M$13&lt;&gt;"")*ISNUMBER(SEARCH(LISTS!$M$2:$M$13,$I402))),LISTS!$O$2:$O$13),"Medio de pago no elegible o no identificado por DIAN"),"Apta automaticamente por pago electronico y base positiva"))))</f>
        <v/>
      </c>
    </row>
    <row r="403">
      <c r="A403" s="9" t="n"/>
      <c r="B403" s="9" t="n"/>
      <c r="C403" s="12" t="n"/>
      <c r="D403" s="11" t="n"/>
      <c r="E403" s="11" t="n"/>
      <c r="F403" s="11" t="n"/>
      <c r="G403" s="11" t="n"/>
      <c r="H403" s="11" t="n"/>
      <c r="I403" s="9" t="n"/>
      <c r="J403" s="9" t="n"/>
      <c r="K403" s="9" t="n"/>
      <c r="L403" s="9">
        <f>IF(COUNTA($A403:$K403)=0,"",IF(AND(IFERROR($H403,0)&gt;0,LEN(TRIM($K403&amp;""))&gt;0,IFERROR(LOOKUP(2,1/((LISTS!$M$2:$M$13&lt;&gt;"")*ISNUMBER(SEARCH(LISTS!$M$2:$M$13,$I403))),LISTS!$N$2:$N$13),"NO")="SI"),"SI","NO"))</f>
        <v/>
      </c>
      <c r="M403" s="9">
        <f>IF(COUNTA($A403:$K403)=0,"",IF($K403&lt;&gt;"",IF(COUNTIF($K$19:$K403,$K403)&gt;1,"SI","NO"),IF(COUNTIFS($A$19:$A403,$A403,$C$19:$C403,$C403,$J$19:$J403,$J403,$D$19:$D403,$D403)&gt;1,"SI","NO")))</f>
        <v/>
      </c>
      <c r="N403" s="11">
        <f>IF(COUNTA($A403:$K403)=0,"",IF(AND($L403="SI",$M403="NO"),IFERROR($H403,0),0))</f>
        <v/>
      </c>
      <c r="O403" s="9">
        <f>IF(COUNTA($A403:$K403)=0,"",IF($M403="SI","CUFE o factura duplicada dentro del reporte; no se suma dos veces",IF(IFERROR($H403,0)&lt;=0,"DIAN reporta valor susceptible 0",IF($L403="NO",IFERROR(LOOKUP(2,1/((LISTS!$M$2:$M$13&lt;&gt;"")*ISNUMBER(SEARCH(LISTS!$M$2:$M$13,$I403))),LISTS!$O$2:$O$13),"Medio de pago no elegible o no identificado por DIAN"),"Apta automaticamente por pago electronico y base positiva"))))</f>
        <v/>
      </c>
    </row>
    <row r="404">
      <c r="A404" s="9" t="n"/>
      <c r="B404" s="9" t="n"/>
      <c r="C404" s="12" t="n"/>
      <c r="D404" s="11" t="n"/>
      <c r="E404" s="11" t="n"/>
      <c r="F404" s="11" t="n"/>
      <c r="G404" s="11" t="n"/>
      <c r="H404" s="11" t="n"/>
      <c r="I404" s="9" t="n"/>
      <c r="J404" s="9" t="n"/>
      <c r="K404" s="9" t="n"/>
      <c r="L404" s="9">
        <f>IF(COUNTA($A404:$K404)=0,"",IF(AND(IFERROR($H404,0)&gt;0,LEN(TRIM($K404&amp;""))&gt;0,IFERROR(LOOKUP(2,1/((LISTS!$M$2:$M$13&lt;&gt;"")*ISNUMBER(SEARCH(LISTS!$M$2:$M$13,$I404))),LISTS!$N$2:$N$13),"NO")="SI"),"SI","NO"))</f>
        <v/>
      </c>
      <c r="M404" s="9">
        <f>IF(COUNTA($A404:$K404)=0,"",IF($K404&lt;&gt;"",IF(COUNTIF($K$19:$K404,$K404)&gt;1,"SI","NO"),IF(COUNTIFS($A$19:$A404,$A404,$C$19:$C404,$C404,$J$19:$J404,$J404,$D$19:$D404,$D404)&gt;1,"SI","NO")))</f>
        <v/>
      </c>
      <c r="N404" s="11">
        <f>IF(COUNTA($A404:$K404)=0,"",IF(AND($L404="SI",$M404="NO"),IFERROR($H404,0),0))</f>
        <v/>
      </c>
      <c r="O404" s="9">
        <f>IF(COUNTA($A404:$K404)=0,"",IF($M404="SI","CUFE o factura duplicada dentro del reporte; no se suma dos veces",IF(IFERROR($H404,0)&lt;=0,"DIAN reporta valor susceptible 0",IF($L404="NO",IFERROR(LOOKUP(2,1/((LISTS!$M$2:$M$13&lt;&gt;"")*ISNUMBER(SEARCH(LISTS!$M$2:$M$13,$I404))),LISTS!$O$2:$O$13),"Medio de pago no elegible o no identificado por DIAN"),"Apta automaticamente por pago electronico y base positiva"))))</f>
        <v/>
      </c>
    </row>
    <row r="405">
      <c r="A405" s="9" t="n"/>
      <c r="B405" s="9" t="n"/>
      <c r="C405" s="12" t="n"/>
      <c r="D405" s="11" t="n"/>
      <c r="E405" s="11" t="n"/>
      <c r="F405" s="11" t="n"/>
      <c r="G405" s="11" t="n"/>
      <c r="H405" s="11" t="n"/>
      <c r="I405" s="9" t="n"/>
      <c r="J405" s="9" t="n"/>
      <c r="K405" s="9" t="n"/>
      <c r="L405" s="9">
        <f>IF(COUNTA($A405:$K405)=0,"",IF(AND(IFERROR($H405,0)&gt;0,LEN(TRIM($K405&amp;""))&gt;0,IFERROR(LOOKUP(2,1/((LISTS!$M$2:$M$13&lt;&gt;"")*ISNUMBER(SEARCH(LISTS!$M$2:$M$13,$I405))),LISTS!$N$2:$N$13),"NO")="SI"),"SI","NO"))</f>
        <v/>
      </c>
      <c r="M405" s="9">
        <f>IF(COUNTA($A405:$K405)=0,"",IF($K405&lt;&gt;"",IF(COUNTIF($K$19:$K405,$K405)&gt;1,"SI","NO"),IF(COUNTIFS($A$19:$A405,$A405,$C$19:$C405,$C405,$J$19:$J405,$J405,$D$19:$D405,$D405)&gt;1,"SI","NO")))</f>
        <v/>
      </c>
      <c r="N405" s="11">
        <f>IF(COUNTA($A405:$K405)=0,"",IF(AND($L405="SI",$M405="NO"),IFERROR($H405,0),0))</f>
        <v/>
      </c>
      <c r="O405" s="9">
        <f>IF(COUNTA($A405:$K405)=0,"",IF($M405="SI","CUFE o factura duplicada dentro del reporte; no se suma dos veces",IF(IFERROR($H405,0)&lt;=0,"DIAN reporta valor susceptible 0",IF($L405="NO",IFERROR(LOOKUP(2,1/((LISTS!$M$2:$M$13&lt;&gt;"")*ISNUMBER(SEARCH(LISTS!$M$2:$M$13,$I405))),LISTS!$O$2:$O$13),"Medio de pago no elegible o no identificado por DIAN"),"Apta automaticamente por pago electronico y base positiva"))))</f>
        <v/>
      </c>
    </row>
    <row r="406">
      <c r="A406" s="9" t="n"/>
      <c r="B406" s="9" t="n"/>
      <c r="C406" s="12" t="n"/>
      <c r="D406" s="11" t="n"/>
      <c r="E406" s="11" t="n"/>
      <c r="F406" s="11" t="n"/>
      <c r="G406" s="11" t="n"/>
      <c r="H406" s="11" t="n"/>
      <c r="I406" s="9" t="n"/>
      <c r="J406" s="9" t="n"/>
      <c r="K406" s="9" t="n"/>
      <c r="L406" s="9">
        <f>IF(COUNTA($A406:$K406)=0,"",IF(AND(IFERROR($H406,0)&gt;0,LEN(TRIM($K406&amp;""))&gt;0,IFERROR(LOOKUP(2,1/((LISTS!$M$2:$M$13&lt;&gt;"")*ISNUMBER(SEARCH(LISTS!$M$2:$M$13,$I406))),LISTS!$N$2:$N$13),"NO")="SI"),"SI","NO"))</f>
        <v/>
      </c>
      <c r="M406" s="9">
        <f>IF(COUNTA($A406:$K406)=0,"",IF($K406&lt;&gt;"",IF(COUNTIF($K$19:$K406,$K406)&gt;1,"SI","NO"),IF(COUNTIFS($A$19:$A406,$A406,$C$19:$C406,$C406,$J$19:$J406,$J406,$D$19:$D406,$D406)&gt;1,"SI","NO")))</f>
        <v/>
      </c>
      <c r="N406" s="11">
        <f>IF(COUNTA($A406:$K406)=0,"",IF(AND($L406="SI",$M406="NO"),IFERROR($H406,0),0))</f>
        <v/>
      </c>
      <c r="O406" s="9">
        <f>IF(COUNTA($A406:$K406)=0,"",IF($M406="SI","CUFE o factura duplicada dentro del reporte; no se suma dos veces",IF(IFERROR($H406,0)&lt;=0,"DIAN reporta valor susceptible 0",IF($L406="NO",IFERROR(LOOKUP(2,1/((LISTS!$M$2:$M$13&lt;&gt;"")*ISNUMBER(SEARCH(LISTS!$M$2:$M$13,$I406))),LISTS!$O$2:$O$13),"Medio de pago no elegible o no identificado por DIAN"),"Apta automaticamente por pago electronico y base positiva"))))</f>
        <v/>
      </c>
    </row>
    <row r="407">
      <c r="A407" s="9" t="n"/>
      <c r="B407" s="9" t="n"/>
      <c r="C407" s="12" t="n"/>
      <c r="D407" s="11" t="n"/>
      <c r="E407" s="11" t="n"/>
      <c r="F407" s="11" t="n"/>
      <c r="G407" s="11" t="n"/>
      <c r="H407" s="11" t="n"/>
      <c r="I407" s="9" t="n"/>
      <c r="J407" s="9" t="n"/>
      <c r="K407" s="9" t="n"/>
      <c r="L407" s="9">
        <f>IF(COUNTA($A407:$K407)=0,"",IF(AND(IFERROR($H407,0)&gt;0,LEN(TRIM($K407&amp;""))&gt;0,IFERROR(LOOKUP(2,1/((LISTS!$M$2:$M$13&lt;&gt;"")*ISNUMBER(SEARCH(LISTS!$M$2:$M$13,$I407))),LISTS!$N$2:$N$13),"NO")="SI"),"SI","NO"))</f>
        <v/>
      </c>
      <c r="M407" s="9">
        <f>IF(COUNTA($A407:$K407)=0,"",IF($K407&lt;&gt;"",IF(COUNTIF($K$19:$K407,$K407)&gt;1,"SI","NO"),IF(COUNTIFS($A$19:$A407,$A407,$C$19:$C407,$C407,$J$19:$J407,$J407,$D$19:$D407,$D407)&gt;1,"SI","NO")))</f>
        <v/>
      </c>
      <c r="N407" s="11">
        <f>IF(COUNTA($A407:$K407)=0,"",IF(AND($L407="SI",$M407="NO"),IFERROR($H407,0),0))</f>
        <v/>
      </c>
      <c r="O407" s="9">
        <f>IF(COUNTA($A407:$K407)=0,"",IF($M407="SI","CUFE o factura duplicada dentro del reporte; no se suma dos veces",IF(IFERROR($H407,0)&lt;=0,"DIAN reporta valor susceptible 0",IF($L407="NO",IFERROR(LOOKUP(2,1/((LISTS!$M$2:$M$13&lt;&gt;"")*ISNUMBER(SEARCH(LISTS!$M$2:$M$13,$I407))),LISTS!$O$2:$O$13),"Medio de pago no elegible o no identificado por DIAN"),"Apta automaticamente por pago electronico y base positiva"))))</f>
        <v/>
      </c>
    </row>
    <row r="408">
      <c r="A408" s="9" t="n"/>
      <c r="B408" s="9" t="n"/>
      <c r="C408" s="12" t="n"/>
      <c r="D408" s="11" t="n"/>
      <c r="E408" s="11" t="n"/>
      <c r="F408" s="11" t="n"/>
      <c r="G408" s="11" t="n"/>
      <c r="H408" s="11" t="n"/>
      <c r="I408" s="9" t="n"/>
      <c r="J408" s="9" t="n"/>
      <c r="K408" s="9" t="n"/>
      <c r="L408" s="9">
        <f>IF(COUNTA($A408:$K408)=0,"",IF(AND(IFERROR($H408,0)&gt;0,LEN(TRIM($K408&amp;""))&gt;0,IFERROR(LOOKUP(2,1/((LISTS!$M$2:$M$13&lt;&gt;"")*ISNUMBER(SEARCH(LISTS!$M$2:$M$13,$I408))),LISTS!$N$2:$N$13),"NO")="SI"),"SI","NO"))</f>
        <v/>
      </c>
      <c r="M408" s="9">
        <f>IF(COUNTA($A408:$K408)=0,"",IF($K408&lt;&gt;"",IF(COUNTIF($K$19:$K408,$K408)&gt;1,"SI","NO"),IF(COUNTIFS($A$19:$A408,$A408,$C$19:$C408,$C408,$J$19:$J408,$J408,$D$19:$D408,$D408)&gt;1,"SI","NO")))</f>
        <v/>
      </c>
      <c r="N408" s="11">
        <f>IF(COUNTA($A408:$K408)=0,"",IF(AND($L408="SI",$M408="NO"),IFERROR($H408,0),0))</f>
        <v/>
      </c>
      <c r="O408" s="9">
        <f>IF(COUNTA($A408:$K408)=0,"",IF($M408="SI","CUFE o factura duplicada dentro del reporte; no se suma dos veces",IF(IFERROR($H408,0)&lt;=0,"DIAN reporta valor susceptible 0",IF($L408="NO",IFERROR(LOOKUP(2,1/((LISTS!$M$2:$M$13&lt;&gt;"")*ISNUMBER(SEARCH(LISTS!$M$2:$M$13,$I408))),LISTS!$O$2:$O$13),"Medio de pago no elegible o no identificado por DIAN"),"Apta automaticamente por pago electronico y base positiva"))))</f>
        <v/>
      </c>
    </row>
    <row r="409">
      <c r="A409" s="9" t="n"/>
      <c r="B409" s="9" t="n"/>
      <c r="C409" s="12" t="n"/>
      <c r="D409" s="11" t="n"/>
      <c r="E409" s="11" t="n"/>
      <c r="F409" s="11" t="n"/>
      <c r="G409" s="11" t="n"/>
      <c r="H409" s="11" t="n"/>
      <c r="I409" s="9" t="n"/>
      <c r="J409" s="9" t="n"/>
      <c r="K409" s="9" t="n"/>
      <c r="L409" s="9">
        <f>IF(COUNTA($A409:$K409)=0,"",IF(AND(IFERROR($H409,0)&gt;0,LEN(TRIM($K409&amp;""))&gt;0,IFERROR(LOOKUP(2,1/((LISTS!$M$2:$M$13&lt;&gt;"")*ISNUMBER(SEARCH(LISTS!$M$2:$M$13,$I409))),LISTS!$N$2:$N$13),"NO")="SI"),"SI","NO"))</f>
        <v/>
      </c>
      <c r="M409" s="9">
        <f>IF(COUNTA($A409:$K409)=0,"",IF($K409&lt;&gt;"",IF(COUNTIF($K$19:$K409,$K409)&gt;1,"SI","NO"),IF(COUNTIFS($A$19:$A409,$A409,$C$19:$C409,$C409,$J$19:$J409,$J409,$D$19:$D409,$D409)&gt;1,"SI","NO")))</f>
        <v/>
      </c>
      <c r="N409" s="11">
        <f>IF(COUNTA($A409:$K409)=0,"",IF(AND($L409="SI",$M409="NO"),IFERROR($H409,0),0))</f>
        <v/>
      </c>
      <c r="O409" s="9">
        <f>IF(COUNTA($A409:$K409)=0,"",IF($M409="SI","CUFE o factura duplicada dentro del reporte; no se suma dos veces",IF(IFERROR($H409,0)&lt;=0,"DIAN reporta valor susceptible 0",IF($L409="NO",IFERROR(LOOKUP(2,1/((LISTS!$M$2:$M$13&lt;&gt;"")*ISNUMBER(SEARCH(LISTS!$M$2:$M$13,$I409))),LISTS!$O$2:$O$13),"Medio de pago no elegible o no identificado por DIAN"),"Apta automaticamente por pago electronico y base positiva"))))</f>
        <v/>
      </c>
    </row>
    <row r="410">
      <c r="A410" s="9" t="n"/>
      <c r="B410" s="9" t="n"/>
      <c r="C410" s="12" t="n"/>
      <c r="D410" s="11" t="n"/>
      <c r="E410" s="11" t="n"/>
      <c r="F410" s="11" t="n"/>
      <c r="G410" s="11" t="n"/>
      <c r="H410" s="11" t="n"/>
      <c r="I410" s="9" t="n"/>
      <c r="J410" s="9" t="n"/>
      <c r="K410" s="9" t="n"/>
      <c r="L410" s="9">
        <f>IF(COUNTA($A410:$K410)=0,"",IF(AND(IFERROR($H410,0)&gt;0,LEN(TRIM($K410&amp;""))&gt;0,IFERROR(LOOKUP(2,1/((LISTS!$M$2:$M$13&lt;&gt;"")*ISNUMBER(SEARCH(LISTS!$M$2:$M$13,$I410))),LISTS!$N$2:$N$13),"NO")="SI"),"SI","NO"))</f>
        <v/>
      </c>
      <c r="M410" s="9">
        <f>IF(COUNTA($A410:$K410)=0,"",IF($K410&lt;&gt;"",IF(COUNTIF($K$19:$K410,$K410)&gt;1,"SI","NO"),IF(COUNTIFS($A$19:$A410,$A410,$C$19:$C410,$C410,$J$19:$J410,$J410,$D$19:$D410,$D410)&gt;1,"SI","NO")))</f>
        <v/>
      </c>
      <c r="N410" s="11">
        <f>IF(COUNTA($A410:$K410)=0,"",IF(AND($L410="SI",$M410="NO"),IFERROR($H410,0),0))</f>
        <v/>
      </c>
      <c r="O410" s="9">
        <f>IF(COUNTA($A410:$K410)=0,"",IF($M410="SI","CUFE o factura duplicada dentro del reporte; no se suma dos veces",IF(IFERROR($H410,0)&lt;=0,"DIAN reporta valor susceptible 0",IF($L410="NO",IFERROR(LOOKUP(2,1/((LISTS!$M$2:$M$13&lt;&gt;"")*ISNUMBER(SEARCH(LISTS!$M$2:$M$13,$I410))),LISTS!$O$2:$O$13),"Medio de pago no elegible o no identificado por DIAN"),"Apta automaticamente por pago electronico y base positiva"))))</f>
        <v/>
      </c>
    </row>
    <row r="411">
      <c r="A411" s="9" t="n"/>
      <c r="B411" s="9" t="n"/>
      <c r="C411" s="12" t="n"/>
      <c r="D411" s="11" t="n"/>
      <c r="E411" s="11" t="n"/>
      <c r="F411" s="11" t="n"/>
      <c r="G411" s="11" t="n"/>
      <c r="H411" s="11" t="n"/>
      <c r="I411" s="9" t="n"/>
      <c r="J411" s="9" t="n"/>
      <c r="K411" s="9" t="n"/>
      <c r="L411" s="9">
        <f>IF(COUNTA($A411:$K411)=0,"",IF(AND(IFERROR($H411,0)&gt;0,LEN(TRIM($K411&amp;""))&gt;0,IFERROR(LOOKUP(2,1/((LISTS!$M$2:$M$13&lt;&gt;"")*ISNUMBER(SEARCH(LISTS!$M$2:$M$13,$I411))),LISTS!$N$2:$N$13),"NO")="SI"),"SI","NO"))</f>
        <v/>
      </c>
      <c r="M411" s="9">
        <f>IF(COUNTA($A411:$K411)=0,"",IF($K411&lt;&gt;"",IF(COUNTIF($K$19:$K411,$K411)&gt;1,"SI","NO"),IF(COUNTIFS($A$19:$A411,$A411,$C$19:$C411,$C411,$J$19:$J411,$J411,$D$19:$D411,$D411)&gt;1,"SI","NO")))</f>
        <v/>
      </c>
      <c r="N411" s="11">
        <f>IF(COUNTA($A411:$K411)=0,"",IF(AND($L411="SI",$M411="NO"),IFERROR($H411,0),0))</f>
        <v/>
      </c>
      <c r="O411" s="9">
        <f>IF(COUNTA($A411:$K411)=0,"",IF($M411="SI","CUFE o factura duplicada dentro del reporte; no se suma dos veces",IF(IFERROR($H411,0)&lt;=0,"DIAN reporta valor susceptible 0",IF($L411="NO",IFERROR(LOOKUP(2,1/((LISTS!$M$2:$M$13&lt;&gt;"")*ISNUMBER(SEARCH(LISTS!$M$2:$M$13,$I411))),LISTS!$O$2:$O$13),"Medio de pago no elegible o no identificado por DIAN"),"Apta automaticamente por pago electronico y base positiva"))))</f>
        <v/>
      </c>
    </row>
    <row r="412">
      <c r="A412" s="9" t="n"/>
      <c r="B412" s="9" t="n"/>
      <c r="C412" s="12" t="n"/>
      <c r="D412" s="11" t="n"/>
      <c r="E412" s="11" t="n"/>
      <c r="F412" s="11" t="n"/>
      <c r="G412" s="11" t="n"/>
      <c r="H412" s="11" t="n"/>
      <c r="I412" s="9" t="n"/>
      <c r="J412" s="9" t="n"/>
      <c r="K412" s="9" t="n"/>
      <c r="L412" s="9">
        <f>IF(COUNTA($A412:$K412)=0,"",IF(AND(IFERROR($H412,0)&gt;0,LEN(TRIM($K412&amp;""))&gt;0,IFERROR(LOOKUP(2,1/((LISTS!$M$2:$M$13&lt;&gt;"")*ISNUMBER(SEARCH(LISTS!$M$2:$M$13,$I412))),LISTS!$N$2:$N$13),"NO")="SI"),"SI","NO"))</f>
        <v/>
      </c>
      <c r="M412" s="9">
        <f>IF(COUNTA($A412:$K412)=0,"",IF($K412&lt;&gt;"",IF(COUNTIF($K$19:$K412,$K412)&gt;1,"SI","NO"),IF(COUNTIFS($A$19:$A412,$A412,$C$19:$C412,$C412,$J$19:$J412,$J412,$D$19:$D412,$D412)&gt;1,"SI","NO")))</f>
        <v/>
      </c>
      <c r="N412" s="11">
        <f>IF(COUNTA($A412:$K412)=0,"",IF(AND($L412="SI",$M412="NO"),IFERROR($H412,0),0))</f>
        <v/>
      </c>
      <c r="O412" s="9">
        <f>IF(COUNTA($A412:$K412)=0,"",IF($M412="SI","CUFE o factura duplicada dentro del reporte; no se suma dos veces",IF(IFERROR($H412,0)&lt;=0,"DIAN reporta valor susceptible 0",IF($L412="NO",IFERROR(LOOKUP(2,1/((LISTS!$M$2:$M$13&lt;&gt;"")*ISNUMBER(SEARCH(LISTS!$M$2:$M$13,$I412))),LISTS!$O$2:$O$13),"Medio de pago no elegible o no identificado por DIAN"),"Apta automaticamente por pago electronico y base positiva"))))</f>
        <v/>
      </c>
    </row>
    <row r="413">
      <c r="A413" s="9" t="n"/>
      <c r="B413" s="9" t="n"/>
      <c r="C413" s="12" t="n"/>
      <c r="D413" s="11" t="n"/>
      <c r="E413" s="11" t="n"/>
      <c r="F413" s="11" t="n"/>
      <c r="G413" s="11" t="n"/>
      <c r="H413" s="11" t="n"/>
      <c r="I413" s="9" t="n"/>
      <c r="J413" s="9" t="n"/>
      <c r="K413" s="9" t="n"/>
      <c r="L413" s="9">
        <f>IF(COUNTA($A413:$K413)=0,"",IF(AND(IFERROR($H413,0)&gt;0,LEN(TRIM($K413&amp;""))&gt;0,IFERROR(LOOKUP(2,1/((LISTS!$M$2:$M$13&lt;&gt;"")*ISNUMBER(SEARCH(LISTS!$M$2:$M$13,$I413))),LISTS!$N$2:$N$13),"NO")="SI"),"SI","NO"))</f>
        <v/>
      </c>
      <c r="M413" s="9">
        <f>IF(COUNTA($A413:$K413)=0,"",IF($K413&lt;&gt;"",IF(COUNTIF($K$19:$K413,$K413)&gt;1,"SI","NO"),IF(COUNTIFS($A$19:$A413,$A413,$C$19:$C413,$C413,$J$19:$J413,$J413,$D$19:$D413,$D413)&gt;1,"SI","NO")))</f>
        <v/>
      </c>
      <c r="N413" s="11">
        <f>IF(COUNTA($A413:$K413)=0,"",IF(AND($L413="SI",$M413="NO"),IFERROR($H413,0),0))</f>
        <v/>
      </c>
      <c r="O413" s="9">
        <f>IF(COUNTA($A413:$K413)=0,"",IF($M413="SI","CUFE o factura duplicada dentro del reporte; no se suma dos veces",IF(IFERROR($H413,0)&lt;=0,"DIAN reporta valor susceptible 0",IF($L413="NO",IFERROR(LOOKUP(2,1/((LISTS!$M$2:$M$13&lt;&gt;"")*ISNUMBER(SEARCH(LISTS!$M$2:$M$13,$I413))),LISTS!$O$2:$O$13),"Medio de pago no elegible o no identificado por DIAN"),"Apta automaticamente por pago electronico y base positiva"))))</f>
        <v/>
      </c>
    </row>
    <row r="414">
      <c r="A414" s="9" t="n"/>
      <c r="B414" s="9" t="n"/>
      <c r="C414" s="12" t="n"/>
      <c r="D414" s="11" t="n"/>
      <c r="E414" s="11" t="n"/>
      <c r="F414" s="11" t="n"/>
      <c r="G414" s="11" t="n"/>
      <c r="H414" s="11" t="n"/>
      <c r="I414" s="9" t="n"/>
      <c r="J414" s="9" t="n"/>
      <c r="K414" s="9" t="n"/>
      <c r="L414" s="9">
        <f>IF(COUNTA($A414:$K414)=0,"",IF(AND(IFERROR($H414,0)&gt;0,LEN(TRIM($K414&amp;""))&gt;0,IFERROR(LOOKUP(2,1/((LISTS!$M$2:$M$13&lt;&gt;"")*ISNUMBER(SEARCH(LISTS!$M$2:$M$13,$I414))),LISTS!$N$2:$N$13),"NO")="SI"),"SI","NO"))</f>
        <v/>
      </c>
      <c r="M414" s="9">
        <f>IF(COUNTA($A414:$K414)=0,"",IF($K414&lt;&gt;"",IF(COUNTIF($K$19:$K414,$K414)&gt;1,"SI","NO"),IF(COUNTIFS($A$19:$A414,$A414,$C$19:$C414,$C414,$J$19:$J414,$J414,$D$19:$D414,$D414)&gt;1,"SI","NO")))</f>
        <v/>
      </c>
      <c r="N414" s="11">
        <f>IF(COUNTA($A414:$K414)=0,"",IF(AND($L414="SI",$M414="NO"),IFERROR($H414,0),0))</f>
        <v/>
      </c>
      <c r="O414" s="9">
        <f>IF(COUNTA($A414:$K414)=0,"",IF($M414="SI","CUFE o factura duplicada dentro del reporte; no se suma dos veces",IF(IFERROR($H414,0)&lt;=0,"DIAN reporta valor susceptible 0",IF($L414="NO",IFERROR(LOOKUP(2,1/((LISTS!$M$2:$M$13&lt;&gt;"")*ISNUMBER(SEARCH(LISTS!$M$2:$M$13,$I414))),LISTS!$O$2:$O$13),"Medio de pago no elegible o no identificado por DIAN"),"Apta automaticamente por pago electronico y base positiva"))))</f>
        <v/>
      </c>
    </row>
    <row r="415">
      <c r="A415" s="9" t="n"/>
      <c r="B415" s="9" t="n"/>
      <c r="C415" s="12" t="n"/>
      <c r="D415" s="11" t="n"/>
      <c r="E415" s="11" t="n"/>
      <c r="F415" s="11" t="n"/>
      <c r="G415" s="11" t="n"/>
      <c r="H415" s="11" t="n"/>
      <c r="I415" s="9" t="n"/>
      <c r="J415" s="9" t="n"/>
      <c r="K415" s="9" t="n"/>
      <c r="L415" s="9">
        <f>IF(COUNTA($A415:$K415)=0,"",IF(AND(IFERROR($H415,0)&gt;0,LEN(TRIM($K415&amp;""))&gt;0,IFERROR(LOOKUP(2,1/((LISTS!$M$2:$M$13&lt;&gt;"")*ISNUMBER(SEARCH(LISTS!$M$2:$M$13,$I415))),LISTS!$N$2:$N$13),"NO")="SI"),"SI","NO"))</f>
        <v/>
      </c>
      <c r="M415" s="9">
        <f>IF(COUNTA($A415:$K415)=0,"",IF($K415&lt;&gt;"",IF(COUNTIF($K$19:$K415,$K415)&gt;1,"SI","NO"),IF(COUNTIFS($A$19:$A415,$A415,$C$19:$C415,$C415,$J$19:$J415,$J415,$D$19:$D415,$D415)&gt;1,"SI","NO")))</f>
        <v/>
      </c>
      <c r="N415" s="11">
        <f>IF(COUNTA($A415:$K415)=0,"",IF(AND($L415="SI",$M415="NO"),IFERROR($H415,0),0))</f>
        <v/>
      </c>
      <c r="O415" s="9">
        <f>IF(COUNTA($A415:$K415)=0,"",IF($M415="SI","CUFE o factura duplicada dentro del reporte; no se suma dos veces",IF(IFERROR($H415,0)&lt;=0,"DIAN reporta valor susceptible 0",IF($L415="NO",IFERROR(LOOKUP(2,1/((LISTS!$M$2:$M$13&lt;&gt;"")*ISNUMBER(SEARCH(LISTS!$M$2:$M$13,$I415))),LISTS!$O$2:$O$13),"Medio de pago no elegible o no identificado por DIAN"),"Apta automaticamente por pago electronico y base positiva"))))</f>
        <v/>
      </c>
    </row>
    <row r="416">
      <c r="A416" s="9" t="n"/>
      <c r="B416" s="9" t="n"/>
      <c r="C416" s="12" t="n"/>
      <c r="D416" s="11" t="n"/>
      <c r="E416" s="11" t="n"/>
      <c r="F416" s="11" t="n"/>
      <c r="G416" s="11" t="n"/>
      <c r="H416" s="11" t="n"/>
      <c r="I416" s="9" t="n"/>
      <c r="J416" s="9" t="n"/>
      <c r="K416" s="9" t="n"/>
      <c r="L416" s="9">
        <f>IF(COUNTA($A416:$K416)=0,"",IF(AND(IFERROR($H416,0)&gt;0,LEN(TRIM($K416&amp;""))&gt;0,IFERROR(LOOKUP(2,1/((LISTS!$M$2:$M$13&lt;&gt;"")*ISNUMBER(SEARCH(LISTS!$M$2:$M$13,$I416))),LISTS!$N$2:$N$13),"NO")="SI"),"SI","NO"))</f>
        <v/>
      </c>
      <c r="M416" s="9">
        <f>IF(COUNTA($A416:$K416)=0,"",IF($K416&lt;&gt;"",IF(COUNTIF($K$19:$K416,$K416)&gt;1,"SI","NO"),IF(COUNTIFS($A$19:$A416,$A416,$C$19:$C416,$C416,$J$19:$J416,$J416,$D$19:$D416,$D416)&gt;1,"SI","NO")))</f>
        <v/>
      </c>
      <c r="N416" s="11">
        <f>IF(COUNTA($A416:$K416)=0,"",IF(AND($L416="SI",$M416="NO"),IFERROR($H416,0),0))</f>
        <v/>
      </c>
      <c r="O416" s="9">
        <f>IF(COUNTA($A416:$K416)=0,"",IF($M416="SI","CUFE o factura duplicada dentro del reporte; no se suma dos veces",IF(IFERROR($H416,0)&lt;=0,"DIAN reporta valor susceptible 0",IF($L416="NO",IFERROR(LOOKUP(2,1/((LISTS!$M$2:$M$13&lt;&gt;"")*ISNUMBER(SEARCH(LISTS!$M$2:$M$13,$I416))),LISTS!$O$2:$O$13),"Medio de pago no elegible o no identificado por DIAN"),"Apta automaticamente por pago electronico y base positiva"))))</f>
        <v/>
      </c>
    </row>
    <row r="417">
      <c r="A417" s="9" t="n"/>
      <c r="B417" s="9" t="n"/>
      <c r="C417" s="12" t="n"/>
      <c r="D417" s="11" t="n"/>
      <c r="E417" s="11" t="n"/>
      <c r="F417" s="11" t="n"/>
      <c r="G417" s="11" t="n"/>
      <c r="H417" s="11" t="n"/>
      <c r="I417" s="9" t="n"/>
      <c r="J417" s="9" t="n"/>
      <c r="K417" s="9" t="n"/>
      <c r="L417" s="9">
        <f>IF(COUNTA($A417:$K417)=0,"",IF(AND(IFERROR($H417,0)&gt;0,LEN(TRIM($K417&amp;""))&gt;0,IFERROR(LOOKUP(2,1/((LISTS!$M$2:$M$13&lt;&gt;"")*ISNUMBER(SEARCH(LISTS!$M$2:$M$13,$I417))),LISTS!$N$2:$N$13),"NO")="SI"),"SI","NO"))</f>
        <v/>
      </c>
      <c r="M417" s="9">
        <f>IF(COUNTA($A417:$K417)=0,"",IF($K417&lt;&gt;"",IF(COUNTIF($K$19:$K417,$K417)&gt;1,"SI","NO"),IF(COUNTIFS($A$19:$A417,$A417,$C$19:$C417,$C417,$J$19:$J417,$J417,$D$19:$D417,$D417)&gt;1,"SI","NO")))</f>
        <v/>
      </c>
      <c r="N417" s="11">
        <f>IF(COUNTA($A417:$K417)=0,"",IF(AND($L417="SI",$M417="NO"),IFERROR($H417,0),0))</f>
        <v/>
      </c>
      <c r="O417" s="9">
        <f>IF(COUNTA($A417:$K417)=0,"",IF($M417="SI","CUFE o factura duplicada dentro del reporte; no se suma dos veces",IF(IFERROR($H417,0)&lt;=0,"DIAN reporta valor susceptible 0",IF($L417="NO",IFERROR(LOOKUP(2,1/((LISTS!$M$2:$M$13&lt;&gt;"")*ISNUMBER(SEARCH(LISTS!$M$2:$M$13,$I417))),LISTS!$O$2:$O$13),"Medio de pago no elegible o no identificado por DIAN"),"Apta automaticamente por pago electronico y base positiva"))))</f>
        <v/>
      </c>
    </row>
    <row r="418">
      <c r="A418" s="9" t="n"/>
      <c r="B418" s="9" t="n"/>
      <c r="C418" s="12" t="n"/>
      <c r="D418" s="11" t="n"/>
      <c r="E418" s="11" t="n"/>
      <c r="F418" s="11" t="n"/>
      <c r="G418" s="11" t="n"/>
      <c r="H418" s="11" t="n"/>
      <c r="I418" s="9" t="n"/>
      <c r="J418" s="9" t="n"/>
      <c r="K418" s="9" t="n"/>
      <c r="L418" s="9">
        <f>IF(COUNTA($A418:$K418)=0,"",IF(AND(IFERROR($H418,0)&gt;0,LEN(TRIM($K418&amp;""))&gt;0,IFERROR(LOOKUP(2,1/((LISTS!$M$2:$M$13&lt;&gt;"")*ISNUMBER(SEARCH(LISTS!$M$2:$M$13,$I418))),LISTS!$N$2:$N$13),"NO")="SI"),"SI","NO"))</f>
        <v/>
      </c>
      <c r="M418" s="9">
        <f>IF(COUNTA($A418:$K418)=0,"",IF($K418&lt;&gt;"",IF(COUNTIF($K$19:$K418,$K418)&gt;1,"SI","NO"),IF(COUNTIFS($A$19:$A418,$A418,$C$19:$C418,$C418,$J$19:$J418,$J418,$D$19:$D418,$D418)&gt;1,"SI","NO")))</f>
        <v/>
      </c>
      <c r="N418" s="11">
        <f>IF(COUNTA($A418:$K418)=0,"",IF(AND($L418="SI",$M418="NO"),IFERROR($H418,0),0))</f>
        <v/>
      </c>
      <c r="O418" s="9">
        <f>IF(COUNTA($A418:$K418)=0,"",IF($M418="SI","CUFE o factura duplicada dentro del reporte; no se suma dos veces",IF(IFERROR($H418,0)&lt;=0,"DIAN reporta valor susceptible 0",IF($L418="NO",IFERROR(LOOKUP(2,1/((LISTS!$M$2:$M$13&lt;&gt;"")*ISNUMBER(SEARCH(LISTS!$M$2:$M$13,$I418))),LISTS!$O$2:$O$13),"Medio de pago no elegible o no identificado por DIAN"),"Apta automaticamente por pago electronico y base positiva"))))</f>
        <v/>
      </c>
    </row>
    <row r="419">
      <c r="A419" s="9" t="n"/>
      <c r="B419" s="9" t="n"/>
      <c r="C419" s="12" t="n"/>
      <c r="D419" s="11" t="n"/>
      <c r="E419" s="11" t="n"/>
      <c r="F419" s="11" t="n"/>
      <c r="G419" s="11" t="n"/>
      <c r="H419" s="11" t="n"/>
      <c r="I419" s="9" t="n"/>
      <c r="J419" s="9" t="n"/>
      <c r="K419" s="9" t="n"/>
      <c r="L419" s="9">
        <f>IF(COUNTA($A419:$K419)=0,"",IF(AND(IFERROR($H419,0)&gt;0,LEN(TRIM($K419&amp;""))&gt;0,IFERROR(LOOKUP(2,1/((LISTS!$M$2:$M$13&lt;&gt;"")*ISNUMBER(SEARCH(LISTS!$M$2:$M$13,$I419))),LISTS!$N$2:$N$13),"NO")="SI"),"SI","NO"))</f>
        <v/>
      </c>
      <c r="M419" s="9">
        <f>IF(COUNTA($A419:$K419)=0,"",IF($K419&lt;&gt;"",IF(COUNTIF($K$19:$K419,$K419)&gt;1,"SI","NO"),IF(COUNTIFS($A$19:$A419,$A419,$C$19:$C419,$C419,$J$19:$J419,$J419,$D$19:$D419,$D419)&gt;1,"SI","NO")))</f>
        <v/>
      </c>
      <c r="N419" s="11">
        <f>IF(COUNTA($A419:$K419)=0,"",IF(AND($L419="SI",$M419="NO"),IFERROR($H419,0),0))</f>
        <v/>
      </c>
      <c r="O419" s="9">
        <f>IF(COUNTA($A419:$K419)=0,"",IF($M419="SI","CUFE o factura duplicada dentro del reporte; no se suma dos veces",IF(IFERROR($H419,0)&lt;=0,"DIAN reporta valor susceptible 0",IF($L419="NO",IFERROR(LOOKUP(2,1/((LISTS!$M$2:$M$13&lt;&gt;"")*ISNUMBER(SEARCH(LISTS!$M$2:$M$13,$I419))),LISTS!$O$2:$O$13),"Medio de pago no elegible o no identificado por DIAN"),"Apta automaticamente por pago electronico y base positiva"))))</f>
        <v/>
      </c>
    </row>
    <row r="420">
      <c r="A420" s="9" t="n"/>
      <c r="B420" s="9" t="n"/>
      <c r="C420" s="12" t="n"/>
      <c r="D420" s="11" t="n"/>
      <c r="E420" s="11" t="n"/>
      <c r="F420" s="11" t="n"/>
      <c r="G420" s="11" t="n"/>
      <c r="H420" s="11" t="n"/>
      <c r="I420" s="9" t="n"/>
      <c r="J420" s="9" t="n"/>
      <c r="K420" s="9" t="n"/>
      <c r="L420" s="9">
        <f>IF(COUNTA($A420:$K420)=0,"",IF(AND(IFERROR($H420,0)&gt;0,LEN(TRIM($K420&amp;""))&gt;0,IFERROR(LOOKUP(2,1/((LISTS!$M$2:$M$13&lt;&gt;"")*ISNUMBER(SEARCH(LISTS!$M$2:$M$13,$I420))),LISTS!$N$2:$N$13),"NO")="SI"),"SI","NO"))</f>
        <v/>
      </c>
      <c r="M420" s="9">
        <f>IF(COUNTA($A420:$K420)=0,"",IF($K420&lt;&gt;"",IF(COUNTIF($K$19:$K420,$K420)&gt;1,"SI","NO"),IF(COUNTIFS($A$19:$A420,$A420,$C$19:$C420,$C420,$J$19:$J420,$J420,$D$19:$D420,$D420)&gt;1,"SI","NO")))</f>
        <v/>
      </c>
      <c r="N420" s="11">
        <f>IF(COUNTA($A420:$K420)=0,"",IF(AND($L420="SI",$M420="NO"),IFERROR($H420,0),0))</f>
        <v/>
      </c>
      <c r="O420" s="9">
        <f>IF(COUNTA($A420:$K420)=0,"",IF($M420="SI","CUFE o factura duplicada dentro del reporte; no se suma dos veces",IF(IFERROR($H420,0)&lt;=0,"DIAN reporta valor susceptible 0",IF($L420="NO",IFERROR(LOOKUP(2,1/((LISTS!$M$2:$M$13&lt;&gt;"")*ISNUMBER(SEARCH(LISTS!$M$2:$M$13,$I420))),LISTS!$O$2:$O$13),"Medio de pago no elegible o no identificado por DIAN"),"Apta automaticamente por pago electronico y base positiva"))))</f>
        <v/>
      </c>
    </row>
    <row r="421">
      <c r="A421" s="9" t="n"/>
      <c r="B421" s="9" t="n"/>
      <c r="C421" s="12" t="n"/>
      <c r="D421" s="11" t="n"/>
      <c r="E421" s="11" t="n"/>
      <c r="F421" s="11" t="n"/>
      <c r="G421" s="11" t="n"/>
      <c r="H421" s="11" t="n"/>
      <c r="I421" s="9" t="n"/>
      <c r="J421" s="9" t="n"/>
      <c r="K421" s="9" t="n"/>
      <c r="L421" s="9">
        <f>IF(COUNTA($A421:$K421)=0,"",IF(AND(IFERROR($H421,0)&gt;0,LEN(TRIM($K421&amp;""))&gt;0,IFERROR(LOOKUP(2,1/((LISTS!$M$2:$M$13&lt;&gt;"")*ISNUMBER(SEARCH(LISTS!$M$2:$M$13,$I421))),LISTS!$N$2:$N$13),"NO")="SI"),"SI","NO"))</f>
        <v/>
      </c>
      <c r="M421" s="9">
        <f>IF(COUNTA($A421:$K421)=0,"",IF($K421&lt;&gt;"",IF(COUNTIF($K$19:$K421,$K421)&gt;1,"SI","NO"),IF(COUNTIFS($A$19:$A421,$A421,$C$19:$C421,$C421,$J$19:$J421,$J421,$D$19:$D421,$D421)&gt;1,"SI","NO")))</f>
        <v/>
      </c>
      <c r="N421" s="11">
        <f>IF(COUNTA($A421:$K421)=0,"",IF(AND($L421="SI",$M421="NO"),IFERROR($H421,0),0))</f>
        <v/>
      </c>
      <c r="O421" s="9">
        <f>IF(COUNTA($A421:$K421)=0,"",IF($M421="SI","CUFE o factura duplicada dentro del reporte; no se suma dos veces",IF(IFERROR($H421,0)&lt;=0,"DIAN reporta valor susceptible 0",IF($L421="NO",IFERROR(LOOKUP(2,1/((LISTS!$M$2:$M$13&lt;&gt;"")*ISNUMBER(SEARCH(LISTS!$M$2:$M$13,$I421))),LISTS!$O$2:$O$13),"Medio de pago no elegible o no identificado por DIAN"),"Apta automaticamente por pago electronico y base positiva"))))</f>
        <v/>
      </c>
    </row>
    <row r="422">
      <c r="A422" s="9" t="n"/>
      <c r="B422" s="9" t="n"/>
      <c r="C422" s="12" t="n"/>
      <c r="D422" s="11" t="n"/>
      <c r="E422" s="11" t="n"/>
      <c r="F422" s="11" t="n"/>
      <c r="G422" s="11" t="n"/>
      <c r="H422" s="11" t="n"/>
      <c r="I422" s="9" t="n"/>
      <c r="J422" s="9" t="n"/>
      <c r="K422" s="9" t="n"/>
      <c r="L422" s="9">
        <f>IF(COUNTA($A422:$K422)=0,"",IF(AND(IFERROR($H422,0)&gt;0,LEN(TRIM($K422&amp;""))&gt;0,IFERROR(LOOKUP(2,1/((LISTS!$M$2:$M$13&lt;&gt;"")*ISNUMBER(SEARCH(LISTS!$M$2:$M$13,$I422))),LISTS!$N$2:$N$13),"NO")="SI"),"SI","NO"))</f>
        <v/>
      </c>
      <c r="M422" s="9">
        <f>IF(COUNTA($A422:$K422)=0,"",IF($K422&lt;&gt;"",IF(COUNTIF($K$19:$K422,$K422)&gt;1,"SI","NO"),IF(COUNTIFS($A$19:$A422,$A422,$C$19:$C422,$C422,$J$19:$J422,$J422,$D$19:$D422,$D422)&gt;1,"SI","NO")))</f>
        <v/>
      </c>
      <c r="N422" s="11">
        <f>IF(COUNTA($A422:$K422)=0,"",IF(AND($L422="SI",$M422="NO"),IFERROR($H422,0),0))</f>
        <v/>
      </c>
      <c r="O422" s="9">
        <f>IF(COUNTA($A422:$K422)=0,"",IF($M422="SI","CUFE o factura duplicada dentro del reporte; no se suma dos veces",IF(IFERROR($H422,0)&lt;=0,"DIAN reporta valor susceptible 0",IF($L422="NO",IFERROR(LOOKUP(2,1/((LISTS!$M$2:$M$13&lt;&gt;"")*ISNUMBER(SEARCH(LISTS!$M$2:$M$13,$I422))),LISTS!$O$2:$O$13),"Medio de pago no elegible o no identificado por DIAN"),"Apta automaticamente por pago electronico y base positiva"))))</f>
        <v/>
      </c>
    </row>
    <row r="423">
      <c r="A423" s="9" t="n"/>
      <c r="B423" s="9" t="n"/>
      <c r="C423" s="12" t="n"/>
      <c r="D423" s="11" t="n"/>
      <c r="E423" s="11" t="n"/>
      <c r="F423" s="11" t="n"/>
      <c r="G423" s="11" t="n"/>
      <c r="H423" s="11" t="n"/>
      <c r="I423" s="9" t="n"/>
      <c r="J423" s="9" t="n"/>
      <c r="K423" s="9" t="n"/>
      <c r="L423" s="9">
        <f>IF(COUNTA($A423:$K423)=0,"",IF(AND(IFERROR($H423,0)&gt;0,LEN(TRIM($K423&amp;""))&gt;0,IFERROR(LOOKUP(2,1/((LISTS!$M$2:$M$13&lt;&gt;"")*ISNUMBER(SEARCH(LISTS!$M$2:$M$13,$I423))),LISTS!$N$2:$N$13),"NO")="SI"),"SI","NO"))</f>
        <v/>
      </c>
      <c r="M423" s="9">
        <f>IF(COUNTA($A423:$K423)=0,"",IF($K423&lt;&gt;"",IF(COUNTIF($K$19:$K423,$K423)&gt;1,"SI","NO"),IF(COUNTIFS($A$19:$A423,$A423,$C$19:$C423,$C423,$J$19:$J423,$J423,$D$19:$D423,$D423)&gt;1,"SI","NO")))</f>
        <v/>
      </c>
      <c r="N423" s="11">
        <f>IF(COUNTA($A423:$K423)=0,"",IF(AND($L423="SI",$M423="NO"),IFERROR($H423,0),0))</f>
        <v/>
      </c>
      <c r="O423" s="9">
        <f>IF(COUNTA($A423:$K423)=0,"",IF($M423="SI","CUFE o factura duplicada dentro del reporte; no se suma dos veces",IF(IFERROR($H423,0)&lt;=0,"DIAN reporta valor susceptible 0",IF($L423="NO",IFERROR(LOOKUP(2,1/((LISTS!$M$2:$M$13&lt;&gt;"")*ISNUMBER(SEARCH(LISTS!$M$2:$M$13,$I423))),LISTS!$O$2:$O$13),"Medio de pago no elegible o no identificado por DIAN"),"Apta automaticamente por pago electronico y base positiva"))))</f>
        <v/>
      </c>
    </row>
    <row r="424">
      <c r="A424" s="9" t="n"/>
      <c r="B424" s="9" t="n"/>
      <c r="C424" s="12" t="n"/>
      <c r="D424" s="11" t="n"/>
      <c r="E424" s="11" t="n"/>
      <c r="F424" s="11" t="n"/>
      <c r="G424" s="11" t="n"/>
      <c r="H424" s="11" t="n"/>
      <c r="I424" s="9" t="n"/>
      <c r="J424" s="9" t="n"/>
      <c r="K424" s="9" t="n"/>
      <c r="L424" s="9">
        <f>IF(COUNTA($A424:$K424)=0,"",IF(AND(IFERROR($H424,0)&gt;0,LEN(TRIM($K424&amp;""))&gt;0,IFERROR(LOOKUP(2,1/((LISTS!$M$2:$M$13&lt;&gt;"")*ISNUMBER(SEARCH(LISTS!$M$2:$M$13,$I424))),LISTS!$N$2:$N$13),"NO")="SI"),"SI","NO"))</f>
        <v/>
      </c>
      <c r="M424" s="9">
        <f>IF(COUNTA($A424:$K424)=0,"",IF($K424&lt;&gt;"",IF(COUNTIF($K$19:$K424,$K424)&gt;1,"SI","NO"),IF(COUNTIFS($A$19:$A424,$A424,$C$19:$C424,$C424,$J$19:$J424,$J424,$D$19:$D424,$D424)&gt;1,"SI","NO")))</f>
        <v/>
      </c>
      <c r="N424" s="11">
        <f>IF(COUNTA($A424:$K424)=0,"",IF(AND($L424="SI",$M424="NO"),IFERROR($H424,0),0))</f>
        <v/>
      </c>
      <c r="O424" s="9">
        <f>IF(COUNTA($A424:$K424)=0,"",IF($M424="SI","CUFE o factura duplicada dentro del reporte; no se suma dos veces",IF(IFERROR($H424,0)&lt;=0,"DIAN reporta valor susceptible 0",IF($L424="NO",IFERROR(LOOKUP(2,1/((LISTS!$M$2:$M$13&lt;&gt;"")*ISNUMBER(SEARCH(LISTS!$M$2:$M$13,$I424))),LISTS!$O$2:$O$13),"Medio de pago no elegible o no identificado por DIAN"),"Apta automaticamente por pago electronico y base positiva"))))</f>
        <v/>
      </c>
    </row>
    <row r="425">
      <c r="A425" s="9" t="n"/>
      <c r="B425" s="9" t="n"/>
      <c r="C425" s="12" t="n"/>
      <c r="D425" s="11" t="n"/>
      <c r="E425" s="11" t="n"/>
      <c r="F425" s="11" t="n"/>
      <c r="G425" s="11" t="n"/>
      <c r="H425" s="11" t="n"/>
      <c r="I425" s="9" t="n"/>
      <c r="J425" s="9" t="n"/>
      <c r="K425" s="9" t="n"/>
      <c r="L425" s="9">
        <f>IF(COUNTA($A425:$K425)=0,"",IF(AND(IFERROR($H425,0)&gt;0,LEN(TRIM($K425&amp;""))&gt;0,IFERROR(LOOKUP(2,1/((LISTS!$M$2:$M$13&lt;&gt;"")*ISNUMBER(SEARCH(LISTS!$M$2:$M$13,$I425))),LISTS!$N$2:$N$13),"NO")="SI"),"SI","NO"))</f>
        <v/>
      </c>
      <c r="M425" s="9">
        <f>IF(COUNTA($A425:$K425)=0,"",IF($K425&lt;&gt;"",IF(COUNTIF($K$19:$K425,$K425)&gt;1,"SI","NO"),IF(COUNTIFS($A$19:$A425,$A425,$C$19:$C425,$C425,$J$19:$J425,$J425,$D$19:$D425,$D425)&gt;1,"SI","NO")))</f>
        <v/>
      </c>
      <c r="N425" s="11">
        <f>IF(COUNTA($A425:$K425)=0,"",IF(AND($L425="SI",$M425="NO"),IFERROR($H425,0),0))</f>
        <v/>
      </c>
      <c r="O425" s="9">
        <f>IF(COUNTA($A425:$K425)=0,"",IF($M425="SI","CUFE o factura duplicada dentro del reporte; no se suma dos veces",IF(IFERROR($H425,0)&lt;=0,"DIAN reporta valor susceptible 0",IF($L425="NO",IFERROR(LOOKUP(2,1/((LISTS!$M$2:$M$13&lt;&gt;"")*ISNUMBER(SEARCH(LISTS!$M$2:$M$13,$I425))),LISTS!$O$2:$O$13),"Medio de pago no elegible o no identificado por DIAN"),"Apta automaticamente por pago electronico y base positiva"))))</f>
        <v/>
      </c>
    </row>
    <row r="426">
      <c r="A426" s="9" t="n"/>
      <c r="B426" s="9" t="n"/>
      <c r="C426" s="12" t="n"/>
      <c r="D426" s="11" t="n"/>
      <c r="E426" s="11" t="n"/>
      <c r="F426" s="11" t="n"/>
      <c r="G426" s="11" t="n"/>
      <c r="H426" s="11" t="n"/>
      <c r="I426" s="9" t="n"/>
      <c r="J426" s="9" t="n"/>
      <c r="K426" s="9" t="n"/>
      <c r="L426" s="9">
        <f>IF(COUNTA($A426:$K426)=0,"",IF(AND(IFERROR($H426,0)&gt;0,LEN(TRIM($K426&amp;""))&gt;0,IFERROR(LOOKUP(2,1/((LISTS!$M$2:$M$13&lt;&gt;"")*ISNUMBER(SEARCH(LISTS!$M$2:$M$13,$I426))),LISTS!$N$2:$N$13),"NO")="SI"),"SI","NO"))</f>
        <v/>
      </c>
      <c r="M426" s="9">
        <f>IF(COUNTA($A426:$K426)=0,"",IF($K426&lt;&gt;"",IF(COUNTIF($K$19:$K426,$K426)&gt;1,"SI","NO"),IF(COUNTIFS($A$19:$A426,$A426,$C$19:$C426,$C426,$J$19:$J426,$J426,$D$19:$D426,$D426)&gt;1,"SI","NO")))</f>
        <v/>
      </c>
      <c r="N426" s="11">
        <f>IF(COUNTA($A426:$K426)=0,"",IF(AND($L426="SI",$M426="NO"),IFERROR($H426,0),0))</f>
        <v/>
      </c>
      <c r="O426" s="9">
        <f>IF(COUNTA($A426:$K426)=0,"",IF($M426="SI","CUFE o factura duplicada dentro del reporte; no se suma dos veces",IF(IFERROR($H426,0)&lt;=0,"DIAN reporta valor susceptible 0",IF($L426="NO",IFERROR(LOOKUP(2,1/((LISTS!$M$2:$M$13&lt;&gt;"")*ISNUMBER(SEARCH(LISTS!$M$2:$M$13,$I426))),LISTS!$O$2:$O$13),"Medio de pago no elegible o no identificado por DIAN"),"Apta automaticamente por pago electronico y base positiva"))))</f>
        <v/>
      </c>
    </row>
    <row r="427">
      <c r="A427" s="9" t="n"/>
      <c r="B427" s="9" t="n"/>
      <c r="C427" s="12" t="n"/>
      <c r="D427" s="11" t="n"/>
      <c r="E427" s="11" t="n"/>
      <c r="F427" s="11" t="n"/>
      <c r="G427" s="11" t="n"/>
      <c r="H427" s="11" t="n"/>
      <c r="I427" s="9" t="n"/>
      <c r="J427" s="9" t="n"/>
      <c r="K427" s="9" t="n"/>
      <c r="L427" s="9">
        <f>IF(COUNTA($A427:$K427)=0,"",IF(AND(IFERROR($H427,0)&gt;0,LEN(TRIM($K427&amp;""))&gt;0,IFERROR(LOOKUP(2,1/((LISTS!$M$2:$M$13&lt;&gt;"")*ISNUMBER(SEARCH(LISTS!$M$2:$M$13,$I427))),LISTS!$N$2:$N$13),"NO")="SI"),"SI","NO"))</f>
        <v/>
      </c>
      <c r="M427" s="9">
        <f>IF(COUNTA($A427:$K427)=0,"",IF($K427&lt;&gt;"",IF(COUNTIF($K$19:$K427,$K427)&gt;1,"SI","NO"),IF(COUNTIFS($A$19:$A427,$A427,$C$19:$C427,$C427,$J$19:$J427,$J427,$D$19:$D427,$D427)&gt;1,"SI","NO")))</f>
        <v/>
      </c>
      <c r="N427" s="11">
        <f>IF(COUNTA($A427:$K427)=0,"",IF(AND($L427="SI",$M427="NO"),IFERROR($H427,0),0))</f>
        <v/>
      </c>
      <c r="O427" s="9">
        <f>IF(COUNTA($A427:$K427)=0,"",IF($M427="SI","CUFE o factura duplicada dentro del reporte; no se suma dos veces",IF(IFERROR($H427,0)&lt;=0,"DIAN reporta valor susceptible 0",IF($L427="NO",IFERROR(LOOKUP(2,1/((LISTS!$M$2:$M$13&lt;&gt;"")*ISNUMBER(SEARCH(LISTS!$M$2:$M$13,$I427))),LISTS!$O$2:$O$13),"Medio de pago no elegible o no identificado por DIAN"),"Apta automaticamente por pago electronico y base positiva"))))</f>
        <v/>
      </c>
    </row>
    <row r="428">
      <c r="A428" s="9" t="n"/>
      <c r="B428" s="9" t="n"/>
      <c r="C428" s="12" t="n"/>
      <c r="D428" s="11" t="n"/>
      <c r="E428" s="11" t="n"/>
      <c r="F428" s="11" t="n"/>
      <c r="G428" s="11" t="n"/>
      <c r="H428" s="11" t="n"/>
      <c r="I428" s="9" t="n"/>
      <c r="J428" s="9" t="n"/>
      <c r="K428" s="9" t="n"/>
      <c r="L428" s="9">
        <f>IF(COUNTA($A428:$K428)=0,"",IF(AND(IFERROR($H428,0)&gt;0,LEN(TRIM($K428&amp;""))&gt;0,IFERROR(LOOKUP(2,1/((LISTS!$M$2:$M$13&lt;&gt;"")*ISNUMBER(SEARCH(LISTS!$M$2:$M$13,$I428))),LISTS!$N$2:$N$13),"NO")="SI"),"SI","NO"))</f>
        <v/>
      </c>
      <c r="M428" s="9">
        <f>IF(COUNTA($A428:$K428)=0,"",IF($K428&lt;&gt;"",IF(COUNTIF($K$19:$K428,$K428)&gt;1,"SI","NO"),IF(COUNTIFS($A$19:$A428,$A428,$C$19:$C428,$C428,$J$19:$J428,$J428,$D$19:$D428,$D428)&gt;1,"SI","NO")))</f>
        <v/>
      </c>
      <c r="N428" s="11">
        <f>IF(COUNTA($A428:$K428)=0,"",IF(AND($L428="SI",$M428="NO"),IFERROR($H428,0),0))</f>
        <v/>
      </c>
      <c r="O428" s="9">
        <f>IF(COUNTA($A428:$K428)=0,"",IF($M428="SI","CUFE o factura duplicada dentro del reporte; no se suma dos veces",IF(IFERROR($H428,0)&lt;=0,"DIAN reporta valor susceptible 0",IF($L428="NO",IFERROR(LOOKUP(2,1/((LISTS!$M$2:$M$13&lt;&gt;"")*ISNUMBER(SEARCH(LISTS!$M$2:$M$13,$I428))),LISTS!$O$2:$O$13),"Medio de pago no elegible o no identificado por DIAN"),"Apta automaticamente por pago electronico y base positiva"))))</f>
        <v/>
      </c>
    </row>
    <row r="429">
      <c r="A429" s="9" t="n"/>
      <c r="B429" s="9" t="n"/>
      <c r="C429" s="12" t="n"/>
      <c r="D429" s="11" t="n"/>
      <c r="E429" s="11" t="n"/>
      <c r="F429" s="11" t="n"/>
      <c r="G429" s="11" t="n"/>
      <c r="H429" s="11" t="n"/>
      <c r="I429" s="9" t="n"/>
      <c r="J429" s="9" t="n"/>
      <c r="K429" s="9" t="n"/>
      <c r="L429" s="9">
        <f>IF(COUNTA($A429:$K429)=0,"",IF(AND(IFERROR($H429,0)&gt;0,LEN(TRIM($K429&amp;""))&gt;0,IFERROR(LOOKUP(2,1/((LISTS!$M$2:$M$13&lt;&gt;"")*ISNUMBER(SEARCH(LISTS!$M$2:$M$13,$I429))),LISTS!$N$2:$N$13),"NO")="SI"),"SI","NO"))</f>
        <v/>
      </c>
      <c r="M429" s="9">
        <f>IF(COUNTA($A429:$K429)=0,"",IF($K429&lt;&gt;"",IF(COUNTIF($K$19:$K429,$K429)&gt;1,"SI","NO"),IF(COUNTIFS($A$19:$A429,$A429,$C$19:$C429,$C429,$J$19:$J429,$J429,$D$19:$D429,$D429)&gt;1,"SI","NO")))</f>
        <v/>
      </c>
      <c r="N429" s="11">
        <f>IF(COUNTA($A429:$K429)=0,"",IF(AND($L429="SI",$M429="NO"),IFERROR($H429,0),0))</f>
        <v/>
      </c>
      <c r="O429" s="9">
        <f>IF(COUNTA($A429:$K429)=0,"",IF($M429="SI","CUFE o factura duplicada dentro del reporte; no se suma dos veces",IF(IFERROR($H429,0)&lt;=0,"DIAN reporta valor susceptible 0",IF($L429="NO",IFERROR(LOOKUP(2,1/((LISTS!$M$2:$M$13&lt;&gt;"")*ISNUMBER(SEARCH(LISTS!$M$2:$M$13,$I429))),LISTS!$O$2:$O$13),"Medio de pago no elegible o no identificado por DIAN"),"Apta automaticamente por pago electronico y base positiva"))))</f>
        <v/>
      </c>
    </row>
    <row r="430">
      <c r="A430" s="9" t="n"/>
      <c r="B430" s="9" t="n"/>
      <c r="C430" s="12" t="n"/>
      <c r="D430" s="11" t="n"/>
      <c r="E430" s="11" t="n"/>
      <c r="F430" s="11" t="n"/>
      <c r="G430" s="11" t="n"/>
      <c r="H430" s="11" t="n"/>
      <c r="I430" s="9" t="n"/>
      <c r="J430" s="9" t="n"/>
      <c r="K430" s="9" t="n"/>
      <c r="L430" s="9">
        <f>IF(COUNTA($A430:$K430)=0,"",IF(AND(IFERROR($H430,0)&gt;0,LEN(TRIM($K430&amp;""))&gt;0,IFERROR(LOOKUP(2,1/((LISTS!$M$2:$M$13&lt;&gt;"")*ISNUMBER(SEARCH(LISTS!$M$2:$M$13,$I430))),LISTS!$N$2:$N$13),"NO")="SI"),"SI","NO"))</f>
        <v/>
      </c>
      <c r="M430" s="9">
        <f>IF(COUNTA($A430:$K430)=0,"",IF($K430&lt;&gt;"",IF(COUNTIF($K$19:$K430,$K430)&gt;1,"SI","NO"),IF(COUNTIFS($A$19:$A430,$A430,$C$19:$C430,$C430,$J$19:$J430,$J430,$D$19:$D430,$D430)&gt;1,"SI","NO")))</f>
        <v/>
      </c>
      <c r="N430" s="11">
        <f>IF(COUNTA($A430:$K430)=0,"",IF(AND($L430="SI",$M430="NO"),IFERROR($H430,0),0))</f>
        <v/>
      </c>
      <c r="O430" s="9">
        <f>IF(COUNTA($A430:$K430)=0,"",IF($M430="SI","CUFE o factura duplicada dentro del reporte; no se suma dos veces",IF(IFERROR($H430,0)&lt;=0,"DIAN reporta valor susceptible 0",IF($L430="NO",IFERROR(LOOKUP(2,1/((LISTS!$M$2:$M$13&lt;&gt;"")*ISNUMBER(SEARCH(LISTS!$M$2:$M$13,$I430))),LISTS!$O$2:$O$13),"Medio de pago no elegible o no identificado por DIAN"),"Apta automaticamente por pago electronico y base positiva"))))</f>
        <v/>
      </c>
    </row>
    <row r="431">
      <c r="A431" s="9" t="n"/>
      <c r="B431" s="9" t="n"/>
      <c r="C431" s="12" t="n"/>
      <c r="D431" s="11" t="n"/>
      <c r="E431" s="11" t="n"/>
      <c r="F431" s="11" t="n"/>
      <c r="G431" s="11" t="n"/>
      <c r="H431" s="11" t="n"/>
      <c r="I431" s="9" t="n"/>
      <c r="J431" s="9" t="n"/>
      <c r="K431" s="9" t="n"/>
      <c r="L431" s="9">
        <f>IF(COUNTA($A431:$K431)=0,"",IF(AND(IFERROR($H431,0)&gt;0,LEN(TRIM($K431&amp;""))&gt;0,IFERROR(LOOKUP(2,1/((LISTS!$M$2:$M$13&lt;&gt;"")*ISNUMBER(SEARCH(LISTS!$M$2:$M$13,$I431))),LISTS!$N$2:$N$13),"NO")="SI"),"SI","NO"))</f>
        <v/>
      </c>
      <c r="M431" s="9">
        <f>IF(COUNTA($A431:$K431)=0,"",IF($K431&lt;&gt;"",IF(COUNTIF($K$19:$K431,$K431)&gt;1,"SI","NO"),IF(COUNTIFS($A$19:$A431,$A431,$C$19:$C431,$C431,$J$19:$J431,$J431,$D$19:$D431,$D431)&gt;1,"SI","NO")))</f>
        <v/>
      </c>
      <c r="N431" s="11">
        <f>IF(COUNTA($A431:$K431)=0,"",IF(AND($L431="SI",$M431="NO"),IFERROR($H431,0),0))</f>
        <v/>
      </c>
      <c r="O431" s="9">
        <f>IF(COUNTA($A431:$K431)=0,"",IF($M431="SI","CUFE o factura duplicada dentro del reporte; no se suma dos veces",IF(IFERROR($H431,0)&lt;=0,"DIAN reporta valor susceptible 0",IF($L431="NO",IFERROR(LOOKUP(2,1/((LISTS!$M$2:$M$13&lt;&gt;"")*ISNUMBER(SEARCH(LISTS!$M$2:$M$13,$I431))),LISTS!$O$2:$O$13),"Medio de pago no elegible o no identificado por DIAN"),"Apta automaticamente por pago electronico y base positiva"))))</f>
        <v/>
      </c>
    </row>
    <row r="432">
      <c r="A432" s="9" t="n"/>
      <c r="B432" s="9" t="n"/>
      <c r="C432" s="12" t="n"/>
      <c r="D432" s="11" t="n"/>
      <c r="E432" s="11" t="n"/>
      <c r="F432" s="11" t="n"/>
      <c r="G432" s="11" t="n"/>
      <c r="H432" s="11" t="n"/>
      <c r="I432" s="9" t="n"/>
      <c r="J432" s="9" t="n"/>
      <c r="K432" s="9" t="n"/>
      <c r="L432" s="9">
        <f>IF(COUNTA($A432:$K432)=0,"",IF(AND(IFERROR($H432,0)&gt;0,LEN(TRIM($K432&amp;""))&gt;0,IFERROR(LOOKUP(2,1/((LISTS!$M$2:$M$13&lt;&gt;"")*ISNUMBER(SEARCH(LISTS!$M$2:$M$13,$I432))),LISTS!$N$2:$N$13),"NO")="SI"),"SI","NO"))</f>
        <v/>
      </c>
      <c r="M432" s="9">
        <f>IF(COUNTA($A432:$K432)=0,"",IF($K432&lt;&gt;"",IF(COUNTIF($K$19:$K432,$K432)&gt;1,"SI","NO"),IF(COUNTIFS($A$19:$A432,$A432,$C$19:$C432,$C432,$J$19:$J432,$J432,$D$19:$D432,$D432)&gt;1,"SI","NO")))</f>
        <v/>
      </c>
      <c r="N432" s="11">
        <f>IF(COUNTA($A432:$K432)=0,"",IF(AND($L432="SI",$M432="NO"),IFERROR($H432,0),0))</f>
        <v/>
      </c>
      <c r="O432" s="9">
        <f>IF(COUNTA($A432:$K432)=0,"",IF($M432="SI","CUFE o factura duplicada dentro del reporte; no se suma dos veces",IF(IFERROR($H432,0)&lt;=0,"DIAN reporta valor susceptible 0",IF($L432="NO",IFERROR(LOOKUP(2,1/((LISTS!$M$2:$M$13&lt;&gt;"")*ISNUMBER(SEARCH(LISTS!$M$2:$M$13,$I432))),LISTS!$O$2:$O$13),"Medio de pago no elegible o no identificado por DIAN"),"Apta automaticamente por pago electronico y base positiva"))))</f>
        <v/>
      </c>
    </row>
    <row r="433">
      <c r="A433" s="9" t="n"/>
      <c r="B433" s="9" t="n"/>
      <c r="C433" s="12" t="n"/>
      <c r="D433" s="11" t="n"/>
      <c r="E433" s="11" t="n"/>
      <c r="F433" s="11" t="n"/>
      <c r="G433" s="11" t="n"/>
      <c r="H433" s="11" t="n"/>
      <c r="I433" s="9" t="n"/>
      <c r="J433" s="9" t="n"/>
      <c r="K433" s="9" t="n"/>
      <c r="L433" s="9">
        <f>IF(COUNTA($A433:$K433)=0,"",IF(AND(IFERROR($H433,0)&gt;0,LEN(TRIM($K433&amp;""))&gt;0,IFERROR(LOOKUP(2,1/((LISTS!$M$2:$M$13&lt;&gt;"")*ISNUMBER(SEARCH(LISTS!$M$2:$M$13,$I433))),LISTS!$N$2:$N$13),"NO")="SI"),"SI","NO"))</f>
        <v/>
      </c>
      <c r="M433" s="9">
        <f>IF(COUNTA($A433:$K433)=0,"",IF($K433&lt;&gt;"",IF(COUNTIF($K$19:$K433,$K433)&gt;1,"SI","NO"),IF(COUNTIFS($A$19:$A433,$A433,$C$19:$C433,$C433,$J$19:$J433,$J433,$D$19:$D433,$D433)&gt;1,"SI","NO")))</f>
        <v/>
      </c>
      <c r="N433" s="11">
        <f>IF(COUNTA($A433:$K433)=0,"",IF(AND($L433="SI",$M433="NO"),IFERROR($H433,0),0))</f>
        <v/>
      </c>
      <c r="O433" s="9">
        <f>IF(COUNTA($A433:$K433)=0,"",IF($M433="SI","CUFE o factura duplicada dentro del reporte; no se suma dos veces",IF(IFERROR($H433,0)&lt;=0,"DIAN reporta valor susceptible 0",IF($L433="NO",IFERROR(LOOKUP(2,1/((LISTS!$M$2:$M$13&lt;&gt;"")*ISNUMBER(SEARCH(LISTS!$M$2:$M$13,$I433))),LISTS!$O$2:$O$13),"Medio de pago no elegible o no identificado por DIAN"),"Apta automaticamente por pago electronico y base positiva"))))</f>
        <v/>
      </c>
    </row>
    <row r="434">
      <c r="A434" s="9" t="n"/>
      <c r="B434" s="9" t="n"/>
      <c r="C434" s="12" t="n"/>
      <c r="D434" s="11" t="n"/>
      <c r="E434" s="11" t="n"/>
      <c r="F434" s="11" t="n"/>
      <c r="G434" s="11" t="n"/>
      <c r="H434" s="11" t="n"/>
      <c r="I434" s="9" t="n"/>
      <c r="J434" s="9" t="n"/>
      <c r="K434" s="9" t="n"/>
      <c r="L434" s="9">
        <f>IF(COUNTA($A434:$K434)=0,"",IF(AND(IFERROR($H434,0)&gt;0,LEN(TRIM($K434&amp;""))&gt;0,IFERROR(LOOKUP(2,1/((LISTS!$M$2:$M$13&lt;&gt;"")*ISNUMBER(SEARCH(LISTS!$M$2:$M$13,$I434))),LISTS!$N$2:$N$13),"NO")="SI"),"SI","NO"))</f>
        <v/>
      </c>
      <c r="M434" s="9">
        <f>IF(COUNTA($A434:$K434)=0,"",IF($K434&lt;&gt;"",IF(COUNTIF($K$19:$K434,$K434)&gt;1,"SI","NO"),IF(COUNTIFS($A$19:$A434,$A434,$C$19:$C434,$C434,$J$19:$J434,$J434,$D$19:$D434,$D434)&gt;1,"SI","NO")))</f>
        <v/>
      </c>
      <c r="N434" s="11">
        <f>IF(COUNTA($A434:$K434)=0,"",IF(AND($L434="SI",$M434="NO"),IFERROR($H434,0),0))</f>
        <v/>
      </c>
      <c r="O434" s="9">
        <f>IF(COUNTA($A434:$K434)=0,"",IF($M434="SI","CUFE o factura duplicada dentro del reporte; no se suma dos veces",IF(IFERROR($H434,0)&lt;=0,"DIAN reporta valor susceptible 0",IF($L434="NO",IFERROR(LOOKUP(2,1/((LISTS!$M$2:$M$13&lt;&gt;"")*ISNUMBER(SEARCH(LISTS!$M$2:$M$13,$I434))),LISTS!$O$2:$O$13),"Medio de pago no elegible o no identificado por DIAN"),"Apta automaticamente por pago electronico y base positiva"))))</f>
        <v/>
      </c>
    </row>
    <row r="435">
      <c r="A435" s="9" t="n"/>
      <c r="B435" s="9" t="n"/>
      <c r="C435" s="12" t="n"/>
      <c r="D435" s="11" t="n"/>
      <c r="E435" s="11" t="n"/>
      <c r="F435" s="11" t="n"/>
      <c r="G435" s="11" t="n"/>
      <c r="H435" s="11" t="n"/>
      <c r="I435" s="9" t="n"/>
      <c r="J435" s="9" t="n"/>
      <c r="K435" s="9" t="n"/>
      <c r="L435" s="9">
        <f>IF(COUNTA($A435:$K435)=0,"",IF(AND(IFERROR($H435,0)&gt;0,LEN(TRIM($K435&amp;""))&gt;0,IFERROR(LOOKUP(2,1/((LISTS!$M$2:$M$13&lt;&gt;"")*ISNUMBER(SEARCH(LISTS!$M$2:$M$13,$I435))),LISTS!$N$2:$N$13),"NO")="SI"),"SI","NO"))</f>
        <v/>
      </c>
      <c r="M435" s="9">
        <f>IF(COUNTA($A435:$K435)=0,"",IF($K435&lt;&gt;"",IF(COUNTIF($K$19:$K435,$K435)&gt;1,"SI","NO"),IF(COUNTIFS($A$19:$A435,$A435,$C$19:$C435,$C435,$J$19:$J435,$J435,$D$19:$D435,$D435)&gt;1,"SI","NO")))</f>
        <v/>
      </c>
      <c r="N435" s="11">
        <f>IF(COUNTA($A435:$K435)=0,"",IF(AND($L435="SI",$M435="NO"),IFERROR($H435,0),0))</f>
        <v/>
      </c>
      <c r="O435" s="9">
        <f>IF(COUNTA($A435:$K435)=0,"",IF($M435="SI","CUFE o factura duplicada dentro del reporte; no se suma dos veces",IF(IFERROR($H435,0)&lt;=0,"DIAN reporta valor susceptible 0",IF($L435="NO",IFERROR(LOOKUP(2,1/((LISTS!$M$2:$M$13&lt;&gt;"")*ISNUMBER(SEARCH(LISTS!$M$2:$M$13,$I435))),LISTS!$O$2:$O$13),"Medio de pago no elegible o no identificado por DIAN"),"Apta automaticamente por pago electronico y base positiva"))))</f>
        <v/>
      </c>
    </row>
    <row r="436">
      <c r="A436" s="9" t="n"/>
      <c r="B436" s="9" t="n"/>
      <c r="C436" s="12" t="n"/>
      <c r="D436" s="11" t="n"/>
      <c r="E436" s="11" t="n"/>
      <c r="F436" s="11" t="n"/>
      <c r="G436" s="11" t="n"/>
      <c r="H436" s="11" t="n"/>
      <c r="I436" s="9" t="n"/>
      <c r="J436" s="9" t="n"/>
      <c r="K436" s="9" t="n"/>
      <c r="L436" s="9">
        <f>IF(COUNTA($A436:$K436)=0,"",IF(AND(IFERROR($H436,0)&gt;0,LEN(TRIM($K436&amp;""))&gt;0,IFERROR(LOOKUP(2,1/((LISTS!$M$2:$M$13&lt;&gt;"")*ISNUMBER(SEARCH(LISTS!$M$2:$M$13,$I436))),LISTS!$N$2:$N$13),"NO")="SI"),"SI","NO"))</f>
        <v/>
      </c>
      <c r="M436" s="9">
        <f>IF(COUNTA($A436:$K436)=0,"",IF($K436&lt;&gt;"",IF(COUNTIF($K$19:$K436,$K436)&gt;1,"SI","NO"),IF(COUNTIFS($A$19:$A436,$A436,$C$19:$C436,$C436,$J$19:$J436,$J436,$D$19:$D436,$D436)&gt;1,"SI","NO")))</f>
        <v/>
      </c>
      <c r="N436" s="11">
        <f>IF(COUNTA($A436:$K436)=0,"",IF(AND($L436="SI",$M436="NO"),IFERROR($H436,0),0))</f>
        <v/>
      </c>
      <c r="O436" s="9">
        <f>IF(COUNTA($A436:$K436)=0,"",IF($M436="SI","CUFE o factura duplicada dentro del reporte; no se suma dos veces",IF(IFERROR($H436,0)&lt;=0,"DIAN reporta valor susceptible 0",IF($L436="NO",IFERROR(LOOKUP(2,1/((LISTS!$M$2:$M$13&lt;&gt;"")*ISNUMBER(SEARCH(LISTS!$M$2:$M$13,$I436))),LISTS!$O$2:$O$13),"Medio de pago no elegible o no identificado por DIAN"),"Apta automaticamente por pago electronico y base positiva"))))</f>
        <v/>
      </c>
    </row>
    <row r="437">
      <c r="A437" s="9" t="n"/>
      <c r="B437" s="9" t="n"/>
      <c r="C437" s="12" t="n"/>
      <c r="D437" s="11" t="n"/>
      <c r="E437" s="11" t="n"/>
      <c r="F437" s="11" t="n"/>
      <c r="G437" s="11" t="n"/>
      <c r="H437" s="11" t="n"/>
      <c r="I437" s="9" t="n"/>
      <c r="J437" s="9" t="n"/>
      <c r="K437" s="9" t="n"/>
      <c r="L437" s="9">
        <f>IF(COUNTA($A437:$K437)=0,"",IF(AND(IFERROR($H437,0)&gt;0,LEN(TRIM($K437&amp;""))&gt;0,IFERROR(LOOKUP(2,1/((LISTS!$M$2:$M$13&lt;&gt;"")*ISNUMBER(SEARCH(LISTS!$M$2:$M$13,$I437))),LISTS!$N$2:$N$13),"NO")="SI"),"SI","NO"))</f>
        <v/>
      </c>
      <c r="M437" s="9">
        <f>IF(COUNTA($A437:$K437)=0,"",IF($K437&lt;&gt;"",IF(COUNTIF($K$19:$K437,$K437)&gt;1,"SI","NO"),IF(COUNTIFS($A$19:$A437,$A437,$C$19:$C437,$C437,$J$19:$J437,$J437,$D$19:$D437,$D437)&gt;1,"SI","NO")))</f>
        <v/>
      </c>
      <c r="N437" s="11">
        <f>IF(COUNTA($A437:$K437)=0,"",IF(AND($L437="SI",$M437="NO"),IFERROR($H437,0),0))</f>
        <v/>
      </c>
      <c r="O437" s="9">
        <f>IF(COUNTA($A437:$K437)=0,"",IF($M437="SI","CUFE o factura duplicada dentro del reporte; no se suma dos veces",IF(IFERROR($H437,0)&lt;=0,"DIAN reporta valor susceptible 0",IF($L437="NO",IFERROR(LOOKUP(2,1/((LISTS!$M$2:$M$13&lt;&gt;"")*ISNUMBER(SEARCH(LISTS!$M$2:$M$13,$I437))),LISTS!$O$2:$O$13),"Medio de pago no elegible o no identificado por DIAN"),"Apta automaticamente por pago electronico y base positiva"))))</f>
        <v/>
      </c>
    </row>
    <row r="438">
      <c r="A438" s="9" t="n"/>
      <c r="B438" s="9" t="n"/>
      <c r="C438" s="12" t="n"/>
      <c r="D438" s="11" t="n"/>
      <c r="E438" s="11" t="n"/>
      <c r="F438" s="11" t="n"/>
      <c r="G438" s="11" t="n"/>
      <c r="H438" s="11" t="n"/>
      <c r="I438" s="9" t="n"/>
      <c r="J438" s="9" t="n"/>
      <c r="K438" s="9" t="n"/>
      <c r="L438" s="9">
        <f>IF(COUNTA($A438:$K438)=0,"",IF(AND(IFERROR($H438,0)&gt;0,LEN(TRIM($K438&amp;""))&gt;0,IFERROR(LOOKUP(2,1/((LISTS!$M$2:$M$13&lt;&gt;"")*ISNUMBER(SEARCH(LISTS!$M$2:$M$13,$I438))),LISTS!$N$2:$N$13),"NO")="SI"),"SI","NO"))</f>
        <v/>
      </c>
      <c r="M438" s="9">
        <f>IF(COUNTA($A438:$K438)=0,"",IF($K438&lt;&gt;"",IF(COUNTIF($K$19:$K438,$K438)&gt;1,"SI","NO"),IF(COUNTIFS($A$19:$A438,$A438,$C$19:$C438,$C438,$J$19:$J438,$J438,$D$19:$D438,$D438)&gt;1,"SI","NO")))</f>
        <v/>
      </c>
      <c r="N438" s="11">
        <f>IF(COUNTA($A438:$K438)=0,"",IF(AND($L438="SI",$M438="NO"),IFERROR($H438,0),0))</f>
        <v/>
      </c>
      <c r="O438" s="9">
        <f>IF(COUNTA($A438:$K438)=0,"",IF($M438="SI","CUFE o factura duplicada dentro del reporte; no se suma dos veces",IF(IFERROR($H438,0)&lt;=0,"DIAN reporta valor susceptible 0",IF($L438="NO",IFERROR(LOOKUP(2,1/((LISTS!$M$2:$M$13&lt;&gt;"")*ISNUMBER(SEARCH(LISTS!$M$2:$M$13,$I438))),LISTS!$O$2:$O$13),"Medio de pago no elegible o no identificado por DIAN"),"Apta automaticamente por pago electronico y base positiva"))))</f>
        <v/>
      </c>
    </row>
    <row r="439">
      <c r="A439" s="9" t="n"/>
      <c r="B439" s="9" t="n"/>
      <c r="C439" s="12" t="n"/>
      <c r="D439" s="11" t="n"/>
      <c r="E439" s="11" t="n"/>
      <c r="F439" s="11" t="n"/>
      <c r="G439" s="11" t="n"/>
      <c r="H439" s="11" t="n"/>
      <c r="I439" s="9" t="n"/>
      <c r="J439" s="9" t="n"/>
      <c r="K439" s="9" t="n"/>
      <c r="L439" s="9">
        <f>IF(COUNTA($A439:$K439)=0,"",IF(AND(IFERROR($H439,0)&gt;0,LEN(TRIM($K439&amp;""))&gt;0,IFERROR(LOOKUP(2,1/((LISTS!$M$2:$M$13&lt;&gt;"")*ISNUMBER(SEARCH(LISTS!$M$2:$M$13,$I439))),LISTS!$N$2:$N$13),"NO")="SI"),"SI","NO"))</f>
        <v/>
      </c>
      <c r="M439" s="9">
        <f>IF(COUNTA($A439:$K439)=0,"",IF($K439&lt;&gt;"",IF(COUNTIF($K$19:$K439,$K439)&gt;1,"SI","NO"),IF(COUNTIFS($A$19:$A439,$A439,$C$19:$C439,$C439,$J$19:$J439,$J439,$D$19:$D439,$D439)&gt;1,"SI","NO")))</f>
        <v/>
      </c>
      <c r="N439" s="11">
        <f>IF(COUNTA($A439:$K439)=0,"",IF(AND($L439="SI",$M439="NO"),IFERROR($H439,0),0))</f>
        <v/>
      </c>
      <c r="O439" s="9">
        <f>IF(COUNTA($A439:$K439)=0,"",IF($M439="SI","CUFE o factura duplicada dentro del reporte; no se suma dos veces",IF(IFERROR($H439,0)&lt;=0,"DIAN reporta valor susceptible 0",IF($L439="NO",IFERROR(LOOKUP(2,1/((LISTS!$M$2:$M$13&lt;&gt;"")*ISNUMBER(SEARCH(LISTS!$M$2:$M$13,$I439))),LISTS!$O$2:$O$13),"Medio de pago no elegible o no identificado por DIAN"),"Apta automaticamente por pago electronico y base positiva"))))</f>
        <v/>
      </c>
    </row>
    <row r="440">
      <c r="A440" s="9" t="n"/>
      <c r="B440" s="9" t="n"/>
      <c r="C440" s="12" t="n"/>
      <c r="D440" s="11" t="n"/>
      <c r="E440" s="11" t="n"/>
      <c r="F440" s="11" t="n"/>
      <c r="G440" s="11" t="n"/>
      <c r="H440" s="11" t="n"/>
      <c r="I440" s="9" t="n"/>
      <c r="J440" s="9" t="n"/>
      <c r="K440" s="9" t="n"/>
      <c r="L440" s="9">
        <f>IF(COUNTA($A440:$K440)=0,"",IF(AND(IFERROR($H440,0)&gt;0,LEN(TRIM($K440&amp;""))&gt;0,IFERROR(LOOKUP(2,1/((LISTS!$M$2:$M$13&lt;&gt;"")*ISNUMBER(SEARCH(LISTS!$M$2:$M$13,$I440))),LISTS!$N$2:$N$13),"NO")="SI"),"SI","NO"))</f>
        <v/>
      </c>
      <c r="M440" s="9">
        <f>IF(COUNTA($A440:$K440)=0,"",IF($K440&lt;&gt;"",IF(COUNTIF($K$19:$K440,$K440)&gt;1,"SI","NO"),IF(COUNTIFS($A$19:$A440,$A440,$C$19:$C440,$C440,$J$19:$J440,$J440,$D$19:$D440,$D440)&gt;1,"SI","NO")))</f>
        <v/>
      </c>
      <c r="N440" s="11">
        <f>IF(COUNTA($A440:$K440)=0,"",IF(AND($L440="SI",$M440="NO"),IFERROR($H440,0),0))</f>
        <v/>
      </c>
      <c r="O440" s="9">
        <f>IF(COUNTA($A440:$K440)=0,"",IF($M440="SI","CUFE o factura duplicada dentro del reporte; no se suma dos veces",IF(IFERROR($H440,0)&lt;=0,"DIAN reporta valor susceptible 0",IF($L440="NO",IFERROR(LOOKUP(2,1/((LISTS!$M$2:$M$13&lt;&gt;"")*ISNUMBER(SEARCH(LISTS!$M$2:$M$13,$I440))),LISTS!$O$2:$O$13),"Medio de pago no elegible o no identificado por DIAN"),"Apta automaticamente por pago electronico y base positiva"))))</f>
        <v/>
      </c>
    </row>
    <row r="441">
      <c r="A441" s="9" t="n"/>
      <c r="B441" s="9" t="n"/>
      <c r="C441" s="12" t="n"/>
      <c r="D441" s="11" t="n"/>
      <c r="E441" s="11" t="n"/>
      <c r="F441" s="11" t="n"/>
      <c r="G441" s="11" t="n"/>
      <c r="H441" s="11" t="n"/>
      <c r="I441" s="9" t="n"/>
      <c r="J441" s="9" t="n"/>
      <c r="K441" s="9" t="n"/>
      <c r="L441" s="9">
        <f>IF(COUNTA($A441:$K441)=0,"",IF(AND(IFERROR($H441,0)&gt;0,LEN(TRIM($K441&amp;""))&gt;0,IFERROR(LOOKUP(2,1/((LISTS!$M$2:$M$13&lt;&gt;"")*ISNUMBER(SEARCH(LISTS!$M$2:$M$13,$I441))),LISTS!$N$2:$N$13),"NO")="SI"),"SI","NO"))</f>
        <v/>
      </c>
      <c r="M441" s="9">
        <f>IF(COUNTA($A441:$K441)=0,"",IF($K441&lt;&gt;"",IF(COUNTIF($K$19:$K441,$K441)&gt;1,"SI","NO"),IF(COUNTIFS($A$19:$A441,$A441,$C$19:$C441,$C441,$J$19:$J441,$J441,$D$19:$D441,$D441)&gt;1,"SI","NO")))</f>
        <v/>
      </c>
      <c r="N441" s="11">
        <f>IF(COUNTA($A441:$K441)=0,"",IF(AND($L441="SI",$M441="NO"),IFERROR($H441,0),0))</f>
        <v/>
      </c>
      <c r="O441" s="9">
        <f>IF(COUNTA($A441:$K441)=0,"",IF($M441="SI","CUFE o factura duplicada dentro del reporte; no se suma dos veces",IF(IFERROR($H441,0)&lt;=0,"DIAN reporta valor susceptible 0",IF($L441="NO",IFERROR(LOOKUP(2,1/((LISTS!$M$2:$M$13&lt;&gt;"")*ISNUMBER(SEARCH(LISTS!$M$2:$M$13,$I441))),LISTS!$O$2:$O$13),"Medio de pago no elegible o no identificado por DIAN"),"Apta automaticamente por pago electronico y base positiva"))))</f>
        <v/>
      </c>
    </row>
    <row r="442">
      <c r="A442" s="9" t="n"/>
      <c r="B442" s="9" t="n"/>
      <c r="C442" s="12" t="n"/>
      <c r="D442" s="11" t="n"/>
      <c r="E442" s="11" t="n"/>
      <c r="F442" s="11" t="n"/>
      <c r="G442" s="11" t="n"/>
      <c r="H442" s="11" t="n"/>
      <c r="I442" s="9" t="n"/>
      <c r="J442" s="9" t="n"/>
      <c r="K442" s="9" t="n"/>
      <c r="L442" s="9">
        <f>IF(COUNTA($A442:$K442)=0,"",IF(AND(IFERROR($H442,0)&gt;0,LEN(TRIM($K442&amp;""))&gt;0,IFERROR(LOOKUP(2,1/((LISTS!$M$2:$M$13&lt;&gt;"")*ISNUMBER(SEARCH(LISTS!$M$2:$M$13,$I442))),LISTS!$N$2:$N$13),"NO")="SI"),"SI","NO"))</f>
        <v/>
      </c>
      <c r="M442" s="9">
        <f>IF(COUNTA($A442:$K442)=0,"",IF($K442&lt;&gt;"",IF(COUNTIF($K$19:$K442,$K442)&gt;1,"SI","NO"),IF(COUNTIFS($A$19:$A442,$A442,$C$19:$C442,$C442,$J$19:$J442,$J442,$D$19:$D442,$D442)&gt;1,"SI","NO")))</f>
        <v/>
      </c>
      <c r="N442" s="11">
        <f>IF(COUNTA($A442:$K442)=0,"",IF(AND($L442="SI",$M442="NO"),IFERROR($H442,0),0))</f>
        <v/>
      </c>
      <c r="O442" s="9">
        <f>IF(COUNTA($A442:$K442)=0,"",IF($M442="SI","CUFE o factura duplicada dentro del reporte; no se suma dos veces",IF(IFERROR($H442,0)&lt;=0,"DIAN reporta valor susceptible 0",IF($L442="NO",IFERROR(LOOKUP(2,1/((LISTS!$M$2:$M$13&lt;&gt;"")*ISNUMBER(SEARCH(LISTS!$M$2:$M$13,$I442))),LISTS!$O$2:$O$13),"Medio de pago no elegible o no identificado por DIAN"),"Apta automaticamente por pago electronico y base positiva"))))</f>
        <v/>
      </c>
    </row>
    <row r="443">
      <c r="A443" s="9" t="n"/>
      <c r="B443" s="9" t="n"/>
      <c r="C443" s="12" t="n"/>
      <c r="D443" s="11" t="n"/>
      <c r="E443" s="11" t="n"/>
      <c r="F443" s="11" t="n"/>
      <c r="G443" s="11" t="n"/>
      <c r="H443" s="11" t="n"/>
      <c r="I443" s="9" t="n"/>
      <c r="J443" s="9" t="n"/>
      <c r="K443" s="9" t="n"/>
      <c r="L443" s="9">
        <f>IF(COUNTA($A443:$K443)=0,"",IF(AND(IFERROR($H443,0)&gt;0,LEN(TRIM($K443&amp;""))&gt;0,IFERROR(LOOKUP(2,1/((LISTS!$M$2:$M$13&lt;&gt;"")*ISNUMBER(SEARCH(LISTS!$M$2:$M$13,$I443))),LISTS!$N$2:$N$13),"NO")="SI"),"SI","NO"))</f>
        <v/>
      </c>
      <c r="M443" s="9">
        <f>IF(COUNTA($A443:$K443)=0,"",IF($K443&lt;&gt;"",IF(COUNTIF($K$19:$K443,$K443)&gt;1,"SI","NO"),IF(COUNTIFS($A$19:$A443,$A443,$C$19:$C443,$C443,$J$19:$J443,$J443,$D$19:$D443,$D443)&gt;1,"SI","NO")))</f>
        <v/>
      </c>
      <c r="N443" s="11">
        <f>IF(COUNTA($A443:$K443)=0,"",IF(AND($L443="SI",$M443="NO"),IFERROR($H443,0),0))</f>
        <v/>
      </c>
      <c r="O443" s="9">
        <f>IF(COUNTA($A443:$K443)=0,"",IF($M443="SI","CUFE o factura duplicada dentro del reporte; no se suma dos veces",IF(IFERROR($H443,0)&lt;=0,"DIAN reporta valor susceptible 0",IF($L443="NO",IFERROR(LOOKUP(2,1/((LISTS!$M$2:$M$13&lt;&gt;"")*ISNUMBER(SEARCH(LISTS!$M$2:$M$13,$I443))),LISTS!$O$2:$O$13),"Medio de pago no elegible o no identificado por DIAN"),"Apta automaticamente por pago electronico y base positiva"))))</f>
        <v/>
      </c>
    </row>
    <row r="444">
      <c r="A444" s="9" t="n"/>
      <c r="B444" s="9" t="n"/>
      <c r="C444" s="12" t="n"/>
      <c r="D444" s="11" t="n"/>
      <c r="E444" s="11" t="n"/>
      <c r="F444" s="11" t="n"/>
      <c r="G444" s="11" t="n"/>
      <c r="H444" s="11" t="n"/>
      <c r="I444" s="9" t="n"/>
      <c r="J444" s="9" t="n"/>
      <c r="K444" s="9" t="n"/>
      <c r="L444" s="9">
        <f>IF(COUNTA($A444:$K444)=0,"",IF(AND(IFERROR($H444,0)&gt;0,LEN(TRIM($K444&amp;""))&gt;0,IFERROR(LOOKUP(2,1/((LISTS!$M$2:$M$13&lt;&gt;"")*ISNUMBER(SEARCH(LISTS!$M$2:$M$13,$I444))),LISTS!$N$2:$N$13),"NO")="SI"),"SI","NO"))</f>
        <v/>
      </c>
      <c r="M444" s="9">
        <f>IF(COUNTA($A444:$K444)=0,"",IF($K444&lt;&gt;"",IF(COUNTIF($K$19:$K444,$K444)&gt;1,"SI","NO"),IF(COUNTIFS($A$19:$A444,$A444,$C$19:$C444,$C444,$J$19:$J444,$J444,$D$19:$D444,$D444)&gt;1,"SI","NO")))</f>
        <v/>
      </c>
      <c r="N444" s="11">
        <f>IF(COUNTA($A444:$K444)=0,"",IF(AND($L444="SI",$M444="NO"),IFERROR($H444,0),0))</f>
        <v/>
      </c>
      <c r="O444" s="9">
        <f>IF(COUNTA($A444:$K444)=0,"",IF($M444="SI","CUFE o factura duplicada dentro del reporte; no se suma dos veces",IF(IFERROR($H444,0)&lt;=0,"DIAN reporta valor susceptible 0",IF($L444="NO",IFERROR(LOOKUP(2,1/((LISTS!$M$2:$M$13&lt;&gt;"")*ISNUMBER(SEARCH(LISTS!$M$2:$M$13,$I444))),LISTS!$O$2:$O$13),"Medio de pago no elegible o no identificado por DIAN"),"Apta automaticamente por pago electronico y base positiva"))))</f>
        <v/>
      </c>
    </row>
    <row r="445">
      <c r="A445" s="9" t="n"/>
      <c r="B445" s="9" t="n"/>
      <c r="C445" s="12" t="n"/>
      <c r="D445" s="11" t="n"/>
      <c r="E445" s="11" t="n"/>
      <c r="F445" s="11" t="n"/>
      <c r="G445" s="11" t="n"/>
      <c r="H445" s="11" t="n"/>
      <c r="I445" s="9" t="n"/>
      <c r="J445" s="9" t="n"/>
      <c r="K445" s="9" t="n"/>
      <c r="L445" s="9">
        <f>IF(COUNTA($A445:$K445)=0,"",IF(AND(IFERROR($H445,0)&gt;0,LEN(TRIM($K445&amp;""))&gt;0,IFERROR(LOOKUP(2,1/((LISTS!$M$2:$M$13&lt;&gt;"")*ISNUMBER(SEARCH(LISTS!$M$2:$M$13,$I445))),LISTS!$N$2:$N$13),"NO")="SI"),"SI","NO"))</f>
        <v/>
      </c>
      <c r="M445" s="9">
        <f>IF(COUNTA($A445:$K445)=0,"",IF($K445&lt;&gt;"",IF(COUNTIF($K$19:$K445,$K445)&gt;1,"SI","NO"),IF(COUNTIFS($A$19:$A445,$A445,$C$19:$C445,$C445,$J$19:$J445,$J445,$D$19:$D445,$D445)&gt;1,"SI","NO")))</f>
        <v/>
      </c>
      <c r="N445" s="11">
        <f>IF(COUNTA($A445:$K445)=0,"",IF(AND($L445="SI",$M445="NO"),IFERROR($H445,0),0))</f>
        <v/>
      </c>
      <c r="O445" s="9">
        <f>IF(COUNTA($A445:$K445)=0,"",IF($M445="SI","CUFE o factura duplicada dentro del reporte; no se suma dos veces",IF(IFERROR($H445,0)&lt;=0,"DIAN reporta valor susceptible 0",IF($L445="NO",IFERROR(LOOKUP(2,1/((LISTS!$M$2:$M$13&lt;&gt;"")*ISNUMBER(SEARCH(LISTS!$M$2:$M$13,$I445))),LISTS!$O$2:$O$13),"Medio de pago no elegible o no identificado por DIAN"),"Apta automaticamente por pago electronico y base positiva"))))</f>
        <v/>
      </c>
    </row>
    <row r="446">
      <c r="A446" s="9" t="n"/>
      <c r="B446" s="9" t="n"/>
      <c r="C446" s="12" t="n"/>
      <c r="D446" s="11" t="n"/>
      <c r="E446" s="11" t="n"/>
      <c r="F446" s="11" t="n"/>
      <c r="G446" s="11" t="n"/>
      <c r="H446" s="11" t="n"/>
      <c r="I446" s="9" t="n"/>
      <c r="J446" s="9" t="n"/>
      <c r="K446" s="9" t="n"/>
      <c r="L446" s="9">
        <f>IF(COUNTA($A446:$K446)=0,"",IF(AND(IFERROR($H446,0)&gt;0,LEN(TRIM($K446&amp;""))&gt;0,IFERROR(LOOKUP(2,1/((LISTS!$M$2:$M$13&lt;&gt;"")*ISNUMBER(SEARCH(LISTS!$M$2:$M$13,$I446))),LISTS!$N$2:$N$13),"NO")="SI"),"SI","NO"))</f>
        <v/>
      </c>
      <c r="M446" s="9">
        <f>IF(COUNTA($A446:$K446)=0,"",IF($K446&lt;&gt;"",IF(COUNTIF($K$19:$K446,$K446)&gt;1,"SI","NO"),IF(COUNTIFS($A$19:$A446,$A446,$C$19:$C446,$C446,$J$19:$J446,$J446,$D$19:$D446,$D446)&gt;1,"SI","NO")))</f>
        <v/>
      </c>
      <c r="N446" s="11">
        <f>IF(COUNTA($A446:$K446)=0,"",IF(AND($L446="SI",$M446="NO"),IFERROR($H446,0),0))</f>
        <v/>
      </c>
      <c r="O446" s="9">
        <f>IF(COUNTA($A446:$K446)=0,"",IF($M446="SI","CUFE o factura duplicada dentro del reporte; no se suma dos veces",IF(IFERROR($H446,0)&lt;=0,"DIAN reporta valor susceptible 0",IF($L446="NO",IFERROR(LOOKUP(2,1/((LISTS!$M$2:$M$13&lt;&gt;"")*ISNUMBER(SEARCH(LISTS!$M$2:$M$13,$I446))),LISTS!$O$2:$O$13),"Medio de pago no elegible o no identificado por DIAN"),"Apta automaticamente por pago electronico y base positiva"))))</f>
        <v/>
      </c>
    </row>
    <row r="447">
      <c r="A447" s="9" t="n"/>
      <c r="B447" s="9" t="n"/>
      <c r="C447" s="12" t="n"/>
      <c r="D447" s="11" t="n"/>
      <c r="E447" s="11" t="n"/>
      <c r="F447" s="11" t="n"/>
      <c r="G447" s="11" t="n"/>
      <c r="H447" s="11" t="n"/>
      <c r="I447" s="9" t="n"/>
      <c r="J447" s="9" t="n"/>
      <c r="K447" s="9" t="n"/>
      <c r="L447" s="9">
        <f>IF(COUNTA($A447:$K447)=0,"",IF(AND(IFERROR($H447,0)&gt;0,LEN(TRIM($K447&amp;""))&gt;0,IFERROR(LOOKUP(2,1/((LISTS!$M$2:$M$13&lt;&gt;"")*ISNUMBER(SEARCH(LISTS!$M$2:$M$13,$I447))),LISTS!$N$2:$N$13),"NO")="SI"),"SI","NO"))</f>
        <v/>
      </c>
      <c r="M447" s="9">
        <f>IF(COUNTA($A447:$K447)=0,"",IF($K447&lt;&gt;"",IF(COUNTIF($K$19:$K447,$K447)&gt;1,"SI","NO"),IF(COUNTIFS($A$19:$A447,$A447,$C$19:$C447,$C447,$J$19:$J447,$J447,$D$19:$D447,$D447)&gt;1,"SI","NO")))</f>
        <v/>
      </c>
      <c r="N447" s="11">
        <f>IF(COUNTA($A447:$K447)=0,"",IF(AND($L447="SI",$M447="NO"),IFERROR($H447,0),0))</f>
        <v/>
      </c>
      <c r="O447" s="9">
        <f>IF(COUNTA($A447:$K447)=0,"",IF($M447="SI","CUFE o factura duplicada dentro del reporte; no se suma dos veces",IF(IFERROR($H447,0)&lt;=0,"DIAN reporta valor susceptible 0",IF($L447="NO",IFERROR(LOOKUP(2,1/((LISTS!$M$2:$M$13&lt;&gt;"")*ISNUMBER(SEARCH(LISTS!$M$2:$M$13,$I447))),LISTS!$O$2:$O$13),"Medio de pago no elegible o no identificado por DIAN"),"Apta automaticamente por pago electronico y base positiva"))))</f>
        <v/>
      </c>
    </row>
    <row r="448">
      <c r="A448" s="9" t="n"/>
      <c r="B448" s="9" t="n"/>
      <c r="C448" s="12" t="n"/>
      <c r="D448" s="11" t="n"/>
      <c r="E448" s="11" t="n"/>
      <c r="F448" s="11" t="n"/>
      <c r="G448" s="11" t="n"/>
      <c r="H448" s="11" t="n"/>
      <c r="I448" s="9" t="n"/>
      <c r="J448" s="9" t="n"/>
      <c r="K448" s="9" t="n"/>
      <c r="L448" s="9">
        <f>IF(COUNTA($A448:$K448)=0,"",IF(AND(IFERROR($H448,0)&gt;0,LEN(TRIM($K448&amp;""))&gt;0,IFERROR(LOOKUP(2,1/((LISTS!$M$2:$M$13&lt;&gt;"")*ISNUMBER(SEARCH(LISTS!$M$2:$M$13,$I448))),LISTS!$N$2:$N$13),"NO")="SI"),"SI","NO"))</f>
        <v/>
      </c>
      <c r="M448" s="9">
        <f>IF(COUNTA($A448:$K448)=0,"",IF($K448&lt;&gt;"",IF(COUNTIF($K$19:$K448,$K448)&gt;1,"SI","NO"),IF(COUNTIFS($A$19:$A448,$A448,$C$19:$C448,$C448,$J$19:$J448,$J448,$D$19:$D448,$D448)&gt;1,"SI","NO")))</f>
        <v/>
      </c>
      <c r="N448" s="11">
        <f>IF(COUNTA($A448:$K448)=0,"",IF(AND($L448="SI",$M448="NO"),IFERROR($H448,0),0))</f>
        <v/>
      </c>
      <c r="O448" s="9">
        <f>IF(COUNTA($A448:$K448)=0,"",IF($M448="SI","CUFE o factura duplicada dentro del reporte; no se suma dos veces",IF(IFERROR($H448,0)&lt;=0,"DIAN reporta valor susceptible 0",IF($L448="NO",IFERROR(LOOKUP(2,1/((LISTS!$M$2:$M$13&lt;&gt;"")*ISNUMBER(SEARCH(LISTS!$M$2:$M$13,$I448))),LISTS!$O$2:$O$13),"Medio de pago no elegible o no identificado por DIAN"),"Apta automaticamente por pago electronico y base positiva"))))</f>
        <v/>
      </c>
    </row>
    <row r="449">
      <c r="A449" s="9" t="n"/>
      <c r="B449" s="9" t="n"/>
      <c r="C449" s="12" t="n"/>
      <c r="D449" s="11" t="n"/>
      <c r="E449" s="11" t="n"/>
      <c r="F449" s="11" t="n"/>
      <c r="G449" s="11" t="n"/>
      <c r="H449" s="11" t="n"/>
      <c r="I449" s="9" t="n"/>
      <c r="J449" s="9" t="n"/>
      <c r="K449" s="9" t="n"/>
      <c r="L449" s="9">
        <f>IF(COUNTA($A449:$K449)=0,"",IF(AND(IFERROR($H449,0)&gt;0,LEN(TRIM($K449&amp;""))&gt;0,IFERROR(LOOKUP(2,1/((LISTS!$M$2:$M$13&lt;&gt;"")*ISNUMBER(SEARCH(LISTS!$M$2:$M$13,$I449))),LISTS!$N$2:$N$13),"NO")="SI"),"SI","NO"))</f>
        <v/>
      </c>
      <c r="M449" s="9">
        <f>IF(COUNTA($A449:$K449)=0,"",IF($K449&lt;&gt;"",IF(COUNTIF($K$19:$K449,$K449)&gt;1,"SI","NO"),IF(COUNTIFS($A$19:$A449,$A449,$C$19:$C449,$C449,$J$19:$J449,$J449,$D$19:$D449,$D449)&gt;1,"SI","NO")))</f>
        <v/>
      </c>
      <c r="N449" s="11">
        <f>IF(COUNTA($A449:$K449)=0,"",IF(AND($L449="SI",$M449="NO"),IFERROR($H449,0),0))</f>
        <v/>
      </c>
      <c r="O449" s="9">
        <f>IF(COUNTA($A449:$K449)=0,"",IF($M449="SI","CUFE o factura duplicada dentro del reporte; no se suma dos veces",IF(IFERROR($H449,0)&lt;=0,"DIAN reporta valor susceptible 0",IF($L449="NO",IFERROR(LOOKUP(2,1/((LISTS!$M$2:$M$13&lt;&gt;"")*ISNUMBER(SEARCH(LISTS!$M$2:$M$13,$I449))),LISTS!$O$2:$O$13),"Medio de pago no elegible o no identificado por DIAN"),"Apta automaticamente por pago electronico y base positiva"))))</f>
        <v/>
      </c>
    </row>
    <row r="450">
      <c r="A450" s="9" t="n"/>
      <c r="B450" s="9" t="n"/>
      <c r="C450" s="12" t="n"/>
      <c r="D450" s="11" t="n"/>
      <c r="E450" s="11" t="n"/>
      <c r="F450" s="11" t="n"/>
      <c r="G450" s="11" t="n"/>
      <c r="H450" s="11" t="n"/>
      <c r="I450" s="9" t="n"/>
      <c r="J450" s="9" t="n"/>
      <c r="K450" s="9" t="n"/>
      <c r="L450" s="9">
        <f>IF(COUNTA($A450:$K450)=0,"",IF(AND(IFERROR($H450,0)&gt;0,LEN(TRIM($K450&amp;""))&gt;0,IFERROR(LOOKUP(2,1/((LISTS!$M$2:$M$13&lt;&gt;"")*ISNUMBER(SEARCH(LISTS!$M$2:$M$13,$I450))),LISTS!$N$2:$N$13),"NO")="SI"),"SI","NO"))</f>
        <v/>
      </c>
      <c r="M450" s="9">
        <f>IF(COUNTA($A450:$K450)=0,"",IF($K450&lt;&gt;"",IF(COUNTIF($K$19:$K450,$K450)&gt;1,"SI","NO"),IF(COUNTIFS($A$19:$A450,$A450,$C$19:$C450,$C450,$J$19:$J450,$J450,$D$19:$D450,$D450)&gt;1,"SI","NO")))</f>
        <v/>
      </c>
      <c r="N450" s="11">
        <f>IF(COUNTA($A450:$K450)=0,"",IF(AND($L450="SI",$M450="NO"),IFERROR($H450,0),0))</f>
        <v/>
      </c>
      <c r="O450" s="9">
        <f>IF(COUNTA($A450:$K450)=0,"",IF($M450="SI","CUFE o factura duplicada dentro del reporte; no se suma dos veces",IF(IFERROR($H450,0)&lt;=0,"DIAN reporta valor susceptible 0",IF($L450="NO",IFERROR(LOOKUP(2,1/((LISTS!$M$2:$M$13&lt;&gt;"")*ISNUMBER(SEARCH(LISTS!$M$2:$M$13,$I450))),LISTS!$O$2:$O$13),"Medio de pago no elegible o no identificado por DIAN"),"Apta automaticamente por pago electronico y base positiva"))))</f>
        <v/>
      </c>
    </row>
    <row r="451">
      <c r="A451" s="9" t="n"/>
      <c r="B451" s="9" t="n"/>
      <c r="C451" s="12" t="n"/>
      <c r="D451" s="11" t="n"/>
      <c r="E451" s="11" t="n"/>
      <c r="F451" s="11" t="n"/>
      <c r="G451" s="11" t="n"/>
      <c r="H451" s="11" t="n"/>
      <c r="I451" s="9" t="n"/>
      <c r="J451" s="9" t="n"/>
      <c r="K451" s="9" t="n"/>
      <c r="L451" s="9">
        <f>IF(COUNTA($A451:$K451)=0,"",IF(AND(IFERROR($H451,0)&gt;0,LEN(TRIM($K451&amp;""))&gt;0,IFERROR(LOOKUP(2,1/((LISTS!$M$2:$M$13&lt;&gt;"")*ISNUMBER(SEARCH(LISTS!$M$2:$M$13,$I451))),LISTS!$N$2:$N$13),"NO")="SI"),"SI","NO"))</f>
        <v/>
      </c>
      <c r="M451" s="9">
        <f>IF(COUNTA($A451:$K451)=0,"",IF($K451&lt;&gt;"",IF(COUNTIF($K$19:$K451,$K451)&gt;1,"SI","NO"),IF(COUNTIFS($A$19:$A451,$A451,$C$19:$C451,$C451,$J$19:$J451,$J451,$D$19:$D451,$D451)&gt;1,"SI","NO")))</f>
        <v/>
      </c>
      <c r="N451" s="11">
        <f>IF(COUNTA($A451:$K451)=0,"",IF(AND($L451="SI",$M451="NO"),IFERROR($H451,0),0))</f>
        <v/>
      </c>
      <c r="O451" s="9">
        <f>IF(COUNTA($A451:$K451)=0,"",IF($M451="SI","CUFE o factura duplicada dentro del reporte; no se suma dos veces",IF(IFERROR($H451,0)&lt;=0,"DIAN reporta valor susceptible 0",IF($L451="NO",IFERROR(LOOKUP(2,1/((LISTS!$M$2:$M$13&lt;&gt;"")*ISNUMBER(SEARCH(LISTS!$M$2:$M$13,$I451))),LISTS!$O$2:$O$13),"Medio de pago no elegible o no identificado por DIAN"),"Apta automaticamente por pago electronico y base positiva"))))</f>
        <v/>
      </c>
    </row>
    <row r="452">
      <c r="A452" s="9" t="n"/>
      <c r="B452" s="9" t="n"/>
      <c r="C452" s="12" t="n"/>
      <c r="D452" s="11" t="n"/>
      <c r="E452" s="11" t="n"/>
      <c r="F452" s="11" t="n"/>
      <c r="G452" s="11" t="n"/>
      <c r="H452" s="11" t="n"/>
      <c r="I452" s="9" t="n"/>
      <c r="J452" s="9" t="n"/>
      <c r="K452" s="9" t="n"/>
      <c r="L452" s="9">
        <f>IF(COUNTA($A452:$K452)=0,"",IF(AND(IFERROR($H452,0)&gt;0,LEN(TRIM($K452&amp;""))&gt;0,IFERROR(LOOKUP(2,1/((LISTS!$M$2:$M$13&lt;&gt;"")*ISNUMBER(SEARCH(LISTS!$M$2:$M$13,$I452))),LISTS!$N$2:$N$13),"NO")="SI"),"SI","NO"))</f>
        <v/>
      </c>
      <c r="M452" s="9">
        <f>IF(COUNTA($A452:$K452)=0,"",IF($K452&lt;&gt;"",IF(COUNTIF($K$19:$K452,$K452)&gt;1,"SI","NO"),IF(COUNTIFS($A$19:$A452,$A452,$C$19:$C452,$C452,$J$19:$J452,$J452,$D$19:$D452,$D452)&gt;1,"SI","NO")))</f>
        <v/>
      </c>
      <c r="N452" s="11">
        <f>IF(COUNTA($A452:$K452)=0,"",IF(AND($L452="SI",$M452="NO"),IFERROR($H452,0),0))</f>
        <v/>
      </c>
      <c r="O452" s="9">
        <f>IF(COUNTA($A452:$K452)=0,"",IF($M452="SI","CUFE o factura duplicada dentro del reporte; no se suma dos veces",IF(IFERROR($H452,0)&lt;=0,"DIAN reporta valor susceptible 0",IF($L452="NO",IFERROR(LOOKUP(2,1/((LISTS!$M$2:$M$13&lt;&gt;"")*ISNUMBER(SEARCH(LISTS!$M$2:$M$13,$I452))),LISTS!$O$2:$O$13),"Medio de pago no elegible o no identificado por DIAN"),"Apta automaticamente por pago electronico y base positiva"))))</f>
        <v/>
      </c>
    </row>
    <row r="453">
      <c r="A453" s="9" t="n"/>
      <c r="B453" s="9" t="n"/>
      <c r="C453" s="12" t="n"/>
      <c r="D453" s="11" t="n"/>
      <c r="E453" s="11" t="n"/>
      <c r="F453" s="11" t="n"/>
      <c r="G453" s="11" t="n"/>
      <c r="H453" s="11" t="n"/>
      <c r="I453" s="9" t="n"/>
      <c r="J453" s="9" t="n"/>
      <c r="K453" s="9" t="n"/>
      <c r="L453" s="9">
        <f>IF(COUNTA($A453:$K453)=0,"",IF(AND(IFERROR($H453,0)&gt;0,LEN(TRIM($K453&amp;""))&gt;0,IFERROR(LOOKUP(2,1/((LISTS!$M$2:$M$13&lt;&gt;"")*ISNUMBER(SEARCH(LISTS!$M$2:$M$13,$I453))),LISTS!$N$2:$N$13),"NO")="SI"),"SI","NO"))</f>
        <v/>
      </c>
      <c r="M453" s="9">
        <f>IF(COUNTA($A453:$K453)=0,"",IF($K453&lt;&gt;"",IF(COUNTIF($K$19:$K453,$K453)&gt;1,"SI","NO"),IF(COUNTIFS($A$19:$A453,$A453,$C$19:$C453,$C453,$J$19:$J453,$J453,$D$19:$D453,$D453)&gt;1,"SI","NO")))</f>
        <v/>
      </c>
      <c r="N453" s="11">
        <f>IF(COUNTA($A453:$K453)=0,"",IF(AND($L453="SI",$M453="NO"),IFERROR($H453,0),0))</f>
        <v/>
      </c>
      <c r="O453" s="9">
        <f>IF(COUNTA($A453:$K453)=0,"",IF($M453="SI","CUFE o factura duplicada dentro del reporte; no se suma dos veces",IF(IFERROR($H453,0)&lt;=0,"DIAN reporta valor susceptible 0",IF($L453="NO",IFERROR(LOOKUP(2,1/((LISTS!$M$2:$M$13&lt;&gt;"")*ISNUMBER(SEARCH(LISTS!$M$2:$M$13,$I453))),LISTS!$O$2:$O$13),"Medio de pago no elegible o no identificado por DIAN"),"Apta automaticamente por pago electronico y base positiva"))))</f>
        <v/>
      </c>
    </row>
    <row r="454">
      <c r="A454" s="9" t="n"/>
      <c r="B454" s="9" t="n"/>
      <c r="C454" s="12" t="n"/>
      <c r="D454" s="11" t="n"/>
      <c r="E454" s="11" t="n"/>
      <c r="F454" s="11" t="n"/>
      <c r="G454" s="11" t="n"/>
      <c r="H454" s="11" t="n"/>
      <c r="I454" s="9" t="n"/>
      <c r="J454" s="9" t="n"/>
      <c r="K454" s="9" t="n"/>
      <c r="L454" s="9">
        <f>IF(COUNTA($A454:$K454)=0,"",IF(AND(IFERROR($H454,0)&gt;0,LEN(TRIM($K454&amp;""))&gt;0,IFERROR(LOOKUP(2,1/((LISTS!$M$2:$M$13&lt;&gt;"")*ISNUMBER(SEARCH(LISTS!$M$2:$M$13,$I454))),LISTS!$N$2:$N$13),"NO")="SI"),"SI","NO"))</f>
        <v/>
      </c>
      <c r="M454" s="9">
        <f>IF(COUNTA($A454:$K454)=0,"",IF($K454&lt;&gt;"",IF(COUNTIF($K$19:$K454,$K454)&gt;1,"SI","NO"),IF(COUNTIFS($A$19:$A454,$A454,$C$19:$C454,$C454,$J$19:$J454,$J454,$D$19:$D454,$D454)&gt;1,"SI","NO")))</f>
        <v/>
      </c>
      <c r="N454" s="11">
        <f>IF(COUNTA($A454:$K454)=0,"",IF(AND($L454="SI",$M454="NO"),IFERROR($H454,0),0))</f>
        <v/>
      </c>
      <c r="O454" s="9">
        <f>IF(COUNTA($A454:$K454)=0,"",IF($M454="SI","CUFE o factura duplicada dentro del reporte; no se suma dos veces",IF(IFERROR($H454,0)&lt;=0,"DIAN reporta valor susceptible 0",IF($L454="NO",IFERROR(LOOKUP(2,1/((LISTS!$M$2:$M$13&lt;&gt;"")*ISNUMBER(SEARCH(LISTS!$M$2:$M$13,$I454))),LISTS!$O$2:$O$13),"Medio de pago no elegible o no identificado por DIAN"),"Apta automaticamente por pago electronico y base positiva"))))</f>
        <v/>
      </c>
    </row>
    <row r="455">
      <c r="A455" s="9" t="n"/>
      <c r="B455" s="9" t="n"/>
      <c r="C455" s="12" t="n"/>
      <c r="D455" s="11" t="n"/>
      <c r="E455" s="11" t="n"/>
      <c r="F455" s="11" t="n"/>
      <c r="G455" s="11" t="n"/>
      <c r="H455" s="11" t="n"/>
      <c r="I455" s="9" t="n"/>
      <c r="J455" s="9" t="n"/>
      <c r="K455" s="9" t="n"/>
      <c r="L455" s="9">
        <f>IF(COUNTA($A455:$K455)=0,"",IF(AND(IFERROR($H455,0)&gt;0,LEN(TRIM($K455&amp;""))&gt;0,IFERROR(LOOKUP(2,1/((LISTS!$M$2:$M$13&lt;&gt;"")*ISNUMBER(SEARCH(LISTS!$M$2:$M$13,$I455))),LISTS!$N$2:$N$13),"NO")="SI"),"SI","NO"))</f>
        <v/>
      </c>
      <c r="M455" s="9">
        <f>IF(COUNTA($A455:$K455)=0,"",IF($K455&lt;&gt;"",IF(COUNTIF($K$19:$K455,$K455)&gt;1,"SI","NO"),IF(COUNTIFS($A$19:$A455,$A455,$C$19:$C455,$C455,$J$19:$J455,$J455,$D$19:$D455,$D455)&gt;1,"SI","NO")))</f>
        <v/>
      </c>
      <c r="N455" s="11">
        <f>IF(COUNTA($A455:$K455)=0,"",IF(AND($L455="SI",$M455="NO"),IFERROR($H455,0),0))</f>
        <v/>
      </c>
      <c r="O455" s="9">
        <f>IF(COUNTA($A455:$K455)=0,"",IF($M455="SI","CUFE o factura duplicada dentro del reporte; no se suma dos veces",IF(IFERROR($H455,0)&lt;=0,"DIAN reporta valor susceptible 0",IF($L455="NO",IFERROR(LOOKUP(2,1/((LISTS!$M$2:$M$13&lt;&gt;"")*ISNUMBER(SEARCH(LISTS!$M$2:$M$13,$I455))),LISTS!$O$2:$O$13),"Medio de pago no elegible o no identificado por DIAN"),"Apta automaticamente por pago electronico y base positiva"))))</f>
        <v/>
      </c>
    </row>
    <row r="456">
      <c r="A456" s="9" t="n"/>
      <c r="B456" s="9" t="n"/>
      <c r="C456" s="12" t="n"/>
      <c r="D456" s="11" t="n"/>
      <c r="E456" s="11" t="n"/>
      <c r="F456" s="11" t="n"/>
      <c r="G456" s="11" t="n"/>
      <c r="H456" s="11" t="n"/>
      <c r="I456" s="9" t="n"/>
      <c r="J456" s="9" t="n"/>
      <c r="K456" s="9" t="n"/>
      <c r="L456" s="9">
        <f>IF(COUNTA($A456:$K456)=0,"",IF(AND(IFERROR($H456,0)&gt;0,LEN(TRIM($K456&amp;""))&gt;0,IFERROR(LOOKUP(2,1/((LISTS!$M$2:$M$13&lt;&gt;"")*ISNUMBER(SEARCH(LISTS!$M$2:$M$13,$I456))),LISTS!$N$2:$N$13),"NO")="SI"),"SI","NO"))</f>
        <v/>
      </c>
      <c r="M456" s="9">
        <f>IF(COUNTA($A456:$K456)=0,"",IF($K456&lt;&gt;"",IF(COUNTIF($K$19:$K456,$K456)&gt;1,"SI","NO"),IF(COUNTIFS($A$19:$A456,$A456,$C$19:$C456,$C456,$J$19:$J456,$J456,$D$19:$D456,$D456)&gt;1,"SI","NO")))</f>
        <v/>
      </c>
      <c r="N456" s="11">
        <f>IF(COUNTA($A456:$K456)=0,"",IF(AND($L456="SI",$M456="NO"),IFERROR($H456,0),0))</f>
        <v/>
      </c>
      <c r="O456" s="9">
        <f>IF(COUNTA($A456:$K456)=0,"",IF($M456="SI","CUFE o factura duplicada dentro del reporte; no se suma dos veces",IF(IFERROR($H456,0)&lt;=0,"DIAN reporta valor susceptible 0",IF($L456="NO",IFERROR(LOOKUP(2,1/((LISTS!$M$2:$M$13&lt;&gt;"")*ISNUMBER(SEARCH(LISTS!$M$2:$M$13,$I456))),LISTS!$O$2:$O$13),"Medio de pago no elegible o no identificado por DIAN"),"Apta automaticamente por pago electronico y base positiva"))))</f>
        <v/>
      </c>
    </row>
    <row r="457">
      <c r="A457" s="9" t="n"/>
      <c r="B457" s="9" t="n"/>
      <c r="C457" s="12" t="n"/>
      <c r="D457" s="11" t="n"/>
      <c r="E457" s="11" t="n"/>
      <c r="F457" s="11" t="n"/>
      <c r="G457" s="11" t="n"/>
      <c r="H457" s="11" t="n"/>
      <c r="I457" s="9" t="n"/>
      <c r="J457" s="9" t="n"/>
      <c r="K457" s="9" t="n"/>
      <c r="L457" s="9">
        <f>IF(COUNTA($A457:$K457)=0,"",IF(AND(IFERROR($H457,0)&gt;0,LEN(TRIM($K457&amp;""))&gt;0,IFERROR(LOOKUP(2,1/((LISTS!$M$2:$M$13&lt;&gt;"")*ISNUMBER(SEARCH(LISTS!$M$2:$M$13,$I457))),LISTS!$N$2:$N$13),"NO")="SI"),"SI","NO"))</f>
        <v/>
      </c>
      <c r="M457" s="9">
        <f>IF(COUNTA($A457:$K457)=0,"",IF($K457&lt;&gt;"",IF(COUNTIF($K$19:$K457,$K457)&gt;1,"SI","NO"),IF(COUNTIFS($A$19:$A457,$A457,$C$19:$C457,$C457,$J$19:$J457,$J457,$D$19:$D457,$D457)&gt;1,"SI","NO")))</f>
        <v/>
      </c>
      <c r="N457" s="11">
        <f>IF(COUNTA($A457:$K457)=0,"",IF(AND($L457="SI",$M457="NO"),IFERROR($H457,0),0))</f>
        <v/>
      </c>
      <c r="O457" s="9">
        <f>IF(COUNTA($A457:$K457)=0,"",IF($M457="SI","CUFE o factura duplicada dentro del reporte; no se suma dos veces",IF(IFERROR($H457,0)&lt;=0,"DIAN reporta valor susceptible 0",IF($L457="NO",IFERROR(LOOKUP(2,1/((LISTS!$M$2:$M$13&lt;&gt;"")*ISNUMBER(SEARCH(LISTS!$M$2:$M$13,$I457))),LISTS!$O$2:$O$13),"Medio de pago no elegible o no identificado por DIAN"),"Apta automaticamente por pago electronico y base positiva"))))</f>
        <v/>
      </c>
    </row>
    <row r="458">
      <c r="A458" s="9" t="n"/>
      <c r="B458" s="9" t="n"/>
      <c r="C458" s="12" t="n"/>
      <c r="D458" s="11" t="n"/>
      <c r="E458" s="11" t="n"/>
      <c r="F458" s="11" t="n"/>
      <c r="G458" s="11" t="n"/>
      <c r="H458" s="11" t="n"/>
      <c r="I458" s="9" t="n"/>
      <c r="J458" s="9" t="n"/>
      <c r="K458" s="9" t="n"/>
      <c r="L458" s="9">
        <f>IF(COUNTA($A458:$K458)=0,"",IF(AND(IFERROR($H458,0)&gt;0,LEN(TRIM($K458&amp;""))&gt;0,IFERROR(LOOKUP(2,1/((LISTS!$M$2:$M$13&lt;&gt;"")*ISNUMBER(SEARCH(LISTS!$M$2:$M$13,$I458))),LISTS!$N$2:$N$13),"NO")="SI"),"SI","NO"))</f>
        <v/>
      </c>
      <c r="M458" s="9">
        <f>IF(COUNTA($A458:$K458)=0,"",IF($K458&lt;&gt;"",IF(COUNTIF($K$19:$K458,$K458)&gt;1,"SI","NO"),IF(COUNTIFS($A$19:$A458,$A458,$C$19:$C458,$C458,$J$19:$J458,$J458,$D$19:$D458,$D458)&gt;1,"SI","NO")))</f>
        <v/>
      </c>
      <c r="N458" s="11">
        <f>IF(COUNTA($A458:$K458)=0,"",IF(AND($L458="SI",$M458="NO"),IFERROR($H458,0),0))</f>
        <v/>
      </c>
      <c r="O458" s="9">
        <f>IF(COUNTA($A458:$K458)=0,"",IF($M458="SI","CUFE o factura duplicada dentro del reporte; no se suma dos veces",IF(IFERROR($H458,0)&lt;=0,"DIAN reporta valor susceptible 0",IF($L458="NO",IFERROR(LOOKUP(2,1/((LISTS!$M$2:$M$13&lt;&gt;"")*ISNUMBER(SEARCH(LISTS!$M$2:$M$13,$I458))),LISTS!$O$2:$O$13),"Medio de pago no elegible o no identificado por DIAN"),"Apta automaticamente por pago electronico y base positiva"))))</f>
        <v/>
      </c>
    </row>
    <row r="459">
      <c r="A459" s="9" t="n"/>
      <c r="B459" s="9" t="n"/>
      <c r="C459" s="12" t="n"/>
      <c r="D459" s="11" t="n"/>
      <c r="E459" s="11" t="n"/>
      <c r="F459" s="11" t="n"/>
      <c r="G459" s="11" t="n"/>
      <c r="H459" s="11" t="n"/>
      <c r="I459" s="9" t="n"/>
      <c r="J459" s="9" t="n"/>
      <c r="K459" s="9" t="n"/>
      <c r="L459" s="9">
        <f>IF(COUNTA($A459:$K459)=0,"",IF(AND(IFERROR($H459,0)&gt;0,LEN(TRIM($K459&amp;""))&gt;0,IFERROR(LOOKUP(2,1/((LISTS!$M$2:$M$13&lt;&gt;"")*ISNUMBER(SEARCH(LISTS!$M$2:$M$13,$I459))),LISTS!$N$2:$N$13),"NO")="SI"),"SI","NO"))</f>
        <v/>
      </c>
      <c r="M459" s="9">
        <f>IF(COUNTA($A459:$K459)=0,"",IF($K459&lt;&gt;"",IF(COUNTIF($K$19:$K459,$K459)&gt;1,"SI","NO"),IF(COUNTIFS($A$19:$A459,$A459,$C$19:$C459,$C459,$J$19:$J459,$J459,$D$19:$D459,$D459)&gt;1,"SI","NO")))</f>
        <v/>
      </c>
      <c r="N459" s="11">
        <f>IF(COUNTA($A459:$K459)=0,"",IF(AND($L459="SI",$M459="NO"),IFERROR($H459,0),0))</f>
        <v/>
      </c>
      <c r="O459" s="9">
        <f>IF(COUNTA($A459:$K459)=0,"",IF($M459="SI","CUFE o factura duplicada dentro del reporte; no se suma dos veces",IF(IFERROR($H459,0)&lt;=0,"DIAN reporta valor susceptible 0",IF($L459="NO",IFERROR(LOOKUP(2,1/((LISTS!$M$2:$M$13&lt;&gt;"")*ISNUMBER(SEARCH(LISTS!$M$2:$M$13,$I459))),LISTS!$O$2:$O$13),"Medio de pago no elegible o no identificado por DIAN"),"Apta automaticamente por pago electronico y base positiva"))))</f>
        <v/>
      </c>
    </row>
    <row r="460">
      <c r="A460" s="9" t="n"/>
      <c r="B460" s="9" t="n"/>
      <c r="C460" s="12" t="n"/>
      <c r="D460" s="11" t="n"/>
      <c r="E460" s="11" t="n"/>
      <c r="F460" s="11" t="n"/>
      <c r="G460" s="11" t="n"/>
      <c r="H460" s="11" t="n"/>
      <c r="I460" s="9" t="n"/>
      <c r="J460" s="9" t="n"/>
      <c r="K460" s="9" t="n"/>
      <c r="L460" s="9">
        <f>IF(COUNTA($A460:$K460)=0,"",IF(AND(IFERROR($H460,0)&gt;0,LEN(TRIM($K460&amp;""))&gt;0,IFERROR(LOOKUP(2,1/((LISTS!$M$2:$M$13&lt;&gt;"")*ISNUMBER(SEARCH(LISTS!$M$2:$M$13,$I460))),LISTS!$N$2:$N$13),"NO")="SI"),"SI","NO"))</f>
        <v/>
      </c>
      <c r="M460" s="9">
        <f>IF(COUNTA($A460:$K460)=0,"",IF($K460&lt;&gt;"",IF(COUNTIF($K$19:$K460,$K460)&gt;1,"SI","NO"),IF(COUNTIFS($A$19:$A460,$A460,$C$19:$C460,$C460,$J$19:$J460,$J460,$D$19:$D460,$D460)&gt;1,"SI","NO")))</f>
        <v/>
      </c>
      <c r="N460" s="11">
        <f>IF(COUNTA($A460:$K460)=0,"",IF(AND($L460="SI",$M460="NO"),IFERROR($H460,0),0))</f>
        <v/>
      </c>
      <c r="O460" s="9">
        <f>IF(COUNTA($A460:$K460)=0,"",IF($M460="SI","CUFE o factura duplicada dentro del reporte; no se suma dos veces",IF(IFERROR($H460,0)&lt;=0,"DIAN reporta valor susceptible 0",IF($L460="NO",IFERROR(LOOKUP(2,1/((LISTS!$M$2:$M$13&lt;&gt;"")*ISNUMBER(SEARCH(LISTS!$M$2:$M$13,$I460))),LISTS!$O$2:$O$13),"Medio de pago no elegible o no identificado por DIAN"),"Apta automaticamente por pago electronico y base positiva"))))</f>
        <v/>
      </c>
    </row>
    <row r="461">
      <c r="A461" s="9" t="n"/>
      <c r="B461" s="9" t="n"/>
      <c r="C461" s="12" t="n"/>
      <c r="D461" s="11" t="n"/>
      <c r="E461" s="11" t="n"/>
      <c r="F461" s="11" t="n"/>
      <c r="G461" s="11" t="n"/>
      <c r="H461" s="11" t="n"/>
      <c r="I461" s="9" t="n"/>
      <c r="J461" s="9" t="n"/>
      <c r="K461" s="9" t="n"/>
      <c r="L461" s="9">
        <f>IF(COUNTA($A461:$K461)=0,"",IF(AND(IFERROR($H461,0)&gt;0,LEN(TRIM($K461&amp;""))&gt;0,IFERROR(LOOKUP(2,1/((LISTS!$M$2:$M$13&lt;&gt;"")*ISNUMBER(SEARCH(LISTS!$M$2:$M$13,$I461))),LISTS!$N$2:$N$13),"NO")="SI"),"SI","NO"))</f>
        <v/>
      </c>
      <c r="M461" s="9">
        <f>IF(COUNTA($A461:$K461)=0,"",IF($K461&lt;&gt;"",IF(COUNTIF($K$19:$K461,$K461)&gt;1,"SI","NO"),IF(COUNTIFS($A$19:$A461,$A461,$C$19:$C461,$C461,$J$19:$J461,$J461,$D$19:$D461,$D461)&gt;1,"SI","NO")))</f>
        <v/>
      </c>
      <c r="N461" s="11">
        <f>IF(COUNTA($A461:$K461)=0,"",IF(AND($L461="SI",$M461="NO"),IFERROR($H461,0),0))</f>
        <v/>
      </c>
      <c r="O461" s="9">
        <f>IF(COUNTA($A461:$K461)=0,"",IF($M461="SI","CUFE o factura duplicada dentro del reporte; no se suma dos veces",IF(IFERROR($H461,0)&lt;=0,"DIAN reporta valor susceptible 0",IF($L461="NO",IFERROR(LOOKUP(2,1/((LISTS!$M$2:$M$13&lt;&gt;"")*ISNUMBER(SEARCH(LISTS!$M$2:$M$13,$I461))),LISTS!$O$2:$O$13),"Medio de pago no elegible o no identificado por DIAN"),"Apta automaticamente por pago electronico y base positiva"))))</f>
        <v/>
      </c>
    </row>
    <row r="462">
      <c r="A462" s="9" t="n"/>
      <c r="B462" s="9" t="n"/>
      <c r="C462" s="12" t="n"/>
      <c r="D462" s="11" t="n"/>
      <c r="E462" s="11" t="n"/>
      <c r="F462" s="11" t="n"/>
      <c r="G462" s="11" t="n"/>
      <c r="H462" s="11" t="n"/>
      <c r="I462" s="9" t="n"/>
      <c r="J462" s="9" t="n"/>
      <c r="K462" s="9" t="n"/>
      <c r="L462" s="9">
        <f>IF(COUNTA($A462:$K462)=0,"",IF(AND(IFERROR($H462,0)&gt;0,LEN(TRIM($K462&amp;""))&gt;0,IFERROR(LOOKUP(2,1/((LISTS!$M$2:$M$13&lt;&gt;"")*ISNUMBER(SEARCH(LISTS!$M$2:$M$13,$I462))),LISTS!$N$2:$N$13),"NO")="SI"),"SI","NO"))</f>
        <v/>
      </c>
      <c r="M462" s="9">
        <f>IF(COUNTA($A462:$K462)=0,"",IF($K462&lt;&gt;"",IF(COUNTIF($K$19:$K462,$K462)&gt;1,"SI","NO"),IF(COUNTIFS($A$19:$A462,$A462,$C$19:$C462,$C462,$J$19:$J462,$J462,$D$19:$D462,$D462)&gt;1,"SI","NO")))</f>
        <v/>
      </c>
      <c r="N462" s="11">
        <f>IF(COUNTA($A462:$K462)=0,"",IF(AND($L462="SI",$M462="NO"),IFERROR($H462,0),0))</f>
        <v/>
      </c>
      <c r="O462" s="9">
        <f>IF(COUNTA($A462:$K462)=0,"",IF($M462="SI","CUFE o factura duplicada dentro del reporte; no se suma dos veces",IF(IFERROR($H462,0)&lt;=0,"DIAN reporta valor susceptible 0",IF($L462="NO",IFERROR(LOOKUP(2,1/((LISTS!$M$2:$M$13&lt;&gt;"")*ISNUMBER(SEARCH(LISTS!$M$2:$M$13,$I462))),LISTS!$O$2:$O$13),"Medio de pago no elegible o no identificado por DIAN"),"Apta automaticamente por pago electronico y base positiva"))))</f>
        <v/>
      </c>
    </row>
    <row r="463">
      <c r="A463" s="9" t="n"/>
      <c r="B463" s="9" t="n"/>
      <c r="C463" s="12" t="n"/>
      <c r="D463" s="11" t="n"/>
      <c r="E463" s="11" t="n"/>
      <c r="F463" s="11" t="n"/>
      <c r="G463" s="11" t="n"/>
      <c r="H463" s="11" t="n"/>
      <c r="I463" s="9" t="n"/>
      <c r="J463" s="9" t="n"/>
      <c r="K463" s="9" t="n"/>
      <c r="L463" s="9">
        <f>IF(COUNTA($A463:$K463)=0,"",IF(AND(IFERROR($H463,0)&gt;0,LEN(TRIM($K463&amp;""))&gt;0,IFERROR(LOOKUP(2,1/((LISTS!$M$2:$M$13&lt;&gt;"")*ISNUMBER(SEARCH(LISTS!$M$2:$M$13,$I463))),LISTS!$N$2:$N$13),"NO")="SI"),"SI","NO"))</f>
        <v/>
      </c>
      <c r="M463" s="9">
        <f>IF(COUNTA($A463:$K463)=0,"",IF($K463&lt;&gt;"",IF(COUNTIF($K$19:$K463,$K463)&gt;1,"SI","NO"),IF(COUNTIFS($A$19:$A463,$A463,$C$19:$C463,$C463,$J$19:$J463,$J463,$D$19:$D463,$D463)&gt;1,"SI","NO")))</f>
        <v/>
      </c>
      <c r="N463" s="11">
        <f>IF(COUNTA($A463:$K463)=0,"",IF(AND($L463="SI",$M463="NO"),IFERROR($H463,0),0))</f>
        <v/>
      </c>
      <c r="O463" s="9">
        <f>IF(COUNTA($A463:$K463)=0,"",IF($M463="SI","CUFE o factura duplicada dentro del reporte; no se suma dos veces",IF(IFERROR($H463,0)&lt;=0,"DIAN reporta valor susceptible 0",IF($L463="NO",IFERROR(LOOKUP(2,1/((LISTS!$M$2:$M$13&lt;&gt;"")*ISNUMBER(SEARCH(LISTS!$M$2:$M$13,$I463))),LISTS!$O$2:$O$13),"Medio de pago no elegible o no identificado por DIAN"),"Apta automaticamente por pago electronico y base positiva"))))</f>
        <v/>
      </c>
    </row>
    <row r="464">
      <c r="A464" s="9" t="n"/>
      <c r="B464" s="9" t="n"/>
      <c r="C464" s="12" t="n"/>
      <c r="D464" s="11" t="n"/>
      <c r="E464" s="11" t="n"/>
      <c r="F464" s="11" t="n"/>
      <c r="G464" s="11" t="n"/>
      <c r="H464" s="11" t="n"/>
      <c r="I464" s="9" t="n"/>
      <c r="J464" s="9" t="n"/>
      <c r="K464" s="9" t="n"/>
      <c r="L464" s="9">
        <f>IF(COUNTA($A464:$K464)=0,"",IF(AND(IFERROR($H464,0)&gt;0,LEN(TRIM($K464&amp;""))&gt;0,IFERROR(LOOKUP(2,1/((LISTS!$M$2:$M$13&lt;&gt;"")*ISNUMBER(SEARCH(LISTS!$M$2:$M$13,$I464))),LISTS!$N$2:$N$13),"NO")="SI"),"SI","NO"))</f>
        <v/>
      </c>
      <c r="M464" s="9">
        <f>IF(COUNTA($A464:$K464)=0,"",IF($K464&lt;&gt;"",IF(COUNTIF($K$19:$K464,$K464)&gt;1,"SI","NO"),IF(COUNTIFS($A$19:$A464,$A464,$C$19:$C464,$C464,$J$19:$J464,$J464,$D$19:$D464,$D464)&gt;1,"SI","NO")))</f>
        <v/>
      </c>
      <c r="N464" s="11">
        <f>IF(COUNTA($A464:$K464)=0,"",IF(AND($L464="SI",$M464="NO"),IFERROR($H464,0),0))</f>
        <v/>
      </c>
      <c r="O464" s="9">
        <f>IF(COUNTA($A464:$K464)=0,"",IF($M464="SI","CUFE o factura duplicada dentro del reporte; no se suma dos veces",IF(IFERROR($H464,0)&lt;=0,"DIAN reporta valor susceptible 0",IF($L464="NO",IFERROR(LOOKUP(2,1/((LISTS!$M$2:$M$13&lt;&gt;"")*ISNUMBER(SEARCH(LISTS!$M$2:$M$13,$I464))),LISTS!$O$2:$O$13),"Medio de pago no elegible o no identificado por DIAN"),"Apta automaticamente por pago electronico y base positiva"))))</f>
        <v/>
      </c>
    </row>
    <row r="465">
      <c r="A465" s="9" t="n"/>
      <c r="B465" s="9" t="n"/>
      <c r="C465" s="12" t="n"/>
      <c r="D465" s="11" t="n"/>
      <c r="E465" s="11" t="n"/>
      <c r="F465" s="11" t="n"/>
      <c r="G465" s="11" t="n"/>
      <c r="H465" s="11" t="n"/>
      <c r="I465" s="9" t="n"/>
      <c r="J465" s="9" t="n"/>
      <c r="K465" s="9" t="n"/>
      <c r="L465" s="9">
        <f>IF(COUNTA($A465:$K465)=0,"",IF(AND(IFERROR($H465,0)&gt;0,LEN(TRIM($K465&amp;""))&gt;0,IFERROR(LOOKUP(2,1/((LISTS!$M$2:$M$13&lt;&gt;"")*ISNUMBER(SEARCH(LISTS!$M$2:$M$13,$I465))),LISTS!$N$2:$N$13),"NO")="SI"),"SI","NO"))</f>
        <v/>
      </c>
      <c r="M465" s="9">
        <f>IF(COUNTA($A465:$K465)=0,"",IF($K465&lt;&gt;"",IF(COUNTIF($K$19:$K465,$K465)&gt;1,"SI","NO"),IF(COUNTIFS($A$19:$A465,$A465,$C$19:$C465,$C465,$J$19:$J465,$J465,$D$19:$D465,$D465)&gt;1,"SI","NO")))</f>
        <v/>
      </c>
      <c r="N465" s="11">
        <f>IF(COUNTA($A465:$K465)=0,"",IF(AND($L465="SI",$M465="NO"),IFERROR($H465,0),0))</f>
        <v/>
      </c>
      <c r="O465" s="9">
        <f>IF(COUNTA($A465:$K465)=0,"",IF($M465="SI","CUFE o factura duplicada dentro del reporte; no se suma dos veces",IF(IFERROR($H465,0)&lt;=0,"DIAN reporta valor susceptible 0",IF($L465="NO",IFERROR(LOOKUP(2,1/((LISTS!$M$2:$M$13&lt;&gt;"")*ISNUMBER(SEARCH(LISTS!$M$2:$M$13,$I465))),LISTS!$O$2:$O$13),"Medio de pago no elegible o no identificado por DIAN"),"Apta automaticamente por pago electronico y base positiva"))))</f>
        <v/>
      </c>
    </row>
    <row r="466">
      <c r="A466" s="9" t="n"/>
      <c r="B466" s="9" t="n"/>
      <c r="C466" s="12" t="n"/>
      <c r="D466" s="11" t="n"/>
      <c r="E466" s="11" t="n"/>
      <c r="F466" s="11" t="n"/>
      <c r="G466" s="11" t="n"/>
      <c r="H466" s="11" t="n"/>
      <c r="I466" s="9" t="n"/>
      <c r="J466" s="9" t="n"/>
      <c r="K466" s="9" t="n"/>
      <c r="L466" s="9">
        <f>IF(COUNTA($A466:$K466)=0,"",IF(AND(IFERROR($H466,0)&gt;0,LEN(TRIM($K466&amp;""))&gt;0,IFERROR(LOOKUP(2,1/((LISTS!$M$2:$M$13&lt;&gt;"")*ISNUMBER(SEARCH(LISTS!$M$2:$M$13,$I466))),LISTS!$N$2:$N$13),"NO")="SI"),"SI","NO"))</f>
        <v/>
      </c>
      <c r="M466" s="9">
        <f>IF(COUNTA($A466:$K466)=0,"",IF($K466&lt;&gt;"",IF(COUNTIF($K$19:$K466,$K466)&gt;1,"SI","NO"),IF(COUNTIFS($A$19:$A466,$A466,$C$19:$C466,$C466,$J$19:$J466,$J466,$D$19:$D466,$D466)&gt;1,"SI","NO")))</f>
        <v/>
      </c>
      <c r="N466" s="11">
        <f>IF(COUNTA($A466:$K466)=0,"",IF(AND($L466="SI",$M466="NO"),IFERROR($H466,0),0))</f>
        <v/>
      </c>
      <c r="O466" s="9">
        <f>IF(COUNTA($A466:$K466)=0,"",IF($M466="SI","CUFE o factura duplicada dentro del reporte; no se suma dos veces",IF(IFERROR($H466,0)&lt;=0,"DIAN reporta valor susceptible 0",IF($L466="NO",IFERROR(LOOKUP(2,1/((LISTS!$M$2:$M$13&lt;&gt;"")*ISNUMBER(SEARCH(LISTS!$M$2:$M$13,$I466))),LISTS!$O$2:$O$13),"Medio de pago no elegible o no identificado por DIAN"),"Apta automaticamente por pago electronico y base positiva"))))</f>
        <v/>
      </c>
    </row>
    <row r="467">
      <c r="A467" s="9" t="n"/>
      <c r="B467" s="9" t="n"/>
      <c r="C467" s="12" t="n"/>
      <c r="D467" s="11" t="n"/>
      <c r="E467" s="11" t="n"/>
      <c r="F467" s="11" t="n"/>
      <c r="G467" s="11" t="n"/>
      <c r="H467" s="11" t="n"/>
      <c r="I467" s="9" t="n"/>
      <c r="J467" s="9" t="n"/>
      <c r="K467" s="9" t="n"/>
      <c r="L467" s="9">
        <f>IF(COUNTA($A467:$K467)=0,"",IF(AND(IFERROR($H467,0)&gt;0,LEN(TRIM($K467&amp;""))&gt;0,IFERROR(LOOKUP(2,1/((LISTS!$M$2:$M$13&lt;&gt;"")*ISNUMBER(SEARCH(LISTS!$M$2:$M$13,$I467))),LISTS!$N$2:$N$13),"NO")="SI"),"SI","NO"))</f>
        <v/>
      </c>
      <c r="M467" s="9">
        <f>IF(COUNTA($A467:$K467)=0,"",IF($K467&lt;&gt;"",IF(COUNTIF($K$19:$K467,$K467)&gt;1,"SI","NO"),IF(COUNTIFS($A$19:$A467,$A467,$C$19:$C467,$C467,$J$19:$J467,$J467,$D$19:$D467,$D467)&gt;1,"SI","NO")))</f>
        <v/>
      </c>
      <c r="N467" s="11">
        <f>IF(COUNTA($A467:$K467)=0,"",IF(AND($L467="SI",$M467="NO"),IFERROR($H467,0),0))</f>
        <v/>
      </c>
      <c r="O467" s="9">
        <f>IF(COUNTA($A467:$K467)=0,"",IF($M467="SI","CUFE o factura duplicada dentro del reporte; no se suma dos veces",IF(IFERROR($H467,0)&lt;=0,"DIAN reporta valor susceptible 0",IF($L467="NO",IFERROR(LOOKUP(2,1/((LISTS!$M$2:$M$13&lt;&gt;"")*ISNUMBER(SEARCH(LISTS!$M$2:$M$13,$I467))),LISTS!$O$2:$O$13),"Medio de pago no elegible o no identificado por DIAN"),"Apta automaticamente por pago electronico y base positiva"))))</f>
        <v/>
      </c>
    </row>
    <row r="468">
      <c r="A468" s="9" t="n"/>
      <c r="B468" s="9" t="n"/>
      <c r="C468" s="12" t="n"/>
      <c r="D468" s="11" t="n"/>
      <c r="E468" s="11" t="n"/>
      <c r="F468" s="11" t="n"/>
      <c r="G468" s="11" t="n"/>
      <c r="H468" s="11" t="n"/>
      <c r="I468" s="9" t="n"/>
      <c r="J468" s="9" t="n"/>
      <c r="K468" s="9" t="n"/>
      <c r="L468" s="9">
        <f>IF(COUNTA($A468:$K468)=0,"",IF(AND(IFERROR($H468,0)&gt;0,LEN(TRIM($K468&amp;""))&gt;0,IFERROR(LOOKUP(2,1/((LISTS!$M$2:$M$13&lt;&gt;"")*ISNUMBER(SEARCH(LISTS!$M$2:$M$13,$I468))),LISTS!$N$2:$N$13),"NO")="SI"),"SI","NO"))</f>
        <v/>
      </c>
      <c r="M468" s="9">
        <f>IF(COUNTA($A468:$K468)=0,"",IF($K468&lt;&gt;"",IF(COUNTIF($K$19:$K468,$K468)&gt;1,"SI","NO"),IF(COUNTIFS($A$19:$A468,$A468,$C$19:$C468,$C468,$J$19:$J468,$J468,$D$19:$D468,$D468)&gt;1,"SI","NO")))</f>
        <v/>
      </c>
      <c r="N468" s="11">
        <f>IF(COUNTA($A468:$K468)=0,"",IF(AND($L468="SI",$M468="NO"),IFERROR($H468,0),0))</f>
        <v/>
      </c>
      <c r="O468" s="9">
        <f>IF(COUNTA($A468:$K468)=0,"",IF($M468="SI","CUFE o factura duplicada dentro del reporte; no se suma dos veces",IF(IFERROR($H468,0)&lt;=0,"DIAN reporta valor susceptible 0",IF($L468="NO",IFERROR(LOOKUP(2,1/((LISTS!$M$2:$M$13&lt;&gt;"")*ISNUMBER(SEARCH(LISTS!$M$2:$M$13,$I468))),LISTS!$O$2:$O$13),"Medio de pago no elegible o no identificado por DIAN"),"Apta automaticamente por pago electronico y base positiva"))))</f>
        <v/>
      </c>
    </row>
    <row r="469">
      <c r="A469" s="9" t="n"/>
      <c r="B469" s="9" t="n"/>
      <c r="C469" s="12" t="n"/>
      <c r="D469" s="11" t="n"/>
      <c r="E469" s="11" t="n"/>
      <c r="F469" s="11" t="n"/>
      <c r="G469" s="11" t="n"/>
      <c r="H469" s="11" t="n"/>
      <c r="I469" s="9" t="n"/>
      <c r="J469" s="9" t="n"/>
      <c r="K469" s="9" t="n"/>
      <c r="L469" s="9">
        <f>IF(COUNTA($A469:$K469)=0,"",IF(AND(IFERROR($H469,0)&gt;0,LEN(TRIM($K469&amp;""))&gt;0,IFERROR(LOOKUP(2,1/((LISTS!$M$2:$M$13&lt;&gt;"")*ISNUMBER(SEARCH(LISTS!$M$2:$M$13,$I469))),LISTS!$N$2:$N$13),"NO")="SI"),"SI","NO"))</f>
        <v/>
      </c>
      <c r="M469" s="9">
        <f>IF(COUNTA($A469:$K469)=0,"",IF($K469&lt;&gt;"",IF(COUNTIF($K$19:$K469,$K469)&gt;1,"SI","NO"),IF(COUNTIFS($A$19:$A469,$A469,$C$19:$C469,$C469,$J$19:$J469,$J469,$D$19:$D469,$D469)&gt;1,"SI","NO")))</f>
        <v/>
      </c>
      <c r="N469" s="11">
        <f>IF(COUNTA($A469:$K469)=0,"",IF(AND($L469="SI",$M469="NO"),IFERROR($H469,0),0))</f>
        <v/>
      </c>
      <c r="O469" s="9">
        <f>IF(COUNTA($A469:$K469)=0,"",IF($M469="SI","CUFE o factura duplicada dentro del reporte; no se suma dos veces",IF(IFERROR($H469,0)&lt;=0,"DIAN reporta valor susceptible 0",IF($L469="NO",IFERROR(LOOKUP(2,1/((LISTS!$M$2:$M$13&lt;&gt;"")*ISNUMBER(SEARCH(LISTS!$M$2:$M$13,$I469))),LISTS!$O$2:$O$13),"Medio de pago no elegible o no identificado por DIAN"),"Apta automaticamente por pago electronico y base positiva"))))</f>
        <v/>
      </c>
    </row>
    <row r="470">
      <c r="A470" s="9" t="n"/>
      <c r="B470" s="9" t="n"/>
      <c r="C470" s="12" t="n"/>
      <c r="D470" s="11" t="n"/>
      <c r="E470" s="11" t="n"/>
      <c r="F470" s="11" t="n"/>
      <c r="G470" s="11" t="n"/>
      <c r="H470" s="11" t="n"/>
      <c r="I470" s="9" t="n"/>
      <c r="J470" s="9" t="n"/>
      <c r="K470" s="9" t="n"/>
      <c r="L470" s="9">
        <f>IF(COUNTA($A470:$K470)=0,"",IF(AND(IFERROR($H470,0)&gt;0,LEN(TRIM($K470&amp;""))&gt;0,IFERROR(LOOKUP(2,1/((LISTS!$M$2:$M$13&lt;&gt;"")*ISNUMBER(SEARCH(LISTS!$M$2:$M$13,$I470))),LISTS!$N$2:$N$13),"NO")="SI"),"SI","NO"))</f>
        <v/>
      </c>
      <c r="M470" s="9">
        <f>IF(COUNTA($A470:$K470)=0,"",IF($K470&lt;&gt;"",IF(COUNTIF($K$19:$K470,$K470)&gt;1,"SI","NO"),IF(COUNTIFS($A$19:$A470,$A470,$C$19:$C470,$C470,$J$19:$J470,$J470,$D$19:$D470,$D470)&gt;1,"SI","NO")))</f>
        <v/>
      </c>
      <c r="N470" s="11">
        <f>IF(COUNTA($A470:$K470)=0,"",IF(AND($L470="SI",$M470="NO"),IFERROR($H470,0),0))</f>
        <v/>
      </c>
      <c r="O470" s="9">
        <f>IF(COUNTA($A470:$K470)=0,"",IF($M470="SI","CUFE o factura duplicada dentro del reporte; no se suma dos veces",IF(IFERROR($H470,0)&lt;=0,"DIAN reporta valor susceptible 0",IF($L470="NO",IFERROR(LOOKUP(2,1/((LISTS!$M$2:$M$13&lt;&gt;"")*ISNUMBER(SEARCH(LISTS!$M$2:$M$13,$I470))),LISTS!$O$2:$O$13),"Medio de pago no elegible o no identificado por DIAN"),"Apta automaticamente por pago electronico y base positiva"))))</f>
        <v/>
      </c>
    </row>
    <row r="471">
      <c r="A471" s="9" t="n"/>
      <c r="B471" s="9" t="n"/>
      <c r="C471" s="12" t="n"/>
      <c r="D471" s="11" t="n"/>
      <c r="E471" s="11" t="n"/>
      <c r="F471" s="11" t="n"/>
      <c r="G471" s="11" t="n"/>
      <c r="H471" s="11" t="n"/>
      <c r="I471" s="9" t="n"/>
      <c r="J471" s="9" t="n"/>
      <c r="K471" s="9" t="n"/>
      <c r="L471" s="9">
        <f>IF(COUNTA($A471:$K471)=0,"",IF(AND(IFERROR($H471,0)&gt;0,LEN(TRIM($K471&amp;""))&gt;0,IFERROR(LOOKUP(2,1/((LISTS!$M$2:$M$13&lt;&gt;"")*ISNUMBER(SEARCH(LISTS!$M$2:$M$13,$I471))),LISTS!$N$2:$N$13),"NO")="SI"),"SI","NO"))</f>
        <v/>
      </c>
      <c r="M471" s="9">
        <f>IF(COUNTA($A471:$K471)=0,"",IF($K471&lt;&gt;"",IF(COUNTIF($K$19:$K471,$K471)&gt;1,"SI","NO"),IF(COUNTIFS($A$19:$A471,$A471,$C$19:$C471,$C471,$J$19:$J471,$J471,$D$19:$D471,$D471)&gt;1,"SI","NO")))</f>
        <v/>
      </c>
      <c r="N471" s="11">
        <f>IF(COUNTA($A471:$K471)=0,"",IF(AND($L471="SI",$M471="NO"),IFERROR($H471,0),0))</f>
        <v/>
      </c>
      <c r="O471" s="9">
        <f>IF(COUNTA($A471:$K471)=0,"",IF($M471="SI","CUFE o factura duplicada dentro del reporte; no se suma dos veces",IF(IFERROR($H471,0)&lt;=0,"DIAN reporta valor susceptible 0",IF($L471="NO",IFERROR(LOOKUP(2,1/((LISTS!$M$2:$M$13&lt;&gt;"")*ISNUMBER(SEARCH(LISTS!$M$2:$M$13,$I471))),LISTS!$O$2:$O$13),"Medio de pago no elegible o no identificado por DIAN"),"Apta automaticamente por pago electronico y base positiva"))))</f>
        <v/>
      </c>
    </row>
    <row r="472">
      <c r="A472" s="9" t="n"/>
      <c r="B472" s="9" t="n"/>
      <c r="C472" s="12" t="n"/>
      <c r="D472" s="11" t="n"/>
      <c r="E472" s="11" t="n"/>
      <c r="F472" s="11" t="n"/>
      <c r="G472" s="11" t="n"/>
      <c r="H472" s="11" t="n"/>
      <c r="I472" s="9" t="n"/>
      <c r="J472" s="9" t="n"/>
      <c r="K472" s="9" t="n"/>
      <c r="L472" s="9">
        <f>IF(COUNTA($A472:$K472)=0,"",IF(AND(IFERROR($H472,0)&gt;0,LEN(TRIM($K472&amp;""))&gt;0,IFERROR(LOOKUP(2,1/((LISTS!$M$2:$M$13&lt;&gt;"")*ISNUMBER(SEARCH(LISTS!$M$2:$M$13,$I472))),LISTS!$N$2:$N$13),"NO")="SI"),"SI","NO"))</f>
        <v/>
      </c>
      <c r="M472" s="9">
        <f>IF(COUNTA($A472:$K472)=0,"",IF($K472&lt;&gt;"",IF(COUNTIF($K$19:$K472,$K472)&gt;1,"SI","NO"),IF(COUNTIFS($A$19:$A472,$A472,$C$19:$C472,$C472,$J$19:$J472,$J472,$D$19:$D472,$D472)&gt;1,"SI","NO")))</f>
        <v/>
      </c>
      <c r="N472" s="11">
        <f>IF(COUNTA($A472:$K472)=0,"",IF(AND($L472="SI",$M472="NO"),IFERROR($H472,0),0))</f>
        <v/>
      </c>
      <c r="O472" s="9">
        <f>IF(COUNTA($A472:$K472)=0,"",IF($M472="SI","CUFE o factura duplicada dentro del reporte; no se suma dos veces",IF(IFERROR($H472,0)&lt;=0,"DIAN reporta valor susceptible 0",IF($L472="NO",IFERROR(LOOKUP(2,1/((LISTS!$M$2:$M$13&lt;&gt;"")*ISNUMBER(SEARCH(LISTS!$M$2:$M$13,$I472))),LISTS!$O$2:$O$13),"Medio de pago no elegible o no identificado por DIAN"),"Apta automaticamente por pago electronico y base positiva"))))</f>
        <v/>
      </c>
    </row>
    <row r="473">
      <c r="A473" s="9" t="n"/>
      <c r="B473" s="9" t="n"/>
      <c r="C473" s="12" t="n"/>
      <c r="D473" s="11" t="n"/>
      <c r="E473" s="11" t="n"/>
      <c r="F473" s="11" t="n"/>
      <c r="G473" s="11" t="n"/>
      <c r="H473" s="11" t="n"/>
      <c r="I473" s="9" t="n"/>
      <c r="J473" s="9" t="n"/>
      <c r="K473" s="9" t="n"/>
      <c r="L473" s="9">
        <f>IF(COUNTA($A473:$K473)=0,"",IF(AND(IFERROR($H473,0)&gt;0,LEN(TRIM($K473&amp;""))&gt;0,IFERROR(LOOKUP(2,1/((LISTS!$M$2:$M$13&lt;&gt;"")*ISNUMBER(SEARCH(LISTS!$M$2:$M$13,$I473))),LISTS!$N$2:$N$13),"NO")="SI"),"SI","NO"))</f>
        <v/>
      </c>
      <c r="M473" s="9">
        <f>IF(COUNTA($A473:$K473)=0,"",IF($K473&lt;&gt;"",IF(COUNTIF($K$19:$K473,$K473)&gt;1,"SI","NO"),IF(COUNTIFS($A$19:$A473,$A473,$C$19:$C473,$C473,$J$19:$J473,$J473,$D$19:$D473,$D473)&gt;1,"SI","NO")))</f>
        <v/>
      </c>
      <c r="N473" s="11">
        <f>IF(COUNTA($A473:$K473)=0,"",IF(AND($L473="SI",$M473="NO"),IFERROR($H473,0),0))</f>
        <v/>
      </c>
      <c r="O473" s="9">
        <f>IF(COUNTA($A473:$K473)=0,"",IF($M473="SI","CUFE o factura duplicada dentro del reporte; no se suma dos veces",IF(IFERROR($H473,0)&lt;=0,"DIAN reporta valor susceptible 0",IF($L473="NO",IFERROR(LOOKUP(2,1/((LISTS!$M$2:$M$13&lt;&gt;"")*ISNUMBER(SEARCH(LISTS!$M$2:$M$13,$I473))),LISTS!$O$2:$O$13),"Medio de pago no elegible o no identificado por DIAN"),"Apta automaticamente por pago electronico y base positiva"))))</f>
        <v/>
      </c>
    </row>
    <row r="474">
      <c r="A474" s="9" t="n"/>
      <c r="B474" s="9" t="n"/>
      <c r="C474" s="12" t="n"/>
      <c r="D474" s="11" t="n"/>
      <c r="E474" s="11" t="n"/>
      <c r="F474" s="11" t="n"/>
      <c r="G474" s="11" t="n"/>
      <c r="H474" s="11" t="n"/>
      <c r="I474" s="9" t="n"/>
      <c r="J474" s="9" t="n"/>
      <c r="K474" s="9" t="n"/>
      <c r="L474" s="9">
        <f>IF(COUNTA($A474:$K474)=0,"",IF(AND(IFERROR($H474,0)&gt;0,LEN(TRIM($K474&amp;""))&gt;0,IFERROR(LOOKUP(2,1/((LISTS!$M$2:$M$13&lt;&gt;"")*ISNUMBER(SEARCH(LISTS!$M$2:$M$13,$I474))),LISTS!$N$2:$N$13),"NO")="SI"),"SI","NO"))</f>
        <v/>
      </c>
      <c r="M474" s="9">
        <f>IF(COUNTA($A474:$K474)=0,"",IF($K474&lt;&gt;"",IF(COUNTIF($K$19:$K474,$K474)&gt;1,"SI","NO"),IF(COUNTIFS($A$19:$A474,$A474,$C$19:$C474,$C474,$J$19:$J474,$J474,$D$19:$D474,$D474)&gt;1,"SI","NO")))</f>
        <v/>
      </c>
      <c r="N474" s="11">
        <f>IF(COUNTA($A474:$K474)=0,"",IF(AND($L474="SI",$M474="NO"),IFERROR($H474,0),0))</f>
        <v/>
      </c>
      <c r="O474" s="9">
        <f>IF(COUNTA($A474:$K474)=0,"",IF($M474="SI","CUFE o factura duplicada dentro del reporte; no se suma dos veces",IF(IFERROR($H474,0)&lt;=0,"DIAN reporta valor susceptible 0",IF($L474="NO",IFERROR(LOOKUP(2,1/((LISTS!$M$2:$M$13&lt;&gt;"")*ISNUMBER(SEARCH(LISTS!$M$2:$M$13,$I474))),LISTS!$O$2:$O$13),"Medio de pago no elegible o no identificado por DIAN"),"Apta automaticamente por pago electronico y base positiva"))))</f>
        <v/>
      </c>
    </row>
    <row r="475">
      <c r="A475" s="9" t="n"/>
      <c r="B475" s="9" t="n"/>
      <c r="C475" s="12" t="n"/>
      <c r="D475" s="11" t="n"/>
      <c r="E475" s="11" t="n"/>
      <c r="F475" s="11" t="n"/>
      <c r="G475" s="11" t="n"/>
      <c r="H475" s="11" t="n"/>
      <c r="I475" s="9" t="n"/>
      <c r="J475" s="9" t="n"/>
      <c r="K475" s="9" t="n"/>
      <c r="L475" s="9">
        <f>IF(COUNTA($A475:$K475)=0,"",IF(AND(IFERROR($H475,0)&gt;0,LEN(TRIM($K475&amp;""))&gt;0,IFERROR(LOOKUP(2,1/((LISTS!$M$2:$M$13&lt;&gt;"")*ISNUMBER(SEARCH(LISTS!$M$2:$M$13,$I475))),LISTS!$N$2:$N$13),"NO")="SI"),"SI","NO"))</f>
        <v/>
      </c>
      <c r="M475" s="9">
        <f>IF(COUNTA($A475:$K475)=0,"",IF($K475&lt;&gt;"",IF(COUNTIF($K$19:$K475,$K475)&gt;1,"SI","NO"),IF(COUNTIFS($A$19:$A475,$A475,$C$19:$C475,$C475,$J$19:$J475,$J475,$D$19:$D475,$D475)&gt;1,"SI","NO")))</f>
        <v/>
      </c>
      <c r="N475" s="11">
        <f>IF(COUNTA($A475:$K475)=0,"",IF(AND($L475="SI",$M475="NO"),IFERROR($H475,0),0))</f>
        <v/>
      </c>
      <c r="O475" s="9">
        <f>IF(COUNTA($A475:$K475)=0,"",IF($M475="SI","CUFE o factura duplicada dentro del reporte; no se suma dos veces",IF(IFERROR($H475,0)&lt;=0,"DIAN reporta valor susceptible 0",IF($L475="NO",IFERROR(LOOKUP(2,1/((LISTS!$M$2:$M$13&lt;&gt;"")*ISNUMBER(SEARCH(LISTS!$M$2:$M$13,$I475))),LISTS!$O$2:$O$13),"Medio de pago no elegible o no identificado por DIAN"),"Apta automaticamente por pago electronico y base positiva"))))</f>
        <v/>
      </c>
    </row>
    <row r="476">
      <c r="A476" s="9" t="n"/>
      <c r="B476" s="9" t="n"/>
      <c r="C476" s="12" t="n"/>
      <c r="D476" s="11" t="n"/>
      <c r="E476" s="11" t="n"/>
      <c r="F476" s="11" t="n"/>
      <c r="G476" s="11" t="n"/>
      <c r="H476" s="11" t="n"/>
      <c r="I476" s="9" t="n"/>
      <c r="J476" s="9" t="n"/>
      <c r="K476" s="9" t="n"/>
      <c r="L476" s="9">
        <f>IF(COUNTA($A476:$K476)=0,"",IF(AND(IFERROR($H476,0)&gt;0,LEN(TRIM($K476&amp;""))&gt;0,IFERROR(LOOKUP(2,1/((LISTS!$M$2:$M$13&lt;&gt;"")*ISNUMBER(SEARCH(LISTS!$M$2:$M$13,$I476))),LISTS!$N$2:$N$13),"NO")="SI"),"SI","NO"))</f>
        <v/>
      </c>
      <c r="M476" s="9">
        <f>IF(COUNTA($A476:$K476)=0,"",IF($K476&lt;&gt;"",IF(COUNTIF($K$19:$K476,$K476)&gt;1,"SI","NO"),IF(COUNTIFS($A$19:$A476,$A476,$C$19:$C476,$C476,$J$19:$J476,$J476,$D$19:$D476,$D476)&gt;1,"SI","NO")))</f>
        <v/>
      </c>
      <c r="N476" s="11">
        <f>IF(COUNTA($A476:$K476)=0,"",IF(AND($L476="SI",$M476="NO"),IFERROR($H476,0),0))</f>
        <v/>
      </c>
      <c r="O476" s="9">
        <f>IF(COUNTA($A476:$K476)=0,"",IF($M476="SI","CUFE o factura duplicada dentro del reporte; no se suma dos veces",IF(IFERROR($H476,0)&lt;=0,"DIAN reporta valor susceptible 0",IF($L476="NO",IFERROR(LOOKUP(2,1/((LISTS!$M$2:$M$13&lt;&gt;"")*ISNUMBER(SEARCH(LISTS!$M$2:$M$13,$I476))),LISTS!$O$2:$O$13),"Medio de pago no elegible o no identificado por DIAN"),"Apta automaticamente por pago electronico y base positiva"))))</f>
        <v/>
      </c>
    </row>
    <row r="477">
      <c r="A477" s="9" t="n"/>
      <c r="B477" s="9" t="n"/>
      <c r="C477" s="12" t="n"/>
      <c r="D477" s="11" t="n"/>
      <c r="E477" s="11" t="n"/>
      <c r="F477" s="11" t="n"/>
      <c r="G477" s="11" t="n"/>
      <c r="H477" s="11" t="n"/>
      <c r="I477" s="9" t="n"/>
      <c r="J477" s="9" t="n"/>
      <c r="K477" s="9" t="n"/>
      <c r="L477" s="9">
        <f>IF(COUNTA($A477:$K477)=0,"",IF(AND(IFERROR($H477,0)&gt;0,LEN(TRIM($K477&amp;""))&gt;0,IFERROR(LOOKUP(2,1/((LISTS!$M$2:$M$13&lt;&gt;"")*ISNUMBER(SEARCH(LISTS!$M$2:$M$13,$I477))),LISTS!$N$2:$N$13),"NO")="SI"),"SI","NO"))</f>
        <v/>
      </c>
      <c r="M477" s="9">
        <f>IF(COUNTA($A477:$K477)=0,"",IF($K477&lt;&gt;"",IF(COUNTIF($K$19:$K477,$K477)&gt;1,"SI","NO"),IF(COUNTIFS($A$19:$A477,$A477,$C$19:$C477,$C477,$J$19:$J477,$J477,$D$19:$D477,$D477)&gt;1,"SI","NO")))</f>
        <v/>
      </c>
      <c r="N477" s="11">
        <f>IF(COUNTA($A477:$K477)=0,"",IF(AND($L477="SI",$M477="NO"),IFERROR($H477,0),0))</f>
        <v/>
      </c>
      <c r="O477" s="9">
        <f>IF(COUNTA($A477:$K477)=0,"",IF($M477="SI","CUFE o factura duplicada dentro del reporte; no se suma dos veces",IF(IFERROR($H477,0)&lt;=0,"DIAN reporta valor susceptible 0",IF($L477="NO",IFERROR(LOOKUP(2,1/((LISTS!$M$2:$M$13&lt;&gt;"")*ISNUMBER(SEARCH(LISTS!$M$2:$M$13,$I477))),LISTS!$O$2:$O$13),"Medio de pago no elegible o no identificado por DIAN"),"Apta automaticamente por pago electronico y base positiva"))))</f>
        <v/>
      </c>
    </row>
    <row r="478">
      <c r="A478" s="9" t="n"/>
      <c r="B478" s="9" t="n"/>
      <c r="C478" s="12" t="n"/>
      <c r="D478" s="11" t="n"/>
      <c r="E478" s="11" t="n"/>
      <c r="F478" s="11" t="n"/>
      <c r="G478" s="11" t="n"/>
      <c r="H478" s="11" t="n"/>
      <c r="I478" s="9" t="n"/>
      <c r="J478" s="9" t="n"/>
      <c r="K478" s="9" t="n"/>
      <c r="L478" s="9">
        <f>IF(COUNTA($A478:$K478)=0,"",IF(AND(IFERROR($H478,0)&gt;0,LEN(TRIM($K478&amp;""))&gt;0,IFERROR(LOOKUP(2,1/((LISTS!$M$2:$M$13&lt;&gt;"")*ISNUMBER(SEARCH(LISTS!$M$2:$M$13,$I478))),LISTS!$N$2:$N$13),"NO")="SI"),"SI","NO"))</f>
        <v/>
      </c>
      <c r="M478" s="9">
        <f>IF(COUNTA($A478:$K478)=0,"",IF($K478&lt;&gt;"",IF(COUNTIF($K$19:$K478,$K478)&gt;1,"SI","NO"),IF(COUNTIFS($A$19:$A478,$A478,$C$19:$C478,$C478,$J$19:$J478,$J478,$D$19:$D478,$D478)&gt;1,"SI","NO")))</f>
        <v/>
      </c>
      <c r="N478" s="11">
        <f>IF(COUNTA($A478:$K478)=0,"",IF(AND($L478="SI",$M478="NO"),IFERROR($H478,0),0))</f>
        <v/>
      </c>
      <c r="O478" s="9">
        <f>IF(COUNTA($A478:$K478)=0,"",IF($M478="SI","CUFE o factura duplicada dentro del reporte; no se suma dos veces",IF(IFERROR($H478,0)&lt;=0,"DIAN reporta valor susceptible 0",IF($L478="NO",IFERROR(LOOKUP(2,1/((LISTS!$M$2:$M$13&lt;&gt;"")*ISNUMBER(SEARCH(LISTS!$M$2:$M$13,$I478))),LISTS!$O$2:$O$13),"Medio de pago no elegible o no identificado por DIAN"),"Apta automaticamente por pago electronico y base positiva"))))</f>
        <v/>
      </c>
    </row>
    <row r="479">
      <c r="A479" s="9" t="n"/>
      <c r="B479" s="9" t="n"/>
      <c r="C479" s="12" t="n"/>
      <c r="D479" s="11" t="n"/>
      <c r="E479" s="11" t="n"/>
      <c r="F479" s="11" t="n"/>
      <c r="G479" s="11" t="n"/>
      <c r="H479" s="11" t="n"/>
      <c r="I479" s="9" t="n"/>
      <c r="J479" s="9" t="n"/>
      <c r="K479" s="9" t="n"/>
      <c r="L479" s="9">
        <f>IF(COUNTA($A479:$K479)=0,"",IF(AND(IFERROR($H479,0)&gt;0,LEN(TRIM($K479&amp;""))&gt;0,IFERROR(LOOKUP(2,1/((LISTS!$M$2:$M$13&lt;&gt;"")*ISNUMBER(SEARCH(LISTS!$M$2:$M$13,$I479))),LISTS!$N$2:$N$13),"NO")="SI"),"SI","NO"))</f>
        <v/>
      </c>
      <c r="M479" s="9">
        <f>IF(COUNTA($A479:$K479)=0,"",IF($K479&lt;&gt;"",IF(COUNTIF($K$19:$K479,$K479)&gt;1,"SI","NO"),IF(COUNTIFS($A$19:$A479,$A479,$C$19:$C479,$C479,$J$19:$J479,$J479,$D$19:$D479,$D479)&gt;1,"SI","NO")))</f>
        <v/>
      </c>
      <c r="N479" s="11">
        <f>IF(COUNTA($A479:$K479)=0,"",IF(AND($L479="SI",$M479="NO"),IFERROR($H479,0),0))</f>
        <v/>
      </c>
      <c r="O479" s="9">
        <f>IF(COUNTA($A479:$K479)=0,"",IF($M479="SI","CUFE o factura duplicada dentro del reporte; no se suma dos veces",IF(IFERROR($H479,0)&lt;=0,"DIAN reporta valor susceptible 0",IF($L479="NO",IFERROR(LOOKUP(2,1/((LISTS!$M$2:$M$13&lt;&gt;"")*ISNUMBER(SEARCH(LISTS!$M$2:$M$13,$I479))),LISTS!$O$2:$O$13),"Medio de pago no elegible o no identificado por DIAN"),"Apta automaticamente por pago electronico y base positiva"))))</f>
        <v/>
      </c>
    </row>
    <row r="480">
      <c r="A480" s="9" t="n"/>
      <c r="B480" s="9" t="n"/>
      <c r="C480" s="12" t="n"/>
      <c r="D480" s="11" t="n"/>
      <c r="E480" s="11" t="n"/>
      <c r="F480" s="11" t="n"/>
      <c r="G480" s="11" t="n"/>
      <c r="H480" s="11" t="n"/>
      <c r="I480" s="9" t="n"/>
      <c r="J480" s="9" t="n"/>
      <c r="K480" s="9" t="n"/>
      <c r="L480" s="9">
        <f>IF(COUNTA($A480:$K480)=0,"",IF(AND(IFERROR($H480,0)&gt;0,LEN(TRIM($K480&amp;""))&gt;0,IFERROR(LOOKUP(2,1/((LISTS!$M$2:$M$13&lt;&gt;"")*ISNUMBER(SEARCH(LISTS!$M$2:$M$13,$I480))),LISTS!$N$2:$N$13),"NO")="SI"),"SI","NO"))</f>
        <v/>
      </c>
      <c r="M480" s="9">
        <f>IF(COUNTA($A480:$K480)=0,"",IF($K480&lt;&gt;"",IF(COUNTIF($K$19:$K480,$K480)&gt;1,"SI","NO"),IF(COUNTIFS($A$19:$A480,$A480,$C$19:$C480,$C480,$J$19:$J480,$J480,$D$19:$D480,$D480)&gt;1,"SI","NO")))</f>
        <v/>
      </c>
      <c r="N480" s="11">
        <f>IF(COUNTA($A480:$K480)=0,"",IF(AND($L480="SI",$M480="NO"),IFERROR($H480,0),0))</f>
        <v/>
      </c>
      <c r="O480" s="9">
        <f>IF(COUNTA($A480:$K480)=0,"",IF($M480="SI","CUFE o factura duplicada dentro del reporte; no se suma dos veces",IF(IFERROR($H480,0)&lt;=0,"DIAN reporta valor susceptible 0",IF($L480="NO",IFERROR(LOOKUP(2,1/((LISTS!$M$2:$M$13&lt;&gt;"")*ISNUMBER(SEARCH(LISTS!$M$2:$M$13,$I480))),LISTS!$O$2:$O$13),"Medio de pago no elegible o no identificado por DIAN"),"Apta automaticamente por pago electronico y base positiva"))))</f>
        <v/>
      </c>
    </row>
    <row r="481">
      <c r="A481" s="9" t="n"/>
      <c r="B481" s="9" t="n"/>
      <c r="C481" s="12" t="n"/>
      <c r="D481" s="11" t="n"/>
      <c r="E481" s="11" t="n"/>
      <c r="F481" s="11" t="n"/>
      <c r="G481" s="11" t="n"/>
      <c r="H481" s="11" t="n"/>
      <c r="I481" s="9" t="n"/>
      <c r="J481" s="9" t="n"/>
      <c r="K481" s="9" t="n"/>
      <c r="L481" s="9">
        <f>IF(COUNTA($A481:$K481)=0,"",IF(AND(IFERROR($H481,0)&gt;0,LEN(TRIM($K481&amp;""))&gt;0,IFERROR(LOOKUP(2,1/((LISTS!$M$2:$M$13&lt;&gt;"")*ISNUMBER(SEARCH(LISTS!$M$2:$M$13,$I481))),LISTS!$N$2:$N$13),"NO")="SI"),"SI","NO"))</f>
        <v/>
      </c>
      <c r="M481" s="9">
        <f>IF(COUNTA($A481:$K481)=0,"",IF($K481&lt;&gt;"",IF(COUNTIF($K$19:$K481,$K481)&gt;1,"SI","NO"),IF(COUNTIFS($A$19:$A481,$A481,$C$19:$C481,$C481,$J$19:$J481,$J481,$D$19:$D481,$D481)&gt;1,"SI","NO")))</f>
        <v/>
      </c>
      <c r="N481" s="11">
        <f>IF(COUNTA($A481:$K481)=0,"",IF(AND($L481="SI",$M481="NO"),IFERROR($H481,0),0))</f>
        <v/>
      </c>
      <c r="O481" s="9">
        <f>IF(COUNTA($A481:$K481)=0,"",IF($M481="SI","CUFE o factura duplicada dentro del reporte; no se suma dos veces",IF(IFERROR($H481,0)&lt;=0,"DIAN reporta valor susceptible 0",IF($L481="NO",IFERROR(LOOKUP(2,1/((LISTS!$M$2:$M$13&lt;&gt;"")*ISNUMBER(SEARCH(LISTS!$M$2:$M$13,$I481))),LISTS!$O$2:$O$13),"Medio de pago no elegible o no identificado por DIAN"),"Apta automaticamente por pago electronico y base positiva"))))</f>
        <v/>
      </c>
    </row>
    <row r="482">
      <c r="A482" s="9" t="n"/>
      <c r="B482" s="9" t="n"/>
      <c r="C482" s="12" t="n"/>
      <c r="D482" s="11" t="n"/>
      <c r="E482" s="11" t="n"/>
      <c r="F482" s="11" t="n"/>
      <c r="G482" s="11" t="n"/>
      <c r="H482" s="11" t="n"/>
      <c r="I482" s="9" t="n"/>
      <c r="J482" s="9" t="n"/>
      <c r="K482" s="9" t="n"/>
      <c r="L482" s="9">
        <f>IF(COUNTA($A482:$K482)=0,"",IF(AND(IFERROR($H482,0)&gt;0,LEN(TRIM($K482&amp;""))&gt;0,IFERROR(LOOKUP(2,1/((LISTS!$M$2:$M$13&lt;&gt;"")*ISNUMBER(SEARCH(LISTS!$M$2:$M$13,$I482))),LISTS!$N$2:$N$13),"NO")="SI"),"SI","NO"))</f>
        <v/>
      </c>
      <c r="M482" s="9">
        <f>IF(COUNTA($A482:$K482)=0,"",IF($K482&lt;&gt;"",IF(COUNTIF($K$19:$K482,$K482)&gt;1,"SI","NO"),IF(COUNTIFS($A$19:$A482,$A482,$C$19:$C482,$C482,$J$19:$J482,$J482,$D$19:$D482,$D482)&gt;1,"SI","NO")))</f>
        <v/>
      </c>
      <c r="N482" s="11">
        <f>IF(COUNTA($A482:$K482)=0,"",IF(AND($L482="SI",$M482="NO"),IFERROR($H482,0),0))</f>
        <v/>
      </c>
      <c r="O482" s="9">
        <f>IF(COUNTA($A482:$K482)=0,"",IF($M482="SI","CUFE o factura duplicada dentro del reporte; no se suma dos veces",IF(IFERROR($H482,0)&lt;=0,"DIAN reporta valor susceptible 0",IF($L482="NO",IFERROR(LOOKUP(2,1/((LISTS!$M$2:$M$13&lt;&gt;"")*ISNUMBER(SEARCH(LISTS!$M$2:$M$13,$I482))),LISTS!$O$2:$O$13),"Medio de pago no elegible o no identificado por DIAN"),"Apta automaticamente por pago electronico y base positiva"))))</f>
        <v/>
      </c>
    </row>
    <row r="483">
      <c r="A483" s="9" t="n"/>
      <c r="B483" s="9" t="n"/>
      <c r="C483" s="12" t="n"/>
      <c r="D483" s="11" t="n"/>
      <c r="E483" s="11" t="n"/>
      <c r="F483" s="11" t="n"/>
      <c r="G483" s="11" t="n"/>
      <c r="H483" s="11" t="n"/>
      <c r="I483" s="9" t="n"/>
      <c r="J483" s="9" t="n"/>
      <c r="K483" s="9" t="n"/>
      <c r="L483" s="9">
        <f>IF(COUNTA($A483:$K483)=0,"",IF(AND(IFERROR($H483,0)&gt;0,LEN(TRIM($K483&amp;""))&gt;0,IFERROR(LOOKUP(2,1/((LISTS!$M$2:$M$13&lt;&gt;"")*ISNUMBER(SEARCH(LISTS!$M$2:$M$13,$I483))),LISTS!$N$2:$N$13),"NO")="SI"),"SI","NO"))</f>
        <v/>
      </c>
      <c r="M483" s="9">
        <f>IF(COUNTA($A483:$K483)=0,"",IF($K483&lt;&gt;"",IF(COUNTIF($K$19:$K483,$K483)&gt;1,"SI","NO"),IF(COUNTIFS($A$19:$A483,$A483,$C$19:$C483,$C483,$J$19:$J483,$J483,$D$19:$D483,$D483)&gt;1,"SI","NO")))</f>
        <v/>
      </c>
      <c r="N483" s="11">
        <f>IF(COUNTA($A483:$K483)=0,"",IF(AND($L483="SI",$M483="NO"),IFERROR($H483,0),0))</f>
        <v/>
      </c>
      <c r="O483" s="9">
        <f>IF(COUNTA($A483:$K483)=0,"",IF($M483="SI","CUFE o factura duplicada dentro del reporte; no se suma dos veces",IF(IFERROR($H483,0)&lt;=0,"DIAN reporta valor susceptible 0",IF($L483="NO",IFERROR(LOOKUP(2,1/((LISTS!$M$2:$M$13&lt;&gt;"")*ISNUMBER(SEARCH(LISTS!$M$2:$M$13,$I483))),LISTS!$O$2:$O$13),"Medio de pago no elegible o no identificado por DIAN"),"Apta automaticamente por pago electronico y base positiva"))))</f>
        <v/>
      </c>
    </row>
    <row r="484">
      <c r="A484" s="9" t="n"/>
      <c r="B484" s="9" t="n"/>
      <c r="C484" s="12" t="n"/>
      <c r="D484" s="11" t="n"/>
      <c r="E484" s="11" t="n"/>
      <c r="F484" s="11" t="n"/>
      <c r="G484" s="11" t="n"/>
      <c r="H484" s="11" t="n"/>
      <c r="I484" s="9" t="n"/>
      <c r="J484" s="9" t="n"/>
      <c r="K484" s="9" t="n"/>
      <c r="L484" s="9">
        <f>IF(COUNTA($A484:$K484)=0,"",IF(AND(IFERROR($H484,0)&gt;0,LEN(TRIM($K484&amp;""))&gt;0,IFERROR(LOOKUP(2,1/((LISTS!$M$2:$M$13&lt;&gt;"")*ISNUMBER(SEARCH(LISTS!$M$2:$M$13,$I484))),LISTS!$N$2:$N$13),"NO")="SI"),"SI","NO"))</f>
        <v/>
      </c>
      <c r="M484" s="9">
        <f>IF(COUNTA($A484:$K484)=0,"",IF($K484&lt;&gt;"",IF(COUNTIF($K$19:$K484,$K484)&gt;1,"SI","NO"),IF(COUNTIFS($A$19:$A484,$A484,$C$19:$C484,$C484,$J$19:$J484,$J484,$D$19:$D484,$D484)&gt;1,"SI","NO")))</f>
        <v/>
      </c>
      <c r="N484" s="11">
        <f>IF(COUNTA($A484:$K484)=0,"",IF(AND($L484="SI",$M484="NO"),IFERROR($H484,0),0))</f>
        <v/>
      </c>
      <c r="O484" s="9">
        <f>IF(COUNTA($A484:$K484)=0,"",IF($M484="SI","CUFE o factura duplicada dentro del reporte; no se suma dos veces",IF(IFERROR($H484,0)&lt;=0,"DIAN reporta valor susceptible 0",IF($L484="NO",IFERROR(LOOKUP(2,1/((LISTS!$M$2:$M$13&lt;&gt;"")*ISNUMBER(SEARCH(LISTS!$M$2:$M$13,$I484))),LISTS!$O$2:$O$13),"Medio de pago no elegible o no identificado por DIAN"),"Apta automaticamente por pago electronico y base positiva"))))</f>
        <v/>
      </c>
    </row>
    <row r="485">
      <c r="A485" s="9" t="n"/>
      <c r="B485" s="9" t="n"/>
      <c r="C485" s="12" t="n"/>
      <c r="D485" s="11" t="n"/>
      <c r="E485" s="11" t="n"/>
      <c r="F485" s="11" t="n"/>
      <c r="G485" s="11" t="n"/>
      <c r="H485" s="11" t="n"/>
      <c r="I485" s="9" t="n"/>
      <c r="J485" s="9" t="n"/>
      <c r="K485" s="9" t="n"/>
      <c r="L485" s="9">
        <f>IF(COUNTA($A485:$K485)=0,"",IF(AND(IFERROR($H485,0)&gt;0,LEN(TRIM($K485&amp;""))&gt;0,IFERROR(LOOKUP(2,1/((LISTS!$M$2:$M$13&lt;&gt;"")*ISNUMBER(SEARCH(LISTS!$M$2:$M$13,$I485))),LISTS!$N$2:$N$13),"NO")="SI"),"SI","NO"))</f>
        <v/>
      </c>
      <c r="M485" s="9">
        <f>IF(COUNTA($A485:$K485)=0,"",IF($K485&lt;&gt;"",IF(COUNTIF($K$19:$K485,$K485)&gt;1,"SI","NO"),IF(COUNTIFS($A$19:$A485,$A485,$C$19:$C485,$C485,$J$19:$J485,$J485,$D$19:$D485,$D485)&gt;1,"SI","NO")))</f>
        <v/>
      </c>
      <c r="N485" s="11">
        <f>IF(COUNTA($A485:$K485)=0,"",IF(AND($L485="SI",$M485="NO"),IFERROR($H485,0),0))</f>
        <v/>
      </c>
      <c r="O485" s="9">
        <f>IF(COUNTA($A485:$K485)=0,"",IF($M485="SI","CUFE o factura duplicada dentro del reporte; no se suma dos veces",IF(IFERROR($H485,0)&lt;=0,"DIAN reporta valor susceptible 0",IF($L485="NO",IFERROR(LOOKUP(2,1/((LISTS!$M$2:$M$13&lt;&gt;"")*ISNUMBER(SEARCH(LISTS!$M$2:$M$13,$I485))),LISTS!$O$2:$O$13),"Medio de pago no elegible o no identificado por DIAN"),"Apta automaticamente por pago electronico y base positiva"))))</f>
        <v/>
      </c>
    </row>
    <row r="486">
      <c r="A486" s="9" t="n"/>
      <c r="B486" s="9" t="n"/>
      <c r="C486" s="12" t="n"/>
      <c r="D486" s="11" t="n"/>
      <c r="E486" s="11" t="n"/>
      <c r="F486" s="11" t="n"/>
      <c r="G486" s="11" t="n"/>
      <c r="H486" s="11" t="n"/>
      <c r="I486" s="9" t="n"/>
      <c r="J486" s="9" t="n"/>
      <c r="K486" s="9" t="n"/>
      <c r="L486" s="9">
        <f>IF(COUNTA($A486:$K486)=0,"",IF(AND(IFERROR($H486,0)&gt;0,LEN(TRIM($K486&amp;""))&gt;0,IFERROR(LOOKUP(2,1/((LISTS!$M$2:$M$13&lt;&gt;"")*ISNUMBER(SEARCH(LISTS!$M$2:$M$13,$I486))),LISTS!$N$2:$N$13),"NO")="SI"),"SI","NO"))</f>
        <v/>
      </c>
      <c r="M486" s="9">
        <f>IF(COUNTA($A486:$K486)=0,"",IF($K486&lt;&gt;"",IF(COUNTIF($K$19:$K486,$K486)&gt;1,"SI","NO"),IF(COUNTIFS($A$19:$A486,$A486,$C$19:$C486,$C486,$J$19:$J486,$J486,$D$19:$D486,$D486)&gt;1,"SI","NO")))</f>
        <v/>
      </c>
      <c r="N486" s="11">
        <f>IF(COUNTA($A486:$K486)=0,"",IF(AND($L486="SI",$M486="NO"),IFERROR($H486,0),0))</f>
        <v/>
      </c>
      <c r="O486" s="9">
        <f>IF(COUNTA($A486:$K486)=0,"",IF($M486="SI","CUFE o factura duplicada dentro del reporte; no se suma dos veces",IF(IFERROR($H486,0)&lt;=0,"DIAN reporta valor susceptible 0",IF($L486="NO",IFERROR(LOOKUP(2,1/((LISTS!$M$2:$M$13&lt;&gt;"")*ISNUMBER(SEARCH(LISTS!$M$2:$M$13,$I486))),LISTS!$O$2:$O$13),"Medio de pago no elegible o no identificado por DIAN"),"Apta automaticamente por pago electronico y base positiva"))))</f>
        <v/>
      </c>
    </row>
    <row r="487">
      <c r="A487" s="9" t="n"/>
      <c r="B487" s="9" t="n"/>
      <c r="C487" s="12" t="n"/>
      <c r="D487" s="11" t="n"/>
      <c r="E487" s="11" t="n"/>
      <c r="F487" s="11" t="n"/>
      <c r="G487" s="11" t="n"/>
      <c r="H487" s="11" t="n"/>
      <c r="I487" s="9" t="n"/>
      <c r="J487" s="9" t="n"/>
      <c r="K487" s="9" t="n"/>
      <c r="L487" s="9">
        <f>IF(COUNTA($A487:$K487)=0,"",IF(AND(IFERROR($H487,0)&gt;0,LEN(TRIM($K487&amp;""))&gt;0,IFERROR(LOOKUP(2,1/((LISTS!$M$2:$M$13&lt;&gt;"")*ISNUMBER(SEARCH(LISTS!$M$2:$M$13,$I487))),LISTS!$N$2:$N$13),"NO")="SI"),"SI","NO"))</f>
        <v/>
      </c>
      <c r="M487" s="9">
        <f>IF(COUNTA($A487:$K487)=0,"",IF($K487&lt;&gt;"",IF(COUNTIF($K$19:$K487,$K487)&gt;1,"SI","NO"),IF(COUNTIFS($A$19:$A487,$A487,$C$19:$C487,$C487,$J$19:$J487,$J487,$D$19:$D487,$D487)&gt;1,"SI","NO")))</f>
        <v/>
      </c>
      <c r="N487" s="11">
        <f>IF(COUNTA($A487:$K487)=0,"",IF(AND($L487="SI",$M487="NO"),IFERROR($H487,0),0))</f>
        <v/>
      </c>
      <c r="O487" s="9">
        <f>IF(COUNTA($A487:$K487)=0,"",IF($M487="SI","CUFE o factura duplicada dentro del reporte; no se suma dos veces",IF(IFERROR($H487,0)&lt;=0,"DIAN reporta valor susceptible 0",IF($L487="NO",IFERROR(LOOKUP(2,1/((LISTS!$M$2:$M$13&lt;&gt;"")*ISNUMBER(SEARCH(LISTS!$M$2:$M$13,$I487))),LISTS!$O$2:$O$13),"Medio de pago no elegible o no identificado por DIAN"),"Apta automaticamente por pago electronico y base positiva"))))</f>
        <v/>
      </c>
    </row>
    <row r="488">
      <c r="A488" s="9" t="n"/>
      <c r="B488" s="9" t="n"/>
      <c r="C488" s="12" t="n"/>
      <c r="D488" s="11" t="n"/>
      <c r="E488" s="11" t="n"/>
      <c r="F488" s="11" t="n"/>
      <c r="G488" s="11" t="n"/>
      <c r="H488" s="11" t="n"/>
      <c r="I488" s="9" t="n"/>
      <c r="J488" s="9" t="n"/>
      <c r="K488" s="9" t="n"/>
      <c r="L488" s="9">
        <f>IF(COUNTA($A488:$K488)=0,"",IF(AND(IFERROR($H488,0)&gt;0,LEN(TRIM($K488&amp;""))&gt;0,IFERROR(LOOKUP(2,1/((LISTS!$M$2:$M$13&lt;&gt;"")*ISNUMBER(SEARCH(LISTS!$M$2:$M$13,$I488))),LISTS!$N$2:$N$13),"NO")="SI"),"SI","NO"))</f>
        <v/>
      </c>
      <c r="M488" s="9">
        <f>IF(COUNTA($A488:$K488)=0,"",IF($K488&lt;&gt;"",IF(COUNTIF($K$19:$K488,$K488)&gt;1,"SI","NO"),IF(COUNTIFS($A$19:$A488,$A488,$C$19:$C488,$C488,$J$19:$J488,$J488,$D$19:$D488,$D488)&gt;1,"SI","NO")))</f>
        <v/>
      </c>
      <c r="N488" s="11">
        <f>IF(COUNTA($A488:$K488)=0,"",IF(AND($L488="SI",$M488="NO"),IFERROR($H488,0),0))</f>
        <v/>
      </c>
      <c r="O488" s="9">
        <f>IF(COUNTA($A488:$K488)=0,"",IF($M488="SI","CUFE o factura duplicada dentro del reporte; no se suma dos veces",IF(IFERROR($H488,0)&lt;=0,"DIAN reporta valor susceptible 0",IF($L488="NO",IFERROR(LOOKUP(2,1/((LISTS!$M$2:$M$13&lt;&gt;"")*ISNUMBER(SEARCH(LISTS!$M$2:$M$13,$I488))),LISTS!$O$2:$O$13),"Medio de pago no elegible o no identificado por DIAN"),"Apta automaticamente por pago electronico y base positiva"))))</f>
        <v/>
      </c>
    </row>
    <row r="489">
      <c r="A489" s="9" t="n"/>
      <c r="B489" s="9" t="n"/>
      <c r="C489" s="12" t="n"/>
      <c r="D489" s="11" t="n"/>
      <c r="E489" s="11" t="n"/>
      <c r="F489" s="11" t="n"/>
      <c r="G489" s="11" t="n"/>
      <c r="H489" s="11" t="n"/>
      <c r="I489" s="9" t="n"/>
      <c r="J489" s="9" t="n"/>
      <c r="K489" s="9" t="n"/>
      <c r="L489" s="9">
        <f>IF(COUNTA($A489:$K489)=0,"",IF(AND(IFERROR($H489,0)&gt;0,LEN(TRIM($K489&amp;""))&gt;0,IFERROR(LOOKUP(2,1/((LISTS!$M$2:$M$13&lt;&gt;"")*ISNUMBER(SEARCH(LISTS!$M$2:$M$13,$I489))),LISTS!$N$2:$N$13),"NO")="SI"),"SI","NO"))</f>
        <v/>
      </c>
      <c r="M489" s="9">
        <f>IF(COUNTA($A489:$K489)=0,"",IF($K489&lt;&gt;"",IF(COUNTIF($K$19:$K489,$K489)&gt;1,"SI","NO"),IF(COUNTIFS($A$19:$A489,$A489,$C$19:$C489,$C489,$J$19:$J489,$J489,$D$19:$D489,$D489)&gt;1,"SI","NO")))</f>
        <v/>
      </c>
      <c r="N489" s="11">
        <f>IF(COUNTA($A489:$K489)=0,"",IF(AND($L489="SI",$M489="NO"),IFERROR($H489,0),0))</f>
        <v/>
      </c>
      <c r="O489" s="9">
        <f>IF(COUNTA($A489:$K489)=0,"",IF($M489="SI","CUFE o factura duplicada dentro del reporte; no se suma dos veces",IF(IFERROR($H489,0)&lt;=0,"DIAN reporta valor susceptible 0",IF($L489="NO",IFERROR(LOOKUP(2,1/((LISTS!$M$2:$M$13&lt;&gt;"")*ISNUMBER(SEARCH(LISTS!$M$2:$M$13,$I489))),LISTS!$O$2:$O$13),"Medio de pago no elegible o no identificado por DIAN"),"Apta automaticamente por pago electronico y base positiva"))))</f>
        <v/>
      </c>
    </row>
    <row r="490">
      <c r="A490" s="9" t="n"/>
      <c r="B490" s="9" t="n"/>
      <c r="C490" s="12" t="n"/>
      <c r="D490" s="11" t="n"/>
      <c r="E490" s="11" t="n"/>
      <c r="F490" s="11" t="n"/>
      <c r="G490" s="11" t="n"/>
      <c r="H490" s="11" t="n"/>
      <c r="I490" s="9" t="n"/>
      <c r="J490" s="9" t="n"/>
      <c r="K490" s="9" t="n"/>
      <c r="L490" s="9">
        <f>IF(COUNTA($A490:$K490)=0,"",IF(AND(IFERROR($H490,0)&gt;0,LEN(TRIM($K490&amp;""))&gt;0,IFERROR(LOOKUP(2,1/((LISTS!$M$2:$M$13&lt;&gt;"")*ISNUMBER(SEARCH(LISTS!$M$2:$M$13,$I490))),LISTS!$N$2:$N$13),"NO")="SI"),"SI","NO"))</f>
        <v/>
      </c>
      <c r="M490" s="9">
        <f>IF(COUNTA($A490:$K490)=0,"",IF($K490&lt;&gt;"",IF(COUNTIF($K$19:$K490,$K490)&gt;1,"SI","NO"),IF(COUNTIFS($A$19:$A490,$A490,$C$19:$C490,$C490,$J$19:$J490,$J490,$D$19:$D490,$D490)&gt;1,"SI","NO")))</f>
        <v/>
      </c>
      <c r="N490" s="11">
        <f>IF(COUNTA($A490:$K490)=0,"",IF(AND($L490="SI",$M490="NO"),IFERROR($H490,0),0))</f>
        <v/>
      </c>
      <c r="O490" s="9">
        <f>IF(COUNTA($A490:$K490)=0,"",IF($M490="SI","CUFE o factura duplicada dentro del reporte; no se suma dos veces",IF(IFERROR($H490,0)&lt;=0,"DIAN reporta valor susceptible 0",IF($L490="NO",IFERROR(LOOKUP(2,1/((LISTS!$M$2:$M$13&lt;&gt;"")*ISNUMBER(SEARCH(LISTS!$M$2:$M$13,$I490))),LISTS!$O$2:$O$13),"Medio de pago no elegible o no identificado por DIAN"),"Apta automaticamente por pago electronico y base positiva"))))</f>
        <v/>
      </c>
    </row>
    <row r="491">
      <c r="A491" s="9" t="n"/>
      <c r="B491" s="9" t="n"/>
      <c r="C491" s="12" t="n"/>
      <c r="D491" s="11" t="n"/>
      <c r="E491" s="11" t="n"/>
      <c r="F491" s="11" t="n"/>
      <c r="G491" s="11" t="n"/>
      <c r="H491" s="11" t="n"/>
      <c r="I491" s="9" t="n"/>
      <c r="J491" s="9" t="n"/>
      <c r="K491" s="9" t="n"/>
      <c r="L491" s="9">
        <f>IF(COUNTA($A491:$K491)=0,"",IF(AND(IFERROR($H491,0)&gt;0,LEN(TRIM($K491&amp;""))&gt;0,IFERROR(LOOKUP(2,1/((LISTS!$M$2:$M$13&lt;&gt;"")*ISNUMBER(SEARCH(LISTS!$M$2:$M$13,$I491))),LISTS!$N$2:$N$13),"NO")="SI"),"SI","NO"))</f>
        <v/>
      </c>
      <c r="M491" s="9">
        <f>IF(COUNTA($A491:$K491)=0,"",IF($K491&lt;&gt;"",IF(COUNTIF($K$19:$K491,$K491)&gt;1,"SI","NO"),IF(COUNTIFS($A$19:$A491,$A491,$C$19:$C491,$C491,$J$19:$J491,$J491,$D$19:$D491,$D491)&gt;1,"SI","NO")))</f>
        <v/>
      </c>
      <c r="N491" s="11">
        <f>IF(COUNTA($A491:$K491)=0,"",IF(AND($L491="SI",$M491="NO"),IFERROR($H491,0),0))</f>
        <v/>
      </c>
      <c r="O491" s="9">
        <f>IF(COUNTA($A491:$K491)=0,"",IF($M491="SI","CUFE o factura duplicada dentro del reporte; no se suma dos veces",IF(IFERROR($H491,0)&lt;=0,"DIAN reporta valor susceptible 0",IF($L491="NO",IFERROR(LOOKUP(2,1/((LISTS!$M$2:$M$13&lt;&gt;"")*ISNUMBER(SEARCH(LISTS!$M$2:$M$13,$I491))),LISTS!$O$2:$O$13),"Medio de pago no elegible o no identificado por DIAN"),"Apta automaticamente por pago electronico y base positiva"))))</f>
        <v/>
      </c>
    </row>
    <row r="492">
      <c r="A492" s="9" t="n"/>
      <c r="B492" s="9" t="n"/>
      <c r="C492" s="12" t="n"/>
      <c r="D492" s="11" t="n"/>
      <c r="E492" s="11" t="n"/>
      <c r="F492" s="11" t="n"/>
      <c r="G492" s="11" t="n"/>
      <c r="H492" s="11" t="n"/>
      <c r="I492" s="9" t="n"/>
      <c r="J492" s="9" t="n"/>
      <c r="K492" s="9" t="n"/>
      <c r="L492" s="9">
        <f>IF(COUNTA($A492:$K492)=0,"",IF(AND(IFERROR($H492,0)&gt;0,LEN(TRIM($K492&amp;""))&gt;0,IFERROR(LOOKUP(2,1/((LISTS!$M$2:$M$13&lt;&gt;"")*ISNUMBER(SEARCH(LISTS!$M$2:$M$13,$I492))),LISTS!$N$2:$N$13),"NO")="SI"),"SI","NO"))</f>
        <v/>
      </c>
      <c r="M492" s="9">
        <f>IF(COUNTA($A492:$K492)=0,"",IF($K492&lt;&gt;"",IF(COUNTIF($K$19:$K492,$K492)&gt;1,"SI","NO"),IF(COUNTIFS($A$19:$A492,$A492,$C$19:$C492,$C492,$J$19:$J492,$J492,$D$19:$D492,$D492)&gt;1,"SI","NO")))</f>
        <v/>
      </c>
      <c r="N492" s="11">
        <f>IF(COUNTA($A492:$K492)=0,"",IF(AND($L492="SI",$M492="NO"),IFERROR($H492,0),0))</f>
        <v/>
      </c>
      <c r="O492" s="9">
        <f>IF(COUNTA($A492:$K492)=0,"",IF($M492="SI","CUFE o factura duplicada dentro del reporte; no se suma dos veces",IF(IFERROR($H492,0)&lt;=0,"DIAN reporta valor susceptible 0",IF($L492="NO",IFERROR(LOOKUP(2,1/((LISTS!$M$2:$M$13&lt;&gt;"")*ISNUMBER(SEARCH(LISTS!$M$2:$M$13,$I492))),LISTS!$O$2:$O$13),"Medio de pago no elegible o no identificado por DIAN"),"Apta automaticamente por pago electronico y base positiva"))))</f>
        <v/>
      </c>
    </row>
    <row r="493">
      <c r="A493" s="9" t="n"/>
      <c r="B493" s="9" t="n"/>
      <c r="C493" s="12" t="n"/>
      <c r="D493" s="11" t="n"/>
      <c r="E493" s="11" t="n"/>
      <c r="F493" s="11" t="n"/>
      <c r="G493" s="11" t="n"/>
      <c r="H493" s="11" t="n"/>
      <c r="I493" s="9" t="n"/>
      <c r="J493" s="9" t="n"/>
      <c r="K493" s="9" t="n"/>
      <c r="L493" s="9">
        <f>IF(COUNTA($A493:$K493)=0,"",IF(AND(IFERROR($H493,0)&gt;0,LEN(TRIM($K493&amp;""))&gt;0,IFERROR(LOOKUP(2,1/((LISTS!$M$2:$M$13&lt;&gt;"")*ISNUMBER(SEARCH(LISTS!$M$2:$M$13,$I493))),LISTS!$N$2:$N$13),"NO")="SI"),"SI","NO"))</f>
        <v/>
      </c>
      <c r="M493" s="9">
        <f>IF(COUNTA($A493:$K493)=0,"",IF($K493&lt;&gt;"",IF(COUNTIF($K$19:$K493,$K493)&gt;1,"SI","NO"),IF(COUNTIFS($A$19:$A493,$A493,$C$19:$C493,$C493,$J$19:$J493,$J493,$D$19:$D493,$D493)&gt;1,"SI","NO")))</f>
        <v/>
      </c>
      <c r="N493" s="11">
        <f>IF(COUNTA($A493:$K493)=0,"",IF(AND($L493="SI",$M493="NO"),IFERROR($H493,0),0))</f>
        <v/>
      </c>
      <c r="O493" s="9">
        <f>IF(COUNTA($A493:$K493)=0,"",IF($M493="SI","CUFE o factura duplicada dentro del reporte; no se suma dos veces",IF(IFERROR($H493,0)&lt;=0,"DIAN reporta valor susceptible 0",IF($L493="NO",IFERROR(LOOKUP(2,1/((LISTS!$M$2:$M$13&lt;&gt;"")*ISNUMBER(SEARCH(LISTS!$M$2:$M$13,$I493))),LISTS!$O$2:$O$13),"Medio de pago no elegible o no identificado por DIAN"),"Apta automaticamente por pago electronico y base positiva"))))</f>
        <v/>
      </c>
    </row>
    <row r="494">
      <c r="A494" s="9" t="n"/>
      <c r="B494" s="9" t="n"/>
      <c r="C494" s="12" t="n"/>
      <c r="D494" s="11" t="n"/>
      <c r="E494" s="11" t="n"/>
      <c r="F494" s="11" t="n"/>
      <c r="G494" s="11" t="n"/>
      <c r="H494" s="11" t="n"/>
      <c r="I494" s="9" t="n"/>
      <c r="J494" s="9" t="n"/>
      <c r="K494" s="9" t="n"/>
      <c r="L494" s="9">
        <f>IF(COUNTA($A494:$K494)=0,"",IF(AND(IFERROR($H494,0)&gt;0,LEN(TRIM($K494&amp;""))&gt;0,IFERROR(LOOKUP(2,1/((LISTS!$M$2:$M$13&lt;&gt;"")*ISNUMBER(SEARCH(LISTS!$M$2:$M$13,$I494))),LISTS!$N$2:$N$13),"NO")="SI"),"SI","NO"))</f>
        <v/>
      </c>
      <c r="M494" s="9">
        <f>IF(COUNTA($A494:$K494)=0,"",IF($K494&lt;&gt;"",IF(COUNTIF($K$19:$K494,$K494)&gt;1,"SI","NO"),IF(COUNTIFS($A$19:$A494,$A494,$C$19:$C494,$C494,$J$19:$J494,$J494,$D$19:$D494,$D494)&gt;1,"SI","NO")))</f>
        <v/>
      </c>
      <c r="N494" s="11">
        <f>IF(COUNTA($A494:$K494)=0,"",IF(AND($L494="SI",$M494="NO"),IFERROR($H494,0),0))</f>
        <v/>
      </c>
      <c r="O494" s="9">
        <f>IF(COUNTA($A494:$K494)=0,"",IF($M494="SI","CUFE o factura duplicada dentro del reporte; no se suma dos veces",IF(IFERROR($H494,0)&lt;=0,"DIAN reporta valor susceptible 0",IF($L494="NO",IFERROR(LOOKUP(2,1/((LISTS!$M$2:$M$13&lt;&gt;"")*ISNUMBER(SEARCH(LISTS!$M$2:$M$13,$I494))),LISTS!$O$2:$O$13),"Medio de pago no elegible o no identificado por DIAN"),"Apta automaticamente por pago electronico y base positiva"))))</f>
        <v/>
      </c>
    </row>
    <row r="495">
      <c r="A495" s="9" t="n"/>
      <c r="B495" s="9" t="n"/>
      <c r="C495" s="12" t="n"/>
      <c r="D495" s="11" t="n"/>
      <c r="E495" s="11" t="n"/>
      <c r="F495" s="11" t="n"/>
      <c r="G495" s="11" t="n"/>
      <c r="H495" s="11" t="n"/>
      <c r="I495" s="9" t="n"/>
      <c r="J495" s="9" t="n"/>
      <c r="K495" s="9" t="n"/>
      <c r="L495" s="9">
        <f>IF(COUNTA($A495:$K495)=0,"",IF(AND(IFERROR($H495,0)&gt;0,LEN(TRIM($K495&amp;""))&gt;0,IFERROR(LOOKUP(2,1/((LISTS!$M$2:$M$13&lt;&gt;"")*ISNUMBER(SEARCH(LISTS!$M$2:$M$13,$I495))),LISTS!$N$2:$N$13),"NO")="SI"),"SI","NO"))</f>
        <v/>
      </c>
      <c r="M495" s="9">
        <f>IF(COUNTA($A495:$K495)=0,"",IF($K495&lt;&gt;"",IF(COUNTIF($K$19:$K495,$K495)&gt;1,"SI","NO"),IF(COUNTIFS($A$19:$A495,$A495,$C$19:$C495,$C495,$J$19:$J495,$J495,$D$19:$D495,$D495)&gt;1,"SI","NO")))</f>
        <v/>
      </c>
      <c r="N495" s="11">
        <f>IF(COUNTA($A495:$K495)=0,"",IF(AND($L495="SI",$M495="NO"),IFERROR($H495,0),0))</f>
        <v/>
      </c>
      <c r="O495" s="9">
        <f>IF(COUNTA($A495:$K495)=0,"",IF($M495="SI","CUFE o factura duplicada dentro del reporte; no se suma dos veces",IF(IFERROR($H495,0)&lt;=0,"DIAN reporta valor susceptible 0",IF($L495="NO",IFERROR(LOOKUP(2,1/((LISTS!$M$2:$M$13&lt;&gt;"")*ISNUMBER(SEARCH(LISTS!$M$2:$M$13,$I495))),LISTS!$O$2:$O$13),"Medio de pago no elegible o no identificado por DIAN"),"Apta automaticamente por pago electronico y base positiva"))))</f>
        <v/>
      </c>
    </row>
    <row r="496">
      <c r="A496" s="9" t="n"/>
      <c r="B496" s="9" t="n"/>
      <c r="C496" s="12" t="n"/>
      <c r="D496" s="11" t="n"/>
      <c r="E496" s="11" t="n"/>
      <c r="F496" s="11" t="n"/>
      <c r="G496" s="11" t="n"/>
      <c r="H496" s="11" t="n"/>
      <c r="I496" s="9" t="n"/>
      <c r="J496" s="9" t="n"/>
      <c r="K496" s="9" t="n"/>
      <c r="L496" s="9">
        <f>IF(COUNTA($A496:$K496)=0,"",IF(AND(IFERROR($H496,0)&gt;0,LEN(TRIM($K496&amp;""))&gt;0,IFERROR(LOOKUP(2,1/((LISTS!$M$2:$M$13&lt;&gt;"")*ISNUMBER(SEARCH(LISTS!$M$2:$M$13,$I496))),LISTS!$N$2:$N$13),"NO")="SI"),"SI","NO"))</f>
        <v/>
      </c>
      <c r="M496" s="9">
        <f>IF(COUNTA($A496:$K496)=0,"",IF($K496&lt;&gt;"",IF(COUNTIF($K$19:$K496,$K496)&gt;1,"SI","NO"),IF(COUNTIFS($A$19:$A496,$A496,$C$19:$C496,$C496,$J$19:$J496,$J496,$D$19:$D496,$D496)&gt;1,"SI","NO")))</f>
        <v/>
      </c>
      <c r="N496" s="11">
        <f>IF(COUNTA($A496:$K496)=0,"",IF(AND($L496="SI",$M496="NO"),IFERROR($H496,0),0))</f>
        <v/>
      </c>
      <c r="O496" s="9">
        <f>IF(COUNTA($A496:$K496)=0,"",IF($M496="SI","CUFE o factura duplicada dentro del reporte; no se suma dos veces",IF(IFERROR($H496,0)&lt;=0,"DIAN reporta valor susceptible 0",IF($L496="NO",IFERROR(LOOKUP(2,1/((LISTS!$M$2:$M$13&lt;&gt;"")*ISNUMBER(SEARCH(LISTS!$M$2:$M$13,$I496))),LISTS!$O$2:$O$13),"Medio de pago no elegible o no identificado por DIAN"),"Apta automaticamente por pago electronico y base positiva"))))</f>
        <v/>
      </c>
    </row>
    <row r="497">
      <c r="A497" s="9" t="n"/>
      <c r="B497" s="9" t="n"/>
      <c r="C497" s="12" t="n"/>
      <c r="D497" s="11" t="n"/>
      <c r="E497" s="11" t="n"/>
      <c r="F497" s="11" t="n"/>
      <c r="G497" s="11" t="n"/>
      <c r="H497" s="11" t="n"/>
      <c r="I497" s="9" t="n"/>
      <c r="J497" s="9" t="n"/>
      <c r="K497" s="9" t="n"/>
      <c r="L497" s="9">
        <f>IF(COUNTA($A497:$K497)=0,"",IF(AND(IFERROR($H497,0)&gt;0,LEN(TRIM($K497&amp;""))&gt;0,IFERROR(LOOKUP(2,1/((LISTS!$M$2:$M$13&lt;&gt;"")*ISNUMBER(SEARCH(LISTS!$M$2:$M$13,$I497))),LISTS!$N$2:$N$13),"NO")="SI"),"SI","NO"))</f>
        <v/>
      </c>
      <c r="M497" s="9">
        <f>IF(COUNTA($A497:$K497)=0,"",IF($K497&lt;&gt;"",IF(COUNTIF($K$19:$K497,$K497)&gt;1,"SI","NO"),IF(COUNTIFS($A$19:$A497,$A497,$C$19:$C497,$C497,$J$19:$J497,$J497,$D$19:$D497,$D497)&gt;1,"SI","NO")))</f>
        <v/>
      </c>
      <c r="N497" s="11">
        <f>IF(COUNTA($A497:$K497)=0,"",IF(AND($L497="SI",$M497="NO"),IFERROR($H497,0),0))</f>
        <v/>
      </c>
      <c r="O497" s="9">
        <f>IF(COUNTA($A497:$K497)=0,"",IF($M497="SI","CUFE o factura duplicada dentro del reporte; no se suma dos veces",IF(IFERROR($H497,0)&lt;=0,"DIAN reporta valor susceptible 0",IF($L497="NO",IFERROR(LOOKUP(2,1/((LISTS!$M$2:$M$13&lt;&gt;"")*ISNUMBER(SEARCH(LISTS!$M$2:$M$13,$I497))),LISTS!$O$2:$O$13),"Medio de pago no elegible o no identificado por DIAN"),"Apta automaticamente por pago electronico y base positiva"))))</f>
        <v/>
      </c>
    </row>
    <row r="498">
      <c r="A498" s="9" t="n"/>
      <c r="B498" s="9" t="n"/>
      <c r="C498" s="12" t="n"/>
      <c r="D498" s="11" t="n"/>
      <c r="E498" s="11" t="n"/>
      <c r="F498" s="11" t="n"/>
      <c r="G498" s="11" t="n"/>
      <c r="H498" s="11" t="n"/>
      <c r="I498" s="9" t="n"/>
      <c r="J498" s="9" t="n"/>
      <c r="K498" s="9" t="n"/>
      <c r="L498" s="9">
        <f>IF(COUNTA($A498:$K498)=0,"",IF(AND(IFERROR($H498,0)&gt;0,LEN(TRIM($K498&amp;""))&gt;0,IFERROR(LOOKUP(2,1/((LISTS!$M$2:$M$13&lt;&gt;"")*ISNUMBER(SEARCH(LISTS!$M$2:$M$13,$I498))),LISTS!$N$2:$N$13),"NO")="SI"),"SI","NO"))</f>
        <v/>
      </c>
      <c r="M498" s="9">
        <f>IF(COUNTA($A498:$K498)=0,"",IF($K498&lt;&gt;"",IF(COUNTIF($K$19:$K498,$K498)&gt;1,"SI","NO"),IF(COUNTIFS($A$19:$A498,$A498,$C$19:$C498,$C498,$J$19:$J498,$J498,$D$19:$D498,$D498)&gt;1,"SI","NO")))</f>
        <v/>
      </c>
      <c r="N498" s="11">
        <f>IF(COUNTA($A498:$K498)=0,"",IF(AND($L498="SI",$M498="NO"),IFERROR($H498,0),0))</f>
        <v/>
      </c>
      <c r="O498" s="9">
        <f>IF(COUNTA($A498:$K498)=0,"",IF($M498="SI","CUFE o factura duplicada dentro del reporte; no se suma dos veces",IF(IFERROR($H498,0)&lt;=0,"DIAN reporta valor susceptible 0",IF($L498="NO",IFERROR(LOOKUP(2,1/((LISTS!$M$2:$M$13&lt;&gt;"")*ISNUMBER(SEARCH(LISTS!$M$2:$M$13,$I498))),LISTS!$O$2:$O$13),"Medio de pago no elegible o no identificado por DIAN"),"Apta automaticamente por pago electronico y base positiva"))))</f>
        <v/>
      </c>
    </row>
    <row r="499">
      <c r="A499" s="9" t="n"/>
      <c r="B499" s="9" t="n"/>
      <c r="C499" s="12" t="n"/>
      <c r="D499" s="11" t="n"/>
      <c r="E499" s="11" t="n"/>
      <c r="F499" s="11" t="n"/>
      <c r="G499" s="11" t="n"/>
      <c r="H499" s="11" t="n"/>
      <c r="I499" s="9" t="n"/>
      <c r="J499" s="9" t="n"/>
      <c r="K499" s="9" t="n"/>
      <c r="L499" s="9">
        <f>IF(COUNTA($A499:$K499)=0,"",IF(AND(IFERROR($H499,0)&gt;0,LEN(TRIM($K499&amp;""))&gt;0,IFERROR(LOOKUP(2,1/((LISTS!$M$2:$M$13&lt;&gt;"")*ISNUMBER(SEARCH(LISTS!$M$2:$M$13,$I499))),LISTS!$N$2:$N$13),"NO")="SI"),"SI","NO"))</f>
        <v/>
      </c>
      <c r="M499" s="9">
        <f>IF(COUNTA($A499:$K499)=0,"",IF($K499&lt;&gt;"",IF(COUNTIF($K$19:$K499,$K499)&gt;1,"SI","NO"),IF(COUNTIFS($A$19:$A499,$A499,$C$19:$C499,$C499,$J$19:$J499,$J499,$D$19:$D499,$D499)&gt;1,"SI","NO")))</f>
        <v/>
      </c>
      <c r="N499" s="11">
        <f>IF(COUNTA($A499:$K499)=0,"",IF(AND($L499="SI",$M499="NO"),IFERROR($H499,0),0))</f>
        <v/>
      </c>
      <c r="O499" s="9">
        <f>IF(COUNTA($A499:$K499)=0,"",IF($M499="SI","CUFE o factura duplicada dentro del reporte; no se suma dos veces",IF(IFERROR($H499,0)&lt;=0,"DIAN reporta valor susceptible 0",IF($L499="NO",IFERROR(LOOKUP(2,1/((LISTS!$M$2:$M$13&lt;&gt;"")*ISNUMBER(SEARCH(LISTS!$M$2:$M$13,$I499))),LISTS!$O$2:$O$13),"Medio de pago no elegible o no identificado por DIAN"),"Apta automaticamente por pago electronico y base positiva"))))</f>
        <v/>
      </c>
    </row>
    <row r="500">
      <c r="A500" s="9" t="n"/>
      <c r="B500" s="9" t="n"/>
      <c r="C500" s="12" t="n"/>
      <c r="D500" s="11" t="n"/>
      <c r="E500" s="11" t="n"/>
      <c r="F500" s="11" t="n"/>
      <c r="G500" s="11" t="n"/>
      <c r="H500" s="11" t="n"/>
      <c r="I500" s="9" t="n"/>
      <c r="J500" s="9" t="n"/>
      <c r="K500" s="9" t="n"/>
      <c r="L500" s="9">
        <f>IF(COUNTA($A500:$K500)=0,"",IF(AND(IFERROR($H500,0)&gt;0,LEN(TRIM($K500&amp;""))&gt;0,IFERROR(LOOKUP(2,1/((LISTS!$M$2:$M$13&lt;&gt;"")*ISNUMBER(SEARCH(LISTS!$M$2:$M$13,$I500))),LISTS!$N$2:$N$13),"NO")="SI"),"SI","NO"))</f>
        <v/>
      </c>
      <c r="M500" s="9">
        <f>IF(COUNTA($A500:$K500)=0,"",IF($K500&lt;&gt;"",IF(COUNTIF($K$19:$K500,$K500)&gt;1,"SI","NO"),IF(COUNTIFS($A$19:$A500,$A500,$C$19:$C500,$C500,$J$19:$J500,$J500,$D$19:$D500,$D500)&gt;1,"SI","NO")))</f>
        <v/>
      </c>
      <c r="N500" s="11">
        <f>IF(COUNTA($A500:$K500)=0,"",IF(AND($L500="SI",$M500="NO"),IFERROR($H500,0),0))</f>
        <v/>
      </c>
      <c r="O500" s="9">
        <f>IF(COUNTA($A500:$K500)=0,"",IF($M500="SI","CUFE o factura duplicada dentro del reporte; no se suma dos veces",IF(IFERROR($H500,0)&lt;=0,"DIAN reporta valor susceptible 0",IF($L500="NO",IFERROR(LOOKUP(2,1/((LISTS!$M$2:$M$13&lt;&gt;"")*ISNUMBER(SEARCH(LISTS!$M$2:$M$13,$I500))),LISTS!$O$2:$O$13),"Medio de pago no elegible o no identificado por DIAN"),"Apta automaticamente por pago electronico y base positiva"))))</f>
        <v/>
      </c>
    </row>
    <row r="501">
      <c r="A501" s="9" t="n"/>
      <c r="B501" s="9" t="n"/>
      <c r="C501" s="12" t="n"/>
      <c r="D501" s="11" t="n"/>
      <c r="E501" s="11" t="n"/>
      <c r="F501" s="11" t="n"/>
      <c r="G501" s="11" t="n"/>
      <c r="H501" s="11" t="n"/>
      <c r="I501" s="9" t="n"/>
      <c r="J501" s="9" t="n"/>
      <c r="K501" s="9" t="n"/>
      <c r="L501" s="9">
        <f>IF(COUNTA($A501:$K501)=0,"",IF(AND(IFERROR($H501,0)&gt;0,LEN(TRIM($K501&amp;""))&gt;0,IFERROR(LOOKUP(2,1/((LISTS!$M$2:$M$13&lt;&gt;"")*ISNUMBER(SEARCH(LISTS!$M$2:$M$13,$I501))),LISTS!$N$2:$N$13),"NO")="SI"),"SI","NO"))</f>
        <v/>
      </c>
      <c r="M501" s="9">
        <f>IF(COUNTA($A501:$K501)=0,"",IF($K501&lt;&gt;"",IF(COUNTIF($K$19:$K501,$K501)&gt;1,"SI","NO"),IF(COUNTIFS($A$19:$A501,$A501,$C$19:$C501,$C501,$J$19:$J501,$J501,$D$19:$D501,$D501)&gt;1,"SI","NO")))</f>
        <v/>
      </c>
      <c r="N501" s="11">
        <f>IF(COUNTA($A501:$K501)=0,"",IF(AND($L501="SI",$M501="NO"),IFERROR($H501,0),0))</f>
        <v/>
      </c>
      <c r="O501" s="9">
        <f>IF(COUNTA($A501:$K501)=0,"",IF($M501="SI","CUFE o factura duplicada dentro del reporte; no se suma dos veces",IF(IFERROR($H501,0)&lt;=0,"DIAN reporta valor susceptible 0",IF($L501="NO",IFERROR(LOOKUP(2,1/((LISTS!$M$2:$M$13&lt;&gt;"")*ISNUMBER(SEARCH(LISTS!$M$2:$M$13,$I501))),LISTS!$O$2:$O$13),"Medio de pago no elegible o no identificado por DIAN"),"Apta automaticamente por pago electronico y base positiva"))))</f>
        <v/>
      </c>
    </row>
    <row r="502">
      <c r="A502" s="9" t="n"/>
      <c r="B502" s="9" t="n"/>
      <c r="C502" s="12" t="n"/>
      <c r="D502" s="11" t="n"/>
      <c r="E502" s="11" t="n"/>
      <c r="F502" s="11" t="n"/>
      <c r="G502" s="11" t="n"/>
      <c r="H502" s="11" t="n"/>
      <c r="I502" s="9" t="n"/>
      <c r="J502" s="9" t="n"/>
      <c r="K502" s="9" t="n"/>
      <c r="L502" s="9">
        <f>IF(COUNTA($A502:$K502)=0,"",IF(AND(IFERROR($H502,0)&gt;0,LEN(TRIM($K502&amp;""))&gt;0,IFERROR(LOOKUP(2,1/((LISTS!$M$2:$M$13&lt;&gt;"")*ISNUMBER(SEARCH(LISTS!$M$2:$M$13,$I502))),LISTS!$N$2:$N$13),"NO")="SI"),"SI","NO"))</f>
        <v/>
      </c>
      <c r="M502" s="9">
        <f>IF(COUNTA($A502:$K502)=0,"",IF($K502&lt;&gt;"",IF(COUNTIF($K$19:$K502,$K502)&gt;1,"SI","NO"),IF(COUNTIFS($A$19:$A502,$A502,$C$19:$C502,$C502,$J$19:$J502,$J502,$D$19:$D502,$D502)&gt;1,"SI","NO")))</f>
        <v/>
      </c>
      <c r="N502" s="11">
        <f>IF(COUNTA($A502:$K502)=0,"",IF(AND($L502="SI",$M502="NO"),IFERROR($H502,0),0))</f>
        <v/>
      </c>
      <c r="O502" s="9">
        <f>IF(COUNTA($A502:$K502)=0,"",IF($M502="SI","CUFE o factura duplicada dentro del reporte; no se suma dos veces",IF(IFERROR($H502,0)&lt;=0,"DIAN reporta valor susceptible 0",IF($L502="NO",IFERROR(LOOKUP(2,1/((LISTS!$M$2:$M$13&lt;&gt;"")*ISNUMBER(SEARCH(LISTS!$M$2:$M$13,$I502))),LISTS!$O$2:$O$13),"Medio de pago no elegible o no identificado por DIAN"),"Apta automaticamente por pago electronico y base positiva"))))</f>
        <v/>
      </c>
    </row>
    <row r="503">
      <c r="A503" s="9" t="n"/>
      <c r="B503" s="9" t="n"/>
      <c r="C503" s="12" t="n"/>
      <c r="D503" s="11" t="n"/>
      <c r="E503" s="11" t="n"/>
      <c r="F503" s="11" t="n"/>
      <c r="G503" s="11" t="n"/>
      <c r="H503" s="11" t="n"/>
      <c r="I503" s="9" t="n"/>
      <c r="J503" s="9" t="n"/>
      <c r="K503" s="9" t="n"/>
      <c r="L503" s="9">
        <f>IF(COUNTA($A503:$K503)=0,"",IF(AND(IFERROR($H503,0)&gt;0,LEN(TRIM($K503&amp;""))&gt;0,IFERROR(LOOKUP(2,1/((LISTS!$M$2:$M$13&lt;&gt;"")*ISNUMBER(SEARCH(LISTS!$M$2:$M$13,$I503))),LISTS!$N$2:$N$13),"NO")="SI"),"SI","NO"))</f>
        <v/>
      </c>
      <c r="M503" s="9">
        <f>IF(COUNTA($A503:$K503)=0,"",IF($K503&lt;&gt;"",IF(COUNTIF($K$19:$K503,$K503)&gt;1,"SI","NO"),IF(COUNTIFS($A$19:$A503,$A503,$C$19:$C503,$C503,$J$19:$J503,$J503,$D$19:$D503,$D503)&gt;1,"SI","NO")))</f>
        <v/>
      </c>
      <c r="N503" s="11">
        <f>IF(COUNTA($A503:$K503)=0,"",IF(AND($L503="SI",$M503="NO"),IFERROR($H503,0),0))</f>
        <v/>
      </c>
      <c r="O503" s="9">
        <f>IF(COUNTA($A503:$K503)=0,"",IF($M503="SI","CUFE o factura duplicada dentro del reporte; no se suma dos veces",IF(IFERROR($H503,0)&lt;=0,"DIAN reporta valor susceptible 0",IF($L503="NO",IFERROR(LOOKUP(2,1/((LISTS!$M$2:$M$13&lt;&gt;"")*ISNUMBER(SEARCH(LISTS!$M$2:$M$13,$I503))),LISTS!$O$2:$O$13),"Medio de pago no elegible o no identificado por DIAN"),"Apta automaticamente por pago electronico y base positiva"))))</f>
        <v/>
      </c>
    </row>
    <row r="504">
      <c r="A504" s="9" t="n"/>
      <c r="B504" s="9" t="n"/>
      <c r="C504" s="12" t="n"/>
      <c r="D504" s="11" t="n"/>
      <c r="E504" s="11" t="n"/>
      <c r="F504" s="11" t="n"/>
      <c r="G504" s="11" t="n"/>
      <c r="H504" s="11" t="n"/>
      <c r="I504" s="9" t="n"/>
      <c r="J504" s="9" t="n"/>
      <c r="K504" s="9" t="n"/>
      <c r="L504" s="9">
        <f>IF(COUNTA($A504:$K504)=0,"",IF(AND(IFERROR($H504,0)&gt;0,LEN(TRIM($K504&amp;""))&gt;0,IFERROR(LOOKUP(2,1/((LISTS!$M$2:$M$13&lt;&gt;"")*ISNUMBER(SEARCH(LISTS!$M$2:$M$13,$I504))),LISTS!$N$2:$N$13),"NO")="SI"),"SI","NO"))</f>
        <v/>
      </c>
      <c r="M504" s="9">
        <f>IF(COUNTA($A504:$K504)=0,"",IF($K504&lt;&gt;"",IF(COUNTIF($K$19:$K504,$K504)&gt;1,"SI","NO"),IF(COUNTIFS($A$19:$A504,$A504,$C$19:$C504,$C504,$J$19:$J504,$J504,$D$19:$D504,$D504)&gt;1,"SI","NO")))</f>
        <v/>
      </c>
      <c r="N504" s="11">
        <f>IF(COUNTA($A504:$K504)=0,"",IF(AND($L504="SI",$M504="NO"),IFERROR($H504,0),0))</f>
        <v/>
      </c>
      <c r="O504" s="9">
        <f>IF(COUNTA($A504:$K504)=0,"",IF($M504="SI","CUFE o factura duplicada dentro del reporte; no se suma dos veces",IF(IFERROR($H504,0)&lt;=0,"DIAN reporta valor susceptible 0",IF($L504="NO",IFERROR(LOOKUP(2,1/((LISTS!$M$2:$M$13&lt;&gt;"")*ISNUMBER(SEARCH(LISTS!$M$2:$M$13,$I504))),LISTS!$O$2:$O$13),"Medio de pago no elegible o no identificado por DIAN"),"Apta automaticamente por pago electronico y base positiva"))))</f>
        <v/>
      </c>
    </row>
    <row r="505">
      <c r="A505" s="9" t="n"/>
      <c r="B505" s="9" t="n"/>
      <c r="C505" s="12" t="n"/>
      <c r="D505" s="11" t="n"/>
      <c r="E505" s="11" t="n"/>
      <c r="F505" s="11" t="n"/>
      <c r="G505" s="11" t="n"/>
      <c r="H505" s="11" t="n"/>
      <c r="I505" s="9" t="n"/>
      <c r="J505" s="9" t="n"/>
      <c r="K505" s="9" t="n"/>
      <c r="L505" s="9">
        <f>IF(COUNTA($A505:$K505)=0,"",IF(AND(IFERROR($H505,0)&gt;0,LEN(TRIM($K505&amp;""))&gt;0,IFERROR(LOOKUP(2,1/((LISTS!$M$2:$M$13&lt;&gt;"")*ISNUMBER(SEARCH(LISTS!$M$2:$M$13,$I505))),LISTS!$N$2:$N$13),"NO")="SI"),"SI","NO"))</f>
        <v/>
      </c>
      <c r="M505" s="9">
        <f>IF(COUNTA($A505:$K505)=0,"",IF($K505&lt;&gt;"",IF(COUNTIF($K$19:$K505,$K505)&gt;1,"SI","NO"),IF(COUNTIFS($A$19:$A505,$A505,$C$19:$C505,$C505,$J$19:$J505,$J505,$D$19:$D505,$D505)&gt;1,"SI","NO")))</f>
        <v/>
      </c>
      <c r="N505" s="11">
        <f>IF(COUNTA($A505:$K505)=0,"",IF(AND($L505="SI",$M505="NO"),IFERROR($H505,0),0))</f>
        <v/>
      </c>
      <c r="O505" s="9">
        <f>IF(COUNTA($A505:$K505)=0,"",IF($M505="SI","CUFE o factura duplicada dentro del reporte; no se suma dos veces",IF(IFERROR($H505,0)&lt;=0,"DIAN reporta valor susceptible 0",IF($L505="NO",IFERROR(LOOKUP(2,1/((LISTS!$M$2:$M$13&lt;&gt;"")*ISNUMBER(SEARCH(LISTS!$M$2:$M$13,$I505))),LISTS!$O$2:$O$13),"Medio de pago no elegible o no identificado por DIAN"),"Apta automaticamente por pago electronico y base positiva"))))</f>
        <v/>
      </c>
    </row>
    <row r="506">
      <c r="A506" s="9" t="n"/>
      <c r="B506" s="9" t="n"/>
      <c r="C506" s="12" t="n"/>
      <c r="D506" s="11" t="n"/>
      <c r="E506" s="11" t="n"/>
      <c r="F506" s="11" t="n"/>
      <c r="G506" s="11" t="n"/>
      <c r="H506" s="11" t="n"/>
      <c r="I506" s="9" t="n"/>
      <c r="J506" s="9" t="n"/>
      <c r="K506" s="9" t="n"/>
      <c r="L506" s="9">
        <f>IF(COUNTA($A506:$K506)=0,"",IF(AND(IFERROR($H506,0)&gt;0,LEN(TRIM($K506&amp;""))&gt;0,IFERROR(LOOKUP(2,1/((LISTS!$M$2:$M$13&lt;&gt;"")*ISNUMBER(SEARCH(LISTS!$M$2:$M$13,$I506))),LISTS!$N$2:$N$13),"NO")="SI"),"SI","NO"))</f>
        <v/>
      </c>
      <c r="M506" s="9">
        <f>IF(COUNTA($A506:$K506)=0,"",IF($K506&lt;&gt;"",IF(COUNTIF($K$19:$K506,$K506)&gt;1,"SI","NO"),IF(COUNTIFS($A$19:$A506,$A506,$C$19:$C506,$C506,$J$19:$J506,$J506,$D$19:$D506,$D506)&gt;1,"SI","NO")))</f>
        <v/>
      </c>
      <c r="N506" s="11">
        <f>IF(COUNTA($A506:$K506)=0,"",IF(AND($L506="SI",$M506="NO"),IFERROR($H506,0),0))</f>
        <v/>
      </c>
      <c r="O506" s="9">
        <f>IF(COUNTA($A506:$K506)=0,"",IF($M506="SI","CUFE o factura duplicada dentro del reporte; no se suma dos veces",IF(IFERROR($H506,0)&lt;=0,"DIAN reporta valor susceptible 0",IF($L506="NO",IFERROR(LOOKUP(2,1/((LISTS!$M$2:$M$13&lt;&gt;"")*ISNUMBER(SEARCH(LISTS!$M$2:$M$13,$I506))),LISTS!$O$2:$O$13),"Medio de pago no elegible o no identificado por DIAN"),"Apta automaticamente por pago electronico y base positiva"))))</f>
        <v/>
      </c>
    </row>
    <row r="507">
      <c r="A507" s="9" t="n"/>
      <c r="B507" s="9" t="n"/>
      <c r="C507" s="12" t="n"/>
      <c r="D507" s="11" t="n"/>
      <c r="E507" s="11" t="n"/>
      <c r="F507" s="11" t="n"/>
      <c r="G507" s="11" t="n"/>
      <c r="H507" s="11" t="n"/>
      <c r="I507" s="9" t="n"/>
      <c r="J507" s="9" t="n"/>
      <c r="K507" s="9" t="n"/>
      <c r="L507" s="9">
        <f>IF(COUNTA($A507:$K507)=0,"",IF(AND(IFERROR($H507,0)&gt;0,LEN(TRIM($K507&amp;""))&gt;0,IFERROR(LOOKUP(2,1/((LISTS!$M$2:$M$13&lt;&gt;"")*ISNUMBER(SEARCH(LISTS!$M$2:$M$13,$I507))),LISTS!$N$2:$N$13),"NO")="SI"),"SI","NO"))</f>
        <v/>
      </c>
      <c r="M507" s="9">
        <f>IF(COUNTA($A507:$K507)=0,"",IF($K507&lt;&gt;"",IF(COUNTIF($K$19:$K507,$K507)&gt;1,"SI","NO"),IF(COUNTIFS($A$19:$A507,$A507,$C$19:$C507,$C507,$J$19:$J507,$J507,$D$19:$D507,$D507)&gt;1,"SI","NO")))</f>
        <v/>
      </c>
      <c r="N507" s="11">
        <f>IF(COUNTA($A507:$K507)=0,"",IF(AND($L507="SI",$M507="NO"),IFERROR($H507,0),0))</f>
        <v/>
      </c>
      <c r="O507" s="9">
        <f>IF(COUNTA($A507:$K507)=0,"",IF($M507="SI","CUFE o factura duplicada dentro del reporte; no se suma dos veces",IF(IFERROR($H507,0)&lt;=0,"DIAN reporta valor susceptible 0",IF($L507="NO",IFERROR(LOOKUP(2,1/((LISTS!$M$2:$M$13&lt;&gt;"")*ISNUMBER(SEARCH(LISTS!$M$2:$M$13,$I507))),LISTS!$O$2:$O$13),"Medio de pago no elegible o no identificado por DIAN"),"Apta automaticamente por pago electronico y base positiva"))))</f>
        <v/>
      </c>
    </row>
    <row r="508">
      <c r="A508" s="9" t="n"/>
      <c r="B508" s="9" t="n"/>
      <c r="C508" s="12" t="n"/>
      <c r="D508" s="11" t="n"/>
      <c r="E508" s="11" t="n"/>
      <c r="F508" s="11" t="n"/>
      <c r="G508" s="11" t="n"/>
      <c r="H508" s="11" t="n"/>
      <c r="I508" s="9" t="n"/>
      <c r="J508" s="9" t="n"/>
      <c r="K508" s="9" t="n"/>
      <c r="L508" s="9">
        <f>IF(COUNTA($A508:$K508)=0,"",IF(AND(IFERROR($H508,0)&gt;0,LEN(TRIM($K508&amp;""))&gt;0,IFERROR(LOOKUP(2,1/((LISTS!$M$2:$M$13&lt;&gt;"")*ISNUMBER(SEARCH(LISTS!$M$2:$M$13,$I508))),LISTS!$N$2:$N$13),"NO")="SI"),"SI","NO"))</f>
        <v/>
      </c>
      <c r="M508" s="9">
        <f>IF(COUNTA($A508:$K508)=0,"",IF($K508&lt;&gt;"",IF(COUNTIF($K$19:$K508,$K508)&gt;1,"SI","NO"),IF(COUNTIFS($A$19:$A508,$A508,$C$19:$C508,$C508,$J$19:$J508,$J508,$D$19:$D508,$D508)&gt;1,"SI","NO")))</f>
        <v/>
      </c>
      <c r="N508" s="11">
        <f>IF(COUNTA($A508:$K508)=0,"",IF(AND($L508="SI",$M508="NO"),IFERROR($H508,0),0))</f>
        <v/>
      </c>
      <c r="O508" s="9">
        <f>IF(COUNTA($A508:$K508)=0,"",IF($M508="SI","CUFE o factura duplicada dentro del reporte; no se suma dos veces",IF(IFERROR($H508,0)&lt;=0,"DIAN reporta valor susceptible 0",IF($L508="NO",IFERROR(LOOKUP(2,1/((LISTS!$M$2:$M$13&lt;&gt;"")*ISNUMBER(SEARCH(LISTS!$M$2:$M$13,$I508))),LISTS!$O$2:$O$13),"Medio de pago no elegible o no identificado por DIAN"),"Apta automaticamente por pago electronico y base positiva"))))</f>
        <v/>
      </c>
    </row>
    <row r="509">
      <c r="A509" s="9" t="n"/>
      <c r="B509" s="9" t="n"/>
      <c r="C509" s="12" t="n"/>
      <c r="D509" s="11" t="n"/>
      <c r="E509" s="11" t="n"/>
      <c r="F509" s="11" t="n"/>
      <c r="G509" s="11" t="n"/>
      <c r="H509" s="11" t="n"/>
      <c r="I509" s="9" t="n"/>
      <c r="J509" s="9" t="n"/>
      <c r="K509" s="9" t="n"/>
      <c r="L509" s="9">
        <f>IF(COUNTA($A509:$K509)=0,"",IF(AND(IFERROR($H509,0)&gt;0,LEN(TRIM($K509&amp;""))&gt;0,IFERROR(LOOKUP(2,1/((LISTS!$M$2:$M$13&lt;&gt;"")*ISNUMBER(SEARCH(LISTS!$M$2:$M$13,$I509))),LISTS!$N$2:$N$13),"NO")="SI"),"SI","NO"))</f>
        <v/>
      </c>
      <c r="M509" s="9">
        <f>IF(COUNTA($A509:$K509)=0,"",IF($K509&lt;&gt;"",IF(COUNTIF($K$19:$K509,$K509)&gt;1,"SI","NO"),IF(COUNTIFS($A$19:$A509,$A509,$C$19:$C509,$C509,$J$19:$J509,$J509,$D$19:$D509,$D509)&gt;1,"SI","NO")))</f>
        <v/>
      </c>
      <c r="N509" s="11">
        <f>IF(COUNTA($A509:$K509)=0,"",IF(AND($L509="SI",$M509="NO"),IFERROR($H509,0),0))</f>
        <v/>
      </c>
      <c r="O509" s="9">
        <f>IF(COUNTA($A509:$K509)=0,"",IF($M509="SI","CUFE o factura duplicada dentro del reporte; no se suma dos veces",IF(IFERROR($H509,0)&lt;=0,"DIAN reporta valor susceptible 0",IF($L509="NO",IFERROR(LOOKUP(2,1/((LISTS!$M$2:$M$13&lt;&gt;"")*ISNUMBER(SEARCH(LISTS!$M$2:$M$13,$I509))),LISTS!$O$2:$O$13),"Medio de pago no elegible o no identificado por DIAN"),"Apta automaticamente por pago electronico y base positiva"))))</f>
        <v/>
      </c>
    </row>
    <row r="510">
      <c r="A510" s="9" t="n"/>
      <c r="B510" s="9" t="n"/>
      <c r="C510" s="12" t="n"/>
      <c r="D510" s="11" t="n"/>
      <c r="E510" s="11" t="n"/>
      <c r="F510" s="11" t="n"/>
      <c r="G510" s="11" t="n"/>
      <c r="H510" s="11" t="n"/>
      <c r="I510" s="9" t="n"/>
      <c r="J510" s="9" t="n"/>
      <c r="K510" s="9" t="n"/>
      <c r="L510" s="9">
        <f>IF(COUNTA($A510:$K510)=0,"",IF(AND(IFERROR($H510,0)&gt;0,LEN(TRIM($K510&amp;""))&gt;0,IFERROR(LOOKUP(2,1/((LISTS!$M$2:$M$13&lt;&gt;"")*ISNUMBER(SEARCH(LISTS!$M$2:$M$13,$I510))),LISTS!$N$2:$N$13),"NO")="SI"),"SI","NO"))</f>
        <v/>
      </c>
      <c r="M510" s="9">
        <f>IF(COUNTA($A510:$K510)=0,"",IF($K510&lt;&gt;"",IF(COUNTIF($K$19:$K510,$K510)&gt;1,"SI","NO"),IF(COUNTIFS($A$19:$A510,$A510,$C$19:$C510,$C510,$J$19:$J510,$J510,$D$19:$D510,$D510)&gt;1,"SI","NO")))</f>
        <v/>
      </c>
      <c r="N510" s="11">
        <f>IF(COUNTA($A510:$K510)=0,"",IF(AND($L510="SI",$M510="NO"),IFERROR($H510,0),0))</f>
        <v/>
      </c>
      <c r="O510" s="9">
        <f>IF(COUNTA($A510:$K510)=0,"",IF($M510="SI","CUFE o factura duplicada dentro del reporte; no se suma dos veces",IF(IFERROR($H510,0)&lt;=0,"DIAN reporta valor susceptible 0",IF($L510="NO",IFERROR(LOOKUP(2,1/((LISTS!$M$2:$M$13&lt;&gt;"")*ISNUMBER(SEARCH(LISTS!$M$2:$M$13,$I510))),LISTS!$O$2:$O$13),"Medio de pago no elegible o no identificado por DIAN"),"Apta automaticamente por pago electronico y base positiva"))))</f>
        <v/>
      </c>
    </row>
    <row r="511">
      <c r="A511" s="9" t="n"/>
      <c r="B511" s="9" t="n"/>
      <c r="C511" s="12" t="n"/>
      <c r="D511" s="11" t="n"/>
      <c r="E511" s="11" t="n"/>
      <c r="F511" s="11" t="n"/>
      <c r="G511" s="11" t="n"/>
      <c r="H511" s="11" t="n"/>
      <c r="I511" s="9" t="n"/>
      <c r="J511" s="9" t="n"/>
      <c r="K511" s="9" t="n"/>
      <c r="L511" s="9">
        <f>IF(COUNTA($A511:$K511)=0,"",IF(AND(IFERROR($H511,0)&gt;0,LEN(TRIM($K511&amp;""))&gt;0,IFERROR(LOOKUP(2,1/((LISTS!$M$2:$M$13&lt;&gt;"")*ISNUMBER(SEARCH(LISTS!$M$2:$M$13,$I511))),LISTS!$N$2:$N$13),"NO")="SI"),"SI","NO"))</f>
        <v/>
      </c>
      <c r="M511" s="9">
        <f>IF(COUNTA($A511:$K511)=0,"",IF($K511&lt;&gt;"",IF(COUNTIF($K$19:$K511,$K511)&gt;1,"SI","NO"),IF(COUNTIFS($A$19:$A511,$A511,$C$19:$C511,$C511,$J$19:$J511,$J511,$D$19:$D511,$D511)&gt;1,"SI","NO")))</f>
        <v/>
      </c>
      <c r="N511" s="11">
        <f>IF(COUNTA($A511:$K511)=0,"",IF(AND($L511="SI",$M511="NO"),IFERROR($H511,0),0))</f>
        <v/>
      </c>
      <c r="O511" s="9">
        <f>IF(COUNTA($A511:$K511)=0,"",IF($M511="SI","CUFE o factura duplicada dentro del reporte; no se suma dos veces",IF(IFERROR($H511,0)&lt;=0,"DIAN reporta valor susceptible 0",IF($L511="NO",IFERROR(LOOKUP(2,1/((LISTS!$M$2:$M$13&lt;&gt;"")*ISNUMBER(SEARCH(LISTS!$M$2:$M$13,$I511))),LISTS!$O$2:$O$13),"Medio de pago no elegible o no identificado por DIAN"),"Apta automaticamente por pago electronico y base positiva"))))</f>
        <v/>
      </c>
    </row>
    <row r="512">
      <c r="A512" s="9" t="n"/>
      <c r="B512" s="9" t="n"/>
      <c r="C512" s="12" t="n"/>
      <c r="D512" s="11" t="n"/>
      <c r="E512" s="11" t="n"/>
      <c r="F512" s="11" t="n"/>
      <c r="G512" s="11" t="n"/>
      <c r="H512" s="11" t="n"/>
      <c r="I512" s="9" t="n"/>
      <c r="J512" s="9" t="n"/>
      <c r="K512" s="9" t="n"/>
      <c r="L512" s="9">
        <f>IF(COUNTA($A512:$K512)=0,"",IF(AND(IFERROR($H512,0)&gt;0,LEN(TRIM($K512&amp;""))&gt;0,IFERROR(LOOKUP(2,1/((LISTS!$M$2:$M$13&lt;&gt;"")*ISNUMBER(SEARCH(LISTS!$M$2:$M$13,$I512))),LISTS!$N$2:$N$13),"NO")="SI"),"SI","NO"))</f>
        <v/>
      </c>
      <c r="M512" s="9">
        <f>IF(COUNTA($A512:$K512)=0,"",IF($K512&lt;&gt;"",IF(COUNTIF($K$19:$K512,$K512)&gt;1,"SI","NO"),IF(COUNTIFS($A$19:$A512,$A512,$C$19:$C512,$C512,$J$19:$J512,$J512,$D$19:$D512,$D512)&gt;1,"SI","NO")))</f>
        <v/>
      </c>
      <c r="N512" s="11">
        <f>IF(COUNTA($A512:$K512)=0,"",IF(AND($L512="SI",$M512="NO"),IFERROR($H512,0),0))</f>
        <v/>
      </c>
      <c r="O512" s="9">
        <f>IF(COUNTA($A512:$K512)=0,"",IF($M512="SI","CUFE o factura duplicada dentro del reporte; no se suma dos veces",IF(IFERROR($H512,0)&lt;=0,"DIAN reporta valor susceptible 0",IF($L512="NO",IFERROR(LOOKUP(2,1/((LISTS!$M$2:$M$13&lt;&gt;"")*ISNUMBER(SEARCH(LISTS!$M$2:$M$13,$I512))),LISTS!$O$2:$O$13),"Medio de pago no elegible o no identificado por DIAN"),"Apta automaticamente por pago electronico y base positiva"))))</f>
        <v/>
      </c>
    </row>
    <row r="513">
      <c r="A513" s="9" t="n"/>
      <c r="B513" s="9" t="n"/>
      <c r="C513" s="12" t="n"/>
      <c r="D513" s="11" t="n"/>
      <c r="E513" s="11" t="n"/>
      <c r="F513" s="11" t="n"/>
      <c r="G513" s="11" t="n"/>
      <c r="H513" s="11" t="n"/>
      <c r="I513" s="9" t="n"/>
      <c r="J513" s="9" t="n"/>
      <c r="K513" s="9" t="n"/>
      <c r="L513" s="9">
        <f>IF(COUNTA($A513:$K513)=0,"",IF(AND(IFERROR($H513,0)&gt;0,LEN(TRIM($K513&amp;""))&gt;0,IFERROR(LOOKUP(2,1/((LISTS!$M$2:$M$13&lt;&gt;"")*ISNUMBER(SEARCH(LISTS!$M$2:$M$13,$I513))),LISTS!$N$2:$N$13),"NO")="SI"),"SI","NO"))</f>
        <v/>
      </c>
      <c r="M513" s="9">
        <f>IF(COUNTA($A513:$K513)=0,"",IF($K513&lt;&gt;"",IF(COUNTIF($K$19:$K513,$K513)&gt;1,"SI","NO"),IF(COUNTIFS($A$19:$A513,$A513,$C$19:$C513,$C513,$J$19:$J513,$J513,$D$19:$D513,$D513)&gt;1,"SI","NO")))</f>
        <v/>
      </c>
      <c r="N513" s="11">
        <f>IF(COUNTA($A513:$K513)=0,"",IF(AND($L513="SI",$M513="NO"),IFERROR($H513,0),0))</f>
        <v/>
      </c>
      <c r="O513" s="9">
        <f>IF(COUNTA($A513:$K513)=0,"",IF($M513="SI","CUFE o factura duplicada dentro del reporte; no se suma dos veces",IF(IFERROR($H513,0)&lt;=0,"DIAN reporta valor susceptible 0",IF($L513="NO",IFERROR(LOOKUP(2,1/((LISTS!$M$2:$M$13&lt;&gt;"")*ISNUMBER(SEARCH(LISTS!$M$2:$M$13,$I513))),LISTS!$O$2:$O$13),"Medio de pago no elegible o no identificado por DIAN"),"Apta automaticamente por pago electronico y base positiva"))))</f>
        <v/>
      </c>
    </row>
    <row r="514">
      <c r="A514" s="9" t="n"/>
      <c r="B514" s="9" t="n"/>
      <c r="C514" s="12" t="n"/>
      <c r="D514" s="11" t="n"/>
      <c r="E514" s="11" t="n"/>
      <c r="F514" s="11" t="n"/>
      <c r="G514" s="11" t="n"/>
      <c r="H514" s="11" t="n"/>
      <c r="I514" s="9" t="n"/>
      <c r="J514" s="9" t="n"/>
      <c r="K514" s="9" t="n"/>
      <c r="L514" s="9">
        <f>IF(COUNTA($A514:$K514)=0,"",IF(AND(IFERROR($H514,0)&gt;0,LEN(TRIM($K514&amp;""))&gt;0,IFERROR(LOOKUP(2,1/((LISTS!$M$2:$M$13&lt;&gt;"")*ISNUMBER(SEARCH(LISTS!$M$2:$M$13,$I514))),LISTS!$N$2:$N$13),"NO")="SI"),"SI","NO"))</f>
        <v/>
      </c>
      <c r="M514" s="9">
        <f>IF(COUNTA($A514:$K514)=0,"",IF($K514&lt;&gt;"",IF(COUNTIF($K$19:$K514,$K514)&gt;1,"SI","NO"),IF(COUNTIFS($A$19:$A514,$A514,$C$19:$C514,$C514,$J$19:$J514,$J514,$D$19:$D514,$D514)&gt;1,"SI","NO")))</f>
        <v/>
      </c>
      <c r="N514" s="11">
        <f>IF(COUNTA($A514:$K514)=0,"",IF(AND($L514="SI",$M514="NO"),IFERROR($H514,0),0))</f>
        <v/>
      </c>
      <c r="O514" s="9">
        <f>IF(COUNTA($A514:$K514)=0,"",IF($M514="SI","CUFE o factura duplicada dentro del reporte; no se suma dos veces",IF(IFERROR($H514,0)&lt;=0,"DIAN reporta valor susceptible 0",IF($L514="NO",IFERROR(LOOKUP(2,1/((LISTS!$M$2:$M$13&lt;&gt;"")*ISNUMBER(SEARCH(LISTS!$M$2:$M$13,$I514))),LISTS!$O$2:$O$13),"Medio de pago no elegible o no identificado por DIAN"),"Apta automaticamente por pago electronico y base positiva"))))</f>
        <v/>
      </c>
    </row>
    <row r="515">
      <c r="A515" s="9" t="n"/>
      <c r="B515" s="9" t="n"/>
      <c r="C515" s="12" t="n"/>
      <c r="D515" s="11" t="n"/>
      <c r="E515" s="11" t="n"/>
      <c r="F515" s="11" t="n"/>
      <c r="G515" s="11" t="n"/>
      <c r="H515" s="11" t="n"/>
      <c r="I515" s="9" t="n"/>
      <c r="J515" s="9" t="n"/>
      <c r="K515" s="9" t="n"/>
      <c r="L515" s="9">
        <f>IF(COUNTA($A515:$K515)=0,"",IF(AND(IFERROR($H515,0)&gt;0,LEN(TRIM($K515&amp;""))&gt;0,IFERROR(LOOKUP(2,1/((LISTS!$M$2:$M$13&lt;&gt;"")*ISNUMBER(SEARCH(LISTS!$M$2:$M$13,$I515))),LISTS!$N$2:$N$13),"NO")="SI"),"SI","NO"))</f>
        <v/>
      </c>
      <c r="M515" s="9">
        <f>IF(COUNTA($A515:$K515)=0,"",IF($K515&lt;&gt;"",IF(COUNTIF($K$19:$K515,$K515)&gt;1,"SI","NO"),IF(COUNTIFS($A$19:$A515,$A515,$C$19:$C515,$C515,$J$19:$J515,$J515,$D$19:$D515,$D515)&gt;1,"SI","NO")))</f>
        <v/>
      </c>
      <c r="N515" s="11">
        <f>IF(COUNTA($A515:$K515)=0,"",IF(AND($L515="SI",$M515="NO"),IFERROR($H515,0),0))</f>
        <v/>
      </c>
      <c r="O515" s="9">
        <f>IF(COUNTA($A515:$K515)=0,"",IF($M515="SI","CUFE o factura duplicada dentro del reporte; no se suma dos veces",IF(IFERROR($H515,0)&lt;=0,"DIAN reporta valor susceptible 0",IF($L515="NO",IFERROR(LOOKUP(2,1/((LISTS!$M$2:$M$13&lt;&gt;"")*ISNUMBER(SEARCH(LISTS!$M$2:$M$13,$I515))),LISTS!$O$2:$O$13),"Medio de pago no elegible o no identificado por DIAN"),"Apta automaticamente por pago electronico y base positiva"))))</f>
        <v/>
      </c>
    </row>
    <row r="516">
      <c r="A516" s="9" t="n"/>
      <c r="B516" s="9" t="n"/>
      <c r="C516" s="12" t="n"/>
      <c r="D516" s="11" t="n"/>
      <c r="E516" s="11" t="n"/>
      <c r="F516" s="11" t="n"/>
      <c r="G516" s="11" t="n"/>
      <c r="H516" s="11" t="n"/>
      <c r="I516" s="9" t="n"/>
      <c r="J516" s="9" t="n"/>
      <c r="K516" s="9" t="n"/>
      <c r="L516" s="9">
        <f>IF(COUNTA($A516:$K516)=0,"",IF(AND(IFERROR($H516,0)&gt;0,LEN(TRIM($K516&amp;""))&gt;0,IFERROR(LOOKUP(2,1/((LISTS!$M$2:$M$13&lt;&gt;"")*ISNUMBER(SEARCH(LISTS!$M$2:$M$13,$I516))),LISTS!$N$2:$N$13),"NO")="SI"),"SI","NO"))</f>
        <v/>
      </c>
      <c r="M516" s="9">
        <f>IF(COUNTA($A516:$K516)=0,"",IF($K516&lt;&gt;"",IF(COUNTIF($K$19:$K516,$K516)&gt;1,"SI","NO"),IF(COUNTIFS($A$19:$A516,$A516,$C$19:$C516,$C516,$J$19:$J516,$J516,$D$19:$D516,$D516)&gt;1,"SI","NO")))</f>
        <v/>
      </c>
      <c r="N516" s="11">
        <f>IF(COUNTA($A516:$K516)=0,"",IF(AND($L516="SI",$M516="NO"),IFERROR($H516,0),0))</f>
        <v/>
      </c>
      <c r="O516" s="9">
        <f>IF(COUNTA($A516:$K516)=0,"",IF($M516="SI","CUFE o factura duplicada dentro del reporte; no se suma dos veces",IF(IFERROR($H516,0)&lt;=0,"DIAN reporta valor susceptible 0",IF($L516="NO",IFERROR(LOOKUP(2,1/((LISTS!$M$2:$M$13&lt;&gt;"")*ISNUMBER(SEARCH(LISTS!$M$2:$M$13,$I516))),LISTS!$O$2:$O$13),"Medio de pago no elegible o no identificado por DIAN"),"Apta automaticamente por pago electronico y base positiva"))))</f>
        <v/>
      </c>
    </row>
    <row r="517">
      <c r="A517" s="9" t="n"/>
      <c r="B517" s="9" t="n"/>
      <c r="C517" s="12" t="n"/>
      <c r="D517" s="11" t="n"/>
      <c r="E517" s="11" t="n"/>
      <c r="F517" s="11" t="n"/>
      <c r="G517" s="11" t="n"/>
      <c r="H517" s="11" t="n"/>
      <c r="I517" s="9" t="n"/>
      <c r="J517" s="9" t="n"/>
      <c r="K517" s="9" t="n"/>
      <c r="L517" s="9">
        <f>IF(COUNTA($A517:$K517)=0,"",IF(AND(IFERROR($H517,0)&gt;0,LEN(TRIM($K517&amp;""))&gt;0,IFERROR(LOOKUP(2,1/((LISTS!$M$2:$M$13&lt;&gt;"")*ISNUMBER(SEARCH(LISTS!$M$2:$M$13,$I517))),LISTS!$N$2:$N$13),"NO")="SI"),"SI","NO"))</f>
        <v/>
      </c>
      <c r="M517" s="9">
        <f>IF(COUNTA($A517:$K517)=0,"",IF($K517&lt;&gt;"",IF(COUNTIF($K$19:$K517,$K517)&gt;1,"SI","NO"),IF(COUNTIFS($A$19:$A517,$A517,$C$19:$C517,$C517,$J$19:$J517,$J517,$D$19:$D517,$D517)&gt;1,"SI","NO")))</f>
        <v/>
      </c>
      <c r="N517" s="11">
        <f>IF(COUNTA($A517:$K517)=0,"",IF(AND($L517="SI",$M517="NO"),IFERROR($H517,0),0))</f>
        <v/>
      </c>
      <c r="O517" s="9">
        <f>IF(COUNTA($A517:$K517)=0,"",IF($M517="SI","CUFE o factura duplicada dentro del reporte; no se suma dos veces",IF(IFERROR($H517,0)&lt;=0,"DIAN reporta valor susceptible 0",IF($L517="NO",IFERROR(LOOKUP(2,1/((LISTS!$M$2:$M$13&lt;&gt;"")*ISNUMBER(SEARCH(LISTS!$M$2:$M$13,$I517))),LISTS!$O$2:$O$13),"Medio de pago no elegible o no identificado por DIAN"),"Apta automaticamente por pago electronico y base positiva"))))</f>
        <v/>
      </c>
    </row>
    <row r="518">
      <c r="A518" s="9" t="n"/>
      <c r="B518" s="9" t="n"/>
      <c r="C518" s="12" t="n"/>
      <c r="D518" s="11" t="n"/>
      <c r="E518" s="11" t="n"/>
      <c r="F518" s="11" t="n"/>
      <c r="G518" s="11" t="n"/>
      <c r="H518" s="11" t="n"/>
      <c r="I518" s="9" t="n"/>
      <c r="J518" s="9" t="n"/>
      <c r="K518" s="9" t="n"/>
      <c r="L518" s="9">
        <f>IF(COUNTA($A518:$K518)=0,"",IF(AND(IFERROR($H518,0)&gt;0,LEN(TRIM($K518&amp;""))&gt;0,IFERROR(LOOKUP(2,1/((LISTS!$M$2:$M$13&lt;&gt;"")*ISNUMBER(SEARCH(LISTS!$M$2:$M$13,$I518))),LISTS!$N$2:$N$13),"NO")="SI"),"SI","NO"))</f>
        <v/>
      </c>
      <c r="M518" s="9">
        <f>IF(COUNTA($A518:$K518)=0,"",IF($K518&lt;&gt;"",IF(COUNTIF($K$19:$K518,$K518)&gt;1,"SI","NO"),IF(COUNTIFS($A$19:$A518,$A518,$C$19:$C518,$C518,$J$19:$J518,$J518,$D$19:$D518,$D518)&gt;1,"SI","NO")))</f>
        <v/>
      </c>
      <c r="N518" s="11">
        <f>IF(COUNTA($A518:$K518)=0,"",IF(AND($L518="SI",$M518="NO"),IFERROR($H518,0),0))</f>
        <v/>
      </c>
      <c r="O518" s="9">
        <f>IF(COUNTA($A518:$K518)=0,"",IF($M518="SI","CUFE o factura duplicada dentro del reporte; no se suma dos veces",IF(IFERROR($H518,0)&lt;=0,"DIAN reporta valor susceptible 0",IF($L518="NO",IFERROR(LOOKUP(2,1/((LISTS!$M$2:$M$13&lt;&gt;"")*ISNUMBER(SEARCH(LISTS!$M$2:$M$13,$I518))),LISTS!$O$2:$O$13),"Medio de pago no elegible o no identificado por DIAN"),"Apta automaticamente por pago electronico y base positiva"))))</f>
        <v/>
      </c>
    </row>
    <row r="519">
      <c r="A519" s="9" t="n"/>
      <c r="B519" s="9" t="n"/>
      <c r="C519" s="12" t="n"/>
      <c r="D519" s="11" t="n"/>
      <c r="E519" s="11" t="n"/>
      <c r="F519" s="11" t="n"/>
      <c r="G519" s="11" t="n"/>
      <c r="H519" s="11" t="n"/>
      <c r="I519" s="9" t="n"/>
      <c r="J519" s="9" t="n"/>
      <c r="K519" s="9" t="n"/>
      <c r="L519" s="9">
        <f>IF(COUNTA($A519:$K519)=0,"",IF(AND(IFERROR($H519,0)&gt;0,LEN(TRIM($K519&amp;""))&gt;0,IFERROR(LOOKUP(2,1/((LISTS!$M$2:$M$13&lt;&gt;"")*ISNUMBER(SEARCH(LISTS!$M$2:$M$13,$I519))),LISTS!$N$2:$N$13),"NO")="SI"),"SI","NO"))</f>
        <v/>
      </c>
      <c r="M519" s="9">
        <f>IF(COUNTA($A519:$K519)=0,"",IF($K519&lt;&gt;"",IF(COUNTIF($K$19:$K519,$K519)&gt;1,"SI","NO"),IF(COUNTIFS($A$19:$A519,$A519,$C$19:$C519,$C519,$J$19:$J519,$J519,$D$19:$D519,$D519)&gt;1,"SI","NO")))</f>
        <v/>
      </c>
      <c r="N519" s="11">
        <f>IF(COUNTA($A519:$K519)=0,"",IF(AND($L519="SI",$M519="NO"),IFERROR($H519,0),0))</f>
        <v/>
      </c>
      <c r="O519" s="9">
        <f>IF(COUNTA($A519:$K519)=0,"",IF($M519="SI","CUFE o factura duplicada dentro del reporte; no se suma dos veces",IF(IFERROR($H519,0)&lt;=0,"DIAN reporta valor susceptible 0",IF($L519="NO",IFERROR(LOOKUP(2,1/((LISTS!$M$2:$M$13&lt;&gt;"")*ISNUMBER(SEARCH(LISTS!$M$2:$M$13,$I519))),LISTS!$O$2:$O$13),"Medio de pago no elegible o no identificado por DIAN"),"Apta automaticamente por pago electronico y base positiva"))))</f>
        <v/>
      </c>
    </row>
    <row r="520">
      <c r="A520" s="9" t="n"/>
      <c r="B520" s="9" t="n"/>
      <c r="C520" s="12" t="n"/>
      <c r="D520" s="11" t="n"/>
      <c r="E520" s="11" t="n"/>
      <c r="F520" s="11" t="n"/>
      <c r="G520" s="11" t="n"/>
      <c r="H520" s="11" t="n"/>
      <c r="I520" s="9" t="n"/>
      <c r="J520" s="9" t="n"/>
      <c r="K520" s="9" t="n"/>
      <c r="L520" s="9">
        <f>IF(COUNTA($A520:$K520)=0,"",IF(AND(IFERROR($H520,0)&gt;0,LEN(TRIM($K520&amp;""))&gt;0,IFERROR(LOOKUP(2,1/((LISTS!$M$2:$M$13&lt;&gt;"")*ISNUMBER(SEARCH(LISTS!$M$2:$M$13,$I520))),LISTS!$N$2:$N$13),"NO")="SI"),"SI","NO"))</f>
        <v/>
      </c>
      <c r="M520" s="9">
        <f>IF(COUNTA($A520:$K520)=0,"",IF($K520&lt;&gt;"",IF(COUNTIF($K$19:$K520,$K520)&gt;1,"SI","NO"),IF(COUNTIFS($A$19:$A520,$A520,$C$19:$C520,$C520,$J$19:$J520,$J520,$D$19:$D520,$D520)&gt;1,"SI","NO")))</f>
        <v/>
      </c>
      <c r="N520" s="11">
        <f>IF(COUNTA($A520:$K520)=0,"",IF(AND($L520="SI",$M520="NO"),IFERROR($H520,0),0))</f>
        <v/>
      </c>
      <c r="O520" s="9">
        <f>IF(COUNTA($A520:$K520)=0,"",IF($M520="SI","CUFE o factura duplicada dentro del reporte; no se suma dos veces",IF(IFERROR($H520,0)&lt;=0,"DIAN reporta valor susceptible 0",IF($L520="NO",IFERROR(LOOKUP(2,1/((LISTS!$M$2:$M$13&lt;&gt;"")*ISNUMBER(SEARCH(LISTS!$M$2:$M$13,$I520))),LISTS!$O$2:$O$13),"Medio de pago no elegible o no identificado por DIAN"),"Apta automaticamente por pago electronico y base positiva"))))</f>
        <v/>
      </c>
    </row>
    <row r="521">
      <c r="A521" s="9" t="n"/>
      <c r="B521" s="9" t="n"/>
      <c r="C521" s="12" t="n"/>
      <c r="D521" s="11" t="n"/>
      <c r="E521" s="11" t="n"/>
      <c r="F521" s="11" t="n"/>
      <c r="G521" s="11" t="n"/>
      <c r="H521" s="11" t="n"/>
      <c r="I521" s="9" t="n"/>
      <c r="J521" s="9" t="n"/>
      <c r="K521" s="9" t="n"/>
      <c r="L521" s="9">
        <f>IF(COUNTA($A521:$K521)=0,"",IF(AND(IFERROR($H521,0)&gt;0,LEN(TRIM($K521&amp;""))&gt;0,IFERROR(LOOKUP(2,1/((LISTS!$M$2:$M$13&lt;&gt;"")*ISNUMBER(SEARCH(LISTS!$M$2:$M$13,$I521))),LISTS!$N$2:$N$13),"NO")="SI"),"SI","NO"))</f>
        <v/>
      </c>
      <c r="M521" s="9">
        <f>IF(COUNTA($A521:$K521)=0,"",IF($K521&lt;&gt;"",IF(COUNTIF($K$19:$K521,$K521)&gt;1,"SI","NO"),IF(COUNTIFS($A$19:$A521,$A521,$C$19:$C521,$C521,$J$19:$J521,$J521,$D$19:$D521,$D521)&gt;1,"SI","NO")))</f>
        <v/>
      </c>
      <c r="N521" s="11">
        <f>IF(COUNTA($A521:$K521)=0,"",IF(AND($L521="SI",$M521="NO"),IFERROR($H521,0),0))</f>
        <v/>
      </c>
      <c r="O521" s="9">
        <f>IF(COUNTA($A521:$K521)=0,"",IF($M521="SI","CUFE o factura duplicada dentro del reporte; no se suma dos veces",IF(IFERROR($H521,0)&lt;=0,"DIAN reporta valor susceptible 0",IF($L521="NO",IFERROR(LOOKUP(2,1/((LISTS!$M$2:$M$13&lt;&gt;"")*ISNUMBER(SEARCH(LISTS!$M$2:$M$13,$I521))),LISTS!$O$2:$O$13),"Medio de pago no elegible o no identificado por DIAN"),"Apta automaticamente por pago electronico y base positiva"))))</f>
        <v/>
      </c>
    </row>
    <row r="522">
      <c r="A522" s="9" t="n"/>
      <c r="B522" s="9" t="n"/>
      <c r="C522" s="12" t="n"/>
      <c r="D522" s="11" t="n"/>
      <c r="E522" s="11" t="n"/>
      <c r="F522" s="11" t="n"/>
      <c r="G522" s="11" t="n"/>
      <c r="H522" s="11" t="n"/>
      <c r="I522" s="9" t="n"/>
      <c r="J522" s="9" t="n"/>
      <c r="K522" s="9" t="n"/>
      <c r="L522" s="9">
        <f>IF(COUNTA($A522:$K522)=0,"",IF(AND(IFERROR($H522,0)&gt;0,LEN(TRIM($K522&amp;""))&gt;0,IFERROR(LOOKUP(2,1/((LISTS!$M$2:$M$13&lt;&gt;"")*ISNUMBER(SEARCH(LISTS!$M$2:$M$13,$I522))),LISTS!$N$2:$N$13),"NO")="SI"),"SI","NO"))</f>
        <v/>
      </c>
      <c r="M522" s="9">
        <f>IF(COUNTA($A522:$K522)=0,"",IF($K522&lt;&gt;"",IF(COUNTIF($K$19:$K522,$K522)&gt;1,"SI","NO"),IF(COUNTIFS($A$19:$A522,$A522,$C$19:$C522,$C522,$J$19:$J522,$J522,$D$19:$D522,$D522)&gt;1,"SI","NO")))</f>
        <v/>
      </c>
      <c r="N522" s="11">
        <f>IF(COUNTA($A522:$K522)=0,"",IF(AND($L522="SI",$M522="NO"),IFERROR($H522,0),0))</f>
        <v/>
      </c>
      <c r="O522" s="9">
        <f>IF(COUNTA($A522:$K522)=0,"",IF($M522="SI","CUFE o factura duplicada dentro del reporte; no se suma dos veces",IF(IFERROR($H522,0)&lt;=0,"DIAN reporta valor susceptible 0",IF($L522="NO",IFERROR(LOOKUP(2,1/((LISTS!$M$2:$M$13&lt;&gt;"")*ISNUMBER(SEARCH(LISTS!$M$2:$M$13,$I522))),LISTS!$O$2:$O$13),"Medio de pago no elegible o no identificado por DIAN"),"Apta automaticamente por pago electronico y base positiva"))))</f>
        <v/>
      </c>
    </row>
    <row r="523">
      <c r="A523" s="9" t="n"/>
      <c r="B523" s="9" t="n"/>
      <c r="C523" s="12" t="n"/>
      <c r="D523" s="11" t="n"/>
      <c r="E523" s="11" t="n"/>
      <c r="F523" s="11" t="n"/>
      <c r="G523" s="11" t="n"/>
      <c r="H523" s="11" t="n"/>
      <c r="I523" s="9" t="n"/>
      <c r="J523" s="9" t="n"/>
      <c r="K523" s="9" t="n"/>
      <c r="L523" s="9">
        <f>IF(COUNTA($A523:$K523)=0,"",IF(AND(IFERROR($H523,0)&gt;0,LEN(TRIM($K523&amp;""))&gt;0,IFERROR(LOOKUP(2,1/((LISTS!$M$2:$M$13&lt;&gt;"")*ISNUMBER(SEARCH(LISTS!$M$2:$M$13,$I523))),LISTS!$N$2:$N$13),"NO")="SI"),"SI","NO"))</f>
        <v/>
      </c>
      <c r="M523" s="9">
        <f>IF(COUNTA($A523:$K523)=0,"",IF($K523&lt;&gt;"",IF(COUNTIF($K$19:$K523,$K523)&gt;1,"SI","NO"),IF(COUNTIFS($A$19:$A523,$A523,$C$19:$C523,$C523,$J$19:$J523,$J523,$D$19:$D523,$D523)&gt;1,"SI","NO")))</f>
        <v/>
      </c>
      <c r="N523" s="11">
        <f>IF(COUNTA($A523:$K523)=0,"",IF(AND($L523="SI",$M523="NO"),IFERROR($H523,0),0))</f>
        <v/>
      </c>
      <c r="O523" s="9">
        <f>IF(COUNTA($A523:$K523)=0,"",IF($M523="SI","CUFE o factura duplicada dentro del reporte; no se suma dos veces",IF(IFERROR($H523,0)&lt;=0,"DIAN reporta valor susceptible 0",IF($L523="NO",IFERROR(LOOKUP(2,1/((LISTS!$M$2:$M$13&lt;&gt;"")*ISNUMBER(SEARCH(LISTS!$M$2:$M$13,$I523))),LISTS!$O$2:$O$13),"Medio de pago no elegible o no identificado por DIAN"),"Apta automaticamente por pago electronico y base positiva"))))</f>
        <v/>
      </c>
    </row>
    <row r="524">
      <c r="A524" s="9" t="n"/>
      <c r="B524" s="9" t="n"/>
      <c r="C524" s="12" t="n"/>
      <c r="D524" s="11" t="n"/>
      <c r="E524" s="11" t="n"/>
      <c r="F524" s="11" t="n"/>
      <c r="G524" s="11" t="n"/>
      <c r="H524" s="11" t="n"/>
      <c r="I524" s="9" t="n"/>
      <c r="J524" s="9" t="n"/>
      <c r="K524" s="9" t="n"/>
      <c r="L524" s="9">
        <f>IF(COUNTA($A524:$K524)=0,"",IF(AND(IFERROR($H524,0)&gt;0,LEN(TRIM($K524&amp;""))&gt;0,IFERROR(LOOKUP(2,1/((LISTS!$M$2:$M$13&lt;&gt;"")*ISNUMBER(SEARCH(LISTS!$M$2:$M$13,$I524))),LISTS!$N$2:$N$13),"NO")="SI"),"SI","NO"))</f>
        <v/>
      </c>
      <c r="M524" s="9">
        <f>IF(COUNTA($A524:$K524)=0,"",IF($K524&lt;&gt;"",IF(COUNTIF($K$19:$K524,$K524)&gt;1,"SI","NO"),IF(COUNTIFS($A$19:$A524,$A524,$C$19:$C524,$C524,$J$19:$J524,$J524,$D$19:$D524,$D524)&gt;1,"SI","NO")))</f>
        <v/>
      </c>
      <c r="N524" s="11">
        <f>IF(COUNTA($A524:$K524)=0,"",IF(AND($L524="SI",$M524="NO"),IFERROR($H524,0),0))</f>
        <v/>
      </c>
      <c r="O524" s="9">
        <f>IF(COUNTA($A524:$K524)=0,"",IF($M524="SI","CUFE o factura duplicada dentro del reporte; no se suma dos veces",IF(IFERROR($H524,0)&lt;=0,"DIAN reporta valor susceptible 0",IF($L524="NO",IFERROR(LOOKUP(2,1/((LISTS!$M$2:$M$13&lt;&gt;"")*ISNUMBER(SEARCH(LISTS!$M$2:$M$13,$I524))),LISTS!$O$2:$O$13),"Medio de pago no elegible o no identificado por DIAN"),"Apta automaticamente por pago electronico y base positiva"))))</f>
        <v/>
      </c>
    </row>
    <row r="525">
      <c r="A525" s="9" t="n"/>
      <c r="B525" s="9" t="n"/>
      <c r="C525" s="12" t="n"/>
      <c r="D525" s="11" t="n"/>
      <c r="E525" s="11" t="n"/>
      <c r="F525" s="11" t="n"/>
      <c r="G525" s="11" t="n"/>
      <c r="H525" s="11" t="n"/>
      <c r="I525" s="9" t="n"/>
      <c r="J525" s="9" t="n"/>
      <c r="K525" s="9" t="n"/>
      <c r="L525" s="9">
        <f>IF(COUNTA($A525:$K525)=0,"",IF(AND(IFERROR($H525,0)&gt;0,LEN(TRIM($K525&amp;""))&gt;0,IFERROR(LOOKUP(2,1/((LISTS!$M$2:$M$13&lt;&gt;"")*ISNUMBER(SEARCH(LISTS!$M$2:$M$13,$I525))),LISTS!$N$2:$N$13),"NO")="SI"),"SI","NO"))</f>
        <v/>
      </c>
      <c r="M525" s="9">
        <f>IF(COUNTA($A525:$K525)=0,"",IF($K525&lt;&gt;"",IF(COUNTIF($K$19:$K525,$K525)&gt;1,"SI","NO"),IF(COUNTIFS($A$19:$A525,$A525,$C$19:$C525,$C525,$J$19:$J525,$J525,$D$19:$D525,$D525)&gt;1,"SI","NO")))</f>
        <v/>
      </c>
      <c r="N525" s="11">
        <f>IF(COUNTA($A525:$K525)=0,"",IF(AND($L525="SI",$M525="NO"),IFERROR($H525,0),0))</f>
        <v/>
      </c>
      <c r="O525" s="9">
        <f>IF(COUNTA($A525:$K525)=0,"",IF($M525="SI","CUFE o factura duplicada dentro del reporte; no se suma dos veces",IF(IFERROR($H525,0)&lt;=0,"DIAN reporta valor susceptible 0",IF($L525="NO",IFERROR(LOOKUP(2,1/((LISTS!$M$2:$M$13&lt;&gt;"")*ISNUMBER(SEARCH(LISTS!$M$2:$M$13,$I525))),LISTS!$O$2:$O$13),"Medio de pago no elegible o no identificado por DIAN"),"Apta automaticamente por pago electronico y base positiva"))))</f>
        <v/>
      </c>
    </row>
    <row r="526">
      <c r="A526" s="9" t="n"/>
      <c r="B526" s="9" t="n"/>
      <c r="C526" s="12" t="n"/>
      <c r="D526" s="11" t="n"/>
      <c r="E526" s="11" t="n"/>
      <c r="F526" s="11" t="n"/>
      <c r="G526" s="11" t="n"/>
      <c r="H526" s="11" t="n"/>
      <c r="I526" s="9" t="n"/>
      <c r="J526" s="9" t="n"/>
      <c r="K526" s="9" t="n"/>
      <c r="L526" s="9">
        <f>IF(COUNTA($A526:$K526)=0,"",IF(AND(IFERROR($H526,0)&gt;0,LEN(TRIM($K526&amp;""))&gt;0,IFERROR(LOOKUP(2,1/((LISTS!$M$2:$M$13&lt;&gt;"")*ISNUMBER(SEARCH(LISTS!$M$2:$M$13,$I526))),LISTS!$N$2:$N$13),"NO")="SI"),"SI","NO"))</f>
        <v/>
      </c>
      <c r="M526" s="9">
        <f>IF(COUNTA($A526:$K526)=0,"",IF($K526&lt;&gt;"",IF(COUNTIF($K$19:$K526,$K526)&gt;1,"SI","NO"),IF(COUNTIFS($A$19:$A526,$A526,$C$19:$C526,$C526,$J$19:$J526,$J526,$D$19:$D526,$D526)&gt;1,"SI","NO")))</f>
        <v/>
      </c>
      <c r="N526" s="11">
        <f>IF(COUNTA($A526:$K526)=0,"",IF(AND($L526="SI",$M526="NO"),IFERROR($H526,0),0))</f>
        <v/>
      </c>
      <c r="O526" s="9">
        <f>IF(COUNTA($A526:$K526)=0,"",IF($M526="SI","CUFE o factura duplicada dentro del reporte; no se suma dos veces",IF(IFERROR($H526,0)&lt;=0,"DIAN reporta valor susceptible 0",IF($L526="NO",IFERROR(LOOKUP(2,1/((LISTS!$M$2:$M$13&lt;&gt;"")*ISNUMBER(SEARCH(LISTS!$M$2:$M$13,$I526))),LISTS!$O$2:$O$13),"Medio de pago no elegible o no identificado por DIAN"),"Apta automaticamente por pago electronico y base positiva"))))</f>
        <v/>
      </c>
    </row>
    <row r="527">
      <c r="A527" s="9" t="n"/>
      <c r="B527" s="9" t="n"/>
      <c r="C527" s="12" t="n"/>
      <c r="D527" s="11" t="n"/>
      <c r="E527" s="11" t="n"/>
      <c r="F527" s="11" t="n"/>
      <c r="G527" s="11" t="n"/>
      <c r="H527" s="11" t="n"/>
      <c r="I527" s="9" t="n"/>
      <c r="J527" s="9" t="n"/>
      <c r="K527" s="9" t="n"/>
      <c r="L527" s="9">
        <f>IF(COUNTA($A527:$K527)=0,"",IF(AND(IFERROR($H527,0)&gt;0,LEN(TRIM($K527&amp;""))&gt;0,IFERROR(LOOKUP(2,1/((LISTS!$M$2:$M$13&lt;&gt;"")*ISNUMBER(SEARCH(LISTS!$M$2:$M$13,$I527))),LISTS!$N$2:$N$13),"NO")="SI"),"SI","NO"))</f>
        <v/>
      </c>
      <c r="M527" s="9">
        <f>IF(COUNTA($A527:$K527)=0,"",IF($K527&lt;&gt;"",IF(COUNTIF($K$19:$K527,$K527)&gt;1,"SI","NO"),IF(COUNTIFS($A$19:$A527,$A527,$C$19:$C527,$C527,$J$19:$J527,$J527,$D$19:$D527,$D527)&gt;1,"SI","NO")))</f>
        <v/>
      </c>
      <c r="N527" s="11">
        <f>IF(COUNTA($A527:$K527)=0,"",IF(AND($L527="SI",$M527="NO"),IFERROR($H527,0),0))</f>
        <v/>
      </c>
      <c r="O527" s="9">
        <f>IF(COUNTA($A527:$K527)=0,"",IF($M527="SI","CUFE o factura duplicada dentro del reporte; no se suma dos veces",IF(IFERROR($H527,0)&lt;=0,"DIAN reporta valor susceptible 0",IF($L527="NO",IFERROR(LOOKUP(2,1/((LISTS!$M$2:$M$13&lt;&gt;"")*ISNUMBER(SEARCH(LISTS!$M$2:$M$13,$I527))),LISTS!$O$2:$O$13),"Medio de pago no elegible o no identificado por DIAN"),"Apta automaticamente por pago electronico y base positiva"))))</f>
        <v/>
      </c>
    </row>
    <row r="528">
      <c r="A528" s="9" t="n"/>
      <c r="B528" s="9" t="n"/>
      <c r="C528" s="12" t="n"/>
      <c r="D528" s="11" t="n"/>
      <c r="E528" s="11" t="n"/>
      <c r="F528" s="11" t="n"/>
      <c r="G528" s="11" t="n"/>
      <c r="H528" s="11" t="n"/>
      <c r="I528" s="9" t="n"/>
      <c r="J528" s="9" t="n"/>
      <c r="K528" s="9" t="n"/>
      <c r="L528" s="9">
        <f>IF(COUNTA($A528:$K528)=0,"",IF(AND(IFERROR($H528,0)&gt;0,LEN(TRIM($K528&amp;""))&gt;0,IFERROR(LOOKUP(2,1/((LISTS!$M$2:$M$13&lt;&gt;"")*ISNUMBER(SEARCH(LISTS!$M$2:$M$13,$I528))),LISTS!$N$2:$N$13),"NO")="SI"),"SI","NO"))</f>
        <v/>
      </c>
      <c r="M528" s="9">
        <f>IF(COUNTA($A528:$K528)=0,"",IF($K528&lt;&gt;"",IF(COUNTIF($K$19:$K528,$K528)&gt;1,"SI","NO"),IF(COUNTIFS($A$19:$A528,$A528,$C$19:$C528,$C528,$J$19:$J528,$J528,$D$19:$D528,$D528)&gt;1,"SI","NO")))</f>
        <v/>
      </c>
      <c r="N528" s="11">
        <f>IF(COUNTA($A528:$K528)=0,"",IF(AND($L528="SI",$M528="NO"),IFERROR($H528,0),0))</f>
        <v/>
      </c>
      <c r="O528" s="9">
        <f>IF(COUNTA($A528:$K528)=0,"",IF($M528="SI","CUFE o factura duplicada dentro del reporte; no se suma dos veces",IF(IFERROR($H528,0)&lt;=0,"DIAN reporta valor susceptible 0",IF($L528="NO",IFERROR(LOOKUP(2,1/((LISTS!$M$2:$M$13&lt;&gt;"")*ISNUMBER(SEARCH(LISTS!$M$2:$M$13,$I528))),LISTS!$O$2:$O$13),"Medio de pago no elegible o no identificado por DIAN"),"Apta automaticamente por pago electronico y base positiva"))))</f>
        <v/>
      </c>
    </row>
    <row r="529">
      <c r="A529" s="9" t="n"/>
      <c r="B529" s="9" t="n"/>
      <c r="C529" s="12" t="n"/>
      <c r="D529" s="11" t="n"/>
      <c r="E529" s="11" t="n"/>
      <c r="F529" s="11" t="n"/>
      <c r="G529" s="11" t="n"/>
      <c r="H529" s="11" t="n"/>
      <c r="I529" s="9" t="n"/>
      <c r="J529" s="9" t="n"/>
      <c r="K529" s="9" t="n"/>
      <c r="L529" s="9">
        <f>IF(COUNTA($A529:$K529)=0,"",IF(AND(IFERROR($H529,0)&gt;0,LEN(TRIM($K529&amp;""))&gt;0,IFERROR(LOOKUP(2,1/((LISTS!$M$2:$M$13&lt;&gt;"")*ISNUMBER(SEARCH(LISTS!$M$2:$M$13,$I529))),LISTS!$N$2:$N$13),"NO")="SI"),"SI","NO"))</f>
        <v/>
      </c>
      <c r="M529" s="9">
        <f>IF(COUNTA($A529:$K529)=0,"",IF($K529&lt;&gt;"",IF(COUNTIF($K$19:$K529,$K529)&gt;1,"SI","NO"),IF(COUNTIFS($A$19:$A529,$A529,$C$19:$C529,$C529,$J$19:$J529,$J529,$D$19:$D529,$D529)&gt;1,"SI","NO")))</f>
        <v/>
      </c>
      <c r="N529" s="11">
        <f>IF(COUNTA($A529:$K529)=0,"",IF(AND($L529="SI",$M529="NO"),IFERROR($H529,0),0))</f>
        <v/>
      </c>
      <c r="O529" s="9">
        <f>IF(COUNTA($A529:$K529)=0,"",IF($M529="SI","CUFE o factura duplicada dentro del reporte; no se suma dos veces",IF(IFERROR($H529,0)&lt;=0,"DIAN reporta valor susceptible 0",IF($L529="NO",IFERROR(LOOKUP(2,1/((LISTS!$M$2:$M$13&lt;&gt;"")*ISNUMBER(SEARCH(LISTS!$M$2:$M$13,$I529))),LISTS!$O$2:$O$13),"Medio de pago no elegible o no identificado por DIAN"),"Apta automaticamente por pago electronico y base positiva"))))</f>
        <v/>
      </c>
    </row>
    <row r="530">
      <c r="A530" s="9" t="n"/>
      <c r="B530" s="9" t="n"/>
      <c r="C530" s="12" t="n"/>
      <c r="D530" s="11" t="n"/>
      <c r="E530" s="11" t="n"/>
      <c r="F530" s="11" t="n"/>
      <c r="G530" s="11" t="n"/>
      <c r="H530" s="11" t="n"/>
      <c r="I530" s="9" t="n"/>
      <c r="J530" s="9" t="n"/>
      <c r="K530" s="9" t="n"/>
      <c r="L530" s="9">
        <f>IF(COUNTA($A530:$K530)=0,"",IF(AND(IFERROR($H530,0)&gt;0,LEN(TRIM($K530&amp;""))&gt;0,IFERROR(LOOKUP(2,1/((LISTS!$M$2:$M$13&lt;&gt;"")*ISNUMBER(SEARCH(LISTS!$M$2:$M$13,$I530))),LISTS!$N$2:$N$13),"NO")="SI"),"SI","NO"))</f>
        <v/>
      </c>
      <c r="M530" s="9">
        <f>IF(COUNTA($A530:$K530)=0,"",IF($K530&lt;&gt;"",IF(COUNTIF($K$19:$K530,$K530)&gt;1,"SI","NO"),IF(COUNTIFS($A$19:$A530,$A530,$C$19:$C530,$C530,$J$19:$J530,$J530,$D$19:$D530,$D530)&gt;1,"SI","NO")))</f>
        <v/>
      </c>
      <c r="N530" s="11">
        <f>IF(COUNTA($A530:$K530)=0,"",IF(AND($L530="SI",$M530="NO"),IFERROR($H530,0),0))</f>
        <v/>
      </c>
      <c r="O530" s="9">
        <f>IF(COUNTA($A530:$K530)=0,"",IF($M530="SI","CUFE o factura duplicada dentro del reporte; no se suma dos veces",IF(IFERROR($H530,0)&lt;=0,"DIAN reporta valor susceptible 0",IF($L530="NO",IFERROR(LOOKUP(2,1/((LISTS!$M$2:$M$13&lt;&gt;"")*ISNUMBER(SEARCH(LISTS!$M$2:$M$13,$I530))),LISTS!$O$2:$O$13),"Medio de pago no elegible o no identificado por DIAN"),"Apta automaticamente por pago electronico y base positiva"))))</f>
        <v/>
      </c>
    </row>
    <row r="531">
      <c r="A531" s="9" t="n"/>
      <c r="B531" s="9" t="n"/>
      <c r="C531" s="12" t="n"/>
      <c r="D531" s="11" t="n"/>
      <c r="E531" s="11" t="n"/>
      <c r="F531" s="11" t="n"/>
      <c r="G531" s="11" t="n"/>
      <c r="H531" s="11" t="n"/>
      <c r="I531" s="9" t="n"/>
      <c r="J531" s="9" t="n"/>
      <c r="K531" s="9" t="n"/>
      <c r="L531" s="9">
        <f>IF(COUNTA($A531:$K531)=0,"",IF(AND(IFERROR($H531,0)&gt;0,LEN(TRIM($K531&amp;""))&gt;0,IFERROR(LOOKUP(2,1/((LISTS!$M$2:$M$13&lt;&gt;"")*ISNUMBER(SEARCH(LISTS!$M$2:$M$13,$I531))),LISTS!$N$2:$N$13),"NO")="SI"),"SI","NO"))</f>
        <v/>
      </c>
      <c r="M531" s="9">
        <f>IF(COUNTA($A531:$K531)=0,"",IF($K531&lt;&gt;"",IF(COUNTIF($K$19:$K531,$K531)&gt;1,"SI","NO"),IF(COUNTIFS($A$19:$A531,$A531,$C$19:$C531,$C531,$J$19:$J531,$J531,$D$19:$D531,$D531)&gt;1,"SI","NO")))</f>
        <v/>
      </c>
      <c r="N531" s="11">
        <f>IF(COUNTA($A531:$K531)=0,"",IF(AND($L531="SI",$M531="NO"),IFERROR($H531,0),0))</f>
        <v/>
      </c>
      <c r="O531" s="9">
        <f>IF(COUNTA($A531:$K531)=0,"",IF($M531="SI","CUFE o factura duplicada dentro del reporte; no se suma dos veces",IF(IFERROR($H531,0)&lt;=0,"DIAN reporta valor susceptible 0",IF($L531="NO",IFERROR(LOOKUP(2,1/((LISTS!$M$2:$M$13&lt;&gt;"")*ISNUMBER(SEARCH(LISTS!$M$2:$M$13,$I531))),LISTS!$O$2:$O$13),"Medio de pago no elegible o no identificado por DIAN"),"Apta automaticamente por pago electronico y base positiva"))))</f>
        <v/>
      </c>
    </row>
    <row r="532">
      <c r="A532" s="9" t="n"/>
      <c r="B532" s="9" t="n"/>
      <c r="C532" s="12" t="n"/>
      <c r="D532" s="11" t="n"/>
      <c r="E532" s="11" t="n"/>
      <c r="F532" s="11" t="n"/>
      <c r="G532" s="11" t="n"/>
      <c r="H532" s="11" t="n"/>
      <c r="I532" s="9" t="n"/>
      <c r="J532" s="9" t="n"/>
      <c r="K532" s="9" t="n"/>
      <c r="L532" s="9">
        <f>IF(COUNTA($A532:$K532)=0,"",IF(AND(IFERROR($H532,0)&gt;0,LEN(TRIM($K532&amp;""))&gt;0,IFERROR(LOOKUP(2,1/((LISTS!$M$2:$M$13&lt;&gt;"")*ISNUMBER(SEARCH(LISTS!$M$2:$M$13,$I532))),LISTS!$N$2:$N$13),"NO")="SI"),"SI","NO"))</f>
        <v/>
      </c>
      <c r="M532" s="9">
        <f>IF(COUNTA($A532:$K532)=0,"",IF($K532&lt;&gt;"",IF(COUNTIF($K$19:$K532,$K532)&gt;1,"SI","NO"),IF(COUNTIFS($A$19:$A532,$A532,$C$19:$C532,$C532,$J$19:$J532,$J532,$D$19:$D532,$D532)&gt;1,"SI","NO")))</f>
        <v/>
      </c>
      <c r="N532" s="11">
        <f>IF(COUNTA($A532:$K532)=0,"",IF(AND($L532="SI",$M532="NO"),IFERROR($H532,0),0))</f>
        <v/>
      </c>
      <c r="O532" s="9">
        <f>IF(COUNTA($A532:$K532)=0,"",IF($M532="SI","CUFE o factura duplicada dentro del reporte; no se suma dos veces",IF(IFERROR($H532,0)&lt;=0,"DIAN reporta valor susceptible 0",IF($L532="NO",IFERROR(LOOKUP(2,1/((LISTS!$M$2:$M$13&lt;&gt;"")*ISNUMBER(SEARCH(LISTS!$M$2:$M$13,$I532))),LISTS!$O$2:$O$13),"Medio de pago no elegible o no identificado por DIAN"),"Apta automaticamente por pago electronico y base positiva"))))</f>
        <v/>
      </c>
    </row>
    <row r="533">
      <c r="A533" s="9" t="n"/>
      <c r="B533" s="9" t="n"/>
      <c r="C533" s="12" t="n"/>
      <c r="D533" s="11" t="n"/>
      <c r="E533" s="11" t="n"/>
      <c r="F533" s="11" t="n"/>
      <c r="G533" s="11" t="n"/>
      <c r="H533" s="11" t="n"/>
      <c r="I533" s="9" t="n"/>
      <c r="J533" s="9" t="n"/>
      <c r="K533" s="9" t="n"/>
      <c r="L533" s="9">
        <f>IF(COUNTA($A533:$K533)=0,"",IF(AND(IFERROR($H533,0)&gt;0,LEN(TRIM($K533&amp;""))&gt;0,IFERROR(LOOKUP(2,1/((LISTS!$M$2:$M$13&lt;&gt;"")*ISNUMBER(SEARCH(LISTS!$M$2:$M$13,$I533))),LISTS!$N$2:$N$13),"NO")="SI"),"SI","NO"))</f>
        <v/>
      </c>
      <c r="M533" s="9">
        <f>IF(COUNTA($A533:$K533)=0,"",IF($K533&lt;&gt;"",IF(COUNTIF($K$19:$K533,$K533)&gt;1,"SI","NO"),IF(COUNTIFS($A$19:$A533,$A533,$C$19:$C533,$C533,$J$19:$J533,$J533,$D$19:$D533,$D533)&gt;1,"SI","NO")))</f>
        <v/>
      </c>
      <c r="N533" s="11">
        <f>IF(COUNTA($A533:$K533)=0,"",IF(AND($L533="SI",$M533="NO"),IFERROR($H533,0),0))</f>
        <v/>
      </c>
      <c r="O533" s="9">
        <f>IF(COUNTA($A533:$K533)=0,"",IF($M533="SI","CUFE o factura duplicada dentro del reporte; no se suma dos veces",IF(IFERROR($H533,0)&lt;=0,"DIAN reporta valor susceptible 0",IF($L533="NO",IFERROR(LOOKUP(2,1/((LISTS!$M$2:$M$13&lt;&gt;"")*ISNUMBER(SEARCH(LISTS!$M$2:$M$13,$I533))),LISTS!$O$2:$O$13),"Medio de pago no elegible o no identificado por DIAN"),"Apta automaticamente por pago electronico y base positiva"))))</f>
        <v/>
      </c>
    </row>
    <row r="534">
      <c r="A534" s="9" t="n"/>
      <c r="B534" s="9" t="n"/>
      <c r="C534" s="12" t="n"/>
      <c r="D534" s="11" t="n"/>
      <c r="E534" s="11" t="n"/>
      <c r="F534" s="11" t="n"/>
      <c r="G534" s="11" t="n"/>
      <c r="H534" s="11" t="n"/>
      <c r="I534" s="9" t="n"/>
      <c r="J534" s="9" t="n"/>
      <c r="K534" s="9" t="n"/>
      <c r="L534" s="9">
        <f>IF(COUNTA($A534:$K534)=0,"",IF(AND(IFERROR($H534,0)&gt;0,LEN(TRIM($K534&amp;""))&gt;0,IFERROR(LOOKUP(2,1/((LISTS!$M$2:$M$13&lt;&gt;"")*ISNUMBER(SEARCH(LISTS!$M$2:$M$13,$I534))),LISTS!$N$2:$N$13),"NO")="SI"),"SI","NO"))</f>
        <v/>
      </c>
      <c r="M534" s="9">
        <f>IF(COUNTA($A534:$K534)=0,"",IF($K534&lt;&gt;"",IF(COUNTIF($K$19:$K534,$K534)&gt;1,"SI","NO"),IF(COUNTIFS($A$19:$A534,$A534,$C$19:$C534,$C534,$J$19:$J534,$J534,$D$19:$D534,$D534)&gt;1,"SI","NO")))</f>
        <v/>
      </c>
      <c r="N534" s="11">
        <f>IF(COUNTA($A534:$K534)=0,"",IF(AND($L534="SI",$M534="NO"),IFERROR($H534,0),0))</f>
        <v/>
      </c>
      <c r="O534" s="9">
        <f>IF(COUNTA($A534:$K534)=0,"",IF($M534="SI","CUFE o factura duplicada dentro del reporte; no se suma dos veces",IF(IFERROR($H534,0)&lt;=0,"DIAN reporta valor susceptible 0",IF($L534="NO",IFERROR(LOOKUP(2,1/((LISTS!$M$2:$M$13&lt;&gt;"")*ISNUMBER(SEARCH(LISTS!$M$2:$M$13,$I534))),LISTS!$O$2:$O$13),"Medio de pago no elegible o no identificado por DIAN"),"Apta automaticamente por pago electronico y base positiva"))))</f>
        <v/>
      </c>
    </row>
    <row r="535">
      <c r="A535" s="9" t="n"/>
      <c r="B535" s="9" t="n"/>
      <c r="C535" s="12" t="n"/>
      <c r="D535" s="11" t="n"/>
      <c r="E535" s="11" t="n"/>
      <c r="F535" s="11" t="n"/>
      <c r="G535" s="11" t="n"/>
      <c r="H535" s="11" t="n"/>
      <c r="I535" s="9" t="n"/>
      <c r="J535" s="9" t="n"/>
      <c r="K535" s="9" t="n"/>
      <c r="L535" s="9">
        <f>IF(COUNTA($A535:$K535)=0,"",IF(AND(IFERROR($H535,0)&gt;0,LEN(TRIM($K535&amp;""))&gt;0,IFERROR(LOOKUP(2,1/((LISTS!$M$2:$M$13&lt;&gt;"")*ISNUMBER(SEARCH(LISTS!$M$2:$M$13,$I535))),LISTS!$N$2:$N$13),"NO")="SI"),"SI","NO"))</f>
        <v/>
      </c>
      <c r="M535" s="9">
        <f>IF(COUNTA($A535:$K535)=0,"",IF($K535&lt;&gt;"",IF(COUNTIF($K$19:$K535,$K535)&gt;1,"SI","NO"),IF(COUNTIFS($A$19:$A535,$A535,$C$19:$C535,$C535,$J$19:$J535,$J535,$D$19:$D535,$D535)&gt;1,"SI","NO")))</f>
        <v/>
      </c>
      <c r="N535" s="11">
        <f>IF(COUNTA($A535:$K535)=0,"",IF(AND($L535="SI",$M535="NO"),IFERROR($H535,0),0))</f>
        <v/>
      </c>
      <c r="O535" s="9">
        <f>IF(COUNTA($A535:$K535)=0,"",IF($M535="SI","CUFE o factura duplicada dentro del reporte; no se suma dos veces",IF(IFERROR($H535,0)&lt;=0,"DIAN reporta valor susceptible 0",IF($L535="NO",IFERROR(LOOKUP(2,1/((LISTS!$M$2:$M$13&lt;&gt;"")*ISNUMBER(SEARCH(LISTS!$M$2:$M$13,$I535))),LISTS!$O$2:$O$13),"Medio de pago no elegible o no identificado por DIAN"),"Apta automaticamente por pago electronico y base positiva"))))</f>
        <v/>
      </c>
    </row>
    <row r="536">
      <c r="A536" s="9" t="n"/>
      <c r="B536" s="9" t="n"/>
      <c r="C536" s="12" t="n"/>
      <c r="D536" s="11" t="n"/>
      <c r="E536" s="11" t="n"/>
      <c r="F536" s="11" t="n"/>
      <c r="G536" s="11" t="n"/>
      <c r="H536" s="11" t="n"/>
      <c r="I536" s="9" t="n"/>
      <c r="J536" s="9" t="n"/>
      <c r="K536" s="9" t="n"/>
      <c r="L536" s="9">
        <f>IF(COUNTA($A536:$K536)=0,"",IF(AND(IFERROR($H536,0)&gt;0,LEN(TRIM($K536&amp;""))&gt;0,IFERROR(LOOKUP(2,1/((LISTS!$M$2:$M$13&lt;&gt;"")*ISNUMBER(SEARCH(LISTS!$M$2:$M$13,$I536))),LISTS!$N$2:$N$13),"NO")="SI"),"SI","NO"))</f>
        <v/>
      </c>
      <c r="M536" s="9">
        <f>IF(COUNTA($A536:$K536)=0,"",IF($K536&lt;&gt;"",IF(COUNTIF($K$19:$K536,$K536)&gt;1,"SI","NO"),IF(COUNTIFS($A$19:$A536,$A536,$C$19:$C536,$C536,$J$19:$J536,$J536,$D$19:$D536,$D536)&gt;1,"SI","NO")))</f>
        <v/>
      </c>
      <c r="N536" s="11">
        <f>IF(COUNTA($A536:$K536)=0,"",IF(AND($L536="SI",$M536="NO"),IFERROR($H536,0),0))</f>
        <v/>
      </c>
      <c r="O536" s="9">
        <f>IF(COUNTA($A536:$K536)=0,"",IF($M536="SI","CUFE o factura duplicada dentro del reporte; no se suma dos veces",IF(IFERROR($H536,0)&lt;=0,"DIAN reporta valor susceptible 0",IF($L536="NO",IFERROR(LOOKUP(2,1/((LISTS!$M$2:$M$13&lt;&gt;"")*ISNUMBER(SEARCH(LISTS!$M$2:$M$13,$I536))),LISTS!$O$2:$O$13),"Medio de pago no elegible o no identificado por DIAN"),"Apta automaticamente por pago electronico y base positiva"))))</f>
        <v/>
      </c>
    </row>
    <row r="537">
      <c r="A537" s="9" t="n"/>
      <c r="B537" s="9" t="n"/>
      <c r="C537" s="12" t="n"/>
      <c r="D537" s="11" t="n"/>
      <c r="E537" s="11" t="n"/>
      <c r="F537" s="11" t="n"/>
      <c r="G537" s="11" t="n"/>
      <c r="H537" s="11" t="n"/>
      <c r="I537" s="9" t="n"/>
      <c r="J537" s="9" t="n"/>
      <c r="K537" s="9" t="n"/>
      <c r="L537" s="9">
        <f>IF(COUNTA($A537:$K537)=0,"",IF(AND(IFERROR($H537,0)&gt;0,LEN(TRIM($K537&amp;""))&gt;0,IFERROR(LOOKUP(2,1/((LISTS!$M$2:$M$13&lt;&gt;"")*ISNUMBER(SEARCH(LISTS!$M$2:$M$13,$I537))),LISTS!$N$2:$N$13),"NO")="SI"),"SI","NO"))</f>
        <v/>
      </c>
      <c r="M537" s="9">
        <f>IF(COUNTA($A537:$K537)=0,"",IF($K537&lt;&gt;"",IF(COUNTIF($K$19:$K537,$K537)&gt;1,"SI","NO"),IF(COUNTIFS($A$19:$A537,$A537,$C$19:$C537,$C537,$J$19:$J537,$J537,$D$19:$D537,$D537)&gt;1,"SI","NO")))</f>
        <v/>
      </c>
      <c r="N537" s="11">
        <f>IF(COUNTA($A537:$K537)=0,"",IF(AND($L537="SI",$M537="NO"),IFERROR($H537,0),0))</f>
        <v/>
      </c>
      <c r="O537" s="9">
        <f>IF(COUNTA($A537:$K537)=0,"",IF($M537="SI","CUFE o factura duplicada dentro del reporte; no se suma dos veces",IF(IFERROR($H537,0)&lt;=0,"DIAN reporta valor susceptible 0",IF($L537="NO",IFERROR(LOOKUP(2,1/((LISTS!$M$2:$M$13&lt;&gt;"")*ISNUMBER(SEARCH(LISTS!$M$2:$M$13,$I537))),LISTS!$O$2:$O$13),"Medio de pago no elegible o no identificado por DIAN"),"Apta automaticamente por pago electronico y base positiva"))))</f>
        <v/>
      </c>
    </row>
    <row r="538">
      <c r="A538" s="9" t="n"/>
      <c r="B538" s="9" t="n"/>
      <c r="C538" s="12" t="n"/>
      <c r="D538" s="11" t="n"/>
      <c r="E538" s="11" t="n"/>
      <c r="F538" s="11" t="n"/>
      <c r="G538" s="11" t="n"/>
      <c r="H538" s="11" t="n"/>
      <c r="I538" s="9" t="n"/>
      <c r="J538" s="9" t="n"/>
      <c r="K538" s="9" t="n"/>
      <c r="L538" s="9">
        <f>IF(COUNTA($A538:$K538)=0,"",IF(AND(IFERROR($H538,0)&gt;0,LEN(TRIM($K538&amp;""))&gt;0,IFERROR(LOOKUP(2,1/((LISTS!$M$2:$M$13&lt;&gt;"")*ISNUMBER(SEARCH(LISTS!$M$2:$M$13,$I538))),LISTS!$N$2:$N$13),"NO")="SI"),"SI","NO"))</f>
        <v/>
      </c>
      <c r="M538" s="9">
        <f>IF(COUNTA($A538:$K538)=0,"",IF($K538&lt;&gt;"",IF(COUNTIF($K$19:$K538,$K538)&gt;1,"SI","NO"),IF(COUNTIFS($A$19:$A538,$A538,$C$19:$C538,$C538,$J$19:$J538,$J538,$D$19:$D538,$D538)&gt;1,"SI","NO")))</f>
        <v/>
      </c>
      <c r="N538" s="11">
        <f>IF(COUNTA($A538:$K538)=0,"",IF(AND($L538="SI",$M538="NO"),IFERROR($H538,0),0))</f>
        <v/>
      </c>
      <c r="O538" s="9">
        <f>IF(COUNTA($A538:$K538)=0,"",IF($M538="SI","CUFE o factura duplicada dentro del reporte; no se suma dos veces",IF(IFERROR($H538,0)&lt;=0,"DIAN reporta valor susceptible 0",IF($L538="NO",IFERROR(LOOKUP(2,1/((LISTS!$M$2:$M$13&lt;&gt;"")*ISNUMBER(SEARCH(LISTS!$M$2:$M$13,$I538))),LISTS!$O$2:$O$13),"Medio de pago no elegible o no identificado por DIAN"),"Apta automaticamente por pago electronico y base positiva"))))</f>
        <v/>
      </c>
    </row>
    <row r="539">
      <c r="A539" s="9" t="n"/>
      <c r="B539" s="9" t="n"/>
      <c r="C539" s="12" t="n"/>
      <c r="D539" s="11" t="n"/>
      <c r="E539" s="11" t="n"/>
      <c r="F539" s="11" t="n"/>
      <c r="G539" s="11" t="n"/>
      <c r="H539" s="11" t="n"/>
      <c r="I539" s="9" t="n"/>
      <c r="J539" s="9" t="n"/>
      <c r="K539" s="9" t="n"/>
      <c r="L539" s="9">
        <f>IF(COUNTA($A539:$K539)=0,"",IF(AND(IFERROR($H539,0)&gt;0,LEN(TRIM($K539&amp;""))&gt;0,IFERROR(LOOKUP(2,1/((LISTS!$M$2:$M$13&lt;&gt;"")*ISNUMBER(SEARCH(LISTS!$M$2:$M$13,$I539))),LISTS!$N$2:$N$13),"NO")="SI"),"SI","NO"))</f>
        <v/>
      </c>
      <c r="M539" s="9">
        <f>IF(COUNTA($A539:$K539)=0,"",IF($K539&lt;&gt;"",IF(COUNTIF($K$19:$K539,$K539)&gt;1,"SI","NO"),IF(COUNTIFS($A$19:$A539,$A539,$C$19:$C539,$C539,$J$19:$J539,$J539,$D$19:$D539,$D539)&gt;1,"SI","NO")))</f>
        <v/>
      </c>
      <c r="N539" s="11">
        <f>IF(COUNTA($A539:$K539)=0,"",IF(AND($L539="SI",$M539="NO"),IFERROR($H539,0),0))</f>
        <v/>
      </c>
      <c r="O539" s="9">
        <f>IF(COUNTA($A539:$K539)=0,"",IF($M539="SI","CUFE o factura duplicada dentro del reporte; no se suma dos veces",IF(IFERROR($H539,0)&lt;=0,"DIAN reporta valor susceptible 0",IF($L539="NO",IFERROR(LOOKUP(2,1/((LISTS!$M$2:$M$13&lt;&gt;"")*ISNUMBER(SEARCH(LISTS!$M$2:$M$13,$I539))),LISTS!$O$2:$O$13),"Medio de pago no elegible o no identificado por DIAN"),"Apta automaticamente por pago electronico y base positiva"))))</f>
        <v/>
      </c>
    </row>
    <row r="540">
      <c r="A540" s="9" t="n"/>
      <c r="B540" s="9" t="n"/>
      <c r="C540" s="12" t="n"/>
      <c r="D540" s="11" t="n"/>
      <c r="E540" s="11" t="n"/>
      <c r="F540" s="11" t="n"/>
      <c r="G540" s="11" t="n"/>
      <c r="H540" s="11" t="n"/>
      <c r="I540" s="9" t="n"/>
      <c r="J540" s="9" t="n"/>
      <c r="K540" s="9" t="n"/>
      <c r="L540" s="9">
        <f>IF(COUNTA($A540:$K540)=0,"",IF(AND(IFERROR($H540,0)&gt;0,LEN(TRIM($K540&amp;""))&gt;0,IFERROR(LOOKUP(2,1/((LISTS!$M$2:$M$13&lt;&gt;"")*ISNUMBER(SEARCH(LISTS!$M$2:$M$13,$I540))),LISTS!$N$2:$N$13),"NO")="SI"),"SI","NO"))</f>
        <v/>
      </c>
      <c r="M540" s="9">
        <f>IF(COUNTA($A540:$K540)=0,"",IF($K540&lt;&gt;"",IF(COUNTIF($K$19:$K540,$K540)&gt;1,"SI","NO"),IF(COUNTIFS($A$19:$A540,$A540,$C$19:$C540,$C540,$J$19:$J540,$J540,$D$19:$D540,$D540)&gt;1,"SI","NO")))</f>
        <v/>
      </c>
      <c r="N540" s="11">
        <f>IF(COUNTA($A540:$K540)=0,"",IF(AND($L540="SI",$M540="NO"),IFERROR($H540,0),0))</f>
        <v/>
      </c>
      <c r="O540" s="9">
        <f>IF(COUNTA($A540:$K540)=0,"",IF($M540="SI","CUFE o factura duplicada dentro del reporte; no se suma dos veces",IF(IFERROR($H540,0)&lt;=0,"DIAN reporta valor susceptible 0",IF($L540="NO",IFERROR(LOOKUP(2,1/((LISTS!$M$2:$M$13&lt;&gt;"")*ISNUMBER(SEARCH(LISTS!$M$2:$M$13,$I540))),LISTS!$O$2:$O$13),"Medio de pago no elegible o no identificado por DIAN"),"Apta automaticamente por pago electronico y base positiva"))))</f>
        <v/>
      </c>
    </row>
    <row r="541">
      <c r="A541" s="9" t="n"/>
      <c r="B541" s="9" t="n"/>
      <c r="C541" s="12" t="n"/>
      <c r="D541" s="11" t="n"/>
      <c r="E541" s="11" t="n"/>
      <c r="F541" s="11" t="n"/>
      <c r="G541" s="11" t="n"/>
      <c r="H541" s="11" t="n"/>
      <c r="I541" s="9" t="n"/>
      <c r="J541" s="9" t="n"/>
      <c r="K541" s="9" t="n"/>
      <c r="L541" s="9">
        <f>IF(COUNTA($A541:$K541)=0,"",IF(AND(IFERROR($H541,0)&gt;0,LEN(TRIM($K541&amp;""))&gt;0,IFERROR(LOOKUP(2,1/((LISTS!$M$2:$M$13&lt;&gt;"")*ISNUMBER(SEARCH(LISTS!$M$2:$M$13,$I541))),LISTS!$N$2:$N$13),"NO")="SI"),"SI","NO"))</f>
        <v/>
      </c>
      <c r="M541" s="9">
        <f>IF(COUNTA($A541:$K541)=0,"",IF($K541&lt;&gt;"",IF(COUNTIF($K$19:$K541,$K541)&gt;1,"SI","NO"),IF(COUNTIFS($A$19:$A541,$A541,$C$19:$C541,$C541,$J$19:$J541,$J541,$D$19:$D541,$D541)&gt;1,"SI","NO")))</f>
        <v/>
      </c>
      <c r="N541" s="11">
        <f>IF(COUNTA($A541:$K541)=0,"",IF(AND($L541="SI",$M541="NO"),IFERROR($H541,0),0))</f>
        <v/>
      </c>
      <c r="O541" s="9">
        <f>IF(COUNTA($A541:$K541)=0,"",IF($M541="SI","CUFE o factura duplicada dentro del reporte; no se suma dos veces",IF(IFERROR($H541,0)&lt;=0,"DIAN reporta valor susceptible 0",IF($L541="NO",IFERROR(LOOKUP(2,1/((LISTS!$M$2:$M$13&lt;&gt;"")*ISNUMBER(SEARCH(LISTS!$M$2:$M$13,$I541))),LISTS!$O$2:$O$13),"Medio de pago no elegible o no identificado por DIAN"),"Apta automaticamente por pago electronico y base positiva"))))</f>
        <v/>
      </c>
    </row>
    <row r="542">
      <c r="A542" s="9" t="n"/>
      <c r="B542" s="9" t="n"/>
      <c r="C542" s="12" t="n"/>
      <c r="D542" s="11" t="n"/>
      <c r="E542" s="11" t="n"/>
      <c r="F542" s="11" t="n"/>
      <c r="G542" s="11" t="n"/>
      <c r="H542" s="11" t="n"/>
      <c r="I542" s="9" t="n"/>
      <c r="J542" s="9" t="n"/>
      <c r="K542" s="9" t="n"/>
      <c r="L542" s="9">
        <f>IF(COUNTA($A542:$K542)=0,"",IF(AND(IFERROR($H542,0)&gt;0,LEN(TRIM($K542&amp;""))&gt;0,IFERROR(LOOKUP(2,1/((LISTS!$M$2:$M$13&lt;&gt;"")*ISNUMBER(SEARCH(LISTS!$M$2:$M$13,$I542))),LISTS!$N$2:$N$13),"NO")="SI"),"SI","NO"))</f>
        <v/>
      </c>
      <c r="M542" s="9">
        <f>IF(COUNTA($A542:$K542)=0,"",IF($K542&lt;&gt;"",IF(COUNTIF($K$19:$K542,$K542)&gt;1,"SI","NO"),IF(COUNTIFS($A$19:$A542,$A542,$C$19:$C542,$C542,$J$19:$J542,$J542,$D$19:$D542,$D542)&gt;1,"SI","NO")))</f>
        <v/>
      </c>
      <c r="N542" s="11">
        <f>IF(COUNTA($A542:$K542)=0,"",IF(AND($L542="SI",$M542="NO"),IFERROR($H542,0),0))</f>
        <v/>
      </c>
      <c r="O542" s="9">
        <f>IF(COUNTA($A542:$K542)=0,"",IF($M542="SI","CUFE o factura duplicada dentro del reporte; no se suma dos veces",IF(IFERROR($H542,0)&lt;=0,"DIAN reporta valor susceptible 0",IF($L542="NO",IFERROR(LOOKUP(2,1/((LISTS!$M$2:$M$13&lt;&gt;"")*ISNUMBER(SEARCH(LISTS!$M$2:$M$13,$I542))),LISTS!$O$2:$O$13),"Medio de pago no elegible o no identificado por DIAN"),"Apta automaticamente por pago electronico y base positiva"))))</f>
        <v/>
      </c>
    </row>
    <row r="543">
      <c r="A543" s="9" t="n"/>
      <c r="B543" s="9" t="n"/>
      <c r="C543" s="12" t="n"/>
      <c r="D543" s="11" t="n"/>
      <c r="E543" s="11" t="n"/>
      <c r="F543" s="11" t="n"/>
      <c r="G543" s="11" t="n"/>
      <c r="H543" s="11" t="n"/>
      <c r="I543" s="9" t="n"/>
      <c r="J543" s="9" t="n"/>
      <c r="K543" s="9" t="n"/>
      <c r="L543" s="9">
        <f>IF(COUNTA($A543:$K543)=0,"",IF(AND(IFERROR($H543,0)&gt;0,LEN(TRIM($K543&amp;""))&gt;0,IFERROR(LOOKUP(2,1/((LISTS!$M$2:$M$13&lt;&gt;"")*ISNUMBER(SEARCH(LISTS!$M$2:$M$13,$I543))),LISTS!$N$2:$N$13),"NO")="SI"),"SI","NO"))</f>
        <v/>
      </c>
      <c r="M543" s="9">
        <f>IF(COUNTA($A543:$K543)=0,"",IF($K543&lt;&gt;"",IF(COUNTIF($K$19:$K543,$K543)&gt;1,"SI","NO"),IF(COUNTIFS($A$19:$A543,$A543,$C$19:$C543,$C543,$J$19:$J543,$J543,$D$19:$D543,$D543)&gt;1,"SI","NO")))</f>
        <v/>
      </c>
      <c r="N543" s="11">
        <f>IF(COUNTA($A543:$K543)=0,"",IF(AND($L543="SI",$M543="NO"),IFERROR($H543,0),0))</f>
        <v/>
      </c>
      <c r="O543" s="9">
        <f>IF(COUNTA($A543:$K543)=0,"",IF($M543="SI","CUFE o factura duplicada dentro del reporte; no se suma dos veces",IF(IFERROR($H543,0)&lt;=0,"DIAN reporta valor susceptible 0",IF($L543="NO",IFERROR(LOOKUP(2,1/((LISTS!$M$2:$M$13&lt;&gt;"")*ISNUMBER(SEARCH(LISTS!$M$2:$M$13,$I543))),LISTS!$O$2:$O$13),"Medio de pago no elegible o no identificado por DIAN"),"Apta automaticamente por pago electronico y base positiva"))))</f>
        <v/>
      </c>
    </row>
    <row r="544">
      <c r="A544" s="9" t="n"/>
      <c r="B544" s="9" t="n"/>
      <c r="C544" s="12" t="n"/>
      <c r="D544" s="11" t="n"/>
      <c r="E544" s="11" t="n"/>
      <c r="F544" s="11" t="n"/>
      <c r="G544" s="11" t="n"/>
      <c r="H544" s="11" t="n"/>
      <c r="I544" s="9" t="n"/>
      <c r="J544" s="9" t="n"/>
      <c r="K544" s="9" t="n"/>
      <c r="L544" s="9">
        <f>IF(COUNTA($A544:$K544)=0,"",IF(AND(IFERROR($H544,0)&gt;0,LEN(TRIM($K544&amp;""))&gt;0,IFERROR(LOOKUP(2,1/((LISTS!$M$2:$M$13&lt;&gt;"")*ISNUMBER(SEARCH(LISTS!$M$2:$M$13,$I544))),LISTS!$N$2:$N$13),"NO")="SI"),"SI","NO"))</f>
        <v/>
      </c>
      <c r="M544" s="9">
        <f>IF(COUNTA($A544:$K544)=0,"",IF($K544&lt;&gt;"",IF(COUNTIF($K$19:$K544,$K544)&gt;1,"SI","NO"),IF(COUNTIFS($A$19:$A544,$A544,$C$19:$C544,$C544,$J$19:$J544,$J544,$D$19:$D544,$D544)&gt;1,"SI","NO")))</f>
        <v/>
      </c>
      <c r="N544" s="11">
        <f>IF(COUNTA($A544:$K544)=0,"",IF(AND($L544="SI",$M544="NO"),IFERROR($H544,0),0))</f>
        <v/>
      </c>
      <c r="O544" s="9">
        <f>IF(COUNTA($A544:$K544)=0,"",IF($M544="SI","CUFE o factura duplicada dentro del reporte; no se suma dos veces",IF(IFERROR($H544,0)&lt;=0,"DIAN reporta valor susceptible 0",IF($L544="NO",IFERROR(LOOKUP(2,1/((LISTS!$M$2:$M$13&lt;&gt;"")*ISNUMBER(SEARCH(LISTS!$M$2:$M$13,$I544))),LISTS!$O$2:$O$13),"Medio de pago no elegible o no identificado por DIAN"),"Apta automaticamente por pago electronico y base positiva"))))</f>
        <v/>
      </c>
    </row>
    <row r="545">
      <c r="A545" s="9" t="n"/>
      <c r="B545" s="9" t="n"/>
      <c r="C545" s="12" t="n"/>
      <c r="D545" s="11" t="n"/>
      <c r="E545" s="11" t="n"/>
      <c r="F545" s="11" t="n"/>
      <c r="G545" s="11" t="n"/>
      <c r="H545" s="11" t="n"/>
      <c r="I545" s="9" t="n"/>
      <c r="J545" s="9" t="n"/>
      <c r="K545" s="9" t="n"/>
      <c r="L545" s="9">
        <f>IF(COUNTA($A545:$K545)=0,"",IF(AND(IFERROR($H545,0)&gt;0,LEN(TRIM($K545&amp;""))&gt;0,IFERROR(LOOKUP(2,1/((LISTS!$M$2:$M$13&lt;&gt;"")*ISNUMBER(SEARCH(LISTS!$M$2:$M$13,$I545))),LISTS!$N$2:$N$13),"NO")="SI"),"SI","NO"))</f>
        <v/>
      </c>
      <c r="M545" s="9">
        <f>IF(COUNTA($A545:$K545)=0,"",IF($K545&lt;&gt;"",IF(COUNTIF($K$19:$K545,$K545)&gt;1,"SI","NO"),IF(COUNTIFS($A$19:$A545,$A545,$C$19:$C545,$C545,$J$19:$J545,$J545,$D$19:$D545,$D545)&gt;1,"SI","NO")))</f>
        <v/>
      </c>
      <c r="N545" s="11">
        <f>IF(COUNTA($A545:$K545)=0,"",IF(AND($L545="SI",$M545="NO"),IFERROR($H545,0),0))</f>
        <v/>
      </c>
      <c r="O545" s="9">
        <f>IF(COUNTA($A545:$K545)=0,"",IF($M545="SI","CUFE o factura duplicada dentro del reporte; no se suma dos veces",IF(IFERROR($H545,0)&lt;=0,"DIAN reporta valor susceptible 0",IF($L545="NO",IFERROR(LOOKUP(2,1/((LISTS!$M$2:$M$13&lt;&gt;"")*ISNUMBER(SEARCH(LISTS!$M$2:$M$13,$I545))),LISTS!$O$2:$O$13),"Medio de pago no elegible o no identificado por DIAN"),"Apta automaticamente por pago electronico y base positiva"))))</f>
        <v/>
      </c>
    </row>
    <row r="546">
      <c r="A546" s="9" t="n"/>
      <c r="B546" s="9" t="n"/>
      <c r="C546" s="12" t="n"/>
      <c r="D546" s="11" t="n"/>
      <c r="E546" s="11" t="n"/>
      <c r="F546" s="11" t="n"/>
      <c r="G546" s="11" t="n"/>
      <c r="H546" s="11" t="n"/>
      <c r="I546" s="9" t="n"/>
      <c r="J546" s="9" t="n"/>
      <c r="K546" s="9" t="n"/>
      <c r="L546" s="9">
        <f>IF(COUNTA($A546:$K546)=0,"",IF(AND(IFERROR($H546,0)&gt;0,LEN(TRIM($K546&amp;""))&gt;0,IFERROR(LOOKUP(2,1/((LISTS!$M$2:$M$13&lt;&gt;"")*ISNUMBER(SEARCH(LISTS!$M$2:$M$13,$I546))),LISTS!$N$2:$N$13),"NO")="SI"),"SI","NO"))</f>
        <v/>
      </c>
      <c r="M546" s="9">
        <f>IF(COUNTA($A546:$K546)=0,"",IF($K546&lt;&gt;"",IF(COUNTIF($K$19:$K546,$K546)&gt;1,"SI","NO"),IF(COUNTIFS($A$19:$A546,$A546,$C$19:$C546,$C546,$J$19:$J546,$J546,$D$19:$D546,$D546)&gt;1,"SI","NO")))</f>
        <v/>
      </c>
      <c r="N546" s="11">
        <f>IF(COUNTA($A546:$K546)=0,"",IF(AND($L546="SI",$M546="NO"),IFERROR($H546,0),0))</f>
        <v/>
      </c>
      <c r="O546" s="9">
        <f>IF(COUNTA($A546:$K546)=0,"",IF($M546="SI","CUFE o factura duplicada dentro del reporte; no se suma dos veces",IF(IFERROR($H546,0)&lt;=0,"DIAN reporta valor susceptible 0",IF($L546="NO",IFERROR(LOOKUP(2,1/((LISTS!$M$2:$M$13&lt;&gt;"")*ISNUMBER(SEARCH(LISTS!$M$2:$M$13,$I546))),LISTS!$O$2:$O$13),"Medio de pago no elegible o no identificado por DIAN"),"Apta automaticamente por pago electronico y base positiva"))))</f>
        <v/>
      </c>
    </row>
    <row r="547">
      <c r="A547" s="9" t="n"/>
      <c r="B547" s="9" t="n"/>
      <c r="C547" s="12" t="n"/>
      <c r="D547" s="11" t="n"/>
      <c r="E547" s="11" t="n"/>
      <c r="F547" s="11" t="n"/>
      <c r="G547" s="11" t="n"/>
      <c r="H547" s="11" t="n"/>
      <c r="I547" s="9" t="n"/>
      <c r="J547" s="9" t="n"/>
      <c r="K547" s="9" t="n"/>
      <c r="L547" s="9">
        <f>IF(COUNTA($A547:$K547)=0,"",IF(AND(IFERROR($H547,0)&gt;0,LEN(TRIM($K547&amp;""))&gt;0,IFERROR(LOOKUP(2,1/((LISTS!$M$2:$M$13&lt;&gt;"")*ISNUMBER(SEARCH(LISTS!$M$2:$M$13,$I547))),LISTS!$N$2:$N$13),"NO")="SI"),"SI","NO"))</f>
        <v/>
      </c>
      <c r="M547" s="9">
        <f>IF(COUNTA($A547:$K547)=0,"",IF($K547&lt;&gt;"",IF(COUNTIF($K$19:$K547,$K547)&gt;1,"SI","NO"),IF(COUNTIFS($A$19:$A547,$A547,$C$19:$C547,$C547,$J$19:$J547,$J547,$D$19:$D547,$D547)&gt;1,"SI","NO")))</f>
        <v/>
      </c>
      <c r="N547" s="11">
        <f>IF(COUNTA($A547:$K547)=0,"",IF(AND($L547="SI",$M547="NO"),IFERROR($H547,0),0))</f>
        <v/>
      </c>
      <c r="O547" s="9">
        <f>IF(COUNTA($A547:$K547)=0,"",IF($M547="SI","CUFE o factura duplicada dentro del reporte; no se suma dos veces",IF(IFERROR($H547,0)&lt;=0,"DIAN reporta valor susceptible 0",IF($L547="NO",IFERROR(LOOKUP(2,1/((LISTS!$M$2:$M$13&lt;&gt;"")*ISNUMBER(SEARCH(LISTS!$M$2:$M$13,$I547))),LISTS!$O$2:$O$13),"Medio de pago no elegible o no identificado por DIAN"),"Apta automaticamente por pago electronico y base positiva"))))</f>
        <v/>
      </c>
    </row>
    <row r="548">
      <c r="A548" s="9" t="n"/>
      <c r="B548" s="9" t="n"/>
      <c r="C548" s="12" t="n"/>
      <c r="D548" s="11" t="n"/>
      <c r="E548" s="11" t="n"/>
      <c r="F548" s="11" t="n"/>
      <c r="G548" s="11" t="n"/>
      <c r="H548" s="11" t="n"/>
      <c r="I548" s="9" t="n"/>
      <c r="J548" s="9" t="n"/>
      <c r="K548" s="9" t="n"/>
      <c r="L548" s="9">
        <f>IF(COUNTA($A548:$K548)=0,"",IF(AND(IFERROR($H548,0)&gt;0,LEN(TRIM($K548&amp;""))&gt;0,IFERROR(LOOKUP(2,1/((LISTS!$M$2:$M$13&lt;&gt;"")*ISNUMBER(SEARCH(LISTS!$M$2:$M$13,$I548))),LISTS!$N$2:$N$13),"NO")="SI"),"SI","NO"))</f>
        <v/>
      </c>
      <c r="M548" s="9">
        <f>IF(COUNTA($A548:$K548)=0,"",IF($K548&lt;&gt;"",IF(COUNTIF($K$19:$K548,$K548)&gt;1,"SI","NO"),IF(COUNTIFS($A$19:$A548,$A548,$C$19:$C548,$C548,$J$19:$J548,$J548,$D$19:$D548,$D548)&gt;1,"SI","NO")))</f>
        <v/>
      </c>
      <c r="N548" s="11">
        <f>IF(COUNTA($A548:$K548)=0,"",IF(AND($L548="SI",$M548="NO"),IFERROR($H548,0),0))</f>
        <v/>
      </c>
      <c r="O548" s="9">
        <f>IF(COUNTA($A548:$K548)=0,"",IF($M548="SI","CUFE o factura duplicada dentro del reporte; no se suma dos veces",IF(IFERROR($H548,0)&lt;=0,"DIAN reporta valor susceptible 0",IF($L548="NO",IFERROR(LOOKUP(2,1/((LISTS!$M$2:$M$13&lt;&gt;"")*ISNUMBER(SEARCH(LISTS!$M$2:$M$13,$I548))),LISTS!$O$2:$O$13),"Medio de pago no elegible o no identificado por DIAN"),"Apta automaticamente por pago electronico y base positiva"))))</f>
        <v/>
      </c>
    </row>
    <row r="549">
      <c r="A549" s="9" t="n"/>
      <c r="B549" s="9" t="n"/>
      <c r="C549" s="12" t="n"/>
      <c r="D549" s="11" t="n"/>
      <c r="E549" s="11" t="n"/>
      <c r="F549" s="11" t="n"/>
      <c r="G549" s="11" t="n"/>
      <c r="H549" s="11" t="n"/>
      <c r="I549" s="9" t="n"/>
      <c r="J549" s="9" t="n"/>
      <c r="K549" s="9" t="n"/>
      <c r="L549" s="9">
        <f>IF(COUNTA($A549:$K549)=0,"",IF(AND(IFERROR($H549,0)&gt;0,LEN(TRIM($K549&amp;""))&gt;0,IFERROR(LOOKUP(2,1/((LISTS!$M$2:$M$13&lt;&gt;"")*ISNUMBER(SEARCH(LISTS!$M$2:$M$13,$I549))),LISTS!$N$2:$N$13),"NO")="SI"),"SI","NO"))</f>
        <v/>
      </c>
      <c r="M549" s="9">
        <f>IF(COUNTA($A549:$K549)=0,"",IF($K549&lt;&gt;"",IF(COUNTIF($K$19:$K549,$K549)&gt;1,"SI","NO"),IF(COUNTIFS($A$19:$A549,$A549,$C$19:$C549,$C549,$J$19:$J549,$J549,$D$19:$D549,$D549)&gt;1,"SI","NO")))</f>
        <v/>
      </c>
      <c r="N549" s="11">
        <f>IF(COUNTA($A549:$K549)=0,"",IF(AND($L549="SI",$M549="NO"),IFERROR($H549,0),0))</f>
        <v/>
      </c>
      <c r="O549" s="9">
        <f>IF(COUNTA($A549:$K549)=0,"",IF($M549="SI","CUFE o factura duplicada dentro del reporte; no se suma dos veces",IF(IFERROR($H549,0)&lt;=0,"DIAN reporta valor susceptible 0",IF($L549="NO",IFERROR(LOOKUP(2,1/((LISTS!$M$2:$M$13&lt;&gt;"")*ISNUMBER(SEARCH(LISTS!$M$2:$M$13,$I549))),LISTS!$O$2:$O$13),"Medio de pago no elegible o no identificado por DIAN"),"Apta automaticamente por pago electronico y base positiva"))))</f>
        <v/>
      </c>
    </row>
    <row r="550">
      <c r="A550" s="9" t="n"/>
      <c r="B550" s="9" t="n"/>
      <c r="C550" s="12" t="n"/>
      <c r="D550" s="11" t="n"/>
      <c r="E550" s="11" t="n"/>
      <c r="F550" s="11" t="n"/>
      <c r="G550" s="11" t="n"/>
      <c r="H550" s="11" t="n"/>
      <c r="I550" s="9" t="n"/>
      <c r="J550" s="9" t="n"/>
      <c r="K550" s="9" t="n"/>
      <c r="L550" s="9">
        <f>IF(COUNTA($A550:$K550)=0,"",IF(AND(IFERROR($H550,0)&gt;0,LEN(TRIM($K550&amp;""))&gt;0,IFERROR(LOOKUP(2,1/((LISTS!$M$2:$M$13&lt;&gt;"")*ISNUMBER(SEARCH(LISTS!$M$2:$M$13,$I550))),LISTS!$N$2:$N$13),"NO")="SI"),"SI","NO"))</f>
        <v/>
      </c>
      <c r="M550" s="9">
        <f>IF(COUNTA($A550:$K550)=0,"",IF($K550&lt;&gt;"",IF(COUNTIF($K$19:$K550,$K550)&gt;1,"SI","NO"),IF(COUNTIFS($A$19:$A550,$A550,$C$19:$C550,$C550,$J$19:$J550,$J550,$D$19:$D550,$D550)&gt;1,"SI","NO")))</f>
        <v/>
      </c>
      <c r="N550" s="11">
        <f>IF(COUNTA($A550:$K550)=0,"",IF(AND($L550="SI",$M550="NO"),IFERROR($H550,0),0))</f>
        <v/>
      </c>
      <c r="O550" s="9">
        <f>IF(COUNTA($A550:$K550)=0,"",IF($M550="SI","CUFE o factura duplicada dentro del reporte; no se suma dos veces",IF(IFERROR($H550,0)&lt;=0,"DIAN reporta valor susceptible 0",IF($L550="NO",IFERROR(LOOKUP(2,1/((LISTS!$M$2:$M$13&lt;&gt;"")*ISNUMBER(SEARCH(LISTS!$M$2:$M$13,$I550))),LISTS!$O$2:$O$13),"Medio de pago no elegible o no identificado por DIAN"),"Apta automaticamente por pago electronico y base positiva"))))</f>
        <v/>
      </c>
    </row>
    <row r="551">
      <c r="A551" s="9" t="n"/>
      <c r="B551" s="9" t="n"/>
      <c r="C551" s="12" t="n"/>
      <c r="D551" s="11" t="n"/>
      <c r="E551" s="11" t="n"/>
      <c r="F551" s="11" t="n"/>
      <c r="G551" s="11" t="n"/>
      <c r="H551" s="11" t="n"/>
      <c r="I551" s="9" t="n"/>
      <c r="J551" s="9" t="n"/>
      <c r="K551" s="9" t="n"/>
      <c r="L551" s="9">
        <f>IF(COUNTA($A551:$K551)=0,"",IF(AND(IFERROR($H551,0)&gt;0,LEN(TRIM($K551&amp;""))&gt;0,IFERROR(LOOKUP(2,1/((LISTS!$M$2:$M$13&lt;&gt;"")*ISNUMBER(SEARCH(LISTS!$M$2:$M$13,$I551))),LISTS!$N$2:$N$13),"NO")="SI"),"SI","NO"))</f>
        <v/>
      </c>
      <c r="M551" s="9">
        <f>IF(COUNTA($A551:$K551)=0,"",IF($K551&lt;&gt;"",IF(COUNTIF($K$19:$K551,$K551)&gt;1,"SI","NO"),IF(COUNTIFS($A$19:$A551,$A551,$C$19:$C551,$C551,$J$19:$J551,$J551,$D$19:$D551,$D551)&gt;1,"SI","NO")))</f>
        <v/>
      </c>
      <c r="N551" s="11">
        <f>IF(COUNTA($A551:$K551)=0,"",IF(AND($L551="SI",$M551="NO"),IFERROR($H551,0),0))</f>
        <v/>
      </c>
      <c r="O551" s="9">
        <f>IF(COUNTA($A551:$K551)=0,"",IF($M551="SI","CUFE o factura duplicada dentro del reporte; no se suma dos veces",IF(IFERROR($H551,0)&lt;=0,"DIAN reporta valor susceptible 0",IF($L551="NO",IFERROR(LOOKUP(2,1/((LISTS!$M$2:$M$13&lt;&gt;"")*ISNUMBER(SEARCH(LISTS!$M$2:$M$13,$I551))),LISTS!$O$2:$O$13),"Medio de pago no elegible o no identificado por DIAN"),"Apta automaticamente por pago electronico y base positiva"))))</f>
        <v/>
      </c>
    </row>
    <row r="552">
      <c r="A552" s="9" t="n"/>
      <c r="B552" s="9" t="n"/>
      <c r="C552" s="12" t="n"/>
      <c r="D552" s="11" t="n"/>
      <c r="E552" s="11" t="n"/>
      <c r="F552" s="11" t="n"/>
      <c r="G552" s="11" t="n"/>
      <c r="H552" s="11" t="n"/>
      <c r="I552" s="9" t="n"/>
      <c r="J552" s="9" t="n"/>
      <c r="K552" s="9" t="n"/>
      <c r="L552" s="9">
        <f>IF(COUNTA($A552:$K552)=0,"",IF(AND(IFERROR($H552,0)&gt;0,LEN(TRIM($K552&amp;""))&gt;0,IFERROR(LOOKUP(2,1/((LISTS!$M$2:$M$13&lt;&gt;"")*ISNUMBER(SEARCH(LISTS!$M$2:$M$13,$I552))),LISTS!$N$2:$N$13),"NO")="SI"),"SI","NO"))</f>
        <v/>
      </c>
      <c r="M552" s="9">
        <f>IF(COUNTA($A552:$K552)=0,"",IF($K552&lt;&gt;"",IF(COUNTIF($K$19:$K552,$K552)&gt;1,"SI","NO"),IF(COUNTIFS($A$19:$A552,$A552,$C$19:$C552,$C552,$J$19:$J552,$J552,$D$19:$D552,$D552)&gt;1,"SI","NO")))</f>
        <v/>
      </c>
      <c r="N552" s="11">
        <f>IF(COUNTA($A552:$K552)=0,"",IF(AND($L552="SI",$M552="NO"),IFERROR($H552,0),0))</f>
        <v/>
      </c>
      <c r="O552" s="9">
        <f>IF(COUNTA($A552:$K552)=0,"",IF($M552="SI","CUFE o factura duplicada dentro del reporte; no se suma dos veces",IF(IFERROR($H552,0)&lt;=0,"DIAN reporta valor susceptible 0",IF($L552="NO",IFERROR(LOOKUP(2,1/((LISTS!$M$2:$M$13&lt;&gt;"")*ISNUMBER(SEARCH(LISTS!$M$2:$M$13,$I552))),LISTS!$O$2:$O$13),"Medio de pago no elegible o no identificado por DIAN"),"Apta automaticamente por pago electronico y base positiva"))))</f>
        <v/>
      </c>
    </row>
    <row r="553">
      <c r="A553" s="9" t="n"/>
      <c r="B553" s="9" t="n"/>
      <c r="C553" s="12" t="n"/>
      <c r="D553" s="11" t="n"/>
      <c r="E553" s="11" t="n"/>
      <c r="F553" s="11" t="n"/>
      <c r="G553" s="11" t="n"/>
      <c r="H553" s="11" t="n"/>
      <c r="I553" s="9" t="n"/>
      <c r="J553" s="9" t="n"/>
      <c r="K553" s="9" t="n"/>
      <c r="L553" s="9">
        <f>IF(COUNTA($A553:$K553)=0,"",IF(AND(IFERROR($H553,0)&gt;0,LEN(TRIM($K553&amp;""))&gt;0,IFERROR(LOOKUP(2,1/((LISTS!$M$2:$M$13&lt;&gt;"")*ISNUMBER(SEARCH(LISTS!$M$2:$M$13,$I553))),LISTS!$N$2:$N$13),"NO")="SI"),"SI","NO"))</f>
        <v/>
      </c>
      <c r="M553" s="9">
        <f>IF(COUNTA($A553:$K553)=0,"",IF($K553&lt;&gt;"",IF(COUNTIF($K$19:$K553,$K553)&gt;1,"SI","NO"),IF(COUNTIFS($A$19:$A553,$A553,$C$19:$C553,$C553,$J$19:$J553,$J553,$D$19:$D553,$D553)&gt;1,"SI","NO")))</f>
        <v/>
      </c>
      <c r="N553" s="11">
        <f>IF(COUNTA($A553:$K553)=0,"",IF(AND($L553="SI",$M553="NO"),IFERROR($H553,0),0))</f>
        <v/>
      </c>
      <c r="O553" s="9">
        <f>IF(COUNTA($A553:$K553)=0,"",IF($M553="SI","CUFE o factura duplicada dentro del reporte; no se suma dos veces",IF(IFERROR($H553,0)&lt;=0,"DIAN reporta valor susceptible 0",IF($L553="NO",IFERROR(LOOKUP(2,1/((LISTS!$M$2:$M$13&lt;&gt;"")*ISNUMBER(SEARCH(LISTS!$M$2:$M$13,$I553))),LISTS!$O$2:$O$13),"Medio de pago no elegible o no identificado por DIAN"),"Apta automaticamente por pago electronico y base positiva"))))</f>
        <v/>
      </c>
    </row>
    <row r="554">
      <c r="A554" s="9" t="n"/>
      <c r="B554" s="9" t="n"/>
      <c r="C554" s="12" t="n"/>
      <c r="D554" s="11" t="n"/>
      <c r="E554" s="11" t="n"/>
      <c r="F554" s="11" t="n"/>
      <c r="G554" s="11" t="n"/>
      <c r="H554" s="11" t="n"/>
      <c r="I554" s="9" t="n"/>
      <c r="J554" s="9" t="n"/>
      <c r="K554" s="9" t="n"/>
      <c r="L554" s="9">
        <f>IF(COUNTA($A554:$K554)=0,"",IF(AND(IFERROR($H554,0)&gt;0,LEN(TRIM($K554&amp;""))&gt;0,IFERROR(LOOKUP(2,1/((LISTS!$M$2:$M$13&lt;&gt;"")*ISNUMBER(SEARCH(LISTS!$M$2:$M$13,$I554))),LISTS!$N$2:$N$13),"NO")="SI"),"SI","NO"))</f>
        <v/>
      </c>
      <c r="M554" s="9">
        <f>IF(COUNTA($A554:$K554)=0,"",IF($K554&lt;&gt;"",IF(COUNTIF($K$19:$K554,$K554)&gt;1,"SI","NO"),IF(COUNTIFS($A$19:$A554,$A554,$C$19:$C554,$C554,$J$19:$J554,$J554,$D$19:$D554,$D554)&gt;1,"SI","NO")))</f>
        <v/>
      </c>
      <c r="N554" s="11">
        <f>IF(COUNTA($A554:$K554)=0,"",IF(AND($L554="SI",$M554="NO"),IFERROR($H554,0),0))</f>
        <v/>
      </c>
      <c r="O554" s="9">
        <f>IF(COUNTA($A554:$K554)=0,"",IF($M554="SI","CUFE o factura duplicada dentro del reporte; no se suma dos veces",IF(IFERROR($H554,0)&lt;=0,"DIAN reporta valor susceptible 0",IF($L554="NO",IFERROR(LOOKUP(2,1/((LISTS!$M$2:$M$13&lt;&gt;"")*ISNUMBER(SEARCH(LISTS!$M$2:$M$13,$I554))),LISTS!$O$2:$O$13),"Medio de pago no elegible o no identificado por DIAN"),"Apta automaticamente por pago electronico y base positiva"))))</f>
        <v/>
      </c>
    </row>
    <row r="555">
      <c r="A555" s="9" t="n"/>
      <c r="B555" s="9" t="n"/>
      <c r="C555" s="12" t="n"/>
      <c r="D555" s="11" t="n"/>
      <c r="E555" s="11" t="n"/>
      <c r="F555" s="11" t="n"/>
      <c r="G555" s="11" t="n"/>
      <c r="H555" s="11" t="n"/>
      <c r="I555" s="9" t="n"/>
      <c r="J555" s="9" t="n"/>
      <c r="K555" s="9" t="n"/>
      <c r="L555" s="9">
        <f>IF(COUNTA($A555:$K555)=0,"",IF(AND(IFERROR($H555,0)&gt;0,LEN(TRIM($K555&amp;""))&gt;0,IFERROR(LOOKUP(2,1/((LISTS!$M$2:$M$13&lt;&gt;"")*ISNUMBER(SEARCH(LISTS!$M$2:$M$13,$I555))),LISTS!$N$2:$N$13),"NO")="SI"),"SI","NO"))</f>
        <v/>
      </c>
      <c r="M555" s="9">
        <f>IF(COUNTA($A555:$K555)=0,"",IF($K555&lt;&gt;"",IF(COUNTIF($K$19:$K555,$K555)&gt;1,"SI","NO"),IF(COUNTIFS($A$19:$A555,$A555,$C$19:$C555,$C555,$J$19:$J555,$J555,$D$19:$D555,$D555)&gt;1,"SI","NO")))</f>
        <v/>
      </c>
      <c r="N555" s="11">
        <f>IF(COUNTA($A555:$K555)=0,"",IF(AND($L555="SI",$M555="NO"),IFERROR($H555,0),0))</f>
        <v/>
      </c>
      <c r="O555" s="9">
        <f>IF(COUNTA($A555:$K555)=0,"",IF($M555="SI","CUFE o factura duplicada dentro del reporte; no se suma dos veces",IF(IFERROR($H555,0)&lt;=0,"DIAN reporta valor susceptible 0",IF($L555="NO",IFERROR(LOOKUP(2,1/((LISTS!$M$2:$M$13&lt;&gt;"")*ISNUMBER(SEARCH(LISTS!$M$2:$M$13,$I555))),LISTS!$O$2:$O$13),"Medio de pago no elegible o no identificado por DIAN"),"Apta automaticamente por pago electronico y base positiva"))))</f>
        <v/>
      </c>
    </row>
    <row r="556">
      <c r="A556" s="9" t="n"/>
      <c r="B556" s="9" t="n"/>
      <c r="C556" s="12" t="n"/>
      <c r="D556" s="11" t="n"/>
      <c r="E556" s="11" t="n"/>
      <c r="F556" s="11" t="n"/>
      <c r="G556" s="11" t="n"/>
      <c r="H556" s="11" t="n"/>
      <c r="I556" s="9" t="n"/>
      <c r="J556" s="9" t="n"/>
      <c r="K556" s="9" t="n"/>
      <c r="L556" s="9">
        <f>IF(COUNTA($A556:$K556)=0,"",IF(AND(IFERROR($H556,0)&gt;0,LEN(TRIM($K556&amp;""))&gt;0,IFERROR(LOOKUP(2,1/((LISTS!$M$2:$M$13&lt;&gt;"")*ISNUMBER(SEARCH(LISTS!$M$2:$M$13,$I556))),LISTS!$N$2:$N$13),"NO")="SI"),"SI","NO"))</f>
        <v/>
      </c>
      <c r="M556" s="9">
        <f>IF(COUNTA($A556:$K556)=0,"",IF($K556&lt;&gt;"",IF(COUNTIF($K$19:$K556,$K556)&gt;1,"SI","NO"),IF(COUNTIFS($A$19:$A556,$A556,$C$19:$C556,$C556,$J$19:$J556,$J556,$D$19:$D556,$D556)&gt;1,"SI","NO")))</f>
        <v/>
      </c>
      <c r="N556" s="11">
        <f>IF(COUNTA($A556:$K556)=0,"",IF(AND($L556="SI",$M556="NO"),IFERROR($H556,0),0))</f>
        <v/>
      </c>
      <c r="O556" s="9">
        <f>IF(COUNTA($A556:$K556)=0,"",IF($M556="SI","CUFE o factura duplicada dentro del reporte; no se suma dos veces",IF(IFERROR($H556,0)&lt;=0,"DIAN reporta valor susceptible 0",IF($L556="NO",IFERROR(LOOKUP(2,1/((LISTS!$M$2:$M$13&lt;&gt;"")*ISNUMBER(SEARCH(LISTS!$M$2:$M$13,$I556))),LISTS!$O$2:$O$13),"Medio de pago no elegible o no identificado por DIAN"),"Apta automaticamente por pago electronico y base positiva"))))</f>
        <v/>
      </c>
    </row>
    <row r="557">
      <c r="A557" s="9" t="n"/>
      <c r="B557" s="9" t="n"/>
      <c r="C557" s="12" t="n"/>
      <c r="D557" s="11" t="n"/>
      <c r="E557" s="11" t="n"/>
      <c r="F557" s="11" t="n"/>
      <c r="G557" s="11" t="n"/>
      <c r="H557" s="11" t="n"/>
      <c r="I557" s="9" t="n"/>
      <c r="J557" s="9" t="n"/>
      <c r="K557" s="9" t="n"/>
      <c r="L557" s="9">
        <f>IF(COUNTA($A557:$K557)=0,"",IF(AND(IFERROR($H557,0)&gt;0,LEN(TRIM($K557&amp;""))&gt;0,IFERROR(LOOKUP(2,1/((LISTS!$M$2:$M$13&lt;&gt;"")*ISNUMBER(SEARCH(LISTS!$M$2:$M$13,$I557))),LISTS!$N$2:$N$13),"NO")="SI"),"SI","NO"))</f>
        <v/>
      </c>
      <c r="M557" s="9">
        <f>IF(COUNTA($A557:$K557)=0,"",IF($K557&lt;&gt;"",IF(COUNTIF($K$19:$K557,$K557)&gt;1,"SI","NO"),IF(COUNTIFS($A$19:$A557,$A557,$C$19:$C557,$C557,$J$19:$J557,$J557,$D$19:$D557,$D557)&gt;1,"SI","NO")))</f>
        <v/>
      </c>
      <c r="N557" s="11">
        <f>IF(COUNTA($A557:$K557)=0,"",IF(AND($L557="SI",$M557="NO"),IFERROR($H557,0),0))</f>
        <v/>
      </c>
      <c r="O557" s="9">
        <f>IF(COUNTA($A557:$K557)=0,"",IF($M557="SI","CUFE o factura duplicada dentro del reporte; no se suma dos veces",IF(IFERROR($H557,0)&lt;=0,"DIAN reporta valor susceptible 0",IF($L557="NO",IFERROR(LOOKUP(2,1/((LISTS!$M$2:$M$13&lt;&gt;"")*ISNUMBER(SEARCH(LISTS!$M$2:$M$13,$I557))),LISTS!$O$2:$O$13),"Medio de pago no elegible o no identificado por DIAN"),"Apta automaticamente por pago electronico y base positiva"))))</f>
        <v/>
      </c>
    </row>
    <row r="558">
      <c r="A558" s="9" t="n"/>
      <c r="B558" s="9" t="n"/>
      <c r="C558" s="12" t="n"/>
      <c r="D558" s="11" t="n"/>
      <c r="E558" s="11" t="n"/>
      <c r="F558" s="11" t="n"/>
      <c r="G558" s="11" t="n"/>
      <c r="H558" s="11" t="n"/>
      <c r="I558" s="9" t="n"/>
      <c r="J558" s="9" t="n"/>
      <c r="K558" s="9" t="n"/>
      <c r="L558" s="9">
        <f>IF(COUNTA($A558:$K558)=0,"",IF(AND(IFERROR($H558,0)&gt;0,LEN(TRIM($K558&amp;""))&gt;0,IFERROR(LOOKUP(2,1/((LISTS!$M$2:$M$13&lt;&gt;"")*ISNUMBER(SEARCH(LISTS!$M$2:$M$13,$I558))),LISTS!$N$2:$N$13),"NO")="SI"),"SI","NO"))</f>
        <v/>
      </c>
      <c r="M558" s="9">
        <f>IF(COUNTA($A558:$K558)=0,"",IF($K558&lt;&gt;"",IF(COUNTIF($K$19:$K558,$K558)&gt;1,"SI","NO"),IF(COUNTIFS($A$19:$A558,$A558,$C$19:$C558,$C558,$J$19:$J558,$J558,$D$19:$D558,$D558)&gt;1,"SI","NO")))</f>
        <v/>
      </c>
      <c r="N558" s="11">
        <f>IF(COUNTA($A558:$K558)=0,"",IF(AND($L558="SI",$M558="NO"),IFERROR($H558,0),0))</f>
        <v/>
      </c>
      <c r="O558" s="9">
        <f>IF(COUNTA($A558:$K558)=0,"",IF($M558="SI","CUFE o factura duplicada dentro del reporte; no se suma dos veces",IF(IFERROR($H558,0)&lt;=0,"DIAN reporta valor susceptible 0",IF($L558="NO",IFERROR(LOOKUP(2,1/((LISTS!$M$2:$M$13&lt;&gt;"")*ISNUMBER(SEARCH(LISTS!$M$2:$M$13,$I558))),LISTS!$O$2:$O$13),"Medio de pago no elegible o no identificado por DIAN"),"Apta automaticamente por pago electronico y base positiva"))))</f>
        <v/>
      </c>
    </row>
    <row r="559">
      <c r="A559" s="9" t="n"/>
      <c r="B559" s="9" t="n"/>
      <c r="C559" s="12" t="n"/>
      <c r="D559" s="11" t="n"/>
      <c r="E559" s="11" t="n"/>
      <c r="F559" s="11" t="n"/>
      <c r="G559" s="11" t="n"/>
      <c r="H559" s="11" t="n"/>
      <c r="I559" s="9" t="n"/>
      <c r="J559" s="9" t="n"/>
      <c r="K559" s="9" t="n"/>
      <c r="L559" s="9">
        <f>IF(COUNTA($A559:$K559)=0,"",IF(AND(IFERROR($H559,0)&gt;0,LEN(TRIM($K559&amp;""))&gt;0,IFERROR(LOOKUP(2,1/((LISTS!$M$2:$M$13&lt;&gt;"")*ISNUMBER(SEARCH(LISTS!$M$2:$M$13,$I559))),LISTS!$N$2:$N$13),"NO")="SI"),"SI","NO"))</f>
        <v/>
      </c>
      <c r="M559" s="9">
        <f>IF(COUNTA($A559:$K559)=0,"",IF($K559&lt;&gt;"",IF(COUNTIF($K$19:$K559,$K559)&gt;1,"SI","NO"),IF(COUNTIFS($A$19:$A559,$A559,$C$19:$C559,$C559,$J$19:$J559,$J559,$D$19:$D559,$D559)&gt;1,"SI","NO")))</f>
        <v/>
      </c>
      <c r="N559" s="11">
        <f>IF(COUNTA($A559:$K559)=0,"",IF(AND($L559="SI",$M559="NO"),IFERROR($H559,0),0))</f>
        <v/>
      </c>
      <c r="O559" s="9">
        <f>IF(COUNTA($A559:$K559)=0,"",IF($M559="SI","CUFE o factura duplicada dentro del reporte; no se suma dos veces",IF(IFERROR($H559,0)&lt;=0,"DIAN reporta valor susceptible 0",IF($L559="NO",IFERROR(LOOKUP(2,1/((LISTS!$M$2:$M$13&lt;&gt;"")*ISNUMBER(SEARCH(LISTS!$M$2:$M$13,$I559))),LISTS!$O$2:$O$13),"Medio de pago no elegible o no identificado por DIAN"),"Apta automaticamente por pago electronico y base positiva"))))</f>
        <v/>
      </c>
    </row>
    <row r="560">
      <c r="A560" s="9" t="n"/>
      <c r="B560" s="9" t="n"/>
      <c r="C560" s="12" t="n"/>
      <c r="D560" s="11" t="n"/>
      <c r="E560" s="11" t="n"/>
      <c r="F560" s="11" t="n"/>
      <c r="G560" s="11" t="n"/>
      <c r="H560" s="11" t="n"/>
      <c r="I560" s="9" t="n"/>
      <c r="J560" s="9" t="n"/>
      <c r="K560" s="9" t="n"/>
      <c r="L560" s="9">
        <f>IF(COUNTA($A560:$K560)=0,"",IF(AND(IFERROR($H560,0)&gt;0,LEN(TRIM($K560&amp;""))&gt;0,IFERROR(LOOKUP(2,1/((LISTS!$M$2:$M$13&lt;&gt;"")*ISNUMBER(SEARCH(LISTS!$M$2:$M$13,$I560))),LISTS!$N$2:$N$13),"NO")="SI"),"SI","NO"))</f>
        <v/>
      </c>
      <c r="M560" s="9">
        <f>IF(COUNTA($A560:$K560)=0,"",IF($K560&lt;&gt;"",IF(COUNTIF($K$19:$K560,$K560)&gt;1,"SI","NO"),IF(COUNTIFS($A$19:$A560,$A560,$C$19:$C560,$C560,$J$19:$J560,$J560,$D$19:$D560,$D560)&gt;1,"SI","NO")))</f>
        <v/>
      </c>
      <c r="N560" s="11">
        <f>IF(COUNTA($A560:$K560)=0,"",IF(AND($L560="SI",$M560="NO"),IFERROR($H560,0),0))</f>
        <v/>
      </c>
      <c r="O560" s="9">
        <f>IF(COUNTA($A560:$K560)=0,"",IF($M560="SI","CUFE o factura duplicada dentro del reporte; no se suma dos veces",IF(IFERROR($H560,0)&lt;=0,"DIAN reporta valor susceptible 0",IF($L560="NO",IFERROR(LOOKUP(2,1/((LISTS!$M$2:$M$13&lt;&gt;"")*ISNUMBER(SEARCH(LISTS!$M$2:$M$13,$I560))),LISTS!$O$2:$O$13),"Medio de pago no elegible o no identificado por DIAN"),"Apta automaticamente por pago electronico y base positiva"))))</f>
        <v/>
      </c>
    </row>
    <row r="561">
      <c r="A561" s="9" t="n"/>
      <c r="B561" s="9" t="n"/>
      <c r="C561" s="12" t="n"/>
      <c r="D561" s="11" t="n"/>
      <c r="E561" s="11" t="n"/>
      <c r="F561" s="11" t="n"/>
      <c r="G561" s="11" t="n"/>
      <c r="H561" s="11" t="n"/>
      <c r="I561" s="9" t="n"/>
      <c r="J561" s="9" t="n"/>
      <c r="K561" s="9" t="n"/>
      <c r="L561" s="9">
        <f>IF(COUNTA($A561:$K561)=0,"",IF(AND(IFERROR($H561,0)&gt;0,LEN(TRIM($K561&amp;""))&gt;0,IFERROR(LOOKUP(2,1/((LISTS!$M$2:$M$13&lt;&gt;"")*ISNUMBER(SEARCH(LISTS!$M$2:$M$13,$I561))),LISTS!$N$2:$N$13),"NO")="SI"),"SI","NO"))</f>
        <v/>
      </c>
      <c r="M561" s="9">
        <f>IF(COUNTA($A561:$K561)=0,"",IF($K561&lt;&gt;"",IF(COUNTIF($K$19:$K561,$K561)&gt;1,"SI","NO"),IF(COUNTIFS($A$19:$A561,$A561,$C$19:$C561,$C561,$J$19:$J561,$J561,$D$19:$D561,$D561)&gt;1,"SI","NO")))</f>
        <v/>
      </c>
      <c r="N561" s="11">
        <f>IF(COUNTA($A561:$K561)=0,"",IF(AND($L561="SI",$M561="NO"),IFERROR($H561,0),0))</f>
        <v/>
      </c>
      <c r="O561" s="9">
        <f>IF(COUNTA($A561:$K561)=0,"",IF($M561="SI","CUFE o factura duplicada dentro del reporte; no se suma dos veces",IF(IFERROR($H561,0)&lt;=0,"DIAN reporta valor susceptible 0",IF($L561="NO",IFERROR(LOOKUP(2,1/((LISTS!$M$2:$M$13&lt;&gt;"")*ISNUMBER(SEARCH(LISTS!$M$2:$M$13,$I561))),LISTS!$O$2:$O$13),"Medio de pago no elegible o no identificado por DIAN"),"Apta automaticamente por pago electronico y base positiva"))))</f>
        <v/>
      </c>
    </row>
    <row r="562">
      <c r="A562" s="9" t="n"/>
      <c r="B562" s="9" t="n"/>
      <c r="C562" s="12" t="n"/>
      <c r="D562" s="11" t="n"/>
      <c r="E562" s="11" t="n"/>
      <c r="F562" s="11" t="n"/>
      <c r="G562" s="11" t="n"/>
      <c r="H562" s="11" t="n"/>
      <c r="I562" s="9" t="n"/>
      <c r="J562" s="9" t="n"/>
      <c r="K562" s="9" t="n"/>
      <c r="L562" s="9">
        <f>IF(COUNTA($A562:$K562)=0,"",IF(AND(IFERROR($H562,0)&gt;0,LEN(TRIM($K562&amp;""))&gt;0,IFERROR(LOOKUP(2,1/((LISTS!$M$2:$M$13&lt;&gt;"")*ISNUMBER(SEARCH(LISTS!$M$2:$M$13,$I562))),LISTS!$N$2:$N$13),"NO")="SI"),"SI","NO"))</f>
        <v/>
      </c>
      <c r="M562" s="9">
        <f>IF(COUNTA($A562:$K562)=0,"",IF($K562&lt;&gt;"",IF(COUNTIF($K$19:$K562,$K562)&gt;1,"SI","NO"),IF(COUNTIFS($A$19:$A562,$A562,$C$19:$C562,$C562,$J$19:$J562,$J562,$D$19:$D562,$D562)&gt;1,"SI","NO")))</f>
        <v/>
      </c>
      <c r="N562" s="11">
        <f>IF(COUNTA($A562:$K562)=0,"",IF(AND($L562="SI",$M562="NO"),IFERROR($H562,0),0))</f>
        <v/>
      </c>
      <c r="O562" s="9">
        <f>IF(COUNTA($A562:$K562)=0,"",IF($M562="SI","CUFE o factura duplicada dentro del reporte; no se suma dos veces",IF(IFERROR($H562,0)&lt;=0,"DIAN reporta valor susceptible 0",IF($L562="NO",IFERROR(LOOKUP(2,1/((LISTS!$M$2:$M$13&lt;&gt;"")*ISNUMBER(SEARCH(LISTS!$M$2:$M$13,$I562))),LISTS!$O$2:$O$13),"Medio de pago no elegible o no identificado por DIAN"),"Apta automaticamente por pago electronico y base positiva"))))</f>
        <v/>
      </c>
    </row>
    <row r="563">
      <c r="A563" s="9" t="n"/>
      <c r="B563" s="9" t="n"/>
      <c r="C563" s="12" t="n"/>
      <c r="D563" s="11" t="n"/>
      <c r="E563" s="11" t="n"/>
      <c r="F563" s="11" t="n"/>
      <c r="G563" s="11" t="n"/>
      <c r="H563" s="11" t="n"/>
      <c r="I563" s="9" t="n"/>
      <c r="J563" s="9" t="n"/>
      <c r="K563" s="9" t="n"/>
      <c r="L563" s="9">
        <f>IF(COUNTA($A563:$K563)=0,"",IF(AND(IFERROR($H563,0)&gt;0,LEN(TRIM($K563&amp;""))&gt;0,IFERROR(LOOKUP(2,1/((LISTS!$M$2:$M$13&lt;&gt;"")*ISNUMBER(SEARCH(LISTS!$M$2:$M$13,$I563))),LISTS!$N$2:$N$13),"NO")="SI"),"SI","NO"))</f>
        <v/>
      </c>
      <c r="M563" s="9">
        <f>IF(COUNTA($A563:$K563)=0,"",IF($K563&lt;&gt;"",IF(COUNTIF($K$19:$K563,$K563)&gt;1,"SI","NO"),IF(COUNTIFS($A$19:$A563,$A563,$C$19:$C563,$C563,$J$19:$J563,$J563,$D$19:$D563,$D563)&gt;1,"SI","NO")))</f>
        <v/>
      </c>
      <c r="N563" s="11">
        <f>IF(COUNTA($A563:$K563)=0,"",IF(AND($L563="SI",$M563="NO"),IFERROR($H563,0),0))</f>
        <v/>
      </c>
      <c r="O563" s="9">
        <f>IF(COUNTA($A563:$K563)=0,"",IF($M563="SI","CUFE o factura duplicada dentro del reporte; no se suma dos veces",IF(IFERROR($H563,0)&lt;=0,"DIAN reporta valor susceptible 0",IF($L563="NO",IFERROR(LOOKUP(2,1/((LISTS!$M$2:$M$13&lt;&gt;"")*ISNUMBER(SEARCH(LISTS!$M$2:$M$13,$I563))),LISTS!$O$2:$O$13),"Medio de pago no elegible o no identificado por DIAN"),"Apta automaticamente por pago electronico y base positiva"))))</f>
        <v/>
      </c>
    </row>
    <row r="564">
      <c r="A564" s="9" t="n"/>
      <c r="B564" s="9" t="n"/>
      <c r="C564" s="12" t="n"/>
      <c r="D564" s="11" t="n"/>
      <c r="E564" s="11" t="n"/>
      <c r="F564" s="11" t="n"/>
      <c r="G564" s="11" t="n"/>
      <c r="H564" s="11" t="n"/>
      <c r="I564" s="9" t="n"/>
      <c r="J564" s="9" t="n"/>
      <c r="K564" s="9" t="n"/>
      <c r="L564" s="9">
        <f>IF(COUNTA($A564:$K564)=0,"",IF(AND(IFERROR($H564,0)&gt;0,LEN(TRIM($K564&amp;""))&gt;0,IFERROR(LOOKUP(2,1/((LISTS!$M$2:$M$13&lt;&gt;"")*ISNUMBER(SEARCH(LISTS!$M$2:$M$13,$I564))),LISTS!$N$2:$N$13),"NO")="SI"),"SI","NO"))</f>
        <v/>
      </c>
      <c r="M564" s="9">
        <f>IF(COUNTA($A564:$K564)=0,"",IF($K564&lt;&gt;"",IF(COUNTIF($K$19:$K564,$K564)&gt;1,"SI","NO"),IF(COUNTIFS($A$19:$A564,$A564,$C$19:$C564,$C564,$J$19:$J564,$J564,$D$19:$D564,$D564)&gt;1,"SI","NO")))</f>
        <v/>
      </c>
      <c r="N564" s="11">
        <f>IF(COUNTA($A564:$K564)=0,"",IF(AND($L564="SI",$M564="NO"),IFERROR($H564,0),0))</f>
        <v/>
      </c>
      <c r="O564" s="9">
        <f>IF(COUNTA($A564:$K564)=0,"",IF($M564="SI","CUFE o factura duplicada dentro del reporte; no se suma dos veces",IF(IFERROR($H564,0)&lt;=0,"DIAN reporta valor susceptible 0",IF($L564="NO",IFERROR(LOOKUP(2,1/((LISTS!$M$2:$M$13&lt;&gt;"")*ISNUMBER(SEARCH(LISTS!$M$2:$M$13,$I564))),LISTS!$O$2:$O$13),"Medio de pago no elegible o no identificado por DIAN"),"Apta automaticamente por pago electronico y base positiva"))))</f>
        <v/>
      </c>
    </row>
    <row r="565">
      <c r="A565" s="9" t="n"/>
      <c r="B565" s="9" t="n"/>
      <c r="C565" s="12" t="n"/>
      <c r="D565" s="11" t="n"/>
      <c r="E565" s="11" t="n"/>
      <c r="F565" s="11" t="n"/>
      <c r="G565" s="11" t="n"/>
      <c r="H565" s="11" t="n"/>
      <c r="I565" s="9" t="n"/>
      <c r="J565" s="9" t="n"/>
      <c r="K565" s="9" t="n"/>
      <c r="L565" s="9">
        <f>IF(COUNTA($A565:$K565)=0,"",IF(AND(IFERROR($H565,0)&gt;0,LEN(TRIM($K565&amp;""))&gt;0,IFERROR(LOOKUP(2,1/((LISTS!$M$2:$M$13&lt;&gt;"")*ISNUMBER(SEARCH(LISTS!$M$2:$M$13,$I565))),LISTS!$N$2:$N$13),"NO")="SI"),"SI","NO"))</f>
        <v/>
      </c>
      <c r="M565" s="9">
        <f>IF(COUNTA($A565:$K565)=0,"",IF($K565&lt;&gt;"",IF(COUNTIF($K$19:$K565,$K565)&gt;1,"SI","NO"),IF(COUNTIFS($A$19:$A565,$A565,$C$19:$C565,$C565,$J$19:$J565,$J565,$D$19:$D565,$D565)&gt;1,"SI","NO")))</f>
        <v/>
      </c>
      <c r="N565" s="11">
        <f>IF(COUNTA($A565:$K565)=0,"",IF(AND($L565="SI",$M565="NO"),IFERROR($H565,0),0))</f>
        <v/>
      </c>
      <c r="O565" s="9">
        <f>IF(COUNTA($A565:$K565)=0,"",IF($M565="SI","CUFE o factura duplicada dentro del reporte; no se suma dos veces",IF(IFERROR($H565,0)&lt;=0,"DIAN reporta valor susceptible 0",IF($L565="NO",IFERROR(LOOKUP(2,1/((LISTS!$M$2:$M$13&lt;&gt;"")*ISNUMBER(SEARCH(LISTS!$M$2:$M$13,$I565))),LISTS!$O$2:$O$13),"Medio de pago no elegible o no identificado por DIAN"),"Apta automaticamente por pago electronico y base positiva"))))</f>
        <v/>
      </c>
    </row>
    <row r="566">
      <c r="A566" s="9" t="n"/>
      <c r="B566" s="9" t="n"/>
      <c r="C566" s="12" t="n"/>
      <c r="D566" s="11" t="n"/>
      <c r="E566" s="11" t="n"/>
      <c r="F566" s="11" t="n"/>
      <c r="G566" s="11" t="n"/>
      <c r="H566" s="11" t="n"/>
      <c r="I566" s="9" t="n"/>
      <c r="J566" s="9" t="n"/>
      <c r="K566" s="9" t="n"/>
      <c r="L566" s="9">
        <f>IF(COUNTA($A566:$K566)=0,"",IF(AND(IFERROR($H566,0)&gt;0,LEN(TRIM($K566&amp;""))&gt;0,IFERROR(LOOKUP(2,1/((LISTS!$M$2:$M$13&lt;&gt;"")*ISNUMBER(SEARCH(LISTS!$M$2:$M$13,$I566))),LISTS!$N$2:$N$13),"NO")="SI"),"SI","NO"))</f>
        <v/>
      </c>
      <c r="M566" s="9">
        <f>IF(COUNTA($A566:$K566)=0,"",IF($K566&lt;&gt;"",IF(COUNTIF($K$19:$K566,$K566)&gt;1,"SI","NO"),IF(COUNTIFS($A$19:$A566,$A566,$C$19:$C566,$C566,$J$19:$J566,$J566,$D$19:$D566,$D566)&gt;1,"SI","NO")))</f>
        <v/>
      </c>
      <c r="N566" s="11">
        <f>IF(COUNTA($A566:$K566)=0,"",IF(AND($L566="SI",$M566="NO"),IFERROR($H566,0),0))</f>
        <v/>
      </c>
      <c r="O566" s="9">
        <f>IF(COUNTA($A566:$K566)=0,"",IF($M566="SI","CUFE o factura duplicada dentro del reporte; no se suma dos veces",IF(IFERROR($H566,0)&lt;=0,"DIAN reporta valor susceptible 0",IF($L566="NO",IFERROR(LOOKUP(2,1/((LISTS!$M$2:$M$13&lt;&gt;"")*ISNUMBER(SEARCH(LISTS!$M$2:$M$13,$I566))),LISTS!$O$2:$O$13),"Medio de pago no elegible o no identificado por DIAN"),"Apta automaticamente por pago electronico y base positiva"))))</f>
        <v/>
      </c>
    </row>
    <row r="567">
      <c r="A567" s="9" t="n"/>
      <c r="B567" s="9" t="n"/>
      <c r="C567" s="12" t="n"/>
      <c r="D567" s="11" t="n"/>
      <c r="E567" s="11" t="n"/>
      <c r="F567" s="11" t="n"/>
      <c r="G567" s="11" t="n"/>
      <c r="H567" s="11" t="n"/>
      <c r="I567" s="9" t="n"/>
      <c r="J567" s="9" t="n"/>
      <c r="K567" s="9" t="n"/>
      <c r="L567" s="9">
        <f>IF(COUNTA($A567:$K567)=0,"",IF(AND(IFERROR($H567,0)&gt;0,LEN(TRIM($K567&amp;""))&gt;0,IFERROR(LOOKUP(2,1/((LISTS!$M$2:$M$13&lt;&gt;"")*ISNUMBER(SEARCH(LISTS!$M$2:$M$13,$I567))),LISTS!$N$2:$N$13),"NO")="SI"),"SI","NO"))</f>
        <v/>
      </c>
      <c r="M567" s="9">
        <f>IF(COUNTA($A567:$K567)=0,"",IF($K567&lt;&gt;"",IF(COUNTIF($K$19:$K567,$K567)&gt;1,"SI","NO"),IF(COUNTIFS($A$19:$A567,$A567,$C$19:$C567,$C567,$J$19:$J567,$J567,$D$19:$D567,$D567)&gt;1,"SI","NO")))</f>
        <v/>
      </c>
      <c r="N567" s="11">
        <f>IF(COUNTA($A567:$K567)=0,"",IF(AND($L567="SI",$M567="NO"),IFERROR($H567,0),0))</f>
        <v/>
      </c>
      <c r="O567" s="9">
        <f>IF(COUNTA($A567:$K567)=0,"",IF($M567="SI","CUFE o factura duplicada dentro del reporte; no se suma dos veces",IF(IFERROR($H567,0)&lt;=0,"DIAN reporta valor susceptible 0",IF($L567="NO",IFERROR(LOOKUP(2,1/((LISTS!$M$2:$M$13&lt;&gt;"")*ISNUMBER(SEARCH(LISTS!$M$2:$M$13,$I567))),LISTS!$O$2:$O$13),"Medio de pago no elegible o no identificado por DIAN"),"Apta automaticamente por pago electronico y base positiva"))))</f>
        <v/>
      </c>
    </row>
    <row r="568">
      <c r="A568" s="9" t="n"/>
      <c r="B568" s="9" t="n"/>
      <c r="C568" s="12" t="n"/>
      <c r="D568" s="11" t="n"/>
      <c r="E568" s="11" t="n"/>
      <c r="F568" s="11" t="n"/>
      <c r="G568" s="11" t="n"/>
      <c r="H568" s="11" t="n"/>
      <c r="I568" s="9" t="n"/>
      <c r="J568" s="9" t="n"/>
      <c r="K568" s="9" t="n"/>
      <c r="L568" s="9">
        <f>IF(COUNTA($A568:$K568)=0,"",IF(AND(IFERROR($H568,0)&gt;0,LEN(TRIM($K568&amp;""))&gt;0,IFERROR(LOOKUP(2,1/((LISTS!$M$2:$M$13&lt;&gt;"")*ISNUMBER(SEARCH(LISTS!$M$2:$M$13,$I568))),LISTS!$N$2:$N$13),"NO")="SI"),"SI","NO"))</f>
        <v/>
      </c>
      <c r="M568" s="9">
        <f>IF(COUNTA($A568:$K568)=0,"",IF($K568&lt;&gt;"",IF(COUNTIF($K$19:$K568,$K568)&gt;1,"SI","NO"),IF(COUNTIFS($A$19:$A568,$A568,$C$19:$C568,$C568,$J$19:$J568,$J568,$D$19:$D568,$D568)&gt;1,"SI","NO")))</f>
        <v/>
      </c>
      <c r="N568" s="11">
        <f>IF(COUNTA($A568:$K568)=0,"",IF(AND($L568="SI",$M568="NO"),IFERROR($H568,0),0))</f>
        <v/>
      </c>
      <c r="O568" s="9">
        <f>IF(COUNTA($A568:$K568)=0,"",IF($M568="SI","CUFE o factura duplicada dentro del reporte; no se suma dos veces",IF(IFERROR($H568,0)&lt;=0,"DIAN reporta valor susceptible 0",IF($L568="NO",IFERROR(LOOKUP(2,1/((LISTS!$M$2:$M$13&lt;&gt;"")*ISNUMBER(SEARCH(LISTS!$M$2:$M$13,$I568))),LISTS!$O$2:$O$13),"Medio de pago no elegible o no identificado por DIAN"),"Apta automaticamente por pago electronico y base positiva"))))</f>
        <v/>
      </c>
    </row>
    <row r="569">
      <c r="A569" s="9" t="n"/>
      <c r="B569" s="9" t="n"/>
      <c r="C569" s="12" t="n"/>
      <c r="D569" s="11" t="n"/>
      <c r="E569" s="11" t="n"/>
      <c r="F569" s="11" t="n"/>
      <c r="G569" s="11" t="n"/>
      <c r="H569" s="11" t="n"/>
      <c r="I569" s="9" t="n"/>
      <c r="J569" s="9" t="n"/>
      <c r="K569" s="9" t="n"/>
      <c r="L569" s="9">
        <f>IF(COUNTA($A569:$K569)=0,"",IF(AND(IFERROR($H569,0)&gt;0,LEN(TRIM($K569&amp;""))&gt;0,IFERROR(LOOKUP(2,1/((LISTS!$M$2:$M$13&lt;&gt;"")*ISNUMBER(SEARCH(LISTS!$M$2:$M$13,$I569))),LISTS!$N$2:$N$13),"NO")="SI"),"SI","NO"))</f>
        <v/>
      </c>
      <c r="M569" s="9">
        <f>IF(COUNTA($A569:$K569)=0,"",IF($K569&lt;&gt;"",IF(COUNTIF($K$19:$K569,$K569)&gt;1,"SI","NO"),IF(COUNTIFS($A$19:$A569,$A569,$C$19:$C569,$C569,$J$19:$J569,$J569,$D$19:$D569,$D569)&gt;1,"SI","NO")))</f>
        <v/>
      </c>
      <c r="N569" s="11">
        <f>IF(COUNTA($A569:$K569)=0,"",IF(AND($L569="SI",$M569="NO"),IFERROR($H569,0),0))</f>
        <v/>
      </c>
      <c r="O569" s="9">
        <f>IF(COUNTA($A569:$K569)=0,"",IF($M569="SI","CUFE o factura duplicada dentro del reporte; no se suma dos veces",IF(IFERROR($H569,0)&lt;=0,"DIAN reporta valor susceptible 0",IF($L569="NO",IFERROR(LOOKUP(2,1/((LISTS!$M$2:$M$13&lt;&gt;"")*ISNUMBER(SEARCH(LISTS!$M$2:$M$13,$I569))),LISTS!$O$2:$O$13),"Medio de pago no elegible o no identificado por DIAN"),"Apta automaticamente por pago electronico y base positiva"))))</f>
        <v/>
      </c>
    </row>
    <row r="570">
      <c r="A570" s="9" t="n"/>
      <c r="B570" s="9" t="n"/>
      <c r="C570" s="12" t="n"/>
      <c r="D570" s="11" t="n"/>
      <c r="E570" s="11" t="n"/>
      <c r="F570" s="11" t="n"/>
      <c r="G570" s="11" t="n"/>
      <c r="H570" s="11" t="n"/>
      <c r="I570" s="9" t="n"/>
      <c r="J570" s="9" t="n"/>
      <c r="K570" s="9" t="n"/>
      <c r="L570" s="9">
        <f>IF(COUNTA($A570:$K570)=0,"",IF(AND(IFERROR($H570,0)&gt;0,LEN(TRIM($K570&amp;""))&gt;0,IFERROR(LOOKUP(2,1/((LISTS!$M$2:$M$13&lt;&gt;"")*ISNUMBER(SEARCH(LISTS!$M$2:$M$13,$I570))),LISTS!$N$2:$N$13),"NO")="SI"),"SI","NO"))</f>
        <v/>
      </c>
      <c r="M570" s="9">
        <f>IF(COUNTA($A570:$K570)=0,"",IF($K570&lt;&gt;"",IF(COUNTIF($K$19:$K570,$K570)&gt;1,"SI","NO"),IF(COUNTIFS($A$19:$A570,$A570,$C$19:$C570,$C570,$J$19:$J570,$J570,$D$19:$D570,$D570)&gt;1,"SI","NO")))</f>
        <v/>
      </c>
      <c r="N570" s="11">
        <f>IF(COUNTA($A570:$K570)=0,"",IF(AND($L570="SI",$M570="NO"),IFERROR($H570,0),0))</f>
        <v/>
      </c>
      <c r="O570" s="9">
        <f>IF(COUNTA($A570:$K570)=0,"",IF($M570="SI","CUFE o factura duplicada dentro del reporte; no se suma dos veces",IF(IFERROR($H570,0)&lt;=0,"DIAN reporta valor susceptible 0",IF($L570="NO",IFERROR(LOOKUP(2,1/((LISTS!$M$2:$M$13&lt;&gt;"")*ISNUMBER(SEARCH(LISTS!$M$2:$M$13,$I570))),LISTS!$O$2:$O$13),"Medio de pago no elegible o no identificado por DIAN"),"Apta automaticamente por pago electronico y base positiva"))))</f>
        <v/>
      </c>
    </row>
    <row r="571">
      <c r="A571" s="9" t="n"/>
      <c r="B571" s="9" t="n"/>
      <c r="C571" s="12" t="n"/>
      <c r="D571" s="11" t="n"/>
      <c r="E571" s="11" t="n"/>
      <c r="F571" s="11" t="n"/>
      <c r="G571" s="11" t="n"/>
      <c r="H571" s="11" t="n"/>
      <c r="I571" s="9" t="n"/>
      <c r="J571" s="9" t="n"/>
      <c r="K571" s="9" t="n"/>
      <c r="L571" s="9">
        <f>IF(COUNTA($A571:$K571)=0,"",IF(AND(IFERROR($H571,0)&gt;0,LEN(TRIM($K571&amp;""))&gt;0,IFERROR(LOOKUP(2,1/((LISTS!$M$2:$M$13&lt;&gt;"")*ISNUMBER(SEARCH(LISTS!$M$2:$M$13,$I571))),LISTS!$N$2:$N$13),"NO")="SI"),"SI","NO"))</f>
        <v/>
      </c>
      <c r="M571" s="9">
        <f>IF(COUNTA($A571:$K571)=0,"",IF($K571&lt;&gt;"",IF(COUNTIF($K$19:$K571,$K571)&gt;1,"SI","NO"),IF(COUNTIFS($A$19:$A571,$A571,$C$19:$C571,$C571,$J$19:$J571,$J571,$D$19:$D571,$D571)&gt;1,"SI","NO")))</f>
        <v/>
      </c>
      <c r="N571" s="11">
        <f>IF(COUNTA($A571:$K571)=0,"",IF(AND($L571="SI",$M571="NO"),IFERROR($H571,0),0))</f>
        <v/>
      </c>
      <c r="O571" s="9">
        <f>IF(COUNTA($A571:$K571)=0,"",IF($M571="SI","CUFE o factura duplicada dentro del reporte; no se suma dos veces",IF(IFERROR($H571,0)&lt;=0,"DIAN reporta valor susceptible 0",IF($L571="NO",IFERROR(LOOKUP(2,1/((LISTS!$M$2:$M$13&lt;&gt;"")*ISNUMBER(SEARCH(LISTS!$M$2:$M$13,$I571))),LISTS!$O$2:$O$13),"Medio de pago no elegible o no identificado por DIAN"),"Apta automaticamente por pago electronico y base positiva"))))</f>
        <v/>
      </c>
    </row>
    <row r="572">
      <c r="A572" s="9" t="n"/>
      <c r="B572" s="9" t="n"/>
      <c r="C572" s="12" t="n"/>
      <c r="D572" s="11" t="n"/>
      <c r="E572" s="11" t="n"/>
      <c r="F572" s="11" t="n"/>
      <c r="G572" s="11" t="n"/>
      <c r="H572" s="11" t="n"/>
      <c r="I572" s="9" t="n"/>
      <c r="J572" s="9" t="n"/>
      <c r="K572" s="9" t="n"/>
      <c r="L572" s="9">
        <f>IF(COUNTA($A572:$K572)=0,"",IF(AND(IFERROR($H572,0)&gt;0,LEN(TRIM($K572&amp;""))&gt;0,IFERROR(LOOKUP(2,1/((LISTS!$M$2:$M$13&lt;&gt;"")*ISNUMBER(SEARCH(LISTS!$M$2:$M$13,$I572))),LISTS!$N$2:$N$13),"NO")="SI"),"SI","NO"))</f>
        <v/>
      </c>
      <c r="M572" s="9">
        <f>IF(COUNTA($A572:$K572)=0,"",IF($K572&lt;&gt;"",IF(COUNTIF($K$19:$K572,$K572)&gt;1,"SI","NO"),IF(COUNTIFS($A$19:$A572,$A572,$C$19:$C572,$C572,$J$19:$J572,$J572,$D$19:$D572,$D572)&gt;1,"SI","NO")))</f>
        <v/>
      </c>
      <c r="N572" s="11">
        <f>IF(COUNTA($A572:$K572)=0,"",IF(AND($L572="SI",$M572="NO"),IFERROR($H572,0),0))</f>
        <v/>
      </c>
      <c r="O572" s="9">
        <f>IF(COUNTA($A572:$K572)=0,"",IF($M572="SI","CUFE o factura duplicada dentro del reporte; no se suma dos veces",IF(IFERROR($H572,0)&lt;=0,"DIAN reporta valor susceptible 0",IF($L572="NO",IFERROR(LOOKUP(2,1/((LISTS!$M$2:$M$13&lt;&gt;"")*ISNUMBER(SEARCH(LISTS!$M$2:$M$13,$I572))),LISTS!$O$2:$O$13),"Medio de pago no elegible o no identificado por DIAN"),"Apta automaticamente por pago electronico y base positiva"))))</f>
        <v/>
      </c>
    </row>
    <row r="573">
      <c r="A573" s="9" t="n"/>
      <c r="B573" s="9" t="n"/>
      <c r="C573" s="12" t="n"/>
      <c r="D573" s="11" t="n"/>
      <c r="E573" s="11" t="n"/>
      <c r="F573" s="11" t="n"/>
      <c r="G573" s="11" t="n"/>
      <c r="H573" s="11" t="n"/>
      <c r="I573" s="9" t="n"/>
      <c r="J573" s="9" t="n"/>
      <c r="K573" s="9" t="n"/>
      <c r="L573" s="9">
        <f>IF(COUNTA($A573:$K573)=0,"",IF(AND(IFERROR($H573,0)&gt;0,LEN(TRIM($K573&amp;""))&gt;0,IFERROR(LOOKUP(2,1/((LISTS!$M$2:$M$13&lt;&gt;"")*ISNUMBER(SEARCH(LISTS!$M$2:$M$13,$I573))),LISTS!$N$2:$N$13),"NO")="SI"),"SI","NO"))</f>
        <v/>
      </c>
      <c r="M573" s="9">
        <f>IF(COUNTA($A573:$K573)=0,"",IF($K573&lt;&gt;"",IF(COUNTIF($K$19:$K573,$K573)&gt;1,"SI","NO"),IF(COUNTIFS($A$19:$A573,$A573,$C$19:$C573,$C573,$J$19:$J573,$J573,$D$19:$D573,$D573)&gt;1,"SI","NO")))</f>
        <v/>
      </c>
      <c r="N573" s="11">
        <f>IF(COUNTA($A573:$K573)=0,"",IF(AND($L573="SI",$M573="NO"),IFERROR($H573,0),0))</f>
        <v/>
      </c>
      <c r="O573" s="9">
        <f>IF(COUNTA($A573:$K573)=0,"",IF($M573="SI","CUFE o factura duplicada dentro del reporte; no se suma dos veces",IF(IFERROR($H573,0)&lt;=0,"DIAN reporta valor susceptible 0",IF($L573="NO",IFERROR(LOOKUP(2,1/((LISTS!$M$2:$M$13&lt;&gt;"")*ISNUMBER(SEARCH(LISTS!$M$2:$M$13,$I573))),LISTS!$O$2:$O$13),"Medio de pago no elegible o no identificado por DIAN"),"Apta automaticamente por pago electronico y base positiva"))))</f>
        <v/>
      </c>
    </row>
    <row r="574">
      <c r="A574" s="9" t="n"/>
      <c r="B574" s="9" t="n"/>
      <c r="C574" s="12" t="n"/>
      <c r="D574" s="11" t="n"/>
      <c r="E574" s="11" t="n"/>
      <c r="F574" s="11" t="n"/>
      <c r="G574" s="11" t="n"/>
      <c r="H574" s="11" t="n"/>
      <c r="I574" s="9" t="n"/>
      <c r="J574" s="9" t="n"/>
      <c r="K574" s="9" t="n"/>
      <c r="L574" s="9">
        <f>IF(COUNTA($A574:$K574)=0,"",IF(AND(IFERROR($H574,0)&gt;0,LEN(TRIM($K574&amp;""))&gt;0,IFERROR(LOOKUP(2,1/((LISTS!$M$2:$M$13&lt;&gt;"")*ISNUMBER(SEARCH(LISTS!$M$2:$M$13,$I574))),LISTS!$N$2:$N$13),"NO")="SI"),"SI","NO"))</f>
        <v/>
      </c>
      <c r="M574" s="9">
        <f>IF(COUNTA($A574:$K574)=0,"",IF($K574&lt;&gt;"",IF(COUNTIF($K$19:$K574,$K574)&gt;1,"SI","NO"),IF(COUNTIFS($A$19:$A574,$A574,$C$19:$C574,$C574,$J$19:$J574,$J574,$D$19:$D574,$D574)&gt;1,"SI","NO")))</f>
        <v/>
      </c>
      <c r="N574" s="11">
        <f>IF(COUNTA($A574:$K574)=0,"",IF(AND($L574="SI",$M574="NO"),IFERROR($H574,0),0))</f>
        <v/>
      </c>
      <c r="O574" s="9">
        <f>IF(COUNTA($A574:$K574)=0,"",IF($M574="SI","CUFE o factura duplicada dentro del reporte; no se suma dos veces",IF(IFERROR($H574,0)&lt;=0,"DIAN reporta valor susceptible 0",IF($L574="NO",IFERROR(LOOKUP(2,1/((LISTS!$M$2:$M$13&lt;&gt;"")*ISNUMBER(SEARCH(LISTS!$M$2:$M$13,$I574))),LISTS!$O$2:$O$13),"Medio de pago no elegible o no identificado por DIAN"),"Apta automaticamente por pago electronico y base positiva"))))</f>
        <v/>
      </c>
    </row>
    <row r="575">
      <c r="A575" s="9" t="n"/>
      <c r="B575" s="9" t="n"/>
      <c r="C575" s="12" t="n"/>
      <c r="D575" s="11" t="n"/>
      <c r="E575" s="11" t="n"/>
      <c r="F575" s="11" t="n"/>
      <c r="G575" s="11" t="n"/>
      <c r="H575" s="11" t="n"/>
      <c r="I575" s="9" t="n"/>
      <c r="J575" s="9" t="n"/>
      <c r="K575" s="9" t="n"/>
      <c r="L575" s="9">
        <f>IF(COUNTA($A575:$K575)=0,"",IF(AND(IFERROR($H575,0)&gt;0,LEN(TRIM($K575&amp;""))&gt;0,IFERROR(LOOKUP(2,1/((LISTS!$M$2:$M$13&lt;&gt;"")*ISNUMBER(SEARCH(LISTS!$M$2:$M$13,$I575))),LISTS!$N$2:$N$13),"NO")="SI"),"SI","NO"))</f>
        <v/>
      </c>
      <c r="M575" s="9">
        <f>IF(COUNTA($A575:$K575)=0,"",IF($K575&lt;&gt;"",IF(COUNTIF($K$19:$K575,$K575)&gt;1,"SI","NO"),IF(COUNTIFS($A$19:$A575,$A575,$C$19:$C575,$C575,$J$19:$J575,$J575,$D$19:$D575,$D575)&gt;1,"SI","NO")))</f>
        <v/>
      </c>
      <c r="N575" s="11">
        <f>IF(COUNTA($A575:$K575)=0,"",IF(AND($L575="SI",$M575="NO"),IFERROR($H575,0),0))</f>
        <v/>
      </c>
      <c r="O575" s="9">
        <f>IF(COUNTA($A575:$K575)=0,"",IF($M575="SI","CUFE o factura duplicada dentro del reporte; no se suma dos veces",IF(IFERROR($H575,0)&lt;=0,"DIAN reporta valor susceptible 0",IF($L575="NO",IFERROR(LOOKUP(2,1/((LISTS!$M$2:$M$13&lt;&gt;"")*ISNUMBER(SEARCH(LISTS!$M$2:$M$13,$I575))),LISTS!$O$2:$O$13),"Medio de pago no elegible o no identificado por DIAN"),"Apta automaticamente por pago electronico y base positiva"))))</f>
        <v/>
      </c>
    </row>
    <row r="576">
      <c r="A576" s="9" t="n"/>
      <c r="B576" s="9" t="n"/>
      <c r="C576" s="12" t="n"/>
      <c r="D576" s="11" t="n"/>
      <c r="E576" s="11" t="n"/>
      <c r="F576" s="11" t="n"/>
      <c r="G576" s="11" t="n"/>
      <c r="H576" s="11" t="n"/>
      <c r="I576" s="9" t="n"/>
      <c r="J576" s="9" t="n"/>
      <c r="K576" s="9" t="n"/>
      <c r="L576" s="9">
        <f>IF(COUNTA($A576:$K576)=0,"",IF(AND(IFERROR($H576,0)&gt;0,LEN(TRIM($K576&amp;""))&gt;0,IFERROR(LOOKUP(2,1/((LISTS!$M$2:$M$13&lt;&gt;"")*ISNUMBER(SEARCH(LISTS!$M$2:$M$13,$I576))),LISTS!$N$2:$N$13),"NO")="SI"),"SI","NO"))</f>
        <v/>
      </c>
      <c r="M576" s="9">
        <f>IF(COUNTA($A576:$K576)=0,"",IF($K576&lt;&gt;"",IF(COUNTIF($K$19:$K576,$K576)&gt;1,"SI","NO"),IF(COUNTIFS($A$19:$A576,$A576,$C$19:$C576,$C576,$J$19:$J576,$J576,$D$19:$D576,$D576)&gt;1,"SI","NO")))</f>
        <v/>
      </c>
      <c r="N576" s="11">
        <f>IF(COUNTA($A576:$K576)=0,"",IF(AND($L576="SI",$M576="NO"),IFERROR($H576,0),0))</f>
        <v/>
      </c>
      <c r="O576" s="9">
        <f>IF(COUNTA($A576:$K576)=0,"",IF($M576="SI","CUFE o factura duplicada dentro del reporte; no se suma dos veces",IF(IFERROR($H576,0)&lt;=0,"DIAN reporta valor susceptible 0",IF($L576="NO",IFERROR(LOOKUP(2,1/((LISTS!$M$2:$M$13&lt;&gt;"")*ISNUMBER(SEARCH(LISTS!$M$2:$M$13,$I576))),LISTS!$O$2:$O$13),"Medio de pago no elegible o no identificado por DIAN"),"Apta automaticamente por pago electronico y base positiva"))))</f>
        <v/>
      </c>
    </row>
    <row r="577">
      <c r="A577" s="9" t="n"/>
      <c r="B577" s="9" t="n"/>
      <c r="C577" s="12" t="n"/>
      <c r="D577" s="11" t="n"/>
      <c r="E577" s="11" t="n"/>
      <c r="F577" s="11" t="n"/>
      <c r="G577" s="11" t="n"/>
      <c r="H577" s="11" t="n"/>
      <c r="I577" s="9" t="n"/>
      <c r="J577" s="9" t="n"/>
      <c r="K577" s="9" t="n"/>
      <c r="L577" s="9">
        <f>IF(COUNTA($A577:$K577)=0,"",IF(AND(IFERROR($H577,0)&gt;0,LEN(TRIM($K577&amp;""))&gt;0,IFERROR(LOOKUP(2,1/((LISTS!$M$2:$M$13&lt;&gt;"")*ISNUMBER(SEARCH(LISTS!$M$2:$M$13,$I577))),LISTS!$N$2:$N$13),"NO")="SI"),"SI","NO"))</f>
        <v/>
      </c>
      <c r="M577" s="9">
        <f>IF(COUNTA($A577:$K577)=0,"",IF($K577&lt;&gt;"",IF(COUNTIF($K$19:$K577,$K577)&gt;1,"SI","NO"),IF(COUNTIFS($A$19:$A577,$A577,$C$19:$C577,$C577,$J$19:$J577,$J577,$D$19:$D577,$D577)&gt;1,"SI","NO")))</f>
        <v/>
      </c>
      <c r="N577" s="11">
        <f>IF(COUNTA($A577:$K577)=0,"",IF(AND($L577="SI",$M577="NO"),IFERROR($H577,0),0))</f>
        <v/>
      </c>
      <c r="O577" s="9">
        <f>IF(COUNTA($A577:$K577)=0,"",IF($M577="SI","CUFE o factura duplicada dentro del reporte; no se suma dos veces",IF(IFERROR($H577,0)&lt;=0,"DIAN reporta valor susceptible 0",IF($L577="NO",IFERROR(LOOKUP(2,1/((LISTS!$M$2:$M$13&lt;&gt;"")*ISNUMBER(SEARCH(LISTS!$M$2:$M$13,$I577))),LISTS!$O$2:$O$13),"Medio de pago no elegible o no identificado por DIAN"),"Apta automaticamente por pago electronico y base positiva"))))</f>
        <v/>
      </c>
    </row>
    <row r="578">
      <c r="A578" s="9" t="n"/>
      <c r="B578" s="9" t="n"/>
      <c r="C578" s="12" t="n"/>
      <c r="D578" s="11" t="n"/>
      <c r="E578" s="11" t="n"/>
      <c r="F578" s="11" t="n"/>
      <c r="G578" s="11" t="n"/>
      <c r="H578" s="11" t="n"/>
      <c r="I578" s="9" t="n"/>
      <c r="J578" s="9" t="n"/>
      <c r="K578" s="9" t="n"/>
      <c r="L578" s="9">
        <f>IF(COUNTA($A578:$K578)=0,"",IF(AND(IFERROR($H578,0)&gt;0,LEN(TRIM($K578&amp;""))&gt;0,IFERROR(LOOKUP(2,1/((LISTS!$M$2:$M$13&lt;&gt;"")*ISNUMBER(SEARCH(LISTS!$M$2:$M$13,$I578))),LISTS!$N$2:$N$13),"NO")="SI"),"SI","NO"))</f>
        <v/>
      </c>
      <c r="M578" s="9">
        <f>IF(COUNTA($A578:$K578)=0,"",IF($K578&lt;&gt;"",IF(COUNTIF($K$19:$K578,$K578)&gt;1,"SI","NO"),IF(COUNTIFS($A$19:$A578,$A578,$C$19:$C578,$C578,$J$19:$J578,$J578,$D$19:$D578,$D578)&gt;1,"SI","NO")))</f>
        <v/>
      </c>
      <c r="N578" s="11">
        <f>IF(COUNTA($A578:$K578)=0,"",IF(AND($L578="SI",$M578="NO"),IFERROR($H578,0),0))</f>
        <v/>
      </c>
      <c r="O578" s="9">
        <f>IF(COUNTA($A578:$K578)=0,"",IF($M578="SI","CUFE o factura duplicada dentro del reporte; no se suma dos veces",IF(IFERROR($H578,0)&lt;=0,"DIAN reporta valor susceptible 0",IF($L578="NO",IFERROR(LOOKUP(2,1/((LISTS!$M$2:$M$13&lt;&gt;"")*ISNUMBER(SEARCH(LISTS!$M$2:$M$13,$I578))),LISTS!$O$2:$O$13),"Medio de pago no elegible o no identificado por DIAN"),"Apta automaticamente por pago electronico y base positiva"))))</f>
        <v/>
      </c>
    </row>
    <row r="579">
      <c r="A579" s="9" t="n"/>
      <c r="B579" s="9" t="n"/>
      <c r="C579" s="12" t="n"/>
      <c r="D579" s="11" t="n"/>
      <c r="E579" s="11" t="n"/>
      <c r="F579" s="11" t="n"/>
      <c r="G579" s="11" t="n"/>
      <c r="H579" s="11" t="n"/>
      <c r="I579" s="9" t="n"/>
      <c r="J579" s="9" t="n"/>
      <c r="K579" s="9" t="n"/>
      <c r="L579" s="9">
        <f>IF(COUNTA($A579:$K579)=0,"",IF(AND(IFERROR($H579,0)&gt;0,LEN(TRIM($K579&amp;""))&gt;0,IFERROR(LOOKUP(2,1/((LISTS!$M$2:$M$13&lt;&gt;"")*ISNUMBER(SEARCH(LISTS!$M$2:$M$13,$I579))),LISTS!$N$2:$N$13),"NO")="SI"),"SI","NO"))</f>
        <v/>
      </c>
      <c r="M579" s="9">
        <f>IF(COUNTA($A579:$K579)=0,"",IF($K579&lt;&gt;"",IF(COUNTIF($K$19:$K579,$K579)&gt;1,"SI","NO"),IF(COUNTIFS($A$19:$A579,$A579,$C$19:$C579,$C579,$J$19:$J579,$J579,$D$19:$D579,$D579)&gt;1,"SI","NO")))</f>
        <v/>
      </c>
      <c r="N579" s="11">
        <f>IF(COUNTA($A579:$K579)=0,"",IF(AND($L579="SI",$M579="NO"),IFERROR($H579,0),0))</f>
        <v/>
      </c>
      <c r="O579" s="9">
        <f>IF(COUNTA($A579:$K579)=0,"",IF($M579="SI","CUFE o factura duplicada dentro del reporte; no se suma dos veces",IF(IFERROR($H579,0)&lt;=0,"DIAN reporta valor susceptible 0",IF($L579="NO",IFERROR(LOOKUP(2,1/((LISTS!$M$2:$M$13&lt;&gt;"")*ISNUMBER(SEARCH(LISTS!$M$2:$M$13,$I579))),LISTS!$O$2:$O$13),"Medio de pago no elegible o no identificado por DIAN"),"Apta automaticamente por pago electronico y base positiva"))))</f>
        <v/>
      </c>
    </row>
    <row r="580">
      <c r="A580" s="9" t="n"/>
      <c r="B580" s="9" t="n"/>
      <c r="C580" s="12" t="n"/>
      <c r="D580" s="11" t="n"/>
      <c r="E580" s="11" t="n"/>
      <c r="F580" s="11" t="n"/>
      <c r="G580" s="11" t="n"/>
      <c r="H580" s="11" t="n"/>
      <c r="I580" s="9" t="n"/>
      <c r="J580" s="9" t="n"/>
      <c r="K580" s="9" t="n"/>
      <c r="L580" s="9">
        <f>IF(COUNTA($A580:$K580)=0,"",IF(AND(IFERROR($H580,0)&gt;0,LEN(TRIM($K580&amp;""))&gt;0,IFERROR(LOOKUP(2,1/((LISTS!$M$2:$M$13&lt;&gt;"")*ISNUMBER(SEARCH(LISTS!$M$2:$M$13,$I580))),LISTS!$N$2:$N$13),"NO")="SI"),"SI","NO"))</f>
        <v/>
      </c>
      <c r="M580" s="9">
        <f>IF(COUNTA($A580:$K580)=0,"",IF($K580&lt;&gt;"",IF(COUNTIF($K$19:$K580,$K580)&gt;1,"SI","NO"),IF(COUNTIFS($A$19:$A580,$A580,$C$19:$C580,$C580,$J$19:$J580,$J580,$D$19:$D580,$D580)&gt;1,"SI","NO")))</f>
        <v/>
      </c>
      <c r="N580" s="11">
        <f>IF(COUNTA($A580:$K580)=0,"",IF(AND($L580="SI",$M580="NO"),IFERROR($H580,0),0))</f>
        <v/>
      </c>
      <c r="O580" s="9">
        <f>IF(COUNTA($A580:$K580)=0,"",IF($M580="SI","CUFE o factura duplicada dentro del reporte; no se suma dos veces",IF(IFERROR($H580,0)&lt;=0,"DIAN reporta valor susceptible 0",IF($L580="NO",IFERROR(LOOKUP(2,1/((LISTS!$M$2:$M$13&lt;&gt;"")*ISNUMBER(SEARCH(LISTS!$M$2:$M$13,$I580))),LISTS!$O$2:$O$13),"Medio de pago no elegible o no identificado por DIAN"),"Apta automaticamente por pago electronico y base positiva"))))</f>
        <v/>
      </c>
    </row>
    <row r="581">
      <c r="A581" s="9" t="n"/>
      <c r="B581" s="9" t="n"/>
      <c r="C581" s="12" t="n"/>
      <c r="D581" s="11" t="n"/>
      <c r="E581" s="11" t="n"/>
      <c r="F581" s="11" t="n"/>
      <c r="G581" s="11" t="n"/>
      <c r="H581" s="11" t="n"/>
      <c r="I581" s="9" t="n"/>
      <c r="J581" s="9" t="n"/>
      <c r="K581" s="9" t="n"/>
      <c r="L581" s="9">
        <f>IF(COUNTA($A581:$K581)=0,"",IF(AND(IFERROR($H581,0)&gt;0,LEN(TRIM($K581&amp;""))&gt;0,IFERROR(LOOKUP(2,1/((LISTS!$M$2:$M$13&lt;&gt;"")*ISNUMBER(SEARCH(LISTS!$M$2:$M$13,$I581))),LISTS!$N$2:$N$13),"NO")="SI"),"SI","NO"))</f>
        <v/>
      </c>
      <c r="M581" s="9">
        <f>IF(COUNTA($A581:$K581)=0,"",IF($K581&lt;&gt;"",IF(COUNTIF($K$19:$K581,$K581)&gt;1,"SI","NO"),IF(COUNTIFS($A$19:$A581,$A581,$C$19:$C581,$C581,$J$19:$J581,$J581,$D$19:$D581,$D581)&gt;1,"SI","NO")))</f>
        <v/>
      </c>
      <c r="N581" s="11">
        <f>IF(COUNTA($A581:$K581)=0,"",IF(AND($L581="SI",$M581="NO"),IFERROR($H581,0),0))</f>
        <v/>
      </c>
      <c r="O581" s="9">
        <f>IF(COUNTA($A581:$K581)=0,"",IF($M581="SI","CUFE o factura duplicada dentro del reporte; no se suma dos veces",IF(IFERROR($H581,0)&lt;=0,"DIAN reporta valor susceptible 0",IF($L581="NO",IFERROR(LOOKUP(2,1/((LISTS!$M$2:$M$13&lt;&gt;"")*ISNUMBER(SEARCH(LISTS!$M$2:$M$13,$I581))),LISTS!$O$2:$O$13),"Medio de pago no elegible o no identificado por DIAN"),"Apta automaticamente por pago electronico y base positiva"))))</f>
        <v/>
      </c>
    </row>
    <row r="582">
      <c r="A582" s="9" t="n"/>
      <c r="B582" s="9" t="n"/>
      <c r="C582" s="12" t="n"/>
      <c r="D582" s="11" t="n"/>
      <c r="E582" s="11" t="n"/>
      <c r="F582" s="11" t="n"/>
      <c r="G582" s="11" t="n"/>
      <c r="H582" s="11" t="n"/>
      <c r="I582" s="9" t="n"/>
      <c r="J582" s="9" t="n"/>
      <c r="K582" s="9" t="n"/>
      <c r="L582" s="9">
        <f>IF(COUNTA($A582:$K582)=0,"",IF(AND(IFERROR($H582,0)&gt;0,LEN(TRIM($K582&amp;""))&gt;0,IFERROR(LOOKUP(2,1/((LISTS!$M$2:$M$13&lt;&gt;"")*ISNUMBER(SEARCH(LISTS!$M$2:$M$13,$I582))),LISTS!$N$2:$N$13),"NO")="SI"),"SI","NO"))</f>
        <v/>
      </c>
      <c r="M582" s="9">
        <f>IF(COUNTA($A582:$K582)=0,"",IF($K582&lt;&gt;"",IF(COUNTIF($K$19:$K582,$K582)&gt;1,"SI","NO"),IF(COUNTIFS($A$19:$A582,$A582,$C$19:$C582,$C582,$J$19:$J582,$J582,$D$19:$D582,$D582)&gt;1,"SI","NO")))</f>
        <v/>
      </c>
      <c r="N582" s="11">
        <f>IF(COUNTA($A582:$K582)=0,"",IF(AND($L582="SI",$M582="NO"),IFERROR($H582,0),0))</f>
        <v/>
      </c>
      <c r="O582" s="9">
        <f>IF(COUNTA($A582:$K582)=0,"",IF($M582="SI","CUFE o factura duplicada dentro del reporte; no se suma dos veces",IF(IFERROR($H582,0)&lt;=0,"DIAN reporta valor susceptible 0",IF($L582="NO",IFERROR(LOOKUP(2,1/((LISTS!$M$2:$M$13&lt;&gt;"")*ISNUMBER(SEARCH(LISTS!$M$2:$M$13,$I582))),LISTS!$O$2:$O$13),"Medio de pago no elegible o no identificado por DIAN"),"Apta automaticamente por pago electronico y base positiva"))))</f>
        <v/>
      </c>
    </row>
    <row r="583">
      <c r="A583" s="9" t="n"/>
      <c r="B583" s="9" t="n"/>
      <c r="C583" s="12" t="n"/>
      <c r="D583" s="11" t="n"/>
      <c r="E583" s="11" t="n"/>
      <c r="F583" s="11" t="n"/>
      <c r="G583" s="11" t="n"/>
      <c r="H583" s="11" t="n"/>
      <c r="I583" s="9" t="n"/>
      <c r="J583" s="9" t="n"/>
      <c r="K583" s="9" t="n"/>
      <c r="L583" s="9">
        <f>IF(COUNTA($A583:$K583)=0,"",IF(AND(IFERROR($H583,0)&gt;0,LEN(TRIM($K583&amp;""))&gt;0,IFERROR(LOOKUP(2,1/((LISTS!$M$2:$M$13&lt;&gt;"")*ISNUMBER(SEARCH(LISTS!$M$2:$M$13,$I583))),LISTS!$N$2:$N$13),"NO")="SI"),"SI","NO"))</f>
        <v/>
      </c>
      <c r="M583" s="9">
        <f>IF(COUNTA($A583:$K583)=0,"",IF($K583&lt;&gt;"",IF(COUNTIF($K$19:$K583,$K583)&gt;1,"SI","NO"),IF(COUNTIFS($A$19:$A583,$A583,$C$19:$C583,$C583,$J$19:$J583,$J583,$D$19:$D583,$D583)&gt;1,"SI","NO")))</f>
        <v/>
      </c>
      <c r="N583" s="11">
        <f>IF(COUNTA($A583:$K583)=0,"",IF(AND($L583="SI",$M583="NO"),IFERROR($H583,0),0))</f>
        <v/>
      </c>
      <c r="O583" s="9">
        <f>IF(COUNTA($A583:$K583)=0,"",IF($M583="SI","CUFE o factura duplicada dentro del reporte; no se suma dos veces",IF(IFERROR($H583,0)&lt;=0,"DIAN reporta valor susceptible 0",IF($L583="NO",IFERROR(LOOKUP(2,1/((LISTS!$M$2:$M$13&lt;&gt;"")*ISNUMBER(SEARCH(LISTS!$M$2:$M$13,$I583))),LISTS!$O$2:$O$13),"Medio de pago no elegible o no identificado por DIAN"),"Apta automaticamente por pago electronico y base positiva"))))</f>
        <v/>
      </c>
    </row>
    <row r="584">
      <c r="A584" s="9" t="n"/>
      <c r="B584" s="9" t="n"/>
      <c r="C584" s="12" t="n"/>
      <c r="D584" s="11" t="n"/>
      <c r="E584" s="11" t="n"/>
      <c r="F584" s="11" t="n"/>
      <c r="G584" s="11" t="n"/>
      <c r="H584" s="11" t="n"/>
      <c r="I584" s="9" t="n"/>
      <c r="J584" s="9" t="n"/>
      <c r="K584" s="9" t="n"/>
      <c r="L584" s="9">
        <f>IF(COUNTA($A584:$K584)=0,"",IF(AND(IFERROR($H584,0)&gt;0,LEN(TRIM($K584&amp;""))&gt;0,IFERROR(LOOKUP(2,1/((LISTS!$M$2:$M$13&lt;&gt;"")*ISNUMBER(SEARCH(LISTS!$M$2:$M$13,$I584))),LISTS!$N$2:$N$13),"NO")="SI"),"SI","NO"))</f>
        <v/>
      </c>
      <c r="M584" s="9">
        <f>IF(COUNTA($A584:$K584)=0,"",IF($K584&lt;&gt;"",IF(COUNTIF($K$19:$K584,$K584)&gt;1,"SI","NO"),IF(COUNTIFS($A$19:$A584,$A584,$C$19:$C584,$C584,$J$19:$J584,$J584,$D$19:$D584,$D584)&gt;1,"SI","NO")))</f>
        <v/>
      </c>
      <c r="N584" s="11">
        <f>IF(COUNTA($A584:$K584)=0,"",IF(AND($L584="SI",$M584="NO"),IFERROR($H584,0),0))</f>
        <v/>
      </c>
      <c r="O584" s="9">
        <f>IF(COUNTA($A584:$K584)=0,"",IF($M584="SI","CUFE o factura duplicada dentro del reporte; no se suma dos veces",IF(IFERROR($H584,0)&lt;=0,"DIAN reporta valor susceptible 0",IF($L584="NO",IFERROR(LOOKUP(2,1/((LISTS!$M$2:$M$13&lt;&gt;"")*ISNUMBER(SEARCH(LISTS!$M$2:$M$13,$I584))),LISTS!$O$2:$O$13),"Medio de pago no elegible o no identificado por DIAN"),"Apta automaticamente por pago electronico y base positiva"))))</f>
        <v/>
      </c>
    </row>
    <row r="585">
      <c r="A585" s="9" t="n"/>
      <c r="B585" s="9" t="n"/>
      <c r="C585" s="12" t="n"/>
      <c r="D585" s="11" t="n"/>
      <c r="E585" s="11" t="n"/>
      <c r="F585" s="11" t="n"/>
      <c r="G585" s="11" t="n"/>
      <c r="H585" s="11" t="n"/>
      <c r="I585" s="9" t="n"/>
      <c r="J585" s="9" t="n"/>
      <c r="K585" s="9" t="n"/>
      <c r="L585" s="9">
        <f>IF(COUNTA($A585:$K585)=0,"",IF(AND(IFERROR($H585,0)&gt;0,LEN(TRIM($K585&amp;""))&gt;0,IFERROR(LOOKUP(2,1/((LISTS!$M$2:$M$13&lt;&gt;"")*ISNUMBER(SEARCH(LISTS!$M$2:$M$13,$I585))),LISTS!$N$2:$N$13),"NO")="SI"),"SI","NO"))</f>
        <v/>
      </c>
      <c r="M585" s="9">
        <f>IF(COUNTA($A585:$K585)=0,"",IF($K585&lt;&gt;"",IF(COUNTIF($K$19:$K585,$K585)&gt;1,"SI","NO"),IF(COUNTIFS($A$19:$A585,$A585,$C$19:$C585,$C585,$J$19:$J585,$J585,$D$19:$D585,$D585)&gt;1,"SI","NO")))</f>
        <v/>
      </c>
      <c r="N585" s="11">
        <f>IF(COUNTA($A585:$K585)=0,"",IF(AND($L585="SI",$M585="NO"),IFERROR($H585,0),0))</f>
        <v/>
      </c>
      <c r="O585" s="9">
        <f>IF(COUNTA($A585:$K585)=0,"",IF($M585="SI","CUFE o factura duplicada dentro del reporte; no se suma dos veces",IF(IFERROR($H585,0)&lt;=0,"DIAN reporta valor susceptible 0",IF($L585="NO",IFERROR(LOOKUP(2,1/((LISTS!$M$2:$M$13&lt;&gt;"")*ISNUMBER(SEARCH(LISTS!$M$2:$M$13,$I585))),LISTS!$O$2:$O$13),"Medio de pago no elegible o no identificado por DIAN"),"Apta automaticamente por pago electronico y base positiva"))))</f>
        <v/>
      </c>
    </row>
    <row r="586">
      <c r="A586" s="9" t="n"/>
      <c r="B586" s="9" t="n"/>
      <c r="C586" s="12" t="n"/>
      <c r="D586" s="11" t="n"/>
      <c r="E586" s="11" t="n"/>
      <c r="F586" s="11" t="n"/>
      <c r="G586" s="11" t="n"/>
      <c r="H586" s="11" t="n"/>
      <c r="I586" s="9" t="n"/>
      <c r="J586" s="9" t="n"/>
      <c r="K586" s="9" t="n"/>
      <c r="L586" s="9">
        <f>IF(COUNTA($A586:$K586)=0,"",IF(AND(IFERROR($H586,0)&gt;0,LEN(TRIM($K586&amp;""))&gt;0,IFERROR(LOOKUP(2,1/((LISTS!$M$2:$M$13&lt;&gt;"")*ISNUMBER(SEARCH(LISTS!$M$2:$M$13,$I586))),LISTS!$N$2:$N$13),"NO")="SI"),"SI","NO"))</f>
        <v/>
      </c>
      <c r="M586" s="9">
        <f>IF(COUNTA($A586:$K586)=0,"",IF($K586&lt;&gt;"",IF(COUNTIF($K$19:$K586,$K586)&gt;1,"SI","NO"),IF(COUNTIFS($A$19:$A586,$A586,$C$19:$C586,$C586,$J$19:$J586,$J586,$D$19:$D586,$D586)&gt;1,"SI","NO")))</f>
        <v/>
      </c>
      <c r="N586" s="11">
        <f>IF(COUNTA($A586:$K586)=0,"",IF(AND($L586="SI",$M586="NO"),IFERROR($H586,0),0))</f>
        <v/>
      </c>
      <c r="O586" s="9">
        <f>IF(COUNTA($A586:$K586)=0,"",IF($M586="SI","CUFE o factura duplicada dentro del reporte; no se suma dos veces",IF(IFERROR($H586,0)&lt;=0,"DIAN reporta valor susceptible 0",IF($L586="NO",IFERROR(LOOKUP(2,1/((LISTS!$M$2:$M$13&lt;&gt;"")*ISNUMBER(SEARCH(LISTS!$M$2:$M$13,$I586))),LISTS!$O$2:$O$13),"Medio de pago no elegible o no identificado por DIAN"),"Apta automaticamente por pago electronico y base positiva"))))</f>
        <v/>
      </c>
    </row>
    <row r="587">
      <c r="A587" s="9" t="n"/>
      <c r="B587" s="9" t="n"/>
      <c r="C587" s="12" t="n"/>
      <c r="D587" s="11" t="n"/>
      <c r="E587" s="11" t="n"/>
      <c r="F587" s="11" t="n"/>
      <c r="G587" s="11" t="n"/>
      <c r="H587" s="11" t="n"/>
      <c r="I587" s="9" t="n"/>
      <c r="J587" s="9" t="n"/>
      <c r="K587" s="9" t="n"/>
      <c r="L587" s="9">
        <f>IF(COUNTA($A587:$K587)=0,"",IF(AND(IFERROR($H587,0)&gt;0,LEN(TRIM($K587&amp;""))&gt;0,IFERROR(LOOKUP(2,1/((LISTS!$M$2:$M$13&lt;&gt;"")*ISNUMBER(SEARCH(LISTS!$M$2:$M$13,$I587))),LISTS!$N$2:$N$13),"NO")="SI"),"SI","NO"))</f>
        <v/>
      </c>
      <c r="M587" s="9">
        <f>IF(COUNTA($A587:$K587)=0,"",IF($K587&lt;&gt;"",IF(COUNTIF($K$19:$K587,$K587)&gt;1,"SI","NO"),IF(COUNTIFS($A$19:$A587,$A587,$C$19:$C587,$C587,$J$19:$J587,$J587,$D$19:$D587,$D587)&gt;1,"SI","NO")))</f>
        <v/>
      </c>
      <c r="N587" s="11">
        <f>IF(COUNTA($A587:$K587)=0,"",IF(AND($L587="SI",$M587="NO"),IFERROR($H587,0),0))</f>
        <v/>
      </c>
      <c r="O587" s="9">
        <f>IF(COUNTA($A587:$K587)=0,"",IF($M587="SI","CUFE o factura duplicada dentro del reporte; no se suma dos veces",IF(IFERROR($H587,0)&lt;=0,"DIAN reporta valor susceptible 0",IF($L587="NO",IFERROR(LOOKUP(2,1/((LISTS!$M$2:$M$13&lt;&gt;"")*ISNUMBER(SEARCH(LISTS!$M$2:$M$13,$I587))),LISTS!$O$2:$O$13),"Medio de pago no elegible o no identificado por DIAN"),"Apta automaticamente por pago electronico y base positiva"))))</f>
        <v/>
      </c>
    </row>
    <row r="588">
      <c r="A588" s="9" t="n"/>
      <c r="B588" s="9" t="n"/>
      <c r="C588" s="12" t="n"/>
      <c r="D588" s="11" t="n"/>
      <c r="E588" s="11" t="n"/>
      <c r="F588" s="11" t="n"/>
      <c r="G588" s="11" t="n"/>
      <c r="H588" s="11" t="n"/>
      <c r="I588" s="9" t="n"/>
      <c r="J588" s="9" t="n"/>
      <c r="K588" s="9" t="n"/>
      <c r="L588" s="9">
        <f>IF(COUNTA($A588:$K588)=0,"",IF(AND(IFERROR($H588,0)&gt;0,LEN(TRIM($K588&amp;""))&gt;0,IFERROR(LOOKUP(2,1/((LISTS!$M$2:$M$13&lt;&gt;"")*ISNUMBER(SEARCH(LISTS!$M$2:$M$13,$I588))),LISTS!$N$2:$N$13),"NO")="SI"),"SI","NO"))</f>
        <v/>
      </c>
      <c r="M588" s="9">
        <f>IF(COUNTA($A588:$K588)=0,"",IF($K588&lt;&gt;"",IF(COUNTIF($K$19:$K588,$K588)&gt;1,"SI","NO"),IF(COUNTIFS($A$19:$A588,$A588,$C$19:$C588,$C588,$J$19:$J588,$J588,$D$19:$D588,$D588)&gt;1,"SI","NO")))</f>
        <v/>
      </c>
      <c r="N588" s="11">
        <f>IF(COUNTA($A588:$K588)=0,"",IF(AND($L588="SI",$M588="NO"),IFERROR($H588,0),0))</f>
        <v/>
      </c>
      <c r="O588" s="9">
        <f>IF(COUNTA($A588:$K588)=0,"",IF($M588="SI","CUFE o factura duplicada dentro del reporte; no se suma dos veces",IF(IFERROR($H588,0)&lt;=0,"DIAN reporta valor susceptible 0",IF($L588="NO",IFERROR(LOOKUP(2,1/((LISTS!$M$2:$M$13&lt;&gt;"")*ISNUMBER(SEARCH(LISTS!$M$2:$M$13,$I588))),LISTS!$O$2:$O$13),"Medio de pago no elegible o no identificado por DIAN"),"Apta automaticamente por pago electronico y base positiva"))))</f>
        <v/>
      </c>
    </row>
    <row r="589">
      <c r="A589" s="9" t="n"/>
      <c r="B589" s="9" t="n"/>
      <c r="C589" s="12" t="n"/>
      <c r="D589" s="11" t="n"/>
      <c r="E589" s="11" t="n"/>
      <c r="F589" s="11" t="n"/>
      <c r="G589" s="11" t="n"/>
      <c r="H589" s="11" t="n"/>
      <c r="I589" s="9" t="n"/>
      <c r="J589" s="9" t="n"/>
      <c r="K589" s="9" t="n"/>
      <c r="L589" s="9">
        <f>IF(COUNTA($A589:$K589)=0,"",IF(AND(IFERROR($H589,0)&gt;0,LEN(TRIM($K589&amp;""))&gt;0,IFERROR(LOOKUP(2,1/((LISTS!$M$2:$M$13&lt;&gt;"")*ISNUMBER(SEARCH(LISTS!$M$2:$M$13,$I589))),LISTS!$N$2:$N$13),"NO")="SI"),"SI","NO"))</f>
        <v/>
      </c>
      <c r="M589" s="9">
        <f>IF(COUNTA($A589:$K589)=0,"",IF($K589&lt;&gt;"",IF(COUNTIF($K$19:$K589,$K589)&gt;1,"SI","NO"),IF(COUNTIFS($A$19:$A589,$A589,$C$19:$C589,$C589,$J$19:$J589,$J589,$D$19:$D589,$D589)&gt;1,"SI","NO")))</f>
        <v/>
      </c>
      <c r="N589" s="11">
        <f>IF(COUNTA($A589:$K589)=0,"",IF(AND($L589="SI",$M589="NO"),IFERROR($H589,0),0))</f>
        <v/>
      </c>
      <c r="O589" s="9">
        <f>IF(COUNTA($A589:$K589)=0,"",IF($M589="SI","CUFE o factura duplicada dentro del reporte; no se suma dos veces",IF(IFERROR($H589,0)&lt;=0,"DIAN reporta valor susceptible 0",IF($L589="NO",IFERROR(LOOKUP(2,1/((LISTS!$M$2:$M$13&lt;&gt;"")*ISNUMBER(SEARCH(LISTS!$M$2:$M$13,$I589))),LISTS!$O$2:$O$13),"Medio de pago no elegible o no identificado por DIAN"),"Apta automaticamente por pago electronico y base positiva"))))</f>
        <v/>
      </c>
    </row>
    <row r="590">
      <c r="A590" s="9" t="n"/>
      <c r="B590" s="9" t="n"/>
      <c r="C590" s="12" t="n"/>
      <c r="D590" s="11" t="n"/>
      <c r="E590" s="11" t="n"/>
      <c r="F590" s="11" t="n"/>
      <c r="G590" s="11" t="n"/>
      <c r="H590" s="11" t="n"/>
      <c r="I590" s="9" t="n"/>
      <c r="J590" s="9" t="n"/>
      <c r="K590" s="9" t="n"/>
      <c r="L590" s="9">
        <f>IF(COUNTA($A590:$K590)=0,"",IF(AND(IFERROR($H590,0)&gt;0,LEN(TRIM($K590&amp;""))&gt;0,IFERROR(LOOKUP(2,1/((LISTS!$M$2:$M$13&lt;&gt;"")*ISNUMBER(SEARCH(LISTS!$M$2:$M$13,$I590))),LISTS!$N$2:$N$13),"NO")="SI"),"SI","NO"))</f>
        <v/>
      </c>
      <c r="M590" s="9">
        <f>IF(COUNTA($A590:$K590)=0,"",IF($K590&lt;&gt;"",IF(COUNTIF($K$19:$K590,$K590)&gt;1,"SI","NO"),IF(COUNTIFS($A$19:$A590,$A590,$C$19:$C590,$C590,$J$19:$J590,$J590,$D$19:$D590,$D590)&gt;1,"SI","NO")))</f>
        <v/>
      </c>
      <c r="N590" s="11">
        <f>IF(COUNTA($A590:$K590)=0,"",IF(AND($L590="SI",$M590="NO"),IFERROR($H590,0),0))</f>
        <v/>
      </c>
      <c r="O590" s="9">
        <f>IF(COUNTA($A590:$K590)=0,"",IF($M590="SI","CUFE o factura duplicada dentro del reporte; no se suma dos veces",IF(IFERROR($H590,0)&lt;=0,"DIAN reporta valor susceptible 0",IF($L590="NO",IFERROR(LOOKUP(2,1/((LISTS!$M$2:$M$13&lt;&gt;"")*ISNUMBER(SEARCH(LISTS!$M$2:$M$13,$I590))),LISTS!$O$2:$O$13),"Medio de pago no elegible o no identificado por DIAN"),"Apta automaticamente por pago electronico y base positiva"))))</f>
        <v/>
      </c>
    </row>
    <row r="591">
      <c r="A591" s="9" t="n"/>
      <c r="B591" s="9" t="n"/>
      <c r="C591" s="12" t="n"/>
      <c r="D591" s="11" t="n"/>
      <c r="E591" s="11" t="n"/>
      <c r="F591" s="11" t="n"/>
      <c r="G591" s="11" t="n"/>
      <c r="H591" s="11" t="n"/>
      <c r="I591" s="9" t="n"/>
      <c r="J591" s="9" t="n"/>
      <c r="K591" s="9" t="n"/>
      <c r="L591" s="9">
        <f>IF(COUNTA($A591:$K591)=0,"",IF(AND(IFERROR($H591,0)&gt;0,LEN(TRIM($K591&amp;""))&gt;0,IFERROR(LOOKUP(2,1/((LISTS!$M$2:$M$13&lt;&gt;"")*ISNUMBER(SEARCH(LISTS!$M$2:$M$13,$I591))),LISTS!$N$2:$N$13),"NO")="SI"),"SI","NO"))</f>
        <v/>
      </c>
      <c r="M591" s="9">
        <f>IF(COUNTA($A591:$K591)=0,"",IF($K591&lt;&gt;"",IF(COUNTIF($K$19:$K591,$K591)&gt;1,"SI","NO"),IF(COUNTIFS($A$19:$A591,$A591,$C$19:$C591,$C591,$J$19:$J591,$J591,$D$19:$D591,$D591)&gt;1,"SI","NO")))</f>
        <v/>
      </c>
      <c r="N591" s="11">
        <f>IF(COUNTA($A591:$K591)=0,"",IF(AND($L591="SI",$M591="NO"),IFERROR($H591,0),0))</f>
        <v/>
      </c>
      <c r="O591" s="9">
        <f>IF(COUNTA($A591:$K591)=0,"",IF($M591="SI","CUFE o factura duplicada dentro del reporte; no se suma dos veces",IF(IFERROR($H591,0)&lt;=0,"DIAN reporta valor susceptible 0",IF($L591="NO",IFERROR(LOOKUP(2,1/((LISTS!$M$2:$M$13&lt;&gt;"")*ISNUMBER(SEARCH(LISTS!$M$2:$M$13,$I591))),LISTS!$O$2:$O$13),"Medio de pago no elegible o no identificado por DIAN"),"Apta automaticamente por pago electronico y base positiva"))))</f>
        <v/>
      </c>
    </row>
    <row r="592">
      <c r="A592" s="9" t="n"/>
      <c r="B592" s="9" t="n"/>
      <c r="C592" s="12" t="n"/>
      <c r="D592" s="11" t="n"/>
      <c r="E592" s="11" t="n"/>
      <c r="F592" s="11" t="n"/>
      <c r="G592" s="11" t="n"/>
      <c r="H592" s="11" t="n"/>
      <c r="I592" s="9" t="n"/>
      <c r="J592" s="9" t="n"/>
      <c r="K592" s="9" t="n"/>
      <c r="L592" s="9">
        <f>IF(COUNTA($A592:$K592)=0,"",IF(AND(IFERROR($H592,0)&gt;0,LEN(TRIM($K592&amp;""))&gt;0,IFERROR(LOOKUP(2,1/((LISTS!$M$2:$M$13&lt;&gt;"")*ISNUMBER(SEARCH(LISTS!$M$2:$M$13,$I592))),LISTS!$N$2:$N$13),"NO")="SI"),"SI","NO"))</f>
        <v/>
      </c>
      <c r="M592" s="9">
        <f>IF(COUNTA($A592:$K592)=0,"",IF($K592&lt;&gt;"",IF(COUNTIF($K$19:$K592,$K592)&gt;1,"SI","NO"),IF(COUNTIFS($A$19:$A592,$A592,$C$19:$C592,$C592,$J$19:$J592,$J592,$D$19:$D592,$D592)&gt;1,"SI","NO")))</f>
        <v/>
      </c>
      <c r="N592" s="11">
        <f>IF(COUNTA($A592:$K592)=0,"",IF(AND($L592="SI",$M592="NO"),IFERROR($H592,0),0))</f>
        <v/>
      </c>
      <c r="O592" s="9">
        <f>IF(COUNTA($A592:$K592)=0,"",IF($M592="SI","CUFE o factura duplicada dentro del reporte; no se suma dos veces",IF(IFERROR($H592,0)&lt;=0,"DIAN reporta valor susceptible 0",IF($L592="NO",IFERROR(LOOKUP(2,1/((LISTS!$M$2:$M$13&lt;&gt;"")*ISNUMBER(SEARCH(LISTS!$M$2:$M$13,$I592))),LISTS!$O$2:$O$13),"Medio de pago no elegible o no identificado por DIAN"),"Apta automaticamente por pago electronico y base positiva"))))</f>
        <v/>
      </c>
    </row>
    <row r="593">
      <c r="A593" s="9" t="n"/>
      <c r="B593" s="9" t="n"/>
      <c r="C593" s="12" t="n"/>
      <c r="D593" s="11" t="n"/>
      <c r="E593" s="11" t="n"/>
      <c r="F593" s="11" t="n"/>
      <c r="G593" s="11" t="n"/>
      <c r="H593" s="11" t="n"/>
      <c r="I593" s="9" t="n"/>
      <c r="J593" s="9" t="n"/>
      <c r="K593" s="9" t="n"/>
      <c r="L593" s="9">
        <f>IF(COUNTA($A593:$K593)=0,"",IF(AND(IFERROR($H593,0)&gt;0,LEN(TRIM($K593&amp;""))&gt;0,IFERROR(LOOKUP(2,1/((LISTS!$M$2:$M$13&lt;&gt;"")*ISNUMBER(SEARCH(LISTS!$M$2:$M$13,$I593))),LISTS!$N$2:$N$13),"NO")="SI"),"SI","NO"))</f>
        <v/>
      </c>
      <c r="M593" s="9">
        <f>IF(COUNTA($A593:$K593)=0,"",IF($K593&lt;&gt;"",IF(COUNTIF($K$19:$K593,$K593)&gt;1,"SI","NO"),IF(COUNTIFS($A$19:$A593,$A593,$C$19:$C593,$C593,$J$19:$J593,$J593,$D$19:$D593,$D593)&gt;1,"SI","NO")))</f>
        <v/>
      </c>
      <c r="N593" s="11">
        <f>IF(COUNTA($A593:$K593)=0,"",IF(AND($L593="SI",$M593="NO"),IFERROR($H593,0),0))</f>
        <v/>
      </c>
      <c r="O593" s="9">
        <f>IF(COUNTA($A593:$K593)=0,"",IF($M593="SI","CUFE o factura duplicada dentro del reporte; no se suma dos veces",IF(IFERROR($H593,0)&lt;=0,"DIAN reporta valor susceptible 0",IF($L593="NO",IFERROR(LOOKUP(2,1/((LISTS!$M$2:$M$13&lt;&gt;"")*ISNUMBER(SEARCH(LISTS!$M$2:$M$13,$I593))),LISTS!$O$2:$O$13),"Medio de pago no elegible o no identificado por DIAN"),"Apta automaticamente por pago electronico y base positiva"))))</f>
        <v/>
      </c>
    </row>
    <row r="594">
      <c r="A594" s="9" t="n"/>
      <c r="B594" s="9" t="n"/>
      <c r="C594" s="12" t="n"/>
      <c r="D594" s="11" t="n"/>
      <c r="E594" s="11" t="n"/>
      <c r="F594" s="11" t="n"/>
      <c r="G594" s="11" t="n"/>
      <c r="H594" s="11" t="n"/>
      <c r="I594" s="9" t="n"/>
      <c r="J594" s="9" t="n"/>
      <c r="K594" s="9" t="n"/>
      <c r="L594" s="9">
        <f>IF(COUNTA($A594:$K594)=0,"",IF(AND(IFERROR($H594,0)&gt;0,LEN(TRIM($K594&amp;""))&gt;0,IFERROR(LOOKUP(2,1/((LISTS!$M$2:$M$13&lt;&gt;"")*ISNUMBER(SEARCH(LISTS!$M$2:$M$13,$I594))),LISTS!$N$2:$N$13),"NO")="SI"),"SI","NO"))</f>
        <v/>
      </c>
      <c r="M594" s="9">
        <f>IF(COUNTA($A594:$K594)=0,"",IF($K594&lt;&gt;"",IF(COUNTIF($K$19:$K594,$K594)&gt;1,"SI","NO"),IF(COUNTIFS($A$19:$A594,$A594,$C$19:$C594,$C594,$J$19:$J594,$J594,$D$19:$D594,$D594)&gt;1,"SI","NO")))</f>
        <v/>
      </c>
      <c r="N594" s="11">
        <f>IF(COUNTA($A594:$K594)=0,"",IF(AND($L594="SI",$M594="NO"),IFERROR($H594,0),0))</f>
        <v/>
      </c>
      <c r="O594" s="9">
        <f>IF(COUNTA($A594:$K594)=0,"",IF($M594="SI","CUFE o factura duplicada dentro del reporte; no se suma dos veces",IF(IFERROR($H594,0)&lt;=0,"DIAN reporta valor susceptible 0",IF($L594="NO",IFERROR(LOOKUP(2,1/((LISTS!$M$2:$M$13&lt;&gt;"")*ISNUMBER(SEARCH(LISTS!$M$2:$M$13,$I594))),LISTS!$O$2:$O$13),"Medio de pago no elegible o no identificado por DIAN"),"Apta automaticamente por pago electronico y base positiva"))))</f>
        <v/>
      </c>
    </row>
    <row r="595">
      <c r="A595" s="9" t="n"/>
      <c r="B595" s="9" t="n"/>
      <c r="C595" s="12" t="n"/>
      <c r="D595" s="11" t="n"/>
      <c r="E595" s="11" t="n"/>
      <c r="F595" s="11" t="n"/>
      <c r="G595" s="11" t="n"/>
      <c r="H595" s="11" t="n"/>
      <c r="I595" s="9" t="n"/>
      <c r="J595" s="9" t="n"/>
      <c r="K595" s="9" t="n"/>
      <c r="L595" s="9">
        <f>IF(COUNTA($A595:$K595)=0,"",IF(AND(IFERROR($H595,0)&gt;0,LEN(TRIM($K595&amp;""))&gt;0,IFERROR(LOOKUP(2,1/((LISTS!$M$2:$M$13&lt;&gt;"")*ISNUMBER(SEARCH(LISTS!$M$2:$M$13,$I595))),LISTS!$N$2:$N$13),"NO")="SI"),"SI","NO"))</f>
        <v/>
      </c>
      <c r="M595" s="9">
        <f>IF(COUNTA($A595:$K595)=0,"",IF($K595&lt;&gt;"",IF(COUNTIF($K$19:$K595,$K595)&gt;1,"SI","NO"),IF(COUNTIFS($A$19:$A595,$A595,$C$19:$C595,$C595,$J$19:$J595,$J595,$D$19:$D595,$D595)&gt;1,"SI","NO")))</f>
        <v/>
      </c>
      <c r="N595" s="11">
        <f>IF(COUNTA($A595:$K595)=0,"",IF(AND($L595="SI",$M595="NO"),IFERROR($H595,0),0))</f>
        <v/>
      </c>
      <c r="O595" s="9">
        <f>IF(COUNTA($A595:$K595)=0,"",IF($M595="SI","CUFE o factura duplicada dentro del reporte; no se suma dos veces",IF(IFERROR($H595,0)&lt;=0,"DIAN reporta valor susceptible 0",IF($L595="NO",IFERROR(LOOKUP(2,1/((LISTS!$M$2:$M$13&lt;&gt;"")*ISNUMBER(SEARCH(LISTS!$M$2:$M$13,$I595))),LISTS!$O$2:$O$13),"Medio de pago no elegible o no identificado por DIAN"),"Apta automaticamente por pago electronico y base positiva"))))</f>
        <v/>
      </c>
    </row>
    <row r="596">
      <c r="A596" s="9" t="n"/>
      <c r="B596" s="9" t="n"/>
      <c r="C596" s="12" t="n"/>
      <c r="D596" s="11" t="n"/>
      <c r="E596" s="11" t="n"/>
      <c r="F596" s="11" t="n"/>
      <c r="G596" s="11" t="n"/>
      <c r="H596" s="11" t="n"/>
      <c r="I596" s="9" t="n"/>
      <c r="J596" s="9" t="n"/>
      <c r="K596" s="9" t="n"/>
      <c r="L596" s="9">
        <f>IF(COUNTA($A596:$K596)=0,"",IF(AND(IFERROR($H596,0)&gt;0,LEN(TRIM($K596&amp;""))&gt;0,IFERROR(LOOKUP(2,1/((LISTS!$M$2:$M$13&lt;&gt;"")*ISNUMBER(SEARCH(LISTS!$M$2:$M$13,$I596))),LISTS!$N$2:$N$13),"NO")="SI"),"SI","NO"))</f>
        <v/>
      </c>
      <c r="M596" s="9">
        <f>IF(COUNTA($A596:$K596)=0,"",IF($K596&lt;&gt;"",IF(COUNTIF($K$19:$K596,$K596)&gt;1,"SI","NO"),IF(COUNTIFS($A$19:$A596,$A596,$C$19:$C596,$C596,$J$19:$J596,$J596,$D$19:$D596,$D596)&gt;1,"SI","NO")))</f>
        <v/>
      </c>
      <c r="N596" s="11">
        <f>IF(COUNTA($A596:$K596)=0,"",IF(AND($L596="SI",$M596="NO"),IFERROR($H596,0),0))</f>
        <v/>
      </c>
      <c r="O596" s="9">
        <f>IF(COUNTA($A596:$K596)=0,"",IF($M596="SI","CUFE o factura duplicada dentro del reporte; no se suma dos veces",IF(IFERROR($H596,0)&lt;=0,"DIAN reporta valor susceptible 0",IF($L596="NO",IFERROR(LOOKUP(2,1/((LISTS!$M$2:$M$13&lt;&gt;"")*ISNUMBER(SEARCH(LISTS!$M$2:$M$13,$I596))),LISTS!$O$2:$O$13),"Medio de pago no elegible o no identificado por DIAN"),"Apta automaticamente por pago electronico y base positiva"))))</f>
        <v/>
      </c>
    </row>
    <row r="597">
      <c r="A597" s="9" t="n"/>
      <c r="B597" s="9" t="n"/>
      <c r="C597" s="12" t="n"/>
      <c r="D597" s="11" t="n"/>
      <c r="E597" s="11" t="n"/>
      <c r="F597" s="11" t="n"/>
      <c r="G597" s="11" t="n"/>
      <c r="H597" s="11" t="n"/>
      <c r="I597" s="9" t="n"/>
      <c r="J597" s="9" t="n"/>
      <c r="K597" s="9" t="n"/>
      <c r="L597" s="9">
        <f>IF(COUNTA($A597:$K597)=0,"",IF(AND(IFERROR($H597,0)&gt;0,LEN(TRIM($K597&amp;""))&gt;0,IFERROR(LOOKUP(2,1/((LISTS!$M$2:$M$13&lt;&gt;"")*ISNUMBER(SEARCH(LISTS!$M$2:$M$13,$I597))),LISTS!$N$2:$N$13),"NO")="SI"),"SI","NO"))</f>
        <v/>
      </c>
      <c r="M597" s="9">
        <f>IF(COUNTA($A597:$K597)=0,"",IF($K597&lt;&gt;"",IF(COUNTIF($K$19:$K597,$K597)&gt;1,"SI","NO"),IF(COUNTIFS($A$19:$A597,$A597,$C$19:$C597,$C597,$J$19:$J597,$J597,$D$19:$D597,$D597)&gt;1,"SI","NO")))</f>
        <v/>
      </c>
      <c r="N597" s="11">
        <f>IF(COUNTA($A597:$K597)=0,"",IF(AND($L597="SI",$M597="NO"),IFERROR($H597,0),0))</f>
        <v/>
      </c>
      <c r="O597" s="9">
        <f>IF(COUNTA($A597:$K597)=0,"",IF($M597="SI","CUFE o factura duplicada dentro del reporte; no se suma dos veces",IF(IFERROR($H597,0)&lt;=0,"DIAN reporta valor susceptible 0",IF($L597="NO",IFERROR(LOOKUP(2,1/((LISTS!$M$2:$M$13&lt;&gt;"")*ISNUMBER(SEARCH(LISTS!$M$2:$M$13,$I597))),LISTS!$O$2:$O$13),"Medio de pago no elegible o no identificado por DIAN"),"Apta automaticamente por pago electronico y base positiva"))))</f>
        <v/>
      </c>
    </row>
    <row r="598">
      <c r="A598" s="9" t="n"/>
      <c r="B598" s="9" t="n"/>
      <c r="C598" s="12" t="n"/>
      <c r="D598" s="11" t="n"/>
      <c r="E598" s="11" t="n"/>
      <c r="F598" s="11" t="n"/>
      <c r="G598" s="11" t="n"/>
      <c r="H598" s="11" t="n"/>
      <c r="I598" s="9" t="n"/>
      <c r="J598" s="9" t="n"/>
      <c r="K598" s="9" t="n"/>
      <c r="L598" s="9">
        <f>IF(COUNTA($A598:$K598)=0,"",IF(AND(IFERROR($H598,0)&gt;0,LEN(TRIM($K598&amp;""))&gt;0,IFERROR(LOOKUP(2,1/((LISTS!$M$2:$M$13&lt;&gt;"")*ISNUMBER(SEARCH(LISTS!$M$2:$M$13,$I598))),LISTS!$N$2:$N$13),"NO")="SI"),"SI","NO"))</f>
        <v/>
      </c>
      <c r="M598" s="9">
        <f>IF(COUNTA($A598:$K598)=0,"",IF($K598&lt;&gt;"",IF(COUNTIF($K$19:$K598,$K598)&gt;1,"SI","NO"),IF(COUNTIFS($A$19:$A598,$A598,$C$19:$C598,$C598,$J$19:$J598,$J598,$D$19:$D598,$D598)&gt;1,"SI","NO")))</f>
        <v/>
      </c>
      <c r="N598" s="11">
        <f>IF(COUNTA($A598:$K598)=0,"",IF(AND($L598="SI",$M598="NO"),IFERROR($H598,0),0))</f>
        <v/>
      </c>
      <c r="O598" s="9">
        <f>IF(COUNTA($A598:$K598)=0,"",IF($M598="SI","CUFE o factura duplicada dentro del reporte; no se suma dos veces",IF(IFERROR($H598,0)&lt;=0,"DIAN reporta valor susceptible 0",IF($L598="NO",IFERROR(LOOKUP(2,1/((LISTS!$M$2:$M$13&lt;&gt;"")*ISNUMBER(SEARCH(LISTS!$M$2:$M$13,$I598))),LISTS!$O$2:$O$13),"Medio de pago no elegible o no identificado por DIAN"),"Apta automaticamente por pago electronico y base positiva"))))</f>
        <v/>
      </c>
    </row>
    <row r="599">
      <c r="A599" s="9" t="n"/>
      <c r="B599" s="9" t="n"/>
      <c r="C599" s="12" t="n"/>
      <c r="D599" s="11" t="n"/>
      <c r="E599" s="11" t="n"/>
      <c r="F599" s="11" t="n"/>
      <c r="G599" s="11" t="n"/>
      <c r="H599" s="11" t="n"/>
      <c r="I599" s="9" t="n"/>
      <c r="J599" s="9" t="n"/>
      <c r="K599" s="9" t="n"/>
      <c r="L599" s="9">
        <f>IF(COUNTA($A599:$K599)=0,"",IF(AND(IFERROR($H599,0)&gt;0,LEN(TRIM($K599&amp;""))&gt;0,IFERROR(LOOKUP(2,1/((LISTS!$M$2:$M$13&lt;&gt;"")*ISNUMBER(SEARCH(LISTS!$M$2:$M$13,$I599))),LISTS!$N$2:$N$13),"NO")="SI"),"SI","NO"))</f>
        <v/>
      </c>
      <c r="M599" s="9">
        <f>IF(COUNTA($A599:$K599)=0,"",IF($K599&lt;&gt;"",IF(COUNTIF($K$19:$K599,$K599)&gt;1,"SI","NO"),IF(COUNTIFS($A$19:$A599,$A599,$C$19:$C599,$C599,$J$19:$J599,$J599,$D$19:$D599,$D599)&gt;1,"SI","NO")))</f>
        <v/>
      </c>
      <c r="N599" s="11">
        <f>IF(COUNTA($A599:$K599)=0,"",IF(AND($L599="SI",$M599="NO"),IFERROR($H599,0),0))</f>
        <v/>
      </c>
      <c r="O599" s="9">
        <f>IF(COUNTA($A599:$K599)=0,"",IF($M599="SI","CUFE o factura duplicada dentro del reporte; no se suma dos veces",IF(IFERROR($H599,0)&lt;=0,"DIAN reporta valor susceptible 0",IF($L599="NO",IFERROR(LOOKUP(2,1/((LISTS!$M$2:$M$13&lt;&gt;"")*ISNUMBER(SEARCH(LISTS!$M$2:$M$13,$I599))),LISTS!$O$2:$O$13),"Medio de pago no elegible o no identificado por DIAN"),"Apta automaticamente por pago electronico y base positiva"))))</f>
        <v/>
      </c>
    </row>
    <row r="600">
      <c r="A600" s="9" t="n"/>
      <c r="B600" s="9" t="n"/>
      <c r="C600" s="12" t="n"/>
      <c r="D600" s="11" t="n"/>
      <c r="E600" s="11" t="n"/>
      <c r="F600" s="11" t="n"/>
      <c r="G600" s="11" t="n"/>
      <c r="H600" s="11" t="n"/>
      <c r="I600" s="9" t="n"/>
      <c r="J600" s="9" t="n"/>
      <c r="K600" s="9" t="n"/>
      <c r="L600" s="9">
        <f>IF(COUNTA($A600:$K600)=0,"",IF(AND(IFERROR($H600,0)&gt;0,LEN(TRIM($K600&amp;""))&gt;0,IFERROR(LOOKUP(2,1/((LISTS!$M$2:$M$13&lt;&gt;"")*ISNUMBER(SEARCH(LISTS!$M$2:$M$13,$I600))),LISTS!$N$2:$N$13),"NO")="SI"),"SI","NO"))</f>
        <v/>
      </c>
      <c r="M600" s="9">
        <f>IF(COUNTA($A600:$K600)=0,"",IF($K600&lt;&gt;"",IF(COUNTIF($K$19:$K600,$K600)&gt;1,"SI","NO"),IF(COUNTIFS($A$19:$A600,$A600,$C$19:$C600,$C600,$J$19:$J600,$J600,$D$19:$D600,$D600)&gt;1,"SI","NO")))</f>
        <v/>
      </c>
      <c r="N600" s="11">
        <f>IF(COUNTA($A600:$K600)=0,"",IF(AND($L600="SI",$M600="NO"),IFERROR($H600,0),0))</f>
        <v/>
      </c>
      <c r="O600" s="9">
        <f>IF(COUNTA($A600:$K600)=0,"",IF($M600="SI","CUFE o factura duplicada dentro del reporte; no se suma dos veces",IF(IFERROR($H600,0)&lt;=0,"DIAN reporta valor susceptible 0",IF($L600="NO",IFERROR(LOOKUP(2,1/((LISTS!$M$2:$M$13&lt;&gt;"")*ISNUMBER(SEARCH(LISTS!$M$2:$M$13,$I600))),LISTS!$O$2:$O$13),"Medio de pago no elegible o no identificado por DIAN"),"Apta automaticamente por pago electronico y base positiva"))))</f>
        <v/>
      </c>
    </row>
    <row r="601">
      <c r="A601" s="9" t="n"/>
      <c r="B601" s="9" t="n"/>
      <c r="C601" s="12" t="n"/>
      <c r="D601" s="11" t="n"/>
      <c r="E601" s="11" t="n"/>
      <c r="F601" s="11" t="n"/>
      <c r="G601" s="11" t="n"/>
      <c r="H601" s="11" t="n"/>
      <c r="I601" s="9" t="n"/>
      <c r="J601" s="9" t="n"/>
      <c r="K601" s="9" t="n"/>
      <c r="L601" s="9">
        <f>IF(COUNTA($A601:$K601)=0,"",IF(AND(IFERROR($H601,0)&gt;0,LEN(TRIM($K601&amp;""))&gt;0,IFERROR(LOOKUP(2,1/((LISTS!$M$2:$M$13&lt;&gt;"")*ISNUMBER(SEARCH(LISTS!$M$2:$M$13,$I601))),LISTS!$N$2:$N$13),"NO")="SI"),"SI","NO"))</f>
        <v/>
      </c>
      <c r="M601" s="9">
        <f>IF(COUNTA($A601:$K601)=0,"",IF($K601&lt;&gt;"",IF(COUNTIF($K$19:$K601,$K601)&gt;1,"SI","NO"),IF(COUNTIFS($A$19:$A601,$A601,$C$19:$C601,$C601,$J$19:$J601,$J601,$D$19:$D601,$D601)&gt;1,"SI","NO")))</f>
        <v/>
      </c>
      <c r="N601" s="11">
        <f>IF(COUNTA($A601:$K601)=0,"",IF(AND($L601="SI",$M601="NO"),IFERROR($H601,0),0))</f>
        <v/>
      </c>
      <c r="O601" s="9">
        <f>IF(COUNTA($A601:$K601)=0,"",IF($M601="SI","CUFE o factura duplicada dentro del reporte; no se suma dos veces",IF(IFERROR($H601,0)&lt;=0,"DIAN reporta valor susceptible 0",IF($L601="NO",IFERROR(LOOKUP(2,1/((LISTS!$M$2:$M$13&lt;&gt;"")*ISNUMBER(SEARCH(LISTS!$M$2:$M$13,$I601))),LISTS!$O$2:$O$13),"Medio de pago no elegible o no identificado por DIAN"),"Apta automaticamente por pago electronico y base positiva"))))</f>
        <v/>
      </c>
    </row>
    <row r="602">
      <c r="A602" s="9" t="n"/>
      <c r="B602" s="9" t="n"/>
      <c r="C602" s="12" t="n"/>
      <c r="D602" s="11" t="n"/>
      <c r="E602" s="11" t="n"/>
      <c r="F602" s="11" t="n"/>
      <c r="G602" s="11" t="n"/>
      <c r="H602" s="11" t="n"/>
      <c r="I602" s="9" t="n"/>
      <c r="J602" s="9" t="n"/>
      <c r="K602" s="9" t="n"/>
      <c r="L602" s="9">
        <f>IF(COUNTA($A602:$K602)=0,"",IF(AND(IFERROR($H602,0)&gt;0,LEN(TRIM($K602&amp;""))&gt;0,IFERROR(LOOKUP(2,1/((LISTS!$M$2:$M$13&lt;&gt;"")*ISNUMBER(SEARCH(LISTS!$M$2:$M$13,$I602))),LISTS!$N$2:$N$13),"NO")="SI"),"SI","NO"))</f>
        <v/>
      </c>
      <c r="M602" s="9">
        <f>IF(COUNTA($A602:$K602)=0,"",IF($K602&lt;&gt;"",IF(COUNTIF($K$19:$K602,$K602)&gt;1,"SI","NO"),IF(COUNTIFS($A$19:$A602,$A602,$C$19:$C602,$C602,$J$19:$J602,$J602,$D$19:$D602,$D602)&gt;1,"SI","NO")))</f>
        <v/>
      </c>
      <c r="N602" s="11">
        <f>IF(COUNTA($A602:$K602)=0,"",IF(AND($L602="SI",$M602="NO"),IFERROR($H602,0),0))</f>
        <v/>
      </c>
      <c r="O602" s="9">
        <f>IF(COUNTA($A602:$K602)=0,"",IF($M602="SI","CUFE o factura duplicada dentro del reporte; no se suma dos veces",IF(IFERROR($H602,0)&lt;=0,"DIAN reporta valor susceptible 0",IF($L602="NO",IFERROR(LOOKUP(2,1/((LISTS!$M$2:$M$13&lt;&gt;"")*ISNUMBER(SEARCH(LISTS!$M$2:$M$13,$I602))),LISTS!$O$2:$O$13),"Medio de pago no elegible o no identificado por DIAN"),"Apta automaticamente por pago electronico y base positiva"))))</f>
        <v/>
      </c>
    </row>
    <row r="603">
      <c r="A603" s="9" t="n"/>
      <c r="B603" s="9" t="n"/>
      <c r="C603" s="12" t="n"/>
      <c r="D603" s="11" t="n"/>
      <c r="E603" s="11" t="n"/>
      <c r="F603" s="11" t="n"/>
      <c r="G603" s="11" t="n"/>
      <c r="H603" s="11" t="n"/>
      <c r="I603" s="9" t="n"/>
      <c r="J603" s="9" t="n"/>
      <c r="K603" s="9" t="n"/>
      <c r="L603" s="9">
        <f>IF(COUNTA($A603:$K603)=0,"",IF(AND(IFERROR($H603,0)&gt;0,LEN(TRIM($K603&amp;""))&gt;0,IFERROR(LOOKUP(2,1/((LISTS!$M$2:$M$13&lt;&gt;"")*ISNUMBER(SEARCH(LISTS!$M$2:$M$13,$I603))),LISTS!$N$2:$N$13),"NO")="SI"),"SI","NO"))</f>
        <v/>
      </c>
      <c r="M603" s="9">
        <f>IF(COUNTA($A603:$K603)=0,"",IF($K603&lt;&gt;"",IF(COUNTIF($K$19:$K603,$K603)&gt;1,"SI","NO"),IF(COUNTIFS($A$19:$A603,$A603,$C$19:$C603,$C603,$J$19:$J603,$J603,$D$19:$D603,$D603)&gt;1,"SI","NO")))</f>
        <v/>
      </c>
      <c r="N603" s="11">
        <f>IF(COUNTA($A603:$K603)=0,"",IF(AND($L603="SI",$M603="NO"),IFERROR($H603,0),0))</f>
        <v/>
      </c>
      <c r="O603" s="9">
        <f>IF(COUNTA($A603:$K603)=0,"",IF($M603="SI","CUFE o factura duplicada dentro del reporte; no se suma dos veces",IF(IFERROR($H603,0)&lt;=0,"DIAN reporta valor susceptible 0",IF($L603="NO",IFERROR(LOOKUP(2,1/((LISTS!$M$2:$M$13&lt;&gt;"")*ISNUMBER(SEARCH(LISTS!$M$2:$M$13,$I603))),LISTS!$O$2:$O$13),"Medio de pago no elegible o no identificado por DIAN"),"Apta automaticamente por pago electronico y base positiva"))))</f>
        <v/>
      </c>
    </row>
    <row r="604">
      <c r="A604" s="9" t="n"/>
      <c r="B604" s="9" t="n"/>
      <c r="C604" s="12" t="n"/>
      <c r="D604" s="11" t="n"/>
      <c r="E604" s="11" t="n"/>
      <c r="F604" s="11" t="n"/>
      <c r="G604" s="11" t="n"/>
      <c r="H604" s="11" t="n"/>
      <c r="I604" s="9" t="n"/>
      <c r="J604" s="9" t="n"/>
      <c r="K604" s="9" t="n"/>
      <c r="L604" s="9">
        <f>IF(COUNTA($A604:$K604)=0,"",IF(AND(IFERROR($H604,0)&gt;0,LEN(TRIM($K604&amp;""))&gt;0,IFERROR(LOOKUP(2,1/((LISTS!$M$2:$M$13&lt;&gt;"")*ISNUMBER(SEARCH(LISTS!$M$2:$M$13,$I604))),LISTS!$N$2:$N$13),"NO")="SI"),"SI","NO"))</f>
        <v/>
      </c>
      <c r="M604" s="9">
        <f>IF(COUNTA($A604:$K604)=0,"",IF($K604&lt;&gt;"",IF(COUNTIF($K$19:$K604,$K604)&gt;1,"SI","NO"),IF(COUNTIFS($A$19:$A604,$A604,$C$19:$C604,$C604,$J$19:$J604,$J604,$D$19:$D604,$D604)&gt;1,"SI","NO")))</f>
        <v/>
      </c>
      <c r="N604" s="11">
        <f>IF(COUNTA($A604:$K604)=0,"",IF(AND($L604="SI",$M604="NO"),IFERROR($H604,0),0))</f>
        <v/>
      </c>
      <c r="O604" s="9">
        <f>IF(COUNTA($A604:$K604)=0,"",IF($M604="SI","CUFE o factura duplicada dentro del reporte; no se suma dos veces",IF(IFERROR($H604,0)&lt;=0,"DIAN reporta valor susceptible 0",IF($L604="NO",IFERROR(LOOKUP(2,1/((LISTS!$M$2:$M$13&lt;&gt;"")*ISNUMBER(SEARCH(LISTS!$M$2:$M$13,$I604))),LISTS!$O$2:$O$13),"Medio de pago no elegible o no identificado por DIAN"),"Apta automaticamente por pago electronico y base positiva"))))</f>
        <v/>
      </c>
    </row>
    <row r="605">
      <c r="A605" s="9" t="n"/>
      <c r="B605" s="9" t="n"/>
      <c r="C605" s="12" t="n"/>
      <c r="D605" s="11" t="n"/>
      <c r="E605" s="11" t="n"/>
      <c r="F605" s="11" t="n"/>
      <c r="G605" s="11" t="n"/>
      <c r="H605" s="11" t="n"/>
      <c r="I605" s="9" t="n"/>
      <c r="J605" s="9" t="n"/>
      <c r="K605" s="9" t="n"/>
      <c r="L605" s="9">
        <f>IF(COUNTA($A605:$K605)=0,"",IF(AND(IFERROR($H605,0)&gt;0,LEN(TRIM($K605&amp;""))&gt;0,IFERROR(LOOKUP(2,1/((LISTS!$M$2:$M$13&lt;&gt;"")*ISNUMBER(SEARCH(LISTS!$M$2:$M$13,$I605))),LISTS!$N$2:$N$13),"NO")="SI"),"SI","NO"))</f>
        <v/>
      </c>
      <c r="M605" s="9">
        <f>IF(COUNTA($A605:$K605)=0,"",IF($K605&lt;&gt;"",IF(COUNTIF($K$19:$K605,$K605)&gt;1,"SI","NO"),IF(COUNTIFS($A$19:$A605,$A605,$C$19:$C605,$C605,$J$19:$J605,$J605,$D$19:$D605,$D605)&gt;1,"SI","NO")))</f>
        <v/>
      </c>
      <c r="N605" s="11">
        <f>IF(COUNTA($A605:$K605)=0,"",IF(AND($L605="SI",$M605="NO"),IFERROR($H605,0),0))</f>
        <v/>
      </c>
      <c r="O605" s="9">
        <f>IF(COUNTA($A605:$K605)=0,"",IF($M605="SI","CUFE o factura duplicada dentro del reporte; no se suma dos veces",IF(IFERROR($H605,0)&lt;=0,"DIAN reporta valor susceptible 0",IF($L605="NO",IFERROR(LOOKUP(2,1/((LISTS!$M$2:$M$13&lt;&gt;"")*ISNUMBER(SEARCH(LISTS!$M$2:$M$13,$I605))),LISTS!$O$2:$O$13),"Medio de pago no elegible o no identificado por DIAN"),"Apta automaticamente por pago electronico y base positiva"))))</f>
        <v/>
      </c>
    </row>
    <row r="606">
      <c r="A606" s="9" t="n"/>
      <c r="B606" s="9" t="n"/>
      <c r="C606" s="12" t="n"/>
      <c r="D606" s="11" t="n"/>
      <c r="E606" s="11" t="n"/>
      <c r="F606" s="11" t="n"/>
      <c r="G606" s="11" t="n"/>
      <c r="H606" s="11" t="n"/>
      <c r="I606" s="9" t="n"/>
      <c r="J606" s="9" t="n"/>
      <c r="K606" s="9" t="n"/>
      <c r="L606" s="9">
        <f>IF(COUNTA($A606:$K606)=0,"",IF(AND(IFERROR($H606,0)&gt;0,LEN(TRIM($K606&amp;""))&gt;0,IFERROR(LOOKUP(2,1/((LISTS!$M$2:$M$13&lt;&gt;"")*ISNUMBER(SEARCH(LISTS!$M$2:$M$13,$I606))),LISTS!$N$2:$N$13),"NO")="SI"),"SI","NO"))</f>
        <v/>
      </c>
      <c r="M606" s="9">
        <f>IF(COUNTA($A606:$K606)=0,"",IF($K606&lt;&gt;"",IF(COUNTIF($K$19:$K606,$K606)&gt;1,"SI","NO"),IF(COUNTIFS($A$19:$A606,$A606,$C$19:$C606,$C606,$J$19:$J606,$J606,$D$19:$D606,$D606)&gt;1,"SI","NO")))</f>
        <v/>
      </c>
      <c r="N606" s="11">
        <f>IF(COUNTA($A606:$K606)=0,"",IF(AND($L606="SI",$M606="NO"),IFERROR($H606,0),0))</f>
        <v/>
      </c>
      <c r="O606" s="9">
        <f>IF(COUNTA($A606:$K606)=0,"",IF($M606="SI","CUFE o factura duplicada dentro del reporte; no se suma dos veces",IF(IFERROR($H606,0)&lt;=0,"DIAN reporta valor susceptible 0",IF($L606="NO",IFERROR(LOOKUP(2,1/((LISTS!$M$2:$M$13&lt;&gt;"")*ISNUMBER(SEARCH(LISTS!$M$2:$M$13,$I606))),LISTS!$O$2:$O$13),"Medio de pago no elegible o no identificado por DIAN"),"Apta automaticamente por pago electronico y base positiva"))))</f>
        <v/>
      </c>
    </row>
    <row r="607">
      <c r="A607" s="9" t="n"/>
      <c r="B607" s="9" t="n"/>
      <c r="C607" s="12" t="n"/>
      <c r="D607" s="11" t="n"/>
      <c r="E607" s="11" t="n"/>
      <c r="F607" s="11" t="n"/>
      <c r="G607" s="11" t="n"/>
      <c r="H607" s="11" t="n"/>
      <c r="I607" s="9" t="n"/>
      <c r="J607" s="9" t="n"/>
      <c r="K607" s="9" t="n"/>
      <c r="L607" s="9">
        <f>IF(COUNTA($A607:$K607)=0,"",IF(AND(IFERROR($H607,0)&gt;0,LEN(TRIM($K607&amp;""))&gt;0,IFERROR(LOOKUP(2,1/((LISTS!$M$2:$M$13&lt;&gt;"")*ISNUMBER(SEARCH(LISTS!$M$2:$M$13,$I607))),LISTS!$N$2:$N$13),"NO")="SI"),"SI","NO"))</f>
        <v/>
      </c>
      <c r="M607" s="9">
        <f>IF(COUNTA($A607:$K607)=0,"",IF($K607&lt;&gt;"",IF(COUNTIF($K$19:$K607,$K607)&gt;1,"SI","NO"),IF(COUNTIFS($A$19:$A607,$A607,$C$19:$C607,$C607,$J$19:$J607,$J607,$D$19:$D607,$D607)&gt;1,"SI","NO")))</f>
        <v/>
      </c>
      <c r="N607" s="11">
        <f>IF(COUNTA($A607:$K607)=0,"",IF(AND($L607="SI",$M607="NO"),IFERROR($H607,0),0))</f>
        <v/>
      </c>
      <c r="O607" s="9">
        <f>IF(COUNTA($A607:$K607)=0,"",IF($M607="SI","CUFE o factura duplicada dentro del reporte; no se suma dos veces",IF(IFERROR($H607,0)&lt;=0,"DIAN reporta valor susceptible 0",IF($L607="NO",IFERROR(LOOKUP(2,1/((LISTS!$M$2:$M$13&lt;&gt;"")*ISNUMBER(SEARCH(LISTS!$M$2:$M$13,$I607))),LISTS!$O$2:$O$13),"Medio de pago no elegible o no identificado por DIAN"),"Apta automaticamente por pago electronico y base positiva"))))</f>
        <v/>
      </c>
    </row>
    <row r="608">
      <c r="A608" s="9" t="n"/>
      <c r="B608" s="9" t="n"/>
      <c r="C608" s="12" t="n"/>
      <c r="D608" s="11" t="n"/>
      <c r="E608" s="11" t="n"/>
      <c r="F608" s="11" t="n"/>
      <c r="G608" s="11" t="n"/>
      <c r="H608" s="11" t="n"/>
      <c r="I608" s="9" t="n"/>
      <c r="J608" s="9" t="n"/>
      <c r="K608" s="9" t="n"/>
      <c r="L608" s="9">
        <f>IF(COUNTA($A608:$K608)=0,"",IF(AND(IFERROR($H608,0)&gt;0,LEN(TRIM($K608&amp;""))&gt;0,IFERROR(LOOKUP(2,1/((LISTS!$M$2:$M$13&lt;&gt;"")*ISNUMBER(SEARCH(LISTS!$M$2:$M$13,$I608))),LISTS!$N$2:$N$13),"NO")="SI"),"SI","NO"))</f>
        <v/>
      </c>
      <c r="M608" s="9">
        <f>IF(COUNTA($A608:$K608)=0,"",IF($K608&lt;&gt;"",IF(COUNTIF($K$19:$K608,$K608)&gt;1,"SI","NO"),IF(COUNTIFS($A$19:$A608,$A608,$C$19:$C608,$C608,$J$19:$J608,$J608,$D$19:$D608,$D608)&gt;1,"SI","NO")))</f>
        <v/>
      </c>
      <c r="N608" s="11">
        <f>IF(COUNTA($A608:$K608)=0,"",IF(AND($L608="SI",$M608="NO"),IFERROR($H608,0),0))</f>
        <v/>
      </c>
      <c r="O608" s="9">
        <f>IF(COUNTA($A608:$K608)=0,"",IF($M608="SI","CUFE o factura duplicada dentro del reporte; no se suma dos veces",IF(IFERROR($H608,0)&lt;=0,"DIAN reporta valor susceptible 0",IF($L608="NO",IFERROR(LOOKUP(2,1/((LISTS!$M$2:$M$13&lt;&gt;"")*ISNUMBER(SEARCH(LISTS!$M$2:$M$13,$I608))),LISTS!$O$2:$O$13),"Medio de pago no elegible o no identificado por DIAN"),"Apta automaticamente por pago electronico y base positiva"))))</f>
        <v/>
      </c>
    </row>
    <row r="609">
      <c r="A609" s="9" t="n"/>
      <c r="B609" s="9" t="n"/>
      <c r="C609" s="12" t="n"/>
      <c r="D609" s="11" t="n"/>
      <c r="E609" s="11" t="n"/>
      <c r="F609" s="11" t="n"/>
      <c r="G609" s="11" t="n"/>
      <c r="H609" s="11" t="n"/>
      <c r="I609" s="9" t="n"/>
      <c r="J609" s="9" t="n"/>
      <c r="K609" s="9" t="n"/>
      <c r="L609" s="9">
        <f>IF(COUNTA($A609:$K609)=0,"",IF(AND(IFERROR($H609,0)&gt;0,LEN(TRIM($K609&amp;""))&gt;0,IFERROR(LOOKUP(2,1/((LISTS!$M$2:$M$13&lt;&gt;"")*ISNUMBER(SEARCH(LISTS!$M$2:$M$13,$I609))),LISTS!$N$2:$N$13),"NO")="SI"),"SI","NO"))</f>
        <v/>
      </c>
      <c r="M609" s="9">
        <f>IF(COUNTA($A609:$K609)=0,"",IF($K609&lt;&gt;"",IF(COUNTIF($K$19:$K609,$K609)&gt;1,"SI","NO"),IF(COUNTIFS($A$19:$A609,$A609,$C$19:$C609,$C609,$J$19:$J609,$J609,$D$19:$D609,$D609)&gt;1,"SI","NO")))</f>
        <v/>
      </c>
      <c r="N609" s="11">
        <f>IF(COUNTA($A609:$K609)=0,"",IF(AND($L609="SI",$M609="NO"),IFERROR($H609,0),0))</f>
        <v/>
      </c>
      <c r="O609" s="9">
        <f>IF(COUNTA($A609:$K609)=0,"",IF($M609="SI","CUFE o factura duplicada dentro del reporte; no se suma dos veces",IF(IFERROR($H609,0)&lt;=0,"DIAN reporta valor susceptible 0",IF($L609="NO",IFERROR(LOOKUP(2,1/((LISTS!$M$2:$M$13&lt;&gt;"")*ISNUMBER(SEARCH(LISTS!$M$2:$M$13,$I609))),LISTS!$O$2:$O$13),"Medio de pago no elegible o no identificado por DIAN"),"Apta automaticamente por pago electronico y base positiva"))))</f>
        <v/>
      </c>
    </row>
    <row r="610">
      <c r="A610" s="9" t="n"/>
      <c r="B610" s="9" t="n"/>
      <c r="C610" s="12" t="n"/>
      <c r="D610" s="11" t="n"/>
      <c r="E610" s="11" t="n"/>
      <c r="F610" s="11" t="n"/>
      <c r="G610" s="11" t="n"/>
      <c r="H610" s="11" t="n"/>
      <c r="I610" s="9" t="n"/>
      <c r="J610" s="9" t="n"/>
      <c r="K610" s="9" t="n"/>
      <c r="L610" s="9">
        <f>IF(COUNTA($A610:$K610)=0,"",IF(AND(IFERROR($H610,0)&gt;0,LEN(TRIM($K610&amp;""))&gt;0,IFERROR(LOOKUP(2,1/((LISTS!$M$2:$M$13&lt;&gt;"")*ISNUMBER(SEARCH(LISTS!$M$2:$M$13,$I610))),LISTS!$N$2:$N$13),"NO")="SI"),"SI","NO"))</f>
        <v/>
      </c>
      <c r="M610" s="9">
        <f>IF(COUNTA($A610:$K610)=0,"",IF($K610&lt;&gt;"",IF(COUNTIF($K$19:$K610,$K610)&gt;1,"SI","NO"),IF(COUNTIFS($A$19:$A610,$A610,$C$19:$C610,$C610,$J$19:$J610,$J610,$D$19:$D610,$D610)&gt;1,"SI","NO")))</f>
        <v/>
      </c>
      <c r="N610" s="11">
        <f>IF(COUNTA($A610:$K610)=0,"",IF(AND($L610="SI",$M610="NO"),IFERROR($H610,0),0))</f>
        <v/>
      </c>
      <c r="O610" s="9">
        <f>IF(COUNTA($A610:$K610)=0,"",IF($M610="SI","CUFE o factura duplicada dentro del reporte; no se suma dos veces",IF(IFERROR($H610,0)&lt;=0,"DIAN reporta valor susceptible 0",IF($L610="NO",IFERROR(LOOKUP(2,1/((LISTS!$M$2:$M$13&lt;&gt;"")*ISNUMBER(SEARCH(LISTS!$M$2:$M$13,$I610))),LISTS!$O$2:$O$13),"Medio de pago no elegible o no identificado por DIAN"),"Apta automaticamente por pago electronico y base positiva"))))</f>
        <v/>
      </c>
    </row>
    <row r="611">
      <c r="A611" s="9" t="n"/>
      <c r="B611" s="9" t="n"/>
      <c r="C611" s="12" t="n"/>
      <c r="D611" s="11" t="n"/>
      <c r="E611" s="11" t="n"/>
      <c r="F611" s="11" t="n"/>
      <c r="G611" s="11" t="n"/>
      <c r="H611" s="11" t="n"/>
      <c r="I611" s="9" t="n"/>
      <c r="J611" s="9" t="n"/>
      <c r="K611" s="9" t="n"/>
      <c r="L611" s="9">
        <f>IF(COUNTA($A611:$K611)=0,"",IF(AND(IFERROR($H611,0)&gt;0,LEN(TRIM($K611&amp;""))&gt;0,IFERROR(LOOKUP(2,1/((LISTS!$M$2:$M$13&lt;&gt;"")*ISNUMBER(SEARCH(LISTS!$M$2:$M$13,$I611))),LISTS!$N$2:$N$13),"NO")="SI"),"SI","NO"))</f>
        <v/>
      </c>
      <c r="M611" s="9">
        <f>IF(COUNTA($A611:$K611)=0,"",IF($K611&lt;&gt;"",IF(COUNTIF($K$19:$K611,$K611)&gt;1,"SI","NO"),IF(COUNTIFS($A$19:$A611,$A611,$C$19:$C611,$C611,$J$19:$J611,$J611,$D$19:$D611,$D611)&gt;1,"SI","NO")))</f>
        <v/>
      </c>
      <c r="N611" s="11">
        <f>IF(COUNTA($A611:$K611)=0,"",IF(AND($L611="SI",$M611="NO"),IFERROR($H611,0),0))</f>
        <v/>
      </c>
      <c r="O611" s="9">
        <f>IF(COUNTA($A611:$K611)=0,"",IF($M611="SI","CUFE o factura duplicada dentro del reporte; no se suma dos veces",IF(IFERROR($H611,0)&lt;=0,"DIAN reporta valor susceptible 0",IF($L611="NO",IFERROR(LOOKUP(2,1/((LISTS!$M$2:$M$13&lt;&gt;"")*ISNUMBER(SEARCH(LISTS!$M$2:$M$13,$I611))),LISTS!$O$2:$O$13),"Medio de pago no elegible o no identificado por DIAN"),"Apta automaticamente por pago electronico y base positiva"))))</f>
        <v/>
      </c>
    </row>
    <row r="612">
      <c r="A612" s="9" t="n"/>
      <c r="B612" s="9" t="n"/>
      <c r="C612" s="12" t="n"/>
      <c r="D612" s="11" t="n"/>
      <c r="E612" s="11" t="n"/>
      <c r="F612" s="11" t="n"/>
      <c r="G612" s="11" t="n"/>
      <c r="H612" s="11" t="n"/>
      <c r="I612" s="9" t="n"/>
      <c r="J612" s="9" t="n"/>
      <c r="K612" s="9" t="n"/>
      <c r="L612" s="9">
        <f>IF(COUNTA($A612:$K612)=0,"",IF(AND(IFERROR($H612,0)&gt;0,LEN(TRIM($K612&amp;""))&gt;0,IFERROR(LOOKUP(2,1/((LISTS!$M$2:$M$13&lt;&gt;"")*ISNUMBER(SEARCH(LISTS!$M$2:$M$13,$I612))),LISTS!$N$2:$N$13),"NO")="SI"),"SI","NO"))</f>
        <v/>
      </c>
      <c r="M612" s="9">
        <f>IF(COUNTA($A612:$K612)=0,"",IF($K612&lt;&gt;"",IF(COUNTIF($K$19:$K612,$K612)&gt;1,"SI","NO"),IF(COUNTIFS($A$19:$A612,$A612,$C$19:$C612,$C612,$J$19:$J612,$J612,$D$19:$D612,$D612)&gt;1,"SI","NO")))</f>
        <v/>
      </c>
      <c r="N612" s="11">
        <f>IF(COUNTA($A612:$K612)=0,"",IF(AND($L612="SI",$M612="NO"),IFERROR($H612,0),0))</f>
        <v/>
      </c>
      <c r="O612" s="9">
        <f>IF(COUNTA($A612:$K612)=0,"",IF($M612="SI","CUFE o factura duplicada dentro del reporte; no se suma dos veces",IF(IFERROR($H612,0)&lt;=0,"DIAN reporta valor susceptible 0",IF($L612="NO",IFERROR(LOOKUP(2,1/((LISTS!$M$2:$M$13&lt;&gt;"")*ISNUMBER(SEARCH(LISTS!$M$2:$M$13,$I612))),LISTS!$O$2:$O$13),"Medio de pago no elegible o no identificado por DIAN"),"Apta automaticamente por pago electronico y base positiva"))))</f>
        <v/>
      </c>
    </row>
    <row r="613">
      <c r="A613" s="9" t="n"/>
      <c r="B613" s="9" t="n"/>
      <c r="C613" s="12" t="n"/>
      <c r="D613" s="11" t="n"/>
      <c r="E613" s="11" t="n"/>
      <c r="F613" s="11" t="n"/>
      <c r="G613" s="11" t="n"/>
      <c r="H613" s="11" t="n"/>
      <c r="I613" s="9" t="n"/>
      <c r="J613" s="9" t="n"/>
      <c r="K613" s="9" t="n"/>
      <c r="L613" s="9">
        <f>IF(COUNTA($A613:$K613)=0,"",IF(AND(IFERROR($H613,0)&gt;0,LEN(TRIM($K613&amp;""))&gt;0,IFERROR(LOOKUP(2,1/((LISTS!$M$2:$M$13&lt;&gt;"")*ISNUMBER(SEARCH(LISTS!$M$2:$M$13,$I613))),LISTS!$N$2:$N$13),"NO")="SI"),"SI","NO"))</f>
        <v/>
      </c>
      <c r="M613" s="9">
        <f>IF(COUNTA($A613:$K613)=0,"",IF($K613&lt;&gt;"",IF(COUNTIF($K$19:$K613,$K613)&gt;1,"SI","NO"),IF(COUNTIFS($A$19:$A613,$A613,$C$19:$C613,$C613,$J$19:$J613,$J613,$D$19:$D613,$D613)&gt;1,"SI","NO")))</f>
        <v/>
      </c>
      <c r="N613" s="11">
        <f>IF(COUNTA($A613:$K613)=0,"",IF(AND($L613="SI",$M613="NO"),IFERROR($H613,0),0))</f>
        <v/>
      </c>
      <c r="O613" s="9">
        <f>IF(COUNTA($A613:$K613)=0,"",IF($M613="SI","CUFE o factura duplicada dentro del reporte; no se suma dos veces",IF(IFERROR($H613,0)&lt;=0,"DIAN reporta valor susceptible 0",IF($L613="NO",IFERROR(LOOKUP(2,1/((LISTS!$M$2:$M$13&lt;&gt;"")*ISNUMBER(SEARCH(LISTS!$M$2:$M$13,$I613))),LISTS!$O$2:$O$13),"Medio de pago no elegible o no identificado por DIAN"),"Apta automaticamente por pago electronico y base positiva"))))</f>
        <v/>
      </c>
    </row>
    <row r="614">
      <c r="A614" s="9" t="n"/>
      <c r="B614" s="9" t="n"/>
      <c r="C614" s="12" t="n"/>
      <c r="D614" s="11" t="n"/>
      <c r="E614" s="11" t="n"/>
      <c r="F614" s="11" t="n"/>
      <c r="G614" s="11" t="n"/>
      <c r="H614" s="11" t="n"/>
      <c r="I614" s="9" t="n"/>
      <c r="J614" s="9" t="n"/>
      <c r="K614" s="9" t="n"/>
      <c r="L614" s="9">
        <f>IF(COUNTA($A614:$K614)=0,"",IF(AND(IFERROR($H614,0)&gt;0,LEN(TRIM($K614&amp;""))&gt;0,IFERROR(LOOKUP(2,1/((LISTS!$M$2:$M$13&lt;&gt;"")*ISNUMBER(SEARCH(LISTS!$M$2:$M$13,$I614))),LISTS!$N$2:$N$13),"NO")="SI"),"SI","NO"))</f>
        <v/>
      </c>
      <c r="M614" s="9">
        <f>IF(COUNTA($A614:$K614)=0,"",IF($K614&lt;&gt;"",IF(COUNTIF($K$19:$K614,$K614)&gt;1,"SI","NO"),IF(COUNTIFS($A$19:$A614,$A614,$C$19:$C614,$C614,$J$19:$J614,$J614,$D$19:$D614,$D614)&gt;1,"SI","NO")))</f>
        <v/>
      </c>
      <c r="N614" s="11">
        <f>IF(COUNTA($A614:$K614)=0,"",IF(AND($L614="SI",$M614="NO"),IFERROR($H614,0),0))</f>
        <v/>
      </c>
      <c r="O614" s="9">
        <f>IF(COUNTA($A614:$K614)=0,"",IF($M614="SI","CUFE o factura duplicada dentro del reporte; no se suma dos veces",IF(IFERROR($H614,0)&lt;=0,"DIAN reporta valor susceptible 0",IF($L614="NO",IFERROR(LOOKUP(2,1/((LISTS!$M$2:$M$13&lt;&gt;"")*ISNUMBER(SEARCH(LISTS!$M$2:$M$13,$I614))),LISTS!$O$2:$O$13),"Medio de pago no elegible o no identificado por DIAN"),"Apta automaticamente por pago electronico y base positiva"))))</f>
        <v/>
      </c>
    </row>
    <row r="615">
      <c r="A615" s="9" t="n"/>
      <c r="B615" s="9" t="n"/>
      <c r="C615" s="12" t="n"/>
      <c r="D615" s="11" t="n"/>
      <c r="E615" s="11" t="n"/>
      <c r="F615" s="11" t="n"/>
      <c r="G615" s="11" t="n"/>
      <c r="H615" s="11" t="n"/>
      <c r="I615" s="9" t="n"/>
      <c r="J615" s="9" t="n"/>
      <c r="K615" s="9" t="n"/>
      <c r="L615" s="9">
        <f>IF(COUNTA($A615:$K615)=0,"",IF(AND(IFERROR($H615,0)&gt;0,LEN(TRIM($K615&amp;""))&gt;0,IFERROR(LOOKUP(2,1/((LISTS!$M$2:$M$13&lt;&gt;"")*ISNUMBER(SEARCH(LISTS!$M$2:$M$13,$I615))),LISTS!$N$2:$N$13),"NO")="SI"),"SI","NO"))</f>
        <v/>
      </c>
      <c r="M615" s="9">
        <f>IF(COUNTA($A615:$K615)=0,"",IF($K615&lt;&gt;"",IF(COUNTIF($K$19:$K615,$K615)&gt;1,"SI","NO"),IF(COUNTIFS($A$19:$A615,$A615,$C$19:$C615,$C615,$J$19:$J615,$J615,$D$19:$D615,$D615)&gt;1,"SI","NO")))</f>
        <v/>
      </c>
      <c r="N615" s="11">
        <f>IF(COUNTA($A615:$K615)=0,"",IF(AND($L615="SI",$M615="NO"),IFERROR($H615,0),0))</f>
        <v/>
      </c>
      <c r="O615" s="9">
        <f>IF(COUNTA($A615:$K615)=0,"",IF($M615="SI","CUFE o factura duplicada dentro del reporte; no se suma dos veces",IF(IFERROR($H615,0)&lt;=0,"DIAN reporta valor susceptible 0",IF($L615="NO",IFERROR(LOOKUP(2,1/((LISTS!$M$2:$M$13&lt;&gt;"")*ISNUMBER(SEARCH(LISTS!$M$2:$M$13,$I615))),LISTS!$O$2:$O$13),"Medio de pago no elegible o no identificado por DIAN"),"Apta automaticamente por pago electronico y base positiva"))))</f>
        <v/>
      </c>
    </row>
    <row r="616">
      <c r="A616" s="9" t="n"/>
      <c r="B616" s="9" t="n"/>
      <c r="C616" s="12" t="n"/>
      <c r="D616" s="11" t="n"/>
      <c r="E616" s="11" t="n"/>
      <c r="F616" s="11" t="n"/>
      <c r="G616" s="11" t="n"/>
      <c r="H616" s="11" t="n"/>
      <c r="I616" s="9" t="n"/>
      <c r="J616" s="9" t="n"/>
      <c r="K616" s="9" t="n"/>
      <c r="L616" s="9">
        <f>IF(COUNTA($A616:$K616)=0,"",IF(AND(IFERROR($H616,0)&gt;0,LEN(TRIM($K616&amp;""))&gt;0,IFERROR(LOOKUP(2,1/((LISTS!$M$2:$M$13&lt;&gt;"")*ISNUMBER(SEARCH(LISTS!$M$2:$M$13,$I616))),LISTS!$N$2:$N$13),"NO")="SI"),"SI","NO"))</f>
        <v/>
      </c>
      <c r="M616" s="9">
        <f>IF(COUNTA($A616:$K616)=0,"",IF($K616&lt;&gt;"",IF(COUNTIF($K$19:$K616,$K616)&gt;1,"SI","NO"),IF(COUNTIFS($A$19:$A616,$A616,$C$19:$C616,$C616,$J$19:$J616,$J616,$D$19:$D616,$D616)&gt;1,"SI","NO")))</f>
        <v/>
      </c>
      <c r="N616" s="11">
        <f>IF(COUNTA($A616:$K616)=0,"",IF(AND($L616="SI",$M616="NO"),IFERROR($H616,0),0))</f>
        <v/>
      </c>
      <c r="O616" s="9">
        <f>IF(COUNTA($A616:$K616)=0,"",IF($M616="SI","CUFE o factura duplicada dentro del reporte; no se suma dos veces",IF(IFERROR($H616,0)&lt;=0,"DIAN reporta valor susceptible 0",IF($L616="NO",IFERROR(LOOKUP(2,1/((LISTS!$M$2:$M$13&lt;&gt;"")*ISNUMBER(SEARCH(LISTS!$M$2:$M$13,$I616))),LISTS!$O$2:$O$13),"Medio de pago no elegible o no identificado por DIAN"),"Apta automaticamente por pago electronico y base positiva"))))</f>
        <v/>
      </c>
    </row>
    <row r="617">
      <c r="A617" s="9" t="n"/>
      <c r="B617" s="9" t="n"/>
      <c r="C617" s="12" t="n"/>
      <c r="D617" s="11" t="n"/>
      <c r="E617" s="11" t="n"/>
      <c r="F617" s="11" t="n"/>
      <c r="G617" s="11" t="n"/>
      <c r="H617" s="11" t="n"/>
      <c r="I617" s="9" t="n"/>
      <c r="J617" s="9" t="n"/>
      <c r="K617" s="9" t="n"/>
      <c r="L617" s="9">
        <f>IF(COUNTA($A617:$K617)=0,"",IF(AND(IFERROR($H617,0)&gt;0,LEN(TRIM($K617&amp;""))&gt;0,IFERROR(LOOKUP(2,1/((LISTS!$M$2:$M$13&lt;&gt;"")*ISNUMBER(SEARCH(LISTS!$M$2:$M$13,$I617))),LISTS!$N$2:$N$13),"NO")="SI"),"SI","NO"))</f>
        <v/>
      </c>
      <c r="M617" s="9">
        <f>IF(COUNTA($A617:$K617)=0,"",IF($K617&lt;&gt;"",IF(COUNTIF($K$19:$K617,$K617)&gt;1,"SI","NO"),IF(COUNTIFS($A$19:$A617,$A617,$C$19:$C617,$C617,$J$19:$J617,$J617,$D$19:$D617,$D617)&gt;1,"SI","NO")))</f>
        <v/>
      </c>
      <c r="N617" s="11">
        <f>IF(COUNTA($A617:$K617)=0,"",IF(AND($L617="SI",$M617="NO"),IFERROR($H617,0),0))</f>
        <v/>
      </c>
      <c r="O617" s="9">
        <f>IF(COUNTA($A617:$K617)=0,"",IF($M617="SI","CUFE o factura duplicada dentro del reporte; no se suma dos veces",IF(IFERROR($H617,0)&lt;=0,"DIAN reporta valor susceptible 0",IF($L617="NO",IFERROR(LOOKUP(2,1/((LISTS!$M$2:$M$13&lt;&gt;"")*ISNUMBER(SEARCH(LISTS!$M$2:$M$13,$I617))),LISTS!$O$2:$O$13),"Medio de pago no elegible o no identificado por DIAN"),"Apta automaticamente por pago electronico y base positiva"))))</f>
        <v/>
      </c>
    </row>
    <row r="618">
      <c r="A618" s="9" t="n"/>
      <c r="B618" s="9" t="n"/>
      <c r="C618" s="12" t="n"/>
      <c r="D618" s="11" t="n"/>
      <c r="E618" s="11" t="n"/>
      <c r="F618" s="11" t="n"/>
      <c r="G618" s="11" t="n"/>
      <c r="H618" s="11" t="n"/>
      <c r="I618" s="9" t="n"/>
      <c r="J618" s="9" t="n"/>
      <c r="K618" s="9" t="n"/>
      <c r="L618" s="9">
        <f>IF(COUNTA($A618:$K618)=0,"",IF(AND(IFERROR($H618,0)&gt;0,LEN(TRIM($K618&amp;""))&gt;0,IFERROR(LOOKUP(2,1/((LISTS!$M$2:$M$13&lt;&gt;"")*ISNUMBER(SEARCH(LISTS!$M$2:$M$13,$I618))),LISTS!$N$2:$N$13),"NO")="SI"),"SI","NO"))</f>
        <v/>
      </c>
      <c r="M618" s="9">
        <f>IF(COUNTA($A618:$K618)=0,"",IF($K618&lt;&gt;"",IF(COUNTIF($K$19:$K618,$K618)&gt;1,"SI","NO"),IF(COUNTIFS($A$19:$A618,$A618,$C$19:$C618,$C618,$J$19:$J618,$J618,$D$19:$D618,$D618)&gt;1,"SI","NO")))</f>
        <v/>
      </c>
      <c r="N618" s="11">
        <f>IF(COUNTA($A618:$K618)=0,"",IF(AND($L618="SI",$M618="NO"),IFERROR($H618,0),0))</f>
        <v/>
      </c>
      <c r="O618" s="9">
        <f>IF(COUNTA($A618:$K618)=0,"",IF($M618="SI","CUFE o factura duplicada dentro del reporte; no se suma dos veces",IF(IFERROR($H618,0)&lt;=0,"DIAN reporta valor susceptible 0",IF($L618="NO",IFERROR(LOOKUP(2,1/((LISTS!$M$2:$M$13&lt;&gt;"")*ISNUMBER(SEARCH(LISTS!$M$2:$M$13,$I618))),LISTS!$O$2:$O$13),"Medio de pago no elegible o no identificado por DIAN"),"Apta automaticamente por pago electronico y base positiva"))))</f>
        <v/>
      </c>
    </row>
    <row r="619">
      <c r="A619" s="9" t="n"/>
      <c r="B619" s="9" t="n"/>
      <c r="C619" s="12" t="n"/>
      <c r="D619" s="11" t="n"/>
      <c r="E619" s="11" t="n"/>
      <c r="F619" s="11" t="n"/>
      <c r="G619" s="11" t="n"/>
      <c r="H619" s="11" t="n"/>
      <c r="I619" s="9" t="n"/>
      <c r="J619" s="9" t="n"/>
      <c r="K619" s="9" t="n"/>
      <c r="L619" s="9">
        <f>IF(COUNTA($A619:$K619)=0,"",IF(AND(IFERROR($H619,0)&gt;0,LEN(TRIM($K619&amp;""))&gt;0,IFERROR(LOOKUP(2,1/((LISTS!$M$2:$M$13&lt;&gt;"")*ISNUMBER(SEARCH(LISTS!$M$2:$M$13,$I619))),LISTS!$N$2:$N$13),"NO")="SI"),"SI","NO"))</f>
        <v/>
      </c>
      <c r="M619" s="9">
        <f>IF(COUNTA($A619:$K619)=0,"",IF($K619&lt;&gt;"",IF(COUNTIF($K$19:$K619,$K619)&gt;1,"SI","NO"),IF(COUNTIFS($A$19:$A619,$A619,$C$19:$C619,$C619,$J$19:$J619,$J619,$D$19:$D619,$D619)&gt;1,"SI","NO")))</f>
        <v/>
      </c>
      <c r="N619" s="11">
        <f>IF(COUNTA($A619:$K619)=0,"",IF(AND($L619="SI",$M619="NO"),IFERROR($H619,0),0))</f>
        <v/>
      </c>
      <c r="O619" s="9">
        <f>IF(COUNTA($A619:$K619)=0,"",IF($M619="SI","CUFE o factura duplicada dentro del reporte; no se suma dos veces",IF(IFERROR($H619,0)&lt;=0,"DIAN reporta valor susceptible 0",IF($L619="NO",IFERROR(LOOKUP(2,1/((LISTS!$M$2:$M$13&lt;&gt;"")*ISNUMBER(SEARCH(LISTS!$M$2:$M$13,$I619))),LISTS!$O$2:$O$13),"Medio de pago no elegible o no identificado por DIAN"),"Apta automaticamente por pago electronico y base positiva"))))</f>
        <v/>
      </c>
    </row>
    <row r="620">
      <c r="A620" s="9" t="n"/>
      <c r="B620" s="9" t="n"/>
      <c r="C620" s="12" t="n"/>
      <c r="D620" s="11" t="n"/>
      <c r="E620" s="11" t="n"/>
      <c r="F620" s="11" t="n"/>
      <c r="G620" s="11" t="n"/>
      <c r="H620" s="11" t="n"/>
      <c r="I620" s="9" t="n"/>
      <c r="J620" s="9" t="n"/>
      <c r="K620" s="9" t="n"/>
      <c r="L620" s="9">
        <f>IF(COUNTA($A620:$K620)=0,"",IF(AND(IFERROR($H620,0)&gt;0,LEN(TRIM($K620&amp;""))&gt;0,IFERROR(LOOKUP(2,1/((LISTS!$M$2:$M$13&lt;&gt;"")*ISNUMBER(SEARCH(LISTS!$M$2:$M$13,$I620))),LISTS!$N$2:$N$13),"NO")="SI"),"SI","NO"))</f>
        <v/>
      </c>
      <c r="M620" s="9">
        <f>IF(COUNTA($A620:$K620)=0,"",IF($K620&lt;&gt;"",IF(COUNTIF($K$19:$K620,$K620)&gt;1,"SI","NO"),IF(COUNTIFS($A$19:$A620,$A620,$C$19:$C620,$C620,$J$19:$J620,$J620,$D$19:$D620,$D620)&gt;1,"SI","NO")))</f>
        <v/>
      </c>
      <c r="N620" s="11">
        <f>IF(COUNTA($A620:$K620)=0,"",IF(AND($L620="SI",$M620="NO"),IFERROR($H620,0),0))</f>
        <v/>
      </c>
      <c r="O620" s="9">
        <f>IF(COUNTA($A620:$K620)=0,"",IF($M620="SI","CUFE o factura duplicada dentro del reporte; no se suma dos veces",IF(IFERROR($H620,0)&lt;=0,"DIAN reporta valor susceptible 0",IF($L620="NO",IFERROR(LOOKUP(2,1/((LISTS!$M$2:$M$13&lt;&gt;"")*ISNUMBER(SEARCH(LISTS!$M$2:$M$13,$I620))),LISTS!$O$2:$O$13),"Medio de pago no elegible o no identificado por DIAN"),"Apta automaticamente por pago electronico y base positiva"))))</f>
        <v/>
      </c>
    </row>
    <row r="621">
      <c r="A621" s="9" t="n"/>
      <c r="B621" s="9" t="n"/>
      <c r="C621" s="12" t="n"/>
      <c r="D621" s="11" t="n"/>
      <c r="E621" s="11" t="n"/>
      <c r="F621" s="11" t="n"/>
      <c r="G621" s="11" t="n"/>
      <c r="H621" s="11" t="n"/>
      <c r="I621" s="9" t="n"/>
      <c r="J621" s="9" t="n"/>
      <c r="K621" s="9" t="n"/>
      <c r="L621" s="9">
        <f>IF(COUNTA($A621:$K621)=0,"",IF(AND(IFERROR($H621,0)&gt;0,LEN(TRIM($K621&amp;""))&gt;0,IFERROR(LOOKUP(2,1/((LISTS!$M$2:$M$13&lt;&gt;"")*ISNUMBER(SEARCH(LISTS!$M$2:$M$13,$I621))),LISTS!$N$2:$N$13),"NO")="SI"),"SI","NO"))</f>
        <v/>
      </c>
      <c r="M621" s="9">
        <f>IF(COUNTA($A621:$K621)=0,"",IF($K621&lt;&gt;"",IF(COUNTIF($K$19:$K621,$K621)&gt;1,"SI","NO"),IF(COUNTIFS($A$19:$A621,$A621,$C$19:$C621,$C621,$J$19:$J621,$J621,$D$19:$D621,$D621)&gt;1,"SI","NO")))</f>
        <v/>
      </c>
      <c r="N621" s="11">
        <f>IF(COUNTA($A621:$K621)=0,"",IF(AND($L621="SI",$M621="NO"),IFERROR($H621,0),0))</f>
        <v/>
      </c>
      <c r="O621" s="9">
        <f>IF(COUNTA($A621:$K621)=0,"",IF($M621="SI","CUFE o factura duplicada dentro del reporte; no se suma dos veces",IF(IFERROR($H621,0)&lt;=0,"DIAN reporta valor susceptible 0",IF($L621="NO",IFERROR(LOOKUP(2,1/((LISTS!$M$2:$M$13&lt;&gt;"")*ISNUMBER(SEARCH(LISTS!$M$2:$M$13,$I621))),LISTS!$O$2:$O$13),"Medio de pago no elegible o no identificado por DIAN"),"Apta automaticamente por pago electronico y base positiva"))))</f>
        <v/>
      </c>
    </row>
    <row r="622">
      <c r="A622" s="9" t="n"/>
      <c r="B622" s="9" t="n"/>
      <c r="C622" s="12" t="n"/>
      <c r="D622" s="11" t="n"/>
      <c r="E622" s="11" t="n"/>
      <c r="F622" s="11" t="n"/>
      <c r="G622" s="11" t="n"/>
      <c r="H622" s="11" t="n"/>
      <c r="I622" s="9" t="n"/>
      <c r="J622" s="9" t="n"/>
      <c r="K622" s="9" t="n"/>
      <c r="L622" s="9">
        <f>IF(COUNTA($A622:$K622)=0,"",IF(AND(IFERROR($H622,0)&gt;0,LEN(TRIM($K622&amp;""))&gt;0,IFERROR(LOOKUP(2,1/((LISTS!$M$2:$M$13&lt;&gt;"")*ISNUMBER(SEARCH(LISTS!$M$2:$M$13,$I622))),LISTS!$N$2:$N$13),"NO")="SI"),"SI","NO"))</f>
        <v/>
      </c>
      <c r="M622" s="9">
        <f>IF(COUNTA($A622:$K622)=0,"",IF($K622&lt;&gt;"",IF(COUNTIF($K$19:$K622,$K622)&gt;1,"SI","NO"),IF(COUNTIFS($A$19:$A622,$A622,$C$19:$C622,$C622,$J$19:$J622,$J622,$D$19:$D622,$D622)&gt;1,"SI","NO")))</f>
        <v/>
      </c>
      <c r="N622" s="11">
        <f>IF(COUNTA($A622:$K622)=0,"",IF(AND($L622="SI",$M622="NO"),IFERROR($H622,0),0))</f>
        <v/>
      </c>
      <c r="O622" s="9">
        <f>IF(COUNTA($A622:$K622)=0,"",IF($M622="SI","CUFE o factura duplicada dentro del reporte; no se suma dos veces",IF(IFERROR($H622,0)&lt;=0,"DIAN reporta valor susceptible 0",IF($L622="NO",IFERROR(LOOKUP(2,1/((LISTS!$M$2:$M$13&lt;&gt;"")*ISNUMBER(SEARCH(LISTS!$M$2:$M$13,$I622))),LISTS!$O$2:$O$13),"Medio de pago no elegible o no identificado por DIAN"),"Apta automaticamente por pago electronico y base positiva"))))</f>
        <v/>
      </c>
    </row>
    <row r="623">
      <c r="A623" s="9" t="n"/>
      <c r="B623" s="9" t="n"/>
      <c r="C623" s="12" t="n"/>
      <c r="D623" s="11" t="n"/>
      <c r="E623" s="11" t="n"/>
      <c r="F623" s="11" t="n"/>
      <c r="G623" s="11" t="n"/>
      <c r="H623" s="11" t="n"/>
      <c r="I623" s="9" t="n"/>
      <c r="J623" s="9" t="n"/>
      <c r="K623" s="9" t="n"/>
      <c r="L623" s="9">
        <f>IF(COUNTA($A623:$K623)=0,"",IF(AND(IFERROR($H623,0)&gt;0,LEN(TRIM($K623&amp;""))&gt;0,IFERROR(LOOKUP(2,1/((LISTS!$M$2:$M$13&lt;&gt;"")*ISNUMBER(SEARCH(LISTS!$M$2:$M$13,$I623))),LISTS!$N$2:$N$13),"NO")="SI"),"SI","NO"))</f>
        <v/>
      </c>
      <c r="M623" s="9">
        <f>IF(COUNTA($A623:$K623)=0,"",IF($K623&lt;&gt;"",IF(COUNTIF($K$19:$K623,$K623)&gt;1,"SI","NO"),IF(COUNTIFS($A$19:$A623,$A623,$C$19:$C623,$C623,$J$19:$J623,$J623,$D$19:$D623,$D623)&gt;1,"SI","NO")))</f>
        <v/>
      </c>
      <c r="N623" s="11">
        <f>IF(COUNTA($A623:$K623)=0,"",IF(AND($L623="SI",$M623="NO"),IFERROR($H623,0),0))</f>
        <v/>
      </c>
      <c r="O623" s="9">
        <f>IF(COUNTA($A623:$K623)=0,"",IF($M623="SI","CUFE o factura duplicada dentro del reporte; no se suma dos veces",IF(IFERROR($H623,0)&lt;=0,"DIAN reporta valor susceptible 0",IF($L623="NO",IFERROR(LOOKUP(2,1/((LISTS!$M$2:$M$13&lt;&gt;"")*ISNUMBER(SEARCH(LISTS!$M$2:$M$13,$I623))),LISTS!$O$2:$O$13),"Medio de pago no elegible o no identificado por DIAN"),"Apta automaticamente por pago electronico y base positiva"))))</f>
        <v/>
      </c>
    </row>
    <row r="624">
      <c r="A624" s="9" t="n"/>
      <c r="B624" s="9" t="n"/>
      <c r="C624" s="12" t="n"/>
      <c r="D624" s="11" t="n"/>
      <c r="E624" s="11" t="n"/>
      <c r="F624" s="11" t="n"/>
      <c r="G624" s="11" t="n"/>
      <c r="H624" s="11" t="n"/>
      <c r="I624" s="9" t="n"/>
      <c r="J624" s="9" t="n"/>
      <c r="K624" s="9" t="n"/>
      <c r="L624" s="9">
        <f>IF(COUNTA($A624:$K624)=0,"",IF(AND(IFERROR($H624,0)&gt;0,LEN(TRIM($K624&amp;""))&gt;0,IFERROR(LOOKUP(2,1/((LISTS!$M$2:$M$13&lt;&gt;"")*ISNUMBER(SEARCH(LISTS!$M$2:$M$13,$I624))),LISTS!$N$2:$N$13),"NO")="SI"),"SI","NO"))</f>
        <v/>
      </c>
      <c r="M624" s="9">
        <f>IF(COUNTA($A624:$K624)=0,"",IF($K624&lt;&gt;"",IF(COUNTIF($K$19:$K624,$K624)&gt;1,"SI","NO"),IF(COUNTIFS($A$19:$A624,$A624,$C$19:$C624,$C624,$J$19:$J624,$J624,$D$19:$D624,$D624)&gt;1,"SI","NO")))</f>
        <v/>
      </c>
      <c r="N624" s="11">
        <f>IF(COUNTA($A624:$K624)=0,"",IF(AND($L624="SI",$M624="NO"),IFERROR($H624,0),0))</f>
        <v/>
      </c>
      <c r="O624" s="9">
        <f>IF(COUNTA($A624:$K624)=0,"",IF($M624="SI","CUFE o factura duplicada dentro del reporte; no se suma dos veces",IF(IFERROR($H624,0)&lt;=0,"DIAN reporta valor susceptible 0",IF($L624="NO",IFERROR(LOOKUP(2,1/((LISTS!$M$2:$M$13&lt;&gt;"")*ISNUMBER(SEARCH(LISTS!$M$2:$M$13,$I624))),LISTS!$O$2:$O$13),"Medio de pago no elegible o no identificado por DIAN"),"Apta automaticamente por pago electronico y base positiva"))))</f>
        <v/>
      </c>
    </row>
    <row r="625">
      <c r="A625" s="9" t="n"/>
      <c r="B625" s="9" t="n"/>
      <c r="C625" s="12" t="n"/>
      <c r="D625" s="11" t="n"/>
      <c r="E625" s="11" t="n"/>
      <c r="F625" s="11" t="n"/>
      <c r="G625" s="11" t="n"/>
      <c r="H625" s="11" t="n"/>
      <c r="I625" s="9" t="n"/>
      <c r="J625" s="9" t="n"/>
      <c r="K625" s="9" t="n"/>
      <c r="L625" s="9">
        <f>IF(COUNTA($A625:$K625)=0,"",IF(AND(IFERROR($H625,0)&gt;0,LEN(TRIM($K625&amp;""))&gt;0,IFERROR(LOOKUP(2,1/((LISTS!$M$2:$M$13&lt;&gt;"")*ISNUMBER(SEARCH(LISTS!$M$2:$M$13,$I625))),LISTS!$N$2:$N$13),"NO")="SI"),"SI","NO"))</f>
        <v/>
      </c>
      <c r="M625" s="9">
        <f>IF(COUNTA($A625:$K625)=0,"",IF($K625&lt;&gt;"",IF(COUNTIF($K$19:$K625,$K625)&gt;1,"SI","NO"),IF(COUNTIFS($A$19:$A625,$A625,$C$19:$C625,$C625,$J$19:$J625,$J625,$D$19:$D625,$D625)&gt;1,"SI","NO")))</f>
        <v/>
      </c>
      <c r="N625" s="11">
        <f>IF(COUNTA($A625:$K625)=0,"",IF(AND($L625="SI",$M625="NO"),IFERROR($H625,0),0))</f>
        <v/>
      </c>
      <c r="O625" s="9">
        <f>IF(COUNTA($A625:$K625)=0,"",IF($M625="SI","CUFE o factura duplicada dentro del reporte; no se suma dos veces",IF(IFERROR($H625,0)&lt;=0,"DIAN reporta valor susceptible 0",IF($L625="NO",IFERROR(LOOKUP(2,1/((LISTS!$M$2:$M$13&lt;&gt;"")*ISNUMBER(SEARCH(LISTS!$M$2:$M$13,$I625))),LISTS!$O$2:$O$13),"Medio de pago no elegible o no identificado por DIAN"),"Apta automaticamente por pago electronico y base positiva"))))</f>
        <v/>
      </c>
    </row>
    <row r="626">
      <c r="A626" s="9" t="n"/>
      <c r="B626" s="9" t="n"/>
      <c r="C626" s="12" t="n"/>
      <c r="D626" s="11" t="n"/>
      <c r="E626" s="11" t="n"/>
      <c r="F626" s="11" t="n"/>
      <c r="G626" s="11" t="n"/>
      <c r="H626" s="11" t="n"/>
      <c r="I626" s="9" t="n"/>
      <c r="J626" s="9" t="n"/>
      <c r="K626" s="9" t="n"/>
      <c r="L626" s="9">
        <f>IF(COUNTA($A626:$K626)=0,"",IF(AND(IFERROR($H626,0)&gt;0,LEN(TRIM($K626&amp;""))&gt;0,IFERROR(LOOKUP(2,1/((LISTS!$M$2:$M$13&lt;&gt;"")*ISNUMBER(SEARCH(LISTS!$M$2:$M$13,$I626))),LISTS!$N$2:$N$13),"NO")="SI"),"SI","NO"))</f>
        <v/>
      </c>
      <c r="M626" s="9">
        <f>IF(COUNTA($A626:$K626)=0,"",IF($K626&lt;&gt;"",IF(COUNTIF($K$19:$K626,$K626)&gt;1,"SI","NO"),IF(COUNTIFS($A$19:$A626,$A626,$C$19:$C626,$C626,$J$19:$J626,$J626,$D$19:$D626,$D626)&gt;1,"SI","NO")))</f>
        <v/>
      </c>
      <c r="N626" s="11">
        <f>IF(COUNTA($A626:$K626)=0,"",IF(AND($L626="SI",$M626="NO"),IFERROR($H626,0),0))</f>
        <v/>
      </c>
      <c r="O626" s="9">
        <f>IF(COUNTA($A626:$K626)=0,"",IF($M626="SI","CUFE o factura duplicada dentro del reporte; no se suma dos veces",IF(IFERROR($H626,0)&lt;=0,"DIAN reporta valor susceptible 0",IF($L626="NO",IFERROR(LOOKUP(2,1/((LISTS!$M$2:$M$13&lt;&gt;"")*ISNUMBER(SEARCH(LISTS!$M$2:$M$13,$I626))),LISTS!$O$2:$O$13),"Medio de pago no elegible o no identificado por DIAN"),"Apta automaticamente por pago electronico y base positiva"))))</f>
        <v/>
      </c>
    </row>
    <row r="627">
      <c r="A627" s="9" t="n"/>
      <c r="B627" s="9" t="n"/>
      <c r="C627" s="12" t="n"/>
      <c r="D627" s="11" t="n"/>
      <c r="E627" s="11" t="n"/>
      <c r="F627" s="11" t="n"/>
      <c r="G627" s="11" t="n"/>
      <c r="H627" s="11" t="n"/>
      <c r="I627" s="9" t="n"/>
      <c r="J627" s="9" t="n"/>
      <c r="K627" s="9" t="n"/>
      <c r="L627" s="9">
        <f>IF(COUNTA($A627:$K627)=0,"",IF(AND(IFERROR($H627,0)&gt;0,LEN(TRIM($K627&amp;""))&gt;0,IFERROR(LOOKUP(2,1/((LISTS!$M$2:$M$13&lt;&gt;"")*ISNUMBER(SEARCH(LISTS!$M$2:$M$13,$I627))),LISTS!$N$2:$N$13),"NO")="SI"),"SI","NO"))</f>
        <v/>
      </c>
      <c r="M627" s="9">
        <f>IF(COUNTA($A627:$K627)=0,"",IF($K627&lt;&gt;"",IF(COUNTIF($K$19:$K627,$K627)&gt;1,"SI","NO"),IF(COUNTIFS($A$19:$A627,$A627,$C$19:$C627,$C627,$J$19:$J627,$J627,$D$19:$D627,$D627)&gt;1,"SI","NO")))</f>
        <v/>
      </c>
      <c r="N627" s="11">
        <f>IF(COUNTA($A627:$K627)=0,"",IF(AND($L627="SI",$M627="NO"),IFERROR($H627,0),0))</f>
        <v/>
      </c>
      <c r="O627" s="9">
        <f>IF(COUNTA($A627:$K627)=0,"",IF($M627="SI","CUFE o factura duplicada dentro del reporte; no se suma dos veces",IF(IFERROR($H627,0)&lt;=0,"DIAN reporta valor susceptible 0",IF($L627="NO",IFERROR(LOOKUP(2,1/((LISTS!$M$2:$M$13&lt;&gt;"")*ISNUMBER(SEARCH(LISTS!$M$2:$M$13,$I627))),LISTS!$O$2:$O$13),"Medio de pago no elegible o no identificado por DIAN"),"Apta automaticamente por pago electronico y base positiva"))))</f>
        <v/>
      </c>
    </row>
    <row r="628">
      <c r="A628" s="9" t="n"/>
      <c r="B628" s="9" t="n"/>
      <c r="C628" s="12" t="n"/>
      <c r="D628" s="11" t="n"/>
      <c r="E628" s="11" t="n"/>
      <c r="F628" s="11" t="n"/>
      <c r="G628" s="11" t="n"/>
      <c r="H628" s="11" t="n"/>
      <c r="I628" s="9" t="n"/>
      <c r="J628" s="9" t="n"/>
      <c r="K628" s="9" t="n"/>
      <c r="L628" s="9">
        <f>IF(COUNTA($A628:$K628)=0,"",IF(AND(IFERROR($H628,0)&gt;0,LEN(TRIM($K628&amp;""))&gt;0,IFERROR(LOOKUP(2,1/((LISTS!$M$2:$M$13&lt;&gt;"")*ISNUMBER(SEARCH(LISTS!$M$2:$M$13,$I628))),LISTS!$N$2:$N$13),"NO")="SI"),"SI","NO"))</f>
        <v/>
      </c>
      <c r="M628" s="9">
        <f>IF(COUNTA($A628:$K628)=0,"",IF($K628&lt;&gt;"",IF(COUNTIF($K$19:$K628,$K628)&gt;1,"SI","NO"),IF(COUNTIFS($A$19:$A628,$A628,$C$19:$C628,$C628,$J$19:$J628,$J628,$D$19:$D628,$D628)&gt;1,"SI","NO")))</f>
        <v/>
      </c>
      <c r="N628" s="11">
        <f>IF(COUNTA($A628:$K628)=0,"",IF(AND($L628="SI",$M628="NO"),IFERROR($H628,0),0))</f>
        <v/>
      </c>
      <c r="O628" s="9">
        <f>IF(COUNTA($A628:$K628)=0,"",IF($M628="SI","CUFE o factura duplicada dentro del reporte; no se suma dos veces",IF(IFERROR($H628,0)&lt;=0,"DIAN reporta valor susceptible 0",IF($L628="NO",IFERROR(LOOKUP(2,1/((LISTS!$M$2:$M$13&lt;&gt;"")*ISNUMBER(SEARCH(LISTS!$M$2:$M$13,$I628))),LISTS!$O$2:$O$13),"Medio de pago no elegible o no identificado por DIAN"),"Apta automaticamente por pago electronico y base positiva"))))</f>
        <v/>
      </c>
    </row>
    <row r="629">
      <c r="A629" s="9" t="n"/>
      <c r="B629" s="9" t="n"/>
      <c r="C629" s="12" t="n"/>
      <c r="D629" s="11" t="n"/>
      <c r="E629" s="11" t="n"/>
      <c r="F629" s="11" t="n"/>
      <c r="G629" s="11" t="n"/>
      <c r="H629" s="11" t="n"/>
      <c r="I629" s="9" t="n"/>
      <c r="J629" s="9" t="n"/>
      <c r="K629" s="9" t="n"/>
      <c r="L629" s="9">
        <f>IF(COUNTA($A629:$K629)=0,"",IF(AND(IFERROR($H629,0)&gt;0,LEN(TRIM($K629&amp;""))&gt;0,IFERROR(LOOKUP(2,1/((LISTS!$M$2:$M$13&lt;&gt;"")*ISNUMBER(SEARCH(LISTS!$M$2:$M$13,$I629))),LISTS!$N$2:$N$13),"NO")="SI"),"SI","NO"))</f>
        <v/>
      </c>
      <c r="M629" s="9">
        <f>IF(COUNTA($A629:$K629)=0,"",IF($K629&lt;&gt;"",IF(COUNTIF($K$19:$K629,$K629)&gt;1,"SI","NO"),IF(COUNTIFS($A$19:$A629,$A629,$C$19:$C629,$C629,$J$19:$J629,$J629,$D$19:$D629,$D629)&gt;1,"SI","NO")))</f>
        <v/>
      </c>
      <c r="N629" s="11">
        <f>IF(COUNTA($A629:$K629)=0,"",IF(AND($L629="SI",$M629="NO"),IFERROR($H629,0),0))</f>
        <v/>
      </c>
      <c r="O629" s="9">
        <f>IF(COUNTA($A629:$K629)=0,"",IF($M629="SI","CUFE o factura duplicada dentro del reporte; no se suma dos veces",IF(IFERROR($H629,0)&lt;=0,"DIAN reporta valor susceptible 0",IF($L629="NO",IFERROR(LOOKUP(2,1/((LISTS!$M$2:$M$13&lt;&gt;"")*ISNUMBER(SEARCH(LISTS!$M$2:$M$13,$I629))),LISTS!$O$2:$O$13),"Medio de pago no elegible o no identificado por DIAN"),"Apta automaticamente por pago electronico y base positiva"))))</f>
        <v/>
      </c>
    </row>
    <row r="630">
      <c r="A630" s="9" t="n"/>
      <c r="B630" s="9" t="n"/>
      <c r="C630" s="12" t="n"/>
      <c r="D630" s="11" t="n"/>
      <c r="E630" s="11" t="n"/>
      <c r="F630" s="11" t="n"/>
      <c r="G630" s="11" t="n"/>
      <c r="H630" s="11" t="n"/>
      <c r="I630" s="9" t="n"/>
      <c r="J630" s="9" t="n"/>
      <c r="K630" s="9" t="n"/>
      <c r="L630" s="9">
        <f>IF(COUNTA($A630:$K630)=0,"",IF(AND(IFERROR($H630,0)&gt;0,LEN(TRIM($K630&amp;""))&gt;0,IFERROR(LOOKUP(2,1/((LISTS!$M$2:$M$13&lt;&gt;"")*ISNUMBER(SEARCH(LISTS!$M$2:$M$13,$I630))),LISTS!$N$2:$N$13),"NO")="SI"),"SI","NO"))</f>
        <v/>
      </c>
      <c r="M630" s="9">
        <f>IF(COUNTA($A630:$K630)=0,"",IF($K630&lt;&gt;"",IF(COUNTIF($K$19:$K630,$K630)&gt;1,"SI","NO"),IF(COUNTIFS($A$19:$A630,$A630,$C$19:$C630,$C630,$J$19:$J630,$J630,$D$19:$D630,$D630)&gt;1,"SI","NO")))</f>
        <v/>
      </c>
      <c r="N630" s="11">
        <f>IF(COUNTA($A630:$K630)=0,"",IF(AND($L630="SI",$M630="NO"),IFERROR($H630,0),0))</f>
        <v/>
      </c>
      <c r="O630" s="9">
        <f>IF(COUNTA($A630:$K630)=0,"",IF($M630="SI","CUFE o factura duplicada dentro del reporte; no se suma dos veces",IF(IFERROR($H630,0)&lt;=0,"DIAN reporta valor susceptible 0",IF($L630="NO",IFERROR(LOOKUP(2,1/((LISTS!$M$2:$M$13&lt;&gt;"")*ISNUMBER(SEARCH(LISTS!$M$2:$M$13,$I630))),LISTS!$O$2:$O$13),"Medio de pago no elegible o no identificado por DIAN"),"Apta automaticamente por pago electronico y base positiva"))))</f>
        <v/>
      </c>
    </row>
    <row r="631">
      <c r="A631" s="9" t="n"/>
      <c r="B631" s="9" t="n"/>
      <c r="C631" s="12" t="n"/>
      <c r="D631" s="11" t="n"/>
      <c r="E631" s="11" t="n"/>
      <c r="F631" s="11" t="n"/>
      <c r="G631" s="11" t="n"/>
      <c r="H631" s="11" t="n"/>
      <c r="I631" s="9" t="n"/>
      <c r="J631" s="9" t="n"/>
      <c r="K631" s="9" t="n"/>
      <c r="L631" s="9">
        <f>IF(COUNTA($A631:$K631)=0,"",IF(AND(IFERROR($H631,0)&gt;0,LEN(TRIM($K631&amp;""))&gt;0,IFERROR(LOOKUP(2,1/((LISTS!$M$2:$M$13&lt;&gt;"")*ISNUMBER(SEARCH(LISTS!$M$2:$M$13,$I631))),LISTS!$N$2:$N$13),"NO")="SI"),"SI","NO"))</f>
        <v/>
      </c>
      <c r="M631" s="9">
        <f>IF(COUNTA($A631:$K631)=0,"",IF($K631&lt;&gt;"",IF(COUNTIF($K$19:$K631,$K631)&gt;1,"SI","NO"),IF(COUNTIFS($A$19:$A631,$A631,$C$19:$C631,$C631,$J$19:$J631,$J631,$D$19:$D631,$D631)&gt;1,"SI","NO")))</f>
        <v/>
      </c>
      <c r="N631" s="11">
        <f>IF(COUNTA($A631:$K631)=0,"",IF(AND($L631="SI",$M631="NO"),IFERROR($H631,0),0))</f>
        <v/>
      </c>
      <c r="O631" s="9">
        <f>IF(COUNTA($A631:$K631)=0,"",IF($M631="SI","CUFE o factura duplicada dentro del reporte; no se suma dos veces",IF(IFERROR($H631,0)&lt;=0,"DIAN reporta valor susceptible 0",IF($L631="NO",IFERROR(LOOKUP(2,1/((LISTS!$M$2:$M$13&lt;&gt;"")*ISNUMBER(SEARCH(LISTS!$M$2:$M$13,$I631))),LISTS!$O$2:$O$13),"Medio de pago no elegible o no identificado por DIAN"),"Apta automaticamente por pago electronico y base positiva"))))</f>
        <v/>
      </c>
    </row>
    <row r="632">
      <c r="A632" s="9" t="n"/>
      <c r="B632" s="9" t="n"/>
      <c r="C632" s="12" t="n"/>
      <c r="D632" s="11" t="n"/>
      <c r="E632" s="11" t="n"/>
      <c r="F632" s="11" t="n"/>
      <c r="G632" s="11" t="n"/>
      <c r="H632" s="11" t="n"/>
      <c r="I632" s="9" t="n"/>
      <c r="J632" s="9" t="n"/>
      <c r="K632" s="9" t="n"/>
      <c r="L632" s="9">
        <f>IF(COUNTA($A632:$K632)=0,"",IF(AND(IFERROR($H632,0)&gt;0,LEN(TRIM($K632&amp;""))&gt;0,IFERROR(LOOKUP(2,1/((LISTS!$M$2:$M$13&lt;&gt;"")*ISNUMBER(SEARCH(LISTS!$M$2:$M$13,$I632))),LISTS!$N$2:$N$13),"NO")="SI"),"SI","NO"))</f>
        <v/>
      </c>
      <c r="M632" s="9">
        <f>IF(COUNTA($A632:$K632)=0,"",IF($K632&lt;&gt;"",IF(COUNTIF($K$19:$K632,$K632)&gt;1,"SI","NO"),IF(COUNTIFS($A$19:$A632,$A632,$C$19:$C632,$C632,$J$19:$J632,$J632,$D$19:$D632,$D632)&gt;1,"SI","NO")))</f>
        <v/>
      </c>
      <c r="N632" s="11">
        <f>IF(COUNTA($A632:$K632)=0,"",IF(AND($L632="SI",$M632="NO"),IFERROR($H632,0),0))</f>
        <v/>
      </c>
      <c r="O632" s="9">
        <f>IF(COUNTA($A632:$K632)=0,"",IF($M632="SI","CUFE o factura duplicada dentro del reporte; no se suma dos veces",IF(IFERROR($H632,0)&lt;=0,"DIAN reporta valor susceptible 0",IF($L632="NO",IFERROR(LOOKUP(2,1/((LISTS!$M$2:$M$13&lt;&gt;"")*ISNUMBER(SEARCH(LISTS!$M$2:$M$13,$I632))),LISTS!$O$2:$O$13),"Medio de pago no elegible o no identificado por DIAN"),"Apta automaticamente por pago electronico y base positiva"))))</f>
        <v/>
      </c>
    </row>
    <row r="633">
      <c r="A633" s="9" t="n"/>
      <c r="B633" s="9" t="n"/>
      <c r="C633" s="12" t="n"/>
      <c r="D633" s="11" t="n"/>
      <c r="E633" s="11" t="n"/>
      <c r="F633" s="11" t="n"/>
      <c r="G633" s="11" t="n"/>
      <c r="H633" s="11" t="n"/>
      <c r="I633" s="9" t="n"/>
      <c r="J633" s="9" t="n"/>
      <c r="K633" s="9" t="n"/>
      <c r="L633" s="9">
        <f>IF(COUNTA($A633:$K633)=0,"",IF(AND(IFERROR($H633,0)&gt;0,LEN(TRIM($K633&amp;""))&gt;0,IFERROR(LOOKUP(2,1/((LISTS!$M$2:$M$13&lt;&gt;"")*ISNUMBER(SEARCH(LISTS!$M$2:$M$13,$I633))),LISTS!$N$2:$N$13),"NO")="SI"),"SI","NO"))</f>
        <v/>
      </c>
      <c r="M633" s="9">
        <f>IF(COUNTA($A633:$K633)=0,"",IF($K633&lt;&gt;"",IF(COUNTIF($K$19:$K633,$K633)&gt;1,"SI","NO"),IF(COUNTIFS($A$19:$A633,$A633,$C$19:$C633,$C633,$J$19:$J633,$J633,$D$19:$D633,$D633)&gt;1,"SI","NO")))</f>
        <v/>
      </c>
      <c r="N633" s="11">
        <f>IF(COUNTA($A633:$K633)=0,"",IF(AND($L633="SI",$M633="NO"),IFERROR($H633,0),0))</f>
        <v/>
      </c>
      <c r="O633" s="9">
        <f>IF(COUNTA($A633:$K633)=0,"",IF($M633="SI","CUFE o factura duplicada dentro del reporte; no se suma dos veces",IF(IFERROR($H633,0)&lt;=0,"DIAN reporta valor susceptible 0",IF($L633="NO",IFERROR(LOOKUP(2,1/((LISTS!$M$2:$M$13&lt;&gt;"")*ISNUMBER(SEARCH(LISTS!$M$2:$M$13,$I633))),LISTS!$O$2:$O$13),"Medio de pago no elegible o no identificado por DIAN"),"Apta automaticamente por pago electronico y base positiva"))))</f>
        <v/>
      </c>
    </row>
    <row r="634">
      <c r="A634" s="9" t="n"/>
      <c r="B634" s="9" t="n"/>
      <c r="C634" s="12" t="n"/>
      <c r="D634" s="11" t="n"/>
      <c r="E634" s="11" t="n"/>
      <c r="F634" s="11" t="n"/>
      <c r="G634" s="11" t="n"/>
      <c r="H634" s="11" t="n"/>
      <c r="I634" s="9" t="n"/>
      <c r="J634" s="9" t="n"/>
      <c r="K634" s="9" t="n"/>
      <c r="L634" s="9">
        <f>IF(COUNTA($A634:$K634)=0,"",IF(AND(IFERROR($H634,0)&gt;0,LEN(TRIM($K634&amp;""))&gt;0,IFERROR(LOOKUP(2,1/((LISTS!$M$2:$M$13&lt;&gt;"")*ISNUMBER(SEARCH(LISTS!$M$2:$M$13,$I634))),LISTS!$N$2:$N$13),"NO")="SI"),"SI","NO"))</f>
        <v/>
      </c>
      <c r="M634" s="9">
        <f>IF(COUNTA($A634:$K634)=0,"",IF($K634&lt;&gt;"",IF(COUNTIF($K$19:$K634,$K634)&gt;1,"SI","NO"),IF(COUNTIFS($A$19:$A634,$A634,$C$19:$C634,$C634,$J$19:$J634,$J634,$D$19:$D634,$D634)&gt;1,"SI","NO")))</f>
        <v/>
      </c>
      <c r="N634" s="11">
        <f>IF(COUNTA($A634:$K634)=0,"",IF(AND($L634="SI",$M634="NO"),IFERROR($H634,0),0))</f>
        <v/>
      </c>
      <c r="O634" s="9">
        <f>IF(COUNTA($A634:$K634)=0,"",IF($M634="SI","CUFE o factura duplicada dentro del reporte; no se suma dos veces",IF(IFERROR($H634,0)&lt;=0,"DIAN reporta valor susceptible 0",IF($L634="NO",IFERROR(LOOKUP(2,1/((LISTS!$M$2:$M$13&lt;&gt;"")*ISNUMBER(SEARCH(LISTS!$M$2:$M$13,$I634))),LISTS!$O$2:$O$13),"Medio de pago no elegible o no identificado por DIAN"),"Apta automaticamente por pago electronico y base positiva"))))</f>
        <v/>
      </c>
    </row>
    <row r="635">
      <c r="A635" s="9" t="n"/>
      <c r="B635" s="9" t="n"/>
      <c r="C635" s="12" t="n"/>
      <c r="D635" s="11" t="n"/>
      <c r="E635" s="11" t="n"/>
      <c r="F635" s="11" t="n"/>
      <c r="G635" s="11" t="n"/>
      <c r="H635" s="11" t="n"/>
      <c r="I635" s="9" t="n"/>
      <c r="J635" s="9" t="n"/>
      <c r="K635" s="9" t="n"/>
      <c r="L635" s="9">
        <f>IF(COUNTA($A635:$K635)=0,"",IF(AND(IFERROR($H635,0)&gt;0,LEN(TRIM($K635&amp;""))&gt;0,IFERROR(LOOKUP(2,1/((LISTS!$M$2:$M$13&lt;&gt;"")*ISNUMBER(SEARCH(LISTS!$M$2:$M$13,$I635))),LISTS!$N$2:$N$13),"NO")="SI"),"SI","NO"))</f>
        <v/>
      </c>
      <c r="M635" s="9">
        <f>IF(COUNTA($A635:$K635)=0,"",IF($K635&lt;&gt;"",IF(COUNTIF($K$19:$K635,$K635)&gt;1,"SI","NO"),IF(COUNTIFS($A$19:$A635,$A635,$C$19:$C635,$C635,$J$19:$J635,$J635,$D$19:$D635,$D635)&gt;1,"SI","NO")))</f>
        <v/>
      </c>
      <c r="N635" s="11">
        <f>IF(COUNTA($A635:$K635)=0,"",IF(AND($L635="SI",$M635="NO"),IFERROR($H635,0),0))</f>
        <v/>
      </c>
      <c r="O635" s="9">
        <f>IF(COUNTA($A635:$K635)=0,"",IF($M635="SI","CUFE o factura duplicada dentro del reporte; no se suma dos veces",IF(IFERROR($H635,0)&lt;=0,"DIAN reporta valor susceptible 0",IF($L635="NO",IFERROR(LOOKUP(2,1/((LISTS!$M$2:$M$13&lt;&gt;"")*ISNUMBER(SEARCH(LISTS!$M$2:$M$13,$I635))),LISTS!$O$2:$O$13),"Medio de pago no elegible o no identificado por DIAN"),"Apta automaticamente por pago electronico y base positiva"))))</f>
        <v/>
      </c>
    </row>
    <row r="636">
      <c r="A636" s="9" t="n"/>
      <c r="B636" s="9" t="n"/>
      <c r="C636" s="12" t="n"/>
      <c r="D636" s="11" t="n"/>
      <c r="E636" s="11" t="n"/>
      <c r="F636" s="11" t="n"/>
      <c r="G636" s="11" t="n"/>
      <c r="H636" s="11" t="n"/>
      <c r="I636" s="9" t="n"/>
      <c r="J636" s="9" t="n"/>
      <c r="K636" s="9" t="n"/>
      <c r="L636" s="9">
        <f>IF(COUNTA($A636:$K636)=0,"",IF(AND(IFERROR($H636,0)&gt;0,LEN(TRIM($K636&amp;""))&gt;0,IFERROR(LOOKUP(2,1/((LISTS!$M$2:$M$13&lt;&gt;"")*ISNUMBER(SEARCH(LISTS!$M$2:$M$13,$I636))),LISTS!$N$2:$N$13),"NO")="SI"),"SI","NO"))</f>
        <v/>
      </c>
      <c r="M636" s="9">
        <f>IF(COUNTA($A636:$K636)=0,"",IF($K636&lt;&gt;"",IF(COUNTIF($K$19:$K636,$K636)&gt;1,"SI","NO"),IF(COUNTIFS($A$19:$A636,$A636,$C$19:$C636,$C636,$J$19:$J636,$J636,$D$19:$D636,$D636)&gt;1,"SI","NO")))</f>
        <v/>
      </c>
      <c r="N636" s="11">
        <f>IF(COUNTA($A636:$K636)=0,"",IF(AND($L636="SI",$M636="NO"),IFERROR($H636,0),0))</f>
        <v/>
      </c>
      <c r="O636" s="9">
        <f>IF(COUNTA($A636:$K636)=0,"",IF($M636="SI","CUFE o factura duplicada dentro del reporte; no se suma dos veces",IF(IFERROR($H636,0)&lt;=0,"DIAN reporta valor susceptible 0",IF($L636="NO",IFERROR(LOOKUP(2,1/((LISTS!$M$2:$M$13&lt;&gt;"")*ISNUMBER(SEARCH(LISTS!$M$2:$M$13,$I636))),LISTS!$O$2:$O$13),"Medio de pago no elegible o no identificado por DIAN"),"Apta automaticamente por pago electronico y base positiva"))))</f>
        <v/>
      </c>
    </row>
    <row r="637">
      <c r="A637" s="9" t="n"/>
      <c r="B637" s="9" t="n"/>
      <c r="C637" s="12" t="n"/>
      <c r="D637" s="11" t="n"/>
      <c r="E637" s="11" t="n"/>
      <c r="F637" s="11" t="n"/>
      <c r="G637" s="11" t="n"/>
      <c r="H637" s="11" t="n"/>
      <c r="I637" s="9" t="n"/>
      <c r="J637" s="9" t="n"/>
      <c r="K637" s="9" t="n"/>
      <c r="L637" s="9">
        <f>IF(COUNTA($A637:$K637)=0,"",IF(AND(IFERROR($H637,0)&gt;0,LEN(TRIM($K637&amp;""))&gt;0,IFERROR(LOOKUP(2,1/((LISTS!$M$2:$M$13&lt;&gt;"")*ISNUMBER(SEARCH(LISTS!$M$2:$M$13,$I637))),LISTS!$N$2:$N$13),"NO")="SI"),"SI","NO"))</f>
        <v/>
      </c>
      <c r="M637" s="9">
        <f>IF(COUNTA($A637:$K637)=0,"",IF($K637&lt;&gt;"",IF(COUNTIF($K$19:$K637,$K637)&gt;1,"SI","NO"),IF(COUNTIFS($A$19:$A637,$A637,$C$19:$C637,$C637,$J$19:$J637,$J637,$D$19:$D637,$D637)&gt;1,"SI","NO")))</f>
        <v/>
      </c>
      <c r="N637" s="11">
        <f>IF(COUNTA($A637:$K637)=0,"",IF(AND($L637="SI",$M637="NO"),IFERROR($H637,0),0))</f>
        <v/>
      </c>
      <c r="O637" s="9">
        <f>IF(COUNTA($A637:$K637)=0,"",IF($M637="SI","CUFE o factura duplicada dentro del reporte; no se suma dos veces",IF(IFERROR($H637,0)&lt;=0,"DIAN reporta valor susceptible 0",IF($L637="NO",IFERROR(LOOKUP(2,1/((LISTS!$M$2:$M$13&lt;&gt;"")*ISNUMBER(SEARCH(LISTS!$M$2:$M$13,$I637))),LISTS!$O$2:$O$13),"Medio de pago no elegible o no identificado por DIAN"),"Apta automaticamente por pago electronico y base positiva"))))</f>
        <v/>
      </c>
    </row>
    <row r="638">
      <c r="A638" s="9" t="n"/>
      <c r="B638" s="9" t="n"/>
      <c r="C638" s="12" t="n"/>
      <c r="D638" s="11" t="n"/>
      <c r="E638" s="11" t="n"/>
      <c r="F638" s="11" t="n"/>
      <c r="G638" s="11" t="n"/>
      <c r="H638" s="11" t="n"/>
      <c r="I638" s="9" t="n"/>
      <c r="J638" s="9" t="n"/>
      <c r="K638" s="9" t="n"/>
      <c r="L638" s="9">
        <f>IF(COUNTA($A638:$K638)=0,"",IF(AND(IFERROR($H638,0)&gt;0,LEN(TRIM($K638&amp;""))&gt;0,IFERROR(LOOKUP(2,1/((LISTS!$M$2:$M$13&lt;&gt;"")*ISNUMBER(SEARCH(LISTS!$M$2:$M$13,$I638))),LISTS!$N$2:$N$13),"NO")="SI"),"SI","NO"))</f>
        <v/>
      </c>
      <c r="M638" s="9">
        <f>IF(COUNTA($A638:$K638)=0,"",IF($K638&lt;&gt;"",IF(COUNTIF($K$19:$K638,$K638)&gt;1,"SI","NO"),IF(COUNTIFS($A$19:$A638,$A638,$C$19:$C638,$C638,$J$19:$J638,$J638,$D$19:$D638,$D638)&gt;1,"SI","NO")))</f>
        <v/>
      </c>
      <c r="N638" s="11">
        <f>IF(COUNTA($A638:$K638)=0,"",IF(AND($L638="SI",$M638="NO"),IFERROR($H638,0),0))</f>
        <v/>
      </c>
      <c r="O638" s="9">
        <f>IF(COUNTA($A638:$K638)=0,"",IF($M638="SI","CUFE o factura duplicada dentro del reporte; no se suma dos veces",IF(IFERROR($H638,0)&lt;=0,"DIAN reporta valor susceptible 0",IF($L638="NO",IFERROR(LOOKUP(2,1/((LISTS!$M$2:$M$13&lt;&gt;"")*ISNUMBER(SEARCH(LISTS!$M$2:$M$13,$I638))),LISTS!$O$2:$O$13),"Medio de pago no elegible o no identificado por DIAN"),"Apta automaticamente por pago electronico y base positiva"))))</f>
        <v/>
      </c>
    </row>
    <row r="639">
      <c r="A639" s="9" t="n"/>
      <c r="B639" s="9" t="n"/>
      <c r="C639" s="12" t="n"/>
      <c r="D639" s="11" t="n"/>
      <c r="E639" s="11" t="n"/>
      <c r="F639" s="11" t="n"/>
      <c r="G639" s="11" t="n"/>
      <c r="H639" s="11" t="n"/>
      <c r="I639" s="9" t="n"/>
      <c r="J639" s="9" t="n"/>
      <c r="K639" s="9" t="n"/>
      <c r="L639" s="9">
        <f>IF(COUNTA($A639:$K639)=0,"",IF(AND(IFERROR($H639,0)&gt;0,LEN(TRIM($K639&amp;""))&gt;0,IFERROR(LOOKUP(2,1/((LISTS!$M$2:$M$13&lt;&gt;"")*ISNUMBER(SEARCH(LISTS!$M$2:$M$13,$I639))),LISTS!$N$2:$N$13),"NO")="SI"),"SI","NO"))</f>
        <v/>
      </c>
      <c r="M639" s="9">
        <f>IF(COUNTA($A639:$K639)=0,"",IF($K639&lt;&gt;"",IF(COUNTIF($K$19:$K639,$K639)&gt;1,"SI","NO"),IF(COUNTIFS($A$19:$A639,$A639,$C$19:$C639,$C639,$J$19:$J639,$J639,$D$19:$D639,$D639)&gt;1,"SI","NO")))</f>
        <v/>
      </c>
      <c r="N639" s="11">
        <f>IF(COUNTA($A639:$K639)=0,"",IF(AND($L639="SI",$M639="NO"),IFERROR($H639,0),0))</f>
        <v/>
      </c>
      <c r="O639" s="9">
        <f>IF(COUNTA($A639:$K639)=0,"",IF($M639="SI","CUFE o factura duplicada dentro del reporte; no se suma dos veces",IF(IFERROR($H639,0)&lt;=0,"DIAN reporta valor susceptible 0",IF($L639="NO",IFERROR(LOOKUP(2,1/((LISTS!$M$2:$M$13&lt;&gt;"")*ISNUMBER(SEARCH(LISTS!$M$2:$M$13,$I639))),LISTS!$O$2:$O$13),"Medio de pago no elegible o no identificado por DIAN"),"Apta automaticamente por pago electronico y base positiva"))))</f>
        <v/>
      </c>
    </row>
    <row r="640">
      <c r="A640" s="9" t="n"/>
      <c r="B640" s="9" t="n"/>
      <c r="C640" s="12" t="n"/>
      <c r="D640" s="11" t="n"/>
      <c r="E640" s="11" t="n"/>
      <c r="F640" s="11" t="n"/>
      <c r="G640" s="11" t="n"/>
      <c r="H640" s="11" t="n"/>
      <c r="I640" s="9" t="n"/>
      <c r="J640" s="9" t="n"/>
      <c r="K640" s="9" t="n"/>
      <c r="L640" s="9">
        <f>IF(COUNTA($A640:$K640)=0,"",IF(AND(IFERROR($H640,0)&gt;0,LEN(TRIM($K640&amp;""))&gt;0,IFERROR(LOOKUP(2,1/((LISTS!$M$2:$M$13&lt;&gt;"")*ISNUMBER(SEARCH(LISTS!$M$2:$M$13,$I640))),LISTS!$N$2:$N$13),"NO")="SI"),"SI","NO"))</f>
        <v/>
      </c>
      <c r="M640" s="9">
        <f>IF(COUNTA($A640:$K640)=0,"",IF($K640&lt;&gt;"",IF(COUNTIF($K$19:$K640,$K640)&gt;1,"SI","NO"),IF(COUNTIFS($A$19:$A640,$A640,$C$19:$C640,$C640,$J$19:$J640,$J640,$D$19:$D640,$D640)&gt;1,"SI","NO")))</f>
        <v/>
      </c>
      <c r="N640" s="11">
        <f>IF(COUNTA($A640:$K640)=0,"",IF(AND($L640="SI",$M640="NO"),IFERROR($H640,0),0))</f>
        <v/>
      </c>
      <c r="O640" s="9">
        <f>IF(COUNTA($A640:$K640)=0,"",IF($M640="SI","CUFE o factura duplicada dentro del reporte; no se suma dos veces",IF(IFERROR($H640,0)&lt;=0,"DIAN reporta valor susceptible 0",IF($L640="NO",IFERROR(LOOKUP(2,1/((LISTS!$M$2:$M$13&lt;&gt;"")*ISNUMBER(SEARCH(LISTS!$M$2:$M$13,$I640))),LISTS!$O$2:$O$13),"Medio de pago no elegible o no identificado por DIAN"),"Apta automaticamente por pago electronico y base positiva"))))</f>
        <v/>
      </c>
    </row>
    <row r="641">
      <c r="A641" s="9" t="n"/>
      <c r="B641" s="9" t="n"/>
      <c r="C641" s="12" t="n"/>
      <c r="D641" s="11" t="n"/>
      <c r="E641" s="11" t="n"/>
      <c r="F641" s="11" t="n"/>
      <c r="G641" s="11" t="n"/>
      <c r="H641" s="11" t="n"/>
      <c r="I641" s="9" t="n"/>
      <c r="J641" s="9" t="n"/>
      <c r="K641" s="9" t="n"/>
      <c r="L641" s="9">
        <f>IF(COUNTA($A641:$K641)=0,"",IF(AND(IFERROR($H641,0)&gt;0,LEN(TRIM($K641&amp;""))&gt;0,IFERROR(LOOKUP(2,1/((LISTS!$M$2:$M$13&lt;&gt;"")*ISNUMBER(SEARCH(LISTS!$M$2:$M$13,$I641))),LISTS!$N$2:$N$13),"NO")="SI"),"SI","NO"))</f>
        <v/>
      </c>
      <c r="M641" s="9">
        <f>IF(COUNTA($A641:$K641)=0,"",IF($K641&lt;&gt;"",IF(COUNTIF($K$19:$K641,$K641)&gt;1,"SI","NO"),IF(COUNTIFS($A$19:$A641,$A641,$C$19:$C641,$C641,$J$19:$J641,$J641,$D$19:$D641,$D641)&gt;1,"SI","NO")))</f>
        <v/>
      </c>
      <c r="N641" s="11">
        <f>IF(COUNTA($A641:$K641)=0,"",IF(AND($L641="SI",$M641="NO"),IFERROR($H641,0),0))</f>
        <v/>
      </c>
      <c r="O641" s="9">
        <f>IF(COUNTA($A641:$K641)=0,"",IF($M641="SI","CUFE o factura duplicada dentro del reporte; no se suma dos veces",IF(IFERROR($H641,0)&lt;=0,"DIAN reporta valor susceptible 0",IF($L641="NO",IFERROR(LOOKUP(2,1/((LISTS!$M$2:$M$13&lt;&gt;"")*ISNUMBER(SEARCH(LISTS!$M$2:$M$13,$I641))),LISTS!$O$2:$O$13),"Medio de pago no elegible o no identificado por DIAN"),"Apta automaticamente por pago electronico y base positiva"))))</f>
        <v/>
      </c>
    </row>
    <row r="642">
      <c r="A642" s="9" t="n"/>
      <c r="B642" s="9" t="n"/>
      <c r="C642" s="12" t="n"/>
      <c r="D642" s="11" t="n"/>
      <c r="E642" s="11" t="n"/>
      <c r="F642" s="11" t="n"/>
      <c r="G642" s="11" t="n"/>
      <c r="H642" s="11" t="n"/>
      <c r="I642" s="9" t="n"/>
      <c r="J642" s="9" t="n"/>
      <c r="K642" s="9" t="n"/>
      <c r="L642" s="9">
        <f>IF(COUNTA($A642:$K642)=0,"",IF(AND(IFERROR($H642,0)&gt;0,LEN(TRIM($K642&amp;""))&gt;0,IFERROR(LOOKUP(2,1/((LISTS!$M$2:$M$13&lt;&gt;"")*ISNUMBER(SEARCH(LISTS!$M$2:$M$13,$I642))),LISTS!$N$2:$N$13),"NO")="SI"),"SI","NO"))</f>
        <v/>
      </c>
      <c r="M642" s="9">
        <f>IF(COUNTA($A642:$K642)=0,"",IF($K642&lt;&gt;"",IF(COUNTIF($K$19:$K642,$K642)&gt;1,"SI","NO"),IF(COUNTIFS($A$19:$A642,$A642,$C$19:$C642,$C642,$J$19:$J642,$J642,$D$19:$D642,$D642)&gt;1,"SI","NO")))</f>
        <v/>
      </c>
      <c r="N642" s="11">
        <f>IF(COUNTA($A642:$K642)=0,"",IF(AND($L642="SI",$M642="NO"),IFERROR($H642,0),0))</f>
        <v/>
      </c>
      <c r="O642" s="9">
        <f>IF(COUNTA($A642:$K642)=0,"",IF($M642="SI","CUFE o factura duplicada dentro del reporte; no se suma dos veces",IF(IFERROR($H642,0)&lt;=0,"DIAN reporta valor susceptible 0",IF($L642="NO",IFERROR(LOOKUP(2,1/((LISTS!$M$2:$M$13&lt;&gt;"")*ISNUMBER(SEARCH(LISTS!$M$2:$M$13,$I642))),LISTS!$O$2:$O$13),"Medio de pago no elegible o no identificado por DIAN"),"Apta automaticamente por pago electronico y base positiva"))))</f>
        <v/>
      </c>
    </row>
    <row r="643">
      <c r="A643" s="9" t="n"/>
      <c r="B643" s="9" t="n"/>
      <c r="C643" s="12" t="n"/>
      <c r="D643" s="11" t="n"/>
      <c r="E643" s="11" t="n"/>
      <c r="F643" s="11" t="n"/>
      <c r="G643" s="11" t="n"/>
      <c r="H643" s="11" t="n"/>
      <c r="I643" s="9" t="n"/>
      <c r="J643" s="9" t="n"/>
      <c r="K643" s="9" t="n"/>
      <c r="L643" s="9">
        <f>IF(COUNTA($A643:$K643)=0,"",IF(AND(IFERROR($H643,0)&gt;0,LEN(TRIM($K643&amp;""))&gt;0,IFERROR(LOOKUP(2,1/((LISTS!$M$2:$M$13&lt;&gt;"")*ISNUMBER(SEARCH(LISTS!$M$2:$M$13,$I643))),LISTS!$N$2:$N$13),"NO")="SI"),"SI","NO"))</f>
        <v/>
      </c>
      <c r="M643" s="9">
        <f>IF(COUNTA($A643:$K643)=0,"",IF($K643&lt;&gt;"",IF(COUNTIF($K$19:$K643,$K643)&gt;1,"SI","NO"),IF(COUNTIFS($A$19:$A643,$A643,$C$19:$C643,$C643,$J$19:$J643,$J643,$D$19:$D643,$D643)&gt;1,"SI","NO")))</f>
        <v/>
      </c>
      <c r="N643" s="11">
        <f>IF(COUNTA($A643:$K643)=0,"",IF(AND($L643="SI",$M643="NO"),IFERROR($H643,0),0))</f>
        <v/>
      </c>
      <c r="O643" s="9">
        <f>IF(COUNTA($A643:$K643)=0,"",IF($M643="SI","CUFE o factura duplicada dentro del reporte; no se suma dos veces",IF(IFERROR($H643,0)&lt;=0,"DIAN reporta valor susceptible 0",IF($L643="NO",IFERROR(LOOKUP(2,1/((LISTS!$M$2:$M$13&lt;&gt;"")*ISNUMBER(SEARCH(LISTS!$M$2:$M$13,$I643))),LISTS!$O$2:$O$13),"Medio de pago no elegible o no identificado por DIAN"),"Apta automaticamente por pago electronico y base positiva"))))</f>
        <v/>
      </c>
    </row>
    <row r="644">
      <c r="A644" s="9" t="n"/>
      <c r="B644" s="9" t="n"/>
      <c r="C644" s="12" t="n"/>
      <c r="D644" s="11" t="n"/>
      <c r="E644" s="11" t="n"/>
      <c r="F644" s="11" t="n"/>
      <c r="G644" s="11" t="n"/>
      <c r="H644" s="11" t="n"/>
      <c r="I644" s="9" t="n"/>
      <c r="J644" s="9" t="n"/>
      <c r="K644" s="9" t="n"/>
      <c r="L644" s="9">
        <f>IF(COUNTA($A644:$K644)=0,"",IF(AND(IFERROR($H644,0)&gt;0,LEN(TRIM($K644&amp;""))&gt;0,IFERROR(LOOKUP(2,1/((LISTS!$M$2:$M$13&lt;&gt;"")*ISNUMBER(SEARCH(LISTS!$M$2:$M$13,$I644))),LISTS!$N$2:$N$13),"NO")="SI"),"SI","NO"))</f>
        <v/>
      </c>
      <c r="M644" s="9">
        <f>IF(COUNTA($A644:$K644)=0,"",IF($K644&lt;&gt;"",IF(COUNTIF($K$19:$K644,$K644)&gt;1,"SI","NO"),IF(COUNTIFS($A$19:$A644,$A644,$C$19:$C644,$C644,$J$19:$J644,$J644,$D$19:$D644,$D644)&gt;1,"SI","NO")))</f>
        <v/>
      </c>
      <c r="N644" s="11">
        <f>IF(COUNTA($A644:$K644)=0,"",IF(AND($L644="SI",$M644="NO"),IFERROR($H644,0),0))</f>
        <v/>
      </c>
      <c r="O644" s="9">
        <f>IF(COUNTA($A644:$K644)=0,"",IF($M644="SI","CUFE o factura duplicada dentro del reporte; no se suma dos veces",IF(IFERROR($H644,0)&lt;=0,"DIAN reporta valor susceptible 0",IF($L644="NO",IFERROR(LOOKUP(2,1/((LISTS!$M$2:$M$13&lt;&gt;"")*ISNUMBER(SEARCH(LISTS!$M$2:$M$13,$I644))),LISTS!$O$2:$O$13),"Medio de pago no elegible o no identificado por DIAN"),"Apta automaticamente por pago electronico y base positiva"))))</f>
        <v/>
      </c>
    </row>
    <row r="645">
      <c r="A645" s="9" t="n"/>
      <c r="B645" s="9" t="n"/>
      <c r="C645" s="12" t="n"/>
      <c r="D645" s="11" t="n"/>
      <c r="E645" s="11" t="n"/>
      <c r="F645" s="11" t="n"/>
      <c r="G645" s="11" t="n"/>
      <c r="H645" s="11" t="n"/>
      <c r="I645" s="9" t="n"/>
      <c r="J645" s="9" t="n"/>
      <c r="K645" s="9" t="n"/>
      <c r="L645" s="9">
        <f>IF(COUNTA($A645:$K645)=0,"",IF(AND(IFERROR($H645,0)&gt;0,LEN(TRIM($K645&amp;""))&gt;0,IFERROR(LOOKUP(2,1/((LISTS!$M$2:$M$13&lt;&gt;"")*ISNUMBER(SEARCH(LISTS!$M$2:$M$13,$I645))),LISTS!$N$2:$N$13),"NO")="SI"),"SI","NO"))</f>
        <v/>
      </c>
      <c r="M645" s="9">
        <f>IF(COUNTA($A645:$K645)=0,"",IF($K645&lt;&gt;"",IF(COUNTIF($K$19:$K645,$K645)&gt;1,"SI","NO"),IF(COUNTIFS($A$19:$A645,$A645,$C$19:$C645,$C645,$J$19:$J645,$J645,$D$19:$D645,$D645)&gt;1,"SI","NO")))</f>
        <v/>
      </c>
      <c r="N645" s="11">
        <f>IF(COUNTA($A645:$K645)=0,"",IF(AND($L645="SI",$M645="NO"),IFERROR($H645,0),0))</f>
        <v/>
      </c>
      <c r="O645" s="9">
        <f>IF(COUNTA($A645:$K645)=0,"",IF($M645="SI","CUFE o factura duplicada dentro del reporte; no se suma dos veces",IF(IFERROR($H645,0)&lt;=0,"DIAN reporta valor susceptible 0",IF($L645="NO",IFERROR(LOOKUP(2,1/((LISTS!$M$2:$M$13&lt;&gt;"")*ISNUMBER(SEARCH(LISTS!$M$2:$M$13,$I645))),LISTS!$O$2:$O$13),"Medio de pago no elegible o no identificado por DIAN"),"Apta automaticamente por pago electronico y base positiva"))))</f>
        <v/>
      </c>
    </row>
    <row r="646">
      <c r="A646" s="9" t="n"/>
      <c r="B646" s="9" t="n"/>
      <c r="C646" s="12" t="n"/>
      <c r="D646" s="11" t="n"/>
      <c r="E646" s="11" t="n"/>
      <c r="F646" s="11" t="n"/>
      <c r="G646" s="11" t="n"/>
      <c r="H646" s="11" t="n"/>
      <c r="I646" s="9" t="n"/>
      <c r="J646" s="9" t="n"/>
      <c r="K646" s="9" t="n"/>
      <c r="L646" s="9">
        <f>IF(COUNTA($A646:$K646)=0,"",IF(AND(IFERROR($H646,0)&gt;0,LEN(TRIM($K646&amp;""))&gt;0,IFERROR(LOOKUP(2,1/((LISTS!$M$2:$M$13&lt;&gt;"")*ISNUMBER(SEARCH(LISTS!$M$2:$M$13,$I646))),LISTS!$N$2:$N$13),"NO")="SI"),"SI","NO"))</f>
        <v/>
      </c>
      <c r="M646" s="9">
        <f>IF(COUNTA($A646:$K646)=0,"",IF($K646&lt;&gt;"",IF(COUNTIF($K$19:$K646,$K646)&gt;1,"SI","NO"),IF(COUNTIFS($A$19:$A646,$A646,$C$19:$C646,$C646,$J$19:$J646,$J646,$D$19:$D646,$D646)&gt;1,"SI","NO")))</f>
        <v/>
      </c>
      <c r="N646" s="11">
        <f>IF(COUNTA($A646:$K646)=0,"",IF(AND($L646="SI",$M646="NO"),IFERROR($H646,0),0))</f>
        <v/>
      </c>
      <c r="O646" s="9">
        <f>IF(COUNTA($A646:$K646)=0,"",IF($M646="SI","CUFE o factura duplicada dentro del reporte; no se suma dos veces",IF(IFERROR($H646,0)&lt;=0,"DIAN reporta valor susceptible 0",IF($L646="NO",IFERROR(LOOKUP(2,1/((LISTS!$M$2:$M$13&lt;&gt;"")*ISNUMBER(SEARCH(LISTS!$M$2:$M$13,$I646))),LISTS!$O$2:$O$13),"Medio de pago no elegible o no identificado por DIAN"),"Apta automaticamente por pago electronico y base positiva"))))</f>
        <v/>
      </c>
    </row>
    <row r="647">
      <c r="A647" s="9" t="n"/>
      <c r="B647" s="9" t="n"/>
      <c r="C647" s="12" t="n"/>
      <c r="D647" s="11" t="n"/>
      <c r="E647" s="11" t="n"/>
      <c r="F647" s="11" t="n"/>
      <c r="G647" s="11" t="n"/>
      <c r="H647" s="11" t="n"/>
      <c r="I647" s="9" t="n"/>
      <c r="J647" s="9" t="n"/>
      <c r="K647" s="9" t="n"/>
      <c r="L647" s="9">
        <f>IF(COUNTA($A647:$K647)=0,"",IF(AND(IFERROR($H647,0)&gt;0,LEN(TRIM($K647&amp;""))&gt;0,IFERROR(LOOKUP(2,1/((LISTS!$M$2:$M$13&lt;&gt;"")*ISNUMBER(SEARCH(LISTS!$M$2:$M$13,$I647))),LISTS!$N$2:$N$13),"NO")="SI"),"SI","NO"))</f>
        <v/>
      </c>
      <c r="M647" s="9">
        <f>IF(COUNTA($A647:$K647)=0,"",IF($K647&lt;&gt;"",IF(COUNTIF($K$19:$K647,$K647)&gt;1,"SI","NO"),IF(COUNTIFS($A$19:$A647,$A647,$C$19:$C647,$C647,$J$19:$J647,$J647,$D$19:$D647,$D647)&gt;1,"SI","NO")))</f>
        <v/>
      </c>
      <c r="N647" s="11">
        <f>IF(COUNTA($A647:$K647)=0,"",IF(AND($L647="SI",$M647="NO"),IFERROR($H647,0),0))</f>
        <v/>
      </c>
      <c r="O647" s="9">
        <f>IF(COUNTA($A647:$K647)=0,"",IF($M647="SI","CUFE o factura duplicada dentro del reporte; no se suma dos veces",IF(IFERROR($H647,0)&lt;=0,"DIAN reporta valor susceptible 0",IF($L647="NO",IFERROR(LOOKUP(2,1/((LISTS!$M$2:$M$13&lt;&gt;"")*ISNUMBER(SEARCH(LISTS!$M$2:$M$13,$I647))),LISTS!$O$2:$O$13),"Medio de pago no elegible o no identificado por DIAN"),"Apta automaticamente por pago electronico y base positiva"))))</f>
        <v/>
      </c>
    </row>
    <row r="648">
      <c r="A648" s="9" t="n"/>
      <c r="B648" s="9" t="n"/>
      <c r="C648" s="12" t="n"/>
      <c r="D648" s="11" t="n"/>
      <c r="E648" s="11" t="n"/>
      <c r="F648" s="11" t="n"/>
      <c r="G648" s="11" t="n"/>
      <c r="H648" s="11" t="n"/>
      <c r="I648" s="9" t="n"/>
      <c r="J648" s="9" t="n"/>
      <c r="K648" s="9" t="n"/>
      <c r="L648" s="9">
        <f>IF(COUNTA($A648:$K648)=0,"",IF(AND(IFERROR($H648,0)&gt;0,LEN(TRIM($K648&amp;""))&gt;0,IFERROR(LOOKUP(2,1/((LISTS!$M$2:$M$13&lt;&gt;"")*ISNUMBER(SEARCH(LISTS!$M$2:$M$13,$I648))),LISTS!$N$2:$N$13),"NO")="SI"),"SI","NO"))</f>
        <v/>
      </c>
      <c r="M648" s="9">
        <f>IF(COUNTA($A648:$K648)=0,"",IF($K648&lt;&gt;"",IF(COUNTIF($K$19:$K648,$K648)&gt;1,"SI","NO"),IF(COUNTIFS($A$19:$A648,$A648,$C$19:$C648,$C648,$J$19:$J648,$J648,$D$19:$D648,$D648)&gt;1,"SI","NO")))</f>
        <v/>
      </c>
      <c r="N648" s="11">
        <f>IF(COUNTA($A648:$K648)=0,"",IF(AND($L648="SI",$M648="NO"),IFERROR($H648,0),0))</f>
        <v/>
      </c>
      <c r="O648" s="9">
        <f>IF(COUNTA($A648:$K648)=0,"",IF($M648="SI","CUFE o factura duplicada dentro del reporte; no se suma dos veces",IF(IFERROR($H648,0)&lt;=0,"DIAN reporta valor susceptible 0",IF($L648="NO",IFERROR(LOOKUP(2,1/((LISTS!$M$2:$M$13&lt;&gt;"")*ISNUMBER(SEARCH(LISTS!$M$2:$M$13,$I648))),LISTS!$O$2:$O$13),"Medio de pago no elegible o no identificado por DIAN"),"Apta automaticamente por pago electronico y base positiva"))))</f>
        <v/>
      </c>
    </row>
    <row r="649">
      <c r="A649" s="9" t="n"/>
      <c r="B649" s="9" t="n"/>
      <c r="C649" s="12" t="n"/>
      <c r="D649" s="11" t="n"/>
      <c r="E649" s="11" t="n"/>
      <c r="F649" s="11" t="n"/>
      <c r="G649" s="11" t="n"/>
      <c r="H649" s="11" t="n"/>
      <c r="I649" s="9" t="n"/>
      <c r="J649" s="9" t="n"/>
      <c r="K649" s="9" t="n"/>
      <c r="L649" s="9">
        <f>IF(COUNTA($A649:$K649)=0,"",IF(AND(IFERROR($H649,0)&gt;0,LEN(TRIM($K649&amp;""))&gt;0,IFERROR(LOOKUP(2,1/((LISTS!$M$2:$M$13&lt;&gt;"")*ISNUMBER(SEARCH(LISTS!$M$2:$M$13,$I649))),LISTS!$N$2:$N$13),"NO")="SI"),"SI","NO"))</f>
        <v/>
      </c>
      <c r="M649" s="9">
        <f>IF(COUNTA($A649:$K649)=0,"",IF($K649&lt;&gt;"",IF(COUNTIF($K$19:$K649,$K649)&gt;1,"SI","NO"),IF(COUNTIFS($A$19:$A649,$A649,$C$19:$C649,$C649,$J$19:$J649,$J649,$D$19:$D649,$D649)&gt;1,"SI","NO")))</f>
        <v/>
      </c>
      <c r="N649" s="11">
        <f>IF(COUNTA($A649:$K649)=0,"",IF(AND($L649="SI",$M649="NO"),IFERROR($H649,0),0))</f>
        <v/>
      </c>
      <c r="O649" s="9">
        <f>IF(COUNTA($A649:$K649)=0,"",IF($M649="SI","CUFE o factura duplicada dentro del reporte; no se suma dos veces",IF(IFERROR($H649,0)&lt;=0,"DIAN reporta valor susceptible 0",IF($L649="NO",IFERROR(LOOKUP(2,1/((LISTS!$M$2:$M$13&lt;&gt;"")*ISNUMBER(SEARCH(LISTS!$M$2:$M$13,$I649))),LISTS!$O$2:$O$13),"Medio de pago no elegible o no identificado por DIAN"),"Apta automaticamente por pago electronico y base positiva"))))</f>
        <v/>
      </c>
    </row>
    <row r="650">
      <c r="A650" s="9" t="n"/>
      <c r="B650" s="9" t="n"/>
      <c r="C650" s="12" t="n"/>
      <c r="D650" s="11" t="n"/>
      <c r="E650" s="11" t="n"/>
      <c r="F650" s="11" t="n"/>
      <c r="G650" s="11" t="n"/>
      <c r="H650" s="11" t="n"/>
      <c r="I650" s="9" t="n"/>
      <c r="J650" s="9" t="n"/>
      <c r="K650" s="9" t="n"/>
      <c r="L650" s="9">
        <f>IF(COUNTA($A650:$K650)=0,"",IF(AND(IFERROR($H650,0)&gt;0,LEN(TRIM($K650&amp;""))&gt;0,IFERROR(LOOKUP(2,1/((LISTS!$M$2:$M$13&lt;&gt;"")*ISNUMBER(SEARCH(LISTS!$M$2:$M$13,$I650))),LISTS!$N$2:$N$13),"NO")="SI"),"SI","NO"))</f>
        <v/>
      </c>
      <c r="M650" s="9">
        <f>IF(COUNTA($A650:$K650)=0,"",IF($K650&lt;&gt;"",IF(COUNTIF($K$19:$K650,$K650)&gt;1,"SI","NO"),IF(COUNTIFS($A$19:$A650,$A650,$C$19:$C650,$C650,$J$19:$J650,$J650,$D$19:$D650,$D650)&gt;1,"SI","NO")))</f>
        <v/>
      </c>
      <c r="N650" s="11">
        <f>IF(COUNTA($A650:$K650)=0,"",IF(AND($L650="SI",$M650="NO"),IFERROR($H650,0),0))</f>
        <v/>
      </c>
      <c r="O650" s="9">
        <f>IF(COUNTA($A650:$K650)=0,"",IF($M650="SI","CUFE o factura duplicada dentro del reporte; no se suma dos veces",IF(IFERROR($H650,0)&lt;=0,"DIAN reporta valor susceptible 0",IF($L650="NO",IFERROR(LOOKUP(2,1/((LISTS!$M$2:$M$13&lt;&gt;"")*ISNUMBER(SEARCH(LISTS!$M$2:$M$13,$I650))),LISTS!$O$2:$O$13),"Medio de pago no elegible o no identificado por DIAN"),"Apta automaticamente por pago electronico y base positiva"))))</f>
        <v/>
      </c>
    </row>
    <row r="651">
      <c r="A651" s="9" t="n"/>
      <c r="B651" s="9" t="n"/>
      <c r="C651" s="12" t="n"/>
      <c r="D651" s="11" t="n"/>
      <c r="E651" s="11" t="n"/>
      <c r="F651" s="11" t="n"/>
      <c r="G651" s="11" t="n"/>
      <c r="H651" s="11" t="n"/>
      <c r="I651" s="9" t="n"/>
      <c r="J651" s="9" t="n"/>
      <c r="K651" s="9" t="n"/>
      <c r="L651" s="9">
        <f>IF(COUNTA($A651:$K651)=0,"",IF(AND(IFERROR($H651,0)&gt;0,LEN(TRIM($K651&amp;""))&gt;0,IFERROR(LOOKUP(2,1/((LISTS!$M$2:$M$13&lt;&gt;"")*ISNUMBER(SEARCH(LISTS!$M$2:$M$13,$I651))),LISTS!$N$2:$N$13),"NO")="SI"),"SI","NO"))</f>
        <v/>
      </c>
      <c r="M651" s="9">
        <f>IF(COUNTA($A651:$K651)=0,"",IF($K651&lt;&gt;"",IF(COUNTIF($K$19:$K651,$K651)&gt;1,"SI","NO"),IF(COUNTIFS($A$19:$A651,$A651,$C$19:$C651,$C651,$J$19:$J651,$J651,$D$19:$D651,$D651)&gt;1,"SI","NO")))</f>
        <v/>
      </c>
      <c r="N651" s="11">
        <f>IF(COUNTA($A651:$K651)=0,"",IF(AND($L651="SI",$M651="NO"),IFERROR($H651,0),0))</f>
        <v/>
      </c>
      <c r="O651" s="9">
        <f>IF(COUNTA($A651:$K651)=0,"",IF($M651="SI","CUFE o factura duplicada dentro del reporte; no se suma dos veces",IF(IFERROR($H651,0)&lt;=0,"DIAN reporta valor susceptible 0",IF($L651="NO",IFERROR(LOOKUP(2,1/((LISTS!$M$2:$M$13&lt;&gt;"")*ISNUMBER(SEARCH(LISTS!$M$2:$M$13,$I651))),LISTS!$O$2:$O$13),"Medio de pago no elegible o no identificado por DIAN"),"Apta automaticamente por pago electronico y base positiva"))))</f>
        <v/>
      </c>
    </row>
    <row r="652">
      <c r="A652" s="9" t="n"/>
      <c r="B652" s="9" t="n"/>
      <c r="C652" s="12" t="n"/>
      <c r="D652" s="11" t="n"/>
      <c r="E652" s="11" t="n"/>
      <c r="F652" s="11" t="n"/>
      <c r="G652" s="11" t="n"/>
      <c r="H652" s="11" t="n"/>
      <c r="I652" s="9" t="n"/>
      <c r="J652" s="9" t="n"/>
      <c r="K652" s="9" t="n"/>
      <c r="L652" s="9">
        <f>IF(COUNTA($A652:$K652)=0,"",IF(AND(IFERROR($H652,0)&gt;0,LEN(TRIM($K652&amp;""))&gt;0,IFERROR(LOOKUP(2,1/((LISTS!$M$2:$M$13&lt;&gt;"")*ISNUMBER(SEARCH(LISTS!$M$2:$M$13,$I652))),LISTS!$N$2:$N$13),"NO")="SI"),"SI","NO"))</f>
        <v/>
      </c>
      <c r="M652" s="9">
        <f>IF(COUNTA($A652:$K652)=0,"",IF($K652&lt;&gt;"",IF(COUNTIF($K$19:$K652,$K652)&gt;1,"SI","NO"),IF(COUNTIFS($A$19:$A652,$A652,$C$19:$C652,$C652,$J$19:$J652,$J652,$D$19:$D652,$D652)&gt;1,"SI","NO")))</f>
        <v/>
      </c>
      <c r="N652" s="11">
        <f>IF(COUNTA($A652:$K652)=0,"",IF(AND($L652="SI",$M652="NO"),IFERROR($H652,0),0))</f>
        <v/>
      </c>
      <c r="O652" s="9">
        <f>IF(COUNTA($A652:$K652)=0,"",IF($M652="SI","CUFE o factura duplicada dentro del reporte; no se suma dos veces",IF(IFERROR($H652,0)&lt;=0,"DIAN reporta valor susceptible 0",IF($L652="NO",IFERROR(LOOKUP(2,1/((LISTS!$M$2:$M$13&lt;&gt;"")*ISNUMBER(SEARCH(LISTS!$M$2:$M$13,$I652))),LISTS!$O$2:$O$13),"Medio de pago no elegible o no identificado por DIAN"),"Apta automaticamente por pago electronico y base positiva"))))</f>
        <v/>
      </c>
    </row>
    <row r="653">
      <c r="A653" s="9" t="n"/>
      <c r="B653" s="9" t="n"/>
      <c r="C653" s="12" t="n"/>
      <c r="D653" s="11" t="n"/>
      <c r="E653" s="11" t="n"/>
      <c r="F653" s="11" t="n"/>
      <c r="G653" s="11" t="n"/>
      <c r="H653" s="11" t="n"/>
      <c r="I653" s="9" t="n"/>
      <c r="J653" s="9" t="n"/>
      <c r="K653" s="9" t="n"/>
      <c r="L653" s="9">
        <f>IF(COUNTA($A653:$K653)=0,"",IF(AND(IFERROR($H653,0)&gt;0,LEN(TRIM($K653&amp;""))&gt;0,IFERROR(LOOKUP(2,1/((LISTS!$M$2:$M$13&lt;&gt;"")*ISNUMBER(SEARCH(LISTS!$M$2:$M$13,$I653))),LISTS!$N$2:$N$13),"NO")="SI"),"SI","NO"))</f>
        <v/>
      </c>
      <c r="M653" s="9">
        <f>IF(COUNTA($A653:$K653)=0,"",IF($K653&lt;&gt;"",IF(COUNTIF($K$19:$K653,$K653)&gt;1,"SI","NO"),IF(COUNTIFS($A$19:$A653,$A653,$C$19:$C653,$C653,$J$19:$J653,$J653,$D$19:$D653,$D653)&gt;1,"SI","NO")))</f>
        <v/>
      </c>
      <c r="N653" s="11">
        <f>IF(COUNTA($A653:$K653)=0,"",IF(AND($L653="SI",$M653="NO"),IFERROR($H653,0),0))</f>
        <v/>
      </c>
      <c r="O653" s="9">
        <f>IF(COUNTA($A653:$K653)=0,"",IF($M653="SI","CUFE o factura duplicada dentro del reporte; no se suma dos veces",IF(IFERROR($H653,0)&lt;=0,"DIAN reporta valor susceptible 0",IF($L653="NO",IFERROR(LOOKUP(2,1/((LISTS!$M$2:$M$13&lt;&gt;"")*ISNUMBER(SEARCH(LISTS!$M$2:$M$13,$I653))),LISTS!$O$2:$O$13),"Medio de pago no elegible o no identificado por DIAN"),"Apta automaticamente por pago electronico y base positiva"))))</f>
        <v/>
      </c>
    </row>
    <row r="654">
      <c r="A654" s="9" t="n"/>
      <c r="B654" s="9" t="n"/>
      <c r="C654" s="12" t="n"/>
      <c r="D654" s="11" t="n"/>
      <c r="E654" s="11" t="n"/>
      <c r="F654" s="11" t="n"/>
      <c r="G654" s="11" t="n"/>
      <c r="H654" s="11" t="n"/>
      <c r="I654" s="9" t="n"/>
      <c r="J654" s="9" t="n"/>
      <c r="K654" s="9" t="n"/>
      <c r="L654" s="9">
        <f>IF(COUNTA($A654:$K654)=0,"",IF(AND(IFERROR($H654,0)&gt;0,LEN(TRIM($K654&amp;""))&gt;0,IFERROR(LOOKUP(2,1/((LISTS!$M$2:$M$13&lt;&gt;"")*ISNUMBER(SEARCH(LISTS!$M$2:$M$13,$I654))),LISTS!$N$2:$N$13),"NO")="SI"),"SI","NO"))</f>
        <v/>
      </c>
      <c r="M654" s="9">
        <f>IF(COUNTA($A654:$K654)=0,"",IF($K654&lt;&gt;"",IF(COUNTIF($K$19:$K654,$K654)&gt;1,"SI","NO"),IF(COUNTIFS($A$19:$A654,$A654,$C$19:$C654,$C654,$J$19:$J654,$J654,$D$19:$D654,$D654)&gt;1,"SI","NO")))</f>
        <v/>
      </c>
      <c r="N654" s="11">
        <f>IF(COUNTA($A654:$K654)=0,"",IF(AND($L654="SI",$M654="NO"),IFERROR($H654,0),0))</f>
        <v/>
      </c>
      <c r="O654" s="9">
        <f>IF(COUNTA($A654:$K654)=0,"",IF($M654="SI","CUFE o factura duplicada dentro del reporte; no se suma dos veces",IF(IFERROR($H654,0)&lt;=0,"DIAN reporta valor susceptible 0",IF($L654="NO",IFERROR(LOOKUP(2,1/((LISTS!$M$2:$M$13&lt;&gt;"")*ISNUMBER(SEARCH(LISTS!$M$2:$M$13,$I654))),LISTS!$O$2:$O$13),"Medio de pago no elegible o no identificado por DIAN"),"Apta automaticamente por pago electronico y base positiva"))))</f>
        <v/>
      </c>
    </row>
    <row r="655">
      <c r="A655" s="9" t="n"/>
      <c r="B655" s="9" t="n"/>
      <c r="C655" s="12" t="n"/>
      <c r="D655" s="11" t="n"/>
      <c r="E655" s="11" t="n"/>
      <c r="F655" s="11" t="n"/>
      <c r="G655" s="11" t="n"/>
      <c r="H655" s="11" t="n"/>
      <c r="I655" s="9" t="n"/>
      <c r="J655" s="9" t="n"/>
      <c r="K655" s="9" t="n"/>
      <c r="L655" s="9">
        <f>IF(COUNTA($A655:$K655)=0,"",IF(AND(IFERROR($H655,0)&gt;0,LEN(TRIM($K655&amp;""))&gt;0,IFERROR(LOOKUP(2,1/((LISTS!$M$2:$M$13&lt;&gt;"")*ISNUMBER(SEARCH(LISTS!$M$2:$M$13,$I655))),LISTS!$N$2:$N$13),"NO")="SI"),"SI","NO"))</f>
        <v/>
      </c>
      <c r="M655" s="9">
        <f>IF(COUNTA($A655:$K655)=0,"",IF($K655&lt;&gt;"",IF(COUNTIF($K$19:$K655,$K655)&gt;1,"SI","NO"),IF(COUNTIFS($A$19:$A655,$A655,$C$19:$C655,$C655,$J$19:$J655,$J655,$D$19:$D655,$D655)&gt;1,"SI","NO")))</f>
        <v/>
      </c>
      <c r="N655" s="11">
        <f>IF(COUNTA($A655:$K655)=0,"",IF(AND($L655="SI",$M655="NO"),IFERROR($H655,0),0))</f>
        <v/>
      </c>
      <c r="O655" s="9">
        <f>IF(COUNTA($A655:$K655)=0,"",IF($M655="SI","CUFE o factura duplicada dentro del reporte; no se suma dos veces",IF(IFERROR($H655,0)&lt;=0,"DIAN reporta valor susceptible 0",IF($L655="NO",IFERROR(LOOKUP(2,1/((LISTS!$M$2:$M$13&lt;&gt;"")*ISNUMBER(SEARCH(LISTS!$M$2:$M$13,$I655))),LISTS!$O$2:$O$13),"Medio de pago no elegible o no identificado por DIAN"),"Apta automaticamente por pago electronico y base positiva"))))</f>
        <v/>
      </c>
    </row>
    <row r="656">
      <c r="A656" s="9" t="n"/>
      <c r="B656" s="9" t="n"/>
      <c r="C656" s="12" t="n"/>
      <c r="D656" s="11" t="n"/>
      <c r="E656" s="11" t="n"/>
      <c r="F656" s="11" t="n"/>
      <c r="G656" s="11" t="n"/>
      <c r="H656" s="11" t="n"/>
      <c r="I656" s="9" t="n"/>
      <c r="J656" s="9" t="n"/>
      <c r="K656" s="9" t="n"/>
      <c r="L656" s="9">
        <f>IF(COUNTA($A656:$K656)=0,"",IF(AND(IFERROR($H656,0)&gt;0,LEN(TRIM($K656&amp;""))&gt;0,IFERROR(LOOKUP(2,1/((LISTS!$M$2:$M$13&lt;&gt;"")*ISNUMBER(SEARCH(LISTS!$M$2:$M$13,$I656))),LISTS!$N$2:$N$13),"NO")="SI"),"SI","NO"))</f>
        <v/>
      </c>
      <c r="M656" s="9">
        <f>IF(COUNTA($A656:$K656)=0,"",IF($K656&lt;&gt;"",IF(COUNTIF($K$19:$K656,$K656)&gt;1,"SI","NO"),IF(COUNTIFS($A$19:$A656,$A656,$C$19:$C656,$C656,$J$19:$J656,$J656,$D$19:$D656,$D656)&gt;1,"SI","NO")))</f>
        <v/>
      </c>
      <c r="N656" s="11">
        <f>IF(COUNTA($A656:$K656)=0,"",IF(AND($L656="SI",$M656="NO"),IFERROR($H656,0),0))</f>
        <v/>
      </c>
      <c r="O656" s="9">
        <f>IF(COUNTA($A656:$K656)=0,"",IF($M656="SI","CUFE o factura duplicada dentro del reporte; no se suma dos veces",IF(IFERROR($H656,0)&lt;=0,"DIAN reporta valor susceptible 0",IF($L656="NO",IFERROR(LOOKUP(2,1/((LISTS!$M$2:$M$13&lt;&gt;"")*ISNUMBER(SEARCH(LISTS!$M$2:$M$13,$I656))),LISTS!$O$2:$O$13),"Medio de pago no elegible o no identificado por DIAN"),"Apta automaticamente por pago electronico y base positiva"))))</f>
        <v/>
      </c>
    </row>
    <row r="657">
      <c r="A657" s="9" t="n"/>
      <c r="B657" s="9" t="n"/>
      <c r="C657" s="12" t="n"/>
      <c r="D657" s="11" t="n"/>
      <c r="E657" s="11" t="n"/>
      <c r="F657" s="11" t="n"/>
      <c r="G657" s="11" t="n"/>
      <c r="H657" s="11" t="n"/>
      <c r="I657" s="9" t="n"/>
      <c r="J657" s="9" t="n"/>
      <c r="K657" s="9" t="n"/>
      <c r="L657" s="9">
        <f>IF(COUNTA($A657:$K657)=0,"",IF(AND(IFERROR($H657,0)&gt;0,LEN(TRIM($K657&amp;""))&gt;0,IFERROR(LOOKUP(2,1/((LISTS!$M$2:$M$13&lt;&gt;"")*ISNUMBER(SEARCH(LISTS!$M$2:$M$13,$I657))),LISTS!$N$2:$N$13),"NO")="SI"),"SI","NO"))</f>
        <v/>
      </c>
      <c r="M657" s="9">
        <f>IF(COUNTA($A657:$K657)=0,"",IF($K657&lt;&gt;"",IF(COUNTIF($K$19:$K657,$K657)&gt;1,"SI","NO"),IF(COUNTIFS($A$19:$A657,$A657,$C$19:$C657,$C657,$J$19:$J657,$J657,$D$19:$D657,$D657)&gt;1,"SI","NO")))</f>
        <v/>
      </c>
      <c r="N657" s="11">
        <f>IF(COUNTA($A657:$K657)=0,"",IF(AND($L657="SI",$M657="NO"),IFERROR($H657,0),0))</f>
        <v/>
      </c>
      <c r="O657" s="9">
        <f>IF(COUNTA($A657:$K657)=0,"",IF($M657="SI","CUFE o factura duplicada dentro del reporte; no se suma dos veces",IF(IFERROR($H657,0)&lt;=0,"DIAN reporta valor susceptible 0",IF($L657="NO",IFERROR(LOOKUP(2,1/((LISTS!$M$2:$M$13&lt;&gt;"")*ISNUMBER(SEARCH(LISTS!$M$2:$M$13,$I657))),LISTS!$O$2:$O$13),"Medio de pago no elegible o no identificado por DIAN"),"Apta automaticamente por pago electronico y base positiva"))))</f>
        <v/>
      </c>
    </row>
    <row r="658">
      <c r="A658" s="9" t="n"/>
      <c r="B658" s="9" t="n"/>
      <c r="C658" s="12" t="n"/>
      <c r="D658" s="11" t="n"/>
      <c r="E658" s="11" t="n"/>
      <c r="F658" s="11" t="n"/>
      <c r="G658" s="11" t="n"/>
      <c r="H658" s="11" t="n"/>
      <c r="I658" s="9" t="n"/>
      <c r="J658" s="9" t="n"/>
      <c r="K658" s="9" t="n"/>
      <c r="L658" s="9">
        <f>IF(COUNTA($A658:$K658)=0,"",IF(AND(IFERROR($H658,0)&gt;0,LEN(TRIM($K658&amp;""))&gt;0,IFERROR(LOOKUP(2,1/((LISTS!$M$2:$M$13&lt;&gt;"")*ISNUMBER(SEARCH(LISTS!$M$2:$M$13,$I658))),LISTS!$N$2:$N$13),"NO")="SI"),"SI","NO"))</f>
        <v/>
      </c>
      <c r="M658" s="9">
        <f>IF(COUNTA($A658:$K658)=0,"",IF($K658&lt;&gt;"",IF(COUNTIF($K$19:$K658,$K658)&gt;1,"SI","NO"),IF(COUNTIFS($A$19:$A658,$A658,$C$19:$C658,$C658,$J$19:$J658,$J658,$D$19:$D658,$D658)&gt;1,"SI","NO")))</f>
        <v/>
      </c>
      <c r="N658" s="11">
        <f>IF(COUNTA($A658:$K658)=0,"",IF(AND($L658="SI",$M658="NO"),IFERROR($H658,0),0))</f>
        <v/>
      </c>
      <c r="O658" s="9">
        <f>IF(COUNTA($A658:$K658)=0,"",IF($M658="SI","CUFE o factura duplicada dentro del reporte; no se suma dos veces",IF(IFERROR($H658,0)&lt;=0,"DIAN reporta valor susceptible 0",IF($L658="NO",IFERROR(LOOKUP(2,1/((LISTS!$M$2:$M$13&lt;&gt;"")*ISNUMBER(SEARCH(LISTS!$M$2:$M$13,$I658))),LISTS!$O$2:$O$13),"Medio de pago no elegible o no identificado por DIAN"),"Apta automaticamente por pago electronico y base positiva"))))</f>
        <v/>
      </c>
    </row>
    <row r="659">
      <c r="A659" s="9" t="n"/>
      <c r="B659" s="9" t="n"/>
      <c r="C659" s="12" t="n"/>
      <c r="D659" s="11" t="n"/>
      <c r="E659" s="11" t="n"/>
      <c r="F659" s="11" t="n"/>
      <c r="G659" s="11" t="n"/>
      <c r="H659" s="11" t="n"/>
      <c r="I659" s="9" t="n"/>
      <c r="J659" s="9" t="n"/>
      <c r="K659" s="9" t="n"/>
      <c r="L659" s="9">
        <f>IF(COUNTA($A659:$K659)=0,"",IF(AND(IFERROR($H659,0)&gt;0,LEN(TRIM($K659&amp;""))&gt;0,IFERROR(LOOKUP(2,1/((LISTS!$M$2:$M$13&lt;&gt;"")*ISNUMBER(SEARCH(LISTS!$M$2:$M$13,$I659))),LISTS!$N$2:$N$13),"NO")="SI"),"SI","NO"))</f>
        <v/>
      </c>
      <c r="M659" s="9">
        <f>IF(COUNTA($A659:$K659)=0,"",IF($K659&lt;&gt;"",IF(COUNTIF($K$19:$K659,$K659)&gt;1,"SI","NO"),IF(COUNTIFS($A$19:$A659,$A659,$C$19:$C659,$C659,$J$19:$J659,$J659,$D$19:$D659,$D659)&gt;1,"SI","NO")))</f>
        <v/>
      </c>
      <c r="N659" s="11">
        <f>IF(COUNTA($A659:$K659)=0,"",IF(AND($L659="SI",$M659="NO"),IFERROR($H659,0),0))</f>
        <v/>
      </c>
      <c r="O659" s="9">
        <f>IF(COUNTA($A659:$K659)=0,"",IF($M659="SI","CUFE o factura duplicada dentro del reporte; no se suma dos veces",IF(IFERROR($H659,0)&lt;=0,"DIAN reporta valor susceptible 0",IF($L659="NO",IFERROR(LOOKUP(2,1/((LISTS!$M$2:$M$13&lt;&gt;"")*ISNUMBER(SEARCH(LISTS!$M$2:$M$13,$I659))),LISTS!$O$2:$O$13),"Medio de pago no elegible o no identificado por DIAN"),"Apta automaticamente por pago electronico y base positiva"))))</f>
        <v/>
      </c>
    </row>
    <row r="660">
      <c r="A660" s="9" t="n"/>
      <c r="B660" s="9" t="n"/>
      <c r="C660" s="12" t="n"/>
      <c r="D660" s="11" t="n"/>
      <c r="E660" s="11" t="n"/>
      <c r="F660" s="11" t="n"/>
      <c r="G660" s="11" t="n"/>
      <c r="H660" s="11" t="n"/>
      <c r="I660" s="9" t="n"/>
      <c r="J660" s="9" t="n"/>
      <c r="K660" s="9" t="n"/>
      <c r="L660" s="9">
        <f>IF(COUNTA($A660:$K660)=0,"",IF(AND(IFERROR($H660,0)&gt;0,LEN(TRIM($K660&amp;""))&gt;0,IFERROR(LOOKUP(2,1/((LISTS!$M$2:$M$13&lt;&gt;"")*ISNUMBER(SEARCH(LISTS!$M$2:$M$13,$I660))),LISTS!$N$2:$N$13),"NO")="SI"),"SI","NO"))</f>
        <v/>
      </c>
      <c r="M660" s="9">
        <f>IF(COUNTA($A660:$K660)=0,"",IF($K660&lt;&gt;"",IF(COUNTIF($K$19:$K660,$K660)&gt;1,"SI","NO"),IF(COUNTIFS($A$19:$A660,$A660,$C$19:$C660,$C660,$J$19:$J660,$J660,$D$19:$D660,$D660)&gt;1,"SI","NO")))</f>
        <v/>
      </c>
      <c r="N660" s="11">
        <f>IF(COUNTA($A660:$K660)=0,"",IF(AND($L660="SI",$M660="NO"),IFERROR($H660,0),0))</f>
        <v/>
      </c>
      <c r="O660" s="9">
        <f>IF(COUNTA($A660:$K660)=0,"",IF($M660="SI","CUFE o factura duplicada dentro del reporte; no se suma dos veces",IF(IFERROR($H660,0)&lt;=0,"DIAN reporta valor susceptible 0",IF($L660="NO",IFERROR(LOOKUP(2,1/((LISTS!$M$2:$M$13&lt;&gt;"")*ISNUMBER(SEARCH(LISTS!$M$2:$M$13,$I660))),LISTS!$O$2:$O$13),"Medio de pago no elegible o no identificado por DIAN"),"Apta automaticamente por pago electronico y base positiva"))))</f>
        <v/>
      </c>
    </row>
    <row r="661">
      <c r="A661" s="9" t="n"/>
      <c r="B661" s="9" t="n"/>
      <c r="C661" s="12" t="n"/>
      <c r="D661" s="11" t="n"/>
      <c r="E661" s="11" t="n"/>
      <c r="F661" s="11" t="n"/>
      <c r="G661" s="11" t="n"/>
      <c r="H661" s="11" t="n"/>
      <c r="I661" s="9" t="n"/>
      <c r="J661" s="9" t="n"/>
      <c r="K661" s="9" t="n"/>
      <c r="L661" s="9">
        <f>IF(COUNTA($A661:$K661)=0,"",IF(AND(IFERROR($H661,0)&gt;0,LEN(TRIM($K661&amp;""))&gt;0,IFERROR(LOOKUP(2,1/((LISTS!$M$2:$M$13&lt;&gt;"")*ISNUMBER(SEARCH(LISTS!$M$2:$M$13,$I661))),LISTS!$N$2:$N$13),"NO")="SI"),"SI","NO"))</f>
        <v/>
      </c>
      <c r="M661" s="9">
        <f>IF(COUNTA($A661:$K661)=0,"",IF($K661&lt;&gt;"",IF(COUNTIF($K$19:$K661,$K661)&gt;1,"SI","NO"),IF(COUNTIFS($A$19:$A661,$A661,$C$19:$C661,$C661,$J$19:$J661,$J661,$D$19:$D661,$D661)&gt;1,"SI","NO")))</f>
        <v/>
      </c>
      <c r="N661" s="11">
        <f>IF(COUNTA($A661:$K661)=0,"",IF(AND($L661="SI",$M661="NO"),IFERROR($H661,0),0))</f>
        <v/>
      </c>
      <c r="O661" s="9">
        <f>IF(COUNTA($A661:$K661)=0,"",IF($M661="SI","CUFE o factura duplicada dentro del reporte; no se suma dos veces",IF(IFERROR($H661,0)&lt;=0,"DIAN reporta valor susceptible 0",IF($L661="NO",IFERROR(LOOKUP(2,1/((LISTS!$M$2:$M$13&lt;&gt;"")*ISNUMBER(SEARCH(LISTS!$M$2:$M$13,$I661))),LISTS!$O$2:$O$13),"Medio de pago no elegible o no identificado por DIAN"),"Apta automaticamente por pago electronico y base positiva"))))</f>
        <v/>
      </c>
    </row>
    <row r="662">
      <c r="A662" s="9" t="n"/>
      <c r="B662" s="9" t="n"/>
      <c r="C662" s="12" t="n"/>
      <c r="D662" s="11" t="n"/>
      <c r="E662" s="11" t="n"/>
      <c r="F662" s="11" t="n"/>
      <c r="G662" s="11" t="n"/>
      <c r="H662" s="11" t="n"/>
      <c r="I662" s="9" t="n"/>
      <c r="J662" s="9" t="n"/>
      <c r="K662" s="9" t="n"/>
      <c r="L662" s="9">
        <f>IF(COUNTA($A662:$K662)=0,"",IF(AND(IFERROR($H662,0)&gt;0,LEN(TRIM($K662&amp;""))&gt;0,IFERROR(LOOKUP(2,1/((LISTS!$M$2:$M$13&lt;&gt;"")*ISNUMBER(SEARCH(LISTS!$M$2:$M$13,$I662))),LISTS!$N$2:$N$13),"NO")="SI"),"SI","NO"))</f>
        <v/>
      </c>
      <c r="M662" s="9">
        <f>IF(COUNTA($A662:$K662)=0,"",IF($K662&lt;&gt;"",IF(COUNTIF($K$19:$K662,$K662)&gt;1,"SI","NO"),IF(COUNTIFS($A$19:$A662,$A662,$C$19:$C662,$C662,$J$19:$J662,$J662,$D$19:$D662,$D662)&gt;1,"SI","NO")))</f>
        <v/>
      </c>
      <c r="N662" s="11">
        <f>IF(COUNTA($A662:$K662)=0,"",IF(AND($L662="SI",$M662="NO"),IFERROR($H662,0),0))</f>
        <v/>
      </c>
      <c r="O662" s="9">
        <f>IF(COUNTA($A662:$K662)=0,"",IF($M662="SI","CUFE o factura duplicada dentro del reporte; no se suma dos veces",IF(IFERROR($H662,0)&lt;=0,"DIAN reporta valor susceptible 0",IF($L662="NO",IFERROR(LOOKUP(2,1/((LISTS!$M$2:$M$13&lt;&gt;"")*ISNUMBER(SEARCH(LISTS!$M$2:$M$13,$I662))),LISTS!$O$2:$O$13),"Medio de pago no elegible o no identificado por DIAN"),"Apta automaticamente por pago electronico y base positiva"))))</f>
        <v/>
      </c>
    </row>
    <row r="663">
      <c r="A663" s="9" t="n"/>
      <c r="B663" s="9" t="n"/>
      <c r="C663" s="12" t="n"/>
      <c r="D663" s="11" t="n"/>
      <c r="E663" s="11" t="n"/>
      <c r="F663" s="11" t="n"/>
      <c r="G663" s="11" t="n"/>
      <c r="H663" s="11" t="n"/>
      <c r="I663" s="9" t="n"/>
      <c r="J663" s="9" t="n"/>
      <c r="K663" s="9" t="n"/>
      <c r="L663" s="9">
        <f>IF(COUNTA($A663:$K663)=0,"",IF(AND(IFERROR($H663,0)&gt;0,LEN(TRIM($K663&amp;""))&gt;0,IFERROR(LOOKUP(2,1/((LISTS!$M$2:$M$13&lt;&gt;"")*ISNUMBER(SEARCH(LISTS!$M$2:$M$13,$I663))),LISTS!$N$2:$N$13),"NO")="SI"),"SI","NO"))</f>
        <v/>
      </c>
      <c r="M663" s="9">
        <f>IF(COUNTA($A663:$K663)=0,"",IF($K663&lt;&gt;"",IF(COUNTIF($K$19:$K663,$K663)&gt;1,"SI","NO"),IF(COUNTIFS($A$19:$A663,$A663,$C$19:$C663,$C663,$J$19:$J663,$J663,$D$19:$D663,$D663)&gt;1,"SI","NO")))</f>
        <v/>
      </c>
      <c r="N663" s="11">
        <f>IF(COUNTA($A663:$K663)=0,"",IF(AND($L663="SI",$M663="NO"),IFERROR($H663,0),0))</f>
        <v/>
      </c>
      <c r="O663" s="9">
        <f>IF(COUNTA($A663:$K663)=0,"",IF($M663="SI","CUFE o factura duplicada dentro del reporte; no se suma dos veces",IF(IFERROR($H663,0)&lt;=0,"DIAN reporta valor susceptible 0",IF($L663="NO",IFERROR(LOOKUP(2,1/((LISTS!$M$2:$M$13&lt;&gt;"")*ISNUMBER(SEARCH(LISTS!$M$2:$M$13,$I663))),LISTS!$O$2:$O$13),"Medio de pago no elegible o no identificado por DIAN"),"Apta automaticamente por pago electronico y base positiva"))))</f>
        <v/>
      </c>
    </row>
    <row r="664">
      <c r="A664" s="9" t="n"/>
      <c r="B664" s="9" t="n"/>
      <c r="C664" s="12" t="n"/>
      <c r="D664" s="11" t="n"/>
      <c r="E664" s="11" t="n"/>
      <c r="F664" s="11" t="n"/>
      <c r="G664" s="11" t="n"/>
      <c r="H664" s="11" t="n"/>
      <c r="I664" s="9" t="n"/>
      <c r="J664" s="9" t="n"/>
      <c r="K664" s="9" t="n"/>
      <c r="L664" s="9">
        <f>IF(COUNTA($A664:$K664)=0,"",IF(AND(IFERROR($H664,0)&gt;0,LEN(TRIM($K664&amp;""))&gt;0,IFERROR(LOOKUP(2,1/((LISTS!$M$2:$M$13&lt;&gt;"")*ISNUMBER(SEARCH(LISTS!$M$2:$M$13,$I664))),LISTS!$N$2:$N$13),"NO")="SI"),"SI","NO"))</f>
        <v/>
      </c>
      <c r="M664" s="9">
        <f>IF(COUNTA($A664:$K664)=0,"",IF($K664&lt;&gt;"",IF(COUNTIF($K$19:$K664,$K664)&gt;1,"SI","NO"),IF(COUNTIFS($A$19:$A664,$A664,$C$19:$C664,$C664,$J$19:$J664,$J664,$D$19:$D664,$D664)&gt;1,"SI","NO")))</f>
        <v/>
      </c>
      <c r="N664" s="11">
        <f>IF(COUNTA($A664:$K664)=0,"",IF(AND($L664="SI",$M664="NO"),IFERROR($H664,0),0))</f>
        <v/>
      </c>
      <c r="O664" s="9">
        <f>IF(COUNTA($A664:$K664)=0,"",IF($M664="SI","CUFE o factura duplicada dentro del reporte; no se suma dos veces",IF(IFERROR($H664,0)&lt;=0,"DIAN reporta valor susceptible 0",IF($L664="NO",IFERROR(LOOKUP(2,1/((LISTS!$M$2:$M$13&lt;&gt;"")*ISNUMBER(SEARCH(LISTS!$M$2:$M$13,$I664))),LISTS!$O$2:$O$13),"Medio de pago no elegible o no identificado por DIAN"),"Apta automaticamente por pago electronico y base positiva"))))</f>
        <v/>
      </c>
    </row>
    <row r="665">
      <c r="A665" s="9" t="n"/>
      <c r="B665" s="9" t="n"/>
      <c r="C665" s="12" t="n"/>
      <c r="D665" s="11" t="n"/>
      <c r="E665" s="11" t="n"/>
      <c r="F665" s="11" t="n"/>
      <c r="G665" s="11" t="n"/>
      <c r="H665" s="11" t="n"/>
      <c r="I665" s="9" t="n"/>
      <c r="J665" s="9" t="n"/>
      <c r="K665" s="9" t="n"/>
      <c r="L665" s="9">
        <f>IF(COUNTA($A665:$K665)=0,"",IF(AND(IFERROR($H665,0)&gt;0,LEN(TRIM($K665&amp;""))&gt;0,IFERROR(LOOKUP(2,1/((LISTS!$M$2:$M$13&lt;&gt;"")*ISNUMBER(SEARCH(LISTS!$M$2:$M$13,$I665))),LISTS!$N$2:$N$13),"NO")="SI"),"SI","NO"))</f>
        <v/>
      </c>
      <c r="M665" s="9">
        <f>IF(COUNTA($A665:$K665)=0,"",IF($K665&lt;&gt;"",IF(COUNTIF($K$19:$K665,$K665)&gt;1,"SI","NO"),IF(COUNTIFS($A$19:$A665,$A665,$C$19:$C665,$C665,$J$19:$J665,$J665,$D$19:$D665,$D665)&gt;1,"SI","NO")))</f>
        <v/>
      </c>
      <c r="N665" s="11">
        <f>IF(COUNTA($A665:$K665)=0,"",IF(AND($L665="SI",$M665="NO"),IFERROR($H665,0),0))</f>
        <v/>
      </c>
      <c r="O665" s="9">
        <f>IF(COUNTA($A665:$K665)=0,"",IF($M665="SI","CUFE o factura duplicada dentro del reporte; no se suma dos veces",IF(IFERROR($H665,0)&lt;=0,"DIAN reporta valor susceptible 0",IF($L665="NO",IFERROR(LOOKUP(2,1/((LISTS!$M$2:$M$13&lt;&gt;"")*ISNUMBER(SEARCH(LISTS!$M$2:$M$13,$I665))),LISTS!$O$2:$O$13),"Medio de pago no elegible o no identificado por DIAN"),"Apta automaticamente por pago electronico y base positiva"))))</f>
        <v/>
      </c>
    </row>
    <row r="666">
      <c r="A666" s="9" t="n"/>
      <c r="B666" s="9" t="n"/>
      <c r="C666" s="12" t="n"/>
      <c r="D666" s="11" t="n"/>
      <c r="E666" s="11" t="n"/>
      <c r="F666" s="11" t="n"/>
      <c r="G666" s="11" t="n"/>
      <c r="H666" s="11" t="n"/>
      <c r="I666" s="9" t="n"/>
      <c r="J666" s="9" t="n"/>
      <c r="K666" s="9" t="n"/>
      <c r="L666" s="9">
        <f>IF(COUNTA($A666:$K666)=0,"",IF(AND(IFERROR($H666,0)&gt;0,LEN(TRIM($K666&amp;""))&gt;0,IFERROR(LOOKUP(2,1/((LISTS!$M$2:$M$13&lt;&gt;"")*ISNUMBER(SEARCH(LISTS!$M$2:$M$13,$I666))),LISTS!$N$2:$N$13),"NO")="SI"),"SI","NO"))</f>
        <v/>
      </c>
      <c r="M666" s="9">
        <f>IF(COUNTA($A666:$K666)=0,"",IF($K666&lt;&gt;"",IF(COUNTIF($K$19:$K666,$K666)&gt;1,"SI","NO"),IF(COUNTIFS($A$19:$A666,$A666,$C$19:$C666,$C666,$J$19:$J666,$J666,$D$19:$D666,$D666)&gt;1,"SI","NO")))</f>
        <v/>
      </c>
      <c r="N666" s="11">
        <f>IF(COUNTA($A666:$K666)=0,"",IF(AND($L666="SI",$M666="NO"),IFERROR($H666,0),0))</f>
        <v/>
      </c>
      <c r="O666" s="9">
        <f>IF(COUNTA($A666:$K666)=0,"",IF($M666="SI","CUFE o factura duplicada dentro del reporte; no se suma dos veces",IF(IFERROR($H666,0)&lt;=0,"DIAN reporta valor susceptible 0",IF($L666="NO",IFERROR(LOOKUP(2,1/((LISTS!$M$2:$M$13&lt;&gt;"")*ISNUMBER(SEARCH(LISTS!$M$2:$M$13,$I666))),LISTS!$O$2:$O$13),"Medio de pago no elegible o no identificado por DIAN"),"Apta automaticamente por pago electronico y base positiva"))))</f>
        <v/>
      </c>
    </row>
    <row r="667">
      <c r="A667" s="9" t="n"/>
      <c r="B667" s="9" t="n"/>
      <c r="C667" s="12" t="n"/>
      <c r="D667" s="11" t="n"/>
      <c r="E667" s="11" t="n"/>
      <c r="F667" s="11" t="n"/>
      <c r="G667" s="11" t="n"/>
      <c r="H667" s="11" t="n"/>
      <c r="I667" s="9" t="n"/>
      <c r="J667" s="9" t="n"/>
      <c r="K667" s="9" t="n"/>
      <c r="L667" s="9">
        <f>IF(COUNTA($A667:$K667)=0,"",IF(AND(IFERROR($H667,0)&gt;0,LEN(TRIM($K667&amp;""))&gt;0,IFERROR(LOOKUP(2,1/((LISTS!$M$2:$M$13&lt;&gt;"")*ISNUMBER(SEARCH(LISTS!$M$2:$M$13,$I667))),LISTS!$N$2:$N$13),"NO")="SI"),"SI","NO"))</f>
        <v/>
      </c>
      <c r="M667" s="9">
        <f>IF(COUNTA($A667:$K667)=0,"",IF($K667&lt;&gt;"",IF(COUNTIF($K$19:$K667,$K667)&gt;1,"SI","NO"),IF(COUNTIFS($A$19:$A667,$A667,$C$19:$C667,$C667,$J$19:$J667,$J667,$D$19:$D667,$D667)&gt;1,"SI","NO")))</f>
        <v/>
      </c>
      <c r="N667" s="11">
        <f>IF(COUNTA($A667:$K667)=0,"",IF(AND($L667="SI",$M667="NO"),IFERROR($H667,0),0))</f>
        <v/>
      </c>
      <c r="O667" s="9">
        <f>IF(COUNTA($A667:$K667)=0,"",IF($M667="SI","CUFE o factura duplicada dentro del reporte; no se suma dos veces",IF(IFERROR($H667,0)&lt;=0,"DIAN reporta valor susceptible 0",IF($L667="NO",IFERROR(LOOKUP(2,1/((LISTS!$M$2:$M$13&lt;&gt;"")*ISNUMBER(SEARCH(LISTS!$M$2:$M$13,$I667))),LISTS!$O$2:$O$13),"Medio de pago no elegible o no identificado por DIAN"),"Apta automaticamente por pago electronico y base positiva"))))</f>
        <v/>
      </c>
    </row>
    <row r="668">
      <c r="A668" s="9" t="n"/>
      <c r="B668" s="9" t="n"/>
      <c r="C668" s="12" t="n"/>
      <c r="D668" s="11" t="n"/>
      <c r="E668" s="11" t="n"/>
      <c r="F668" s="11" t="n"/>
      <c r="G668" s="11" t="n"/>
      <c r="H668" s="11" t="n"/>
      <c r="I668" s="9" t="n"/>
      <c r="J668" s="9" t="n"/>
      <c r="K668" s="9" t="n"/>
      <c r="L668" s="9">
        <f>IF(COUNTA($A668:$K668)=0,"",IF(AND(IFERROR($H668,0)&gt;0,LEN(TRIM($K668&amp;""))&gt;0,IFERROR(LOOKUP(2,1/((LISTS!$M$2:$M$13&lt;&gt;"")*ISNUMBER(SEARCH(LISTS!$M$2:$M$13,$I668))),LISTS!$N$2:$N$13),"NO")="SI"),"SI","NO"))</f>
        <v/>
      </c>
      <c r="M668" s="9">
        <f>IF(COUNTA($A668:$K668)=0,"",IF($K668&lt;&gt;"",IF(COUNTIF($K$19:$K668,$K668)&gt;1,"SI","NO"),IF(COUNTIFS($A$19:$A668,$A668,$C$19:$C668,$C668,$J$19:$J668,$J668,$D$19:$D668,$D668)&gt;1,"SI","NO")))</f>
        <v/>
      </c>
      <c r="N668" s="11">
        <f>IF(COUNTA($A668:$K668)=0,"",IF(AND($L668="SI",$M668="NO"),IFERROR($H668,0),0))</f>
        <v/>
      </c>
      <c r="O668" s="9">
        <f>IF(COUNTA($A668:$K668)=0,"",IF($M668="SI","CUFE o factura duplicada dentro del reporte; no se suma dos veces",IF(IFERROR($H668,0)&lt;=0,"DIAN reporta valor susceptible 0",IF($L668="NO",IFERROR(LOOKUP(2,1/((LISTS!$M$2:$M$13&lt;&gt;"")*ISNUMBER(SEARCH(LISTS!$M$2:$M$13,$I668))),LISTS!$O$2:$O$13),"Medio de pago no elegible o no identificado por DIAN"),"Apta automaticamente por pago electronico y base positiva"))))</f>
        <v/>
      </c>
    </row>
    <row r="669">
      <c r="A669" s="9" t="n"/>
      <c r="B669" s="9" t="n"/>
      <c r="C669" s="12" t="n"/>
      <c r="D669" s="11" t="n"/>
      <c r="E669" s="11" t="n"/>
      <c r="F669" s="11" t="n"/>
      <c r="G669" s="11" t="n"/>
      <c r="H669" s="11" t="n"/>
      <c r="I669" s="9" t="n"/>
      <c r="J669" s="9" t="n"/>
      <c r="K669" s="9" t="n"/>
      <c r="L669" s="9">
        <f>IF(COUNTA($A669:$K669)=0,"",IF(AND(IFERROR($H669,0)&gt;0,LEN(TRIM($K669&amp;""))&gt;0,IFERROR(LOOKUP(2,1/((LISTS!$M$2:$M$13&lt;&gt;"")*ISNUMBER(SEARCH(LISTS!$M$2:$M$13,$I669))),LISTS!$N$2:$N$13),"NO")="SI"),"SI","NO"))</f>
        <v/>
      </c>
      <c r="M669" s="9">
        <f>IF(COUNTA($A669:$K669)=0,"",IF($K669&lt;&gt;"",IF(COUNTIF($K$19:$K669,$K669)&gt;1,"SI","NO"),IF(COUNTIFS($A$19:$A669,$A669,$C$19:$C669,$C669,$J$19:$J669,$J669,$D$19:$D669,$D669)&gt;1,"SI","NO")))</f>
        <v/>
      </c>
      <c r="N669" s="11">
        <f>IF(COUNTA($A669:$K669)=0,"",IF(AND($L669="SI",$M669="NO"),IFERROR($H669,0),0))</f>
        <v/>
      </c>
      <c r="O669" s="9">
        <f>IF(COUNTA($A669:$K669)=0,"",IF($M669="SI","CUFE o factura duplicada dentro del reporte; no se suma dos veces",IF(IFERROR($H669,0)&lt;=0,"DIAN reporta valor susceptible 0",IF($L669="NO",IFERROR(LOOKUP(2,1/((LISTS!$M$2:$M$13&lt;&gt;"")*ISNUMBER(SEARCH(LISTS!$M$2:$M$13,$I669))),LISTS!$O$2:$O$13),"Medio de pago no elegible o no identificado por DIAN"),"Apta automaticamente por pago electronico y base positiva"))))</f>
        <v/>
      </c>
    </row>
    <row r="670">
      <c r="A670" s="9" t="n"/>
      <c r="B670" s="9" t="n"/>
      <c r="C670" s="12" t="n"/>
      <c r="D670" s="11" t="n"/>
      <c r="E670" s="11" t="n"/>
      <c r="F670" s="11" t="n"/>
      <c r="G670" s="11" t="n"/>
      <c r="H670" s="11" t="n"/>
      <c r="I670" s="9" t="n"/>
      <c r="J670" s="9" t="n"/>
      <c r="K670" s="9" t="n"/>
      <c r="L670" s="9">
        <f>IF(COUNTA($A670:$K670)=0,"",IF(AND(IFERROR($H670,0)&gt;0,LEN(TRIM($K670&amp;""))&gt;0,IFERROR(LOOKUP(2,1/((LISTS!$M$2:$M$13&lt;&gt;"")*ISNUMBER(SEARCH(LISTS!$M$2:$M$13,$I670))),LISTS!$N$2:$N$13),"NO")="SI"),"SI","NO"))</f>
        <v/>
      </c>
      <c r="M670" s="9">
        <f>IF(COUNTA($A670:$K670)=0,"",IF($K670&lt;&gt;"",IF(COUNTIF($K$19:$K670,$K670)&gt;1,"SI","NO"),IF(COUNTIFS($A$19:$A670,$A670,$C$19:$C670,$C670,$J$19:$J670,$J670,$D$19:$D670,$D670)&gt;1,"SI","NO")))</f>
        <v/>
      </c>
      <c r="N670" s="11">
        <f>IF(COUNTA($A670:$K670)=0,"",IF(AND($L670="SI",$M670="NO"),IFERROR($H670,0),0))</f>
        <v/>
      </c>
      <c r="O670" s="9">
        <f>IF(COUNTA($A670:$K670)=0,"",IF($M670="SI","CUFE o factura duplicada dentro del reporte; no se suma dos veces",IF(IFERROR($H670,0)&lt;=0,"DIAN reporta valor susceptible 0",IF($L670="NO",IFERROR(LOOKUP(2,1/((LISTS!$M$2:$M$13&lt;&gt;"")*ISNUMBER(SEARCH(LISTS!$M$2:$M$13,$I670))),LISTS!$O$2:$O$13),"Medio de pago no elegible o no identificado por DIAN"),"Apta automaticamente por pago electronico y base positiva"))))</f>
        <v/>
      </c>
    </row>
    <row r="671">
      <c r="A671" s="9" t="n"/>
      <c r="B671" s="9" t="n"/>
      <c r="C671" s="12" t="n"/>
      <c r="D671" s="11" t="n"/>
      <c r="E671" s="11" t="n"/>
      <c r="F671" s="11" t="n"/>
      <c r="G671" s="11" t="n"/>
      <c r="H671" s="11" t="n"/>
      <c r="I671" s="9" t="n"/>
      <c r="J671" s="9" t="n"/>
      <c r="K671" s="9" t="n"/>
      <c r="L671" s="9">
        <f>IF(COUNTA($A671:$K671)=0,"",IF(AND(IFERROR($H671,0)&gt;0,LEN(TRIM($K671&amp;""))&gt;0,IFERROR(LOOKUP(2,1/((LISTS!$M$2:$M$13&lt;&gt;"")*ISNUMBER(SEARCH(LISTS!$M$2:$M$13,$I671))),LISTS!$N$2:$N$13),"NO")="SI"),"SI","NO"))</f>
        <v/>
      </c>
      <c r="M671" s="9">
        <f>IF(COUNTA($A671:$K671)=0,"",IF($K671&lt;&gt;"",IF(COUNTIF($K$19:$K671,$K671)&gt;1,"SI","NO"),IF(COUNTIFS($A$19:$A671,$A671,$C$19:$C671,$C671,$J$19:$J671,$J671,$D$19:$D671,$D671)&gt;1,"SI","NO")))</f>
        <v/>
      </c>
      <c r="N671" s="11">
        <f>IF(COUNTA($A671:$K671)=0,"",IF(AND($L671="SI",$M671="NO"),IFERROR($H671,0),0))</f>
        <v/>
      </c>
      <c r="O671" s="9">
        <f>IF(COUNTA($A671:$K671)=0,"",IF($M671="SI","CUFE o factura duplicada dentro del reporte; no se suma dos veces",IF(IFERROR($H671,0)&lt;=0,"DIAN reporta valor susceptible 0",IF($L671="NO",IFERROR(LOOKUP(2,1/((LISTS!$M$2:$M$13&lt;&gt;"")*ISNUMBER(SEARCH(LISTS!$M$2:$M$13,$I671))),LISTS!$O$2:$O$13),"Medio de pago no elegible o no identificado por DIAN"),"Apta automaticamente por pago electronico y base positiva"))))</f>
        <v/>
      </c>
    </row>
    <row r="672">
      <c r="A672" s="9" t="n"/>
      <c r="B672" s="9" t="n"/>
      <c r="C672" s="12" t="n"/>
      <c r="D672" s="11" t="n"/>
      <c r="E672" s="11" t="n"/>
      <c r="F672" s="11" t="n"/>
      <c r="G672" s="11" t="n"/>
      <c r="H672" s="11" t="n"/>
      <c r="I672" s="9" t="n"/>
      <c r="J672" s="9" t="n"/>
      <c r="K672" s="9" t="n"/>
      <c r="L672" s="9">
        <f>IF(COUNTA($A672:$K672)=0,"",IF(AND(IFERROR($H672,0)&gt;0,LEN(TRIM($K672&amp;""))&gt;0,IFERROR(LOOKUP(2,1/((LISTS!$M$2:$M$13&lt;&gt;"")*ISNUMBER(SEARCH(LISTS!$M$2:$M$13,$I672))),LISTS!$N$2:$N$13),"NO")="SI"),"SI","NO"))</f>
        <v/>
      </c>
      <c r="M672" s="9">
        <f>IF(COUNTA($A672:$K672)=0,"",IF($K672&lt;&gt;"",IF(COUNTIF($K$19:$K672,$K672)&gt;1,"SI","NO"),IF(COUNTIFS($A$19:$A672,$A672,$C$19:$C672,$C672,$J$19:$J672,$J672,$D$19:$D672,$D672)&gt;1,"SI","NO")))</f>
        <v/>
      </c>
      <c r="N672" s="11">
        <f>IF(COUNTA($A672:$K672)=0,"",IF(AND($L672="SI",$M672="NO"),IFERROR($H672,0),0))</f>
        <v/>
      </c>
      <c r="O672" s="9">
        <f>IF(COUNTA($A672:$K672)=0,"",IF($M672="SI","CUFE o factura duplicada dentro del reporte; no se suma dos veces",IF(IFERROR($H672,0)&lt;=0,"DIAN reporta valor susceptible 0",IF($L672="NO",IFERROR(LOOKUP(2,1/((LISTS!$M$2:$M$13&lt;&gt;"")*ISNUMBER(SEARCH(LISTS!$M$2:$M$13,$I672))),LISTS!$O$2:$O$13),"Medio de pago no elegible o no identificado por DIAN"),"Apta automaticamente por pago electronico y base positiva"))))</f>
        <v/>
      </c>
    </row>
    <row r="673">
      <c r="A673" s="9" t="n"/>
      <c r="B673" s="9" t="n"/>
      <c r="C673" s="12" t="n"/>
      <c r="D673" s="11" t="n"/>
      <c r="E673" s="11" t="n"/>
      <c r="F673" s="11" t="n"/>
      <c r="G673" s="11" t="n"/>
      <c r="H673" s="11" t="n"/>
      <c r="I673" s="9" t="n"/>
      <c r="J673" s="9" t="n"/>
      <c r="K673" s="9" t="n"/>
      <c r="L673" s="9">
        <f>IF(COUNTA($A673:$K673)=0,"",IF(AND(IFERROR($H673,0)&gt;0,LEN(TRIM($K673&amp;""))&gt;0,IFERROR(LOOKUP(2,1/((LISTS!$M$2:$M$13&lt;&gt;"")*ISNUMBER(SEARCH(LISTS!$M$2:$M$13,$I673))),LISTS!$N$2:$N$13),"NO")="SI"),"SI","NO"))</f>
        <v/>
      </c>
      <c r="M673" s="9">
        <f>IF(COUNTA($A673:$K673)=0,"",IF($K673&lt;&gt;"",IF(COUNTIF($K$19:$K673,$K673)&gt;1,"SI","NO"),IF(COUNTIFS($A$19:$A673,$A673,$C$19:$C673,$C673,$J$19:$J673,$J673,$D$19:$D673,$D673)&gt;1,"SI","NO")))</f>
        <v/>
      </c>
      <c r="N673" s="11">
        <f>IF(COUNTA($A673:$K673)=0,"",IF(AND($L673="SI",$M673="NO"),IFERROR($H673,0),0))</f>
        <v/>
      </c>
      <c r="O673" s="9">
        <f>IF(COUNTA($A673:$K673)=0,"",IF($M673="SI","CUFE o factura duplicada dentro del reporte; no se suma dos veces",IF(IFERROR($H673,0)&lt;=0,"DIAN reporta valor susceptible 0",IF($L673="NO",IFERROR(LOOKUP(2,1/((LISTS!$M$2:$M$13&lt;&gt;"")*ISNUMBER(SEARCH(LISTS!$M$2:$M$13,$I673))),LISTS!$O$2:$O$13),"Medio de pago no elegible o no identificado por DIAN"),"Apta automaticamente por pago electronico y base positiva"))))</f>
        <v/>
      </c>
    </row>
    <row r="674">
      <c r="A674" s="9" t="n"/>
      <c r="B674" s="9" t="n"/>
      <c r="C674" s="12" t="n"/>
      <c r="D674" s="11" t="n"/>
      <c r="E674" s="11" t="n"/>
      <c r="F674" s="11" t="n"/>
      <c r="G674" s="11" t="n"/>
      <c r="H674" s="11" t="n"/>
      <c r="I674" s="9" t="n"/>
      <c r="J674" s="9" t="n"/>
      <c r="K674" s="9" t="n"/>
      <c r="L674" s="9">
        <f>IF(COUNTA($A674:$K674)=0,"",IF(AND(IFERROR($H674,0)&gt;0,LEN(TRIM($K674&amp;""))&gt;0,IFERROR(LOOKUP(2,1/((LISTS!$M$2:$M$13&lt;&gt;"")*ISNUMBER(SEARCH(LISTS!$M$2:$M$13,$I674))),LISTS!$N$2:$N$13),"NO")="SI"),"SI","NO"))</f>
        <v/>
      </c>
      <c r="M674" s="9">
        <f>IF(COUNTA($A674:$K674)=0,"",IF($K674&lt;&gt;"",IF(COUNTIF($K$19:$K674,$K674)&gt;1,"SI","NO"),IF(COUNTIFS($A$19:$A674,$A674,$C$19:$C674,$C674,$J$19:$J674,$J674,$D$19:$D674,$D674)&gt;1,"SI","NO")))</f>
        <v/>
      </c>
      <c r="N674" s="11">
        <f>IF(COUNTA($A674:$K674)=0,"",IF(AND($L674="SI",$M674="NO"),IFERROR($H674,0),0))</f>
        <v/>
      </c>
      <c r="O674" s="9">
        <f>IF(COUNTA($A674:$K674)=0,"",IF($M674="SI","CUFE o factura duplicada dentro del reporte; no se suma dos veces",IF(IFERROR($H674,0)&lt;=0,"DIAN reporta valor susceptible 0",IF($L674="NO",IFERROR(LOOKUP(2,1/((LISTS!$M$2:$M$13&lt;&gt;"")*ISNUMBER(SEARCH(LISTS!$M$2:$M$13,$I674))),LISTS!$O$2:$O$13),"Medio de pago no elegible o no identificado por DIAN"),"Apta automaticamente por pago electronico y base positiva"))))</f>
        <v/>
      </c>
    </row>
    <row r="675">
      <c r="A675" s="9" t="n"/>
      <c r="B675" s="9" t="n"/>
      <c r="C675" s="12" t="n"/>
      <c r="D675" s="11" t="n"/>
      <c r="E675" s="11" t="n"/>
      <c r="F675" s="11" t="n"/>
      <c r="G675" s="11" t="n"/>
      <c r="H675" s="11" t="n"/>
      <c r="I675" s="9" t="n"/>
      <c r="J675" s="9" t="n"/>
      <c r="K675" s="9" t="n"/>
      <c r="L675" s="9">
        <f>IF(COUNTA($A675:$K675)=0,"",IF(AND(IFERROR($H675,0)&gt;0,LEN(TRIM($K675&amp;""))&gt;0,IFERROR(LOOKUP(2,1/((LISTS!$M$2:$M$13&lt;&gt;"")*ISNUMBER(SEARCH(LISTS!$M$2:$M$13,$I675))),LISTS!$N$2:$N$13),"NO")="SI"),"SI","NO"))</f>
        <v/>
      </c>
      <c r="M675" s="9">
        <f>IF(COUNTA($A675:$K675)=0,"",IF($K675&lt;&gt;"",IF(COUNTIF($K$19:$K675,$K675)&gt;1,"SI","NO"),IF(COUNTIFS($A$19:$A675,$A675,$C$19:$C675,$C675,$J$19:$J675,$J675,$D$19:$D675,$D675)&gt;1,"SI","NO")))</f>
        <v/>
      </c>
      <c r="N675" s="11">
        <f>IF(COUNTA($A675:$K675)=0,"",IF(AND($L675="SI",$M675="NO"),IFERROR($H675,0),0))</f>
        <v/>
      </c>
      <c r="O675" s="9">
        <f>IF(COUNTA($A675:$K675)=0,"",IF($M675="SI","CUFE o factura duplicada dentro del reporte; no se suma dos veces",IF(IFERROR($H675,0)&lt;=0,"DIAN reporta valor susceptible 0",IF($L675="NO",IFERROR(LOOKUP(2,1/((LISTS!$M$2:$M$13&lt;&gt;"")*ISNUMBER(SEARCH(LISTS!$M$2:$M$13,$I675))),LISTS!$O$2:$O$13),"Medio de pago no elegible o no identificado por DIAN"),"Apta automaticamente por pago electronico y base positiva"))))</f>
        <v/>
      </c>
    </row>
    <row r="676">
      <c r="A676" s="9" t="n"/>
      <c r="B676" s="9" t="n"/>
      <c r="C676" s="12" t="n"/>
      <c r="D676" s="11" t="n"/>
      <c r="E676" s="11" t="n"/>
      <c r="F676" s="11" t="n"/>
      <c r="G676" s="11" t="n"/>
      <c r="H676" s="11" t="n"/>
      <c r="I676" s="9" t="n"/>
      <c r="J676" s="9" t="n"/>
      <c r="K676" s="9" t="n"/>
      <c r="L676" s="9">
        <f>IF(COUNTA($A676:$K676)=0,"",IF(AND(IFERROR($H676,0)&gt;0,LEN(TRIM($K676&amp;""))&gt;0,IFERROR(LOOKUP(2,1/((LISTS!$M$2:$M$13&lt;&gt;"")*ISNUMBER(SEARCH(LISTS!$M$2:$M$13,$I676))),LISTS!$N$2:$N$13),"NO")="SI"),"SI","NO"))</f>
        <v/>
      </c>
      <c r="M676" s="9">
        <f>IF(COUNTA($A676:$K676)=0,"",IF($K676&lt;&gt;"",IF(COUNTIF($K$19:$K676,$K676)&gt;1,"SI","NO"),IF(COUNTIFS($A$19:$A676,$A676,$C$19:$C676,$C676,$J$19:$J676,$J676,$D$19:$D676,$D676)&gt;1,"SI","NO")))</f>
        <v/>
      </c>
      <c r="N676" s="11">
        <f>IF(COUNTA($A676:$K676)=0,"",IF(AND($L676="SI",$M676="NO"),IFERROR($H676,0),0))</f>
        <v/>
      </c>
      <c r="O676" s="9">
        <f>IF(COUNTA($A676:$K676)=0,"",IF($M676="SI","CUFE o factura duplicada dentro del reporte; no se suma dos veces",IF(IFERROR($H676,0)&lt;=0,"DIAN reporta valor susceptible 0",IF($L676="NO",IFERROR(LOOKUP(2,1/((LISTS!$M$2:$M$13&lt;&gt;"")*ISNUMBER(SEARCH(LISTS!$M$2:$M$13,$I676))),LISTS!$O$2:$O$13),"Medio de pago no elegible o no identificado por DIAN"),"Apta automaticamente por pago electronico y base positiva"))))</f>
        <v/>
      </c>
    </row>
    <row r="677">
      <c r="A677" s="9" t="n"/>
      <c r="B677" s="9" t="n"/>
      <c r="C677" s="12" t="n"/>
      <c r="D677" s="11" t="n"/>
      <c r="E677" s="11" t="n"/>
      <c r="F677" s="11" t="n"/>
      <c r="G677" s="11" t="n"/>
      <c r="H677" s="11" t="n"/>
      <c r="I677" s="9" t="n"/>
      <c r="J677" s="9" t="n"/>
      <c r="K677" s="9" t="n"/>
      <c r="L677" s="9">
        <f>IF(COUNTA($A677:$K677)=0,"",IF(AND(IFERROR($H677,0)&gt;0,LEN(TRIM($K677&amp;""))&gt;0,IFERROR(LOOKUP(2,1/((LISTS!$M$2:$M$13&lt;&gt;"")*ISNUMBER(SEARCH(LISTS!$M$2:$M$13,$I677))),LISTS!$N$2:$N$13),"NO")="SI"),"SI","NO"))</f>
        <v/>
      </c>
      <c r="M677" s="9">
        <f>IF(COUNTA($A677:$K677)=0,"",IF($K677&lt;&gt;"",IF(COUNTIF($K$19:$K677,$K677)&gt;1,"SI","NO"),IF(COUNTIFS($A$19:$A677,$A677,$C$19:$C677,$C677,$J$19:$J677,$J677,$D$19:$D677,$D677)&gt;1,"SI","NO")))</f>
        <v/>
      </c>
      <c r="N677" s="11">
        <f>IF(COUNTA($A677:$K677)=0,"",IF(AND($L677="SI",$M677="NO"),IFERROR($H677,0),0))</f>
        <v/>
      </c>
      <c r="O677" s="9">
        <f>IF(COUNTA($A677:$K677)=0,"",IF($M677="SI","CUFE o factura duplicada dentro del reporte; no se suma dos veces",IF(IFERROR($H677,0)&lt;=0,"DIAN reporta valor susceptible 0",IF($L677="NO",IFERROR(LOOKUP(2,1/((LISTS!$M$2:$M$13&lt;&gt;"")*ISNUMBER(SEARCH(LISTS!$M$2:$M$13,$I677))),LISTS!$O$2:$O$13),"Medio de pago no elegible o no identificado por DIAN"),"Apta automaticamente por pago electronico y base positiva"))))</f>
        <v/>
      </c>
    </row>
    <row r="678">
      <c r="A678" s="9" t="n"/>
      <c r="B678" s="9" t="n"/>
      <c r="C678" s="12" t="n"/>
      <c r="D678" s="11" t="n"/>
      <c r="E678" s="11" t="n"/>
      <c r="F678" s="11" t="n"/>
      <c r="G678" s="11" t="n"/>
      <c r="H678" s="11" t="n"/>
      <c r="I678" s="9" t="n"/>
      <c r="J678" s="9" t="n"/>
      <c r="K678" s="9" t="n"/>
      <c r="L678" s="9">
        <f>IF(COUNTA($A678:$K678)=0,"",IF(AND(IFERROR($H678,0)&gt;0,LEN(TRIM($K678&amp;""))&gt;0,IFERROR(LOOKUP(2,1/((LISTS!$M$2:$M$13&lt;&gt;"")*ISNUMBER(SEARCH(LISTS!$M$2:$M$13,$I678))),LISTS!$N$2:$N$13),"NO")="SI"),"SI","NO"))</f>
        <v/>
      </c>
      <c r="M678" s="9">
        <f>IF(COUNTA($A678:$K678)=0,"",IF($K678&lt;&gt;"",IF(COUNTIF($K$19:$K678,$K678)&gt;1,"SI","NO"),IF(COUNTIFS($A$19:$A678,$A678,$C$19:$C678,$C678,$J$19:$J678,$J678,$D$19:$D678,$D678)&gt;1,"SI","NO")))</f>
        <v/>
      </c>
      <c r="N678" s="11">
        <f>IF(COUNTA($A678:$K678)=0,"",IF(AND($L678="SI",$M678="NO"),IFERROR($H678,0),0))</f>
        <v/>
      </c>
      <c r="O678" s="9">
        <f>IF(COUNTA($A678:$K678)=0,"",IF($M678="SI","CUFE o factura duplicada dentro del reporte; no se suma dos veces",IF(IFERROR($H678,0)&lt;=0,"DIAN reporta valor susceptible 0",IF($L678="NO",IFERROR(LOOKUP(2,1/((LISTS!$M$2:$M$13&lt;&gt;"")*ISNUMBER(SEARCH(LISTS!$M$2:$M$13,$I678))),LISTS!$O$2:$O$13),"Medio de pago no elegible o no identificado por DIAN"),"Apta automaticamente por pago electronico y base positiva"))))</f>
        <v/>
      </c>
    </row>
    <row r="679">
      <c r="A679" s="9" t="n"/>
      <c r="B679" s="9" t="n"/>
      <c r="C679" s="12" t="n"/>
      <c r="D679" s="11" t="n"/>
      <c r="E679" s="11" t="n"/>
      <c r="F679" s="11" t="n"/>
      <c r="G679" s="11" t="n"/>
      <c r="H679" s="11" t="n"/>
      <c r="I679" s="9" t="n"/>
      <c r="J679" s="9" t="n"/>
      <c r="K679" s="9" t="n"/>
      <c r="L679" s="9">
        <f>IF(COUNTA($A679:$K679)=0,"",IF(AND(IFERROR($H679,0)&gt;0,LEN(TRIM($K679&amp;""))&gt;0,IFERROR(LOOKUP(2,1/((LISTS!$M$2:$M$13&lt;&gt;"")*ISNUMBER(SEARCH(LISTS!$M$2:$M$13,$I679))),LISTS!$N$2:$N$13),"NO")="SI"),"SI","NO"))</f>
        <v/>
      </c>
      <c r="M679" s="9">
        <f>IF(COUNTA($A679:$K679)=0,"",IF($K679&lt;&gt;"",IF(COUNTIF($K$19:$K679,$K679)&gt;1,"SI","NO"),IF(COUNTIFS($A$19:$A679,$A679,$C$19:$C679,$C679,$J$19:$J679,$J679,$D$19:$D679,$D679)&gt;1,"SI","NO")))</f>
        <v/>
      </c>
      <c r="N679" s="11">
        <f>IF(COUNTA($A679:$K679)=0,"",IF(AND($L679="SI",$M679="NO"),IFERROR($H679,0),0))</f>
        <v/>
      </c>
      <c r="O679" s="9">
        <f>IF(COUNTA($A679:$K679)=0,"",IF($M679="SI","CUFE o factura duplicada dentro del reporte; no se suma dos veces",IF(IFERROR($H679,0)&lt;=0,"DIAN reporta valor susceptible 0",IF($L679="NO",IFERROR(LOOKUP(2,1/((LISTS!$M$2:$M$13&lt;&gt;"")*ISNUMBER(SEARCH(LISTS!$M$2:$M$13,$I679))),LISTS!$O$2:$O$13),"Medio de pago no elegible o no identificado por DIAN"),"Apta automaticamente por pago electronico y base positiva"))))</f>
        <v/>
      </c>
    </row>
    <row r="680">
      <c r="A680" s="9" t="n"/>
      <c r="B680" s="9" t="n"/>
      <c r="C680" s="12" t="n"/>
      <c r="D680" s="11" t="n"/>
      <c r="E680" s="11" t="n"/>
      <c r="F680" s="11" t="n"/>
      <c r="G680" s="11" t="n"/>
      <c r="H680" s="11" t="n"/>
      <c r="I680" s="9" t="n"/>
      <c r="J680" s="9" t="n"/>
      <c r="K680" s="9" t="n"/>
      <c r="L680" s="9">
        <f>IF(COUNTA($A680:$K680)=0,"",IF(AND(IFERROR($H680,0)&gt;0,LEN(TRIM($K680&amp;""))&gt;0,IFERROR(LOOKUP(2,1/((LISTS!$M$2:$M$13&lt;&gt;"")*ISNUMBER(SEARCH(LISTS!$M$2:$M$13,$I680))),LISTS!$N$2:$N$13),"NO")="SI"),"SI","NO"))</f>
        <v/>
      </c>
      <c r="M680" s="9">
        <f>IF(COUNTA($A680:$K680)=0,"",IF($K680&lt;&gt;"",IF(COUNTIF($K$19:$K680,$K680)&gt;1,"SI","NO"),IF(COUNTIFS($A$19:$A680,$A680,$C$19:$C680,$C680,$J$19:$J680,$J680,$D$19:$D680,$D680)&gt;1,"SI","NO")))</f>
        <v/>
      </c>
      <c r="N680" s="11">
        <f>IF(COUNTA($A680:$K680)=0,"",IF(AND($L680="SI",$M680="NO"),IFERROR($H680,0),0))</f>
        <v/>
      </c>
      <c r="O680" s="9">
        <f>IF(COUNTA($A680:$K680)=0,"",IF($M680="SI","CUFE o factura duplicada dentro del reporte; no se suma dos veces",IF(IFERROR($H680,0)&lt;=0,"DIAN reporta valor susceptible 0",IF($L680="NO",IFERROR(LOOKUP(2,1/((LISTS!$M$2:$M$13&lt;&gt;"")*ISNUMBER(SEARCH(LISTS!$M$2:$M$13,$I680))),LISTS!$O$2:$O$13),"Medio de pago no elegible o no identificado por DIAN"),"Apta automaticamente por pago electronico y base positiva"))))</f>
        <v/>
      </c>
    </row>
    <row r="681">
      <c r="A681" s="9" t="n"/>
      <c r="B681" s="9" t="n"/>
      <c r="C681" s="12" t="n"/>
      <c r="D681" s="11" t="n"/>
      <c r="E681" s="11" t="n"/>
      <c r="F681" s="11" t="n"/>
      <c r="G681" s="11" t="n"/>
      <c r="H681" s="11" t="n"/>
      <c r="I681" s="9" t="n"/>
      <c r="J681" s="9" t="n"/>
      <c r="K681" s="9" t="n"/>
      <c r="L681" s="9">
        <f>IF(COUNTA($A681:$K681)=0,"",IF(AND(IFERROR($H681,0)&gt;0,LEN(TRIM($K681&amp;""))&gt;0,IFERROR(LOOKUP(2,1/((LISTS!$M$2:$M$13&lt;&gt;"")*ISNUMBER(SEARCH(LISTS!$M$2:$M$13,$I681))),LISTS!$N$2:$N$13),"NO")="SI"),"SI","NO"))</f>
        <v/>
      </c>
      <c r="M681" s="9">
        <f>IF(COUNTA($A681:$K681)=0,"",IF($K681&lt;&gt;"",IF(COUNTIF($K$19:$K681,$K681)&gt;1,"SI","NO"),IF(COUNTIFS($A$19:$A681,$A681,$C$19:$C681,$C681,$J$19:$J681,$J681,$D$19:$D681,$D681)&gt;1,"SI","NO")))</f>
        <v/>
      </c>
      <c r="N681" s="11">
        <f>IF(COUNTA($A681:$K681)=0,"",IF(AND($L681="SI",$M681="NO"),IFERROR($H681,0),0))</f>
        <v/>
      </c>
      <c r="O681" s="9">
        <f>IF(COUNTA($A681:$K681)=0,"",IF($M681="SI","CUFE o factura duplicada dentro del reporte; no se suma dos veces",IF(IFERROR($H681,0)&lt;=0,"DIAN reporta valor susceptible 0",IF($L681="NO",IFERROR(LOOKUP(2,1/((LISTS!$M$2:$M$13&lt;&gt;"")*ISNUMBER(SEARCH(LISTS!$M$2:$M$13,$I681))),LISTS!$O$2:$O$13),"Medio de pago no elegible o no identificado por DIAN"),"Apta automaticamente por pago electronico y base positiva"))))</f>
        <v/>
      </c>
    </row>
    <row r="682">
      <c r="A682" s="9" t="n"/>
      <c r="B682" s="9" t="n"/>
      <c r="C682" s="12" t="n"/>
      <c r="D682" s="11" t="n"/>
      <c r="E682" s="11" t="n"/>
      <c r="F682" s="11" t="n"/>
      <c r="G682" s="11" t="n"/>
      <c r="H682" s="11" t="n"/>
      <c r="I682" s="9" t="n"/>
      <c r="J682" s="9" t="n"/>
      <c r="K682" s="9" t="n"/>
      <c r="L682" s="9">
        <f>IF(COUNTA($A682:$K682)=0,"",IF(AND(IFERROR($H682,0)&gt;0,LEN(TRIM($K682&amp;""))&gt;0,IFERROR(LOOKUP(2,1/((LISTS!$M$2:$M$13&lt;&gt;"")*ISNUMBER(SEARCH(LISTS!$M$2:$M$13,$I682))),LISTS!$N$2:$N$13),"NO")="SI"),"SI","NO"))</f>
        <v/>
      </c>
      <c r="M682" s="9">
        <f>IF(COUNTA($A682:$K682)=0,"",IF($K682&lt;&gt;"",IF(COUNTIF($K$19:$K682,$K682)&gt;1,"SI","NO"),IF(COUNTIFS($A$19:$A682,$A682,$C$19:$C682,$C682,$J$19:$J682,$J682,$D$19:$D682,$D682)&gt;1,"SI","NO")))</f>
        <v/>
      </c>
      <c r="N682" s="11">
        <f>IF(COUNTA($A682:$K682)=0,"",IF(AND($L682="SI",$M682="NO"),IFERROR($H682,0),0))</f>
        <v/>
      </c>
      <c r="O682" s="9">
        <f>IF(COUNTA($A682:$K682)=0,"",IF($M682="SI","CUFE o factura duplicada dentro del reporte; no se suma dos veces",IF(IFERROR($H682,0)&lt;=0,"DIAN reporta valor susceptible 0",IF($L682="NO",IFERROR(LOOKUP(2,1/((LISTS!$M$2:$M$13&lt;&gt;"")*ISNUMBER(SEARCH(LISTS!$M$2:$M$13,$I682))),LISTS!$O$2:$O$13),"Medio de pago no elegible o no identificado por DIAN"),"Apta automaticamente por pago electronico y base positiva"))))</f>
        <v/>
      </c>
    </row>
    <row r="683">
      <c r="A683" s="9" t="n"/>
      <c r="B683" s="9" t="n"/>
      <c r="C683" s="12" t="n"/>
      <c r="D683" s="11" t="n"/>
      <c r="E683" s="11" t="n"/>
      <c r="F683" s="11" t="n"/>
      <c r="G683" s="11" t="n"/>
      <c r="H683" s="11" t="n"/>
      <c r="I683" s="9" t="n"/>
      <c r="J683" s="9" t="n"/>
      <c r="K683" s="9" t="n"/>
      <c r="L683" s="9">
        <f>IF(COUNTA($A683:$K683)=0,"",IF(AND(IFERROR($H683,0)&gt;0,LEN(TRIM($K683&amp;""))&gt;0,IFERROR(LOOKUP(2,1/((LISTS!$M$2:$M$13&lt;&gt;"")*ISNUMBER(SEARCH(LISTS!$M$2:$M$13,$I683))),LISTS!$N$2:$N$13),"NO")="SI"),"SI","NO"))</f>
        <v/>
      </c>
      <c r="M683" s="9">
        <f>IF(COUNTA($A683:$K683)=0,"",IF($K683&lt;&gt;"",IF(COUNTIF($K$19:$K683,$K683)&gt;1,"SI","NO"),IF(COUNTIFS($A$19:$A683,$A683,$C$19:$C683,$C683,$J$19:$J683,$J683,$D$19:$D683,$D683)&gt;1,"SI","NO")))</f>
        <v/>
      </c>
      <c r="N683" s="11">
        <f>IF(COUNTA($A683:$K683)=0,"",IF(AND($L683="SI",$M683="NO"),IFERROR($H683,0),0))</f>
        <v/>
      </c>
      <c r="O683" s="9">
        <f>IF(COUNTA($A683:$K683)=0,"",IF($M683="SI","CUFE o factura duplicada dentro del reporte; no se suma dos veces",IF(IFERROR($H683,0)&lt;=0,"DIAN reporta valor susceptible 0",IF($L683="NO",IFERROR(LOOKUP(2,1/((LISTS!$M$2:$M$13&lt;&gt;"")*ISNUMBER(SEARCH(LISTS!$M$2:$M$13,$I683))),LISTS!$O$2:$O$13),"Medio de pago no elegible o no identificado por DIAN"),"Apta automaticamente por pago electronico y base positiva"))))</f>
        <v/>
      </c>
    </row>
    <row r="684">
      <c r="A684" s="9" t="n"/>
      <c r="B684" s="9" t="n"/>
      <c r="C684" s="12" t="n"/>
      <c r="D684" s="11" t="n"/>
      <c r="E684" s="11" t="n"/>
      <c r="F684" s="11" t="n"/>
      <c r="G684" s="11" t="n"/>
      <c r="H684" s="11" t="n"/>
      <c r="I684" s="9" t="n"/>
      <c r="J684" s="9" t="n"/>
      <c r="K684" s="9" t="n"/>
      <c r="L684" s="9">
        <f>IF(COUNTA($A684:$K684)=0,"",IF(AND(IFERROR($H684,0)&gt;0,LEN(TRIM($K684&amp;""))&gt;0,IFERROR(LOOKUP(2,1/((LISTS!$M$2:$M$13&lt;&gt;"")*ISNUMBER(SEARCH(LISTS!$M$2:$M$13,$I684))),LISTS!$N$2:$N$13),"NO")="SI"),"SI","NO"))</f>
        <v/>
      </c>
      <c r="M684" s="9">
        <f>IF(COUNTA($A684:$K684)=0,"",IF($K684&lt;&gt;"",IF(COUNTIF($K$19:$K684,$K684)&gt;1,"SI","NO"),IF(COUNTIFS($A$19:$A684,$A684,$C$19:$C684,$C684,$J$19:$J684,$J684,$D$19:$D684,$D684)&gt;1,"SI","NO")))</f>
        <v/>
      </c>
      <c r="N684" s="11">
        <f>IF(COUNTA($A684:$K684)=0,"",IF(AND($L684="SI",$M684="NO"),IFERROR($H684,0),0))</f>
        <v/>
      </c>
      <c r="O684" s="9">
        <f>IF(COUNTA($A684:$K684)=0,"",IF($M684="SI","CUFE o factura duplicada dentro del reporte; no se suma dos veces",IF(IFERROR($H684,0)&lt;=0,"DIAN reporta valor susceptible 0",IF($L684="NO",IFERROR(LOOKUP(2,1/((LISTS!$M$2:$M$13&lt;&gt;"")*ISNUMBER(SEARCH(LISTS!$M$2:$M$13,$I684))),LISTS!$O$2:$O$13),"Medio de pago no elegible o no identificado por DIAN"),"Apta automaticamente por pago electronico y base positiva"))))</f>
        <v/>
      </c>
    </row>
    <row r="685">
      <c r="A685" s="9" t="n"/>
      <c r="B685" s="9" t="n"/>
      <c r="C685" s="12" t="n"/>
      <c r="D685" s="11" t="n"/>
      <c r="E685" s="11" t="n"/>
      <c r="F685" s="11" t="n"/>
      <c r="G685" s="11" t="n"/>
      <c r="H685" s="11" t="n"/>
      <c r="I685" s="9" t="n"/>
      <c r="J685" s="9" t="n"/>
      <c r="K685" s="9" t="n"/>
      <c r="L685" s="9">
        <f>IF(COUNTA($A685:$K685)=0,"",IF(AND(IFERROR($H685,0)&gt;0,LEN(TRIM($K685&amp;""))&gt;0,IFERROR(LOOKUP(2,1/((LISTS!$M$2:$M$13&lt;&gt;"")*ISNUMBER(SEARCH(LISTS!$M$2:$M$13,$I685))),LISTS!$N$2:$N$13),"NO")="SI"),"SI","NO"))</f>
        <v/>
      </c>
      <c r="M685" s="9">
        <f>IF(COUNTA($A685:$K685)=0,"",IF($K685&lt;&gt;"",IF(COUNTIF($K$19:$K685,$K685)&gt;1,"SI","NO"),IF(COUNTIFS($A$19:$A685,$A685,$C$19:$C685,$C685,$J$19:$J685,$J685,$D$19:$D685,$D685)&gt;1,"SI","NO")))</f>
        <v/>
      </c>
      <c r="N685" s="11">
        <f>IF(COUNTA($A685:$K685)=0,"",IF(AND($L685="SI",$M685="NO"),IFERROR($H685,0),0))</f>
        <v/>
      </c>
      <c r="O685" s="9">
        <f>IF(COUNTA($A685:$K685)=0,"",IF($M685="SI","CUFE o factura duplicada dentro del reporte; no se suma dos veces",IF(IFERROR($H685,0)&lt;=0,"DIAN reporta valor susceptible 0",IF($L685="NO",IFERROR(LOOKUP(2,1/((LISTS!$M$2:$M$13&lt;&gt;"")*ISNUMBER(SEARCH(LISTS!$M$2:$M$13,$I685))),LISTS!$O$2:$O$13),"Medio de pago no elegible o no identificado por DIAN"),"Apta automaticamente por pago electronico y base positiva"))))</f>
        <v/>
      </c>
    </row>
    <row r="686">
      <c r="A686" s="9" t="n"/>
      <c r="B686" s="9" t="n"/>
      <c r="C686" s="12" t="n"/>
      <c r="D686" s="11" t="n"/>
      <c r="E686" s="11" t="n"/>
      <c r="F686" s="11" t="n"/>
      <c r="G686" s="11" t="n"/>
      <c r="H686" s="11" t="n"/>
      <c r="I686" s="9" t="n"/>
      <c r="J686" s="9" t="n"/>
      <c r="K686" s="9" t="n"/>
      <c r="L686" s="9">
        <f>IF(COUNTA($A686:$K686)=0,"",IF(AND(IFERROR($H686,0)&gt;0,LEN(TRIM($K686&amp;""))&gt;0,IFERROR(LOOKUP(2,1/((LISTS!$M$2:$M$13&lt;&gt;"")*ISNUMBER(SEARCH(LISTS!$M$2:$M$13,$I686))),LISTS!$N$2:$N$13),"NO")="SI"),"SI","NO"))</f>
        <v/>
      </c>
      <c r="M686" s="9">
        <f>IF(COUNTA($A686:$K686)=0,"",IF($K686&lt;&gt;"",IF(COUNTIF($K$19:$K686,$K686)&gt;1,"SI","NO"),IF(COUNTIFS($A$19:$A686,$A686,$C$19:$C686,$C686,$J$19:$J686,$J686,$D$19:$D686,$D686)&gt;1,"SI","NO")))</f>
        <v/>
      </c>
      <c r="N686" s="11">
        <f>IF(COUNTA($A686:$K686)=0,"",IF(AND($L686="SI",$M686="NO"),IFERROR($H686,0),0))</f>
        <v/>
      </c>
      <c r="O686" s="9">
        <f>IF(COUNTA($A686:$K686)=0,"",IF($M686="SI","CUFE o factura duplicada dentro del reporte; no se suma dos veces",IF(IFERROR($H686,0)&lt;=0,"DIAN reporta valor susceptible 0",IF($L686="NO",IFERROR(LOOKUP(2,1/((LISTS!$M$2:$M$13&lt;&gt;"")*ISNUMBER(SEARCH(LISTS!$M$2:$M$13,$I686))),LISTS!$O$2:$O$13),"Medio de pago no elegible o no identificado por DIAN"),"Apta automaticamente por pago electronico y base positiva"))))</f>
        <v/>
      </c>
    </row>
    <row r="687">
      <c r="A687" s="9" t="n"/>
      <c r="B687" s="9" t="n"/>
      <c r="C687" s="12" t="n"/>
      <c r="D687" s="11" t="n"/>
      <c r="E687" s="11" t="n"/>
      <c r="F687" s="11" t="n"/>
      <c r="G687" s="11" t="n"/>
      <c r="H687" s="11" t="n"/>
      <c r="I687" s="9" t="n"/>
      <c r="J687" s="9" t="n"/>
      <c r="K687" s="9" t="n"/>
      <c r="L687" s="9">
        <f>IF(COUNTA($A687:$K687)=0,"",IF(AND(IFERROR($H687,0)&gt;0,LEN(TRIM($K687&amp;""))&gt;0,IFERROR(LOOKUP(2,1/((LISTS!$M$2:$M$13&lt;&gt;"")*ISNUMBER(SEARCH(LISTS!$M$2:$M$13,$I687))),LISTS!$N$2:$N$13),"NO")="SI"),"SI","NO"))</f>
        <v/>
      </c>
      <c r="M687" s="9">
        <f>IF(COUNTA($A687:$K687)=0,"",IF($K687&lt;&gt;"",IF(COUNTIF($K$19:$K687,$K687)&gt;1,"SI","NO"),IF(COUNTIFS($A$19:$A687,$A687,$C$19:$C687,$C687,$J$19:$J687,$J687,$D$19:$D687,$D687)&gt;1,"SI","NO")))</f>
        <v/>
      </c>
      <c r="N687" s="11">
        <f>IF(COUNTA($A687:$K687)=0,"",IF(AND($L687="SI",$M687="NO"),IFERROR($H687,0),0))</f>
        <v/>
      </c>
      <c r="O687" s="9">
        <f>IF(COUNTA($A687:$K687)=0,"",IF($M687="SI","CUFE o factura duplicada dentro del reporte; no se suma dos veces",IF(IFERROR($H687,0)&lt;=0,"DIAN reporta valor susceptible 0",IF($L687="NO",IFERROR(LOOKUP(2,1/((LISTS!$M$2:$M$13&lt;&gt;"")*ISNUMBER(SEARCH(LISTS!$M$2:$M$13,$I687))),LISTS!$O$2:$O$13),"Medio de pago no elegible o no identificado por DIAN"),"Apta automaticamente por pago electronico y base positiva"))))</f>
        <v/>
      </c>
    </row>
    <row r="688">
      <c r="A688" s="9" t="n"/>
      <c r="B688" s="9" t="n"/>
      <c r="C688" s="12" t="n"/>
      <c r="D688" s="11" t="n"/>
      <c r="E688" s="11" t="n"/>
      <c r="F688" s="11" t="n"/>
      <c r="G688" s="11" t="n"/>
      <c r="H688" s="11" t="n"/>
      <c r="I688" s="9" t="n"/>
      <c r="J688" s="9" t="n"/>
      <c r="K688" s="9" t="n"/>
      <c r="L688" s="9">
        <f>IF(COUNTA($A688:$K688)=0,"",IF(AND(IFERROR($H688,0)&gt;0,LEN(TRIM($K688&amp;""))&gt;0,IFERROR(LOOKUP(2,1/((LISTS!$M$2:$M$13&lt;&gt;"")*ISNUMBER(SEARCH(LISTS!$M$2:$M$13,$I688))),LISTS!$N$2:$N$13),"NO")="SI"),"SI","NO"))</f>
        <v/>
      </c>
      <c r="M688" s="9">
        <f>IF(COUNTA($A688:$K688)=0,"",IF($K688&lt;&gt;"",IF(COUNTIF($K$19:$K688,$K688)&gt;1,"SI","NO"),IF(COUNTIFS($A$19:$A688,$A688,$C$19:$C688,$C688,$J$19:$J688,$J688,$D$19:$D688,$D688)&gt;1,"SI","NO")))</f>
        <v/>
      </c>
      <c r="N688" s="11">
        <f>IF(COUNTA($A688:$K688)=0,"",IF(AND($L688="SI",$M688="NO"),IFERROR($H688,0),0))</f>
        <v/>
      </c>
      <c r="O688" s="9">
        <f>IF(COUNTA($A688:$K688)=0,"",IF($M688="SI","CUFE o factura duplicada dentro del reporte; no se suma dos veces",IF(IFERROR($H688,0)&lt;=0,"DIAN reporta valor susceptible 0",IF($L688="NO",IFERROR(LOOKUP(2,1/((LISTS!$M$2:$M$13&lt;&gt;"")*ISNUMBER(SEARCH(LISTS!$M$2:$M$13,$I688))),LISTS!$O$2:$O$13),"Medio de pago no elegible o no identificado por DIAN"),"Apta automaticamente por pago electronico y base positiva"))))</f>
        <v/>
      </c>
    </row>
    <row r="689">
      <c r="A689" s="9" t="n"/>
      <c r="B689" s="9" t="n"/>
      <c r="C689" s="12" t="n"/>
      <c r="D689" s="11" t="n"/>
      <c r="E689" s="11" t="n"/>
      <c r="F689" s="11" t="n"/>
      <c r="G689" s="11" t="n"/>
      <c r="H689" s="11" t="n"/>
      <c r="I689" s="9" t="n"/>
      <c r="J689" s="9" t="n"/>
      <c r="K689" s="9" t="n"/>
      <c r="L689" s="9">
        <f>IF(COUNTA($A689:$K689)=0,"",IF(AND(IFERROR($H689,0)&gt;0,LEN(TRIM($K689&amp;""))&gt;0,IFERROR(LOOKUP(2,1/((LISTS!$M$2:$M$13&lt;&gt;"")*ISNUMBER(SEARCH(LISTS!$M$2:$M$13,$I689))),LISTS!$N$2:$N$13),"NO")="SI"),"SI","NO"))</f>
        <v/>
      </c>
      <c r="M689" s="9">
        <f>IF(COUNTA($A689:$K689)=0,"",IF($K689&lt;&gt;"",IF(COUNTIF($K$19:$K689,$K689)&gt;1,"SI","NO"),IF(COUNTIFS($A$19:$A689,$A689,$C$19:$C689,$C689,$J$19:$J689,$J689,$D$19:$D689,$D689)&gt;1,"SI","NO")))</f>
        <v/>
      </c>
      <c r="N689" s="11">
        <f>IF(COUNTA($A689:$K689)=0,"",IF(AND($L689="SI",$M689="NO"),IFERROR($H689,0),0))</f>
        <v/>
      </c>
      <c r="O689" s="9">
        <f>IF(COUNTA($A689:$K689)=0,"",IF($M689="SI","CUFE o factura duplicada dentro del reporte; no se suma dos veces",IF(IFERROR($H689,0)&lt;=0,"DIAN reporta valor susceptible 0",IF($L689="NO",IFERROR(LOOKUP(2,1/((LISTS!$M$2:$M$13&lt;&gt;"")*ISNUMBER(SEARCH(LISTS!$M$2:$M$13,$I689))),LISTS!$O$2:$O$13),"Medio de pago no elegible o no identificado por DIAN"),"Apta automaticamente por pago electronico y base positiva"))))</f>
        <v/>
      </c>
    </row>
    <row r="690">
      <c r="A690" s="9" t="n"/>
      <c r="B690" s="9" t="n"/>
      <c r="C690" s="12" t="n"/>
      <c r="D690" s="11" t="n"/>
      <c r="E690" s="11" t="n"/>
      <c r="F690" s="11" t="n"/>
      <c r="G690" s="11" t="n"/>
      <c r="H690" s="11" t="n"/>
      <c r="I690" s="9" t="n"/>
      <c r="J690" s="9" t="n"/>
      <c r="K690" s="9" t="n"/>
      <c r="L690" s="9">
        <f>IF(COUNTA($A690:$K690)=0,"",IF(AND(IFERROR($H690,0)&gt;0,LEN(TRIM($K690&amp;""))&gt;0,IFERROR(LOOKUP(2,1/((LISTS!$M$2:$M$13&lt;&gt;"")*ISNUMBER(SEARCH(LISTS!$M$2:$M$13,$I690))),LISTS!$N$2:$N$13),"NO")="SI"),"SI","NO"))</f>
        <v/>
      </c>
      <c r="M690" s="9">
        <f>IF(COUNTA($A690:$K690)=0,"",IF($K690&lt;&gt;"",IF(COUNTIF($K$19:$K690,$K690)&gt;1,"SI","NO"),IF(COUNTIFS($A$19:$A690,$A690,$C$19:$C690,$C690,$J$19:$J690,$J690,$D$19:$D690,$D690)&gt;1,"SI","NO")))</f>
        <v/>
      </c>
      <c r="N690" s="11">
        <f>IF(COUNTA($A690:$K690)=0,"",IF(AND($L690="SI",$M690="NO"),IFERROR($H690,0),0))</f>
        <v/>
      </c>
      <c r="O690" s="9">
        <f>IF(COUNTA($A690:$K690)=0,"",IF($M690="SI","CUFE o factura duplicada dentro del reporte; no se suma dos veces",IF(IFERROR($H690,0)&lt;=0,"DIAN reporta valor susceptible 0",IF($L690="NO",IFERROR(LOOKUP(2,1/((LISTS!$M$2:$M$13&lt;&gt;"")*ISNUMBER(SEARCH(LISTS!$M$2:$M$13,$I690))),LISTS!$O$2:$O$13),"Medio de pago no elegible o no identificado por DIAN"),"Apta automaticamente por pago electronico y base positiva"))))</f>
        <v/>
      </c>
    </row>
    <row r="691">
      <c r="A691" s="9" t="n"/>
      <c r="B691" s="9" t="n"/>
      <c r="C691" s="12" t="n"/>
      <c r="D691" s="11" t="n"/>
      <c r="E691" s="11" t="n"/>
      <c r="F691" s="11" t="n"/>
      <c r="G691" s="11" t="n"/>
      <c r="H691" s="11" t="n"/>
      <c r="I691" s="9" t="n"/>
      <c r="J691" s="9" t="n"/>
      <c r="K691" s="9" t="n"/>
      <c r="L691" s="9">
        <f>IF(COUNTA($A691:$K691)=0,"",IF(AND(IFERROR($H691,0)&gt;0,LEN(TRIM($K691&amp;""))&gt;0,IFERROR(LOOKUP(2,1/((LISTS!$M$2:$M$13&lt;&gt;"")*ISNUMBER(SEARCH(LISTS!$M$2:$M$13,$I691))),LISTS!$N$2:$N$13),"NO")="SI"),"SI","NO"))</f>
        <v/>
      </c>
      <c r="M691" s="9">
        <f>IF(COUNTA($A691:$K691)=0,"",IF($K691&lt;&gt;"",IF(COUNTIF($K$19:$K691,$K691)&gt;1,"SI","NO"),IF(COUNTIFS($A$19:$A691,$A691,$C$19:$C691,$C691,$J$19:$J691,$J691,$D$19:$D691,$D691)&gt;1,"SI","NO")))</f>
        <v/>
      </c>
      <c r="N691" s="11">
        <f>IF(COUNTA($A691:$K691)=0,"",IF(AND($L691="SI",$M691="NO"),IFERROR($H691,0),0))</f>
        <v/>
      </c>
      <c r="O691" s="9">
        <f>IF(COUNTA($A691:$K691)=0,"",IF($M691="SI","CUFE o factura duplicada dentro del reporte; no se suma dos veces",IF(IFERROR($H691,0)&lt;=0,"DIAN reporta valor susceptible 0",IF($L691="NO",IFERROR(LOOKUP(2,1/((LISTS!$M$2:$M$13&lt;&gt;"")*ISNUMBER(SEARCH(LISTS!$M$2:$M$13,$I691))),LISTS!$O$2:$O$13),"Medio de pago no elegible o no identificado por DIAN"),"Apta automaticamente por pago electronico y base positiva"))))</f>
        <v/>
      </c>
    </row>
    <row r="692">
      <c r="A692" s="9" t="n"/>
      <c r="B692" s="9" t="n"/>
      <c r="C692" s="12" t="n"/>
      <c r="D692" s="11" t="n"/>
      <c r="E692" s="11" t="n"/>
      <c r="F692" s="11" t="n"/>
      <c r="G692" s="11" t="n"/>
      <c r="H692" s="11" t="n"/>
      <c r="I692" s="9" t="n"/>
      <c r="J692" s="9" t="n"/>
      <c r="K692" s="9" t="n"/>
      <c r="L692" s="9">
        <f>IF(COUNTA($A692:$K692)=0,"",IF(AND(IFERROR($H692,0)&gt;0,LEN(TRIM($K692&amp;""))&gt;0,IFERROR(LOOKUP(2,1/((LISTS!$M$2:$M$13&lt;&gt;"")*ISNUMBER(SEARCH(LISTS!$M$2:$M$13,$I692))),LISTS!$N$2:$N$13),"NO")="SI"),"SI","NO"))</f>
        <v/>
      </c>
      <c r="M692" s="9">
        <f>IF(COUNTA($A692:$K692)=0,"",IF($K692&lt;&gt;"",IF(COUNTIF($K$19:$K692,$K692)&gt;1,"SI","NO"),IF(COUNTIFS($A$19:$A692,$A692,$C$19:$C692,$C692,$J$19:$J692,$J692,$D$19:$D692,$D692)&gt;1,"SI","NO")))</f>
        <v/>
      </c>
      <c r="N692" s="11">
        <f>IF(COUNTA($A692:$K692)=0,"",IF(AND($L692="SI",$M692="NO"),IFERROR($H692,0),0))</f>
        <v/>
      </c>
      <c r="O692" s="9">
        <f>IF(COUNTA($A692:$K692)=0,"",IF($M692="SI","CUFE o factura duplicada dentro del reporte; no se suma dos veces",IF(IFERROR($H692,0)&lt;=0,"DIAN reporta valor susceptible 0",IF($L692="NO",IFERROR(LOOKUP(2,1/((LISTS!$M$2:$M$13&lt;&gt;"")*ISNUMBER(SEARCH(LISTS!$M$2:$M$13,$I692))),LISTS!$O$2:$O$13),"Medio de pago no elegible o no identificado por DIAN"),"Apta automaticamente por pago electronico y base positiva"))))</f>
        <v/>
      </c>
    </row>
    <row r="693">
      <c r="A693" s="9" t="n"/>
      <c r="B693" s="9" t="n"/>
      <c r="C693" s="12" t="n"/>
      <c r="D693" s="11" t="n"/>
      <c r="E693" s="11" t="n"/>
      <c r="F693" s="11" t="n"/>
      <c r="G693" s="11" t="n"/>
      <c r="H693" s="11" t="n"/>
      <c r="I693" s="9" t="n"/>
      <c r="J693" s="9" t="n"/>
      <c r="K693" s="9" t="n"/>
      <c r="L693" s="9">
        <f>IF(COUNTA($A693:$K693)=0,"",IF(AND(IFERROR($H693,0)&gt;0,LEN(TRIM($K693&amp;""))&gt;0,IFERROR(LOOKUP(2,1/((LISTS!$M$2:$M$13&lt;&gt;"")*ISNUMBER(SEARCH(LISTS!$M$2:$M$13,$I693))),LISTS!$N$2:$N$13),"NO")="SI"),"SI","NO"))</f>
        <v/>
      </c>
      <c r="M693" s="9">
        <f>IF(COUNTA($A693:$K693)=0,"",IF($K693&lt;&gt;"",IF(COUNTIF($K$19:$K693,$K693)&gt;1,"SI","NO"),IF(COUNTIFS($A$19:$A693,$A693,$C$19:$C693,$C693,$J$19:$J693,$J693,$D$19:$D693,$D693)&gt;1,"SI","NO")))</f>
        <v/>
      </c>
      <c r="N693" s="11">
        <f>IF(COUNTA($A693:$K693)=0,"",IF(AND($L693="SI",$M693="NO"),IFERROR($H693,0),0))</f>
        <v/>
      </c>
      <c r="O693" s="9">
        <f>IF(COUNTA($A693:$K693)=0,"",IF($M693="SI","CUFE o factura duplicada dentro del reporte; no se suma dos veces",IF(IFERROR($H693,0)&lt;=0,"DIAN reporta valor susceptible 0",IF($L693="NO",IFERROR(LOOKUP(2,1/((LISTS!$M$2:$M$13&lt;&gt;"")*ISNUMBER(SEARCH(LISTS!$M$2:$M$13,$I693))),LISTS!$O$2:$O$13),"Medio de pago no elegible o no identificado por DIAN"),"Apta automaticamente por pago electronico y base positiva"))))</f>
        <v/>
      </c>
    </row>
    <row r="694">
      <c r="A694" s="9" t="n"/>
      <c r="B694" s="9" t="n"/>
      <c r="C694" s="12" t="n"/>
      <c r="D694" s="11" t="n"/>
      <c r="E694" s="11" t="n"/>
      <c r="F694" s="11" t="n"/>
      <c r="G694" s="11" t="n"/>
      <c r="H694" s="11" t="n"/>
      <c r="I694" s="9" t="n"/>
      <c r="J694" s="9" t="n"/>
      <c r="K694" s="9" t="n"/>
      <c r="L694" s="9">
        <f>IF(COUNTA($A694:$K694)=0,"",IF(AND(IFERROR($H694,0)&gt;0,LEN(TRIM($K694&amp;""))&gt;0,IFERROR(LOOKUP(2,1/((LISTS!$M$2:$M$13&lt;&gt;"")*ISNUMBER(SEARCH(LISTS!$M$2:$M$13,$I694))),LISTS!$N$2:$N$13),"NO")="SI"),"SI","NO"))</f>
        <v/>
      </c>
      <c r="M694" s="9">
        <f>IF(COUNTA($A694:$K694)=0,"",IF($K694&lt;&gt;"",IF(COUNTIF($K$19:$K694,$K694)&gt;1,"SI","NO"),IF(COUNTIFS($A$19:$A694,$A694,$C$19:$C694,$C694,$J$19:$J694,$J694,$D$19:$D694,$D694)&gt;1,"SI","NO")))</f>
        <v/>
      </c>
      <c r="N694" s="11">
        <f>IF(COUNTA($A694:$K694)=0,"",IF(AND($L694="SI",$M694="NO"),IFERROR($H694,0),0))</f>
        <v/>
      </c>
      <c r="O694" s="9">
        <f>IF(COUNTA($A694:$K694)=0,"",IF($M694="SI","CUFE o factura duplicada dentro del reporte; no se suma dos veces",IF(IFERROR($H694,0)&lt;=0,"DIAN reporta valor susceptible 0",IF($L694="NO",IFERROR(LOOKUP(2,1/((LISTS!$M$2:$M$13&lt;&gt;"")*ISNUMBER(SEARCH(LISTS!$M$2:$M$13,$I694))),LISTS!$O$2:$O$13),"Medio de pago no elegible o no identificado por DIAN"),"Apta automaticamente por pago electronico y base positiva"))))</f>
        <v/>
      </c>
    </row>
    <row r="695">
      <c r="A695" s="9" t="n"/>
      <c r="B695" s="9" t="n"/>
      <c r="C695" s="12" t="n"/>
      <c r="D695" s="11" t="n"/>
      <c r="E695" s="11" t="n"/>
      <c r="F695" s="11" t="n"/>
      <c r="G695" s="11" t="n"/>
      <c r="H695" s="11" t="n"/>
      <c r="I695" s="9" t="n"/>
      <c r="J695" s="9" t="n"/>
      <c r="K695" s="9" t="n"/>
      <c r="L695" s="9">
        <f>IF(COUNTA($A695:$K695)=0,"",IF(AND(IFERROR($H695,0)&gt;0,LEN(TRIM($K695&amp;""))&gt;0,IFERROR(LOOKUP(2,1/((LISTS!$M$2:$M$13&lt;&gt;"")*ISNUMBER(SEARCH(LISTS!$M$2:$M$13,$I695))),LISTS!$N$2:$N$13),"NO")="SI"),"SI","NO"))</f>
        <v/>
      </c>
      <c r="M695" s="9">
        <f>IF(COUNTA($A695:$K695)=0,"",IF($K695&lt;&gt;"",IF(COUNTIF($K$19:$K695,$K695)&gt;1,"SI","NO"),IF(COUNTIFS($A$19:$A695,$A695,$C$19:$C695,$C695,$J$19:$J695,$J695,$D$19:$D695,$D695)&gt;1,"SI","NO")))</f>
        <v/>
      </c>
      <c r="N695" s="11">
        <f>IF(COUNTA($A695:$K695)=0,"",IF(AND($L695="SI",$M695="NO"),IFERROR($H695,0),0))</f>
        <v/>
      </c>
      <c r="O695" s="9">
        <f>IF(COUNTA($A695:$K695)=0,"",IF($M695="SI","CUFE o factura duplicada dentro del reporte; no se suma dos veces",IF(IFERROR($H695,0)&lt;=0,"DIAN reporta valor susceptible 0",IF($L695="NO",IFERROR(LOOKUP(2,1/((LISTS!$M$2:$M$13&lt;&gt;"")*ISNUMBER(SEARCH(LISTS!$M$2:$M$13,$I695))),LISTS!$O$2:$O$13),"Medio de pago no elegible o no identificado por DIAN"),"Apta automaticamente por pago electronico y base positiva"))))</f>
        <v/>
      </c>
    </row>
    <row r="696">
      <c r="A696" s="9" t="n"/>
      <c r="B696" s="9" t="n"/>
      <c r="C696" s="12" t="n"/>
      <c r="D696" s="11" t="n"/>
      <c r="E696" s="11" t="n"/>
      <c r="F696" s="11" t="n"/>
      <c r="G696" s="11" t="n"/>
      <c r="H696" s="11" t="n"/>
      <c r="I696" s="9" t="n"/>
      <c r="J696" s="9" t="n"/>
      <c r="K696" s="9" t="n"/>
      <c r="L696" s="9">
        <f>IF(COUNTA($A696:$K696)=0,"",IF(AND(IFERROR($H696,0)&gt;0,LEN(TRIM($K696&amp;""))&gt;0,IFERROR(LOOKUP(2,1/((LISTS!$M$2:$M$13&lt;&gt;"")*ISNUMBER(SEARCH(LISTS!$M$2:$M$13,$I696))),LISTS!$N$2:$N$13),"NO")="SI"),"SI","NO"))</f>
        <v/>
      </c>
      <c r="M696" s="9">
        <f>IF(COUNTA($A696:$K696)=0,"",IF($K696&lt;&gt;"",IF(COUNTIF($K$19:$K696,$K696)&gt;1,"SI","NO"),IF(COUNTIFS($A$19:$A696,$A696,$C$19:$C696,$C696,$J$19:$J696,$J696,$D$19:$D696,$D696)&gt;1,"SI","NO")))</f>
        <v/>
      </c>
      <c r="N696" s="11">
        <f>IF(COUNTA($A696:$K696)=0,"",IF(AND($L696="SI",$M696="NO"),IFERROR($H696,0),0))</f>
        <v/>
      </c>
      <c r="O696" s="9">
        <f>IF(COUNTA($A696:$K696)=0,"",IF($M696="SI","CUFE o factura duplicada dentro del reporte; no se suma dos veces",IF(IFERROR($H696,0)&lt;=0,"DIAN reporta valor susceptible 0",IF($L696="NO",IFERROR(LOOKUP(2,1/((LISTS!$M$2:$M$13&lt;&gt;"")*ISNUMBER(SEARCH(LISTS!$M$2:$M$13,$I696))),LISTS!$O$2:$O$13),"Medio de pago no elegible o no identificado por DIAN"),"Apta automaticamente por pago electronico y base positiva"))))</f>
        <v/>
      </c>
    </row>
    <row r="697">
      <c r="A697" s="9" t="n"/>
      <c r="B697" s="9" t="n"/>
      <c r="C697" s="12" t="n"/>
      <c r="D697" s="11" t="n"/>
      <c r="E697" s="11" t="n"/>
      <c r="F697" s="11" t="n"/>
      <c r="G697" s="11" t="n"/>
      <c r="H697" s="11" t="n"/>
      <c r="I697" s="9" t="n"/>
      <c r="J697" s="9" t="n"/>
      <c r="K697" s="9" t="n"/>
      <c r="L697" s="9">
        <f>IF(COUNTA($A697:$K697)=0,"",IF(AND(IFERROR($H697,0)&gt;0,LEN(TRIM($K697&amp;""))&gt;0,IFERROR(LOOKUP(2,1/((LISTS!$M$2:$M$13&lt;&gt;"")*ISNUMBER(SEARCH(LISTS!$M$2:$M$13,$I697))),LISTS!$N$2:$N$13),"NO")="SI"),"SI","NO"))</f>
        <v/>
      </c>
      <c r="M697" s="9">
        <f>IF(COUNTA($A697:$K697)=0,"",IF($K697&lt;&gt;"",IF(COUNTIF($K$19:$K697,$K697)&gt;1,"SI","NO"),IF(COUNTIFS($A$19:$A697,$A697,$C$19:$C697,$C697,$J$19:$J697,$J697,$D$19:$D697,$D697)&gt;1,"SI","NO")))</f>
        <v/>
      </c>
      <c r="N697" s="11">
        <f>IF(COUNTA($A697:$K697)=0,"",IF(AND($L697="SI",$M697="NO"),IFERROR($H697,0),0))</f>
        <v/>
      </c>
      <c r="O697" s="9">
        <f>IF(COUNTA($A697:$K697)=0,"",IF($M697="SI","CUFE o factura duplicada dentro del reporte; no se suma dos veces",IF(IFERROR($H697,0)&lt;=0,"DIAN reporta valor susceptible 0",IF($L697="NO",IFERROR(LOOKUP(2,1/((LISTS!$M$2:$M$13&lt;&gt;"")*ISNUMBER(SEARCH(LISTS!$M$2:$M$13,$I697))),LISTS!$O$2:$O$13),"Medio de pago no elegible o no identificado por DIAN"),"Apta automaticamente por pago electronico y base positiva"))))</f>
        <v/>
      </c>
    </row>
    <row r="698">
      <c r="A698" s="9" t="n"/>
      <c r="B698" s="9" t="n"/>
      <c r="C698" s="12" t="n"/>
      <c r="D698" s="11" t="n"/>
      <c r="E698" s="11" t="n"/>
      <c r="F698" s="11" t="n"/>
      <c r="G698" s="11" t="n"/>
      <c r="H698" s="11" t="n"/>
      <c r="I698" s="9" t="n"/>
      <c r="J698" s="9" t="n"/>
      <c r="K698" s="9" t="n"/>
      <c r="L698" s="9">
        <f>IF(COUNTA($A698:$K698)=0,"",IF(AND(IFERROR($H698,0)&gt;0,LEN(TRIM($K698&amp;""))&gt;0,IFERROR(LOOKUP(2,1/((LISTS!$M$2:$M$13&lt;&gt;"")*ISNUMBER(SEARCH(LISTS!$M$2:$M$13,$I698))),LISTS!$N$2:$N$13),"NO")="SI"),"SI","NO"))</f>
        <v/>
      </c>
      <c r="M698" s="9">
        <f>IF(COUNTA($A698:$K698)=0,"",IF($K698&lt;&gt;"",IF(COUNTIF($K$19:$K698,$K698)&gt;1,"SI","NO"),IF(COUNTIFS($A$19:$A698,$A698,$C$19:$C698,$C698,$J$19:$J698,$J698,$D$19:$D698,$D698)&gt;1,"SI","NO")))</f>
        <v/>
      </c>
      <c r="N698" s="11">
        <f>IF(COUNTA($A698:$K698)=0,"",IF(AND($L698="SI",$M698="NO"),IFERROR($H698,0),0))</f>
        <v/>
      </c>
      <c r="O698" s="9">
        <f>IF(COUNTA($A698:$K698)=0,"",IF($M698="SI","CUFE o factura duplicada dentro del reporte; no se suma dos veces",IF(IFERROR($H698,0)&lt;=0,"DIAN reporta valor susceptible 0",IF($L698="NO",IFERROR(LOOKUP(2,1/((LISTS!$M$2:$M$13&lt;&gt;"")*ISNUMBER(SEARCH(LISTS!$M$2:$M$13,$I698))),LISTS!$O$2:$O$13),"Medio de pago no elegible o no identificado por DIAN"),"Apta automaticamente por pago electronico y base positiva"))))</f>
        <v/>
      </c>
    </row>
    <row r="699">
      <c r="A699" s="9" t="n"/>
      <c r="B699" s="9" t="n"/>
      <c r="C699" s="12" t="n"/>
      <c r="D699" s="11" t="n"/>
      <c r="E699" s="11" t="n"/>
      <c r="F699" s="11" t="n"/>
      <c r="G699" s="11" t="n"/>
      <c r="H699" s="11" t="n"/>
      <c r="I699" s="9" t="n"/>
      <c r="J699" s="9" t="n"/>
      <c r="K699" s="9" t="n"/>
      <c r="L699" s="9">
        <f>IF(COUNTA($A699:$K699)=0,"",IF(AND(IFERROR($H699,0)&gt;0,LEN(TRIM($K699&amp;""))&gt;0,IFERROR(LOOKUP(2,1/((LISTS!$M$2:$M$13&lt;&gt;"")*ISNUMBER(SEARCH(LISTS!$M$2:$M$13,$I699))),LISTS!$N$2:$N$13),"NO")="SI"),"SI","NO"))</f>
        <v/>
      </c>
      <c r="M699" s="9">
        <f>IF(COUNTA($A699:$K699)=0,"",IF($K699&lt;&gt;"",IF(COUNTIF($K$19:$K699,$K699)&gt;1,"SI","NO"),IF(COUNTIFS($A$19:$A699,$A699,$C$19:$C699,$C699,$J$19:$J699,$J699,$D$19:$D699,$D699)&gt;1,"SI","NO")))</f>
        <v/>
      </c>
      <c r="N699" s="11">
        <f>IF(COUNTA($A699:$K699)=0,"",IF(AND($L699="SI",$M699="NO"),IFERROR($H699,0),0))</f>
        <v/>
      </c>
      <c r="O699" s="9">
        <f>IF(COUNTA($A699:$K699)=0,"",IF($M699="SI","CUFE o factura duplicada dentro del reporte; no se suma dos veces",IF(IFERROR($H699,0)&lt;=0,"DIAN reporta valor susceptible 0",IF($L699="NO",IFERROR(LOOKUP(2,1/((LISTS!$M$2:$M$13&lt;&gt;"")*ISNUMBER(SEARCH(LISTS!$M$2:$M$13,$I699))),LISTS!$O$2:$O$13),"Medio de pago no elegible o no identificado por DIAN"),"Apta automaticamente por pago electronico y base positiva"))))</f>
        <v/>
      </c>
    </row>
    <row r="700">
      <c r="A700" s="9" t="n"/>
      <c r="B700" s="9" t="n"/>
      <c r="C700" s="12" t="n"/>
      <c r="D700" s="11" t="n"/>
      <c r="E700" s="11" t="n"/>
      <c r="F700" s="11" t="n"/>
      <c r="G700" s="11" t="n"/>
      <c r="H700" s="11" t="n"/>
      <c r="I700" s="9" t="n"/>
      <c r="J700" s="9" t="n"/>
      <c r="K700" s="9" t="n"/>
      <c r="L700" s="9">
        <f>IF(COUNTA($A700:$K700)=0,"",IF(AND(IFERROR($H700,0)&gt;0,LEN(TRIM($K700&amp;""))&gt;0,IFERROR(LOOKUP(2,1/((LISTS!$M$2:$M$13&lt;&gt;"")*ISNUMBER(SEARCH(LISTS!$M$2:$M$13,$I700))),LISTS!$N$2:$N$13),"NO")="SI"),"SI","NO"))</f>
        <v/>
      </c>
      <c r="M700" s="9">
        <f>IF(COUNTA($A700:$K700)=0,"",IF($K700&lt;&gt;"",IF(COUNTIF($K$19:$K700,$K700)&gt;1,"SI","NO"),IF(COUNTIFS($A$19:$A700,$A700,$C$19:$C700,$C700,$J$19:$J700,$J700,$D$19:$D700,$D700)&gt;1,"SI","NO")))</f>
        <v/>
      </c>
      <c r="N700" s="11">
        <f>IF(COUNTA($A700:$K700)=0,"",IF(AND($L700="SI",$M700="NO"),IFERROR($H700,0),0))</f>
        <v/>
      </c>
      <c r="O700" s="9">
        <f>IF(COUNTA($A700:$K700)=0,"",IF($M700="SI","CUFE o factura duplicada dentro del reporte; no se suma dos veces",IF(IFERROR($H700,0)&lt;=0,"DIAN reporta valor susceptible 0",IF($L700="NO",IFERROR(LOOKUP(2,1/((LISTS!$M$2:$M$13&lt;&gt;"")*ISNUMBER(SEARCH(LISTS!$M$2:$M$13,$I700))),LISTS!$O$2:$O$13),"Medio de pago no elegible o no identificado por DIAN"),"Apta automaticamente por pago electronico y base positiva"))))</f>
        <v/>
      </c>
    </row>
    <row r="701">
      <c r="A701" s="9" t="n"/>
      <c r="B701" s="9" t="n"/>
      <c r="C701" s="12" t="n"/>
      <c r="D701" s="11" t="n"/>
      <c r="E701" s="11" t="n"/>
      <c r="F701" s="11" t="n"/>
      <c r="G701" s="11" t="n"/>
      <c r="H701" s="11" t="n"/>
      <c r="I701" s="9" t="n"/>
      <c r="J701" s="9" t="n"/>
      <c r="K701" s="9" t="n"/>
      <c r="L701" s="9">
        <f>IF(COUNTA($A701:$K701)=0,"",IF(AND(IFERROR($H701,0)&gt;0,LEN(TRIM($K701&amp;""))&gt;0,IFERROR(LOOKUP(2,1/((LISTS!$M$2:$M$13&lt;&gt;"")*ISNUMBER(SEARCH(LISTS!$M$2:$M$13,$I701))),LISTS!$N$2:$N$13),"NO")="SI"),"SI","NO"))</f>
        <v/>
      </c>
      <c r="M701" s="9">
        <f>IF(COUNTA($A701:$K701)=0,"",IF($K701&lt;&gt;"",IF(COUNTIF($K$19:$K701,$K701)&gt;1,"SI","NO"),IF(COUNTIFS($A$19:$A701,$A701,$C$19:$C701,$C701,$J$19:$J701,$J701,$D$19:$D701,$D701)&gt;1,"SI","NO")))</f>
        <v/>
      </c>
      <c r="N701" s="11">
        <f>IF(COUNTA($A701:$K701)=0,"",IF(AND($L701="SI",$M701="NO"),IFERROR($H701,0),0))</f>
        <v/>
      </c>
      <c r="O701" s="9">
        <f>IF(COUNTA($A701:$K701)=0,"",IF($M701="SI","CUFE o factura duplicada dentro del reporte; no se suma dos veces",IF(IFERROR($H701,0)&lt;=0,"DIAN reporta valor susceptible 0",IF($L701="NO",IFERROR(LOOKUP(2,1/((LISTS!$M$2:$M$13&lt;&gt;"")*ISNUMBER(SEARCH(LISTS!$M$2:$M$13,$I701))),LISTS!$O$2:$O$13),"Medio de pago no elegible o no identificado por DIAN"),"Apta automaticamente por pago electronico y base positiva"))))</f>
        <v/>
      </c>
    </row>
    <row r="702">
      <c r="A702" s="9" t="n"/>
      <c r="B702" s="9" t="n"/>
      <c r="C702" s="12" t="n"/>
      <c r="D702" s="11" t="n"/>
      <c r="E702" s="11" t="n"/>
      <c r="F702" s="11" t="n"/>
      <c r="G702" s="11" t="n"/>
      <c r="H702" s="11" t="n"/>
      <c r="I702" s="9" t="n"/>
      <c r="J702" s="9" t="n"/>
      <c r="K702" s="9" t="n"/>
      <c r="L702" s="9">
        <f>IF(COUNTA($A702:$K702)=0,"",IF(AND(IFERROR($H702,0)&gt;0,LEN(TRIM($K702&amp;""))&gt;0,IFERROR(LOOKUP(2,1/((LISTS!$M$2:$M$13&lt;&gt;"")*ISNUMBER(SEARCH(LISTS!$M$2:$M$13,$I702))),LISTS!$N$2:$N$13),"NO")="SI"),"SI","NO"))</f>
        <v/>
      </c>
      <c r="M702" s="9">
        <f>IF(COUNTA($A702:$K702)=0,"",IF($K702&lt;&gt;"",IF(COUNTIF($K$19:$K702,$K702)&gt;1,"SI","NO"),IF(COUNTIFS($A$19:$A702,$A702,$C$19:$C702,$C702,$J$19:$J702,$J702,$D$19:$D702,$D702)&gt;1,"SI","NO")))</f>
        <v/>
      </c>
      <c r="N702" s="11">
        <f>IF(COUNTA($A702:$K702)=0,"",IF(AND($L702="SI",$M702="NO"),IFERROR($H702,0),0))</f>
        <v/>
      </c>
      <c r="O702" s="9">
        <f>IF(COUNTA($A702:$K702)=0,"",IF($M702="SI","CUFE o factura duplicada dentro del reporte; no se suma dos veces",IF(IFERROR($H702,0)&lt;=0,"DIAN reporta valor susceptible 0",IF($L702="NO",IFERROR(LOOKUP(2,1/((LISTS!$M$2:$M$13&lt;&gt;"")*ISNUMBER(SEARCH(LISTS!$M$2:$M$13,$I702))),LISTS!$O$2:$O$13),"Medio de pago no elegible o no identificado por DIAN"),"Apta automaticamente por pago electronico y base positiva"))))</f>
        <v/>
      </c>
    </row>
    <row r="703">
      <c r="A703" s="9" t="n"/>
      <c r="B703" s="9" t="n"/>
      <c r="C703" s="12" t="n"/>
      <c r="D703" s="11" t="n"/>
      <c r="E703" s="11" t="n"/>
      <c r="F703" s="11" t="n"/>
      <c r="G703" s="11" t="n"/>
      <c r="H703" s="11" t="n"/>
      <c r="I703" s="9" t="n"/>
      <c r="J703" s="9" t="n"/>
      <c r="K703" s="9" t="n"/>
      <c r="L703" s="9">
        <f>IF(COUNTA($A703:$K703)=0,"",IF(AND(IFERROR($H703,0)&gt;0,LEN(TRIM($K703&amp;""))&gt;0,IFERROR(LOOKUP(2,1/((LISTS!$M$2:$M$13&lt;&gt;"")*ISNUMBER(SEARCH(LISTS!$M$2:$M$13,$I703))),LISTS!$N$2:$N$13),"NO")="SI"),"SI","NO"))</f>
        <v/>
      </c>
      <c r="M703" s="9">
        <f>IF(COUNTA($A703:$K703)=0,"",IF($K703&lt;&gt;"",IF(COUNTIF($K$19:$K703,$K703)&gt;1,"SI","NO"),IF(COUNTIFS($A$19:$A703,$A703,$C$19:$C703,$C703,$J$19:$J703,$J703,$D$19:$D703,$D703)&gt;1,"SI","NO")))</f>
        <v/>
      </c>
      <c r="N703" s="11">
        <f>IF(COUNTA($A703:$K703)=0,"",IF(AND($L703="SI",$M703="NO"),IFERROR($H703,0),0))</f>
        <v/>
      </c>
      <c r="O703" s="9">
        <f>IF(COUNTA($A703:$K703)=0,"",IF($M703="SI","CUFE o factura duplicada dentro del reporte; no se suma dos veces",IF(IFERROR($H703,0)&lt;=0,"DIAN reporta valor susceptible 0",IF($L703="NO",IFERROR(LOOKUP(2,1/((LISTS!$M$2:$M$13&lt;&gt;"")*ISNUMBER(SEARCH(LISTS!$M$2:$M$13,$I703))),LISTS!$O$2:$O$13),"Medio de pago no elegible o no identificado por DIAN"),"Apta automaticamente por pago electronico y base positiva"))))</f>
        <v/>
      </c>
    </row>
    <row r="704">
      <c r="A704" s="9" t="n"/>
      <c r="B704" s="9" t="n"/>
      <c r="C704" s="12" t="n"/>
      <c r="D704" s="11" t="n"/>
      <c r="E704" s="11" t="n"/>
      <c r="F704" s="11" t="n"/>
      <c r="G704" s="11" t="n"/>
      <c r="H704" s="11" t="n"/>
      <c r="I704" s="9" t="n"/>
      <c r="J704" s="9" t="n"/>
      <c r="K704" s="9" t="n"/>
      <c r="L704" s="9">
        <f>IF(COUNTA($A704:$K704)=0,"",IF(AND(IFERROR($H704,0)&gt;0,LEN(TRIM($K704&amp;""))&gt;0,IFERROR(LOOKUP(2,1/((LISTS!$M$2:$M$13&lt;&gt;"")*ISNUMBER(SEARCH(LISTS!$M$2:$M$13,$I704))),LISTS!$N$2:$N$13),"NO")="SI"),"SI","NO"))</f>
        <v/>
      </c>
      <c r="M704" s="9">
        <f>IF(COUNTA($A704:$K704)=0,"",IF($K704&lt;&gt;"",IF(COUNTIF($K$19:$K704,$K704)&gt;1,"SI","NO"),IF(COUNTIFS($A$19:$A704,$A704,$C$19:$C704,$C704,$J$19:$J704,$J704,$D$19:$D704,$D704)&gt;1,"SI","NO")))</f>
        <v/>
      </c>
      <c r="N704" s="11">
        <f>IF(COUNTA($A704:$K704)=0,"",IF(AND($L704="SI",$M704="NO"),IFERROR($H704,0),0))</f>
        <v/>
      </c>
      <c r="O704" s="9">
        <f>IF(COUNTA($A704:$K704)=0,"",IF($M704="SI","CUFE o factura duplicada dentro del reporte; no se suma dos veces",IF(IFERROR($H704,0)&lt;=0,"DIAN reporta valor susceptible 0",IF($L704="NO",IFERROR(LOOKUP(2,1/((LISTS!$M$2:$M$13&lt;&gt;"")*ISNUMBER(SEARCH(LISTS!$M$2:$M$13,$I704))),LISTS!$O$2:$O$13),"Medio de pago no elegible o no identificado por DIAN"),"Apta automaticamente por pago electronico y base positiva"))))</f>
        <v/>
      </c>
    </row>
    <row r="705">
      <c r="A705" s="9" t="n"/>
      <c r="B705" s="9" t="n"/>
      <c r="C705" s="12" t="n"/>
      <c r="D705" s="11" t="n"/>
      <c r="E705" s="11" t="n"/>
      <c r="F705" s="11" t="n"/>
      <c r="G705" s="11" t="n"/>
      <c r="H705" s="11" t="n"/>
      <c r="I705" s="9" t="n"/>
      <c r="J705" s="9" t="n"/>
      <c r="K705" s="9" t="n"/>
      <c r="L705" s="9">
        <f>IF(COUNTA($A705:$K705)=0,"",IF(AND(IFERROR($H705,0)&gt;0,LEN(TRIM($K705&amp;""))&gt;0,IFERROR(LOOKUP(2,1/((LISTS!$M$2:$M$13&lt;&gt;"")*ISNUMBER(SEARCH(LISTS!$M$2:$M$13,$I705))),LISTS!$N$2:$N$13),"NO")="SI"),"SI","NO"))</f>
        <v/>
      </c>
      <c r="M705" s="9">
        <f>IF(COUNTA($A705:$K705)=0,"",IF($K705&lt;&gt;"",IF(COUNTIF($K$19:$K705,$K705)&gt;1,"SI","NO"),IF(COUNTIFS($A$19:$A705,$A705,$C$19:$C705,$C705,$J$19:$J705,$J705,$D$19:$D705,$D705)&gt;1,"SI","NO")))</f>
        <v/>
      </c>
      <c r="N705" s="11">
        <f>IF(COUNTA($A705:$K705)=0,"",IF(AND($L705="SI",$M705="NO"),IFERROR($H705,0),0))</f>
        <v/>
      </c>
      <c r="O705" s="9">
        <f>IF(COUNTA($A705:$K705)=0,"",IF($M705="SI","CUFE o factura duplicada dentro del reporte; no se suma dos veces",IF(IFERROR($H705,0)&lt;=0,"DIAN reporta valor susceptible 0",IF($L705="NO",IFERROR(LOOKUP(2,1/((LISTS!$M$2:$M$13&lt;&gt;"")*ISNUMBER(SEARCH(LISTS!$M$2:$M$13,$I705))),LISTS!$O$2:$O$13),"Medio de pago no elegible o no identificado por DIAN"),"Apta automaticamente por pago electronico y base positiva"))))</f>
        <v/>
      </c>
    </row>
    <row r="706">
      <c r="A706" s="9" t="n"/>
      <c r="B706" s="9" t="n"/>
      <c r="C706" s="12" t="n"/>
      <c r="D706" s="11" t="n"/>
      <c r="E706" s="11" t="n"/>
      <c r="F706" s="11" t="n"/>
      <c r="G706" s="11" t="n"/>
      <c r="H706" s="11" t="n"/>
      <c r="I706" s="9" t="n"/>
      <c r="J706" s="9" t="n"/>
      <c r="K706" s="9" t="n"/>
      <c r="L706" s="9">
        <f>IF(COUNTA($A706:$K706)=0,"",IF(AND(IFERROR($H706,0)&gt;0,LEN(TRIM($K706&amp;""))&gt;0,IFERROR(LOOKUP(2,1/((LISTS!$M$2:$M$13&lt;&gt;"")*ISNUMBER(SEARCH(LISTS!$M$2:$M$13,$I706))),LISTS!$N$2:$N$13),"NO")="SI"),"SI","NO"))</f>
        <v/>
      </c>
      <c r="M706" s="9">
        <f>IF(COUNTA($A706:$K706)=0,"",IF($K706&lt;&gt;"",IF(COUNTIF($K$19:$K706,$K706)&gt;1,"SI","NO"),IF(COUNTIFS($A$19:$A706,$A706,$C$19:$C706,$C706,$J$19:$J706,$J706,$D$19:$D706,$D706)&gt;1,"SI","NO")))</f>
        <v/>
      </c>
      <c r="N706" s="11">
        <f>IF(COUNTA($A706:$K706)=0,"",IF(AND($L706="SI",$M706="NO"),IFERROR($H706,0),0))</f>
        <v/>
      </c>
      <c r="O706" s="9">
        <f>IF(COUNTA($A706:$K706)=0,"",IF($M706="SI","CUFE o factura duplicada dentro del reporte; no se suma dos veces",IF(IFERROR($H706,0)&lt;=0,"DIAN reporta valor susceptible 0",IF($L706="NO",IFERROR(LOOKUP(2,1/((LISTS!$M$2:$M$13&lt;&gt;"")*ISNUMBER(SEARCH(LISTS!$M$2:$M$13,$I706))),LISTS!$O$2:$O$13),"Medio de pago no elegible o no identificado por DIAN"),"Apta automaticamente por pago electronico y base positiva"))))</f>
        <v/>
      </c>
    </row>
    <row r="707">
      <c r="A707" s="9" t="n"/>
      <c r="B707" s="9" t="n"/>
      <c r="C707" s="12" t="n"/>
      <c r="D707" s="11" t="n"/>
      <c r="E707" s="11" t="n"/>
      <c r="F707" s="11" t="n"/>
      <c r="G707" s="11" t="n"/>
      <c r="H707" s="11" t="n"/>
      <c r="I707" s="9" t="n"/>
      <c r="J707" s="9" t="n"/>
      <c r="K707" s="9" t="n"/>
      <c r="L707" s="9">
        <f>IF(COUNTA($A707:$K707)=0,"",IF(AND(IFERROR($H707,0)&gt;0,LEN(TRIM($K707&amp;""))&gt;0,IFERROR(LOOKUP(2,1/((LISTS!$M$2:$M$13&lt;&gt;"")*ISNUMBER(SEARCH(LISTS!$M$2:$M$13,$I707))),LISTS!$N$2:$N$13),"NO")="SI"),"SI","NO"))</f>
        <v/>
      </c>
      <c r="M707" s="9">
        <f>IF(COUNTA($A707:$K707)=0,"",IF($K707&lt;&gt;"",IF(COUNTIF($K$19:$K707,$K707)&gt;1,"SI","NO"),IF(COUNTIFS($A$19:$A707,$A707,$C$19:$C707,$C707,$J$19:$J707,$J707,$D$19:$D707,$D707)&gt;1,"SI","NO")))</f>
        <v/>
      </c>
      <c r="N707" s="11">
        <f>IF(COUNTA($A707:$K707)=0,"",IF(AND($L707="SI",$M707="NO"),IFERROR($H707,0),0))</f>
        <v/>
      </c>
      <c r="O707" s="9">
        <f>IF(COUNTA($A707:$K707)=0,"",IF($M707="SI","CUFE o factura duplicada dentro del reporte; no se suma dos veces",IF(IFERROR($H707,0)&lt;=0,"DIAN reporta valor susceptible 0",IF($L707="NO",IFERROR(LOOKUP(2,1/((LISTS!$M$2:$M$13&lt;&gt;"")*ISNUMBER(SEARCH(LISTS!$M$2:$M$13,$I707))),LISTS!$O$2:$O$13),"Medio de pago no elegible o no identificado por DIAN"),"Apta automaticamente por pago electronico y base positiva"))))</f>
        <v/>
      </c>
    </row>
    <row r="708">
      <c r="A708" s="9" t="n"/>
      <c r="B708" s="9" t="n"/>
      <c r="C708" s="12" t="n"/>
      <c r="D708" s="11" t="n"/>
      <c r="E708" s="11" t="n"/>
      <c r="F708" s="11" t="n"/>
      <c r="G708" s="11" t="n"/>
      <c r="H708" s="11" t="n"/>
      <c r="I708" s="9" t="n"/>
      <c r="J708" s="9" t="n"/>
      <c r="K708" s="9" t="n"/>
      <c r="L708" s="9">
        <f>IF(COUNTA($A708:$K708)=0,"",IF(AND(IFERROR($H708,0)&gt;0,LEN(TRIM($K708&amp;""))&gt;0,IFERROR(LOOKUP(2,1/((LISTS!$M$2:$M$13&lt;&gt;"")*ISNUMBER(SEARCH(LISTS!$M$2:$M$13,$I708))),LISTS!$N$2:$N$13),"NO")="SI"),"SI","NO"))</f>
        <v/>
      </c>
      <c r="M708" s="9">
        <f>IF(COUNTA($A708:$K708)=0,"",IF($K708&lt;&gt;"",IF(COUNTIF($K$19:$K708,$K708)&gt;1,"SI","NO"),IF(COUNTIFS($A$19:$A708,$A708,$C$19:$C708,$C708,$J$19:$J708,$J708,$D$19:$D708,$D708)&gt;1,"SI","NO")))</f>
        <v/>
      </c>
      <c r="N708" s="11">
        <f>IF(COUNTA($A708:$K708)=0,"",IF(AND($L708="SI",$M708="NO"),IFERROR($H708,0),0))</f>
        <v/>
      </c>
      <c r="O708" s="9">
        <f>IF(COUNTA($A708:$K708)=0,"",IF($M708="SI","CUFE o factura duplicada dentro del reporte; no se suma dos veces",IF(IFERROR($H708,0)&lt;=0,"DIAN reporta valor susceptible 0",IF($L708="NO",IFERROR(LOOKUP(2,1/((LISTS!$M$2:$M$13&lt;&gt;"")*ISNUMBER(SEARCH(LISTS!$M$2:$M$13,$I708))),LISTS!$O$2:$O$13),"Medio de pago no elegible o no identificado por DIAN"),"Apta automaticamente por pago electronico y base positiva"))))</f>
        <v/>
      </c>
    </row>
    <row r="709">
      <c r="A709" s="9" t="n"/>
      <c r="B709" s="9" t="n"/>
      <c r="C709" s="12" t="n"/>
      <c r="D709" s="11" t="n"/>
      <c r="E709" s="11" t="n"/>
      <c r="F709" s="11" t="n"/>
      <c r="G709" s="11" t="n"/>
      <c r="H709" s="11" t="n"/>
      <c r="I709" s="9" t="n"/>
      <c r="J709" s="9" t="n"/>
      <c r="K709" s="9" t="n"/>
      <c r="L709" s="9">
        <f>IF(COUNTA($A709:$K709)=0,"",IF(AND(IFERROR($H709,0)&gt;0,LEN(TRIM($K709&amp;""))&gt;0,IFERROR(LOOKUP(2,1/((LISTS!$M$2:$M$13&lt;&gt;"")*ISNUMBER(SEARCH(LISTS!$M$2:$M$13,$I709))),LISTS!$N$2:$N$13),"NO")="SI"),"SI","NO"))</f>
        <v/>
      </c>
      <c r="M709" s="9">
        <f>IF(COUNTA($A709:$K709)=0,"",IF($K709&lt;&gt;"",IF(COUNTIF($K$19:$K709,$K709)&gt;1,"SI","NO"),IF(COUNTIFS($A$19:$A709,$A709,$C$19:$C709,$C709,$J$19:$J709,$J709,$D$19:$D709,$D709)&gt;1,"SI","NO")))</f>
        <v/>
      </c>
      <c r="N709" s="11">
        <f>IF(COUNTA($A709:$K709)=0,"",IF(AND($L709="SI",$M709="NO"),IFERROR($H709,0),0))</f>
        <v/>
      </c>
      <c r="O709" s="9">
        <f>IF(COUNTA($A709:$K709)=0,"",IF($M709="SI","CUFE o factura duplicada dentro del reporte; no se suma dos veces",IF(IFERROR($H709,0)&lt;=0,"DIAN reporta valor susceptible 0",IF($L709="NO",IFERROR(LOOKUP(2,1/((LISTS!$M$2:$M$13&lt;&gt;"")*ISNUMBER(SEARCH(LISTS!$M$2:$M$13,$I709))),LISTS!$O$2:$O$13),"Medio de pago no elegible o no identificado por DIAN"),"Apta automaticamente por pago electronico y base positiva"))))</f>
        <v/>
      </c>
    </row>
    <row r="710">
      <c r="A710" s="9" t="n"/>
      <c r="B710" s="9" t="n"/>
      <c r="C710" s="12" t="n"/>
      <c r="D710" s="11" t="n"/>
      <c r="E710" s="11" t="n"/>
      <c r="F710" s="11" t="n"/>
      <c r="G710" s="11" t="n"/>
      <c r="H710" s="11" t="n"/>
      <c r="I710" s="9" t="n"/>
      <c r="J710" s="9" t="n"/>
      <c r="K710" s="9" t="n"/>
      <c r="L710" s="9">
        <f>IF(COUNTA($A710:$K710)=0,"",IF(AND(IFERROR($H710,0)&gt;0,LEN(TRIM($K710&amp;""))&gt;0,IFERROR(LOOKUP(2,1/((LISTS!$M$2:$M$13&lt;&gt;"")*ISNUMBER(SEARCH(LISTS!$M$2:$M$13,$I710))),LISTS!$N$2:$N$13),"NO")="SI"),"SI","NO"))</f>
        <v/>
      </c>
      <c r="M710" s="9">
        <f>IF(COUNTA($A710:$K710)=0,"",IF($K710&lt;&gt;"",IF(COUNTIF($K$19:$K710,$K710)&gt;1,"SI","NO"),IF(COUNTIFS($A$19:$A710,$A710,$C$19:$C710,$C710,$J$19:$J710,$J710,$D$19:$D710,$D710)&gt;1,"SI","NO")))</f>
        <v/>
      </c>
      <c r="N710" s="11">
        <f>IF(COUNTA($A710:$K710)=0,"",IF(AND($L710="SI",$M710="NO"),IFERROR($H710,0),0))</f>
        <v/>
      </c>
      <c r="O710" s="9">
        <f>IF(COUNTA($A710:$K710)=0,"",IF($M710="SI","CUFE o factura duplicada dentro del reporte; no se suma dos veces",IF(IFERROR($H710,0)&lt;=0,"DIAN reporta valor susceptible 0",IF($L710="NO",IFERROR(LOOKUP(2,1/((LISTS!$M$2:$M$13&lt;&gt;"")*ISNUMBER(SEARCH(LISTS!$M$2:$M$13,$I710))),LISTS!$O$2:$O$13),"Medio de pago no elegible o no identificado por DIAN"),"Apta automaticamente por pago electronico y base positiva"))))</f>
        <v/>
      </c>
    </row>
    <row r="711">
      <c r="A711" s="9" t="n"/>
      <c r="B711" s="9" t="n"/>
      <c r="C711" s="12" t="n"/>
      <c r="D711" s="11" t="n"/>
      <c r="E711" s="11" t="n"/>
      <c r="F711" s="11" t="n"/>
      <c r="G711" s="11" t="n"/>
      <c r="H711" s="11" t="n"/>
      <c r="I711" s="9" t="n"/>
      <c r="J711" s="9" t="n"/>
      <c r="K711" s="9" t="n"/>
      <c r="L711" s="9">
        <f>IF(COUNTA($A711:$K711)=0,"",IF(AND(IFERROR($H711,0)&gt;0,LEN(TRIM($K711&amp;""))&gt;0,IFERROR(LOOKUP(2,1/((LISTS!$M$2:$M$13&lt;&gt;"")*ISNUMBER(SEARCH(LISTS!$M$2:$M$13,$I711))),LISTS!$N$2:$N$13),"NO")="SI"),"SI","NO"))</f>
        <v/>
      </c>
      <c r="M711" s="9">
        <f>IF(COUNTA($A711:$K711)=0,"",IF($K711&lt;&gt;"",IF(COUNTIF($K$19:$K711,$K711)&gt;1,"SI","NO"),IF(COUNTIFS($A$19:$A711,$A711,$C$19:$C711,$C711,$J$19:$J711,$J711,$D$19:$D711,$D711)&gt;1,"SI","NO")))</f>
        <v/>
      </c>
      <c r="N711" s="11">
        <f>IF(COUNTA($A711:$K711)=0,"",IF(AND($L711="SI",$M711="NO"),IFERROR($H711,0),0))</f>
        <v/>
      </c>
      <c r="O711" s="9">
        <f>IF(COUNTA($A711:$K711)=0,"",IF($M711="SI","CUFE o factura duplicada dentro del reporte; no se suma dos veces",IF(IFERROR($H711,0)&lt;=0,"DIAN reporta valor susceptible 0",IF($L711="NO",IFERROR(LOOKUP(2,1/((LISTS!$M$2:$M$13&lt;&gt;"")*ISNUMBER(SEARCH(LISTS!$M$2:$M$13,$I711))),LISTS!$O$2:$O$13),"Medio de pago no elegible o no identificado por DIAN"),"Apta automaticamente por pago electronico y base positiva"))))</f>
        <v/>
      </c>
    </row>
    <row r="712">
      <c r="A712" s="9" t="n"/>
      <c r="B712" s="9" t="n"/>
      <c r="C712" s="12" t="n"/>
      <c r="D712" s="11" t="n"/>
      <c r="E712" s="11" t="n"/>
      <c r="F712" s="11" t="n"/>
      <c r="G712" s="11" t="n"/>
      <c r="H712" s="11" t="n"/>
      <c r="I712" s="9" t="n"/>
      <c r="J712" s="9" t="n"/>
      <c r="K712" s="9" t="n"/>
      <c r="L712" s="9">
        <f>IF(COUNTA($A712:$K712)=0,"",IF(AND(IFERROR($H712,0)&gt;0,LEN(TRIM($K712&amp;""))&gt;0,IFERROR(LOOKUP(2,1/((LISTS!$M$2:$M$13&lt;&gt;"")*ISNUMBER(SEARCH(LISTS!$M$2:$M$13,$I712))),LISTS!$N$2:$N$13),"NO")="SI"),"SI","NO"))</f>
        <v/>
      </c>
      <c r="M712" s="9">
        <f>IF(COUNTA($A712:$K712)=0,"",IF($K712&lt;&gt;"",IF(COUNTIF($K$19:$K712,$K712)&gt;1,"SI","NO"),IF(COUNTIFS($A$19:$A712,$A712,$C$19:$C712,$C712,$J$19:$J712,$J712,$D$19:$D712,$D712)&gt;1,"SI","NO")))</f>
        <v/>
      </c>
      <c r="N712" s="11">
        <f>IF(COUNTA($A712:$K712)=0,"",IF(AND($L712="SI",$M712="NO"),IFERROR($H712,0),0))</f>
        <v/>
      </c>
      <c r="O712" s="9">
        <f>IF(COUNTA($A712:$K712)=0,"",IF($M712="SI","CUFE o factura duplicada dentro del reporte; no se suma dos veces",IF(IFERROR($H712,0)&lt;=0,"DIAN reporta valor susceptible 0",IF($L712="NO",IFERROR(LOOKUP(2,1/((LISTS!$M$2:$M$13&lt;&gt;"")*ISNUMBER(SEARCH(LISTS!$M$2:$M$13,$I712))),LISTS!$O$2:$O$13),"Medio de pago no elegible o no identificado por DIAN"),"Apta automaticamente por pago electronico y base positiva"))))</f>
        <v/>
      </c>
    </row>
    <row r="713">
      <c r="A713" s="9" t="n"/>
      <c r="B713" s="9" t="n"/>
      <c r="C713" s="12" t="n"/>
      <c r="D713" s="11" t="n"/>
      <c r="E713" s="11" t="n"/>
      <c r="F713" s="11" t="n"/>
      <c r="G713" s="11" t="n"/>
      <c r="H713" s="11" t="n"/>
      <c r="I713" s="9" t="n"/>
      <c r="J713" s="9" t="n"/>
      <c r="K713" s="9" t="n"/>
      <c r="L713" s="9">
        <f>IF(COUNTA($A713:$K713)=0,"",IF(AND(IFERROR($H713,0)&gt;0,LEN(TRIM($K713&amp;""))&gt;0,IFERROR(LOOKUP(2,1/((LISTS!$M$2:$M$13&lt;&gt;"")*ISNUMBER(SEARCH(LISTS!$M$2:$M$13,$I713))),LISTS!$N$2:$N$13),"NO")="SI"),"SI","NO"))</f>
        <v/>
      </c>
      <c r="M713" s="9">
        <f>IF(COUNTA($A713:$K713)=0,"",IF($K713&lt;&gt;"",IF(COUNTIF($K$19:$K713,$K713)&gt;1,"SI","NO"),IF(COUNTIFS($A$19:$A713,$A713,$C$19:$C713,$C713,$J$19:$J713,$J713,$D$19:$D713,$D713)&gt;1,"SI","NO")))</f>
        <v/>
      </c>
      <c r="N713" s="11">
        <f>IF(COUNTA($A713:$K713)=0,"",IF(AND($L713="SI",$M713="NO"),IFERROR($H713,0),0))</f>
        <v/>
      </c>
      <c r="O713" s="9">
        <f>IF(COUNTA($A713:$K713)=0,"",IF($M713="SI","CUFE o factura duplicada dentro del reporte; no se suma dos veces",IF(IFERROR($H713,0)&lt;=0,"DIAN reporta valor susceptible 0",IF($L713="NO",IFERROR(LOOKUP(2,1/((LISTS!$M$2:$M$13&lt;&gt;"")*ISNUMBER(SEARCH(LISTS!$M$2:$M$13,$I713))),LISTS!$O$2:$O$13),"Medio de pago no elegible o no identificado por DIAN"),"Apta automaticamente por pago electronico y base positiva"))))</f>
        <v/>
      </c>
    </row>
    <row r="714">
      <c r="A714" s="9" t="n"/>
      <c r="B714" s="9" t="n"/>
      <c r="C714" s="12" t="n"/>
      <c r="D714" s="11" t="n"/>
      <c r="E714" s="11" t="n"/>
      <c r="F714" s="11" t="n"/>
      <c r="G714" s="11" t="n"/>
      <c r="H714" s="11" t="n"/>
      <c r="I714" s="9" t="n"/>
      <c r="J714" s="9" t="n"/>
      <c r="K714" s="9" t="n"/>
      <c r="L714" s="9">
        <f>IF(COUNTA($A714:$K714)=0,"",IF(AND(IFERROR($H714,0)&gt;0,LEN(TRIM($K714&amp;""))&gt;0,IFERROR(LOOKUP(2,1/((LISTS!$M$2:$M$13&lt;&gt;"")*ISNUMBER(SEARCH(LISTS!$M$2:$M$13,$I714))),LISTS!$N$2:$N$13),"NO")="SI"),"SI","NO"))</f>
        <v/>
      </c>
      <c r="M714" s="9">
        <f>IF(COUNTA($A714:$K714)=0,"",IF($K714&lt;&gt;"",IF(COUNTIF($K$19:$K714,$K714)&gt;1,"SI","NO"),IF(COUNTIFS($A$19:$A714,$A714,$C$19:$C714,$C714,$J$19:$J714,$J714,$D$19:$D714,$D714)&gt;1,"SI","NO")))</f>
        <v/>
      </c>
      <c r="N714" s="11">
        <f>IF(COUNTA($A714:$K714)=0,"",IF(AND($L714="SI",$M714="NO"),IFERROR($H714,0),0))</f>
        <v/>
      </c>
      <c r="O714" s="9">
        <f>IF(COUNTA($A714:$K714)=0,"",IF($M714="SI","CUFE o factura duplicada dentro del reporte; no se suma dos veces",IF(IFERROR($H714,0)&lt;=0,"DIAN reporta valor susceptible 0",IF($L714="NO",IFERROR(LOOKUP(2,1/((LISTS!$M$2:$M$13&lt;&gt;"")*ISNUMBER(SEARCH(LISTS!$M$2:$M$13,$I714))),LISTS!$O$2:$O$13),"Medio de pago no elegible o no identificado por DIAN"),"Apta automaticamente por pago electronico y base positiva"))))</f>
        <v/>
      </c>
    </row>
    <row r="715">
      <c r="A715" s="9" t="n"/>
      <c r="B715" s="9" t="n"/>
      <c r="C715" s="12" t="n"/>
      <c r="D715" s="11" t="n"/>
      <c r="E715" s="11" t="n"/>
      <c r="F715" s="11" t="n"/>
      <c r="G715" s="11" t="n"/>
      <c r="H715" s="11" t="n"/>
      <c r="I715" s="9" t="n"/>
      <c r="J715" s="9" t="n"/>
      <c r="K715" s="9" t="n"/>
      <c r="L715" s="9">
        <f>IF(COUNTA($A715:$K715)=0,"",IF(AND(IFERROR($H715,0)&gt;0,LEN(TRIM($K715&amp;""))&gt;0,IFERROR(LOOKUP(2,1/((LISTS!$M$2:$M$13&lt;&gt;"")*ISNUMBER(SEARCH(LISTS!$M$2:$M$13,$I715))),LISTS!$N$2:$N$13),"NO")="SI"),"SI","NO"))</f>
        <v/>
      </c>
      <c r="M715" s="9">
        <f>IF(COUNTA($A715:$K715)=0,"",IF($K715&lt;&gt;"",IF(COUNTIF($K$19:$K715,$K715)&gt;1,"SI","NO"),IF(COUNTIFS($A$19:$A715,$A715,$C$19:$C715,$C715,$J$19:$J715,$J715,$D$19:$D715,$D715)&gt;1,"SI","NO")))</f>
        <v/>
      </c>
      <c r="N715" s="11">
        <f>IF(COUNTA($A715:$K715)=0,"",IF(AND($L715="SI",$M715="NO"),IFERROR($H715,0),0))</f>
        <v/>
      </c>
      <c r="O715" s="9">
        <f>IF(COUNTA($A715:$K715)=0,"",IF($M715="SI","CUFE o factura duplicada dentro del reporte; no se suma dos veces",IF(IFERROR($H715,0)&lt;=0,"DIAN reporta valor susceptible 0",IF($L715="NO",IFERROR(LOOKUP(2,1/((LISTS!$M$2:$M$13&lt;&gt;"")*ISNUMBER(SEARCH(LISTS!$M$2:$M$13,$I715))),LISTS!$O$2:$O$13),"Medio de pago no elegible o no identificado por DIAN"),"Apta automaticamente por pago electronico y base positiva"))))</f>
        <v/>
      </c>
    </row>
    <row r="716">
      <c r="A716" s="9" t="n"/>
      <c r="B716" s="9" t="n"/>
      <c r="C716" s="12" t="n"/>
      <c r="D716" s="11" t="n"/>
      <c r="E716" s="11" t="n"/>
      <c r="F716" s="11" t="n"/>
      <c r="G716" s="11" t="n"/>
      <c r="H716" s="11" t="n"/>
      <c r="I716" s="9" t="n"/>
      <c r="J716" s="9" t="n"/>
      <c r="K716" s="9" t="n"/>
      <c r="L716" s="9">
        <f>IF(COUNTA($A716:$K716)=0,"",IF(AND(IFERROR($H716,0)&gt;0,LEN(TRIM($K716&amp;""))&gt;0,IFERROR(LOOKUP(2,1/((LISTS!$M$2:$M$13&lt;&gt;"")*ISNUMBER(SEARCH(LISTS!$M$2:$M$13,$I716))),LISTS!$N$2:$N$13),"NO")="SI"),"SI","NO"))</f>
        <v/>
      </c>
      <c r="M716" s="9">
        <f>IF(COUNTA($A716:$K716)=0,"",IF($K716&lt;&gt;"",IF(COUNTIF($K$19:$K716,$K716)&gt;1,"SI","NO"),IF(COUNTIFS($A$19:$A716,$A716,$C$19:$C716,$C716,$J$19:$J716,$J716,$D$19:$D716,$D716)&gt;1,"SI","NO")))</f>
        <v/>
      </c>
      <c r="N716" s="11">
        <f>IF(COUNTA($A716:$K716)=0,"",IF(AND($L716="SI",$M716="NO"),IFERROR($H716,0),0))</f>
        <v/>
      </c>
      <c r="O716" s="9">
        <f>IF(COUNTA($A716:$K716)=0,"",IF($M716="SI","CUFE o factura duplicada dentro del reporte; no se suma dos veces",IF(IFERROR($H716,0)&lt;=0,"DIAN reporta valor susceptible 0",IF($L716="NO",IFERROR(LOOKUP(2,1/((LISTS!$M$2:$M$13&lt;&gt;"")*ISNUMBER(SEARCH(LISTS!$M$2:$M$13,$I716))),LISTS!$O$2:$O$13),"Medio de pago no elegible o no identificado por DIAN"),"Apta automaticamente por pago electronico y base positiva"))))</f>
        <v/>
      </c>
    </row>
    <row r="717">
      <c r="A717" s="9" t="n"/>
      <c r="B717" s="9" t="n"/>
      <c r="C717" s="12" t="n"/>
      <c r="D717" s="11" t="n"/>
      <c r="E717" s="11" t="n"/>
      <c r="F717" s="11" t="n"/>
      <c r="G717" s="11" t="n"/>
      <c r="H717" s="11" t="n"/>
      <c r="I717" s="9" t="n"/>
      <c r="J717" s="9" t="n"/>
      <c r="K717" s="9" t="n"/>
      <c r="L717" s="9">
        <f>IF(COUNTA($A717:$K717)=0,"",IF(AND(IFERROR($H717,0)&gt;0,LEN(TRIM($K717&amp;""))&gt;0,IFERROR(LOOKUP(2,1/((LISTS!$M$2:$M$13&lt;&gt;"")*ISNUMBER(SEARCH(LISTS!$M$2:$M$13,$I717))),LISTS!$N$2:$N$13),"NO")="SI"),"SI","NO"))</f>
        <v/>
      </c>
      <c r="M717" s="9">
        <f>IF(COUNTA($A717:$K717)=0,"",IF($K717&lt;&gt;"",IF(COUNTIF($K$19:$K717,$K717)&gt;1,"SI","NO"),IF(COUNTIFS($A$19:$A717,$A717,$C$19:$C717,$C717,$J$19:$J717,$J717,$D$19:$D717,$D717)&gt;1,"SI","NO")))</f>
        <v/>
      </c>
      <c r="N717" s="11">
        <f>IF(COUNTA($A717:$K717)=0,"",IF(AND($L717="SI",$M717="NO"),IFERROR($H717,0),0))</f>
        <v/>
      </c>
      <c r="O717" s="9">
        <f>IF(COUNTA($A717:$K717)=0,"",IF($M717="SI","CUFE o factura duplicada dentro del reporte; no se suma dos veces",IF(IFERROR($H717,0)&lt;=0,"DIAN reporta valor susceptible 0",IF($L717="NO",IFERROR(LOOKUP(2,1/((LISTS!$M$2:$M$13&lt;&gt;"")*ISNUMBER(SEARCH(LISTS!$M$2:$M$13,$I717))),LISTS!$O$2:$O$13),"Medio de pago no elegible o no identificado por DIAN"),"Apta automaticamente por pago electronico y base positiva"))))</f>
        <v/>
      </c>
    </row>
    <row r="718">
      <c r="A718" s="9" t="n"/>
      <c r="B718" s="9" t="n"/>
      <c r="C718" s="12" t="n"/>
      <c r="D718" s="11" t="n"/>
      <c r="E718" s="11" t="n"/>
      <c r="F718" s="11" t="n"/>
      <c r="G718" s="11" t="n"/>
      <c r="H718" s="11" t="n"/>
      <c r="I718" s="9" t="n"/>
      <c r="J718" s="9" t="n"/>
      <c r="K718" s="9" t="n"/>
      <c r="L718" s="9">
        <f>IF(COUNTA($A718:$K718)=0,"",IF(AND(IFERROR($H718,0)&gt;0,LEN(TRIM($K718&amp;""))&gt;0,IFERROR(LOOKUP(2,1/((LISTS!$M$2:$M$13&lt;&gt;"")*ISNUMBER(SEARCH(LISTS!$M$2:$M$13,$I718))),LISTS!$N$2:$N$13),"NO")="SI"),"SI","NO"))</f>
        <v/>
      </c>
      <c r="M718" s="9">
        <f>IF(COUNTA($A718:$K718)=0,"",IF($K718&lt;&gt;"",IF(COUNTIF($K$19:$K718,$K718)&gt;1,"SI","NO"),IF(COUNTIFS($A$19:$A718,$A718,$C$19:$C718,$C718,$J$19:$J718,$J718,$D$19:$D718,$D718)&gt;1,"SI","NO")))</f>
        <v/>
      </c>
      <c r="N718" s="11">
        <f>IF(COUNTA($A718:$K718)=0,"",IF(AND($L718="SI",$M718="NO"),IFERROR($H718,0),0))</f>
        <v/>
      </c>
      <c r="O718" s="9">
        <f>IF(COUNTA($A718:$K718)=0,"",IF($M718="SI","CUFE o factura duplicada dentro del reporte; no se suma dos veces",IF(IFERROR($H718,0)&lt;=0,"DIAN reporta valor susceptible 0",IF($L718="NO",IFERROR(LOOKUP(2,1/((LISTS!$M$2:$M$13&lt;&gt;"")*ISNUMBER(SEARCH(LISTS!$M$2:$M$13,$I718))),LISTS!$O$2:$O$13),"Medio de pago no elegible o no identificado por DIAN"),"Apta automaticamente por pago electronico y base positiva"))))</f>
        <v/>
      </c>
    </row>
    <row r="719">
      <c r="A719" s="9" t="n"/>
      <c r="B719" s="9" t="n"/>
      <c r="C719" s="12" t="n"/>
      <c r="D719" s="11" t="n"/>
      <c r="E719" s="11" t="n"/>
      <c r="F719" s="11" t="n"/>
      <c r="G719" s="11" t="n"/>
      <c r="H719" s="11" t="n"/>
      <c r="I719" s="9" t="n"/>
      <c r="J719" s="9" t="n"/>
      <c r="K719" s="9" t="n"/>
      <c r="L719" s="9">
        <f>IF(COUNTA($A719:$K719)=0,"",IF(AND(IFERROR($H719,0)&gt;0,LEN(TRIM($K719&amp;""))&gt;0,IFERROR(LOOKUP(2,1/((LISTS!$M$2:$M$13&lt;&gt;"")*ISNUMBER(SEARCH(LISTS!$M$2:$M$13,$I719))),LISTS!$N$2:$N$13),"NO")="SI"),"SI","NO"))</f>
        <v/>
      </c>
      <c r="M719" s="9">
        <f>IF(COUNTA($A719:$K719)=0,"",IF($K719&lt;&gt;"",IF(COUNTIF($K$19:$K719,$K719)&gt;1,"SI","NO"),IF(COUNTIFS($A$19:$A719,$A719,$C$19:$C719,$C719,$J$19:$J719,$J719,$D$19:$D719,$D719)&gt;1,"SI","NO")))</f>
        <v/>
      </c>
      <c r="N719" s="11">
        <f>IF(COUNTA($A719:$K719)=0,"",IF(AND($L719="SI",$M719="NO"),IFERROR($H719,0),0))</f>
        <v/>
      </c>
      <c r="O719" s="9">
        <f>IF(COUNTA($A719:$K719)=0,"",IF($M719="SI","CUFE o factura duplicada dentro del reporte; no se suma dos veces",IF(IFERROR($H719,0)&lt;=0,"DIAN reporta valor susceptible 0",IF($L719="NO",IFERROR(LOOKUP(2,1/((LISTS!$M$2:$M$13&lt;&gt;"")*ISNUMBER(SEARCH(LISTS!$M$2:$M$13,$I719))),LISTS!$O$2:$O$13),"Medio de pago no elegible o no identificado por DIAN"),"Apta automaticamente por pago electronico y base positiva"))))</f>
        <v/>
      </c>
    </row>
    <row r="720">
      <c r="A720" s="9" t="n"/>
      <c r="B720" s="9" t="n"/>
      <c r="C720" s="12" t="n"/>
      <c r="D720" s="11" t="n"/>
      <c r="E720" s="11" t="n"/>
      <c r="F720" s="11" t="n"/>
      <c r="G720" s="11" t="n"/>
      <c r="H720" s="11" t="n"/>
      <c r="I720" s="9" t="n"/>
      <c r="J720" s="9" t="n"/>
      <c r="K720" s="9" t="n"/>
      <c r="L720" s="9">
        <f>IF(COUNTA($A720:$K720)=0,"",IF(AND(IFERROR($H720,0)&gt;0,LEN(TRIM($K720&amp;""))&gt;0,IFERROR(LOOKUP(2,1/((LISTS!$M$2:$M$13&lt;&gt;"")*ISNUMBER(SEARCH(LISTS!$M$2:$M$13,$I720))),LISTS!$N$2:$N$13),"NO")="SI"),"SI","NO"))</f>
        <v/>
      </c>
      <c r="M720" s="9">
        <f>IF(COUNTA($A720:$K720)=0,"",IF($K720&lt;&gt;"",IF(COUNTIF($K$19:$K720,$K720)&gt;1,"SI","NO"),IF(COUNTIFS($A$19:$A720,$A720,$C$19:$C720,$C720,$J$19:$J720,$J720,$D$19:$D720,$D720)&gt;1,"SI","NO")))</f>
        <v/>
      </c>
      <c r="N720" s="11">
        <f>IF(COUNTA($A720:$K720)=0,"",IF(AND($L720="SI",$M720="NO"),IFERROR($H720,0),0))</f>
        <v/>
      </c>
      <c r="O720" s="9">
        <f>IF(COUNTA($A720:$K720)=0,"",IF($M720="SI","CUFE o factura duplicada dentro del reporte; no se suma dos veces",IF(IFERROR($H720,0)&lt;=0,"DIAN reporta valor susceptible 0",IF($L720="NO",IFERROR(LOOKUP(2,1/((LISTS!$M$2:$M$13&lt;&gt;"")*ISNUMBER(SEARCH(LISTS!$M$2:$M$13,$I720))),LISTS!$O$2:$O$13),"Medio de pago no elegible o no identificado por DIAN"),"Apta automaticamente por pago electronico y base positiva"))))</f>
        <v/>
      </c>
    </row>
    <row r="721">
      <c r="A721" s="9" t="n"/>
      <c r="B721" s="9" t="n"/>
      <c r="C721" s="12" t="n"/>
      <c r="D721" s="11" t="n"/>
      <c r="E721" s="11" t="n"/>
      <c r="F721" s="11" t="n"/>
      <c r="G721" s="11" t="n"/>
      <c r="H721" s="11" t="n"/>
      <c r="I721" s="9" t="n"/>
      <c r="J721" s="9" t="n"/>
      <c r="K721" s="9" t="n"/>
      <c r="L721" s="9">
        <f>IF(COUNTA($A721:$K721)=0,"",IF(AND(IFERROR($H721,0)&gt;0,LEN(TRIM($K721&amp;""))&gt;0,IFERROR(LOOKUP(2,1/((LISTS!$M$2:$M$13&lt;&gt;"")*ISNUMBER(SEARCH(LISTS!$M$2:$M$13,$I721))),LISTS!$N$2:$N$13),"NO")="SI"),"SI","NO"))</f>
        <v/>
      </c>
      <c r="M721" s="9">
        <f>IF(COUNTA($A721:$K721)=0,"",IF($K721&lt;&gt;"",IF(COUNTIF($K$19:$K721,$K721)&gt;1,"SI","NO"),IF(COUNTIFS($A$19:$A721,$A721,$C$19:$C721,$C721,$J$19:$J721,$J721,$D$19:$D721,$D721)&gt;1,"SI","NO")))</f>
        <v/>
      </c>
      <c r="N721" s="11">
        <f>IF(COUNTA($A721:$K721)=0,"",IF(AND($L721="SI",$M721="NO"),IFERROR($H721,0),0))</f>
        <v/>
      </c>
      <c r="O721" s="9">
        <f>IF(COUNTA($A721:$K721)=0,"",IF($M721="SI","CUFE o factura duplicada dentro del reporte; no se suma dos veces",IF(IFERROR($H721,0)&lt;=0,"DIAN reporta valor susceptible 0",IF($L721="NO",IFERROR(LOOKUP(2,1/((LISTS!$M$2:$M$13&lt;&gt;"")*ISNUMBER(SEARCH(LISTS!$M$2:$M$13,$I721))),LISTS!$O$2:$O$13),"Medio de pago no elegible o no identificado por DIAN"),"Apta automaticamente por pago electronico y base positiva"))))</f>
        <v/>
      </c>
    </row>
    <row r="722">
      <c r="A722" s="9" t="n"/>
      <c r="B722" s="9" t="n"/>
      <c r="C722" s="12" t="n"/>
      <c r="D722" s="11" t="n"/>
      <c r="E722" s="11" t="n"/>
      <c r="F722" s="11" t="n"/>
      <c r="G722" s="11" t="n"/>
      <c r="H722" s="11" t="n"/>
      <c r="I722" s="9" t="n"/>
      <c r="J722" s="9" t="n"/>
      <c r="K722" s="9" t="n"/>
      <c r="L722" s="9">
        <f>IF(COUNTA($A722:$K722)=0,"",IF(AND(IFERROR($H722,0)&gt;0,LEN(TRIM($K722&amp;""))&gt;0,IFERROR(LOOKUP(2,1/((LISTS!$M$2:$M$13&lt;&gt;"")*ISNUMBER(SEARCH(LISTS!$M$2:$M$13,$I722))),LISTS!$N$2:$N$13),"NO")="SI"),"SI","NO"))</f>
        <v/>
      </c>
      <c r="M722" s="9">
        <f>IF(COUNTA($A722:$K722)=0,"",IF($K722&lt;&gt;"",IF(COUNTIF($K$19:$K722,$K722)&gt;1,"SI","NO"),IF(COUNTIFS($A$19:$A722,$A722,$C$19:$C722,$C722,$J$19:$J722,$J722,$D$19:$D722,$D722)&gt;1,"SI","NO")))</f>
        <v/>
      </c>
      <c r="N722" s="11">
        <f>IF(COUNTA($A722:$K722)=0,"",IF(AND($L722="SI",$M722="NO"),IFERROR($H722,0),0))</f>
        <v/>
      </c>
      <c r="O722" s="9">
        <f>IF(COUNTA($A722:$K722)=0,"",IF($M722="SI","CUFE o factura duplicada dentro del reporte; no se suma dos veces",IF(IFERROR($H722,0)&lt;=0,"DIAN reporta valor susceptible 0",IF($L722="NO",IFERROR(LOOKUP(2,1/((LISTS!$M$2:$M$13&lt;&gt;"")*ISNUMBER(SEARCH(LISTS!$M$2:$M$13,$I722))),LISTS!$O$2:$O$13),"Medio de pago no elegible o no identificado por DIAN"),"Apta automaticamente por pago electronico y base positiva"))))</f>
        <v/>
      </c>
    </row>
    <row r="723">
      <c r="A723" s="9" t="n"/>
      <c r="B723" s="9" t="n"/>
      <c r="C723" s="12" t="n"/>
      <c r="D723" s="11" t="n"/>
      <c r="E723" s="11" t="n"/>
      <c r="F723" s="11" t="n"/>
      <c r="G723" s="11" t="n"/>
      <c r="H723" s="11" t="n"/>
      <c r="I723" s="9" t="n"/>
      <c r="J723" s="9" t="n"/>
      <c r="K723" s="9" t="n"/>
      <c r="L723" s="9">
        <f>IF(COUNTA($A723:$K723)=0,"",IF(AND(IFERROR($H723,0)&gt;0,LEN(TRIM($K723&amp;""))&gt;0,IFERROR(LOOKUP(2,1/((LISTS!$M$2:$M$13&lt;&gt;"")*ISNUMBER(SEARCH(LISTS!$M$2:$M$13,$I723))),LISTS!$N$2:$N$13),"NO")="SI"),"SI","NO"))</f>
        <v/>
      </c>
      <c r="M723" s="9">
        <f>IF(COUNTA($A723:$K723)=0,"",IF($K723&lt;&gt;"",IF(COUNTIF($K$19:$K723,$K723)&gt;1,"SI","NO"),IF(COUNTIFS($A$19:$A723,$A723,$C$19:$C723,$C723,$J$19:$J723,$J723,$D$19:$D723,$D723)&gt;1,"SI","NO")))</f>
        <v/>
      </c>
      <c r="N723" s="11">
        <f>IF(COUNTA($A723:$K723)=0,"",IF(AND($L723="SI",$M723="NO"),IFERROR($H723,0),0))</f>
        <v/>
      </c>
      <c r="O723" s="9">
        <f>IF(COUNTA($A723:$K723)=0,"",IF($M723="SI","CUFE o factura duplicada dentro del reporte; no se suma dos veces",IF(IFERROR($H723,0)&lt;=0,"DIAN reporta valor susceptible 0",IF($L723="NO",IFERROR(LOOKUP(2,1/((LISTS!$M$2:$M$13&lt;&gt;"")*ISNUMBER(SEARCH(LISTS!$M$2:$M$13,$I723))),LISTS!$O$2:$O$13),"Medio de pago no elegible o no identificado por DIAN"),"Apta automaticamente por pago electronico y base positiva"))))</f>
        <v/>
      </c>
    </row>
    <row r="724">
      <c r="A724" s="9" t="n"/>
      <c r="B724" s="9" t="n"/>
      <c r="C724" s="12" t="n"/>
      <c r="D724" s="11" t="n"/>
      <c r="E724" s="11" t="n"/>
      <c r="F724" s="11" t="n"/>
      <c r="G724" s="11" t="n"/>
      <c r="H724" s="11" t="n"/>
      <c r="I724" s="9" t="n"/>
      <c r="J724" s="9" t="n"/>
      <c r="K724" s="9" t="n"/>
      <c r="L724" s="9">
        <f>IF(COUNTA($A724:$K724)=0,"",IF(AND(IFERROR($H724,0)&gt;0,LEN(TRIM($K724&amp;""))&gt;0,IFERROR(LOOKUP(2,1/((LISTS!$M$2:$M$13&lt;&gt;"")*ISNUMBER(SEARCH(LISTS!$M$2:$M$13,$I724))),LISTS!$N$2:$N$13),"NO")="SI"),"SI","NO"))</f>
        <v/>
      </c>
      <c r="M724" s="9">
        <f>IF(COUNTA($A724:$K724)=0,"",IF($K724&lt;&gt;"",IF(COUNTIF($K$19:$K724,$K724)&gt;1,"SI","NO"),IF(COUNTIFS($A$19:$A724,$A724,$C$19:$C724,$C724,$J$19:$J724,$J724,$D$19:$D724,$D724)&gt;1,"SI","NO")))</f>
        <v/>
      </c>
      <c r="N724" s="11">
        <f>IF(COUNTA($A724:$K724)=0,"",IF(AND($L724="SI",$M724="NO"),IFERROR($H724,0),0))</f>
        <v/>
      </c>
      <c r="O724" s="9">
        <f>IF(COUNTA($A724:$K724)=0,"",IF($M724="SI","CUFE o factura duplicada dentro del reporte; no se suma dos veces",IF(IFERROR($H724,0)&lt;=0,"DIAN reporta valor susceptible 0",IF($L724="NO",IFERROR(LOOKUP(2,1/((LISTS!$M$2:$M$13&lt;&gt;"")*ISNUMBER(SEARCH(LISTS!$M$2:$M$13,$I724))),LISTS!$O$2:$O$13),"Medio de pago no elegible o no identificado por DIAN"),"Apta automaticamente por pago electronico y base positiva"))))</f>
        <v/>
      </c>
    </row>
    <row r="725">
      <c r="A725" s="9" t="n"/>
      <c r="B725" s="9" t="n"/>
      <c r="C725" s="12" t="n"/>
      <c r="D725" s="11" t="n"/>
      <c r="E725" s="11" t="n"/>
      <c r="F725" s="11" t="n"/>
      <c r="G725" s="11" t="n"/>
      <c r="H725" s="11" t="n"/>
      <c r="I725" s="9" t="n"/>
      <c r="J725" s="9" t="n"/>
      <c r="K725" s="9" t="n"/>
      <c r="L725" s="9">
        <f>IF(COUNTA($A725:$K725)=0,"",IF(AND(IFERROR($H725,0)&gt;0,LEN(TRIM($K725&amp;""))&gt;0,IFERROR(LOOKUP(2,1/((LISTS!$M$2:$M$13&lt;&gt;"")*ISNUMBER(SEARCH(LISTS!$M$2:$M$13,$I725))),LISTS!$N$2:$N$13),"NO")="SI"),"SI","NO"))</f>
        <v/>
      </c>
      <c r="M725" s="9">
        <f>IF(COUNTA($A725:$K725)=0,"",IF($K725&lt;&gt;"",IF(COUNTIF($K$19:$K725,$K725)&gt;1,"SI","NO"),IF(COUNTIFS($A$19:$A725,$A725,$C$19:$C725,$C725,$J$19:$J725,$J725,$D$19:$D725,$D725)&gt;1,"SI","NO")))</f>
        <v/>
      </c>
      <c r="N725" s="11">
        <f>IF(COUNTA($A725:$K725)=0,"",IF(AND($L725="SI",$M725="NO"),IFERROR($H725,0),0))</f>
        <v/>
      </c>
      <c r="O725" s="9">
        <f>IF(COUNTA($A725:$K725)=0,"",IF($M725="SI","CUFE o factura duplicada dentro del reporte; no se suma dos veces",IF(IFERROR($H725,0)&lt;=0,"DIAN reporta valor susceptible 0",IF($L725="NO",IFERROR(LOOKUP(2,1/((LISTS!$M$2:$M$13&lt;&gt;"")*ISNUMBER(SEARCH(LISTS!$M$2:$M$13,$I725))),LISTS!$O$2:$O$13),"Medio de pago no elegible o no identificado por DIAN"),"Apta automaticamente por pago electronico y base positiva"))))</f>
        <v/>
      </c>
    </row>
    <row r="726">
      <c r="A726" s="9" t="n"/>
      <c r="B726" s="9" t="n"/>
      <c r="C726" s="12" t="n"/>
      <c r="D726" s="11" t="n"/>
      <c r="E726" s="11" t="n"/>
      <c r="F726" s="11" t="n"/>
      <c r="G726" s="11" t="n"/>
      <c r="H726" s="11" t="n"/>
      <c r="I726" s="9" t="n"/>
      <c r="J726" s="9" t="n"/>
      <c r="K726" s="9" t="n"/>
      <c r="L726" s="9">
        <f>IF(COUNTA($A726:$K726)=0,"",IF(AND(IFERROR($H726,0)&gt;0,LEN(TRIM($K726&amp;""))&gt;0,IFERROR(LOOKUP(2,1/((LISTS!$M$2:$M$13&lt;&gt;"")*ISNUMBER(SEARCH(LISTS!$M$2:$M$13,$I726))),LISTS!$N$2:$N$13),"NO")="SI"),"SI","NO"))</f>
        <v/>
      </c>
      <c r="M726" s="9">
        <f>IF(COUNTA($A726:$K726)=0,"",IF($K726&lt;&gt;"",IF(COUNTIF($K$19:$K726,$K726)&gt;1,"SI","NO"),IF(COUNTIFS($A$19:$A726,$A726,$C$19:$C726,$C726,$J$19:$J726,$J726,$D$19:$D726,$D726)&gt;1,"SI","NO")))</f>
        <v/>
      </c>
      <c r="N726" s="11">
        <f>IF(COUNTA($A726:$K726)=0,"",IF(AND($L726="SI",$M726="NO"),IFERROR($H726,0),0))</f>
        <v/>
      </c>
      <c r="O726" s="9">
        <f>IF(COUNTA($A726:$K726)=0,"",IF($M726="SI","CUFE o factura duplicada dentro del reporte; no se suma dos veces",IF(IFERROR($H726,0)&lt;=0,"DIAN reporta valor susceptible 0",IF($L726="NO",IFERROR(LOOKUP(2,1/((LISTS!$M$2:$M$13&lt;&gt;"")*ISNUMBER(SEARCH(LISTS!$M$2:$M$13,$I726))),LISTS!$O$2:$O$13),"Medio de pago no elegible o no identificado por DIAN"),"Apta automaticamente por pago electronico y base positiva"))))</f>
        <v/>
      </c>
    </row>
    <row r="727">
      <c r="A727" s="9" t="n"/>
      <c r="B727" s="9" t="n"/>
      <c r="C727" s="12" t="n"/>
      <c r="D727" s="11" t="n"/>
      <c r="E727" s="11" t="n"/>
      <c r="F727" s="11" t="n"/>
      <c r="G727" s="11" t="n"/>
      <c r="H727" s="11" t="n"/>
      <c r="I727" s="9" t="n"/>
      <c r="J727" s="9" t="n"/>
      <c r="K727" s="9" t="n"/>
      <c r="L727" s="9">
        <f>IF(COUNTA($A727:$K727)=0,"",IF(AND(IFERROR($H727,0)&gt;0,LEN(TRIM($K727&amp;""))&gt;0,IFERROR(LOOKUP(2,1/((LISTS!$M$2:$M$13&lt;&gt;"")*ISNUMBER(SEARCH(LISTS!$M$2:$M$13,$I727))),LISTS!$N$2:$N$13),"NO")="SI"),"SI","NO"))</f>
        <v/>
      </c>
      <c r="M727" s="9">
        <f>IF(COUNTA($A727:$K727)=0,"",IF($K727&lt;&gt;"",IF(COUNTIF($K$19:$K727,$K727)&gt;1,"SI","NO"),IF(COUNTIFS($A$19:$A727,$A727,$C$19:$C727,$C727,$J$19:$J727,$J727,$D$19:$D727,$D727)&gt;1,"SI","NO")))</f>
        <v/>
      </c>
      <c r="N727" s="11">
        <f>IF(COUNTA($A727:$K727)=0,"",IF(AND($L727="SI",$M727="NO"),IFERROR($H727,0),0))</f>
        <v/>
      </c>
      <c r="O727" s="9">
        <f>IF(COUNTA($A727:$K727)=0,"",IF($M727="SI","CUFE o factura duplicada dentro del reporte; no se suma dos veces",IF(IFERROR($H727,0)&lt;=0,"DIAN reporta valor susceptible 0",IF($L727="NO",IFERROR(LOOKUP(2,1/((LISTS!$M$2:$M$13&lt;&gt;"")*ISNUMBER(SEARCH(LISTS!$M$2:$M$13,$I727))),LISTS!$O$2:$O$13),"Medio de pago no elegible o no identificado por DIAN"),"Apta automaticamente por pago electronico y base positiva"))))</f>
        <v/>
      </c>
    </row>
    <row r="728">
      <c r="A728" s="9" t="n"/>
      <c r="B728" s="9" t="n"/>
      <c r="C728" s="12" t="n"/>
      <c r="D728" s="11" t="n"/>
      <c r="E728" s="11" t="n"/>
      <c r="F728" s="11" t="n"/>
      <c r="G728" s="11" t="n"/>
      <c r="H728" s="11" t="n"/>
      <c r="I728" s="9" t="n"/>
      <c r="J728" s="9" t="n"/>
      <c r="K728" s="9" t="n"/>
      <c r="L728" s="9">
        <f>IF(COUNTA($A728:$K728)=0,"",IF(AND(IFERROR($H728,0)&gt;0,LEN(TRIM($K728&amp;""))&gt;0,IFERROR(LOOKUP(2,1/((LISTS!$M$2:$M$13&lt;&gt;"")*ISNUMBER(SEARCH(LISTS!$M$2:$M$13,$I728))),LISTS!$N$2:$N$13),"NO")="SI"),"SI","NO"))</f>
        <v/>
      </c>
      <c r="M728" s="9">
        <f>IF(COUNTA($A728:$K728)=0,"",IF($K728&lt;&gt;"",IF(COUNTIF($K$19:$K728,$K728)&gt;1,"SI","NO"),IF(COUNTIFS($A$19:$A728,$A728,$C$19:$C728,$C728,$J$19:$J728,$J728,$D$19:$D728,$D728)&gt;1,"SI","NO")))</f>
        <v/>
      </c>
      <c r="N728" s="11">
        <f>IF(COUNTA($A728:$K728)=0,"",IF(AND($L728="SI",$M728="NO"),IFERROR($H728,0),0))</f>
        <v/>
      </c>
      <c r="O728" s="9">
        <f>IF(COUNTA($A728:$K728)=0,"",IF($M728="SI","CUFE o factura duplicada dentro del reporte; no se suma dos veces",IF(IFERROR($H728,0)&lt;=0,"DIAN reporta valor susceptible 0",IF($L728="NO",IFERROR(LOOKUP(2,1/((LISTS!$M$2:$M$13&lt;&gt;"")*ISNUMBER(SEARCH(LISTS!$M$2:$M$13,$I728))),LISTS!$O$2:$O$13),"Medio de pago no elegible o no identificado por DIAN"),"Apta automaticamente por pago electronico y base positiva"))))</f>
        <v/>
      </c>
    </row>
    <row r="729">
      <c r="A729" s="9" t="n"/>
      <c r="B729" s="9" t="n"/>
      <c r="C729" s="12" t="n"/>
      <c r="D729" s="11" t="n"/>
      <c r="E729" s="11" t="n"/>
      <c r="F729" s="11" t="n"/>
      <c r="G729" s="11" t="n"/>
      <c r="H729" s="11" t="n"/>
      <c r="I729" s="9" t="n"/>
      <c r="J729" s="9" t="n"/>
      <c r="K729" s="9" t="n"/>
      <c r="L729" s="9">
        <f>IF(COUNTA($A729:$K729)=0,"",IF(AND(IFERROR($H729,0)&gt;0,LEN(TRIM($K729&amp;""))&gt;0,IFERROR(LOOKUP(2,1/((LISTS!$M$2:$M$13&lt;&gt;"")*ISNUMBER(SEARCH(LISTS!$M$2:$M$13,$I729))),LISTS!$N$2:$N$13),"NO")="SI"),"SI","NO"))</f>
        <v/>
      </c>
      <c r="M729" s="9">
        <f>IF(COUNTA($A729:$K729)=0,"",IF($K729&lt;&gt;"",IF(COUNTIF($K$19:$K729,$K729)&gt;1,"SI","NO"),IF(COUNTIFS($A$19:$A729,$A729,$C$19:$C729,$C729,$J$19:$J729,$J729,$D$19:$D729,$D729)&gt;1,"SI","NO")))</f>
        <v/>
      </c>
      <c r="N729" s="11">
        <f>IF(COUNTA($A729:$K729)=0,"",IF(AND($L729="SI",$M729="NO"),IFERROR($H729,0),0))</f>
        <v/>
      </c>
      <c r="O729" s="9">
        <f>IF(COUNTA($A729:$K729)=0,"",IF($M729="SI","CUFE o factura duplicada dentro del reporte; no se suma dos veces",IF(IFERROR($H729,0)&lt;=0,"DIAN reporta valor susceptible 0",IF($L729="NO",IFERROR(LOOKUP(2,1/((LISTS!$M$2:$M$13&lt;&gt;"")*ISNUMBER(SEARCH(LISTS!$M$2:$M$13,$I729))),LISTS!$O$2:$O$13),"Medio de pago no elegible o no identificado por DIAN"),"Apta automaticamente por pago electronico y base positiva"))))</f>
        <v/>
      </c>
    </row>
    <row r="730">
      <c r="A730" s="9" t="n"/>
      <c r="B730" s="9" t="n"/>
      <c r="C730" s="12" t="n"/>
      <c r="D730" s="11" t="n"/>
      <c r="E730" s="11" t="n"/>
      <c r="F730" s="11" t="n"/>
      <c r="G730" s="11" t="n"/>
      <c r="H730" s="11" t="n"/>
      <c r="I730" s="9" t="n"/>
      <c r="J730" s="9" t="n"/>
      <c r="K730" s="9" t="n"/>
      <c r="L730" s="9">
        <f>IF(COUNTA($A730:$K730)=0,"",IF(AND(IFERROR($H730,0)&gt;0,LEN(TRIM($K730&amp;""))&gt;0,IFERROR(LOOKUP(2,1/((LISTS!$M$2:$M$13&lt;&gt;"")*ISNUMBER(SEARCH(LISTS!$M$2:$M$13,$I730))),LISTS!$N$2:$N$13),"NO")="SI"),"SI","NO"))</f>
        <v/>
      </c>
      <c r="M730" s="9">
        <f>IF(COUNTA($A730:$K730)=0,"",IF($K730&lt;&gt;"",IF(COUNTIF($K$19:$K730,$K730)&gt;1,"SI","NO"),IF(COUNTIFS($A$19:$A730,$A730,$C$19:$C730,$C730,$J$19:$J730,$J730,$D$19:$D730,$D730)&gt;1,"SI","NO")))</f>
        <v/>
      </c>
      <c r="N730" s="11">
        <f>IF(COUNTA($A730:$K730)=0,"",IF(AND($L730="SI",$M730="NO"),IFERROR($H730,0),0))</f>
        <v/>
      </c>
      <c r="O730" s="9">
        <f>IF(COUNTA($A730:$K730)=0,"",IF($M730="SI","CUFE o factura duplicada dentro del reporte; no se suma dos veces",IF(IFERROR($H730,0)&lt;=0,"DIAN reporta valor susceptible 0",IF($L730="NO",IFERROR(LOOKUP(2,1/((LISTS!$M$2:$M$13&lt;&gt;"")*ISNUMBER(SEARCH(LISTS!$M$2:$M$13,$I730))),LISTS!$O$2:$O$13),"Medio de pago no elegible o no identificado por DIAN"),"Apta automaticamente por pago electronico y base positiva"))))</f>
        <v/>
      </c>
    </row>
    <row r="731">
      <c r="A731" s="9" t="n"/>
      <c r="B731" s="9" t="n"/>
      <c r="C731" s="12" t="n"/>
      <c r="D731" s="11" t="n"/>
      <c r="E731" s="11" t="n"/>
      <c r="F731" s="11" t="n"/>
      <c r="G731" s="11" t="n"/>
      <c r="H731" s="11" t="n"/>
      <c r="I731" s="9" t="n"/>
      <c r="J731" s="9" t="n"/>
      <c r="K731" s="9" t="n"/>
      <c r="L731" s="9">
        <f>IF(COUNTA($A731:$K731)=0,"",IF(AND(IFERROR($H731,0)&gt;0,LEN(TRIM($K731&amp;""))&gt;0,IFERROR(LOOKUP(2,1/((LISTS!$M$2:$M$13&lt;&gt;"")*ISNUMBER(SEARCH(LISTS!$M$2:$M$13,$I731))),LISTS!$N$2:$N$13),"NO")="SI"),"SI","NO"))</f>
        <v/>
      </c>
      <c r="M731" s="9">
        <f>IF(COUNTA($A731:$K731)=0,"",IF($K731&lt;&gt;"",IF(COUNTIF($K$19:$K731,$K731)&gt;1,"SI","NO"),IF(COUNTIFS($A$19:$A731,$A731,$C$19:$C731,$C731,$J$19:$J731,$J731,$D$19:$D731,$D731)&gt;1,"SI","NO")))</f>
        <v/>
      </c>
      <c r="N731" s="11">
        <f>IF(COUNTA($A731:$K731)=0,"",IF(AND($L731="SI",$M731="NO"),IFERROR($H731,0),0))</f>
        <v/>
      </c>
      <c r="O731" s="9">
        <f>IF(COUNTA($A731:$K731)=0,"",IF($M731="SI","CUFE o factura duplicada dentro del reporte; no se suma dos veces",IF(IFERROR($H731,0)&lt;=0,"DIAN reporta valor susceptible 0",IF($L731="NO",IFERROR(LOOKUP(2,1/((LISTS!$M$2:$M$13&lt;&gt;"")*ISNUMBER(SEARCH(LISTS!$M$2:$M$13,$I731))),LISTS!$O$2:$O$13),"Medio de pago no elegible o no identificado por DIAN"),"Apta automaticamente por pago electronico y base positiva"))))</f>
        <v/>
      </c>
    </row>
    <row r="732">
      <c r="A732" s="9" t="n"/>
      <c r="B732" s="9" t="n"/>
      <c r="C732" s="12" t="n"/>
      <c r="D732" s="11" t="n"/>
      <c r="E732" s="11" t="n"/>
      <c r="F732" s="11" t="n"/>
      <c r="G732" s="11" t="n"/>
      <c r="H732" s="11" t="n"/>
      <c r="I732" s="9" t="n"/>
      <c r="J732" s="9" t="n"/>
      <c r="K732" s="9" t="n"/>
      <c r="L732" s="9">
        <f>IF(COUNTA($A732:$K732)=0,"",IF(AND(IFERROR($H732,0)&gt;0,LEN(TRIM($K732&amp;""))&gt;0,IFERROR(LOOKUP(2,1/((LISTS!$M$2:$M$13&lt;&gt;"")*ISNUMBER(SEARCH(LISTS!$M$2:$M$13,$I732))),LISTS!$N$2:$N$13),"NO")="SI"),"SI","NO"))</f>
        <v/>
      </c>
      <c r="M732" s="9">
        <f>IF(COUNTA($A732:$K732)=0,"",IF($K732&lt;&gt;"",IF(COUNTIF($K$19:$K732,$K732)&gt;1,"SI","NO"),IF(COUNTIFS($A$19:$A732,$A732,$C$19:$C732,$C732,$J$19:$J732,$J732,$D$19:$D732,$D732)&gt;1,"SI","NO")))</f>
        <v/>
      </c>
      <c r="N732" s="11">
        <f>IF(COUNTA($A732:$K732)=0,"",IF(AND($L732="SI",$M732="NO"),IFERROR($H732,0),0))</f>
        <v/>
      </c>
      <c r="O732" s="9">
        <f>IF(COUNTA($A732:$K732)=0,"",IF($M732="SI","CUFE o factura duplicada dentro del reporte; no se suma dos veces",IF(IFERROR($H732,0)&lt;=0,"DIAN reporta valor susceptible 0",IF($L732="NO",IFERROR(LOOKUP(2,1/((LISTS!$M$2:$M$13&lt;&gt;"")*ISNUMBER(SEARCH(LISTS!$M$2:$M$13,$I732))),LISTS!$O$2:$O$13),"Medio de pago no elegible o no identificado por DIAN"),"Apta automaticamente por pago electronico y base positiva"))))</f>
        <v/>
      </c>
    </row>
    <row r="733">
      <c r="A733" s="9" t="n"/>
      <c r="B733" s="9" t="n"/>
      <c r="C733" s="12" t="n"/>
      <c r="D733" s="11" t="n"/>
      <c r="E733" s="11" t="n"/>
      <c r="F733" s="11" t="n"/>
      <c r="G733" s="11" t="n"/>
      <c r="H733" s="11" t="n"/>
      <c r="I733" s="9" t="n"/>
      <c r="J733" s="9" t="n"/>
      <c r="K733" s="9" t="n"/>
      <c r="L733" s="9">
        <f>IF(COUNTA($A733:$K733)=0,"",IF(AND(IFERROR($H733,0)&gt;0,LEN(TRIM($K733&amp;""))&gt;0,IFERROR(LOOKUP(2,1/((LISTS!$M$2:$M$13&lt;&gt;"")*ISNUMBER(SEARCH(LISTS!$M$2:$M$13,$I733))),LISTS!$N$2:$N$13),"NO")="SI"),"SI","NO"))</f>
        <v/>
      </c>
      <c r="M733" s="9">
        <f>IF(COUNTA($A733:$K733)=0,"",IF($K733&lt;&gt;"",IF(COUNTIF($K$19:$K733,$K733)&gt;1,"SI","NO"),IF(COUNTIFS($A$19:$A733,$A733,$C$19:$C733,$C733,$J$19:$J733,$J733,$D$19:$D733,$D733)&gt;1,"SI","NO")))</f>
        <v/>
      </c>
      <c r="N733" s="11">
        <f>IF(COUNTA($A733:$K733)=0,"",IF(AND($L733="SI",$M733="NO"),IFERROR($H733,0),0))</f>
        <v/>
      </c>
      <c r="O733" s="9">
        <f>IF(COUNTA($A733:$K733)=0,"",IF($M733="SI","CUFE o factura duplicada dentro del reporte; no se suma dos veces",IF(IFERROR($H733,0)&lt;=0,"DIAN reporta valor susceptible 0",IF($L733="NO",IFERROR(LOOKUP(2,1/((LISTS!$M$2:$M$13&lt;&gt;"")*ISNUMBER(SEARCH(LISTS!$M$2:$M$13,$I733))),LISTS!$O$2:$O$13),"Medio de pago no elegible o no identificado por DIAN"),"Apta automaticamente por pago electronico y base positiva"))))</f>
        <v/>
      </c>
    </row>
    <row r="734">
      <c r="A734" s="9" t="n"/>
      <c r="B734" s="9" t="n"/>
      <c r="C734" s="12" t="n"/>
      <c r="D734" s="11" t="n"/>
      <c r="E734" s="11" t="n"/>
      <c r="F734" s="11" t="n"/>
      <c r="G734" s="11" t="n"/>
      <c r="H734" s="11" t="n"/>
      <c r="I734" s="9" t="n"/>
      <c r="J734" s="9" t="n"/>
      <c r="K734" s="9" t="n"/>
      <c r="L734" s="9">
        <f>IF(COUNTA($A734:$K734)=0,"",IF(AND(IFERROR($H734,0)&gt;0,LEN(TRIM($K734&amp;""))&gt;0,IFERROR(LOOKUP(2,1/((LISTS!$M$2:$M$13&lt;&gt;"")*ISNUMBER(SEARCH(LISTS!$M$2:$M$13,$I734))),LISTS!$N$2:$N$13),"NO")="SI"),"SI","NO"))</f>
        <v/>
      </c>
      <c r="M734" s="9">
        <f>IF(COUNTA($A734:$K734)=0,"",IF($K734&lt;&gt;"",IF(COUNTIF($K$19:$K734,$K734)&gt;1,"SI","NO"),IF(COUNTIFS($A$19:$A734,$A734,$C$19:$C734,$C734,$J$19:$J734,$J734,$D$19:$D734,$D734)&gt;1,"SI","NO")))</f>
        <v/>
      </c>
      <c r="N734" s="11">
        <f>IF(COUNTA($A734:$K734)=0,"",IF(AND($L734="SI",$M734="NO"),IFERROR($H734,0),0))</f>
        <v/>
      </c>
      <c r="O734" s="9">
        <f>IF(COUNTA($A734:$K734)=0,"",IF($M734="SI","CUFE o factura duplicada dentro del reporte; no se suma dos veces",IF(IFERROR($H734,0)&lt;=0,"DIAN reporta valor susceptible 0",IF($L734="NO",IFERROR(LOOKUP(2,1/((LISTS!$M$2:$M$13&lt;&gt;"")*ISNUMBER(SEARCH(LISTS!$M$2:$M$13,$I734))),LISTS!$O$2:$O$13),"Medio de pago no elegible o no identificado por DIAN"),"Apta automaticamente por pago electronico y base positiva"))))</f>
        <v/>
      </c>
    </row>
    <row r="735">
      <c r="A735" s="9" t="n"/>
      <c r="B735" s="9" t="n"/>
      <c r="C735" s="12" t="n"/>
      <c r="D735" s="11" t="n"/>
      <c r="E735" s="11" t="n"/>
      <c r="F735" s="11" t="n"/>
      <c r="G735" s="11" t="n"/>
      <c r="H735" s="11" t="n"/>
      <c r="I735" s="9" t="n"/>
      <c r="J735" s="9" t="n"/>
      <c r="K735" s="9" t="n"/>
      <c r="L735" s="9">
        <f>IF(COUNTA($A735:$K735)=0,"",IF(AND(IFERROR($H735,0)&gt;0,LEN(TRIM($K735&amp;""))&gt;0,IFERROR(LOOKUP(2,1/((LISTS!$M$2:$M$13&lt;&gt;"")*ISNUMBER(SEARCH(LISTS!$M$2:$M$13,$I735))),LISTS!$N$2:$N$13),"NO")="SI"),"SI","NO"))</f>
        <v/>
      </c>
      <c r="M735" s="9">
        <f>IF(COUNTA($A735:$K735)=0,"",IF($K735&lt;&gt;"",IF(COUNTIF($K$19:$K735,$K735)&gt;1,"SI","NO"),IF(COUNTIFS($A$19:$A735,$A735,$C$19:$C735,$C735,$J$19:$J735,$J735,$D$19:$D735,$D735)&gt;1,"SI","NO")))</f>
        <v/>
      </c>
      <c r="N735" s="11">
        <f>IF(COUNTA($A735:$K735)=0,"",IF(AND($L735="SI",$M735="NO"),IFERROR($H735,0),0))</f>
        <v/>
      </c>
      <c r="O735" s="9">
        <f>IF(COUNTA($A735:$K735)=0,"",IF($M735="SI","CUFE o factura duplicada dentro del reporte; no se suma dos veces",IF(IFERROR($H735,0)&lt;=0,"DIAN reporta valor susceptible 0",IF($L735="NO",IFERROR(LOOKUP(2,1/((LISTS!$M$2:$M$13&lt;&gt;"")*ISNUMBER(SEARCH(LISTS!$M$2:$M$13,$I735))),LISTS!$O$2:$O$13),"Medio de pago no elegible o no identificado por DIAN"),"Apta automaticamente por pago electronico y base positiva"))))</f>
        <v/>
      </c>
    </row>
    <row r="736">
      <c r="A736" s="9" t="n"/>
      <c r="B736" s="9" t="n"/>
      <c r="C736" s="12" t="n"/>
      <c r="D736" s="11" t="n"/>
      <c r="E736" s="11" t="n"/>
      <c r="F736" s="11" t="n"/>
      <c r="G736" s="11" t="n"/>
      <c r="H736" s="11" t="n"/>
      <c r="I736" s="9" t="n"/>
      <c r="J736" s="9" t="n"/>
      <c r="K736" s="9" t="n"/>
      <c r="L736" s="9">
        <f>IF(COUNTA($A736:$K736)=0,"",IF(AND(IFERROR($H736,0)&gt;0,LEN(TRIM($K736&amp;""))&gt;0,IFERROR(LOOKUP(2,1/((LISTS!$M$2:$M$13&lt;&gt;"")*ISNUMBER(SEARCH(LISTS!$M$2:$M$13,$I736))),LISTS!$N$2:$N$13),"NO")="SI"),"SI","NO"))</f>
        <v/>
      </c>
      <c r="M736" s="9">
        <f>IF(COUNTA($A736:$K736)=0,"",IF($K736&lt;&gt;"",IF(COUNTIF($K$19:$K736,$K736)&gt;1,"SI","NO"),IF(COUNTIFS($A$19:$A736,$A736,$C$19:$C736,$C736,$J$19:$J736,$J736,$D$19:$D736,$D736)&gt;1,"SI","NO")))</f>
        <v/>
      </c>
      <c r="N736" s="11">
        <f>IF(COUNTA($A736:$K736)=0,"",IF(AND($L736="SI",$M736="NO"),IFERROR($H736,0),0))</f>
        <v/>
      </c>
      <c r="O736" s="9">
        <f>IF(COUNTA($A736:$K736)=0,"",IF($M736="SI","CUFE o factura duplicada dentro del reporte; no se suma dos veces",IF(IFERROR($H736,0)&lt;=0,"DIAN reporta valor susceptible 0",IF($L736="NO",IFERROR(LOOKUP(2,1/((LISTS!$M$2:$M$13&lt;&gt;"")*ISNUMBER(SEARCH(LISTS!$M$2:$M$13,$I736))),LISTS!$O$2:$O$13),"Medio de pago no elegible o no identificado por DIAN"),"Apta automaticamente por pago electronico y base positiva"))))</f>
        <v/>
      </c>
    </row>
    <row r="737">
      <c r="A737" s="9" t="n"/>
      <c r="B737" s="9" t="n"/>
      <c r="C737" s="12" t="n"/>
      <c r="D737" s="11" t="n"/>
      <c r="E737" s="11" t="n"/>
      <c r="F737" s="11" t="n"/>
      <c r="G737" s="11" t="n"/>
      <c r="H737" s="11" t="n"/>
      <c r="I737" s="9" t="n"/>
      <c r="J737" s="9" t="n"/>
      <c r="K737" s="9" t="n"/>
      <c r="L737" s="9">
        <f>IF(COUNTA($A737:$K737)=0,"",IF(AND(IFERROR($H737,0)&gt;0,LEN(TRIM($K737&amp;""))&gt;0,IFERROR(LOOKUP(2,1/((LISTS!$M$2:$M$13&lt;&gt;"")*ISNUMBER(SEARCH(LISTS!$M$2:$M$13,$I737))),LISTS!$N$2:$N$13),"NO")="SI"),"SI","NO"))</f>
        <v/>
      </c>
      <c r="M737" s="9">
        <f>IF(COUNTA($A737:$K737)=0,"",IF($K737&lt;&gt;"",IF(COUNTIF($K$19:$K737,$K737)&gt;1,"SI","NO"),IF(COUNTIFS($A$19:$A737,$A737,$C$19:$C737,$C737,$J$19:$J737,$J737,$D$19:$D737,$D737)&gt;1,"SI","NO")))</f>
        <v/>
      </c>
      <c r="N737" s="11">
        <f>IF(COUNTA($A737:$K737)=0,"",IF(AND($L737="SI",$M737="NO"),IFERROR($H737,0),0))</f>
        <v/>
      </c>
      <c r="O737" s="9">
        <f>IF(COUNTA($A737:$K737)=0,"",IF($M737="SI","CUFE o factura duplicada dentro del reporte; no se suma dos veces",IF(IFERROR($H737,0)&lt;=0,"DIAN reporta valor susceptible 0",IF($L737="NO",IFERROR(LOOKUP(2,1/((LISTS!$M$2:$M$13&lt;&gt;"")*ISNUMBER(SEARCH(LISTS!$M$2:$M$13,$I737))),LISTS!$O$2:$O$13),"Medio de pago no elegible o no identificado por DIAN"),"Apta automaticamente por pago electronico y base positiva"))))</f>
        <v/>
      </c>
    </row>
    <row r="738">
      <c r="A738" s="9" t="n"/>
      <c r="B738" s="9" t="n"/>
      <c r="C738" s="12" t="n"/>
      <c r="D738" s="11" t="n"/>
      <c r="E738" s="11" t="n"/>
      <c r="F738" s="11" t="n"/>
      <c r="G738" s="11" t="n"/>
      <c r="H738" s="11" t="n"/>
      <c r="I738" s="9" t="n"/>
      <c r="J738" s="9" t="n"/>
      <c r="K738" s="9" t="n"/>
      <c r="L738" s="9">
        <f>IF(COUNTA($A738:$K738)=0,"",IF(AND(IFERROR($H738,0)&gt;0,LEN(TRIM($K738&amp;""))&gt;0,IFERROR(LOOKUP(2,1/((LISTS!$M$2:$M$13&lt;&gt;"")*ISNUMBER(SEARCH(LISTS!$M$2:$M$13,$I738))),LISTS!$N$2:$N$13),"NO")="SI"),"SI","NO"))</f>
        <v/>
      </c>
      <c r="M738" s="9">
        <f>IF(COUNTA($A738:$K738)=0,"",IF($K738&lt;&gt;"",IF(COUNTIF($K$19:$K738,$K738)&gt;1,"SI","NO"),IF(COUNTIFS($A$19:$A738,$A738,$C$19:$C738,$C738,$J$19:$J738,$J738,$D$19:$D738,$D738)&gt;1,"SI","NO")))</f>
        <v/>
      </c>
      <c r="N738" s="11">
        <f>IF(COUNTA($A738:$K738)=0,"",IF(AND($L738="SI",$M738="NO"),IFERROR($H738,0),0))</f>
        <v/>
      </c>
      <c r="O738" s="9">
        <f>IF(COUNTA($A738:$K738)=0,"",IF($M738="SI","CUFE o factura duplicada dentro del reporte; no se suma dos veces",IF(IFERROR($H738,0)&lt;=0,"DIAN reporta valor susceptible 0",IF($L738="NO",IFERROR(LOOKUP(2,1/((LISTS!$M$2:$M$13&lt;&gt;"")*ISNUMBER(SEARCH(LISTS!$M$2:$M$13,$I738))),LISTS!$O$2:$O$13),"Medio de pago no elegible o no identificado por DIAN"),"Apta automaticamente por pago electronico y base positiva"))))</f>
        <v/>
      </c>
    </row>
    <row r="739">
      <c r="A739" s="9" t="n"/>
      <c r="B739" s="9" t="n"/>
      <c r="C739" s="12" t="n"/>
      <c r="D739" s="11" t="n"/>
      <c r="E739" s="11" t="n"/>
      <c r="F739" s="11" t="n"/>
      <c r="G739" s="11" t="n"/>
      <c r="H739" s="11" t="n"/>
      <c r="I739" s="9" t="n"/>
      <c r="J739" s="9" t="n"/>
      <c r="K739" s="9" t="n"/>
      <c r="L739" s="9">
        <f>IF(COUNTA($A739:$K739)=0,"",IF(AND(IFERROR($H739,0)&gt;0,LEN(TRIM($K739&amp;""))&gt;0,IFERROR(LOOKUP(2,1/((LISTS!$M$2:$M$13&lt;&gt;"")*ISNUMBER(SEARCH(LISTS!$M$2:$M$13,$I739))),LISTS!$N$2:$N$13),"NO")="SI"),"SI","NO"))</f>
        <v/>
      </c>
      <c r="M739" s="9">
        <f>IF(COUNTA($A739:$K739)=0,"",IF($K739&lt;&gt;"",IF(COUNTIF($K$19:$K739,$K739)&gt;1,"SI","NO"),IF(COUNTIFS($A$19:$A739,$A739,$C$19:$C739,$C739,$J$19:$J739,$J739,$D$19:$D739,$D739)&gt;1,"SI","NO")))</f>
        <v/>
      </c>
      <c r="N739" s="11">
        <f>IF(COUNTA($A739:$K739)=0,"",IF(AND($L739="SI",$M739="NO"),IFERROR($H739,0),0))</f>
        <v/>
      </c>
      <c r="O739" s="9">
        <f>IF(COUNTA($A739:$K739)=0,"",IF($M739="SI","CUFE o factura duplicada dentro del reporte; no se suma dos veces",IF(IFERROR($H739,0)&lt;=0,"DIAN reporta valor susceptible 0",IF($L739="NO",IFERROR(LOOKUP(2,1/((LISTS!$M$2:$M$13&lt;&gt;"")*ISNUMBER(SEARCH(LISTS!$M$2:$M$13,$I739))),LISTS!$O$2:$O$13),"Medio de pago no elegible o no identificado por DIAN"),"Apta automaticamente por pago electronico y base positiva"))))</f>
        <v/>
      </c>
    </row>
    <row r="740">
      <c r="A740" s="9" t="n"/>
      <c r="B740" s="9" t="n"/>
      <c r="C740" s="12" t="n"/>
      <c r="D740" s="11" t="n"/>
      <c r="E740" s="11" t="n"/>
      <c r="F740" s="11" t="n"/>
      <c r="G740" s="11" t="n"/>
      <c r="H740" s="11" t="n"/>
      <c r="I740" s="9" t="n"/>
      <c r="J740" s="9" t="n"/>
      <c r="K740" s="9" t="n"/>
      <c r="L740" s="9">
        <f>IF(COUNTA($A740:$K740)=0,"",IF(AND(IFERROR($H740,0)&gt;0,LEN(TRIM($K740&amp;""))&gt;0,IFERROR(LOOKUP(2,1/((LISTS!$M$2:$M$13&lt;&gt;"")*ISNUMBER(SEARCH(LISTS!$M$2:$M$13,$I740))),LISTS!$N$2:$N$13),"NO")="SI"),"SI","NO"))</f>
        <v/>
      </c>
      <c r="M740" s="9">
        <f>IF(COUNTA($A740:$K740)=0,"",IF($K740&lt;&gt;"",IF(COUNTIF($K$19:$K740,$K740)&gt;1,"SI","NO"),IF(COUNTIFS($A$19:$A740,$A740,$C$19:$C740,$C740,$J$19:$J740,$J740,$D$19:$D740,$D740)&gt;1,"SI","NO")))</f>
        <v/>
      </c>
      <c r="N740" s="11">
        <f>IF(COUNTA($A740:$K740)=0,"",IF(AND($L740="SI",$M740="NO"),IFERROR($H740,0),0))</f>
        <v/>
      </c>
      <c r="O740" s="9">
        <f>IF(COUNTA($A740:$K740)=0,"",IF($M740="SI","CUFE o factura duplicada dentro del reporte; no se suma dos veces",IF(IFERROR($H740,0)&lt;=0,"DIAN reporta valor susceptible 0",IF($L740="NO",IFERROR(LOOKUP(2,1/((LISTS!$M$2:$M$13&lt;&gt;"")*ISNUMBER(SEARCH(LISTS!$M$2:$M$13,$I740))),LISTS!$O$2:$O$13),"Medio de pago no elegible o no identificado por DIAN"),"Apta automaticamente por pago electronico y base positiva"))))</f>
        <v/>
      </c>
    </row>
    <row r="741">
      <c r="A741" s="9" t="n"/>
      <c r="B741" s="9" t="n"/>
      <c r="C741" s="12" t="n"/>
      <c r="D741" s="11" t="n"/>
      <c r="E741" s="11" t="n"/>
      <c r="F741" s="11" t="n"/>
      <c r="G741" s="11" t="n"/>
      <c r="H741" s="11" t="n"/>
      <c r="I741" s="9" t="n"/>
      <c r="J741" s="9" t="n"/>
      <c r="K741" s="9" t="n"/>
      <c r="L741" s="9">
        <f>IF(COUNTA($A741:$K741)=0,"",IF(AND(IFERROR($H741,0)&gt;0,LEN(TRIM($K741&amp;""))&gt;0,IFERROR(LOOKUP(2,1/((LISTS!$M$2:$M$13&lt;&gt;"")*ISNUMBER(SEARCH(LISTS!$M$2:$M$13,$I741))),LISTS!$N$2:$N$13),"NO")="SI"),"SI","NO"))</f>
        <v/>
      </c>
      <c r="M741" s="9">
        <f>IF(COUNTA($A741:$K741)=0,"",IF($K741&lt;&gt;"",IF(COUNTIF($K$19:$K741,$K741)&gt;1,"SI","NO"),IF(COUNTIFS($A$19:$A741,$A741,$C$19:$C741,$C741,$J$19:$J741,$J741,$D$19:$D741,$D741)&gt;1,"SI","NO")))</f>
        <v/>
      </c>
      <c r="N741" s="11">
        <f>IF(COUNTA($A741:$K741)=0,"",IF(AND($L741="SI",$M741="NO"),IFERROR($H741,0),0))</f>
        <v/>
      </c>
      <c r="O741" s="9">
        <f>IF(COUNTA($A741:$K741)=0,"",IF($M741="SI","CUFE o factura duplicada dentro del reporte; no se suma dos veces",IF(IFERROR($H741,0)&lt;=0,"DIAN reporta valor susceptible 0",IF($L741="NO",IFERROR(LOOKUP(2,1/((LISTS!$M$2:$M$13&lt;&gt;"")*ISNUMBER(SEARCH(LISTS!$M$2:$M$13,$I741))),LISTS!$O$2:$O$13),"Medio de pago no elegible o no identificado por DIAN"),"Apta automaticamente por pago electronico y base positiva"))))</f>
        <v/>
      </c>
    </row>
    <row r="742">
      <c r="A742" s="9" t="n"/>
      <c r="B742" s="9" t="n"/>
      <c r="C742" s="12" t="n"/>
      <c r="D742" s="11" t="n"/>
      <c r="E742" s="11" t="n"/>
      <c r="F742" s="11" t="n"/>
      <c r="G742" s="11" t="n"/>
      <c r="H742" s="11" t="n"/>
      <c r="I742" s="9" t="n"/>
      <c r="J742" s="9" t="n"/>
      <c r="K742" s="9" t="n"/>
      <c r="L742" s="9">
        <f>IF(COUNTA($A742:$K742)=0,"",IF(AND(IFERROR($H742,0)&gt;0,LEN(TRIM($K742&amp;""))&gt;0,IFERROR(LOOKUP(2,1/((LISTS!$M$2:$M$13&lt;&gt;"")*ISNUMBER(SEARCH(LISTS!$M$2:$M$13,$I742))),LISTS!$N$2:$N$13),"NO")="SI"),"SI","NO"))</f>
        <v/>
      </c>
      <c r="M742" s="9">
        <f>IF(COUNTA($A742:$K742)=0,"",IF($K742&lt;&gt;"",IF(COUNTIF($K$19:$K742,$K742)&gt;1,"SI","NO"),IF(COUNTIFS($A$19:$A742,$A742,$C$19:$C742,$C742,$J$19:$J742,$J742,$D$19:$D742,$D742)&gt;1,"SI","NO")))</f>
        <v/>
      </c>
      <c r="N742" s="11">
        <f>IF(COUNTA($A742:$K742)=0,"",IF(AND($L742="SI",$M742="NO"),IFERROR($H742,0),0))</f>
        <v/>
      </c>
      <c r="O742" s="9">
        <f>IF(COUNTA($A742:$K742)=0,"",IF($M742="SI","CUFE o factura duplicada dentro del reporte; no se suma dos veces",IF(IFERROR($H742,0)&lt;=0,"DIAN reporta valor susceptible 0",IF($L742="NO",IFERROR(LOOKUP(2,1/((LISTS!$M$2:$M$13&lt;&gt;"")*ISNUMBER(SEARCH(LISTS!$M$2:$M$13,$I742))),LISTS!$O$2:$O$13),"Medio de pago no elegible o no identificado por DIAN"),"Apta automaticamente por pago electronico y base positiva"))))</f>
        <v/>
      </c>
    </row>
    <row r="743">
      <c r="A743" s="9" t="n"/>
      <c r="B743" s="9" t="n"/>
      <c r="C743" s="12" t="n"/>
      <c r="D743" s="11" t="n"/>
      <c r="E743" s="11" t="n"/>
      <c r="F743" s="11" t="n"/>
      <c r="G743" s="11" t="n"/>
      <c r="H743" s="11" t="n"/>
      <c r="I743" s="9" t="n"/>
      <c r="J743" s="9" t="n"/>
      <c r="K743" s="9" t="n"/>
      <c r="L743" s="9">
        <f>IF(COUNTA($A743:$K743)=0,"",IF(AND(IFERROR($H743,0)&gt;0,LEN(TRIM($K743&amp;""))&gt;0,IFERROR(LOOKUP(2,1/((LISTS!$M$2:$M$13&lt;&gt;"")*ISNUMBER(SEARCH(LISTS!$M$2:$M$13,$I743))),LISTS!$N$2:$N$13),"NO")="SI"),"SI","NO"))</f>
        <v/>
      </c>
      <c r="M743" s="9">
        <f>IF(COUNTA($A743:$K743)=0,"",IF($K743&lt;&gt;"",IF(COUNTIF($K$19:$K743,$K743)&gt;1,"SI","NO"),IF(COUNTIFS($A$19:$A743,$A743,$C$19:$C743,$C743,$J$19:$J743,$J743,$D$19:$D743,$D743)&gt;1,"SI","NO")))</f>
        <v/>
      </c>
      <c r="N743" s="11">
        <f>IF(COUNTA($A743:$K743)=0,"",IF(AND($L743="SI",$M743="NO"),IFERROR($H743,0),0))</f>
        <v/>
      </c>
      <c r="O743" s="9">
        <f>IF(COUNTA($A743:$K743)=0,"",IF($M743="SI","CUFE o factura duplicada dentro del reporte; no se suma dos veces",IF(IFERROR($H743,0)&lt;=0,"DIAN reporta valor susceptible 0",IF($L743="NO",IFERROR(LOOKUP(2,1/((LISTS!$M$2:$M$13&lt;&gt;"")*ISNUMBER(SEARCH(LISTS!$M$2:$M$13,$I743))),LISTS!$O$2:$O$13),"Medio de pago no elegible o no identificado por DIAN"),"Apta automaticamente por pago electronico y base positiva"))))</f>
        <v/>
      </c>
    </row>
    <row r="744">
      <c r="A744" s="9" t="n"/>
      <c r="B744" s="9" t="n"/>
      <c r="C744" s="12" t="n"/>
      <c r="D744" s="11" t="n"/>
      <c r="E744" s="11" t="n"/>
      <c r="F744" s="11" t="n"/>
      <c r="G744" s="11" t="n"/>
      <c r="H744" s="11" t="n"/>
      <c r="I744" s="9" t="n"/>
      <c r="J744" s="9" t="n"/>
      <c r="K744" s="9" t="n"/>
      <c r="L744" s="9">
        <f>IF(COUNTA($A744:$K744)=0,"",IF(AND(IFERROR($H744,0)&gt;0,LEN(TRIM($K744&amp;""))&gt;0,IFERROR(LOOKUP(2,1/((LISTS!$M$2:$M$13&lt;&gt;"")*ISNUMBER(SEARCH(LISTS!$M$2:$M$13,$I744))),LISTS!$N$2:$N$13),"NO")="SI"),"SI","NO"))</f>
        <v/>
      </c>
      <c r="M744" s="9">
        <f>IF(COUNTA($A744:$K744)=0,"",IF($K744&lt;&gt;"",IF(COUNTIF($K$19:$K744,$K744)&gt;1,"SI","NO"),IF(COUNTIFS($A$19:$A744,$A744,$C$19:$C744,$C744,$J$19:$J744,$J744,$D$19:$D744,$D744)&gt;1,"SI","NO")))</f>
        <v/>
      </c>
      <c r="N744" s="11">
        <f>IF(COUNTA($A744:$K744)=0,"",IF(AND($L744="SI",$M744="NO"),IFERROR($H744,0),0))</f>
        <v/>
      </c>
      <c r="O744" s="9">
        <f>IF(COUNTA($A744:$K744)=0,"",IF($M744="SI","CUFE o factura duplicada dentro del reporte; no se suma dos veces",IF(IFERROR($H744,0)&lt;=0,"DIAN reporta valor susceptible 0",IF($L744="NO",IFERROR(LOOKUP(2,1/((LISTS!$M$2:$M$13&lt;&gt;"")*ISNUMBER(SEARCH(LISTS!$M$2:$M$13,$I744))),LISTS!$O$2:$O$13),"Medio de pago no elegible o no identificado por DIAN"),"Apta automaticamente por pago electronico y base positiva"))))</f>
        <v/>
      </c>
    </row>
    <row r="745">
      <c r="A745" s="9" t="n"/>
      <c r="B745" s="9" t="n"/>
      <c r="C745" s="12" t="n"/>
      <c r="D745" s="11" t="n"/>
      <c r="E745" s="11" t="n"/>
      <c r="F745" s="11" t="n"/>
      <c r="G745" s="11" t="n"/>
      <c r="H745" s="11" t="n"/>
      <c r="I745" s="9" t="n"/>
      <c r="J745" s="9" t="n"/>
      <c r="K745" s="9" t="n"/>
      <c r="L745" s="9">
        <f>IF(COUNTA($A745:$K745)=0,"",IF(AND(IFERROR($H745,0)&gt;0,LEN(TRIM($K745&amp;""))&gt;0,IFERROR(LOOKUP(2,1/((LISTS!$M$2:$M$13&lt;&gt;"")*ISNUMBER(SEARCH(LISTS!$M$2:$M$13,$I745))),LISTS!$N$2:$N$13),"NO")="SI"),"SI","NO"))</f>
        <v/>
      </c>
      <c r="M745" s="9">
        <f>IF(COUNTA($A745:$K745)=0,"",IF($K745&lt;&gt;"",IF(COUNTIF($K$19:$K745,$K745)&gt;1,"SI","NO"),IF(COUNTIFS($A$19:$A745,$A745,$C$19:$C745,$C745,$J$19:$J745,$J745,$D$19:$D745,$D745)&gt;1,"SI","NO")))</f>
        <v/>
      </c>
      <c r="N745" s="11">
        <f>IF(COUNTA($A745:$K745)=0,"",IF(AND($L745="SI",$M745="NO"),IFERROR($H745,0),0))</f>
        <v/>
      </c>
      <c r="O745" s="9">
        <f>IF(COUNTA($A745:$K745)=0,"",IF($M745="SI","CUFE o factura duplicada dentro del reporte; no se suma dos veces",IF(IFERROR($H745,0)&lt;=0,"DIAN reporta valor susceptible 0",IF($L745="NO",IFERROR(LOOKUP(2,1/((LISTS!$M$2:$M$13&lt;&gt;"")*ISNUMBER(SEARCH(LISTS!$M$2:$M$13,$I745))),LISTS!$O$2:$O$13),"Medio de pago no elegible o no identificado por DIAN"),"Apta automaticamente por pago electronico y base positiva"))))</f>
        <v/>
      </c>
    </row>
    <row r="746">
      <c r="A746" s="9" t="n"/>
      <c r="B746" s="9" t="n"/>
      <c r="C746" s="12" t="n"/>
      <c r="D746" s="11" t="n"/>
      <c r="E746" s="11" t="n"/>
      <c r="F746" s="11" t="n"/>
      <c r="G746" s="11" t="n"/>
      <c r="H746" s="11" t="n"/>
      <c r="I746" s="9" t="n"/>
      <c r="J746" s="9" t="n"/>
      <c r="K746" s="9" t="n"/>
      <c r="L746" s="9">
        <f>IF(COUNTA($A746:$K746)=0,"",IF(AND(IFERROR($H746,0)&gt;0,LEN(TRIM($K746&amp;""))&gt;0,IFERROR(LOOKUP(2,1/((LISTS!$M$2:$M$13&lt;&gt;"")*ISNUMBER(SEARCH(LISTS!$M$2:$M$13,$I746))),LISTS!$N$2:$N$13),"NO")="SI"),"SI","NO"))</f>
        <v/>
      </c>
      <c r="M746" s="9">
        <f>IF(COUNTA($A746:$K746)=0,"",IF($K746&lt;&gt;"",IF(COUNTIF($K$19:$K746,$K746)&gt;1,"SI","NO"),IF(COUNTIFS($A$19:$A746,$A746,$C$19:$C746,$C746,$J$19:$J746,$J746,$D$19:$D746,$D746)&gt;1,"SI","NO")))</f>
        <v/>
      </c>
      <c r="N746" s="11">
        <f>IF(COUNTA($A746:$K746)=0,"",IF(AND($L746="SI",$M746="NO"),IFERROR($H746,0),0))</f>
        <v/>
      </c>
      <c r="O746" s="9">
        <f>IF(COUNTA($A746:$K746)=0,"",IF($M746="SI","CUFE o factura duplicada dentro del reporte; no se suma dos veces",IF(IFERROR($H746,0)&lt;=0,"DIAN reporta valor susceptible 0",IF($L746="NO",IFERROR(LOOKUP(2,1/((LISTS!$M$2:$M$13&lt;&gt;"")*ISNUMBER(SEARCH(LISTS!$M$2:$M$13,$I746))),LISTS!$O$2:$O$13),"Medio de pago no elegible o no identificado por DIAN"),"Apta automaticamente por pago electronico y base positiva"))))</f>
        <v/>
      </c>
    </row>
    <row r="747">
      <c r="A747" s="9" t="n"/>
      <c r="B747" s="9" t="n"/>
      <c r="C747" s="12" t="n"/>
      <c r="D747" s="11" t="n"/>
      <c r="E747" s="11" t="n"/>
      <c r="F747" s="11" t="n"/>
      <c r="G747" s="11" t="n"/>
      <c r="H747" s="11" t="n"/>
      <c r="I747" s="9" t="n"/>
      <c r="J747" s="9" t="n"/>
      <c r="K747" s="9" t="n"/>
      <c r="L747" s="9">
        <f>IF(COUNTA($A747:$K747)=0,"",IF(AND(IFERROR($H747,0)&gt;0,LEN(TRIM($K747&amp;""))&gt;0,IFERROR(LOOKUP(2,1/((LISTS!$M$2:$M$13&lt;&gt;"")*ISNUMBER(SEARCH(LISTS!$M$2:$M$13,$I747))),LISTS!$N$2:$N$13),"NO")="SI"),"SI","NO"))</f>
        <v/>
      </c>
      <c r="M747" s="9">
        <f>IF(COUNTA($A747:$K747)=0,"",IF($K747&lt;&gt;"",IF(COUNTIF($K$19:$K747,$K747)&gt;1,"SI","NO"),IF(COUNTIFS($A$19:$A747,$A747,$C$19:$C747,$C747,$J$19:$J747,$J747,$D$19:$D747,$D747)&gt;1,"SI","NO")))</f>
        <v/>
      </c>
      <c r="N747" s="11">
        <f>IF(COUNTA($A747:$K747)=0,"",IF(AND($L747="SI",$M747="NO"),IFERROR($H747,0),0))</f>
        <v/>
      </c>
      <c r="O747" s="9">
        <f>IF(COUNTA($A747:$K747)=0,"",IF($M747="SI","CUFE o factura duplicada dentro del reporte; no se suma dos veces",IF(IFERROR($H747,0)&lt;=0,"DIAN reporta valor susceptible 0",IF($L747="NO",IFERROR(LOOKUP(2,1/((LISTS!$M$2:$M$13&lt;&gt;"")*ISNUMBER(SEARCH(LISTS!$M$2:$M$13,$I747))),LISTS!$O$2:$O$13),"Medio de pago no elegible o no identificado por DIAN"),"Apta automaticamente por pago electronico y base positiva"))))</f>
        <v/>
      </c>
    </row>
    <row r="748">
      <c r="A748" s="9" t="n"/>
      <c r="B748" s="9" t="n"/>
      <c r="C748" s="12" t="n"/>
      <c r="D748" s="11" t="n"/>
      <c r="E748" s="11" t="n"/>
      <c r="F748" s="11" t="n"/>
      <c r="G748" s="11" t="n"/>
      <c r="H748" s="11" t="n"/>
      <c r="I748" s="9" t="n"/>
      <c r="J748" s="9" t="n"/>
      <c r="K748" s="9" t="n"/>
      <c r="L748" s="9">
        <f>IF(COUNTA($A748:$K748)=0,"",IF(AND(IFERROR($H748,0)&gt;0,LEN(TRIM($K748&amp;""))&gt;0,IFERROR(LOOKUP(2,1/((LISTS!$M$2:$M$13&lt;&gt;"")*ISNUMBER(SEARCH(LISTS!$M$2:$M$13,$I748))),LISTS!$N$2:$N$13),"NO")="SI"),"SI","NO"))</f>
        <v/>
      </c>
      <c r="M748" s="9">
        <f>IF(COUNTA($A748:$K748)=0,"",IF($K748&lt;&gt;"",IF(COUNTIF($K$19:$K748,$K748)&gt;1,"SI","NO"),IF(COUNTIFS($A$19:$A748,$A748,$C$19:$C748,$C748,$J$19:$J748,$J748,$D$19:$D748,$D748)&gt;1,"SI","NO")))</f>
        <v/>
      </c>
      <c r="N748" s="11">
        <f>IF(COUNTA($A748:$K748)=0,"",IF(AND($L748="SI",$M748="NO"),IFERROR($H748,0),0))</f>
        <v/>
      </c>
      <c r="O748" s="9">
        <f>IF(COUNTA($A748:$K748)=0,"",IF($M748="SI","CUFE o factura duplicada dentro del reporte; no se suma dos veces",IF(IFERROR($H748,0)&lt;=0,"DIAN reporta valor susceptible 0",IF($L748="NO",IFERROR(LOOKUP(2,1/((LISTS!$M$2:$M$13&lt;&gt;"")*ISNUMBER(SEARCH(LISTS!$M$2:$M$13,$I748))),LISTS!$O$2:$O$13),"Medio de pago no elegible o no identificado por DIAN"),"Apta automaticamente por pago electronico y base positiva"))))</f>
        <v/>
      </c>
    </row>
    <row r="749">
      <c r="A749" s="9" t="n"/>
      <c r="B749" s="9" t="n"/>
      <c r="C749" s="12" t="n"/>
      <c r="D749" s="11" t="n"/>
      <c r="E749" s="11" t="n"/>
      <c r="F749" s="11" t="n"/>
      <c r="G749" s="11" t="n"/>
      <c r="H749" s="11" t="n"/>
      <c r="I749" s="9" t="n"/>
      <c r="J749" s="9" t="n"/>
      <c r="K749" s="9" t="n"/>
      <c r="L749" s="9">
        <f>IF(COUNTA($A749:$K749)=0,"",IF(AND(IFERROR($H749,0)&gt;0,LEN(TRIM($K749&amp;""))&gt;0,IFERROR(LOOKUP(2,1/((LISTS!$M$2:$M$13&lt;&gt;"")*ISNUMBER(SEARCH(LISTS!$M$2:$M$13,$I749))),LISTS!$N$2:$N$13),"NO")="SI"),"SI","NO"))</f>
        <v/>
      </c>
      <c r="M749" s="9">
        <f>IF(COUNTA($A749:$K749)=0,"",IF($K749&lt;&gt;"",IF(COUNTIF($K$19:$K749,$K749)&gt;1,"SI","NO"),IF(COUNTIFS($A$19:$A749,$A749,$C$19:$C749,$C749,$J$19:$J749,$J749,$D$19:$D749,$D749)&gt;1,"SI","NO")))</f>
        <v/>
      </c>
      <c r="N749" s="11">
        <f>IF(COUNTA($A749:$K749)=0,"",IF(AND($L749="SI",$M749="NO"),IFERROR($H749,0),0))</f>
        <v/>
      </c>
      <c r="O749" s="9">
        <f>IF(COUNTA($A749:$K749)=0,"",IF($M749="SI","CUFE o factura duplicada dentro del reporte; no se suma dos veces",IF(IFERROR($H749,0)&lt;=0,"DIAN reporta valor susceptible 0",IF($L749="NO",IFERROR(LOOKUP(2,1/((LISTS!$M$2:$M$13&lt;&gt;"")*ISNUMBER(SEARCH(LISTS!$M$2:$M$13,$I749))),LISTS!$O$2:$O$13),"Medio de pago no elegible o no identificado por DIAN"),"Apta automaticamente por pago electronico y base positiva"))))</f>
        <v/>
      </c>
    </row>
    <row r="750">
      <c r="A750" s="9" t="n"/>
      <c r="B750" s="9" t="n"/>
      <c r="C750" s="12" t="n"/>
      <c r="D750" s="11" t="n"/>
      <c r="E750" s="11" t="n"/>
      <c r="F750" s="11" t="n"/>
      <c r="G750" s="11" t="n"/>
      <c r="H750" s="11" t="n"/>
      <c r="I750" s="9" t="n"/>
      <c r="J750" s="9" t="n"/>
      <c r="K750" s="9" t="n"/>
      <c r="L750" s="9">
        <f>IF(COUNTA($A750:$K750)=0,"",IF(AND(IFERROR($H750,0)&gt;0,LEN(TRIM($K750&amp;""))&gt;0,IFERROR(LOOKUP(2,1/((LISTS!$M$2:$M$13&lt;&gt;"")*ISNUMBER(SEARCH(LISTS!$M$2:$M$13,$I750))),LISTS!$N$2:$N$13),"NO")="SI"),"SI","NO"))</f>
        <v/>
      </c>
      <c r="M750" s="9">
        <f>IF(COUNTA($A750:$K750)=0,"",IF($K750&lt;&gt;"",IF(COUNTIF($K$19:$K750,$K750)&gt;1,"SI","NO"),IF(COUNTIFS($A$19:$A750,$A750,$C$19:$C750,$C750,$J$19:$J750,$J750,$D$19:$D750,$D750)&gt;1,"SI","NO")))</f>
        <v/>
      </c>
      <c r="N750" s="11">
        <f>IF(COUNTA($A750:$K750)=0,"",IF(AND($L750="SI",$M750="NO"),IFERROR($H750,0),0))</f>
        <v/>
      </c>
      <c r="O750" s="9">
        <f>IF(COUNTA($A750:$K750)=0,"",IF($M750="SI","CUFE o factura duplicada dentro del reporte; no se suma dos veces",IF(IFERROR($H750,0)&lt;=0,"DIAN reporta valor susceptible 0",IF($L750="NO",IFERROR(LOOKUP(2,1/((LISTS!$M$2:$M$13&lt;&gt;"")*ISNUMBER(SEARCH(LISTS!$M$2:$M$13,$I750))),LISTS!$O$2:$O$13),"Medio de pago no elegible o no identificado por DIAN"),"Apta automaticamente por pago electronico y base positiva"))))</f>
        <v/>
      </c>
    </row>
    <row r="751">
      <c r="A751" s="9" t="n"/>
      <c r="B751" s="9" t="n"/>
      <c r="C751" s="12" t="n"/>
      <c r="D751" s="11" t="n"/>
      <c r="E751" s="11" t="n"/>
      <c r="F751" s="11" t="n"/>
      <c r="G751" s="11" t="n"/>
      <c r="H751" s="11" t="n"/>
      <c r="I751" s="9" t="n"/>
      <c r="J751" s="9" t="n"/>
      <c r="K751" s="9" t="n"/>
      <c r="L751" s="9">
        <f>IF(COUNTA($A751:$K751)=0,"",IF(AND(IFERROR($H751,0)&gt;0,LEN(TRIM($K751&amp;""))&gt;0,IFERROR(LOOKUP(2,1/((LISTS!$M$2:$M$13&lt;&gt;"")*ISNUMBER(SEARCH(LISTS!$M$2:$M$13,$I751))),LISTS!$N$2:$N$13),"NO")="SI"),"SI","NO"))</f>
        <v/>
      </c>
      <c r="M751" s="9">
        <f>IF(COUNTA($A751:$K751)=0,"",IF($K751&lt;&gt;"",IF(COUNTIF($K$19:$K751,$K751)&gt;1,"SI","NO"),IF(COUNTIFS($A$19:$A751,$A751,$C$19:$C751,$C751,$J$19:$J751,$J751,$D$19:$D751,$D751)&gt;1,"SI","NO")))</f>
        <v/>
      </c>
      <c r="N751" s="11">
        <f>IF(COUNTA($A751:$K751)=0,"",IF(AND($L751="SI",$M751="NO"),IFERROR($H751,0),0))</f>
        <v/>
      </c>
      <c r="O751" s="9">
        <f>IF(COUNTA($A751:$K751)=0,"",IF($M751="SI","CUFE o factura duplicada dentro del reporte; no se suma dos veces",IF(IFERROR($H751,0)&lt;=0,"DIAN reporta valor susceptible 0",IF($L751="NO",IFERROR(LOOKUP(2,1/((LISTS!$M$2:$M$13&lt;&gt;"")*ISNUMBER(SEARCH(LISTS!$M$2:$M$13,$I751))),LISTS!$O$2:$O$13),"Medio de pago no elegible o no identificado por DIAN"),"Apta automaticamente por pago electronico y base positiva"))))</f>
        <v/>
      </c>
    </row>
    <row r="752">
      <c r="A752" s="9" t="n"/>
      <c r="B752" s="9" t="n"/>
      <c r="C752" s="12" t="n"/>
      <c r="D752" s="11" t="n"/>
      <c r="E752" s="11" t="n"/>
      <c r="F752" s="11" t="n"/>
      <c r="G752" s="11" t="n"/>
      <c r="H752" s="11" t="n"/>
      <c r="I752" s="9" t="n"/>
      <c r="J752" s="9" t="n"/>
      <c r="K752" s="9" t="n"/>
      <c r="L752" s="9">
        <f>IF(COUNTA($A752:$K752)=0,"",IF(AND(IFERROR($H752,0)&gt;0,LEN(TRIM($K752&amp;""))&gt;0,IFERROR(LOOKUP(2,1/((LISTS!$M$2:$M$13&lt;&gt;"")*ISNUMBER(SEARCH(LISTS!$M$2:$M$13,$I752))),LISTS!$N$2:$N$13),"NO")="SI"),"SI","NO"))</f>
        <v/>
      </c>
      <c r="M752" s="9">
        <f>IF(COUNTA($A752:$K752)=0,"",IF($K752&lt;&gt;"",IF(COUNTIF($K$19:$K752,$K752)&gt;1,"SI","NO"),IF(COUNTIFS($A$19:$A752,$A752,$C$19:$C752,$C752,$J$19:$J752,$J752,$D$19:$D752,$D752)&gt;1,"SI","NO")))</f>
        <v/>
      </c>
      <c r="N752" s="11">
        <f>IF(COUNTA($A752:$K752)=0,"",IF(AND($L752="SI",$M752="NO"),IFERROR($H752,0),0))</f>
        <v/>
      </c>
      <c r="O752" s="9">
        <f>IF(COUNTA($A752:$K752)=0,"",IF($M752="SI","CUFE o factura duplicada dentro del reporte; no se suma dos veces",IF(IFERROR($H752,0)&lt;=0,"DIAN reporta valor susceptible 0",IF($L752="NO",IFERROR(LOOKUP(2,1/((LISTS!$M$2:$M$13&lt;&gt;"")*ISNUMBER(SEARCH(LISTS!$M$2:$M$13,$I752))),LISTS!$O$2:$O$13),"Medio de pago no elegible o no identificado por DIAN"),"Apta automaticamente por pago electronico y base positiva"))))</f>
        <v/>
      </c>
    </row>
    <row r="753">
      <c r="A753" s="9" t="n"/>
      <c r="B753" s="9" t="n"/>
      <c r="C753" s="12" t="n"/>
      <c r="D753" s="11" t="n"/>
      <c r="E753" s="11" t="n"/>
      <c r="F753" s="11" t="n"/>
      <c r="G753" s="11" t="n"/>
      <c r="H753" s="11" t="n"/>
      <c r="I753" s="9" t="n"/>
      <c r="J753" s="9" t="n"/>
      <c r="K753" s="9" t="n"/>
      <c r="L753" s="9">
        <f>IF(COUNTA($A753:$K753)=0,"",IF(AND(IFERROR($H753,0)&gt;0,LEN(TRIM($K753&amp;""))&gt;0,IFERROR(LOOKUP(2,1/((LISTS!$M$2:$M$13&lt;&gt;"")*ISNUMBER(SEARCH(LISTS!$M$2:$M$13,$I753))),LISTS!$N$2:$N$13),"NO")="SI"),"SI","NO"))</f>
        <v/>
      </c>
      <c r="M753" s="9">
        <f>IF(COUNTA($A753:$K753)=0,"",IF($K753&lt;&gt;"",IF(COUNTIF($K$19:$K753,$K753)&gt;1,"SI","NO"),IF(COUNTIFS($A$19:$A753,$A753,$C$19:$C753,$C753,$J$19:$J753,$J753,$D$19:$D753,$D753)&gt;1,"SI","NO")))</f>
        <v/>
      </c>
      <c r="N753" s="11">
        <f>IF(COUNTA($A753:$K753)=0,"",IF(AND($L753="SI",$M753="NO"),IFERROR($H753,0),0))</f>
        <v/>
      </c>
      <c r="O753" s="9">
        <f>IF(COUNTA($A753:$K753)=0,"",IF($M753="SI","CUFE o factura duplicada dentro del reporte; no se suma dos veces",IF(IFERROR($H753,0)&lt;=0,"DIAN reporta valor susceptible 0",IF($L753="NO",IFERROR(LOOKUP(2,1/((LISTS!$M$2:$M$13&lt;&gt;"")*ISNUMBER(SEARCH(LISTS!$M$2:$M$13,$I753))),LISTS!$O$2:$O$13),"Medio de pago no elegible o no identificado por DIAN"),"Apta automaticamente por pago electronico y base positiva"))))</f>
        <v/>
      </c>
    </row>
    <row r="754">
      <c r="A754" s="9" t="n"/>
      <c r="B754" s="9" t="n"/>
      <c r="C754" s="12" t="n"/>
      <c r="D754" s="11" t="n"/>
      <c r="E754" s="11" t="n"/>
      <c r="F754" s="11" t="n"/>
      <c r="G754" s="11" t="n"/>
      <c r="H754" s="11" t="n"/>
      <c r="I754" s="9" t="n"/>
      <c r="J754" s="9" t="n"/>
      <c r="K754" s="9" t="n"/>
      <c r="L754" s="9">
        <f>IF(COUNTA($A754:$K754)=0,"",IF(AND(IFERROR($H754,0)&gt;0,LEN(TRIM($K754&amp;""))&gt;0,IFERROR(LOOKUP(2,1/((LISTS!$M$2:$M$13&lt;&gt;"")*ISNUMBER(SEARCH(LISTS!$M$2:$M$13,$I754))),LISTS!$N$2:$N$13),"NO")="SI"),"SI","NO"))</f>
        <v/>
      </c>
      <c r="M754" s="9">
        <f>IF(COUNTA($A754:$K754)=0,"",IF($K754&lt;&gt;"",IF(COUNTIF($K$19:$K754,$K754)&gt;1,"SI","NO"),IF(COUNTIFS($A$19:$A754,$A754,$C$19:$C754,$C754,$J$19:$J754,$J754,$D$19:$D754,$D754)&gt;1,"SI","NO")))</f>
        <v/>
      </c>
      <c r="N754" s="11">
        <f>IF(COUNTA($A754:$K754)=0,"",IF(AND($L754="SI",$M754="NO"),IFERROR($H754,0),0))</f>
        <v/>
      </c>
      <c r="O754" s="9">
        <f>IF(COUNTA($A754:$K754)=0,"",IF($M754="SI","CUFE o factura duplicada dentro del reporte; no se suma dos veces",IF(IFERROR($H754,0)&lt;=0,"DIAN reporta valor susceptible 0",IF($L754="NO",IFERROR(LOOKUP(2,1/((LISTS!$M$2:$M$13&lt;&gt;"")*ISNUMBER(SEARCH(LISTS!$M$2:$M$13,$I754))),LISTS!$O$2:$O$13),"Medio de pago no elegible o no identificado por DIAN"),"Apta automaticamente por pago electronico y base positiva"))))</f>
        <v/>
      </c>
    </row>
    <row r="755">
      <c r="A755" s="9" t="n"/>
      <c r="B755" s="9" t="n"/>
      <c r="C755" s="12" t="n"/>
      <c r="D755" s="11" t="n"/>
      <c r="E755" s="11" t="n"/>
      <c r="F755" s="11" t="n"/>
      <c r="G755" s="11" t="n"/>
      <c r="H755" s="11" t="n"/>
      <c r="I755" s="9" t="n"/>
      <c r="J755" s="9" t="n"/>
      <c r="K755" s="9" t="n"/>
      <c r="L755" s="9">
        <f>IF(COUNTA($A755:$K755)=0,"",IF(AND(IFERROR($H755,0)&gt;0,LEN(TRIM($K755&amp;""))&gt;0,IFERROR(LOOKUP(2,1/((LISTS!$M$2:$M$13&lt;&gt;"")*ISNUMBER(SEARCH(LISTS!$M$2:$M$13,$I755))),LISTS!$N$2:$N$13),"NO")="SI"),"SI","NO"))</f>
        <v/>
      </c>
      <c r="M755" s="9">
        <f>IF(COUNTA($A755:$K755)=0,"",IF($K755&lt;&gt;"",IF(COUNTIF($K$19:$K755,$K755)&gt;1,"SI","NO"),IF(COUNTIFS($A$19:$A755,$A755,$C$19:$C755,$C755,$J$19:$J755,$J755,$D$19:$D755,$D755)&gt;1,"SI","NO")))</f>
        <v/>
      </c>
      <c r="N755" s="11">
        <f>IF(COUNTA($A755:$K755)=0,"",IF(AND($L755="SI",$M755="NO"),IFERROR($H755,0),0))</f>
        <v/>
      </c>
      <c r="O755" s="9">
        <f>IF(COUNTA($A755:$K755)=0,"",IF($M755="SI","CUFE o factura duplicada dentro del reporte; no se suma dos veces",IF(IFERROR($H755,0)&lt;=0,"DIAN reporta valor susceptible 0",IF($L755="NO",IFERROR(LOOKUP(2,1/((LISTS!$M$2:$M$13&lt;&gt;"")*ISNUMBER(SEARCH(LISTS!$M$2:$M$13,$I755))),LISTS!$O$2:$O$13),"Medio de pago no elegible o no identificado por DIAN"),"Apta automaticamente por pago electronico y base positiva"))))</f>
        <v/>
      </c>
    </row>
    <row r="756">
      <c r="A756" s="9" t="n"/>
      <c r="B756" s="9" t="n"/>
      <c r="C756" s="12" t="n"/>
      <c r="D756" s="11" t="n"/>
      <c r="E756" s="11" t="n"/>
      <c r="F756" s="11" t="n"/>
      <c r="G756" s="11" t="n"/>
      <c r="H756" s="11" t="n"/>
      <c r="I756" s="9" t="n"/>
      <c r="J756" s="9" t="n"/>
      <c r="K756" s="9" t="n"/>
      <c r="L756" s="9">
        <f>IF(COUNTA($A756:$K756)=0,"",IF(AND(IFERROR($H756,0)&gt;0,LEN(TRIM($K756&amp;""))&gt;0,IFERROR(LOOKUP(2,1/((LISTS!$M$2:$M$13&lt;&gt;"")*ISNUMBER(SEARCH(LISTS!$M$2:$M$13,$I756))),LISTS!$N$2:$N$13),"NO")="SI"),"SI","NO"))</f>
        <v/>
      </c>
      <c r="M756" s="9">
        <f>IF(COUNTA($A756:$K756)=0,"",IF($K756&lt;&gt;"",IF(COUNTIF($K$19:$K756,$K756)&gt;1,"SI","NO"),IF(COUNTIFS($A$19:$A756,$A756,$C$19:$C756,$C756,$J$19:$J756,$J756,$D$19:$D756,$D756)&gt;1,"SI","NO")))</f>
        <v/>
      </c>
      <c r="N756" s="11">
        <f>IF(COUNTA($A756:$K756)=0,"",IF(AND($L756="SI",$M756="NO"),IFERROR($H756,0),0))</f>
        <v/>
      </c>
      <c r="O756" s="9">
        <f>IF(COUNTA($A756:$K756)=0,"",IF($M756="SI","CUFE o factura duplicada dentro del reporte; no se suma dos veces",IF(IFERROR($H756,0)&lt;=0,"DIAN reporta valor susceptible 0",IF($L756="NO",IFERROR(LOOKUP(2,1/((LISTS!$M$2:$M$13&lt;&gt;"")*ISNUMBER(SEARCH(LISTS!$M$2:$M$13,$I756))),LISTS!$O$2:$O$13),"Medio de pago no elegible o no identificado por DIAN"),"Apta automaticamente por pago electronico y base positiva"))))</f>
        <v/>
      </c>
    </row>
    <row r="757">
      <c r="A757" s="9" t="n"/>
      <c r="B757" s="9" t="n"/>
      <c r="C757" s="12" t="n"/>
      <c r="D757" s="11" t="n"/>
      <c r="E757" s="11" t="n"/>
      <c r="F757" s="11" t="n"/>
      <c r="G757" s="11" t="n"/>
      <c r="H757" s="11" t="n"/>
      <c r="I757" s="9" t="n"/>
      <c r="J757" s="9" t="n"/>
      <c r="K757" s="9" t="n"/>
      <c r="L757" s="9">
        <f>IF(COUNTA($A757:$K757)=0,"",IF(AND(IFERROR($H757,0)&gt;0,LEN(TRIM($K757&amp;""))&gt;0,IFERROR(LOOKUP(2,1/((LISTS!$M$2:$M$13&lt;&gt;"")*ISNUMBER(SEARCH(LISTS!$M$2:$M$13,$I757))),LISTS!$N$2:$N$13),"NO")="SI"),"SI","NO"))</f>
        <v/>
      </c>
      <c r="M757" s="9">
        <f>IF(COUNTA($A757:$K757)=0,"",IF($K757&lt;&gt;"",IF(COUNTIF($K$19:$K757,$K757)&gt;1,"SI","NO"),IF(COUNTIFS($A$19:$A757,$A757,$C$19:$C757,$C757,$J$19:$J757,$J757,$D$19:$D757,$D757)&gt;1,"SI","NO")))</f>
        <v/>
      </c>
      <c r="N757" s="11">
        <f>IF(COUNTA($A757:$K757)=0,"",IF(AND($L757="SI",$M757="NO"),IFERROR($H757,0),0))</f>
        <v/>
      </c>
      <c r="O757" s="9">
        <f>IF(COUNTA($A757:$K757)=0,"",IF($M757="SI","CUFE o factura duplicada dentro del reporte; no se suma dos veces",IF(IFERROR($H757,0)&lt;=0,"DIAN reporta valor susceptible 0",IF($L757="NO",IFERROR(LOOKUP(2,1/((LISTS!$M$2:$M$13&lt;&gt;"")*ISNUMBER(SEARCH(LISTS!$M$2:$M$13,$I757))),LISTS!$O$2:$O$13),"Medio de pago no elegible o no identificado por DIAN"),"Apta automaticamente por pago electronico y base positiva"))))</f>
        <v/>
      </c>
    </row>
    <row r="758">
      <c r="A758" s="9" t="n"/>
      <c r="B758" s="9" t="n"/>
      <c r="C758" s="12" t="n"/>
      <c r="D758" s="11" t="n"/>
      <c r="E758" s="11" t="n"/>
      <c r="F758" s="11" t="n"/>
      <c r="G758" s="11" t="n"/>
      <c r="H758" s="11" t="n"/>
      <c r="I758" s="9" t="n"/>
      <c r="J758" s="9" t="n"/>
      <c r="K758" s="9" t="n"/>
      <c r="L758" s="9">
        <f>IF(COUNTA($A758:$K758)=0,"",IF(AND(IFERROR($H758,0)&gt;0,LEN(TRIM($K758&amp;""))&gt;0,IFERROR(LOOKUP(2,1/((LISTS!$M$2:$M$13&lt;&gt;"")*ISNUMBER(SEARCH(LISTS!$M$2:$M$13,$I758))),LISTS!$N$2:$N$13),"NO")="SI"),"SI","NO"))</f>
        <v/>
      </c>
      <c r="M758" s="9">
        <f>IF(COUNTA($A758:$K758)=0,"",IF($K758&lt;&gt;"",IF(COUNTIF($K$19:$K758,$K758)&gt;1,"SI","NO"),IF(COUNTIFS($A$19:$A758,$A758,$C$19:$C758,$C758,$J$19:$J758,$J758,$D$19:$D758,$D758)&gt;1,"SI","NO")))</f>
        <v/>
      </c>
      <c r="N758" s="11">
        <f>IF(COUNTA($A758:$K758)=0,"",IF(AND($L758="SI",$M758="NO"),IFERROR($H758,0),0))</f>
        <v/>
      </c>
      <c r="O758" s="9">
        <f>IF(COUNTA($A758:$K758)=0,"",IF($M758="SI","CUFE o factura duplicada dentro del reporte; no se suma dos veces",IF(IFERROR($H758,0)&lt;=0,"DIAN reporta valor susceptible 0",IF($L758="NO",IFERROR(LOOKUP(2,1/((LISTS!$M$2:$M$13&lt;&gt;"")*ISNUMBER(SEARCH(LISTS!$M$2:$M$13,$I758))),LISTS!$O$2:$O$13),"Medio de pago no elegible o no identificado por DIAN"),"Apta automaticamente por pago electronico y base positiva"))))</f>
        <v/>
      </c>
    </row>
    <row r="759">
      <c r="A759" s="9" t="n"/>
      <c r="B759" s="9" t="n"/>
      <c r="C759" s="12" t="n"/>
      <c r="D759" s="11" t="n"/>
      <c r="E759" s="11" t="n"/>
      <c r="F759" s="11" t="n"/>
      <c r="G759" s="11" t="n"/>
      <c r="H759" s="11" t="n"/>
      <c r="I759" s="9" t="n"/>
      <c r="J759" s="9" t="n"/>
      <c r="K759" s="9" t="n"/>
      <c r="L759" s="9">
        <f>IF(COUNTA($A759:$K759)=0,"",IF(AND(IFERROR($H759,0)&gt;0,LEN(TRIM($K759&amp;""))&gt;0,IFERROR(LOOKUP(2,1/((LISTS!$M$2:$M$13&lt;&gt;"")*ISNUMBER(SEARCH(LISTS!$M$2:$M$13,$I759))),LISTS!$N$2:$N$13),"NO")="SI"),"SI","NO"))</f>
        <v/>
      </c>
      <c r="M759" s="9">
        <f>IF(COUNTA($A759:$K759)=0,"",IF($K759&lt;&gt;"",IF(COUNTIF($K$19:$K759,$K759)&gt;1,"SI","NO"),IF(COUNTIFS($A$19:$A759,$A759,$C$19:$C759,$C759,$J$19:$J759,$J759,$D$19:$D759,$D759)&gt;1,"SI","NO")))</f>
        <v/>
      </c>
      <c r="N759" s="11">
        <f>IF(COUNTA($A759:$K759)=0,"",IF(AND($L759="SI",$M759="NO"),IFERROR($H759,0),0))</f>
        <v/>
      </c>
      <c r="O759" s="9">
        <f>IF(COUNTA($A759:$K759)=0,"",IF($M759="SI","CUFE o factura duplicada dentro del reporte; no se suma dos veces",IF(IFERROR($H759,0)&lt;=0,"DIAN reporta valor susceptible 0",IF($L759="NO",IFERROR(LOOKUP(2,1/((LISTS!$M$2:$M$13&lt;&gt;"")*ISNUMBER(SEARCH(LISTS!$M$2:$M$13,$I759))),LISTS!$O$2:$O$13),"Medio de pago no elegible o no identificado por DIAN"),"Apta automaticamente por pago electronico y base positiva"))))</f>
        <v/>
      </c>
    </row>
    <row r="760">
      <c r="A760" s="9" t="n"/>
      <c r="B760" s="9" t="n"/>
      <c r="C760" s="12" t="n"/>
      <c r="D760" s="11" t="n"/>
      <c r="E760" s="11" t="n"/>
      <c r="F760" s="11" t="n"/>
      <c r="G760" s="11" t="n"/>
      <c r="H760" s="11" t="n"/>
      <c r="I760" s="9" t="n"/>
      <c r="J760" s="9" t="n"/>
      <c r="K760" s="9" t="n"/>
      <c r="L760" s="9">
        <f>IF(COUNTA($A760:$K760)=0,"",IF(AND(IFERROR($H760,0)&gt;0,LEN(TRIM($K760&amp;""))&gt;0,IFERROR(LOOKUP(2,1/((LISTS!$M$2:$M$13&lt;&gt;"")*ISNUMBER(SEARCH(LISTS!$M$2:$M$13,$I760))),LISTS!$N$2:$N$13),"NO")="SI"),"SI","NO"))</f>
        <v/>
      </c>
      <c r="M760" s="9">
        <f>IF(COUNTA($A760:$K760)=0,"",IF($K760&lt;&gt;"",IF(COUNTIF($K$19:$K760,$K760)&gt;1,"SI","NO"),IF(COUNTIFS($A$19:$A760,$A760,$C$19:$C760,$C760,$J$19:$J760,$J760,$D$19:$D760,$D760)&gt;1,"SI","NO")))</f>
        <v/>
      </c>
      <c r="N760" s="11">
        <f>IF(COUNTA($A760:$K760)=0,"",IF(AND($L760="SI",$M760="NO"),IFERROR($H760,0),0))</f>
        <v/>
      </c>
      <c r="O760" s="9">
        <f>IF(COUNTA($A760:$K760)=0,"",IF($M760="SI","CUFE o factura duplicada dentro del reporte; no se suma dos veces",IF(IFERROR($H760,0)&lt;=0,"DIAN reporta valor susceptible 0",IF($L760="NO",IFERROR(LOOKUP(2,1/((LISTS!$M$2:$M$13&lt;&gt;"")*ISNUMBER(SEARCH(LISTS!$M$2:$M$13,$I760))),LISTS!$O$2:$O$13),"Medio de pago no elegible o no identificado por DIAN"),"Apta automaticamente por pago electronico y base positiva"))))</f>
        <v/>
      </c>
    </row>
    <row r="761">
      <c r="A761" s="9" t="n"/>
      <c r="B761" s="9" t="n"/>
      <c r="C761" s="12" t="n"/>
      <c r="D761" s="11" t="n"/>
      <c r="E761" s="11" t="n"/>
      <c r="F761" s="11" t="n"/>
      <c r="G761" s="11" t="n"/>
      <c r="H761" s="11" t="n"/>
      <c r="I761" s="9" t="n"/>
      <c r="J761" s="9" t="n"/>
      <c r="K761" s="9" t="n"/>
      <c r="L761" s="9">
        <f>IF(COUNTA($A761:$K761)=0,"",IF(AND(IFERROR($H761,0)&gt;0,LEN(TRIM($K761&amp;""))&gt;0,IFERROR(LOOKUP(2,1/((LISTS!$M$2:$M$13&lt;&gt;"")*ISNUMBER(SEARCH(LISTS!$M$2:$M$13,$I761))),LISTS!$N$2:$N$13),"NO")="SI"),"SI","NO"))</f>
        <v/>
      </c>
      <c r="M761" s="9">
        <f>IF(COUNTA($A761:$K761)=0,"",IF($K761&lt;&gt;"",IF(COUNTIF($K$19:$K761,$K761)&gt;1,"SI","NO"),IF(COUNTIFS($A$19:$A761,$A761,$C$19:$C761,$C761,$J$19:$J761,$J761,$D$19:$D761,$D761)&gt;1,"SI","NO")))</f>
        <v/>
      </c>
      <c r="N761" s="11">
        <f>IF(COUNTA($A761:$K761)=0,"",IF(AND($L761="SI",$M761="NO"),IFERROR($H761,0),0))</f>
        <v/>
      </c>
      <c r="O761" s="9">
        <f>IF(COUNTA($A761:$K761)=0,"",IF($M761="SI","CUFE o factura duplicada dentro del reporte; no se suma dos veces",IF(IFERROR($H761,0)&lt;=0,"DIAN reporta valor susceptible 0",IF($L761="NO",IFERROR(LOOKUP(2,1/((LISTS!$M$2:$M$13&lt;&gt;"")*ISNUMBER(SEARCH(LISTS!$M$2:$M$13,$I761))),LISTS!$O$2:$O$13),"Medio de pago no elegible o no identificado por DIAN"),"Apta automaticamente por pago electronico y base positiva"))))</f>
        <v/>
      </c>
    </row>
    <row r="762">
      <c r="A762" s="9" t="n"/>
      <c r="B762" s="9" t="n"/>
      <c r="C762" s="12" t="n"/>
      <c r="D762" s="11" t="n"/>
      <c r="E762" s="11" t="n"/>
      <c r="F762" s="11" t="n"/>
      <c r="G762" s="11" t="n"/>
      <c r="H762" s="11" t="n"/>
      <c r="I762" s="9" t="n"/>
      <c r="J762" s="9" t="n"/>
      <c r="K762" s="9" t="n"/>
      <c r="L762" s="9">
        <f>IF(COUNTA($A762:$K762)=0,"",IF(AND(IFERROR($H762,0)&gt;0,LEN(TRIM($K762&amp;""))&gt;0,IFERROR(LOOKUP(2,1/((LISTS!$M$2:$M$13&lt;&gt;"")*ISNUMBER(SEARCH(LISTS!$M$2:$M$13,$I762))),LISTS!$N$2:$N$13),"NO")="SI"),"SI","NO"))</f>
        <v/>
      </c>
      <c r="M762" s="9">
        <f>IF(COUNTA($A762:$K762)=0,"",IF($K762&lt;&gt;"",IF(COUNTIF($K$19:$K762,$K762)&gt;1,"SI","NO"),IF(COUNTIFS($A$19:$A762,$A762,$C$19:$C762,$C762,$J$19:$J762,$J762,$D$19:$D762,$D762)&gt;1,"SI","NO")))</f>
        <v/>
      </c>
      <c r="N762" s="11">
        <f>IF(COUNTA($A762:$K762)=0,"",IF(AND($L762="SI",$M762="NO"),IFERROR($H762,0),0))</f>
        <v/>
      </c>
      <c r="O762" s="9">
        <f>IF(COUNTA($A762:$K762)=0,"",IF($M762="SI","CUFE o factura duplicada dentro del reporte; no se suma dos veces",IF(IFERROR($H762,0)&lt;=0,"DIAN reporta valor susceptible 0",IF($L762="NO",IFERROR(LOOKUP(2,1/((LISTS!$M$2:$M$13&lt;&gt;"")*ISNUMBER(SEARCH(LISTS!$M$2:$M$13,$I762))),LISTS!$O$2:$O$13),"Medio de pago no elegible o no identificado por DIAN"),"Apta automaticamente por pago electronico y base positiva"))))</f>
        <v/>
      </c>
    </row>
    <row r="763">
      <c r="A763" s="9" t="n"/>
      <c r="B763" s="9" t="n"/>
      <c r="C763" s="12" t="n"/>
      <c r="D763" s="11" t="n"/>
      <c r="E763" s="11" t="n"/>
      <c r="F763" s="11" t="n"/>
      <c r="G763" s="11" t="n"/>
      <c r="H763" s="11" t="n"/>
      <c r="I763" s="9" t="n"/>
      <c r="J763" s="9" t="n"/>
      <c r="K763" s="9" t="n"/>
      <c r="L763" s="9">
        <f>IF(COUNTA($A763:$K763)=0,"",IF(AND(IFERROR($H763,0)&gt;0,LEN(TRIM($K763&amp;""))&gt;0,IFERROR(LOOKUP(2,1/((LISTS!$M$2:$M$13&lt;&gt;"")*ISNUMBER(SEARCH(LISTS!$M$2:$M$13,$I763))),LISTS!$N$2:$N$13),"NO")="SI"),"SI","NO"))</f>
        <v/>
      </c>
      <c r="M763" s="9">
        <f>IF(COUNTA($A763:$K763)=0,"",IF($K763&lt;&gt;"",IF(COUNTIF($K$19:$K763,$K763)&gt;1,"SI","NO"),IF(COUNTIFS($A$19:$A763,$A763,$C$19:$C763,$C763,$J$19:$J763,$J763,$D$19:$D763,$D763)&gt;1,"SI","NO")))</f>
        <v/>
      </c>
      <c r="N763" s="11">
        <f>IF(COUNTA($A763:$K763)=0,"",IF(AND($L763="SI",$M763="NO"),IFERROR($H763,0),0))</f>
        <v/>
      </c>
      <c r="O763" s="9">
        <f>IF(COUNTA($A763:$K763)=0,"",IF($M763="SI","CUFE o factura duplicada dentro del reporte; no se suma dos veces",IF(IFERROR($H763,0)&lt;=0,"DIAN reporta valor susceptible 0",IF($L763="NO",IFERROR(LOOKUP(2,1/((LISTS!$M$2:$M$13&lt;&gt;"")*ISNUMBER(SEARCH(LISTS!$M$2:$M$13,$I763))),LISTS!$O$2:$O$13),"Medio de pago no elegible o no identificado por DIAN"),"Apta automaticamente por pago electronico y base positiva"))))</f>
        <v/>
      </c>
    </row>
    <row r="764">
      <c r="A764" s="9" t="n"/>
      <c r="B764" s="9" t="n"/>
      <c r="C764" s="12" t="n"/>
      <c r="D764" s="11" t="n"/>
      <c r="E764" s="11" t="n"/>
      <c r="F764" s="11" t="n"/>
      <c r="G764" s="11" t="n"/>
      <c r="H764" s="11" t="n"/>
      <c r="I764" s="9" t="n"/>
      <c r="J764" s="9" t="n"/>
      <c r="K764" s="9" t="n"/>
      <c r="L764" s="9">
        <f>IF(COUNTA($A764:$K764)=0,"",IF(AND(IFERROR($H764,0)&gt;0,LEN(TRIM($K764&amp;""))&gt;0,IFERROR(LOOKUP(2,1/((LISTS!$M$2:$M$13&lt;&gt;"")*ISNUMBER(SEARCH(LISTS!$M$2:$M$13,$I764))),LISTS!$N$2:$N$13),"NO")="SI"),"SI","NO"))</f>
        <v/>
      </c>
      <c r="M764" s="9">
        <f>IF(COUNTA($A764:$K764)=0,"",IF($K764&lt;&gt;"",IF(COUNTIF($K$19:$K764,$K764)&gt;1,"SI","NO"),IF(COUNTIFS($A$19:$A764,$A764,$C$19:$C764,$C764,$J$19:$J764,$J764,$D$19:$D764,$D764)&gt;1,"SI","NO")))</f>
        <v/>
      </c>
      <c r="N764" s="11">
        <f>IF(COUNTA($A764:$K764)=0,"",IF(AND($L764="SI",$M764="NO"),IFERROR($H764,0),0))</f>
        <v/>
      </c>
      <c r="O764" s="9">
        <f>IF(COUNTA($A764:$K764)=0,"",IF($M764="SI","CUFE o factura duplicada dentro del reporte; no se suma dos veces",IF(IFERROR($H764,0)&lt;=0,"DIAN reporta valor susceptible 0",IF($L764="NO",IFERROR(LOOKUP(2,1/((LISTS!$M$2:$M$13&lt;&gt;"")*ISNUMBER(SEARCH(LISTS!$M$2:$M$13,$I764))),LISTS!$O$2:$O$13),"Medio de pago no elegible o no identificado por DIAN"),"Apta automaticamente por pago electronico y base positiva"))))</f>
        <v/>
      </c>
    </row>
    <row r="765">
      <c r="A765" s="9" t="n"/>
      <c r="B765" s="9" t="n"/>
      <c r="C765" s="12" t="n"/>
      <c r="D765" s="11" t="n"/>
      <c r="E765" s="11" t="n"/>
      <c r="F765" s="11" t="n"/>
      <c r="G765" s="11" t="n"/>
      <c r="H765" s="11" t="n"/>
      <c r="I765" s="9" t="n"/>
      <c r="J765" s="9" t="n"/>
      <c r="K765" s="9" t="n"/>
      <c r="L765" s="9">
        <f>IF(COUNTA($A765:$K765)=0,"",IF(AND(IFERROR($H765,0)&gt;0,LEN(TRIM($K765&amp;""))&gt;0,IFERROR(LOOKUP(2,1/((LISTS!$M$2:$M$13&lt;&gt;"")*ISNUMBER(SEARCH(LISTS!$M$2:$M$13,$I765))),LISTS!$N$2:$N$13),"NO")="SI"),"SI","NO"))</f>
        <v/>
      </c>
      <c r="M765" s="9">
        <f>IF(COUNTA($A765:$K765)=0,"",IF($K765&lt;&gt;"",IF(COUNTIF($K$19:$K765,$K765)&gt;1,"SI","NO"),IF(COUNTIFS($A$19:$A765,$A765,$C$19:$C765,$C765,$J$19:$J765,$J765,$D$19:$D765,$D765)&gt;1,"SI","NO")))</f>
        <v/>
      </c>
      <c r="N765" s="11">
        <f>IF(COUNTA($A765:$K765)=0,"",IF(AND($L765="SI",$M765="NO"),IFERROR($H765,0),0))</f>
        <v/>
      </c>
      <c r="O765" s="9">
        <f>IF(COUNTA($A765:$K765)=0,"",IF($M765="SI","CUFE o factura duplicada dentro del reporte; no se suma dos veces",IF(IFERROR($H765,0)&lt;=0,"DIAN reporta valor susceptible 0",IF($L765="NO",IFERROR(LOOKUP(2,1/((LISTS!$M$2:$M$13&lt;&gt;"")*ISNUMBER(SEARCH(LISTS!$M$2:$M$13,$I765))),LISTS!$O$2:$O$13),"Medio de pago no elegible o no identificado por DIAN"),"Apta automaticamente por pago electronico y base positiva"))))</f>
        <v/>
      </c>
    </row>
    <row r="766">
      <c r="A766" s="9" t="n"/>
      <c r="B766" s="9" t="n"/>
      <c r="C766" s="12" t="n"/>
      <c r="D766" s="11" t="n"/>
      <c r="E766" s="11" t="n"/>
      <c r="F766" s="11" t="n"/>
      <c r="G766" s="11" t="n"/>
      <c r="H766" s="11" t="n"/>
      <c r="I766" s="9" t="n"/>
      <c r="J766" s="9" t="n"/>
      <c r="K766" s="9" t="n"/>
      <c r="L766" s="9">
        <f>IF(COUNTA($A766:$K766)=0,"",IF(AND(IFERROR($H766,0)&gt;0,LEN(TRIM($K766&amp;""))&gt;0,IFERROR(LOOKUP(2,1/((LISTS!$M$2:$M$13&lt;&gt;"")*ISNUMBER(SEARCH(LISTS!$M$2:$M$13,$I766))),LISTS!$N$2:$N$13),"NO")="SI"),"SI","NO"))</f>
        <v/>
      </c>
      <c r="M766" s="9">
        <f>IF(COUNTA($A766:$K766)=0,"",IF($K766&lt;&gt;"",IF(COUNTIF($K$19:$K766,$K766)&gt;1,"SI","NO"),IF(COUNTIFS($A$19:$A766,$A766,$C$19:$C766,$C766,$J$19:$J766,$J766,$D$19:$D766,$D766)&gt;1,"SI","NO")))</f>
        <v/>
      </c>
      <c r="N766" s="11">
        <f>IF(COUNTA($A766:$K766)=0,"",IF(AND($L766="SI",$M766="NO"),IFERROR($H766,0),0))</f>
        <v/>
      </c>
      <c r="O766" s="9">
        <f>IF(COUNTA($A766:$K766)=0,"",IF($M766="SI","CUFE o factura duplicada dentro del reporte; no se suma dos veces",IF(IFERROR($H766,0)&lt;=0,"DIAN reporta valor susceptible 0",IF($L766="NO",IFERROR(LOOKUP(2,1/((LISTS!$M$2:$M$13&lt;&gt;"")*ISNUMBER(SEARCH(LISTS!$M$2:$M$13,$I766))),LISTS!$O$2:$O$13),"Medio de pago no elegible o no identificado por DIAN"),"Apta automaticamente por pago electronico y base positiva"))))</f>
        <v/>
      </c>
    </row>
    <row r="767">
      <c r="A767" s="9" t="n"/>
      <c r="B767" s="9" t="n"/>
      <c r="C767" s="12" t="n"/>
      <c r="D767" s="11" t="n"/>
      <c r="E767" s="11" t="n"/>
      <c r="F767" s="11" t="n"/>
      <c r="G767" s="11" t="n"/>
      <c r="H767" s="11" t="n"/>
      <c r="I767" s="9" t="n"/>
      <c r="J767" s="9" t="n"/>
      <c r="K767" s="9" t="n"/>
      <c r="L767" s="9">
        <f>IF(COUNTA($A767:$K767)=0,"",IF(AND(IFERROR($H767,0)&gt;0,LEN(TRIM($K767&amp;""))&gt;0,IFERROR(LOOKUP(2,1/((LISTS!$M$2:$M$13&lt;&gt;"")*ISNUMBER(SEARCH(LISTS!$M$2:$M$13,$I767))),LISTS!$N$2:$N$13),"NO")="SI"),"SI","NO"))</f>
        <v/>
      </c>
      <c r="M767" s="9">
        <f>IF(COUNTA($A767:$K767)=0,"",IF($K767&lt;&gt;"",IF(COUNTIF($K$19:$K767,$K767)&gt;1,"SI","NO"),IF(COUNTIFS($A$19:$A767,$A767,$C$19:$C767,$C767,$J$19:$J767,$J767,$D$19:$D767,$D767)&gt;1,"SI","NO")))</f>
        <v/>
      </c>
      <c r="N767" s="11">
        <f>IF(COUNTA($A767:$K767)=0,"",IF(AND($L767="SI",$M767="NO"),IFERROR($H767,0),0))</f>
        <v/>
      </c>
      <c r="O767" s="9">
        <f>IF(COUNTA($A767:$K767)=0,"",IF($M767="SI","CUFE o factura duplicada dentro del reporte; no se suma dos veces",IF(IFERROR($H767,0)&lt;=0,"DIAN reporta valor susceptible 0",IF($L767="NO",IFERROR(LOOKUP(2,1/((LISTS!$M$2:$M$13&lt;&gt;"")*ISNUMBER(SEARCH(LISTS!$M$2:$M$13,$I767))),LISTS!$O$2:$O$13),"Medio de pago no elegible o no identificado por DIAN"),"Apta automaticamente por pago electronico y base positiva"))))</f>
        <v/>
      </c>
    </row>
    <row r="768">
      <c r="A768" s="9" t="n"/>
      <c r="B768" s="9" t="n"/>
      <c r="C768" s="12" t="n"/>
      <c r="D768" s="11" t="n"/>
      <c r="E768" s="11" t="n"/>
      <c r="F768" s="11" t="n"/>
      <c r="G768" s="11" t="n"/>
      <c r="H768" s="11" t="n"/>
      <c r="I768" s="9" t="n"/>
      <c r="J768" s="9" t="n"/>
      <c r="K768" s="9" t="n"/>
      <c r="L768" s="9">
        <f>IF(COUNTA($A768:$K768)=0,"",IF(AND(IFERROR($H768,0)&gt;0,LEN(TRIM($K768&amp;""))&gt;0,IFERROR(LOOKUP(2,1/((LISTS!$M$2:$M$13&lt;&gt;"")*ISNUMBER(SEARCH(LISTS!$M$2:$M$13,$I768))),LISTS!$N$2:$N$13),"NO")="SI"),"SI","NO"))</f>
        <v/>
      </c>
      <c r="M768" s="9">
        <f>IF(COUNTA($A768:$K768)=0,"",IF($K768&lt;&gt;"",IF(COUNTIF($K$19:$K768,$K768)&gt;1,"SI","NO"),IF(COUNTIFS($A$19:$A768,$A768,$C$19:$C768,$C768,$J$19:$J768,$J768,$D$19:$D768,$D768)&gt;1,"SI","NO")))</f>
        <v/>
      </c>
      <c r="N768" s="11">
        <f>IF(COUNTA($A768:$K768)=0,"",IF(AND($L768="SI",$M768="NO"),IFERROR($H768,0),0))</f>
        <v/>
      </c>
      <c r="O768" s="9">
        <f>IF(COUNTA($A768:$K768)=0,"",IF($M768="SI","CUFE o factura duplicada dentro del reporte; no se suma dos veces",IF(IFERROR($H768,0)&lt;=0,"DIAN reporta valor susceptible 0",IF($L768="NO",IFERROR(LOOKUP(2,1/((LISTS!$M$2:$M$13&lt;&gt;"")*ISNUMBER(SEARCH(LISTS!$M$2:$M$13,$I768))),LISTS!$O$2:$O$13),"Medio de pago no elegible o no identificado por DIAN"),"Apta automaticamente por pago electronico y base positiva"))))</f>
        <v/>
      </c>
    </row>
    <row r="769">
      <c r="A769" s="9" t="n"/>
      <c r="B769" s="9" t="n"/>
      <c r="C769" s="12" t="n"/>
      <c r="D769" s="11" t="n"/>
      <c r="E769" s="11" t="n"/>
      <c r="F769" s="11" t="n"/>
      <c r="G769" s="11" t="n"/>
      <c r="H769" s="11" t="n"/>
      <c r="I769" s="9" t="n"/>
      <c r="J769" s="9" t="n"/>
      <c r="K769" s="9" t="n"/>
      <c r="L769" s="9">
        <f>IF(COUNTA($A769:$K769)=0,"",IF(AND(IFERROR($H769,0)&gt;0,LEN(TRIM($K769&amp;""))&gt;0,IFERROR(LOOKUP(2,1/((LISTS!$M$2:$M$13&lt;&gt;"")*ISNUMBER(SEARCH(LISTS!$M$2:$M$13,$I769))),LISTS!$N$2:$N$13),"NO")="SI"),"SI","NO"))</f>
        <v/>
      </c>
      <c r="M769" s="9">
        <f>IF(COUNTA($A769:$K769)=0,"",IF($K769&lt;&gt;"",IF(COUNTIF($K$19:$K769,$K769)&gt;1,"SI","NO"),IF(COUNTIFS($A$19:$A769,$A769,$C$19:$C769,$C769,$J$19:$J769,$J769,$D$19:$D769,$D769)&gt;1,"SI","NO")))</f>
        <v/>
      </c>
      <c r="N769" s="11">
        <f>IF(COUNTA($A769:$K769)=0,"",IF(AND($L769="SI",$M769="NO"),IFERROR($H769,0),0))</f>
        <v/>
      </c>
      <c r="O769" s="9">
        <f>IF(COUNTA($A769:$K769)=0,"",IF($M769="SI","CUFE o factura duplicada dentro del reporte; no se suma dos veces",IF(IFERROR($H769,0)&lt;=0,"DIAN reporta valor susceptible 0",IF($L769="NO",IFERROR(LOOKUP(2,1/((LISTS!$M$2:$M$13&lt;&gt;"")*ISNUMBER(SEARCH(LISTS!$M$2:$M$13,$I769))),LISTS!$O$2:$O$13),"Medio de pago no elegible o no identificado por DIAN"),"Apta automaticamente por pago electronico y base positiva"))))</f>
        <v/>
      </c>
    </row>
    <row r="770">
      <c r="A770" s="9" t="n"/>
      <c r="B770" s="9" t="n"/>
      <c r="C770" s="12" t="n"/>
      <c r="D770" s="11" t="n"/>
      <c r="E770" s="11" t="n"/>
      <c r="F770" s="11" t="n"/>
      <c r="G770" s="11" t="n"/>
      <c r="H770" s="11" t="n"/>
      <c r="I770" s="9" t="n"/>
      <c r="J770" s="9" t="n"/>
      <c r="K770" s="9" t="n"/>
      <c r="L770" s="9">
        <f>IF(COUNTA($A770:$K770)=0,"",IF(AND(IFERROR($H770,0)&gt;0,LEN(TRIM($K770&amp;""))&gt;0,IFERROR(LOOKUP(2,1/((LISTS!$M$2:$M$13&lt;&gt;"")*ISNUMBER(SEARCH(LISTS!$M$2:$M$13,$I770))),LISTS!$N$2:$N$13),"NO")="SI"),"SI","NO"))</f>
        <v/>
      </c>
      <c r="M770" s="9">
        <f>IF(COUNTA($A770:$K770)=0,"",IF($K770&lt;&gt;"",IF(COUNTIF($K$19:$K770,$K770)&gt;1,"SI","NO"),IF(COUNTIFS($A$19:$A770,$A770,$C$19:$C770,$C770,$J$19:$J770,$J770,$D$19:$D770,$D770)&gt;1,"SI","NO")))</f>
        <v/>
      </c>
      <c r="N770" s="11">
        <f>IF(COUNTA($A770:$K770)=0,"",IF(AND($L770="SI",$M770="NO"),IFERROR($H770,0),0))</f>
        <v/>
      </c>
      <c r="O770" s="9">
        <f>IF(COUNTA($A770:$K770)=0,"",IF($M770="SI","CUFE o factura duplicada dentro del reporte; no se suma dos veces",IF(IFERROR($H770,0)&lt;=0,"DIAN reporta valor susceptible 0",IF($L770="NO",IFERROR(LOOKUP(2,1/((LISTS!$M$2:$M$13&lt;&gt;"")*ISNUMBER(SEARCH(LISTS!$M$2:$M$13,$I770))),LISTS!$O$2:$O$13),"Medio de pago no elegible o no identificado por DIAN"),"Apta automaticamente por pago electronico y base positiva"))))</f>
        <v/>
      </c>
    </row>
    <row r="771">
      <c r="A771" s="9" t="n"/>
      <c r="B771" s="9" t="n"/>
      <c r="C771" s="12" t="n"/>
      <c r="D771" s="11" t="n"/>
      <c r="E771" s="11" t="n"/>
      <c r="F771" s="11" t="n"/>
      <c r="G771" s="11" t="n"/>
      <c r="H771" s="11" t="n"/>
      <c r="I771" s="9" t="n"/>
      <c r="J771" s="9" t="n"/>
      <c r="K771" s="9" t="n"/>
      <c r="L771" s="9">
        <f>IF(COUNTA($A771:$K771)=0,"",IF(AND(IFERROR($H771,0)&gt;0,LEN(TRIM($K771&amp;""))&gt;0,IFERROR(LOOKUP(2,1/((LISTS!$M$2:$M$13&lt;&gt;"")*ISNUMBER(SEARCH(LISTS!$M$2:$M$13,$I771))),LISTS!$N$2:$N$13),"NO")="SI"),"SI","NO"))</f>
        <v/>
      </c>
      <c r="M771" s="9">
        <f>IF(COUNTA($A771:$K771)=0,"",IF($K771&lt;&gt;"",IF(COUNTIF($K$19:$K771,$K771)&gt;1,"SI","NO"),IF(COUNTIFS($A$19:$A771,$A771,$C$19:$C771,$C771,$J$19:$J771,$J771,$D$19:$D771,$D771)&gt;1,"SI","NO")))</f>
        <v/>
      </c>
      <c r="N771" s="11">
        <f>IF(COUNTA($A771:$K771)=0,"",IF(AND($L771="SI",$M771="NO"),IFERROR($H771,0),0))</f>
        <v/>
      </c>
      <c r="O771" s="9">
        <f>IF(COUNTA($A771:$K771)=0,"",IF($M771="SI","CUFE o factura duplicada dentro del reporte; no se suma dos veces",IF(IFERROR($H771,0)&lt;=0,"DIAN reporta valor susceptible 0",IF($L771="NO",IFERROR(LOOKUP(2,1/((LISTS!$M$2:$M$13&lt;&gt;"")*ISNUMBER(SEARCH(LISTS!$M$2:$M$13,$I771))),LISTS!$O$2:$O$13),"Medio de pago no elegible o no identificado por DIAN"),"Apta automaticamente por pago electronico y base positiva"))))</f>
        <v/>
      </c>
    </row>
    <row r="772">
      <c r="A772" s="9" t="n"/>
      <c r="B772" s="9" t="n"/>
      <c r="C772" s="12" t="n"/>
      <c r="D772" s="11" t="n"/>
      <c r="E772" s="11" t="n"/>
      <c r="F772" s="11" t="n"/>
      <c r="G772" s="11" t="n"/>
      <c r="H772" s="11" t="n"/>
      <c r="I772" s="9" t="n"/>
      <c r="J772" s="9" t="n"/>
      <c r="K772" s="9" t="n"/>
      <c r="L772" s="9">
        <f>IF(COUNTA($A772:$K772)=0,"",IF(AND(IFERROR($H772,0)&gt;0,LEN(TRIM($K772&amp;""))&gt;0,IFERROR(LOOKUP(2,1/((LISTS!$M$2:$M$13&lt;&gt;"")*ISNUMBER(SEARCH(LISTS!$M$2:$M$13,$I772))),LISTS!$N$2:$N$13),"NO")="SI"),"SI","NO"))</f>
        <v/>
      </c>
      <c r="M772" s="9">
        <f>IF(COUNTA($A772:$K772)=0,"",IF($K772&lt;&gt;"",IF(COUNTIF($K$19:$K772,$K772)&gt;1,"SI","NO"),IF(COUNTIFS($A$19:$A772,$A772,$C$19:$C772,$C772,$J$19:$J772,$J772,$D$19:$D772,$D772)&gt;1,"SI","NO")))</f>
        <v/>
      </c>
      <c r="N772" s="11">
        <f>IF(COUNTA($A772:$K772)=0,"",IF(AND($L772="SI",$M772="NO"),IFERROR($H772,0),0))</f>
        <v/>
      </c>
      <c r="O772" s="9">
        <f>IF(COUNTA($A772:$K772)=0,"",IF($M772="SI","CUFE o factura duplicada dentro del reporte; no se suma dos veces",IF(IFERROR($H772,0)&lt;=0,"DIAN reporta valor susceptible 0",IF($L772="NO",IFERROR(LOOKUP(2,1/((LISTS!$M$2:$M$13&lt;&gt;"")*ISNUMBER(SEARCH(LISTS!$M$2:$M$13,$I772))),LISTS!$O$2:$O$13),"Medio de pago no elegible o no identificado por DIAN"),"Apta automaticamente por pago electronico y base positiva"))))</f>
        <v/>
      </c>
    </row>
    <row r="773">
      <c r="A773" s="9" t="n"/>
      <c r="B773" s="9" t="n"/>
      <c r="C773" s="12" t="n"/>
      <c r="D773" s="11" t="n"/>
      <c r="E773" s="11" t="n"/>
      <c r="F773" s="11" t="n"/>
      <c r="G773" s="11" t="n"/>
      <c r="H773" s="11" t="n"/>
      <c r="I773" s="9" t="n"/>
      <c r="J773" s="9" t="n"/>
      <c r="K773" s="9" t="n"/>
      <c r="L773" s="9">
        <f>IF(COUNTA($A773:$K773)=0,"",IF(AND(IFERROR($H773,0)&gt;0,LEN(TRIM($K773&amp;""))&gt;0,IFERROR(LOOKUP(2,1/((LISTS!$M$2:$M$13&lt;&gt;"")*ISNUMBER(SEARCH(LISTS!$M$2:$M$13,$I773))),LISTS!$N$2:$N$13),"NO")="SI"),"SI","NO"))</f>
        <v/>
      </c>
      <c r="M773" s="9">
        <f>IF(COUNTA($A773:$K773)=0,"",IF($K773&lt;&gt;"",IF(COUNTIF($K$19:$K773,$K773)&gt;1,"SI","NO"),IF(COUNTIFS($A$19:$A773,$A773,$C$19:$C773,$C773,$J$19:$J773,$J773,$D$19:$D773,$D773)&gt;1,"SI","NO")))</f>
        <v/>
      </c>
      <c r="N773" s="11">
        <f>IF(COUNTA($A773:$K773)=0,"",IF(AND($L773="SI",$M773="NO"),IFERROR($H773,0),0))</f>
        <v/>
      </c>
      <c r="O773" s="9">
        <f>IF(COUNTA($A773:$K773)=0,"",IF($M773="SI","CUFE o factura duplicada dentro del reporte; no se suma dos veces",IF(IFERROR($H773,0)&lt;=0,"DIAN reporta valor susceptible 0",IF($L773="NO",IFERROR(LOOKUP(2,1/((LISTS!$M$2:$M$13&lt;&gt;"")*ISNUMBER(SEARCH(LISTS!$M$2:$M$13,$I773))),LISTS!$O$2:$O$13),"Medio de pago no elegible o no identificado por DIAN"),"Apta automaticamente por pago electronico y base positiva"))))</f>
        <v/>
      </c>
    </row>
    <row r="774">
      <c r="A774" s="9" t="n"/>
      <c r="B774" s="9" t="n"/>
      <c r="C774" s="12" t="n"/>
      <c r="D774" s="11" t="n"/>
      <c r="E774" s="11" t="n"/>
      <c r="F774" s="11" t="n"/>
      <c r="G774" s="11" t="n"/>
      <c r="H774" s="11" t="n"/>
      <c r="I774" s="9" t="n"/>
      <c r="J774" s="9" t="n"/>
      <c r="K774" s="9" t="n"/>
      <c r="L774" s="9">
        <f>IF(COUNTA($A774:$K774)=0,"",IF(AND(IFERROR($H774,0)&gt;0,LEN(TRIM($K774&amp;""))&gt;0,IFERROR(LOOKUP(2,1/((LISTS!$M$2:$M$13&lt;&gt;"")*ISNUMBER(SEARCH(LISTS!$M$2:$M$13,$I774))),LISTS!$N$2:$N$13),"NO")="SI"),"SI","NO"))</f>
        <v/>
      </c>
      <c r="M774" s="9">
        <f>IF(COUNTA($A774:$K774)=0,"",IF($K774&lt;&gt;"",IF(COUNTIF($K$19:$K774,$K774)&gt;1,"SI","NO"),IF(COUNTIFS($A$19:$A774,$A774,$C$19:$C774,$C774,$J$19:$J774,$J774,$D$19:$D774,$D774)&gt;1,"SI","NO")))</f>
        <v/>
      </c>
      <c r="N774" s="11">
        <f>IF(COUNTA($A774:$K774)=0,"",IF(AND($L774="SI",$M774="NO"),IFERROR($H774,0),0))</f>
        <v/>
      </c>
      <c r="O774" s="9">
        <f>IF(COUNTA($A774:$K774)=0,"",IF($M774="SI","CUFE o factura duplicada dentro del reporte; no se suma dos veces",IF(IFERROR($H774,0)&lt;=0,"DIAN reporta valor susceptible 0",IF($L774="NO",IFERROR(LOOKUP(2,1/((LISTS!$M$2:$M$13&lt;&gt;"")*ISNUMBER(SEARCH(LISTS!$M$2:$M$13,$I774))),LISTS!$O$2:$O$13),"Medio de pago no elegible o no identificado por DIAN"),"Apta automaticamente por pago electronico y base positiva"))))</f>
        <v/>
      </c>
    </row>
    <row r="775">
      <c r="A775" s="9" t="n"/>
      <c r="B775" s="9" t="n"/>
      <c r="C775" s="12" t="n"/>
      <c r="D775" s="11" t="n"/>
      <c r="E775" s="11" t="n"/>
      <c r="F775" s="11" t="n"/>
      <c r="G775" s="11" t="n"/>
      <c r="H775" s="11" t="n"/>
      <c r="I775" s="9" t="n"/>
      <c r="J775" s="9" t="n"/>
      <c r="K775" s="9" t="n"/>
      <c r="L775" s="9">
        <f>IF(COUNTA($A775:$K775)=0,"",IF(AND(IFERROR($H775,0)&gt;0,LEN(TRIM($K775&amp;""))&gt;0,IFERROR(LOOKUP(2,1/((LISTS!$M$2:$M$13&lt;&gt;"")*ISNUMBER(SEARCH(LISTS!$M$2:$M$13,$I775))),LISTS!$N$2:$N$13),"NO")="SI"),"SI","NO"))</f>
        <v/>
      </c>
      <c r="M775" s="9">
        <f>IF(COUNTA($A775:$K775)=0,"",IF($K775&lt;&gt;"",IF(COUNTIF($K$19:$K775,$K775)&gt;1,"SI","NO"),IF(COUNTIFS($A$19:$A775,$A775,$C$19:$C775,$C775,$J$19:$J775,$J775,$D$19:$D775,$D775)&gt;1,"SI","NO")))</f>
        <v/>
      </c>
      <c r="N775" s="11">
        <f>IF(COUNTA($A775:$K775)=0,"",IF(AND($L775="SI",$M775="NO"),IFERROR($H775,0),0))</f>
        <v/>
      </c>
      <c r="O775" s="9">
        <f>IF(COUNTA($A775:$K775)=0,"",IF($M775="SI","CUFE o factura duplicada dentro del reporte; no se suma dos veces",IF(IFERROR($H775,0)&lt;=0,"DIAN reporta valor susceptible 0",IF($L775="NO",IFERROR(LOOKUP(2,1/((LISTS!$M$2:$M$13&lt;&gt;"")*ISNUMBER(SEARCH(LISTS!$M$2:$M$13,$I775))),LISTS!$O$2:$O$13),"Medio de pago no elegible o no identificado por DIAN"),"Apta automaticamente por pago electronico y base positiva"))))</f>
        <v/>
      </c>
    </row>
    <row r="776">
      <c r="A776" s="9" t="n"/>
      <c r="B776" s="9" t="n"/>
      <c r="C776" s="12" t="n"/>
      <c r="D776" s="11" t="n"/>
      <c r="E776" s="11" t="n"/>
      <c r="F776" s="11" t="n"/>
      <c r="G776" s="11" t="n"/>
      <c r="H776" s="11" t="n"/>
      <c r="I776" s="9" t="n"/>
      <c r="J776" s="9" t="n"/>
      <c r="K776" s="9" t="n"/>
      <c r="L776" s="9">
        <f>IF(COUNTA($A776:$K776)=0,"",IF(AND(IFERROR($H776,0)&gt;0,LEN(TRIM($K776&amp;""))&gt;0,IFERROR(LOOKUP(2,1/((LISTS!$M$2:$M$13&lt;&gt;"")*ISNUMBER(SEARCH(LISTS!$M$2:$M$13,$I776))),LISTS!$N$2:$N$13),"NO")="SI"),"SI","NO"))</f>
        <v/>
      </c>
      <c r="M776" s="9">
        <f>IF(COUNTA($A776:$K776)=0,"",IF($K776&lt;&gt;"",IF(COUNTIF($K$19:$K776,$K776)&gt;1,"SI","NO"),IF(COUNTIFS($A$19:$A776,$A776,$C$19:$C776,$C776,$J$19:$J776,$J776,$D$19:$D776,$D776)&gt;1,"SI","NO")))</f>
        <v/>
      </c>
      <c r="N776" s="11">
        <f>IF(COUNTA($A776:$K776)=0,"",IF(AND($L776="SI",$M776="NO"),IFERROR($H776,0),0))</f>
        <v/>
      </c>
      <c r="O776" s="9">
        <f>IF(COUNTA($A776:$K776)=0,"",IF($M776="SI","CUFE o factura duplicada dentro del reporte; no se suma dos veces",IF(IFERROR($H776,0)&lt;=0,"DIAN reporta valor susceptible 0",IF($L776="NO",IFERROR(LOOKUP(2,1/((LISTS!$M$2:$M$13&lt;&gt;"")*ISNUMBER(SEARCH(LISTS!$M$2:$M$13,$I776))),LISTS!$O$2:$O$13),"Medio de pago no elegible o no identificado por DIAN"),"Apta automaticamente por pago electronico y base positiva"))))</f>
        <v/>
      </c>
    </row>
    <row r="777">
      <c r="A777" s="9" t="n"/>
      <c r="B777" s="9" t="n"/>
      <c r="C777" s="12" t="n"/>
      <c r="D777" s="11" t="n"/>
      <c r="E777" s="11" t="n"/>
      <c r="F777" s="11" t="n"/>
      <c r="G777" s="11" t="n"/>
      <c r="H777" s="11" t="n"/>
      <c r="I777" s="9" t="n"/>
      <c r="J777" s="9" t="n"/>
      <c r="K777" s="9" t="n"/>
      <c r="L777" s="9">
        <f>IF(COUNTA($A777:$K777)=0,"",IF(AND(IFERROR($H777,0)&gt;0,LEN(TRIM($K777&amp;""))&gt;0,IFERROR(LOOKUP(2,1/((LISTS!$M$2:$M$13&lt;&gt;"")*ISNUMBER(SEARCH(LISTS!$M$2:$M$13,$I777))),LISTS!$N$2:$N$13),"NO")="SI"),"SI","NO"))</f>
        <v/>
      </c>
      <c r="M777" s="9">
        <f>IF(COUNTA($A777:$K777)=0,"",IF($K777&lt;&gt;"",IF(COUNTIF($K$19:$K777,$K777)&gt;1,"SI","NO"),IF(COUNTIFS($A$19:$A777,$A777,$C$19:$C777,$C777,$J$19:$J777,$J777,$D$19:$D777,$D777)&gt;1,"SI","NO")))</f>
        <v/>
      </c>
      <c r="N777" s="11">
        <f>IF(COUNTA($A777:$K777)=0,"",IF(AND($L777="SI",$M777="NO"),IFERROR($H777,0),0))</f>
        <v/>
      </c>
      <c r="O777" s="9">
        <f>IF(COUNTA($A777:$K777)=0,"",IF($M777="SI","CUFE o factura duplicada dentro del reporte; no se suma dos veces",IF(IFERROR($H777,0)&lt;=0,"DIAN reporta valor susceptible 0",IF($L777="NO",IFERROR(LOOKUP(2,1/((LISTS!$M$2:$M$13&lt;&gt;"")*ISNUMBER(SEARCH(LISTS!$M$2:$M$13,$I777))),LISTS!$O$2:$O$13),"Medio de pago no elegible o no identificado por DIAN"),"Apta automaticamente por pago electronico y base positiva"))))</f>
        <v/>
      </c>
    </row>
    <row r="778">
      <c r="A778" s="9" t="n"/>
      <c r="B778" s="9" t="n"/>
      <c r="C778" s="12" t="n"/>
      <c r="D778" s="11" t="n"/>
      <c r="E778" s="11" t="n"/>
      <c r="F778" s="11" t="n"/>
      <c r="G778" s="11" t="n"/>
      <c r="H778" s="11" t="n"/>
      <c r="I778" s="9" t="n"/>
      <c r="J778" s="9" t="n"/>
      <c r="K778" s="9" t="n"/>
      <c r="L778" s="9">
        <f>IF(COUNTA($A778:$K778)=0,"",IF(AND(IFERROR($H778,0)&gt;0,LEN(TRIM($K778&amp;""))&gt;0,IFERROR(LOOKUP(2,1/((LISTS!$M$2:$M$13&lt;&gt;"")*ISNUMBER(SEARCH(LISTS!$M$2:$M$13,$I778))),LISTS!$N$2:$N$13),"NO")="SI"),"SI","NO"))</f>
        <v/>
      </c>
      <c r="M778" s="9">
        <f>IF(COUNTA($A778:$K778)=0,"",IF($K778&lt;&gt;"",IF(COUNTIF($K$19:$K778,$K778)&gt;1,"SI","NO"),IF(COUNTIFS($A$19:$A778,$A778,$C$19:$C778,$C778,$J$19:$J778,$J778,$D$19:$D778,$D778)&gt;1,"SI","NO")))</f>
        <v/>
      </c>
      <c r="N778" s="11">
        <f>IF(COUNTA($A778:$K778)=0,"",IF(AND($L778="SI",$M778="NO"),IFERROR($H778,0),0))</f>
        <v/>
      </c>
      <c r="O778" s="9">
        <f>IF(COUNTA($A778:$K778)=0,"",IF($M778="SI","CUFE o factura duplicada dentro del reporte; no se suma dos veces",IF(IFERROR($H778,0)&lt;=0,"DIAN reporta valor susceptible 0",IF($L778="NO",IFERROR(LOOKUP(2,1/((LISTS!$M$2:$M$13&lt;&gt;"")*ISNUMBER(SEARCH(LISTS!$M$2:$M$13,$I778))),LISTS!$O$2:$O$13),"Medio de pago no elegible o no identificado por DIAN"),"Apta automaticamente por pago electronico y base positiva"))))</f>
        <v/>
      </c>
    </row>
    <row r="779">
      <c r="A779" s="9" t="n"/>
      <c r="B779" s="9" t="n"/>
      <c r="C779" s="12" t="n"/>
      <c r="D779" s="11" t="n"/>
      <c r="E779" s="11" t="n"/>
      <c r="F779" s="11" t="n"/>
      <c r="G779" s="11" t="n"/>
      <c r="H779" s="11" t="n"/>
      <c r="I779" s="9" t="n"/>
      <c r="J779" s="9" t="n"/>
      <c r="K779" s="9" t="n"/>
      <c r="L779" s="9">
        <f>IF(COUNTA($A779:$K779)=0,"",IF(AND(IFERROR($H779,0)&gt;0,LEN(TRIM($K779&amp;""))&gt;0,IFERROR(LOOKUP(2,1/((LISTS!$M$2:$M$13&lt;&gt;"")*ISNUMBER(SEARCH(LISTS!$M$2:$M$13,$I779))),LISTS!$N$2:$N$13),"NO")="SI"),"SI","NO"))</f>
        <v/>
      </c>
      <c r="M779" s="9">
        <f>IF(COUNTA($A779:$K779)=0,"",IF($K779&lt;&gt;"",IF(COUNTIF($K$19:$K779,$K779)&gt;1,"SI","NO"),IF(COUNTIFS($A$19:$A779,$A779,$C$19:$C779,$C779,$J$19:$J779,$J779,$D$19:$D779,$D779)&gt;1,"SI","NO")))</f>
        <v/>
      </c>
      <c r="N779" s="11">
        <f>IF(COUNTA($A779:$K779)=0,"",IF(AND($L779="SI",$M779="NO"),IFERROR($H779,0),0))</f>
        <v/>
      </c>
      <c r="O779" s="9">
        <f>IF(COUNTA($A779:$K779)=0,"",IF($M779="SI","CUFE o factura duplicada dentro del reporte; no se suma dos veces",IF(IFERROR($H779,0)&lt;=0,"DIAN reporta valor susceptible 0",IF($L779="NO",IFERROR(LOOKUP(2,1/((LISTS!$M$2:$M$13&lt;&gt;"")*ISNUMBER(SEARCH(LISTS!$M$2:$M$13,$I779))),LISTS!$O$2:$O$13),"Medio de pago no elegible o no identificado por DIAN"),"Apta automaticamente por pago electronico y base positiva"))))</f>
        <v/>
      </c>
    </row>
    <row r="780">
      <c r="A780" s="9" t="n"/>
      <c r="B780" s="9" t="n"/>
      <c r="C780" s="12" t="n"/>
      <c r="D780" s="11" t="n"/>
      <c r="E780" s="11" t="n"/>
      <c r="F780" s="11" t="n"/>
      <c r="G780" s="11" t="n"/>
      <c r="H780" s="11" t="n"/>
      <c r="I780" s="9" t="n"/>
      <c r="J780" s="9" t="n"/>
      <c r="K780" s="9" t="n"/>
      <c r="L780" s="9">
        <f>IF(COUNTA($A780:$K780)=0,"",IF(AND(IFERROR($H780,0)&gt;0,LEN(TRIM($K780&amp;""))&gt;0,IFERROR(LOOKUP(2,1/((LISTS!$M$2:$M$13&lt;&gt;"")*ISNUMBER(SEARCH(LISTS!$M$2:$M$13,$I780))),LISTS!$N$2:$N$13),"NO")="SI"),"SI","NO"))</f>
        <v/>
      </c>
      <c r="M780" s="9">
        <f>IF(COUNTA($A780:$K780)=0,"",IF($K780&lt;&gt;"",IF(COUNTIF($K$19:$K780,$K780)&gt;1,"SI","NO"),IF(COUNTIFS($A$19:$A780,$A780,$C$19:$C780,$C780,$J$19:$J780,$J780,$D$19:$D780,$D780)&gt;1,"SI","NO")))</f>
        <v/>
      </c>
      <c r="N780" s="11">
        <f>IF(COUNTA($A780:$K780)=0,"",IF(AND($L780="SI",$M780="NO"),IFERROR($H780,0),0))</f>
        <v/>
      </c>
      <c r="O780" s="9">
        <f>IF(COUNTA($A780:$K780)=0,"",IF($M780="SI","CUFE o factura duplicada dentro del reporte; no se suma dos veces",IF(IFERROR($H780,0)&lt;=0,"DIAN reporta valor susceptible 0",IF($L780="NO",IFERROR(LOOKUP(2,1/((LISTS!$M$2:$M$13&lt;&gt;"")*ISNUMBER(SEARCH(LISTS!$M$2:$M$13,$I780))),LISTS!$O$2:$O$13),"Medio de pago no elegible o no identificado por DIAN"),"Apta automaticamente por pago electronico y base positiva"))))</f>
        <v/>
      </c>
    </row>
    <row r="781">
      <c r="A781" s="9" t="n"/>
      <c r="B781" s="9" t="n"/>
      <c r="C781" s="12" t="n"/>
      <c r="D781" s="11" t="n"/>
      <c r="E781" s="11" t="n"/>
      <c r="F781" s="11" t="n"/>
      <c r="G781" s="11" t="n"/>
      <c r="H781" s="11" t="n"/>
      <c r="I781" s="9" t="n"/>
      <c r="J781" s="9" t="n"/>
      <c r="K781" s="9" t="n"/>
      <c r="L781" s="9">
        <f>IF(COUNTA($A781:$K781)=0,"",IF(AND(IFERROR($H781,0)&gt;0,LEN(TRIM($K781&amp;""))&gt;0,IFERROR(LOOKUP(2,1/((LISTS!$M$2:$M$13&lt;&gt;"")*ISNUMBER(SEARCH(LISTS!$M$2:$M$13,$I781))),LISTS!$N$2:$N$13),"NO")="SI"),"SI","NO"))</f>
        <v/>
      </c>
      <c r="M781" s="9">
        <f>IF(COUNTA($A781:$K781)=0,"",IF($K781&lt;&gt;"",IF(COUNTIF($K$19:$K781,$K781)&gt;1,"SI","NO"),IF(COUNTIFS($A$19:$A781,$A781,$C$19:$C781,$C781,$J$19:$J781,$J781,$D$19:$D781,$D781)&gt;1,"SI","NO")))</f>
        <v/>
      </c>
      <c r="N781" s="11">
        <f>IF(COUNTA($A781:$K781)=0,"",IF(AND($L781="SI",$M781="NO"),IFERROR($H781,0),0))</f>
        <v/>
      </c>
      <c r="O781" s="9">
        <f>IF(COUNTA($A781:$K781)=0,"",IF($M781="SI","CUFE o factura duplicada dentro del reporte; no se suma dos veces",IF(IFERROR($H781,0)&lt;=0,"DIAN reporta valor susceptible 0",IF($L781="NO",IFERROR(LOOKUP(2,1/((LISTS!$M$2:$M$13&lt;&gt;"")*ISNUMBER(SEARCH(LISTS!$M$2:$M$13,$I781))),LISTS!$O$2:$O$13),"Medio de pago no elegible o no identificado por DIAN"),"Apta automaticamente por pago electronico y base positiva"))))</f>
        <v/>
      </c>
    </row>
    <row r="782">
      <c r="A782" s="9" t="n"/>
      <c r="B782" s="9" t="n"/>
      <c r="C782" s="12" t="n"/>
      <c r="D782" s="11" t="n"/>
      <c r="E782" s="11" t="n"/>
      <c r="F782" s="11" t="n"/>
      <c r="G782" s="11" t="n"/>
      <c r="H782" s="11" t="n"/>
      <c r="I782" s="9" t="n"/>
      <c r="J782" s="9" t="n"/>
      <c r="K782" s="9" t="n"/>
      <c r="L782" s="9">
        <f>IF(COUNTA($A782:$K782)=0,"",IF(AND(IFERROR($H782,0)&gt;0,LEN(TRIM($K782&amp;""))&gt;0,IFERROR(LOOKUP(2,1/((LISTS!$M$2:$M$13&lt;&gt;"")*ISNUMBER(SEARCH(LISTS!$M$2:$M$13,$I782))),LISTS!$N$2:$N$13),"NO")="SI"),"SI","NO"))</f>
        <v/>
      </c>
      <c r="M782" s="9">
        <f>IF(COUNTA($A782:$K782)=0,"",IF($K782&lt;&gt;"",IF(COUNTIF($K$19:$K782,$K782)&gt;1,"SI","NO"),IF(COUNTIFS($A$19:$A782,$A782,$C$19:$C782,$C782,$J$19:$J782,$J782,$D$19:$D782,$D782)&gt;1,"SI","NO")))</f>
        <v/>
      </c>
      <c r="N782" s="11">
        <f>IF(COUNTA($A782:$K782)=0,"",IF(AND($L782="SI",$M782="NO"),IFERROR($H782,0),0))</f>
        <v/>
      </c>
      <c r="O782" s="9">
        <f>IF(COUNTA($A782:$K782)=0,"",IF($M782="SI","CUFE o factura duplicada dentro del reporte; no se suma dos veces",IF(IFERROR($H782,0)&lt;=0,"DIAN reporta valor susceptible 0",IF($L782="NO",IFERROR(LOOKUP(2,1/((LISTS!$M$2:$M$13&lt;&gt;"")*ISNUMBER(SEARCH(LISTS!$M$2:$M$13,$I782))),LISTS!$O$2:$O$13),"Medio de pago no elegible o no identificado por DIAN"),"Apta automaticamente por pago electronico y base positiva"))))</f>
        <v/>
      </c>
    </row>
    <row r="783">
      <c r="A783" s="9" t="n"/>
      <c r="B783" s="9" t="n"/>
      <c r="C783" s="12" t="n"/>
      <c r="D783" s="11" t="n"/>
      <c r="E783" s="11" t="n"/>
      <c r="F783" s="11" t="n"/>
      <c r="G783" s="11" t="n"/>
      <c r="H783" s="11" t="n"/>
      <c r="I783" s="9" t="n"/>
      <c r="J783" s="9" t="n"/>
      <c r="K783" s="9" t="n"/>
      <c r="L783" s="9">
        <f>IF(COUNTA($A783:$K783)=0,"",IF(AND(IFERROR($H783,0)&gt;0,LEN(TRIM($K783&amp;""))&gt;0,IFERROR(LOOKUP(2,1/((LISTS!$M$2:$M$13&lt;&gt;"")*ISNUMBER(SEARCH(LISTS!$M$2:$M$13,$I783))),LISTS!$N$2:$N$13),"NO")="SI"),"SI","NO"))</f>
        <v/>
      </c>
      <c r="M783" s="9">
        <f>IF(COUNTA($A783:$K783)=0,"",IF($K783&lt;&gt;"",IF(COUNTIF($K$19:$K783,$K783)&gt;1,"SI","NO"),IF(COUNTIFS($A$19:$A783,$A783,$C$19:$C783,$C783,$J$19:$J783,$J783,$D$19:$D783,$D783)&gt;1,"SI","NO")))</f>
        <v/>
      </c>
      <c r="N783" s="11">
        <f>IF(COUNTA($A783:$K783)=0,"",IF(AND($L783="SI",$M783="NO"),IFERROR($H783,0),0))</f>
        <v/>
      </c>
      <c r="O783" s="9">
        <f>IF(COUNTA($A783:$K783)=0,"",IF($M783="SI","CUFE o factura duplicada dentro del reporte; no se suma dos veces",IF(IFERROR($H783,0)&lt;=0,"DIAN reporta valor susceptible 0",IF($L783="NO",IFERROR(LOOKUP(2,1/((LISTS!$M$2:$M$13&lt;&gt;"")*ISNUMBER(SEARCH(LISTS!$M$2:$M$13,$I783))),LISTS!$O$2:$O$13),"Medio de pago no elegible o no identificado por DIAN"),"Apta automaticamente por pago electronico y base positiva"))))</f>
        <v/>
      </c>
    </row>
    <row r="784">
      <c r="A784" s="9" t="n"/>
      <c r="B784" s="9" t="n"/>
      <c r="C784" s="12" t="n"/>
      <c r="D784" s="11" t="n"/>
      <c r="E784" s="11" t="n"/>
      <c r="F784" s="11" t="n"/>
      <c r="G784" s="11" t="n"/>
      <c r="H784" s="11" t="n"/>
      <c r="I784" s="9" t="n"/>
      <c r="J784" s="9" t="n"/>
      <c r="K784" s="9" t="n"/>
      <c r="L784" s="9">
        <f>IF(COUNTA($A784:$K784)=0,"",IF(AND(IFERROR($H784,0)&gt;0,LEN(TRIM($K784&amp;""))&gt;0,IFERROR(LOOKUP(2,1/((LISTS!$M$2:$M$13&lt;&gt;"")*ISNUMBER(SEARCH(LISTS!$M$2:$M$13,$I784))),LISTS!$N$2:$N$13),"NO")="SI"),"SI","NO"))</f>
        <v/>
      </c>
      <c r="M784" s="9">
        <f>IF(COUNTA($A784:$K784)=0,"",IF($K784&lt;&gt;"",IF(COUNTIF($K$19:$K784,$K784)&gt;1,"SI","NO"),IF(COUNTIFS($A$19:$A784,$A784,$C$19:$C784,$C784,$J$19:$J784,$J784,$D$19:$D784,$D784)&gt;1,"SI","NO")))</f>
        <v/>
      </c>
      <c r="N784" s="11">
        <f>IF(COUNTA($A784:$K784)=0,"",IF(AND($L784="SI",$M784="NO"),IFERROR($H784,0),0))</f>
        <v/>
      </c>
      <c r="O784" s="9">
        <f>IF(COUNTA($A784:$K784)=0,"",IF($M784="SI","CUFE o factura duplicada dentro del reporte; no se suma dos veces",IF(IFERROR($H784,0)&lt;=0,"DIAN reporta valor susceptible 0",IF($L784="NO",IFERROR(LOOKUP(2,1/((LISTS!$M$2:$M$13&lt;&gt;"")*ISNUMBER(SEARCH(LISTS!$M$2:$M$13,$I784))),LISTS!$O$2:$O$13),"Medio de pago no elegible o no identificado por DIAN"),"Apta automaticamente por pago electronico y base positiva"))))</f>
        <v/>
      </c>
    </row>
    <row r="785">
      <c r="A785" s="9" t="n"/>
      <c r="B785" s="9" t="n"/>
      <c r="C785" s="12" t="n"/>
      <c r="D785" s="11" t="n"/>
      <c r="E785" s="11" t="n"/>
      <c r="F785" s="11" t="n"/>
      <c r="G785" s="11" t="n"/>
      <c r="H785" s="11" t="n"/>
      <c r="I785" s="9" t="n"/>
      <c r="J785" s="9" t="n"/>
      <c r="K785" s="9" t="n"/>
      <c r="L785" s="9">
        <f>IF(COUNTA($A785:$K785)=0,"",IF(AND(IFERROR($H785,0)&gt;0,LEN(TRIM($K785&amp;""))&gt;0,IFERROR(LOOKUP(2,1/((LISTS!$M$2:$M$13&lt;&gt;"")*ISNUMBER(SEARCH(LISTS!$M$2:$M$13,$I785))),LISTS!$N$2:$N$13),"NO")="SI"),"SI","NO"))</f>
        <v/>
      </c>
      <c r="M785" s="9">
        <f>IF(COUNTA($A785:$K785)=0,"",IF($K785&lt;&gt;"",IF(COUNTIF($K$19:$K785,$K785)&gt;1,"SI","NO"),IF(COUNTIFS($A$19:$A785,$A785,$C$19:$C785,$C785,$J$19:$J785,$J785,$D$19:$D785,$D785)&gt;1,"SI","NO")))</f>
        <v/>
      </c>
      <c r="N785" s="11">
        <f>IF(COUNTA($A785:$K785)=0,"",IF(AND($L785="SI",$M785="NO"),IFERROR($H785,0),0))</f>
        <v/>
      </c>
      <c r="O785" s="9">
        <f>IF(COUNTA($A785:$K785)=0,"",IF($M785="SI","CUFE o factura duplicada dentro del reporte; no se suma dos veces",IF(IFERROR($H785,0)&lt;=0,"DIAN reporta valor susceptible 0",IF($L785="NO",IFERROR(LOOKUP(2,1/((LISTS!$M$2:$M$13&lt;&gt;"")*ISNUMBER(SEARCH(LISTS!$M$2:$M$13,$I785))),LISTS!$O$2:$O$13),"Medio de pago no elegible o no identificado por DIAN"),"Apta automaticamente por pago electronico y base positiva"))))</f>
        <v/>
      </c>
    </row>
    <row r="786">
      <c r="A786" s="9" t="n"/>
      <c r="B786" s="9" t="n"/>
      <c r="C786" s="12" t="n"/>
      <c r="D786" s="11" t="n"/>
      <c r="E786" s="11" t="n"/>
      <c r="F786" s="11" t="n"/>
      <c r="G786" s="11" t="n"/>
      <c r="H786" s="11" t="n"/>
      <c r="I786" s="9" t="n"/>
      <c r="J786" s="9" t="n"/>
      <c r="K786" s="9" t="n"/>
      <c r="L786" s="9">
        <f>IF(COUNTA($A786:$K786)=0,"",IF(AND(IFERROR($H786,0)&gt;0,LEN(TRIM($K786&amp;""))&gt;0,IFERROR(LOOKUP(2,1/((LISTS!$M$2:$M$13&lt;&gt;"")*ISNUMBER(SEARCH(LISTS!$M$2:$M$13,$I786))),LISTS!$N$2:$N$13),"NO")="SI"),"SI","NO"))</f>
        <v/>
      </c>
      <c r="M786" s="9">
        <f>IF(COUNTA($A786:$K786)=0,"",IF($K786&lt;&gt;"",IF(COUNTIF($K$19:$K786,$K786)&gt;1,"SI","NO"),IF(COUNTIFS($A$19:$A786,$A786,$C$19:$C786,$C786,$J$19:$J786,$J786,$D$19:$D786,$D786)&gt;1,"SI","NO")))</f>
        <v/>
      </c>
      <c r="N786" s="11">
        <f>IF(COUNTA($A786:$K786)=0,"",IF(AND($L786="SI",$M786="NO"),IFERROR($H786,0),0))</f>
        <v/>
      </c>
      <c r="O786" s="9">
        <f>IF(COUNTA($A786:$K786)=0,"",IF($M786="SI","CUFE o factura duplicada dentro del reporte; no se suma dos veces",IF(IFERROR($H786,0)&lt;=0,"DIAN reporta valor susceptible 0",IF($L786="NO",IFERROR(LOOKUP(2,1/((LISTS!$M$2:$M$13&lt;&gt;"")*ISNUMBER(SEARCH(LISTS!$M$2:$M$13,$I786))),LISTS!$O$2:$O$13),"Medio de pago no elegible o no identificado por DIAN"),"Apta automaticamente por pago electronico y base positiva"))))</f>
        <v/>
      </c>
    </row>
    <row r="787">
      <c r="A787" s="9" t="n"/>
      <c r="B787" s="9" t="n"/>
      <c r="C787" s="12" t="n"/>
      <c r="D787" s="11" t="n"/>
      <c r="E787" s="11" t="n"/>
      <c r="F787" s="11" t="n"/>
      <c r="G787" s="11" t="n"/>
      <c r="H787" s="11" t="n"/>
      <c r="I787" s="9" t="n"/>
      <c r="J787" s="9" t="n"/>
      <c r="K787" s="9" t="n"/>
      <c r="L787" s="9">
        <f>IF(COUNTA($A787:$K787)=0,"",IF(AND(IFERROR($H787,0)&gt;0,LEN(TRIM($K787&amp;""))&gt;0,IFERROR(LOOKUP(2,1/((LISTS!$M$2:$M$13&lt;&gt;"")*ISNUMBER(SEARCH(LISTS!$M$2:$M$13,$I787))),LISTS!$N$2:$N$13),"NO")="SI"),"SI","NO"))</f>
        <v/>
      </c>
      <c r="M787" s="9">
        <f>IF(COUNTA($A787:$K787)=0,"",IF($K787&lt;&gt;"",IF(COUNTIF($K$19:$K787,$K787)&gt;1,"SI","NO"),IF(COUNTIFS($A$19:$A787,$A787,$C$19:$C787,$C787,$J$19:$J787,$J787,$D$19:$D787,$D787)&gt;1,"SI","NO")))</f>
        <v/>
      </c>
      <c r="N787" s="11">
        <f>IF(COUNTA($A787:$K787)=0,"",IF(AND($L787="SI",$M787="NO"),IFERROR($H787,0),0))</f>
        <v/>
      </c>
      <c r="O787" s="9">
        <f>IF(COUNTA($A787:$K787)=0,"",IF($M787="SI","CUFE o factura duplicada dentro del reporte; no se suma dos veces",IF(IFERROR($H787,0)&lt;=0,"DIAN reporta valor susceptible 0",IF($L787="NO",IFERROR(LOOKUP(2,1/((LISTS!$M$2:$M$13&lt;&gt;"")*ISNUMBER(SEARCH(LISTS!$M$2:$M$13,$I787))),LISTS!$O$2:$O$13),"Medio de pago no elegible o no identificado por DIAN"),"Apta automaticamente por pago electronico y base positiva"))))</f>
        <v/>
      </c>
    </row>
    <row r="788">
      <c r="A788" s="9" t="n"/>
      <c r="B788" s="9" t="n"/>
      <c r="C788" s="12" t="n"/>
      <c r="D788" s="11" t="n"/>
      <c r="E788" s="11" t="n"/>
      <c r="F788" s="11" t="n"/>
      <c r="G788" s="11" t="n"/>
      <c r="H788" s="11" t="n"/>
      <c r="I788" s="9" t="n"/>
      <c r="J788" s="9" t="n"/>
      <c r="K788" s="9" t="n"/>
      <c r="L788" s="9">
        <f>IF(COUNTA($A788:$K788)=0,"",IF(AND(IFERROR($H788,0)&gt;0,LEN(TRIM($K788&amp;""))&gt;0,IFERROR(LOOKUP(2,1/((LISTS!$M$2:$M$13&lt;&gt;"")*ISNUMBER(SEARCH(LISTS!$M$2:$M$13,$I788))),LISTS!$N$2:$N$13),"NO")="SI"),"SI","NO"))</f>
        <v/>
      </c>
      <c r="M788" s="9">
        <f>IF(COUNTA($A788:$K788)=0,"",IF($K788&lt;&gt;"",IF(COUNTIF($K$19:$K788,$K788)&gt;1,"SI","NO"),IF(COUNTIFS($A$19:$A788,$A788,$C$19:$C788,$C788,$J$19:$J788,$J788,$D$19:$D788,$D788)&gt;1,"SI","NO")))</f>
        <v/>
      </c>
      <c r="N788" s="11">
        <f>IF(COUNTA($A788:$K788)=0,"",IF(AND($L788="SI",$M788="NO"),IFERROR($H788,0),0))</f>
        <v/>
      </c>
      <c r="O788" s="9">
        <f>IF(COUNTA($A788:$K788)=0,"",IF($M788="SI","CUFE o factura duplicada dentro del reporte; no se suma dos veces",IF(IFERROR($H788,0)&lt;=0,"DIAN reporta valor susceptible 0",IF($L788="NO",IFERROR(LOOKUP(2,1/((LISTS!$M$2:$M$13&lt;&gt;"")*ISNUMBER(SEARCH(LISTS!$M$2:$M$13,$I788))),LISTS!$O$2:$O$13),"Medio de pago no elegible o no identificado por DIAN"),"Apta automaticamente por pago electronico y base positiva"))))</f>
        <v/>
      </c>
    </row>
    <row r="789">
      <c r="A789" s="9" t="n"/>
      <c r="B789" s="9" t="n"/>
      <c r="C789" s="12" t="n"/>
      <c r="D789" s="11" t="n"/>
      <c r="E789" s="11" t="n"/>
      <c r="F789" s="11" t="n"/>
      <c r="G789" s="11" t="n"/>
      <c r="H789" s="11" t="n"/>
      <c r="I789" s="9" t="n"/>
      <c r="J789" s="9" t="n"/>
      <c r="K789" s="9" t="n"/>
      <c r="L789" s="9">
        <f>IF(COUNTA($A789:$K789)=0,"",IF(AND(IFERROR($H789,0)&gt;0,LEN(TRIM($K789&amp;""))&gt;0,IFERROR(LOOKUP(2,1/((LISTS!$M$2:$M$13&lt;&gt;"")*ISNUMBER(SEARCH(LISTS!$M$2:$M$13,$I789))),LISTS!$N$2:$N$13),"NO")="SI"),"SI","NO"))</f>
        <v/>
      </c>
      <c r="M789" s="9">
        <f>IF(COUNTA($A789:$K789)=0,"",IF($K789&lt;&gt;"",IF(COUNTIF($K$19:$K789,$K789)&gt;1,"SI","NO"),IF(COUNTIFS($A$19:$A789,$A789,$C$19:$C789,$C789,$J$19:$J789,$J789,$D$19:$D789,$D789)&gt;1,"SI","NO")))</f>
        <v/>
      </c>
      <c r="N789" s="11">
        <f>IF(COUNTA($A789:$K789)=0,"",IF(AND($L789="SI",$M789="NO"),IFERROR($H789,0),0))</f>
        <v/>
      </c>
      <c r="O789" s="9">
        <f>IF(COUNTA($A789:$K789)=0,"",IF($M789="SI","CUFE o factura duplicada dentro del reporte; no se suma dos veces",IF(IFERROR($H789,0)&lt;=0,"DIAN reporta valor susceptible 0",IF($L789="NO",IFERROR(LOOKUP(2,1/((LISTS!$M$2:$M$13&lt;&gt;"")*ISNUMBER(SEARCH(LISTS!$M$2:$M$13,$I789))),LISTS!$O$2:$O$13),"Medio de pago no elegible o no identificado por DIAN"),"Apta automaticamente por pago electronico y base positiva"))))</f>
        <v/>
      </c>
    </row>
    <row r="790">
      <c r="A790" s="9" t="n"/>
      <c r="B790" s="9" t="n"/>
      <c r="C790" s="12" t="n"/>
      <c r="D790" s="11" t="n"/>
      <c r="E790" s="11" t="n"/>
      <c r="F790" s="11" t="n"/>
      <c r="G790" s="11" t="n"/>
      <c r="H790" s="11" t="n"/>
      <c r="I790" s="9" t="n"/>
      <c r="J790" s="9" t="n"/>
      <c r="K790" s="9" t="n"/>
      <c r="L790" s="9">
        <f>IF(COUNTA($A790:$K790)=0,"",IF(AND(IFERROR($H790,0)&gt;0,LEN(TRIM($K790&amp;""))&gt;0,IFERROR(LOOKUP(2,1/((LISTS!$M$2:$M$13&lt;&gt;"")*ISNUMBER(SEARCH(LISTS!$M$2:$M$13,$I790))),LISTS!$N$2:$N$13),"NO")="SI"),"SI","NO"))</f>
        <v/>
      </c>
      <c r="M790" s="9">
        <f>IF(COUNTA($A790:$K790)=0,"",IF($K790&lt;&gt;"",IF(COUNTIF($K$19:$K790,$K790)&gt;1,"SI","NO"),IF(COUNTIFS($A$19:$A790,$A790,$C$19:$C790,$C790,$J$19:$J790,$J790,$D$19:$D790,$D790)&gt;1,"SI","NO")))</f>
        <v/>
      </c>
      <c r="N790" s="11">
        <f>IF(COUNTA($A790:$K790)=0,"",IF(AND($L790="SI",$M790="NO"),IFERROR($H790,0),0))</f>
        <v/>
      </c>
      <c r="O790" s="9">
        <f>IF(COUNTA($A790:$K790)=0,"",IF($M790="SI","CUFE o factura duplicada dentro del reporte; no se suma dos veces",IF(IFERROR($H790,0)&lt;=0,"DIAN reporta valor susceptible 0",IF($L790="NO",IFERROR(LOOKUP(2,1/((LISTS!$M$2:$M$13&lt;&gt;"")*ISNUMBER(SEARCH(LISTS!$M$2:$M$13,$I790))),LISTS!$O$2:$O$13),"Medio de pago no elegible o no identificado por DIAN"),"Apta automaticamente por pago electronico y base positiva"))))</f>
        <v/>
      </c>
    </row>
    <row r="791">
      <c r="A791" s="9" t="n"/>
      <c r="B791" s="9" t="n"/>
      <c r="C791" s="12" t="n"/>
      <c r="D791" s="11" t="n"/>
      <c r="E791" s="11" t="n"/>
      <c r="F791" s="11" t="n"/>
      <c r="G791" s="11" t="n"/>
      <c r="H791" s="11" t="n"/>
      <c r="I791" s="9" t="n"/>
      <c r="J791" s="9" t="n"/>
      <c r="K791" s="9" t="n"/>
      <c r="L791" s="9">
        <f>IF(COUNTA($A791:$K791)=0,"",IF(AND(IFERROR($H791,0)&gt;0,LEN(TRIM($K791&amp;""))&gt;0,IFERROR(LOOKUP(2,1/((LISTS!$M$2:$M$13&lt;&gt;"")*ISNUMBER(SEARCH(LISTS!$M$2:$M$13,$I791))),LISTS!$N$2:$N$13),"NO")="SI"),"SI","NO"))</f>
        <v/>
      </c>
      <c r="M791" s="9">
        <f>IF(COUNTA($A791:$K791)=0,"",IF($K791&lt;&gt;"",IF(COUNTIF($K$19:$K791,$K791)&gt;1,"SI","NO"),IF(COUNTIFS($A$19:$A791,$A791,$C$19:$C791,$C791,$J$19:$J791,$J791,$D$19:$D791,$D791)&gt;1,"SI","NO")))</f>
        <v/>
      </c>
      <c r="N791" s="11">
        <f>IF(COUNTA($A791:$K791)=0,"",IF(AND($L791="SI",$M791="NO"),IFERROR($H791,0),0))</f>
        <v/>
      </c>
      <c r="O791" s="9">
        <f>IF(COUNTA($A791:$K791)=0,"",IF($M791="SI","CUFE o factura duplicada dentro del reporte; no se suma dos veces",IF(IFERROR($H791,0)&lt;=0,"DIAN reporta valor susceptible 0",IF($L791="NO",IFERROR(LOOKUP(2,1/((LISTS!$M$2:$M$13&lt;&gt;"")*ISNUMBER(SEARCH(LISTS!$M$2:$M$13,$I791))),LISTS!$O$2:$O$13),"Medio de pago no elegible o no identificado por DIAN"),"Apta automaticamente por pago electronico y base positiva"))))</f>
        <v/>
      </c>
    </row>
    <row r="792">
      <c r="A792" s="9" t="n"/>
      <c r="B792" s="9" t="n"/>
      <c r="C792" s="12" t="n"/>
      <c r="D792" s="11" t="n"/>
      <c r="E792" s="11" t="n"/>
      <c r="F792" s="11" t="n"/>
      <c r="G792" s="11" t="n"/>
      <c r="H792" s="11" t="n"/>
      <c r="I792" s="9" t="n"/>
      <c r="J792" s="9" t="n"/>
      <c r="K792" s="9" t="n"/>
      <c r="L792" s="9">
        <f>IF(COUNTA($A792:$K792)=0,"",IF(AND(IFERROR($H792,0)&gt;0,LEN(TRIM($K792&amp;""))&gt;0,IFERROR(LOOKUP(2,1/((LISTS!$M$2:$M$13&lt;&gt;"")*ISNUMBER(SEARCH(LISTS!$M$2:$M$13,$I792))),LISTS!$N$2:$N$13),"NO")="SI"),"SI","NO"))</f>
        <v/>
      </c>
      <c r="M792" s="9">
        <f>IF(COUNTA($A792:$K792)=0,"",IF($K792&lt;&gt;"",IF(COUNTIF($K$19:$K792,$K792)&gt;1,"SI","NO"),IF(COUNTIFS($A$19:$A792,$A792,$C$19:$C792,$C792,$J$19:$J792,$J792,$D$19:$D792,$D792)&gt;1,"SI","NO")))</f>
        <v/>
      </c>
      <c r="N792" s="11">
        <f>IF(COUNTA($A792:$K792)=0,"",IF(AND($L792="SI",$M792="NO"),IFERROR($H792,0),0))</f>
        <v/>
      </c>
      <c r="O792" s="9">
        <f>IF(COUNTA($A792:$K792)=0,"",IF($M792="SI","CUFE o factura duplicada dentro del reporte; no se suma dos veces",IF(IFERROR($H792,0)&lt;=0,"DIAN reporta valor susceptible 0",IF($L792="NO",IFERROR(LOOKUP(2,1/((LISTS!$M$2:$M$13&lt;&gt;"")*ISNUMBER(SEARCH(LISTS!$M$2:$M$13,$I792))),LISTS!$O$2:$O$13),"Medio de pago no elegible o no identificado por DIAN"),"Apta automaticamente por pago electronico y base positiva"))))</f>
        <v/>
      </c>
    </row>
    <row r="793">
      <c r="A793" s="9" t="n"/>
      <c r="B793" s="9" t="n"/>
      <c r="C793" s="12" t="n"/>
      <c r="D793" s="11" t="n"/>
      <c r="E793" s="11" t="n"/>
      <c r="F793" s="11" t="n"/>
      <c r="G793" s="11" t="n"/>
      <c r="H793" s="11" t="n"/>
      <c r="I793" s="9" t="n"/>
      <c r="J793" s="9" t="n"/>
      <c r="K793" s="9" t="n"/>
      <c r="L793" s="9">
        <f>IF(COUNTA($A793:$K793)=0,"",IF(AND(IFERROR($H793,0)&gt;0,LEN(TRIM($K793&amp;""))&gt;0,IFERROR(LOOKUP(2,1/((LISTS!$M$2:$M$13&lt;&gt;"")*ISNUMBER(SEARCH(LISTS!$M$2:$M$13,$I793))),LISTS!$N$2:$N$13),"NO")="SI"),"SI","NO"))</f>
        <v/>
      </c>
      <c r="M793" s="9">
        <f>IF(COUNTA($A793:$K793)=0,"",IF($K793&lt;&gt;"",IF(COUNTIF($K$19:$K793,$K793)&gt;1,"SI","NO"),IF(COUNTIFS($A$19:$A793,$A793,$C$19:$C793,$C793,$J$19:$J793,$J793,$D$19:$D793,$D793)&gt;1,"SI","NO")))</f>
        <v/>
      </c>
      <c r="N793" s="11">
        <f>IF(COUNTA($A793:$K793)=0,"",IF(AND($L793="SI",$M793="NO"),IFERROR($H793,0),0))</f>
        <v/>
      </c>
      <c r="O793" s="9">
        <f>IF(COUNTA($A793:$K793)=0,"",IF($M793="SI","CUFE o factura duplicada dentro del reporte; no se suma dos veces",IF(IFERROR($H793,0)&lt;=0,"DIAN reporta valor susceptible 0",IF($L793="NO",IFERROR(LOOKUP(2,1/((LISTS!$M$2:$M$13&lt;&gt;"")*ISNUMBER(SEARCH(LISTS!$M$2:$M$13,$I793))),LISTS!$O$2:$O$13),"Medio de pago no elegible o no identificado por DIAN"),"Apta automaticamente por pago electronico y base positiva"))))</f>
        <v/>
      </c>
    </row>
    <row r="794">
      <c r="A794" s="9" t="n"/>
      <c r="B794" s="9" t="n"/>
      <c r="C794" s="12" t="n"/>
      <c r="D794" s="11" t="n"/>
      <c r="E794" s="11" t="n"/>
      <c r="F794" s="11" t="n"/>
      <c r="G794" s="11" t="n"/>
      <c r="H794" s="11" t="n"/>
      <c r="I794" s="9" t="n"/>
      <c r="J794" s="9" t="n"/>
      <c r="K794" s="9" t="n"/>
      <c r="L794" s="9">
        <f>IF(COUNTA($A794:$K794)=0,"",IF(AND(IFERROR($H794,0)&gt;0,LEN(TRIM($K794&amp;""))&gt;0,IFERROR(LOOKUP(2,1/((LISTS!$M$2:$M$13&lt;&gt;"")*ISNUMBER(SEARCH(LISTS!$M$2:$M$13,$I794))),LISTS!$N$2:$N$13),"NO")="SI"),"SI","NO"))</f>
        <v/>
      </c>
      <c r="M794" s="9">
        <f>IF(COUNTA($A794:$K794)=0,"",IF($K794&lt;&gt;"",IF(COUNTIF($K$19:$K794,$K794)&gt;1,"SI","NO"),IF(COUNTIFS($A$19:$A794,$A794,$C$19:$C794,$C794,$J$19:$J794,$J794,$D$19:$D794,$D794)&gt;1,"SI","NO")))</f>
        <v/>
      </c>
      <c r="N794" s="11">
        <f>IF(COUNTA($A794:$K794)=0,"",IF(AND($L794="SI",$M794="NO"),IFERROR($H794,0),0))</f>
        <v/>
      </c>
      <c r="O794" s="9">
        <f>IF(COUNTA($A794:$K794)=0,"",IF($M794="SI","CUFE o factura duplicada dentro del reporte; no se suma dos veces",IF(IFERROR($H794,0)&lt;=0,"DIAN reporta valor susceptible 0",IF($L794="NO",IFERROR(LOOKUP(2,1/((LISTS!$M$2:$M$13&lt;&gt;"")*ISNUMBER(SEARCH(LISTS!$M$2:$M$13,$I794))),LISTS!$O$2:$O$13),"Medio de pago no elegible o no identificado por DIAN"),"Apta automaticamente por pago electronico y base positiva"))))</f>
        <v/>
      </c>
    </row>
    <row r="795">
      <c r="A795" s="9" t="n"/>
      <c r="B795" s="9" t="n"/>
      <c r="C795" s="12" t="n"/>
      <c r="D795" s="11" t="n"/>
      <c r="E795" s="11" t="n"/>
      <c r="F795" s="11" t="n"/>
      <c r="G795" s="11" t="n"/>
      <c r="H795" s="11" t="n"/>
      <c r="I795" s="9" t="n"/>
      <c r="J795" s="9" t="n"/>
      <c r="K795" s="9" t="n"/>
      <c r="L795" s="9">
        <f>IF(COUNTA($A795:$K795)=0,"",IF(AND(IFERROR($H795,0)&gt;0,LEN(TRIM($K795&amp;""))&gt;0,IFERROR(LOOKUP(2,1/((LISTS!$M$2:$M$13&lt;&gt;"")*ISNUMBER(SEARCH(LISTS!$M$2:$M$13,$I795))),LISTS!$N$2:$N$13),"NO")="SI"),"SI","NO"))</f>
        <v/>
      </c>
      <c r="M795" s="9">
        <f>IF(COUNTA($A795:$K795)=0,"",IF($K795&lt;&gt;"",IF(COUNTIF($K$19:$K795,$K795)&gt;1,"SI","NO"),IF(COUNTIFS($A$19:$A795,$A795,$C$19:$C795,$C795,$J$19:$J795,$J795,$D$19:$D795,$D795)&gt;1,"SI","NO")))</f>
        <v/>
      </c>
      <c r="N795" s="11">
        <f>IF(COUNTA($A795:$K795)=0,"",IF(AND($L795="SI",$M795="NO"),IFERROR($H795,0),0))</f>
        <v/>
      </c>
      <c r="O795" s="9">
        <f>IF(COUNTA($A795:$K795)=0,"",IF($M795="SI","CUFE o factura duplicada dentro del reporte; no se suma dos veces",IF(IFERROR($H795,0)&lt;=0,"DIAN reporta valor susceptible 0",IF($L795="NO",IFERROR(LOOKUP(2,1/((LISTS!$M$2:$M$13&lt;&gt;"")*ISNUMBER(SEARCH(LISTS!$M$2:$M$13,$I795))),LISTS!$O$2:$O$13),"Medio de pago no elegible o no identificado por DIAN"),"Apta automaticamente por pago electronico y base positiva"))))</f>
        <v/>
      </c>
    </row>
    <row r="796">
      <c r="A796" s="9" t="n"/>
      <c r="B796" s="9" t="n"/>
      <c r="C796" s="12" t="n"/>
      <c r="D796" s="11" t="n"/>
      <c r="E796" s="11" t="n"/>
      <c r="F796" s="11" t="n"/>
      <c r="G796" s="11" t="n"/>
      <c r="H796" s="11" t="n"/>
      <c r="I796" s="9" t="n"/>
      <c r="J796" s="9" t="n"/>
      <c r="K796" s="9" t="n"/>
      <c r="L796" s="9">
        <f>IF(COUNTA($A796:$K796)=0,"",IF(AND(IFERROR($H796,0)&gt;0,LEN(TRIM($K796&amp;""))&gt;0,IFERROR(LOOKUP(2,1/((LISTS!$M$2:$M$13&lt;&gt;"")*ISNUMBER(SEARCH(LISTS!$M$2:$M$13,$I796))),LISTS!$N$2:$N$13),"NO")="SI"),"SI","NO"))</f>
        <v/>
      </c>
      <c r="M796" s="9">
        <f>IF(COUNTA($A796:$K796)=0,"",IF($K796&lt;&gt;"",IF(COUNTIF($K$19:$K796,$K796)&gt;1,"SI","NO"),IF(COUNTIFS($A$19:$A796,$A796,$C$19:$C796,$C796,$J$19:$J796,$J796,$D$19:$D796,$D796)&gt;1,"SI","NO")))</f>
        <v/>
      </c>
      <c r="N796" s="11">
        <f>IF(COUNTA($A796:$K796)=0,"",IF(AND($L796="SI",$M796="NO"),IFERROR($H796,0),0))</f>
        <v/>
      </c>
      <c r="O796" s="9">
        <f>IF(COUNTA($A796:$K796)=0,"",IF($M796="SI","CUFE o factura duplicada dentro del reporte; no se suma dos veces",IF(IFERROR($H796,0)&lt;=0,"DIAN reporta valor susceptible 0",IF($L796="NO",IFERROR(LOOKUP(2,1/((LISTS!$M$2:$M$13&lt;&gt;"")*ISNUMBER(SEARCH(LISTS!$M$2:$M$13,$I796))),LISTS!$O$2:$O$13),"Medio de pago no elegible o no identificado por DIAN"),"Apta automaticamente por pago electronico y base positiva"))))</f>
        <v/>
      </c>
    </row>
    <row r="797">
      <c r="A797" s="9" t="n"/>
      <c r="B797" s="9" t="n"/>
      <c r="C797" s="12" t="n"/>
      <c r="D797" s="11" t="n"/>
      <c r="E797" s="11" t="n"/>
      <c r="F797" s="11" t="n"/>
      <c r="G797" s="11" t="n"/>
      <c r="H797" s="11" t="n"/>
      <c r="I797" s="9" t="n"/>
      <c r="J797" s="9" t="n"/>
      <c r="K797" s="9" t="n"/>
      <c r="L797" s="9">
        <f>IF(COUNTA($A797:$K797)=0,"",IF(AND(IFERROR($H797,0)&gt;0,LEN(TRIM($K797&amp;""))&gt;0,IFERROR(LOOKUP(2,1/((LISTS!$M$2:$M$13&lt;&gt;"")*ISNUMBER(SEARCH(LISTS!$M$2:$M$13,$I797))),LISTS!$N$2:$N$13),"NO")="SI"),"SI","NO"))</f>
        <v/>
      </c>
      <c r="M797" s="9">
        <f>IF(COUNTA($A797:$K797)=0,"",IF($K797&lt;&gt;"",IF(COUNTIF($K$19:$K797,$K797)&gt;1,"SI","NO"),IF(COUNTIFS($A$19:$A797,$A797,$C$19:$C797,$C797,$J$19:$J797,$J797,$D$19:$D797,$D797)&gt;1,"SI","NO")))</f>
        <v/>
      </c>
      <c r="N797" s="11">
        <f>IF(COUNTA($A797:$K797)=0,"",IF(AND($L797="SI",$M797="NO"),IFERROR($H797,0),0))</f>
        <v/>
      </c>
      <c r="O797" s="9">
        <f>IF(COUNTA($A797:$K797)=0,"",IF($M797="SI","CUFE o factura duplicada dentro del reporte; no se suma dos veces",IF(IFERROR($H797,0)&lt;=0,"DIAN reporta valor susceptible 0",IF($L797="NO",IFERROR(LOOKUP(2,1/((LISTS!$M$2:$M$13&lt;&gt;"")*ISNUMBER(SEARCH(LISTS!$M$2:$M$13,$I797))),LISTS!$O$2:$O$13),"Medio de pago no elegible o no identificado por DIAN"),"Apta automaticamente por pago electronico y base positiva"))))</f>
        <v/>
      </c>
    </row>
    <row r="798">
      <c r="A798" s="9" t="n"/>
      <c r="B798" s="9" t="n"/>
      <c r="C798" s="12" t="n"/>
      <c r="D798" s="11" t="n"/>
      <c r="E798" s="11" t="n"/>
      <c r="F798" s="11" t="n"/>
      <c r="G798" s="11" t="n"/>
      <c r="H798" s="11" t="n"/>
      <c r="I798" s="9" t="n"/>
      <c r="J798" s="9" t="n"/>
      <c r="K798" s="9" t="n"/>
      <c r="L798" s="9">
        <f>IF(COUNTA($A798:$K798)=0,"",IF(AND(IFERROR($H798,0)&gt;0,LEN(TRIM($K798&amp;""))&gt;0,IFERROR(LOOKUP(2,1/((LISTS!$M$2:$M$13&lt;&gt;"")*ISNUMBER(SEARCH(LISTS!$M$2:$M$13,$I798))),LISTS!$N$2:$N$13),"NO")="SI"),"SI","NO"))</f>
        <v/>
      </c>
      <c r="M798" s="9">
        <f>IF(COUNTA($A798:$K798)=0,"",IF($K798&lt;&gt;"",IF(COUNTIF($K$19:$K798,$K798)&gt;1,"SI","NO"),IF(COUNTIFS($A$19:$A798,$A798,$C$19:$C798,$C798,$J$19:$J798,$J798,$D$19:$D798,$D798)&gt;1,"SI","NO")))</f>
        <v/>
      </c>
      <c r="N798" s="11">
        <f>IF(COUNTA($A798:$K798)=0,"",IF(AND($L798="SI",$M798="NO"),IFERROR($H798,0),0))</f>
        <v/>
      </c>
      <c r="O798" s="9">
        <f>IF(COUNTA($A798:$K798)=0,"",IF($M798="SI","CUFE o factura duplicada dentro del reporte; no se suma dos veces",IF(IFERROR($H798,0)&lt;=0,"DIAN reporta valor susceptible 0",IF($L798="NO",IFERROR(LOOKUP(2,1/((LISTS!$M$2:$M$13&lt;&gt;"")*ISNUMBER(SEARCH(LISTS!$M$2:$M$13,$I798))),LISTS!$O$2:$O$13),"Medio de pago no elegible o no identificado por DIAN"),"Apta automaticamente por pago electronico y base positiva"))))</f>
        <v/>
      </c>
    </row>
    <row r="799">
      <c r="A799" s="9" t="n"/>
      <c r="B799" s="9" t="n"/>
      <c r="C799" s="12" t="n"/>
      <c r="D799" s="11" t="n"/>
      <c r="E799" s="11" t="n"/>
      <c r="F799" s="11" t="n"/>
      <c r="G799" s="11" t="n"/>
      <c r="H799" s="11" t="n"/>
      <c r="I799" s="9" t="n"/>
      <c r="J799" s="9" t="n"/>
      <c r="K799" s="9" t="n"/>
      <c r="L799" s="9">
        <f>IF(COUNTA($A799:$K799)=0,"",IF(AND(IFERROR($H799,0)&gt;0,LEN(TRIM($K799&amp;""))&gt;0,IFERROR(LOOKUP(2,1/((LISTS!$M$2:$M$13&lt;&gt;"")*ISNUMBER(SEARCH(LISTS!$M$2:$M$13,$I799))),LISTS!$N$2:$N$13),"NO")="SI"),"SI","NO"))</f>
        <v/>
      </c>
      <c r="M799" s="9">
        <f>IF(COUNTA($A799:$K799)=0,"",IF($K799&lt;&gt;"",IF(COUNTIF($K$19:$K799,$K799)&gt;1,"SI","NO"),IF(COUNTIFS($A$19:$A799,$A799,$C$19:$C799,$C799,$J$19:$J799,$J799,$D$19:$D799,$D799)&gt;1,"SI","NO")))</f>
        <v/>
      </c>
      <c r="N799" s="11">
        <f>IF(COUNTA($A799:$K799)=0,"",IF(AND($L799="SI",$M799="NO"),IFERROR($H799,0),0))</f>
        <v/>
      </c>
      <c r="O799" s="9">
        <f>IF(COUNTA($A799:$K799)=0,"",IF($M799="SI","CUFE o factura duplicada dentro del reporte; no se suma dos veces",IF(IFERROR($H799,0)&lt;=0,"DIAN reporta valor susceptible 0",IF($L799="NO",IFERROR(LOOKUP(2,1/((LISTS!$M$2:$M$13&lt;&gt;"")*ISNUMBER(SEARCH(LISTS!$M$2:$M$13,$I799))),LISTS!$O$2:$O$13),"Medio de pago no elegible o no identificado por DIAN"),"Apta automaticamente por pago electronico y base positiva"))))</f>
        <v/>
      </c>
    </row>
    <row r="800">
      <c r="A800" s="9" t="n"/>
      <c r="B800" s="9" t="n"/>
      <c r="C800" s="12" t="n"/>
      <c r="D800" s="11" t="n"/>
      <c r="E800" s="11" t="n"/>
      <c r="F800" s="11" t="n"/>
      <c r="G800" s="11" t="n"/>
      <c r="H800" s="11" t="n"/>
      <c r="I800" s="9" t="n"/>
      <c r="J800" s="9" t="n"/>
      <c r="K800" s="9" t="n"/>
      <c r="L800" s="9">
        <f>IF(COUNTA($A800:$K800)=0,"",IF(AND(IFERROR($H800,0)&gt;0,LEN(TRIM($K800&amp;""))&gt;0,IFERROR(LOOKUP(2,1/((LISTS!$M$2:$M$13&lt;&gt;"")*ISNUMBER(SEARCH(LISTS!$M$2:$M$13,$I800))),LISTS!$N$2:$N$13),"NO")="SI"),"SI","NO"))</f>
        <v/>
      </c>
      <c r="M800" s="9">
        <f>IF(COUNTA($A800:$K800)=0,"",IF($K800&lt;&gt;"",IF(COUNTIF($K$19:$K800,$K800)&gt;1,"SI","NO"),IF(COUNTIFS($A$19:$A800,$A800,$C$19:$C800,$C800,$J$19:$J800,$J800,$D$19:$D800,$D800)&gt;1,"SI","NO")))</f>
        <v/>
      </c>
      <c r="N800" s="11">
        <f>IF(COUNTA($A800:$K800)=0,"",IF(AND($L800="SI",$M800="NO"),IFERROR($H800,0),0))</f>
        <v/>
      </c>
      <c r="O800" s="9">
        <f>IF(COUNTA($A800:$K800)=0,"",IF($M800="SI","CUFE o factura duplicada dentro del reporte; no se suma dos veces",IF(IFERROR($H800,0)&lt;=0,"DIAN reporta valor susceptible 0",IF($L800="NO",IFERROR(LOOKUP(2,1/((LISTS!$M$2:$M$13&lt;&gt;"")*ISNUMBER(SEARCH(LISTS!$M$2:$M$13,$I800))),LISTS!$O$2:$O$13),"Medio de pago no elegible o no identificado por DIAN"),"Apta automaticamente por pago electronico y base positiva"))))</f>
        <v/>
      </c>
    </row>
    <row r="801">
      <c r="A801" s="9" t="n"/>
      <c r="B801" s="9" t="n"/>
      <c r="C801" s="12" t="n"/>
      <c r="D801" s="11" t="n"/>
      <c r="E801" s="11" t="n"/>
      <c r="F801" s="11" t="n"/>
      <c r="G801" s="11" t="n"/>
      <c r="H801" s="11" t="n"/>
      <c r="I801" s="9" t="n"/>
      <c r="J801" s="9" t="n"/>
      <c r="K801" s="9" t="n"/>
      <c r="L801" s="9">
        <f>IF(COUNTA($A801:$K801)=0,"",IF(AND(IFERROR($H801,0)&gt;0,LEN(TRIM($K801&amp;""))&gt;0,IFERROR(LOOKUP(2,1/((LISTS!$M$2:$M$13&lt;&gt;"")*ISNUMBER(SEARCH(LISTS!$M$2:$M$13,$I801))),LISTS!$N$2:$N$13),"NO")="SI"),"SI","NO"))</f>
        <v/>
      </c>
      <c r="M801" s="9">
        <f>IF(COUNTA($A801:$K801)=0,"",IF($K801&lt;&gt;"",IF(COUNTIF($K$19:$K801,$K801)&gt;1,"SI","NO"),IF(COUNTIFS($A$19:$A801,$A801,$C$19:$C801,$C801,$J$19:$J801,$J801,$D$19:$D801,$D801)&gt;1,"SI","NO")))</f>
        <v/>
      </c>
      <c r="N801" s="11">
        <f>IF(COUNTA($A801:$K801)=0,"",IF(AND($L801="SI",$M801="NO"),IFERROR($H801,0),0))</f>
        <v/>
      </c>
      <c r="O801" s="9">
        <f>IF(COUNTA($A801:$K801)=0,"",IF($M801="SI","CUFE o factura duplicada dentro del reporte; no se suma dos veces",IF(IFERROR($H801,0)&lt;=0,"DIAN reporta valor susceptible 0",IF($L801="NO",IFERROR(LOOKUP(2,1/((LISTS!$M$2:$M$13&lt;&gt;"")*ISNUMBER(SEARCH(LISTS!$M$2:$M$13,$I801))),LISTS!$O$2:$O$13),"Medio de pago no elegible o no identificado por DIAN"),"Apta automaticamente por pago electronico y base positiva"))))</f>
        <v/>
      </c>
    </row>
    <row r="802">
      <c r="A802" s="9" t="n"/>
      <c r="B802" s="9" t="n"/>
      <c r="C802" s="12" t="n"/>
      <c r="D802" s="11" t="n"/>
      <c r="E802" s="11" t="n"/>
      <c r="F802" s="11" t="n"/>
      <c r="G802" s="11" t="n"/>
      <c r="H802" s="11" t="n"/>
      <c r="I802" s="9" t="n"/>
      <c r="J802" s="9" t="n"/>
      <c r="K802" s="9" t="n"/>
      <c r="L802" s="9">
        <f>IF(COUNTA($A802:$K802)=0,"",IF(AND(IFERROR($H802,0)&gt;0,LEN(TRIM($K802&amp;""))&gt;0,IFERROR(LOOKUP(2,1/((LISTS!$M$2:$M$13&lt;&gt;"")*ISNUMBER(SEARCH(LISTS!$M$2:$M$13,$I802))),LISTS!$N$2:$N$13),"NO")="SI"),"SI","NO"))</f>
        <v/>
      </c>
      <c r="M802" s="9">
        <f>IF(COUNTA($A802:$K802)=0,"",IF($K802&lt;&gt;"",IF(COUNTIF($K$19:$K802,$K802)&gt;1,"SI","NO"),IF(COUNTIFS($A$19:$A802,$A802,$C$19:$C802,$C802,$J$19:$J802,$J802,$D$19:$D802,$D802)&gt;1,"SI","NO")))</f>
        <v/>
      </c>
      <c r="N802" s="11">
        <f>IF(COUNTA($A802:$K802)=0,"",IF(AND($L802="SI",$M802="NO"),IFERROR($H802,0),0))</f>
        <v/>
      </c>
      <c r="O802" s="9">
        <f>IF(COUNTA($A802:$K802)=0,"",IF($M802="SI","CUFE o factura duplicada dentro del reporte; no se suma dos veces",IF(IFERROR($H802,0)&lt;=0,"DIAN reporta valor susceptible 0",IF($L802="NO",IFERROR(LOOKUP(2,1/((LISTS!$M$2:$M$13&lt;&gt;"")*ISNUMBER(SEARCH(LISTS!$M$2:$M$13,$I802))),LISTS!$O$2:$O$13),"Medio de pago no elegible o no identificado por DIAN"),"Apta automaticamente por pago electronico y base positiva"))))</f>
        <v/>
      </c>
    </row>
    <row r="803">
      <c r="A803" s="9" t="n"/>
      <c r="B803" s="9" t="n"/>
      <c r="C803" s="12" t="n"/>
      <c r="D803" s="11" t="n"/>
      <c r="E803" s="11" t="n"/>
      <c r="F803" s="11" t="n"/>
      <c r="G803" s="11" t="n"/>
      <c r="H803" s="11" t="n"/>
      <c r="I803" s="9" t="n"/>
      <c r="J803" s="9" t="n"/>
      <c r="K803" s="9" t="n"/>
      <c r="L803" s="9">
        <f>IF(COUNTA($A803:$K803)=0,"",IF(AND(IFERROR($H803,0)&gt;0,LEN(TRIM($K803&amp;""))&gt;0,IFERROR(LOOKUP(2,1/((LISTS!$M$2:$M$13&lt;&gt;"")*ISNUMBER(SEARCH(LISTS!$M$2:$M$13,$I803))),LISTS!$N$2:$N$13),"NO")="SI"),"SI","NO"))</f>
        <v/>
      </c>
      <c r="M803" s="9">
        <f>IF(COUNTA($A803:$K803)=0,"",IF($K803&lt;&gt;"",IF(COUNTIF($K$19:$K803,$K803)&gt;1,"SI","NO"),IF(COUNTIFS($A$19:$A803,$A803,$C$19:$C803,$C803,$J$19:$J803,$J803,$D$19:$D803,$D803)&gt;1,"SI","NO")))</f>
        <v/>
      </c>
      <c r="N803" s="11">
        <f>IF(COUNTA($A803:$K803)=0,"",IF(AND($L803="SI",$M803="NO"),IFERROR($H803,0),0))</f>
        <v/>
      </c>
      <c r="O803" s="9">
        <f>IF(COUNTA($A803:$K803)=0,"",IF($M803="SI","CUFE o factura duplicada dentro del reporte; no se suma dos veces",IF(IFERROR($H803,0)&lt;=0,"DIAN reporta valor susceptible 0",IF($L803="NO",IFERROR(LOOKUP(2,1/((LISTS!$M$2:$M$13&lt;&gt;"")*ISNUMBER(SEARCH(LISTS!$M$2:$M$13,$I803))),LISTS!$O$2:$O$13),"Medio de pago no elegible o no identificado por DIAN"),"Apta automaticamente por pago electronico y base positiva"))))</f>
        <v/>
      </c>
    </row>
    <row r="804">
      <c r="A804" s="9" t="n"/>
      <c r="B804" s="9" t="n"/>
      <c r="C804" s="12" t="n"/>
      <c r="D804" s="11" t="n"/>
      <c r="E804" s="11" t="n"/>
      <c r="F804" s="11" t="n"/>
      <c r="G804" s="11" t="n"/>
      <c r="H804" s="11" t="n"/>
      <c r="I804" s="9" t="n"/>
      <c r="J804" s="9" t="n"/>
      <c r="K804" s="9" t="n"/>
      <c r="L804" s="9">
        <f>IF(COUNTA($A804:$K804)=0,"",IF(AND(IFERROR($H804,0)&gt;0,LEN(TRIM($K804&amp;""))&gt;0,IFERROR(LOOKUP(2,1/((LISTS!$M$2:$M$13&lt;&gt;"")*ISNUMBER(SEARCH(LISTS!$M$2:$M$13,$I804))),LISTS!$N$2:$N$13),"NO")="SI"),"SI","NO"))</f>
        <v/>
      </c>
      <c r="M804" s="9">
        <f>IF(COUNTA($A804:$K804)=0,"",IF($K804&lt;&gt;"",IF(COUNTIF($K$19:$K804,$K804)&gt;1,"SI","NO"),IF(COUNTIFS($A$19:$A804,$A804,$C$19:$C804,$C804,$J$19:$J804,$J804,$D$19:$D804,$D804)&gt;1,"SI","NO")))</f>
        <v/>
      </c>
      <c r="N804" s="11">
        <f>IF(COUNTA($A804:$K804)=0,"",IF(AND($L804="SI",$M804="NO"),IFERROR($H804,0),0))</f>
        <v/>
      </c>
      <c r="O804" s="9">
        <f>IF(COUNTA($A804:$K804)=0,"",IF($M804="SI","CUFE o factura duplicada dentro del reporte; no se suma dos veces",IF(IFERROR($H804,0)&lt;=0,"DIAN reporta valor susceptible 0",IF($L804="NO",IFERROR(LOOKUP(2,1/((LISTS!$M$2:$M$13&lt;&gt;"")*ISNUMBER(SEARCH(LISTS!$M$2:$M$13,$I804))),LISTS!$O$2:$O$13),"Medio de pago no elegible o no identificado por DIAN"),"Apta automaticamente por pago electronico y base positiva"))))</f>
        <v/>
      </c>
    </row>
    <row r="805">
      <c r="A805" s="9" t="n"/>
      <c r="B805" s="9" t="n"/>
      <c r="C805" s="12" t="n"/>
      <c r="D805" s="11" t="n"/>
      <c r="E805" s="11" t="n"/>
      <c r="F805" s="11" t="n"/>
      <c r="G805" s="11" t="n"/>
      <c r="H805" s="11" t="n"/>
      <c r="I805" s="9" t="n"/>
      <c r="J805" s="9" t="n"/>
      <c r="K805" s="9" t="n"/>
      <c r="L805" s="9">
        <f>IF(COUNTA($A805:$K805)=0,"",IF(AND(IFERROR($H805,0)&gt;0,LEN(TRIM($K805&amp;""))&gt;0,IFERROR(LOOKUP(2,1/((LISTS!$M$2:$M$13&lt;&gt;"")*ISNUMBER(SEARCH(LISTS!$M$2:$M$13,$I805))),LISTS!$N$2:$N$13),"NO")="SI"),"SI","NO"))</f>
        <v/>
      </c>
      <c r="M805" s="9">
        <f>IF(COUNTA($A805:$K805)=0,"",IF($K805&lt;&gt;"",IF(COUNTIF($K$19:$K805,$K805)&gt;1,"SI","NO"),IF(COUNTIFS($A$19:$A805,$A805,$C$19:$C805,$C805,$J$19:$J805,$J805,$D$19:$D805,$D805)&gt;1,"SI","NO")))</f>
        <v/>
      </c>
      <c r="N805" s="11">
        <f>IF(COUNTA($A805:$K805)=0,"",IF(AND($L805="SI",$M805="NO"),IFERROR($H805,0),0))</f>
        <v/>
      </c>
      <c r="O805" s="9">
        <f>IF(COUNTA($A805:$K805)=0,"",IF($M805="SI","CUFE o factura duplicada dentro del reporte; no se suma dos veces",IF(IFERROR($H805,0)&lt;=0,"DIAN reporta valor susceptible 0",IF($L805="NO",IFERROR(LOOKUP(2,1/((LISTS!$M$2:$M$13&lt;&gt;"")*ISNUMBER(SEARCH(LISTS!$M$2:$M$13,$I805))),LISTS!$O$2:$O$13),"Medio de pago no elegible o no identificado por DIAN"),"Apta automaticamente por pago electronico y base positiva"))))</f>
        <v/>
      </c>
    </row>
    <row r="806">
      <c r="A806" s="9" t="n"/>
      <c r="B806" s="9" t="n"/>
      <c r="C806" s="12" t="n"/>
      <c r="D806" s="11" t="n"/>
      <c r="E806" s="11" t="n"/>
      <c r="F806" s="11" t="n"/>
      <c r="G806" s="11" t="n"/>
      <c r="H806" s="11" t="n"/>
      <c r="I806" s="9" t="n"/>
      <c r="J806" s="9" t="n"/>
      <c r="K806" s="9" t="n"/>
      <c r="L806" s="9">
        <f>IF(COUNTA($A806:$K806)=0,"",IF(AND(IFERROR($H806,0)&gt;0,LEN(TRIM($K806&amp;""))&gt;0,IFERROR(LOOKUP(2,1/((LISTS!$M$2:$M$13&lt;&gt;"")*ISNUMBER(SEARCH(LISTS!$M$2:$M$13,$I806))),LISTS!$N$2:$N$13),"NO")="SI"),"SI","NO"))</f>
        <v/>
      </c>
      <c r="M806" s="9">
        <f>IF(COUNTA($A806:$K806)=0,"",IF($K806&lt;&gt;"",IF(COUNTIF($K$19:$K806,$K806)&gt;1,"SI","NO"),IF(COUNTIFS($A$19:$A806,$A806,$C$19:$C806,$C806,$J$19:$J806,$J806,$D$19:$D806,$D806)&gt;1,"SI","NO")))</f>
        <v/>
      </c>
      <c r="N806" s="11">
        <f>IF(COUNTA($A806:$K806)=0,"",IF(AND($L806="SI",$M806="NO"),IFERROR($H806,0),0))</f>
        <v/>
      </c>
      <c r="O806" s="9">
        <f>IF(COUNTA($A806:$K806)=0,"",IF($M806="SI","CUFE o factura duplicada dentro del reporte; no se suma dos veces",IF(IFERROR($H806,0)&lt;=0,"DIAN reporta valor susceptible 0",IF($L806="NO",IFERROR(LOOKUP(2,1/((LISTS!$M$2:$M$13&lt;&gt;"")*ISNUMBER(SEARCH(LISTS!$M$2:$M$13,$I806))),LISTS!$O$2:$O$13),"Medio de pago no elegible o no identificado por DIAN"),"Apta automaticamente por pago electronico y base positiva"))))</f>
        <v/>
      </c>
    </row>
    <row r="807">
      <c r="A807" s="9" t="n"/>
      <c r="B807" s="9" t="n"/>
      <c r="C807" s="12" t="n"/>
      <c r="D807" s="11" t="n"/>
      <c r="E807" s="11" t="n"/>
      <c r="F807" s="11" t="n"/>
      <c r="G807" s="11" t="n"/>
      <c r="H807" s="11" t="n"/>
      <c r="I807" s="9" t="n"/>
      <c r="J807" s="9" t="n"/>
      <c r="K807" s="9" t="n"/>
      <c r="L807" s="9">
        <f>IF(COUNTA($A807:$K807)=0,"",IF(AND(IFERROR($H807,0)&gt;0,LEN(TRIM($K807&amp;""))&gt;0,IFERROR(LOOKUP(2,1/((LISTS!$M$2:$M$13&lt;&gt;"")*ISNUMBER(SEARCH(LISTS!$M$2:$M$13,$I807))),LISTS!$N$2:$N$13),"NO")="SI"),"SI","NO"))</f>
        <v/>
      </c>
      <c r="M807" s="9">
        <f>IF(COUNTA($A807:$K807)=0,"",IF($K807&lt;&gt;"",IF(COUNTIF($K$19:$K807,$K807)&gt;1,"SI","NO"),IF(COUNTIFS($A$19:$A807,$A807,$C$19:$C807,$C807,$J$19:$J807,$J807,$D$19:$D807,$D807)&gt;1,"SI","NO")))</f>
        <v/>
      </c>
      <c r="N807" s="11">
        <f>IF(COUNTA($A807:$K807)=0,"",IF(AND($L807="SI",$M807="NO"),IFERROR($H807,0),0))</f>
        <v/>
      </c>
      <c r="O807" s="9">
        <f>IF(COUNTA($A807:$K807)=0,"",IF($M807="SI","CUFE o factura duplicada dentro del reporte; no se suma dos veces",IF(IFERROR($H807,0)&lt;=0,"DIAN reporta valor susceptible 0",IF($L807="NO",IFERROR(LOOKUP(2,1/((LISTS!$M$2:$M$13&lt;&gt;"")*ISNUMBER(SEARCH(LISTS!$M$2:$M$13,$I807))),LISTS!$O$2:$O$13),"Medio de pago no elegible o no identificado por DIAN"),"Apta automaticamente por pago electronico y base positiva"))))</f>
        <v/>
      </c>
    </row>
    <row r="808">
      <c r="A808" s="9" t="n"/>
      <c r="B808" s="9" t="n"/>
      <c r="C808" s="12" t="n"/>
      <c r="D808" s="11" t="n"/>
      <c r="E808" s="11" t="n"/>
      <c r="F808" s="11" t="n"/>
      <c r="G808" s="11" t="n"/>
      <c r="H808" s="11" t="n"/>
      <c r="I808" s="9" t="n"/>
      <c r="J808" s="9" t="n"/>
      <c r="K808" s="9" t="n"/>
      <c r="L808" s="9">
        <f>IF(COUNTA($A808:$K808)=0,"",IF(AND(IFERROR($H808,0)&gt;0,LEN(TRIM($K808&amp;""))&gt;0,IFERROR(LOOKUP(2,1/((LISTS!$M$2:$M$13&lt;&gt;"")*ISNUMBER(SEARCH(LISTS!$M$2:$M$13,$I808))),LISTS!$N$2:$N$13),"NO")="SI"),"SI","NO"))</f>
        <v/>
      </c>
      <c r="M808" s="9">
        <f>IF(COUNTA($A808:$K808)=0,"",IF($K808&lt;&gt;"",IF(COUNTIF($K$19:$K808,$K808)&gt;1,"SI","NO"),IF(COUNTIFS($A$19:$A808,$A808,$C$19:$C808,$C808,$J$19:$J808,$J808,$D$19:$D808,$D808)&gt;1,"SI","NO")))</f>
        <v/>
      </c>
      <c r="N808" s="11">
        <f>IF(COUNTA($A808:$K808)=0,"",IF(AND($L808="SI",$M808="NO"),IFERROR($H808,0),0))</f>
        <v/>
      </c>
      <c r="O808" s="9">
        <f>IF(COUNTA($A808:$K808)=0,"",IF($M808="SI","CUFE o factura duplicada dentro del reporte; no se suma dos veces",IF(IFERROR($H808,0)&lt;=0,"DIAN reporta valor susceptible 0",IF($L808="NO",IFERROR(LOOKUP(2,1/((LISTS!$M$2:$M$13&lt;&gt;"")*ISNUMBER(SEARCH(LISTS!$M$2:$M$13,$I808))),LISTS!$O$2:$O$13),"Medio de pago no elegible o no identificado por DIAN"),"Apta automaticamente por pago electronico y base positiva"))))</f>
        <v/>
      </c>
    </row>
    <row r="809">
      <c r="A809" s="9" t="n"/>
      <c r="B809" s="9" t="n"/>
      <c r="C809" s="12" t="n"/>
      <c r="D809" s="11" t="n"/>
      <c r="E809" s="11" t="n"/>
      <c r="F809" s="11" t="n"/>
      <c r="G809" s="11" t="n"/>
      <c r="H809" s="11" t="n"/>
      <c r="I809" s="9" t="n"/>
      <c r="J809" s="9" t="n"/>
      <c r="K809" s="9" t="n"/>
      <c r="L809" s="9">
        <f>IF(COUNTA($A809:$K809)=0,"",IF(AND(IFERROR($H809,0)&gt;0,LEN(TRIM($K809&amp;""))&gt;0,IFERROR(LOOKUP(2,1/((LISTS!$M$2:$M$13&lt;&gt;"")*ISNUMBER(SEARCH(LISTS!$M$2:$M$13,$I809))),LISTS!$N$2:$N$13),"NO")="SI"),"SI","NO"))</f>
        <v/>
      </c>
      <c r="M809" s="9">
        <f>IF(COUNTA($A809:$K809)=0,"",IF($K809&lt;&gt;"",IF(COUNTIF($K$19:$K809,$K809)&gt;1,"SI","NO"),IF(COUNTIFS($A$19:$A809,$A809,$C$19:$C809,$C809,$J$19:$J809,$J809,$D$19:$D809,$D809)&gt;1,"SI","NO")))</f>
        <v/>
      </c>
      <c r="N809" s="11">
        <f>IF(COUNTA($A809:$K809)=0,"",IF(AND($L809="SI",$M809="NO"),IFERROR($H809,0),0))</f>
        <v/>
      </c>
      <c r="O809" s="9">
        <f>IF(COUNTA($A809:$K809)=0,"",IF($M809="SI","CUFE o factura duplicada dentro del reporte; no se suma dos veces",IF(IFERROR($H809,0)&lt;=0,"DIAN reporta valor susceptible 0",IF($L809="NO",IFERROR(LOOKUP(2,1/((LISTS!$M$2:$M$13&lt;&gt;"")*ISNUMBER(SEARCH(LISTS!$M$2:$M$13,$I809))),LISTS!$O$2:$O$13),"Medio de pago no elegible o no identificado por DIAN"),"Apta automaticamente por pago electronico y base positiva"))))</f>
        <v/>
      </c>
    </row>
    <row r="810">
      <c r="A810" s="9" t="n"/>
      <c r="B810" s="9" t="n"/>
      <c r="C810" s="12" t="n"/>
      <c r="D810" s="11" t="n"/>
      <c r="E810" s="11" t="n"/>
      <c r="F810" s="11" t="n"/>
      <c r="G810" s="11" t="n"/>
      <c r="H810" s="11" t="n"/>
      <c r="I810" s="9" t="n"/>
      <c r="J810" s="9" t="n"/>
      <c r="K810" s="9" t="n"/>
      <c r="L810" s="9">
        <f>IF(COUNTA($A810:$K810)=0,"",IF(AND(IFERROR($H810,0)&gt;0,LEN(TRIM($K810&amp;""))&gt;0,IFERROR(LOOKUP(2,1/((LISTS!$M$2:$M$13&lt;&gt;"")*ISNUMBER(SEARCH(LISTS!$M$2:$M$13,$I810))),LISTS!$N$2:$N$13),"NO")="SI"),"SI","NO"))</f>
        <v/>
      </c>
      <c r="M810" s="9">
        <f>IF(COUNTA($A810:$K810)=0,"",IF($K810&lt;&gt;"",IF(COUNTIF($K$19:$K810,$K810)&gt;1,"SI","NO"),IF(COUNTIFS($A$19:$A810,$A810,$C$19:$C810,$C810,$J$19:$J810,$J810,$D$19:$D810,$D810)&gt;1,"SI","NO")))</f>
        <v/>
      </c>
      <c r="N810" s="11">
        <f>IF(COUNTA($A810:$K810)=0,"",IF(AND($L810="SI",$M810="NO"),IFERROR($H810,0),0))</f>
        <v/>
      </c>
      <c r="O810" s="9">
        <f>IF(COUNTA($A810:$K810)=0,"",IF($M810="SI","CUFE o factura duplicada dentro del reporte; no se suma dos veces",IF(IFERROR($H810,0)&lt;=0,"DIAN reporta valor susceptible 0",IF($L810="NO",IFERROR(LOOKUP(2,1/((LISTS!$M$2:$M$13&lt;&gt;"")*ISNUMBER(SEARCH(LISTS!$M$2:$M$13,$I810))),LISTS!$O$2:$O$13),"Medio de pago no elegible o no identificado por DIAN"),"Apta automaticamente por pago electronico y base positiva"))))</f>
        <v/>
      </c>
    </row>
    <row r="811">
      <c r="A811" s="9" t="n"/>
      <c r="B811" s="9" t="n"/>
      <c r="C811" s="12" t="n"/>
      <c r="D811" s="11" t="n"/>
      <c r="E811" s="11" t="n"/>
      <c r="F811" s="11" t="n"/>
      <c r="G811" s="11" t="n"/>
      <c r="H811" s="11" t="n"/>
      <c r="I811" s="9" t="n"/>
      <c r="J811" s="9" t="n"/>
      <c r="K811" s="9" t="n"/>
      <c r="L811" s="9">
        <f>IF(COUNTA($A811:$K811)=0,"",IF(AND(IFERROR($H811,0)&gt;0,LEN(TRIM($K811&amp;""))&gt;0,IFERROR(LOOKUP(2,1/((LISTS!$M$2:$M$13&lt;&gt;"")*ISNUMBER(SEARCH(LISTS!$M$2:$M$13,$I811))),LISTS!$N$2:$N$13),"NO")="SI"),"SI","NO"))</f>
        <v/>
      </c>
      <c r="M811" s="9">
        <f>IF(COUNTA($A811:$K811)=0,"",IF($K811&lt;&gt;"",IF(COUNTIF($K$19:$K811,$K811)&gt;1,"SI","NO"),IF(COUNTIFS($A$19:$A811,$A811,$C$19:$C811,$C811,$J$19:$J811,$J811,$D$19:$D811,$D811)&gt;1,"SI","NO")))</f>
        <v/>
      </c>
      <c r="N811" s="11">
        <f>IF(COUNTA($A811:$K811)=0,"",IF(AND($L811="SI",$M811="NO"),IFERROR($H811,0),0))</f>
        <v/>
      </c>
      <c r="O811" s="9">
        <f>IF(COUNTA($A811:$K811)=0,"",IF($M811="SI","CUFE o factura duplicada dentro del reporte; no se suma dos veces",IF(IFERROR($H811,0)&lt;=0,"DIAN reporta valor susceptible 0",IF($L811="NO",IFERROR(LOOKUP(2,1/((LISTS!$M$2:$M$13&lt;&gt;"")*ISNUMBER(SEARCH(LISTS!$M$2:$M$13,$I811))),LISTS!$O$2:$O$13),"Medio de pago no elegible o no identificado por DIAN"),"Apta automaticamente por pago electronico y base positiva"))))</f>
        <v/>
      </c>
    </row>
    <row r="812">
      <c r="A812" s="9" t="n"/>
      <c r="B812" s="9" t="n"/>
      <c r="C812" s="12" t="n"/>
      <c r="D812" s="11" t="n"/>
      <c r="E812" s="11" t="n"/>
      <c r="F812" s="11" t="n"/>
      <c r="G812" s="11" t="n"/>
      <c r="H812" s="11" t="n"/>
      <c r="I812" s="9" t="n"/>
      <c r="J812" s="9" t="n"/>
      <c r="K812" s="9" t="n"/>
      <c r="L812" s="9">
        <f>IF(COUNTA($A812:$K812)=0,"",IF(AND(IFERROR($H812,0)&gt;0,LEN(TRIM($K812&amp;""))&gt;0,IFERROR(LOOKUP(2,1/((LISTS!$M$2:$M$13&lt;&gt;"")*ISNUMBER(SEARCH(LISTS!$M$2:$M$13,$I812))),LISTS!$N$2:$N$13),"NO")="SI"),"SI","NO"))</f>
        <v/>
      </c>
      <c r="M812" s="9">
        <f>IF(COUNTA($A812:$K812)=0,"",IF($K812&lt;&gt;"",IF(COUNTIF($K$19:$K812,$K812)&gt;1,"SI","NO"),IF(COUNTIFS($A$19:$A812,$A812,$C$19:$C812,$C812,$J$19:$J812,$J812,$D$19:$D812,$D812)&gt;1,"SI","NO")))</f>
        <v/>
      </c>
      <c r="N812" s="11">
        <f>IF(COUNTA($A812:$K812)=0,"",IF(AND($L812="SI",$M812="NO"),IFERROR($H812,0),0))</f>
        <v/>
      </c>
      <c r="O812" s="9">
        <f>IF(COUNTA($A812:$K812)=0,"",IF($M812="SI","CUFE o factura duplicada dentro del reporte; no se suma dos veces",IF(IFERROR($H812,0)&lt;=0,"DIAN reporta valor susceptible 0",IF($L812="NO",IFERROR(LOOKUP(2,1/((LISTS!$M$2:$M$13&lt;&gt;"")*ISNUMBER(SEARCH(LISTS!$M$2:$M$13,$I812))),LISTS!$O$2:$O$13),"Medio de pago no elegible o no identificado por DIAN"),"Apta automaticamente por pago electronico y base positiva"))))</f>
        <v/>
      </c>
    </row>
    <row r="813">
      <c r="A813" s="9" t="n"/>
      <c r="B813" s="9" t="n"/>
      <c r="C813" s="12" t="n"/>
      <c r="D813" s="11" t="n"/>
      <c r="E813" s="11" t="n"/>
      <c r="F813" s="11" t="n"/>
      <c r="G813" s="11" t="n"/>
      <c r="H813" s="11" t="n"/>
      <c r="I813" s="9" t="n"/>
      <c r="J813" s="9" t="n"/>
      <c r="K813" s="9" t="n"/>
      <c r="L813" s="9">
        <f>IF(COUNTA($A813:$K813)=0,"",IF(AND(IFERROR($H813,0)&gt;0,LEN(TRIM($K813&amp;""))&gt;0,IFERROR(LOOKUP(2,1/((LISTS!$M$2:$M$13&lt;&gt;"")*ISNUMBER(SEARCH(LISTS!$M$2:$M$13,$I813))),LISTS!$N$2:$N$13),"NO")="SI"),"SI","NO"))</f>
        <v/>
      </c>
      <c r="M813" s="9">
        <f>IF(COUNTA($A813:$K813)=0,"",IF($K813&lt;&gt;"",IF(COUNTIF($K$19:$K813,$K813)&gt;1,"SI","NO"),IF(COUNTIFS($A$19:$A813,$A813,$C$19:$C813,$C813,$J$19:$J813,$J813,$D$19:$D813,$D813)&gt;1,"SI","NO")))</f>
        <v/>
      </c>
      <c r="N813" s="11">
        <f>IF(COUNTA($A813:$K813)=0,"",IF(AND($L813="SI",$M813="NO"),IFERROR($H813,0),0))</f>
        <v/>
      </c>
      <c r="O813" s="9">
        <f>IF(COUNTA($A813:$K813)=0,"",IF($M813="SI","CUFE o factura duplicada dentro del reporte; no se suma dos veces",IF(IFERROR($H813,0)&lt;=0,"DIAN reporta valor susceptible 0",IF($L813="NO",IFERROR(LOOKUP(2,1/((LISTS!$M$2:$M$13&lt;&gt;"")*ISNUMBER(SEARCH(LISTS!$M$2:$M$13,$I813))),LISTS!$O$2:$O$13),"Medio de pago no elegible o no identificado por DIAN"),"Apta automaticamente por pago electronico y base positiva"))))</f>
        <v/>
      </c>
    </row>
    <row r="814">
      <c r="A814" s="9" t="n"/>
      <c r="B814" s="9" t="n"/>
      <c r="C814" s="12" t="n"/>
      <c r="D814" s="11" t="n"/>
      <c r="E814" s="11" t="n"/>
      <c r="F814" s="11" t="n"/>
      <c r="G814" s="11" t="n"/>
      <c r="H814" s="11" t="n"/>
      <c r="I814" s="9" t="n"/>
      <c r="J814" s="9" t="n"/>
      <c r="K814" s="9" t="n"/>
      <c r="L814" s="9">
        <f>IF(COUNTA($A814:$K814)=0,"",IF(AND(IFERROR($H814,0)&gt;0,LEN(TRIM($K814&amp;""))&gt;0,IFERROR(LOOKUP(2,1/((LISTS!$M$2:$M$13&lt;&gt;"")*ISNUMBER(SEARCH(LISTS!$M$2:$M$13,$I814))),LISTS!$N$2:$N$13),"NO")="SI"),"SI","NO"))</f>
        <v/>
      </c>
      <c r="M814" s="9">
        <f>IF(COUNTA($A814:$K814)=0,"",IF($K814&lt;&gt;"",IF(COUNTIF($K$19:$K814,$K814)&gt;1,"SI","NO"),IF(COUNTIFS($A$19:$A814,$A814,$C$19:$C814,$C814,$J$19:$J814,$J814,$D$19:$D814,$D814)&gt;1,"SI","NO")))</f>
        <v/>
      </c>
      <c r="N814" s="11">
        <f>IF(COUNTA($A814:$K814)=0,"",IF(AND($L814="SI",$M814="NO"),IFERROR($H814,0),0))</f>
        <v/>
      </c>
      <c r="O814" s="9">
        <f>IF(COUNTA($A814:$K814)=0,"",IF($M814="SI","CUFE o factura duplicada dentro del reporte; no se suma dos veces",IF(IFERROR($H814,0)&lt;=0,"DIAN reporta valor susceptible 0",IF($L814="NO",IFERROR(LOOKUP(2,1/((LISTS!$M$2:$M$13&lt;&gt;"")*ISNUMBER(SEARCH(LISTS!$M$2:$M$13,$I814))),LISTS!$O$2:$O$13),"Medio de pago no elegible o no identificado por DIAN"),"Apta automaticamente por pago electronico y base positiva"))))</f>
        <v/>
      </c>
    </row>
    <row r="815">
      <c r="A815" s="9" t="n"/>
      <c r="B815" s="9" t="n"/>
      <c r="C815" s="12" t="n"/>
      <c r="D815" s="11" t="n"/>
      <c r="E815" s="11" t="n"/>
      <c r="F815" s="11" t="n"/>
      <c r="G815" s="11" t="n"/>
      <c r="H815" s="11" t="n"/>
      <c r="I815" s="9" t="n"/>
      <c r="J815" s="9" t="n"/>
      <c r="K815" s="9" t="n"/>
      <c r="L815" s="9">
        <f>IF(COUNTA($A815:$K815)=0,"",IF(AND(IFERROR($H815,0)&gt;0,LEN(TRIM($K815&amp;""))&gt;0,IFERROR(LOOKUP(2,1/((LISTS!$M$2:$M$13&lt;&gt;"")*ISNUMBER(SEARCH(LISTS!$M$2:$M$13,$I815))),LISTS!$N$2:$N$13),"NO")="SI"),"SI","NO"))</f>
        <v/>
      </c>
      <c r="M815" s="9">
        <f>IF(COUNTA($A815:$K815)=0,"",IF($K815&lt;&gt;"",IF(COUNTIF($K$19:$K815,$K815)&gt;1,"SI","NO"),IF(COUNTIFS($A$19:$A815,$A815,$C$19:$C815,$C815,$J$19:$J815,$J815,$D$19:$D815,$D815)&gt;1,"SI","NO")))</f>
        <v/>
      </c>
      <c r="N815" s="11">
        <f>IF(COUNTA($A815:$K815)=0,"",IF(AND($L815="SI",$M815="NO"),IFERROR($H815,0),0))</f>
        <v/>
      </c>
      <c r="O815" s="9">
        <f>IF(COUNTA($A815:$K815)=0,"",IF($M815="SI","CUFE o factura duplicada dentro del reporte; no se suma dos veces",IF(IFERROR($H815,0)&lt;=0,"DIAN reporta valor susceptible 0",IF($L815="NO",IFERROR(LOOKUP(2,1/((LISTS!$M$2:$M$13&lt;&gt;"")*ISNUMBER(SEARCH(LISTS!$M$2:$M$13,$I815))),LISTS!$O$2:$O$13),"Medio de pago no elegible o no identificado por DIAN"),"Apta automaticamente por pago electronico y base positiva"))))</f>
        <v/>
      </c>
    </row>
    <row r="816">
      <c r="A816" s="9" t="n"/>
      <c r="B816" s="9" t="n"/>
      <c r="C816" s="12" t="n"/>
      <c r="D816" s="11" t="n"/>
      <c r="E816" s="11" t="n"/>
      <c r="F816" s="11" t="n"/>
      <c r="G816" s="11" t="n"/>
      <c r="H816" s="11" t="n"/>
      <c r="I816" s="9" t="n"/>
      <c r="J816" s="9" t="n"/>
      <c r="K816" s="9" t="n"/>
      <c r="L816" s="9">
        <f>IF(COUNTA($A816:$K816)=0,"",IF(AND(IFERROR($H816,0)&gt;0,LEN(TRIM($K816&amp;""))&gt;0,IFERROR(LOOKUP(2,1/((LISTS!$M$2:$M$13&lt;&gt;"")*ISNUMBER(SEARCH(LISTS!$M$2:$M$13,$I816))),LISTS!$N$2:$N$13),"NO")="SI"),"SI","NO"))</f>
        <v/>
      </c>
      <c r="M816" s="9">
        <f>IF(COUNTA($A816:$K816)=0,"",IF($K816&lt;&gt;"",IF(COUNTIF($K$19:$K816,$K816)&gt;1,"SI","NO"),IF(COUNTIFS($A$19:$A816,$A816,$C$19:$C816,$C816,$J$19:$J816,$J816,$D$19:$D816,$D816)&gt;1,"SI","NO")))</f>
        <v/>
      </c>
      <c r="N816" s="11">
        <f>IF(COUNTA($A816:$K816)=0,"",IF(AND($L816="SI",$M816="NO"),IFERROR($H816,0),0))</f>
        <v/>
      </c>
      <c r="O816" s="9">
        <f>IF(COUNTA($A816:$K816)=0,"",IF($M816="SI","CUFE o factura duplicada dentro del reporte; no se suma dos veces",IF(IFERROR($H816,0)&lt;=0,"DIAN reporta valor susceptible 0",IF($L816="NO",IFERROR(LOOKUP(2,1/((LISTS!$M$2:$M$13&lt;&gt;"")*ISNUMBER(SEARCH(LISTS!$M$2:$M$13,$I816))),LISTS!$O$2:$O$13),"Medio de pago no elegible o no identificado por DIAN"),"Apta automaticamente por pago electronico y base positiva"))))</f>
        <v/>
      </c>
    </row>
    <row r="817">
      <c r="A817" s="9" t="n"/>
      <c r="B817" s="9" t="n"/>
      <c r="C817" s="12" t="n"/>
      <c r="D817" s="11" t="n"/>
      <c r="E817" s="11" t="n"/>
      <c r="F817" s="11" t="n"/>
      <c r="G817" s="11" t="n"/>
      <c r="H817" s="11" t="n"/>
      <c r="I817" s="9" t="n"/>
      <c r="J817" s="9" t="n"/>
      <c r="K817" s="9" t="n"/>
      <c r="L817" s="9">
        <f>IF(COUNTA($A817:$K817)=0,"",IF(AND(IFERROR($H817,0)&gt;0,LEN(TRIM($K817&amp;""))&gt;0,IFERROR(LOOKUP(2,1/((LISTS!$M$2:$M$13&lt;&gt;"")*ISNUMBER(SEARCH(LISTS!$M$2:$M$13,$I817))),LISTS!$N$2:$N$13),"NO")="SI"),"SI","NO"))</f>
        <v/>
      </c>
      <c r="M817" s="9">
        <f>IF(COUNTA($A817:$K817)=0,"",IF($K817&lt;&gt;"",IF(COUNTIF($K$19:$K817,$K817)&gt;1,"SI","NO"),IF(COUNTIFS($A$19:$A817,$A817,$C$19:$C817,$C817,$J$19:$J817,$J817,$D$19:$D817,$D817)&gt;1,"SI","NO")))</f>
        <v/>
      </c>
      <c r="N817" s="11">
        <f>IF(COUNTA($A817:$K817)=0,"",IF(AND($L817="SI",$M817="NO"),IFERROR($H817,0),0))</f>
        <v/>
      </c>
      <c r="O817" s="9">
        <f>IF(COUNTA($A817:$K817)=0,"",IF($M817="SI","CUFE o factura duplicada dentro del reporte; no se suma dos veces",IF(IFERROR($H817,0)&lt;=0,"DIAN reporta valor susceptible 0",IF($L817="NO",IFERROR(LOOKUP(2,1/((LISTS!$M$2:$M$13&lt;&gt;"")*ISNUMBER(SEARCH(LISTS!$M$2:$M$13,$I817))),LISTS!$O$2:$O$13),"Medio de pago no elegible o no identificado por DIAN"),"Apta automaticamente por pago electronico y base positiva"))))</f>
        <v/>
      </c>
    </row>
    <row r="818">
      <c r="A818" s="9" t="n"/>
      <c r="B818" s="9" t="n"/>
      <c r="C818" s="12" t="n"/>
      <c r="D818" s="11" t="n"/>
      <c r="E818" s="11" t="n"/>
      <c r="F818" s="11" t="n"/>
      <c r="G818" s="11" t="n"/>
      <c r="H818" s="11" t="n"/>
      <c r="I818" s="9" t="n"/>
      <c r="J818" s="9" t="n"/>
      <c r="K818" s="9" t="n"/>
      <c r="L818" s="9">
        <f>IF(COUNTA($A818:$K818)=0,"",IF(AND(IFERROR($H818,0)&gt;0,LEN(TRIM($K818&amp;""))&gt;0,IFERROR(LOOKUP(2,1/((LISTS!$M$2:$M$13&lt;&gt;"")*ISNUMBER(SEARCH(LISTS!$M$2:$M$13,$I818))),LISTS!$N$2:$N$13),"NO")="SI"),"SI","NO"))</f>
        <v/>
      </c>
      <c r="M818" s="9">
        <f>IF(COUNTA($A818:$K818)=0,"",IF($K818&lt;&gt;"",IF(COUNTIF($K$19:$K818,$K818)&gt;1,"SI","NO"),IF(COUNTIFS($A$19:$A818,$A818,$C$19:$C818,$C818,$J$19:$J818,$J818,$D$19:$D818,$D818)&gt;1,"SI","NO")))</f>
        <v/>
      </c>
      <c r="N818" s="11">
        <f>IF(COUNTA($A818:$K818)=0,"",IF(AND($L818="SI",$M818="NO"),IFERROR($H818,0),0))</f>
        <v/>
      </c>
      <c r="O818" s="9">
        <f>IF(COUNTA($A818:$K818)=0,"",IF($M818="SI","CUFE o factura duplicada dentro del reporte; no se suma dos veces",IF(IFERROR($H818,0)&lt;=0,"DIAN reporta valor susceptible 0",IF($L818="NO",IFERROR(LOOKUP(2,1/((LISTS!$M$2:$M$13&lt;&gt;"")*ISNUMBER(SEARCH(LISTS!$M$2:$M$13,$I818))),LISTS!$O$2:$O$13),"Medio de pago no elegible o no identificado por DIAN"),"Apta automaticamente por pago electronico y base positiva"))))</f>
        <v/>
      </c>
    </row>
    <row r="819">
      <c r="A819" s="9" t="n"/>
      <c r="B819" s="9" t="n"/>
      <c r="C819" s="12" t="n"/>
      <c r="D819" s="11" t="n"/>
      <c r="E819" s="11" t="n"/>
      <c r="F819" s="11" t="n"/>
      <c r="G819" s="11" t="n"/>
      <c r="H819" s="11" t="n"/>
      <c r="I819" s="9" t="n"/>
      <c r="J819" s="9" t="n"/>
      <c r="K819" s="9" t="n"/>
      <c r="L819" s="9">
        <f>IF(COUNTA($A819:$K819)=0,"",IF(AND(IFERROR($H819,0)&gt;0,LEN(TRIM($K819&amp;""))&gt;0,IFERROR(LOOKUP(2,1/((LISTS!$M$2:$M$13&lt;&gt;"")*ISNUMBER(SEARCH(LISTS!$M$2:$M$13,$I819))),LISTS!$N$2:$N$13),"NO")="SI"),"SI","NO"))</f>
        <v/>
      </c>
      <c r="M819" s="9">
        <f>IF(COUNTA($A819:$K819)=0,"",IF($K819&lt;&gt;"",IF(COUNTIF($K$19:$K819,$K819)&gt;1,"SI","NO"),IF(COUNTIFS($A$19:$A819,$A819,$C$19:$C819,$C819,$J$19:$J819,$J819,$D$19:$D819,$D819)&gt;1,"SI","NO")))</f>
        <v/>
      </c>
      <c r="N819" s="11">
        <f>IF(COUNTA($A819:$K819)=0,"",IF(AND($L819="SI",$M819="NO"),IFERROR($H819,0),0))</f>
        <v/>
      </c>
      <c r="O819" s="9">
        <f>IF(COUNTA($A819:$K819)=0,"",IF($M819="SI","CUFE o factura duplicada dentro del reporte; no se suma dos veces",IF(IFERROR($H819,0)&lt;=0,"DIAN reporta valor susceptible 0",IF($L819="NO",IFERROR(LOOKUP(2,1/((LISTS!$M$2:$M$13&lt;&gt;"")*ISNUMBER(SEARCH(LISTS!$M$2:$M$13,$I819))),LISTS!$O$2:$O$13),"Medio de pago no elegible o no identificado por DIAN"),"Apta automaticamente por pago electronico y base positiva"))))</f>
        <v/>
      </c>
    </row>
    <row r="820">
      <c r="A820" s="9" t="n"/>
      <c r="B820" s="9" t="n"/>
      <c r="C820" s="12" t="n"/>
      <c r="D820" s="11" t="n"/>
      <c r="E820" s="11" t="n"/>
      <c r="F820" s="11" t="n"/>
      <c r="G820" s="11" t="n"/>
      <c r="H820" s="11" t="n"/>
      <c r="I820" s="9" t="n"/>
      <c r="J820" s="9" t="n"/>
      <c r="K820" s="9" t="n"/>
      <c r="L820" s="9">
        <f>IF(COUNTA($A820:$K820)=0,"",IF(AND(IFERROR($H820,0)&gt;0,LEN(TRIM($K820&amp;""))&gt;0,IFERROR(LOOKUP(2,1/((LISTS!$M$2:$M$13&lt;&gt;"")*ISNUMBER(SEARCH(LISTS!$M$2:$M$13,$I820))),LISTS!$N$2:$N$13),"NO")="SI"),"SI","NO"))</f>
        <v/>
      </c>
      <c r="M820" s="9">
        <f>IF(COUNTA($A820:$K820)=0,"",IF($K820&lt;&gt;"",IF(COUNTIF($K$19:$K820,$K820)&gt;1,"SI","NO"),IF(COUNTIFS($A$19:$A820,$A820,$C$19:$C820,$C820,$J$19:$J820,$J820,$D$19:$D820,$D820)&gt;1,"SI","NO")))</f>
        <v/>
      </c>
      <c r="N820" s="11">
        <f>IF(COUNTA($A820:$K820)=0,"",IF(AND($L820="SI",$M820="NO"),IFERROR($H820,0),0))</f>
        <v/>
      </c>
      <c r="O820" s="9">
        <f>IF(COUNTA($A820:$K820)=0,"",IF($M820="SI","CUFE o factura duplicada dentro del reporte; no se suma dos veces",IF(IFERROR($H820,0)&lt;=0,"DIAN reporta valor susceptible 0",IF($L820="NO",IFERROR(LOOKUP(2,1/((LISTS!$M$2:$M$13&lt;&gt;"")*ISNUMBER(SEARCH(LISTS!$M$2:$M$13,$I820))),LISTS!$O$2:$O$13),"Medio de pago no elegible o no identificado por DIAN"),"Apta automaticamente por pago electronico y base positiva"))))</f>
        <v/>
      </c>
    </row>
    <row r="821">
      <c r="A821" s="9" t="n"/>
      <c r="B821" s="9" t="n"/>
      <c r="C821" s="12" t="n"/>
      <c r="D821" s="11" t="n"/>
      <c r="E821" s="11" t="n"/>
      <c r="F821" s="11" t="n"/>
      <c r="G821" s="11" t="n"/>
      <c r="H821" s="11" t="n"/>
      <c r="I821" s="9" t="n"/>
      <c r="J821" s="9" t="n"/>
      <c r="K821" s="9" t="n"/>
      <c r="L821" s="9">
        <f>IF(COUNTA($A821:$K821)=0,"",IF(AND(IFERROR($H821,0)&gt;0,LEN(TRIM($K821&amp;""))&gt;0,IFERROR(LOOKUP(2,1/((LISTS!$M$2:$M$13&lt;&gt;"")*ISNUMBER(SEARCH(LISTS!$M$2:$M$13,$I821))),LISTS!$N$2:$N$13),"NO")="SI"),"SI","NO"))</f>
        <v/>
      </c>
      <c r="M821" s="9">
        <f>IF(COUNTA($A821:$K821)=0,"",IF($K821&lt;&gt;"",IF(COUNTIF($K$19:$K821,$K821)&gt;1,"SI","NO"),IF(COUNTIFS($A$19:$A821,$A821,$C$19:$C821,$C821,$J$19:$J821,$J821,$D$19:$D821,$D821)&gt;1,"SI","NO")))</f>
        <v/>
      </c>
      <c r="N821" s="11">
        <f>IF(COUNTA($A821:$K821)=0,"",IF(AND($L821="SI",$M821="NO"),IFERROR($H821,0),0))</f>
        <v/>
      </c>
      <c r="O821" s="9">
        <f>IF(COUNTA($A821:$K821)=0,"",IF($M821="SI","CUFE o factura duplicada dentro del reporte; no se suma dos veces",IF(IFERROR($H821,0)&lt;=0,"DIAN reporta valor susceptible 0",IF($L821="NO",IFERROR(LOOKUP(2,1/((LISTS!$M$2:$M$13&lt;&gt;"")*ISNUMBER(SEARCH(LISTS!$M$2:$M$13,$I821))),LISTS!$O$2:$O$13),"Medio de pago no elegible o no identificado por DIAN"),"Apta automaticamente por pago electronico y base positiva"))))</f>
        <v/>
      </c>
    </row>
    <row r="822">
      <c r="A822" s="9" t="n"/>
      <c r="B822" s="9" t="n"/>
      <c r="C822" s="12" t="n"/>
      <c r="D822" s="11" t="n"/>
      <c r="E822" s="11" t="n"/>
      <c r="F822" s="11" t="n"/>
      <c r="G822" s="11" t="n"/>
      <c r="H822" s="11" t="n"/>
      <c r="I822" s="9" t="n"/>
      <c r="J822" s="9" t="n"/>
      <c r="K822" s="9" t="n"/>
      <c r="L822" s="9">
        <f>IF(COUNTA($A822:$K822)=0,"",IF(AND(IFERROR($H822,0)&gt;0,LEN(TRIM($K822&amp;""))&gt;0,IFERROR(LOOKUP(2,1/((LISTS!$M$2:$M$13&lt;&gt;"")*ISNUMBER(SEARCH(LISTS!$M$2:$M$13,$I822))),LISTS!$N$2:$N$13),"NO")="SI"),"SI","NO"))</f>
        <v/>
      </c>
      <c r="M822" s="9">
        <f>IF(COUNTA($A822:$K822)=0,"",IF($K822&lt;&gt;"",IF(COUNTIF($K$19:$K822,$K822)&gt;1,"SI","NO"),IF(COUNTIFS($A$19:$A822,$A822,$C$19:$C822,$C822,$J$19:$J822,$J822,$D$19:$D822,$D822)&gt;1,"SI","NO")))</f>
        <v/>
      </c>
      <c r="N822" s="11">
        <f>IF(COUNTA($A822:$K822)=0,"",IF(AND($L822="SI",$M822="NO"),IFERROR($H822,0),0))</f>
        <v/>
      </c>
      <c r="O822" s="9">
        <f>IF(COUNTA($A822:$K822)=0,"",IF($M822="SI","CUFE o factura duplicada dentro del reporte; no se suma dos veces",IF(IFERROR($H822,0)&lt;=0,"DIAN reporta valor susceptible 0",IF($L822="NO",IFERROR(LOOKUP(2,1/((LISTS!$M$2:$M$13&lt;&gt;"")*ISNUMBER(SEARCH(LISTS!$M$2:$M$13,$I822))),LISTS!$O$2:$O$13),"Medio de pago no elegible o no identificado por DIAN"),"Apta automaticamente por pago electronico y base positiva"))))</f>
        <v/>
      </c>
    </row>
    <row r="823">
      <c r="A823" s="9" t="n"/>
      <c r="B823" s="9" t="n"/>
      <c r="C823" s="12" t="n"/>
      <c r="D823" s="11" t="n"/>
      <c r="E823" s="11" t="n"/>
      <c r="F823" s="11" t="n"/>
      <c r="G823" s="11" t="n"/>
      <c r="H823" s="11" t="n"/>
      <c r="I823" s="9" t="n"/>
      <c r="J823" s="9" t="n"/>
      <c r="K823" s="9" t="n"/>
      <c r="L823" s="9">
        <f>IF(COUNTA($A823:$K823)=0,"",IF(AND(IFERROR($H823,0)&gt;0,LEN(TRIM($K823&amp;""))&gt;0,IFERROR(LOOKUP(2,1/((LISTS!$M$2:$M$13&lt;&gt;"")*ISNUMBER(SEARCH(LISTS!$M$2:$M$13,$I823))),LISTS!$N$2:$N$13),"NO")="SI"),"SI","NO"))</f>
        <v/>
      </c>
      <c r="M823" s="9">
        <f>IF(COUNTA($A823:$K823)=0,"",IF($K823&lt;&gt;"",IF(COUNTIF($K$19:$K823,$K823)&gt;1,"SI","NO"),IF(COUNTIFS($A$19:$A823,$A823,$C$19:$C823,$C823,$J$19:$J823,$J823,$D$19:$D823,$D823)&gt;1,"SI","NO")))</f>
        <v/>
      </c>
      <c r="N823" s="11">
        <f>IF(COUNTA($A823:$K823)=0,"",IF(AND($L823="SI",$M823="NO"),IFERROR($H823,0),0))</f>
        <v/>
      </c>
      <c r="O823" s="9">
        <f>IF(COUNTA($A823:$K823)=0,"",IF($M823="SI","CUFE o factura duplicada dentro del reporte; no se suma dos veces",IF(IFERROR($H823,0)&lt;=0,"DIAN reporta valor susceptible 0",IF($L823="NO",IFERROR(LOOKUP(2,1/((LISTS!$M$2:$M$13&lt;&gt;"")*ISNUMBER(SEARCH(LISTS!$M$2:$M$13,$I823))),LISTS!$O$2:$O$13),"Medio de pago no elegible o no identificado por DIAN"),"Apta automaticamente por pago electronico y base positiva"))))</f>
        <v/>
      </c>
    </row>
    <row r="824">
      <c r="A824" s="9" t="n"/>
      <c r="B824" s="9" t="n"/>
      <c r="C824" s="12" t="n"/>
      <c r="D824" s="11" t="n"/>
      <c r="E824" s="11" t="n"/>
      <c r="F824" s="11" t="n"/>
      <c r="G824" s="11" t="n"/>
      <c r="H824" s="11" t="n"/>
      <c r="I824" s="9" t="n"/>
      <c r="J824" s="9" t="n"/>
      <c r="K824" s="9" t="n"/>
      <c r="L824" s="9">
        <f>IF(COUNTA($A824:$K824)=0,"",IF(AND(IFERROR($H824,0)&gt;0,LEN(TRIM($K824&amp;""))&gt;0,IFERROR(LOOKUP(2,1/((LISTS!$M$2:$M$13&lt;&gt;"")*ISNUMBER(SEARCH(LISTS!$M$2:$M$13,$I824))),LISTS!$N$2:$N$13),"NO")="SI"),"SI","NO"))</f>
        <v/>
      </c>
      <c r="M824" s="9">
        <f>IF(COUNTA($A824:$K824)=0,"",IF($K824&lt;&gt;"",IF(COUNTIF($K$19:$K824,$K824)&gt;1,"SI","NO"),IF(COUNTIFS($A$19:$A824,$A824,$C$19:$C824,$C824,$J$19:$J824,$J824,$D$19:$D824,$D824)&gt;1,"SI","NO")))</f>
        <v/>
      </c>
      <c r="N824" s="11">
        <f>IF(COUNTA($A824:$K824)=0,"",IF(AND($L824="SI",$M824="NO"),IFERROR($H824,0),0))</f>
        <v/>
      </c>
      <c r="O824" s="9">
        <f>IF(COUNTA($A824:$K824)=0,"",IF($M824="SI","CUFE o factura duplicada dentro del reporte; no se suma dos veces",IF(IFERROR($H824,0)&lt;=0,"DIAN reporta valor susceptible 0",IF($L824="NO",IFERROR(LOOKUP(2,1/((LISTS!$M$2:$M$13&lt;&gt;"")*ISNUMBER(SEARCH(LISTS!$M$2:$M$13,$I824))),LISTS!$O$2:$O$13),"Medio de pago no elegible o no identificado por DIAN"),"Apta automaticamente por pago electronico y base positiva"))))</f>
        <v/>
      </c>
    </row>
    <row r="825">
      <c r="A825" s="9" t="n"/>
      <c r="B825" s="9" t="n"/>
      <c r="C825" s="12" t="n"/>
      <c r="D825" s="11" t="n"/>
      <c r="E825" s="11" t="n"/>
      <c r="F825" s="11" t="n"/>
      <c r="G825" s="11" t="n"/>
      <c r="H825" s="11" t="n"/>
      <c r="I825" s="9" t="n"/>
      <c r="J825" s="9" t="n"/>
      <c r="K825" s="9" t="n"/>
      <c r="L825" s="9">
        <f>IF(COUNTA($A825:$K825)=0,"",IF(AND(IFERROR($H825,0)&gt;0,LEN(TRIM($K825&amp;""))&gt;0,IFERROR(LOOKUP(2,1/((LISTS!$M$2:$M$13&lt;&gt;"")*ISNUMBER(SEARCH(LISTS!$M$2:$M$13,$I825))),LISTS!$N$2:$N$13),"NO")="SI"),"SI","NO"))</f>
        <v/>
      </c>
      <c r="M825" s="9">
        <f>IF(COUNTA($A825:$K825)=0,"",IF($K825&lt;&gt;"",IF(COUNTIF($K$19:$K825,$K825)&gt;1,"SI","NO"),IF(COUNTIFS($A$19:$A825,$A825,$C$19:$C825,$C825,$J$19:$J825,$J825,$D$19:$D825,$D825)&gt;1,"SI","NO")))</f>
        <v/>
      </c>
      <c r="N825" s="11">
        <f>IF(COUNTA($A825:$K825)=0,"",IF(AND($L825="SI",$M825="NO"),IFERROR($H825,0),0))</f>
        <v/>
      </c>
      <c r="O825" s="9">
        <f>IF(COUNTA($A825:$K825)=0,"",IF($M825="SI","CUFE o factura duplicada dentro del reporte; no se suma dos veces",IF(IFERROR($H825,0)&lt;=0,"DIAN reporta valor susceptible 0",IF($L825="NO",IFERROR(LOOKUP(2,1/((LISTS!$M$2:$M$13&lt;&gt;"")*ISNUMBER(SEARCH(LISTS!$M$2:$M$13,$I825))),LISTS!$O$2:$O$13),"Medio de pago no elegible o no identificado por DIAN"),"Apta automaticamente por pago electronico y base positiva"))))</f>
        <v/>
      </c>
    </row>
    <row r="826">
      <c r="A826" s="9" t="n"/>
      <c r="B826" s="9" t="n"/>
      <c r="C826" s="12" t="n"/>
      <c r="D826" s="11" t="n"/>
      <c r="E826" s="11" t="n"/>
      <c r="F826" s="11" t="n"/>
      <c r="G826" s="11" t="n"/>
      <c r="H826" s="11" t="n"/>
      <c r="I826" s="9" t="n"/>
      <c r="J826" s="9" t="n"/>
      <c r="K826" s="9" t="n"/>
      <c r="L826" s="9">
        <f>IF(COUNTA($A826:$K826)=0,"",IF(AND(IFERROR($H826,0)&gt;0,LEN(TRIM($K826&amp;""))&gt;0,IFERROR(LOOKUP(2,1/((LISTS!$M$2:$M$13&lt;&gt;"")*ISNUMBER(SEARCH(LISTS!$M$2:$M$13,$I826))),LISTS!$N$2:$N$13),"NO")="SI"),"SI","NO"))</f>
        <v/>
      </c>
      <c r="M826" s="9">
        <f>IF(COUNTA($A826:$K826)=0,"",IF($K826&lt;&gt;"",IF(COUNTIF($K$19:$K826,$K826)&gt;1,"SI","NO"),IF(COUNTIFS($A$19:$A826,$A826,$C$19:$C826,$C826,$J$19:$J826,$J826,$D$19:$D826,$D826)&gt;1,"SI","NO")))</f>
        <v/>
      </c>
      <c r="N826" s="11">
        <f>IF(COUNTA($A826:$K826)=0,"",IF(AND($L826="SI",$M826="NO"),IFERROR($H826,0),0))</f>
        <v/>
      </c>
      <c r="O826" s="9">
        <f>IF(COUNTA($A826:$K826)=0,"",IF($M826="SI","CUFE o factura duplicada dentro del reporte; no se suma dos veces",IF(IFERROR($H826,0)&lt;=0,"DIAN reporta valor susceptible 0",IF($L826="NO",IFERROR(LOOKUP(2,1/((LISTS!$M$2:$M$13&lt;&gt;"")*ISNUMBER(SEARCH(LISTS!$M$2:$M$13,$I826))),LISTS!$O$2:$O$13),"Medio de pago no elegible o no identificado por DIAN"),"Apta automaticamente por pago electronico y base positiva"))))</f>
        <v/>
      </c>
    </row>
    <row r="827">
      <c r="A827" s="9" t="n"/>
      <c r="B827" s="9" t="n"/>
      <c r="C827" s="12" t="n"/>
      <c r="D827" s="11" t="n"/>
      <c r="E827" s="11" t="n"/>
      <c r="F827" s="11" t="n"/>
      <c r="G827" s="11" t="n"/>
      <c r="H827" s="11" t="n"/>
      <c r="I827" s="9" t="n"/>
      <c r="J827" s="9" t="n"/>
      <c r="K827" s="9" t="n"/>
      <c r="L827" s="9">
        <f>IF(COUNTA($A827:$K827)=0,"",IF(AND(IFERROR($H827,0)&gt;0,LEN(TRIM($K827&amp;""))&gt;0,IFERROR(LOOKUP(2,1/((LISTS!$M$2:$M$13&lt;&gt;"")*ISNUMBER(SEARCH(LISTS!$M$2:$M$13,$I827))),LISTS!$N$2:$N$13),"NO")="SI"),"SI","NO"))</f>
        <v/>
      </c>
      <c r="M827" s="9">
        <f>IF(COUNTA($A827:$K827)=0,"",IF($K827&lt;&gt;"",IF(COUNTIF($K$19:$K827,$K827)&gt;1,"SI","NO"),IF(COUNTIFS($A$19:$A827,$A827,$C$19:$C827,$C827,$J$19:$J827,$J827,$D$19:$D827,$D827)&gt;1,"SI","NO")))</f>
        <v/>
      </c>
      <c r="N827" s="11">
        <f>IF(COUNTA($A827:$K827)=0,"",IF(AND($L827="SI",$M827="NO"),IFERROR($H827,0),0))</f>
        <v/>
      </c>
      <c r="O827" s="9">
        <f>IF(COUNTA($A827:$K827)=0,"",IF($M827="SI","CUFE o factura duplicada dentro del reporte; no se suma dos veces",IF(IFERROR($H827,0)&lt;=0,"DIAN reporta valor susceptible 0",IF($L827="NO",IFERROR(LOOKUP(2,1/((LISTS!$M$2:$M$13&lt;&gt;"")*ISNUMBER(SEARCH(LISTS!$M$2:$M$13,$I827))),LISTS!$O$2:$O$13),"Medio de pago no elegible o no identificado por DIAN"),"Apta automaticamente por pago electronico y base positiva"))))</f>
        <v/>
      </c>
    </row>
    <row r="828">
      <c r="A828" s="9" t="n"/>
      <c r="B828" s="9" t="n"/>
      <c r="C828" s="12" t="n"/>
      <c r="D828" s="11" t="n"/>
      <c r="E828" s="11" t="n"/>
      <c r="F828" s="11" t="n"/>
      <c r="G828" s="11" t="n"/>
      <c r="H828" s="11" t="n"/>
      <c r="I828" s="9" t="n"/>
      <c r="J828" s="9" t="n"/>
      <c r="K828" s="9" t="n"/>
      <c r="L828" s="9">
        <f>IF(COUNTA($A828:$K828)=0,"",IF(AND(IFERROR($H828,0)&gt;0,LEN(TRIM($K828&amp;""))&gt;0,IFERROR(LOOKUP(2,1/((LISTS!$M$2:$M$13&lt;&gt;"")*ISNUMBER(SEARCH(LISTS!$M$2:$M$13,$I828))),LISTS!$N$2:$N$13),"NO")="SI"),"SI","NO"))</f>
        <v/>
      </c>
      <c r="M828" s="9">
        <f>IF(COUNTA($A828:$K828)=0,"",IF($K828&lt;&gt;"",IF(COUNTIF($K$19:$K828,$K828)&gt;1,"SI","NO"),IF(COUNTIFS($A$19:$A828,$A828,$C$19:$C828,$C828,$J$19:$J828,$J828,$D$19:$D828,$D828)&gt;1,"SI","NO")))</f>
        <v/>
      </c>
      <c r="N828" s="11">
        <f>IF(COUNTA($A828:$K828)=0,"",IF(AND($L828="SI",$M828="NO"),IFERROR($H828,0),0))</f>
        <v/>
      </c>
      <c r="O828" s="9">
        <f>IF(COUNTA($A828:$K828)=0,"",IF($M828="SI","CUFE o factura duplicada dentro del reporte; no se suma dos veces",IF(IFERROR($H828,0)&lt;=0,"DIAN reporta valor susceptible 0",IF($L828="NO",IFERROR(LOOKUP(2,1/((LISTS!$M$2:$M$13&lt;&gt;"")*ISNUMBER(SEARCH(LISTS!$M$2:$M$13,$I828))),LISTS!$O$2:$O$13),"Medio de pago no elegible o no identificado por DIAN"),"Apta automaticamente por pago electronico y base positiva"))))</f>
        <v/>
      </c>
    </row>
    <row r="829">
      <c r="A829" s="9" t="n"/>
      <c r="B829" s="9" t="n"/>
      <c r="C829" s="12" t="n"/>
      <c r="D829" s="11" t="n"/>
      <c r="E829" s="11" t="n"/>
      <c r="F829" s="11" t="n"/>
      <c r="G829" s="11" t="n"/>
      <c r="H829" s="11" t="n"/>
      <c r="I829" s="9" t="n"/>
      <c r="J829" s="9" t="n"/>
      <c r="K829" s="9" t="n"/>
      <c r="L829" s="9">
        <f>IF(COUNTA($A829:$K829)=0,"",IF(AND(IFERROR($H829,0)&gt;0,LEN(TRIM($K829&amp;""))&gt;0,IFERROR(LOOKUP(2,1/((LISTS!$M$2:$M$13&lt;&gt;"")*ISNUMBER(SEARCH(LISTS!$M$2:$M$13,$I829))),LISTS!$N$2:$N$13),"NO")="SI"),"SI","NO"))</f>
        <v/>
      </c>
      <c r="M829" s="9">
        <f>IF(COUNTA($A829:$K829)=0,"",IF($K829&lt;&gt;"",IF(COUNTIF($K$19:$K829,$K829)&gt;1,"SI","NO"),IF(COUNTIFS($A$19:$A829,$A829,$C$19:$C829,$C829,$J$19:$J829,$J829,$D$19:$D829,$D829)&gt;1,"SI","NO")))</f>
        <v/>
      </c>
      <c r="N829" s="11">
        <f>IF(COUNTA($A829:$K829)=0,"",IF(AND($L829="SI",$M829="NO"),IFERROR($H829,0),0))</f>
        <v/>
      </c>
      <c r="O829" s="9">
        <f>IF(COUNTA($A829:$K829)=0,"",IF($M829="SI","CUFE o factura duplicada dentro del reporte; no se suma dos veces",IF(IFERROR($H829,0)&lt;=0,"DIAN reporta valor susceptible 0",IF($L829="NO",IFERROR(LOOKUP(2,1/((LISTS!$M$2:$M$13&lt;&gt;"")*ISNUMBER(SEARCH(LISTS!$M$2:$M$13,$I829))),LISTS!$O$2:$O$13),"Medio de pago no elegible o no identificado por DIAN"),"Apta automaticamente por pago electronico y base positiva"))))</f>
        <v/>
      </c>
    </row>
    <row r="830">
      <c r="A830" s="9" t="n"/>
      <c r="B830" s="9" t="n"/>
      <c r="C830" s="12" t="n"/>
      <c r="D830" s="11" t="n"/>
      <c r="E830" s="11" t="n"/>
      <c r="F830" s="11" t="n"/>
      <c r="G830" s="11" t="n"/>
      <c r="H830" s="11" t="n"/>
      <c r="I830" s="9" t="n"/>
      <c r="J830" s="9" t="n"/>
      <c r="K830" s="9" t="n"/>
      <c r="L830" s="9">
        <f>IF(COUNTA($A830:$K830)=0,"",IF(AND(IFERROR($H830,0)&gt;0,LEN(TRIM($K830&amp;""))&gt;0,IFERROR(LOOKUP(2,1/((LISTS!$M$2:$M$13&lt;&gt;"")*ISNUMBER(SEARCH(LISTS!$M$2:$M$13,$I830))),LISTS!$N$2:$N$13),"NO")="SI"),"SI","NO"))</f>
        <v/>
      </c>
      <c r="M830" s="9">
        <f>IF(COUNTA($A830:$K830)=0,"",IF($K830&lt;&gt;"",IF(COUNTIF($K$19:$K830,$K830)&gt;1,"SI","NO"),IF(COUNTIFS($A$19:$A830,$A830,$C$19:$C830,$C830,$J$19:$J830,$J830,$D$19:$D830,$D830)&gt;1,"SI","NO")))</f>
        <v/>
      </c>
      <c r="N830" s="11">
        <f>IF(COUNTA($A830:$K830)=0,"",IF(AND($L830="SI",$M830="NO"),IFERROR($H830,0),0))</f>
        <v/>
      </c>
      <c r="O830" s="9">
        <f>IF(COUNTA($A830:$K830)=0,"",IF($M830="SI","CUFE o factura duplicada dentro del reporte; no se suma dos veces",IF(IFERROR($H830,0)&lt;=0,"DIAN reporta valor susceptible 0",IF($L830="NO",IFERROR(LOOKUP(2,1/((LISTS!$M$2:$M$13&lt;&gt;"")*ISNUMBER(SEARCH(LISTS!$M$2:$M$13,$I830))),LISTS!$O$2:$O$13),"Medio de pago no elegible o no identificado por DIAN"),"Apta automaticamente por pago electronico y base positiva"))))</f>
        <v/>
      </c>
    </row>
    <row r="831">
      <c r="A831" s="9" t="n"/>
      <c r="B831" s="9" t="n"/>
      <c r="C831" s="12" t="n"/>
      <c r="D831" s="11" t="n"/>
      <c r="E831" s="11" t="n"/>
      <c r="F831" s="11" t="n"/>
      <c r="G831" s="11" t="n"/>
      <c r="H831" s="11" t="n"/>
      <c r="I831" s="9" t="n"/>
      <c r="J831" s="9" t="n"/>
      <c r="K831" s="9" t="n"/>
      <c r="L831" s="9">
        <f>IF(COUNTA($A831:$K831)=0,"",IF(AND(IFERROR($H831,0)&gt;0,LEN(TRIM($K831&amp;""))&gt;0,IFERROR(LOOKUP(2,1/((LISTS!$M$2:$M$13&lt;&gt;"")*ISNUMBER(SEARCH(LISTS!$M$2:$M$13,$I831))),LISTS!$N$2:$N$13),"NO")="SI"),"SI","NO"))</f>
        <v/>
      </c>
      <c r="M831" s="9">
        <f>IF(COUNTA($A831:$K831)=0,"",IF($K831&lt;&gt;"",IF(COUNTIF($K$19:$K831,$K831)&gt;1,"SI","NO"),IF(COUNTIFS($A$19:$A831,$A831,$C$19:$C831,$C831,$J$19:$J831,$J831,$D$19:$D831,$D831)&gt;1,"SI","NO")))</f>
        <v/>
      </c>
      <c r="N831" s="11">
        <f>IF(COUNTA($A831:$K831)=0,"",IF(AND($L831="SI",$M831="NO"),IFERROR($H831,0),0))</f>
        <v/>
      </c>
      <c r="O831" s="9">
        <f>IF(COUNTA($A831:$K831)=0,"",IF($M831="SI","CUFE o factura duplicada dentro del reporte; no se suma dos veces",IF(IFERROR($H831,0)&lt;=0,"DIAN reporta valor susceptible 0",IF($L831="NO",IFERROR(LOOKUP(2,1/((LISTS!$M$2:$M$13&lt;&gt;"")*ISNUMBER(SEARCH(LISTS!$M$2:$M$13,$I831))),LISTS!$O$2:$O$13),"Medio de pago no elegible o no identificado por DIAN"),"Apta automaticamente por pago electronico y base positiva"))))</f>
        <v/>
      </c>
    </row>
    <row r="832">
      <c r="A832" s="9" t="n"/>
      <c r="B832" s="9" t="n"/>
      <c r="C832" s="12" t="n"/>
      <c r="D832" s="11" t="n"/>
      <c r="E832" s="11" t="n"/>
      <c r="F832" s="11" t="n"/>
      <c r="G832" s="11" t="n"/>
      <c r="H832" s="11" t="n"/>
      <c r="I832" s="9" t="n"/>
      <c r="J832" s="9" t="n"/>
      <c r="K832" s="9" t="n"/>
      <c r="L832" s="9">
        <f>IF(COUNTA($A832:$K832)=0,"",IF(AND(IFERROR($H832,0)&gt;0,LEN(TRIM($K832&amp;""))&gt;0,IFERROR(LOOKUP(2,1/((LISTS!$M$2:$M$13&lt;&gt;"")*ISNUMBER(SEARCH(LISTS!$M$2:$M$13,$I832))),LISTS!$N$2:$N$13),"NO")="SI"),"SI","NO"))</f>
        <v/>
      </c>
      <c r="M832" s="9">
        <f>IF(COUNTA($A832:$K832)=0,"",IF($K832&lt;&gt;"",IF(COUNTIF($K$19:$K832,$K832)&gt;1,"SI","NO"),IF(COUNTIFS($A$19:$A832,$A832,$C$19:$C832,$C832,$J$19:$J832,$J832,$D$19:$D832,$D832)&gt;1,"SI","NO")))</f>
        <v/>
      </c>
      <c r="N832" s="11">
        <f>IF(COUNTA($A832:$K832)=0,"",IF(AND($L832="SI",$M832="NO"),IFERROR($H832,0),0))</f>
        <v/>
      </c>
      <c r="O832" s="9">
        <f>IF(COUNTA($A832:$K832)=0,"",IF($M832="SI","CUFE o factura duplicada dentro del reporte; no se suma dos veces",IF(IFERROR($H832,0)&lt;=0,"DIAN reporta valor susceptible 0",IF($L832="NO",IFERROR(LOOKUP(2,1/((LISTS!$M$2:$M$13&lt;&gt;"")*ISNUMBER(SEARCH(LISTS!$M$2:$M$13,$I832))),LISTS!$O$2:$O$13),"Medio de pago no elegible o no identificado por DIAN"),"Apta automaticamente por pago electronico y base positiva"))))</f>
        <v/>
      </c>
    </row>
    <row r="833">
      <c r="A833" s="9" t="n"/>
      <c r="B833" s="9" t="n"/>
      <c r="C833" s="12" t="n"/>
      <c r="D833" s="11" t="n"/>
      <c r="E833" s="11" t="n"/>
      <c r="F833" s="11" t="n"/>
      <c r="G833" s="11" t="n"/>
      <c r="H833" s="11" t="n"/>
      <c r="I833" s="9" t="n"/>
      <c r="J833" s="9" t="n"/>
      <c r="K833" s="9" t="n"/>
      <c r="L833" s="9">
        <f>IF(COUNTA($A833:$K833)=0,"",IF(AND(IFERROR($H833,0)&gt;0,LEN(TRIM($K833&amp;""))&gt;0,IFERROR(LOOKUP(2,1/((LISTS!$M$2:$M$13&lt;&gt;"")*ISNUMBER(SEARCH(LISTS!$M$2:$M$13,$I833))),LISTS!$N$2:$N$13),"NO")="SI"),"SI","NO"))</f>
        <v/>
      </c>
      <c r="M833" s="9">
        <f>IF(COUNTA($A833:$K833)=0,"",IF($K833&lt;&gt;"",IF(COUNTIF($K$19:$K833,$K833)&gt;1,"SI","NO"),IF(COUNTIFS($A$19:$A833,$A833,$C$19:$C833,$C833,$J$19:$J833,$J833,$D$19:$D833,$D833)&gt;1,"SI","NO")))</f>
        <v/>
      </c>
      <c r="N833" s="11">
        <f>IF(COUNTA($A833:$K833)=0,"",IF(AND($L833="SI",$M833="NO"),IFERROR($H833,0),0))</f>
        <v/>
      </c>
      <c r="O833" s="9">
        <f>IF(COUNTA($A833:$K833)=0,"",IF($M833="SI","CUFE o factura duplicada dentro del reporte; no se suma dos veces",IF(IFERROR($H833,0)&lt;=0,"DIAN reporta valor susceptible 0",IF($L833="NO",IFERROR(LOOKUP(2,1/((LISTS!$M$2:$M$13&lt;&gt;"")*ISNUMBER(SEARCH(LISTS!$M$2:$M$13,$I833))),LISTS!$O$2:$O$13),"Medio de pago no elegible o no identificado por DIAN"),"Apta automaticamente por pago electronico y base positiva"))))</f>
        <v/>
      </c>
    </row>
    <row r="834">
      <c r="A834" s="9" t="n"/>
      <c r="B834" s="9" t="n"/>
      <c r="C834" s="12" t="n"/>
      <c r="D834" s="11" t="n"/>
      <c r="E834" s="11" t="n"/>
      <c r="F834" s="11" t="n"/>
      <c r="G834" s="11" t="n"/>
      <c r="H834" s="11" t="n"/>
      <c r="I834" s="9" t="n"/>
      <c r="J834" s="9" t="n"/>
      <c r="K834" s="9" t="n"/>
      <c r="L834" s="9">
        <f>IF(COUNTA($A834:$K834)=0,"",IF(AND(IFERROR($H834,0)&gt;0,LEN(TRIM($K834&amp;""))&gt;0,IFERROR(LOOKUP(2,1/((LISTS!$M$2:$M$13&lt;&gt;"")*ISNUMBER(SEARCH(LISTS!$M$2:$M$13,$I834))),LISTS!$N$2:$N$13),"NO")="SI"),"SI","NO"))</f>
        <v/>
      </c>
      <c r="M834" s="9">
        <f>IF(COUNTA($A834:$K834)=0,"",IF($K834&lt;&gt;"",IF(COUNTIF($K$19:$K834,$K834)&gt;1,"SI","NO"),IF(COUNTIFS($A$19:$A834,$A834,$C$19:$C834,$C834,$J$19:$J834,$J834,$D$19:$D834,$D834)&gt;1,"SI","NO")))</f>
        <v/>
      </c>
      <c r="N834" s="11">
        <f>IF(COUNTA($A834:$K834)=0,"",IF(AND($L834="SI",$M834="NO"),IFERROR($H834,0),0))</f>
        <v/>
      </c>
      <c r="O834" s="9">
        <f>IF(COUNTA($A834:$K834)=0,"",IF($M834="SI","CUFE o factura duplicada dentro del reporte; no se suma dos veces",IF(IFERROR($H834,0)&lt;=0,"DIAN reporta valor susceptible 0",IF($L834="NO",IFERROR(LOOKUP(2,1/((LISTS!$M$2:$M$13&lt;&gt;"")*ISNUMBER(SEARCH(LISTS!$M$2:$M$13,$I834))),LISTS!$O$2:$O$13),"Medio de pago no elegible o no identificado por DIAN"),"Apta automaticamente por pago electronico y base positiva"))))</f>
        <v/>
      </c>
    </row>
    <row r="835">
      <c r="A835" s="9" t="n"/>
      <c r="B835" s="9" t="n"/>
      <c r="C835" s="12" t="n"/>
      <c r="D835" s="11" t="n"/>
      <c r="E835" s="11" t="n"/>
      <c r="F835" s="11" t="n"/>
      <c r="G835" s="11" t="n"/>
      <c r="H835" s="11" t="n"/>
      <c r="I835" s="9" t="n"/>
      <c r="J835" s="9" t="n"/>
      <c r="K835" s="9" t="n"/>
      <c r="L835" s="9">
        <f>IF(COUNTA($A835:$K835)=0,"",IF(AND(IFERROR($H835,0)&gt;0,LEN(TRIM($K835&amp;""))&gt;0,IFERROR(LOOKUP(2,1/((LISTS!$M$2:$M$13&lt;&gt;"")*ISNUMBER(SEARCH(LISTS!$M$2:$M$13,$I835))),LISTS!$N$2:$N$13),"NO")="SI"),"SI","NO"))</f>
        <v/>
      </c>
      <c r="M835" s="9">
        <f>IF(COUNTA($A835:$K835)=0,"",IF($K835&lt;&gt;"",IF(COUNTIF($K$19:$K835,$K835)&gt;1,"SI","NO"),IF(COUNTIFS($A$19:$A835,$A835,$C$19:$C835,$C835,$J$19:$J835,$J835,$D$19:$D835,$D835)&gt;1,"SI","NO")))</f>
        <v/>
      </c>
      <c r="N835" s="11">
        <f>IF(COUNTA($A835:$K835)=0,"",IF(AND($L835="SI",$M835="NO"),IFERROR($H835,0),0))</f>
        <v/>
      </c>
      <c r="O835" s="9">
        <f>IF(COUNTA($A835:$K835)=0,"",IF($M835="SI","CUFE o factura duplicada dentro del reporte; no se suma dos veces",IF(IFERROR($H835,0)&lt;=0,"DIAN reporta valor susceptible 0",IF($L835="NO",IFERROR(LOOKUP(2,1/((LISTS!$M$2:$M$13&lt;&gt;"")*ISNUMBER(SEARCH(LISTS!$M$2:$M$13,$I835))),LISTS!$O$2:$O$13),"Medio de pago no elegible o no identificado por DIAN"),"Apta automaticamente por pago electronico y base positiva"))))</f>
        <v/>
      </c>
    </row>
    <row r="836">
      <c r="A836" s="9" t="n"/>
      <c r="B836" s="9" t="n"/>
      <c r="C836" s="12" t="n"/>
      <c r="D836" s="11" t="n"/>
      <c r="E836" s="11" t="n"/>
      <c r="F836" s="11" t="n"/>
      <c r="G836" s="11" t="n"/>
      <c r="H836" s="11" t="n"/>
      <c r="I836" s="9" t="n"/>
      <c r="J836" s="9" t="n"/>
      <c r="K836" s="9" t="n"/>
      <c r="L836" s="9">
        <f>IF(COUNTA($A836:$K836)=0,"",IF(AND(IFERROR($H836,0)&gt;0,LEN(TRIM($K836&amp;""))&gt;0,IFERROR(LOOKUP(2,1/((LISTS!$M$2:$M$13&lt;&gt;"")*ISNUMBER(SEARCH(LISTS!$M$2:$M$13,$I836))),LISTS!$N$2:$N$13),"NO")="SI"),"SI","NO"))</f>
        <v/>
      </c>
      <c r="M836" s="9">
        <f>IF(COUNTA($A836:$K836)=0,"",IF($K836&lt;&gt;"",IF(COUNTIF($K$19:$K836,$K836)&gt;1,"SI","NO"),IF(COUNTIFS($A$19:$A836,$A836,$C$19:$C836,$C836,$J$19:$J836,$J836,$D$19:$D836,$D836)&gt;1,"SI","NO")))</f>
        <v/>
      </c>
      <c r="N836" s="11">
        <f>IF(COUNTA($A836:$K836)=0,"",IF(AND($L836="SI",$M836="NO"),IFERROR($H836,0),0))</f>
        <v/>
      </c>
      <c r="O836" s="9">
        <f>IF(COUNTA($A836:$K836)=0,"",IF($M836="SI","CUFE o factura duplicada dentro del reporte; no se suma dos veces",IF(IFERROR($H836,0)&lt;=0,"DIAN reporta valor susceptible 0",IF($L836="NO",IFERROR(LOOKUP(2,1/((LISTS!$M$2:$M$13&lt;&gt;"")*ISNUMBER(SEARCH(LISTS!$M$2:$M$13,$I836))),LISTS!$O$2:$O$13),"Medio de pago no elegible o no identificado por DIAN"),"Apta automaticamente por pago electronico y base positiva"))))</f>
        <v/>
      </c>
    </row>
    <row r="837">
      <c r="A837" s="9" t="n"/>
      <c r="B837" s="9" t="n"/>
      <c r="C837" s="12" t="n"/>
      <c r="D837" s="11" t="n"/>
      <c r="E837" s="11" t="n"/>
      <c r="F837" s="11" t="n"/>
      <c r="G837" s="11" t="n"/>
      <c r="H837" s="11" t="n"/>
      <c r="I837" s="9" t="n"/>
      <c r="J837" s="9" t="n"/>
      <c r="K837" s="9" t="n"/>
      <c r="L837" s="9">
        <f>IF(COUNTA($A837:$K837)=0,"",IF(AND(IFERROR($H837,0)&gt;0,LEN(TRIM($K837&amp;""))&gt;0,IFERROR(LOOKUP(2,1/((LISTS!$M$2:$M$13&lt;&gt;"")*ISNUMBER(SEARCH(LISTS!$M$2:$M$13,$I837))),LISTS!$N$2:$N$13),"NO")="SI"),"SI","NO"))</f>
        <v/>
      </c>
      <c r="M837" s="9">
        <f>IF(COUNTA($A837:$K837)=0,"",IF($K837&lt;&gt;"",IF(COUNTIF($K$19:$K837,$K837)&gt;1,"SI","NO"),IF(COUNTIFS($A$19:$A837,$A837,$C$19:$C837,$C837,$J$19:$J837,$J837,$D$19:$D837,$D837)&gt;1,"SI","NO")))</f>
        <v/>
      </c>
      <c r="N837" s="11">
        <f>IF(COUNTA($A837:$K837)=0,"",IF(AND($L837="SI",$M837="NO"),IFERROR($H837,0),0))</f>
        <v/>
      </c>
      <c r="O837" s="9">
        <f>IF(COUNTA($A837:$K837)=0,"",IF($M837="SI","CUFE o factura duplicada dentro del reporte; no se suma dos veces",IF(IFERROR($H837,0)&lt;=0,"DIAN reporta valor susceptible 0",IF($L837="NO",IFERROR(LOOKUP(2,1/((LISTS!$M$2:$M$13&lt;&gt;"")*ISNUMBER(SEARCH(LISTS!$M$2:$M$13,$I837))),LISTS!$O$2:$O$13),"Medio de pago no elegible o no identificado por DIAN"),"Apta automaticamente por pago electronico y base positiva"))))</f>
        <v/>
      </c>
    </row>
    <row r="838">
      <c r="A838" s="9" t="n"/>
      <c r="B838" s="9" t="n"/>
      <c r="C838" s="12" t="n"/>
      <c r="D838" s="11" t="n"/>
      <c r="E838" s="11" t="n"/>
      <c r="F838" s="11" t="n"/>
      <c r="G838" s="11" t="n"/>
      <c r="H838" s="11" t="n"/>
      <c r="I838" s="9" t="n"/>
      <c r="J838" s="9" t="n"/>
      <c r="K838" s="9" t="n"/>
      <c r="L838" s="9">
        <f>IF(COUNTA($A838:$K838)=0,"",IF(AND(IFERROR($H838,0)&gt;0,LEN(TRIM($K838&amp;""))&gt;0,IFERROR(LOOKUP(2,1/((LISTS!$M$2:$M$13&lt;&gt;"")*ISNUMBER(SEARCH(LISTS!$M$2:$M$13,$I838))),LISTS!$N$2:$N$13),"NO")="SI"),"SI","NO"))</f>
        <v/>
      </c>
      <c r="M838" s="9">
        <f>IF(COUNTA($A838:$K838)=0,"",IF($K838&lt;&gt;"",IF(COUNTIF($K$19:$K838,$K838)&gt;1,"SI","NO"),IF(COUNTIFS($A$19:$A838,$A838,$C$19:$C838,$C838,$J$19:$J838,$J838,$D$19:$D838,$D838)&gt;1,"SI","NO")))</f>
        <v/>
      </c>
      <c r="N838" s="11">
        <f>IF(COUNTA($A838:$K838)=0,"",IF(AND($L838="SI",$M838="NO"),IFERROR($H838,0),0))</f>
        <v/>
      </c>
      <c r="O838" s="9">
        <f>IF(COUNTA($A838:$K838)=0,"",IF($M838="SI","CUFE o factura duplicada dentro del reporte; no se suma dos veces",IF(IFERROR($H838,0)&lt;=0,"DIAN reporta valor susceptible 0",IF($L838="NO",IFERROR(LOOKUP(2,1/((LISTS!$M$2:$M$13&lt;&gt;"")*ISNUMBER(SEARCH(LISTS!$M$2:$M$13,$I838))),LISTS!$O$2:$O$13),"Medio de pago no elegible o no identificado por DIAN"),"Apta automaticamente por pago electronico y base positiva"))))</f>
        <v/>
      </c>
    </row>
    <row r="839">
      <c r="A839" s="9" t="n"/>
      <c r="B839" s="9" t="n"/>
      <c r="C839" s="12" t="n"/>
      <c r="D839" s="11" t="n"/>
      <c r="E839" s="11" t="n"/>
      <c r="F839" s="11" t="n"/>
      <c r="G839" s="11" t="n"/>
      <c r="H839" s="11" t="n"/>
      <c r="I839" s="9" t="n"/>
      <c r="J839" s="9" t="n"/>
      <c r="K839" s="9" t="n"/>
      <c r="L839" s="9">
        <f>IF(COUNTA($A839:$K839)=0,"",IF(AND(IFERROR($H839,0)&gt;0,LEN(TRIM($K839&amp;""))&gt;0,IFERROR(LOOKUP(2,1/((LISTS!$M$2:$M$13&lt;&gt;"")*ISNUMBER(SEARCH(LISTS!$M$2:$M$13,$I839))),LISTS!$N$2:$N$13),"NO")="SI"),"SI","NO"))</f>
        <v/>
      </c>
      <c r="M839" s="9">
        <f>IF(COUNTA($A839:$K839)=0,"",IF($K839&lt;&gt;"",IF(COUNTIF($K$19:$K839,$K839)&gt;1,"SI","NO"),IF(COUNTIFS($A$19:$A839,$A839,$C$19:$C839,$C839,$J$19:$J839,$J839,$D$19:$D839,$D839)&gt;1,"SI","NO")))</f>
        <v/>
      </c>
      <c r="N839" s="11">
        <f>IF(COUNTA($A839:$K839)=0,"",IF(AND($L839="SI",$M839="NO"),IFERROR($H839,0),0))</f>
        <v/>
      </c>
      <c r="O839" s="9">
        <f>IF(COUNTA($A839:$K839)=0,"",IF($M839="SI","CUFE o factura duplicada dentro del reporte; no se suma dos veces",IF(IFERROR($H839,0)&lt;=0,"DIAN reporta valor susceptible 0",IF($L839="NO",IFERROR(LOOKUP(2,1/((LISTS!$M$2:$M$13&lt;&gt;"")*ISNUMBER(SEARCH(LISTS!$M$2:$M$13,$I839))),LISTS!$O$2:$O$13),"Medio de pago no elegible o no identificado por DIAN"),"Apta automaticamente por pago electronico y base positiva"))))</f>
        <v/>
      </c>
    </row>
    <row r="840">
      <c r="A840" s="9" t="n"/>
      <c r="B840" s="9" t="n"/>
      <c r="C840" s="12" t="n"/>
      <c r="D840" s="11" t="n"/>
      <c r="E840" s="11" t="n"/>
      <c r="F840" s="11" t="n"/>
      <c r="G840" s="11" t="n"/>
      <c r="H840" s="11" t="n"/>
      <c r="I840" s="9" t="n"/>
      <c r="J840" s="9" t="n"/>
      <c r="K840" s="9" t="n"/>
      <c r="L840" s="9">
        <f>IF(COUNTA($A840:$K840)=0,"",IF(AND(IFERROR($H840,0)&gt;0,LEN(TRIM($K840&amp;""))&gt;0,IFERROR(LOOKUP(2,1/((LISTS!$M$2:$M$13&lt;&gt;"")*ISNUMBER(SEARCH(LISTS!$M$2:$M$13,$I840))),LISTS!$N$2:$N$13),"NO")="SI"),"SI","NO"))</f>
        <v/>
      </c>
      <c r="M840" s="9">
        <f>IF(COUNTA($A840:$K840)=0,"",IF($K840&lt;&gt;"",IF(COUNTIF($K$19:$K840,$K840)&gt;1,"SI","NO"),IF(COUNTIFS($A$19:$A840,$A840,$C$19:$C840,$C840,$J$19:$J840,$J840,$D$19:$D840,$D840)&gt;1,"SI","NO")))</f>
        <v/>
      </c>
      <c r="N840" s="11">
        <f>IF(COUNTA($A840:$K840)=0,"",IF(AND($L840="SI",$M840="NO"),IFERROR($H840,0),0))</f>
        <v/>
      </c>
      <c r="O840" s="9">
        <f>IF(COUNTA($A840:$K840)=0,"",IF($M840="SI","CUFE o factura duplicada dentro del reporte; no se suma dos veces",IF(IFERROR($H840,0)&lt;=0,"DIAN reporta valor susceptible 0",IF($L840="NO",IFERROR(LOOKUP(2,1/((LISTS!$M$2:$M$13&lt;&gt;"")*ISNUMBER(SEARCH(LISTS!$M$2:$M$13,$I840))),LISTS!$O$2:$O$13),"Medio de pago no elegible o no identificado por DIAN"),"Apta automaticamente por pago electronico y base positiva"))))</f>
        <v/>
      </c>
    </row>
    <row r="841">
      <c r="A841" s="9" t="n"/>
      <c r="B841" s="9" t="n"/>
      <c r="C841" s="12" t="n"/>
      <c r="D841" s="11" t="n"/>
      <c r="E841" s="11" t="n"/>
      <c r="F841" s="11" t="n"/>
      <c r="G841" s="11" t="n"/>
      <c r="H841" s="11" t="n"/>
      <c r="I841" s="9" t="n"/>
      <c r="J841" s="9" t="n"/>
      <c r="K841" s="9" t="n"/>
      <c r="L841" s="9">
        <f>IF(COUNTA($A841:$K841)=0,"",IF(AND(IFERROR($H841,0)&gt;0,LEN(TRIM($K841&amp;""))&gt;0,IFERROR(LOOKUP(2,1/((LISTS!$M$2:$M$13&lt;&gt;"")*ISNUMBER(SEARCH(LISTS!$M$2:$M$13,$I841))),LISTS!$N$2:$N$13),"NO")="SI"),"SI","NO"))</f>
        <v/>
      </c>
      <c r="M841" s="9">
        <f>IF(COUNTA($A841:$K841)=0,"",IF($K841&lt;&gt;"",IF(COUNTIF($K$19:$K841,$K841)&gt;1,"SI","NO"),IF(COUNTIFS($A$19:$A841,$A841,$C$19:$C841,$C841,$J$19:$J841,$J841,$D$19:$D841,$D841)&gt;1,"SI","NO")))</f>
        <v/>
      </c>
      <c r="N841" s="11">
        <f>IF(COUNTA($A841:$K841)=0,"",IF(AND($L841="SI",$M841="NO"),IFERROR($H841,0),0))</f>
        <v/>
      </c>
      <c r="O841" s="9">
        <f>IF(COUNTA($A841:$K841)=0,"",IF($M841="SI","CUFE o factura duplicada dentro del reporte; no se suma dos veces",IF(IFERROR($H841,0)&lt;=0,"DIAN reporta valor susceptible 0",IF($L841="NO",IFERROR(LOOKUP(2,1/((LISTS!$M$2:$M$13&lt;&gt;"")*ISNUMBER(SEARCH(LISTS!$M$2:$M$13,$I841))),LISTS!$O$2:$O$13),"Medio de pago no elegible o no identificado por DIAN"),"Apta automaticamente por pago electronico y base positiva"))))</f>
        <v/>
      </c>
    </row>
    <row r="842">
      <c r="A842" s="9" t="n"/>
      <c r="B842" s="9" t="n"/>
      <c r="C842" s="12" t="n"/>
      <c r="D842" s="11" t="n"/>
      <c r="E842" s="11" t="n"/>
      <c r="F842" s="11" t="n"/>
      <c r="G842" s="11" t="n"/>
      <c r="H842" s="11" t="n"/>
      <c r="I842" s="9" t="n"/>
      <c r="J842" s="9" t="n"/>
      <c r="K842" s="9" t="n"/>
      <c r="L842" s="9">
        <f>IF(COUNTA($A842:$K842)=0,"",IF(AND(IFERROR($H842,0)&gt;0,LEN(TRIM($K842&amp;""))&gt;0,IFERROR(LOOKUP(2,1/((LISTS!$M$2:$M$13&lt;&gt;"")*ISNUMBER(SEARCH(LISTS!$M$2:$M$13,$I842))),LISTS!$N$2:$N$13),"NO")="SI"),"SI","NO"))</f>
        <v/>
      </c>
      <c r="M842" s="9">
        <f>IF(COUNTA($A842:$K842)=0,"",IF($K842&lt;&gt;"",IF(COUNTIF($K$19:$K842,$K842)&gt;1,"SI","NO"),IF(COUNTIFS($A$19:$A842,$A842,$C$19:$C842,$C842,$J$19:$J842,$J842,$D$19:$D842,$D842)&gt;1,"SI","NO")))</f>
        <v/>
      </c>
      <c r="N842" s="11">
        <f>IF(COUNTA($A842:$K842)=0,"",IF(AND($L842="SI",$M842="NO"),IFERROR($H842,0),0))</f>
        <v/>
      </c>
      <c r="O842" s="9">
        <f>IF(COUNTA($A842:$K842)=0,"",IF($M842="SI","CUFE o factura duplicada dentro del reporte; no se suma dos veces",IF(IFERROR($H842,0)&lt;=0,"DIAN reporta valor susceptible 0",IF($L842="NO",IFERROR(LOOKUP(2,1/((LISTS!$M$2:$M$13&lt;&gt;"")*ISNUMBER(SEARCH(LISTS!$M$2:$M$13,$I842))),LISTS!$O$2:$O$13),"Medio de pago no elegible o no identificado por DIAN"),"Apta automaticamente por pago electronico y base positiva"))))</f>
        <v/>
      </c>
    </row>
    <row r="843">
      <c r="A843" s="9" t="n"/>
      <c r="B843" s="9" t="n"/>
      <c r="C843" s="12" t="n"/>
      <c r="D843" s="11" t="n"/>
      <c r="E843" s="11" t="n"/>
      <c r="F843" s="11" t="n"/>
      <c r="G843" s="11" t="n"/>
      <c r="H843" s="11" t="n"/>
      <c r="I843" s="9" t="n"/>
      <c r="J843" s="9" t="n"/>
      <c r="K843" s="9" t="n"/>
      <c r="L843" s="9">
        <f>IF(COUNTA($A843:$K843)=0,"",IF(AND(IFERROR($H843,0)&gt;0,LEN(TRIM($K843&amp;""))&gt;0,IFERROR(LOOKUP(2,1/((LISTS!$M$2:$M$13&lt;&gt;"")*ISNUMBER(SEARCH(LISTS!$M$2:$M$13,$I843))),LISTS!$N$2:$N$13),"NO")="SI"),"SI","NO"))</f>
        <v/>
      </c>
      <c r="M843" s="9">
        <f>IF(COUNTA($A843:$K843)=0,"",IF($K843&lt;&gt;"",IF(COUNTIF($K$19:$K843,$K843)&gt;1,"SI","NO"),IF(COUNTIFS($A$19:$A843,$A843,$C$19:$C843,$C843,$J$19:$J843,$J843,$D$19:$D843,$D843)&gt;1,"SI","NO")))</f>
        <v/>
      </c>
      <c r="N843" s="11">
        <f>IF(COUNTA($A843:$K843)=0,"",IF(AND($L843="SI",$M843="NO"),IFERROR($H843,0),0))</f>
        <v/>
      </c>
      <c r="O843" s="9">
        <f>IF(COUNTA($A843:$K843)=0,"",IF($M843="SI","CUFE o factura duplicada dentro del reporte; no se suma dos veces",IF(IFERROR($H843,0)&lt;=0,"DIAN reporta valor susceptible 0",IF($L843="NO",IFERROR(LOOKUP(2,1/((LISTS!$M$2:$M$13&lt;&gt;"")*ISNUMBER(SEARCH(LISTS!$M$2:$M$13,$I843))),LISTS!$O$2:$O$13),"Medio de pago no elegible o no identificado por DIAN"),"Apta automaticamente por pago electronico y base positiva"))))</f>
        <v/>
      </c>
    </row>
    <row r="844">
      <c r="A844" s="9" t="n"/>
      <c r="B844" s="9" t="n"/>
      <c r="C844" s="12" t="n"/>
      <c r="D844" s="11" t="n"/>
      <c r="E844" s="11" t="n"/>
      <c r="F844" s="11" t="n"/>
      <c r="G844" s="11" t="n"/>
      <c r="H844" s="11" t="n"/>
      <c r="I844" s="9" t="n"/>
      <c r="J844" s="9" t="n"/>
      <c r="K844" s="9" t="n"/>
      <c r="L844" s="9">
        <f>IF(COUNTA($A844:$K844)=0,"",IF(AND(IFERROR($H844,0)&gt;0,LEN(TRIM($K844&amp;""))&gt;0,IFERROR(LOOKUP(2,1/((LISTS!$M$2:$M$13&lt;&gt;"")*ISNUMBER(SEARCH(LISTS!$M$2:$M$13,$I844))),LISTS!$N$2:$N$13),"NO")="SI"),"SI","NO"))</f>
        <v/>
      </c>
      <c r="M844" s="9">
        <f>IF(COUNTA($A844:$K844)=0,"",IF($K844&lt;&gt;"",IF(COUNTIF($K$19:$K844,$K844)&gt;1,"SI","NO"),IF(COUNTIFS($A$19:$A844,$A844,$C$19:$C844,$C844,$J$19:$J844,$J844,$D$19:$D844,$D844)&gt;1,"SI","NO")))</f>
        <v/>
      </c>
      <c r="N844" s="11">
        <f>IF(COUNTA($A844:$K844)=0,"",IF(AND($L844="SI",$M844="NO"),IFERROR($H844,0),0))</f>
        <v/>
      </c>
      <c r="O844" s="9">
        <f>IF(COUNTA($A844:$K844)=0,"",IF($M844="SI","CUFE o factura duplicada dentro del reporte; no se suma dos veces",IF(IFERROR($H844,0)&lt;=0,"DIAN reporta valor susceptible 0",IF($L844="NO",IFERROR(LOOKUP(2,1/((LISTS!$M$2:$M$13&lt;&gt;"")*ISNUMBER(SEARCH(LISTS!$M$2:$M$13,$I844))),LISTS!$O$2:$O$13),"Medio de pago no elegible o no identificado por DIAN"),"Apta automaticamente por pago electronico y base positiva"))))</f>
        <v/>
      </c>
    </row>
    <row r="845">
      <c r="A845" s="9" t="n"/>
      <c r="B845" s="9" t="n"/>
      <c r="C845" s="12" t="n"/>
      <c r="D845" s="11" t="n"/>
      <c r="E845" s="11" t="n"/>
      <c r="F845" s="11" t="n"/>
      <c r="G845" s="11" t="n"/>
      <c r="H845" s="11" t="n"/>
      <c r="I845" s="9" t="n"/>
      <c r="J845" s="9" t="n"/>
      <c r="K845" s="9" t="n"/>
      <c r="L845" s="9">
        <f>IF(COUNTA($A845:$K845)=0,"",IF(AND(IFERROR($H845,0)&gt;0,LEN(TRIM($K845&amp;""))&gt;0,IFERROR(LOOKUP(2,1/((LISTS!$M$2:$M$13&lt;&gt;"")*ISNUMBER(SEARCH(LISTS!$M$2:$M$13,$I845))),LISTS!$N$2:$N$13),"NO")="SI"),"SI","NO"))</f>
        <v/>
      </c>
      <c r="M845" s="9">
        <f>IF(COUNTA($A845:$K845)=0,"",IF($K845&lt;&gt;"",IF(COUNTIF($K$19:$K845,$K845)&gt;1,"SI","NO"),IF(COUNTIFS($A$19:$A845,$A845,$C$19:$C845,$C845,$J$19:$J845,$J845,$D$19:$D845,$D845)&gt;1,"SI","NO")))</f>
        <v/>
      </c>
      <c r="N845" s="11">
        <f>IF(COUNTA($A845:$K845)=0,"",IF(AND($L845="SI",$M845="NO"),IFERROR($H845,0),0))</f>
        <v/>
      </c>
      <c r="O845" s="9">
        <f>IF(COUNTA($A845:$K845)=0,"",IF($M845="SI","CUFE o factura duplicada dentro del reporte; no se suma dos veces",IF(IFERROR($H845,0)&lt;=0,"DIAN reporta valor susceptible 0",IF($L845="NO",IFERROR(LOOKUP(2,1/((LISTS!$M$2:$M$13&lt;&gt;"")*ISNUMBER(SEARCH(LISTS!$M$2:$M$13,$I845))),LISTS!$O$2:$O$13),"Medio de pago no elegible o no identificado por DIAN"),"Apta automaticamente por pago electronico y base positiva"))))</f>
        <v/>
      </c>
    </row>
    <row r="846">
      <c r="A846" s="9" t="n"/>
      <c r="B846" s="9" t="n"/>
      <c r="C846" s="12" t="n"/>
      <c r="D846" s="11" t="n"/>
      <c r="E846" s="11" t="n"/>
      <c r="F846" s="11" t="n"/>
      <c r="G846" s="11" t="n"/>
      <c r="H846" s="11" t="n"/>
      <c r="I846" s="9" t="n"/>
      <c r="J846" s="9" t="n"/>
      <c r="K846" s="9" t="n"/>
      <c r="L846" s="9">
        <f>IF(COUNTA($A846:$K846)=0,"",IF(AND(IFERROR($H846,0)&gt;0,LEN(TRIM($K846&amp;""))&gt;0,IFERROR(LOOKUP(2,1/((LISTS!$M$2:$M$13&lt;&gt;"")*ISNUMBER(SEARCH(LISTS!$M$2:$M$13,$I846))),LISTS!$N$2:$N$13),"NO")="SI"),"SI","NO"))</f>
        <v/>
      </c>
      <c r="M846" s="9">
        <f>IF(COUNTA($A846:$K846)=0,"",IF($K846&lt;&gt;"",IF(COUNTIF($K$19:$K846,$K846)&gt;1,"SI","NO"),IF(COUNTIFS($A$19:$A846,$A846,$C$19:$C846,$C846,$J$19:$J846,$J846,$D$19:$D846,$D846)&gt;1,"SI","NO")))</f>
        <v/>
      </c>
      <c r="N846" s="11">
        <f>IF(COUNTA($A846:$K846)=0,"",IF(AND($L846="SI",$M846="NO"),IFERROR($H846,0),0))</f>
        <v/>
      </c>
      <c r="O846" s="9">
        <f>IF(COUNTA($A846:$K846)=0,"",IF($M846="SI","CUFE o factura duplicada dentro del reporte; no se suma dos veces",IF(IFERROR($H846,0)&lt;=0,"DIAN reporta valor susceptible 0",IF($L846="NO",IFERROR(LOOKUP(2,1/((LISTS!$M$2:$M$13&lt;&gt;"")*ISNUMBER(SEARCH(LISTS!$M$2:$M$13,$I846))),LISTS!$O$2:$O$13),"Medio de pago no elegible o no identificado por DIAN"),"Apta automaticamente por pago electronico y base positiva"))))</f>
        <v/>
      </c>
    </row>
    <row r="847">
      <c r="A847" s="9" t="n"/>
      <c r="B847" s="9" t="n"/>
      <c r="C847" s="12" t="n"/>
      <c r="D847" s="11" t="n"/>
      <c r="E847" s="11" t="n"/>
      <c r="F847" s="11" t="n"/>
      <c r="G847" s="11" t="n"/>
      <c r="H847" s="11" t="n"/>
      <c r="I847" s="9" t="n"/>
      <c r="J847" s="9" t="n"/>
      <c r="K847" s="9" t="n"/>
      <c r="L847" s="9">
        <f>IF(COUNTA($A847:$K847)=0,"",IF(AND(IFERROR($H847,0)&gt;0,LEN(TRIM($K847&amp;""))&gt;0,IFERROR(LOOKUP(2,1/((LISTS!$M$2:$M$13&lt;&gt;"")*ISNUMBER(SEARCH(LISTS!$M$2:$M$13,$I847))),LISTS!$N$2:$N$13),"NO")="SI"),"SI","NO"))</f>
        <v/>
      </c>
      <c r="M847" s="9">
        <f>IF(COUNTA($A847:$K847)=0,"",IF($K847&lt;&gt;"",IF(COUNTIF($K$19:$K847,$K847)&gt;1,"SI","NO"),IF(COUNTIFS($A$19:$A847,$A847,$C$19:$C847,$C847,$J$19:$J847,$J847,$D$19:$D847,$D847)&gt;1,"SI","NO")))</f>
        <v/>
      </c>
      <c r="N847" s="11">
        <f>IF(COUNTA($A847:$K847)=0,"",IF(AND($L847="SI",$M847="NO"),IFERROR($H847,0),0))</f>
        <v/>
      </c>
      <c r="O847" s="9">
        <f>IF(COUNTA($A847:$K847)=0,"",IF($M847="SI","CUFE o factura duplicada dentro del reporte; no se suma dos veces",IF(IFERROR($H847,0)&lt;=0,"DIAN reporta valor susceptible 0",IF($L847="NO",IFERROR(LOOKUP(2,1/((LISTS!$M$2:$M$13&lt;&gt;"")*ISNUMBER(SEARCH(LISTS!$M$2:$M$13,$I847))),LISTS!$O$2:$O$13),"Medio de pago no elegible o no identificado por DIAN"),"Apta automaticamente por pago electronico y base positiva"))))</f>
        <v/>
      </c>
    </row>
    <row r="848">
      <c r="A848" s="9" t="n"/>
      <c r="B848" s="9" t="n"/>
      <c r="C848" s="12" t="n"/>
      <c r="D848" s="11" t="n"/>
      <c r="E848" s="11" t="n"/>
      <c r="F848" s="11" t="n"/>
      <c r="G848" s="11" t="n"/>
      <c r="H848" s="11" t="n"/>
      <c r="I848" s="9" t="n"/>
      <c r="J848" s="9" t="n"/>
      <c r="K848" s="9" t="n"/>
      <c r="L848" s="9">
        <f>IF(COUNTA($A848:$K848)=0,"",IF(AND(IFERROR($H848,0)&gt;0,LEN(TRIM($K848&amp;""))&gt;0,IFERROR(LOOKUP(2,1/((LISTS!$M$2:$M$13&lt;&gt;"")*ISNUMBER(SEARCH(LISTS!$M$2:$M$13,$I848))),LISTS!$N$2:$N$13),"NO")="SI"),"SI","NO"))</f>
        <v/>
      </c>
      <c r="M848" s="9">
        <f>IF(COUNTA($A848:$K848)=0,"",IF($K848&lt;&gt;"",IF(COUNTIF($K$19:$K848,$K848)&gt;1,"SI","NO"),IF(COUNTIFS($A$19:$A848,$A848,$C$19:$C848,$C848,$J$19:$J848,$J848,$D$19:$D848,$D848)&gt;1,"SI","NO")))</f>
        <v/>
      </c>
      <c r="N848" s="11">
        <f>IF(COUNTA($A848:$K848)=0,"",IF(AND($L848="SI",$M848="NO"),IFERROR($H848,0),0))</f>
        <v/>
      </c>
      <c r="O848" s="9">
        <f>IF(COUNTA($A848:$K848)=0,"",IF($M848="SI","CUFE o factura duplicada dentro del reporte; no se suma dos veces",IF(IFERROR($H848,0)&lt;=0,"DIAN reporta valor susceptible 0",IF($L848="NO",IFERROR(LOOKUP(2,1/((LISTS!$M$2:$M$13&lt;&gt;"")*ISNUMBER(SEARCH(LISTS!$M$2:$M$13,$I848))),LISTS!$O$2:$O$13),"Medio de pago no elegible o no identificado por DIAN"),"Apta automaticamente por pago electronico y base positiva"))))</f>
        <v/>
      </c>
    </row>
    <row r="849">
      <c r="A849" s="9" t="n"/>
      <c r="B849" s="9" t="n"/>
      <c r="C849" s="12" t="n"/>
      <c r="D849" s="11" t="n"/>
      <c r="E849" s="11" t="n"/>
      <c r="F849" s="11" t="n"/>
      <c r="G849" s="11" t="n"/>
      <c r="H849" s="11" t="n"/>
      <c r="I849" s="9" t="n"/>
      <c r="J849" s="9" t="n"/>
      <c r="K849" s="9" t="n"/>
      <c r="L849" s="9">
        <f>IF(COUNTA($A849:$K849)=0,"",IF(AND(IFERROR($H849,0)&gt;0,LEN(TRIM($K849&amp;""))&gt;0,IFERROR(LOOKUP(2,1/((LISTS!$M$2:$M$13&lt;&gt;"")*ISNUMBER(SEARCH(LISTS!$M$2:$M$13,$I849))),LISTS!$N$2:$N$13),"NO")="SI"),"SI","NO"))</f>
        <v/>
      </c>
      <c r="M849" s="9">
        <f>IF(COUNTA($A849:$K849)=0,"",IF($K849&lt;&gt;"",IF(COUNTIF($K$19:$K849,$K849)&gt;1,"SI","NO"),IF(COUNTIFS($A$19:$A849,$A849,$C$19:$C849,$C849,$J$19:$J849,$J849,$D$19:$D849,$D849)&gt;1,"SI","NO")))</f>
        <v/>
      </c>
      <c r="N849" s="11">
        <f>IF(COUNTA($A849:$K849)=0,"",IF(AND($L849="SI",$M849="NO"),IFERROR($H849,0),0))</f>
        <v/>
      </c>
      <c r="O849" s="9">
        <f>IF(COUNTA($A849:$K849)=0,"",IF($M849="SI","CUFE o factura duplicada dentro del reporte; no se suma dos veces",IF(IFERROR($H849,0)&lt;=0,"DIAN reporta valor susceptible 0",IF($L849="NO",IFERROR(LOOKUP(2,1/((LISTS!$M$2:$M$13&lt;&gt;"")*ISNUMBER(SEARCH(LISTS!$M$2:$M$13,$I849))),LISTS!$O$2:$O$13),"Medio de pago no elegible o no identificado por DIAN"),"Apta automaticamente por pago electronico y base positiva"))))</f>
        <v/>
      </c>
    </row>
    <row r="850">
      <c r="A850" s="9" t="n"/>
      <c r="B850" s="9" t="n"/>
      <c r="C850" s="12" t="n"/>
      <c r="D850" s="11" t="n"/>
      <c r="E850" s="11" t="n"/>
      <c r="F850" s="11" t="n"/>
      <c r="G850" s="11" t="n"/>
      <c r="H850" s="11" t="n"/>
      <c r="I850" s="9" t="n"/>
      <c r="J850" s="9" t="n"/>
      <c r="K850" s="9" t="n"/>
      <c r="L850" s="9">
        <f>IF(COUNTA($A850:$K850)=0,"",IF(AND(IFERROR($H850,0)&gt;0,LEN(TRIM($K850&amp;""))&gt;0,IFERROR(LOOKUP(2,1/((LISTS!$M$2:$M$13&lt;&gt;"")*ISNUMBER(SEARCH(LISTS!$M$2:$M$13,$I850))),LISTS!$N$2:$N$13),"NO")="SI"),"SI","NO"))</f>
        <v/>
      </c>
      <c r="M850" s="9">
        <f>IF(COUNTA($A850:$K850)=0,"",IF($K850&lt;&gt;"",IF(COUNTIF($K$19:$K850,$K850)&gt;1,"SI","NO"),IF(COUNTIFS($A$19:$A850,$A850,$C$19:$C850,$C850,$J$19:$J850,$J850,$D$19:$D850,$D850)&gt;1,"SI","NO")))</f>
        <v/>
      </c>
      <c r="N850" s="11">
        <f>IF(COUNTA($A850:$K850)=0,"",IF(AND($L850="SI",$M850="NO"),IFERROR($H850,0),0))</f>
        <v/>
      </c>
      <c r="O850" s="9">
        <f>IF(COUNTA($A850:$K850)=0,"",IF($M850="SI","CUFE o factura duplicada dentro del reporte; no se suma dos veces",IF(IFERROR($H850,0)&lt;=0,"DIAN reporta valor susceptible 0",IF($L850="NO",IFERROR(LOOKUP(2,1/((LISTS!$M$2:$M$13&lt;&gt;"")*ISNUMBER(SEARCH(LISTS!$M$2:$M$13,$I850))),LISTS!$O$2:$O$13),"Medio de pago no elegible o no identificado por DIAN"),"Apta automaticamente por pago electronico y base positiva"))))</f>
        <v/>
      </c>
    </row>
    <row r="851">
      <c r="A851" s="9" t="n"/>
      <c r="B851" s="9" t="n"/>
      <c r="C851" s="12" t="n"/>
      <c r="D851" s="11" t="n"/>
      <c r="E851" s="11" t="n"/>
      <c r="F851" s="11" t="n"/>
      <c r="G851" s="11" t="n"/>
      <c r="H851" s="11" t="n"/>
      <c r="I851" s="9" t="n"/>
      <c r="J851" s="9" t="n"/>
      <c r="K851" s="9" t="n"/>
      <c r="L851" s="9">
        <f>IF(COUNTA($A851:$K851)=0,"",IF(AND(IFERROR($H851,0)&gt;0,LEN(TRIM($K851&amp;""))&gt;0,IFERROR(LOOKUP(2,1/((LISTS!$M$2:$M$13&lt;&gt;"")*ISNUMBER(SEARCH(LISTS!$M$2:$M$13,$I851))),LISTS!$N$2:$N$13),"NO")="SI"),"SI","NO"))</f>
        <v/>
      </c>
      <c r="M851" s="9">
        <f>IF(COUNTA($A851:$K851)=0,"",IF($K851&lt;&gt;"",IF(COUNTIF($K$19:$K851,$K851)&gt;1,"SI","NO"),IF(COUNTIFS($A$19:$A851,$A851,$C$19:$C851,$C851,$J$19:$J851,$J851,$D$19:$D851,$D851)&gt;1,"SI","NO")))</f>
        <v/>
      </c>
      <c r="N851" s="11">
        <f>IF(COUNTA($A851:$K851)=0,"",IF(AND($L851="SI",$M851="NO"),IFERROR($H851,0),0))</f>
        <v/>
      </c>
      <c r="O851" s="9">
        <f>IF(COUNTA($A851:$K851)=0,"",IF($M851="SI","CUFE o factura duplicada dentro del reporte; no se suma dos veces",IF(IFERROR($H851,0)&lt;=0,"DIAN reporta valor susceptible 0",IF($L851="NO",IFERROR(LOOKUP(2,1/((LISTS!$M$2:$M$13&lt;&gt;"")*ISNUMBER(SEARCH(LISTS!$M$2:$M$13,$I851))),LISTS!$O$2:$O$13),"Medio de pago no elegible o no identificado por DIAN"),"Apta automaticamente por pago electronico y base positiva"))))</f>
        <v/>
      </c>
    </row>
    <row r="852">
      <c r="A852" s="9" t="n"/>
      <c r="B852" s="9" t="n"/>
      <c r="C852" s="12" t="n"/>
      <c r="D852" s="11" t="n"/>
      <c r="E852" s="11" t="n"/>
      <c r="F852" s="11" t="n"/>
      <c r="G852" s="11" t="n"/>
      <c r="H852" s="11" t="n"/>
      <c r="I852" s="9" t="n"/>
      <c r="J852" s="9" t="n"/>
      <c r="K852" s="9" t="n"/>
      <c r="L852" s="9">
        <f>IF(COUNTA($A852:$K852)=0,"",IF(AND(IFERROR($H852,0)&gt;0,LEN(TRIM($K852&amp;""))&gt;0,IFERROR(LOOKUP(2,1/((LISTS!$M$2:$M$13&lt;&gt;"")*ISNUMBER(SEARCH(LISTS!$M$2:$M$13,$I852))),LISTS!$N$2:$N$13),"NO")="SI"),"SI","NO"))</f>
        <v/>
      </c>
      <c r="M852" s="9">
        <f>IF(COUNTA($A852:$K852)=0,"",IF($K852&lt;&gt;"",IF(COUNTIF($K$19:$K852,$K852)&gt;1,"SI","NO"),IF(COUNTIFS($A$19:$A852,$A852,$C$19:$C852,$C852,$J$19:$J852,$J852,$D$19:$D852,$D852)&gt;1,"SI","NO")))</f>
        <v/>
      </c>
      <c r="N852" s="11">
        <f>IF(COUNTA($A852:$K852)=0,"",IF(AND($L852="SI",$M852="NO"),IFERROR($H852,0),0))</f>
        <v/>
      </c>
      <c r="O852" s="9">
        <f>IF(COUNTA($A852:$K852)=0,"",IF($M852="SI","CUFE o factura duplicada dentro del reporte; no se suma dos veces",IF(IFERROR($H852,0)&lt;=0,"DIAN reporta valor susceptible 0",IF($L852="NO",IFERROR(LOOKUP(2,1/((LISTS!$M$2:$M$13&lt;&gt;"")*ISNUMBER(SEARCH(LISTS!$M$2:$M$13,$I852))),LISTS!$O$2:$O$13),"Medio de pago no elegible o no identificado por DIAN"),"Apta automaticamente por pago electronico y base positiva"))))</f>
        <v/>
      </c>
    </row>
    <row r="853">
      <c r="A853" s="9" t="n"/>
      <c r="B853" s="9" t="n"/>
      <c r="C853" s="12" t="n"/>
      <c r="D853" s="11" t="n"/>
      <c r="E853" s="11" t="n"/>
      <c r="F853" s="11" t="n"/>
      <c r="G853" s="11" t="n"/>
      <c r="H853" s="11" t="n"/>
      <c r="I853" s="9" t="n"/>
      <c r="J853" s="9" t="n"/>
      <c r="K853" s="9" t="n"/>
      <c r="L853" s="9">
        <f>IF(COUNTA($A853:$K853)=0,"",IF(AND(IFERROR($H853,0)&gt;0,LEN(TRIM($K853&amp;""))&gt;0,IFERROR(LOOKUP(2,1/((LISTS!$M$2:$M$13&lt;&gt;"")*ISNUMBER(SEARCH(LISTS!$M$2:$M$13,$I853))),LISTS!$N$2:$N$13),"NO")="SI"),"SI","NO"))</f>
        <v/>
      </c>
      <c r="M853" s="9">
        <f>IF(COUNTA($A853:$K853)=0,"",IF($K853&lt;&gt;"",IF(COUNTIF($K$19:$K853,$K853)&gt;1,"SI","NO"),IF(COUNTIFS($A$19:$A853,$A853,$C$19:$C853,$C853,$J$19:$J853,$J853,$D$19:$D853,$D853)&gt;1,"SI","NO")))</f>
        <v/>
      </c>
      <c r="N853" s="11">
        <f>IF(COUNTA($A853:$K853)=0,"",IF(AND($L853="SI",$M853="NO"),IFERROR($H853,0),0))</f>
        <v/>
      </c>
      <c r="O853" s="9">
        <f>IF(COUNTA($A853:$K853)=0,"",IF($M853="SI","CUFE o factura duplicada dentro del reporte; no se suma dos veces",IF(IFERROR($H853,0)&lt;=0,"DIAN reporta valor susceptible 0",IF($L853="NO",IFERROR(LOOKUP(2,1/((LISTS!$M$2:$M$13&lt;&gt;"")*ISNUMBER(SEARCH(LISTS!$M$2:$M$13,$I853))),LISTS!$O$2:$O$13),"Medio de pago no elegible o no identificado por DIAN"),"Apta automaticamente por pago electronico y base positiva"))))</f>
        <v/>
      </c>
    </row>
    <row r="854">
      <c r="A854" s="9" t="n"/>
      <c r="B854" s="9" t="n"/>
      <c r="C854" s="12" t="n"/>
      <c r="D854" s="11" t="n"/>
      <c r="E854" s="11" t="n"/>
      <c r="F854" s="11" t="n"/>
      <c r="G854" s="11" t="n"/>
      <c r="H854" s="11" t="n"/>
      <c r="I854" s="9" t="n"/>
      <c r="J854" s="9" t="n"/>
      <c r="K854" s="9" t="n"/>
      <c r="L854" s="9">
        <f>IF(COUNTA($A854:$K854)=0,"",IF(AND(IFERROR($H854,0)&gt;0,LEN(TRIM($K854&amp;""))&gt;0,IFERROR(LOOKUP(2,1/((LISTS!$M$2:$M$13&lt;&gt;"")*ISNUMBER(SEARCH(LISTS!$M$2:$M$13,$I854))),LISTS!$N$2:$N$13),"NO")="SI"),"SI","NO"))</f>
        <v/>
      </c>
      <c r="M854" s="9">
        <f>IF(COUNTA($A854:$K854)=0,"",IF($K854&lt;&gt;"",IF(COUNTIF($K$19:$K854,$K854)&gt;1,"SI","NO"),IF(COUNTIFS($A$19:$A854,$A854,$C$19:$C854,$C854,$J$19:$J854,$J854,$D$19:$D854,$D854)&gt;1,"SI","NO")))</f>
        <v/>
      </c>
      <c r="N854" s="11">
        <f>IF(COUNTA($A854:$K854)=0,"",IF(AND($L854="SI",$M854="NO"),IFERROR($H854,0),0))</f>
        <v/>
      </c>
      <c r="O854" s="9">
        <f>IF(COUNTA($A854:$K854)=0,"",IF($M854="SI","CUFE o factura duplicada dentro del reporte; no se suma dos veces",IF(IFERROR($H854,0)&lt;=0,"DIAN reporta valor susceptible 0",IF($L854="NO",IFERROR(LOOKUP(2,1/((LISTS!$M$2:$M$13&lt;&gt;"")*ISNUMBER(SEARCH(LISTS!$M$2:$M$13,$I854))),LISTS!$O$2:$O$13),"Medio de pago no elegible o no identificado por DIAN"),"Apta automaticamente por pago electronico y base positiva"))))</f>
        <v/>
      </c>
    </row>
    <row r="855">
      <c r="A855" s="9" t="n"/>
      <c r="B855" s="9" t="n"/>
      <c r="C855" s="12" t="n"/>
      <c r="D855" s="11" t="n"/>
      <c r="E855" s="11" t="n"/>
      <c r="F855" s="11" t="n"/>
      <c r="G855" s="11" t="n"/>
      <c r="H855" s="11" t="n"/>
      <c r="I855" s="9" t="n"/>
      <c r="J855" s="9" t="n"/>
      <c r="K855" s="9" t="n"/>
      <c r="L855" s="9">
        <f>IF(COUNTA($A855:$K855)=0,"",IF(AND(IFERROR($H855,0)&gt;0,LEN(TRIM($K855&amp;""))&gt;0,IFERROR(LOOKUP(2,1/((LISTS!$M$2:$M$13&lt;&gt;"")*ISNUMBER(SEARCH(LISTS!$M$2:$M$13,$I855))),LISTS!$N$2:$N$13),"NO")="SI"),"SI","NO"))</f>
        <v/>
      </c>
      <c r="M855" s="9">
        <f>IF(COUNTA($A855:$K855)=0,"",IF($K855&lt;&gt;"",IF(COUNTIF($K$19:$K855,$K855)&gt;1,"SI","NO"),IF(COUNTIFS($A$19:$A855,$A855,$C$19:$C855,$C855,$J$19:$J855,$J855,$D$19:$D855,$D855)&gt;1,"SI","NO")))</f>
        <v/>
      </c>
      <c r="N855" s="11">
        <f>IF(COUNTA($A855:$K855)=0,"",IF(AND($L855="SI",$M855="NO"),IFERROR($H855,0),0))</f>
        <v/>
      </c>
      <c r="O855" s="9">
        <f>IF(COUNTA($A855:$K855)=0,"",IF($M855="SI","CUFE o factura duplicada dentro del reporte; no se suma dos veces",IF(IFERROR($H855,0)&lt;=0,"DIAN reporta valor susceptible 0",IF($L855="NO",IFERROR(LOOKUP(2,1/((LISTS!$M$2:$M$13&lt;&gt;"")*ISNUMBER(SEARCH(LISTS!$M$2:$M$13,$I855))),LISTS!$O$2:$O$13),"Medio de pago no elegible o no identificado por DIAN"),"Apta automaticamente por pago electronico y base positiva"))))</f>
        <v/>
      </c>
    </row>
    <row r="856">
      <c r="A856" s="9" t="n"/>
      <c r="B856" s="9" t="n"/>
      <c r="C856" s="12" t="n"/>
      <c r="D856" s="11" t="n"/>
      <c r="E856" s="11" t="n"/>
      <c r="F856" s="11" t="n"/>
      <c r="G856" s="11" t="n"/>
      <c r="H856" s="11" t="n"/>
      <c r="I856" s="9" t="n"/>
      <c r="J856" s="9" t="n"/>
      <c r="K856" s="9" t="n"/>
      <c r="L856" s="9">
        <f>IF(COUNTA($A856:$K856)=0,"",IF(AND(IFERROR($H856,0)&gt;0,LEN(TRIM($K856&amp;""))&gt;0,IFERROR(LOOKUP(2,1/((LISTS!$M$2:$M$13&lt;&gt;"")*ISNUMBER(SEARCH(LISTS!$M$2:$M$13,$I856))),LISTS!$N$2:$N$13),"NO")="SI"),"SI","NO"))</f>
        <v/>
      </c>
      <c r="M856" s="9">
        <f>IF(COUNTA($A856:$K856)=0,"",IF($K856&lt;&gt;"",IF(COUNTIF($K$19:$K856,$K856)&gt;1,"SI","NO"),IF(COUNTIFS($A$19:$A856,$A856,$C$19:$C856,$C856,$J$19:$J856,$J856,$D$19:$D856,$D856)&gt;1,"SI","NO")))</f>
        <v/>
      </c>
      <c r="N856" s="11">
        <f>IF(COUNTA($A856:$K856)=0,"",IF(AND($L856="SI",$M856="NO"),IFERROR($H856,0),0))</f>
        <v/>
      </c>
      <c r="O856" s="9">
        <f>IF(COUNTA($A856:$K856)=0,"",IF($M856="SI","CUFE o factura duplicada dentro del reporte; no se suma dos veces",IF(IFERROR($H856,0)&lt;=0,"DIAN reporta valor susceptible 0",IF($L856="NO",IFERROR(LOOKUP(2,1/((LISTS!$M$2:$M$13&lt;&gt;"")*ISNUMBER(SEARCH(LISTS!$M$2:$M$13,$I856))),LISTS!$O$2:$O$13),"Medio de pago no elegible o no identificado por DIAN"),"Apta automaticamente por pago electronico y base positiva"))))</f>
        <v/>
      </c>
    </row>
    <row r="857">
      <c r="A857" s="9" t="n"/>
      <c r="B857" s="9" t="n"/>
      <c r="C857" s="12" t="n"/>
      <c r="D857" s="11" t="n"/>
      <c r="E857" s="11" t="n"/>
      <c r="F857" s="11" t="n"/>
      <c r="G857" s="11" t="n"/>
      <c r="H857" s="11" t="n"/>
      <c r="I857" s="9" t="n"/>
      <c r="J857" s="9" t="n"/>
      <c r="K857" s="9" t="n"/>
      <c r="L857" s="9">
        <f>IF(COUNTA($A857:$K857)=0,"",IF(AND(IFERROR($H857,0)&gt;0,LEN(TRIM($K857&amp;""))&gt;0,IFERROR(LOOKUP(2,1/((LISTS!$M$2:$M$13&lt;&gt;"")*ISNUMBER(SEARCH(LISTS!$M$2:$M$13,$I857))),LISTS!$N$2:$N$13),"NO")="SI"),"SI","NO"))</f>
        <v/>
      </c>
      <c r="M857" s="9">
        <f>IF(COUNTA($A857:$K857)=0,"",IF($K857&lt;&gt;"",IF(COUNTIF($K$19:$K857,$K857)&gt;1,"SI","NO"),IF(COUNTIFS($A$19:$A857,$A857,$C$19:$C857,$C857,$J$19:$J857,$J857,$D$19:$D857,$D857)&gt;1,"SI","NO")))</f>
        <v/>
      </c>
      <c r="N857" s="11">
        <f>IF(COUNTA($A857:$K857)=0,"",IF(AND($L857="SI",$M857="NO"),IFERROR($H857,0),0))</f>
        <v/>
      </c>
      <c r="O857" s="9">
        <f>IF(COUNTA($A857:$K857)=0,"",IF($M857="SI","CUFE o factura duplicada dentro del reporte; no se suma dos veces",IF(IFERROR($H857,0)&lt;=0,"DIAN reporta valor susceptible 0",IF($L857="NO",IFERROR(LOOKUP(2,1/((LISTS!$M$2:$M$13&lt;&gt;"")*ISNUMBER(SEARCH(LISTS!$M$2:$M$13,$I857))),LISTS!$O$2:$O$13),"Medio de pago no elegible o no identificado por DIAN"),"Apta automaticamente por pago electronico y base positiva"))))</f>
        <v/>
      </c>
    </row>
    <row r="858">
      <c r="A858" s="9" t="n"/>
      <c r="B858" s="9" t="n"/>
      <c r="C858" s="12" t="n"/>
      <c r="D858" s="11" t="n"/>
      <c r="E858" s="11" t="n"/>
      <c r="F858" s="11" t="n"/>
      <c r="G858" s="11" t="n"/>
      <c r="H858" s="11" t="n"/>
      <c r="I858" s="9" t="n"/>
      <c r="J858" s="9" t="n"/>
      <c r="K858" s="9" t="n"/>
      <c r="L858" s="9">
        <f>IF(COUNTA($A858:$K858)=0,"",IF(AND(IFERROR($H858,0)&gt;0,LEN(TRIM($K858&amp;""))&gt;0,IFERROR(LOOKUP(2,1/((LISTS!$M$2:$M$13&lt;&gt;"")*ISNUMBER(SEARCH(LISTS!$M$2:$M$13,$I858))),LISTS!$N$2:$N$13),"NO")="SI"),"SI","NO"))</f>
        <v/>
      </c>
      <c r="M858" s="9">
        <f>IF(COUNTA($A858:$K858)=0,"",IF($K858&lt;&gt;"",IF(COUNTIF($K$19:$K858,$K858)&gt;1,"SI","NO"),IF(COUNTIFS($A$19:$A858,$A858,$C$19:$C858,$C858,$J$19:$J858,$J858,$D$19:$D858,$D858)&gt;1,"SI","NO")))</f>
        <v/>
      </c>
      <c r="N858" s="11">
        <f>IF(COUNTA($A858:$K858)=0,"",IF(AND($L858="SI",$M858="NO"),IFERROR($H858,0),0))</f>
        <v/>
      </c>
      <c r="O858" s="9">
        <f>IF(COUNTA($A858:$K858)=0,"",IF($M858="SI","CUFE o factura duplicada dentro del reporte; no se suma dos veces",IF(IFERROR($H858,0)&lt;=0,"DIAN reporta valor susceptible 0",IF($L858="NO",IFERROR(LOOKUP(2,1/((LISTS!$M$2:$M$13&lt;&gt;"")*ISNUMBER(SEARCH(LISTS!$M$2:$M$13,$I858))),LISTS!$O$2:$O$13),"Medio de pago no elegible o no identificado por DIAN"),"Apta automaticamente por pago electronico y base positiva"))))</f>
        <v/>
      </c>
    </row>
    <row r="859">
      <c r="A859" s="9" t="n"/>
      <c r="B859" s="9" t="n"/>
      <c r="C859" s="12" t="n"/>
      <c r="D859" s="11" t="n"/>
      <c r="E859" s="11" t="n"/>
      <c r="F859" s="11" t="n"/>
      <c r="G859" s="11" t="n"/>
      <c r="H859" s="11" t="n"/>
      <c r="I859" s="9" t="n"/>
      <c r="J859" s="9" t="n"/>
      <c r="K859" s="9" t="n"/>
      <c r="L859" s="9">
        <f>IF(COUNTA($A859:$K859)=0,"",IF(AND(IFERROR($H859,0)&gt;0,LEN(TRIM($K859&amp;""))&gt;0,IFERROR(LOOKUP(2,1/((LISTS!$M$2:$M$13&lt;&gt;"")*ISNUMBER(SEARCH(LISTS!$M$2:$M$13,$I859))),LISTS!$N$2:$N$13),"NO")="SI"),"SI","NO"))</f>
        <v/>
      </c>
      <c r="M859" s="9">
        <f>IF(COUNTA($A859:$K859)=0,"",IF($K859&lt;&gt;"",IF(COUNTIF($K$19:$K859,$K859)&gt;1,"SI","NO"),IF(COUNTIFS($A$19:$A859,$A859,$C$19:$C859,$C859,$J$19:$J859,$J859,$D$19:$D859,$D859)&gt;1,"SI","NO")))</f>
        <v/>
      </c>
      <c r="N859" s="11">
        <f>IF(COUNTA($A859:$K859)=0,"",IF(AND($L859="SI",$M859="NO"),IFERROR($H859,0),0))</f>
        <v/>
      </c>
      <c r="O859" s="9">
        <f>IF(COUNTA($A859:$K859)=0,"",IF($M859="SI","CUFE o factura duplicada dentro del reporte; no se suma dos veces",IF(IFERROR($H859,0)&lt;=0,"DIAN reporta valor susceptible 0",IF($L859="NO",IFERROR(LOOKUP(2,1/((LISTS!$M$2:$M$13&lt;&gt;"")*ISNUMBER(SEARCH(LISTS!$M$2:$M$13,$I859))),LISTS!$O$2:$O$13),"Medio de pago no elegible o no identificado por DIAN"),"Apta automaticamente por pago electronico y base positiva"))))</f>
        <v/>
      </c>
    </row>
    <row r="860">
      <c r="A860" s="9" t="n"/>
      <c r="B860" s="9" t="n"/>
      <c r="C860" s="12" t="n"/>
      <c r="D860" s="11" t="n"/>
      <c r="E860" s="11" t="n"/>
      <c r="F860" s="11" t="n"/>
      <c r="G860" s="11" t="n"/>
      <c r="H860" s="11" t="n"/>
      <c r="I860" s="9" t="n"/>
      <c r="J860" s="9" t="n"/>
      <c r="K860" s="9" t="n"/>
      <c r="L860" s="9">
        <f>IF(COUNTA($A860:$K860)=0,"",IF(AND(IFERROR($H860,0)&gt;0,LEN(TRIM($K860&amp;""))&gt;0,IFERROR(LOOKUP(2,1/((LISTS!$M$2:$M$13&lt;&gt;"")*ISNUMBER(SEARCH(LISTS!$M$2:$M$13,$I860))),LISTS!$N$2:$N$13),"NO")="SI"),"SI","NO"))</f>
        <v/>
      </c>
      <c r="M860" s="9">
        <f>IF(COUNTA($A860:$K860)=0,"",IF($K860&lt;&gt;"",IF(COUNTIF($K$19:$K860,$K860)&gt;1,"SI","NO"),IF(COUNTIFS($A$19:$A860,$A860,$C$19:$C860,$C860,$J$19:$J860,$J860,$D$19:$D860,$D860)&gt;1,"SI","NO")))</f>
        <v/>
      </c>
      <c r="N860" s="11">
        <f>IF(COUNTA($A860:$K860)=0,"",IF(AND($L860="SI",$M860="NO"),IFERROR($H860,0),0))</f>
        <v/>
      </c>
      <c r="O860" s="9">
        <f>IF(COUNTA($A860:$K860)=0,"",IF($M860="SI","CUFE o factura duplicada dentro del reporte; no se suma dos veces",IF(IFERROR($H860,0)&lt;=0,"DIAN reporta valor susceptible 0",IF($L860="NO",IFERROR(LOOKUP(2,1/((LISTS!$M$2:$M$13&lt;&gt;"")*ISNUMBER(SEARCH(LISTS!$M$2:$M$13,$I860))),LISTS!$O$2:$O$13),"Medio de pago no elegible o no identificado por DIAN"),"Apta automaticamente por pago electronico y base positiva"))))</f>
        <v/>
      </c>
    </row>
    <row r="861">
      <c r="A861" s="9" t="n"/>
      <c r="B861" s="9" t="n"/>
      <c r="C861" s="12" t="n"/>
      <c r="D861" s="11" t="n"/>
      <c r="E861" s="11" t="n"/>
      <c r="F861" s="11" t="n"/>
      <c r="G861" s="11" t="n"/>
      <c r="H861" s="11" t="n"/>
      <c r="I861" s="9" t="n"/>
      <c r="J861" s="9" t="n"/>
      <c r="K861" s="9" t="n"/>
      <c r="L861" s="9">
        <f>IF(COUNTA($A861:$K861)=0,"",IF(AND(IFERROR($H861,0)&gt;0,LEN(TRIM($K861&amp;""))&gt;0,IFERROR(LOOKUP(2,1/((LISTS!$M$2:$M$13&lt;&gt;"")*ISNUMBER(SEARCH(LISTS!$M$2:$M$13,$I861))),LISTS!$N$2:$N$13),"NO")="SI"),"SI","NO"))</f>
        <v/>
      </c>
      <c r="M861" s="9">
        <f>IF(COUNTA($A861:$K861)=0,"",IF($K861&lt;&gt;"",IF(COUNTIF($K$19:$K861,$K861)&gt;1,"SI","NO"),IF(COUNTIFS($A$19:$A861,$A861,$C$19:$C861,$C861,$J$19:$J861,$J861,$D$19:$D861,$D861)&gt;1,"SI","NO")))</f>
        <v/>
      </c>
      <c r="N861" s="11">
        <f>IF(COUNTA($A861:$K861)=0,"",IF(AND($L861="SI",$M861="NO"),IFERROR($H861,0),0))</f>
        <v/>
      </c>
      <c r="O861" s="9">
        <f>IF(COUNTA($A861:$K861)=0,"",IF($M861="SI","CUFE o factura duplicada dentro del reporte; no se suma dos veces",IF(IFERROR($H861,0)&lt;=0,"DIAN reporta valor susceptible 0",IF($L861="NO",IFERROR(LOOKUP(2,1/((LISTS!$M$2:$M$13&lt;&gt;"")*ISNUMBER(SEARCH(LISTS!$M$2:$M$13,$I861))),LISTS!$O$2:$O$13),"Medio de pago no elegible o no identificado por DIAN"),"Apta automaticamente por pago electronico y base positiva"))))</f>
        <v/>
      </c>
    </row>
    <row r="862">
      <c r="A862" s="9" t="n"/>
      <c r="B862" s="9" t="n"/>
      <c r="C862" s="12" t="n"/>
      <c r="D862" s="11" t="n"/>
      <c r="E862" s="11" t="n"/>
      <c r="F862" s="11" t="n"/>
      <c r="G862" s="11" t="n"/>
      <c r="H862" s="11" t="n"/>
      <c r="I862" s="9" t="n"/>
      <c r="J862" s="9" t="n"/>
      <c r="K862" s="9" t="n"/>
      <c r="L862" s="9">
        <f>IF(COUNTA($A862:$K862)=0,"",IF(AND(IFERROR($H862,0)&gt;0,LEN(TRIM($K862&amp;""))&gt;0,IFERROR(LOOKUP(2,1/((LISTS!$M$2:$M$13&lt;&gt;"")*ISNUMBER(SEARCH(LISTS!$M$2:$M$13,$I862))),LISTS!$N$2:$N$13),"NO")="SI"),"SI","NO"))</f>
        <v/>
      </c>
      <c r="M862" s="9">
        <f>IF(COUNTA($A862:$K862)=0,"",IF($K862&lt;&gt;"",IF(COUNTIF($K$19:$K862,$K862)&gt;1,"SI","NO"),IF(COUNTIFS($A$19:$A862,$A862,$C$19:$C862,$C862,$J$19:$J862,$J862,$D$19:$D862,$D862)&gt;1,"SI","NO")))</f>
        <v/>
      </c>
      <c r="N862" s="11">
        <f>IF(COUNTA($A862:$K862)=0,"",IF(AND($L862="SI",$M862="NO"),IFERROR($H862,0),0))</f>
        <v/>
      </c>
      <c r="O862" s="9">
        <f>IF(COUNTA($A862:$K862)=0,"",IF($M862="SI","CUFE o factura duplicada dentro del reporte; no se suma dos veces",IF(IFERROR($H862,0)&lt;=0,"DIAN reporta valor susceptible 0",IF($L862="NO",IFERROR(LOOKUP(2,1/((LISTS!$M$2:$M$13&lt;&gt;"")*ISNUMBER(SEARCH(LISTS!$M$2:$M$13,$I862))),LISTS!$O$2:$O$13),"Medio de pago no elegible o no identificado por DIAN"),"Apta automaticamente por pago electronico y base positiva"))))</f>
        <v/>
      </c>
    </row>
    <row r="863">
      <c r="A863" s="9" t="n"/>
      <c r="B863" s="9" t="n"/>
      <c r="C863" s="12" t="n"/>
      <c r="D863" s="11" t="n"/>
      <c r="E863" s="11" t="n"/>
      <c r="F863" s="11" t="n"/>
      <c r="G863" s="11" t="n"/>
      <c r="H863" s="11" t="n"/>
      <c r="I863" s="9" t="n"/>
      <c r="J863" s="9" t="n"/>
      <c r="K863" s="9" t="n"/>
      <c r="L863" s="9">
        <f>IF(COUNTA($A863:$K863)=0,"",IF(AND(IFERROR($H863,0)&gt;0,LEN(TRIM($K863&amp;""))&gt;0,IFERROR(LOOKUP(2,1/((LISTS!$M$2:$M$13&lt;&gt;"")*ISNUMBER(SEARCH(LISTS!$M$2:$M$13,$I863))),LISTS!$N$2:$N$13),"NO")="SI"),"SI","NO"))</f>
        <v/>
      </c>
      <c r="M863" s="9">
        <f>IF(COUNTA($A863:$K863)=0,"",IF($K863&lt;&gt;"",IF(COUNTIF($K$19:$K863,$K863)&gt;1,"SI","NO"),IF(COUNTIFS($A$19:$A863,$A863,$C$19:$C863,$C863,$J$19:$J863,$J863,$D$19:$D863,$D863)&gt;1,"SI","NO")))</f>
        <v/>
      </c>
      <c r="N863" s="11">
        <f>IF(COUNTA($A863:$K863)=0,"",IF(AND($L863="SI",$M863="NO"),IFERROR($H863,0),0))</f>
        <v/>
      </c>
      <c r="O863" s="9">
        <f>IF(COUNTA($A863:$K863)=0,"",IF($M863="SI","CUFE o factura duplicada dentro del reporte; no se suma dos veces",IF(IFERROR($H863,0)&lt;=0,"DIAN reporta valor susceptible 0",IF($L863="NO",IFERROR(LOOKUP(2,1/((LISTS!$M$2:$M$13&lt;&gt;"")*ISNUMBER(SEARCH(LISTS!$M$2:$M$13,$I863))),LISTS!$O$2:$O$13),"Medio de pago no elegible o no identificado por DIAN"),"Apta automaticamente por pago electronico y base positiva"))))</f>
        <v/>
      </c>
    </row>
    <row r="864">
      <c r="A864" s="9" t="n"/>
      <c r="B864" s="9" t="n"/>
      <c r="C864" s="12" t="n"/>
      <c r="D864" s="11" t="n"/>
      <c r="E864" s="11" t="n"/>
      <c r="F864" s="11" t="n"/>
      <c r="G864" s="11" t="n"/>
      <c r="H864" s="11" t="n"/>
      <c r="I864" s="9" t="n"/>
      <c r="J864" s="9" t="n"/>
      <c r="K864" s="9" t="n"/>
      <c r="L864" s="9">
        <f>IF(COUNTA($A864:$K864)=0,"",IF(AND(IFERROR($H864,0)&gt;0,LEN(TRIM($K864&amp;""))&gt;0,IFERROR(LOOKUP(2,1/((LISTS!$M$2:$M$13&lt;&gt;"")*ISNUMBER(SEARCH(LISTS!$M$2:$M$13,$I864))),LISTS!$N$2:$N$13),"NO")="SI"),"SI","NO"))</f>
        <v/>
      </c>
      <c r="M864" s="9">
        <f>IF(COUNTA($A864:$K864)=0,"",IF($K864&lt;&gt;"",IF(COUNTIF($K$19:$K864,$K864)&gt;1,"SI","NO"),IF(COUNTIFS($A$19:$A864,$A864,$C$19:$C864,$C864,$J$19:$J864,$J864,$D$19:$D864,$D864)&gt;1,"SI","NO")))</f>
        <v/>
      </c>
      <c r="N864" s="11">
        <f>IF(COUNTA($A864:$K864)=0,"",IF(AND($L864="SI",$M864="NO"),IFERROR($H864,0),0))</f>
        <v/>
      </c>
      <c r="O864" s="9">
        <f>IF(COUNTA($A864:$K864)=0,"",IF($M864="SI","CUFE o factura duplicada dentro del reporte; no se suma dos veces",IF(IFERROR($H864,0)&lt;=0,"DIAN reporta valor susceptible 0",IF($L864="NO",IFERROR(LOOKUP(2,1/((LISTS!$M$2:$M$13&lt;&gt;"")*ISNUMBER(SEARCH(LISTS!$M$2:$M$13,$I864))),LISTS!$O$2:$O$13),"Medio de pago no elegible o no identificado por DIAN"),"Apta automaticamente por pago electronico y base positiva"))))</f>
        <v/>
      </c>
    </row>
    <row r="865">
      <c r="A865" s="9" t="n"/>
      <c r="B865" s="9" t="n"/>
      <c r="C865" s="12" t="n"/>
      <c r="D865" s="11" t="n"/>
      <c r="E865" s="11" t="n"/>
      <c r="F865" s="11" t="n"/>
      <c r="G865" s="11" t="n"/>
      <c r="H865" s="11" t="n"/>
      <c r="I865" s="9" t="n"/>
      <c r="J865" s="9" t="n"/>
      <c r="K865" s="9" t="n"/>
      <c r="L865" s="9">
        <f>IF(COUNTA($A865:$K865)=0,"",IF(AND(IFERROR($H865,0)&gt;0,LEN(TRIM($K865&amp;""))&gt;0,IFERROR(LOOKUP(2,1/((LISTS!$M$2:$M$13&lt;&gt;"")*ISNUMBER(SEARCH(LISTS!$M$2:$M$13,$I865))),LISTS!$N$2:$N$13),"NO")="SI"),"SI","NO"))</f>
        <v/>
      </c>
      <c r="M865" s="9">
        <f>IF(COUNTA($A865:$K865)=0,"",IF($K865&lt;&gt;"",IF(COUNTIF($K$19:$K865,$K865)&gt;1,"SI","NO"),IF(COUNTIFS($A$19:$A865,$A865,$C$19:$C865,$C865,$J$19:$J865,$J865,$D$19:$D865,$D865)&gt;1,"SI","NO")))</f>
        <v/>
      </c>
      <c r="N865" s="11">
        <f>IF(COUNTA($A865:$K865)=0,"",IF(AND($L865="SI",$M865="NO"),IFERROR($H865,0),0))</f>
        <v/>
      </c>
      <c r="O865" s="9">
        <f>IF(COUNTA($A865:$K865)=0,"",IF($M865="SI","CUFE o factura duplicada dentro del reporte; no se suma dos veces",IF(IFERROR($H865,0)&lt;=0,"DIAN reporta valor susceptible 0",IF($L865="NO",IFERROR(LOOKUP(2,1/((LISTS!$M$2:$M$13&lt;&gt;"")*ISNUMBER(SEARCH(LISTS!$M$2:$M$13,$I865))),LISTS!$O$2:$O$13),"Medio de pago no elegible o no identificado por DIAN"),"Apta automaticamente por pago electronico y base positiva"))))</f>
        <v/>
      </c>
    </row>
    <row r="866">
      <c r="A866" s="9" t="n"/>
      <c r="B866" s="9" t="n"/>
      <c r="C866" s="12" t="n"/>
      <c r="D866" s="11" t="n"/>
      <c r="E866" s="11" t="n"/>
      <c r="F866" s="11" t="n"/>
      <c r="G866" s="11" t="n"/>
      <c r="H866" s="11" t="n"/>
      <c r="I866" s="9" t="n"/>
      <c r="J866" s="9" t="n"/>
      <c r="K866" s="9" t="n"/>
      <c r="L866" s="9">
        <f>IF(COUNTA($A866:$K866)=0,"",IF(AND(IFERROR($H866,0)&gt;0,LEN(TRIM($K866&amp;""))&gt;0,IFERROR(LOOKUP(2,1/((LISTS!$M$2:$M$13&lt;&gt;"")*ISNUMBER(SEARCH(LISTS!$M$2:$M$13,$I866))),LISTS!$N$2:$N$13),"NO")="SI"),"SI","NO"))</f>
        <v/>
      </c>
      <c r="M866" s="9">
        <f>IF(COUNTA($A866:$K866)=0,"",IF($K866&lt;&gt;"",IF(COUNTIF($K$19:$K866,$K866)&gt;1,"SI","NO"),IF(COUNTIFS($A$19:$A866,$A866,$C$19:$C866,$C866,$J$19:$J866,$J866,$D$19:$D866,$D866)&gt;1,"SI","NO")))</f>
        <v/>
      </c>
      <c r="N866" s="11">
        <f>IF(COUNTA($A866:$K866)=0,"",IF(AND($L866="SI",$M866="NO"),IFERROR($H866,0),0))</f>
        <v/>
      </c>
      <c r="O866" s="9">
        <f>IF(COUNTA($A866:$K866)=0,"",IF($M866="SI","CUFE o factura duplicada dentro del reporte; no se suma dos veces",IF(IFERROR($H866,0)&lt;=0,"DIAN reporta valor susceptible 0",IF($L866="NO",IFERROR(LOOKUP(2,1/((LISTS!$M$2:$M$13&lt;&gt;"")*ISNUMBER(SEARCH(LISTS!$M$2:$M$13,$I866))),LISTS!$O$2:$O$13),"Medio de pago no elegible o no identificado por DIAN"),"Apta automaticamente por pago electronico y base positiva"))))</f>
        <v/>
      </c>
    </row>
    <row r="867">
      <c r="A867" s="9" t="n"/>
      <c r="B867" s="9" t="n"/>
      <c r="C867" s="12" t="n"/>
      <c r="D867" s="11" t="n"/>
      <c r="E867" s="11" t="n"/>
      <c r="F867" s="11" t="n"/>
      <c r="G867" s="11" t="n"/>
      <c r="H867" s="11" t="n"/>
      <c r="I867" s="9" t="n"/>
      <c r="J867" s="9" t="n"/>
      <c r="K867" s="9" t="n"/>
      <c r="L867" s="9">
        <f>IF(COUNTA($A867:$K867)=0,"",IF(AND(IFERROR($H867,0)&gt;0,LEN(TRIM($K867&amp;""))&gt;0,IFERROR(LOOKUP(2,1/((LISTS!$M$2:$M$13&lt;&gt;"")*ISNUMBER(SEARCH(LISTS!$M$2:$M$13,$I867))),LISTS!$N$2:$N$13),"NO")="SI"),"SI","NO"))</f>
        <v/>
      </c>
      <c r="M867" s="9">
        <f>IF(COUNTA($A867:$K867)=0,"",IF($K867&lt;&gt;"",IF(COUNTIF($K$19:$K867,$K867)&gt;1,"SI","NO"),IF(COUNTIFS($A$19:$A867,$A867,$C$19:$C867,$C867,$J$19:$J867,$J867,$D$19:$D867,$D867)&gt;1,"SI","NO")))</f>
        <v/>
      </c>
      <c r="N867" s="11">
        <f>IF(COUNTA($A867:$K867)=0,"",IF(AND($L867="SI",$M867="NO"),IFERROR($H867,0),0))</f>
        <v/>
      </c>
      <c r="O867" s="9">
        <f>IF(COUNTA($A867:$K867)=0,"",IF($M867="SI","CUFE o factura duplicada dentro del reporte; no se suma dos veces",IF(IFERROR($H867,0)&lt;=0,"DIAN reporta valor susceptible 0",IF($L867="NO",IFERROR(LOOKUP(2,1/((LISTS!$M$2:$M$13&lt;&gt;"")*ISNUMBER(SEARCH(LISTS!$M$2:$M$13,$I867))),LISTS!$O$2:$O$13),"Medio de pago no elegible o no identificado por DIAN"),"Apta automaticamente por pago electronico y base positiva"))))</f>
        <v/>
      </c>
    </row>
    <row r="868">
      <c r="A868" s="9" t="n"/>
      <c r="B868" s="9" t="n"/>
      <c r="C868" s="12" t="n"/>
      <c r="D868" s="11" t="n"/>
      <c r="E868" s="11" t="n"/>
      <c r="F868" s="11" t="n"/>
      <c r="G868" s="11" t="n"/>
      <c r="H868" s="11" t="n"/>
      <c r="I868" s="9" t="n"/>
      <c r="J868" s="9" t="n"/>
      <c r="K868" s="9" t="n"/>
      <c r="L868" s="9">
        <f>IF(COUNTA($A868:$K868)=0,"",IF(AND(IFERROR($H868,0)&gt;0,LEN(TRIM($K868&amp;""))&gt;0,IFERROR(LOOKUP(2,1/((LISTS!$M$2:$M$13&lt;&gt;"")*ISNUMBER(SEARCH(LISTS!$M$2:$M$13,$I868))),LISTS!$N$2:$N$13),"NO")="SI"),"SI","NO"))</f>
        <v/>
      </c>
      <c r="M868" s="9">
        <f>IF(COUNTA($A868:$K868)=0,"",IF($K868&lt;&gt;"",IF(COUNTIF($K$19:$K868,$K868)&gt;1,"SI","NO"),IF(COUNTIFS($A$19:$A868,$A868,$C$19:$C868,$C868,$J$19:$J868,$J868,$D$19:$D868,$D868)&gt;1,"SI","NO")))</f>
        <v/>
      </c>
      <c r="N868" s="11">
        <f>IF(COUNTA($A868:$K868)=0,"",IF(AND($L868="SI",$M868="NO"),IFERROR($H868,0),0))</f>
        <v/>
      </c>
      <c r="O868" s="9">
        <f>IF(COUNTA($A868:$K868)=0,"",IF($M868="SI","CUFE o factura duplicada dentro del reporte; no se suma dos veces",IF(IFERROR($H868,0)&lt;=0,"DIAN reporta valor susceptible 0",IF($L868="NO",IFERROR(LOOKUP(2,1/((LISTS!$M$2:$M$13&lt;&gt;"")*ISNUMBER(SEARCH(LISTS!$M$2:$M$13,$I868))),LISTS!$O$2:$O$13),"Medio de pago no elegible o no identificado por DIAN"),"Apta automaticamente por pago electronico y base positiva"))))</f>
        <v/>
      </c>
    </row>
    <row r="869">
      <c r="A869" s="9" t="n"/>
      <c r="B869" s="9" t="n"/>
      <c r="C869" s="12" t="n"/>
      <c r="D869" s="11" t="n"/>
      <c r="E869" s="11" t="n"/>
      <c r="F869" s="11" t="n"/>
      <c r="G869" s="11" t="n"/>
      <c r="H869" s="11" t="n"/>
      <c r="I869" s="9" t="n"/>
      <c r="J869" s="9" t="n"/>
      <c r="K869" s="9" t="n"/>
      <c r="L869" s="9">
        <f>IF(COUNTA($A869:$K869)=0,"",IF(AND(IFERROR($H869,0)&gt;0,LEN(TRIM($K869&amp;""))&gt;0,IFERROR(LOOKUP(2,1/((LISTS!$M$2:$M$13&lt;&gt;"")*ISNUMBER(SEARCH(LISTS!$M$2:$M$13,$I869))),LISTS!$N$2:$N$13),"NO")="SI"),"SI","NO"))</f>
        <v/>
      </c>
      <c r="M869" s="9">
        <f>IF(COUNTA($A869:$K869)=0,"",IF($K869&lt;&gt;"",IF(COUNTIF($K$19:$K869,$K869)&gt;1,"SI","NO"),IF(COUNTIFS($A$19:$A869,$A869,$C$19:$C869,$C869,$J$19:$J869,$J869,$D$19:$D869,$D869)&gt;1,"SI","NO")))</f>
        <v/>
      </c>
      <c r="N869" s="11">
        <f>IF(COUNTA($A869:$K869)=0,"",IF(AND($L869="SI",$M869="NO"),IFERROR($H869,0),0))</f>
        <v/>
      </c>
      <c r="O869" s="9">
        <f>IF(COUNTA($A869:$K869)=0,"",IF($M869="SI","CUFE o factura duplicada dentro del reporte; no se suma dos veces",IF(IFERROR($H869,0)&lt;=0,"DIAN reporta valor susceptible 0",IF($L869="NO",IFERROR(LOOKUP(2,1/((LISTS!$M$2:$M$13&lt;&gt;"")*ISNUMBER(SEARCH(LISTS!$M$2:$M$13,$I869))),LISTS!$O$2:$O$13),"Medio de pago no elegible o no identificado por DIAN"),"Apta automaticamente por pago electronico y base positiva"))))</f>
        <v/>
      </c>
    </row>
    <row r="870">
      <c r="A870" s="9" t="n"/>
      <c r="B870" s="9" t="n"/>
      <c r="C870" s="12" t="n"/>
      <c r="D870" s="11" t="n"/>
      <c r="E870" s="11" t="n"/>
      <c r="F870" s="11" t="n"/>
      <c r="G870" s="11" t="n"/>
      <c r="H870" s="11" t="n"/>
      <c r="I870" s="9" t="n"/>
      <c r="J870" s="9" t="n"/>
      <c r="K870" s="9" t="n"/>
      <c r="L870" s="9">
        <f>IF(COUNTA($A870:$K870)=0,"",IF(AND(IFERROR($H870,0)&gt;0,LEN(TRIM($K870&amp;""))&gt;0,IFERROR(LOOKUP(2,1/((LISTS!$M$2:$M$13&lt;&gt;"")*ISNUMBER(SEARCH(LISTS!$M$2:$M$13,$I870))),LISTS!$N$2:$N$13),"NO")="SI"),"SI","NO"))</f>
        <v/>
      </c>
      <c r="M870" s="9">
        <f>IF(COUNTA($A870:$K870)=0,"",IF($K870&lt;&gt;"",IF(COUNTIF($K$19:$K870,$K870)&gt;1,"SI","NO"),IF(COUNTIFS($A$19:$A870,$A870,$C$19:$C870,$C870,$J$19:$J870,$J870,$D$19:$D870,$D870)&gt;1,"SI","NO")))</f>
        <v/>
      </c>
      <c r="N870" s="11">
        <f>IF(COUNTA($A870:$K870)=0,"",IF(AND($L870="SI",$M870="NO"),IFERROR($H870,0),0))</f>
        <v/>
      </c>
      <c r="O870" s="9">
        <f>IF(COUNTA($A870:$K870)=0,"",IF($M870="SI","CUFE o factura duplicada dentro del reporte; no se suma dos veces",IF(IFERROR($H870,0)&lt;=0,"DIAN reporta valor susceptible 0",IF($L870="NO",IFERROR(LOOKUP(2,1/((LISTS!$M$2:$M$13&lt;&gt;"")*ISNUMBER(SEARCH(LISTS!$M$2:$M$13,$I870))),LISTS!$O$2:$O$13),"Medio de pago no elegible o no identificado por DIAN"),"Apta automaticamente por pago electronico y base positiva"))))</f>
        <v/>
      </c>
    </row>
    <row r="871">
      <c r="A871" s="9" t="n"/>
      <c r="B871" s="9" t="n"/>
      <c r="C871" s="12" t="n"/>
      <c r="D871" s="11" t="n"/>
      <c r="E871" s="11" t="n"/>
      <c r="F871" s="11" t="n"/>
      <c r="G871" s="11" t="n"/>
      <c r="H871" s="11" t="n"/>
      <c r="I871" s="9" t="n"/>
      <c r="J871" s="9" t="n"/>
      <c r="K871" s="9" t="n"/>
      <c r="L871" s="9">
        <f>IF(COUNTA($A871:$K871)=0,"",IF(AND(IFERROR($H871,0)&gt;0,LEN(TRIM($K871&amp;""))&gt;0,IFERROR(LOOKUP(2,1/((LISTS!$M$2:$M$13&lt;&gt;"")*ISNUMBER(SEARCH(LISTS!$M$2:$M$13,$I871))),LISTS!$N$2:$N$13),"NO")="SI"),"SI","NO"))</f>
        <v/>
      </c>
      <c r="M871" s="9">
        <f>IF(COUNTA($A871:$K871)=0,"",IF($K871&lt;&gt;"",IF(COUNTIF($K$19:$K871,$K871)&gt;1,"SI","NO"),IF(COUNTIFS($A$19:$A871,$A871,$C$19:$C871,$C871,$J$19:$J871,$J871,$D$19:$D871,$D871)&gt;1,"SI","NO")))</f>
        <v/>
      </c>
      <c r="N871" s="11">
        <f>IF(COUNTA($A871:$K871)=0,"",IF(AND($L871="SI",$M871="NO"),IFERROR($H871,0),0))</f>
        <v/>
      </c>
      <c r="O871" s="9">
        <f>IF(COUNTA($A871:$K871)=0,"",IF($M871="SI","CUFE o factura duplicada dentro del reporte; no se suma dos veces",IF(IFERROR($H871,0)&lt;=0,"DIAN reporta valor susceptible 0",IF($L871="NO",IFERROR(LOOKUP(2,1/((LISTS!$M$2:$M$13&lt;&gt;"")*ISNUMBER(SEARCH(LISTS!$M$2:$M$13,$I871))),LISTS!$O$2:$O$13),"Medio de pago no elegible o no identificado por DIAN"),"Apta automaticamente por pago electronico y base positiva"))))</f>
        <v/>
      </c>
    </row>
    <row r="872">
      <c r="A872" s="9" t="n"/>
      <c r="B872" s="9" t="n"/>
      <c r="C872" s="12" t="n"/>
      <c r="D872" s="11" t="n"/>
      <c r="E872" s="11" t="n"/>
      <c r="F872" s="11" t="n"/>
      <c r="G872" s="11" t="n"/>
      <c r="H872" s="11" t="n"/>
      <c r="I872" s="9" t="n"/>
      <c r="J872" s="9" t="n"/>
      <c r="K872" s="9" t="n"/>
      <c r="L872" s="9">
        <f>IF(COUNTA($A872:$K872)=0,"",IF(AND(IFERROR($H872,0)&gt;0,LEN(TRIM($K872&amp;""))&gt;0,IFERROR(LOOKUP(2,1/((LISTS!$M$2:$M$13&lt;&gt;"")*ISNUMBER(SEARCH(LISTS!$M$2:$M$13,$I872))),LISTS!$N$2:$N$13),"NO")="SI"),"SI","NO"))</f>
        <v/>
      </c>
      <c r="M872" s="9">
        <f>IF(COUNTA($A872:$K872)=0,"",IF($K872&lt;&gt;"",IF(COUNTIF($K$19:$K872,$K872)&gt;1,"SI","NO"),IF(COUNTIFS($A$19:$A872,$A872,$C$19:$C872,$C872,$J$19:$J872,$J872,$D$19:$D872,$D872)&gt;1,"SI","NO")))</f>
        <v/>
      </c>
      <c r="N872" s="11">
        <f>IF(COUNTA($A872:$K872)=0,"",IF(AND($L872="SI",$M872="NO"),IFERROR($H872,0),0))</f>
        <v/>
      </c>
      <c r="O872" s="9">
        <f>IF(COUNTA($A872:$K872)=0,"",IF($M872="SI","CUFE o factura duplicada dentro del reporte; no se suma dos veces",IF(IFERROR($H872,0)&lt;=0,"DIAN reporta valor susceptible 0",IF($L872="NO",IFERROR(LOOKUP(2,1/((LISTS!$M$2:$M$13&lt;&gt;"")*ISNUMBER(SEARCH(LISTS!$M$2:$M$13,$I872))),LISTS!$O$2:$O$13),"Medio de pago no elegible o no identificado por DIAN"),"Apta automaticamente por pago electronico y base positiva"))))</f>
        <v/>
      </c>
    </row>
    <row r="873">
      <c r="A873" s="9" t="n"/>
      <c r="B873" s="9" t="n"/>
      <c r="C873" s="12" t="n"/>
      <c r="D873" s="11" t="n"/>
      <c r="E873" s="11" t="n"/>
      <c r="F873" s="11" t="n"/>
      <c r="G873" s="11" t="n"/>
      <c r="H873" s="11" t="n"/>
      <c r="I873" s="9" t="n"/>
      <c r="J873" s="9" t="n"/>
      <c r="K873" s="9" t="n"/>
      <c r="L873" s="9">
        <f>IF(COUNTA($A873:$K873)=0,"",IF(AND(IFERROR($H873,0)&gt;0,LEN(TRIM($K873&amp;""))&gt;0,IFERROR(LOOKUP(2,1/((LISTS!$M$2:$M$13&lt;&gt;"")*ISNUMBER(SEARCH(LISTS!$M$2:$M$13,$I873))),LISTS!$N$2:$N$13),"NO")="SI"),"SI","NO"))</f>
        <v/>
      </c>
      <c r="M873" s="9">
        <f>IF(COUNTA($A873:$K873)=0,"",IF($K873&lt;&gt;"",IF(COUNTIF($K$19:$K873,$K873)&gt;1,"SI","NO"),IF(COUNTIFS($A$19:$A873,$A873,$C$19:$C873,$C873,$J$19:$J873,$J873,$D$19:$D873,$D873)&gt;1,"SI","NO")))</f>
        <v/>
      </c>
      <c r="N873" s="11">
        <f>IF(COUNTA($A873:$K873)=0,"",IF(AND($L873="SI",$M873="NO"),IFERROR($H873,0),0))</f>
        <v/>
      </c>
      <c r="O873" s="9">
        <f>IF(COUNTA($A873:$K873)=0,"",IF($M873="SI","CUFE o factura duplicada dentro del reporte; no se suma dos veces",IF(IFERROR($H873,0)&lt;=0,"DIAN reporta valor susceptible 0",IF($L873="NO",IFERROR(LOOKUP(2,1/((LISTS!$M$2:$M$13&lt;&gt;"")*ISNUMBER(SEARCH(LISTS!$M$2:$M$13,$I873))),LISTS!$O$2:$O$13),"Medio de pago no elegible o no identificado por DIAN"),"Apta automaticamente por pago electronico y base positiva"))))</f>
        <v/>
      </c>
    </row>
    <row r="874">
      <c r="A874" s="9" t="n"/>
      <c r="B874" s="9" t="n"/>
      <c r="C874" s="12" t="n"/>
      <c r="D874" s="11" t="n"/>
      <c r="E874" s="11" t="n"/>
      <c r="F874" s="11" t="n"/>
      <c r="G874" s="11" t="n"/>
      <c r="H874" s="11" t="n"/>
      <c r="I874" s="9" t="n"/>
      <c r="J874" s="9" t="n"/>
      <c r="K874" s="9" t="n"/>
      <c r="L874" s="9">
        <f>IF(COUNTA($A874:$K874)=0,"",IF(AND(IFERROR($H874,0)&gt;0,LEN(TRIM($K874&amp;""))&gt;0,IFERROR(LOOKUP(2,1/((LISTS!$M$2:$M$13&lt;&gt;"")*ISNUMBER(SEARCH(LISTS!$M$2:$M$13,$I874))),LISTS!$N$2:$N$13),"NO")="SI"),"SI","NO"))</f>
        <v/>
      </c>
      <c r="M874" s="9">
        <f>IF(COUNTA($A874:$K874)=0,"",IF($K874&lt;&gt;"",IF(COUNTIF($K$19:$K874,$K874)&gt;1,"SI","NO"),IF(COUNTIFS($A$19:$A874,$A874,$C$19:$C874,$C874,$J$19:$J874,$J874,$D$19:$D874,$D874)&gt;1,"SI","NO")))</f>
        <v/>
      </c>
      <c r="N874" s="11">
        <f>IF(COUNTA($A874:$K874)=0,"",IF(AND($L874="SI",$M874="NO"),IFERROR($H874,0),0))</f>
        <v/>
      </c>
      <c r="O874" s="9">
        <f>IF(COUNTA($A874:$K874)=0,"",IF($M874="SI","CUFE o factura duplicada dentro del reporte; no se suma dos veces",IF(IFERROR($H874,0)&lt;=0,"DIAN reporta valor susceptible 0",IF($L874="NO",IFERROR(LOOKUP(2,1/((LISTS!$M$2:$M$13&lt;&gt;"")*ISNUMBER(SEARCH(LISTS!$M$2:$M$13,$I874))),LISTS!$O$2:$O$13),"Medio de pago no elegible o no identificado por DIAN"),"Apta automaticamente por pago electronico y base positiva"))))</f>
        <v/>
      </c>
    </row>
    <row r="875">
      <c r="A875" s="9" t="n"/>
      <c r="B875" s="9" t="n"/>
      <c r="C875" s="12" t="n"/>
      <c r="D875" s="11" t="n"/>
      <c r="E875" s="11" t="n"/>
      <c r="F875" s="11" t="n"/>
      <c r="G875" s="11" t="n"/>
      <c r="H875" s="11" t="n"/>
      <c r="I875" s="9" t="n"/>
      <c r="J875" s="9" t="n"/>
      <c r="K875" s="9" t="n"/>
      <c r="L875" s="9">
        <f>IF(COUNTA($A875:$K875)=0,"",IF(AND(IFERROR($H875,0)&gt;0,LEN(TRIM($K875&amp;""))&gt;0,IFERROR(LOOKUP(2,1/((LISTS!$M$2:$M$13&lt;&gt;"")*ISNUMBER(SEARCH(LISTS!$M$2:$M$13,$I875))),LISTS!$N$2:$N$13),"NO")="SI"),"SI","NO"))</f>
        <v/>
      </c>
      <c r="M875" s="9">
        <f>IF(COUNTA($A875:$K875)=0,"",IF($K875&lt;&gt;"",IF(COUNTIF($K$19:$K875,$K875)&gt;1,"SI","NO"),IF(COUNTIFS($A$19:$A875,$A875,$C$19:$C875,$C875,$J$19:$J875,$J875,$D$19:$D875,$D875)&gt;1,"SI","NO")))</f>
        <v/>
      </c>
      <c r="N875" s="11">
        <f>IF(COUNTA($A875:$K875)=0,"",IF(AND($L875="SI",$M875="NO"),IFERROR($H875,0),0))</f>
        <v/>
      </c>
      <c r="O875" s="9">
        <f>IF(COUNTA($A875:$K875)=0,"",IF($M875="SI","CUFE o factura duplicada dentro del reporte; no se suma dos veces",IF(IFERROR($H875,0)&lt;=0,"DIAN reporta valor susceptible 0",IF($L875="NO",IFERROR(LOOKUP(2,1/((LISTS!$M$2:$M$13&lt;&gt;"")*ISNUMBER(SEARCH(LISTS!$M$2:$M$13,$I875))),LISTS!$O$2:$O$13),"Medio de pago no elegible o no identificado por DIAN"),"Apta automaticamente por pago electronico y base positiva"))))</f>
        <v/>
      </c>
    </row>
    <row r="876">
      <c r="A876" s="9" t="n"/>
      <c r="B876" s="9" t="n"/>
      <c r="C876" s="12" t="n"/>
      <c r="D876" s="11" t="n"/>
      <c r="E876" s="11" t="n"/>
      <c r="F876" s="11" t="n"/>
      <c r="G876" s="11" t="n"/>
      <c r="H876" s="11" t="n"/>
      <c r="I876" s="9" t="n"/>
      <c r="J876" s="9" t="n"/>
      <c r="K876" s="9" t="n"/>
      <c r="L876" s="9">
        <f>IF(COUNTA($A876:$K876)=0,"",IF(AND(IFERROR($H876,0)&gt;0,LEN(TRIM($K876&amp;""))&gt;0,IFERROR(LOOKUP(2,1/((LISTS!$M$2:$M$13&lt;&gt;"")*ISNUMBER(SEARCH(LISTS!$M$2:$M$13,$I876))),LISTS!$N$2:$N$13),"NO")="SI"),"SI","NO"))</f>
        <v/>
      </c>
      <c r="M876" s="9">
        <f>IF(COUNTA($A876:$K876)=0,"",IF($K876&lt;&gt;"",IF(COUNTIF($K$19:$K876,$K876)&gt;1,"SI","NO"),IF(COUNTIFS($A$19:$A876,$A876,$C$19:$C876,$C876,$J$19:$J876,$J876,$D$19:$D876,$D876)&gt;1,"SI","NO")))</f>
        <v/>
      </c>
      <c r="N876" s="11">
        <f>IF(COUNTA($A876:$K876)=0,"",IF(AND($L876="SI",$M876="NO"),IFERROR($H876,0),0))</f>
        <v/>
      </c>
      <c r="O876" s="9">
        <f>IF(COUNTA($A876:$K876)=0,"",IF($M876="SI","CUFE o factura duplicada dentro del reporte; no se suma dos veces",IF(IFERROR($H876,0)&lt;=0,"DIAN reporta valor susceptible 0",IF($L876="NO",IFERROR(LOOKUP(2,1/((LISTS!$M$2:$M$13&lt;&gt;"")*ISNUMBER(SEARCH(LISTS!$M$2:$M$13,$I876))),LISTS!$O$2:$O$13),"Medio de pago no elegible o no identificado por DIAN"),"Apta automaticamente por pago electronico y base positiva"))))</f>
        <v/>
      </c>
    </row>
    <row r="877">
      <c r="A877" s="9" t="n"/>
      <c r="B877" s="9" t="n"/>
      <c r="C877" s="12" t="n"/>
      <c r="D877" s="11" t="n"/>
      <c r="E877" s="11" t="n"/>
      <c r="F877" s="11" t="n"/>
      <c r="G877" s="11" t="n"/>
      <c r="H877" s="11" t="n"/>
      <c r="I877" s="9" t="n"/>
      <c r="J877" s="9" t="n"/>
      <c r="K877" s="9" t="n"/>
      <c r="L877" s="9">
        <f>IF(COUNTA($A877:$K877)=0,"",IF(AND(IFERROR($H877,0)&gt;0,LEN(TRIM($K877&amp;""))&gt;0,IFERROR(LOOKUP(2,1/((LISTS!$M$2:$M$13&lt;&gt;"")*ISNUMBER(SEARCH(LISTS!$M$2:$M$13,$I877))),LISTS!$N$2:$N$13),"NO")="SI"),"SI","NO"))</f>
        <v/>
      </c>
      <c r="M877" s="9">
        <f>IF(COUNTA($A877:$K877)=0,"",IF($K877&lt;&gt;"",IF(COUNTIF($K$19:$K877,$K877)&gt;1,"SI","NO"),IF(COUNTIFS($A$19:$A877,$A877,$C$19:$C877,$C877,$J$19:$J877,$J877,$D$19:$D877,$D877)&gt;1,"SI","NO")))</f>
        <v/>
      </c>
      <c r="N877" s="11">
        <f>IF(COUNTA($A877:$K877)=0,"",IF(AND($L877="SI",$M877="NO"),IFERROR($H877,0),0))</f>
        <v/>
      </c>
      <c r="O877" s="9">
        <f>IF(COUNTA($A877:$K877)=0,"",IF($M877="SI","CUFE o factura duplicada dentro del reporte; no se suma dos veces",IF(IFERROR($H877,0)&lt;=0,"DIAN reporta valor susceptible 0",IF($L877="NO",IFERROR(LOOKUP(2,1/((LISTS!$M$2:$M$13&lt;&gt;"")*ISNUMBER(SEARCH(LISTS!$M$2:$M$13,$I877))),LISTS!$O$2:$O$13),"Medio de pago no elegible o no identificado por DIAN"),"Apta automaticamente por pago electronico y base positiva"))))</f>
        <v/>
      </c>
    </row>
    <row r="878">
      <c r="A878" s="9" t="n"/>
      <c r="B878" s="9" t="n"/>
      <c r="C878" s="12" t="n"/>
      <c r="D878" s="11" t="n"/>
      <c r="E878" s="11" t="n"/>
      <c r="F878" s="11" t="n"/>
      <c r="G878" s="11" t="n"/>
      <c r="H878" s="11" t="n"/>
      <c r="I878" s="9" t="n"/>
      <c r="J878" s="9" t="n"/>
      <c r="K878" s="9" t="n"/>
      <c r="L878" s="9">
        <f>IF(COUNTA($A878:$K878)=0,"",IF(AND(IFERROR($H878,0)&gt;0,LEN(TRIM($K878&amp;""))&gt;0,IFERROR(LOOKUP(2,1/((LISTS!$M$2:$M$13&lt;&gt;"")*ISNUMBER(SEARCH(LISTS!$M$2:$M$13,$I878))),LISTS!$N$2:$N$13),"NO")="SI"),"SI","NO"))</f>
        <v/>
      </c>
      <c r="M878" s="9">
        <f>IF(COUNTA($A878:$K878)=0,"",IF($K878&lt;&gt;"",IF(COUNTIF($K$19:$K878,$K878)&gt;1,"SI","NO"),IF(COUNTIFS($A$19:$A878,$A878,$C$19:$C878,$C878,$J$19:$J878,$J878,$D$19:$D878,$D878)&gt;1,"SI","NO")))</f>
        <v/>
      </c>
      <c r="N878" s="11">
        <f>IF(COUNTA($A878:$K878)=0,"",IF(AND($L878="SI",$M878="NO"),IFERROR($H878,0),0))</f>
        <v/>
      </c>
      <c r="O878" s="9">
        <f>IF(COUNTA($A878:$K878)=0,"",IF($M878="SI","CUFE o factura duplicada dentro del reporte; no se suma dos veces",IF(IFERROR($H878,0)&lt;=0,"DIAN reporta valor susceptible 0",IF($L878="NO",IFERROR(LOOKUP(2,1/((LISTS!$M$2:$M$13&lt;&gt;"")*ISNUMBER(SEARCH(LISTS!$M$2:$M$13,$I878))),LISTS!$O$2:$O$13),"Medio de pago no elegible o no identificado por DIAN"),"Apta automaticamente por pago electronico y base positiva"))))</f>
        <v/>
      </c>
    </row>
    <row r="879">
      <c r="A879" s="9" t="n"/>
      <c r="B879" s="9" t="n"/>
      <c r="C879" s="12" t="n"/>
      <c r="D879" s="11" t="n"/>
      <c r="E879" s="11" t="n"/>
      <c r="F879" s="11" t="n"/>
      <c r="G879" s="11" t="n"/>
      <c r="H879" s="11" t="n"/>
      <c r="I879" s="9" t="n"/>
      <c r="J879" s="9" t="n"/>
      <c r="K879" s="9" t="n"/>
      <c r="L879" s="9">
        <f>IF(COUNTA($A879:$K879)=0,"",IF(AND(IFERROR($H879,0)&gt;0,LEN(TRIM($K879&amp;""))&gt;0,IFERROR(LOOKUP(2,1/((LISTS!$M$2:$M$13&lt;&gt;"")*ISNUMBER(SEARCH(LISTS!$M$2:$M$13,$I879))),LISTS!$N$2:$N$13),"NO")="SI"),"SI","NO"))</f>
        <v/>
      </c>
      <c r="M879" s="9">
        <f>IF(COUNTA($A879:$K879)=0,"",IF($K879&lt;&gt;"",IF(COUNTIF($K$19:$K879,$K879)&gt;1,"SI","NO"),IF(COUNTIFS($A$19:$A879,$A879,$C$19:$C879,$C879,$J$19:$J879,$J879,$D$19:$D879,$D879)&gt;1,"SI","NO")))</f>
        <v/>
      </c>
      <c r="N879" s="11">
        <f>IF(COUNTA($A879:$K879)=0,"",IF(AND($L879="SI",$M879="NO"),IFERROR($H879,0),0))</f>
        <v/>
      </c>
      <c r="O879" s="9">
        <f>IF(COUNTA($A879:$K879)=0,"",IF($M879="SI","CUFE o factura duplicada dentro del reporte; no se suma dos veces",IF(IFERROR($H879,0)&lt;=0,"DIAN reporta valor susceptible 0",IF($L879="NO",IFERROR(LOOKUP(2,1/((LISTS!$M$2:$M$13&lt;&gt;"")*ISNUMBER(SEARCH(LISTS!$M$2:$M$13,$I879))),LISTS!$O$2:$O$13),"Medio de pago no elegible o no identificado por DIAN"),"Apta automaticamente por pago electronico y base positiva"))))</f>
        <v/>
      </c>
    </row>
    <row r="880">
      <c r="A880" s="9" t="n"/>
      <c r="B880" s="9" t="n"/>
      <c r="C880" s="12" t="n"/>
      <c r="D880" s="11" t="n"/>
      <c r="E880" s="11" t="n"/>
      <c r="F880" s="11" t="n"/>
      <c r="G880" s="11" t="n"/>
      <c r="H880" s="11" t="n"/>
      <c r="I880" s="9" t="n"/>
      <c r="J880" s="9" t="n"/>
      <c r="K880" s="9" t="n"/>
      <c r="L880" s="9">
        <f>IF(COUNTA($A880:$K880)=0,"",IF(AND(IFERROR($H880,0)&gt;0,LEN(TRIM($K880&amp;""))&gt;0,IFERROR(LOOKUP(2,1/((LISTS!$M$2:$M$13&lt;&gt;"")*ISNUMBER(SEARCH(LISTS!$M$2:$M$13,$I880))),LISTS!$N$2:$N$13),"NO")="SI"),"SI","NO"))</f>
        <v/>
      </c>
      <c r="M880" s="9">
        <f>IF(COUNTA($A880:$K880)=0,"",IF($K880&lt;&gt;"",IF(COUNTIF($K$19:$K880,$K880)&gt;1,"SI","NO"),IF(COUNTIFS($A$19:$A880,$A880,$C$19:$C880,$C880,$J$19:$J880,$J880,$D$19:$D880,$D880)&gt;1,"SI","NO")))</f>
        <v/>
      </c>
      <c r="N880" s="11">
        <f>IF(COUNTA($A880:$K880)=0,"",IF(AND($L880="SI",$M880="NO"),IFERROR($H880,0),0))</f>
        <v/>
      </c>
      <c r="O880" s="9">
        <f>IF(COUNTA($A880:$K880)=0,"",IF($M880="SI","CUFE o factura duplicada dentro del reporte; no se suma dos veces",IF(IFERROR($H880,0)&lt;=0,"DIAN reporta valor susceptible 0",IF($L880="NO",IFERROR(LOOKUP(2,1/((LISTS!$M$2:$M$13&lt;&gt;"")*ISNUMBER(SEARCH(LISTS!$M$2:$M$13,$I880))),LISTS!$O$2:$O$13),"Medio de pago no elegible o no identificado por DIAN"),"Apta automaticamente por pago electronico y base positiva"))))</f>
        <v/>
      </c>
    </row>
    <row r="881">
      <c r="A881" s="9" t="n"/>
      <c r="B881" s="9" t="n"/>
      <c r="C881" s="12" t="n"/>
      <c r="D881" s="11" t="n"/>
      <c r="E881" s="11" t="n"/>
      <c r="F881" s="11" t="n"/>
      <c r="G881" s="11" t="n"/>
      <c r="H881" s="11" t="n"/>
      <c r="I881" s="9" t="n"/>
      <c r="J881" s="9" t="n"/>
      <c r="K881" s="9" t="n"/>
      <c r="L881" s="9">
        <f>IF(COUNTA($A881:$K881)=0,"",IF(AND(IFERROR($H881,0)&gt;0,LEN(TRIM($K881&amp;""))&gt;0,IFERROR(LOOKUP(2,1/((LISTS!$M$2:$M$13&lt;&gt;"")*ISNUMBER(SEARCH(LISTS!$M$2:$M$13,$I881))),LISTS!$N$2:$N$13),"NO")="SI"),"SI","NO"))</f>
        <v/>
      </c>
      <c r="M881" s="9">
        <f>IF(COUNTA($A881:$K881)=0,"",IF($K881&lt;&gt;"",IF(COUNTIF($K$19:$K881,$K881)&gt;1,"SI","NO"),IF(COUNTIFS($A$19:$A881,$A881,$C$19:$C881,$C881,$J$19:$J881,$J881,$D$19:$D881,$D881)&gt;1,"SI","NO")))</f>
        <v/>
      </c>
      <c r="N881" s="11">
        <f>IF(COUNTA($A881:$K881)=0,"",IF(AND($L881="SI",$M881="NO"),IFERROR($H881,0),0))</f>
        <v/>
      </c>
      <c r="O881" s="9">
        <f>IF(COUNTA($A881:$K881)=0,"",IF($M881="SI","CUFE o factura duplicada dentro del reporte; no se suma dos veces",IF(IFERROR($H881,0)&lt;=0,"DIAN reporta valor susceptible 0",IF($L881="NO",IFERROR(LOOKUP(2,1/((LISTS!$M$2:$M$13&lt;&gt;"")*ISNUMBER(SEARCH(LISTS!$M$2:$M$13,$I881))),LISTS!$O$2:$O$13),"Medio de pago no elegible o no identificado por DIAN"),"Apta automaticamente por pago electronico y base positiva"))))</f>
        <v/>
      </c>
    </row>
    <row r="882">
      <c r="A882" s="9" t="n"/>
      <c r="B882" s="9" t="n"/>
      <c r="C882" s="12" t="n"/>
      <c r="D882" s="11" t="n"/>
      <c r="E882" s="11" t="n"/>
      <c r="F882" s="11" t="n"/>
      <c r="G882" s="11" t="n"/>
      <c r="H882" s="11" t="n"/>
      <c r="I882" s="9" t="n"/>
      <c r="J882" s="9" t="n"/>
      <c r="K882" s="9" t="n"/>
      <c r="L882" s="9">
        <f>IF(COUNTA($A882:$K882)=0,"",IF(AND(IFERROR($H882,0)&gt;0,LEN(TRIM($K882&amp;""))&gt;0,IFERROR(LOOKUP(2,1/((LISTS!$M$2:$M$13&lt;&gt;"")*ISNUMBER(SEARCH(LISTS!$M$2:$M$13,$I882))),LISTS!$N$2:$N$13),"NO")="SI"),"SI","NO"))</f>
        <v/>
      </c>
      <c r="M882" s="9">
        <f>IF(COUNTA($A882:$K882)=0,"",IF($K882&lt;&gt;"",IF(COUNTIF($K$19:$K882,$K882)&gt;1,"SI","NO"),IF(COUNTIFS($A$19:$A882,$A882,$C$19:$C882,$C882,$J$19:$J882,$J882,$D$19:$D882,$D882)&gt;1,"SI","NO")))</f>
        <v/>
      </c>
      <c r="N882" s="11">
        <f>IF(COUNTA($A882:$K882)=0,"",IF(AND($L882="SI",$M882="NO"),IFERROR($H882,0),0))</f>
        <v/>
      </c>
      <c r="O882" s="9">
        <f>IF(COUNTA($A882:$K882)=0,"",IF($M882="SI","CUFE o factura duplicada dentro del reporte; no se suma dos veces",IF(IFERROR($H882,0)&lt;=0,"DIAN reporta valor susceptible 0",IF($L882="NO",IFERROR(LOOKUP(2,1/((LISTS!$M$2:$M$13&lt;&gt;"")*ISNUMBER(SEARCH(LISTS!$M$2:$M$13,$I882))),LISTS!$O$2:$O$13),"Medio de pago no elegible o no identificado por DIAN"),"Apta automaticamente por pago electronico y base positiva"))))</f>
        <v/>
      </c>
    </row>
    <row r="883">
      <c r="A883" s="9" t="n"/>
      <c r="B883" s="9" t="n"/>
      <c r="C883" s="12" t="n"/>
      <c r="D883" s="11" t="n"/>
      <c r="E883" s="11" t="n"/>
      <c r="F883" s="11" t="n"/>
      <c r="G883" s="11" t="n"/>
      <c r="H883" s="11" t="n"/>
      <c r="I883" s="9" t="n"/>
      <c r="J883" s="9" t="n"/>
      <c r="K883" s="9" t="n"/>
      <c r="L883" s="9">
        <f>IF(COUNTA($A883:$K883)=0,"",IF(AND(IFERROR($H883,0)&gt;0,LEN(TRIM($K883&amp;""))&gt;0,IFERROR(LOOKUP(2,1/((LISTS!$M$2:$M$13&lt;&gt;"")*ISNUMBER(SEARCH(LISTS!$M$2:$M$13,$I883))),LISTS!$N$2:$N$13),"NO")="SI"),"SI","NO"))</f>
        <v/>
      </c>
      <c r="M883" s="9">
        <f>IF(COUNTA($A883:$K883)=0,"",IF($K883&lt;&gt;"",IF(COUNTIF($K$19:$K883,$K883)&gt;1,"SI","NO"),IF(COUNTIFS($A$19:$A883,$A883,$C$19:$C883,$C883,$J$19:$J883,$J883,$D$19:$D883,$D883)&gt;1,"SI","NO")))</f>
        <v/>
      </c>
      <c r="N883" s="11">
        <f>IF(COUNTA($A883:$K883)=0,"",IF(AND($L883="SI",$M883="NO"),IFERROR($H883,0),0))</f>
        <v/>
      </c>
      <c r="O883" s="9">
        <f>IF(COUNTA($A883:$K883)=0,"",IF($M883="SI","CUFE o factura duplicada dentro del reporte; no se suma dos veces",IF(IFERROR($H883,0)&lt;=0,"DIAN reporta valor susceptible 0",IF($L883="NO",IFERROR(LOOKUP(2,1/((LISTS!$M$2:$M$13&lt;&gt;"")*ISNUMBER(SEARCH(LISTS!$M$2:$M$13,$I883))),LISTS!$O$2:$O$13),"Medio de pago no elegible o no identificado por DIAN"),"Apta automaticamente por pago electronico y base positiva"))))</f>
        <v/>
      </c>
    </row>
    <row r="884">
      <c r="A884" s="9" t="n"/>
      <c r="B884" s="9" t="n"/>
      <c r="C884" s="12" t="n"/>
      <c r="D884" s="11" t="n"/>
      <c r="E884" s="11" t="n"/>
      <c r="F884" s="11" t="n"/>
      <c r="G884" s="11" t="n"/>
      <c r="H884" s="11" t="n"/>
      <c r="I884" s="9" t="n"/>
      <c r="J884" s="9" t="n"/>
      <c r="K884" s="9" t="n"/>
      <c r="L884" s="9">
        <f>IF(COUNTA($A884:$K884)=0,"",IF(AND(IFERROR($H884,0)&gt;0,LEN(TRIM($K884&amp;""))&gt;0,IFERROR(LOOKUP(2,1/((LISTS!$M$2:$M$13&lt;&gt;"")*ISNUMBER(SEARCH(LISTS!$M$2:$M$13,$I884))),LISTS!$N$2:$N$13),"NO")="SI"),"SI","NO"))</f>
        <v/>
      </c>
      <c r="M884" s="9">
        <f>IF(COUNTA($A884:$K884)=0,"",IF($K884&lt;&gt;"",IF(COUNTIF($K$19:$K884,$K884)&gt;1,"SI","NO"),IF(COUNTIFS($A$19:$A884,$A884,$C$19:$C884,$C884,$J$19:$J884,$J884,$D$19:$D884,$D884)&gt;1,"SI","NO")))</f>
        <v/>
      </c>
      <c r="N884" s="11">
        <f>IF(COUNTA($A884:$K884)=0,"",IF(AND($L884="SI",$M884="NO"),IFERROR($H884,0),0))</f>
        <v/>
      </c>
      <c r="O884" s="9">
        <f>IF(COUNTA($A884:$K884)=0,"",IF($M884="SI","CUFE o factura duplicada dentro del reporte; no se suma dos veces",IF(IFERROR($H884,0)&lt;=0,"DIAN reporta valor susceptible 0",IF($L884="NO",IFERROR(LOOKUP(2,1/((LISTS!$M$2:$M$13&lt;&gt;"")*ISNUMBER(SEARCH(LISTS!$M$2:$M$13,$I884))),LISTS!$O$2:$O$13),"Medio de pago no elegible o no identificado por DIAN"),"Apta automaticamente por pago electronico y base positiva"))))</f>
        <v/>
      </c>
    </row>
    <row r="885">
      <c r="A885" s="9" t="n"/>
      <c r="B885" s="9" t="n"/>
      <c r="C885" s="12" t="n"/>
      <c r="D885" s="11" t="n"/>
      <c r="E885" s="11" t="n"/>
      <c r="F885" s="11" t="n"/>
      <c r="G885" s="11" t="n"/>
      <c r="H885" s="11" t="n"/>
      <c r="I885" s="9" t="n"/>
      <c r="J885" s="9" t="n"/>
      <c r="K885" s="9" t="n"/>
      <c r="L885" s="9">
        <f>IF(COUNTA($A885:$K885)=0,"",IF(AND(IFERROR($H885,0)&gt;0,LEN(TRIM($K885&amp;""))&gt;0,IFERROR(LOOKUP(2,1/((LISTS!$M$2:$M$13&lt;&gt;"")*ISNUMBER(SEARCH(LISTS!$M$2:$M$13,$I885))),LISTS!$N$2:$N$13),"NO")="SI"),"SI","NO"))</f>
        <v/>
      </c>
      <c r="M885" s="9">
        <f>IF(COUNTA($A885:$K885)=0,"",IF($K885&lt;&gt;"",IF(COUNTIF($K$19:$K885,$K885)&gt;1,"SI","NO"),IF(COUNTIFS($A$19:$A885,$A885,$C$19:$C885,$C885,$J$19:$J885,$J885,$D$19:$D885,$D885)&gt;1,"SI","NO")))</f>
        <v/>
      </c>
      <c r="N885" s="11">
        <f>IF(COUNTA($A885:$K885)=0,"",IF(AND($L885="SI",$M885="NO"),IFERROR($H885,0),0))</f>
        <v/>
      </c>
      <c r="O885" s="9">
        <f>IF(COUNTA($A885:$K885)=0,"",IF($M885="SI","CUFE o factura duplicada dentro del reporte; no se suma dos veces",IF(IFERROR($H885,0)&lt;=0,"DIAN reporta valor susceptible 0",IF($L885="NO",IFERROR(LOOKUP(2,1/((LISTS!$M$2:$M$13&lt;&gt;"")*ISNUMBER(SEARCH(LISTS!$M$2:$M$13,$I885))),LISTS!$O$2:$O$13),"Medio de pago no elegible o no identificado por DIAN"),"Apta automaticamente por pago electronico y base positiva"))))</f>
        <v/>
      </c>
    </row>
    <row r="886">
      <c r="A886" s="9" t="n"/>
      <c r="B886" s="9" t="n"/>
      <c r="C886" s="12" t="n"/>
      <c r="D886" s="11" t="n"/>
      <c r="E886" s="11" t="n"/>
      <c r="F886" s="11" t="n"/>
      <c r="G886" s="11" t="n"/>
      <c r="H886" s="11" t="n"/>
      <c r="I886" s="9" t="n"/>
      <c r="J886" s="9" t="n"/>
      <c r="K886" s="9" t="n"/>
      <c r="L886" s="9">
        <f>IF(COUNTA($A886:$K886)=0,"",IF(AND(IFERROR($H886,0)&gt;0,LEN(TRIM($K886&amp;""))&gt;0,IFERROR(LOOKUP(2,1/((LISTS!$M$2:$M$13&lt;&gt;"")*ISNUMBER(SEARCH(LISTS!$M$2:$M$13,$I886))),LISTS!$N$2:$N$13),"NO")="SI"),"SI","NO"))</f>
        <v/>
      </c>
      <c r="M886" s="9">
        <f>IF(COUNTA($A886:$K886)=0,"",IF($K886&lt;&gt;"",IF(COUNTIF($K$19:$K886,$K886)&gt;1,"SI","NO"),IF(COUNTIFS($A$19:$A886,$A886,$C$19:$C886,$C886,$J$19:$J886,$J886,$D$19:$D886,$D886)&gt;1,"SI","NO")))</f>
        <v/>
      </c>
      <c r="N886" s="11">
        <f>IF(COUNTA($A886:$K886)=0,"",IF(AND($L886="SI",$M886="NO"),IFERROR($H886,0),0))</f>
        <v/>
      </c>
      <c r="O886" s="9">
        <f>IF(COUNTA($A886:$K886)=0,"",IF($M886="SI","CUFE o factura duplicada dentro del reporte; no se suma dos veces",IF(IFERROR($H886,0)&lt;=0,"DIAN reporta valor susceptible 0",IF($L886="NO",IFERROR(LOOKUP(2,1/((LISTS!$M$2:$M$13&lt;&gt;"")*ISNUMBER(SEARCH(LISTS!$M$2:$M$13,$I886))),LISTS!$O$2:$O$13),"Medio de pago no elegible o no identificado por DIAN"),"Apta automaticamente por pago electronico y base positiva"))))</f>
        <v/>
      </c>
    </row>
    <row r="887">
      <c r="A887" s="9" t="n"/>
      <c r="B887" s="9" t="n"/>
      <c r="C887" s="12" t="n"/>
      <c r="D887" s="11" t="n"/>
      <c r="E887" s="11" t="n"/>
      <c r="F887" s="11" t="n"/>
      <c r="G887" s="11" t="n"/>
      <c r="H887" s="11" t="n"/>
      <c r="I887" s="9" t="n"/>
      <c r="J887" s="9" t="n"/>
      <c r="K887" s="9" t="n"/>
      <c r="L887" s="9">
        <f>IF(COUNTA($A887:$K887)=0,"",IF(AND(IFERROR($H887,0)&gt;0,LEN(TRIM($K887&amp;""))&gt;0,IFERROR(LOOKUP(2,1/((LISTS!$M$2:$M$13&lt;&gt;"")*ISNUMBER(SEARCH(LISTS!$M$2:$M$13,$I887))),LISTS!$N$2:$N$13),"NO")="SI"),"SI","NO"))</f>
        <v/>
      </c>
      <c r="M887" s="9">
        <f>IF(COUNTA($A887:$K887)=0,"",IF($K887&lt;&gt;"",IF(COUNTIF($K$19:$K887,$K887)&gt;1,"SI","NO"),IF(COUNTIFS($A$19:$A887,$A887,$C$19:$C887,$C887,$J$19:$J887,$J887,$D$19:$D887,$D887)&gt;1,"SI","NO")))</f>
        <v/>
      </c>
      <c r="N887" s="11">
        <f>IF(COUNTA($A887:$K887)=0,"",IF(AND($L887="SI",$M887="NO"),IFERROR($H887,0),0))</f>
        <v/>
      </c>
      <c r="O887" s="9">
        <f>IF(COUNTA($A887:$K887)=0,"",IF($M887="SI","CUFE o factura duplicada dentro del reporte; no se suma dos veces",IF(IFERROR($H887,0)&lt;=0,"DIAN reporta valor susceptible 0",IF($L887="NO",IFERROR(LOOKUP(2,1/((LISTS!$M$2:$M$13&lt;&gt;"")*ISNUMBER(SEARCH(LISTS!$M$2:$M$13,$I887))),LISTS!$O$2:$O$13),"Medio de pago no elegible o no identificado por DIAN"),"Apta automaticamente por pago electronico y base positiva"))))</f>
        <v/>
      </c>
    </row>
    <row r="888">
      <c r="A888" s="9" t="n"/>
      <c r="B888" s="9" t="n"/>
      <c r="C888" s="12" t="n"/>
      <c r="D888" s="11" t="n"/>
      <c r="E888" s="11" t="n"/>
      <c r="F888" s="11" t="n"/>
      <c r="G888" s="11" t="n"/>
      <c r="H888" s="11" t="n"/>
      <c r="I888" s="9" t="n"/>
      <c r="J888" s="9" t="n"/>
      <c r="K888" s="9" t="n"/>
      <c r="L888" s="9">
        <f>IF(COUNTA($A888:$K888)=0,"",IF(AND(IFERROR($H888,0)&gt;0,LEN(TRIM($K888&amp;""))&gt;0,IFERROR(LOOKUP(2,1/((LISTS!$M$2:$M$13&lt;&gt;"")*ISNUMBER(SEARCH(LISTS!$M$2:$M$13,$I888))),LISTS!$N$2:$N$13),"NO")="SI"),"SI","NO"))</f>
        <v/>
      </c>
      <c r="M888" s="9">
        <f>IF(COUNTA($A888:$K888)=0,"",IF($K888&lt;&gt;"",IF(COUNTIF($K$19:$K888,$K888)&gt;1,"SI","NO"),IF(COUNTIFS($A$19:$A888,$A888,$C$19:$C888,$C888,$J$19:$J888,$J888,$D$19:$D888,$D888)&gt;1,"SI","NO")))</f>
        <v/>
      </c>
      <c r="N888" s="11">
        <f>IF(COUNTA($A888:$K888)=0,"",IF(AND($L888="SI",$M888="NO"),IFERROR($H888,0),0))</f>
        <v/>
      </c>
      <c r="O888" s="9">
        <f>IF(COUNTA($A888:$K888)=0,"",IF($M888="SI","CUFE o factura duplicada dentro del reporte; no se suma dos veces",IF(IFERROR($H888,0)&lt;=0,"DIAN reporta valor susceptible 0",IF($L888="NO",IFERROR(LOOKUP(2,1/((LISTS!$M$2:$M$13&lt;&gt;"")*ISNUMBER(SEARCH(LISTS!$M$2:$M$13,$I888))),LISTS!$O$2:$O$13),"Medio de pago no elegible o no identificado por DIAN"),"Apta automaticamente por pago electronico y base positiva"))))</f>
        <v/>
      </c>
    </row>
    <row r="889">
      <c r="A889" s="9" t="n"/>
      <c r="B889" s="9" t="n"/>
      <c r="C889" s="12" t="n"/>
      <c r="D889" s="11" t="n"/>
      <c r="E889" s="11" t="n"/>
      <c r="F889" s="11" t="n"/>
      <c r="G889" s="11" t="n"/>
      <c r="H889" s="11" t="n"/>
      <c r="I889" s="9" t="n"/>
      <c r="J889" s="9" t="n"/>
      <c r="K889" s="9" t="n"/>
      <c r="L889" s="9">
        <f>IF(COUNTA($A889:$K889)=0,"",IF(AND(IFERROR($H889,0)&gt;0,LEN(TRIM($K889&amp;""))&gt;0,IFERROR(LOOKUP(2,1/((LISTS!$M$2:$M$13&lt;&gt;"")*ISNUMBER(SEARCH(LISTS!$M$2:$M$13,$I889))),LISTS!$N$2:$N$13),"NO")="SI"),"SI","NO"))</f>
        <v/>
      </c>
      <c r="M889" s="9">
        <f>IF(COUNTA($A889:$K889)=0,"",IF($K889&lt;&gt;"",IF(COUNTIF($K$19:$K889,$K889)&gt;1,"SI","NO"),IF(COUNTIFS($A$19:$A889,$A889,$C$19:$C889,$C889,$J$19:$J889,$J889,$D$19:$D889,$D889)&gt;1,"SI","NO")))</f>
        <v/>
      </c>
      <c r="N889" s="11">
        <f>IF(COUNTA($A889:$K889)=0,"",IF(AND($L889="SI",$M889="NO"),IFERROR($H889,0),0))</f>
        <v/>
      </c>
      <c r="O889" s="9">
        <f>IF(COUNTA($A889:$K889)=0,"",IF($M889="SI","CUFE o factura duplicada dentro del reporte; no se suma dos veces",IF(IFERROR($H889,0)&lt;=0,"DIAN reporta valor susceptible 0",IF($L889="NO",IFERROR(LOOKUP(2,1/((LISTS!$M$2:$M$13&lt;&gt;"")*ISNUMBER(SEARCH(LISTS!$M$2:$M$13,$I889))),LISTS!$O$2:$O$13),"Medio de pago no elegible o no identificado por DIAN"),"Apta automaticamente por pago electronico y base positiva"))))</f>
        <v/>
      </c>
    </row>
    <row r="890">
      <c r="A890" s="9" t="n"/>
      <c r="B890" s="9" t="n"/>
      <c r="C890" s="12" t="n"/>
      <c r="D890" s="11" t="n"/>
      <c r="E890" s="11" t="n"/>
      <c r="F890" s="11" t="n"/>
      <c r="G890" s="11" t="n"/>
      <c r="H890" s="11" t="n"/>
      <c r="I890" s="9" t="n"/>
      <c r="J890" s="9" t="n"/>
      <c r="K890" s="9" t="n"/>
      <c r="L890" s="9">
        <f>IF(COUNTA($A890:$K890)=0,"",IF(AND(IFERROR($H890,0)&gt;0,LEN(TRIM($K890&amp;""))&gt;0,IFERROR(LOOKUP(2,1/((LISTS!$M$2:$M$13&lt;&gt;"")*ISNUMBER(SEARCH(LISTS!$M$2:$M$13,$I890))),LISTS!$N$2:$N$13),"NO")="SI"),"SI","NO"))</f>
        <v/>
      </c>
      <c r="M890" s="9">
        <f>IF(COUNTA($A890:$K890)=0,"",IF($K890&lt;&gt;"",IF(COUNTIF($K$19:$K890,$K890)&gt;1,"SI","NO"),IF(COUNTIFS($A$19:$A890,$A890,$C$19:$C890,$C890,$J$19:$J890,$J890,$D$19:$D890,$D890)&gt;1,"SI","NO")))</f>
        <v/>
      </c>
      <c r="N890" s="11">
        <f>IF(COUNTA($A890:$K890)=0,"",IF(AND($L890="SI",$M890="NO"),IFERROR($H890,0),0))</f>
        <v/>
      </c>
      <c r="O890" s="9">
        <f>IF(COUNTA($A890:$K890)=0,"",IF($M890="SI","CUFE o factura duplicada dentro del reporte; no se suma dos veces",IF(IFERROR($H890,0)&lt;=0,"DIAN reporta valor susceptible 0",IF($L890="NO",IFERROR(LOOKUP(2,1/((LISTS!$M$2:$M$13&lt;&gt;"")*ISNUMBER(SEARCH(LISTS!$M$2:$M$13,$I890))),LISTS!$O$2:$O$13),"Medio de pago no elegible o no identificado por DIAN"),"Apta automaticamente por pago electronico y base positiva"))))</f>
        <v/>
      </c>
    </row>
    <row r="891">
      <c r="A891" s="9" t="n"/>
      <c r="B891" s="9" t="n"/>
      <c r="C891" s="12" t="n"/>
      <c r="D891" s="11" t="n"/>
      <c r="E891" s="11" t="n"/>
      <c r="F891" s="11" t="n"/>
      <c r="G891" s="11" t="n"/>
      <c r="H891" s="11" t="n"/>
      <c r="I891" s="9" t="n"/>
      <c r="J891" s="9" t="n"/>
      <c r="K891" s="9" t="n"/>
      <c r="L891" s="9">
        <f>IF(COUNTA($A891:$K891)=0,"",IF(AND(IFERROR($H891,0)&gt;0,LEN(TRIM($K891&amp;""))&gt;0,IFERROR(LOOKUP(2,1/((LISTS!$M$2:$M$13&lt;&gt;"")*ISNUMBER(SEARCH(LISTS!$M$2:$M$13,$I891))),LISTS!$N$2:$N$13),"NO")="SI"),"SI","NO"))</f>
        <v/>
      </c>
      <c r="M891" s="9">
        <f>IF(COUNTA($A891:$K891)=0,"",IF($K891&lt;&gt;"",IF(COUNTIF($K$19:$K891,$K891)&gt;1,"SI","NO"),IF(COUNTIFS($A$19:$A891,$A891,$C$19:$C891,$C891,$J$19:$J891,$J891,$D$19:$D891,$D891)&gt;1,"SI","NO")))</f>
        <v/>
      </c>
      <c r="N891" s="11">
        <f>IF(COUNTA($A891:$K891)=0,"",IF(AND($L891="SI",$M891="NO"),IFERROR($H891,0),0))</f>
        <v/>
      </c>
      <c r="O891" s="9">
        <f>IF(COUNTA($A891:$K891)=0,"",IF($M891="SI","CUFE o factura duplicada dentro del reporte; no se suma dos veces",IF(IFERROR($H891,0)&lt;=0,"DIAN reporta valor susceptible 0",IF($L891="NO",IFERROR(LOOKUP(2,1/((LISTS!$M$2:$M$13&lt;&gt;"")*ISNUMBER(SEARCH(LISTS!$M$2:$M$13,$I891))),LISTS!$O$2:$O$13),"Medio de pago no elegible o no identificado por DIAN"),"Apta automaticamente por pago electronico y base positiva"))))</f>
        <v/>
      </c>
    </row>
    <row r="892">
      <c r="A892" s="9" t="n"/>
      <c r="B892" s="9" t="n"/>
      <c r="C892" s="12" t="n"/>
      <c r="D892" s="11" t="n"/>
      <c r="E892" s="11" t="n"/>
      <c r="F892" s="11" t="n"/>
      <c r="G892" s="11" t="n"/>
      <c r="H892" s="11" t="n"/>
      <c r="I892" s="9" t="n"/>
      <c r="J892" s="9" t="n"/>
      <c r="K892" s="9" t="n"/>
      <c r="L892" s="9">
        <f>IF(COUNTA($A892:$K892)=0,"",IF(AND(IFERROR($H892,0)&gt;0,LEN(TRIM($K892&amp;""))&gt;0,IFERROR(LOOKUP(2,1/((LISTS!$M$2:$M$13&lt;&gt;"")*ISNUMBER(SEARCH(LISTS!$M$2:$M$13,$I892))),LISTS!$N$2:$N$13),"NO")="SI"),"SI","NO"))</f>
        <v/>
      </c>
      <c r="M892" s="9">
        <f>IF(COUNTA($A892:$K892)=0,"",IF($K892&lt;&gt;"",IF(COUNTIF($K$19:$K892,$K892)&gt;1,"SI","NO"),IF(COUNTIFS($A$19:$A892,$A892,$C$19:$C892,$C892,$J$19:$J892,$J892,$D$19:$D892,$D892)&gt;1,"SI","NO")))</f>
        <v/>
      </c>
      <c r="N892" s="11">
        <f>IF(COUNTA($A892:$K892)=0,"",IF(AND($L892="SI",$M892="NO"),IFERROR($H892,0),0))</f>
        <v/>
      </c>
      <c r="O892" s="9">
        <f>IF(COUNTA($A892:$K892)=0,"",IF($M892="SI","CUFE o factura duplicada dentro del reporte; no se suma dos veces",IF(IFERROR($H892,0)&lt;=0,"DIAN reporta valor susceptible 0",IF($L892="NO",IFERROR(LOOKUP(2,1/((LISTS!$M$2:$M$13&lt;&gt;"")*ISNUMBER(SEARCH(LISTS!$M$2:$M$13,$I892))),LISTS!$O$2:$O$13),"Medio de pago no elegible o no identificado por DIAN"),"Apta automaticamente por pago electronico y base positiva"))))</f>
        <v/>
      </c>
    </row>
    <row r="893">
      <c r="A893" s="9" t="n"/>
      <c r="B893" s="9" t="n"/>
      <c r="C893" s="12" t="n"/>
      <c r="D893" s="11" t="n"/>
      <c r="E893" s="11" t="n"/>
      <c r="F893" s="11" t="n"/>
      <c r="G893" s="11" t="n"/>
      <c r="H893" s="11" t="n"/>
      <c r="I893" s="9" t="n"/>
      <c r="J893" s="9" t="n"/>
      <c r="K893" s="9" t="n"/>
      <c r="L893" s="9">
        <f>IF(COUNTA($A893:$K893)=0,"",IF(AND(IFERROR($H893,0)&gt;0,LEN(TRIM($K893&amp;""))&gt;0,IFERROR(LOOKUP(2,1/((LISTS!$M$2:$M$13&lt;&gt;"")*ISNUMBER(SEARCH(LISTS!$M$2:$M$13,$I893))),LISTS!$N$2:$N$13),"NO")="SI"),"SI","NO"))</f>
        <v/>
      </c>
      <c r="M893" s="9">
        <f>IF(COUNTA($A893:$K893)=0,"",IF($K893&lt;&gt;"",IF(COUNTIF($K$19:$K893,$K893)&gt;1,"SI","NO"),IF(COUNTIFS($A$19:$A893,$A893,$C$19:$C893,$C893,$J$19:$J893,$J893,$D$19:$D893,$D893)&gt;1,"SI","NO")))</f>
        <v/>
      </c>
      <c r="N893" s="11">
        <f>IF(COUNTA($A893:$K893)=0,"",IF(AND($L893="SI",$M893="NO"),IFERROR($H893,0),0))</f>
        <v/>
      </c>
      <c r="O893" s="9">
        <f>IF(COUNTA($A893:$K893)=0,"",IF($M893="SI","CUFE o factura duplicada dentro del reporte; no se suma dos veces",IF(IFERROR($H893,0)&lt;=0,"DIAN reporta valor susceptible 0",IF($L893="NO",IFERROR(LOOKUP(2,1/((LISTS!$M$2:$M$13&lt;&gt;"")*ISNUMBER(SEARCH(LISTS!$M$2:$M$13,$I893))),LISTS!$O$2:$O$13),"Medio de pago no elegible o no identificado por DIAN"),"Apta automaticamente por pago electronico y base positiva"))))</f>
        <v/>
      </c>
    </row>
    <row r="894">
      <c r="A894" s="9" t="n"/>
      <c r="B894" s="9" t="n"/>
      <c r="C894" s="12" t="n"/>
      <c r="D894" s="11" t="n"/>
      <c r="E894" s="11" t="n"/>
      <c r="F894" s="11" t="n"/>
      <c r="G894" s="11" t="n"/>
      <c r="H894" s="11" t="n"/>
      <c r="I894" s="9" t="n"/>
      <c r="J894" s="9" t="n"/>
      <c r="K894" s="9" t="n"/>
      <c r="L894" s="9">
        <f>IF(COUNTA($A894:$K894)=0,"",IF(AND(IFERROR($H894,0)&gt;0,LEN(TRIM($K894&amp;""))&gt;0,IFERROR(LOOKUP(2,1/((LISTS!$M$2:$M$13&lt;&gt;"")*ISNUMBER(SEARCH(LISTS!$M$2:$M$13,$I894))),LISTS!$N$2:$N$13),"NO")="SI"),"SI","NO"))</f>
        <v/>
      </c>
      <c r="M894" s="9">
        <f>IF(COUNTA($A894:$K894)=0,"",IF($K894&lt;&gt;"",IF(COUNTIF($K$19:$K894,$K894)&gt;1,"SI","NO"),IF(COUNTIFS($A$19:$A894,$A894,$C$19:$C894,$C894,$J$19:$J894,$J894,$D$19:$D894,$D894)&gt;1,"SI","NO")))</f>
        <v/>
      </c>
      <c r="N894" s="11">
        <f>IF(COUNTA($A894:$K894)=0,"",IF(AND($L894="SI",$M894="NO"),IFERROR($H894,0),0))</f>
        <v/>
      </c>
      <c r="O894" s="9">
        <f>IF(COUNTA($A894:$K894)=0,"",IF($M894="SI","CUFE o factura duplicada dentro del reporte; no se suma dos veces",IF(IFERROR($H894,0)&lt;=0,"DIAN reporta valor susceptible 0",IF($L894="NO",IFERROR(LOOKUP(2,1/((LISTS!$M$2:$M$13&lt;&gt;"")*ISNUMBER(SEARCH(LISTS!$M$2:$M$13,$I894))),LISTS!$O$2:$O$13),"Medio de pago no elegible o no identificado por DIAN"),"Apta automaticamente por pago electronico y base positiva"))))</f>
        <v/>
      </c>
    </row>
    <row r="895">
      <c r="A895" s="9" t="n"/>
      <c r="B895" s="9" t="n"/>
      <c r="C895" s="12" t="n"/>
      <c r="D895" s="11" t="n"/>
      <c r="E895" s="11" t="n"/>
      <c r="F895" s="11" t="n"/>
      <c r="G895" s="11" t="n"/>
      <c r="H895" s="11" t="n"/>
      <c r="I895" s="9" t="n"/>
      <c r="J895" s="9" t="n"/>
      <c r="K895" s="9" t="n"/>
      <c r="L895" s="9">
        <f>IF(COUNTA($A895:$K895)=0,"",IF(AND(IFERROR($H895,0)&gt;0,LEN(TRIM($K895&amp;""))&gt;0,IFERROR(LOOKUP(2,1/((LISTS!$M$2:$M$13&lt;&gt;"")*ISNUMBER(SEARCH(LISTS!$M$2:$M$13,$I895))),LISTS!$N$2:$N$13),"NO")="SI"),"SI","NO"))</f>
        <v/>
      </c>
      <c r="M895" s="9">
        <f>IF(COUNTA($A895:$K895)=0,"",IF($K895&lt;&gt;"",IF(COUNTIF($K$19:$K895,$K895)&gt;1,"SI","NO"),IF(COUNTIFS($A$19:$A895,$A895,$C$19:$C895,$C895,$J$19:$J895,$J895,$D$19:$D895,$D895)&gt;1,"SI","NO")))</f>
        <v/>
      </c>
      <c r="N895" s="11">
        <f>IF(COUNTA($A895:$K895)=0,"",IF(AND($L895="SI",$M895="NO"),IFERROR($H895,0),0))</f>
        <v/>
      </c>
      <c r="O895" s="9">
        <f>IF(COUNTA($A895:$K895)=0,"",IF($M895="SI","CUFE o factura duplicada dentro del reporte; no se suma dos veces",IF(IFERROR($H895,0)&lt;=0,"DIAN reporta valor susceptible 0",IF($L895="NO",IFERROR(LOOKUP(2,1/((LISTS!$M$2:$M$13&lt;&gt;"")*ISNUMBER(SEARCH(LISTS!$M$2:$M$13,$I895))),LISTS!$O$2:$O$13),"Medio de pago no elegible o no identificado por DIAN"),"Apta automaticamente por pago electronico y base positiva"))))</f>
        <v/>
      </c>
    </row>
    <row r="896">
      <c r="A896" s="9" t="n"/>
      <c r="B896" s="9" t="n"/>
      <c r="C896" s="12" t="n"/>
      <c r="D896" s="11" t="n"/>
      <c r="E896" s="11" t="n"/>
      <c r="F896" s="11" t="n"/>
      <c r="G896" s="11" t="n"/>
      <c r="H896" s="11" t="n"/>
      <c r="I896" s="9" t="n"/>
      <c r="J896" s="9" t="n"/>
      <c r="K896" s="9" t="n"/>
      <c r="L896" s="9">
        <f>IF(COUNTA($A896:$K896)=0,"",IF(AND(IFERROR($H896,0)&gt;0,LEN(TRIM($K896&amp;""))&gt;0,IFERROR(LOOKUP(2,1/((LISTS!$M$2:$M$13&lt;&gt;"")*ISNUMBER(SEARCH(LISTS!$M$2:$M$13,$I896))),LISTS!$N$2:$N$13),"NO")="SI"),"SI","NO"))</f>
        <v/>
      </c>
      <c r="M896" s="9">
        <f>IF(COUNTA($A896:$K896)=0,"",IF($K896&lt;&gt;"",IF(COUNTIF($K$19:$K896,$K896)&gt;1,"SI","NO"),IF(COUNTIFS($A$19:$A896,$A896,$C$19:$C896,$C896,$J$19:$J896,$J896,$D$19:$D896,$D896)&gt;1,"SI","NO")))</f>
        <v/>
      </c>
      <c r="N896" s="11">
        <f>IF(COUNTA($A896:$K896)=0,"",IF(AND($L896="SI",$M896="NO"),IFERROR($H896,0),0))</f>
        <v/>
      </c>
      <c r="O896" s="9">
        <f>IF(COUNTA($A896:$K896)=0,"",IF($M896="SI","CUFE o factura duplicada dentro del reporte; no se suma dos veces",IF(IFERROR($H896,0)&lt;=0,"DIAN reporta valor susceptible 0",IF($L896="NO",IFERROR(LOOKUP(2,1/((LISTS!$M$2:$M$13&lt;&gt;"")*ISNUMBER(SEARCH(LISTS!$M$2:$M$13,$I896))),LISTS!$O$2:$O$13),"Medio de pago no elegible o no identificado por DIAN"),"Apta automaticamente por pago electronico y base positiva"))))</f>
        <v/>
      </c>
    </row>
    <row r="897">
      <c r="A897" s="9" t="n"/>
      <c r="B897" s="9" t="n"/>
      <c r="C897" s="12" t="n"/>
      <c r="D897" s="11" t="n"/>
      <c r="E897" s="11" t="n"/>
      <c r="F897" s="11" t="n"/>
      <c r="G897" s="11" t="n"/>
      <c r="H897" s="11" t="n"/>
      <c r="I897" s="9" t="n"/>
      <c r="J897" s="9" t="n"/>
      <c r="K897" s="9" t="n"/>
      <c r="L897" s="9">
        <f>IF(COUNTA($A897:$K897)=0,"",IF(AND(IFERROR($H897,0)&gt;0,LEN(TRIM($K897&amp;""))&gt;0,IFERROR(LOOKUP(2,1/((LISTS!$M$2:$M$13&lt;&gt;"")*ISNUMBER(SEARCH(LISTS!$M$2:$M$13,$I897))),LISTS!$N$2:$N$13),"NO")="SI"),"SI","NO"))</f>
        <v/>
      </c>
      <c r="M897" s="9">
        <f>IF(COUNTA($A897:$K897)=0,"",IF($K897&lt;&gt;"",IF(COUNTIF($K$19:$K897,$K897)&gt;1,"SI","NO"),IF(COUNTIFS($A$19:$A897,$A897,$C$19:$C897,$C897,$J$19:$J897,$J897,$D$19:$D897,$D897)&gt;1,"SI","NO")))</f>
        <v/>
      </c>
      <c r="N897" s="11">
        <f>IF(COUNTA($A897:$K897)=0,"",IF(AND($L897="SI",$M897="NO"),IFERROR($H897,0),0))</f>
        <v/>
      </c>
      <c r="O897" s="9">
        <f>IF(COUNTA($A897:$K897)=0,"",IF($M897="SI","CUFE o factura duplicada dentro del reporte; no se suma dos veces",IF(IFERROR($H897,0)&lt;=0,"DIAN reporta valor susceptible 0",IF($L897="NO",IFERROR(LOOKUP(2,1/((LISTS!$M$2:$M$13&lt;&gt;"")*ISNUMBER(SEARCH(LISTS!$M$2:$M$13,$I897))),LISTS!$O$2:$O$13),"Medio de pago no elegible o no identificado por DIAN"),"Apta automaticamente por pago electronico y base positiva"))))</f>
        <v/>
      </c>
    </row>
    <row r="898">
      <c r="A898" s="9" t="n"/>
      <c r="B898" s="9" t="n"/>
      <c r="C898" s="12" t="n"/>
      <c r="D898" s="11" t="n"/>
      <c r="E898" s="11" t="n"/>
      <c r="F898" s="11" t="n"/>
      <c r="G898" s="11" t="n"/>
      <c r="H898" s="11" t="n"/>
      <c r="I898" s="9" t="n"/>
      <c r="J898" s="9" t="n"/>
      <c r="K898" s="9" t="n"/>
      <c r="L898" s="9">
        <f>IF(COUNTA($A898:$K898)=0,"",IF(AND(IFERROR($H898,0)&gt;0,LEN(TRIM($K898&amp;""))&gt;0,IFERROR(LOOKUP(2,1/((LISTS!$M$2:$M$13&lt;&gt;"")*ISNUMBER(SEARCH(LISTS!$M$2:$M$13,$I898))),LISTS!$N$2:$N$13),"NO")="SI"),"SI","NO"))</f>
        <v/>
      </c>
      <c r="M898" s="9">
        <f>IF(COUNTA($A898:$K898)=0,"",IF($K898&lt;&gt;"",IF(COUNTIF($K$19:$K898,$K898)&gt;1,"SI","NO"),IF(COUNTIFS($A$19:$A898,$A898,$C$19:$C898,$C898,$J$19:$J898,$J898,$D$19:$D898,$D898)&gt;1,"SI","NO")))</f>
        <v/>
      </c>
      <c r="N898" s="11">
        <f>IF(COUNTA($A898:$K898)=0,"",IF(AND($L898="SI",$M898="NO"),IFERROR($H898,0),0))</f>
        <v/>
      </c>
      <c r="O898" s="9">
        <f>IF(COUNTA($A898:$K898)=0,"",IF($M898="SI","CUFE o factura duplicada dentro del reporte; no se suma dos veces",IF(IFERROR($H898,0)&lt;=0,"DIAN reporta valor susceptible 0",IF($L898="NO",IFERROR(LOOKUP(2,1/((LISTS!$M$2:$M$13&lt;&gt;"")*ISNUMBER(SEARCH(LISTS!$M$2:$M$13,$I898))),LISTS!$O$2:$O$13),"Medio de pago no elegible o no identificado por DIAN"),"Apta automaticamente por pago electronico y base positiva"))))</f>
        <v/>
      </c>
    </row>
    <row r="899">
      <c r="A899" s="9" t="n"/>
      <c r="B899" s="9" t="n"/>
      <c r="C899" s="12" t="n"/>
      <c r="D899" s="11" t="n"/>
      <c r="E899" s="11" t="n"/>
      <c r="F899" s="11" t="n"/>
      <c r="G899" s="11" t="n"/>
      <c r="H899" s="11" t="n"/>
      <c r="I899" s="9" t="n"/>
      <c r="J899" s="9" t="n"/>
      <c r="K899" s="9" t="n"/>
      <c r="L899" s="9">
        <f>IF(COUNTA($A899:$K899)=0,"",IF(AND(IFERROR($H899,0)&gt;0,LEN(TRIM($K899&amp;""))&gt;0,IFERROR(LOOKUP(2,1/((LISTS!$M$2:$M$13&lt;&gt;"")*ISNUMBER(SEARCH(LISTS!$M$2:$M$13,$I899))),LISTS!$N$2:$N$13),"NO")="SI"),"SI","NO"))</f>
        <v/>
      </c>
      <c r="M899" s="9">
        <f>IF(COUNTA($A899:$K899)=0,"",IF($K899&lt;&gt;"",IF(COUNTIF($K$19:$K899,$K899)&gt;1,"SI","NO"),IF(COUNTIFS($A$19:$A899,$A899,$C$19:$C899,$C899,$J$19:$J899,$J899,$D$19:$D899,$D899)&gt;1,"SI","NO")))</f>
        <v/>
      </c>
      <c r="N899" s="11">
        <f>IF(COUNTA($A899:$K899)=0,"",IF(AND($L899="SI",$M899="NO"),IFERROR($H899,0),0))</f>
        <v/>
      </c>
      <c r="O899" s="9">
        <f>IF(COUNTA($A899:$K899)=0,"",IF($M899="SI","CUFE o factura duplicada dentro del reporte; no se suma dos veces",IF(IFERROR($H899,0)&lt;=0,"DIAN reporta valor susceptible 0",IF($L899="NO",IFERROR(LOOKUP(2,1/((LISTS!$M$2:$M$13&lt;&gt;"")*ISNUMBER(SEARCH(LISTS!$M$2:$M$13,$I899))),LISTS!$O$2:$O$13),"Medio de pago no elegible o no identificado por DIAN"),"Apta automaticamente por pago electronico y base positiva"))))</f>
        <v/>
      </c>
    </row>
    <row r="900">
      <c r="A900" s="9" t="n"/>
      <c r="B900" s="9" t="n"/>
      <c r="C900" s="12" t="n"/>
      <c r="D900" s="11" t="n"/>
      <c r="E900" s="11" t="n"/>
      <c r="F900" s="11" t="n"/>
      <c r="G900" s="11" t="n"/>
      <c r="H900" s="11" t="n"/>
      <c r="I900" s="9" t="n"/>
      <c r="J900" s="9" t="n"/>
      <c r="K900" s="9" t="n"/>
      <c r="L900" s="9">
        <f>IF(COUNTA($A900:$K900)=0,"",IF(AND(IFERROR($H900,0)&gt;0,LEN(TRIM($K900&amp;""))&gt;0,IFERROR(LOOKUP(2,1/((LISTS!$M$2:$M$13&lt;&gt;"")*ISNUMBER(SEARCH(LISTS!$M$2:$M$13,$I900))),LISTS!$N$2:$N$13),"NO")="SI"),"SI","NO"))</f>
        <v/>
      </c>
      <c r="M900" s="9">
        <f>IF(COUNTA($A900:$K900)=0,"",IF($K900&lt;&gt;"",IF(COUNTIF($K$19:$K900,$K900)&gt;1,"SI","NO"),IF(COUNTIFS($A$19:$A900,$A900,$C$19:$C900,$C900,$J$19:$J900,$J900,$D$19:$D900,$D900)&gt;1,"SI","NO")))</f>
        <v/>
      </c>
      <c r="N900" s="11">
        <f>IF(COUNTA($A900:$K900)=0,"",IF(AND($L900="SI",$M900="NO"),IFERROR($H900,0),0))</f>
        <v/>
      </c>
      <c r="O900" s="9">
        <f>IF(COUNTA($A900:$K900)=0,"",IF($M900="SI","CUFE o factura duplicada dentro del reporte; no se suma dos veces",IF(IFERROR($H900,0)&lt;=0,"DIAN reporta valor susceptible 0",IF($L900="NO",IFERROR(LOOKUP(2,1/((LISTS!$M$2:$M$13&lt;&gt;"")*ISNUMBER(SEARCH(LISTS!$M$2:$M$13,$I900))),LISTS!$O$2:$O$13),"Medio de pago no elegible o no identificado por DIAN"),"Apta automaticamente por pago electronico y base positiva"))))</f>
        <v/>
      </c>
    </row>
    <row r="901">
      <c r="A901" s="9" t="n"/>
      <c r="B901" s="9" t="n"/>
      <c r="C901" s="12" t="n"/>
      <c r="D901" s="11" t="n"/>
      <c r="E901" s="11" t="n"/>
      <c r="F901" s="11" t="n"/>
      <c r="G901" s="11" t="n"/>
      <c r="H901" s="11" t="n"/>
      <c r="I901" s="9" t="n"/>
      <c r="J901" s="9" t="n"/>
      <c r="K901" s="9" t="n"/>
      <c r="L901" s="9">
        <f>IF(COUNTA($A901:$K901)=0,"",IF(AND(IFERROR($H901,0)&gt;0,LEN(TRIM($K901&amp;""))&gt;0,IFERROR(LOOKUP(2,1/((LISTS!$M$2:$M$13&lt;&gt;"")*ISNUMBER(SEARCH(LISTS!$M$2:$M$13,$I901))),LISTS!$N$2:$N$13),"NO")="SI"),"SI","NO"))</f>
        <v/>
      </c>
      <c r="M901" s="9">
        <f>IF(COUNTA($A901:$K901)=0,"",IF($K901&lt;&gt;"",IF(COUNTIF($K$19:$K901,$K901)&gt;1,"SI","NO"),IF(COUNTIFS($A$19:$A901,$A901,$C$19:$C901,$C901,$J$19:$J901,$J901,$D$19:$D901,$D901)&gt;1,"SI","NO")))</f>
        <v/>
      </c>
      <c r="N901" s="11">
        <f>IF(COUNTA($A901:$K901)=0,"",IF(AND($L901="SI",$M901="NO"),IFERROR($H901,0),0))</f>
        <v/>
      </c>
      <c r="O901" s="9">
        <f>IF(COUNTA($A901:$K901)=0,"",IF($M901="SI","CUFE o factura duplicada dentro del reporte; no se suma dos veces",IF(IFERROR($H901,0)&lt;=0,"DIAN reporta valor susceptible 0",IF($L901="NO",IFERROR(LOOKUP(2,1/((LISTS!$M$2:$M$13&lt;&gt;"")*ISNUMBER(SEARCH(LISTS!$M$2:$M$13,$I901))),LISTS!$O$2:$O$13),"Medio de pago no elegible o no identificado por DIAN"),"Apta automaticamente por pago electronico y base positiva"))))</f>
        <v/>
      </c>
    </row>
    <row r="902">
      <c r="A902" s="9" t="n"/>
      <c r="B902" s="9" t="n"/>
      <c r="C902" s="12" t="n"/>
      <c r="D902" s="11" t="n"/>
      <c r="E902" s="11" t="n"/>
      <c r="F902" s="11" t="n"/>
      <c r="G902" s="11" t="n"/>
      <c r="H902" s="11" t="n"/>
      <c r="I902" s="9" t="n"/>
      <c r="J902" s="9" t="n"/>
      <c r="K902" s="9" t="n"/>
      <c r="L902" s="9">
        <f>IF(COUNTA($A902:$K902)=0,"",IF(AND(IFERROR($H902,0)&gt;0,LEN(TRIM($K902&amp;""))&gt;0,IFERROR(LOOKUP(2,1/((LISTS!$M$2:$M$13&lt;&gt;"")*ISNUMBER(SEARCH(LISTS!$M$2:$M$13,$I902))),LISTS!$N$2:$N$13),"NO")="SI"),"SI","NO"))</f>
        <v/>
      </c>
      <c r="M902" s="9">
        <f>IF(COUNTA($A902:$K902)=0,"",IF($K902&lt;&gt;"",IF(COUNTIF($K$19:$K902,$K902)&gt;1,"SI","NO"),IF(COUNTIFS($A$19:$A902,$A902,$C$19:$C902,$C902,$J$19:$J902,$J902,$D$19:$D902,$D902)&gt;1,"SI","NO")))</f>
        <v/>
      </c>
      <c r="N902" s="11">
        <f>IF(COUNTA($A902:$K902)=0,"",IF(AND($L902="SI",$M902="NO"),IFERROR($H902,0),0))</f>
        <v/>
      </c>
      <c r="O902" s="9">
        <f>IF(COUNTA($A902:$K902)=0,"",IF($M902="SI","CUFE o factura duplicada dentro del reporte; no se suma dos veces",IF(IFERROR($H902,0)&lt;=0,"DIAN reporta valor susceptible 0",IF($L902="NO",IFERROR(LOOKUP(2,1/((LISTS!$M$2:$M$13&lt;&gt;"")*ISNUMBER(SEARCH(LISTS!$M$2:$M$13,$I902))),LISTS!$O$2:$O$13),"Medio de pago no elegible o no identificado por DIAN"),"Apta automaticamente por pago electronico y base positiva"))))</f>
        <v/>
      </c>
    </row>
    <row r="903">
      <c r="A903" s="9" t="n"/>
      <c r="B903" s="9" t="n"/>
      <c r="C903" s="12" t="n"/>
      <c r="D903" s="11" t="n"/>
      <c r="E903" s="11" t="n"/>
      <c r="F903" s="11" t="n"/>
      <c r="G903" s="11" t="n"/>
      <c r="H903" s="11" t="n"/>
      <c r="I903" s="9" t="n"/>
      <c r="J903" s="9" t="n"/>
      <c r="K903" s="9" t="n"/>
      <c r="L903" s="9">
        <f>IF(COUNTA($A903:$K903)=0,"",IF(AND(IFERROR($H903,0)&gt;0,LEN(TRIM($K903&amp;""))&gt;0,IFERROR(LOOKUP(2,1/((LISTS!$M$2:$M$13&lt;&gt;"")*ISNUMBER(SEARCH(LISTS!$M$2:$M$13,$I903))),LISTS!$N$2:$N$13),"NO")="SI"),"SI","NO"))</f>
        <v/>
      </c>
      <c r="M903" s="9">
        <f>IF(COUNTA($A903:$K903)=0,"",IF($K903&lt;&gt;"",IF(COUNTIF($K$19:$K903,$K903)&gt;1,"SI","NO"),IF(COUNTIFS($A$19:$A903,$A903,$C$19:$C903,$C903,$J$19:$J903,$J903,$D$19:$D903,$D903)&gt;1,"SI","NO")))</f>
        <v/>
      </c>
      <c r="N903" s="11">
        <f>IF(COUNTA($A903:$K903)=0,"",IF(AND($L903="SI",$M903="NO"),IFERROR($H903,0),0))</f>
        <v/>
      </c>
      <c r="O903" s="9">
        <f>IF(COUNTA($A903:$K903)=0,"",IF($M903="SI","CUFE o factura duplicada dentro del reporte; no se suma dos veces",IF(IFERROR($H903,0)&lt;=0,"DIAN reporta valor susceptible 0",IF($L903="NO",IFERROR(LOOKUP(2,1/((LISTS!$M$2:$M$13&lt;&gt;"")*ISNUMBER(SEARCH(LISTS!$M$2:$M$13,$I903))),LISTS!$O$2:$O$13),"Medio de pago no elegible o no identificado por DIAN"),"Apta automaticamente por pago electronico y base positiva"))))</f>
        <v/>
      </c>
    </row>
    <row r="904">
      <c r="A904" s="9" t="n"/>
      <c r="B904" s="9" t="n"/>
      <c r="C904" s="12" t="n"/>
      <c r="D904" s="11" t="n"/>
      <c r="E904" s="11" t="n"/>
      <c r="F904" s="11" t="n"/>
      <c r="G904" s="11" t="n"/>
      <c r="H904" s="11" t="n"/>
      <c r="I904" s="9" t="n"/>
      <c r="J904" s="9" t="n"/>
      <c r="K904" s="9" t="n"/>
      <c r="L904" s="9">
        <f>IF(COUNTA($A904:$K904)=0,"",IF(AND(IFERROR($H904,0)&gt;0,LEN(TRIM($K904&amp;""))&gt;0,IFERROR(LOOKUP(2,1/((LISTS!$M$2:$M$13&lt;&gt;"")*ISNUMBER(SEARCH(LISTS!$M$2:$M$13,$I904))),LISTS!$N$2:$N$13),"NO")="SI"),"SI","NO"))</f>
        <v/>
      </c>
      <c r="M904" s="9">
        <f>IF(COUNTA($A904:$K904)=0,"",IF($K904&lt;&gt;"",IF(COUNTIF($K$19:$K904,$K904)&gt;1,"SI","NO"),IF(COUNTIFS($A$19:$A904,$A904,$C$19:$C904,$C904,$J$19:$J904,$J904,$D$19:$D904,$D904)&gt;1,"SI","NO")))</f>
        <v/>
      </c>
      <c r="N904" s="11">
        <f>IF(COUNTA($A904:$K904)=0,"",IF(AND($L904="SI",$M904="NO"),IFERROR($H904,0),0))</f>
        <v/>
      </c>
      <c r="O904" s="9">
        <f>IF(COUNTA($A904:$K904)=0,"",IF($M904="SI","CUFE o factura duplicada dentro del reporte; no se suma dos veces",IF(IFERROR($H904,0)&lt;=0,"DIAN reporta valor susceptible 0",IF($L904="NO",IFERROR(LOOKUP(2,1/((LISTS!$M$2:$M$13&lt;&gt;"")*ISNUMBER(SEARCH(LISTS!$M$2:$M$13,$I904))),LISTS!$O$2:$O$13),"Medio de pago no elegible o no identificado por DIAN"),"Apta automaticamente por pago electronico y base positiva"))))</f>
        <v/>
      </c>
    </row>
    <row r="905">
      <c r="A905" s="9" t="n"/>
      <c r="B905" s="9" t="n"/>
      <c r="C905" s="12" t="n"/>
      <c r="D905" s="11" t="n"/>
      <c r="E905" s="11" t="n"/>
      <c r="F905" s="11" t="n"/>
      <c r="G905" s="11" t="n"/>
      <c r="H905" s="11" t="n"/>
      <c r="I905" s="9" t="n"/>
      <c r="J905" s="9" t="n"/>
      <c r="K905" s="9" t="n"/>
      <c r="L905" s="9">
        <f>IF(COUNTA($A905:$K905)=0,"",IF(AND(IFERROR($H905,0)&gt;0,LEN(TRIM($K905&amp;""))&gt;0,IFERROR(LOOKUP(2,1/((LISTS!$M$2:$M$13&lt;&gt;"")*ISNUMBER(SEARCH(LISTS!$M$2:$M$13,$I905))),LISTS!$N$2:$N$13),"NO")="SI"),"SI","NO"))</f>
        <v/>
      </c>
      <c r="M905" s="9">
        <f>IF(COUNTA($A905:$K905)=0,"",IF($K905&lt;&gt;"",IF(COUNTIF($K$19:$K905,$K905)&gt;1,"SI","NO"),IF(COUNTIFS($A$19:$A905,$A905,$C$19:$C905,$C905,$J$19:$J905,$J905,$D$19:$D905,$D905)&gt;1,"SI","NO")))</f>
        <v/>
      </c>
      <c r="N905" s="11">
        <f>IF(COUNTA($A905:$K905)=0,"",IF(AND($L905="SI",$M905="NO"),IFERROR($H905,0),0))</f>
        <v/>
      </c>
      <c r="O905" s="9">
        <f>IF(COUNTA($A905:$K905)=0,"",IF($M905="SI","CUFE o factura duplicada dentro del reporte; no se suma dos veces",IF(IFERROR($H905,0)&lt;=0,"DIAN reporta valor susceptible 0",IF($L905="NO",IFERROR(LOOKUP(2,1/((LISTS!$M$2:$M$13&lt;&gt;"")*ISNUMBER(SEARCH(LISTS!$M$2:$M$13,$I905))),LISTS!$O$2:$O$13),"Medio de pago no elegible o no identificado por DIAN"),"Apta automaticamente por pago electronico y base positiva"))))</f>
        <v/>
      </c>
    </row>
    <row r="906">
      <c r="A906" s="9" t="n"/>
      <c r="B906" s="9" t="n"/>
      <c r="C906" s="12" t="n"/>
      <c r="D906" s="11" t="n"/>
      <c r="E906" s="11" t="n"/>
      <c r="F906" s="11" t="n"/>
      <c r="G906" s="11" t="n"/>
      <c r="H906" s="11" t="n"/>
      <c r="I906" s="9" t="n"/>
      <c r="J906" s="9" t="n"/>
      <c r="K906" s="9" t="n"/>
      <c r="L906" s="9">
        <f>IF(COUNTA($A906:$K906)=0,"",IF(AND(IFERROR($H906,0)&gt;0,LEN(TRIM($K906&amp;""))&gt;0,IFERROR(LOOKUP(2,1/((LISTS!$M$2:$M$13&lt;&gt;"")*ISNUMBER(SEARCH(LISTS!$M$2:$M$13,$I906))),LISTS!$N$2:$N$13),"NO")="SI"),"SI","NO"))</f>
        <v/>
      </c>
      <c r="M906" s="9">
        <f>IF(COUNTA($A906:$K906)=0,"",IF($K906&lt;&gt;"",IF(COUNTIF($K$19:$K906,$K906)&gt;1,"SI","NO"),IF(COUNTIFS($A$19:$A906,$A906,$C$19:$C906,$C906,$J$19:$J906,$J906,$D$19:$D906,$D906)&gt;1,"SI","NO")))</f>
        <v/>
      </c>
      <c r="N906" s="11">
        <f>IF(COUNTA($A906:$K906)=0,"",IF(AND($L906="SI",$M906="NO"),IFERROR($H906,0),0))</f>
        <v/>
      </c>
      <c r="O906" s="9">
        <f>IF(COUNTA($A906:$K906)=0,"",IF($M906="SI","CUFE o factura duplicada dentro del reporte; no se suma dos veces",IF(IFERROR($H906,0)&lt;=0,"DIAN reporta valor susceptible 0",IF($L906="NO",IFERROR(LOOKUP(2,1/((LISTS!$M$2:$M$13&lt;&gt;"")*ISNUMBER(SEARCH(LISTS!$M$2:$M$13,$I906))),LISTS!$O$2:$O$13),"Medio de pago no elegible o no identificado por DIAN"),"Apta automaticamente por pago electronico y base positiva"))))</f>
        <v/>
      </c>
    </row>
    <row r="907">
      <c r="A907" s="9" t="n"/>
      <c r="B907" s="9" t="n"/>
      <c r="C907" s="12" t="n"/>
      <c r="D907" s="11" t="n"/>
      <c r="E907" s="11" t="n"/>
      <c r="F907" s="11" t="n"/>
      <c r="G907" s="11" t="n"/>
      <c r="H907" s="11" t="n"/>
      <c r="I907" s="9" t="n"/>
      <c r="J907" s="9" t="n"/>
      <c r="K907" s="9" t="n"/>
      <c r="L907" s="9">
        <f>IF(COUNTA($A907:$K907)=0,"",IF(AND(IFERROR($H907,0)&gt;0,LEN(TRIM($K907&amp;""))&gt;0,IFERROR(LOOKUP(2,1/((LISTS!$M$2:$M$13&lt;&gt;"")*ISNUMBER(SEARCH(LISTS!$M$2:$M$13,$I907))),LISTS!$N$2:$N$13),"NO")="SI"),"SI","NO"))</f>
        <v/>
      </c>
      <c r="M907" s="9">
        <f>IF(COUNTA($A907:$K907)=0,"",IF($K907&lt;&gt;"",IF(COUNTIF($K$19:$K907,$K907)&gt;1,"SI","NO"),IF(COUNTIFS($A$19:$A907,$A907,$C$19:$C907,$C907,$J$19:$J907,$J907,$D$19:$D907,$D907)&gt;1,"SI","NO")))</f>
        <v/>
      </c>
      <c r="N907" s="11">
        <f>IF(COUNTA($A907:$K907)=0,"",IF(AND($L907="SI",$M907="NO"),IFERROR($H907,0),0))</f>
        <v/>
      </c>
      <c r="O907" s="9">
        <f>IF(COUNTA($A907:$K907)=0,"",IF($M907="SI","CUFE o factura duplicada dentro del reporte; no se suma dos veces",IF(IFERROR($H907,0)&lt;=0,"DIAN reporta valor susceptible 0",IF($L907="NO",IFERROR(LOOKUP(2,1/((LISTS!$M$2:$M$13&lt;&gt;"")*ISNUMBER(SEARCH(LISTS!$M$2:$M$13,$I907))),LISTS!$O$2:$O$13),"Medio de pago no elegible o no identificado por DIAN"),"Apta automaticamente por pago electronico y base positiva"))))</f>
        <v/>
      </c>
    </row>
    <row r="908">
      <c r="A908" s="9" t="n"/>
      <c r="B908" s="9" t="n"/>
      <c r="C908" s="12" t="n"/>
      <c r="D908" s="11" t="n"/>
      <c r="E908" s="11" t="n"/>
      <c r="F908" s="11" t="n"/>
      <c r="G908" s="11" t="n"/>
      <c r="H908" s="11" t="n"/>
      <c r="I908" s="9" t="n"/>
      <c r="J908" s="9" t="n"/>
      <c r="K908" s="9" t="n"/>
      <c r="L908" s="9">
        <f>IF(COUNTA($A908:$K908)=0,"",IF(AND(IFERROR($H908,0)&gt;0,LEN(TRIM($K908&amp;""))&gt;0,IFERROR(LOOKUP(2,1/((LISTS!$M$2:$M$13&lt;&gt;"")*ISNUMBER(SEARCH(LISTS!$M$2:$M$13,$I908))),LISTS!$N$2:$N$13),"NO")="SI"),"SI","NO"))</f>
        <v/>
      </c>
      <c r="M908" s="9">
        <f>IF(COUNTA($A908:$K908)=0,"",IF($K908&lt;&gt;"",IF(COUNTIF($K$19:$K908,$K908)&gt;1,"SI","NO"),IF(COUNTIFS($A$19:$A908,$A908,$C$19:$C908,$C908,$J$19:$J908,$J908,$D$19:$D908,$D908)&gt;1,"SI","NO")))</f>
        <v/>
      </c>
      <c r="N908" s="11">
        <f>IF(COUNTA($A908:$K908)=0,"",IF(AND($L908="SI",$M908="NO"),IFERROR($H908,0),0))</f>
        <v/>
      </c>
      <c r="O908" s="9">
        <f>IF(COUNTA($A908:$K908)=0,"",IF($M908="SI","CUFE o factura duplicada dentro del reporte; no se suma dos veces",IF(IFERROR($H908,0)&lt;=0,"DIAN reporta valor susceptible 0",IF($L908="NO",IFERROR(LOOKUP(2,1/((LISTS!$M$2:$M$13&lt;&gt;"")*ISNUMBER(SEARCH(LISTS!$M$2:$M$13,$I908))),LISTS!$O$2:$O$13),"Medio de pago no elegible o no identificado por DIAN"),"Apta automaticamente por pago electronico y base positiva"))))</f>
        <v/>
      </c>
    </row>
    <row r="909">
      <c r="A909" s="9" t="n"/>
      <c r="B909" s="9" t="n"/>
      <c r="C909" s="12" t="n"/>
      <c r="D909" s="11" t="n"/>
      <c r="E909" s="11" t="n"/>
      <c r="F909" s="11" t="n"/>
      <c r="G909" s="11" t="n"/>
      <c r="H909" s="11" t="n"/>
      <c r="I909" s="9" t="n"/>
      <c r="J909" s="9" t="n"/>
      <c r="K909" s="9" t="n"/>
      <c r="L909" s="9">
        <f>IF(COUNTA($A909:$K909)=0,"",IF(AND(IFERROR($H909,0)&gt;0,LEN(TRIM($K909&amp;""))&gt;0,IFERROR(LOOKUP(2,1/((LISTS!$M$2:$M$13&lt;&gt;"")*ISNUMBER(SEARCH(LISTS!$M$2:$M$13,$I909))),LISTS!$N$2:$N$13),"NO")="SI"),"SI","NO"))</f>
        <v/>
      </c>
      <c r="M909" s="9">
        <f>IF(COUNTA($A909:$K909)=0,"",IF($K909&lt;&gt;"",IF(COUNTIF($K$19:$K909,$K909)&gt;1,"SI","NO"),IF(COUNTIFS($A$19:$A909,$A909,$C$19:$C909,$C909,$J$19:$J909,$J909,$D$19:$D909,$D909)&gt;1,"SI","NO")))</f>
        <v/>
      </c>
      <c r="N909" s="11">
        <f>IF(COUNTA($A909:$K909)=0,"",IF(AND($L909="SI",$M909="NO"),IFERROR($H909,0),0))</f>
        <v/>
      </c>
      <c r="O909" s="9">
        <f>IF(COUNTA($A909:$K909)=0,"",IF($M909="SI","CUFE o factura duplicada dentro del reporte; no se suma dos veces",IF(IFERROR($H909,0)&lt;=0,"DIAN reporta valor susceptible 0",IF($L909="NO",IFERROR(LOOKUP(2,1/((LISTS!$M$2:$M$13&lt;&gt;"")*ISNUMBER(SEARCH(LISTS!$M$2:$M$13,$I909))),LISTS!$O$2:$O$13),"Medio de pago no elegible o no identificado por DIAN"),"Apta automaticamente por pago electronico y base positiva"))))</f>
        <v/>
      </c>
    </row>
    <row r="910">
      <c r="A910" s="9" t="n"/>
      <c r="B910" s="9" t="n"/>
      <c r="C910" s="12" t="n"/>
      <c r="D910" s="11" t="n"/>
      <c r="E910" s="11" t="n"/>
      <c r="F910" s="11" t="n"/>
      <c r="G910" s="11" t="n"/>
      <c r="H910" s="11" t="n"/>
      <c r="I910" s="9" t="n"/>
      <c r="J910" s="9" t="n"/>
      <c r="K910" s="9" t="n"/>
      <c r="L910" s="9">
        <f>IF(COUNTA($A910:$K910)=0,"",IF(AND(IFERROR($H910,0)&gt;0,LEN(TRIM($K910&amp;""))&gt;0,IFERROR(LOOKUP(2,1/((LISTS!$M$2:$M$13&lt;&gt;"")*ISNUMBER(SEARCH(LISTS!$M$2:$M$13,$I910))),LISTS!$N$2:$N$13),"NO")="SI"),"SI","NO"))</f>
        <v/>
      </c>
      <c r="M910" s="9">
        <f>IF(COUNTA($A910:$K910)=0,"",IF($K910&lt;&gt;"",IF(COUNTIF($K$19:$K910,$K910)&gt;1,"SI","NO"),IF(COUNTIFS($A$19:$A910,$A910,$C$19:$C910,$C910,$J$19:$J910,$J910,$D$19:$D910,$D910)&gt;1,"SI","NO")))</f>
        <v/>
      </c>
      <c r="N910" s="11">
        <f>IF(COUNTA($A910:$K910)=0,"",IF(AND($L910="SI",$M910="NO"),IFERROR($H910,0),0))</f>
        <v/>
      </c>
      <c r="O910" s="9">
        <f>IF(COUNTA($A910:$K910)=0,"",IF($M910="SI","CUFE o factura duplicada dentro del reporte; no se suma dos veces",IF(IFERROR($H910,0)&lt;=0,"DIAN reporta valor susceptible 0",IF($L910="NO",IFERROR(LOOKUP(2,1/((LISTS!$M$2:$M$13&lt;&gt;"")*ISNUMBER(SEARCH(LISTS!$M$2:$M$13,$I910))),LISTS!$O$2:$O$13),"Medio de pago no elegible o no identificado por DIAN"),"Apta automaticamente por pago electronico y base positiva"))))</f>
        <v/>
      </c>
    </row>
    <row r="911">
      <c r="A911" s="9" t="n"/>
      <c r="B911" s="9" t="n"/>
      <c r="C911" s="12" t="n"/>
      <c r="D911" s="11" t="n"/>
      <c r="E911" s="11" t="n"/>
      <c r="F911" s="11" t="n"/>
      <c r="G911" s="11" t="n"/>
      <c r="H911" s="11" t="n"/>
      <c r="I911" s="9" t="n"/>
      <c r="J911" s="9" t="n"/>
      <c r="K911" s="9" t="n"/>
      <c r="L911" s="9">
        <f>IF(COUNTA($A911:$K911)=0,"",IF(AND(IFERROR($H911,0)&gt;0,LEN(TRIM($K911&amp;""))&gt;0,IFERROR(LOOKUP(2,1/((LISTS!$M$2:$M$13&lt;&gt;"")*ISNUMBER(SEARCH(LISTS!$M$2:$M$13,$I911))),LISTS!$N$2:$N$13),"NO")="SI"),"SI","NO"))</f>
        <v/>
      </c>
      <c r="M911" s="9">
        <f>IF(COUNTA($A911:$K911)=0,"",IF($K911&lt;&gt;"",IF(COUNTIF($K$19:$K911,$K911)&gt;1,"SI","NO"),IF(COUNTIFS($A$19:$A911,$A911,$C$19:$C911,$C911,$J$19:$J911,$J911,$D$19:$D911,$D911)&gt;1,"SI","NO")))</f>
        <v/>
      </c>
      <c r="N911" s="11">
        <f>IF(COUNTA($A911:$K911)=0,"",IF(AND($L911="SI",$M911="NO"),IFERROR($H911,0),0))</f>
        <v/>
      </c>
      <c r="O911" s="9">
        <f>IF(COUNTA($A911:$K911)=0,"",IF($M911="SI","CUFE o factura duplicada dentro del reporte; no se suma dos veces",IF(IFERROR($H911,0)&lt;=0,"DIAN reporta valor susceptible 0",IF($L911="NO",IFERROR(LOOKUP(2,1/((LISTS!$M$2:$M$13&lt;&gt;"")*ISNUMBER(SEARCH(LISTS!$M$2:$M$13,$I911))),LISTS!$O$2:$O$13),"Medio de pago no elegible o no identificado por DIAN"),"Apta automaticamente por pago electronico y base positiva"))))</f>
        <v/>
      </c>
    </row>
    <row r="912">
      <c r="A912" s="9" t="n"/>
      <c r="B912" s="9" t="n"/>
      <c r="C912" s="12" t="n"/>
      <c r="D912" s="11" t="n"/>
      <c r="E912" s="11" t="n"/>
      <c r="F912" s="11" t="n"/>
      <c r="G912" s="11" t="n"/>
      <c r="H912" s="11" t="n"/>
      <c r="I912" s="9" t="n"/>
      <c r="J912" s="9" t="n"/>
      <c r="K912" s="9" t="n"/>
      <c r="L912" s="9">
        <f>IF(COUNTA($A912:$K912)=0,"",IF(AND(IFERROR($H912,0)&gt;0,LEN(TRIM($K912&amp;""))&gt;0,IFERROR(LOOKUP(2,1/((LISTS!$M$2:$M$13&lt;&gt;"")*ISNUMBER(SEARCH(LISTS!$M$2:$M$13,$I912))),LISTS!$N$2:$N$13),"NO")="SI"),"SI","NO"))</f>
        <v/>
      </c>
      <c r="M912" s="9">
        <f>IF(COUNTA($A912:$K912)=0,"",IF($K912&lt;&gt;"",IF(COUNTIF($K$19:$K912,$K912)&gt;1,"SI","NO"),IF(COUNTIFS($A$19:$A912,$A912,$C$19:$C912,$C912,$J$19:$J912,$J912,$D$19:$D912,$D912)&gt;1,"SI","NO")))</f>
        <v/>
      </c>
      <c r="N912" s="11">
        <f>IF(COUNTA($A912:$K912)=0,"",IF(AND($L912="SI",$M912="NO"),IFERROR($H912,0),0))</f>
        <v/>
      </c>
      <c r="O912" s="9">
        <f>IF(COUNTA($A912:$K912)=0,"",IF($M912="SI","CUFE o factura duplicada dentro del reporte; no se suma dos veces",IF(IFERROR($H912,0)&lt;=0,"DIAN reporta valor susceptible 0",IF($L912="NO",IFERROR(LOOKUP(2,1/((LISTS!$M$2:$M$13&lt;&gt;"")*ISNUMBER(SEARCH(LISTS!$M$2:$M$13,$I912))),LISTS!$O$2:$O$13),"Medio de pago no elegible o no identificado por DIAN"),"Apta automaticamente por pago electronico y base positiva"))))</f>
        <v/>
      </c>
    </row>
    <row r="913">
      <c r="A913" s="9" t="n"/>
      <c r="B913" s="9" t="n"/>
      <c r="C913" s="12" t="n"/>
      <c r="D913" s="11" t="n"/>
      <c r="E913" s="11" t="n"/>
      <c r="F913" s="11" t="n"/>
      <c r="G913" s="11" t="n"/>
      <c r="H913" s="11" t="n"/>
      <c r="I913" s="9" t="n"/>
      <c r="J913" s="9" t="n"/>
      <c r="K913" s="9" t="n"/>
      <c r="L913" s="9">
        <f>IF(COUNTA($A913:$K913)=0,"",IF(AND(IFERROR($H913,0)&gt;0,LEN(TRIM($K913&amp;""))&gt;0,IFERROR(LOOKUP(2,1/((LISTS!$M$2:$M$13&lt;&gt;"")*ISNUMBER(SEARCH(LISTS!$M$2:$M$13,$I913))),LISTS!$N$2:$N$13),"NO")="SI"),"SI","NO"))</f>
        <v/>
      </c>
      <c r="M913" s="9">
        <f>IF(COUNTA($A913:$K913)=0,"",IF($K913&lt;&gt;"",IF(COUNTIF($K$19:$K913,$K913)&gt;1,"SI","NO"),IF(COUNTIFS($A$19:$A913,$A913,$C$19:$C913,$C913,$J$19:$J913,$J913,$D$19:$D913,$D913)&gt;1,"SI","NO")))</f>
        <v/>
      </c>
      <c r="N913" s="11">
        <f>IF(COUNTA($A913:$K913)=0,"",IF(AND($L913="SI",$M913="NO"),IFERROR($H913,0),0))</f>
        <v/>
      </c>
      <c r="O913" s="9">
        <f>IF(COUNTA($A913:$K913)=0,"",IF($M913="SI","CUFE o factura duplicada dentro del reporte; no se suma dos veces",IF(IFERROR($H913,0)&lt;=0,"DIAN reporta valor susceptible 0",IF($L913="NO",IFERROR(LOOKUP(2,1/((LISTS!$M$2:$M$13&lt;&gt;"")*ISNUMBER(SEARCH(LISTS!$M$2:$M$13,$I913))),LISTS!$O$2:$O$13),"Medio de pago no elegible o no identificado por DIAN"),"Apta automaticamente por pago electronico y base positiva"))))</f>
        <v/>
      </c>
    </row>
    <row r="914">
      <c r="A914" s="9" t="n"/>
      <c r="B914" s="9" t="n"/>
      <c r="C914" s="12" t="n"/>
      <c r="D914" s="11" t="n"/>
      <c r="E914" s="11" t="n"/>
      <c r="F914" s="11" t="n"/>
      <c r="G914" s="11" t="n"/>
      <c r="H914" s="11" t="n"/>
      <c r="I914" s="9" t="n"/>
      <c r="J914" s="9" t="n"/>
      <c r="K914" s="9" t="n"/>
      <c r="L914" s="9">
        <f>IF(COUNTA($A914:$K914)=0,"",IF(AND(IFERROR($H914,0)&gt;0,LEN(TRIM($K914&amp;""))&gt;0,IFERROR(LOOKUP(2,1/((LISTS!$M$2:$M$13&lt;&gt;"")*ISNUMBER(SEARCH(LISTS!$M$2:$M$13,$I914))),LISTS!$N$2:$N$13),"NO")="SI"),"SI","NO"))</f>
        <v/>
      </c>
      <c r="M914" s="9">
        <f>IF(COUNTA($A914:$K914)=0,"",IF($K914&lt;&gt;"",IF(COUNTIF($K$19:$K914,$K914)&gt;1,"SI","NO"),IF(COUNTIFS($A$19:$A914,$A914,$C$19:$C914,$C914,$J$19:$J914,$J914,$D$19:$D914,$D914)&gt;1,"SI","NO")))</f>
        <v/>
      </c>
      <c r="N914" s="11">
        <f>IF(COUNTA($A914:$K914)=0,"",IF(AND($L914="SI",$M914="NO"),IFERROR($H914,0),0))</f>
        <v/>
      </c>
      <c r="O914" s="9">
        <f>IF(COUNTA($A914:$K914)=0,"",IF($M914="SI","CUFE o factura duplicada dentro del reporte; no se suma dos veces",IF(IFERROR($H914,0)&lt;=0,"DIAN reporta valor susceptible 0",IF($L914="NO",IFERROR(LOOKUP(2,1/((LISTS!$M$2:$M$13&lt;&gt;"")*ISNUMBER(SEARCH(LISTS!$M$2:$M$13,$I914))),LISTS!$O$2:$O$13),"Medio de pago no elegible o no identificado por DIAN"),"Apta automaticamente por pago electronico y base positiva"))))</f>
        <v/>
      </c>
    </row>
    <row r="915">
      <c r="A915" s="9" t="n"/>
      <c r="B915" s="9" t="n"/>
      <c r="C915" s="12" t="n"/>
      <c r="D915" s="11" t="n"/>
      <c r="E915" s="11" t="n"/>
      <c r="F915" s="11" t="n"/>
      <c r="G915" s="11" t="n"/>
      <c r="H915" s="11" t="n"/>
      <c r="I915" s="9" t="n"/>
      <c r="J915" s="9" t="n"/>
      <c r="K915" s="9" t="n"/>
      <c r="L915" s="9">
        <f>IF(COUNTA($A915:$K915)=0,"",IF(AND(IFERROR($H915,0)&gt;0,LEN(TRIM($K915&amp;""))&gt;0,IFERROR(LOOKUP(2,1/((LISTS!$M$2:$M$13&lt;&gt;"")*ISNUMBER(SEARCH(LISTS!$M$2:$M$13,$I915))),LISTS!$N$2:$N$13),"NO")="SI"),"SI","NO"))</f>
        <v/>
      </c>
      <c r="M915" s="9">
        <f>IF(COUNTA($A915:$K915)=0,"",IF($K915&lt;&gt;"",IF(COUNTIF($K$19:$K915,$K915)&gt;1,"SI","NO"),IF(COUNTIFS($A$19:$A915,$A915,$C$19:$C915,$C915,$J$19:$J915,$J915,$D$19:$D915,$D915)&gt;1,"SI","NO")))</f>
        <v/>
      </c>
      <c r="N915" s="11">
        <f>IF(COUNTA($A915:$K915)=0,"",IF(AND($L915="SI",$M915="NO"),IFERROR($H915,0),0))</f>
        <v/>
      </c>
      <c r="O915" s="9">
        <f>IF(COUNTA($A915:$K915)=0,"",IF($M915="SI","CUFE o factura duplicada dentro del reporte; no se suma dos veces",IF(IFERROR($H915,0)&lt;=0,"DIAN reporta valor susceptible 0",IF($L915="NO",IFERROR(LOOKUP(2,1/((LISTS!$M$2:$M$13&lt;&gt;"")*ISNUMBER(SEARCH(LISTS!$M$2:$M$13,$I915))),LISTS!$O$2:$O$13),"Medio de pago no elegible o no identificado por DIAN"),"Apta automaticamente por pago electronico y base positiva"))))</f>
        <v/>
      </c>
    </row>
    <row r="916">
      <c r="A916" s="9" t="n"/>
      <c r="B916" s="9" t="n"/>
      <c r="C916" s="12" t="n"/>
      <c r="D916" s="11" t="n"/>
      <c r="E916" s="11" t="n"/>
      <c r="F916" s="11" t="n"/>
      <c r="G916" s="11" t="n"/>
      <c r="H916" s="11" t="n"/>
      <c r="I916" s="9" t="n"/>
      <c r="J916" s="9" t="n"/>
      <c r="K916" s="9" t="n"/>
      <c r="L916" s="9">
        <f>IF(COUNTA($A916:$K916)=0,"",IF(AND(IFERROR($H916,0)&gt;0,LEN(TRIM($K916&amp;""))&gt;0,IFERROR(LOOKUP(2,1/((LISTS!$M$2:$M$13&lt;&gt;"")*ISNUMBER(SEARCH(LISTS!$M$2:$M$13,$I916))),LISTS!$N$2:$N$13),"NO")="SI"),"SI","NO"))</f>
        <v/>
      </c>
      <c r="M916" s="9">
        <f>IF(COUNTA($A916:$K916)=0,"",IF($K916&lt;&gt;"",IF(COUNTIF($K$19:$K916,$K916)&gt;1,"SI","NO"),IF(COUNTIFS($A$19:$A916,$A916,$C$19:$C916,$C916,$J$19:$J916,$J916,$D$19:$D916,$D916)&gt;1,"SI","NO")))</f>
        <v/>
      </c>
      <c r="N916" s="11">
        <f>IF(COUNTA($A916:$K916)=0,"",IF(AND($L916="SI",$M916="NO"),IFERROR($H916,0),0))</f>
        <v/>
      </c>
      <c r="O916" s="9">
        <f>IF(COUNTA($A916:$K916)=0,"",IF($M916="SI","CUFE o factura duplicada dentro del reporte; no se suma dos veces",IF(IFERROR($H916,0)&lt;=0,"DIAN reporta valor susceptible 0",IF($L916="NO",IFERROR(LOOKUP(2,1/((LISTS!$M$2:$M$13&lt;&gt;"")*ISNUMBER(SEARCH(LISTS!$M$2:$M$13,$I916))),LISTS!$O$2:$O$13),"Medio de pago no elegible o no identificado por DIAN"),"Apta automaticamente por pago electronico y base positiva"))))</f>
        <v/>
      </c>
    </row>
    <row r="917">
      <c r="A917" s="9" t="n"/>
      <c r="B917" s="9" t="n"/>
      <c r="C917" s="12" t="n"/>
      <c r="D917" s="11" t="n"/>
      <c r="E917" s="11" t="n"/>
      <c r="F917" s="11" t="n"/>
      <c r="G917" s="11" t="n"/>
      <c r="H917" s="11" t="n"/>
      <c r="I917" s="9" t="n"/>
      <c r="J917" s="9" t="n"/>
      <c r="K917" s="9" t="n"/>
      <c r="L917" s="9">
        <f>IF(COUNTA($A917:$K917)=0,"",IF(AND(IFERROR($H917,0)&gt;0,LEN(TRIM($K917&amp;""))&gt;0,IFERROR(LOOKUP(2,1/((LISTS!$M$2:$M$13&lt;&gt;"")*ISNUMBER(SEARCH(LISTS!$M$2:$M$13,$I917))),LISTS!$N$2:$N$13),"NO")="SI"),"SI","NO"))</f>
        <v/>
      </c>
      <c r="M917" s="9">
        <f>IF(COUNTA($A917:$K917)=0,"",IF($K917&lt;&gt;"",IF(COUNTIF($K$19:$K917,$K917)&gt;1,"SI","NO"),IF(COUNTIFS($A$19:$A917,$A917,$C$19:$C917,$C917,$J$19:$J917,$J917,$D$19:$D917,$D917)&gt;1,"SI","NO")))</f>
        <v/>
      </c>
      <c r="N917" s="11">
        <f>IF(COUNTA($A917:$K917)=0,"",IF(AND($L917="SI",$M917="NO"),IFERROR($H917,0),0))</f>
        <v/>
      </c>
      <c r="O917" s="9">
        <f>IF(COUNTA($A917:$K917)=0,"",IF($M917="SI","CUFE o factura duplicada dentro del reporte; no se suma dos veces",IF(IFERROR($H917,0)&lt;=0,"DIAN reporta valor susceptible 0",IF($L917="NO",IFERROR(LOOKUP(2,1/((LISTS!$M$2:$M$13&lt;&gt;"")*ISNUMBER(SEARCH(LISTS!$M$2:$M$13,$I917))),LISTS!$O$2:$O$13),"Medio de pago no elegible o no identificado por DIAN"),"Apta automaticamente por pago electronico y base positiva"))))</f>
        <v/>
      </c>
    </row>
    <row r="918">
      <c r="A918" s="9" t="n"/>
      <c r="B918" s="9" t="n"/>
      <c r="C918" s="12" t="n"/>
      <c r="D918" s="11" t="n"/>
      <c r="E918" s="11" t="n"/>
      <c r="F918" s="11" t="n"/>
      <c r="G918" s="11" t="n"/>
      <c r="H918" s="11" t="n"/>
      <c r="I918" s="9" t="n"/>
      <c r="J918" s="9" t="n"/>
      <c r="K918" s="9" t="n"/>
      <c r="L918" s="9">
        <f>IF(COUNTA($A918:$K918)=0,"",IF(AND(IFERROR($H918,0)&gt;0,LEN(TRIM($K918&amp;""))&gt;0,IFERROR(LOOKUP(2,1/((LISTS!$M$2:$M$13&lt;&gt;"")*ISNUMBER(SEARCH(LISTS!$M$2:$M$13,$I918))),LISTS!$N$2:$N$13),"NO")="SI"),"SI","NO"))</f>
        <v/>
      </c>
      <c r="M918" s="9">
        <f>IF(COUNTA($A918:$K918)=0,"",IF($K918&lt;&gt;"",IF(COUNTIF($K$19:$K918,$K918)&gt;1,"SI","NO"),IF(COUNTIFS($A$19:$A918,$A918,$C$19:$C918,$C918,$J$19:$J918,$J918,$D$19:$D918,$D918)&gt;1,"SI","NO")))</f>
        <v/>
      </c>
      <c r="N918" s="11">
        <f>IF(COUNTA($A918:$K918)=0,"",IF(AND($L918="SI",$M918="NO"),IFERROR($H918,0),0))</f>
        <v/>
      </c>
      <c r="O918" s="9">
        <f>IF(COUNTA($A918:$K918)=0,"",IF($M918="SI","CUFE o factura duplicada dentro del reporte; no se suma dos veces",IF(IFERROR($H918,0)&lt;=0,"DIAN reporta valor susceptible 0",IF($L918="NO",IFERROR(LOOKUP(2,1/((LISTS!$M$2:$M$13&lt;&gt;"")*ISNUMBER(SEARCH(LISTS!$M$2:$M$13,$I918))),LISTS!$O$2:$O$13),"Medio de pago no elegible o no identificado por DIAN"),"Apta automaticamente por pago electronico y base positiva"))))</f>
        <v/>
      </c>
    </row>
    <row r="919">
      <c r="A919" s="9" t="n"/>
      <c r="B919" s="9" t="n"/>
      <c r="C919" s="12" t="n"/>
      <c r="D919" s="11" t="n"/>
      <c r="E919" s="11" t="n"/>
      <c r="F919" s="11" t="n"/>
      <c r="G919" s="11" t="n"/>
      <c r="H919" s="11" t="n"/>
      <c r="I919" s="9" t="n"/>
      <c r="J919" s="9" t="n"/>
      <c r="K919" s="9" t="n"/>
      <c r="L919" s="9">
        <f>IF(COUNTA($A919:$K919)=0,"",IF(AND(IFERROR($H919,0)&gt;0,LEN(TRIM($K919&amp;""))&gt;0,IFERROR(LOOKUP(2,1/((LISTS!$M$2:$M$13&lt;&gt;"")*ISNUMBER(SEARCH(LISTS!$M$2:$M$13,$I919))),LISTS!$N$2:$N$13),"NO")="SI"),"SI","NO"))</f>
        <v/>
      </c>
      <c r="M919" s="9">
        <f>IF(COUNTA($A919:$K919)=0,"",IF($K919&lt;&gt;"",IF(COUNTIF($K$19:$K919,$K919)&gt;1,"SI","NO"),IF(COUNTIFS($A$19:$A919,$A919,$C$19:$C919,$C919,$J$19:$J919,$J919,$D$19:$D919,$D919)&gt;1,"SI","NO")))</f>
        <v/>
      </c>
      <c r="N919" s="11">
        <f>IF(COUNTA($A919:$K919)=0,"",IF(AND($L919="SI",$M919="NO"),IFERROR($H919,0),0))</f>
        <v/>
      </c>
      <c r="O919" s="9">
        <f>IF(COUNTA($A919:$K919)=0,"",IF($M919="SI","CUFE o factura duplicada dentro del reporte; no se suma dos veces",IF(IFERROR($H919,0)&lt;=0,"DIAN reporta valor susceptible 0",IF($L919="NO",IFERROR(LOOKUP(2,1/((LISTS!$M$2:$M$13&lt;&gt;"")*ISNUMBER(SEARCH(LISTS!$M$2:$M$13,$I919))),LISTS!$O$2:$O$13),"Medio de pago no elegible o no identificado por DIAN"),"Apta automaticamente por pago electronico y base positiva"))))</f>
        <v/>
      </c>
    </row>
    <row r="920">
      <c r="A920" s="9" t="n"/>
      <c r="B920" s="9" t="n"/>
      <c r="C920" s="12" t="n"/>
      <c r="D920" s="11" t="n"/>
      <c r="E920" s="11" t="n"/>
      <c r="F920" s="11" t="n"/>
      <c r="G920" s="11" t="n"/>
      <c r="H920" s="11" t="n"/>
      <c r="I920" s="9" t="n"/>
      <c r="J920" s="9" t="n"/>
      <c r="K920" s="9" t="n"/>
      <c r="L920" s="9">
        <f>IF(COUNTA($A920:$K920)=0,"",IF(AND(IFERROR($H920,0)&gt;0,LEN(TRIM($K920&amp;""))&gt;0,IFERROR(LOOKUP(2,1/((LISTS!$M$2:$M$13&lt;&gt;"")*ISNUMBER(SEARCH(LISTS!$M$2:$M$13,$I920))),LISTS!$N$2:$N$13),"NO")="SI"),"SI","NO"))</f>
        <v/>
      </c>
      <c r="M920" s="9">
        <f>IF(COUNTA($A920:$K920)=0,"",IF($K920&lt;&gt;"",IF(COUNTIF($K$19:$K920,$K920)&gt;1,"SI","NO"),IF(COUNTIFS($A$19:$A920,$A920,$C$19:$C920,$C920,$J$19:$J920,$J920,$D$19:$D920,$D920)&gt;1,"SI","NO")))</f>
        <v/>
      </c>
      <c r="N920" s="11">
        <f>IF(COUNTA($A920:$K920)=0,"",IF(AND($L920="SI",$M920="NO"),IFERROR($H920,0),0))</f>
        <v/>
      </c>
      <c r="O920" s="9">
        <f>IF(COUNTA($A920:$K920)=0,"",IF($M920="SI","CUFE o factura duplicada dentro del reporte; no se suma dos veces",IF(IFERROR($H920,0)&lt;=0,"DIAN reporta valor susceptible 0",IF($L920="NO",IFERROR(LOOKUP(2,1/((LISTS!$M$2:$M$13&lt;&gt;"")*ISNUMBER(SEARCH(LISTS!$M$2:$M$13,$I920))),LISTS!$O$2:$O$13),"Medio de pago no elegible o no identificado por DIAN"),"Apta automaticamente por pago electronico y base positiva"))))</f>
        <v/>
      </c>
    </row>
    <row r="921">
      <c r="A921" s="9" t="n"/>
      <c r="B921" s="9" t="n"/>
      <c r="C921" s="12" t="n"/>
      <c r="D921" s="11" t="n"/>
      <c r="E921" s="11" t="n"/>
      <c r="F921" s="11" t="n"/>
      <c r="G921" s="11" t="n"/>
      <c r="H921" s="11" t="n"/>
      <c r="I921" s="9" t="n"/>
      <c r="J921" s="9" t="n"/>
      <c r="K921" s="9" t="n"/>
      <c r="L921" s="9">
        <f>IF(COUNTA($A921:$K921)=0,"",IF(AND(IFERROR($H921,0)&gt;0,LEN(TRIM($K921&amp;""))&gt;0,IFERROR(LOOKUP(2,1/((LISTS!$M$2:$M$13&lt;&gt;"")*ISNUMBER(SEARCH(LISTS!$M$2:$M$13,$I921))),LISTS!$N$2:$N$13),"NO")="SI"),"SI","NO"))</f>
        <v/>
      </c>
      <c r="M921" s="9">
        <f>IF(COUNTA($A921:$K921)=0,"",IF($K921&lt;&gt;"",IF(COUNTIF($K$19:$K921,$K921)&gt;1,"SI","NO"),IF(COUNTIFS($A$19:$A921,$A921,$C$19:$C921,$C921,$J$19:$J921,$J921,$D$19:$D921,$D921)&gt;1,"SI","NO")))</f>
        <v/>
      </c>
      <c r="N921" s="11">
        <f>IF(COUNTA($A921:$K921)=0,"",IF(AND($L921="SI",$M921="NO"),IFERROR($H921,0),0))</f>
        <v/>
      </c>
      <c r="O921" s="9">
        <f>IF(COUNTA($A921:$K921)=0,"",IF($M921="SI","CUFE o factura duplicada dentro del reporte; no se suma dos veces",IF(IFERROR($H921,0)&lt;=0,"DIAN reporta valor susceptible 0",IF($L921="NO",IFERROR(LOOKUP(2,1/((LISTS!$M$2:$M$13&lt;&gt;"")*ISNUMBER(SEARCH(LISTS!$M$2:$M$13,$I921))),LISTS!$O$2:$O$13),"Medio de pago no elegible o no identificado por DIAN"),"Apta automaticamente por pago electronico y base positiva"))))</f>
        <v/>
      </c>
    </row>
    <row r="922">
      <c r="A922" s="9" t="n"/>
      <c r="B922" s="9" t="n"/>
      <c r="C922" s="12" t="n"/>
      <c r="D922" s="11" t="n"/>
      <c r="E922" s="11" t="n"/>
      <c r="F922" s="11" t="n"/>
      <c r="G922" s="11" t="n"/>
      <c r="H922" s="11" t="n"/>
      <c r="I922" s="9" t="n"/>
      <c r="J922" s="9" t="n"/>
      <c r="K922" s="9" t="n"/>
      <c r="L922" s="9">
        <f>IF(COUNTA($A922:$K922)=0,"",IF(AND(IFERROR($H922,0)&gt;0,LEN(TRIM($K922&amp;""))&gt;0,IFERROR(LOOKUP(2,1/((LISTS!$M$2:$M$13&lt;&gt;"")*ISNUMBER(SEARCH(LISTS!$M$2:$M$13,$I922))),LISTS!$N$2:$N$13),"NO")="SI"),"SI","NO"))</f>
        <v/>
      </c>
      <c r="M922" s="9">
        <f>IF(COUNTA($A922:$K922)=0,"",IF($K922&lt;&gt;"",IF(COUNTIF($K$19:$K922,$K922)&gt;1,"SI","NO"),IF(COUNTIFS($A$19:$A922,$A922,$C$19:$C922,$C922,$J$19:$J922,$J922,$D$19:$D922,$D922)&gt;1,"SI","NO")))</f>
        <v/>
      </c>
      <c r="N922" s="11">
        <f>IF(COUNTA($A922:$K922)=0,"",IF(AND($L922="SI",$M922="NO"),IFERROR($H922,0),0))</f>
        <v/>
      </c>
      <c r="O922" s="9">
        <f>IF(COUNTA($A922:$K922)=0,"",IF($M922="SI","CUFE o factura duplicada dentro del reporte; no se suma dos veces",IF(IFERROR($H922,0)&lt;=0,"DIAN reporta valor susceptible 0",IF($L922="NO",IFERROR(LOOKUP(2,1/((LISTS!$M$2:$M$13&lt;&gt;"")*ISNUMBER(SEARCH(LISTS!$M$2:$M$13,$I922))),LISTS!$O$2:$O$13),"Medio de pago no elegible o no identificado por DIAN"),"Apta automaticamente por pago electronico y base positiva"))))</f>
        <v/>
      </c>
    </row>
    <row r="923">
      <c r="A923" s="9" t="n"/>
      <c r="B923" s="9" t="n"/>
      <c r="C923" s="12" t="n"/>
      <c r="D923" s="11" t="n"/>
      <c r="E923" s="11" t="n"/>
      <c r="F923" s="11" t="n"/>
      <c r="G923" s="11" t="n"/>
      <c r="H923" s="11" t="n"/>
      <c r="I923" s="9" t="n"/>
      <c r="J923" s="9" t="n"/>
      <c r="K923" s="9" t="n"/>
      <c r="L923" s="9">
        <f>IF(COUNTA($A923:$K923)=0,"",IF(AND(IFERROR($H923,0)&gt;0,LEN(TRIM($K923&amp;""))&gt;0,IFERROR(LOOKUP(2,1/((LISTS!$M$2:$M$13&lt;&gt;"")*ISNUMBER(SEARCH(LISTS!$M$2:$M$13,$I923))),LISTS!$N$2:$N$13),"NO")="SI"),"SI","NO"))</f>
        <v/>
      </c>
      <c r="M923" s="9">
        <f>IF(COUNTA($A923:$K923)=0,"",IF($K923&lt;&gt;"",IF(COUNTIF($K$19:$K923,$K923)&gt;1,"SI","NO"),IF(COUNTIFS($A$19:$A923,$A923,$C$19:$C923,$C923,$J$19:$J923,$J923,$D$19:$D923,$D923)&gt;1,"SI","NO")))</f>
        <v/>
      </c>
      <c r="N923" s="11">
        <f>IF(COUNTA($A923:$K923)=0,"",IF(AND($L923="SI",$M923="NO"),IFERROR($H923,0),0))</f>
        <v/>
      </c>
      <c r="O923" s="9">
        <f>IF(COUNTA($A923:$K923)=0,"",IF($M923="SI","CUFE o factura duplicada dentro del reporte; no se suma dos veces",IF(IFERROR($H923,0)&lt;=0,"DIAN reporta valor susceptible 0",IF($L923="NO",IFERROR(LOOKUP(2,1/((LISTS!$M$2:$M$13&lt;&gt;"")*ISNUMBER(SEARCH(LISTS!$M$2:$M$13,$I923))),LISTS!$O$2:$O$13),"Medio de pago no elegible o no identificado por DIAN"),"Apta automaticamente por pago electronico y base positiva"))))</f>
        <v/>
      </c>
    </row>
    <row r="924">
      <c r="A924" s="9" t="n"/>
      <c r="B924" s="9" t="n"/>
      <c r="C924" s="12" t="n"/>
      <c r="D924" s="11" t="n"/>
      <c r="E924" s="11" t="n"/>
      <c r="F924" s="11" t="n"/>
      <c r="G924" s="11" t="n"/>
      <c r="H924" s="11" t="n"/>
      <c r="I924" s="9" t="n"/>
      <c r="J924" s="9" t="n"/>
      <c r="K924" s="9" t="n"/>
      <c r="L924" s="9">
        <f>IF(COUNTA($A924:$K924)=0,"",IF(AND(IFERROR($H924,0)&gt;0,LEN(TRIM($K924&amp;""))&gt;0,IFERROR(LOOKUP(2,1/((LISTS!$M$2:$M$13&lt;&gt;"")*ISNUMBER(SEARCH(LISTS!$M$2:$M$13,$I924))),LISTS!$N$2:$N$13),"NO")="SI"),"SI","NO"))</f>
        <v/>
      </c>
      <c r="M924" s="9">
        <f>IF(COUNTA($A924:$K924)=0,"",IF($K924&lt;&gt;"",IF(COUNTIF($K$19:$K924,$K924)&gt;1,"SI","NO"),IF(COUNTIFS($A$19:$A924,$A924,$C$19:$C924,$C924,$J$19:$J924,$J924,$D$19:$D924,$D924)&gt;1,"SI","NO")))</f>
        <v/>
      </c>
      <c r="N924" s="11">
        <f>IF(COUNTA($A924:$K924)=0,"",IF(AND($L924="SI",$M924="NO"),IFERROR($H924,0),0))</f>
        <v/>
      </c>
      <c r="O924" s="9">
        <f>IF(COUNTA($A924:$K924)=0,"",IF($M924="SI","CUFE o factura duplicada dentro del reporte; no se suma dos veces",IF(IFERROR($H924,0)&lt;=0,"DIAN reporta valor susceptible 0",IF($L924="NO",IFERROR(LOOKUP(2,1/((LISTS!$M$2:$M$13&lt;&gt;"")*ISNUMBER(SEARCH(LISTS!$M$2:$M$13,$I924))),LISTS!$O$2:$O$13),"Medio de pago no elegible o no identificado por DIAN"),"Apta automaticamente por pago electronico y base positiva"))))</f>
        <v/>
      </c>
    </row>
    <row r="925">
      <c r="A925" s="9" t="n"/>
      <c r="B925" s="9" t="n"/>
      <c r="C925" s="12" t="n"/>
      <c r="D925" s="11" t="n"/>
      <c r="E925" s="11" t="n"/>
      <c r="F925" s="11" t="n"/>
      <c r="G925" s="11" t="n"/>
      <c r="H925" s="11" t="n"/>
      <c r="I925" s="9" t="n"/>
      <c r="J925" s="9" t="n"/>
      <c r="K925" s="9" t="n"/>
      <c r="L925" s="9">
        <f>IF(COUNTA($A925:$K925)=0,"",IF(AND(IFERROR($H925,0)&gt;0,LEN(TRIM($K925&amp;""))&gt;0,IFERROR(LOOKUP(2,1/((LISTS!$M$2:$M$13&lt;&gt;"")*ISNUMBER(SEARCH(LISTS!$M$2:$M$13,$I925))),LISTS!$N$2:$N$13),"NO")="SI"),"SI","NO"))</f>
        <v/>
      </c>
      <c r="M925" s="9">
        <f>IF(COUNTA($A925:$K925)=0,"",IF($K925&lt;&gt;"",IF(COUNTIF($K$19:$K925,$K925)&gt;1,"SI","NO"),IF(COUNTIFS($A$19:$A925,$A925,$C$19:$C925,$C925,$J$19:$J925,$J925,$D$19:$D925,$D925)&gt;1,"SI","NO")))</f>
        <v/>
      </c>
      <c r="N925" s="11">
        <f>IF(COUNTA($A925:$K925)=0,"",IF(AND($L925="SI",$M925="NO"),IFERROR($H925,0),0))</f>
        <v/>
      </c>
      <c r="O925" s="9">
        <f>IF(COUNTA($A925:$K925)=0,"",IF($M925="SI","CUFE o factura duplicada dentro del reporte; no se suma dos veces",IF(IFERROR($H925,0)&lt;=0,"DIAN reporta valor susceptible 0",IF($L925="NO",IFERROR(LOOKUP(2,1/((LISTS!$M$2:$M$13&lt;&gt;"")*ISNUMBER(SEARCH(LISTS!$M$2:$M$13,$I925))),LISTS!$O$2:$O$13),"Medio de pago no elegible o no identificado por DIAN"),"Apta automaticamente por pago electronico y base positiva"))))</f>
        <v/>
      </c>
    </row>
    <row r="926">
      <c r="A926" s="9" t="n"/>
      <c r="B926" s="9" t="n"/>
      <c r="C926" s="12" t="n"/>
      <c r="D926" s="11" t="n"/>
      <c r="E926" s="11" t="n"/>
      <c r="F926" s="11" t="n"/>
      <c r="G926" s="11" t="n"/>
      <c r="H926" s="11" t="n"/>
      <c r="I926" s="9" t="n"/>
      <c r="J926" s="9" t="n"/>
      <c r="K926" s="9" t="n"/>
      <c r="L926" s="9">
        <f>IF(COUNTA($A926:$K926)=0,"",IF(AND(IFERROR($H926,0)&gt;0,LEN(TRIM($K926&amp;""))&gt;0,IFERROR(LOOKUP(2,1/((LISTS!$M$2:$M$13&lt;&gt;"")*ISNUMBER(SEARCH(LISTS!$M$2:$M$13,$I926))),LISTS!$N$2:$N$13),"NO")="SI"),"SI","NO"))</f>
        <v/>
      </c>
      <c r="M926" s="9">
        <f>IF(COUNTA($A926:$K926)=0,"",IF($K926&lt;&gt;"",IF(COUNTIF($K$19:$K926,$K926)&gt;1,"SI","NO"),IF(COUNTIFS($A$19:$A926,$A926,$C$19:$C926,$C926,$J$19:$J926,$J926,$D$19:$D926,$D926)&gt;1,"SI","NO")))</f>
        <v/>
      </c>
      <c r="N926" s="11">
        <f>IF(COUNTA($A926:$K926)=0,"",IF(AND($L926="SI",$M926="NO"),IFERROR($H926,0),0))</f>
        <v/>
      </c>
      <c r="O926" s="9">
        <f>IF(COUNTA($A926:$K926)=0,"",IF($M926="SI","CUFE o factura duplicada dentro del reporte; no se suma dos veces",IF(IFERROR($H926,0)&lt;=0,"DIAN reporta valor susceptible 0",IF($L926="NO",IFERROR(LOOKUP(2,1/((LISTS!$M$2:$M$13&lt;&gt;"")*ISNUMBER(SEARCH(LISTS!$M$2:$M$13,$I926))),LISTS!$O$2:$O$13),"Medio de pago no elegible o no identificado por DIAN"),"Apta automaticamente por pago electronico y base positiva"))))</f>
        <v/>
      </c>
    </row>
    <row r="927">
      <c r="A927" s="9" t="n"/>
      <c r="B927" s="9" t="n"/>
      <c r="C927" s="12" t="n"/>
      <c r="D927" s="11" t="n"/>
      <c r="E927" s="11" t="n"/>
      <c r="F927" s="11" t="n"/>
      <c r="G927" s="11" t="n"/>
      <c r="H927" s="11" t="n"/>
      <c r="I927" s="9" t="n"/>
      <c r="J927" s="9" t="n"/>
      <c r="K927" s="9" t="n"/>
      <c r="L927" s="9">
        <f>IF(COUNTA($A927:$K927)=0,"",IF(AND(IFERROR($H927,0)&gt;0,LEN(TRIM($K927&amp;""))&gt;0,IFERROR(LOOKUP(2,1/((LISTS!$M$2:$M$13&lt;&gt;"")*ISNUMBER(SEARCH(LISTS!$M$2:$M$13,$I927))),LISTS!$N$2:$N$13),"NO")="SI"),"SI","NO"))</f>
        <v/>
      </c>
      <c r="M927" s="9">
        <f>IF(COUNTA($A927:$K927)=0,"",IF($K927&lt;&gt;"",IF(COUNTIF($K$19:$K927,$K927)&gt;1,"SI","NO"),IF(COUNTIFS($A$19:$A927,$A927,$C$19:$C927,$C927,$J$19:$J927,$J927,$D$19:$D927,$D927)&gt;1,"SI","NO")))</f>
        <v/>
      </c>
      <c r="N927" s="11">
        <f>IF(COUNTA($A927:$K927)=0,"",IF(AND($L927="SI",$M927="NO"),IFERROR($H927,0),0))</f>
        <v/>
      </c>
      <c r="O927" s="9">
        <f>IF(COUNTA($A927:$K927)=0,"",IF($M927="SI","CUFE o factura duplicada dentro del reporte; no se suma dos veces",IF(IFERROR($H927,0)&lt;=0,"DIAN reporta valor susceptible 0",IF($L927="NO",IFERROR(LOOKUP(2,1/((LISTS!$M$2:$M$13&lt;&gt;"")*ISNUMBER(SEARCH(LISTS!$M$2:$M$13,$I927))),LISTS!$O$2:$O$13),"Medio de pago no elegible o no identificado por DIAN"),"Apta automaticamente por pago electronico y base positiva"))))</f>
        <v/>
      </c>
    </row>
    <row r="928">
      <c r="A928" s="9" t="n"/>
      <c r="B928" s="9" t="n"/>
      <c r="C928" s="12" t="n"/>
      <c r="D928" s="11" t="n"/>
      <c r="E928" s="11" t="n"/>
      <c r="F928" s="11" t="n"/>
      <c r="G928" s="11" t="n"/>
      <c r="H928" s="11" t="n"/>
      <c r="I928" s="9" t="n"/>
      <c r="J928" s="9" t="n"/>
      <c r="K928" s="9" t="n"/>
      <c r="L928" s="9">
        <f>IF(COUNTA($A928:$K928)=0,"",IF(AND(IFERROR($H928,0)&gt;0,LEN(TRIM($K928&amp;""))&gt;0,IFERROR(LOOKUP(2,1/((LISTS!$M$2:$M$13&lt;&gt;"")*ISNUMBER(SEARCH(LISTS!$M$2:$M$13,$I928))),LISTS!$N$2:$N$13),"NO")="SI"),"SI","NO"))</f>
        <v/>
      </c>
      <c r="M928" s="9">
        <f>IF(COUNTA($A928:$K928)=0,"",IF($K928&lt;&gt;"",IF(COUNTIF($K$19:$K928,$K928)&gt;1,"SI","NO"),IF(COUNTIFS($A$19:$A928,$A928,$C$19:$C928,$C928,$J$19:$J928,$J928,$D$19:$D928,$D928)&gt;1,"SI","NO")))</f>
        <v/>
      </c>
      <c r="N928" s="11">
        <f>IF(COUNTA($A928:$K928)=0,"",IF(AND($L928="SI",$M928="NO"),IFERROR($H928,0),0))</f>
        <v/>
      </c>
      <c r="O928" s="9">
        <f>IF(COUNTA($A928:$K928)=0,"",IF($M928="SI","CUFE o factura duplicada dentro del reporte; no se suma dos veces",IF(IFERROR($H928,0)&lt;=0,"DIAN reporta valor susceptible 0",IF($L928="NO",IFERROR(LOOKUP(2,1/((LISTS!$M$2:$M$13&lt;&gt;"")*ISNUMBER(SEARCH(LISTS!$M$2:$M$13,$I928))),LISTS!$O$2:$O$13),"Medio de pago no elegible o no identificado por DIAN"),"Apta automaticamente por pago electronico y base positiva"))))</f>
        <v/>
      </c>
    </row>
    <row r="929">
      <c r="A929" s="9" t="n"/>
      <c r="B929" s="9" t="n"/>
      <c r="C929" s="12" t="n"/>
      <c r="D929" s="11" t="n"/>
      <c r="E929" s="11" t="n"/>
      <c r="F929" s="11" t="n"/>
      <c r="G929" s="11" t="n"/>
      <c r="H929" s="11" t="n"/>
      <c r="I929" s="9" t="n"/>
      <c r="J929" s="9" t="n"/>
      <c r="K929" s="9" t="n"/>
      <c r="L929" s="9">
        <f>IF(COUNTA($A929:$K929)=0,"",IF(AND(IFERROR($H929,0)&gt;0,LEN(TRIM($K929&amp;""))&gt;0,IFERROR(LOOKUP(2,1/((LISTS!$M$2:$M$13&lt;&gt;"")*ISNUMBER(SEARCH(LISTS!$M$2:$M$13,$I929))),LISTS!$N$2:$N$13),"NO")="SI"),"SI","NO"))</f>
        <v/>
      </c>
      <c r="M929" s="9">
        <f>IF(COUNTA($A929:$K929)=0,"",IF($K929&lt;&gt;"",IF(COUNTIF($K$19:$K929,$K929)&gt;1,"SI","NO"),IF(COUNTIFS($A$19:$A929,$A929,$C$19:$C929,$C929,$J$19:$J929,$J929,$D$19:$D929,$D929)&gt;1,"SI","NO")))</f>
        <v/>
      </c>
      <c r="N929" s="11">
        <f>IF(COUNTA($A929:$K929)=0,"",IF(AND($L929="SI",$M929="NO"),IFERROR($H929,0),0))</f>
        <v/>
      </c>
      <c r="O929" s="9">
        <f>IF(COUNTA($A929:$K929)=0,"",IF($M929="SI","CUFE o factura duplicada dentro del reporte; no se suma dos veces",IF(IFERROR($H929,0)&lt;=0,"DIAN reporta valor susceptible 0",IF($L929="NO",IFERROR(LOOKUP(2,1/((LISTS!$M$2:$M$13&lt;&gt;"")*ISNUMBER(SEARCH(LISTS!$M$2:$M$13,$I929))),LISTS!$O$2:$O$13),"Medio de pago no elegible o no identificado por DIAN"),"Apta automaticamente por pago electronico y base positiva"))))</f>
        <v/>
      </c>
    </row>
    <row r="930">
      <c r="A930" s="9" t="n"/>
      <c r="B930" s="9" t="n"/>
      <c r="C930" s="12" t="n"/>
      <c r="D930" s="11" t="n"/>
      <c r="E930" s="11" t="n"/>
      <c r="F930" s="11" t="n"/>
      <c r="G930" s="11" t="n"/>
      <c r="H930" s="11" t="n"/>
      <c r="I930" s="9" t="n"/>
      <c r="J930" s="9" t="n"/>
      <c r="K930" s="9" t="n"/>
      <c r="L930" s="9">
        <f>IF(COUNTA($A930:$K930)=0,"",IF(AND(IFERROR($H930,0)&gt;0,LEN(TRIM($K930&amp;""))&gt;0,IFERROR(LOOKUP(2,1/((LISTS!$M$2:$M$13&lt;&gt;"")*ISNUMBER(SEARCH(LISTS!$M$2:$M$13,$I930))),LISTS!$N$2:$N$13),"NO")="SI"),"SI","NO"))</f>
        <v/>
      </c>
      <c r="M930" s="9">
        <f>IF(COUNTA($A930:$K930)=0,"",IF($K930&lt;&gt;"",IF(COUNTIF($K$19:$K930,$K930)&gt;1,"SI","NO"),IF(COUNTIFS($A$19:$A930,$A930,$C$19:$C930,$C930,$J$19:$J930,$J930,$D$19:$D930,$D930)&gt;1,"SI","NO")))</f>
        <v/>
      </c>
      <c r="N930" s="11">
        <f>IF(COUNTA($A930:$K930)=0,"",IF(AND($L930="SI",$M930="NO"),IFERROR($H930,0),0))</f>
        <v/>
      </c>
      <c r="O930" s="9">
        <f>IF(COUNTA($A930:$K930)=0,"",IF($M930="SI","CUFE o factura duplicada dentro del reporte; no se suma dos veces",IF(IFERROR($H930,0)&lt;=0,"DIAN reporta valor susceptible 0",IF($L930="NO",IFERROR(LOOKUP(2,1/((LISTS!$M$2:$M$13&lt;&gt;"")*ISNUMBER(SEARCH(LISTS!$M$2:$M$13,$I930))),LISTS!$O$2:$O$13),"Medio de pago no elegible o no identificado por DIAN"),"Apta automaticamente por pago electronico y base positiva"))))</f>
        <v/>
      </c>
    </row>
    <row r="931">
      <c r="A931" s="9" t="n"/>
      <c r="B931" s="9" t="n"/>
      <c r="C931" s="12" t="n"/>
      <c r="D931" s="11" t="n"/>
      <c r="E931" s="11" t="n"/>
      <c r="F931" s="11" t="n"/>
      <c r="G931" s="11" t="n"/>
      <c r="H931" s="11" t="n"/>
      <c r="I931" s="9" t="n"/>
      <c r="J931" s="9" t="n"/>
      <c r="K931" s="9" t="n"/>
      <c r="L931" s="9">
        <f>IF(COUNTA($A931:$K931)=0,"",IF(AND(IFERROR($H931,0)&gt;0,LEN(TRIM($K931&amp;""))&gt;0,IFERROR(LOOKUP(2,1/((LISTS!$M$2:$M$13&lt;&gt;"")*ISNUMBER(SEARCH(LISTS!$M$2:$M$13,$I931))),LISTS!$N$2:$N$13),"NO")="SI"),"SI","NO"))</f>
        <v/>
      </c>
      <c r="M931" s="9">
        <f>IF(COUNTA($A931:$K931)=0,"",IF($K931&lt;&gt;"",IF(COUNTIF($K$19:$K931,$K931)&gt;1,"SI","NO"),IF(COUNTIFS($A$19:$A931,$A931,$C$19:$C931,$C931,$J$19:$J931,$J931,$D$19:$D931,$D931)&gt;1,"SI","NO")))</f>
        <v/>
      </c>
      <c r="N931" s="11">
        <f>IF(COUNTA($A931:$K931)=0,"",IF(AND($L931="SI",$M931="NO"),IFERROR($H931,0),0))</f>
        <v/>
      </c>
      <c r="O931" s="9">
        <f>IF(COUNTA($A931:$K931)=0,"",IF($M931="SI","CUFE o factura duplicada dentro del reporte; no se suma dos veces",IF(IFERROR($H931,0)&lt;=0,"DIAN reporta valor susceptible 0",IF($L931="NO",IFERROR(LOOKUP(2,1/((LISTS!$M$2:$M$13&lt;&gt;"")*ISNUMBER(SEARCH(LISTS!$M$2:$M$13,$I931))),LISTS!$O$2:$O$13),"Medio de pago no elegible o no identificado por DIAN"),"Apta automaticamente por pago electronico y base positiva"))))</f>
        <v/>
      </c>
    </row>
    <row r="932">
      <c r="A932" s="9" t="n"/>
      <c r="B932" s="9" t="n"/>
      <c r="C932" s="12" t="n"/>
      <c r="D932" s="11" t="n"/>
      <c r="E932" s="11" t="n"/>
      <c r="F932" s="11" t="n"/>
      <c r="G932" s="11" t="n"/>
      <c r="H932" s="11" t="n"/>
      <c r="I932" s="9" t="n"/>
      <c r="J932" s="9" t="n"/>
      <c r="K932" s="9" t="n"/>
      <c r="L932" s="9">
        <f>IF(COUNTA($A932:$K932)=0,"",IF(AND(IFERROR($H932,0)&gt;0,LEN(TRIM($K932&amp;""))&gt;0,IFERROR(LOOKUP(2,1/((LISTS!$M$2:$M$13&lt;&gt;"")*ISNUMBER(SEARCH(LISTS!$M$2:$M$13,$I932))),LISTS!$N$2:$N$13),"NO")="SI"),"SI","NO"))</f>
        <v/>
      </c>
      <c r="M932" s="9">
        <f>IF(COUNTA($A932:$K932)=0,"",IF($K932&lt;&gt;"",IF(COUNTIF($K$19:$K932,$K932)&gt;1,"SI","NO"),IF(COUNTIFS($A$19:$A932,$A932,$C$19:$C932,$C932,$J$19:$J932,$J932,$D$19:$D932,$D932)&gt;1,"SI","NO")))</f>
        <v/>
      </c>
      <c r="N932" s="11">
        <f>IF(COUNTA($A932:$K932)=0,"",IF(AND($L932="SI",$M932="NO"),IFERROR($H932,0),0))</f>
        <v/>
      </c>
      <c r="O932" s="9">
        <f>IF(COUNTA($A932:$K932)=0,"",IF($M932="SI","CUFE o factura duplicada dentro del reporte; no se suma dos veces",IF(IFERROR($H932,0)&lt;=0,"DIAN reporta valor susceptible 0",IF($L932="NO",IFERROR(LOOKUP(2,1/((LISTS!$M$2:$M$13&lt;&gt;"")*ISNUMBER(SEARCH(LISTS!$M$2:$M$13,$I932))),LISTS!$O$2:$O$13),"Medio de pago no elegible o no identificado por DIAN"),"Apta automaticamente por pago electronico y base positiva"))))</f>
        <v/>
      </c>
    </row>
    <row r="933">
      <c r="A933" s="9" t="n"/>
      <c r="B933" s="9" t="n"/>
      <c r="C933" s="12" t="n"/>
      <c r="D933" s="11" t="n"/>
      <c r="E933" s="11" t="n"/>
      <c r="F933" s="11" t="n"/>
      <c r="G933" s="11" t="n"/>
      <c r="H933" s="11" t="n"/>
      <c r="I933" s="9" t="n"/>
      <c r="J933" s="9" t="n"/>
      <c r="K933" s="9" t="n"/>
      <c r="L933" s="9">
        <f>IF(COUNTA($A933:$K933)=0,"",IF(AND(IFERROR($H933,0)&gt;0,LEN(TRIM($K933&amp;""))&gt;0,IFERROR(LOOKUP(2,1/((LISTS!$M$2:$M$13&lt;&gt;"")*ISNUMBER(SEARCH(LISTS!$M$2:$M$13,$I933))),LISTS!$N$2:$N$13),"NO")="SI"),"SI","NO"))</f>
        <v/>
      </c>
      <c r="M933" s="9">
        <f>IF(COUNTA($A933:$K933)=0,"",IF($K933&lt;&gt;"",IF(COUNTIF($K$19:$K933,$K933)&gt;1,"SI","NO"),IF(COUNTIFS($A$19:$A933,$A933,$C$19:$C933,$C933,$J$19:$J933,$J933,$D$19:$D933,$D933)&gt;1,"SI","NO")))</f>
        <v/>
      </c>
      <c r="N933" s="11">
        <f>IF(COUNTA($A933:$K933)=0,"",IF(AND($L933="SI",$M933="NO"),IFERROR($H933,0),0))</f>
        <v/>
      </c>
      <c r="O933" s="9">
        <f>IF(COUNTA($A933:$K933)=0,"",IF($M933="SI","CUFE o factura duplicada dentro del reporte; no se suma dos veces",IF(IFERROR($H933,0)&lt;=0,"DIAN reporta valor susceptible 0",IF($L933="NO",IFERROR(LOOKUP(2,1/((LISTS!$M$2:$M$13&lt;&gt;"")*ISNUMBER(SEARCH(LISTS!$M$2:$M$13,$I933))),LISTS!$O$2:$O$13),"Medio de pago no elegible o no identificado por DIAN"),"Apta automaticamente por pago electronico y base positiva"))))</f>
        <v/>
      </c>
    </row>
    <row r="934">
      <c r="A934" s="9" t="n"/>
      <c r="B934" s="9" t="n"/>
      <c r="C934" s="12" t="n"/>
      <c r="D934" s="11" t="n"/>
      <c r="E934" s="11" t="n"/>
      <c r="F934" s="11" t="n"/>
      <c r="G934" s="11" t="n"/>
      <c r="H934" s="11" t="n"/>
      <c r="I934" s="9" t="n"/>
      <c r="J934" s="9" t="n"/>
      <c r="K934" s="9" t="n"/>
      <c r="L934" s="9">
        <f>IF(COUNTA($A934:$K934)=0,"",IF(AND(IFERROR($H934,0)&gt;0,LEN(TRIM($K934&amp;""))&gt;0,IFERROR(LOOKUP(2,1/((LISTS!$M$2:$M$13&lt;&gt;"")*ISNUMBER(SEARCH(LISTS!$M$2:$M$13,$I934))),LISTS!$N$2:$N$13),"NO")="SI"),"SI","NO"))</f>
        <v/>
      </c>
      <c r="M934" s="9">
        <f>IF(COUNTA($A934:$K934)=0,"",IF($K934&lt;&gt;"",IF(COUNTIF($K$19:$K934,$K934)&gt;1,"SI","NO"),IF(COUNTIFS($A$19:$A934,$A934,$C$19:$C934,$C934,$J$19:$J934,$J934,$D$19:$D934,$D934)&gt;1,"SI","NO")))</f>
        <v/>
      </c>
      <c r="N934" s="11">
        <f>IF(COUNTA($A934:$K934)=0,"",IF(AND($L934="SI",$M934="NO"),IFERROR($H934,0),0))</f>
        <v/>
      </c>
      <c r="O934" s="9">
        <f>IF(COUNTA($A934:$K934)=0,"",IF($M934="SI","CUFE o factura duplicada dentro del reporte; no se suma dos veces",IF(IFERROR($H934,0)&lt;=0,"DIAN reporta valor susceptible 0",IF($L934="NO",IFERROR(LOOKUP(2,1/((LISTS!$M$2:$M$13&lt;&gt;"")*ISNUMBER(SEARCH(LISTS!$M$2:$M$13,$I934))),LISTS!$O$2:$O$13),"Medio de pago no elegible o no identificado por DIAN"),"Apta automaticamente por pago electronico y base positiva"))))</f>
        <v/>
      </c>
    </row>
    <row r="935">
      <c r="A935" s="9" t="n"/>
      <c r="B935" s="9" t="n"/>
      <c r="C935" s="12" t="n"/>
      <c r="D935" s="11" t="n"/>
      <c r="E935" s="11" t="n"/>
      <c r="F935" s="11" t="n"/>
      <c r="G935" s="11" t="n"/>
      <c r="H935" s="11" t="n"/>
      <c r="I935" s="9" t="n"/>
      <c r="J935" s="9" t="n"/>
      <c r="K935" s="9" t="n"/>
      <c r="L935" s="9">
        <f>IF(COUNTA($A935:$K935)=0,"",IF(AND(IFERROR($H935,0)&gt;0,LEN(TRIM($K935&amp;""))&gt;0,IFERROR(LOOKUP(2,1/((LISTS!$M$2:$M$13&lt;&gt;"")*ISNUMBER(SEARCH(LISTS!$M$2:$M$13,$I935))),LISTS!$N$2:$N$13),"NO")="SI"),"SI","NO"))</f>
        <v/>
      </c>
      <c r="M935" s="9">
        <f>IF(COUNTA($A935:$K935)=0,"",IF($K935&lt;&gt;"",IF(COUNTIF($K$19:$K935,$K935)&gt;1,"SI","NO"),IF(COUNTIFS($A$19:$A935,$A935,$C$19:$C935,$C935,$J$19:$J935,$J935,$D$19:$D935,$D935)&gt;1,"SI","NO")))</f>
        <v/>
      </c>
      <c r="N935" s="11">
        <f>IF(COUNTA($A935:$K935)=0,"",IF(AND($L935="SI",$M935="NO"),IFERROR($H935,0),0))</f>
        <v/>
      </c>
      <c r="O935" s="9">
        <f>IF(COUNTA($A935:$K935)=0,"",IF($M935="SI","CUFE o factura duplicada dentro del reporte; no se suma dos veces",IF(IFERROR($H935,0)&lt;=0,"DIAN reporta valor susceptible 0",IF($L935="NO",IFERROR(LOOKUP(2,1/((LISTS!$M$2:$M$13&lt;&gt;"")*ISNUMBER(SEARCH(LISTS!$M$2:$M$13,$I935))),LISTS!$O$2:$O$13),"Medio de pago no elegible o no identificado por DIAN"),"Apta automaticamente por pago electronico y base positiva"))))</f>
        <v/>
      </c>
    </row>
    <row r="936">
      <c r="A936" s="9" t="n"/>
      <c r="B936" s="9" t="n"/>
      <c r="C936" s="12" t="n"/>
      <c r="D936" s="11" t="n"/>
      <c r="E936" s="11" t="n"/>
      <c r="F936" s="11" t="n"/>
      <c r="G936" s="11" t="n"/>
      <c r="H936" s="11" t="n"/>
      <c r="I936" s="9" t="n"/>
      <c r="J936" s="9" t="n"/>
      <c r="K936" s="9" t="n"/>
      <c r="L936" s="9">
        <f>IF(COUNTA($A936:$K936)=0,"",IF(AND(IFERROR($H936,0)&gt;0,LEN(TRIM($K936&amp;""))&gt;0,IFERROR(LOOKUP(2,1/((LISTS!$M$2:$M$13&lt;&gt;"")*ISNUMBER(SEARCH(LISTS!$M$2:$M$13,$I936))),LISTS!$N$2:$N$13),"NO")="SI"),"SI","NO"))</f>
        <v/>
      </c>
      <c r="M936" s="9">
        <f>IF(COUNTA($A936:$K936)=0,"",IF($K936&lt;&gt;"",IF(COUNTIF($K$19:$K936,$K936)&gt;1,"SI","NO"),IF(COUNTIFS($A$19:$A936,$A936,$C$19:$C936,$C936,$J$19:$J936,$J936,$D$19:$D936,$D936)&gt;1,"SI","NO")))</f>
        <v/>
      </c>
      <c r="N936" s="11">
        <f>IF(COUNTA($A936:$K936)=0,"",IF(AND($L936="SI",$M936="NO"),IFERROR($H936,0),0))</f>
        <v/>
      </c>
      <c r="O936" s="9">
        <f>IF(COUNTA($A936:$K936)=0,"",IF($M936="SI","CUFE o factura duplicada dentro del reporte; no se suma dos veces",IF(IFERROR($H936,0)&lt;=0,"DIAN reporta valor susceptible 0",IF($L936="NO",IFERROR(LOOKUP(2,1/((LISTS!$M$2:$M$13&lt;&gt;"")*ISNUMBER(SEARCH(LISTS!$M$2:$M$13,$I936))),LISTS!$O$2:$O$13),"Medio de pago no elegible o no identificado por DIAN"),"Apta automaticamente por pago electronico y base positiva"))))</f>
        <v/>
      </c>
    </row>
    <row r="937">
      <c r="A937" s="9" t="n"/>
      <c r="B937" s="9" t="n"/>
      <c r="C937" s="12" t="n"/>
      <c r="D937" s="11" t="n"/>
      <c r="E937" s="11" t="n"/>
      <c r="F937" s="11" t="n"/>
      <c r="G937" s="11" t="n"/>
      <c r="H937" s="11" t="n"/>
      <c r="I937" s="9" t="n"/>
      <c r="J937" s="9" t="n"/>
      <c r="K937" s="9" t="n"/>
      <c r="L937" s="9">
        <f>IF(COUNTA($A937:$K937)=0,"",IF(AND(IFERROR($H937,0)&gt;0,LEN(TRIM($K937&amp;""))&gt;0,IFERROR(LOOKUP(2,1/((LISTS!$M$2:$M$13&lt;&gt;"")*ISNUMBER(SEARCH(LISTS!$M$2:$M$13,$I937))),LISTS!$N$2:$N$13),"NO")="SI"),"SI","NO"))</f>
        <v/>
      </c>
      <c r="M937" s="9">
        <f>IF(COUNTA($A937:$K937)=0,"",IF($K937&lt;&gt;"",IF(COUNTIF($K$19:$K937,$K937)&gt;1,"SI","NO"),IF(COUNTIFS($A$19:$A937,$A937,$C$19:$C937,$C937,$J$19:$J937,$J937,$D$19:$D937,$D937)&gt;1,"SI","NO")))</f>
        <v/>
      </c>
      <c r="N937" s="11">
        <f>IF(COUNTA($A937:$K937)=0,"",IF(AND($L937="SI",$M937="NO"),IFERROR($H937,0),0))</f>
        <v/>
      </c>
      <c r="O937" s="9">
        <f>IF(COUNTA($A937:$K937)=0,"",IF($M937="SI","CUFE o factura duplicada dentro del reporte; no se suma dos veces",IF(IFERROR($H937,0)&lt;=0,"DIAN reporta valor susceptible 0",IF($L937="NO",IFERROR(LOOKUP(2,1/((LISTS!$M$2:$M$13&lt;&gt;"")*ISNUMBER(SEARCH(LISTS!$M$2:$M$13,$I937))),LISTS!$O$2:$O$13),"Medio de pago no elegible o no identificado por DIAN"),"Apta automaticamente por pago electronico y base positiva"))))</f>
        <v/>
      </c>
    </row>
    <row r="938">
      <c r="A938" s="9" t="n"/>
      <c r="B938" s="9" t="n"/>
      <c r="C938" s="12" t="n"/>
      <c r="D938" s="11" t="n"/>
      <c r="E938" s="11" t="n"/>
      <c r="F938" s="11" t="n"/>
      <c r="G938" s="11" t="n"/>
      <c r="H938" s="11" t="n"/>
      <c r="I938" s="9" t="n"/>
      <c r="J938" s="9" t="n"/>
      <c r="K938" s="9" t="n"/>
      <c r="L938" s="9">
        <f>IF(COUNTA($A938:$K938)=0,"",IF(AND(IFERROR($H938,0)&gt;0,LEN(TRIM($K938&amp;""))&gt;0,IFERROR(LOOKUP(2,1/((LISTS!$M$2:$M$13&lt;&gt;"")*ISNUMBER(SEARCH(LISTS!$M$2:$M$13,$I938))),LISTS!$N$2:$N$13),"NO")="SI"),"SI","NO"))</f>
        <v/>
      </c>
      <c r="M938" s="9">
        <f>IF(COUNTA($A938:$K938)=0,"",IF($K938&lt;&gt;"",IF(COUNTIF($K$19:$K938,$K938)&gt;1,"SI","NO"),IF(COUNTIFS($A$19:$A938,$A938,$C$19:$C938,$C938,$J$19:$J938,$J938,$D$19:$D938,$D938)&gt;1,"SI","NO")))</f>
        <v/>
      </c>
      <c r="N938" s="11">
        <f>IF(COUNTA($A938:$K938)=0,"",IF(AND($L938="SI",$M938="NO"),IFERROR($H938,0),0))</f>
        <v/>
      </c>
      <c r="O938" s="9">
        <f>IF(COUNTA($A938:$K938)=0,"",IF($M938="SI","CUFE o factura duplicada dentro del reporte; no se suma dos veces",IF(IFERROR($H938,0)&lt;=0,"DIAN reporta valor susceptible 0",IF($L938="NO",IFERROR(LOOKUP(2,1/((LISTS!$M$2:$M$13&lt;&gt;"")*ISNUMBER(SEARCH(LISTS!$M$2:$M$13,$I938))),LISTS!$O$2:$O$13),"Medio de pago no elegible o no identificado por DIAN"),"Apta automaticamente por pago electronico y base positiva"))))</f>
        <v/>
      </c>
    </row>
    <row r="939">
      <c r="A939" s="9" t="n"/>
      <c r="B939" s="9" t="n"/>
      <c r="C939" s="12" t="n"/>
      <c r="D939" s="11" t="n"/>
      <c r="E939" s="11" t="n"/>
      <c r="F939" s="11" t="n"/>
      <c r="G939" s="11" t="n"/>
      <c r="H939" s="11" t="n"/>
      <c r="I939" s="9" t="n"/>
      <c r="J939" s="9" t="n"/>
      <c r="K939" s="9" t="n"/>
      <c r="L939" s="9">
        <f>IF(COUNTA($A939:$K939)=0,"",IF(AND(IFERROR($H939,0)&gt;0,LEN(TRIM($K939&amp;""))&gt;0,IFERROR(LOOKUP(2,1/((LISTS!$M$2:$M$13&lt;&gt;"")*ISNUMBER(SEARCH(LISTS!$M$2:$M$13,$I939))),LISTS!$N$2:$N$13),"NO")="SI"),"SI","NO"))</f>
        <v/>
      </c>
      <c r="M939" s="9">
        <f>IF(COUNTA($A939:$K939)=0,"",IF($K939&lt;&gt;"",IF(COUNTIF($K$19:$K939,$K939)&gt;1,"SI","NO"),IF(COUNTIFS($A$19:$A939,$A939,$C$19:$C939,$C939,$J$19:$J939,$J939,$D$19:$D939,$D939)&gt;1,"SI","NO")))</f>
        <v/>
      </c>
      <c r="N939" s="11">
        <f>IF(COUNTA($A939:$K939)=0,"",IF(AND($L939="SI",$M939="NO"),IFERROR($H939,0),0))</f>
        <v/>
      </c>
      <c r="O939" s="9">
        <f>IF(COUNTA($A939:$K939)=0,"",IF($M939="SI","CUFE o factura duplicada dentro del reporte; no se suma dos veces",IF(IFERROR($H939,0)&lt;=0,"DIAN reporta valor susceptible 0",IF($L939="NO",IFERROR(LOOKUP(2,1/((LISTS!$M$2:$M$13&lt;&gt;"")*ISNUMBER(SEARCH(LISTS!$M$2:$M$13,$I939))),LISTS!$O$2:$O$13),"Medio de pago no elegible o no identificado por DIAN"),"Apta automaticamente por pago electronico y base positiva"))))</f>
        <v/>
      </c>
    </row>
    <row r="940">
      <c r="A940" s="9" t="n"/>
      <c r="B940" s="9" t="n"/>
      <c r="C940" s="12" t="n"/>
      <c r="D940" s="11" t="n"/>
      <c r="E940" s="11" t="n"/>
      <c r="F940" s="11" t="n"/>
      <c r="G940" s="11" t="n"/>
      <c r="H940" s="11" t="n"/>
      <c r="I940" s="9" t="n"/>
      <c r="J940" s="9" t="n"/>
      <c r="K940" s="9" t="n"/>
      <c r="L940" s="9">
        <f>IF(COUNTA($A940:$K940)=0,"",IF(AND(IFERROR($H940,0)&gt;0,LEN(TRIM($K940&amp;""))&gt;0,IFERROR(LOOKUP(2,1/((LISTS!$M$2:$M$13&lt;&gt;"")*ISNUMBER(SEARCH(LISTS!$M$2:$M$13,$I940))),LISTS!$N$2:$N$13),"NO")="SI"),"SI","NO"))</f>
        <v/>
      </c>
      <c r="M940" s="9">
        <f>IF(COUNTA($A940:$K940)=0,"",IF($K940&lt;&gt;"",IF(COUNTIF($K$19:$K940,$K940)&gt;1,"SI","NO"),IF(COUNTIFS($A$19:$A940,$A940,$C$19:$C940,$C940,$J$19:$J940,$J940,$D$19:$D940,$D940)&gt;1,"SI","NO")))</f>
        <v/>
      </c>
      <c r="N940" s="11">
        <f>IF(COUNTA($A940:$K940)=0,"",IF(AND($L940="SI",$M940="NO"),IFERROR($H940,0),0))</f>
        <v/>
      </c>
      <c r="O940" s="9">
        <f>IF(COUNTA($A940:$K940)=0,"",IF($M940="SI","CUFE o factura duplicada dentro del reporte; no se suma dos veces",IF(IFERROR($H940,0)&lt;=0,"DIAN reporta valor susceptible 0",IF($L940="NO",IFERROR(LOOKUP(2,1/((LISTS!$M$2:$M$13&lt;&gt;"")*ISNUMBER(SEARCH(LISTS!$M$2:$M$13,$I940))),LISTS!$O$2:$O$13),"Medio de pago no elegible o no identificado por DIAN"),"Apta automaticamente por pago electronico y base positiva"))))</f>
        <v/>
      </c>
    </row>
    <row r="941">
      <c r="A941" s="9" t="n"/>
      <c r="B941" s="9" t="n"/>
      <c r="C941" s="12" t="n"/>
      <c r="D941" s="11" t="n"/>
      <c r="E941" s="11" t="n"/>
      <c r="F941" s="11" t="n"/>
      <c r="G941" s="11" t="n"/>
      <c r="H941" s="11" t="n"/>
      <c r="I941" s="9" t="n"/>
      <c r="J941" s="9" t="n"/>
      <c r="K941" s="9" t="n"/>
      <c r="L941" s="9">
        <f>IF(COUNTA($A941:$K941)=0,"",IF(AND(IFERROR($H941,0)&gt;0,LEN(TRIM($K941&amp;""))&gt;0,IFERROR(LOOKUP(2,1/((LISTS!$M$2:$M$13&lt;&gt;"")*ISNUMBER(SEARCH(LISTS!$M$2:$M$13,$I941))),LISTS!$N$2:$N$13),"NO")="SI"),"SI","NO"))</f>
        <v/>
      </c>
      <c r="M941" s="9">
        <f>IF(COUNTA($A941:$K941)=0,"",IF($K941&lt;&gt;"",IF(COUNTIF($K$19:$K941,$K941)&gt;1,"SI","NO"),IF(COUNTIFS($A$19:$A941,$A941,$C$19:$C941,$C941,$J$19:$J941,$J941,$D$19:$D941,$D941)&gt;1,"SI","NO")))</f>
        <v/>
      </c>
      <c r="N941" s="11">
        <f>IF(COUNTA($A941:$K941)=0,"",IF(AND($L941="SI",$M941="NO"),IFERROR($H941,0),0))</f>
        <v/>
      </c>
      <c r="O941" s="9">
        <f>IF(COUNTA($A941:$K941)=0,"",IF($M941="SI","CUFE o factura duplicada dentro del reporte; no se suma dos veces",IF(IFERROR($H941,0)&lt;=0,"DIAN reporta valor susceptible 0",IF($L941="NO",IFERROR(LOOKUP(2,1/((LISTS!$M$2:$M$13&lt;&gt;"")*ISNUMBER(SEARCH(LISTS!$M$2:$M$13,$I941))),LISTS!$O$2:$O$13),"Medio de pago no elegible o no identificado por DIAN"),"Apta automaticamente por pago electronico y base positiva"))))</f>
        <v/>
      </c>
    </row>
    <row r="942">
      <c r="A942" s="9" t="n"/>
      <c r="B942" s="9" t="n"/>
      <c r="C942" s="12" t="n"/>
      <c r="D942" s="11" t="n"/>
      <c r="E942" s="11" t="n"/>
      <c r="F942" s="11" t="n"/>
      <c r="G942" s="11" t="n"/>
      <c r="H942" s="11" t="n"/>
      <c r="I942" s="9" t="n"/>
      <c r="J942" s="9" t="n"/>
      <c r="K942" s="9" t="n"/>
      <c r="L942" s="9">
        <f>IF(COUNTA($A942:$K942)=0,"",IF(AND(IFERROR($H942,0)&gt;0,LEN(TRIM($K942&amp;""))&gt;0,IFERROR(LOOKUP(2,1/((LISTS!$M$2:$M$13&lt;&gt;"")*ISNUMBER(SEARCH(LISTS!$M$2:$M$13,$I942))),LISTS!$N$2:$N$13),"NO")="SI"),"SI","NO"))</f>
        <v/>
      </c>
      <c r="M942" s="9">
        <f>IF(COUNTA($A942:$K942)=0,"",IF($K942&lt;&gt;"",IF(COUNTIF($K$19:$K942,$K942)&gt;1,"SI","NO"),IF(COUNTIFS($A$19:$A942,$A942,$C$19:$C942,$C942,$J$19:$J942,$J942,$D$19:$D942,$D942)&gt;1,"SI","NO")))</f>
        <v/>
      </c>
      <c r="N942" s="11">
        <f>IF(COUNTA($A942:$K942)=0,"",IF(AND($L942="SI",$M942="NO"),IFERROR($H942,0),0))</f>
        <v/>
      </c>
      <c r="O942" s="9">
        <f>IF(COUNTA($A942:$K942)=0,"",IF($M942="SI","CUFE o factura duplicada dentro del reporte; no se suma dos veces",IF(IFERROR($H942,0)&lt;=0,"DIAN reporta valor susceptible 0",IF($L942="NO",IFERROR(LOOKUP(2,1/((LISTS!$M$2:$M$13&lt;&gt;"")*ISNUMBER(SEARCH(LISTS!$M$2:$M$13,$I942))),LISTS!$O$2:$O$13),"Medio de pago no elegible o no identificado por DIAN"),"Apta automaticamente por pago electronico y base positiva"))))</f>
        <v/>
      </c>
    </row>
    <row r="943">
      <c r="A943" s="9" t="n"/>
      <c r="B943" s="9" t="n"/>
      <c r="C943" s="12" t="n"/>
      <c r="D943" s="11" t="n"/>
      <c r="E943" s="11" t="n"/>
      <c r="F943" s="11" t="n"/>
      <c r="G943" s="11" t="n"/>
      <c r="H943" s="11" t="n"/>
      <c r="I943" s="9" t="n"/>
      <c r="J943" s="9" t="n"/>
      <c r="K943" s="9" t="n"/>
      <c r="L943" s="9">
        <f>IF(COUNTA($A943:$K943)=0,"",IF(AND(IFERROR($H943,0)&gt;0,LEN(TRIM($K943&amp;""))&gt;0,IFERROR(LOOKUP(2,1/((LISTS!$M$2:$M$13&lt;&gt;"")*ISNUMBER(SEARCH(LISTS!$M$2:$M$13,$I943))),LISTS!$N$2:$N$13),"NO")="SI"),"SI","NO"))</f>
        <v/>
      </c>
      <c r="M943" s="9">
        <f>IF(COUNTA($A943:$K943)=0,"",IF($K943&lt;&gt;"",IF(COUNTIF($K$19:$K943,$K943)&gt;1,"SI","NO"),IF(COUNTIFS($A$19:$A943,$A943,$C$19:$C943,$C943,$J$19:$J943,$J943,$D$19:$D943,$D943)&gt;1,"SI","NO")))</f>
        <v/>
      </c>
      <c r="N943" s="11">
        <f>IF(COUNTA($A943:$K943)=0,"",IF(AND($L943="SI",$M943="NO"),IFERROR($H943,0),0))</f>
        <v/>
      </c>
      <c r="O943" s="9">
        <f>IF(COUNTA($A943:$K943)=0,"",IF($M943="SI","CUFE o factura duplicada dentro del reporte; no se suma dos veces",IF(IFERROR($H943,0)&lt;=0,"DIAN reporta valor susceptible 0",IF($L943="NO",IFERROR(LOOKUP(2,1/((LISTS!$M$2:$M$13&lt;&gt;"")*ISNUMBER(SEARCH(LISTS!$M$2:$M$13,$I943))),LISTS!$O$2:$O$13),"Medio de pago no elegible o no identificado por DIAN"),"Apta automaticamente por pago electronico y base positiva"))))</f>
        <v/>
      </c>
    </row>
    <row r="944">
      <c r="A944" s="9" t="n"/>
      <c r="B944" s="9" t="n"/>
      <c r="C944" s="12" t="n"/>
      <c r="D944" s="11" t="n"/>
      <c r="E944" s="11" t="n"/>
      <c r="F944" s="11" t="n"/>
      <c r="G944" s="11" t="n"/>
      <c r="H944" s="11" t="n"/>
      <c r="I944" s="9" t="n"/>
      <c r="J944" s="9" t="n"/>
      <c r="K944" s="9" t="n"/>
      <c r="L944" s="9">
        <f>IF(COUNTA($A944:$K944)=0,"",IF(AND(IFERROR($H944,0)&gt;0,LEN(TRIM($K944&amp;""))&gt;0,IFERROR(LOOKUP(2,1/((LISTS!$M$2:$M$13&lt;&gt;"")*ISNUMBER(SEARCH(LISTS!$M$2:$M$13,$I944))),LISTS!$N$2:$N$13),"NO")="SI"),"SI","NO"))</f>
        <v/>
      </c>
      <c r="M944" s="9">
        <f>IF(COUNTA($A944:$K944)=0,"",IF($K944&lt;&gt;"",IF(COUNTIF($K$19:$K944,$K944)&gt;1,"SI","NO"),IF(COUNTIFS($A$19:$A944,$A944,$C$19:$C944,$C944,$J$19:$J944,$J944,$D$19:$D944,$D944)&gt;1,"SI","NO")))</f>
        <v/>
      </c>
      <c r="N944" s="11">
        <f>IF(COUNTA($A944:$K944)=0,"",IF(AND($L944="SI",$M944="NO"),IFERROR($H944,0),0))</f>
        <v/>
      </c>
      <c r="O944" s="9">
        <f>IF(COUNTA($A944:$K944)=0,"",IF($M944="SI","CUFE o factura duplicada dentro del reporte; no se suma dos veces",IF(IFERROR($H944,0)&lt;=0,"DIAN reporta valor susceptible 0",IF($L944="NO",IFERROR(LOOKUP(2,1/((LISTS!$M$2:$M$13&lt;&gt;"")*ISNUMBER(SEARCH(LISTS!$M$2:$M$13,$I944))),LISTS!$O$2:$O$13),"Medio de pago no elegible o no identificado por DIAN"),"Apta automaticamente por pago electronico y base positiva"))))</f>
        <v/>
      </c>
    </row>
    <row r="945">
      <c r="A945" s="9" t="n"/>
      <c r="B945" s="9" t="n"/>
      <c r="C945" s="12" t="n"/>
      <c r="D945" s="11" t="n"/>
      <c r="E945" s="11" t="n"/>
      <c r="F945" s="11" t="n"/>
      <c r="G945" s="11" t="n"/>
      <c r="H945" s="11" t="n"/>
      <c r="I945" s="9" t="n"/>
      <c r="J945" s="9" t="n"/>
      <c r="K945" s="9" t="n"/>
      <c r="L945" s="9">
        <f>IF(COUNTA($A945:$K945)=0,"",IF(AND(IFERROR($H945,0)&gt;0,LEN(TRIM($K945&amp;""))&gt;0,IFERROR(LOOKUP(2,1/((LISTS!$M$2:$M$13&lt;&gt;"")*ISNUMBER(SEARCH(LISTS!$M$2:$M$13,$I945))),LISTS!$N$2:$N$13),"NO")="SI"),"SI","NO"))</f>
        <v/>
      </c>
      <c r="M945" s="9">
        <f>IF(COUNTA($A945:$K945)=0,"",IF($K945&lt;&gt;"",IF(COUNTIF($K$19:$K945,$K945)&gt;1,"SI","NO"),IF(COUNTIFS($A$19:$A945,$A945,$C$19:$C945,$C945,$J$19:$J945,$J945,$D$19:$D945,$D945)&gt;1,"SI","NO")))</f>
        <v/>
      </c>
      <c r="N945" s="11">
        <f>IF(COUNTA($A945:$K945)=0,"",IF(AND($L945="SI",$M945="NO"),IFERROR($H945,0),0))</f>
        <v/>
      </c>
      <c r="O945" s="9">
        <f>IF(COUNTA($A945:$K945)=0,"",IF($M945="SI","CUFE o factura duplicada dentro del reporte; no se suma dos veces",IF(IFERROR($H945,0)&lt;=0,"DIAN reporta valor susceptible 0",IF($L945="NO",IFERROR(LOOKUP(2,1/((LISTS!$M$2:$M$13&lt;&gt;"")*ISNUMBER(SEARCH(LISTS!$M$2:$M$13,$I945))),LISTS!$O$2:$O$13),"Medio de pago no elegible o no identificado por DIAN"),"Apta automaticamente por pago electronico y base positiva"))))</f>
        <v/>
      </c>
    </row>
    <row r="946">
      <c r="A946" s="9" t="n"/>
      <c r="B946" s="9" t="n"/>
      <c r="C946" s="12" t="n"/>
      <c r="D946" s="11" t="n"/>
      <c r="E946" s="11" t="n"/>
      <c r="F946" s="11" t="n"/>
      <c r="G946" s="11" t="n"/>
      <c r="H946" s="11" t="n"/>
      <c r="I946" s="9" t="n"/>
      <c r="J946" s="9" t="n"/>
      <c r="K946" s="9" t="n"/>
      <c r="L946" s="9">
        <f>IF(COUNTA($A946:$K946)=0,"",IF(AND(IFERROR($H946,0)&gt;0,LEN(TRIM($K946&amp;""))&gt;0,IFERROR(LOOKUP(2,1/((LISTS!$M$2:$M$13&lt;&gt;"")*ISNUMBER(SEARCH(LISTS!$M$2:$M$13,$I946))),LISTS!$N$2:$N$13),"NO")="SI"),"SI","NO"))</f>
        <v/>
      </c>
      <c r="M946" s="9">
        <f>IF(COUNTA($A946:$K946)=0,"",IF($K946&lt;&gt;"",IF(COUNTIF($K$19:$K946,$K946)&gt;1,"SI","NO"),IF(COUNTIFS($A$19:$A946,$A946,$C$19:$C946,$C946,$J$19:$J946,$J946,$D$19:$D946,$D946)&gt;1,"SI","NO")))</f>
        <v/>
      </c>
      <c r="N946" s="11">
        <f>IF(COUNTA($A946:$K946)=0,"",IF(AND($L946="SI",$M946="NO"),IFERROR($H946,0),0))</f>
        <v/>
      </c>
      <c r="O946" s="9">
        <f>IF(COUNTA($A946:$K946)=0,"",IF($M946="SI","CUFE o factura duplicada dentro del reporte; no se suma dos veces",IF(IFERROR($H946,0)&lt;=0,"DIAN reporta valor susceptible 0",IF($L946="NO",IFERROR(LOOKUP(2,1/((LISTS!$M$2:$M$13&lt;&gt;"")*ISNUMBER(SEARCH(LISTS!$M$2:$M$13,$I946))),LISTS!$O$2:$O$13),"Medio de pago no elegible o no identificado por DIAN"),"Apta automaticamente por pago electronico y base positiva"))))</f>
        <v/>
      </c>
    </row>
    <row r="947">
      <c r="A947" s="9" t="n"/>
      <c r="B947" s="9" t="n"/>
      <c r="C947" s="12" t="n"/>
      <c r="D947" s="11" t="n"/>
      <c r="E947" s="11" t="n"/>
      <c r="F947" s="11" t="n"/>
      <c r="G947" s="11" t="n"/>
      <c r="H947" s="11" t="n"/>
      <c r="I947" s="9" t="n"/>
      <c r="J947" s="9" t="n"/>
      <c r="K947" s="9" t="n"/>
      <c r="L947" s="9">
        <f>IF(COUNTA($A947:$K947)=0,"",IF(AND(IFERROR($H947,0)&gt;0,LEN(TRIM($K947&amp;""))&gt;0,IFERROR(LOOKUP(2,1/((LISTS!$M$2:$M$13&lt;&gt;"")*ISNUMBER(SEARCH(LISTS!$M$2:$M$13,$I947))),LISTS!$N$2:$N$13),"NO")="SI"),"SI","NO"))</f>
        <v/>
      </c>
      <c r="M947" s="9">
        <f>IF(COUNTA($A947:$K947)=0,"",IF($K947&lt;&gt;"",IF(COUNTIF($K$19:$K947,$K947)&gt;1,"SI","NO"),IF(COUNTIFS($A$19:$A947,$A947,$C$19:$C947,$C947,$J$19:$J947,$J947,$D$19:$D947,$D947)&gt;1,"SI","NO")))</f>
        <v/>
      </c>
      <c r="N947" s="11">
        <f>IF(COUNTA($A947:$K947)=0,"",IF(AND($L947="SI",$M947="NO"),IFERROR($H947,0),0))</f>
        <v/>
      </c>
      <c r="O947" s="9">
        <f>IF(COUNTA($A947:$K947)=0,"",IF($M947="SI","CUFE o factura duplicada dentro del reporte; no se suma dos veces",IF(IFERROR($H947,0)&lt;=0,"DIAN reporta valor susceptible 0",IF($L947="NO",IFERROR(LOOKUP(2,1/((LISTS!$M$2:$M$13&lt;&gt;"")*ISNUMBER(SEARCH(LISTS!$M$2:$M$13,$I947))),LISTS!$O$2:$O$13),"Medio de pago no elegible o no identificado por DIAN"),"Apta automaticamente por pago electronico y base positiva"))))</f>
        <v/>
      </c>
    </row>
    <row r="948">
      <c r="A948" s="9" t="n"/>
      <c r="B948" s="9" t="n"/>
      <c r="C948" s="12" t="n"/>
      <c r="D948" s="11" t="n"/>
      <c r="E948" s="11" t="n"/>
      <c r="F948" s="11" t="n"/>
      <c r="G948" s="11" t="n"/>
      <c r="H948" s="11" t="n"/>
      <c r="I948" s="9" t="n"/>
      <c r="J948" s="9" t="n"/>
      <c r="K948" s="9" t="n"/>
      <c r="L948" s="9">
        <f>IF(COUNTA($A948:$K948)=0,"",IF(AND(IFERROR($H948,0)&gt;0,LEN(TRIM($K948&amp;""))&gt;0,IFERROR(LOOKUP(2,1/((LISTS!$M$2:$M$13&lt;&gt;"")*ISNUMBER(SEARCH(LISTS!$M$2:$M$13,$I948))),LISTS!$N$2:$N$13),"NO")="SI"),"SI","NO"))</f>
        <v/>
      </c>
      <c r="M948" s="9">
        <f>IF(COUNTA($A948:$K948)=0,"",IF($K948&lt;&gt;"",IF(COUNTIF($K$19:$K948,$K948)&gt;1,"SI","NO"),IF(COUNTIFS($A$19:$A948,$A948,$C$19:$C948,$C948,$J$19:$J948,$J948,$D$19:$D948,$D948)&gt;1,"SI","NO")))</f>
        <v/>
      </c>
      <c r="N948" s="11">
        <f>IF(COUNTA($A948:$K948)=0,"",IF(AND($L948="SI",$M948="NO"),IFERROR($H948,0),0))</f>
        <v/>
      </c>
      <c r="O948" s="9">
        <f>IF(COUNTA($A948:$K948)=0,"",IF($M948="SI","CUFE o factura duplicada dentro del reporte; no se suma dos veces",IF(IFERROR($H948,0)&lt;=0,"DIAN reporta valor susceptible 0",IF($L948="NO",IFERROR(LOOKUP(2,1/((LISTS!$M$2:$M$13&lt;&gt;"")*ISNUMBER(SEARCH(LISTS!$M$2:$M$13,$I948))),LISTS!$O$2:$O$13),"Medio de pago no elegible o no identificado por DIAN"),"Apta automaticamente por pago electronico y base positiva"))))</f>
        <v/>
      </c>
    </row>
    <row r="949">
      <c r="A949" s="9" t="n"/>
      <c r="B949" s="9" t="n"/>
      <c r="C949" s="12" t="n"/>
      <c r="D949" s="11" t="n"/>
      <c r="E949" s="11" t="n"/>
      <c r="F949" s="11" t="n"/>
      <c r="G949" s="11" t="n"/>
      <c r="H949" s="11" t="n"/>
      <c r="I949" s="9" t="n"/>
      <c r="J949" s="9" t="n"/>
      <c r="K949" s="9" t="n"/>
      <c r="L949" s="9">
        <f>IF(COUNTA($A949:$K949)=0,"",IF(AND(IFERROR($H949,0)&gt;0,LEN(TRIM($K949&amp;""))&gt;0,IFERROR(LOOKUP(2,1/((LISTS!$M$2:$M$13&lt;&gt;"")*ISNUMBER(SEARCH(LISTS!$M$2:$M$13,$I949))),LISTS!$N$2:$N$13),"NO")="SI"),"SI","NO"))</f>
        <v/>
      </c>
      <c r="M949" s="9">
        <f>IF(COUNTA($A949:$K949)=0,"",IF($K949&lt;&gt;"",IF(COUNTIF($K$19:$K949,$K949)&gt;1,"SI","NO"),IF(COUNTIFS($A$19:$A949,$A949,$C$19:$C949,$C949,$J$19:$J949,$J949,$D$19:$D949,$D949)&gt;1,"SI","NO")))</f>
        <v/>
      </c>
      <c r="N949" s="11">
        <f>IF(COUNTA($A949:$K949)=0,"",IF(AND($L949="SI",$M949="NO"),IFERROR($H949,0),0))</f>
        <v/>
      </c>
      <c r="O949" s="9">
        <f>IF(COUNTA($A949:$K949)=0,"",IF($M949="SI","CUFE o factura duplicada dentro del reporte; no se suma dos veces",IF(IFERROR($H949,0)&lt;=0,"DIAN reporta valor susceptible 0",IF($L949="NO",IFERROR(LOOKUP(2,1/((LISTS!$M$2:$M$13&lt;&gt;"")*ISNUMBER(SEARCH(LISTS!$M$2:$M$13,$I949))),LISTS!$O$2:$O$13),"Medio de pago no elegible o no identificado por DIAN"),"Apta automaticamente por pago electronico y base positiva"))))</f>
        <v/>
      </c>
    </row>
    <row r="950">
      <c r="A950" s="9" t="n"/>
      <c r="B950" s="9" t="n"/>
      <c r="C950" s="12" t="n"/>
      <c r="D950" s="11" t="n"/>
      <c r="E950" s="11" t="n"/>
      <c r="F950" s="11" t="n"/>
      <c r="G950" s="11" t="n"/>
      <c r="H950" s="11" t="n"/>
      <c r="I950" s="9" t="n"/>
      <c r="J950" s="9" t="n"/>
      <c r="K950" s="9" t="n"/>
      <c r="L950" s="9">
        <f>IF(COUNTA($A950:$K950)=0,"",IF(AND(IFERROR($H950,0)&gt;0,LEN(TRIM($K950&amp;""))&gt;0,IFERROR(LOOKUP(2,1/((LISTS!$M$2:$M$13&lt;&gt;"")*ISNUMBER(SEARCH(LISTS!$M$2:$M$13,$I950))),LISTS!$N$2:$N$13),"NO")="SI"),"SI","NO"))</f>
        <v/>
      </c>
      <c r="M950" s="9">
        <f>IF(COUNTA($A950:$K950)=0,"",IF($K950&lt;&gt;"",IF(COUNTIF($K$19:$K950,$K950)&gt;1,"SI","NO"),IF(COUNTIFS($A$19:$A950,$A950,$C$19:$C950,$C950,$J$19:$J950,$J950,$D$19:$D950,$D950)&gt;1,"SI","NO")))</f>
        <v/>
      </c>
      <c r="N950" s="11">
        <f>IF(COUNTA($A950:$K950)=0,"",IF(AND($L950="SI",$M950="NO"),IFERROR($H950,0),0))</f>
        <v/>
      </c>
      <c r="O950" s="9">
        <f>IF(COUNTA($A950:$K950)=0,"",IF($M950="SI","CUFE o factura duplicada dentro del reporte; no se suma dos veces",IF(IFERROR($H950,0)&lt;=0,"DIAN reporta valor susceptible 0",IF($L950="NO",IFERROR(LOOKUP(2,1/((LISTS!$M$2:$M$13&lt;&gt;"")*ISNUMBER(SEARCH(LISTS!$M$2:$M$13,$I950))),LISTS!$O$2:$O$13),"Medio de pago no elegible o no identificado por DIAN"),"Apta automaticamente por pago electronico y base positiva"))))</f>
        <v/>
      </c>
    </row>
    <row r="951">
      <c r="A951" s="9" t="n"/>
      <c r="B951" s="9" t="n"/>
      <c r="C951" s="12" t="n"/>
      <c r="D951" s="11" t="n"/>
      <c r="E951" s="11" t="n"/>
      <c r="F951" s="11" t="n"/>
      <c r="G951" s="11" t="n"/>
      <c r="H951" s="11" t="n"/>
      <c r="I951" s="9" t="n"/>
      <c r="J951" s="9" t="n"/>
      <c r="K951" s="9" t="n"/>
      <c r="L951" s="9">
        <f>IF(COUNTA($A951:$K951)=0,"",IF(AND(IFERROR($H951,0)&gt;0,LEN(TRIM($K951&amp;""))&gt;0,IFERROR(LOOKUP(2,1/((LISTS!$M$2:$M$13&lt;&gt;"")*ISNUMBER(SEARCH(LISTS!$M$2:$M$13,$I951))),LISTS!$N$2:$N$13),"NO")="SI"),"SI","NO"))</f>
        <v/>
      </c>
      <c r="M951" s="9">
        <f>IF(COUNTA($A951:$K951)=0,"",IF($K951&lt;&gt;"",IF(COUNTIF($K$19:$K951,$K951)&gt;1,"SI","NO"),IF(COUNTIFS($A$19:$A951,$A951,$C$19:$C951,$C951,$J$19:$J951,$J951,$D$19:$D951,$D951)&gt;1,"SI","NO")))</f>
        <v/>
      </c>
      <c r="N951" s="11">
        <f>IF(COUNTA($A951:$K951)=0,"",IF(AND($L951="SI",$M951="NO"),IFERROR($H951,0),0))</f>
        <v/>
      </c>
      <c r="O951" s="9">
        <f>IF(COUNTA($A951:$K951)=0,"",IF($M951="SI","CUFE o factura duplicada dentro del reporte; no se suma dos veces",IF(IFERROR($H951,0)&lt;=0,"DIAN reporta valor susceptible 0",IF($L951="NO",IFERROR(LOOKUP(2,1/((LISTS!$M$2:$M$13&lt;&gt;"")*ISNUMBER(SEARCH(LISTS!$M$2:$M$13,$I951))),LISTS!$O$2:$O$13),"Medio de pago no elegible o no identificado por DIAN"),"Apta automaticamente por pago electronico y base positiva"))))</f>
        <v/>
      </c>
    </row>
    <row r="952">
      <c r="A952" s="9" t="n"/>
      <c r="B952" s="9" t="n"/>
      <c r="C952" s="12" t="n"/>
      <c r="D952" s="11" t="n"/>
      <c r="E952" s="11" t="n"/>
      <c r="F952" s="11" t="n"/>
      <c r="G952" s="11" t="n"/>
      <c r="H952" s="11" t="n"/>
      <c r="I952" s="9" t="n"/>
      <c r="J952" s="9" t="n"/>
      <c r="K952" s="9" t="n"/>
      <c r="L952" s="9">
        <f>IF(COUNTA($A952:$K952)=0,"",IF(AND(IFERROR($H952,0)&gt;0,LEN(TRIM($K952&amp;""))&gt;0,IFERROR(LOOKUP(2,1/((LISTS!$M$2:$M$13&lt;&gt;"")*ISNUMBER(SEARCH(LISTS!$M$2:$M$13,$I952))),LISTS!$N$2:$N$13),"NO")="SI"),"SI","NO"))</f>
        <v/>
      </c>
      <c r="M952" s="9">
        <f>IF(COUNTA($A952:$K952)=0,"",IF($K952&lt;&gt;"",IF(COUNTIF($K$19:$K952,$K952)&gt;1,"SI","NO"),IF(COUNTIFS($A$19:$A952,$A952,$C$19:$C952,$C952,$J$19:$J952,$J952,$D$19:$D952,$D952)&gt;1,"SI","NO")))</f>
        <v/>
      </c>
      <c r="N952" s="11">
        <f>IF(COUNTA($A952:$K952)=0,"",IF(AND($L952="SI",$M952="NO"),IFERROR($H952,0),0))</f>
        <v/>
      </c>
      <c r="O952" s="9">
        <f>IF(COUNTA($A952:$K952)=0,"",IF($M952="SI","CUFE o factura duplicada dentro del reporte; no se suma dos veces",IF(IFERROR($H952,0)&lt;=0,"DIAN reporta valor susceptible 0",IF($L952="NO",IFERROR(LOOKUP(2,1/((LISTS!$M$2:$M$13&lt;&gt;"")*ISNUMBER(SEARCH(LISTS!$M$2:$M$13,$I952))),LISTS!$O$2:$O$13),"Medio de pago no elegible o no identificado por DIAN"),"Apta automaticamente por pago electronico y base positiva"))))</f>
        <v/>
      </c>
    </row>
    <row r="953">
      <c r="A953" s="9" t="n"/>
      <c r="B953" s="9" t="n"/>
      <c r="C953" s="12" t="n"/>
      <c r="D953" s="11" t="n"/>
      <c r="E953" s="11" t="n"/>
      <c r="F953" s="11" t="n"/>
      <c r="G953" s="11" t="n"/>
      <c r="H953" s="11" t="n"/>
      <c r="I953" s="9" t="n"/>
      <c r="J953" s="9" t="n"/>
      <c r="K953" s="9" t="n"/>
      <c r="L953" s="9">
        <f>IF(COUNTA($A953:$K953)=0,"",IF(AND(IFERROR($H953,0)&gt;0,LEN(TRIM($K953&amp;""))&gt;0,IFERROR(LOOKUP(2,1/((LISTS!$M$2:$M$13&lt;&gt;"")*ISNUMBER(SEARCH(LISTS!$M$2:$M$13,$I953))),LISTS!$N$2:$N$13),"NO")="SI"),"SI","NO"))</f>
        <v/>
      </c>
      <c r="M953" s="9">
        <f>IF(COUNTA($A953:$K953)=0,"",IF($K953&lt;&gt;"",IF(COUNTIF($K$19:$K953,$K953)&gt;1,"SI","NO"),IF(COUNTIFS($A$19:$A953,$A953,$C$19:$C953,$C953,$J$19:$J953,$J953,$D$19:$D953,$D953)&gt;1,"SI","NO")))</f>
        <v/>
      </c>
      <c r="N953" s="11">
        <f>IF(COUNTA($A953:$K953)=0,"",IF(AND($L953="SI",$M953="NO"),IFERROR($H953,0),0))</f>
        <v/>
      </c>
      <c r="O953" s="9">
        <f>IF(COUNTA($A953:$K953)=0,"",IF($M953="SI","CUFE o factura duplicada dentro del reporte; no se suma dos veces",IF(IFERROR($H953,0)&lt;=0,"DIAN reporta valor susceptible 0",IF($L953="NO",IFERROR(LOOKUP(2,1/((LISTS!$M$2:$M$13&lt;&gt;"")*ISNUMBER(SEARCH(LISTS!$M$2:$M$13,$I953))),LISTS!$O$2:$O$13),"Medio de pago no elegible o no identificado por DIAN"),"Apta automaticamente por pago electronico y base positiva"))))</f>
        <v/>
      </c>
    </row>
    <row r="954">
      <c r="A954" s="9" t="n"/>
      <c r="B954" s="9" t="n"/>
      <c r="C954" s="12" t="n"/>
      <c r="D954" s="11" t="n"/>
      <c r="E954" s="11" t="n"/>
      <c r="F954" s="11" t="n"/>
      <c r="G954" s="11" t="n"/>
      <c r="H954" s="11" t="n"/>
      <c r="I954" s="9" t="n"/>
      <c r="J954" s="9" t="n"/>
      <c r="K954" s="9" t="n"/>
      <c r="L954" s="9">
        <f>IF(COUNTA($A954:$K954)=0,"",IF(AND(IFERROR($H954,0)&gt;0,LEN(TRIM($K954&amp;""))&gt;0,IFERROR(LOOKUP(2,1/((LISTS!$M$2:$M$13&lt;&gt;"")*ISNUMBER(SEARCH(LISTS!$M$2:$M$13,$I954))),LISTS!$N$2:$N$13),"NO")="SI"),"SI","NO"))</f>
        <v/>
      </c>
      <c r="M954" s="9">
        <f>IF(COUNTA($A954:$K954)=0,"",IF($K954&lt;&gt;"",IF(COUNTIF($K$19:$K954,$K954)&gt;1,"SI","NO"),IF(COUNTIFS($A$19:$A954,$A954,$C$19:$C954,$C954,$J$19:$J954,$J954,$D$19:$D954,$D954)&gt;1,"SI","NO")))</f>
        <v/>
      </c>
      <c r="N954" s="11">
        <f>IF(COUNTA($A954:$K954)=0,"",IF(AND($L954="SI",$M954="NO"),IFERROR($H954,0),0))</f>
        <v/>
      </c>
      <c r="O954" s="9">
        <f>IF(COUNTA($A954:$K954)=0,"",IF($M954="SI","CUFE o factura duplicada dentro del reporte; no se suma dos veces",IF(IFERROR($H954,0)&lt;=0,"DIAN reporta valor susceptible 0",IF($L954="NO",IFERROR(LOOKUP(2,1/((LISTS!$M$2:$M$13&lt;&gt;"")*ISNUMBER(SEARCH(LISTS!$M$2:$M$13,$I954))),LISTS!$O$2:$O$13),"Medio de pago no elegible o no identificado por DIAN"),"Apta automaticamente por pago electronico y base positiva"))))</f>
        <v/>
      </c>
    </row>
    <row r="955">
      <c r="A955" s="9" t="n"/>
      <c r="B955" s="9" t="n"/>
      <c r="C955" s="12" t="n"/>
      <c r="D955" s="11" t="n"/>
      <c r="E955" s="11" t="n"/>
      <c r="F955" s="11" t="n"/>
      <c r="G955" s="11" t="n"/>
      <c r="H955" s="11" t="n"/>
      <c r="I955" s="9" t="n"/>
      <c r="J955" s="9" t="n"/>
      <c r="K955" s="9" t="n"/>
      <c r="L955" s="9">
        <f>IF(COUNTA($A955:$K955)=0,"",IF(AND(IFERROR($H955,0)&gt;0,LEN(TRIM($K955&amp;""))&gt;0,IFERROR(LOOKUP(2,1/((LISTS!$M$2:$M$13&lt;&gt;"")*ISNUMBER(SEARCH(LISTS!$M$2:$M$13,$I955))),LISTS!$N$2:$N$13),"NO")="SI"),"SI","NO"))</f>
        <v/>
      </c>
      <c r="M955" s="9">
        <f>IF(COUNTA($A955:$K955)=0,"",IF($K955&lt;&gt;"",IF(COUNTIF($K$19:$K955,$K955)&gt;1,"SI","NO"),IF(COUNTIFS($A$19:$A955,$A955,$C$19:$C955,$C955,$J$19:$J955,$J955,$D$19:$D955,$D955)&gt;1,"SI","NO")))</f>
        <v/>
      </c>
      <c r="N955" s="11">
        <f>IF(COUNTA($A955:$K955)=0,"",IF(AND($L955="SI",$M955="NO"),IFERROR($H955,0),0))</f>
        <v/>
      </c>
      <c r="O955" s="9">
        <f>IF(COUNTA($A955:$K955)=0,"",IF($M955="SI","CUFE o factura duplicada dentro del reporte; no se suma dos veces",IF(IFERROR($H955,0)&lt;=0,"DIAN reporta valor susceptible 0",IF($L955="NO",IFERROR(LOOKUP(2,1/((LISTS!$M$2:$M$13&lt;&gt;"")*ISNUMBER(SEARCH(LISTS!$M$2:$M$13,$I955))),LISTS!$O$2:$O$13),"Medio de pago no elegible o no identificado por DIAN"),"Apta automaticamente por pago electronico y base positiva"))))</f>
        <v/>
      </c>
    </row>
    <row r="956">
      <c r="A956" s="9" t="n"/>
      <c r="B956" s="9" t="n"/>
      <c r="C956" s="12" t="n"/>
      <c r="D956" s="11" t="n"/>
      <c r="E956" s="11" t="n"/>
      <c r="F956" s="11" t="n"/>
      <c r="G956" s="11" t="n"/>
      <c r="H956" s="11" t="n"/>
      <c r="I956" s="9" t="n"/>
      <c r="J956" s="9" t="n"/>
      <c r="K956" s="9" t="n"/>
      <c r="L956" s="9">
        <f>IF(COUNTA($A956:$K956)=0,"",IF(AND(IFERROR($H956,0)&gt;0,LEN(TRIM($K956&amp;""))&gt;0,IFERROR(LOOKUP(2,1/((LISTS!$M$2:$M$13&lt;&gt;"")*ISNUMBER(SEARCH(LISTS!$M$2:$M$13,$I956))),LISTS!$N$2:$N$13),"NO")="SI"),"SI","NO"))</f>
        <v/>
      </c>
      <c r="M956" s="9">
        <f>IF(COUNTA($A956:$K956)=0,"",IF($K956&lt;&gt;"",IF(COUNTIF($K$19:$K956,$K956)&gt;1,"SI","NO"),IF(COUNTIFS($A$19:$A956,$A956,$C$19:$C956,$C956,$J$19:$J956,$J956,$D$19:$D956,$D956)&gt;1,"SI","NO")))</f>
        <v/>
      </c>
      <c r="N956" s="11">
        <f>IF(COUNTA($A956:$K956)=0,"",IF(AND($L956="SI",$M956="NO"),IFERROR($H956,0),0))</f>
        <v/>
      </c>
      <c r="O956" s="9">
        <f>IF(COUNTA($A956:$K956)=0,"",IF($M956="SI","CUFE o factura duplicada dentro del reporte; no se suma dos veces",IF(IFERROR($H956,0)&lt;=0,"DIAN reporta valor susceptible 0",IF($L956="NO",IFERROR(LOOKUP(2,1/((LISTS!$M$2:$M$13&lt;&gt;"")*ISNUMBER(SEARCH(LISTS!$M$2:$M$13,$I956))),LISTS!$O$2:$O$13),"Medio de pago no elegible o no identificado por DIAN"),"Apta automaticamente por pago electronico y base positiva"))))</f>
        <v/>
      </c>
    </row>
    <row r="957">
      <c r="A957" s="9" t="n"/>
      <c r="B957" s="9" t="n"/>
      <c r="C957" s="12" t="n"/>
      <c r="D957" s="11" t="n"/>
      <c r="E957" s="11" t="n"/>
      <c r="F957" s="11" t="n"/>
      <c r="G957" s="11" t="n"/>
      <c r="H957" s="11" t="n"/>
      <c r="I957" s="9" t="n"/>
      <c r="J957" s="9" t="n"/>
      <c r="K957" s="9" t="n"/>
      <c r="L957" s="9">
        <f>IF(COUNTA($A957:$K957)=0,"",IF(AND(IFERROR($H957,0)&gt;0,LEN(TRIM($K957&amp;""))&gt;0,IFERROR(LOOKUP(2,1/((LISTS!$M$2:$M$13&lt;&gt;"")*ISNUMBER(SEARCH(LISTS!$M$2:$M$13,$I957))),LISTS!$N$2:$N$13),"NO")="SI"),"SI","NO"))</f>
        <v/>
      </c>
      <c r="M957" s="9">
        <f>IF(COUNTA($A957:$K957)=0,"",IF($K957&lt;&gt;"",IF(COUNTIF($K$19:$K957,$K957)&gt;1,"SI","NO"),IF(COUNTIFS($A$19:$A957,$A957,$C$19:$C957,$C957,$J$19:$J957,$J957,$D$19:$D957,$D957)&gt;1,"SI","NO")))</f>
        <v/>
      </c>
      <c r="N957" s="11">
        <f>IF(COUNTA($A957:$K957)=0,"",IF(AND($L957="SI",$M957="NO"),IFERROR($H957,0),0))</f>
        <v/>
      </c>
      <c r="O957" s="9">
        <f>IF(COUNTA($A957:$K957)=0,"",IF($M957="SI","CUFE o factura duplicada dentro del reporte; no se suma dos veces",IF(IFERROR($H957,0)&lt;=0,"DIAN reporta valor susceptible 0",IF($L957="NO",IFERROR(LOOKUP(2,1/((LISTS!$M$2:$M$13&lt;&gt;"")*ISNUMBER(SEARCH(LISTS!$M$2:$M$13,$I957))),LISTS!$O$2:$O$13),"Medio de pago no elegible o no identificado por DIAN"),"Apta automaticamente por pago electronico y base positiva"))))</f>
        <v/>
      </c>
    </row>
    <row r="958">
      <c r="A958" s="9" t="n"/>
      <c r="B958" s="9" t="n"/>
      <c r="C958" s="12" t="n"/>
      <c r="D958" s="11" t="n"/>
      <c r="E958" s="11" t="n"/>
      <c r="F958" s="11" t="n"/>
      <c r="G958" s="11" t="n"/>
      <c r="H958" s="11" t="n"/>
      <c r="I958" s="9" t="n"/>
      <c r="J958" s="9" t="n"/>
      <c r="K958" s="9" t="n"/>
      <c r="L958" s="9">
        <f>IF(COUNTA($A958:$K958)=0,"",IF(AND(IFERROR($H958,0)&gt;0,LEN(TRIM($K958&amp;""))&gt;0,IFERROR(LOOKUP(2,1/((LISTS!$M$2:$M$13&lt;&gt;"")*ISNUMBER(SEARCH(LISTS!$M$2:$M$13,$I958))),LISTS!$N$2:$N$13),"NO")="SI"),"SI","NO"))</f>
        <v/>
      </c>
      <c r="M958" s="9">
        <f>IF(COUNTA($A958:$K958)=0,"",IF($K958&lt;&gt;"",IF(COUNTIF($K$19:$K958,$K958)&gt;1,"SI","NO"),IF(COUNTIFS($A$19:$A958,$A958,$C$19:$C958,$C958,$J$19:$J958,$J958,$D$19:$D958,$D958)&gt;1,"SI","NO")))</f>
        <v/>
      </c>
      <c r="N958" s="11">
        <f>IF(COUNTA($A958:$K958)=0,"",IF(AND($L958="SI",$M958="NO"),IFERROR($H958,0),0))</f>
        <v/>
      </c>
      <c r="O958" s="9">
        <f>IF(COUNTA($A958:$K958)=0,"",IF($M958="SI","CUFE o factura duplicada dentro del reporte; no se suma dos veces",IF(IFERROR($H958,0)&lt;=0,"DIAN reporta valor susceptible 0",IF($L958="NO",IFERROR(LOOKUP(2,1/((LISTS!$M$2:$M$13&lt;&gt;"")*ISNUMBER(SEARCH(LISTS!$M$2:$M$13,$I958))),LISTS!$O$2:$O$13),"Medio de pago no elegible o no identificado por DIAN"),"Apta automaticamente por pago electronico y base positiva"))))</f>
        <v/>
      </c>
    </row>
    <row r="959">
      <c r="A959" s="9" t="n"/>
      <c r="B959" s="9" t="n"/>
      <c r="C959" s="12" t="n"/>
      <c r="D959" s="11" t="n"/>
      <c r="E959" s="11" t="n"/>
      <c r="F959" s="11" t="n"/>
      <c r="G959" s="11" t="n"/>
      <c r="H959" s="11" t="n"/>
      <c r="I959" s="9" t="n"/>
      <c r="J959" s="9" t="n"/>
      <c r="K959" s="9" t="n"/>
      <c r="L959" s="9">
        <f>IF(COUNTA($A959:$K959)=0,"",IF(AND(IFERROR($H959,0)&gt;0,LEN(TRIM($K959&amp;""))&gt;0,IFERROR(LOOKUP(2,1/((LISTS!$M$2:$M$13&lt;&gt;"")*ISNUMBER(SEARCH(LISTS!$M$2:$M$13,$I959))),LISTS!$N$2:$N$13),"NO")="SI"),"SI","NO"))</f>
        <v/>
      </c>
      <c r="M959" s="9">
        <f>IF(COUNTA($A959:$K959)=0,"",IF($K959&lt;&gt;"",IF(COUNTIF($K$19:$K959,$K959)&gt;1,"SI","NO"),IF(COUNTIFS($A$19:$A959,$A959,$C$19:$C959,$C959,$J$19:$J959,$J959,$D$19:$D959,$D959)&gt;1,"SI","NO")))</f>
        <v/>
      </c>
      <c r="N959" s="11">
        <f>IF(COUNTA($A959:$K959)=0,"",IF(AND($L959="SI",$M959="NO"),IFERROR($H959,0),0))</f>
        <v/>
      </c>
      <c r="O959" s="9">
        <f>IF(COUNTA($A959:$K959)=0,"",IF($M959="SI","CUFE o factura duplicada dentro del reporte; no se suma dos veces",IF(IFERROR($H959,0)&lt;=0,"DIAN reporta valor susceptible 0",IF($L959="NO",IFERROR(LOOKUP(2,1/((LISTS!$M$2:$M$13&lt;&gt;"")*ISNUMBER(SEARCH(LISTS!$M$2:$M$13,$I959))),LISTS!$O$2:$O$13),"Medio de pago no elegible o no identificado por DIAN"),"Apta automaticamente por pago electronico y base positiva"))))</f>
        <v/>
      </c>
    </row>
    <row r="960">
      <c r="A960" s="9" t="n"/>
      <c r="B960" s="9" t="n"/>
      <c r="C960" s="12" t="n"/>
      <c r="D960" s="11" t="n"/>
      <c r="E960" s="11" t="n"/>
      <c r="F960" s="11" t="n"/>
      <c r="G960" s="11" t="n"/>
      <c r="H960" s="11" t="n"/>
      <c r="I960" s="9" t="n"/>
      <c r="J960" s="9" t="n"/>
      <c r="K960" s="9" t="n"/>
      <c r="L960" s="9">
        <f>IF(COUNTA($A960:$K960)=0,"",IF(AND(IFERROR($H960,0)&gt;0,LEN(TRIM($K960&amp;""))&gt;0,IFERROR(LOOKUP(2,1/((LISTS!$M$2:$M$13&lt;&gt;"")*ISNUMBER(SEARCH(LISTS!$M$2:$M$13,$I960))),LISTS!$N$2:$N$13),"NO")="SI"),"SI","NO"))</f>
        <v/>
      </c>
      <c r="M960" s="9">
        <f>IF(COUNTA($A960:$K960)=0,"",IF($K960&lt;&gt;"",IF(COUNTIF($K$19:$K960,$K960)&gt;1,"SI","NO"),IF(COUNTIFS($A$19:$A960,$A960,$C$19:$C960,$C960,$J$19:$J960,$J960,$D$19:$D960,$D960)&gt;1,"SI","NO")))</f>
        <v/>
      </c>
      <c r="N960" s="11">
        <f>IF(COUNTA($A960:$K960)=0,"",IF(AND($L960="SI",$M960="NO"),IFERROR($H960,0),0))</f>
        <v/>
      </c>
      <c r="O960" s="9">
        <f>IF(COUNTA($A960:$K960)=0,"",IF($M960="SI","CUFE o factura duplicada dentro del reporte; no se suma dos veces",IF(IFERROR($H960,0)&lt;=0,"DIAN reporta valor susceptible 0",IF($L960="NO",IFERROR(LOOKUP(2,1/((LISTS!$M$2:$M$13&lt;&gt;"")*ISNUMBER(SEARCH(LISTS!$M$2:$M$13,$I960))),LISTS!$O$2:$O$13),"Medio de pago no elegible o no identificado por DIAN"),"Apta automaticamente por pago electronico y base positiva"))))</f>
        <v/>
      </c>
    </row>
    <row r="961">
      <c r="A961" s="9" t="n"/>
      <c r="B961" s="9" t="n"/>
      <c r="C961" s="12" t="n"/>
      <c r="D961" s="11" t="n"/>
      <c r="E961" s="11" t="n"/>
      <c r="F961" s="11" t="n"/>
      <c r="G961" s="11" t="n"/>
      <c r="H961" s="11" t="n"/>
      <c r="I961" s="9" t="n"/>
      <c r="J961" s="9" t="n"/>
      <c r="K961" s="9" t="n"/>
      <c r="L961" s="9">
        <f>IF(COUNTA($A961:$K961)=0,"",IF(AND(IFERROR($H961,0)&gt;0,LEN(TRIM($K961&amp;""))&gt;0,IFERROR(LOOKUP(2,1/((LISTS!$M$2:$M$13&lt;&gt;"")*ISNUMBER(SEARCH(LISTS!$M$2:$M$13,$I961))),LISTS!$N$2:$N$13),"NO")="SI"),"SI","NO"))</f>
        <v/>
      </c>
      <c r="M961" s="9">
        <f>IF(COUNTA($A961:$K961)=0,"",IF($K961&lt;&gt;"",IF(COUNTIF($K$19:$K961,$K961)&gt;1,"SI","NO"),IF(COUNTIFS($A$19:$A961,$A961,$C$19:$C961,$C961,$J$19:$J961,$J961,$D$19:$D961,$D961)&gt;1,"SI","NO")))</f>
        <v/>
      </c>
      <c r="N961" s="11">
        <f>IF(COUNTA($A961:$K961)=0,"",IF(AND($L961="SI",$M961="NO"),IFERROR($H961,0),0))</f>
        <v/>
      </c>
      <c r="O961" s="9">
        <f>IF(COUNTA($A961:$K961)=0,"",IF($M961="SI","CUFE o factura duplicada dentro del reporte; no se suma dos veces",IF(IFERROR($H961,0)&lt;=0,"DIAN reporta valor susceptible 0",IF($L961="NO",IFERROR(LOOKUP(2,1/((LISTS!$M$2:$M$13&lt;&gt;"")*ISNUMBER(SEARCH(LISTS!$M$2:$M$13,$I961))),LISTS!$O$2:$O$13),"Medio de pago no elegible o no identificado por DIAN"),"Apta automaticamente por pago electronico y base positiva"))))</f>
        <v/>
      </c>
    </row>
    <row r="962">
      <c r="A962" s="9" t="n"/>
      <c r="B962" s="9" t="n"/>
      <c r="C962" s="12" t="n"/>
      <c r="D962" s="11" t="n"/>
      <c r="E962" s="11" t="n"/>
      <c r="F962" s="11" t="n"/>
      <c r="G962" s="11" t="n"/>
      <c r="H962" s="11" t="n"/>
      <c r="I962" s="9" t="n"/>
      <c r="J962" s="9" t="n"/>
      <c r="K962" s="9" t="n"/>
      <c r="L962" s="9">
        <f>IF(COUNTA($A962:$K962)=0,"",IF(AND(IFERROR($H962,0)&gt;0,LEN(TRIM($K962&amp;""))&gt;0,IFERROR(LOOKUP(2,1/((LISTS!$M$2:$M$13&lt;&gt;"")*ISNUMBER(SEARCH(LISTS!$M$2:$M$13,$I962))),LISTS!$N$2:$N$13),"NO")="SI"),"SI","NO"))</f>
        <v/>
      </c>
      <c r="M962" s="9">
        <f>IF(COUNTA($A962:$K962)=0,"",IF($K962&lt;&gt;"",IF(COUNTIF($K$19:$K962,$K962)&gt;1,"SI","NO"),IF(COUNTIFS($A$19:$A962,$A962,$C$19:$C962,$C962,$J$19:$J962,$J962,$D$19:$D962,$D962)&gt;1,"SI","NO")))</f>
        <v/>
      </c>
      <c r="N962" s="11">
        <f>IF(COUNTA($A962:$K962)=0,"",IF(AND($L962="SI",$M962="NO"),IFERROR($H962,0),0))</f>
        <v/>
      </c>
      <c r="O962" s="9">
        <f>IF(COUNTA($A962:$K962)=0,"",IF($M962="SI","CUFE o factura duplicada dentro del reporte; no se suma dos veces",IF(IFERROR($H962,0)&lt;=0,"DIAN reporta valor susceptible 0",IF($L962="NO",IFERROR(LOOKUP(2,1/((LISTS!$M$2:$M$13&lt;&gt;"")*ISNUMBER(SEARCH(LISTS!$M$2:$M$13,$I962))),LISTS!$O$2:$O$13),"Medio de pago no elegible o no identificado por DIAN"),"Apta automaticamente por pago electronico y base positiva"))))</f>
        <v/>
      </c>
    </row>
    <row r="963">
      <c r="A963" s="9" t="n"/>
      <c r="B963" s="9" t="n"/>
      <c r="C963" s="12" t="n"/>
      <c r="D963" s="11" t="n"/>
      <c r="E963" s="11" t="n"/>
      <c r="F963" s="11" t="n"/>
      <c r="G963" s="11" t="n"/>
      <c r="H963" s="11" t="n"/>
      <c r="I963" s="9" t="n"/>
      <c r="J963" s="9" t="n"/>
      <c r="K963" s="9" t="n"/>
      <c r="L963" s="9">
        <f>IF(COUNTA($A963:$K963)=0,"",IF(AND(IFERROR($H963,0)&gt;0,LEN(TRIM($K963&amp;""))&gt;0,IFERROR(LOOKUP(2,1/((LISTS!$M$2:$M$13&lt;&gt;"")*ISNUMBER(SEARCH(LISTS!$M$2:$M$13,$I963))),LISTS!$N$2:$N$13),"NO")="SI"),"SI","NO"))</f>
        <v/>
      </c>
      <c r="M963" s="9">
        <f>IF(COUNTA($A963:$K963)=0,"",IF($K963&lt;&gt;"",IF(COUNTIF($K$19:$K963,$K963)&gt;1,"SI","NO"),IF(COUNTIFS($A$19:$A963,$A963,$C$19:$C963,$C963,$J$19:$J963,$J963,$D$19:$D963,$D963)&gt;1,"SI","NO")))</f>
        <v/>
      </c>
      <c r="N963" s="11">
        <f>IF(COUNTA($A963:$K963)=0,"",IF(AND($L963="SI",$M963="NO"),IFERROR($H963,0),0))</f>
        <v/>
      </c>
      <c r="O963" s="9">
        <f>IF(COUNTA($A963:$K963)=0,"",IF($M963="SI","CUFE o factura duplicada dentro del reporte; no se suma dos veces",IF(IFERROR($H963,0)&lt;=0,"DIAN reporta valor susceptible 0",IF($L963="NO",IFERROR(LOOKUP(2,1/((LISTS!$M$2:$M$13&lt;&gt;"")*ISNUMBER(SEARCH(LISTS!$M$2:$M$13,$I963))),LISTS!$O$2:$O$13),"Medio de pago no elegible o no identificado por DIAN"),"Apta automaticamente por pago electronico y base positiva"))))</f>
        <v/>
      </c>
    </row>
    <row r="964">
      <c r="A964" s="9" t="n"/>
      <c r="B964" s="9" t="n"/>
      <c r="C964" s="12" t="n"/>
      <c r="D964" s="11" t="n"/>
      <c r="E964" s="11" t="n"/>
      <c r="F964" s="11" t="n"/>
      <c r="G964" s="11" t="n"/>
      <c r="H964" s="11" t="n"/>
      <c r="I964" s="9" t="n"/>
      <c r="J964" s="9" t="n"/>
      <c r="K964" s="9" t="n"/>
      <c r="L964" s="9">
        <f>IF(COUNTA($A964:$K964)=0,"",IF(AND(IFERROR($H964,0)&gt;0,LEN(TRIM($K964&amp;""))&gt;0,IFERROR(LOOKUP(2,1/((LISTS!$M$2:$M$13&lt;&gt;"")*ISNUMBER(SEARCH(LISTS!$M$2:$M$13,$I964))),LISTS!$N$2:$N$13),"NO")="SI"),"SI","NO"))</f>
        <v/>
      </c>
      <c r="M964" s="9">
        <f>IF(COUNTA($A964:$K964)=0,"",IF($K964&lt;&gt;"",IF(COUNTIF($K$19:$K964,$K964)&gt;1,"SI","NO"),IF(COUNTIFS($A$19:$A964,$A964,$C$19:$C964,$C964,$J$19:$J964,$J964,$D$19:$D964,$D964)&gt;1,"SI","NO")))</f>
        <v/>
      </c>
      <c r="N964" s="11">
        <f>IF(COUNTA($A964:$K964)=0,"",IF(AND($L964="SI",$M964="NO"),IFERROR($H964,0),0))</f>
        <v/>
      </c>
      <c r="O964" s="9">
        <f>IF(COUNTA($A964:$K964)=0,"",IF($M964="SI","CUFE o factura duplicada dentro del reporte; no se suma dos veces",IF(IFERROR($H964,0)&lt;=0,"DIAN reporta valor susceptible 0",IF($L964="NO",IFERROR(LOOKUP(2,1/((LISTS!$M$2:$M$13&lt;&gt;"")*ISNUMBER(SEARCH(LISTS!$M$2:$M$13,$I964))),LISTS!$O$2:$O$13),"Medio de pago no elegible o no identificado por DIAN"),"Apta automaticamente por pago electronico y base positiva"))))</f>
        <v/>
      </c>
    </row>
    <row r="965">
      <c r="A965" s="9" t="n"/>
      <c r="B965" s="9" t="n"/>
      <c r="C965" s="12" t="n"/>
      <c r="D965" s="11" t="n"/>
      <c r="E965" s="11" t="n"/>
      <c r="F965" s="11" t="n"/>
      <c r="G965" s="11" t="n"/>
      <c r="H965" s="11" t="n"/>
      <c r="I965" s="9" t="n"/>
      <c r="J965" s="9" t="n"/>
      <c r="K965" s="9" t="n"/>
      <c r="L965" s="9">
        <f>IF(COUNTA($A965:$K965)=0,"",IF(AND(IFERROR($H965,0)&gt;0,LEN(TRIM($K965&amp;""))&gt;0,IFERROR(LOOKUP(2,1/((LISTS!$M$2:$M$13&lt;&gt;"")*ISNUMBER(SEARCH(LISTS!$M$2:$M$13,$I965))),LISTS!$N$2:$N$13),"NO")="SI"),"SI","NO"))</f>
        <v/>
      </c>
      <c r="M965" s="9">
        <f>IF(COUNTA($A965:$K965)=0,"",IF($K965&lt;&gt;"",IF(COUNTIF($K$19:$K965,$K965)&gt;1,"SI","NO"),IF(COUNTIFS($A$19:$A965,$A965,$C$19:$C965,$C965,$J$19:$J965,$J965,$D$19:$D965,$D965)&gt;1,"SI","NO")))</f>
        <v/>
      </c>
      <c r="N965" s="11">
        <f>IF(COUNTA($A965:$K965)=0,"",IF(AND($L965="SI",$M965="NO"),IFERROR($H965,0),0))</f>
        <v/>
      </c>
      <c r="O965" s="9">
        <f>IF(COUNTA($A965:$K965)=0,"",IF($M965="SI","CUFE o factura duplicada dentro del reporte; no se suma dos veces",IF(IFERROR($H965,0)&lt;=0,"DIAN reporta valor susceptible 0",IF($L965="NO",IFERROR(LOOKUP(2,1/((LISTS!$M$2:$M$13&lt;&gt;"")*ISNUMBER(SEARCH(LISTS!$M$2:$M$13,$I965))),LISTS!$O$2:$O$13),"Medio de pago no elegible o no identificado por DIAN"),"Apta automaticamente por pago electronico y base positiva"))))</f>
        <v/>
      </c>
    </row>
    <row r="966">
      <c r="A966" s="9" t="n"/>
      <c r="B966" s="9" t="n"/>
      <c r="C966" s="12" t="n"/>
      <c r="D966" s="11" t="n"/>
      <c r="E966" s="11" t="n"/>
      <c r="F966" s="11" t="n"/>
      <c r="G966" s="11" t="n"/>
      <c r="H966" s="11" t="n"/>
      <c r="I966" s="9" t="n"/>
      <c r="J966" s="9" t="n"/>
      <c r="K966" s="9" t="n"/>
      <c r="L966" s="9">
        <f>IF(COUNTA($A966:$K966)=0,"",IF(AND(IFERROR($H966,0)&gt;0,LEN(TRIM($K966&amp;""))&gt;0,IFERROR(LOOKUP(2,1/((LISTS!$M$2:$M$13&lt;&gt;"")*ISNUMBER(SEARCH(LISTS!$M$2:$M$13,$I966))),LISTS!$N$2:$N$13),"NO")="SI"),"SI","NO"))</f>
        <v/>
      </c>
      <c r="M966" s="9">
        <f>IF(COUNTA($A966:$K966)=0,"",IF($K966&lt;&gt;"",IF(COUNTIF($K$19:$K966,$K966)&gt;1,"SI","NO"),IF(COUNTIFS($A$19:$A966,$A966,$C$19:$C966,$C966,$J$19:$J966,$J966,$D$19:$D966,$D966)&gt;1,"SI","NO")))</f>
        <v/>
      </c>
      <c r="N966" s="11">
        <f>IF(COUNTA($A966:$K966)=0,"",IF(AND($L966="SI",$M966="NO"),IFERROR($H966,0),0))</f>
        <v/>
      </c>
      <c r="O966" s="9">
        <f>IF(COUNTA($A966:$K966)=0,"",IF($M966="SI","CUFE o factura duplicada dentro del reporte; no se suma dos veces",IF(IFERROR($H966,0)&lt;=0,"DIAN reporta valor susceptible 0",IF($L966="NO",IFERROR(LOOKUP(2,1/((LISTS!$M$2:$M$13&lt;&gt;"")*ISNUMBER(SEARCH(LISTS!$M$2:$M$13,$I966))),LISTS!$O$2:$O$13),"Medio de pago no elegible o no identificado por DIAN"),"Apta automaticamente por pago electronico y base positiva"))))</f>
        <v/>
      </c>
    </row>
    <row r="967">
      <c r="A967" s="9" t="n"/>
      <c r="B967" s="9" t="n"/>
      <c r="C967" s="12" t="n"/>
      <c r="D967" s="11" t="n"/>
      <c r="E967" s="11" t="n"/>
      <c r="F967" s="11" t="n"/>
      <c r="G967" s="11" t="n"/>
      <c r="H967" s="11" t="n"/>
      <c r="I967" s="9" t="n"/>
      <c r="J967" s="9" t="n"/>
      <c r="K967" s="9" t="n"/>
      <c r="L967" s="9">
        <f>IF(COUNTA($A967:$K967)=0,"",IF(AND(IFERROR($H967,0)&gt;0,LEN(TRIM($K967&amp;""))&gt;0,IFERROR(LOOKUP(2,1/((LISTS!$M$2:$M$13&lt;&gt;"")*ISNUMBER(SEARCH(LISTS!$M$2:$M$13,$I967))),LISTS!$N$2:$N$13),"NO")="SI"),"SI","NO"))</f>
        <v/>
      </c>
      <c r="M967" s="9">
        <f>IF(COUNTA($A967:$K967)=0,"",IF($K967&lt;&gt;"",IF(COUNTIF($K$19:$K967,$K967)&gt;1,"SI","NO"),IF(COUNTIFS($A$19:$A967,$A967,$C$19:$C967,$C967,$J$19:$J967,$J967,$D$19:$D967,$D967)&gt;1,"SI","NO")))</f>
        <v/>
      </c>
      <c r="N967" s="11">
        <f>IF(COUNTA($A967:$K967)=0,"",IF(AND($L967="SI",$M967="NO"),IFERROR($H967,0),0))</f>
        <v/>
      </c>
      <c r="O967" s="9">
        <f>IF(COUNTA($A967:$K967)=0,"",IF($M967="SI","CUFE o factura duplicada dentro del reporte; no se suma dos veces",IF(IFERROR($H967,0)&lt;=0,"DIAN reporta valor susceptible 0",IF($L967="NO",IFERROR(LOOKUP(2,1/((LISTS!$M$2:$M$13&lt;&gt;"")*ISNUMBER(SEARCH(LISTS!$M$2:$M$13,$I967))),LISTS!$O$2:$O$13),"Medio de pago no elegible o no identificado por DIAN"),"Apta automaticamente por pago electronico y base positiva"))))</f>
        <v/>
      </c>
    </row>
    <row r="968">
      <c r="A968" s="9" t="n"/>
      <c r="B968" s="9" t="n"/>
      <c r="C968" s="12" t="n"/>
      <c r="D968" s="11" t="n"/>
      <c r="E968" s="11" t="n"/>
      <c r="F968" s="11" t="n"/>
      <c r="G968" s="11" t="n"/>
      <c r="H968" s="11" t="n"/>
      <c r="I968" s="9" t="n"/>
      <c r="J968" s="9" t="n"/>
      <c r="K968" s="9" t="n"/>
      <c r="L968" s="9">
        <f>IF(COUNTA($A968:$K968)=0,"",IF(AND(IFERROR($H968,0)&gt;0,LEN(TRIM($K968&amp;""))&gt;0,IFERROR(LOOKUP(2,1/((LISTS!$M$2:$M$13&lt;&gt;"")*ISNUMBER(SEARCH(LISTS!$M$2:$M$13,$I968))),LISTS!$N$2:$N$13),"NO")="SI"),"SI","NO"))</f>
        <v/>
      </c>
      <c r="M968" s="9">
        <f>IF(COUNTA($A968:$K968)=0,"",IF($K968&lt;&gt;"",IF(COUNTIF($K$19:$K968,$K968)&gt;1,"SI","NO"),IF(COUNTIFS($A$19:$A968,$A968,$C$19:$C968,$C968,$J$19:$J968,$J968,$D$19:$D968,$D968)&gt;1,"SI","NO")))</f>
        <v/>
      </c>
      <c r="N968" s="11">
        <f>IF(COUNTA($A968:$K968)=0,"",IF(AND($L968="SI",$M968="NO"),IFERROR($H968,0),0))</f>
        <v/>
      </c>
      <c r="O968" s="9">
        <f>IF(COUNTA($A968:$K968)=0,"",IF($M968="SI","CUFE o factura duplicada dentro del reporte; no se suma dos veces",IF(IFERROR($H968,0)&lt;=0,"DIAN reporta valor susceptible 0",IF($L968="NO",IFERROR(LOOKUP(2,1/((LISTS!$M$2:$M$13&lt;&gt;"")*ISNUMBER(SEARCH(LISTS!$M$2:$M$13,$I968))),LISTS!$O$2:$O$13),"Medio de pago no elegible o no identificado por DIAN"),"Apta automaticamente por pago electronico y base positiva"))))</f>
        <v/>
      </c>
    </row>
    <row r="969">
      <c r="A969" s="9" t="n"/>
      <c r="B969" s="9" t="n"/>
      <c r="C969" s="12" t="n"/>
      <c r="D969" s="11" t="n"/>
      <c r="E969" s="11" t="n"/>
      <c r="F969" s="11" t="n"/>
      <c r="G969" s="11" t="n"/>
      <c r="H969" s="11" t="n"/>
      <c r="I969" s="9" t="n"/>
      <c r="J969" s="9" t="n"/>
      <c r="K969" s="9" t="n"/>
      <c r="L969" s="9">
        <f>IF(COUNTA($A969:$K969)=0,"",IF(AND(IFERROR($H969,0)&gt;0,LEN(TRIM($K969&amp;""))&gt;0,IFERROR(LOOKUP(2,1/((LISTS!$M$2:$M$13&lt;&gt;"")*ISNUMBER(SEARCH(LISTS!$M$2:$M$13,$I969))),LISTS!$N$2:$N$13),"NO")="SI"),"SI","NO"))</f>
        <v/>
      </c>
      <c r="M969" s="9">
        <f>IF(COUNTA($A969:$K969)=0,"",IF($K969&lt;&gt;"",IF(COUNTIF($K$19:$K969,$K969)&gt;1,"SI","NO"),IF(COUNTIFS($A$19:$A969,$A969,$C$19:$C969,$C969,$J$19:$J969,$J969,$D$19:$D969,$D969)&gt;1,"SI","NO")))</f>
        <v/>
      </c>
      <c r="N969" s="11">
        <f>IF(COUNTA($A969:$K969)=0,"",IF(AND($L969="SI",$M969="NO"),IFERROR($H969,0),0))</f>
        <v/>
      </c>
      <c r="O969" s="9">
        <f>IF(COUNTA($A969:$K969)=0,"",IF($M969="SI","CUFE o factura duplicada dentro del reporte; no se suma dos veces",IF(IFERROR($H969,0)&lt;=0,"DIAN reporta valor susceptible 0",IF($L969="NO",IFERROR(LOOKUP(2,1/((LISTS!$M$2:$M$13&lt;&gt;"")*ISNUMBER(SEARCH(LISTS!$M$2:$M$13,$I969))),LISTS!$O$2:$O$13),"Medio de pago no elegible o no identificado por DIAN"),"Apta automaticamente por pago electronico y base positiva"))))</f>
        <v/>
      </c>
    </row>
    <row r="970">
      <c r="A970" s="9" t="n"/>
      <c r="B970" s="9" t="n"/>
      <c r="C970" s="12" t="n"/>
      <c r="D970" s="11" t="n"/>
      <c r="E970" s="11" t="n"/>
      <c r="F970" s="11" t="n"/>
      <c r="G970" s="11" t="n"/>
      <c r="H970" s="11" t="n"/>
      <c r="I970" s="9" t="n"/>
      <c r="J970" s="9" t="n"/>
      <c r="K970" s="9" t="n"/>
      <c r="L970" s="9">
        <f>IF(COUNTA($A970:$K970)=0,"",IF(AND(IFERROR($H970,0)&gt;0,LEN(TRIM($K970&amp;""))&gt;0,IFERROR(LOOKUP(2,1/((LISTS!$M$2:$M$13&lt;&gt;"")*ISNUMBER(SEARCH(LISTS!$M$2:$M$13,$I970))),LISTS!$N$2:$N$13),"NO")="SI"),"SI","NO"))</f>
        <v/>
      </c>
      <c r="M970" s="9">
        <f>IF(COUNTA($A970:$K970)=0,"",IF($K970&lt;&gt;"",IF(COUNTIF($K$19:$K970,$K970)&gt;1,"SI","NO"),IF(COUNTIFS($A$19:$A970,$A970,$C$19:$C970,$C970,$J$19:$J970,$J970,$D$19:$D970,$D970)&gt;1,"SI","NO")))</f>
        <v/>
      </c>
      <c r="N970" s="11">
        <f>IF(COUNTA($A970:$K970)=0,"",IF(AND($L970="SI",$M970="NO"),IFERROR($H970,0),0))</f>
        <v/>
      </c>
      <c r="O970" s="9">
        <f>IF(COUNTA($A970:$K970)=0,"",IF($M970="SI","CUFE o factura duplicada dentro del reporte; no se suma dos veces",IF(IFERROR($H970,0)&lt;=0,"DIAN reporta valor susceptible 0",IF($L970="NO",IFERROR(LOOKUP(2,1/((LISTS!$M$2:$M$13&lt;&gt;"")*ISNUMBER(SEARCH(LISTS!$M$2:$M$13,$I970))),LISTS!$O$2:$O$13),"Medio de pago no elegible o no identificado por DIAN"),"Apta automaticamente por pago electronico y base positiva"))))</f>
        <v/>
      </c>
    </row>
    <row r="971">
      <c r="A971" s="9" t="n"/>
      <c r="B971" s="9" t="n"/>
      <c r="C971" s="12" t="n"/>
      <c r="D971" s="11" t="n"/>
      <c r="E971" s="11" t="n"/>
      <c r="F971" s="11" t="n"/>
      <c r="G971" s="11" t="n"/>
      <c r="H971" s="11" t="n"/>
      <c r="I971" s="9" t="n"/>
      <c r="J971" s="9" t="n"/>
      <c r="K971" s="9" t="n"/>
      <c r="L971" s="9">
        <f>IF(COUNTA($A971:$K971)=0,"",IF(AND(IFERROR($H971,0)&gt;0,LEN(TRIM($K971&amp;""))&gt;0,IFERROR(LOOKUP(2,1/((LISTS!$M$2:$M$13&lt;&gt;"")*ISNUMBER(SEARCH(LISTS!$M$2:$M$13,$I971))),LISTS!$N$2:$N$13),"NO")="SI"),"SI","NO"))</f>
        <v/>
      </c>
      <c r="M971" s="9">
        <f>IF(COUNTA($A971:$K971)=0,"",IF($K971&lt;&gt;"",IF(COUNTIF($K$19:$K971,$K971)&gt;1,"SI","NO"),IF(COUNTIFS($A$19:$A971,$A971,$C$19:$C971,$C971,$J$19:$J971,$J971,$D$19:$D971,$D971)&gt;1,"SI","NO")))</f>
        <v/>
      </c>
      <c r="N971" s="11">
        <f>IF(COUNTA($A971:$K971)=0,"",IF(AND($L971="SI",$M971="NO"),IFERROR($H971,0),0))</f>
        <v/>
      </c>
      <c r="O971" s="9">
        <f>IF(COUNTA($A971:$K971)=0,"",IF($M971="SI","CUFE o factura duplicada dentro del reporte; no se suma dos veces",IF(IFERROR($H971,0)&lt;=0,"DIAN reporta valor susceptible 0",IF($L971="NO",IFERROR(LOOKUP(2,1/((LISTS!$M$2:$M$13&lt;&gt;"")*ISNUMBER(SEARCH(LISTS!$M$2:$M$13,$I971))),LISTS!$O$2:$O$13),"Medio de pago no elegible o no identificado por DIAN"),"Apta automaticamente por pago electronico y base positiva"))))</f>
        <v/>
      </c>
    </row>
    <row r="972">
      <c r="A972" s="9" t="n"/>
      <c r="B972" s="9" t="n"/>
      <c r="C972" s="12" t="n"/>
      <c r="D972" s="11" t="n"/>
      <c r="E972" s="11" t="n"/>
      <c r="F972" s="11" t="n"/>
      <c r="G972" s="11" t="n"/>
      <c r="H972" s="11" t="n"/>
      <c r="I972" s="9" t="n"/>
      <c r="J972" s="9" t="n"/>
      <c r="K972" s="9" t="n"/>
      <c r="L972" s="9">
        <f>IF(COUNTA($A972:$K972)=0,"",IF(AND(IFERROR($H972,0)&gt;0,LEN(TRIM($K972&amp;""))&gt;0,IFERROR(LOOKUP(2,1/((LISTS!$M$2:$M$13&lt;&gt;"")*ISNUMBER(SEARCH(LISTS!$M$2:$M$13,$I972))),LISTS!$N$2:$N$13),"NO")="SI"),"SI","NO"))</f>
        <v/>
      </c>
      <c r="M972" s="9">
        <f>IF(COUNTA($A972:$K972)=0,"",IF($K972&lt;&gt;"",IF(COUNTIF($K$19:$K972,$K972)&gt;1,"SI","NO"),IF(COUNTIFS($A$19:$A972,$A972,$C$19:$C972,$C972,$J$19:$J972,$J972,$D$19:$D972,$D972)&gt;1,"SI","NO")))</f>
        <v/>
      </c>
      <c r="N972" s="11">
        <f>IF(COUNTA($A972:$K972)=0,"",IF(AND($L972="SI",$M972="NO"),IFERROR($H972,0),0))</f>
        <v/>
      </c>
      <c r="O972" s="9">
        <f>IF(COUNTA($A972:$K972)=0,"",IF($M972="SI","CUFE o factura duplicada dentro del reporte; no se suma dos veces",IF(IFERROR($H972,0)&lt;=0,"DIAN reporta valor susceptible 0",IF($L972="NO",IFERROR(LOOKUP(2,1/((LISTS!$M$2:$M$13&lt;&gt;"")*ISNUMBER(SEARCH(LISTS!$M$2:$M$13,$I972))),LISTS!$O$2:$O$13),"Medio de pago no elegible o no identificado por DIAN"),"Apta automaticamente por pago electronico y base positiva"))))</f>
        <v/>
      </c>
    </row>
    <row r="973">
      <c r="A973" s="9" t="n"/>
      <c r="B973" s="9" t="n"/>
      <c r="C973" s="12" t="n"/>
      <c r="D973" s="11" t="n"/>
      <c r="E973" s="11" t="n"/>
      <c r="F973" s="11" t="n"/>
      <c r="G973" s="11" t="n"/>
      <c r="H973" s="11" t="n"/>
      <c r="I973" s="9" t="n"/>
      <c r="J973" s="9" t="n"/>
      <c r="K973" s="9" t="n"/>
      <c r="L973" s="9">
        <f>IF(COUNTA($A973:$K973)=0,"",IF(AND(IFERROR($H973,0)&gt;0,LEN(TRIM($K973&amp;""))&gt;0,IFERROR(LOOKUP(2,1/((LISTS!$M$2:$M$13&lt;&gt;"")*ISNUMBER(SEARCH(LISTS!$M$2:$M$13,$I973))),LISTS!$N$2:$N$13),"NO")="SI"),"SI","NO"))</f>
        <v/>
      </c>
      <c r="M973" s="9">
        <f>IF(COUNTA($A973:$K973)=0,"",IF($K973&lt;&gt;"",IF(COUNTIF($K$19:$K973,$K973)&gt;1,"SI","NO"),IF(COUNTIFS($A$19:$A973,$A973,$C$19:$C973,$C973,$J$19:$J973,$J973,$D$19:$D973,$D973)&gt;1,"SI","NO")))</f>
        <v/>
      </c>
      <c r="N973" s="11">
        <f>IF(COUNTA($A973:$K973)=0,"",IF(AND($L973="SI",$M973="NO"),IFERROR($H973,0),0))</f>
        <v/>
      </c>
      <c r="O973" s="9">
        <f>IF(COUNTA($A973:$K973)=0,"",IF($M973="SI","CUFE o factura duplicada dentro del reporte; no se suma dos veces",IF(IFERROR($H973,0)&lt;=0,"DIAN reporta valor susceptible 0",IF($L973="NO",IFERROR(LOOKUP(2,1/((LISTS!$M$2:$M$13&lt;&gt;"")*ISNUMBER(SEARCH(LISTS!$M$2:$M$13,$I973))),LISTS!$O$2:$O$13),"Medio de pago no elegible o no identificado por DIAN"),"Apta automaticamente por pago electronico y base positiva"))))</f>
        <v/>
      </c>
    </row>
    <row r="974">
      <c r="A974" s="9" t="n"/>
      <c r="B974" s="9" t="n"/>
      <c r="C974" s="12" t="n"/>
      <c r="D974" s="11" t="n"/>
      <c r="E974" s="11" t="n"/>
      <c r="F974" s="11" t="n"/>
      <c r="G974" s="11" t="n"/>
      <c r="H974" s="11" t="n"/>
      <c r="I974" s="9" t="n"/>
      <c r="J974" s="9" t="n"/>
      <c r="K974" s="9" t="n"/>
      <c r="L974" s="9">
        <f>IF(COUNTA($A974:$K974)=0,"",IF(AND(IFERROR($H974,0)&gt;0,LEN(TRIM($K974&amp;""))&gt;0,IFERROR(LOOKUP(2,1/((LISTS!$M$2:$M$13&lt;&gt;"")*ISNUMBER(SEARCH(LISTS!$M$2:$M$13,$I974))),LISTS!$N$2:$N$13),"NO")="SI"),"SI","NO"))</f>
        <v/>
      </c>
      <c r="M974" s="9">
        <f>IF(COUNTA($A974:$K974)=0,"",IF($K974&lt;&gt;"",IF(COUNTIF($K$19:$K974,$K974)&gt;1,"SI","NO"),IF(COUNTIFS($A$19:$A974,$A974,$C$19:$C974,$C974,$J$19:$J974,$J974,$D$19:$D974,$D974)&gt;1,"SI","NO")))</f>
        <v/>
      </c>
      <c r="N974" s="11">
        <f>IF(COUNTA($A974:$K974)=0,"",IF(AND($L974="SI",$M974="NO"),IFERROR($H974,0),0))</f>
        <v/>
      </c>
      <c r="O974" s="9">
        <f>IF(COUNTA($A974:$K974)=0,"",IF($M974="SI","CUFE o factura duplicada dentro del reporte; no se suma dos veces",IF(IFERROR($H974,0)&lt;=0,"DIAN reporta valor susceptible 0",IF($L974="NO",IFERROR(LOOKUP(2,1/((LISTS!$M$2:$M$13&lt;&gt;"")*ISNUMBER(SEARCH(LISTS!$M$2:$M$13,$I974))),LISTS!$O$2:$O$13),"Medio de pago no elegible o no identificado por DIAN"),"Apta automaticamente por pago electronico y base positiva"))))</f>
        <v/>
      </c>
    </row>
    <row r="975">
      <c r="A975" s="9" t="n"/>
      <c r="B975" s="9" t="n"/>
      <c r="C975" s="12" t="n"/>
      <c r="D975" s="11" t="n"/>
      <c r="E975" s="11" t="n"/>
      <c r="F975" s="11" t="n"/>
      <c r="G975" s="11" t="n"/>
      <c r="H975" s="11" t="n"/>
      <c r="I975" s="9" t="n"/>
      <c r="J975" s="9" t="n"/>
      <c r="K975" s="9" t="n"/>
      <c r="L975" s="9">
        <f>IF(COUNTA($A975:$K975)=0,"",IF(AND(IFERROR($H975,0)&gt;0,LEN(TRIM($K975&amp;""))&gt;0,IFERROR(LOOKUP(2,1/((LISTS!$M$2:$M$13&lt;&gt;"")*ISNUMBER(SEARCH(LISTS!$M$2:$M$13,$I975))),LISTS!$N$2:$N$13),"NO")="SI"),"SI","NO"))</f>
        <v/>
      </c>
      <c r="M975" s="9">
        <f>IF(COUNTA($A975:$K975)=0,"",IF($K975&lt;&gt;"",IF(COUNTIF($K$19:$K975,$K975)&gt;1,"SI","NO"),IF(COUNTIFS($A$19:$A975,$A975,$C$19:$C975,$C975,$J$19:$J975,$J975,$D$19:$D975,$D975)&gt;1,"SI","NO")))</f>
        <v/>
      </c>
      <c r="N975" s="11">
        <f>IF(COUNTA($A975:$K975)=0,"",IF(AND($L975="SI",$M975="NO"),IFERROR($H975,0),0))</f>
        <v/>
      </c>
      <c r="O975" s="9">
        <f>IF(COUNTA($A975:$K975)=0,"",IF($M975="SI","CUFE o factura duplicada dentro del reporte; no se suma dos veces",IF(IFERROR($H975,0)&lt;=0,"DIAN reporta valor susceptible 0",IF($L975="NO",IFERROR(LOOKUP(2,1/((LISTS!$M$2:$M$13&lt;&gt;"")*ISNUMBER(SEARCH(LISTS!$M$2:$M$13,$I975))),LISTS!$O$2:$O$13),"Medio de pago no elegible o no identificado por DIAN"),"Apta automaticamente por pago electronico y base positiva"))))</f>
        <v/>
      </c>
    </row>
    <row r="976">
      <c r="A976" s="9" t="n"/>
      <c r="B976" s="9" t="n"/>
      <c r="C976" s="12" t="n"/>
      <c r="D976" s="11" t="n"/>
      <c r="E976" s="11" t="n"/>
      <c r="F976" s="11" t="n"/>
      <c r="G976" s="11" t="n"/>
      <c r="H976" s="11" t="n"/>
      <c r="I976" s="9" t="n"/>
      <c r="J976" s="9" t="n"/>
      <c r="K976" s="9" t="n"/>
      <c r="L976" s="9">
        <f>IF(COUNTA($A976:$K976)=0,"",IF(AND(IFERROR($H976,0)&gt;0,LEN(TRIM($K976&amp;""))&gt;0,IFERROR(LOOKUP(2,1/((LISTS!$M$2:$M$13&lt;&gt;"")*ISNUMBER(SEARCH(LISTS!$M$2:$M$13,$I976))),LISTS!$N$2:$N$13),"NO")="SI"),"SI","NO"))</f>
        <v/>
      </c>
      <c r="M976" s="9">
        <f>IF(COUNTA($A976:$K976)=0,"",IF($K976&lt;&gt;"",IF(COUNTIF($K$19:$K976,$K976)&gt;1,"SI","NO"),IF(COUNTIFS($A$19:$A976,$A976,$C$19:$C976,$C976,$J$19:$J976,$J976,$D$19:$D976,$D976)&gt;1,"SI","NO")))</f>
        <v/>
      </c>
      <c r="N976" s="11">
        <f>IF(COUNTA($A976:$K976)=0,"",IF(AND($L976="SI",$M976="NO"),IFERROR($H976,0),0))</f>
        <v/>
      </c>
      <c r="O976" s="9">
        <f>IF(COUNTA($A976:$K976)=0,"",IF($M976="SI","CUFE o factura duplicada dentro del reporte; no se suma dos veces",IF(IFERROR($H976,0)&lt;=0,"DIAN reporta valor susceptible 0",IF($L976="NO",IFERROR(LOOKUP(2,1/((LISTS!$M$2:$M$13&lt;&gt;"")*ISNUMBER(SEARCH(LISTS!$M$2:$M$13,$I976))),LISTS!$O$2:$O$13),"Medio de pago no elegible o no identificado por DIAN"),"Apta automaticamente por pago electronico y base positiva"))))</f>
        <v/>
      </c>
    </row>
    <row r="977">
      <c r="A977" s="9" t="n"/>
      <c r="B977" s="9" t="n"/>
      <c r="C977" s="12" t="n"/>
      <c r="D977" s="11" t="n"/>
      <c r="E977" s="11" t="n"/>
      <c r="F977" s="11" t="n"/>
      <c r="G977" s="11" t="n"/>
      <c r="H977" s="11" t="n"/>
      <c r="I977" s="9" t="n"/>
      <c r="J977" s="9" t="n"/>
      <c r="K977" s="9" t="n"/>
      <c r="L977" s="9">
        <f>IF(COUNTA($A977:$K977)=0,"",IF(AND(IFERROR($H977,0)&gt;0,LEN(TRIM($K977&amp;""))&gt;0,IFERROR(LOOKUP(2,1/((LISTS!$M$2:$M$13&lt;&gt;"")*ISNUMBER(SEARCH(LISTS!$M$2:$M$13,$I977))),LISTS!$N$2:$N$13),"NO")="SI"),"SI","NO"))</f>
        <v/>
      </c>
      <c r="M977" s="9">
        <f>IF(COUNTA($A977:$K977)=0,"",IF($K977&lt;&gt;"",IF(COUNTIF($K$19:$K977,$K977)&gt;1,"SI","NO"),IF(COUNTIFS($A$19:$A977,$A977,$C$19:$C977,$C977,$J$19:$J977,$J977,$D$19:$D977,$D977)&gt;1,"SI","NO")))</f>
        <v/>
      </c>
      <c r="N977" s="11">
        <f>IF(COUNTA($A977:$K977)=0,"",IF(AND($L977="SI",$M977="NO"),IFERROR($H977,0),0))</f>
        <v/>
      </c>
      <c r="O977" s="9">
        <f>IF(COUNTA($A977:$K977)=0,"",IF($M977="SI","CUFE o factura duplicada dentro del reporte; no se suma dos veces",IF(IFERROR($H977,0)&lt;=0,"DIAN reporta valor susceptible 0",IF($L977="NO",IFERROR(LOOKUP(2,1/((LISTS!$M$2:$M$13&lt;&gt;"")*ISNUMBER(SEARCH(LISTS!$M$2:$M$13,$I977))),LISTS!$O$2:$O$13),"Medio de pago no elegible o no identificado por DIAN"),"Apta automaticamente por pago electronico y base positiva"))))</f>
        <v/>
      </c>
    </row>
    <row r="978">
      <c r="A978" s="9" t="n"/>
      <c r="B978" s="9" t="n"/>
      <c r="C978" s="12" t="n"/>
      <c r="D978" s="11" t="n"/>
      <c r="E978" s="11" t="n"/>
      <c r="F978" s="11" t="n"/>
      <c r="G978" s="11" t="n"/>
      <c r="H978" s="11" t="n"/>
      <c r="I978" s="9" t="n"/>
      <c r="J978" s="9" t="n"/>
      <c r="K978" s="9" t="n"/>
      <c r="L978" s="9">
        <f>IF(COUNTA($A978:$K978)=0,"",IF(AND(IFERROR($H978,0)&gt;0,LEN(TRIM($K978&amp;""))&gt;0,IFERROR(LOOKUP(2,1/((LISTS!$M$2:$M$13&lt;&gt;"")*ISNUMBER(SEARCH(LISTS!$M$2:$M$13,$I978))),LISTS!$N$2:$N$13),"NO")="SI"),"SI","NO"))</f>
        <v/>
      </c>
      <c r="M978" s="9">
        <f>IF(COUNTA($A978:$K978)=0,"",IF($K978&lt;&gt;"",IF(COUNTIF($K$19:$K978,$K978)&gt;1,"SI","NO"),IF(COUNTIFS($A$19:$A978,$A978,$C$19:$C978,$C978,$J$19:$J978,$J978,$D$19:$D978,$D978)&gt;1,"SI","NO")))</f>
        <v/>
      </c>
      <c r="N978" s="11">
        <f>IF(COUNTA($A978:$K978)=0,"",IF(AND($L978="SI",$M978="NO"),IFERROR($H978,0),0))</f>
        <v/>
      </c>
      <c r="O978" s="9">
        <f>IF(COUNTA($A978:$K978)=0,"",IF($M978="SI","CUFE o factura duplicada dentro del reporte; no se suma dos veces",IF(IFERROR($H978,0)&lt;=0,"DIAN reporta valor susceptible 0",IF($L978="NO",IFERROR(LOOKUP(2,1/((LISTS!$M$2:$M$13&lt;&gt;"")*ISNUMBER(SEARCH(LISTS!$M$2:$M$13,$I978))),LISTS!$O$2:$O$13),"Medio de pago no elegible o no identificado por DIAN"),"Apta automaticamente por pago electronico y base positiva"))))</f>
        <v/>
      </c>
    </row>
    <row r="979">
      <c r="A979" s="9" t="n"/>
      <c r="B979" s="9" t="n"/>
      <c r="C979" s="12" t="n"/>
      <c r="D979" s="11" t="n"/>
      <c r="E979" s="11" t="n"/>
      <c r="F979" s="11" t="n"/>
      <c r="G979" s="11" t="n"/>
      <c r="H979" s="11" t="n"/>
      <c r="I979" s="9" t="n"/>
      <c r="J979" s="9" t="n"/>
      <c r="K979" s="9" t="n"/>
      <c r="L979" s="9">
        <f>IF(COUNTA($A979:$K979)=0,"",IF(AND(IFERROR($H979,0)&gt;0,LEN(TRIM($K979&amp;""))&gt;0,IFERROR(LOOKUP(2,1/((LISTS!$M$2:$M$13&lt;&gt;"")*ISNUMBER(SEARCH(LISTS!$M$2:$M$13,$I979))),LISTS!$N$2:$N$13),"NO")="SI"),"SI","NO"))</f>
        <v/>
      </c>
      <c r="M979" s="9">
        <f>IF(COUNTA($A979:$K979)=0,"",IF($K979&lt;&gt;"",IF(COUNTIF($K$19:$K979,$K979)&gt;1,"SI","NO"),IF(COUNTIFS($A$19:$A979,$A979,$C$19:$C979,$C979,$J$19:$J979,$J979,$D$19:$D979,$D979)&gt;1,"SI","NO")))</f>
        <v/>
      </c>
      <c r="N979" s="11">
        <f>IF(COUNTA($A979:$K979)=0,"",IF(AND($L979="SI",$M979="NO"),IFERROR($H979,0),0))</f>
        <v/>
      </c>
      <c r="O979" s="9">
        <f>IF(COUNTA($A979:$K979)=0,"",IF($M979="SI","CUFE o factura duplicada dentro del reporte; no se suma dos veces",IF(IFERROR($H979,0)&lt;=0,"DIAN reporta valor susceptible 0",IF($L979="NO",IFERROR(LOOKUP(2,1/((LISTS!$M$2:$M$13&lt;&gt;"")*ISNUMBER(SEARCH(LISTS!$M$2:$M$13,$I979))),LISTS!$O$2:$O$13),"Medio de pago no elegible o no identificado por DIAN"),"Apta automaticamente por pago electronico y base positiva"))))</f>
        <v/>
      </c>
    </row>
    <row r="980">
      <c r="A980" s="9" t="n"/>
      <c r="B980" s="9" t="n"/>
      <c r="C980" s="12" t="n"/>
      <c r="D980" s="11" t="n"/>
      <c r="E980" s="11" t="n"/>
      <c r="F980" s="11" t="n"/>
      <c r="G980" s="11" t="n"/>
      <c r="H980" s="11" t="n"/>
      <c r="I980" s="9" t="n"/>
      <c r="J980" s="9" t="n"/>
      <c r="K980" s="9" t="n"/>
      <c r="L980" s="9">
        <f>IF(COUNTA($A980:$K980)=0,"",IF(AND(IFERROR($H980,0)&gt;0,LEN(TRIM($K980&amp;""))&gt;0,IFERROR(LOOKUP(2,1/((LISTS!$M$2:$M$13&lt;&gt;"")*ISNUMBER(SEARCH(LISTS!$M$2:$M$13,$I980))),LISTS!$N$2:$N$13),"NO")="SI"),"SI","NO"))</f>
        <v/>
      </c>
      <c r="M980" s="9">
        <f>IF(COUNTA($A980:$K980)=0,"",IF($K980&lt;&gt;"",IF(COUNTIF($K$19:$K980,$K980)&gt;1,"SI","NO"),IF(COUNTIFS($A$19:$A980,$A980,$C$19:$C980,$C980,$J$19:$J980,$J980,$D$19:$D980,$D980)&gt;1,"SI","NO")))</f>
        <v/>
      </c>
      <c r="N980" s="11">
        <f>IF(COUNTA($A980:$K980)=0,"",IF(AND($L980="SI",$M980="NO"),IFERROR($H980,0),0))</f>
        <v/>
      </c>
      <c r="O980" s="9">
        <f>IF(COUNTA($A980:$K980)=0,"",IF($M980="SI","CUFE o factura duplicada dentro del reporte; no se suma dos veces",IF(IFERROR($H980,0)&lt;=0,"DIAN reporta valor susceptible 0",IF($L980="NO",IFERROR(LOOKUP(2,1/((LISTS!$M$2:$M$13&lt;&gt;"")*ISNUMBER(SEARCH(LISTS!$M$2:$M$13,$I980))),LISTS!$O$2:$O$13),"Medio de pago no elegible o no identificado por DIAN"),"Apta automaticamente por pago electronico y base positiva"))))</f>
        <v/>
      </c>
    </row>
    <row r="981">
      <c r="A981" s="9" t="n"/>
      <c r="B981" s="9" t="n"/>
      <c r="C981" s="12" t="n"/>
      <c r="D981" s="11" t="n"/>
      <c r="E981" s="11" t="n"/>
      <c r="F981" s="11" t="n"/>
      <c r="G981" s="11" t="n"/>
      <c r="H981" s="11" t="n"/>
      <c r="I981" s="9" t="n"/>
      <c r="J981" s="9" t="n"/>
      <c r="K981" s="9" t="n"/>
      <c r="L981" s="9">
        <f>IF(COUNTA($A981:$K981)=0,"",IF(AND(IFERROR($H981,0)&gt;0,LEN(TRIM($K981&amp;""))&gt;0,IFERROR(LOOKUP(2,1/((LISTS!$M$2:$M$13&lt;&gt;"")*ISNUMBER(SEARCH(LISTS!$M$2:$M$13,$I981))),LISTS!$N$2:$N$13),"NO")="SI"),"SI","NO"))</f>
        <v/>
      </c>
      <c r="M981" s="9">
        <f>IF(COUNTA($A981:$K981)=0,"",IF($K981&lt;&gt;"",IF(COUNTIF($K$19:$K981,$K981)&gt;1,"SI","NO"),IF(COUNTIFS($A$19:$A981,$A981,$C$19:$C981,$C981,$J$19:$J981,$J981,$D$19:$D981,$D981)&gt;1,"SI","NO")))</f>
        <v/>
      </c>
      <c r="N981" s="11">
        <f>IF(COUNTA($A981:$K981)=0,"",IF(AND($L981="SI",$M981="NO"),IFERROR($H981,0),0))</f>
        <v/>
      </c>
      <c r="O981" s="9">
        <f>IF(COUNTA($A981:$K981)=0,"",IF($M981="SI","CUFE o factura duplicada dentro del reporte; no se suma dos veces",IF(IFERROR($H981,0)&lt;=0,"DIAN reporta valor susceptible 0",IF($L981="NO",IFERROR(LOOKUP(2,1/((LISTS!$M$2:$M$13&lt;&gt;"")*ISNUMBER(SEARCH(LISTS!$M$2:$M$13,$I981))),LISTS!$O$2:$O$13),"Medio de pago no elegible o no identificado por DIAN"),"Apta automaticamente por pago electronico y base positiva"))))</f>
        <v/>
      </c>
    </row>
    <row r="982">
      <c r="A982" s="9" t="n"/>
      <c r="B982" s="9" t="n"/>
      <c r="C982" s="12" t="n"/>
      <c r="D982" s="11" t="n"/>
      <c r="E982" s="11" t="n"/>
      <c r="F982" s="11" t="n"/>
      <c r="G982" s="11" t="n"/>
      <c r="H982" s="11" t="n"/>
      <c r="I982" s="9" t="n"/>
      <c r="J982" s="9" t="n"/>
      <c r="K982" s="9" t="n"/>
      <c r="L982" s="9">
        <f>IF(COUNTA($A982:$K982)=0,"",IF(AND(IFERROR($H982,0)&gt;0,LEN(TRIM($K982&amp;""))&gt;0,IFERROR(LOOKUP(2,1/((LISTS!$M$2:$M$13&lt;&gt;"")*ISNUMBER(SEARCH(LISTS!$M$2:$M$13,$I982))),LISTS!$N$2:$N$13),"NO")="SI"),"SI","NO"))</f>
        <v/>
      </c>
      <c r="M982" s="9">
        <f>IF(COUNTA($A982:$K982)=0,"",IF($K982&lt;&gt;"",IF(COUNTIF($K$19:$K982,$K982)&gt;1,"SI","NO"),IF(COUNTIFS($A$19:$A982,$A982,$C$19:$C982,$C982,$J$19:$J982,$J982,$D$19:$D982,$D982)&gt;1,"SI","NO")))</f>
        <v/>
      </c>
      <c r="N982" s="11">
        <f>IF(COUNTA($A982:$K982)=0,"",IF(AND($L982="SI",$M982="NO"),IFERROR($H982,0),0))</f>
        <v/>
      </c>
      <c r="O982" s="9">
        <f>IF(COUNTA($A982:$K982)=0,"",IF($M982="SI","CUFE o factura duplicada dentro del reporte; no se suma dos veces",IF(IFERROR($H982,0)&lt;=0,"DIAN reporta valor susceptible 0",IF($L982="NO",IFERROR(LOOKUP(2,1/((LISTS!$M$2:$M$13&lt;&gt;"")*ISNUMBER(SEARCH(LISTS!$M$2:$M$13,$I982))),LISTS!$O$2:$O$13),"Medio de pago no elegible o no identificado por DIAN"),"Apta automaticamente por pago electronico y base positiva"))))</f>
        <v/>
      </c>
    </row>
    <row r="983">
      <c r="A983" s="9" t="n"/>
      <c r="B983" s="9" t="n"/>
      <c r="C983" s="12" t="n"/>
      <c r="D983" s="11" t="n"/>
      <c r="E983" s="11" t="n"/>
      <c r="F983" s="11" t="n"/>
      <c r="G983" s="11" t="n"/>
      <c r="H983" s="11" t="n"/>
      <c r="I983" s="9" t="n"/>
      <c r="J983" s="9" t="n"/>
      <c r="K983" s="9" t="n"/>
      <c r="L983" s="9">
        <f>IF(COUNTA($A983:$K983)=0,"",IF(AND(IFERROR($H983,0)&gt;0,LEN(TRIM($K983&amp;""))&gt;0,IFERROR(LOOKUP(2,1/((LISTS!$M$2:$M$13&lt;&gt;"")*ISNUMBER(SEARCH(LISTS!$M$2:$M$13,$I983))),LISTS!$N$2:$N$13),"NO")="SI"),"SI","NO"))</f>
        <v/>
      </c>
      <c r="M983" s="9">
        <f>IF(COUNTA($A983:$K983)=0,"",IF($K983&lt;&gt;"",IF(COUNTIF($K$19:$K983,$K983)&gt;1,"SI","NO"),IF(COUNTIFS($A$19:$A983,$A983,$C$19:$C983,$C983,$J$19:$J983,$J983,$D$19:$D983,$D983)&gt;1,"SI","NO")))</f>
        <v/>
      </c>
      <c r="N983" s="11">
        <f>IF(COUNTA($A983:$K983)=0,"",IF(AND($L983="SI",$M983="NO"),IFERROR($H983,0),0))</f>
        <v/>
      </c>
      <c r="O983" s="9">
        <f>IF(COUNTA($A983:$K983)=0,"",IF($M983="SI","CUFE o factura duplicada dentro del reporte; no se suma dos veces",IF(IFERROR($H983,0)&lt;=0,"DIAN reporta valor susceptible 0",IF($L983="NO",IFERROR(LOOKUP(2,1/((LISTS!$M$2:$M$13&lt;&gt;"")*ISNUMBER(SEARCH(LISTS!$M$2:$M$13,$I983))),LISTS!$O$2:$O$13),"Medio de pago no elegible o no identificado por DIAN"),"Apta automaticamente por pago electronico y base positiva"))))</f>
        <v/>
      </c>
    </row>
    <row r="984">
      <c r="A984" s="9" t="n"/>
      <c r="B984" s="9" t="n"/>
      <c r="C984" s="12" t="n"/>
      <c r="D984" s="11" t="n"/>
      <c r="E984" s="11" t="n"/>
      <c r="F984" s="11" t="n"/>
      <c r="G984" s="11" t="n"/>
      <c r="H984" s="11" t="n"/>
      <c r="I984" s="9" t="n"/>
      <c r="J984" s="9" t="n"/>
      <c r="K984" s="9" t="n"/>
      <c r="L984" s="9">
        <f>IF(COUNTA($A984:$K984)=0,"",IF(AND(IFERROR($H984,0)&gt;0,LEN(TRIM($K984&amp;""))&gt;0,IFERROR(LOOKUP(2,1/((LISTS!$M$2:$M$13&lt;&gt;"")*ISNUMBER(SEARCH(LISTS!$M$2:$M$13,$I984))),LISTS!$N$2:$N$13),"NO")="SI"),"SI","NO"))</f>
        <v/>
      </c>
      <c r="M984" s="9">
        <f>IF(COUNTA($A984:$K984)=0,"",IF($K984&lt;&gt;"",IF(COUNTIF($K$19:$K984,$K984)&gt;1,"SI","NO"),IF(COUNTIFS($A$19:$A984,$A984,$C$19:$C984,$C984,$J$19:$J984,$J984,$D$19:$D984,$D984)&gt;1,"SI","NO")))</f>
        <v/>
      </c>
      <c r="N984" s="11">
        <f>IF(COUNTA($A984:$K984)=0,"",IF(AND($L984="SI",$M984="NO"),IFERROR($H984,0),0))</f>
        <v/>
      </c>
      <c r="O984" s="9">
        <f>IF(COUNTA($A984:$K984)=0,"",IF($M984="SI","CUFE o factura duplicada dentro del reporte; no se suma dos veces",IF(IFERROR($H984,0)&lt;=0,"DIAN reporta valor susceptible 0",IF($L984="NO",IFERROR(LOOKUP(2,1/((LISTS!$M$2:$M$13&lt;&gt;"")*ISNUMBER(SEARCH(LISTS!$M$2:$M$13,$I984))),LISTS!$O$2:$O$13),"Medio de pago no elegible o no identificado por DIAN"),"Apta automaticamente por pago electronico y base positiva"))))</f>
        <v/>
      </c>
    </row>
    <row r="985">
      <c r="A985" s="9" t="n"/>
      <c r="B985" s="9" t="n"/>
      <c r="C985" s="12" t="n"/>
      <c r="D985" s="11" t="n"/>
      <c r="E985" s="11" t="n"/>
      <c r="F985" s="11" t="n"/>
      <c r="G985" s="11" t="n"/>
      <c r="H985" s="11" t="n"/>
      <c r="I985" s="9" t="n"/>
      <c r="J985" s="9" t="n"/>
      <c r="K985" s="9" t="n"/>
      <c r="L985" s="9">
        <f>IF(COUNTA($A985:$K985)=0,"",IF(AND(IFERROR($H985,0)&gt;0,LEN(TRIM($K985&amp;""))&gt;0,IFERROR(LOOKUP(2,1/((LISTS!$M$2:$M$13&lt;&gt;"")*ISNUMBER(SEARCH(LISTS!$M$2:$M$13,$I985))),LISTS!$N$2:$N$13),"NO")="SI"),"SI","NO"))</f>
        <v/>
      </c>
      <c r="M985" s="9">
        <f>IF(COUNTA($A985:$K985)=0,"",IF($K985&lt;&gt;"",IF(COUNTIF($K$19:$K985,$K985)&gt;1,"SI","NO"),IF(COUNTIFS($A$19:$A985,$A985,$C$19:$C985,$C985,$J$19:$J985,$J985,$D$19:$D985,$D985)&gt;1,"SI","NO")))</f>
        <v/>
      </c>
      <c r="N985" s="11">
        <f>IF(COUNTA($A985:$K985)=0,"",IF(AND($L985="SI",$M985="NO"),IFERROR($H985,0),0))</f>
        <v/>
      </c>
      <c r="O985" s="9">
        <f>IF(COUNTA($A985:$K985)=0,"",IF($M985="SI","CUFE o factura duplicada dentro del reporte; no se suma dos veces",IF(IFERROR($H985,0)&lt;=0,"DIAN reporta valor susceptible 0",IF($L985="NO",IFERROR(LOOKUP(2,1/((LISTS!$M$2:$M$13&lt;&gt;"")*ISNUMBER(SEARCH(LISTS!$M$2:$M$13,$I985))),LISTS!$O$2:$O$13),"Medio de pago no elegible o no identificado por DIAN"),"Apta automaticamente por pago electronico y base positiva"))))</f>
        <v/>
      </c>
    </row>
    <row r="986">
      <c r="A986" s="9" t="n"/>
      <c r="B986" s="9" t="n"/>
      <c r="C986" s="12" t="n"/>
      <c r="D986" s="11" t="n"/>
      <c r="E986" s="11" t="n"/>
      <c r="F986" s="11" t="n"/>
      <c r="G986" s="11" t="n"/>
      <c r="H986" s="11" t="n"/>
      <c r="I986" s="9" t="n"/>
      <c r="J986" s="9" t="n"/>
      <c r="K986" s="9" t="n"/>
      <c r="L986" s="9">
        <f>IF(COUNTA($A986:$K986)=0,"",IF(AND(IFERROR($H986,0)&gt;0,LEN(TRIM($K986&amp;""))&gt;0,IFERROR(LOOKUP(2,1/((LISTS!$M$2:$M$13&lt;&gt;"")*ISNUMBER(SEARCH(LISTS!$M$2:$M$13,$I986))),LISTS!$N$2:$N$13),"NO")="SI"),"SI","NO"))</f>
        <v/>
      </c>
      <c r="M986" s="9">
        <f>IF(COUNTA($A986:$K986)=0,"",IF($K986&lt;&gt;"",IF(COUNTIF($K$19:$K986,$K986)&gt;1,"SI","NO"),IF(COUNTIFS($A$19:$A986,$A986,$C$19:$C986,$C986,$J$19:$J986,$J986,$D$19:$D986,$D986)&gt;1,"SI","NO")))</f>
        <v/>
      </c>
      <c r="N986" s="11">
        <f>IF(COUNTA($A986:$K986)=0,"",IF(AND($L986="SI",$M986="NO"),IFERROR($H986,0),0))</f>
        <v/>
      </c>
      <c r="O986" s="9">
        <f>IF(COUNTA($A986:$K986)=0,"",IF($M986="SI","CUFE o factura duplicada dentro del reporte; no se suma dos veces",IF(IFERROR($H986,0)&lt;=0,"DIAN reporta valor susceptible 0",IF($L986="NO",IFERROR(LOOKUP(2,1/((LISTS!$M$2:$M$13&lt;&gt;"")*ISNUMBER(SEARCH(LISTS!$M$2:$M$13,$I986))),LISTS!$O$2:$O$13),"Medio de pago no elegible o no identificado por DIAN"),"Apta automaticamente por pago electronico y base positiva"))))</f>
        <v/>
      </c>
    </row>
    <row r="987">
      <c r="A987" s="9" t="n"/>
      <c r="B987" s="9" t="n"/>
      <c r="C987" s="12" t="n"/>
      <c r="D987" s="11" t="n"/>
      <c r="E987" s="11" t="n"/>
      <c r="F987" s="11" t="n"/>
      <c r="G987" s="11" t="n"/>
      <c r="H987" s="11" t="n"/>
      <c r="I987" s="9" t="n"/>
      <c r="J987" s="9" t="n"/>
      <c r="K987" s="9" t="n"/>
      <c r="L987" s="9">
        <f>IF(COUNTA($A987:$K987)=0,"",IF(AND(IFERROR($H987,0)&gt;0,LEN(TRIM($K987&amp;""))&gt;0,IFERROR(LOOKUP(2,1/((LISTS!$M$2:$M$13&lt;&gt;"")*ISNUMBER(SEARCH(LISTS!$M$2:$M$13,$I987))),LISTS!$N$2:$N$13),"NO")="SI"),"SI","NO"))</f>
        <v/>
      </c>
      <c r="M987" s="9">
        <f>IF(COUNTA($A987:$K987)=0,"",IF($K987&lt;&gt;"",IF(COUNTIF($K$19:$K987,$K987)&gt;1,"SI","NO"),IF(COUNTIFS($A$19:$A987,$A987,$C$19:$C987,$C987,$J$19:$J987,$J987,$D$19:$D987,$D987)&gt;1,"SI","NO")))</f>
        <v/>
      </c>
      <c r="N987" s="11">
        <f>IF(COUNTA($A987:$K987)=0,"",IF(AND($L987="SI",$M987="NO"),IFERROR($H987,0),0))</f>
        <v/>
      </c>
      <c r="O987" s="9">
        <f>IF(COUNTA($A987:$K987)=0,"",IF($M987="SI","CUFE o factura duplicada dentro del reporte; no se suma dos veces",IF(IFERROR($H987,0)&lt;=0,"DIAN reporta valor susceptible 0",IF($L987="NO",IFERROR(LOOKUP(2,1/((LISTS!$M$2:$M$13&lt;&gt;"")*ISNUMBER(SEARCH(LISTS!$M$2:$M$13,$I987))),LISTS!$O$2:$O$13),"Medio de pago no elegible o no identificado por DIAN"),"Apta automaticamente por pago electronico y base positiva"))))</f>
        <v/>
      </c>
    </row>
    <row r="988">
      <c r="A988" s="9" t="n"/>
      <c r="B988" s="9" t="n"/>
      <c r="C988" s="12" t="n"/>
      <c r="D988" s="11" t="n"/>
      <c r="E988" s="11" t="n"/>
      <c r="F988" s="11" t="n"/>
      <c r="G988" s="11" t="n"/>
      <c r="H988" s="11" t="n"/>
      <c r="I988" s="9" t="n"/>
      <c r="J988" s="9" t="n"/>
      <c r="K988" s="9" t="n"/>
      <c r="L988" s="9">
        <f>IF(COUNTA($A988:$K988)=0,"",IF(AND(IFERROR($H988,0)&gt;0,LEN(TRIM($K988&amp;""))&gt;0,IFERROR(LOOKUP(2,1/((LISTS!$M$2:$M$13&lt;&gt;"")*ISNUMBER(SEARCH(LISTS!$M$2:$M$13,$I988))),LISTS!$N$2:$N$13),"NO")="SI"),"SI","NO"))</f>
        <v/>
      </c>
      <c r="M988" s="9">
        <f>IF(COUNTA($A988:$K988)=0,"",IF($K988&lt;&gt;"",IF(COUNTIF($K$19:$K988,$K988)&gt;1,"SI","NO"),IF(COUNTIFS($A$19:$A988,$A988,$C$19:$C988,$C988,$J$19:$J988,$J988,$D$19:$D988,$D988)&gt;1,"SI","NO")))</f>
        <v/>
      </c>
      <c r="N988" s="11">
        <f>IF(COUNTA($A988:$K988)=0,"",IF(AND($L988="SI",$M988="NO"),IFERROR($H988,0),0))</f>
        <v/>
      </c>
      <c r="O988" s="9">
        <f>IF(COUNTA($A988:$K988)=0,"",IF($M988="SI","CUFE o factura duplicada dentro del reporte; no se suma dos veces",IF(IFERROR($H988,0)&lt;=0,"DIAN reporta valor susceptible 0",IF($L988="NO",IFERROR(LOOKUP(2,1/((LISTS!$M$2:$M$13&lt;&gt;"")*ISNUMBER(SEARCH(LISTS!$M$2:$M$13,$I988))),LISTS!$O$2:$O$13),"Medio de pago no elegible o no identificado por DIAN"),"Apta automaticamente por pago electronico y base positiva"))))</f>
        <v/>
      </c>
    </row>
    <row r="989">
      <c r="A989" s="9" t="n"/>
      <c r="B989" s="9" t="n"/>
      <c r="C989" s="12" t="n"/>
      <c r="D989" s="11" t="n"/>
      <c r="E989" s="11" t="n"/>
      <c r="F989" s="11" t="n"/>
      <c r="G989" s="11" t="n"/>
      <c r="H989" s="11" t="n"/>
      <c r="I989" s="9" t="n"/>
      <c r="J989" s="9" t="n"/>
      <c r="K989" s="9" t="n"/>
      <c r="L989" s="9">
        <f>IF(COUNTA($A989:$K989)=0,"",IF(AND(IFERROR($H989,0)&gt;0,LEN(TRIM($K989&amp;""))&gt;0,IFERROR(LOOKUP(2,1/((LISTS!$M$2:$M$13&lt;&gt;"")*ISNUMBER(SEARCH(LISTS!$M$2:$M$13,$I989))),LISTS!$N$2:$N$13),"NO")="SI"),"SI","NO"))</f>
        <v/>
      </c>
      <c r="M989" s="9">
        <f>IF(COUNTA($A989:$K989)=0,"",IF($K989&lt;&gt;"",IF(COUNTIF($K$19:$K989,$K989)&gt;1,"SI","NO"),IF(COUNTIFS($A$19:$A989,$A989,$C$19:$C989,$C989,$J$19:$J989,$J989,$D$19:$D989,$D989)&gt;1,"SI","NO")))</f>
        <v/>
      </c>
      <c r="N989" s="11">
        <f>IF(COUNTA($A989:$K989)=0,"",IF(AND($L989="SI",$M989="NO"),IFERROR($H989,0),0))</f>
        <v/>
      </c>
      <c r="O989" s="9">
        <f>IF(COUNTA($A989:$K989)=0,"",IF($M989="SI","CUFE o factura duplicada dentro del reporte; no se suma dos veces",IF(IFERROR($H989,0)&lt;=0,"DIAN reporta valor susceptible 0",IF($L989="NO",IFERROR(LOOKUP(2,1/((LISTS!$M$2:$M$13&lt;&gt;"")*ISNUMBER(SEARCH(LISTS!$M$2:$M$13,$I989))),LISTS!$O$2:$O$13),"Medio de pago no elegible o no identificado por DIAN"),"Apta automaticamente por pago electronico y base positiva"))))</f>
        <v/>
      </c>
    </row>
    <row r="990">
      <c r="A990" s="9" t="n"/>
      <c r="B990" s="9" t="n"/>
      <c r="C990" s="12" t="n"/>
      <c r="D990" s="11" t="n"/>
      <c r="E990" s="11" t="n"/>
      <c r="F990" s="11" t="n"/>
      <c r="G990" s="11" t="n"/>
      <c r="H990" s="11" t="n"/>
      <c r="I990" s="9" t="n"/>
      <c r="J990" s="9" t="n"/>
      <c r="K990" s="9" t="n"/>
      <c r="L990" s="9">
        <f>IF(COUNTA($A990:$K990)=0,"",IF(AND(IFERROR($H990,0)&gt;0,LEN(TRIM($K990&amp;""))&gt;0,IFERROR(LOOKUP(2,1/((LISTS!$M$2:$M$13&lt;&gt;"")*ISNUMBER(SEARCH(LISTS!$M$2:$M$13,$I990))),LISTS!$N$2:$N$13),"NO")="SI"),"SI","NO"))</f>
        <v/>
      </c>
      <c r="M990" s="9">
        <f>IF(COUNTA($A990:$K990)=0,"",IF($K990&lt;&gt;"",IF(COUNTIF($K$19:$K990,$K990)&gt;1,"SI","NO"),IF(COUNTIFS($A$19:$A990,$A990,$C$19:$C990,$C990,$J$19:$J990,$J990,$D$19:$D990,$D990)&gt;1,"SI","NO")))</f>
        <v/>
      </c>
      <c r="N990" s="11">
        <f>IF(COUNTA($A990:$K990)=0,"",IF(AND($L990="SI",$M990="NO"),IFERROR($H990,0),0))</f>
        <v/>
      </c>
      <c r="O990" s="9">
        <f>IF(COUNTA($A990:$K990)=0,"",IF($M990="SI","CUFE o factura duplicada dentro del reporte; no se suma dos veces",IF(IFERROR($H990,0)&lt;=0,"DIAN reporta valor susceptible 0",IF($L990="NO",IFERROR(LOOKUP(2,1/((LISTS!$M$2:$M$13&lt;&gt;"")*ISNUMBER(SEARCH(LISTS!$M$2:$M$13,$I990))),LISTS!$O$2:$O$13),"Medio de pago no elegible o no identificado por DIAN"),"Apta automaticamente por pago electronico y base positiva"))))</f>
        <v/>
      </c>
    </row>
    <row r="991">
      <c r="A991" s="9" t="n"/>
      <c r="B991" s="9" t="n"/>
      <c r="C991" s="12" t="n"/>
      <c r="D991" s="11" t="n"/>
      <c r="E991" s="11" t="n"/>
      <c r="F991" s="11" t="n"/>
      <c r="G991" s="11" t="n"/>
      <c r="H991" s="11" t="n"/>
      <c r="I991" s="9" t="n"/>
      <c r="J991" s="9" t="n"/>
      <c r="K991" s="9" t="n"/>
      <c r="L991" s="9">
        <f>IF(COUNTA($A991:$K991)=0,"",IF(AND(IFERROR($H991,0)&gt;0,LEN(TRIM($K991&amp;""))&gt;0,IFERROR(LOOKUP(2,1/((LISTS!$M$2:$M$13&lt;&gt;"")*ISNUMBER(SEARCH(LISTS!$M$2:$M$13,$I991))),LISTS!$N$2:$N$13),"NO")="SI"),"SI","NO"))</f>
        <v/>
      </c>
      <c r="M991" s="9">
        <f>IF(COUNTA($A991:$K991)=0,"",IF($K991&lt;&gt;"",IF(COUNTIF($K$19:$K991,$K991)&gt;1,"SI","NO"),IF(COUNTIFS($A$19:$A991,$A991,$C$19:$C991,$C991,$J$19:$J991,$J991,$D$19:$D991,$D991)&gt;1,"SI","NO")))</f>
        <v/>
      </c>
      <c r="N991" s="11">
        <f>IF(COUNTA($A991:$K991)=0,"",IF(AND($L991="SI",$M991="NO"),IFERROR($H991,0),0))</f>
        <v/>
      </c>
      <c r="O991" s="9">
        <f>IF(COUNTA($A991:$K991)=0,"",IF($M991="SI","CUFE o factura duplicada dentro del reporte; no se suma dos veces",IF(IFERROR($H991,0)&lt;=0,"DIAN reporta valor susceptible 0",IF($L991="NO",IFERROR(LOOKUP(2,1/((LISTS!$M$2:$M$13&lt;&gt;"")*ISNUMBER(SEARCH(LISTS!$M$2:$M$13,$I991))),LISTS!$O$2:$O$13),"Medio de pago no elegible o no identificado por DIAN"),"Apta automaticamente por pago electronico y base positiva"))))</f>
        <v/>
      </c>
    </row>
    <row r="992">
      <c r="A992" s="9" t="n"/>
      <c r="B992" s="9" t="n"/>
      <c r="C992" s="12" t="n"/>
      <c r="D992" s="11" t="n"/>
      <c r="E992" s="11" t="n"/>
      <c r="F992" s="11" t="n"/>
      <c r="G992" s="11" t="n"/>
      <c r="H992" s="11" t="n"/>
      <c r="I992" s="9" t="n"/>
      <c r="J992" s="9" t="n"/>
      <c r="K992" s="9" t="n"/>
      <c r="L992" s="9">
        <f>IF(COUNTA($A992:$K992)=0,"",IF(AND(IFERROR($H992,0)&gt;0,LEN(TRIM($K992&amp;""))&gt;0,IFERROR(LOOKUP(2,1/((LISTS!$M$2:$M$13&lt;&gt;"")*ISNUMBER(SEARCH(LISTS!$M$2:$M$13,$I992))),LISTS!$N$2:$N$13),"NO")="SI"),"SI","NO"))</f>
        <v/>
      </c>
      <c r="M992" s="9">
        <f>IF(COUNTA($A992:$K992)=0,"",IF($K992&lt;&gt;"",IF(COUNTIF($K$19:$K992,$K992)&gt;1,"SI","NO"),IF(COUNTIFS($A$19:$A992,$A992,$C$19:$C992,$C992,$J$19:$J992,$J992,$D$19:$D992,$D992)&gt;1,"SI","NO")))</f>
        <v/>
      </c>
      <c r="N992" s="11">
        <f>IF(COUNTA($A992:$K992)=0,"",IF(AND($L992="SI",$M992="NO"),IFERROR($H992,0),0))</f>
        <v/>
      </c>
      <c r="O992" s="9">
        <f>IF(COUNTA($A992:$K992)=0,"",IF($M992="SI","CUFE o factura duplicada dentro del reporte; no se suma dos veces",IF(IFERROR($H992,0)&lt;=0,"DIAN reporta valor susceptible 0",IF($L992="NO",IFERROR(LOOKUP(2,1/((LISTS!$M$2:$M$13&lt;&gt;"")*ISNUMBER(SEARCH(LISTS!$M$2:$M$13,$I992))),LISTS!$O$2:$O$13),"Medio de pago no elegible o no identificado por DIAN"),"Apta automaticamente por pago electronico y base positiva"))))</f>
        <v/>
      </c>
    </row>
    <row r="993">
      <c r="A993" s="9" t="n"/>
      <c r="B993" s="9" t="n"/>
      <c r="C993" s="12" t="n"/>
      <c r="D993" s="11" t="n"/>
      <c r="E993" s="11" t="n"/>
      <c r="F993" s="11" t="n"/>
      <c r="G993" s="11" t="n"/>
      <c r="H993" s="11" t="n"/>
      <c r="I993" s="9" t="n"/>
      <c r="J993" s="9" t="n"/>
      <c r="K993" s="9" t="n"/>
      <c r="L993" s="9">
        <f>IF(COUNTA($A993:$K993)=0,"",IF(AND(IFERROR($H993,0)&gt;0,LEN(TRIM($K993&amp;""))&gt;0,IFERROR(LOOKUP(2,1/((LISTS!$M$2:$M$13&lt;&gt;"")*ISNUMBER(SEARCH(LISTS!$M$2:$M$13,$I993))),LISTS!$N$2:$N$13),"NO")="SI"),"SI","NO"))</f>
        <v/>
      </c>
      <c r="M993" s="9">
        <f>IF(COUNTA($A993:$K993)=0,"",IF($K993&lt;&gt;"",IF(COUNTIF($K$19:$K993,$K993)&gt;1,"SI","NO"),IF(COUNTIFS($A$19:$A993,$A993,$C$19:$C993,$C993,$J$19:$J993,$J993,$D$19:$D993,$D993)&gt;1,"SI","NO")))</f>
        <v/>
      </c>
      <c r="N993" s="11">
        <f>IF(COUNTA($A993:$K993)=0,"",IF(AND($L993="SI",$M993="NO"),IFERROR($H993,0),0))</f>
        <v/>
      </c>
      <c r="O993" s="9">
        <f>IF(COUNTA($A993:$K993)=0,"",IF($M993="SI","CUFE o factura duplicada dentro del reporte; no se suma dos veces",IF(IFERROR($H993,0)&lt;=0,"DIAN reporta valor susceptible 0",IF($L993="NO",IFERROR(LOOKUP(2,1/((LISTS!$M$2:$M$13&lt;&gt;"")*ISNUMBER(SEARCH(LISTS!$M$2:$M$13,$I993))),LISTS!$O$2:$O$13),"Medio de pago no elegible o no identificado por DIAN"),"Apta automaticamente por pago electronico y base positiva"))))</f>
        <v/>
      </c>
    </row>
    <row r="994">
      <c r="A994" s="9" t="n"/>
      <c r="B994" s="9" t="n"/>
      <c r="C994" s="12" t="n"/>
      <c r="D994" s="11" t="n"/>
      <c r="E994" s="11" t="n"/>
      <c r="F994" s="11" t="n"/>
      <c r="G994" s="11" t="n"/>
      <c r="H994" s="11" t="n"/>
      <c r="I994" s="9" t="n"/>
      <c r="J994" s="9" t="n"/>
      <c r="K994" s="9" t="n"/>
      <c r="L994" s="9">
        <f>IF(COUNTA($A994:$K994)=0,"",IF(AND(IFERROR($H994,0)&gt;0,LEN(TRIM($K994&amp;""))&gt;0,IFERROR(LOOKUP(2,1/((LISTS!$M$2:$M$13&lt;&gt;"")*ISNUMBER(SEARCH(LISTS!$M$2:$M$13,$I994))),LISTS!$N$2:$N$13),"NO")="SI"),"SI","NO"))</f>
        <v/>
      </c>
      <c r="M994" s="9">
        <f>IF(COUNTA($A994:$K994)=0,"",IF($K994&lt;&gt;"",IF(COUNTIF($K$19:$K994,$K994)&gt;1,"SI","NO"),IF(COUNTIFS($A$19:$A994,$A994,$C$19:$C994,$C994,$J$19:$J994,$J994,$D$19:$D994,$D994)&gt;1,"SI","NO")))</f>
        <v/>
      </c>
      <c r="N994" s="11">
        <f>IF(COUNTA($A994:$K994)=0,"",IF(AND($L994="SI",$M994="NO"),IFERROR($H994,0),0))</f>
        <v/>
      </c>
      <c r="O994" s="9">
        <f>IF(COUNTA($A994:$K994)=0,"",IF($M994="SI","CUFE o factura duplicada dentro del reporte; no se suma dos veces",IF(IFERROR($H994,0)&lt;=0,"DIAN reporta valor susceptible 0",IF($L994="NO",IFERROR(LOOKUP(2,1/((LISTS!$M$2:$M$13&lt;&gt;"")*ISNUMBER(SEARCH(LISTS!$M$2:$M$13,$I994))),LISTS!$O$2:$O$13),"Medio de pago no elegible o no identificado por DIAN"),"Apta automaticamente por pago electronico y base positiva"))))</f>
        <v/>
      </c>
    </row>
    <row r="995">
      <c r="A995" s="9" t="n"/>
      <c r="B995" s="9" t="n"/>
      <c r="C995" s="12" t="n"/>
      <c r="D995" s="11" t="n"/>
      <c r="E995" s="11" t="n"/>
      <c r="F995" s="11" t="n"/>
      <c r="G995" s="11" t="n"/>
      <c r="H995" s="11" t="n"/>
      <c r="I995" s="9" t="n"/>
      <c r="J995" s="9" t="n"/>
      <c r="K995" s="9" t="n"/>
      <c r="L995" s="9">
        <f>IF(COUNTA($A995:$K995)=0,"",IF(AND(IFERROR($H995,0)&gt;0,LEN(TRIM($K995&amp;""))&gt;0,IFERROR(LOOKUP(2,1/((LISTS!$M$2:$M$13&lt;&gt;"")*ISNUMBER(SEARCH(LISTS!$M$2:$M$13,$I995))),LISTS!$N$2:$N$13),"NO")="SI"),"SI","NO"))</f>
        <v/>
      </c>
      <c r="M995" s="9">
        <f>IF(COUNTA($A995:$K995)=0,"",IF($K995&lt;&gt;"",IF(COUNTIF($K$19:$K995,$K995)&gt;1,"SI","NO"),IF(COUNTIFS($A$19:$A995,$A995,$C$19:$C995,$C995,$J$19:$J995,$J995,$D$19:$D995,$D995)&gt;1,"SI","NO")))</f>
        <v/>
      </c>
      <c r="N995" s="11">
        <f>IF(COUNTA($A995:$K995)=0,"",IF(AND($L995="SI",$M995="NO"),IFERROR($H995,0),0))</f>
        <v/>
      </c>
      <c r="O995" s="9">
        <f>IF(COUNTA($A995:$K995)=0,"",IF($M995="SI","CUFE o factura duplicada dentro del reporte; no se suma dos veces",IF(IFERROR($H995,0)&lt;=0,"DIAN reporta valor susceptible 0",IF($L995="NO",IFERROR(LOOKUP(2,1/((LISTS!$M$2:$M$13&lt;&gt;"")*ISNUMBER(SEARCH(LISTS!$M$2:$M$13,$I995))),LISTS!$O$2:$O$13),"Medio de pago no elegible o no identificado por DIAN"),"Apta automaticamente por pago electronico y base positiva"))))</f>
        <v/>
      </c>
    </row>
    <row r="996">
      <c r="A996" s="9" t="n"/>
      <c r="B996" s="9" t="n"/>
      <c r="C996" s="12" t="n"/>
      <c r="D996" s="11" t="n"/>
      <c r="E996" s="11" t="n"/>
      <c r="F996" s="11" t="n"/>
      <c r="G996" s="11" t="n"/>
      <c r="H996" s="11" t="n"/>
      <c r="I996" s="9" t="n"/>
      <c r="J996" s="9" t="n"/>
      <c r="K996" s="9" t="n"/>
      <c r="L996" s="9">
        <f>IF(COUNTA($A996:$K996)=0,"",IF(AND(IFERROR($H996,0)&gt;0,LEN(TRIM($K996&amp;""))&gt;0,IFERROR(LOOKUP(2,1/((LISTS!$M$2:$M$13&lt;&gt;"")*ISNUMBER(SEARCH(LISTS!$M$2:$M$13,$I996))),LISTS!$N$2:$N$13),"NO")="SI"),"SI","NO"))</f>
        <v/>
      </c>
      <c r="M996" s="9">
        <f>IF(COUNTA($A996:$K996)=0,"",IF($K996&lt;&gt;"",IF(COUNTIF($K$19:$K996,$K996)&gt;1,"SI","NO"),IF(COUNTIFS($A$19:$A996,$A996,$C$19:$C996,$C996,$J$19:$J996,$J996,$D$19:$D996,$D996)&gt;1,"SI","NO")))</f>
        <v/>
      </c>
      <c r="N996" s="11">
        <f>IF(COUNTA($A996:$K996)=0,"",IF(AND($L996="SI",$M996="NO"),IFERROR($H996,0),0))</f>
        <v/>
      </c>
      <c r="O996" s="9">
        <f>IF(COUNTA($A996:$K996)=0,"",IF($M996="SI","CUFE o factura duplicada dentro del reporte; no se suma dos veces",IF(IFERROR($H996,0)&lt;=0,"DIAN reporta valor susceptible 0",IF($L996="NO",IFERROR(LOOKUP(2,1/((LISTS!$M$2:$M$13&lt;&gt;"")*ISNUMBER(SEARCH(LISTS!$M$2:$M$13,$I996))),LISTS!$O$2:$O$13),"Medio de pago no elegible o no identificado por DIAN"),"Apta automaticamente por pago electronico y base positiva"))))</f>
        <v/>
      </c>
    </row>
    <row r="997">
      <c r="A997" s="9" t="n"/>
      <c r="B997" s="9" t="n"/>
      <c r="C997" s="12" t="n"/>
      <c r="D997" s="11" t="n"/>
      <c r="E997" s="11" t="n"/>
      <c r="F997" s="11" t="n"/>
      <c r="G997" s="11" t="n"/>
      <c r="H997" s="11" t="n"/>
      <c r="I997" s="9" t="n"/>
      <c r="J997" s="9" t="n"/>
      <c r="K997" s="9" t="n"/>
      <c r="L997" s="9">
        <f>IF(COUNTA($A997:$K997)=0,"",IF(AND(IFERROR($H997,0)&gt;0,LEN(TRIM($K997&amp;""))&gt;0,IFERROR(LOOKUP(2,1/((LISTS!$M$2:$M$13&lt;&gt;"")*ISNUMBER(SEARCH(LISTS!$M$2:$M$13,$I997))),LISTS!$N$2:$N$13),"NO")="SI"),"SI","NO"))</f>
        <v/>
      </c>
      <c r="M997" s="9">
        <f>IF(COUNTA($A997:$K997)=0,"",IF($K997&lt;&gt;"",IF(COUNTIF($K$19:$K997,$K997)&gt;1,"SI","NO"),IF(COUNTIFS($A$19:$A997,$A997,$C$19:$C997,$C997,$J$19:$J997,$J997,$D$19:$D997,$D997)&gt;1,"SI","NO")))</f>
        <v/>
      </c>
      <c r="N997" s="11">
        <f>IF(COUNTA($A997:$K997)=0,"",IF(AND($L997="SI",$M997="NO"),IFERROR($H997,0),0))</f>
        <v/>
      </c>
      <c r="O997" s="9">
        <f>IF(COUNTA($A997:$K997)=0,"",IF($M997="SI","CUFE o factura duplicada dentro del reporte; no se suma dos veces",IF(IFERROR($H997,0)&lt;=0,"DIAN reporta valor susceptible 0",IF($L997="NO",IFERROR(LOOKUP(2,1/((LISTS!$M$2:$M$13&lt;&gt;"")*ISNUMBER(SEARCH(LISTS!$M$2:$M$13,$I997))),LISTS!$O$2:$O$13),"Medio de pago no elegible o no identificado por DIAN"),"Apta automaticamente por pago electronico y base positiva"))))</f>
        <v/>
      </c>
    </row>
    <row r="998">
      <c r="A998" s="9" t="n"/>
      <c r="B998" s="9" t="n"/>
      <c r="C998" s="12" t="n"/>
      <c r="D998" s="11" t="n"/>
      <c r="E998" s="11" t="n"/>
      <c r="F998" s="11" t="n"/>
      <c r="G998" s="11" t="n"/>
      <c r="H998" s="11" t="n"/>
      <c r="I998" s="9" t="n"/>
      <c r="J998" s="9" t="n"/>
      <c r="K998" s="9" t="n"/>
      <c r="L998" s="9">
        <f>IF(COUNTA($A998:$K998)=0,"",IF(AND(IFERROR($H998,0)&gt;0,LEN(TRIM($K998&amp;""))&gt;0,IFERROR(LOOKUP(2,1/((LISTS!$M$2:$M$13&lt;&gt;"")*ISNUMBER(SEARCH(LISTS!$M$2:$M$13,$I998))),LISTS!$N$2:$N$13),"NO")="SI"),"SI","NO"))</f>
        <v/>
      </c>
      <c r="M998" s="9">
        <f>IF(COUNTA($A998:$K998)=0,"",IF($K998&lt;&gt;"",IF(COUNTIF($K$19:$K998,$K998)&gt;1,"SI","NO"),IF(COUNTIFS($A$19:$A998,$A998,$C$19:$C998,$C998,$J$19:$J998,$J998,$D$19:$D998,$D998)&gt;1,"SI","NO")))</f>
        <v/>
      </c>
      <c r="N998" s="11">
        <f>IF(COUNTA($A998:$K998)=0,"",IF(AND($L998="SI",$M998="NO"),IFERROR($H998,0),0))</f>
        <v/>
      </c>
      <c r="O998" s="9">
        <f>IF(COUNTA($A998:$K998)=0,"",IF($M998="SI","CUFE o factura duplicada dentro del reporte; no se suma dos veces",IF(IFERROR($H998,0)&lt;=0,"DIAN reporta valor susceptible 0",IF($L998="NO",IFERROR(LOOKUP(2,1/((LISTS!$M$2:$M$13&lt;&gt;"")*ISNUMBER(SEARCH(LISTS!$M$2:$M$13,$I998))),LISTS!$O$2:$O$13),"Medio de pago no elegible o no identificado por DIAN"),"Apta automaticamente por pago electronico y base positiva"))))</f>
        <v/>
      </c>
    </row>
    <row r="999">
      <c r="A999" s="9" t="n"/>
      <c r="B999" s="9" t="n"/>
      <c r="C999" s="12" t="n"/>
      <c r="D999" s="11" t="n"/>
      <c r="E999" s="11" t="n"/>
      <c r="F999" s="11" t="n"/>
      <c r="G999" s="11" t="n"/>
      <c r="H999" s="11" t="n"/>
      <c r="I999" s="9" t="n"/>
      <c r="J999" s="9" t="n"/>
      <c r="K999" s="9" t="n"/>
      <c r="L999" s="9">
        <f>IF(COUNTA($A999:$K999)=0,"",IF(AND(IFERROR($H999,0)&gt;0,LEN(TRIM($K999&amp;""))&gt;0,IFERROR(LOOKUP(2,1/((LISTS!$M$2:$M$13&lt;&gt;"")*ISNUMBER(SEARCH(LISTS!$M$2:$M$13,$I999))),LISTS!$N$2:$N$13),"NO")="SI"),"SI","NO"))</f>
        <v/>
      </c>
      <c r="M999" s="9">
        <f>IF(COUNTA($A999:$K999)=0,"",IF($K999&lt;&gt;"",IF(COUNTIF($K$19:$K999,$K999)&gt;1,"SI","NO"),IF(COUNTIFS($A$19:$A999,$A999,$C$19:$C999,$C999,$J$19:$J999,$J999,$D$19:$D999,$D999)&gt;1,"SI","NO")))</f>
        <v/>
      </c>
      <c r="N999" s="11">
        <f>IF(COUNTA($A999:$K999)=0,"",IF(AND($L999="SI",$M999="NO"),IFERROR($H999,0),0))</f>
        <v/>
      </c>
      <c r="O999" s="9">
        <f>IF(COUNTA($A999:$K999)=0,"",IF($M999="SI","CUFE o factura duplicada dentro del reporte; no se suma dos veces",IF(IFERROR($H999,0)&lt;=0,"DIAN reporta valor susceptible 0",IF($L999="NO",IFERROR(LOOKUP(2,1/((LISTS!$M$2:$M$13&lt;&gt;"")*ISNUMBER(SEARCH(LISTS!$M$2:$M$13,$I999))),LISTS!$O$2:$O$13),"Medio de pago no elegible o no identificado por DIAN"),"Apta automaticamente por pago electronico y base positiva"))))</f>
        <v/>
      </c>
    </row>
    <row r="1000">
      <c r="A1000" s="9" t="n"/>
      <c r="B1000" s="9" t="n"/>
      <c r="C1000" s="12" t="n"/>
      <c r="D1000" s="11" t="n"/>
      <c r="E1000" s="11" t="n"/>
      <c r="F1000" s="11" t="n"/>
      <c r="G1000" s="11" t="n"/>
      <c r="H1000" s="11" t="n"/>
      <c r="I1000" s="9" t="n"/>
      <c r="J1000" s="9" t="n"/>
      <c r="K1000" s="9" t="n"/>
      <c r="L1000" s="9">
        <f>IF(COUNTA($A1000:$K1000)=0,"",IF(AND(IFERROR($H1000,0)&gt;0,LEN(TRIM($K1000&amp;""))&gt;0,IFERROR(LOOKUP(2,1/((LISTS!$M$2:$M$13&lt;&gt;"")*ISNUMBER(SEARCH(LISTS!$M$2:$M$13,$I1000))),LISTS!$N$2:$N$13),"NO")="SI"),"SI","NO"))</f>
        <v/>
      </c>
      <c r="M1000" s="9">
        <f>IF(COUNTA($A1000:$K1000)=0,"",IF($K1000&lt;&gt;"",IF(COUNTIF($K$19:$K1000,$K1000)&gt;1,"SI","NO"),IF(COUNTIFS($A$19:$A1000,$A1000,$C$19:$C1000,$C1000,$J$19:$J1000,$J1000,$D$19:$D1000,$D1000)&gt;1,"SI","NO")))</f>
        <v/>
      </c>
      <c r="N1000" s="11">
        <f>IF(COUNTA($A1000:$K1000)=0,"",IF(AND($L1000="SI",$M1000="NO"),IFERROR($H1000,0),0))</f>
        <v/>
      </c>
      <c r="O1000" s="9">
        <f>IF(COUNTA($A1000:$K1000)=0,"",IF($M1000="SI","CUFE o factura duplicada dentro del reporte; no se suma dos veces",IF(IFERROR($H1000,0)&lt;=0,"DIAN reporta valor susceptible 0",IF($L1000="NO",IFERROR(LOOKUP(2,1/((LISTS!$M$2:$M$13&lt;&gt;"")*ISNUMBER(SEARCH(LISTS!$M$2:$M$13,$I1000))),LISTS!$O$2:$O$13),"Medio de pago no elegible o no identificado por DIAN"),"Apta automaticamente por pago electronico y base positiva"))))</f>
        <v/>
      </c>
    </row>
    <row r="1001">
      <c r="A1001" s="9" t="n"/>
      <c r="B1001" s="9" t="n"/>
      <c r="C1001" s="12" t="n"/>
      <c r="D1001" s="11" t="n"/>
      <c r="E1001" s="11" t="n"/>
      <c r="F1001" s="11" t="n"/>
      <c r="G1001" s="11" t="n"/>
      <c r="H1001" s="11" t="n"/>
      <c r="I1001" s="9" t="n"/>
      <c r="J1001" s="9" t="n"/>
      <c r="K1001" s="9" t="n"/>
      <c r="L1001" s="9">
        <f>IF(COUNTA($A1001:$K1001)=0,"",IF(AND(IFERROR($H1001,0)&gt;0,LEN(TRIM($K1001&amp;""))&gt;0,IFERROR(LOOKUP(2,1/((LISTS!$M$2:$M$13&lt;&gt;"")*ISNUMBER(SEARCH(LISTS!$M$2:$M$13,$I1001))),LISTS!$N$2:$N$13),"NO")="SI"),"SI","NO"))</f>
        <v/>
      </c>
      <c r="M1001" s="9">
        <f>IF(COUNTA($A1001:$K1001)=0,"",IF($K1001&lt;&gt;"",IF(COUNTIF($K$19:$K1001,$K1001)&gt;1,"SI","NO"),IF(COUNTIFS($A$19:$A1001,$A1001,$C$19:$C1001,$C1001,$J$19:$J1001,$J1001,$D$19:$D1001,$D1001)&gt;1,"SI","NO")))</f>
        <v/>
      </c>
      <c r="N1001" s="11">
        <f>IF(COUNTA($A1001:$K1001)=0,"",IF(AND($L1001="SI",$M1001="NO"),IFERROR($H1001,0),0))</f>
        <v/>
      </c>
      <c r="O1001" s="9">
        <f>IF(COUNTA($A1001:$K1001)=0,"",IF($M1001="SI","CUFE o factura duplicada dentro del reporte; no se suma dos veces",IF(IFERROR($H1001,0)&lt;=0,"DIAN reporta valor susceptible 0",IF($L1001="NO",IFERROR(LOOKUP(2,1/((LISTS!$M$2:$M$13&lt;&gt;"")*ISNUMBER(SEARCH(LISTS!$M$2:$M$13,$I1001))),LISTS!$O$2:$O$13),"Medio de pago no elegible o no identificado por DIAN"),"Apta automaticamente por pago electronico y base positiva"))))</f>
        <v/>
      </c>
    </row>
    <row r="1002">
      <c r="A1002" s="9" t="n"/>
      <c r="B1002" s="9" t="n"/>
      <c r="C1002" s="12" t="n"/>
      <c r="D1002" s="11" t="n"/>
      <c r="E1002" s="11" t="n"/>
      <c r="F1002" s="11" t="n"/>
      <c r="G1002" s="11" t="n"/>
      <c r="H1002" s="11" t="n"/>
      <c r="I1002" s="9" t="n"/>
      <c r="J1002" s="9" t="n"/>
      <c r="K1002" s="9" t="n"/>
      <c r="L1002" s="9">
        <f>IF(COUNTA($A1002:$K1002)=0,"",IF(AND(IFERROR($H1002,0)&gt;0,LEN(TRIM($K1002&amp;""))&gt;0,IFERROR(LOOKUP(2,1/((LISTS!$M$2:$M$13&lt;&gt;"")*ISNUMBER(SEARCH(LISTS!$M$2:$M$13,$I1002))),LISTS!$N$2:$N$13),"NO")="SI"),"SI","NO"))</f>
        <v/>
      </c>
      <c r="M1002" s="9">
        <f>IF(COUNTA($A1002:$K1002)=0,"",IF($K1002&lt;&gt;"",IF(COUNTIF($K$19:$K1002,$K1002)&gt;1,"SI","NO"),IF(COUNTIFS($A$19:$A1002,$A1002,$C$19:$C1002,$C1002,$J$19:$J1002,$J1002,$D$19:$D1002,$D1002)&gt;1,"SI","NO")))</f>
        <v/>
      </c>
      <c r="N1002" s="11">
        <f>IF(COUNTA($A1002:$K1002)=0,"",IF(AND($L1002="SI",$M1002="NO"),IFERROR($H1002,0),0))</f>
        <v/>
      </c>
      <c r="O1002" s="9">
        <f>IF(COUNTA($A1002:$K1002)=0,"",IF($M1002="SI","CUFE o factura duplicada dentro del reporte; no se suma dos veces",IF(IFERROR($H1002,0)&lt;=0,"DIAN reporta valor susceptible 0",IF($L1002="NO",IFERROR(LOOKUP(2,1/((LISTS!$M$2:$M$13&lt;&gt;"")*ISNUMBER(SEARCH(LISTS!$M$2:$M$13,$I1002))),LISTS!$O$2:$O$13),"Medio de pago no elegible o no identificado por DIAN"),"Apta automaticamente por pago electronico y base positiva"))))</f>
        <v/>
      </c>
    </row>
    <row r="1003">
      <c r="A1003" s="9" t="n"/>
      <c r="B1003" s="9" t="n"/>
      <c r="C1003" s="12" t="n"/>
      <c r="D1003" s="11" t="n"/>
      <c r="E1003" s="11" t="n"/>
      <c r="F1003" s="11" t="n"/>
      <c r="G1003" s="11" t="n"/>
      <c r="H1003" s="11" t="n"/>
      <c r="I1003" s="9" t="n"/>
      <c r="J1003" s="9" t="n"/>
      <c r="K1003" s="9" t="n"/>
      <c r="L1003" s="9">
        <f>IF(COUNTA($A1003:$K1003)=0,"",IF(AND(IFERROR($H1003,0)&gt;0,LEN(TRIM($K1003&amp;""))&gt;0,IFERROR(LOOKUP(2,1/((LISTS!$M$2:$M$13&lt;&gt;"")*ISNUMBER(SEARCH(LISTS!$M$2:$M$13,$I1003))),LISTS!$N$2:$N$13),"NO")="SI"),"SI","NO"))</f>
        <v/>
      </c>
      <c r="M1003" s="9">
        <f>IF(COUNTA($A1003:$K1003)=0,"",IF($K1003&lt;&gt;"",IF(COUNTIF($K$19:$K1003,$K1003)&gt;1,"SI","NO"),IF(COUNTIFS($A$19:$A1003,$A1003,$C$19:$C1003,$C1003,$J$19:$J1003,$J1003,$D$19:$D1003,$D1003)&gt;1,"SI","NO")))</f>
        <v/>
      </c>
      <c r="N1003" s="11">
        <f>IF(COUNTA($A1003:$K1003)=0,"",IF(AND($L1003="SI",$M1003="NO"),IFERROR($H1003,0),0))</f>
        <v/>
      </c>
      <c r="O1003" s="9">
        <f>IF(COUNTA($A1003:$K1003)=0,"",IF($M1003="SI","CUFE o factura duplicada dentro del reporte; no se suma dos veces",IF(IFERROR($H1003,0)&lt;=0,"DIAN reporta valor susceptible 0",IF($L1003="NO",IFERROR(LOOKUP(2,1/((LISTS!$M$2:$M$13&lt;&gt;"")*ISNUMBER(SEARCH(LISTS!$M$2:$M$13,$I1003))),LISTS!$O$2:$O$13),"Medio de pago no elegible o no identificado por DIAN"),"Apta automaticamente por pago electronico y base positiva"))))</f>
        <v/>
      </c>
    </row>
    <row r="1004">
      <c r="A1004" s="9" t="n"/>
      <c r="B1004" s="9" t="n"/>
      <c r="C1004" s="12" t="n"/>
      <c r="D1004" s="11" t="n"/>
      <c r="E1004" s="11" t="n"/>
      <c r="F1004" s="11" t="n"/>
      <c r="G1004" s="11" t="n"/>
      <c r="H1004" s="11" t="n"/>
      <c r="I1004" s="9" t="n"/>
      <c r="J1004" s="9" t="n"/>
      <c r="K1004" s="9" t="n"/>
      <c r="L1004" s="9">
        <f>IF(COUNTA($A1004:$K1004)=0,"",IF(AND(IFERROR($H1004,0)&gt;0,LEN(TRIM($K1004&amp;""))&gt;0,IFERROR(LOOKUP(2,1/((LISTS!$M$2:$M$13&lt;&gt;"")*ISNUMBER(SEARCH(LISTS!$M$2:$M$13,$I1004))),LISTS!$N$2:$N$13),"NO")="SI"),"SI","NO"))</f>
        <v/>
      </c>
      <c r="M1004" s="9">
        <f>IF(COUNTA($A1004:$K1004)=0,"",IF($K1004&lt;&gt;"",IF(COUNTIF($K$19:$K1004,$K1004)&gt;1,"SI","NO"),IF(COUNTIFS($A$19:$A1004,$A1004,$C$19:$C1004,$C1004,$J$19:$J1004,$J1004,$D$19:$D1004,$D1004)&gt;1,"SI","NO")))</f>
        <v/>
      </c>
      <c r="N1004" s="11">
        <f>IF(COUNTA($A1004:$K1004)=0,"",IF(AND($L1004="SI",$M1004="NO"),IFERROR($H1004,0),0))</f>
        <v/>
      </c>
      <c r="O1004" s="9">
        <f>IF(COUNTA($A1004:$K1004)=0,"",IF($M1004="SI","CUFE o factura duplicada dentro del reporte; no se suma dos veces",IF(IFERROR($H1004,0)&lt;=0,"DIAN reporta valor susceptible 0",IF($L1004="NO",IFERROR(LOOKUP(2,1/((LISTS!$M$2:$M$13&lt;&gt;"")*ISNUMBER(SEARCH(LISTS!$M$2:$M$13,$I1004))),LISTS!$O$2:$O$13),"Medio de pago no elegible o no identificado por DIAN"),"Apta automaticamente por pago electronico y base positiva"))))</f>
        <v/>
      </c>
    </row>
    <row r="1005">
      <c r="A1005" s="9" t="n"/>
      <c r="B1005" s="9" t="n"/>
      <c r="C1005" s="12" t="n"/>
      <c r="D1005" s="11" t="n"/>
      <c r="E1005" s="11" t="n"/>
      <c r="F1005" s="11" t="n"/>
      <c r="G1005" s="11" t="n"/>
      <c r="H1005" s="11" t="n"/>
      <c r="I1005" s="9" t="n"/>
      <c r="J1005" s="9" t="n"/>
      <c r="K1005" s="9" t="n"/>
      <c r="L1005" s="9">
        <f>IF(COUNTA($A1005:$K1005)=0,"",IF(AND(IFERROR($H1005,0)&gt;0,LEN(TRIM($K1005&amp;""))&gt;0,IFERROR(LOOKUP(2,1/((LISTS!$M$2:$M$13&lt;&gt;"")*ISNUMBER(SEARCH(LISTS!$M$2:$M$13,$I1005))),LISTS!$N$2:$N$13),"NO")="SI"),"SI","NO"))</f>
        <v/>
      </c>
      <c r="M1005" s="9">
        <f>IF(COUNTA($A1005:$K1005)=0,"",IF($K1005&lt;&gt;"",IF(COUNTIF($K$19:$K1005,$K1005)&gt;1,"SI","NO"),IF(COUNTIFS($A$19:$A1005,$A1005,$C$19:$C1005,$C1005,$J$19:$J1005,$J1005,$D$19:$D1005,$D1005)&gt;1,"SI","NO")))</f>
        <v/>
      </c>
      <c r="N1005" s="11">
        <f>IF(COUNTA($A1005:$K1005)=0,"",IF(AND($L1005="SI",$M1005="NO"),IFERROR($H1005,0),0))</f>
        <v/>
      </c>
      <c r="O1005" s="9">
        <f>IF(COUNTA($A1005:$K1005)=0,"",IF($M1005="SI","CUFE o factura duplicada dentro del reporte; no se suma dos veces",IF(IFERROR($H1005,0)&lt;=0,"DIAN reporta valor susceptible 0",IF($L1005="NO",IFERROR(LOOKUP(2,1/((LISTS!$M$2:$M$13&lt;&gt;"")*ISNUMBER(SEARCH(LISTS!$M$2:$M$13,$I1005))),LISTS!$O$2:$O$13),"Medio de pago no elegible o no identificado por DIAN"),"Apta automaticamente por pago electronico y base positiva"))))</f>
        <v/>
      </c>
    </row>
    <row r="1006">
      <c r="A1006" s="9" t="n"/>
      <c r="B1006" s="9" t="n"/>
      <c r="C1006" s="12" t="n"/>
      <c r="D1006" s="11" t="n"/>
      <c r="E1006" s="11" t="n"/>
      <c r="F1006" s="11" t="n"/>
      <c r="G1006" s="11" t="n"/>
      <c r="H1006" s="11" t="n"/>
      <c r="I1006" s="9" t="n"/>
      <c r="J1006" s="9" t="n"/>
      <c r="K1006" s="9" t="n"/>
      <c r="L1006" s="9">
        <f>IF(COUNTA($A1006:$K1006)=0,"",IF(AND(IFERROR($H1006,0)&gt;0,LEN(TRIM($K1006&amp;""))&gt;0,IFERROR(LOOKUP(2,1/((LISTS!$M$2:$M$13&lt;&gt;"")*ISNUMBER(SEARCH(LISTS!$M$2:$M$13,$I1006))),LISTS!$N$2:$N$13),"NO")="SI"),"SI","NO"))</f>
        <v/>
      </c>
      <c r="M1006" s="9">
        <f>IF(COUNTA($A1006:$K1006)=0,"",IF($K1006&lt;&gt;"",IF(COUNTIF($K$19:$K1006,$K1006)&gt;1,"SI","NO"),IF(COUNTIFS($A$19:$A1006,$A1006,$C$19:$C1006,$C1006,$J$19:$J1006,$J1006,$D$19:$D1006,$D1006)&gt;1,"SI","NO")))</f>
        <v/>
      </c>
      <c r="N1006" s="11">
        <f>IF(COUNTA($A1006:$K1006)=0,"",IF(AND($L1006="SI",$M1006="NO"),IFERROR($H1006,0),0))</f>
        <v/>
      </c>
      <c r="O1006" s="9">
        <f>IF(COUNTA($A1006:$K1006)=0,"",IF($M1006="SI","CUFE o factura duplicada dentro del reporte; no se suma dos veces",IF(IFERROR($H1006,0)&lt;=0,"DIAN reporta valor susceptible 0",IF($L1006="NO",IFERROR(LOOKUP(2,1/((LISTS!$M$2:$M$13&lt;&gt;"")*ISNUMBER(SEARCH(LISTS!$M$2:$M$13,$I1006))),LISTS!$O$2:$O$13),"Medio de pago no elegible o no identificado por DIAN"),"Apta automaticamente por pago electronico y base positiva"))))</f>
        <v/>
      </c>
    </row>
    <row r="1007">
      <c r="A1007" s="9" t="n"/>
      <c r="B1007" s="9" t="n"/>
      <c r="C1007" s="12" t="n"/>
      <c r="D1007" s="11" t="n"/>
      <c r="E1007" s="11" t="n"/>
      <c r="F1007" s="11" t="n"/>
      <c r="G1007" s="11" t="n"/>
      <c r="H1007" s="11" t="n"/>
      <c r="I1007" s="9" t="n"/>
      <c r="J1007" s="9" t="n"/>
      <c r="K1007" s="9" t="n"/>
      <c r="L1007" s="9">
        <f>IF(COUNTA($A1007:$K1007)=0,"",IF(AND(IFERROR($H1007,0)&gt;0,LEN(TRIM($K1007&amp;""))&gt;0,IFERROR(LOOKUP(2,1/((LISTS!$M$2:$M$13&lt;&gt;"")*ISNUMBER(SEARCH(LISTS!$M$2:$M$13,$I1007))),LISTS!$N$2:$N$13),"NO")="SI"),"SI","NO"))</f>
        <v/>
      </c>
      <c r="M1007" s="9">
        <f>IF(COUNTA($A1007:$K1007)=0,"",IF($K1007&lt;&gt;"",IF(COUNTIF($K$19:$K1007,$K1007)&gt;1,"SI","NO"),IF(COUNTIFS($A$19:$A1007,$A1007,$C$19:$C1007,$C1007,$J$19:$J1007,$J1007,$D$19:$D1007,$D1007)&gt;1,"SI","NO")))</f>
        <v/>
      </c>
      <c r="N1007" s="11">
        <f>IF(COUNTA($A1007:$K1007)=0,"",IF(AND($L1007="SI",$M1007="NO"),IFERROR($H1007,0),0))</f>
        <v/>
      </c>
      <c r="O1007" s="9">
        <f>IF(COUNTA($A1007:$K1007)=0,"",IF($M1007="SI","CUFE o factura duplicada dentro del reporte; no se suma dos veces",IF(IFERROR($H1007,0)&lt;=0,"DIAN reporta valor susceptible 0",IF($L1007="NO",IFERROR(LOOKUP(2,1/((LISTS!$M$2:$M$13&lt;&gt;"")*ISNUMBER(SEARCH(LISTS!$M$2:$M$13,$I1007))),LISTS!$O$2:$O$13),"Medio de pago no elegible o no identificado por DIAN"),"Apta automaticamente por pago electronico y base positiva"))))</f>
        <v/>
      </c>
    </row>
    <row r="1008">
      <c r="A1008" s="9" t="n"/>
      <c r="B1008" s="9" t="n"/>
      <c r="C1008" s="12" t="n"/>
      <c r="D1008" s="11" t="n"/>
      <c r="E1008" s="11" t="n"/>
      <c r="F1008" s="11" t="n"/>
      <c r="G1008" s="11" t="n"/>
      <c r="H1008" s="11" t="n"/>
      <c r="I1008" s="9" t="n"/>
      <c r="J1008" s="9" t="n"/>
      <c r="K1008" s="9" t="n"/>
      <c r="L1008" s="9">
        <f>IF(COUNTA($A1008:$K1008)=0,"",IF(AND(IFERROR($H1008,0)&gt;0,LEN(TRIM($K1008&amp;""))&gt;0,IFERROR(LOOKUP(2,1/((LISTS!$M$2:$M$13&lt;&gt;"")*ISNUMBER(SEARCH(LISTS!$M$2:$M$13,$I1008))),LISTS!$N$2:$N$13),"NO")="SI"),"SI","NO"))</f>
        <v/>
      </c>
      <c r="M1008" s="9">
        <f>IF(COUNTA($A1008:$K1008)=0,"",IF($K1008&lt;&gt;"",IF(COUNTIF($K$19:$K1008,$K1008)&gt;1,"SI","NO"),IF(COUNTIFS($A$19:$A1008,$A1008,$C$19:$C1008,$C1008,$J$19:$J1008,$J1008,$D$19:$D1008,$D1008)&gt;1,"SI","NO")))</f>
        <v/>
      </c>
      <c r="N1008" s="11">
        <f>IF(COUNTA($A1008:$K1008)=0,"",IF(AND($L1008="SI",$M1008="NO"),IFERROR($H1008,0),0))</f>
        <v/>
      </c>
      <c r="O1008" s="9">
        <f>IF(COUNTA($A1008:$K1008)=0,"",IF($M1008="SI","CUFE o factura duplicada dentro del reporte; no se suma dos veces",IF(IFERROR($H1008,0)&lt;=0,"DIAN reporta valor susceptible 0",IF($L1008="NO",IFERROR(LOOKUP(2,1/((LISTS!$M$2:$M$13&lt;&gt;"")*ISNUMBER(SEARCH(LISTS!$M$2:$M$13,$I1008))),LISTS!$O$2:$O$13),"Medio de pago no elegible o no identificado por DIAN"),"Apta automaticamente por pago electronico y base positiva"))))</f>
        <v/>
      </c>
    </row>
    <row r="1009">
      <c r="A1009" s="9" t="n"/>
      <c r="B1009" s="9" t="n"/>
      <c r="C1009" s="12" t="n"/>
      <c r="D1009" s="11" t="n"/>
      <c r="E1009" s="11" t="n"/>
      <c r="F1009" s="11" t="n"/>
      <c r="G1009" s="11" t="n"/>
      <c r="H1009" s="11" t="n"/>
      <c r="I1009" s="9" t="n"/>
      <c r="J1009" s="9" t="n"/>
      <c r="K1009" s="9" t="n"/>
      <c r="L1009" s="9">
        <f>IF(COUNTA($A1009:$K1009)=0,"",IF(AND(IFERROR($H1009,0)&gt;0,LEN(TRIM($K1009&amp;""))&gt;0,IFERROR(LOOKUP(2,1/((LISTS!$M$2:$M$13&lt;&gt;"")*ISNUMBER(SEARCH(LISTS!$M$2:$M$13,$I1009))),LISTS!$N$2:$N$13),"NO")="SI"),"SI","NO"))</f>
        <v/>
      </c>
      <c r="M1009" s="9">
        <f>IF(COUNTA($A1009:$K1009)=0,"",IF($K1009&lt;&gt;"",IF(COUNTIF($K$19:$K1009,$K1009)&gt;1,"SI","NO"),IF(COUNTIFS($A$19:$A1009,$A1009,$C$19:$C1009,$C1009,$J$19:$J1009,$J1009,$D$19:$D1009,$D1009)&gt;1,"SI","NO")))</f>
        <v/>
      </c>
      <c r="N1009" s="11">
        <f>IF(COUNTA($A1009:$K1009)=0,"",IF(AND($L1009="SI",$M1009="NO"),IFERROR($H1009,0),0))</f>
        <v/>
      </c>
      <c r="O1009" s="9">
        <f>IF(COUNTA($A1009:$K1009)=0,"",IF($M1009="SI","CUFE o factura duplicada dentro del reporte; no se suma dos veces",IF(IFERROR($H1009,0)&lt;=0,"DIAN reporta valor susceptible 0",IF($L1009="NO",IFERROR(LOOKUP(2,1/((LISTS!$M$2:$M$13&lt;&gt;"")*ISNUMBER(SEARCH(LISTS!$M$2:$M$13,$I1009))),LISTS!$O$2:$O$13),"Medio de pago no elegible o no identificado por DIAN"),"Apta automaticamente por pago electronico y base positiva"))))</f>
        <v/>
      </c>
    </row>
    <row r="1010">
      <c r="A1010" s="9" t="n"/>
      <c r="B1010" s="9" t="n"/>
      <c r="C1010" s="12" t="n"/>
      <c r="D1010" s="11" t="n"/>
      <c r="E1010" s="11" t="n"/>
      <c r="F1010" s="11" t="n"/>
      <c r="G1010" s="11" t="n"/>
      <c r="H1010" s="11" t="n"/>
      <c r="I1010" s="9" t="n"/>
      <c r="J1010" s="9" t="n"/>
      <c r="K1010" s="9" t="n"/>
      <c r="L1010" s="9">
        <f>IF(COUNTA($A1010:$K1010)=0,"",IF(AND(IFERROR($H1010,0)&gt;0,LEN(TRIM($K1010&amp;""))&gt;0,IFERROR(LOOKUP(2,1/((LISTS!$M$2:$M$13&lt;&gt;"")*ISNUMBER(SEARCH(LISTS!$M$2:$M$13,$I1010))),LISTS!$N$2:$N$13),"NO")="SI"),"SI","NO"))</f>
        <v/>
      </c>
      <c r="M1010" s="9">
        <f>IF(COUNTA($A1010:$K1010)=0,"",IF($K1010&lt;&gt;"",IF(COUNTIF($K$19:$K1010,$K1010)&gt;1,"SI","NO"),IF(COUNTIFS($A$19:$A1010,$A1010,$C$19:$C1010,$C1010,$J$19:$J1010,$J1010,$D$19:$D1010,$D1010)&gt;1,"SI","NO")))</f>
        <v/>
      </c>
      <c r="N1010" s="11">
        <f>IF(COUNTA($A1010:$K1010)=0,"",IF(AND($L1010="SI",$M1010="NO"),IFERROR($H1010,0),0))</f>
        <v/>
      </c>
      <c r="O1010" s="9">
        <f>IF(COUNTA($A1010:$K1010)=0,"",IF($M1010="SI","CUFE o factura duplicada dentro del reporte; no se suma dos veces",IF(IFERROR($H1010,0)&lt;=0,"DIAN reporta valor susceptible 0",IF($L1010="NO",IFERROR(LOOKUP(2,1/((LISTS!$M$2:$M$13&lt;&gt;"")*ISNUMBER(SEARCH(LISTS!$M$2:$M$13,$I1010))),LISTS!$O$2:$O$13),"Medio de pago no elegible o no identificado por DIAN"),"Apta automaticamente por pago electronico y base positiva"))))</f>
        <v/>
      </c>
    </row>
    <row r="1011">
      <c r="A1011" s="9" t="n"/>
      <c r="B1011" s="9" t="n"/>
      <c r="C1011" s="12" t="n"/>
      <c r="D1011" s="11" t="n"/>
      <c r="E1011" s="11" t="n"/>
      <c r="F1011" s="11" t="n"/>
      <c r="G1011" s="11" t="n"/>
      <c r="H1011" s="11" t="n"/>
      <c r="I1011" s="9" t="n"/>
      <c r="J1011" s="9" t="n"/>
      <c r="K1011" s="9" t="n"/>
      <c r="L1011" s="9">
        <f>IF(COUNTA($A1011:$K1011)=0,"",IF(AND(IFERROR($H1011,0)&gt;0,LEN(TRIM($K1011&amp;""))&gt;0,IFERROR(LOOKUP(2,1/((LISTS!$M$2:$M$13&lt;&gt;"")*ISNUMBER(SEARCH(LISTS!$M$2:$M$13,$I1011))),LISTS!$N$2:$N$13),"NO")="SI"),"SI","NO"))</f>
        <v/>
      </c>
      <c r="M1011" s="9">
        <f>IF(COUNTA($A1011:$K1011)=0,"",IF($K1011&lt;&gt;"",IF(COUNTIF($K$19:$K1011,$K1011)&gt;1,"SI","NO"),IF(COUNTIFS($A$19:$A1011,$A1011,$C$19:$C1011,$C1011,$J$19:$J1011,$J1011,$D$19:$D1011,$D1011)&gt;1,"SI","NO")))</f>
        <v/>
      </c>
      <c r="N1011" s="11">
        <f>IF(COUNTA($A1011:$K1011)=0,"",IF(AND($L1011="SI",$M1011="NO"),IFERROR($H1011,0),0))</f>
        <v/>
      </c>
      <c r="O1011" s="9">
        <f>IF(COUNTA($A1011:$K1011)=0,"",IF($M1011="SI","CUFE o factura duplicada dentro del reporte; no se suma dos veces",IF(IFERROR($H1011,0)&lt;=0,"DIAN reporta valor susceptible 0",IF($L1011="NO",IFERROR(LOOKUP(2,1/((LISTS!$M$2:$M$13&lt;&gt;"")*ISNUMBER(SEARCH(LISTS!$M$2:$M$13,$I1011))),LISTS!$O$2:$O$13),"Medio de pago no elegible o no identificado por DIAN"),"Apta automaticamente por pago electronico y base positiva"))))</f>
        <v/>
      </c>
    </row>
    <row r="1012">
      <c r="A1012" s="9" t="n"/>
      <c r="B1012" s="9" t="n"/>
      <c r="C1012" s="12" t="n"/>
      <c r="D1012" s="11" t="n"/>
      <c r="E1012" s="11" t="n"/>
      <c r="F1012" s="11" t="n"/>
      <c r="G1012" s="11" t="n"/>
      <c r="H1012" s="11" t="n"/>
      <c r="I1012" s="9" t="n"/>
      <c r="J1012" s="9" t="n"/>
      <c r="K1012" s="9" t="n"/>
      <c r="L1012" s="9">
        <f>IF(COUNTA($A1012:$K1012)=0,"",IF(AND(IFERROR($H1012,0)&gt;0,LEN(TRIM($K1012&amp;""))&gt;0,IFERROR(LOOKUP(2,1/((LISTS!$M$2:$M$13&lt;&gt;"")*ISNUMBER(SEARCH(LISTS!$M$2:$M$13,$I1012))),LISTS!$N$2:$N$13),"NO")="SI"),"SI","NO"))</f>
        <v/>
      </c>
      <c r="M1012" s="9">
        <f>IF(COUNTA($A1012:$K1012)=0,"",IF($K1012&lt;&gt;"",IF(COUNTIF($K$19:$K1012,$K1012)&gt;1,"SI","NO"),IF(COUNTIFS($A$19:$A1012,$A1012,$C$19:$C1012,$C1012,$J$19:$J1012,$J1012,$D$19:$D1012,$D1012)&gt;1,"SI","NO")))</f>
        <v/>
      </c>
      <c r="N1012" s="11">
        <f>IF(COUNTA($A1012:$K1012)=0,"",IF(AND($L1012="SI",$M1012="NO"),IFERROR($H1012,0),0))</f>
        <v/>
      </c>
      <c r="O1012" s="9">
        <f>IF(COUNTA($A1012:$K1012)=0,"",IF($M1012="SI","CUFE o factura duplicada dentro del reporte; no se suma dos veces",IF(IFERROR($H1012,0)&lt;=0,"DIAN reporta valor susceptible 0",IF($L1012="NO",IFERROR(LOOKUP(2,1/((LISTS!$M$2:$M$13&lt;&gt;"")*ISNUMBER(SEARCH(LISTS!$M$2:$M$13,$I1012))),LISTS!$O$2:$O$13),"Medio de pago no elegible o no identificado por DIAN"),"Apta automaticamente por pago electronico y base positiva"))))</f>
        <v/>
      </c>
    </row>
    <row r="1013">
      <c r="A1013" s="9" t="n"/>
      <c r="B1013" s="9" t="n"/>
      <c r="C1013" s="12" t="n"/>
      <c r="D1013" s="11" t="n"/>
      <c r="E1013" s="11" t="n"/>
      <c r="F1013" s="11" t="n"/>
      <c r="G1013" s="11" t="n"/>
      <c r="H1013" s="11" t="n"/>
      <c r="I1013" s="9" t="n"/>
      <c r="J1013" s="9" t="n"/>
      <c r="K1013" s="9" t="n"/>
      <c r="L1013" s="9">
        <f>IF(COUNTA($A1013:$K1013)=0,"",IF(AND(IFERROR($H1013,0)&gt;0,LEN(TRIM($K1013&amp;""))&gt;0,IFERROR(LOOKUP(2,1/((LISTS!$M$2:$M$13&lt;&gt;"")*ISNUMBER(SEARCH(LISTS!$M$2:$M$13,$I1013))),LISTS!$N$2:$N$13),"NO")="SI"),"SI","NO"))</f>
        <v/>
      </c>
      <c r="M1013" s="9">
        <f>IF(COUNTA($A1013:$K1013)=0,"",IF($K1013&lt;&gt;"",IF(COUNTIF($K$19:$K1013,$K1013)&gt;1,"SI","NO"),IF(COUNTIFS($A$19:$A1013,$A1013,$C$19:$C1013,$C1013,$J$19:$J1013,$J1013,$D$19:$D1013,$D1013)&gt;1,"SI","NO")))</f>
        <v/>
      </c>
      <c r="N1013" s="11">
        <f>IF(COUNTA($A1013:$K1013)=0,"",IF(AND($L1013="SI",$M1013="NO"),IFERROR($H1013,0),0))</f>
        <v/>
      </c>
      <c r="O1013" s="9">
        <f>IF(COUNTA($A1013:$K1013)=0,"",IF($M1013="SI","CUFE o factura duplicada dentro del reporte; no se suma dos veces",IF(IFERROR($H1013,0)&lt;=0,"DIAN reporta valor susceptible 0",IF($L1013="NO",IFERROR(LOOKUP(2,1/((LISTS!$M$2:$M$13&lt;&gt;"")*ISNUMBER(SEARCH(LISTS!$M$2:$M$13,$I1013))),LISTS!$O$2:$O$13),"Medio de pago no elegible o no identificado por DIAN"),"Apta automaticamente por pago electronico y base positiva"))))</f>
        <v/>
      </c>
    </row>
    <row r="1014">
      <c r="A1014" s="9" t="n"/>
      <c r="B1014" s="9" t="n"/>
      <c r="C1014" s="12" t="n"/>
      <c r="D1014" s="11" t="n"/>
      <c r="E1014" s="11" t="n"/>
      <c r="F1014" s="11" t="n"/>
      <c r="G1014" s="11" t="n"/>
      <c r="H1014" s="11" t="n"/>
      <c r="I1014" s="9" t="n"/>
      <c r="J1014" s="9" t="n"/>
      <c r="K1014" s="9" t="n"/>
      <c r="L1014" s="9">
        <f>IF(COUNTA($A1014:$K1014)=0,"",IF(AND(IFERROR($H1014,0)&gt;0,LEN(TRIM($K1014&amp;""))&gt;0,IFERROR(LOOKUP(2,1/((LISTS!$M$2:$M$13&lt;&gt;"")*ISNUMBER(SEARCH(LISTS!$M$2:$M$13,$I1014))),LISTS!$N$2:$N$13),"NO")="SI"),"SI","NO"))</f>
        <v/>
      </c>
      <c r="M1014" s="9">
        <f>IF(COUNTA($A1014:$K1014)=0,"",IF($K1014&lt;&gt;"",IF(COUNTIF($K$19:$K1014,$K1014)&gt;1,"SI","NO"),IF(COUNTIFS($A$19:$A1014,$A1014,$C$19:$C1014,$C1014,$J$19:$J1014,$J1014,$D$19:$D1014,$D1014)&gt;1,"SI","NO")))</f>
        <v/>
      </c>
      <c r="N1014" s="11">
        <f>IF(COUNTA($A1014:$K1014)=0,"",IF(AND($L1014="SI",$M1014="NO"),IFERROR($H1014,0),0))</f>
        <v/>
      </c>
      <c r="O1014" s="9">
        <f>IF(COUNTA($A1014:$K1014)=0,"",IF($M1014="SI","CUFE o factura duplicada dentro del reporte; no se suma dos veces",IF(IFERROR($H1014,0)&lt;=0,"DIAN reporta valor susceptible 0",IF($L1014="NO",IFERROR(LOOKUP(2,1/((LISTS!$M$2:$M$13&lt;&gt;"")*ISNUMBER(SEARCH(LISTS!$M$2:$M$13,$I1014))),LISTS!$O$2:$O$13),"Medio de pago no elegible o no identificado por DIAN"),"Apta automaticamente por pago electronico y base positiva"))))</f>
        <v/>
      </c>
    </row>
    <row r="1015">
      <c r="A1015" s="9" t="n"/>
      <c r="B1015" s="9" t="n"/>
      <c r="C1015" s="12" t="n"/>
      <c r="D1015" s="11" t="n"/>
      <c r="E1015" s="11" t="n"/>
      <c r="F1015" s="11" t="n"/>
      <c r="G1015" s="11" t="n"/>
      <c r="H1015" s="11" t="n"/>
      <c r="I1015" s="9" t="n"/>
      <c r="J1015" s="9" t="n"/>
      <c r="K1015" s="9" t="n"/>
      <c r="L1015" s="9">
        <f>IF(COUNTA($A1015:$K1015)=0,"",IF(AND(IFERROR($H1015,0)&gt;0,LEN(TRIM($K1015&amp;""))&gt;0,IFERROR(LOOKUP(2,1/((LISTS!$M$2:$M$13&lt;&gt;"")*ISNUMBER(SEARCH(LISTS!$M$2:$M$13,$I1015))),LISTS!$N$2:$N$13),"NO")="SI"),"SI","NO"))</f>
        <v/>
      </c>
      <c r="M1015" s="9">
        <f>IF(COUNTA($A1015:$K1015)=0,"",IF($K1015&lt;&gt;"",IF(COUNTIF($K$19:$K1015,$K1015)&gt;1,"SI","NO"),IF(COUNTIFS($A$19:$A1015,$A1015,$C$19:$C1015,$C1015,$J$19:$J1015,$J1015,$D$19:$D1015,$D1015)&gt;1,"SI","NO")))</f>
        <v/>
      </c>
      <c r="N1015" s="11">
        <f>IF(COUNTA($A1015:$K1015)=0,"",IF(AND($L1015="SI",$M1015="NO"),IFERROR($H1015,0),0))</f>
        <v/>
      </c>
      <c r="O1015" s="9">
        <f>IF(COUNTA($A1015:$K1015)=0,"",IF($M1015="SI","CUFE o factura duplicada dentro del reporte; no se suma dos veces",IF(IFERROR($H1015,0)&lt;=0,"DIAN reporta valor susceptible 0",IF($L1015="NO",IFERROR(LOOKUP(2,1/((LISTS!$M$2:$M$13&lt;&gt;"")*ISNUMBER(SEARCH(LISTS!$M$2:$M$13,$I1015))),LISTS!$O$2:$O$13),"Medio de pago no elegible o no identificado por DIAN"),"Apta automaticamente por pago electronico y base positiva"))))</f>
        <v/>
      </c>
    </row>
    <row r="1016">
      <c r="A1016" s="9" t="n"/>
      <c r="B1016" s="9" t="n"/>
      <c r="C1016" s="12" t="n"/>
      <c r="D1016" s="11" t="n"/>
      <c r="E1016" s="11" t="n"/>
      <c r="F1016" s="11" t="n"/>
      <c r="G1016" s="11" t="n"/>
      <c r="H1016" s="11" t="n"/>
      <c r="I1016" s="9" t="n"/>
      <c r="J1016" s="9" t="n"/>
      <c r="K1016" s="9" t="n"/>
      <c r="L1016" s="9">
        <f>IF(COUNTA($A1016:$K1016)=0,"",IF(AND(IFERROR($H1016,0)&gt;0,LEN(TRIM($K1016&amp;""))&gt;0,IFERROR(LOOKUP(2,1/((LISTS!$M$2:$M$13&lt;&gt;"")*ISNUMBER(SEARCH(LISTS!$M$2:$M$13,$I1016))),LISTS!$N$2:$N$13),"NO")="SI"),"SI","NO"))</f>
        <v/>
      </c>
      <c r="M1016" s="9">
        <f>IF(COUNTA($A1016:$K1016)=0,"",IF($K1016&lt;&gt;"",IF(COUNTIF($K$19:$K1016,$K1016)&gt;1,"SI","NO"),IF(COUNTIFS($A$19:$A1016,$A1016,$C$19:$C1016,$C1016,$J$19:$J1016,$J1016,$D$19:$D1016,$D1016)&gt;1,"SI","NO")))</f>
        <v/>
      </c>
      <c r="N1016" s="11">
        <f>IF(COUNTA($A1016:$K1016)=0,"",IF(AND($L1016="SI",$M1016="NO"),IFERROR($H1016,0),0))</f>
        <v/>
      </c>
      <c r="O1016" s="9">
        <f>IF(COUNTA($A1016:$K1016)=0,"",IF($M1016="SI","CUFE o factura duplicada dentro del reporte; no se suma dos veces",IF(IFERROR($H1016,0)&lt;=0,"DIAN reporta valor susceptible 0",IF($L1016="NO",IFERROR(LOOKUP(2,1/((LISTS!$M$2:$M$13&lt;&gt;"")*ISNUMBER(SEARCH(LISTS!$M$2:$M$13,$I1016))),LISTS!$O$2:$O$13),"Medio de pago no elegible o no identificado por DIAN"),"Apta automaticamente por pago electronico y base positiva"))))</f>
        <v/>
      </c>
    </row>
    <row r="1017">
      <c r="A1017" s="9" t="n"/>
      <c r="B1017" s="9" t="n"/>
      <c r="C1017" s="12" t="n"/>
      <c r="D1017" s="11" t="n"/>
      <c r="E1017" s="11" t="n"/>
      <c r="F1017" s="11" t="n"/>
      <c r="G1017" s="11" t="n"/>
      <c r="H1017" s="11" t="n"/>
      <c r="I1017" s="9" t="n"/>
      <c r="J1017" s="9" t="n"/>
      <c r="K1017" s="9" t="n"/>
      <c r="L1017" s="9">
        <f>IF(COUNTA($A1017:$K1017)=0,"",IF(AND(IFERROR($H1017,0)&gt;0,LEN(TRIM($K1017&amp;""))&gt;0,IFERROR(LOOKUP(2,1/((LISTS!$M$2:$M$13&lt;&gt;"")*ISNUMBER(SEARCH(LISTS!$M$2:$M$13,$I1017))),LISTS!$N$2:$N$13),"NO")="SI"),"SI","NO"))</f>
        <v/>
      </c>
      <c r="M1017" s="9">
        <f>IF(COUNTA($A1017:$K1017)=0,"",IF($K1017&lt;&gt;"",IF(COUNTIF($K$19:$K1017,$K1017)&gt;1,"SI","NO"),IF(COUNTIFS($A$19:$A1017,$A1017,$C$19:$C1017,$C1017,$J$19:$J1017,$J1017,$D$19:$D1017,$D1017)&gt;1,"SI","NO")))</f>
        <v/>
      </c>
      <c r="N1017" s="11">
        <f>IF(COUNTA($A1017:$K1017)=0,"",IF(AND($L1017="SI",$M1017="NO"),IFERROR($H1017,0),0))</f>
        <v/>
      </c>
      <c r="O1017" s="9">
        <f>IF(COUNTA($A1017:$K1017)=0,"",IF($M1017="SI","CUFE o factura duplicada dentro del reporte; no se suma dos veces",IF(IFERROR($H1017,0)&lt;=0,"DIAN reporta valor susceptible 0",IF($L1017="NO",IFERROR(LOOKUP(2,1/((LISTS!$M$2:$M$13&lt;&gt;"")*ISNUMBER(SEARCH(LISTS!$M$2:$M$13,$I1017))),LISTS!$O$2:$O$13),"Medio de pago no elegible o no identificado por DIAN"),"Apta automaticamente por pago electronico y base positiva"))))</f>
        <v/>
      </c>
    </row>
    <row r="1018">
      <c r="A1018" s="9" t="n"/>
      <c r="B1018" s="9" t="n"/>
      <c r="C1018" s="12" t="n"/>
      <c r="D1018" s="11" t="n"/>
      <c r="E1018" s="11" t="n"/>
      <c r="F1018" s="11" t="n"/>
      <c r="G1018" s="11" t="n"/>
      <c r="H1018" s="11" t="n"/>
      <c r="I1018" s="9" t="n"/>
      <c r="J1018" s="9" t="n"/>
      <c r="K1018" s="9" t="n"/>
      <c r="L1018" s="9">
        <f>IF(COUNTA($A1018:$K1018)=0,"",IF(AND(IFERROR($H1018,0)&gt;0,LEN(TRIM($K1018&amp;""))&gt;0,IFERROR(LOOKUP(2,1/((LISTS!$M$2:$M$13&lt;&gt;"")*ISNUMBER(SEARCH(LISTS!$M$2:$M$13,$I1018))),LISTS!$N$2:$N$13),"NO")="SI"),"SI","NO"))</f>
        <v/>
      </c>
      <c r="M1018" s="9">
        <f>IF(COUNTA($A1018:$K1018)=0,"",IF($K1018&lt;&gt;"",IF(COUNTIF($K$19:$K1018,$K1018)&gt;1,"SI","NO"),IF(COUNTIFS($A$19:$A1018,$A1018,$C$19:$C1018,$C1018,$J$19:$J1018,$J1018,$D$19:$D1018,$D1018)&gt;1,"SI","NO")))</f>
        <v/>
      </c>
      <c r="N1018" s="11">
        <f>IF(COUNTA($A1018:$K1018)=0,"",IF(AND($L1018="SI",$M1018="NO"),IFERROR($H1018,0),0))</f>
        <v/>
      </c>
      <c r="O1018" s="9">
        <f>IF(COUNTA($A1018:$K1018)=0,"",IF($M1018="SI","CUFE o factura duplicada dentro del reporte; no se suma dos veces",IF(IFERROR($H1018,0)&lt;=0,"DIAN reporta valor susceptible 0",IF($L1018="NO",IFERROR(LOOKUP(2,1/((LISTS!$M$2:$M$13&lt;&gt;"")*ISNUMBER(SEARCH(LISTS!$M$2:$M$13,$I1018))),LISTS!$O$2:$O$13),"Medio de pago no elegible o no identificado por DIAN"),"Apta automaticamente por pago electronico y base positiva"))))</f>
        <v/>
      </c>
    </row>
    <row r="1019">
      <c r="A1019" s="9" t="n"/>
      <c r="B1019" s="9" t="n"/>
      <c r="C1019" s="12" t="n"/>
      <c r="D1019" s="11" t="n"/>
      <c r="E1019" s="11" t="n"/>
      <c r="F1019" s="11" t="n"/>
      <c r="G1019" s="11" t="n"/>
      <c r="H1019" s="11" t="n"/>
      <c r="I1019" s="9" t="n"/>
      <c r="J1019" s="9" t="n"/>
      <c r="K1019" s="9" t="n"/>
      <c r="L1019" s="9">
        <f>IF(COUNTA($A1019:$K1019)=0,"",IF(AND(IFERROR($H1019,0)&gt;0,LEN(TRIM($K1019&amp;""))&gt;0,IFERROR(LOOKUP(2,1/((LISTS!$M$2:$M$13&lt;&gt;"")*ISNUMBER(SEARCH(LISTS!$M$2:$M$13,$I1019))),LISTS!$N$2:$N$13),"NO")="SI"),"SI","NO"))</f>
        <v/>
      </c>
      <c r="M1019" s="9">
        <f>IF(COUNTA($A1019:$K1019)=0,"",IF($K1019&lt;&gt;"",IF(COUNTIF($K$19:$K1019,$K1019)&gt;1,"SI","NO"),IF(COUNTIFS($A$19:$A1019,$A1019,$C$19:$C1019,$C1019,$J$19:$J1019,$J1019,$D$19:$D1019,$D1019)&gt;1,"SI","NO")))</f>
        <v/>
      </c>
      <c r="N1019" s="11">
        <f>IF(COUNTA($A1019:$K1019)=0,"",IF(AND($L1019="SI",$M1019="NO"),IFERROR($H1019,0),0))</f>
        <v/>
      </c>
      <c r="O1019" s="9">
        <f>IF(COUNTA($A1019:$K1019)=0,"",IF($M1019="SI","CUFE o factura duplicada dentro del reporte; no se suma dos veces",IF(IFERROR($H1019,0)&lt;=0,"DIAN reporta valor susceptible 0",IF($L1019="NO",IFERROR(LOOKUP(2,1/((LISTS!$M$2:$M$13&lt;&gt;"")*ISNUMBER(SEARCH(LISTS!$M$2:$M$13,$I1019))),LISTS!$O$2:$O$13),"Medio de pago no elegible o no identificado por DIAN"),"Apta automaticamente por pago electronico y base positiva"))))</f>
        <v/>
      </c>
    </row>
    <row r="1020">
      <c r="A1020" s="9" t="n"/>
      <c r="B1020" s="9" t="n"/>
      <c r="C1020" s="12" t="n"/>
      <c r="D1020" s="11" t="n"/>
      <c r="E1020" s="11" t="n"/>
      <c r="F1020" s="11" t="n"/>
      <c r="G1020" s="11" t="n"/>
      <c r="H1020" s="11" t="n"/>
      <c r="I1020" s="9" t="n"/>
      <c r="J1020" s="9" t="n"/>
      <c r="K1020" s="9" t="n"/>
      <c r="L1020" s="9">
        <f>IF(COUNTA($A1020:$K1020)=0,"",IF(AND(IFERROR($H1020,0)&gt;0,LEN(TRIM($K1020&amp;""))&gt;0,IFERROR(LOOKUP(2,1/((LISTS!$M$2:$M$13&lt;&gt;"")*ISNUMBER(SEARCH(LISTS!$M$2:$M$13,$I1020))),LISTS!$N$2:$N$13),"NO")="SI"),"SI","NO"))</f>
        <v/>
      </c>
      <c r="M1020" s="9">
        <f>IF(COUNTA($A1020:$K1020)=0,"",IF($K1020&lt;&gt;"",IF(COUNTIF($K$19:$K1020,$K1020)&gt;1,"SI","NO"),IF(COUNTIFS($A$19:$A1020,$A1020,$C$19:$C1020,$C1020,$J$19:$J1020,$J1020,$D$19:$D1020,$D1020)&gt;1,"SI","NO")))</f>
        <v/>
      </c>
      <c r="N1020" s="11">
        <f>IF(COUNTA($A1020:$K1020)=0,"",IF(AND($L1020="SI",$M1020="NO"),IFERROR($H1020,0),0))</f>
        <v/>
      </c>
      <c r="O1020" s="9">
        <f>IF(COUNTA($A1020:$K1020)=0,"",IF($M1020="SI","CUFE o factura duplicada dentro del reporte; no se suma dos veces",IF(IFERROR($H1020,0)&lt;=0,"DIAN reporta valor susceptible 0",IF($L1020="NO",IFERROR(LOOKUP(2,1/((LISTS!$M$2:$M$13&lt;&gt;"")*ISNUMBER(SEARCH(LISTS!$M$2:$M$13,$I1020))),LISTS!$O$2:$O$13),"Medio de pago no elegible o no identificado por DIAN"),"Apta automaticamente por pago electronico y base positiva"))))</f>
        <v/>
      </c>
    </row>
    <row r="1021">
      <c r="A1021" s="9" t="n"/>
      <c r="B1021" s="9" t="n"/>
      <c r="C1021" s="12" t="n"/>
      <c r="D1021" s="11" t="n"/>
      <c r="E1021" s="11" t="n"/>
      <c r="F1021" s="11" t="n"/>
      <c r="G1021" s="11" t="n"/>
      <c r="H1021" s="11" t="n"/>
      <c r="I1021" s="9" t="n"/>
      <c r="J1021" s="9" t="n"/>
      <c r="K1021" s="9" t="n"/>
      <c r="L1021" s="9">
        <f>IF(COUNTA($A1021:$K1021)=0,"",IF(AND(IFERROR($H1021,0)&gt;0,LEN(TRIM($K1021&amp;""))&gt;0,IFERROR(LOOKUP(2,1/((LISTS!$M$2:$M$13&lt;&gt;"")*ISNUMBER(SEARCH(LISTS!$M$2:$M$13,$I1021))),LISTS!$N$2:$N$13),"NO")="SI"),"SI","NO"))</f>
        <v/>
      </c>
      <c r="M1021" s="9">
        <f>IF(COUNTA($A1021:$K1021)=0,"",IF($K1021&lt;&gt;"",IF(COUNTIF($K$19:$K1021,$K1021)&gt;1,"SI","NO"),IF(COUNTIFS($A$19:$A1021,$A1021,$C$19:$C1021,$C1021,$J$19:$J1021,$J1021,$D$19:$D1021,$D1021)&gt;1,"SI","NO")))</f>
        <v/>
      </c>
      <c r="N1021" s="11">
        <f>IF(COUNTA($A1021:$K1021)=0,"",IF(AND($L1021="SI",$M1021="NO"),IFERROR($H1021,0),0))</f>
        <v/>
      </c>
      <c r="O1021" s="9">
        <f>IF(COUNTA($A1021:$K1021)=0,"",IF($M1021="SI","CUFE o factura duplicada dentro del reporte; no se suma dos veces",IF(IFERROR($H1021,0)&lt;=0,"DIAN reporta valor susceptible 0",IF($L1021="NO",IFERROR(LOOKUP(2,1/((LISTS!$M$2:$M$13&lt;&gt;"")*ISNUMBER(SEARCH(LISTS!$M$2:$M$13,$I1021))),LISTS!$O$2:$O$13),"Medio de pago no elegible o no identificado por DIAN"),"Apta automaticamente por pago electronico y base positiva"))))</f>
        <v/>
      </c>
    </row>
    <row r="1022">
      <c r="A1022" s="9" t="n"/>
      <c r="B1022" s="9" t="n"/>
      <c r="C1022" s="12" t="n"/>
      <c r="D1022" s="11" t="n"/>
      <c r="E1022" s="11" t="n"/>
      <c r="F1022" s="11" t="n"/>
      <c r="G1022" s="11" t="n"/>
      <c r="H1022" s="11" t="n"/>
      <c r="I1022" s="9" t="n"/>
      <c r="J1022" s="9" t="n"/>
      <c r="K1022" s="9" t="n"/>
      <c r="L1022" s="9">
        <f>IF(COUNTA($A1022:$K1022)=0,"",IF(AND(IFERROR($H1022,0)&gt;0,LEN(TRIM($K1022&amp;""))&gt;0,IFERROR(LOOKUP(2,1/((LISTS!$M$2:$M$13&lt;&gt;"")*ISNUMBER(SEARCH(LISTS!$M$2:$M$13,$I1022))),LISTS!$N$2:$N$13),"NO")="SI"),"SI","NO"))</f>
        <v/>
      </c>
      <c r="M1022" s="9">
        <f>IF(COUNTA($A1022:$K1022)=0,"",IF($K1022&lt;&gt;"",IF(COUNTIF($K$19:$K1022,$K1022)&gt;1,"SI","NO"),IF(COUNTIFS($A$19:$A1022,$A1022,$C$19:$C1022,$C1022,$J$19:$J1022,$J1022,$D$19:$D1022,$D1022)&gt;1,"SI","NO")))</f>
        <v/>
      </c>
      <c r="N1022" s="11">
        <f>IF(COUNTA($A1022:$K1022)=0,"",IF(AND($L1022="SI",$M1022="NO"),IFERROR($H1022,0),0))</f>
        <v/>
      </c>
      <c r="O1022" s="9">
        <f>IF(COUNTA($A1022:$K1022)=0,"",IF($M1022="SI","CUFE o factura duplicada dentro del reporte; no se suma dos veces",IF(IFERROR($H1022,0)&lt;=0,"DIAN reporta valor susceptible 0",IF($L1022="NO",IFERROR(LOOKUP(2,1/((LISTS!$M$2:$M$13&lt;&gt;"")*ISNUMBER(SEARCH(LISTS!$M$2:$M$13,$I1022))),LISTS!$O$2:$O$13),"Medio de pago no elegible o no identificado por DIAN"),"Apta automaticamente por pago electronico y base positiva"))))</f>
        <v/>
      </c>
    </row>
    <row r="1023">
      <c r="A1023" s="9" t="n"/>
      <c r="B1023" s="9" t="n"/>
      <c r="C1023" s="12" t="n"/>
      <c r="D1023" s="11" t="n"/>
      <c r="E1023" s="11" t="n"/>
      <c r="F1023" s="11" t="n"/>
      <c r="G1023" s="11" t="n"/>
      <c r="H1023" s="11" t="n"/>
      <c r="I1023" s="9" t="n"/>
      <c r="J1023" s="9" t="n"/>
      <c r="K1023" s="9" t="n"/>
      <c r="L1023" s="9">
        <f>IF(COUNTA($A1023:$K1023)=0,"",IF(AND(IFERROR($H1023,0)&gt;0,LEN(TRIM($K1023&amp;""))&gt;0,IFERROR(LOOKUP(2,1/((LISTS!$M$2:$M$13&lt;&gt;"")*ISNUMBER(SEARCH(LISTS!$M$2:$M$13,$I1023))),LISTS!$N$2:$N$13),"NO")="SI"),"SI","NO"))</f>
        <v/>
      </c>
      <c r="M1023" s="9">
        <f>IF(COUNTA($A1023:$K1023)=0,"",IF($K1023&lt;&gt;"",IF(COUNTIF($K$19:$K1023,$K1023)&gt;1,"SI","NO"),IF(COUNTIFS($A$19:$A1023,$A1023,$C$19:$C1023,$C1023,$J$19:$J1023,$J1023,$D$19:$D1023,$D1023)&gt;1,"SI","NO")))</f>
        <v/>
      </c>
      <c r="N1023" s="11">
        <f>IF(COUNTA($A1023:$K1023)=0,"",IF(AND($L1023="SI",$M1023="NO"),IFERROR($H1023,0),0))</f>
        <v/>
      </c>
      <c r="O1023" s="9">
        <f>IF(COUNTA($A1023:$K1023)=0,"",IF($M1023="SI","CUFE o factura duplicada dentro del reporte; no se suma dos veces",IF(IFERROR($H1023,0)&lt;=0,"DIAN reporta valor susceptible 0",IF($L1023="NO",IFERROR(LOOKUP(2,1/((LISTS!$M$2:$M$13&lt;&gt;"")*ISNUMBER(SEARCH(LISTS!$M$2:$M$13,$I1023))),LISTS!$O$2:$O$13),"Medio de pago no elegible o no identificado por DIAN"),"Apta automaticamente por pago electronico y base positiva"))))</f>
        <v/>
      </c>
    </row>
    <row r="1024">
      <c r="A1024" s="9" t="n"/>
      <c r="B1024" s="9" t="n"/>
      <c r="C1024" s="12" t="n"/>
      <c r="D1024" s="11" t="n"/>
      <c r="E1024" s="11" t="n"/>
      <c r="F1024" s="11" t="n"/>
      <c r="G1024" s="11" t="n"/>
      <c r="H1024" s="11" t="n"/>
      <c r="I1024" s="9" t="n"/>
      <c r="J1024" s="9" t="n"/>
      <c r="K1024" s="9" t="n"/>
      <c r="L1024" s="9">
        <f>IF(COUNTA($A1024:$K1024)=0,"",IF(AND(IFERROR($H1024,0)&gt;0,LEN(TRIM($K1024&amp;""))&gt;0,IFERROR(LOOKUP(2,1/((LISTS!$M$2:$M$13&lt;&gt;"")*ISNUMBER(SEARCH(LISTS!$M$2:$M$13,$I1024))),LISTS!$N$2:$N$13),"NO")="SI"),"SI","NO"))</f>
        <v/>
      </c>
      <c r="M1024" s="9">
        <f>IF(COUNTA($A1024:$K1024)=0,"",IF($K1024&lt;&gt;"",IF(COUNTIF($K$19:$K1024,$K1024)&gt;1,"SI","NO"),IF(COUNTIFS($A$19:$A1024,$A1024,$C$19:$C1024,$C1024,$J$19:$J1024,$J1024,$D$19:$D1024,$D1024)&gt;1,"SI","NO")))</f>
        <v/>
      </c>
      <c r="N1024" s="11">
        <f>IF(COUNTA($A1024:$K1024)=0,"",IF(AND($L1024="SI",$M1024="NO"),IFERROR($H1024,0),0))</f>
        <v/>
      </c>
      <c r="O1024" s="9">
        <f>IF(COUNTA($A1024:$K1024)=0,"",IF($M1024="SI","CUFE o factura duplicada dentro del reporte; no se suma dos veces",IF(IFERROR($H1024,0)&lt;=0,"DIAN reporta valor susceptible 0",IF($L1024="NO",IFERROR(LOOKUP(2,1/((LISTS!$M$2:$M$13&lt;&gt;"")*ISNUMBER(SEARCH(LISTS!$M$2:$M$13,$I1024))),LISTS!$O$2:$O$13),"Medio de pago no elegible o no identificado por DIAN"),"Apta automaticamente por pago electronico y base positiva"))))</f>
        <v/>
      </c>
    </row>
    <row r="1025">
      <c r="A1025" s="9" t="n"/>
      <c r="B1025" s="9" t="n"/>
      <c r="C1025" s="12" t="n"/>
      <c r="D1025" s="11" t="n"/>
      <c r="E1025" s="11" t="n"/>
      <c r="F1025" s="11" t="n"/>
      <c r="G1025" s="11" t="n"/>
      <c r="H1025" s="11" t="n"/>
      <c r="I1025" s="9" t="n"/>
      <c r="J1025" s="9" t="n"/>
      <c r="K1025" s="9" t="n"/>
      <c r="L1025" s="9">
        <f>IF(COUNTA($A1025:$K1025)=0,"",IF(AND(IFERROR($H1025,0)&gt;0,LEN(TRIM($K1025&amp;""))&gt;0,IFERROR(LOOKUP(2,1/((LISTS!$M$2:$M$13&lt;&gt;"")*ISNUMBER(SEARCH(LISTS!$M$2:$M$13,$I1025))),LISTS!$N$2:$N$13),"NO")="SI"),"SI","NO"))</f>
        <v/>
      </c>
      <c r="M1025" s="9">
        <f>IF(COUNTA($A1025:$K1025)=0,"",IF($K1025&lt;&gt;"",IF(COUNTIF($K$19:$K1025,$K1025)&gt;1,"SI","NO"),IF(COUNTIFS($A$19:$A1025,$A1025,$C$19:$C1025,$C1025,$J$19:$J1025,$J1025,$D$19:$D1025,$D1025)&gt;1,"SI","NO")))</f>
        <v/>
      </c>
      <c r="N1025" s="11">
        <f>IF(COUNTA($A1025:$K1025)=0,"",IF(AND($L1025="SI",$M1025="NO"),IFERROR($H1025,0),0))</f>
        <v/>
      </c>
      <c r="O1025" s="9">
        <f>IF(COUNTA($A1025:$K1025)=0,"",IF($M1025="SI","CUFE o factura duplicada dentro del reporte; no se suma dos veces",IF(IFERROR($H1025,0)&lt;=0,"DIAN reporta valor susceptible 0",IF($L1025="NO",IFERROR(LOOKUP(2,1/((LISTS!$M$2:$M$13&lt;&gt;"")*ISNUMBER(SEARCH(LISTS!$M$2:$M$13,$I1025))),LISTS!$O$2:$O$13),"Medio de pago no elegible o no identificado por DIAN"),"Apta automaticamente por pago electronico y base positiva"))))</f>
        <v/>
      </c>
    </row>
    <row r="1026">
      <c r="A1026" s="9" t="n"/>
      <c r="B1026" s="9" t="n"/>
      <c r="C1026" s="12" t="n"/>
      <c r="D1026" s="11" t="n"/>
      <c r="E1026" s="11" t="n"/>
      <c r="F1026" s="11" t="n"/>
      <c r="G1026" s="11" t="n"/>
      <c r="H1026" s="11" t="n"/>
      <c r="I1026" s="9" t="n"/>
      <c r="J1026" s="9" t="n"/>
      <c r="K1026" s="9" t="n"/>
      <c r="L1026" s="9">
        <f>IF(COUNTA($A1026:$K1026)=0,"",IF(AND(IFERROR($H1026,0)&gt;0,LEN(TRIM($K1026&amp;""))&gt;0,IFERROR(LOOKUP(2,1/((LISTS!$M$2:$M$13&lt;&gt;"")*ISNUMBER(SEARCH(LISTS!$M$2:$M$13,$I1026))),LISTS!$N$2:$N$13),"NO")="SI"),"SI","NO"))</f>
        <v/>
      </c>
      <c r="M1026" s="9">
        <f>IF(COUNTA($A1026:$K1026)=0,"",IF($K1026&lt;&gt;"",IF(COUNTIF($K$19:$K1026,$K1026)&gt;1,"SI","NO"),IF(COUNTIFS($A$19:$A1026,$A1026,$C$19:$C1026,$C1026,$J$19:$J1026,$J1026,$D$19:$D1026,$D1026)&gt;1,"SI","NO")))</f>
        <v/>
      </c>
      <c r="N1026" s="11">
        <f>IF(COUNTA($A1026:$K1026)=0,"",IF(AND($L1026="SI",$M1026="NO"),IFERROR($H1026,0),0))</f>
        <v/>
      </c>
      <c r="O1026" s="9">
        <f>IF(COUNTA($A1026:$K1026)=0,"",IF($M1026="SI","CUFE o factura duplicada dentro del reporte; no se suma dos veces",IF(IFERROR($H1026,0)&lt;=0,"DIAN reporta valor susceptible 0",IF($L1026="NO",IFERROR(LOOKUP(2,1/((LISTS!$M$2:$M$13&lt;&gt;"")*ISNUMBER(SEARCH(LISTS!$M$2:$M$13,$I1026))),LISTS!$O$2:$O$13),"Medio de pago no elegible o no identificado por DIAN"),"Apta automaticamente por pago electronico y base positiva"))))</f>
        <v/>
      </c>
    </row>
    <row r="1027">
      <c r="A1027" s="9" t="n"/>
      <c r="B1027" s="9" t="n"/>
      <c r="C1027" s="12" t="n"/>
      <c r="D1027" s="11" t="n"/>
      <c r="E1027" s="11" t="n"/>
      <c r="F1027" s="11" t="n"/>
      <c r="G1027" s="11" t="n"/>
      <c r="H1027" s="11" t="n"/>
      <c r="I1027" s="9" t="n"/>
      <c r="J1027" s="9" t="n"/>
      <c r="K1027" s="9" t="n"/>
      <c r="L1027" s="9">
        <f>IF(COUNTA($A1027:$K1027)=0,"",IF(AND(IFERROR($H1027,0)&gt;0,LEN(TRIM($K1027&amp;""))&gt;0,IFERROR(LOOKUP(2,1/((LISTS!$M$2:$M$13&lt;&gt;"")*ISNUMBER(SEARCH(LISTS!$M$2:$M$13,$I1027))),LISTS!$N$2:$N$13),"NO")="SI"),"SI","NO"))</f>
        <v/>
      </c>
      <c r="M1027" s="9">
        <f>IF(COUNTA($A1027:$K1027)=0,"",IF($K1027&lt;&gt;"",IF(COUNTIF($K$19:$K1027,$K1027)&gt;1,"SI","NO"),IF(COUNTIFS($A$19:$A1027,$A1027,$C$19:$C1027,$C1027,$J$19:$J1027,$J1027,$D$19:$D1027,$D1027)&gt;1,"SI","NO")))</f>
        <v/>
      </c>
      <c r="N1027" s="11">
        <f>IF(COUNTA($A1027:$K1027)=0,"",IF(AND($L1027="SI",$M1027="NO"),IFERROR($H1027,0),0))</f>
        <v/>
      </c>
      <c r="O1027" s="9">
        <f>IF(COUNTA($A1027:$K1027)=0,"",IF($M1027="SI","CUFE o factura duplicada dentro del reporte; no se suma dos veces",IF(IFERROR($H1027,0)&lt;=0,"DIAN reporta valor susceptible 0",IF($L1027="NO",IFERROR(LOOKUP(2,1/((LISTS!$M$2:$M$13&lt;&gt;"")*ISNUMBER(SEARCH(LISTS!$M$2:$M$13,$I1027))),LISTS!$O$2:$O$13),"Medio de pago no elegible o no identificado por DIAN"),"Apta automaticamente por pago electronico y base positiva"))))</f>
        <v/>
      </c>
    </row>
    <row r="1028">
      <c r="A1028" s="9" t="n"/>
      <c r="B1028" s="9" t="n"/>
      <c r="C1028" s="12" t="n"/>
      <c r="D1028" s="11" t="n"/>
      <c r="E1028" s="11" t="n"/>
      <c r="F1028" s="11" t="n"/>
      <c r="G1028" s="11" t="n"/>
      <c r="H1028" s="11" t="n"/>
      <c r="I1028" s="9" t="n"/>
      <c r="J1028" s="9" t="n"/>
      <c r="K1028" s="9" t="n"/>
      <c r="L1028" s="9">
        <f>IF(COUNTA($A1028:$K1028)=0,"",IF(AND(IFERROR($H1028,0)&gt;0,LEN(TRIM($K1028&amp;""))&gt;0,IFERROR(LOOKUP(2,1/((LISTS!$M$2:$M$13&lt;&gt;"")*ISNUMBER(SEARCH(LISTS!$M$2:$M$13,$I1028))),LISTS!$N$2:$N$13),"NO")="SI"),"SI","NO"))</f>
        <v/>
      </c>
      <c r="M1028" s="9">
        <f>IF(COUNTA($A1028:$K1028)=0,"",IF($K1028&lt;&gt;"",IF(COUNTIF($K$19:$K1028,$K1028)&gt;1,"SI","NO"),IF(COUNTIFS($A$19:$A1028,$A1028,$C$19:$C1028,$C1028,$J$19:$J1028,$J1028,$D$19:$D1028,$D1028)&gt;1,"SI","NO")))</f>
        <v/>
      </c>
      <c r="N1028" s="11">
        <f>IF(COUNTA($A1028:$K1028)=0,"",IF(AND($L1028="SI",$M1028="NO"),IFERROR($H1028,0),0))</f>
        <v/>
      </c>
      <c r="O1028" s="9">
        <f>IF(COUNTA($A1028:$K1028)=0,"",IF($M1028="SI","CUFE o factura duplicada dentro del reporte; no se suma dos veces",IF(IFERROR($H1028,0)&lt;=0,"DIAN reporta valor susceptible 0",IF($L1028="NO",IFERROR(LOOKUP(2,1/((LISTS!$M$2:$M$13&lt;&gt;"")*ISNUMBER(SEARCH(LISTS!$M$2:$M$13,$I1028))),LISTS!$O$2:$O$13),"Medio de pago no elegible o no identificado por DIAN"),"Apta automaticamente por pago electronico y base positiva"))))</f>
        <v/>
      </c>
    </row>
    <row r="1029">
      <c r="A1029" s="9" t="n"/>
      <c r="B1029" s="9" t="n"/>
      <c r="C1029" s="12" t="n"/>
      <c r="D1029" s="11" t="n"/>
      <c r="E1029" s="11" t="n"/>
      <c r="F1029" s="11" t="n"/>
      <c r="G1029" s="11" t="n"/>
      <c r="H1029" s="11" t="n"/>
      <c r="I1029" s="9" t="n"/>
      <c r="J1029" s="9" t="n"/>
      <c r="K1029" s="9" t="n"/>
      <c r="L1029" s="9">
        <f>IF(COUNTA($A1029:$K1029)=0,"",IF(AND(IFERROR($H1029,0)&gt;0,LEN(TRIM($K1029&amp;""))&gt;0,IFERROR(LOOKUP(2,1/((LISTS!$M$2:$M$13&lt;&gt;"")*ISNUMBER(SEARCH(LISTS!$M$2:$M$13,$I1029))),LISTS!$N$2:$N$13),"NO")="SI"),"SI","NO"))</f>
        <v/>
      </c>
      <c r="M1029" s="9">
        <f>IF(COUNTA($A1029:$K1029)=0,"",IF($K1029&lt;&gt;"",IF(COUNTIF($K$19:$K1029,$K1029)&gt;1,"SI","NO"),IF(COUNTIFS($A$19:$A1029,$A1029,$C$19:$C1029,$C1029,$J$19:$J1029,$J1029,$D$19:$D1029,$D1029)&gt;1,"SI","NO")))</f>
        <v/>
      </c>
      <c r="N1029" s="11">
        <f>IF(COUNTA($A1029:$K1029)=0,"",IF(AND($L1029="SI",$M1029="NO"),IFERROR($H1029,0),0))</f>
        <v/>
      </c>
      <c r="O1029" s="9">
        <f>IF(COUNTA($A1029:$K1029)=0,"",IF($M1029="SI","CUFE o factura duplicada dentro del reporte; no se suma dos veces",IF(IFERROR($H1029,0)&lt;=0,"DIAN reporta valor susceptible 0",IF($L1029="NO",IFERROR(LOOKUP(2,1/((LISTS!$M$2:$M$13&lt;&gt;"")*ISNUMBER(SEARCH(LISTS!$M$2:$M$13,$I1029))),LISTS!$O$2:$O$13),"Medio de pago no elegible o no identificado por DIAN"),"Apta automaticamente por pago electronico y base positiva"))))</f>
        <v/>
      </c>
    </row>
    <row r="1030">
      <c r="A1030" s="9" t="n"/>
      <c r="B1030" s="9" t="n"/>
      <c r="C1030" s="12" t="n"/>
      <c r="D1030" s="11" t="n"/>
      <c r="E1030" s="11" t="n"/>
      <c r="F1030" s="11" t="n"/>
      <c r="G1030" s="11" t="n"/>
      <c r="H1030" s="11" t="n"/>
      <c r="I1030" s="9" t="n"/>
      <c r="J1030" s="9" t="n"/>
      <c r="K1030" s="9" t="n"/>
      <c r="L1030" s="9">
        <f>IF(COUNTA($A1030:$K1030)=0,"",IF(AND(IFERROR($H1030,0)&gt;0,LEN(TRIM($K1030&amp;""))&gt;0,IFERROR(LOOKUP(2,1/((LISTS!$M$2:$M$13&lt;&gt;"")*ISNUMBER(SEARCH(LISTS!$M$2:$M$13,$I1030))),LISTS!$N$2:$N$13),"NO")="SI"),"SI","NO"))</f>
        <v/>
      </c>
      <c r="M1030" s="9">
        <f>IF(COUNTA($A1030:$K1030)=0,"",IF($K1030&lt;&gt;"",IF(COUNTIF($K$19:$K1030,$K1030)&gt;1,"SI","NO"),IF(COUNTIFS($A$19:$A1030,$A1030,$C$19:$C1030,$C1030,$J$19:$J1030,$J1030,$D$19:$D1030,$D1030)&gt;1,"SI","NO")))</f>
        <v/>
      </c>
      <c r="N1030" s="11">
        <f>IF(COUNTA($A1030:$K1030)=0,"",IF(AND($L1030="SI",$M1030="NO"),IFERROR($H1030,0),0))</f>
        <v/>
      </c>
      <c r="O1030" s="9">
        <f>IF(COUNTA($A1030:$K1030)=0,"",IF($M1030="SI","CUFE o factura duplicada dentro del reporte; no se suma dos veces",IF(IFERROR($H1030,0)&lt;=0,"DIAN reporta valor susceptible 0",IF($L1030="NO",IFERROR(LOOKUP(2,1/((LISTS!$M$2:$M$13&lt;&gt;"")*ISNUMBER(SEARCH(LISTS!$M$2:$M$13,$I1030))),LISTS!$O$2:$O$13),"Medio de pago no elegible o no identificado por DIAN"),"Apta automaticamente por pago electronico y base positiva"))))</f>
        <v/>
      </c>
    </row>
    <row r="1031">
      <c r="A1031" s="9" t="n"/>
      <c r="B1031" s="9" t="n"/>
      <c r="C1031" s="12" t="n"/>
      <c r="D1031" s="11" t="n"/>
      <c r="E1031" s="11" t="n"/>
      <c r="F1031" s="11" t="n"/>
      <c r="G1031" s="11" t="n"/>
      <c r="H1031" s="11" t="n"/>
      <c r="I1031" s="9" t="n"/>
      <c r="J1031" s="9" t="n"/>
      <c r="K1031" s="9" t="n"/>
      <c r="L1031" s="9">
        <f>IF(COUNTA($A1031:$K1031)=0,"",IF(AND(IFERROR($H1031,0)&gt;0,LEN(TRIM($K1031&amp;""))&gt;0,IFERROR(LOOKUP(2,1/((LISTS!$M$2:$M$13&lt;&gt;"")*ISNUMBER(SEARCH(LISTS!$M$2:$M$13,$I1031))),LISTS!$N$2:$N$13),"NO")="SI"),"SI","NO"))</f>
        <v/>
      </c>
      <c r="M1031" s="9">
        <f>IF(COUNTA($A1031:$K1031)=0,"",IF($K1031&lt;&gt;"",IF(COUNTIF($K$19:$K1031,$K1031)&gt;1,"SI","NO"),IF(COUNTIFS($A$19:$A1031,$A1031,$C$19:$C1031,$C1031,$J$19:$J1031,$J1031,$D$19:$D1031,$D1031)&gt;1,"SI","NO")))</f>
        <v/>
      </c>
      <c r="N1031" s="11">
        <f>IF(COUNTA($A1031:$K1031)=0,"",IF(AND($L1031="SI",$M1031="NO"),IFERROR($H1031,0),0))</f>
        <v/>
      </c>
      <c r="O1031" s="9">
        <f>IF(COUNTA($A1031:$K1031)=0,"",IF($M1031="SI","CUFE o factura duplicada dentro del reporte; no se suma dos veces",IF(IFERROR($H1031,0)&lt;=0,"DIAN reporta valor susceptible 0",IF($L1031="NO",IFERROR(LOOKUP(2,1/((LISTS!$M$2:$M$13&lt;&gt;"")*ISNUMBER(SEARCH(LISTS!$M$2:$M$13,$I1031))),LISTS!$O$2:$O$13),"Medio de pago no elegible o no identificado por DIAN"),"Apta automaticamente por pago electronico y base positiva"))))</f>
        <v/>
      </c>
    </row>
    <row r="1032">
      <c r="A1032" s="9" t="n"/>
      <c r="B1032" s="9" t="n"/>
      <c r="C1032" s="12" t="n"/>
      <c r="D1032" s="11" t="n"/>
      <c r="E1032" s="11" t="n"/>
      <c r="F1032" s="11" t="n"/>
      <c r="G1032" s="11" t="n"/>
      <c r="H1032" s="11" t="n"/>
      <c r="I1032" s="9" t="n"/>
      <c r="J1032" s="9" t="n"/>
      <c r="K1032" s="9" t="n"/>
      <c r="L1032" s="9">
        <f>IF(COUNTA($A1032:$K1032)=0,"",IF(AND(IFERROR($H1032,0)&gt;0,LEN(TRIM($K1032&amp;""))&gt;0,IFERROR(LOOKUP(2,1/((LISTS!$M$2:$M$13&lt;&gt;"")*ISNUMBER(SEARCH(LISTS!$M$2:$M$13,$I1032))),LISTS!$N$2:$N$13),"NO")="SI"),"SI","NO"))</f>
        <v/>
      </c>
      <c r="M1032" s="9">
        <f>IF(COUNTA($A1032:$K1032)=0,"",IF($K1032&lt;&gt;"",IF(COUNTIF($K$19:$K1032,$K1032)&gt;1,"SI","NO"),IF(COUNTIFS($A$19:$A1032,$A1032,$C$19:$C1032,$C1032,$J$19:$J1032,$J1032,$D$19:$D1032,$D1032)&gt;1,"SI","NO")))</f>
        <v/>
      </c>
      <c r="N1032" s="11">
        <f>IF(COUNTA($A1032:$K1032)=0,"",IF(AND($L1032="SI",$M1032="NO"),IFERROR($H1032,0),0))</f>
        <v/>
      </c>
      <c r="O1032" s="9">
        <f>IF(COUNTA($A1032:$K1032)=0,"",IF($M1032="SI","CUFE o factura duplicada dentro del reporte; no se suma dos veces",IF(IFERROR($H1032,0)&lt;=0,"DIAN reporta valor susceptible 0",IF($L1032="NO",IFERROR(LOOKUP(2,1/((LISTS!$M$2:$M$13&lt;&gt;"")*ISNUMBER(SEARCH(LISTS!$M$2:$M$13,$I1032))),LISTS!$O$2:$O$13),"Medio de pago no elegible o no identificado por DIAN"),"Apta automaticamente por pago electronico y base positiva"))))</f>
        <v/>
      </c>
    </row>
    <row r="1033">
      <c r="A1033" s="9" t="n"/>
      <c r="B1033" s="9" t="n"/>
      <c r="C1033" s="12" t="n"/>
      <c r="D1033" s="11" t="n"/>
      <c r="E1033" s="11" t="n"/>
      <c r="F1033" s="11" t="n"/>
      <c r="G1033" s="11" t="n"/>
      <c r="H1033" s="11" t="n"/>
      <c r="I1033" s="9" t="n"/>
      <c r="J1033" s="9" t="n"/>
      <c r="K1033" s="9" t="n"/>
      <c r="L1033" s="9">
        <f>IF(COUNTA($A1033:$K1033)=0,"",IF(AND(IFERROR($H1033,0)&gt;0,LEN(TRIM($K1033&amp;""))&gt;0,IFERROR(LOOKUP(2,1/((LISTS!$M$2:$M$13&lt;&gt;"")*ISNUMBER(SEARCH(LISTS!$M$2:$M$13,$I1033))),LISTS!$N$2:$N$13),"NO")="SI"),"SI","NO"))</f>
        <v/>
      </c>
      <c r="M1033" s="9">
        <f>IF(COUNTA($A1033:$K1033)=0,"",IF($K1033&lt;&gt;"",IF(COUNTIF($K$19:$K1033,$K1033)&gt;1,"SI","NO"),IF(COUNTIFS($A$19:$A1033,$A1033,$C$19:$C1033,$C1033,$J$19:$J1033,$J1033,$D$19:$D1033,$D1033)&gt;1,"SI","NO")))</f>
        <v/>
      </c>
      <c r="N1033" s="11">
        <f>IF(COUNTA($A1033:$K1033)=0,"",IF(AND($L1033="SI",$M1033="NO"),IFERROR($H1033,0),0))</f>
        <v/>
      </c>
      <c r="O1033" s="9">
        <f>IF(COUNTA($A1033:$K1033)=0,"",IF($M1033="SI","CUFE o factura duplicada dentro del reporte; no se suma dos veces",IF(IFERROR($H1033,0)&lt;=0,"DIAN reporta valor susceptible 0",IF($L1033="NO",IFERROR(LOOKUP(2,1/((LISTS!$M$2:$M$13&lt;&gt;"")*ISNUMBER(SEARCH(LISTS!$M$2:$M$13,$I1033))),LISTS!$O$2:$O$13),"Medio de pago no elegible o no identificado por DIAN"),"Apta automaticamente por pago electronico y base positiva"))))</f>
        <v/>
      </c>
    </row>
    <row r="1034">
      <c r="A1034" s="9" t="n"/>
      <c r="B1034" s="9" t="n"/>
      <c r="C1034" s="12" t="n"/>
      <c r="D1034" s="11" t="n"/>
      <c r="E1034" s="11" t="n"/>
      <c r="F1034" s="11" t="n"/>
      <c r="G1034" s="11" t="n"/>
      <c r="H1034" s="11" t="n"/>
      <c r="I1034" s="9" t="n"/>
      <c r="J1034" s="9" t="n"/>
      <c r="K1034" s="9" t="n"/>
      <c r="L1034" s="9">
        <f>IF(COUNTA($A1034:$K1034)=0,"",IF(AND(IFERROR($H1034,0)&gt;0,LEN(TRIM($K1034&amp;""))&gt;0,IFERROR(LOOKUP(2,1/((LISTS!$M$2:$M$13&lt;&gt;"")*ISNUMBER(SEARCH(LISTS!$M$2:$M$13,$I1034))),LISTS!$N$2:$N$13),"NO")="SI"),"SI","NO"))</f>
        <v/>
      </c>
      <c r="M1034" s="9">
        <f>IF(COUNTA($A1034:$K1034)=0,"",IF($K1034&lt;&gt;"",IF(COUNTIF($K$19:$K1034,$K1034)&gt;1,"SI","NO"),IF(COUNTIFS($A$19:$A1034,$A1034,$C$19:$C1034,$C1034,$J$19:$J1034,$J1034,$D$19:$D1034,$D1034)&gt;1,"SI","NO")))</f>
        <v/>
      </c>
      <c r="N1034" s="11">
        <f>IF(COUNTA($A1034:$K1034)=0,"",IF(AND($L1034="SI",$M1034="NO"),IFERROR($H1034,0),0))</f>
        <v/>
      </c>
      <c r="O1034" s="9">
        <f>IF(COUNTA($A1034:$K1034)=0,"",IF($M1034="SI","CUFE o factura duplicada dentro del reporte; no se suma dos veces",IF(IFERROR($H1034,0)&lt;=0,"DIAN reporta valor susceptible 0",IF($L1034="NO",IFERROR(LOOKUP(2,1/((LISTS!$M$2:$M$13&lt;&gt;"")*ISNUMBER(SEARCH(LISTS!$M$2:$M$13,$I1034))),LISTS!$O$2:$O$13),"Medio de pago no elegible o no identificado por DIAN"),"Apta automaticamente por pago electronico y base positiva"))))</f>
        <v/>
      </c>
    </row>
    <row r="1035">
      <c r="A1035" s="9" t="n"/>
      <c r="B1035" s="9" t="n"/>
      <c r="C1035" s="12" t="n"/>
      <c r="D1035" s="11" t="n"/>
      <c r="E1035" s="11" t="n"/>
      <c r="F1035" s="11" t="n"/>
      <c r="G1035" s="11" t="n"/>
      <c r="H1035" s="11" t="n"/>
      <c r="I1035" s="9" t="n"/>
      <c r="J1035" s="9" t="n"/>
      <c r="K1035" s="9" t="n"/>
      <c r="L1035" s="9">
        <f>IF(COUNTA($A1035:$K1035)=0,"",IF(AND(IFERROR($H1035,0)&gt;0,LEN(TRIM($K1035&amp;""))&gt;0,IFERROR(LOOKUP(2,1/((LISTS!$M$2:$M$13&lt;&gt;"")*ISNUMBER(SEARCH(LISTS!$M$2:$M$13,$I1035))),LISTS!$N$2:$N$13),"NO")="SI"),"SI","NO"))</f>
        <v/>
      </c>
      <c r="M1035" s="9">
        <f>IF(COUNTA($A1035:$K1035)=0,"",IF($K1035&lt;&gt;"",IF(COUNTIF($K$19:$K1035,$K1035)&gt;1,"SI","NO"),IF(COUNTIFS($A$19:$A1035,$A1035,$C$19:$C1035,$C1035,$J$19:$J1035,$J1035,$D$19:$D1035,$D1035)&gt;1,"SI","NO")))</f>
        <v/>
      </c>
      <c r="N1035" s="11">
        <f>IF(COUNTA($A1035:$K1035)=0,"",IF(AND($L1035="SI",$M1035="NO"),IFERROR($H1035,0),0))</f>
        <v/>
      </c>
      <c r="O1035" s="9">
        <f>IF(COUNTA($A1035:$K1035)=0,"",IF($M1035="SI","CUFE o factura duplicada dentro del reporte; no se suma dos veces",IF(IFERROR($H1035,0)&lt;=0,"DIAN reporta valor susceptible 0",IF($L1035="NO",IFERROR(LOOKUP(2,1/((LISTS!$M$2:$M$13&lt;&gt;"")*ISNUMBER(SEARCH(LISTS!$M$2:$M$13,$I1035))),LISTS!$O$2:$O$13),"Medio de pago no elegible o no identificado por DIAN"),"Apta automaticamente por pago electronico y base positiva"))))</f>
        <v/>
      </c>
    </row>
    <row r="1036">
      <c r="A1036" s="9" t="n"/>
      <c r="B1036" s="9" t="n"/>
      <c r="C1036" s="12" t="n"/>
      <c r="D1036" s="11" t="n"/>
      <c r="E1036" s="11" t="n"/>
      <c r="F1036" s="11" t="n"/>
      <c r="G1036" s="11" t="n"/>
      <c r="H1036" s="11" t="n"/>
      <c r="I1036" s="9" t="n"/>
      <c r="J1036" s="9" t="n"/>
      <c r="K1036" s="9" t="n"/>
      <c r="L1036" s="9">
        <f>IF(COUNTA($A1036:$K1036)=0,"",IF(AND(IFERROR($H1036,0)&gt;0,LEN(TRIM($K1036&amp;""))&gt;0,IFERROR(LOOKUP(2,1/((LISTS!$M$2:$M$13&lt;&gt;"")*ISNUMBER(SEARCH(LISTS!$M$2:$M$13,$I1036))),LISTS!$N$2:$N$13),"NO")="SI"),"SI","NO"))</f>
        <v/>
      </c>
      <c r="M1036" s="9">
        <f>IF(COUNTA($A1036:$K1036)=0,"",IF($K1036&lt;&gt;"",IF(COUNTIF($K$19:$K1036,$K1036)&gt;1,"SI","NO"),IF(COUNTIFS($A$19:$A1036,$A1036,$C$19:$C1036,$C1036,$J$19:$J1036,$J1036,$D$19:$D1036,$D1036)&gt;1,"SI","NO")))</f>
        <v/>
      </c>
      <c r="N1036" s="11">
        <f>IF(COUNTA($A1036:$K1036)=0,"",IF(AND($L1036="SI",$M1036="NO"),IFERROR($H1036,0),0))</f>
        <v/>
      </c>
      <c r="O1036" s="9">
        <f>IF(COUNTA($A1036:$K1036)=0,"",IF($M1036="SI","CUFE o factura duplicada dentro del reporte; no se suma dos veces",IF(IFERROR($H1036,0)&lt;=0,"DIAN reporta valor susceptible 0",IF($L1036="NO",IFERROR(LOOKUP(2,1/((LISTS!$M$2:$M$13&lt;&gt;"")*ISNUMBER(SEARCH(LISTS!$M$2:$M$13,$I1036))),LISTS!$O$2:$O$13),"Medio de pago no elegible o no identificado por DIAN"),"Apta automaticamente por pago electronico y base positiva"))))</f>
        <v/>
      </c>
    </row>
    <row r="1037">
      <c r="A1037" s="9" t="n"/>
      <c r="B1037" s="9" t="n"/>
      <c r="C1037" s="12" t="n"/>
      <c r="D1037" s="11" t="n"/>
      <c r="E1037" s="11" t="n"/>
      <c r="F1037" s="11" t="n"/>
      <c r="G1037" s="11" t="n"/>
      <c r="H1037" s="11" t="n"/>
      <c r="I1037" s="9" t="n"/>
      <c r="J1037" s="9" t="n"/>
      <c r="K1037" s="9" t="n"/>
      <c r="L1037" s="9">
        <f>IF(COUNTA($A1037:$K1037)=0,"",IF(AND(IFERROR($H1037,0)&gt;0,LEN(TRIM($K1037&amp;""))&gt;0,IFERROR(LOOKUP(2,1/((LISTS!$M$2:$M$13&lt;&gt;"")*ISNUMBER(SEARCH(LISTS!$M$2:$M$13,$I1037))),LISTS!$N$2:$N$13),"NO")="SI"),"SI","NO"))</f>
        <v/>
      </c>
      <c r="M1037" s="9">
        <f>IF(COUNTA($A1037:$K1037)=0,"",IF($K1037&lt;&gt;"",IF(COUNTIF($K$19:$K1037,$K1037)&gt;1,"SI","NO"),IF(COUNTIFS($A$19:$A1037,$A1037,$C$19:$C1037,$C1037,$J$19:$J1037,$J1037,$D$19:$D1037,$D1037)&gt;1,"SI","NO")))</f>
        <v/>
      </c>
      <c r="N1037" s="11">
        <f>IF(COUNTA($A1037:$K1037)=0,"",IF(AND($L1037="SI",$M1037="NO"),IFERROR($H1037,0),0))</f>
        <v/>
      </c>
      <c r="O1037" s="9">
        <f>IF(COUNTA($A1037:$K1037)=0,"",IF($M1037="SI","CUFE o factura duplicada dentro del reporte; no se suma dos veces",IF(IFERROR($H1037,0)&lt;=0,"DIAN reporta valor susceptible 0",IF($L1037="NO",IFERROR(LOOKUP(2,1/((LISTS!$M$2:$M$13&lt;&gt;"")*ISNUMBER(SEARCH(LISTS!$M$2:$M$13,$I1037))),LISTS!$O$2:$O$13),"Medio de pago no elegible o no identificado por DIAN"),"Apta automaticamente por pago electronico y base positiva"))))</f>
        <v/>
      </c>
    </row>
    <row r="1038">
      <c r="A1038" s="9" t="n"/>
      <c r="B1038" s="9" t="n"/>
      <c r="C1038" s="12" t="n"/>
      <c r="D1038" s="11" t="n"/>
      <c r="E1038" s="11" t="n"/>
      <c r="F1038" s="11" t="n"/>
      <c r="G1038" s="11" t="n"/>
      <c r="H1038" s="11" t="n"/>
      <c r="I1038" s="9" t="n"/>
      <c r="J1038" s="9" t="n"/>
      <c r="K1038" s="9" t="n"/>
      <c r="L1038" s="9">
        <f>IF(COUNTA($A1038:$K1038)=0,"",IF(AND(IFERROR($H1038,0)&gt;0,LEN(TRIM($K1038&amp;""))&gt;0,IFERROR(LOOKUP(2,1/((LISTS!$M$2:$M$13&lt;&gt;"")*ISNUMBER(SEARCH(LISTS!$M$2:$M$13,$I1038))),LISTS!$N$2:$N$13),"NO")="SI"),"SI","NO"))</f>
        <v/>
      </c>
      <c r="M1038" s="9">
        <f>IF(COUNTA($A1038:$K1038)=0,"",IF($K1038&lt;&gt;"",IF(COUNTIF($K$19:$K1038,$K1038)&gt;1,"SI","NO"),IF(COUNTIFS($A$19:$A1038,$A1038,$C$19:$C1038,$C1038,$J$19:$J1038,$J1038,$D$19:$D1038,$D1038)&gt;1,"SI","NO")))</f>
        <v/>
      </c>
      <c r="N1038" s="11">
        <f>IF(COUNTA($A1038:$K1038)=0,"",IF(AND($L1038="SI",$M1038="NO"),IFERROR($H1038,0),0))</f>
        <v/>
      </c>
      <c r="O1038" s="9">
        <f>IF(COUNTA($A1038:$K1038)=0,"",IF($M1038="SI","CUFE o factura duplicada dentro del reporte; no se suma dos veces",IF(IFERROR($H1038,0)&lt;=0,"DIAN reporta valor susceptible 0",IF($L1038="NO",IFERROR(LOOKUP(2,1/((LISTS!$M$2:$M$13&lt;&gt;"")*ISNUMBER(SEARCH(LISTS!$M$2:$M$13,$I1038))),LISTS!$O$2:$O$13),"Medio de pago no elegible o no identificado por DIAN"),"Apta automaticamente por pago electronico y base positiva"))))</f>
        <v/>
      </c>
    </row>
    <row r="1039">
      <c r="A1039" s="9" t="n"/>
      <c r="B1039" s="9" t="n"/>
      <c r="C1039" s="12" t="n"/>
      <c r="D1039" s="11" t="n"/>
      <c r="E1039" s="11" t="n"/>
      <c r="F1039" s="11" t="n"/>
      <c r="G1039" s="11" t="n"/>
      <c r="H1039" s="11" t="n"/>
      <c r="I1039" s="9" t="n"/>
      <c r="J1039" s="9" t="n"/>
      <c r="K1039" s="9" t="n"/>
      <c r="L1039" s="9">
        <f>IF(COUNTA($A1039:$K1039)=0,"",IF(AND(IFERROR($H1039,0)&gt;0,LEN(TRIM($K1039&amp;""))&gt;0,IFERROR(LOOKUP(2,1/((LISTS!$M$2:$M$13&lt;&gt;"")*ISNUMBER(SEARCH(LISTS!$M$2:$M$13,$I1039))),LISTS!$N$2:$N$13),"NO")="SI"),"SI","NO"))</f>
        <v/>
      </c>
      <c r="M1039" s="9">
        <f>IF(COUNTA($A1039:$K1039)=0,"",IF($K1039&lt;&gt;"",IF(COUNTIF($K$19:$K1039,$K1039)&gt;1,"SI","NO"),IF(COUNTIFS($A$19:$A1039,$A1039,$C$19:$C1039,$C1039,$J$19:$J1039,$J1039,$D$19:$D1039,$D1039)&gt;1,"SI","NO")))</f>
        <v/>
      </c>
      <c r="N1039" s="11">
        <f>IF(COUNTA($A1039:$K1039)=0,"",IF(AND($L1039="SI",$M1039="NO"),IFERROR($H1039,0),0))</f>
        <v/>
      </c>
      <c r="O1039" s="9">
        <f>IF(COUNTA($A1039:$K1039)=0,"",IF($M1039="SI","CUFE o factura duplicada dentro del reporte; no se suma dos veces",IF(IFERROR($H1039,0)&lt;=0,"DIAN reporta valor susceptible 0",IF($L1039="NO",IFERROR(LOOKUP(2,1/((LISTS!$M$2:$M$13&lt;&gt;"")*ISNUMBER(SEARCH(LISTS!$M$2:$M$13,$I1039))),LISTS!$O$2:$O$13),"Medio de pago no elegible o no identificado por DIAN"),"Apta automaticamente por pago electronico y base positiva"))))</f>
        <v/>
      </c>
    </row>
    <row r="1040">
      <c r="A1040" s="9" t="n"/>
      <c r="B1040" s="9" t="n"/>
      <c r="C1040" s="12" t="n"/>
      <c r="D1040" s="11" t="n"/>
      <c r="E1040" s="11" t="n"/>
      <c r="F1040" s="11" t="n"/>
      <c r="G1040" s="11" t="n"/>
      <c r="H1040" s="11" t="n"/>
      <c r="I1040" s="9" t="n"/>
      <c r="J1040" s="9" t="n"/>
      <c r="K1040" s="9" t="n"/>
      <c r="L1040" s="9">
        <f>IF(COUNTA($A1040:$K1040)=0,"",IF(AND(IFERROR($H1040,0)&gt;0,LEN(TRIM($K1040&amp;""))&gt;0,IFERROR(LOOKUP(2,1/((LISTS!$M$2:$M$13&lt;&gt;"")*ISNUMBER(SEARCH(LISTS!$M$2:$M$13,$I1040))),LISTS!$N$2:$N$13),"NO")="SI"),"SI","NO"))</f>
        <v/>
      </c>
      <c r="M1040" s="9">
        <f>IF(COUNTA($A1040:$K1040)=0,"",IF($K1040&lt;&gt;"",IF(COUNTIF($K$19:$K1040,$K1040)&gt;1,"SI","NO"),IF(COUNTIFS($A$19:$A1040,$A1040,$C$19:$C1040,$C1040,$J$19:$J1040,$J1040,$D$19:$D1040,$D1040)&gt;1,"SI","NO")))</f>
        <v/>
      </c>
      <c r="N1040" s="11">
        <f>IF(COUNTA($A1040:$K1040)=0,"",IF(AND($L1040="SI",$M1040="NO"),IFERROR($H1040,0),0))</f>
        <v/>
      </c>
      <c r="O1040" s="9">
        <f>IF(COUNTA($A1040:$K1040)=0,"",IF($M1040="SI","CUFE o factura duplicada dentro del reporte; no se suma dos veces",IF(IFERROR($H1040,0)&lt;=0,"DIAN reporta valor susceptible 0",IF($L1040="NO",IFERROR(LOOKUP(2,1/((LISTS!$M$2:$M$13&lt;&gt;"")*ISNUMBER(SEARCH(LISTS!$M$2:$M$13,$I1040))),LISTS!$O$2:$O$13),"Medio de pago no elegible o no identificado por DIAN"),"Apta automaticamente por pago electronico y base positiva"))))</f>
        <v/>
      </c>
    </row>
    <row r="1041">
      <c r="A1041" s="9" t="n"/>
      <c r="B1041" s="9" t="n"/>
      <c r="C1041" s="12" t="n"/>
      <c r="D1041" s="11" t="n"/>
      <c r="E1041" s="11" t="n"/>
      <c r="F1041" s="11" t="n"/>
      <c r="G1041" s="11" t="n"/>
      <c r="H1041" s="11" t="n"/>
      <c r="I1041" s="9" t="n"/>
      <c r="J1041" s="9" t="n"/>
      <c r="K1041" s="9" t="n"/>
      <c r="L1041" s="9">
        <f>IF(COUNTA($A1041:$K1041)=0,"",IF(AND(IFERROR($H1041,0)&gt;0,LEN(TRIM($K1041&amp;""))&gt;0,IFERROR(LOOKUP(2,1/((LISTS!$M$2:$M$13&lt;&gt;"")*ISNUMBER(SEARCH(LISTS!$M$2:$M$13,$I1041))),LISTS!$N$2:$N$13),"NO")="SI"),"SI","NO"))</f>
        <v/>
      </c>
      <c r="M1041" s="9">
        <f>IF(COUNTA($A1041:$K1041)=0,"",IF($K1041&lt;&gt;"",IF(COUNTIF($K$19:$K1041,$K1041)&gt;1,"SI","NO"),IF(COUNTIFS($A$19:$A1041,$A1041,$C$19:$C1041,$C1041,$J$19:$J1041,$J1041,$D$19:$D1041,$D1041)&gt;1,"SI","NO")))</f>
        <v/>
      </c>
      <c r="N1041" s="11">
        <f>IF(COUNTA($A1041:$K1041)=0,"",IF(AND($L1041="SI",$M1041="NO"),IFERROR($H1041,0),0))</f>
        <v/>
      </c>
      <c r="O1041" s="9">
        <f>IF(COUNTA($A1041:$K1041)=0,"",IF($M1041="SI","CUFE o factura duplicada dentro del reporte; no se suma dos veces",IF(IFERROR($H1041,0)&lt;=0,"DIAN reporta valor susceptible 0",IF($L1041="NO",IFERROR(LOOKUP(2,1/((LISTS!$M$2:$M$13&lt;&gt;"")*ISNUMBER(SEARCH(LISTS!$M$2:$M$13,$I1041))),LISTS!$O$2:$O$13),"Medio de pago no elegible o no identificado por DIAN"),"Apta automaticamente por pago electronico y base positiva"))))</f>
        <v/>
      </c>
    </row>
    <row r="1042">
      <c r="A1042" s="9" t="n"/>
      <c r="B1042" s="9" t="n"/>
      <c r="C1042" s="12" t="n"/>
      <c r="D1042" s="11" t="n"/>
      <c r="E1042" s="11" t="n"/>
      <c r="F1042" s="11" t="n"/>
      <c r="G1042" s="11" t="n"/>
      <c r="H1042" s="11" t="n"/>
      <c r="I1042" s="9" t="n"/>
      <c r="J1042" s="9" t="n"/>
      <c r="K1042" s="9" t="n"/>
      <c r="L1042" s="9">
        <f>IF(COUNTA($A1042:$K1042)=0,"",IF(AND(IFERROR($H1042,0)&gt;0,LEN(TRIM($K1042&amp;""))&gt;0,IFERROR(LOOKUP(2,1/((LISTS!$M$2:$M$13&lt;&gt;"")*ISNUMBER(SEARCH(LISTS!$M$2:$M$13,$I1042))),LISTS!$N$2:$N$13),"NO")="SI"),"SI","NO"))</f>
        <v/>
      </c>
      <c r="M1042" s="9">
        <f>IF(COUNTA($A1042:$K1042)=0,"",IF($K1042&lt;&gt;"",IF(COUNTIF($K$19:$K1042,$K1042)&gt;1,"SI","NO"),IF(COUNTIFS($A$19:$A1042,$A1042,$C$19:$C1042,$C1042,$J$19:$J1042,$J1042,$D$19:$D1042,$D1042)&gt;1,"SI","NO")))</f>
        <v/>
      </c>
      <c r="N1042" s="11">
        <f>IF(COUNTA($A1042:$K1042)=0,"",IF(AND($L1042="SI",$M1042="NO"),IFERROR($H1042,0),0))</f>
        <v/>
      </c>
      <c r="O1042" s="9">
        <f>IF(COUNTA($A1042:$K1042)=0,"",IF($M1042="SI","CUFE o factura duplicada dentro del reporte; no se suma dos veces",IF(IFERROR($H1042,0)&lt;=0,"DIAN reporta valor susceptible 0",IF($L1042="NO",IFERROR(LOOKUP(2,1/((LISTS!$M$2:$M$13&lt;&gt;"")*ISNUMBER(SEARCH(LISTS!$M$2:$M$13,$I1042))),LISTS!$O$2:$O$13),"Medio de pago no elegible o no identificado por DIAN"),"Apta automaticamente por pago electronico y base positiva"))))</f>
        <v/>
      </c>
    </row>
    <row r="1043">
      <c r="A1043" s="9" t="n"/>
      <c r="B1043" s="9" t="n"/>
      <c r="C1043" s="12" t="n"/>
      <c r="D1043" s="11" t="n"/>
      <c r="E1043" s="11" t="n"/>
      <c r="F1043" s="11" t="n"/>
      <c r="G1043" s="11" t="n"/>
      <c r="H1043" s="11" t="n"/>
      <c r="I1043" s="9" t="n"/>
      <c r="J1043" s="9" t="n"/>
      <c r="K1043" s="9" t="n"/>
      <c r="L1043" s="9">
        <f>IF(COUNTA($A1043:$K1043)=0,"",IF(AND(IFERROR($H1043,0)&gt;0,LEN(TRIM($K1043&amp;""))&gt;0,IFERROR(LOOKUP(2,1/((LISTS!$M$2:$M$13&lt;&gt;"")*ISNUMBER(SEARCH(LISTS!$M$2:$M$13,$I1043))),LISTS!$N$2:$N$13),"NO")="SI"),"SI","NO"))</f>
        <v/>
      </c>
      <c r="M1043" s="9">
        <f>IF(COUNTA($A1043:$K1043)=0,"",IF($K1043&lt;&gt;"",IF(COUNTIF($K$19:$K1043,$K1043)&gt;1,"SI","NO"),IF(COUNTIFS($A$19:$A1043,$A1043,$C$19:$C1043,$C1043,$J$19:$J1043,$J1043,$D$19:$D1043,$D1043)&gt;1,"SI","NO")))</f>
        <v/>
      </c>
      <c r="N1043" s="11">
        <f>IF(COUNTA($A1043:$K1043)=0,"",IF(AND($L1043="SI",$M1043="NO"),IFERROR($H1043,0),0))</f>
        <v/>
      </c>
      <c r="O1043" s="9">
        <f>IF(COUNTA($A1043:$K1043)=0,"",IF($M1043="SI","CUFE o factura duplicada dentro del reporte; no se suma dos veces",IF(IFERROR($H1043,0)&lt;=0,"DIAN reporta valor susceptible 0",IF($L1043="NO",IFERROR(LOOKUP(2,1/((LISTS!$M$2:$M$13&lt;&gt;"")*ISNUMBER(SEARCH(LISTS!$M$2:$M$13,$I1043))),LISTS!$O$2:$O$13),"Medio de pago no elegible o no identificado por DIAN"),"Apta automaticamente por pago electronico y base positiva"))))</f>
        <v/>
      </c>
    </row>
    <row r="1044">
      <c r="A1044" s="9" t="n"/>
      <c r="B1044" s="9" t="n"/>
      <c r="C1044" s="12" t="n"/>
      <c r="D1044" s="11" t="n"/>
      <c r="E1044" s="11" t="n"/>
      <c r="F1044" s="11" t="n"/>
      <c r="G1044" s="11" t="n"/>
      <c r="H1044" s="11" t="n"/>
      <c r="I1044" s="9" t="n"/>
      <c r="J1044" s="9" t="n"/>
      <c r="K1044" s="9" t="n"/>
      <c r="L1044" s="9">
        <f>IF(COUNTA($A1044:$K1044)=0,"",IF(AND(IFERROR($H1044,0)&gt;0,LEN(TRIM($K1044&amp;""))&gt;0,IFERROR(LOOKUP(2,1/((LISTS!$M$2:$M$13&lt;&gt;"")*ISNUMBER(SEARCH(LISTS!$M$2:$M$13,$I1044))),LISTS!$N$2:$N$13),"NO")="SI"),"SI","NO"))</f>
        <v/>
      </c>
      <c r="M1044" s="9">
        <f>IF(COUNTA($A1044:$K1044)=0,"",IF($K1044&lt;&gt;"",IF(COUNTIF($K$19:$K1044,$K1044)&gt;1,"SI","NO"),IF(COUNTIFS($A$19:$A1044,$A1044,$C$19:$C1044,$C1044,$J$19:$J1044,$J1044,$D$19:$D1044,$D1044)&gt;1,"SI","NO")))</f>
        <v/>
      </c>
      <c r="N1044" s="11">
        <f>IF(COUNTA($A1044:$K1044)=0,"",IF(AND($L1044="SI",$M1044="NO"),IFERROR($H1044,0),0))</f>
        <v/>
      </c>
      <c r="O1044" s="9">
        <f>IF(COUNTA($A1044:$K1044)=0,"",IF($M1044="SI","CUFE o factura duplicada dentro del reporte; no se suma dos veces",IF(IFERROR($H1044,0)&lt;=0,"DIAN reporta valor susceptible 0",IF($L1044="NO",IFERROR(LOOKUP(2,1/((LISTS!$M$2:$M$13&lt;&gt;"")*ISNUMBER(SEARCH(LISTS!$M$2:$M$13,$I1044))),LISTS!$O$2:$O$13),"Medio de pago no elegible o no identificado por DIAN"),"Apta automaticamente por pago electronico y base positiva"))))</f>
        <v/>
      </c>
    </row>
    <row r="1045">
      <c r="A1045" s="9" t="n"/>
      <c r="B1045" s="9" t="n"/>
      <c r="C1045" s="12" t="n"/>
      <c r="D1045" s="11" t="n"/>
      <c r="E1045" s="11" t="n"/>
      <c r="F1045" s="11" t="n"/>
      <c r="G1045" s="11" t="n"/>
      <c r="H1045" s="11" t="n"/>
      <c r="I1045" s="9" t="n"/>
      <c r="J1045" s="9" t="n"/>
      <c r="K1045" s="9" t="n"/>
      <c r="L1045" s="9">
        <f>IF(COUNTA($A1045:$K1045)=0,"",IF(AND(IFERROR($H1045,0)&gt;0,LEN(TRIM($K1045&amp;""))&gt;0,IFERROR(LOOKUP(2,1/((LISTS!$M$2:$M$13&lt;&gt;"")*ISNUMBER(SEARCH(LISTS!$M$2:$M$13,$I1045))),LISTS!$N$2:$N$13),"NO")="SI"),"SI","NO"))</f>
        <v/>
      </c>
      <c r="M1045" s="9">
        <f>IF(COUNTA($A1045:$K1045)=0,"",IF($K1045&lt;&gt;"",IF(COUNTIF($K$19:$K1045,$K1045)&gt;1,"SI","NO"),IF(COUNTIFS($A$19:$A1045,$A1045,$C$19:$C1045,$C1045,$J$19:$J1045,$J1045,$D$19:$D1045,$D1045)&gt;1,"SI","NO")))</f>
        <v/>
      </c>
      <c r="N1045" s="11">
        <f>IF(COUNTA($A1045:$K1045)=0,"",IF(AND($L1045="SI",$M1045="NO"),IFERROR($H1045,0),0))</f>
        <v/>
      </c>
      <c r="O1045" s="9">
        <f>IF(COUNTA($A1045:$K1045)=0,"",IF($M1045="SI","CUFE o factura duplicada dentro del reporte; no se suma dos veces",IF(IFERROR($H1045,0)&lt;=0,"DIAN reporta valor susceptible 0",IF($L1045="NO",IFERROR(LOOKUP(2,1/((LISTS!$M$2:$M$13&lt;&gt;"")*ISNUMBER(SEARCH(LISTS!$M$2:$M$13,$I1045))),LISTS!$O$2:$O$13),"Medio de pago no elegible o no identificado por DIAN"),"Apta automaticamente por pago electronico y base positiva"))))</f>
        <v/>
      </c>
    </row>
    <row r="1046">
      <c r="A1046" s="9" t="n"/>
      <c r="B1046" s="9" t="n"/>
      <c r="C1046" s="12" t="n"/>
      <c r="D1046" s="11" t="n"/>
      <c r="E1046" s="11" t="n"/>
      <c r="F1046" s="11" t="n"/>
      <c r="G1046" s="11" t="n"/>
      <c r="H1046" s="11" t="n"/>
      <c r="I1046" s="9" t="n"/>
      <c r="J1046" s="9" t="n"/>
      <c r="K1046" s="9" t="n"/>
      <c r="L1046" s="9">
        <f>IF(COUNTA($A1046:$K1046)=0,"",IF(AND(IFERROR($H1046,0)&gt;0,LEN(TRIM($K1046&amp;""))&gt;0,IFERROR(LOOKUP(2,1/((LISTS!$M$2:$M$13&lt;&gt;"")*ISNUMBER(SEARCH(LISTS!$M$2:$M$13,$I1046))),LISTS!$N$2:$N$13),"NO")="SI"),"SI","NO"))</f>
        <v/>
      </c>
      <c r="M1046" s="9">
        <f>IF(COUNTA($A1046:$K1046)=0,"",IF($K1046&lt;&gt;"",IF(COUNTIF($K$19:$K1046,$K1046)&gt;1,"SI","NO"),IF(COUNTIFS($A$19:$A1046,$A1046,$C$19:$C1046,$C1046,$J$19:$J1046,$J1046,$D$19:$D1046,$D1046)&gt;1,"SI","NO")))</f>
        <v/>
      </c>
      <c r="N1046" s="11">
        <f>IF(COUNTA($A1046:$K1046)=0,"",IF(AND($L1046="SI",$M1046="NO"),IFERROR($H1046,0),0))</f>
        <v/>
      </c>
      <c r="O1046" s="9">
        <f>IF(COUNTA($A1046:$K1046)=0,"",IF($M1046="SI","CUFE o factura duplicada dentro del reporte; no se suma dos veces",IF(IFERROR($H1046,0)&lt;=0,"DIAN reporta valor susceptible 0",IF($L1046="NO",IFERROR(LOOKUP(2,1/((LISTS!$M$2:$M$13&lt;&gt;"")*ISNUMBER(SEARCH(LISTS!$M$2:$M$13,$I1046))),LISTS!$O$2:$O$13),"Medio de pago no elegible o no identificado por DIAN"),"Apta automaticamente por pago electronico y base positiva"))))</f>
        <v/>
      </c>
    </row>
    <row r="1047">
      <c r="A1047" s="9" t="n"/>
      <c r="B1047" s="9" t="n"/>
      <c r="C1047" s="12" t="n"/>
      <c r="D1047" s="11" t="n"/>
      <c r="E1047" s="11" t="n"/>
      <c r="F1047" s="11" t="n"/>
      <c r="G1047" s="11" t="n"/>
      <c r="H1047" s="11" t="n"/>
      <c r="I1047" s="9" t="n"/>
      <c r="J1047" s="9" t="n"/>
      <c r="K1047" s="9" t="n"/>
      <c r="L1047" s="9">
        <f>IF(COUNTA($A1047:$K1047)=0,"",IF(AND(IFERROR($H1047,0)&gt;0,LEN(TRIM($K1047&amp;""))&gt;0,IFERROR(LOOKUP(2,1/((LISTS!$M$2:$M$13&lt;&gt;"")*ISNUMBER(SEARCH(LISTS!$M$2:$M$13,$I1047))),LISTS!$N$2:$N$13),"NO")="SI"),"SI","NO"))</f>
        <v/>
      </c>
      <c r="M1047" s="9">
        <f>IF(COUNTA($A1047:$K1047)=0,"",IF($K1047&lt;&gt;"",IF(COUNTIF($K$19:$K1047,$K1047)&gt;1,"SI","NO"),IF(COUNTIFS($A$19:$A1047,$A1047,$C$19:$C1047,$C1047,$J$19:$J1047,$J1047,$D$19:$D1047,$D1047)&gt;1,"SI","NO")))</f>
        <v/>
      </c>
      <c r="N1047" s="11">
        <f>IF(COUNTA($A1047:$K1047)=0,"",IF(AND($L1047="SI",$M1047="NO"),IFERROR($H1047,0),0))</f>
        <v/>
      </c>
      <c r="O1047" s="9">
        <f>IF(COUNTA($A1047:$K1047)=0,"",IF($M1047="SI","CUFE o factura duplicada dentro del reporte; no se suma dos veces",IF(IFERROR($H1047,0)&lt;=0,"DIAN reporta valor susceptible 0",IF($L1047="NO",IFERROR(LOOKUP(2,1/((LISTS!$M$2:$M$13&lt;&gt;"")*ISNUMBER(SEARCH(LISTS!$M$2:$M$13,$I1047))),LISTS!$O$2:$O$13),"Medio de pago no elegible o no identificado por DIAN"),"Apta automaticamente por pago electronico y base positiva"))))</f>
        <v/>
      </c>
    </row>
    <row r="1048">
      <c r="A1048" s="9" t="n"/>
      <c r="B1048" s="9" t="n"/>
      <c r="C1048" s="12" t="n"/>
      <c r="D1048" s="11" t="n"/>
      <c r="E1048" s="11" t="n"/>
      <c r="F1048" s="11" t="n"/>
      <c r="G1048" s="11" t="n"/>
      <c r="H1048" s="11" t="n"/>
      <c r="I1048" s="9" t="n"/>
      <c r="J1048" s="9" t="n"/>
      <c r="K1048" s="9" t="n"/>
      <c r="L1048" s="9">
        <f>IF(COUNTA($A1048:$K1048)=0,"",IF(AND(IFERROR($H1048,0)&gt;0,LEN(TRIM($K1048&amp;""))&gt;0,IFERROR(LOOKUP(2,1/((LISTS!$M$2:$M$13&lt;&gt;"")*ISNUMBER(SEARCH(LISTS!$M$2:$M$13,$I1048))),LISTS!$N$2:$N$13),"NO")="SI"),"SI","NO"))</f>
        <v/>
      </c>
      <c r="M1048" s="9">
        <f>IF(COUNTA($A1048:$K1048)=0,"",IF($K1048&lt;&gt;"",IF(COUNTIF($K$19:$K1048,$K1048)&gt;1,"SI","NO"),IF(COUNTIFS($A$19:$A1048,$A1048,$C$19:$C1048,$C1048,$J$19:$J1048,$J1048,$D$19:$D1048,$D1048)&gt;1,"SI","NO")))</f>
        <v/>
      </c>
      <c r="N1048" s="11">
        <f>IF(COUNTA($A1048:$K1048)=0,"",IF(AND($L1048="SI",$M1048="NO"),IFERROR($H1048,0),0))</f>
        <v/>
      </c>
      <c r="O1048" s="9">
        <f>IF(COUNTA($A1048:$K1048)=0,"",IF($M1048="SI","CUFE o factura duplicada dentro del reporte; no se suma dos veces",IF(IFERROR($H1048,0)&lt;=0,"DIAN reporta valor susceptible 0",IF($L1048="NO",IFERROR(LOOKUP(2,1/((LISTS!$M$2:$M$13&lt;&gt;"")*ISNUMBER(SEARCH(LISTS!$M$2:$M$13,$I1048))),LISTS!$O$2:$O$13),"Medio de pago no elegible o no identificado por DIAN"),"Apta automaticamente por pago electronico y base positiva"))))</f>
        <v/>
      </c>
    </row>
    <row r="1049">
      <c r="A1049" s="9" t="n"/>
      <c r="B1049" s="9" t="n"/>
      <c r="C1049" s="12" t="n"/>
      <c r="D1049" s="11" t="n"/>
      <c r="E1049" s="11" t="n"/>
      <c r="F1049" s="11" t="n"/>
      <c r="G1049" s="11" t="n"/>
      <c r="H1049" s="11" t="n"/>
      <c r="I1049" s="9" t="n"/>
      <c r="J1049" s="9" t="n"/>
      <c r="K1049" s="9" t="n"/>
      <c r="L1049" s="9">
        <f>IF(COUNTA($A1049:$K1049)=0,"",IF(AND(IFERROR($H1049,0)&gt;0,LEN(TRIM($K1049&amp;""))&gt;0,IFERROR(LOOKUP(2,1/((LISTS!$M$2:$M$13&lt;&gt;"")*ISNUMBER(SEARCH(LISTS!$M$2:$M$13,$I1049))),LISTS!$N$2:$N$13),"NO")="SI"),"SI","NO"))</f>
        <v/>
      </c>
      <c r="M1049" s="9">
        <f>IF(COUNTA($A1049:$K1049)=0,"",IF($K1049&lt;&gt;"",IF(COUNTIF($K$19:$K1049,$K1049)&gt;1,"SI","NO"),IF(COUNTIFS($A$19:$A1049,$A1049,$C$19:$C1049,$C1049,$J$19:$J1049,$J1049,$D$19:$D1049,$D1049)&gt;1,"SI","NO")))</f>
        <v/>
      </c>
      <c r="N1049" s="11">
        <f>IF(COUNTA($A1049:$K1049)=0,"",IF(AND($L1049="SI",$M1049="NO"),IFERROR($H1049,0),0))</f>
        <v/>
      </c>
      <c r="O1049" s="9">
        <f>IF(COUNTA($A1049:$K1049)=0,"",IF($M1049="SI","CUFE o factura duplicada dentro del reporte; no se suma dos veces",IF(IFERROR($H1049,0)&lt;=0,"DIAN reporta valor susceptible 0",IF($L1049="NO",IFERROR(LOOKUP(2,1/((LISTS!$M$2:$M$13&lt;&gt;"")*ISNUMBER(SEARCH(LISTS!$M$2:$M$13,$I1049))),LISTS!$O$2:$O$13),"Medio de pago no elegible o no identificado por DIAN"),"Apta automaticamente por pago electronico y base positiva"))))</f>
        <v/>
      </c>
    </row>
    <row r="1050">
      <c r="A1050" s="9" t="n"/>
      <c r="B1050" s="9" t="n"/>
      <c r="C1050" s="12" t="n"/>
      <c r="D1050" s="11" t="n"/>
      <c r="E1050" s="11" t="n"/>
      <c r="F1050" s="11" t="n"/>
      <c r="G1050" s="11" t="n"/>
      <c r="H1050" s="11" t="n"/>
      <c r="I1050" s="9" t="n"/>
      <c r="J1050" s="9" t="n"/>
      <c r="K1050" s="9" t="n"/>
      <c r="L1050" s="9">
        <f>IF(COUNTA($A1050:$K1050)=0,"",IF(AND(IFERROR($H1050,0)&gt;0,LEN(TRIM($K1050&amp;""))&gt;0,IFERROR(LOOKUP(2,1/((LISTS!$M$2:$M$13&lt;&gt;"")*ISNUMBER(SEARCH(LISTS!$M$2:$M$13,$I1050))),LISTS!$N$2:$N$13),"NO")="SI"),"SI","NO"))</f>
        <v/>
      </c>
      <c r="M1050" s="9">
        <f>IF(COUNTA($A1050:$K1050)=0,"",IF($K1050&lt;&gt;"",IF(COUNTIF($K$19:$K1050,$K1050)&gt;1,"SI","NO"),IF(COUNTIFS($A$19:$A1050,$A1050,$C$19:$C1050,$C1050,$J$19:$J1050,$J1050,$D$19:$D1050,$D1050)&gt;1,"SI","NO")))</f>
        <v/>
      </c>
      <c r="N1050" s="11">
        <f>IF(COUNTA($A1050:$K1050)=0,"",IF(AND($L1050="SI",$M1050="NO"),IFERROR($H1050,0),0))</f>
        <v/>
      </c>
      <c r="O1050" s="9">
        <f>IF(COUNTA($A1050:$K1050)=0,"",IF($M1050="SI","CUFE o factura duplicada dentro del reporte; no se suma dos veces",IF(IFERROR($H1050,0)&lt;=0,"DIAN reporta valor susceptible 0",IF($L1050="NO",IFERROR(LOOKUP(2,1/((LISTS!$M$2:$M$13&lt;&gt;"")*ISNUMBER(SEARCH(LISTS!$M$2:$M$13,$I1050))),LISTS!$O$2:$O$13),"Medio de pago no elegible o no identificado por DIAN"),"Apta automaticamente por pago electronico y base positiva"))))</f>
        <v/>
      </c>
    </row>
    <row r="1051">
      <c r="A1051" s="9" t="n"/>
      <c r="B1051" s="9" t="n"/>
      <c r="C1051" s="12" t="n"/>
      <c r="D1051" s="11" t="n"/>
      <c r="E1051" s="11" t="n"/>
      <c r="F1051" s="11" t="n"/>
      <c r="G1051" s="11" t="n"/>
      <c r="H1051" s="11" t="n"/>
      <c r="I1051" s="9" t="n"/>
      <c r="J1051" s="9" t="n"/>
      <c r="K1051" s="9" t="n"/>
      <c r="L1051" s="9">
        <f>IF(COUNTA($A1051:$K1051)=0,"",IF(AND(IFERROR($H1051,0)&gt;0,LEN(TRIM($K1051&amp;""))&gt;0,IFERROR(LOOKUP(2,1/((LISTS!$M$2:$M$13&lt;&gt;"")*ISNUMBER(SEARCH(LISTS!$M$2:$M$13,$I1051))),LISTS!$N$2:$N$13),"NO")="SI"),"SI","NO"))</f>
        <v/>
      </c>
      <c r="M1051" s="9">
        <f>IF(COUNTA($A1051:$K1051)=0,"",IF($K1051&lt;&gt;"",IF(COUNTIF($K$19:$K1051,$K1051)&gt;1,"SI","NO"),IF(COUNTIFS($A$19:$A1051,$A1051,$C$19:$C1051,$C1051,$J$19:$J1051,$J1051,$D$19:$D1051,$D1051)&gt;1,"SI","NO")))</f>
        <v/>
      </c>
      <c r="N1051" s="11">
        <f>IF(COUNTA($A1051:$K1051)=0,"",IF(AND($L1051="SI",$M1051="NO"),IFERROR($H1051,0),0))</f>
        <v/>
      </c>
      <c r="O1051" s="9">
        <f>IF(COUNTA($A1051:$K1051)=0,"",IF($M1051="SI","CUFE o factura duplicada dentro del reporte; no se suma dos veces",IF(IFERROR($H1051,0)&lt;=0,"DIAN reporta valor susceptible 0",IF($L1051="NO",IFERROR(LOOKUP(2,1/((LISTS!$M$2:$M$13&lt;&gt;"")*ISNUMBER(SEARCH(LISTS!$M$2:$M$13,$I1051))),LISTS!$O$2:$O$13),"Medio de pago no elegible o no identificado por DIAN"),"Apta automaticamente por pago electronico y base positiva"))))</f>
        <v/>
      </c>
    </row>
    <row r="1052">
      <c r="A1052" s="9" t="n"/>
      <c r="B1052" s="9" t="n"/>
      <c r="C1052" s="12" t="n"/>
      <c r="D1052" s="11" t="n"/>
      <c r="E1052" s="11" t="n"/>
      <c r="F1052" s="11" t="n"/>
      <c r="G1052" s="11" t="n"/>
      <c r="H1052" s="11" t="n"/>
      <c r="I1052" s="9" t="n"/>
      <c r="J1052" s="9" t="n"/>
      <c r="K1052" s="9" t="n"/>
      <c r="L1052" s="9">
        <f>IF(COUNTA($A1052:$K1052)=0,"",IF(AND(IFERROR($H1052,0)&gt;0,LEN(TRIM($K1052&amp;""))&gt;0,IFERROR(LOOKUP(2,1/((LISTS!$M$2:$M$13&lt;&gt;"")*ISNUMBER(SEARCH(LISTS!$M$2:$M$13,$I1052))),LISTS!$N$2:$N$13),"NO")="SI"),"SI","NO"))</f>
        <v/>
      </c>
      <c r="M1052" s="9">
        <f>IF(COUNTA($A1052:$K1052)=0,"",IF($K1052&lt;&gt;"",IF(COUNTIF($K$19:$K1052,$K1052)&gt;1,"SI","NO"),IF(COUNTIFS($A$19:$A1052,$A1052,$C$19:$C1052,$C1052,$J$19:$J1052,$J1052,$D$19:$D1052,$D1052)&gt;1,"SI","NO")))</f>
        <v/>
      </c>
      <c r="N1052" s="11">
        <f>IF(COUNTA($A1052:$K1052)=0,"",IF(AND($L1052="SI",$M1052="NO"),IFERROR($H1052,0),0))</f>
        <v/>
      </c>
      <c r="O1052" s="9">
        <f>IF(COUNTA($A1052:$K1052)=0,"",IF($M1052="SI","CUFE o factura duplicada dentro del reporte; no se suma dos veces",IF(IFERROR($H1052,0)&lt;=0,"DIAN reporta valor susceptible 0",IF($L1052="NO",IFERROR(LOOKUP(2,1/((LISTS!$M$2:$M$13&lt;&gt;"")*ISNUMBER(SEARCH(LISTS!$M$2:$M$13,$I1052))),LISTS!$O$2:$O$13),"Medio de pago no elegible o no identificado por DIAN"),"Apta automaticamente por pago electronico y base positiva"))))</f>
        <v/>
      </c>
    </row>
    <row r="1053">
      <c r="A1053" s="9" t="n"/>
      <c r="B1053" s="9" t="n"/>
      <c r="C1053" s="12" t="n"/>
      <c r="D1053" s="11" t="n"/>
      <c r="E1053" s="11" t="n"/>
      <c r="F1053" s="11" t="n"/>
      <c r="G1053" s="11" t="n"/>
      <c r="H1053" s="11" t="n"/>
      <c r="I1053" s="9" t="n"/>
      <c r="J1053" s="9" t="n"/>
      <c r="K1053" s="9" t="n"/>
      <c r="L1053" s="9">
        <f>IF(COUNTA($A1053:$K1053)=0,"",IF(AND(IFERROR($H1053,0)&gt;0,LEN(TRIM($K1053&amp;""))&gt;0,IFERROR(LOOKUP(2,1/((LISTS!$M$2:$M$13&lt;&gt;"")*ISNUMBER(SEARCH(LISTS!$M$2:$M$13,$I1053))),LISTS!$N$2:$N$13),"NO")="SI"),"SI","NO"))</f>
        <v/>
      </c>
      <c r="M1053" s="9">
        <f>IF(COUNTA($A1053:$K1053)=0,"",IF($K1053&lt;&gt;"",IF(COUNTIF($K$19:$K1053,$K1053)&gt;1,"SI","NO"),IF(COUNTIFS($A$19:$A1053,$A1053,$C$19:$C1053,$C1053,$J$19:$J1053,$J1053,$D$19:$D1053,$D1053)&gt;1,"SI","NO")))</f>
        <v/>
      </c>
      <c r="N1053" s="11">
        <f>IF(COUNTA($A1053:$K1053)=0,"",IF(AND($L1053="SI",$M1053="NO"),IFERROR($H1053,0),0))</f>
        <v/>
      </c>
      <c r="O1053" s="9">
        <f>IF(COUNTA($A1053:$K1053)=0,"",IF($M1053="SI","CUFE o factura duplicada dentro del reporte; no se suma dos veces",IF(IFERROR($H1053,0)&lt;=0,"DIAN reporta valor susceptible 0",IF($L1053="NO",IFERROR(LOOKUP(2,1/((LISTS!$M$2:$M$13&lt;&gt;"")*ISNUMBER(SEARCH(LISTS!$M$2:$M$13,$I1053))),LISTS!$O$2:$O$13),"Medio de pago no elegible o no identificado por DIAN"),"Apta automaticamente por pago electronico y base positiva"))))</f>
        <v/>
      </c>
    </row>
    <row r="1054">
      <c r="A1054" s="9" t="n"/>
      <c r="B1054" s="9" t="n"/>
      <c r="C1054" s="12" t="n"/>
      <c r="D1054" s="11" t="n"/>
      <c r="E1054" s="11" t="n"/>
      <c r="F1054" s="11" t="n"/>
      <c r="G1054" s="11" t="n"/>
      <c r="H1054" s="11" t="n"/>
      <c r="I1054" s="9" t="n"/>
      <c r="J1054" s="9" t="n"/>
      <c r="K1054" s="9" t="n"/>
      <c r="L1054" s="9">
        <f>IF(COUNTA($A1054:$K1054)=0,"",IF(AND(IFERROR($H1054,0)&gt;0,LEN(TRIM($K1054&amp;""))&gt;0,IFERROR(LOOKUP(2,1/((LISTS!$M$2:$M$13&lt;&gt;"")*ISNUMBER(SEARCH(LISTS!$M$2:$M$13,$I1054))),LISTS!$N$2:$N$13),"NO")="SI"),"SI","NO"))</f>
        <v/>
      </c>
      <c r="M1054" s="9">
        <f>IF(COUNTA($A1054:$K1054)=0,"",IF($K1054&lt;&gt;"",IF(COUNTIF($K$19:$K1054,$K1054)&gt;1,"SI","NO"),IF(COUNTIFS($A$19:$A1054,$A1054,$C$19:$C1054,$C1054,$J$19:$J1054,$J1054,$D$19:$D1054,$D1054)&gt;1,"SI","NO")))</f>
        <v/>
      </c>
      <c r="N1054" s="11">
        <f>IF(COUNTA($A1054:$K1054)=0,"",IF(AND($L1054="SI",$M1054="NO"),IFERROR($H1054,0),0))</f>
        <v/>
      </c>
      <c r="O1054" s="9">
        <f>IF(COUNTA($A1054:$K1054)=0,"",IF($M1054="SI","CUFE o factura duplicada dentro del reporte; no se suma dos veces",IF(IFERROR($H1054,0)&lt;=0,"DIAN reporta valor susceptible 0",IF($L1054="NO",IFERROR(LOOKUP(2,1/((LISTS!$M$2:$M$13&lt;&gt;"")*ISNUMBER(SEARCH(LISTS!$M$2:$M$13,$I1054))),LISTS!$O$2:$O$13),"Medio de pago no elegible o no identificado por DIAN"),"Apta automaticamente por pago electronico y base positiva"))))</f>
        <v/>
      </c>
    </row>
    <row r="1055">
      <c r="A1055" s="9" t="n"/>
      <c r="B1055" s="9" t="n"/>
      <c r="C1055" s="12" t="n"/>
      <c r="D1055" s="11" t="n"/>
      <c r="E1055" s="11" t="n"/>
      <c r="F1055" s="11" t="n"/>
      <c r="G1055" s="11" t="n"/>
      <c r="H1055" s="11" t="n"/>
      <c r="I1055" s="9" t="n"/>
      <c r="J1055" s="9" t="n"/>
      <c r="K1055" s="9" t="n"/>
      <c r="L1055" s="9">
        <f>IF(COUNTA($A1055:$K1055)=0,"",IF(AND(IFERROR($H1055,0)&gt;0,LEN(TRIM($K1055&amp;""))&gt;0,IFERROR(LOOKUP(2,1/((LISTS!$M$2:$M$13&lt;&gt;"")*ISNUMBER(SEARCH(LISTS!$M$2:$M$13,$I1055))),LISTS!$N$2:$N$13),"NO")="SI"),"SI","NO"))</f>
        <v/>
      </c>
      <c r="M1055" s="9">
        <f>IF(COUNTA($A1055:$K1055)=0,"",IF($K1055&lt;&gt;"",IF(COUNTIF($K$19:$K1055,$K1055)&gt;1,"SI","NO"),IF(COUNTIFS($A$19:$A1055,$A1055,$C$19:$C1055,$C1055,$J$19:$J1055,$J1055,$D$19:$D1055,$D1055)&gt;1,"SI","NO")))</f>
        <v/>
      </c>
      <c r="N1055" s="11">
        <f>IF(COUNTA($A1055:$K1055)=0,"",IF(AND($L1055="SI",$M1055="NO"),IFERROR($H1055,0),0))</f>
        <v/>
      </c>
      <c r="O1055" s="9">
        <f>IF(COUNTA($A1055:$K1055)=0,"",IF($M1055="SI","CUFE o factura duplicada dentro del reporte; no se suma dos veces",IF(IFERROR($H1055,0)&lt;=0,"DIAN reporta valor susceptible 0",IF($L1055="NO",IFERROR(LOOKUP(2,1/((LISTS!$M$2:$M$13&lt;&gt;"")*ISNUMBER(SEARCH(LISTS!$M$2:$M$13,$I1055))),LISTS!$O$2:$O$13),"Medio de pago no elegible o no identificado por DIAN"),"Apta automaticamente por pago electronico y base positiva"))))</f>
        <v/>
      </c>
    </row>
    <row r="1056">
      <c r="A1056" s="9" t="n"/>
      <c r="B1056" s="9" t="n"/>
      <c r="C1056" s="12" t="n"/>
      <c r="D1056" s="11" t="n"/>
      <c r="E1056" s="11" t="n"/>
      <c r="F1056" s="11" t="n"/>
      <c r="G1056" s="11" t="n"/>
      <c r="H1056" s="11" t="n"/>
      <c r="I1056" s="9" t="n"/>
      <c r="J1056" s="9" t="n"/>
      <c r="K1056" s="9" t="n"/>
      <c r="L1056" s="9">
        <f>IF(COUNTA($A1056:$K1056)=0,"",IF(AND(IFERROR($H1056,0)&gt;0,LEN(TRIM($K1056&amp;""))&gt;0,IFERROR(LOOKUP(2,1/((LISTS!$M$2:$M$13&lt;&gt;"")*ISNUMBER(SEARCH(LISTS!$M$2:$M$13,$I1056))),LISTS!$N$2:$N$13),"NO")="SI"),"SI","NO"))</f>
        <v/>
      </c>
      <c r="M1056" s="9">
        <f>IF(COUNTA($A1056:$K1056)=0,"",IF($K1056&lt;&gt;"",IF(COUNTIF($K$19:$K1056,$K1056)&gt;1,"SI","NO"),IF(COUNTIFS($A$19:$A1056,$A1056,$C$19:$C1056,$C1056,$J$19:$J1056,$J1056,$D$19:$D1056,$D1056)&gt;1,"SI","NO")))</f>
        <v/>
      </c>
      <c r="N1056" s="11">
        <f>IF(COUNTA($A1056:$K1056)=0,"",IF(AND($L1056="SI",$M1056="NO"),IFERROR($H1056,0),0))</f>
        <v/>
      </c>
      <c r="O1056" s="9">
        <f>IF(COUNTA($A1056:$K1056)=0,"",IF($M1056="SI","CUFE o factura duplicada dentro del reporte; no se suma dos veces",IF(IFERROR($H1056,0)&lt;=0,"DIAN reporta valor susceptible 0",IF($L1056="NO",IFERROR(LOOKUP(2,1/((LISTS!$M$2:$M$13&lt;&gt;"")*ISNUMBER(SEARCH(LISTS!$M$2:$M$13,$I1056))),LISTS!$O$2:$O$13),"Medio de pago no elegible o no identificado por DIAN"),"Apta automaticamente por pago electronico y base positiva"))))</f>
        <v/>
      </c>
    </row>
    <row r="1057">
      <c r="A1057" s="9" t="n"/>
      <c r="B1057" s="9" t="n"/>
      <c r="C1057" s="12" t="n"/>
      <c r="D1057" s="11" t="n"/>
      <c r="E1057" s="11" t="n"/>
      <c r="F1057" s="11" t="n"/>
      <c r="G1057" s="11" t="n"/>
      <c r="H1057" s="11" t="n"/>
      <c r="I1057" s="9" t="n"/>
      <c r="J1057" s="9" t="n"/>
      <c r="K1057" s="9" t="n"/>
      <c r="L1057" s="9">
        <f>IF(COUNTA($A1057:$K1057)=0,"",IF(AND(IFERROR($H1057,0)&gt;0,LEN(TRIM($K1057&amp;""))&gt;0,IFERROR(LOOKUP(2,1/((LISTS!$M$2:$M$13&lt;&gt;"")*ISNUMBER(SEARCH(LISTS!$M$2:$M$13,$I1057))),LISTS!$N$2:$N$13),"NO")="SI"),"SI","NO"))</f>
        <v/>
      </c>
      <c r="M1057" s="9">
        <f>IF(COUNTA($A1057:$K1057)=0,"",IF($K1057&lt;&gt;"",IF(COUNTIF($K$19:$K1057,$K1057)&gt;1,"SI","NO"),IF(COUNTIFS($A$19:$A1057,$A1057,$C$19:$C1057,$C1057,$J$19:$J1057,$J1057,$D$19:$D1057,$D1057)&gt;1,"SI","NO")))</f>
        <v/>
      </c>
      <c r="N1057" s="11">
        <f>IF(COUNTA($A1057:$K1057)=0,"",IF(AND($L1057="SI",$M1057="NO"),IFERROR($H1057,0),0))</f>
        <v/>
      </c>
      <c r="O1057" s="9">
        <f>IF(COUNTA($A1057:$K1057)=0,"",IF($M1057="SI","CUFE o factura duplicada dentro del reporte; no se suma dos veces",IF(IFERROR($H1057,0)&lt;=0,"DIAN reporta valor susceptible 0",IF($L1057="NO",IFERROR(LOOKUP(2,1/((LISTS!$M$2:$M$13&lt;&gt;"")*ISNUMBER(SEARCH(LISTS!$M$2:$M$13,$I1057))),LISTS!$O$2:$O$13),"Medio de pago no elegible o no identificado por DIAN"),"Apta automaticamente por pago electronico y base positiva"))))</f>
        <v/>
      </c>
    </row>
    <row r="1058">
      <c r="A1058" s="9" t="n"/>
      <c r="B1058" s="9" t="n"/>
      <c r="C1058" s="12" t="n"/>
      <c r="D1058" s="11" t="n"/>
      <c r="E1058" s="11" t="n"/>
      <c r="F1058" s="11" t="n"/>
      <c r="G1058" s="11" t="n"/>
      <c r="H1058" s="11" t="n"/>
      <c r="I1058" s="9" t="n"/>
      <c r="J1058" s="9" t="n"/>
      <c r="K1058" s="9" t="n"/>
      <c r="L1058" s="9">
        <f>IF(COUNTA($A1058:$K1058)=0,"",IF(AND(IFERROR($H1058,0)&gt;0,LEN(TRIM($K1058&amp;""))&gt;0,IFERROR(LOOKUP(2,1/((LISTS!$M$2:$M$13&lt;&gt;"")*ISNUMBER(SEARCH(LISTS!$M$2:$M$13,$I1058))),LISTS!$N$2:$N$13),"NO")="SI"),"SI","NO"))</f>
        <v/>
      </c>
      <c r="M1058" s="9">
        <f>IF(COUNTA($A1058:$K1058)=0,"",IF($K1058&lt;&gt;"",IF(COUNTIF($K$19:$K1058,$K1058)&gt;1,"SI","NO"),IF(COUNTIFS($A$19:$A1058,$A1058,$C$19:$C1058,$C1058,$J$19:$J1058,$J1058,$D$19:$D1058,$D1058)&gt;1,"SI","NO")))</f>
        <v/>
      </c>
      <c r="N1058" s="11">
        <f>IF(COUNTA($A1058:$K1058)=0,"",IF(AND($L1058="SI",$M1058="NO"),IFERROR($H1058,0),0))</f>
        <v/>
      </c>
      <c r="O1058" s="9">
        <f>IF(COUNTA($A1058:$K1058)=0,"",IF($M1058="SI","CUFE o factura duplicada dentro del reporte; no se suma dos veces",IF(IFERROR($H1058,0)&lt;=0,"DIAN reporta valor susceptible 0",IF($L1058="NO",IFERROR(LOOKUP(2,1/((LISTS!$M$2:$M$13&lt;&gt;"")*ISNUMBER(SEARCH(LISTS!$M$2:$M$13,$I1058))),LISTS!$O$2:$O$13),"Medio de pago no elegible o no identificado por DIAN"),"Apta automaticamente por pago electronico y base positiva"))))</f>
        <v/>
      </c>
    </row>
    <row r="1059">
      <c r="A1059" s="9" t="n"/>
      <c r="B1059" s="9" t="n"/>
      <c r="C1059" s="12" t="n"/>
      <c r="D1059" s="11" t="n"/>
      <c r="E1059" s="11" t="n"/>
      <c r="F1059" s="11" t="n"/>
      <c r="G1059" s="11" t="n"/>
      <c r="H1059" s="11" t="n"/>
      <c r="I1059" s="9" t="n"/>
      <c r="J1059" s="9" t="n"/>
      <c r="K1059" s="9" t="n"/>
      <c r="L1059" s="9">
        <f>IF(COUNTA($A1059:$K1059)=0,"",IF(AND(IFERROR($H1059,0)&gt;0,LEN(TRIM($K1059&amp;""))&gt;0,IFERROR(LOOKUP(2,1/((LISTS!$M$2:$M$13&lt;&gt;"")*ISNUMBER(SEARCH(LISTS!$M$2:$M$13,$I1059))),LISTS!$N$2:$N$13),"NO")="SI"),"SI","NO"))</f>
        <v/>
      </c>
      <c r="M1059" s="9">
        <f>IF(COUNTA($A1059:$K1059)=0,"",IF($K1059&lt;&gt;"",IF(COUNTIF($K$19:$K1059,$K1059)&gt;1,"SI","NO"),IF(COUNTIFS($A$19:$A1059,$A1059,$C$19:$C1059,$C1059,$J$19:$J1059,$J1059,$D$19:$D1059,$D1059)&gt;1,"SI","NO")))</f>
        <v/>
      </c>
      <c r="N1059" s="11">
        <f>IF(COUNTA($A1059:$K1059)=0,"",IF(AND($L1059="SI",$M1059="NO"),IFERROR($H1059,0),0))</f>
        <v/>
      </c>
      <c r="O1059" s="9">
        <f>IF(COUNTA($A1059:$K1059)=0,"",IF($M1059="SI","CUFE o factura duplicada dentro del reporte; no se suma dos veces",IF(IFERROR($H1059,0)&lt;=0,"DIAN reporta valor susceptible 0",IF($L1059="NO",IFERROR(LOOKUP(2,1/((LISTS!$M$2:$M$13&lt;&gt;"")*ISNUMBER(SEARCH(LISTS!$M$2:$M$13,$I1059))),LISTS!$O$2:$O$13),"Medio de pago no elegible o no identificado por DIAN"),"Apta automaticamente por pago electronico y base positiva"))))</f>
        <v/>
      </c>
    </row>
    <row r="1060">
      <c r="A1060" s="9" t="n"/>
      <c r="B1060" s="9" t="n"/>
      <c r="C1060" s="12" t="n"/>
      <c r="D1060" s="11" t="n"/>
      <c r="E1060" s="11" t="n"/>
      <c r="F1060" s="11" t="n"/>
      <c r="G1060" s="11" t="n"/>
      <c r="H1060" s="11" t="n"/>
      <c r="I1060" s="9" t="n"/>
      <c r="J1060" s="9" t="n"/>
      <c r="K1060" s="9" t="n"/>
      <c r="L1060" s="9">
        <f>IF(COUNTA($A1060:$K1060)=0,"",IF(AND(IFERROR($H1060,0)&gt;0,LEN(TRIM($K1060&amp;""))&gt;0,IFERROR(LOOKUP(2,1/((LISTS!$M$2:$M$13&lt;&gt;"")*ISNUMBER(SEARCH(LISTS!$M$2:$M$13,$I1060))),LISTS!$N$2:$N$13),"NO")="SI"),"SI","NO"))</f>
        <v/>
      </c>
      <c r="M1060" s="9">
        <f>IF(COUNTA($A1060:$K1060)=0,"",IF($K1060&lt;&gt;"",IF(COUNTIF($K$19:$K1060,$K1060)&gt;1,"SI","NO"),IF(COUNTIFS($A$19:$A1060,$A1060,$C$19:$C1060,$C1060,$J$19:$J1060,$J1060,$D$19:$D1060,$D1060)&gt;1,"SI","NO")))</f>
        <v/>
      </c>
      <c r="N1060" s="11">
        <f>IF(COUNTA($A1060:$K1060)=0,"",IF(AND($L1060="SI",$M1060="NO"),IFERROR($H1060,0),0))</f>
        <v/>
      </c>
      <c r="O1060" s="9">
        <f>IF(COUNTA($A1060:$K1060)=0,"",IF($M1060="SI","CUFE o factura duplicada dentro del reporte; no se suma dos veces",IF(IFERROR($H1060,0)&lt;=0,"DIAN reporta valor susceptible 0",IF($L1060="NO",IFERROR(LOOKUP(2,1/((LISTS!$M$2:$M$13&lt;&gt;"")*ISNUMBER(SEARCH(LISTS!$M$2:$M$13,$I1060))),LISTS!$O$2:$O$13),"Medio de pago no elegible o no identificado por DIAN"),"Apta automaticamente por pago electronico y base positiva"))))</f>
        <v/>
      </c>
    </row>
    <row r="1061">
      <c r="A1061" s="9" t="n"/>
      <c r="B1061" s="9" t="n"/>
      <c r="C1061" s="12" t="n"/>
      <c r="D1061" s="11" t="n"/>
      <c r="E1061" s="11" t="n"/>
      <c r="F1061" s="11" t="n"/>
      <c r="G1061" s="11" t="n"/>
      <c r="H1061" s="11" t="n"/>
      <c r="I1061" s="9" t="n"/>
      <c r="J1061" s="9" t="n"/>
      <c r="K1061" s="9" t="n"/>
      <c r="L1061" s="9">
        <f>IF(COUNTA($A1061:$K1061)=0,"",IF(AND(IFERROR($H1061,0)&gt;0,LEN(TRIM($K1061&amp;""))&gt;0,IFERROR(LOOKUP(2,1/((LISTS!$M$2:$M$13&lt;&gt;"")*ISNUMBER(SEARCH(LISTS!$M$2:$M$13,$I1061))),LISTS!$N$2:$N$13),"NO")="SI"),"SI","NO"))</f>
        <v/>
      </c>
      <c r="M1061" s="9">
        <f>IF(COUNTA($A1061:$K1061)=0,"",IF($K1061&lt;&gt;"",IF(COUNTIF($K$19:$K1061,$K1061)&gt;1,"SI","NO"),IF(COUNTIFS($A$19:$A1061,$A1061,$C$19:$C1061,$C1061,$J$19:$J1061,$J1061,$D$19:$D1061,$D1061)&gt;1,"SI","NO")))</f>
        <v/>
      </c>
      <c r="N1061" s="11">
        <f>IF(COUNTA($A1061:$K1061)=0,"",IF(AND($L1061="SI",$M1061="NO"),IFERROR($H1061,0),0))</f>
        <v/>
      </c>
      <c r="O1061" s="9">
        <f>IF(COUNTA($A1061:$K1061)=0,"",IF($M1061="SI","CUFE o factura duplicada dentro del reporte; no se suma dos veces",IF(IFERROR($H1061,0)&lt;=0,"DIAN reporta valor susceptible 0",IF($L1061="NO",IFERROR(LOOKUP(2,1/((LISTS!$M$2:$M$13&lt;&gt;"")*ISNUMBER(SEARCH(LISTS!$M$2:$M$13,$I1061))),LISTS!$O$2:$O$13),"Medio de pago no elegible o no identificado por DIAN"),"Apta automaticamente por pago electronico y base positiva"))))</f>
        <v/>
      </c>
    </row>
    <row r="1062">
      <c r="A1062" s="9" t="n"/>
      <c r="B1062" s="9" t="n"/>
      <c r="C1062" s="12" t="n"/>
      <c r="D1062" s="11" t="n"/>
      <c r="E1062" s="11" t="n"/>
      <c r="F1062" s="11" t="n"/>
      <c r="G1062" s="11" t="n"/>
      <c r="H1062" s="11" t="n"/>
      <c r="I1062" s="9" t="n"/>
      <c r="J1062" s="9" t="n"/>
      <c r="K1062" s="9" t="n"/>
      <c r="L1062" s="9">
        <f>IF(COUNTA($A1062:$K1062)=0,"",IF(AND(IFERROR($H1062,0)&gt;0,LEN(TRIM($K1062&amp;""))&gt;0,IFERROR(LOOKUP(2,1/((LISTS!$M$2:$M$13&lt;&gt;"")*ISNUMBER(SEARCH(LISTS!$M$2:$M$13,$I1062))),LISTS!$N$2:$N$13),"NO")="SI"),"SI","NO"))</f>
        <v/>
      </c>
      <c r="M1062" s="9">
        <f>IF(COUNTA($A1062:$K1062)=0,"",IF($K1062&lt;&gt;"",IF(COUNTIF($K$19:$K1062,$K1062)&gt;1,"SI","NO"),IF(COUNTIFS($A$19:$A1062,$A1062,$C$19:$C1062,$C1062,$J$19:$J1062,$J1062,$D$19:$D1062,$D1062)&gt;1,"SI","NO")))</f>
        <v/>
      </c>
      <c r="N1062" s="11">
        <f>IF(COUNTA($A1062:$K1062)=0,"",IF(AND($L1062="SI",$M1062="NO"),IFERROR($H1062,0),0))</f>
        <v/>
      </c>
      <c r="O1062" s="9">
        <f>IF(COUNTA($A1062:$K1062)=0,"",IF($M1062="SI","CUFE o factura duplicada dentro del reporte; no se suma dos veces",IF(IFERROR($H1062,0)&lt;=0,"DIAN reporta valor susceptible 0",IF($L1062="NO",IFERROR(LOOKUP(2,1/((LISTS!$M$2:$M$13&lt;&gt;"")*ISNUMBER(SEARCH(LISTS!$M$2:$M$13,$I1062))),LISTS!$O$2:$O$13),"Medio de pago no elegible o no identificado por DIAN"),"Apta automaticamente por pago electronico y base positiva"))))</f>
        <v/>
      </c>
    </row>
    <row r="1063">
      <c r="A1063" s="9" t="n"/>
      <c r="B1063" s="9" t="n"/>
      <c r="C1063" s="12" t="n"/>
      <c r="D1063" s="11" t="n"/>
      <c r="E1063" s="11" t="n"/>
      <c r="F1063" s="11" t="n"/>
      <c r="G1063" s="11" t="n"/>
      <c r="H1063" s="11" t="n"/>
      <c r="I1063" s="9" t="n"/>
      <c r="J1063" s="9" t="n"/>
      <c r="K1063" s="9" t="n"/>
      <c r="L1063" s="9">
        <f>IF(COUNTA($A1063:$K1063)=0,"",IF(AND(IFERROR($H1063,0)&gt;0,LEN(TRIM($K1063&amp;""))&gt;0,IFERROR(LOOKUP(2,1/((LISTS!$M$2:$M$13&lt;&gt;"")*ISNUMBER(SEARCH(LISTS!$M$2:$M$13,$I1063))),LISTS!$N$2:$N$13),"NO")="SI"),"SI","NO"))</f>
        <v/>
      </c>
      <c r="M1063" s="9">
        <f>IF(COUNTA($A1063:$K1063)=0,"",IF($K1063&lt;&gt;"",IF(COUNTIF($K$19:$K1063,$K1063)&gt;1,"SI","NO"),IF(COUNTIFS($A$19:$A1063,$A1063,$C$19:$C1063,$C1063,$J$19:$J1063,$J1063,$D$19:$D1063,$D1063)&gt;1,"SI","NO")))</f>
        <v/>
      </c>
      <c r="N1063" s="11">
        <f>IF(COUNTA($A1063:$K1063)=0,"",IF(AND($L1063="SI",$M1063="NO"),IFERROR($H1063,0),0))</f>
        <v/>
      </c>
      <c r="O1063" s="9">
        <f>IF(COUNTA($A1063:$K1063)=0,"",IF($M1063="SI","CUFE o factura duplicada dentro del reporte; no se suma dos veces",IF(IFERROR($H1063,0)&lt;=0,"DIAN reporta valor susceptible 0",IF($L1063="NO",IFERROR(LOOKUP(2,1/((LISTS!$M$2:$M$13&lt;&gt;"")*ISNUMBER(SEARCH(LISTS!$M$2:$M$13,$I1063))),LISTS!$O$2:$O$13),"Medio de pago no elegible o no identificado por DIAN"),"Apta automaticamente por pago electronico y base positiva"))))</f>
        <v/>
      </c>
    </row>
    <row r="1064">
      <c r="A1064" s="9" t="n"/>
      <c r="B1064" s="9" t="n"/>
      <c r="C1064" s="12" t="n"/>
      <c r="D1064" s="11" t="n"/>
      <c r="E1064" s="11" t="n"/>
      <c r="F1064" s="11" t="n"/>
      <c r="G1064" s="11" t="n"/>
      <c r="H1064" s="11" t="n"/>
      <c r="I1064" s="9" t="n"/>
      <c r="J1064" s="9" t="n"/>
      <c r="K1064" s="9" t="n"/>
      <c r="L1064" s="9">
        <f>IF(COUNTA($A1064:$K1064)=0,"",IF(AND(IFERROR($H1064,0)&gt;0,LEN(TRIM($K1064&amp;""))&gt;0,IFERROR(LOOKUP(2,1/((LISTS!$M$2:$M$13&lt;&gt;"")*ISNUMBER(SEARCH(LISTS!$M$2:$M$13,$I1064))),LISTS!$N$2:$N$13),"NO")="SI"),"SI","NO"))</f>
        <v/>
      </c>
      <c r="M1064" s="9">
        <f>IF(COUNTA($A1064:$K1064)=0,"",IF($K1064&lt;&gt;"",IF(COUNTIF($K$19:$K1064,$K1064)&gt;1,"SI","NO"),IF(COUNTIFS($A$19:$A1064,$A1064,$C$19:$C1064,$C1064,$J$19:$J1064,$J1064,$D$19:$D1064,$D1064)&gt;1,"SI","NO")))</f>
        <v/>
      </c>
      <c r="N1064" s="11">
        <f>IF(COUNTA($A1064:$K1064)=0,"",IF(AND($L1064="SI",$M1064="NO"),IFERROR($H1064,0),0))</f>
        <v/>
      </c>
      <c r="O1064" s="9">
        <f>IF(COUNTA($A1064:$K1064)=0,"",IF($M1064="SI","CUFE o factura duplicada dentro del reporte; no se suma dos veces",IF(IFERROR($H1064,0)&lt;=0,"DIAN reporta valor susceptible 0",IF($L1064="NO",IFERROR(LOOKUP(2,1/((LISTS!$M$2:$M$13&lt;&gt;"")*ISNUMBER(SEARCH(LISTS!$M$2:$M$13,$I1064))),LISTS!$O$2:$O$13),"Medio de pago no elegible o no identificado por DIAN"),"Apta automaticamente por pago electronico y base positiva"))))</f>
        <v/>
      </c>
    </row>
    <row r="1065">
      <c r="A1065" s="9" t="n"/>
      <c r="B1065" s="9" t="n"/>
      <c r="C1065" s="12" t="n"/>
      <c r="D1065" s="11" t="n"/>
      <c r="E1065" s="11" t="n"/>
      <c r="F1065" s="11" t="n"/>
      <c r="G1065" s="11" t="n"/>
      <c r="H1065" s="11" t="n"/>
      <c r="I1065" s="9" t="n"/>
      <c r="J1065" s="9" t="n"/>
      <c r="K1065" s="9" t="n"/>
      <c r="L1065" s="9">
        <f>IF(COUNTA($A1065:$K1065)=0,"",IF(AND(IFERROR($H1065,0)&gt;0,LEN(TRIM($K1065&amp;""))&gt;0,IFERROR(LOOKUP(2,1/((LISTS!$M$2:$M$13&lt;&gt;"")*ISNUMBER(SEARCH(LISTS!$M$2:$M$13,$I1065))),LISTS!$N$2:$N$13),"NO")="SI"),"SI","NO"))</f>
        <v/>
      </c>
      <c r="M1065" s="9">
        <f>IF(COUNTA($A1065:$K1065)=0,"",IF($K1065&lt;&gt;"",IF(COUNTIF($K$19:$K1065,$K1065)&gt;1,"SI","NO"),IF(COUNTIFS($A$19:$A1065,$A1065,$C$19:$C1065,$C1065,$J$19:$J1065,$J1065,$D$19:$D1065,$D1065)&gt;1,"SI","NO")))</f>
        <v/>
      </c>
      <c r="N1065" s="11">
        <f>IF(COUNTA($A1065:$K1065)=0,"",IF(AND($L1065="SI",$M1065="NO"),IFERROR($H1065,0),0))</f>
        <v/>
      </c>
      <c r="O1065" s="9">
        <f>IF(COUNTA($A1065:$K1065)=0,"",IF($M1065="SI","CUFE o factura duplicada dentro del reporte; no se suma dos veces",IF(IFERROR($H1065,0)&lt;=0,"DIAN reporta valor susceptible 0",IF($L1065="NO",IFERROR(LOOKUP(2,1/((LISTS!$M$2:$M$13&lt;&gt;"")*ISNUMBER(SEARCH(LISTS!$M$2:$M$13,$I1065))),LISTS!$O$2:$O$13),"Medio de pago no elegible o no identificado por DIAN"),"Apta automaticamente por pago electronico y base positiva"))))</f>
        <v/>
      </c>
    </row>
    <row r="1066">
      <c r="A1066" s="9" t="n"/>
      <c r="B1066" s="9" t="n"/>
      <c r="C1066" s="12" t="n"/>
      <c r="D1066" s="11" t="n"/>
      <c r="E1066" s="11" t="n"/>
      <c r="F1066" s="11" t="n"/>
      <c r="G1066" s="11" t="n"/>
      <c r="H1066" s="11" t="n"/>
      <c r="I1066" s="9" t="n"/>
      <c r="J1066" s="9" t="n"/>
      <c r="K1066" s="9" t="n"/>
      <c r="L1066" s="9">
        <f>IF(COUNTA($A1066:$K1066)=0,"",IF(AND(IFERROR($H1066,0)&gt;0,LEN(TRIM($K1066&amp;""))&gt;0,IFERROR(LOOKUP(2,1/((LISTS!$M$2:$M$13&lt;&gt;"")*ISNUMBER(SEARCH(LISTS!$M$2:$M$13,$I1066))),LISTS!$N$2:$N$13),"NO")="SI"),"SI","NO"))</f>
        <v/>
      </c>
      <c r="M1066" s="9">
        <f>IF(COUNTA($A1066:$K1066)=0,"",IF($K1066&lt;&gt;"",IF(COUNTIF($K$19:$K1066,$K1066)&gt;1,"SI","NO"),IF(COUNTIFS($A$19:$A1066,$A1066,$C$19:$C1066,$C1066,$J$19:$J1066,$J1066,$D$19:$D1066,$D1066)&gt;1,"SI","NO")))</f>
        <v/>
      </c>
      <c r="N1066" s="11">
        <f>IF(COUNTA($A1066:$K1066)=0,"",IF(AND($L1066="SI",$M1066="NO"),IFERROR($H1066,0),0))</f>
        <v/>
      </c>
      <c r="O1066" s="9">
        <f>IF(COUNTA($A1066:$K1066)=0,"",IF($M1066="SI","CUFE o factura duplicada dentro del reporte; no se suma dos veces",IF(IFERROR($H1066,0)&lt;=0,"DIAN reporta valor susceptible 0",IF($L1066="NO",IFERROR(LOOKUP(2,1/((LISTS!$M$2:$M$13&lt;&gt;"")*ISNUMBER(SEARCH(LISTS!$M$2:$M$13,$I1066))),LISTS!$O$2:$O$13),"Medio de pago no elegible o no identificado por DIAN"),"Apta automaticamente por pago electronico y base positiva"))))</f>
        <v/>
      </c>
    </row>
    <row r="1067">
      <c r="A1067" s="9" t="n"/>
      <c r="B1067" s="9" t="n"/>
      <c r="C1067" s="12" t="n"/>
      <c r="D1067" s="11" t="n"/>
      <c r="E1067" s="11" t="n"/>
      <c r="F1067" s="11" t="n"/>
      <c r="G1067" s="11" t="n"/>
      <c r="H1067" s="11" t="n"/>
      <c r="I1067" s="9" t="n"/>
      <c r="J1067" s="9" t="n"/>
      <c r="K1067" s="9" t="n"/>
      <c r="L1067" s="9">
        <f>IF(COUNTA($A1067:$K1067)=0,"",IF(AND(IFERROR($H1067,0)&gt;0,LEN(TRIM($K1067&amp;""))&gt;0,IFERROR(LOOKUP(2,1/((LISTS!$M$2:$M$13&lt;&gt;"")*ISNUMBER(SEARCH(LISTS!$M$2:$M$13,$I1067))),LISTS!$N$2:$N$13),"NO")="SI"),"SI","NO"))</f>
        <v/>
      </c>
      <c r="M1067" s="9">
        <f>IF(COUNTA($A1067:$K1067)=0,"",IF($K1067&lt;&gt;"",IF(COUNTIF($K$19:$K1067,$K1067)&gt;1,"SI","NO"),IF(COUNTIFS($A$19:$A1067,$A1067,$C$19:$C1067,$C1067,$J$19:$J1067,$J1067,$D$19:$D1067,$D1067)&gt;1,"SI","NO")))</f>
        <v/>
      </c>
      <c r="N1067" s="11">
        <f>IF(COUNTA($A1067:$K1067)=0,"",IF(AND($L1067="SI",$M1067="NO"),IFERROR($H1067,0),0))</f>
        <v/>
      </c>
      <c r="O1067" s="9">
        <f>IF(COUNTA($A1067:$K1067)=0,"",IF($M1067="SI","CUFE o factura duplicada dentro del reporte; no se suma dos veces",IF(IFERROR($H1067,0)&lt;=0,"DIAN reporta valor susceptible 0",IF($L1067="NO",IFERROR(LOOKUP(2,1/((LISTS!$M$2:$M$13&lt;&gt;"")*ISNUMBER(SEARCH(LISTS!$M$2:$M$13,$I1067))),LISTS!$O$2:$O$13),"Medio de pago no elegible o no identificado por DIAN"),"Apta automaticamente por pago electronico y base positiva"))))</f>
        <v/>
      </c>
    </row>
    <row r="1068">
      <c r="A1068" s="9" t="n"/>
      <c r="B1068" s="9" t="n"/>
      <c r="C1068" s="12" t="n"/>
      <c r="D1068" s="11" t="n"/>
      <c r="E1068" s="11" t="n"/>
      <c r="F1068" s="11" t="n"/>
      <c r="G1068" s="11" t="n"/>
      <c r="H1068" s="11" t="n"/>
      <c r="I1068" s="9" t="n"/>
      <c r="J1068" s="9" t="n"/>
      <c r="K1068" s="9" t="n"/>
      <c r="L1068" s="9">
        <f>IF(COUNTA($A1068:$K1068)=0,"",IF(AND(IFERROR($H1068,0)&gt;0,LEN(TRIM($K1068&amp;""))&gt;0,IFERROR(LOOKUP(2,1/((LISTS!$M$2:$M$13&lt;&gt;"")*ISNUMBER(SEARCH(LISTS!$M$2:$M$13,$I1068))),LISTS!$N$2:$N$13),"NO")="SI"),"SI","NO"))</f>
        <v/>
      </c>
      <c r="M1068" s="9">
        <f>IF(COUNTA($A1068:$K1068)=0,"",IF($K1068&lt;&gt;"",IF(COUNTIF($K$19:$K1068,$K1068)&gt;1,"SI","NO"),IF(COUNTIFS($A$19:$A1068,$A1068,$C$19:$C1068,$C1068,$J$19:$J1068,$J1068,$D$19:$D1068,$D1068)&gt;1,"SI","NO")))</f>
        <v/>
      </c>
      <c r="N1068" s="11">
        <f>IF(COUNTA($A1068:$K1068)=0,"",IF(AND($L1068="SI",$M1068="NO"),IFERROR($H1068,0),0))</f>
        <v/>
      </c>
      <c r="O1068" s="9">
        <f>IF(COUNTA($A1068:$K1068)=0,"",IF($M1068="SI","CUFE o factura duplicada dentro del reporte; no se suma dos veces",IF(IFERROR($H1068,0)&lt;=0,"DIAN reporta valor susceptible 0",IF($L1068="NO",IFERROR(LOOKUP(2,1/((LISTS!$M$2:$M$13&lt;&gt;"")*ISNUMBER(SEARCH(LISTS!$M$2:$M$13,$I1068))),LISTS!$O$2:$O$13),"Medio de pago no elegible o no identificado por DIAN"),"Apta automaticamente por pago electronico y base positiva"))))</f>
        <v/>
      </c>
    </row>
    <row r="1069">
      <c r="A1069" s="9" t="n"/>
      <c r="B1069" s="9" t="n"/>
      <c r="C1069" s="12" t="n"/>
      <c r="D1069" s="11" t="n"/>
      <c r="E1069" s="11" t="n"/>
      <c r="F1069" s="11" t="n"/>
      <c r="G1069" s="11" t="n"/>
      <c r="H1069" s="11" t="n"/>
      <c r="I1069" s="9" t="n"/>
      <c r="J1069" s="9" t="n"/>
      <c r="K1069" s="9" t="n"/>
      <c r="L1069" s="9">
        <f>IF(COUNTA($A1069:$K1069)=0,"",IF(AND(IFERROR($H1069,0)&gt;0,LEN(TRIM($K1069&amp;""))&gt;0,IFERROR(LOOKUP(2,1/((LISTS!$M$2:$M$13&lt;&gt;"")*ISNUMBER(SEARCH(LISTS!$M$2:$M$13,$I1069))),LISTS!$N$2:$N$13),"NO")="SI"),"SI","NO"))</f>
        <v/>
      </c>
      <c r="M1069" s="9">
        <f>IF(COUNTA($A1069:$K1069)=0,"",IF($K1069&lt;&gt;"",IF(COUNTIF($K$19:$K1069,$K1069)&gt;1,"SI","NO"),IF(COUNTIFS($A$19:$A1069,$A1069,$C$19:$C1069,$C1069,$J$19:$J1069,$J1069,$D$19:$D1069,$D1069)&gt;1,"SI","NO")))</f>
        <v/>
      </c>
      <c r="N1069" s="11">
        <f>IF(COUNTA($A1069:$K1069)=0,"",IF(AND($L1069="SI",$M1069="NO"),IFERROR($H1069,0),0))</f>
        <v/>
      </c>
      <c r="O1069" s="9">
        <f>IF(COUNTA($A1069:$K1069)=0,"",IF($M1069="SI","CUFE o factura duplicada dentro del reporte; no se suma dos veces",IF(IFERROR($H1069,0)&lt;=0,"DIAN reporta valor susceptible 0",IF($L1069="NO",IFERROR(LOOKUP(2,1/((LISTS!$M$2:$M$13&lt;&gt;"")*ISNUMBER(SEARCH(LISTS!$M$2:$M$13,$I1069))),LISTS!$O$2:$O$13),"Medio de pago no elegible o no identificado por DIAN"),"Apta automaticamente por pago electronico y base positiva"))))</f>
        <v/>
      </c>
    </row>
    <row r="1070">
      <c r="A1070" s="9" t="n"/>
      <c r="B1070" s="9" t="n"/>
      <c r="C1070" s="12" t="n"/>
      <c r="D1070" s="11" t="n"/>
      <c r="E1070" s="11" t="n"/>
      <c r="F1070" s="11" t="n"/>
      <c r="G1070" s="11" t="n"/>
      <c r="H1070" s="11" t="n"/>
      <c r="I1070" s="9" t="n"/>
      <c r="J1070" s="9" t="n"/>
      <c r="K1070" s="9" t="n"/>
      <c r="L1070" s="9">
        <f>IF(COUNTA($A1070:$K1070)=0,"",IF(AND(IFERROR($H1070,0)&gt;0,LEN(TRIM($K1070&amp;""))&gt;0,IFERROR(LOOKUP(2,1/((LISTS!$M$2:$M$13&lt;&gt;"")*ISNUMBER(SEARCH(LISTS!$M$2:$M$13,$I1070))),LISTS!$N$2:$N$13),"NO")="SI"),"SI","NO"))</f>
        <v/>
      </c>
      <c r="M1070" s="9">
        <f>IF(COUNTA($A1070:$K1070)=0,"",IF($K1070&lt;&gt;"",IF(COUNTIF($K$19:$K1070,$K1070)&gt;1,"SI","NO"),IF(COUNTIFS($A$19:$A1070,$A1070,$C$19:$C1070,$C1070,$J$19:$J1070,$J1070,$D$19:$D1070,$D1070)&gt;1,"SI","NO")))</f>
        <v/>
      </c>
      <c r="N1070" s="11">
        <f>IF(COUNTA($A1070:$K1070)=0,"",IF(AND($L1070="SI",$M1070="NO"),IFERROR($H1070,0),0))</f>
        <v/>
      </c>
      <c r="O1070" s="9">
        <f>IF(COUNTA($A1070:$K1070)=0,"",IF($M1070="SI","CUFE o factura duplicada dentro del reporte; no se suma dos veces",IF(IFERROR($H1070,0)&lt;=0,"DIAN reporta valor susceptible 0",IF($L1070="NO",IFERROR(LOOKUP(2,1/((LISTS!$M$2:$M$13&lt;&gt;"")*ISNUMBER(SEARCH(LISTS!$M$2:$M$13,$I1070))),LISTS!$O$2:$O$13),"Medio de pago no elegible o no identificado por DIAN"),"Apta automaticamente por pago electronico y base positiva"))))</f>
        <v/>
      </c>
    </row>
    <row r="1071">
      <c r="A1071" s="9" t="n"/>
      <c r="B1071" s="9" t="n"/>
      <c r="C1071" s="12" t="n"/>
      <c r="D1071" s="11" t="n"/>
      <c r="E1071" s="11" t="n"/>
      <c r="F1071" s="11" t="n"/>
      <c r="G1071" s="11" t="n"/>
      <c r="H1071" s="11" t="n"/>
      <c r="I1071" s="9" t="n"/>
      <c r="J1071" s="9" t="n"/>
      <c r="K1071" s="9" t="n"/>
      <c r="L1071" s="9">
        <f>IF(COUNTA($A1071:$K1071)=0,"",IF(AND(IFERROR($H1071,0)&gt;0,LEN(TRIM($K1071&amp;""))&gt;0,IFERROR(LOOKUP(2,1/((LISTS!$M$2:$M$13&lt;&gt;"")*ISNUMBER(SEARCH(LISTS!$M$2:$M$13,$I1071))),LISTS!$N$2:$N$13),"NO")="SI"),"SI","NO"))</f>
        <v/>
      </c>
      <c r="M1071" s="9">
        <f>IF(COUNTA($A1071:$K1071)=0,"",IF($K1071&lt;&gt;"",IF(COUNTIF($K$19:$K1071,$K1071)&gt;1,"SI","NO"),IF(COUNTIFS($A$19:$A1071,$A1071,$C$19:$C1071,$C1071,$J$19:$J1071,$J1071,$D$19:$D1071,$D1071)&gt;1,"SI","NO")))</f>
        <v/>
      </c>
      <c r="N1071" s="11">
        <f>IF(COUNTA($A1071:$K1071)=0,"",IF(AND($L1071="SI",$M1071="NO"),IFERROR($H1071,0),0))</f>
        <v/>
      </c>
      <c r="O1071" s="9">
        <f>IF(COUNTA($A1071:$K1071)=0,"",IF($M1071="SI","CUFE o factura duplicada dentro del reporte; no se suma dos veces",IF(IFERROR($H1071,0)&lt;=0,"DIAN reporta valor susceptible 0",IF($L1071="NO",IFERROR(LOOKUP(2,1/((LISTS!$M$2:$M$13&lt;&gt;"")*ISNUMBER(SEARCH(LISTS!$M$2:$M$13,$I1071))),LISTS!$O$2:$O$13),"Medio de pago no elegible o no identificado por DIAN"),"Apta automaticamente por pago electronico y base positiva"))))</f>
        <v/>
      </c>
    </row>
    <row r="1072">
      <c r="A1072" s="9" t="n"/>
      <c r="B1072" s="9" t="n"/>
      <c r="C1072" s="12" t="n"/>
      <c r="D1072" s="11" t="n"/>
      <c r="E1072" s="11" t="n"/>
      <c r="F1072" s="11" t="n"/>
      <c r="G1072" s="11" t="n"/>
      <c r="H1072" s="11" t="n"/>
      <c r="I1072" s="9" t="n"/>
      <c r="J1072" s="9" t="n"/>
      <c r="K1072" s="9" t="n"/>
      <c r="L1072" s="9">
        <f>IF(COUNTA($A1072:$K1072)=0,"",IF(AND(IFERROR($H1072,0)&gt;0,LEN(TRIM($K1072&amp;""))&gt;0,IFERROR(LOOKUP(2,1/((LISTS!$M$2:$M$13&lt;&gt;"")*ISNUMBER(SEARCH(LISTS!$M$2:$M$13,$I1072))),LISTS!$N$2:$N$13),"NO")="SI"),"SI","NO"))</f>
        <v/>
      </c>
      <c r="M1072" s="9">
        <f>IF(COUNTA($A1072:$K1072)=0,"",IF($K1072&lt;&gt;"",IF(COUNTIF($K$19:$K1072,$K1072)&gt;1,"SI","NO"),IF(COUNTIFS($A$19:$A1072,$A1072,$C$19:$C1072,$C1072,$J$19:$J1072,$J1072,$D$19:$D1072,$D1072)&gt;1,"SI","NO")))</f>
        <v/>
      </c>
      <c r="N1072" s="11">
        <f>IF(COUNTA($A1072:$K1072)=0,"",IF(AND($L1072="SI",$M1072="NO"),IFERROR($H1072,0),0))</f>
        <v/>
      </c>
      <c r="O1072" s="9">
        <f>IF(COUNTA($A1072:$K1072)=0,"",IF($M1072="SI","CUFE o factura duplicada dentro del reporte; no se suma dos veces",IF(IFERROR($H1072,0)&lt;=0,"DIAN reporta valor susceptible 0",IF($L1072="NO",IFERROR(LOOKUP(2,1/((LISTS!$M$2:$M$13&lt;&gt;"")*ISNUMBER(SEARCH(LISTS!$M$2:$M$13,$I1072))),LISTS!$O$2:$O$13),"Medio de pago no elegible o no identificado por DIAN"),"Apta automaticamente por pago electronico y base positiva"))))</f>
        <v/>
      </c>
    </row>
    <row r="1073">
      <c r="A1073" s="9" t="n"/>
      <c r="B1073" s="9" t="n"/>
      <c r="C1073" s="12" t="n"/>
      <c r="D1073" s="11" t="n"/>
      <c r="E1073" s="11" t="n"/>
      <c r="F1073" s="11" t="n"/>
      <c r="G1073" s="11" t="n"/>
      <c r="H1073" s="11" t="n"/>
      <c r="I1073" s="9" t="n"/>
      <c r="J1073" s="9" t="n"/>
      <c r="K1073" s="9" t="n"/>
      <c r="L1073" s="9">
        <f>IF(COUNTA($A1073:$K1073)=0,"",IF(AND(IFERROR($H1073,0)&gt;0,LEN(TRIM($K1073&amp;""))&gt;0,IFERROR(LOOKUP(2,1/((LISTS!$M$2:$M$13&lt;&gt;"")*ISNUMBER(SEARCH(LISTS!$M$2:$M$13,$I1073))),LISTS!$N$2:$N$13),"NO")="SI"),"SI","NO"))</f>
        <v/>
      </c>
      <c r="M1073" s="9">
        <f>IF(COUNTA($A1073:$K1073)=0,"",IF($K1073&lt;&gt;"",IF(COUNTIF($K$19:$K1073,$K1073)&gt;1,"SI","NO"),IF(COUNTIFS($A$19:$A1073,$A1073,$C$19:$C1073,$C1073,$J$19:$J1073,$J1073,$D$19:$D1073,$D1073)&gt;1,"SI","NO")))</f>
        <v/>
      </c>
      <c r="N1073" s="11">
        <f>IF(COUNTA($A1073:$K1073)=0,"",IF(AND($L1073="SI",$M1073="NO"),IFERROR($H1073,0),0))</f>
        <v/>
      </c>
      <c r="O1073" s="9">
        <f>IF(COUNTA($A1073:$K1073)=0,"",IF($M1073="SI","CUFE o factura duplicada dentro del reporte; no se suma dos veces",IF(IFERROR($H1073,0)&lt;=0,"DIAN reporta valor susceptible 0",IF($L1073="NO",IFERROR(LOOKUP(2,1/((LISTS!$M$2:$M$13&lt;&gt;"")*ISNUMBER(SEARCH(LISTS!$M$2:$M$13,$I1073))),LISTS!$O$2:$O$13),"Medio de pago no elegible o no identificado por DIAN"),"Apta automaticamente por pago electronico y base positiva"))))</f>
        <v/>
      </c>
    </row>
    <row r="1074">
      <c r="A1074" s="9" t="n"/>
      <c r="B1074" s="9" t="n"/>
      <c r="C1074" s="12" t="n"/>
      <c r="D1074" s="11" t="n"/>
      <c r="E1074" s="11" t="n"/>
      <c r="F1074" s="11" t="n"/>
      <c r="G1074" s="11" t="n"/>
      <c r="H1074" s="11" t="n"/>
      <c r="I1074" s="9" t="n"/>
      <c r="J1074" s="9" t="n"/>
      <c r="K1074" s="9" t="n"/>
      <c r="L1074" s="9">
        <f>IF(COUNTA($A1074:$K1074)=0,"",IF(AND(IFERROR($H1074,0)&gt;0,LEN(TRIM($K1074&amp;""))&gt;0,IFERROR(LOOKUP(2,1/((LISTS!$M$2:$M$13&lt;&gt;"")*ISNUMBER(SEARCH(LISTS!$M$2:$M$13,$I1074))),LISTS!$N$2:$N$13),"NO")="SI"),"SI","NO"))</f>
        <v/>
      </c>
      <c r="M1074" s="9">
        <f>IF(COUNTA($A1074:$K1074)=0,"",IF($K1074&lt;&gt;"",IF(COUNTIF($K$19:$K1074,$K1074)&gt;1,"SI","NO"),IF(COUNTIFS($A$19:$A1074,$A1074,$C$19:$C1074,$C1074,$J$19:$J1074,$J1074,$D$19:$D1074,$D1074)&gt;1,"SI","NO")))</f>
        <v/>
      </c>
      <c r="N1074" s="11">
        <f>IF(COUNTA($A1074:$K1074)=0,"",IF(AND($L1074="SI",$M1074="NO"),IFERROR($H1074,0),0))</f>
        <v/>
      </c>
      <c r="O1074" s="9">
        <f>IF(COUNTA($A1074:$K1074)=0,"",IF($M1074="SI","CUFE o factura duplicada dentro del reporte; no se suma dos veces",IF(IFERROR($H1074,0)&lt;=0,"DIAN reporta valor susceptible 0",IF($L1074="NO",IFERROR(LOOKUP(2,1/((LISTS!$M$2:$M$13&lt;&gt;"")*ISNUMBER(SEARCH(LISTS!$M$2:$M$13,$I1074))),LISTS!$O$2:$O$13),"Medio de pago no elegible o no identificado por DIAN"),"Apta automaticamente por pago electronico y base positiva"))))</f>
        <v/>
      </c>
    </row>
    <row r="1075">
      <c r="A1075" s="9" t="n"/>
      <c r="B1075" s="9" t="n"/>
      <c r="C1075" s="12" t="n"/>
      <c r="D1075" s="11" t="n"/>
      <c r="E1075" s="11" t="n"/>
      <c r="F1075" s="11" t="n"/>
      <c r="G1075" s="11" t="n"/>
      <c r="H1075" s="11" t="n"/>
      <c r="I1075" s="9" t="n"/>
      <c r="J1075" s="9" t="n"/>
      <c r="K1075" s="9" t="n"/>
      <c r="L1075" s="9">
        <f>IF(COUNTA($A1075:$K1075)=0,"",IF(AND(IFERROR($H1075,0)&gt;0,LEN(TRIM($K1075&amp;""))&gt;0,IFERROR(LOOKUP(2,1/((LISTS!$M$2:$M$13&lt;&gt;"")*ISNUMBER(SEARCH(LISTS!$M$2:$M$13,$I1075))),LISTS!$N$2:$N$13),"NO")="SI"),"SI","NO"))</f>
        <v/>
      </c>
      <c r="M1075" s="9">
        <f>IF(COUNTA($A1075:$K1075)=0,"",IF($K1075&lt;&gt;"",IF(COUNTIF($K$19:$K1075,$K1075)&gt;1,"SI","NO"),IF(COUNTIFS($A$19:$A1075,$A1075,$C$19:$C1075,$C1075,$J$19:$J1075,$J1075,$D$19:$D1075,$D1075)&gt;1,"SI","NO")))</f>
        <v/>
      </c>
      <c r="N1075" s="11">
        <f>IF(COUNTA($A1075:$K1075)=0,"",IF(AND($L1075="SI",$M1075="NO"),IFERROR($H1075,0),0))</f>
        <v/>
      </c>
      <c r="O1075" s="9">
        <f>IF(COUNTA($A1075:$K1075)=0,"",IF($M1075="SI","CUFE o factura duplicada dentro del reporte; no se suma dos veces",IF(IFERROR($H1075,0)&lt;=0,"DIAN reporta valor susceptible 0",IF($L1075="NO",IFERROR(LOOKUP(2,1/((LISTS!$M$2:$M$13&lt;&gt;"")*ISNUMBER(SEARCH(LISTS!$M$2:$M$13,$I1075))),LISTS!$O$2:$O$13),"Medio de pago no elegible o no identificado por DIAN"),"Apta automaticamente por pago electronico y base positiva"))))</f>
        <v/>
      </c>
    </row>
    <row r="1076">
      <c r="A1076" s="9" t="n"/>
      <c r="B1076" s="9" t="n"/>
      <c r="C1076" s="12" t="n"/>
      <c r="D1076" s="11" t="n"/>
      <c r="E1076" s="11" t="n"/>
      <c r="F1076" s="11" t="n"/>
      <c r="G1076" s="11" t="n"/>
      <c r="H1076" s="11" t="n"/>
      <c r="I1076" s="9" t="n"/>
      <c r="J1076" s="9" t="n"/>
      <c r="K1076" s="9" t="n"/>
      <c r="L1076" s="9">
        <f>IF(COUNTA($A1076:$K1076)=0,"",IF(AND(IFERROR($H1076,0)&gt;0,LEN(TRIM($K1076&amp;""))&gt;0,IFERROR(LOOKUP(2,1/((LISTS!$M$2:$M$13&lt;&gt;"")*ISNUMBER(SEARCH(LISTS!$M$2:$M$13,$I1076))),LISTS!$N$2:$N$13),"NO")="SI"),"SI","NO"))</f>
        <v/>
      </c>
      <c r="M1076" s="9">
        <f>IF(COUNTA($A1076:$K1076)=0,"",IF($K1076&lt;&gt;"",IF(COUNTIF($K$19:$K1076,$K1076)&gt;1,"SI","NO"),IF(COUNTIFS($A$19:$A1076,$A1076,$C$19:$C1076,$C1076,$J$19:$J1076,$J1076,$D$19:$D1076,$D1076)&gt;1,"SI","NO")))</f>
        <v/>
      </c>
      <c r="N1076" s="11">
        <f>IF(COUNTA($A1076:$K1076)=0,"",IF(AND($L1076="SI",$M1076="NO"),IFERROR($H1076,0),0))</f>
        <v/>
      </c>
      <c r="O1076" s="9">
        <f>IF(COUNTA($A1076:$K1076)=0,"",IF($M1076="SI","CUFE o factura duplicada dentro del reporte; no se suma dos veces",IF(IFERROR($H1076,0)&lt;=0,"DIAN reporta valor susceptible 0",IF($L1076="NO",IFERROR(LOOKUP(2,1/((LISTS!$M$2:$M$13&lt;&gt;"")*ISNUMBER(SEARCH(LISTS!$M$2:$M$13,$I1076))),LISTS!$O$2:$O$13),"Medio de pago no elegible o no identificado por DIAN"),"Apta automaticamente por pago electronico y base positiva"))))</f>
        <v/>
      </c>
    </row>
    <row r="1077">
      <c r="A1077" s="9" t="n"/>
      <c r="B1077" s="9" t="n"/>
      <c r="C1077" s="12" t="n"/>
      <c r="D1077" s="11" t="n"/>
      <c r="E1077" s="11" t="n"/>
      <c r="F1077" s="11" t="n"/>
      <c r="G1077" s="11" t="n"/>
      <c r="H1077" s="11" t="n"/>
      <c r="I1077" s="9" t="n"/>
      <c r="J1077" s="9" t="n"/>
      <c r="K1077" s="9" t="n"/>
      <c r="L1077" s="9">
        <f>IF(COUNTA($A1077:$K1077)=0,"",IF(AND(IFERROR($H1077,0)&gt;0,LEN(TRIM($K1077&amp;""))&gt;0,IFERROR(LOOKUP(2,1/((LISTS!$M$2:$M$13&lt;&gt;"")*ISNUMBER(SEARCH(LISTS!$M$2:$M$13,$I1077))),LISTS!$N$2:$N$13),"NO")="SI"),"SI","NO"))</f>
        <v/>
      </c>
      <c r="M1077" s="9">
        <f>IF(COUNTA($A1077:$K1077)=0,"",IF($K1077&lt;&gt;"",IF(COUNTIF($K$19:$K1077,$K1077)&gt;1,"SI","NO"),IF(COUNTIFS($A$19:$A1077,$A1077,$C$19:$C1077,$C1077,$J$19:$J1077,$J1077,$D$19:$D1077,$D1077)&gt;1,"SI","NO")))</f>
        <v/>
      </c>
      <c r="N1077" s="11">
        <f>IF(COUNTA($A1077:$K1077)=0,"",IF(AND($L1077="SI",$M1077="NO"),IFERROR($H1077,0),0))</f>
        <v/>
      </c>
      <c r="O1077" s="9">
        <f>IF(COUNTA($A1077:$K1077)=0,"",IF($M1077="SI","CUFE o factura duplicada dentro del reporte; no se suma dos veces",IF(IFERROR($H1077,0)&lt;=0,"DIAN reporta valor susceptible 0",IF($L1077="NO",IFERROR(LOOKUP(2,1/((LISTS!$M$2:$M$13&lt;&gt;"")*ISNUMBER(SEARCH(LISTS!$M$2:$M$13,$I1077))),LISTS!$O$2:$O$13),"Medio de pago no elegible o no identificado por DIAN"),"Apta automaticamente por pago electronico y base positiva"))))</f>
        <v/>
      </c>
    </row>
    <row r="1078">
      <c r="A1078" s="9" t="n"/>
      <c r="B1078" s="9" t="n"/>
      <c r="C1078" s="12" t="n"/>
      <c r="D1078" s="11" t="n"/>
      <c r="E1078" s="11" t="n"/>
      <c r="F1078" s="11" t="n"/>
      <c r="G1078" s="11" t="n"/>
      <c r="H1078" s="11" t="n"/>
      <c r="I1078" s="9" t="n"/>
      <c r="J1078" s="9" t="n"/>
      <c r="K1078" s="9" t="n"/>
      <c r="L1078" s="9">
        <f>IF(COUNTA($A1078:$K1078)=0,"",IF(AND(IFERROR($H1078,0)&gt;0,LEN(TRIM($K1078&amp;""))&gt;0,IFERROR(LOOKUP(2,1/((LISTS!$M$2:$M$13&lt;&gt;"")*ISNUMBER(SEARCH(LISTS!$M$2:$M$13,$I1078))),LISTS!$N$2:$N$13),"NO")="SI"),"SI","NO"))</f>
        <v/>
      </c>
      <c r="M1078" s="9">
        <f>IF(COUNTA($A1078:$K1078)=0,"",IF($K1078&lt;&gt;"",IF(COUNTIF($K$19:$K1078,$K1078)&gt;1,"SI","NO"),IF(COUNTIFS($A$19:$A1078,$A1078,$C$19:$C1078,$C1078,$J$19:$J1078,$J1078,$D$19:$D1078,$D1078)&gt;1,"SI","NO")))</f>
        <v/>
      </c>
      <c r="N1078" s="11">
        <f>IF(COUNTA($A1078:$K1078)=0,"",IF(AND($L1078="SI",$M1078="NO"),IFERROR($H1078,0),0))</f>
        <v/>
      </c>
      <c r="O1078" s="9">
        <f>IF(COUNTA($A1078:$K1078)=0,"",IF($M1078="SI","CUFE o factura duplicada dentro del reporte; no se suma dos veces",IF(IFERROR($H1078,0)&lt;=0,"DIAN reporta valor susceptible 0",IF($L1078="NO",IFERROR(LOOKUP(2,1/((LISTS!$M$2:$M$13&lt;&gt;"")*ISNUMBER(SEARCH(LISTS!$M$2:$M$13,$I1078))),LISTS!$O$2:$O$13),"Medio de pago no elegible o no identificado por DIAN"),"Apta automaticamente por pago electronico y base positiva"))))</f>
        <v/>
      </c>
    </row>
    <row r="1079">
      <c r="A1079" s="9" t="n"/>
      <c r="B1079" s="9" t="n"/>
      <c r="C1079" s="12" t="n"/>
      <c r="D1079" s="11" t="n"/>
      <c r="E1079" s="11" t="n"/>
      <c r="F1079" s="11" t="n"/>
      <c r="G1079" s="11" t="n"/>
      <c r="H1079" s="11" t="n"/>
      <c r="I1079" s="9" t="n"/>
      <c r="J1079" s="9" t="n"/>
      <c r="K1079" s="9" t="n"/>
      <c r="L1079" s="9">
        <f>IF(COUNTA($A1079:$K1079)=0,"",IF(AND(IFERROR($H1079,0)&gt;0,LEN(TRIM($K1079&amp;""))&gt;0,IFERROR(LOOKUP(2,1/((LISTS!$M$2:$M$13&lt;&gt;"")*ISNUMBER(SEARCH(LISTS!$M$2:$M$13,$I1079))),LISTS!$N$2:$N$13),"NO")="SI"),"SI","NO"))</f>
        <v/>
      </c>
      <c r="M1079" s="9">
        <f>IF(COUNTA($A1079:$K1079)=0,"",IF($K1079&lt;&gt;"",IF(COUNTIF($K$19:$K1079,$K1079)&gt;1,"SI","NO"),IF(COUNTIFS($A$19:$A1079,$A1079,$C$19:$C1079,$C1079,$J$19:$J1079,$J1079,$D$19:$D1079,$D1079)&gt;1,"SI","NO")))</f>
        <v/>
      </c>
      <c r="N1079" s="11">
        <f>IF(COUNTA($A1079:$K1079)=0,"",IF(AND($L1079="SI",$M1079="NO"),IFERROR($H1079,0),0))</f>
        <v/>
      </c>
      <c r="O1079" s="9">
        <f>IF(COUNTA($A1079:$K1079)=0,"",IF($M1079="SI","CUFE o factura duplicada dentro del reporte; no se suma dos veces",IF(IFERROR($H1079,0)&lt;=0,"DIAN reporta valor susceptible 0",IF($L1079="NO",IFERROR(LOOKUP(2,1/((LISTS!$M$2:$M$13&lt;&gt;"")*ISNUMBER(SEARCH(LISTS!$M$2:$M$13,$I1079))),LISTS!$O$2:$O$13),"Medio de pago no elegible o no identificado por DIAN"),"Apta automaticamente por pago electronico y base positiva"))))</f>
        <v/>
      </c>
    </row>
    <row r="1080">
      <c r="A1080" s="9" t="n"/>
      <c r="B1080" s="9" t="n"/>
      <c r="C1080" s="12" t="n"/>
      <c r="D1080" s="11" t="n"/>
      <c r="E1080" s="11" t="n"/>
      <c r="F1080" s="11" t="n"/>
      <c r="G1080" s="11" t="n"/>
      <c r="H1080" s="11" t="n"/>
      <c r="I1080" s="9" t="n"/>
      <c r="J1080" s="9" t="n"/>
      <c r="K1080" s="9" t="n"/>
      <c r="L1080" s="9">
        <f>IF(COUNTA($A1080:$K1080)=0,"",IF(AND(IFERROR($H1080,0)&gt;0,LEN(TRIM($K1080&amp;""))&gt;0,IFERROR(LOOKUP(2,1/((LISTS!$M$2:$M$13&lt;&gt;"")*ISNUMBER(SEARCH(LISTS!$M$2:$M$13,$I1080))),LISTS!$N$2:$N$13),"NO")="SI"),"SI","NO"))</f>
        <v/>
      </c>
      <c r="M1080" s="9">
        <f>IF(COUNTA($A1080:$K1080)=0,"",IF($K1080&lt;&gt;"",IF(COUNTIF($K$19:$K1080,$K1080)&gt;1,"SI","NO"),IF(COUNTIFS($A$19:$A1080,$A1080,$C$19:$C1080,$C1080,$J$19:$J1080,$J1080,$D$19:$D1080,$D1080)&gt;1,"SI","NO")))</f>
        <v/>
      </c>
      <c r="N1080" s="11">
        <f>IF(COUNTA($A1080:$K1080)=0,"",IF(AND($L1080="SI",$M1080="NO"),IFERROR($H1080,0),0))</f>
        <v/>
      </c>
      <c r="O1080" s="9">
        <f>IF(COUNTA($A1080:$K1080)=0,"",IF($M1080="SI","CUFE o factura duplicada dentro del reporte; no se suma dos veces",IF(IFERROR($H1080,0)&lt;=0,"DIAN reporta valor susceptible 0",IF($L1080="NO",IFERROR(LOOKUP(2,1/((LISTS!$M$2:$M$13&lt;&gt;"")*ISNUMBER(SEARCH(LISTS!$M$2:$M$13,$I1080))),LISTS!$O$2:$O$13),"Medio de pago no elegible o no identificado por DIAN"),"Apta automaticamente por pago electronico y base positiva"))))</f>
        <v/>
      </c>
    </row>
    <row r="1081">
      <c r="A1081" s="9" t="n"/>
      <c r="B1081" s="9" t="n"/>
      <c r="C1081" s="12" t="n"/>
      <c r="D1081" s="11" t="n"/>
      <c r="E1081" s="11" t="n"/>
      <c r="F1081" s="11" t="n"/>
      <c r="G1081" s="11" t="n"/>
      <c r="H1081" s="11" t="n"/>
      <c r="I1081" s="9" t="n"/>
      <c r="J1081" s="9" t="n"/>
      <c r="K1081" s="9" t="n"/>
      <c r="L1081" s="9">
        <f>IF(COUNTA($A1081:$K1081)=0,"",IF(AND(IFERROR($H1081,0)&gt;0,LEN(TRIM($K1081&amp;""))&gt;0,IFERROR(LOOKUP(2,1/((LISTS!$M$2:$M$13&lt;&gt;"")*ISNUMBER(SEARCH(LISTS!$M$2:$M$13,$I1081))),LISTS!$N$2:$N$13),"NO")="SI"),"SI","NO"))</f>
        <v/>
      </c>
      <c r="M1081" s="9">
        <f>IF(COUNTA($A1081:$K1081)=0,"",IF($K1081&lt;&gt;"",IF(COUNTIF($K$19:$K1081,$K1081)&gt;1,"SI","NO"),IF(COUNTIFS($A$19:$A1081,$A1081,$C$19:$C1081,$C1081,$J$19:$J1081,$J1081,$D$19:$D1081,$D1081)&gt;1,"SI","NO")))</f>
        <v/>
      </c>
      <c r="N1081" s="11">
        <f>IF(COUNTA($A1081:$K1081)=0,"",IF(AND($L1081="SI",$M1081="NO"),IFERROR($H1081,0),0))</f>
        <v/>
      </c>
      <c r="O1081" s="9">
        <f>IF(COUNTA($A1081:$K1081)=0,"",IF($M1081="SI","CUFE o factura duplicada dentro del reporte; no se suma dos veces",IF(IFERROR($H1081,0)&lt;=0,"DIAN reporta valor susceptible 0",IF($L1081="NO",IFERROR(LOOKUP(2,1/((LISTS!$M$2:$M$13&lt;&gt;"")*ISNUMBER(SEARCH(LISTS!$M$2:$M$13,$I1081))),LISTS!$O$2:$O$13),"Medio de pago no elegible o no identificado por DIAN"),"Apta automaticamente por pago electronico y base positiva"))))</f>
        <v/>
      </c>
    </row>
    <row r="1082">
      <c r="A1082" s="9" t="n"/>
      <c r="B1082" s="9" t="n"/>
      <c r="C1082" s="12" t="n"/>
      <c r="D1082" s="11" t="n"/>
      <c r="E1082" s="11" t="n"/>
      <c r="F1082" s="11" t="n"/>
      <c r="G1082" s="11" t="n"/>
      <c r="H1082" s="11" t="n"/>
      <c r="I1082" s="9" t="n"/>
      <c r="J1082" s="9" t="n"/>
      <c r="K1082" s="9" t="n"/>
      <c r="L1082" s="9">
        <f>IF(COUNTA($A1082:$K1082)=0,"",IF(AND(IFERROR($H1082,0)&gt;0,LEN(TRIM($K1082&amp;""))&gt;0,IFERROR(LOOKUP(2,1/((LISTS!$M$2:$M$13&lt;&gt;"")*ISNUMBER(SEARCH(LISTS!$M$2:$M$13,$I1082))),LISTS!$N$2:$N$13),"NO")="SI"),"SI","NO"))</f>
        <v/>
      </c>
      <c r="M1082" s="9">
        <f>IF(COUNTA($A1082:$K1082)=0,"",IF($K1082&lt;&gt;"",IF(COUNTIF($K$19:$K1082,$K1082)&gt;1,"SI","NO"),IF(COUNTIFS($A$19:$A1082,$A1082,$C$19:$C1082,$C1082,$J$19:$J1082,$J1082,$D$19:$D1082,$D1082)&gt;1,"SI","NO")))</f>
        <v/>
      </c>
      <c r="N1082" s="11">
        <f>IF(COUNTA($A1082:$K1082)=0,"",IF(AND($L1082="SI",$M1082="NO"),IFERROR($H1082,0),0))</f>
        <v/>
      </c>
      <c r="O1082" s="9">
        <f>IF(COUNTA($A1082:$K1082)=0,"",IF($M1082="SI","CUFE o factura duplicada dentro del reporte; no se suma dos veces",IF(IFERROR($H1082,0)&lt;=0,"DIAN reporta valor susceptible 0",IF($L1082="NO",IFERROR(LOOKUP(2,1/((LISTS!$M$2:$M$13&lt;&gt;"")*ISNUMBER(SEARCH(LISTS!$M$2:$M$13,$I1082))),LISTS!$O$2:$O$13),"Medio de pago no elegible o no identificado por DIAN"),"Apta automaticamente por pago electronico y base positiva"))))</f>
        <v/>
      </c>
    </row>
    <row r="1083">
      <c r="A1083" s="9" t="n"/>
      <c r="B1083" s="9" t="n"/>
      <c r="C1083" s="12" t="n"/>
      <c r="D1083" s="11" t="n"/>
      <c r="E1083" s="11" t="n"/>
      <c r="F1083" s="11" t="n"/>
      <c r="G1083" s="11" t="n"/>
      <c r="H1083" s="11" t="n"/>
      <c r="I1083" s="9" t="n"/>
      <c r="J1083" s="9" t="n"/>
      <c r="K1083" s="9" t="n"/>
      <c r="L1083" s="9">
        <f>IF(COUNTA($A1083:$K1083)=0,"",IF(AND(IFERROR($H1083,0)&gt;0,LEN(TRIM($K1083&amp;""))&gt;0,IFERROR(LOOKUP(2,1/((LISTS!$M$2:$M$13&lt;&gt;"")*ISNUMBER(SEARCH(LISTS!$M$2:$M$13,$I1083))),LISTS!$N$2:$N$13),"NO")="SI"),"SI","NO"))</f>
        <v/>
      </c>
      <c r="M1083" s="9">
        <f>IF(COUNTA($A1083:$K1083)=0,"",IF($K1083&lt;&gt;"",IF(COUNTIF($K$19:$K1083,$K1083)&gt;1,"SI","NO"),IF(COUNTIFS($A$19:$A1083,$A1083,$C$19:$C1083,$C1083,$J$19:$J1083,$J1083,$D$19:$D1083,$D1083)&gt;1,"SI","NO")))</f>
        <v/>
      </c>
      <c r="N1083" s="11">
        <f>IF(COUNTA($A1083:$K1083)=0,"",IF(AND($L1083="SI",$M1083="NO"),IFERROR($H1083,0),0))</f>
        <v/>
      </c>
      <c r="O1083" s="9">
        <f>IF(COUNTA($A1083:$K1083)=0,"",IF($M1083="SI","CUFE o factura duplicada dentro del reporte; no se suma dos veces",IF(IFERROR($H1083,0)&lt;=0,"DIAN reporta valor susceptible 0",IF($L1083="NO",IFERROR(LOOKUP(2,1/((LISTS!$M$2:$M$13&lt;&gt;"")*ISNUMBER(SEARCH(LISTS!$M$2:$M$13,$I1083))),LISTS!$O$2:$O$13),"Medio de pago no elegible o no identificado por DIAN"),"Apta automaticamente por pago electronico y base positiva"))))</f>
        <v/>
      </c>
    </row>
    <row r="1084">
      <c r="A1084" s="9" t="n"/>
      <c r="B1084" s="9" t="n"/>
      <c r="C1084" s="12" t="n"/>
      <c r="D1084" s="11" t="n"/>
      <c r="E1084" s="11" t="n"/>
      <c r="F1084" s="11" t="n"/>
      <c r="G1084" s="11" t="n"/>
      <c r="H1084" s="11" t="n"/>
      <c r="I1084" s="9" t="n"/>
      <c r="J1084" s="9" t="n"/>
      <c r="K1084" s="9" t="n"/>
      <c r="L1084" s="9">
        <f>IF(COUNTA($A1084:$K1084)=0,"",IF(AND(IFERROR($H1084,0)&gt;0,LEN(TRIM($K1084&amp;""))&gt;0,IFERROR(LOOKUP(2,1/((LISTS!$M$2:$M$13&lt;&gt;"")*ISNUMBER(SEARCH(LISTS!$M$2:$M$13,$I1084))),LISTS!$N$2:$N$13),"NO")="SI"),"SI","NO"))</f>
        <v/>
      </c>
      <c r="M1084" s="9">
        <f>IF(COUNTA($A1084:$K1084)=0,"",IF($K1084&lt;&gt;"",IF(COUNTIF($K$19:$K1084,$K1084)&gt;1,"SI","NO"),IF(COUNTIFS($A$19:$A1084,$A1084,$C$19:$C1084,$C1084,$J$19:$J1084,$J1084,$D$19:$D1084,$D1084)&gt;1,"SI","NO")))</f>
        <v/>
      </c>
      <c r="N1084" s="11">
        <f>IF(COUNTA($A1084:$K1084)=0,"",IF(AND($L1084="SI",$M1084="NO"),IFERROR($H1084,0),0))</f>
        <v/>
      </c>
      <c r="O1084" s="9">
        <f>IF(COUNTA($A1084:$K1084)=0,"",IF($M1084="SI","CUFE o factura duplicada dentro del reporte; no se suma dos veces",IF(IFERROR($H1084,0)&lt;=0,"DIAN reporta valor susceptible 0",IF($L1084="NO",IFERROR(LOOKUP(2,1/((LISTS!$M$2:$M$13&lt;&gt;"")*ISNUMBER(SEARCH(LISTS!$M$2:$M$13,$I1084))),LISTS!$O$2:$O$13),"Medio de pago no elegible o no identificado por DIAN"),"Apta automaticamente por pago electronico y base positiva"))))</f>
        <v/>
      </c>
    </row>
    <row r="1085">
      <c r="A1085" s="9" t="n"/>
      <c r="B1085" s="9" t="n"/>
      <c r="C1085" s="12" t="n"/>
      <c r="D1085" s="11" t="n"/>
      <c r="E1085" s="11" t="n"/>
      <c r="F1085" s="11" t="n"/>
      <c r="G1085" s="11" t="n"/>
      <c r="H1085" s="11" t="n"/>
      <c r="I1085" s="9" t="n"/>
      <c r="J1085" s="9" t="n"/>
      <c r="K1085" s="9" t="n"/>
      <c r="L1085" s="9">
        <f>IF(COUNTA($A1085:$K1085)=0,"",IF(AND(IFERROR($H1085,0)&gt;0,LEN(TRIM($K1085&amp;""))&gt;0,IFERROR(LOOKUP(2,1/((LISTS!$M$2:$M$13&lt;&gt;"")*ISNUMBER(SEARCH(LISTS!$M$2:$M$13,$I1085))),LISTS!$N$2:$N$13),"NO")="SI"),"SI","NO"))</f>
        <v/>
      </c>
      <c r="M1085" s="9">
        <f>IF(COUNTA($A1085:$K1085)=0,"",IF($K1085&lt;&gt;"",IF(COUNTIF($K$19:$K1085,$K1085)&gt;1,"SI","NO"),IF(COUNTIFS($A$19:$A1085,$A1085,$C$19:$C1085,$C1085,$J$19:$J1085,$J1085,$D$19:$D1085,$D1085)&gt;1,"SI","NO")))</f>
        <v/>
      </c>
      <c r="N1085" s="11">
        <f>IF(COUNTA($A1085:$K1085)=0,"",IF(AND($L1085="SI",$M1085="NO"),IFERROR($H1085,0),0))</f>
        <v/>
      </c>
      <c r="O1085" s="9">
        <f>IF(COUNTA($A1085:$K1085)=0,"",IF($M1085="SI","CUFE o factura duplicada dentro del reporte; no se suma dos veces",IF(IFERROR($H1085,0)&lt;=0,"DIAN reporta valor susceptible 0",IF($L1085="NO",IFERROR(LOOKUP(2,1/((LISTS!$M$2:$M$13&lt;&gt;"")*ISNUMBER(SEARCH(LISTS!$M$2:$M$13,$I1085))),LISTS!$O$2:$O$13),"Medio de pago no elegible o no identificado por DIAN"),"Apta automaticamente por pago electronico y base positiva"))))</f>
        <v/>
      </c>
    </row>
    <row r="1086">
      <c r="A1086" s="9" t="n"/>
      <c r="B1086" s="9" t="n"/>
      <c r="C1086" s="12" t="n"/>
      <c r="D1086" s="11" t="n"/>
      <c r="E1086" s="11" t="n"/>
      <c r="F1086" s="11" t="n"/>
      <c r="G1086" s="11" t="n"/>
      <c r="H1086" s="11" t="n"/>
      <c r="I1086" s="9" t="n"/>
      <c r="J1086" s="9" t="n"/>
      <c r="K1086" s="9" t="n"/>
      <c r="L1086" s="9">
        <f>IF(COUNTA($A1086:$K1086)=0,"",IF(AND(IFERROR($H1086,0)&gt;0,LEN(TRIM($K1086&amp;""))&gt;0,IFERROR(LOOKUP(2,1/((LISTS!$M$2:$M$13&lt;&gt;"")*ISNUMBER(SEARCH(LISTS!$M$2:$M$13,$I1086))),LISTS!$N$2:$N$13),"NO")="SI"),"SI","NO"))</f>
        <v/>
      </c>
      <c r="M1086" s="9">
        <f>IF(COUNTA($A1086:$K1086)=0,"",IF($K1086&lt;&gt;"",IF(COUNTIF($K$19:$K1086,$K1086)&gt;1,"SI","NO"),IF(COUNTIFS($A$19:$A1086,$A1086,$C$19:$C1086,$C1086,$J$19:$J1086,$J1086,$D$19:$D1086,$D1086)&gt;1,"SI","NO")))</f>
        <v/>
      </c>
      <c r="N1086" s="11">
        <f>IF(COUNTA($A1086:$K1086)=0,"",IF(AND($L1086="SI",$M1086="NO"),IFERROR($H1086,0),0))</f>
        <v/>
      </c>
      <c r="O1086" s="9">
        <f>IF(COUNTA($A1086:$K1086)=0,"",IF($M1086="SI","CUFE o factura duplicada dentro del reporte; no se suma dos veces",IF(IFERROR($H1086,0)&lt;=0,"DIAN reporta valor susceptible 0",IF($L1086="NO",IFERROR(LOOKUP(2,1/((LISTS!$M$2:$M$13&lt;&gt;"")*ISNUMBER(SEARCH(LISTS!$M$2:$M$13,$I1086))),LISTS!$O$2:$O$13),"Medio de pago no elegible o no identificado por DIAN"),"Apta automaticamente por pago electronico y base positiva"))))</f>
        <v/>
      </c>
    </row>
    <row r="1087">
      <c r="A1087" s="9" t="n"/>
      <c r="B1087" s="9" t="n"/>
      <c r="C1087" s="12" t="n"/>
      <c r="D1087" s="11" t="n"/>
      <c r="E1087" s="11" t="n"/>
      <c r="F1087" s="11" t="n"/>
      <c r="G1087" s="11" t="n"/>
      <c r="H1087" s="11" t="n"/>
      <c r="I1087" s="9" t="n"/>
      <c r="J1087" s="9" t="n"/>
      <c r="K1087" s="9" t="n"/>
      <c r="L1087" s="9">
        <f>IF(COUNTA($A1087:$K1087)=0,"",IF(AND(IFERROR($H1087,0)&gt;0,LEN(TRIM($K1087&amp;""))&gt;0,IFERROR(LOOKUP(2,1/((LISTS!$M$2:$M$13&lt;&gt;"")*ISNUMBER(SEARCH(LISTS!$M$2:$M$13,$I1087))),LISTS!$N$2:$N$13),"NO")="SI"),"SI","NO"))</f>
        <v/>
      </c>
      <c r="M1087" s="9">
        <f>IF(COUNTA($A1087:$K1087)=0,"",IF($K1087&lt;&gt;"",IF(COUNTIF($K$19:$K1087,$K1087)&gt;1,"SI","NO"),IF(COUNTIFS($A$19:$A1087,$A1087,$C$19:$C1087,$C1087,$J$19:$J1087,$J1087,$D$19:$D1087,$D1087)&gt;1,"SI","NO")))</f>
        <v/>
      </c>
      <c r="N1087" s="11">
        <f>IF(COUNTA($A1087:$K1087)=0,"",IF(AND($L1087="SI",$M1087="NO"),IFERROR($H1087,0),0))</f>
        <v/>
      </c>
      <c r="O1087" s="9">
        <f>IF(COUNTA($A1087:$K1087)=0,"",IF($M1087="SI","CUFE o factura duplicada dentro del reporte; no se suma dos veces",IF(IFERROR($H1087,0)&lt;=0,"DIAN reporta valor susceptible 0",IF($L1087="NO",IFERROR(LOOKUP(2,1/((LISTS!$M$2:$M$13&lt;&gt;"")*ISNUMBER(SEARCH(LISTS!$M$2:$M$13,$I1087))),LISTS!$O$2:$O$13),"Medio de pago no elegible o no identificado por DIAN"),"Apta automaticamente por pago electronico y base positiva"))))</f>
        <v/>
      </c>
    </row>
    <row r="1088">
      <c r="A1088" s="9" t="n"/>
      <c r="B1088" s="9" t="n"/>
      <c r="C1088" s="12" t="n"/>
      <c r="D1088" s="11" t="n"/>
      <c r="E1088" s="11" t="n"/>
      <c r="F1088" s="11" t="n"/>
      <c r="G1088" s="11" t="n"/>
      <c r="H1088" s="11" t="n"/>
      <c r="I1088" s="9" t="n"/>
      <c r="J1088" s="9" t="n"/>
      <c r="K1088" s="9" t="n"/>
      <c r="L1088" s="9">
        <f>IF(COUNTA($A1088:$K1088)=0,"",IF(AND(IFERROR($H1088,0)&gt;0,LEN(TRIM($K1088&amp;""))&gt;0,IFERROR(LOOKUP(2,1/((LISTS!$M$2:$M$13&lt;&gt;"")*ISNUMBER(SEARCH(LISTS!$M$2:$M$13,$I1088))),LISTS!$N$2:$N$13),"NO")="SI"),"SI","NO"))</f>
        <v/>
      </c>
      <c r="M1088" s="9">
        <f>IF(COUNTA($A1088:$K1088)=0,"",IF($K1088&lt;&gt;"",IF(COUNTIF($K$19:$K1088,$K1088)&gt;1,"SI","NO"),IF(COUNTIFS($A$19:$A1088,$A1088,$C$19:$C1088,$C1088,$J$19:$J1088,$J1088,$D$19:$D1088,$D1088)&gt;1,"SI","NO")))</f>
        <v/>
      </c>
      <c r="N1088" s="11">
        <f>IF(COUNTA($A1088:$K1088)=0,"",IF(AND($L1088="SI",$M1088="NO"),IFERROR($H1088,0),0))</f>
        <v/>
      </c>
      <c r="O1088" s="9">
        <f>IF(COUNTA($A1088:$K1088)=0,"",IF($M1088="SI","CUFE o factura duplicada dentro del reporte; no se suma dos veces",IF(IFERROR($H1088,0)&lt;=0,"DIAN reporta valor susceptible 0",IF($L1088="NO",IFERROR(LOOKUP(2,1/((LISTS!$M$2:$M$13&lt;&gt;"")*ISNUMBER(SEARCH(LISTS!$M$2:$M$13,$I1088))),LISTS!$O$2:$O$13),"Medio de pago no elegible o no identificado por DIAN"),"Apta automaticamente por pago electronico y base positiva"))))</f>
        <v/>
      </c>
    </row>
    <row r="1089">
      <c r="A1089" s="9" t="n"/>
      <c r="B1089" s="9" t="n"/>
      <c r="C1089" s="12" t="n"/>
      <c r="D1089" s="11" t="n"/>
      <c r="E1089" s="11" t="n"/>
      <c r="F1089" s="11" t="n"/>
      <c r="G1089" s="11" t="n"/>
      <c r="H1089" s="11" t="n"/>
      <c r="I1089" s="9" t="n"/>
      <c r="J1089" s="9" t="n"/>
      <c r="K1089" s="9" t="n"/>
      <c r="L1089" s="9">
        <f>IF(COUNTA($A1089:$K1089)=0,"",IF(AND(IFERROR($H1089,0)&gt;0,LEN(TRIM($K1089&amp;""))&gt;0,IFERROR(LOOKUP(2,1/((LISTS!$M$2:$M$13&lt;&gt;"")*ISNUMBER(SEARCH(LISTS!$M$2:$M$13,$I1089))),LISTS!$N$2:$N$13),"NO")="SI"),"SI","NO"))</f>
        <v/>
      </c>
      <c r="M1089" s="9">
        <f>IF(COUNTA($A1089:$K1089)=0,"",IF($K1089&lt;&gt;"",IF(COUNTIF($K$19:$K1089,$K1089)&gt;1,"SI","NO"),IF(COUNTIFS($A$19:$A1089,$A1089,$C$19:$C1089,$C1089,$J$19:$J1089,$J1089,$D$19:$D1089,$D1089)&gt;1,"SI","NO")))</f>
        <v/>
      </c>
      <c r="N1089" s="11">
        <f>IF(COUNTA($A1089:$K1089)=0,"",IF(AND($L1089="SI",$M1089="NO"),IFERROR($H1089,0),0))</f>
        <v/>
      </c>
      <c r="O1089" s="9">
        <f>IF(COUNTA($A1089:$K1089)=0,"",IF($M1089="SI","CUFE o factura duplicada dentro del reporte; no se suma dos veces",IF(IFERROR($H1089,0)&lt;=0,"DIAN reporta valor susceptible 0",IF($L1089="NO",IFERROR(LOOKUP(2,1/((LISTS!$M$2:$M$13&lt;&gt;"")*ISNUMBER(SEARCH(LISTS!$M$2:$M$13,$I1089))),LISTS!$O$2:$O$13),"Medio de pago no elegible o no identificado por DIAN"),"Apta automaticamente por pago electronico y base positiva"))))</f>
        <v/>
      </c>
    </row>
    <row r="1090">
      <c r="A1090" s="9" t="n"/>
      <c r="B1090" s="9" t="n"/>
      <c r="C1090" s="12" t="n"/>
      <c r="D1090" s="11" t="n"/>
      <c r="E1090" s="11" t="n"/>
      <c r="F1090" s="11" t="n"/>
      <c r="G1090" s="11" t="n"/>
      <c r="H1090" s="11" t="n"/>
      <c r="I1090" s="9" t="n"/>
      <c r="J1090" s="9" t="n"/>
      <c r="K1090" s="9" t="n"/>
      <c r="L1090" s="9">
        <f>IF(COUNTA($A1090:$K1090)=0,"",IF(AND(IFERROR($H1090,0)&gt;0,LEN(TRIM($K1090&amp;""))&gt;0,IFERROR(LOOKUP(2,1/((LISTS!$M$2:$M$13&lt;&gt;"")*ISNUMBER(SEARCH(LISTS!$M$2:$M$13,$I1090))),LISTS!$N$2:$N$13),"NO")="SI"),"SI","NO"))</f>
        <v/>
      </c>
      <c r="M1090" s="9">
        <f>IF(COUNTA($A1090:$K1090)=0,"",IF($K1090&lt;&gt;"",IF(COUNTIF($K$19:$K1090,$K1090)&gt;1,"SI","NO"),IF(COUNTIFS($A$19:$A1090,$A1090,$C$19:$C1090,$C1090,$J$19:$J1090,$J1090,$D$19:$D1090,$D1090)&gt;1,"SI","NO")))</f>
        <v/>
      </c>
      <c r="N1090" s="11">
        <f>IF(COUNTA($A1090:$K1090)=0,"",IF(AND($L1090="SI",$M1090="NO"),IFERROR($H1090,0),0))</f>
        <v/>
      </c>
      <c r="O1090" s="9">
        <f>IF(COUNTA($A1090:$K1090)=0,"",IF($M1090="SI","CUFE o factura duplicada dentro del reporte; no se suma dos veces",IF(IFERROR($H1090,0)&lt;=0,"DIAN reporta valor susceptible 0",IF($L1090="NO",IFERROR(LOOKUP(2,1/((LISTS!$M$2:$M$13&lt;&gt;"")*ISNUMBER(SEARCH(LISTS!$M$2:$M$13,$I1090))),LISTS!$O$2:$O$13),"Medio de pago no elegible o no identificado por DIAN"),"Apta automaticamente por pago electronico y base positiva"))))</f>
        <v/>
      </c>
    </row>
    <row r="1091">
      <c r="A1091" s="9" t="n"/>
      <c r="B1091" s="9" t="n"/>
      <c r="C1091" s="12" t="n"/>
      <c r="D1091" s="11" t="n"/>
      <c r="E1091" s="11" t="n"/>
      <c r="F1091" s="11" t="n"/>
      <c r="G1091" s="11" t="n"/>
      <c r="H1091" s="11" t="n"/>
      <c r="I1091" s="9" t="n"/>
      <c r="J1091" s="9" t="n"/>
      <c r="K1091" s="9" t="n"/>
      <c r="L1091" s="9">
        <f>IF(COUNTA($A1091:$K1091)=0,"",IF(AND(IFERROR($H1091,0)&gt;0,LEN(TRIM($K1091&amp;""))&gt;0,IFERROR(LOOKUP(2,1/((LISTS!$M$2:$M$13&lt;&gt;"")*ISNUMBER(SEARCH(LISTS!$M$2:$M$13,$I1091))),LISTS!$N$2:$N$13),"NO")="SI"),"SI","NO"))</f>
        <v/>
      </c>
      <c r="M1091" s="9">
        <f>IF(COUNTA($A1091:$K1091)=0,"",IF($K1091&lt;&gt;"",IF(COUNTIF($K$19:$K1091,$K1091)&gt;1,"SI","NO"),IF(COUNTIFS($A$19:$A1091,$A1091,$C$19:$C1091,$C1091,$J$19:$J1091,$J1091,$D$19:$D1091,$D1091)&gt;1,"SI","NO")))</f>
        <v/>
      </c>
      <c r="N1091" s="11">
        <f>IF(COUNTA($A1091:$K1091)=0,"",IF(AND($L1091="SI",$M1091="NO"),IFERROR($H1091,0),0))</f>
        <v/>
      </c>
      <c r="O1091" s="9">
        <f>IF(COUNTA($A1091:$K1091)=0,"",IF($M1091="SI","CUFE o factura duplicada dentro del reporte; no se suma dos veces",IF(IFERROR($H1091,0)&lt;=0,"DIAN reporta valor susceptible 0",IF($L1091="NO",IFERROR(LOOKUP(2,1/((LISTS!$M$2:$M$13&lt;&gt;"")*ISNUMBER(SEARCH(LISTS!$M$2:$M$13,$I1091))),LISTS!$O$2:$O$13),"Medio de pago no elegible o no identificado por DIAN"),"Apta automaticamente por pago electronico y base positiva"))))</f>
        <v/>
      </c>
    </row>
    <row r="1092">
      <c r="A1092" s="9" t="n"/>
      <c r="B1092" s="9" t="n"/>
      <c r="C1092" s="12" t="n"/>
      <c r="D1092" s="11" t="n"/>
      <c r="E1092" s="11" t="n"/>
      <c r="F1092" s="11" t="n"/>
      <c r="G1092" s="11" t="n"/>
      <c r="H1092" s="11" t="n"/>
      <c r="I1092" s="9" t="n"/>
      <c r="J1092" s="9" t="n"/>
      <c r="K1092" s="9" t="n"/>
      <c r="L1092" s="9">
        <f>IF(COUNTA($A1092:$K1092)=0,"",IF(AND(IFERROR($H1092,0)&gt;0,LEN(TRIM($K1092&amp;""))&gt;0,IFERROR(LOOKUP(2,1/((LISTS!$M$2:$M$13&lt;&gt;"")*ISNUMBER(SEARCH(LISTS!$M$2:$M$13,$I1092))),LISTS!$N$2:$N$13),"NO")="SI"),"SI","NO"))</f>
        <v/>
      </c>
      <c r="M1092" s="9">
        <f>IF(COUNTA($A1092:$K1092)=0,"",IF($K1092&lt;&gt;"",IF(COUNTIF($K$19:$K1092,$K1092)&gt;1,"SI","NO"),IF(COUNTIFS($A$19:$A1092,$A1092,$C$19:$C1092,$C1092,$J$19:$J1092,$J1092,$D$19:$D1092,$D1092)&gt;1,"SI","NO")))</f>
        <v/>
      </c>
      <c r="N1092" s="11">
        <f>IF(COUNTA($A1092:$K1092)=0,"",IF(AND($L1092="SI",$M1092="NO"),IFERROR($H1092,0),0))</f>
        <v/>
      </c>
      <c r="O1092" s="9">
        <f>IF(COUNTA($A1092:$K1092)=0,"",IF($M1092="SI","CUFE o factura duplicada dentro del reporte; no se suma dos veces",IF(IFERROR($H1092,0)&lt;=0,"DIAN reporta valor susceptible 0",IF($L1092="NO",IFERROR(LOOKUP(2,1/((LISTS!$M$2:$M$13&lt;&gt;"")*ISNUMBER(SEARCH(LISTS!$M$2:$M$13,$I1092))),LISTS!$O$2:$O$13),"Medio de pago no elegible o no identificado por DIAN"),"Apta automaticamente por pago electronico y base positiva"))))</f>
        <v/>
      </c>
    </row>
    <row r="1093">
      <c r="A1093" s="9" t="n"/>
      <c r="B1093" s="9" t="n"/>
      <c r="C1093" s="12" t="n"/>
      <c r="D1093" s="11" t="n"/>
      <c r="E1093" s="11" t="n"/>
      <c r="F1093" s="11" t="n"/>
      <c r="G1093" s="11" t="n"/>
      <c r="H1093" s="11" t="n"/>
      <c r="I1093" s="9" t="n"/>
      <c r="J1093" s="9" t="n"/>
      <c r="K1093" s="9" t="n"/>
      <c r="L1093" s="9">
        <f>IF(COUNTA($A1093:$K1093)=0,"",IF(AND(IFERROR($H1093,0)&gt;0,LEN(TRIM($K1093&amp;""))&gt;0,IFERROR(LOOKUP(2,1/((LISTS!$M$2:$M$13&lt;&gt;"")*ISNUMBER(SEARCH(LISTS!$M$2:$M$13,$I1093))),LISTS!$N$2:$N$13),"NO")="SI"),"SI","NO"))</f>
        <v/>
      </c>
      <c r="M1093" s="9">
        <f>IF(COUNTA($A1093:$K1093)=0,"",IF($K1093&lt;&gt;"",IF(COUNTIF($K$19:$K1093,$K1093)&gt;1,"SI","NO"),IF(COUNTIFS($A$19:$A1093,$A1093,$C$19:$C1093,$C1093,$J$19:$J1093,$J1093,$D$19:$D1093,$D1093)&gt;1,"SI","NO")))</f>
        <v/>
      </c>
      <c r="N1093" s="11">
        <f>IF(COUNTA($A1093:$K1093)=0,"",IF(AND($L1093="SI",$M1093="NO"),IFERROR($H1093,0),0))</f>
        <v/>
      </c>
      <c r="O1093" s="9">
        <f>IF(COUNTA($A1093:$K1093)=0,"",IF($M1093="SI","CUFE o factura duplicada dentro del reporte; no se suma dos veces",IF(IFERROR($H1093,0)&lt;=0,"DIAN reporta valor susceptible 0",IF($L1093="NO",IFERROR(LOOKUP(2,1/((LISTS!$M$2:$M$13&lt;&gt;"")*ISNUMBER(SEARCH(LISTS!$M$2:$M$13,$I1093))),LISTS!$O$2:$O$13),"Medio de pago no elegible o no identificado por DIAN"),"Apta automaticamente por pago electronico y base positiva"))))</f>
        <v/>
      </c>
    </row>
    <row r="1094">
      <c r="A1094" s="9" t="n"/>
      <c r="B1094" s="9" t="n"/>
      <c r="C1094" s="12" t="n"/>
      <c r="D1094" s="11" t="n"/>
      <c r="E1094" s="11" t="n"/>
      <c r="F1094" s="11" t="n"/>
      <c r="G1094" s="11" t="n"/>
      <c r="H1094" s="11" t="n"/>
      <c r="I1094" s="9" t="n"/>
      <c r="J1094" s="9" t="n"/>
      <c r="K1094" s="9" t="n"/>
      <c r="L1094" s="9">
        <f>IF(COUNTA($A1094:$K1094)=0,"",IF(AND(IFERROR($H1094,0)&gt;0,LEN(TRIM($K1094&amp;""))&gt;0,IFERROR(LOOKUP(2,1/((LISTS!$M$2:$M$13&lt;&gt;"")*ISNUMBER(SEARCH(LISTS!$M$2:$M$13,$I1094))),LISTS!$N$2:$N$13),"NO")="SI"),"SI","NO"))</f>
        <v/>
      </c>
      <c r="M1094" s="9">
        <f>IF(COUNTA($A1094:$K1094)=0,"",IF($K1094&lt;&gt;"",IF(COUNTIF($K$19:$K1094,$K1094)&gt;1,"SI","NO"),IF(COUNTIFS($A$19:$A1094,$A1094,$C$19:$C1094,$C1094,$J$19:$J1094,$J1094,$D$19:$D1094,$D1094)&gt;1,"SI","NO")))</f>
        <v/>
      </c>
      <c r="N1094" s="11">
        <f>IF(COUNTA($A1094:$K1094)=0,"",IF(AND($L1094="SI",$M1094="NO"),IFERROR($H1094,0),0))</f>
        <v/>
      </c>
      <c r="O1094" s="9">
        <f>IF(COUNTA($A1094:$K1094)=0,"",IF($M1094="SI","CUFE o factura duplicada dentro del reporte; no se suma dos veces",IF(IFERROR($H1094,0)&lt;=0,"DIAN reporta valor susceptible 0",IF($L1094="NO",IFERROR(LOOKUP(2,1/((LISTS!$M$2:$M$13&lt;&gt;"")*ISNUMBER(SEARCH(LISTS!$M$2:$M$13,$I1094))),LISTS!$O$2:$O$13),"Medio de pago no elegible o no identificado por DIAN"),"Apta automaticamente por pago electronico y base positiva"))))</f>
        <v/>
      </c>
    </row>
    <row r="1095">
      <c r="A1095" s="9" t="n"/>
      <c r="B1095" s="9" t="n"/>
      <c r="C1095" s="12" t="n"/>
      <c r="D1095" s="11" t="n"/>
      <c r="E1095" s="11" t="n"/>
      <c r="F1095" s="11" t="n"/>
      <c r="G1095" s="11" t="n"/>
      <c r="H1095" s="11" t="n"/>
      <c r="I1095" s="9" t="n"/>
      <c r="J1095" s="9" t="n"/>
      <c r="K1095" s="9" t="n"/>
      <c r="L1095" s="9">
        <f>IF(COUNTA($A1095:$K1095)=0,"",IF(AND(IFERROR($H1095,0)&gt;0,LEN(TRIM($K1095&amp;""))&gt;0,IFERROR(LOOKUP(2,1/((LISTS!$M$2:$M$13&lt;&gt;"")*ISNUMBER(SEARCH(LISTS!$M$2:$M$13,$I1095))),LISTS!$N$2:$N$13),"NO")="SI"),"SI","NO"))</f>
        <v/>
      </c>
      <c r="M1095" s="9">
        <f>IF(COUNTA($A1095:$K1095)=0,"",IF($K1095&lt;&gt;"",IF(COUNTIF($K$19:$K1095,$K1095)&gt;1,"SI","NO"),IF(COUNTIFS($A$19:$A1095,$A1095,$C$19:$C1095,$C1095,$J$19:$J1095,$J1095,$D$19:$D1095,$D1095)&gt;1,"SI","NO")))</f>
        <v/>
      </c>
      <c r="N1095" s="11">
        <f>IF(COUNTA($A1095:$K1095)=0,"",IF(AND($L1095="SI",$M1095="NO"),IFERROR($H1095,0),0))</f>
        <v/>
      </c>
      <c r="O1095" s="9">
        <f>IF(COUNTA($A1095:$K1095)=0,"",IF($M1095="SI","CUFE o factura duplicada dentro del reporte; no se suma dos veces",IF(IFERROR($H1095,0)&lt;=0,"DIAN reporta valor susceptible 0",IF($L1095="NO",IFERROR(LOOKUP(2,1/((LISTS!$M$2:$M$13&lt;&gt;"")*ISNUMBER(SEARCH(LISTS!$M$2:$M$13,$I1095))),LISTS!$O$2:$O$13),"Medio de pago no elegible o no identificado por DIAN"),"Apta automaticamente por pago electronico y base positiva"))))</f>
        <v/>
      </c>
    </row>
    <row r="1096">
      <c r="A1096" s="9" t="n"/>
      <c r="B1096" s="9" t="n"/>
      <c r="C1096" s="12" t="n"/>
      <c r="D1096" s="11" t="n"/>
      <c r="E1096" s="11" t="n"/>
      <c r="F1096" s="11" t="n"/>
      <c r="G1096" s="11" t="n"/>
      <c r="H1096" s="11" t="n"/>
      <c r="I1096" s="9" t="n"/>
      <c r="J1096" s="9" t="n"/>
      <c r="K1096" s="9" t="n"/>
      <c r="L1096" s="9">
        <f>IF(COUNTA($A1096:$K1096)=0,"",IF(AND(IFERROR($H1096,0)&gt;0,LEN(TRIM($K1096&amp;""))&gt;0,IFERROR(LOOKUP(2,1/((LISTS!$M$2:$M$13&lt;&gt;"")*ISNUMBER(SEARCH(LISTS!$M$2:$M$13,$I1096))),LISTS!$N$2:$N$13),"NO")="SI"),"SI","NO"))</f>
        <v/>
      </c>
      <c r="M1096" s="9">
        <f>IF(COUNTA($A1096:$K1096)=0,"",IF($K1096&lt;&gt;"",IF(COUNTIF($K$19:$K1096,$K1096)&gt;1,"SI","NO"),IF(COUNTIFS($A$19:$A1096,$A1096,$C$19:$C1096,$C1096,$J$19:$J1096,$J1096,$D$19:$D1096,$D1096)&gt;1,"SI","NO")))</f>
        <v/>
      </c>
      <c r="N1096" s="11">
        <f>IF(COUNTA($A1096:$K1096)=0,"",IF(AND($L1096="SI",$M1096="NO"),IFERROR($H1096,0),0))</f>
        <v/>
      </c>
      <c r="O1096" s="9">
        <f>IF(COUNTA($A1096:$K1096)=0,"",IF($M1096="SI","CUFE o factura duplicada dentro del reporte; no se suma dos veces",IF(IFERROR($H1096,0)&lt;=0,"DIAN reporta valor susceptible 0",IF($L1096="NO",IFERROR(LOOKUP(2,1/((LISTS!$M$2:$M$13&lt;&gt;"")*ISNUMBER(SEARCH(LISTS!$M$2:$M$13,$I1096))),LISTS!$O$2:$O$13),"Medio de pago no elegible o no identificado por DIAN"),"Apta automaticamente por pago electronico y base positiva"))))</f>
        <v/>
      </c>
    </row>
    <row r="1097">
      <c r="A1097" s="9" t="n"/>
      <c r="B1097" s="9" t="n"/>
      <c r="C1097" s="12" t="n"/>
      <c r="D1097" s="11" t="n"/>
      <c r="E1097" s="11" t="n"/>
      <c r="F1097" s="11" t="n"/>
      <c r="G1097" s="11" t="n"/>
      <c r="H1097" s="11" t="n"/>
      <c r="I1097" s="9" t="n"/>
      <c r="J1097" s="9" t="n"/>
      <c r="K1097" s="9" t="n"/>
      <c r="L1097" s="9">
        <f>IF(COUNTA($A1097:$K1097)=0,"",IF(AND(IFERROR($H1097,0)&gt;0,LEN(TRIM($K1097&amp;""))&gt;0,IFERROR(LOOKUP(2,1/((LISTS!$M$2:$M$13&lt;&gt;"")*ISNUMBER(SEARCH(LISTS!$M$2:$M$13,$I1097))),LISTS!$N$2:$N$13),"NO")="SI"),"SI","NO"))</f>
        <v/>
      </c>
      <c r="M1097" s="9">
        <f>IF(COUNTA($A1097:$K1097)=0,"",IF($K1097&lt;&gt;"",IF(COUNTIF($K$19:$K1097,$K1097)&gt;1,"SI","NO"),IF(COUNTIFS($A$19:$A1097,$A1097,$C$19:$C1097,$C1097,$J$19:$J1097,$J1097,$D$19:$D1097,$D1097)&gt;1,"SI","NO")))</f>
        <v/>
      </c>
      <c r="N1097" s="11">
        <f>IF(COUNTA($A1097:$K1097)=0,"",IF(AND($L1097="SI",$M1097="NO"),IFERROR($H1097,0),0))</f>
        <v/>
      </c>
      <c r="O1097" s="9">
        <f>IF(COUNTA($A1097:$K1097)=0,"",IF($M1097="SI","CUFE o factura duplicada dentro del reporte; no se suma dos veces",IF(IFERROR($H1097,0)&lt;=0,"DIAN reporta valor susceptible 0",IF($L1097="NO",IFERROR(LOOKUP(2,1/((LISTS!$M$2:$M$13&lt;&gt;"")*ISNUMBER(SEARCH(LISTS!$M$2:$M$13,$I1097))),LISTS!$O$2:$O$13),"Medio de pago no elegible o no identificado por DIAN"),"Apta automaticamente por pago electronico y base positiva"))))</f>
        <v/>
      </c>
    </row>
    <row r="1098">
      <c r="A1098" s="9" t="n"/>
      <c r="B1098" s="9" t="n"/>
      <c r="C1098" s="12" t="n"/>
      <c r="D1098" s="11" t="n"/>
      <c r="E1098" s="11" t="n"/>
      <c r="F1098" s="11" t="n"/>
      <c r="G1098" s="11" t="n"/>
      <c r="H1098" s="11" t="n"/>
      <c r="I1098" s="9" t="n"/>
      <c r="J1098" s="9" t="n"/>
      <c r="K1098" s="9" t="n"/>
      <c r="L1098" s="9">
        <f>IF(COUNTA($A1098:$K1098)=0,"",IF(AND(IFERROR($H1098,0)&gt;0,LEN(TRIM($K1098&amp;""))&gt;0,IFERROR(LOOKUP(2,1/((LISTS!$M$2:$M$13&lt;&gt;"")*ISNUMBER(SEARCH(LISTS!$M$2:$M$13,$I1098))),LISTS!$N$2:$N$13),"NO")="SI"),"SI","NO"))</f>
        <v/>
      </c>
      <c r="M1098" s="9">
        <f>IF(COUNTA($A1098:$K1098)=0,"",IF($K1098&lt;&gt;"",IF(COUNTIF($K$19:$K1098,$K1098)&gt;1,"SI","NO"),IF(COUNTIFS($A$19:$A1098,$A1098,$C$19:$C1098,$C1098,$J$19:$J1098,$J1098,$D$19:$D1098,$D1098)&gt;1,"SI","NO")))</f>
        <v/>
      </c>
      <c r="N1098" s="11">
        <f>IF(COUNTA($A1098:$K1098)=0,"",IF(AND($L1098="SI",$M1098="NO"),IFERROR($H1098,0),0))</f>
        <v/>
      </c>
      <c r="O1098" s="9">
        <f>IF(COUNTA($A1098:$K1098)=0,"",IF($M1098="SI","CUFE o factura duplicada dentro del reporte; no se suma dos veces",IF(IFERROR($H1098,0)&lt;=0,"DIAN reporta valor susceptible 0",IF($L1098="NO",IFERROR(LOOKUP(2,1/((LISTS!$M$2:$M$13&lt;&gt;"")*ISNUMBER(SEARCH(LISTS!$M$2:$M$13,$I1098))),LISTS!$O$2:$O$13),"Medio de pago no elegible o no identificado por DIAN"),"Apta automaticamente por pago electronico y base positiva"))))</f>
        <v/>
      </c>
    </row>
    <row r="1099">
      <c r="A1099" s="9" t="n"/>
      <c r="B1099" s="9" t="n"/>
      <c r="C1099" s="12" t="n"/>
      <c r="D1099" s="11" t="n"/>
      <c r="E1099" s="11" t="n"/>
      <c r="F1099" s="11" t="n"/>
      <c r="G1099" s="11" t="n"/>
      <c r="H1099" s="11" t="n"/>
      <c r="I1099" s="9" t="n"/>
      <c r="J1099" s="9" t="n"/>
      <c r="K1099" s="9" t="n"/>
      <c r="L1099" s="9">
        <f>IF(COUNTA($A1099:$K1099)=0,"",IF(AND(IFERROR($H1099,0)&gt;0,LEN(TRIM($K1099&amp;""))&gt;0,IFERROR(LOOKUP(2,1/((LISTS!$M$2:$M$13&lt;&gt;"")*ISNUMBER(SEARCH(LISTS!$M$2:$M$13,$I1099))),LISTS!$N$2:$N$13),"NO")="SI"),"SI","NO"))</f>
        <v/>
      </c>
      <c r="M1099" s="9">
        <f>IF(COUNTA($A1099:$K1099)=0,"",IF($K1099&lt;&gt;"",IF(COUNTIF($K$19:$K1099,$K1099)&gt;1,"SI","NO"),IF(COUNTIFS($A$19:$A1099,$A1099,$C$19:$C1099,$C1099,$J$19:$J1099,$J1099,$D$19:$D1099,$D1099)&gt;1,"SI","NO")))</f>
        <v/>
      </c>
      <c r="N1099" s="11">
        <f>IF(COUNTA($A1099:$K1099)=0,"",IF(AND($L1099="SI",$M1099="NO"),IFERROR($H1099,0),0))</f>
        <v/>
      </c>
      <c r="O1099" s="9">
        <f>IF(COUNTA($A1099:$K1099)=0,"",IF($M1099="SI","CUFE o factura duplicada dentro del reporte; no se suma dos veces",IF(IFERROR($H1099,0)&lt;=0,"DIAN reporta valor susceptible 0",IF($L1099="NO",IFERROR(LOOKUP(2,1/((LISTS!$M$2:$M$13&lt;&gt;"")*ISNUMBER(SEARCH(LISTS!$M$2:$M$13,$I1099))),LISTS!$O$2:$O$13),"Medio de pago no elegible o no identificado por DIAN"),"Apta automaticamente por pago electronico y base positiva"))))</f>
        <v/>
      </c>
    </row>
    <row r="1100">
      <c r="A1100" s="9" t="n"/>
      <c r="B1100" s="9" t="n"/>
      <c r="C1100" s="12" t="n"/>
      <c r="D1100" s="11" t="n"/>
      <c r="E1100" s="11" t="n"/>
      <c r="F1100" s="11" t="n"/>
      <c r="G1100" s="11" t="n"/>
      <c r="H1100" s="11" t="n"/>
      <c r="I1100" s="9" t="n"/>
      <c r="J1100" s="9" t="n"/>
      <c r="K1100" s="9" t="n"/>
      <c r="L1100" s="9">
        <f>IF(COUNTA($A1100:$K1100)=0,"",IF(AND(IFERROR($H1100,0)&gt;0,LEN(TRIM($K1100&amp;""))&gt;0,IFERROR(LOOKUP(2,1/((LISTS!$M$2:$M$13&lt;&gt;"")*ISNUMBER(SEARCH(LISTS!$M$2:$M$13,$I1100))),LISTS!$N$2:$N$13),"NO")="SI"),"SI","NO"))</f>
        <v/>
      </c>
      <c r="M1100" s="9">
        <f>IF(COUNTA($A1100:$K1100)=0,"",IF($K1100&lt;&gt;"",IF(COUNTIF($K$19:$K1100,$K1100)&gt;1,"SI","NO"),IF(COUNTIFS($A$19:$A1100,$A1100,$C$19:$C1100,$C1100,$J$19:$J1100,$J1100,$D$19:$D1100,$D1100)&gt;1,"SI","NO")))</f>
        <v/>
      </c>
      <c r="N1100" s="11">
        <f>IF(COUNTA($A1100:$K1100)=0,"",IF(AND($L1100="SI",$M1100="NO"),IFERROR($H1100,0),0))</f>
        <v/>
      </c>
      <c r="O1100" s="9">
        <f>IF(COUNTA($A1100:$K1100)=0,"",IF($M1100="SI","CUFE o factura duplicada dentro del reporte; no se suma dos veces",IF(IFERROR($H1100,0)&lt;=0,"DIAN reporta valor susceptible 0",IF($L1100="NO",IFERROR(LOOKUP(2,1/((LISTS!$M$2:$M$13&lt;&gt;"")*ISNUMBER(SEARCH(LISTS!$M$2:$M$13,$I1100))),LISTS!$O$2:$O$13),"Medio de pago no elegible o no identificado por DIAN"),"Apta automaticamente por pago electronico y base positiva"))))</f>
        <v/>
      </c>
    </row>
    <row r="1101">
      <c r="A1101" s="9" t="n"/>
      <c r="B1101" s="9" t="n"/>
      <c r="C1101" s="12" t="n"/>
      <c r="D1101" s="11" t="n"/>
      <c r="E1101" s="11" t="n"/>
      <c r="F1101" s="11" t="n"/>
      <c r="G1101" s="11" t="n"/>
      <c r="H1101" s="11" t="n"/>
      <c r="I1101" s="9" t="n"/>
      <c r="J1101" s="9" t="n"/>
      <c r="K1101" s="9" t="n"/>
      <c r="L1101" s="9">
        <f>IF(COUNTA($A1101:$K1101)=0,"",IF(AND(IFERROR($H1101,0)&gt;0,LEN(TRIM($K1101&amp;""))&gt;0,IFERROR(LOOKUP(2,1/((LISTS!$M$2:$M$13&lt;&gt;"")*ISNUMBER(SEARCH(LISTS!$M$2:$M$13,$I1101))),LISTS!$N$2:$N$13),"NO")="SI"),"SI","NO"))</f>
        <v/>
      </c>
      <c r="M1101" s="9">
        <f>IF(COUNTA($A1101:$K1101)=0,"",IF($K1101&lt;&gt;"",IF(COUNTIF($K$19:$K1101,$K1101)&gt;1,"SI","NO"),IF(COUNTIFS($A$19:$A1101,$A1101,$C$19:$C1101,$C1101,$J$19:$J1101,$J1101,$D$19:$D1101,$D1101)&gt;1,"SI","NO")))</f>
        <v/>
      </c>
      <c r="N1101" s="11">
        <f>IF(COUNTA($A1101:$K1101)=0,"",IF(AND($L1101="SI",$M1101="NO"),IFERROR($H1101,0),0))</f>
        <v/>
      </c>
      <c r="O1101" s="9">
        <f>IF(COUNTA($A1101:$K1101)=0,"",IF($M1101="SI","CUFE o factura duplicada dentro del reporte; no se suma dos veces",IF(IFERROR($H1101,0)&lt;=0,"DIAN reporta valor susceptible 0",IF($L1101="NO",IFERROR(LOOKUP(2,1/((LISTS!$M$2:$M$13&lt;&gt;"")*ISNUMBER(SEARCH(LISTS!$M$2:$M$13,$I1101))),LISTS!$O$2:$O$13),"Medio de pago no elegible o no identificado por DIAN"),"Apta automaticamente por pago electronico y base positiva"))))</f>
        <v/>
      </c>
    </row>
    <row r="1102">
      <c r="A1102" s="9" t="n"/>
      <c r="B1102" s="9" t="n"/>
      <c r="C1102" s="12" t="n"/>
      <c r="D1102" s="11" t="n"/>
      <c r="E1102" s="11" t="n"/>
      <c r="F1102" s="11" t="n"/>
      <c r="G1102" s="11" t="n"/>
      <c r="H1102" s="11" t="n"/>
      <c r="I1102" s="9" t="n"/>
      <c r="J1102" s="9" t="n"/>
      <c r="K1102" s="9" t="n"/>
      <c r="L1102" s="9">
        <f>IF(COUNTA($A1102:$K1102)=0,"",IF(AND(IFERROR($H1102,0)&gt;0,LEN(TRIM($K1102&amp;""))&gt;0,IFERROR(LOOKUP(2,1/((LISTS!$M$2:$M$13&lt;&gt;"")*ISNUMBER(SEARCH(LISTS!$M$2:$M$13,$I1102))),LISTS!$N$2:$N$13),"NO")="SI"),"SI","NO"))</f>
        <v/>
      </c>
      <c r="M1102" s="9">
        <f>IF(COUNTA($A1102:$K1102)=0,"",IF($K1102&lt;&gt;"",IF(COUNTIF($K$19:$K1102,$K1102)&gt;1,"SI","NO"),IF(COUNTIFS($A$19:$A1102,$A1102,$C$19:$C1102,$C1102,$J$19:$J1102,$J1102,$D$19:$D1102,$D1102)&gt;1,"SI","NO")))</f>
        <v/>
      </c>
      <c r="N1102" s="11">
        <f>IF(COUNTA($A1102:$K1102)=0,"",IF(AND($L1102="SI",$M1102="NO"),IFERROR($H1102,0),0))</f>
        <v/>
      </c>
      <c r="O1102" s="9">
        <f>IF(COUNTA($A1102:$K1102)=0,"",IF($M1102="SI","CUFE o factura duplicada dentro del reporte; no se suma dos veces",IF(IFERROR($H1102,0)&lt;=0,"DIAN reporta valor susceptible 0",IF($L1102="NO",IFERROR(LOOKUP(2,1/((LISTS!$M$2:$M$13&lt;&gt;"")*ISNUMBER(SEARCH(LISTS!$M$2:$M$13,$I1102))),LISTS!$O$2:$O$13),"Medio de pago no elegible o no identificado por DIAN"),"Apta automaticamente por pago electronico y base positiva"))))</f>
        <v/>
      </c>
    </row>
    <row r="1103">
      <c r="A1103" s="9" t="n"/>
      <c r="B1103" s="9" t="n"/>
      <c r="C1103" s="12" t="n"/>
      <c r="D1103" s="11" t="n"/>
      <c r="E1103" s="11" t="n"/>
      <c r="F1103" s="11" t="n"/>
      <c r="G1103" s="11" t="n"/>
      <c r="H1103" s="11" t="n"/>
      <c r="I1103" s="9" t="n"/>
      <c r="J1103" s="9" t="n"/>
      <c r="K1103" s="9" t="n"/>
      <c r="L1103" s="9">
        <f>IF(COUNTA($A1103:$K1103)=0,"",IF(AND(IFERROR($H1103,0)&gt;0,LEN(TRIM($K1103&amp;""))&gt;0,IFERROR(LOOKUP(2,1/((LISTS!$M$2:$M$13&lt;&gt;"")*ISNUMBER(SEARCH(LISTS!$M$2:$M$13,$I1103))),LISTS!$N$2:$N$13),"NO")="SI"),"SI","NO"))</f>
        <v/>
      </c>
      <c r="M1103" s="9">
        <f>IF(COUNTA($A1103:$K1103)=0,"",IF($K1103&lt;&gt;"",IF(COUNTIF($K$19:$K1103,$K1103)&gt;1,"SI","NO"),IF(COUNTIFS($A$19:$A1103,$A1103,$C$19:$C1103,$C1103,$J$19:$J1103,$J1103,$D$19:$D1103,$D1103)&gt;1,"SI","NO")))</f>
        <v/>
      </c>
      <c r="N1103" s="11">
        <f>IF(COUNTA($A1103:$K1103)=0,"",IF(AND($L1103="SI",$M1103="NO"),IFERROR($H1103,0),0))</f>
        <v/>
      </c>
      <c r="O1103" s="9">
        <f>IF(COUNTA($A1103:$K1103)=0,"",IF($M1103="SI","CUFE o factura duplicada dentro del reporte; no se suma dos veces",IF(IFERROR($H1103,0)&lt;=0,"DIAN reporta valor susceptible 0",IF($L1103="NO",IFERROR(LOOKUP(2,1/((LISTS!$M$2:$M$13&lt;&gt;"")*ISNUMBER(SEARCH(LISTS!$M$2:$M$13,$I1103))),LISTS!$O$2:$O$13),"Medio de pago no elegible o no identificado por DIAN"),"Apta automaticamente por pago electronico y base positiva"))))</f>
        <v/>
      </c>
    </row>
    <row r="1104">
      <c r="A1104" s="9" t="n"/>
      <c r="B1104" s="9" t="n"/>
      <c r="C1104" s="12" t="n"/>
      <c r="D1104" s="11" t="n"/>
      <c r="E1104" s="11" t="n"/>
      <c r="F1104" s="11" t="n"/>
      <c r="G1104" s="11" t="n"/>
      <c r="H1104" s="11" t="n"/>
      <c r="I1104" s="9" t="n"/>
      <c r="J1104" s="9" t="n"/>
      <c r="K1104" s="9" t="n"/>
      <c r="L1104" s="9">
        <f>IF(COUNTA($A1104:$K1104)=0,"",IF(AND(IFERROR($H1104,0)&gt;0,LEN(TRIM($K1104&amp;""))&gt;0,IFERROR(LOOKUP(2,1/((LISTS!$M$2:$M$13&lt;&gt;"")*ISNUMBER(SEARCH(LISTS!$M$2:$M$13,$I1104))),LISTS!$N$2:$N$13),"NO")="SI"),"SI","NO"))</f>
        <v/>
      </c>
      <c r="M1104" s="9">
        <f>IF(COUNTA($A1104:$K1104)=0,"",IF($K1104&lt;&gt;"",IF(COUNTIF($K$19:$K1104,$K1104)&gt;1,"SI","NO"),IF(COUNTIFS($A$19:$A1104,$A1104,$C$19:$C1104,$C1104,$J$19:$J1104,$J1104,$D$19:$D1104,$D1104)&gt;1,"SI","NO")))</f>
        <v/>
      </c>
      <c r="N1104" s="11">
        <f>IF(COUNTA($A1104:$K1104)=0,"",IF(AND($L1104="SI",$M1104="NO"),IFERROR($H1104,0),0))</f>
        <v/>
      </c>
      <c r="O1104" s="9">
        <f>IF(COUNTA($A1104:$K1104)=0,"",IF($M1104="SI","CUFE o factura duplicada dentro del reporte; no se suma dos veces",IF(IFERROR($H1104,0)&lt;=0,"DIAN reporta valor susceptible 0",IF($L1104="NO",IFERROR(LOOKUP(2,1/((LISTS!$M$2:$M$13&lt;&gt;"")*ISNUMBER(SEARCH(LISTS!$M$2:$M$13,$I1104))),LISTS!$O$2:$O$13),"Medio de pago no elegible o no identificado por DIAN"),"Apta automaticamente por pago electronico y base positiva"))))</f>
        <v/>
      </c>
    </row>
    <row r="1105">
      <c r="A1105" s="9" t="n"/>
      <c r="B1105" s="9" t="n"/>
      <c r="C1105" s="12" t="n"/>
      <c r="D1105" s="11" t="n"/>
      <c r="E1105" s="11" t="n"/>
      <c r="F1105" s="11" t="n"/>
      <c r="G1105" s="11" t="n"/>
      <c r="H1105" s="11" t="n"/>
      <c r="I1105" s="9" t="n"/>
      <c r="J1105" s="9" t="n"/>
      <c r="K1105" s="9" t="n"/>
      <c r="L1105" s="9">
        <f>IF(COUNTA($A1105:$K1105)=0,"",IF(AND(IFERROR($H1105,0)&gt;0,LEN(TRIM($K1105&amp;""))&gt;0,IFERROR(LOOKUP(2,1/((LISTS!$M$2:$M$13&lt;&gt;"")*ISNUMBER(SEARCH(LISTS!$M$2:$M$13,$I1105))),LISTS!$N$2:$N$13),"NO")="SI"),"SI","NO"))</f>
        <v/>
      </c>
      <c r="M1105" s="9">
        <f>IF(COUNTA($A1105:$K1105)=0,"",IF($K1105&lt;&gt;"",IF(COUNTIF($K$19:$K1105,$K1105)&gt;1,"SI","NO"),IF(COUNTIFS($A$19:$A1105,$A1105,$C$19:$C1105,$C1105,$J$19:$J1105,$J1105,$D$19:$D1105,$D1105)&gt;1,"SI","NO")))</f>
        <v/>
      </c>
      <c r="N1105" s="11">
        <f>IF(COUNTA($A1105:$K1105)=0,"",IF(AND($L1105="SI",$M1105="NO"),IFERROR($H1105,0),0))</f>
        <v/>
      </c>
      <c r="O1105" s="9">
        <f>IF(COUNTA($A1105:$K1105)=0,"",IF($M1105="SI","CUFE o factura duplicada dentro del reporte; no se suma dos veces",IF(IFERROR($H1105,0)&lt;=0,"DIAN reporta valor susceptible 0",IF($L1105="NO",IFERROR(LOOKUP(2,1/((LISTS!$M$2:$M$13&lt;&gt;"")*ISNUMBER(SEARCH(LISTS!$M$2:$M$13,$I1105))),LISTS!$O$2:$O$13),"Medio de pago no elegible o no identificado por DIAN"),"Apta automaticamente por pago electronico y base positiva"))))</f>
        <v/>
      </c>
    </row>
    <row r="1106">
      <c r="A1106" s="9" t="n"/>
      <c r="B1106" s="9" t="n"/>
      <c r="C1106" s="12" t="n"/>
      <c r="D1106" s="11" t="n"/>
      <c r="E1106" s="11" t="n"/>
      <c r="F1106" s="11" t="n"/>
      <c r="G1106" s="11" t="n"/>
      <c r="H1106" s="11" t="n"/>
      <c r="I1106" s="9" t="n"/>
      <c r="J1106" s="9" t="n"/>
      <c r="K1106" s="9" t="n"/>
      <c r="L1106" s="9">
        <f>IF(COUNTA($A1106:$K1106)=0,"",IF(AND(IFERROR($H1106,0)&gt;0,LEN(TRIM($K1106&amp;""))&gt;0,IFERROR(LOOKUP(2,1/((LISTS!$M$2:$M$13&lt;&gt;"")*ISNUMBER(SEARCH(LISTS!$M$2:$M$13,$I1106))),LISTS!$N$2:$N$13),"NO")="SI"),"SI","NO"))</f>
        <v/>
      </c>
      <c r="M1106" s="9">
        <f>IF(COUNTA($A1106:$K1106)=0,"",IF($K1106&lt;&gt;"",IF(COUNTIF($K$19:$K1106,$K1106)&gt;1,"SI","NO"),IF(COUNTIFS($A$19:$A1106,$A1106,$C$19:$C1106,$C1106,$J$19:$J1106,$J1106,$D$19:$D1106,$D1106)&gt;1,"SI","NO")))</f>
        <v/>
      </c>
      <c r="N1106" s="11">
        <f>IF(COUNTA($A1106:$K1106)=0,"",IF(AND($L1106="SI",$M1106="NO"),IFERROR($H1106,0),0))</f>
        <v/>
      </c>
      <c r="O1106" s="9">
        <f>IF(COUNTA($A1106:$K1106)=0,"",IF($M1106="SI","CUFE o factura duplicada dentro del reporte; no se suma dos veces",IF(IFERROR($H1106,0)&lt;=0,"DIAN reporta valor susceptible 0",IF($L1106="NO",IFERROR(LOOKUP(2,1/((LISTS!$M$2:$M$13&lt;&gt;"")*ISNUMBER(SEARCH(LISTS!$M$2:$M$13,$I1106))),LISTS!$O$2:$O$13),"Medio de pago no elegible o no identificado por DIAN"),"Apta automaticamente por pago electronico y base positiva"))))</f>
        <v/>
      </c>
    </row>
    <row r="1107">
      <c r="A1107" s="9" t="n"/>
      <c r="B1107" s="9" t="n"/>
      <c r="C1107" s="12" t="n"/>
      <c r="D1107" s="11" t="n"/>
      <c r="E1107" s="11" t="n"/>
      <c r="F1107" s="11" t="n"/>
      <c r="G1107" s="11" t="n"/>
      <c r="H1107" s="11" t="n"/>
      <c r="I1107" s="9" t="n"/>
      <c r="J1107" s="9" t="n"/>
      <c r="K1107" s="9" t="n"/>
      <c r="L1107" s="9">
        <f>IF(COUNTA($A1107:$K1107)=0,"",IF(AND(IFERROR($H1107,0)&gt;0,LEN(TRIM($K1107&amp;""))&gt;0,IFERROR(LOOKUP(2,1/((LISTS!$M$2:$M$13&lt;&gt;"")*ISNUMBER(SEARCH(LISTS!$M$2:$M$13,$I1107))),LISTS!$N$2:$N$13),"NO")="SI"),"SI","NO"))</f>
        <v/>
      </c>
      <c r="M1107" s="9">
        <f>IF(COUNTA($A1107:$K1107)=0,"",IF($K1107&lt;&gt;"",IF(COUNTIF($K$19:$K1107,$K1107)&gt;1,"SI","NO"),IF(COUNTIFS($A$19:$A1107,$A1107,$C$19:$C1107,$C1107,$J$19:$J1107,$J1107,$D$19:$D1107,$D1107)&gt;1,"SI","NO")))</f>
        <v/>
      </c>
      <c r="N1107" s="11">
        <f>IF(COUNTA($A1107:$K1107)=0,"",IF(AND($L1107="SI",$M1107="NO"),IFERROR($H1107,0),0))</f>
        <v/>
      </c>
      <c r="O1107" s="9">
        <f>IF(COUNTA($A1107:$K1107)=0,"",IF($M1107="SI","CUFE o factura duplicada dentro del reporte; no se suma dos veces",IF(IFERROR($H1107,0)&lt;=0,"DIAN reporta valor susceptible 0",IF($L1107="NO",IFERROR(LOOKUP(2,1/((LISTS!$M$2:$M$13&lt;&gt;"")*ISNUMBER(SEARCH(LISTS!$M$2:$M$13,$I1107))),LISTS!$O$2:$O$13),"Medio de pago no elegible o no identificado por DIAN"),"Apta automaticamente por pago electronico y base positiva"))))</f>
        <v/>
      </c>
    </row>
    <row r="1108">
      <c r="A1108" s="9" t="n"/>
      <c r="B1108" s="9" t="n"/>
      <c r="C1108" s="12" t="n"/>
      <c r="D1108" s="11" t="n"/>
      <c r="E1108" s="11" t="n"/>
      <c r="F1108" s="11" t="n"/>
      <c r="G1108" s="11" t="n"/>
      <c r="H1108" s="11" t="n"/>
      <c r="I1108" s="9" t="n"/>
      <c r="J1108" s="9" t="n"/>
      <c r="K1108" s="9" t="n"/>
      <c r="L1108" s="9">
        <f>IF(COUNTA($A1108:$K1108)=0,"",IF(AND(IFERROR($H1108,0)&gt;0,LEN(TRIM($K1108&amp;""))&gt;0,IFERROR(LOOKUP(2,1/((LISTS!$M$2:$M$13&lt;&gt;"")*ISNUMBER(SEARCH(LISTS!$M$2:$M$13,$I1108))),LISTS!$N$2:$N$13),"NO")="SI"),"SI","NO"))</f>
        <v/>
      </c>
      <c r="M1108" s="9">
        <f>IF(COUNTA($A1108:$K1108)=0,"",IF($K1108&lt;&gt;"",IF(COUNTIF($K$19:$K1108,$K1108)&gt;1,"SI","NO"),IF(COUNTIFS($A$19:$A1108,$A1108,$C$19:$C1108,$C1108,$J$19:$J1108,$J1108,$D$19:$D1108,$D1108)&gt;1,"SI","NO")))</f>
        <v/>
      </c>
      <c r="N1108" s="11">
        <f>IF(COUNTA($A1108:$K1108)=0,"",IF(AND($L1108="SI",$M1108="NO"),IFERROR($H1108,0),0))</f>
        <v/>
      </c>
      <c r="O1108" s="9">
        <f>IF(COUNTA($A1108:$K1108)=0,"",IF($M1108="SI","CUFE o factura duplicada dentro del reporte; no se suma dos veces",IF(IFERROR($H1108,0)&lt;=0,"DIAN reporta valor susceptible 0",IF($L1108="NO",IFERROR(LOOKUP(2,1/((LISTS!$M$2:$M$13&lt;&gt;"")*ISNUMBER(SEARCH(LISTS!$M$2:$M$13,$I1108))),LISTS!$O$2:$O$13),"Medio de pago no elegible o no identificado por DIAN"),"Apta automaticamente por pago electronico y base positiva"))))</f>
        <v/>
      </c>
    </row>
    <row r="1109">
      <c r="A1109" s="9" t="n"/>
      <c r="B1109" s="9" t="n"/>
      <c r="C1109" s="12" t="n"/>
      <c r="D1109" s="11" t="n"/>
      <c r="E1109" s="11" t="n"/>
      <c r="F1109" s="11" t="n"/>
      <c r="G1109" s="11" t="n"/>
      <c r="H1109" s="11" t="n"/>
      <c r="I1109" s="9" t="n"/>
      <c r="J1109" s="9" t="n"/>
      <c r="K1109" s="9" t="n"/>
      <c r="L1109" s="9">
        <f>IF(COUNTA($A1109:$K1109)=0,"",IF(AND(IFERROR($H1109,0)&gt;0,LEN(TRIM($K1109&amp;""))&gt;0,IFERROR(LOOKUP(2,1/((LISTS!$M$2:$M$13&lt;&gt;"")*ISNUMBER(SEARCH(LISTS!$M$2:$M$13,$I1109))),LISTS!$N$2:$N$13),"NO")="SI"),"SI","NO"))</f>
        <v/>
      </c>
      <c r="M1109" s="9">
        <f>IF(COUNTA($A1109:$K1109)=0,"",IF($K1109&lt;&gt;"",IF(COUNTIF($K$19:$K1109,$K1109)&gt;1,"SI","NO"),IF(COUNTIFS($A$19:$A1109,$A1109,$C$19:$C1109,$C1109,$J$19:$J1109,$J1109,$D$19:$D1109,$D1109)&gt;1,"SI","NO")))</f>
        <v/>
      </c>
      <c r="N1109" s="11">
        <f>IF(COUNTA($A1109:$K1109)=0,"",IF(AND($L1109="SI",$M1109="NO"),IFERROR($H1109,0),0))</f>
        <v/>
      </c>
      <c r="O1109" s="9">
        <f>IF(COUNTA($A1109:$K1109)=0,"",IF($M1109="SI","CUFE o factura duplicada dentro del reporte; no se suma dos veces",IF(IFERROR($H1109,0)&lt;=0,"DIAN reporta valor susceptible 0",IF($L1109="NO",IFERROR(LOOKUP(2,1/((LISTS!$M$2:$M$13&lt;&gt;"")*ISNUMBER(SEARCH(LISTS!$M$2:$M$13,$I1109))),LISTS!$O$2:$O$13),"Medio de pago no elegible o no identificado por DIAN"),"Apta automaticamente por pago electronico y base positiva"))))</f>
        <v/>
      </c>
    </row>
    <row r="1110">
      <c r="A1110" s="9" t="n"/>
      <c r="B1110" s="9" t="n"/>
      <c r="C1110" s="12" t="n"/>
      <c r="D1110" s="11" t="n"/>
      <c r="E1110" s="11" t="n"/>
      <c r="F1110" s="11" t="n"/>
      <c r="G1110" s="11" t="n"/>
      <c r="H1110" s="11" t="n"/>
      <c r="I1110" s="9" t="n"/>
      <c r="J1110" s="9" t="n"/>
      <c r="K1110" s="9" t="n"/>
      <c r="L1110" s="9">
        <f>IF(COUNTA($A1110:$K1110)=0,"",IF(AND(IFERROR($H1110,0)&gt;0,LEN(TRIM($K1110&amp;""))&gt;0,IFERROR(LOOKUP(2,1/((LISTS!$M$2:$M$13&lt;&gt;"")*ISNUMBER(SEARCH(LISTS!$M$2:$M$13,$I1110))),LISTS!$N$2:$N$13),"NO")="SI"),"SI","NO"))</f>
        <v/>
      </c>
      <c r="M1110" s="9">
        <f>IF(COUNTA($A1110:$K1110)=0,"",IF($K1110&lt;&gt;"",IF(COUNTIF($K$19:$K1110,$K1110)&gt;1,"SI","NO"),IF(COUNTIFS($A$19:$A1110,$A1110,$C$19:$C1110,$C1110,$J$19:$J1110,$J1110,$D$19:$D1110,$D1110)&gt;1,"SI","NO")))</f>
        <v/>
      </c>
      <c r="N1110" s="11">
        <f>IF(COUNTA($A1110:$K1110)=0,"",IF(AND($L1110="SI",$M1110="NO"),IFERROR($H1110,0),0))</f>
        <v/>
      </c>
      <c r="O1110" s="9">
        <f>IF(COUNTA($A1110:$K1110)=0,"",IF($M1110="SI","CUFE o factura duplicada dentro del reporte; no se suma dos veces",IF(IFERROR($H1110,0)&lt;=0,"DIAN reporta valor susceptible 0",IF($L1110="NO",IFERROR(LOOKUP(2,1/((LISTS!$M$2:$M$13&lt;&gt;"")*ISNUMBER(SEARCH(LISTS!$M$2:$M$13,$I1110))),LISTS!$O$2:$O$13),"Medio de pago no elegible o no identificado por DIAN"),"Apta automaticamente por pago electronico y base positiva"))))</f>
        <v/>
      </c>
    </row>
    <row r="1111">
      <c r="A1111" s="9" t="n"/>
      <c r="B1111" s="9" t="n"/>
      <c r="C1111" s="12" t="n"/>
      <c r="D1111" s="11" t="n"/>
      <c r="E1111" s="11" t="n"/>
      <c r="F1111" s="11" t="n"/>
      <c r="G1111" s="11" t="n"/>
      <c r="H1111" s="11" t="n"/>
      <c r="I1111" s="9" t="n"/>
      <c r="J1111" s="9" t="n"/>
      <c r="K1111" s="9" t="n"/>
      <c r="L1111" s="9">
        <f>IF(COUNTA($A1111:$K1111)=0,"",IF(AND(IFERROR($H1111,0)&gt;0,LEN(TRIM($K1111&amp;""))&gt;0,IFERROR(LOOKUP(2,1/((LISTS!$M$2:$M$13&lt;&gt;"")*ISNUMBER(SEARCH(LISTS!$M$2:$M$13,$I1111))),LISTS!$N$2:$N$13),"NO")="SI"),"SI","NO"))</f>
        <v/>
      </c>
      <c r="M1111" s="9">
        <f>IF(COUNTA($A1111:$K1111)=0,"",IF($K1111&lt;&gt;"",IF(COUNTIF($K$19:$K1111,$K1111)&gt;1,"SI","NO"),IF(COUNTIFS($A$19:$A1111,$A1111,$C$19:$C1111,$C1111,$J$19:$J1111,$J1111,$D$19:$D1111,$D1111)&gt;1,"SI","NO")))</f>
        <v/>
      </c>
      <c r="N1111" s="11">
        <f>IF(COUNTA($A1111:$K1111)=0,"",IF(AND($L1111="SI",$M1111="NO"),IFERROR($H1111,0),0))</f>
        <v/>
      </c>
      <c r="O1111" s="9">
        <f>IF(COUNTA($A1111:$K1111)=0,"",IF($M1111="SI","CUFE o factura duplicada dentro del reporte; no se suma dos veces",IF(IFERROR($H1111,0)&lt;=0,"DIAN reporta valor susceptible 0",IF($L1111="NO",IFERROR(LOOKUP(2,1/((LISTS!$M$2:$M$13&lt;&gt;"")*ISNUMBER(SEARCH(LISTS!$M$2:$M$13,$I1111))),LISTS!$O$2:$O$13),"Medio de pago no elegible o no identificado por DIAN"),"Apta automaticamente por pago electronico y base positiva"))))</f>
        <v/>
      </c>
    </row>
    <row r="1112">
      <c r="A1112" s="9" t="n"/>
      <c r="B1112" s="9" t="n"/>
      <c r="C1112" s="12" t="n"/>
      <c r="D1112" s="11" t="n"/>
      <c r="E1112" s="11" t="n"/>
      <c r="F1112" s="11" t="n"/>
      <c r="G1112" s="11" t="n"/>
      <c r="H1112" s="11" t="n"/>
      <c r="I1112" s="9" t="n"/>
      <c r="J1112" s="9" t="n"/>
      <c r="K1112" s="9" t="n"/>
      <c r="L1112" s="9">
        <f>IF(COUNTA($A1112:$K1112)=0,"",IF(AND(IFERROR($H1112,0)&gt;0,LEN(TRIM($K1112&amp;""))&gt;0,IFERROR(LOOKUP(2,1/((LISTS!$M$2:$M$13&lt;&gt;"")*ISNUMBER(SEARCH(LISTS!$M$2:$M$13,$I1112))),LISTS!$N$2:$N$13),"NO")="SI"),"SI","NO"))</f>
        <v/>
      </c>
      <c r="M1112" s="9">
        <f>IF(COUNTA($A1112:$K1112)=0,"",IF($K1112&lt;&gt;"",IF(COUNTIF($K$19:$K1112,$K1112)&gt;1,"SI","NO"),IF(COUNTIFS($A$19:$A1112,$A1112,$C$19:$C1112,$C1112,$J$19:$J1112,$J1112,$D$19:$D1112,$D1112)&gt;1,"SI","NO")))</f>
        <v/>
      </c>
      <c r="N1112" s="11">
        <f>IF(COUNTA($A1112:$K1112)=0,"",IF(AND($L1112="SI",$M1112="NO"),IFERROR($H1112,0),0))</f>
        <v/>
      </c>
      <c r="O1112" s="9">
        <f>IF(COUNTA($A1112:$K1112)=0,"",IF($M1112="SI","CUFE o factura duplicada dentro del reporte; no se suma dos veces",IF(IFERROR($H1112,0)&lt;=0,"DIAN reporta valor susceptible 0",IF($L1112="NO",IFERROR(LOOKUP(2,1/((LISTS!$M$2:$M$13&lt;&gt;"")*ISNUMBER(SEARCH(LISTS!$M$2:$M$13,$I1112))),LISTS!$O$2:$O$13),"Medio de pago no elegible o no identificado por DIAN"),"Apta automaticamente por pago electronico y base positiva"))))</f>
        <v/>
      </c>
    </row>
    <row r="1113">
      <c r="A1113" s="9" t="n"/>
      <c r="B1113" s="9" t="n"/>
      <c r="C1113" s="12" t="n"/>
      <c r="D1113" s="11" t="n"/>
      <c r="E1113" s="11" t="n"/>
      <c r="F1113" s="11" t="n"/>
      <c r="G1113" s="11" t="n"/>
      <c r="H1113" s="11" t="n"/>
      <c r="I1113" s="9" t="n"/>
      <c r="J1113" s="9" t="n"/>
      <c r="K1113" s="9" t="n"/>
      <c r="L1113" s="9">
        <f>IF(COUNTA($A1113:$K1113)=0,"",IF(AND(IFERROR($H1113,0)&gt;0,LEN(TRIM($K1113&amp;""))&gt;0,IFERROR(LOOKUP(2,1/((LISTS!$M$2:$M$13&lt;&gt;"")*ISNUMBER(SEARCH(LISTS!$M$2:$M$13,$I1113))),LISTS!$N$2:$N$13),"NO")="SI"),"SI","NO"))</f>
        <v/>
      </c>
      <c r="M1113" s="9">
        <f>IF(COUNTA($A1113:$K1113)=0,"",IF($K1113&lt;&gt;"",IF(COUNTIF($K$19:$K1113,$K1113)&gt;1,"SI","NO"),IF(COUNTIFS($A$19:$A1113,$A1113,$C$19:$C1113,$C1113,$J$19:$J1113,$J1113,$D$19:$D1113,$D1113)&gt;1,"SI","NO")))</f>
        <v/>
      </c>
      <c r="N1113" s="11">
        <f>IF(COUNTA($A1113:$K1113)=0,"",IF(AND($L1113="SI",$M1113="NO"),IFERROR($H1113,0),0))</f>
        <v/>
      </c>
      <c r="O1113" s="9">
        <f>IF(COUNTA($A1113:$K1113)=0,"",IF($M1113="SI","CUFE o factura duplicada dentro del reporte; no se suma dos veces",IF(IFERROR($H1113,0)&lt;=0,"DIAN reporta valor susceptible 0",IF($L1113="NO",IFERROR(LOOKUP(2,1/((LISTS!$M$2:$M$13&lt;&gt;"")*ISNUMBER(SEARCH(LISTS!$M$2:$M$13,$I1113))),LISTS!$O$2:$O$13),"Medio de pago no elegible o no identificado por DIAN"),"Apta automaticamente por pago electronico y base positiva"))))</f>
        <v/>
      </c>
    </row>
    <row r="1114">
      <c r="A1114" s="9" t="n"/>
      <c r="B1114" s="9" t="n"/>
      <c r="C1114" s="12" t="n"/>
      <c r="D1114" s="11" t="n"/>
      <c r="E1114" s="11" t="n"/>
      <c r="F1114" s="11" t="n"/>
      <c r="G1114" s="11" t="n"/>
      <c r="H1114" s="11" t="n"/>
      <c r="I1114" s="9" t="n"/>
      <c r="J1114" s="9" t="n"/>
      <c r="K1114" s="9" t="n"/>
      <c r="L1114" s="9">
        <f>IF(COUNTA($A1114:$K1114)=0,"",IF(AND(IFERROR($H1114,0)&gt;0,LEN(TRIM($K1114&amp;""))&gt;0,IFERROR(LOOKUP(2,1/((LISTS!$M$2:$M$13&lt;&gt;"")*ISNUMBER(SEARCH(LISTS!$M$2:$M$13,$I1114))),LISTS!$N$2:$N$13),"NO")="SI"),"SI","NO"))</f>
        <v/>
      </c>
      <c r="M1114" s="9">
        <f>IF(COUNTA($A1114:$K1114)=0,"",IF($K1114&lt;&gt;"",IF(COUNTIF($K$19:$K1114,$K1114)&gt;1,"SI","NO"),IF(COUNTIFS($A$19:$A1114,$A1114,$C$19:$C1114,$C1114,$J$19:$J1114,$J1114,$D$19:$D1114,$D1114)&gt;1,"SI","NO")))</f>
        <v/>
      </c>
      <c r="N1114" s="11">
        <f>IF(COUNTA($A1114:$K1114)=0,"",IF(AND($L1114="SI",$M1114="NO"),IFERROR($H1114,0),0))</f>
        <v/>
      </c>
      <c r="O1114" s="9">
        <f>IF(COUNTA($A1114:$K1114)=0,"",IF($M1114="SI","CUFE o factura duplicada dentro del reporte; no se suma dos veces",IF(IFERROR($H1114,0)&lt;=0,"DIAN reporta valor susceptible 0",IF($L1114="NO",IFERROR(LOOKUP(2,1/((LISTS!$M$2:$M$13&lt;&gt;"")*ISNUMBER(SEARCH(LISTS!$M$2:$M$13,$I1114))),LISTS!$O$2:$O$13),"Medio de pago no elegible o no identificado por DIAN"),"Apta automaticamente por pago electronico y base positiva"))))</f>
        <v/>
      </c>
    </row>
    <row r="1115">
      <c r="A1115" s="9" t="n"/>
      <c r="B1115" s="9" t="n"/>
      <c r="C1115" s="12" t="n"/>
      <c r="D1115" s="11" t="n"/>
      <c r="E1115" s="11" t="n"/>
      <c r="F1115" s="11" t="n"/>
      <c r="G1115" s="11" t="n"/>
      <c r="H1115" s="11" t="n"/>
      <c r="I1115" s="9" t="n"/>
      <c r="J1115" s="9" t="n"/>
      <c r="K1115" s="9" t="n"/>
      <c r="L1115" s="9">
        <f>IF(COUNTA($A1115:$K1115)=0,"",IF(AND(IFERROR($H1115,0)&gt;0,LEN(TRIM($K1115&amp;""))&gt;0,IFERROR(LOOKUP(2,1/((LISTS!$M$2:$M$13&lt;&gt;"")*ISNUMBER(SEARCH(LISTS!$M$2:$M$13,$I1115))),LISTS!$N$2:$N$13),"NO")="SI"),"SI","NO"))</f>
        <v/>
      </c>
      <c r="M1115" s="9">
        <f>IF(COUNTA($A1115:$K1115)=0,"",IF($K1115&lt;&gt;"",IF(COUNTIF($K$19:$K1115,$K1115)&gt;1,"SI","NO"),IF(COUNTIFS($A$19:$A1115,$A1115,$C$19:$C1115,$C1115,$J$19:$J1115,$J1115,$D$19:$D1115,$D1115)&gt;1,"SI","NO")))</f>
        <v/>
      </c>
      <c r="N1115" s="11">
        <f>IF(COUNTA($A1115:$K1115)=0,"",IF(AND($L1115="SI",$M1115="NO"),IFERROR($H1115,0),0))</f>
        <v/>
      </c>
      <c r="O1115" s="9">
        <f>IF(COUNTA($A1115:$K1115)=0,"",IF($M1115="SI","CUFE o factura duplicada dentro del reporte; no se suma dos veces",IF(IFERROR($H1115,0)&lt;=0,"DIAN reporta valor susceptible 0",IF($L1115="NO",IFERROR(LOOKUP(2,1/((LISTS!$M$2:$M$13&lt;&gt;"")*ISNUMBER(SEARCH(LISTS!$M$2:$M$13,$I1115))),LISTS!$O$2:$O$13),"Medio de pago no elegible o no identificado por DIAN"),"Apta automaticamente por pago electronico y base positiva"))))</f>
        <v/>
      </c>
    </row>
    <row r="1116">
      <c r="A1116" s="9" t="n"/>
      <c r="B1116" s="9" t="n"/>
      <c r="C1116" s="12" t="n"/>
      <c r="D1116" s="11" t="n"/>
      <c r="E1116" s="11" t="n"/>
      <c r="F1116" s="11" t="n"/>
      <c r="G1116" s="11" t="n"/>
      <c r="H1116" s="11" t="n"/>
      <c r="I1116" s="9" t="n"/>
      <c r="J1116" s="9" t="n"/>
      <c r="K1116" s="9" t="n"/>
      <c r="L1116" s="9">
        <f>IF(COUNTA($A1116:$K1116)=0,"",IF(AND(IFERROR($H1116,0)&gt;0,LEN(TRIM($K1116&amp;""))&gt;0,IFERROR(LOOKUP(2,1/((LISTS!$M$2:$M$13&lt;&gt;"")*ISNUMBER(SEARCH(LISTS!$M$2:$M$13,$I1116))),LISTS!$N$2:$N$13),"NO")="SI"),"SI","NO"))</f>
        <v/>
      </c>
      <c r="M1116" s="9">
        <f>IF(COUNTA($A1116:$K1116)=0,"",IF($K1116&lt;&gt;"",IF(COUNTIF($K$19:$K1116,$K1116)&gt;1,"SI","NO"),IF(COUNTIFS($A$19:$A1116,$A1116,$C$19:$C1116,$C1116,$J$19:$J1116,$J1116,$D$19:$D1116,$D1116)&gt;1,"SI","NO")))</f>
        <v/>
      </c>
      <c r="N1116" s="11">
        <f>IF(COUNTA($A1116:$K1116)=0,"",IF(AND($L1116="SI",$M1116="NO"),IFERROR($H1116,0),0))</f>
        <v/>
      </c>
      <c r="O1116" s="9">
        <f>IF(COUNTA($A1116:$K1116)=0,"",IF($M1116="SI","CUFE o factura duplicada dentro del reporte; no se suma dos veces",IF(IFERROR($H1116,0)&lt;=0,"DIAN reporta valor susceptible 0",IF($L1116="NO",IFERROR(LOOKUP(2,1/((LISTS!$M$2:$M$13&lt;&gt;"")*ISNUMBER(SEARCH(LISTS!$M$2:$M$13,$I1116))),LISTS!$O$2:$O$13),"Medio de pago no elegible o no identificado por DIAN"),"Apta automaticamente por pago electronico y base positiva"))))</f>
        <v/>
      </c>
    </row>
    <row r="1117">
      <c r="A1117" s="9" t="n"/>
      <c r="B1117" s="9" t="n"/>
      <c r="C1117" s="12" t="n"/>
      <c r="D1117" s="11" t="n"/>
      <c r="E1117" s="11" t="n"/>
      <c r="F1117" s="11" t="n"/>
      <c r="G1117" s="11" t="n"/>
      <c r="H1117" s="11" t="n"/>
      <c r="I1117" s="9" t="n"/>
      <c r="J1117" s="9" t="n"/>
      <c r="K1117" s="9" t="n"/>
      <c r="L1117" s="9">
        <f>IF(COUNTA($A1117:$K1117)=0,"",IF(AND(IFERROR($H1117,0)&gt;0,LEN(TRIM($K1117&amp;""))&gt;0,IFERROR(LOOKUP(2,1/((LISTS!$M$2:$M$13&lt;&gt;"")*ISNUMBER(SEARCH(LISTS!$M$2:$M$13,$I1117))),LISTS!$N$2:$N$13),"NO")="SI"),"SI","NO"))</f>
        <v/>
      </c>
      <c r="M1117" s="9">
        <f>IF(COUNTA($A1117:$K1117)=0,"",IF($K1117&lt;&gt;"",IF(COUNTIF($K$19:$K1117,$K1117)&gt;1,"SI","NO"),IF(COUNTIFS($A$19:$A1117,$A1117,$C$19:$C1117,$C1117,$J$19:$J1117,$J1117,$D$19:$D1117,$D1117)&gt;1,"SI","NO")))</f>
        <v/>
      </c>
      <c r="N1117" s="11">
        <f>IF(COUNTA($A1117:$K1117)=0,"",IF(AND($L1117="SI",$M1117="NO"),IFERROR($H1117,0),0))</f>
        <v/>
      </c>
      <c r="O1117" s="9">
        <f>IF(COUNTA($A1117:$K1117)=0,"",IF($M1117="SI","CUFE o factura duplicada dentro del reporte; no se suma dos veces",IF(IFERROR($H1117,0)&lt;=0,"DIAN reporta valor susceptible 0",IF($L1117="NO",IFERROR(LOOKUP(2,1/((LISTS!$M$2:$M$13&lt;&gt;"")*ISNUMBER(SEARCH(LISTS!$M$2:$M$13,$I1117))),LISTS!$O$2:$O$13),"Medio de pago no elegible o no identificado por DIAN"),"Apta automaticamente por pago electronico y base positiva"))))</f>
        <v/>
      </c>
    </row>
    <row r="1118">
      <c r="A1118" s="9" t="n"/>
      <c r="B1118" s="9" t="n"/>
      <c r="C1118" s="12" t="n"/>
      <c r="D1118" s="11" t="n"/>
      <c r="E1118" s="11" t="n"/>
      <c r="F1118" s="11" t="n"/>
      <c r="G1118" s="11" t="n"/>
      <c r="H1118" s="11" t="n"/>
      <c r="I1118" s="9" t="n"/>
      <c r="J1118" s="9" t="n"/>
      <c r="K1118" s="9" t="n"/>
      <c r="L1118" s="9">
        <f>IF(COUNTA($A1118:$K1118)=0,"",IF(AND(IFERROR($H1118,0)&gt;0,LEN(TRIM($K1118&amp;""))&gt;0,IFERROR(LOOKUP(2,1/((LISTS!$M$2:$M$13&lt;&gt;"")*ISNUMBER(SEARCH(LISTS!$M$2:$M$13,$I1118))),LISTS!$N$2:$N$13),"NO")="SI"),"SI","NO"))</f>
        <v/>
      </c>
      <c r="M1118" s="9">
        <f>IF(COUNTA($A1118:$K1118)=0,"",IF($K1118&lt;&gt;"",IF(COUNTIF($K$19:$K1118,$K1118)&gt;1,"SI","NO"),IF(COUNTIFS($A$19:$A1118,$A1118,$C$19:$C1118,$C1118,$J$19:$J1118,$J1118,$D$19:$D1118,$D1118)&gt;1,"SI","NO")))</f>
        <v/>
      </c>
      <c r="N1118" s="11">
        <f>IF(COUNTA($A1118:$K1118)=0,"",IF(AND($L1118="SI",$M1118="NO"),IFERROR($H1118,0),0))</f>
        <v/>
      </c>
      <c r="O1118" s="9">
        <f>IF(COUNTA($A1118:$K1118)=0,"",IF($M1118="SI","CUFE o factura duplicada dentro del reporte; no se suma dos veces",IF(IFERROR($H1118,0)&lt;=0,"DIAN reporta valor susceptible 0",IF($L1118="NO",IFERROR(LOOKUP(2,1/((LISTS!$M$2:$M$13&lt;&gt;"")*ISNUMBER(SEARCH(LISTS!$M$2:$M$13,$I1118))),LISTS!$O$2:$O$13),"Medio de pago no elegible o no identificado por DIAN"),"Apta automaticamente por pago electronico y base positiva"))))</f>
        <v/>
      </c>
    </row>
    <row r="1119">
      <c r="A1119" s="9" t="n"/>
      <c r="B1119" s="9" t="n"/>
      <c r="C1119" s="12" t="n"/>
      <c r="D1119" s="11" t="n"/>
      <c r="E1119" s="11" t="n"/>
      <c r="F1119" s="11" t="n"/>
      <c r="G1119" s="11" t="n"/>
      <c r="H1119" s="11" t="n"/>
      <c r="I1119" s="9" t="n"/>
      <c r="J1119" s="9" t="n"/>
      <c r="K1119" s="9" t="n"/>
      <c r="L1119" s="9">
        <f>IF(COUNTA($A1119:$K1119)=0,"",IF(AND(IFERROR($H1119,0)&gt;0,LEN(TRIM($K1119&amp;""))&gt;0,IFERROR(LOOKUP(2,1/((LISTS!$M$2:$M$13&lt;&gt;"")*ISNUMBER(SEARCH(LISTS!$M$2:$M$13,$I1119))),LISTS!$N$2:$N$13),"NO")="SI"),"SI","NO"))</f>
        <v/>
      </c>
      <c r="M1119" s="9">
        <f>IF(COUNTA($A1119:$K1119)=0,"",IF($K1119&lt;&gt;"",IF(COUNTIF($K$19:$K1119,$K1119)&gt;1,"SI","NO"),IF(COUNTIFS($A$19:$A1119,$A1119,$C$19:$C1119,$C1119,$J$19:$J1119,$J1119,$D$19:$D1119,$D1119)&gt;1,"SI","NO")))</f>
        <v/>
      </c>
      <c r="N1119" s="11">
        <f>IF(COUNTA($A1119:$K1119)=0,"",IF(AND($L1119="SI",$M1119="NO"),IFERROR($H1119,0),0))</f>
        <v/>
      </c>
      <c r="O1119" s="9">
        <f>IF(COUNTA($A1119:$K1119)=0,"",IF($M1119="SI","CUFE o factura duplicada dentro del reporte; no se suma dos veces",IF(IFERROR($H1119,0)&lt;=0,"DIAN reporta valor susceptible 0",IF($L1119="NO",IFERROR(LOOKUP(2,1/((LISTS!$M$2:$M$13&lt;&gt;"")*ISNUMBER(SEARCH(LISTS!$M$2:$M$13,$I1119))),LISTS!$O$2:$O$13),"Medio de pago no elegible o no identificado por DIAN"),"Apta automaticamente por pago electronico y base positiva"))))</f>
        <v/>
      </c>
    </row>
    <row r="1120">
      <c r="A1120" s="9" t="n"/>
      <c r="B1120" s="9" t="n"/>
      <c r="C1120" s="12" t="n"/>
      <c r="D1120" s="11" t="n"/>
      <c r="E1120" s="11" t="n"/>
      <c r="F1120" s="11" t="n"/>
      <c r="G1120" s="11" t="n"/>
      <c r="H1120" s="11" t="n"/>
      <c r="I1120" s="9" t="n"/>
      <c r="J1120" s="9" t="n"/>
      <c r="K1120" s="9" t="n"/>
      <c r="L1120" s="9">
        <f>IF(COUNTA($A1120:$K1120)=0,"",IF(AND(IFERROR($H1120,0)&gt;0,LEN(TRIM($K1120&amp;""))&gt;0,IFERROR(LOOKUP(2,1/((LISTS!$M$2:$M$13&lt;&gt;"")*ISNUMBER(SEARCH(LISTS!$M$2:$M$13,$I1120))),LISTS!$N$2:$N$13),"NO")="SI"),"SI","NO"))</f>
        <v/>
      </c>
      <c r="M1120" s="9">
        <f>IF(COUNTA($A1120:$K1120)=0,"",IF($K1120&lt;&gt;"",IF(COUNTIF($K$19:$K1120,$K1120)&gt;1,"SI","NO"),IF(COUNTIFS($A$19:$A1120,$A1120,$C$19:$C1120,$C1120,$J$19:$J1120,$J1120,$D$19:$D1120,$D1120)&gt;1,"SI","NO")))</f>
        <v/>
      </c>
      <c r="N1120" s="11">
        <f>IF(COUNTA($A1120:$K1120)=0,"",IF(AND($L1120="SI",$M1120="NO"),IFERROR($H1120,0),0))</f>
        <v/>
      </c>
      <c r="O1120" s="9">
        <f>IF(COUNTA($A1120:$K1120)=0,"",IF($M1120="SI","CUFE o factura duplicada dentro del reporte; no se suma dos veces",IF(IFERROR($H1120,0)&lt;=0,"DIAN reporta valor susceptible 0",IF($L1120="NO",IFERROR(LOOKUP(2,1/((LISTS!$M$2:$M$13&lt;&gt;"")*ISNUMBER(SEARCH(LISTS!$M$2:$M$13,$I1120))),LISTS!$O$2:$O$13),"Medio de pago no elegible o no identificado por DIAN"),"Apta automaticamente por pago electronico y base positiva"))))</f>
        <v/>
      </c>
    </row>
    <row r="1121">
      <c r="A1121" s="9" t="n"/>
      <c r="B1121" s="9" t="n"/>
      <c r="C1121" s="12" t="n"/>
      <c r="D1121" s="11" t="n"/>
      <c r="E1121" s="11" t="n"/>
      <c r="F1121" s="11" t="n"/>
      <c r="G1121" s="11" t="n"/>
      <c r="H1121" s="11" t="n"/>
      <c r="I1121" s="9" t="n"/>
      <c r="J1121" s="9" t="n"/>
      <c r="K1121" s="9" t="n"/>
      <c r="L1121" s="9">
        <f>IF(COUNTA($A1121:$K1121)=0,"",IF(AND(IFERROR($H1121,0)&gt;0,LEN(TRIM($K1121&amp;""))&gt;0,IFERROR(LOOKUP(2,1/((LISTS!$M$2:$M$13&lt;&gt;"")*ISNUMBER(SEARCH(LISTS!$M$2:$M$13,$I1121))),LISTS!$N$2:$N$13),"NO")="SI"),"SI","NO"))</f>
        <v/>
      </c>
      <c r="M1121" s="9">
        <f>IF(COUNTA($A1121:$K1121)=0,"",IF($K1121&lt;&gt;"",IF(COUNTIF($K$19:$K1121,$K1121)&gt;1,"SI","NO"),IF(COUNTIFS($A$19:$A1121,$A1121,$C$19:$C1121,$C1121,$J$19:$J1121,$J1121,$D$19:$D1121,$D1121)&gt;1,"SI","NO")))</f>
        <v/>
      </c>
      <c r="N1121" s="11">
        <f>IF(COUNTA($A1121:$K1121)=0,"",IF(AND($L1121="SI",$M1121="NO"),IFERROR($H1121,0),0))</f>
        <v/>
      </c>
      <c r="O1121" s="9">
        <f>IF(COUNTA($A1121:$K1121)=0,"",IF($M1121="SI","CUFE o factura duplicada dentro del reporte; no se suma dos veces",IF(IFERROR($H1121,0)&lt;=0,"DIAN reporta valor susceptible 0",IF($L1121="NO",IFERROR(LOOKUP(2,1/((LISTS!$M$2:$M$13&lt;&gt;"")*ISNUMBER(SEARCH(LISTS!$M$2:$M$13,$I1121))),LISTS!$O$2:$O$13),"Medio de pago no elegible o no identificado por DIAN"),"Apta automaticamente por pago electronico y base positiva"))))</f>
        <v/>
      </c>
    </row>
    <row r="1122">
      <c r="A1122" s="9" t="n"/>
      <c r="B1122" s="9" t="n"/>
      <c r="C1122" s="12" t="n"/>
      <c r="D1122" s="11" t="n"/>
      <c r="E1122" s="11" t="n"/>
      <c r="F1122" s="11" t="n"/>
      <c r="G1122" s="11" t="n"/>
      <c r="H1122" s="11" t="n"/>
      <c r="I1122" s="9" t="n"/>
      <c r="J1122" s="9" t="n"/>
      <c r="K1122" s="9" t="n"/>
      <c r="L1122" s="9">
        <f>IF(COUNTA($A1122:$K1122)=0,"",IF(AND(IFERROR($H1122,0)&gt;0,LEN(TRIM($K1122&amp;""))&gt;0,IFERROR(LOOKUP(2,1/((LISTS!$M$2:$M$13&lt;&gt;"")*ISNUMBER(SEARCH(LISTS!$M$2:$M$13,$I1122))),LISTS!$N$2:$N$13),"NO")="SI"),"SI","NO"))</f>
        <v/>
      </c>
      <c r="M1122" s="9">
        <f>IF(COUNTA($A1122:$K1122)=0,"",IF($K1122&lt;&gt;"",IF(COUNTIF($K$19:$K1122,$K1122)&gt;1,"SI","NO"),IF(COUNTIFS($A$19:$A1122,$A1122,$C$19:$C1122,$C1122,$J$19:$J1122,$J1122,$D$19:$D1122,$D1122)&gt;1,"SI","NO")))</f>
        <v/>
      </c>
      <c r="N1122" s="11">
        <f>IF(COUNTA($A1122:$K1122)=0,"",IF(AND($L1122="SI",$M1122="NO"),IFERROR($H1122,0),0))</f>
        <v/>
      </c>
      <c r="O1122" s="9">
        <f>IF(COUNTA($A1122:$K1122)=0,"",IF($M1122="SI","CUFE o factura duplicada dentro del reporte; no se suma dos veces",IF(IFERROR($H1122,0)&lt;=0,"DIAN reporta valor susceptible 0",IF($L1122="NO",IFERROR(LOOKUP(2,1/((LISTS!$M$2:$M$13&lt;&gt;"")*ISNUMBER(SEARCH(LISTS!$M$2:$M$13,$I1122))),LISTS!$O$2:$O$13),"Medio de pago no elegible o no identificado por DIAN"),"Apta automaticamente por pago electronico y base positiva"))))</f>
        <v/>
      </c>
    </row>
    <row r="1123">
      <c r="A1123" s="9" t="n"/>
      <c r="B1123" s="9" t="n"/>
      <c r="C1123" s="12" t="n"/>
      <c r="D1123" s="11" t="n"/>
      <c r="E1123" s="11" t="n"/>
      <c r="F1123" s="11" t="n"/>
      <c r="G1123" s="11" t="n"/>
      <c r="H1123" s="11" t="n"/>
      <c r="I1123" s="9" t="n"/>
      <c r="J1123" s="9" t="n"/>
      <c r="K1123" s="9" t="n"/>
      <c r="L1123" s="9">
        <f>IF(COUNTA($A1123:$K1123)=0,"",IF(AND(IFERROR($H1123,0)&gt;0,LEN(TRIM($K1123&amp;""))&gt;0,IFERROR(LOOKUP(2,1/((LISTS!$M$2:$M$13&lt;&gt;"")*ISNUMBER(SEARCH(LISTS!$M$2:$M$13,$I1123))),LISTS!$N$2:$N$13),"NO")="SI"),"SI","NO"))</f>
        <v/>
      </c>
      <c r="M1123" s="9">
        <f>IF(COUNTA($A1123:$K1123)=0,"",IF($K1123&lt;&gt;"",IF(COUNTIF($K$19:$K1123,$K1123)&gt;1,"SI","NO"),IF(COUNTIFS($A$19:$A1123,$A1123,$C$19:$C1123,$C1123,$J$19:$J1123,$J1123,$D$19:$D1123,$D1123)&gt;1,"SI","NO")))</f>
        <v/>
      </c>
      <c r="N1123" s="11">
        <f>IF(COUNTA($A1123:$K1123)=0,"",IF(AND($L1123="SI",$M1123="NO"),IFERROR($H1123,0),0))</f>
        <v/>
      </c>
      <c r="O1123" s="9">
        <f>IF(COUNTA($A1123:$K1123)=0,"",IF($M1123="SI","CUFE o factura duplicada dentro del reporte; no se suma dos veces",IF(IFERROR($H1123,0)&lt;=0,"DIAN reporta valor susceptible 0",IF($L1123="NO",IFERROR(LOOKUP(2,1/((LISTS!$M$2:$M$13&lt;&gt;"")*ISNUMBER(SEARCH(LISTS!$M$2:$M$13,$I1123))),LISTS!$O$2:$O$13),"Medio de pago no elegible o no identificado por DIAN"),"Apta automaticamente por pago electronico y base positiva"))))</f>
        <v/>
      </c>
    </row>
    <row r="1124">
      <c r="A1124" s="9" t="n"/>
      <c r="B1124" s="9" t="n"/>
      <c r="C1124" s="12" t="n"/>
      <c r="D1124" s="11" t="n"/>
      <c r="E1124" s="11" t="n"/>
      <c r="F1124" s="11" t="n"/>
      <c r="G1124" s="11" t="n"/>
      <c r="H1124" s="11" t="n"/>
      <c r="I1124" s="9" t="n"/>
      <c r="J1124" s="9" t="n"/>
      <c r="K1124" s="9" t="n"/>
      <c r="L1124" s="9">
        <f>IF(COUNTA($A1124:$K1124)=0,"",IF(AND(IFERROR($H1124,0)&gt;0,LEN(TRIM($K1124&amp;""))&gt;0,IFERROR(LOOKUP(2,1/((LISTS!$M$2:$M$13&lt;&gt;"")*ISNUMBER(SEARCH(LISTS!$M$2:$M$13,$I1124))),LISTS!$N$2:$N$13),"NO")="SI"),"SI","NO"))</f>
        <v/>
      </c>
      <c r="M1124" s="9">
        <f>IF(COUNTA($A1124:$K1124)=0,"",IF($K1124&lt;&gt;"",IF(COUNTIF($K$19:$K1124,$K1124)&gt;1,"SI","NO"),IF(COUNTIFS($A$19:$A1124,$A1124,$C$19:$C1124,$C1124,$J$19:$J1124,$J1124,$D$19:$D1124,$D1124)&gt;1,"SI","NO")))</f>
        <v/>
      </c>
      <c r="N1124" s="11">
        <f>IF(COUNTA($A1124:$K1124)=0,"",IF(AND($L1124="SI",$M1124="NO"),IFERROR($H1124,0),0))</f>
        <v/>
      </c>
      <c r="O1124" s="9">
        <f>IF(COUNTA($A1124:$K1124)=0,"",IF($M1124="SI","CUFE o factura duplicada dentro del reporte; no se suma dos veces",IF(IFERROR($H1124,0)&lt;=0,"DIAN reporta valor susceptible 0",IF($L1124="NO",IFERROR(LOOKUP(2,1/((LISTS!$M$2:$M$13&lt;&gt;"")*ISNUMBER(SEARCH(LISTS!$M$2:$M$13,$I1124))),LISTS!$O$2:$O$13),"Medio de pago no elegible o no identificado por DIAN"),"Apta automaticamente por pago electronico y base positiva"))))</f>
        <v/>
      </c>
    </row>
    <row r="1125">
      <c r="A1125" s="9" t="n"/>
      <c r="B1125" s="9" t="n"/>
      <c r="C1125" s="12" t="n"/>
      <c r="D1125" s="11" t="n"/>
      <c r="E1125" s="11" t="n"/>
      <c r="F1125" s="11" t="n"/>
      <c r="G1125" s="11" t="n"/>
      <c r="H1125" s="11" t="n"/>
      <c r="I1125" s="9" t="n"/>
      <c r="J1125" s="9" t="n"/>
      <c r="K1125" s="9" t="n"/>
      <c r="L1125" s="9">
        <f>IF(COUNTA($A1125:$K1125)=0,"",IF(AND(IFERROR($H1125,0)&gt;0,LEN(TRIM($K1125&amp;""))&gt;0,IFERROR(LOOKUP(2,1/((LISTS!$M$2:$M$13&lt;&gt;"")*ISNUMBER(SEARCH(LISTS!$M$2:$M$13,$I1125))),LISTS!$N$2:$N$13),"NO")="SI"),"SI","NO"))</f>
        <v/>
      </c>
      <c r="M1125" s="9">
        <f>IF(COUNTA($A1125:$K1125)=0,"",IF($K1125&lt;&gt;"",IF(COUNTIF($K$19:$K1125,$K1125)&gt;1,"SI","NO"),IF(COUNTIFS($A$19:$A1125,$A1125,$C$19:$C1125,$C1125,$J$19:$J1125,$J1125,$D$19:$D1125,$D1125)&gt;1,"SI","NO")))</f>
        <v/>
      </c>
      <c r="N1125" s="11">
        <f>IF(COUNTA($A1125:$K1125)=0,"",IF(AND($L1125="SI",$M1125="NO"),IFERROR($H1125,0),0))</f>
        <v/>
      </c>
      <c r="O1125" s="9">
        <f>IF(COUNTA($A1125:$K1125)=0,"",IF($M1125="SI","CUFE o factura duplicada dentro del reporte; no se suma dos veces",IF(IFERROR($H1125,0)&lt;=0,"DIAN reporta valor susceptible 0",IF($L1125="NO",IFERROR(LOOKUP(2,1/((LISTS!$M$2:$M$13&lt;&gt;"")*ISNUMBER(SEARCH(LISTS!$M$2:$M$13,$I1125))),LISTS!$O$2:$O$13),"Medio de pago no elegible o no identificado por DIAN"),"Apta automaticamente por pago electronico y base positiva"))))</f>
        <v/>
      </c>
    </row>
    <row r="1126">
      <c r="A1126" s="9" t="n"/>
      <c r="B1126" s="9" t="n"/>
      <c r="C1126" s="12" t="n"/>
      <c r="D1126" s="11" t="n"/>
      <c r="E1126" s="11" t="n"/>
      <c r="F1126" s="11" t="n"/>
      <c r="G1126" s="11" t="n"/>
      <c r="H1126" s="11" t="n"/>
      <c r="I1126" s="9" t="n"/>
      <c r="J1126" s="9" t="n"/>
      <c r="K1126" s="9" t="n"/>
      <c r="L1126" s="9">
        <f>IF(COUNTA($A1126:$K1126)=0,"",IF(AND(IFERROR($H1126,0)&gt;0,LEN(TRIM($K1126&amp;""))&gt;0,IFERROR(LOOKUP(2,1/((LISTS!$M$2:$M$13&lt;&gt;"")*ISNUMBER(SEARCH(LISTS!$M$2:$M$13,$I1126))),LISTS!$N$2:$N$13),"NO")="SI"),"SI","NO"))</f>
        <v/>
      </c>
      <c r="M1126" s="9">
        <f>IF(COUNTA($A1126:$K1126)=0,"",IF($K1126&lt;&gt;"",IF(COUNTIF($K$19:$K1126,$K1126)&gt;1,"SI","NO"),IF(COUNTIFS($A$19:$A1126,$A1126,$C$19:$C1126,$C1126,$J$19:$J1126,$J1126,$D$19:$D1126,$D1126)&gt;1,"SI","NO")))</f>
        <v/>
      </c>
      <c r="N1126" s="11">
        <f>IF(COUNTA($A1126:$K1126)=0,"",IF(AND($L1126="SI",$M1126="NO"),IFERROR($H1126,0),0))</f>
        <v/>
      </c>
      <c r="O1126" s="9">
        <f>IF(COUNTA($A1126:$K1126)=0,"",IF($M1126="SI","CUFE o factura duplicada dentro del reporte; no se suma dos veces",IF(IFERROR($H1126,0)&lt;=0,"DIAN reporta valor susceptible 0",IF($L1126="NO",IFERROR(LOOKUP(2,1/((LISTS!$M$2:$M$13&lt;&gt;"")*ISNUMBER(SEARCH(LISTS!$M$2:$M$13,$I1126))),LISTS!$O$2:$O$13),"Medio de pago no elegible o no identificado por DIAN"),"Apta automaticamente por pago electronico y base positiva"))))</f>
        <v/>
      </c>
    </row>
    <row r="1127">
      <c r="A1127" s="9" t="n"/>
      <c r="B1127" s="9" t="n"/>
      <c r="C1127" s="12" t="n"/>
      <c r="D1127" s="11" t="n"/>
      <c r="E1127" s="11" t="n"/>
      <c r="F1127" s="11" t="n"/>
      <c r="G1127" s="11" t="n"/>
      <c r="H1127" s="11" t="n"/>
      <c r="I1127" s="9" t="n"/>
      <c r="J1127" s="9" t="n"/>
      <c r="K1127" s="9" t="n"/>
      <c r="L1127" s="9">
        <f>IF(COUNTA($A1127:$K1127)=0,"",IF(AND(IFERROR($H1127,0)&gt;0,LEN(TRIM($K1127&amp;""))&gt;0,IFERROR(LOOKUP(2,1/((LISTS!$M$2:$M$13&lt;&gt;"")*ISNUMBER(SEARCH(LISTS!$M$2:$M$13,$I1127))),LISTS!$N$2:$N$13),"NO")="SI"),"SI","NO"))</f>
        <v/>
      </c>
      <c r="M1127" s="9">
        <f>IF(COUNTA($A1127:$K1127)=0,"",IF($K1127&lt;&gt;"",IF(COUNTIF($K$19:$K1127,$K1127)&gt;1,"SI","NO"),IF(COUNTIFS($A$19:$A1127,$A1127,$C$19:$C1127,$C1127,$J$19:$J1127,$J1127,$D$19:$D1127,$D1127)&gt;1,"SI","NO")))</f>
        <v/>
      </c>
      <c r="N1127" s="11">
        <f>IF(COUNTA($A1127:$K1127)=0,"",IF(AND($L1127="SI",$M1127="NO"),IFERROR($H1127,0),0))</f>
        <v/>
      </c>
      <c r="O1127" s="9">
        <f>IF(COUNTA($A1127:$K1127)=0,"",IF($M1127="SI","CUFE o factura duplicada dentro del reporte; no se suma dos veces",IF(IFERROR($H1127,0)&lt;=0,"DIAN reporta valor susceptible 0",IF($L1127="NO",IFERROR(LOOKUP(2,1/((LISTS!$M$2:$M$13&lt;&gt;"")*ISNUMBER(SEARCH(LISTS!$M$2:$M$13,$I1127))),LISTS!$O$2:$O$13),"Medio de pago no elegible o no identificado por DIAN"),"Apta automaticamente por pago electronico y base positiva"))))</f>
        <v/>
      </c>
    </row>
    <row r="1128">
      <c r="A1128" s="9" t="n"/>
      <c r="B1128" s="9" t="n"/>
      <c r="C1128" s="12" t="n"/>
      <c r="D1128" s="11" t="n"/>
      <c r="E1128" s="11" t="n"/>
      <c r="F1128" s="11" t="n"/>
      <c r="G1128" s="11" t="n"/>
      <c r="H1128" s="11" t="n"/>
      <c r="I1128" s="9" t="n"/>
      <c r="J1128" s="9" t="n"/>
      <c r="K1128" s="9" t="n"/>
      <c r="L1128" s="9">
        <f>IF(COUNTA($A1128:$K1128)=0,"",IF(AND(IFERROR($H1128,0)&gt;0,LEN(TRIM($K1128&amp;""))&gt;0,IFERROR(LOOKUP(2,1/((LISTS!$M$2:$M$13&lt;&gt;"")*ISNUMBER(SEARCH(LISTS!$M$2:$M$13,$I1128))),LISTS!$N$2:$N$13),"NO")="SI"),"SI","NO"))</f>
        <v/>
      </c>
      <c r="M1128" s="9">
        <f>IF(COUNTA($A1128:$K1128)=0,"",IF($K1128&lt;&gt;"",IF(COUNTIF($K$19:$K1128,$K1128)&gt;1,"SI","NO"),IF(COUNTIFS($A$19:$A1128,$A1128,$C$19:$C1128,$C1128,$J$19:$J1128,$J1128,$D$19:$D1128,$D1128)&gt;1,"SI","NO")))</f>
        <v/>
      </c>
      <c r="N1128" s="11">
        <f>IF(COUNTA($A1128:$K1128)=0,"",IF(AND($L1128="SI",$M1128="NO"),IFERROR($H1128,0),0))</f>
        <v/>
      </c>
      <c r="O1128" s="9">
        <f>IF(COUNTA($A1128:$K1128)=0,"",IF($M1128="SI","CUFE o factura duplicada dentro del reporte; no se suma dos veces",IF(IFERROR($H1128,0)&lt;=0,"DIAN reporta valor susceptible 0",IF($L1128="NO",IFERROR(LOOKUP(2,1/((LISTS!$M$2:$M$13&lt;&gt;"")*ISNUMBER(SEARCH(LISTS!$M$2:$M$13,$I1128))),LISTS!$O$2:$O$13),"Medio de pago no elegible o no identificado por DIAN"),"Apta automaticamente por pago electronico y base positiva"))))</f>
        <v/>
      </c>
    </row>
    <row r="1129">
      <c r="A1129" s="9" t="n"/>
      <c r="B1129" s="9" t="n"/>
      <c r="C1129" s="12" t="n"/>
      <c r="D1129" s="11" t="n"/>
      <c r="E1129" s="11" t="n"/>
      <c r="F1129" s="11" t="n"/>
      <c r="G1129" s="11" t="n"/>
      <c r="H1129" s="11" t="n"/>
      <c r="I1129" s="9" t="n"/>
      <c r="J1129" s="9" t="n"/>
      <c r="K1129" s="9" t="n"/>
      <c r="L1129" s="9">
        <f>IF(COUNTA($A1129:$K1129)=0,"",IF(AND(IFERROR($H1129,0)&gt;0,LEN(TRIM($K1129&amp;""))&gt;0,IFERROR(LOOKUP(2,1/((LISTS!$M$2:$M$13&lt;&gt;"")*ISNUMBER(SEARCH(LISTS!$M$2:$M$13,$I1129))),LISTS!$N$2:$N$13),"NO")="SI"),"SI","NO"))</f>
        <v/>
      </c>
      <c r="M1129" s="9">
        <f>IF(COUNTA($A1129:$K1129)=0,"",IF($K1129&lt;&gt;"",IF(COUNTIF($K$19:$K1129,$K1129)&gt;1,"SI","NO"),IF(COUNTIFS($A$19:$A1129,$A1129,$C$19:$C1129,$C1129,$J$19:$J1129,$J1129,$D$19:$D1129,$D1129)&gt;1,"SI","NO")))</f>
        <v/>
      </c>
      <c r="N1129" s="11">
        <f>IF(COUNTA($A1129:$K1129)=0,"",IF(AND($L1129="SI",$M1129="NO"),IFERROR($H1129,0),0))</f>
        <v/>
      </c>
      <c r="O1129" s="9">
        <f>IF(COUNTA($A1129:$K1129)=0,"",IF($M1129="SI","CUFE o factura duplicada dentro del reporte; no se suma dos veces",IF(IFERROR($H1129,0)&lt;=0,"DIAN reporta valor susceptible 0",IF($L1129="NO",IFERROR(LOOKUP(2,1/((LISTS!$M$2:$M$13&lt;&gt;"")*ISNUMBER(SEARCH(LISTS!$M$2:$M$13,$I1129))),LISTS!$O$2:$O$13),"Medio de pago no elegible o no identificado por DIAN"),"Apta automaticamente por pago electronico y base positiva"))))</f>
        <v/>
      </c>
    </row>
    <row r="1130">
      <c r="A1130" s="9" t="n"/>
      <c r="B1130" s="9" t="n"/>
      <c r="C1130" s="12" t="n"/>
      <c r="D1130" s="11" t="n"/>
      <c r="E1130" s="11" t="n"/>
      <c r="F1130" s="11" t="n"/>
      <c r="G1130" s="11" t="n"/>
      <c r="H1130" s="11" t="n"/>
      <c r="I1130" s="9" t="n"/>
      <c r="J1130" s="9" t="n"/>
      <c r="K1130" s="9" t="n"/>
      <c r="L1130" s="9">
        <f>IF(COUNTA($A1130:$K1130)=0,"",IF(AND(IFERROR($H1130,0)&gt;0,LEN(TRIM($K1130&amp;""))&gt;0,IFERROR(LOOKUP(2,1/((LISTS!$M$2:$M$13&lt;&gt;"")*ISNUMBER(SEARCH(LISTS!$M$2:$M$13,$I1130))),LISTS!$N$2:$N$13),"NO")="SI"),"SI","NO"))</f>
        <v/>
      </c>
      <c r="M1130" s="9">
        <f>IF(COUNTA($A1130:$K1130)=0,"",IF($K1130&lt;&gt;"",IF(COUNTIF($K$19:$K1130,$K1130)&gt;1,"SI","NO"),IF(COUNTIFS($A$19:$A1130,$A1130,$C$19:$C1130,$C1130,$J$19:$J1130,$J1130,$D$19:$D1130,$D1130)&gt;1,"SI","NO")))</f>
        <v/>
      </c>
      <c r="N1130" s="11">
        <f>IF(COUNTA($A1130:$K1130)=0,"",IF(AND($L1130="SI",$M1130="NO"),IFERROR($H1130,0),0))</f>
        <v/>
      </c>
      <c r="O1130" s="9">
        <f>IF(COUNTA($A1130:$K1130)=0,"",IF($M1130="SI","CUFE o factura duplicada dentro del reporte; no se suma dos veces",IF(IFERROR($H1130,0)&lt;=0,"DIAN reporta valor susceptible 0",IF($L1130="NO",IFERROR(LOOKUP(2,1/((LISTS!$M$2:$M$13&lt;&gt;"")*ISNUMBER(SEARCH(LISTS!$M$2:$M$13,$I1130))),LISTS!$O$2:$O$13),"Medio de pago no elegible o no identificado por DIAN"),"Apta automaticamente por pago electronico y base positiva"))))</f>
        <v/>
      </c>
    </row>
    <row r="1131">
      <c r="A1131" s="9" t="n"/>
      <c r="B1131" s="9" t="n"/>
      <c r="C1131" s="12" t="n"/>
      <c r="D1131" s="11" t="n"/>
      <c r="E1131" s="11" t="n"/>
      <c r="F1131" s="11" t="n"/>
      <c r="G1131" s="11" t="n"/>
      <c r="H1131" s="11" t="n"/>
      <c r="I1131" s="9" t="n"/>
      <c r="J1131" s="9" t="n"/>
      <c r="K1131" s="9" t="n"/>
      <c r="L1131" s="9">
        <f>IF(COUNTA($A1131:$K1131)=0,"",IF(AND(IFERROR($H1131,0)&gt;0,LEN(TRIM($K1131&amp;""))&gt;0,IFERROR(LOOKUP(2,1/((LISTS!$M$2:$M$13&lt;&gt;"")*ISNUMBER(SEARCH(LISTS!$M$2:$M$13,$I1131))),LISTS!$N$2:$N$13),"NO")="SI"),"SI","NO"))</f>
        <v/>
      </c>
      <c r="M1131" s="9">
        <f>IF(COUNTA($A1131:$K1131)=0,"",IF($K1131&lt;&gt;"",IF(COUNTIF($K$19:$K1131,$K1131)&gt;1,"SI","NO"),IF(COUNTIFS($A$19:$A1131,$A1131,$C$19:$C1131,$C1131,$J$19:$J1131,$J1131,$D$19:$D1131,$D1131)&gt;1,"SI","NO")))</f>
        <v/>
      </c>
      <c r="N1131" s="11">
        <f>IF(COUNTA($A1131:$K1131)=0,"",IF(AND($L1131="SI",$M1131="NO"),IFERROR($H1131,0),0))</f>
        <v/>
      </c>
      <c r="O1131" s="9">
        <f>IF(COUNTA($A1131:$K1131)=0,"",IF($M1131="SI","CUFE o factura duplicada dentro del reporte; no se suma dos veces",IF(IFERROR($H1131,0)&lt;=0,"DIAN reporta valor susceptible 0",IF($L1131="NO",IFERROR(LOOKUP(2,1/((LISTS!$M$2:$M$13&lt;&gt;"")*ISNUMBER(SEARCH(LISTS!$M$2:$M$13,$I1131))),LISTS!$O$2:$O$13),"Medio de pago no elegible o no identificado por DIAN"),"Apta automaticamente por pago electronico y base positiva"))))</f>
        <v/>
      </c>
    </row>
    <row r="1132">
      <c r="A1132" s="9" t="n"/>
      <c r="B1132" s="9" t="n"/>
      <c r="C1132" s="12" t="n"/>
      <c r="D1132" s="11" t="n"/>
      <c r="E1132" s="11" t="n"/>
      <c r="F1132" s="11" t="n"/>
      <c r="G1132" s="11" t="n"/>
      <c r="H1132" s="11" t="n"/>
      <c r="I1132" s="9" t="n"/>
      <c r="J1132" s="9" t="n"/>
      <c r="K1132" s="9" t="n"/>
      <c r="L1132" s="9">
        <f>IF(COUNTA($A1132:$K1132)=0,"",IF(AND(IFERROR($H1132,0)&gt;0,LEN(TRIM($K1132&amp;""))&gt;0,IFERROR(LOOKUP(2,1/((LISTS!$M$2:$M$13&lt;&gt;"")*ISNUMBER(SEARCH(LISTS!$M$2:$M$13,$I1132))),LISTS!$N$2:$N$13),"NO")="SI"),"SI","NO"))</f>
        <v/>
      </c>
      <c r="M1132" s="9">
        <f>IF(COUNTA($A1132:$K1132)=0,"",IF($K1132&lt;&gt;"",IF(COUNTIF($K$19:$K1132,$K1132)&gt;1,"SI","NO"),IF(COUNTIFS($A$19:$A1132,$A1132,$C$19:$C1132,$C1132,$J$19:$J1132,$J1132,$D$19:$D1132,$D1132)&gt;1,"SI","NO")))</f>
        <v/>
      </c>
      <c r="N1132" s="11">
        <f>IF(COUNTA($A1132:$K1132)=0,"",IF(AND($L1132="SI",$M1132="NO"),IFERROR($H1132,0),0))</f>
        <v/>
      </c>
      <c r="O1132" s="9">
        <f>IF(COUNTA($A1132:$K1132)=0,"",IF($M1132="SI","CUFE o factura duplicada dentro del reporte; no se suma dos veces",IF(IFERROR($H1132,0)&lt;=0,"DIAN reporta valor susceptible 0",IF($L1132="NO",IFERROR(LOOKUP(2,1/((LISTS!$M$2:$M$13&lt;&gt;"")*ISNUMBER(SEARCH(LISTS!$M$2:$M$13,$I1132))),LISTS!$O$2:$O$13),"Medio de pago no elegible o no identificado por DIAN"),"Apta automaticamente por pago electronico y base positiva"))))</f>
        <v/>
      </c>
    </row>
    <row r="1133">
      <c r="A1133" s="9" t="n"/>
      <c r="B1133" s="9" t="n"/>
      <c r="C1133" s="12" t="n"/>
      <c r="D1133" s="11" t="n"/>
      <c r="E1133" s="11" t="n"/>
      <c r="F1133" s="11" t="n"/>
      <c r="G1133" s="11" t="n"/>
      <c r="H1133" s="11" t="n"/>
      <c r="I1133" s="9" t="n"/>
      <c r="J1133" s="9" t="n"/>
      <c r="K1133" s="9" t="n"/>
      <c r="L1133" s="9">
        <f>IF(COUNTA($A1133:$K1133)=0,"",IF(AND(IFERROR($H1133,0)&gt;0,LEN(TRIM($K1133&amp;""))&gt;0,IFERROR(LOOKUP(2,1/((LISTS!$M$2:$M$13&lt;&gt;"")*ISNUMBER(SEARCH(LISTS!$M$2:$M$13,$I1133))),LISTS!$N$2:$N$13),"NO")="SI"),"SI","NO"))</f>
        <v/>
      </c>
      <c r="M1133" s="9">
        <f>IF(COUNTA($A1133:$K1133)=0,"",IF($K1133&lt;&gt;"",IF(COUNTIF($K$19:$K1133,$K1133)&gt;1,"SI","NO"),IF(COUNTIFS($A$19:$A1133,$A1133,$C$19:$C1133,$C1133,$J$19:$J1133,$J1133,$D$19:$D1133,$D1133)&gt;1,"SI","NO")))</f>
        <v/>
      </c>
      <c r="N1133" s="11">
        <f>IF(COUNTA($A1133:$K1133)=0,"",IF(AND($L1133="SI",$M1133="NO"),IFERROR($H1133,0),0))</f>
        <v/>
      </c>
      <c r="O1133" s="9">
        <f>IF(COUNTA($A1133:$K1133)=0,"",IF($M1133="SI","CUFE o factura duplicada dentro del reporte; no se suma dos veces",IF(IFERROR($H1133,0)&lt;=0,"DIAN reporta valor susceptible 0",IF($L1133="NO",IFERROR(LOOKUP(2,1/((LISTS!$M$2:$M$13&lt;&gt;"")*ISNUMBER(SEARCH(LISTS!$M$2:$M$13,$I1133))),LISTS!$O$2:$O$13),"Medio de pago no elegible o no identificado por DIAN"),"Apta automaticamente por pago electronico y base positiva"))))</f>
        <v/>
      </c>
    </row>
    <row r="1134">
      <c r="A1134" s="9" t="n"/>
      <c r="B1134" s="9" t="n"/>
      <c r="C1134" s="12" t="n"/>
      <c r="D1134" s="11" t="n"/>
      <c r="E1134" s="11" t="n"/>
      <c r="F1134" s="11" t="n"/>
      <c r="G1134" s="11" t="n"/>
      <c r="H1134" s="11" t="n"/>
      <c r="I1134" s="9" t="n"/>
      <c r="J1134" s="9" t="n"/>
      <c r="K1134" s="9" t="n"/>
      <c r="L1134" s="9">
        <f>IF(COUNTA($A1134:$K1134)=0,"",IF(AND(IFERROR($H1134,0)&gt;0,LEN(TRIM($K1134&amp;""))&gt;0,IFERROR(LOOKUP(2,1/((LISTS!$M$2:$M$13&lt;&gt;"")*ISNUMBER(SEARCH(LISTS!$M$2:$M$13,$I1134))),LISTS!$N$2:$N$13),"NO")="SI"),"SI","NO"))</f>
        <v/>
      </c>
      <c r="M1134" s="9">
        <f>IF(COUNTA($A1134:$K1134)=0,"",IF($K1134&lt;&gt;"",IF(COUNTIF($K$19:$K1134,$K1134)&gt;1,"SI","NO"),IF(COUNTIFS($A$19:$A1134,$A1134,$C$19:$C1134,$C1134,$J$19:$J1134,$J1134,$D$19:$D1134,$D1134)&gt;1,"SI","NO")))</f>
        <v/>
      </c>
      <c r="N1134" s="11">
        <f>IF(COUNTA($A1134:$K1134)=0,"",IF(AND($L1134="SI",$M1134="NO"),IFERROR($H1134,0),0))</f>
        <v/>
      </c>
      <c r="O1134" s="9">
        <f>IF(COUNTA($A1134:$K1134)=0,"",IF($M1134="SI","CUFE o factura duplicada dentro del reporte; no se suma dos veces",IF(IFERROR($H1134,0)&lt;=0,"DIAN reporta valor susceptible 0",IF($L1134="NO",IFERROR(LOOKUP(2,1/((LISTS!$M$2:$M$13&lt;&gt;"")*ISNUMBER(SEARCH(LISTS!$M$2:$M$13,$I1134))),LISTS!$O$2:$O$13),"Medio de pago no elegible o no identificado por DIAN"),"Apta automaticamente por pago electronico y base positiva"))))</f>
        <v/>
      </c>
    </row>
    <row r="1135">
      <c r="A1135" s="9" t="n"/>
      <c r="B1135" s="9" t="n"/>
      <c r="C1135" s="12" t="n"/>
      <c r="D1135" s="11" t="n"/>
      <c r="E1135" s="11" t="n"/>
      <c r="F1135" s="11" t="n"/>
      <c r="G1135" s="11" t="n"/>
      <c r="H1135" s="11" t="n"/>
      <c r="I1135" s="9" t="n"/>
      <c r="J1135" s="9" t="n"/>
      <c r="K1135" s="9" t="n"/>
      <c r="L1135" s="9">
        <f>IF(COUNTA($A1135:$K1135)=0,"",IF(AND(IFERROR($H1135,0)&gt;0,LEN(TRIM($K1135&amp;""))&gt;0,IFERROR(LOOKUP(2,1/((LISTS!$M$2:$M$13&lt;&gt;"")*ISNUMBER(SEARCH(LISTS!$M$2:$M$13,$I1135))),LISTS!$N$2:$N$13),"NO")="SI"),"SI","NO"))</f>
        <v/>
      </c>
      <c r="M1135" s="9">
        <f>IF(COUNTA($A1135:$K1135)=0,"",IF($K1135&lt;&gt;"",IF(COUNTIF($K$19:$K1135,$K1135)&gt;1,"SI","NO"),IF(COUNTIFS($A$19:$A1135,$A1135,$C$19:$C1135,$C1135,$J$19:$J1135,$J1135,$D$19:$D1135,$D1135)&gt;1,"SI","NO")))</f>
        <v/>
      </c>
      <c r="N1135" s="11">
        <f>IF(COUNTA($A1135:$K1135)=0,"",IF(AND($L1135="SI",$M1135="NO"),IFERROR($H1135,0),0))</f>
        <v/>
      </c>
      <c r="O1135" s="9">
        <f>IF(COUNTA($A1135:$K1135)=0,"",IF($M1135="SI","CUFE o factura duplicada dentro del reporte; no se suma dos veces",IF(IFERROR($H1135,0)&lt;=0,"DIAN reporta valor susceptible 0",IF($L1135="NO",IFERROR(LOOKUP(2,1/((LISTS!$M$2:$M$13&lt;&gt;"")*ISNUMBER(SEARCH(LISTS!$M$2:$M$13,$I1135))),LISTS!$O$2:$O$13),"Medio de pago no elegible o no identificado por DIAN"),"Apta automaticamente por pago electronico y base positiva"))))</f>
        <v/>
      </c>
    </row>
    <row r="1136">
      <c r="A1136" s="9" t="n"/>
      <c r="B1136" s="9" t="n"/>
      <c r="C1136" s="12" t="n"/>
      <c r="D1136" s="11" t="n"/>
      <c r="E1136" s="11" t="n"/>
      <c r="F1136" s="11" t="n"/>
      <c r="G1136" s="11" t="n"/>
      <c r="H1136" s="11" t="n"/>
      <c r="I1136" s="9" t="n"/>
      <c r="J1136" s="9" t="n"/>
      <c r="K1136" s="9" t="n"/>
      <c r="L1136" s="9">
        <f>IF(COUNTA($A1136:$K1136)=0,"",IF(AND(IFERROR($H1136,0)&gt;0,LEN(TRIM($K1136&amp;""))&gt;0,IFERROR(LOOKUP(2,1/((LISTS!$M$2:$M$13&lt;&gt;"")*ISNUMBER(SEARCH(LISTS!$M$2:$M$13,$I1136))),LISTS!$N$2:$N$13),"NO")="SI"),"SI","NO"))</f>
        <v/>
      </c>
      <c r="M1136" s="9">
        <f>IF(COUNTA($A1136:$K1136)=0,"",IF($K1136&lt;&gt;"",IF(COUNTIF($K$19:$K1136,$K1136)&gt;1,"SI","NO"),IF(COUNTIFS($A$19:$A1136,$A1136,$C$19:$C1136,$C1136,$J$19:$J1136,$J1136,$D$19:$D1136,$D1136)&gt;1,"SI","NO")))</f>
        <v/>
      </c>
      <c r="N1136" s="11">
        <f>IF(COUNTA($A1136:$K1136)=0,"",IF(AND($L1136="SI",$M1136="NO"),IFERROR($H1136,0),0))</f>
        <v/>
      </c>
      <c r="O1136" s="9">
        <f>IF(COUNTA($A1136:$K1136)=0,"",IF($M1136="SI","CUFE o factura duplicada dentro del reporte; no se suma dos veces",IF(IFERROR($H1136,0)&lt;=0,"DIAN reporta valor susceptible 0",IF($L1136="NO",IFERROR(LOOKUP(2,1/((LISTS!$M$2:$M$13&lt;&gt;"")*ISNUMBER(SEARCH(LISTS!$M$2:$M$13,$I1136))),LISTS!$O$2:$O$13),"Medio de pago no elegible o no identificado por DIAN"),"Apta automaticamente por pago electronico y base positiva"))))</f>
        <v/>
      </c>
    </row>
    <row r="1137">
      <c r="A1137" s="9" t="n"/>
      <c r="B1137" s="9" t="n"/>
      <c r="C1137" s="12" t="n"/>
      <c r="D1137" s="11" t="n"/>
      <c r="E1137" s="11" t="n"/>
      <c r="F1137" s="11" t="n"/>
      <c r="G1137" s="11" t="n"/>
      <c r="H1137" s="11" t="n"/>
      <c r="I1137" s="9" t="n"/>
      <c r="J1137" s="9" t="n"/>
      <c r="K1137" s="9" t="n"/>
      <c r="L1137" s="9">
        <f>IF(COUNTA($A1137:$K1137)=0,"",IF(AND(IFERROR($H1137,0)&gt;0,LEN(TRIM($K1137&amp;""))&gt;0,IFERROR(LOOKUP(2,1/((LISTS!$M$2:$M$13&lt;&gt;"")*ISNUMBER(SEARCH(LISTS!$M$2:$M$13,$I1137))),LISTS!$N$2:$N$13),"NO")="SI"),"SI","NO"))</f>
        <v/>
      </c>
      <c r="M1137" s="9">
        <f>IF(COUNTA($A1137:$K1137)=0,"",IF($K1137&lt;&gt;"",IF(COUNTIF($K$19:$K1137,$K1137)&gt;1,"SI","NO"),IF(COUNTIFS($A$19:$A1137,$A1137,$C$19:$C1137,$C1137,$J$19:$J1137,$J1137,$D$19:$D1137,$D1137)&gt;1,"SI","NO")))</f>
        <v/>
      </c>
      <c r="N1137" s="11">
        <f>IF(COUNTA($A1137:$K1137)=0,"",IF(AND($L1137="SI",$M1137="NO"),IFERROR($H1137,0),0))</f>
        <v/>
      </c>
      <c r="O1137" s="9">
        <f>IF(COUNTA($A1137:$K1137)=0,"",IF($M1137="SI","CUFE o factura duplicada dentro del reporte; no se suma dos veces",IF(IFERROR($H1137,0)&lt;=0,"DIAN reporta valor susceptible 0",IF($L1137="NO",IFERROR(LOOKUP(2,1/((LISTS!$M$2:$M$13&lt;&gt;"")*ISNUMBER(SEARCH(LISTS!$M$2:$M$13,$I1137))),LISTS!$O$2:$O$13),"Medio de pago no elegible o no identificado por DIAN"),"Apta automaticamente por pago electronico y base positiva"))))</f>
        <v/>
      </c>
    </row>
    <row r="1138">
      <c r="A1138" s="9" t="n"/>
      <c r="B1138" s="9" t="n"/>
      <c r="C1138" s="12" t="n"/>
      <c r="D1138" s="11" t="n"/>
      <c r="E1138" s="11" t="n"/>
      <c r="F1138" s="11" t="n"/>
      <c r="G1138" s="11" t="n"/>
      <c r="H1138" s="11" t="n"/>
      <c r="I1138" s="9" t="n"/>
      <c r="J1138" s="9" t="n"/>
      <c r="K1138" s="9" t="n"/>
      <c r="L1138" s="9">
        <f>IF(COUNTA($A1138:$K1138)=0,"",IF(AND(IFERROR($H1138,0)&gt;0,LEN(TRIM($K1138&amp;""))&gt;0,IFERROR(LOOKUP(2,1/((LISTS!$M$2:$M$13&lt;&gt;"")*ISNUMBER(SEARCH(LISTS!$M$2:$M$13,$I1138))),LISTS!$N$2:$N$13),"NO")="SI"),"SI","NO"))</f>
        <v/>
      </c>
      <c r="M1138" s="9">
        <f>IF(COUNTA($A1138:$K1138)=0,"",IF($K1138&lt;&gt;"",IF(COUNTIF($K$19:$K1138,$K1138)&gt;1,"SI","NO"),IF(COUNTIFS($A$19:$A1138,$A1138,$C$19:$C1138,$C1138,$J$19:$J1138,$J1138,$D$19:$D1138,$D1138)&gt;1,"SI","NO")))</f>
        <v/>
      </c>
      <c r="N1138" s="11">
        <f>IF(COUNTA($A1138:$K1138)=0,"",IF(AND($L1138="SI",$M1138="NO"),IFERROR($H1138,0),0))</f>
        <v/>
      </c>
      <c r="O1138" s="9">
        <f>IF(COUNTA($A1138:$K1138)=0,"",IF($M1138="SI","CUFE o factura duplicada dentro del reporte; no se suma dos veces",IF(IFERROR($H1138,0)&lt;=0,"DIAN reporta valor susceptible 0",IF($L1138="NO",IFERROR(LOOKUP(2,1/((LISTS!$M$2:$M$13&lt;&gt;"")*ISNUMBER(SEARCH(LISTS!$M$2:$M$13,$I1138))),LISTS!$O$2:$O$13),"Medio de pago no elegible o no identificado por DIAN"),"Apta automaticamente por pago electronico y base positiva"))))</f>
        <v/>
      </c>
    </row>
    <row r="1139">
      <c r="A1139" s="9" t="n"/>
      <c r="B1139" s="9" t="n"/>
      <c r="C1139" s="12" t="n"/>
      <c r="D1139" s="11" t="n"/>
      <c r="E1139" s="11" t="n"/>
      <c r="F1139" s="11" t="n"/>
      <c r="G1139" s="11" t="n"/>
      <c r="H1139" s="11" t="n"/>
      <c r="I1139" s="9" t="n"/>
      <c r="J1139" s="9" t="n"/>
      <c r="K1139" s="9" t="n"/>
      <c r="L1139" s="9">
        <f>IF(COUNTA($A1139:$K1139)=0,"",IF(AND(IFERROR($H1139,0)&gt;0,LEN(TRIM($K1139&amp;""))&gt;0,IFERROR(LOOKUP(2,1/((LISTS!$M$2:$M$13&lt;&gt;"")*ISNUMBER(SEARCH(LISTS!$M$2:$M$13,$I1139))),LISTS!$N$2:$N$13),"NO")="SI"),"SI","NO"))</f>
        <v/>
      </c>
      <c r="M1139" s="9">
        <f>IF(COUNTA($A1139:$K1139)=0,"",IF($K1139&lt;&gt;"",IF(COUNTIF($K$19:$K1139,$K1139)&gt;1,"SI","NO"),IF(COUNTIFS($A$19:$A1139,$A1139,$C$19:$C1139,$C1139,$J$19:$J1139,$J1139,$D$19:$D1139,$D1139)&gt;1,"SI","NO")))</f>
        <v/>
      </c>
      <c r="N1139" s="11">
        <f>IF(COUNTA($A1139:$K1139)=0,"",IF(AND($L1139="SI",$M1139="NO"),IFERROR($H1139,0),0))</f>
        <v/>
      </c>
      <c r="O1139" s="9">
        <f>IF(COUNTA($A1139:$K1139)=0,"",IF($M1139="SI","CUFE o factura duplicada dentro del reporte; no se suma dos veces",IF(IFERROR($H1139,0)&lt;=0,"DIAN reporta valor susceptible 0",IF($L1139="NO",IFERROR(LOOKUP(2,1/((LISTS!$M$2:$M$13&lt;&gt;"")*ISNUMBER(SEARCH(LISTS!$M$2:$M$13,$I1139))),LISTS!$O$2:$O$13),"Medio de pago no elegible o no identificado por DIAN"),"Apta automaticamente por pago electronico y base positiva"))))</f>
        <v/>
      </c>
    </row>
    <row r="1140">
      <c r="A1140" s="9" t="n"/>
      <c r="B1140" s="9" t="n"/>
      <c r="C1140" s="12" t="n"/>
      <c r="D1140" s="11" t="n"/>
      <c r="E1140" s="11" t="n"/>
      <c r="F1140" s="11" t="n"/>
      <c r="G1140" s="11" t="n"/>
      <c r="H1140" s="11" t="n"/>
      <c r="I1140" s="9" t="n"/>
      <c r="J1140" s="9" t="n"/>
      <c r="K1140" s="9" t="n"/>
      <c r="L1140" s="9">
        <f>IF(COUNTA($A1140:$K1140)=0,"",IF(AND(IFERROR($H1140,0)&gt;0,LEN(TRIM($K1140&amp;""))&gt;0,IFERROR(LOOKUP(2,1/((LISTS!$M$2:$M$13&lt;&gt;"")*ISNUMBER(SEARCH(LISTS!$M$2:$M$13,$I1140))),LISTS!$N$2:$N$13),"NO")="SI"),"SI","NO"))</f>
        <v/>
      </c>
      <c r="M1140" s="9">
        <f>IF(COUNTA($A1140:$K1140)=0,"",IF($K1140&lt;&gt;"",IF(COUNTIF($K$19:$K1140,$K1140)&gt;1,"SI","NO"),IF(COUNTIFS($A$19:$A1140,$A1140,$C$19:$C1140,$C1140,$J$19:$J1140,$J1140,$D$19:$D1140,$D1140)&gt;1,"SI","NO")))</f>
        <v/>
      </c>
      <c r="N1140" s="11">
        <f>IF(COUNTA($A1140:$K1140)=0,"",IF(AND($L1140="SI",$M1140="NO"),IFERROR($H1140,0),0))</f>
        <v/>
      </c>
      <c r="O1140" s="9">
        <f>IF(COUNTA($A1140:$K1140)=0,"",IF($M1140="SI","CUFE o factura duplicada dentro del reporte; no se suma dos veces",IF(IFERROR($H1140,0)&lt;=0,"DIAN reporta valor susceptible 0",IF($L1140="NO",IFERROR(LOOKUP(2,1/((LISTS!$M$2:$M$13&lt;&gt;"")*ISNUMBER(SEARCH(LISTS!$M$2:$M$13,$I1140))),LISTS!$O$2:$O$13),"Medio de pago no elegible o no identificado por DIAN"),"Apta automaticamente por pago electronico y base positiva"))))</f>
        <v/>
      </c>
    </row>
    <row r="1141">
      <c r="A1141" s="9" t="n"/>
      <c r="B1141" s="9" t="n"/>
      <c r="C1141" s="12" t="n"/>
      <c r="D1141" s="11" t="n"/>
      <c r="E1141" s="11" t="n"/>
      <c r="F1141" s="11" t="n"/>
      <c r="G1141" s="11" t="n"/>
      <c r="H1141" s="11" t="n"/>
      <c r="I1141" s="9" t="n"/>
      <c r="J1141" s="9" t="n"/>
      <c r="K1141" s="9" t="n"/>
      <c r="L1141" s="9">
        <f>IF(COUNTA($A1141:$K1141)=0,"",IF(AND(IFERROR($H1141,0)&gt;0,LEN(TRIM($K1141&amp;""))&gt;0,IFERROR(LOOKUP(2,1/((LISTS!$M$2:$M$13&lt;&gt;"")*ISNUMBER(SEARCH(LISTS!$M$2:$M$13,$I1141))),LISTS!$N$2:$N$13),"NO")="SI"),"SI","NO"))</f>
        <v/>
      </c>
      <c r="M1141" s="9">
        <f>IF(COUNTA($A1141:$K1141)=0,"",IF($K1141&lt;&gt;"",IF(COUNTIF($K$19:$K1141,$K1141)&gt;1,"SI","NO"),IF(COUNTIFS($A$19:$A1141,$A1141,$C$19:$C1141,$C1141,$J$19:$J1141,$J1141,$D$19:$D1141,$D1141)&gt;1,"SI","NO")))</f>
        <v/>
      </c>
      <c r="N1141" s="11">
        <f>IF(COUNTA($A1141:$K1141)=0,"",IF(AND($L1141="SI",$M1141="NO"),IFERROR($H1141,0),0))</f>
        <v/>
      </c>
      <c r="O1141" s="9">
        <f>IF(COUNTA($A1141:$K1141)=0,"",IF($M1141="SI","CUFE o factura duplicada dentro del reporte; no se suma dos veces",IF(IFERROR($H1141,0)&lt;=0,"DIAN reporta valor susceptible 0",IF($L1141="NO",IFERROR(LOOKUP(2,1/((LISTS!$M$2:$M$13&lt;&gt;"")*ISNUMBER(SEARCH(LISTS!$M$2:$M$13,$I1141))),LISTS!$O$2:$O$13),"Medio de pago no elegible o no identificado por DIAN"),"Apta automaticamente por pago electronico y base positiva"))))</f>
        <v/>
      </c>
    </row>
    <row r="1142">
      <c r="A1142" s="9" t="n"/>
      <c r="B1142" s="9" t="n"/>
      <c r="C1142" s="12" t="n"/>
      <c r="D1142" s="11" t="n"/>
      <c r="E1142" s="11" t="n"/>
      <c r="F1142" s="11" t="n"/>
      <c r="G1142" s="11" t="n"/>
      <c r="H1142" s="11" t="n"/>
      <c r="I1142" s="9" t="n"/>
      <c r="J1142" s="9" t="n"/>
      <c r="K1142" s="9" t="n"/>
      <c r="L1142" s="9">
        <f>IF(COUNTA($A1142:$K1142)=0,"",IF(AND(IFERROR($H1142,0)&gt;0,LEN(TRIM($K1142&amp;""))&gt;0,IFERROR(LOOKUP(2,1/((LISTS!$M$2:$M$13&lt;&gt;"")*ISNUMBER(SEARCH(LISTS!$M$2:$M$13,$I1142))),LISTS!$N$2:$N$13),"NO")="SI"),"SI","NO"))</f>
        <v/>
      </c>
      <c r="M1142" s="9">
        <f>IF(COUNTA($A1142:$K1142)=0,"",IF($K1142&lt;&gt;"",IF(COUNTIF($K$19:$K1142,$K1142)&gt;1,"SI","NO"),IF(COUNTIFS($A$19:$A1142,$A1142,$C$19:$C1142,$C1142,$J$19:$J1142,$J1142,$D$19:$D1142,$D1142)&gt;1,"SI","NO")))</f>
        <v/>
      </c>
      <c r="N1142" s="11">
        <f>IF(COUNTA($A1142:$K1142)=0,"",IF(AND($L1142="SI",$M1142="NO"),IFERROR($H1142,0),0))</f>
        <v/>
      </c>
      <c r="O1142" s="9">
        <f>IF(COUNTA($A1142:$K1142)=0,"",IF($M1142="SI","CUFE o factura duplicada dentro del reporte; no se suma dos veces",IF(IFERROR($H1142,0)&lt;=0,"DIAN reporta valor susceptible 0",IF($L1142="NO",IFERROR(LOOKUP(2,1/((LISTS!$M$2:$M$13&lt;&gt;"")*ISNUMBER(SEARCH(LISTS!$M$2:$M$13,$I1142))),LISTS!$O$2:$O$13),"Medio de pago no elegible o no identificado por DIAN"),"Apta automaticamente por pago electronico y base positiva"))))</f>
        <v/>
      </c>
    </row>
    <row r="1143">
      <c r="A1143" s="9" t="n"/>
      <c r="B1143" s="9" t="n"/>
      <c r="C1143" s="12" t="n"/>
      <c r="D1143" s="11" t="n"/>
      <c r="E1143" s="11" t="n"/>
      <c r="F1143" s="11" t="n"/>
      <c r="G1143" s="11" t="n"/>
      <c r="H1143" s="11" t="n"/>
      <c r="I1143" s="9" t="n"/>
      <c r="J1143" s="9" t="n"/>
      <c r="K1143" s="9" t="n"/>
      <c r="L1143" s="9">
        <f>IF(COUNTA($A1143:$K1143)=0,"",IF(AND(IFERROR($H1143,0)&gt;0,LEN(TRIM($K1143&amp;""))&gt;0,IFERROR(LOOKUP(2,1/((LISTS!$M$2:$M$13&lt;&gt;"")*ISNUMBER(SEARCH(LISTS!$M$2:$M$13,$I1143))),LISTS!$N$2:$N$13),"NO")="SI"),"SI","NO"))</f>
        <v/>
      </c>
      <c r="M1143" s="9">
        <f>IF(COUNTA($A1143:$K1143)=0,"",IF($K1143&lt;&gt;"",IF(COUNTIF($K$19:$K1143,$K1143)&gt;1,"SI","NO"),IF(COUNTIFS($A$19:$A1143,$A1143,$C$19:$C1143,$C1143,$J$19:$J1143,$J1143,$D$19:$D1143,$D1143)&gt;1,"SI","NO")))</f>
        <v/>
      </c>
      <c r="N1143" s="11">
        <f>IF(COUNTA($A1143:$K1143)=0,"",IF(AND($L1143="SI",$M1143="NO"),IFERROR($H1143,0),0))</f>
        <v/>
      </c>
      <c r="O1143" s="9">
        <f>IF(COUNTA($A1143:$K1143)=0,"",IF($M1143="SI","CUFE o factura duplicada dentro del reporte; no se suma dos veces",IF(IFERROR($H1143,0)&lt;=0,"DIAN reporta valor susceptible 0",IF($L1143="NO",IFERROR(LOOKUP(2,1/((LISTS!$M$2:$M$13&lt;&gt;"")*ISNUMBER(SEARCH(LISTS!$M$2:$M$13,$I1143))),LISTS!$O$2:$O$13),"Medio de pago no elegible o no identificado por DIAN"),"Apta automaticamente por pago electronico y base positiva"))))</f>
        <v/>
      </c>
    </row>
    <row r="1144">
      <c r="A1144" s="9" t="n"/>
      <c r="B1144" s="9" t="n"/>
      <c r="C1144" s="12" t="n"/>
      <c r="D1144" s="11" t="n"/>
      <c r="E1144" s="11" t="n"/>
      <c r="F1144" s="11" t="n"/>
      <c r="G1144" s="11" t="n"/>
      <c r="H1144" s="11" t="n"/>
      <c r="I1144" s="9" t="n"/>
      <c r="J1144" s="9" t="n"/>
      <c r="K1144" s="9" t="n"/>
      <c r="L1144" s="9">
        <f>IF(COUNTA($A1144:$K1144)=0,"",IF(AND(IFERROR($H1144,0)&gt;0,LEN(TRIM($K1144&amp;""))&gt;0,IFERROR(LOOKUP(2,1/((LISTS!$M$2:$M$13&lt;&gt;"")*ISNUMBER(SEARCH(LISTS!$M$2:$M$13,$I1144))),LISTS!$N$2:$N$13),"NO")="SI"),"SI","NO"))</f>
        <v/>
      </c>
      <c r="M1144" s="9">
        <f>IF(COUNTA($A1144:$K1144)=0,"",IF($K1144&lt;&gt;"",IF(COUNTIF($K$19:$K1144,$K1144)&gt;1,"SI","NO"),IF(COUNTIFS($A$19:$A1144,$A1144,$C$19:$C1144,$C1144,$J$19:$J1144,$J1144,$D$19:$D1144,$D1144)&gt;1,"SI","NO")))</f>
        <v/>
      </c>
      <c r="N1144" s="11">
        <f>IF(COUNTA($A1144:$K1144)=0,"",IF(AND($L1144="SI",$M1144="NO"),IFERROR($H1144,0),0))</f>
        <v/>
      </c>
      <c r="O1144" s="9">
        <f>IF(COUNTA($A1144:$K1144)=0,"",IF($M1144="SI","CUFE o factura duplicada dentro del reporte; no se suma dos veces",IF(IFERROR($H1144,0)&lt;=0,"DIAN reporta valor susceptible 0",IF($L1144="NO",IFERROR(LOOKUP(2,1/((LISTS!$M$2:$M$13&lt;&gt;"")*ISNUMBER(SEARCH(LISTS!$M$2:$M$13,$I1144))),LISTS!$O$2:$O$13),"Medio de pago no elegible o no identificado por DIAN"),"Apta automaticamente por pago electronico y base positiva"))))</f>
        <v/>
      </c>
    </row>
    <row r="1145">
      <c r="A1145" s="9" t="n"/>
      <c r="B1145" s="9" t="n"/>
      <c r="C1145" s="12" t="n"/>
      <c r="D1145" s="11" t="n"/>
      <c r="E1145" s="11" t="n"/>
      <c r="F1145" s="11" t="n"/>
      <c r="G1145" s="11" t="n"/>
      <c r="H1145" s="11" t="n"/>
      <c r="I1145" s="9" t="n"/>
      <c r="J1145" s="9" t="n"/>
      <c r="K1145" s="9" t="n"/>
      <c r="L1145" s="9">
        <f>IF(COUNTA($A1145:$K1145)=0,"",IF(AND(IFERROR($H1145,0)&gt;0,LEN(TRIM($K1145&amp;""))&gt;0,IFERROR(LOOKUP(2,1/((LISTS!$M$2:$M$13&lt;&gt;"")*ISNUMBER(SEARCH(LISTS!$M$2:$M$13,$I1145))),LISTS!$N$2:$N$13),"NO")="SI"),"SI","NO"))</f>
        <v/>
      </c>
      <c r="M1145" s="9">
        <f>IF(COUNTA($A1145:$K1145)=0,"",IF($K1145&lt;&gt;"",IF(COUNTIF($K$19:$K1145,$K1145)&gt;1,"SI","NO"),IF(COUNTIFS($A$19:$A1145,$A1145,$C$19:$C1145,$C1145,$J$19:$J1145,$J1145,$D$19:$D1145,$D1145)&gt;1,"SI","NO")))</f>
        <v/>
      </c>
      <c r="N1145" s="11">
        <f>IF(COUNTA($A1145:$K1145)=0,"",IF(AND($L1145="SI",$M1145="NO"),IFERROR($H1145,0),0))</f>
        <v/>
      </c>
      <c r="O1145" s="9">
        <f>IF(COUNTA($A1145:$K1145)=0,"",IF($M1145="SI","CUFE o factura duplicada dentro del reporte; no se suma dos veces",IF(IFERROR($H1145,0)&lt;=0,"DIAN reporta valor susceptible 0",IF($L1145="NO",IFERROR(LOOKUP(2,1/((LISTS!$M$2:$M$13&lt;&gt;"")*ISNUMBER(SEARCH(LISTS!$M$2:$M$13,$I1145))),LISTS!$O$2:$O$13),"Medio de pago no elegible o no identificado por DIAN"),"Apta automaticamente por pago electronico y base positiva"))))</f>
        <v/>
      </c>
    </row>
    <row r="1146">
      <c r="A1146" s="9" t="n"/>
      <c r="B1146" s="9" t="n"/>
      <c r="C1146" s="12" t="n"/>
      <c r="D1146" s="11" t="n"/>
      <c r="E1146" s="11" t="n"/>
      <c r="F1146" s="11" t="n"/>
      <c r="G1146" s="11" t="n"/>
      <c r="H1146" s="11" t="n"/>
      <c r="I1146" s="9" t="n"/>
      <c r="J1146" s="9" t="n"/>
      <c r="K1146" s="9" t="n"/>
      <c r="L1146" s="9">
        <f>IF(COUNTA($A1146:$K1146)=0,"",IF(AND(IFERROR($H1146,0)&gt;0,LEN(TRIM($K1146&amp;""))&gt;0,IFERROR(LOOKUP(2,1/((LISTS!$M$2:$M$13&lt;&gt;"")*ISNUMBER(SEARCH(LISTS!$M$2:$M$13,$I1146))),LISTS!$N$2:$N$13),"NO")="SI"),"SI","NO"))</f>
        <v/>
      </c>
      <c r="M1146" s="9">
        <f>IF(COUNTA($A1146:$K1146)=0,"",IF($K1146&lt;&gt;"",IF(COUNTIF($K$19:$K1146,$K1146)&gt;1,"SI","NO"),IF(COUNTIFS($A$19:$A1146,$A1146,$C$19:$C1146,$C1146,$J$19:$J1146,$J1146,$D$19:$D1146,$D1146)&gt;1,"SI","NO")))</f>
        <v/>
      </c>
      <c r="N1146" s="11">
        <f>IF(COUNTA($A1146:$K1146)=0,"",IF(AND($L1146="SI",$M1146="NO"),IFERROR($H1146,0),0))</f>
        <v/>
      </c>
      <c r="O1146" s="9">
        <f>IF(COUNTA($A1146:$K1146)=0,"",IF($M1146="SI","CUFE o factura duplicada dentro del reporte; no se suma dos veces",IF(IFERROR($H1146,0)&lt;=0,"DIAN reporta valor susceptible 0",IF($L1146="NO",IFERROR(LOOKUP(2,1/((LISTS!$M$2:$M$13&lt;&gt;"")*ISNUMBER(SEARCH(LISTS!$M$2:$M$13,$I1146))),LISTS!$O$2:$O$13),"Medio de pago no elegible o no identificado por DIAN"),"Apta automaticamente por pago electronico y base positiva"))))</f>
        <v/>
      </c>
    </row>
    <row r="1147">
      <c r="A1147" s="9" t="n"/>
      <c r="B1147" s="9" t="n"/>
      <c r="C1147" s="12" t="n"/>
      <c r="D1147" s="11" t="n"/>
      <c r="E1147" s="11" t="n"/>
      <c r="F1147" s="11" t="n"/>
      <c r="G1147" s="11" t="n"/>
      <c r="H1147" s="11" t="n"/>
      <c r="I1147" s="9" t="n"/>
      <c r="J1147" s="9" t="n"/>
      <c r="K1147" s="9" t="n"/>
      <c r="L1147" s="9">
        <f>IF(COUNTA($A1147:$K1147)=0,"",IF(AND(IFERROR($H1147,0)&gt;0,LEN(TRIM($K1147&amp;""))&gt;0,IFERROR(LOOKUP(2,1/((LISTS!$M$2:$M$13&lt;&gt;"")*ISNUMBER(SEARCH(LISTS!$M$2:$M$13,$I1147))),LISTS!$N$2:$N$13),"NO")="SI"),"SI","NO"))</f>
        <v/>
      </c>
      <c r="M1147" s="9">
        <f>IF(COUNTA($A1147:$K1147)=0,"",IF($K1147&lt;&gt;"",IF(COUNTIF($K$19:$K1147,$K1147)&gt;1,"SI","NO"),IF(COUNTIFS($A$19:$A1147,$A1147,$C$19:$C1147,$C1147,$J$19:$J1147,$J1147,$D$19:$D1147,$D1147)&gt;1,"SI","NO")))</f>
        <v/>
      </c>
      <c r="N1147" s="11">
        <f>IF(COUNTA($A1147:$K1147)=0,"",IF(AND($L1147="SI",$M1147="NO"),IFERROR($H1147,0),0))</f>
        <v/>
      </c>
      <c r="O1147" s="9">
        <f>IF(COUNTA($A1147:$K1147)=0,"",IF($M1147="SI","CUFE o factura duplicada dentro del reporte; no se suma dos veces",IF(IFERROR($H1147,0)&lt;=0,"DIAN reporta valor susceptible 0",IF($L1147="NO",IFERROR(LOOKUP(2,1/((LISTS!$M$2:$M$13&lt;&gt;"")*ISNUMBER(SEARCH(LISTS!$M$2:$M$13,$I1147))),LISTS!$O$2:$O$13),"Medio de pago no elegible o no identificado por DIAN"),"Apta automaticamente por pago electronico y base positiva"))))</f>
        <v/>
      </c>
    </row>
    <row r="1148">
      <c r="A1148" s="9" t="n"/>
      <c r="B1148" s="9" t="n"/>
      <c r="C1148" s="12" t="n"/>
      <c r="D1148" s="11" t="n"/>
      <c r="E1148" s="11" t="n"/>
      <c r="F1148" s="11" t="n"/>
      <c r="G1148" s="11" t="n"/>
      <c r="H1148" s="11" t="n"/>
      <c r="I1148" s="9" t="n"/>
      <c r="J1148" s="9" t="n"/>
      <c r="K1148" s="9" t="n"/>
      <c r="L1148" s="9">
        <f>IF(COUNTA($A1148:$K1148)=0,"",IF(AND(IFERROR($H1148,0)&gt;0,LEN(TRIM($K1148&amp;""))&gt;0,IFERROR(LOOKUP(2,1/((LISTS!$M$2:$M$13&lt;&gt;"")*ISNUMBER(SEARCH(LISTS!$M$2:$M$13,$I1148))),LISTS!$N$2:$N$13),"NO")="SI"),"SI","NO"))</f>
        <v/>
      </c>
      <c r="M1148" s="9">
        <f>IF(COUNTA($A1148:$K1148)=0,"",IF($K1148&lt;&gt;"",IF(COUNTIF($K$19:$K1148,$K1148)&gt;1,"SI","NO"),IF(COUNTIFS($A$19:$A1148,$A1148,$C$19:$C1148,$C1148,$J$19:$J1148,$J1148,$D$19:$D1148,$D1148)&gt;1,"SI","NO")))</f>
        <v/>
      </c>
      <c r="N1148" s="11">
        <f>IF(COUNTA($A1148:$K1148)=0,"",IF(AND($L1148="SI",$M1148="NO"),IFERROR($H1148,0),0))</f>
        <v/>
      </c>
      <c r="O1148" s="9">
        <f>IF(COUNTA($A1148:$K1148)=0,"",IF($M1148="SI","CUFE o factura duplicada dentro del reporte; no se suma dos veces",IF(IFERROR($H1148,0)&lt;=0,"DIAN reporta valor susceptible 0",IF($L1148="NO",IFERROR(LOOKUP(2,1/((LISTS!$M$2:$M$13&lt;&gt;"")*ISNUMBER(SEARCH(LISTS!$M$2:$M$13,$I1148))),LISTS!$O$2:$O$13),"Medio de pago no elegible o no identificado por DIAN"),"Apta automaticamente por pago electronico y base positiva"))))</f>
        <v/>
      </c>
    </row>
    <row r="1149">
      <c r="A1149" s="9" t="n"/>
      <c r="B1149" s="9" t="n"/>
      <c r="C1149" s="12" t="n"/>
      <c r="D1149" s="11" t="n"/>
      <c r="E1149" s="11" t="n"/>
      <c r="F1149" s="11" t="n"/>
      <c r="G1149" s="11" t="n"/>
      <c r="H1149" s="11" t="n"/>
      <c r="I1149" s="9" t="n"/>
      <c r="J1149" s="9" t="n"/>
      <c r="K1149" s="9" t="n"/>
      <c r="L1149" s="9">
        <f>IF(COUNTA($A1149:$K1149)=0,"",IF(AND(IFERROR($H1149,0)&gt;0,LEN(TRIM($K1149&amp;""))&gt;0,IFERROR(LOOKUP(2,1/((LISTS!$M$2:$M$13&lt;&gt;"")*ISNUMBER(SEARCH(LISTS!$M$2:$M$13,$I1149))),LISTS!$N$2:$N$13),"NO")="SI"),"SI","NO"))</f>
        <v/>
      </c>
      <c r="M1149" s="9">
        <f>IF(COUNTA($A1149:$K1149)=0,"",IF($K1149&lt;&gt;"",IF(COUNTIF($K$19:$K1149,$K1149)&gt;1,"SI","NO"),IF(COUNTIFS($A$19:$A1149,$A1149,$C$19:$C1149,$C1149,$J$19:$J1149,$J1149,$D$19:$D1149,$D1149)&gt;1,"SI","NO")))</f>
        <v/>
      </c>
      <c r="N1149" s="11">
        <f>IF(COUNTA($A1149:$K1149)=0,"",IF(AND($L1149="SI",$M1149="NO"),IFERROR($H1149,0),0))</f>
        <v/>
      </c>
      <c r="O1149" s="9">
        <f>IF(COUNTA($A1149:$K1149)=0,"",IF($M1149="SI","CUFE o factura duplicada dentro del reporte; no se suma dos veces",IF(IFERROR($H1149,0)&lt;=0,"DIAN reporta valor susceptible 0",IF($L1149="NO",IFERROR(LOOKUP(2,1/((LISTS!$M$2:$M$13&lt;&gt;"")*ISNUMBER(SEARCH(LISTS!$M$2:$M$13,$I1149))),LISTS!$O$2:$O$13),"Medio de pago no elegible o no identificado por DIAN"),"Apta automaticamente por pago electronico y base positiva"))))</f>
        <v/>
      </c>
    </row>
    <row r="1150">
      <c r="A1150" s="9" t="n"/>
      <c r="B1150" s="9" t="n"/>
      <c r="C1150" s="12" t="n"/>
      <c r="D1150" s="11" t="n"/>
      <c r="E1150" s="11" t="n"/>
      <c r="F1150" s="11" t="n"/>
      <c r="G1150" s="11" t="n"/>
      <c r="H1150" s="11" t="n"/>
      <c r="I1150" s="9" t="n"/>
      <c r="J1150" s="9" t="n"/>
      <c r="K1150" s="9" t="n"/>
      <c r="L1150" s="9">
        <f>IF(COUNTA($A1150:$K1150)=0,"",IF(AND(IFERROR($H1150,0)&gt;0,LEN(TRIM($K1150&amp;""))&gt;0,IFERROR(LOOKUP(2,1/((LISTS!$M$2:$M$13&lt;&gt;"")*ISNUMBER(SEARCH(LISTS!$M$2:$M$13,$I1150))),LISTS!$N$2:$N$13),"NO")="SI"),"SI","NO"))</f>
        <v/>
      </c>
      <c r="M1150" s="9">
        <f>IF(COUNTA($A1150:$K1150)=0,"",IF($K1150&lt;&gt;"",IF(COUNTIF($K$19:$K1150,$K1150)&gt;1,"SI","NO"),IF(COUNTIFS($A$19:$A1150,$A1150,$C$19:$C1150,$C1150,$J$19:$J1150,$J1150,$D$19:$D1150,$D1150)&gt;1,"SI","NO")))</f>
        <v/>
      </c>
      <c r="N1150" s="11">
        <f>IF(COUNTA($A1150:$K1150)=0,"",IF(AND($L1150="SI",$M1150="NO"),IFERROR($H1150,0),0))</f>
        <v/>
      </c>
      <c r="O1150" s="9">
        <f>IF(COUNTA($A1150:$K1150)=0,"",IF($M1150="SI","CUFE o factura duplicada dentro del reporte; no se suma dos veces",IF(IFERROR($H1150,0)&lt;=0,"DIAN reporta valor susceptible 0",IF($L1150="NO",IFERROR(LOOKUP(2,1/((LISTS!$M$2:$M$13&lt;&gt;"")*ISNUMBER(SEARCH(LISTS!$M$2:$M$13,$I1150))),LISTS!$O$2:$O$13),"Medio de pago no elegible o no identificado por DIAN"),"Apta automaticamente por pago electronico y base positiva"))))</f>
        <v/>
      </c>
    </row>
    <row r="1151">
      <c r="A1151" s="9" t="n"/>
      <c r="B1151" s="9" t="n"/>
      <c r="C1151" s="12" t="n"/>
      <c r="D1151" s="11" t="n"/>
      <c r="E1151" s="11" t="n"/>
      <c r="F1151" s="11" t="n"/>
      <c r="G1151" s="11" t="n"/>
      <c r="H1151" s="11" t="n"/>
      <c r="I1151" s="9" t="n"/>
      <c r="J1151" s="9" t="n"/>
      <c r="K1151" s="9" t="n"/>
      <c r="L1151" s="9">
        <f>IF(COUNTA($A1151:$K1151)=0,"",IF(AND(IFERROR($H1151,0)&gt;0,LEN(TRIM($K1151&amp;""))&gt;0,IFERROR(LOOKUP(2,1/((LISTS!$M$2:$M$13&lt;&gt;"")*ISNUMBER(SEARCH(LISTS!$M$2:$M$13,$I1151))),LISTS!$N$2:$N$13),"NO")="SI"),"SI","NO"))</f>
        <v/>
      </c>
      <c r="M1151" s="9">
        <f>IF(COUNTA($A1151:$K1151)=0,"",IF($K1151&lt;&gt;"",IF(COUNTIF($K$19:$K1151,$K1151)&gt;1,"SI","NO"),IF(COUNTIFS($A$19:$A1151,$A1151,$C$19:$C1151,$C1151,$J$19:$J1151,$J1151,$D$19:$D1151,$D1151)&gt;1,"SI","NO")))</f>
        <v/>
      </c>
      <c r="N1151" s="11">
        <f>IF(COUNTA($A1151:$K1151)=0,"",IF(AND($L1151="SI",$M1151="NO"),IFERROR($H1151,0),0))</f>
        <v/>
      </c>
      <c r="O1151" s="9">
        <f>IF(COUNTA($A1151:$K1151)=0,"",IF($M1151="SI","CUFE o factura duplicada dentro del reporte; no se suma dos veces",IF(IFERROR($H1151,0)&lt;=0,"DIAN reporta valor susceptible 0",IF($L1151="NO",IFERROR(LOOKUP(2,1/((LISTS!$M$2:$M$13&lt;&gt;"")*ISNUMBER(SEARCH(LISTS!$M$2:$M$13,$I1151))),LISTS!$O$2:$O$13),"Medio de pago no elegible o no identificado por DIAN"),"Apta automaticamente por pago electronico y base positiva"))))</f>
        <v/>
      </c>
    </row>
    <row r="1152">
      <c r="A1152" s="9" t="n"/>
      <c r="B1152" s="9" t="n"/>
      <c r="C1152" s="12" t="n"/>
      <c r="D1152" s="11" t="n"/>
      <c r="E1152" s="11" t="n"/>
      <c r="F1152" s="11" t="n"/>
      <c r="G1152" s="11" t="n"/>
      <c r="H1152" s="11" t="n"/>
      <c r="I1152" s="9" t="n"/>
      <c r="J1152" s="9" t="n"/>
      <c r="K1152" s="9" t="n"/>
      <c r="L1152" s="9">
        <f>IF(COUNTA($A1152:$K1152)=0,"",IF(AND(IFERROR($H1152,0)&gt;0,LEN(TRIM($K1152&amp;""))&gt;0,IFERROR(LOOKUP(2,1/((LISTS!$M$2:$M$13&lt;&gt;"")*ISNUMBER(SEARCH(LISTS!$M$2:$M$13,$I1152))),LISTS!$N$2:$N$13),"NO")="SI"),"SI","NO"))</f>
        <v/>
      </c>
      <c r="M1152" s="9">
        <f>IF(COUNTA($A1152:$K1152)=0,"",IF($K1152&lt;&gt;"",IF(COUNTIF($K$19:$K1152,$K1152)&gt;1,"SI","NO"),IF(COUNTIFS($A$19:$A1152,$A1152,$C$19:$C1152,$C1152,$J$19:$J1152,$J1152,$D$19:$D1152,$D1152)&gt;1,"SI","NO")))</f>
        <v/>
      </c>
      <c r="N1152" s="11">
        <f>IF(COUNTA($A1152:$K1152)=0,"",IF(AND($L1152="SI",$M1152="NO"),IFERROR($H1152,0),0))</f>
        <v/>
      </c>
      <c r="O1152" s="9">
        <f>IF(COUNTA($A1152:$K1152)=0,"",IF($M1152="SI","CUFE o factura duplicada dentro del reporte; no se suma dos veces",IF(IFERROR($H1152,0)&lt;=0,"DIAN reporta valor susceptible 0",IF($L1152="NO",IFERROR(LOOKUP(2,1/((LISTS!$M$2:$M$13&lt;&gt;"")*ISNUMBER(SEARCH(LISTS!$M$2:$M$13,$I1152))),LISTS!$O$2:$O$13),"Medio de pago no elegible o no identificado por DIAN"),"Apta automaticamente por pago electronico y base positiva"))))</f>
        <v/>
      </c>
    </row>
    <row r="1153">
      <c r="A1153" s="9" t="n"/>
      <c r="B1153" s="9" t="n"/>
      <c r="C1153" s="12" t="n"/>
      <c r="D1153" s="11" t="n"/>
      <c r="E1153" s="11" t="n"/>
      <c r="F1153" s="11" t="n"/>
      <c r="G1153" s="11" t="n"/>
      <c r="H1153" s="11" t="n"/>
      <c r="I1153" s="9" t="n"/>
      <c r="J1153" s="9" t="n"/>
      <c r="K1153" s="9" t="n"/>
      <c r="L1153" s="9">
        <f>IF(COUNTA($A1153:$K1153)=0,"",IF(AND(IFERROR($H1153,0)&gt;0,LEN(TRIM($K1153&amp;""))&gt;0,IFERROR(LOOKUP(2,1/((LISTS!$M$2:$M$13&lt;&gt;"")*ISNUMBER(SEARCH(LISTS!$M$2:$M$13,$I1153))),LISTS!$N$2:$N$13),"NO")="SI"),"SI","NO"))</f>
        <v/>
      </c>
      <c r="M1153" s="9">
        <f>IF(COUNTA($A1153:$K1153)=0,"",IF($K1153&lt;&gt;"",IF(COUNTIF($K$19:$K1153,$K1153)&gt;1,"SI","NO"),IF(COUNTIFS($A$19:$A1153,$A1153,$C$19:$C1153,$C1153,$J$19:$J1153,$J1153,$D$19:$D1153,$D1153)&gt;1,"SI","NO")))</f>
        <v/>
      </c>
      <c r="N1153" s="11">
        <f>IF(COUNTA($A1153:$K1153)=0,"",IF(AND($L1153="SI",$M1153="NO"),IFERROR($H1153,0),0))</f>
        <v/>
      </c>
      <c r="O1153" s="9">
        <f>IF(COUNTA($A1153:$K1153)=0,"",IF($M1153="SI","CUFE o factura duplicada dentro del reporte; no se suma dos veces",IF(IFERROR($H1153,0)&lt;=0,"DIAN reporta valor susceptible 0",IF($L1153="NO",IFERROR(LOOKUP(2,1/((LISTS!$M$2:$M$13&lt;&gt;"")*ISNUMBER(SEARCH(LISTS!$M$2:$M$13,$I1153))),LISTS!$O$2:$O$13),"Medio de pago no elegible o no identificado por DIAN"),"Apta automaticamente por pago electronico y base positiva"))))</f>
        <v/>
      </c>
    </row>
    <row r="1154">
      <c r="A1154" s="9" t="n"/>
      <c r="B1154" s="9" t="n"/>
      <c r="C1154" s="12" t="n"/>
      <c r="D1154" s="11" t="n"/>
      <c r="E1154" s="11" t="n"/>
      <c r="F1154" s="11" t="n"/>
      <c r="G1154" s="11" t="n"/>
      <c r="H1154" s="11" t="n"/>
      <c r="I1154" s="9" t="n"/>
      <c r="J1154" s="9" t="n"/>
      <c r="K1154" s="9" t="n"/>
      <c r="L1154" s="9">
        <f>IF(COUNTA($A1154:$K1154)=0,"",IF(AND(IFERROR($H1154,0)&gt;0,LEN(TRIM($K1154&amp;""))&gt;0,IFERROR(LOOKUP(2,1/((LISTS!$M$2:$M$13&lt;&gt;"")*ISNUMBER(SEARCH(LISTS!$M$2:$M$13,$I1154))),LISTS!$N$2:$N$13),"NO")="SI"),"SI","NO"))</f>
        <v/>
      </c>
      <c r="M1154" s="9">
        <f>IF(COUNTA($A1154:$K1154)=0,"",IF($K1154&lt;&gt;"",IF(COUNTIF($K$19:$K1154,$K1154)&gt;1,"SI","NO"),IF(COUNTIFS($A$19:$A1154,$A1154,$C$19:$C1154,$C1154,$J$19:$J1154,$J1154,$D$19:$D1154,$D1154)&gt;1,"SI","NO")))</f>
        <v/>
      </c>
      <c r="N1154" s="11">
        <f>IF(COUNTA($A1154:$K1154)=0,"",IF(AND($L1154="SI",$M1154="NO"),IFERROR($H1154,0),0))</f>
        <v/>
      </c>
      <c r="O1154" s="9">
        <f>IF(COUNTA($A1154:$K1154)=0,"",IF($M1154="SI","CUFE o factura duplicada dentro del reporte; no se suma dos veces",IF(IFERROR($H1154,0)&lt;=0,"DIAN reporta valor susceptible 0",IF($L1154="NO",IFERROR(LOOKUP(2,1/((LISTS!$M$2:$M$13&lt;&gt;"")*ISNUMBER(SEARCH(LISTS!$M$2:$M$13,$I1154))),LISTS!$O$2:$O$13),"Medio de pago no elegible o no identificado por DIAN"),"Apta automaticamente por pago electronico y base positiva"))))</f>
        <v/>
      </c>
    </row>
    <row r="1155">
      <c r="A1155" s="9" t="n"/>
      <c r="B1155" s="9" t="n"/>
      <c r="C1155" s="12" t="n"/>
      <c r="D1155" s="11" t="n"/>
      <c r="E1155" s="11" t="n"/>
      <c r="F1155" s="11" t="n"/>
      <c r="G1155" s="11" t="n"/>
      <c r="H1155" s="11" t="n"/>
      <c r="I1155" s="9" t="n"/>
      <c r="J1155" s="9" t="n"/>
      <c r="K1155" s="9" t="n"/>
      <c r="L1155" s="9">
        <f>IF(COUNTA($A1155:$K1155)=0,"",IF(AND(IFERROR($H1155,0)&gt;0,LEN(TRIM($K1155&amp;""))&gt;0,IFERROR(LOOKUP(2,1/((LISTS!$M$2:$M$13&lt;&gt;"")*ISNUMBER(SEARCH(LISTS!$M$2:$M$13,$I1155))),LISTS!$N$2:$N$13),"NO")="SI"),"SI","NO"))</f>
        <v/>
      </c>
      <c r="M1155" s="9">
        <f>IF(COUNTA($A1155:$K1155)=0,"",IF($K1155&lt;&gt;"",IF(COUNTIF($K$19:$K1155,$K1155)&gt;1,"SI","NO"),IF(COUNTIFS($A$19:$A1155,$A1155,$C$19:$C1155,$C1155,$J$19:$J1155,$J1155,$D$19:$D1155,$D1155)&gt;1,"SI","NO")))</f>
        <v/>
      </c>
      <c r="N1155" s="11">
        <f>IF(COUNTA($A1155:$K1155)=0,"",IF(AND($L1155="SI",$M1155="NO"),IFERROR($H1155,0),0))</f>
        <v/>
      </c>
      <c r="O1155" s="9">
        <f>IF(COUNTA($A1155:$K1155)=0,"",IF($M1155="SI","CUFE o factura duplicada dentro del reporte; no se suma dos veces",IF(IFERROR($H1155,0)&lt;=0,"DIAN reporta valor susceptible 0",IF($L1155="NO",IFERROR(LOOKUP(2,1/((LISTS!$M$2:$M$13&lt;&gt;"")*ISNUMBER(SEARCH(LISTS!$M$2:$M$13,$I1155))),LISTS!$O$2:$O$13),"Medio de pago no elegible o no identificado por DIAN"),"Apta automaticamente por pago electronico y base positiva"))))</f>
        <v/>
      </c>
    </row>
    <row r="1156">
      <c r="A1156" s="9" t="n"/>
      <c r="B1156" s="9" t="n"/>
      <c r="C1156" s="12" t="n"/>
      <c r="D1156" s="11" t="n"/>
      <c r="E1156" s="11" t="n"/>
      <c r="F1156" s="11" t="n"/>
      <c r="G1156" s="11" t="n"/>
      <c r="H1156" s="11" t="n"/>
      <c r="I1156" s="9" t="n"/>
      <c r="J1156" s="9" t="n"/>
      <c r="K1156" s="9" t="n"/>
      <c r="L1156" s="9">
        <f>IF(COUNTA($A1156:$K1156)=0,"",IF(AND(IFERROR($H1156,0)&gt;0,LEN(TRIM($K1156&amp;""))&gt;0,IFERROR(LOOKUP(2,1/((LISTS!$M$2:$M$13&lt;&gt;"")*ISNUMBER(SEARCH(LISTS!$M$2:$M$13,$I1156))),LISTS!$N$2:$N$13),"NO")="SI"),"SI","NO"))</f>
        <v/>
      </c>
      <c r="M1156" s="9">
        <f>IF(COUNTA($A1156:$K1156)=0,"",IF($K1156&lt;&gt;"",IF(COUNTIF($K$19:$K1156,$K1156)&gt;1,"SI","NO"),IF(COUNTIFS($A$19:$A1156,$A1156,$C$19:$C1156,$C1156,$J$19:$J1156,$J1156,$D$19:$D1156,$D1156)&gt;1,"SI","NO")))</f>
        <v/>
      </c>
      <c r="N1156" s="11">
        <f>IF(COUNTA($A1156:$K1156)=0,"",IF(AND($L1156="SI",$M1156="NO"),IFERROR($H1156,0),0))</f>
        <v/>
      </c>
      <c r="O1156" s="9">
        <f>IF(COUNTA($A1156:$K1156)=0,"",IF($M1156="SI","CUFE o factura duplicada dentro del reporte; no se suma dos veces",IF(IFERROR($H1156,0)&lt;=0,"DIAN reporta valor susceptible 0",IF($L1156="NO",IFERROR(LOOKUP(2,1/((LISTS!$M$2:$M$13&lt;&gt;"")*ISNUMBER(SEARCH(LISTS!$M$2:$M$13,$I1156))),LISTS!$O$2:$O$13),"Medio de pago no elegible o no identificado por DIAN"),"Apta automaticamente por pago electronico y base positiva"))))</f>
        <v/>
      </c>
    </row>
    <row r="1157">
      <c r="A1157" s="9" t="n"/>
      <c r="B1157" s="9" t="n"/>
      <c r="C1157" s="12" t="n"/>
      <c r="D1157" s="11" t="n"/>
      <c r="E1157" s="11" t="n"/>
      <c r="F1157" s="11" t="n"/>
      <c r="G1157" s="11" t="n"/>
      <c r="H1157" s="11" t="n"/>
      <c r="I1157" s="9" t="n"/>
      <c r="J1157" s="9" t="n"/>
      <c r="K1157" s="9" t="n"/>
      <c r="L1157" s="9">
        <f>IF(COUNTA($A1157:$K1157)=0,"",IF(AND(IFERROR($H1157,0)&gt;0,LEN(TRIM($K1157&amp;""))&gt;0,IFERROR(LOOKUP(2,1/((LISTS!$M$2:$M$13&lt;&gt;"")*ISNUMBER(SEARCH(LISTS!$M$2:$M$13,$I1157))),LISTS!$N$2:$N$13),"NO")="SI"),"SI","NO"))</f>
        <v/>
      </c>
      <c r="M1157" s="9">
        <f>IF(COUNTA($A1157:$K1157)=0,"",IF($K1157&lt;&gt;"",IF(COUNTIF($K$19:$K1157,$K1157)&gt;1,"SI","NO"),IF(COUNTIFS($A$19:$A1157,$A1157,$C$19:$C1157,$C1157,$J$19:$J1157,$J1157,$D$19:$D1157,$D1157)&gt;1,"SI","NO")))</f>
        <v/>
      </c>
      <c r="N1157" s="11">
        <f>IF(COUNTA($A1157:$K1157)=0,"",IF(AND($L1157="SI",$M1157="NO"),IFERROR($H1157,0),0))</f>
        <v/>
      </c>
      <c r="O1157" s="9">
        <f>IF(COUNTA($A1157:$K1157)=0,"",IF($M1157="SI","CUFE o factura duplicada dentro del reporte; no se suma dos veces",IF(IFERROR($H1157,0)&lt;=0,"DIAN reporta valor susceptible 0",IF($L1157="NO",IFERROR(LOOKUP(2,1/((LISTS!$M$2:$M$13&lt;&gt;"")*ISNUMBER(SEARCH(LISTS!$M$2:$M$13,$I1157))),LISTS!$O$2:$O$13),"Medio de pago no elegible o no identificado por DIAN"),"Apta automaticamente por pago electronico y base positiva"))))</f>
        <v/>
      </c>
    </row>
    <row r="1158">
      <c r="A1158" s="9" t="n"/>
      <c r="B1158" s="9" t="n"/>
      <c r="C1158" s="12" t="n"/>
      <c r="D1158" s="11" t="n"/>
      <c r="E1158" s="11" t="n"/>
      <c r="F1158" s="11" t="n"/>
      <c r="G1158" s="11" t="n"/>
      <c r="H1158" s="11" t="n"/>
      <c r="I1158" s="9" t="n"/>
      <c r="J1158" s="9" t="n"/>
      <c r="K1158" s="9" t="n"/>
      <c r="L1158" s="9">
        <f>IF(COUNTA($A1158:$K1158)=0,"",IF(AND(IFERROR($H1158,0)&gt;0,LEN(TRIM($K1158&amp;""))&gt;0,IFERROR(LOOKUP(2,1/((LISTS!$M$2:$M$13&lt;&gt;"")*ISNUMBER(SEARCH(LISTS!$M$2:$M$13,$I1158))),LISTS!$N$2:$N$13),"NO")="SI"),"SI","NO"))</f>
        <v/>
      </c>
      <c r="M1158" s="9">
        <f>IF(COUNTA($A1158:$K1158)=0,"",IF($K1158&lt;&gt;"",IF(COUNTIF($K$19:$K1158,$K1158)&gt;1,"SI","NO"),IF(COUNTIFS($A$19:$A1158,$A1158,$C$19:$C1158,$C1158,$J$19:$J1158,$J1158,$D$19:$D1158,$D1158)&gt;1,"SI","NO")))</f>
        <v/>
      </c>
      <c r="N1158" s="11">
        <f>IF(COUNTA($A1158:$K1158)=0,"",IF(AND($L1158="SI",$M1158="NO"),IFERROR($H1158,0),0))</f>
        <v/>
      </c>
      <c r="O1158" s="9">
        <f>IF(COUNTA($A1158:$K1158)=0,"",IF($M1158="SI","CUFE o factura duplicada dentro del reporte; no se suma dos veces",IF(IFERROR($H1158,0)&lt;=0,"DIAN reporta valor susceptible 0",IF($L1158="NO",IFERROR(LOOKUP(2,1/((LISTS!$M$2:$M$13&lt;&gt;"")*ISNUMBER(SEARCH(LISTS!$M$2:$M$13,$I1158))),LISTS!$O$2:$O$13),"Medio de pago no elegible o no identificado por DIAN"),"Apta automaticamente por pago electronico y base positiva"))))</f>
        <v/>
      </c>
    </row>
    <row r="1159">
      <c r="A1159" s="9" t="n"/>
      <c r="B1159" s="9" t="n"/>
      <c r="C1159" s="12" t="n"/>
      <c r="D1159" s="11" t="n"/>
      <c r="E1159" s="11" t="n"/>
      <c r="F1159" s="11" t="n"/>
      <c r="G1159" s="11" t="n"/>
      <c r="H1159" s="11" t="n"/>
      <c r="I1159" s="9" t="n"/>
      <c r="J1159" s="9" t="n"/>
      <c r="K1159" s="9" t="n"/>
      <c r="L1159" s="9">
        <f>IF(COUNTA($A1159:$K1159)=0,"",IF(AND(IFERROR($H1159,0)&gt;0,LEN(TRIM($K1159&amp;""))&gt;0,IFERROR(LOOKUP(2,1/((LISTS!$M$2:$M$13&lt;&gt;"")*ISNUMBER(SEARCH(LISTS!$M$2:$M$13,$I1159))),LISTS!$N$2:$N$13),"NO")="SI"),"SI","NO"))</f>
        <v/>
      </c>
      <c r="M1159" s="9">
        <f>IF(COUNTA($A1159:$K1159)=0,"",IF($K1159&lt;&gt;"",IF(COUNTIF($K$19:$K1159,$K1159)&gt;1,"SI","NO"),IF(COUNTIFS($A$19:$A1159,$A1159,$C$19:$C1159,$C1159,$J$19:$J1159,$J1159,$D$19:$D1159,$D1159)&gt;1,"SI","NO")))</f>
        <v/>
      </c>
      <c r="N1159" s="11">
        <f>IF(COUNTA($A1159:$K1159)=0,"",IF(AND($L1159="SI",$M1159="NO"),IFERROR($H1159,0),0))</f>
        <v/>
      </c>
      <c r="O1159" s="9">
        <f>IF(COUNTA($A1159:$K1159)=0,"",IF($M1159="SI","CUFE o factura duplicada dentro del reporte; no se suma dos veces",IF(IFERROR($H1159,0)&lt;=0,"DIAN reporta valor susceptible 0",IF($L1159="NO",IFERROR(LOOKUP(2,1/((LISTS!$M$2:$M$13&lt;&gt;"")*ISNUMBER(SEARCH(LISTS!$M$2:$M$13,$I1159))),LISTS!$O$2:$O$13),"Medio de pago no elegible o no identificado por DIAN"),"Apta automaticamente por pago electronico y base positiva"))))</f>
        <v/>
      </c>
    </row>
    <row r="1160">
      <c r="A1160" s="9" t="n"/>
      <c r="B1160" s="9" t="n"/>
      <c r="C1160" s="12" t="n"/>
      <c r="D1160" s="11" t="n"/>
      <c r="E1160" s="11" t="n"/>
      <c r="F1160" s="11" t="n"/>
      <c r="G1160" s="11" t="n"/>
      <c r="H1160" s="11" t="n"/>
      <c r="I1160" s="9" t="n"/>
      <c r="J1160" s="9" t="n"/>
      <c r="K1160" s="9" t="n"/>
      <c r="L1160" s="9">
        <f>IF(COUNTA($A1160:$K1160)=0,"",IF(AND(IFERROR($H1160,0)&gt;0,LEN(TRIM($K1160&amp;""))&gt;0,IFERROR(LOOKUP(2,1/((LISTS!$M$2:$M$13&lt;&gt;"")*ISNUMBER(SEARCH(LISTS!$M$2:$M$13,$I1160))),LISTS!$N$2:$N$13),"NO")="SI"),"SI","NO"))</f>
        <v/>
      </c>
      <c r="M1160" s="9">
        <f>IF(COUNTA($A1160:$K1160)=0,"",IF($K1160&lt;&gt;"",IF(COUNTIF($K$19:$K1160,$K1160)&gt;1,"SI","NO"),IF(COUNTIFS($A$19:$A1160,$A1160,$C$19:$C1160,$C1160,$J$19:$J1160,$J1160,$D$19:$D1160,$D1160)&gt;1,"SI","NO")))</f>
        <v/>
      </c>
      <c r="N1160" s="11">
        <f>IF(COUNTA($A1160:$K1160)=0,"",IF(AND($L1160="SI",$M1160="NO"),IFERROR($H1160,0),0))</f>
        <v/>
      </c>
      <c r="O1160" s="9">
        <f>IF(COUNTA($A1160:$K1160)=0,"",IF($M1160="SI","CUFE o factura duplicada dentro del reporte; no se suma dos veces",IF(IFERROR($H1160,0)&lt;=0,"DIAN reporta valor susceptible 0",IF($L1160="NO",IFERROR(LOOKUP(2,1/((LISTS!$M$2:$M$13&lt;&gt;"")*ISNUMBER(SEARCH(LISTS!$M$2:$M$13,$I1160))),LISTS!$O$2:$O$13),"Medio de pago no elegible o no identificado por DIAN"),"Apta automaticamente por pago electronico y base positiva"))))</f>
        <v/>
      </c>
    </row>
    <row r="1161">
      <c r="A1161" s="9" t="n"/>
      <c r="B1161" s="9" t="n"/>
      <c r="C1161" s="12" t="n"/>
      <c r="D1161" s="11" t="n"/>
      <c r="E1161" s="11" t="n"/>
      <c r="F1161" s="11" t="n"/>
      <c r="G1161" s="11" t="n"/>
      <c r="H1161" s="11" t="n"/>
      <c r="I1161" s="9" t="n"/>
      <c r="J1161" s="9" t="n"/>
      <c r="K1161" s="9" t="n"/>
      <c r="L1161" s="9">
        <f>IF(COUNTA($A1161:$K1161)=0,"",IF(AND(IFERROR($H1161,0)&gt;0,LEN(TRIM($K1161&amp;""))&gt;0,IFERROR(LOOKUP(2,1/((LISTS!$M$2:$M$13&lt;&gt;"")*ISNUMBER(SEARCH(LISTS!$M$2:$M$13,$I1161))),LISTS!$N$2:$N$13),"NO")="SI"),"SI","NO"))</f>
        <v/>
      </c>
      <c r="M1161" s="9">
        <f>IF(COUNTA($A1161:$K1161)=0,"",IF($K1161&lt;&gt;"",IF(COUNTIF($K$19:$K1161,$K1161)&gt;1,"SI","NO"),IF(COUNTIFS($A$19:$A1161,$A1161,$C$19:$C1161,$C1161,$J$19:$J1161,$J1161,$D$19:$D1161,$D1161)&gt;1,"SI","NO")))</f>
        <v/>
      </c>
      <c r="N1161" s="11">
        <f>IF(COUNTA($A1161:$K1161)=0,"",IF(AND($L1161="SI",$M1161="NO"),IFERROR($H1161,0),0))</f>
        <v/>
      </c>
      <c r="O1161" s="9">
        <f>IF(COUNTA($A1161:$K1161)=0,"",IF($M1161="SI","CUFE o factura duplicada dentro del reporte; no se suma dos veces",IF(IFERROR($H1161,0)&lt;=0,"DIAN reporta valor susceptible 0",IF($L1161="NO",IFERROR(LOOKUP(2,1/((LISTS!$M$2:$M$13&lt;&gt;"")*ISNUMBER(SEARCH(LISTS!$M$2:$M$13,$I1161))),LISTS!$O$2:$O$13),"Medio de pago no elegible o no identificado por DIAN"),"Apta automaticamente por pago electronico y base positiva"))))</f>
        <v/>
      </c>
    </row>
    <row r="1162">
      <c r="A1162" s="9" t="n"/>
      <c r="B1162" s="9" t="n"/>
      <c r="C1162" s="12" t="n"/>
      <c r="D1162" s="11" t="n"/>
      <c r="E1162" s="11" t="n"/>
      <c r="F1162" s="11" t="n"/>
      <c r="G1162" s="11" t="n"/>
      <c r="H1162" s="11" t="n"/>
      <c r="I1162" s="9" t="n"/>
      <c r="J1162" s="9" t="n"/>
      <c r="K1162" s="9" t="n"/>
      <c r="L1162" s="9">
        <f>IF(COUNTA($A1162:$K1162)=0,"",IF(AND(IFERROR($H1162,0)&gt;0,LEN(TRIM($K1162&amp;""))&gt;0,IFERROR(LOOKUP(2,1/((LISTS!$M$2:$M$13&lt;&gt;"")*ISNUMBER(SEARCH(LISTS!$M$2:$M$13,$I1162))),LISTS!$N$2:$N$13),"NO")="SI"),"SI","NO"))</f>
        <v/>
      </c>
      <c r="M1162" s="9">
        <f>IF(COUNTA($A1162:$K1162)=0,"",IF($K1162&lt;&gt;"",IF(COUNTIF($K$19:$K1162,$K1162)&gt;1,"SI","NO"),IF(COUNTIFS($A$19:$A1162,$A1162,$C$19:$C1162,$C1162,$J$19:$J1162,$J1162,$D$19:$D1162,$D1162)&gt;1,"SI","NO")))</f>
        <v/>
      </c>
      <c r="N1162" s="11">
        <f>IF(COUNTA($A1162:$K1162)=0,"",IF(AND($L1162="SI",$M1162="NO"),IFERROR($H1162,0),0))</f>
        <v/>
      </c>
      <c r="O1162" s="9">
        <f>IF(COUNTA($A1162:$K1162)=0,"",IF($M1162="SI","CUFE o factura duplicada dentro del reporte; no se suma dos veces",IF(IFERROR($H1162,0)&lt;=0,"DIAN reporta valor susceptible 0",IF($L1162="NO",IFERROR(LOOKUP(2,1/((LISTS!$M$2:$M$13&lt;&gt;"")*ISNUMBER(SEARCH(LISTS!$M$2:$M$13,$I1162))),LISTS!$O$2:$O$13),"Medio de pago no elegible o no identificado por DIAN"),"Apta automaticamente por pago electronico y base positiva"))))</f>
        <v/>
      </c>
    </row>
    <row r="1163">
      <c r="A1163" s="9" t="n"/>
      <c r="B1163" s="9" t="n"/>
      <c r="C1163" s="12" t="n"/>
      <c r="D1163" s="11" t="n"/>
      <c r="E1163" s="11" t="n"/>
      <c r="F1163" s="11" t="n"/>
      <c r="G1163" s="11" t="n"/>
      <c r="H1163" s="11" t="n"/>
      <c r="I1163" s="9" t="n"/>
      <c r="J1163" s="9" t="n"/>
      <c r="K1163" s="9" t="n"/>
      <c r="L1163" s="9">
        <f>IF(COUNTA($A1163:$K1163)=0,"",IF(AND(IFERROR($H1163,0)&gt;0,LEN(TRIM($K1163&amp;""))&gt;0,IFERROR(LOOKUP(2,1/((LISTS!$M$2:$M$13&lt;&gt;"")*ISNUMBER(SEARCH(LISTS!$M$2:$M$13,$I1163))),LISTS!$N$2:$N$13),"NO")="SI"),"SI","NO"))</f>
        <v/>
      </c>
      <c r="M1163" s="9">
        <f>IF(COUNTA($A1163:$K1163)=0,"",IF($K1163&lt;&gt;"",IF(COUNTIF($K$19:$K1163,$K1163)&gt;1,"SI","NO"),IF(COUNTIFS($A$19:$A1163,$A1163,$C$19:$C1163,$C1163,$J$19:$J1163,$J1163,$D$19:$D1163,$D1163)&gt;1,"SI","NO")))</f>
        <v/>
      </c>
      <c r="N1163" s="11">
        <f>IF(COUNTA($A1163:$K1163)=0,"",IF(AND($L1163="SI",$M1163="NO"),IFERROR($H1163,0),0))</f>
        <v/>
      </c>
      <c r="O1163" s="9">
        <f>IF(COUNTA($A1163:$K1163)=0,"",IF($M1163="SI","CUFE o factura duplicada dentro del reporte; no se suma dos veces",IF(IFERROR($H1163,0)&lt;=0,"DIAN reporta valor susceptible 0",IF($L1163="NO",IFERROR(LOOKUP(2,1/((LISTS!$M$2:$M$13&lt;&gt;"")*ISNUMBER(SEARCH(LISTS!$M$2:$M$13,$I1163))),LISTS!$O$2:$O$13),"Medio de pago no elegible o no identificado por DIAN"),"Apta automaticamente por pago electronico y base positiva"))))</f>
        <v/>
      </c>
    </row>
    <row r="1164">
      <c r="A1164" s="9" t="n"/>
      <c r="B1164" s="9" t="n"/>
      <c r="C1164" s="12" t="n"/>
      <c r="D1164" s="11" t="n"/>
      <c r="E1164" s="11" t="n"/>
      <c r="F1164" s="11" t="n"/>
      <c r="G1164" s="11" t="n"/>
      <c r="H1164" s="11" t="n"/>
      <c r="I1164" s="9" t="n"/>
      <c r="J1164" s="9" t="n"/>
      <c r="K1164" s="9" t="n"/>
      <c r="L1164" s="9">
        <f>IF(COUNTA($A1164:$K1164)=0,"",IF(AND(IFERROR($H1164,0)&gt;0,LEN(TRIM($K1164&amp;""))&gt;0,IFERROR(LOOKUP(2,1/((LISTS!$M$2:$M$13&lt;&gt;"")*ISNUMBER(SEARCH(LISTS!$M$2:$M$13,$I1164))),LISTS!$N$2:$N$13),"NO")="SI"),"SI","NO"))</f>
        <v/>
      </c>
      <c r="M1164" s="9">
        <f>IF(COUNTA($A1164:$K1164)=0,"",IF($K1164&lt;&gt;"",IF(COUNTIF($K$19:$K1164,$K1164)&gt;1,"SI","NO"),IF(COUNTIFS($A$19:$A1164,$A1164,$C$19:$C1164,$C1164,$J$19:$J1164,$J1164,$D$19:$D1164,$D1164)&gt;1,"SI","NO")))</f>
        <v/>
      </c>
      <c r="N1164" s="11">
        <f>IF(COUNTA($A1164:$K1164)=0,"",IF(AND($L1164="SI",$M1164="NO"),IFERROR($H1164,0),0))</f>
        <v/>
      </c>
      <c r="O1164" s="9">
        <f>IF(COUNTA($A1164:$K1164)=0,"",IF($M1164="SI","CUFE o factura duplicada dentro del reporte; no se suma dos veces",IF(IFERROR($H1164,0)&lt;=0,"DIAN reporta valor susceptible 0",IF($L1164="NO",IFERROR(LOOKUP(2,1/((LISTS!$M$2:$M$13&lt;&gt;"")*ISNUMBER(SEARCH(LISTS!$M$2:$M$13,$I1164))),LISTS!$O$2:$O$13),"Medio de pago no elegible o no identificado por DIAN"),"Apta automaticamente por pago electronico y base positiva"))))</f>
        <v/>
      </c>
    </row>
    <row r="1165">
      <c r="A1165" s="9" t="n"/>
      <c r="B1165" s="9" t="n"/>
      <c r="C1165" s="12" t="n"/>
      <c r="D1165" s="11" t="n"/>
      <c r="E1165" s="11" t="n"/>
      <c r="F1165" s="11" t="n"/>
      <c r="G1165" s="11" t="n"/>
      <c r="H1165" s="11" t="n"/>
      <c r="I1165" s="9" t="n"/>
      <c r="J1165" s="9" t="n"/>
      <c r="K1165" s="9" t="n"/>
      <c r="L1165" s="9">
        <f>IF(COUNTA($A1165:$K1165)=0,"",IF(AND(IFERROR($H1165,0)&gt;0,LEN(TRIM($K1165&amp;""))&gt;0,IFERROR(LOOKUP(2,1/((LISTS!$M$2:$M$13&lt;&gt;"")*ISNUMBER(SEARCH(LISTS!$M$2:$M$13,$I1165))),LISTS!$N$2:$N$13),"NO")="SI"),"SI","NO"))</f>
        <v/>
      </c>
      <c r="M1165" s="9">
        <f>IF(COUNTA($A1165:$K1165)=0,"",IF($K1165&lt;&gt;"",IF(COUNTIF($K$19:$K1165,$K1165)&gt;1,"SI","NO"),IF(COUNTIFS($A$19:$A1165,$A1165,$C$19:$C1165,$C1165,$J$19:$J1165,$J1165,$D$19:$D1165,$D1165)&gt;1,"SI","NO")))</f>
        <v/>
      </c>
      <c r="N1165" s="11">
        <f>IF(COUNTA($A1165:$K1165)=0,"",IF(AND($L1165="SI",$M1165="NO"),IFERROR($H1165,0),0))</f>
        <v/>
      </c>
      <c r="O1165" s="9">
        <f>IF(COUNTA($A1165:$K1165)=0,"",IF($M1165="SI","CUFE o factura duplicada dentro del reporte; no se suma dos veces",IF(IFERROR($H1165,0)&lt;=0,"DIAN reporta valor susceptible 0",IF($L1165="NO",IFERROR(LOOKUP(2,1/((LISTS!$M$2:$M$13&lt;&gt;"")*ISNUMBER(SEARCH(LISTS!$M$2:$M$13,$I1165))),LISTS!$O$2:$O$13),"Medio de pago no elegible o no identificado por DIAN"),"Apta automaticamente por pago electronico y base positiva"))))</f>
        <v/>
      </c>
    </row>
    <row r="1166">
      <c r="A1166" s="9" t="n"/>
      <c r="B1166" s="9" t="n"/>
      <c r="C1166" s="12" t="n"/>
      <c r="D1166" s="11" t="n"/>
      <c r="E1166" s="11" t="n"/>
      <c r="F1166" s="11" t="n"/>
      <c r="G1166" s="11" t="n"/>
      <c r="H1166" s="11" t="n"/>
      <c r="I1166" s="9" t="n"/>
      <c r="J1166" s="9" t="n"/>
      <c r="K1166" s="9" t="n"/>
      <c r="L1166" s="9">
        <f>IF(COUNTA($A1166:$K1166)=0,"",IF(AND(IFERROR($H1166,0)&gt;0,LEN(TRIM($K1166&amp;""))&gt;0,IFERROR(LOOKUP(2,1/((LISTS!$M$2:$M$13&lt;&gt;"")*ISNUMBER(SEARCH(LISTS!$M$2:$M$13,$I1166))),LISTS!$N$2:$N$13),"NO")="SI"),"SI","NO"))</f>
        <v/>
      </c>
      <c r="M1166" s="9">
        <f>IF(COUNTA($A1166:$K1166)=0,"",IF($K1166&lt;&gt;"",IF(COUNTIF($K$19:$K1166,$K1166)&gt;1,"SI","NO"),IF(COUNTIFS($A$19:$A1166,$A1166,$C$19:$C1166,$C1166,$J$19:$J1166,$J1166,$D$19:$D1166,$D1166)&gt;1,"SI","NO")))</f>
        <v/>
      </c>
      <c r="N1166" s="11">
        <f>IF(COUNTA($A1166:$K1166)=0,"",IF(AND($L1166="SI",$M1166="NO"),IFERROR($H1166,0),0))</f>
        <v/>
      </c>
      <c r="O1166" s="9">
        <f>IF(COUNTA($A1166:$K1166)=0,"",IF($M1166="SI","CUFE o factura duplicada dentro del reporte; no se suma dos veces",IF(IFERROR($H1166,0)&lt;=0,"DIAN reporta valor susceptible 0",IF($L1166="NO",IFERROR(LOOKUP(2,1/((LISTS!$M$2:$M$13&lt;&gt;"")*ISNUMBER(SEARCH(LISTS!$M$2:$M$13,$I1166))),LISTS!$O$2:$O$13),"Medio de pago no elegible o no identificado por DIAN"),"Apta automaticamente por pago electronico y base positiva"))))</f>
        <v/>
      </c>
    </row>
    <row r="1167">
      <c r="A1167" s="9" t="n"/>
      <c r="B1167" s="9" t="n"/>
      <c r="C1167" s="12" t="n"/>
      <c r="D1167" s="11" t="n"/>
      <c r="E1167" s="11" t="n"/>
      <c r="F1167" s="11" t="n"/>
      <c r="G1167" s="11" t="n"/>
      <c r="H1167" s="11" t="n"/>
      <c r="I1167" s="9" t="n"/>
      <c r="J1167" s="9" t="n"/>
      <c r="K1167" s="9" t="n"/>
      <c r="L1167" s="9">
        <f>IF(COUNTA($A1167:$K1167)=0,"",IF(AND(IFERROR($H1167,0)&gt;0,LEN(TRIM($K1167&amp;""))&gt;0,IFERROR(LOOKUP(2,1/((LISTS!$M$2:$M$13&lt;&gt;"")*ISNUMBER(SEARCH(LISTS!$M$2:$M$13,$I1167))),LISTS!$N$2:$N$13),"NO")="SI"),"SI","NO"))</f>
        <v/>
      </c>
      <c r="M1167" s="9">
        <f>IF(COUNTA($A1167:$K1167)=0,"",IF($K1167&lt;&gt;"",IF(COUNTIF($K$19:$K1167,$K1167)&gt;1,"SI","NO"),IF(COUNTIFS($A$19:$A1167,$A1167,$C$19:$C1167,$C1167,$J$19:$J1167,$J1167,$D$19:$D1167,$D1167)&gt;1,"SI","NO")))</f>
        <v/>
      </c>
      <c r="N1167" s="11">
        <f>IF(COUNTA($A1167:$K1167)=0,"",IF(AND($L1167="SI",$M1167="NO"),IFERROR($H1167,0),0))</f>
        <v/>
      </c>
      <c r="O1167" s="9">
        <f>IF(COUNTA($A1167:$K1167)=0,"",IF($M1167="SI","CUFE o factura duplicada dentro del reporte; no se suma dos veces",IF(IFERROR($H1167,0)&lt;=0,"DIAN reporta valor susceptible 0",IF($L1167="NO",IFERROR(LOOKUP(2,1/((LISTS!$M$2:$M$13&lt;&gt;"")*ISNUMBER(SEARCH(LISTS!$M$2:$M$13,$I1167))),LISTS!$O$2:$O$13),"Medio de pago no elegible o no identificado por DIAN"),"Apta automaticamente por pago electronico y base positiva"))))</f>
        <v/>
      </c>
    </row>
    <row r="1168">
      <c r="A1168" s="9" t="n"/>
      <c r="B1168" s="9" t="n"/>
      <c r="C1168" s="12" t="n"/>
      <c r="D1168" s="11" t="n"/>
      <c r="E1168" s="11" t="n"/>
      <c r="F1168" s="11" t="n"/>
      <c r="G1168" s="11" t="n"/>
      <c r="H1168" s="11" t="n"/>
      <c r="I1168" s="9" t="n"/>
      <c r="J1168" s="9" t="n"/>
      <c r="K1168" s="9" t="n"/>
      <c r="L1168" s="9">
        <f>IF(COUNTA($A1168:$K1168)=0,"",IF(AND(IFERROR($H1168,0)&gt;0,LEN(TRIM($K1168&amp;""))&gt;0,IFERROR(LOOKUP(2,1/((LISTS!$M$2:$M$13&lt;&gt;"")*ISNUMBER(SEARCH(LISTS!$M$2:$M$13,$I1168))),LISTS!$N$2:$N$13),"NO")="SI"),"SI","NO"))</f>
        <v/>
      </c>
      <c r="M1168" s="9">
        <f>IF(COUNTA($A1168:$K1168)=0,"",IF($K1168&lt;&gt;"",IF(COUNTIF($K$19:$K1168,$K1168)&gt;1,"SI","NO"),IF(COUNTIFS($A$19:$A1168,$A1168,$C$19:$C1168,$C1168,$J$19:$J1168,$J1168,$D$19:$D1168,$D1168)&gt;1,"SI","NO")))</f>
        <v/>
      </c>
      <c r="N1168" s="11">
        <f>IF(COUNTA($A1168:$K1168)=0,"",IF(AND($L1168="SI",$M1168="NO"),IFERROR($H1168,0),0))</f>
        <v/>
      </c>
      <c r="O1168" s="9">
        <f>IF(COUNTA($A1168:$K1168)=0,"",IF($M1168="SI","CUFE o factura duplicada dentro del reporte; no se suma dos veces",IF(IFERROR($H1168,0)&lt;=0,"DIAN reporta valor susceptible 0",IF($L1168="NO",IFERROR(LOOKUP(2,1/((LISTS!$M$2:$M$13&lt;&gt;"")*ISNUMBER(SEARCH(LISTS!$M$2:$M$13,$I1168))),LISTS!$O$2:$O$13),"Medio de pago no elegible o no identificado por DIAN"),"Apta automaticamente por pago electronico y base positiva"))))</f>
        <v/>
      </c>
    </row>
    <row r="1169">
      <c r="A1169" s="9" t="n"/>
      <c r="B1169" s="9" t="n"/>
      <c r="C1169" s="12" t="n"/>
      <c r="D1169" s="11" t="n"/>
      <c r="E1169" s="11" t="n"/>
      <c r="F1169" s="11" t="n"/>
      <c r="G1169" s="11" t="n"/>
      <c r="H1169" s="11" t="n"/>
      <c r="I1169" s="9" t="n"/>
      <c r="J1169" s="9" t="n"/>
      <c r="K1169" s="9" t="n"/>
      <c r="L1169" s="9">
        <f>IF(COUNTA($A1169:$K1169)=0,"",IF(AND(IFERROR($H1169,0)&gt;0,LEN(TRIM($K1169&amp;""))&gt;0,IFERROR(LOOKUP(2,1/((LISTS!$M$2:$M$13&lt;&gt;"")*ISNUMBER(SEARCH(LISTS!$M$2:$M$13,$I1169))),LISTS!$N$2:$N$13),"NO")="SI"),"SI","NO"))</f>
        <v/>
      </c>
      <c r="M1169" s="9">
        <f>IF(COUNTA($A1169:$K1169)=0,"",IF($K1169&lt;&gt;"",IF(COUNTIF($K$19:$K1169,$K1169)&gt;1,"SI","NO"),IF(COUNTIFS($A$19:$A1169,$A1169,$C$19:$C1169,$C1169,$J$19:$J1169,$J1169,$D$19:$D1169,$D1169)&gt;1,"SI","NO")))</f>
        <v/>
      </c>
      <c r="N1169" s="11">
        <f>IF(COUNTA($A1169:$K1169)=0,"",IF(AND($L1169="SI",$M1169="NO"),IFERROR($H1169,0),0))</f>
        <v/>
      </c>
      <c r="O1169" s="9">
        <f>IF(COUNTA($A1169:$K1169)=0,"",IF($M1169="SI","CUFE o factura duplicada dentro del reporte; no se suma dos veces",IF(IFERROR($H1169,0)&lt;=0,"DIAN reporta valor susceptible 0",IF($L1169="NO",IFERROR(LOOKUP(2,1/((LISTS!$M$2:$M$13&lt;&gt;"")*ISNUMBER(SEARCH(LISTS!$M$2:$M$13,$I1169))),LISTS!$O$2:$O$13),"Medio de pago no elegible o no identificado por DIAN"),"Apta automaticamente por pago electronico y base positiva"))))</f>
        <v/>
      </c>
    </row>
    <row r="1170">
      <c r="A1170" s="9" t="n"/>
      <c r="B1170" s="9" t="n"/>
      <c r="C1170" s="12" t="n"/>
      <c r="D1170" s="11" t="n"/>
      <c r="E1170" s="11" t="n"/>
      <c r="F1170" s="11" t="n"/>
      <c r="G1170" s="11" t="n"/>
      <c r="H1170" s="11" t="n"/>
      <c r="I1170" s="9" t="n"/>
      <c r="J1170" s="9" t="n"/>
      <c r="K1170" s="9" t="n"/>
      <c r="L1170" s="9">
        <f>IF(COUNTA($A1170:$K1170)=0,"",IF(AND(IFERROR($H1170,0)&gt;0,LEN(TRIM($K1170&amp;""))&gt;0,IFERROR(LOOKUP(2,1/((LISTS!$M$2:$M$13&lt;&gt;"")*ISNUMBER(SEARCH(LISTS!$M$2:$M$13,$I1170))),LISTS!$N$2:$N$13),"NO")="SI"),"SI","NO"))</f>
        <v/>
      </c>
      <c r="M1170" s="9">
        <f>IF(COUNTA($A1170:$K1170)=0,"",IF($K1170&lt;&gt;"",IF(COUNTIF($K$19:$K1170,$K1170)&gt;1,"SI","NO"),IF(COUNTIFS($A$19:$A1170,$A1170,$C$19:$C1170,$C1170,$J$19:$J1170,$J1170,$D$19:$D1170,$D1170)&gt;1,"SI","NO")))</f>
        <v/>
      </c>
      <c r="N1170" s="11">
        <f>IF(COUNTA($A1170:$K1170)=0,"",IF(AND($L1170="SI",$M1170="NO"),IFERROR($H1170,0),0))</f>
        <v/>
      </c>
      <c r="O1170" s="9">
        <f>IF(COUNTA($A1170:$K1170)=0,"",IF($M1170="SI","CUFE o factura duplicada dentro del reporte; no se suma dos veces",IF(IFERROR($H1170,0)&lt;=0,"DIAN reporta valor susceptible 0",IF($L1170="NO",IFERROR(LOOKUP(2,1/((LISTS!$M$2:$M$13&lt;&gt;"")*ISNUMBER(SEARCH(LISTS!$M$2:$M$13,$I1170))),LISTS!$O$2:$O$13),"Medio de pago no elegible o no identificado por DIAN"),"Apta automaticamente por pago electronico y base positiva"))))</f>
        <v/>
      </c>
    </row>
    <row r="1171">
      <c r="A1171" s="9" t="n"/>
      <c r="B1171" s="9" t="n"/>
      <c r="C1171" s="12" t="n"/>
      <c r="D1171" s="11" t="n"/>
      <c r="E1171" s="11" t="n"/>
      <c r="F1171" s="11" t="n"/>
      <c r="G1171" s="11" t="n"/>
      <c r="H1171" s="11" t="n"/>
      <c r="I1171" s="9" t="n"/>
      <c r="J1171" s="9" t="n"/>
      <c r="K1171" s="9" t="n"/>
      <c r="L1171" s="9">
        <f>IF(COUNTA($A1171:$K1171)=0,"",IF(AND(IFERROR($H1171,0)&gt;0,LEN(TRIM($K1171&amp;""))&gt;0,IFERROR(LOOKUP(2,1/((LISTS!$M$2:$M$13&lt;&gt;"")*ISNUMBER(SEARCH(LISTS!$M$2:$M$13,$I1171))),LISTS!$N$2:$N$13),"NO")="SI"),"SI","NO"))</f>
        <v/>
      </c>
      <c r="M1171" s="9">
        <f>IF(COUNTA($A1171:$K1171)=0,"",IF($K1171&lt;&gt;"",IF(COUNTIF($K$19:$K1171,$K1171)&gt;1,"SI","NO"),IF(COUNTIFS($A$19:$A1171,$A1171,$C$19:$C1171,$C1171,$J$19:$J1171,$J1171,$D$19:$D1171,$D1171)&gt;1,"SI","NO")))</f>
        <v/>
      </c>
      <c r="N1171" s="11">
        <f>IF(COUNTA($A1171:$K1171)=0,"",IF(AND($L1171="SI",$M1171="NO"),IFERROR($H1171,0),0))</f>
        <v/>
      </c>
      <c r="O1171" s="9">
        <f>IF(COUNTA($A1171:$K1171)=0,"",IF($M1171="SI","CUFE o factura duplicada dentro del reporte; no se suma dos veces",IF(IFERROR($H1171,0)&lt;=0,"DIAN reporta valor susceptible 0",IF($L1171="NO",IFERROR(LOOKUP(2,1/((LISTS!$M$2:$M$13&lt;&gt;"")*ISNUMBER(SEARCH(LISTS!$M$2:$M$13,$I1171))),LISTS!$O$2:$O$13),"Medio de pago no elegible o no identificado por DIAN"),"Apta automaticamente por pago electronico y base positiva"))))</f>
        <v/>
      </c>
    </row>
    <row r="1172">
      <c r="A1172" s="9" t="n"/>
      <c r="B1172" s="9" t="n"/>
      <c r="C1172" s="12" t="n"/>
      <c r="D1172" s="11" t="n"/>
      <c r="E1172" s="11" t="n"/>
      <c r="F1172" s="11" t="n"/>
      <c r="G1172" s="11" t="n"/>
      <c r="H1172" s="11" t="n"/>
      <c r="I1172" s="9" t="n"/>
      <c r="J1172" s="9" t="n"/>
      <c r="K1172" s="9" t="n"/>
      <c r="L1172" s="9">
        <f>IF(COUNTA($A1172:$K1172)=0,"",IF(AND(IFERROR($H1172,0)&gt;0,LEN(TRIM($K1172&amp;""))&gt;0,IFERROR(LOOKUP(2,1/((LISTS!$M$2:$M$13&lt;&gt;"")*ISNUMBER(SEARCH(LISTS!$M$2:$M$13,$I1172))),LISTS!$N$2:$N$13),"NO")="SI"),"SI","NO"))</f>
        <v/>
      </c>
      <c r="M1172" s="9">
        <f>IF(COUNTA($A1172:$K1172)=0,"",IF($K1172&lt;&gt;"",IF(COUNTIF($K$19:$K1172,$K1172)&gt;1,"SI","NO"),IF(COUNTIFS($A$19:$A1172,$A1172,$C$19:$C1172,$C1172,$J$19:$J1172,$J1172,$D$19:$D1172,$D1172)&gt;1,"SI","NO")))</f>
        <v/>
      </c>
      <c r="N1172" s="11">
        <f>IF(COUNTA($A1172:$K1172)=0,"",IF(AND($L1172="SI",$M1172="NO"),IFERROR($H1172,0),0))</f>
        <v/>
      </c>
      <c r="O1172" s="9">
        <f>IF(COUNTA($A1172:$K1172)=0,"",IF($M1172="SI","CUFE o factura duplicada dentro del reporte; no se suma dos veces",IF(IFERROR($H1172,0)&lt;=0,"DIAN reporta valor susceptible 0",IF($L1172="NO",IFERROR(LOOKUP(2,1/((LISTS!$M$2:$M$13&lt;&gt;"")*ISNUMBER(SEARCH(LISTS!$M$2:$M$13,$I1172))),LISTS!$O$2:$O$13),"Medio de pago no elegible o no identificado por DIAN"),"Apta automaticamente por pago electronico y base positiva"))))</f>
        <v/>
      </c>
    </row>
    <row r="1173">
      <c r="A1173" s="9" t="n"/>
      <c r="B1173" s="9" t="n"/>
      <c r="C1173" s="12" t="n"/>
      <c r="D1173" s="11" t="n"/>
      <c r="E1173" s="11" t="n"/>
      <c r="F1173" s="11" t="n"/>
      <c r="G1173" s="11" t="n"/>
      <c r="H1173" s="11" t="n"/>
      <c r="I1173" s="9" t="n"/>
      <c r="J1173" s="9" t="n"/>
      <c r="K1173" s="9" t="n"/>
      <c r="L1173" s="9">
        <f>IF(COUNTA($A1173:$K1173)=0,"",IF(AND(IFERROR($H1173,0)&gt;0,LEN(TRIM($K1173&amp;""))&gt;0,IFERROR(LOOKUP(2,1/((LISTS!$M$2:$M$13&lt;&gt;"")*ISNUMBER(SEARCH(LISTS!$M$2:$M$13,$I1173))),LISTS!$N$2:$N$13),"NO")="SI"),"SI","NO"))</f>
        <v/>
      </c>
      <c r="M1173" s="9">
        <f>IF(COUNTA($A1173:$K1173)=0,"",IF($K1173&lt;&gt;"",IF(COUNTIF($K$19:$K1173,$K1173)&gt;1,"SI","NO"),IF(COUNTIFS($A$19:$A1173,$A1173,$C$19:$C1173,$C1173,$J$19:$J1173,$J1173,$D$19:$D1173,$D1173)&gt;1,"SI","NO")))</f>
        <v/>
      </c>
      <c r="N1173" s="11">
        <f>IF(COUNTA($A1173:$K1173)=0,"",IF(AND($L1173="SI",$M1173="NO"),IFERROR($H1173,0),0))</f>
        <v/>
      </c>
      <c r="O1173" s="9">
        <f>IF(COUNTA($A1173:$K1173)=0,"",IF($M1173="SI","CUFE o factura duplicada dentro del reporte; no se suma dos veces",IF(IFERROR($H1173,0)&lt;=0,"DIAN reporta valor susceptible 0",IF($L1173="NO",IFERROR(LOOKUP(2,1/((LISTS!$M$2:$M$13&lt;&gt;"")*ISNUMBER(SEARCH(LISTS!$M$2:$M$13,$I1173))),LISTS!$O$2:$O$13),"Medio de pago no elegible o no identificado por DIAN"),"Apta automaticamente por pago electronico y base positiva"))))</f>
        <v/>
      </c>
    </row>
    <row r="1174">
      <c r="A1174" s="9" t="n"/>
      <c r="B1174" s="9" t="n"/>
      <c r="C1174" s="12" t="n"/>
      <c r="D1174" s="11" t="n"/>
      <c r="E1174" s="11" t="n"/>
      <c r="F1174" s="11" t="n"/>
      <c r="G1174" s="11" t="n"/>
      <c r="H1174" s="11" t="n"/>
      <c r="I1174" s="9" t="n"/>
      <c r="J1174" s="9" t="n"/>
      <c r="K1174" s="9" t="n"/>
      <c r="L1174" s="9">
        <f>IF(COUNTA($A1174:$K1174)=0,"",IF(AND(IFERROR($H1174,0)&gt;0,LEN(TRIM($K1174&amp;""))&gt;0,IFERROR(LOOKUP(2,1/((LISTS!$M$2:$M$13&lt;&gt;"")*ISNUMBER(SEARCH(LISTS!$M$2:$M$13,$I1174))),LISTS!$N$2:$N$13),"NO")="SI"),"SI","NO"))</f>
        <v/>
      </c>
      <c r="M1174" s="9">
        <f>IF(COUNTA($A1174:$K1174)=0,"",IF($K1174&lt;&gt;"",IF(COUNTIF($K$19:$K1174,$K1174)&gt;1,"SI","NO"),IF(COUNTIFS($A$19:$A1174,$A1174,$C$19:$C1174,$C1174,$J$19:$J1174,$J1174,$D$19:$D1174,$D1174)&gt;1,"SI","NO")))</f>
        <v/>
      </c>
      <c r="N1174" s="11">
        <f>IF(COUNTA($A1174:$K1174)=0,"",IF(AND($L1174="SI",$M1174="NO"),IFERROR($H1174,0),0))</f>
        <v/>
      </c>
      <c r="O1174" s="9">
        <f>IF(COUNTA($A1174:$K1174)=0,"",IF($M1174="SI","CUFE o factura duplicada dentro del reporte; no se suma dos veces",IF(IFERROR($H1174,0)&lt;=0,"DIAN reporta valor susceptible 0",IF($L1174="NO",IFERROR(LOOKUP(2,1/((LISTS!$M$2:$M$13&lt;&gt;"")*ISNUMBER(SEARCH(LISTS!$M$2:$M$13,$I1174))),LISTS!$O$2:$O$13),"Medio de pago no elegible o no identificado por DIAN"),"Apta automaticamente por pago electronico y base positiva"))))</f>
        <v/>
      </c>
    </row>
    <row r="1175">
      <c r="A1175" s="9" t="n"/>
      <c r="B1175" s="9" t="n"/>
      <c r="C1175" s="12" t="n"/>
      <c r="D1175" s="11" t="n"/>
      <c r="E1175" s="11" t="n"/>
      <c r="F1175" s="11" t="n"/>
      <c r="G1175" s="11" t="n"/>
      <c r="H1175" s="11" t="n"/>
      <c r="I1175" s="9" t="n"/>
      <c r="J1175" s="9" t="n"/>
      <c r="K1175" s="9" t="n"/>
      <c r="L1175" s="9">
        <f>IF(COUNTA($A1175:$K1175)=0,"",IF(AND(IFERROR($H1175,0)&gt;0,LEN(TRIM($K1175&amp;""))&gt;0,IFERROR(LOOKUP(2,1/((LISTS!$M$2:$M$13&lt;&gt;"")*ISNUMBER(SEARCH(LISTS!$M$2:$M$13,$I1175))),LISTS!$N$2:$N$13),"NO")="SI"),"SI","NO"))</f>
        <v/>
      </c>
      <c r="M1175" s="9">
        <f>IF(COUNTA($A1175:$K1175)=0,"",IF($K1175&lt;&gt;"",IF(COUNTIF($K$19:$K1175,$K1175)&gt;1,"SI","NO"),IF(COUNTIFS($A$19:$A1175,$A1175,$C$19:$C1175,$C1175,$J$19:$J1175,$J1175,$D$19:$D1175,$D1175)&gt;1,"SI","NO")))</f>
        <v/>
      </c>
      <c r="N1175" s="11">
        <f>IF(COUNTA($A1175:$K1175)=0,"",IF(AND($L1175="SI",$M1175="NO"),IFERROR($H1175,0),0))</f>
        <v/>
      </c>
      <c r="O1175" s="9">
        <f>IF(COUNTA($A1175:$K1175)=0,"",IF($M1175="SI","CUFE o factura duplicada dentro del reporte; no se suma dos veces",IF(IFERROR($H1175,0)&lt;=0,"DIAN reporta valor susceptible 0",IF($L1175="NO",IFERROR(LOOKUP(2,1/((LISTS!$M$2:$M$13&lt;&gt;"")*ISNUMBER(SEARCH(LISTS!$M$2:$M$13,$I1175))),LISTS!$O$2:$O$13),"Medio de pago no elegible o no identificado por DIAN"),"Apta automaticamente por pago electronico y base positiva"))))</f>
        <v/>
      </c>
    </row>
    <row r="1176">
      <c r="A1176" s="9" t="n"/>
      <c r="B1176" s="9" t="n"/>
      <c r="C1176" s="12" t="n"/>
      <c r="D1176" s="11" t="n"/>
      <c r="E1176" s="11" t="n"/>
      <c r="F1176" s="11" t="n"/>
      <c r="G1176" s="11" t="n"/>
      <c r="H1176" s="11" t="n"/>
      <c r="I1176" s="9" t="n"/>
      <c r="J1176" s="9" t="n"/>
      <c r="K1176" s="9" t="n"/>
      <c r="L1176" s="9">
        <f>IF(COUNTA($A1176:$K1176)=0,"",IF(AND(IFERROR($H1176,0)&gt;0,LEN(TRIM($K1176&amp;""))&gt;0,IFERROR(LOOKUP(2,1/((LISTS!$M$2:$M$13&lt;&gt;"")*ISNUMBER(SEARCH(LISTS!$M$2:$M$13,$I1176))),LISTS!$N$2:$N$13),"NO")="SI"),"SI","NO"))</f>
        <v/>
      </c>
      <c r="M1176" s="9">
        <f>IF(COUNTA($A1176:$K1176)=0,"",IF($K1176&lt;&gt;"",IF(COUNTIF($K$19:$K1176,$K1176)&gt;1,"SI","NO"),IF(COUNTIFS($A$19:$A1176,$A1176,$C$19:$C1176,$C1176,$J$19:$J1176,$J1176,$D$19:$D1176,$D1176)&gt;1,"SI","NO")))</f>
        <v/>
      </c>
      <c r="N1176" s="11">
        <f>IF(COUNTA($A1176:$K1176)=0,"",IF(AND($L1176="SI",$M1176="NO"),IFERROR($H1176,0),0))</f>
        <v/>
      </c>
      <c r="O1176" s="9">
        <f>IF(COUNTA($A1176:$K1176)=0,"",IF($M1176="SI","CUFE o factura duplicada dentro del reporte; no se suma dos veces",IF(IFERROR($H1176,0)&lt;=0,"DIAN reporta valor susceptible 0",IF($L1176="NO",IFERROR(LOOKUP(2,1/((LISTS!$M$2:$M$13&lt;&gt;"")*ISNUMBER(SEARCH(LISTS!$M$2:$M$13,$I1176))),LISTS!$O$2:$O$13),"Medio de pago no elegible o no identificado por DIAN"),"Apta automaticamente por pago electronico y base positiva"))))</f>
        <v/>
      </c>
    </row>
    <row r="1177">
      <c r="A1177" s="9" t="n"/>
      <c r="B1177" s="9" t="n"/>
      <c r="C1177" s="12" t="n"/>
      <c r="D1177" s="11" t="n"/>
      <c r="E1177" s="11" t="n"/>
      <c r="F1177" s="11" t="n"/>
      <c r="G1177" s="11" t="n"/>
      <c r="H1177" s="11" t="n"/>
      <c r="I1177" s="9" t="n"/>
      <c r="J1177" s="9" t="n"/>
      <c r="K1177" s="9" t="n"/>
      <c r="L1177" s="9">
        <f>IF(COUNTA($A1177:$K1177)=0,"",IF(AND(IFERROR($H1177,0)&gt;0,LEN(TRIM($K1177&amp;""))&gt;0,IFERROR(LOOKUP(2,1/((LISTS!$M$2:$M$13&lt;&gt;"")*ISNUMBER(SEARCH(LISTS!$M$2:$M$13,$I1177))),LISTS!$N$2:$N$13),"NO")="SI"),"SI","NO"))</f>
        <v/>
      </c>
      <c r="M1177" s="9">
        <f>IF(COUNTA($A1177:$K1177)=0,"",IF($K1177&lt;&gt;"",IF(COUNTIF($K$19:$K1177,$K1177)&gt;1,"SI","NO"),IF(COUNTIFS($A$19:$A1177,$A1177,$C$19:$C1177,$C1177,$J$19:$J1177,$J1177,$D$19:$D1177,$D1177)&gt;1,"SI","NO")))</f>
        <v/>
      </c>
      <c r="N1177" s="11">
        <f>IF(COUNTA($A1177:$K1177)=0,"",IF(AND($L1177="SI",$M1177="NO"),IFERROR($H1177,0),0))</f>
        <v/>
      </c>
      <c r="O1177" s="9">
        <f>IF(COUNTA($A1177:$K1177)=0,"",IF($M1177="SI","CUFE o factura duplicada dentro del reporte; no se suma dos veces",IF(IFERROR($H1177,0)&lt;=0,"DIAN reporta valor susceptible 0",IF($L1177="NO",IFERROR(LOOKUP(2,1/((LISTS!$M$2:$M$13&lt;&gt;"")*ISNUMBER(SEARCH(LISTS!$M$2:$M$13,$I1177))),LISTS!$O$2:$O$13),"Medio de pago no elegible o no identificado por DIAN"),"Apta automaticamente por pago electronico y base positiva"))))</f>
        <v/>
      </c>
    </row>
    <row r="1178">
      <c r="A1178" s="9" t="n"/>
      <c r="B1178" s="9" t="n"/>
      <c r="C1178" s="12" t="n"/>
      <c r="D1178" s="11" t="n"/>
      <c r="E1178" s="11" t="n"/>
      <c r="F1178" s="11" t="n"/>
      <c r="G1178" s="11" t="n"/>
      <c r="H1178" s="11" t="n"/>
      <c r="I1178" s="9" t="n"/>
      <c r="J1178" s="9" t="n"/>
      <c r="K1178" s="9" t="n"/>
      <c r="L1178" s="9">
        <f>IF(COUNTA($A1178:$K1178)=0,"",IF(AND(IFERROR($H1178,0)&gt;0,LEN(TRIM($K1178&amp;""))&gt;0,IFERROR(LOOKUP(2,1/((LISTS!$M$2:$M$13&lt;&gt;"")*ISNUMBER(SEARCH(LISTS!$M$2:$M$13,$I1178))),LISTS!$N$2:$N$13),"NO")="SI"),"SI","NO"))</f>
        <v/>
      </c>
      <c r="M1178" s="9">
        <f>IF(COUNTA($A1178:$K1178)=0,"",IF($K1178&lt;&gt;"",IF(COUNTIF($K$19:$K1178,$K1178)&gt;1,"SI","NO"),IF(COUNTIFS($A$19:$A1178,$A1178,$C$19:$C1178,$C1178,$J$19:$J1178,$J1178,$D$19:$D1178,$D1178)&gt;1,"SI","NO")))</f>
        <v/>
      </c>
      <c r="N1178" s="11">
        <f>IF(COUNTA($A1178:$K1178)=0,"",IF(AND($L1178="SI",$M1178="NO"),IFERROR($H1178,0),0))</f>
        <v/>
      </c>
      <c r="O1178" s="9">
        <f>IF(COUNTA($A1178:$K1178)=0,"",IF($M1178="SI","CUFE o factura duplicada dentro del reporte; no se suma dos veces",IF(IFERROR($H1178,0)&lt;=0,"DIAN reporta valor susceptible 0",IF($L1178="NO",IFERROR(LOOKUP(2,1/((LISTS!$M$2:$M$13&lt;&gt;"")*ISNUMBER(SEARCH(LISTS!$M$2:$M$13,$I1178))),LISTS!$O$2:$O$13),"Medio de pago no elegible o no identificado por DIAN"),"Apta automaticamente por pago electronico y base positiva"))))</f>
        <v/>
      </c>
    </row>
    <row r="1179">
      <c r="A1179" s="9" t="n"/>
      <c r="B1179" s="9" t="n"/>
      <c r="C1179" s="12" t="n"/>
      <c r="D1179" s="11" t="n"/>
      <c r="E1179" s="11" t="n"/>
      <c r="F1179" s="11" t="n"/>
      <c r="G1179" s="11" t="n"/>
      <c r="H1179" s="11" t="n"/>
      <c r="I1179" s="9" t="n"/>
      <c r="J1179" s="9" t="n"/>
      <c r="K1179" s="9" t="n"/>
      <c r="L1179" s="9">
        <f>IF(COUNTA($A1179:$K1179)=0,"",IF(AND(IFERROR($H1179,0)&gt;0,LEN(TRIM($K1179&amp;""))&gt;0,IFERROR(LOOKUP(2,1/((LISTS!$M$2:$M$13&lt;&gt;"")*ISNUMBER(SEARCH(LISTS!$M$2:$M$13,$I1179))),LISTS!$N$2:$N$13),"NO")="SI"),"SI","NO"))</f>
        <v/>
      </c>
      <c r="M1179" s="9">
        <f>IF(COUNTA($A1179:$K1179)=0,"",IF($K1179&lt;&gt;"",IF(COUNTIF($K$19:$K1179,$K1179)&gt;1,"SI","NO"),IF(COUNTIFS($A$19:$A1179,$A1179,$C$19:$C1179,$C1179,$J$19:$J1179,$J1179,$D$19:$D1179,$D1179)&gt;1,"SI","NO")))</f>
        <v/>
      </c>
      <c r="N1179" s="11">
        <f>IF(COUNTA($A1179:$K1179)=0,"",IF(AND($L1179="SI",$M1179="NO"),IFERROR($H1179,0),0))</f>
        <v/>
      </c>
      <c r="O1179" s="9">
        <f>IF(COUNTA($A1179:$K1179)=0,"",IF($M1179="SI","CUFE o factura duplicada dentro del reporte; no se suma dos veces",IF(IFERROR($H1179,0)&lt;=0,"DIAN reporta valor susceptible 0",IF($L1179="NO",IFERROR(LOOKUP(2,1/((LISTS!$M$2:$M$13&lt;&gt;"")*ISNUMBER(SEARCH(LISTS!$M$2:$M$13,$I1179))),LISTS!$O$2:$O$13),"Medio de pago no elegible o no identificado por DIAN"),"Apta automaticamente por pago electronico y base positiva"))))</f>
        <v/>
      </c>
    </row>
    <row r="1180">
      <c r="A1180" s="9" t="n"/>
      <c r="B1180" s="9" t="n"/>
      <c r="C1180" s="12" t="n"/>
      <c r="D1180" s="11" t="n"/>
      <c r="E1180" s="11" t="n"/>
      <c r="F1180" s="11" t="n"/>
      <c r="G1180" s="11" t="n"/>
      <c r="H1180" s="11" t="n"/>
      <c r="I1180" s="9" t="n"/>
      <c r="J1180" s="9" t="n"/>
      <c r="K1180" s="9" t="n"/>
      <c r="L1180" s="9">
        <f>IF(COUNTA($A1180:$K1180)=0,"",IF(AND(IFERROR($H1180,0)&gt;0,LEN(TRIM($K1180&amp;""))&gt;0,IFERROR(LOOKUP(2,1/((LISTS!$M$2:$M$13&lt;&gt;"")*ISNUMBER(SEARCH(LISTS!$M$2:$M$13,$I1180))),LISTS!$N$2:$N$13),"NO")="SI"),"SI","NO"))</f>
        <v/>
      </c>
      <c r="M1180" s="9">
        <f>IF(COUNTA($A1180:$K1180)=0,"",IF($K1180&lt;&gt;"",IF(COUNTIF($K$19:$K1180,$K1180)&gt;1,"SI","NO"),IF(COUNTIFS($A$19:$A1180,$A1180,$C$19:$C1180,$C1180,$J$19:$J1180,$J1180,$D$19:$D1180,$D1180)&gt;1,"SI","NO")))</f>
        <v/>
      </c>
      <c r="N1180" s="11">
        <f>IF(COUNTA($A1180:$K1180)=0,"",IF(AND($L1180="SI",$M1180="NO"),IFERROR($H1180,0),0))</f>
        <v/>
      </c>
      <c r="O1180" s="9">
        <f>IF(COUNTA($A1180:$K1180)=0,"",IF($M1180="SI","CUFE o factura duplicada dentro del reporte; no se suma dos veces",IF(IFERROR($H1180,0)&lt;=0,"DIAN reporta valor susceptible 0",IF($L1180="NO",IFERROR(LOOKUP(2,1/((LISTS!$M$2:$M$13&lt;&gt;"")*ISNUMBER(SEARCH(LISTS!$M$2:$M$13,$I1180))),LISTS!$O$2:$O$13),"Medio de pago no elegible o no identificado por DIAN"),"Apta automaticamente por pago electronico y base positiva"))))</f>
        <v/>
      </c>
    </row>
    <row r="1181">
      <c r="A1181" s="9" t="n"/>
      <c r="B1181" s="9" t="n"/>
      <c r="C1181" s="12" t="n"/>
      <c r="D1181" s="11" t="n"/>
      <c r="E1181" s="11" t="n"/>
      <c r="F1181" s="11" t="n"/>
      <c r="G1181" s="11" t="n"/>
      <c r="H1181" s="11" t="n"/>
      <c r="I1181" s="9" t="n"/>
      <c r="J1181" s="9" t="n"/>
      <c r="K1181" s="9" t="n"/>
      <c r="L1181" s="9">
        <f>IF(COUNTA($A1181:$K1181)=0,"",IF(AND(IFERROR($H1181,0)&gt;0,LEN(TRIM($K1181&amp;""))&gt;0,IFERROR(LOOKUP(2,1/((LISTS!$M$2:$M$13&lt;&gt;"")*ISNUMBER(SEARCH(LISTS!$M$2:$M$13,$I1181))),LISTS!$N$2:$N$13),"NO")="SI"),"SI","NO"))</f>
        <v/>
      </c>
      <c r="M1181" s="9">
        <f>IF(COUNTA($A1181:$K1181)=0,"",IF($K1181&lt;&gt;"",IF(COUNTIF($K$19:$K1181,$K1181)&gt;1,"SI","NO"),IF(COUNTIFS($A$19:$A1181,$A1181,$C$19:$C1181,$C1181,$J$19:$J1181,$J1181,$D$19:$D1181,$D1181)&gt;1,"SI","NO")))</f>
        <v/>
      </c>
      <c r="N1181" s="11">
        <f>IF(COUNTA($A1181:$K1181)=0,"",IF(AND($L1181="SI",$M1181="NO"),IFERROR($H1181,0),0))</f>
        <v/>
      </c>
      <c r="O1181" s="9">
        <f>IF(COUNTA($A1181:$K1181)=0,"",IF($M1181="SI","CUFE o factura duplicada dentro del reporte; no se suma dos veces",IF(IFERROR($H1181,0)&lt;=0,"DIAN reporta valor susceptible 0",IF($L1181="NO",IFERROR(LOOKUP(2,1/((LISTS!$M$2:$M$13&lt;&gt;"")*ISNUMBER(SEARCH(LISTS!$M$2:$M$13,$I1181))),LISTS!$O$2:$O$13),"Medio de pago no elegible o no identificado por DIAN"),"Apta automaticamente por pago electronico y base positiva"))))</f>
        <v/>
      </c>
    </row>
    <row r="1182">
      <c r="A1182" s="9" t="n"/>
      <c r="B1182" s="9" t="n"/>
      <c r="C1182" s="12" t="n"/>
      <c r="D1182" s="11" t="n"/>
      <c r="E1182" s="11" t="n"/>
      <c r="F1182" s="11" t="n"/>
      <c r="G1182" s="11" t="n"/>
      <c r="H1182" s="11" t="n"/>
      <c r="I1182" s="9" t="n"/>
      <c r="J1182" s="9" t="n"/>
      <c r="K1182" s="9" t="n"/>
      <c r="L1182" s="9">
        <f>IF(COUNTA($A1182:$K1182)=0,"",IF(AND(IFERROR($H1182,0)&gt;0,LEN(TRIM($K1182&amp;""))&gt;0,IFERROR(LOOKUP(2,1/((LISTS!$M$2:$M$13&lt;&gt;"")*ISNUMBER(SEARCH(LISTS!$M$2:$M$13,$I1182))),LISTS!$N$2:$N$13),"NO")="SI"),"SI","NO"))</f>
        <v/>
      </c>
      <c r="M1182" s="9">
        <f>IF(COUNTA($A1182:$K1182)=0,"",IF($K1182&lt;&gt;"",IF(COUNTIF($K$19:$K1182,$K1182)&gt;1,"SI","NO"),IF(COUNTIFS($A$19:$A1182,$A1182,$C$19:$C1182,$C1182,$J$19:$J1182,$J1182,$D$19:$D1182,$D1182)&gt;1,"SI","NO")))</f>
        <v/>
      </c>
      <c r="N1182" s="11">
        <f>IF(COUNTA($A1182:$K1182)=0,"",IF(AND($L1182="SI",$M1182="NO"),IFERROR($H1182,0),0))</f>
        <v/>
      </c>
      <c r="O1182" s="9">
        <f>IF(COUNTA($A1182:$K1182)=0,"",IF($M1182="SI","CUFE o factura duplicada dentro del reporte; no se suma dos veces",IF(IFERROR($H1182,0)&lt;=0,"DIAN reporta valor susceptible 0",IF($L1182="NO",IFERROR(LOOKUP(2,1/((LISTS!$M$2:$M$13&lt;&gt;"")*ISNUMBER(SEARCH(LISTS!$M$2:$M$13,$I1182))),LISTS!$O$2:$O$13),"Medio de pago no elegible o no identificado por DIAN"),"Apta automaticamente por pago electronico y base positiva"))))</f>
        <v/>
      </c>
    </row>
    <row r="1183">
      <c r="A1183" s="9" t="n"/>
      <c r="B1183" s="9" t="n"/>
      <c r="C1183" s="12" t="n"/>
      <c r="D1183" s="11" t="n"/>
      <c r="E1183" s="11" t="n"/>
      <c r="F1183" s="11" t="n"/>
      <c r="G1183" s="11" t="n"/>
      <c r="H1183" s="11" t="n"/>
      <c r="I1183" s="9" t="n"/>
      <c r="J1183" s="9" t="n"/>
      <c r="K1183" s="9" t="n"/>
      <c r="L1183" s="9">
        <f>IF(COUNTA($A1183:$K1183)=0,"",IF(AND(IFERROR($H1183,0)&gt;0,LEN(TRIM($K1183&amp;""))&gt;0,IFERROR(LOOKUP(2,1/((LISTS!$M$2:$M$13&lt;&gt;"")*ISNUMBER(SEARCH(LISTS!$M$2:$M$13,$I1183))),LISTS!$N$2:$N$13),"NO")="SI"),"SI","NO"))</f>
        <v/>
      </c>
      <c r="M1183" s="9">
        <f>IF(COUNTA($A1183:$K1183)=0,"",IF($K1183&lt;&gt;"",IF(COUNTIF($K$19:$K1183,$K1183)&gt;1,"SI","NO"),IF(COUNTIFS($A$19:$A1183,$A1183,$C$19:$C1183,$C1183,$J$19:$J1183,$J1183,$D$19:$D1183,$D1183)&gt;1,"SI","NO")))</f>
        <v/>
      </c>
      <c r="N1183" s="11">
        <f>IF(COUNTA($A1183:$K1183)=0,"",IF(AND($L1183="SI",$M1183="NO"),IFERROR($H1183,0),0))</f>
        <v/>
      </c>
      <c r="O1183" s="9">
        <f>IF(COUNTA($A1183:$K1183)=0,"",IF($M1183="SI","CUFE o factura duplicada dentro del reporte; no se suma dos veces",IF(IFERROR($H1183,0)&lt;=0,"DIAN reporta valor susceptible 0",IF($L1183="NO",IFERROR(LOOKUP(2,1/((LISTS!$M$2:$M$13&lt;&gt;"")*ISNUMBER(SEARCH(LISTS!$M$2:$M$13,$I1183))),LISTS!$O$2:$O$13),"Medio de pago no elegible o no identificado por DIAN"),"Apta automaticamente por pago electronico y base positiva"))))</f>
        <v/>
      </c>
    </row>
    <row r="1184">
      <c r="A1184" s="9" t="n"/>
      <c r="B1184" s="9" t="n"/>
      <c r="C1184" s="12" t="n"/>
      <c r="D1184" s="11" t="n"/>
      <c r="E1184" s="11" t="n"/>
      <c r="F1184" s="11" t="n"/>
      <c r="G1184" s="11" t="n"/>
      <c r="H1184" s="11" t="n"/>
      <c r="I1184" s="9" t="n"/>
      <c r="J1184" s="9" t="n"/>
      <c r="K1184" s="9" t="n"/>
      <c r="L1184" s="9">
        <f>IF(COUNTA($A1184:$K1184)=0,"",IF(AND(IFERROR($H1184,0)&gt;0,LEN(TRIM($K1184&amp;""))&gt;0,IFERROR(LOOKUP(2,1/((LISTS!$M$2:$M$13&lt;&gt;"")*ISNUMBER(SEARCH(LISTS!$M$2:$M$13,$I1184))),LISTS!$N$2:$N$13),"NO")="SI"),"SI","NO"))</f>
        <v/>
      </c>
      <c r="M1184" s="9">
        <f>IF(COUNTA($A1184:$K1184)=0,"",IF($K1184&lt;&gt;"",IF(COUNTIF($K$19:$K1184,$K1184)&gt;1,"SI","NO"),IF(COUNTIFS($A$19:$A1184,$A1184,$C$19:$C1184,$C1184,$J$19:$J1184,$J1184,$D$19:$D1184,$D1184)&gt;1,"SI","NO")))</f>
        <v/>
      </c>
      <c r="N1184" s="11">
        <f>IF(COUNTA($A1184:$K1184)=0,"",IF(AND($L1184="SI",$M1184="NO"),IFERROR($H1184,0),0))</f>
        <v/>
      </c>
      <c r="O1184" s="9">
        <f>IF(COUNTA($A1184:$K1184)=0,"",IF($M1184="SI","CUFE o factura duplicada dentro del reporte; no se suma dos veces",IF(IFERROR($H1184,0)&lt;=0,"DIAN reporta valor susceptible 0",IF($L1184="NO",IFERROR(LOOKUP(2,1/((LISTS!$M$2:$M$13&lt;&gt;"")*ISNUMBER(SEARCH(LISTS!$M$2:$M$13,$I1184))),LISTS!$O$2:$O$13),"Medio de pago no elegible o no identificado por DIAN"),"Apta automaticamente por pago electronico y base positiva"))))</f>
        <v/>
      </c>
    </row>
    <row r="1185">
      <c r="A1185" s="9" t="n"/>
      <c r="B1185" s="9" t="n"/>
      <c r="C1185" s="12" t="n"/>
      <c r="D1185" s="11" t="n"/>
      <c r="E1185" s="11" t="n"/>
      <c r="F1185" s="11" t="n"/>
      <c r="G1185" s="11" t="n"/>
      <c r="H1185" s="11" t="n"/>
      <c r="I1185" s="9" t="n"/>
      <c r="J1185" s="9" t="n"/>
      <c r="K1185" s="9" t="n"/>
      <c r="L1185" s="9">
        <f>IF(COUNTA($A1185:$K1185)=0,"",IF(AND(IFERROR($H1185,0)&gt;0,LEN(TRIM($K1185&amp;""))&gt;0,IFERROR(LOOKUP(2,1/((LISTS!$M$2:$M$13&lt;&gt;"")*ISNUMBER(SEARCH(LISTS!$M$2:$M$13,$I1185))),LISTS!$N$2:$N$13),"NO")="SI"),"SI","NO"))</f>
        <v/>
      </c>
      <c r="M1185" s="9">
        <f>IF(COUNTA($A1185:$K1185)=0,"",IF($K1185&lt;&gt;"",IF(COUNTIF($K$19:$K1185,$K1185)&gt;1,"SI","NO"),IF(COUNTIFS($A$19:$A1185,$A1185,$C$19:$C1185,$C1185,$J$19:$J1185,$J1185,$D$19:$D1185,$D1185)&gt;1,"SI","NO")))</f>
        <v/>
      </c>
      <c r="N1185" s="11">
        <f>IF(COUNTA($A1185:$K1185)=0,"",IF(AND($L1185="SI",$M1185="NO"),IFERROR($H1185,0),0))</f>
        <v/>
      </c>
      <c r="O1185" s="9">
        <f>IF(COUNTA($A1185:$K1185)=0,"",IF($M1185="SI","CUFE o factura duplicada dentro del reporte; no se suma dos veces",IF(IFERROR($H1185,0)&lt;=0,"DIAN reporta valor susceptible 0",IF($L1185="NO",IFERROR(LOOKUP(2,1/((LISTS!$M$2:$M$13&lt;&gt;"")*ISNUMBER(SEARCH(LISTS!$M$2:$M$13,$I1185))),LISTS!$O$2:$O$13),"Medio de pago no elegible o no identificado por DIAN"),"Apta automaticamente por pago electronico y base positiva"))))</f>
        <v/>
      </c>
    </row>
    <row r="1186">
      <c r="A1186" s="9" t="n"/>
      <c r="B1186" s="9" t="n"/>
      <c r="C1186" s="12" t="n"/>
      <c r="D1186" s="11" t="n"/>
      <c r="E1186" s="11" t="n"/>
      <c r="F1186" s="11" t="n"/>
      <c r="G1186" s="11" t="n"/>
      <c r="H1186" s="11" t="n"/>
      <c r="I1186" s="9" t="n"/>
      <c r="J1186" s="9" t="n"/>
      <c r="K1186" s="9" t="n"/>
      <c r="L1186" s="9">
        <f>IF(COUNTA($A1186:$K1186)=0,"",IF(AND(IFERROR($H1186,0)&gt;0,LEN(TRIM($K1186&amp;""))&gt;0,IFERROR(LOOKUP(2,1/((LISTS!$M$2:$M$13&lt;&gt;"")*ISNUMBER(SEARCH(LISTS!$M$2:$M$13,$I1186))),LISTS!$N$2:$N$13),"NO")="SI"),"SI","NO"))</f>
        <v/>
      </c>
      <c r="M1186" s="9">
        <f>IF(COUNTA($A1186:$K1186)=0,"",IF($K1186&lt;&gt;"",IF(COUNTIF($K$19:$K1186,$K1186)&gt;1,"SI","NO"),IF(COUNTIFS($A$19:$A1186,$A1186,$C$19:$C1186,$C1186,$J$19:$J1186,$J1186,$D$19:$D1186,$D1186)&gt;1,"SI","NO")))</f>
        <v/>
      </c>
      <c r="N1186" s="11">
        <f>IF(COUNTA($A1186:$K1186)=0,"",IF(AND($L1186="SI",$M1186="NO"),IFERROR($H1186,0),0))</f>
        <v/>
      </c>
      <c r="O1186" s="9">
        <f>IF(COUNTA($A1186:$K1186)=0,"",IF($M1186="SI","CUFE o factura duplicada dentro del reporte; no se suma dos veces",IF(IFERROR($H1186,0)&lt;=0,"DIAN reporta valor susceptible 0",IF($L1186="NO",IFERROR(LOOKUP(2,1/((LISTS!$M$2:$M$13&lt;&gt;"")*ISNUMBER(SEARCH(LISTS!$M$2:$M$13,$I1186))),LISTS!$O$2:$O$13),"Medio de pago no elegible o no identificado por DIAN"),"Apta automaticamente por pago electronico y base positiva"))))</f>
        <v/>
      </c>
    </row>
    <row r="1187">
      <c r="A1187" s="9" t="n"/>
      <c r="B1187" s="9" t="n"/>
      <c r="C1187" s="12" t="n"/>
      <c r="D1187" s="11" t="n"/>
      <c r="E1187" s="11" t="n"/>
      <c r="F1187" s="11" t="n"/>
      <c r="G1187" s="11" t="n"/>
      <c r="H1187" s="11" t="n"/>
      <c r="I1187" s="9" t="n"/>
      <c r="J1187" s="9" t="n"/>
      <c r="K1187" s="9" t="n"/>
      <c r="L1187" s="9">
        <f>IF(COUNTA($A1187:$K1187)=0,"",IF(AND(IFERROR($H1187,0)&gt;0,LEN(TRIM($K1187&amp;""))&gt;0,IFERROR(LOOKUP(2,1/((LISTS!$M$2:$M$13&lt;&gt;"")*ISNUMBER(SEARCH(LISTS!$M$2:$M$13,$I1187))),LISTS!$N$2:$N$13),"NO")="SI"),"SI","NO"))</f>
        <v/>
      </c>
      <c r="M1187" s="9">
        <f>IF(COUNTA($A1187:$K1187)=0,"",IF($K1187&lt;&gt;"",IF(COUNTIF($K$19:$K1187,$K1187)&gt;1,"SI","NO"),IF(COUNTIFS($A$19:$A1187,$A1187,$C$19:$C1187,$C1187,$J$19:$J1187,$J1187,$D$19:$D1187,$D1187)&gt;1,"SI","NO")))</f>
        <v/>
      </c>
      <c r="N1187" s="11">
        <f>IF(COUNTA($A1187:$K1187)=0,"",IF(AND($L1187="SI",$M1187="NO"),IFERROR($H1187,0),0))</f>
        <v/>
      </c>
      <c r="O1187" s="9">
        <f>IF(COUNTA($A1187:$K1187)=0,"",IF($M1187="SI","CUFE o factura duplicada dentro del reporte; no se suma dos veces",IF(IFERROR($H1187,0)&lt;=0,"DIAN reporta valor susceptible 0",IF($L1187="NO",IFERROR(LOOKUP(2,1/((LISTS!$M$2:$M$13&lt;&gt;"")*ISNUMBER(SEARCH(LISTS!$M$2:$M$13,$I1187))),LISTS!$O$2:$O$13),"Medio de pago no elegible o no identificado por DIAN"),"Apta automaticamente por pago electronico y base positiva"))))</f>
        <v/>
      </c>
    </row>
    <row r="1188">
      <c r="A1188" s="9" t="n"/>
      <c r="B1188" s="9" t="n"/>
      <c r="C1188" s="12" t="n"/>
      <c r="D1188" s="11" t="n"/>
      <c r="E1188" s="11" t="n"/>
      <c r="F1188" s="11" t="n"/>
      <c r="G1188" s="11" t="n"/>
      <c r="H1188" s="11" t="n"/>
      <c r="I1188" s="9" t="n"/>
      <c r="J1188" s="9" t="n"/>
      <c r="K1188" s="9" t="n"/>
      <c r="L1188" s="9">
        <f>IF(COUNTA($A1188:$K1188)=0,"",IF(AND(IFERROR($H1188,0)&gt;0,LEN(TRIM($K1188&amp;""))&gt;0,IFERROR(LOOKUP(2,1/((LISTS!$M$2:$M$13&lt;&gt;"")*ISNUMBER(SEARCH(LISTS!$M$2:$M$13,$I1188))),LISTS!$N$2:$N$13),"NO")="SI"),"SI","NO"))</f>
        <v/>
      </c>
      <c r="M1188" s="9">
        <f>IF(COUNTA($A1188:$K1188)=0,"",IF($K1188&lt;&gt;"",IF(COUNTIF($K$19:$K1188,$K1188)&gt;1,"SI","NO"),IF(COUNTIFS($A$19:$A1188,$A1188,$C$19:$C1188,$C1188,$J$19:$J1188,$J1188,$D$19:$D1188,$D1188)&gt;1,"SI","NO")))</f>
        <v/>
      </c>
      <c r="N1188" s="11">
        <f>IF(COUNTA($A1188:$K1188)=0,"",IF(AND($L1188="SI",$M1188="NO"),IFERROR($H1188,0),0))</f>
        <v/>
      </c>
      <c r="O1188" s="9">
        <f>IF(COUNTA($A1188:$K1188)=0,"",IF($M1188="SI","CUFE o factura duplicada dentro del reporte; no se suma dos veces",IF(IFERROR($H1188,0)&lt;=0,"DIAN reporta valor susceptible 0",IF($L1188="NO",IFERROR(LOOKUP(2,1/((LISTS!$M$2:$M$13&lt;&gt;"")*ISNUMBER(SEARCH(LISTS!$M$2:$M$13,$I1188))),LISTS!$O$2:$O$13),"Medio de pago no elegible o no identificado por DIAN"),"Apta automaticamente por pago electronico y base positiva"))))</f>
        <v/>
      </c>
    </row>
    <row r="1189">
      <c r="A1189" s="9" t="n"/>
      <c r="B1189" s="9" t="n"/>
      <c r="C1189" s="12" t="n"/>
      <c r="D1189" s="11" t="n"/>
      <c r="E1189" s="11" t="n"/>
      <c r="F1189" s="11" t="n"/>
      <c r="G1189" s="11" t="n"/>
      <c r="H1189" s="11" t="n"/>
      <c r="I1189" s="9" t="n"/>
      <c r="J1189" s="9" t="n"/>
      <c r="K1189" s="9" t="n"/>
      <c r="L1189" s="9">
        <f>IF(COUNTA($A1189:$K1189)=0,"",IF(AND(IFERROR($H1189,0)&gt;0,LEN(TRIM($K1189&amp;""))&gt;0,IFERROR(LOOKUP(2,1/((LISTS!$M$2:$M$13&lt;&gt;"")*ISNUMBER(SEARCH(LISTS!$M$2:$M$13,$I1189))),LISTS!$N$2:$N$13),"NO")="SI"),"SI","NO"))</f>
        <v/>
      </c>
      <c r="M1189" s="9">
        <f>IF(COUNTA($A1189:$K1189)=0,"",IF($K1189&lt;&gt;"",IF(COUNTIF($K$19:$K1189,$K1189)&gt;1,"SI","NO"),IF(COUNTIFS($A$19:$A1189,$A1189,$C$19:$C1189,$C1189,$J$19:$J1189,$J1189,$D$19:$D1189,$D1189)&gt;1,"SI","NO")))</f>
        <v/>
      </c>
      <c r="N1189" s="11">
        <f>IF(COUNTA($A1189:$K1189)=0,"",IF(AND($L1189="SI",$M1189="NO"),IFERROR($H1189,0),0))</f>
        <v/>
      </c>
      <c r="O1189" s="9">
        <f>IF(COUNTA($A1189:$K1189)=0,"",IF($M1189="SI","CUFE o factura duplicada dentro del reporte; no se suma dos veces",IF(IFERROR($H1189,0)&lt;=0,"DIAN reporta valor susceptible 0",IF($L1189="NO",IFERROR(LOOKUP(2,1/((LISTS!$M$2:$M$13&lt;&gt;"")*ISNUMBER(SEARCH(LISTS!$M$2:$M$13,$I1189))),LISTS!$O$2:$O$13),"Medio de pago no elegible o no identificado por DIAN"),"Apta automaticamente por pago electronico y base positiva"))))</f>
        <v/>
      </c>
    </row>
    <row r="1190">
      <c r="A1190" s="9" t="n"/>
      <c r="B1190" s="9" t="n"/>
      <c r="C1190" s="12" t="n"/>
      <c r="D1190" s="11" t="n"/>
      <c r="E1190" s="11" t="n"/>
      <c r="F1190" s="11" t="n"/>
      <c r="G1190" s="11" t="n"/>
      <c r="H1190" s="11" t="n"/>
      <c r="I1190" s="9" t="n"/>
      <c r="J1190" s="9" t="n"/>
      <c r="K1190" s="9" t="n"/>
      <c r="L1190" s="9">
        <f>IF(COUNTA($A1190:$K1190)=0,"",IF(AND(IFERROR($H1190,0)&gt;0,LEN(TRIM($K1190&amp;""))&gt;0,IFERROR(LOOKUP(2,1/((LISTS!$M$2:$M$13&lt;&gt;"")*ISNUMBER(SEARCH(LISTS!$M$2:$M$13,$I1190))),LISTS!$N$2:$N$13),"NO")="SI"),"SI","NO"))</f>
        <v/>
      </c>
      <c r="M1190" s="9">
        <f>IF(COUNTA($A1190:$K1190)=0,"",IF($K1190&lt;&gt;"",IF(COUNTIF($K$19:$K1190,$K1190)&gt;1,"SI","NO"),IF(COUNTIFS($A$19:$A1190,$A1190,$C$19:$C1190,$C1190,$J$19:$J1190,$J1190,$D$19:$D1190,$D1190)&gt;1,"SI","NO")))</f>
        <v/>
      </c>
      <c r="N1190" s="11">
        <f>IF(COUNTA($A1190:$K1190)=0,"",IF(AND($L1190="SI",$M1190="NO"),IFERROR($H1190,0),0))</f>
        <v/>
      </c>
      <c r="O1190" s="9">
        <f>IF(COUNTA($A1190:$K1190)=0,"",IF($M1190="SI","CUFE o factura duplicada dentro del reporte; no se suma dos veces",IF(IFERROR($H1190,0)&lt;=0,"DIAN reporta valor susceptible 0",IF($L1190="NO",IFERROR(LOOKUP(2,1/((LISTS!$M$2:$M$13&lt;&gt;"")*ISNUMBER(SEARCH(LISTS!$M$2:$M$13,$I1190))),LISTS!$O$2:$O$13),"Medio de pago no elegible o no identificado por DIAN"),"Apta automaticamente por pago electronico y base positiva"))))</f>
        <v/>
      </c>
    </row>
    <row r="1191">
      <c r="A1191" s="9" t="n"/>
      <c r="B1191" s="9" t="n"/>
      <c r="C1191" s="12" t="n"/>
      <c r="D1191" s="11" t="n"/>
      <c r="E1191" s="11" t="n"/>
      <c r="F1191" s="11" t="n"/>
      <c r="G1191" s="11" t="n"/>
      <c r="H1191" s="11" t="n"/>
      <c r="I1191" s="9" t="n"/>
      <c r="J1191" s="9" t="n"/>
      <c r="K1191" s="9" t="n"/>
      <c r="L1191" s="9">
        <f>IF(COUNTA($A1191:$K1191)=0,"",IF(AND(IFERROR($H1191,0)&gt;0,LEN(TRIM($K1191&amp;""))&gt;0,IFERROR(LOOKUP(2,1/((LISTS!$M$2:$M$13&lt;&gt;"")*ISNUMBER(SEARCH(LISTS!$M$2:$M$13,$I1191))),LISTS!$N$2:$N$13),"NO")="SI"),"SI","NO"))</f>
        <v/>
      </c>
      <c r="M1191" s="9">
        <f>IF(COUNTA($A1191:$K1191)=0,"",IF($K1191&lt;&gt;"",IF(COUNTIF($K$19:$K1191,$K1191)&gt;1,"SI","NO"),IF(COUNTIFS($A$19:$A1191,$A1191,$C$19:$C1191,$C1191,$J$19:$J1191,$J1191,$D$19:$D1191,$D1191)&gt;1,"SI","NO")))</f>
        <v/>
      </c>
      <c r="N1191" s="11">
        <f>IF(COUNTA($A1191:$K1191)=0,"",IF(AND($L1191="SI",$M1191="NO"),IFERROR($H1191,0),0))</f>
        <v/>
      </c>
      <c r="O1191" s="9">
        <f>IF(COUNTA($A1191:$K1191)=0,"",IF($M1191="SI","CUFE o factura duplicada dentro del reporte; no se suma dos veces",IF(IFERROR($H1191,0)&lt;=0,"DIAN reporta valor susceptible 0",IF($L1191="NO",IFERROR(LOOKUP(2,1/((LISTS!$M$2:$M$13&lt;&gt;"")*ISNUMBER(SEARCH(LISTS!$M$2:$M$13,$I1191))),LISTS!$O$2:$O$13),"Medio de pago no elegible o no identificado por DIAN"),"Apta automaticamente por pago electronico y base positiva"))))</f>
        <v/>
      </c>
    </row>
    <row r="1192">
      <c r="A1192" s="9" t="n"/>
      <c r="B1192" s="9" t="n"/>
      <c r="C1192" s="12" t="n"/>
      <c r="D1192" s="11" t="n"/>
      <c r="E1192" s="11" t="n"/>
      <c r="F1192" s="11" t="n"/>
      <c r="G1192" s="11" t="n"/>
      <c r="H1192" s="11" t="n"/>
      <c r="I1192" s="9" t="n"/>
      <c r="J1192" s="9" t="n"/>
      <c r="K1192" s="9" t="n"/>
      <c r="L1192" s="9">
        <f>IF(COUNTA($A1192:$K1192)=0,"",IF(AND(IFERROR($H1192,0)&gt;0,LEN(TRIM($K1192&amp;""))&gt;0,IFERROR(LOOKUP(2,1/((LISTS!$M$2:$M$13&lt;&gt;"")*ISNUMBER(SEARCH(LISTS!$M$2:$M$13,$I1192))),LISTS!$N$2:$N$13),"NO")="SI"),"SI","NO"))</f>
        <v/>
      </c>
      <c r="M1192" s="9">
        <f>IF(COUNTA($A1192:$K1192)=0,"",IF($K1192&lt;&gt;"",IF(COUNTIF($K$19:$K1192,$K1192)&gt;1,"SI","NO"),IF(COUNTIFS($A$19:$A1192,$A1192,$C$19:$C1192,$C1192,$J$19:$J1192,$J1192,$D$19:$D1192,$D1192)&gt;1,"SI","NO")))</f>
        <v/>
      </c>
      <c r="N1192" s="11">
        <f>IF(COUNTA($A1192:$K1192)=0,"",IF(AND($L1192="SI",$M1192="NO"),IFERROR($H1192,0),0))</f>
        <v/>
      </c>
      <c r="O1192" s="9">
        <f>IF(COUNTA($A1192:$K1192)=0,"",IF($M1192="SI","CUFE o factura duplicada dentro del reporte; no se suma dos veces",IF(IFERROR($H1192,0)&lt;=0,"DIAN reporta valor susceptible 0",IF($L1192="NO",IFERROR(LOOKUP(2,1/((LISTS!$M$2:$M$13&lt;&gt;"")*ISNUMBER(SEARCH(LISTS!$M$2:$M$13,$I1192))),LISTS!$O$2:$O$13),"Medio de pago no elegible o no identificado por DIAN"),"Apta automaticamente por pago electronico y base positiva"))))</f>
        <v/>
      </c>
    </row>
    <row r="1193">
      <c r="A1193" s="9" t="n"/>
      <c r="B1193" s="9" t="n"/>
      <c r="C1193" s="12" t="n"/>
      <c r="D1193" s="11" t="n"/>
      <c r="E1193" s="11" t="n"/>
      <c r="F1193" s="11" t="n"/>
      <c r="G1193" s="11" t="n"/>
      <c r="H1193" s="11" t="n"/>
      <c r="I1193" s="9" t="n"/>
      <c r="J1193" s="9" t="n"/>
      <c r="K1193" s="9" t="n"/>
      <c r="L1193" s="9">
        <f>IF(COUNTA($A1193:$K1193)=0,"",IF(AND(IFERROR($H1193,0)&gt;0,LEN(TRIM($K1193&amp;""))&gt;0,IFERROR(LOOKUP(2,1/((LISTS!$M$2:$M$13&lt;&gt;"")*ISNUMBER(SEARCH(LISTS!$M$2:$M$13,$I1193))),LISTS!$N$2:$N$13),"NO")="SI"),"SI","NO"))</f>
        <v/>
      </c>
      <c r="M1193" s="9">
        <f>IF(COUNTA($A1193:$K1193)=0,"",IF($K1193&lt;&gt;"",IF(COUNTIF($K$19:$K1193,$K1193)&gt;1,"SI","NO"),IF(COUNTIFS($A$19:$A1193,$A1193,$C$19:$C1193,$C1193,$J$19:$J1193,$J1193,$D$19:$D1193,$D1193)&gt;1,"SI","NO")))</f>
        <v/>
      </c>
      <c r="N1193" s="11">
        <f>IF(COUNTA($A1193:$K1193)=0,"",IF(AND($L1193="SI",$M1193="NO"),IFERROR($H1193,0),0))</f>
        <v/>
      </c>
      <c r="O1193" s="9">
        <f>IF(COUNTA($A1193:$K1193)=0,"",IF($M1193="SI","CUFE o factura duplicada dentro del reporte; no se suma dos veces",IF(IFERROR($H1193,0)&lt;=0,"DIAN reporta valor susceptible 0",IF($L1193="NO",IFERROR(LOOKUP(2,1/((LISTS!$M$2:$M$13&lt;&gt;"")*ISNUMBER(SEARCH(LISTS!$M$2:$M$13,$I1193))),LISTS!$O$2:$O$13),"Medio de pago no elegible o no identificado por DIAN"),"Apta automaticamente por pago electronico y base positiva"))))</f>
        <v/>
      </c>
    </row>
    <row r="1194">
      <c r="A1194" s="9" t="n"/>
      <c r="B1194" s="9" t="n"/>
      <c r="C1194" s="12" t="n"/>
      <c r="D1194" s="11" t="n"/>
      <c r="E1194" s="11" t="n"/>
      <c r="F1194" s="11" t="n"/>
      <c r="G1194" s="11" t="n"/>
      <c r="H1194" s="11" t="n"/>
      <c r="I1194" s="9" t="n"/>
      <c r="J1194" s="9" t="n"/>
      <c r="K1194" s="9" t="n"/>
      <c r="L1194" s="9">
        <f>IF(COUNTA($A1194:$K1194)=0,"",IF(AND(IFERROR($H1194,0)&gt;0,LEN(TRIM($K1194&amp;""))&gt;0,IFERROR(LOOKUP(2,1/((LISTS!$M$2:$M$13&lt;&gt;"")*ISNUMBER(SEARCH(LISTS!$M$2:$M$13,$I1194))),LISTS!$N$2:$N$13),"NO")="SI"),"SI","NO"))</f>
        <v/>
      </c>
      <c r="M1194" s="9">
        <f>IF(COUNTA($A1194:$K1194)=0,"",IF($K1194&lt;&gt;"",IF(COUNTIF($K$19:$K1194,$K1194)&gt;1,"SI","NO"),IF(COUNTIFS($A$19:$A1194,$A1194,$C$19:$C1194,$C1194,$J$19:$J1194,$J1194,$D$19:$D1194,$D1194)&gt;1,"SI","NO")))</f>
        <v/>
      </c>
      <c r="N1194" s="11">
        <f>IF(COUNTA($A1194:$K1194)=0,"",IF(AND($L1194="SI",$M1194="NO"),IFERROR($H1194,0),0))</f>
        <v/>
      </c>
      <c r="O1194" s="9">
        <f>IF(COUNTA($A1194:$K1194)=0,"",IF($M1194="SI","CUFE o factura duplicada dentro del reporte; no se suma dos veces",IF(IFERROR($H1194,0)&lt;=0,"DIAN reporta valor susceptible 0",IF($L1194="NO",IFERROR(LOOKUP(2,1/((LISTS!$M$2:$M$13&lt;&gt;"")*ISNUMBER(SEARCH(LISTS!$M$2:$M$13,$I1194))),LISTS!$O$2:$O$13),"Medio de pago no elegible o no identificado por DIAN"),"Apta automaticamente por pago electronico y base positiva"))))</f>
        <v/>
      </c>
    </row>
    <row r="1195">
      <c r="A1195" s="9" t="n"/>
      <c r="B1195" s="9" t="n"/>
      <c r="C1195" s="12" t="n"/>
      <c r="D1195" s="11" t="n"/>
      <c r="E1195" s="11" t="n"/>
      <c r="F1195" s="11" t="n"/>
      <c r="G1195" s="11" t="n"/>
      <c r="H1195" s="11" t="n"/>
      <c r="I1195" s="9" t="n"/>
      <c r="J1195" s="9" t="n"/>
      <c r="K1195" s="9" t="n"/>
      <c r="L1195" s="9">
        <f>IF(COUNTA($A1195:$K1195)=0,"",IF(AND(IFERROR($H1195,0)&gt;0,LEN(TRIM($K1195&amp;""))&gt;0,IFERROR(LOOKUP(2,1/((LISTS!$M$2:$M$13&lt;&gt;"")*ISNUMBER(SEARCH(LISTS!$M$2:$M$13,$I1195))),LISTS!$N$2:$N$13),"NO")="SI"),"SI","NO"))</f>
        <v/>
      </c>
      <c r="M1195" s="9">
        <f>IF(COUNTA($A1195:$K1195)=0,"",IF($K1195&lt;&gt;"",IF(COUNTIF($K$19:$K1195,$K1195)&gt;1,"SI","NO"),IF(COUNTIFS($A$19:$A1195,$A1195,$C$19:$C1195,$C1195,$J$19:$J1195,$J1195,$D$19:$D1195,$D1195)&gt;1,"SI","NO")))</f>
        <v/>
      </c>
      <c r="N1195" s="11">
        <f>IF(COUNTA($A1195:$K1195)=0,"",IF(AND($L1195="SI",$M1195="NO"),IFERROR($H1195,0),0))</f>
        <v/>
      </c>
      <c r="O1195" s="9">
        <f>IF(COUNTA($A1195:$K1195)=0,"",IF($M1195="SI","CUFE o factura duplicada dentro del reporte; no se suma dos veces",IF(IFERROR($H1195,0)&lt;=0,"DIAN reporta valor susceptible 0",IF($L1195="NO",IFERROR(LOOKUP(2,1/((LISTS!$M$2:$M$13&lt;&gt;"")*ISNUMBER(SEARCH(LISTS!$M$2:$M$13,$I1195))),LISTS!$O$2:$O$13),"Medio de pago no elegible o no identificado por DIAN"),"Apta automaticamente por pago electronico y base positiva"))))</f>
        <v/>
      </c>
    </row>
    <row r="1196">
      <c r="A1196" s="9" t="n"/>
      <c r="B1196" s="9" t="n"/>
      <c r="C1196" s="12" t="n"/>
      <c r="D1196" s="11" t="n"/>
      <c r="E1196" s="11" t="n"/>
      <c r="F1196" s="11" t="n"/>
      <c r="G1196" s="11" t="n"/>
      <c r="H1196" s="11" t="n"/>
      <c r="I1196" s="9" t="n"/>
      <c r="J1196" s="9" t="n"/>
      <c r="K1196" s="9" t="n"/>
      <c r="L1196" s="9">
        <f>IF(COUNTA($A1196:$K1196)=0,"",IF(AND(IFERROR($H1196,0)&gt;0,LEN(TRIM($K1196&amp;""))&gt;0,IFERROR(LOOKUP(2,1/((LISTS!$M$2:$M$13&lt;&gt;"")*ISNUMBER(SEARCH(LISTS!$M$2:$M$13,$I1196))),LISTS!$N$2:$N$13),"NO")="SI"),"SI","NO"))</f>
        <v/>
      </c>
      <c r="M1196" s="9">
        <f>IF(COUNTA($A1196:$K1196)=0,"",IF($K1196&lt;&gt;"",IF(COUNTIF($K$19:$K1196,$K1196)&gt;1,"SI","NO"),IF(COUNTIFS($A$19:$A1196,$A1196,$C$19:$C1196,$C1196,$J$19:$J1196,$J1196,$D$19:$D1196,$D1196)&gt;1,"SI","NO")))</f>
        <v/>
      </c>
      <c r="N1196" s="11">
        <f>IF(COUNTA($A1196:$K1196)=0,"",IF(AND($L1196="SI",$M1196="NO"),IFERROR($H1196,0),0))</f>
        <v/>
      </c>
      <c r="O1196" s="9">
        <f>IF(COUNTA($A1196:$K1196)=0,"",IF($M1196="SI","CUFE o factura duplicada dentro del reporte; no se suma dos veces",IF(IFERROR($H1196,0)&lt;=0,"DIAN reporta valor susceptible 0",IF($L1196="NO",IFERROR(LOOKUP(2,1/((LISTS!$M$2:$M$13&lt;&gt;"")*ISNUMBER(SEARCH(LISTS!$M$2:$M$13,$I1196))),LISTS!$O$2:$O$13),"Medio de pago no elegible o no identificado por DIAN"),"Apta automaticamente por pago electronico y base positiva"))))</f>
        <v/>
      </c>
    </row>
    <row r="1197">
      <c r="A1197" s="9" t="n"/>
      <c r="B1197" s="9" t="n"/>
      <c r="C1197" s="12" t="n"/>
      <c r="D1197" s="11" t="n"/>
      <c r="E1197" s="11" t="n"/>
      <c r="F1197" s="11" t="n"/>
      <c r="G1197" s="11" t="n"/>
      <c r="H1197" s="11" t="n"/>
      <c r="I1197" s="9" t="n"/>
      <c r="J1197" s="9" t="n"/>
      <c r="K1197" s="9" t="n"/>
      <c r="L1197" s="9">
        <f>IF(COUNTA($A1197:$K1197)=0,"",IF(AND(IFERROR($H1197,0)&gt;0,LEN(TRIM($K1197&amp;""))&gt;0,IFERROR(LOOKUP(2,1/((LISTS!$M$2:$M$13&lt;&gt;"")*ISNUMBER(SEARCH(LISTS!$M$2:$M$13,$I1197))),LISTS!$N$2:$N$13),"NO")="SI"),"SI","NO"))</f>
        <v/>
      </c>
      <c r="M1197" s="9">
        <f>IF(COUNTA($A1197:$K1197)=0,"",IF($K1197&lt;&gt;"",IF(COUNTIF($K$19:$K1197,$K1197)&gt;1,"SI","NO"),IF(COUNTIFS($A$19:$A1197,$A1197,$C$19:$C1197,$C1197,$J$19:$J1197,$J1197,$D$19:$D1197,$D1197)&gt;1,"SI","NO")))</f>
        <v/>
      </c>
      <c r="N1197" s="11">
        <f>IF(COUNTA($A1197:$K1197)=0,"",IF(AND($L1197="SI",$M1197="NO"),IFERROR($H1197,0),0))</f>
        <v/>
      </c>
      <c r="O1197" s="9">
        <f>IF(COUNTA($A1197:$K1197)=0,"",IF($M1197="SI","CUFE o factura duplicada dentro del reporte; no se suma dos veces",IF(IFERROR($H1197,0)&lt;=0,"DIAN reporta valor susceptible 0",IF($L1197="NO",IFERROR(LOOKUP(2,1/((LISTS!$M$2:$M$13&lt;&gt;"")*ISNUMBER(SEARCH(LISTS!$M$2:$M$13,$I1197))),LISTS!$O$2:$O$13),"Medio de pago no elegible o no identificado por DIAN"),"Apta automaticamente por pago electronico y base positiva"))))</f>
        <v/>
      </c>
    </row>
    <row r="1198">
      <c r="A1198" s="9" t="n"/>
      <c r="B1198" s="9" t="n"/>
      <c r="C1198" s="12" t="n"/>
      <c r="D1198" s="11" t="n"/>
      <c r="E1198" s="11" t="n"/>
      <c r="F1198" s="11" t="n"/>
      <c r="G1198" s="11" t="n"/>
      <c r="H1198" s="11" t="n"/>
      <c r="I1198" s="9" t="n"/>
      <c r="J1198" s="9" t="n"/>
      <c r="K1198" s="9" t="n"/>
      <c r="L1198" s="9">
        <f>IF(COUNTA($A1198:$K1198)=0,"",IF(AND(IFERROR($H1198,0)&gt;0,LEN(TRIM($K1198&amp;""))&gt;0,IFERROR(LOOKUP(2,1/((LISTS!$M$2:$M$13&lt;&gt;"")*ISNUMBER(SEARCH(LISTS!$M$2:$M$13,$I1198))),LISTS!$N$2:$N$13),"NO")="SI"),"SI","NO"))</f>
        <v/>
      </c>
      <c r="M1198" s="9">
        <f>IF(COUNTA($A1198:$K1198)=0,"",IF($K1198&lt;&gt;"",IF(COUNTIF($K$19:$K1198,$K1198)&gt;1,"SI","NO"),IF(COUNTIFS($A$19:$A1198,$A1198,$C$19:$C1198,$C1198,$J$19:$J1198,$J1198,$D$19:$D1198,$D1198)&gt;1,"SI","NO")))</f>
        <v/>
      </c>
      <c r="N1198" s="11">
        <f>IF(COUNTA($A1198:$K1198)=0,"",IF(AND($L1198="SI",$M1198="NO"),IFERROR($H1198,0),0))</f>
        <v/>
      </c>
      <c r="O1198" s="9">
        <f>IF(COUNTA($A1198:$K1198)=0,"",IF($M1198="SI","CUFE o factura duplicada dentro del reporte; no se suma dos veces",IF(IFERROR($H1198,0)&lt;=0,"DIAN reporta valor susceptible 0",IF($L1198="NO",IFERROR(LOOKUP(2,1/((LISTS!$M$2:$M$13&lt;&gt;"")*ISNUMBER(SEARCH(LISTS!$M$2:$M$13,$I1198))),LISTS!$O$2:$O$13),"Medio de pago no elegible o no identificado por DIAN"),"Apta automaticamente por pago electronico y base positiva"))))</f>
        <v/>
      </c>
    </row>
    <row r="1199">
      <c r="A1199" s="9" t="n"/>
      <c r="B1199" s="9" t="n"/>
      <c r="C1199" s="12" t="n"/>
      <c r="D1199" s="11" t="n"/>
      <c r="E1199" s="11" t="n"/>
      <c r="F1199" s="11" t="n"/>
      <c r="G1199" s="11" t="n"/>
      <c r="H1199" s="11" t="n"/>
      <c r="I1199" s="9" t="n"/>
      <c r="J1199" s="9" t="n"/>
      <c r="K1199" s="9" t="n"/>
      <c r="L1199" s="9">
        <f>IF(COUNTA($A1199:$K1199)=0,"",IF(AND(IFERROR($H1199,0)&gt;0,LEN(TRIM($K1199&amp;""))&gt;0,IFERROR(LOOKUP(2,1/((LISTS!$M$2:$M$13&lt;&gt;"")*ISNUMBER(SEARCH(LISTS!$M$2:$M$13,$I1199))),LISTS!$N$2:$N$13),"NO")="SI"),"SI","NO"))</f>
        <v/>
      </c>
      <c r="M1199" s="9">
        <f>IF(COUNTA($A1199:$K1199)=0,"",IF($K1199&lt;&gt;"",IF(COUNTIF($K$19:$K1199,$K1199)&gt;1,"SI","NO"),IF(COUNTIFS($A$19:$A1199,$A1199,$C$19:$C1199,$C1199,$J$19:$J1199,$J1199,$D$19:$D1199,$D1199)&gt;1,"SI","NO")))</f>
        <v/>
      </c>
      <c r="N1199" s="11">
        <f>IF(COUNTA($A1199:$K1199)=0,"",IF(AND($L1199="SI",$M1199="NO"),IFERROR($H1199,0),0))</f>
        <v/>
      </c>
      <c r="O1199" s="9">
        <f>IF(COUNTA($A1199:$K1199)=0,"",IF($M1199="SI","CUFE o factura duplicada dentro del reporte; no se suma dos veces",IF(IFERROR($H1199,0)&lt;=0,"DIAN reporta valor susceptible 0",IF($L1199="NO",IFERROR(LOOKUP(2,1/((LISTS!$M$2:$M$13&lt;&gt;"")*ISNUMBER(SEARCH(LISTS!$M$2:$M$13,$I1199))),LISTS!$O$2:$O$13),"Medio de pago no elegible o no identificado por DIAN"),"Apta automaticamente por pago electronico y base positiva"))))</f>
        <v/>
      </c>
    </row>
    <row r="1200">
      <c r="A1200" s="9" t="n"/>
      <c r="B1200" s="9" t="n"/>
      <c r="C1200" s="12" t="n"/>
      <c r="D1200" s="11" t="n"/>
      <c r="E1200" s="11" t="n"/>
      <c r="F1200" s="11" t="n"/>
      <c r="G1200" s="11" t="n"/>
      <c r="H1200" s="11" t="n"/>
      <c r="I1200" s="9" t="n"/>
      <c r="J1200" s="9" t="n"/>
      <c r="K1200" s="9" t="n"/>
      <c r="L1200" s="9">
        <f>IF(COUNTA($A1200:$K1200)=0,"",IF(AND(IFERROR($H1200,0)&gt;0,LEN(TRIM($K1200&amp;""))&gt;0,IFERROR(LOOKUP(2,1/((LISTS!$M$2:$M$13&lt;&gt;"")*ISNUMBER(SEARCH(LISTS!$M$2:$M$13,$I1200))),LISTS!$N$2:$N$13),"NO")="SI"),"SI","NO"))</f>
        <v/>
      </c>
      <c r="M1200" s="9">
        <f>IF(COUNTA($A1200:$K1200)=0,"",IF($K1200&lt;&gt;"",IF(COUNTIF($K$19:$K1200,$K1200)&gt;1,"SI","NO"),IF(COUNTIFS($A$19:$A1200,$A1200,$C$19:$C1200,$C1200,$J$19:$J1200,$J1200,$D$19:$D1200,$D1200)&gt;1,"SI","NO")))</f>
        <v/>
      </c>
      <c r="N1200" s="11">
        <f>IF(COUNTA($A1200:$K1200)=0,"",IF(AND($L1200="SI",$M1200="NO"),IFERROR($H1200,0),0))</f>
        <v/>
      </c>
      <c r="O1200" s="9">
        <f>IF(COUNTA($A1200:$K1200)=0,"",IF($M1200="SI","CUFE o factura duplicada dentro del reporte; no se suma dos veces",IF(IFERROR($H1200,0)&lt;=0,"DIAN reporta valor susceptible 0",IF($L1200="NO",IFERROR(LOOKUP(2,1/((LISTS!$M$2:$M$13&lt;&gt;"")*ISNUMBER(SEARCH(LISTS!$M$2:$M$13,$I1200))),LISTS!$O$2:$O$13),"Medio de pago no elegible o no identificado por DIAN"),"Apta automaticamente por pago electronico y base positiva"))))</f>
        <v/>
      </c>
    </row>
    <row r="1201">
      <c r="A1201" s="9" t="n"/>
      <c r="B1201" s="9" t="n"/>
      <c r="C1201" s="12" t="n"/>
      <c r="D1201" s="11" t="n"/>
      <c r="E1201" s="11" t="n"/>
      <c r="F1201" s="11" t="n"/>
      <c r="G1201" s="11" t="n"/>
      <c r="H1201" s="11" t="n"/>
      <c r="I1201" s="9" t="n"/>
      <c r="J1201" s="9" t="n"/>
      <c r="K1201" s="9" t="n"/>
      <c r="L1201" s="9">
        <f>IF(COUNTA($A1201:$K1201)=0,"",IF(AND(IFERROR($H1201,0)&gt;0,LEN(TRIM($K1201&amp;""))&gt;0,IFERROR(LOOKUP(2,1/((LISTS!$M$2:$M$13&lt;&gt;"")*ISNUMBER(SEARCH(LISTS!$M$2:$M$13,$I1201))),LISTS!$N$2:$N$13),"NO")="SI"),"SI","NO"))</f>
        <v/>
      </c>
      <c r="M1201" s="9">
        <f>IF(COUNTA($A1201:$K1201)=0,"",IF($K1201&lt;&gt;"",IF(COUNTIF($K$19:$K1201,$K1201)&gt;1,"SI","NO"),IF(COUNTIFS($A$19:$A1201,$A1201,$C$19:$C1201,$C1201,$J$19:$J1201,$J1201,$D$19:$D1201,$D1201)&gt;1,"SI","NO")))</f>
        <v/>
      </c>
      <c r="N1201" s="11">
        <f>IF(COUNTA($A1201:$K1201)=0,"",IF(AND($L1201="SI",$M1201="NO"),IFERROR($H1201,0),0))</f>
        <v/>
      </c>
      <c r="O1201" s="9">
        <f>IF(COUNTA($A1201:$K1201)=0,"",IF($M1201="SI","CUFE o factura duplicada dentro del reporte; no se suma dos veces",IF(IFERROR($H1201,0)&lt;=0,"DIAN reporta valor susceptible 0",IF($L1201="NO",IFERROR(LOOKUP(2,1/((LISTS!$M$2:$M$13&lt;&gt;"")*ISNUMBER(SEARCH(LISTS!$M$2:$M$13,$I1201))),LISTS!$O$2:$O$13),"Medio de pago no elegible o no identificado por DIAN"),"Apta automaticamente por pago electronico y base positiva"))))</f>
        <v/>
      </c>
    </row>
    <row r="1202">
      <c r="A1202" s="9" t="n"/>
      <c r="B1202" s="9" t="n"/>
      <c r="C1202" s="12" t="n"/>
      <c r="D1202" s="11" t="n"/>
      <c r="E1202" s="11" t="n"/>
      <c r="F1202" s="11" t="n"/>
      <c r="G1202" s="11" t="n"/>
      <c r="H1202" s="11" t="n"/>
      <c r="I1202" s="9" t="n"/>
      <c r="J1202" s="9" t="n"/>
      <c r="K1202" s="9" t="n"/>
      <c r="L1202" s="9">
        <f>IF(COUNTA($A1202:$K1202)=0,"",IF(AND(IFERROR($H1202,0)&gt;0,LEN(TRIM($K1202&amp;""))&gt;0,IFERROR(LOOKUP(2,1/((LISTS!$M$2:$M$13&lt;&gt;"")*ISNUMBER(SEARCH(LISTS!$M$2:$M$13,$I1202))),LISTS!$N$2:$N$13),"NO")="SI"),"SI","NO"))</f>
        <v/>
      </c>
      <c r="M1202" s="9">
        <f>IF(COUNTA($A1202:$K1202)=0,"",IF($K1202&lt;&gt;"",IF(COUNTIF($K$19:$K1202,$K1202)&gt;1,"SI","NO"),IF(COUNTIFS($A$19:$A1202,$A1202,$C$19:$C1202,$C1202,$J$19:$J1202,$J1202,$D$19:$D1202,$D1202)&gt;1,"SI","NO")))</f>
        <v/>
      </c>
      <c r="N1202" s="11">
        <f>IF(COUNTA($A1202:$K1202)=0,"",IF(AND($L1202="SI",$M1202="NO"),IFERROR($H1202,0),0))</f>
        <v/>
      </c>
      <c r="O1202" s="9">
        <f>IF(COUNTA($A1202:$K1202)=0,"",IF($M1202="SI","CUFE o factura duplicada dentro del reporte; no se suma dos veces",IF(IFERROR($H1202,0)&lt;=0,"DIAN reporta valor susceptible 0",IF($L1202="NO",IFERROR(LOOKUP(2,1/((LISTS!$M$2:$M$13&lt;&gt;"")*ISNUMBER(SEARCH(LISTS!$M$2:$M$13,$I1202))),LISTS!$O$2:$O$13),"Medio de pago no elegible o no identificado por DIAN"),"Apta automaticamente por pago electronico y base positiva"))))</f>
        <v/>
      </c>
    </row>
    <row r="1203">
      <c r="A1203" s="9" t="n"/>
      <c r="B1203" s="9" t="n"/>
      <c r="C1203" s="12" t="n"/>
      <c r="D1203" s="11" t="n"/>
      <c r="E1203" s="11" t="n"/>
      <c r="F1203" s="11" t="n"/>
      <c r="G1203" s="11" t="n"/>
      <c r="H1203" s="11" t="n"/>
      <c r="I1203" s="9" t="n"/>
      <c r="J1203" s="9" t="n"/>
      <c r="K1203" s="9" t="n"/>
      <c r="L1203" s="9">
        <f>IF(COUNTA($A1203:$K1203)=0,"",IF(AND(IFERROR($H1203,0)&gt;0,LEN(TRIM($K1203&amp;""))&gt;0,IFERROR(LOOKUP(2,1/((LISTS!$M$2:$M$13&lt;&gt;"")*ISNUMBER(SEARCH(LISTS!$M$2:$M$13,$I1203))),LISTS!$N$2:$N$13),"NO")="SI"),"SI","NO"))</f>
        <v/>
      </c>
      <c r="M1203" s="9">
        <f>IF(COUNTA($A1203:$K1203)=0,"",IF($K1203&lt;&gt;"",IF(COUNTIF($K$19:$K1203,$K1203)&gt;1,"SI","NO"),IF(COUNTIFS($A$19:$A1203,$A1203,$C$19:$C1203,$C1203,$J$19:$J1203,$J1203,$D$19:$D1203,$D1203)&gt;1,"SI","NO")))</f>
        <v/>
      </c>
      <c r="N1203" s="11">
        <f>IF(COUNTA($A1203:$K1203)=0,"",IF(AND($L1203="SI",$M1203="NO"),IFERROR($H1203,0),0))</f>
        <v/>
      </c>
      <c r="O1203" s="9">
        <f>IF(COUNTA($A1203:$K1203)=0,"",IF($M1203="SI","CUFE o factura duplicada dentro del reporte; no se suma dos veces",IF(IFERROR($H1203,0)&lt;=0,"DIAN reporta valor susceptible 0",IF($L1203="NO",IFERROR(LOOKUP(2,1/((LISTS!$M$2:$M$13&lt;&gt;"")*ISNUMBER(SEARCH(LISTS!$M$2:$M$13,$I1203))),LISTS!$O$2:$O$13),"Medio de pago no elegible o no identificado por DIAN"),"Apta automaticamente por pago electronico y base positiva"))))</f>
        <v/>
      </c>
    </row>
    <row r="1204">
      <c r="A1204" s="9" t="n"/>
      <c r="B1204" s="9" t="n"/>
      <c r="C1204" s="12" t="n"/>
      <c r="D1204" s="11" t="n"/>
      <c r="E1204" s="11" t="n"/>
      <c r="F1204" s="11" t="n"/>
      <c r="G1204" s="11" t="n"/>
      <c r="H1204" s="11" t="n"/>
      <c r="I1204" s="9" t="n"/>
      <c r="J1204" s="9" t="n"/>
      <c r="K1204" s="9" t="n"/>
      <c r="L1204" s="9">
        <f>IF(COUNTA($A1204:$K1204)=0,"",IF(AND(IFERROR($H1204,0)&gt;0,LEN(TRIM($K1204&amp;""))&gt;0,IFERROR(LOOKUP(2,1/((LISTS!$M$2:$M$13&lt;&gt;"")*ISNUMBER(SEARCH(LISTS!$M$2:$M$13,$I1204))),LISTS!$N$2:$N$13),"NO")="SI"),"SI","NO"))</f>
        <v/>
      </c>
      <c r="M1204" s="9">
        <f>IF(COUNTA($A1204:$K1204)=0,"",IF($K1204&lt;&gt;"",IF(COUNTIF($K$19:$K1204,$K1204)&gt;1,"SI","NO"),IF(COUNTIFS($A$19:$A1204,$A1204,$C$19:$C1204,$C1204,$J$19:$J1204,$J1204,$D$19:$D1204,$D1204)&gt;1,"SI","NO")))</f>
        <v/>
      </c>
      <c r="N1204" s="11">
        <f>IF(COUNTA($A1204:$K1204)=0,"",IF(AND($L1204="SI",$M1204="NO"),IFERROR($H1204,0),0))</f>
        <v/>
      </c>
      <c r="O1204" s="9">
        <f>IF(COUNTA($A1204:$K1204)=0,"",IF($M1204="SI","CUFE o factura duplicada dentro del reporte; no se suma dos veces",IF(IFERROR($H1204,0)&lt;=0,"DIAN reporta valor susceptible 0",IF($L1204="NO",IFERROR(LOOKUP(2,1/((LISTS!$M$2:$M$13&lt;&gt;"")*ISNUMBER(SEARCH(LISTS!$M$2:$M$13,$I1204))),LISTS!$O$2:$O$13),"Medio de pago no elegible o no identificado por DIAN"),"Apta automaticamente por pago electronico y base positiva"))))</f>
        <v/>
      </c>
    </row>
    <row r="1205">
      <c r="A1205" s="9" t="n"/>
      <c r="B1205" s="9" t="n"/>
      <c r="C1205" s="12" t="n"/>
      <c r="D1205" s="11" t="n"/>
      <c r="E1205" s="11" t="n"/>
      <c r="F1205" s="11" t="n"/>
      <c r="G1205" s="11" t="n"/>
      <c r="H1205" s="11" t="n"/>
      <c r="I1205" s="9" t="n"/>
      <c r="J1205" s="9" t="n"/>
      <c r="K1205" s="9" t="n"/>
      <c r="L1205" s="9">
        <f>IF(COUNTA($A1205:$K1205)=0,"",IF(AND(IFERROR($H1205,0)&gt;0,LEN(TRIM($K1205&amp;""))&gt;0,IFERROR(LOOKUP(2,1/((LISTS!$M$2:$M$13&lt;&gt;"")*ISNUMBER(SEARCH(LISTS!$M$2:$M$13,$I1205))),LISTS!$N$2:$N$13),"NO")="SI"),"SI","NO"))</f>
        <v/>
      </c>
      <c r="M1205" s="9">
        <f>IF(COUNTA($A1205:$K1205)=0,"",IF($K1205&lt;&gt;"",IF(COUNTIF($K$19:$K1205,$K1205)&gt;1,"SI","NO"),IF(COUNTIFS($A$19:$A1205,$A1205,$C$19:$C1205,$C1205,$J$19:$J1205,$J1205,$D$19:$D1205,$D1205)&gt;1,"SI","NO")))</f>
        <v/>
      </c>
      <c r="N1205" s="11">
        <f>IF(COUNTA($A1205:$K1205)=0,"",IF(AND($L1205="SI",$M1205="NO"),IFERROR($H1205,0),0))</f>
        <v/>
      </c>
      <c r="O1205" s="9">
        <f>IF(COUNTA($A1205:$K1205)=0,"",IF($M1205="SI","CUFE o factura duplicada dentro del reporte; no se suma dos veces",IF(IFERROR($H1205,0)&lt;=0,"DIAN reporta valor susceptible 0",IF($L1205="NO",IFERROR(LOOKUP(2,1/((LISTS!$M$2:$M$13&lt;&gt;"")*ISNUMBER(SEARCH(LISTS!$M$2:$M$13,$I1205))),LISTS!$O$2:$O$13),"Medio de pago no elegible o no identificado por DIAN"),"Apta automaticamente por pago electronico y base positiva"))))</f>
        <v/>
      </c>
    </row>
    <row r="1206">
      <c r="A1206" s="9" t="n"/>
      <c r="B1206" s="9" t="n"/>
      <c r="C1206" s="12" t="n"/>
      <c r="D1206" s="11" t="n"/>
      <c r="E1206" s="11" t="n"/>
      <c r="F1206" s="11" t="n"/>
      <c r="G1206" s="11" t="n"/>
      <c r="H1206" s="11" t="n"/>
      <c r="I1206" s="9" t="n"/>
      <c r="J1206" s="9" t="n"/>
      <c r="K1206" s="9" t="n"/>
      <c r="L1206" s="9">
        <f>IF(COUNTA($A1206:$K1206)=0,"",IF(AND(IFERROR($H1206,0)&gt;0,LEN(TRIM($K1206&amp;""))&gt;0,IFERROR(LOOKUP(2,1/((LISTS!$M$2:$M$13&lt;&gt;"")*ISNUMBER(SEARCH(LISTS!$M$2:$M$13,$I1206))),LISTS!$N$2:$N$13),"NO")="SI"),"SI","NO"))</f>
        <v/>
      </c>
      <c r="M1206" s="9">
        <f>IF(COUNTA($A1206:$K1206)=0,"",IF($K1206&lt;&gt;"",IF(COUNTIF($K$19:$K1206,$K1206)&gt;1,"SI","NO"),IF(COUNTIFS($A$19:$A1206,$A1206,$C$19:$C1206,$C1206,$J$19:$J1206,$J1206,$D$19:$D1206,$D1206)&gt;1,"SI","NO")))</f>
        <v/>
      </c>
      <c r="N1206" s="11">
        <f>IF(COUNTA($A1206:$K1206)=0,"",IF(AND($L1206="SI",$M1206="NO"),IFERROR($H1206,0),0))</f>
        <v/>
      </c>
      <c r="O1206" s="9">
        <f>IF(COUNTA($A1206:$K1206)=0,"",IF($M1206="SI","CUFE o factura duplicada dentro del reporte; no se suma dos veces",IF(IFERROR($H1206,0)&lt;=0,"DIAN reporta valor susceptible 0",IF($L1206="NO",IFERROR(LOOKUP(2,1/((LISTS!$M$2:$M$13&lt;&gt;"")*ISNUMBER(SEARCH(LISTS!$M$2:$M$13,$I1206))),LISTS!$O$2:$O$13),"Medio de pago no elegible o no identificado por DIAN"),"Apta automaticamente por pago electronico y base positiva"))))</f>
        <v/>
      </c>
    </row>
    <row r="1207">
      <c r="A1207" s="9" t="n"/>
      <c r="B1207" s="9" t="n"/>
      <c r="C1207" s="12" t="n"/>
      <c r="D1207" s="11" t="n"/>
      <c r="E1207" s="11" t="n"/>
      <c r="F1207" s="11" t="n"/>
      <c r="G1207" s="11" t="n"/>
      <c r="H1207" s="11" t="n"/>
      <c r="I1207" s="9" t="n"/>
      <c r="J1207" s="9" t="n"/>
      <c r="K1207" s="9" t="n"/>
      <c r="L1207" s="9">
        <f>IF(COUNTA($A1207:$K1207)=0,"",IF(AND(IFERROR($H1207,0)&gt;0,LEN(TRIM($K1207&amp;""))&gt;0,IFERROR(LOOKUP(2,1/((LISTS!$M$2:$M$13&lt;&gt;"")*ISNUMBER(SEARCH(LISTS!$M$2:$M$13,$I1207))),LISTS!$N$2:$N$13),"NO")="SI"),"SI","NO"))</f>
        <v/>
      </c>
      <c r="M1207" s="9">
        <f>IF(COUNTA($A1207:$K1207)=0,"",IF($K1207&lt;&gt;"",IF(COUNTIF($K$19:$K1207,$K1207)&gt;1,"SI","NO"),IF(COUNTIFS($A$19:$A1207,$A1207,$C$19:$C1207,$C1207,$J$19:$J1207,$J1207,$D$19:$D1207,$D1207)&gt;1,"SI","NO")))</f>
        <v/>
      </c>
      <c r="N1207" s="11">
        <f>IF(COUNTA($A1207:$K1207)=0,"",IF(AND($L1207="SI",$M1207="NO"),IFERROR($H1207,0),0))</f>
        <v/>
      </c>
      <c r="O1207" s="9">
        <f>IF(COUNTA($A1207:$K1207)=0,"",IF($M1207="SI","CUFE o factura duplicada dentro del reporte; no se suma dos veces",IF(IFERROR($H1207,0)&lt;=0,"DIAN reporta valor susceptible 0",IF($L1207="NO",IFERROR(LOOKUP(2,1/((LISTS!$M$2:$M$13&lt;&gt;"")*ISNUMBER(SEARCH(LISTS!$M$2:$M$13,$I1207))),LISTS!$O$2:$O$13),"Medio de pago no elegible o no identificado por DIAN"),"Apta automaticamente por pago electronico y base positiva"))))</f>
        <v/>
      </c>
    </row>
    <row r="1208">
      <c r="A1208" s="9" t="n"/>
      <c r="B1208" s="9" t="n"/>
      <c r="C1208" s="12" t="n"/>
      <c r="D1208" s="11" t="n"/>
      <c r="E1208" s="11" t="n"/>
      <c r="F1208" s="11" t="n"/>
      <c r="G1208" s="11" t="n"/>
      <c r="H1208" s="11" t="n"/>
      <c r="I1208" s="9" t="n"/>
      <c r="J1208" s="9" t="n"/>
      <c r="K1208" s="9" t="n"/>
      <c r="L1208" s="9">
        <f>IF(COUNTA($A1208:$K1208)=0,"",IF(AND(IFERROR($H1208,0)&gt;0,LEN(TRIM($K1208&amp;""))&gt;0,IFERROR(LOOKUP(2,1/((LISTS!$M$2:$M$13&lt;&gt;"")*ISNUMBER(SEARCH(LISTS!$M$2:$M$13,$I1208))),LISTS!$N$2:$N$13),"NO")="SI"),"SI","NO"))</f>
        <v/>
      </c>
      <c r="M1208" s="9">
        <f>IF(COUNTA($A1208:$K1208)=0,"",IF($K1208&lt;&gt;"",IF(COUNTIF($K$19:$K1208,$K1208)&gt;1,"SI","NO"),IF(COUNTIFS($A$19:$A1208,$A1208,$C$19:$C1208,$C1208,$J$19:$J1208,$J1208,$D$19:$D1208,$D1208)&gt;1,"SI","NO")))</f>
        <v/>
      </c>
      <c r="N1208" s="11">
        <f>IF(COUNTA($A1208:$K1208)=0,"",IF(AND($L1208="SI",$M1208="NO"),IFERROR($H1208,0),0))</f>
        <v/>
      </c>
      <c r="O1208" s="9">
        <f>IF(COUNTA($A1208:$K1208)=0,"",IF($M1208="SI","CUFE o factura duplicada dentro del reporte; no se suma dos veces",IF(IFERROR($H1208,0)&lt;=0,"DIAN reporta valor susceptible 0",IF($L1208="NO",IFERROR(LOOKUP(2,1/((LISTS!$M$2:$M$13&lt;&gt;"")*ISNUMBER(SEARCH(LISTS!$M$2:$M$13,$I1208))),LISTS!$O$2:$O$13),"Medio de pago no elegible o no identificado por DIAN"),"Apta automaticamente por pago electronico y base positiva"))))</f>
        <v/>
      </c>
    </row>
    <row r="1209">
      <c r="A1209" s="9" t="n"/>
      <c r="B1209" s="9" t="n"/>
      <c r="C1209" s="12" t="n"/>
      <c r="D1209" s="11" t="n"/>
      <c r="E1209" s="11" t="n"/>
      <c r="F1209" s="11" t="n"/>
      <c r="G1209" s="11" t="n"/>
      <c r="H1209" s="11" t="n"/>
      <c r="I1209" s="9" t="n"/>
      <c r="J1209" s="9" t="n"/>
      <c r="K1209" s="9" t="n"/>
      <c r="L1209" s="9">
        <f>IF(COUNTA($A1209:$K1209)=0,"",IF(AND(IFERROR($H1209,0)&gt;0,LEN(TRIM($K1209&amp;""))&gt;0,IFERROR(LOOKUP(2,1/((LISTS!$M$2:$M$13&lt;&gt;"")*ISNUMBER(SEARCH(LISTS!$M$2:$M$13,$I1209))),LISTS!$N$2:$N$13),"NO")="SI"),"SI","NO"))</f>
        <v/>
      </c>
      <c r="M1209" s="9">
        <f>IF(COUNTA($A1209:$K1209)=0,"",IF($K1209&lt;&gt;"",IF(COUNTIF($K$19:$K1209,$K1209)&gt;1,"SI","NO"),IF(COUNTIFS($A$19:$A1209,$A1209,$C$19:$C1209,$C1209,$J$19:$J1209,$J1209,$D$19:$D1209,$D1209)&gt;1,"SI","NO")))</f>
        <v/>
      </c>
      <c r="N1209" s="11">
        <f>IF(COUNTA($A1209:$K1209)=0,"",IF(AND($L1209="SI",$M1209="NO"),IFERROR($H1209,0),0))</f>
        <v/>
      </c>
      <c r="O1209" s="9">
        <f>IF(COUNTA($A1209:$K1209)=0,"",IF($M1209="SI","CUFE o factura duplicada dentro del reporte; no se suma dos veces",IF(IFERROR($H1209,0)&lt;=0,"DIAN reporta valor susceptible 0",IF($L1209="NO",IFERROR(LOOKUP(2,1/((LISTS!$M$2:$M$13&lt;&gt;"")*ISNUMBER(SEARCH(LISTS!$M$2:$M$13,$I1209))),LISTS!$O$2:$O$13),"Medio de pago no elegible o no identificado por DIAN"),"Apta automaticamente por pago electronico y base positiva"))))</f>
        <v/>
      </c>
    </row>
    <row r="1210">
      <c r="A1210" s="9" t="n"/>
      <c r="B1210" s="9" t="n"/>
      <c r="C1210" s="12" t="n"/>
      <c r="D1210" s="11" t="n"/>
      <c r="E1210" s="11" t="n"/>
      <c r="F1210" s="11" t="n"/>
      <c r="G1210" s="11" t="n"/>
      <c r="H1210" s="11" t="n"/>
      <c r="I1210" s="9" t="n"/>
      <c r="J1210" s="9" t="n"/>
      <c r="K1210" s="9" t="n"/>
      <c r="L1210" s="9">
        <f>IF(COUNTA($A1210:$K1210)=0,"",IF(AND(IFERROR($H1210,0)&gt;0,LEN(TRIM($K1210&amp;""))&gt;0,IFERROR(LOOKUP(2,1/((LISTS!$M$2:$M$13&lt;&gt;"")*ISNUMBER(SEARCH(LISTS!$M$2:$M$13,$I1210))),LISTS!$N$2:$N$13),"NO")="SI"),"SI","NO"))</f>
        <v/>
      </c>
      <c r="M1210" s="9">
        <f>IF(COUNTA($A1210:$K1210)=0,"",IF($K1210&lt;&gt;"",IF(COUNTIF($K$19:$K1210,$K1210)&gt;1,"SI","NO"),IF(COUNTIFS($A$19:$A1210,$A1210,$C$19:$C1210,$C1210,$J$19:$J1210,$J1210,$D$19:$D1210,$D1210)&gt;1,"SI","NO")))</f>
        <v/>
      </c>
      <c r="N1210" s="11">
        <f>IF(COUNTA($A1210:$K1210)=0,"",IF(AND($L1210="SI",$M1210="NO"),IFERROR($H1210,0),0))</f>
        <v/>
      </c>
      <c r="O1210" s="9">
        <f>IF(COUNTA($A1210:$K1210)=0,"",IF($M1210="SI","CUFE o factura duplicada dentro del reporte; no se suma dos veces",IF(IFERROR($H1210,0)&lt;=0,"DIAN reporta valor susceptible 0",IF($L1210="NO",IFERROR(LOOKUP(2,1/((LISTS!$M$2:$M$13&lt;&gt;"")*ISNUMBER(SEARCH(LISTS!$M$2:$M$13,$I1210))),LISTS!$O$2:$O$13),"Medio de pago no elegible o no identificado por DIAN"),"Apta automaticamente por pago electronico y base positiva"))))</f>
        <v/>
      </c>
    </row>
    <row r="1211">
      <c r="A1211" s="9" t="n"/>
      <c r="B1211" s="9" t="n"/>
      <c r="C1211" s="12" t="n"/>
      <c r="D1211" s="11" t="n"/>
      <c r="E1211" s="11" t="n"/>
      <c r="F1211" s="11" t="n"/>
      <c r="G1211" s="11" t="n"/>
      <c r="H1211" s="11" t="n"/>
      <c r="I1211" s="9" t="n"/>
      <c r="J1211" s="9" t="n"/>
      <c r="K1211" s="9" t="n"/>
      <c r="L1211" s="9">
        <f>IF(COUNTA($A1211:$K1211)=0,"",IF(AND(IFERROR($H1211,0)&gt;0,LEN(TRIM($K1211&amp;""))&gt;0,IFERROR(LOOKUP(2,1/((LISTS!$M$2:$M$13&lt;&gt;"")*ISNUMBER(SEARCH(LISTS!$M$2:$M$13,$I1211))),LISTS!$N$2:$N$13),"NO")="SI"),"SI","NO"))</f>
        <v/>
      </c>
      <c r="M1211" s="9">
        <f>IF(COUNTA($A1211:$K1211)=0,"",IF($K1211&lt;&gt;"",IF(COUNTIF($K$19:$K1211,$K1211)&gt;1,"SI","NO"),IF(COUNTIFS($A$19:$A1211,$A1211,$C$19:$C1211,$C1211,$J$19:$J1211,$J1211,$D$19:$D1211,$D1211)&gt;1,"SI","NO")))</f>
        <v/>
      </c>
      <c r="N1211" s="11">
        <f>IF(COUNTA($A1211:$K1211)=0,"",IF(AND($L1211="SI",$M1211="NO"),IFERROR($H1211,0),0))</f>
        <v/>
      </c>
      <c r="O1211" s="9">
        <f>IF(COUNTA($A1211:$K1211)=0,"",IF($M1211="SI","CUFE o factura duplicada dentro del reporte; no se suma dos veces",IF(IFERROR($H1211,0)&lt;=0,"DIAN reporta valor susceptible 0",IF($L1211="NO",IFERROR(LOOKUP(2,1/((LISTS!$M$2:$M$13&lt;&gt;"")*ISNUMBER(SEARCH(LISTS!$M$2:$M$13,$I1211))),LISTS!$O$2:$O$13),"Medio de pago no elegible o no identificado por DIAN"),"Apta automaticamente por pago electronico y base positiva"))))</f>
        <v/>
      </c>
    </row>
    <row r="1212">
      <c r="A1212" s="9" t="n"/>
      <c r="B1212" s="9" t="n"/>
      <c r="C1212" s="12" t="n"/>
      <c r="D1212" s="11" t="n"/>
      <c r="E1212" s="11" t="n"/>
      <c r="F1212" s="11" t="n"/>
      <c r="G1212" s="11" t="n"/>
      <c r="H1212" s="11" t="n"/>
      <c r="I1212" s="9" t="n"/>
      <c r="J1212" s="9" t="n"/>
      <c r="K1212" s="9" t="n"/>
      <c r="L1212" s="9">
        <f>IF(COUNTA($A1212:$K1212)=0,"",IF(AND(IFERROR($H1212,0)&gt;0,LEN(TRIM($K1212&amp;""))&gt;0,IFERROR(LOOKUP(2,1/((LISTS!$M$2:$M$13&lt;&gt;"")*ISNUMBER(SEARCH(LISTS!$M$2:$M$13,$I1212))),LISTS!$N$2:$N$13),"NO")="SI"),"SI","NO"))</f>
        <v/>
      </c>
      <c r="M1212" s="9">
        <f>IF(COUNTA($A1212:$K1212)=0,"",IF($K1212&lt;&gt;"",IF(COUNTIF($K$19:$K1212,$K1212)&gt;1,"SI","NO"),IF(COUNTIFS($A$19:$A1212,$A1212,$C$19:$C1212,$C1212,$J$19:$J1212,$J1212,$D$19:$D1212,$D1212)&gt;1,"SI","NO")))</f>
        <v/>
      </c>
      <c r="N1212" s="11">
        <f>IF(COUNTA($A1212:$K1212)=0,"",IF(AND($L1212="SI",$M1212="NO"),IFERROR($H1212,0),0))</f>
        <v/>
      </c>
      <c r="O1212" s="9">
        <f>IF(COUNTA($A1212:$K1212)=0,"",IF($M1212="SI","CUFE o factura duplicada dentro del reporte; no se suma dos veces",IF(IFERROR($H1212,0)&lt;=0,"DIAN reporta valor susceptible 0",IF($L1212="NO",IFERROR(LOOKUP(2,1/((LISTS!$M$2:$M$13&lt;&gt;"")*ISNUMBER(SEARCH(LISTS!$M$2:$M$13,$I1212))),LISTS!$O$2:$O$13),"Medio de pago no elegible o no identificado por DIAN"),"Apta automaticamente por pago electronico y base positiva"))))</f>
        <v/>
      </c>
    </row>
    <row r="1213">
      <c r="A1213" s="9" t="n"/>
      <c r="B1213" s="9" t="n"/>
      <c r="C1213" s="12" t="n"/>
      <c r="D1213" s="11" t="n"/>
      <c r="E1213" s="11" t="n"/>
      <c r="F1213" s="11" t="n"/>
      <c r="G1213" s="11" t="n"/>
      <c r="H1213" s="11" t="n"/>
      <c r="I1213" s="9" t="n"/>
      <c r="J1213" s="9" t="n"/>
      <c r="K1213" s="9" t="n"/>
      <c r="L1213" s="9">
        <f>IF(COUNTA($A1213:$K1213)=0,"",IF(AND(IFERROR($H1213,0)&gt;0,LEN(TRIM($K1213&amp;""))&gt;0,IFERROR(LOOKUP(2,1/((LISTS!$M$2:$M$13&lt;&gt;"")*ISNUMBER(SEARCH(LISTS!$M$2:$M$13,$I1213))),LISTS!$N$2:$N$13),"NO")="SI"),"SI","NO"))</f>
        <v/>
      </c>
      <c r="M1213" s="9">
        <f>IF(COUNTA($A1213:$K1213)=0,"",IF($K1213&lt;&gt;"",IF(COUNTIF($K$19:$K1213,$K1213)&gt;1,"SI","NO"),IF(COUNTIFS($A$19:$A1213,$A1213,$C$19:$C1213,$C1213,$J$19:$J1213,$J1213,$D$19:$D1213,$D1213)&gt;1,"SI","NO")))</f>
        <v/>
      </c>
      <c r="N1213" s="11">
        <f>IF(COUNTA($A1213:$K1213)=0,"",IF(AND($L1213="SI",$M1213="NO"),IFERROR($H1213,0),0))</f>
        <v/>
      </c>
      <c r="O1213" s="9">
        <f>IF(COUNTA($A1213:$K1213)=0,"",IF($M1213="SI","CUFE o factura duplicada dentro del reporte; no se suma dos veces",IF(IFERROR($H1213,0)&lt;=0,"DIAN reporta valor susceptible 0",IF($L1213="NO",IFERROR(LOOKUP(2,1/((LISTS!$M$2:$M$13&lt;&gt;"")*ISNUMBER(SEARCH(LISTS!$M$2:$M$13,$I1213))),LISTS!$O$2:$O$13),"Medio de pago no elegible o no identificado por DIAN"),"Apta automaticamente por pago electronico y base positiva"))))</f>
        <v/>
      </c>
    </row>
    <row r="1214">
      <c r="A1214" s="9" t="n"/>
      <c r="B1214" s="9" t="n"/>
      <c r="C1214" s="12" t="n"/>
      <c r="D1214" s="11" t="n"/>
      <c r="E1214" s="11" t="n"/>
      <c r="F1214" s="11" t="n"/>
      <c r="G1214" s="11" t="n"/>
      <c r="H1214" s="11" t="n"/>
      <c r="I1214" s="9" t="n"/>
      <c r="J1214" s="9" t="n"/>
      <c r="K1214" s="9" t="n"/>
      <c r="L1214" s="9">
        <f>IF(COUNTA($A1214:$K1214)=0,"",IF(AND(IFERROR($H1214,0)&gt;0,LEN(TRIM($K1214&amp;""))&gt;0,IFERROR(LOOKUP(2,1/((LISTS!$M$2:$M$13&lt;&gt;"")*ISNUMBER(SEARCH(LISTS!$M$2:$M$13,$I1214))),LISTS!$N$2:$N$13),"NO")="SI"),"SI","NO"))</f>
        <v/>
      </c>
      <c r="M1214" s="9">
        <f>IF(COUNTA($A1214:$K1214)=0,"",IF($K1214&lt;&gt;"",IF(COUNTIF($K$19:$K1214,$K1214)&gt;1,"SI","NO"),IF(COUNTIFS($A$19:$A1214,$A1214,$C$19:$C1214,$C1214,$J$19:$J1214,$J1214,$D$19:$D1214,$D1214)&gt;1,"SI","NO")))</f>
        <v/>
      </c>
      <c r="N1214" s="11">
        <f>IF(COUNTA($A1214:$K1214)=0,"",IF(AND($L1214="SI",$M1214="NO"),IFERROR($H1214,0),0))</f>
        <v/>
      </c>
      <c r="O1214" s="9">
        <f>IF(COUNTA($A1214:$K1214)=0,"",IF($M1214="SI","CUFE o factura duplicada dentro del reporte; no se suma dos veces",IF(IFERROR($H1214,0)&lt;=0,"DIAN reporta valor susceptible 0",IF($L1214="NO",IFERROR(LOOKUP(2,1/((LISTS!$M$2:$M$13&lt;&gt;"")*ISNUMBER(SEARCH(LISTS!$M$2:$M$13,$I1214))),LISTS!$O$2:$O$13),"Medio de pago no elegible o no identificado por DIAN"),"Apta automaticamente por pago electronico y base positiva"))))</f>
        <v/>
      </c>
    </row>
    <row r="1215">
      <c r="A1215" s="9" t="n"/>
      <c r="B1215" s="9" t="n"/>
      <c r="C1215" s="12" t="n"/>
      <c r="D1215" s="11" t="n"/>
      <c r="E1215" s="11" t="n"/>
      <c r="F1215" s="11" t="n"/>
      <c r="G1215" s="11" t="n"/>
      <c r="H1215" s="11" t="n"/>
      <c r="I1215" s="9" t="n"/>
      <c r="J1215" s="9" t="n"/>
      <c r="K1215" s="9" t="n"/>
      <c r="L1215" s="9">
        <f>IF(COUNTA($A1215:$K1215)=0,"",IF(AND(IFERROR($H1215,0)&gt;0,LEN(TRIM($K1215&amp;""))&gt;0,IFERROR(LOOKUP(2,1/((LISTS!$M$2:$M$13&lt;&gt;"")*ISNUMBER(SEARCH(LISTS!$M$2:$M$13,$I1215))),LISTS!$N$2:$N$13),"NO")="SI"),"SI","NO"))</f>
        <v/>
      </c>
      <c r="M1215" s="9">
        <f>IF(COUNTA($A1215:$K1215)=0,"",IF($K1215&lt;&gt;"",IF(COUNTIF($K$19:$K1215,$K1215)&gt;1,"SI","NO"),IF(COUNTIFS($A$19:$A1215,$A1215,$C$19:$C1215,$C1215,$J$19:$J1215,$J1215,$D$19:$D1215,$D1215)&gt;1,"SI","NO")))</f>
        <v/>
      </c>
      <c r="N1215" s="11">
        <f>IF(COUNTA($A1215:$K1215)=0,"",IF(AND($L1215="SI",$M1215="NO"),IFERROR($H1215,0),0))</f>
        <v/>
      </c>
      <c r="O1215" s="9">
        <f>IF(COUNTA($A1215:$K1215)=0,"",IF($M1215="SI","CUFE o factura duplicada dentro del reporte; no se suma dos veces",IF(IFERROR($H1215,0)&lt;=0,"DIAN reporta valor susceptible 0",IF($L1215="NO",IFERROR(LOOKUP(2,1/((LISTS!$M$2:$M$13&lt;&gt;"")*ISNUMBER(SEARCH(LISTS!$M$2:$M$13,$I1215))),LISTS!$O$2:$O$13),"Medio de pago no elegible o no identificado por DIAN"),"Apta automaticamente por pago electronico y base positiva"))))</f>
        <v/>
      </c>
    </row>
    <row r="1216">
      <c r="A1216" s="9" t="n"/>
      <c r="B1216" s="9" t="n"/>
      <c r="C1216" s="12" t="n"/>
      <c r="D1216" s="11" t="n"/>
      <c r="E1216" s="11" t="n"/>
      <c r="F1216" s="11" t="n"/>
      <c r="G1216" s="11" t="n"/>
      <c r="H1216" s="11" t="n"/>
      <c r="I1216" s="9" t="n"/>
      <c r="J1216" s="9" t="n"/>
      <c r="K1216" s="9" t="n"/>
      <c r="L1216" s="9">
        <f>IF(COUNTA($A1216:$K1216)=0,"",IF(AND(IFERROR($H1216,0)&gt;0,LEN(TRIM($K1216&amp;""))&gt;0,IFERROR(LOOKUP(2,1/((LISTS!$M$2:$M$13&lt;&gt;"")*ISNUMBER(SEARCH(LISTS!$M$2:$M$13,$I1216))),LISTS!$N$2:$N$13),"NO")="SI"),"SI","NO"))</f>
        <v/>
      </c>
      <c r="M1216" s="9">
        <f>IF(COUNTA($A1216:$K1216)=0,"",IF($K1216&lt;&gt;"",IF(COUNTIF($K$19:$K1216,$K1216)&gt;1,"SI","NO"),IF(COUNTIFS($A$19:$A1216,$A1216,$C$19:$C1216,$C1216,$J$19:$J1216,$J1216,$D$19:$D1216,$D1216)&gt;1,"SI","NO")))</f>
        <v/>
      </c>
      <c r="N1216" s="11">
        <f>IF(COUNTA($A1216:$K1216)=0,"",IF(AND($L1216="SI",$M1216="NO"),IFERROR($H1216,0),0))</f>
        <v/>
      </c>
      <c r="O1216" s="9">
        <f>IF(COUNTA($A1216:$K1216)=0,"",IF($M1216="SI","CUFE o factura duplicada dentro del reporte; no se suma dos veces",IF(IFERROR($H1216,0)&lt;=0,"DIAN reporta valor susceptible 0",IF($L1216="NO",IFERROR(LOOKUP(2,1/((LISTS!$M$2:$M$13&lt;&gt;"")*ISNUMBER(SEARCH(LISTS!$M$2:$M$13,$I1216))),LISTS!$O$2:$O$13),"Medio de pago no elegible o no identificado por DIAN"),"Apta automaticamente por pago electronico y base positiva"))))</f>
        <v/>
      </c>
    </row>
    <row r="1217">
      <c r="A1217" s="9" t="n"/>
      <c r="B1217" s="9" t="n"/>
      <c r="C1217" s="12" t="n"/>
      <c r="D1217" s="11" t="n"/>
      <c r="E1217" s="11" t="n"/>
      <c r="F1217" s="11" t="n"/>
      <c r="G1217" s="11" t="n"/>
      <c r="H1217" s="11" t="n"/>
      <c r="I1217" s="9" t="n"/>
      <c r="J1217" s="9" t="n"/>
      <c r="K1217" s="9" t="n"/>
      <c r="L1217" s="9">
        <f>IF(COUNTA($A1217:$K1217)=0,"",IF(AND(IFERROR($H1217,0)&gt;0,LEN(TRIM($K1217&amp;""))&gt;0,IFERROR(LOOKUP(2,1/((LISTS!$M$2:$M$13&lt;&gt;"")*ISNUMBER(SEARCH(LISTS!$M$2:$M$13,$I1217))),LISTS!$N$2:$N$13),"NO")="SI"),"SI","NO"))</f>
        <v/>
      </c>
      <c r="M1217" s="9">
        <f>IF(COUNTA($A1217:$K1217)=0,"",IF($K1217&lt;&gt;"",IF(COUNTIF($K$19:$K1217,$K1217)&gt;1,"SI","NO"),IF(COUNTIFS($A$19:$A1217,$A1217,$C$19:$C1217,$C1217,$J$19:$J1217,$J1217,$D$19:$D1217,$D1217)&gt;1,"SI","NO")))</f>
        <v/>
      </c>
      <c r="N1217" s="11">
        <f>IF(COUNTA($A1217:$K1217)=0,"",IF(AND($L1217="SI",$M1217="NO"),IFERROR($H1217,0),0))</f>
        <v/>
      </c>
      <c r="O1217" s="9">
        <f>IF(COUNTA($A1217:$K1217)=0,"",IF($M1217="SI","CUFE o factura duplicada dentro del reporte; no se suma dos veces",IF(IFERROR($H1217,0)&lt;=0,"DIAN reporta valor susceptible 0",IF($L1217="NO",IFERROR(LOOKUP(2,1/((LISTS!$M$2:$M$13&lt;&gt;"")*ISNUMBER(SEARCH(LISTS!$M$2:$M$13,$I1217))),LISTS!$O$2:$O$13),"Medio de pago no elegible o no identificado por DIAN"),"Apta automaticamente por pago electronico y base positiva"))))</f>
        <v/>
      </c>
    </row>
    <row r="1218">
      <c r="A1218" s="9" t="n"/>
      <c r="B1218" s="9" t="n"/>
      <c r="C1218" s="12" t="n"/>
      <c r="D1218" s="11" t="n"/>
      <c r="E1218" s="11" t="n"/>
      <c r="F1218" s="11" t="n"/>
      <c r="G1218" s="11" t="n"/>
      <c r="H1218" s="11" t="n"/>
      <c r="I1218" s="9" t="n"/>
      <c r="J1218" s="9" t="n"/>
      <c r="K1218" s="9" t="n"/>
      <c r="L1218" s="9">
        <f>IF(COUNTA($A1218:$K1218)=0,"",IF(AND(IFERROR($H1218,0)&gt;0,LEN(TRIM($K1218&amp;""))&gt;0,IFERROR(LOOKUP(2,1/((LISTS!$M$2:$M$13&lt;&gt;"")*ISNUMBER(SEARCH(LISTS!$M$2:$M$13,$I1218))),LISTS!$N$2:$N$13),"NO")="SI"),"SI","NO"))</f>
        <v/>
      </c>
      <c r="M1218" s="9">
        <f>IF(COUNTA($A1218:$K1218)=0,"",IF($K1218&lt;&gt;"",IF(COUNTIF($K$19:$K1218,$K1218)&gt;1,"SI","NO"),IF(COUNTIFS($A$19:$A1218,$A1218,$C$19:$C1218,$C1218,$J$19:$J1218,$J1218,$D$19:$D1218,$D1218)&gt;1,"SI","NO")))</f>
        <v/>
      </c>
      <c r="N1218" s="11">
        <f>IF(COUNTA($A1218:$K1218)=0,"",IF(AND($L1218="SI",$M1218="NO"),IFERROR($H1218,0),0))</f>
        <v/>
      </c>
      <c r="O1218" s="9">
        <f>IF(COUNTA($A1218:$K1218)=0,"",IF($M1218="SI","CUFE o factura duplicada dentro del reporte; no se suma dos veces",IF(IFERROR($H1218,0)&lt;=0,"DIAN reporta valor susceptible 0",IF($L1218="NO",IFERROR(LOOKUP(2,1/((LISTS!$M$2:$M$13&lt;&gt;"")*ISNUMBER(SEARCH(LISTS!$M$2:$M$13,$I1218))),LISTS!$O$2:$O$13),"Medio de pago no elegible o no identificado por DIAN"),"Apta automaticamente por pago electronico y base positiva"))))</f>
        <v/>
      </c>
    </row>
    <row r="1219">
      <c r="A1219" s="9" t="n"/>
      <c r="B1219" s="9" t="n"/>
      <c r="C1219" s="12" t="n"/>
      <c r="D1219" s="11" t="n"/>
      <c r="E1219" s="11" t="n"/>
      <c r="F1219" s="11" t="n"/>
      <c r="G1219" s="11" t="n"/>
      <c r="H1219" s="11" t="n"/>
      <c r="I1219" s="9" t="n"/>
      <c r="J1219" s="9" t="n"/>
      <c r="K1219" s="9" t="n"/>
      <c r="L1219" s="9">
        <f>IF(COUNTA($A1219:$K1219)=0,"",IF(AND(IFERROR($H1219,0)&gt;0,LEN(TRIM($K1219&amp;""))&gt;0,IFERROR(LOOKUP(2,1/((LISTS!$M$2:$M$13&lt;&gt;"")*ISNUMBER(SEARCH(LISTS!$M$2:$M$13,$I1219))),LISTS!$N$2:$N$13),"NO")="SI"),"SI","NO"))</f>
        <v/>
      </c>
      <c r="M1219" s="9">
        <f>IF(COUNTA($A1219:$K1219)=0,"",IF($K1219&lt;&gt;"",IF(COUNTIF($K$19:$K1219,$K1219)&gt;1,"SI","NO"),IF(COUNTIFS($A$19:$A1219,$A1219,$C$19:$C1219,$C1219,$J$19:$J1219,$J1219,$D$19:$D1219,$D1219)&gt;1,"SI","NO")))</f>
        <v/>
      </c>
      <c r="N1219" s="11">
        <f>IF(COUNTA($A1219:$K1219)=0,"",IF(AND($L1219="SI",$M1219="NO"),IFERROR($H1219,0),0))</f>
        <v/>
      </c>
      <c r="O1219" s="9">
        <f>IF(COUNTA($A1219:$K1219)=0,"",IF($M1219="SI","CUFE o factura duplicada dentro del reporte; no se suma dos veces",IF(IFERROR($H1219,0)&lt;=0,"DIAN reporta valor susceptible 0",IF($L1219="NO",IFERROR(LOOKUP(2,1/((LISTS!$M$2:$M$13&lt;&gt;"")*ISNUMBER(SEARCH(LISTS!$M$2:$M$13,$I1219))),LISTS!$O$2:$O$13),"Medio de pago no elegible o no identificado por DIAN"),"Apta automaticamente por pago electronico y base positiva"))))</f>
        <v/>
      </c>
    </row>
    <row r="1220">
      <c r="A1220" s="9" t="n"/>
      <c r="B1220" s="9" t="n"/>
      <c r="C1220" s="12" t="n"/>
      <c r="D1220" s="11" t="n"/>
      <c r="E1220" s="11" t="n"/>
      <c r="F1220" s="11" t="n"/>
      <c r="G1220" s="11" t="n"/>
      <c r="H1220" s="11" t="n"/>
      <c r="I1220" s="9" t="n"/>
      <c r="J1220" s="9" t="n"/>
      <c r="K1220" s="9" t="n"/>
      <c r="L1220" s="9">
        <f>IF(COUNTA($A1220:$K1220)=0,"",IF(AND(IFERROR($H1220,0)&gt;0,LEN(TRIM($K1220&amp;""))&gt;0,IFERROR(LOOKUP(2,1/((LISTS!$M$2:$M$13&lt;&gt;"")*ISNUMBER(SEARCH(LISTS!$M$2:$M$13,$I1220))),LISTS!$N$2:$N$13),"NO")="SI"),"SI","NO"))</f>
        <v/>
      </c>
      <c r="M1220" s="9">
        <f>IF(COUNTA($A1220:$K1220)=0,"",IF($K1220&lt;&gt;"",IF(COUNTIF($K$19:$K1220,$K1220)&gt;1,"SI","NO"),IF(COUNTIFS($A$19:$A1220,$A1220,$C$19:$C1220,$C1220,$J$19:$J1220,$J1220,$D$19:$D1220,$D1220)&gt;1,"SI","NO")))</f>
        <v/>
      </c>
      <c r="N1220" s="11">
        <f>IF(COUNTA($A1220:$K1220)=0,"",IF(AND($L1220="SI",$M1220="NO"),IFERROR($H1220,0),0))</f>
        <v/>
      </c>
      <c r="O1220" s="9">
        <f>IF(COUNTA($A1220:$K1220)=0,"",IF($M1220="SI","CUFE o factura duplicada dentro del reporte; no se suma dos veces",IF(IFERROR($H1220,0)&lt;=0,"DIAN reporta valor susceptible 0",IF($L1220="NO",IFERROR(LOOKUP(2,1/((LISTS!$M$2:$M$13&lt;&gt;"")*ISNUMBER(SEARCH(LISTS!$M$2:$M$13,$I1220))),LISTS!$O$2:$O$13),"Medio de pago no elegible o no identificado por DIAN"),"Apta automaticamente por pago electronico y base positiva"))))</f>
        <v/>
      </c>
    </row>
    <row r="1221">
      <c r="A1221" s="9" t="n"/>
      <c r="B1221" s="9" t="n"/>
      <c r="C1221" s="12" t="n"/>
      <c r="D1221" s="11" t="n"/>
      <c r="E1221" s="11" t="n"/>
      <c r="F1221" s="11" t="n"/>
      <c r="G1221" s="11" t="n"/>
      <c r="H1221" s="11" t="n"/>
      <c r="I1221" s="9" t="n"/>
      <c r="J1221" s="9" t="n"/>
      <c r="K1221" s="9" t="n"/>
      <c r="L1221" s="9">
        <f>IF(COUNTA($A1221:$K1221)=0,"",IF(AND(IFERROR($H1221,0)&gt;0,LEN(TRIM($K1221&amp;""))&gt;0,IFERROR(LOOKUP(2,1/((LISTS!$M$2:$M$13&lt;&gt;"")*ISNUMBER(SEARCH(LISTS!$M$2:$M$13,$I1221))),LISTS!$N$2:$N$13),"NO")="SI"),"SI","NO"))</f>
        <v/>
      </c>
      <c r="M1221" s="9">
        <f>IF(COUNTA($A1221:$K1221)=0,"",IF($K1221&lt;&gt;"",IF(COUNTIF($K$19:$K1221,$K1221)&gt;1,"SI","NO"),IF(COUNTIFS($A$19:$A1221,$A1221,$C$19:$C1221,$C1221,$J$19:$J1221,$J1221,$D$19:$D1221,$D1221)&gt;1,"SI","NO")))</f>
        <v/>
      </c>
      <c r="N1221" s="11">
        <f>IF(COUNTA($A1221:$K1221)=0,"",IF(AND($L1221="SI",$M1221="NO"),IFERROR($H1221,0),0))</f>
        <v/>
      </c>
      <c r="O1221" s="9">
        <f>IF(COUNTA($A1221:$K1221)=0,"",IF($M1221="SI","CUFE o factura duplicada dentro del reporte; no se suma dos veces",IF(IFERROR($H1221,0)&lt;=0,"DIAN reporta valor susceptible 0",IF($L1221="NO",IFERROR(LOOKUP(2,1/((LISTS!$M$2:$M$13&lt;&gt;"")*ISNUMBER(SEARCH(LISTS!$M$2:$M$13,$I1221))),LISTS!$O$2:$O$13),"Medio de pago no elegible o no identificado por DIAN"),"Apta automaticamente por pago electronico y base positiva"))))</f>
        <v/>
      </c>
    </row>
    <row r="1222">
      <c r="A1222" s="9" t="n"/>
      <c r="B1222" s="9" t="n"/>
      <c r="C1222" s="12" t="n"/>
      <c r="D1222" s="11" t="n"/>
      <c r="E1222" s="11" t="n"/>
      <c r="F1222" s="11" t="n"/>
      <c r="G1222" s="11" t="n"/>
      <c r="H1222" s="11" t="n"/>
      <c r="I1222" s="9" t="n"/>
      <c r="J1222" s="9" t="n"/>
      <c r="K1222" s="9" t="n"/>
      <c r="L1222" s="9">
        <f>IF(COUNTA($A1222:$K1222)=0,"",IF(AND(IFERROR($H1222,0)&gt;0,LEN(TRIM($K1222&amp;""))&gt;0,IFERROR(LOOKUP(2,1/((LISTS!$M$2:$M$13&lt;&gt;"")*ISNUMBER(SEARCH(LISTS!$M$2:$M$13,$I1222))),LISTS!$N$2:$N$13),"NO")="SI"),"SI","NO"))</f>
        <v/>
      </c>
      <c r="M1222" s="9">
        <f>IF(COUNTA($A1222:$K1222)=0,"",IF($K1222&lt;&gt;"",IF(COUNTIF($K$19:$K1222,$K1222)&gt;1,"SI","NO"),IF(COUNTIFS($A$19:$A1222,$A1222,$C$19:$C1222,$C1222,$J$19:$J1222,$J1222,$D$19:$D1222,$D1222)&gt;1,"SI","NO")))</f>
        <v/>
      </c>
      <c r="N1222" s="11">
        <f>IF(COUNTA($A1222:$K1222)=0,"",IF(AND($L1222="SI",$M1222="NO"),IFERROR($H1222,0),0))</f>
        <v/>
      </c>
      <c r="O1222" s="9">
        <f>IF(COUNTA($A1222:$K1222)=0,"",IF($M1222="SI","CUFE o factura duplicada dentro del reporte; no se suma dos veces",IF(IFERROR($H1222,0)&lt;=0,"DIAN reporta valor susceptible 0",IF($L1222="NO",IFERROR(LOOKUP(2,1/((LISTS!$M$2:$M$13&lt;&gt;"")*ISNUMBER(SEARCH(LISTS!$M$2:$M$13,$I1222))),LISTS!$O$2:$O$13),"Medio de pago no elegible o no identificado por DIAN"),"Apta automaticamente por pago electronico y base positiva"))))</f>
        <v/>
      </c>
    </row>
    <row r="1223">
      <c r="A1223" s="9" t="n"/>
      <c r="B1223" s="9" t="n"/>
      <c r="C1223" s="12" t="n"/>
      <c r="D1223" s="11" t="n"/>
      <c r="E1223" s="11" t="n"/>
      <c r="F1223" s="11" t="n"/>
      <c r="G1223" s="11" t="n"/>
      <c r="H1223" s="11" t="n"/>
      <c r="I1223" s="9" t="n"/>
      <c r="J1223" s="9" t="n"/>
      <c r="K1223" s="9" t="n"/>
      <c r="L1223" s="9">
        <f>IF(COUNTA($A1223:$K1223)=0,"",IF(AND(IFERROR($H1223,0)&gt;0,LEN(TRIM($K1223&amp;""))&gt;0,IFERROR(LOOKUP(2,1/((LISTS!$M$2:$M$13&lt;&gt;"")*ISNUMBER(SEARCH(LISTS!$M$2:$M$13,$I1223))),LISTS!$N$2:$N$13),"NO")="SI"),"SI","NO"))</f>
        <v/>
      </c>
      <c r="M1223" s="9">
        <f>IF(COUNTA($A1223:$K1223)=0,"",IF($K1223&lt;&gt;"",IF(COUNTIF($K$19:$K1223,$K1223)&gt;1,"SI","NO"),IF(COUNTIFS($A$19:$A1223,$A1223,$C$19:$C1223,$C1223,$J$19:$J1223,$J1223,$D$19:$D1223,$D1223)&gt;1,"SI","NO")))</f>
        <v/>
      </c>
      <c r="N1223" s="11">
        <f>IF(COUNTA($A1223:$K1223)=0,"",IF(AND($L1223="SI",$M1223="NO"),IFERROR($H1223,0),0))</f>
        <v/>
      </c>
      <c r="O1223" s="9">
        <f>IF(COUNTA($A1223:$K1223)=0,"",IF($M1223="SI","CUFE o factura duplicada dentro del reporte; no se suma dos veces",IF(IFERROR($H1223,0)&lt;=0,"DIAN reporta valor susceptible 0",IF($L1223="NO",IFERROR(LOOKUP(2,1/((LISTS!$M$2:$M$13&lt;&gt;"")*ISNUMBER(SEARCH(LISTS!$M$2:$M$13,$I1223))),LISTS!$O$2:$O$13),"Medio de pago no elegible o no identificado por DIAN"),"Apta automaticamente por pago electronico y base positiva"))))</f>
        <v/>
      </c>
    </row>
    <row r="1224">
      <c r="A1224" s="9" t="n"/>
      <c r="B1224" s="9" t="n"/>
      <c r="C1224" s="12" t="n"/>
      <c r="D1224" s="11" t="n"/>
      <c r="E1224" s="11" t="n"/>
      <c r="F1224" s="11" t="n"/>
      <c r="G1224" s="11" t="n"/>
      <c r="H1224" s="11" t="n"/>
      <c r="I1224" s="9" t="n"/>
      <c r="J1224" s="9" t="n"/>
      <c r="K1224" s="9" t="n"/>
      <c r="L1224" s="9">
        <f>IF(COUNTA($A1224:$K1224)=0,"",IF(AND(IFERROR($H1224,0)&gt;0,LEN(TRIM($K1224&amp;""))&gt;0,IFERROR(LOOKUP(2,1/((LISTS!$M$2:$M$13&lt;&gt;"")*ISNUMBER(SEARCH(LISTS!$M$2:$M$13,$I1224))),LISTS!$N$2:$N$13),"NO")="SI"),"SI","NO"))</f>
        <v/>
      </c>
      <c r="M1224" s="9">
        <f>IF(COUNTA($A1224:$K1224)=0,"",IF($K1224&lt;&gt;"",IF(COUNTIF($K$19:$K1224,$K1224)&gt;1,"SI","NO"),IF(COUNTIFS($A$19:$A1224,$A1224,$C$19:$C1224,$C1224,$J$19:$J1224,$J1224,$D$19:$D1224,$D1224)&gt;1,"SI","NO")))</f>
        <v/>
      </c>
      <c r="N1224" s="11">
        <f>IF(COUNTA($A1224:$K1224)=0,"",IF(AND($L1224="SI",$M1224="NO"),IFERROR($H1224,0),0))</f>
        <v/>
      </c>
      <c r="O1224" s="9">
        <f>IF(COUNTA($A1224:$K1224)=0,"",IF($M1224="SI","CUFE o factura duplicada dentro del reporte; no se suma dos veces",IF(IFERROR($H1224,0)&lt;=0,"DIAN reporta valor susceptible 0",IF($L1224="NO",IFERROR(LOOKUP(2,1/((LISTS!$M$2:$M$13&lt;&gt;"")*ISNUMBER(SEARCH(LISTS!$M$2:$M$13,$I1224))),LISTS!$O$2:$O$13),"Medio de pago no elegible o no identificado por DIAN"),"Apta automaticamente por pago electronico y base positiva"))))</f>
        <v/>
      </c>
    </row>
    <row r="1225">
      <c r="A1225" s="9" t="n"/>
      <c r="B1225" s="9" t="n"/>
      <c r="C1225" s="12" t="n"/>
      <c r="D1225" s="11" t="n"/>
      <c r="E1225" s="11" t="n"/>
      <c r="F1225" s="11" t="n"/>
      <c r="G1225" s="11" t="n"/>
      <c r="H1225" s="11" t="n"/>
      <c r="I1225" s="9" t="n"/>
      <c r="J1225" s="9" t="n"/>
      <c r="K1225" s="9" t="n"/>
      <c r="L1225" s="9">
        <f>IF(COUNTA($A1225:$K1225)=0,"",IF(AND(IFERROR($H1225,0)&gt;0,LEN(TRIM($K1225&amp;""))&gt;0,IFERROR(LOOKUP(2,1/((LISTS!$M$2:$M$13&lt;&gt;"")*ISNUMBER(SEARCH(LISTS!$M$2:$M$13,$I1225))),LISTS!$N$2:$N$13),"NO")="SI"),"SI","NO"))</f>
        <v/>
      </c>
      <c r="M1225" s="9">
        <f>IF(COUNTA($A1225:$K1225)=0,"",IF($K1225&lt;&gt;"",IF(COUNTIF($K$19:$K1225,$K1225)&gt;1,"SI","NO"),IF(COUNTIFS($A$19:$A1225,$A1225,$C$19:$C1225,$C1225,$J$19:$J1225,$J1225,$D$19:$D1225,$D1225)&gt;1,"SI","NO")))</f>
        <v/>
      </c>
      <c r="N1225" s="11">
        <f>IF(COUNTA($A1225:$K1225)=0,"",IF(AND($L1225="SI",$M1225="NO"),IFERROR($H1225,0),0))</f>
        <v/>
      </c>
      <c r="O1225" s="9">
        <f>IF(COUNTA($A1225:$K1225)=0,"",IF($M1225="SI","CUFE o factura duplicada dentro del reporte; no se suma dos veces",IF(IFERROR($H1225,0)&lt;=0,"DIAN reporta valor susceptible 0",IF($L1225="NO",IFERROR(LOOKUP(2,1/((LISTS!$M$2:$M$13&lt;&gt;"")*ISNUMBER(SEARCH(LISTS!$M$2:$M$13,$I1225))),LISTS!$O$2:$O$13),"Medio de pago no elegible o no identificado por DIAN"),"Apta automaticamente por pago electronico y base positiva"))))</f>
        <v/>
      </c>
    </row>
    <row r="1226">
      <c r="A1226" s="9" t="n"/>
      <c r="B1226" s="9" t="n"/>
      <c r="C1226" s="12" t="n"/>
      <c r="D1226" s="11" t="n"/>
      <c r="E1226" s="11" t="n"/>
      <c r="F1226" s="11" t="n"/>
      <c r="G1226" s="11" t="n"/>
      <c r="H1226" s="11" t="n"/>
      <c r="I1226" s="9" t="n"/>
      <c r="J1226" s="9" t="n"/>
      <c r="K1226" s="9" t="n"/>
      <c r="L1226" s="9">
        <f>IF(COUNTA($A1226:$K1226)=0,"",IF(AND(IFERROR($H1226,0)&gt;0,LEN(TRIM($K1226&amp;""))&gt;0,IFERROR(LOOKUP(2,1/((LISTS!$M$2:$M$13&lt;&gt;"")*ISNUMBER(SEARCH(LISTS!$M$2:$M$13,$I1226))),LISTS!$N$2:$N$13),"NO")="SI"),"SI","NO"))</f>
        <v/>
      </c>
      <c r="M1226" s="9">
        <f>IF(COUNTA($A1226:$K1226)=0,"",IF($K1226&lt;&gt;"",IF(COUNTIF($K$19:$K1226,$K1226)&gt;1,"SI","NO"),IF(COUNTIFS($A$19:$A1226,$A1226,$C$19:$C1226,$C1226,$J$19:$J1226,$J1226,$D$19:$D1226,$D1226)&gt;1,"SI","NO")))</f>
        <v/>
      </c>
      <c r="N1226" s="11">
        <f>IF(COUNTA($A1226:$K1226)=0,"",IF(AND($L1226="SI",$M1226="NO"),IFERROR($H1226,0),0))</f>
        <v/>
      </c>
      <c r="O1226" s="9">
        <f>IF(COUNTA($A1226:$K1226)=0,"",IF($M1226="SI","CUFE o factura duplicada dentro del reporte; no se suma dos veces",IF(IFERROR($H1226,0)&lt;=0,"DIAN reporta valor susceptible 0",IF($L1226="NO",IFERROR(LOOKUP(2,1/((LISTS!$M$2:$M$13&lt;&gt;"")*ISNUMBER(SEARCH(LISTS!$M$2:$M$13,$I1226))),LISTS!$O$2:$O$13),"Medio de pago no elegible o no identificado por DIAN"),"Apta automaticamente por pago electronico y base positiva"))))</f>
        <v/>
      </c>
    </row>
    <row r="1227">
      <c r="A1227" s="9" t="n"/>
      <c r="B1227" s="9" t="n"/>
      <c r="C1227" s="12" t="n"/>
      <c r="D1227" s="11" t="n"/>
      <c r="E1227" s="11" t="n"/>
      <c r="F1227" s="11" t="n"/>
      <c r="G1227" s="11" t="n"/>
      <c r="H1227" s="11" t="n"/>
      <c r="I1227" s="9" t="n"/>
      <c r="J1227" s="9" t="n"/>
      <c r="K1227" s="9" t="n"/>
      <c r="L1227" s="9">
        <f>IF(COUNTA($A1227:$K1227)=0,"",IF(AND(IFERROR($H1227,0)&gt;0,LEN(TRIM($K1227&amp;""))&gt;0,IFERROR(LOOKUP(2,1/((LISTS!$M$2:$M$13&lt;&gt;"")*ISNUMBER(SEARCH(LISTS!$M$2:$M$13,$I1227))),LISTS!$N$2:$N$13),"NO")="SI"),"SI","NO"))</f>
        <v/>
      </c>
      <c r="M1227" s="9">
        <f>IF(COUNTA($A1227:$K1227)=0,"",IF($K1227&lt;&gt;"",IF(COUNTIF($K$19:$K1227,$K1227)&gt;1,"SI","NO"),IF(COUNTIFS($A$19:$A1227,$A1227,$C$19:$C1227,$C1227,$J$19:$J1227,$J1227,$D$19:$D1227,$D1227)&gt;1,"SI","NO")))</f>
        <v/>
      </c>
      <c r="N1227" s="11">
        <f>IF(COUNTA($A1227:$K1227)=0,"",IF(AND($L1227="SI",$M1227="NO"),IFERROR($H1227,0),0))</f>
        <v/>
      </c>
      <c r="O1227" s="9">
        <f>IF(COUNTA($A1227:$K1227)=0,"",IF($M1227="SI","CUFE o factura duplicada dentro del reporte; no se suma dos veces",IF(IFERROR($H1227,0)&lt;=0,"DIAN reporta valor susceptible 0",IF($L1227="NO",IFERROR(LOOKUP(2,1/((LISTS!$M$2:$M$13&lt;&gt;"")*ISNUMBER(SEARCH(LISTS!$M$2:$M$13,$I1227))),LISTS!$O$2:$O$13),"Medio de pago no elegible o no identificado por DIAN"),"Apta automaticamente por pago electronico y base positiva"))))</f>
        <v/>
      </c>
    </row>
    <row r="1228">
      <c r="A1228" s="9" t="n"/>
      <c r="B1228" s="9" t="n"/>
      <c r="C1228" s="12" t="n"/>
      <c r="D1228" s="11" t="n"/>
      <c r="E1228" s="11" t="n"/>
      <c r="F1228" s="11" t="n"/>
      <c r="G1228" s="11" t="n"/>
      <c r="H1228" s="11" t="n"/>
      <c r="I1228" s="9" t="n"/>
      <c r="J1228" s="9" t="n"/>
      <c r="K1228" s="9" t="n"/>
      <c r="L1228" s="9">
        <f>IF(COUNTA($A1228:$K1228)=0,"",IF(AND(IFERROR($H1228,0)&gt;0,LEN(TRIM($K1228&amp;""))&gt;0,IFERROR(LOOKUP(2,1/((LISTS!$M$2:$M$13&lt;&gt;"")*ISNUMBER(SEARCH(LISTS!$M$2:$M$13,$I1228))),LISTS!$N$2:$N$13),"NO")="SI"),"SI","NO"))</f>
        <v/>
      </c>
      <c r="M1228" s="9">
        <f>IF(COUNTA($A1228:$K1228)=0,"",IF($K1228&lt;&gt;"",IF(COUNTIF($K$19:$K1228,$K1228)&gt;1,"SI","NO"),IF(COUNTIFS($A$19:$A1228,$A1228,$C$19:$C1228,$C1228,$J$19:$J1228,$J1228,$D$19:$D1228,$D1228)&gt;1,"SI","NO")))</f>
        <v/>
      </c>
      <c r="N1228" s="11">
        <f>IF(COUNTA($A1228:$K1228)=0,"",IF(AND($L1228="SI",$M1228="NO"),IFERROR($H1228,0),0))</f>
        <v/>
      </c>
      <c r="O1228" s="9">
        <f>IF(COUNTA($A1228:$K1228)=0,"",IF($M1228="SI","CUFE o factura duplicada dentro del reporte; no se suma dos veces",IF(IFERROR($H1228,0)&lt;=0,"DIAN reporta valor susceptible 0",IF($L1228="NO",IFERROR(LOOKUP(2,1/((LISTS!$M$2:$M$13&lt;&gt;"")*ISNUMBER(SEARCH(LISTS!$M$2:$M$13,$I1228))),LISTS!$O$2:$O$13),"Medio de pago no elegible o no identificado por DIAN"),"Apta automaticamente por pago electronico y base positiva"))))</f>
        <v/>
      </c>
    </row>
    <row r="1229">
      <c r="A1229" s="9" t="n"/>
      <c r="B1229" s="9" t="n"/>
      <c r="C1229" s="12" t="n"/>
      <c r="D1229" s="11" t="n"/>
      <c r="E1229" s="11" t="n"/>
      <c r="F1229" s="11" t="n"/>
      <c r="G1229" s="11" t="n"/>
      <c r="H1229" s="11" t="n"/>
      <c r="I1229" s="9" t="n"/>
      <c r="J1229" s="9" t="n"/>
      <c r="K1229" s="9" t="n"/>
      <c r="L1229" s="9">
        <f>IF(COUNTA($A1229:$K1229)=0,"",IF(AND(IFERROR($H1229,0)&gt;0,LEN(TRIM($K1229&amp;""))&gt;0,IFERROR(LOOKUP(2,1/((LISTS!$M$2:$M$13&lt;&gt;"")*ISNUMBER(SEARCH(LISTS!$M$2:$M$13,$I1229))),LISTS!$N$2:$N$13),"NO")="SI"),"SI","NO"))</f>
        <v/>
      </c>
      <c r="M1229" s="9">
        <f>IF(COUNTA($A1229:$K1229)=0,"",IF($K1229&lt;&gt;"",IF(COUNTIF($K$19:$K1229,$K1229)&gt;1,"SI","NO"),IF(COUNTIFS($A$19:$A1229,$A1229,$C$19:$C1229,$C1229,$J$19:$J1229,$J1229,$D$19:$D1229,$D1229)&gt;1,"SI","NO")))</f>
        <v/>
      </c>
      <c r="N1229" s="11">
        <f>IF(COUNTA($A1229:$K1229)=0,"",IF(AND($L1229="SI",$M1229="NO"),IFERROR($H1229,0),0))</f>
        <v/>
      </c>
      <c r="O1229" s="9">
        <f>IF(COUNTA($A1229:$K1229)=0,"",IF($M1229="SI","CUFE o factura duplicada dentro del reporte; no se suma dos veces",IF(IFERROR($H1229,0)&lt;=0,"DIAN reporta valor susceptible 0",IF($L1229="NO",IFERROR(LOOKUP(2,1/((LISTS!$M$2:$M$13&lt;&gt;"")*ISNUMBER(SEARCH(LISTS!$M$2:$M$13,$I1229))),LISTS!$O$2:$O$13),"Medio de pago no elegible o no identificado por DIAN"),"Apta automaticamente por pago electronico y base positiva"))))</f>
        <v/>
      </c>
    </row>
    <row r="1230">
      <c r="A1230" s="9" t="n"/>
      <c r="B1230" s="9" t="n"/>
      <c r="C1230" s="12" t="n"/>
      <c r="D1230" s="11" t="n"/>
      <c r="E1230" s="11" t="n"/>
      <c r="F1230" s="11" t="n"/>
      <c r="G1230" s="11" t="n"/>
      <c r="H1230" s="11" t="n"/>
      <c r="I1230" s="9" t="n"/>
      <c r="J1230" s="9" t="n"/>
      <c r="K1230" s="9" t="n"/>
      <c r="L1230" s="9">
        <f>IF(COUNTA($A1230:$K1230)=0,"",IF(AND(IFERROR($H1230,0)&gt;0,LEN(TRIM($K1230&amp;""))&gt;0,IFERROR(LOOKUP(2,1/((LISTS!$M$2:$M$13&lt;&gt;"")*ISNUMBER(SEARCH(LISTS!$M$2:$M$13,$I1230))),LISTS!$N$2:$N$13),"NO")="SI"),"SI","NO"))</f>
        <v/>
      </c>
      <c r="M1230" s="9">
        <f>IF(COUNTA($A1230:$K1230)=0,"",IF($K1230&lt;&gt;"",IF(COUNTIF($K$19:$K1230,$K1230)&gt;1,"SI","NO"),IF(COUNTIFS($A$19:$A1230,$A1230,$C$19:$C1230,$C1230,$J$19:$J1230,$J1230,$D$19:$D1230,$D1230)&gt;1,"SI","NO")))</f>
        <v/>
      </c>
      <c r="N1230" s="11">
        <f>IF(COUNTA($A1230:$K1230)=0,"",IF(AND($L1230="SI",$M1230="NO"),IFERROR($H1230,0),0))</f>
        <v/>
      </c>
      <c r="O1230" s="9">
        <f>IF(COUNTA($A1230:$K1230)=0,"",IF($M1230="SI","CUFE o factura duplicada dentro del reporte; no se suma dos veces",IF(IFERROR($H1230,0)&lt;=0,"DIAN reporta valor susceptible 0",IF($L1230="NO",IFERROR(LOOKUP(2,1/((LISTS!$M$2:$M$13&lt;&gt;"")*ISNUMBER(SEARCH(LISTS!$M$2:$M$13,$I1230))),LISTS!$O$2:$O$13),"Medio de pago no elegible o no identificado por DIAN"),"Apta automaticamente por pago electronico y base positiva"))))</f>
        <v/>
      </c>
    </row>
    <row r="1231">
      <c r="A1231" s="9" t="n"/>
      <c r="B1231" s="9" t="n"/>
      <c r="C1231" s="12" t="n"/>
      <c r="D1231" s="11" t="n"/>
      <c r="E1231" s="11" t="n"/>
      <c r="F1231" s="11" t="n"/>
      <c r="G1231" s="11" t="n"/>
      <c r="H1231" s="11" t="n"/>
      <c r="I1231" s="9" t="n"/>
      <c r="J1231" s="9" t="n"/>
      <c r="K1231" s="9" t="n"/>
      <c r="L1231" s="9">
        <f>IF(COUNTA($A1231:$K1231)=0,"",IF(AND(IFERROR($H1231,0)&gt;0,LEN(TRIM($K1231&amp;""))&gt;0,IFERROR(LOOKUP(2,1/((LISTS!$M$2:$M$13&lt;&gt;"")*ISNUMBER(SEARCH(LISTS!$M$2:$M$13,$I1231))),LISTS!$N$2:$N$13),"NO")="SI"),"SI","NO"))</f>
        <v/>
      </c>
      <c r="M1231" s="9">
        <f>IF(COUNTA($A1231:$K1231)=0,"",IF($K1231&lt;&gt;"",IF(COUNTIF($K$19:$K1231,$K1231)&gt;1,"SI","NO"),IF(COUNTIFS($A$19:$A1231,$A1231,$C$19:$C1231,$C1231,$J$19:$J1231,$J1231,$D$19:$D1231,$D1231)&gt;1,"SI","NO")))</f>
        <v/>
      </c>
      <c r="N1231" s="11">
        <f>IF(COUNTA($A1231:$K1231)=0,"",IF(AND($L1231="SI",$M1231="NO"),IFERROR($H1231,0),0))</f>
        <v/>
      </c>
      <c r="O1231" s="9">
        <f>IF(COUNTA($A1231:$K1231)=0,"",IF($M1231="SI","CUFE o factura duplicada dentro del reporte; no se suma dos veces",IF(IFERROR($H1231,0)&lt;=0,"DIAN reporta valor susceptible 0",IF($L1231="NO",IFERROR(LOOKUP(2,1/((LISTS!$M$2:$M$13&lt;&gt;"")*ISNUMBER(SEARCH(LISTS!$M$2:$M$13,$I1231))),LISTS!$O$2:$O$13),"Medio de pago no elegible o no identificado por DIAN"),"Apta automaticamente por pago electronico y base positiva"))))</f>
        <v/>
      </c>
    </row>
    <row r="1232">
      <c r="A1232" s="9" t="n"/>
      <c r="B1232" s="9" t="n"/>
      <c r="C1232" s="12" t="n"/>
      <c r="D1232" s="11" t="n"/>
      <c r="E1232" s="11" t="n"/>
      <c r="F1232" s="11" t="n"/>
      <c r="G1232" s="11" t="n"/>
      <c r="H1232" s="11" t="n"/>
      <c r="I1232" s="9" t="n"/>
      <c r="J1232" s="9" t="n"/>
      <c r="K1232" s="9" t="n"/>
      <c r="L1232" s="9">
        <f>IF(COUNTA($A1232:$K1232)=0,"",IF(AND(IFERROR($H1232,0)&gt;0,LEN(TRIM($K1232&amp;""))&gt;0,IFERROR(LOOKUP(2,1/((LISTS!$M$2:$M$13&lt;&gt;"")*ISNUMBER(SEARCH(LISTS!$M$2:$M$13,$I1232))),LISTS!$N$2:$N$13),"NO")="SI"),"SI","NO"))</f>
        <v/>
      </c>
      <c r="M1232" s="9">
        <f>IF(COUNTA($A1232:$K1232)=0,"",IF($K1232&lt;&gt;"",IF(COUNTIF($K$19:$K1232,$K1232)&gt;1,"SI","NO"),IF(COUNTIFS($A$19:$A1232,$A1232,$C$19:$C1232,$C1232,$J$19:$J1232,$J1232,$D$19:$D1232,$D1232)&gt;1,"SI","NO")))</f>
        <v/>
      </c>
      <c r="N1232" s="11">
        <f>IF(COUNTA($A1232:$K1232)=0,"",IF(AND($L1232="SI",$M1232="NO"),IFERROR($H1232,0),0))</f>
        <v/>
      </c>
      <c r="O1232" s="9">
        <f>IF(COUNTA($A1232:$K1232)=0,"",IF($M1232="SI","CUFE o factura duplicada dentro del reporte; no se suma dos veces",IF(IFERROR($H1232,0)&lt;=0,"DIAN reporta valor susceptible 0",IF($L1232="NO",IFERROR(LOOKUP(2,1/((LISTS!$M$2:$M$13&lt;&gt;"")*ISNUMBER(SEARCH(LISTS!$M$2:$M$13,$I1232))),LISTS!$O$2:$O$13),"Medio de pago no elegible o no identificado por DIAN"),"Apta automaticamente por pago electronico y base positiva"))))</f>
        <v/>
      </c>
    </row>
    <row r="1233">
      <c r="A1233" s="9" t="n"/>
      <c r="B1233" s="9" t="n"/>
      <c r="C1233" s="12" t="n"/>
      <c r="D1233" s="11" t="n"/>
      <c r="E1233" s="11" t="n"/>
      <c r="F1233" s="11" t="n"/>
      <c r="G1233" s="11" t="n"/>
      <c r="H1233" s="11" t="n"/>
      <c r="I1233" s="9" t="n"/>
      <c r="J1233" s="9" t="n"/>
      <c r="K1233" s="9" t="n"/>
      <c r="L1233" s="9">
        <f>IF(COUNTA($A1233:$K1233)=0,"",IF(AND(IFERROR($H1233,0)&gt;0,LEN(TRIM($K1233&amp;""))&gt;0,IFERROR(LOOKUP(2,1/((LISTS!$M$2:$M$13&lt;&gt;"")*ISNUMBER(SEARCH(LISTS!$M$2:$M$13,$I1233))),LISTS!$N$2:$N$13),"NO")="SI"),"SI","NO"))</f>
        <v/>
      </c>
      <c r="M1233" s="9">
        <f>IF(COUNTA($A1233:$K1233)=0,"",IF($K1233&lt;&gt;"",IF(COUNTIF($K$19:$K1233,$K1233)&gt;1,"SI","NO"),IF(COUNTIFS($A$19:$A1233,$A1233,$C$19:$C1233,$C1233,$J$19:$J1233,$J1233,$D$19:$D1233,$D1233)&gt;1,"SI","NO")))</f>
        <v/>
      </c>
      <c r="N1233" s="11">
        <f>IF(COUNTA($A1233:$K1233)=0,"",IF(AND($L1233="SI",$M1233="NO"),IFERROR($H1233,0),0))</f>
        <v/>
      </c>
      <c r="O1233" s="9">
        <f>IF(COUNTA($A1233:$K1233)=0,"",IF($M1233="SI","CUFE o factura duplicada dentro del reporte; no se suma dos veces",IF(IFERROR($H1233,0)&lt;=0,"DIAN reporta valor susceptible 0",IF($L1233="NO",IFERROR(LOOKUP(2,1/((LISTS!$M$2:$M$13&lt;&gt;"")*ISNUMBER(SEARCH(LISTS!$M$2:$M$13,$I1233))),LISTS!$O$2:$O$13),"Medio de pago no elegible o no identificado por DIAN"),"Apta automaticamente por pago electronico y base positiva"))))</f>
        <v/>
      </c>
    </row>
    <row r="1234">
      <c r="A1234" s="9" t="n"/>
      <c r="B1234" s="9" t="n"/>
      <c r="C1234" s="12" t="n"/>
      <c r="D1234" s="11" t="n"/>
      <c r="E1234" s="11" t="n"/>
      <c r="F1234" s="11" t="n"/>
      <c r="G1234" s="11" t="n"/>
      <c r="H1234" s="11" t="n"/>
      <c r="I1234" s="9" t="n"/>
      <c r="J1234" s="9" t="n"/>
      <c r="K1234" s="9" t="n"/>
      <c r="L1234" s="9">
        <f>IF(COUNTA($A1234:$K1234)=0,"",IF(AND(IFERROR($H1234,0)&gt;0,LEN(TRIM($K1234&amp;""))&gt;0,IFERROR(LOOKUP(2,1/((LISTS!$M$2:$M$13&lt;&gt;"")*ISNUMBER(SEARCH(LISTS!$M$2:$M$13,$I1234))),LISTS!$N$2:$N$13),"NO")="SI"),"SI","NO"))</f>
        <v/>
      </c>
      <c r="M1234" s="9">
        <f>IF(COUNTA($A1234:$K1234)=0,"",IF($K1234&lt;&gt;"",IF(COUNTIF($K$19:$K1234,$K1234)&gt;1,"SI","NO"),IF(COUNTIFS($A$19:$A1234,$A1234,$C$19:$C1234,$C1234,$J$19:$J1234,$J1234,$D$19:$D1234,$D1234)&gt;1,"SI","NO")))</f>
        <v/>
      </c>
      <c r="N1234" s="11">
        <f>IF(COUNTA($A1234:$K1234)=0,"",IF(AND($L1234="SI",$M1234="NO"),IFERROR($H1234,0),0))</f>
        <v/>
      </c>
      <c r="O1234" s="9">
        <f>IF(COUNTA($A1234:$K1234)=0,"",IF($M1234="SI","CUFE o factura duplicada dentro del reporte; no se suma dos veces",IF(IFERROR($H1234,0)&lt;=0,"DIAN reporta valor susceptible 0",IF($L1234="NO",IFERROR(LOOKUP(2,1/((LISTS!$M$2:$M$13&lt;&gt;"")*ISNUMBER(SEARCH(LISTS!$M$2:$M$13,$I1234))),LISTS!$O$2:$O$13),"Medio de pago no elegible o no identificado por DIAN"),"Apta automaticamente por pago electronico y base positiva"))))</f>
        <v/>
      </c>
    </row>
    <row r="1235">
      <c r="A1235" s="9" t="n"/>
      <c r="B1235" s="9" t="n"/>
      <c r="C1235" s="12" t="n"/>
      <c r="D1235" s="11" t="n"/>
      <c r="E1235" s="11" t="n"/>
      <c r="F1235" s="11" t="n"/>
      <c r="G1235" s="11" t="n"/>
      <c r="H1235" s="11" t="n"/>
      <c r="I1235" s="9" t="n"/>
      <c r="J1235" s="9" t="n"/>
      <c r="K1235" s="9" t="n"/>
      <c r="L1235" s="9">
        <f>IF(COUNTA($A1235:$K1235)=0,"",IF(AND(IFERROR($H1235,0)&gt;0,LEN(TRIM($K1235&amp;""))&gt;0,IFERROR(LOOKUP(2,1/((LISTS!$M$2:$M$13&lt;&gt;"")*ISNUMBER(SEARCH(LISTS!$M$2:$M$13,$I1235))),LISTS!$N$2:$N$13),"NO")="SI"),"SI","NO"))</f>
        <v/>
      </c>
      <c r="M1235" s="9">
        <f>IF(COUNTA($A1235:$K1235)=0,"",IF($K1235&lt;&gt;"",IF(COUNTIF($K$19:$K1235,$K1235)&gt;1,"SI","NO"),IF(COUNTIFS($A$19:$A1235,$A1235,$C$19:$C1235,$C1235,$J$19:$J1235,$J1235,$D$19:$D1235,$D1235)&gt;1,"SI","NO")))</f>
        <v/>
      </c>
      <c r="N1235" s="11">
        <f>IF(COUNTA($A1235:$K1235)=0,"",IF(AND($L1235="SI",$M1235="NO"),IFERROR($H1235,0),0))</f>
        <v/>
      </c>
      <c r="O1235" s="9">
        <f>IF(COUNTA($A1235:$K1235)=0,"",IF($M1235="SI","CUFE o factura duplicada dentro del reporte; no se suma dos veces",IF(IFERROR($H1235,0)&lt;=0,"DIAN reporta valor susceptible 0",IF($L1235="NO",IFERROR(LOOKUP(2,1/((LISTS!$M$2:$M$13&lt;&gt;"")*ISNUMBER(SEARCH(LISTS!$M$2:$M$13,$I1235))),LISTS!$O$2:$O$13),"Medio de pago no elegible o no identificado por DIAN"),"Apta automaticamente por pago electronico y base positiva"))))</f>
        <v/>
      </c>
    </row>
    <row r="1236">
      <c r="A1236" s="9" t="n"/>
      <c r="B1236" s="9" t="n"/>
      <c r="C1236" s="12" t="n"/>
      <c r="D1236" s="11" t="n"/>
      <c r="E1236" s="11" t="n"/>
      <c r="F1236" s="11" t="n"/>
      <c r="G1236" s="11" t="n"/>
      <c r="H1236" s="11" t="n"/>
      <c r="I1236" s="9" t="n"/>
      <c r="J1236" s="9" t="n"/>
      <c r="K1236" s="9" t="n"/>
      <c r="L1236" s="9">
        <f>IF(COUNTA($A1236:$K1236)=0,"",IF(AND(IFERROR($H1236,0)&gt;0,LEN(TRIM($K1236&amp;""))&gt;0,IFERROR(LOOKUP(2,1/((LISTS!$M$2:$M$13&lt;&gt;"")*ISNUMBER(SEARCH(LISTS!$M$2:$M$13,$I1236))),LISTS!$N$2:$N$13),"NO")="SI"),"SI","NO"))</f>
        <v/>
      </c>
      <c r="M1236" s="9">
        <f>IF(COUNTA($A1236:$K1236)=0,"",IF($K1236&lt;&gt;"",IF(COUNTIF($K$19:$K1236,$K1236)&gt;1,"SI","NO"),IF(COUNTIFS($A$19:$A1236,$A1236,$C$19:$C1236,$C1236,$J$19:$J1236,$J1236,$D$19:$D1236,$D1236)&gt;1,"SI","NO")))</f>
        <v/>
      </c>
      <c r="N1236" s="11">
        <f>IF(COUNTA($A1236:$K1236)=0,"",IF(AND($L1236="SI",$M1236="NO"),IFERROR($H1236,0),0))</f>
        <v/>
      </c>
      <c r="O1236" s="9">
        <f>IF(COUNTA($A1236:$K1236)=0,"",IF($M1236="SI","CUFE o factura duplicada dentro del reporte; no se suma dos veces",IF(IFERROR($H1236,0)&lt;=0,"DIAN reporta valor susceptible 0",IF($L1236="NO",IFERROR(LOOKUP(2,1/((LISTS!$M$2:$M$13&lt;&gt;"")*ISNUMBER(SEARCH(LISTS!$M$2:$M$13,$I1236))),LISTS!$O$2:$O$13),"Medio de pago no elegible o no identificado por DIAN"),"Apta automaticamente por pago electronico y base positiva"))))</f>
        <v/>
      </c>
    </row>
    <row r="1237">
      <c r="A1237" s="9" t="n"/>
      <c r="B1237" s="9" t="n"/>
      <c r="C1237" s="12" t="n"/>
      <c r="D1237" s="11" t="n"/>
      <c r="E1237" s="11" t="n"/>
      <c r="F1237" s="11" t="n"/>
      <c r="G1237" s="11" t="n"/>
      <c r="H1237" s="11" t="n"/>
      <c r="I1237" s="9" t="n"/>
      <c r="J1237" s="9" t="n"/>
      <c r="K1237" s="9" t="n"/>
      <c r="L1237" s="9">
        <f>IF(COUNTA($A1237:$K1237)=0,"",IF(AND(IFERROR($H1237,0)&gt;0,LEN(TRIM($K1237&amp;""))&gt;0,IFERROR(LOOKUP(2,1/((LISTS!$M$2:$M$13&lt;&gt;"")*ISNUMBER(SEARCH(LISTS!$M$2:$M$13,$I1237))),LISTS!$N$2:$N$13),"NO")="SI"),"SI","NO"))</f>
        <v/>
      </c>
      <c r="M1237" s="9">
        <f>IF(COUNTA($A1237:$K1237)=0,"",IF($K1237&lt;&gt;"",IF(COUNTIF($K$19:$K1237,$K1237)&gt;1,"SI","NO"),IF(COUNTIFS($A$19:$A1237,$A1237,$C$19:$C1237,$C1237,$J$19:$J1237,$J1237,$D$19:$D1237,$D1237)&gt;1,"SI","NO")))</f>
        <v/>
      </c>
      <c r="N1237" s="11">
        <f>IF(COUNTA($A1237:$K1237)=0,"",IF(AND($L1237="SI",$M1237="NO"),IFERROR($H1237,0),0))</f>
        <v/>
      </c>
      <c r="O1237" s="9">
        <f>IF(COUNTA($A1237:$K1237)=0,"",IF($M1237="SI","CUFE o factura duplicada dentro del reporte; no se suma dos veces",IF(IFERROR($H1237,0)&lt;=0,"DIAN reporta valor susceptible 0",IF($L1237="NO",IFERROR(LOOKUP(2,1/((LISTS!$M$2:$M$13&lt;&gt;"")*ISNUMBER(SEARCH(LISTS!$M$2:$M$13,$I1237))),LISTS!$O$2:$O$13),"Medio de pago no elegible o no identificado por DIAN"),"Apta automaticamente por pago electronico y base positiva"))))</f>
        <v/>
      </c>
    </row>
    <row r="1238">
      <c r="A1238" s="9" t="n"/>
      <c r="B1238" s="9" t="n"/>
      <c r="C1238" s="12" t="n"/>
      <c r="D1238" s="11" t="n"/>
      <c r="E1238" s="11" t="n"/>
      <c r="F1238" s="11" t="n"/>
      <c r="G1238" s="11" t="n"/>
      <c r="H1238" s="11" t="n"/>
      <c r="I1238" s="9" t="n"/>
      <c r="J1238" s="9" t="n"/>
      <c r="K1238" s="9" t="n"/>
      <c r="L1238" s="9">
        <f>IF(COUNTA($A1238:$K1238)=0,"",IF(AND(IFERROR($H1238,0)&gt;0,LEN(TRIM($K1238&amp;""))&gt;0,IFERROR(LOOKUP(2,1/((LISTS!$M$2:$M$13&lt;&gt;"")*ISNUMBER(SEARCH(LISTS!$M$2:$M$13,$I1238))),LISTS!$N$2:$N$13),"NO")="SI"),"SI","NO"))</f>
        <v/>
      </c>
      <c r="M1238" s="9">
        <f>IF(COUNTA($A1238:$K1238)=0,"",IF($K1238&lt;&gt;"",IF(COUNTIF($K$19:$K1238,$K1238)&gt;1,"SI","NO"),IF(COUNTIFS($A$19:$A1238,$A1238,$C$19:$C1238,$C1238,$J$19:$J1238,$J1238,$D$19:$D1238,$D1238)&gt;1,"SI","NO")))</f>
        <v/>
      </c>
      <c r="N1238" s="11">
        <f>IF(COUNTA($A1238:$K1238)=0,"",IF(AND($L1238="SI",$M1238="NO"),IFERROR($H1238,0),0))</f>
        <v/>
      </c>
      <c r="O1238" s="9">
        <f>IF(COUNTA($A1238:$K1238)=0,"",IF($M1238="SI","CUFE o factura duplicada dentro del reporte; no se suma dos veces",IF(IFERROR($H1238,0)&lt;=0,"DIAN reporta valor susceptible 0",IF($L1238="NO",IFERROR(LOOKUP(2,1/((LISTS!$M$2:$M$13&lt;&gt;"")*ISNUMBER(SEARCH(LISTS!$M$2:$M$13,$I1238))),LISTS!$O$2:$O$13),"Medio de pago no elegible o no identificado por DIAN"),"Apta automaticamente por pago electronico y base positiva"))))</f>
        <v/>
      </c>
    </row>
    <row r="1239">
      <c r="A1239" s="9" t="n"/>
      <c r="B1239" s="9" t="n"/>
      <c r="C1239" s="12" t="n"/>
      <c r="D1239" s="11" t="n"/>
      <c r="E1239" s="11" t="n"/>
      <c r="F1239" s="11" t="n"/>
      <c r="G1239" s="11" t="n"/>
      <c r="H1239" s="11" t="n"/>
      <c r="I1239" s="9" t="n"/>
      <c r="J1239" s="9" t="n"/>
      <c r="K1239" s="9" t="n"/>
      <c r="L1239" s="9">
        <f>IF(COUNTA($A1239:$K1239)=0,"",IF(AND(IFERROR($H1239,0)&gt;0,LEN(TRIM($K1239&amp;""))&gt;0,IFERROR(LOOKUP(2,1/((LISTS!$M$2:$M$13&lt;&gt;"")*ISNUMBER(SEARCH(LISTS!$M$2:$M$13,$I1239))),LISTS!$N$2:$N$13),"NO")="SI"),"SI","NO"))</f>
        <v/>
      </c>
      <c r="M1239" s="9">
        <f>IF(COUNTA($A1239:$K1239)=0,"",IF($K1239&lt;&gt;"",IF(COUNTIF($K$19:$K1239,$K1239)&gt;1,"SI","NO"),IF(COUNTIFS($A$19:$A1239,$A1239,$C$19:$C1239,$C1239,$J$19:$J1239,$J1239,$D$19:$D1239,$D1239)&gt;1,"SI","NO")))</f>
        <v/>
      </c>
      <c r="N1239" s="11">
        <f>IF(COUNTA($A1239:$K1239)=0,"",IF(AND($L1239="SI",$M1239="NO"),IFERROR($H1239,0),0))</f>
        <v/>
      </c>
      <c r="O1239" s="9">
        <f>IF(COUNTA($A1239:$K1239)=0,"",IF($M1239="SI","CUFE o factura duplicada dentro del reporte; no se suma dos veces",IF(IFERROR($H1239,0)&lt;=0,"DIAN reporta valor susceptible 0",IF($L1239="NO",IFERROR(LOOKUP(2,1/((LISTS!$M$2:$M$13&lt;&gt;"")*ISNUMBER(SEARCH(LISTS!$M$2:$M$13,$I1239))),LISTS!$O$2:$O$13),"Medio de pago no elegible o no identificado por DIAN"),"Apta automaticamente por pago electronico y base positiva"))))</f>
        <v/>
      </c>
    </row>
    <row r="1240">
      <c r="A1240" s="9" t="n"/>
      <c r="B1240" s="9" t="n"/>
      <c r="C1240" s="12" t="n"/>
      <c r="D1240" s="11" t="n"/>
      <c r="E1240" s="11" t="n"/>
      <c r="F1240" s="11" t="n"/>
      <c r="G1240" s="11" t="n"/>
      <c r="H1240" s="11" t="n"/>
      <c r="I1240" s="9" t="n"/>
      <c r="J1240" s="9" t="n"/>
      <c r="K1240" s="9" t="n"/>
      <c r="L1240" s="9">
        <f>IF(COUNTA($A1240:$K1240)=0,"",IF(AND(IFERROR($H1240,0)&gt;0,LEN(TRIM($K1240&amp;""))&gt;0,IFERROR(LOOKUP(2,1/((LISTS!$M$2:$M$13&lt;&gt;"")*ISNUMBER(SEARCH(LISTS!$M$2:$M$13,$I1240))),LISTS!$N$2:$N$13),"NO")="SI"),"SI","NO"))</f>
        <v/>
      </c>
      <c r="M1240" s="9">
        <f>IF(COUNTA($A1240:$K1240)=0,"",IF($K1240&lt;&gt;"",IF(COUNTIF($K$19:$K1240,$K1240)&gt;1,"SI","NO"),IF(COUNTIFS($A$19:$A1240,$A1240,$C$19:$C1240,$C1240,$J$19:$J1240,$J1240,$D$19:$D1240,$D1240)&gt;1,"SI","NO")))</f>
        <v/>
      </c>
      <c r="N1240" s="11">
        <f>IF(COUNTA($A1240:$K1240)=0,"",IF(AND($L1240="SI",$M1240="NO"),IFERROR($H1240,0),0))</f>
        <v/>
      </c>
      <c r="O1240" s="9">
        <f>IF(COUNTA($A1240:$K1240)=0,"",IF($M1240="SI","CUFE o factura duplicada dentro del reporte; no se suma dos veces",IF(IFERROR($H1240,0)&lt;=0,"DIAN reporta valor susceptible 0",IF($L1240="NO",IFERROR(LOOKUP(2,1/((LISTS!$M$2:$M$13&lt;&gt;"")*ISNUMBER(SEARCH(LISTS!$M$2:$M$13,$I1240))),LISTS!$O$2:$O$13),"Medio de pago no elegible o no identificado por DIAN"),"Apta automaticamente por pago electronico y base positiva"))))</f>
        <v/>
      </c>
    </row>
    <row r="1241">
      <c r="A1241" s="9" t="n"/>
      <c r="B1241" s="9" t="n"/>
      <c r="C1241" s="12" t="n"/>
      <c r="D1241" s="11" t="n"/>
      <c r="E1241" s="11" t="n"/>
      <c r="F1241" s="11" t="n"/>
      <c r="G1241" s="11" t="n"/>
      <c r="H1241" s="11" t="n"/>
      <c r="I1241" s="9" t="n"/>
      <c r="J1241" s="9" t="n"/>
      <c r="K1241" s="9" t="n"/>
      <c r="L1241" s="9">
        <f>IF(COUNTA($A1241:$K1241)=0,"",IF(AND(IFERROR($H1241,0)&gt;0,LEN(TRIM($K1241&amp;""))&gt;0,IFERROR(LOOKUP(2,1/((LISTS!$M$2:$M$13&lt;&gt;"")*ISNUMBER(SEARCH(LISTS!$M$2:$M$13,$I1241))),LISTS!$N$2:$N$13),"NO")="SI"),"SI","NO"))</f>
        <v/>
      </c>
      <c r="M1241" s="9">
        <f>IF(COUNTA($A1241:$K1241)=0,"",IF($K1241&lt;&gt;"",IF(COUNTIF($K$19:$K1241,$K1241)&gt;1,"SI","NO"),IF(COUNTIFS($A$19:$A1241,$A1241,$C$19:$C1241,$C1241,$J$19:$J1241,$J1241,$D$19:$D1241,$D1241)&gt;1,"SI","NO")))</f>
        <v/>
      </c>
      <c r="N1241" s="11">
        <f>IF(COUNTA($A1241:$K1241)=0,"",IF(AND($L1241="SI",$M1241="NO"),IFERROR($H1241,0),0))</f>
        <v/>
      </c>
      <c r="O1241" s="9">
        <f>IF(COUNTA($A1241:$K1241)=0,"",IF($M1241="SI","CUFE o factura duplicada dentro del reporte; no se suma dos veces",IF(IFERROR($H1241,0)&lt;=0,"DIAN reporta valor susceptible 0",IF($L1241="NO",IFERROR(LOOKUP(2,1/((LISTS!$M$2:$M$13&lt;&gt;"")*ISNUMBER(SEARCH(LISTS!$M$2:$M$13,$I1241))),LISTS!$O$2:$O$13),"Medio de pago no elegible o no identificado por DIAN"),"Apta automaticamente por pago electronico y base positiva"))))</f>
        <v/>
      </c>
    </row>
    <row r="1242">
      <c r="A1242" s="9" t="n"/>
      <c r="B1242" s="9" t="n"/>
      <c r="C1242" s="12" t="n"/>
      <c r="D1242" s="11" t="n"/>
      <c r="E1242" s="11" t="n"/>
      <c r="F1242" s="11" t="n"/>
      <c r="G1242" s="11" t="n"/>
      <c r="H1242" s="11" t="n"/>
      <c r="I1242" s="9" t="n"/>
      <c r="J1242" s="9" t="n"/>
      <c r="K1242" s="9" t="n"/>
      <c r="L1242" s="9">
        <f>IF(COUNTA($A1242:$K1242)=0,"",IF(AND(IFERROR($H1242,0)&gt;0,LEN(TRIM($K1242&amp;""))&gt;0,IFERROR(LOOKUP(2,1/((LISTS!$M$2:$M$13&lt;&gt;"")*ISNUMBER(SEARCH(LISTS!$M$2:$M$13,$I1242))),LISTS!$N$2:$N$13),"NO")="SI"),"SI","NO"))</f>
        <v/>
      </c>
      <c r="M1242" s="9">
        <f>IF(COUNTA($A1242:$K1242)=0,"",IF($K1242&lt;&gt;"",IF(COUNTIF($K$19:$K1242,$K1242)&gt;1,"SI","NO"),IF(COUNTIFS($A$19:$A1242,$A1242,$C$19:$C1242,$C1242,$J$19:$J1242,$J1242,$D$19:$D1242,$D1242)&gt;1,"SI","NO")))</f>
        <v/>
      </c>
      <c r="N1242" s="11">
        <f>IF(COUNTA($A1242:$K1242)=0,"",IF(AND($L1242="SI",$M1242="NO"),IFERROR($H1242,0),0))</f>
        <v/>
      </c>
      <c r="O1242" s="9">
        <f>IF(COUNTA($A1242:$K1242)=0,"",IF($M1242="SI","CUFE o factura duplicada dentro del reporte; no se suma dos veces",IF(IFERROR($H1242,0)&lt;=0,"DIAN reporta valor susceptible 0",IF($L1242="NO",IFERROR(LOOKUP(2,1/((LISTS!$M$2:$M$13&lt;&gt;"")*ISNUMBER(SEARCH(LISTS!$M$2:$M$13,$I1242))),LISTS!$O$2:$O$13),"Medio de pago no elegible o no identificado por DIAN"),"Apta automaticamente por pago electronico y base positiva"))))</f>
        <v/>
      </c>
    </row>
    <row r="1243">
      <c r="A1243" s="9" t="n"/>
      <c r="B1243" s="9" t="n"/>
      <c r="C1243" s="12" t="n"/>
      <c r="D1243" s="11" t="n"/>
      <c r="E1243" s="11" t="n"/>
      <c r="F1243" s="11" t="n"/>
      <c r="G1243" s="11" t="n"/>
      <c r="H1243" s="11" t="n"/>
      <c r="I1243" s="9" t="n"/>
      <c r="J1243" s="9" t="n"/>
      <c r="K1243" s="9" t="n"/>
      <c r="L1243" s="9">
        <f>IF(COUNTA($A1243:$K1243)=0,"",IF(AND(IFERROR($H1243,0)&gt;0,LEN(TRIM($K1243&amp;""))&gt;0,IFERROR(LOOKUP(2,1/((LISTS!$M$2:$M$13&lt;&gt;"")*ISNUMBER(SEARCH(LISTS!$M$2:$M$13,$I1243))),LISTS!$N$2:$N$13),"NO")="SI"),"SI","NO"))</f>
        <v/>
      </c>
      <c r="M1243" s="9">
        <f>IF(COUNTA($A1243:$K1243)=0,"",IF($K1243&lt;&gt;"",IF(COUNTIF($K$19:$K1243,$K1243)&gt;1,"SI","NO"),IF(COUNTIFS($A$19:$A1243,$A1243,$C$19:$C1243,$C1243,$J$19:$J1243,$J1243,$D$19:$D1243,$D1243)&gt;1,"SI","NO")))</f>
        <v/>
      </c>
      <c r="N1243" s="11">
        <f>IF(COUNTA($A1243:$K1243)=0,"",IF(AND($L1243="SI",$M1243="NO"),IFERROR($H1243,0),0))</f>
        <v/>
      </c>
      <c r="O1243" s="9">
        <f>IF(COUNTA($A1243:$K1243)=0,"",IF($M1243="SI","CUFE o factura duplicada dentro del reporte; no se suma dos veces",IF(IFERROR($H1243,0)&lt;=0,"DIAN reporta valor susceptible 0",IF($L1243="NO",IFERROR(LOOKUP(2,1/((LISTS!$M$2:$M$13&lt;&gt;"")*ISNUMBER(SEARCH(LISTS!$M$2:$M$13,$I1243))),LISTS!$O$2:$O$13),"Medio de pago no elegible o no identificado por DIAN"),"Apta automaticamente por pago electronico y base positiva"))))</f>
        <v/>
      </c>
    </row>
    <row r="1244">
      <c r="A1244" s="9" t="n"/>
      <c r="B1244" s="9" t="n"/>
      <c r="C1244" s="12" t="n"/>
      <c r="D1244" s="11" t="n"/>
      <c r="E1244" s="11" t="n"/>
      <c r="F1244" s="11" t="n"/>
      <c r="G1244" s="11" t="n"/>
      <c r="H1244" s="11" t="n"/>
      <c r="I1244" s="9" t="n"/>
      <c r="J1244" s="9" t="n"/>
      <c r="K1244" s="9" t="n"/>
      <c r="L1244" s="9">
        <f>IF(COUNTA($A1244:$K1244)=0,"",IF(AND(IFERROR($H1244,0)&gt;0,LEN(TRIM($K1244&amp;""))&gt;0,IFERROR(LOOKUP(2,1/((LISTS!$M$2:$M$13&lt;&gt;"")*ISNUMBER(SEARCH(LISTS!$M$2:$M$13,$I1244))),LISTS!$N$2:$N$13),"NO")="SI"),"SI","NO"))</f>
        <v/>
      </c>
      <c r="M1244" s="9">
        <f>IF(COUNTA($A1244:$K1244)=0,"",IF($K1244&lt;&gt;"",IF(COUNTIF($K$19:$K1244,$K1244)&gt;1,"SI","NO"),IF(COUNTIFS($A$19:$A1244,$A1244,$C$19:$C1244,$C1244,$J$19:$J1244,$J1244,$D$19:$D1244,$D1244)&gt;1,"SI","NO")))</f>
        <v/>
      </c>
      <c r="N1244" s="11">
        <f>IF(COUNTA($A1244:$K1244)=0,"",IF(AND($L1244="SI",$M1244="NO"),IFERROR($H1244,0),0))</f>
        <v/>
      </c>
      <c r="O1244" s="9">
        <f>IF(COUNTA($A1244:$K1244)=0,"",IF($M1244="SI","CUFE o factura duplicada dentro del reporte; no se suma dos veces",IF(IFERROR($H1244,0)&lt;=0,"DIAN reporta valor susceptible 0",IF($L1244="NO",IFERROR(LOOKUP(2,1/((LISTS!$M$2:$M$13&lt;&gt;"")*ISNUMBER(SEARCH(LISTS!$M$2:$M$13,$I1244))),LISTS!$O$2:$O$13),"Medio de pago no elegible o no identificado por DIAN"),"Apta automaticamente por pago electronico y base positiva"))))</f>
        <v/>
      </c>
    </row>
    <row r="1245">
      <c r="A1245" s="9" t="n"/>
      <c r="B1245" s="9" t="n"/>
      <c r="C1245" s="12" t="n"/>
      <c r="D1245" s="11" t="n"/>
      <c r="E1245" s="11" t="n"/>
      <c r="F1245" s="11" t="n"/>
      <c r="G1245" s="11" t="n"/>
      <c r="H1245" s="11" t="n"/>
      <c r="I1245" s="9" t="n"/>
      <c r="J1245" s="9" t="n"/>
      <c r="K1245" s="9" t="n"/>
      <c r="L1245" s="9">
        <f>IF(COUNTA($A1245:$K1245)=0,"",IF(AND(IFERROR($H1245,0)&gt;0,LEN(TRIM($K1245&amp;""))&gt;0,IFERROR(LOOKUP(2,1/((LISTS!$M$2:$M$13&lt;&gt;"")*ISNUMBER(SEARCH(LISTS!$M$2:$M$13,$I1245))),LISTS!$N$2:$N$13),"NO")="SI"),"SI","NO"))</f>
        <v/>
      </c>
      <c r="M1245" s="9">
        <f>IF(COUNTA($A1245:$K1245)=0,"",IF($K1245&lt;&gt;"",IF(COUNTIF($K$19:$K1245,$K1245)&gt;1,"SI","NO"),IF(COUNTIFS($A$19:$A1245,$A1245,$C$19:$C1245,$C1245,$J$19:$J1245,$J1245,$D$19:$D1245,$D1245)&gt;1,"SI","NO")))</f>
        <v/>
      </c>
      <c r="N1245" s="11">
        <f>IF(COUNTA($A1245:$K1245)=0,"",IF(AND($L1245="SI",$M1245="NO"),IFERROR($H1245,0),0))</f>
        <v/>
      </c>
      <c r="O1245" s="9">
        <f>IF(COUNTA($A1245:$K1245)=0,"",IF($M1245="SI","CUFE o factura duplicada dentro del reporte; no se suma dos veces",IF(IFERROR($H1245,0)&lt;=0,"DIAN reporta valor susceptible 0",IF($L1245="NO",IFERROR(LOOKUP(2,1/((LISTS!$M$2:$M$13&lt;&gt;"")*ISNUMBER(SEARCH(LISTS!$M$2:$M$13,$I1245))),LISTS!$O$2:$O$13),"Medio de pago no elegible o no identificado por DIAN"),"Apta automaticamente por pago electronico y base positiva"))))</f>
        <v/>
      </c>
    </row>
    <row r="1246">
      <c r="A1246" s="9" t="n"/>
      <c r="B1246" s="9" t="n"/>
      <c r="C1246" s="12" t="n"/>
      <c r="D1246" s="11" t="n"/>
      <c r="E1246" s="11" t="n"/>
      <c r="F1246" s="11" t="n"/>
      <c r="G1246" s="11" t="n"/>
      <c r="H1246" s="11" t="n"/>
      <c r="I1246" s="9" t="n"/>
      <c r="J1246" s="9" t="n"/>
      <c r="K1246" s="9" t="n"/>
      <c r="L1246" s="9">
        <f>IF(COUNTA($A1246:$K1246)=0,"",IF(AND(IFERROR($H1246,0)&gt;0,LEN(TRIM($K1246&amp;""))&gt;0,IFERROR(LOOKUP(2,1/((LISTS!$M$2:$M$13&lt;&gt;"")*ISNUMBER(SEARCH(LISTS!$M$2:$M$13,$I1246))),LISTS!$N$2:$N$13),"NO")="SI"),"SI","NO"))</f>
        <v/>
      </c>
      <c r="M1246" s="9">
        <f>IF(COUNTA($A1246:$K1246)=0,"",IF($K1246&lt;&gt;"",IF(COUNTIF($K$19:$K1246,$K1246)&gt;1,"SI","NO"),IF(COUNTIFS($A$19:$A1246,$A1246,$C$19:$C1246,$C1246,$J$19:$J1246,$J1246,$D$19:$D1246,$D1246)&gt;1,"SI","NO")))</f>
        <v/>
      </c>
      <c r="N1246" s="11">
        <f>IF(COUNTA($A1246:$K1246)=0,"",IF(AND($L1246="SI",$M1246="NO"),IFERROR($H1246,0),0))</f>
        <v/>
      </c>
      <c r="O1246" s="9">
        <f>IF(COUNTA($A1246:$K1246)=0,"",IF($M1246="SI","CUFE o factura duplicada dentro del reporte; no se suma dos veces",IF(IFERROR($H1246,0)&lt;=0,"DIAN reporta valor susceptible 0",IF($L1246="NO",IFERROR(LOOKUP(2,1/((LISTS!$M$2:$M$13&lt;&gt;"")*ISNUMBER(SEARCH(LISTS!$M$2:$M$13,$I1246))),LISTS!$O$2:$O$13),"Medio de pago no elegible o no identificado por DIAN"),"Apta automaticamente por pago electronico y base positiva"))))</f>
        <v/>
      </c>
    </row>
    <row r="1247">
      <c r="A1247" s="9" t="n"/>
      <c r="B1247" s="9" t="n"/>
      <c r="C1247" s="12" t="n"/>
      <c r="D1247" s="11" t="n"/>
      <c r="E1247" s="11" t="n"/>
      <c r="F1247" s="11" t="n"/>
      <c r="G1247" s="11" t="n"/>
      <c r="H1247" s="11" t="n"/>
      <c r="I1247" s="9" t="n"/>
      <c r="J1247" s="9" t="n"/>
      <c r="K1247" s="9" t="n"/>
      <c r="L1247" s="9">
        <f>IF(COUNTA($A1247:$K1247)=0,"",IF(AND(IFERROR($H1247,0)&gt;0,LEN(TRIM($K1247&amp;""))&gt;0,IFERROR(LOOKUP(2,1/((LISTS!$M$2:$M$13&lt;&gt;"")*ISNUMBER(SEARCH(LISTS!$M$2:$M$13,$I1247))),LISTS!$N$2:$N$13),"NO")="SI"),"SI","NO"))</f>
        <v/>
      </c>
      <c r="M1247" s="9">
        <f>IF(COUNTA($A1247:$K1247)=0,"",IF($K1247&lt;&gt;"",IF(COUNTIF($K$19:$K1247,$K1247)&gt;1,"SI","NO"),IF(COUNTIFS($A$19:$A1247,$A1247,$C$19:$C1247,$C1247,$J$19:$J1247,$J1247,$D$19:$D1247,$D1247)&gt;1,"SI","NO")))</f>
        <v/>
      </c>
      <c r="N1247" s="11">
        <f>IF(COUNTA($A1247:$K1247)=0,"",IF(AND($L1247="SI",$M1247="NO"),IFERROR($H1247,0),0))</f>
        <v/>
      </c>
      <c r="O1247" s="9">
        <f>IF(COUNTA($A1247:$K1247)=0,"",IF($M1247="SI","CUFE o factura duplicada dentro del reporte; no se suma dos veces",IF(IFERROR($H1247,0)&lt;=0,"DIAN reporta valor susceptible 0",IF($L1247="NO",IFERROR(LOOKUP(2,1/((LISTS!$M$2:$M$13&lt;&gt;"")*ISNUMBER(SEARCH(LISTS!$M$2:$M$13,$I1247))),LISTS!$O$2:$O$13),"Medio de pago no elegible o no identificado por DIAN"),"Apta automaticamente por pago electronico y base positiva"))))</f>
        <v/>
      </c>
    </row>
    <row r="1248">
      <c r="A1248" s="9" t="n"/>
      <c r="B1248" s="9" t="n"/>
      <c r="C1248" s="12" t="n"/>
      <c r="D1248" s="11" t="n"/>
      <c r="E1248" s="11" t="n"/>
      <c r="F1248" s="11" t="n"/>
      <c r="G1248" s="11" t="n"/>
      <c r="H1248" s="11" t="n"/>
      <c r="I1248" s="9" t="n"/>
      <c r="J1248" s="9" t="n"/>
      <c r="K1248" s="9" t="n"/>
      <c r="L1248" s="9">
        <f>IF(COUNTA($A1248:$K1248)=0,"",IF(AND(IFERROR($H1248,0)&gt;0,LEN(TRIM($K1248&amp;""))&gt;0,IFERROR(LOOKUP(2,1/((LISTS!$M$2:$M$13&lt;&gt;"")*ISNUMBER(SEARCH(LISTS!$M$2:$M$13,$I1248))),LISTS!$N$2:$N$13),"NO")="SI"),"SI","NO"))</f>
        <v/>
      </c>
      <c r="M1248" s="9">
        <f>IF(COUNTA($A1248:$K1248)=0,"",IF($K1248&lt;&gt;"",IF(COUNTIF($K$19:$K1248,$K1248)&gt;1,"SI","NO"),IF(COUNTIFS($A$19:$A1248,$A1248,$C$19:$C1248,$C1248,$J$19:$J1248,$J1248,$D$19:$D1248,$D1248)&gt;1,"SI","NO")))</f>
        <v/>
      </c>
      <c r="N1248" s="11">
        <f>IF(COUNTA($A1248:$K1248)=0,"",IF(AND($L1248="SI",$M1248="NO"),IFERROR($H1248,0),0))</f>
        <v/>
      </c>
      <c r="O1248" s="9">
        <f>IF(COUNTA($A1248:$K1248)=0,"",IF($M1248="SI","CUFE o factura duplicada dentro del reporte; no se suma dos veces",IF(IFERROR($H1248,0)&lt;=0,"DIAN reporta valor susceptible 0",IF($L1248="NO",IFERROR(LOOKUP(2,1/((LISTS!$M$2:$M$13&lt;&gt;"")*ISNUMBER(SEARCH(LISTS!$M$2:$M$13,$I1248))),LISTS!$O$2:$O$13),"Medio de pago no elegible o no identificado por DIAN"),"Apta automaticamente por pago electronico y base positiva"))))</f>
        <v/>
      </c>
    </row>
    <row r="1249">
      <c r="A1249" s="9" t="n"/>
      <c r="B1249" s="9" t="n"/>
      <c r="C1249" s="12" t="n"/>
      <c r="D1249" s="11" t="n"/>
      <c r="E1249" s="11" t="n"/>
      <c r="F1249" s="11" t="n"/>
      <c r="G1249" s="11" t="n"/>
      <c r="H1249" s="11" t="n"/>
      <c r="I1249" s="9" t="n"/>
      <c r="J1249" s="9" t="n"/>
      <c r="K1249" s="9" t="n"/>
      <c r="L1249" s="9">
        <f>IF(COUNTA($A1249:$K1249)=0,"",IF(AND(IFERROR($H1249,0)&gt;0,LEN(TRIM($K1249&amp;""))&gt;0,IFERROR(LOOKUP(2,1/((LISTS!$M$2:$M$13&lt;&gt;"")*ISNUMBER(SEARCH(LISTS!$M$2:$M$13,$I1249))),LISTS!$N$2:$N$13),"NO")="SI"),"SI","NO"))</f>
        <v/>
      </c>
      <c r="M1249" s="9">
        <f>IF(COUNTA($A1249:$K1249)=0,"",IF($K1249&lt;&gt;"",IF(COUNTIF($K$19:$K1249,$K1249)&gt;1,"SI","NO"),IF(COUNTIFS($A$19:$A1249,$A1249,$C$19:$C1249,$C1249,$J$19:$J1249,$J1249,$D$19:$D1249,$D1249)&gt;1,"SI","NO")))</f>
        <v/>
      </c>
      <c r="N1249" s="11">
        <f>IF(COUNTA($A1249:$K1249)=0,"",IF(AND($L1249="SI",$M1249="NO"),IFERROR($H1249,0),0))</f>
        <v/>
      </c>
      <c r="O1249" s="9">
        <f>IF(COUNTA($A1249:$K1249)=0,"",IF($M1249="SI","CUFE o factura duplicada dentro del reporte; no se suma dos veces",IF(IFERROR($H1249,0)&lt;=0,"DIAN reporta valor susceptible 0",IF($L1249="NO",IFERROR(LOOKUP(2,1/((LISTS!$M$2:$M$13&lt;&gt;"")*ISNUMBER(SEARCH(LISTS!$M$2:$M$13,$I1249))),LISTS!$O$2:$O$13),"Medio de pago no elegible o no identificado por DIAN"),"Apta automaticamente por pago electronico y base positiva"))))</f>
        <v/>
      </c>
    </row>
    <row r="1250">
      <c r="A1250" s="9" t="n"/>
      <c r="B1250" s="9" t="n"/>
      <c r="C1250" s="12" t="n"/>
      <c r="D1250" s="11" t="n"/>
      <c r="E1250" s="11" t="n"/>
      <c r="F1250" s="11" t="n"/>
      <c r="G1250" s="11" t="n"/>
      <c r="H1250" s="11" t="n"/>
      <c r="I1250" s="9" t="n"/>
      <c r="J1250" s="9" t="n"/>
      <c r="K1250" s="9" t="n"/>
      <c r="L1250" s="9">
        <f>IF(COUNTA($A1250:$K1250)=0,"",IF(AND(IFERROR($H1250,0)&gt;0,LEN(TRIM($K1250&amp;""))&gt;0,IFERROR(LOOKUP(2,1/((LISTS!$M$2:$M$13&lt;&gt;"")*ISNUMBER(SEARCH(LISTS!$M$2:$M$13,$I1250))),LISTS!$N$2:$N$13),"NO")="SI"),"SI","NO"))</f>
        <v/>
      </c>
      <c r="M1250" s="9">
        <f>IF(COUNTA($A1250:$K1250)=0,"",IF($K1250&lt;&gt;"",IF(COUNTIF($K$19:$K1250,$K1250)&gt;1,"SI","NO"),IF(COUNTIFS($A$19:$A1250,$A1250,$C$19:$C1250,$C1250,$J$19:$J1250,$J1250,$D$19:$D1250,$D1250)&gt;1,"SI","NO")))</f>
        <v/>
      </c>
      <c r="N1250" s="11">
        <f>IF(COUNTA($A1250:$K1250)=0,"",IF(AND($L1250="SI",$M1250="NO"),IFERROR($H1250,0),0))</f>
        <v/>
      </c>
      <c r="O1250" s="9">
        <f>IF(COUNTA($A1250:$K1250)=0,"",IF($M1250="SI","CUFE o factura duplicada dentro del reporte; no se suma dos veces",IF(IFERROR($H1250,0)&lt;=0,"DIAN reporta valor susceptible 0",IF($L1250="NO",IFERROR(LOOKUP(2,1/((LISTS!$M$2:$M$13&lt;&gt;"")*ISNUMBER(SEARCH(LISTS!$M$2:$M$13,$I1250))),LISTS!$O$2:$O$13),"Medio de pago no elegible o no identificado por DIAN"),"Apta automaticamente por pago electronico y base positiva"))))</f>
        <v/>
      </c>
    </row>
    <row r="1251">
      <c r="A1251" s="9" t="n"/>
      <c r="B1251" s="9" t="n"/>
      <c r="C1251" s="12" t="n"/>
      <c r="D1251" s="11" t="n"/>
      <c r="E1251" s="11" t="n"/>
      <c r="F1251" s="11" t="n"/>
      <c r="G1251" s="11" t="n"/>
      <c r="H1251" s="11" t="n"/>
      <c r="I1251" s="9" t="n"/>
      <c r="J1251" s="9" t="n"/>
      <c r="K1251" s="9" t="n"/>
      <c r="L1251" s="9">
        <f>IF(COUNTA($A1251:$K1251)=0,"",IF(AND(IFERROR($H1251,0)&gt;0,LEN(TRIM($K1251&amp;""))&gt;0,IFERROR(LOOKUP(2,1/((LISTS!$M$2:$M$13&lt;&gt;"")*ISNUMBER(SEARCH(LISTS!$M$2:$M$13,$I1251))),LISTS!$N$2:$N$13),"NO")="SI"),"SI","NO"))</f>
        <v/>
      </c>
      <c r="M1251" s="9">
        <f>IF(COUNTA($A1251:$K1251)=0,"",IF($K1251&lt;&gt;"",IF(COUNTIF($K$19:$K1251,$K1251)&gt;1,"SI","NO"),IF(COUNTIFS($A$19:$A1251,$A1251,$C$19:$C1251,$C1251,$J$19:$J1251,$J1251,$D$19:$D1251,$D1251)&gt;1,"SI","NO")))</f>
        <v/>
      </c>
      <c r="N1251" s="11">
        <f>IF(COUNTA($A1251:$K1251)=0,"",IF(AND($L1251="SI",$M1251="NO"),IFERROR($H1251,0),0))</f>
        <v/>
      </c>
      <c r="O1251" s="9">
        <f>IF(COUNTA($A1251:$K1251)=0,"",IF($M1251="SI","CUFE o factura duplicada dentro del reporte; no se suma dos veces",IF(IFERROR($H1251,0)&lt;=0,"DIAN reporta valor susceptible 0",IF($L1251="NO",IFERROR(LOOKUP(2,1/((LISTS!$M$2:$M$13&lt;&gt;"")*ISNUMBER(SEARCH(LISTS!$M$2:$M$13,$I1251))),LISTS!$O$2:$O$13),"Medio de pago no elegible o no identificado por DIAN"),"Apta automaticamente por pago electronico y base positiva"))))</f>
        <v/>
      </c>
    </row>
    <row r="1252">
      <c r="A1252" s="9" t="n"/>
      <c r="B1252" s="9" t="n"/>
      <c r="C1252" s="12" t="n"/>
      <c r="D1252" s="11" t="n"/>
      <c r="E1252" s="11" t="n"/>
      <c r="F1252" s="11" t="n"/>
      <c r="G1252" s="11" t="n"/>
      <c r="H1252" s="11" t="n"/>
      <c r="I1252" s="9" t="n"/>
      <c r="J1252" s="9" t="n"/>
      <c r="K1252" s="9" t="n"/>
      <c r="L1252" s="9">
        <f>IF(COUNTA($A1252:$K1252)=0,"",IF(AND(IFERROR($H1252,0)&gt;0,LEN(TRIM($K1252&amp;""))&gt;0,IFERROR(LOOKUP(2,1/((LISTS!$M$2:$M$13&lt;&gt;"")*ISNUMBER(SEARCH(LISTS!$M$2:$M$13,$I1252))),LISTS!$N$2:$N$13),"NO")="SI"),"SI","NO"))</f>
        <v/>
      </c>
      <c r="M1252" s="9">
        <f>IF(COUNTA($A1252:$K1252)=0,"",IF($K1252&lt;&gt;"",IF(COUNTIF($K$19:$K1252,$K1252)&gt;1,"SI","NO"),IF(COUNTIFS($A$19:$A1252,$A1252,$C$19:$C1252,$C1252,$J$19:$J1252,$J1252,$D$19:$D1252,$D1252)&gt;1,"SI","NO")))</f>
        <v/>
      </c>
      <c r="N1252" s="11">
        <f>IF(COUNTA($A1252:$K1252)=0,"",IF(AND($L1252="SI",$M1252="NO"),IFERROR($H1252,0),0))</f>
        <v/>
      </c>
      <c r="O1252" s="9">
        <f>IF(COUNTA($A1252:$K1252)=0,"",IF($M1252="SI","CUFE o factura duplicada dentro del reporte; no se suma dos veces",IF(IFERROR($H1252,0)&lt;=0,"DIAN reporta valor susceptible 0",IF($L1252="NO",IFERROR(LOOKUP(2,1/((LISTS!$M$2:$M$13&lt;&gt;"")*ISNUMBER(SEARCH(LISTS!$M$2:$M$13,$I1252))),LISTS!$O$2:$O$13),"Medio de pago no elegible o no identificado por DIAN"),"Apta automaticamente por pago electronico y base positiva"))))</f>
        <v/>
      </c>
    </row>
    <row r="1253">
      <c r="A1253" s="9" t="n"/>
      <c r="B1253" s="9" t="n"/>
      <c r="C1253" s="12" t="n"/>
      <c r="D1253" s="11" t="n"/>
      <c r="E1253" s="11" t="n"/>
      <c r="F1253" s="11" t="n"/>
      <c r="G1253" s="11" t="n"/>
      <c r="H1253" s="11" t="n"/>
      <c r="I1253" s="9" t="n"/>
      <c r="J1253" s="9" t="n"/>
      <c r="K1253" s="9" t="n"/>
      <c r="L1253" s="9">
        <f>IF(COUNTA($A1253:$K1253)=0,"",IF(AND(IFERROR($H1253,0)&gt;0,LEN(TRIM($K1253&amp;""))&gt;0,IFERROR(LOOKUP(2,1/((LISTS!$M$2:$M$13&lt;&gt;"")*ISNUMBER(SEARCH(LISTS!$M$2:$M$13,$I1253))),LISTS!$N$2:$N$13),"NO")="SI"),"SI","NO"))</f>
        <v/>
      </c>
      <c r="M1253" s="9">
        <f>IF(COUNTA($A1253:$K1253)=0,"",IF($K1253&lt;&gt;"",IF(COUNTIF($K$19:$K1253,$K1253)&gt;1,"SI","NO"),IF(COUNTIFS($A$19:$A1253,$A1253,$C$19:$C1253,$C1253,$J$19:$J1253,$J1253,$D$19:$D1253,$D1253)&gt;1,"SI","NO")))</f>
        <v/>
      </c>
      <c r="N1253" s="11">
        <f>IF(COUNTA($A1253:$K1253)=0,"",IF(AND($L1253="SI",$M1253="NO"),IFERROR($H1253,0),0))</f>
        <v/>
      </c>
      <c r="O1253" s="9">
        <f>IF(COUNTA($A1253:$K1253)=0,"",IF($M1253="SI","CUFE o factura duplicada dentro del reporte; no se suma dos veces",IF(IFERROR($H1253,0)&lt;=0,"DIAN reporta valor susceptible 0",IF($L1253="NO",IFERROR(LOOKUP(2,1/((LISTS!$M$2:$M$13&lt;&gt;"")*ISNUMBER(SEARCH(LISTS!$M$2:$M$13,$I1253))),LISTS!$O$2:$O$13),"Medio de pago no elegible o no identificado por DIAN"),"Apta automaticamente por pago electronico y base positiva"))))</f>
        <v/>
      </c>
    </row>
    <row r="1254">
      <c r="A1254" s="9" t="n"/>
      <c r="B1254" s="9" t="n"/>
      <c r="C1254" s="12" t="n"/>
      <c r="D1254" s="11" t="n"/>
      <c r="E1254" s="11" t="n"/>
      <c r="F1254" s="11" t="n"/>
      <c r="G1254" s="11" t="n"/>
      <c r="H1254" s="11" t="n"/>
      <c r="I1254" s="9" t="n"/>
      <c r="J1254" s="9" t="n"/>
      <c r="K1254" s="9" t="n"/>
      <c r="L1254" s="9">
        <f>IF(COUNTA($A1254:$K1254)=0,"",IF(AND(IFERROR($H1254,0)&gt;0,LEN(TRIM($K1254&amp;""))&gt;0,IFERROR(LOOKUP(2,1/((LISTS!$M$2:$M$13&lt;&gt;"")*ISNUMBER(SEARCH(LISTS!$M$2:$M$13,$I1254))),LISTS!$N$2:$N$13),"NO")="SI"),"SI","NO"))</f>
        <v/>
      </c>
      <c r="M1254" s="9">
        <f>IF(COUNTA($A1254:$K1254)=0,"",IF($K1254&lt;&gt;"",IF(COUNTIF($K$19:$K1254,$K1254)&gt;1,"SI","NO"),IF(COUNTIFS($A$19:$A1254,$A1254,$C$19:$C1254,$C1254,$J$19:$J1254,$J1254,$D$19:$D1254,$D1254)&gt;1,"SI","NO")))</f>
        <v/>
      </c>
      <c r="N1254" s="11">
        <f>IF(COUNTA($A1254:$K1254)=0,"",IF(AND($L1254="SI",$M1254="NO"),IFERROR($H1254,0),0))</f>
        <v/>
      </c>
      <c r="O1254" s="9">
        <f>IF(COUNTA($A1254:$K1254)=0,"",IF($M1254="SI","CUFE o factura duplicada dentro del reporte; no se suma dos veces",IF(IFERROR($H1254,0)&lt;=0,"DIAN reporta valor susceptible 0",IF($L1254="NO",IFERROR(LOOKUP(2,1/((LISTS!$M$2:$M$13&lt;&gt;"")*ISNUMBER(SEARCH(LISTS!$M$2:$M$13,$I1254))),LISTS!$O$2:$O$13),"Medio de pago no elegible o no identificado por DIAN"),"Apta automaticamente por pago electronico y base positiva"))))</f>
        <v/>
      </c>
    </row>
    <row r="1255">
      <c r="A1255" s="9" t="n"/>
      <c r="B1255" s="9" t="n"/>
      <c r="C1255" s="12" t="n"/>
      <c r="D1255" s="11" t="n"/>
      <c r="E1255" s="11" t="n"/>
      <c r="F1255" s="11" t="n"/>
      <c r="G1255" s="11" t="n"/>
      <c r="H1255" s="11" t="n"/>
      <c r="I1255" s="9" t="n"/>
      <c r="J1255" s="9" t="n"/>
      <c r="K1255" s="9" t="n"/>
      <c r="L1255" s="9">
        <f>IF(COUNTA($A1255:$K1255)=0,"",IF(AND(IFERROR($H1255,0)&gt;0,LEN(TRIM($K1255&amp;""))&gt;0,IFERROR(LOOKUP(2,1/((LISTS!$M$2:$M$13&lt;&gt;"")*ISNUMBER(SEARCH(LISTS!$M$2:$M$13,$I1255))),LISTS!$N$2:$N$13),"NO")="SI"),"SI","NO"))</f>
        <v/>
      </c>
      <c r="M1255" s="9">
        <f>IF(COUNTA($A1255:$K1255)=0,"",IF($K1255&lt;&gt;"",IF(COUNTIF($K$19:$K1255,$K1255)&gt;1,"SI","NO"),IF(COUNTIFS($A$19:$A1255,$A1255,$C$19:$C1255,$C1255,$J$19:$J1255,$J1255,$D$19:$D1255,$D1255)&gt;1,"SI","NO")))</f>
        <v/>
      </c>
      <c r="N1255" s="11">
        <f>IF(COUNTA($A1255:$K1255)=0,"",IF(AND($L1255="SI",$M1255="NO"),IFERROR($H1255,0),0))</f>
        <v/>
      </c>
      <c r="O1255" s="9">
        <f>IF(COUNTA($A1255:$K1255)=0,"",IF($M1255="SI","CUFE o factura duplicada dentro del reporte; no se suma dos veces",IF(IFERROR($H1255,0)&lt;=0,"DIAN reporta valor susceptible 0",IF($L1255="NO",IFERROR(LOOKUP(2,1/((LISTS!$M$2:$M$13&lt;&gt;"")*ISNUMBER(SEARCH(LISTS!$M$2:$M$13,$I1255))),LISTS!$O$2:$O$13),"Medio de pago no elegible o no identificado por DIAN"),"Apta automaticamente por pago electronico y base positiva"))))</f>
        <v/>
      </c>
    </row>
    <row r="1256">
      <c r="A1256" s="9" t="n"/>
      <c r="B1256" s="9" t="n"/>
      <c r="C1256" s="12" t="n"/>
      <c r="D1256" s="11" t="n"/>
      <c r="E1256" s="11" t="n"/>
      <c r="F1256" s="11" t="n"/>
      <c r="G1256" s="11" t="n"/>
      <c r="H1256" s="11" t="n"/>
      <c r="I1256" s="9" t="n"/>
      <c r="J1256" s="9" t="n"/>
      <c r="K1256" s="9" t="n"/>
      <c r="L1256" s="9">
        <f>IF(COUNTA($A1256:$K1256)=0,"",IF(AND(IFERROR($H1256,0)&gt;0,LEN(TRIM($K1256&amp;""))&gt;0,IFERROR(LOOKUP(2,1/((LISTS!$M$2:$M$13&lt;&gt;"")*ISNUMBER(SEARCH(LISTS!$M$2:$M$13,$I1256))),LISTS!$N$2:$N$13),"NO")="SI"),"SI","NO"))</f>
        <v/>
      </c>
      <c r="M1256" s="9">
        <f>IF(COUNTA($A1256:$K1256)=0,"",IF($K1256&lt;&gt;"",IF(COUNTIF($K$19:$K1256,$K1256)&gt;1,"SI","NO"),IF(COUNTIFS($A$19:$A1256,$A1256,$C$19:$C1256,$C1256,$J$19:$J1256,$J1256,$D$19:$D1256,$D1256)&gt;1,"SI","NO")))</f>
        <v/>
      </c>
      <c r="N1256" s="11">
        <f>IF(COUNTA($A1256:$K1256)=0,"",IF(AND($L1256="SI",$M1256="NO"),IFERROR($H1256,0),0))</f>
        <v/>
      </c>
      <c r="O1256" s="9">
        <f>IF(COUNTA($A1256:$K1256)=0,"",IF($M1256="SI","CUFE o factura duplicada dentro del reporte; no se suma dos veces",IF(IFERROR($H1256,0)&lt;=0,"DIAN reporta valor susceptible 0",IF($L1256="NO",IFERROR(LOOKUP(2,1/((LISTS!$M$2:$M$13&lt;&gt;"")*ISNUMBER(SEARCH(LISTS!$M$2:$M$13,$I1256))),LISTS!$O$2:$O$13),"Medio de pago no elegible o no identificado por DIAN"),"Apta automaticamente por pago electronico y base positiva"))))</f>
        <v/>
      </c>
    </row>
    <row r="1257">
      <c r="A1257" s="9" t="n"/>
      <c r="B1257" s="9" t="n"/>
      <c r="C1257" s="12" t="n"/>
      <c r="D1257" s="11" t="n"/>
      <c r="E1257" s="11" t="n"/>
      <c r="F1257" s="11" t="n"/>
      <c r="G1257" s="11" t="n"/>
      <c r="H1257" s="11" t="n"/>
      <c r="I1257" s="9" t="n"/>
      <c r="J1257" s="9" t="n"/>
      <c r="K1257" s="9" t="n"/>
      <c r="L1257" s="9">
        <f>IF(COUNTA($A1257:$K1257)=0,"",IF(AND(IFERROR($H1257,0)&gt;0,LEN(TRIM($K1257&amp;""))&gt;0,IFERROR(LOOKUP(2,1/((LISTS!$M$2:$M$13&lt;&gt;"")*ISNUMBER(SEARCH(LISTS!$M$2:$M$13,$I1257))),LISTS!$N$2:$N$13),"NO")="SI"),"SI","NO"))</f>
        <v/>
      </c>
      <c r="M1257" s="9">
        <f>IF(COUNTA($A1257:$K1257)=0,"",IF($K1257&lt;&gt;"",IF(COUNTIF($K$19:$K1257,$K1257)&gt;1,"SI","NO"),IF(COUNTIFS($A$19:$A1257,$A1257,$C$19:$C1257,$C1257,$J$19:$J1257,$J1257,$D$19:$D1257,$D1257)&gt;1,"SI","NO")))</f>
        <v/>
      </c>
      <c r="N1257" s="11">
        <f>IF(COUNTA($A1257:$K1257)=0,"",IF(AND($L1257="SI",$M1257="NO"),IFERROR($H1257,0),0))</f>
        <v/>
      </c>
      <c r="O1257" s="9">
        <f>IF(COUNTA($A1257:$K1257)=0,"",IF($M1257="SI","CUFE o factura duplicada dentro del reporte; no se suma dos veces",IF(IFERROR($H1257,0)&lt;=0,"DIAN reporta valor susceptible 0",IF($L1257="NO",IFERROR(LOOKUP(2,1/((LISTS!$M$2:$M$13&lt;&gt;"")*ISNUMBER(SEARCH(LISTS!$M$2:$M$13,$I1257))),LISTS!$O$2:$O$13),"Medio de pago no elegible o no identificado por DIAN"),"Apta automaticamente por pago electronico y base positiva"))))</f>
        <v/>
      </c>
    </row>
    <row r="1258">
      <c r="A1258" s="9" t="n"/>
      <c r="B1258" s="9" t="n"/>
      <c r="C1258" s="12" t="n"/>
      <c r="D1258" s="11" t="n"/>
      <c r="E1258" s="11" t="n"/>
      <c r="F1258" s="11" t="n"/>
      <c r="G1258" s="11" t="n"/>
      <c r="H1258" s="11" t="n"/>
      <c r="I1258" s="9" t="n"/>
      <c r="J1258" s="9" t="n"/>
      <c r="K1258" s="9" t="n"/>
      <c r="L1258" s="9">
        <f>IF(COUNTA($A1258:$K1258)=0,"",IF(AND(IFERROR($H1258,0)&gt;0,LEN(TRIM($K1258&amp;""))&gt;0,IFERROR(LOOKUP(2,1/((LISTS!$M$2:$M$13&lt;&gt;"")*ISNUMBER(SEARCH(LISTS!$M$2:$M$13,$I1258))),LISTS!$N$2:$N$13),"NO")="SI"),"SI","NO"))</f>
        <v/>
      </c>
      <c r="M1258" s="9">
        <f>IF(COUNTA($A1258:$K1258)=0,"",IF($K1258&lt;&gt;"",IF(COUNTIF($K$19:$K1258,$K1258)&gt;1,"SI","NO"),IF(COUNTIFS($A$19:$A1258,$A1258,$C$19:$C1258,$C1258,$J$19:$J1258,$J1258,$D$19:$D1258,$D1258)&gt;1,"SI","NO")))</f>
        <v/>
      </c>
      <c r="N1258" s="11">
        <f>IF(COUNTA($A1258:$K1258)=0,"",IF(AND($L1258="SI",$M1258="NO"),IFERROR($H1258,0),0))</f>
        <v/>
      </c>
      <c r="O1258" s="9">
        <f>IF(COUNTA($A1258:$K1258)=0,"",IF($M1258="SI","CUFE o factura duplicada dentro del reporte; no se suma dos veces",IF(IFERROR($H1258,0)&lt;=0,"DIAN reporta valor susceptible 0",IF($L1258="NO",IFERROR(LOOKUP(2,1/((LISTS!$M$2:$M$13&lt;&gt;"")*ISNUMBER(SEARCH(LISTS!$M$2:$M$13,$I1258))),LISTS!$O$2:$O$13),"Medio de pago no elegible o no identificado por DIAN"),"Apta automaticamente por pago electronico y base positiva"))))</f>
        <v/>
      </c>
    </row>
    <row r="1259">
      <c r="A1259" s="9" t="n"/>
      <c r="B1259" s="9" t="n"/>
      <c r="C1259" s="12" t="n"/>
      <c r="D1259" s="11" t="n"/>
      <c r="E1259" s="11" t="n"/>
      <c r="F1259" s="11" t="n"/>
      <c r="G1259" s="11" t="n"/>
      <c r="H1259" s="11" t="n"/>
      <c r="I1259" s="9" t="n"/>
      <c r="J1259" s="9" t="n"/>
      <c r="K1259" s="9" t="n"/>
      <c r="L1259" s="9">
        <f>IF(COUNTA($A1259:$K1259)=0,"",IF(AND(IFERROR($H1259,0)&gt;0,LEN(TRIM($K1259&amp;""))&gt;0,IFERROR(LOOKUP(2,1/((LISTS!$M$2:$M$13&lt;&gt;"")*ISNUMBER(SEARCH(LISTS!$M$2:$M$13,$I1259))),LISTS!$N$2:$N$13),"NO")="SI"),"SI","NO"))</f>
        <v/>
      </c>
      <c r="M1259" s="9">
        <f>IF(COUNTA($A1259:$K1259)=0,"",IF($K1259&lt;&gt;"",IF(COUNTIF($K$19:$K1259,$K1259)&gt;1,"SI","NO"),IF(COUNTIFS($A$19:$A1259,$A1259,$C$19:$C1259,$C1259,$J$19:$J1259,$J1259,$D$19:$D1259,$D1259)&gt;1,"SI","NO")))</f>
        <v/>
      </c>
      <c r="N1259" s="11">
        <f>IF(COUNTA($A1259:$K1259)=0,"",IF(AND($L1259="SI",$M1259="NO"),IFERROR($H1259,0),0))</f>
        <v/>
      </c>
      <c r="O1259" s="9">
        <f>IF(COUNTA($A1259:$K1259)=0,"",IF($M1259="SI","CUFE o factura duplicada dentro del reporte; no se suma dos veces",IF(IFERROR($H1259,0)&lt;=0,"DIAN reporta valor susceptible 0",IF($L1259="NO",IFERROR(LOOKUP(2,1/((LISTS!$M$2:$M$13&lt;&gt;"")*ISNUMBER(SEARCH(LISTS!$M$2:$M$13,$I1259))),LISTS!$O$2:$O$13),"Medio de pago no elegible o no identificado por DIAN"),"Apta automaticamente por pago electronico y base positiva"))))</f>
        <v/>
      </c>
    </row>
    <row r="1260">
      <c r="A1260" s="9" t="n"/>
      <c r="B1260" s="9" t="n"/>
      <c r="C1260" s="12" t="n"/>
      <c r="D1260" s="11" t="n"/>
      <c r="E1260" s="11" t="n"/>
      <c r="F1260" s="11" t="n"/>
      <c r="G1260" s="11" t="n"/>
      <c r="H1260" s="11" t="n"/>
      <c r="I1260" s="9" t="n"/>
      <c r="J1260" s="9" t="n"/>
      <c r="K1260" s="9" t="n"/>
      <c r="L1260" s="9">
        <f>IF(COUNTA($A1260:$K1260)=0,"",IF(AND(IFERROR($H1260,0)&gt;0,LEN(TRIM($K1260&amp;""))&gt;0,IFERROR(LOOKUP(2,1/((LISTS!$M$2:$M$13&lt;&gt;"")*ISNUMBER(SEARCH(LISTS!$M$2:$M$13,$I1260))),LISTS!$N$2:$N$13),"NO")="SI"),"SI","NO"))</f>
        <v/>
      </c>
      <c r="M1260" s="9">
        <f>IF(COUNTA($A1260:$K1260)=0,"",IF($K1260&lt;&gt;"",IF(COUNTIF($K$19:$K1260,$K1260)&gt;1,"SI","NO"),IF(COUNTIFS($A$19:$A1260,$A1260,$C$19:$C1260,$C1260,$J$19:$J1260,$J1260,$D$19:$D1260,$D1260)&gt;1,"SI","NO")))</f>
        <v/>
      </c>
      <c r="N1260" s="11">
        <f>IF(COUNTA($A1260:$K1260)=0,"",IF(AND($L1260="SI",$M1260="NO"),IFERROR($H1260,0),0))</f>
        <v/>
      </c>
      <c r="O1260" s="9">
        <f>IF(COUNTA($A1260:$K1260)=0,"",IF($M1260="SI","CUFE o factura duplicada dentro del reporte; no se suma dos veces",IF(IFERROR($H1260,0)&lt;=0,"DIAN reporta valor susceptible 0",IF($L1260="NO",IFERROR(LOOKUP(2,1/((LISTS!$M$2:$M$13&lt;&gt;"")*ISNUMBER(SEARCH(LISTS!$M$2:$M$13,$I1260))),LISTS!$O$2:$O$13),"Medio de pago no elegible o no identificado por DIAN"),"Apta automaticamente por pago electronico y base positiva"))))</f>
        <v/>
      </c>
    </row>
    <row r="1261">
      <c r="A1261" s="9" t="n"/>
      <c r="B1261" s="9" t="n"/>
      <c r="C1261" s="12" t="n"/>
      <c r="D1261" s="11" t="n"/>
      <c r="E1261" s="11" t="n"/>
      <c r="F1261" s="11" t="n"/>
      <c r="G1261" s="11" t="n"/>
      <c r="H1261" s="11" t="n"/>
      <c r="I1261" s="9" t="n"/>
      <c r="J1261" s="9" t="n"/>
      <c r="K1261" s="9" t="n"/>
      <c r="L1261" s="9">
        <f>IF(COUNTA($A1261:$K1261)=0,"",IF(AND(IFERROR($H1261,0)&gt;0,LEN(TRIM($K1261&amp;""))&gt;0,IFERROR(LOOKUP(2,1/((LISTS!$M$2:$M$13&lt;&gt;"")*ISNUMBER(SEARCH(LISTS!$M$2:$M$13,$I1261))),LISTS!$N$2:$N$13),"NO")="SI"),"SI","NO"))</f>
        <v/>
      </c>
      <c r="M1261" s="9">
        <f>IF(COUNTA($A1261:$K1261)=0,"",IF($K1261&lt;&gt;"",IF(COUNTIF($K$19:$K1261,$K1261)&gt;1,"SI","NO"),IF(COUNTIFS($A$19:$A1261,$A1261,$C$19:$C1261,$C1261,$J$19:$J1261,$J1261,$D$19:$D1261,$D1261)&gt;1,"SI","NO")))</f>
        <v/>
      </c>
      <c r="N1261" s="11">
        <f>IF(COUNTA($A1261:$K1261)=0,"",IF(AND($L1261="SI",$M1261="NO"),IFERROR($H1261,0),0))</f>
        <v/>
      </c>
      <c r="O1261" s="9">
        <f>IF(COUNTA($A1261:$K1261)=0,"",IF($M1261="SI","CUFE o factura duplicada dentro del reporte; no se suma dos veces",IF(IFERROR($H1261,0)&lt;=0,"DIAN reporta valor susceptible 0",IF($L1261="NO",IFERROR(LOOKUP(2,1/((LISTS!$M$2:$M$13&lt;&gt;"")*ISNUMBER(SEARCH(LISTS!$M$2:$M$13,$I1261))),LISTS!$O$2:$O$13),"Medio de pago no elegible o no identificado por DIAN"),"Apta automaticamente por pago electronico y base positiva"))))</f>
        <v/>
      </c>
    </row>
    <row r="1262">
      <c r="A1262" s="9" t="n"/>
      <c r="B1262" s="9" t="n"/>
      <c r="C1262" s="12" t="n"/>
      <c r="D1262" s="11" t="n"/>
      <c r="E1262" s="11" t="n"/>
      <c r="F1262" s="11" t="n"/>
      <c r="G1262" s="11" t="n"/>
      <c r="H1262" s="11" t="n"/>
      <c r="I1262" s="9" t="n"/>
      <c r="J1262" s="9" t="n"/>
      <c r="K1262" s="9" t="n"/>
      <c r="L1262" s="9">
        <f>IF(COUNTA($A1262:$K1262)=0,"",IF(AND(IFERROR($H1262,0)&gt;0,LEN(TRIM($K1262&amp;""))&gt;0,IFERROR(LOOKUP(2,1/((LISTS!$M$2:$M$13&lt;&gt;"")*ISNUMBER(SEARCH(LISTS!$M$2:$M$13,$I1262))),LISTS!$N$2:$N$13),"NO")="SI"),"SI","NO"))</f>
        <v/>
      </c>
      <c r="M1262" s="9">
        <f>IF(COUNTA($A1262:$K1262)=0,"",IF($K1262&lt;&gt;"",IF(COUNTIF($K$19:$K1262,$K1262)&gt;1,"SI","NO"),IF(COUNTIFS($A$19:$A1262,$A1262,$C$19:$C1262,$C1262,$J$19:$J1262,$J1262,$D$19:$D1262,$D1262)&gt;1,"SI","NO")))</f>
        <v/>
      </c>
      <c r="N1262" s="11">
        <f>IF(COUNTA($A1262:$K1262)=0,"",IF(AND($L1262="SI",$M1262="NO"),IFERROR($H1262,0),0))</f>
        <v/>
      </c>
      <c r="O1262" s="9">
        <f>IF(COUNTA($A1262:$K1262)=0,"",IF($M1262="SI","CUFE o factura duplicada dentro del reporte; no se suma dos veces",IF(IFERROR($H1262,0)&lt;=0,"DIAN reporta valor susceptible 0",IF($L1262="NO",IFERROR(LOOKUP(2,1/((LISTS!$M$2:$M$13&lt;&gt;"")*ISNUMBER(SEARCH(LISTS!$M$2:$M$13,$I1262))),LISTS!$O$2:$O$13),"Medio de pago no elegible o no identificado por DIAN"),"Apta automaticamente por pago electronico y base positiva"))))</f>
        <v/>
      </c>
    </row>
    <row r="1263">
      <c r="A1263" s="9" t="n"/>
      <c r="B1263" s="9" t="n"/>
      <c r="C1263" s="12" t="n"/>
      <c r="D1263" s="11" t="n"/>
      <c r="E1263" s="11" t="n"/>
      <c r="F1263" s="11" t="n"/>
      <c r="G1263" s="11" t="n"/>
      <c r="H1263" s="11" t="n"/>
      <c r="I1263" s="9" t="n"/>
      <c r="J1263" s="9" t="n"/>
      <c r="K1263" s="9" t="n"/>
      <c r="L1263" s="9">
        <f>IF(COUNTA($A1263:$K1263)=0,"",IF(AND(IFERROR($H1263,0)&gt;0,LEN(TRIM($K1263&amp;""))&gt;0,IFERROR(LOOKUP(2,1/((LISTS!$M$2:$M$13&lt;&gt;"")*ISNUMBER(SEARCH(LISTS!$M$2:$M$13,$I1263))),LISTS!$N$2:$N$13),"NO")="SI"),"SI","NO"))</f>
        <v/>
      </c>
      <c r="M1263" s="9">
        <f>IF(COUNTA($A1263:$K1263)=0,"",IF($K1263&lt;&gt;"",IF(COUNTIF($K$19:$K1263,$K1263)&gt;1,"SI","NO"),IF(COUNTIFS($A$19:$A1263,$A1263,$C$19:$C1263,$C1263,$J$19:$J1263,$J1263,$D$19:$D1263,$D1263)&gt;1,"SI","NO")))</f>
        <v/>
      </c>
      <c r="N1263" s="11">
        <f>IF(COUNTA($A1263:$K1263)=0,"",IF(AND($L1263="SI",$M1263="NO"),IFERROR($H1263,0),0))</f>
        <v/>
      </c>
      <c r="O1263" s="9">
        <f>IF(COUNTA($A1263:$K1263)=0,"",IF($M1263="SI","CUFE o factura duplicada dentro del reporte; no se suma dos veces",IF(IFERROR($H1263,0)&lt;=0,"DIAN reporta valor susceptible 0",IF($L1263="NO",IFERROR(LOOKUP(2,1/((LISTS!$M$2:$M$13&lt;&gt;"")*ISNUMBER(SEARCH(LISTS!$M$2:$M$13,$I1263))),LISTS!$O$2:$O$13),"Medio de pago no elegible o no identificado por DIAN"),"Apta automaticamente por pago electronico y base positiva"))))</f>
        <v/>
      </c>
    </row>
    <row r="1264">
      <c r="A1264" s="9" t="n"/>
      <c r="B1264" s="9" t="n"/>
      <c r="C1264" s="12" t="n"/>
      <c r="D1264" s="11" t="n"/>
      <c r="E1264" s="11" t="n"/>
      <c r="F1264" s="11" t="n"/>
      <c r="G1264" s="11" t="n"/>
      <c r="H1264" s="11" t="n"/>
      <c r="I1264" s="9" t="n"/>
      <c r="J1264" s="9" t="n"/>
      <c r="K1264" s="9" t="n"/>
      <c r="L1264" s="9">
        <f>IF(COUNTA($A1264:$K1264)=0,"",IF(AND(IFERROR($H1264,0)&gt;0,LEN(TRIM($K1264&amp;""))&gt;0,IFERROR(LOOKUP(2,1/((LISTS!$M$2:$M$13&lt;&gt;"")*ISNUMBER(SEARCH(LISTS!$M$2:$M$13,$I1264))),LISTS!$N$2:$N$13),"NO")="SI"),"SI","NO"))</f>
        <v/>
      </c>
      <c r="M1264" s="9">
        <f>IF(COUNTA($A1264:$K1264)=0,"",IF($K1264&lt;&gt;"",IF(COUNTIF($K$19:$K1264,$K1264)&gt;1,"SI","NO"),IF(COUNTIFS($A$19:$A1264,$A1264,$C$19:$C1264,$C1264,$J$19:$J1264,$J1264,$D$19:$D1264,$D1264)&gt;1,"SI","NO")))</f>
        <v/>
      </c>
      <c r="N1264" s="11">
        <f>IF(COUNTA($A1264:$K1264)=0,"",IF(AND($L1264="SI",$M1264="NO"),IFERROR($H1264,0),0))</f>
        <v/>
      </c>
      <c r="O1264" s="9">
        <f>IF(COUNTA($A1264:$K1264)=0,"",IF($M1264="SI","CUFE o factura duplicada dentro del reporte; no se suma dos veces",IF(IFERROR($H1264,0)&lt;=0,"DIAN reporta valor susceptible 0",IF($L1264="NO",IFERROR(LOOKUP(2,1/((LISTS!$M$2:$M$13&lt;&gt;"")*ISNUMBER(SEARCH(LISTS!$M$2:$M$13,$I1264))),LISTS!$O$2:$O$13),"Medio de pago no elegible o no identificado por DIAN"),"Apta automaticamente por pago electronico y base positiva"))))</f>
        <v/>
      </c>
    </row>
    <row r="1265">
      <c r="A1265" s="9" t="n"/>
      <c r="B1265" s="9" t="n"/>
      <c r="C1265" s="12" t="n"/>
      <c r="D1265" s="11" t="n"/>
      <c r="E1265" s="11" t="n"/>
      <c r="F1265" s="11" t="n"/>
      <c r="G1265" s="11" t="n"/>
      <c r="H1265" s="11" t="n"/>
      <c r="I1265" s="9" t="n"/>
      <c r="J1265" s="9" t="n"/>
      <c r="K1265" s="9" t="n"/>
      <c r="L1265" s="9">
        <f>IF(COUNTA($A1265:$K1265)=0,"",IF(AND(IFERROR($H1265,0)&gt;0,LEN(TRIM($K1265&amp;""))&gt;0,IFERROR(LOOKUP(2,1/((LISTS!$M$2:$M$13&lt;&gt;"")*ISNUMBER(SEARCH(LISTS!$M$2:$M$13,$I1265))),LISTS!$N$2:$N$13),"NO")="SI"),"SI","NO"))</f>
        <v/>
      </c>
      <c r="M1265" s="9">
        <f>IF(COUNTA($A1265:$K1265)=0,"",IF($K1265&lt;&gt;"",IF(COUNTIF($K$19:$K1265,$K1265)&gt;1,"SI","NO"),IF(COUNTIFS($A$19:$A1265,$A1265,$C$19:$C1265,$C1265,$J$19:$J1265,$J1265,$D$19:$D1265,$D1265)&gt;1,"SI","NO")))</f>
        <v/>
      </c>
      <c r="N1265" s="11">
        <f>IF(COUNTA($A1265:$K1265)=0,"",IF(AND($L1265="SI",$M1265="NO"),IFERROR($H1265,0),0))</f>
        <v/>
      </c>
      <c r="O1265" s="9">
        <f>IF(COUNTA($A1265:$K1265)=0,"",IF($M1265="SI","CUFE o factura duplicada dentro del reporte; no se suma dos veces",IF(IFERROR($H1265,0)&lt;=0,"DIAN reporta valor susceptible 0",IF($L1265="NO",IFERROR(LOOKUP(2,1/((LISTS!$M$2:$M$13&lt;&gt;"")*ISNUMBER(SEARCH(LISTS!$M$2:$M$13,$I1265))),LISTS!$O$2:$O$13),"Medio de pago no elegible o no identificado por DIAN"),"Apta automaticamente por pago electronico y base positiva"))))</f>
        <v/>
      </c>
    </row>
    <row r="1266">
      <c r="A1266" s="9" t="n"/>
      <c r="B1266" s="9" t="n"/>
      <c r="C1266" s="12" t="n"/>
      <c r="D1266" s="11" t="n"/>
      <c r="E1266" s="11" t="n"/>
      <c r="F1266" s="11" t="n"/>
      <c r="G1266" s="11" t="n"/>
      <c r="H1266" s="11" t="n"/>
      <c r="I1266" s="9" t="n"/>
      <c r="J1266" s="9" t="n"/>
      <c r="K1266" s="9" t="n"/>
      <c r="L1266" s="9">
        <f>IF(COUNTA($A1266:$K1266)=0,"",IF(AND(IFERROR($H1266,0)&gt;0,LEN(TRIM($K1266&amp;""))&gt;0,IFERROR(LOOKUP(2,1/((LISTS!$M$2:$M$13&lt;&gt;"")*ISNUMBER(SEARCH(LISTS!$M$2:$M$13,$I1266))),LISTS!$N$2:$N$13),"NO")="SI"),"SI","NO"))</f>
        <v/>
      </c>
      <c r="M1266" s="9">
        <f>IF(COUNTA($A1266:$K1266)=0,"",IF($K1266&lt;&gt;"",IF(COUNTIF($K$19:$K1266,$K1266)&gt;1,"SI","NO"),IF(COUNTIFS($A$19:$A1266,$A1266,$C$19:$C1266,$C1266,$J$19:$J1266,$J1266,$D$19:$D1266,$D1266)&gt;1,"SI","NO")))</f>
        <v/>
      </c>
      <c r="N1266" s="11">
        <f>IF(COUNTA($A1266:$K1266)=0,"",IF(AND($L1266="SI",$M1266="NO"),IFERROR($H1266,0),0))</f>
        <v/>
      </c>
      <c r="O1266" s="9">
        <f>IF(COUNTA($A1266:$K1266)=0,"",IF($M1266="SI","CUFE o factura duplicada dentro del reporte; no se suma dos veces",IF(IFERROR($H1266,0)&lt;=0,"DIAN reporta valor susceptible 0",IF($L1266="NO",IFERROR(LOOKUP(2,1/((LISTS!$M$2:$M$13&lt;&gt;"")*ISNUMBER(SEARCH(LISTS!$M$2:$M$13,$I1266))),LISTS!$O$2:$O$13),"Medio de pago no elegible o no identificado por DIAN"),"Apta automaticamente por pago electronico y base positiva"))))</f>
        <v/>
      </c>
    </row>
    <row r="1267">
      <c r="A1267" s="9" t="n"/>
      <c r="B1267" s="9" t="n"/>
      <c r="C1267" s="12" t="n"/>
      <c r="D1267" s="11" t="n"/>
      <c r="E1267" s="11" t="n"/>
      <c r="F1267" s="11" t="n"/>
      <c r="G1267" s="11" t="n"/>
      <c r="H1267" s="11" t="n"/>
      <c r="I1267" s="9" t="n"/>
      <c r="J1267" s="9" t="n"/>
      <c r="K1267" s="9" t="n"/>
      <c r="L1267" s="9">
        <f>IF(COUNTA($A1267:$K1267)=0,"",IF(AND(IFERROR($H1267,0)&gt;0,LEN(TRIM($K1267&amp;""))&gt;0,IFERROR(LOOKUP(2,1/((LISTS!$M$2:$M$13&lt;&gt;"")*ISNUMBER(SEARCH(LISTS!$M$2:$M$13,$I1267))),LISTS!$N$2:$N$13),"NO")="SI"),"SI","NO"))</f>
        <v/>
      </c>
      <c r="M1267" s="9">
        <f>IF(COUNTA($A1267:$K1267)=0,"",IF($K1267&lt;&gt;"",IF(COUNTIF($K$19:$K1267,$K1267)&gt;1,"SI","NO"),IF(COUNTIFS($A$19:$A1267,$A1267,$C$19:$C1267,$C1267,$J$19:$J1267,$J1267,$D$19:$D1267,$D1267)&gt;1,"SI","NO")))</f>
        <v/>
      </c>
      <c r="N1267" s="11">
        <f>IF(COUNTA($A1267:$K1267)=0,"",IF(AND($L1267="SI",$M1267="NO"),IFERROR($H1267,0),0))</f>
        <v/>
      </c>
      <c r="O1267" s="9">
        <f>IF(COUNTA($A1267:$K1267)=0,"",IF($M1267="SI","CUFE o factura duplicada dentro del reporte; no se suma dos veces",IF(IFERROR($H1267,0)&lt;=0,"DIAN reporta valor susceptible 0",IF($L1267="NO",IFERROR(LOOKUP(2,1/((LISTS!$M$2:$M$13&lt;&gt;"")*ISNUMBER(SEARCH(LISTS!$M$2:$M$13,$I1267))),LISTS!$O$2:$O$13),"Medio de pago no elegible o no identificado por DIAN"),"Apta automaticamente por pago electronico y base positiva"))))</f>
        <v/>
      </c>
    </row>
    <row r="1268">
      <c r="A1268" s="9" t="n"/>
      <c r="B1268" s="9" t="n"/>
      <c r="C1268" s="12" t="n"/>
      <c r="D1268" s="11" t="n"/>
      <c r="E1268" s="11" t="n"/>
      <c r="F1268" s="11" t="n"/>
      <c r="G1268" s="11" t="n"/>
      <c r="H1268" s="11" t="n"/>
      <c r="I1268" s="9" t="n"/>
      <c r="J1268" s="9" t="n"/>
      <c r="K1268" s="9" t="n"/>
      <c r="L1268" s="9">
        <f>IF(COUNTA($A1268:$K1268)=0,"",IF(AND(IFERROR($H1268,0)&gt;0,LEN(TRIM($K1268&amp;""))&gt;0,IFERROR(LOOKUP(2,1/((LISTS!$M$2:$M$13&lt;&gt;"")*ISNUMBER(SEARCH(LISTS!$M$2:$M$13,$I1268))),LISTS!$N$2:$N$13),"NO")="SI"),"SI","NO"))</f>
        <v/>
      </c>
      <c r="M1268" s="9">
        <f>IF(COUNTA($A1268:$K1268)=0,"",IF($K1268&lt;&gt;"",IF(COUNTIF($K$19:$K1268,$K1268)&gt;1,"SI","NO"),IF(COUNTIFS($A$19:$A1268,$A1268,$C$19:$C1268,$C1268,$J$19:$J1268,$J1268,$D$19:$D1268,$D1268)&gt;1,"SI","NO")))</f>
        <v/>
      </c>
      <c r="N1268" s="11">
        <f>IF(COUNTA($A1268:$K1268)=0,"",IF(AND($L1268="SI",$M1268="NO"),IFERROR($H1268,0),0))</f>
        <v/>
      </c>
      <c r="O1268" s="9">
        <f>IF(COUNTA($A1268:$K1268)=0,"",IF($M1268="SI","CUFE o factura duplicada dentro del reporte; no se suma dos veces",IF(IFERROR($H1268,0)&lt;=0,"DIAN reporta valor susceptible 0",IF($L1268="NO",IFERROR(LOOKUP(2,1/((LISTS!$M$2:$M$13&lt;&gt;"")*ISNUMBER(SEARCH(LISTS!$M$2:$M$13,$I1268))),LISTS!$O$2:$O$13),"Medio de pago no elegible o no identificado por DIAN"),"Apta automaticamente por pago electronico y base positiva"))))</f>
        <v/>
      </c>
    </row>
    <row r="1269">
      <c r="A1269" s="9" t="n"/>
      <c r="B1269" s="9" t="n"/>
      <c r="C1269" s="12" t="n"/>
      <c r="D1269" s="11" t="n"/>
      <c r="E1269" s="11" t="n"/>
      <c r="F1269" s="11" t="n"/>
      <c r="G1269" s="11" t="n"/>
      <c r="H1269" s="11" t="n"/>
      <c r="I1269" s="9" t="n"/>
      <c r="J1269" s="9" t="n"/>
      <c r="K1269" s="9" t="n"/>
      <c r="L1269" s="9">
        <f>IF(COUNTA($A1269:$K1269)=0,"",IF(AND(IFERROR($H1269,0)&gt;0,LEN(TRIM($K1269&amp;""))&gt;0,IFERROR(LOOKUP(2,1/((LISTS!$M$2:$M$13&lt;&gt;"")*ISNUMBER(SEARCH(LISTS!$M$2:$M$13,$I1269))),LISTS!$N$2:$N$13),"NO")="SI"),"SI","NO"))</f>
        <v/>
      </c>
      <c r="M1269" s="9">
        <f>IF(COUNTA($A1269:$K1269)=0,"",IF($K1269&lt;&gt;"",IF(COUNTIF($K$19:$K1269,$K1269)&gt;1,"SI","NO"),IF(COUNTIFS($A$19:$A1269,$A1269,$C$19:$C1269,$C1269,$J$19:$J1269,$J1269,$D$19:$D1269,$D1269)&gt;1,"SI","NO")))</f>
        <v/>
      </c>
      <c r="N1269" s="11">
        <f>IF(COUNTA($A1269:$K1269)=0,"",IF(AND($L1269="SI",$M1269="NO"),IFERROR($H1269,0),0))</f>
        <v/>
      </c>
      <c r="O1269" s="9">
        <f>IF(COUNTA($A1269:$K1269)=0,"",IF($M1269="SI","CUFE o factura duplicada dentro del reporte; no se suma dos veces",IF(IFERROR($H1269,0)&lt;=0,"DIAN reporta valor susceptible 0",IF($L1269="NO",IFERROR(LOOKUP(2,1/((LISTS!$M$2:$M$13&lt;&gt;"")*ISNUMBER(SEARCH(LISTS!$M$2:$M$13,$I1269))),LISTS!$O$2:$O$13),"Medio de pago no elegible o no identificado por DIAN"),"Apta automaticamente por pago electronico y base positiva"))))</f>
        <v/>
      </c>
    </row>
    <row r="1270">
      <c r="A1270" s="9" t="n"/>
      <c r="B1270" s="9" t="n"/>
      <c r="C1270" s="12" t="n"/>
      <c r="D1270" s="11" t="n"/>
      <c r="E1270" s="11" t="n"/>
      <c r="F1270" s="11" t="n"/>
      <c r="G1270" s="11" t="n"/>
      <c r="H1270" s="11" t="n"/>
      <c r="I1270" s="9" t="n"/>
      <c r="J1270" s="9" t="n"/>
      <c r="K1270" s="9" t="n"/>
      <c r="L1270" s="9">
        <f>IF(COUNTA($A1270:$K1270)=0,"",IF(AND(IFERROR($H1270,0)&gt;0,LEN(TRIM($K1270&amp;""))&gt;0,IFERROR(LOOKUP(2,1/((LISTS!$M$2:$M$13&lt;&gt;"")*ISNUMBER(SEARCH(LISTS!$M$2:$M$13,$I1270))),LISTS!$N$2:$N$13),"NO")="SI"),"SI","NO"))</f>
        <v/>
      </c>
      <c r="M1270" s="9">
        <f>IF(COUNTA($A1270:$K1270)=0,"",IF($K1270&lt;&gt;"",IF(COUNTIF($K$19:$K1270,$K1270)&gt;1,"SI","NO"),IF(COUNTIFS($A$19:$A1270,$A1270,$C$19:$C1270,$C1270,$J$19:$J1270,$J1270,$D$19:$D1270,$D1270)&gt;1,"SI","NO")))</f>
        <v/>
      </c>
      <c r="N1270" s="11">
        <f>IF(COUNTA($A1270:$K1270)=0,"",IF(AND($L1270="SI",$M1270="NO"),IFERROR($H1270,0),0))</f>
        <v/>
      </c>
      <c r="O1270" s="9">
        <f>IF(COUNTA($A1270:$K1270)=0,"",IF($M1270="SI","CUFE o factura duplicada dentro del reporte; no se suma dos veces",IF(IFERROR($H1270,0)&lt;=0,"DIAN reporta valor susceptible 0",IF($L1270="NO",IFERROR(LOOKUP(2,1/((LISTS!$M$2:$M$13&lt;&gt;"")*ISNUMBER(SEARCH(LISTS!$M$2:$M$13,$I1270))),LISTS!$O$2:$O$13),"Medio de pago no elegible o no identificado por DIAN"),"Apta automaticamente por pago electronico y base positiva"))))</f>
        <v/>
      </c>
    </row>
    <row r="1271">
      <c r="A1271" s="9" t="n"/>
      <c r="B1271" s="9" t="n"/>
      <c r="C1271" s="12" t="n"/>
      <c r="D1271" s="11" t="n"/>
      <c r="E1271" s="11" t="n"/>
      <c r="F1271" s="11" t="n"/>
      <c r="G1271" s="11" t="n"/>
      <c r="H1271" s="11" t="n"/>
      <c r="I1271" s="9" t="n"/>
      <c r="J1271" s="9" t="n"/>
      <c r="K1271" s="9" t="n"/>
      <c r="L1271" s="9">
        <f>IF(COUNTA($A1271:$K1271)=0,"",IF(AND(IFERROR($H1271,0)&gt;0,LEN(TRIM($K1271&amp;""))&gt;0,IFERROR(LOOKUP(2,1/((LISTS!$M$2:$M$13&lt;&gt;"")*ISNUMBER(SEARCH(LISTS!$M$2:$M$13,$I1271))),LISTS!$N$2:$N$13),"NO")="SI"),"SI","NO"))</f>
        <v/>
      </c>
      <c r="M1271" s="9">
        <f>IF(COUNTA($A1271:$K1271)=0,"",IF($K1271&lt;&gt;"",IF(COUNTIF($K$19:$K1271,$K1271)&gt;1,"SI","NO"),IF(COUNTIFS($A$19:$A1271,$A1271,$C$19:$C1271,$C1271,$J$19:$J1271,$J1271,$D$19:$D1271,$D1271)&gt;1,"SI","NO")))</f>
        <v/>
      </c>
      <c r="N1271" s="11">
        <f>IF(COUNTA($A1271:$K1271)=0,"",IF(AND($L1271="SI",$M1271="NO"),IFERROR($H1271,0),0))</f>
        <v/>
      </c>
      <c r="O1271" s="9">
        <f>IF(COUNTA($A1271:$K1271)=0,"",IF($M1271="SI","CUFE o factura duplicada dentro del reporte; no se suma dos veces",IF(IFERROR($H1271,0)&lt;=0,"DIAN reporta valor susceptible 0",IF($L1271="NO",IFERROR(LOOKUP(2,1/((LISTS!$M$2:$M$13&lt;&gt;"")*ISNUMBER(SEARCH(LISTS!$M$2:$M$13,$I1271))),LISTS!$O$2:$O$13),"Medio de pago no elegible o no identificado por DIAN"),"Apta automaticamente por pago electronico y base positiva"))))</f>
        <v/>
      </c>
    </row>
    <row r="1272">
      <c r="A1272" s="9" t="n"/>
      <c r="B1272" s="9" t="n"/>
      <c r="C1272" s="12" t="n"/>
      <c r="D1272" s="11" t="n"/>
      <c r="E1272" s="11" t="n"/>
      <c r="F1272" s="11" t="n"/>
      <c r="G1272" s="11" t="n"/>
      <c r="H1272" s="11" t="n"/>
      <c r="I1272" s="9" t="n"/>
      <c r="J1272" s="9" t="n"/>
      <c r="K1272" s="9" t="n"/>
      <c r="L1272" s="9">
        <f>IF(COUNTA($A1272:$K1272)=0,"",IF(AND(IFERROR($H1272,0)&gt;0,LEN(TRIM($K1272&amp;""))&gt;0,IFERROR(LOOKUP(2,1/((LISTS!$M$2:$M$13&lt;&gt;"")*ISNUMBER(SEARCH(LISTS!$M$2:$M$13,$I1272))),LISTS!$N$2:$N$13),"NO")="SI"),"SI","NO"))</f>
        <v/>
      </c>
      <c r="M1272" s="9">
        <f>IF(COUNTA($A1272:$K1272)=0,"",IF($K1272&lt;&gt;"",IF(COUNTIF($K$19:$K1272,$K1272)&gt;1,"SI","NO"),IF(COUNTIFS($A$19:$A1272,$A1272,$C$19:$C1272,$C1272,$J$19:$J1272,$J1272,$D$19:$D1272,$D1272)&gt;1,"SI","NO")))</f>
        <v/>
      </c>
      <c r="N1272" s="11">
        <f>IF(COUNTA($A1272:$K1272)=0,"",IF(AND($L1272="SI",$M1272="NO"),IFERROR($H1272,0),0))</f>
        <v/>
      </c>
      <c r="O1272" s="9">
        <f>IF(COUNTA($A1272:$K1272)=0,"",IF($M1272="SI","CUFE o factura duplicada dentro del reporte; no se suma dos veces",IF(IFERROR($H1272,0)&lt;=0,"DIAN reporta valor susceptible 0",IF($L1272="NO",IFERROR(LOOKUP(2,1/((LISTS!$M$2:$M$13&lt;&gt;"")*ISNUMBER(SEARCH(LISTS!$M$2:$M$13,$I1272))),LISTS!$O$2:$O$13),"Medio de pago no elegible o no identificado por DIAN"),"Apta automaticamente por pago electronico y base positiva"))))</f>
        <v/>
      </c>
    </row>
    <row r="1273">
      <c r="A1273" s="9" t="n"/>
      <c r="B1273" s="9" t="n"/>
      <c r="C1273" s="12" t="n"/>
      <c r="D1273" s="11" t="n"/>
      <c r="E1273" s="11" t="n"/>
      <c r="F1273" s="11" t="n"/>
      <c r="G1273" s="11" t="n"/>
      <c r="H1273" s="11" t="n"/>
      <c r="I1273" s="9" t="n"/>
      <c r="J1273" s="9" t="n"/>
      <c r="K1273" s="9" t="n"/>
      <c r="L1273" s="9">
        <f>IF(COUNTA($A1273:$K1273)=0,"",IF(AND(IFERROR($H1273,0)&gt;0,LEN(TRIM($K1273&amp;""))&gt;0,IFERROR(LOOKUP(2,1/((LISTS!$M$2:$M$13&lt;&gt;"")*ISNUMBER(SEARCH(LISTS!$M$2:$M$13,$I1273))),LISTS!$N$2:$N$13),"NO")="SI"),"SI","NO"))</f>
        <v/>
      </c>
      <c r="M1273" s="9">
        <f>IF(COUNTA($A1273:$K1273)=0,"",IF($K1273&lt;&gt;"",IF(COUNTIF($K$19:$K1273,$K1273)&gt;1,"SI","NO"),IF(COUNTIFS($A$19:$A1273,$A1273,$C$19:$C1273,$C1273,$J$19:$J1273,$J1273,$D$19:$D1273,$D1273)&gt;1,"SI","NO")))</f>
        <v/>
      </c>
      <c r="N1273" s="11">
        <f>IF(COUNTA($A1273:$K1273)=0,"",IF(AND($L1273="SI",$M1273="NO"),IFERROR($H1273,0),0))</f>
        <v/>
      </c>
      <c r="O1273" s="9">
        <f>IF(COUNTA($A1273:$K1273)=0,"",IF($M1273="SI","CUFE o factura duplicada dentro del reporte; no se suma dos veces",IF(IFERROR($H1273,0)&lt;=0,"DIAN reporta valor susceptible 0",IF($L1273="NO",IFERROR(LOOKUP(2,1/((LISTS!$M$2:$M$13&lt;&gt;"")*ISNUMBER(SEARCH(LISTS!$M$2:$M$13,$I1273))),LISTS!$O$2:$O$13),"Medio de pago no elegible o no identificado por DIAN"),"Apta automaticamente por pago electronico y base positiva"))))</f>
        <v/>
      </c>
    </row>
    <row r="1274">
      <c r="A1274" s="9" t="n"/>
      <c r="B1274" s="9" t="n"/>
      <c r="C1274" s="12" t="n"/>
      <c r="D1274" s="11" t="n"/>
      <c r="E1274" s="11" t="n"/>
      <c r="F1274" s="11" t="n"/>
      <c r="G1274" s="11" t="n"/>
      <c r="H1274" s="11" t="n"/>
      <c r="I1274" s="9" t="n"/>
      <c r="J1274" s="9" t="n"/>
      <c r="K1274" s="9" t="n"/>
      <c r="L1274" s="9">
        <f>IF(COUNTA($A1274:$K1274)=0,"",IF(AND(IFERROR($H1274,0)&gt;0,LEN(TRIM($K1274&amp;""))&gt;0,IFERROR(LOOKUP(2,1/((LISTS!$M$2:$M$13&lt;&gt;"")*ISNUMBER(SEARCH(LISTS!$M$2:$M$13,$I1274))),LISTS!$N$2:$N$13),"NO")="SI"),"SI","NO"))</f>
        <v/>
      </c>
      <c r="M1274" s="9">
        <f>IF(COUNTA($A1274:$K1274)=0,"",IF($K1274&lt;&gt;"",IF(COUNTIF($K$19:$K1274,$K1274)&gt;1,"SI","NO"),IF(COUNTIFS($A$19:$A1274,$A1274,$C$19:$C1274,$C1274,$J$19:$J1274,$J1274,$D$19:$D1274,$D1274)&gt;1,"SI","NO")))</f>
        <v/>
      </c>
      <c r="N1274" s="11">
        <f>IF(COUNTA($A1274:$K1274)=0,"",IF(AND($L1274="SI",$M1274="NO"),IFERROR($H1274,0),0))</f>
        <v/>
      </c>
      <c r="O1274" s="9">
        <f>IF(COUNTA($A1274:$K1274)=0,"",IF($M1274="SI","CUFE o factura duplicada dentro del reporte; no se suma dos veces",IF(IFERROR($H1274,0)&lt;=0,"DIAN reporta valor susceptible 0",IF($L1274="NO",IFERROR(LOOKUP(2,1/((LISTS!$M$2:$M$13&lt;&gt;"")*ISNUMBER(SEARCH(LISTS!$M$2:$M$13,$I1274))),LISTS!$O$2:$O$13),"Medio de pago no elegible o no identificado por DIAN"),"Apta automaticamente por pago electronico y base positiva"))))</f>
        <v/>
      </c>
    </row>
    <row r="1275">
      <c r="A1275" s="9" t="n"/>
      <c r="B1275" s="9" t="n"/>
      <c r="C1275" s="12" t="n"/>
      <c r="D1275" s="11" t="n"/>
      <c r="E1275" s="11" t="n"/>
      <c r="F1275" s="11" t="n"/>
      <c r="G1275" s="11" t="n"/>
      <c r="H1275" s="11" t="n"/>
      <c r="I1275" s="9" t="n"/>
      <c r="J1275" s="9" t="n"/>
      <c r="K1275" s="9" t="n"/>
      <c r="L1275" s="9">
        <f>IF(COUNTA($A1275:$K1275)=0,"",IF(AND(IFERROR($H1275,0)&gt;0,LEN(TRIM($K1275&amp;""))&gt;0,IFERROR(LOOKUP(2,1/((LISTS!$M$2:$M$13&lt;&gt;"")*ISNUMBER(SEARCH(LISTS!$M$2:$M$13,$I1275))),LISTS!$N$2:$N$13),"NO")="SI"),"SI","NO"))</f>
        <v/>
      </c>
      <c r="M1275" s="9">
        <f>IF(COUNTA($A1275:$K1275)=0,"",IF($K1275&lt;&gt;"",IF(COUNTIF($K$19:$K1275,$K1275)&gt;1,"SI","NO"),IF(COUNTIFS($A$19:$A1275,$A1275,$C$19:$C1275,$C1275,$J$19:$J1275,$J1275,$D$19:$D1275,$D1275)&gt;1,"SI","NO")))</f>
        <v/>
      </c>
      <c r="N1275" s="11">
        <f>IF(COUNTA($A1275:$K1275)=0,"",IF(AND($L1275="SI",$M1275="NO"),IFERROR($H1275,0),0))</f>
        <v/>
      </c>
      <c r="O1275" s="9">
        <f>IF(COUNTA($A1275:$K1275)=0,"",IF($M1275="SI","CUFE o factura duplicada dentro del reporte; no se suma dos veces",IF(IFERROR($H1275,0)&lt;=0,"DIAN reporta valor susceptible 0",IF($L1275="NO",IFERROR(LOOKUP(2,1/((LISTS!$M$2:$M$13&lt;&gt;"")*ISNUMBER(SEARCH(LISTS!$M$2:$M$13,$I1275))),LISTS!$O$2:$O$13),"Medio de pago no elegible o no identificado por DIAN"),"Apta automaticamente por pago electronico y base positiva"))))</f>
        <v/>
      </c>
    </row>
    <row r="1276">
      <c r="A1276" s="9" t="n"/>
      <c r="B1276" s="9" t="n"/>
      <c r="C1276" s="12" t="n"/>
      <c r="D1276" s="11" t="n"/>
      <c r="E1276" s="11" t="n"/>
      <c r="F1276" s="11" t="n"/>
      <c r="G1276" s="11" t="n"/>
      <c r="H1276" s="11" t="n"/>
      <c r="I1276" s="9" t="n"/>
      <c r="J1276" s="9" t="n"/>
      <c r="K1276" s="9" t="n"/>
      <c r="L1276" s="9">
        <f>IF(COUNTA($A1276:$K1276)=0,"",IF(AND(IFERROR($H1276,0)&gt;0,LEN(TRIM($K1276&amp;""))&gt;0,IFERROR(LOOKUP(2,1/((LISTS!$M$2:$M$13&lt;&gt;"")*ISNUMBER(SEARCH(LISTS!$M$2:$M$13,$I1276))),LISTS!$N$2:$N$13),"NO")="SI"),"SI","NO"))</f>
        <v/>
      </c>
      <c r="M1276" s="9">
        <f>IF(COUNTA($A1276:$K1276)=0,"",IF($K1276&lt;&gt;"",IF(COUNTIF($K$19:$K1276,$K1276)&gt;1,"SI","NO"),IF(COUNTIFS($A$19:$A1276,$A1276,$C$19:$C1276,$C1276,$J$19:$J1276,$J1276,$D$19:$D1276,$D1276)&gt;1,"SI","NO")))</f>
        <v/>
      </c>
      <c r="N1276" s="11">
        <f>IF(COUNTA($A1276:$K1276)=0,"",IF(AND($L1276="SI",$M1276="NO"),IFERROR($H1276,0),0))</f>
        <v/>
      </c>
      <c r="O1276" s="9">
        <f>IF(COUNTA($A1276:$K1276)=0,"",IF($M1276="SI","CUFE o factura duplicada dentro del reporte; no se suma dos veces",IF(IFERROR($H1276,0)&lt;=0,"DIAN reporta valor susceptible 0",IF($L1276="NO",IFERROR(LOOKUP(2,1/((LISTS!$M$2:$M$13&lt;&gt;"")*ISNUMBER(SEARCH(LISTS!$M$2:$M$13,$I1276))),LISTS!$O$2:$O$13),"Medio de pago no elegible o no identificado por DIAN"),"Apta automaticamente por pago electronico y base positiva"))))</f>
        <v/>
      </c>
    </row>
    <row r="1277">
      <c r="A1277" s="9" t="n"/>
      <c r="B1277" s="9" t="n"/>
      <c r="C1277" s="12" t="n"/>
      <c r="D1277" s="11" t="n"/>
      <c r="E1277" s="11" t="n"/>
      <c r="F1277" s="11" t="n"/>
      <c r="G1277" s="11" t="n"/>
      <c r="H1277" s="11" t="n"/>
      <c r="I1277" s="9" t="n"/>
      <c r="J1277" s="9" t="n"/>
      <c r="K1277" s="9" t="n"/>
      <c r="L1277" s="9">
        <f>IF(COUNTA($A1277:$K1277)=0,"",IF(AND(IFERROR($H1277,0)&gt;0,LEN(TRIM($K1277&amp;""))&gt;0,IFERROR(LOOKUP(2,1/((LISTS!$M$2:$M$13&lt;&gt;"")*ISNUMBER(SEARCH(LISTS!$M$2:$M$13,$I1277))),LISTS!$N$2:$N$13),"NO")="SI"),"SI","NO"))</f>
        <v/>
      </c>
      <c r="M1277" s="9">
        <f>IF(COUNTA($A1277:$K1277)=0,"",IF($K1277&lt;&gt;"",IF(COUNTIF($K$19:$K1277,$K1277)&gt;1,"SI","NO"),IF(COUNTIFS($A$19:$A1277,$A1277,$C$19:$C1277,$C1277,$J$19:$J1277,$J1277,$D$19:$D1277,$D1277)&gt;1,"SI","NO")))</f>
        <v/>
      </c>
      <c r="N1277" s="11">
        <f>IF(COUNTA($A1277:$K1277)=0,"",IF(AND($L1277="SI",$M1277="NO"),IFERROR($H1277,0),0))</f>
        <v/>
      </c>
      <c r="O1277" s="9">
        <f>IF(COUNTA($A1277:$K1277)=0,"",IF($M1277="SI","CUFE o factura duplicada dentro del reporte; no se suma dos veces",IF(IFERROR($H1277,0)&lt;=0,"DIAN reporta valor susceptible 0",IF($L1277="NO",IFERROR(LOOKUP(2,1/((LISTS!$M$2:$M$13&lt;&gt;"")*ISNUMBER(SEARCH(LISTS!$M$2:$M$13,$I1277))),LISTS!$O$2:$O$13),"Medio de pago no elegible o no identificado por DIAN"),"Apta automaticamente por pago electronico y base positiva"))))</f>
        <v/>
      </c>
    </row>
    <row r="1278">
      <c r="A1278" s="9" t="n"/>
      <c r="B1278" s="9" t="n"/>
      <c r="C1278" s="12" t="n"/>
      <c r="D1278" s="11" t="n"/>
      <c r="E1278" s="11" t="n"/>
      <c r="F1278" s="11" t="n"/>
      <c r="G1278" s="11" t="n"/>
      <c r="H1278" s="11" t="n"/>
      <c r="I1278" s="9" t="n"/>
      <c r="J1278" s="9" t="n"/>
      <c r="K1278" s="9" t="n"/>
      <c r="L1278" s="9">
        <f>IF(COUNTA($A1278:$K1278)=0,"",IF(AND(IFERROR($H1278,0)&gt;0,LEN(TRIM($K1278&amp;""))&gt;0,IFERROR(LOOKUP(2,1/((LISTS!$M$2:$M$13&lt;&gt;"")*ISNUMBER(SEARCH(LISTS!$M$2:$M$13,$I1278))),LISTS!$N$2:$N$13),"NO")="SI"),"SI","NO"))</f>
        <v/>
      </c>
      <c r="M1278" s="9">
        <f>IF(COUNTA($A1278:$K1278)=0,"",IF($K1278&lt;&gt;"",IF(COUNTIF($K$19:$K1278,$K1278)&gt;1,"SI","NO"),IF(COUNTIFS($A$19:$A1278,$A1278,$C$19:$C1278,$C1278,$J$19:$J1278,$J1278,$D$19:$D1278,$D1278)&gt;1,"SI","NO")))</f>
        <v/>
      </c>
      <c r="N1278" s="11">
        <f>IF(COUNTA($A1278:$K1278)=0,"",IF(AND($L1278="SI",$M1278="NO"),IFERROR($H1278,0),0))</f>
        <v/>
      </c>
      <c r="O1278" s="9">
        <f>IF(COUNTA($A1278:$K1278)=0,"",IF($M1278="SI","CUFE o factura duplicada dentro del reporte; no se suma dos veces",IF(IFERROR($H1278,0)&lt;=0,"DIAN reporta valor susceptible 0",IF($L1278="NO",IFERROR(LOOKUP(2,1/((LISTS!$M$2:$M$13&lt;&gt;"")*ISNUMBER(SEARCH(LISTS!$M$2:$M$13,$I1278))),LISTS!$O$2:$O$13),"Medio de pago no elegible o no identificado por DIAN"),"Apta automaticamente por pago electronico y base positiva"))))</f>
        <v/>
      </c>
    </row>
    <row r="1279">
      <c r="A1279" s="9" t="n"/>
      <c r="B1279" s="9" t="n"/>
      <c r="C1279" s="12" t="n"/>
      <c r="D1279" s="11" t="n"/>
      <c r="E1279" s="11" t="n"/>
      <c r="F1279" s="11" t="n"/>
      <c r="G1279" s="11" t="n"/>
      <c r="H1279" s="11" t="n"/>
      <c r="I1279" s="9" t="n"/>
      <c r="J1279" s="9" t="n"/>
      <c r="K1279" s="9" t="n"/>
      <c r="L1279" s="9">
        <f>IF(COUNTA($A1279:$K1279)=0,"",IF(AND(IFERROR($H1279,0)&gt;0,LEN(TRIM($K1279&amp;""))&gt;0,IFERROR(LOOKUP(2,1/((LISTS!$M$2:$M$13&lt;&gt;"")*ISNUMBER(SEARCH(LISTS!$M$2:$M$13,$I1279))),LISTS!$N$2:$N$13),"NO")="SI"),"SI","NO"))</f>
        <v/>
      </c>
      <c r="M1279" s="9">
        <f>IF(COUNTA($A1279:$K1279)=0,"",IF($K1279&lt;&gt;"",IF(COUNTIF($K$19:$K1279,$K1279)&gt;1,"SI","NO"),IF(COUNTIFS($A$19:$A1279,$A1279,$C$19:$C1279,$C1279,$J$19:$J1279,$J1279,$D$19:$D1279,$D1279)&gt;1,"SI","NO")))</f>
        <v/>
      </c>
      <c r="N1279" s="11">
        <f>IF(COUNTA($A1279:$K1279)=0,"",IF(AND($L1279="SI",$M1279="NO"),IFERROR($H1279,0),0))</f>
        <v/>
      </c>
      <c r="O1279" s="9">
        <f>IF(COUNTA($A1279:$K1279)=0,"",IF($M1279="SI","CUFE o factura duplicada dentro del reporte; no se suma dos veces",IF(IFERROR($H1279,0)&lt;=0,"DIAN reporta valor susceptible 0",IF($L1279="NO",IFERROR(LOOKUP(2,1/((LISTS!$M$2:$M$13&lt;&gt;"")*ISNUMBER(SEARCH(LISTS!$M$2:$M$13,$I1279))),LISTS!$O$2:$O$13),"Medio de pago no elegible o no identificado por DIAN"),"Apta automaticamente por pago electronico y base positiva"))))</f>
        <v/>
      </c>
    </row>
    <row r="1280">
      <c r="A1280" s="9" t="n"/>
      <c r="B1280" s="9" t="n"/>
      <c r="C1280" s="12" t="n"/>
      <c r="D1280" s="11" t="n"/>
      <c r="E1280" s="11" t="n"/>
      <c r="F1280" s="11" t="n"/>
      <c r="G1280" s="11" t="n"/>
      <c r="H1280" s="11" t="n"/>
      <c r="I1280" s="9" t="n"/>
      <c r="J1280" s="9" t="n"/>
      <c r="K1280" s="9" t="n"/>
      <c r="L1280" s="9">
        <f>IF(COUNTA($A1280:$K1280)=0,"",IF(AND(IFERROR($H1280,0)&gt;0,LEN(TRIM($K1280&amp;""))&gt;0,IFERROR(LOOKUP(2,1/((LISTS!$M$2:$M$13&lt;&gt;"")*ISNUMBER(SEARCH(LISTS!$M$2:$M$13,$I1280))),LISTS!$N$2:$N$13),"NO")="SI"),"SI","NO"))</f>
        <v/>
      </c>
      <c r="M1280" s="9">
        <f>IF(COUNTA($A1280:$K1280)=0,"",IF($K1280&lt;&gt;"",IF(COUNTIF($K$19:$K1280,$K1280)&gt;1,"SI","NO"),IF(COUNTIFS($A$19:$A1280,$A1280,$C$19:$C1280,$C1280,$J$19:$J1280,$J1280,$D$19:$D1280,$D1280)&gt;1,"SI","NO")))</f>
        <v/>
      </c>
      <c r="N1280" s="11">
        <f>IF(COUNTA($A1280:$K1280)=0,"",IF(AND($L1280="SI",$M1280="NO"),IFERROR($H1280,0),0))</f>
        <v/>
      </c>
      <c r="O1280" s="9">
        <f>IF(COUNTA($A1280:$K1280)=0,"",IF($M1280="SI","CUFE o factura duplicada dentro del reporte; no se suma dos veces",IF(IFERROR($H1280,0)&lt;=0,"DIAN reporta valor susceptible 0",IF($L1280="NO",IFERROR(LOOKUP(2,1/((LISTS!$M$2:$M$13&lt;&gt;"")*ISNUMBER(SEARCH(LISTS!$M$2:$M$13,$I1280))),LISTS!$O$2:$O$13),"Medio de pago no elegible o no identificado por DIAN"),"Apta automaticamente por pago electronico y base positiva"))))</f>
        <v/>
      </c>
    </row>
    <row r="1281">
      <c r="A1281" s="9" t="n"/>
      <c r="B1281" s="9" t="n"/>
      <c r="C1281" s="12" t="n"/>
      <c r="D1281" s="11" t="n"/>
      <c r="E1281" s="11" t="n"/>
      <c r="F1281" s="11" t="n"/>
      <c r="G1281" s="11" t="n"/>
      <c r="H1281" s="11" t="n"/>
      <c r="I1281" s="9" t="n"/>
      <c r="J1281" s="9" t="n"/>
      <c r="K1281" s="9" t="n"/>
      <c r="L1281" s="9">
        <f>IF(COUNTA($A1281:$K1281)=0,"",IF(AND(IFERROR($H1281,0)&gt;0,LEN(TRIM($K1281&amp;""))&gt;0,IFERROR(LOOKUP(2,1/((LISTS!$M$2:$M$13&lt;&gt;"")*ISNUMBER(SEARCH(LISTS!$M$2:$M$13,$I1281))),LISTS!$N$2:$N$13),"NO")="SI"),"SI","NO"))</f>
        <v/>
      </c>
      <c r="M1281" s="9">
        <f>IF(COUNTA($A1281:$K1281)=0,"",IF($K1281&lt;&gt;"",IF(COUNTIF($K$19:$K1281,$K1281)&gt;1,"SI","NO"),IF(COUNTIFS($A$19:$A1281,$A1281,$C$19:$C1281,$C1281,$J$19:$J1281,$J1281,$D$19:$D1281,$D1281)&gt;1,"SI","NO")))</f>
        <v/>
      </c>
      <c r="N1281" s="11">
        <f>IF(COUNTA($A1281:$K1281)=0,"",IF(AND($L1281="SI",$M1281="NO"),IFERROR($H1281,0),0))</f>
        <v/>
      </c>
      <c r="O1281" s="9">
        <f>IF(COUNTA($A1281:$K1281)=0,"",IF($M1281="SI","CUFE o factura duplicada dentro del reporte; no se suma dos veces",IF(IFERROR($H1281,0)&lt;=0,"DIAN reporta valor susceptible 0",IF($L1281="NO",IFERROR(LOOKUP(2,1/((LISTS!$M$2:$M$13&lt;&gt;"")*ISNUMBER(SEARCH(LISTS!$M$2:$M$13,$I1281))),LISTS!$O$2:$O$13),"Medio de pago no elegible o no identificado por DIAN"),"Apta automaticamente por pago electronico y base positiva"))))</f>
        <v/>
      </c>
    </row>
    <row r="1282">
      <c r="A1282" s="9" t="n"/>
      <c r="B1282" s="9" t="n"/>
      <c r="C1282" s="12" t="n"/>
      <c r="D1282" s="11" t="n"/>
      <c r="E1282" s="11" t="n"/>
      <c r="F1282" s="11" t="n"/>
      <c r="G1282" s="11" t="n"/>
      <c r="H1282" s="11" t="n"/>
      <c r="I1282" s="9" t="n"/>
      <c r="J1282" s="9" t="n"/>
      <c r="K1282" s="9" t="n"/>
      <c r="L1282" s="9">
        <f>IF(COUNTA($A1282:$K1282)=0,"",IF(AND(IFERROR($H1282,0)&gt;0,LEN(TRIM($K1282&amp;""))&gt;0,IFERROR(LOOKUP(2,1/((LISTS!$M$2:$M$13&lt;&gt;"")*ISNUMBER(SEARCH(LISTS!$M$2:$M$13,$I1282))),LISTS!$N$2:$N$13),"NO")="SI"),"SI","NO"))</f>
        <v/>
      </c>
      <c r="M1282" s="9">
        <f>IF(COUNTA($A1282:$K1282)=0,"",IF($K1282&lt;&gt;"",IF(COUNTIF($K$19:$K1282,$K1282)&gt;1,"SI","NO"),IF(COUNTIFS($A$19:$A1282,$A1282,$C$19:$C1282,$C1282,$J$19:$J1282,$J1282,$D$19:$D1282,$D1282)&gt;1,"SI","NO")))</f>
        <v/>
      </c>
      <c r="N1282" s="11">
        <f>IF(COUNTA($A1282:$K1282)=0,"",IF(AND($L1282="SI",$M1282="NO"),IFERROR($H1282,0),0))</f>
        <v/>
      </c>
      <c r="O1282" s="9">
        <f>IF(COUNTA($A1282:$K1282)=0,"",IF($M1282="SI","CUFE o factura duplicada dentro del reporte; no se suma dos veces",IF(IFERROR($H1282,0)&lt;=0,"DIAN reporta valor susceptible 0",IF($L1282="NO",IFERROR(LOOKUP(2,1/((LISTS!$M$2:$M$13&lt;&gt;"")*ISNUMBER(SEARCH(LISTS!$M$2:$M$13,$I1282))),LISTS!$O$2:$O$13),"Medio de pago no elegible o no identificado por DIAN"),"Apta automaticamente por pago electronico y base positiva"))))</f>
        <v/>
      </c>
    </row>
    <row r="1283">
      <c r="A1283" s="9" t="n"/>
      <c r="B1283" s="9" t="n"/>
      <c r="C1283" s="12" t="n"/>
      <c r="D1283" s="11" t="n"/>
      <c r="E1283" s="11" t="n"/>
      <c r="F1283" s="11" t="n"/>
      <c r="G1283" s="11" t="n"/>
      <c r="H1283" s="11" t="n"/>
      <c r="I1283" s="9" t="n"/>
      <c r="J1283" s="9" t="n"/>
      <c r="K1283" s="9" t="n"/>
      <c r="L1283" s="9">
        <f>IF(COUNTA($A1283:$K1283)=0,"",IF(AND(IFERROR($H1283,0)&gt;0,LEN(TRIM($K1283&amp;""))&gt;0,IFERROR(LOOKUP(2,1/((LISTS!$M$2:$M$13&lt;&gt;"")*ISNUMBER(SEARCH(LISTS!$M$2:$M$13,$I1283))),LISTS!$N$2:$N$13),"NO")="SI"),"SI","NO"))</f>
        <v/>
      </c>
      <c r="M1283" s="9">
        <f>IF(COUNTA($A1283:$K1283)=0,"",IF($K1283&lt;&gt;"",IF(COUNTIF($K$19:$K1283,$K1283)&gt;1,"SI","NO"),IF(COUNTIFS($A$19:$A1283,$A1283,$C$19:$C1283,$C1283,$J$19:$J1283,$J1283,$D$19:$D1283,$D1283)&gt;1,"SI","NO")))</f>
        <v/>
      </c>
      <c r="N1283" s="11">
        <f>IF(COUNTA($A1283:$K1283)=0,"",IF(AND($L1283="SI",$M1283="NO"),IFERROR($H1283,0),0))</f>
        <v/>
      </c>
      <c r="O1283" s="9">
        <f>IF(COUNTA($A1283:$K1283)=0,"",IF($M1283="SI","CUFE o factura duplicada dentro del reporte; no se suma dos veces",IF(IFERROR($H1283,0)&lt;=0,"DIAN reporta valor susceptible 0",IF($L1283="NO",IFERROR(LOOKUP(2,1/((LISTS!$M$2:$M$13&lt;&gt;"")*ISNUMBER(SEARCH(LISTS!$M$2:$M$13,$I1283))),LISTS!$O$2:$O$13),"Medio de pago no elegible o no identificado por DIAN"),"Apta automaticamente por pago electronico y base positiva"))))</f>
        <v/>
      </c>
    </row>
    <row r="1284">
      <c r="A1284" s="9" t="n"/>
      <c r="B1284" s="9" t="n"/>
      <c r="C1284" s="12" t="n"/>
      <c r="D1284" s="11" t="n"/>
      <c r="E1284" s="11" t="n"/>
      <c r="F1284" s="11" t="n"/>
      <c r="G1284" s="11" t="n"/>
      <c r="H1284" s="11" t="n"/>
      <c r="I1284" s="9" t="n"/>
      <c r="J1284" s="9" t="n"/>
      <c r="K1284" s="9" t="n"/>
      <c r="L1284" s="9">
        <f>IF(COUNTA($A1284:$K1284)=0,"",IF(AND(IFERROR($H1284,0)&gt;0,LEN(TRIM($K1284&amp;""))&gt;0,IFERROR(LOOKUP(2,1/((LISTS!$M$2:$M$13&lt;&gt;"")*ISNUMBER(SEARCH(LISTS!$M$2:$M$13,$I1284))),LISTS!$N$2:$N$13),"NO")="SI"),"SI","NO"))</f>
        <v/>
      </c>
      <c r="M1284" s="9">
        <f>IF(COUNTA($A1284:$K1284)=0,"",IF($K1284&lt;&gt;"",IF(COUNTIF($K$19:$K1284,$K1284)&gt;1,"SI","NO"),IF(COUNTIFS($A$19:$A1284,$A1284,$C$19:$C1284,$C1284,$J$19:$J1284,$J1284,$D$19:$D1284,$D1284)&gt;1,"SI","NO")))</f>
        <v/>
      </c>
      <c r="N1284" s="11">
        <f>IF(COUNTA($A1284:$K1284)=0,"",IF(AND($L1284="SI",$M1284="NO"),IFERROR($H1284,0),0))</f>
        <v/>
      </c>
      <c r="O1284" s="9">
        <f>IF(COUNTA($A1284:$K1284)=0,"",IF($M1284="SI","CUFE o factura duplicada dentro del reporte; no se suma dos veces",IF(IFERROR($H1284,0)&lt;=0,"DIAN reporta valor susceptible 0",IF($L1284="NO",IFERROR(LOOKUP(2,1/((LISTS!$M$2:$M$13&lt;&gt;"")*ISNUMBER(SEARCH(LISTS!$M$2:$M$13,$I1284))),LISTS!$O$2:$O$13),"Medio de pago no elegible o no identificado por DIAN"),"Apta automaticamente por pago electronico y base positiva"))))</f>
        <v/>
      </c>
    </row>
    <row r="1285">
      <c r="A1285" s="9" t="n"/>
      <c r="B1285" s="9" t="n"/>
      <c r="C1285" s="12" t="n"/>
      <c r="D1285" s="11" t="n"/>
      <c r="E1285" s="11" t="n"/>
      <c r="F1285" s="11" t="n"/>
      <c r="G1285" s="11" t="n"/>
      <c r="H1285" s="11" t="n"/>
      <c r="I1285" s="9" t="n"/>
      <c r="J1285" s="9" t="n"/>
      <c r="K1285" s="9" t="n"/>
      <c r="L1285" s="9">
        <f>IF(COUNTA($A1285:$K1285)=0,"",IF(AND(IFERROR($H1285,0)&gt;0,LEN(TRIM($K1285&amp;""))&gt;0,IFERROR(LOOKUP(2,1/((LISTS!$M$2:$M$13&lt;&gt;"")*ISNUMBER(SEARCH(LISTS!$M$2:$M$13,$I1285))),LISTS!$N$2:$N$13),"NO")="SI"),"SI","NO"))</f>
        <v/>
      </c>
      <c r="M1285" s="9">
        <f>IF(COUNTA($A1285:$K1285)=0,"",IF($K1285&lt;&gt;"",IF(COUNTIF($K$19:$K1285,$K1285)&gt;1,"SI","NO"),IF(COUNTIFS($A$19:$A1285,$A1285,$C$19:$C1285,$C1285,$J$19:$J1285,$J1285,$D$19:$D1285,$D1285)&gt;1,"SI","NO")))</f>
        <v/>
      </c>
      <c r="N1285" s="11">
        <f>IF(COUNTA($A1285:$K1285)=0,"",IF(AND($L1285="SI",$M1285="NO"),IFERROR($H1285,0),0))</f>
        <v/>
      </c>
      <c r="O1285" s="9">
        <f>IF(COUNTA($A1285:$K1285)=0,"",IF($M1285="SI","CUFE o factura duplicada dentro del reporte; no se suma dos veces",IF(IFERROR($H1285,0)&lt;=0,"DIAN reporta valor susceptible 0",IF($L1285="NO",IFERROR(LOOKUP(2,1/((LISTS!$M$2:$M$13&lt;&gt;"")*ISNUMBER(SEARCH(LISTS!$M$2:$M$13,$I1285))),LISTS!$O$2:$O$13),"Medio de pago no elegible o no identificado por DIAN"),"Apta automaticamente por pago electronico y base positiva"))))</f>
        <v/>
      </c>
    </row>
    <row r="1286">
      <c r="A1286" s="9" t="n"/>
      <c r="B1286" s="9" t="n"/>
      <c r="C1286" s="12" t="n"/>
      <c r="D1286" s="11" t="n"/>
      <c r="E1286" s="11" t="n"/>
      <c r="F1286" s="11" t="n"/>
      <c r="G1286" s="11" t="n"/>
      <c r="H1286" s="11" t="n"/>
      <c r="I1286" s="9" t="n"/>
      <c r="J1286" s="9" t="n"/>
      <c r="K1286" s="9" t="n"/>
      <c r="L1286" s="9">
        <f>IF(COUNTA($A1286:$K1286)=0,"",IF(AND(IFERROR($H1286,0)&gt;0,LEN(TRIM($K1286&amp;""))&gt;0,IFERROR(LOOKUP(2,1/((LISTS!$M$2:$M$13&lt;&gt;"")*ISNUMBER(SEARCH(LISTS!$M$2:$M$13,$I1286))),LISTS!$N$2:$N$13),"NO")="SI"),"SI","NO"))</f>
        <v/>
      </c>
      <c r="M1286" s="9">
        <f>IF(COUNTA($A1286:$K1286)=0,"",IF($K1286&lt;&gt;"",IF(COUNTIF($K$19:$K1286,$K1286)&gt;1,"SI","NO"),IF(COUNTIFS($A$19:$A1286,$A1286,$C$19:$C1286,$C1286,$J$19:$J1286,$J1286,$D$19:$D1286,$D1286)&gt;1,"SI","NO")))</f>
        <v/>
      </c>
      <c r="N1286" s="11">
        <f>IF(COUNTA($A1286:$K1286)=0,"",IF(AND($L1286="SI",$M1286="NO"),IFERROR($H1286,0),0))</f>
        <v/>
      </c>
      <c r="O1286" s="9">
        <f>IF(COUNTA($A1286:$K1286)=0,"",IF($M1286="SI","CUFE o factura duplicada dentro del reporte; no se suma dos veces",IF(IFERROR($H1286,0)&lt;=0,"DIAN reporta valor susceptible 0",IF($L1286="NO",IFERROR(LOOKUP(2,1/((LISTS!$M$2:$M$13&lt;&gt;"")*ISNUMBER(SEARCH(LISTS!$M$2:$M$13,$I1286))),LISTS!$O$2:$O$13),"Medio de pago no elegible o no identificado por DIAN"),"Apta automaticamente por pago electronico y base positiva"))))</f>
        <v/>
      </c>
    </row>
    <row r="1287">
      <c r="A1287" s="9" t="n"/>
      <c r="B1287" s="9" t="n"/>
      <c r="C1287" s="12" t="n"/>
      <c r="D1287" s="11" t="n"/>
      <c r="E1287" s="11" t="n"/>
      <c r="F1287" s="11" t="n"/>
      <c r="G1287" s="11" t="n"/>
      <c r="H1287" s="11" t="n"/>
      <c r="I1287" s="9" t="n"/>
      <c r="J1287" s="9" t="n"/>
      <c r="K1287" s="9" t="n"/>
      <c r="L1287" s="9">
        <f>IF(COUNTA($A1287:$K1287)=0,"",IF(AND(IFERROR($H1287,0)&gt;0,LEN(TRIM($K1287&amp;""))&gt;0,IFERROR(LOOKUP(2,1/((LISTS!$M$2:$M$13&lt;&gt;"")*ISNUMBER(SEARCH(LISTS!$M$2:$M$13,$I1287))),LISTS!$N$2:$N$13),"NO")="SI"),"SI","NO"))</f>
        <v/>
      </c>
      <c r="M1287" s="9">
        <f>IF(COUNTA($A1287:$K1287)=0,"",IF($K1287&lt;&gt;"",IF(COUNTIF($K$19:$K1287,$K1287)&gt;1,"SI","NO"),IF(COUNTIFS($A$19:$A1287,$A1287,$C$19:$C1287,$C1287,$J$19:$J1287,$J1287,$D$19:$D1287,$D1287)&gt;1,"SI","NO")))</f>
        <v/>
      </c>
      <c r="N1287" s="11">
        <f>IF(COUNTA($A1287:$K1287)=0,"",IF(AND($L1287="SI",$M1287="NO"),IFERROR($H1287,0),0))</f>
        <v/>
      </c>
      <c r="O1287" s="9">
        <f>IF(COUNTA($A1287:$K1287)=0,"",IF($M1287="SI","CUFE o factura duplicada dentro del reporte; no se suma dos veces",IF(IFERROR($H1287,0)&lt;=0,"DIAN reporta valor susceptible 0",IF($L1287="NO",IFERROR(LOOKUP(2,1/((LISTS!$M$2:$M$13&lt;&gt;"")*ISNUMBER(SEARCH(LISTS!$M$2:$M$13,$I1287))),LISTS!$O$2:$O$13),"Medio de pago no elegible o no identificado por DIAN"),"Apta automaticamente por pago electronico y base positiva"))))</f>
        <v/>
      </c>
    </row>
    <row r="1288">
      <c r="A1288" s="9" t="n"/>
      <c r="B1288" s="9" t="n"/>
      <c r="C1288" s="12" t="n"/>
      <c r="D1288" s="11" t="n"/>
      <c r="E1288" s="11" t="n"/>
      <c r="F1288" s="11" t="n"/>
      <c r="G1288" s="11" t="n"/>
      <c r="H1288" s="11" t="n"/>
      <c r="I1288" s="9" t="n"/>
      <c r="J1288" s="9" t="n"/>
      <c r="K1288" s="9" t="n"/>
      <c r="L1288" s="9">
        <f>IF(COUNTA($A1288:$K1288)=0,"",IF(AND(IFERROR($H1288,0)&gt;0,LEN(TRIM($K1288&amp;""))&gt;0,IFERROR(LOOKUP(2,1/((LISTS!$M$2:$M$13&lt;&gt;"")*ISNUMBER(SEARCH(LISTS!$M$2:$M$13,$I1288))),LISTS!$N$2:$N$13),"NO")="SI"),"SI","NO"))</f>
        <v/>
      </c>
      <c r="M1288" s="9">
        <f>IF(COUNTA($A1288:$K1288)=0,"",IF($K1288&lt;&gt;"",IF(COUNTIF($K$19:$K1288,$K1288)&gt;1,"SI","NO"),IF(COUNTIFS($A$19:$A1288,$A1288,$C$19:$C1288,$C1288,$J$19:$J1288,$J1288,$D$19:$D1288,$D1288)&gt;1,"SI","NO")))</f>
        <v/>
      </c>
      <c r="N1288" s="11">
        <f>IF(COUNTA($A1288:$K1288)=0,"",IF(AND($L1288="SI",$M1288="NO"),IFERROR($H1288,0),0))</f>
        <v/>
      </c>
      <c r="O1288" s="9">
        <f>IF(COUNTA($A1288:$K1288)=0,"",IF($M1288="SI","CUFE o factura duplicada dentro del reporte; no se suma dos veces",IF(IFERROR($H1288,0)&lt;=0,"DIAN reporta valor susceptible 0",IF($L1288="NO",IFERROR(LOOKUP(2,1/((LISTS!$M$2:$M$13&lt;&gt;"")*ISNUMBER(SEARCH(LISTS!$M$2:$M$13,$I1288))),LISTS!$O$2:$O$13),"Medio de pago no elegible o no identificado por DIAN"),"Apta automaticamente por pago electronico y base positiva"))))</f>
        <v/>
      </c>
    </row>
    <row r="1289">
      <c r="A1289" s="9" t="n"/>
      <c r="B1289" s="9" t="n"/>
      <c r="C1289" s="12" t="n"/>
      <c r="D1289" s="11" t="n"/>
      <c r="E1289" s="11" t="n"/>
      <c r="F1289" s="11" t="n"/>
      <c r="G1289" s="11" t="n"/>
      <c r="H1289" s="11" t="n"/>
      <c r="I1289" s="9" t="n"/>
      <c r="J1289" s="9" t="n"/>
      <c r="K1289" s="9" t="n"/>
      <c r="L1289" s="9">
        <f>IF(COUNTA($A1289:$K1289)=0,"",IF(AND(IFERROR($H1289,0)&gt;0,LEN(TRIM($K1289&amp;""))&gt;0,IFERROR(LOOKUP(2,1/((LISTS!$M$2:$M$13&lt;&gt;"")*ISNUMBER(SEARCH(LISTS!$M$2:$M$13,$I1289))),LISTS!$N$2:$N$13),"NO")="SI"),"SI","NO"))</f>
        <v/>
      </c>
      <c r="M1289" s="9">
        <f>IF(COUNTA($A1289:$K1289)=0,"",IF($K1289&lt;&gt;"",IF(COUNTIF($K$19:$K1289,$K1289)&gt;1,"SI","NO"),IF(COUNTIFS($A$19:$A1289,$A1289,$C$19:$C1289,$C1289,$J$19:$J1289,$J1289,$D$19:$D1289,$D1289)&gt;1,"SI","NO")))</f>
        <v/>
      </c>
      <c r="N1289" s="11">
        <f>IF(COUNTA($A1289:$K1289)=0,"",IF(AND($L1289="SI",$M1289="NO"),IFERROR($H1289,0),0))</f>
        <v/>
      </c>
      <c r="O1289" s="9">
        <f>IF(COUNTA($A1289:$K1289)=0,"",IF($M1289="SI","CUFE o factura duplicada dentro del reporte; no se suma dos veces",IF(IFERROR($H1289,0)&lt;=0,"DIAN reporta valor susceptible 0",IF($L1289="NO",IFERROR(LOOKUP(2,1/((LISTS!$M$2:$M$13&lt;&gt;"")*ISNUMBER(SEARCH(LISTS!$M$2:$M$13,$I1289))),LISTS!$O$2:$O$13),"Medio de pago no elegible o no identificado por DIAN"),"Apta automaticamente por pago electronico y base positiva"))))</f>
        <v/>
      </c>
    </row>
    <row r="1290">
      <c r="A1290" s="9" t="n"/>
      <c r="B1290" s="9" t="n"/>
      <c r="C1290" s="12" t="n"/>
      <c r="D1290" s="11" t="n"/>
      <c r="E1290" s="11" t="n"/>
      <c r="F1290" s="11" t="n"/>
      <c r="G1290" s="11" t="n"/>
      <c r="H1290" s="11" t="n"/>
      <c r="I1290" s="9" t="n"/>
      <c r="J1290" s="9" t="n"/>
      <c r="K1290" s="9" t="n"/>
      <c r="L1290" s="9">
        <f>IF(COUNTA($A1290:$K1290)=0,"",IF(AND(IFERROR($H1290,0)&gt;0,LEN(TRIM($K1290&amp;""))&gt;0,IFERROR(LOOKUP(2,1/((LISTS!$M$2:$M$13&lt;&gt;"")*ISNUMBER(SEARCH(LISTS!$M$2:$M$13,$I1290))),LISTS!$N$2:$N$13),"NO")="SI"),"SI","NO"))</f>
        <v/>
      </c>
      <c r="M1290" s="9">
        <f>IF(COUNTA($A1290:$K1290)=0,"",IF($K1290&lt;&gt;"",IF(COUNTIF($K$19:$K1290,$K1290)&gt;1,"SI","NO"),IF(COUNTIFS($A$19:$A1290,$A1290,$C$19:$C1290,$C1290,$J$19:$J1290,$J1290,$D$19:$D1290,$D1290)&gt;1,"SI","NO")))</f>
        <v/>
      </c>
      <c r="N1290" s="11">
        <f>IF(COUNTA($A1290:$K1290)=0,"",IF(AND($L1290="SI",$M1290="NO"),IFERROR($H1290,0),0))</f>
        <v/>
      </c>
      <c r="O1290" s="9">
        <f>IF(COUNTA($A1290:$K1290)=0,"",IF($M1290="SI","CUFE o factura duplicada dentro del reporte; no se suma dos veces",IF(IFERROR($H1290,0)&lt;=0,"DIAN reporta valor susceptible 0",IF($L1290="NO",IFERROR(LOOKUP(2,1/((LISTS!$M$2:$M$13&lt;&gt;"")*ISNUMBER(SEARCH(LISTS!$M$2:$M$13,$I1290))),LISTS!$O$2:$O$13),"Medio de pago no elegible o no identificado por DIAN"),"Apta automaticamente por pago electronico y base positiva"))))</f>
        <v/>
      </c>
    </row>
    <row r="1291">
      <c r="A1291" s="9" t="n"/>
      <c r="B1291" s="9" t="n"/>
      <c r="C1291" s="12" t="n"/>
      <c r="D1291" s="11" t="n"/>
      <c r="E1291" s="11" t="n"/>
      <c r="F1291" s="11" t="n"/>
      <c r="G1291" s="11" t="n"/>
      <c r="H1291" s="11" t="n"/>
      <c r="I1291" s="9" t="n"/>
      <c r="J1291" s="9" t="n"/>
      <c r="K1291" s="9" t="n"/>
      <c r="L1291" s="9">
        <f>IF(COUNTA($A1291:$K1291)=0,"",IF(AND(IFERROR($H1291,0)&gt;0,LEN(TRIM($K1291&amp;""))&gt;0,IFERROR(LOOKUP(2,1/((LISTS!$M$2:$M$13&lt;&gt;"")*ISNUMBER(SEARCH(LISTS!$M$2:$M$13,$I1291))),LISTS!$N$2:$N$13),"NO")="SI"),"SI","NO"))</f>
        <v/>
      </c>
      <c r="M1291" s="9">
        <f>IF(COUNTA($A1291:$K1291)=0,"",IF($K1291&lt;&gt;"",IF(COUNTIF($K$19:$K1291,$K1291)&gt;1,"SI","NO"),IF(COUNTIFS($A$19:$A1291,$A1291,$C$19:$C1291,$C1291,$J$19:$J1291,$J1291,$D$19:$D1291,$D1291)&gt;1,"SI","NO")))</f>
        <v/>
      </c>
      <c r="N1291" s="11">
        <f>IF(COUNTA($A1291:$K1291)=0,"",IF(AND($L1291="SI",$M1291="NO"),IFERROR($H1291,0),0))</f>
        <v/>
      </c>
      <c r="O1291" s="9">
        <f>IF(COUNTA($A1291:$K1291)=0,"",IF($M1291="SI","CUFE o factura duplicada dentro del reporte; no se suma dos veces",IF(IFERROR($H1291,0)&lt;=0,"DIAN reporta valor susceptible 0",IF($L1291="NO",IFERROR(LOOKUP(2,1/((LISTS!$M$2:$M$13&lt;&gt;"")*ISNUMBER(SEARCH(LISTS!$M$2:$M$13,$I1291))),LISTS!$O$2:$O$13),"Medio de pago no elegible o no identificado por DIAN"),"Apta automaticamente por pago electronico y base positiva"))))</f>
        <v/>
      </c>
    </row>
    <row r="1292">
      <c r="A1292" s="9" t="n"/>
      <c r="B1292" s="9" t="n"/>
      <c r="C1292" s="12" t="n"/>
      <c r="D1292" s="11" t="n"/>
      <c r="E1292" s="11" t="n"/>
      <c r="F1292" s="11" t="n"/>
      <c r="G1292" s="11" t="n"/>
      <c r="H1292" s="11" t="n"/>
      <c r="I1292" s="9" t="n"/>
      <c r="J1292" s="9" t="n"/>
      <c r="K1292" s="9" t="n"/>
      <c r="L1292" s="9">
        <f>IF(COUNTA($A1292:$K1292)=0,"",IF(AND(IFERROR($H1292,0)&gt;0,LEN(TRIM($K1292&amp;""))&gt;0,IFERROR(LOOKUP(2,1/((LISTS!$M$2:$M$13&lt;&gt;"")*ISNUMBER(SEARCH(LISTS!$M$2:$M$13,$I1292))),LISTS!$N$2:$N$13),"NO")="SI"),"SI","NO"))</f>
        <v/>
      </c>
      <c r="M1292" s="9">
        <f>IF(COUNTA($A1292:$K1292)=0,"",IF($K1292&lt;&gt;"",IF(COUNTIF($K$19:$K1292,$K1292)&gt;1,"SI","NO"),IF(COUNTIFS($A$19:$A1292,$A1292,$C$19:$C1292,$C1292,$J$19:$J1292,$J1292,$D$19:$D1292,$D1292)&gt;1,"SI","NO")))</f>
        <v/>
      </c>
      <c r="N1292" s="11">
        <f>IF(COUNTA($A1292:$K1292)=0,"",IF(AND($L1292="SI",$M1292="NO"),IFERROR($H1292,0),0))</f>
        <v/>
      </c>
      <c r="O1292" s="9">
        <f>IF(COUNTA($A1292:$K1292)=0,"",IF($M1292="SI","CUFE o factura duplicada dentro del reporte; no se suma dos veces",IF(IFERROR($H1292,0)&lt;=0,"DIAN reporta valor susceptible 0",IF($L1292="NO",IFERROR(LOOKUP(2,1/((LISTS!$M$2:$M$13&lt;&gt;"")*ISNUMBER(SEARCH(LISTS!$M$2:$M$13,$I1292))),LISTS!$O$2:$O$13),"Medio de pago no elegible o no identificado por DIAN"),"Apta automaticamente por pago electronico y base positiva"))))</f>
        <v/>
      </c>
    </row>
    <row r="1293">
      <c r="A1293" s="9" t="n"/>
      <c r="B1293" s="9" t="n"/>
      <c r="C1293" s="12" t="n"/>
      <c r="D1293" s="11" t="n"/>
      <c r="E1293" s="11" t="n"/>
      <c r="F1293" s="11" t="n"/>
      <c r="G1293" s="11" t="n"/>
      <c r="H1293" s="11" t="n"/>
      <c r="I1293" s="9" t="n"/>
      <c r="J1293" s="9" t="n"/>
      <c r="K1293" s="9" t="n"/>
      <c r="L1293" s="9">
        <f>IF(COUNTA($A1293:$K1293)=0,"",IF(AND(IFERROR($H1293,0)&gt;0,LEN(TRIM($K1293&amp;""))&gt;0,IFERROR(LOOKUP(2,1/((LISTS!$M$2:$M$13&lt;&gt;"")*ISNUMBER(SEARCH(LISTS!$M$2:$M$13,$I1293))),LISTS!$N$2:$N$13),"NO")="SI"),"SI","NO"))</f>
        <v/>
      </c>
      <c r="M1293" s="9">
        <f>IF(COUNTA($A1293:$K1293)=0,"",IF($K1293&lt;&gt;"",IF(COUNTIF($K$19:$K1293,$K1293)&gt;1,"SI","NO"),IF(COUNTIFS($A$19:$A1293,$A1293,$C$19:$C1293,$C1293,$J$19:$J1293,$J1293,$D$19:$D1293,$D1293)&gt;1,"SI","NO")))</f>
        <v/>
      </c>
      <c r="N1293" s="11">
        <f>IF(COUNTA($A1293:$K1293)=0,"",IF(AND($L1293="SI",$M1293="NO"),IFERROR($H1293,0),0))</f>
        <v/>
      </c>
      <c r="O1293" s="9">
        <f>IF(COUNTA($A1293:$K1293)=0,"",IF($M1293="SI","CUFE o factura duplicada dentro del reporte; no se suma dos veces",IF(IFERROR($H1293,0)&lt;=0,"DIAN reporta valor susceptible 0",IF($L1293="NO",IFERROR(LOOKUP(2,1/((LISTS!$M$2:$M$13&lt;&gt;"")*ISNUMBER(SEARCH(LISTS!$M$2:$M$13,$I1293))),LISTS!$O$2:$O$13),"Medio de pago no elegible o no identificado por DIAN"),"Apta automaticamente por pago electronico y base positiva"))))</f>
        <v/>
      </c>
    </row>
    <row r="1294">
      <c r="A1294" s="9" t="n"/>
      <c r="B1294" s="9" t="n"/>
      <c r="C1294" s="12" t="n"/>
      <c r="D1294" s="11" t="n"/>
      <c r="E1294" s="11" t="n"/>
      <c r="F1294" s="11" t="n"/>
      <c r="G1294" s="11" t="n"/>
      <c r="H1294" s="11" t="n"/>
      <c r="I1294" s="9" t="n"/>
      <c r="J1294" s="9" t="n"/>
      <c r="K1294" s="9" t="n"/>
      <c r="L1294" s="9">
        <f>IF(COUNTA($A1294:$K1294)=0,"",IF(AND(IFERROR($H1294,0)&gt;0,LEN(TRIM($K1294&amp;""))&gt;0,IFERROR(LOOKUP(2,1/((LISTS!$M$2:$M$13&lt;&gt;"")*ISNUMBER(SEARCH(LISTS!$M$2:$M$13,$I1294))),LISTS!$N$2:$N$13),"NO")="SI"),"SI","NO"))</f>
        <v/>
      </c>
      <c r="M1294" s="9">
        <f>IF(COUNTA($A1294:$K1294)=0,"",IF($K1294&lt;&gt;"",IF(COUNTIF($K$19:$K1294,$K1294)&gt;1,"SI","NO"),IF(COUNTIFS($A$19:$A1294,$A1294,$C$19:$C1294,$C1294,$J$19:$J1294,$J1294,$D$19:$D1294,$D1294)&gt;1,"SI","NO")))</f>
        <v/>
      </c>
      <c r="N1294" s="11">
        <f>IF(COUNTA($A1294:$K1294)=0,"",IF(AND($L1294="SI",$M1294="NO"),IFERROR($H1294,0),0))</f>
        <v/>
      </c>
      <c r="O1294" s="9">
        <f>IF(COUNTA($A1294:$K1294)=0,"",IF($M1294="SI","CUFE o factura duplicada dentro del reporte; no se suma dos veces",IF(IFERROR($H1294,0)&lt;=0,"DIAN reporta valor susceptible 0",IF($L1294="NO",IFERROR(LOOKUP(2,1/((LISTS!$M$2:$M$13&lt;&gt;"")*ISNUMBER(SEARCH(LISTS!$M$2:$M$13,$I1294))),LISTS!$O$2:$O$13),"Medio de pago no elegible o no identificado por DIAN"),"Apta automaticamente por pago electronico y base positiva"))))</f>
        <v/>
      </c>
    </row>
    <row r="1295">
      <c r="A1295" s="9" t="n"/>
      <c r="B1295" s="9" t="n"/>
      <c r="C1295" s="12" t="n"/>
      <c r="D1295" s="11" t="n"/>
      <c r="E1295" s="11" t="n"/>
      <c r="F1295" s="11" t="n"/>
      <c r="G1295" s="11" t="n"/>
      <c r="H1295" s="11" t="n"/>
      <c r="I1295" s="9" t="n"/>
      <c r="J1295" s="9" t="n"/>
      <c r="K1295" s="9" t="n"/>
      <c r="L1295" s="9">
        <f>IF(COUNTA($A1295:$K1295)=0,"",IF(AND(IFERROR($H1295,0)&gt;0,LEN(TRIM($K1295&amp;""))&gt;0,IFERROR(LOOKUP(2,1/((LISTS!$M$2:$M$13&lt;&gt;"")*ISNUMBER(SEARCH(LISTS!$M$2:$M$13,$I1295))),LISTS!$N$2:$N$13),"NO")="SI"),"SI","NO"))</f>
        <v/>
      </c>
      <c r="M1295" s="9">
        <f>IF(COUNTA($A1295:$K1295)=0,"",IF($K1295&lt;&gt;"",IF(COUNTIF($K$19:$K1295,$K1295)&gt;1,"SI","NO"),IF(COUNTIFS($A$19:$A1295,$A1295,$C$19:$C1295,$C1295,$J$19:$J1295,$J1295,$D$19:$D1295,$D1295)&gt;1,"SI","NO")))</f>
        <v/>
      </c>
      <c r="N1295" s="11">
        <f>IF(COUNTA($A1295:$K1295)=0,"",IF(AND($L1295="SI",$M1295="NO"),IFERROR($H1295,0),0))</f>
        <v/>
      </c>
      <c r="O1295" s="9">
        <f>IF(COUNTA($A1295:$K1295)=0,"",IF($M1295="SI","CUFE o factura duplicada dentro del reporte; no se suma dos veces",IF(IFERROR($H1295,0)&lt;=0,"DIAN reporta valor susceptible 0",IF($L1295="NO",IFERROR(LOOKUP(2,1/((LISTS!$M$2:$M$13&lt;&gt;"")*ISNUMBER(SEARCH(LISTS!$M$2:$M$13,$I1295))),LISTS!$O$2:$O$13),"Medio de pago no elegible o no identificado por DIAN"),"Apta automaticamente por pago electronico y base positiva"))))</f>
        <v/>
      </c>
    </row>
    <row r="1296">
      <c r="A1296" s="9" t="n"/>
      <c r="B1296" s="9" t="n"/>
      <c r="C1296" s="12" t="n"/>
      <c r="D1296" s="11" t="n"/>
      <c r="E1296" s="11" t="n"/>
      <c r="F1296" s="11" t="n"/>
      <c r="G1296" s="11" t="n"/>
      <c r="H1296" s="11" t="n"/>
      <c r="I1296" s="9" t="n"/>
      <c r="J1296" s="9" t="n"/>
      <c r="K1296" s="9" t="n"/>
      <c r="L1296" s="9">
        <f>IF(COUNTA($A1296:$K1296)=0,"",IF(AND(IFERROR($H1296,0)&gt;0,LEN(TRIM($K1296&amp;""))&gt;0,IFERROR(LOOKUP(2,1/((LISTS!$M$2:$M$13&lt;&gt;"")*ISNUMBER(SEARCH(LISTS!$M$2:$M$13,$I1296))),LISTS!$N$2:$N$13),"NO")="SI"),"SI","NO"))</f>
        <v/>
      </c>
      <c r="M1296" s="9">
        <f>IF(COUNTA($A1296:$K1296)=0,"",IF($K1296&lt;&gt;"",IF(COUNTIF($K$19:$K1296,$K1296)&gt;1,"SI","NO"),IF(COUNTIFS($A$19:$A1296,$A1296,$C$19:$C1296,$C1296,$J$19:$J1296,$J1296,$D$19:$D1296,$D1296)&gt;1,"SI","NO")))</f>
        <v/>
      </c>
      <c r="N1296" s="11">
        <f>IF(COUNTA($A1296:$K1296)=0,"",IF(AND($L1296="SI",$M1296="NO"),IFERROR($H1296,0),0))</f>
        <v/>
      </c>
      <c r="O1296" s="9">
        <f>IF(COUNTA($A1296:$K1296)=0,"",IF($M1296="SI","CUFE o factura duplicada dentro del reporte; no se suma dos veces",IF(IFERROR($H1296,0)&lt;=0,"DIAN reporta valor susceptible 0",IF($L1296="NO",IFERROR(LOOKUP(2,1/((LISTS!$M$2:$M$13&lt;&gt;"")*ISNUMBER(SEARCH(LISTS!$M$2:$M$13,$I1296))),LISTS!$O$2:$O$13),"Medio de pago no elegible o no identificado por DIAN"),"Apta automaticamente por pago electronico y base positiva"))))</f>
        <v/>
      </c>
    </row>
    <row r="1297">
      <c r="A1297" s="9" t="n"/>
      <c r="B1297" s="9" t="n"/>
      <c r="C1297" s="12" t="n"/>
      <c r="D1297" s="11" t="n"/>
      <c r="E1297" s="11" t="n"/>
      <c r="F1297" s="11" t="n"/>
      <c r="G1297" s="11" t="n"/>
      <c r="H1297" s="11" t="n"/>
      <c r="I1297" s="9" t="n"/>
      <c r="J1297" s="9" t="n"/>
      <c r="K1297" s="9" t="n"/>
      <c r="L1297" s="9">
        <f>IF(COUNTA($A1297:$K1297)=0,"",IF(AND(IFERROR($H1297,0)&gt;0,LEN(TRIM($K1297&amp;""))&gt;0,IFERROR(LOOKUP(2,1/((LISTS!$M$2:$M$13&lt;&gt;"")*ISNUMBER(SEARCH(LISTS!$M$2:$M$13,$I1297))),LISTS!$N$2:$N$13),"NO")="SI"),"SI","NO"))</f>
        <v/>
      </c>
      <c r="M1297" s="9">
        <f>IF(COUNTA($A1297:$K1297)=0,"",IF($K1297&lt;&gt;"",IF(COUNTIF($K$19:$K1297,$K1297)&gt;1,"SI","NO"),IF(COUNTIFS($A$19:$A1297,$A1297,$C$19:$C1297,$C1297,$J$19:$J1297,$J1297,$D$19:$D1297,$D1297)&gt;1,"SI","NO")))</f>
        <v/>
      </c>
      <c r="N1297" s="11">
        <f>IF(COUNTA($A1297:$K1297)=0,"",IF(AND($L1297="SI",$M1297="NO"),IFERROR($H1297,0),0))</f>
        <v/>
      </c>
      <c r="O1297" s="9">
        <f>IF(COUNTA($A1297:$K1297)=0,"",IF($M1297="SI","CUFE o factura duplicada dentro del reporte; no se suma dos veces",IF(IFERROR($H1297,0)&lt;=0,"DIAN reporta valor susceptible 0",IF($L1297="NO",IFERROR(LOOKUP(2,1/((LISTS!$M$2:$M$13&lt;&gt;"")*ISNUMBER(SEARCH(LISTS!$M$2:$M$13,$I1297))),LISTS!$O$2:$O$13),"Medio de pago no elegible o no identificado por DIAN"),"Apta automaticamente por pago electronico y base positiva"))))</f>
        <v/>
      </c>
    </row>
    <row r="1298">
      <c r="A1298" s="9" t="n"/>
      <c r="B1298" s="9" t="n"/>
      <c r="C1298" s="12" t="n"/>
      <c r="D1298" s="11" t="n"/>
      <c r="E1298" s="11" t="n"/>
      <c r="F1298" s="11" t="n"/>
      <c r="G1298" s="11" t="n"/>
      <c r="H1298" s="11" t="n"/>
      <c r="I1298" s="9" t="n"/>
      <c r="J1298" s="9" t="n"/>
      <c r="K1298" s="9" t="n"/>
      <c r="L1298" s="9">
        <f>IF(COUNTA($A1298:$K1298)=0,"",IF(AND(IFERROR($H1298,0)&gt;0,LEN(TRIM($K1298&amp;""))&gt;0,IFERROR(LOOKUP(2,1/((LISTS!$M$2:$M$13&lt;&gt;"")*ISNUMBER(SEARCH(LISTS!$M$2:$M$13,$I1298))),LISTS!$N$2:$N$13),"NO")="SI"),"SI","NO"))</f>
        <v/>
      </c>
      <c r="M1298" s="9">
        <f>IF(COUNTA($A1298:$K1298)=0,"",IF($K1298&lt;&gt;"",IF(COUNTIF($K$19:$K1298,$K1298)&gt;1,"SI","NO"),IF(COUNTIFS($A$19:$A1298,$A1298,$C$19:$C1298,$C1298,$J$19:$J1298,$J1298,$D$19:$D1298,$D1298)&gt;1,"SI","NO")))</f>
        <v/>
      </c>
      <c r="N1298" s="11">
        <f>IF(COUNTA($A1298:$K1298)=0,"",IF(AND($L1298="SI",$M1298="NO"),IFERROR($H1298,0),0))</f>
        <v/>
      </c>
      <c r="O1298" s="9">
        <f>IF(COUNTA($A1298:$K1298)=0,"",IF($M1298="SI","CUFE o factura duplicada dentro del reporte; no se suma dos veces",IF(IFERROR($H1298,0)&lt;=0,"DIAN reporta valor susceptible 0",IF($L1298="NO",IFERROR(LOOKUP(2,1/((LISTS!$M$2:$M$13&lt;&gt;"")*ISNUMBER(SEARCH(LISTS!$M$2:$M$13,$I1298))),LISTS!$O$2:$O$13),"Medio de pago no elegible o no identificado por DIAN"),"Apta automaticamente por pago electronico y base positiva"))))</f>
        <v/>
      </c>
    </row>
    <row r="1299">
      <c r="A1299" s="9" t="n"/>
      <c r="B1299" s="9" t="n"/>
      <c r="C1299" s="12" t="n"/>
      <c r="D1299" s="11" t="n"/>
      <c r="E1299" s="11" t="n"/>
      <c r="F1299" s="11" t="n"/>
      <c r="G1299" s="11" t="n"/>
      <c r="H1299" s="11" t="n"/>
      <c r="I1299" s="9" t="n"/>
      <c r="J1299" s="9" t="n"/>
      <c r="K1299" s="9" t="n"/>
      <c r="L1299" s="9">
        <f>IF(COUNTA($A1299:$K1299)=0,"",IF(AND(IFERROR($H1299,0)&gt;0,LEN(TRIM($K1299&amp;""))&gt;0,IFERROR(LOOKUP(2,1/((LISTS!$M$2:$M$13&lt;&gt;"")*ISNUMBER(SEARCH(LISTS!$M$2:$M$13,$I1299))),LISTS!$N$2:$N$13),"NO")="SI"),"SI","NO"))</f>
        <v/>
      </c>
      <c r="M1299" s="9">
        <f>IF(COUNTA($A1299:$K1299)=0,"",IF($K1299&lt;&gt;"",IF(COUNTIF($K$19:$K1299,$K1299)&gt;1,"SI","NO"),IF(COUNTIFS($A$19:$A1299,$A1299,$C$19:$C1299,$C1299,$J$19:$J1299,$J1299,$D$19:$D1299,$D1299)&gt;1,"SI","NO")))</f>
        <v/>
      </c>
      <c r="N1299" s="11">
        <f>IF(COUNTA($A1299:$K1299)=0,"",IF(AND($L1299="SI",$M1299="NO"),IFERROR($H1299,0),0))</f>
        <v/>
      </c>
      <c r="O1299" s="9">
        <f>IF(COUNTA($A1299:$K1299)=0,"",IF($M1299="SI","CUFE o factura duplicada dentro del reporte; no se suma dos veces",IF(IFERROR($H1299,0)&lt;=0,"DIAN reporta valor susceptible 0",IF($L1299="NO",IFERROR(LOOKUP(2,1/((LISTS!$M$2:$M$13&lt;&gt;"")*ISNUMBER(SEARCH(LISTS!$M$2:$M$13,$I1299))),LISTS!$O$2:$O$13),"Medio de pago no elegible o no identificado por DIAN"),"Apta automaticamente por pago electronico y base positiva"))))</f>
        <v/>
      </c>
    </row>
    <row r="1300">
      <c r="A1300" s="9" t="n"/>
      <c r="B1300" s="9" t="n"/>
      <c r="C1300" s="12" t="n"/>
      <c r="D1300" s="11" t="n"/>
      <c r="E1300" s="11" t="n"/>
      <c r="F1300" s="11" t="n"/>
      <c r="G1300" s="11" t="n"/>
      <c r="H1300" s="11" t="n"/>
      <c r="I1300" s="9" t="n"/>
      <c r="J1300" s="9" t="n"/>
      <c r="K1300" s="9" t="n"/>
      <c r="L1300" s="9">
        <f>IF(COUNTA($A1300:$K1300)=0,"",IF(AND(IFERROR($H1300,0)&gt;0,LEN(TRIM($K1300&amp;""))&gt;0,IFERROR(LOOKUP(2,1/((LISTS!$M$2:$M$13&lt;&gt;"")*ISNUMBER(SEARCH(LISTS!$M$2:$M$13,$I1300))),LISTS!$N$2:$N$13),"NO")="SI"),"SI","NO"))</f>
        <v/>
      </c>
      <c r="M1300" s="9">
        <f>IF(COUNTA($A1300:$K1300)=0,"",IF($K1300&lt;&gt;"",IF(COUNTIF($K$19:$K1300,$K1300)&gt;1,"SI","NO"),IF(COUNTIFS($A$19:$A1300,$A1300,$C$19:$C1300,$C1300,$J$19:$J1300,$J1300,$D$19:$D1300,$D1300)&gt;1,"SI","NO")))</f>
        <v/>
      </c>
      <c r="N1300" s="11">
        <f>IF(COUNTA($A1300:$K1300)=0,"",IF(AND($L1300="SI",$M1300="NO"),IFERROR($H1300,0),0))</f>
        <v/>
      </c>
      <c r="O1300" s="9">
        <f>IF(COUNTA($A1300:$K1300)=0,"",IF($M1300="SI","CUFE o factura duplicada dentro del reporte; no se suma dos veces",IF(IFERROR($H1300,0)&lt;=0,"DIAN reporta valor susceptible 0",IF($L1300="NO",IFERROR(LOOKUP(2,1/((LISTS!$M$2:$M$13&lt;&gt;"")*ISNUMBER(SEARCH(LISTS!$M$2:$M$13,$I1300))),LISTS!$O$2:$O$13),"Medio de pago no elegible o no identificado por DIAN"),"Apta automaticamente por pago electronico y base positiva"))))</f>
        <v/>
      </c>
    </row>
    <row r="1301">
      <c r="A1301" s="9" t="n"/>
      <c r="B1301" s="9" t="n"/>
      <c r="C1301" s="12" t="n"/>
      <c r="D1301" s="11" t="n"/>
      <c r="E1301" s="11" t="n"/>
      <c r="F1301" s="11" t="n"/>
      <c r="G1301" s="11" t="n"/>
      <c r="H1301" s="11" t="n"/>
      <c r="I1301" s="9" t="n"/>
      <c r="J1301" s="9" t="n"/>
      <c r="K1301" s="9" t="n"/>
      <c r="L1301" s="9">
        <f>IF(COUNTA($A1301:$K1301)=0,"",IF(AND(IFERROR($H1301,0)&gt;0,LEN(TRIM($K1301&amp;""))&gt;0,IFERROR(LOOKUP(2,1/((LISTS!$M$2:$M$13&lt;&gt;"")*ISNUMBER(SEARCH(LISTS!$M$2:$M$13,$I1301))),LISTS!$N$2:$N$13),"NO")="SI"),"SI","NO"))</f>
        <v/>
      </c>
      <c r="M1301" s="9">
        <f>IF(COUNTA($A1301:$K1301)=0,"",IF($K1301&lt;&gt;"",IF(COUNTIF($K$19:$K1301,$K1301)&gt;1,"SI","NO"),IF(COUNTIFS($A$19:$A1301,$A1301,$C$19:$C1301,$C1301,$J$19:$J1301,$J1301,$D$19:$D1301,$D1301)&gt;1,"SI","NO")))</f>
        <v/>
      </c>
      <c r="N1301" s="11">
        <f>IF(COUNTA($A1301:$K1301)=0,"",IF(AND($L1301="SI",$M1301="NO"),IFERROR($H1301,0),0))</f>
        <v/>
      </c>
      <c r="O1301" s="9">
        <f>IF(COUNTA($A1301:$K1301)=0,"",IF($M1301="SI","CUFE o factura duplicada dentro del reporte; no se suma dos veces",IF(IFERROR($H1301,0)&lt;=0,"DIAN reporta valor susceptible 0",IF($L1301="NO",IFERROR(LOOKUP(2,1/((LISTS!$M$2:$M$13&lt;&gt;"")*ISNUMBER(SEARCH(LISTS!$M$2:$M$13,$I1301))),LISTS!$O$2:$O$13),"Medio de pago no elegible o no identificado por DIAN"),"Apta automaticamente por pago electronico y base positiva"))))</f>
        <v/>
      </c>
    </row>
    <row r="1302">
      <c r="A1302" s="9" t="n"/>
      <c r="B1302" s="9" t="n"/>
      <c r="C1302" s="12" t="n"/>
      <c r="D1302" s="11" t="n"/>
      <c r="E1302" s="11" t="n"/>
      <c r="F1302" s="11" t="n"/>
      <c r="G1302" s="11" t="n"/>
      <c r="H1302" s="11" t="n"/>
      <c r="I1302" s="9" t="n"/>
      <c r="J1302" s="9" t="n"/>
      <c r="K1302" s="9" t="n"/>
      <c r="L1302" s="9">
        <f>IF(COUNTA($A1302:$K1302)=0,"",IF(AND(IFERROR($H1302,0)&gt;0,LEN(TRIM($K1302&amp;""))&gt;0,IFERROR(LOOKUP(2,1/((LISTS!$M$2:$M$13&lt;&gt;"")*ISNUMBER(SEARCH(LISTS!$M$2:$M$13,$I1302))),LISTS!$N$2:$N$13),"NO")="SI"),"SI","NO"))</f>
        <v/>
      </c>
      <c r="M1302" s="9">
        <f>IF(COUNTA($A1302:$K1302)=0,"",IF($K1302&lt;&gt;"",IF(COUNTIF($K$19:$K1302,$K1302)&gt;1,"SI","NO"),IF(COUNTIFS($A$19:$A1302,$A1302,$C$19:$C1302,$C1302,$J$19:$J1302,$J1302,$D$19:$D1302,$D1302)&gt;1,"SI","NO")))</f>
        <v/>
      </c>
      <c r="N1302" s="11">
        <f>IF(COUNTA($A1302:$K1302)=0,"",IF(AND($L1302="SI",$M1302="NO"),IFERROR($H1302,0),0))</f>
        <v/>
      </c>
      <c r="O1302" s="9">
        <f>IF(COUNTA($A1302:$K1302)=0,"",IF($M1302="SI","CUFE o factura duplicada dentro del reporte; no se suma dos veces",IF(IFERROR($H1302,0)&lt;=0,"DIAN reporta valor susceptible 0",IF($L1302="NO",IFERROR(LOOKUP(2,1/((LISTS!$M$2:$M$13&lt;&gt;"")*ISNUMBER(SEARCH(LISTS!$M$2:$M$13,$I1302))),LISTS!$O$2:$O$13),"Medio de pago no elegible o no identificado por DIAN"),"Apta automaticamente por pago electronico y base positiva"))))</f>
        <v/>
      </c>
    </row>
    <row r="1303">
      <c r="A1303" s="9" t="n"/>
      <c r="B1303" s="9" t="n"/>
      <c r="C1303" s="12" t="n"/>
      <c r="D1303" s="11" t="n"/>
      <c r="E1303" s="11" t="n"/>
      <c r="F1303" s="11" t="n"/>
      <c r="G1303" s="11" t="n"/>
      <c r="H1303" s="11" t="n"/>
      <c r="I1303" s="9" t="n"/>
      <c r="J1303" s="9" t="n"/>
      <c r="K1303" s="9" t="n"/>
      <c r="L1303" s="9">
        <f>IF(COUNTA($A1303:$K1303)=0,"",IF(AND(IFERROR($H1303,0)&gt;0,LEN(TRIM($K1303&amp;""))&gt;0,IFERROR(LOOKUP(2,1/((LISTS!$M$2:$M$13&lt;&gt;"")*ISNUMBER(SEARCH(LISTS!$M$2:$M$13,$I1303))),LISTS!$N$2:$N$13),"NO")="SI"),"SI","NO"))</f>
        <v/>
      </c>
      <c r="M1303" s="9">
        <f>IF(COUNTA($A1303:$K1303)=0,"",IF($K1303&lt;&gt;"",IF(COUNTIF($K$19:$K1303,$K1303)&gt;1,"SI","NO"),IF(COUNTIFS($A$19:$A1303,$A1303,$C$19:$C1303,$C1303,$J$19:$J1303,$J1303,$D$19:$D1303,$D1303)&gt;1,"SI","NO")))</f>
        <v/>
      </c>
      <c r="N1303" s="11">
        <f>IF(COUNTA($A1303:$K1303)=0,"",IF(AND($L1303="SI",$M1303="NO"),IFERROR($H1303,0),0))</f>
        <v/>
      </c>
      <c r="O1303" s="9">
        <f>IF(COUNTA($A1303:$K1303)=0,"",IF($M1303="SI","CUFE o factura duplicada dentro del reporte; no se suma dos veces",IF(IFERROR($H1303,0)&lt;=0,"DIAN reporta valor susceptible 0",IF($L1303="NO",IFERROR(LOOKUP(2,1/((LISTS!$M$2:$M$13&lt;&gt;"")*ISNUMBER(SEARCH(LISTS!$M$2:$M$13,$I1303))),LISTS!$O$2:$O$13),"Medio de pago no elegible o no identificado por DIAN"),"Apta automaticamente por pago electronico y base positiva"))))</f>
        <v/>
      </c>
    </row>
    <row r="1304">
      <c r="A1304" s="9" t="n"/>
      <c r="B1304" s="9" t="n"/>
      <c r="C1304" s="12" t="n"/>
      <c r="D1304" s="11" t="n"/>
      <c r="E1304" s="11" t="n"/>
      <c r="F1304" s="11" t="n"/>
      <c r="G1304" s="11" t="n"/>
      <c r="H1304" s="11" t="n"/>
      <c r="I1304" s="9" t="n"/>
      <c r="J1304" s="9" t="n"/>
      <c r="K1304" s="9" t="n"/>
      <c r="L1304" s="9">
        <f>IF(COUNTA($A1304:$K1304)=0,"",IF(AND(IFERROR($H1304,0)&gt;0,LEN(TRIM($K1304&amp;""))&gt;0,IFERROR(LOOKUP(2,1/((LISTS!$M$2:$M$13&lt;&gt;"")*ISNUMBER(SEARCH(LISTS!$M$2:$M$13,$I1304))),LISTS!$N$2:$N$13),"NO")="SI"),"SI","NO"))</f>
        <v/>
      </c>
      <c r="M1304" s="9">
        <f>IF(COUNTA($A1304:$K1304)=0,"",IF($K1304&lt;&gt;"",IF(COUNTIF($K$19:$K1304,$K1304)&gt;1,"SI","NO"),IF(COUNTIFS($A$19:$A1304,$A1304,$C$19:$C1304,$C1304,$J$19:$J1304,$J1304,$D$19:$D1304,$D1304)&gt;1,"SI","NO")))</f>
        <v/>
      </c>
      <c r="N1304" s="11">
        <f>IF(COUNTA($A1304:$K1304)=0,"",IF(AND($L1304="SI",$M1304="NO"),IFERROR($H1304,0),0))</f>
        <v/>
      </c>
      <c r="O1304" s="9">
        <f>IF(COUNTA($A1304:$K1304)=0,"",IF($M1304="SI","CUFE o factura duplicada dentro del reporte; no se suma dos veces",IF(IFERROR($H1304,0)&lt;=0,"DIAN reporta valor susceptible 0",IF($L1304="NO",IFERROR(LOOKUP(2,1/((LISTS!$M$2:$M$13&lt;&gt;"")*ISNUMBER(SEARCH(LISTS!$M$2:$M$13,$I1304))),LISTS!$O$2:$O$13),"Medio de pago no elegible o no identificado por DIAN"),"Apta automaticamente por pago electronico y base positiva"))))</f>
        <v/>
      </c>
    </row>
    <row r="1305">
      <c r="A1305" s="9" t="n"/>
      <c r="B1305" s="9" t="n"/>
      <c r="C1305" s="12" t="n"/>
      <c r="D1305" s="11" t="n"/>
      <c r="E1305" s="11" t="n"/>
      <c r="F1305" s="11" t="n"/>
      <c r="G1305" s="11" t="n"/>
      <c r="H1305" s="11" t="n"/>
      <c r="I1305" s="9" t="n"/>
      <c r="J1305" s="9" t="n"/>
      <c r="K1305" s="9" t="n"/>
      <c r="L1305" s="9">
        <f>IF(COUNTA($A1305:$K1305)=0,"",IF(AND(IFERROR($H1305,0)&gt;0,LEN(TRIM($K1305&amp;""))&gt;0,IFERROR(LOOKUP(2,1/((LISTS!$M$2:$M$13&lt;&gt;"")*ISNUMBER(SEARCH(LISTS!$M$2:$M$13,$I1305))),LISTS!$N$2:$N$13),"NO")="SI"),"SI","NO"))</f>
        <v/>
      </c>
      <c r="M1305" s="9">
        <f>IF(COUNTA($A1305:$K1305)=0,"",IF($K1305&lt;&gt;"",IF(COUNTIF($K$19:$K1305,$K1305)&gt;1,"SI","NO"),IF(COUNTIFS($A$19:$A1305,$A1305,$C$19:$C1305,$C1305,$J$19:$J1305,$J1305,$D$19:$D1305,$D1305)&gt;1,"SI","NO")))</f>
        <v/>
      </c>
      <c r="N1305" s="11">
        <f>IF(COUNTA($A1305:$K1305)=0,"",IF(AND($L1305="SI",$M1305="NO"),IFERROR($H1305,0),0))</f>
        <v/>
      </c>
      <c r="O1305" s="9">
        <f>IF(COUNTA($A1305:$K1305)=0,"",IF($M1305="SI","CUFE o factura duplicada dentro del reporte; no se suma dos veces",IF(IFERROR($H1305,0)&lt;=0,"DIAN reporta valor susceptible 0",IF($L1305="NO",IFERROR(LOOKUP(2,1/((LISTS!$M$2:$M$13&lt;&gt;"")*ISNUMBER(SEARCH(LISTS!$M$2:$M$13,$I1305))),LISTS!$O$2:$O$13),"Medio de pago no elegible o no identificado por DIAN"),"Apta automaticamente por pago electronico y base positiva"))))</f>
        <v/>
      </c>
    </row>
    <row r="1306">
      <c r="A1306" s="9" t="n"/>
      <c r="B1306" s="9" t="n"/>
      <c r="C1306" s="12" t="n"/>
      <c r="D1306" s="11" t="n"/>
      <c r="E1306" s="11" t="n"/>
      <c r="F1306" s="11" t="n"/>
      <c r="G1306" s="11" t="n"/>
      <c r="H1306" s="11" t="n"/>
      <c r="I1306" s="9" t="n"/>
      <c r="J1306" s="9" t="n"/>
      <c r="K1306" s="9" t="n"/>
      <c r="L1306" s="9">
        <f>IF(COUNTA($A1306:$K1306)=0,"",IF(AND(IFERROR($H1306,0)&gt;0,LEN(TRIM($K1306&amp;""))&gt;0,IFERROR(LOOKUP(2,1/((LISTS!$M$2:$M$13&lt;&gt;"")*ISNUMBER(SEARCH(LISTS!$M$2:$M$13,$I1306))),LISTS!$N$2:$N$13),"NO")="SI"),"SI","NO"))</f>
        <v/>
      </c>
      <c r="M1306" s="9">
        <f>IF(COUNTA($A1306:$K1306)=0,"",IF($K1306&lt;&gt;"",IF(COUNTIF($K$19:$K1306,$K1306)&gt;1,"SI","NO"),IF(COUNTIFS($A$19:$A1306,$A1306,$C$19:$C1306,$C1306,$J$19:$J1306,$J1306,$D$19:$D1306,$D1306)&gt;1,"SI","NO")))</f>
        <v/>
      </c>
      <c r="N1306" s="11">
        <f>IF(COUNTA($A1306:$K1306)=0,"",IF(AND($L1306="SI",$M1306="NO"),IFERROR($H1306,0),0))</f>
        <v/>
      </c>
      <c r="O1306" s="9">
        <f>IF(COUNTA($A1306:$K1306)=0,"",IF($M1306="SI","CUFE o factura duplicada dentro del reporte; no se suma dos veces",IF(IFERROR($H1306,0)&lt;=0,"DIAN reporta valor susceptible 0",IF($L1306="NO",IFERROR(LOOKUP(2,1/((LISTS!$M$2:$M$13&lt;&gt;"")*ISNUMBER(SEARCH(LISTS!$M$2:$M$13,$I1306))),LISTS!$O$2:$O$13),"Medio de pago no elegible o no identificado por DIAN"),"Apta automaticamente por pago electronico y base positiva"))))</f>
        <v/>
      </c>
    </row>
    <row r="1307">
      <c r="A1307" s="9" t="n"/>
      <c r="B1307" s="9" t="n"/>
      <c r="C1307" s="12" t="n"/>
      <c r="D1307" s="11" t="n"/>
      <c r="E1307" s="11" t="n"/>
      <c r="F1307" s="11" t="n"/>
      <c r="G1307" s="11" t="n"/>
      <c r="H1307" s="11" t="n"/>
      <c r="I1307" s="9" t="n"/>
      <c r="J1307" s="9" t="n"/>
      <c r="K1307" s="9" t="n"/>
      <c r="L1307" s="9">
        <f>IF(COUNTA($A1307:$K1307)=0,"",IF(AND(IFERROR($H1307,0)&gt;0,LEN(TRIM($K1307&amp;""))&gt;0,IFERROR(LOOKUP(2,1/((LISTS!$M$2:$M$13&lt;&gt;"")*ISNUMBER(SEARCH(LISTS!$M$2:$M$13,$I1307))),LISTS!$N$2:$N$13),"NO")="SI"),"SI","NO"))</f>
        <v/>
      </c>
      <c r="M1307" s="9">
        <f>IF(COUNTA($A1307:$K1307)=0,"",IF($K1307&lt;&gt;"",IF(COUNTIF($K$19:$K1307,$K1307)&gt;1,"SI","NO"),IF(COUNTIFS($A$19:$A1307,$A1307,$C$19:$C1307,$C1307,$J$19:$J1307,$J1307,$D$19:$D1307,$D1307)&gt;1,"SI","NO")))</f>
        <v/>
      </c>
      <c r="N1307" s="11">
        <f>IF(COUNTA($A1307:$K1307)=0,"",IF(AND($L1307="SI",$M1307="NO"),IFERROR($H1307,0),0))</f>
        <v/>
      </c>
      <c r="O1307" s="9">
        <f>IF(COUNTA($A1307:$K1307)=0,"",IF($M1307="SI","CUFE o factura duplicada dentro del reporte; no se suma dos veces",IF(IFERROR($H1307,0)&lt;=0,"DIAN reporta valor susceptible 0",IF($L1307="NO",IFERROR(LOOKUP(2,1/((LISTS!$M$2:$M$13&lt;&gt;"")*ISNUMBER(SEARCH(LISTS!$M$2:$M$13,$I1307))),LISTS!$O$2:$O$13),"Medio de pago no elegible o no identificado por DIAN"),"Apta automaticamente por pago electronico y base positiva"))))</f>
        <v/>
      </c>
    </row>
    <row r="1308">
      <c r="A1308" s="9" t="n"/>
      <c r="B1308" s="9" t="n"/>
      <c r="C1308" s="12" t="n"/>
      <c r="D1308" s="11" t="n"/>
      <c r="E1308" s="11" t="n"/>
      <c r="F1308" s="11" t="n"/>
      <c r="G1308" s="11" t="n"/>
      <c r="H1308" s="11" t="n"/>
      <c r="I1308" s="9" t="n"/>
      <c r="J1308" s="9" t="n"/>
      <c r="K1308" s="9" t="n"/>
      <c r="L1308" s="9">
        <f>IF(COUNTA($A1308:$K1308)=0,"",IF(AND(IFERROR($H1308,0)&gt;0,LEN(TRIM($K1308&amp;""))&gt;0,IFERROR(LOOKUP(2,1/((LISTS!$M$2:$M$13&lt;&gt;"")*ISNUMBER(SEARCH(LISTS!$M$2:$M$13,$I1308))),LISTS!$N$2:$N$13),"NO")="SI"),"SI","NO"))</f>
        <v/>
      </c>
      <c r="M1308" s="9">
        <f>IF(COUNTA($A1308:$K1308)=0,"",IF($K1308&lt;&gt;"",IF(COUNTIF($K$19:$K1308,$K1308)&gt;1,"SI","NO"),IF(COUNTIFS($A$19:$A1308,$A1308,$C$19:$C1308,$C1308,$J$19:$J1308,$J1308,$D$19:$D1308,$D1308)&gt;1,"SI","NO")))</f>
        <v/>
      </c>
      <c r="N1308" s="11">
        <f>IF(COUNTA($A1308:$K1308)=0,"",IF(AND($L1308="SI",$M1308="NO"),IFERROR($H1308,0),0))</f>
        <v/>
      </c>
      <c r="O1308" s="9">
        <f>IF(COUNTA($A1308:$K1308)=0,"",IF($M1308="SI","CUFE o factura duplicada dentro del reporte; no se suma dos veces",IF(IFERROR($H1308,0)&lt;=0,"DIAN reporta valor susceptible 0",IF($L1308="NO",IFERROR(LOOKUP(2,1/((LISTS!$M$2:$M$13&lt;&gt;"")*ISNUMBER(SEARCH(LISTS!$M$2:$M$13,$I1308))),LISTS!$O$2:$O$13),"Medio de pago no elegible o no identificado por DIAN"),"Apta automaticamente por pago electronico y base positiva"))))</f>
        <v/>
      </c>
    </row>
    <row r="1309">
      <c r="A1309" s="9" t="n"/>
      <c r="B1309" s="9" t="n"/>
      <c r="C1309" s="12" t="n"/>
      <c r="D1309" s="11" t="n"/>
      <c r="E1309" s="11" t="n"/>
      <c r="F1309" s="11" t="n"/>
      <c r="G1309" s="11" t="n"/>
      <c r="H1309" s="11" t="n"/>
      <c r="I1309" s="9" t="n"/>
      <c r="J1309" s="9" t="n"/>
      <c r="K1309" s="9" t="n"/>
      <c r="L1309" s="9">
        <f>IF(COUNTA($A1309:$K1309)=0,"",IF(AND(IFERROR($H1309,0)&gt;0,LEN(TRIM($K1309&amp;""))&gt;0,IFERROR(LOOKUP(2,1/((LISTS!$M$2:$M$13&lt;&gt;"")*ISNUMBER(SEARCH(LISTS!$M$2:$M$13,$I1309))),LISTS!$N$2:$N$13),"NO")="SI"),"SI","NO"))</f>
        <v/>
      </c>
      <c r="M1309" s="9">
        <f>IF(COUNTA($A1309:$K1309)=0,"",IF($K1309&lt;&gt;"",IF(COUNTIF($K$19:$K1309,$K1309)&gt;1,"SI","NO"),IF(COUNTIFS($A$19:$A1309,$A1309,$C$19:$C1309,$C1309,$J$19:$J1309,$J1309,$D$19:$D1309,$D1309)&gt;1,"SI","NO")))</f>
        <v/>
      </c>
      <c r="N1309" s="11">
        <f>IF(COUNTA($A1309:$K1309)=0,"",IF(AND($L1309="SI",$M1309="NO"),IFERROR($H1309,0),0))</f>
        <v/>
      </c>
      <c r="O1309" s="9">
        <f>IF(COUNTA($A1309:$K1309)=0,"",IF($M1309="SI","CUFE o factura duplicada dentro del reporte; no se suma dos veces",IF(IFERROR($H1309,0)&lt;=0,"DIAN reporta valor susceptible 0",IF($L1309="NO",IFERROR(LOOKUP(2,1/((LISTS!$M$2:$M$13&lt;&gt;"")*ISNUMBER(SEARCH(LISTS!$M$2:$M$13,$I1309))),LISTS!$O$2:$O$13),"Medio de pago no elegible o no identificado por DIAN"),"Apta automaticamente por pago electronico y base positiva"))))</f>
        <v/>
      </c>
    </row>
    <row r="1310">
      <c r="A1310" s="9" t="n"/>
      <c r="B1310" s="9" t="n"/>
      <c r="C1310" s="12" t="n"/>
      <c r="D1310" s="11" t="n"/>
      <c r="E1310" s="11" t="n"/>
      <c r="F1310" s="11" t="n"/>
      <c r="G1310" s="11" t="n"/>
      <c r="H1310" s="11" t="n"/>
      <c r="I1310" s="9" t="n"/>
      <c r="J1310" s="9" t="n"/>
      <c r="K1310" s="9" t="n"/>
      <c r="L1310" s="9">
        <f>IF(COUNTA($A1310:$K1310)=0,"",IF(AND(IFERROR($H1310,0)&gt;0,LEN(TRIM($K1310&amp;""))&gt;0,IFERROR(LOOKUP(2,1/((LISTS!$M$2:$M$13&lt;&gt;"")*ISNUMBER(SEARCH(LISTS!$M$2:$M$13,$I1310))),LISTS!$N$2:$N$13),"NO")="SI"),"SI","NO"))</f>
        <v/>
      </c>
      <c r="M1310" s="9">
        <f>IF(COUNTA($A1310:$K1310)=0,"",IF($K1310&lt;&gt;"",IF(COUNTIF($K$19:$K1310,$K1310)&gt;1,"SI","NO"),IF(COUNTIFS($A$19:$A1310,$A1310,$C$19:$C1310,$C1310,$J$19:$J1310,$J1310,$D$19:$D1310,$D1310)&gt;1,"SI","NO")))</f>
        <v/>
      </c>
      <c r="N1310" s="11">
        <f>IF(COUNTA($A1310:$K1310)=0,"",IF(AND($L1310="SI",$M1310="NO"),IFERROR($H1310,0),0))</f>
        <v/>
      </c>
      <c r="O1310" s="9">
        <f>IF(COUNTA($A1310:$K1310)=0,"",IF($M1310="SI","CUFE o factura duplicada dentro del reporte; no se suma dos veces",IF(IFERROR($H1310,0)&lt;=0,"DIAN reporta valor susceptible 0",IF($L1310="NO",IFERROR(LOOKUP(2,1/((LISTS!$M$2:$M$13&lt;&gt;"")*ISNUMBER(SEARCH(LISTS!$M$2:$M$13,$I1310))),LISTS!$O$2:$O$13),"Medio de pago no elegible o no identificado por DIAN"),"Apta automaticamente por pago electronico y base positiva"))))</f>
        <v/>
      </c>
    </row>
    <row r="1311">
      <c r="A1311" s="9" t="n"/>
      <c r="B1311" s="9" t="n"/>
      <c r="C1311" s="12" t="n"/>
      <c r="D1311" s="11" t="n"/>
      <c r="E1311" s="11" t="n"/>
      <c r="F1311" s="11" t="n"/>
      <c r="G1311" s="11" t="n"/>
      <c r="H1311" s="11" t="n"/>
      <c r="I1311" s="9" t="n"/>
      <c r="J1311" s="9" t="n"/>
      <c r="K1311" s="9" t="n"/>
      <c r="L1311" s="9">
        <f>IF(COUNTA($A1311:$K1311)=0,"",IF(AND(IFERROR($H1311,0)&gt;0,LEN(TRIM($K1311&amp;""))&gt;0,IFERROR(LOOKUP(2,1/((LISTS!$M$2:$M$13&lt;&gt;"")*ISNUMBER(SEARCH(LISTS!$M$2:$M$13,$I1311))),LISTS!$N$2:$N$13),"NO")="SI"),"SI","NO"))</f>
        <v/>
      </c>
      <c r="M1311" s="9">
        <f>IF(COUNTA($A1311:$K1311)=0,"",IF($K1311&lt;&gt;"",IF(COUNTIF($K$19:$K1311,$K1311)&gt;1,"SI","NO"),IF(COUNTIFS($A$19:$A1311,$A1311,$C$19:$C1311,$C1311,$J$19:$J1311,$J1311,$D$19:$D1311,$D1311)&gt;1,"SI","NO")))</f>
        <v/>
      </c>
      <c r="N1311" s="11">
        <f>IF(COUNTA($A1311:$K1311)=0,"",IF(AND($L1311="SI",$M1311="NO"),IFERROR($H1311,0),0))</f>
        <v/>
      </c>
      <c r="O1311" s="9">
        <f>IF(COUNTA($A1311:$K1311)=0,"",IF($M1311="SI","CUFE o factura duplicada dentro del reporte; no se suma dos veces",IF(IFERROR($H1311,0)&lt;=0,"DIAN reporta valor susceptible 0",IF($L1311="NO",IFERROR(LOOKUP(2,1/((LISTS!$M$2:$M$13&lt;&gt;"")*ISNUMBER(SEARCH(LISTS!$M$2:$M$13,$I1311))),LISTS!$O$2:$O$13),"Medio de pago no elegible o no identificado por DIAN"),"Apta automaticamente por pago electronico y base positiva"))))</f>
        <v/>
      </c>
    </row>
    <row r="1312">
      <c r="A1312" s="9" t="n"/>
      <c r="B1312" s="9" t="n"/>
      <c r="C1312" s="12" t="n"/>
      <c r="D1312" s="11" t="n"/>
      <c r="E1312" s="11" t="n"/>
      <c r="F1312" s="11" t="n"/>
      <c r="G1312" s="11" t="n"/>
      <c r="H1312" s="11" t="n"/>
      <c r="I1312" s="9" t="n"/>
      <c r="J1312" s="9" t="n"/>
      <c r="K1312" s="9" t="n"/>
      <c r="L1312" s="9">
        <f>IF(COUNTA($A1312:$K1312)=0,"",IF(AND(IFERROR($H1312,0)&gt;0,LEN(TRIM($K1312&amp;""))&gt;0,IFERROR(LOOKUP(2,1/((LISTS!$M$2:$M$13&lt;&gt;"")*ISNUMBER(SEARCH(LISTS!$M$2:$M$13,$I1312))),LISTS!$N$2:$N$13),"NO")="SI"),"SI","NO"))</f>
        <v/>
      </c>
      <c r="M1312" s="9">
        <f>IF(COUNTA($A1312:$K1312)=0,"",IF($K1312&lt;&gt;"",IF(COUNTIF($K$19:$K1312,$K1312)&gt;1,"SI","NO"),IF(COUNTIFS($A$19:$A1312,$A1312,$C$19:$C1312,$C1312,$J$19:$J1312,$J1312,$D$19:$D1312,$D1312)&gt;1,"SI","NO")))</f>
        <v/>
      </c>
      <c r="N1312" s="11">
        <f>IF(COUNTA($A1312:$K1312)=0,"",IF(AND($L1312="SI",$M1312="NO"),IFERROR($H1312,0),0))</f>
        <v/>
      </c>
      <c r="O1312" s="9">
        <f>IF(COUNTA($A1312:$K1312)=0,"",IF($M1312="SI","CUFE o factura duplicada dentro del reporte; no se suma dos veces",IF(IFERROR($H1312,0)&lt;=0,"DIAN reporta valor susceptible 0",IF($L1312="NO",IFERROR(LOOKUP(2,1/((LISTS!$M$2:$M$13&lt;&gt;"")*ISNUMBER(SEARCH(LISTS!$M$2:$M$13,$I1312))),LISTS!$O$2:$O$13),"Medio de pago no elegible o no identificado por DIAN"),"Apta automaticamente por pago electronico y base positiva"))))</f>
        <v/>
      </c>
    </row>
    <row r="1313">
      <c r="A1313" s="9" t="n"/>
      <c r="B1313" s="9" t="n"/>
      <c r="C1313" s="12" t="n"/>
      <c r="D1313" s="11" t="n"/>
      <c r="E1313" s="11" t="n"/>
      <c r="F1313" s="11" t="n"/>
      <c r="G1313" s="11" t="n"/>
      <c r="H1313" s="11" t="n"/>
      <c r="I1313" s="9" t="n"/>
      <c r="J1313" s="9" t="n"/>
      <c r="K1313" s="9" t="n"/>
      <c r="L1313" s="9">
        <f>IF(COUNTA($A1313:$K1313)=0,"",IF(AND(IFERROR($H1313,0)&gt;0,LEN(TRIM($K1313&amp;""))&gt;0,IFERROR(LOOKUP(2,1/((LISTS!$M$2:$M$13&lt;&gt;"")*ISNUMBER(SEARCH(LISTS!$M$2:$M$13,$I1313))),LISTS!$N$2:$N$13),"NO")="SI"),"SI","NO"))</f>
        <v/>
      </c>
      <c r="M1313" s="9">
        <f>IF(COUNTA($A1313:$K1313)=0,"",IF($K1313&lt;&gt;"",IF(COUNTIF($K$19:$K1313,$K1313)&gt;1,"SI","NO"),IF(COUNTIFS($A$19:$A1313,$A1313,$C$19:$C1313,$C1313,$J$19:$J1313,$J1313,$D$19:$D1313,$D1313)&gt;1,"SI","NO")))</f>
        <v/>
      </c>
      <c r="N1313" s="11">
        <f>IF(COUNTA($A1313:$K1313)=0,"",IF(AND($L1313="SI",$M1313="NO"),IFERROR($H1313,0),0))</f>
        <v/>
      </c>
      <c r="O1313" s="9">
        <f>IF(COUNTA($A1313:$K1313)=0,"",IF($M1313="SI","CUFE o factura duplicada dentro del reporte; no se suma dos veces",IF(IFERROR($H1313,0)&lt;=0,"DIAN reporta valor susceptible 0",IF($L1313="NO",IFERROR(LOOKUP(2,1/((LISTS!$M$2:$M$13&lt;&gt;"")*ISNUMBER(SEARCH(LISTS!$M$2:$M$13,$I1313))),LISTS!$O$2:$O$13),"Medio de pago no elegible o no identificado por DIAN"),"Apta automaticamente por pago electronico y base positiva"))))</f>
        <v/>
      </c>
    </row>
    <row r="1314">
      <c r="A1314" s="9" t="n"/>
      <c r="B1314" s="9" t="n"/>
      <c r="C1314" s="12" t="n"/>
      <c r="D1314" s="11" t="n"/>
      <c r="E1314" s="11" t="n"/>
      <c r="F1314" s="11" t="n"/>
      <c r="G1314" s="11" t="n"/>
      <c r="H1314" s="11" t="n"/>
      <c r="I1314" s="9" t="n"/>
      <c r="J1314" s="9" t="n"/>
      <c r="K1314" s="9" t="n"/>
      <c r="L1314" s="9">
        <f>IF(COUNTA($A1314:$K1314)=0,"",IF(AND(IFERROR($H1314,0)&gt;0,LEN(TRIM($K1314&amp;""))&gt;0,IFERROR(LOOKUP(2,1/((LISTS!$M$2:$M$13&lt;&gt;"")*ISNUMBER(SEARCH(LISTS!$M$2:$M$13,$I1314))),LISTS!$N$2:$N$13),"NO")="SI"),"SI","NO"))</f>
        <v/>
      </c>
      <c r="M1314" s="9">
        <f>IF(COUNTA($A1314:$K1314)=0,"",IF($K1314&lt;&gt;"",IF(COUNTIF($K$19:$K1314,$K1314)&gt;1,"SI","NO"),IF(COUNTIFS($A$19:$A1314,$A1314,$C$19:$C1314,$C1314,$J$19:$J1314,$J1314,$D$19:$D1314,$D1314)&gt;1,"SI","NO")))</f>
        <v/>
      </c>
      <c r="N1314" s="11">
        <f>IF(COUNTA($A1314:$K1314)=0,"",IF(AND($L1314="SI",$M1314="NO"),IFERROR($H1314,0),0))</f>
        <v/>
      </c>
      <c r="O1314" s="9">
        <f>IF(COUNTA($A1314:$K1314)=0,"",IF($M1314="SI","CUFE o factura duplicada dentro del reporte; no se suma dos veces",IF(IFERROR($H1314,0)&lt;=0,"DIAN reporta valor susceptible 0",IF($L1314="NO",IFERROR(LOOKUP(2,1/((LISTS!$M$2:$M$13&lt;&gt;"")*ISNUMBER(SEARCH(LISTS!$M$2:$M$13,$I1314))),LISTS!$O$2:$O$13),"Medio de pago no elegible o no identificado por DIAN"),"Apta automaticamente por pago electronico y base positiva"))))</f>
        <v/>
      </c>
    </row>
    <row r="1315">
      <c r="A1315" s="9" t="n"/>
      <c r="B1315" s="9" t="n"/>
      <c r="C1315" s="12" t="n"/>
      <c r="D1315" s="11" t="n"/>
      <c r="E1315" s="11" t="n"/>
      <c r="F1315" s="11" t="n"/>
      <c r="G1315" s="11" t="n"/>
      <c r="H1315" s="11" t="n"/>
      <c r="I1315" s="9" t="n"/>
      <c r="J1315" s="9" t="n"/>
      <c r="K1315" s="9" t="n"/>
      <c r="L1315" s="9">
        <f>IF(COUNTA($A1315:$K1315)=0,"",IF(AND(IFERROR($H1315,0)&gt;0,LEN(TRIM($K1315&amp;""))&gt;0,IFERROR(LOOKUP(2,1/((LISTS!$M$2:$M$13&lt;&gt;"")*ISNUMBER(SEARCH(LISTS!$M$2:$M$13,$I1315))),LISTS!$N$2:$N$13),"NO")="SI"),"SI","NO"))</f>
        <v/>
      </c>
      <c r="M1315" s="9">
        <f>IF(COUNTA($A1315:$K1315)=0,"",IF($K1315&lt;&gt;"",IF(COUNTIF($K$19:$K1315,$K1315)&gt;1,"SI","NO"),IF(COUNTIFS($A$19:$A1315,$A1315,$C$19:$C1315,$C1315,$J$19:$J1315,$J1315,$D$19:$D1315,$D1315)&gt;1,"SI","NO")))</f>
        <v/>
      </c>
      <c r="N1315" s="11">
        <f>IF(COUNTA($A1315:$K1315)=0,"",IF(AND($L1315="SI",$M1315="NO"),IFERROR($H1315,0),0))</f>
        <v/>
      </c>
      <c r="O1315" s="9">
        <f>IF(COUNTA($A1315:$K1315)=0,"",IF($M1315="SI","CUFE o factura duplicada dentro del reporte; no se suma dos veces",IF(IFERROR($H1315,0)&lt;=0,"DIAN reporta valor susceptible 0",IF($L1315="NO",IFERROR(LOOKUP(2,1/((LISTS!$M$2:$M$13&lt;&gt;"")*ISNUMBER(SEARCH(LISTS!$M$2:$M$13,$I1315))),LISTS!$O$2:$O$13),"Medio de pago no elegible o no identificado por DIAN"),"Apta automaticamente por pago electronico y base positiva"))))</f>
        <v/>
      </c>
    </row>
    <row r="1316">
      <c r="A1316" s="9" t="n"/>
      <c r="B1316" s="9" t="n"/>
      <c r="C1316" s="12" t="n"/>
      <c r="D1316" s="11" t="n"/>
      <c r="E1316" s="11" t="n"/>
      <c r="F1316" s="11" t="n"/>
      <c r="G1316" s="11" t="n"/>
      <c r="H1316" s="11" t="n"/>
      <c r="I1316" s="9" t="n"/>
      <c r="J1316" s="9" t="n"/>
      <c r="K1316" s="9" t="n"/>
      <c r="L1316" s="9">
        <f>IF(COUNTA($A1316:$K1316)=0,"",IF(AND(IFERROR($H1316,0)&gt;0,LEN(TRIM($K1316&amp;""))&gt;0,IFERROR(LOOKUP(2,1/((LISTS!$M$2:$M$13&lt;&gt;"")*ISNUMBER(SEARCH(LISTS!$M$2:$M$13,$I1316))),LISTS!$N$2:$N$13),"NO")="SI"),"SI","NO"))</f>
        <v/>
      </c>
      <c r="M1316" s="9">
        <f>IF(COUNTA($A1316:$K1316)=0,"",IF($K1316&lt;&gt;"",IF(COUNTIF($K$19:$K1316,$K1316)&gt;1,"SI","NO"),IF(COUNTIFS($A$19:$A1316,$A1316,$C$19:$C1316,$C1316,$J$19:$J1316,$J1316,$D$19:$D1316,$D1316)&gt;1,"SI","NO")))</f>
        <v/>
      </c>
      <c r="N1316" s="11">
        <f>IF(COUNTA($A1316:$K1316)=0,"",IF(AND($L1316="SI",$M1316="NO"),IFERROR($H1316,0),0))</f>
        <v/>
      </c>
      <c r="O1316" s="9">
        <f>IF(COUNTA($A1316:$K1316)=0,"",IF($M1316="SI","CUFE o factura duplicada dentro del reporte; no se suma dos veces",IF(IFERROR($H1316,0)&lt;=0,"DIAN reporta valor susceptible 0",IF($L1316="NO",IFERROR(LOOKUP(2,1/((LISTS!$M$2:$M$13&lt;&gt;"")*ISNUMBER(SEARCH(LISTS!$M$2:$M$13,$I1316))),LISTS!$O$2:$O$13),"Medio de pago no elegible o no identificado por DIAN"),"Apta automaticamente por pago electronico y base positiva"))))</f>
        <v/>
      </c>
    </row>
    <row r="1317">
      <c r="A1317" s="9" t="n"/>
      <c r="B1317" s="9" t="n"/>
      <c r="C1317" s="12" t="n"/>
      <c r="D1317" s="11" t="n"/>
      <c r="E1317" s="11" t="n"/>
      <c r="F1317" s="11" t="n"/>
      <c r="G1317" s="11" t="n"/>
      <c r="H1317" s="11" t="n"/>
      <c r="I1317" s="9" t="n"/>
      <c r="J1317" s="9" t="n"/>
      <c r="K1317" s="9" t="n"/>
      <c r="L1317" s="9">
        <f>IF(COUNTA($A1317:$K1317)=0,"",IF(AND(IFERROR($H1317,0)&gt;0,LEN(TRIM($K1317&amp;""))&gt;0,IFERROR(LOOKUP(2,1/((LISTS!$M$2:$M$13&lt;&gt;"")*ISNUMBER(SEARCH(LISTS!$M$2:$M$13,$I1317))),LISTS!$N$2:$N$13),"NO")="SI"),"SI","NO"))</f>
        <v/>
      </c>
      <c r="M1317" s="9">
        <f>IF(COUNTA($A1317:$K1317)=0,"",IF($K1317&lt;&gt;"",IF(COUNTIF($K$19:$K1317,$K1317)&gt;1,"SI","NO"),IF(COUNTIFS($A$19:$A1317,$A1317,$C$19:$C1317,$C1317,$J$19:$J1317,$J1317,$D$19:$D1317,$D1317)&gt;1,"SI","NO")))</f>
        <v/>
      </c>
      <c r="N1317" s="11">
        <f>IF(COUNTA($A1317:$K1317)=0,"",IF(AND($L1317="SI",$M1317="NO"),IFERROR($H1317,0),0))</f>
        <v/>
      </c>
      <c r="O1317" s="9">
        <f>IF(COUNTA($A1317:$K1317)=0,"",IF($M1317="SI","CUFE o factura duplicada dentro del reporte; no se suma dos veces",IF(IFERROR($H1317,0)&lt;=0,"DIAN reporta valor susceptible 0",IF($L1317="NO",IFERROR(LOOKUP(2,1/((LISTS!$M$2:$M$13&lt;&gt;"")*ISNUMBER(SEARCH(LISTS!$M$2:$M$13,$I1317))),LISTS!$O$2:$O$13),"Medio de pago no elegible o no identificado por DIAN"),"Apta automaticamente por pago electronico y base positiva"))))</f>
        <v/>
      </c>
    </row>
    <row r="1318">
      <c r="A1318" s="9" t="n"/>
      <c r="B1318" s="9" t="n"/>
      <c r="C1318" s="12" t="n"/>
      <c r="D1318" s="11" t="n"/>
      <c r="E1318" s="11" t="n"/>
      <c r="F1318" s="11" t="n"/>
      <c r="G1318" s="11" t="n"/>
      <c r="H1318" s="11" t="n"/>
      <c r="I1318" s="9" t="n"/>
      <c r="J1318" s="9" t="n"/>
      <c r="K1318" s="9" t="n"/>
      <c r="L1318" s="9">
        <f>IF(COUNTA($A1318:$K1318)=0,"",IF(AND(IFERROR($H1318,0)&gt;0,LEN(TRIM($K1318&amp;""))&gt;0,IFERROR(LOOKUP(2,1/((LISTS!$M$2:$M$13&lt;&gt;"")*ISNUMBER(SEARCH(LISTS!$M$2:$M$13,$I1318))),LISTS!$N$2:$N$13),"NO")="SI"),"SI","NO"))</f>
        <v/>
      </c>
      <c r="M1318" s="9">
        <f>IF(COUNTA($A1318:$K1318)=0,"",IF($K1318&lt;&gt;"",IF(COUNTIF($K$19:$K1318,$K1318)&gt;1,"SI","NO"),IF(COUNTIFS($A$19:$A1318,$A1318,$C$19:$C1318,$C1318,$J$19:$J1318,$J1318,$D$19:$D1318,$D1318)&gt;1,"SI","NO")))</f>
        <v/>
      </c>
      <c r="N1318" s="11">
        <f>IF(COUNTA($A1318:$K1318)=0,"",IF(AND($L1318="SI",$M1318="NO"),IFERROR($H1318,0),0))</f>
        <v/>
      </c>
      <c r="O1318" s="9">
        <f>IF(COUNTA($A1318:$K1318)=0,"",IF($M1318="SI","CUFE o factura duplicada dentro del reporte; no se suma dos veces",IF(IFERROR($H1318,0)&lt;=0,"DIAN reporta valor susceptible 0",IF($L1318="NO",IFERROR(LOOKUP(2,1/((LISTS!$M$2:$M$13&lt;&gt;"")*ISNUMBER(SEARCH(LISTS!$M$2:$M$13,$I1318))),LISTS!$O$2:$O$13),"Medio de pago no elegible o no identificado por DIAN"),"Apta automaticamente por pago electronico y base positiva"))))</f>
        <v/>
      </c>
    </row>
    <row r="1319">
      <c r="A1319" s="9" t="n"/>
      <c r="B1319" s="9" t="n"/>
      <c r="C1319" s="12" t="n"/>
      <c r="D1319" s="11" t="n"/>
      <c r="E1319" s="11" t="n"/>
      <c r="F1319" s="11" t="n"/>
      <c r="G1319" s="11" t="n"/>
      <c r="H1319" s="11" t="n"/>
      <c r="I1319" s="9" t="n"/>
      <c r="J1319" s="9" t="n"/>
      <c r="K1319" s="9" t="n"/>
      <c r="L1319" s="9">
        <f>IF(COUNTA($A1319:$K1319)=0,"",IF(AND(IFERROR($H1319,0)&gt;0,LEN(TRIM($K1319&amp;""))&gt;0,IFERROR(LOOKUP(2,1/((LISTS!$M$2:$M$13&lt;&gt;"")*ISNUMBER(SEARCH(LISTS!$M$2:$M$13,$I1319))),LISTS!$N$2:$N$13),"NO")="SI"),"SI","NO"))</f>
        <v/>
      </c>
      <c r="M1319" s="9">
        <f>IF(COUNTA($A1319:$K1319)=0,"",IF($K1319&lt;&gt;"",IF(COUNTIF($K$19:$K1319,$K1319)&gt;1,"SI","NO"),IF(COUNTIFS($A$19:$A1319,$A1319,$C$19:$C1319,$C1319,$J$19:$J1319,$J1319,$D$19:$D1319,$D1319)&gt;1,"SI","NO")))</f>
        <v/>
      </c>
      <c r="N1319" s="11">
        <f>IF(COUNTA($A1319:$K1319)=0,"",IF(AND($L1319="SI",$M1319="NO"),IFERROR($H1319,0),0))</f>
        <v/>
      </c>
      <c r="O1319" s="9">
        <f>IF(COUNTA($A1319:$K1319)=0,"",IF($M1319="SI","CUFE o factura duplicada dentro del reporte; no se suma dos veces",IF(IFERROR($H1319,0)&lt;=0,"DIAN reporta valor susceptible 0",IF($L1319="NO",IFERROR(LOOKUP(2,1/((LISTS!$M$2:$M$13&lt;&gt;"")*ISNUMBER(SEARCH(LISTS!$M$2:$M$13,$I1319))),LISTS!$O$2:$O$13),"Medio de pago no elegible o no identificado por DIAN"),"Apta automaticamente por pago electronico y base positiva"))))</f>
        <v/>
      </c>
    </row>
    <row r="1320">
      <c r="A1320" s="9" t="n"/>
      <c r="B1320" s="9" t="n"/>
      <c r="C1320" s="12" t="n"/>
      <c r="D1320" s="11" t="n"/>
      <c r="E1320" s="11" t="n"/>
      <c r="F1320" s="11" t="n"/>
      <c r="G1320" s="11" t="n"/>
      <c r="H1320" s="11" t="n"/>
      <c r="I1320" s="9" t="n"/>
      <c r="J1320" s="9" t="n"/>
      <c r="K1320" s="9" t="n"/>
      <c r="L1320" s="9">
        <f>IF(COUNTA($A1320:$K1320)=0,"",IF(AND(IFERROR($H1320,0)&gt;0,LEN(TRIM($K1320&amp;""))&gt;0,IFERROR(LOOKUP(2,1/((LISTS!$M$2:$M$13&lt;&gt;"")*ISNUMBER(SEARCH(LISTS!$M$2:$M$13,$I1320))),LISTS!$N$2:$N$13),"NO")="SI"),"SI","NO"))</f>
        <v/>
      </c>
      <c r="M1320" s="9">
        <f>IF(COUNTA($A1320:$K1320)=0,"",IF($K1320&lt;&gt;"",IF(COUNTIF($K$19:$K1320,$K1320)&gt;1,"SI","NO"),IF(COUNTIFS($A$19:$A1320,$A1320,$C$19:$C1320,$C1320,$J$19:$J1320,$J1320,$D$19:$D1320,$D1320)&gt;1,"SI","NO")))</f>
        <v/>
      </c>
      <c r="N1320" s="11">
        <f>IF(COUNTA($A1320:$K1320)=0,"",IF(AND($L1320="SI",$M1320="NO"),IFERROR($H1320,0),0))</f>
        <v/>
      </c>
      <c r="O1320" s="9">
        <f>IF(COUNTA($A1320:$K1320)=0,"",IF($M1320="SI","CUFE o factura duplicada dentro del reporte; no se suma dos veces",IF(IFERROR($H1320,0)&lt;=0,"DIAN reporta valor susceptible 0",IF($L1320="NO",IFERROR(LOOKUP(2,1/((LISTS!$M$2:$M$13&lt;&gt;"")*ISNUMBER(SEARCH(LISTS!$M$2:$M$13,$I1320))),LISTS!$O$2:$O$13),"Medio de pago no elegible o no identificado por DIAN"),"Apta automaticamente por pago electronico y base positiva"))))</f>
        <v/>
      </c>
    </row>
    <row r="1321">
      <c r="A1321" s="9" t="n"/>
      <c r="B1321" s="9" t="n"/>
      <c r="C1321" s="12" t="n"/>
      <c r="D1321" s="11" t="n"/>
      <c r="E1321" s="11" t="n"/>
      <c r="F1321" s="11" t="n"/>
      <c r="G1321" s="11" t="n"/>
      <c r="H1321" s="11" t="n"/>
      <c r="I1321" s="9" t="n"/>
      <c r="J1321" s="9" t="n"/>
      <c r="K1321" s="9" t="n"/>
      <c r="L1321" s="9">
        <f>IF(COUNTA($A1321:$K1321)=0,"",IF(AND(IFERROR($H1321,0)&gt;0,LEN(TRIM($K1321&amp;""))&gt;0,IFERROR(LOOKUP(2,1/((LISTS!$M$2:$M$13&lt;&gt;"")*ISNUMBER(SEARCH(LISTS!$M$2:$M$13,$I1321))),LISTS!$N$2:$N$13),"NO")="SI"),"SI","NO"))</f>
        <v/>
      </c>
      <c r="M1321" s="9">
        <f>IF(COUNTA($A1321:$K1321)=0,"",IF($K1321&lt;&gt;"",IF(COUNTIF($K$19:$K1321,$K1321)&gt;1,"SI","NO"),IF(COUNTIFS($A$19:$A1321,$A1321,$C$19:$C1321,$C1321,$J$19:$J1321,$J1321,$D$19:$D1321,$D1321)&gt;1,"SI","NO")))</f>
        <v/>
      </c>
      <c r="N1321" s="11">
        <f>IF(COUNTA($A1321:$K1321)=0,"",IF(AND($L1321="SI",$M1321="NO"),IFERROR($H1321,0),0))</f>
        <v/>
      </c>
      <c r="O1321" s="9">
        <f>IF(COUNTA($A1321:$K1321)=0,"",IF($M1321="SI","CUFE o factura duplicada dentro del reporte; no se suma dos veces",IF(IFERROR($H1321,0)&lt;=0,"DIAN reporta valor susceptible 0",IF($L1321="NO",IFERROR(LOOKUP(2,1/((LISTS!$M$2:$M$13&lt;&gt;"")*ISNUMBER(SEARCH(LISTS!$M$2:$M$13,$I1321))),LISTS!$O$2:$O$13),"Medio de pago no elegible o no identificado por DIAN"),"Apta automaticamente por pago electronico y base positiva"))))</f>
        <v/>
      </c>
    </row>
    <row r="1322">
      <c r="A1322" s="9" t="n"/>
      <c r="B1322" s="9" t="n"/>
      <c r="C1322" s="12" t="n"/>
      <c r="D1322" s="11" t="n"/>
      <c r="E1322" s="11" t="n"/>
      <c r="F1322" s="11" t="n"/>
      <c r="G1322" s="11" t="n"/>
      <c r="H1322" s="11" t="n"/>
      <c r="I1322" s="9" t="n"/>
      <c r="J1322" s="9" t="n"/>
      <c r="K1322" s="9" t="n"/>
      <c r="L1322" s="9">
        <f>IF(COUNTA($A1322:$K1322)=0,"",IF(AND(IFERROR($H1322,0)&gt;0,LEN(TRIM($K1322&amp;""))&gt;0,IFERROR(LOOKUP(2,1/((LISTS!$M$2:$M$13&lt;&gt;"")*ISNUMBER(SEARCH(LISTS!$M$2:$M$13,$I1322))),LISTS!$N$2:$N$13),"NO")="SI"),"SI","NO"))</f>
        <v/>
      </c>
      <c r="M1322" s="9">
        <f>IF(COUNTA($A1322:$K1322)=0,"",IF($K1322&lt;&gt;"",IF(COUNTIF($K$19:$K1322,$K1322)&gt;1,"SI","NO"),IF(COUNTIFS($A$19:$A1322,$A1322,$C$19:$C1322,$C1322,$J$19:$J1322,$J1322,$D$19:$D1322,$D1322)&gt;1,"SI","NO")))</f>
        <v/>
      </c>
      <c r="N1322" s="11">
        <f>IF(COUNTA($A1322:$K1322)=0,"",IF(AND($L1322="SI",$M1322="NO"),IFERROR($H1322,0),0))</f>
        <v/>
      </c>
      <c r="O1322" s="9">
        <f>IF(COUNTA($A1322:$K1322)=0,"",IF($M1322="SI","CUFE o factura duplicada dentro del reporte; no se suma dos veces",IF(IFERROR($H1322,0)&lt;=0,"DIAN reporta valor susceptible 0",IF($L1322="NO",IFERROR(LOOKUP(2,1/((LISTS!$M$2:$M$13&lt;&gt;"")*ISNUMBER(SEARCH(LISTS!$M$2:$M$13,$I1322))),LISTS!$O$2:$O$13),"Medio de pago no elegible o no identificado por DIAN"),"Apta automaticamente por pago electronico y base positiva"))))</f>
        <v/>
      </c>
    </row>
    <row r="1323">
      <c r="A1323" s="9" t="n"/>
      <c r="B1323" s="9" t="n"/>
      <c r="C1323" s="12" t="n"/>
      <c r="D1323" s="11" t="n"/>
      <c r="E1323" s="11" t="n"/>
      <c r="F1323" s="11" t="n"/>
      <c r="G1323" s="11" t="n"/>
      <c r="H1323" s="11" t="n"/>
      <c r="I1323" s="9" t="n"/>
      <c r="J1323" s="9" t="n"/>
      <c r="K1323" s="9" t="n"/>
      <c r="L1323" s="9">
        <f>IF(COUNTA($A1323:$K1323)=0,"",IF(AND(IFERROR($H1323,0)&gt;0,LEN(TRIM($K1323&amp;""))&gt;0,IFERROR(LOOKUP(2,1/((LISTS!$M$2:$M$13&lt;&gt;"")*ISNUMBER(SEARCH(LISTS!$M$2:$M$13,$I1323))),LISTS!$N$2:$N$13),"NO")="SI"),"SI","NO"))</f>
        <v/>
      </c>
      <c r="M1323" s="9">
        <f>IF(COUNTA($A1323:$K1323)=0,"",IF($K1323&lt;&gt;"",IF(COUNTIF($K$19:$K1323,$K1323)&gt;1,"SI","NO"),IF(COUNTIFS($A$19:$A1323,$A1323,$C$19:$C1323,$C1323,$J$19:$J1323,$J1323,$D$19:$D1323,$D1323)&gt;1,"SI","NO")))</f>
        <v/>
      </c>
      <c r="N1323" s="11">
        <f>IF(COUNTA($A1323:$K1323)=0,"",IF(AND($L1323="SI",$M1323="NO"),IFERROR($H1323,0),0))</f>
        <v/>
      </c>
      <c r="O1323" s="9">
        <f>IF(COUNTA($A1323:$K1323)=0,"",IF($M1323="SI","CUFE o factura duplicada dentro del reporte; no se suma dos veces",IF(IFERROR($H1323,0)&lt;=0,"DIAN reporta valor susceptible 0",IF($L1323="NO",IFERROR(LOOKUP(2,1/((LISTS!$M$2:$M$13&lt;&gt;"")*ISNUMBER(SEARCH(LISTS!$M$2:$M$13,$I1323))),LISTS!$O$2:$O$13),"Medio de pago no elegible o no identificado por DIAN"),"Apta automaticamente por pago electronico y base positiva"))))</f>
        <v/>
      </c>
    </row>
    <row r="1324">
      <c r="A1324" s="9" t="n"/>
      <c r="B1324" s="9" t="n"/>
      <c r="C1324" s="12" t="n"/>
      <c r="D1324" s="11" t="n"/>
      <c r="E1324" s="11" t="n"/>
      <c r="F1324" s="11" t="n"/>
      <c r="G1324" s="11" t="n"/>
      <c r="H1324" s="11" t="n"/>
      <c r="I1324" s="9" t="n"/>
      <c r="J1324" s="9" t="n"/>
      <c r="K1324" s="9" t="n"/>
      <c r="L1324" s="9">
        <f>IF(COUNTA($A1324:$K1324)=0,"",IF(AND(IFERROR($H1324,0)&gt;0,LEN(TRIM($K1324&amp;""))&gt;0,IFERROR(LOOKUP(2,1/((LISTS!$M$2:$M$13&lt;&gt;"")*ISNUMBER(SEARCH(LISTS!$M$2:$M$13,$I1324))),LISTS!$N$2:$N$13),"NO")="SI"),"SI","NO"))</f>
        <v/>
      </c>
      <c r="M1324" s="9">
        <f>IF(COUNTA($A1324:$K1324)=0,"",IF($K1324&lt;&gt;"",IF(COUNTIF($K$19:$K1324,$K1324)&gt;1,"SI","NO"),IF(COUNTIFS($A$19:$A1324,$A1324,$C$19:$C1324,$C1324,$J$19:$J1324,$J1324,$D$19:$D1324,$D1324)&gt;1,"SI","NO")))</f>
        <v/>
      </c>
      <c r="N1324" s="11">
        <f>IF(COUNTA($A1324:$K1324)=0,"",IF(AND($L1324="SI",$M1324="NO"),IFERROR($H1324,0),0))</f>
        <v/>
      </c>
      <c r="O1324" s="9">
        <f>IF(COUNTA($A1324:$K1324)=0,"",IF($M1324="SI","CUFE o factura duplicada dentro del reporte; no se suma dos veces",IF(IFERROR($H1324,0)&lt;=0,"DIAN reporta valor susceptible 0",IF($L1324="NO",IFERROR(LOOKUP(2,1/((LISTS!$M$2:$M$13&lt;&gt;"")*ISNUMBER(SEARCH(LISTS!$M$2:$M$13,$I1324))),LISTS!$O$2:$O$13),"Medio de pago no elegible o no identificado por DIAN"),"Apta automaticamente por pago electronico y base positiva"))))</f>
        <v/>
      </c>
    </row>
    <row r="1325">
      <c r="A1325" s="9" t="n"/>
      <c r="B1325" s="9" t="n"/>
      <c r="C1325" s="12" t="n"/>
      <c r="D1325" s="11" t="n"/>
      <c r="E1325" s="11" t="n"/>
      <c r="F1325" s="11" t="n"/>
      <c r="G1325" s="11" t="n"/>
      <c r="H1325" s="11" t="n"/>
      <c r="I1325" s="9" t="n"/>
      <c r="J1325" s="9" t="n"/>
      <c r="K1325" s="9" t="n"/>
      <c r="L1325" s="9">
        <f>IF(COUNTA($A1325:$K1325)=0,"",IF(AND(IFERROR($H1325,0)&gt;0,LEN(TRIM($K1325&amp;""))&gt;0,IFERROR(LOOKUP(2,1/((LISTS!$M$2:$M$13&lt;&gt;"")*ISNUMBER(SEARCH(LISTS!$M$2:$M$13,$I1325))),LISTS!$N$2:$N$13),"NO")="SI"),"SI","NO"))</f>
        <v/>
      </c>
      <c r="M1325" s="9">
        <f>IF(COUNTA($A1325:$K1325)=0,"",IF($K1325&lt;&gt;"",IF(COUNTIF($K$19:$K1325,$K1325)&gt;1,"SI","NO"),IF(COUNTIFS($A$19:$A1325,$A1325,$C$19:$C1325,$C1325,$J$19:$J1325,$J1325,$D$19:$D1325,$D1325)&gt;1,"SI","NO")))</f>
        <v/>
      </c>
      <c r="N1325" s="11">
        <f>IF(COUNTA($A1325:$K1325)=0,"",IF(AND($L1325="SI",$M1325="NO"),IFERROR($H1325,0),0))</f>
        <v/>
      </c>
      <c r="O1325" s="9">
        <f>IF(COUNTA($A1325:$K1325)=0,"",IF($M1325="SI","CUFE o factura duplicada dentro del reporte; no se suma dos veces",IF(IFERROR($H1325,0)&lt;=0,"DIAN reporta valor susceptible 0",IF($L1325="NO",IFERROR(LOOKUP(2,1/((LISTS!$M$2:$M$13&lt;&gt;"")*ISNUMBER(SEARCH(LISTS!$M$2:$M$13,$I1325))),LISTS!$O$2:$O$13),"Medio de pago no elegible o no identificado por DIAN"),"Apta automaticamente por pago electronico y base positiva"))))</f>
        <v/>
      </c>
    </row>
    <row r="1326">
      <c r="A1326" s="9" t="n"/>
      <c r="B1326" s="9" t="n"/>
      <c r="C1326" s="12" t="n"/>
      <c r="D1326" s="11" t="n"/>
      <c r="E1326" s="11" t="n"/>
      <c r="F1326" s="11" t="n"/>
      <c r="G1326" s="11" t="n"/>
      <c r="H1326" s="11" t="n"/>
      <c r="I1326" s="9" t="n"/>
      <c r="J1326" s="9" t="n"/>
      <c r="K1326" s="9" t="n"/>
      <c r="L1326" s="9">
        <f>IF(COUNTA($A1326:$K1326)=0,"",IF(AND(IFERROR($H1326,0)&gt;0,LEN(TRIM($K1326&amp;""))&gt;0,IFERROR(LOOKUP(2,1/((LISTS!$M$2:$M$13&lt;&gt;"")*ISNUMBER(SEARCH(LISTS!$M$2:$M$13,$I1326))),LISTS!$N$2:$N$13),"NO")="SI"),"SI","NO"))</f>
        <v/>
      </c>
      <c r="M1326" s="9">
        <f>IF(COUNTA($A1326:$K1326)=0,"",IF($K1326&lt;&gt;"",IF(COUNTIF($K$19:$K1326,$K1326)&gt;1,"SI","NO"),IF(COUNTIFS($A$19:$A1326,$A1326,$C$19:$C1326,$C1326,$J$19:$J1326,$J1326,$D$19:$D1326,$D1326)&gt;1,"SI","NO")))</f>
        <v/>
      </c>
      <c r="N1326" s="11">
        <f>IF(COUNTA($A1326:$K1326)=0,"",IF(AND($L1326="SI",$M1326="NO"),IFERROR($H1326,0),0))</f>
        <v/>
      </c>
      <c r="O1326" s="9">
        <f>IF(COUNTA($A1326:$K1326)=0,"",IF($M1326="SI","CUFE o factura duplicada dentro del reporte; no se suma dos veces",IF(IFERROR($H1326,0)&lt;=0,"DIAN reporta valor susceptible 0",IF($L1326="NO",IFERROR(LOOKUP(2,1/((LISTS!$M$2:$M$13&lt;&gt;"")*ISNUMBER(SEARCH(LISTS!$M$2:$M$13,$I1326))),LISTS!$O$2:$O$13),"Medio de pago no elegible o no identificado por DIAN"),"Apta automaticamente por pago electronico y base positiva"))))</f>
        <v/>
      </c>
    </row>
    <row r="1327">
      <c r="A1327" s="9" t="n"/>
      <c r="B1327" s="9" t="n"/>
      <c r="C1327" s="12" t="n"/>
      <c r="D1327" s="11" t="n"/>
      <c r="E1327" s="11" t="n"/>
      <c r="F1327" s="11" t="n"/>
      <c r="G1327" s="11" t="n"/>
      <c r="H1327" s="11" t="n"/>
      <c r="I1327" s="9" t="n"/>
      <c r="J1327" s="9" t="n"/>
      <c r="K1327" s="9" t="n"/>
      <c r="L1327" s="9">
        <f>IF(COUNTA($A1327:$K1327)=0,"",IF(AND(IFERROR($H1327,0)&gt;0,LEN(TRIM($K1327&amp;""))&gt;0,IFERROR(LOOKUP(2,1/((LISTS!$M$2:$M$13&lt;&gt;"")*ISNUMBER(SEARCH(LISTS!$M$2:$M$13,$I1327))),LISTS!$N$2:$N$13),"NO")="SI"),"SI","NO"))</f>
        <v/>
      </c>
      <c r="M1327" s="9">
        <f>IF(COUNTA($A1327:$K1327)=0,"",IF($K1327&lt;&gt;"",IF(COUNTIF($K$19:$K1327,$K1327)&gt;1,"SI","NO"),IF(COUNTIFS($A$19:$A1327,$A1327,$C$19:$C1327,$C1327,$J$19:$J1327,$J1327,$D$19:$D1327,$D1327)&gt;1,"SI","NO")))</f>
        <v/>
      </c>
      <c r="N1327" s="11">
        <f>IF(COUNTA($A1327:$K1327)=0,"",IF(AND($L1327="SI",$M1327="NO"),IFERROR($H1327,0),0))</f>
        <v/>
      </c>
      <c r="O1327" s="9">
        <f>IF(COUNTA($A1327:$K1327)=0,"",IF($M1327="SI","CUFE o factura duplicada dentro del reporte; no se suma dos veces",IF(IFERROR($H1327,0)&lt;=0,"DIAN reporta valor susceptible 0",IF($L1327="NO",IFERROR(LOOKUP(2,1/((LISTS!$M$2:$M$13&lt;&gt;"")*ISNUMBER(SEARCH(LISTS!$M$2:$M$13,$I1327))),LISTS!$O$2:$O$13),"Medio de pago no elegible o no identificado por DIAN"),"Apta automaticamente por pago electronico y base positiva"))))</f>
        <v/>
      </c>
    </row>
    <row r="1328">
      <c r="A1328" s="9" t="n"/>
      <c r="B1328" s="9" t="n"/>
      <c r="C1328" s="12" t="n"/>
      <c r="D1328" s="11" t="n"/>
      <c r="E1328" s="11" t="n"/>
      <c r="F1328" s="11" t="n"/>
      <c r="G1328" s="11" t="n"/>
      <c r="H1328" s="11" t="n"/>
      <c r="I1328" s="9" t="n"/>
      <c r="J1328" s="9" t="n"/>
      <c r="K1328" s="9" t="n"/>
      <c r="L1328" s="9">
        <f>IF(COUNTA($A1328:$K1328)=0,"",IF(AND(IFERROR($H1328,0)&gt;0,LEN(TRIM($K1328&amp;""))&gt;0,IFERROR(LOOKUP(2,1/((LISTS!$M$2:$M$13&lt;&gt;"")*ISNUMBER(SEARCH(LISTS!$M$2:$M$13,$I1328))),LISTS!$N$2:$N$13),"NO")="SI"),"SI","NO"))</f>
        <v/>
      </c>
      <c r="M1328" s="9">
        <f>IF(COUNTA($A1328:$K1328)=0,"",IF($K1328&lt;&gt;"",IF(COUNTIF($K$19:$K1328,$K1328)&gt;1,"SI","NO"),IF(COUNTIFS($A$19:$A1328,$A1328,$C$19:$C1328,$C1328,$J$19:$J1328,$J1328,$D$19:$D1328,$D1328)&gt;1,"SI","NO")))</f>
        <v/>
      </c>
      <c r="N1328" s="11">
        <f>IF(COUNTA($A1328:$K1328)=0,"",IF(AND($L1328="SI",$M1328="NO"),IFERROR($H1328,0),0))</f>
        <v/>
      </c>
      <c r="O1328" s="9">
        <f>IF(COUNTA($A1328:$K1328)=0,"",IF($M1328="SI","CUFE o factura duplicada dentro del reporte; no se suma dos veces",IF(IFERROR($H1328,0)&lt;=0,"DIAN reporta valor susceptible 0",IF($L1328="NO",IFERROR(LOOKUP(2,1/((LISTS!$M$2:$M$13&lt;&gt;"")*ISNUMBER(SEARCH(LISTS!$M$2:$M$13,$I1328))),LISTS!$O$2:$O$13),"Medio de pago no elegible o no identificado por DIAN"),"Apta automaticamente por pago electronico y base positiva"))))</f>
        <v/>
      </c>
    </row>
    <row r="1329">
      <c r="A1329" s="9" t="n"/>
      <c r="B1329" s="9" t="n"/>
      <c r="C1329" s="12" t="n"/>
      <c r="D1329" s="11" t="n"/>
      <c r="E1329" s="11" t="n"/>
      <c r="F1329" s="11" t="n"/>
      <c r="G1329" s="11" t="n"/>
      <c r="H1329" s="11" t="n"/>
      <c r="I1329" s="9" t="n"/>
      <c r="J1329" s="9" t="n"/>
      <c r="K1329" s="9" t="n"/>
      <c r="L1329" s="9">
        <f>IF(COUNTA($A1329:$K1329)=0,"",IF(AND(IFERROR($H1329,0)&gt;0,LEN(TRIM($K1329&amp;""))&gt;0,IFERROR(LOOKUP(2,1/((LISTS!$M$2:$M$13&lt;&gt;"")*ISNUMBER(SEARCH(LISTS!$M$2:$M$13,$I1329))),LISTS!$N$2:$N$13),"NO")="SI"),"SI","NO"))</f>
        <v/>
      </c>
      <c r="M1329" s="9">
        <f>IF(COUNTA($A1329:$K1329)=0,"",IF($K1329&lt;&gt;"",IF(COUNTIF($K$19:$K1329,$K1329)&gt;1,"SI","NO"),IF(COUNTIFS($A$19:$A1329,$A1329,$C$19:$C1329,$C1329,$J$19:$J1329,$J1329,$D$19:$D1329,$D1329)&gt;1,"SI","NO")))</f>
        <v/>
      </c>
      <c r="N1329" s="11">
        <f>IF(COUNTA($A1329:$K1329)=0,"",IF(AND($L1329="SI",$M1329="NO"),IFERROR($H1329,0),0))</f>
        <v/>
      </c>
      <c r="O1329" s="9">
        <f>IF(COUNTA($A1329:$K1329)=0,"",IF($M1329="SI","CUFE o factura duplicada dentro del reporte; no se suma dos veces",IF(IFERROR($H1329,0)&lt;=0,"DIAN reporta valor susceptible 0",IF($L1329="NO",IFERROR(LOOKUP(2,1/((LISTS!$M$2:$M$13&lt;&gt;"")*ISNUMBER(SEARCH(LISTS!$M$2:$M$13,$I1329))),LISTS!$O$2:$O$13),"Medio de pago no elegible o no identificado por DIAN"),"Apta automaticamente por pago electronico y base positiva"))))</f>
        <v/>
      </c>
    </row>
    <row r="1330">
      <c r="A1330" s="9" t="n"/>
      <c r="B1330" s="9" t="n"/>
      <c r="C1330" s="12" t="n"/>
      <c r="D1330" s="11" t="n"/>
      <c r="E1330" s="11" t="n"/>
      <c r="F1330" s="11" t="n"/>
      <c r="G1330" s="11" t="n"/>
      <c r="H1330" s="11" t="n"/>
      <c r="I1330" s="9" t="n"/>
      <c r="J1330" s="9" t="n"/>
      <c r="K1330" s="9" t="n"/>
      <c r="L1330" s="9">
        <f>IF(COUNTA($A1330:$K1330)=0,"",IF(AND(IFERROR($H1330,0)&gt;0,LEN(TRIM($K1330&amp;""))&gt;0,IFERROR(LOOKUP(2,1/((LISTS!$M$2:$M$13&lt;&gt;"")*ISNUMBER(SEARCH(LISTS!$M$2:$M$13,$I1330))),LISTS!$N$2:$N$13),"NO")="SI"),"SI","NO"))</f>
        <v/>
      </c>
      <c r="M1330" s="9">
        <f>IF(COUNTA($A1330:$K1330)=0,"",IF($K1330&lt;&gt;"",IF(COUNTIF($K$19:$K1330,$K1330)&gt;1,"SI","NO"),IF(COUNTIFS($A$19:$A1330,$A1330,$C$19:$C1330,$C1330,$J$19:$J1330,$J1330,$D$19:$D1330,$D1330)&gt;1,"SI","NO")))</f>
        <v/>
      </c>
      <c r="N1330" s="11">
        <f>IF(COUNTA($A1330:$K1330)=0,"",IF(AND($L1330="SI",$M1330="NO"),IFERROR($H1330,0),0))</f>
        <v/>
      </c>
      <c r="O1330" s="9">
        <f>IF(COUNTA($A1330:$K1330)=0,"",IF($M1330="SI","CUFE o factura duplicada dentro del reporte; no se suma dos veces",IF(IFERROR($H1330,0)&lt;=0,"DIAN reporta valor susceptible 0",IF($L1330="NO",IFERROR(LOOKUP(2,1/((LISTS!$M$2:$M$13&lt;&gt;"")*ISNUMBER(SEARCH(LISTS!$M$2:$M$13,$I1330))),LISTS!$O$2:$O$13),"Medio de pago no elegible o no identificado por DIAN"),"Apta automaticamente por pago electronico y base positiva"))))</f>
        <v/>
      </c>
    </row>
    <row r="1331">
      <c r="A1331" s="9" t="n"/>
      <c r="B1331" s="9" t="n"/>
      <c r="C1331" s="12" t="n"/>
      <c r="D1331" s="11" t="n"/>
      <c r="E1331" s="11" t="n"/>
      <c r="F1331" s="11" t="n"/>
      <c r="G1331" s="11" t="n"/>
      <c r="H1331" s="11" t="n"/>
      <c r="I1331" s="9" t="n"/>
      <c r="J1331" s="9" t="n"/>
      <c r="K1331" s="9" t="n"/>
      <c r="L1331" s="9">
        <f>IF(COUNTA($A1331:$K1331)=0,"",IF(AND(IFERROR($H1331,0)&gt;0,LEN(TRIM($K1331&amp;""))&gt;0,IFERROR(LOOKUP(2,1/((LISTS!$M$2:$M$13&lt;&gt;"")*ISNUMBER(SEARCH(LISTS!$M$2:$M$13,$I1331))),LISTS!$N$2:$N$13),"NO")="SI"),"SI","NO"))</f>
        <v/>
      </c>
      <c r="M1331" s="9">
        <f>IF(COUNTA($A1331:$K1331)=0,"",IF($K1331&lt;&gt;"",IF(COUNTIF($K$19:$K1331,$K1331)&gt;1,"SI","NO"),IF(COUNTIFS($A$19:$A1331,$A1331,$C$19:$C1331,$C1331,$J$19:$J1331,$J1331,$D$19:$D1331,$D1331)&gt;1,"SI","NO")))</f>
        <v/>
      </c>
      <c r="N1331" s="11">
        <f>IF(COUNTA($A1331:$K1331)=0,"",IF(AND($L1331="SI",$M1331="NO"),IFERROR($H1331,0),0))</f>
        <v/>
      </c>
      <c r="O1331" s="9">
        <f>IF(COUNTA($A1331:$K1331)=0,"",IF($M1331="SI","CUFE o factura duplicada dentro del reporte; no se suma dos veces",IF(IFERROR($H1331,0)&lt;=0,"DIAN reporta valor susceptible 0",IF($L1331="NO",IFERROR(LOOKUP(2,1/((LISTS!$M$2:$M$13&lt;&gt;"")*ISNUMBER(SEARCH(LISTS!$M$2:$M$13,$I1331))),LISTS!$O$2:$O$13),"Medio de pago no elegible o no identificado por DIAN"),"Apta automaticamente por pago electronico y base positiva"))))</f>
        <v/>
      </c>
    </row>
    <row r="1332">
      <c r="A1332" s="9" t="n"/>
      <c r="B1332" s="9" t="n"/>
      <c r="C1332" s="12" t="n"/>
      <c r="D1332" s="11" t="n"/>
      <c r="E1332" s="11" t="n"/>
      <c r="F1332" s="11" t="n"/>
      <c r="G1332" s="11" t="n"/>
      <c r="H1332" s="11" t="n"/>
      <c r="I1332" s="9" t="n"/>
      <c r="J1332" s="9" t="n"/>
      <c r="K1332" s="9" t="n"/>
      <c r="L1332" s="9">
        <f>IF(COUNTA($A1332:$K1332)=0,"",IF(AND(IFERROR($H1332,0)&gt;0,LEN(TRIM($K1332&amp;""))&gt;0,IFERROR(LOOKUP(2,1/((LISTS!$M$2:$M$13&lt;&gt;"")*ISNUMBER(SEARCH(LISTS!$M$2:$M$13,$I1332))),LISTS!$N$2:$N$13),"NO")="SI"),"SI","NO"))</f>
        <v/>
      </c>
      <c r="M1332" s="9">
        <f>IF(COUNTA($A1332:$K1332)=0,"",IF($K1332&lt;&gt;"",IF(COUNTIF($K$19:$K1332,$K1332)&gt;1,"SI","NO"),IF(COUNTIFS($A$19:$A1332,$A1332,$C$19:$C1332,$C1332,$J$19:$J1332,$J1332,$D$19:$D1332,$D1332)&gt;1,"SI","NO")))</f>
        <v/>
      </c>
      <c r="N1332" s="11">
        <f>IF(COUNTA($A1332:$K1332)=0,"",IF(AND($L1332="SI",$M1332="NO"),IFERROR($H1332,0),0))</f>
        <v/>
      </c>
      <c r="O1332" s="9">
        <f>IF(COUNTA($A1332:$K1332)=0,"",IF($M1332="SI","CUFE o factura duplicada dentro del reporte; no se suma dos veces",IF(IFERROR($H1332,0)&lt;=0,"DIAN reporta valor susceptible 0",IF($L1332="NO",IFERROR(LOOKUP(2,1/((LISTS!$M$2:$M$13&lt;&gt;"")*ISNUMBER(SEARCH(LISTS!$M$2:$M$13,$I1332))),LISTS!$O$2:$O$13),"Medio de pago no elegible o no identificado por DIAN"),"Apta automaticamente por pago electronico y base positiva"))))</f>
        <v/>
      </c>
    </row>
    <row r="1333">
      <c r="A1333" s="9" t="n"/>
      <c r="B1333" s="9" t="n"/>
      <c r="C1333" s="12" t="n"/>
      <c r="D1333" s="11" t="n"/>
      <c r="E1333" s="11" t="n"/>
      <c r="F1333" s="11" t="n"/>
      <c r="G1333" s="11" t="n"/>
      <c r="H1333" s="11" t="n"/>
      <c r="I1333" s="9" t="n"/>
      <c r="J1333" s="9" t="n"/>
      <c r="K1333" s="9" t="n"/>
      <c r="L1333" s="9">
        <f>IF(COUNTA($A1333:$K1333)=0,"",IF(AND(IFERROR($H1333,0)&gt;0,LEN(TRIM($K1333&amp;""))&gt;0,IFERROR(LOOKUP(2,1/((LISTS!$M$2:$M$13&lt;&gt;"")*ISNUMBER(SEARCH(LISTS!$M$2:$M$13,$I1333))),LISTS!$N$2:$N$13),"NO")="SI"),"SI","NO"))</f>
        <v/>
      </c>
      <c r="M1333" s="9">
        <f>IF(COUNTA($A1333:$K1333)=0,"",IF($K1333&lt;&gt;"",IF(COUNTIF($K$19:$K1333,$K1333)&gt;1,"SI","NO"),IF(COUNTIFS($A$19:$A1333,$A1333,$C$19:$C1333,$C1333,$J$19:$J1333,$J1333,$D$19:$D1333,$D1333)&gt;1,"SI","NO")))</f>
        <v/>
      </c>
      <c r="N1333" s="11">
        <f>IF(COUNTA($A1333:$K1333)=0,"",IF(AND($L1333="SI",$M1333="NO"),IFERROR($H1333,0),0))</f>
        <v/>
      </c>
      <c r="O1333" s="9">
        <f>IF(COUNTA($A1333:$K1333)=0,"",IF($M1333="SI","CUFE o factura duplicada dentro del reporte; no se suma dos veces",IF(IFERROR($H1333,0)&lt;=0,"DIAN reporta valor susceptible 0",IF($L1333="NO",IFERROR(LOOKUP(2,1/((LISTS!$M$2:$M$13&lt;&gt;"")*ISNUMBER(SEARCH(LISTS!$M$2:$M$13,$I1333))),LISTS!$O$2:$O$13),"Medio de pago no elegible o no identificado por DIAN"),"Apta automaticamente por pago electronico y base positiva"))))</f>
        <v/>
      </c>
    </row>
    <row r="1334">
      <c r="A1334" s="9" t="n"/>
      <c r="B1334" s="9" t="n"/>
      <c r="C1334" s="12" t="n"/>
      <c r="D1334" s="11" t="n"/>
      <c r="E1334" s="11" t="n"/>
      <c r="F1334" s="11" t="n"/>
      <c r="G1334" s="11" t="n"/>
      <c r="H1334" s="11" t="n"/>
      <c r="I1334" s="9" t="n"/>
      <c r="J1334" s="9" t="n"/>
      <c r="K1334" s="9" t="n"/>
      <c r="L1334" s="9">
        <f>IF(COUNTA($A1334:$K1334)=0,"",IF(AND(IFERROR($H1334,0)&gt;0,LEN(TRIM($K1334&amp;""))&gt;0,IFERROR(LOOKUP(2,1/((LISTS!$M$2:$M$13&lt;&gt;"")*ISNUMBER(SEARCH(LISTS!$M$2:$M$13,$I1334))),LISTS!$N$2:$N$13),"NO")="SI"),"SI","NO"))</f>
        <v/>
      </c>
      <c r="M1334" s="9">
        <f>IF(COUNTA($A1334:$K1334)=0,"",IF($K1334&lt;&gt;"",IF(COUNTIF($K$19:$K1334,$K1334)&gt;1,"SI","NO"),IF(COUNTIFS($A$19:$A1334,$A1334,$C$19:$C1334,$C1334,$J$19:$J1334,$J1334,$D$19:$D1334,$D1334)&gt;1,"SI","NO")))</f>
        <v/>
      </c>
      <c r="N1334" s="11">
        <f>IF(COUNTA($A1334:$K1334)=0,"",IF(AND($L1334="SI",$M1334="NO"),IFERROR($H1334,0),0))</f>
        <v/>
      </c>
      <c r="O1334" s="9">
        <f>IF(COUNTA($A1334:$K1334)=0,"",IF($M1334="SI","CUFE o factura duplicada dentro del reporte; no se suma dos veces",IF(IFERROR($H1334,0)&lt;=0,"DIAN reporta valor susceptible 0",IF($L1334="NO",IFERROR(LOOKUP(2,1/((LISTS!$M$2:$M$13&lt;&gt;"")*ISNUMBER(SEARCH(LISTS!$M$2:$M$13,$I1334))),LISTS!$O$2:$O$13),"Medio de pago no elegible o no identificado por DIAN"),"Apta automaticamente por pago electronico y base positiva"))))</f>
        <v/>
      </c>
    </row>
    <row r="1335">
      <c r="A1335" s="9" t="n"/>
      <c r="B1335" s="9" t="n"/>
      <c r="C1335" s="12" t="n"/>
      <c r="D1335" s="11" t="n"/>
      <c r="E1335" s="11" t="n"/>
      <c r="F1335" s="11" t="n"/>
      <c r="G1335" s="11" t="n"/>
      <c r="H1335" s="11" t="n"/>
      <c r="I1335" s="9" t="n"/>
      <c r="J1335" s="9" t="n"/>
      <c r="K1335" s="9" t="n"/>
      <c r="L1335" s="9">
        <f>IF(COUNTA($A1335:$K1335)=0,"",IF(AND(IFERROR($H1335,0)&gt;0,LEN(TRIM($K1335&amp;""))&gt;0,IFERROR(LOOKUP(2,1/((LISTS!$M$2:$M$13&lt;&gt;"")*ISNUMBER(SEARCH(LISTS!$M$2:$M$13,$I1335))),LISTS!$N$2:$N$13),"NO")="SI"),"SI","NO"))</f>
        <v/>
      </c>
      <c r="M1335" s="9">
        <f>IF(COUNTA($A1335:$K1335)=0,"",IF($K1335&lt;&gt;"",IF(COUNTIF($K$19:$K1335,$K1335)&gt;1,"SI","NO"),IF(COUNTIFS($A$19:$A1335,$A1335,$C$19:$C1335,$C1335,$J$19:$J1335,$J1335,$D$19:$D1335,$D1335)&gt;1,"SI","NO")))</f>
        <v/>
      </c>
      <c r="N1335" s="11">
        <f>IF(COUNTA($A1335:$K1335)=0,"",IF(AND($L1335="SI",$M1335="NO"),IFERROR($H1335,0),0))</f>
        <v/>
      </c>
      <c r="O1335" s="9">
        <f>IF(COUNTA($A1335:$K1335)=0,"",IF($M1335="SI","CUFE o factura duplicada dentro del reporte; no se suma dos veces",IF(IFERROR($H1335,0)&lt;=0,"DIAN reporta valor susceptible 0",IF($L1335="NO",IFERROR(LOOKUP(2,1/((LISTS!$M$2:$M$13&lt;&gt;"")*ISNUMBER(SEARCH(LISTS!$M$2:$M$13,$I1335))),LISTS!$O$2:$O$13),"Medio de pago no elegible o no identificado por DIAN"),"Apta automaticamente por pago electronico y base positiva"))))</f>
        <v/>
      </c>
    </row>
    <row r="1336">
      <c r="A1336" s="9" t="n"/>
      <c r="B1336" s="9" t="n"/>
      <c r="C1336" s="12" t="n"/>
      <c r="D1336" s="11" t="n"/>
      <c r="E1336" s="11" t="n"/>
      <c r="F1336" s="11" t="n"/>
      <c r="G1336" s="11" t="n"/>
      <c r="H1336" s="11" t="n"/>
      <c r="I1336" s="9" t="n"/>
      <c r="J1336" s="9" t="n"/>
      <c r="K1336" s="9" t="n"/>
      <c r="L1336" s="9">
        <f>IF(COUNTA($A1336:$K1336)=0,"",IF(AND(IFERROR($H1336,0)&gt;0,LEN(TRIM($K1336&amp;""))&gt;0,IFERROR(LOOKUP(2,1/((LISTS!$M$2:$M$13&lt;&gt;"")*ISNUMBER(SEARCH(LISTS!$M$2:$M$13,$I1336))),LISTS!$N$2:$N$13),"NO")="SI"),"SI","NO"))</f>
        <v/>
      </c>
      <c r="M1336" s="9">
        <f>IF(COUNTA($A1336:$K1336)=0,"",IF($K1336&lt;&gt;"",IF(COUNTIF($K$19:$K1336,$K1336)&gt;1,"SI","NO"),IF(COUNTIFS($A$19:$A1336,$A1336,$C$19:$C1336,$C1336,$J$19:$J1336,$J1336,$D$19:$D1336,$D1336)&gt;1,"SI","NO")))</f>
        <v/>
      </c>
      <c r="N1336" s="11">
        <f>IF(COUNTA($A1336:$K1336)=0,"",IF(AND($L1336="SI",$M1336="NO"),IFERROR($H1336,0),0))</f>
        <v/>
      </c>
      <c r="O1336" s="9">
        <f>IF(COUNTA($A1336:$K1336)=0,"",IF($M1336="SI","CUFE o factura duplicada dentro del reporte; no se suma dos veces",IF(IFERROR($H1336,0)&lt;=0,"DIAN reporta valor susceptible 0",IF($L1336="NO",IFERROR(LOOKUP(2,1/((LISTS!$M$2:$M$13&lt;&gt;"")*ISNUMBER(SEARCH(LISTS!$M$2:$M$13,$I1336))),LISTS!$O$2:$O$13),"Medio de pago no elegible o no identificado por DIAN"),"Apta automaticamente por pago electronico y base positiva"))))</f>
        <v/>
      </c>
    </row>
    <row r="1337">
      <c r="A1337" s="9" t="n"/>
      <c r="B1337" s="9" t="n"/>
      <c r="C1337" s="12" t="n"/>
      <c r="D1337" s="11" t="n"/>
      <c r="E1337" s="11" t="n"/>
      <c r="F1337" s="11" t="n"/>
      <c r="G1337" s="11" t="n"/>
      <c r="H1337" s="11" t="n"/>
      <c r="I1337" s="9" t="n"/>
      <c r="J1337" s="9" t="n"/>
      <c r="K1337" s="9" t="n"/>
      <c r="L1337" s="9">
        <f>IF(COUNTA($A1337:$K1337)=0,"",IF(AND(IFERROR($H1337,0)&gt;0,LEN(TRIM($K1337&amp;""))&gt;0,IFERROR(LOOKUP(2,1/((LISTS!$M$2:$M$13&lt;&gt;"")*ISNUMBER(SEARCH(LISTS!$M$2:$M$13,$I1337))),LISTS!$N$2:$N$13),"NO")="SI"),"SI","NO"))</f>
        <v/>
      </c>
      <c r="M1337" s="9">
        <f>IF(COUNTA($A1337:$K1337)=0,"",IF($K1337&lt;&gt;"",IF(COUNTIF($K$19:$K1337,$K1337)&gt;1,"SI","NO"),IF(COUNTIFS($A$19:$A1337,$A1337,$C$19:$C1337,$C1337,$J$19:$J1337,$J1337,$D$19:$D1337,$D1337)&gt;1,"SI","NO")))</f>
        <v/>
      </c>
      <c r="N1337" s="11">
        <f>IF(COUNTA($A1337:$K1337)=0,"",IF(AND($L1337="SI",$M1337="NO"),IFERROR($H1337,0),0))</f>
        <v/>
      </c>
      <c r="O1337" s="9">
        <f>IF(COUNTA($A1337:$K1337)=0,"",IF($M1337="SI","CUFE o factura duplicada dentro del reporte; no se suma dos veces",IF(IFERROR($H1337,0)&lt;=0,"DIAN reporta valor susceptible 0",IF($L1337="NO",IFERROR(LOOKUP(2,1/((LISTS!$M$2:$M$13&lt;&gt;"")*ISNUMBER(SEARCH(LISTS!$M$2:$M$13,$I1337))),LISTS!$O$2:$O$13),"Medio de pago no elegible o no identificado por DIAN"),"Apta automaticamente por pago electronico y base positiva"))))</f>
        <v/>
      </c>
    </row>
    <row r="1338">
      <c r="A1338" s="9" t="n"/>
      <c r="B1338" s="9" t="n"/>
      <c r="C1338" s="12" t="n"/>
      <c r="D1338" s="11" t="n"/>
      <c r="E1338" s="11" t="n"/>
      <c r="F1338" s="11" t="n"/>
      <c r="G1338" s="11" t="n"/>
      <c r="H1338" s="11" t="n"/>
      <c r="I1338" s="9" t="n"/>
      <c r="J1338" s="9" t="n"/>
      <c r="K1338" s="9" t="n"/>
      <c r="L1338" s="9">
        <f>IF(COUNTA($A1338:$K1338)=0,"",IF(AND(IFERROR($H1338,0)&gt;0,LEN(TRIM($K1338&amp;""))&gt;0,IFERROR(LOOKUP(2,1/((LISTS!$M$2:$M$13&lt;&gt;"")*ISNUMBER(SEARCH(LISTS!$M$2:$M$13,$I1338))),LISTS!$N$2:$N$13),"NO")="SI"),"SI","NO"))</f>
        <v/>
      </c>
      <c r="M1338" s="9">
        <f>IF(COUNTA($A1338:$K1338)=0,"",IF($K1338&lt;&gt;"",IF(COUNTIF($K$19:$K1338,$K1338)&gt;1,"SI","NO"),IF(COUNTIFS($A$19:$A1338,$A1338,$C$19:$C1338,$C1338,$J$19:$J1338,$J1338,$D$19:$D1338,$D1338)&gt;1,"SI","NO")))</f>
        <v/>
      </c>
      <c r="N1338" s="11">
        <f>IF(COUNTA($A1338:$K1338)=0,"",IF(AND($L1338="SI",$M1338="NO"),IFERROR($H1338,0),0))</f>
        <v/>
      </c>
      <c r="O1338" s="9">
        <f>IF(COUNTA($A1338:$K1338)=0,"",IF($M1338="SI","CUFE o factura duplicada dentro del reporte; no se suma dos veces",IF(IFERROR($H1338,0)&lt;=0,"DIAN reporta valor susceptible 0",IF($L1338="NO",IFERROR(LOOKUP(2,1/((LISTS!$M$2:$M$13&lt;&gt;"")*ISNUMBER(SEARCH(LISTS!$M$2:$M$13,$I1338))),LISTS!$O$2:$O$13),"Medio de pago no elegible o no identificado por DIAN"),"Apta automaticamente por pago electronico y base positiva"))))</f>
        <v/>
      </c>
    </row>
    <row r="1339">
      <c r="A1339" s="9" t="n"/>
      <c r="B1339" s="9" t="n"/>
      <c r="C1339" s="12" t="n"/>
      <c r="D1339" s="11" t="n"/>
      <c r="E1339" s="11" t="n"/>
      <c r="F1339" s="11" t="n"/>
      <c r="G1339" s="11" t="n"/>
      <c r="H1339" s="11" t="n"/>
      <c r="I1339" s="9" t="n"/>
      <c r="J1339" s="9" t="n"/>
      <c r="K1339" s="9" t="n"/>
      <c r="L1339" s="9">
        <f>IF(COUNTA($A1339:$K1339)=0,"",IF(AND(IFERROR($H1339,0)&gt;0,LEN(TRIM($K1339&amp;""))&gt;0,IFERROR(LOOKUP(2,1/((LISTS!$M$2:$M$13&lt;&gt;"")*ISNUMBER(SEARCH(LISTS!$M$2:$M$13,$I1339))),LISTS!$N$2:$N$13),"NO")="SI"),"SI","NO"))</f>
        <v/>
      </c>
      <c r="M1339" s="9">
        <f>IF(COUNTA($A1339:$K1339)=0,"",IF($K1339&lt;&gt;"",IF(COUNTIF($K$19:$K1339,$K1339)&gt;1,"SI","NO"),IF(COUNTIFS($A$19:$A1339,$A1339,$C$19:$C1339,$C1339,$J$19:$J1339,$J1339,$D$19:$D1339,$D1339)&gt;1,"SI","NO")))</f>
        <v/>
      </c>
      <c r="N1339" s="11">
        <f>IF(COUNTA($A1339:$K1339)=0,"",IF(AND($L1339="SI",$M1339="NO"),IFERROR($H1339,0),0))</f>
        <v/>
      </c>
      <c r="O1339" s="9">
        <f>IF(COUNTA($A1339:$K1339)=0,"",IF($M1339="SI","CUFE o factura duplicada dentro del reporte; no se suma dos veces",IF(IFERROR($H1339,0)&lt;=0,"DIAN reporta valor susceptible 0",IF($L1339="NO",IFERROR(LOOKUP(2,1/((LISTS!$M$2:$M$13&lt;&gt;"")*ISNUMBER(SEARCH(LISTS!$M$2:$M$13,$I1339))),LISTS!$O$2:$O$13),"Medio de pago no elegible o no identificado por DIAN"),"Apta automaticamente por pago electronico y base positiva"))))</f>
        <v/>
      </c>
    </row>
    <row r="1340">
      <c r="A1340" s="9" t="n"/>
      <c r="B1340" s="9" t="n"/>
      <c r="C1340" s="12" t="n"/>
      <c r="D1340" s="11" t="n"/>
      <c r="E1340" s="11" t="n"/>
      <c r="F1340" s="11" t="n"/>
      <c r="G1340" s="11" t="n"/>
      <c r="H1340" s="11" t="n"/>
      <c r="I1340" s="9" t="n"/>
      <c r="J1340" s="9" t="n"/>
      <c r="K1340" s="9" t="n"/>
      <c r="L1340" s="9">
        <f>IF(COUNTA($A1340:$K1340)=0,"",IF(AND(IFERROR($H1340,0)&gt;0,LEN(TRIM($K1340&amp;""))&gt;0,IFERROR(LOOKUP(2,1/((LISTS!$M$2:$M$13&lt;&gt;"")*ISNUMBER(SEARCH(LISTS!$M$2:$M$13,$I1340))),LISTS!$N$2:$N$13),"NO")="SI"),"SI","NO"))</f>
        <v/>
      </c>
      <c r="M1340" s="9">
        <f>IF(COUNTA($A1340:$K1340)=0,"",IF($K1340&lt;&gt;"",IF(COUNTIF($K$19:$K1340,$K1340)&gt;1,"SI","NO"),IF(COUNTIFS($A$19:$A1340,$A1340,$C$19:$C1340,$C1340,$J$19:$J1340,$J1340,$D$19:$D1340,$D1340)&gt;1,"SI","NO")))</f>
        <v/>
      </c>
      <c r="N1340" s="11">
        <f>IF(COUNTA($A1340:$K1340)=0,"",IF(AND($L1340="SI",$M1340="NO"),IFERROR($H1340,0),0))</f>
        <v/>
      </c>
      <c r="O1340" s="9">
        <f>IF(COUNTA($A1340:$K1340)=0,"",IF($M1340="SI","CUFE o factura duplicada dentro del reporte; no se suma dos veces",IF(IFERROR($H1340,0)&lt;=0,"DIAN reporta valor susceptible 0",IF($L1340="NO",IFERROR(LOOKUP(2,1/((LISTS!$M$2:$M$13&lt;&gt;"")*ISNUMBER(SEARCH(LISTS!$M$2:$M$13,$I1340))),LISTS!$O$2:$O$13),"Medio de pago no elegible o no identificado por DIAN"),"Apta automaticamente por pago electronico y base positiva"))))</f>
        <v/>
      </c>
    </row>
    <row r="1341">
      <c r="A1341" s="9" t="n"/>
      <c r="B1341" s="9" t="n"/>
      <c r="C1341" s="12" t="n"/>
      <c r="D1341" s="11" t="n"/>
      <c r="E1341" s="11" t="n"/>
      <c r="F1341" s="11" t="n"/>
      <c r="G1341" s="11" t="n"/>
      <c r="H1341" s="11" t="n"/>
      <c r="I1341" s="9" t="n"/>
      <c r="J1341" s="9" t="n"/>
      <c r="K1341" s="9" t="n"/>
      <c r="L1341" s="9">
        <f>IF(COUNTA($A1341:$K1341)=0,"",IF(AND(IFERROR($H1341,0)&gt;0,LEN(TRIM($K1341&amp;""))&gt;0,IFERROR(LOOKUP(2,1/((LISTS!$M$2:$M$13&lt;&gt;"")*ISNUMBER(SEARCH(LISTS!$M$2:$M$13,$I1341))),LISTS!$N$2:$N$13),"NO")="SI"),"SI","NO"))</f>
        <v/>
      </c>
      <c r="M1341" s="9">
        <f>IF(COUNTA($A1341:$K1341)=0,"",IF($K1341&lt;&gt;"",IF(COUNTIF($K$19:$K1341,$K1341)&gt;1,"SI","NO"),IF(COUNTIFS($A$19:$A1341,$A1341,$C$19:$C1341,$C1341,$J$19:$J1341,$J1341,$D$19:$D1341,$D1341)&gt;1,"SI","NO")))</f>
        <v/>
      </c>
      <c r="N1341" s="11">
        <f>IF(COUNTA($A1341:$K1341)=0,"",IF(AND($L1341="SI",$M1341="NO"),IFERROR($H1341,0),0))</f>
        <v/>
      </c>
      <c r="O1341" s="9">
        <f>IF(COUNTA($A1341:$K1341)=0,"",IF($M1341="SI","CUFE o factura duplicada dentro del reporte; no se suma dos veces",IF(IFERROR($H1341,0)&lt;=0,"DIAN reporta valor susceptible 0",IF($L1341="NO",IFERROR(LOOKUP(2,1/((LISTS!$M$2:$M$13&lt;&gt;"")*ISNUMBER(SEARCH(LISTS!$M$2:$M$13,$I1341))),LISTS!$O$2:$O$13),"Medio de pago no elegible o no identificado por DIAN"),"Apta automaticamente por pago electronico y base positiva"))))</f>
        <v/>
      </c>
    </row>
    <row r="1342">
      <c r="A1342" s="9" t="n"/>
      <c r="B1342" s="9" t="n"/>
      <c r="C1342" s="12" t="n"/>
      <c r="D1342" s="11" t="n"/>
      <c r="E1342" s="11" t="n"/>
      <c r="F1342" s="11" t="n"/>
      <c r="G1342" s="11" t="n"/>
      <c r="H1342" s="11" t="n"/>
      <c r="I1342" s="9" t="n"/>
      <c r="J1342" s="9" t="n"/>
      <c r="K1342" s="9" t="n"/>
      <c r="L1342" s="9">
        <f>IF(COUNTA($A1342:$K1342)=0,"",IF(AND(IFERROR($H1342,0)&gt;0,LEN(TRIM($K1342&amp;""))&gt;0,IFERROR(LOOKUP(2,1/((LISTS!$M$2:$M$13&lt;&gt;"")*ISNUMBER(SEARCH(LISTS!$M$2:$M$13,$I1342))),LISTS!$N$2:$N$13),"NO")="SI"),"SI","NO"))</f>
        <v/>
      </c>
      <c r="M1342" s="9">
        <f>IF(COUNTA($A1342:$K1342)=0,"",IF($K1342&lt;&gt;"",IF(COUNTIF($K$19:$K1342,$K1342)&gt;1,"SI","NO"),IF(COUNTIFS($A$19:$A1342,$A1342,$C$19:$C1342,$C1342,$J$19:$J1342,$J1342,$D$19:$D1342,$D1342)&gt;1,"SI","NO")))</f>
        <v/>
      </c>
      <c r="N1342" s="11">
        <f>IF(COUNTA($A1342:$K1342)=0,"",IF(AND($L1342="SI",$M1342="NO"),IFERROR($H1342,0),0))</f>
        <v/>
      </c>
      <c r="O1342" s="9">
        <f>IF(COUNTA($A1342:$K1342)=0,"",IF($M1342="SI","CUFE o factura duplicada dentro del reporte; no se suma dos veces",IF(IFERROR($H1342,0)&lt;=0,"DIAN reporta valor susceptible 0",IF($L1342="NO",IFERROR(LOOKUP(2,1/((LISTS!$M$2:$M$13&lt;&gt;"")*ISNUMBER(SEARCH(LISTS!$M$2:$M$13,$I1342))),LISTS!$O$2:$O$13),"Medio de pago no elegible o no identificado por DIAN"),"Apta automaticamente por pago electronico y base positiva"))))</f>
        <v/>
      </c>
    </row>
    <row r="1343">
      <c r="A1343" s="9" t="n"/>
      <c r="B1343" s="9" t="n"/>
      <c r="C1343" s="12" t="n"/>
      <c r="D1343" s="11" t="n"/>
      <c r="E1343" s="11" t="n"/>
      <c r="F1343" s="11" t="n"/>
      <c r="G1343" s="11" t="n"/>
      <c r="H1343" s="11" t="n"/>
      <c r="I1343" s="9" t="n"/>
      <c r="J1343" s="9" t="n"/>
      <c r="K1343" s="9" t="n"/>
      <c r="L1343" s="9">
        <f>IF(COUNTA($A1343:$K1343)=0,"",IF(AND(IFERROR($H1343,0)&gt;0,LEN(TRIM($K1343&amp;""))&gt;0,IFERROR(LOOKUP(2,1/((LISTS!$M$2:$M$13&lt;&gt;"")*ISNUMBER(SEARCH(LISTS!$M$2:$M$13,$I1343))),LISTS!$N$2:$N$13),"NO")="SI"),"SI","NO"))</f>
        <v/>
      </c>
      <c r="M1343" s="9">
        <f>IF(COUNTA($A1343:$K1343)=0,"",IF($K1343&lt;&gt;"",IF(COUNTIF($K$19:$K1343,$K1343)&gt;1,"SI","NO"),IF(COUNTIFS($A$19:$A1343,$A1343,$C$19:$C1343,$C1343,$J$19:$J1343,$J1343,$D$19:$D1343,$D1343)&gt;1,"SI","NO")))</f>
        <v/>
      </c>
      <c r="N1343" s="11">
        <f>IF(COUNTA($A1343:$K1343)=0,"",IF(AND($L1343="SI",$M1343="NO"),IFERROR($H1343,0),0))</f>
        <v/>
      </c>
      <c r="O1343" s="9">
        <f>IF(COUNTA($A1343:$K1343)=0,"",IF($M1343="SI","CUFE o factura duplicada dentro del reporte; no se suma dos veces",IF(IFERROR($H1343,0)&lt;=0,"DIAN reporta valor susceptible 0",IF($L1343="NO",IFERROR(LOOKUP(2,1/((LISTS!$M$2:$M$13&lt;&gt;"")*ISNUMBER(SEARCH(LISTS!$M$2:$M$13,$I1343))),LISTS!$O$2:$O$13),"Medio de pago no elegible o no identificado por DIAN"),"Apta automaticamente por pago electronico y base positiva"))))</f>
        <v/>
      </c>
    </row>
    <row r="1344">
      <c r="A1344" s="9" t="n"/>
      <c r="B1344" s="9" t="n"/>
      <c r="C1344" s="12" t="n"/>
      <c r="D1344" s="11" t="n"/>
      <c r="E1344" s="11" t="n"/>
      <c r="F1344" s="11" t="n"/>
      <c r="G1344" s="11" t="n"/>
      <c r="H1344" s="11" t="n"/>
      <c r="I1344" s="9" t="n"/>
      <c r="J1344" s="9" t="n"/>
      <c r="K1344" s="9" t="n"/>
      <c r="L1344" s="9">
        <f>IF(COUNTA($A1344:$K1344)=0,"",IF(AND(IFERROR($H1344,0)&gt;0,LEN(TRIM($K1344&amp;""))&gt;0,IFERROR(LOOKUP(2,1/((LISTS!$M$2:$M$13&lt;&gt;"")*ISNUMBER(SEARCH(LISTS!$M$2:$M$13,$I1344))),LISTS!$N$2:$N$13),"NO")="SI"),"SI","NO"))</f>
        <v/>
      </c>
      <c r="M1344" s="9">
        <f>IF(COUNTA($A1344:$K1344)=0,"",IF($K1344&lt;&gt;"",IF(COUNTIF($K$19:$K1344,$K1344)&gt;1,"SI","NO"),IF(COUNTIFS($A$19:$A1344,$A1344,$C$19:$C1344,$C1344,$J$19:$J1344,$J1344,$D$19:$D1344,$D1344)&gt;1,"SI","NO")))</f>
        <v/>
      </c>
      <c r="N1344" s="11">
        <f>IF(COUNTA($A1344:$K1344)=0,"",IF(AND($L1344="SI",$M1344="NO"),IFERROR($H1344,0),0))</f>
        <v/>
      </c>
      <c r="O1344" s="9">
        <f>IF(COUNTA($A1344:$K1344)=0,"",IF($M1344="SI","CUFE o factura duplicada dentro del reporte; no se suma dos veces",IF(IFERROR($H1344,0)&lt;=0,"DIAN reporta valor susceptible 0",IF($L1344="NO",IFERROR(LOOKUP(2,1/((LISTS!$M$2:$M$13&lt;&gt;"")*ISNUMBER(SEARCH(LISTS!$M$2:$M$13,$I1344))),LISTS!$O$2:$O$13),"Medio de pago no elegible o no identificado por DIAN"),"Apta automaticamente por pago electronico y base positiva"))))</f>
        <v/>
      </c>
    </row>
    <row r="1345">
      <c r="A1345" s="9" t="n"/>
      <c r="B1345" s="9" t="n"/>
      <c r="C1345" s="12" t="n"/>
      <c r="D1345" s="11" t="n"/>
      <c r="E1345" s="11" t="n"/>
      <c r="F1345" s="11" t="n"/>
      <c r="G1345" s="11" t="n"/>
      <c r="H1345" s="11" t="n"/>
      <c r="I1345" s="9" t="n"/>
      <c r="J1345" s="9" t="n"/>
      <c r="K1345" s="9" t="n"/>
      <c r="L1345" s="9">
        <f>IF(COUNTA($A1345:$K1345)=0,"",IF(AND(IFERROR($H1345,0)&gt;0,LEN(TRIM($K1345&amp;""))&gt;0,IFERROR(LOOKUP(2,1/((LISTS!$M$2:$M$13&lt;&gt;"")*ISNUMBER(SEARCH(LISTS!$M$2:$M$13,$I1345))),LISTS!$N$2:$N$13),"NO")="SI"),"SI","NO"))</f>
        <v/>
      </c>
      <c r="M1345" s="9">
        <f>IF(COUNTA($A1345:$K1345)=0,"",IF($K1345&lt;&gt;"",IF(COUNTIF($K$19:$K1345,$K1345)&gt;1,"SI","NO"),IF(COUNTIFS($A$19:$A1345,$A1345,$C$19:$C1345,$C1345,$J$19:$J1345,$J1345,$D$19:$D1345,$D1345)&gt;1,"SI","NO")))</f>
        <v/>
      </c>
      <c r="N1345" s="11">
        <f>IF(COUNTA($A1345:$K1345)=0,"",IF(AND($L1345="SI",$M1345="NO"),IFERROR($H1345,0),0))</f>
        <v/>
      </c>
      <c r="O1345" s="9">
        <f>IF(COUNTA($A1345:$K1345)=0,"",IF($M1345="SI","CUFE o factura duplicada dentro del reporte; no se suma dos veces",IF(IFERROR($H1345,0)&lt;=0,"DIAN reporta valor susceptible 0",IF($L1345="NO",IFERROR(LOOKUP(2,1/((LISTS!$M$2:$M$13&lt;&gt;"")*ISNUMBER(SEARCH(LISTS!$M$2:$M$13,$I1345))),LISTS!$O$2:$O$13),"Medio de pago no elegible o no identificado por DIAN"),"Apta automaticamente por pago electronico y base positiva"))))</f>
        <v/>
      </c>
    </row>
    <row r="1346">
      <c r="A1346" s="9" t="n"/>
      <c r="B1346" s="9" t="n"/>
      <c r="C1346" s="12" t="n"/>
      <c r="D1346" s="11" t="n"/>
      <c r="E1346" s="11" t="n"/>
      <c r="F1346" s="11" t="n"/>
      <c r="G1346" s="11" t="n"/>
      <c r="H1346" s="11" t="n"/>
      <c r="I1346" s="9" t="n"/>
      <c r="J1346" s="9" t="n"/>
      <c r="K1346" s="9" t="n"/>
      <c r="L1346" s="9">
        <f>IF(COUNTA($A1346:$K1346)=0,"",IF(AND(IFERROR($H1346,0)&gt;0,LEN(TRIM($K1346&amp;""))&gt;0,IFERROR(LOOKUP(2,1/((LISTS!$M$2:$M$13&lt;&gt;"")*ISNUMBER(SEARCH(LISTS!$M$2:$M$13,$I1346))),LISTS!$N$2:$N$13),"NO")="SI"),"SI","NO"))</f>
        <v/>
      </c>
      <c r="M1346" s="9">
        <f>IF(COUNTA($A1346:$K1346)=0,"",IF($K1346&lt;&gt;"",IF(COUNTIF($K$19:$K1346,$K1346)&gt;1,"SI","NO"),IF(COUNTIFS($A$19:$A1346,$A1346,$C$19:$C1346,$C1346,$J$19:$J1346,$J1346,$D$19:$D1346,$D1346)&gt;1,"SI","NO")))</f>
        <v/>
      </c>
      <c r="N1346" s="11">
        <f>IF(COUNTA($A1346:$K1346)=0,"",IF(AND($L1346="SI",$M1346="NO"),IFERROR($H1346,0),0))</f>
        <v/>
      </c>
      <c r="O1346" s="9">
        <f>IF(COUNTA($A1346:$K1346)=0,"",IF($M1346="SI","CUFE o factura duplicada dentro del reporte; no se suma dos veces",IF(IFERROR($H1346,0)&lt;=0,"DIAN reporta valor susceptible 0",IF($L1346="NO",IFERROR(LOOKUP(2,1/((LISTS!$M$2:$M$13&lt;&gt;"")*ISNUMBER(SEARCH(LISTS!$M$2:$M$13,$I1346))),LISTS!$O$2:$O$13),"Medio de pago no elegible o no identificado por DIAN"),"Apta automaticamente por pago electronico y base positiva"))))</f>
        <v/>
      </c>
    </row>
    <row r="1347">
      <c r="A1347" s="9" t="n"/>
      <c r="B1347" s="9" t="n"/>
      <c r="C1347" s="12" t="n"/>
      <c r="D1347" s="11" t="n"/>
      <c r="E1347" s="11" t="n"/>
      <c r="F1347" s="11" t="n"/>
      <c r="G1347" s="11" t="n"/>
      <c r="H1347" s="11" t="n"/>
      <c r="I1347" s="9" t="n"/>
      <c r="J1347" s="9" t="n"/>
      <c r="K1347" s="9" t="n"/>
      <c r="L1347" s="9">
        <f>IF(COUNTA($A1347:$K1347)=0,"",IF(AND(IFERROR($H1347,0)&gt;0,LEN(TRIM($K1347&amp;""))&gt;0,IFERROR(LOOKUP(2,1/((LISTS!$M$2:$M$13&lt;&gt;"")*ISNUMBER(SEARCH(LISTS!$M$2:$M$13,$I1347))),LISTS!$N$2:$N$13),"NO")="SI"),"SI","NO"))</f>
        <v/>
      </c>
      <c r="M1347" s="9">
        <f>IF(COUNTA($A1347:$K1347)=0,"",IF($K1347&lt;&gt;"",IF(COUNTIF($K$19:$K1347,$K1347)&gt;1,"SI","NO"),IF(COUNTIFS($A$19:$A1347,$A1347,$C$19:$C1347,$C1347,$J$19:$J1347,$J1347,$D$19:$D1347,$D1347)&gt;1,"SI","NO")))</f>
        <v/>
      </c>
      <c r="N1347" s="11">
        <f>IF(COUNTA($A1347:$K1347)=0,"",IF(AND($L1347="SI",$M1347="NO"),IFERROR($H1347,0),0))</f>
        <v/>
      </c>
      <c r="O1347" s="9">
        <f>IF(COUNTA($A1347:$K1347)=0,"",IF($M1347="SI","CUFE o factura duplicada dentro del reporte; no se suma dos veces",IF(IFERROR($H1347,0)&lt;=0,"DIAN reporta valor susceptible 0",IF($L1347="NO",IFERROR(LOOKUP(2,1/((LISTS!$M$2:$M$13&lt;&gt;"")*ISNUMBER(SEARCH(LISTS!$M$2:$M$13,$I1347))),LISTS!$O$2:$O$13),"Medio de pago no elegible o no identificado por DIAN"),"Apta automaticamente por pago electronico y base positiva"))))</f>
        <v/>
      </c>
    </row>
    <row r="1348">
      <c r="A1348" s="9" t="n"/>
      <c r="B1348" s="9" t="n"/>
      <c r="C1348" s="12" t="n"/>
      <c r="D1348" s="11" t="n"/>
      <c r="E1348" s="11" t="n"/>
      <c r="F1348" s="11" t="n"/>
      <c r="G1348" s="11" t="n"/>
      <c r="H1348" s="11" t="n"/>
      <c r="I1348" s="9" t="n"/>
      <c r="J1348" s="9" t="n"/>
      <c r="K1348" s="9" t="n"/>
      <c r="L1348" s="9">
        <f>IF(COUNTA($A1348:$K1348)=0,"",IF(AND(IFERROR($H1348,0)&gt;0,LEN(TRIM($K1348&amp;""))&gt;0,IFERROR(LOOKUP(2,1/((LISTS!$M$2:$M$13&lt;&gt;"")*ISNUMBER(SEARCH(LISTS!$M$2:$M$13,$I1348))),LISTS!$N$2:$N$13),"NO")="SI"),"SI","NO"))</f>
        <v/>
      </c>
      <c r="M1348" s="9">
        <f>IF(COUNTA($A1348:$K1348)=0,"",IF($K1348&lt;&gt;"",IF(COUNTIF($K$19:$K1348,$K1348)&gt;1,"SI","NO"),IF(COUNTIFS($A$19:$A1348,$A1348,$C$19:$C1348,$C1348,$J$19:$J1348,$J1348,$D$19:$D1348,$D1348)&gt;1,"SI","NO")))</f>
        <v/>
      </c>
      <c r="N1348" s="11">
        <f>IF(COUNTA($A1348:$K1348)=0,"",IF(AND($L1348="SI",$M1348="NO"),IFERROR($H1348,0),0))</f>
        <v/>
      </c>
      <c r="O1348" s="9">
        <f>IF(COUNTA($A1348:$K1348)=0,"",IF($M1348="SI","CUFE o factura duplicada dentro del reporte; no se suma dos veces",IF(IFERROR($H1348,0)&lt;=0,"DIAN reporta valor susceptible 0",IF($L1348="NO",IFERROR(LOOKUP(2,1/((LISTS!$M$2:$M$13&lt;&gt;"")*ISNUMBER(SEARCH(LISTS!$M$2:$M$13,$I1348))),LISTS!$O$2:$O$13),"Medio de pago no elegible o no identificado por DIAN"),"Apta automaticamente por pago electronico y base positiva"))))</f>
        <v/>
      </c>
    </row>
    <row r="1349">
      <c r="A1349" s="9" t="n"/>
      <c r="B1349" s="9" t="n"/>
      <c r="C1349" s="12" t="n"/>
      <c r="D1349" s="11" t="n"/>
      <c r="E1349" s="11" t="n"/>
      <c r="F1349" s="11" t="n"/>
      <c r="G1349" s="11" t="n"/>
      <c r="H1349" s="11" t="n"/>
      <c r="I1349" s="9" t="n"/>
      <c r="J1349" s="9" t="n"/>
      <c r="K1349" s="9" t="n"/>
      <c r="L1349" s="9">
        <f>IF(COUNTA($A1349:$K1349)=0,"",IF(AND(IFERROR($H1349,0)&gt;0,LEN(TRIM($K1349&amp;""))&gt;0,IFERROR(LOOKUP(2,1/((LISTS!$M$2:$M$13&lt;&gt;"")*ISNUMBER(SEARCH(LISTS!$M$2:$M$13,$I1349))),LISTS!$N$2:$N$13),"NO")="SI"),"SI","NO"))</f>
        <v/>
      </c>
      <c r="M1349" s="9">
        <f>IF(COUNTA($A1349:$K1349)=0,"",IF($K1349&lt;&gt;"",IF(COUNTIF($K$19:$K1349,$K1349)&gt;1,"SI","NO"),IF(COUNTIFS($A$19:$A1349,$A1349,$C$19:$C1349,$C1349,$J$19:$J1349,$J1349,$D$19:$D1349,$D1349)&gt;1,"SI","NO")))</f>
        <v/>
      </c>
      <c r="N1349" s="11">
        <f>IF(COUNTA($A1349:$K1349)=0,"",IF(AND($L1349="SI",$M1349="NO"),IFERROR($H1349,0),0))</f>
        <v/>
      </c>
      <c r="O1349" s="9">
        <f>IF(COUNTA($A1349:$K1349)=0,"",IF($M1349="SI","CUFE o factura duplicada dentro del reporte; no se suma dos veces",IF(IFERROR($H1349,0)&lt;=0,"DIAN reporta valor susceptible 0",IF($L1349="NO",IFERROR(LOOKUP(2,1/((LISTS!$M$2:$M$13&lt;&gt;"")*ISNUMBER(SEARCH(LISTS!$M$2:$M$13,$I1349))),LISTS!$O$2:$O$13),"Medio de pago no elegible o no identificado por DIAN"),"Apta automaticamente por pago electronico y base positiva"))))</f>
        <v/>
      </c>
    </row>
    <row r="1350">
      <c r="A1350" s="9" t="n"/>
      <c r="B1350" s="9" t="n"/>
      <c r="C1350" s="12" t="n"/>
      <c r="D1350" s="11" t="n"/>
      <c r="E1350" s="11" t="n"/>
      <c r="F1350" s="11" t="n"/>
      <c r="G1350" s="11" t="n"/>
      <c r="H1350" s="11" t="n"/>
      <c r="I1350" s="9" t="n"/>
      <c r="J1350" s="9" t="n"/>
      <c r="K1350" s="9" t="n"/>
      <c r="L1350" s="9">
        <f>IF(COUNTA($A1350:$K1350)=0,"",IF(AND(IFERROR($H1350,0)&gt;0,LEN(TRIM($K1350&amp;""))&gt;0,IFERROR(LOOKUP(2,1/((LISTS!$M$2:$M$13&lt;&gt;"")*ISNUMBER(SEARCH(LISTS!$M$2:$M$13,$I1350))),LISTS!$N$2:$N$13),"NO")="SI"),"SI","NO"))</f>
        <v/>
      </c>
      <c r="M1350" s="9">
        <f>IF(COUNTA($A1350:$K1350)=0,"",IF($K1350&lt;&gt;"",IF(COUNTIF($K$19:$K1350,$K1350)&gt;1,"SI","NO"),IF(COUNTIFS($A$19:$A1350,$A1350,$C$19:$C1350,$C1350,$J$19:$J1350,$J1350,$D$19:$D1350,$D1350)&gt;1,"SI","NO")))</f>
        <v/>
      </c>
      <c r="N1350" s="11">
        <f>IF(COUNTA($A1350:$K1350)=0,"",IF(AND($L1350="SI",$M1350="NO"),IFERROR($H1350,0),0))</f>
        <v/>
      </c>
      <c r="O1350" s="9">
        <f>IF(COUNTA($A1350:$K1350)=0,"",IF($M1350="SI","CUFE o factura duplicada dentro del reporte; no se suma dos veces",IF(IFERROR($H1350,0)&lt;=0,"DIAN reporta valor susceptible 0",IF($L1350="NO",IFERROR(LOOKUP(2,1/((LISTS!$M$2:$M$13&lt;&gt;"")*ISNUMBER(SEARCH(LISTS!$M$2:$M$13,$I1350))),LISTS!$O$2:$O$13),"Medio de pago no elegible o no identificado por DIAN"),"Apta automaticamente por pago electronico y base positiva"))))</f>
        <v/>
      </c>
    </row>
    <row r="1351">
      <c r="A1351" s="9" t="n"/>
      <c r="B1351" s="9" t="n"/>
      <c r="C1351" s="12" t="n"/>
      <c r="D1351" s="11" t="n"/>
      <c r="E1351" s="11" t="n"/>
      <c r="F1351" s="11" t="n"/>
      <c r="G1351" s="11" t="n"/>
      <c r="H1351" s="11" t="n"/>
      <c r="I1351" s="9" t="n"/>
      <c r="J1351" s="9" t="n"/>
      <c r="K1351" s="9" t="n"/>
      <c r="L1351" s="9">
        <f>IF(COUNTA($A1351:$K1351)=0,"",IF(AND(IFERROR($H1351,0)&gt;0,LEN(TRIM($K1351&amp;""))&gt;0,IFERROR(LOOKUP(2,1/((LISTS!$M$2:$M$13&lt;&gt;"")*ISNUMBER(SEARCH(LISTS!$M$2:$M$13,$I1351))),LISTS!$N$2:$N$13),"NO")="SI"),"SI","NO"))</f>
        <v/>
      </c>
      <c r="M1351" s="9">
        <f>IF(COUNTA($A1351:$K1351)=0,"",IF($K1351&lt;&gt;"",IF(COUNTIF($K$19:$K1351,$K1351)&gt;1,"SI","NO"),IF(COUNTIFS($A$19:$A1351,$A1351,$C$19:$C1351,$C1351,$J$19:$J1351,$J1351,$D$19:$D1351,$D1351)&gt;1,"SI","NO")))</f>
        <v/>
      </c>
      <c r="N1351" s="11">
        <f>IF(COUNTA($A1351:$K1351)=0,"",IF(AND($L1351="SI",$M1351="NO"),IFERROR($H1351,0),0))</f>
        <v/>
      </c>
      <c r="O1351" s="9">
        <f>IF(COUNTA($A1351:$K1351)=0,"",IF($M1351="SI","CUFE o factura duplicada dentro del reporte; no se suma dos veces",IF(IFERROR($H1351,0)&lt;=0,"DIAN reporta valor susceptible 0",IF($L1351="NO",IFERROR(LOOKUP(2,1/((LISTS!$M$2:$M$13&lt;&gt;"")*ISNUMBER(SEARCH(LISTS!$M$2:$M$13,$I1351))),LISTS!$O$2:$O$13),"Medio de pago no elegible o no identificado por DIAN"),"Apta automaticamente por pago electronico y base positiva"))))</f>
        <v/>
      </c>
    </row>
    <row r="1352">
      <c r="A1352" s="9" t="n"/>
      <c r="B1352" s="9" t="n"/>
      <c r="C1352" s="12" t="n"/>
      <c r="D1352" s="11" t="n"/>
      <c r="E1352" s="11" t="n"/>
      <c r="F1352" s="11" t="n"/>
      <c r="G1352" s="11" t="n"/>
      <c r="H1352" s="11" t="n"/>
      <c r="I1352" s="9" t="n"/>
      <c r="J1352" s="9" t="n"/>
      <c r="K1352" s="9" t="n"/>
      <c r="L1352" s="9">
        <f>IF(COUNTA($A1352:$K1352)=0,"",IF(AND(IFERROR($H1352,0)&gt;0,LEN(TRIM($K1352&amp;""))&gt;0,IFERROR(LOOKUP(2,1/((LISTS!$M$2:$M$13&lt;&gt;"")*ISNUMBER(SEARCH(LISTS!$M$2:$M$13,$I1352))),LISTS!$N$2:$N$13),"NO")="SI"),"SI","NO"))</f>
        <v/>
      </c>
      <c r="M1352" s="9">
        <f>IF(COUNTA($A1352:$K1352)=0,"",IF($K1352&lt;&gt;"",IF(COUNTIF($K$19:$K1352,$K1352)&gt;1,"SI","NO"),IF(COUNTIFS($A$19:$A1352,$A1352,$C$19:$C1352,$C1352,$J$19:$J1352,$J1352,$D$19:$D1352,$D1352)&gt;1,"SI","NO")))</f>
        <v/>
      </c>
      <c r="N1352" s="11">
        <f>IF(COUNTA($A1352:$K1352)=0,"",IF(AND($L1352="SI",$M1352="NO"),IFERROR($H1352,0),0))</f>
        <v/>
      </c>
      <c r="O1352" s="9">
        <f>IF(COUNTA($A1352:$K1352)=0,"",IF($M1352="SI","CUFE o factura duplicada dentro del reporte; no se suma dos veces",IF(IFERROR($H1352,0)&lt;=0,"DIAN reporta valor susceptible 0",IF($L1352="NO",IFERROR(LOOKUP(2,1/((LISTS!$M$2:$M$13&lt;&gt;"")*ISNUMBER(SEARCH(LISTS!$M$2:$M$13,$I1352))),LISTS!$O$2:$O$13),"Medio de pago no elegible o no identificado por DIAN"),"Apta automaticamente por pago electronico y base positiva"))))</f>
        <v/>
      </c>
    </row>
    <row r="1353">
      <c r="A1353" s="9" t="n"/>
      <c r="B1353" s="9" t="n"/>
      <c r="C1353" s="12" t="n"/>
      <c r="D1353" s="11" t="n"/>
      <c r="E1353" s="11" t="n"/>
      <c r="F1353" s="11" t="n"/>
      <c r="G1353" s="11" t="n"/>
      <c r="H1353" s="11" t="n"/>
      <c r="I1353" s="9" t="n"/>
      <c r="J1353" s="9" t="n"/>
      <c r="K1353" s="9" t="n"/>
      <c r="L1353" s="9">
        <f>IF(COUNTA($A1353:$K1353)=0,"",IF(AND(IFERROR($H1353,0)&gt;0,LEN(TRIM($K1353&amp;""))&gt;0,IFERROR(LOOKUP(2,1/((LISTS!$M$2:$M$13&lt;&gt;"")*ISNUMBER(SEARCH(LISTS!$M$2:$M$13,$I1353))),LISTS!$N$2:$N$13),"NO")="SI"),"SI","NO"))</f>
        <v/>
      </c>
      <c r="M1353" s="9">
        <f>IF(COUNTA($A1353:$K1353)=0,"",IF($K1353&lt;&gt;"",IF(COUNTIF($K$19:$K1353,$K1353)&gt;1,"SI","NO"),IF(COUNTIFS($A$19:$A1353,$A1353,$C$19:$C1353,$C1353,$J$19:$J1353,$J1353,$D$19:$D1353,$D1353)&gt;1,"SI","NO")))</f>
        <v/>
      </c>
      <c r="N1353" s="11">
        <f>IF(COUNTA($A1353:$K1353)=0,"",IF(AND($L1353="SI",$M1353="NO"),IFERROR($H1353,0),0))</f>
        <v/>
      </c>
      <c r="O1353" s="9">
        <f>IF(COUNTA($A1353:$K1353)=0,"",IF($M1353="SI","CUFE o factura duplicada dentro del reporte; no se suma dos veces",IF(IFERROR($H1353,0)&lt;=0,"DIAN reporta valor susceptible 0",IF($L1353="NO",IFERROR(LOOKUP(2,1/((LISTS!$M$2:$M$13&lt;&gt;"")*ISNUMBER(SEARCH(LISTS!$M$2:$M$13,$I1353))),LISTS!$O$2:$O$13),"Medio de pago no elegible o no identificado por DIAN"),"Apta automaticamente por pago electronico y base positiva"))))</f>
        <v/>
      </c>
    </row>
    <row r="1354">
      <c r="A1354" s="9" t="n"/>
      <c r="B1354" s="9" t="n"/>
      <c r="C1354" s="12" t="n"/>
      <c r="D1354" s="11" t="n"/>
      <c r="E1354" s="11" t="n"/>
      <c r="F1354" s="11" t="n"/>
      <c r="G1354" s="11" t="n"/>
      <c r="H1354" s="11" t="n"/>
      <c r="I1354" s="9" t="n"/>
      <c r="J1354" s="9" t="n"/>
      <c r="K1354" s="9" t="n"/>
      <c r="L1354" s="9">
        <f>IF(COUNTA($A1354:$K1354)=0,"",IF(AND(IFERROR($H1354,0)&gt;0,LEN(TRIM($K1354&amp;""))&gt;0,IFERROR(LOOKUP(2,1/((LISTS!$M$2:$M$13&lt;&gt;"")*ISNUMBER(SEARCH(LISTS!$M$2:$M$13,$I1354))),LISTS!$N$2:$N$13),"NO")="SI"),"SI","NO"))</f>
        <v/>
      </c>
      <c r="M1354" s="9">
        <f>IF(COUNTA($A1354:$K1354)=0,"",IF($K1354&lt;&gt;"",IF(COUNTIF($K$19:$K1354,$K1354)&gt;1,"SI","NO"),IF(COUNTIFS($A$19:$A1354,$A1354,$C$19:$C1354,$C1354,$J$19:$J1354,$J1354,$D$19:$D1354,$D1354)&gt;1,"SI","NO")))</f>
        <v/>
      </c>
      <c r="N1354" s="11">
        <f>IF(COUNTA($A1354:$K1354)=0,"",IF(AND($L1354="SI",$M1354="NO"),IFERROR($H1354,0),0))</f>
        <v/>
      </c>
      <c r="O1354" s="9">
        <f>IF(COUNTA($A1354:$K1354)=0,"",IF($M1354="SI","CUFE o factura duplicada dentro del reporte; no se suma dos veces",IF(IFERROR($H1354,0)&lt;=0,"DIAN reporta valor susceptible 0",IF($L1354="NO",IFERROR(LOOKUP(2,1/((LISTS!$M$2:$M$13&lt;&gt;"")*ISNUMBER(SEARCH(LISTS!$M$2:$M$13,$I1354))),LISTS!$O$2:$O$13),"Medio de pago no elegible o no identificado por DIAN"),"Apta automaticamente por pago electronico y base positiva"))))</f>
        <v/>
      </c>
    </row>
    <row r="1355">
      <c r="A1355" s="9" t="n"/>
      <c r="B1355" s="9" t="n"/>
      <c r="C1355" s="12" t="n"/>
      <c r="D1355" s="11" t="n"/>
      <c r="E1355" s="11" t="n"/>
      <c r="F1355" s="11" t="n"/>
      <c r="G1355" s="11" t="n"/>
      <c r="H1355" s="11" t="n"/>
      <c r="I1355" s="9" t="n"/>
      <c r="J1355" s="9" t="n"/>
      <c r="K1355" s="9" t="n"/>
      <c r="L1355" s="9">
        <f>IF(COUNTA($A1355:$K1355)=0,"",IF(AND(IFERROR($H1355,0)&gt;0,LEN(TRIM($K1355&amp;""))&gt;0,IFERROR(LOOKUP(2,1/((LISTS!$M$2:$M$13&lt;&gt;"")*ISNUMBER(SEARCH(LISTS!$M$2:$M$13,$I1355))),LISTS!$N$2:$N$13),"NO")="SI"),"SI","NO"))</f>
        <v/>
      </c>
      <c r="M1355" s="9">
        <f>IF(COUNTA($A1355:$K1355)=0,"",IF($K1355&lt;&gt;"",IF(COUNTIF($K$19:$K1355,$K1355)&gt;1,"SI","NO"),IF(COUNTIFS($A$19:$A1355,$A1355,$C$19:$C1355,$C1355,$J$19:$J1355,$J1355,$D$19:$D1355,$D1355)&gt;1,"SI","NO")))</f>
        <v/>
      </c>
      <c r="N1355" s="11">
        <f>IF(COUNTA($A1355:$K1355)=0,"",IF(AND($L1355="SI",$M1355="NO"),IFERROR($H1355,0),0))</f>
        <v/>
      </c>
      <c r="O1355" s="9">
        <f>IF(COUNTA($A1355:$K1355)=0,"",IF($M1355="SI","CUFE o factura duplicada dentro del reporte; no se suma dos veces",IF(IFERROR($H1355,0)&lt;=0,"DIAN reporta valor susceptible 0",IF($L1355="NO",IFERROR(LOOKUP(2,1/((LISTS!$M$2:$M$13&lt;&gt;"")*ISNUMBER(SEARCH(LISTS!$M$2:$M$13,$I1355))),LISTS!$O$2:$O$13),"Medio de pago no elegible o no identificado por DIAN"),"Apta automaticamente por pago electronico y base positiva"))))</f>
        <v/>
      </c>
    </row>
    <row r="1356">
      <c r="A1356" s="9" t="n"/>
      <c r="B1356" s="9" t="n"/>
      <c r="C1356" s="12" t="n"/>
      <c r="D1356" s="11" t="n"/>
      <c r="E1356" s="11" t="n"/>
      <c r="F1356" s="11" t="n"/>
      <c r="G1356" s="11" t="n"/>
      <c r="H1356" s="11" t="n"/>
      <c r="I1356" s="9" t="n"/>
      <c r="J1356" s="9" t="n"/>
      <c r="K1356" s="9" t="n"/>
      <c r="L1356" s="9">
        <f>IF(COUNTA($A1356:$K1356)=0,"",IF(AND(IFERROR($H1356,0)&gt;0,LEN(TRIM($K1356&amp;""))&gt;0,IFERROR(LOOKUP(2,1/((LISTS!$M$2:$M$13&lt;&gt;"")*ISNUMBER(SEARCH(LISTS!$M$2:$M$13,$I1356))),LISTS!$N$2:$N$13),"NO")="SI"),"SI","NO"))</f>
        <v/>
      </c>
      <c r="M1356" s="9">
        <f>IF(COUNTA($A1356:$K1356)=0,"",IF($K1356&lt;&gt;"",IF(COUNTIF($K$19:$K1356,$K1356)&gt;1,"SI","NO"),IF(COUNTIFS($A$19:$A1356,$A1356,$C$19:$C1356,$C1356,$J$19:$J1356,$J1356,$D$19:$D1356,$D1356)&gt;1,"SI","NO")))</f>
        <v/>
      </c>
      <c r="N1356" s="11">
        <f>IF(COUNTA($A1356:$K1356)=0,"",IF(AND($L1356="SI",$M1356="NO"),IFERROR($H1356,0),0))</f>
        <v/>
      </c>
      <c r="O1356" s="9">
        <f>IF(COUNTA($A1356:$K1356)=0,"",IF($M1356="SI","CUFE o factura duplicada dentro del reporte; no se suma dos veces",IF(IFERROR($H1356,0)&lt;=0,"DIAN reporta valor susceptible 0",IF($L1356="NO",IFERROR(LOOKUP(2,1/((LISTS!$M$2:$M$13&lt;&gt;"")*ISNUMBER(SEARCH(LISTS!$M$2:$M$13,$I1356))),LISTS!$O$2:$O$13),"Medio de pago no elegible o no identificado por DIAN"),"Apta automaticamente por pago electronico y base positiva"))))</f>
        <v/>
      </c>
    </row>
    <row r="1357">
      <c r="A1357" s="9" t="n"/>
      <c r="B1357" s="9" t="n"/>
      <c r="C1357" s="12" t="n"/>
      <c r="D1357" s="11" t="n"/>
      <c r="E1357" s="11" t="n"/>
      <c r="F1357" s="11" t="n"/>
      <c r="G1357" s="11" t="n"/>
      <c r="H1357" s="11" t="n"/>
      <c r="I1357" s="9" t="n"/>
      <c r="J1357" s="9" t="n"/>
      <c r="K1357" s="9" t="n"/>
      <c r="L1357" s="9">
        <f>IF(COUNTA($A1357:$K1357)=0,"",IF(AND(IFERROR($H1357,0)&gt;0,LEN(TRIM($K1357&amp;""))&gt;0,IFERROR(LOOKUP(2,1/((LISTS!$M$2:$M$13&lt;&gt;"")*ISNUMBER(SEARCH(LISTS!$M$2:$M$13,$I1357))),LISTS!$N$2:$N$13),"NO")="SI"),"SI","NO"))</f>
        <v/>
      </c>
      <c r="M1357" s="9">
        <f>IF(COUNTA($A1357:$K1357)=0,"",IF($K1357&lt;&gt;"",IF(COUNTIF($K$19:$K1357,$K1357)&gt;1,"SI","NO"),IF(COUNTIFS($A$19:$A1357,$A1357,$C$19:$C1357,$C1357,$J$19:$J1357,$J1357,$D$19:$D1357,$D1357)&gt;1,"SI","NO")))</f>
        <v/>
      </c>
      <c r="N1357" s="11">
        <f>IF(COUNTA($A1357:$K1357)=0,"",IF(AND($L1357="SI",$M1357="NO"),IFERROR($H1357,0),0))</f>
        <v/>
      </c>
      <c r="O1357" s="9">
        <f>IF(COUNTA($A1357:$K1357)=0,"",IF($M1357="SI","CUFE o factura duplicada dentro del reporte; no se suma dos veces",IF(IFERROR($H1357,0)&lt;=0,"DIAN reporta valor susceptible 0",IF($L1357="NO",IFERROR(LOOKUP(2,1/((LISTS!$M$2:$M$13&lt;&gt;"")*ISNUMBER(SEARCH(LISTS!$M$2:$M$13,$I1357))),LISTS!$O$2:$O$13),"Medio de pago no elegible o no identificado por DIAN"),"Apta automaticamente por pago electronico y base positiva"))))</f>
        <v/>
      </c>
    </row>
    <row r="1358">
      <c r="A1358" s="9" t="n"/>
      <c r="B1358" s="9" t="n"/>
      <c r="C1358" s="12" t="n"/>
      <c r="D1358" s="11" t="n"/>
      <c r="E1358" s="11" t="n"/>
      <c r="F1358" s="11" t="n"/>
      <c r="G1358" s="11" t="n"/>
      <c r="H1358" s="11" t="n"/>
      <c r="I1358" s="9" t="n"/>
      <c r="J1358" s="9" t="n"/>
      <c r="K1358" s="9" t="n"/>
      <c r="L1358" s="9">
        <f>IF(COUNTA($A1358:$K1358)=0,"",IF(AND(IFERROR($H1358,0)&gt;0,LEN(TRIM($K1358&amp;""))&gt;0,IFERROR(LOOKUP(2,1/((LISTS!$M$2:$M$13&lt;&gt;"")*ISNUMBER(SEARCH(LISTS!$M$2:$M$13,$I1358))),LISTS!$N$2:$N$13),"NO")="SI"),"SI","NO"))</f>
        <v/>
      </c>
      <c r="M1358" s="9">
        <f>IF(COUNTA($A1358:$K1358)=0,"",IF($K1358&lt;&gt;"",IF(COUNTIF($K$19:$K1358,$K1358)&gt;1,"SI","NO"),IF(COUNTIFS($A$19:$A1358,$A1358,$C$19:$C1358,$C1358,$J$19:$J1358,$J1358,$D$19:$D1358,$D1358)&gt;1,"SI","NO")))</f>
        <v/>
      </c>
      <c r="N1358" s="11">
        <f>IF(COUNTA($A1358:$K1358)=0,"",IF(AND($L1358="SI",$M1358="NO"),IFERROR($H1358,0),0))</f>
        <v/>
      </c>
      <c r="O1358" s="9">
        <f>IF(COUNTA($A1358:$K1358)=0,"",IF($M1358="SI","CUFE o factura duplicada dentro del reporte; no se suma dos veces",IF(IFERROR($H1358,0)&lt;=0,"DIAN reporta valor susceptible 0",IF($L1358="NO",IFERROR(LOOKUP(2,1/((LISTS!$M$2:$M$13&lt;&gt;"")*ISNUMBER(SEARCH(LISTS!$M$2:$M$13,$I1358))),LISTS!$O$2:$O$13),"Medio de pago no elegible o no identificado por DIAN"),"Apta automaticamente por pago electronico y base positiva"))))</f>
        <v/>
      </c>
    </row>
    <row r="1359">
      <c r="A1359" s="9" t="n"/>
      <c r="B1359" s="9" t="n"/>
      <c r="C1359" s="12" t="n"/>
      <c r="D1359" s="11" t="n"/>
      <c r="E1359" s="11" t="n"/>
      <c r="F1359" s="11" t="n"/>
      <c r="G1359" s="11" t="n"/>
      <c r="H1359" s="11" t="n"/>
      <c r="I1359" s="9" t="n"/>
      <c r="J1359" s="9" t="n"/>
      <c r="K1359" s="9" t="n"/>
      <c r="L1359" s="9">
        <f>IF(COUNTA($A1359:$K1359)=0,"",IF(AND(IFERROR($H1359,0)&gt;0,LEN(TRIM($K1359&amp;""))&gt;0,IFERROR(LOOKUP(2,1/((LISTS!$M$2:$M$13&lt;&gt;"")*ISNUMBER(SEARCH(LISTS!$M$2:$M$13,$I1359))),LISTS!$N$2:$N$13),"NO")="SI"),"SI","NO"))</f>
        <v/>
      </c>
      <c r="M1359" s="9">
        <f>IF(COUNTA($A1359:$K1359)=0,"",IF($K1359&lt;&gt;"",IF(COUNTIF($K$19:$K1359,$K1359)&gt;1,"SI","NO"),IF(COUNTIFS($A$19:$A1359,$A1359,$C$19:$C1359,$C1359,$J$19:$J1359,$J1359,$D$19:$D1359,$D1359)&gt;1,"SI","NO")))</f>
        <v/>
      </c>
      <c r="N1359" s="11">
        <f>IF(COUNTA($A1359:$K1359)=0,"",IF(AND($L1359="SI",$M1359="NO"),IFERROR($H1359,0),0))</f>
        <v/>
      </c>
      <c r="O1359" s="9">
        <f>IF(COUNTA($A1359:$K1359)=0,"",IF($M1359="SI","CUFE o factura duplicada dentro del reporte; no se suma dos veces",IF(IFERROR($H1359,0)&lt;=0,"DIAN reporta valor susceptible 0",IF($L1359="NO",IFERROR(LOOKUP(2,1/((LISTS!$M$2:$M$13&lt;&gt;"")*ISNUMBER(SEARCH(LISTS!$M$2:$M$13,$I1359))),LISTS!$O$2:$O$13),"Medio de pago no elegible o no identificado por DIAN"),"Apta automaticamente por pago electronico y base positiva"))))</f>
        <v/>
      </c>
    </row>
    <row r="1360">
      <c r="A1360" s="9" t="n"/>
      <c r="B1360" s="9" t="n"/>
      <c r="C1360" s="12" t="n"/>
      <c r="D1360" s="11" t="n"/>
      <c r="E1360" s="11" t="n"/>
      <c r="F1360" s="11" t="n"/>
      <c r="G1360" s="11" t="n"/>
      <c r="H1360" s="11" t="n"/>
      <c r="I1360" s="9" t="n"/>
      <c r="J1360" s="9" t="n"/>
      <c r="K1360" s="9" t="n"/>
      <c r="L1360" s="9">
        <f>IF(COUNTA($A1360:$K1360)=0,"",IF(AND(IFERROR($H1360,0)&gt;0,LEN(TRIM($K1360&amp;""))&gt;0,IFERROR(LOOKUP(2,1/((LISTS!$M$2:$M$13&lt;&gt;"")*ISNUMBER(SEARCH(LISTS!$M$2:$M$13,$I1360))),LISTS!$N$2:$N$13),"NO")="SI"),"SI","NO"))</f>
        <v/>
      </c>
      <c r="M1360" s="9">
        <f>IF(COUNTA($A1360:$K1360)=0,"",IF($K1360&lt;&gt;"",IF(COUNTIF($K$19:$K1360,$K1360)&gt;1,"SI","NO"),IF(COUNTIFS($A$19:$A1360,$A1360,$C$19:$C1360,$C1360,$J$19:$J1360,$J1360,$D$19:$D1360,$D1360)&gt;1,"SI","NO")))</f>
        <v/>
      </c>
      <c r="N1360" s="11">
        <f>IF(COUNTA($A1360:$K1360)=0,"",IF(AND($L1360="SI",$M1360="NO"),IFERROR($H1360,0),0))</f>
        <v/>
      </c>
      <c r="O1360" s="9">
        <f>IF(COUNTA($A1360:$K1360)=0,"",IF($M1360="SI","CUFE o factura duplicada dentro del reporte; no se suma dos veces",IF(IFERROR($H1360,0)&lt;=0,"DIAN reporta valor susceptible 0",IF($L1360="NO",IFERROR(LOOKUP(2,1/((LISTS!$M$2:$M$13&lt;&gt;"")*ISNUMBER(SEARCH(LISTS!$M$2:$M$13,$I1360))),LISTS!$O$2:$O$13),"Medio de pago no elegible o no identificado por DIAN"),"Apta automaticamente por pago electronico y base positiva"))))</f>
        <v/>
      </c>
    </row>
    <row r="1361">
      <c r="A1361" s="9" t="n"/>
      <c r="B1361" s="9" t="n"/>
      <c r="C1361" s="12" t="n"/>
      <c r="D1361" s="11" t="n"/>
      <c r="E1361" s="11" t="n"/>
      <c r="F1361" s="11" t="n"/>
      <c r="G1361" s="11" t="n"/>
      <c r="H1361" s="11" t="n"/>
      <c r="I1361" s="9" t="n"/>
      <c r="J1361" s="9" t="n"/>
      <c r="K1361" s="9" t="n"/>
      <c r="L1361" s="9">
        <f>IF(COUNTA($A1361:$K1361)=0,"",IF(AND(IFERROR($H1361,0)&gt;0,LEN(TRIM($K1361&amp;""))&gt;0,IFERROR(LOOKUP(2,1/((LISTS!$M$2:$M$13&lt;&gt;"")*ISNUMBER(SEARCH(LISTS!$M$2:$M$13,$I1361))),LISTS!$N$2:$N$13),"NO")="SI"),"SI","NO"))</f>
        <v/>
      </c>
      <c r="M1361" s="9">
        <f>IF(COUNTA($A1361:$K1361)=0,"",IF($K1361&lt;&gt;"",IF(COUNTIF($K$19:$K1361,$K1361)&gt;1,"SI","NO"),IF(COUNTIFS($A$19:$A1361,$A1361,$C$19:$C1361,$C1361,$J$19:$J1361,$J1361,$D$19:$D1361,$D1361)&gt;1,"SI","NO")))</f>
        <v/>
      </c>
      <c r="N1361" s="11">
        <f>IF(COUNTA($A1361:$K1361)=0,"",IF(AND($L1361="SI",$M1361="NO"),IFERROR($H1361,0),0))</f>
        <v/>
      </c>
      <c r="O1361" s="9">
        <f>IF(COUNTA($A1361:$K1361)=0,"",IF($M1361="SI","CUFE o factura duplicada dentro del reporte; no se suma dos veces",IF(IFERROR($H1361,0)&lt;=0,"DIAN reporta valor susceptible 0",IF($L1361="NO",IFERROR(LOOKUP(2,1/((LISTS!$M$2:$M$13&lt;&gt;"")*ISNUMBER(SEARCH(LISTS!$M$2:$M$13,$I1361))),LISTS!$O$2:$O$13),"Medio de pago no elegible o no identificado por DIAN"),"Apta automaticamente por pago electronico y base positiva"))))</f>
        <v/>
      </c>
    </row>
    <row r="1362">
      <c r="A1362" s="9" t="n"/>
      <c r="B1362" s="9" t="n"/>
      <c r="C1362" s="12" t="n"/>
      <c r="D1362" s="11" t="n"/>
      <c r="E1362" s="11" t="n"/>
      <c r="F1362" s="11" t="n"/>
      <c r="G1362" s="11" t="n"/>
      <c r="H1362" s="11" t="n"/>
      <c r="I1362" s="9" t="n"/>
      <c r="J1362" s="9" t="n"/>
      <c r="K1362" s="9" t="n"/>
      <c r="L1362" s="9">
        <f>IF(COUNTA($A1362:$K1362)=0,"",IF(AND(IFERROR($H1362,0)&gt;0,LEN(TRIM($K1362&amp;""))&gt;0,IFERROR(LOOKUP(2,1/((LISTS!$M$2:$M$13&lt;&gt;"")*ISNUMBER(SEARCH(LISTS!$M$2:$M$13,$I1362))),LISTS!$N$2:$N$13),"NO")="SI"),"SI","NO"))</f>
        <v/>
      </c>
      <c r="M1362" s="9">
        <f>IF(COUNTA($A1362:$K1362)=0,"",IF($K1362&lt;&gt;"",IF(COUNTIF($K$19:$K1362,$K1362)&gt;1,"SI","NO"),IF(COUNTIFS($A$19:$A1362,$A1362,$C$19:$C1362,$C1362,$J$19:$J1362,$J1362,$D$19:$D1362,$D1362)&gt;1,"SI","NO")))</f>
        <v/>
      </c>
      <c r="N1362" s="11">
        <f>IF(COUNTA($A1362:$K1362)=0,"",IF(AND($L1362="SI",$M1362="NO"),IFERROR($H1362,0),0))</f>
        <v/>
      </c>
      <c r="O1362" s="9">
        <f>IF(COUNTA($A1362:$K1362)=0,"",IF($M1362="SI","CUFE o factura duplicada dentro del reporte; no se suma dos veces",IF(IFERROR($H1362,0)&lt;=0,"DIAN reporta valor susceptible 0",IF($L1362="NO",IFERROR(LOOKUP(2,1/((LISTS!$M$2:$M$13&lt;&gt;"")*ISNUMBER(SEARCH(LISTS!$M$2:$M$13,$I1362))),LISTS!$O$2:$O$13),"Medio de pago no elegible o no identificado por DIAN"),"Apta automaticamente por pago electronico y base positiva"))))</f>
        <v/>
      </c>
    </row>
    <row r="1363">
      <c r="A1363" s="9" t="n"/>
      <c r="B1363" s="9" t="n"/>
      <c r="C1363" s="12" t="n"/>
      <c r="D1363" s="11" t="n"/>
      <c r="E1363" s="11" t="n"/>
      <c r="F1363" s="11" t="n"/>
      <c r="G1363" s="11" t="n"/>
      <c r="H1363" s="11" t="n"/>
      <c r="I1363" s="9" t="n"/>
      <c r="J1363" s="9" t="n"/>
      <c r="K1363" s="9" t="n"/>
      <c r="L1363" s="9">
        <f>IF(COUNTA($A1363:$K1363)=0,"",IF(AND(IFERROR($H1363,0)&gt;0,LEN(TRIM($K1363&amp;""))&gt;0,IFERROR(LOOKUP(2,1/((LISTS!$M$2:$M$13&lt;&gt;"")*ISNUMBER(SEARCH(LISTS!$M$2:$M$13,$I1363))),LISTS!$N$2:$N$13),"NO")="SI"),"SI","NO"))</f>
        <v/>
      </c>
      <c r="M1363" s="9">
        <f>IF(COUNTA($A1363:$K1363)=0,"",IF($K1363&lt;&gt;"",IF(COUNTIF($K$19:$K1363,$K1363)&gt;1,"SI","NO"),IF(COUNTIFS($A$19:$A1363,$A1363,$C$19:$C1363,$C1363,$J$19:$J1363,$J1363,$D$19:$D1363,$D1363)&gt;1,"SI","NO")))</f>
        <v/>
      </c>
      <c r="N1363" s="11">
        <f>IF(COUNTA($A1363:$K1363)=0,"",IF(AND($L1363="SI",$M1363="NO"),IFERROR($H1363,0),0))</f>
        <v/>
      </c>
      <c r="O1363" s="9">
        <f>IF(COUNTA($A1363:$K1363)=0,"",IF($M1363="SI","CUFE o factura duplicada dentro del reporte; no se suma dos veces",IF(IFERROR($H1363,0)&lt;=0,"DIAN reporta valor susceptible 0",IF($L1363="NO",IFERROR(LOOKUP(2,1/((LISTS!$M$2:$M$13&lt;&gt;"")*ISNUMBER(SEARCH(LISTS!$M$2:$M$13,$I1363))),LISTS!$O$2:$O$13),"Medio de pago no elegible o no identificado por DIAN"),"Apta automaticamente por pago electronico y base positiva"))))</f>
        <v/>
      </c>
    </row>
    <row r="1364">
      <c r="A1364" s="9" t="n"/>
      <c r="B1364" s="9" t="n"/>
      <c r="C1364" s="12" t="n"/>
      <c r="D1364" s="11" t="n"/>
      <c r="E1364" s="11" t="n"/>
      <c r="F1364" s="11" t="n"/>
      <c r="G1364" s="11" t="n"/>
      <c r="H1364" s="11" t="n"/>
      <c r="I1364" s="9" t="n"/>
      <c r="J1364" s="9" t="n"/>
      <c r="K1364" s="9" t="n"/>
      <c r="L1364" s="9">
        <f>IF(COUNTA($A1364:$K1364)=0,"",IF(AND(IFERROR($H1364,0)&gt;0,LEN(TRIM($K1364&amp;""))&gt;0,IFERROR(LOOKUP(2,1/((LISTS!$M$2:$M$13&lt;&gt;"")*ISNUMBER(SEARCH(LISTS!$M$2:$M$13,$I1364))),LISTS!$N$2:$N$13),"NO")="SI"),"SI","NO"))</f>
        <v/>
      </c>
      <c r="M1364" s="9">
        <f>IF(COUNTA($A1364:$K1364)=0,"",IF($K1364&lt;&gt;"",IF(COUNTIF($K$19:$K1364,$K1364)&gt;1,"SI","NO"),IF(COUNTIFS($A$19:$A1364,$A1364,$C$19:$C1364,$C1364,$J$19:$J1364,$J1364,$D$19:$D1364,$D1364)&gt;1,"SI","NO")))</f>
        <v/>
      </c>
      <c r="N1364" s="11">
        <f>IF(COUNTA($A1364:$K1364)=0,"",IF(AND($L1364="SI",$M1364="NO"),IFERROR($H1364,0),0))</f>
        <v/>
      </c>
      <c r="O1364" s="9">
        <f>IF(COUNTA($A1364:$K1364)=0,"",IF($M1364="SI","CUFE o factura duplicada dentro del reporte; no se suma dos veces",IF(IFERROR($H1364,0)&lt;=0,"DIAN reporta valor susceptible 0",IF($L1364="NO",IFERROR(LOOKUP(2,1/((LISTS!$M$2:$M$13&lt;&gt;"")*ISNUMBER(SEARCH(LISTS!$M$2:$M$13,$I1364))),LISTS!$O$2:$O$13),"Medio de pago no elegible o no identificado por DIAN"),"Apta automaticamente por pago electronico y base positiva"))))</f>
        <v/>
      </c>
    </row>
    <row r="1365">
      <c r="A1365" s="9" t="n"/>
      <c r="B1365" s="9" t="n"/>
      <c r="C1365" s="12" t="n"/>
      <c r="D1365" s="11" t="n"/>
      <c r="E1365" s="11" t="n"/>
      <c r="F1365" s="11" t="n"/>
      <c r="G1365" s="11" t="n"/>
      <c r="H1365" s="11" t="n"/>
      <c r="I1365" s="9" t="n"/>
      <c r="J1365" s="9" t="n"/>
      <c r="K1365" s="9" t="n"/>
      <c r="L1365" s="9">
        <f>IF(COUNTA($A1365:$K1365)=0,"",IF(AND(IFERROR($H1365,0)&gt;0,LEN(TRIM($K1365&amp;""))&gt;0,IFERROR(LOOKUP(2,1/((LISTS!$M$2:$M$13&lt;&gt;"")*ISNUMBER(SEARCH(LISTS!$M$2:$M$13,$I1365))),LISTS!$N$2:$N$13),"NO")="SI"),"SI","NO"))</f>
        <v/>
      </c>
      <c r="M1365" s="9">
        <f>IF(COUNTA($A1365:$K1365)=0,"",IF($K1365&lt;&gt;"",IF(COUNTIF($K$19:$K1365,$K1365)&gt;1,"SI","NO"),IF(COUNTIFS($A$19:$A1365,$A1365,$C$19:$C1365,$C1365,$J$19:$J1365,$J1365,$D$19:$D1365,$D1365)&gt;1,"SI","NO")))</f>
        <v/>
      </c>
      <c r="N1365" s="11">
        <f>IF(COUNTA($A1365:$K1365)=0,"",IF(AND($L1365="SI",$M1365="NO"),IFERROR($H1365,0),0))</f>
        <v/>
      </c>
      <c r="O1365" s="9">
        <f>IF(COUNTA($A1365:$K1365)=0,"",IF($M1365="SI","CUFE o factura duplicada dentro del reporte; no se suma dos veces",IF(IFERROR($H1365,0)&lt;=0,"DIAN reporta valor susceptible 0",IF($L1365="NO",IFERROR(LOOKUP(2,1/((LISTS!$M$2:$M$13&lt;&gt;"")*ISNUMBER(SEARCH(LISTS!$M$2:$M$13,$I1365))),LISTS!$O$2:$O$13),"Medio de pago no elegible o no identificado por DIAN"),"Apta automaticamente por pago electronico y base positiva"))))</f>
        <v/>
      </c>
    </row>
    <row r="1366">
      <c r="A1366" s="9" t="n"/>
      <c r="B1366" s="9" t="n"/>
      <c r="C1366" s="12" t="n"/>
      <c r="D1366" s="11" t="n"/>
      <c r="E1366" s="11" t="n"/>
      <c r="F1366" s="11" t="n"/>
      <c r="G1366" s="11" t="n"/>
      <c r="H1366" s="11" t="n"/>
      <c r="I1366" s="9" t="n"/>
      <c r="J1366" s="9" t="n"/>
      <c r="K1366" s="9" t="n"/>
      <c r="L1366" s="9">
        <f>IF(COUNTA($A1366:$K1366)=0,"",IF(AND(IFERROR($H1366,0)&gt;0,LEN(TRIM($K1366&amp;""))&gt;0,IFERROR(LOOKUP(2,1/((LISTS!$M$2:$M$13&lt;&gt;"")*ISNUMBER(SEARCH(LISTS!$M$2:$M$13,$I1366))),LISTS!$N$2:$N$13),"NO")="SI"),"SI","NO"))</f>
        <v/>
      </c>
      <c r="M1366" s="9">
        <f>IF(COUNTA($A1366:$K1366)=0,"",IF($K1366&lt;&gt;"",IF(COUNTIF($K$19:$K1366,$K1366)&gt;1,"SI","NO"),IF(COUNTIFS($A$19:$A1366,$A1366,$C$19:$C1366,$C1366,$J$19:$J1366,$J1366,$D$19:$D1366,$D1366)&gt;1,"SI","NO")))</f>
        <v/>
      </c>
      <c r="N1366" s="11">
        <f>IF(COUNTA($A1366:$K1366)=0,"",IF(AND($L1366="SI",$M1366="NO"),IFERROR($H1366,0),0))</f>
        <v/>
      </c>
      <c r="O1366" s="9">
        <f>IF(COUNTA($A1366:$K1366)=0,"",IF($M1366="SI","CUFE o factura duplicada dentro del reporte; no se suma dos veces",IF(IFERROR($H1366,0)&lt;=0,"DIAN reporta valor susceptible 0",IF($L1366="NO",IFERROR(LOOKUP(2,1/((LISTS!$M$2:$M$13&lt;&gt;"")*ISNUMBER(SEARCH(LISTS!$M$2:$M$13,$I1366))),LISTS!$O$2:$O$13),"Medio de pago no elegible o no identificado por DIAN"),"Apta automaticamente por pago electronico y base positiva"))))</f>
        <v/>
      </c>
    </row>
    <row r="1367">
      <c r="A1367" s="9" t="n"/>
      <c r="B1367" s="9" t="n"/>
      <c r="C1367" s="12" t="n"/>
      <c r="D1367" s="11" t="n"/>
      <c r="E1367" s="11" t="n"/>
      <c r="F1367" s="11" t="n"/>
      <c r="G1367" s="11" t="n"/>
      <c r="H1367" s="11" t="n"/>
      <c r="I1367" s="9" t="n"/>
      <c r="J1367" s="9" t="n"/>
      <c r="K1367" s="9" t="n"/>
      <c r="L1367" s="9">
        <f>IF(COUNTA($A1367:$K1367)=0,"",IF(AND(IFERROR($H1367,0)&gt;0,LEN(TRIM($K1367&amp;""))&gt;0,IFERROR(LOOKUP(2,1/((LISTS!$M$2:$M$13&lt;&gt;"")*ISNUMBER(SEARCH(LISTS!$M$2:$M$13,$I1367))),LISTS!$N$2:$N$13),"NO")="SI"),"SI","NO"))</f>
        <v/>
      </c>
      <c r="M1367" s="9">
        <f>IF(COUNTA($A1367:$K1367)=0,"",IF($K1367&lt;&gt;"",IF(COUNTIF($K$19:$K1367,$K1367)&gt;1,"SI","NO"),IF(COUNTIFS($A$19:$A1367,$A1367,$C$19:$C1367,$C1367,$J$19:$J1367,$J1367,$D$19:$D1367,$D1367)&gt;1,"SI","NO")))</f>
        <v/>
      </c>
      <c r="N1367" s="11">
        <f>IF(COUNTA($A1367:$K1367)=0,"",IF(AND($L1367="SI",$M1367="NO"),IFERROR($H1367,0),0))</f>
        <v/>
      </c>
      <c r="O1367" s="9">
        <f>IF(COUNTA($A1367:$K1367)=0,"",IF($M1367="SI","CUFE o factura duplicada dentro del reporte; no se suma dos veces",IF(IFERROR($H1367,0)&lt;=0,"DIAN reporta valor susceptible 0",IF($L1367="NO",IFERROR(LOOKUP(2,1/((LISTS!$M$2:$M$13&lt;&gt;"")*ISNUMBER(SEARCH(LISTS!$M$2:$M$13,$I1367))),LISTS!$O$2:$O$13),"Medio de pago no elegible o no identificado por DIAN"),"Apta automaticamente por pago electronico y base positiva"))))</f>
        <v/>
      </c>
    </row>
    <row r="1368">
      <c r="A1368" s="9" t="n"/>
      <c r="B1368" s="9" t="n"/>
      <c r="C1368" s="12" t="n"/>
      <c r="D1368" s="11" t="n"/>
      <c r="E1368" s="11" t="n"/>
      <c r="F1368" s="11" t="n"/>
      <c r="G1368" s="11" t="n"/>
      <c r="H1368" s="11" t="n"/>
      <c r="I1368" s="9" t="n"/>
      <c r="J1368" s="9" t="n"/>
      <c r="K1368" s="9" t="n"/>
      <c r="L1368" s="9">
        <f>IF(COUNTA($A1368:$K1368)=0,"",IF(AND(IFERROR($H1368,0)&gt;0,LEN(TRIM($K1368&amp;""))&gt;0,IFERROR(LOOKUP(2,1/((LISTS!$M$2:$M$13&lt;&gt;"")*ISNUMBER(SEARCH(LISTS!$M$2:$M$13,$I1368))),LISTS!$N$2:$N$13),"NO")="SI"),"SI","NO"))</f>
        <v/>
      </c>
      <c r="M1368" s="9">
        <f>IF(COUNTA($A1368:$K1368)=0,"",IF($K1368&lt;&gt;"",IF(COUNTIF($K$19:$K1368,$K1368)&gt;1,"SI","NO"),IF(COUNTIFS($A$19:$A1368,$A1368,$C$19:$C1368,$C1368,$J$19:$J1368,$J1368,$D$19:$D1368,$D1368)&gt;1,"SI","NO")))</f>
        <v/>
      </c>
      <c r="N1368" s="11">
        <f>IF(COUNTA($A1368:$K1368)=0,"",IF(AND($L1368="SI",$M1368="NO"),IFERROR($H1368,0),0))</f>
        <v/>
      </c>
      <c r="O1368" s="9">
        <f>IF(COUNTA($A1368:$K1368)=0,"",IF($M1368="SI","CUFE o factura duplicada dentro del reporte; no se suma dos veces",IF(IFERROR($H1368,0)&lt;=0,"DIAN reporta valor susceptible 0",IF($L1368="NO",IFERROR(LOOKUP(2,1/((LISTS!$M$2:$M$13&lt;&gt;"")*ISNUMBER(SEARCH(LISTS!$M$2:$M$13,$I1368))),LISTS!$O$2:$O$13),"Medio de pago no elegible o no identificado por DIAN"),"Apta automaticamente por pago electronico y base positiva"))))</f>
        <v/>
      </c>
    </row>
    <row r="1369">
      <c r="A1369" s="9" t="n"/>
      <c r="B1369" s="9" t="n"/>
      <c r="C1369" s="12" t="n"/>
      <c r="D1369" s="11" t="n"/>
      <c r="E1369" s="11" t="n"/>
      <c r="F1369" s="11" t="n"/>
      <c r="G1369" s="11" t="n"/>
      <c r="H1369" s="11" t="n"/>
      <c r="I1369" s="9" t="n"/>
      <c r="J1369" s="9" t="n"/>
      <c r="K1369" s="9" t="n"/>
      <c r="L1369" s="9">
        <f>IF(COUNTA($A1369:$K1369)=0,"",IF(AND(IFERROR($H1369,0)&gt;0,LEN(TRIM($K1369&amp;""))&gt;0,IFERROR(LOOKUP(2,1/((LISTS!$M$2:$M$13&lt;&gt;"")*ISNUMBER(SEARCH(LISTS!$M$2:$M$13,$I1369))),LISTS!$N$2:$N$13),"NO")="SI"),"SI","NO"))</f>
        <v/>
      </c>
      <c r="M1369" s="9">
        <f>IF(COUNTA($A1369:$K1369)=0,"",IF($K1369&lt;&gt;"",IF(COUNTIF($K$19:$K1369,$K1369)&gt;1,"SI","NO"),IF(COUNTIFS($A$19:$A1369,$A1369,$C$19:$C1369,$C1369,$J$19:$J1369,$J1369,$D$19:$D1369,$D1369)&gt;1,"SI","NO")))</f>
        <v/>
      </c>
      <c r="N1369" s="11">
        <f>IF(COUNTA($A1369:$K1369)=0,"",IF(AND($L1369="SI",$M1369="NO"),IFERROR($H1369,0),0))</f>
        <v/>
      </c>
      <c r="O1369" s="9">
        <f>IF(COUNTA($A1369:$K1369)=0,"",IF($M1369="SI","CUFE o factura duplicada dentro del reporte; no se suma dos veces",IF(IFERROR($H1369,0)&lt;=0,"DIAN reporta valor susceptible 0",IF($L1369="NO",IFERROR(LOOKUP(2,1/((LISTS!$M$2:$M$13&lt;&gt;"")*ISNUMBER(SEARCH(LISTS!$M$2:$M$13,$I1369))),LISTS!$O$2:$O$13),"Medio de pago no elegible o no identificado por DIAN"),"Apta automaticamente por pago electronico y base positiva"))))</f>
        <v/>
      </c>
    </row>
    <row r="1370">
      <c r="A1370" s="9" t="n"/>
      <c r="B1370" s="9" t="n"/>
      <c r="C1370" s="12" t="n"/>
      <c r="D1370" s="11" t="n"/>
      <c r="E1370" s="11" t="n"/>
      <c r="F1370" s="11" t="n"/>
      <c r="G1370" s="11" t="n"/>
      <c r="H1370" s="11" t="n"/>
      <c r="I1370" s="9" t="n"/>
      <c r="J1370" s="9" t="n"/>
      <c r="K1370" s="9" t="n"/>
      <c r="L1370" s="9">
        <f>IF(COUNTA($A1370:$K1370)=0,"",IF(AND(IFERROR($H1370,0)&gt;0,LEN(TRIM($K1370&amp;""))&gt;0,IFERROR(LOOKUP(2,1/((LISTS!$M$2:$M$13&lt;&gt;"")*ISNUMBER(SEARCH(LISTS!$M$2:$M$13,$I1370))),LISTS!$N$2:$N$13),"NO")="SI"),"SI","NO"))</f>
        <v/>
      </c>
      <c r="M1370" s="9">
        <f>IF(COUNTA($A1370:$K1370)=0,"",IF($K1370&lt;&gt;"",IF(COUNTIF($K$19:$K1370,$K1370)&gt;1,"SI","NO"),IF(COUNTIFS($A$19:$A1370,$A1370,$C$19:$C1370,$C1370,$J$19:$J1370,$J1370,$D$19:$D1370,$D1370)&gt;1,"SI","NO")))</f>
        <v/>
      </c>
      <c r="N1370" s="11">
        <f>IF(COUNTA($A1370:$K1370)=0,"",IF(AND($L1370="SI",$M1370="NO"),IFERROR($H1370,0),0))</f>
        <v/>
      </c>
      <c r="O1370" s="9">
        <f>IF(COUNTA($A1370:$K1370)=0,"",IF($M1370="SI","CUFE o factura duplicada dentro del reporte; no se suma dos veces",IF(IFERROR($H1370,0)&lt;=0,"DIAN reporta valor susceptible 0",IF($L1370="NO",IFERROR(LOOKUP(2,1/((LISTS!$M$2:$M$13&lt;&gt;"")*ISNUMBER(SEARCH(LISTS!$M$2:$M$13,$I1370))),LISTS!$O$2:$O$13),"Medio de pago no elegible o no identificado por DIAN"),"Apta automaticamente por pago electronico y base positiva"))))</f>
        <v/>
      </c>
    </row>
    <row r="1371">
      <c r="A1371" s="9" t="n"/>
      <c r="B1371" s="9" t="n"/>
      <c r="C1371" s="12" t="n"/>
      <c r="D1371" s="11" t="n"/>
      <c r="E1371" s="11" t="n"/>
      <c r="F1371" s="11" t="n"/>
      <c r="G1371" s="11" t="n"/>
      <c r="H1371" s="11" t="n"/>
      <c r="I1371" s="9" t="n"/>
      <c r="J1371" s="9" t="n"/>
      <c r="K1371" s="9" t="n"/>
      <c r="L1371" s="9">
        <f>IF(COUNTA($A1371:$K1371)=0,"",IF(AND(IFERROR($H1371,0)&gt;0,LEN(TRIM($K1371&amp;""))&gt;0,IFERROR(LOOKUP(2,1/((LISTS!$M$2:$M$13&lt;&gt;"")*ISNUMBER(SEARCH(LISTS!$M$2:$M$13,$I1371))),LISTS!$N$2:$N$13),"NO")="SI"),"SI","NO"))</f>
        <v/>
      </c>
      <c r="M1371" s="9">
        <f>IF(COUNTA($A1371:$K1371)=0,"",IF($K1371&lt;&gt;"",IF(COUNTIF($K$19:$K1371,$K1371)&gt;1,"SI","NO"),IF(COUNTIFS($A$19:$A1371,$A1371,$C$19:$C1371,$C1371,$J$19:$J1371,$J1371,$D$19:$D1371,$D1371)&gt;1,"SI","NO")))</f>
        <v/>
      </c>
      <c r="N1371" s="11">
        <f>IF(COUNTA($A1371:$K1371)=0,"",IF(AND($L1371="SI",$M1371="NO"),IFERROR($H1371,0),0))</f>
        <v/>
      </c>
      <c r="O1371" s="9">
        <f>IF(COUNTA($A1371:$K1371)=0,"",IF($M1371="SI","CUFE o factura duplicada dentro del reporte; no se suma dos veces",IF(IFERROR($H1371,0)&lt;=0,"DIAN reporta valor susceptible 0",IF($L1371="NO",IFERROR(LOOKUP(2,1/((LISTS!$M$2:$M$13&lt;&gt;"")*ISNUMBER(SEARCH(LISTS!$M$2:$M$13,$I1371))),LISTS!$O$2:$O$13),"Medio de pago no elegible o no identificado por DIAN"),"Apta automaticamente por pago electronico y base positiva"))))</f>
        <v/>
      </c>
    </row>
    <row r="1372">
      <c r="A1372" s="9" t="n"/>
      <c r="B1372" s="9" t="n"/>
      <c r="C1372" s="12" t="n"/>
      <c r="D1372" s="11" t="n"/>
      <c r="E1372" s="11" t="n"/>
      <c r="F1372" s="11" t="n"/>
      <c r="G1372" s="11" t="n"/>
      <c r="H1372" s="11" t="n"/>
      <c r="I1372" s="9" t="n"/>
      <c r="J1372" s="9" t="n"/>
      <c r="K1372" s="9" t="n"/>
      <c r="L1372" s="9">
        <f>IF(COUNTA($A1372:$K1372)=0,"",IF(AND(IFERROR($H1372,0)&gt;0,LEN(TRIM($K1372&amp;""))&gt;0,IFERROR(LOOKUP(2,1/((LISTS!$M$2:$M$13&lt;&gt;"")*ISNUMBER(SEARCH(LISTS!$M$2:$M$13,$I1372))),LISTS!$N$2:$N$13),"NO")="SI"),"SI","NO"))</f>
        <v/>
      </c>
      <c r="M1372" s="9">
        <f>IF(COUNTA($A1372:$K1372)=0,"",IF($K1372&lt;&gt;"",IF(COUNTIF($K$19:$K1372,$K1372)&gt;1,"SI","NO"),IF(COUNTIFS($A$19:$A1372,$A1372,$C$19:$C1372,$C1372,$J$19:$J1372,$J1372,$D$19:$D1372,$D1372)&gt;1,"SI","NO")))</f>
        <v/>
      </c>
      <c r="N1372" s="11">
        <f>IF(COUNTA($A1372:$K1372)=0,"",IF(AND($L1372="SI",$M1372="NO"),IFERROR($H1372,0),0))</f>
        <v/>
      </c>
      <c r="O1372" s="9">
        <f>IF(COUNTA($A1372:$K1372)=0,"",IF($M1372="SI","CUFE o factura duplicada dentro del reporte; no se suma dos veces",IF(IFERROR($H1372,0)&lt;=0,"DIAN reporta valor susceptible 0",IF($L1372="NO",IFERROR(LOOKUP(2,1/((LISTS!$M$2:$M$13&lt;&gt;"")*ISNUMBER(SEARCH(LISTS!$M$2:$M$13,$I1372))),LISTS!$O$2:$O$13),"Medio de pago no elegible o no identificado por DIAN"),"Apta automaticamente por pago electronico y base positiva"))))</f>
        <v/>
      </c>
    </row>
    <row r="1373">
      <c r="A1373" s="9" t="n"/>
      <c r="B1373" s="9" t="n"/>
      <c r="C1373" s="12" t="n"/>
      <c r="D1373" s="11" t="n"/>
      <c r="E1373" s="11" t="n"/>
      <c r="F1373" s="11" t="n"/>
      <c r="G1373" s="11" t="n"/>
      <c r="H1373" s="11" t="n"/>
      <c r="I1373" s="9" t="n"/>
      <c r="J1373" s="9" t="n"/>
      <c r="K1373" s="9" t="n"/>
      <c r="L1373" s="9">
        <f>IF(COUNTA($A1373:$K1373)=0,"",IF(AND(IFERROR($H1373,0)&gt;0,LEN(TRIM($K1373&amp;""))&gt;0,IFERROR(LOOKUP(2,1/((LISTS!$M$2:$M$13&lt;&gt;"")*ISNUMBER(SEARCH(LISTS!$M$2:$M$13,$I1373))),LISTS!$N$2:$N$13),"NO")="SI"),"SI","NO"))</f>
        <v/>
      </c>
      <c r="M1373" s="9">
        <f>IF(COUNTA($A1373:$K1373)=0,"",IF($K1373&lt;&gt;"",IF(COUNTIF($K$19:$K1373,$K1373)&gt;1,"SI","NO"),IF(COUNTIFS($A$19:$A1373,$A1373,$C$19:$C1373,$C1373,$J$19:$J1373,$J1373,$D$19:$D1373,$D1373)&gt;1,"SI","NO")))</f>
        <v/>
      </c>
      <c r="N1373" s="11">
        <f>IF(COUNTA($A1373:$K1373)=0,"",IF(AND($L1373="SI",$M1373="NO"),IFERROR($H1373,0),0))</f>
        <v/>
      </c>
      <c r="O1373" s="9">
        <f>IF(COUNTA($A1373:$K1373)=0,"",IF($M1373="SI","CUFE o factura duplicada dentro del reporte; no se suma dos veces",IF(IFERROR($H1373,0)&lt;=0,"DIAN reporta valor susceptible 0",IF($L1373="NO",IFERROR(LOOKUP(2,1/((LISTS!$M$2:$M$13&lt;&gt;"")*ISNUMBER(SEARCH(LISTS!$M$2:$M$13,$I1373))),LISTS!$O$2:$O$13),"Medio de pago no elegible o no identificado por DIAN"),"Apta automaticamente por pago electronico y base positiva"))))</f>
        <v/>
      </c>
    </row>
    <row r="1374">
      <c r="A1374" s="9" t="n"/>
      <c r="B1374" s="9" t="n"/>
      <c r="C1374" s="12" t="n"/>
      <c r="D1374" s="11" t="n"/>
      <c r="E1374" s="11" t="n"/>
      <c r="F1374" s="11" t="n"/>
      <c r="G1374" s="11" t="n"/>
      <c r="H1374" s="11" t="n"/>
      <c r="I1374" s="9" t="n"/>
      <c r="J1374" s="9" t="n"/>
      <c r="K1374" s="9" t="n"/>
      <c r="L1374" s="9">
        <f>IF(COUNTA($A1374:$K1374)=0,"",IF(AND(IFERROR($H1374,0)&gt;0,LEN(TRIM($K1374&amp;""))&gt;0,IFERROR(LOOKUP(2,1/((LISTS!$M$2:$M$13&lt;&gt;"")*ISNUMBER(SEARCH(LISTS!$M$2:$M$13,$I1374))),LISTS!$N$2:$N$13),"NO")="SI"),"SI","NO"))</f>
        <v/>
      </c>
      <c r="M1374" s="9">
        <f>IF(COUNTA($A1374:$K1374)=0,"",IF($K1374&lt;&gt;"",IF(COUNTIF($K$19:$K1374,$K1374)&gt;1,"SI","NO"),IF(COUNTIFS($A$19:$A1374,$A1374,$C$19:$C1374,$C1374,$J$19:$J1374,$J1374,$D$19:$D1374,$D1374)&gt;1,"SI","NO")))</f>
        <v/>
      </c>
      <c r="N1374" s="11">
        <f>IF(COUNTA($A1374:$K1374)=0,"",IF(AND($L1374="SI",$M1374="NO"),IFERROR($H1374,0),0))</f>
        <v/>
      </c>
      <c r="O1374" s="9">
        <f>IF(COUNTA($A1374:$K1374)=0,"",IF($M1374="SI","CUFE o factura duplicada dentro del reporte; no se suma dos veces",IF(IFERROR($H1374,0)&lt;=0,"DIAN reporta valor susceptible 0",IF($L1374="NO",IFERROR(LOOKUP(2,1/((LISTS!$M$2:$M$13&lt;&gt;"")*ISNUMBER(SEARCH(LISTS!$M$2:$M$13,$I1374))),LISTS!$O$2:$O$13),"Medio de pago no elegible o no identificado por DIAN"),"Apta automaticamente por pago electronico y base positiva"))))</f>
        <v/>
      </c>
    </row>
    <row r="1375">
      <c r="A1375" s="9" t="n"/>
      <c r="B1375" s="9" t="n"/>
      <c r="C1375" s="12" t="n"/>
      <c r="D1375" s="11" t="n"/>
      <c r="E1375" s="11" t="n"/>
      <c r="F1375" s="11" t="n"/>
      <c r="G1375" s="11" t="n"/>
      <c r="H1375" s="11" t="n"/>
      <c r="I1375" s="9" t="n"/>
      <c r="J1375" s="9" t="n"/>
      <c r="K1375" s="9" t="n"/>
      <c r="L1375" s="9">
        <f>IF(COUNTA($A1375:$K1375)=0,"",IF(AND(IFERROR($H1375,0)&gt;0,LEN(TRIM($K1375&amp;""))&gt;0,IFERROR(LOOKUP(2,1/((LISTS!$M$2:$M$13&lt;&gt;"")*ISNUMBER(SEARCH(LISTS!$M$2:$M$13,$I1375))),LISTS!$N$2:$N$13),"NO")="SI"),"SI","NO"))</f>
        <v/>
      </c>
      <c r="M1375" s="9">
        <f>IF(COUNTA($A1375:$K1375)=0,"",IF($K1375&lt;&gt;"",IF(COUNTIF($K$19:$K1375,$K1375)&gt;1,"SI","NO"),IF(COUNTIFS($A$19:$A1375,$A1375,$C$19:$C1375,$C1375,$J$19:$J1375,$J1375,$D$19:$D1375,$D1375)&gt;1,"SI","NO")))</f>
        <v/>
      </c>
      <c r="N1375" s="11">
        <f>IF(COUNTA($A1375:$K1375)=0,"",IF(AND($L1375="SI",$M1375="NO"),IFERROR($H1375,0),0))</f>
        <v/>
      </c>
      <c r="O1375" s="9">
        <f>IF(COUNTA($A1375:$K1375)=0,"",IF($M1375="SI","CUFE o factura duplicada dentro del reporte; no se suma dos veces",IF(IFERROR($H1375,0)&lt;=0,"DIAN reporta valor susceptible 0",IF($L1375="NO",IFERROR(LOOKUP(2,1/((LISTS!$M$2:$M$13&lt;&gt;"")*ISNUMBER(SEARCH(LISTS!$M$2:$M$13,$I1375))),LISTS!$O$2:$O$13),"Medio de pago no elegible o no identificado por DIAN"),"Apta automaticamente por pago electronico y base positiva"))))</f>
        <v/>
      </c>
    </row>
    <row r="1376">
      <c r="A1376" s="9" t="n"/>
      <c r="B1376" s="9" t="n"/>
      <c r="C1376" s="12" t="n"/>
      <c r="D1376" s="11" t="n"/>
      <c r="E1376" s="11" t="n"/>
      <c r="F1376" s="11" t="n"/>
      <c r="G1376" s="11" t="n"/>
      <c r="H1376" s="11" t="n"/>
      <c r="I1376" s="9" t="n"/>
      <c r="J1376" s="9" t="n"/>
      <c r="K1376" s="9" t="n"/>
      <c r="L1376" s="9">
        <f>IF(COUNTA($A1376:$K1376)=0,"",IF(AND(IFERROR($H1376,0)&gt;0,LEN(TRIM($K1376&amp;""))&gt;0,IFERROR(LOOKUP(2,1/((LISTS!$M$2:$M$13&lt;&gt;"")*ISNUMBER(SEARCH(LISTS!$M$2:$M$13,$I1376))),LISTS!$N$2:$N$13),"NO")="SI"),"SI","NO"))</f>
        <v/>
      </c>
      <c r="M1376" s="9">
        <f>IF(COUNTA($A1376:$K1376)=0,"",IF($K1376&lt;&gt;"",IF(COUNTIF($K$19:$K1376,$K1376)&gt;1,"SI","NO"),IF(COUNTIFS($A$19:$A1376,$A1376,$C$19:$C1376,$C1376,$J$19:$J1376,$J1376,$D$19:$D1376,$D1376)&gt;1,"SI","NO")))</f>
        <v/>
      </c>
      <c r="N1376" s="11">
        <f>IF(COUNTA($A1376:$K1376)=0,"",IF(AND($L1376="SI",$M1376="NO"),IFERROR($H1376,0),0))</f>
        <v/>
      </c>
      <c r="O1376" s="9">
        <f>IF(COUNTA($A1376:$K1376)=0,"",IF($M1376="SI","CUFE o factura duplicada dentro del reporte; no se suma dos veces",IF(IFERROR($H1376,0)&lt;=0,"DIAN reporta valor susceptible 0",IF($L1376="NO",IFERROR(LOOKUP(2,1/((LISTS!$M$2:$M$13&lt;&gt;"")*ISNUMBER(SEARCH(LISTS!$M$2:$M$13,$I1376))),LISTS!$O$2:$O$13),"Medio de pago no elegible o no identificado por DIAN"),"Apta automaticamente por pago electronico y base positiva"))))</f>
        <v/>
      </c>
    </row>
    <row r="1377">
      <c r="A1377" s="9" t="n"/>
      <c r="B1377" s="9" t="n"/>
      <c r="C1377" s="12" t="n"/>
      <c r="D1377" s="11" t="n"/>
      <c r="E1377" s="11" t="n"/>
      <c r="F1377" s="11" t="n"/>
      <c r="G1377" s="11" t="n"/>
      <c r="H1377" s="11" t="n"/>
      <c r="I1377" s="9" t="n"/>
      <c r="J1377" s="9" t="n"/>
      <c r="K1377" s="9" t="n"/>
      <c r="L1377" s="9">
        <f>IF(COUNTA($A1377:$K1377)=0,"",IF(AND(IFERROR($H1377,0)&gt;0,LEN(TRIM($K1377&amp;""))&gt;0,IFERROR(LOOKUP(2,1/((LISTS!$M$2:$M$13&lt;&gt;"")*ISNUMBER(SEARCH(LISTS!$M$2:$M$13,$I1377))),LISTS!$N$2:$N$13),"NO")="SI"),"SI","NO"))</f>
        <v/>
      </c>
      <c r="M1377" s="9">
        <f>IF(COUNTA($A1377:$K1377)=0,"",IF($K1377&lt;&gt;"",IF(COUNTIF($K$19:$K1377,$K1377)&gt;1,"SI","NO"),IF(COUNTIFS($A$19:$A1377,$A1377,$C$19:$C1377,$C1377,$J$19:$J1377,$J1377,$D$19:$D1377,$D1377)&gt;1,"SI","NO")))</f>
        <v/>
      </c>
      <c r="N1377" s="11">
        <f>IF(COUNTA($A1377:$K1377)=0,"",IF(AND($L1377="SI",$M1377="NO"),IFERROR($H1377,0),0))</f>
        <v/>
      </c>
      <c r="O1377" s="9">
        <f>IF(COUNTA($A1377:$K1377)=0,"",IF($M1377="SI","CUFE o factura duplicada dentro del reporte; no se suma dos veces",IF(IFERROR($H1377,0)&lt;=0,"DIAN reporta valor susceptible 0",IF($L1377="NO",IFERROR(LOOKUP(2,1/((LISTS!$M$2:$M$13&lt;&gt;"")*ISNUMBER(SEARCH(LISTS!$M$2:$M$13,$I1377))),LISTS!$O$2:$O$13),"Medio de pago no elegible o no identificado por DIAN"),"Apta automaticamente por pago electronico y base positiva"))))</f>
        <v/>
      </c>
    </row>
    <row r="1378">
      <c r="A1378" s="9" t="n"/>
      <c r="B1378" s="9" t="n"/>
      <c r="C1378" s="12" t="n"/>
      <c r="D1378" s="11" t="n"/>
      <c r="E1378" s="11" t="n"/>
      <c r="F1378" s="11" t="n"/>
      <c r="G1378" s="11" t="n"/>
      <c r="H1378" s="11" t="n"/>
      <c r="I1378" s="9" t="n"/>
      <c r="J1378" s="9" t="n"/>
      <c r="K1378" s="9" t="n"/>
      <c r="L1378" s="9">
        <f>IF(COUNTA($A1378:$K1378)=0,"",IF(AND(IFERROR($H1378,0)&gt;0,LEN(TRIM($K1378&amp;""))&gt;0,IFERROR(LOOKUP(2,1/((LISTS!$M$2:$M$13&lt;&gt;"")*ISNUMBER(SEARCH(LISTS!$M$2:$M$13,$I1378))),LISTS!$N$2:$N$13),"NO")="SI"),"SI","NO"))</f>
        <v/>
      </c>
      <c r="M1378" s="9">
        <f>IF(COUNTA($A1378:$K1378)=0,"",IF($K1378&lt;&gt;"",IF(COUNTIF($K$19:$K1378,$K1378)&gt;1,"SI","NO"),IF(COUNTIFS($A$19:$A1378,$A1378,$C$19:$C1378,$C1378,$J$19:$J1378,$J1378,$D$19:$D1378,$D1378)&gt;1,"SI","NO")))</f>
        <v/>
      </c>
      <c r="N1378" s="11">
        <f>IF(COUNTA($A1378:$K1378)=0,"",IF(AND($L1378="SI",$M1378="NO"),IFERROR($H1378,0),0))</f>
        <v/>
      </c>
      <c r="O1378" s="9">
        <f>IF(COUNTA($A1378:$K1378)=0,"",IF($M1378="SI","CUFE o factura duplicada dentro del reporte; no se suma dos veces",IF(IFERROR($H1378,0)&lt;=0,"DIAN reporta valor susceptible 0",IF($L1378="NO",IFERROR(LOOKUP(2,1/((LISTS!$M$2:$M$13&lt;&gt;"")*ISNUMBER(SEARCH(LISTS!$M$2:$M$13,$I1378))),LISTS!$O$2:$O$13),"Medio de pago no elegible o no identificado por DIAN"),"Apta automaticamente por pago electronico y base positiva"))))</f>
        <v/>
      </c>
    </row>
    <row r="1379">
      <c r="A1379" s="9" t="n"/>
      <c r="B1379" s="9" t="n"/>
      <c r="C1379" s="12" t="n"/>
      <c r="D1379" s="11" t="n"/>
      <c r="E1379" s="11" t="n"/>
      <c r="F1379" s="11" t="n"/>
      <c r="G1379" s="11" t="n"/>
      <c r="H1379" s="11" t="n"/>
      <c r="I1379" s="9" t="n"/>
      <c r="J1379" s="9" t="n"/>
      <c r="K1379" s="9" t="n"/>
      <c r="L1379" s="9">
        <f>IF(COUNTA($A1379:$K1379)=0,"",IF(AND(IFERROR($H1379,0)&gt;0,LEN(TRIM($K1379&amp;""))&gt;0,IFERROR(LOOKUP(2,1/((LISTS!$M$2:$M$13&lt;&gt;"")*ISNUMBER(SEARCH(LISTS!$M$2:$M$13,$I1379))),LISTS!$N$2:$N$13),"NO")="SI"),"SI","NO"))</f>
        <v/>
      </c>
      <c r="M1379" s="9">
        <f>IF(COUNTA($A1379:$K1379)=0,"",IF($K1379&lt;&gt;"",IF(COUNTIF($K$19:$K1379,$K1379)&gt;1,"SI","NO"),IF(COUNTIFS($A$19:$A1379,$A1379,$C$19:$C1379,$C1379,$J$19:$J1379,$J1379,$D$19:$D1379,$D1379)&gt;1,"SI","NO")))</f>
        <v/>
      </c>
      <c r="N1379" s="11">
        <f>IF(COUNTA($A1379:$K1379)=0,"",IF(AND($L1379="SI",$M1379="NO"),IFERROR($H1379,0),0))</f>
        <v/>
      </c>
      <c r="O1379" s="9">
        <f>IF(COUNTA($A1379:$K1379)=0,"",IF($M1379="SI","CUFE o factura duplicada dentro del reporte; no se suma dos veces",IF(IFERROR($H1379,0)&lt;=0,"DIAN reporta valor susceptible 0",IF($L1379="NO",IFERROR(LOOKUP(2,1/((LISTS!$M$2:$M$13&lt;&gt;"")*ISNUMBER(SEARCH(LISTS!$M$2:$M$13,$I1379))),LISTS!$O$2:$O$13),"Medio de pago no elegible o no identificado por DIAN"),"Apta automaticamente por pago electronico y base positiva"))))</f>
        <v/>
      </c>
    </row>
    <row r="1380">
      <c r="A1380" s="9" t="n"/>
      <c r="B1380" s="9" t="n"/>
      <c r="C1380" s="12" t="n"/>
      <c r="D1380" s="11" t="n"/>
      <c r="E1380" s="11" t="n"/>
      <c r="F1380" s="11" t="n"/>
      <c r="G1380" s="11" t="n"/>
      <c r="H1380" s="11" t="n"/>
      <c r="I1380" s="9" t="n"/>
      <c r="J1380" s="9" t="n"/>
      <c r="K1380" s="9" t="n"/>
      <c r="L1380" s="9">
        <f>IF(COUNTA($A1380:$K1380)=0,"",IF(AND(IFERROR($H1380,0)&gt;0,LEN(TRIM($K1380&amp;""))&gt;0,IFERROR(LOOKUP(2,1/((LISTS!$M$2:$M$13&lt;&gt;"")*ISNUMBER(SEARCH(LISTS!$M$2:$M$13,$I1380))),LISTS!$N$2:$N$13),"NO")="SI"),"SI","NO"))</f>
        <v/>
      </c>
      <c r="M1380" s="9">
        <f>IF(COUNTA($A1380:$K1380)=0,"",IF($K1380&lt;&gt;"",IF(COUNTIF($K$19:$K1380,$K1380)&gt;1,"SI","NO"),IF(COUNTIFS($A$19:$A1380,$A1380,$C$19:$C1380,$C1380,$J$19:$J1380,$J1380,$D$19:$D1380,$D1380)&gt;1,"SI","NO")))</f>
        <v/>
      </c>
      <c r="N1380" s="11">
        <f>IF(COUNTA($A1380:$K1380)=0,"",IF(AND($L1380="SI",$M1380="NO"),IFERROR($H1380,0),0))</f>
        <v/>
      </c>
      <c r="O1380" s="9">
        <f>IF(COUNTA($A1380:$K1380)=0,"",IF($M1380="SI","CUFE o factura duplicada dentro del reporte; no se suma dos veces",IF(IFERROR($H1380,0)&lt;=0,"DIAN reporta valor susceptible 0",IF($L1380="NO",IFERROR(LOOKUP(2,1/((LISTS!$M$2:$M$13&lt;&gt;"")*ISNUMBER(SEARCH(LISTS!$M$2:$M$13,$I1380))),LISTS!$O$2:$O$13),"Medio de pago no elegible o no identificado por DIAN"),"Apta automaticamente por pago electronico y base positiva"))))</f>
        <v/>
      </c>
    </row>
    <row r="1381">
      <c r="A1381" s="9" t="n"/>
      <c r="B1381" s="9" t="n"/>
      <c r="C1381" s="12" t="n"/>
      <c r="D1381" s="11" t="n"/>
      <c r="E1381" s="11" t="n"/>
      <c r="F1381" s="11" t="n"/>
      <c r="G1381" s="11" t="n"/>
      <c r="H1381" s="11" t="n"/>
      <c r="I1381" s="9" t="n"/>
      <c r="J1381" s="9" t="n"/>
      <c r="K1381" s="9" t="n"/>
      <c r="L1381" s="9">
        <f>IF(COUNTA($A1381:$K1381)=0,"",IF(AND(IFERROR($H1381,0)&gt;0,LEN(TRIM($K1381&amp;""))&gt;0,IFERROR(LOOKUP(2,1/((LISTS!$M$2:$M$13&lt;&gt;"")*ISNUMBER(SEARCH(LISTS!$M$2:$M$13,$I1381))),LISTS!$N$2:$N$13),"NO")="SI"),"SI","NO"))</f>
        <v/>
      </c>
      <c r="M1381" s="9">
        <f>IF(COUNTA($A1381:$K1381)=0,"",IF($K1381&lt;&gt;"",IF(COUNTIF($K$19:$K1381,$K1381)&gt;1,"SI","NO"),IF(COUNTIFS($A$19:$A1381,$A1381,$C$19:$C1381,$C1381,$J$19:$J1381,$J1381,$D$19:$D1381,$D1381)&gt;1,"SI","NO")))</f>
        <v/>
      </c>
      <c r="N1381" s="11">
        <f>IF(COUNTA($A1381:$K1381)=0,"",IF(AND($L1381="SI",$M1381="NO"),IFERROR($H1381,0),0))</f>
        <v/>
      </c>
      <c r="O1381" s="9">
        <f>IF(COUNTA($A1381:$K1381)=0,"",IF($M1381="SI","CUFE o factura duplicada dentro del reporte; no se suma dos veces",IF(IFERROR($H1381,0)&lt;=0,"DIAN reporta valor susceptible 0",IF($L1381="NO",IFERROR(LOOKUP(2,1/((LISTS!$M$2:$M$13&lt;&gt;"")*ISNUMBER(SEARCH(LISTS!$M$2:$M$13,$I1381))),LISTS!$O$2:$O$13),"Medio de pago no elegible o no identificado por DIAN"),"Apta automaticamente por pago electronico y base positiva"))))</f>
        <v/>
      </c>
    </row>
    <row r="1382">
      <c r="A1382" s="9" t="n"/>
      <c r="B1382" s="9" t="n"/>
      <c r="C1382" s="12" t="n"/>
      <c r="D1382" s="11" t="n"/>
      <c r="E1382" s="11" t="n"/>
      <c r="F1382" s="11" t="n"/>
      <c r="G1382" s="11" t="n"/>
      <c r="H1382" s="11" t="n"/>
      <c r="I1382" s="9" t="n"/>
      <c r="J1382" s="9" t="n"/>
      <c r="K1382" s="9" t="n"/>
      <c r="L1382" s="9">
        <f>IF(COUNTA($A1382:$K1382)=0,"",IF(AND(IFERROR($H1382,0)&gt;0,LEN(TRIM($K1382&amp;""))&gt;0,IFERROR(LOOKUP(2,1/((LISTS!$M$2:$M$13&lt;&gt;"")*ISNUMBER(SEARCH(LISTS!$M$2:$M$13,$I1382))),LISTS!$N$2:$N$13),"NO")="SI"),"SI","NO"))</f>
        <v/>
      </c>
      <c r="M1382" s="9">
        <f>IF(COUNTA($A1382:$K1382)=0,"",IF($K1382&lt;&gt;"",IF(COUNTIF($K$19:$K1382,$K1382)&gt;1,"SI","NO"),IF(COUNTIFS($A$19:$A1382,$A1382,$C$19:$C1382,$C1382,$J$19:$J1382,$J1382,$D$19:$D1382,$D1382)&gt;1,"SI","NO")))</f>
        <v/>
      </c>
      <c r="N1382" s="11">
        <f>IF(COUNTA($A1382:$K1382)=0,"",IF(AND($L1382="SI",$M1382="NO"),IFERROR($H1382,0),0))</f>
        <v/>
      </c>
      <c r="O1382" s="9">
        <f>IF(COUNTA($A1382:$K1382)=0,"",IF($M1382="SI","CUFE o factura duplicada dentro del reporte; no se suma dos veces",IF(IFERROR($H1382,0)&lt;=0,"DIAN reporta valor susceptible 0",IF($L1382="NO",IFERROR(LOOKUP(2,1/((LISTS!$M$2:$M$13&lt;&gt;"")*ISNUMBER(SEARCH(LISTS!$M$2:$M$13,$I1382))),LISTS!$O$2:$O$13),"Medio de pago no elegible o no identificado por DIAN"),"Apta automaticamente por pago electronico y base positiva"))))</f>
        <v/>
      </c>
    </row>
    <row r="1383">
      <c r="A1383" s="9" t="n"/>
      <c r="B1383" s="9" t="n"/>
      <c r="C1383" s="12" t="n"/>
      <c r="D1383" s="11" t="n"/>
      <c r="E1383" s="11" t="n"/>
      <c r="F1383" s="11" t="n"/>
      <c r="G1383" s="11" t="n"/>
      <c r="H1383" s="11" t="n"/>
      <c r="I1383" s="9" t="n"/>
      <c r="J1383" s="9" t="n"/>
      <c r="K1383" s="9" t="n"/>
      <c r="L1383" s="9">
        <f>IF(COUNTA($A1383:$K1383)=0,"",IF(AND(IFERROR($H1383,0)&gt;0,LEN(TRIM($K1383&amp;""))&gt;0,IFERROR(LOOKUP(2,1/((LISTS!$M$2:$M$13&lt;&gt;"")*ISNUMBER(SEARCH(LISTS!$M$2:$M$13,$I1383))),LISTS!$N$2:$N$13),"NO")="SI"),"SI","NO"))</f>
        <v/>
      </c>
      <c r="M1383" s="9">
        <f>IF(COUNTA($A1383:$K1383)=0,"",IF($K1383&lt;&gt;"",IF(COUNTIF($K$19:$K1383,$K1383)&gt;1,"SI","NO"),IF(COUNTIFS($A$19:$A1383,$A1383,$C$19:$C1383,$C1383,$J$19:$J1383,$J1383,$D$19:$D1383,$D1383)&gt;1,"SI","NO")))</f>
        <v/>
      </c>
      <c r="N1383" s="11">
        <f>IF(COUNTA($A1383:$K1383)=0,"",IF(AND($L1383="SI",$M1383="NO"),IFERROR($H1383,0),0))</f>
        <v/>
      </c>
      <c r="O1383" s="9">
        <f>IF(COUNTA($A1383:$K1383)=0,"",IF($M1383="SI","CUFE o factura duplicada dentro del reporte; no se suma dos veces",IF(IFERROR($H1383,0)&lt;=0,"DIAN reporta valor susceptible 0",IF($L1383="NO",IFERROR(LOOKUP(2,1/((LISTS!$M$2:$M$13&lt;&gt;"")*ISNUMBER(SEARCH(LISTS!$M$2:$M$13,$I1383))),LISTS!$O$2:$O$13),"Medio de pago no elegible o no identificado por DIAN"),"Apta automaticamente por pago electronico y base positiva"))))</f>
        <v/>
      </c>
    </row>
    <row r="1384">
      <c r="A1384" s="9" t="n"/>
      <c r="B1384" s="9" t="n"/>
      <c r="C1384" s="12" t="n"/>
      <c r="D1384" s="11" t="n"/>
      <c r="E1384" s="11" t="n"/>
      <c r="F1384" s="11" t="n"/>
      <c r="G1384" s="11" t="n"/>
      <c r="H1384" s="11" t="n"/>
      <c r="I1384" s="9" t="n"/>
      <c r="J1384" s="9" t="n"/>
      <c r="K1384" s="9" t="n"/>
      <c r="L1384" s="9">
        <f>IF(COUNTA($A1384:$K1384)=0,"",IF(AND(IFERROR($H1384,0)&gt;0,LEN(TRIM($K1384&amp;""))&gt;0,IFERROR(LOOKUP(2,1/((LISTS!$M$2:$M$13&lt;&gt;"")*ISNUMBER(SEARCH(LISTS!$M$2:$M$13,$I1384))),LISTS!$N$2:$N$13),"NO")="SI"),"SI","NO"))</f>
        <v/>
      </c>
      <c r="M1384" s="9">
        <f>IF(COUNTA($A1384:$K1384)=0,"",IF($K1384&lt;&gt;"",IF(COUNTIF($K$19:$K1384,$K1384)&gt;1,"SI","NO"),IF(COUNTIFS($A$19:$A1384,$A1384,$C$19:$C1384,$C1384,$J$19:$J1384,$J1384,$D$19:$D1384,$D1384)&gt;1,"SI","NO")))</f>
        <v/>
      </c>
      <c r="N1384" s="11">
        <f>IF(COUNTA($A1384:$K1384)=0,"",IF(AND($L1384="SI",$M1384="NO"),IFERROR($H1384,0),0))</f>
        <v/>
      </c>
      <c r="O1384" s="9">
        <f>IF(COUNTA($A1384:$K1384)=0,"",IF($M1384="SI","CUFE o factura duplicada dentro del reporte; no se suma dos veces",IF(IFERROR($H1384,0)&lt;=0,"DIAN reporta valor susceptible 0",IF($L1384="NO",IFERROR(LOOKUP(2,1/((LISTS!$M$2:$M$13&lt;&gt;"")*ISNUMBER(SEARCH(LISTS!$M$2:$M$13,$I1384))),LISTS!$O$2:$O$13),"Medio de pago no elegible o no identificado por DIAN"),"Apta automaticamente por pago electronico y base positiva"))))</f>
        <v/>
      </c>
    </row>
    <row r="1385">
      <c r="A1385" s="9" t="n"/>
      <c r="B1385" s="9" t="n"/>
      <c r="C1385" s="12" t="n"/>
      <c r="D1385" s="11" t="n"/>
      <c r="E1385" s="11" t="n"/>
      <c r="F1385" s="11" t="n"/>
      <c r="G1385" s="11" t="n"/>
      <c r="H1385" s="11" t="n"/>
      <c r="I1385" s="9" t="n"/>
      <c r="J1385" s="9" t="n"/>
      <c r="K1385" s="9" t="n"/>
      <c r="L1385" s="9">
        <f>IF(COUNTA($A1385:$K1385)=0,"",IF(AND(IFERROR($H1385,0)&gt;0,LEN(TRIM($K1385&amp;""))&gt;0,IFERROR(LOOKUP(2,1/((LISTS!$M$2:$M$13&lt;&gt;"")*ISNUMBER(SEARCH(LISTS!$M$2:$M$13,$I1385))),LISTS!$N$2:$N$13),"NO")="SI"),"SI","NO"))</f>
        <v/>
      </c>
      <c r="M1385" s="9">
        <f>IF(COUNTA($A1385:$K1385)=0,"",IF($K1385&lt;&gt;"",IF(COUNTIF($K$19:$K1385,$K1385)&gt;1,"SI","NO"),IF(COUNTIFS($A$19:$A1385,$A1385,$C$19:$C1385,$C1385,$J$19:$J1385,$J1385,$D$19:$D1385,$D1385)&gt;1,"SI","NO")))</f>
        <v/>
      </c>
      <c r="N1385" s="11">
        <f>IF(COUNTA($A1385:$K1385)=0,"",IF(AND($L1385="SI",$M1385="NO"),IFERROR($H1385,0),0))</f>
        <v/>
      </c>
      <c r="O1385" s="9">
        <f>IF(COUNTA($A1385:$K1385)=0,"",IF($M1385="SI","CUFE o factura duplicada dentro del reporte; no se suma dos veces",IF(IFERROR($H1385,0)&lt;=0,"DIAN reporta valor susceptible 0",IF($L1385="NO",IFERROR(LOOKUP(2,1/((LISTS!$M$2:$M$13&lt;&gt;"")*ISNUMBER(SEARCH(LISTS!$M$2:$M$13,$I1385))),LISTS!$O$2:$O$13),"Medio de pago no elegible o no identificado por DIAN"),"Apta automaticamente por pago electronico y base positiva"))))</f>
        <v/>
      </c>
    </row>
    <row r="1386">
      <c r="A1386" s="9" t="n"/>
      <c r="B1386" s="9" t="n"/>
      <c r="C1386" s="12" t="n"/>
      <c r="D1386" s="11" t="n"/>
      <c r="E1386" s="11" t="n"/>
      <c r="F1386" s="11" t="n"/>
      <c r="G1386" s="11" t="n"/>
      <c r="H1386" s="11" t="n"/>
      <c r="I1386" s="9" t="n"/>
      <c r="J1386" s="9" t="n"/>
      <c r="K1386" s="9" t="n"/>
      <c r="L1386" s="9">
        <f>IF(COUNTA($A1386:$K1386)=0,"",IF(AND(IFERROR($H1386,0)&gt;0,LEN(TRIM($K1386&amp;""))&gt;0,IFERROR(LOOKUP(2,1/((LISTS!$M$2:$M$13&lt;&gt;"")*ISNUMBER(SEARCH(LISTS!$M$2:$M$13,$I1386))),LISTS!$N$2:$N$13),"NO")="SI"),"SI","NO"))</f>
        <v/>
      </c>
      <c r="M1386" s="9">
        <f>IF(COUNTA($A1386:$K1386)=0,"",IF($K1386&lt;&gt;"",IF(COUNTIF($K$19:$K1386,$K1386)&gt;1,"SI","NO"),IF(COUNTIFS($A$19:$A1386,$A1386,$C$19:$C1386,$C1386,$J$19:$J1386,$J1386,$D$19:$D1386,$D1386)&gt;1,"SI","NO")))</f>
        <v/>
      </c>
      <c r="N1386" s="11">
        <f>IF(COUNTA($A1386:$K1386)=0,"",IF(AND($L1386="SI",$M1386="NO"),IFERROR($H1386,0),0))</f>
        <v/>
      </c>
      <c r="O1386" s="9">
        <f>IF(COUNTA($A1386:$K1386)=0,"",IF($M1386="SI","CUFE o factura duplicada dentro del reporte; no se suma dos veces",IF(IFERROR($H1386,0)&lt;=0,"DIAN reporta valor susceptible 0",IF($L1386="NO",IFERROR(LOOKUP(2,1/((LISTS!$M$2:$M$13&lt;&gt;"")*ISNUMBER(SEARCH(LISTS!$M$2:$M$13,$I1386))),LISTS!$O$2:$O$13),"Medio de pago no elegible o no identificado por DIAN"),"Apta automaticamente por pago electronico y base positiva"))))</f>
        <v/>
      </c>
    </row>
    <row r="1387">
      <c r="A1387" s="9" t="n"/>
      <c r="B1387" s="9" t="n"/>
      <c r="C1387" s="12" t="n"/>
      <c r="D1387" s="11" t="n"/>
      <c r="E1387" s="11" t="n"/>
      <c r="F1387" s="11" t="n"/>
      <c r="G1387" s="11" t="n"/>
      <c r="H1387" s="11" t="n"/>
      <c r="I1387" s="9" t="n"/>
      <c r="J1387" s="9" t="n"/>
      <c r="K1387" s="9" t="n"/>
      <c r="L1387" s="9">
        <f>IF(COUNTA($A1387:$K1387)=0,"",IF(AND(IFERROR($H1387,0)&gt;0,LEN(TRIM($K1387&amp;""))&gt;0,IFERROR(LOOKUP(2,1/((LISTS!$M$2:$M$13&lt;&gt;"")*ISNUMBER(SEARCH(LISTS!$M$2:$M$13,$I1387))),LISTS!$N$2:$N$13),"NO")="SI"),"SI","NO"))</f>
        <v/>
      </c>
      <c r="M1387" s="9">
        <f>IF(COUNTA($A1387:$K1387)=0,"",IF($K1387&lt;&gt;"",IF(COUNTIF($K$19:$K1387,$K1387)&gt;1,"SI","NO"),IF(COUNTIFS($A$19:$A1387,$A1387,$C$19:$C1387,$C1387,$J$19:$J1387,$J1387,$D$19:$D1387,$D1387)&gt;1,"SI","NO")))</f>
        <v/>
      </c>
      <c r="N1387" s="11">
        <f>IF(COUNTA($A1387:$K1387)=0,"",IF(AND($L1387="SI",$M1387="NO"),IFERROR($H1387,0),0))</f>
        <v/>
      </c>
      <c r="O1387" s="9">
        <f>IF(COUNTA($A1387:$K1387)=0,"",IF($M1387="SI","CUFE o factura duplicada dentro del reporte; no se suma dos veces",IF(IFERROR($H1387,0)&lt;=0,"DIAN reporta valor susceptible 0",IF($L1387="NO",IFERROR(LOOKUP(2,1/((LISTS!$M$2:$M$13&lt;&gt;"")*ISNUMBER(SEARCH(LISTS!$M$2:$M$13,$I1387))),LISTS!$O$2:$O$13),"Medio de pago no elegible o no identificado por DIAN"),"Apta automaticamente por pago electronico y base positiva"))))</f>
        <v/>
      </c>
    </row>
    <row r="1388">
      <c r="A1388" s="9" t="n"/>
      <c r="B1388" s="9" t="n"/>
      <c r="C1388" s="12" t="n"/>
      <c r="D1388" s="11" t="n"/>
      <c r="E1388" s="11" t="n"/>
      <c r="F1388" s="11" t="n"/>
      <c r="G1388" s="11" t="n"/>
      <c r="H1388" s="11" t="n"/>
      <c r="I1388" s="9" t="n"/>
      <c r="J1388" s="9" t="n"/>
      <c r="K1388" s="9" t="n"/>
      <c r="L1388" s="9">
        <f>IF(COUNTA($A1388:$K1388)=0,"",IF(AND(IFERROR($H1388,0)&gt;0,LEN(TRIM($K1388&amp;""))&gt;0,IFERROR(LOOKUP(2,1/((LISTS!$M$2:$M$13&lt;&gt;"")*ISNUMBER(SEARCH(LISTS!$M$2:$M$13,$I1388))),LISTS!$N$2:$N$13),"NO")="SI"),"SI","NO"))</f>
        <v/>
      </c>
      <c r="M1388" s="9">
        <f>IF(COUNTA($A1388:$K1388)=0,"",IF($K1388&lt;&gt;"",IF(COUNTIF($K$19:$K1388,$K1388)&gt;1,"SI","NO"),IF(COUNTIFS($A$19:$A1388,$A1388,$C$19:$C1388,$C1388,$J$19:$J1388,$J1388,$D$19:$D1388,$D1388)&gt;1,"SI","NO")))</f>
        <v/>
      </c>
      <c r="N1388" s="11">
        <f>IF(COUNTA($A1388:$K1388)=0,"",IF(AND($L1388="SI",$M1388="NO"),IFERROR($H1388,0),0))</f>
        <v/>
      </c>
      <c r="O1388" s="9">
        <f>IF(COUNTA($A1388:$K1388)=0,"",IF($M1388="SI","CUFE o factura duplicada dentro del reporte; no se suma dos veces",IF(IFERROR($H1388,0)&lt;=0,"DIAN reporta valor susceptible 0",IF($L1388="NO",IFERROR(LOOKUP(2,1/((LISTS!$M$2:$M$13&lt;&gt;"")*ISNUMBER(SEARCH(LISTS!$M$2:$M$13,$I1388))),LISTS!$O$2:$O$13),"Medio de pago no elegible o no identificado por DIAN"),"Apta automaticamente por pago electronico y base positiva"))))</f>
        <v/>
      </c>
    </row>
    <row r="1389">
      <c r="A1389" s="9" t="n"/>
      <c r="B1389" s="9" t="n"/>
      <c r="C1389" s="12" t="n"/>
      <c r="D1389" s="11" t="n"/>
      <c r="E1389" s="11" t="n"/>
      <c r="F1389" s="11" t="n"/>
      <c r="G1389" s="11" t="n"/>
      <c r="H1389" s="11" t="n"/>
      <c r="I1389" s="9" t="n"/>
      <c r="J1389" s="9" t="n"/>
      <c r="K1389" s="9" t="n"/>
      <c r="L1389" s="9">
        <f>IF(COUNTA($A1389:$K1389)=0,"",IF(AND(IFERROR($H1389,0)&gt;0,LEN(TRIM($K1389&amp;""))&gt;0,IFERROR(LOOKUP(2,1/((LISTS!$M$2:$M$13&lt;&gt;"")*ISNUMBER(SEARCH(LISTS!$M$2:$M$13,$I1389))),LISTS!$N$2:$N$13),"NO")="SI"),"SI","NO"))</f>
        <v/>
      </c>
      <c r="M1389" s="9">
        <f>IF(COUNTA($A1389:$K1389)=0,"",IF($K1389&lt;&gt;"",IF(COUNTIF($K$19:$K1389,$K1389)&gt;1,"SI","NO"),IF(COUNTIFS($A$19:$A1389,$A1389,$C$19:$C1389,$C1389,$J$19:$J1389,$J1389,$D$19:$D1389,$D1389)&gt;1,"SI","NO")))</f>
        <v/>
      </c>
      <c r="N1389" s="11">
        <f>IF(COUNTA($A1389:$K1389)=0,"",IF(AND($L1389="SI",$M1389="NO"),IFERROR($H1389,0),0))</f>
        <v/>
      </c>
      <c r="O1389" s="9">
        <f>IF(COUNTA($A1389:$K1389)=0,"",IF($M1389="SI","CUFE o factura duplicada dentro del reporte; no se suma dos veces",IF(IFERROR($H1389,0)&lt;=0,"DIAN reporta valor susceptible 0",IF($L1389="NO",IFERROR(LOOKUP(2,1/((LISTS!$M$2:$M$13&lt;&gt;"")*ISNUMBER(SEARCH(LISTS!$M$2:$M$13,$I1389))),LISTS!$O$2:$O$13),"Medio de pago no elegible o no identificado por DIAN"),"Apta automaticamente por pago electronico y base positiva"))))</f>
        <v/>
      </c>
    </row>
    <row r="1390">
      <c r="A1390" s="9" t="n"/>
      <c r="B1390" s="9" t="n"/>
      <c r="C1390" s="12" t="n"/>
      <c r="D1390" s="11" t="n"/>
      <c r="E1390" s="11" t="n"/>
      <c r="F1390" s="11" t="n"/>
      <c r="G1390" s="11" t="n"/>
      <c r="H1390" s="11" t="n"/>
      <c r="I1390" s="9" t="n"/>
      <c r="J1390" s="9" t="n"/>
      <c r="K1390" s="9" t="n"/>
      <c r="L1390" s="9">
        <f>IF(COUNTA($A1390:$K1390)=0,"",IF(AND(IFERROR($H1390,0)&gt;0,LEN(TRIM($K1390&amp;""))&gt;0,IFERROR(LOOKUP(2,1/((LISTS!$M$2:$M$13&lt;&gt;"")*ISNUMBER(SEARCH(LISTS!$M$2:$M$13,$I1390))),LISTS!$N$2:$N$13),"NO")="SI"),"SI","NO"))</f>
        <v/>
      </c>
      <c r="M1390" s="9">
        <f>IF(COUNTA($A1390:$K1390)=0,"",IF($K1390&lt;&gt;"",IF(COUNTIF($K$19:$K1390,$K1390)&gt;1,"SI","NO"),IF(COUNTIFS($A$19:$A1390,$A1390,$C$19:$C1390,$C1390,$J$19:$J1390,$J1390,$D$19:$D1390,$D1390)&gt;1,"SI","NO")))</f>
        <v/>
      </c>
      <c r="N1390" s="11">
        <f>IF(COUNTA($A1390:$K1390)=0,"",IF(AND($L1390="SI",$M1390="NO"),IFERROR($H1390,0),0))</f>
        <v/>
      </c>
      <c r="O1390" s="9">
        <f>IF(COUNTA($A1390:$K1390)=0,"",IF($M1390="SI","CUFE o factura duplicada dentro del reporte; no se suma dos veces",IF(IFERROR($H1390,0)&lt;=0,"DIAN reporta valor susceptible 0",IF($L1390="NO",IFERROR(LOOKUP(2,1/((LISTS!$M$2:$M$13&lt;&gt;"")*ISNUMBER(SEARCH(LISTS!$M$2:$M$13,$I1390))),LISTS!$O$2:$O$13),"Medio de pago no elegible o no identificado por DIAN"),"Apta automaticamente por pago electronico y base positiva"))))</f>
        <v/>
      </c>
    </row>
    <row r="1391">
      <c r="A1391" s="9" t="n"/>
      <c r="B1391" s="9" t="n"/>
      <c r="C1391" s="12" t="n"/>
      <c r="D1391" s="11" t="n"/>
      <c r="E1391" s="11" t="n"/>
      <c r="F1391" s="11" t="n"/>
      <c r="G1391" s="11" t="n"/>
      <c r="H1391" s="11" t="n"/>
      <c r="I1391" s="9" t="n"/>
      <c r="J1391" s="9" t="n"/>
      <c r="K1391" s="9" t="n"/>
      <c r="L1391" s="9">
        <f>IF(COUNTA($A1391:$K1391)=0,"",IF(AND(IFERROR($H1391,0)&gt;0,LEN(TRIM($K1391&amp;""))&gt;0,IFERROR(LOOKUP(2,1/((LISTS!$M$2:$M$13&lt;&gt;"")*ISNUMBER(SEARCH(LISTS!$M$2:$M$13,$I1391))),LISTS!$N$2:$N$13),"NO")="SI"),"SI","NO"))</f>
        <v/>
      </c>
      <c r="M1391" s="9">
        <f>IF(COUNTA($A1391:$K1391)=0,"",IF($K1391&lt;&gt;"",IF(COUNTIF($K$19:$K1391,$K1391)&gt;1,"SI","NO"),IF(COUNTIFS($A$19:$A1391,$A1391,$C$19:$C1391,$C1391,$J$19:$J1391,$J1391,$D$19:$D1391,$D1391)&gt;1,"SI","NO")))</f>
        <v/>
      </c>
      <c r="N1391" s="11">
        <f>IF(COUNTA($A1391:$K1391)=0,"",IF(AND($L1391="SI",$M1391="NO"),IFERROR($H1391,0),0))</f>
        <v/>
      </c>
      <c r="O1391" s="9">
        <f>IF(COUNTA($A1391:$K1391)=0,"",IF($M1391="SI","CUFE o factura duplicada dentro del reporte; no se suma dos veces",IF(IFERROR($H1391,0)&lt;=0,"DIAN reporta valor susceptible 0",IF($L1391="NO",IFERROR(LOOKUP(2,1/((LISTS!$M$2:$M$13&lt;&gt;"")*ISNUMBER(SEARCH(LISTS!$M$2:$M$13,$I1391))),LISTS!$O$2:$O$13),"Medio de pago no elegible o no identificado por DIAN"),"Apta automaticamente por pago electronico y base positiva"))))</f>
        <v/>
      </c>
    </row>
    <row r="1392">
      <c r="A1392" s="9" t="n"/>
      <c r="B1392" s="9" t="n"/>
      <c r="C1392" s="12" t="n"/>
      <c r="D1392" s="11" t="n"/>
      <c r="E1392" s="11" t="n"/>
      <c r="F1392" s="11" t="n"/>
      <c r="G1392" s="11" t="n"/>
      <c r="H1392" s="11" t="n"/>
      <c r="I1392" s="9" t="n"/>
      <c r="J1392" s="9" t="n"/>
      <c r="K1392" s="9" t="n"/>
      <c r="L1392" s="9">
        <f>IF(COUNTA($A1392:$K1392)=0,"",IF(AND(IFERROR($H1392,0)&gt;0,LEN(TRIM($K1392&amp;""))&gt;0,IFERROR(LOOKUP(2,1/((LISTS!$M$2:$M$13&lt;&gt;"")*ISNUMBER(SEARCH(LISTS!$M$2:$M$13,$I1392))),LISTS!$N$2:$N$13),"NO")="SI"),"SI","NO"))</f>
        <v/>
      </c>
      <c r="M1392" s="9">
        <f>IF(COUNTA($A1392:$K1392)=0,"",IF($K1392&lt;&gt;"",IF(COUNTIF($K$19:$K1392,$K1392)&gt;1,"SI","NO"),IF(COUNTIFS($A$19:$A1392,$A1392,$C$19:$C1392,$C1392,$J$19:$J1392,$J1392,$D$19:$D1392,$D1392)&gt;1,"SI","NO")))</f>
        <v/>
      </c>
      <c r="N1392" s="11">
        <f>IF(COUNTA($A1392:$K1392)=0,"",IF(AND($L1392="SI",$M1392="NO"),IFERROR($H1392,0),0))</f>
        <v/>
      </c>
      <c r="O1392" s="9">
        <f>IF(COUNTA($A1392:$K1392)=0,"",IF($M1392="SI","CUFE o factura duplicada dentro del reporte; no se suma dos veces",IF(IFERROR($H1392,0)&lt;=0,"DIAN reporta valor susceptible 0",IF($L1392="NO",IFERROR(LOOKUP(2,1/((LISTS!$M$2:$M$13&lt;&gt;"")*ISNUMBER(SEARCH(LISTS!$M$2:$M$13,$I1392))),LISTS!$O$2:$O$13),"Medio de pago no elegible o no identificado por DIAN"),"Apta automaticamente por pago electronico y base positiva"))))</f>
        <v/>
      </c>
    </row>
    <row r="1393">
      <c r="A1393" s="9" t="n"/>
      <c r="B1393" s="9" t="n"/>
      <c r="C1393" s="12" t="n"/>
      <c r="D1393" s="11" t="n"/>
      <c r="E1393" s="11" t="n"/>
      <c r="F1393" s="11" t="n"/>
      <c r="G1393" s="11" t="n"/>
      <c r="H1393" s="11" t="n"/>
      <c r="I1393" s="9" t="n"/>
      <c r="J1393" s="9" t="n"/>
      <c r="K1393" s="9" t="n"/>
      <c r="L1393" s="9">
        <f>IF(COUNTA($A1393:$K1393)=0,"",IF(AND(IFERROR($H1393,0)&gt;0,LEN(TRIM($K1393&amp;""))&gt;0,IFERROR(LOOKUP(2,1/((LISTS!$M$2:$M$13&lt;&gt;"")*ISNUMBER(SEARCH(LISTS!$M$2:$M$13,$I1393))),LISTS!$N$2:$N$13),"NO")="SI"),"SI","NO"))</f>
        <v/>
      </c>
      <c r="M1393" s="9">
        <f>IF(COUNTA($A1393:$K1393)=0,"",IF($K1393&lt;&gt;"",IF(COUNTIF($K$19:$K1393,$K1393)&gt;1,"SI","NO"),IF(COUNTIFS($A$19:$A1393,$A1393,$C$19:$C1393,$C1393,$J$19:$J1393,$J1393,$D$19:$D1393,$D1393)&gt;1,"SI","NO")))</f>
        <v/>
      </c>
      <c r="N1393" s="11">
        <f>IF(COUNTA($A1393:$K1393)=0,"",IF(AND($L1393="SI",$M1393="NO"),IFERROR($H1393,0),0))</f>
        <v/>
      </c>
      <c r="O1393" s="9">
        <f>IF(COUNTA($A1393:$K1393)=0,"",IF($M1393="SI","CUFE o factura duplicada dentro del reporte; no se suma dos veces",IF(IFERROR($H1393,0)&lt;=0,"DIAN reporta valor susceptible 0",IF($L1393="NO",IFERROR(LOOKUP(2,1/((LISTS!$M$2:$M$13&lt;&gt;"")*ISNUMBER(SEARCH(LISTS!$M$2:$M$13,$I1393))),LISTS!$O$2:$O$13),"Medio de pago no elegible o no identificado por DIAN"),"Apta automaticamente por pago electronico y base positiva"))))</f>
        <v/>
      </c>
    </row>
    <row r="1394">
      <c r="A1394" s="9" t="n"/>
      <c r="B1394" s="9" t="n"/>
      <c r="C1394" s="12" t="n"/>
      <c r="D1394" s="11" t="n"/>
      <c r="E1394" s="11" t="n"/>
      <c r="F1394" s="11" t="n"/>
      <c r="G1394" s="11" t="n"/>
      <c r="H1394" s="11" t="n"/>
      <c r="I1394" s="9" t="n"/>
      <c r="J1394" s="9" t="n"/>
      <c r="K1394" s="9" t="n"/>
      <c r="L1394" s="9">
        <f>IF(COUNTA($A1394:$K1394)=0,"",IF(AND(IFERROR($H1394,0)&gt;0,LEN(TRIM($K1394&amp;""))&gt;0,IFERROR(LOOKUP(2,1/((LISTS!$M$2:$M$13&lt;&gt;"")*ISNUMBER(SEARCH(LISTS!$M$2:$M$13,$I1394))),LISTS!$N$2:$N$13),"NO")="SI"),"SI","NO"))</f>
        <v/>
      </c>
      <c r="M1394" s="9">
        <f>IF(COUNTA($A1394:$K1394)=0,"",IF($K1394&lt;&gt;"",IF(COUNTIF($K$19:$K1394,$K1394)&gt;1,"SI","NO"),IF(COUNTIFS($A$19:$A1394,$A1394,$C$19:$C1394,$C1394,$J$19:$J1394,$J1394,$D$19:$D1394,$D1394)&gt;1,"SI","NO")))</f>
        <v/>
      </c>
      <c r="N1394" s="11">
        <f>IF(COUNTA($A1394:$K1394)=0,"",IF(AND($L1394="SI",$M1394="NO"),IFERROR($H1394,0),0))</f>
        <v/>
      </c>
      <c r="O1394" s="9">
        <f>IF(COUNTA($A1394:$K1394)=0,"",IF($M1394="SI","CUFE o factura duplicada dentro del reporte; no se suma dos veces",IF(IFERROR($H1394,0)&lt;=0,"DIAN reporta valor susceptible 0",IF($L1394="NO",IFERROR(LOOKUP(2,1/((LISTS!$M$2:$M$13&lt;&gt;"")*ISNUMBER(SEARCH(LISTS!$M$2:$M$13,$I1394))),LISTS!$O$2:$O$13),"Medio de pago no elegible o no identificado por DIAN"),"Apta automaticamente por pago electronico y base positiva"))))</f>
        <v/>
      </c>
    </row>
    <row r="1395">
      <c r="A1395" s="9" t="n"/>
      <c r="B1395" s="9" t="n"/>
      <c r="C1395" s="12" t="n"/>
      <c r="D1395" s="11" t="n"/>
      <c r="E1395" s="11" t="n"/>
      <c r="F1395" s="11" t="n"/>
      <c r="G1395" s="11" t="n"/>
      <c r="H1395" s="11" t="n"/>
      <c r="I1395" s="9" t="n"/>
      <c r="J1395" s="9" t="n"/>
      <c r="K1395" s="9" t="n"/>
      <c r="L1395" s="9">
        <f>IF(COUNTA($A1395:$K1395)=0,"",IF(AND(IFERROR($H1395,0)&gt;0,LEN(TRIM($K1395&amp;""))&gt;0,IFERROR(LOOKUP(2,1/((LISTS!$M$2:$M$13&lt;&gt;"")*ISNUMBER(SEARCH(LISTS!$M$2:$M$13,$I1395))),LISTS!$N$2:$N$13),"NO")="SI"),"SI","NO"))</f>
        <v/>
      </c>
      <c r="M1395" s="9">
        <f>IF(COUNTA($A1395:$K1395)=0,"",IF($K1395&lt;&gt;"",IF(COUNTIF($K$19:$K1395,$K1395)&gt;1,"SI","NO"),IF(COUNTIFS($A$19:$A1395,$A1395,$C$19:$C1395,$C1395,$J$19:$J1395,$J1395,$D$19:$D1395,$D1395)&gt;1,"SI","NO")))</f>
        <v/>
      </c>
      <c r="N1395" s="11">
        <f>IF(COUNTA($A1395:$K1395)=0,"",IF(AND($L1395="SI",$M1395="NO"),IFERROR($H1395,0),0))</f>
        <v/>
      </c>
      <c r="O1395" s="9">
        <f>IF(COUNTA($A1395:$K1395)=0,"",IF($M1395="SI","CUFE o factura duplicada dentro del reporte; no se suma dos veces",IF(IFERROR($H1395,0)&lt;=0,"DIAN reporta valor susceptible 0",IF($L1395="NO",IFERROR(LOOKUP(2,1/((LISTS!$M$2:$M$13&lt;&gt;"")*ISNUMBER(SEARCH(LISTS!$M$2:$M$13,$I1395))),LISTS!$O$2:$O$13),"Medio de pago no elegible o no identificado por DIAN"),"Apta automaticamente por pago electronico y base positiva"))))</f>
        <v/>
      </c>
    </row>
    <row r="1396">
      <c r="A1396" s="9" t="n"/>
      <c r="B1396" s="9" t="n"/>
      <c r="C1396" s="12" t="n"/>
      <c r="D1396" s="11" t="n"/>
      <c r="E1396" s="11" t="n"/>
      <c r="F1396" s="11" t="n"/>
      <c r="G1396" s="11" t="n"/>
      <c r="H1396" s="11" t="n"/>
      <c r="I1396" s="9" t="n"/>
      <c r="J1396" s="9" t="n"/>
      <c r="K1396" s="9" t="n"/>
      <c r="L1396" s="9">
        <f>IF(COUNTA($A1396:$K1396)=0,"",IF(AND(IFERROR($H1396,0)&gt;0,LEN(TRIM($K1396&amp;""))&gt;0,IFERROR(LOOKUP(2,1/((LISTS!$M$2:$M$13&lt;&gt;"")*ISNUMBER(SEARCH(LISTS!$M$2:$M$13,$I1396))),LISTS!$N$2:$N$13),"NO")="SI"),"SI","NO"))</f>
        <v/>
      </c>
      <c r="M1396" s="9">
        <f>IF(COUNTA($A1396:$K1396)=0,"",IF($K1396&lt;&gt;"",IF(COUNTIF($K$19:$K1396,$K1396)&gt;1,"SI","NO"),IF(COUNTIFS($A$19:$A1396,$A1396,$C$19:$C1396,$C1396,$J$19:$J1396,$J1396,$D$19:$D1396,$D1396)&gt;1,"SI","NO")))</f>
        <v/>
      </c>
      <c r="N1396" s="11">
        <f>IF(COUNTA($A1396:$K1396)=0,"",IF(AND($L1396="SI",$M1396="NO"),IFERROR($H1396,0),0))</f>
        <v/>
      </c>
      <c r="O1396" s="9">
        <f>IF(COUNTA($A1396:$K1396)=0,"",IF($M1396="SI","CUFE o factura duplicada dentro del reporte; no se suma dos veces",IF(IFERROR($H1396,0)&lt;=0,"DIAN reporta valor susceptible 0",IF($L1396="NO",IFERROR(LOOKUP(2,1/((LISTS!$M$2:$M$13&lt;&gt;"")*ISNUMBER(SEARCH(LISTS!$M$2:$M$13,$I1396))),LISTS!$O$2:$O$13),"Medio de pago no elegible o no identificado por DIAN"),"Apta automaticamente por pago electronico y base positiva"))))</f>
        <v/>
      </c>
    </row>
    <row r="1397">
      <c r="A1397" s="9" t="n"/>
      <c r="B1397" s="9" t="n"/>
      <c r="C1397" s="12" t="n"/>
      <c r="D1397" s="11" t="n"/>
      <c r="E1397" s="11" t="n"/>
      <c r="F1397" s="11" t="n"/>
      <c r="G1397" s="11" t="n"/>
      <c r="H1397" s="11" t="n"/>
      <c r="I1397" s="9" t="n"/>
      <c r="J1397" s="9" t="n"/>
      <c r="K1397" s="9" t="n"/>
      <c r="L1397" s="9">
        <f>IF(COUNTA($A1397:$K1397)=0,"",IF(AND(IFERROR($H1397,0)&gt;0,LEN(TRIM($K1397&amp;""))&gt;0,IFERROR(LOOKUP(2,1/((LISTS!$M$2:$M$13&lt;&gt;"")*ISNUMBER(SEARCH(LISTS!$M$2:$M$13,$I1397))),LISTS!$N$2:$N$13),"NO")="SI"),"SI","NO"))</f>
        <v/>
      </c>
      <c r="M1397" s="9">
        <f>IF(COUNTA($A1397:$K1397)=0,"",IF($K1397&lt;&gt;"",IF(COUNTIF($K$19:$K1397,$K1397)&gt;1,"SI","NO"),IF(COUNTIFS($A$19:$A1397,$A1397,$C$19:$C1397,$C1397,$J$19:$J1397,$J1397,$D$19:$D1397,$D1397)&gt;1,"SI","NO")))</f>
        <v/>
      </c>
      <c r="N1397" s="11">
        <f>IF(COUNTA($A1397:$K1397)=0,"",IF(AND($L1397="SI",$M1397="NO"),IFERROR($H1397,0),0))</f>
        <v/>
      </c>
      <c r="O1397" s="9">
        <f>IF(COUNTA($A1397:$K1397)=0,"",IF($M1397="SI","CUFE o factura duplicada dentro del reporte; no se suma dos veces",IF(IFERROR($H1397,0)&lt;=0,"DIAN reporta valor susceptible 0",IF($L1397="NO",IFERROR(LOOKUP(2,1/((LISTS!$M$2:$M$13&lt;&gt;"")*ISNUMBER(SEARCH(LISTS!$M$2:$M$13,$I1397))),LISTS!$O$2:$O$13),"Medio de pago no elegible o no identificado por DIAN"),"Apta automaticamente por pago electronico y base positiva"))))</f>
        <v/>
      </c>
    </row>
    <row r="1398">
      <c r="A1398" s="9" t="n"/>
      <c r="B1398" s="9" t="n"/>
      <c r="C1398" s="12" t="n"/>
      <c r="D1398" s="11" t="n"/>
      <c r="E1398" s="11" t="n"/>
      <c r="F1398" s="11" t="n"/>
      <c r="G1398" s="11" t="n"/>
      <c r="H1398" s="11" t="n"/>
      <c r="I1398" s="9" t="n"/>
      <c r="J1398" s="9" t="n"/>
      <c r="K1398" s="9" t="n"/>
      <c r="L1398" s="9">
        <f>IF(COUNTA($A1398:$K1398)=0,"",IF(AND(IFERROR($H1398,0)&gt;0,LEN(TRIM($K1398&amp;""))&gt;0,IFERROR(LOOKUP(2,1/((LISTS!$M$2:$M$13&lt;&gt;"")*ISNUMBER(SEARCH(LISTS!$M$2:$M$13,$I1398))),LISTS!$N$2:$N$13),"NO")="SI"),"SI","NO"))</f>
        <v/>
      </c>
      <c r="M1398" s="9">
        <f>IF(COUNTA($A1398:$K1398)=0,"",IF($K1398&lt;&gt;"",IF(COUNTIF($K$19:$K1398,$K1398)&gt;1,"SI","NO"),IF(COUNTIFS($A$19:$A1398,$A1398,$C$19:$C1398,$C1398,$J$19:$J1398,$J1398,$D$19:$D1398,$D1398)&gt;1,"SI","NO")))</f>
        <v/>
      </c>
      <c r="N1398" s="11">
        <f>IF(COUNTA($A1398:$K1398)=0,"",IF(AND($L1398="SI",$M1398="NO"),IFERROR($H1398,0),0))</f>
        <v/>
      </c>
      <c r="O1398" s="9">
        <f>IF(COUNTA($A1398:$K1398)=0,"",IF($M1398="SI","CUFE o factura duplicada dentro del reporte; no se suma dos veces",IF(IFERROR($H1398,0)&lt;=0,"DIAN reporta valor susceptible 0",IF($L1398="NO",IFERROR(LOOKUP(2,1/((LISTS!$M$2:$M$13&lt;&gt;"")*ISNUMBER(SEARCH(LISTS!$M$2:$M$13,$I1398))),LISTS!$O$2:$O$13),"Medio de pago no elegible o no identificado por DIAN"),"Apta automaticamente por pago electronico y base positiva"))))</f>
        <v/>
      </c>
    </row>
    <row r="1399">
      <c r="A1399" s="9" t="n"/>
      <c r="B1399" s="9" t="n"/>
      <c r="C1399" s="12" t="n"/>
      <c r="D1399" s="11" t="n"/>
      <c r="E1399" s="11" t="n"/>
      <c r="F1399" s="11" t="n"/>
      <c r="G1399" s="11" t="n"/>
      <c r="H1399" s="11" t="n"/>
      <c r="I1399" s="9" t="n"/>
      <c r="J1399" s="9" t="n"/>
      <c r="K1399" s="9" t="n"/>
      <c r="L1399" s="9">
        <f>IF(COUNTA($A1399:$K1399)=0,"",IF(AND(IFERROR($H1399,0)&gt;0,LEN(TRIM($K1399&amp;""))&gt;0,IFERROR(LOOKUP(2,1/((LISTS!$M$2:$M$13&lt;&gt;"")*ISNUMBER(SEARCH(LISTS!$M$2:$M$13,$I1399))),LISTS!$N$2:$N$13),"NO")="SI"),"SI","NO"))</f>
        <v/>
      </c>
      <c r="M1399" s="9">
        <f>IF(COUNTA($A1399:$K1399)=0,"",IF($K1399&lt;&gt;"",IF(COUNTIF($K$19:$K1399,$K1399)&gt;1,"SI","NO"),IF(COUNTIFS($A$19:$A1399,$A1399,$C$19:$C1399,$C1399,$J$19:$J1399,$J1399,$D$19:$D1399,$D1399)&gt;1,"SI","NO")))</f>
        <v/>
      </c>
      <c r="N1399" s="11">
        <f>IF(COUNTA($A1399:$K1399)=0,"",IF(AND($L1399="SI",$M1399="NO"),IFERROR($H1399,0),0))</f>
        <v/>
      </c>
      <c r="O1399" s="9">
        <f>IF(COUNTA($A1399:$K1399)=0,"",IF($M1399="SI","CUFE o factura duplicada dentro del reporte; no se suma dos veces",IF(IFERROR($H1399,0)&lt;=0,"DIAN reporta valor susceptible 0",IF($L1399="NO",IFERROR(LOOKUP(2,1/((LISTS!$M$2:$M$13&lt;&gt;"")*ISNUMBER(SEARCH(LISTS!$M$2:$M$13,$I1399))),LISTS!$O$2:$O$13),"Medio de pago no elegible o no identificado por DIAN"),"Apta automaticamente por pago electronico y base positiva"))))</f>
        <v/>
      </c>
    </row>
    <row r="1400">
      <c r="A1400" s="9" t="n"/>
      <c r="B1400" s="9" t="n"/>
      <c r="C1400" s="12" t="n"/>
      <c r="D1400" s="11" t="n"/>
      <c r="E1400" s="11" t="n"/>
      <c r="F1400" s="11" t="n"/>
      <c r="G1400" s="11" t="n"/>
      <c r="H1400" s="11" t="n"/>
      <c r="I1400" s="9" t="n"/>
      <c r="J1400" s="9" t="n"/>
      <c r="K1400" s="9" t="n"/>
      <c r="L1400" s="9">
        <f>IF(COUNTA($A1400:$K1400)=0,"",IF(AND(IFERROR($H1400,0)&gt;0,LEN(TRIM($K1400&amp;""))&gt;0,IFERROR(LOOKUP(2,1/((LISTS!$M$2:$M$13&lt;&gt;"")*ISNUMBER(SEARCH(LISTS!$M$2:$M$13,$I1400))),LISTS!$N$2:$N$13),"NO")="SI"),"SI","NO"))</f>
        <v/>
      </c>
      <c r="M1400" s="9">
        <f>IF(COUNTA($A1400:$K1400)=0,"",IF($K1400&lt;&gt;"",IF(COUNTIF($K$19:$K1400,$K1400)&gt;1,"SI","NO"),IF(COUNTIFS($A$19:$A1400,$A1400,$C$19:$C1400,$C1400,$J$19:$J1400,$J1400,$D$19:$D1400,$D1400)&gt;1,"SI","NO")))</f>
        <v/>
      </c>
      <c r="N1400" s="11">
        <f>IF(COUNTA($A1400:$K1400)=0,"",IF(AND($L1400="SI",$M1400="NO"),IFERROR($H1400,0),0))</f>
        <v/>
      </c>
      <c r="O1400" s="9">
        <f>IF(COUNTA($A1400:$K1400)=0,"",IF($M1400="SI","CUFE o factura duplicada dentro del reporte; no se suma dos veces",IF(IFERROR($H1400,0)&lt;=0,"DIAN reporta valor susceptible 0",IF($L1400="NO",IFERROR(LOOKUP(2,1/((LISTS!$M$2:$M$13&lt;&gt;"")*ISNUMBER(SEARCH(LISTS!$M$2:$M$13,$I1400))),LISTS!$O$2:$O$13),"Medio de pago no elegible o no identificado por DIAN"),"Apta automaticamente por pago electronico y base positiva"))))</f>
        <v/>
      </c>
    </row>
    <row r="1401">
      <c r="A1401" s="9" t="n"/>
      <c r="B1401" s="9" t="n"/>
      <c r="C1401" s="12" t="n"/>
      <c r="D1401" s="11" t="n"/>
      <c r="E1401" s="11" t="n"/>
      <c r="F1401" s="11" t="n"/>
      <c r="G1401" s="11" t="n"/>
      <c r="H1401" s="11" t="n"/>
      <c r="I1401" s="9" t="n"/>
      <c r="J1401" s="9" t="n"/>
      <c r="K1401" s="9" t="n"/>
      <c r="L1401" s="9">
        <f>IF(COUNTA($A1401:$K1401)=0,"",IF(AND(IFERROR($H1401,0)&gt;0,LEN(TRIM($K1401&amp;""))&gt;0,IFERROR(LOOKUP(2,1/((LISTS!$M$2:$M$13&lt;&gt;"")*ISNUMBER(SEARCH(LISTS!$M$2:$M$13,$I1401))),LISTS!$N$2:$N$13),"NO")="SI"),"SI","NO"))</f>
        <v/>
      </c>
      <c r="M1401" s="9">
        <f>IF(COUNTA($A1401:$K1401)=0,"",IF($K1401&lt;&gt;"",IF(COUNTIF($K$19:$K1401,$K1401)&gt;1,"SI","NO"),IF(COUNTIFS($A$19:$A1401,$A1401,$C$19:$C1401,$C1401,$J$19:$J1401,$J1401,$D$19:$D1401,$D1401)&gt;1,"SI","NO")))</f>
        <v/>
      </c>
      <c r="N1401" s="11">
        <f>IF(COUNTA($A1401:$K1401)=0,"",IF(AND($L1401="SI",$M1401="NO"),IFERROR($H1401,0),0))</f>
        <v/>
      </c>
      <c r="O1401" s="9">
        <f>IF(COUNTA($A1401:$K1401)=0,"",IF($M1401="SI","CUFE o factura duplicada dentro del reporte; no se suma dos veces",IF(IFERROR($H1401,0)&lt;=0,"DIAN reporta valor susceptible 0",IF($L1401="NO",IFERROR(LOOKUP(2,1/((LISTS!$M$2:$M$13&lt;&gt;"")*ISNUMBER(SEARCH(LISTS!$M$2:$M$13,$I1401))),LISTS!$O$2:$O$13),"Medio de pago no elegible o no identificado por DIAN"),"Apta automaticamente por pago electronico y base positiva"))))</f>
        <v/>
      </c>
    </row>
    <row r="1402">
      <c r="A1402" s="9" t="n"/>
      <c r="B1402" s="9" t="n"/>
      <c r="C1402" s="12" t="n"/>
      <c r="D1402" s="11" t="n"/>
      <c r="E1402" s="11" t="n"/>
      <c r="F1402" s="11" t="n"/>
      <c r="G1402" s="11" t="n"/>
      <c r="H1402" s="11" t="n"/>
      <c r="I1402" s="9" t="n"/>
      <c r="J1402" s="9" t="n"/>
      <c r="K1402" s="9" t="n"/>
      <c r="L1402" s="9">
        <f>IF(COUNTA($A1402:$K1402)=0,"",IF(AND(IFERROR($H1402,0)&gt;0,LEN(TRIM($K1402&amp;""))&gt;0,IFERROR(LOOKUP(2,1/((LISTS!$M$2:$M$13&lt;&gt;"")*ISNUMBER(SEARCH(LISTS!$M$2:$M$13,$I1402))),LISTS!$N$2:$N$13),"NO")="SI"),"SI","NO"))</f>
        <v/>
      </c>
      <c r="M1402" s="9">
        <f>IF(COUNTA($A1402:$K1402)=0,"",IF($K1402&lt;&gt;"",IF(COUNTIF($K$19:$K1402,$K1402)&gt;1,"SI","NO"),IF(COUNTIFS($A$19:$A1402,$A1402,$C$19:$C1402,$C1402,$J$19:$J1402,$J1402,$D$19:$D1402,$D1402)&gt;1,"SI","NO")))</f>
        <v/>
      </c>
      <c r="N1402" s="11">
        <f>IF(COUNTA($A1402:$K1402)=0,"",IF(AND($L1402="SI",$M1402="NO"),IFERROR($H1402,0),0))</f>
        <v/>
      </c>
      <c r="O1402" s="9">
        <f>IF(COUNTA($A1402:$K1402)=0,"",IF($M1402="SI","CUFE o factura duplicada dentro del reporte; no se suma dos veces",IF(IFERROR($H1402,0)&lt;=0,"DIAN reporta valor susceptible 0",IF($L1402="NO",IFERROR(LOOKUP(2,1/((LISTS!$M$2:$M$13&lt;&gt;"")*ISNUMBER(SEARCH(LISTS!$M$2:$M$13,$I1402))),LISTS!$O$2:$O$13),"Medio de pago no elegible o no identificado por DIAN"),"Apta automaticamente por pago electronico y base positiva"))))</f>
        <v/>
      </c>
    </row>
    <row r="1403">
      <c r="A1403" s="9" t="n"/>
      <c r="B1403" s="9" t="n"/>
      <c r="C1403" s="12" t="n"/>
      <c r="D1403" s="11" t="n"/>
      <c r="E1403" s="11" t="n"/>
      <c r="F1403" s="11" t="n"/>
      <c r="G1403" s="11" t="n"/>
      <c r="H1403" s="11" t="n"/>
      <c r="I1403" s="9" t="n"/>
      <c r="J1403" s="9" t="n"/>
      <c r="K1403" s="9" t="n"/>
      <c r="L1403" s="9">
        <f>IF(COUNTA($A1403:$K1403)=0,"",IF(AND(IFERROR($H1403,0)&gt;0,LEN(TRIM($K1403&amp;""))&gt;0,IFERROR(LOOKUP(2,1/((LISTS!$M$2:$M$13&lt;&gt;"")*ISNUMBER(SEARCH(LISTS!$M$2:$M$13,$I1403))),LISTS!$N$2:$N$13),"NO")="SI"),"SI","NO"))</f>
        <v/>
      </c>
      <c r="M1403" s="9">
        <f>IF(COUNTA($A1403:$K1403)=0,"",IF($K1403&lt;&gt;"",IF(COUNTIF($K$19:$K1403,$K1403)&gt;1,"SI","NO"),IF(COUNTIFS($A$19:$A1403,$A1403,$C$19:$C1403,$C1403,$J$19:$J1403,$J1403,$D$19:$D1403,$D1403)&gt;1,"SI","NO")))</f>
        <v/>
      </c>
      <c r="N1403" s="11">
        <f>IF(COUNTA($A1403:$K1403)=0,"",IF(AND($L1403="SI",$M1403="NO"),IFERROR($H1403,0),0))</f>
        <v/>
      </c>
      <c r="O1403" s="9">
        <f>IF(COUNTA($A1403:$K1403)=0,"",IF($M1403="SI","CUFE o factura duplicada dentro del reporte; no se suma dos veces",IF(IFERROR($H1403,0)&lt;=0,"DIAN reporta valor susceptible 0",IF($L1403="NO",IFERROR(LOOKUP(2,1/((LISTS!$M$2:$M$13&lt;&gt;"")*ISNUMBER(SEARCH(LISTS!$M$2:$M$13,$I1403))),LISTS!$O$2:$O$13),"Medio de pago no elegible o no identificado por DIAN"),"Apta automaticamente por pago electronico y base positiva"))))</f>
        <v/>
      </c>
    </row>
    <row r="1404">
      <c r="A1404" s="9" t="n"/>
      <c r="B1404" s="9" t="n"/>
      <c r="C1404" s="12" t="n"/>
      <c r="D1404" s="11" t="n"/>
      <c r="E1404" s="11" t="n"/>
      <c r="F1404" s="11" t="n"/>
      <c r="G1404" s="11" t="n"/>
      <c r="H1404" s="11" t="n"/>
      <c r="I1404" s="9" t="n"/>
      <c r="J1404" s="9" t="n"/>
      <c r="K1404" s="9" t="n"/>
      <c r="L1404" s="9">
        <f>IF(COUNTA($A1404:$K1404)=0,"",IF(AND(IFERROR($H1404,0)&gt;0,LEN(TRIM($K1404&amp;""))&gt;0,IFERROR(LOOKUP(2,1/((LISTS!$M$2:$M$13&lt;&gt;"")*ISNUMBER(SEARCH(LISTS!$M$2:$M$13,$I1404))),LISTS!$N$2:$N$13),"NO")="SI"),"SI","NO"))</f>
        <v/>
      </c>
      <c r="M1404" s="9">
        <f>IF(COUNTA($A1404:$K1404)=0,"",IF($K1404&lt;&gt;"",IF(COUNTIF($K$19:$K1404,$K1404)&gt;1,"SI","NO"),IF(COUNTIFS($A$19:$A1404,$A1404,$C$19:$C1404,$C1404,$J$19:$J1404,$J1404,$D$19:$D1404,$D1404)&gt;1,"SI","NO")))</f>
        <v/>
      </c>
      <c r="N1404" s="11">
        <f>IF(COUNTA($A1404:$K1404)=0,"",IF(AND($L1404="SI",$M1404="NO"),IFERROR($H1404,0),0))</f>
        <v/>
      </c>
      <c r="O1404" s="9">
        <f>IF(COUNTA($A1404:$K1404)=0,"",IF($M1404="SI","CUFE o factura duplicada dentro del reporte; no se suma dos veces",IF(IFERROR($H1404,0)&lt;=0,"DIAN reporta valor susceptible 0",IF($L1404="NO",IFERROR(LOOKUP(2,1/((LISTS!$M$2:$M$13&lt;&gt;"")*ISNUMBER(SEARCH(LISTS!$M$2:$M$13,$I1404))),LISTS!$O$2:$O$13),"Medio de pago no elegible o no identificado por DIAN"),"Apta automaticamente por pago electronico y base positiva"))))</f>
        <v/>
      </c>
    </row>
    <row r="1405">
      <c r="A1405" s="9" t="n"/>
      <c r="B1405" s="9" t="n"/>
      <c r="C1405" s="12" t="n"/>
      <c r="D1405" s="11" t="n"/>
      <c r="E1405" s="11" t="n"/>
      <c r="F1405" s="11" t="n"/>
      <c r="G1405" s="11" t="n"/>
      <c r="H1405" s="11" t="n"/>
      <c r="I1405" s="9" t="n"/>
      <c r="J1405" s="9" t="n"/>
      <c r="K1405" s="9" t="n"/>
      <c r="L1405" s="9">
        <f>IF(COUNTA($A1405:$K1405)=0,"",IF(AND(IFERROR($H1405,0)&gt;0,LEN(TRIM($K1405&amp;""))&gt;0,IFERROR(LOOKUP(2,1/((LISTS!$M$2:$M$13&lt;&gt;"")*ISNUMBER(SEARCH(LISTS!$M$2:$M$13,$I1405))),LISTS!$N$2:$N$13),"NO")="SI"),"SI","NO"))</f>
        <v/>
      </c>
      <c r="M1405" s="9">
        <f>IF(COUNTA($A1405:$K1405)=0,"",IF($K1405&lt;&gt;"",IF(COUNTIF($K$19:$K1405,$K1405)&gt;1,"SI","NO"),IF(COUNTIFS($A$19:$A1405,$A1405,$C$19:$C1405,$C1405,$J$19:$J1405,$J1405,$D$19:$D1405,$D1405)&gt;1,"SI","NO")))</f>
        <v/>
      </c>
      <c r="N1405" s="11">
        <f>IF(COUNTA($A1405:$K1405)=0,"",IF(AND($L1405="SI",$M1405="NO"),IFERROR($H1405,0),0))</f>
        <v/>
      </c>
      <c r="O1405" s="9">
        <f>IF(COUNTA($A1405:$K1405)=0,"",IF($M1405="SI","CUFE o factura duplicada dentro del reporte; no se suma dos veces",IF(IFERROR($H1405,0)&lt;=0,"DIAN reporta valor susceptible 0",IF($L1405="NO",IFERROR(LOOKUP(2,1/((LISTS!$M$2:$M$13&lt;&gt;"")*ISNUMBER(SEARCH(LISTS!$M$2:$M$13,$I1405))),LISTS!$O$2:$O$13),"Medio de pago no elegible o no identificado por DIAN"),"Apta automaticamente por pago electronico y base positiva"))))</f>
        <v/>
      </c>
    </row>
    <row r="1406">
      <c r="A1406" s="9" t="n"/>
      <c r="B1406" s="9" t="n"/>
      <c r="C1406" s="12" t="n"/>
      <c r="D1406" s="11" t="n"/>
      <c r="E1406" s="11" t="n"/>
      <c r="F1406" s="11" t="n"/>
      <c r="G1406" s="11" t="n"/>
      <c r="H1406" s="11" t="n"/>
      <c r="I1406" s="9" t="n"/>
      <c r="J1406" s="9" t="n"/>
      <c r="K1406" s="9" t="n"/>
      <c r="L1406" s="9">
        <f>IF(COUNTA($A1406:$K1406)=0,"",IF(AND(IFERROR($H1406,0)&gt;0,LEN(TRIM($K1406&amp;""))&gt;0,IFERROR(LOOKUP(2,1/((LISTS!$M$2:$M$13&lt;&gt;"")*ISNUMBER(SEARCH(LISTS!$M$2:$M$13,$I1406))),LISTS!$N$2:$N$13),"NO")="SI"),"SI","NO"))</f>
        <v/>
      </c>
      <c r="M1406" s="9">
        <f>IF(COUNTA($A1406:$K1406)=0,"",IF($K1406&lt;&gt;"",IF(COUNTIF($K$19:$K1406,$K1406)&gt;1,"SI","NO"),IF(COUNTIFS($A$19:$A1406,$A1406,$C$19:$C1406,$C1406,$J$19:$J1406,$J1406,$D$19:$D1406,$D1406)&gt;1,"SI","NO")))</f>
        <v/>
      </c>
      <c r="N1406" s="11">
        <f>IF(COUNTA($A1406:$K1406)=0,"",IF(AND($L1406="SI",$M1406="NO"),IFERROR($H1406,0),0))</f>
        <v/>
      </c>
      <c r="O1406" s="9">
        <f>IF(COUNTA($A1406:$K1406)=0,"",IF($M1406="SI","CUFE o factura duplicada dentro del reporte; no se suma dos veces",IF(IFERROR($H1406,0)&lt;=0,"DIAN reporta valor susceptible 0",IF($L1406="NO",IFERROR(LOOKUP(2,1/((LISTS!$M$2:$M$13&lt;&gt;"")*ISNUMBER(SEARCH(LISTS!$M$2:$M$13,$I1406))),LISTS!$O$2:$O$13),"Medio de pago no elegible o no identificado por DIAN"),"Apta automaticamente por pago electronico y base positiva"))))</f>
        <v/>
      </c>
    </row>
    <row r="1407">
      <c r="A1407" s="9" t="n"/>
      <c r="B1407" s="9" t="n"/>
      <c r="C1407" s="12" t="n"/>
      <c r="D1407" s="11" t="n"/>
      <c r="E1407" s="11" t="n"/>
      <c r="F1407" s="11" t="n"/>
      <c r="G1407" s="11" t="n"/>
      <c r="H1407" s="11" t="n"/>
      <c r="I1407" s="9" t="n"/>
      <c r="J1407" s="9" t="n"/>
      <c r="K1407" s="9" t="n"/>
      <c r="L1407" s="9">
        <f>IF(COUNTA($A1407:$K1407)=0,"",IF(AND(IFERROR($H1407,0)&gt;0,LEN(TRIM($K1407&amp;""))&gt;0,IFERROR(LOOKUP(2,1/((LISTS!$M$2:$M$13&lt;&gt;"")*ISNUMBER(SEARCH(LISTS!$M$2:$M$13,$I1407))),LISTS!$N$2:$N$13),"NO")="SI"),"SI","NO"))</f>
        <v/>
      </c>
      <c r="M1407" s="9">
        <f>IF(COUNTA($A1407:$K1407)=0,"",IF($K1407&lt;&gt;"",IF(COUNTIF($K$19:$K1407,$K1407)&gt;1,"SI","NO"),IF(COUNTIFS($A$19:$A1407,$A1407,$C$19:$C1407,$C1407,$J$19:$J1407,$J1407,$D$19:$D1407,$D1407)&gt;1,"SI","NO")))</f>
        <v/>
      </c>
      <c r="N1407" s="11">
        <f>IF(COUNTA($A1407:$K1407)=0,"",IF(AND($L1407="SI",$M1407="NO"),IFERROR($H1407,0),0))</f>
        <v/>
      </c>
      <c r="O1407" s="9">
        <f>IF(COUNTA($A1407:$K1407)=0,"",IF($M1407="SI","CUFE o factura duplicada dentro del reporte; no se suma dos veces",IF(IFERROR($H1407,0)&lt;=0,"DIAN reporta valor susceptible 0",IF($L1407="NO",IFERROR(LOOKUP(2,1/((LISTS!$M$2:$M$13&lt;&gt;"")*ISNUMBER(SEARCH(LISTS!$M$2:$M$13,$I1407))),LISTS!$O$2:$O$13),"Medio de pago no elegible o no identificado por DIAN"),"Apta automaticamente por pago electronico y base positiva"))))</f>
        <v/>
      </c>
    </row>
    <row r="1408">
      <c r="A1408" s="9" t="n"/>
      <c r="B1408" s="9" t="n"/>
      <c r="C1408" s="12" t="n"/>
      <c r="D1408" s="11" t="n"/>
      <c r="E1408" s="11" t="n"/>
      <c r="F1408" s="11" t="n"/>
      <c r="G1408" s="11" t="n"/>
      <c r="H1408" s="11" t="n"/>
      <c r="I1408" s="9" t="n"/>
      <c r="J1408" s="9" t="n"/>
      <c r="K1408" s="9" t="n"/>
      <c r="L1408" s="9">
        <f>IF(COUNTA($A1408:$K1408)=0,"",IF(AND(IFERROR($H1408,0)&gt;0,LEN(TRIM($K1408&amp;""))&gt;0,IFERROR(LOOKUP(2,1/((LISTS!$M$2:$M$13&lt;&gt;"")*ISNUMBER(SEARCH(LISTS!$M$2:$M$13,$I1408))),LISTS!$N$2:$N$13),"NO")="SI"),"SI","NO"))</f>
        <v/>
      </c>
      <c r="M1408" s="9">
        <f>IF(COUNTA($A1408:$K1408)=0,"",IF($K1408&lt;&gt;"",IF(COUNTIF($K$19:$K1408,$K1408)&gt;1,"SI","NO"),IF(COUNTIFS($A$19:$A1408,$A1408,$C$19:$C1408,$C1408,$J$19:$J1408,$J1408,$D$19:$D1408,$D1408)&gt;1,"SI","NO")))</f>
        <v/>
      </c>
      <c r="N1408" s="11">
        <f>IF(COUNTA($A1408:$K1408)=0,"",IF(AND($L1408="SI",$M1408="NO"),IFERROR($H1408,0),0))</f>
        <v/>
      </c>
      <c r="O1408" s="9">
        <f>IF(COUNTA($A1408:$K1408)=0,"",IF($M1408="SI","CUFE o factura duplicada dentro del reporte; no se suma dos veces",IF(IFERROR($H1408,0)&lt;=0,"DIAN reporta valor susceptible 0",IF($L1408="NO",IFERROR(LOOKUP(2,1/((LISTS!$M$2:$M$13&lt;&gt;"")*ISNUMBER(SEARCH(LISTS!$M$2:$M$13,$I1408))),LISTS!$O$2:$O$13),"Medio de pago no elegible o no identificado por DIAN"),"Apta automaticamente por pago electronico y base positiva"))))</f>
        <v/>
      </c>
    </row>
    <row r="1409">
      <c r="A1409" s="9" t="n"/>
      <c r="B1409" s="9" t="n"/>
      <c r="C1409" s="12" t="n"/>
      <c r="D1409" s="11" t="n"/>
      <c r="E1409" s="11" t="n"/>
      <c r="F1409" s="11" t="n"/>
      <c r="G1409" s="11" t="n"/>
      <c r="H1409" s="11" t="n"/>
      <c r="I1409" s="9" t="n"/>
      <c r="J1409" s="9" t="n"/>
      <c r="K1409" s="9" t="n"/>
      <c r="L1409" s="9">
        <f>IF(COUNTA($A1409:$K1409)=0,"",IF(AND(IFERROR($H1409,0)&gt;0,LEN(TRIM($K1409&amp;""))&gt;0,IFERROR(LOOKUP(2,1/((LISTS!$M$2:$M$13&lt;&gt;"")*ISNUMBER(SEARCH(LISTS!$M$2:$M$13,$I1409))),LISTS!$N$2:$N$13),"NO")="SI"),"SI","NO"))</f>
        <v/>
      </c>
      <c r="M1409" s="9">
        <f>IF(COUNTA($A1409:$K1409)=0,"",IF($K1409&lt;&gt;"",IF(COUNTIF($K$19:$K1409,$K1409)&gt;1,"SI","NO"),IF(COUNTIFS($A$19:$A1409,$A1409,$C$19:$C1409,$C1409,$J$19:$J1409,$J1409,$D$19:$D1409,$D1409)&gt;1,"SI","NO")))</f>
        <v/>
      </c>
      <c r="N1409" s="11">
        <f>IF(COUNTA($A1409:$K1409)=0,"",IF(AND($L1409="SI",$M1409="NO"),IFERROR($H1409,0),0))</f>
        <v/>
      </c>
      <c r="O1409" s="9">
        <f>IF(COUNTA($A1409:$K1409)=0,"",IF($M1409="SI","CUFE o factura duplicada dentro del reporte; no se suma dos veces",IF(IFERROR($H1409,0)&lt;=0,"DIAN reporta valor susceptible 0",IF($L1409="NO",IFERROR(LOOKUP(2,1/((LISTS!$M$2:$M$13&lt;&gt;"")*ISNUMBER(SEARCH(LISTS!$M$2:$M$13,$I1409))),LISTS!$O$2:$O$13),"Medio de pago no elegible o no identificado por DIAN"),"Apta automaticamente por pago electronico y base positiva"))))</f>
        <v/>
      </c>
    </row>
    <row r="1410">
      <c r="A1410" s="9" t="n"/>
      <c r="B1410" s="9" t="n"/>
      <c r="C1410" s="12" t="n"/>
      <c r="D1410" s="11" t="n"/>
      <c r="E1410" s="11" t="n"/>
      <c r="F1410" s="11" t="n"/>
      <c r="G1410" s="11" t="n"/>
      <c r="H1410" s="11" t="n"/>
      <c r="I1410" s="9" t="n"/>
      <c r="J1410" s="9" t="n"/>
      <c r="K1410" s="9" t="n"/>
      <c r="L1410" s="9">
        <f>IF(COUNTA($A1410:$K1410)=0,"",IF(AND(IFERROR($H1410,0)&gt;0,LEN(TRIM($K1410&amp;""))&gt;0,IFERROR(LOOKUP(2,1/((LISTS!$M$2:$M$13&lt;&gt;"")*ISNUMBER(SEARCH(LISTS!$M$2:$M$13,$I1410))),LISTS!$N$2:$N$13),"NO")="SI"),"SI","NO"))</f>
        <v/>
      </c>
      <c r="M1410" s="9">
        <f>IF(COUNTA($A1410:$K1410)=0,"",IF($K1410&lt;&gt;"",IF(COUNTIF($K$19:$K1410,$K1410)&gt;1,"SI","NO"),IF(COUNTIFS($A$19:$A1410,$A1410,$C$19:$C1410,$C1410,$J$19:$J1410,$J1410,$D$19:$D1410,$D1410)&gt;1,"SI","NO")))</f>
        <v/>
      </c>
      <c r="N1410" s="11">
        <f>IF(COUNTA($A1410:$K1410)=0,"",IF(AND($L1410="SI",$M1410="NO"),IFERROR($H1410,0),0))</f>
        <v/>
      </c>
      <c r="O1410" s="9">
        <f>IF(COUNTA($A1410:$K1410)=0,"",IF($M1410="SI","CUFE o factura duplicada dentro del reporte; no se suma dos veces",IF(IFERROR($H1410,0)&lt;=0,"DIAN reporta valor susceptible 0",IF($L1410="NO",IFERROR(LOOKUP(2,1/((LISTS!$M$2:$M$13&lt;&gt;"")*ISNUMBER(SEARCH(LISTS!$M$2:$M$13,$I1410))),LISTS!$O$2:$O$13),"Medio de pago no elegible o no identificado por DIAN"),"Apta automaticamente por pago electronico y base positiva"))))</f>
        <v/>
      </c>
    </row>
    <row r="1411">
      <c r="A1411" s="9" t="n"/>
      <c r="B1411" s="9" t="n"/>
      <c r="C1411" s="12" t="n"/>
      <c r="D1411" s="11" t="n"/>
      <c r="E1411" s="11" t="n"/>
      <c r="F1411" s="11" t="n"/>
      <c r="G1411" s="11" t="n"/>
      <c r="H1411" s="11" t="n"/>
      <c r="I1411" s="9" t="n"/>
      <c r="J1411" s="9" t="n"/>
      <c r="K1411" s="9" t="n"/>
      <c r="L1411" s="9">
        <f>IF(COUNTA($A1411:$K1411)=0,"",IF(AND(IFERROR($H1411,0)&gt;0,LEN(TRIM($K1411&amp;""))&gt;0,IFERROR(LOOKUP(2,1/((LISTS!$M$2:$M$13&lt;&gt;"")*ISNUMBER(SEARCH(LISTS!$M$2:$M$13,$I1411))),LISTS!$N$2:$N$13),"NO")="SI"),"SI","NO"))</f>
        <v/>
      </c>
      <c r="M1411" s="9">
        <f>IF(COUNTA($A1411:$K1411)=0,"",IF($K1411&lt;&gt;"",IF(COUNTIF($K$19:$K1411,$K1411)&gt;1,"SI","NO"),IF(COUNTIFS($A$19:$A1411,$A1411,$C$19:$C1411,$C1411,$J$19:$J1411,$J1411,$D$19:$D1411,$D1411)&gt;1,"SI","NO")))</f>
        <v/>
      </c>
      <c r="N1411" s="11">
        <f>IF(COUNTA($A1411:$K1411)=0,"",IF(AND($L1411="SI",$M1411="NO"),IFERROR($H1411,0),0))</f>
        <v/>
      </c>
      <c r="O1411" s="9">
        <f>IF(COUNTA($A1411:$K1411)=0,"",IF($M1411="SI","CUFE o factura duplicada dentro del reporte; no se suma dos veces",IF(IFERROR($H1411,0)&lt;=0,"DIAN reporta valor susceptible 0",IF($L1411="NO",IFERROR(LOOKUP(2,1/((LISTS!$M$2:$M$13&lt;&gt;"")*ISNUMBER(SEARCH(LISTS!$M$2:$M$13,$I1411))),LISTS!$O$2:$O$13),"Medio de pago no elegible o no identificado por DIAN"),"Apta automaticamente por pago electronico y base positiva"))))</f>
        <v/>
      </c>
    </row>
    <row r="1412">
      <c r="A1412" s="9" t="n"/>
      <c r="B1412" s="9" t="n"/>
      <c r="C1412" s="12" t="n"/>
      <c r="D1412" s="11" t="n"/>
      <c r="E1412" s="11" t="n"/>
      <c r="F1412" s="11" t="n"/>
      <c r="G1412" s="11" t="n"/>
      <c r="H1412" s="11" t="n"/>
      <c r="I1412" s="9" t="n"/>
      <c r="J1412" s="9" t="n"/>
      <c r="K1412" s="9" t="n"/>
      <c r="L1412" s="9">
        <f>IF(COUNTA($A1412:$K1412)=0,"",IF(AND(IFERROR($H1412,0)&gt;0,LEN(TRIM($K1412&amp;""))&gt;0,IFERROR(LOOKUP(2,1/((LISTS!$M$2:$M$13&lt;&gt;"")*ISNUMBER(SEARCH(LISTS!$M$2:$M$13,$I1412))),LISTS!$N$2:$N$13),"NO")="SI"),"SI","NO"))</f>
        <v/>
      </c>
      <c r="M1412" s="9">
        <f>IF(COUNTA($A1412:$K1412)=0,"",IF($K1412&lt;&gt;"",IF(COUNTIF($K$19:$K1412,$K1412)&gt;1,"SI","NO"),IF(COUNTIFS($A$19:$A1412,$A1412,$C$19:$C1412,$C1412,$J$19:$J1412,$J1412,$D$19:$D1412,$D1412)&gt;1,"SI","NO")))</f>
        <v/>
      </c>
      <c r="N1412" s="11">
        <f>IF(COUNTA($A1412:$K1412)=0,"",IF(AND($L1412="SI",$M1412="NO"),IFERROR($H1412,0),0))</f>
        <v/>
      </c>
      <c r="O1412" s="9">
        <f>IF(COUNTA($A1412:$K1412)=0,"",IF($M1412="SI","CUFE o factura duplicada dentro del reporte; no se suma dos veces",IF(IFERROR($H1412,0)&lt;=0,"DIAN reporta valor susceptible 0",IF($L1412="NO",IFERROR(LOOKUP(2,1/((LISTS!$M$2:$M$13&lt;&gt;"")*ISNUMBER(SEARCH(LISTS!$M$2:$M$13,$I1412))),LISTS!$O$2:$O$13),"Medio de pago no elegible o no identificado por DIAN"),"Apta automaticamente por pago electronico y base positiva"))))</f>
        <v/>
      </c>
    </row>
    <row r="1413">
      <c r="A1413" s="9" t="n"/>
      <c r="B1413" s="9" t="n"/>
      <c r="C1413" s="12" t="n"/>
      <c r="D1413" s="11" t="n"/>
      <c r="E1413" s="11" t="n"/>
      <c r="F1413" s="11" t="n"/>
      <c r="G1413" s="11" t="n"/>
      <c r="H1413" s="11" t="n"/>
      <c r="I1413" s="9" t="n"/>
      <c r="J1413" s="9" t="n"/>
      <c r="K1413" s="9" t="n"/>
      <c r="L1413" s="9">
        <f>IF(COUNTA($A1413:$K1413)=0,"",IF(AND(IFERROR($H1413,0)&gt;0,LEN(TRIM($K1413&amp;""))&gt;0,IFERROR(LOOKUP(2,1/((LISTS!$M$2:$M$13&lt;&gt;"")*ISNUMBER(SEARCH(LISTS!$M$2:$M$13,$I1413))),LISTS!$N$2:$N$13),"NO")="SI"),"SI","NO"))</f>
        <v/>
      </c>
      <c r="M1413" s="9">
        <f>IF(COUNTA($A1413:$K1413)=0,"",IF($K1413&lt;&gt;"",IF(COUNTIF($K$19:$K1413,$K1413)&gt;1,"SI","NO"),IF(COUNTIFS($A$19:$A1413,$A1413,$C$19:$C1413,$C1413,$J$19:$J1413,$J1413,$D$19:$D1413,$D1413)&gt;1,"SI","NO")))</f>
        <v/>
      </c>
      <c r="N1413" s="11">
        <f>IF(COUNTA($A1413:$K1413)=0,"",IF(AND($L1413="SI",$M1413="NO"),IFERROR($H1413,0),0))</f>
        <v/>
      </c>
      <c r="O1413" s="9">
        <f>IF(COUNTA($A1413:$K1413)=0,"",IF($M1413="SI","CUFE o factura duplicada dentro del reporte; no se suma dos veces",IF(IFERROR($H1413,0)&lt;=0,"DIAN reporta valor susceptible 0",IF($L1413="NO",IFERROR(LOOKUP(2,1/((LISTS!$M$2:$M$13&lt;&gt;"")*ISNUMBER(SEARCH(LISTS!$M$2:$M$13,$I1413))),LISTS!$O$2:$O$13),"Medio de pago no elegible o no identificado por DIAN"),"Apta automaticamente por pago electronico y base positiva"))))</f>
        <v/>
      </c>
    </row>
    <row r="1414">
      <c r="A1414" s="9" t="n"/>
      <c r="B1414" s="9" t="n"/>
      <c r="C1414" s="12" t="n"/>
      <c r="D1414" s="11" t="n"/>
      <c r="E1414" s="11" t="n"/>
      <c r="F1414" s="11" t="n"/>
      <c r="G1414" s="11" t="n"/>
      <c r="H1414" s="11" t="n"/>
      <c r="I1414" s="9" t="n"/>
      <c r="J1414" s="9" t="n"/>
      <c r="K1414" s="9" t="n"/>
      <c r="L1414" s="9">
        <f>IF(COUNTA($A1414:$K1414)=0,"",IF(AND(IFERROR($H1414,0)&gt;0,LEN(TRIM($K1414&amp;""))&gt;0,IFERROR(LOOKUP(2,1/((LISTS!$M$2:$M$13&lt;&gt;"")*ISNUMBER(SEARCH(LISTS!$M$2:$M$13,$I1414))),LISTS!$N$2:$N$13),"NO")="SI"),"SI","NO"))</f>
        <v/>
      </c>
      <c r="M1414" s="9">
        <f>IF(COUNTA($A1414:$K1414)=0,"",IF($K1414&lt;&gt;"",IF(COUNTIF($K$19:$K1414,$K1414)&gt;1,"SI","NO"),IF(COUNTIFS($A$19:$A1414,$A1414,$C$19:$C1414,$C1414,$J$19:$J1414,$J1414,$D$19:$D1414,$D1414)&gt;1,"SI","NO")))</f>
        <v/>
      </c>
      <c r="N1414" s="11">
        <f>IF(COUNTA($A1414:$K1414)=0,"",IF(AND($L1414="SI",$M1414="NO"),IFERROR($H1414,0),0))</f>
        <v/>
      </c>
      <c r="O1414" s="9">
        <f>IF(COUNTA($A1414:$K1414)=0,"",IF($M1414="SI","CUFE o factura duplicada dentro del reporte; no se suma dos veces",IF(IFERROR($H1414,0)&lt;=0,"DIAN reporta valor susceptible 0",IF($L1414="NO",IFERROR(LOOKUP(2,1/((LISTS!$M$2:$M$13&lt;&gt;"")*ISNUMBER(SEARCH(LISTS!$M$2:$M$13,$I1414))),LISTS!$O$2:$O$13),"Medio de pago no elegible o no identificado por DIAN"),"Apta automaticamente por pago electronico y base positiva"))))</f>
        <v/>
      </c>
    </row>
    <row r="1415">
      <c r="A1415" s="9" t="n"/>
      <c r="B1415" s="9" t="n"/>
      <c r="C1415" s="12" t="n"/>
      <c r="D1415" s="11" t="n"/>
      <c r="E1415" s="11" t="n"/>
      <c r="F1415" s="11" t="n"/>
      <c r="G1415" s="11" t="n"/>
      <c r="H1415" s="11" t="n"/>
      <c r="I1415" s="9" t="n"/>
      <c r="J1415" s="9" t="n"/>
      <c r="K1415" s="9" t="n"/>
      <c r="L1415" s="9">
        <f>IF(COUNTA($A1415:$K1415)=0,"",IF(AND(IFERROR($H1415,0)&gt;0,LEN(TRIM($K1415&amp;""))&gt;0,IFERROR(LOOKUP(2,1/((LISTS!$M$2:$M$13&lt;&gt;"")*ISNUMBER(SEARCH(LISTS!$M$2:$M$13,$I1415))),LISTS!$N$2:$N$13),"NO")="SI"),"SI","NO"))</f>
        <v/>
      </c>
      <c r="M1415" s="9">
        <f>IF(COUNTA($A1415:$K1415)=0,"",IF($K1415&lt;&gt;"",IF(COUNTIF($K$19:$K1415,$K1415)&gt;1,"SI","NO"),IF(COUNTIFS($A$19:$A1415,$A1415,$C$19:$C1415,$C1415,$J$19:$J1415,$J1415,$D$19:$D1415,$D1415)&gt;1,"SI","NO")))</f>
        <v/>
      </c>
      <c r="N1415" s="11">
        <f>IF(COUNTA($A1415:$K1415)=0,"",IF(AND($L1415="SI",$M1415="NO"),IFERROR($H1415,0),0))</f>
        <v/>
      </c>
      <c r="O1415" s="9">
        <f>IF(COUNTA($A1415:$K1415)=0,"",IF($M1415="SI","CUFE o factura duplicada dentro del reporte; no se suma dos veces",IF(IFERROR($H1415,0)&lt;=0,"DIAN reporta valor susceptible 0",IF($L1415="NO",IFERROR(LOOKUP(2,1/((LISTS!$M$2:$M$13&lt;&gt;"")*ISNUMBER(SEARCH(LISTS!$M$2:$M$13,$I1415))),LISTS!$O$2:$O$13),"Medio de pago no elegible o no identificado por DIAN"),"Apta automaticamente por pago electronico y base positiva"))))</f>
        <v/>
      </c>
    </row>
    <row r="1416">
      <c r="A1416" s="9" t="n"/>
      <c r="B1416" s="9" t="n"/>
      <c r="C1416" s="12" t="n"/>
      <c r="D1416" s="11" t="n"/>
      <c r="E1416" s="11" t="n"/>
      <c r="F1416" s="11" t="n"/>
      <c r="G1416" s="11" t="n"/>
      <c r="H1416" s="11" t="n"/>
      <c r="I1416" s="9" t="n"/>
      <c r="J1416" s="9" t="n"/>
      <c r="K1416" s="9" t="n"/>
      <c r="L1416" s="9">
        <f>IF(COUNTA($A1416:$K1416)=0,"",IF(AND(IFERROR($H1416,0)&gt;0,LEN(TRIM($K1416&amp;""))&gt;0,IFERROR(LOOKUP(2,1/((LISTS!$M$2:$M$13&lt;&gt;"")*ISNUMBER(SEARCH(LISTS!$M$2:$M$13,$I1416))),LISTS!$N$2:$N$13),"NO")="SI"),"SI","NO"))</f>
        <v/>
      </c>
      <c r="M1416" s="9">
        <f>IF(COUNTA($A1416:$K1416)=0,"",IF($K1416&lt;&gt;"",IF(COUNTIF($K$19:$K1416,$K1416)&gt;1,"SI","NO"),IF(COUNTIFS($A$19:$A1416,$A1416,$C$19:$C1416,$C1416,$J$19:$J1416,$J1416,$D$19:$D1416,$D1416)&gt;1,"SI","NO")))</f>
        <v/>
      </c>
      <c r="N1416" s="11">
        <f>IF(COUNTA($A1416:$K1416)=0,"",IF(AND($L1416="SI",$M1416="NO"),IFERROR($H1416,0),0))</f>
        <v/>
      </c>
      <c r="O1416" s="9">
        <f>IF(COUNTA($A1416:$K1416)=0,"",IF($M1416="SI","CUFE o factura duplicada dentro del reporte; no se suma dos veces",IF(IFERROR($H1416,0)&lt;=0,"DIAN reporta valor susceptible 0",IF($L1416="NO",IFERROR(LOOKUP(2,1/((LISTS!$M$2:$M$13&lt;&gt;"")*ISNUMBER(SEARCH(LISTS!$M$2:$M$13,$I1416))),LISTS!$O$2:$O$13),"Medio de pago no elegible o no identificado por DIAN"),"Apta automaticamente por pago electronico y base positiva"))))</f>
        <v/>
      </c>
    </row>
    <row r="1417">
      <c r="A1417" s="9" t="n"/>
      <c r="B1417" s="9" t="n"/>
      <c r="C1417" s="12" t="n"/>
      <c r="D1417" s="11" t="n"/>
      <c r="E1417" s="11" t="n"/>
      <c r="F1417" s="11" t="n"/>
      <c r="G1417" s="11" t="n"/>
      <c r="H1417" s="11" t="n"/>
      <c r="I1417" s="9" t="n"/>
      <c r="J1417" s="9" t="n"/>
      <c r="K1417" s="9" t="n"/>
      <c r="L1417" s="9">
        <f>IF(COUNTA($A1417:$K1417)=0,"",IF(AND(IFERROR($H1417,0)&gt;0,LEN(TRIM($K1417&amp;""))&gt;0,IFERROR(LOOKUP(2,1/((LISTS!$M$2:$M$13&lt;&gt;"")*ISNUMBER(SEARCH(LISTS!$M$2:$M$13,$I1417))),LISTS!$N$2:$N$13),"NO")="SI"),"SI","NO"))</f>
        <v/>
      </c>
      <c r="M1417" s="9">
        <f>IF(COUNTA($A1417:$K1417)=0,"",IF($K1417&lt;&gt;"",IF(COUNTIF($K$19:$K1417,$K1417)&gt;1,"SI","NO"),IF(COUNTIFS($A$19:$A1417,$A1417,$C$19:$C1417,$C1417,$J$19:$J1417,$J1417,$D$19:$D1417,$D1417)&gt;1,"SI","NO")))</f>
        <v/>
      </c>
      <c r="N1417" s="11">
        <f>IF(COUNTA($A1417:$K1417)=0,"",IF(AND($L1417="SI",$M1417="NO"),IFERROR($H1417,0),0))</f>
        <v/>
      </c>
      <c r="O1417" s="9">
        <f>IF(COUNTA($A1417:$K1417)=0,"",IF($M1417="SI","CUFE o factura duplicada dentro del reporte; no se suma dos veces",IF(IFERROR($H1417,0)&lt;=0,"DIAN reporta valor susceptible 0",IF($L1417="NO",IFERROR(LOOKUP(2,1/((LISTS!$M$2:$M$13&lt;&gt;"")*ISNUMBER(SEARCH(LISTS!$M$2:$M$13,$I1417))),LISTS!$O$2:$O$13),"Medio de pago no elegible o no identificado por DIAN"),"Apta automaticamente por pago electronico y base positiva"))))</f>
        <v/>
      </c>
    </row>
    <row r="1418">
      <c r="A1418" s="9" t="n"/>
      <c r="B1418" s="9" t="n"/>
      <c r="C1418" s="12" t="n"/>
      <c r="D1418" s="11" t="n"/>
      <c r="E1418" s="11" t="n"/>
      <c r="F1418" s="11" t="n"/>
      <c r="G1418" s="11" t="n"/>
      <c r="H1418" s="11" t="n"/>
      <c r="I1418" s="9" t="n"/>
      <c r="J1418" s="9" t="n"/>
      <c r="K1418" s="9" t="n"/>
      <c r="L1418" s="9">
        <f>IF(COUNTA($A1418:$K1418)=0,"",IF(AND(IFERROR($H1418,0)&gt;0,LEN(TRIM($K1418&amp;""))&gt;0,IFERROR(LOOKUP(2,1/((LISTS!$M$2:$M$13&lt;&gt;"")*ISNUMBER(SEARCH(LISTS!$M$2:$M$13,$I1418))),LISTS!$N$2:$N$13),"NO")="SI"),"SI","NO"))</f>
        <v/>
      </c>
      <c r="M1418" s="9">
        <f>IF(COUNTA($A1418:$K1418)=0,"",IF($K1418&lt;&gt;"",IF(COUNTIF($K$19:$K1418,$K1418)&gt;1,"SI","NO"),IF(COUNTIFS($A$19:$A1418,$A1418,$C$19:$C1418,$C1418,$J$19:$J1418,$J1418,$D$19:$D1418,$D1418)&gt;1,"SI","NO")))</f>
        <v/>
      </c>
      <c r="N1418" s="11">
        <f>IF(COUNTA($A1418:$K1418)=0,"",IF(AND($L1418="SI",$M1418="NO"),IFERROR($H1418,0),0))</f>
        <v/>
      </c>
      <c r="O1418" s="9">
        <f>IF(COUNTA($A1418:$K1418)=0,"",IF($M1418="SI","CUFE o factura duplicada dentro del reporte; no se suma dos veces",IF(IFERROR($H1418,0)&lt;=0,"DIAN reporta valor susceptible 0",IF($L1418="NO",IFERROR(LOOKUP(2,1/((LISTS!$M$2:$M$13&lt;&gt;"")*ISNUMBER(SEARCH(LISTS!$M$2:$M$13,$I1418))),LISTS!$O$2:$O$13),"Medio de pago no elegible o no identificado por DIAN"),"Apta automaticamente por pago electronico y base positiva"))))</f>
        <v/>
      </c>
    </row>
    <row r="1419">
      <c r="A1419" s="9" t="n"/>
      <c r="B1419" s="9" t="n"/>
      <c r="C1419" s="12" t="n"/>
      <c r="D1419" s="11" t="n"/>
      <c r="E1419" s="11" t="n"/>
      <c r="F1419" s="11" t="n"/>
      <c r="G1419" s="11" t="n"/>
      <c r="H1419" s="11" t="n"/>
      <c r="I1419" s="9" t="n"/>
      <c r="J1419" s="9" t="n"/>
      <c r="K1419" s="9" t="n"/>
      <c r="L1419" s="9">
        <f>IF(COUNTA($A1419:$K1419)=0,"",IF(AND(IFERROR($H1419,0)&gt;0,LEN(TRIM($K1419&amp;""))&gt;0,IFERROR(LOOKUP(2,1/((LISTS!$M$2:$M$13&lt;&gt;"")*ISNUMBER(SEARCH(LISTS!$M$2:$M$13,$I1419))),LISTS!$N$2:$N$13),"NO")="SI"),"SI","NO"))</f>
        <v/>
      </c>
      <c r="M1419" s="9">
        <f>IF(COUNTA($A1419:$K1419)=0,"",IF($K1419&lt;&gt;"",IF(COUNTIF($K$19:$K1419,$K1419)&gt;1,"SI","NO"),IF(COUNTIFS($A$19:$A1419,$A1419,$C$19:$C1419,$C1419,$J$19:$J1419,$J1419,$D$19:$D1419,$D1419)&gt;1,"SI","NO")))</f>
        <v/>
      </c>
      <c r="N1419" s="11">
        <f>IF(COUNTA($A1419:$K1419)=0,"",IF(AND($L1419="SI",$M1419="NO"),IFERROR($H1419,0),0))</f>
        <v/>
      </c>
      <c r="O1419" s="9">
        <f>IF(COUNTA($A1419:$K1419)=0,"",IF($M1419="SI","CUFE o factura duplicada dentro del reporte; no se suma dos veces",IF(IFERROR($H1419,0)&lt;=0,"DIAN reporta valor susceptible 0",IF($L1419="NO",IFERROR(LOOKUP(2,1/((LISTS!$M$2:$M$13&lt;&gt;"")*ISNUMBER(SEARCH(LISTS!$M$2:$M$13,$I1419))),LISTS!$O$2:$O$13),"Medio de pago no elegible o no identificado por DIAN"),"Apta automaticamente por pago electronico y base positiva"))))</f>
        <v/>
      </c>
    </row>
    <row r="1420">
      <c r="A1420" s="9" t="n"/>
      <c r="B1420" s="9" t="n"/>
      <c r="C1420" s="12" t="n"/>
      <c r="D1420" s="11" t="n"/>
      <c r="E1420" s="11" t="n"/>
      <c r="F1420" s="11" t="n"/>
      <c r="G1420" s="11" t="n"/>
      <c r="H1420" s="11" t="n"/>
      <c r="I1420" s="9" t="n"/>
      <c r="J1420" s="9" t="n"/>
      <c r="K1420" s="9" t="n"/>
      <c r="L1420" s="9">
        <f>IF(COUNTA($A1420:$K1420)=0,"",IF(AND(IFERROR($H1420,0)&gt;0,LEN(TRIM($K1420&amp;""))&gt;0,IFERROR(LOOKUP(2,1/((LISTS!$M$2:$M$13&lt;&gt;"")*ISNUMBER(SEARCH(LISTS!$M$2:$M$13,$I1420))),LISTS!$N$2:$N$13),"NO")="SI"),"SI","NO"))</f>
        <v/>
      </c>
      <c r="M1420" s="9">
        <f>IF(COUNTA($A1420:$K1420)=0,"",IF($K1420&lt;&gt;"",IF(COUNTIF($K$19:$K1420,$K1420)&gt;1,"SI","NO"),IF(COUNTIFS($A$19:$A1420,$A1420,$C$19:$C1420,$C1420,$J$19:$J1420,$J1420,$D$19:$D1420,$D1420)&gt;1,"SI","NO")))</f>
        <v/>
      </c>
      <c r="N1420" s="11">
        <f>IF(COUNTA($A1420:$K1420)=0,"",IF(AND($L1420="SI",$M1420="NO"),IFERROR($H1420,0),0))</f>
        <v/>
      </c>
      <c r="O1420" s="9">
        <f>IF(COUNTA($A1420:$K1420)=0,"",IF($M1420="SI","CUFE o factura duplicada dentro del reporte; no se suma dos veces",IF(IFERROR($H1420,0)&lt;=0,"DIAN reporta valor susceptible 0",IF($L1420="NO",IFERROR(LOOKUP(2,1/((LISTS!$M$2:$M$13&lt;&gt;"")*ISNUMBER(SEARCH(LISTS!$M$2:$M$13,$I1420))),LISTS!$O$2:$O$13),"Medio de pago no elegible o no identificado por DIAN"),"Apta automaticamente por pago electronico y base positiva"))))</f>
        <v/>
      </c>
    </row>
    <row r="1421">
      <c r="A1421" s="9" t="n"/>
      <c r="B1421" s="9" t="n"/>
      <c r="C1421" s="12" t="n"/>
      <c r="D1421" s="11" t="n"/>
      <c r="E1421" s="11" t="n"/>
      <c r="F1421" s="11" t="n"/>
      <c r="G1421" s="11" t="n"/>
      <c r="H1421" s="11" t="n"/>
      <c r="I1421" s="9" t="n"/>
      <c r="J1421" s="9" t="n"/>
      <c r="K1421" s="9" t="n"/>
      <c r="L1421" s="9">
        <f>IF(COUNTA($A1421:$K1421)=0,"",IF(AND(IFERROR($H1421,0)&gt;0,LEN(TRIM($K1421&amp;""))&gt;0,IFERROR(LOOKUP(2,1/((LISTS!$M$2:$M$13&lt;&gt;"")*ISNUMBER(SEARCH(LISTS!$M$2:$M$13,$I1421))),LISTS!$N$2:$N$13),"NO")="SI"),"SI","NO"))</f>
        <v/>
      </c>
      <c r="M1421" s="9">
        <f>IF(COUNTA($A1421:$K1421)=0,"",IF($K1421&lt;&gt;"",IF(COUNTIF($K$19:$K1421,$K1421)&gt;1,"SI","NO"),IF(COUNTIFS($A$19:$A1421,$A1421,$C$19:$C1421,$C1421,$J$19:$J1421,$J1421,$D$19:$D1421,$D1421)&gt;1,"SI","NO")))</f>
        <v/>
      </c>
      <c r="N1421" s="11">
        <f>IF(COUNTA($A1421:$K1421)=0,"",IF(AND($L1421="SI",$M1421="NO"),IFERROR($H1421,0),0))</f>
        <v/>
      </c>
      <c r="O1421" s="9">
        <f>IF(COUNTA($A1421:$K1421)=0,"",IF($M1421="SI","CUFE o factura duplicada dentro del reporte; no se suma dos veces",IF(IFERROR($H1421,0)&lt;=0,"DIAN reporta valor susceptible 0",IF($L1421="NO",IFERROR(LOOKUP(2,1/((LISTS!$M$2:$M$13&lt;&gt;"")*ISNUMBER(SEARCH(LISTS!$M$2:$M$13,$I1421))),LISTS!$O$2:$O$13),"Medio de pago no elegible o no identificado por DIAN"),"Apta automaticamente por pago electronico y base positiva"))))</f>
        <v/>
      </c>
    </row>
    <row r="1422">
      <c r="A1422" s="9" t="n"/>
      <c r="B1422" s="9" t="n"/>
      <c r="C1422" s="12" t="n"/>
      <c r="D1422" s="11" t="n"/>
      <c r="E1422" s="11" t="n"/>
      <c r="F1422" s="11" t="n"/>
      <c r="G1422" s="11" t="n"/>
      <c r="H1422" s="11" t="n"/>
      <c r="I1422" s="9" t="n"/>
      <c r="J1422" s="9" t="n"/>
      <c r="K1422" s="9" t="n"/>
      <c r="L1422" s="9">
        <f>IF(COUNTA($A1422:$K1422)=0,"",IF(AND(IFERROR($H1422,0)&gt;0,LEN(TRIM($K1422&amp;""))&gt;0,IFERROR(LOOKUP(2,1/((LISTS!$M$2:$M$13&lt;&gt;"")*ISNUMBER(SEARCH(LISTS!$M$2:$M$13,$I1422))),LISTS!$N$2:$N$13),"NO")="SI"),"SI","NO"))</f>
        <v/>
      </c>
      <c r="M1422" s="9">
        <f>IF(COUNTA($A1422:$K1422)=0,"",IF($K1422&lt;&gt;"",IF(COUNTIF($K$19:$K1422,$K1422)&gt;1,"SI","NO"),IF(COUNTIFS($A$19:$A1422,$A1422,$C$19:$C1422,$C1422,$J$19:$J1422,$J1422,$D$19:$D1422,$D1422)&gt;1,"SI","NO")))</f>
        <v/>
      </c>
      <c r="N1422" s="11">
        <f>IF(COUNTA($A1422:$K1422)=0,"",IF(AND($L1422="SI",$M1422="NO"),IFERROR($H1422,0),0))</f>
        <v/>
      </c>
      <c r="O1422" s="9">
        <f>IF(COUNTA($A1422:$K1422)=0,"",IF($M1422="SI","CUFE o factura duplicada dentro del reporte; no se suma dos veces",IF(IFERROR($H1422,0)&lt;=0,"DIAN reporta valor susceptible 0",IF($L1422="NO",IFERROR(LOOKUP(2,1/((LISTS!$M$2:$M$13&lt;&gt;"")*ISNUMBER(SEARCH(LISTS!$M$2:$M$13,$I1422))),LISTS!$O$2:$O$13),"Medio de pago no elegible o no identificado por DIAN"),"Apta automaticamente por pago electronico y base positiva"))))</f>
        <v/>
      </c>
    </row>
    <row r="1423">
      <c r="A1423" s="9" t="n"/>
      <c r="B1423" s="9" t="n"/>
      <c r="C1423" s="12" t="n"/>
      <c r="D1423" s="11" t="n"/>
      <c r="E1423" s="11" t="n"/>
      <c r="F1423" s="11" t="n"/>
      <c r="G1423" s="11" t="n"/>
      <c r="H1423" s="11" t="n"/>
      <c r="I1423" s="9" t="n"/>
      <c r="J1423" s="9" t="n"/>
      <c r="K1423" s="9" t="n"/>
      <c r="L1423" s="9">
        <f>IF(COUNTA($A1423:$K1423)=0,"",IF(AND(IFERROR($H1423,0)&gt;0,LEN(TRIM($K1423&amp;""))&gt;0,IFERROR(LOOKUP(2,1/((LISTS!$M$2:$M$13&lt;&gt;"")*ISNUMBER(SEARCH(LISTS!$M$2:$M$13,$I1423))),LISTS!$N$2:$N$13),"NO")="SI"),"SI","NO"))</f>
        <v/>
      </c>
      <c r="M1423" s="9">
        <f>IF(COUNTA($A1423:$K1423)=0,"",IF($K1423&lt;&gt;"",IF(COUNTIF($K$19:$K1423,$K1423)&gt;1,"SI","NO"),IF(COUNTIFS($A$19:$A1423,$A1423,$C$19:$C1423,$C1423,$J$19:$J1423,$J1423,$D$19:$D1423,$D1423)&gt;1,"SI","NO")))</f>
        <v/>
      </c>
      <c r="N1423" s="11">
        <f>IF(COUNTA($A1423:$K1423)=0,"",IF(AND($L1423="SI",$M1423="NO"),IFERROR($H1423,0),0))</f>
        <v/>
      </c>
      <c r="O1423" s="9">
        <f>IF(COUNTA($A1423:$K1423)=0,"",IF($M1423="SI","CUFE o factura duplicada dentro del reporte; no se suma dos veces",IF(IFERROR($H1423,0)&lt;=0,"DIAN reporta valor susceptible 0",IF($L1423="NO",IFERROR(LOOKUP(2,1/((LISTS!$M$2:$M$13&lt;&gt;"")*ISNUMBER(SEARCH(LISTS!$M$2:$M$13,$I1423))),LISTS!$O$2:$O$13),"Medio de pago no elegible o no identificado por DIAN"),"Apta automaticamente por pago electronico y base positiva"))))</f>
        <v/>
      </c>
    </row>
    <row r="1424">
      <c r="A1424" s="9" t="n"/>
      <c r="B1424" s="9" t="n"/>
      <c r="C1424" s="12" t="n"/>
      <c r="D1424" s="11" t="n"/>
      <c r="E1424" s="11" t="n"/>
      <c r="F1424" s="11" t="n"/>
      <c r="G1424" s="11" t="n"/>
      <c r="H1424" s="11" t="n"/>
      <c r="I1424" s="9" t="n"/>
      <c r="J1424" s="9" t="n"/>
      <c r="K1424" s="9" t="n"/>
      <c r="L1424" s="9">
        <f>IF(COUNTA($A1424:$K1424)=0,"",IF(AND(IFERROR($H1424,0)&gt;0,LEN(TRIM($K1424&amp;""))&gt;0,IFERROR(LOOKUP(2,1/((LISTS!$M$2:$M$13&lt;&gt;"")*ISNUMBER(SEARCH(LISTS!$M$2:$M$13,$I1424))),LISTS!$N$2:$N$13),"NO")="SI"),"SI","NO"))</f>
        <v/>
      </c>
      <c r="M1424" s="9">
        <f>IF(COUNTA($A1424:$K1424)=0,"",IF($K1424&lt;&gt;"",IF(COUNTIF($K$19:$K1424,$K1424)&gt;1,"SI","NO"),IF(COUNTIFS($A$19:$A1424,$A1424,$C$19:$C1424,$C1424,$J$19:$J1424,$J1424,$D$19:$D1424,$D1424)&gt;1,"SI","NO")))</f>
        <v/>
      </c>
      <c r="N1424" s="11">
        <f>IF(COUNTA($A1424:$K1424)=0,"",IF(AND($L1424="SI",$M1424="NO"),IFERROR($H1424,0),0))</f>
        <v/>
      </c>
      <c r="O1424" s="9">
        <f>IF(COUNTA($A1424:$K1424)=0,"",IF($M1424="SI","CUFE o factura duplicada dentro del reporte; no se suma dos veces",IF(IFERROR($H1424,0)&lt;=0,"DIAN reporta valor susceptible 0",IF($L1424="NO",IFERROR(LOOKUP(2,1/((LISTS!$M$2:$M$13&lt;&gt;"")*ISNUMBER(SEARCH(LISTS!$M$2:$M$13,$I1424))),LISTS!$O$2:$O$13),"Medio de pago no elegible o no identificado por DIAN"),"Apta automaticamente por pago electronico y base positiva"))))</f>
        <v/>
      </c>
    </row>
    <row r="1425">
      <c r="A1425" s="9" t="n"/>
      <c r="B1425" s="9" t="n"/>
      <c r="C1425" s="12" t="n"/>
      <c r="D1425" s="11" t="n"/>
      <c r="E1425" s="11" t="n"/>
      <c r="F1425" s="11" t="n"/>
      <c r="G1425" s="11" t="n"/>
      <c r="H1425" s="11" t="n"/>
      <c r="I1425" s="9" t="n"/>
      <c r="J1425" s="9" t="n"/>
      <c r="K1425" s="9" t="n"/>
      <c r="L1425" s="9">
        <f>IF(COUNTA($A1425:$K1425)=0,"",IF(AND(IFERROR($H1425,0)&gt;0,LEN(TRIM($K1425&amp;""))&gt;0,IFERROR(LOOKUP(2,1/((LISTS!$M$2:$M$13&lt;&gt;"")*ISNUMBER(SEARCH(LISTS!$M$2:$M$13,$I1425))),LISTS!$N$2:$N$13),"NO")="SI"),"SI","NO"))</f>
        <v/>
      </c>
      <c r="M1425" s="9">
        <f>IF(COUNTA($A1425:$K1425)=0,"",IF($K1425&lt;&gt;"",IF(COUNTIF($K$19:$K1425,$K1425)&gt;1,"SI","NO"),IF(COUNTIFS($A$19:$A1425,$A1425,$C$19:$C1425,$C1425,$J$19:$J1425,$J1425,$D$19:$D1425,$D1425)&gt;1,"SI","NO")))</f>
        <v/>
      </c>
      <c r="N1425" s="11">
        <f>IF(COUNTA($A1425:$K1425)=0,"",IF(AND($L1425="SI",$M1425="NO"),IFERROR($H1425,0),0))</f>
        <v/>
      </c>
      <c r="O1425" s="9">
        <f>IF(COUNTA($A1425:$K1425)=0,"",IF($M1425="SI","CUFE o factura duplicada dentro del reporte; no se suma dos veces",IF(IFERROR($H1425,0)&lt;=0,"DIAN reporta valor susceptible 0",IF($L1425="NO",IFERROR(LOOKUP(2,1/((LISTS!$M$2:$M$13&lt;&gt;"")*ISNUMBER(SEARCH(LISTS!$M$2:$M$13,$I1425))),LISTS!$O$2:$O$13),"Medio de pago no elegible o no identificado por DIAN"),"Apta automaticamente por pago electronico y base positiva"))))</f>
        <v/>
      </c>
    </row>
    <row r="1426">
      <c r="A1426" s="9" t="n"/>
      <c r="B1426" s="9" t="n"/>
      <c r="C1426" s="12" t="n"/>
      <c r="D1426" s="11" t="n"/>
      <c r="E1426" s="11" t="n"/>
      <c r="F1426" s="11" t="n"/>
      <c r="G1426" s="11" t="n"/>
      <c r="H1426" s="11" t="n"/>
      <c r="I1426" s="9" t="n"/>
      <c r="J1426" s="9" t="n"/>
      <c r="K1426" s="9" t="n"/>
      <c r="L1426" s="9">
        <f>IF(COUNTA($A1426:$K1426)=0,"",IF(AND(IFERROR($H1426,0)&gt;0,LEN(TRIM($K1426&amp;""))&gt;0,IFERROR(LOOKUP(2,1/((LISTS!$M$2:$M$13&lt;&gt;"")*ISNUMBER(SEARCH(LISTS!$M$2:$M$13,$I1426))),LISTS!$N$2:$N$13),"NO")="SI"),"SI","NO"))</f>
        <v/>
      </c>
      <c r="M1426" s="9">
        <f>IF(COUNTA($A1426:$K1426)=0,"",IF($K1426&lt;&gt;"",IF(COUNTIF($K$19:$K1426,$K1426)&gt;1,"SI","NO"),IF(COUNTIFS($A$19:$A1426,$A1426,$C$19:$C1426,$C1426,$J$19:$J1426,$J1426,$D$19:$D1426,$D1426)&gt;1,"SI","NO")))</f>
        <v/>
      </c>
      <c r="N1426" s="11">
        <f>IF(COUNTA($A1426:$K1426)=0,"",IF(AND($L1426="SI",$M1426="NO"),IFERROR($H1426,0),0))</f>
        <v/>
      </c>
      <c r="O1426" s="9">
        <f>IF(COUNTA($A1426:$K1426)=0,"",IF($M1426="SI","CUFE o factura duplicada dentro del reporte; no se suma dos veces",IF(IFERROR($H1426,0)&lt;=0,"DIAN reporta valor susceptible 0",IF($L1426="NO",IFERROR(LOOKUP(2,1/((LISTS!$M$2:$M$13&lt;&gt;"")*ISNUMBER(SEARCH(LISTS!$M$2:$M$13,$I1426))),LISTS!$O$2:$O$13),"Medio de pago no elegible o no identificado por DIAN"),"Apta automaticamente por pago electronico y base positiva"))))</f>
        <v/>
      </c>
    </row>
    <row r="1427">
      <c r="A1427" s="9" t="n"/>
      <c r="B1427" s="9" t="n"/>
      <c r="C1427" s="12" t="n"/>
      <c r="D1427" s="11" t="n"/>
      <c r="E1427" s="11" t="n"/>
      <c r="F1427" s="11" t="n"/>
      <c r="G1427" s="11" t="n"/>
      <c r="H1427" s="11" t="n"/>
      <c r="I1427" s="9" t="n"/>
      <c r="J1427" s="9" t="n"/>
      <c r="K1427" s="9" t="n"/>
      <c r="L1427" s="9">
        <f>IF(COUNTA($A1427:$K1427)=0,"",IF(AND(IFERROR($H1427,0)&gt;0,LEN(TRIM($K1427&amp;""))&gt;0,IFERROR(LOOKUP(2,1/((LISTS!$M$2:$M$13&lt;&gt;"")*ISNUMBER(SEARCH(LISTS!$M$2:$M$13,$I1427))),LISTS!$N$2:$N$13),"NO")="SI"),"SI","NO"))</f>
        <v/>
      </c>
      <c r="M1427" s="9">
        <f>IF(COUNTA($A1427:$K1427)=0,"",IF($K1427&lt;&gt;"",IF(COUNTIF($K$19:$K1427,$K1427)&gt;1,"SI","NO"),IF(COUNTIFS($A$19:$A1427,$A1427,$C$19:$C1427,$C1427,$J$19:$J1427,$J1427,$D$19:$D1427,$D1427)&gt;1,"SI","NO")))</f>
        <v/>
      </c>
      <c r="N1427" s="11">
        <f>IF(COUNTA($A1427:$K1427)=0,"",IF(AND($L1427="SI",$M1427="NO"),IFERROR($H1427,0),0))</f>
        <v/>
      </c>
      <c r="O1427" s="9">
        <f>IF(COUNTA($A1427:$K1427)=0,"",IF($M1427="SI","CUFE o factura duplicada dentro del reporte; no se suma dos veces",IF(IFERROR($H1427,0)&lt;=0,"DIAN reporta valor susceptible 0",IF($L1427="NO",IFERROR(LOOKUP(2,1/((LISTS!$M$2:$M$13&lt;&gt;"")*ISNUMBER(SEARCH(LISTS!$M$2:$M$13,$I1427))),LISTS!$O$2:$O$13),"Medio de pago no elegible o no identificado por DIAN"),"Apta automaticamente por pago electronico y base positiva"))))</f>
        <v/>
      </c>
    </row>
    <row r="1428">
      <c r="A1428" s="9" t="n"/>
      <c r="B1428" s="9" t="n"/>
      <c r="C1428" s="12" t="n"/>
      <c r="D1428" s="11" t="n"/>
      <c r="E1428" s="11" t="n"/>
      <c r="F1428" s="11" t="n"/>
      <c r="G1428" s="11" t="n"/>
      <c r="H1428" s="11" t="n"/>
      <c r="I1428" s="9" t="n"/>
      <c r="J1428" s="9" t="n"/>
      <c r="K1428" s="9" t="n"/>
      <c r="L1428" s="9">
        <f>IF(COUNTA($A1428:$K1428)=0,"",IF(AND(IFERROR($H1428,0)&gt;0,LEN(TRIM($K1428&amp;""))&gt;0,IFERROR(LOOKUP(2,1/((LISTS!$M$2:$M$13&lt;&gt;"")*ISNUMBER(SEARCH(LISTS!$M$2:$M$13,$I1428))),LISTS!$N$2:$N$13),"NO")="SI"),"SI","NO"))</f>
        <v/>
      </c>
      <c r="M1428" s="9">
        <f>IF(COUNTA($A1428:$K1428)=0,"",IF($K1428&lt;&gt;"",IF(COUNTIF($K$19:$K1428,$K1428)&gt;1,"SI","NO"),IF(COUNTIFS($A$19:$A1428,$A1428,$C$19:$C1428,$C1428,$J$19:$J1428,$J1428,$D$19:$D1428,$D1428)&gt;1,"SI","NO")))</f>
        <v/>
      </c>
      <c r="N1428" s="11">
        <f>IF(COUNTA($A1428:$K1428)=0,"",IF(AND($L1428="SI",$M1428="NO"),IFERROR($H1428,0),0))</f>
        <v/>
      </c>
      <c r="O1428" s="9">
        <f>IF(COUNTA($A1428:$K1428)=0,"",IF($M1428="SI","CUFE o factura duplicada dentro del reporte; no se suma dos veces",IF(IFERROR($H1428,0)&lt;=0,"DIAN reporta valor susceptible 0",IF($L1428="NO",IFERROR(LOOKUP(2,1/((LISTS!$M$2:$M$13&lt;&gt;"")*ISNUMBER(SEARCH(LISTS!$M$2:$M$13,$I1428))),LISTS!$O$2:$O$13),"Medio de pago no elegible o no identificado por DIAN"),"Apta automaticamente por pago electronico y base positiva"))))</f>
        <v/>
      </c>
    </row>
    <row r="1429">
      <c r="A1429" s="9" t="n"/>
      <c r="B1429" s="9" t="n"/>
      <c r="C1429" s="12" t="n"/>
      <c r="D1429" s="11" t="n"/>
      <c r="E1429" s="11" t="n"/>
      <c r="F1429" s="11" t="n"/>
      <c r="G1429" s="11" t="n"/>
      <c r="H1429" s="11" t="n"/>
      <c r="I1429" s="9" t="n"/>
      <c r="J1429" s="9" t="n"/>
      <c r="K1429" s="9" t="n"/>
      <c r="L1429" s="9">
        <f>IF(COUNTA($A1429:$K1429)=0,"",IF(AND(IFERROR($H1429,0)&gt;0,LEN(TRIM($K1429&amp;""))&gt;0,IFERROR(LOOKUP(2,1/((LISTS!$M$2:$M$13&lt;&gt;"")*ISNUMBER(SEARCH(LISTS!$M$2:$M$13,$I1429))),LISTS!$N$2:$N$13),"NO")="SI"),"SI","NO"))</f>
        <v/>
      </c>
      <c r="M1429" s="9">
        <f>IF(COUNTA($A1429:$K1429)=0,"",IF($K1429&lt;&gt;"",IF(COUNTIF($K$19:$K1429,$K1429)&gt;1,"SI","NO"),IF(COUNTIFS($A$19:$A1429,$A1429,$C$19:$C1429,$C1429,$J$19:$J1429,$J1429,$D$19:$D1429,$D1429)&gt;1,"SI","NO")))</f>
        <v/>
      </c>
      <c r="N1429" s="11">
        <f>IF(COUNTA($A1429:$K1429)=0,"",IF(AND($L1429="SI",$M1429="NO"),IFERROR($H1429,0),0))</f>
        <v/>
      </c>
      <c r="O1429" s="9">
        <f>IF(COUNTA($A1429:$K1429)=0,"",IF($M1429="SI","CUFE o factura duplicada dentro del reporte; no se suma dos veces",IF(IFERROR($H1429,0)&lt;=0,"DIAN reporta valor susceptible 0",IF($L1429="NO",IFERROR(LOOKUP(2,1/((LISTS!$M$2:$M$13&lt;&gt;"")*ISNUMBER(SEARCH(LISTS!$M$2:$M$13,$I1429))),LISTS!$O$2:$O$13),"Medio de pago no elegible o no identificado por DIAN"),"Apta automaticamente por pago electronico y base positiva"))))</f>
        <v/>
      </c>
    </row>
    <row r="1430">
      <c r="A1430" s="9" t="n"/>
      <c r="B1430" s="9" t="n"/>
      <c r="C1430" s="12" t="n"/>
      <c r="D1430" s="11" t="n"/>
      <c r="E1430" s="11" t="n"/>
      <c r="F1430" s="11" t="n"/>
      <c r="G1430" s="11" t="n"/>
      <c r="H1430" s="11" t="n"/>
      <c r="I1430" s="9" t="n"/>
      <c r="J1430" s="9" t="n"/>
      <c r="K1430" s="9" t="n"/>
      <c r="L1430" s="9">
        <f>IF(COUNTA($A1430:$K1430)=0,"",IF(AND(IFERROR($H1430,0)&gt;0,LEN(TRIM($K1430&amp;""))&gt;0,IFERROR(LOOKUP(2,1/((LISTS!$M$2:$M$13&lt;&gt;"")*ISNUMBER(SEARCH(LISTS!$M$2:$M$13,$I1430))),LISTS!$N$2:$N$13),"NO")="SI"),"SI","NO"))</f>
        <v/>
      </c>
      <c r="M1430" s="9">
        <f>IF(COUNTA($A1430:$K1430)=0,"",IF($K1430&lt;&gt;"",IF(COUNTIF($K$19:$K1430,$K1430)&gt;1,"SI","NO"),IF(COUNTIFS($A$19:$A1430,$A1430,$C$19:$C1430,$C1430,$J$19:$J1430,$J1430,$D$19:$D1430,$D1430)&gt;1,"SI","NO")))</f>
        <v/>
      </c>
      <c r="N1430" s="11">
        <f>IF(COUNTA($A1430:$K1430)=0,"",IF(AND($L1430="SI",$M1430="NO"),IFERROR($H1430,0),0))</f>
        <v/>
      </c>
      <c r="O1430" s="9">
        <f>IF(COUNTA($A1430:$K1430)=0,"",IF($M1430="SI","CUFE o factura duplicada dentro del reporte; no se suma dos veces",IF(IFERROR($H1430,0)&lt;=0,"DIAN reporta valor susceptible 0",IF($L1430="NO",IFERROR(LOOKUP(2,1/((LISTS!$M$2:$M$13&lt;&gt;"")*ISNUMBER(SEARCH(LISTS!$M$2:$M$13,$I1430))),LISTS!$O$2:$O$13),"Medio de pago no elegible o no identificado por DIAN"),"Apta automaticamente por pago electronico y base positiva"))))</f>
        <v/>
      </c>
    </row>
    <row r="1431">
      <c r="A1431" s="9" t="n"/>
      <c r="B1431" s="9" t="n"/>
      <c r="C1431" s="12" t="n"/>
      <c r="D1431" s="11" t="n"/>
      <c r="E1431" s="11" t="n"/>
      <c r="F1431" s="11" t="n"/>
      <c r="G1431" s="11" t="n"/>
      <c r="H1431" s="11" t="n"/>
      <c r="I1431" s="9" t="n"/>
      <c r="J1431" s="9" t="n"/>
      <c r="K1431" s="9" t="n"/>
      <c r="L1431" s="9">
        <f>IF(COUNTA($A1431:$K1431)=0,"",IF(AND(IFERROR($H1431,0)&gt;0,LEN(TRIM($K1431&amp;""))&gt;0,IFERROR(LOOKUP(2,1/((LISTS!$M$2:$M$13&lt;&gt;"")*ISNUMBER(SEARCH(LISTS!$M$2:$M$13,$I1431))),LISTS!$N$2:$N$13),"NO")="SI"),"SI","NO"))</f>
        <v/>
      </c>
      <c r="M1431" s="9">
        <f>IF(COUNTA($A1431:$K1431)=0,"",IF($K1431&lt;&gt;"",IF(COUNTIF($K$19:$K1431,$K1431)&gt;1,"SI","NO"),IF(COUNTIFS($A$19:$A1431,$A1431,$C$19:$C1431,$C1431,$J$19:$J1431,$J1431,$D$19:$D1431,$D1431)&gt;1,"SI","NO")))</f>
        <v/>
      </c>
      <c r="N1431" s="11">
        <f>IF(COUNTA($A1431:$K1431)=0,"",IF(AND($L1431="SI",$M1431="NO"),IFERROR($H1431,0),0))</f>
        <v/>
      </c>
      <c r="O1431" s="9">
        <f>IF(COUNTA($A1431:$K1431)=0,"",IF($M1431="SI","CUFE o factura duplicada dentro del reporte; no se suma dos veces",IF(IFERROR($H1431,0)&lt;=0,"DIAN reporta valor susceptible 0",IF($L1431="NO",IFERROR(LOOKUP(2,1/((LISTS!$M$2:$M$13&lt;&gt;"")*ISNUMBER(SEARCH(LISTS!$M$2:$M$13,$I1431))),LISTS!$O$2:$O$13),"Medio de pago no elegible o no identificado por DIAN"),"Apta automaticamente por pago electronico y base positiva"))))</f>
        <v/>
      </c>
    </row>
    <row r="1432">
      <c r="A1432" s="9" t="n"/>
      <c r="B1432" s="9" t="n"/>
      <c r="C1432" s="12" t="n"/>
      <c r="D1432" s="11" t="n"/>
      <c r="E1432" s="11" t="n"/>
      <c r="F1432" s="11" t="n"/>
      <c r="G1432" s="11" t="n"/>
      <c r="H1432" s="11" t="n"/>
      <c r="I1432" s="9" t="n"/>
      <c r="J1432" s="9" t="n"/>
      <c r="K1432" s="9" t="n"/>
      <c r="L1432" s="9">
        <f>IF(COUNTA($A1432:$K1432)=0,"",IF(AND(IFERROR($H1432,0)&gt;0,LEN(TRIM($K1432&amp;""))&gt;0,IFERROR(LOOKUP(2,1/((LISTS!$M$2:$M$13&lt;&gt;"")*ISNUMBER(SEARCH(LISTS!$M$2:$M$13,$I1432))),LISTS!$N$2:$N$13),"NO")="SI"),"SI","NO"))</f>
        <v/>
      </c>
      <c r="M1432" s="9">
        <f>IF(COUNTA($A1432:$K1432)=0,"",IF($K1432&lt;&gt;"",IF(COUNTIF($K$19:$K1432,$K1432)&gt;1,"SI","NO"),IF(COUNTIFS($A$19:$A1432,$A1432,$C$19:$C1432,$C1432,$J$19:$J1432,$J1432,$D$19:$D1432,$D1432)&gt;1,"SI","NO")))</f>
        <v/>
      </c>
      <c r="N1432" s="11">
        <f>IF(COUNTA($A1432:$K1432)=0,"",IF(AND($L1432="SI",$M1432="NO"),IFERROR($H1432,0),0))</f>
        <v/>
      </c>
      <c r="O1432" s="9">
        <f>IF(COUNTA($A1432:$K1432)=0,"",IF($M1432="SI","CUFE o factura duplicada dentro del reporte; no se suma dos veces",IF(IFERROR($H1432,0)&lt;=0,"DIAN reporta valor susceptible 0",IF($L1432="NO",IFERROR(LOOKUP(2,1/((LISTS!$M$2:$M$13&lt;&gt;"")*ISNUMBER(SEARCH(LISTS!$M$2:$M$13,$I1432))),LISTS!$O$2:$O$13),"Medio de pago no elegible o no identificado por DIAN"),"Apta automaticamente por pago electronico y base positiva"))))</f>
        <v/>
      </c>
    </row>
    <row r="1433">
      <c r="A1433" s="9" t="n"/>
      <c r="B1433" s="9" t="n"/>
      <c r="C1433" s="12" t="n"/>
      <c r="D1433" s="11" t="n"/>
      <c r="E1433" s="11" t="n"/>
      <c r="F1433" s="11" t="n"/>
      <c r="G1433" s="11" t="n"/>
      <c r="H1433" s="11" t="n"/>
      <c r="I1433" s="9" t="n"/>
      <c r="J1433" s="9" t="n"/>
      <c r="K1433" s="9" t="n"/>
      <c r="L1433" s="9">
        <f>IF(COUNTA($A1433:$K1433)=0,"",IF(AND(IFERROR($H1433,0)&gt;0,LEN(TRIM($K1433&amp;""))&gt;0,IFERROR(LOOKUP(2,1/((LISTS!$M$2:$M$13&lt;&gt;"")*ISNUMBER(SEARCH(LISTS!$M$2:$M$13,$I1433))),LISTS!$N$2:$N$13),"NO")="SI"),"SI","NO"))</f>
        <v/>
      </c>
      <c r="M1433" s="9">
        <f>IF(COUNTA($A1433:$K1433)=0,"",IF($K1433&lt;&gt;"",IF(COUNTIF($K$19:$K1433,$K1433)&gt;1,"SI","NO"),IF(COUNTIFS($A$19:$A1433,$A1433,$C$19:$C1433,$C1433,$J$19:$J1433,$J1433,$D$19:$D1433,$D1433)&gt;1,"SI","NO")))</f>
        <v/>
      </c>
      <c r="N1433" s="11">
        <f>IF(COUNTA($A1433:$K1433)=0,"",IF(AND($L1433="SI",$M1433="NO"),IFERROR($H1433,0),0))</f>
        <v/>
      </c>
      <c r="O1433" s="9">
        <f>IF(COUNTA($A1433:$K1433)=0,"",IF($M1433="SI","CUFE o factura duplicada dentro del reporte; no se suma dos veces",IF(IFERROR($H1433,0)&lt;=0,"DIAN reporta valor susceptible 0",IF($L1433="NO",IFERROR(LOOKUP(2,1/((LISTS!$M$2:$M$13&lt;&gt;"")*ISNUMBER(SEARCH(LISTS!$M$2:$M$13,$I1433))),LISTS!$O$2:$O$13),"Medio de pago no elegible o no identificado por DIAN"),"Apta automaticamente por pago electronico y base positiva"))))</f>
        <v/>
      </c>
    </row>
    <row r="1434">
      <c r="A1434" s="9" t="n"/>
      <c r="B1434" s="9" t="n"/>
      <c r="C1434" s="12" t="n"/>
      <c r="D1434" s="11" t="n"/>
      <c r="E1434" s="11" t="n"/>
      <c r="F1434" s="11" t="n"/>
      <c r="G1434" s="11" t="n"/>
      <c r="H1434" s="11" t="n"/>
      <c r="I1434" s="9" t="n"/>
      <c r="J1434" s="9" t="n"/>
      <c r="K1434" s="9" t="n"/>
      <c r="L1434" s="9">
        <f>IF(COUNTA($A1434:$K1434)=0,"",IF(AND(IFERROR($H1434,0)&gt;0,LEN(TRIM($K1434&amp;""))&gt;0,IFERROR(LOOKUP(2,1/((LISTS!$M$2:$M$13&lt;&gt;"")*ISNUMBER(SEARCH(LISTS!$M$2:$M$13,$I1434))),LISTS!$N$2:$N$13),"NO")="SI"),"SI","NO"))</f>
        <v/>
      </c>
      <c r="M1434" s="9">
        <f>IF(COUNTA($A1434:$K1434)=0,"",IF($K1434&lt;&gt;"",IF(COUNTIF($K$19:$K1434,$K1434)&gt;1,"SI","NO"),IF(COUNTIFS($A$19:$A1434,$A1434,$C$19:$C1434,$C1434,$J$19:$J1434,$J1434,$D$19:$D1434,$D1434)&gt;1,"SI","NO")))</f>
        <v/>
      </c>
      <c r="N1434" s="11">
        <f>IF(COUNTA($A1434:$K1434)=0,"",IF(AND($L1434="SI",$M1434="NO"),IFERROR($H1434,0),0))</f>
        <v/>
      </c>
      <c r="O1434" s="9">
        <f>IF(COUNTA($A1434:$K1434)=0,"",IF($M1434="SI","CUFE o factura duplicada dentro del reporte; no se suma dos veces",IF(IFERROR($H1434,0)&lt;=0,"DIAN reporta valor susceptible 0",IF($L1434="NO",IFERROR(LOOKUP(2,1/((LISTS!$M$2:$M$13&lt;&gt;"")*ISNUMBER(SEARCH(LISTS!$M$2:$M$13,$I1434))),LISTS!$O$2:$O$13),"Medio de pago no elegible o no identificado por DIAN"),"Apta automaticamente por pago electronico y base positiva"))))</f>
        <v/>
      </c>
    </row>
    <row r="1435">
      <c r="A1435" s="9" t="n"/>
      <c r="B1435" s="9" t="n"/>
      <c r="C1435" s="12" t="n"/>
      <c r="D1435" s="11" t="n"/>
      <c r="E1435" s="11" t="n"/>
      <c r="F1435" s="11" t="n"/>
      <c r="G1435" s="11" t="n"/>
      <c r="H1435" s="11" t="n"/>
      <c r="I1435" s="9" t="n"/>
      <c r="J1435" s="9" t="n"/>
      <c r="K1435" s="9" t="n"/>
      <c r="L1435" s="9">
        <f>IF(COUNTA($A1435:$K1435)=0,"",IF(AND(IFERROR($H1435,0)&gt;0,LEN(TRIM($K1435&amp;""))&gt;0,IFERROR(LOOKUP(2,1/((LISTS!$M$2:$M$13&lt;&gt;"")*ISNUMBER(SEARCH(LISTS!$M$2:$M$13,$I1435))),LISTS!$N$2:$N$13),"NO")="SI"),"SI","NO"))</f>
        <v/>
      </c>
      <c r="M1435" s="9">
        <f>IF(COUNTA($A1435:$K1435)=0,"",IF($K1435&lt;&gt;"",IF(COUNTIF($K$19:$K1435,$K1435)&gt;1,"SI","NO"),IF(COUNTIFS($A$19:$A1435,$A1435,$C$19:$C1435,$C1435,$J$19:$J1435,$J1435,$D$19:$D1435,$D1435)&gt;1,"SI","NO")))</f>
        <v/>
      </c>
      <c r="N1435" s="11">
        <f>IF(COUNTA($A1435:$K1435)=0,"",IF(AND($L1435="SI",$M1435="NO"),IFERROR($H1435,0),0))</f>
        <v/>
      </c>
      <c r="O1435" s="9">
        <f>IF(COUNTA($A1435:$K1435)=0,"",IF($M1435="SI","CUFE o factura duplicada dentro del reporte; no se suma dos veces",IF(IFERROR($H1435,0)&lt;=0,"DIAN reporta valor susceptible 0",IF($L1435="NO",IFERROR(LOOKUP(2,1/((LISTS!$M$2:$M$13&lt;&gt;"")*ISNUMBER(SEARCH(LISTS!$M$2:$M$13,$I1435))),LISTS!$O$2:$O$13),"Medio de pago no elegible o no identificado por DIAN"),"Apta automaticamente por pago electronico y base positiva"))))</f>
        <v/>
      </c>
    </row>
    <row r="1436">
      <c r="A1436" s="9" t="n"/>
      <c r="B1436" s="9" t="n"/>
      <c r="C1436" s="12" t="n"/>
      <c r="D1436" s="11" t="n"/>
      <c r="E1436" s="11" t="n"/>
      <c r="F1436" s="11" t="n"/>
      <c r="G1436" s="11" t="n"/>
      <c r="H1436" s="11" t="n"/>
      <c r="I1436" s="9" t="n"/>
      <c r="J1436" s="9" t="n"/>
      <c r="K1436" s="9" t="n"/>
      <c r="L1436" s="9">
        <f>IF(COUNTA($A1436:$K1436)=0,"",IF(AND(IFERROR($H1436,0)&gt;0,LEN(TRIM($K1436&amp;""))&gt;0,IFERROR(LOOKUP(2,1/((LISTS!$M$2:$M$13&lt;&gt;"")*ISNUMBER(SEARCH(LISTS!$M$2:$M$13,$I1436))),LISTS!$N$2:$N$13),"NO")="SI"),"SI","NO"))</f>
        <v/>
      </c>
      <c r="M1436" s="9">
        <f>IF(COUNTA($A1436:$K1436)=0,"",IF($K1436&lt;&gt;"",IF(COUNTIF($K$19:$K1436,$K1436)&gt;1,"SI","NO"),IF(COUNTIFS($A$19:$A1436,$A1436,$C$19:$C1436,$C1436,$J$19:$J1436,$J1436,$D$19:$D1436,$D1436)&gt;1,"SI","NO")))</f>
        <v/>
      </c>
      <c r="N1436" s="11">
        <f>IF(COUNTA($A1436:$K1436)=0,"",IF(AND($L1436="SI",$M1436="NO"),IFERROR($H1436,0),0))</f>
        <v/>
      </c>
      <c r="O1436" s="9">
        <f>IF(COUNTA($A1436:$K1436)=0,"",IF($M1436="SI","CUFE o factura duplicada dentro del reporte; no se suma dos veces",IF(IFERROR($H1436,0)&lt;=0,"DIAN reporta valor susceptible 0",IF($L1436="NO",IFERROR(LOOKUP(2,1/((LISTS!$M$2:$M$13&lt;&gt;"")*ISNUMBER(SEARCH(LISTS!$M$2:$M$13,$I1436))),LISTS!$O$2:$O$13),"Medio de pago no elegible o no identificado por DIAN"),"Apta automaticamente por pago electronico y base positiva"))))</f>
        <v/>
      </c>
    </row>
    <row r="1437">
      <c r="A1437" s="9" t="n"/>
      <c r="B1437" s="9" t="n"/>
      <c r="C1437" s="12" t="n"/>
      <c r="D1437" s="11" t="n"/>
      <c r="E1437" s="11" t="n"/>
      <c r="F1437" s="11" t="n"/>
      <c r="G1437" s="11" t="n"/>
      <c r="H1437" s="11" t="n"/>
      <c r="I1437" s="9" t="n"/>
      <c r="J1437" s="9" t="n"/>
      <c r="K1437" s="9" t="n"/>
      <c r="L1437" s="9">
        <f>IF(COUNTA($A1437:$K1437)=0,"",IF(AND(IFERROR($H1437,0)&gt;0,LEN(TRIM($K1437&amp;""))&gt;0,IFERROR(LOOKUP(2,1/((LISTS!$M$2:$M$13&lt;&gt;"")*ISNUMBER(SEARCH(LISTS!$M$2:$M$13,$I1437))),LISTS!$N$2:$N$13),"NO")="SI"),"SI","NO"))</f>
        <v/>
      </c>
      <c r="M1437" s="9">
        <f>IF(COUNTA($A1437:$K1437)=0,"",IF($K1437&lt;&gt;"",IF(COUNTIF($K$19:$K1437,$K1437)&gt;1,"SI","NO"),IF(COUNTIFS($A$19:$A1437,$A1437,$C$19:$C1437,$C1437,$J$19:$J1437,$J1437,$D$19:$D1437,$D1437)&gt;1,"SI","NO")))</f>
        <v/>
      </c>
      <c r="N1437" s="11">
        <f>IF(COUNTA($A1437:$K1437)=0,"",IF(AND($L1437="SI",$M1437="NO"),IFERROR($H1437,0),0))</f>
        <v/>
      </c>
      <c r="O1437" s="9">
        <f>IF(COUNTA($A1437:$K1437)=0,"",IF($M1437="SI","CUFE o factura duplicada dentro del reporte; no se suma dos veces",IF(IFERROR($H1437,0)&lt;=0,"DIAN reporta valor susceptible 0",IF($L1437="NO",IFERROR(LOOKUP(2,1/((LISTS!$M$2:$M$13&lt;&gt;"")*ISNUMBER(SEARCH(LISTS!$M$2:$M$13,$I1437))),LISTS!$O$2:$O$13),"Medio de pago no elegible o no identificado por DIAN"),"Apta automaticamente por pago electronico y base positiva"))))</f>
        <v/>
      </c>
    </row>
    <row r="1438">
      <c r="A1438" s="9" t="n"/>
      <c r="B1438" s="9" t="n"/>
      <c r="C1438" s="12" t="n"/>
      <c r="D1438" s="11" t="n"/>
      <c r="E1438" s="11" t="n"/>
      <c r="F1438" s="11" t="n"/>
      <c r="G1438" s="11" t="n"/>
      <c r="H1438" s="11" t="n"/>
      <c r="I1438" s="9" t="n"/>
      <c r="J1438" s="9" t="n"/>
      <c r="K1438" s="9" t="n"/>
      <c r="L1438" s="9">
        <f>IF(COUNTA($A1438:$K1438)=0,"",IF(AND(IFERROR($H1438,0)&gt;0,LEN(TRIM($K1438&amp;""))&gt;0,IFERROR(LOOKUP(2,1/((LISTS!$M$2:$M$13&lt;&gt;"")*ISNUMBER(SEARCH(LISTS!$M$2:$M$13,$I1438))),LISTS!$N$2:$N$13),"NO")="SI"),"SI","NO"))</f>
        <v/>
      </c>
      <c r="M1438" s="9">
        <f>IF(COUNTA($A1438:$K1438)=0,"",IF($K1438&lt;&gt;"",IF(COUNTIF($K$19:$K1438,$K1438)&gt;1,"SI","NO"),IF(COUNTIFS($A$19:$A1438,$A1438,$C$19:$C1438,$C1438,$J$19:$J1438,$J1438,$D$19:$D1438,$D1438)&gt;1,"SI","NO")))</f>
        <v/>
      </c>
      <c r="N1438" s="11">
        <f>IF(COUNTA($A1438:$K1438)=0,"",IF(AND($L1438="SI",$M1438="NO"),IFERROR($H1438,0),0))</f>
        <v/>
      </c>
      <c r="O1438" s="9">
        <f>IF(COUNTA($A1438:$K1438)=0,"",IF($M1438="SI","CUFE o factura duplicada dentro del reporte; no se suma dos veces",IF(IFERROR($H1438,0)&lt;=0,"DIAN reporta valor susceptible 0",IF($L1438="NO",IFERROR(LOOKUP(2,1/((LISTS!$M$2:$M$13&lt;&gt;"")*ISNUMBER(SEARCH(LISTS!$M$2:$M$13,$I1438))),LISTS!$O$2:$O$13),"Medio de pago no elegible o no identificado por DIAN"),"Apta automaticamente por pago electronico y base positiva"))))</f>
        <v/>
      </c>
    </row>
    <row r="1439">
      <c r="A1439" s="9" t="n"/>
      <c r="B1439" s="9" t="n"/>
      <c r="C1439" s="12" t="n"/>
      <c r="D1439" s="11" t="n"/>
      <c r="E1439" s="11" t="n"/>
      <c r="F1439" s="11" t="n"/>
      <c r="G1439" s="11" t="n"/>
      <c r="H1439" s="11" t="n"/>
      <c r="I1439" s="9" t="n"/>
      <c r="J1439" s="9" t="n"/>
      <c r="K1439" s="9" t="n"/>
      <c r="L1439" s="9">
        <f>IF(COUNTA($A1439:$K1439)=0,"",IF(AND(IFERROR($H1439,0)&gt;0,LEN(TRIM($K1439&amp;""))&gt;0,IFERROR(LOOKUP(2,1/((LISTS!$M$2:$M$13&lt;&gt;"")*ISNUMBER(SEARCH(LISTS!$M$2:$M$13,$I1439))),LISTS!$N$2:$N$13),"NO")="SI"),"SI","NO"))</f>
        <v/>
      </c>
      <c r="M1439" s="9">
        <f>IF(COUNTA($A1439:$K1439)=0,"",IF($K1439&lt;&gt;"",IF(COUNTIF($K$19:$K1439,$K1439)&gt;1,"SI","NO"),IF(COUNTIFS($A$19:$A1439,$A1439,$C$19:$C1439,$C1439,$J$19:$J1439,$J1439,$D$19:$D1439,$D1439)&gt;1,"SI","NO")))</f>
        <v/>
      </c>
      <c r="N1439" s="11">
        <f>IF(COUNTA($A1439:$K1439)=0,"",IF(AND($L1439="SI",$M1439="NO"),IFERROR($H1439,0),0))</f>
        <v/>
      </c>
      <c r="O1439" s="9">
        <f>IF(COUNTA($A1439:$K1439)=0,"",IF($M1439="SI","CUFE o factura duplicada dentro del reporte; no se suma dos veces",IF(IFERROR($H1439,0)&lt;=0,"DIAN reporta valor susceptible 0",IF($L1439="NO",IFERROR(LOOKUP(2,1/((LISTS!$M$2:$M$13&lt;&gt;"")*ISNUMBER(SEARCH(LISTS!$M$2:$M$13,$I1439))),LISTS!$O$2:$O$13),"Medio de pago no elegible o no identificado por DIAN"),"Apta automaticamente por pago electronico y base positiva"))))</f>
        <v/>
      </c>
    </row>
    <row r="1440">
      <c r="A1440" s="9" t="n"/>
      <c r="B1440" s="9" t="n"/>
      <c r="C1440" s="12" t="n"/>
      <c r="D1440" s="11" t="n"/>
      <c r="E1440" s="11" t="n"/>
      <c r="F1440" s="11" t="n"/>
      <c r="G1440" s="11" t="n"/>
      <c r="H1440" s="11" t="n"/>
      <c r="I1440" s="9" t="n"/>
      <c r="J1440" s="9" t="n"/>
      <c r="K1440" s="9" t="n"/>
      <c r="L1440" s="9">
        <f>IF(COUNTA($A1440:$K1440)=0,"",IF(AND(IFERROR($H1440,0)&gt;0,LEN(TRIM($K1440&amp;""))&gt;0,IFERROR(LOOKUP(2,1/((LISTS!$M$2:$M$13&lt;&gt;"")*ISNUMBER(SEARCH(LISTS!$M$2:$M$13,$I1440))),LISTS!$N$2:$N$13),"NO")="SI"),"SI","NO"))</f>
        <v/>
      </c>
      <c r="M1440" s="9">
        <f>IF(COUNTA($A1440:$K1440)=0,"",IF($K1440&lt;&gt;"",IF(COUNTIF($K$19:$K1440,$K1440)&gt;1,"SI","NO"),IF(COUNTIFS($A$19:$A1440,$A1440,$C$19:$C1440,$C1440,$J$19:$J1440,$J1440,$D$19:$D1440,$D1440)&gt;1,"SI","NO")))</f>
        <v/>
      </c>
      <c r="N1440" s="11">
        <f>IF(COUNTA($A1440:$K1440)=0,"",IF(AND($L1440="SI",$M1440="NO"),IFERROR($H1440,0),0))</f>
        <v/>
      </c>
      <c r="O1440" s="9">
        <f>IF(COUNTA($A1440:$K1440)=0,"",IF($M1440="SI","CUFE o factura duplicada dentro del reporte; no se suma dos veces",IF(IFERROR($H1440,0)&lt;=0,"DIAN reporta valor susceptible 0",IF($L1440="NO",IFERROR(LOOKUP(2,1/((LISTS!$M$2:$M$13&lt;&gt;"")*ISNUMBER(SEARCH(LISTS!$M$2:$M$13,$I1440))),LISTS!$O$2:$O$13),"Medio de pago no elegible o no identificado por DIAN"),"Apta automaticamente por pago electronico y base positiva"))))</f>
        <v/>
      </c>
    </row>
    <row r="1441">
      <c r="A1441" s="9" t="n"/>
      <c r="B1441" s="9" t="n"/>
      <c r="C1441" s="12" t="n"/>
      <c r="D1441" s="11" t="n"/>
      <c r="E1441" s="11" t="n"/>
      <c r="F1441" s="11" t="n"/>
      <c r="G1441" s="11" t="n"/>
      <c r="H1441" s="11" t="n"/>
      <c r="I1441" s="9" t="n"/>
      <c r="J1441" s="9" t="n"/>
      <c r="K1441" s="9" t="n"/>
      <c r="L1441" s="9">
        <f>IF(COUNTA($A1441:$K1441)=0,"",IF(AND(IFERROR($H1441,0)&gt;0,LEN(TRIM($K1441&amp;""))&gt;0,IFERROR(LOOKUP(2,1/((LISTS!$M$2:$M$13&lt;&gt;"")*ISNUMBER(SEARCH(LISTS!$M$2:$M$13,$I1441))),LISTS!$N$2:$N$13),"NO")="SI"),"SI","NO"))</f>
        <v/>
      </c>
      <c r="M1441" s="9">
        <f>IF(COUNTA($A1441:$K1441)=0,"",IF($K1441&lt;&gt;"",IF(COUNTIF($K$19:$K1441,$K1441)&gt;1,"SI","NO"),IF(COUNTIFS($A$19:$A1441,$A1441,$C$19:$C1441,$C1441,$J$19:$J1441,$J1441,$D$19:$D1441,$D1441)&gt;1,"SI","NO")))</f>
        <v/>
      </c>
      <c r="N1441" s="11">
        <f>IF(COUNTA($A1441:$K1441)=0,"",IF(AND($L1441="SI",$M1441="NO"),IFERROR($H1441,0),0))</f>
        <v/>
      </c>
      <c r="O1441" s="9">
        <f>IF(COUNTA($A1441:$K1441)=0,"",IF($M1441="SI","CUFE o factura duplicada dentro del reporte; no se suma dos veces",IF(IFERROR($H1441,0)&lt;=0,"DIAN reporta valor susceptible 0",IF($L1441="NO",IFERROR(LOOKUP(2,1/((LISTS!$M$2:$M$13&lt;&gt;"")*ISNUMBER(SEARCH(LISTS!$M$2:$M$13,$I1441))),LISTS!$O$2:$O$13),"Medio de pago no elegible o no identificado por DIAN"),"Apta automaticamente por pago electronico y base positiva"))))</f>
        <v/>
      </c>
    </row>
    <row r="1442">
      <c r="A1442" s="9" t="n"/>
      <c r="B1442" s="9" t="n"/>
      <c r="C1442" s="12" t="n"/>
      <c r="D1442" s="11" t="n"/>
      <c r="E1442" s="11" t="n"/>
      <c r="F1442" s="11" t="n"/>
      <c r="G1442" s="11" t="n"/>
      <c r="H1442" s="11" t="n"/>
      <c r="I1442" s="9" t="n"/>
      <c r="J1442" s="9" t="n"/>
      <c r="K1442" s="9" t="n"/>
      <c r="L1442" s="9">
        <f>IF(COUNTA($A1442:$K1442)=0,"",IF(AND(IFERROR($H1442,0)&gt;0,LEN(TRIM($K1442&amp;""))&gt;0,IFERROR(LOOKUP(2,1/((LISTS!$M$2:$M$13&lt;&gt;"")*ISNUMBER(SEARCH(LISTS!$M$2:$M$13,$I1442))),LISTS!$N$2:$N$13),"NO")="SI"),"SI","NO"))</f>
        <v/>
      </c>
      <c r="M1442" s="9">
        <f>IF(COUNTA($A1442:$K1442)=0,"",IF($K1442&lt;&gt;"",IF(COUNTIF($K$19:$K1442,$K1442)&gt;1,"SI","NO"),IF(COUNTIFS($A$19:$A1442,$A1442,$C$19:$C1442,$C1442,$J$19:$J1442,$J1442,$D$19:$D1442,$D1442)&gt;1,"SI","NO")))</f>
        <v/>
      </c>
      <c r="N1442" s="11">
        <f>IF(COUNTA($A1442:$K1442)=0,"",IF(AND($L1442="SI",$M1442="NO"),IFERROR($H1442,0),0))</f>
        <v/>
      </c>
      <c r="O1442" s="9">
        <f>IF(COUNTA($A1442:$K1442)=0,"",IF($M1442="SI","CUFE o factura duplicada dentro del reporte; no se suma dos veces",IF(IFERROR($H1442,0)&lt;=0,"DIAN reporta valor susceptible 0",IF($L1442="NO",IFERROR(LOOKUP(2,1/((LISTS!$M$2:$M$13&lt;&gt;"")*ISNUMBER(SEARCH(LISTS!$M$2:$M$13,$I1442))),LISTS!$O$2:$O$13),"Medio de pago no elegible o no identificado por DIAN"),"Apta automaticamente por pago electronico y base positiva"))))</f>
        <v/>
      </c>
    </row>
    <row r="1443">
      <c r="A1443" s="9" t="n"/>
      <c r="B1443" s="9" t="n"/>
      <c r="C1443" s="12" t="n"/>
      <c r="D1443" s="11" t="n"/>
      <c r="E1443" s="11" t="n"/>
      <c r="F1443" s="11" t="n"/>
      <c r="G1443" s="11" t="n"/>
      <c r="H1443" s="11" t="n"/>
      <c r="I1443" s="9" t="n"/>
      <c r="J1443" s="9" t="n"/>
      <c r="K1443" s="9" t="n"/>
      <c r="L1443" s="9">
        <f>IF(COUNTA($A1443:$K1443)=0,"",IF(AND(IFERROR($H1443,0)&gt;0,LEN(TRIM($K1443&amp;""))&gt;0,IFERROR(LOOKUP(2,1/((LISTS!$M$2:$M$13&lt;&gt;"")*ISNUMBER(SEARCH(LISTS!$M$2:$M$13,$I1443))),LISTS!$N$2:$N$13),"NO")="SI"),"SI","NO"))</f>
        <v/>
      </c>
      <c r="M1443" s="9">
        <f>IF(COUNTA($A1443:$K1443)=0,"",IF($K1443&lt;&gt;"",IF(COUNTIF($K$19:$K1443,$K1443)&gt;1,"SI","NO"),IF(COUNTIFS($A$19:$A1443,$A1443,$C$19:$C1443,$C1443,$J$19:$J1443,$J1443,$D$19:$D1443,$D1443)&gt;1,"SI","NO")))</f>
        <v/>
      </c>
      <c r="N1443" s="11">
        <f>IF(COUNTA($A1443:$K1443)=0,"",IF(AND($L1443="SI",$M1443="NO"),IFERROR($H1443,0),0))</f>
        <v/>
      </c>
      <c r="O1443" s="9">
        <f>IF(COUNTA($A1443:$K1443)=0,"",IF($M1443="SI","CUFE o factura duplicada dentro del reporte; no se suma dos veces",IF(IFERROR($H1443,0)&lt;=0,"DIAN reporta valor susceptible 0",IF($L1443="NO",IFERROR(LOOKUP(2,1/((LISTS!$M$2:$M$13&lt;&gt;"")*ISNUMBER(SEARCH(LISTS!$M$2:$M$13,$I1443))),LISTS!$O$2:$O$13),"Medio de pago no elegible o no identificado por DIAN"),"Apta automaticamente por pago electronico y base positiva"))))</f>
        <v/>
      </c>
    </row>
    <row r="1444">
      <c r="A1444" s="9" t="n"/>
      <c r="B1444" s="9" t="n"/>
      <c r="C1444" s="12" t="n"/>
      <c r="D1444" s="11" t="n"/>
      <c r="E1444" s="11" t="n"/>
      <c r="F1444" s="11" t="n"/>
      <c r="G1444" s="11" t="n"/>
      <c r="H1444" s="11" t="n"/>
      <c r="I1444" s="9" t="n"/>
      <c r="J1444" s="9" t="n"/>
      <c r="K1444" s="9" t="n"/>
      <c r="L1444" s="9">
        <f>IF(COUNTA($A1444:$K1444)=0,"",IF(AND(IFERROR($H1444,0)&gt;0,LEN(TRIM($K1444&amp;""))&gt;0,IFERROR(LOOKUP(2,1/((LISTS!$M$2:$M$13&lt;&gt;"")*ISNUMBER(SEARCH(LISTS!$M$2:$M$13,$I1444))),LISTS!$N$2:$N$13),"NO")="SI"),"SI","NO"))</f>
        <v/>
      </c>
      <c r="M1444" s="9">
        <f>IF(COUNTA($A1444:$K1444)=0,"",IF($K1444&lt;&gt;"",IF(COUNTIF($K$19:$K1444,$K1444)&gt;1,"SI","NO"),IF(COUNTIFS($A$19:$A1444,$A1444,$C$19:$C1444,$C1444,$J$19:$J1444,$J1444,$D$19:$D1444,$D1444)&gt;1,"SI","NO")))</f>
        <v/>
      </c>
      <c r="N1444" s="11">
        <f>IF(COUNTA($A1444:$K1444)=0,"",IF(AND($L1444="SI",$M1444="NO"),IFERROR($H1444,0),0))</f>
        <v/>
      </c>
      <c r="O1444" s="9">
        <f>IF(COUNTA($A1444:$K1444)=0,"",IF($M1444="SI","CUFE o factura duplicada dentro del reporte; no se suma dos veces",IF(IFERROR($H1444,0)&lt;=0,"DIAN reporta valor susceptible 0",IF($L1444="NO",IFERROR(LOOKUP(2,1/((LISTS!$M$2:$M$13&lt;&gt;"")*ISNUMBER(SEARCH(LISTS!$M$2:$M$13,$I1444))),LISTS!$O$2:$O$13),"Medio de pago no elegible o no identificado por DIAN"),"Apta automaticamente por pago electronico y base positiva"))))</f>
        <v/>
      </c>
    </row>
    <row r="1445">
      <c r="A1445" s="9" t="n"/>
      <c r="B1445" s="9" t="n"/>
      <c r="C1445" s="12" t="n"/>
      <c r="D1445" s="11" t="n"/>
      <c r="E1445" s="11" t="n"/>
      <c r="F1445" s="11" t="n"/>
      <c r="G1445" s="11" t="n"/>
      <c r="H1445" s="11" t="n"/>
      <c r="I1445" s="9" t="n"/>
      <c r="J1445" s="9" t="n"/>
      <c r="K1445" s="9" t="n"/>
      <c r="L1445" s="9">
        <f>IF(COUNTA($A1445:$K1445)=0,"",IF(AND(IFERROR($H1445,0)&gt;0,LEN(TRIM($K1445&amp;""))&gt;0,IFERROR(LOOKUP(2,1/((LISTS!$M$2:$M$13&lt;&gt;"")*ISNUMBER(SEARCH(LISTS!$M$2:$M$13,$I1445))),LISTS!$N$2:$N$13),"NO")="SI"),"SI","NO"))</f>
        <v/>
      </c>
      <c r="M1445" s="9">
        <f>IF(COUNTA($A1445:$K1445)=0,"",IF($K1445&lt;&gt;"",IF(COUNTIF($K$19:$K1445,$K1445)&gt;1,"SI","NO"),IF(COUNTIFS($A$19:$A1445,$A1445,$C$19:$C1445,$C1445,$J$19:$J1445,$J1445,$D$19:$D1445,$D1445)&gt;1,"SI","NO")))</f>
        <v/>
      </c>
      <c r="N1445" s="11">
        <f>IF(COUNTA($A1445:$K1445)=0,"",IF(AND($L1445="SI",$M1445="NO"),IFERROR($H1445,0),0))</f>
        <v/>
      </c>
      <c r="O1445" s="9">
        <f>IF(COUNTA($A1445:$K1445)=0,"",IF($M1445="SI","CUFE o factura duplicada dentro del reporte; no se suma dos veces",IF(IFERROR($H1445,0)&lt;=0,"DIAN reporta valor susceptible 0",IF($L1445="NO",IFERROR(LOOKUP(2,1/((LISTS!$M$2:$M$13&lt;&gt;"")*ISNUMBER(SEARCH(LISTS!$M$2:$M$13,$I1445))),LISTS!$O$2:$O$13),"Medio de pago no elegible o no identificado por DIAN"),"Apta automaticamente por pago electronico y base positiva"))))</f>
        <v/>
      </c>
    </row>
    <row r="1446">
      <c r="A1446" s="9" t="n"/>
      <c r="B1446" s="9" t="n"/>
      <c r="C1446" s="12" t="n"/>
      <c r="D1446" s="11" t="n"/>
      <c r="E1446" s="11" t="n"/>
      <c r="F1446" s="11" t="n"/>
      <c r="G1446" s="11" t="n"/>
      <c r="H1446" s="11" t="n"/>
      <c r="I1446" s="9" t="n"/>
      <c r="J1446" s="9" t="n"/>
      <c r="K1446" s="9" t="n"/>
      <c r="L1446" s="9">
        <f>IF(COUNTA($A1446:$K1446)=0,"",IF(AND(IFERROR($H1446,0)&gt;0,LEN(TRIM($K1446&amp;""))&gt;0,IFERROR(LOOKUP(2,1/((LISTS!$M$2:$M$13&lt;&gt;"")*ISNUMBER(SEARCH(LISTS!$M$2:$M$13,$I1446))),LISTS!$N$2:$N$13),"NO")="SI"),"SI","NO"))</f>
        <v/>
      </c>
      <c r="M1446" s="9">
        <f>IF(COUNTA($A1446:$K1446)=0,"",IF($K1446&lt;&gt;"",IF(COUNTIF($K$19:$K1446,$K1446)&gt;1,"SI","NO"),IF(COUNTIFS($A$19:$A1446,$A1446,$C$19:$C1446,$C1446,$J$19:$J1446,$J1446,$D$19:$D1446,$D1446)&gt;1,"SI","NO")))</f>
        <v/>
      </c>
      <c r="N1446" s="11">
        <f>IF(COUNTA($A1446:$K1446)=0,"",IF(AND($L1446="SI",$M1446="NO"),IFERROR($H1446,0),0))</f>
        <v/>
      </c>
      <c r="O1446" s="9">
        <f>IF(COUNTA($A1446:$K1446)=0,"",IF($M1446="SI","CUFE o factura duplicada dentro del reporte; no se suma dos veces",IF(IFERROR($H1446,0)&lt;=0,"DIAN reporta valor susceptible 0",IF($L1446="NO",IFERROR(LOOKUP(2,1/((LISTS!$M$2:$M$13&lt;&gt;"")*ISNUMBER(SEARCH(LISTS!$M$2:$M$13,$I1446))),LISTS!$O$2:$O$13),"Medio de pago no elegible o no identificado por DIAN"),"Apta automaticamente por pago electronico y base positiva"))))</f>
        <v/>
      </c>
    </row>
    <row r="1447">
      <c r="A1447" s="9" t="n"/>
      <c r="B1447" s="9" t="n"/>
      <c r="C1447" s="12" t="n"/>
      <c r="D1447" s="11" t="n"/>
      <c r="E1447" s="11" t="n"/>
      <c r="F1447" s="11" t="n"/>
      <c r="G1447" s="11" t="n"/>
      <c r="H1447" s="11" t="n"/>
      <c r="I1447" s="9" t="n"/>
      <c r="J1447" s="9" t="n"/>
      <c r="K1447" s="9" t="n"/>
      <c r="L1447" s="9">
        <f>IF(COUNTA($A1447:$K1447)=0,"",IF(AND(IFERROR($H1447,0)&gt;0,LEN(TRIM($K1447&amp;""))&gt;0,IFERROR(LOOKUP(2,1/((LISTS!$M$2:$M$13&lt;&gt;"")*ISNUMBER(SEARCH(LISTS!$M$2:$M$13,$I1447))),LISTS!$N$2:$N$13),"NO")="SI"),"SI","NO"))</f>
        <v/>
      </c>
      <c r="M1447" s="9">
        <f>IF(COUNTA($A1447:$K1447)=0,"",IF($K1447&lt;&gt;"",IF(COUNTIF($K$19:$K1447,$K1447)&gt;1,"SI","NO"),IF(COUNTIFS($A$19:$A1447,$A1447,$C$19:$C1447,$C1447,$J$19:$J1447,$J1447,$D$19:$D1447,$D1447)&gt;1,"SI","NO")))</f>
        <v/>
      </c>
      <c r="N1447" s="11">
        <f>IF(COUNTA($A1447:$K1447)=0,"",IF(AND($L1447="SI",$M1447="NO"),IFERROR($H1447,0),0))</f>
        <v/>
      </c>
      <c r="O1447" s="9">
        <f>IF(COUNTA($A1447:$K1447)=0,"",IF($M1447="SI","CUFE o factura duplicada dentro del reporte; no se suma dos veces",IF(IFERROR($H1447,0)&lt;=0,"DIAN reporta valor susceptible 0",IF($L1447="NO",IFERROR(LOOKUP(2,1/((LISTS!$M$2:$M$13&lt;&gt;"")*ISNUMBER(SEARCH(LISTS!$M$2:$M$13,$I1447))),LISTS!$O$2:$O$13),"Medio de pago no elegible o no identificado por DIAN"),"Apta automaticamente por pago electronico y base positiva"))))</f>
        <v/>
      </c>
    </row>
    <row r="1448">
      <c r="A1448" s="9" t="n"/>
      <c r="B1448" s="9" t="n"/>
      <c r="C1448" s="12" t="n"/>
      <c r="D1448" s="11" t="n"/>
      <c r="E1448" s="11" t="n"/>
      <c r="F1448" s="11" t="n"/>
      <c r="G1448" s="11" t="n"/>
      <c r="H1448" s="11" t="n"/>
      <c r="I1448" s="9" t="n"/>
      <c r="J1448" s="9" t="n"/>
      <c r="K1448" s="9" t="n"/>
      <c r="L1448" s="9">
        <f>IF(COUNTA($A1448:$K1448)=0,"",IF(AND(IFERROR($H1448,0)&gt;0,LEN(TRIM($K1448&amp;""))&gt;0,IFERROR(LOOKUP(2,1/((LISTS!$M$2:$M$13&lt;&gt;"")*ISNUMBER(SEARCH(LISTS!$M$2:$M$13,$I1448))),LISTS!$N$2:$N$13),"NO")="SI"),"SI","NO"))</f>
        <v/>
      </c>
      <c r="M1448" s="9">
        <f>IF(COUNTA($A1448:$K1448)=0,"",IF($K1448&lt;&gt;"",IF(COUNTIF($K$19:$K1448,$K1448)&gt;1,"SI","NO"),IF(COUNTIFS($A$19:$A1448,$A1448,$C$19:$C1448,$C1448,$J$19:$J1448,$J1448,$D$19:$D1448,$D1448)&gt;1,"SI","NO")))</f>
        <v/>
      </c>
      <c r="N1448" s="11">
        <f>IF(COUNTA($A1448:$K1448)=0,"",IF(AND($L1448="SI",$M1448="NO"),IFERROR($H1448,0),0))</f>
        <v/>
      </c>
      <c r="O1448" s="9">
        <f>IF(COUNTA($A1448:$K1448)=0,"",IF($M1448="SI","CUFE o factura duplicada dentro del reporte; no se suma dos veces",IF(IFERROR($H1448,0)&lt;=0,"DIAN reporta valor susceptible 0",IF($L1448="NO",IFERROR(LOOKUP(2,1/((LISTS!$M$2:$M$13&lt;&gt;"")*ISNUMBER(SEARCH(LISTS!$M$2:$M$13,$I1448))),LISTS!$O$2:$O$13),"Medio de pago no elegible o no identificado por DIAN"),"Apta automaticamente por pago electronico y base positiva"))))</f>
        <v/>
      </c>
    </row>
    <row r="1449">
      <c r="A1449" s="9" t="n"/>
      <c r="B1449" s="9" t="n"/>
      <c r="C1449" s="12" t="n"/>
      <c r="D1449" s="11" t="n"/>
      <c r="E1449" s="11" t="n"/>
      <c r="F1449" s="11" t="n"/>
      <c r="G1449" s="11" t="n"/>
      <c r="H1449" s="11" t="n"/>
      <c r="I1449" s="9" t="n"/>
      <c r="J1449" s="9" t="n"/>
      <c r="K1449" s="9" t="n"/>
      <c r="L1449" s="9">
        <f>IF(COUNTA($A1449:$K1449)=0,"",IF(AND(IFERROR($H1449,0)&gt;0,LEN(TRIM($K1449&amp;""))&gt;0,IFERROR(LOOKUP(2,1/((LISTS!$M$2:$M$13&lt;&gt;"")*ISNUMBER(SEARCH(LISTS!$M$2:$M$13,$I1449))),LISTS!$N$2:$N$13),"NO")="SI"),"SI","NO"))</f>
        <v/>
      </c>
      <c r="M1449" s="9">
        <f>IF(COUNTA($A1449:$K1449)=0,"",IF($K1449&lt;&gt;"",IF(COUNTIF($K$19:$K1449,$K1449)&gt;1,"SI","NO"),IF(COUNTIFS($A$19:$A1449,$A1449,$C$19:$C1449,$C1449,$J$19:$J1449,$J1449,$D$19:$D1449,$D1449)&gt;1,"SI","NO")))</f>
        <v/>
      </c>
      <c r="N1449" s="11">
        <f>IF(COUNTA($A1449:$K1449)=0,"",IF(AND($L1449="SI",$M1449="NO"),IFERROR($H1449,0),0))</f>
        <v/>
      </c>
      <c r="O1449" s="9">
        <f>IF(COUNTA($A1449:$K1449)=0,"",IF($M1449="SI","CUFE o factura duplicada dentro del reporte; no se suma dos veces",IF(IFERROR($H1449,0)&lt;=0,"DIAN reporta valor susceptible 0",IF($L1449="NO",IFERROR(LOOKUP(2,1/((LISTS!$M$2:$M$13&lt;&gt;"")*ISNUMBER(SEARCH(LISTS!$M$2:$M$13,$I1449))),LISTS!$O$2:$O$13),"Medio de pago no elegible o no identificado por DIAN"),"Apta automaticamente por pago electronico y base positiva"))))</f>
        <v/>
      </c>
    </row>
    <row r="1450">
      <c r="A1450" s="9" t="n"/>
      <c r="B1450" s="9" t="n"/>
      <c r="C1450" s="12" t="n"/>
      <c r="D1450" s="11" t="n"/>
      <c r="E1450" s="11" t="n"/>
      <c r="F1450" s="11" t="n"/>
      <c r="G1450" s="11" t="n"/>
      <c r="H1450" s="11" t="n"/>
      <c r="I1450" s="9" t="n"/>
      <c r="J1450" s="9" t="n"/>
      <c r="K1450" s="9" t="n"/>
      <c r="L1450" s="9">
        <f>IF(COUNTA($A1450:$K1450)=0,"",IF(AND(IFERROR($H1450,0)&gt;0,LEN(TRIM($K1450&amp;""))&gt;0,IFERROR(LOOKUP(2,1/((LISTS!$M$2:$M$13&lt;&gt;"")*ISNUMBER(SEARCH(LISTS!$M$2:$M$13,$I1450))),LISTS!$N$2:$N$13),"NO")="SI"),"SI","NO"))</f>
        <v/>
      </c>
      <c r="M1450" s="9">
        <f>IF(COUNTA($A1450:$K1450)=0,"",IF($K1450&lt;&gt;"",IF(COUNTIF($K$19:$K1450,$K1450)&gt;1,"SI","NO"),IF(COUNTIFS($A$19:$A1450,$A1450,$C$19:$C1450,$C1450,$J$19:$J1450,$J1450,$D$19:$D1450,$D1450)&gt;1,"SI","NO")))</f>
        <v/>
      </c>
      <c r="N1450" s="11">
        <f>IF(COUNTA($A1450:$K1450)=0,"",IF(AND($L1450="SI",$M1450="NO"),IFERROR($H1450,0),0))</f>
        <v/>
      </c>
      <c r="O1450" s="9">
        <f>IF(COUNTA($A1450:$K1450)=0,"",IF($M1450="SI","CUFE o factura duplicada dentro del reporte; no se suma dos veces",IF(IFERROR($H1450,0)&lt;=0,"DIAN reporta valor susceptible 0",IF($L1450="NO",IFERROR(LOOKUP(2,1/((LISTS!$M$2:$M$13&lt;&gt;"")*ISNUMBER(SEARCH(LISTS!$M$2:$M$13,$I1450))),LISTS!$O$2:$O$13),"Medio de pago no elegible o no identificado por DIAN"),"Apta automaticamente por pago electronico y base positiva"))))</f>
        <v/>
      </c>
    </row>
    <row r="1451">
      <c r="A1451" s="9" t="n"/>
      <c r="B1451" s="9" t="n"/>
      <c r="C1451" s="12" t="n"/>
      <c r="D1451" s="11" t="n"/>
      <c r="E1451" s="11" t="n"/>
      <c r="F1451" s="11" t="n"/>
      <c r="G1451" s="11" t="n"/>
      <c r="H1451" s="11" t="n"/>
      <c r="I1451" s="9" t="n"/>
      <c r="J1451" s="9" t="n"/>
      <c r="K1451" s="9" t="n"/>
      <c r="L1451" s="9">
        <f>IF(COUNTA($A1451:$K1451)=0,"",IF(AND(IFERROR($H1451,0)&gt;0,LEN(TRIM($K1451&amp;""))&gt;0,IFERROR(LOOKUP(2,1/((LISTS!$M$2:$M$13&lt;&gt;"")*ISNUMBER(SEARCH(LISTS!$M$2:$M$13,$I1451))),LISTS!$N$2:$N$13),"NO")="SI"),"SI","NO"))</f>
        <v/>
      </c>
      <c r="M1451" s="9">
        <f>IF(COUNTA($A1451:$K1451)=0,"",IF($K1451&lt;&gt;"",IF(COUNTIF($K$19:$K1451,$K1451)&gt;1,"SI","NO"),IF(COUNTIFS($A$19:$A1451,$A1451,$C$19:$C1451,$C1451,$J$19:$J1451,$J1451,$D$19:$D1451,$D1451)&gt;1,"SI","NO")))</f>
        <v/>
      </c>
      <c r="N1451" s="11">
        <f>IF(COUNTA($A1451:$K1451)=0,"",IF(AND($L1451="SI",$M1451="NO"),IFERROR($H1451,0),0))</f>
        <v/>
      </c>
      <c r="O1451" s="9">
        <f>IF(COUNTA($A1451:$K1451)=0,"",IF($M1451="SI","CUFE o factura duplicada dentro del reporte; no se suma dos veces",IF(IFERROR($H1451,0)&lt;=0,"DIAN reporta valor susceptible 0",IF($L1451="NO",IFERROR(LOOKUP(2,1/((LISTS!$M$2:$M$13&lt;&gt;"")*ISNUMBER(SEARCH(LISTS!$M$2:$M$13,$I1451))),LISTS!$O$2:$O$13),"Medio de pago no elegible o no identificado por DIAN"),"Apta automaticamente por pago electronico y base positiva"))))</f>
        <v/>
      </c>
    </row>
    <row r="1452">
      <c r="A1452" s="9" t="n"/>
      <c r="B1452" s="9" t="n"/>
      <c r="C1452" s="12" t="n"/>
      <c r="D1452" s="11" t="n"/>
      <c r="E1452" s="11" t="n"/>
      <c r="F1452" s="11" t="n"/>
      <c r="G1452" s="11" t="n"/>
      <c r="H1452" s="11" t="n"/>
      <c r="I1452" s="9" t="n"/>
      <c r="J1452" s="9" t="n"/>
      <c r="K1452" s="9" t="n"/>
      <c r="L1452" s="9">
        <f>IF(COUNTA($A1452:$K1452)=0,"",IF(AND(IFERROR($H1452,0)&gt;0,LEN(TRIM($K1452&amp;""))&gt;0,IFERROR(LOOKUP(2,1/((LISTS!$M$2:$M$13&lt;&gt;"")*ISNUMBER(SEARCH(LISTS!$M$2:$M$13,$I1452))),LISTS!$N$2:$N$13),"NO")="SI"),"SI","NO"))</f>
        <v/>
      </c>
      <c r="M1452" s="9">
        <f>IF(COUNTA($A1452:$K1452)=0,"",IF($K1452&lt;&gt;"",IF(COUNTIF($K$19:$K1452,$K1452)&gt;1,"SI","NO"),IF(COUNTIFS($A$19:$A1452,$A1452,$C$19:$C1452,$C1452,$J$19:$J1452,$J1452,$D$19:$D1452,$D1452)&gt;1,"SI","NO")))</f>
        <v/>
      </c>
      <c r="N1452" s="11">
        <f>IF(COUNTA($A1452:$K1452)=0,"",IF(AND($L1452="SI",$M1452="NO"),IFERROR($H1452,0),0))</f>
        <v/>
      </c>
      <c r="O1452" s="9">
        <f>IF(COUNTA($A1452:$K1452)=0,"",IF($M1452="SI","CUFE o factura duplicada dentro del reporte; no se suma dos veces",IF(IFERROR($H1452,0)&lt;=0,"DIAN reporta valor susceptible 0",IF($L1452="NO",IFERROR(LOOKUP(2,1/((LISTS!$M$2:$M$13&lt;&gt;"")*ISNUMBER(SEARCH(LISTS!$M$2:$M$13,$I1452))),LISTS!$O$2:$O$13),"Medio de pago no elegible o no identificado por DIAN"),"Apta automaticamente por pago electronico y base positiva"))))</f>
        <v/>
      </c>
    </row>
    <row r="1453">
      <c r="A1453" s="9" t="n"/>
      <c r="B1453" s="9" t="n"/>
      <c r="C1453" s="12" t="n"/>
      <c r="D1453" s="11" t="n"/>
      <c r="E1453" s="11" t="n"/>
      <c r="F1453" s="11" t="n"/>
      <c r="G1453" s="11" t="n"/>
      <c r="H1453" s="11" t="n"/>
      <c r="I1453" s="9" t="n"/>
      <c r="J1453" s="9" t="n"/>
      <c r="K1453" s="9" t="n"/>
      <c r="L1453" s="9">
        <f>IF(COUNTA($A1453:$K1453)=0,"",IF(AND(IFERROR($H1453,0)&gt;0,LEN(TRIM($K1453&amp;""))&gt;0,IFERROR(LOOKUP(2,1/((LISTS!$M$2:$M$13&lt;&gt;"")*ISNUMBER(SEARCH(LISTS!$M$2:$M$13,$I1453))),LISTS!$N$2:$N$13),"NO")="SI"),"SI","NO"))</f>
        <v/>
      </c>
      <c r="M1453" s="9">
        <f>IF(COUNTA($A1453:$K1453)=0,"",IF($K1453&lt;&gt;"",IF(COUNTIF($K$19:$K1453,$K1453)&gt;1,"SI","NO"),IF(COUNTIFS($A$19:$A1453,$A1453,$C$19:$C1453,$C1453,$J$19:$J1453,$J1453,$D$19:$D1453,$D1453)&gt;1,"SI","NO")))</f>
        <v/>
      </c>
      <c r="N1453" s="11">
        <f>IF(COUNTA($A1453:$K1453)=0,"",IF(AND($L1453="SI",$M1453="NO"),IFERROR($H1453,0),0))</f>
        <v/>
      </c>
      <c r="O1453" s="9">
        <f>IF(COUNTA($A1453:$K1453)=0,"",IF($M1453="SI","CUFE o factura duplicada dentro del reporte; no se suma dos veces",IF(IFERROR($H1453,0)&lt;=0,"DIAN reporta valor susceptible 0",IF($L1453="NO",IFERROR(LOOKUP(2,1/((LISTS!$M$2:$M$13&lt;&gt;"")*ISNUMBER(SEARCH(LISTS!$M$2:$M$13,$I1453))),LISTS!$O$2:$O$13),"Medio de pago no elegible o no identificado por DIAN"),"Apta automaticamente por pago electronico y base positiva"))))</f>
        <v/>
      </c>
    </row>
    <row r="1454">
      <c r="A1454" s="9" t="n"/>
      <c r="B1454" s="9" t="n"/>
      <c r="C1454" s="12" t="n"/>
      <c r="D1454" s="11" t="n"/>
      <c r="E1454" s="11" t="n"/>
      <c r="F1454" s="11" t="n"/>
      <c r="G1454" s="11" t="n"/>
      <c r="H1454" s="11" t="n"/>
      <c r="I1454" s="9" t="n"/>
      <c r="J1454" s="9" t="n"/>
      <c r="K1454" s="9" t="n"/>
      <c r="L1454" s="9">
        <f>IF(COUNTA($A1454:$K1454)=0,"",IF(AND(IFERROR($H1454,0)&gt;0,LEN(TRIM($K1454&amp;""))&gt;0,IFERROR(LOOKUP(2,1/((LISTS!$M$2:$M$13&lt;&gt;"")*ISNUMBER(SEARCH(LISTS!$M$2:$M$13,$I1454))),LISTS!$N$2:$N$13),"NO")="SI"),"SI","NO"))</f>
        <v/>
      </c>
      <c r="M1454" s="9">
        <f>IF(COUNTA($A1454:$K1454)=0,"",IF($K1454&lt;&gt;"",IF(COUNTIF($K$19:$K1454,$K1454)&gt;1,"SI","NO"),IF(COUNTIFS($A$19:$A1454,$A1454,$C$19:$C1454,$C1454,$J$19:$J1454,$J1454,$D$19:$D1454,$D1454)&gt;1,"SI","NO")))</f>
        <v/>
      </c>
      <c r="N1454" s="11">
        <f>IF(COUNTA($A1454:$K1454)=0,"",IF(AND($L1454="SI",$M1454="NO"),IFERROR($H1454,0),0))</f>
        <v/>
      </c>
      <c r="O1454" s="9">
        <f>IF(COUNTA($A1454:$K1454)=0,"",IF($M1454="SI","CUFE o factura duplicada dentro del reporte; no se suma dos veces",IF(IFERROR($H1454,0)&lt;=0,"DIAN reporta valor susceptible 0",IF($L1454="NO",IFERROR(LOOKUP(2,1/((LISTS!$M$2:$M$13&lt;&gt;"")*ISNUMBER(SEARCH(LISTS!$M$2:$M$13,$I1454))),LISTS!$O$2:$O$13),"Medio de pago no elegible o no identificado por DIAN"),"Apta automaticamente por pago electronico y base positiva"))))</f>
        <v/>
      </c>
    </row>
    <row r="1455">
      <c r="A1455" s="9" t="n"/>
      <c r="B1455" s="9" t="n"/>
      <c r="C1455" s="12" t="n"/>
      <c r="D1455" s="11" t="n"/>
      <c r="E1455" s="11" t="n"/>
      <c r="F1455" s="11" t="n"/>
      <c r="G1455" s="11" t="n"/>
      <c r="H1455" s="11" t="n"/>
      <c r="I1455" s="9" t="n"/>
      <c r="J1455" s="9" t="n"/>
      <c r="K1455" s="9" t="n"/>
      <c r="L1455" s="9">
        <f>IF(COUNTA($A1455:$K1455)=0,"",IF(AND(IFERROR($H1455,0)&gt;0,LEN(TRIM($K1455&amp;""))&gt;0,IFERROR(LOOKUP(2,1/((LISTS!$M$2:$M$13&lt;&gt;"")*ISNUMBER(SEARCH(LISTS!$M$2:$M$13,$I1455))),LISTS!$N$2:$N$13),"NO")="SI"),"SI","NO"))</f>
        <v/>
      </c>
      <c r="M1455" s="9">
        <f>IF(COUNTA($A1455:$K1455)=0,"",IF($K1455&lt;&gt;"",IF(COUNTIF($K$19:$K1455,$K1455)&gt;1,"SI","NO"),IF(COUNTIFS($A$19:$A1455,$A1455,$C$19:$C1455,$C1455,$J$19:$J1455,$J1455,$D$19:$D1455,$D1455)&gt;1,"SI","NO")))</f>
        <v/>
      </c>
      <c r="N1455" s="11">
        <f>IF(COUNTA($A1455:$K1455)=0,"",IF(AND($L1455="SI",$M1455="NO"),IFERROR($H1455,0),0))</f>
        <v/>
      </c>
      <c r="O1455" s="9">
        <f>IF(COUNTA($A1455:$K1455)=0,"",IF($M1455="SI","CUFE o factura duplicada dentro del reporte; no se suma dos veces",IF(IFERROR($H1455,0)&lt;=0,"DIAN reporta valor susceptible 0",IF($L1455="NO",IFERROR(LOOKUP(2,1/((LISTS!$M$2:$M$13&lt;&gt;"")*ISNUMBER(SEARCH(LISTS!$M$2:$M$13,$I1455))),LISTS!$O$2:$O$13),"Medio de pago no elegible o no identificado por DIAN"),"Apta automaticamente por pago electronico y base positiva"))))</f>
        <v/>
      </c>
    </row>
    <row r="1456">
      <c r="A1456" s="9" t="n"/>
      <c r="B1456" s="9" t="n"/>
      <c r="C1456" s="12" t="n"/>
      <c r="D1456" s="11" t="n"/>
      <c r="E1456" s="11" t="n"/>
      <c r="F1456" s="11" t="n"/>
      <c r="G1456" s="11" t="n"/>
      <c r="H1456" s="11" t="n"/>
      <c r="I1456" s="9" t="n"/>
      <c r="J1456" s="9" t="n"/>
      <c r="K1456" s="9" t="n"/>
      <c r="L1456" s="9">
        <f>IF(COUNTA($A1456:$K1456)=0,"",IF(AND(IFERROR($H1456,0)&gt;0,LEN(TRIM($K1456&amp;""))&gt;0,IFERROR(LOOKUP(2,1/((LISTS!$M$2:$M$13&lt;&gt;"")*ISNUMBER(SEARCH(LISTS!$M$2:$M$13,$I1456))),LISTS!$N$2:$N$13),"NO")="SI"),"SI","NO"))</f>
        <v/>
      </c>
      <c r="M1456" s="9">
        <f>IF(COUNTA($A1456:$K1456)=0,"",IF($K1456&lt;&gt;"",IF(COUNTIF($K$19:$K1456,$K1456)&gt;1,"SI","NO"),IF(COUNTIFS($A$19:$A1456,$A1456,$C$19:$C1456,$C1456,$J$19:$J1456,$J1456,$D$19:$D1456,$D1456)&gt;1,"SI","NO")))</f>
        <v/>
      </c>
      <c r="N1456" s="11">
        <f>IF(COUNTA($A1456:$K1456)=0,"",IF(AND($L1456="SI",$M1456="NO"),IFERROR($H1456,0),0))</f>
        <v/>
      </c>
      <c r="O1456" s="9">
        <f>IF(COUNTA($A1456:$K1456)=0,"",IF($M1456="SI","CUFE o factura duplicada dentro del reporte; no se suma dos veces",IF(IFERROR($H1456,0)&lt;=0,"DIAN reporta valor susceptible 0",IF($L1456="NO",IFERROR(LOOKUP(2,1/((LISTS!$M$2:$M$13&lt;&gt;"")*ISNUMBER(SEARCH(LISTS!$M$2:$M$13,$I1456))),LISTS!$O$2:$O$13),"Medio de pago no elegible o no identificado por DIAN"),"Apta automaticamente por pago electronico y base positiva"))))</f>
        <v/>
      </c>
    </row>
    <row r="1457">
      <c r="A1457" s="9" t="n"/>
      <c r="B1457" s="9" t="n"/>
      <c r="C1457" s="12" t="n"/>
      <c r="D1457" s="11" t="n"/>
      <c r="E1457" s="11" t="n"/>
      <c r="F1457" s="11" t="n"/>
      <c r="G1457" s="11" t="n"/>
      <c r="H1457" s="11" t="n"/>
      <c r="I1457" s="9" t="n"/>
      <c r="J1457" s="9" t="n"/>
      <c r="K1457" s="9" t="n"/>
      <c r="L1457" s="9">
        <f>IF(COUNTA($A1457:$K1457)=0,"",IF(AND(IFERROR($H1457,0)&gt;0,LEN(TRIM($K1457&amp;""))&gt;0,IFERROR(LOOKUP(2,1/((LISTS!$M$2:$M$13&lt;&gt;"")*ISNUMBER(SEARCH(LISTS!$M$2:$M$13,$I1457))),LISTS!$N$2:$N$13),"NO")="SI"),"SI","NO"))</f>
        <v/>
      </c>
      <c r="M1457" s="9">
        <f>IF(COUNTA($A1457:$K1457)=0,"",IF($K1457&lt;&gt;"",IF(COUNTIF($K$19:$K1457,$K1457)&gt;1,"SI","NO"),IF(COUNTIFS($A$19:$A1457,$A1457,$C$19:$C1457,$C1457,$J$19:$J1457,$J1457,$D$19:$D1457,$D1457)&gt;1,"SI","NO")))</f>
        <v/>
      </c>
      <c r="N1457" s="11">
        <f>IF(COUNTA($A1457:$K1457)=0,"",IF(AND($L1457="SI",$M1457="NO"),IFERROR($H1457,0),0))</f>
        <v/>
      </c>
      <c r="O1457" s="9">
        <f>IF(COUNTA($A1457:$K1457)=0,"",IF($M1457="SI","CUFE o factura duplicada dentro del reporte; no se suma dos veces",IF(IFERROR($H1457,0)&lt;=0,"DIAN reporta valor susceptible 0",IF($L1457="NO",IFERROR(LOOKUP(2,1/((LISTS!$M$2:$M$13&lt;&gt;"")*ISNUMBER(SEARCH(LISTS!$M$2:$M$13,$I1457))),LISTS!$O$2:$O$13),"Medio de pago no elegible o no identificado por DIAN"),"Apta automaticamente por pago electronico y base positiva"))))</f>
        <v/>
      </c>
    </row>
    <row r="1458">
      <c r="A1458" s="9" t="n"/>
      <c r="B1458" s="9" t="n"/>
      <c r="C1458" s="12" t="n"/>
      <c r="D1458" s="11" t="n"/>
      <c r="E1458" s="11" t="n"/>
      <c r="F1458" s="11" t="n"/>
      <c r="G1458" s="11" t="n"/>
      <c r="H1458" s="11" t="n"/>
      <c r="I1458" s="9" t="n"/>
      <c r="J1458" s="9" t="n"/>
      <c r="K1458" s="9" t="n"/>
      <c r="L1458" s="9">
        <f>IF(COUNTA($A1458:$K1458)=0,"",IF(AND(IFERROR($H1458,0)&gt;0,LEN(TRIM($K1458&amp;""))&gt;0,IFERROR(LOOKUP(2,1/((LISTS!$M$2:$M$13&lt;&gt;"")*ISNUMBER(SEARCH(LISTS!$M$2:$M$13,$I1458))),LISTS!$N$2:$N$13),"NO")="SI"),"SI","NO"))</f>
        <v/>
      </c>
      <c r="M1458" s="9">
        <f>IF(COUNTA($A1458:$K1458)=0,"",IF($K1458&lt;&gt;"",IF(COUNTIF($K$19:$K1458,$K1458)&gt;1,"SI","NO"),IF(COUNTIFS($A$19:$A1458,$A1458,$C$19:$C1458,$C1458,$J$19:$J1458,$J1458,$D$19:$D1458,$D1458)&gt;1,"SI","NO")))</f>
        <v/>
      </c>
      <c r="N1458" s="11">
        <f>IF(COUNTA($A1458:$K1458)=0,"",IF(AND($L1458="SI",$M1458="NO"),IFERROR($H1458,0),0))</f>
        <v/>
      </c>
      <c r="O1458" s="9">
        <f>IF(COUNTA($A1458:$K1458)=0,"",IF($M1458="SI","CUFE o factura duplicada dentro del reporte; no se suma dos veces",IF(IFERROR($H1458,0)&lt;=0,"DIAN reporta valor susceptible 0",IF($L1458="NO",IFERROR(LOOKUP(2,1/((LISTS!$M$2:$M$13&lt;&gt;"")*ISNUMBER(SEARCH(LISTS!$M$2:$M$13,$I1458))),LISTS!$O$2:$O$13),"Medio de pago no elegible o no identificado por DIAN"),"Apta automaticamente por pago electronico y base positiva"))))</f>
        <v/>
      </c>
    </row>
    <row r="1459">
      <c r="A1459" s="9" t="n"/>
      <c r="B1459" s="9" t="n"/>
      <c r="C1459" s="12" t="n"/>
      <c r="D1459" s="11" t="n"/>
      <c r="E1459" s="11" t="n"/>
      <c r="F1459" s="11" t="n"/>
      <c r="G1459" s="11" t="n"/>
      <c r="H1459" s="11" t="n"/>
      <c r="I1459" s="9" t="n"/>
      <c r="J1459" s="9" t="n"/>
      <c r="K1459" s="9" t="n"/>
      <c r="L1459" s="9">
        <f>IF(COUNTA($A1459:$K1459)=0,"",IF(AND(IFERROR($H1459,0)&gt;0,LEN(TRIM($K1459&amp;""))&gt;0,IFERROR(LOOKUP(2,1/((LISTS!$M$2:$M$13&lt;&gt;"")*ISNUMBER(SEARCH(LISTS!$M$2:$M$13,$I1459))),LISTS!$N$2:$N$13),"NO")="SI"),"SI","NO"))</f>
        <v/>
      </c>
      <c r="M1459" s="9">
        <f>IF(COUNTA($A1459:$K1459)=0,"",IF($K1459&lt;&gt;"",IF(COUNTIF($K$19:$K1459,$K1459)&gt;1,"SI","NO"),IF(COUNTIFS($A$19:$A1459,$A1459,$C$19:$C1459,$C1459,$J$19:$J1459,$J1459,$D$19:$D1459,$D1459)&gt;1,"SI","NO")))</f>
        <v/>
      </c>
      <c r="N1459" s="11">
        <f>IF(COUNTA($A1459:$K1459)=0,"",IF(AND($L1459="SI",$M1459="NO"),IFERROR($H1459,0),0))</f>
        <v/>
      </c>
      <c r="O1459" s="9">
        <f>IF(COUNTA($A1459:$K1459)=0,"",IF($M1459="SI","CUFE o factura duplicada dentro del reporte; no se suma dos veces",IF(IFERROR($H1459,0)&lt;=0,"DIAN reporta valor susceptible 0",IF($L1459="NO",IFERROR(LOOKUP(2,1/((LISTS!$M$2:$M$13&lt;&gt;"")*ISNUMBER(SEARCH(LISTS!$M$2:$M$13,$I1459))),LISTS!$O$2:$O$13),"Medio de pago no elegible o no identificado por DIAN"),"Apta automaticamente por pago electronico y base positiva"))))</f>
        <v/>
      </c>
    </row>
    <row r="1460">
      <c r="A1460" s="9" t="n"/>
      <c r="B1460" s="9" t="n"/>
      <c r="C1460" s="12" t="n"/>
      <c r="D1460" s="11" t="n"/>
      <c r="E1460" s="11" t="n"/>
      <c r="F1460" s="11" t="n"/>
      <c r="G1460" s="11" t="n"/>
      <c r="H1460" s="11" t="n"/>
      <c r="I1460" s="9" t="n"/>
      <c r="J1460" s="9" t="n"/>
      <c r="K1460" s="9" t="n"/>
      <c r="L1460" s="9">
        <f>IF(COUNTA($A1460:$K1460)=0,"",IF(AND(IFERROR($H1460,0)&gt;0,LEN(TRIM($K1460&amp;""))&gt;0,IFERROR(LOOKUP(2,1/((LISTS!$M$2:$M$13&lt;&gt;"")*ISNUMBER(SEARCH(LISTS!$M$2:$M$13,$I1460))),LISTS!$N$2:$N$13),"NO")="SI"),"SI","NO"))</f>
        <v/>
      </c>
      <c r="M1460" s="9">
        <f>IF(COUNTA($A1460:$K1460)=0,"",IF($K1460&lt;&gt;"",IF(COUNTIF($K$19:$K1460,$K1460)&gt;1,"SI","NO"),IF(COUNTIFS($A$19:$A1460,$A1460,$C$19:$C1460,$C1460,$J$19:$J1460,$J1460,$D$19:$D1460,$D1460)&gt;1,"SI","NO")))</f>
        <v/>
      </c>
      <c r="N1460" s="11">
        <f>IF(COUNTA($A1460:$K1460)=0,"",IF(AND($L1460="SI",$M1460="NO"),IFERROR($H1460,0),0))</f>
        <v/>
      </c>
      <c r="O1460" s="9">
        <f>IF(COUNTA($A1460:$K1460)=0,"",IF($M1460="SI","CUFE o factura duplicada dentro del reporte; no se suma dos veces",IF(IFERROR($H1460,0)&lt;=0,"DIAN reporta valor susceptible 0",IF($L1460="NO",IFERROR(LOOKUP(2,1/((LISTS!$M$2:$M$13&lt;&gt;"")*ISNUMBER(SEARCH(LISTS!$M$2:$M$13,$I1460))),LISTS!$O$2:$O$13),"Medio de pago no elegible o no identificado por DIAN"),"Apta automaticamente por pago electronico y base positiva"))))</f>
        <v/>
      </c>
    </row>
    <row r="1461">
      <c r="A1461" s="9" t="n"/>
      <c r="B1461" s="9" t="n"/>
      <c r="C1461" s="12" t="n"/>
      <c r="D1461" s="11" t="n"/>
      <c r="E1461" s="11" t="n"/>
      <c r="F1461" s="11" t="n"/>
      <c r="G1461" s="11" t="n"/>
      <c r="H1461" s="11" t="n"/>
      <c r="I1461" s="9" t="n"/>
      <c r="J1461" s="9" t="n"/>
      <c r="K1461" s="9" t="n"/>
      <c r="L1461" s="9">
        <f>IF(COUNTA($A1461:$K1461)=0,"",IF(AND(IFERROR($H1461,0)&gt;0,LEN(TRIM($K1461&amp;""))&gt;0,IFERROR(LOOKUP(2,1/((LISTS!$M$2:$M$13&lt;&gt;"")*ISNUMBER(SEARCH(LISTS!$M$2:$M$13,$I1461))),LISTS!$N$2:$N$13),"NO")="SI"),"SI","NO"))</f>
        <v/>
      </c>
      <c r="M1461" s="9">
        <f>IF(COUNTA($A1461:$K1461)=0,"",IF($K1461&lt;&gt;"",IF(COUNTIF($K$19:$K1461,$K1461)&gt;1,"SI","NO"),IF(COUNTIFS($A$19:$A1461,$A1461,$C$19:$C1461,$C1461,$J$19:$J1461,$J1461,$D$19:$D1461,$D1461)&gt;1,"SI","NO")))</f>
        <v/>
      </c>
      <c r="N1461" s="11">
        <f>IF(COUNTA($A1461:$K1461)=0,"",IF(AND($L1461="SI",$M1461="NO"),IFERROR($H1461,0),0))</f>
        <v/>
      </c>
      <c r="O1461" s="9">
        <f>IF(COUNTA($A1461:$K1461)=0,"",IF($M1461="SI","CUFE o factura duplicada dentro del reporte; no se suma dos veces",IF(IFERROR($H1461,0)&lt;=0,"DIAN reporta valor susceptible 0",IF($L1461="NO",IFERROR(LOOKUP(2,1/((LISTS!$M$2:$M$13&lt;&gt;"")*ISNUMBER(SEARCH(LISTS!$M$2:$M$13,$I1461))),LISTS!$O$2:$O$13),"Medio de pago no elegible o no identificado por DIAN"),"Apta automaticamente por pago electronico y base positiva"))))</f>
        <v/>
      </c>
    </row>
    <row r="1462">
      <c r="A1462" s="9" t="n"/>
      <c r="B1462" s="9" t="n"/>
      <c r="C1462" s="12" t="n"/>
      <c r="D1462" s="11" t="n"/>
      <c r="E1462" s="11" t="n"/>
      <c r="F1462" s="11" t="n"/>
      <c r="G1462" s="11" t="n"/>
      <c r="H1462" s="11" t="n"/>
      <c r="I1462" s="9" t="n"/>
      <c r="J1462" s="9" t="n"/>
      <c r="K1462" s="9" t="n"/>
      <c r="L1462" s="9">
        <f>IF(COUNTA($A1462:$K1462)=0,"",IF(AND(IFERROR($H1462,0)&gt;0,LEN(TRIM($K1462&amp;""))&gt;0,IFERROR(LOOKUP(2,1/((LISTS!$M$2:$M$13&lt;&gt;"")*ISNUMBER(SEARCH(LISTS!$M$2:$M$13,$I1462))),LISTS!$N$2:$N$13),"NO")="SI"),"SI","NO"))</f>
        <v/>
      </c>
      <c r="M1462" s="9">
        <f>IF(COUNTA($A1462:$K1462)=0,"",IF($K1462&lt;&gt;"",IF(COUNTIF($K$19:$K1462,$K1462)&gt;1,"SI","NO"),IF(COUNTIFS($A$19:$A1462,$A1462,$C$19:$C1462,$C1462,$J$19:$J1462,$J1462,$D$19:$D1462,$D1462)&gt;1,"SI","NO")))</f>
        <v/>
      </c>
      <c r="N1462" s="11">
        <f>IF(COUNTA($A1462:$K1462)=0,"",IF(AND($L1462="SI",$M1462="NO"),IFERROR($H1462,0),0))</f>
        <v/>
      </c>
      <c r="O1462" s="9">
        <f>IF(COUNTA($A1462:$K1462)=0,"",IF($M1462="SI","CUFE o factura duplicada dentro del reporte; no se suma dos veces",IF(IFERROR($H1462,0)&lt;=0,"DIAN reporta valor susceptible 0",IF($L1462="NO",IFERROR(LOOKUP(2,1/((LISTS!$M$2:$M$13&lt;&gt;"")*ISNUMBER(SEARCH(LISTS!$M$2:$M$13,$I1462))),LISTS!$O$2:$O$13),"Medio de pago no elegible o no identificado por DIAN"),"Apta automaticamente por pago electronico y base positiva"))))</f>
        <v/>
      </c>
    </row>
    <row r="1463">
      <c r="A1463" s="9" t="n"/>
      <c r="B1463" s="9" t="n"/>
      <c r="C1463" s="12" t="n"/>
      <c r="D1463" s="11" t="n"/>
      <c r="E1463" s="11" t="n"/>
      <c r="F1463" s="11" t="n"/>
      <c r="G1463" s="11" t="n"/>
      <c r="H1463" s="11" t="n"/>
      <c r="I1463" s="9" t="n"/>
      <c r="J1463" s="9" t="n"/>
      <c r="K1463" s="9" t="n"/>
      <c r="L1463" s="9">
        <f>IF(COUNTA($A1463:$K1463)=0,"",IF(AND(IFERROR($H1463,0)&gt;0,LEN(TRIM($K1463&amp;""))&gt;0,IFERROR(LOOKUP(2,1/((LISTS!$M$2:$M$13&lt;&gt;"")*ISNUMBER(SEARCH(LISTS!$M$2:$M$13,$I1463))),LISTS!$N$2:$N$13),"NO")="SI"),"SI","NO"))</f>
        <v/>
      </c>
      <c r="M1463" s="9">
        <f>IF(COUNTA($A1463:$K1463)=0,"",IF($K1463&lt;&gt;"",IF(COUNTIF($K$19:$K1463,$K1463)&gt;1,"SI","NO"),IF(COUNTIFS($A$19:$A1463,$A1463,$C$19:$C1463,$C1463,$J$19:$J1463,$J1463,$D$19:$D1463,$D1463)&gt;1,"SI","NO")))</f>
        <v/>
      </c>
      <c r="N1463" s="11">
        <f>IF(COUNTA($A1463:$K1463)=0,"",IF(AND($L1463="SI",$M1463="NO"),IFERROR($H1463,0),0))</f>
        <v/>
      </c>
      <c r="O1463" s="9">
        <f>IF(COUNTA($A1463:$K1463)=0,"",IF($M1463="SI","CUFE o factura duplicada dentro del reporte; no se suma dos veces",IF(IFERROR($H1463,0)&lt;=0,"DIAN reporta valor susceptible 0",IF($L1463="NO",IFERROR(LOOKUP(2,1/((LISTS!$M$2:$M$13&lt;&gt;"")*ISNUMBER(SEARCH(LISTS!$M$2:$M$13,$I1463))),LISTS!$O$2:$O$13),"Medio de pago no elegible o no identificado por DIAN"),"Apta automaticamente por pago electronico y base positiva"))))</f>
        <v/>
      </c>
    </row>
    <row r="1464">
      <c r="A1464" s="9" t="n"/>
      <c r="B1464" s="9" t="n"/>
      <c r="C1464" s="12" t="n"/>
      <c r="D1464" s="11" t="n"/>
      <c r="E1464" s="11" t="n"/>
      <c r="F1464" s="11" t="n"/>
      <c r="G1464" s="11" t="n"/>
      <c r="H1464" s="11" t="n"/>
      <c r="I1464" s="9" t="n"/>
      <c r="J1464" s="9" t="n"/>
      <c r="K1464" s="9" t="n"/>
      <c r="L1464" s="9">
        <f>IF(COUNTA($A1464:$K1464)=0,"",IF(AND(IFERROR($H1464,0)&gt;0,LEN(TRIM($K1464&amp;""))&gt;0,IFERROR(LOOKUP(2,1/((LISTS!$M$2:$M$13&lt;&gt;"")*ISNUMBER(SEARCH(LISTS!$M$2:$M$13,$I1464))),LISTS!$N$2:$N$13),"NO")="SI"),"SI","NO"))</f>
        <v/>
      </c>
      <c r="M1464" s="9">
        <f>IF(COUNTA($A1464:$K1464)=0,"",IF($K1464&lt;&gt;"",IF(COUNTIF($K$19:$K1464,$K1464)&gt;1,"SI","NO"),IF(COUNTIFS($A$19:$A1464,$A1464,$C$19:$C1464,$C1464,$J$19:$J1464,$J1464,$D$19:$D1464,$D1464)&gt;1,"SI","NO")))</f>
        <v/>
      </c>
      <c r="N1464" s="11">
        <f>IF(COUNTA($A1464:$K1464)=0,"",IF(AND($L1464="SI",$M1464="NO"),IFERROR($H1464,0),0))</f>
        <v/>
      </c>
      <c r="O1464" s="9">
        <f>IF(COUNTA($A1464:$K1464)=0,"",IF($M1464="SI","CUFE o factura duplicada dentro del reporte; no se suma dos veces",IF(IFERROR($H1464,0)&lt;=0,"DIAN reporta valor susceptible 0",IF($L1464="NO",IFERROR(LOOKUP(2,1/((LISTS!$M$2:$M$13&lt;&gt;"")*ISNUMBER(SEARCH(LISTS!$M$2:$M$13,$I1464))),LISTS!$O$2:$O$13),"Medio de pago no elegible o no identificado por DIAN"),"Apta automaticamente por pago electronico y base positiva"))))</f>
        <v/>
      </c>
    </row>
    <row r="1465">
      <c r="A1465" s="9" t="n"/>
      <c r="B1465" s="9" t="n"/>
      <c r="C1465" s="12" t="n"/>
      <c r="D1465" s="11" t="n"/>
      <c r="E1465" s="11" t="n"/>
      <c r="F1465" s="11" t="n"/>
      <c r="G1465" s="11" t="n"/>
      <c r="H1465" s="11" t="n"/>
      <c r="I1465" s="9" t="n"/>
      <c r="J1465" s="9" t="n"/>
      <c r="K1465" s="9" t="n"/>
      <c r="L1465" s="9">
        <f>IF(COUNTA($A1465:$K1465)=0,"",IF(AND(IFERROR($H1465,0)&gt;0,LEN(TRIM($K1465&amp;""))&gt;0,IFERROR(LOOKUP(2,1/((LISTS!$M$2:$M$13&lt;&gt;"")*ISNUMBER(SEARCH(LISTS!$M$2:$M$13,$I1465))),LISTS!$N$2:$N$13),"NO")="SI"),"SI","NO"))</f>
        <v/>
      </c>
      <c r="M1465" s="9">
        <f>IF(COUNTA($A1465:$K1465)=0,"",IF($K1465&lt;&gt;"",IF(COUNTIF($K$19:$K1465,$K1465)&gt;1,"SI","NO"),IF(COUNTIFS($A$19:$A1465,$A1465,$C$19:$C1465,$C1465,$J$19:$J1465,$J1465,$D$19:$D1465,$D1465)&gt;1,"SI","NO")))</f>
        <v/>
      </c>
      <c r="N1465" s="11">
        <f>IF(COUNTA($A1465:$K1465)=0,"",IF(AND($L1465="SI",$M1465="NO"),IFERROR($H1465,0),0))</f>
        <v/>
      </c>
      <c r="O1465" s="9">
        <f>IF(COUNTA($A1465:$K1465)=0,"",IF($M1465="SI","CUFE o factura duplicada dentro del reporte; no se suma dos veces",IF(IFERROR($H1465,0)&lt;=0,"DIAN reporta valor susceptible 0",IF($L1465="NO",IFERROR(LOOKUP(2,1/((LISTS!$M$2:$M$13&lt;&gt;"")*ISNUMBER(SEARCH(LISTS!$M$2:$M$13,$I1465))),LISTS!$O$2:$O$13),"Medio de pago no elegible o no identificado por DIAN"),"Apta automaticamente por pago electronico y base positiva"))))</f>
        <v/>
      </c>
    </row>
    <row r="1466">
      <c r="A1466" s="9" t="n"/>
      <c r="B1466" s="9" t="n"/>
      <c r="C1466" s="12" t="n"/>
      <c r="D1466" s="11" t="n"/>
      <c r="E1466" s="11" t="n"/>
      <c r="F1466" s="11" t="n"/>
      <c r="G1466" s="11" t="n"/>
      <c r="H1466" s="11" t="n"/>
      <c r="I1466" s="9" t="n"/>
      <c r="J1466" s="9" t="n"/>
      <c r="K1466" s="9" t="n"/>
      <c r="L1466" s="9">
        <f>IF(COUNTA($A1466:$K1466)=0,"",IF(AND(IFERROR($H1466,0)&gt;0,LEN(TRIM($K1466&amp;""))&gt;0,IFERROR(LOOKUP(2,1/((LISTS!$M$2:$M$13&lt;&gt;"")*ISNUMBER(SEARCH(LISTS!$M$2:$M$13,$I1466))),LISTS!$N$2:$N$13),"NO")="SI"),"SI","NO"))</f>
        <v/>
      </c>
      <c r="M1466" s="9">
        <f>IF(COUNTA($A1466:$K1466)=0,"",IF($K1466&lt;&gt;"",IF(COUNTIF($K$19:$K1466,$K1466)&gt;1,"SI","NO"),IF(COUNTIFS($A$19:$A1466,$A1466,$C$19:$C1466,$C1466,$J$19:$J1466,$J1466,$D$19:$D1466,$D1466)&gt;1,"SI","NO")))</f>
        <v/>
      </c>
      <c r="N1466" s="11">
        <f>IF(COUNTA($A1466:$K1466)=0,"",IF(AND($L1466="SI",$M1466="NO"),IFERROR($H1466,0),0))</f>
        <v/>
      </c>
      <c r="O1466" s="9">
        <f>IF(COUNTA($A1466:$K1466)=0,"",IF($M1466="SI","CUFE o factura duplicada dentro del reporte; no se suma dos veces",IF(IFERROR($H1466,0)&lt;=0,"DIAN reporta valor susceptible 0",IF($L1466="NO",IFERROR(LOOKUP(2,1/((LISTS!$M$2:$M$13&lt;&gt;"")*ISNUMBER(SEARCH(LISTS!$M$2:$M$13,$I1466))),LISTS!$O$2:$O$13),"Medio de pago no elegible o no identificado por DIAN"),"Apta automaticamente por pago electronico y base positiva"))))</f>
        <v/>
      </c>
    </row>
    <row r="1467">
      <c r="A1467" s="9" t="n"/>
      <c r="B1467" s="9" t="n"/>
      <c r="C1467" s="12" t="n"/>
      <c r="D1467" s="11" t="n"/>
      <c r="E1467" s="11" t="n"/>
      <c r="F1467" s="11" t="n"/>
      <c r="G1467" s="11" t="n"/>
      <c r="H1467" s="11" t="n"/>
      <c r="I1467" s="9" t="n"/>
      <c r="J1467" s="9" t="n"/>
      <c r="K1467" s="9" t="n"/>
      <c r="L1467" s="9">
        <f>IF(COUNTA($A1467:$K1467)=0,"",IF(AND(IFERROR($H1467,0)&gt;0,LEN(TRIM($K1467&amp;""))&gt;0,IFERROR(LOOKUP(2,1/((LISTS!$M$2:$M$13&lt;&gt;"")*ISNUMBER(SEARCH(LISTS!$M$2:$M$13,$I1467))),LISTS!$N$2:$N$13),"NO")="SI"),"SI","NO"))</f>
        <v/>
      </c>
      <c r="M1467" s="9">
        <f>IF(COUNTA($A1467:$K1467)=0,"",IF($K1467&lt;&gt;"",IF(COUNTIF($K$19:$K1467,$K1467)&gt;1,"SI","NO"),IF(COUNTIFS($A$19:$A1467,$A1467,$C$19:$C1467,$C1467,$J$19:$J1467,$J1467,$D$19:$D1467,$D1467)&gt;1,"SI","NO")))</f>
        <v/>
      </c>
      <c r="N1467" s="11">
        <f>IF(COUNTA($A1467:$K1467)=0,"",IF(AND($L1467="SI",$M1467="NO"),IFERROR($H1467,0),0))</f>
        <v/>
      </c>
      <c r="O1467" s="9">
        <f>IF(COUNTA($A1467:$K1467)=0,"",IF($M1467="SI","CUFE o factura duplicada dentro del reporte; no se suma dos veces",IF(IFERROR($H1467,0)&lt;=0,"DIAN reporta valor susceptible 0",IF($L1467="NO",IFERROR(LOOKUP(2,1/((LISTS!$M$2:$M$13&lt;&gt;"")*ISNUMBER(SEARCH(LISTS!$M$2:$M$13,$I1467))),LISTS!$O$2:$O$13),"Medio de pago no elegible o no identificado por DIAN"),"Apta automaticamente por pago electronico y base positiva"))))</f>
        <v/>
      </c>
    </row>
    <row r="1468">
      <c r="A1468" s="9" t="n"/>
      <c r="B1468" s="9" t="n"/>
      <c r="C1468" s="12" t="n"/>
      <c r="D1468" s="11" t="n"/>
      <c r="E1468" s="11" t="n"/>
      <c r="F1468" s="11" t="n"/>
      <c r="G1468" s="11" t="n"/>
      <c r="H1468" s="11" t="n"/>
      <c r="I1468" s="9" t="n"/>
      <c r="J1468" s="9" t="n"/>
      <c r="K1468" s="9" t="n"/>
      <c r="L1468" s="9">
        <f>IF(COUNTA($A1468:$K1468)=0,"",IF(AND(IFERROR($H1468,0)&gt;0,LEN(TRIM($K1468&amp;""))&gt;0,IFERROR(LOOKUP(2,1/((LISTS!$M$2:$M$13&lt;&gt;"")*ISNUMBER(SEARCH(LISTS!$M$2:$M$13,$I1468))),LISTS!$N$2:$N$13),"NO")="SI"),"SI","NO"))</f>
        <v/>
      </c>
      <c r="M1468" s="9">
        <f>IF(COUNTA($A1468:$K1468)=0,"",IF($K1468&lt;&gt;"",IF(COUNTIF($K$19:$K1468,$K1468)&gt;1,"SI","NO"),IF(COUNTIFS($A$19:$A1468,$A1468,$C$19:$C1468,$C1468,$J$19:$J1468,$J1468,$D$19:$D1468,$D1468)&gt;1,"SI","NO")))</f>
        <v/>
      </c>
      <c r="N1468" s="11">
        <f>IF(COUNTA($A1468:$K1468)=0,"",IF(AND($L1468="SI",$M1468="NO"),IFERROR($H1468,0),0))</f>
        <v/>
      </c>
      <c r="O1468" s="9">
        <f>IF(COUNTA($A1468:$K1468)=0,"",IF($M1468="SI","CUFE o factura duplicada dentro del reporte; no se suma dos veces",IF(IFERROR($H1468,0)&lt;=0,"DIAN reporta valor susceptible 0",IF($L1468="NO",IFERROR(LOOKUP(2,1/((LISTS!$M$2:$M$13&lt;&gt;"")*ISNUMBER(SEARCH(LISTS!$M$2:$M$13,$I1468))),LISTS!$O$2:$O$13),"Medio de pago no elegible o no identificado por DIAN"),"Apta automaticamente por pago electronico y base positiva"))))</f>
        <v/>
      </c>
    </row>
    <row r="1469">
      <c r="A1469" s="9" t="n"/>
      <c r="B1469" s="9" t="n"/>
      <c r="C1469" s="12" t="n"/>
      <c r="D1469" s="11" t="n"/>
      <c r="E1469" s="11" t="n"/>
      <c r="F1469" s="11" t="n"/>
      <c r="G1469" s="11" t="n"/>
      <c r="H1469" s="11" t="n"/>
      <c r="I1469" s="9" t="n"/>
      <c r="J1469" s="9" t="n"/>
      <c r="K1469" s="9" t="n"/>
      <c r="L1469" s="9">
        <f>IF(COUNTA($A1469:$K1469)=0,"",IF(AND(IFERROR($H1469,0)&gt;0,LEN(TRIM($K1469&amp;""))&gt;0,IFERROR(LOOKUP(2,1/((LISTS!$M$2:$M$13&lt;&gt;"")*ISNUMBER(SEARCH(LISTS!$M$2:$M$13,$I1469))),LISTS!$N$2:$N$13),"NO")="SI"),"SI","NO"))</f>
        <v/>
      </c>
      <c r="M1469" s="9">
        <f>IF(COUNTA($A1469:$K1469)=0,"",IF($K1469&lt;&gt;"",IF(COUNTIF($K$19:$K1469,$K1469)&gt;1,"SI","NO"),IF(COUNTIFS($A$19:$A1469,$A1469,$C$19:$C1469,$C1469,$J$19:$J1469,$J1469,$D$19:$D1469,$D1469)&gt;1,"SI","NO")))</f>
        <v/>
      </c>
      <c r="N1469" s="11">
        <f>IF(COUNTA($A1469:$K1469)=0,"",IF(AND($L1469="SI",$M1469="NO"),IFERROR($H1469,0),0))</f>
        <v/>
      </c>
      <c r="O1469" s="9">
        <f>IF(COUNTA($A1469:$K1469)=0,"",IF($M1469="SI","CUFE o factura duplicada dentro del reporte; no se suma dos veces",IF(IFERROR($H1469,0)&lt;=0,"DIAN reporta valor susceptible 0",IF($L1469="NO",IFERROR(LOOKUP(2,1/((LISTS!$M$2:$M$13&lt;&gt;"")*ISNUMBER(SEARCH(LISTS!$M$2:$M$13,$I1469))),LISTS!$O$2:$O$13),"Medio de pago no elegible o no identificado por DIAN"),"Apta automaticamente por pago electronico y base positiva"))))</f>
        <v/>
      </c>
    </row>
    <row r="1470">
      <c r="A1470" s="9" t="n"/>
      <c r="B1470" s="9" t="n"/>
      <c r="C1470" s="12" t="n"/>
      <c r="D1470" s="11" t="n"/>
      <c r="E1470" s="11" t="n"/>
      <c r="F1470" s="11" t="n"/>
      <c r="G1470" s="11" t="n"/>
      <c r="H1470" s="11" t="n"/>
      <c r="I1470" s="9" t="n"/>
      <c r="J1470" s="9" t="n"/>
      <c r="K1470" s="9" t="n"/>
      <c r="L1470" s="9">
        <f>IF(COUNTA($A1470:$K1470)=0,"",IF(AND(IFERROR($H1470,0)&gt;0,LEN(TRIM($K1470&amp;""))&gt;0,IFERROR(LOOKUP(2,1/((LISTS!$M$2:$M$13&lt;&gt;"")*ISNUMBER(SEARCH(LISTS!$M$2:$M$13,$I1470))),LISTS!$N$2:$N$13),"NO")="SI"),"SI","NO"))</f>
        <v/>
      </c>
      <c r="M1470" s="9">
        <f>IF(COUNTA($A1470:$K1470)=0,"",IF($K1470&lt;&gt;"",IF(COUNTIF($K$19:$K1470,$K1470)&gt;1,"SI","NO"),IF(COUNTIFS($A$19:$A1470,$A1470,$C$19:$C1470,$C1470,$J$19:$J1470,$J1470,$D$19:$D1470,$D1470)&gt;1,"SI","NO")))</f>
        <v/>
      </c>
      <c r="N1470" s="11">
        <f>IF(COUNTA($A1470:$K1470)=0,"",IF(AND($L1470="SI",$M1470="NO"),IFERROR($H1470,0),0))</f>
        <v/>
      </c>
      <c r="O1470" s="9">
        <f>IF(COUNTA($A1470:$K1470)=0,"",IF($M1470="SI","CUFE o factura duplicada dentro del reporte; no se suma dos veces",IF(IFERROR($H1470,0)&lt;=0,"DIAN reporta valor susceptible 0",IF($L1470="NO",IFERROR(LOOKUP(2,1/((LISTS!$M$2:$M$13&lt;&gt;"")*ISNUMBER(SEARCH(LISTS!$M$2:$M$13,$I1470))),LISTS!$O$2:$O$13),"Medio de pago no elegible o no identificado por DIAN"),"Apta automaticamente por pago electronico y base positiva"))))</f>
        <v/>
      </c>
    </row>
    <row r="1471">
      <c r="A1471" s="9" t="n"/>
      <c r="B1471" s="9" t="n"/>
      <c r="C1471" s="12" t="n"/>
      <c r="D1471" s="11" t="n"/>
      <c r="E1471" s="11" t="n"/>
      <c r="F1471" s="11" t="n"/>
      <c r="G1471" s="11" t="n"/>
      <c r="H1471" s="11" t="n"/>
      <c r="I1471" s="9" t="n"/>
      <c r="J1471" s="9" t="n"/>
      <c r="K1471" s="9" t="n"/>
      <c r="L1471" s="9">
        <f>IF(COUNTA($A1471:$K1471)=0,"",IF(AND(IFERROR($H1471,0)&gt;0,LEN(TRIM($K1471&amp;""))&gt;0,IFERROR(LOOKUP(2,1/((LISTS!$M$2:$M$13&lt;&gt;"")*ISNUMBER(SEARCH(LISTS!$M$2:$M$13,$I1471))),LISTS!$N$2:$N$13),"NO")="SI"),"SI","NO"))</f>
        <v/>
      </c>
      <c r="M1471" s="9">
        <f>IF(COUNTA($A1471:$K1471)=0,"",IF($K1471&lt;&gt;"",IF(COUNTIF($K$19:$K1471,$K1471)&gt;1,"SI","NO"),IF(COUNTIFS($A$19:$A1471,$A1471,$C$19:$C1471,$C1471,$J$19:$J1471,$J1471,$D$19:$D1471,$D1471)&gt;1,"SI","NO")))</f>
        <v/>
      </c>
      <c r="N1471" s="11">
        <f>IF(COUNTA($A1471:$K1471)=0,"",IF(AND($L1471="SI",$M1471="NO"),IFERROR($H1471,0),0))</f>
        <v/>
      </c>
      <c r="O1471" s="9">
        <f>IF(COUNTA($A1471:$K1471)=0,"",IF($M1471="SI","CUFE o factura duplicada dentro del reporte; no se suma dos veces",IF(IFERROR($H1471,0)&lt;=0,"DIAN reporta valor susceptible 0",IF($L1471="NO",IFERROR(LOOKUP(2,1/((LISTS!$M$2:$M$13&lt;&gt;"")*ISNUMBER(SEARCH(LISTS!$M$2:$M$13,$I1471))),LISTS!$O$2:$O$13),"Medio de pago no elegible o no identificado por DIAN"),"Apta automaticamente por pago electronico y base positiva"))))</f>
        <v/>
      </c>
    </row>
    <row r="1472">
      <c r="A1472" s="9" t="n"/>
      <c r="B1472" s="9" t="n"/>
      <c r="C1472" s="12" t="n"/>
      <c r="D1472" s="11" t="n"/>
      <c r="E1472" s="11" t="n"/>
      <c r="F1472" s="11" t="n"/>
      <c r="G1472" s="11" t="n"/>
      <c r="H1472" s="11" t="n"/>
      <c r="I1472" s="9" t="n"/>
      <c r="J1472" s="9" t="n"/>
      <c r="K1472" s="9" t="n"/>
      <c r="L1472" s="9">
        <f>IF(COUNTA($A1472:$K1472)=0,"",IF(AND(IFERROR($H1472,0)&gt;0,LEN(TRIM($K1472&amp;""))&gt;0,IFERROR(LOOKUP(2,1/((LISTS!$M$2:$M$13&lt;&gt;"")*ISNUMBER(SEARCH(LISTS!$M$2:$M$13,$I1472))),LISTS!$N$2:$N$13),"NO")="SI"),"SI","NO"))</f>
        <v/>
      </c>
      <c r="M1472" s="9">
        <f>IF(COUNTA($A1472:$K1472)=0,"",IF($K1472&lt;&gt;"",IF(COUNTIF($K$19:$K1472,$K1472)&gt;1,"SI","NO"),IF(COUNTIFS($A$19:$A1472,$A1472,$C$19:$C1472,$C1472,$J$19:$J1472,$J1472,$D$19:$D1472,$D1472)&gt;1,"SI","NO")))</f>
        <v/>
      </c>
      <c r="N1472" s="11">
        <f>IF(COUNTA($A1472:$K1472)=0,"",IF(AND($L1472="SI",$M1472="NO"),IFERROR($H1472,0),0))</f>
        <v/>
      </c>
      <c r="O1472" s="9">
        <f>IF(COUNTA($A1472:$K1472)=0,"",IF($M1472="SI","CUFE o factura duplicada dentro del reporte; no se suma dos veces",IF(IFERROR($H1472,0)&lt;=0,"DIAN reporta valor susceptible 0",IF($L1472="NO",IFERROR(LOOKUP(2,1/((LISTS!$M$2:$M$13&lt;&gt;"")*ISNUMBER(SEARCH(LISTS!$M$2:$M$13,$I1472))),LISTS!$O$2:$O$13),"Medio de pago no elegible o no identificado por DIAN"),"Apta automaticamente por pago electronico y base positiva"))))</f>
        <v/>
      </c>
    </row>
    <row r="1473">
      <c r="A1473" s="9" t="n"/>
      <c r="B1473" s="9" t="n"/>
      <c r="C1473" s="12" t="n"/>
      <c r="D1473" s="11" t="n"/>
      <c r="E1473" s="11" t="n"/>
      <c r="F1473" s="11" t="n"/>
      <c r="G1473" s="11" t="n"/>
      <c r="H1473" s="11" t="n"/>
      <c r="I1473" s="9" t="n"/>
      <c r="J1473" s="9" t="n"/>
      <c r="K1473" s="9" t="n"/>
      <c r="L1473" s="9">
        <f>IF(COUNTA($A1473:$K1473)=0,"",IF(AND(IFERROR($H1473,0)&gt;0,LEN(TRIM($K1473&amp;""))&gt;0,IFERROR(LOOKUP(2,1/((LISTS!$M$2:$M$13&lt;&gt;"")*ISNUMBER(SEARCH(LISTS!$M$2:$M$13,$I1473))),LISTS!$N$2:$N$13),"NO")="SI"),"SI","NO"))</f>
        <v/>
      </c>
      <c r="M1473" s="9">
        <f>IF(COUNTA($A1473:$K1473)=0,"",IF($K1473&lt;&gt;"",IF(COUNTIF($K$19:$K1473,$K1473)&gt;1,"SI","NO"),IF(COUNTIFS($A$19:$A1473,$A1473,$C$19:$C1473,$C1473,$J$19:$J1473,$J1473,$D$19:$D1473,$D1473)&gt;1,"SI","NO")))</f>
        <v/>
      </c>
      <c r="N1473" s="11">
        <f>IF(COUNTA($A1473:$K1473)=0,"",IF(AND($L1473="SI",$M1473="NO"),IFERROR($H1473,0),0))</f>
        <v/>
      </c>
      <c r="O1473" s="9">
        <f>IF(COUNTA($A1473:$K1473)=0,"",IF($M1473="SI","CUFE o factura duplicada dentro del reporte; no se suma dos veces",IF(IFERROR($H1473,0)&lt;=0,"DIAN reporta valor susceptible 0",IF($L1473="NO",IFERROR(LOOKUP(2,1/((LISTS!$M$2:$M$13&lt;&gt;"")*ISNUMBER(SEARCH(LISTS!$M$2:$M$13,$I1473))),LISTS!$O$2:$O$13),"Medio de pago no elegible o no identificado por DIAN"),"Apta automaticamente por pago electronico y base positiva"))))</f>
        <v/>
      </c>
    </row>
    <row r="1474">
      <c r="A1474" s="9" t="n"/>
      <c r="B1474" s="9" t="n"/>
      <c r="C1474" s="12" t="n"/>
      <c r="D1474" s="11" t="n"/>
      <c r="E1474" s="11" t="n"/>
      <c r="F1474" s="11" t="n"/>
      <c r="G1474" s="11" t="n"/>
      <c r="H1474" s="11" t="n"/>
      <c r="I1474" s="9" t="n"/>
      <c r="J1474" s="9" t="n"/>
      <c r="K1474" s="9" t="n"/>
      <c r="L1474" s="9">
        <f>IF(COUNTA($A1474:$K1474)=0,"",IF(AND(IFERROR($H1474,0)&gt;0,LEN(TRIM($K1474&amp;""))&gt;0,IFERROR(LOOKUP(2,1/((LISTS!$M$2:$M$13&lt;&gt;"")*ISNUMBER(SEARCH(LISTS!$M$2:$M$13,$I1474))),LISTS!$N$2:$N$13),"NO")="SI"),"SI","NO"))</f>
        <v/>
      </c>
      <c r="M1474" s="9">
        <f>IF(COUNTA($A1474:$K1474)=0,"",IF($K1474&lt;&gt;"",IF(COUNTIF($K$19:$K1474,$K1474)&gt;1,"SI","NO"),IF(COUNTIFS($A$19:$A1474,$A1474,$C$19:$C1474,$C1474,$J$19:$J1474,$J1474,$D$19:$D1474,$D1474)&gt;1,"SI","NO")))</f>
        <v/>
      </c>
      <c r="N1474" s="11">
        <f>IF(COUNTA($A1474:$K1474)=0,"",IF(AND($L1474="SI",$M1474="NO"),IFERROR($H1474,0),0))</f>
        <v/>
      </c>
      <c r="O1474" s="9">
        <f>IF(COUNTA($A1474:$K1474)=0,"",IF($M1474="SI","CUFE o factura duplicada dentro del reporte; no se suma dos veces",IF(IFERROR($H1474,0)&lt;=0,"DIAN reporta valor susceptible 0",IF($L1474="NO",IFERROR(LOOKUP(2,1/((LISTS!$M$2:$M$13&lt;&gt;"")*ISNUMBER(SEARCH(LISTS!$M$2:$M$13,$I1474))),LISTS!$O$2:$O$13),"Medio de pago no elegible o no identificado por DIAN"),"Apta automaticamente por pago electronico y base positiva"))))</f>
        <v/>
      </c>
    </row>
    <row r="1475">
      <c r="A1475" s="9" t="n"/>
      <c r="B1475" s="9" t="n"/>
      <c r="C1475" s="12" t="n"/>
      <c r="D1475" s="11" t="n"/>
      <c r="E1475" s="11" t="n"/>
      <c r="F1475" s="11" t="n"/>
      <c r="G1475" s="11" t="n"/>
      <c r="H1475" s="11" t="n"/>
      <c r="I1475" s="9" t="n"/>
      <c r="J1475" s="9" t="n"/>
      <c r="K1475" s="9" t="n"/>
      <c r="L1475" s="9">
        <f>IF(COUNTA($A1475:$K1475)=0,"",IF(AND(IFERROR($H1475,0)&gt;0,LEN(TRIM($K1475&amp;""))&gt;0,IFERROR(LOOKUP(2,1/((LISTS!$M$2:$M$13&lt;&gt;"")*ISNUMBER(SEARCH(LISTS!$M$2:$M$13,$I1475))),LISTS!$N$2:$N$13),"NO")="SI"),"SI","NO"))</f>
        <v/>
      </c>
      <c r="M1475" s="9">
        <f>IF(COUNTA($A1475:$K1475)=0,"",IF($K1475&lt;&gt;"",IF(COUNTIF($K$19:$K1475,$K1475)&gt;1,"SI","NO"),IF(COUNTIFS($A$19:$A1475,$A1475,$C$19:$C1475,$C1475,$J$19:$J1475,$J1475,$D$19:$D1475,$D1475)&gt;1,"SI","NO")))</f>
        <v/>
      </c>
      <c r="N1475" s="11">
        <f>IF(COUNTA($A1475:$K1475)=0,"",IF(AND($L1475="SI",$M1475="NO"),IFERROR($H1475,0),0))</f>
        <v/>
      </c>
      <c r="O1475" s="9">
        <f>IF(COUNTA($A1475:$K1475)=0,"",IF($M1475="SI","CUFE o factura duplicada dentro del reporte; no se suma dos veces",IF(IFERROR($H1475,0)&lt;=0,"DIAN reporta valor susceptible 0",IF($L1475="NO",IFERROR(LOOKUP(2,1/((LISTS!$M$2:$M$13&lt;&gt;"")*ISNUMBER(SEARCH(LISTS!$M$2:$M$13,$I1475))),LISTS!$O$2:$O$13),"Medio de pago no elegible o no identificado por DIAN"),"Apta automaticamente por pago electronico y base positiva"))))</f>
        <v/>
      </c>
    </row>
    <row r="1476">
      <c r="A1476" s="9" t="n"/>
      <c r="B1476" s="9" t="n"/>
      <c r="C1476" s="12" t="n"/>
      <c r="D1476" s="11" t="n"/>
      <c r="E1476" s="11" t="n"/>
      <c r="F1476" s="11" t="n"/>
      <c r="G1476" s="11" t="n"/>
      <c r="H1476" s="11" t="n"/>
      <c r="I1476" s="9" t="n"/>
      <c r="J1476" s="9" t="n"/>
      <c r="K1476" s="9" t="n"/>
      <c r="L1476" s="9">
        <f>IF(COUNTA($A1476:$K1476)=0,"",IF(AND(IFERROR($H1476,0)&gt;0,LEN(TRIM($K1476&amp;""))&gt;0,IFERROR(LOOKUP(2,1/((LISTS!$M$2:$M$13&lt;&gt;"")*ISNUMBER(SEARCH(LISTS!$M$2:$M$13,$I1476))),LISTS!$N$2:$N$13),"NO")="SI"),"SI","NO"))</f>
        <v/>
      </c>
      <c r="M1476" s="9">
        <f>IF(COUNTA($A1476:$K1476)=0,"",IF($K1476&lt;&gt;"",IF(COUNTIF($K$19:$K1476,$K1476)&gt;1,"SI","NO"),IF(COUNTIFS($A$19:$A1476,$A1476,$C$19:$C1476,$C1476,$J$19:$J1476,$J1476,$D$19:$D1476,$D1476)&gt;1,"SI","NO")))</f>
        <v/>
      </c>
      <c r="N1476" s="11">
        <f>IF(COUNTA($A1476:$K1476)=0,"",IF(AND($L1476="SI",$M1476="NO"),IFERROR($H1476,0),0))</f>
        <v/>
      </c>
      <c r="O1476" s="9">
        <f>IF(COUNTA($A1476:$K1476)=0,"",IF($M1476="SI","CUFE o factura duplicada dentro del reporte; no se suma dos veces",IF(IFERROR($H1476,0)&lt;=0,"DIAN reporta valor susceptible 0",IF($L1476="NO",IFERROR(LOOKUP(2,1/((LISTS!$M$2:$M$13&lt;&gt;"")*ISNUMBER(SEARCH(LISTS!$M$2:$M$13,$I1476))),LISTS!$O$2:$O$13),"Medio de pago no elegible o no identificado por DIAN"),"Apta automaticamente por pago electronico y base positiva"))))</f>
        <v/>
      </c>
    </row>
    <row r="1477">
      <c r="A1477" s="9" t="n"/>
      <c r="B1477" s="9" t="n"/>
      <c r="C1477" s="12" t="n"/>
      <c r="D1477" s="11" t="n"/>
      <c r="E1477" s="11" t="n"/>
      <c r="F1477" s="11" t="n"/>
      <c r="G1477" s="11" t="n"/>
      <c r="H1477" s="11" t="n"/>
      <c r="I1477" s="9" t="n"/>
      <c r="J1477" s="9" t="n"/>
      <c r="K1477" s="9" t="n"/>
      <c r="L1477" s="9">
        <f>IF(COUNTA($A1477:$K1477)=0,"",IF(AND(IFERROR($H1477,0)&gt;0,LEN(TRIM($K1477&amp;""))&gt;0,IFERROR(LOOKUP(2,1/((LISTS!$M$2:$M$13&lt;&gt;"")*ISNUMBER(SEARCH(LISTS!$M$2:$M$13,$I1477))),LISTS!$N$2:$N$13),"NO")="SI"),"SI","NO"))</f>
        <v/>
      </c>
      <c r="M1477" s="9">
        <f>IF(COUNTA($A1477:$K1477)=0,"",IF($K1477&lt;&gt;"",IF(COUNTIF($K$19:$K1477,$K1477)&gt;1,"SI","NO"),IF(COUNTIFS($A$19:$A1477,$A1477,$C$19:$C1477,$C1477,$J$19:$J1477,$J1477,$D$19:$D1477,$D1477)&gt;1,"SI","NO")))</f>
        <v/>
      </c>
      <c r="N1477" s="11">
        <f>IF(COUNTA($A1477:$K1477)=0,"",IF(AND($L1477="SI",$M1477="NO"),IFERROR($H1477,0),0))</f>
        <v/>
      </c>
      <c r="O1477" s="9">
        <f>IF(COUNTA($A1477:$K1477)=0,"",IF($M1477="SI","CUFE o factura duplicada dentro del reporte; no se suma dos veces",IF(IFERROR($H1477,0)&lt;=0,"DIAN reporta valor susceptible 0",IF($L1477="NO",IFERROR(LOOKUP(2,1/((LISTS!$M$2:$M$13&lt;&gt;"")*ISNUMBER(SEARCH(LISTS!$M$2:$M$13,$I1477))),LISTS!$O$2:$O$13),"Medio de pago no elegible o no identificado por DIAN"),"Apta automaticamente por pago electronico y base positiva"))))</f>
        <v/>
      </c>
    </row>
    <row r="1478">
      <c r="A1478" s="9" t="n"/>
      <c r="B1478" s="9" t="n"/>
      <c r="C1478" s="12" t="n"/>
      <c r="D1478" s="11" t="n"/>
      <c r="E1478" s="11" t="n"/>
      <c r="F1478" s="11" t="n"/>
      <c r="G1478" s="11" t="n"/>
      <c r="H1478" s="11" t="n"/>
      <c r="I1478" s="9" t="n"/>
      <c r="J1478" s="9" t="n"/>
      <c r="K1478" s="9" t="n"/>
      <c r="L1478" s="9">
        <f>IF(COUNTA($A1478:$K1478)=0,"",IF(AND(IFERROR($H1478,0)&gt;0,LEN(TRIM($K1478&amp;""))&gt;0,IFERROR(LOOKUP(2,1/((LISTS!$M$2:$M$13&lt;&gt;"")*ISNUMBER(SEARCH(LISTS!$M$2:$M$13,$I1478))),LISTS!$N$2:$N$13),"NO")="SI"),"SI","NO"))</f>
        <v/>
      </c>
      <c r="M1478" s="9">
        <f>IF(COUNTA($A1478:$K1478)=0,"",IF($K1478&lt;&gt;"",IF(COUNTIF($K$19:$K1478,$K1478)&gt;1,"SI","NO"),IF(COUNTIFS($A$19:$A1478,$A1478,$C$19:$C1478,$C1478,$J$19:$J1478,$J1478,$D$19:$D1478,$D1478)&gt;1,"SI","NO")))</f>
        <v/>
      </c>
      <c r="N1478" s="11">
        <f>IF(COUNTA($A1478:$K1478)=0,"",IF(AND($L1478="SI",$M1478="NO"),IFERROR($H1478,0),0))</f>
        <v/>
      </c>
      <c r="O1478" s="9">
        <f>IF(COUNTA($A1478:$K1478)=0,"",IF($M1478="SI","CUFE o factura duplicada dentro del reporte; no se suma dos veces",IF(IFERROR($H1478,0)&lt;=0,"DIAN reporta valor susceptible 0",IF($L1478="NO",IFERROR(LOOKUP(2,1/((LISTS!$M$2:$M$13&lt;&gt;"")*ISNUMBER(SEARCH(LISTS!$M$2:$M$13,$I1478))),LISTS!$O$2:$O$13),"Medio de pago no elegible o no identificado por DIAN"),"Apta automaticamente por pago electronico y base positiva"))))</f>
        <v/>
      </c>
    </row>
    <row r="1479">
      <c r="A1479" s="9" t="n"/>
      <c r="B1479" s="9" t="n"/>
      <c r="C1479" s="12" t="n"/>
      <c r="D1479" s="11" t="n"/>
      <c r="E1479" s="11" t="n"/>
      <c r="F1479" s="11" t="n"/>
      <c r="G1479" s="11" t="n"/>
      <c r="H1479" s="11" t="n"/>
      <c r="I1479" s="9" t="n"/>
      <c r="J1479" s="9" t="n"/>
      <c r="K1479" s="9" t="n"/>
      <c r="L1479" s="9">
        <f>IF(COUNTA($A1479:$K1479)=0,"",IF(AND(IFERROR($H1479,0)&gt;0,LEN(TRIM($K1479&amp;""))&gt;0,IFERROR(LOOKUP(2,1/((LISTS!$M$2:$M$13&lt;&gt;"")*ISNUMBER(SEARCH(LISTS!$M$2:$M$13,$I1479))),LISTS!$N$2:$N$13),"NO")="SI"),"SI","NO"))</f>
        <v/>
      </c>
      <c r="M1479" s="9">
        <f>IF(COUNTA($A1479:$K1479)=0,"",IF($K1479&lt;&gt;"",IF(COUNTIF($K$19:$K1479,$K1479)&gt;1,"SI","NO"),IF(COUNTIFS($A$19:$A1479,$A1479,$C$19:$C1479,$C1479,$J$19:$J1479,$J1479,$D$19:$D1479,$D1479)&gt;1,"SI","NO")))</f>
        <v/>
      </c>
      <c r="N1479" s="11">
        <f>IF(COUNTA($A1479:$K1479)=0,"",IF(AND($L1479="SI",$M1479="NO"),IFERROR($H1479,0),0))</f>
        <v/>
      </c>
      <c r="O1479" s="9">
        <f>IF(COUNTA($A1479:$K1479)=0,"",IF($M1479="SI","CUFE o factura duplicada dentro del reporte; no se suma dos veces",IF(IFERROR($H1479,0)&lt;=0,"DIAN reporta valor susceptible 0",IF($L1479="NO",IFERROR(LOOKUP(2,1/((LISTS!$M$2:$M$13&lt;&gt;"")*ISNUMBER(SEARCH(LISTS!$M$2:$M$13,$I1479))),LISTS!$O$2:$O$13),"Medio de pago no elegible o no identificado por DIAN"),"Apta automaticamente por pago electronico y base positiva"))))</f>
        <v/>
      </c>
    </row>
    <row r="1480">
      <c r="A1480" s="9" t="n"/>
      <c r="B1480" s="9" t="n"/>
      <c r="C1480" s="12" t="n"/>
      <c r="D1480" s="11" t="n"/>
      <c r="E1480" s="11" t="n"/>
      <c r="F1480" s="11" t="n"/>
      <c r="G1480" s="11" t="n"/>
      <c r="H1480" s="11" t="n"/>
      <c r="I1480" s="9" t="n"/>
      <c r="J1480" s="9" t="n"/>
      <c r="K1480" s="9" t="n"/>
      <c r="L1480" s="9">
        <f>IF(COUNTA($A1480:$K1480)=0,"",IF(AND(IFERROR($H1480,0)&gt;0,LEN(TRIM($K1480&amp;""))&gt;0,IFERROR(LOOKUP(2,1/((LISTS!$M$2:$M$13&lt;&gt;"")*ISNUMBER(SEARCH(LISTS!$M$2:$M$13,$I1480))),LISTS!$N$2:$N$13),"NO")="SI"),"SI","NO"))</f>
        <v/>
      </c>
      <c r="M1480" s="9">
        <f>IF(COUNTA($A1480:$K1480)=0,"",IF($K1480&lt;&gt;"",IF(COUNTIF($K$19:$K1480,$K1480)&gt;1,"SI","NO"),IF(COUNTIFS($A$19:$A1480,$A1480,$C$19:$C1480,$C1480,$J$19:$J1480,$J1480,$D$19:$D1480,$D1480)&gt;1,"SI","NO")))</f>
        <v/>
      </c>
      <c r="N1480" s="11">
        <f>IF(COUNTA($A1480:$K1480)=0,"",IF(AND($L1480="SI",$M1480="NO"),IFERROR($H1480,0),0))</f>
        <v/>
      </c>
      <c r="O1480" s="9">
        <f>IF(COUNTA($A1480:$K1480)=0,"",IF($M1480="SI","CUFE o factura duplicada dentro del reporte; no se suma dos veces",IF(IFERROR($H1480,0)&lt;=0,"DIAN reporta valor susceptible 0",IF($L1480="NO",IFERROR(LOOKUP(2,1/((LISTS!$M$2:$M$13&lt;&gt;"")*ISNUMBER(SEARCH(LISTS!$M$2:$M$13,$I1480))),LISTS!$O$2:$O$13),"Medio de pago no elegible o no identificado por DIAN"),"Apta automaticamente por pago electronico y base positiva"))))</f>
        <v/>
      </c>
    </row>
    <row r="1481">
      <c r="A1481" s="9" t="n"/>
      <c r="B1481" s="9" t="n"/>
      <c r="C1481" s="12" t="n"/>
      <c r="D1481" s="11" t="n"/>
      <c r="E1481" s="11" t="n"/>
      <c r="F1481" s="11" t="n"/>
      <c r="G1481" s="11" t="n"/>
      <c r="H1481" s="11" t="n"/>
      <c r="I1481" s="9" t="n"/>
      <c r="J1481" s="9" t="n"/>
      <c r="K1481" s="9" t="n"/>
      <c r="L1481" s="9">
        <f>IF(COUNTA($A1481:$K1481)=0,"",IF(AND(IFERROR($H1481,0)&gt;0,LEN(TRIM($K1481&amp;""))&gt;0,IFERROR(LOOKUP(2,1/((LISTS!$M$2:$M$13&lt;&gt;"")*ISNUMBER(SEARCH(LISTS!$M$2:$M$13,$I1481))),LISTS!$N$2:$N$13),"NO")="SI"),"SI","NO"))</f>
        <v/>
      </c>
      <c r="M1481" s="9">
        <f>IF(COUNTA($A1481:$K1481)=0,"",IF($K1481&lt;&gt;"",IF(COUNTIF($K$19:$K1481,$K1481)&gt;1,"SI","NO"),IF(COUNTIFS($A$19:$A1481,$A1481,$C$19:$C1481,$C1481,$J$19:$J1481,$J1481,$D$19:$D1481,$D1481)&gt;1,"SI","NO")))</f>
        <v/>
      </c>
      <c r="N1481" s="11">
        <f>IF(COUNTA($A1481:$K1481)=0,"",IF(AND($L1481="SI",$M1481="NO"),IFERROR($H1481,0),0))</f>
        <v/>
      </c>
      <c r="O1481" s="9">
        <f>IF(COUNTA($A1481:$K1481)=0,"",IF($M1481="SI","CUFE o factura duplicada dentro del reporte; no se suma dos veces",IF(IFERROR($H1481,0)&lt;=0,"DIAN reporta valor susceptible 0",IF($L1481="NO",IFERROR(LOOKUP(2,1/((LISTS!$M$2:$M$13&lt;&gt;"")*ISNUMBER(SEARCH(LISTS!$M$2:$M$13,$I1481))),LISTS!$O$2:$O$13),"Medio de pago no elegible o no identificado por DIAN"),"Apta automaticamente por pago electronico y base positiva"))))</f>
        <v/>
      </c>
    </row>
    <row r="1482">
      <c r="A1482" s="9" t="n"/>
      <c r="B1482" s="9" t="n"/>
      <c r="C1482" s="12" t="n"/>
      <c r="D1482" s="11" t="n"/>
      <c r="E1482" s="11" t="n"/>
      <c r="F1482" s="11" t="n"/>
      <c r="G1482" s="11" t="n"/>
      <c r="H1482" s="11" t="n"/>
      <c r="I1482" s="9" t="n"/>
      <c r="J1482" s="9" t="n"/>
      <c r="K1482" s="9" t="n"/>
      <c r="L1482" s="9">
        <f>IF(COUNTA($A1482:$K1482)=0,"",IF(AND(IFERROR($H1482,0)&gt;0,LEN(TRIM($K1482&amp;""))&gt;0,IFERROR(LOOKUP(2,1/((LISTS!$M$2:$M$13&lt;&gt;"")*ISNUMBER(SEARCH(LISTS!$M$2:$M$13,$I1482))),LISTS!$N$2:$N$13),"NO")="SI"),"SI","NO"))</f>
        <v/>
      </c>
      <c r="M1482" s="9">
        <f>IF(COUNTA($A1482:$K1482)=0,"",IF($K1482&lt;&gt;"",IF(COUNTIF($K$19:$K1482,$K1482)&gt;1,"SI","NO"),IF(COUNTIFS($A$19:$A1482,$A1482,$C$19:$C1482,$C1482,$J$19:$J1482,$J1482,$D$19:$D1482,$D1482)&gt;1,"SI","NO")))</f>
        <v/>
      </c>
      <c r="N1482" s="11">
        <f>IF(COUNTA($A1482:$K1482)=0,"",IF(AND($L1482="SI",$M1482="NO"),IFERROR($H1482,0),0))</f>
        <v/>
      </c>
      <c r="O1482" s="9">
        <f>IF(COUNTA($A1482:$K1482)=0,"",IF($M1482="SI","CUFE o factura duplicada dentro del reporte; no se suma dos veces",IF(IFERROR($H1482,0)&lt;=0,"DIAN reporta valor susceptible 0",IF($L1482="NO",IFERROR(LOOKUP(2,1/((LISTS!$M$2:$M$13&lt;&gt;"")*ISNUMBER(SEARCH(LISTS!$M$2:$M$13,$I1482))),LISTS!$O$2:$O$13),"Medio de pago no elegible o no identificado por DIAN"),"Apta automaticamente por pago electronico y base positiva"))))</f>
        <v/>
      </c>
    </row>
    <row r="1483">
      <c r="A1483" s="9" t="n"/>
      <c r="B1483" s="9" t="n"/>
      <c r="C1483" s="12" t="n"/>
      <c r="D1483" s="11" t="n"/>
      <c r="E1483" s="11" t="n"/>
      <c r="F1483" s="11" t="n"/>
      <c r="G1483" s="11" t="n"/>
      <c r="H1483" s="11" t="n"/>
      <c r="I1483" s="9" t="n"/>
      <c r="J1483" s="9" t="n"/>
      <c r="K1483" s="9" t="n"/>
      <c r="L1483" s="9">
        <f>IF(COUNTA($A1483:$K1483)=0,"",IF(AND(IFERROR($H1483,0)&gt;0,LEN(TRIM($K1483&amp;""))&gt;0,IFERROR(LOOKUP(2,1/((LISTS!$M$2:$M$13&lt;&gt;"")*ISNUMBER(SEARCH(LISTS!$M$2:$M$13,$I1483))),LISTS!$N$2:$N$13),"NO")="SI"),"SI","NO"))</f>
        <v/>
      </c>
      <c r="M1483" s="9">
        <f>IF(COUNTA($A1483:$K1483)=0,"",IF($K1483&lt;&gt;"",IF(COUNTIF($K$19:$K1483,$K1483)&gt;1,"SI","NO"),IF(COUNTIFS($A$19:$A1483,$A1483,$C$19:$C1483,$C1483,$J$19:$J1483,$J1483,$D$19:$D1483,$D1483)&gt;1,"SI","NO")))</f>
        <v/>
      </c>
      <c r="N1483" s="11">
        <f>IF(COUNTA($A1483:$K1483)=0,"",IF(AND($L1483="SI",$M1483="NO"),IFERROR($H1483,0),0))</f>
        <v/>
      </c>
      <c r="O1483" s="9">
        <f>IF(COUNTA($A1483:$K1483)=0,"",IF($M1483="SI","CUFE o factura duplicada dentro del reporte; no se suma dos veces",IF(IFERROR($H1483,0)&lt;=0,"DIAN reporta valor susceptible 0",IF($L1483="NO",IFERROR(LOOKUP(2,1/((LISTS!$M$2:$M$13&lt;&gt;"")*ISNUMBER(SEARCH(LISTS!$M$2:$M$13,$I1483))),LISTS!$O$2:$O$13),"Medio de pago no elegible o no identificado por DIAN"),"Apta automaticamente por pago electronico y base positiva"))))</f>
        <v/>
      </c>
    </row>
    <row r="1484">
      <c r="A1484" s="9" t="n"/>
      <c r="B1484" s="9" t="n"/>
      <c r="C1484" s="12" t="n"/>
      <c r="D1484" s="11" t="n"/>
      <c r="E1484" s="11" t="n"/>
      <c r="F1484" s="11" t="n"/>
      <c r="G1484" s="11" t="n"/>
      <c r="H1484" s="11" t="n"/>
      <c r="I1484" s="9" t="n"/>
      <c r="J1484" s="9" t="n"/>
      <c r="K1484" s="9" t="n"/>
      <c r="L1484" s="9">
        <f>IF(COUNTA($A1484:$K1484)=0,"",IF(AND(IFERROR($H1484,0)&gt;0,LEN(TRIM($K1484&amp;""))&gt;0,IFERROR(LOOKUP(2,1/((LISTS!$M$2:$M$13&lt;&gt;"")*ISNUMBER(SEARCH(LISTS!$M$2:$M$13,$I1484))),LISTS!$N$2:$N$13),"NO")="SI"),"SI","NO"))</f>
        <v/>
      </c>
      <c r="M1484" s="9">
        <f>IF(COUNTA($A1484:$K1484)=0,"",IF($K1484&lt;&gt;"",IF(COUNTIF($K$19:$K1484,$K1484)&gt;1,"SI","NO"),IF(COUNTIFS($A$19:$A1484,$A1484,$C$19:$C1484,$C1484,$J$19:$J1484,$J1484,$D$19:$D1484,$D1484)&gt;1,"SI","NO")))</f>
        <v/>
      </c>
      <c r="N1484" s="11">
        <f>IF(COUNTA($A1484:$K1484)=0,"",IF(AND($L1484="SI",$M1484="NO"),IFERROR($H1484,0),0))</f>
        <v/>
      </c>
      <c r="O1484" s="9">
        <f>IF(COUNTA($A1484:$K1484)=0,"",IF($M1484="SI","CUFE o factura duplicada dentro del reporte; no se suma dos veces",IF(IFERROR($H1484,0)&lt;=0,"DIAN reporta valor susceptible 0",IF($L1484="NO",IFERROR(LOOKUP(2,1/((LISTS!$M$2:$M$13&lt;&gt;"")*ISNUMBER(SEARCH(LISTS!$M$2:$M$13,$I1484))),LISTS!$O$2:$O$13),"Medio de pago no elegible o no identificado por DIAN"),"Apta automaticamente por pago electronico y base positiva"))))</f>
        <v/>
      </c>
    </row>
    <row r="1485">
      <c r="A1485" s="9" t="n"/>
      <c r="B1485" s="9" t="n"/>
      <c r="C1485" s="12" t="n"/>
      <c r="D1485" s="11" t="n"/>
      <c r="E1485" s="11" t="n"/>
      <c r="F1485" s="11" t="n"/>
      <c r="G1485" s="11" t="n"/>
      <c r="H1485" s="11" t="n"/>
      <c r="I1485" s="9" t="n"/>
      <c r="J1485" s="9" t="n"/>
      <c r="K1485" s="9" t="n"/>
      <c r="L1485" s="9">
        <f>IF(COUNTA($A1485:$K1485)=0,"",IF(AND(IFERROR($H1485,0)&gt;0,LEN(TRIM($K1485&amp;""))&gt;0,IFERROR(LOOKUP(2,1/((LISTS!$M$2:$M$13&lt;&gt;"")*ISNUMBER(SEARCH(LISTS!$M$2:$M$13,$I1485))),LISTS!$N$2:$N$13),"NO")="SI"),"SI","NO"))</f>
        <v/>
      </c>
      <c r="M1485" s="9">
        <f>IF(COUNTA($A1485:$K1485)=0,"",IF($K1485&lt;&gt;"",IF(COUNTIF($K$19:$K1485,$K1485)&gt;1,"SI","NO"),IF(COUNTIFS($A$19:$A1485,$A1485,$C$19:$C1485,$C1485,$J$19:$J1485,$J1485,$D$19:$D1485,$D1485)&gt;1,"SI","NO")))</f>
        <v/>
      </c>
      <c r="N1485" s="11">
        <f>IF(COUNTA($A1485:$K1485)=0,"",IF(AND($L1485="SI",$M1485="NO"),IFERROR($H1485,0),0))</f>
        <v/>
      </c>
      <c r="O1485" s="9">
        <f>IF(COUNTA($A1485:$K1485)=0,"",IF($M1485="SI","CUFE o factura duplicada dentro del reporte; no se suma dos veces",IF(IFERROR($H1485,0)&lt;=0,"DIAN reporta valor susceptible 0",IF($L1485="NO",IFERROR(LOOKUP(2,1/((LISTS!$M$2:$M$13&lt;&gt;"")*ISNUMBER(SEARCH(LISTS!$M$2:$M$13,$I1485))),LISTS!$O$2:$O$13),"Medio de pago no elegible o no identificado por DIAN"),"Apta automaticamente por pago electronico y base positiva"))))</f>
        <v/>
      </c>
    </row>
    <row r="1486">
      <c r="A1486" s="9" t="n"/>
      <c r="B1486" s="9" t="n"/>
      <c r="C1486" s="12" t="n"/>
      <c r="D1486" s="11" t="n"/>
      <c r="E1486" s="11" t="n"/>
      <c r="F1486" s="11" t="n"/>
      <c r="G1486" s="11" t="n"/>
      <c r="H1486" s="11" t="n"/>
      <c r="I1486" s="9" t="n"/>
      <c r="J1486" s="9" t="n"/>
      <c r="K1486" s="9" t="n"/>
      <c r="L1486" s="9">
        <f>IF(COUNTA($A1486:$K1486)=0,"",IF(AND(IFERROR($H1486,0)&gt;0,LEN(TRIM($K1486&amp;""))&gt;0,IFERROR(LOOKUP(2,1/((LISTS!$M$2:$M$13&lt;&gt;"")*ISNUMBER(SEARCH(LISTS!$M$2:$M$13,$I1486))),LISTS!$N$2:$N$13),"NO")="SI"),"SI","NO"))</f>
        <v/>
      </c>
      <c r="M1486" s="9">
        <f>IF(COUNTA($A1486:$K1486)=0,"",IF($K1486&lt;&gt;"",IF(COUNTIF($K$19:$K1486,$K1486)&gt;1,"SI","NO"),IF(COUNTIFS($A$19:$A1486,$A1486,$C$19:$C1486,$C1486,$J$19:$J1486,$J1486,$D$19:$D1486,$D1486)&gt;1,"SI","NO")))</f>
        <v/>
      </c>
      <c r="N1486" s="11">
        <f>IF(COUNTA($A1486:$K1486)=0,"",IF(AND($L1486="SI",$M1486="NO"),IFERROR($H1486,0),0))</f>
        <v/>
      </c>
      <c r="O1486" s="9">
        <f>IF(COUNTA($A1486:$K1486)=0,"",IF($M1486="SI","CUFE o factura duplicada dentro del reporte; no se suma dos veces",IF(IFERROR($H1486,0)&lt;=0,"DIAN reporta valor susceptible 0",IF($L1486="NO",IFERROR(LOOKUP(2,1/((LISTS!$M$2:$M$13&lt;&gt;"")*ISNUMBER(SEARCH(LISTS!$M$2:$M$13,$I1486))),LISTS!$O$2:$O$13),"Medio de pago no elegible o no identificado por DIAN"),"Apta automaticamente por pago electronico y base positiva"))))</f>
        <v/>
      </c>
    </row>
    <row r="1487">
      <c r="A1487" s="9" t="n"/>
      <c r="B1487" s="9" t="n"/>
      <c r="C1487" s="12" t="n"/>
      <c r="D1487" s="11" t="n"/>
      <c r="E1487" s="11" t="n"/>
      <c r="F1487" s="11" t="n"/>
      <c r="G1487" s="11" t="n"/>
      <c r="H1487" s="11" t="n"/>
      <c r="I1487" s="9" t="n"/>
      <c r="J1487" s="9" t="n"/>
      <c r="K1487" s="9" t="n"/>
      <c r="L1487" s="9">
        <f>IF(COUNTA($A1487:$K1487)=0,"",IF(AND(IFERROR($H1487,0)&gt;0,LEN(TRIM($K1487&amp;""))&gt;0,IFERROR(LOOKUP(2,1/((LISTS!$M$2:$M$13&lt;&gt;"")*ISNUMBER(SEARCH(LISTS!$M$2:$M$13,$I1487))),LISTS!$N$2:$N$13),"NO")="SI"),"SI","NO"))</f>
        <v/>
      </c>
      <c r="M1487" s="9">
        <f>IF(COUNTA($A1487:$K1487)=0,"",IF($K1487&lt;&gt;"",IF(COUNTIF($K$19:$K1487,$K1487)&gt;1,"SI","NO"),IF(COUNTIFS($A$19:$A1487,$A1487,$C$19:$C1487,$C1487,$J$19:$J1487,$J1487,$D$19:$D1487,$D1487)&gt;1,"SI","NO")))</f>
        <v/>
      </c>
      <c r="N1487" s="11">
        <f>IF(COUNTA($A1487:$K1487)=0,"",IF(AND($L1487="SI",$M1487="NO"),IFERROR($H1487,0),0))</f>
        <v/>
      </c>
      <c r="O1487" s="9">
        <f>IF(COUNTA($A1487:$K1487)=0,"",IF($M1487="SI","CUFE o factura duplicada dentro del reporte; no se suma dos veces",IF(IFERROR($H1487,0)&lt;=0,"DIAN reporta valor susceptible 0",IF($L1487="NO",IFERROR(LOOKUP(2,1/((LISTS!$M$2:$M$13&lt;&gt;"")*ISNUMBER(SEARCH(LISTS!$M$2:$M$13,$I1487))),LISTS!$O$2:$O$13),"Medio de pago no elegible o no identificado por DIAN"),"Apta automaticamente por pago electronico y base positiva"))))</f>
        <v/>
      </c>
    </row>
    <row r="1488">
      <c r="A1488" s="9" t="n"/>
      <c r="B1488" s="9" t="n"/>
      <c r="C1488" s="12" t="n"/>
      <c r="D1488" s="11" t="n"/>
      <c r="E1488" s="11" t="n"/>
      <c r="F1488" s="11" t="n"/>
      <c r="G1488" s="11" t="n"/>
      <c r="H1488" s="11" t="n"/>
      <c r="I1488" s="9" t="n"/>
      <c r="J1488" s="9" t="n"/>
      <c r="K1488" s="9" t="n"/>
      <c r="L1488" s="9">
        <f>IF(COUNTA($A1488:$K1488)=0,"",IF(AND(IFERROR($H1488,0)&gt;0,LEN(TRIM($K1488&amp;""))&gt;0,IFERROR(LOOKUP(2,1/((LISTS!$M$2:$M$13&lt;&gt;"")*ISNUMBER(SEARCH(LISTS!$M$2:$M$13,$I1488))),LISTS!$N$2:$N$13),"NO")="SI"),"SI","NO"))</f>
        <v/>
      </c>
      <c r="M1488" s="9">
        <f>IF(COUNTA($A1488:$K1488)=0,"",IF($K1488&lt;&gt;"",IF(COUNTIF($K$19:$K1488,$K1488)&gt;1,"SI","NO"),IF(COUNTIFS($A$19:$A1488,$A1488,$C$19:$C1488,$C1488,$J$19:$J1488,$J1488,$D$19:$D1488,$D1488)&gt;1,"SI","NO")))</f>
        <v/>
      </c>
      <c r="N1488" s="11">
        <f>IF(COUNTA($A1488:$K1488)=0,"",IF(AND($L1488="SI",$M1488="NO"),IFERROR($H1488,0),0))</f>
        <v/>
      </c>
      <c r="O1488" s="9">
        <f>IF(COUNTA($A1488:$K1488)=0,"",IF($M1488="SI","CUFE o factura duplicada dentro del reporte; no se suma dos veces",IF(IFERROR($H1488,0)&lt;=0,"DIAN reporta valor susceptible 0",IF($L1488="NO",IFERROR(LOOKUP(2,1/((LISTS!$M$2:$M$13&lt;&gt;"")*ISNUMBER(SEARCH(LISTS!$M$2:$M$13,$I1488))),LISTS!$O$2:$O$13),"Medio de pago no elegible o no identificado por DIAN"),"Apta automaticamente por pago electronico y base positiva"))))</f>
        <v/>
      </c>
    </row>
    <row r="1489">
      <c r="A1489" s="9" t="n"/>
      <c r="B1489" s="9" t="n"/>
      <c r="C1489" s="12" t="n"/>
      <c r="D1489" s="11" t="n"/>
      <c r="E1489" s="11" t="n"/>
      <c r="F1489" s="11" t="n"/>
      <c r="G1489" s="11" t="n"/>
      <c r="H1489" s="11" t="n"/>
      <c r="I1489" s="9" t="n"/>
      <c r="J1489" s="9" t="n"/>
      <c r="K1489" s="9" t="n"/>
      <c r="L1489" s="9">
        <f>IF(COUNTA($A1489:$K1489)=0,"",IF(AND(IFERROR($H1489,0)&gt;0,LEN(TRIM($K1489&amp;""))&gt;0,IFERROR(LOOKUP(2,1/((LISTS!$M$2:$M$13&lt;&gt;"")*ISNUMBER(SEARCH(LISTS!$M$2:$M$13,$I1489))),LISTS!$N$2:$N$13),"NO")="SI"),"SI","NO"))</f>
        <v/>
      </c>
      <c r="M1489" s="9">
        <f>IF(COUNTA($A1489:$K1489)=0,"",IF($K1489&lt;&gt;"",IF(COUNTIF($K$19:$K1489,$K1489)&gt;1,"SI","NO"),IF(COUNTIFS($A$19:$A1489,$A1489,$C$19:$C1489,$C1489,$J$19:$J1489,$J1489,$D$19:$D1489,$D1489)&gt;1,"SI","NO")))</f>
        <v/>
      </c>
      <c r="N1489" s="11">
        <f>IF(COUNTA($A1489:$K1489)=0,"",IF(AND($L1489="SI",$M1489="NO"),IFERROR($H1489,0),0))</f>
        <v/>
      </c>
      <c r="O1489" s="9">
        <f>IF(COUNTA($A1489:$K1489)=0,"",IF($M1489="SI","CUFE o factura duplicada dentro del reporte; no se suma dos veces",IF(IFERROR($H1489,0)&lt;=0,"DIAN reporta valor susceptible 0",IF($L1489="NO",IFERROR(LOOKUP(2,1/((LISTS!$M$2:$M$13&lt;&gt;"")*ISNUMBER(SEARCH(LISTS!$M$2:$M$13,$I1489))),LISTS!$O$2:$O$13),"Medio de pago no elegible o no identificado por DIAN"),"Apta automaticamente por pago electronico y base positiva"))))</f>
        <v/>
      </c>
    </row>
    <row r="1490">
      <c r="A1490" s="9" t="n"/>
      <c r="B1490" s="9" t="n"/>
      <c r="C1490" s="12" t="n"/>
      <c r="D1490" s="11" t="n"/>
      <c r="E1490" s="11" t="n"/>
      <c r="F1490" s="11" t="n"/>
      <c r="G1490" s="11" t="n"/>
      <c r="H1490" s="11" t="n"/>
      <c r="I1490" s="9" t="n"/>
      <c r="J1490" s="9" t="n"/>
      <c r="K1490" s="9" t="n"/>
      <c r="L1490" s="9">
        <f>IF(COUNTA($A1490:$K1490)=0,"",IF(AND(IFERROR($H1490,0)&gt;0,LEN(TRIM($K1490&amp;""))&gt;0,IFERROR(LOOKUP(2,1/((LISTS!$M$2:$M$13&lt;&gt;"")*ISNUMBER(SEARCH(LISTS!$M$2:$M$13,$I1490))),LISTS!$N$2:$N$13),"NO")="SI"),"SI","NO"))</f>
        <v/>
      </c>
      <c r="M1490" s="9">
        <f>IF(COUNTA($A1490:$K1490)=0,"",IF($K1490&lt;&gt;"",IF(COUNTIF($K$19:$K1490,$K1490)&gt;1,"SI","NO"),IF(COUNTIFS($A$19:$A1490,$A1490,$C$19:$C1490,$C1490,$J$19:$J1490,$J1490,$D$19:$D1490,$D1490)&gt;1,"SI","NO")))</f>
        <v/>
      </c>
      <c r="N1490" s="11">
        <f>IF(COUNTA($A1490:$K1490)=0,"",IF(AND($L1490="SI",$M1490="NO"),IFERROR($H1490,0),0))</f>
        <v/>
      </c>
      <c r="O1490" s="9">
        <f>IF(COUNTA($A1490:$K1490)=0,"",IF($M1490="SI","CUFE o factura duplicada dentro del reporte; no se suma dos veces",IF(IFERROR($H1490,0)&lt;=0,"DIAN reporta valor susceptible 0",IF($L1490="NO",IFERROR(LOOKUP(2,1/((LISTS!$M$2:$M$13&lt;&gt;"")*ISNUMBER(SEARCH(LISTS!$M$2:$M$13,$I1490))),LISTS!$O$2:$O$13),"Medio de pago no elegible o no identificado por DIAN"),"Apta automaticamente por pago electronico y base positiva"))))</f>
        <v/>
      </c>
    </row>
    <row r="1491">
      <c r="A1491" s="9" t="n"/>
      <c r="B1491" s="9" t="n"/>
      <c r="C1491" s="12" t="n"/>
      <c r="D1491" s="11" t="n"/>
      <c r="E1491" s="11" t="n"/>
      <c r="F1491" s="11" t="n"/>
      <c r="G1491" s="11" t="n"/>
      <c r="H1491" s="11" t="n"/>
      <c r="I1491" s="9" t="n"/>
      <c r="J1491" s="9" t="n"/>
      <c r="K1491" s="9" t="n"/>
      <c r="L1491" s="9">
        <f>IF(COUNTA($A1491:$K1491)=0,"",IF(AND(IFERROR($H1491,0)&gt;0,LEN(TRIM($K1491&amp;""))&gt;0,IFERROR(LOOKUP(2,1/((LISTS!$M$2:$M$13&lt;&gt;"")*ISNUMBER(SEARCH(LISTS!$M$2:$M$13,$I1491))),LISTS!$N$2:$N$13),"NO")="SI"),"SI","NO"))</f>
        <v/>
      </c>
      <c r="M1491" s="9">
        <f>IF(COUNTA($A1491:$K1491)=0,"",IF($K1491&lt;&gt;"",IF(COUNTIF($K$19:$K1491,$K1491)&gt;1,"SI","NO"),IF(COUNTIFS($A$19:$A1491,$A1491,$C$19:$C1491,$C1491,$J$19:$J1491,$J1491,$D$19:$D1491,$D1491)&gt;1,"SI","NO")))</f>
        <v/>
      </c>
      <c r="N1491" s="11">
        <f>IF(COUNTA($A1491:$K1491)=0,"",IF(AND($L1491="SI",$M1491="NO"),IFERROR($H1491,0),0))</f>
        <v/>
      </c>
      <c r="O1491" s="9">
        <f>IF(COUNTA($A1491:$K1491)=0,"",IF($M1491="SI","CUFE o factura duplicada dentro del reporte; no se suma dos veces",IF(IFERROR($H1491,0)&lt;=0,"DIAN reporta valor susceptible 0",IF($L1491="NO",IFERROR(LOOKUP(2,1/((LISTS!$M$2:$M$13&lt;&gt;"")*ISNUMBER(SEARCH(LISTS!$M$2:$M$13,$I1491))),LISTS!$O$2:$O$13),"Medio de pago no elegible o no identificado por DIAN"),"Apta automaticamente por pago electronico y base positiva"))))</f>
        <v/>
      </c>
    </row>
    <row r="1492">
      <c r="A1492" s="9" t="n"/>
      <c r="B1492" s="9" t="n"/>
      <c r="C1492" s="12" t="n"/>
      <c r="D1492" s="11" t="n"/>
      <c r="E1492" s="11" t="n"/>
      <c r="F1492" s="11" t="n"/>
      <c r="G1492" s="11" t="n"/>
      <c r="H1492" s="11" t="n"/>
      <c r="I1492" s="9" t="n"/>
      <c r="J1492" s="9" t="n"/>
      <c r="K1492" s="9" t="n"/>
      <c r="L1492" s="9">
        <f>IF(COUNTA($A1492:$K1492)=0,"",IF(AND(IFERROR($H1492,0)&gt;0,LEN(TRIM($K1492&amp;""))&gt;0,IFERROR(LOOKUP(2,1/((LISTS!$M$2:$M$13&lt;&gt;"")*ISNUMBER(SEARCH(LISTS!$M$2:$M$13,$I1492))),LISTS!$N$2:$N$13),"NO")="SI"),"SI","NO"))</f>
        <v/>
      </c>
      <c r="M1492" s="9">
        <f>IF(COUNTA($A1492:$K1492)=0,"",IF($K1492&lt;&gt;"",IF(COUNTIF($K$19:$K1492,$K1492)&gt;1,"SI","NO"),IF(COUNTIFS($A$19:$A1492,$A1492,$C$19:$C1492,$C1492,$J$19:$J1492,$J1492,$D$19:$D1492,$D1492)&gt;1,"SI","NO")))</f>
        <v/>
      </c>
      <c r="N1492" s="11">
        <f>IF(COUNTA($A1492:$K1492)=0,"",IF(AND($L1492="SI",$M1492="NO"),IFERROR($H1492,0),0))</f>
        <v/>
      </c>
      <c r="O1492" s="9">
        <f>IF(COUNTA($A1492:$K1492)=0,"",IF($M1492="SI","CUFE o factura duplicada dentro del reporte; no se suma dos veces",IF(IFERROR($H1492,0)&lt;=0,"DIAN reporta valor susceptible 0",IF($L1492="NO",IFERROR(LOOKUP(2,1/((LISTS!$M$2:$M$13&lt;&gt;"")*ISNUMBER(SEARCH(LISTS!$M$2:$M$13,$I1492))),LISTS!$O$2:$O$13),"Medio de pago no elegible o no identificado por DIAN"),"Apta automaticamente por pago electronico y base positiva"))))</f>
        <v/>
      </c>
    </row>
    <row r="1493">
      <c r="A1493" s="9" t="n"/>
      <c r="B1493" s="9" t="n"/>
      <c r="C1493" s="12" t="n"/>
      <c r="D1493" s="11" t="n"/>
      <c r="E1493" s="11" t="n"/>
      <c r="F1493" s="11" t="n"/>
      <c r="G1493" s="11" t="n"/>
      <c r="H1493" s="11" t="n"/>
      <c r="I1493" s="9" t="n"/>
      <c r="J1493" s="9" t="n"/>
      <c r="K1493" s="9" t="n"/>
      <c r="L1493" s="9">
        <f>IF(COUNTA($A1493:$K1493)=0,"",IF(AND(IFERROR($H1493,0)&gt;0,LEN(TRIM($K1493&amp;""))&gt;0,IFERROR(LOOKUP(2,1/((LISTS!$M$2:$M$13&lt;&gt;"")*ISNUMBER(SEARCH(LISTS!$M$2:$M$13,$I1493))),LISTS!$N$2:$N$13),"NO")="SI"),"SI","NO"))</f>
        <v/>
      </c>
      <c r="M1493" s="9">
        <f>IF(COUNTA($A1493:$K1493)=0,"",IF($K1493&lt;&gt;"",IF(COUNTIF($K$19:$K1493,$K1493)&gt;1,"SI","NO"),IF(COUNTIFS($A$19:$A1493,$A1493,$C$19:$C1493,$C1493,$J$19:$J1493,$J1493,$D$19:$D1493,$D1493)&gt;1,"SI","NO")))</f>
        <v/>
      </c>
      <c r="N1493" s="11">
        <f>IF(COUNTA($A1493:$K1493)=0,"",IF(AND($L1493="SI",$M1493="NO"),IFERROR($H1493,0),0))</f>
        <v/>
      </c>
      <c r="O1493" s="9">
        <f>IF(COUNTA($A1493:$K1493)=0,"",IF($M1493="SI","CUFE o factura duplicada dentro del reporte; no se suma dos veces",IF(IFERROR($H1493,0)&lt;=0,"DIAN reporta valor susceptible 0",IF($L1493="NO",IFERROR(LOOKUP(2,1/((LISTS!$M$2:$M$13&lt;&gt;"")*ISNUMBER(SEARCH(LISTS!$M$2:$M$13,$I1493))),LISTS!$O$2:$O$13),"Medio de pago no elegible o no identificado por DIAN"),"Apta automaticamente por pago electronico y base positiva"))))</f>
        <v/>
      </c>
    </row>
    <row r="1494">
      <c r="A1494" s="9" t="n"/>
      <c r="B1494" s="9" t="n"/>
      <c r="C1494" s="12" t="n"/>
      <c r="D1494" s="11" t="n"/>
      <c r="E1494" s="11" t="n"/>
      <c r="F1494" s="11" t="n"/>
      <c r="G1494" s="11" t="n"/>
      <c r="H1494" s="11" t="n"/>
      <c r="I1494" s="9" t="n"/>
      <c r="J1494" s="9" t="n"/>
      <c r="K1494" s="9" t="n"/>
      <c r="L1494" s="9">
        <f>IF(COUNTA($A1494:$K1494)=0,"",IF(AND(IFERROR($H1494,0)&gt;0,LEN(TRIM($K1494&amp;""))&gt;0,IFERROR(LOOKUP(2,1/((LISTS!$M$2:$M$13&lt;&gt;"")*ISNUMBER(SEARCH(LISTS!$M$2:$M$13,$I1494))),LISTS!$N$2:$N$13),"NO")="SI"),"SI","NO"))</f>
        <v/>
      </c>
      <c r="M1494" s="9">
        <f>IF(COUNTA($A1494:$K1494)=0,"",IF($K1494&lt;&gt;"",IF(COUNTIF($K$19:$K1494,$K1494)&gt;1,"SI","NO"),IF(COUNTIFS($A$19:$A1494,$A1494,$C$19:$C1494,$C1494,$J$19:$J1494,$J1494,$D$19:$D1494,$D1494)&gt;1,"SI","NO")))</f>
        <v/>
      </c>
      <c r="N1494" s="11">
        <f>IF(COUNTA($A1494:$K1494)=0,"",IF(AND($L1494="SI",$M1494="NO"),IFERROR($H1494,0),0))</f>
        <v/>
      </c>
      <c r="O1494" s="9">
        <f>IF(COUNTA($A1494:$K1494)=0,"",IF($M1494="SI","CUFE o factura duplicada dentro del reporte; no se suma dos veces",IF(IFERROR($H1494,0)&lt;=0,"DIAN reporta valor susceptible 0",IF($L1494="NO",IFERROR(LOOKUP(2,1/((LISTS!$M$2:$M$13&lt;&gt;"")*ISNUMBER(SEARCH(LISTS!$M$2:$M$13,$I1494))),LISTS!$O$2:$O$13),"Medio de pago no elegible o no identificado por DIAN"),"Apta automaticamente por pago electronico y base positiva"))))</f>
        <v/>
      </c>
    </row>
    <row r="1495">
      <c r="A1495" s="9" t="n"/>
      <c r="B1495" s="9" t="n"/>
      <c r="C1495" s="12" t="n"/>
      <c r="D1495" s="11" t="n"/>
      <c r="E1495" s="11" t="n"/>
      <c r="F1495" s="11" t="n"/>
      <c r="G1495" s="11" t="n"/>
      <c r="H1495" s="11" t="n"/>
      <c r="I1495" s="9" t="n"/>
      <c r="J1495" s="9" t="n"/>
      <c r="K1495" s="9" t="n"/>
      <c r="L1495" s="9">
        <f>IF(COUNTA($A1495:$K1495)=0,"",IF(AND(IFERROR($H1495,0)&gt;0,LEN(TRIM($K1495&amp;""))&gt;0,IFERROR(LOOKUP(2,1/((LISTS!$M$2:$M$13&lt;&gt;"")*ISNUMBER(SEARCH(LISTS!$M$2:$M$13,$I1495))),LISTS!$N$2:$N$13),"NO")="SI"),"SI","NO"))</f>
        <v/>
      </c>
      <c r="M1495" s="9">
        <f>IF(COUNTA($A1495:$K1495)=0,"",IF($K1495&lt;&gt;"",IF(COUNTIF($K$19:$K1495,$K1495)&gt;1,"SI","NO"),IF(COUNTIFS($A$19:$A1495,$A1495,$C$19:$C1495,$C1495,$J$19:$J1495,$J1495,$D$19:$D1495,$D1495)&gt;1,"SI","NO")))</f>
        <v/>
      </c>
      <c r="N1495" s="11">
        <f>IF(COUNTA($A1495:$K1495)=0,"",IF(AND($L1495="SI",$M1495="NO"),IFERROR($H1495,0),0))</f>
        <v/>
      </c>
      <c r="O1495" s="9">
        <f>IF(COUNTA($A1495:$K1495)=0,"",IF($M1495="SI","CUFE o factura duplicada dentro del reporte; no se suma dos veces",IF(IFERROR($H1495,0)&lt;=0,"DIAN reporta valor susceptible 0",IF($L1495="NO",IFERROR(LOOKUP(2,1/((LISTS!$M$2:$M$13&lt;&gt;"")*ISNUMBER(SEARCH(LISTS!$M$2:$M$13,$I1495))),LISTS!$O$2:$O$13),"Medio de pago no elegible o no identificado por DIAN"),"Apta automaticamente por pago electronico y base positiva"))))</f>
        <v/>
      </c>
    </row>
    <row r="1496">
      <c r="A1496" s="9" t="n"/>
      <c r="B1496" s="9" t="n"/>
      <c r="C1496" s="12" t="n"/>
      <c r="D1496" s="11" t="n"/>
      <c r="E1496" s="11" t="n"/>
      <c r="F1496" s="11" t="n"/>
      <c r="G1496" s="11" t="n"/>
      <c r="H1496" s="11" t="n"/>
      <c r="I1496" s="9" t="n"/>
      <c r="J1496" s="9" t="n"/>
      <c r="K1496" s="9" t="n"/>
      <c r="L1496" s="9">
        <f>IF(COUNTA($A1496:$K1496)=0,"",IF(AND(IFERROR($H1496,0)&gt;0,LEN(TRIM($K1496&amp;""))&gt;0,IFERROR(LOOKUP(2,1/((LISTS!$M$2:$M$13&lt;&gt;"")*ISNUMBER(SEARCH(LISTS!$M$2:$M$13,$I1496))),LISTS!$N$2:$N$13),"NO")="SI"),"SI","NO"))</f>
        <v/>
      </c>
      <c r="M1496" s="9">
        <f>IF(COUNTA($A1496:$K1496)=0,"",IF($K1496&lt;&gt;"",IF(COUNTIF($K$19:$K1496,$K1496)&gt;1,"SI","NO"),IF(COUNTIFS($A$19:$A1496,$A1496,$C$19:$C1496,$C1496,$J$19:$J1496,$J1496,$D$19:$D1496,$D1496)&gt;1,"SI","NO")))</f>
        <v/>
      </c>
      <c r="N1496" s="11">
        <f>IF(COUNTA($A1496:$K1496)=0,"",IF(AND($L1496="SI",$M1496="NO"),IFERROR($H1496,0),0))</f>
        <v/>
      </c>
      <c r="O1496" s="9">
        <f>IF(COUNTA($A1496:$K1496)=0,"",IF($M1496="SI","CUFE o factura duplicada dentro del reporte; no se suma dos veces",IF(IFERROR($H1496,0)&lt;=0,"DIAN reporta valor susceptible 0",IF($L1496="NO",IFERROR(LOOKUP(2,1/((LISTS!$M$2:$M$13&lt;&gt;"")*ISNUMBER(SEARCH(LISTS!$M$2:$M$13,$I1496))),LISTS!$O$2:$O$13),"Medio de pago no elegible o no identificado por DIAN"),"Apta automaticamente por pago electronico y base positiva"))))</f>
        <v/>
      </c>
    </row>
    <row r="1497">
      <c r="A1497" s="9" t="n"/>
      <c r="B1497" s="9" t="n"/>
      <c r="C1497" s="12" t="n"/>
      <c r="D1497" s="11" t="n"/>
      <c r="E1497" s="11" t="n"/>
      <c r="F1497" s="11" t="n"/>
      <c r="G1497" s="11" t="n"/>
      <c r="H1497" s="11" t="n"/>
      <c r="I1497" s="9" t="n"/>
      <c r="J1497" s="9" t="n"/>
      <c r="K1497" s="9" t="n"/>
      <c r="L1497" s="9">
        <f>IF(COUNTA($A1497:$K1497)=0,"",IF(AND(IFERROR($H1497,0)&gt;0,LEN(TRIM($K1497&amp;""))&gt;0,IFERROR(LOOKUP(2,1/((LISTS!$M$2:$M$13&lt;&gt;"")*ISNUMBER(SEARCH(LISTS!$M$2:$M$13,$I1497))),LISTS!$N$2:$N$13),"NO")="SI"),"SI","NO"))</f>
        <v/>
      </c>
      <c r="M1497" s="9">
        <f>IF(COUNTA($A1497:$K1497)=0,"",IF($K1497&lt;&gt;"",IF(COUNTIF($K$19:$K1497,$K1497)&gt;1,"SI","NO"),IF(COUNTIFS($A$19:$A1497,$A1497,$C$19:$C1497,$C1497,$J$19:$J1497,$J1497,$D$19:$D1497,$D1497)&gt;1,"SI","NO")))</f>
        <v/>
      </c>
      <c r="N1497" s="11">
        <f>IF(COUNTA($A1497:$K1497)=0,"",IF(AND($L1497="SI",$M1497="NO"),IFERROR($H1497,0),0))</f>
        <v/>
      </c>
      <c r="O1497" s="9">
        <f>IF(COUNTA($A1497:$K1497)=0,"",IF($M1497="SI","CUFE o factura duplicada dentro del reporte; no se suma dos veces",IF(IFERROR($H1497,0)&lt;=0,"DIAN reporta valor susceptible 0",IF($L1497="NO",IFERROR(LOOKUP(2,1/((LISTS!$M$2:$M$13&lt;&gt;"")*ISNUMBER(SEARCH(LISTS!$M$2:$M$13,$I1497))),LISTS!$O$2:$O$13),"Medio de pago no elegible o no identificado por DIAN"),"Apta automaticamente por pago electronico y base positiva"))))</f>
        <v/>
      </c>
    </row>
    <row r="1498">
      <c r="A1498" s="9" t="n"/>
      <c r="B1498" s="9" t="n"/>
      <c r="C1498" s="12" t="n"/>
      <c r="D1498" s="11" t="n"/>
      <c r="E1498" s="11" t="n"/>
      <c r="F1498" s="11" t="n"/>
      <c r="G1498" s="11" t="n"/>
      <c r="H1498" s="11" t="n"/>
      <c r="I1498" s="9" t="n"/>
      <c r="J1498" s="9" t="n"/>
      <c r="K1498" s="9" t="n"/>
      <c r="L1498" s="9">
        <f>IF(COUNTA($A1498:$K1498)=0,"",IF(AND(IFERROR($H1498,0)&gt;0,LEN(TRIM($K1498&amp;""))&gt;0,IFERROR(LOOKUP(2,1/((LISTS!$M$2:$M$13&lt;&gt;"")*ISNUMBER(SEARCH(LISTS!$M$2:$M$13,$I1498))),LISTS!$N$2:$N$13),"NO")="SI"),"SI","NO"))</f>
        <v/>
      </c>
      <c r="M1498" s="9">
        <f>IF(COUNTA($A1498:$K1498)=0,"",IF($K1498&lt;&gt;"",IF(COUNTIF($K$19:$K1498,$K1498)&gt;1,"SI","NO"),IF(COUNTIFS($A$19:$A1498,$A1498,$C$19:$C1498,$C1498,$J$19:$J1498,$J1498,$D$19:$D1498,$D1498)&gt;1,"SI","NO")))</f>
        <v/>
      </c>
      <c r="N1498" s="11">
        <f>IF(COUNTA($A1498:$K1498)=0,"",IF(AND($L1498="SI",$M1498="NO"),IFERROR($H1498,0),0))</f>
        <v/>
      </c>
      <c r="O1498" s="9">
        <f>IF(COUNTA($A1498:$K1498)=0,"",IF($M1498="SI","CUFE o factura duplicada dentro del reporte; no se suma dos veces",IF(IFERROR($H1498,0)&lt;=0,"DIAN reporta valor susceptible 0",IF($L1498="NO",IFERROR(LOOKUP(2,1/((LISTS!$M$2:$M$13&lt;&gt;"")*ISNUMBER(SEARCH(LISTS!$M$2:$M$13,$I1498))),LISTS!$O$2:$O$13),"Medio de pago no elegible o no identificado por DIAN"),"Apta automaticamente por pago electronico y base positiva"))))</f>
        <v/>
      </c>
    </row>
    <row r="1499">
      <c r="A1499" s="9" t="n"/>
      <c r="B1499" s="9" t="n"/>
      <c r="C1499" s="12" t="n"/>
      <c r="D1499" s="11" t="n"/>
      <c r="E1499" s="11" t="n"/>
      <c r="F1499" s="11" t="n"/>
      <c r="G1499" s="11" t="n"/>
      <c r="H1499" s="11" t="n"/>
      <c r="I1499" s="9" t="n"/>
      <c r="J1499" s="9" t="n"/>
      <c r="K1499" s="9" t="n"/>
      <c r="L1499" s="9">
        <f>IF(COUNTA($A1499:$K1499)=0,"",IF(AND(IFERROR($H1499,0)&gt;0,LEN(TRIM($K1499&amp;""))&gt;0,IFERROR(LOOKUP(2,1/((LISTS!$M$2:$M$13&lt;&gt;"")*ISNUMBER(SEARCH(LISTS!$M$2:$M$13,$I1499))),LISTS!$N$2:$N$13),"NO")="SI"),"SI","NO"))</f>
        <v/>
      </c>
      <c r="M1499" s="9">
        <f>IF(COUNTA($A1499:$K1499)=0,"",IF($K1499&lt;&gt;"",IF(COUNTIF($K$19:$K1499,$K1499)&gt;1,"SI","NO"),IF(COUNTIFS($A$19:$A1499,$A1499,$C$19:$C1499,$C1499,$J$19:$J1499,$J1499,$D$19:$D1499,$D1499)&gt;1,"SI","NO")))</f>
        <v/>
      </c>
      <c r="N1499" s="11">
        <f>IF(COUNTA($A1499:$K1499)=0,"",IF(AND($L1499="SI",$M1499="NO"),IFERROR($H1499,0),0))</f>
        <v/>
      </c>
      <c r="O1499" s="9">
        <f>IF(COUNTA($A1499:$K1499)=0,"",IF($M1499="SI","CUFE o factura duplicada dentro del reporte; no se suma dos veces",IF(IFERROR($H1499,0)&lt;=0,"DIAN reporta valor susceptible 0",IF($L1499="NO",IFERROR(LOOKUP(2,1/((LISTS!$M$2:$M$13&lt;&gt;"")*ISNUMBER(SEARCH(LISTS!$M$2:$M$13,$I1499))),LISTS!$O$2:$O$13),"Medio de pago no elegible o no identificado por DIAN"),"Apta automaticamente por pago electronico y base positiva"))))</f>
        <v/>
      </c>
    </row>
    <row r="1500">
      <c r="A1500" s="9" t="n"/>
      <c r="B1500" s="9" t="n"/>
      <c r="C1500" s="12" t="n"/>
      <c r="D1500" s="11" t="n"/>
      <c r="E1500" s="11" t="n"/>
      <c r="F1500" s="11" t="n"/>
      <c r="G1500" s="11" t="n"/>
      <c r="H1500" s="11" t="n"/>
      <c r="I1500" s="9" t="n"/>
      <c r="J1500" s="9" t="n"/>
      <c r="K1500" s="9" t="n"/>
      <c r="L1500" s="9">
        <f>IF(COUNTA($A1500:$K1500)=0,"",IF(AND(IFERROR($H1500,0)&gt;0,LEN(TRIM($K1500&amp;""))&gt;0,IFERROR(LOOKUP(2,1/((LISTS!$M$2:$M$13&lt;&gt;"")*ISNUMBER(SEARCH(LISTS!$M$2:$M$13,$I1500))),LISTS!$N$2:$N$13),"NO")="SI"),"SI","NO"))</f>
        <v/>
      </c>
      <c r="M1500" s="9">
        <f>IF(COUNTA($A1500:$K1500)=0,"",IF($K1500&lt;&gt;"",IF(COUNTIF($K$19:$K1500,$K1500)&gt;1,"SI","NO"),IF(COUNTIFS($A$19:$A1500,$A1500,$C$19:$C1500,$C1500,$J$19:$J1500,$J1500,$D$19:$D1500,$D1500)&gt;1,"SI","NO")))</f>
        <v/>
      </c>
      <c r="N1500" s="11">
        <f>IF(COUNTA($A1500:$K1500)=0,"",IF(AND($L1500="SI",$M1500="NO"),IFERROR($H1500,0),0))</f>
        <v/>
      </c>
      <c r="O1500" s="9">
        <f>IF(COUNTA($A1500:$K1500)=0,"",IF($M1500="SI","CUFE o factura duplicada dentro del reporte; no se suma dos veces",IF(IFERROR($H1500,0)&lt;=0,"DIAN reporta valor susceptible 0",IF($L1500="NO",IFERROR(LOOKUP(2,1/((LISTS!$M$2:$M$13&lt;&gt;"")*ISNUMBER(SEARCH(LISTS!$M$2:$M$13,$I1500))),LISTS!$O$2:$O$13),"Medio de pago no elegible o no identificado por DIAN"),"Apta automaticamente por pago electronico y base positiva"))))</f>
        <v/>
      </c>
    </row>
    <row r="1501">
      <c r="A1501" s="9" t="n"/>
      <c r="B1501" s="9" t="n"/>
      <c r="C1501" s="12" t="n"/>
      <c r="D1501" s="11" t="n"/>
      <c r="E1501" s="11" t="n"/>
      <c r="F1501" s="11" t="n"/>
      <c r="G1501" s="11" t="n"/>
      <c r="H1501" s="11" t="n"/>
      <c r="I1501" s="9" t="n"/>
      <c r="J1501" s="9" t="n"/>
      <c r="K1501" s="9" t="n"/>
      <c r="L1501" s="9">
        <f>IF(COUNTA($A1501:$K1501)=0,"",IF(AND(IFERROR($H1501,0)&gt;0,LEN(TRIM($K1501&amp;""))&gt;0,IFERROR(LOOKUP(2,1/((LISTS!$M$2:$M$13&lt;&gt;"")*ISNUMBER(SEARCH(LISTS!$M$2:$M$13,$I1501))),LISTS!$N$2:$N$13),"NO")="SI"),"SI","NO"))</f>
        <v/>
      </c>
      <c r="M1501" s="9">
        <f>IF(COUNTA($A1501:$K1501)=0,"",IF($K1501&lt;&gt;"",IF(COUNTIF($K$19:$K1501,$K1501)&gt;1,"SI","NO"),IF(COUNTIFS($A$19:$A1501,$A1501,$C$19:$C1501,$C1501,$J$19:$J1501,$J1501,$D$19:$D1501,$D1501)&gt;1,"SI","NO")))</f>
        <v/>
      </c>
      <c r="N1501" s="11">
        <f>IF(COUNTA($A1501:$K1501)=0,"",IF(AND($L1501="SI",$M1501="NO"),IFERROR($H1501,0),0))</f>
        <v/>
      </c>
      <c r="O1501" s="9">
        <f>IF(COUNTA($A1501:$K1501)=0,"",IF($M1501="SI","CUFE o factura duplicada dentro del reporte; no se suma dos veces",IF(IFERROR($H1501,0)&lt;=0,"DIAN reporta valor susceptible 0",IF($L1501="NO",IFERROR(LOOKUP(2,1/((LISTS!$M$2:$M$13&lt;&gt;"")*ISNUMBER(SEARCH(LISTS!$M$2:$M$13,$I1501))),LISTS!$O$2:$O$13),"Medio de pago no elegible o no identificado por DIAN"),"Apta automaticamente por pago electronico y base positiva"))))</f>
        <v/>
      </c>
    </row>
    <row r="1502">
      <c r="A1502" s="9" t="n"/>
      <c r="B1502" s="9" t="n"/>
      <c r="C1502" s="12" t="n"/>
      <c r="D1502" s="11" t="n"/>
      <c r="E1502" s="11" t="n"/>
      <c r="F1502" s="11" t="n"/>
      <c r="G1502" s="11" t="n"/>
      <c r="H1502" s="11" t="n"/>
      <c r="I1502" s="9" t="n"/>
      <c r="J1502" s="9" t="n"/>
      <c r="K1502" s="9" t="n"/>
      <c r="L1502" s="9">
        <f>IF(COUNTA($A1502:$K1502)=0,"",IF(AND(IFERROR($H1502,0)&gt;0,LEN(TRIM($K1502&amp;""))&gt;0,IFERROR(LOOKUP(2,1/((LISTS!$M$2:$M$13&lt;&gt;"")*ISNUMBER(SEARCH(LISTS!$M$2:$M$13,$I1502))),LISTS!$N$2:$N$13),"NO")="SI"),"SI","NO"))</f>
        <v/>
      </c>
      <c r="M1502" s="9">
        <f>IF(COUNTA($A1502:$K1502)=0,"",IF($K1502&lt;&gt;"",IF(COUNTIF($K$19:$K1502,$K1502)&gt;1,"SI","NO"),IF(COUNTIFS($A$19:$A1502,$A1502,$C$19:$C1502,$C1502,$J$19:$J1502,$J1502,$D$19:$D1502,$D1502)&gt;1,"SI","NO")))</f>
        <v/>
      </c>
      <c r="N1502" s="11">
        <f>IF(COUNTA($A1502:$K1502)=0,"",IF(AND($L1502="SI",$M1502="NO"),IFERROR($H1502,0),0))</f>
        <v/>
      </c>
      <c r="O1502" s="9">
        <f>IF(COUNTA($A1502:$K1502)=0,"",IF($M1502="SI","CUFE o factura duplicada dentro del reporte; no se suma dos veces",IF(IFERROR($H1502,0)&lt;=0,"DIAN reporta valor susceptible 0",IF($L1502="NO",IFERROR(LOOKUP(2,1/((LISTS!$M$2:$M$13&lt;&gt;"")*ISNUMBER(SEARCH(LISTS!$M$2:$M$13,$I1502))),LISTS!$O$2:$O$13),"Medio de pago no elegible o no identificado por DIAN"),"Apta automaticamente por pago electronico y base positiva"))))</f>
        <v/>
      </c>
    </row>
    <row r="1503">
      <c r="A1503" s="9" t="n"/>
      <c r="B1503" s="9" t="n"/>
      <c r="C1503" s="12" t="n"/>
      <c r="D1503" s="11" t="n"/>
      <c r="E1503" s="11" t="n"/>
      <c r="F1503" s="11" t="n"/>
      <c r="G1503" s="11" t="n"/>
      <c r="H1503" s="11" t="n"/>
      <c r="I1503" s="9" t="n"/>
      <c r="J1503" s="9" t="n"/>
      <c r="K1503" s="9" t="n"/>
      <c r="L1503" s="9">
        <f>IF(COUNTA($A1503:$K1503)=0,"",IF(AND(IFERROR($H1503,0)&gt;0,LEN(TRIM($K1503&amp;""))&gt;0,IFERROR(LOOKUP(2,1/((LISTS!$M$2:$M$13&lt;&gt;"")*ISNUMBER(SEARCH(LISTS!$M$2:$M$13,$I1503))),LISTS!$N$2:$N$13),"NO")="SI"),"SI","NO"))</f>
        <v/>
      </c>
      <c r="M1503" s="9">
        <f>IF(COUNTA($A1503:$K1503)=0,"",IF($K1503&lt;&gt;"",IF(COUNTIF($K$19:$K1503,$K1503)&gt;1,"SI","NO"),IF(COUNTIFS($A$19:$A1503,$A1503,$C$19:$C1503,$C1503,$J$19:$J1503,$J1503,$D$19:$D1503,$D1503)&gt;1,"SI","NO")))</f>
        <v/>
      </c>
      <c r="N1503" s="11">
        <f>IF(COUNTA($A1503:$K1503)=0,"",IF(AND($L1503="SI",$M1503="NO"),IFERROR($H1503,0),0))</f>
        <v/>
      </c>
      <c r="O1503" s="9">
        <f>IF(COUNTA($A1503:$K1503)=0,"",IF($M1503="SI","CUFE o factura duplicada dentro del reporte; no se suma dos veces",IF(IFERROR($H1503,0)&lt;=0,"DIAN reporta valor susceptible 0",IF($L1503="NO",IFERROR(LOOKUP(2,1/((LISTS!$M$2:$M$13&lt;&gt;"")*ISNUMBER(SEARCH(LISTS!$M$2:$M$13,$I1503))),LISTS!$O$2:$O$13),"Medio de pago no elegible o no identificado por DIAN"),"Apta automaticamente por pago electronico y base positiva"))))</f>
        <v/>
      </c>
    </row>
    <row r="1504">
      <c r="A1504" s="9" t="n"/>
      <c r="B1504" s="9" t="n"/>
      <c r="C1504" s="12" t="n"/>
      <c r="D1504" s="11" t="n"/>
      <c r="E1504" s="11" t="n"/>
      <c r="F1504" s="11" t="n"/>
      <c r="G1504" s="11" t="n"/>
      <c r="H1504" s="11" t="n"/>
      <c r="I1504" s="9" t="n"/>
      <c r="J1504" s="9" t="n"/>
      <c r="K1504" s="9" t="n"/>
      <c r="L1504" s="9">
        <f>IF(COUNTA($A1504:$K1504)=0,"",IF(AND(IFERROR($H1504,0)&gt;0,LEN(TRIM($K1504&amp;""))&gt;0,IFERROR(LOOKUP(2,1/((LISTS!$M$2:$M$13&lt;&gt;"")*ISNUMBER(SEARCH(LISTS!$M$2:$M$13,$I1504))),LISTS!$N$2:$N$13),"NO")="SI"),"SI","NO"))</f>
        <v/>
      </c>
      <c r="M1504" s="9">
        <f>IF(COUNTA($A1504:$K1504)=0,"",IF($K1504&lt;&gt;"",IF(COUNTIF($K$19:$K1504,$K1504)&gt;1,"SI","NO"),IF(COUNTIFS($A$19:$A1504,$A1504,$C$19:$C1504,$C1504,$J$19:$J1504,$J1504,$D$19:$D1504,$D1504)&gt;1,"SI","NO")))</f>
        <v/>
      </c>
      <c r="N1504" s="11">
        <f>IF(COUNTA($A1504:$K1504)=0,"",IF(AND($L1504="SI",$M1504="NO"),IFERROR($H1504,0),0))</f>
        <v/>
      </c>
      <c r="O1504" s="9">
        <f>IF(COUNTA($A1504:$K1504)=0,"",IF($M1504="SI","CUFE o factura duplicada dentro del reporte; no se suma dos veces",IF(IFERROR($H1504,0)&lt;=0,"DIAN reporta valor susceptible 0",IF($L1504="NO",IFERROR(LOOKUP(2,1/((LISTS!$M$2:$M$13&lt;&gt;"")*ISNUMBER(SEARCH(LISTS!$M$2:$M$13,$I1504))),LISTS!$O$2:$O$13),"Medio de pago no elegible o no identificado por DIAN"),"Apta automaticamente por pago electronico y base positiva"))))</f>
        <v/>
      </c>
    </row>
    <row r="1505">
      <c r="A1505" s="9" t="n"/>
      <c r="B1505" s="9" t="n"/>
      <c r="C1505" s="12" t="n"/>
      <c r="D1505" s="11" t="n"/>
      <c r="E1505" s="11" t="n"/>
      <c r="F1505" s="11" t="n"/>
      <c r="G1505" s="11" t="n"/>
      <c r="H1505" s="11" t="n"/>
      <c r="I1505" s="9" t="n"/>
      <c r="J1505" s="9" t="n"/>
      <c r="K1505" s="9" t="n"/>
      <c r="L1505" s="9">
        <f>IF(COUNTA($A1505:$K1505)=0,"",IF(AND(IFERROR($H1505,0)&gt;0,LEN(TRIM($K1505&amp;""))&gt;0,IFERROR(LOOKUP(2,1/((LISTS!$M$2:$M$13&lt;&gt;"")*ISNUMBER(SEARCH(LISTS!$M$2:$M$13,$I1505))),LISTS!$N$2:$N$13),"NO")="SI"),"SI","NO"))</f>
        <v/>
      </c>
      <c r="M1505" s="9">
        <f>IF(COUNTA($A1505:$K1505)=0,"",IF($K1505&lt;&gt;"",IF(COUNTIF($K$19:$K1505,$K1505)&gt;1,"SI","NO"),IF(COUNTIFS($A$19:$A1505,$A1505,$C$19:$C1505,$C1505,$J$19:$J1505,$J1505,$D$19:$D1505,$D1505)&gt;1,"SI","NO")))</f>
        <v/>
      </c>
      <c r="N1505" s="11">
        <f>IF(COUNTA($A1505:$K1505)=0,"",IF(AND($L1505="SI",$M1505="NO"),IFERROR($H1505,0),0))</f>
        <v/>
      </c>
      <c r="O1505" s="9">
        <f>IF(COUNTA($A1505:$K1505)=0,"",IF($M1505="SI","CUFE o factura duplicada dentro del reporte; no se suma dos veces",IF(IFERROR($H1505,0)&lt;=0,"DIAN reporta valor susceptible 0",IF($L1505="NO",IFERROR(LOOKUP(2,1/((LISTS!$M$2:$M$13&lt;&gt;"")*ISNUMBER(SEARCH(LISTS!$M$2:$M$13,$I1505))),LISTS!$O$2:$O$13),"Medio de pago no elegible o no identificado por DIAN"),"Apta automaticamente por pago electronico y base positiva"))))</f>
        <v/>
      </c>
    </row>
    <row r="1506">
      <c r="A1506" s="9" t="n"/>
      <c r="B1506" s="9" t="n"/>
      <c r="C1506" s="12" t="n"/>
      <c r="D1506" s="11" t="n"/>
      <c r="E1506" s="11" t="n"/>
      <c r="F1506" s="11" t="n"/>
      <c r="G1506" s="11" t="n"/>
      <c r="H1506" s="11" t="n"/>
      <c r="I1506" s="9" t="n"/>
      <c r="J1506" s="9" t="n"/>
      <c r="K1506" s="9" t="n"/>
      <c r="L1506" s="9">
        <f>IF(COUNTA($A1506:$K1506)=0,"",IF(AND(IFERROR($H1506,0)&gt;0,LEN(TRIM($K1506&amp;""))&gt;0,IFERROR(LOOKUP(2,1/((LISTS!$M$2:$M$13&lt;&gt;"")*ISNUMBER(SEARCH(LISTS!$M$2:$M$13,$I1506))),LISTS!$N$2:$N$13),"NO")="SI"),"SI","NO"))</f>
        <v/>
      </c>
      <c r="M1506" s="9">
        <f>IF(COUNTA($A1506:$K1506)=0,"",IF($K1506&lt;&gt;"",IF(COUNTIF($K$19:$K1506,$K1506)&gt;1,"SI","NO"),IF(COUNTIFS($A$19:$A1506,$A1506,$C$19:$C1506,$C1506,$J$19:$J1506,$J1506,$D$19:$D1506,$D1506)&gt;1,"SI","NO")))</f>
        <v/>
      </c>
      <c r="N1506" s="11">
        <f>IF(COUNTA($A1506:$K1506)=0,"",IF(AND($L1506="SI",$M1506="NO"),IFERROR($H1506,0),0))</f>
        <v/>
      </c>
      <c r="O1506" s="9">
        <f>IF(COUNTA($A1506:$K1506)=0,"",IF($M1506="SI","CUFE o factura duplicada dentro del reporte; no se suma dos veces",IF(IFERROR($H1506,0)&lt;=0,"DIAN reporta valor susceptible 0",IF($L1506="NO",IFERROR(LOOKUP(2,1/((LISTS!$M$2:$M$13&lt;&gt;"")*ISNUMBER(SEARCH(LISTS!$M$2:$M$13,$I1506))),LISTS!$O$2:$O$13),"Medio de pago no elegible o no identificado por DIAN"),"Apta automaticamente por pago electronico y base positiva"))))</f>
        <v/>
      </c>
    </row>
    <row r="1507">
      <c r="A1507" s="9" t="n"/>
      <c r="B1507" s="9" t="n"/>
      <c r="C1507" s="12" t="n"/>
      <c r="D1507" s="11" t="n"/>
      <c r="E1507" s="11" t="n"/>
      <c r="F1507" s="11" t="n"/>
      <c r="G1507" s="11" t="n"/>
      <c r="H1507" s="11" t="n"/>
      <c r="I1507" s="9" t="n"/>
      <c r="J1507" s="9" t="n"/>
      <c r="K1507" s="9" t="n"/>
      <c r="L1507" s="9">
        <f>IF(COUNTA($A1507:$K1507)=0,"",IF(AND(IFERROR($H1507,0)&gt;0,LEN(TRIM($K1507&amp;""))&gt;0,IFERROR(LOOKUP(2,1/((LISTS!$M$2:$M$13&lt;&gt;"")*ISNUMBER(SEARCH(LISTS!$M$2:$M$13,$I1507))),LISTS!$N$2:$N$13),"NO")="SI"),"SI","NO"))</f>
        <v/>
      </c>
      <c r="M1507" s="9">
        <f>IF(COUNTA($A1507:$K1507)=0,"",IF($K1507&lt;&gt;"",IF(COUNTIF($K$19:$K1507,$K1507)&gt;1,"SI","NO"),IF(COUNTIFS($A$19:$A1507,$A1507,$C$19:$C1507,$C1507,$J$19:$J1507,$J1507,$D$19:$D1507,$D1507)&gt;1,"SI","NO")))</f>
        <v/>
      </c>
      <c r="N1507" s="11">
        <f>IF(COUNTA($A1507:$K1507)=0,"",IF(AND($L1507="SI",$M1507="NO"),IFERROR($H1507,0),0))</f>
        <v/>
      </c>
      <c r="O1507" s="9">
        <f>IF(COUNTA($A1507:$K1507)=0,"",IF($M1507="SI","CUFE o factura duplicada dentro del reporte; no se suma dos veces",IF(IFERROR($H1507,0)&lt;=0,"DIAN reporta valor susceptible 0",IF($L1507="NO",IFERROR(LOOKUP(2,1/((LISTS!$M$2:$M$13&lt;&gt;"")*ISNUMBER(SEARCH(LISTS!$M$2:$M$13,$I1507))),LISTS!$O$2:$O$13),"Medio de pago no elegible o no identificado por DIAN"),"Apta automaticamente por pago electronico y base positiva"))))</f>
        <v/>
      </c>
    </row>
    <row r="1508">
      <c r="A1508" s="9" t="n"/>
      <c r="B1508" s="9" t="n"/>
      <c r="C1508" s="12" t="n"/>
      <c r="D1508" s="11" t="n"/>
      <c r="E1508" s="11" t="n"/>
      <c r="F1508" s="11" t="n"/>
      <c r="G1508" s="11" t="n"/>
      <c r="H1508" s="11" t="n"/>
      <c r="I1508" s="9" t="n"/>
      <c r="J1508" s="9" t="n"/>
      <c r="K1508" s="9" t="n"/>
      <c r="L1508" s="9">
        <f>IF(COUNTA($A1508:$K1508)=0,"",IF(AND(IFERROR($H1508,0)&gt;0,LEN(TRIM($K1508&amp;""))&gt;0,IFERROR(LOOKUP(2,1/((LISTS!$M$2:$M$13&lt;&gt;"")*ISNUMBER(SEARCH(LISTS!$M$2:$M$13,$I1508))),LISTS!$N$2:$N$13),"NO")="SI"),"SI","NO"))</f>
        <v/>
      </c>
      <c r="M1508" s="9">
        <f>IF(COUNTA($A1508:$K1508)=0,"",IF($K1508&lt;&gt;"",IF(COUNTIF($K$19:$K1508,$K1508)&gt;1,"SI","NO"),IF(COUNTIFS($A$19:$A1508,$A1508,$C$19:$C1508,$C1508,$J$19:$J1508,$J1508,$D$19:$D1508,$D1508)&gt;1,"SI","NO")))</f>
        <v/>
      </c>
      <c r="N1508" s="11">
        <f>IF(COUNTA($A1508:$K1508)=0,"",IF(AND($L1508="SI",$M1508="NO"),IFERROR($H1508,0),0))</f>
        <v/>
      </c>
      <c r="O1508" s="9">
        <f>IF(COUNTA($A1508:$K1508)=0,"",IF($M1508="SI","CUFE o factura duplicada dentro del reporte; no se suma dos veces",IF(IFERROR($H1508,0)&lt;=0,"DIAN reporta valor susceptible 0",IF($L1508="NO",IFERROR(LOOKUP(2,1/((LISTS!$M$2:$M$13&lt;&gt;"")*ISNUMBER(SEARCH(LISTS!$M$2:$M$13,$I1508))),LISTS!$O$2:$O$13),"Medio de pago no elegible o no identificado por DIAN"),"Apta automaticamente por pago electronico y base positiva"))))</f>
        <v/>
      </c>
    </row>
    <row r="1509">
      <c r="A1509" s="9" t="n"/>
      <c r="B1509" s="9" t="n"/>
      <c r="C1509" s="12" t="n"/>
      <c r="D1509" s="11" t="n"/>
      <c r="E1509" s="11" t="n"/>
      <c r="F1509" s="11" t="n"/>
      <c r="G1509" s="11" t="n"/>
      <c r="H1509" s="11" t="n"/>
      <c r="I1509" s="9" t="n"/>
      <c r="J1509" s="9" t="n"/>
      <c r="K1509" s="9" t="n"/>
      <c r="L1509" s="9">
        <f>IF(COUNTA($A1509:$K1509)=0,"",IF(AND(IFERROR($H1509,0)&gt;0,LEN(TRIM($K1509&amp;""))&gt;0,IFERROR(LOOKUP(2,1/((LISTS!$M$2:$M$13&lt;&gt;"")*ISNUMBER(SEARCH(LISTS!$M$2:$M$13,$I1509))),LISTS!$N$2:$N$13),"NO")="SI"),"SI","NO"))</f>
        <v/>
      </c>
      <c r="M1509" s="9">
        <f>IF(COUNTA($A1509:$K1509)=0,"",IF($K1509&lt;&gt;"",IF(COUNTIF($K$19:$K1509,$K1509)&gt;1,"SI","NO"),IF(COUNTIFS($A$19:$A1509,$A1509,$C$19:$C1509,$C1509,$J$19:$J1509,$J1509,$D$19:$D1509,$D1509)&gt;1,"SI","NO")))</f>
        <v/>
      </c>
      <c r="N1509" s="11">
        <f>IF(COUNTA($A1509:$K1509)=0,"",IF(AND($L1509="SI",$M1509="NO"),IFERROR($H1509,0),0))</f>
        <v/>
      </c>
      <c r="O1509" s="9">
        <f>IF(COUNTA($A1509:$K1509)=0,"",IF($M1509="SI","CUFE o factura duplicada dentro del reporte; no se suma dos veces",IF(IFERROR($H1509,0)&lt;=0,"DIAN reporta valor susceptible 0",IF($L1509="NO",IFERROR(LOOKUP(2,1/((LISTS!$M$2:$M$13&lt;&gt;"")*ISNUMBER(SEARCH(LISTS!$M$2:$M$13,$I1509))),LISTS!$O$2:$O$13),"Medio de pago no elegible o no identificado por DIAN"),"Apta automaticamente por pago electronico y base positiva"))))</f>
        <v/>
      </c>
    </row>
    <row r="1510">
      <c r="A1510" s="9" t="n"/>
      <c r="B1510" s="9" t="n"/>
      <c r="C1510" s="12" t="n"/>
      <c r="D1510" s="11" t="n"/>
      <c r="E1510" s="11" t="n"/>
      <c r="F1510" s="11" t="n"/>
      <c r="G1510" s="11" t="n"/>
      <c r="H1510" s="11" t="n"/>
      <c r="I1510" s="9" t="n"/>
      <c r="J1510" s="9" t="n"/>
      <c r="K1510" s="9" t="n"/>
      <c r="L1510" s="9">
        <f>IF(COUNTA($A1510:$K1510)=0,"",IF(AND(IFERROR($H1510,0)&gt;0,LEN(TRIM($K1510&amp;""))&gt;0,IFERROR(LOOKUP(2,1/((LISTS!$M$2:$M$13&lt;&gt;"")*ISNUMBER(SEARCH(LISTS!$M$2:$M$13,$I1510))),LISTS!$N$2:$N$13),"NO")="SI"),"SI","NO"))</f>
        <v/>
      </c>
      <c r="M1510" s="9">
        <f>IF(COUNTA($A1510:$K1510)=0,"",IF($K1510&lt;&gt;"",IF(COUNTIF($K$19:$K1510,$K1510)&gt;1,"SI","NO"),IF(COUNTIFS($A$19:$A1510,$A1510,$C$19:$C1510,$C1510,$J$19:$J1510,$J1510,$D$19:$D1510,$D1510)&gt;1,"SI","NO")))</f>
        <v/>
      </c>
      <c r="N1510" s="11">
        <f>IF(COUNTA($A1510:$K1510)=0,"",IF(AND($L1510="SI",$M1510="NO"),IFERROR($H1510,0),0))</f>
        <v/>
      </c>
      <c r="O1510" s="9">
        <f>IF(COUNTA($A1510:$K1510)=0,"",IF($M1510="SI","CUFE o factura duplicada dentro del reporte; no se suma dos veces",IF(IFERROR($H1510,0)&lt;=0,"DIAN reporta valor susceptible 0",IF($L1510="NO",IFERROR(LOOKUP(2,1/((LISTS!$M$2:$M$13&lt;&gt;"")*ISNUMBER(SEARCH(LISTS!$M$2:$M$13,$I1510))),LISTS!$O$2:$O$13),"Medio de pago no elegible o no identificado por DIAN"),"Apta automaticamente por pago electronico y base positiva"))))</f>
        <v/>
      </c>
    </row>
    <row r="1511">
      <c r="A1511" s="9" t="n"/>
      <c r="B1511" s="9" t="n"/>
      <c r="C1511" s="12" t="n"/>
      <c r="D1511" s="11" t="n"/>
      <c r="E1511" s="11" t="n"/>
      <c r="F1511" s="11" t="n"/>
      <c r="G1511" s="11" t="n"/>
      <c r="H1511" s="11" t="n"/>
      <c r="I1511" s="9" t="n"/>
      <c r="J1511" s="9" t="n"/>
      <c r="K1511" s="9" t="n"/>
      <c r="L1511" s="9">
        <f>IF(COUNTA($A1511:$K1511)=0,"",IF(AND(IFERROR($H1511,0)&gt;0,LEN(TRIM($K1511&amp;""))&gt;0,IFERROR(LOOKUP(2,1/((LISTS!$M$2:$M$13&lt;&gt;"")*ISNUMBER(SEARCH(LISTS!$M$2:$M$13,$I1511))),LISTS!$N$2:$N$13),"NO")="SI"),"SI","NO"))</f>
        <v/>
      </c>
      <c r="M1511" s="9">
        <f>IF(COUNTA($A1511:$K1511)=0,"",IF($K1511&lt;&gt;"",IF(COUNTIF($K$19:$K1511,$K1511)&gt;1,"SI","NO"),IF(COUNTIFS($A$19:$A1511,$A1511,$C$19:$C1511,$C1511,$J$19:$J1511,$J1511,$D$19:$D1511,$D1511)&gt;1,"SI","NO")))</f>
        <v/>
      </c>
      <c r="N1511" s="11">
        <f>IF(COUNTA($A1511:$K1511)=0,"",IF(AND($L1511="SI",$M1511="NO"),IFERROR($H1511,0),0))</f>
        <v/>
      </c>
      <c r="O1511" s="9">
        <f>IF(COUNTA($A1511:$K1511)=0,"",IF($M1511="SI","CUFE o factura duplicada dentro del reporte; no se suma dos veces",IF(IFERROR($H1511,0)&lt;=0,"DIAN reporta valor susceptible 0",IF($L1511="NO",IFERROR(LOOKUP(2,1/((LISTS!$M$2:$M$13&lt;&gt;"")*ISNUMBER(SEARCH(LISTS!$M$2:$M$13,$I1511))),LISTS!$O$2:$O$13),"Medio de pago no elegible o no identificado por DIAN"),"Apta automaticamente por pago electronico y base positiva"))))</f>
        <v/>
      </c>
    </row>
    <row r="1512">
      <c r="A1512" s="9" t="n"/>
      <c r="B1512" s="9" t="n"/>
      <c r="C1512" s="12" t="n"/>
      <c r="D1512" s="11" t="n"/>
      <c r="E1512" s="11" t="n"/>
      <c r="F1512" s="11" t="n"/>
      <c r="G1512" s="11" t="n"/>
      <c r="H1512" s="11" t="n"/>
      <c r="I1512" s="9" t="n"/>
      <c r="J1512" s="9" t="n"/>
      <c r="K1512" s="9" t="n"/>
      <c r="L1512" s="9">
        <f>IF(COUNTA($A1512:$K1512)=0,"",IF(AND(IFERROR($H1512,0)&gt;0,LEN(TRIM($K1512&amp;""))&gt;0,IFERROR(LOOKUP(2,1/((LISTS!$M$2:$M$13&lt;&gt;"")*ISNUMBER(SEARCH(LISTS!$M$2:$M$13,$I1512))),LISTS!$N$2:$N$13),"NO")="SI"),"SI","NO"))</f>
        <v/>
      </c>
      <c r="M1512" s="9">
        <f>IF(COUNTA($A1512:$K1512)=0,"",IF($K1512&lt;&gt;"",IF(COUNTIF($K$19:$K1512,$K1512)&gt;1,"SI","NO"),IF(COUNTIFS($A$19:$A1512,$A1512,$C$19:$C1512,$C1512,$J$19:$J1512,$J1512,$D$19:$D1512,$D1512)&gt;1,"SI","NO")))</f>
        <v/>
      </c>
      <c r="N1512" s="11">
        <f>IF(COUNTA($A1512:$K1512)=0,"",IF(AND($L1512="SI",$M1512="NO"),IFERROR($H1512,0),0))</f>
        <v/>
      </c>
      <c r="O1512" s="9">
        <f>IF(COUNTA($A1512:$K1512)=0,"",IF($M1512="SI","CUFE o factura duplicada dentro del reporte; no se suma dos veces",IF(IFERROR($H1512,0)&lt;=0,"DIAN reporta valor susceptible 0",IF($L1512="NO",IFERROR(LOOKUP(2,1/((LISTS!$M$2:$M$13&lt;&gt;"")*ISNUMBER(SEARCH(LISTS!$M$2:$M$13,$I1512))),LISTS!$O$2:$O$13),"Medio de pago no elegible o no identificado por DIAN"),"Apta automaticamente por pago electronico y base positiva"))))</f>
        <v/>
      </c>
    </row>
    <row r="1513">
      <c r="A1513" s="9" t="n"/>
      <c r="B1513" s="9" t="n"/>
      <c r="C1513" s="12" t="n"/>
      <c r="D1513" s="11" t="n"/>
      <c r="E1513" s="11" t="n"/>
      <c r="F1513" s="11" t="n"/>
      <c r="G1513" s="11" t="n"/>
      <c r="H1513" s="11" t="n"/>
      <c r="I1513" s="9" t="n"/>
      <c r="J1513" s="9" t="n"/>
      <c r="K1513" s="9" t="n"/>
      <c r="L1513" s="9">
        <f>IF(COUNTA($A1513:$K1513)=0,"",IF(AND(IFERROR($H1513,0)&gt;0,LEN(TRIM($K1513&amp;""))&gt;0,IFERROR(LOOKUP(2,1/((LISTS!$M$2:$M$13&lt;&gt;"")*ISNUMBER(SEARCH(LISTS!$M$2:$M$13,$I1513))),LISTS!$N$2:$N$13),"NO")="SI"),"SI","NO"))</f>
        <v/>
      </c>
      <c r="M1513" s="9">
        <f>IF(COUNTA($A1513:$K1513)=0,"",IF($K1513&lt;&gt;"",IF(COUNTIF($K$19:$K1513,$K1513)&gt;1,"SI","NO"),IF(COUNTIFS($A$19:$A1513,$A1513,$C$19:$C1513,$C1513,$J$19:$J1513,$J1513,$D$19:$D1513,$D1513)&gt;1,"SI","NO")))</f>
        <v/>
      </c>
      <c r="N1513" s="11">
        <f>IF(COUNTA($A1513:$K1513)=0,"",IF(AND($L1513="SI",$M1513="NO"),IFERROR($H1513,0),0))</f>
        <v/>
      </c>
      <c r="O1513" s="9">
        <f>IF(COUNTA($A1513:$K1513)=0,"",IF($M1513="SI","CUFE o factura duplicada dentro del reporte; no se suma dos veces",IF(IFERROR($H1513,0)&lt;=0,"DIAN reporta valor susceptible 0",IF($L1513="NO",IFERROR(LOOKUP(2,1/((LISTS!$M$2:$M$13&lt;&gt;"")*ISNUMBER(SEARCH(LISTS!$M$2:$M$13,$I1513))),LISTS!$O$2:$O$13),"Medio de pago no elegible o no identificado por DIAN"),"Apta automaticamente por pago electronico y base positiva"))))</f>
        <v/>
      </c>
    </row>
    <row r="1514">
      <c r="A1514" s="9" t="n"/>
      <c r="B1514" s="9" t="n"/>
      <c r="C1514" s="12" t="n"/>
      <c r="D1514" s="11" t="n"/>
      <c r="E1514" s="11" t="n"/>
      <c r="F1514" s="11" t="n"/>
      <c r="G1514" s="11" t="n"/>
      <c r="H1514" s="11" t="n"/>
      <c r="I1514" s="9" t="n"/>
      <c r="J1514" s="9" t="n"/>
      <c r="K1514" s="9" t="n"/>
      <c r="L1514" s="9">
        <f>IF(COUNTA($A1514:$K1514)=0,"",IF(AND(IFERROR($H1514,0)&gt;0,LEN(TRIM($K1514&amp;""))&gt;0,IFERROR(LOOKUP(2,1/((LISTS!$M$2:$M$13&lt;&gt;"")*ISNUMBER(SEARCH(LISTS!$M$2:$M$13,$I1514))),LISTS!$N$2:$N$13),"NO")="SI"),"SI","NO"))</f>
        <v/>
      </c>
      <c r="M1514" s="9">
        <f>IF(COUNTA($A1514:$K1514)=0,"",IF($K1514&lt;&gt;"",IF(COUNTIF($K$19:$K1514,$K1514)&gt;1,"SI","NO"),IF(COUNTIFS($A$19:$A1514,$A1514,$C$19:$C1514,$C1514,$J$19:$J1514,$J1514,$D$19:$D1514,$D1514)&gt;1,"SI","NO")))</f>
        <v/>
      </c>
      <c r="N1514" s="11">
        <f>IF(COUNTA($A1514:$K1514)=0,"",IF(AND($L1514="SI",$M1514="NO"),IFERROR($H1514,0),0))</f>
        <v/>
      </c>
      <c r="O1514" s="9">
        <f>IF(COUNTA($A1514:$K1514)=0,"",IF($M1514="SI","CUFE o factura duplicada dentro del reporte; no se suma dos veces",IF(IFERROR($H1514,0)&lt;=0,"DIAN reporta valor susceptible 0",IF($L1514="NO",IFERROR(LOOKUP(2,1/((LISTS!$M$2:$M$13&lt;&gt;"")*ISNUMBER(SEARCH(LISTS!$M$2:$M$13,$I1514))),LISTS!$O$2:$O$13),"Medio de pago no elegible o no identificado por DIAN"),"Apta automaticamente por pago electronico y base positiva"))))</f>
        <v/>
      </c>
    </row>
    <row r="1515">
      <c r="A1515" s="9" t="n"/>
      <c r="B1515" s="9" t="n"/>
      <c r="C1515" s="12" t="n"/>
      <c r="D1515" s="11" t="n"/>
      <c r="E1515" s="11" t="n"/>
      <c r="F1515" s="11" t="n"/>
      <c r="G1515" s="11" t="n"/>
      <c r="H1515" s="11" t="n"/>
      <c r="I1515" s="9" t="n"/>
      <c r="J1515" s="9" t="n"/>
      <c r="K1515" s="9" t="n"/>
      <c r="L1515" s="9">
        <f>IF(COUNTA($A1515:$K1515)=0,"",IF(AND(IFERROR($H1515,0)&gt;0,LEN(TRIM($K1515&amp;""))&gt;0,IFERROR(LOOKUP(2,1/((LISTS!$M$2:$M$13&lt;&gt;"")*ISNUMBER(SEARCH(LISTS!$M$2:$M$13,$I1515))),LISTS!$N$2:$N$13),"NO")="SI"),"SI","NO"))</f>
        <v/>
      </c>
      <c r="M1515" s="9">
        <f>IF(COUNTA($A1515:$K1515)=0,"",IF($K1515&lt;&gt;"",IF(COUNTIF($K$19:$K1515,$K1515)&gt;1,"SI","NO"),IF(COUNTIFS($A$19:$A1515,$A1515,$C$19:$C1515,$C1515,$J$19:$J1515,$J1515,$D$19:$D1515,$D1515)&gt;1,"SI","NO")))</f>
        <v/>
      </c>
      <c r="N1515" s="11">
        <f>IF(COUNTA($A1515:$K1515)=0,"",IF(AND($L1515="SI",$M1515="NO"),IFERROR($H1515,0),0))</f>
        <v/>
      </c>
      <c r="O1515" s="9">
        <f>IF(COUNTA($A1515:$K1515)=0,"",IF($M1515="SI","CUFE o factura duplicada dentro del reporte; no se suma dos veces",IF(IFERROR($H1515,0)&lt;=0,"DIAN reporta valor susceptible 0",IF($L1515="NO",IFERROR(LOOKUP(2,1/((LISTS!$M$2:$M$13&lt;&gt;"")*ISNUMBER(SEARCH(LISTS!$M$2:$M$13,$I1515))),LISTS!$O$2:$O$13),"Medio de pago no elegible o no identificado por DIAN"),"Apta automaticamente por pago electronico y base positiva"))))</f>
        <v/>
      </c>
    </row>
    <row r="1516">
      <c r="A1516" s="9" t="n"/>
      <c r="B1516" s="9" t="n"/>
      <c r="C1516" s="12" t="n"/>
      <c r="D1516" s="11" t="n"/>
      <c r="E1516" s="11" t="n"/>
      <c r="F1516" s="11" t="n"/>
      <c r="G1516" s="11" t="n"/>
      <c r="H1516" s="11" t="n"/>
      <c r="I1516" s="9" t="n"/>
      <c r="J1516" s="9" t="n"/>
      <c r="K1516" s="9" t="n"/>
      <c r="L1516" s="9">
        <f>IF(COUNTA($A1516:$K1516)=0,"",IF(AND(IFERROR($H1516,0)&gt;0,LEN(TRIM($K1516&amp;""))&gt;0,IFERROR(LOOKUP(2,1/((LISTS!$M$2:$M$13&lt;&gt;"")*ISNUMBER(SEARCH(LISTS!$M$2:$M$13,$I1516))),LISTS!$N$2:$N$13),"NO")="SI"),"SI","NO"))</f>
        <v/>
      </c>
      <c r="M1516" s="9">
        <f>IF(COUNTA($A1516:$K1516)=0,"",IF($K1516&lt;&gt;"",IF(COUNTIF($K$19:$K1516,$K1516)&gt;1,"SI","NO"),IF(COUNTIFS($A$19:$A1516,$A1516,$C$19:$C1516,$C1516,$J$19:$J1516,$J1516,$D$19:$D1516,$D1516)&gt;1,"SI","NO")))</f>
        <v/>
      </c>
      <c r="N1516" s="11">
        <f>IF(COUNTA($A1516:$K1516)=0,"",IF(AND($L1516="SI",$M1516="NO"),IFERROR($H1516,0),0))</f>
        <v/>
      </c>
      <c r="O1516" s="9">
        <f>IF(COUNTA($A1516:$K1516)=0,"",IF($M1516="SI","CUFE o factura duplicada dentro del reporte; no se suma dos veces",IF(IFERROR($H1516,0)&lt;=0,"DIAN reporta valor susceptible 0",IF($L1516="NO",IFERROR(LOOKUP(2,1/((LISTS!$M$2:$M$13&lt;&gt;"")*ISNUMBER(SEARCH(LISTS!$M$2:$M$13,$I1516))),LISTS!$O$2:$O$13),"Medio de pago no elegible o no identificado por DIAN"),"Apta automaticamente por pago electronico y base positiva"))))</f>
        <v/>
      </c>
    </row>
    <row r="1517">
      <c r="A1517" s="9" t="n"/>
      <c r="B1517" s="9" t="n"/>
      <c r="C1517" s="12" t="n"/>
      <c r="D1517" s="11" t="n"/>
      <c r="E1517" s="11" t="n"/>
      <c r="F1517" s="11" t="n"/>
      <c r="G1517" s="11" t="n"/>
      <c r="H1517" s="11" t="n"/>
      <c r="I1517" s="9" t="n"/>
      <c r="J1517" s="9" t="n"/>
      <c r="K1517" s="9" t="n"/>
      <c r="L1517" s="9">
        <f>IF(COUNTA($A1517:$K1517)=0,"",IF(AND(IFERROR($H1517,0)&gt;0,LEN(TRIM($K1517&amp;""))&gt;0,IFERROR(LOOKUP(2,1/((LISTS!$M$2:$M$13&lt;&gt;"")*ISNUMBER(SEARCH(LISTS!$M$2:$M$13,$I1517))),LISTS!$N$2:$N$13),"NO")="SI"),"SI","NO"))</f>
        <v/>
      </c>
      <c r="M1517" s="9">
        <f>IF(COUNTA($A1517:$K1517)=0,"",IF($K1517&lt;&gt;"",IF(COUNTIF($K$19:$K1517,$K1517)&gt;1,"SI","NO"),IF(COUNTIFS($A$19:$A1517,$A1517,$C$19:$C1517,$C1517,$J$19:$J1517,$J1517,$D$19:$D1517,$D1517)&gt;1,"SI","NO")))</f>
        <v/>
      </c>
      <c r="N1517" s="11">
        <f>IF(COUNTA($A1517:$K1517)=0,"",IF(AND($L1517="SI",$M1517="NO"),IFERROR($H1517,0),0))</f>
        <v/>
      </c>
      <c r="O1517" s="9">
        <f>IF(COUNTA($A1517:$K1517)=0,"",IF($M1517="SI","CUFE o factura duplicada dentro del reporte; no se suma dos veces",IF(IFERROR($H1517,0)&lt;=0,"DIAN reporta valor susceptible 0",IF($L1517="NO",IFERROR(LOOKUP(2,1/((LISTS!$M$2:$M$13&lt;&gt;"")*ISNUMBER(SEARCH(LISTS!$M$2:$M$13,$I1517))),LISTS!$O$2:$O$13),"Medio de pago no elegible o no identificado por DIAN"),"Apta automaticamente por pago electronico y base positiva"))))</f>
        <v/>
      </c>
    </row>
    <row r="1518">
      <c r="A1518" s="9" t="n"/>
      <c r="B1518" s="9" t="n"/>
      <c r="C1518" s="12" t="n"/>
      <c r="D1518" s="11" t="n"/>
      <c r="E1518" s="11" t="n"/>
      <c r="F1518" s="11" t="n"/>
      <c r="G1518" s="11" t="n"/>
      <c r="H1518" s="11" t="n"/>
      <c r="I1518" s="9" t="n"/>
      <c r="J1518" s="9" t="n"/>
      <c r="K1518" s="9" t="n"/>
      <c r="L1518" s="9">
        <f>IF(COUNTA($A1518:$K1518)=0,"",IF(AND(IFERROR($H1518,0)&gt;0,LEN(TRIM($K1518&amp;""))&gt;0,IFERROR(LOOKUP(2,1/((LISTS!$M$2:$M$13&lt;&gt;"")*ISNUMBER(SEARCH(LISTS!$M$2:$M$13,$I1518))),LISTS!$N$2:$N$13),"NO")="SI"),"SI","NO"))</f>
        <v/>
      </c>
      <c r="M1518" s="9">
        <f>IF(COUNTA($A1518:$K1518)=0,"",IF($K1518&lt;&gt;"",IF(COUNTIF($K$19:$K1518,$K1518)&gt;1,"SI","NO"),IF(COUNTIFS($A$19:$A1518,$A1518,$C$19:$C1518,$C1518,$J$19:$J1518,$J1518,$D$19:$D1518,$D1518)&gt;1,"SI","NO")))</f>
        <v/>
      </c>
      <c r="N1518" s="11">
        <f>IF(COUNTA($A1518:$K1518)=0,"",IF(AND($L1518="SI",$M1518="NO"),IFERROR($H1518,0),0))</f>
        <v/>
      </c>
      <c r="O1518" s="9">
        <f>IF(COUNTA($A1518:$K1518)=0,"",IF($M1518="SI","CUFE o factura duplicada dentro del reporte; no se suma dos veces",IF(IFERROR($H1518,0)&lt;=0,"DIAN reporta valor susceptible 0",IF($L1518="NO",IFERROR(LOOKUP(2,1/((LISTS!$M$2:$M$13&lt;&gt;"")*ISNUMBER(SEARCH(LISTS!$M$2:$M$13,$I1518))),LISTS!$O$2:$O$13),"Medio de pago no elegible o no identificado por DIAN"),"Apta automaticamente por pago electronico y base positiva"))))</f>
        <v/>
      </c>
    </row>
    <row r="1519">
      <c r="A1519" s="9" t="n"/>
      <c r="B1519" s="9" t="n"/>
      <c r="C1519" s="12" t="n"/>
      <c r="D1519" s="11" t="n"/>
      <c r="E1519" s="11" t="n"/>
      <c r="F1519" s="11" t="n"/>
      <c r="G1519" s="11" t="n"/>
      <c r="H1519" s="11" t="n"/>
      <c r="I1519" s="9" t="n"/>
      <c r="J1519" s="9" t="n"/>
      <c r="K1519" s="9" t="n"/>
      <c r="L1519" s="9">
        <f>IF(COUNTA($A1519:$K1519)=0,"",IF(AND(IFERROR($H1519,0)&gt;0,LEN(TRIM($K1519&amp;""))&gt;0,IFERROR(LOOKUP(2,1/((LISTS!$M$2:$M$13&lt;&gt;"")*ISNUMBER(SEARCH(LISTS!$M$2:$M$13,$I1519))),LISTS!$N$2:$N$13),"NO")="SI"),"SI","NO"))</f>
        <v/>
      </c>
      <c r="M1519" s="9">
        <f>IF(COUNTA($A1519:$K1519)=0,"",IF($K1519&lt;&gt;"",IF(COUNTIF($K$19:$K1519,$K1519)&gt;1,"SI","NO"),IF(COUNTIFS($A$19:$A1519,$A1519,$C$19:$C1519,$C1519,$J$19:$J1519,$J1519,$D$19:$D1519,$D1519)&gt;1,"SI","NO")))</f>
        <v/>
      </c>
      <c r="N1519" s="11">
        <f>IF(COUNTA($A1519:$K1519)=0,"",IF(AND($L1519="SI",$M1519="NO"),IFERROR($H1519,0),0))</f>
        <v/>
      </c>
      <c r="O1519" s="9">
        <f>IF(COUNTA($A1519:$K1519)=0,"",IF($M1519="SI","CUFE o factura duplicada dentro del reporte; no se suma dos veces",IF(IFERROR($H1519,0)&lt;=0,"DIAN reporta valor susceptible 0",IF($L1519="NO",IFERROR(LOOKUP(2,1/((LISTS!$M$2:$M$13&lt;&gt;"")*ISNUMBER(SEARCH(LISTS!$M$2:$M$13,$I1519))),LISTS!$O$2:$O$13),"Medio de pago no elegible o no identificado por DIAN"),"Apta automaticamente por pago electronico y base positiva"))))</f>
        <v/>
      </c>
    </row>
    <row r="1520">
      <c r="A1520" s="9" t="n"/>
      <c r="B1520" s="9" t="n"/>
      <c r="C1520" s="12" t="n"/>
      <c r="D1520" s="11" t="n"/>
      <c r="E1520" s="11" t="n"/>
      <c r="F1520" s="11" t="n"/>
      <c r="G1520" s="11" t="n"/>
      <c r="H1520" s="11" t="n"/>
      <c r="I1520" s="9" t="n"/>
      <c r="J1520" s="9" t="n"/>
      <c r="K1520" s="9" t="n"/>
      <c r="L1520" s="9">
        <f>IF(COUNTA($A1520:$K1520)=0,"",IF(AND(IFERROR($H1520,0)&gt;0,LEN(TRIM($K1520&amp;""))&gt;0,IFERROR(LOOKUP(2,1/((LISTS!$M$2:$M$13&lt;&gt;"")*ISNUMBER(SEARCH(LISTS!$M$2:$M$13,$I1520))),LISTS!$N$2:$N$13),"NO")="SI"),"SI","NO"))</f>
        <v/>
      </c>
      <c r="M1520" s="9">
        <f>IF(COUNTA($A1520:$K1520)=0,"",IF($K1520&lt;&gt;"",IF(COUNTIF($K$19:$K1520,$K1520)&gt;1,"SI","NO"),IF(COUNTIFS($A$19:$A1520,$A1520,$C$19:$C1520,$C1520,$J$19:$J1520,$J1520,$D$19:$D1520,$D1520)&gt;1,"SI","NO")))</f>
        <v/>
      </c>
      <c r="N1520" s="11">
        <f>IF(COUNTA($A1520:$K1520)=0,"",IF(AND($L1520="SI",$M1520="NO"),IFERROR($H1520,0),0))</f>
        <v/>
      </c>
      <c r="O1520" s="9">
        <f>IF(COUNTA($A1520:$K1520)=0,"",IF($M1520="SI","CUFE o factura duplicada dentro del reporte; no se suma dos veces",IF(IFERROR($H1520,0)&lt;=0,"DIAN reporta valor susceptible 0",IF($L1520="NO",IFERROR(LOOKUP(2,1/((LISTS!$M$2:$M$13&lt;&gt;"")*ISNUMBER(SEARCH(LISTS!$M$2:$M$13,$I1520))),LISTS!$O$2:$O$13),"Medio de pago no elegible o no identificado por DIAN"),"Apta automaticamente por pago electronico y base positiva"))))</f>
        <v/>
      </c>
    </row>
    <row r="1521">
      <c r="A1521" s="9" t="n"/>
      <c r="B1521" s="9" t="n"/>
      <c r="C1521" s="12" t="n"/>
      <c r="D1521" s="11" t="n"/>
      <c r="E1521" s="11" t="n"/>
      <c r="F1521" s="11" t="n"/>
      <c r="G1521" s="11" t="n"/>
      <c r="H1521" s="11" t="n"/>
      <c r="I1521" s="9" t="n"/>
      <c r="J1521" s="9" t="n"/>
      <c r="K1521" s="9" t="n"/>
      <c r="L1521" s="9">
        <f>IF(COUNTA($A1521:$K1521)=0,"",IF(AND(IFERROR($H1521,0)&gt;0,LEN(TRIM($K1521&amp;""))&gt;0,IFERROR(LOOKUP(2,1/((LISTS!$M$2:$M$13&lt;&gt;"")*ISNUMBER(SEARCH(LISTS!$M$2:$M$13,$I1521))),LISTS!$N$2:$N$13),"NO")="SI"),"SI","NO"))</f>
        <v/>
      </c>
      <c r="M1521" s="9">
        <f>IF(COUNTA($A1521:$K1521)=0,"",IF($K1521&lt;&gt;"",IF(COUNTIF($K$19:$K1521,$K1521)&gt;1,"SI","NO"),IF(COUNTIFS($A$19:$A1521,$A1521,$C$19:$C1521,$C1521,$J$19:$J1521,$J1521,$D$19:$D1521,$D1521)&gt;1,"SI","NO")))</f>
        <v/>
      </c>
      <c r="N1521" s="11">
        <f>IF(COUNTA($A1521:$K1521)=0,"",IF(AND($L1521="SI",$M1521="NO"),IFERROR($H1521,0),0))</f>
        <v/>
      </c>
      <c r="O1521" s="9">
        <f>IF(COUNTA($A1521:$K1521)=0,"",IF($M1521="SI","CUFE o factura duplicada dentro del reporte; no se suma dos veces",IF(IFERROR($H1521,0)&lt;=0,"DIAN reporta valor susceptible 0",IF($L1521="NO",IFERROR(LOOKUP(2,1/((LISTS!$M$2:$M$13&lt;&gt;"")*ISNUMBER(SEARCH(LISTS!$M$2:$M$13,$I1521))),LISTS!$O$2:$O$13),"Medio de pago no elegible o no identificado por DIAN"),"Apta automaticamente por pago electronico y base positiva"))))</f>
        <v/>
      </c>
    </row>
    <row r="1522">
      <c r="A1522" s="9" t="n"/>
      <c r="B1522" s="9" t="n"/>
      <c r="C1522" s="12" t="n"/>
      <c r="D1522" s="11" t="n"/>
      <c r="E1522" s="11" t="n"/>
      <c r="F1522" s="11" t="n"/>
      <c r="G1522" s="11" t="n"/>
      <c r="H1522" s="11" t="n"/>
      <c r="I1522" s="9" t="n"/>
      <c r="J1522" s="9" t="n"/>
      <c r="K1522" s="9" t="n"/>
      <c r="L1522" s="9">
        <f>IF(COUNTA($A1522:$K1522)=0,"",IF(AND(IFERROR($H1522,0)&gt;0,LEN(TRIM($K1522&amp;""))&gt;0,IFERROR(LOOKUP(2,1/((LISTS!$M$2:$M$13&lt;&gt;"")*ISNUMBER(SEARCH(LISTS!$M$2:$M$13,$I1522))),LISTS!$N$2:$N$13),"NO")="SI"),"SI","NO"))</f>
        <v/>
      </c>
      <c r="M1522" s="9">
        <f>IF(COUNTA($A1522:$K1522)=0,"",IF($K1522&lt;&gt;"",IF(COUNTIF($K$19:$K1522,$K1522)&gt;1,"SI","NO"),IF(COUNTIFS($A$19:$A1522,$A1522,$C$19:$C1522,$C1522,$J$19:$J1522,$J1522,$D$19:$D1522,$D1522)&gt;1,"SI","NO")))</f>
        <v/>
      </c>
      <c r="N1522" s="11">
        <f>IF(COUNTA($A1522:$K1522)=0,"",IF(AND($L1522="SI",$M1522="NO"),IFERROR($H1522,0),0))</f>
        <v/>
      </c>
      <c r="O1522" s="9">
        <f>IF(COUNTA($A1522:$K1522)=0,"",IF($M1522="SI","CUFE o factura duplicada dentro del reporte; no se suma dos veces",IF(IFERROR($H1522,0)&lt;=0,"DIAN reporta valor susceptible 0",IF($L1522="NO",IFERROR(LOOKUP(2,1/((LISTS!$M$2:$M$13&lt;&gt;"")*ISNUMBER(SEARCH(LISTS!$M$2:$M$13,$I1522))),LISTS!$O$2:$O$13),"Medio de pago no elegible o no identificado por DIAN"),"Apta automaticamente por pago electronico y base positiva"))))</f>
        <v/>
      </c>
    </row>
    <row r="1523">
      <c r="A1523" s="9" t="n"/>
      <c r="B1523" s="9" t="n"/>
      <c r="C1523" s="12" t="n"/>
      <c r="D1523" s="11" t="n"/>
      <c r="E1523" s="11" t="n"/>
      <c r="F1523" s="11" t="n"/>
      <c r="G1523" s="11" t="n"/>
      <c r="H1523" s="11" t="n"/>
      <c r="I1523" s="9" t="n"/>
      <c r="J1523" s="9" t="n"/>
      <c r="K1523" s="9" t="n"/>
      <c r="L1523" s="9">
        <f>IF(COUNTA($A1523:$K1523)=0,"",IF(AND(IFERROR($H1523,0)&gt;0,LEN(TRIM($K1523&amp;""))&gt;0,IFERROR(LOOKUP(2,1/((LISTS!$M$2:$M$13&lt;&gt;"")*ISNUMBER(SEARCH(LISTS!$M$2:$M$13,$I1523))),LISTS!$N$2:$N$13),"NO")="SI"),"SI","NO"))</f>
        <v/>
      </c>
      <c r="M1523" s="9">
        <f>IF(COUNTA($A1523:$K1523)=0,"",IF($K1523&lt;&gt;"",IF(COUNTIF($K$19:$K1523,$K1523)&gt;1,"SI","NO"),IF(COUNTIFS($A$19:$A1523,$A1523,$C$19:$C1523,$C1523,$J$19:$J1523,$J1523,$D$19:$D1523,$D1523)&gt;1,"SI","NO")))</f>
        <v/>
      </c>
      <c r="N1523" s="11">
        <f>IF(COUNTA($A1523:$K1523)=0,"",IF(AND($L1523="SI",$M1523="NO"),IFERROR($H1523,0),0))</f>
        <v/>
      </c>
      <c r="O1523" s="9">
        <f>IF(COUNTA($A1523:$K1523)=0,"",IF($M1523="SI","CUFE o factura duplicada dentro del reporte; no se suma dos veces",IF(IFERROR($H1523,0)&lt;=0,"DIAN reporta valor susceptible 0",IF($L1523="NO",IFERROR(LOOKUP(2,1/((LISTS!$M$2:$M$13&lt;&gt;"")*ISNUMBER(SEARCH(LISTS!$M$2:$M$13,$I1523))),LISTS!$O$2:$O$13),"Medio de pago no elegible o no identificado por DIAN"),"Apta automaticamente por pago electronico y base positiva"))))</f>
        <v/>
      </c>
    </row>
    <row r="1524">
      <c r="A1524" s="9" t="n"/>
      <c r="B1524" s="9" t="n"/>
      <c r="C1524" s="12" t="n"/>
      <c r="D1524" s="11" t="n"/>
      <c r="E1524" s="11" t="n"/>
      <c r="F1524" s="11" t="n"/>
      <c r="G1524" s="11" t="n"/>
      <c r="H1524" s="11" t="n"/>
      <c r="I1524" s="9" t="n"/>
      <c r="J1524" s="9" t="n"/>
      <c r="K1524" s="9" t="n"/>
      <c r="L1524" s="9">
        <f>IF(COUNTA($A1524:$K1524)=0,"",IF(AND(IFERROR($H1524,0)&gt;0,LEN(TRIM($K1524&amp;""))&gt;0,IFERROR(LOOKUP(2,1/((LISTS!$M$2:$M$13&lt;&gt;"")*ISNUMBER(SEARCH(LISTS!$M$2:$M$13,$I1524))),LISTS!$N$2:$N$13),"NO")="SI"),"SI","NO"))</f>
        <v/>
      </c>
      <c r="M1524" s="9">
        <f>IF(COUNTA($A1524:$K1524)=0,"",IF($K1524&lt;&gt;"",IF(COUNTIF($K$19:$K1524,$K1524)&gt;1,"SI","NO"),IF(COUNTIFS($A$19:$A1524,$A1524,$C$19:$C1524,$C1524,$J$19:$J1524,$J1524,$D$19:$D1524,$D1524)&gt;1,"SI","NO")))</f>
        <v/>
      </c>
      <c r="N1524" s="11">
        <f>IF(COUNTA($A1524:$K1524)=0,"",IF(AND($L1524="SI",$M1524="NO"),IFERROR($H1524,0),0))</f>
        <v/>
      </c>
      <c r="O1524" s="9">
        <f>IF(COUNTA($A1524:$K1524)=0,"",IF($M1524="SI","CUFE o factura duplicada dentro del reporte; no se suma dos veces",IF(IFERROR($H1524,0)&lt;=0,"DIAN reporta valor susceptible 0",IF($L1524="NO",IFERROR(LOOKUP(2,1/((LISTS!$M$2:$M$13&lt;&gt;"")*ISNUMBER(SEARCH(LISTS!$M$2:$M$13,$I1524))),LISTS!$O$2:$O$13),"Medio de pago no elegible o no identificado por DIAN"),"Apta automaticamente por pago electronico y base positiva"))))</f>
        <v/>
      </c>
    </row>
    <row r="1525">
      <c r="A1525" s="9" t="n"/>
      <c r="B1525" s="9" t="n"/>
      <c r="C1525" s="12" t="n"/>
      <c r="D1525" s="11" t="n"/>
      <c r="E1525" s="11" t="n"/>
      <c r="F1525" s="11" t="n"/>
      <c r="G1525" s="11" t="n"/>
      <c r="H1525" s="11" t="n"/>
      <c r="I1525" s="9" t="n"/>
      <c r="J1525" s="9" t="n"/>
      <c r="K1525" s="9" t="n"/>
      <c r="L1525" s="9">
        <f>IF(COUNTA($A1525:$K1525)=0,"",IF(AND(IFERROR($H1525,0)&gt;0,LEN(TRIM($K1525&amp;""))&gt;0,IFERROR(LOOKUP(2,1/((LISTS!$M$2:$M$13&lt;&gt;"")*ISNUMBER(SEARCH(LISTS!$M$2:$M$13,$I1525))),LISTS!$N$2:$N$13),"NO")="SI"),"SI","NO"))</f>
        <v/>
      </c>
      <c r="M1525" s="9">
        <f>IF(COUNTA($A1525:$K1525)=0,"",IF($K1525&lt;&gt;"",IF(COUNTIF($K$19:$K1525,$K1525)&gt;1,"SI","NO"),IF(COUNTIFS($A$19:$A1525,$A1525,$C$19:$C1525,$C1525,$J$19:$J1525,$J1525,$D$19:$D1525,$D1525)&gt;1,"SI","NO")))</f>
        <v/>
      </c>
      <c r="N1525" s="11">
        <f>IF(COUNTA($A1525:$K1525)=0,"",IF(AND($L1525="SI",$M1525="NO"),IFERROR($H1525,0),0))</f>
        <v/>
      </c>
      <c r="O1525" s="9">
        <f>IF(COUNTA($A1525:$K1525)=0,"",IF($M1525="SI","CUFE o factura duplicada dentro del reporte; no se suma dos veces",IF(IFERROR($H1525,0)&lt;=0,"DIAN reporta valor susceptible 0",IF($L1525="NO",IFERROR(LOOKUP(2,1/((LISTS!$M$2:$M$13&lt;&gt;"")*ISNUMBER(SEARCH(LISTS!$M$2:$M$13,$I1525))),LISTS!$O$2:$O$13),"Medio de pago no elegible o no identificado por DIAN"),"Apta automaticamente por pago electronico y base positiva"))))</f>
        <v/>
      </c>
    </row>
    <row r="1526">
      <c r="A1526" s="9" t="n"/>
      <c r="B1526" s="9" t="n"/>
      <c r="C1526" s="12" t="n"/>
      <c r="D1526" s="11" t="n"/>
      <c r="E1526" s="11" t="n"/>
      <c r="F1526" s="11" t="n"/>
      <c r="G1526" s="11" t="n"/>
      <c r="H1526" s="11" t="n"/>
      <c r="I1526" s="9" t="n"/>
      <c r="J1526" s="9" t="n"/>
      <c r="K1526" s="9" t="n"/>
      <c r="L1526" s="9">
        <f>IF(COUNTA($A1526:$K1526)=0,"",IF(AND(IFERROR($H1526,0)&gt;0,LEN(TRIM($K1526&amp;""))&gt;0,IFERROR(LOOKUP(2,1/((LISTS!$M$2:$M$13&lt;&gt;"")*ISNUMBER(SEARCH(LISTS!$M$2:$M$13,$I1526))),LISTS!$N$2:$N$13),"NO")="SI"),"SI","NO"))</f>
        <v/>
      </c>
      <c r="M1526" s="9">
        <f>IF(COUNTA($A1526:$K1526)=0,"",IF($K1526&lt;&gt;"",IF(COUNTIF($K$19:$K1526,$K1526)&gt;1,"SI","NO"),IF(COUNTIFS($A$19:$A1526,$A1526,$C$19:$C1526,$C1526,$J$19:$J1526,$J1526,$D$19:$D1526,$D1526)&gt;1,"SI","NO")))</f>
        <v/>
      </c>
      <c r="N1526" s="11">
        <f>IF(COUNTA($A1526:$K1526)=0,"",IF(AND($L1526="SI",$M1526="NO"),IFERROR($H1526,0),0))</f>
        <v/>
      </c>
      <c r="O1526" s="9">
        <f>IF(COUNTA($A1526:$K1526)=0,"",IF($M1526="SI","CUFE o factura duplicada dentro del reporte; no se suma dos veces",IF(IFERROR($H1526,0)&lt;=0,"DIAN reporta valor susceptible 0",IF($L1526="NO",IFERROR(LOOKUP(2,1/((LISTS!$M$2:$M$13&lt;&gt;"")*ISNUMBER(SEARCH(LISTS!$M$2:$M$13,$I1526))),LISTS!$O$2:$O$13),"Medio de pago no elegible o no identificado por DIAN"),"Apta automaticamente por pago electronico y base positiva"))))</f>
        <v/>
      </c>
    </row>
    <row r="1527">
      <c r="A1527" s="9" t="n"/>
      <c r="B1527" s="9" t="n"/>
      <c r="C1527" s="12" t="n"/>
      <c r="D1527" s="11" t="n"/>
      <c r="E1527" s="11" t="n"/>
      <c r="F1527" s="11" t="n"/>
      <c r="G1527" s="11" t="n"/>
      <c r="H1527" s="11" t="n"/>
      <c r="I1527" s="9" t="n"/>
      <c r="J1527" s="9" t="n"/>
      <c r="K1527" s="9" t="n"/>
      <c r="L1527" s="9">
        <f>IF(COUNTA($A1527:$K1527)=0,"",IF(AND(IFERROR($H1527,0)&gt;0,LEN(TRIM($K1527&amp;""))&gt;0,IFERROR(LOOKUP(2,1/((LISTS!$M$2:$M$13&lt;&gt;"")*ISNUMBER(SEARCH(LISTS!$M$2:$M$13,$I1527))),LISTS!$N$2:$N$13),"NO")="SI"),"SI","NO"))</f>
        <v/>
      </c>
      <c r="M1527" s="9">
        <f>IF(COUNTA($A1527:$K1527)=0,"",IF($K1527&lt;&gt;"",IF(COUNTIF($K$19:$K1527,$K1527)&gt;1,"SI","NO"),IF(COUNTIFS($A$19:$A1527,$A1527,$C$19:$C1527,$C1527,$J$19:$J1527,$J1527,$D$19:$D1527,$D1527)&gt;1,"SI","NO")))</f>
        <v/>
      </c>
      <c r="N1527" s="11">
        <f>IF(COUNTA($A1527:$K1527)=0,"",IF(AND($L1527="SI",$M1527="NO"),IFERROR($H1527,0),0))</f>
        <v/>
      </c>
      <c r="O1527" s="9">
        <f>IF(COUNTA($A1527:$K1527)=0,"",IF($M1527="SI","CUFE o factura duplicada dentro del reporte; no se suma dos veces",IF(IFERROR($H1527,0)&lt;=0,"DIAN reporta valor susceptible 0",IF($L1527="NO",IFERROR(LOOKUP(2,1/((LISTS!$M$2:$M$13&lt;&gt;"")*ISNUMBER(SEARCH(LISTS!$M$2:$M$13,$I1527))),LISTS!$O$2:$O$13),"Medio de pago no elegible o no identificado por DIAN"),"Apta automaticamente por pago electronico y base positiva"))))</f>
        <v/>
      </c>
    </row>
    <row r="1528">
      <c r="A1528" s="9" t="n"/>
      <c r="B1528" s="9" t="n"/>
      <c r="C1528" s="12" t="n"/>
      <c r="D1528" s="11" t="n"/>
      <c r="E1528" s="11" t="n"/>
      <c r="F1528" s="11" t="n"/>
      <c r="G1528" s="11" t="n"/>
      <c r="H1528" s="11" t="n"/>
      <c r="I1528" s="9" t="n"/>
      <c r="J1528" s="9" t="n"/>
      <c r="K1528" s="9" t="n"/>
      <c r="L1528" s="9">
        <f>IF(COUNTA($A1528:$K1528)=0,"",IF(AND(IFERROR($H1528,0)&gt;0,LEN(TRIM($K1528&amp;""))&gt;0,IFERROR(LOOKUP(2,1/((LISTS!$M$2:$M$13&lt;&gt;"")*ISNUMBER(SEARCH(LISTS!$M$2:$M$13,$I1528))),LISTS!$N$2:$N$13),"NO")="SI"),"SI","NO"))</f>
        <v/>
      </c>
      <c r="M1528" s="9">
        <f>IF(COUNTA($A1528:$K1528)=0,"",IF($K1528&lt;&gt;"",IF(COUNTIF($K$19:$K1528,$K1528)&gt;1,"SI","NO"),IF(COUNTIFS($A$19:$A1528,$A1528,$C$19:$C1528,$C1528,$J$19:$J1528,$J1528,$D$19:$D1528,$D1528)&gt;1,"SI","NO")))</f>
        <v/>
      </c>
      <c r="N1528" s="11">
        <f>IF(COUNTA($A1528:$K1528)=0,"",IF(AND($L1528="SI",$M1528="NO"),IFERROR($H1528,0),0))</f>
        <v/>
      </c>
      <c r="O1528" s="9">
        <f>IF(COUNTA($A1528:$K1528)=0,"",IF($M1528="SI","CUFE o factura duplicada dentro del reporte; no se suma dos veces",IF(IFERROR($H1528,0)&lt;=0,"DIAN reporta valor susceptible 0",IF($L1528="NO",IFERROR(LOOKUP(2,1/((LISTS!$M$2:$M$13&lt;&gt;"")*ISNUMBER(SEARCH(LISTS!$M$2:$M$13,$I1528))),LISTS!$O$2:$O$13),"Medio de pago no elegible o no identificado por DIAN"),"Apta automaticamente por pago electronico y base positiva"))))</f>
        <v/>
      </c>
    </row>
    <row r="1529">
      <c r="A1529" s="9" t="n"/>
      <c r="B1529" s="9" t="n"/>
      <c r="C1529" s="12" t="n"/>
      <c r="D1529" s="11" t="n"/>
      <c r="E1529" s="11" t="n"/>
      <c r="F1529" s="11" t="n"/>
      <c r="G1529" s="11" t="n"/>
      <c r="H1529" s="11" t="n"/>
      <c r="I1529" s="9" t="n"/>
      <c r="J1529" s="9" t="n"/>
      <c r="K1529" s="9" t="n"/>
      <c r="L1529" s="9">
        <f>IF(COUNTA($A1529:$K1529)=0,"",IF(AND(IFERROR($H1529,0)&gt;0,LEN(TRIM($K1529&amp;""))&gt;0,IFERROR(LOOKUP(2,1/((LISTS!$M$2:$M$13&lt;&gt;"")*ISNUMBER(SEARCH(LISTS!$M$2:$M$13,$I1529))),LISTS!$N$2:$N$13),"NO")="SI"),"SI","NO"))</f>
        <v/>
      </c>
      <c r="M1529" s="9">
        <f>IF(COUNTA($A1529:$K1529)=0,"",IF($K1529&lt;&gt;"",IF(COUNTIF($K$19:$K1529,$K1529)&gt;1,"SI","NO"),IF(COUNTIFS($A$19:$A1529,$A1529,$C$19:$C1529,$C1529,$J$19:$J1529,$J1529,$D$19:$D1529,$D1529)&gt;1,"SI","NO")))</f>
        <v/>
      </c>
      <c r="N1529" s="11">
        <f>IF(COUNTA($A1529:$K1529)=0,"",IF(AND($L1529="SI",$M1529="NO"),IFERROR($H1529,0),0))</f>
        <v/>
      </c>
      <c r="O1529" s="9">
        <f>IF(COUNTA($A1529:$K1529)=0,"",IF($M1529="SI","CUFE o factura duplicada dentro del reporte; no se suma dos veces",IF(IFERROR($H1529,0)&lt;=0,"DIAN reporta valor susceptible 0",IF($L1529="NO",IFERROR(LOOKUP(2,1/((LISTS!$M$2:$M$13&lt;&gt;"")*ISNUMBER(SEARCH(LISTS!$M$2:$M$13,$I1529))),LISTS!$O$2:$O$13),"Medio de pago no elegible o no identificado por DIAN"),"Apta automaticamente por pago electronico y base positiva"))))</f>
        <v/>
      </c>
    </row>
    <row r="1530">
      <c r="A1530" s="9" t="n"/>
      <c r="B1530" s="9" t="n"/>
      <c r="C1530" s="12" t="n"/>
      <c r="D1530" s="11" t="n"/>
      <c r="E1530" s="11" t="n"/>
      <c r="F1530" s="11" t="n"/>
      <c r="G1530" s="11" t="n"/>
      <c r="H1530" s="11" t="n"/>
      <c r="I1530" s="9" t="n"/>
      <c r="J1530" s="9" t="n"/>
      <c r="K1530" s="9" t="n"/>
      <c r="L1530" s="9">
        <f>IF(COUNTA($A1530:$K1530)=0,"",IF(AND(IFERROR($H1530,0)&gt;0,LEN(TRIM($K1530&amp;""))&gt;0,IFERROR(LOOKUP(2,1/((LISTS!$M$2:$M$13&lt;&gt;"")*ISNUMBER(SEARCH(LISTS!$M$2:$M$13,$I1530))),LISTS!$N$2:$N$13),"NO")="SI"),"SI","NO"))</f>
        <v/>
      </c>
      <c r="M1530" s="9">
        <f>IF(COUNTA($A1530:$K1530)=0,"",IF($K1530&lt;&gt;"",IF(COUNTIF($K$19:$K1530,$K1530)&gt;1,"SI","NO"),IF(COUNTIFS($A$19:$A1530,$A1530,$C$19:$C1530,$C1530,$J$19:$J1530,$J1530,$D$19:$D1530,$D1530)&gt;1,"SI","NO")))</f>
        <v/>
      </c>
      <c r="N1530" s="11">
        <f>IF(COUNTA($A1530:$K1530)=0,"",IF(AND($L1530="SI",$M1530="NO"),IFERROR($H1530,0),0))</f>
        <v/>
      </c>
      <c r="O1530" s="9">
        <f>IF(COUNTA($A1530:$K1530)=0,"",IF($M1530="SI","CUFE o factura duplicada dentro del reporte; no se suma dos veces",IF(IFERROR($H1530,0)&lt;=0,"DIAN reporta valor susceptible 0",IF($L1530="NO",IFERROR(LOOKUP(2,1/((LISTS!$M$2:$M$13&lt;&gt;"")*ISNUMBER(SEARCH(LISTS!$M$2:$M$13,$I1530))),LISTS!$O$2:$O$13),"Medio de pago no elegible o no identificado por DIAN"),"Apta automaticamente por pago electronico y base positiva"))))</f>
        <v/>
      </c>
    </row>
    <row r="1531">
      <c r="A1531" s="9" t="n"/>
      <c r="B1531" s="9" t="n"/>
      <c r="C1531" s="12" t="n"/>
      <c r="D1531" s="11" t="n"/>
      <c r="E1531" s="11" t="n"/>
      <c r="F1531" s="11" t="n"/>
      <c r="G1531" s="11" t="n"/>
      <c r="H1531" s="11" t="n"/>
      <c r="I1531" s="9" t="n"/>
      <c r="J1531" s="9" t="n"/>
      <c r="K1531" s="9" t="n"/>
      <c r="L1531" s="9">
        <f>IF(COUNTA($A1531:$K1531)=0,"",IF(AND(IFERROR($H1531,0)&gt;0,LEN(TRIM($K1531&amp;""))&gt;0,IFERROR(LOOKUP(2,1/((LISTS!$M$2:$M$13&lt;&gt;"")*ISNUMBER(SEARCH(LISTS!$M$2:$M$13,$I1531))),LISTS!$N$2:$N$13),"NO")="SI"),"SI","NO"))</f>
        <v/>
      </c>
      <c r="M1531" s="9">
        <f>IF(COUNTA($A1531:$K1531)=0,"",IF($K1531&lt;&gt;"",IF(COUNTIF($K$19:$K1531,$K1531)&gt;1,"SI","NO"),IF(COUNTIFS($A$19:$A1531,$A1531,$C$19:$C1531,$C1531,$J$19:$J1531,$J1531,$D$19:$D1531,$D1531)&gt;1,"SI","NO")))</f>
        <v/>
      </c>
      <c r="N1531" s="11">
        <f>IF(COUNTA($A1531:$K1531)=0,"",IF(AND($L1531="SI",$M1531="NO"),IFERROR($H1531,0),0))</f>
        <v/>
      </c>
      <c r="O1531" s="9">
        <f>IF(COUNTA($A1531:$K1531)=0,"",IF($M1531="SI","CUFE o factura duplicada dentro del reporte; no se suma dos veces",IF(IFERROR($H1531,0)&lt;=0,"DIAN reporta valor susceptible 0",IF($L1531="NO",IFERROR(LOOKUP(2,1/((LISTS!$M$2:$M$13&lt;&gt;"")*ISNUMBER(SEARCH(LISTS!$M$2:$M$13,$I1531))),LISTS!$O$2:$O$13),"Medio de pago no elegible o no identificado por DIAN"),"Apta automaticamente por pago electronico y base positiva"))))</f>
        <v/>
      </c>
    </row>
    <row r="1532">
      <c r="A1532" s="9" t="n"/>
      <c r="B1532" s="9" t="n"/>
      <c r="C1532" s="12" t="n"/>
      <c r="D1532" s="11" t="n"/>
      <c r="E1532" s="11" t="n"/>
      <c r="F1532" s="11" t="n"/>
      <c r="G1532" s="11" t="n"/>
      <c r="H1532" s="11" t="n"/>
      <c r="I1532" s="9" t="n"/>
      <c r="J1532" s="9" t="n"/>
      <c r="K1532" s="9" t="n"/>
      <c r="L1532" s="9">
        <f>IF(COUNTA($A1532:$K1532)=0,"",IF(AND(IFERROR($H1532,0)&gt;0,LEN(TRIM($K1532&amp;""))&gt;0,IFERROR(LOOKUP(2,1/((LISTS!$M$2:$M$13&lt;&gt;"")*ISNUMBER(SEARCH(LISTS!$M$2:$M$13,$I1532))),LISTS!$N$2:$N$13),"NO")="SI"),"SI","NO"))</f>
        <v/>
      </c>
      <c r="M1532" s="9">
        <f>IF(COUNTA($A1532:$K1532)=0,"",IF($K1532&lt;&gt;"",IF(COUNTIF($K$19:$K1532,$K1532)&gt;1,"SI","NO"),IF(COUNTIFS($A$19:$A1532,$A1532,$C$19:$C1532,$C1532,$J$19:$J1532,$J1532,$D$19:$D1532,$D1532)&gt;1,"SI","NO")))</f>
        <v/>
      </c>
      <c r="N1532" s="11">
        <f>IF(COUNTA($A1532:$K1532)=0,"",IF(AND($L1532="SI",$M1532="NO"),IFERROR($H1532,0),0))</f>
        <v/>
      </c>
      <c r="O1532" s="9">
        <f>IF(COUNTA($A1532:$K1532)=0,"",IF($M1532="SI","CUFE o factura duplicada dentro del reporte; no se suma dos veces",IF(IFERROR($H1532,0)&lt;=0,"DIAN reporta valor susceptible 0",IF($L1532="NO",IFERROR(LOOKUP(2,1/((LISTS!$M$2:$M$13&lt;&gt;"")*ISNUMBER(SEARCH(LISTS!$M$2:$M$13,$I1532))),LISTS!$O$2:$O$13),"Medio de pago no elegible o no identificado por DIAN"),"Apta automaticamente por pago electronico y base positiva"))))</f>
        <v/>
      </c>
    </row>
    <row r="1533">
      <c r="A1533" s="9" t="n"/>
      <c r="B1533" s="9" t="n"/>
      <c r="C1533" s="12" t="n"/>
      <c r="D1533" s="11" t="n"/>
      <c r="E1533" s="11" t="n"/>
      <c r="F1533" s="11" t="n"/>
      <c r="G1533" s="11" t="n"/>
      <c r="H1533" s="11" t="n"/>
      <c r="I1533" s="9" t="n"/>
      <c r="J1533" s="9" t="n"/>
      <c r="K1533" s="9" t="n"/>
      <c r="L1533" s="9">
        <f>IF(COUNTA($A1533:$K1533)=0,"",IF(AND(IFERROR($H1533,0)&gt;0,LEN(TRIM($K1533&amp;""))&gt;0,IFERROR(LOOKUP(2,1/((LISTS!$M$2:$M$13&lt;&gt;"")*ISNUMBER(SEARCH(LISTS!$M$2:$M$13,$I1533))),LISTS!$N$2:$N$13),"NO")="SI"),"SI","NO"))</f>
        <v/>
      </c>
      <c r="M1533" s="9">
        <f>IF(COUNTA($A1533:$K1533)=0,"",IF($K1533&lt;&gt;"",IF(COUNTIF($K$19:$K1533,$K1533)&gt;1,"SI","NO"),IF(COUNTIFS($A$19:$A1533,$A1533,$C$19:$C1533,$C1533,$J$19:$J1533,$J1533,$D$19:$D1533,$D1533)&gt;1,"SI","NO")))</f>
        <v/>
      </c>
      <c r="N1533" s="11">
        <f>IF(COUNTA($A1533:$K1533)=0,"",IF(AND($L1533="SI",$M1533="NO"),IFERROR($H1533,0),0))</f>
        <v/>
      </c>
      <c r="O1533" s="9">
        <f>IF(COUNTA($A1533:$K1533)=0,"",IF($M1533="SI","CUFE o factura duplicada dentro del reporte; no se suma dos veces",IF(IFERROR($H1533,0)&lt;=0,"DIAN reporta valor susceptible 0",IF($L1533="NO",IFERROR(LOOKUP(2,1/((LISTS!$M$2:$M$13&lt;&gt;"")*ISNUMBER(SEARCH(LISTS!$M$2:$M$13,$I1533))),LISTS!$O$2:$O$13),"Medio de pago no elegible o no identificado por DIAN"),"Apta automaticamente por pago electronico y base positiva"))))</f>
        <v/>
      </c>
    </row>
    <row r="1534">
      <c r="A1534" s="9" t="n"/>
      <c r="B1534" s="9" t="n"/>
      <c r="C1534" s="12" t="n"/>
      <c r="D1534" s="11" t="n"/>
      <c r="E1534" s="11" t="n"/>
      <c r="F1534" s="11" t="n"/>
      <c r="G1534" s="11" t="n"/>
      <c r="H1534" s="11" t="n"/>
      <c r="I1534" s="9" t="n"/>
      <c r="J1534" s="9" t="n"/>
      <c r="K1534" s="9" t="n"/>
      <c r="L1534" s="9">
        <f>IF(COUNTA($A1534:$K1534)=0,"",IF(AND(IFERROR($H1534,0)&gt;0,LEN(TRIM($K1534&amp;""))&gt;0,IFERROR(LOOKUP(2,1/((LISTS!$M$2:$M$13&lt;&gt;"")*ISNUMBER(SEARCH(LISTS!$M$2:$M$13,$I1534))),LISTS!$N$2:$N$13),"NO")="SI"),"SI","NO"))</f>
        <v/>
      </c>
      <c r="M1534" s="9">
        <f>IF(COUNTA($A1534:$K1534)=0,"",IF($K1534&lt;&gt;"",IF(COUNTIF($K$19:$K1534,$K1534)&gt;1,"SI","NO"),IF(COUNTIFS($A$19:$A1534,$A1534,$C$19:$C1534,$C1534,$J$19:$J1534,$J1534,$D$19:$D1534,$D1534)&gt;1,"SI","NO")))</f>
        <v/>
      </c>
      <c r="N1534" s="11">
        <f>IF(COUNTA($A1534:$K1534)=0,"",IF(AND($L1534="SI",$M1534="NO"),IFERROR($H1534,0),0))</f>
        <v/>
      </c>
      <c r="O1534" s="9">
        <f>IF(COUNTA($A1534:$K1534)=0,"",IF($M1534="SI","CUFE o factura duplicada dentro del reporte; no se suma dos veces",IF(IFERROR($H1534,0)&lt;=0,"DIAN reporta valor susceptible 0",IF($L1534="NO",IFERROR(LOOKUP(2,1/((LISTS!$M$2:$M$13&lt;&gt;"")*ISNUMBER(SEARCH(LISTS!$M$2:$M$13,$I1534))),LISTS!$O$2:$O$13),"Medio de pago no elegible o no identificado por DIAN"),"Apta automaticamente por pago electronico y base positiva"))))</f>
        <v/>
      </c>
    </row>
    <row r="1535">
      <c r="A1535" s="9" t="n"/>
      <c r="B1535" s="9" t="n"/>
      <c r="C1535" s="12" t="n"/>
      <c r="D1535" s="11" t="n"/>
      <c r="E1535" s="11" t="n"/>
      <c r="F1535" s="11" t="n"/>
      <c r="G1535" s="11" t="n"/>
      <c r="H1535" s="11" t="n"/>
      <c r="I1535" s="9" t="n"/>
      <c r="J1535" s="9" t="n"/>
      <c r="K1535" s="9" t="n"/>
      <c r="L1535" s="9">
        <f>IF(COUNTA($A1535:$K1535)=0,"",IF(AND(IFERROR($H1535,0)&gt;0,LEN(TRIM($K1535&amp;""))&gt;0,IFERROR(LOOKUP(2,1/((LISTS!$M$2:$M$13&lt;&gt;"")*ISNUMBER(SEARCH(LISTS!$M$2:$M$13,$I1535))),LISTS!$N$2:$N$13),"NO")="SI"),"SI","NO"))</f>
        <v/>
      </c>
      <c r="M1535" s="9">
        <f>IF(COUNTA($A1535:$K1535)=0,"",IF($K1535&lt;&gt;"",IF(COUNTIF($K$19:$K1535,$K1535)&gt;1,"SI","NO"),IF(COUNTIFS($A$19:$A1535,$A1535,$C$19:$C1535,$C1535,$J$19:$J1535,$J1535,$D$19:$D1535,$D1535)&gt;1,"SI","NO")))</f>
        <v/>
      </c>
      <c r="N1535" s="11">
        <f>IF(COUNTA($A1535:$K1535)=0,"",IF(AND($L1535="SI",$M1535="NO"),IFERROR($H1535,0),0))</f>
        <v/>
      </c>
      <c r="O1535" s="9">
        <f>IF(COUNTA($A1535:$K1535)=0,"",IF($M1535="SI","CUFE o factura duplicada dentro del reporte; no se suma dos veces",IF(IFERROR($H1535,0)&lt;=0,"DIAN reporta valor susceptible 0",IF($L1535="NO",IFERROR(LOOKUP(2,1/((LISTS!$M$2:$M$13&lt;&gt;"")*ISNUMBER(SEARCH(LISTS!$M$2:$M$13,$I1535))),LISTS!$O$2:$O$13),"Medio de pago no elegible o no identificado por DIAN"),"Apta automaticamente por pago electronico y base positiva"))))</f>
        <v/>
      </c>
    </row>
    <row r="1536">
      <c r="A1536" s="9" t="n"/>
      <c r="B1536" s="9" t="n"/>
      <c r="C1536" s="12" t="n"/>
      <c r="D1536" s="11" t="n"/>
      <c r="E1536" s="11" t="n"/>
      <c r="F1536" s="11" t="n"/>
      <c r="G1536" s="11" t="n"/>
      <c r="H1536" s="11" t="n"/>
      <c r="I1536" s="9" t="n"/>
      <c r="J1536" s="9" t="n"/>
      <c r="K1536" s="9" t="n"/>
      <c r="L1536" s="9">
        <f>IF(COUNTA($A1536:$K1536)=0,"",IF(AND(IFERROR($H1536,0)&gt;0,LEN(TRIM($K1536&amp;""))&gt;0,IFERROR(LOOKUP(2,1/((LISTS!$M$2:$M$13&lt;&gt;"")*ISNUMBER(SEARCH(LISTS!$M$2:$M$13,$I1536))),LISTS!$N$2:$N$13),"NO")="SI"),"SI","NO"))</f>
        <v/>
      </c>
      <c r="M1536" s="9">
        <f>IF(COUNTA($A1536:$K1536)=0,"",IF($K1536&lt;&gt;"",IF(COUNTIF($K$19:$K1536,$K1536)&gt;1,"SI","NO"),IF(COUNTIFS($A$19:$A1536,$A1536,$C$19:$C1536,$C1536,$J$19:$J1536,$J1536,$D$19:$D1536,$D1536)&gt;1,"SI","NO")))</f>
        <v/>
      </c>
      <c r="N1536" s="11">
        <f>IF(COUNTA($A1536:$K1536)=0,"",IF(AND($L1536="SI",$M1536="NO"),IFERROR($H1536,0),0))</f>
        <v/>
      </c>
      <c r="O1536" s="9">
        <f>IF(COUNTA($A1536:$K1536)=0,"",IF($M1536="SI","CUFE o factura duplicada dentro del reporte; no se suma dos veces",IF(IFERROR($H1536,0)&lt;=0,"DIAN reporta valor susceptible 0",IF($L1536="NO",IFERROR(LOOKUP(2,1/((LISTS!$M$2:$M$13&lt;&gt;"")*ISNUMBER(SEARCH(LISTS!$M$2:$M$13,$I1536))),LISTS!$O$2:$O$13),"Medio de pago no elegible o no identificado por DIAN"),"Apta automaticamente por pago electronico y base positiva"))))</f>
        <v/>
      </c>
    </row>
    <row r="1537">
      <c r="A1537" s="9" t="n"/>
      <c r="B1537" s="9" t="n"/>
      <c r="C1537" s="12" t="n"/>
      <c r="D1537" s="11" t="n"/>
      <c r="E1537" s="11" t="n"/>
      <c r="F1537" s="11" t="n"/>
      <c r="G1537" s="11" t="n"/>
      <c r="H1537" s="11" t="n"/>
      <c r="I1537" s="9" t="n"/>
      <c r="J1537" s="9" t="n"/>
      <c r="K1537" s="9" t="n"/>
      <c r="L1537" s="9">
        <f>IF(COUNTA($A1537:$K1537)=0,"",IF(AND(IFERROR($H1537,0)&gt;0,LEN(TRIM($K1537&amp;""))&gt;0,IFERROR(LOOKUP(2,1/((LISTS!$M$2:$M$13&lt;&gt;"")*ISNUMBER(SEARCH(LISTS!$M$2:$M$13,$I1537))),LISTS!$N$2:$N$13),"NO")="SI"),"SI","NO"))</f>
        <v/>
      </c>
      <c r="M1537" s="9">
        <f>IF(COUNTA($A1537:$K1537)=0,"",IF($K1537&lt;&gt;"",IF(COUNTIF($K$19:$K1537,$K1537)&gt;1,"SI","NO"),IF(COUNTIFS($A$19:$A1537,$A1537,$C$19:$C1537,$C1537,$J$19:$J1537,$J1537,$D$19:$D1537,$D1537)&gt;1,"SI","NO")))</f>
        <v/>
      </c>
      <c r="N1537" s="11">
        <f>IF(COUNTA($A1537:$K1537)=0,"",IF(AND($L1537="SI",$M1537="NO"),IFERROR($H1537,0),0))</f>
        <v/>
      </c>
      <c r="O1537" s="9">
        <f>IF(COUNTA($A1537:$K1537)=0,"",IF($M1537="SI","CUFE o factura duplicada dentro del reporte; no se suma dos veces",IF(IFERROR($H1537,0)&lt;=0,"DIAN reporta valor susceptible 0",IF($L1537="NO",IFERROR(LOOKUP(2,1/((LISTS!$M$2:$M$13&lt;&gt;"")*ISNUMBER(SEARCH(LISTS!$M$2:$M$13,$I1537))),LISTS!$O$2:$O$13),"Medio de pago no elegible o no identificado por DIAN"),"Apta automaticamente por pago electronico y base positiva"))))</f>
        <v/>
      </c>
    </row>
    <row r="1538">
      <c r="A1538" s="9" t="n"/>
      <c r="B1538" s="9" t="n"/>
      <c r="C1538" s="12" t="n"/>
      <c r="D1538" s="11" t="n"/>
      <c r="E1538" s="11" t="n"/>
      <c r="F1538" s="11" t="n"/>
      <c r="G1538" s="11" t="n"/>
      <c r="H1538" s="11" t="n"/>
      <c r="I1538" s="9" t="n"/>
      <c r="J1538" s="9" t="n"/>
      <c r="K1538" s="9" t="n"/>
      <c r="L1538" s="9">
        <f>IF(COUNTA($A1538:$K1538)=0,"",IF(AND(IFERROR($H1538,0)&gt;0,LEN(TRIM($K1538&amp;""))&gt;0,IFERROR(LOOKUP(2,1/((LISTS!$M$2:$M$13&lt;&gt;"")*ISNUMBER(SEARCH(LISTS!$M$2:$M$13,$I1538))),LISTS!$N$2:$N$13),"NO")="SI"),"SI","NO"))</f>
        <v/>
      </c>
      <c r="M1538" s="9">
        <f>IF(COUNTA($A1538:$K1538)=0,"",IF($K1538&lt;&gt;"",IF(COUNTIF($K$19:$K1538,$K1538)&gt;1,"SI","NO"),IF(COUNTIFS($A$19:$A1538,$A1538,$C$19:$C1538,$C1538,$J$19:$J1538,$J1538,$D$19:$D1538,$D1538)&gt;1,"SI","NO")))</f>
        <v/>
      </c>
      <c r="N1538" s="11">
        <f>IF(COUNTA($A1538:$K1538)=0,"",IF(AND($L1538="SI",$M1538="NO"),IFERROR($H1538,0),0))</f>
        <v/>
      </c>
      <c r="O1538" s="9">
        <f>IF(COUNTA($A1538:$K1538)=0,"",IF($M1538="SI","CUFE o factura duplicada dentro del reporte; no se suma dos veces",IF(IFERROR($H1538,0)&lt;=0,"DIAN reporta valor susceptible 0",IF($L1538="NO",IFERROR(LOOKUP(2,1/((LISTS!$M$2:$M$13&lt;&gt;"")*ISNUMBER(SEARCH(LISTS!$M$2:$M$13,$I1538))),LISTS!$O$2:$O$13),"Medio de pago no elegible o no identificado por DIAN"),"Apta automaticamente por pago electronico y base positiva"))))</f>
        <v/>
      </c>
    </row>
    <row r="1539">
      <c r="A1539" s="9" t="n"/>
      <c r="B1539" s="9" t="n"/>
      <c r="C1539" s="12" t="n"/>
      <c r="D1539" s="11" t="n"/>
      <c r="E1539" s="11" t="n"/>
      <c r="F1539" s="11" t="n"/>
      <c r="G1539" s="11" t="n"/>
      <c r="H1539" s="11" t="n"/>
      <c r="I1539" s="9" t="n"/>
      <c r="J1539" s="9" t="n"/>
      <c r="K1539" s="9" t="n"/>
      <c r="L1539" s="9">
        <f>IF(COUNTA($A1539:$K1539)=0,"",IF(AND(IFERROR($H1539,0)&gt;0,LEN(TRIM($K1539&amp;""))&gt;0,IFERROR(LOOKUP(2,1/((LISTS!$M$2:$M$13&lt;&gt;"")*ISNUMBER(SEARCH(LISTS!$M$2:$M$13,$I1539))),LISTS!$N$2:$N$13),"NO")="SI"),"SI","NO"))</f>
        <v/>
      </c>
      <c r="M1539" s="9">
        <f>IF(COUNTA($A1539:$K1539)=0,"",IF($K1539&lt;&gt;"",IF(COUNTIF($K$19:$K1539,$K1539)&gt;1,"SI","NO"),IF(COUNTIFS($A$19:$A1539,$A1539,$C$19:$C1539,$C1539,$J$19:$J1539,$J1539,$D$19:$D1539,$D1539)&gt;1,"SI","NO")))</f>
        <v/>
      </c>
      <c r="N1539" s="11">
        <f>IF(COUNTA($A1539:$K1539)=0,"",IF(AND($L1539="SI",$M1539="NO"),IFERROR($H1539,0),0))</f>
        <v/>
      </c>
      <c r="O1539" s="9">
        <f>IF(COUNTA($A1539:$K1539)=0,"",IF($M1539="SI","CUFE o factura duplicada dentro del reporte; no se suma dos veces",IF(IFERROR($H1539,0)&lt;=0,"DIAN reporta valor susceptible 0",IF($L1539="NO",IFERROR(LOOKUP(2,1/((LISTS!$M$2:$M$13&lt;&gt;"")*ISNUMBER(SEARCH(LISTS!$M$2:$M$13,$I1539))),LISTS!$O$2:$O$13),"Medio de pago no elegible o no identificado por DIAN"),"Apta automaticamente por pago electronico y base positiva"))))</f>
        <v/>
      </c>
    </row>
    <row r="1540">
      <c r="A1540" s="9" t="n"/>
      <c r="B1540" s="9" t="n"/>
      <c r="C1540" s="12" t="n"/>
      <c r="D1540" s="11" t="n"/>
      <c r="E1540" s="11" t="n"/>
      <c r="F1540" s="11" t="n"/>
      <c r="G1540" s="11" t="n"/>
      <c r="H1540" s="11" t="n"/>
      <c r="I1540" s="9" t="n"/>
      <c r="J1540" s="9" t="n"/>
      <c r="K1540" s="9" t="n"/>
      <c r="L1540" s="9">
        <f>IF(COUNTA($A1540:$K1540)=0,"",IF(AND(IFERROR($H1540,0)&gt;0,LEN(TRIM($K1540&amp;""))&gt;0,IFERROR(LOOKUP(2,1/((LISTS!$M$2:$M$13&lt;&gt;"")*ISNUMBER(SEARCH(LISTS!$M$2:$M$13,$I1540))),LISTS!$N$2:$N$13),"NO")="SI"),"SI","NO"))</f>
        <v/>
      </c>
      <c r="M1540" s="9">
        <f>IF(COUNTA($A1540:$K1540)=0,"",IF($K1540&lt;&gt;"",IF(COUNTIF($K$19:$K1540,$K1540)&gt;1,"SI","NO"),IF(COUNTIFS($A$19:$A1540,$A1540,$C$19:$C1540,$C1540,$J$19:$J1540,$J1540,$D$19:$D1540,$D1540)&gt;1,"SI","NO")))</f>
        <v/>
      </c>
      <c r="N1540" s="11">
        <f>IF(COUNTA($A1540:$K1540)=0,"",IF(AND($L1540="SI",$M1540="NO"),IFERROR($H1540,0),0))</f>
        <v/>
      </c>
      <c r="O1540" s="9">
        <f>IF(COUNTA($A1540:$K1540)=0,"",IF($M1540="SI","CUFE o factura duplicada dentro del reporte; no se suma dos veces",IF(IFERROR($H1540,0)&lt;=0,"DIAN reporta valor susceptible 0",IF($L1540="NO",IFERROR(LOOKUP(2,1/((LISTS!$M$2:$M$13&lt;&gt;"")*ISNUMBER(SEARCH(LISTS!$M$2:$M$13,$I1540))),LISTS!$O$2:$O$13),"Medio de pago no elegible o no identificado por DIAN"),"Apta automaticamente por pago electronico y base positiva"))))</f>
        <v/>
      </c>
    </row>
    <row r="1541">
      <c r="A1541" s="9" t="n"/>
      <c r="B1541" s="9" t="n"/>
      <c r="C1541" s="12" t="n"/>
      <c r="D1541" s="11" t="n"/>
      <c r="E1541" s="11" t="n"/>
      <c r="F1541" s="11" t="n"/>
      <c r="G1541" s="11" t="n"/>
      <c r="H1541" s="11" t="n"/>
      <c r="I1541" s="9" t="n"/>
      <c r="J1541" s="9" t="n"/>
      <c r="K1541" s="9" t="n"/>
      <c r="L1541" s="9">
        <f>IF(COUNTA($A1541:$K1541)=0,"",IF(AND(IFERROR($H1541,0)&gt;0,LEN(TRIM($K1541&amp;""))&gt;0,IFERROR(LOOKUP(2,1/((LISTS!$M$2:$M$13&lt;&gt;"")*ISNUMBER(SEARCH(LISTS!$M$2:$M$13,$I1541))),LISTS!$N$2:$N$13),"NO")="SI"),"SI","NO"))</f>
        <v/>
      </c>
      <c r="M1541" s="9">
        <f>IF(COUNTA($A1541:$K1541)=0,"",IF($K1541&lt;&gt;"",IF(COUNTIF($K$19:$K1541,$K1541)&gt;1,"SI","NO"),IF(COUNTIFS($A$19:$A1541,$A1541,$C$19:$C1541,$C1541,$J$19:$J1541,$J1541,$D$19:$D1541,$D1541)&gt;1,"SI","NO")))</f>
        <v/>
      </c>
      <c r="N1541" s="11">
        <f>IF(COUNTA($A1541:$K1541)=0,"",IF(AND($L1541="SI",$M1541="NO"),IFERROR($H1541,0),0))</f>
        <v/>
      </c>
      <c r="O1541" s="9">
        <f>IF(COUNTA($A1541:$K1541)=0,"",IF($M1541="SI","CUFE o factura duplicada dentro del reporte; no se suma dos veces",IF(IFERROR($H1541,0)&lt;=0,"DIAN reporta valor susceptible 0",IF($L1541="NO",IFERROR(LOOKUP(2,1/((LISTS!$M$2:$M$13&lt;&gt;"")*ISNUMBER(SEARCH(LISTS!$M$2:$M$13,$I1541))),LISTS!$O$2:$O$13),"Medio de pago no elegible o no identificado por DIAN"),"Apta automaticamente por pago electronico y base positiva"))))</f>
        <v/>
      </c>
    </row>
    <row r="1542">
      <c r="A1542" s="9" t="n"/>
      <c r="B1542" s="9" t="n"/>
      <c r="C1542" s="12" t="n"/>
      <c r="D1542" s="11" t="n"/>
      <c r="E1542" s="11" t="n"/>
      <c r="F1542" s="11" t="n"/>
      <c r="G1542" s="11" t="n"/>
      <c r="H1542" s="11" t="n"/>
      <c r="I1542" s="9" t="n"/>
      <c r="J1542" s="9" t="n"/>
      <c r="K1542" s="9" t="n"/>
      <c r="L1542" s="9">
        <f>IF(COUNTA($A1542:$K1542)=0,"",IF(AND(IFERROR($H1542,0)&gt;0,LEN(TRIM($K1542&amp;""))&gt;0,IFERROR(LOOKUP(2,1/((LISTS!$M$2:$M$13&lt;&gt;"")*ISNUMBER(SEARCH(LISTS!$M$2:$M$13,$I1542))),LISTS!$N$2:$N$13),"NO")="SI"),"SI","NO"))</f>
        <v/>
      </c>
      <c r="M1542" s="9">
        <f>IF(COUNTA($A1542:$K1542)=0,"",IF($K1542&lt;&gt;"",IF(COUNTIF($K$19:$K1542,$K1542)&gt;1,"SI","NO"),IF(COUNTIFS($A$19:$A1542,$A1542,$C$19:$C1542,$C1542,$J$19:$J1542,$J1542,$D$19:$D1542,$D1542)&gt;1,"SI","NO")))</f>
        <v/>
      </c>
      <c r="N1542" s="11">
        <f>IF(COUNTA($A1542:$K1542)=0,"",IF(AND($L1542="SI",$M1542="NO"),IFERROR($H1542,0),0))</f>
        <v/>
      </c>
      <c r="O1542" s="9">
        <f>IF(COUNTA($A1542:$K1542)=0,"",IF($M1542="SI","CUFE o factura duplicada dentro del reporte; no se suma dos veces",IF(IFERROR($H1542,0)&lt;=0,"DIAN reporta valor susceptible 0",IF($L1542="NO",IFERROR(LOOKUP(2,1/((LISTS!$M$2:$M$13&lt;&gt;"")*ISNUMBER(SEARCH(LISTS!$M$2:$M$13,$I1542))),LISTS!$O$2:$O$13),"Medio de pago no elegible o no identificado por DIAN"),"Apta automaticamente por pago electronico y base positiva"))))</f>
        <v/>
      </c>
    </row>
    <row r="1543">
      <c r="A1543" s="9" t="n"/>
      <c r="B1543" s="9" t="n"/>
      <c r="C1543" s="12" t="n"/>
      <c r="D1543" s="11" t="n"/>
      <c r="E1543" s="11" t="n"/>
      <c r="F1543" s="11" t="n"/>
      <c r="G1543" s="11" t="n"/>
      <c r="H1543" s="11" t="n"/>
      <c r="I1543" s="9" t="n"/>
      <c r="J1543" s="9" t="n"/>
      <c r="K1543" s="9" t="n"/>
      <c r="L1543" s="9">
        <f>IF(COUNTA($A1543:$K1543)=0,"",IF(AND(IFERROR($H1543,0)&gt;0,LEN(TRIM($K1543&amp;""))&gt;0,IFERROR(LOOKUP(2,1/((LISTS!$M$2:$M$13&lt;&gt;"")*ISNUMBER(SEARCH(LISTS!$M$2:$M$13,$I1543))),LISTS!$N$2:$N$13),"NO")="SI"),"SI","NO"))</f>
        <v/>
      </c>
      <c r="M1543" s="9">
        <f>IF(COUNTA($A1543:$K1543)=0,"",IF($K1543&lt;&gt;"",IF(COUNTIF($K$19:$K1543,$K1543)&gt;1,"SI","NO"),IF(COUNTIFS($A$19:$A1543,$A1543,$C$19:$C1543,$C1543,$J$19:$J1543,$J1543,$D$19:$D1543,$D1543)&gt;1,"SI","NO")))</f>
        <v/>
      </c>
      <c r="N1543" s="11">
        <f>IF(COUNTA($A1543:$K1543)=0,"",IF(AND($L1543="SI",$M1543="NO"),IFERROR($H1543,0),0))</f>
        <v/>
      </c>
      <c r="O1543" s="9">
        <f>IF(COUNTA($A1543:$K1543)=0,"",IF($M1543="SI","CUFE o factura duplicada dentro del reporte; no se suma dos veces",IF(IFERROR($H1543,0)&lt;=0,"DIAN reporta valor susceptible 0",IF($L1543="NO",IFERROR(LOOKUP(2,1/((LISTS!$M$2:$M$13&lt;&gt;"")*ISNUMBER(SEARCH(LISTS!$M$2:$M$13,$I1543))),LISTS!$O$2:$O$13),"Medio de pago no elegible o no identificado por DIAN"),"Apta automaticamente por pago electronico y base positiva"))))</f>
        <v/>
      </c>
    </row>
    <row r="1544">
      <c r="A1544" s="9" t="n"/>
      <c r="B1544" s="9" t="n"/>
      <c r="C1544" s="12" t="n"/>
      <c r="D1544" s="11" t="n"/>
      <c r="E1544" s="11" t="n"/>
      <c r="F1544" s="11" t="n"/>
      <c r="G1544" s="11" t="n"/>
      <c r="H1544" s="11" t="n"/>
      <c r="I1544" s="9" t="n"/>
      <c r="J1544" s="9" t="n"/>
      <c r="K1544" s="9" t="n"/>
      <c r="L1544" s="9">
        <f>IF(COUNTA($A1544:$K1544)=0,"",IF(AND(IFERROR($H1544,0)&gt;0,LEN(TRIM($K1544&amp;""))&gt;0,IFERROR(LOOKUP(2,1/((LISTS!$M$2:$M$13&lt;&gt;"")*ISNUMBER(SEARCH(LISTS!$M$2:$M$13,$I1544))),LISTS!$N$2:$N$13),"NO")="SI"),"SI","NO"))</f>
        <v/>
      </c>
      <c r="M1544" s="9">
        <f>IF(COUNTA($A1544:$K1544)=0,"",IF($K1544&lt;&gt;"",IF(COUNTIF($K$19:$K1544,$K1544)&gt;1,"SI","NO"),IF(COUNTIFS($A$19:$A1544,$A1544,$C$19:$C1544,$C1544,$J$19:$J1544,$J1544,$D$19:$D1544,$D1544)&gt;1,"SI","NO")))</f>
        <v/>
      </c>
      <c r="N1544" s="11">
        <f>IF(COUNTA($A1544:$K1544)=0,"",IF(AND($L1544="SI",$M1544="NO"),IFERROR($H1544,0),0))</f>
        <v/>
      </c>
      <c r="O1544" s="9">
        <f>IF(COUNTA($A1544:$K1544)=0,"",IF($M1544="SI","CUFE o factura duplicada dentro del reporte; no se suma dos veces",IF(IFERROR($H1544,0)&lt;=0,"DIAN reporta valor susceptible 0",IF($L1544="NO",IFERROR(LOOKUP(2,1/((LISTS!$M$2:$M$13&lt;&gt;"")*ISNUMBER(SEARCH(LISTS!$M$2:$M$13,$I1544))),LISTS!$O$2:$O$13),"Medio de pago no elegible o no identificado por DIAN"),"Apta automaticamente por pago electronico y base positiva"))))</f>
        <v/>
      </c>
    </row>
    <row r="1545">
      <c r="A1545" s="9" t="n"/>
      <c r="B1545" s="9" t="n"/>
      <c r="C1545" s="12" t="n"/>
      <c r="D1545" s="11" t="n"/>
      <c r="E1545" s="11" t="n"/>
      <c r="F1545" s="11" t="n"/>
      <c r="G1545" s="11" t="n"/>
      <c r="H1545" s="11" t="n"/>
      <c r="I1545" s="9" t="n"/>
      <c r="J1545" s="9" t="n"/>
      <c r="K1545" s="9" t="n"/>
      <c r="L1545" s="9">
        <f>IF(COUNTA($A1545:$K1545)=0,"",IF(AND(IFERROR($H1545,0)&gt;0,LEN(TRIM($K1545&amp;""))&gt;0,IFERROR(LOOKUP(2,1/((LISTS!$M$2:$M$13&lt;&gt;"")*ISNUMBER(SEARCH(LISTS!$M$2:$M$13,$I1545))),LISTS!$N$2:$N$13),"NO")="SI"),"SI","NO"))</f>
        <v/>
      </c>
      <c r="M1545" s="9">
        <f>IF(COUNTA($A1545:$K1545)=0,"",IF($K1545&lt;&gt;"",IF(COUNTIF($K$19:$K1545,$K1545)&gt;1,"SI","NO"),IF(COUNTIFS($A$19:$A1545,$A1545,$C$19:$C1545,$C1545,$J$19:$J1545,$J1545,$D$19:$D1545,$D1545)&gt;1,"SI","NO")))</f>
        <v/>
      </c>
      <c r="N1545" s="11">
        <f>IF(COUNTA($A1545:$K1545)=0,"",IF(AND($L1545="SI",$M1545="NO"),IFERROR($H1545,0),0))</f>
        <v/>
      </c>
      <c r="O1545" s="9">
        <f>IF(COUNTA($A1545:$K1545)=0,"",IF($M1545="SI","CUFE o factura duplicada dentro del reporte; no se suma dos veces",IF(IFERROR($H1545,0)&lt;=0,"DIAN reporta valor susceptible 0",IF($L1545="NO",IFERROR(LOOKUP(2,1/((LISTS!$M$2:$M$13&lt;&gt;"")*ISNUMBER(SEARCH(LISTS!$M$2:$M$13,$I1545))),LISTS!$O$2:$O$13),"Medio de pago no elegible o no identificado por DIAN"),"Apta automaticamente por pago electronico y base positiva"))))</f>
        <v/>
      </c>
    </row>
    <row r="1546">
      <c r="A1546" s="9" t="n"/>
      <c r="B1546" s="9" t="n"/>
      <c r="C1546" s="12" t="n"/>
      <c r="D1546" s="11" t="n"/>
      <c r="E1546" s="11" t="n"/>
      <c r="F1546" s="11" t="n"/>
      <c r="G1546" s="11" t="n"/>
      <c r="H1546" s="11" t="n"/>
      <c r="I1546" s="9" t="n"/>
      <c r="J1546" s="9" t="n"/>
      <c r="K1546" s="9" t="n"/>
      <c r="L1546" s="9">
        <f>IF(COUNTA($A1546:$K1546)=0,"",IF(AND(IFERROR($H1546,0)&gt;0,LEN(TRIM($K1546&amp;""))&gt;0,IFERROR(LOOKUP(2,1/((LISTS!$M$2:$M$13&lt;&gt;"")*ISNUMBER(SEARCH(LISTS!$M$2:$M$13,$I1546))),LISTS!$N$2:$N$13),"NO")="SI"),"SI","NO"))</f>
        <v/>
      </c>
      <c r="M1546" s="9">
        <f>IF(COUNTA($A1546:$K1546)=0,"",IF($K1546&lt;&gt;"",IF(COUNTIF($K$19:$K1546,$K1546)&gt;1,"SI","NO"),IF(COUNTIFS($A$19:$A1546,$A1546,$C$19:$C1546,$C1546,$J$19:$J1546,$J1546,$D$19:$D1546,$D1546)&gt;1,"SI","NO")))</f>
        <v/>
      </c>
      <c r="N1546" s="11">
        <f>IF(COUNTA($A1546:$K1546)=0,"",IF(AND($L1546="SI",$M1546="NO"),IFERROR($H1546,0),0))</f>
        <v/>
      </c>
      <c r="O1546" s="9">
        <f>IF(COUNTA($A1546:$K1546)=0,"",IF($M1546="SI","CUFE o factura duplicada dentro del reporte; no se suma dos veces",IF(IFERROR($H1546,0)&lt;=0,"DIAN reporta valor susceptible 0",IF($L1546="NO",IFERROR(LOOKUP(2,1/((LISTS!$M$2:$M$13&lt;&gt;"")*ISNUMBER(SEARCH(LISTS!$M$2:$M$13,$I1546))),LISTS!$O$2:$O$13),"Medio de pago no elegible o no identificado por DIAN"),"Apta automaticamente por pago electronico y base positiva"))))</f>
        <v/>
      </c>
    </row>
    <row r="1547">
      <c r="A1547" s="9" t="n"/>
      <c r="B1547" s="9" t="n"/>
      <c r="C1547" s="12" t="n"/>
      <c r="D1547" s="11" t="n"/>
      <c r="E1547" s="11" t="n"/>
      <c r="F1547" s="11" t="n"/>
      <c r="G1547" s="11" t="n"/>
      <c r="H1547" s="11" t="n"/>
      <c r="I1547" s="9" t="n"/>
      <c r="J1547" s="9" t="n"/>
      <c r="K1547" s="9" t="n"/>
      <c r="L1547" s="9">
        <f>IF(COUNTA($A1547:$K1547)=0,"",IF(AND(IFERROR($H1547,0)&gt;0,LEN(TRIM($K1547&amp;""))&gt;0,IFERROR(LOOKUP(2,1/((LISTS!$M$2:$M$13&lt;&gt;"")*ISNUMBER(SEARCH(LISTS!$M$2:$M$13,$I1547))),LISTS!$N$2:$N$13),"NO")="SI"),"SI","NO"))</f>
        <v/>
      </c>
      <c r="M1547" s="9">
        <f>IF(COUNTA($A1547:$K1547)=0,"",IF($K1547&lt;&gt;"",IF(COUNTIF($K$19:$K1547,$K1547)&gt;1,"SI","NO"),IF(COUNTIFS($A$19:$A1547,$A1547,$C$19:$C1547,$C1547,$J$19:$J1547,$J1547,$D$19:$D1547,$D1547)&gt;1,"SI","NO")))</f>
        <v/>
      </c>
      <c r="N1547" s="11">
        <f>IF(COUNTA($A1547:$K1547)=0,"",IF(AND($L1547="SI",$M1547="NO"),IFERROR($H1547,0),0))</f>
        <v/>
      </c>
      <c r="O1547" s="9">
        <f>IF(COUNTA($A1547:$K1547)=0,"",IF($M1547="SI","CUFE o factura duplicada dentro del reporte; no se suma dos veces",IF(IFERROR($H1547,0)&lt;=0,"DIAN reporta valor susceptible 0",IF($L1547="NO",IFERROR(LOOKUP(2,1/((LISTS!$M$2:$M$13&lt;&gt;"")*ISNUMBER(SEARCH(LISTS!$M$2:$M$13,$I1547))),LISTS!$O$2:$O$13),"Medio de pago no elegible o no identificado por DIAN"),"Apta automaticamente por pago electronico y base positiva"))))</f>
        <v/>
      </c>
    </row>
    <row r="1548">
      <c r="A1548" s="9" t="n"/>
      <c r="B1548" s="9" t="n"/>
      <c r="C1548" s="12" t="n"/>
      <c r="D1548" s="11" t="n"/>
      <c r="E1548" s="11" t="n"/>
      <c r="F1548" s="11" t="n"/>
      <c r="G1548" s="11" t="n"/>
      <c r="H1548" s="11" t="n"/>
      <c r="I1548" s="9" t="n"/>
      <c r="J1548" s="9" t="n"/>
      <c r="K1548" s="9" t="n"/>
      <c r="L1548" s="9">
        <f>IF(COUNTA($A1548:$K1548)=0,"",IF(AND(IFERROR($H1548,0)&gt;0,LEN(TRIM($K1548&amp;""))&gt;0,IFERROR(LOOKUP(2,1/((LISTS!$M$2:$M$13&lt;&gt;"")*ISNUMBER(SEARCH(LISTS!$M$2:$M$13,$I1548))),LISTS!$N$2:$N$13),"NO")="SI"),"SI","NO"))</f>
        <v/>
      </c>
      <c r="M1548" s="9">
        <f>IF(COUNTA($A1548:$K1548)=0,"",IF($K1548&lt;&gt;"",IF(COUNTIF($K$19:$K1548,$K1548)&gt;1,"SI","NO"),IF(COUNTIFS($A$19:$A1548,$A1548,$C$19:$C1548,$C1548,$J$19:$J1548,$J1548,$D$19:$D1548,$D1548)&gt;1,"SI","NO")))</f>
        <v/>
      </c>
      <c r="N1548" s="11">
        <f>IF(COUNTA($A1548:$K1548)=0,"",IF(AND($L1548="SI",$M1548="NO"),IFERROR($H1548,0),0))</f>
        <v/>
      </c>
      <c r="O1548" s="9">
        <f>IF(COUNTA($A1548:$K1548)=0,"",IF($M1548="SI","CUFE o factura duplicada dentro del reporte; no se suma dos veces",IF(IFERROR($H1548,0)&lt;=0,"DIAN reporta valor susceptible 0",IF($L1548="NO",IFERROR(LOOKUP(2,1/((LISTS!$M$2:$M$13&lt;&gt;"")*ISNUMBER(SEARCH(LISTS!$M$2:$M$13,$I1548))),LISTS!$O$2:$O$13),"Medio de pago no elegible o no identificado por DIAN"),"Apta automaticamente por pago electronico y base positiva"))))</f>
        <v/>
      </c>
    </row>
    <row r="1549">
      <c r="A1549" s="9" t="n"/>
      <c r="B1549" s="9" t="n"/>
      <c r="C1549" s="12" t="n"/>
      <c r="D1549" s="11" t="n"/>
      <c r="E1549" s="11" t="n"/>
      <c r="F1549" s="11" t="n"/>
      <c r="G1549" s="11" t="n"/>
      <c r="H1549" s="11" t="n"/>
      <c r="I1549" s="9" t="n"/>
      <c r="J1549" s="9" t="n"/>
      <c r="K1549" s="9" t="n"/>
      <c r="L1549" s="9">
        <f>IF(COUNTA($A1549:$K1549)=0,"",IF(AND(IFERROR($H1549,0)&gt;0,LEN(TRIM($K1549&amp;""))&gt;0,IFERROR(LOOKUP(2,1/((LISTS!$M$2:$M$13&lt;&gt;"")*ISNUMBER(SEARCH(LISTS!$M$2:$M$13,$I1549))),LISTS!$N$2:$N$13),"NO")="SI"),"SI","NO"))</f>
        <v/>
      </c>
      <c r="M1549" s="9">
        <f>IF(COUNTA($A1549:$K1549)=0,"",IF($K1549&lt;&gt;"",IF(COUNTIF($K$19:$K1549,$K1549)&gt;1,"SI","NO"),IF(COUNTIFS($A$19:$A1549,$A1549,$C$19:$C1549,$C1549,$J$19:$J1549,$J1549,$D$19:$D1549,$D1549)&gt;1,"SI","NO")))</f>
        <v/>
      </c>
      <c r="N1549" s="11">
        <f>IF(COUNTA($A1549:$K1549)=0,"",IF(AND($L1549="SI",$M1549="NO"),IFERROR($H1549,0),0))</f>
        <v/>
      </c>
      <c r="O1549" s="9">
        <f>IF(COUNTA($A1549:$K1549)=0,"",IF($M1549="SI","CUFE o factura duplicada dentro del reporte; no se suma dos veces",IF(IFERROR($H1549,0)&lt;=0,"DIAN reporta valor susceptible 0",IF($L1549="NO",IFERROR(LOOKUP(2,1/((LISTS!$M$2:$M$13&lt;&gt;"")*ISNUMBER(SEARCH(LISTS!$M$2:$M$13,$I1549))),LISTS!$O$2:$O$13),"Medio de pago no elegible o no identificado por DIAN"),"Apta automaticamente por pago electronico y base positiva"))))</f>
        <v/>
      </c>
    </row>
    <row r="1550">
      <c r="A1550" s="9" t="n"/>
      <c r="B1550" s="9" t="n"/>
      <c r="C1550" s="12" t="n"/>
      <c r="D1550" s="11" t="n"/>
      <c r="E1550" s="11" t="n"/>
      <c r="F1550" s="11" t="n"/>
      <c r="G1550" s="11" t="n"/>
      <c r="H1550" s="11" t="n"/>
      <c r="I1550" s="9" t="n"/>
      <c r="J1550" s="9" t="n"/>
      <c r="K1550" s="9" t="n"/>
      <c r="L1550" s="9">
        <f>IF(COUNTA($A1550:$K1550)=0,"",IF(AND(IFERROR($H1550,0)&gt;0,LEN(TRIM($K1550&amp;""))&gt;0,IFERROR(LOOKUP(2,1/((LISTS!$M$2:$M$13&lt;&gt;"")*ISNUMBER(SEARCH(LISTS!$M$2:$M$13,$I1550))),LISTS!$N$2:$N$13),"NO")="SI"),"SI","NO"))</f>
        <v/>
      </c>
      <c r="M1550" s="9">
        <f>IF(COUNTA($A1550:$K1550)=0,"",IF($K1550&lt;&gt;"",IF(COUNTIF($K$19:$K1550,$K1550)&gt;1,"SI","NO"),IF(COUNTIFS($A$19:$A1550,$A1550,$C$19:$C1550,$C1550,$J$19:$J1550,$J1550,$D$19:$D1550,$D1550)&gt;1,"SI","NO")))</f>
        <v/>
      </c>
      <c r="N1550" s="11">
        <f>IF(COUNTA($A1550:$K1550)=0,"",IF(AND($L1550="SI",$M1550="NO"),IFERROR($H1550,0),0))</f>
        <v/>
      </c>
      <c r="O1550" s="9">
        <f>IF(COUNTA($A1550:$K1550)=0,"",IF($M1550="SI","CUFE o factura duplicada dentro del reporte; no se suma dos veces",IF(IFERROR($H1550,0)&lt;=0,"DIAN reporta valor susceptible 0",IF($L1550="NO",IFERROR(LOOKUP(2,1/((LISTS!$M$2:$M$13&lt;&gt;"")*ISNUMBER(SEARCH(LISTS!$M$2:$M$13,$I1550))),LISTS!$O$2:$O$13),"Medio de pago no elegible o no identificado por DIAN"),"Apta automaticamente por pago electronico y base positiva"))))</f>
        <v/>
      </c>
    </row>
    <row r="1551">
      <c r="A1551" s="9" t="n"/>
      <c r="B1551" s="9" t="n"/>
      <c r="C1551" s="12" t="n"/>
      <c r="D1551" s="11" t="n"/>
      <c r="E1551" s="11" t="n"/>
      <c r="F1551" s="11" t="n"/>
      <c r="G1551" s="11" t="n"/>
      <c r="H1551" s="11" t="n"/>
      <c r="I1551" s="9" t="n"/>
      <c r="J1551" s="9" t="n"/>
      <c r="K1551" s="9" t="n"/>
      <c r="L1551" s="9">
        <f>IF(COUNTA($A1551:$K1551)=0,"",IF(AND(IFERROR($H1551,0)&gt;0,LEN(TRIM($K1551&amp;""))&gt;0,IFERROR(LOOKUP(2,1/((LISTS!$M$2:$M$13&lt;&gt;"")*ISNUMBER(SEARCH(LISTS!$M$2:$M$13,$I1551))),LISTS!$N$2:$N$13),"NO")="SI"),"SI","NO"))</f>
        <v/>
      </c>
      <c r="M1551" s="9">
        <f>IF(COUNTA($A1551:$K1551)=0,"",IF($K1551&lt;&gt;"",IF(COUNTIF($K$19:$K1551,$K1551)&gt;1,"SI","NO"),IF(COUNTIFS($A$19:$A1551,$A1551,$C$19:$C1551,$C1551,$J$19:$J1551,$J1551,$D$19:$D1551,$D1551)&gt;1,"SI","NO")))</f>
        <v/>
      </c>
      <c r="N1551" s="11">
        <f>IF(COUNTA($A1551:$K1551)=0,"",IF(AND($L1551="SI",$M1551="NO"),IFERROR($H1551,0),0))</f>
        <v/>
      </c>
      <c r="O1551" s="9">
        <f>IF(COUNTA($A1551:$K1551)=0,"",IF($M1551="SI","CUFE o factura duplicada dentro del reporte; no se suma dos veces",IF(IFERROR($H1551,0)&lt;=0,"DIAN reporta valor susceptible 0",IF($L1551="NO",IFERROR(LOOKUP(2,1/((LISTS!$M$2:$M$13&lt;&gt;"")*ISNUMBER(SEARCH(LISTS!$M$2:$M$13,$I1551))),LISTS!$O$2:$O$13),"Medio de pago no elegible o no identificado por DIAN"),"Apta automaticamente por pago electronico y base positiva"))))</f>
        <v/>
      </c>
    </row>
    <row r="1552">
      <c r="A1552" s="9" t="n"/>
      <c r="B1552" s="9" t="n"/>
      <c r="C1552" s="12" t="n"/>
      <c r="D1552" s="11" t="n"/>
      <c r="E1552" s="11" t="n"/>
      <c r="F1552" s="11" t="n"/>
      <c r="G1552" s="11" t="n"/>
      <c r="H1552" s="11" t="n"/>
      <c r="I1552" s="9" t="n"/>
      <c r="J1552" s="9" t="n"/>
      <c r="K1552" s="9" t="n"/>
      <c r="L1552" s="9">
        <f>IF(COUNTA($A1552:$K1552)=0,"",IF(AND(IFERROR($H1552,0)&gt;0,LEN(TRIM($K1552&amp;""))&gt;0,IFERROR(LOOKUP(2,1/((LISTS!$M$2:$M$13&lt;&gt;"")*ISNUMBER(SEARCH(LISTS!$M$2:$M$13,$I1552))),LISTS!$N$2:$N$13),"NO")="SI"),"SI","NO"))</f>
        <v/>
      </c>
      <c r="M1552" s="9">
        <f>IF(COUNTA($A1552:$K1552)=0,"",IF($K1552&lt;&gt;"",IF(COUNTIF($K$19:$K1552,$K1552)&gt;1,"SI","NO"),IF(COUNTIFS($A$19:$A1552,$A1552,$C$19:$C1552,$C1552,$J$19:$J1552,$J1552,$D$19:$D1552,$D1552)&gt;1,"SI","NO")))</f>
        <v/>
      </c>
      <c r="N1552" s="11">
        <f>IF(COUNTA($A1552:$K1552)=0,"",IF(AND($L1552="SI",$M1552="NO"),IFERROR($H1552,0),0))</f>
        <v/>
      </c>
      <c r="O1552" s="9">
        <f>IF(COUNTA($A1552:$K1552)=0,"",IF($M1552="SI","CUFE o factura duplicada dentro del reporte; no se suma dos veces",IF(IFERROR($H1552,0)&lt;=0,"DIAN reporta valor susceptible 0",IF($L1552="NO",IFERROR(LOOKUP(2,1/((LISTS!$M$2:$M$13&lt;&gt;"")*ISNUMBER(SEARCH(LISTS!$M$2:$M$13,$I1552))),LISTS!$O$2:$O$13),"Medio de pago no elegible o no identificado por DIAN"),"Apta automaticamente por pago electronico y base positiva"))))</f>
        <v/>
      </c>
    </row>
    <row r="1553">
      <c r="A1553" s="9" t="n"/>
      <c r="B1553" s="9" t="n"/>
      <c r="C1553" s="12" t="n"/>
      <c r="D1553" s="11" t="n"/>
      <c r="E1553" s="11" t="n"/>
      <c r="F1553" s="11" t="n"/>
      <c r="G1553" s="11" t="n"/>
      <c r="H1553" s="11" t="n"/>
      <c r="I1553" s="9" t="n"/>
      <c r="J1553" s="9" t="n"/>
      <c r="K1553" s="9" t="n"/>
      <c r="L1553" s="9">
        <f>IF(COUNTA($A1553:$K1553)=0,"",IF(AND(IFERROR($H1553,0)&gt;0,LEN(TRIM($K1553&amp;""))&gt;0,IFERROR(LOOKUP(2,1/((LISTS!$M$2:$M$13&lt;&gt;"")*ISNUMBER(SEARCH(LISTS!$M$2:$M$13,$I1553))),LISTS!$N$2:$N$13),"NO")="SI"),"SI","NO"))</f>
        <v/>
      </c>
      <c r="M1553" s="9">
        <f>IF(COUNTA($A1553:$K1553)=0,"",IF($K1553&lt;&gt;"",IF(COUNTIF($K$19:$K1553,$K1553)&gt;1,"SI","NO"),IF(COUNTIFS($A$19:$A1553,$A1553,$C$19:$C1553,$C1553,$J$19:$J1553,$J1553,$D$19:$D1553,$D1553)&gt;1,"SI","NO")))</f>
        <v/>
      </c>
      <c r="N1553" s="11">
        <f>IF(COUNTA($A1553:$K1553)=0,"",IF(AND($L1553="SI",$M1553="NO"),IFERROR($H1553,0),0))</f>
        <v/>
      </c>
      <c r="O1553" s="9">
        <f>IF(COUNTA($A1553:$K1553)=0,"",IF($M1553="SI","CUFE o factura duplicada dentro del reporte; no se suma dos veces",IF(IFERROR($H1553,0)&lt;=0,"DIAN reporta valor susceptible 0",IF($L1553="NO",IFERROR(LOOKUP(2,1/((LISTS!$M$2:$M$13&lt;&gt;"")*ISNUMBER(SEARCH(LISTS!$M$2:$M$13,$I1553))),LISTS!$O$2:$O$13),"Medio de pago no elegible o no identificado por DIAN"),"Apta automaticamente por pago electronico y base positiva"))))</f>
        <v/>
      </c>
    </row>
    <row r="1554">
      <c r="A1554" s="9" t="n"/>
      <c r="B1554" s="9" t="n"/>
      <c r="C1554" s="12" t="n"/>
      <c r="D1554" s="11" t="n"/>
      <c r="E1554" s="11" t="n"/>
      <c r="F1554" s="11" t="n"/>
      <c r="G1554" s="11" t="n"/>
      <c r="H1554" s="11" t="n"/>
      <c r="I1554" s="9" t="n"/>
      <c r="J1554" s="9" t="n"/>
      <c r="K1554" s="9" t="n"/>
      <c r="L1554" s="9">
        <f>IF(COUNTA($A1554:$K1554)=0,"",IF(AND(IFERROR($H1554,0)&gt;0,LEN(TRIM($K1554&amp;""))&gt;0,IFERROR(LOOKUP(2,1/((LISTS!$M$2:$M$13&lt;&gt;"")*ISNUMBER(SEARCH(LISTS!$M$2:$M$13,$I1554))),LISTS!$N$2:$N$13),"NO")="SI"),"SI","NO"))</f>
        <v/>
      </c>
      <c r="M1554" s="9">
        <f>IF(COUNTA($A1554:$K1554)=0,"",IF($K1554&lt;&gt;"",IF(COUNTIF($K$19:$K1554,$K1554)&gt;1,"SI","NO"),IF(COUNTIFS($A$19:$A1554,$A1554,$C$19:$C1554,$C1554,$J$19:$J1554,$J1554,$D$19:$D1554,$D1554)&gt;1,"SI","NO")))</f>
        <v/>
      </c>
      <c r="N1554" s="11">
        <f>IF(COUNTA($A1554:$K1554)=0,"",IF(AND($L1554="SI",$M1554="NO"),IFERROR($H1554,0),0))</f>
        <v/>
      </c>
      <c r="O1554" s="9">
        <f>IF(COUNTA($A1554:$K1554)=0,"",IF($M1554="SI","CUFE o factura duplicada dentro del reporte; no se suma dos veces",IF(IFERROR($H1554,0)&lt;=0,"DIAN reporta valor susceptible 0",IF($L1554="NO",IFERROR(LOOKUP(2,1/((LISTS!$M$2:$M$13&lt;&gt;"")*ISNUMBER(SEARCH(LISTS!$M$2:$M$13,$I1554))),LISTS!$O$2:$O$13),"Medio de pago no elegible o no identificado por DIAN"),"Apta automaticamente por pago electronico y base positiva"))))</f>
        <v/>
      </c>
    </row>
    <row r="1555">
      <c r="A1555" s="9" t="n"/>
      <c r="B1555" s="9" t="n"/>
      <c r="C1555" s="12" t="n"/>
      <c r="D1555" s="11" t="n"/>
      <c r="E1555" s="11" t="n"/>
      <c r="F1555" s="11" t="n"/>
      <c r="G1555" s="11" t="n"/>
      <c r="H1555" s="11" t="n"/>
      <c r="I1555" s="9" t="n"/>
      <c r="J1555" s="9" t="n"/>
      <c r="K1555" s="9" t="n"/>
      <c r="L1555" s="9">
        <f>IF(COUNTA($A1555:$K1555)=0,"",IF(AND(IFERROR($H1555,0)&gt;0,LEN(TRIM($K1555&amp;""))&gt;0,IFERROR(LOOKUP(2,1/((LISTS!$M$2:$M$13&lt;&gt;"")*ISNUMBER(SEARCH(LISTS!$M$2:$M$13,$I1555))),LISTS!$N$2:$N$13),"NO")="SI"),"SI","NO"))</f>
        <v/>
      </c>
      <c r="M1555" s="9">
        <f>IF(COUNTA($A1555:$K1555)=0,"",IF($K1555&lt;&gt;"",IF(COUNTIF($K$19:$K1555,$K1555)&gt;1,"SI","NO"),IF(COUNTIFS($A$19:$A1555,$A1555,$C$19:$C1555,$C1555,$J$19:$J1555,$J1555,$D$19:$D1555,$D1555)&gt;1,"SI","NO")))</f>
        <v/>
      </c>
      <c r="N1555" s="11">
        <f>IF(COUNTA($A1555:$K1555)=0,"",IF(AND($L1555="SI",$M1555="NO"),IFERROR($H1555,0),0))</f>
        <v/>
      </c>
      <c r="O1555" s="9">
        <f>IF(COUNTA($A1555:$K1555)=0,"",IF($M1555="SI","CUFE o factura duplicada dentro del reporte; no se suma dos veces",IF(IFERROR($H1555,0)&lt;=0,"DIAN reporta valor susceptible 0",IF($L1555="NO",IFERROR(LOOKUP(2,1/((LISTS!$M$2:$M$13&lt;&gt;"")*ISNUMBER(SEARCH(LISTS!$M$2:$M$13,$I1555))),LISTS!$O$2:$O$13),"Medio de pago no elegible o no identificado por DIAN"),"Apta automaticamente por pago electronico y base positiva"))))</f>
        <v/>
      </c>
    </row>
    <row r="1556">
      <c r="A1556" s="9" t="n"/>
      <c r="B1556" s="9" t="n"/>
      <c r="C1556" s="12" t="n"/>
      <c r="D1556" s="11" t="n"/>
      <c r="E1556" s="11" t="n"/>
      <c r="F1556" s="11" t="n"/>
      <c r="G1556" s="11" t="n"/>
      <c r="H1556" s="11" t="n"/>
      <c r="I1556" s="9" t="n"/>
      <c r="J1556" s="9" t="n"/>
      <c r="K1556" s="9" t="n"/>
      <c r="L1556" s="9">
        <f>IF(COUNTA($A1556:$K1556)=0,"",IF(AND(IFERROR($H1556,0)&gt;0,LEN(TRIM($K1556&amp;""))&gt;0,IFERROR(LOOKUP(2,1/((LISTS!$M$2:$M$13&lt;&gt;"")*ISNUMBER(SEARCH(LISTS!$M$2:$M$13,$I1556))),LISTS!$N$2:$N$13),"NO")="SI"),"SI","NO"))</f>
        <v/>
      </c>
      <c r="M1556" s="9">
        <f>IF(COUNTA($A1556:$K1556)=0,"",IF($K1556&lt;&gt;"",IF(COUNTIF($K$19:$K1556,$K1556)&gt;1,"SI","NO"),IF(COUNTIFS($A$19:$A1556,$A1556,$C$19:$C1556,$C1556,$J$19:$J1556,$J1556,$D$19:$D1556,$D1556)&gt;1,"SI","NO")))</f>
        <v/>
      </c>
      <c r="N1556" s="11">
        <f>IF(COUNTA($A1556:$K1556)=0,"",IF(AND($L1556="SI",$M1556="NO"),IFERROR($H1556,0),0))</f>
        <v/>
      </c>
      <c r="O1556" s="9">
        <f>IF(COUNTA($A1556:$K1556)=0,"",IF($M1556="SI","CUFE o factura duplicada dentro del reporte; no se suma dos veces",IF(IFERROR($H1556,0)&lt;=0,"DIAN reporta valor susceptible 0",IF($L1556="NO",IFERROR(LOOKUP(2,1/((LISTS!$M$2:$M$13&lt;&gt;"")*ISNUMBER(SEARCH(LISTS!$M$2:$M$13,$I1556))),LISTS!$O$2:$O$13),"Medio de pago no elegible o no identificado por DIAN"),"Apta automaticamente por pago electronico y base positiva"))))</f>
        <v/>
      </c>
    </row>
    <row r="1557">
      <c r="A1557" s="9" t="n"/>
      <c r="B1557" s="9" t="n"/>
      <c r="C1557" s="12" t="n"/>
      <c r="D1557" s="11" t="n"/>
      <c r="E1557" s="11" t="n"/>
      <c r="F1557" s="11" t="n"/>
      <c r="G1557" s="11" t="n"/>
      <c r="H1557" s="11" t="n"/>
      <c r="I1557" s="9" t="n"/>
      <c r="J1557" s="9" t="n"/>
      <c r="K1557" s="9" t="n"/>
      <c r="L1557" s="9">
        <f>IF(COUNTA($A1557:$K1557)=0,"",IF(AND(IFERROR($H1557,0)&gt;0,LEN(TRIM($K1557&amp;""))&gt;0,IFERROR(LOOKUP(2,1/((LISTS!$M$2:$M$13&lt;&gt;"")*ISNUMBER(SEARCH(LISTS!$M$2:$M$13,$I1557))),LISTS!$N$2:$N$13),"NO")="SI"),"SI","NO"))</f>
        <v/>
      </c>
      <c r="M1557" s="9">
        <f>IF(COUNTA($A1557:$K1557)=0,"",IF($K1557&lt;&gt;"",IF(COUNTIF($K$19:$K1557,$K1557)&gt;1,"SI","NO"),IF(COUNTIFS($A$19:$A1557,$A1557,$C$19:$C1557,$C1557,$J$19:$J1557,$J1557,$D$19:$D1557,$D1557)&gt;1,"SI","NO")))</f>
        <v/>
      </c>
      <c r="N1557" s="11">
        <f>IF(COUNTA($A1557:$K1557)=0,"",IF(AND($L1557="SI",$M1557="NO"),IFERROR($H1557,0),0))</f>
        <v/>
      </c>
      <c r="O1557" s="9">
        <f>IF(COUNTA($A1557:$K1557)=0,"",IF($M1557="SI","CUFE o factura duplicada dentro del reporte; no se suma dos veces",IF(IFERROR($H1557,0)&lt;=0,"DIAN reporta valor susceptible 0",IF($L1557="NO",IFERROR(LOOKUP(2,1/((LISTS!$M$2:$M$13&lt;&gt;"")*ISNUMBER(SEARCH(LISTS!$M$2:$M$13,$I1557))),LISTS!$O$2:$O$13),"Medio de pago no elegible o no identificado por DIAN"),"Apta automaticamente por pago electronico y base positiva"))))</f>
        <v/>
      </c>
    </row>
    <row r="1558">
      <c r="A1558" s="9" t="n"/>
      <c r="B1558" s="9" t="n"/>
      <c r="C1558" s="12" t="n"/>
      <c r="D1558" s="11" t="n"/>
      <c r="E1558" s="11" t="n"/>
      <c r="F1558" s="11" t="n"/>
      <c r="G1558" s="11" t="n"/>
      <c r="H1558" s="11" t="n"/>
      <c r="I1558" s="9" t="n"/>
      <c r="J1558" s="9" t="n"/>
      <c r="K1558" s="9" t="n"/>
      <c r="L1558" s="9">
        <f>IF(COUNTA($A1558:$K1558)=0,"",IF(AND(IFERROR($H1558,0)&gt;0,LEN(TRIM($K1558&amp;""))&gt;0,IFERROR(LOOKUP(2,1/((LISTS!$M$2:$M$13&lt;&gt;"")*ISNUMBER(SEARCH(LISTS!$M$2:$M$13,$I1558))),LISTS!$N$2:$N$13),"NO")="SI"),"SI","NO"))</f>
        <v/>
      </c>
      <c r="M1558" s="9">
        <f>IF(COUNTA($A1558:$K1558)=0,"",IF($K1558&lt;&gt;"",IF(COUNTIF($K$19:$K1558,$K1558)&gt;1,"SI","NO"),IF(COUNTIFS($A$19:$A1558,$A1558,$C$19:$C1558,$C1558,$J$19:$J1558,$J1558,$D$19:$D1558,$D1558)&gt;1,"SI","NO")))</f>
        <v/>
      </c>
      <c r="N1558" s="11">
        <f>IF(COUNTA($A1558:$K1558)=0,"",IF(AND($L1558="SI",$M1558="NO"),IFERROR($H1558,0),0))</f>
        <v/>
      </c>
      <c r="O1558" s="9">
        <f>IF(COUNTA($A1558:$K1558)=0,"",IF($M1558="SI","CUFE o factura duplicada dentro del reporte; no se suma dos veces",IF(IFERROR($H1558,0)&lt;=0,"DIAN reporta valor susceptible 0",IF($L1558="NO",IFERROR(LOOKUP(2,1/((LISTS!$M$2:$M$13&lt;&gt;"")*ISNUMBER(SEARCH(LISTS!$M$2:$M$13,$I1558))),LISTS!$O$2:$O$13),"Medio de pago no elegible o no identificado por DIAN"),"Apta automaticamente por pago electronico y base positiva"))))</f>
        <v/>
      </c>
    </row>
    <row r="1559">
      <c r="A1559" s="9" t="n"/>
      <c r="B1559" s="9" t="n"/>
      <c r="C1559" s="12" t="n"/>
      <c r="D1559" s="11" t="n"/>
      <c r="E1559" s="11" t="n"/>
      <c r="F1559" s="11" t="n"/>
      <c r="G1559" s="11" t="n"/>
      <c r="H1559" s="11" t="n"/>
      <c r="I1559" s="9" t="n"/>
      <c r="J1559" s="9" t="n"/>
      <c r="K1559" s="9" t="n"/>
      <c r="L1559" s="9">
        <f>IF(COUNTA($A1559:$K1559)=0,"",IF(AND(IFERROR($H1559,0)&gt;0,LEN(TRIM($K1559&amp;""))&gt;0,IFERROR(LOOKUP(2,1/((LISTS!$M$2:$M$13&lt;&gt;"")*ISNUMBER(SEARCH(LISTS!$M$2:$M$13,$I1559))),LISTS!$N$2:$N$13),"NO")="SI"),"SI","NO"))</f>
        <v/>
      </c>
      <c r="M1559" s="9">
        <f>IF(COUNTA($A1559:$K1559)=0,"",IF($K1559&lt;&gt;"",IF(COUNTIF($K$19:$K1559,$K1559)&gt;1,"SI","NO"),IF(COUNTIFS($A$19:$A1559,$A1559,$C$19:$C1559,$C1559,$J$19:$J1559,$J1559,$D$19:$D1559,$D1559)&gt;1,"SI","NO")))</f>
        <v/>
      </c>
      <c r="N1559" s="11">
        <f>IF(COUNTA($A1559:$K1559)=0,"",IF(AND($L1559="SI",$M1559="NO"),IFERROR($H1559,0),0))</f>
        <v/>
      </c>
      <c r="O1559" s="9">
        <f>IF(COUNTA($A1559:$K1559)=0,"",IF($M1559="SI","CUFE o factura duplicada dentro del reporte; no se suma dos veces",IF(IFERROR($H1559,0)&lt;=0,"DIAN reporta valor susceptible 0",IF($L1559="NO",IFERROR(LOOKUP(2,1/((LISTS!$M$2:$M$13&lt;&gt;"")*ISNUMBER(SEARCH(LISTS!$M$2:$M$13,$I1559))),LISTS!$O$2:$O$13),"Medio de pago no elegible o no identificado por DIAN"),"Apta automaticamente por pago electronico y base positiva"))))</f>
        <v/>
      </c>
    </row>
    <row r="1560">
      <c r="A1560" s="9" t="n"/>
      <c r="B1560" s="9" t="n"/>
      <c r="C1560" s="12" t="n"/>
      <c r="D1560" s="11" t="n"/>
      <c r="E1560" s="11" t="n"/>
      <c r="F1560" s="11" t="n"/>
      <c r="G1560" s="11" t="n"/>
      <c r="H1560" s="11" t="n"/>
      <c r="I1560" s="9" t="n"/>
      <c r="J1560" s="9" t="n"/>
      <c r="K1560" s="9" t="n"/>
      <c r="L1560" s="9">
        <f>IF(COUNTA($A1560:$K1560)=0,"",IF(AND(IFERROR($H1560,0)&gt;0,LEN(TRIM($K1560&amp;""))&gt;0,IFERROR(LOOKUP(2,1/((LISTS!$M$2:$M$13&lt;&gt;"")*ISNUMBER(SEARCH(LISTS!$M$2:$M$13,$I1560))),LISTS!$N$2:$N$13),"NO")="SI"),"SI","NO"))</f>
        <v/>
      </c>
      <c r="M1560" s="9">
        <f>IF(COUNTA($A1560:$K1560)=0,"",IF($K1560&lt;&gt;"",IF(COUNTIF($K$19:$K1560,$K1560)&gt;1,"SI","NO"),IF(COUNTIFS($A$19:$A1560,$A1560,$C$19:$C1560,$C1560,$J$19:$J1560,$J1560,$D$19:$D1560,$D1560)&gt;1,"SI","NO")))</f>
        <v/>
      </c>
      <c r="N1560" s="11">
        <f>IF(COUNTA($A1560:$K1560)=0,"",IF(AND($L1560="SI",$M1560="NO"),IFERROR($H1560,0),0))</f>
        <v/>
      </c>
      <c r="O1560" s="9">
        <f>IF(COUNTA($A1560:$K1560)=0,"",IF($M1560="SI","CUFE o factura duplicada dentro del reporte; no se suma dos veces",IF(IFERROR($H1560,0)&lt;=0,"DIAN reporta valor susceptible 0",IF($L1560="NO",IFERROR(LOOKUP(2,1/((LISTS!$M$2:$M$13&lt;&gt;"")*ISNUMBER(SEARCH(LISTS!$M$2:$M$13,$I1560))),LISTS!$O$2:$O$13),"Medio de pago no elegible o no identificado por DIAN"),"Apta automaticamente por pago electronico y base positiva"))))</f>
        <v/>
      </c>
    </row>
    <row r="1561">
      <c r="A1561" s="9" t="n"/>
      <c r="B1561" s="9" t="n"/>
      <c r="C1561" s="12" t="n"/>
      <c r="D1561" s="11" t="n"/>
      <c r="E1561" s="11" t="n"/>
      <c r="F1561" s="11" t="n"/>
      <c r="G1561" s="11" t="n"/>
      <c r="H1561" s="11" t="n"/>
      <c r="I1561" s="9" t="n"/>
      <c r="J1561" s="9" t="n"/>
      <c r="K1561" s="9" t="n"/>
      <c r="L1561" s="9">
        <f>IF(COUNTA($A1561:$K1561)=0,"",IF(AND(IFERROR($H1561,0)&gt;0,LEN(TRIM($K1561&amp;""))&gt;0,IFERROR(LOOKUP(2,1/((LISTS!$M$2:$M$13&lt;&gt;"")*ISNUMBER(SEARCH(LISTS!$M$2:$M$13,$I1561))),LISTS!$N$2:$N$13),"NO")="SI"),"SI","NO"))</f>
        <v/>
      </c>
      <c r="M1561" s="9">
        <f>IF(COUNTA($A1561:$K1561)=0,"",IF($K1561&lt;&gt;"",IF(COUNTIF($K$19:$K1561,$K1561)&gt;1,"SI","NO"),IF(COUNTIFS($A$19:$A1561,$A1561,$C$19:$C1561,$C1561,$J$19:$J1561,$J1561,$D$19:$D1561,$D1561)&gt;1,"SI","NO")))</f>
        <v/>
      </c>
      <c r="N1561" s="11">
        <f>IF(COUNTA($A1561:$K1561)=0,"",IF(AND($L1561="SI",$M1561="NO"),IFERROR($H1561,0),0))</f>
        <v/>
      </c>
      <c r="O1561" s="9">
        <f>IF(COUNTA($A1561:$K1561)=0,"",IF($M1561="SI","CUFE o factura duplicada dentro del reporte; no se suma dos veces",IF(IFERROR($H1561,0)&lt;=0,"DIAN reporta valor susceptible 0",IF($L1561="NO",IFERROR(LOOKUP(2,1/((LISTS!$M$2:$M$13&lt;&gt;"")*ISNUMBER(SEARCH(LISTS!$M$2:$M$13,$I1561))),LISTS!$O$2:$O$13),"Medio de pago no elegible o no identificado por DIAN"),"Apta automaticamente por pago electronico y base positiva"))))</f>
        <v/>
      </c>
    </row>
    <row r="1562">
      <c r="A1562" s="9" t="n"/>
      <c r="B1562" s="9" t="n"/>
      <c r="C1562" s="12" t="n"/>
      <c r="D1562" s="11" t="n"/>
      <c r="E1562" s="11" t="n"/>
      <c r="F1562" s="11" t="n"/>
      <c r="G1562" s="11" t="n"/>
      <c r="H1562" s="11" t="n"/>
      <c r="I1562" s="9" t="n"/>
      <c r="J1562" s="9" t="n"/>
      <c r="K1562" s="9" t="n"/>
      <c r="L1562" s="9">
        <f>IF(COUNTA($A1562:$K1562)=0,"",IF(AND(IFERROR($H1562,0)&gt;0,LEN(TRIM($K1562&amp;""))&gt;0,IFERROR(LOOKUP(2,1/((LISTS!$M$2:$M$13&lt;&gt;"")*ISNUMBER(SEARCH(LISTS!$M$2:$M$13,$I1562))),LISTS!$N$2:$N$13),"NO")="SI"),"SI","NO"))</f>
        <v/>
      </c>
      <c r="M1562" s="9">
        <f>IF(COUNTA($A1562:$K1562)=0,"",IF($K1562&lt;&gt;"",IF(COUNTIF($K$19:$K1562,$K1562)&gt;1,"SI","NO"),IF(COUNTIFS($A$19:$A1562,$A1562,$C$19:$C1562,$C1562,$J$19:$J1562,$J1562,$D$19:$D1562,$D1562)&gt;1,"SI","NO")))</f>
        <v/>
      </c>
      <c r="N1562" s="11">
        <f>IF(COUNTA($A1562:$K1562)=0,"",IF(AND($L1562="SI",$M1562="NO"),IFERROR($H1562,0),0))</f>
        <v/>
      </c>
      <c r="O1562" s="9">
        <f>IF(COUNTA($A1562:$K1562)=0,"",IF($M1562="SI","CUFE o factura duplicada dentro del reporte; no se suma dos veces",IF(IFERROR($H1562,0)&lt;=0,"DIAN reporta valor susceptible 0",IF($L1562="NO",IFERROR(LOOKUP(2,1/((LISTS!$M$2:$M$13&lt;&gt;"")*ISNUMBER(SEARCH(LISTS!$M$2:$M$13,$I1562))),LISTS!$O$2:$O$13),"Medio de pago no elegible o no identificado por DIAN"),"Apta automaticamente por pago electronico y base positiva"))))</f>
        <v/>
      </c>
    </row>
    <row r="1563">
      <c r="A1563" s="9" t="n"/>
      <c r="B1563" s="9" t="n"/>
      <c r="C1563" s="12" t="n"/>
      <c r="D1563" s="11" t="n"/>
      <c r="E1563" s="11" t="n"/>
      <c r="F1563" s="11" t="n"/>
      <c r="G1563" s="11" t="n"/>
      <c r="H1563" s="11" t="n"/>
      <c r="I1563" s="9" t="n"/>
      <c r="J1563" s="9" t="n"/>
      <c r="K1563" s="9" t="n"/>
      <c r="L1563" s="9">
        <f>IF(COUNTA($A1563:$K1563)=0,"",IF(AND(IFERROR($H1563,0)&gt;0,LEN(TRIM($K1563&amp;""))&gt;0,IFERROR(LOOKUP(2,1/((LISTS!$M$2:$M$13&lt;&gt;"")*ISNUMBER(SEARCH(LISTS!$M$2:$M$13,$I1563))),LISTS!$N$2:$N$13),"NO")="SI"),"SI","NO"))</f>
        <v/>
      </c>
      <c r="M1563" s="9">
        <f>IF(COUNTA($A1563:$K1563)=0,"",IF($K1563&lt;&gt;"",IF(COUNTIF($K$19:$K1563,$K1563)&gt;1,"SI","NO"),IF(COUNTIFS($A$19:$A1563,$A1563,$C$19:$C1563,$C1563,$J$19:$J1563,$J1563,$D$19:$D1563,$D1563)&gt;1,"SI","NO")))</f>
        <v/>
      </c>
      <c r="N1563" s="11">
        <f>IF(COUNTA($A1563:$K1563)=0,"",IF(AND($L1563="SI",$M1563="NO"),IFERROR($H1563,0),0))</f>
        <v/>
      </c>
      <c r="O1563" s="9">
        <f>IF(COUNTA($A1563:$K1563)=0,"",IF($M1563="SI","CUFE o factura duplicada dentro del reporte; no se suma dos veces",IF(IFERROR($H1563,0)&lt;=0,"DIAN reporta valor susceptible 0",IF($L1563="NO",IFERROR(LOOKUP(2,1/((LISTS!$M$2:$M$13&lt;&gt;"")*ISNUMBER(SEARCH(LISTS!$M$2:$M$13,$I1563))),LISTS!$O$2:$O$13),"Medio de pago no elegible o no identificado por DIAN"),"Apta automaticamente por pago electronico y base positiva"))))</f>
        <v/>
      </c>
    </row>
    <row r="1564">
      <c r="A1564" s="9" t="n"/>
      <c r="B1564" s="9" t="n"/>
      <c r="C1564" s="12" t="n"/>
      <c r="D1564" s="11" t="n"/>
      <c r="E1564" s="11" t="n"/>
      <c r="F1564" s="11" t="n"/>
      <c r="G1564" s="11" t="n"/>
      <c r="H1564" s="11" t="n"/>
      <c r="I1564" s="9" t="n"/>
      <c r="J1564" s="9" t="n"/>
      <c r="K1564" s="9" t="n"/>
      <c r="L1564" s="9">
        <f>IF(COUNTA($A1564:$K1564)=0,"",IF(AND(IFERROR($H1564,0)&gt;0,LEN(TRIM($K1564&amp;""))&gt;0,IFERROR(LOOKUP(2,1/((LISTS!$M$2:$M$13&lt;&gt;"")*ISNUMBER(SEARCH(LISTS!$M$2:$M$13,$I1564))),LISTS!$N$2:$N$13),"NO")="SI"),"SI","NO"))</f>
        <v/>
      </c>
      <c r="M1564" s="9">
        <f>IF(COUNTA($A1564:$K1564)=0,"",IF($K1564&lt;&gt;"",IF(COUNTIF($K$19:$K1564,$K1564)&gt;1,"SI","NO"),IF(COUNTIFS($A$19:$A1564,$A1564,$C$19:$C1564,$C1564,$J$19:$J1564,$J1564,$D$19:$D1564,$D1564)&gt;1,"SI","NO")))</f>
        <v/>
      </c>
      <c r="N1564" s="11">
        <f>IF(COUNTA($A1564:$K1564)=0,"",IF(AND($L1564="SI",$M1564="NO"),IFERROR($H1564,0),0))</f>
        <v/>
      </c>
      <c r="O1564" s="9">
        <f>IF(COUNTA($A1564:$K1564)=0,"",IF($M1564="SI","CUFE o factura duplicada dentro del reporte; no se suma dos veces",IF(IFERROR($H1564,0)&lt;=0,"DIAN reporta valor susceptible 0",IF($L1564="NO",IFERROR(LOOKUP(2,1/((LISTS!$M$2:$M$13&lt;&gt;"")*ISNUMBER(SEARCH(LISTS!$M$2:$M$13,$I1564))),LISTS!$O$2:$O$13),"Medio de pago no elegible o no identificado por DIAN"),"Apta automaticamente por pago electronico y base positiva"))))</f>
        <v/>
      </c>
    </row>
    <row r="1565">
      <c r="A1565" s="9" t="n"/>
      <c r="B1565" s="9" t="n"/>
      <c r="C1565" s="12" t="n"/>
      <c r="D1565" s="11" t="n"/>
      <c r="E1565" s="11" t="n"/>
      <c r="F1565" s="11" t="n"/>
      <c r="G1565" s="11" t="n"/>
      <c r="H1565" s="11" t="n"/>
      <c r="I1565" s="9" t="n"/>
      <c r="J1565" s="9" t="n"/>
      <c r="K1565" s="9" t="n"/>
      <c r="L1565" s="9">
        <f>IF(COUNTA($A1565:$K1565)=0,"",IF(AND(IFERROR($H1565,0)&gt;0,LEN(TRIM($K1565&amp;""))&gt;0,IFERROR(LOOKUP(2,1/((LISTS!$M$2:$M$13&lt;&gt;"")*ISNUMBER(SEARCH(LISTS!$M$2:$M$13,$I1565))),LISTS!$N$2:$N$13),"NO")="SI"),"SI","NO"))</f>
        <v/>
      </c>
      <c r="M1565" s="9">
        <f>IF(COUNTA($A1565:$K1565)=0,"",IF($K1565&lt;&gt;"",IF(COUNTIF($K$19:$K1565,$K1565)&gt;1,"SI","NO"),IF(COUNTIFS($A$19:$A1565,$A1565,$C$19:$C1565,$C1565,$J$19:$J1565,$J1565,$D$19:$D1565,$D1565)&gt;1,"SI","NO")))</f>
        <v/>
      </c>
      <c r="N1565" s="11">
        <f>IF(COUNTA($A1565:$K1565)=0,"",IF(AND($L1565="SI",$M1565="NO"),IFERROR($H1565,0),0))</f>
        <v/>
      </c>
      <c r="O1565" s="9">
        <f>IF(COUNTA($A1565:$K1565)=0,"",IF($M1565="SI","CUFE o factura duplicada dentro del reporte; no se suma dos veces",IF(IFERROR($H1565,0)&lt;=0,"DIAN reporta valor susceptible 0",IF($L1565="NO",IFERROR(LOOKUP(2,1/((LISTS!$M$2:$M$13&lt;&gt;"")*ISNUMBER(SEARCH(LISTS!$M$2:$M$13,$I1565))),LISTS!$O$2:$O$13),"Medio de pago no elegible o no identificado por DIAN"),"Apta automaticamente por pago electronico y base positiva"))))</f>
        <v/>
      </c>
    </row>
    <row r="1566">
      <c r="A1566" s="9" t="n"/>
      <c r="B1566" s="9" t="n"/>
      <c r="C1566" s="12" t="n"/>
      <c r="D1566" s="11" t="n"/>
      <c r="E1566" s="11" t="n"/>
      <c r="F1566" s="11" t="n"/>
      <c r="G1566" s="11" t="n"/>
      <c r="H1566" s="11" t="n"/>
      <c r="I1566" s="9" t="n"/>
      <c r="J1566" s="9" t="n"/>
      <c r="K1566" s="9" t="n"/>
      <c r="L1566" s="9">
        <f>IF(COUNTA($A1566:$K1566)=0,"",IF(AND(IFERROR($H1566,0)&gt;0,LEN(TRIM($K1566&amp;""))&gt;0,IFERROR(LOOKUP(2,1/((LISTS!$M$2:$M$13&lt;&gt;"")*ISNUMBER(SEARCH(LISTS!$M$2:$M$13,$I1566))),LISTS!$N$2:$N$13),"NO")="SI"),"SI","NO"))</f>
        <v/>
      </c>
      <c r="M1566" s="9">
        <f>IF(COUNTA($A1566:$K1566)=0,"",IF($K1566&lt;&gt;"",IF(COUNTIF($K$19:$K1566,$K1566)&gt;1,"SI","NO"),IF(COUNTIFS($A$19:$A1566,$A1566,$C$19:$C1566,$C1566,$J$19:$J1566,$J1566,$D$19:$D1566,$D1566)&gt;1,"SI","NO")))</f>
        <v/>
      </c>
      <c r="N1566" s="11">
        <f>IF(COUNTA($A1566:$K1566)=0,"",IF(AND($L1566="SI",$M1566="NO"),IFERROR($H1566,0),0))</f>
        <v/>
      </c>
      <c r="O1566" s="9">
        <f>IF(COUNTA($A1566:$K1566)=0,"",IF($M1566="SI","CUFE o factura duplicada dentro del reporte; no se suma dos veces",IF(IFERROR($H1566,0)&lt;=0,"DIAN reporta valor susceptible 0",IF($L1566="NO",IFERROR(LOOKUP(2,1/((LISTS!$M$2:$M$13&lt;&gt;"")*ISNUMBER(SEARCH(LISTS!$M$2:$M$13,$I1566))),LISTS!$O$2:$O$13),"Medio de pago no elegible o no identificado por DIAN"),"Apta automaticamente por pago electronico y base positiva"))))</f>
        <v/>
      </c>
    </row>
    <row r="1567">
      <c r="A1567" s="9" t="n"/>
      <c r="B1567" s="9" t="n"/>
      <c r="C1567" s="12" t="n"/>
      <c r="D1567" s="11" t="n"/>
      <c r="E1567" s="11" t="n"/>
      <c r="F1567" s="11" t="n"/>
      <c r="G1567" s="11" t="n"/>
      <c r="H1567" s="11" t="n"/>
      <c r="I1567" s="9" t="n"/>
      <c r="J1567" s="9" t="n"/>
      <c r="K1567" s="9" t="n"/>
      <c r="L1567" s="9">
        <f>IF(COUNTA($A1567:$K1567)=0,"",IF(AND(IFERROR($H1567,0)&gt;0,LEN(TRIM($K1567&amp;""))&gt;0,IFERROR(LOOKUP(2,1/((LISTS!$M$2:$M$13&lt;&gt;"")*ISNUMBER(SEARCH(LISTS!$M$2:$M$13,$I1567))),LISTS!$N$2:$N$13),"NO")="SI"),"SI","NO"))</f>
        <v/>
      </c>
      <c r="M1567" s="9">
        <f>IF(COUNTA($A1567:$K1567)=0,"",IF($K1567&lt;&gt;"",IF(COUNTIF($K$19:$K1567,$K1567)&gt;1,"SI","NO"),IF(COUNTIFS($A$19:$A1567,$A1567,$C$19:$C1567,$C1567,$J$19:$J1567,$J1567,$D$19:$D1567,$D1567)&gt;1,"SI","NO")))</f>
        <v/>
      </c>
      <c r="N1567" s="11">
        <f>IF(COUNTA($A1567:$K1567)=0,"",IF(AND($L1567="SI",$M1567="NO"),IFERROR($H1567,0),0))</f>
        <v/>
      </c>
      <c r="O1567" s="9">
        <f>IF(COUNTA($A1567:$K1567)=0,"",IF($M1567="SI","CUFE o factura duplicada dentro del reporte; no se suma dos veces",IF(IFERROR($H1567,0)&lt;=0,"DIAN reporta valor susceptible 0",IF($L1567="NO",IFERROR(LOOKUP(2,1/((LISTS!$M$2:$M$13&lt;&gt;"")*ISNUMBER(SEARCH(LISTS!$M$2:$M$13,$I1567))),LISTS!$O$2:$O$13),"Medio de pago no elegible o no identificado por DIAN"),"Apta automaticamente por pago electronico y base positiva"))))</f>
        <v/>
      </c>
    </row>
    <row r="1568">
      <c r="A1568" s="9" t="n"/>
      <c r="B1568" s="9" t="n"/>
      <c r="C1568" s="12" t="n"/>
      <c r="D1568" s="11" t="n"/>
      <c r="E1568" s="11" t="n"/>
      <c r="F1568" s="11" t="n"/>
      <c r="G1568" s="11" t="n"/>
      <c r="H1568" s="11" t="n"/>
      <c r="I1568" s="9" t="n"/>
      <c r="J1568" s="9" t="n"/>
      <c r="K1568" s="9" t="n"/>
      <c r="L1568" s="9">
        <f>IF(COUNTA($A1568:$K1568)=0,"",IF(AND(IFERROR($H1568,0)&gt;0,LEN(TRIM($K1568&amp;""))&gt;0,IFERROR(LOOKUP(2,1/((LISTS!$M$2:$M$13&lt;&gt;"")*ISNUMBER(SEARCH(LISTS!$M$2:$M$13,$I1568))),LISTS!$N$2:$N$13),"NO")="SI"),"SI","NO"))</f>
        <v/>
      </c>
      <c r="M1568" s="9">
        <f>IF(COUNTA($A1568:$K1568)=0,"",IF($K1568&lt;&gt;"",IF(COUNTIF($K$19:$K1568,$K1568)&gt;1,"SI","NO"),IF(COUNTIFS($A$19:$A1568,$A1568,$C$19:$C1568,$C1568,$J$19:$J1568,$J1568,$D$19:$D1568,$D1568)&gt;1,"SI","NO")))</f>
        <v/>
      </c>
      <c r="N1568" s="11">
        <f>IF(COUNTA($A1568:$K1568)=0,"",IF(AND($L1568="SI",$M1568="NO"),IFERROR($H1568,0),0))</f>
        <v/>
      </c>
      <c r="O1568" s="9">
        <f>IF(COUNTA($A1568:$K1568)=0,"",IF($M1568="SI","CUFE o factura duplicada dentro del reporte; no se suma dos veces",IF(IFERROR($H1568,0)&lt;=0,"DIAN reporta valor susceptible 0",IF($L1568="NO",IFERROR(LOOKUP(2,1/((LISTS!$M$2:$M$13&lt;&gt;"")*ISNUMBER(SEARCH(LISTS!$M$2:$M$13,$I1568))),LISTS!$O$2:$O$13),"Medio de pago no elegible o no identificado por DIAN"),"Apta automaticamente por pago electronico y base positiva"))))</f>
        <v/>
      </c>
    </row>
    <row r="1569">
      <c r="A1569" s="9" t="n"/>
      <c r="B1569" s="9" t="n"/>
      <c r="C1569" s="12" t="n"/>
      <c r="D1569" s="11" t="n"/>
      <c r="E1569" s="11" t="n"/>
      <c r="F1569" s="11" t="n"/>
      <c r="G1569" s="11" t="n"/>
      <c r="H1569" s="11" t="n"/>
      <c r="I1569" s="9" t="n"/>
      <c r="J1569" s="9" t="n"/>
      <c r="K1569" s="9" t="n"/>
      <c r="L1569" s="9">
        <f>IF(COUNTA($A1569:$K1569)=0,"",IF(AND(IFERROR($H1569,0)&gt;0,LEN(TRIM($K1569&amp;""))&gt;0,IFERROR(LOOKUP(2,1/((LISTS!$M$2:$M$13&lt;&gt;"")*ISNUMBER(SEARCH(LISTS!$M$2:$M$13,$I1569))),LISTS!$N$2:$N$13),"NO")="SI"),"SI","NO"))</f>
        <v/>
      </c>
      <c r="M1569" s="9">
        <f>IF(COUNTA($A1569:$K1569)=0,"",IF($K1569&lt;&gt;"",IF(COUNTIF($K$19:$K1569,$K1569)&gt;1,"SI","NO"),IF(COUNTIFS($A$19:$A1569,$A1569,$C$19:$C1569,$C1569,$J$19:$J1569,$J1569,$D$19:$D1569,$D1569)&gt;1,"SI","NO")))</f>
        <v/>
      </c>
      <c r="N1569" s="11">
        <f>IF(COUNTA($A1569:$K1569)=0,"",IF(AND($L1569="SI",$M1569="NO"),IFERROR($H1569,0),0))</f>
        <v/>
      </c>
      <c r="O1569" s="9">
        <f>IF(COUNTA($A1569:$K1569)=0,"",IF($M1569="SI","CUFE o factura duplicada dentro del reporte; no se suma dos veces",IF(IFERROR($H1569,0)&lt;=0,"DIAN reporta valor susceptible 0",IF($L1569="NO",IFERROR(LOOKUP(2,1/((LISTS!$M$2:$M$13&lt;&gt;"")*ISNUMBER(SEARCH(LISTS!$M$2:$M$13,$I1569))),LISTS!$O$2:$O$13),"Medio de pago no elegible o no identificado por DIAN"),"Apta automaticamente por pago electronico y base positiva"))))</f>
        <v/>
      </c>
    </row>
    <row r="1570">
      <c r="A1570" s="9" t="n"/>
      <c r="B1570" s="9" t="n"/>
      <c r="C1570" s="12" t="n"/>
      <c r="D1570" s="11" t="n"/>
      <c r="E1570" s="11" t="n"/>
      <c r="F1570" s="11" t="n"/>
      <c r="G1570" s="11" t="n"/>
      <c r="H1570" s="11" t="n"/>
      <c r="I1570" s="9" t="n"/>
      <c r="J1570" s="9" t="n"/>
      <c r="K1570" s="9" t="n"/>
      <c r="L1570" s="9">
        <f>IF(COUNTA($A1570:$K1570)=0,"",IF(AND(IFERROR($H1570,0)&gt;0,LEN(TRIM($K1570&amp;""))&gt;0,IFERROR(LOOKUP(2,1/((LISTS!$M$2:$M$13&lt;&gt;"")*ISNUMBER(SEARCH(LISTS!$M$2:$M$13,$I1570))),LISTS!$N$2:$N$13),"NO")="SI"),"SI","NO"))</f>
        <v/>
      </c>
      <c r="M1570" s="9">
        <f>IF(COUNTA($A1570:$K1570)=0,"",IF($K1570&lt;&gt;"",IF(COUNTIF($K$19:$K1570,$K1570)&gt;1,"SI","NO"),IF(COUNTIFS($A$19:$A1570,$A1570,$C$19:$C1570,$C1570,$J$19:$J1570,$J1570,$D$19:$D1570,$D1570)&gt;1,"SI","NO")))</f>
        <v/>
      </c>
      <c r="N1570" s="11">
        <f>IF(COUNTA($A1570:$K1570)=0,"",IF(AND($L1570="SI",$M1570="NO"),IFERROR($H1570,0),0))</f>
        <v/>
      </c>
      <c r="O1570" s="9">
        <f>IF(COUNTA($A1570:$K1570)=0,"",IF($M1570="SI","CUFE o factura duplicada dentro del reporte; no se suma dos veces",IF(IFERROR($H1570,0)&lt;=0,"DIAN reporta valor susceptible 0",IF($L1570="NO",IFERROR(LOOKUP(2,1/((LISTS!$M$2:$M$13&lt;&gt;"")*ISNUMBER(SEARCH(LISTS!$M$2:$M$13,$I1570))),LISTS!$O$2:$O$13),"Medio de pago no elegible o no identificado por DIAN"),"Apta automaticamente por pago electronico y base positiva"))))</f>
        <v/>
      </c>
    </row>
    <row r="1571">
      <c r="A1571" s="9" t="n"/>
      <c r="B1571" s="9" t="n"/>
      <c r="C1571" s="12" t="n"/>
      <c r="D1571" s="11" t="n"/>
      <c r="E1571" s="11" t="n"/>
      <c r="F1571" s="11" t="n"/>
      <c r="G1571" s="11" t="n"/>
      <c r="H1571" s="11" t="n"/>
      <c r="I1571" s="9" t="n"/>
      <c r="J1571" s="9" t="n"/>
      <c r="K1571" s="9" t="n"/>
      <c r="L1571" s="9">
        <f>IF(COUNTA($A1571:$K1571)=0,"",IF(AND(IFERROR($H1571,0)&gt;0,LEN(TRIM($K1571&amp;""))&gt;0,IFERROR(LOOKUP(2,1/((LISTS!$M$2:$M$13&lt;&gt;"")*ISNUMBER(SEARCH(LISTS!$M$2:$M$13,$I1571))),LISTS!$N$2:$N$13),"NO")="SI"),"SI","NO"))</f>
        <v/>
      </c>
      <c r="M1571" s="9">
        <f>IF(COUNTA($A1571:$K1571)=0,"",IF($K1571&lt;&gt;"",IF(COUNTIF($K$19:$K1571,$K1571)&gt;1,"SI","NO"),IF(COUNTIFS($A$19:$A1571,$A1571,$C$19:$C1571,$C1571,$J$19:$J1571,$J1571,$D$19:$D1571,$D1571)&gt;1,"SI","NO")))</f>
        <v/>
      </c>
      <c r="N1571" s="11">
        <f>IF(COUNTA($A1571:$K1571)=0,"",IF(AND($L1571="SI",$M1571="NO"),IFERROR($H1571,0),0))</f>
        <v/>
      </c>
      <c r="O1571" s="9">
        <f>IF(COUNTA($A1571:$K1571)=0,"",IF($M1571="SI","CUFE o factura duplicada dentro del reporte; no se suma dos veces",IF(IFERROR($H1571,0)&lt;=0,"DIAN reporta valor susceptible 0",IF($L1571="NO",IFERROR(LOOKUP(2,1/((LISTS!$M$2:$M$13&lt;&gt;"")*ISNUMBER(SEARCH(LISTS!$M$2:$M$13,$I1571))),LISTS!$O$2:$O$13),"Medio de pago no elegible o no identificado por DIAN"),"Apta automaticamente por pago electronico y base positiva"))))</f>
        <v/>
      </c>
    </row>
    <row r="1572">
      <c r="A1572" s="9" t="n"/>
      <c r="B1572" s="9" t="n"/>
      <c r="C1572" s="12" t="n"/>
      <c r="D1572" s="11" t="n"/>
      <c r="E1572" s="11" t="n"/>
      <c r="F1572" s="11" t="n"/>
      <c r="G1572" s="11" t="n"/>
      <c r="H1572" s="11" t="n"/>
      <c r="I1572" s="9" t="n"/>
      <c r="J1572" s="9" t="n"/>
      <c r="K1572" s="9" t="n"/>
      <c r="L1572" s="9">
        <f>IF(COUNTA($A1572:$K1572)=0,"",IF(AND(IFERROR($H1572,0)&gt;0,LEN(TRIM($K1572&amp;""))&gt;0,IFERROR(LOOKUP(2,1/((LISTS!$M$2:$M$13&lt;&gt;"")*ISNUMBER(SEARCH(LISTS!$M$2:$M$13,$I1572))),LISTS!$N$2:$N$13),"NO")="SI"),"SI","NO"))</f>
        <v/>
      </c>
      <c r="M1572" s="9">
        <f>IF(COUNTA($A1572:$K1572)=0,"",IF($K1572&lt;&gt;"",IF(COUNTIF($K$19:$K1572,$K1572)&gt;1,"SI","NO"),IF(COUNTIFS($A$19:$A1572,$A1572,$C$19:$C1572,$C1572,$J$19:$J1572,$J1572,$D$19:$D1572,$D1572)&gt;1,"SI","NO")))</f>
        <v/>
      </c>
      <c r="N1572" s="11">
        <f>IF(COUNTA($A1572:$K1572)=0,"",IF(AND($L1572="SI",$M1572="NO"),IFERROR($H1572,0),0))</f>
        <v/>
      </c>
      <c r="O1572" s="9">
        <f>IF(COUNTA($A1572:$K1572)=0,"",IF($M1572="SI","CUFE o factura duplicada dentro del reporte; no se suma dos veces",IF(IFERROR($H1572,0)&lt;=0,"DIAN reporta valor susceptible 0",IF($L1572="NO",IFERROR(LOOKUP(2,1/((LISTS!$M$2:$M$13&lt;&gt;"")*ISNUMBER(SEARCH(LISTS!$M$2:$M$13,$I1572))),LISTS!$O$2:$O$13),"Medio de pago no elegible o no identificado por DIAN"),"Apta automaticamente por pago electronico y base positiva"))))</f>
        <v/>
      </c>
    </row>
    <row r="1573">
      <c r="A1573" s="9" t="n"/>
      <c r="B1573" s="9" t="n"/>
      <c r="C1573" s="12" t="n"/>
      <c r="D1573" s="11" t="n"/>
      <c r="E1573" s="11" t="n"/>
      <c r="F1573" s="11" t="n"/>
      <c r="G1573" s="11" t="n"/>
      <c r="H1573" s="11" t="n"/>
      <c r="I1573" s="9" t="n"/>
      <c r="J1573" s="9" t="n"/>
      <c r="K1573" s="9" t="n"/>
      <c r="L1573" s="9">
        <f>IF(COUNTA($A1573:$K1573)=0,"",IF(AND(IFERROR($H1573,0)&gt;0,LEN(TRIM($K1573&amp;""))&gt;0,IFERROR(LOOKUP(2,1/((LISTS!$M$2:$M$13&lt;&gt;"")*ISNUMBER(SEARCH(LISTS!$M$2:$M$13,$I1573))),LISTS!$N$2:$N$13),"NO")="SI"),"SI","NO"))</f>
        <v/>
      </c>
      <c r="M1573" s="9">
        <f>IF(COUNTA($A1573:$K1573)=0,"",IF($K1573&lt;&gt;"",IF(COUNTIF($K$19:$K1573,$K1573)&gt;1,"SI","NO"),IF(COUNTIFS($A$19:$A1573,$A1573,$C$19:$C1573,$C1573,$J$19:$J1573,$J1573,$D$19:$D1573,$D1573)&gt;1,"SI","NO")))</f>
        <v/>
      </c>
      <c r="N1573" s="11">
        <f>IF(COUNTA($A1573:$K1573)=0,"",IF(AND($L1573="SI",$M1573="NO"),IFERROR($H1573,0),0))</f>
        <v/>
      </c>
      <c r="O1573" s="9">
        <f>IF(COUNTA($A1573:$K1573)=0,"",IF($M1573="SI","CUFE o factura duplicada dentro del reporte; no se suma dos veces",IF(IFERROR($H1573,0)&lt;=0,"DIAN reporta valor susceptible 0",IF($L1573="NO",IFERROR(LOOKUP(2,1/((LISTS!$M$2:$M$13&lt;&gt;"")*ISNUMBER(SEARCH(LISTS!$M$2:$M$13,$I1573))),LISTS!$O$2:$O$13),"Medio de pago no elegible o no identificado por DIAN"),"Apta automaticamente por pago electronico y base positiva"))))</f>
        <v/>
      </c>
    </row>
    <row r="1574">
      <c r="A1574" s="9" t="n"/>
      <c r="B1574" s="9" t="n"/>
      <c r="C1574" s="12" t="n"/>
      <c r="D1574" s="11" t="n"/>
      <c r="E1574" s="11" t="n"/>
      <c r="F1574" s="11" t="n"/>
      <c r="G1574" s="11" t="n"/>
      <c r="H1574" s="11" t="n"/>
      <c r="I1574" s="9" t="n"/>
      <c r="J1574" s="9" t="n"/>
      <c r="K1574" s="9" t="n"/>
      <c r="L1574" s="9">
        <f>IF(COUNTA($A1574:$K1574)=0,"",IF(AND(IFERROR($H1574,0)&gt;0,LEN(TRIM($K1574&amp;""))&gt;0,IFERROR(LOOKUP(2,1/((LISTS!$M$2:$M$13&lt;&gt;"")*ISNUMBER(SEARCH(LISTS!$M$2:$M$13,$I1574))),LISTS!$N$2:$N$13),"NO")="SI"),"SI","NO"))</f>
        <v/>
      </c>
      <c r="M1574" s="9">
        <f>IF(COUNTA($A1574:$K1574)=0,"",IF($K1574&lt;&gt;"",IF(COUNTIF($K$19:$K1574,$K1574)&gt;1,"SI","NO"),IF(COUNTIFS($A$19:$A1574,$A1574,$C$19:$C1574,$C1574,$J$19:$J1574,$J1574,$D$19:$D1574,$D1574)&gt;1,"SI","NO")))</f>
        <v/>
      </c>
      <c r="N1574" s="11">
        <f>IF(COUNTA($A1574:$K1574)=0,"",IF(AND($L1574="SI",$M1574="NO"),IFERROR($H1574,0),0))</f>
        <v/>
      </c>
      <c r="O1574" s="9">
        <f>IF(COUNTA($A1574:$K1574)=0,"",IF($M1574="SI","CUFE o factura duplicada dentro del reporte; no se suma dos veces",IF(IFERROR($H1574,0)&lt;=0,"DIAN reporta valor susceptible 0",IF($L1574="NO",IFERROR(LOOKUP(2,1/((LISTS!$M$2:$M$13&lt;&gt;"")*ISNUMBER(SEARCH(LISTS!$M$2:$M$13,$I1574))),LISTS!$O$2:$O$13),"Medio de pago no elegible o no identificado por DIAN"),"Apta automaticamente por pago electronico y base positiva"))))</f>
        <v/>
      </c>
    </row>
    <row r="1575">
      <c r="A1575" s="9" t="n"/>
      <c r="B1575" s="9" t="n"/>
      <c r="C1575" s="12" t="n"/>
      <c r="D1575" s="11" t="n"/>
      <c r="E1575" s="11" t="n"/>
      <c r="F1575" s="11" t="n"/>
      <c r="G1575" s="11" t="n"/>
      <c r="H1575" s="11" t="n"/>
      <c r="I1575" s="9" t="n"/>
      <c r="J1575" s="9" t="n"/>
      <c r="K1575" s="9" t="n"/>
      <c r="L1575" s="9">
        <f>IF(COUNTA($A1575:$K1575)=0,"",IF(AND(IFERROR($H1575,0)&gt;0,LEN(TRIM($K1575&amp;""))&gt;0,IFERROR(LOOKUP(2,1/((LISTS!$M$2:$M$13&lt;&gt;"")*ISNUMBER(SEARCH(LISTS!$M$2:$M$13,$I1575))),LISTS!$N$2:$N$13),"NO")="SI"),"SI","NO"))</f>
        <v/>
      </c>
      <c r="M1575" s="9">
        <f>IF(COUNTA($A1575:$K1575)=0,"",IF($K1575&lt;&gt;"",IF(COUNTIF($K$19:$K1575,$K1575)&gt;1,"SI","NO"),IF(COUNTIFS($A$19:$A1575,$A1575,$C$19:$C1575,$C1575,$J$19:$J1575,$J1575,$D$19:$D1575,$D1575)&gt;1,"SI","NO")))</f>
        <v/>
      </c>
      <c r="N1575" s="11">
        <f>IF(COUNTA($A1575:$K1575)=0,"",IF(AND($L1575="SI",$M1575="NO"),IFERROR($H1575,0),0))</f>
        <v/>
      </c>
      <c r="O1575" s="9">
        <f>IF(COUNTA($A1575:$K1575)=0,"",IF($M1575="SI","CUFE o factura duplicada dentro del reporte; no se suma dos veces",IF(IFERROR($H1575,0)&lt;=0,"DIAN reporta valor susceptible 0",IF($L1575="NO",IFERROR(LOOKUP(2,1/((LISTS!$M$2:$M$13&lt;&gt;"")*ISNUMBER(SEARCH(LISTS!$M$2:$M$13,$I1575))),LISTS!$O$2:$O$13),"Medio de pago no elegible o no identificado por DIAN"),"Apta automaticamente por pago electronico y base positiva"))))</f>
        <v/>
      </c>
    </row>
    <row r="1576">
      <c r="A1576" s="9" t="n"/>
      <c r="B1576" s="9" t="n"/>
      <c r="C1576" s="12" t="n"/>
      <c r="D1576" s="11" t="n"/>
      <c r="E1576" s="11" t="n"/>
      <c r="F1576" s="11" t="n"/>
      <c r="G1576" s="11" t="n"/>
      <c r="H1576" s="11" t="n"/>
      <c r="I1576" s="9" t="n"/>
      <c r="J1576" s="9" t="n"/>
      <c r="K1576" s="9" t="n"/>
      <c r="L1576" s="9">
        <f>IF(COUNTA($A1576:$K1576)=0,"",IF(AND(IFERROR($H1576,0)&gt;0,LEN(TRIM($K1576&amp;""))&gt;0,IFERROR(LOOKUP(2,1/((LISTS!$M$2:$M$13&lt;&gt;"")*ISNUMBER(SEARCH(LISTS!$M$2:$M$13,$I1576))),LISTS!$N$2:$N$13),"NO")="SI"),"SI","NO"))</f>
        <v/>
      </c>
      <c r="M1576" s="9">
        <f>IF(COUNTA($A1576:$K1576)=0,"",IF($K1576&lt;&gt;"",IF(COUNTIF($K$19:$K1576,$K1576)&gt;1,"SI","NO"),IF(COUNTIFS($A$19:$A1576,$A1576,$C$19:$C1576,$C1576,$J$19:$J1576,$J1576,$D$19:$D1576,$D1576)&gt;1,"SI","NO")))</f>
        <v/>
      </c>
      <c r="N1576" s="11">
        <f>IF(COUNTA($A1576:$K1576)=0,"",IF(AND($L1576="SI",$M1576="NO"),IFERROR($H1576,0),0))</f>
        <v/>
      </c>
      <c r="O1576" s="9">
        <f>IF(COUNTA($A1576:$K1576)=0,"",IF($M1576="SI","CUFE o factura duplicada dentro del reporte; no se suma dos veces",IF(IFERROR($H1576,0)&lt;=0,"DIAN reporta valor susceptible 0",IF($L1576="NO",IFERROR(LOOKUP(2,1/((LISTS!$M$2:$M$13&lt;&gt;"")*ISNUMBER(SEARCH(LISTS!$M$2:$M$13,$I1576))),LISTS!$O$2:$O$13),"Medio de pago no elegible o no identificado por DIAN"),"Apta automaticamente por pago electronico y base positiva"))))</f>
        <v/>
      </c>
    </row>
    <row r="1577">
      <c r="A1577" s="9" t="n"/>
      <c r="B1577" s="9" t="n"/>
      <c r="C1577" s="12" t="n"/>
      <c r="D1577" s="11" t="n"/>
      <c r="E1577" s="11" t="n"/>
      <c r="F1577" s="11" t="n"/>
      <c r="G1577" s="11" t="n"/>
      <c r="H1577" s="11" t="n"/>
      <c r="I1577" s="9" t="n"/>
      <c r="J1577" s="9" t="n"/>
      <c r="K1577" s="9" t="n"/>
      <c r="L1577" s="9">
        <f>IF(COUNTA($A1577:$K1577)=0,"",IF(AND(IFERROR($H1577,0)&gt;0,LEN(TRIM($K1577&amp;""))&gt;0,IFERROR(LOOKUP(2,1/((LISTS!$M$2:$M$13&lt;&gt;"")*ISNUMBER(SEARCH(LISTS!$M$2:$M$13,$I1577))),LISTS!$N$2:$N$13),"NO")="SI"),"SI","NO"))</f>
        <v/>
      </c>
      <c r="M1577" s="9">
        <f>IF(COUNTA($A1577:$K1577)=0,"",IF($K1577&lt;&gt;"",IF(COUNTIF($K$19:$K1577,$K1577)&gt;1,"SI","NO"),IF(COUNTIFS($A$19:$A1577,$A1577,$C$19:$C1577,$C1577,$J$19:$J1577,$J1577,$D$19:$D1577,$D1577)&gt;1,"SI","NO")))</f>
        <v/>
      </c>
      <c r="N1577" s="11">
        <f>IF(COUNTA($A1577:$K1577)=0,"",IF(AND($L1577="SI",$M1577="NO"),IFERROR($H1577,0),0))</f>
        <v/>
      </c>
      <c r="O1577" s="9">
        <f>IF(COUNTA($A1577:$K1577)=0,"",IF($M1577="SI","CUFE o factura duplicada dentro del reporte; no se suma dos veces",IF(IFERROR($H1577,0)&lt;=0,"DIAN reporta valor susceptible 0",IF($L1577="NO",IFERROR(LOOKUP(2,1/((LISTS!$M$2:$M$13&lt;&gt;"")*ISNUMBER(SEARCH(LISTS!$M$2:$M$13,$I1577))),LISTS!$O$2:$O$13),"Medio de pago no elegible o no identificado por DIAN"),"Apta automaticamente por pago electronico y base positiva"))))</f>
        <v/>
      </c>
    </row>
    <row r="1578">
      <c r="A1578" s="9" t="n"/>
      <c r="B1578" s="9" t="n"/>
      <c r="C1578" s="12" t="n"/>
      <c r="D1578" s="11" t="n"/>
      <c r="E1578" s="11" t="n"/>
      <c r="F1578" s="11" t="n"/>
      <c r="G1578" s="11" t="n"/>
      <c r="H1578" s="11" t="n"/>
      <c r="I1578" s="9" t="n"/>
      <c r="J1578" s="9" t="n"/>
      <c r="K1578" s="9" t="n"/>
      <c r="L1578" s="9">
        <f>IF(COUNTA($A1578:$K1578)=0,"",IF(AND(IFERROR($H1578,0)&gt;0,LEN(TRIM($K1578&amp;""))&gt;0,IFERROR(LOOKUP(2,1/((LISTS!$M$2:$M$13&lt;&gt;"")*ISNUMBER(SEARCH(LISTS!$M$2:$M$13,$I1578))),LISTS!$N$2:$N$13),"NO")="SI"),"SI","NO"))</f>
        <v/>
      </c>
      <c r="M1578" s="9">
        <f>IF(COUNTA($A1578:$K1578)=0,"",IF($K1578&lt;&gt;"",IF(COUNTIF($K$19:$K1578,$K1578)&gt;1,"SI","NO"),IF(COUNTIFS($A$19:$A1578,$A1578,$C$19:$C1578,$C1578,$J$19:$J1578,$J1578,$D$19:$D1578,$D1578)&gt;1,"SI","NO")))</f>
        <v/>
      </c>
      <c r="N1578" s="11">
        <f>IF(COUNTA($A1578:$K1578)=0,"",IF(AND($L1578="SI",$M1578="NO"),IFERROR($H1578,0),0))</f>
        <v/>
      </c>
      <c r="O1578" s="9">
        <f>IF(COUNTA($A1578:$K1578)=0,"",IF($M1578="SI","CUFE o factura duplicada dentro del reporte; no se suma dos veces",IF(IFERROR($H1578,0)&lt;=0,"DIAN reporta valor susceptible 0",IF($L1578="NO",IFERROR(LOOKUP(2,1/((LISTS!$M$2:$M$13&lt;&gt;"")*ISNUMBER(SEARCH(LISTS!$M$2:$M$13,$I1578))),LISTS!$O$2:$O$13),"Medio de pago no elegible o no identificado por DIAN"),"Apta automaticamente por pago electronico y base positiva"))))</f>
        <v/>
      </c>
    </row>
    <row r="1579">
      <c r="A1579" s="9" t="n"/>
      <c r="B1579" s="9" t="n"/>
      <c r="C1579" s="12" t="n"/>
      <c r="D1579" s="11" t="n"/>
      <c r="E1579" s="11" t="n"/>
      <c r="F1579" s="11" t="n"/>
      <c r="G1579" s="11" t="n"/>
      <c r="H1579" s="11" t="n"/>
      <c r="I1579" s="9" t="n"/>
      <c r="J1579" s="9" t="n"/>
      <c r="K1579" s="9" t="n"/>
      <c r="L1579" s="9">
        <f>IF(COUNTA($A1579:$K1579)=0,"",IF(AND(IFERROR($H1579,0)&gt;0,LEN(TRIM($K1579&amp;""))&gt;0,IFERROR(LOOKUP(2,1/((LISTS!$M$2:$M$13&lt;&gt;"")*ISNUMBER(SEARCH(LISTS!$M$2:$M$13,$I1579))),LISTS!$N$2:$N$13),"NO")="SI"),"SI","NO"))</f>
        <v/>
      </c>
      <c r="M1579" s="9">
        <f>IF(COUNTA($A1579:$K1579)=0,"",IF($K1579&lt;&gt;"",IF(COUNTIF($K$19:$K1579,$K1579)&gt;1,"SI","NO"),IF(COUNTIFS($A$19:$A1579,$A1579,$C$19:$C1579,$C1579,$J$19:$J1579,$J1579,$D$19:$D1579,$D1579)&gt;1,"SI","NO")))</f>
        <v/>
      </c>
      <c r="N1579" s="11">
        <f>IF(COUNTA($A1579:$K1579)=0,"",IF(AND($L1579="SI",$M1579="NO"),IFERROR($H1579,0),0))</f>
        <v/>
      </c>
      <c r="O1579" s="9">
        <f>IF(COUNTA($A1579:$K1579)=0,"",IF($M1579="SI","CUFE o factura duplicada dentro del reporte; no se suma dos veces",IF(IFERROR($H1579,0)&lt;=0,"DIAN reporta valor susceptible 0",IF($L1579="NO",IFERROR(LOOKUP(2,1/((LISTS!$M$2:$M$13&lt;&gt;"")*ISNUMBER(SEARCH(LISTS!$M$2:$M$13,$I1579))),LISTS!$O$2:$O$13),"Medio de pago no elegible o no identificado por DIAN"),"Apta automaticamente por pago electronico y base positiva"))))</f>
        <v/>
      </c>
    </row>
    <row r="1580">
      <c r="A1580" s="9" t="n"/>
      <c r="B1580" s="9" t="n"/>
      <c r="C1580" s="12" t="n"/>
      <c r="D1580" s="11" t="n"/>
      <c r="E1580" s="11" t="n"/>
      <c r="F1580" s="11" t="n"/>
      <c r="G1580" s="11" t="n"/>
      <c r="H1580" s="11" t="n"/>
      <c r="I1580" s="9" t="n"/>
      <c r="J1580" s="9" t="n"/>
      <c r="K1580" s="9" t="n"/>
      <c r="L1580" s="9">
        <f>IF(COUNTA($A1580:$K1580)=0,"",IF(AND(IFERROR($H1580,0)&gt;0,LEN(TRIM($K1580&amp;""))&gt;0,IFERROR(LOOKUP(2,1/((LISTS!$M$2:$M$13&lt;&gt;"")*ISNUMBER(SEARCH(LISTS!$M$2:$M$13,$I1580))),LISTS!$N$2:$N$13),"NO")="SI"),"SI","NO"))</f>
        <v/>
      </c>
      <c r="M1580" s="9">
        <f>IF(COUNTA($A1580:$K1580)=0,"",IF($K1580&lt;&gt;"",IF(COUNTIF($K$19:$K1580,$K1580)&gt;1,"SI","NO"),IF(COUNTIFS($A$19:$A1580,$A1580,$C$19:$C1580,$C1580,$J$19:$J1580,$J1580,$D$19:$D1580,$D1580)&gt;1,"SI","NO")))</f>
        <v/>
      </c>
      <c r="N1580" s="11">
        <f>IF(COUNTA($A1580:$K1580)=0,"",IF(AND($L1580="SI",$M1580="NO"),IFERROR($H1580,0),0))</f>
        <v/>
      </c>
      <c r="O1580" s="9">
        <f>IF(COUNTA($A1580:$K1580)=0,"",IF($M1580="SI","CUFE o factura duplicada dentro del reporte; no se suma dos veces",IF(IFERROR($H1580,0)&lt;=0,"DIAN reporta valor susceptible 0",IF($L1580="NO",IFERROR(LOOKUP(2,1/((LISTS!$M$2:$M$13&lt;&gt;"")*ISNUMBER(SEARCH(LISTS!$M$2:$M$13,$I1580))),LISTS!$O$2:$O$13),"Medio de pago no elegible o no identificado por DIAN"),"Apta automaticamente por pago electronico y base positiva"))))</f>
        <v/>
      </c>
    </row>
    <row r="1581">
      <c r="A1581" s="9" t="n"/>
      <c r="B1581" s="9" t="n"/>
      <c r="C1581" s="12" t="n"/>
      <c r="D1581" s="11" t="n"/>
      <c r="E1581" s="11" t="n"/>
      <c r="F1581" s="11" t="n"/>
      <c r="G1581" s="11" t="n"/>
      <c r="H1581" s="11" t="n"/>
      <c r="I1581" s="9" t="n"/>
      <c r="J1581" s="9" t="n"/>
      <c r="K1581" s="9" t="n"/>
      <c r="L1581" s="9">
        <f>IF(COUNTA($A1581:$K1581)=0,"",IF(AND(IFERROR($H1581,0)&gt;0,LEN(TRIM($K1581&amp;""))&gt;0,IFERROR(LOOKUP(2,1/((LISTS!$M$2:$M$13&lt;&gt;"")*ISNUMBER(SEARCH(LISTS!$M$2:$M$13,$I1581))),LISTS!$N$2:$N$13),"NO")="SI"),"SI","NO"))</f>
        <v/>
      </c>
      <c r="M1581" s="9">
        <f>IF(COUNTA($A1581:$K1581)=0,"",IF($K1581&lt;&gt;"",IF(COUNTIF($K$19:$K1581,$K1581)&gt;1,"SI","NO"),IF(COUNTIFS($A$19:$A1581,$A1581,$C$19:$C1581,$C1581,$J$19:$J1581,$J1581,$D$19:$D1581,$D1581)&gt;1,"SI","NO")))</f>
        <v/>
      </c>
      <c r="N1581" s="11">
        <f>IF(COUNTA($A1581:$K1581)=0,"",IF(AND($L1581="SI",$M1581="NO"),IFERROR($H1581,0),0))</f>
        <v/>
      </c>
      <c r="O1581" s="9">
        <f>IF(COUNTA($A1581:$K1581)=0,"",IF($M1581="SI","CUFE o factura duplicada dentro del reporte; no se suma dos veces",IF(IFERROR($H1581,0)&lt;=0,"DIAN reporta valor susceptible 0",IF($L1581="NO",IFERROR(LOOKUP(2,1/((LISTS!$M$2:$M$13&lt;&gt;"")*ISNUMBER(SEARCH(LISTS!$M$2:$M$13,$I1581))),LISTS!$O$2:$O$13),"Medio de pago no elegible o no identificado por DIAN"),"Apta automaticamente por pago electronico y base positiva"))))</f>
        <v/>
      </c>
    </row>
    <row r="1582">
      <c r="A1582" s="9" t="n"/>
      <c r="B1582" s="9" t="n"/>
      <c r="C1582" s="12" t="n"/>
      <c r="D1582" s="11" t="n"/>
      <c r="E1582" s="11" t="n"/>
      <c r="F1582" s="11" t="n"/>
      <c r="G1582" s="11" t="n"/>
      <c r="H1582" s="11" t="n"/>
      <c r="I1582" s="9" t="n"/>
      <c r="J1582" s="9" t="n"/>
      <c r="K1582" s="9" t="n"/>
      <c r="L1582" s="9">
        <f>IF(COUNTA($A1582:$K1582)=0,"",IF(AND(IFERROR($H1582,0)&gt;0,LEN(TRIM($K1582&amp;""))&gt;0,IFERROR(LOOKUP(2,1/((LISTS!$M$2:$M$13&lt;&gt;"")*ISNUMBER(SEARCH(LISTS!$M$2:$M$13,$I1582))),LISTS!$N$2:$N$13),"NO")="SI"),"SI","NO"))</f>
        <v/>
      </c>
      <c r="M1582" s="9">
        <f>IF(COUNTA($A1582:$K1582)=0,"",IF($K1582&lt;&gt;"",IF(COUNTIF($K$19:$K1582,$K1582)&gt;1,"SI","NO"),IF(COUNTIFS($A$19:$A1582,$A1582,$C$19:$C1582,$C1582,$J$19:$J1582,$J1582,$D$19:$D1582,$D1582)&gt;1,"SI","NO")))</f>
        <v/>
      </c>
      <c r="N1582" s="11">
        <f>IF(COUNTA($A1582:$K1582)=0,"",IF(AND($L1582="SI",$M1582="NO"),IFERROR($H1582,0),0))</f>
        <v/>
      </c>
      <c r="O1582" s="9">
        <f>IF(COUNTA($A1582:$K1582)=0,"",IF($M1582="SI","CUFE o factura duplicada dentro del reporte; no se suma dos veces",IF(IFERROR($H1582,0)&lt;=0,"DIAN reporta valor susceptible 0",IF($L1582="NO",IFERROR(LOOKUP(2,1/((LISTS!$M$2:$M$13&lt;&gt;"")*ISNUMBER(SEARCH(LISTS!$M$2:$M$13,$I1582))),LISTS!$O$2:$O$13),"Medio de pago no elegible o no identificado por DIAN"),"Apta automaticamente por pago electronico y base positiva"))))</f>
        <v/>
      </c>
    </row>
    <row r="1583">
      <c r="A1583" s="9" t="n"/>
      <c r="B1583" s="9" t="n"/>
      <c r="C1583" s="12" t="n"/>
      <c r="D1583" s="11" t="n"/>
      <c r="E1583" s="11" t="n"/>
      <c r="F1583" s="11" t="n"/>
      <c r="G1583" s="11" t="n"/>
      <c r="H1583" s="11" t="n"/>
      <c r="I1583" s="9" t="n"/>
      <c r="J1583" s="9" t="n"/>
      <c r="K1583" s="9" t="n"/>
      <c r="L1583" s="9">
        <f>IF(COUNTA($A1583:$K1583)=0,"",IF(AND(IFERROR($H1583,0)&gt;0,LEN(TRIM($K1583&amp;""))&gt;0,IFERROR(LOOKUP(2,1/((LISTS!$M$2:$M$13&lt;&gt;"")*ISNUMBER(SEARCH(LISTS!$M$2:$M$13,$I1583))),LISTS!$N$2:$N$13),"NO")="SI"),"SI","NO"))</f>
        <v/>
      </c>
      <c r="M1583" s="9">
        <f>IF(COUNTA($A1583:$K1583)=0,"",IF($K1583&lt;&gt;"",IF(COUNTIF($K$19:$K1583,$K1583)&gt;1,"SI","NO"),IF(COUNTIFS($A$19:$A1583,$A1583,$C$19:$C1583,$C1583,$J$19:$J1583,$J1583,$D$19:$D1583,$D1583)&gt;1,"SI","NO")))</f>
        <v/>
      </c>
      <c r="N1583" s="11">
        <f>IF(COUNTA($A1583:$K1583)=0,"",IF(AND($L1583="SI",$M1583="NO"),IFERROR($H1583,0),0))</f>
        <v/>
      </c>
      <c r="O1583" s="9">
        <f>IF(COUNTA($A1583:$K1583)=0,"",IF($M1583="SI","CUFE o factura duplicada dentro del reporte; no se suma dos veces",IF(IFERROR($H1583,0)&lt;=0,"DIAN reporta valor susceptible 0",IF($L1583="NO",IFERROR(LOOKUP(2,1/((LISTS!$M$2:$M$13&lt;&gt;"")*ISNUMBER(SEARCH(LISTS!$M$2:$M$13,$I1583))),LISTS!$O$2:$O$13),"Medio de pago no elegible o no identificado por DIAN"),"Apta automaticamente por pago electronico y base positiva"))))</f>
        <v/>
      </c>
    </row>
    <row r="1584">
      <c r="A1584" s="9" t="n"/>
      <c r="B1584" s="9" t="n"/>
      <c r="C1584" s="12" t="n"/>
      <c r="D1584" s="11" t="n"/>
      <c r="E1584" s="11" t="n"/>
      <c r="F1584" s="11" t="n"/>
      <c r="G1584" s="11" t="n"/>
      <c r="H1584" s="11" t="n"/>
      <c r="I1584" s="9" t="n"/>
      <c r="J1584" s="9" t="n"/>
      <c r="K1584" s="9" t="n"/>
      <c r="L1584" s="9">
        <f>IF(COUNTA($A1584:$K1584)=0,"",IF(AND(IFERROR($H1584,0)&gt;0,LEN(TRIM($K1584&amp;""))&gt;0,IFERROR(LOOKUP(2,1/((LISTS!$M$2:$M$13&lt;&gt;"")*ISNUMBER(SEARCH(LISTS!$M$2:$M$13,$I1584))),LISTS!$N$2:$N$13),"NO")="SI"),"SI","NO"))</f>
        <v/>
      </c>
      <c r="M1584" s="9">
        <f>IF(COUNTA($A1584:$K1584)=0,"",IF($K1584&lt;&gt;"",IF(COUNTIF($K$19:$K1584,$K1584)&gt;1,"SI","NO"),IF(COUNTIFS($A$19:$A1584,$A1584,$C$19:$C1584,$C1584,$J$19:$J1584,$J1584,$D$19:$D1584,$D1584)&gt;1,"SI","NO")))</f>
        <v/>
      </c>
      <c r="N1584" s="11">
        <f>IF(COUNTA($A1584:$K1584)=0,"",IF(AND($L1584="SI",$M1584="NO"),IFERROR($H1584,0),0))</f>
        <v/>
      </c>
      <c r="O1584" s="9">
        <f>IF(COUNTA($A1584:$K1584)=0,"",IF($M1584="SI","CUFE o factura duplicada dentro del reporte; no se suma dos veces",IF(IFERROR($H1584,0)&lt;=0,"DIAN reporta valor susceptible 0",IF($L1584="NO",IFERROR(LOOKUP(2,1/((LISTS!$M$2:$M$13&lt;&gt;"")*ISNUMBER(SEARCH(LISTS!$M$2:$M$13,$I1584))),LISTS!$O$2:$O$13),"Medio de pago no elegible o no identificado por DIAN"),"Apta automaticamente por pago electronico y base positiva"))))</f>
        <v/>
      </c>
    </row>
    <row r="1585">
      <c r="A1585" s="9" t="n"/>
      <c r="B1585" s="9" t="n"/>
      <c r="C1585" s="12" t="n"/>
      <c r="D1585" s="11" t="n"/>
      <c r="E1585" s="11" t="n"/>
      <c r="F1585" s="11" t="n"/>
      <c r="G1585" s="11" t="n"/>
      <c r="H1585" s="11" t="n"/>
      <c r="I1585" s="9" t="n"/>
      <c r="J1585" s="9" t="n"/>
      <c r="K1585" s="9" t="n"/>
      <c r="L1585" s="9">
        <f>IF(COUNTA($A1585:$K1585)=0,"",IF(AND(IFERROR($H1585,0)&gt;0,LEN(TRIM($K1585&amp;""))&gt;0,IFERROR(LOOKUP(2,1/((LISTS!$M$2:$M$13&lt;&gt;"")*ISNUMBER(SEARCH(LISTS!$M$2:$M$13,$I1585))),LISTS!$N$2:$N$13),"NO")="SI"),"SI","NO"))</f>
        <v/>
      </c>
      <c r="M1585" s="9">
        <f>IF(COUNTA($A1585:$K1585)=0,"",IF($K1585&lt;&gt;"",IF(COUNTIF($K$19:$K1585,$K1585)&gt;1,"SI","NO"),IF(COUNTIFS($A$19:$A1585,$A1585,$C$19:$C1585,$C1585,$J$19:$J1585,$J1585,$D$19:$D1585,$D1585)&gt;1,"SI","NO")))</f>
        <v/>
      </c>
      <c r="N1585" s="11">
        <f>IF(COUNTA($A1585:$K1585)=0,"",IF(AND($L1585="SI",$M1585="NO"),IFERROR($H1585,0),0))</f>
        <v/>
      </c>
      <c r="O1585" s="9">
        <f>IF(COUNTA($A1585:$K1585)=0,"",IF($M1585="SI","CUFE o factura duplicada dentro del reporte; no se suma dos veces",IF(IFERROR($H1585,0)&lt;=0,"DIAN reporta valor susceptible 0",IF($L1585="NO",IFERROR(LOOKUP(2,1/((LISTS!$M$2:$M$13&lt;&gt;"")*ISNUMBER(SEARCH(LISTS!$M$2:$M$13,$I1585))),LISTS!$O$2:$O$13),"Medio de pago no elegible o no identificado por DIAN"),"Apta automaticamente por pago electronico y base positiva"))))</f>
        <v/>
      </c>
    </row>
    <row r="1586">
      <c r="A1586" s="9" t="n"/>
      <c r="B1586" s="9" t="n"/>
      <c r="C1586" s="12" t="n"/>
      <c r="D1586" s="11" t="n"/>
      <c r="E1586" s="11" t="n"/>
      <c r="F1586" s="11" t="n"/>
      <c r="G1586" s="11" t="n"/>
      <c r="H1586" s="11" t="n"/>
      <c r="I1586" s="9" t="n"/>
      <c r="J1586" s="9" t="n"/>
      <c r="K1586" s="9" t="n"/>
      <c r="L1586" s="9">
        <f>IF(COUNTA($A1586:$K1586)=0,"",IF(AND(IFERROR($H1586,0)&gt;0,LEN(TRIM($K1586&amp;""))&gt;0,IFERROR(LOOKUP(2,1/((LISTS!$M$2:$M$13&lt;&gt;"")*ISNUMBER(SEARCH(LISTS!$M$2:$M$13,$I1586))),LISTS!$N$2:$N$13),"NO")="SI"),"SI","NO"))</f>
        <v/>
      </c>
      <c r="M1586" s="9">
        <f>IF(COUNTA($A1586:$K1586)=0,"",IF($K1586&lt;&gt;"",IF(COUNTIF($K$19:$K1586,$K1586)&gt;1,"SI","NO"),IF(COUNTIFS($A$19:$A1586,$A1586,$C$19:$C1586,$C1586,$J$19:$J1586,$J1586,$D$19:$D1586,$D1586)&gt;1,"SI","NO")))</f>
        <v/>
      </c>
      <c r="N1586" s="11">
        <f>IF(COUNTA($A1586:$K1586)=0,"",IF(AND($L1586="SI",$M1586="NO"),IFERROR($H1586,0),0))</f>
        <v/>
      </c>
      <c r="O1586" s="9">
        <f>IF(COUNTA($A1586:$K1586)=0,"",IF($M1586="SI","CUFE o factura duplicada dentro del reporte; no se suma dos veces",IF(IFERROR($H1586,0)&lt;=0,"DIAN reporta valor susceptible 0",IF($L1586="NO",IFERROR(LOOKUP(2,1/((LISTS!$M$2:$M$13&lt;&gt;"")*ISNUMBER(SEARCH(LISTS!$M$2:$M$13,$I1586))),LISTS!$O$2:$O$13),"Medio de pago no elegible o no identificado por DIAN"),"Apta automaticamente por pago electronico y base positiva"))))</f>
        <v/>
      </c>
    </row>
    <row r="1587">
      <c r="A1587" s="9" t="n"/>
      <c r="B1587" s="9" t="n"/>
      <c r="C1587" s="12" t="n"/>
      <c r="D1587" s="11" t="n"/>
      <c r="E1587" s="11" t="n"/>
      <c r="F1587" s="11" t="n"/>
      <c r="G1587" s="11" t="n"/>
      <c r="H1587" s="11" t="n"/>
      <c r="I1587" s="9" t="n"/>
      <c r="J1587" s="9" t="n"/>
      <c r="K1587" s="9" t="n"/>
      <c r="L1587" s="9">
        <f>IF(COUNTA($A1587:$K1587)=0,"",IF(AND(IFERROR($H1587,0)&gt;0,LEN(TRIM($K1587&amp;""))&gt;0,IFERROR(LOOKUP(2,1/((LISTS!$M$2:$M$13&lt;&gt;"")*ISNUMBER(SEARCH(LISTS!$M$2:$M$13,$I1587))),LISTS!$N$2:$N$13),"NO")="SI"),"SI","NO"))</f>
        <v/>
      </c>
      <c r="M1587" s="9">
        <f>IF(COUNTA($A1587:$K1587)=0,"",IF($K1587&lt;&gt;"",IF(COUNTIF($K$19:$K1587,$K1587)&gt;1,"SI","NO"),IF(COUNTIFS($A$19:$A1587,$A1587,$C$19:$C1587,$C1587,$J$19:$J1587,$J1587,$D$19:$D1587,$D1587)&gt;1,"SI","NO")))</f>
        <v/>
      </c>
      <c r="N1587" s="11">
        <f>IF(COUNTA($A1587:$K1587)=0,"",IF(AND($L1587="SI",$M1587="NO"),IFERROR($H1587,0),0))</f>
        <v/>
      </c>
      <c r="O1587" s="9">
        <f>IF(COUNTA($A1587:$K1587)=0,"",IF($M1587="SI","CUFE o factura duplicada dentro del reporte; no se suma dos veces",IF(IFERROR($H1587,0)&lt;=0,"DIAN reporta valor susceptible 0",IF($L1587="NO",IFERROR(LOOKUP(2,1/((LISTS!$M$2:$M$13&lt;&gt;"")*ISNUMBER(SEARCH(LISTS!$M$2:$M$13,$I1587))),LISTS!$O$2:$O$13),"Medio de pago no elegible o no identificado por DIAN"),"Apta automaticamente por pago electronico y base positiva"))))</f>
        <v/>
      </c>
    </row>
    <row r="1588">
      <c r="A1588" s="9" t="n"/>
      <c r="B1588" s="9" t="n"/>
      <c r="C1588" s="12" t="n"/>
      <c r="D1588" s="11" t="n"/>
      <c r="E1588" s="11" t="n"/>
      <c r="F1588" s="11" t="n"/>
      <c r="G1588" s="11" t="n"/>
      <c r="H1588" s="11" t="n"/>
      <c r="I1588" s="9" t="n"/>
      <c r="J1588" s="9" t="n"/>
      <c r="K1588" s="9" t="n"/>
      <c r="L1588" s="9">
        <f>IF(COUNTA($A1588:$K1588)=0,"",IF(AND(IFERROR($H1588,0)&gt;0,LEN(TRIM($K1588&amp;""))&gt;0,IFERROR(LOOKUP(2,1/((LISTS!$M$2:$M$13&lt;&gt;"")*ISNUMBER(SEARCH(LISTS!$M$2:$M$13,$I1588))),LISTS!$N$2:$N$13),"NO")="SI"),"SI","NO"))</f>
        <v/>
      </c>
      <c r="M1588" s="9">
        <f>IF(COUNTA($A1588:$K1588)=0,"",IF($K1588&lt;&gt;"",IF(COUNTIF($K$19:$K1588,$K1588)&gt;1,"SI","NO"),IF(COUNTIFS($A$19:$A1588,$A1588,$C$19:$C1588,$C1588,$J$19:$J1588,$J1588,$D$19:$D1588,$D1588)&gt;1,"SI","NO")))</f>
        <v/>
      </c>
      <c r="N1588" s="11">
        <f>IF(COUNTA($A1588:$K1588)=0,"",IF(AND($L1588="SI",$M1588="NO"),IFERROR($H1588,0),0))</f>
        <v/>
      </c>
      <c r="O1588" s="9">
        <f>IF(COUNTA($A1588:$K1588)=0,"",IF($M1588="SI","CUFE o factura duplicada dentro del reporte; no se suma dos veces",IF(IFERROR($H1588,0)&lt;=0,"DIAN reporta valor susceptible 0",IF($L1588="NO",IFERROR(LOOKUP(2,1/((LISTS!$M$2:$M$13&lt;&gt;"")*ISNUMBER(SEARCH(LISTS!$M$2:$M$13,$I1588))),LISTS!$O$2:$O$13),"Medio de pago no elegible o no identificado por DIAN"),"Apta automaticamente por pago electronico y base positiva"))))</f>
        <v/>
      </c>
    </row>
    <row r="1589">
      <c r="A1589" s="9" t="n"/>
      <c r="B1589" s="9" t="n"/>
      <c r="C1589" s="12" t="n"/>
      <c r="D1589" s="11" t="n"/>
      <c r="E1589" s="11" t="n"/>
      <c r="F1589" s="11" t="n"/>
      <c r="G1589" s="11" t="n"/>
      <c r="H1589" s="11" t="n"/>
      <c r="I1589" s="9" t="n"/>
      <c r="J1589" s="9" t="n"/>
      <c r="K1589" s="9" t="n"/>
      <c r="L1589" s="9">
        <f>IF(COUNTA($A1589:$K1589)=0,"",IF(AND(IFERROR($H1589,0)&gt;0,LEN(TRIM($K1589&amp;""))&gt;0,IFERROR(LOOKUP(2,1/((LISTS!$M$2:$M$13&lt;&gt;"")*ISNUMBER(SEARCH(LISTS!$M$2:$M$13,$I1589))),LISTS!$N$2:$N$13),"NO")="SI"),"SI","NO"))</f>
        <v/>
      </c>
      <c r="M1589" s="9">
        <f>IF(COUNTA($A1589:$K1589)=0,"",IF($K1589&lt;&gt;"",IF(COUNTIF($K$19:$K1589,$K1589)&gt;1,"SI","NO"),IF(COUNTIFS($A$19:$A1589,$A1589,$C$19:$C1589,$C1589,$J$19:$J1589,$J1589,$D$19:$D1589,$D1589)&gt;1,"SI","NO")))</f>
        <v/>
      </c>
      <c r="N1589" s="11">
        <f>IF(COUNTA($A1589:$K1589)=0,"",IF(AND($L1589="SI",$M1589="NO"),IFERROR($H1589,0),0))</f>
        <v/>
      </c>
      <c r="O1589" s="9">
        <f>IF(COUNTA($A1589:$K1589)=0,"",IF($M1589="SI","CUFE o factura duplicada dentro del reporte; no se suma dos veces",IF(IFERROR($H1589,0)&lt;=0,"DIAN reporta valor susceptible 0",IF($L1589="NO",IFERROR(LOOKUP(2,1/((LISTS!$M$2:$M$13&lt;&gt;"")*ISNUMBER(SEARCH(LISTS!$M$2:$M$13,$I1589))),LISTS!$O$2:$O$13),"Medio de pago no elegible o no identificado por DIAN"),"Apta automaticamente por pago electronico y base positiva"))))</f>
        <v/>
      </c>
    </row>
    <row r="1590">
      <c r="A1590" s="9" t="n"/>
      <c r="B1590" s="9" t="n"/>
      <c r="C1590" s="12" t="n"/>
      <c r="D1590" s="11" t="n"/>
      <c r="E1590" s="11" t="n"/>
      <c r="F1590" s="11" t="n"/>
      <c r="G1590" s="11" t="n"/>
      <c r="H1590" s="11" t="n"/>
      <c r="I1590" s="9" t="n"/>
      <c r="J1590" s="9" t="n"/>
      <c r="K1590" s="9" t="n"/>
      <c r="L1590" s="9">
        <f>IF(COUNTA($A1590:$K1590)=0,"",IF(AND(IFERROR($H1590,0)&gt;0,LEN(TRIM($K1590&amp;""))&gt;0,IFERROR(LOOKUP(2,1/((LISTS!$M$2:$M$13&lt;&gt;"")*ISNUMBER(SEARCH(LISTS!$M$2:$M$13,$I1590))),LISTS!$N$2:$N$13),"NO")="SI"),"SI","NO"))</f>
        <v/>
      </c>
      <c r="M1590" s="9">
        <f>IF(COUNTA($A1590:$K1590)=0,"",IF($K1590&lt;&gt;"",IF(COUNTIF($K$19:$K1590,$K1590)&gt;1,"SI","NO"),IF(COUNTIFS($A$19:$A1590,$A1590,$C$19:$C1590,$C1590,$J$19:$J1590,$J1590,$D$19:$D1590,$D1590)&gt;1,"SI","NO")))</f>
        <v/>
      </c>
      <c r="N1590" s="11">
        <f>IF(COUNTA($A1590:$K1590)=0,"",IF(AND($L1590="SI",$M1590="NO"),IFERROR($H1590,0),0))</f>
        <v/>
      </c>
      <c r="O1590" s="9">
        <f>IF(COUNTA($A1590:$K1590)=0,"",IF($M1590="SI","CUFE o factura duplicada dentro del reporte; no se suma dos veces",IF(IFERROR($H1590,0)&lt;=0,"DIAN reporta valor susceptible 0",IF($L1590="NO",IFERROR(LOOKUP(2,1/((LISTS!$M$2:$M$13&lt;&gt;"")*ISNUMBER(SEARCH(LISTS!$M$2:$M$13,$I1590))),LISTS!$O$2:$O$13),"Medio de pago no elegible o no identificado por DIAN"),"Apta automaticamente por pago electronico y base positiva"))))</f>
        <v/>
      </c>
    </row>
    <row r="1591">
      <c r="A1591" s="9" t="n"/>
      <c r="B1591" s="9" t="n"/>
      <c r="C1591" s="12" t="n"/>
      <c r="D1591" s="11" t="n"/>
      <c r="E1591" s="11" t="n"/>
      <c r="F1591" s="11" t="n"/>
      <c r="G1591" s="11" t="n"/>
      <c r="H1591" s="11" t="n"/>
      <c r="I1591" s="9" t="n"/>
      <c r="J1591" s="9" t="n"/>
      <c r="K1591" s="9" t="n"/>
      <c r="L1591" s="9">
        <f>IF(COUNTA($A1591:$K1591)=0,"",IF(AND(IFERROR($H1591,0)&gt;0,LEN(TRIM($K1591&amp;""))&gt;0,IFERROR(LOOKUP(2,1/((LISTS!$M$2:$M$13&lt;&gt;"")*ISNUMBER(SEARCH(LISTS!$M$2:$M$13,$I1591))),LISTS!$N$2:$N$13),"NO")="SI"),"SI","NO"))</f>
        <v/>
      </c>
      <c r="M1591" s="9">
        <f>IF(COUNTA($A1591:$K1591)=0,"",IF($K1591&lt;&gt;"",IF(COUNTIF($K$19:$K1591,$K1591)&gt;1,"SI","NO"),IF(COUNTIFS($A$19:$A1591,$A1591,$C$19:$C1591,$C1591,$J$19:$J1591,$J1591,$D$19:$D1591,$D1591)&gt;1,"SI","NO")))</f>
        <v/>
      </c>
      <c r="N1591" s="11">
        <f>IF(COUNTA($A1591:$K1591)=0,"",IF(AND($L1591="SI",$M1591="NO"),IFERROR($H1591,0),0))</f>
        <v/>
      </c>
      <c r="O1591" s="9">
        <f>IF(COUNTA($A1591:$K1591)=0,"",IF($M1591="SI","CUFE o factura duplicada dentro del reporte; no se suma dos veces",IF(IFERROR($H1591,0)&lt;=0,"DIAN reporta valor susceptible 0",IF($L1591="NO",IFERROR(LOOKUP(2,1/((LISTS!$M$2:$M$13&lt;&gt;"")*ISNUMBER(SEARCH(LISTS!$M$2:$M$13,$I1591))),LISTS!$O$2:$O$13),"Medio de pago no elegible o no identificado por DIAN"),"Apta automaticamente por pago electronico y base positiva"))))</f>
        <v/>
      </c>
    </row>
    <row r="1592">
      <c r="A1592" s="9" t="n"/>
      <c r="B1592" s="9" t="n"/>
      <c r="C1592" s="12" t="n"/>
      <c r="D1592" s="11" t="n"/>
      <c r="E1592" s="11" t="n"/>
      <c r="F1592" s="11" t="n"/>
      <c r="G1592" s="11" t="n"/>
      <c r="H1592" s="11" t="n"/>
      <c r="I1592" s="9" t="n"/>
      <c r="J1592" s="9" t="n"/>
      <c r="K1592" s="9" t="n"/>
      <c r="L1592" s="9">
        <f>IF(COUNTA($A1592:$K1592)=0,"",IF(AND(IFERROR($H1592,0)&gt;0,LEN(TRIM($K1592&amp;""))&gt;0,IFERROR(LOOKUP(2,1/((LISTS!$M$2:$M$13&lt;&gt;"")*ISNUMBER(SEARCH(LISTS!$M$2:$M$13,$I1592))),LISTS!$N$2:$N$13),"NO")="SI"),"SI","NO"))</f>
        <v/>
      </c>
      <c r="M1592" s="9">
        <f>IF(COUNTA($A1592:$K1592)=0,"",IF($K1592&lt;&gt;"",IF(COUNTIF($K$19:$K1592,$K1592)&gt;1,"SI","NO"),IF(COUNTIFS($A$19:$A1592,$A1592,$C$19:$C1592,$C1592,$J$19:$J1592,$J1592,$D$19:$D1592,$D1592)&gt;1,"SI","NO")))</f>
        <v/>
      </c>
      <c r="N1592" s="11">
        <f>IF(COUNTA($A1592:$K1592)=0,"",IF(AND($L1592="SI",$M1592="NO"),IFERROR($H1592,0),0))</f>
        <v/>
      </c>
      <c r="O1592" s="9">
        <f>IF(COUNTA($A1592:$K1592)=0,"",IF($M1592="SI","CUFE o factura duplicada dentro del reporte; no se suma dos veces",IF(IFERROR($H1592,0)&lt;=0,"DIAN reporta valor susceptible 0",IF($L1592="NO",IFERROR(LOOKUP(2,1/((LISTS!$M$2:$M$13&lt;&gt;"")*ISNUMBER(SEARCH(LISTS!$M$2:$M$13,$I1592))),LISTS!$O$2:$O$13),"Medio de pago no elegible o no identificado por DIAN"),"Apta automaticamente por pago electronico y base positiva"))))</f>
        <v/>
      </c>
    </row>
    <row r="1593">
      <c r="A1593" s="9" t="n"/>
      <c r="B1593" s="9" t="n"/>
      <c r="C1593" s="12" t="n"/>
      <c r="D1593" s="11" t="n"/>
      <c r="E1593" s="11" t="n"/>
      <c r="F1593" s="11" t="n"/>
      <c r="G1593" s="11" t="n"/>
      <c r="H1593" s="11" t="n"/>
      <c r="I1593" s="9" t="n"/>
      <c r="J1593" s="9" t="n"/>
      <c r="K1593" s="9" t="n"/>
      <c r="L1593" s="9">
        <f>IF(COUNTA($A1593:$K1593)=0,"",IF(AND(IFERROR($H1593,0)&gt;0,LEN(TRIM($K1593&amp;""))&gt;0,IFERROR(LOOKUP(2,1/((LISTS!$M$2:$M$13&lt;&gt;"")*ISNUMBER(SEARCH(LISTS!$M$2:$M$13,$I1593))),LISTS!$N$2:$N$13),"NO")="SI"),"SI","NO"))</f>
        <v/>
      </c>
      <c r="M1593" s="9">
        <f>IF(COUNTA($A1593:$K1593)=0,"",IF($K1593&lt;&gt;"",IF(COUNTIF($K$19:$K1593,$K1593)&gt;1,"SI","NO"),IF(COUNTIFS($A$19:$A1593,$A1593,$C$19:$C1593,$C1593,$J$19:$J1593,$J1593,$D$19:$D1593,$D1593)&gt;1,"SI","NO")))</f>
        <v/>
      </c>
      <c r="N1593" s="11">
        <f>IF(COUNTA($A1593:$K1593)=0,"",IF(AND($L1593="SI",$M1593="NO"),IFERROR($H1593,0),0))</f>
        <v/>
      </c>
      <c r="O1593" s="9">
        <f>IF(COUNTA($A1593:$K1593)=0,"",IF($M1593="SI","CUFE o factura duplicada dentro del reporte; no se suma dos veces",IF(IFERROR($H1593,0)&lt;=0,"DIAN reporta valor susceptible 0",IF($L1593="NO",IFERROR(LOOKUP(2,1/((LISTS!$M$2:$M$13&lt;&gt;"")*ISNUMBER(SEARCH(LISTS!$M$2:$M$13,$I1593))),LISTS!$O$2:$O$13),"Medio de pago no elegible o no identificado por DIAN"),"Apta automaticamente por pago electronico y base positiva"))))</f>
        <v/>
      </c>
    </row>
    <row r="1594">
      <c r="A1594" s="9" t="n"/>
      <c r="B1594" s="9" t="n"/>
      <c r="C1594" s="12" t="n"/>
      <c r="D1594" s="11" t="n"/>
      <c r="E1594" s="11" t="n"/>
      <c r="F1594" s="11" t="n"/>
      <c r="G1594" s="11" t="n"/>
      <c r="H1594" s="11" t="n"/>
      <c r="I1594" s="9" t="n"/>
      <c r="J1594" s="9" t="n"/>
      <c r="K1594" s="9" t="n"/>
      <c r="L1594" s="9">
        <f>IF(COUNTA($A1594:$K1594)=0,"",IF(AND(IFERROR($H1594,0)&gt;0,LEN(TRIM($K1594&amp;""))&gt;0,IFERROR(LOOKUP(2,1/((LISTS!$M$2:$M$13&lt;&gt;"")*ISNUMBER(SEARCH(LISTS!$M$2:$M$13,$I1594))),LISTS!$N$2:$N$13),"NO")="SI"),"SI","NO"))</f>
        <v/>
      </c>
      <c r="M1594" s="9">
        <f>IF(COUNTA($A1594:$K1594)=0,"",IF($K1594&lt;&gt;"",IF(COUNTIF($K$19:$K1594,$K1594)&gt;1,"SI","NO"),IF(COUNTIFS($A$19:$A1594,$A1594,$C$19:$C1594,$C1594,$J$19:$J1594,$J1594,$D$19:$D1594,$D1594)&gt;1,"SI","NO")))</f>
        <v/>
      </c>
      <c r="N1594" s="11">
        <f>IF(COUNTA($A1594:$K1594)=0,"",IF(AND($L1594="SI",$M1594="NO"),IFERROR($H1594,0),0))</f>
        <v/>
      </c>
      <c r="O1594" s="9">
        <f>IF(COUNTA($A1594:$K1594)=0,"",IF($M1594="SI","CUFE o factura duplicada dentro del reporte; no se suma dos veces",IF(IFERROR($H1594,0)&lt;=0,"DIAN reporta valor susceptible 0",IF($L1594="NO",IFERROR(LOOKUP(2,1/((LISTS!$M$2:$M$13&lt;&gt;"")*ISNUMBER(SEARCH(LISTS!$M$2:$M$13,$I1594))),LISTS!$O$2:$O$13),"Medio de pago no elegible o no identificado por DIAN"),"Apta automaticamente por pago electronico y base positiva"))))</f>
        <v/>
      </c>
    </row>
    <row r="1595">
      <c r="A1595" s="9" t="n"/>
      <c r="B1595" s="9" t="n"/>
      <c r="C1595" s="12" t="n"/>
      <c r="D1595" s="11" t="n"/>
      <c r="E1595" s="11" t="n"/>
      <c r="F1595" s="11" t="n"/>
      <c r="G1595" s="11" t="n"/>
      <c r="H1595" s="11" t="n"/>
      <c r="I1595" s="9" t="n"/>
      <c r="J1595" s="9" t="n"/>
      <c r="K1595" s="9" t="n"/>
      <c r="L1595" s="9">
        <f>IF(COUNTA($A1595:$K1595)=0,"",IF(AND(IFERROR($H1595,0)&gt;0,LEN(TRIM($K1595&amp;""))&gt;0,IFERROR(LOOKUP(2,1/((LISTS!$M$2:$M$13&lt;&gt;"")*ISNUMBER(SEARCH(LISTS!$M$2:$M$13,$I1595))),LISTS!$N$2:$N$13),"NO")="SI"),"SI","NO"))</f>
        <v/>
      </c>
      <c r="M1595" s="9">
        <f>IF(COUNTA($A1595:$K1595)=0,"",IF($K1595&lt;&gt;"",IF(COUNTIF($K$19:$K1595,$K1595)&gt;1,"SI","NO"),IF(COUNTIFS($A$19:$A1595,$A1595,$C$19:$C1595,$C1595,$J$19:$J1595,$J1595,$D$19:$D1595,$D1595)&gt;1,"SI","NO")))</f>
        <v/>
      </c>
      <c r="N1595" s="11">
        <f>IF(COUNTA($A1595:$K1595)=0,"",IF(AND($L1595="SI",$M1595="NO"),IFERROR($H1595,0),0))</f>
        <v/>
      </c>
      <c r="O1595" s="9">
        <f>IF(COUNTA($A1595:$K1595)=0,"",IF($M1595="SI","CUFE o factura duplicada dentro del reporte; no se suma dos veces",IF(IFERROR($H1595,0)&lt;=0,"DIAN reporta valor susceptible 0",IF($L1595="NO",IFERROR(LOOKUP(2,1/((LISTS!$M$2:$M$13&lt;&gt;"")*ISNUMBER(SEARCH(LISTS!$M$2:$M$13,$I1595))),LISTS!$O$2:$O$13),"Medio de pago no elegible o no identificado por DIAN"),"Apta automaticamente por pago electronico y base positiva"))))</f>
        <v/>
      </c>
    </row>
    <row r="1596">
      <c r="A1596" s="9" t="n"/>
      <c r="B1596" s="9" t="n"/>
      <c r="C1596" s="12" t="n"/>
      <c r="D1596" s="11" t="n"/>
      <c r="E1596" s="11" t="n"/>
      <c r="F1596" s="11" t="n"/>
      <c r="G1596" s="11" t="n"/>
      <c r="H1596" s="11" t="n"/>
      <c r="I1596" s="9" t="n"/>
      <c r="J1596" s="9" t="n"/>
      <c r="K1596" s="9" t="n"/>
      <c r="L1596" s="9">
        <f>IF(COUNTA($A1596:$K1596)=0,"",IF(AND(IFERROR($H1596,0)&gt;0,LEN(TRIM($K1596&amp;""))&gt;0,IFERROR(LOOKUP(2,1/((LISTS!$M$2:$M$13&lt;&gt;"")*ISNUMBER(SEARCH(LISTS!$M$2:$M$13,$I1596))),LISTS!$N$2:$N$13),"NO")="SI"),"SI","NO"))</f>
        <v/>
      </c>
      <c r="M1596" s="9">
        <f>IF(COUNTA($A1596:$K1596)=0,"",IF($K1596&lt;&gt;"",IF(COUNTIF($K$19:$K1596,$K1596)&gt;1,"SI","NO"),IF(COUNTIFS($A$19:$A1596,$A1596,$C$19:$C1596,$C1596,$J$19:$J1596,$J1596,$D$19:$D1596,$D1596)&gt;1,"SI","NO")))</f>
        <v/>
      </c>
      <c r="N1596" s="11">
        <f>IF(COUNTA($A1596:$K1596)=0,"",IF(AND($L1596="SI",$M1596="NO"),IFERROR($H1596,0),0))</f>
        <v/>
      </c>
      <c r="O1596" s="9">
        <f>IF(COUNTA($A1596:$K1596)=0,"",IF($M1596="SI","CUFE o factura duplicada dentro del reporte; no se suma dos veces",IF(IFERROR($H1596,0)&lt;=0,"DIAN reporta valor susceptible 0",IF($L1596="NO",IFERROR(LOOKUP(2,1/((LISTS!$M$2:$M$13&lt;&gt;"")*ISNUMBER(SEARCH(LISTS!$M$2:$M$13,$I1596))),LISTS!$O$2:$O$13),"Medio de pago no elegible o no identificado por DIAN"),"Apta automaticamente por pago electronico y base positiva"))))</f>
        <v/>
      </c>
    </row>
    <row r="1597">
      <c r="A1597" s="9" t="n"/>
      <c r="B1597" s="9" t="n"/>
      <c r="C1597" s="12" t="n"/>
      <c r="D1597" s="11" t="n"/>
      <c r="E1597" s="11" t="n"/>
      <c r="F1597" s="11" t="n"/>
      <c r="G1597" s="11" t="n"/>
      <c r="H1597" s="11" t="n"/>
      <c r="I1597" s="9" t="n"/>
      <c r="J1597" s="9" t="n"/>
      <c r="K1597" s="9" t="n"/>
      <c r="L1597" s="9">
        <f>IF(COUNTA($A1597:$K1597)=0,"",IF(AND(IFERROR($H1597,0)&gt;0,LEN(TRIM($K1597&amp;""))&gt;0,IFERROR(LOOKUP(2,1/((LISTS!$M$2:$M$13&lt;&gt;"")*ISNUMBER(SEARCH(LISTS!$M$2:$M$13,$I1597))),LISTS!$N$2:$N$13),"NO")="SI"),"SI","NO"))</f>
        <v/>
      </c>
      <c r="M1597" s="9">
        <f>IF(COUNTA($A1597:$K1597)=0,"",IF($K1597&lt;&gt;"",IF(COUNTIF($K$19:$K1597,$K1597)&gt;1,"SI","NO"),IF(COUNTIFS($A$19:$A1597,$A1597,$C$19:$C1597,$C1597,$J$19:$J1597,$J1597,$D$19:$D1597,$D1597)&gt;1,"SI","NO")))</f>
        <v/>
      </c>
      <c r="N1597" s="11">
        <f>IF(COUNTA($A1597:$K1597)=0,"",IF(AND($L1597="SI",$M1597="NO"),IFERROR($H1597,0),0))</f>
        <v/>
      </c>
      <c r="O1597" s="9">
        <f>IF(COUNTA($A1597:$K1597)=0,"",IF($M1597="SI","CUFE o factura duplicada dentro del reporte; no se suma dos veces",IF(IFERROR($H1597,0)&lt;=0,"DIAN reporta valor susceptible 0",IF($L1597="NO",IFERROR(LOOKUP(2,1/((LISTS!$M$2:$M$13&lt;&gt;"")*ISNUMBER(SEARCH(LISTS!$M$2:$M$13,$I1597))),LISTS!$O$2:$O$13),"Medio de pago no elegible o no identificado por DIAN"),"Apta automaticamente por pago electronico y base positiva"))))</f>
        <v/>
      </c>
    </row>
    <row r="1598">
      <c r="A1598" s="9" t="n"/>
      <c r="B1598" s="9" t="n"/>
      <c r="C1598" s="12" t="n"/>
      <c r="D1598" s="11" t="n"/>
      <c r="E1598" s="11" t="n"/>
      <c r="F1598" s="11" t="n"/>
      <c r="G1598" s="11" t="n"/>
      <c r="H1598" s="11" t="n"/>
      <c r="I1598" s="9" t="n"/>
      <c r="J1598" s="9" t="n"/>
      <c r="K1598" s="9" t="n"/>
      <c r="L1598" s="9">
        <f>IF(COUNTA($A1598:$K1598)=0,"",IF(AND(IFERROR($H1598,0)&gt;0,LEN(TRIM($K1598&amp;""))&gt;0,IFERROR(LOOKUP(2,1/((LISTS!$M$2:$M$13&lt;&gt;"")*ISNUMBER(SEARCH(LISTS!$M$2:$M$13,$I1598))),LISTS!$N$2:$N$13),"NO")="SI"),"SI","NO"))</f>
        <v/>
      </c>
      <c r="M1598" s="9">
        <f>IF(COUNTA($A1598:$K1598)=0,"",IF($K1598&lt;&gt;"",IF(COUNTIF($K$19:$K1598,$K1598)&gt;1,"SI","NO"),IF(COUNTIFS($A$19:$A1598,$A1598,$C$19:$C1598,$C1598,$J$19:$J1598,$J1598,$D$19:$D1598,$D1598)&gt;1,"SI","NO")))</f>
        <v/>
      </c>
      <c r="N1598" s="11">
        <f>IF(COUNTA($A1598:$K1598)=0,"",IF(AND($L1598="SI",$M1598="NO"),IFERROR($H1598,0),0))</f>
        <v/>
      </c>
      <c r="O1598" s="9">
        <f>IF(COUNTA($A1598:$K1598)=0,"",IF($M1598="SI","CUFE o factura duplicada dentro del reporte; no se suma dos veces",IF(IFERROR($H1598,0)&lt;=0,"DIAN reporta valor susceptible 0",IF($L1598="NO",IFERROR(LOOKUP(2,1/((LISTS!$M$2:$M$13&lt;&gt;"")*ISNUMBER(SEARCH(LISTS!$M$2:$M$13,$I1598))),LISTS!$O$2:$O$13),"Medio de pago no elegible o no identificado por DIAN"),"Apta automaticamente por pago electronico y base positiva"))))</f>
        <v/>
      </c>
    </row>
    <row r="1599">
      <c r="A1599" s="9" t="n"/>
      <c r="B1599" s="9" t="n"/>
      <c r="C1599" s="12" t="n"/>
      <c r="D1599" s="11" t="n"/>
      <c r="E1599" s="11" t="n"/>
      <c r="F1599" s="11" t="n"/>
      <c r="G1599" s="11" t="n"/>
      <c r="H1599" s="11" t="n"/>
      <c r="I1599" s="9" t="n"/>
      <c r="J1599" s="9" t="n"/>
      <c r="K1599" s="9" t="n"/>
      <c r="L1599" s="9">
        <f>IF(COUNTA($A1599:$K1599)=0,"",IF(AND(IFERROR($H1599,0)&gt;0,LEN(TRIM($K1599&amp;""))&gt;0,IFERROR(LOOKUP(2,1/((LISTS!$M$2:$M$13&lt;&gt;"")*ISNUMBER(SEARCH(LISTS!$M$2:$M$13,$I1599))),LISTS!$N$2:$N$13),"NO")="SI"),"SI","NO"))</f>
        <v/>
      </c>
      <c r="M1599" s="9">
        <f>IF(COUNTA($A1599:$K1599)=0,"",IF($K1599&lt;&gt;"",IF(COUNTIF($K$19:$K1599,$K1599)&gt;1,"SI","NO"),IF(COUNTIFS($A$19:$A1599,$A1599,$C$19:$C1599,$C1599,$J$19:$J1599,$J1599,$D$19:$D1599,$D1599)&gt;1,"SI","NO")))</f>
        <v/>
      </c>
      <c r="N1599" s="11">
        <f>IF(COUNTA($A1599:$K1599)=0,"",IF(AND($L1599="SI",$M1599="NO"),IFERROR($H1599,0),0))</f>
        <v/>
      </c>
      <c r="O1599" s="9">
        <f>IF(COUNTA($A1599:$K1599)=0,"",IF($M1599="SI","CUFE o factura duplicada dentro del reporte; no se suma dos veces",IF(IFERROR($H1599,0)&lt;=0,"DIAN reporta valor susceptible 0",IF($L1599="NO",IFERROR(LOOKUP(2,1/((LISTS!$M$2:$M$13&lt;&gt;"")*ISNUMBER(SEARCH(LISTS!$M$2:$M$13,$I1599))),LISTS!$O$2:$O$13),"Medio de pago no elegible o no identificado por DIAN"),"Apta automaticamente por pago electronico y base positiva"))))</f>
        <v/>
      </c>
    </row>
    <row r="1600">
      <c r="A1600" s="9" t="n"/>
      <c r="B1600" s="9" t="n"/>
      <c r="C1600" s="12" t="n"/>
      <c r="D1600" s="11" t="n"/>
      <c r="E1600" s="11" t="n"/>
      <c r="F1600" s="11" t="n"/>
      <c r="G1600" s="11" t="n"/>
      <c r="H1600" s="11" t="n"/>
      <c r="I1600" s="9" t="n"/>
      <c r="J1600" s="9" t="n"/>
      <c r="K1600" s="9" t="n"/>
      <c r="L1600" s="9">
        <f>IF(COUNTA($A1600:$K1600)=0,"",IF(AND(IFERROR($H1600,0)&gt;0,LEN(TRIM($K1600&amp;""))&gt;0,IFERROR(LOOKUP(2,1/((LISTS!$M$2:$M$13&lt;&gt;"")*ISNUMBER(SEARCH(LISTS!$M$2:$M$13,$I1600))),LISTS!$N$2:$N$13),"NO")="SI"),"SI","NO"))</f>
        <v/>
      </c>
      <c r="M1600" s="9">
        <f>IF(COUNTA($A1600:$K1600)=0,"",IF($K1600&lt;&gt;"",IF(COUNTIF($K$19:$K1600,$K1600)&gt;1,"SI","NO"),IF(COUNTIFS($A$19:$A1600,$A1600,$C$19:$C1600,$C1600,$J$19:$J1600,$J1600,$D$19:$D1600,$D1600)&gt;1,"SI","NO")))</f>
        <v/>
      </c>
      <c r="N1600" s="11">
        <f>IF(COUNTA($A1600:$K1600)=0,"",IF(AND($L1600="SI",$M1600="NO"),IFERROR($H1600,0),0))</f>
        <v/>
      </c>
      <c r="O1600" s="9">
        <f>IF(COUNTA($A1600:$K1600)=0,"",IF($M1600="SI","CUFE o factura duplicada dentro del reporte; no se suma dos veces",IF(IFERROR($H1600,0)&lt;=0,"DIAN reporta valor susceptible 0",IF($L1600="NO",IFERROR(LOOKUP(2,1/((LISTS!$M$2:$M$13&lt;&gt;"")*ISNUMBER(SEARCH(LISTS!$M$2:$M$13,$I1600))),LISTS!$O$2:$O$13),"Medio de pago no elegible o no identificado por DIAN"),"Apta automaticamente por pago electronico y base positiva"))))</f>
        <v/>
      </c>
    </row>
    <row r="1601">
      <c r="A1601" s="9" t="n"/>
      <c r="B1601" s="9" t="n"/>
      <c r="C1601" s="12" t="n"/>
      <c r="D1601" s="11" t="n"/>
      <c r="E1601" s="11" t="n"/>
      <c r="F1601" s="11" t="n"/>
      <c r="G1601" s="11" t="n"/>
      <c r="H1601" s="11" t="n"/>
      <c r="I1601" s="9" t="n"/>
      <c r="J1601" s="9" t="n"/>
      <c r="K1601" s="9" t="n"/>
      <c r="L1601" s="9">
        <f>IF(COUNTA($A1601:$K1601)=0,"",IF(AND(IFERROR($H1601,0)&gt;0,LEN(TRIM($K1601&amp;""))&gt;0,IFERROR(LOOKUP(2,1/((LISTS!$M$2:$M$13&lt;&gt;"")*ISNUMBER(SEARCH(LISTS!$M$2:$M$13,$I1601))),LISTS!$N$2:$N$13),"NO")="SI"),"SI","NO"))</f>
        <v/>
      </c>
      <c r="M1601" s="9">
        <f>IF(COUNTA($A1601:$K1601)=0,"",IF($K1601&lt;&gt;"",IF(COUNTIF($K$19:$K1601,$K1601)&gt;1,"SI","NO"),IF(COUNTIFS($A$19:$A1601,$A1601,$C$19:$C1601,$C1601,$J$19:$J1601,$J1601,$D$19:$D1601,$D1601)&gt;1,"SI","NO")))</f>
        <v/>
      </c>
      <c r="N1601" s="11">
        <f>IF(COUNTA($A1601:$K1601)=0,"",IF(AND($L1601="SI",$M1601="NO"),IFERROR($H1601,0),0))</f>
        <v/>
      </c>
      <c r="O1601" s="9">
        <f>IF(COUNTA($A1601:$K1601)=0,"",IF($M1601="SI","CUFE o factura duplicada dentro del reporte; no se suma dos veces",IF(IFERROR($H1601,0)&lt;=0,"DIAN reporta valor susceptible 0",IF($L1601="NO",IFERROR(LOOKUP(2,1/((LISTS!$M$2:$M$13&lt;&gt;"")*ISNUMBER(SEARCH(LISTS!$M$2:$M$13,$I1601))),LISTS!$O$2:$O$13),"Medio de pago no elegible o no identificado por DIAN"),"Apta automaticamente por pago electronico y base positiva"))))</f>
        <v/>
      </c>
    </row>
    <row r="1602">
      <c r="A1602" s="9" t="n"/>
      <c r="B1602" s="9" t="n"/>
      <c r="C1602" s="12" t="n"/>
      <c r="D1602" s="11" t="n"/>
      <c r="E1602" s="11" t="n"/>
      <c r="F1602" s="11" t="n"/>
      <c r="G1602" s="11" t="n"/>
      <c r="H1602" s="11" t="n"/>
      <c r="I1602" s="9" t="n"/>
      <c r="J1602" s="9" t="n"/>
      <c r="K1602" s="9" t="n"/>
      <c r="L1602" s="9">
        <f>IF(COUNTA($A1602:$K1602)=0,"",IF(AND(IFERROR($H1602,0)&gt;0,LEN(TRIM($K1602&amp;""))&gt;0,IFERROR(LOOKUP(2,1/((LISTS!$M$2:$M$13&lt;&gt;"")*ISNUMBER(SEARCH(LISTS!$M$2:$M$13,$I1602))),LISTS!$N$2:$N$13),"NO")="SI"),"SI","NO"))</f>
        <v/>
      </c>
      <c r="M1602" s="9">
        <f>IF(COUNTA($A1602:$K1602)=0,"",IF($K1602&lt;&gt;"",IF(COUNTIF($K$19:$K1602,$K1602)&gt;1,"SI","NO"),IF(COUNTIFS($A$19:$A1602,$A1602,$C$19:$C1602,$C1602,$J$19:$J1602,$J1602,$D$19:$D1602,$D1602)&gt;1,"SI","NO")))</f>
        <v/>
      </c>
      <c r="N1602" s="11">
        <f>IF(COUNTA($A1602:$K1602)=0,"",IF(AND($L1602="SI",$M1602="NO"),IFERROR($H1602,0),0))</f>
        <v/>
      </c>
      <c r="O1602" s="9">
        <f>IF(COUNTA($A1602:$K1602)=0,"",IF($M1602="SI","CUFE o factura duplicada dentro del reporte; no se suma dos veces",IF(IFERROR($H1602,0)&lt;=0,"DIAN reporta valor susceptible 0",IF($L1602="NO",IFERROR(LOOKUP(2,1/((LISTS!$M$2:$M$13&lt;&gt;"")*ISNUMBER(SEARCH(LISTS!$M$2:$M$13,$I1602))),LISTS!$O$2:$O$13),"Medio de pago no elegible o no identificado por DIAN"),"Apta automaticamente por pago electronico y base positiva"))))</f>
        <v/>
      </c>
    </row>
    <row r="1603">
      <c r="A1603" s="9" t="n"/>
      <c r="B1603" s="9" t="n"/>
      <c r="C1603" s="12" t="n"/>
      <c r="D1603" s="11" t="n"/>
      <c r="E1603" s="11" t="n"/>
      <c r="F1603" s="11" t="n"/>
      <c r="G1603" s="11" t="n"/>
      <c r="H1603" s="11" t="n"/>
      <c r="I1603" s="9" t="n"/>
      <c r="J1603" s="9" t="n"/>
      <c r="K1603" s="9" t="n"/>
      <c r="L1603" s="9">
        <f>IF(COUNTA($A1603:$K1603)=0,"",IF(AND(IFERROR($H1603,0)&gt;0,LEN(TRIM($K1603&amp;""))&gt;0,IFERROR(LOOKUP(2,1/((LISTS!$M$2:$M$13&lt;&gt;"")*ISNUMBER(SEARCH(LISTS!$M$2:$M$13,$I1603))),LISTS!$N$2:$N$13),"NO")="SI"),"SI","NO"))</f>
        <v/>
      </c>
      <c r="M1603" s="9">
        <f>IF(COUNTA($A1603:$K1603)=0,"",IF($K1603&lt;&gt;"",IF(COUNTIF($K$19:$K1603,$K1603)&gt;1,"SI","NO"),IF(COUNTIFS($A$19:$A1603,$A1603,$C$19:$C1603,$C1603,$J$19:$J1603,$J1603,$D$19:$D1603,$D1603)&gt;1,"SI","NO")))</f>
        <v/>
      </c>
      <c r="N1603" s="11">
        <f>IF(COUNTA($A1603:$K1603)=0,"",IF(AND($L1603="SI",$M1603="NO"),IFERROR($H1603,0),0))</f>
        <v/>
      </c>
      <c r="O1603" s="9">
        <f>IF(COUNTA($A1603:$K1603)=0,"",IF($M1603="SI","CUFE o factura duplicada dentro del reporte; no se suma dos veces",IF(IFERROR($H1603,0)&lt;=0,"DIAN reporta valor susceptible 0",IF($L1603="NO",IFERROR(LOOKUP(2,1/((LISTS!$M$2:$M$13&lt;&gt;"")*ISNUMBER(SEARCH(LISTS!$M$2:$M$13,$I1603))),LISTS!$O$2:$O$13),"Medio de pago no elegible o no identificado por DIAN"),"Apta automaticamente por pago electronico y base positiva"))))</f>
        <v/>
      </c>
    </row>
    <row r="1604">
      <c r="A1604" s="9" t="n"/>
      <c r="B1604" s="9" t="n"/>
      <c r="C1604" s="12" t="n"/>
      <c r="D1604" s="11" t="n"/>
      <c r="E1604" s="11" t="n"/>
      <c r="F1604" s="11" t="n"/>
      <c r="G1604" s="11" t="n"/>
      <c r="H1604" s="11" t="n"/>
      <c r="I1604" s="9" t="n"/>
      <c r="J1604" s="9" t="n"/>
      <c r="K1604" s="9" t="n"/>
      <c r="L1604" s="9">
        <f>IF(COUNTA($A1604:$K1604)=0,"",IF(AND(IFERROR($H1604,0)&gt;0,LEN(TRIM($K1604&amp;""))&gt;0,IFERROR(LOOKUP(2,1/((LISTS!$M$2:$M$13&lt;&gt;"")*ISNUMBER(SEARCH(LISTS!$M$2:$M$13,$I1604))),LISTS!$N$2:$N$13),"NO")="SI"),"SI","NO"))</f>
        <v/>
      </c>
      <c r="M1604" s="9">
        <f>IF(COUNTA($A1604:$K1604)=0,"",IF($K1604&lt;&gt;"",IF(COUNTIF($K$19:$K1604,$K1604)&gt;1,"SI","NO"),IF(COUNTIFS($A$19:$A1604,$A1604,$C$19:$C1604,$C1604,$J$19:$J1604,$J1604,$D$19:$D1604,$D1604)&gt;1,"SI","NO")))</f>
        <v/>
      </c>
      <c r="N1604" s="11">
        <f>IF(COUNTA($A1604:$K1604)=0,"",IF(AND($L1604="SI",$M1604="NO"),IFERROR($H1604,0),0))</f>
        <v/>
      </c>
      <c r="O1604" s="9">
        <f>IF(COUNTA($A1604:$K1604)=0,"",IF($M1604="SI","CUFE o factura duplicada dentro del reporte; no se suma dos veces",IF(IFERROR($H1604,0)&lt;=0,"DIAN reporta valor susceptible 0",IF($L1604="NO",IFERROR(LOOKUP(2,1/((LISTS!$M$2:$M$13&lt;&gt;"")*ISNUMBER(SEARCH(LISTS!$M$2:$M$13,$I1604))),LISTS!$O$2:$O$13),"Medio de pago no elegible o no identificado por DIAN"),"Apta automaticamente por pago electronico y base positiva"))))</f>
        <v/>
      </c>
    </row>
    <row r="1605">
      <c r="A1605" s="9" t="n"/>
      <c r="B1605" s="9" t="n"/>
      <c r="C1605" s="12" t="n"/>
      <c r="D1605" s="11" t="n"/>
      <c r="E1605" s="11" t="n"/>
      <c r="F1605" s="11" t="n"/>
      <c r="G1605" s="11" t="n"/>
      <c r="H1605" s="11" t="n"/>
      <c r="I1605" s="9" t="n"/>
      <c r="J1605" s="9" t="n"/>
      <c r="K1605" s="9" t="n"/>
      <c r="L1605" s="9">
        <f>IF(COUNTA($A1605:$K1605)=0,"",IF(AND(IFERROR($H1605,0)&gt;0,LEN(TRIM($K1605&amp;""))&gt;0,IFERROR(LOOKUP(2,1/((LISTS!$M$2:$M$13&lt;&gt;"")*ISNUMBER(SEARCH(LISTS!$M$2:$M$13,$I1605))),LISTS!$N$2:$N$13),"NO")="SI"),"SI","NO"))</f>
        <v/>
      </c>
      <c r="M1605" s="9">
        <f>IF(COUNTA($A1605:$K1605)=0,"",IF($K1605&lt;&gt;"",IF(COUNTIF($K$19:$K1605,$K1605)&gt;1,"SI","NO"),IF(COUNTIFS($A$19:$A1605,$A1605,$C$19:$C1605,$C1605,$J$19:$J1605,$J1605,$D$19:$D1605,$D1605)&gt;1,"SI","NO")))</f>
        <v/>
      </c>
      <c r="N1605" s="11">
        <f>IF(COUNTA($A1605:$K1605)=0,"",IF(AND($L1605="SI",$M1605="NO"),IFERROR($H1605,0),0))</f>
        <v/>
      </c>
      <c r="O1605" s="9">
        <f>IF(COUNTA($A1605:$K1605)=0,"",IF($M1605="SI","CUFE o factura duplicada dentro del reporte; no se suma dos veces",IF(IFERROR($H1605,0)&lt;=0,"DIAN reporta valor susceptible 0",IF($L1605="NO",IFERROR(LOOKUP(2,1/((LISTS!$M$2:$M$13&lt;&gt;"")*ISNUMBER(SEARCH(LISTS!$M$2:$M$13,$I1605))),LISTS!$O$2:$O$13),"Medio de pago no elegible o no identificado por DIAN"),"Apta automaticamente por pago electronico y base positiva"))))</f>
        <v/>
      </c>
    </row>
    <row r="1606">
      <c r="A1606" s="9" t="n"/>
      <c r="B1606" s="9" t="n"/>
      <c r="C1606" s="12" t="n"/>
      <c r="D1606" s="11" t="n"/>
      <c r="E1606" s="11" t="n"/>
      <c r="F1606" s="11" t="n"/>
      <c r="G1606" s="11" t="n"/>
      <c r="H1606" s="11" t="n"/>
      <c r="I1606" s="9" t="n"/>
      <c r="J1606" s="9" t="n"/>
      <c r="K1606" s="9" t="n"/>
      <c r="L1606" s="9">
        <f>IF(COUNTA($A1606:$K1606)=0,"",IF(AND(IFERROR($H1606,0)&gt;0,LEN(TRIM($K1606&amp;""))&gt;0,IFERROR(LOOKUP(2,1/((LISTS!$M$2:$M$13&lt;&gt;"")*ISNUMBER(SEARCH(LISTS!$M$2:$M$13,$I1606))),LISTS!$N$2:$N$13),"NO")="SI"),"SI","NO"))</f>
        <v/>
      </c>
      <c r="M1606" s="9">
        <f>IF(COUNTA($A1606:$K1606)=0,"",IF($K1606&lt;&gt;"",IF(COUNTIF($K$19:$K1606,$K1606)&gt;1,"SI","NO"),IF(COUNTIFS($A$19:$A1606,$A1606,$C$19:$C1606,$C1606,$J$19:$J1606,$J1606,$D$19:$D1606,$D1606)&gt;1,"SI","NO")))</f>
        <v/>
      </c>
      <c r="N1606" s="11">
        <f>IF(COUNTA($A1606:$K1606)=0,"",IF(AND($L1606="SI",$M1606="NO"),IFERROR($H1606,0),0))</f>
        <v/>
      </c>
      <c r="O1606" s="9">
        <f>IF(COUNTA($A1606:$K1606)=0,"",IF($M1606="SI","CUFE o factura duplicada dentro del reporte; no se suma dos veces",IF(IFERROR($H1606,0)&lt;=0,"DIAN reporta valor susceptible 0",IF($L1606="NO",IFERROR(LOOKUP(2,1/((LISTS!$M$2:$M$13&lt;&gt;"")*ISNUMBER(SEARCH(LISTS!$M$2:$M$13,$I1606))),LISTS!$O$2:$O$13),"Medio de pago no elegible o no identificado por DIAN"),"Apta automaticamente por pago electronico y base positiva"))))</f>
        <v/>
      </c>
    </row>
    <row r="1607">
      <c r="A1607" s="9" t="n"/>
      <c r="B1607" s="9" t="n"/>
      <c r="C1607" s="12" t="n"/>
      <c r="D1607" s="11" t="n"/>
      <c r="E1607" s="11" t="n"/>
      <c r="F1607" s="11" t="n"/>
      <c r="G1607" s="11" t="n"/>
      <c r="H1607" s="11" t="n"/>
      <c r="I1607" s="9" t="n"/>
      <c r="J1607" s="9" t="n"/>
      <c r="K1607" s="9" t="n"/>
      <c r="L1607" s="9">
        <f>IF(COUNTA($A1607:$K1607)=0,"",IF(AND(IFERROR($H1607,0)&gt;0,LEN(TRIM($K1607&amp;""))&gt;0,IFERROR(LOOKUP(2,1/((LISTS!$M$2:$M$13&lt;&gt;"")*ISNUMBER(SEARCH(LISTS!$M$2:$M$13,$I1607))),LISTS!$N$2:$N$13),"NO")="SI"),"SI","NO"))</f>
        <v/>
      </c>
      <c r="M1607" s="9">
        <f>IF(COUNTA($A1607:$K1607)=0,"",IF($K1607&lt;&gt;"",IF(COUNTIF($K$19:$K1607,$K1607)&gt;1,"SI","NO"),IF(COUNTIFS($A$19:$A1607,$A1607,$C$19:$C1607,$C1607,$J$19:$J1607,$J1607,$D$19:$D1607,$D1607)&gt;1,"SI","NO")))</f>
        <v/>
      </c>
      <c r="N1607" s="11">
        <f>IF(COUNTA($A1607:$K1607)=0,"",IF(AND($L1607="SI",$M1607="NO"),IFERROR($H1607,0),0))</f>
        <v/>
      </c>
      <c r="O1607" s="9">
        <f>IF(COUNTA($A1607:$K1607)=0,"",IF($M1607="SI","CUFE o factura duplicada dentro del reporte; no se suma dos veces",IF(IFERROR($H1607,0)&lt;=0,"DIAN reporta valor susceptible 0",IF($L1607="NO",IFERROR(LOOKUP(2,1/((LISTS!$M$2:$M$13&lt;&gt;"")*ISNUMBER(SEARCH(LISTS!$M$2:$M$13,$I1607))),LISTS!$O$2:$O$13),"Medio de pago no elegible o no identificado por DIAN"),"Apta automaticamente por pago electronico y base positiva"))))</f>
        <v/>
      </c>
    </row>
    <row r="1608">
      <c r="A1608" s="9" t="n"/>
      <c r="B1608" s="9" t="n"/>
      <c r="C1608" s="12" t="n"/>
      <c r="D1608" s="11" t="n"/>
      <c r="E1608" s="11" t="n"/>
      <c r="F1608" s="11" t="n"/>
      <c r="G1608" s="11" t="n"/>
      <c r="H1608" s="11" t="n"/>
      <c r="I1608" s="9" t="n"/>
      <c r="J1608" s="9" t="n"/>
      <c r="K1608" s="9" t="n"/>
      <c r="L1608" s="9">
        <f>IF(COUNTA($A1608:$K1608)=0,"",IF(AND(IFERROR($H1608,0)&gt;0,LEN(TRIM($K1608&amp;""))&gt;0,IFERROR(LOOKUP(2,1/((LISTS!$M$2:$M$13&lt;&gt;"")*ISNUMBER(SEARCH(LISTS!$M$2:$M$13,$I1608))),LISTS!$N$2:$N$13),"NO")="SI"),"SI","NO"))</f>
        <v/>
      </c>
      <c r="M1608" s="9">
        <f>IF(COUNTA($A1608:$K1608)=0,"",IF($K1608&lt;&gt;"",IF(COUNTIF($K$19:$K1608,$K1608)&gt;1,"SI","NO"),IF(COUNTIFS($A$19:$A1608,$A1608,$C$19:$C1608,$C1608,$J$19:$J1608,$J1608,$D$19:$D1608,$D1608)&gt;1,"SI","NO")))</f>
        <v/>
      </c>
      <c r="N1608" s="11">
        <f>IF(COUNTA($A1608:$K1608)=0,"",IF(AND($L1608="SI",$M1608="NO"),IFERROR($H1608,0),0))</f>
        <v/>
      </c>
      <c r="O1608" s="9">
        <f>IF(COUNTA($A1608:$K1608)=0,"",IF($M1608="SI","CUFE o factura duplicada dentro del reporte; no se suma dos veces",IF(IFERROR($H1608,0)&lt;=0,"DIAN reporta valor susceptible 0",IF($L1608="NO",IFERROR(LOOKUP(2,1/((LISTS!$M$2:$M$13&lt;&gt;"")*ISNUMBER(SEARCH(LISTS!$M$2:$M$13,$I1608))),LISTS!$O$2:$O$13),"Medio de pago no elegible o no identificado por DIAN"),"Apta automaticamente por pago electronico y base positiva"))))</f>
        <v/>
      </c>
    </row>
    <row r="1609">
      <c r="A1609" s="9" t="n"/>
      <c r="B1609" s="9" t="n"/>
      <c r="C1609" s="12" t="n"/>
      <c r="D1609" s="11" t="n"/>
      <c r="E1609" s="11" t="n"/>
      <c r="F1609" s="11" t="n"/>
      <c r="G1609" s="11" t="n"/>
      <c r="H1609" s="11" t="n"/>
      <c r="I1609" s="9" t="n"/>
      <c r="J1609" s="9" t="n"/>
      <c r="K1609" s="9" t="n"/>
      <c r="L1609" s="9">
        <f>IF(COUNTA($A1609:$K1609)=0,"",IF(AND(IFERROR($H1609,0)&gt;0,LEN(TRIM($K1609&amp;""))&gt;0,IFERROR(LOOKUP(2,1/((LISTS!$M$2:$M$13&lt;&gt;"")*ISNUMBER(SEARCH(LISTS!$M$2:$M$13,$I1609))),LISTS!$N$2:$N$13),"NO")="SI"),"SI","NO"))</f>
        <v/>
      </c>
      <c r="M1609" s="9">
        <f>IF(COUNTA($A1609:$K1609)=0,"",IF($K1609&lt;&gt;"",IF(COUNTIF($K$19:$K1609,$K1609)&gt;1,"SI","NO"),IF(COUNTIFS($A$19:$A1609,$A1609,$C$19:$C1609,$C1609,$J$19:$J1609,$J1609,$D$19:$D1609,$D1609)&gt;1,"SI","NO")))</f>
        <v/>
      </c>
      <c r="N1609" s="11">
        <f>IF(COUNTA($A1609:$K1609)=0,"",IF(AND($L1609="SI",$M1609="NO"),IFERROR($H1609,0),0))</f>
        <v/>
      </c>
      <c r="O1609" s="9">
        <f>IF(COUNTA($A1609:$K1609)=0,"",IF($M1609="SI","CUFE o factura duplicada dentro del reporte; no se suma dos veces",IF(IFERROR($H1609,0)&lt;=0,"DIAN reporta valor susceptible 0",IF($L1609="NO",IFERROR(LOOKUP(2,1/((LISTS!$M$2:$M$13&lt;&gt;"")*ISNUMBER(SEARCH(LISTS!$M$2:$M$13,$I1609))),LISTS!$O$2:$O$13),"Medio de pago no elegible o no identificado por DIAN"),"Apta automaticamente por pago electronico y base positiva"))))</f>
        <v/>
      </c>
    </row>
    <row r="1610">
      <c r="A1610" s="9" t="n"/>
      <c r="B1610" s="9" t="n"/>
      <c r="C1610" s="12" t="n"/>
      <c r="D1610" s="11" t="n"/>
      <c r="E1610" s="11" t="n"/>
      <c r="F1610" s="11" t="n"/>
      <c r="G1610" s="11" t="n"/>
      <c r="H1610" s="11" t="n"/>
      <c r="I1610" s="9" t="n"/>
      <c r="J1610" s="9" t="n"/>
      <c r="K1610" s="9" t="n"/>
      <c r="L1610" s="9">
        <f>IF(COUNTA($A1610:$K1610)=0,"",IF(AND(IFERROR($H1610,0)&gt;0,LEN(TRIM($K1610&amp;""))&gt;0,IFERROR(LOOKUP(2,1/((LISTS!$M$2:$M$13&lt;&gt;"")*ISNUMBER(SEARCH(LISTS!$M$2:$M$13,$I1610))),LISTS!$N$2:$N$13),"NO")="SI"),"SI","NO"))</f>
        <v/>
      </c>
      <c r="M1610" s="9">
        <f>IF(COUNTA($A1610:$K1610)=0,"",IF($K1610&lt;&gt;"",IF(COUNTIF($K$19:$K1610,$K1610)&gt;1,"SI","NO"),IF(COUNTIFS($A$19:$A1610,$A1610,$C$19:$C1610,$C1610,$J$19:$J1610,$J1610,$D$19:$D1610,$D1610)&gt;1,"SI","NO")))</f>
        <v/>
      </c>
      <c r="N1610" s="11">
        <f>IF(COUNTA($A1610:$K1610)=0,"",IF(AND($L1610="SI",$M1610="NO"),IFERROR($H1610,0),0))</f>
        <v/>
      </c>
      <c r="O1610" s="9">
        <f>IF(COUNTA($A1610:$K1610)=0,"",IF($M1610="SI","CUFE o factura duplicada dentro del reporte; no se suma dos veces",IF(IFERROR($H1610,0)&lt;=0,"DIAN reporta valor susceptible 0",IF($L1610="NO",IFERROR(LOOKUP(2,1/((LISTS!$M$2:$M$13&lt;&gt;"")*ISNUMBER(SEARCH(LISTS!$M$2:$M$13,$I1610))),LISTS!$O$2:$O$13),"Medio de pago no elegible o no identificado por DIAN"),"Apta automaticamente por pago electronico y base positiva"))))</f>
        <v/>
      </c>
    </row>
    <row r="1611">
      <c r="A1611" s="9" t="n"/>
      <c r="B1611" s="9" t="n"/>
      <c r="C1611" s="12" t="n"/>
      <c r="D1611" s="11" t="n"/>
      <c r="E1611" s="11" t="n"/>
      <c r="F1611" s="11" t="n"/>
      <c r="G1611" s="11" t="n"/>
      <c r="H1611" s="11" t="n"/>
      <c r="I1611" s="9" t="n"/>
      <c r="J1611" s="9" t="n"/>
      <c r="K1611" s="9" t="n"/>
      <c r="L1611" s="9">
        <f>IF(COUNTA($A1611:$K1611)=0,"",IF(AND(IFERROR($H1611,0)&gt;0,LEN(TRIM($K1611&amp;""))&gt;0,IFERROR(LOOKUP(2,1/((LISTS!$M$2:$M$13&lt;&gt;"")*ISNUMBER(SEARCH(LISTS!$M$2:$M$13,$I1611))),LISTS!$N$2:$N$13),"NO")="SI"),"SI","NO"))</f>
        <v/>
      </c>
      <c r="M1611" s="9">
        <f>IF(COUNTA($A1611:$K1611)=0,"",IF($K1611&lt;&gt;"",IF(COUNTIF($K$19:$K1611,$K1611)&gt;1,"SI","NO"),IF(COUNTIFS($A$19:$A1611,$A1611,$C$19:$C1611,$C1611,$J$19:$J1611,$J1611,$D$19:$D1611,$D1611)&gt;1,"SI","NO")))</f>
        <v/>
      </c>
      <c r="N1611" s="11">
        <f>IF(COUNTA($A1611:$K1611)=0,"",IF(AND($L1611="SI",$M1611="NO"),IFERROR($H1611,0),0))</f>
        <v/>
      </c>
      <c r="O1611" s="9">
        <f>IF(COUNTA($A1611:$K1611)=0,"",IF($M1611="SI","CUFE o factura duplicada dentro del reporte; no se suma dos veces",IF(IFERROR($H1611,0)&lt;=0,"DIAN reporta valor susceptible 0",IF($L1611="NO",IFERROR(LOOKUP(2,1/((LISTS!$M$2:$M$13&lt;&gt;"")*ISNUMBER(SEARCH(LISTS!$M$2:$M$13,$I1611))),LISTS!$O$2:$O$13),"Medio de pago no elegible o no identificado por DIAN"),"Apta automaticamente por pago electronico y base positiva"))))</f>
        <v/>
      </c>
    </row>
    <row r="1612">
      <c r="A1612" s="9" t="n"/>
      <c r="B1612" s="9" t="n"/>
      <c r="C1612" s="12" t="n"/>
      <c r="D1612" s="11" t="n"/>
      <c r="E1612" s="11" t="n"/>
      <c r="F1612" s="11" t="n"/>
      <c r="G1612" s="11" t="n"/>
      <c r="H1612" s="11" t="n"/>
      <c r="I1612" s="9" t="n"/>
      <c r="J1612" s="9" t="n"/>
      <c r="K1612" s="9" t="n"/>
      <c r="L1612" s="9">
        <f>IF(COUNTA($A1612:$K1612)=0,"",IF(AND(IFERROR($H1612,0)&gt;0,LEN(TRIM($K1612&amp;""))&gt;0,IFERROR(LOOKUP(2,1/((LISTS!$M$2:$M$13&lt;&gt;"")*ISNUMBER(SEARCH(LISTS!$M$2:$M$13,$I1612))),LISTS!$N$2:$N$13),"NO")="SI"),"SI","NO"))</f>
        <v/>
      </c>
      <c r="M1612" s="9">
        <f>IF(COUNTA($A1612:$K1612)=0,"",IF($K1612&lt;&gt;"",IF(COUNTIF($K$19:$K1612,$K1612)&gt;1,"SI","NO"),IF(COUNTIFS($A$19:$A1612,$A1612,$C$19:$C1612,$C1612,$J$19:$J1612,$J1612,$D$19:$D1612,$D1612)&gt;1,"SI","NO")))</f>
        <v/>
      </c>
      <c r="N1612" s="11">
        <f>IF(COUNTA($A1612:$K1612)=0,"",IF(AND($L1612="SI",$M1612="NO"),IFERROR($H1612,0),0))</f>
        <v/>
      </c>
      <c r="O1612" s="9">
        <f>IF(COUNTA($A1612:$K1612)=0,"",IF($M1612="SI","CUFE o factura duplicada dentro del reporte; no se suma dos veces",IF(IFERROR($H1612,0)&lt;=0,"DIAN reporta valor susceptible 0",IF($L1612="NO",IFERROR(LOOKUP(2,1/((LISTS!$M$2:$M$13&lt;&gt;"")*ISNUMBER(SEARCH(LISTS!$M$2:$M$13,$I1612))),LISTS!$O$2:$O$13),"Medio de pago no elegible o no identificado por DIAN"),"Apta automaticamente por pago electronico y base positiva"))))</f>
        <v/>
      </c>
    </row>
    <row r="1613">
      <c r="A1613" s="9" t="n"/>
      <c r="B1613" s="9" t="n"/>
      <c r="C1613" s="12" t="n"/>
      <c r="D1613" s="11" t="n"/>
      <c r="E1613" s="11" t="n"/>
      <c r="F1613" s="11" t="n"/>
      <c r="G1613" s="11" t="n"/>
      <c r="H1613" s="11" t="n"/>
      <c r="I1613" s="9" t="n"/>
      <c r="J1613" s="9" t="n"/>
      <c r="K1613" s="9" t="n"/>
      <c r="L1613" s="9">
        <f>IF(COUNTA($A1613:$K1613)=0,"",IF(AND(IFERROR($H1613,0)&gt;0,LEN(TRIM($K1613&amp;""))&gt;0,IFERROR(LOOKUP(2,1/((LISTS!$M$2:$M$13&lt;&gt;"")*ISNUMBER(SEARCH(LISTS!$M$2:$M$13,$I1613))),LISTS!$N$2:$N$13),"NO")="SI"),"SI","NO"))</f>
        <v/>
      </c>
      <c r="M1613" s="9">
        <f>IF(COUNTA($A1613:$K1613)=0,"",IF($K1613&lt;&gt;"",IF(COUNTIF($K$19:$K1613,$K1613)&gt;1,"SI","NO"),IF(COUNTIFS($A$19:$A1613,$A1613,$C$19:$C1613,$C1613,$J$19:$J1613,$J1613,$D$19:$D1613,$D1613)&gt;1,"SI","NO")))</f>
        <v/>
      </c>
      <c r="N1613" s="11">
        <f>IF(COUNTA($A1613:$K1613)=0,"",IF(AND($L1613="SI",$M1613="NO"),IFERROR($H1613,0),0))</f>
        <v/>
      </c>
      <c r="O1613" s="9">
        <f>IF(COUNTA($A1613:$K1613)=0,"",IF($M1613="SI","CUFE o factura duplicada dentro del reporte; no se suma dos veces",IF(IFERROR($H1613,0)&lt;=0,"DIAN reporta valor susceptible 0",IF($L1613="NO",IFERROR(LOOKUP(2,1/((LISTS!$M$2:$M$13&lt;&gt;"")*ISNUMBER(SEARCH(LISTS!$M$2:$M$13,$I1613))),LISTS!$O$2:$O$13),"Medio de pago no elegible o no identificado por DIAN"),"Apta automaticamente por pago electronico y base positiva"))))</f>
        <v/>
      </c>
    </row>
    <row r="1614">
      <c r="A1614" s="9" t="n"/>
      <c r="B1614" s="9" t="n"/>
      <c r="C1614" s="12" t="n"/>
      <c r="D1614" s="11" t="n"/>
      <c r="E1614" s="11" t="n"/>
      <c r="F1614" s="11" t="n"/>
      <c r="G1614" s="11" t="n"/>
      <c r="H1614" s="11" t="n"/>
      <c r="I1614" s="9" t="n"/>
      <c r="J1614" s="9" t="n"/>
      <c r="K1614" s="9" t="n"/>
      <c r="L1614" s="9">
        <f>IF(COUNTA($A1614:$K1614)=0,"",IF(AND(IFERROR($H1614,0)&gt;0,LEN(TRIM($K1614&amp;""))&gt;0,IFERROR(LOOKUP(2,1/((LISTS!$M$2:$M$13&lt;&gt;"")*ISNUMBER(SEARCH(LISTS!$M$2:$M$13,$I1614))),LISTS!$N$2:$N$13),"NO")="SI"),"SI","NO"))</f>
        <v/>
      </c>
      <c r="M1614" s="9">
        <f>IF(COUNTA($A1614:$K1614)=0,"",IF($K1614&lt;&gt;"",IF(COUNTIF($K$19:$K1614,$K1614)&gt;1,"SI","NO"),IF(COUNTIFS($A$19:$A1614,$A1614,$C$19:$C1614,$C1614,$J$19:$J1614,$J1614,$D$19:$D1614,$D1614)&gt;1,"SI","NO")))</f>
        <v/>
      </c>
      <c r="N1614" s="11">
        <f>IF(COUNTA($A1614:$K1614)=0,"",IF(AND($L1614="SI",$M1614="NO"),IFERROR($H1614,0),0))</f>
        <v/>
      </c>
      <c r="O1614" s="9">
        <f>IF(COUNTA($A1614:$K1614)=0,"",IF($M1614="SI","CUFE o factura duplicada dentro del reporte; no se suma dos veces",IF(IFERROR($H1614,0)&lt;=0,"DIAN reporta valor susceptible 0",IF($L1614="NO",IFERROR(LOOKUP(2,1/((LISTS!$M$2:$M$13&lt;&gt;"")*ISNUMBER(SEARCH(LISTS!$M$2:$M$13,$I1614))),LISTS!$O$2:$O$13),"Medio de pago no elegible o no identificado por DIAN"),"Apta automaticamente por pago electronico y base positiva"))))</f>
        <v/>
      </c>
    </row>
    <row r="1615">
      <c r="A1615" s="9" t="n"/>
      <c r="B1615" s="9" t="n"/>
      <c r="C1615" s="12" t="n"/>
      <c r="D1615" s="11" t="n"/>
      <c r="E1615" s="11" t="n"/>
      <c r="F1615" s="11" t="n"/>
      <c r="G1615" s="11" t="n"/>
      <c r="H1615" s="11" t="n"/>
      <c r="I1615" s="9" t="n"/>
      <c r="J1615" s="9" t="n"/>
      <c r="K1615" s="9" t="n"/>
      <c r="L1615" s="9">
        <f>IF(COUNTA($A1615:$K1615)=0,"",IF(AND(IFERROR($H1615,0)&gt;0,LEN(TRIM($K1615&amp;""))&gt;0,IFERROR(LOOKUP(2,1/((LISTS!$M$2:$M$13&lt;&gt;"")*ISNUMBER(SEARCH(LISTS!$M$2:$M$13,$I1615))),LISTS!$N$2:$N$13),"NO")="SI"),"SI","NO"))</f>
        <v/>
      </c>
      <c r="M1615" s="9">
        <f>IF(COUNTA($A1615:$K1615)=0,"",IF($K1615&lt;&gt;"",IF(COUNTIF($K$19:$K1615,$K1615)&gt;1,"SI","NO"),IF(COUNTIFS($A$19:$A1615,$A1615,$C$19:$C1615,$C1615,$J$19:$J1615,$J1615,$D$19:$D1615,$D1615)&gt;1,"SI","NO")))</f>
        <v/>
      </c>
      <c r="N1615" s="11">
        <f>IF(COUNTA($A1615:$K1615)=0,"",IF(AND($L1615="SI",$M1615="NO"),IFERROR($H1615,0),0))</f>
        <v/>
      </c>
      <c r="O1615" s="9">
        <f>IF(COUNTA($A1615:$K1615)=0,"",IF($M1615="SI","CUFE o factura duplicada dentro del reporte; no se suma dos veces",IF(IFERROR($H1615,0)&lt;=0,"DIAN reporta valor susceptible 0",IF($L1615="NO",IFERROR(LOOKUP(2,1/((LISTS!$M$2:$M$13&lt;&gt;"")*ISNUMBER(SEARCH(LISTS!$M$2:$M$13,$I1615))),LISTS!$O$2:$O$13),"Medio de pago no elegible o no identificado por DIAN"),"Apta automaticamente por pago electronico y base positiva"))))</f>
        <v/>
      </c>
    </row>
    <row r="1616">
      <c r="A1616" s="9" t="n"/>
      <c r="B1616" s="9" t="n"/>
      <c r="C1616" s="12" t="n"/>
      <c r="D1616" s="11" t="n"/>
      <c r="E1616" s="11" t="n"/>
      <c r="F1616" s="11" t="n"/>
      <c r="G1616" s="11" t="n"/>
      <c r="H1616" s="11" t="n"/>
      <c r="I1616" s="9" t="n"/>
      <c r="J1616" s="9" t="n"/>
      <c r="K1616" s="9" t="n"/>
      <c r="L1616" s="9">
        <f>IF(COUNTA($A1616:$K1616)=0,"",IF(AND(IFERROR($H1616,0)&gt;0,LEN(TRIM($K1616&amp;""))&gt;0,IFERROR(LOOKUP(2,1/((LISTS!$M$2:$M$13&lt;&gt;"")*ISNUMBER(SEARCH(LISTS!$M$2:$M$13,$I1616))),LISTS!$N$2:$N$13),"NO")="SI"),"SI","NO"))</f>
        <v/>
      </c>
      <c r="M1616" s="9">
        <f>IF(COUNTA($A1616:$K1616)=0,"",IF($K1616&lt;&gt;"",IF(COUNTIF($K$19:$K1616,$K1616)&gt;1,"SI","NO"),IF(COUNTIFS($A$19:$A1616,$A1616,$C$19:$C1616,$C1616,$J$19:$J1616,$J1616,$D$19:$D1616,$D1616)&gt;1,"SI","NO")))</f>
        <v/>
      </c>
      <c r="N1616" s="11">
        <f>IF(COUNTA($A1616:$K1616)=0,"",IF(AND($L1616="SI",$M1616="NO"),IFERROR($H1616,0),0))</f>
        <v/>
      </c>
      <c r="O1616" s="9">
        <f>IF(COUNTA($A1616:$K1616)=0,"",IF($M1616="SI","CUFE o factura duplicada dentro del reporte; no se suma dos veces",IF(IFERROR($H1616,0)&lt;=0,"DIAN reporta valor susceptible 0",IF($L1616="NO",IFERROR(LOOKUP(2,1/((LISTS!$M$2:$M$13&lt;&gt;"")*ISNUMBER(SEARCH(LISTS!$M$2:$M$13,$I1616))),LISTS!$O$2:$O$13),"Medio de pago no elegible o no identificado por DIAN"),"Apta automaticamente por pago electronico y base positiva"))))</f>
        <v/>
      </c>
    </row>
    <row r="1617">
      <c r="A1617" s="9" t="n"/>
      <c r="B1617" s="9" t="n"/>
      <c r="C1617" s="12" t="n"/>
      <c r="D1617" s="11" t="n"/>
      <c r="E1617" s="11" t="n"/>
      <c r="F1617" s="11" t="n"/>
      <c r="G1617" s="11" t="n"/>
      <c r="H1617" s="11" t="n"/>
      <c r="I1617" s="9" t="n"/>
      <c r="J1617" s="9" t="n"/>
      <c r="K1617" s="9" t="n"/>
      <c r="L1617" s="9">
        <f>IF(COUNTA($A1617:$K1617)=0,"",IF(AND(IFERROR($H1617,0)&gt;0,LEN(TRIM($K1617&amp;""))&gt;0,IFERROR(LOOKUP(2,1/((LISTS!$M$2:$M$13&lt;&gt;"")*ISNUMBER(SEARCH(LISTS!$M$2:$M$13,$I1617))),LISTS!$N$2:$N$13),"NO")="SI"),"SI","NO"))</f>
        <v/>
      </c>
      <c r="M1617" s="9">
        <f>IF(COUNTA($A1617:$K1617)=0,"",IF($K1617&lt;&gt;"",IF(COUNTIF($K$19:$K1617,$K1617)&gt;1,"SI","NO"),IF(COUNTIFS($A$19:$A1617,$A1617,$C$19:$C1617,$C1617,$J$19:$J1617,$J1617,$D$19:$D1617,$D1617)&gt;1,"SI","NO")))</f>
        <v/>
      </c>
      <c r="N1617" s="11">
        <f>IF(COUNTA($A1617:$K1617)=0,"",IF(AND($L1617="SI",$M1617="NO"),IFERROR($H1617,0),0))</f>
        <v/>
      </c>
      <c r="O1617" s="9">
        <f>IF(COUNTA($A1617:$K1617)=0,"",IF($M1617="SI","CUFE o factura duplicada dentro del reporte; no se suma dos veces",IF(IFERROR($H1617,0)&lt;=0,"DIAN reporta valor susceptible 0",IF($L1617="NO",IFERROR(LOOKUP(2,1/((LISTS!$M$2:$M$13&lt;&gt;"")*ISNUMBER(SEARCH(LISTS!$M$2:$M$13,$I1617))),LISTS!$O$2:$O$13),"Medio de pago no elegible o no identificado por DIAN"),"Apta automaticamente por pago electronico y base positiva"))))</f>
        <v/>
      </c>
    </row>
    <row r="1618">
      <c r="A1618" s="9" t="n"/>
      <c r="B1618" s="9" t="n"/>
      <c r="C1618" s="12" t="n"/>
      <c r="D1618" s="11" t="n"/>
      <c r="E1618" s="11" t="n"/>
      <c r="F1618" s="11" t="n"/>
      <c r="G1618" s="11" t="n"/>
      <c r="H1618" s="11" t="n"/>
      <c r="I1618" s="9" t="n"/>
      <c r="J1618" s="9" t="n"/>
      <c r="K1618" s="9" t="n"/>
      <c r="L1618" s="9">
        <f>IF(COUNTA($A1618:$K1618)=0,"",IF(AND(IFERROR($H1618,0)&gt;0,LEN(TRIM($K1618&amp;""))&gt;0,IFERROR(LOOKUP(2,1/((LISTS!$M$2:$M$13&lt;&gt;"")*ISNUMBER(SEARCH(LISTS!$M$2:$M$13,$I1618))),LISTS!$N$2:$N$13),"NO")="SI"),"SI","NO"))</f>
        <v/>
      </c>
      <c r="M1618" s="9">
        <f>IF(COUNTA($A1618:$K1618)=0,"",IF($K1618&lt;&gt;"",IF(COUNTIF($K$19:$K1618,$K1618)&gt;1,"SI","NO"),IF(COUNTIFS($A$19:$A1618,$A1618,$C$19:$C1618,$C1618,$J$19:$J1618,$J1618,$D$19:$D1618,$D1618)&gt;1,"SI","NO")))</f>
        <v/>
      </c>
      <c r="N1618" s="11">
        <f>IF(COUNTA($A1618:$K1618)=0,"",IF(AND($L1618="SI",$M1618="NO"),IFERROR($H1618,0),0))</f>
        <v/>
      </c>
      <c r="O1618" s="9">
        <f>IF(COUNTA($A1618:$K1618)=0,"",IF($M1618="SI","CUFE o factura duplicada dentro del reporte; no se suma dos veces",IF(IFERROR($H1618,0)&lt;=0,"DIAN reporta valor susceptible 0",IF($L1618="NO",IFERROR(LOOKUP(2,1/((LISTS!$M$2:$M$13&lt;&gt;"")*ISNUMBER(SEARCH(LISTS!$M$2:$M$13,$I1618))),LISTS!$O$2:$O$13),"Medio de pago no elegible o no identificado por DIAN"),"Apta automaticamente por pago electronico y base positiva"))))</f>
        <v/>
      </c>
    </row>
    <row r="1619">
      <c r="A1619" s="9" t="n"/>
      <c r="B1619" s="9" t="n"/>
      <c r="C1619" s="12" t="n"/>
      <c r="D1619" s="11" t="n"/>
      <c r="E1619" s="11" t="n"/>
      <c r="F1619" s="11" t="n"/>
      <c r="G1619" s="11" t="n"/>
      <c r="H1619" s="11" t="n"/>
      <c r="I1619" s="9" t="n"/>
      <c r="J1619" s="9" t="n"/>
      <c r="K1619" s="9" t="n"/>
      <c r="L1619" s="9">
        <f>IF(COUNTA($A1619:$K1619)=0,"",IF(AND(IFERROR($H1619,0)&gt;0,LEN(TRIM($K1619&amp;""))&gt;0,IFERROR(LOOKUP(2,1/((LISTS!$M$2:$M$13&lt;&gt;"")*ISNUMBER(SEARCH(LISTS!$M$2:$M$13,$I1619))),LISTS!$N$2:$N$13),"NO")="SI"),"SI","NO"))</f>
        <v/>
      </c>
      <c r="M1619" s="9">
        <f>IF(COUNTA($A1619:$K1619)=0,"",IF($K1619&lt;&gt;"",IF(COUNTIF($K$19:$K1619,$K1619)&gt;1,"SI","NO"),IF(COUNTIFS($A$19:$A1619,$A1619,$C$19:$C1619,$C1619,$J$19:$J1619,$J1619,$D$19:$D1619,$D1619)&gt;1,"SI","NO")))</f>
        <v/>
      </c>
      <c r="N1619" s="11">
        <f>IF(COUNTA($A1619:$K1619)=0,"",IF(AND($L1619="SI",$M1619="NO"),IFERROR($H1619,0),0))</f>
        <v/>
      </c>
      <c r="O1619" s="9">
        <f>IF(COUNTA($A1619:$K1619)=0,"",IF($M1619="SI","CUFE o factura duplicada dentro del reporte; no se suma dos veces",IF(IFERROR($H1619,0)&lt;=0,"DIAN reporta valor susceptible 0",IF($L1619="NO",IFERROR(LOOKUP(2,1/((LISTS!$M$2:$M$13&lt;&gt;"")*ISNUMBER(SEARCH(LISTS!$M$2:$M$13,$I1619))),LISTS!$O$2:$O$13),"Medio de pago no elegible o no identificado por DIAN"),"Apta automaticamente por pago electronico y base positiva"))))</f>
        <v/>
      </c>
    </row>
    <row r="1620">
      <c r="A1620" s="9" t="n"/>
      <c r="B1620" s="9" t="n"/>
      <c r="C1620" s="12" t="n"/>
      <c r="D1620" s="11" t="n"/>
      <c r="E1620" s="11" t="n"/>
      <c r="F1620" s="11" t="n"/>
      <c r="G1620" s="11" t="n"/>
      <c r="H1620" s="11" t="n"/>
      <c r="I1620" s="9" t="n"/>
      <c r="J1620" s="9" t="n"/>
      <c r="K1620" s="9" t="n"/>
      <c r="L1620" s="9">
        <f>IF(COUNTA($A1620:$K1620)=0,"",IF(AND(IFERROR($H1620,0)&gt;0,LEN(TRIM($K1620&amp;""))&gt;0,IFERROR(LOOKUP(2,1/((LISTS!$M$2:$M$13&lt;&gt;"")*ISNUMBER(SEARCH(LISTS!$M$2:$M$13,$I1620))),LISTS!$N$2:$N$13),"NO")="SI"),"SI","NO"))</f>
        <v/>
      </c>
      <c r="M1620" s="9">
        <f>IF(COUNTA($A1620:$K1620)=0,"",IF($K1620&lt;&gt;"",IF(COUNTIF($K$19:$K1620,$K1620)&gt;1,"SI","NO"),IF(COUNTIFS($A$19:$A1620,$A1620,$C$19:$C1620,$C1620,$J$19:$J1620,$J1620,$D$19:$D1620,$D1620)&gt;1,"SI","NO")))</f>
        <v/>
      </c>
      <c r="N1620" s="11">
        <f>IF(COUNTA($A1620:$K1620)=0,"",IF(AND($L1620="SI",$M1620="NO"),IFERROR($H1620,0),0))</f>
        <v/>
      </c>
      <c r="O1620" s="9">
        <f>IF(COUNTA($A1620:$K1620)=0,"",IF($M1620="SI","CUFE o factura duplicada dentro del reporte; no se suma dos veces",IF(IFERROR($H1620,0)&lt;=0,"DIAN reporta valor susceptible 0",IF($L1620="NO",IFERROR(LOOKUP(2,1/((LISTS!$M$2:$M$13&lt;&gt;"")*ISNUMBER(SEARCH(LISTS!$M$2:$M$13,$I1620))),LISTS!$O$2:$O$13),"Medio de pago no elegible o no identificado por DIAN"),"Apta automaticamente por pago electronico y base positiva"))))</f>
        <v/>
      </c>
    </row>
    <row r="1621">
      <c r="A1621" s="9" t="n"/>
      <c r="B1621" s="9" t="n"/>
      <c r="C1621" s="12" t="n"/>
      <c r="D1621" s="11" t="n"/>
      <c r="E1621" s="11" t="n"/>
      <c r="F1621" s="11" t="n"/>
      <c r="G1621" s="11" t="n"/>
      <c r="H1621" s="11" t="n"/>
      <c r="I1621" s="9" t="n"/>
      <c r="J1621" s="9" t="n"/>
      <c r="K1621" s="9" t="n"/>
      <c r="L1621" s="9">
        <f>IF(COUNTA($A1621:$K1621)=0,"",IF(AND(IFERROR($H1621,0)&gt;0,LEN(TRIM($K1621&amp;""))&gt;0,IFERROR(LOOKUP(2,1/((LISTS!$M$2:$M$13&lt;&gt;"")*ISNUMBER(SEARCH(LISTS!$M$2:$M$13,$I1621))),LISTS!$N$2:$N$13),"NO")="SI"),"SI","NO"))</f>
        <v/>
      </c>
      <c r="M1621" s="9">
        <f>IF(COUNTA($A1621:$K1621)=0,"",IF($K1621&lt;&gt;"",IF(COUNTIF($K$19:$K1621,$K1621)&gt;1,"SI","NO"),IF(COUNTIFS($A$19:$A1621,$A1621,$C$19:$C1621,$C1621,$J$19:$J1621,$J1621,$D$19:$D1621,$D1621)&gt;1,"SI","NO")))</f>
        <v/>
      </c>
      <c r="N1621" s="11">
        <f>IF(COUNTA($A1621:$K1621)=0,"",IF(AND($L1621="SI",$M1621="NO"),IFERROR($H1621,0),0))</f>
        <v/>
      </c>
      <c r="O1621" s="9">
        <f>IF(COUNTA($A1621:$K1621)=0,"",IF($M1621="SI","CUFE o factura duplicada dentro del reporte; no se suma dos veces",IF(IFERROR($H1621,0)&lt;=0,"DIAN reporta valor susceptible 0",IF($L1621="NO",IFERROR(LOOKUP(2,1/((LISTS!$M$2:$M$13&lt;&gt;"")*ISNUMBER(SEARCH(LISTS!$M$2:$M$13,$I1621))),LISTS!$O$2:$O$13),"Medio de pago no elegible o no identificado por DIAN"),"Apta automaticamente por pago electronico y base positiva"))))</f>
        <v/>
      </c>
    </row>
    <row r="1622">
      <c r="A1622" s="9" t="n"/>
      <c r="B1622" s="9" t="n"/>
      <c r="C1622" s="12" t="n"/>
      <c r="D1622" s="11" t="n"/>
      <c r="E1622" s="11" t="n"/>
      <c r="F1622" s="11" t="n"/>
      <c r="G1622" s="11" t="n"/>
      <c r="H1622" s="11" t="n"/>
      <c r="I1622" s="9" t="n"/>
      <c r="J1622" s="9" t="n"/>
      <c r="K1622" s="9" t="n"/>
      <c r="L1622" s="9">
        <f>IF(COUNTA($A1622:$K1622)=0,"",IF(AND(IFERROR($H1622,0)&gt;0,LEN(TRIM($K1622&amp;""))&gt;0,IFERROR(LOOKUP(2,1/((LISTS!$M$2:$M$13&lt;&gt;"")*ISNUMBER(SEARCH(LISTS!$M$2:$M$13,$I1622))),LISTS!$N$2:$N$13),"NO")="SI"),"SI","NO"))</f>
        <v/>
      </c>
      <c r="M1622" s="9">
        <f>IF(COUNTA($A1622:$K1622)=0,"",IF($K1622&lt;&gt;"",IF(COUNTIF($K$19:$K1622,$K1622)&gt;1,"SI","NO"),IF(COUNTIFS($A$19:$A1622,$A1622,$C$19:$C1622,$C1622,$J$19:$J1622,$J1622,$D$19:$D1622,$D1622)&gt;1,"SI","NO")))</f>
        <v/>
      </c>
      <c r="N1622" s="11">
        <f>IF(COUNTA($A1622:$K1622)=0,"",IF(AND($L1622="SI",$M1622="NO"),IFERROR($H1622,0),0))</f>
        <v/>
      </c>
      <c r="O1622" s="9">
        <f>IF(COUNTA($A1622:$K1622)=0,"",IF($M1622="SI","CUFE o factura duplicada dentro del reporte; no se suma dos veces",IF(IFERROR($H1622,0)&lt;=0,"DIAN reporta valor susceptible 0",IF($L1622="NO",IFERROR(LOOKUP(2,1/((LISTS!$M$2:$M$13&lt;&gt;"")*ISNUMBER(SEARCH(LISTS!$M$2:$M$13,$I1622))),LISTS!$O$2:$O$13),"Medio de pago no elegible o no identificado por DIAN"),"Apta automaticamente por pago electronico y base positiva"))))</f>
        <v/>
      </c>
    </row>
    <row r="1623">
      <c r="A1623" s="9" t="n"/>
      <c r="B1623" s="9" t="n"/>
      <c r="C1623" s="12" t="n"/>
      <c r="D1623" s="11" t="n"/>
      <c r="E1623" s="11" t="n"/>
      <c r="F1623" s="11" t="n"/>
      <c r="G1623" s="11" t="n"/>
      <c r="H1623" s="11" t="n"/>
      <c r="I1623" s="9" t="n"/>
      <c r="J1623" s="9" t="n"/>
      <c r="K1623" s="9" t="n"/>
      <c r="L1623" s="9">
        <f>IF(COUNTA($A1623:$K1623)=0,"",IF(AND(IFERROR($H1623,0)&gt;0,LEN(TRIM($K1623&amp;""))&gt;0,IFERROR(LOOKUP(2,1/((LISTS!$M$2:$M$13&lt;&gt;"")*ISNUMBER(SEARCH(LISTS!$M$2:$M$13,$I1623))),LISTS!$N$2:$N$13),"NO")="SI"),"SI","NO"))</f>
        <v/>
      </c>
      <c r="M1623" s="9">
        <f>IF(COUNTA($A1623:$K1623)=0,"",IF($K1623&lt;&gt;"",IF(COUNTIF($K$19:$K1623,$K1623)&gt;1,"SI","NO"),IF(COUNTIFS($A$19:$A1623,$A1623,$C$19:$C1623,$C1623,$J$19:$J1623,$J1623,$D$19:$D1623,$D1623)&gt;1,"SI","NO")))</f>
        <v/>
      </c>
      <c r="N1623" s="11">
        <f>IF(COUNTA($A1623:$K1623)=0,"",IF(AND($L1623="SI",$M1623="NO"),IFERROR($H1623,0),0))</f>
        <v/>
      </c>
      <c r="O1623" s="9">
        <f>IF(COUNTA($A1623:$K1623)=0,"",IF($M1623="SI","CUFE o factura duplicada dentro del reporte; no se suma dos veces",IF(IFERROR($H1623,0)&lt;=0,"DIAN reporta valor susceptible 0",IF($L1623="NO",IFERROR(LOOKUP(2,1/((LISTS!$M$2:$M$13&lt;&gt;"")*ISNUMBER(SEARCH(LISTS!$M$2:$M$13,$I1623))),LISTS!$O$2:$O$13),"Medio de pago no elegible o no identificado por DIAN"),"Apta automaticamente por pago electronico y base positiva"))))</f>
        <v/>
      </c>
    </row>
    <row r="1624">
      <c r="A1624" s="9" t="n"/>
      <c r="B1624" s="9" t="n"/>
      <c r="C1624" s="12" t="n"/>
      <c r="D1624" s="11" t="n"/>
      <c r="E1624" s="11" t="n"/>
      <c r="F1624" s="11" t="n"/>
      <c r="G1624" s="11" t="n"/>
      <c r="H1624" s="11" t="n"/>
      <c r="I1624" s="9" t="n"/>
      <c r="J1624" s="9" t="n"/>
      <c r="K1624" s="9" t="n"/>
      <c r="L1624" s="9">
        <f>IF(COUNTA($A1624:$K1624)=0,"",IF(AND(IFERROR($H1624,0)&gt;0,LEN(TRIM($K1624&amp;""))&gt;0,IFERROR(LOOKUP(2,1/((LISTS!$M$2:$M$13&lt;&gt;"")*ISNUMBER(SEARCH(LISTS!$M$2:$M$13,$I1624))),LISTS!$N$2:$N$13),"NO")="SI"),"SI","NO"))</f>
        <v/>
      </c>
      <c r="M1624" s="9">
        <f>IF(COUNTA($A1624:$K1624)=0,"",IF($K1624&lt;&gt;"",IF(COUNTIF($K$19:$K1624,$K1624)&gt;1,"SI","NO"),IF(COUNTIFS($A$19:$A1624,$A1624,$C$19:$C1624,$C1624,$J$19:$J1624,$J1624,$D$19:$D1624,$D1624)&gt;1,"SI","NO")))</f>
        <v/>
      </c>
      <c r="N1624" s="11">
        <f>IF(COUNTA($A1624:$K1624)=0,"",IF(AND($L1624="SI",$M1624="NO"),IFERROR($H1624,0),0))</f>
        <v/>
      </c>
      <c r="O1624" s="9">
        <f>IF(COUNTA($A1624:$K1624)=0,"",IF($M1624="SI","CUFE o factura duplicada dentro del reporte; no se suma dos veces",IF(IFERROR($H1624,0)&lt;=0,"DIAN reporta valor susceptible 0",IF($L1624="NO",IFERROR(LOOKUP(2,1/((LISTS!$M$2:$M$13&lt;&gt;"")*ISNUMBER(SEARCH(LISTS!$M$2:$M$13,$I1624))),LISTS!$O$2:$O$13),"Medio de pago no elegible o no identificado por DIAN"),"Apta automaticamente por pago electronico y base positiva"))))</f>
        <v/>
      </c>
    </row>
    <row r="1625">
      <c r="A1625" s="9" t="n"/>
      <c r="B1625" s="9" t="n"/>
      <c r="C1625" s="12" t="n"/>
      <c r="D1625" s="11" t="n"/>
      <c r="E1625" s="11" t="n"/>
      <c r="F1625" s="11" t="n"/>
      <c r="G1625" s="11" t="n"/>
      <c r="H1625" s="11" t="n"/>
      <c r="I1625" s="9" t="n"/>
      <c r="J1625" s="9" t="n"/>
      <c r="K1625" s="9" t="n"/>
      <c r="L1625" s="9">
        <f>IF(COUNTA($A1625:$K1625)=0,"",IF(AND(IFERROR($H1625,0)&gt;0,LEN(TRIM($K1625&amp;""))&gt;0,IFERROR(LOOKUP(2,1/((LISTS!$M$2:$M$13&lt;&gt;"")*ISNUMBER(SEARCH(LISTS!$M$2:$M$13,$I1625))),LISTS!$N$2:$N$13),"NO")="SI"),"SI","NO"))</f>
        <v/>
      </c>
      <c r="M1625" s="9">
        <f>IF(COUNTA($A1625:$K1625)=0,"",IF($K1625&lt;&gt;"",IF(COUNTIF($K$19:$K1625,$K1625)&gt;1,"SI","NO"),IF(COUNTIFS($A$19:$A1625,$A1625,$C$19:$C1625,$C1625,$J$19:$J1625,$J1625,$D$19:$D1625,$D1625)&gt;1,"SI","NO")))</f>
        <v/>
      </c>
      <c r="N1625" s="11">
        <f>IF(COUNTA($A1625:$K1625)=0,"",IF(AND($L1625="SI",$M1625="NO"),IFERROR($H1625,0),0))</f>
        <v/>
      </c>
      <c r="O1625" s="9">
        <f>IF(COUNTA($A1625:$K1625)=0,"",IF($M1625="SI","CUFE o factura duplicada dentro del reporte; no se suma dos veces",IF(IFERROR($H1625,0)&lt;=0,"DIAN reporta valor susceptible 0",IF($L1625="NO",IFERROR(LOOKUP(2,1/((LISTS!$M$2:$M$13&lt;&gt;"")*ISNUMBER(SEARCH(LISTS!$M$2:$M$13,$I1625))),LISTS!$O$2:$O$13),"Medio de pago no elegible o no identificado por DIAN"),"Apta automaticamente por pago electronico y base positiva"))))</f>
        <v/>
      </c>
    </row>
    <row r="1626">
      <c r="A1626" s="9" t="n"/>
      <c r="B1626" s="9" t="n"/>
      <c r="C1626" s="12" t="n"/>
      <c r="D1626" s="11" t="n"/>
      <c r="E1626" s="11" t="n"/>
      <c r="F1626" s="11" t="n"/>
      <c r="G1626" s="11" t="n"/>
      <c r="H1626" s="11" t="n"/>
      <c r="I1626" s="9" t="n"/>
      <c r="J1626" s="9" t="n"/>
      <c r="K1626" s="9" t="n"/>
      <c r="L1626" s="9">
        <f>IF(COUNTA($A1626:$K1626)=0,"",IF(AND(IFERROR($H1626,0)&gt;0,LEN(TRIM($K1626&amp;""))&gt;0,IFERROR(LOOKUP(2,1/((LISTS!$M$2:$M$13&lt;&gt;"")*ISNUMBER(SEARCH(LISTS!$M$2:$M$13,$I1626))),LISTS!$N$2:$N$13),"NO")="SI"),"SI","NO"))</f>
        <v/>
      </c>
      <c r="M1626" s="9">
        <f>IF(COUNTA($A1626:$K1626)=0,"",IF($K1626&lt;&gt;"",IF(COUNTIF($K$19:$K1626,$K1626)&gt;1,"SI","NO"),IF(COUNTIFS($A$19:$A1626,$A1626,$C$19:$C1626,$C1626,$J$19:$J1626,$J1626,$D$19:$D1626,$D1626)&gt;1,"SI","NO")))</f>
        <v/>
      </c>
      <c r="N1626" s="11">
        <f>IF(COUNTA($A1626:$K1626)=0,"",IF(AND($L1626="SI",$M1626="NO"),IFERROR($H1626,0),0))</f>
        <v/>
      </c>
      <c r="O1626" s="9">
        <f>IF(COUNTA($A1626:$K1626)=0,"",IF($M1626="SI","CUFE o factura duplicada dentro del reporte; no se suma dos veces",IF(IFERROR($H1626,0)&lt;=0,"DIAN reporta valor susceptible 0",IF($L1626="NO",IFERROR(LOOKUP(2,1/((LISTS!$M$2:$M$13&lt;&gt;"")*ISNUMBER(SEARCH(LISTS!$M$2:$M$13,$I1626))),LISTS!$O$2:$O$13),"Medio de pago no elegible o no identificado por DIAN"),"Apta automaticamente por pago electronico y base positiva"))))</f>
        <v/>
      </c>
    </row>
    <row r="1627">
      <c r="A1627" s="9" t="n"/>
      <c r="B1627" s="9" t="n"/>
      <c r="C1627" s="12" t="n"/>
      <c r="D1627" s="11" t="n"/>
      <c r="E1627" s="11" t="n"/>
      <c r="F1627" s="11" t="n"/>
      <c r="G1627" s="11" t="n"/>
      <c r="H1627" s="11" t="n"/>
      <c r="I1627" s="9" t="n"/>
      <c r="J1627" s="9" t="n"/>
      <c r="K1627" s="9" t="n"/>
      <c r="L1627" s="9">
        <f>IF(COUNTA($A1627:$K1627)=0,"",IF(AND(IFERROR($H1627,0)&gt;0,LEN(TRIM($K1627&amp;""))&gt;0,IFERROR(LOOKUP(2,1/((LISTS!$M$2:$M$13&lt;&gt;"")*ISNUMBER(SEARCH(LISTS!$M$2:$M$13,$I1627))),LISTS!$N$2:$N$13),"NO")="SI"),"SI","NO"))</f>
        <v/>
      </c>
      <c r="M1627" s="9">
        <f>IF(COUNTA($A1627:$K1627)=0,"",IF($K1627&lt;&gt;"",IF(COUNTIF($K$19:$K1627,$K1627)&gt;1,"SI","NO"),IF(COUNTIFS($A$19:$A1627,$A1627,$C$19:$C1627,$C1627,$J$19:$J1627,$J1627,$D$19:$D1627,$D1627)&gt;1,"SI","NO")))</f>
        <v/>
      </c>
      <c r="N1627" s="11">
        <f>IF(COUNTA($A1627:$K1627)=0,"",IF(AND($L1627="SI",$M1627="NO"),IFERROR($H1627,0),0))</f>
        <v/>
      </c>
      <c r="O1627" s="9">
        <f>IF(COUNTA($A1627:$K1627)=0,"",IF($M1627="SI","CUFE o factura duplicada dentro del reporte; no se suma dos veces",IF(IFERROR($H1627,0)&lt;=0,"DIAN reporta valor susceptible 0",IF($L1627="NO",IFERROR(LOOKUP(2,1/((LISTS!$M$2:$M$13&lt;&gt;"")*ISNUMBER(SEARCH(LISTS!$M$2:$M$13,$I1627))),LISTS!$O$2:$O$13),"Medio de pago no elegible o no identificado por DIAN"),"Apta automaticamente por pago electronico y base positiva"))))</f>
        <v/>
      </c>
    </row>
    <row r="1628">
      <c r="A1628" s="9" t="n"/>
      <c r="B1628" s="9" t="n"/>
      <c r="C1628" s="12" t="n"/>
      <c r="D1628" s="11" t="n"/>
      <c r="E1628" s="11" t="n"/>
      <c r="F1628" s="11" t="n"/>
      <c r="G1628" s="11" t="n"/>
      <c r="H1628" s="11" t="n"/>
      <c r="I1628" s="9" t="n"/>
      <c r="J1628" s="9" t="n"/>
      <c r="K1628" s="9" t="n"/>
      <c r="L1628" s="9">
        <f>IF(COUNTA($A1628:$K1628)=0,"",IF(AND(IFERROR($H1628,0)&gt;0,LEN(TRIM($K1628&amp;""))&gt;0,IFERROR(LOOKUP(2,1/((LISTS!$M$2:$M$13&lt;&gt;"")*ISNUMBER(SEARCH(LISTS!$M$2:$M$13,$I1628))),LISTS!$N$2:$N$13),"NO")="SI"),"SI","NO"))</f>
        <v/>
      </c>
      <c r="M1628" s="9">
        <f>IF(COUNTA($A1628:$K1628)=0,"",IF($K1628&lt;&gt;"",IF(COUNTIF($K$19:$K1628,$K1628)&gt;1,"SI","NO"),IF(COUNTIFS($A$19:$A1628,$A1628,$C$19:$C1628,$C1628,$J$19:$J1628,$J1628,$D$19:$D1628,$D1628)&gt;1,"SI","NO")))</f>
        <v/>
      </c>
      <c r="N1628" s="11">
        <f>IF(COUNTA($A1628:$K1628)=0,"",IF(AND($L1628="SI",$M1628="NO"),IFERROR($H1628,0),0))</f>
        <v/>
      </c>
      <c r="O1628" s="9">
        <f>IF(COUNTA($A1628:$K1628)=0,"",IF($M1628="SI","CUFE o factura duplicada dentro del reporte; no se suma dos veces",IF(IFERROR($H1628,0)&lt;=0,"DIAN reporta valor susceptible 0",IF($L1628="NO",IFERROR(LOOKUP(2,1/((LISTS!$M$2:$M$13&lt;&gt;"")*ISNUMBER(SEARCH(LISTS!$M$2:$M$13,$I1628))),LISTS!$O$2:$O$13),"Medio de pago no elegible o no identificado por DIAN"),"Apta automaticamente por pago electronico y base positiva"))))</f>
        <v/>
      </c>
    </row>
    <row r="1629">
      <c r="A1629" s="9" t="n"/>
      <c r="B1629" s="9" t="n"/>
      <c r="C1629" s="12" t="n"/>
      <c r="D1629" s="11" t="n"/>
      <c r="E1629" s="11" t="n"/>
      <c r="F1629" s="11" t="n"/>
      <c r="G1629" s="11" t="n"/>
      <c r="H1629" s="11" t="n"/>
      <c r="I1629" s="9" t="n"/>
      <c r="J1629" s="9" t="n"/>
      <c r="K1629" s="9" t="n"/>
      <c r="L1629" s="9">
        <f>IF(COUNTA($A1629:$K1629)=0,"",IF(AND(IFERROR($H1629,0)&gt;0,LEN(TRIM($K1629&amp;""))&gt;0,IFERROR(LOOKUP(2,1/((LISTS!$M$2:$M$13&lt;&gt;"")*ISNUMBER(SEARCH(LISTS!$M$2:$M$13,$I1629))),LISTS!$N$2:$N$13),"NO")="SI"),"SI","NO"))</f>
        <v/>
      </c>
      <c r="M1629" s="9">
        <f>IF(COUNTA($A1629:$K1629)=0,"",IF($K1629&lt;&gt;"",IF(COUNTIF($K$19:$K1629,$K1629)&gt;1,"SI","NO"),IF(COUNTIFS($A$19:$A1629,$A1629,$C$19:$C1629,$C1629,$J$19:$J1629,$J1629,$D$19:$D1629,$D1629)&gt;1,"SI","NO")))</f>
        <v/>
      </c>
      <c r="N1629" s="11">
        <f>IF(COUNTA($A1629:$K1629)=0,"",IF(AND($L1629="SI",$M1629="NO"),IFERROR($H1629,0),0))</f>
        <v/>
      </c>
      <c r="O1629" s="9">
        <f>IF(COUNTA($A1629:$K1629)=0,"",IF($M1629="SI","CUFE o factura duplicada dentro del reporte; no se suma dos veces",IF(IFERROR($H1629,0)&lt;=0,"DIAN reporta valor susceptible 0",IF($L1629="NO",IFERROR(LOOKUP(2,1/((LISTS!$M$2:$M$13&lt;&gt;"")*ISNUMBER(SEARCH(LISTS!$M$2:$M$13,$I1629))),LISTS!$O$2:$O$13),"Medio de pago no elegible o no identificado por DIAN"),"Apta automaticamente por pago electronico y base positiva"))))</f>
        <v/>
      </c>
    </row>
    <row r="1630">
      <c r="A1630" s="9" t="n"/>
      <c r="B1630" s="9" t="n"/>
      <c r="C1630" s="12" t="n"/>
      <c r="D1630" s="11" t="n"/>
      <c r="E1630" s="11" t="n"/>
      <c r="F1630" s="11" t="n"/>
      <c r="G1630" s="11" t="n"/>
      <c r="H1630" s="11" t="n"/>
      <c r="I1630" s="9" t="n"/>
      <c r="J1630" s="9" t="n"/>
      <c r="K1630" s="9" t="n"/>
      <c r="L1630" s="9">
        <f>IF(COUNTA($A1630:$K1630)=0,"",IF(AND(IFERROR($H1630,0)&gt;0,LEN(TRIM($K1630&amp;""))&gt;0,IFERROR(LOOKUP(2,1/((LISTS!$M$2:$M$13&lt;&gt;"")*ISNUMBER(SEARCH(LISTS!$M$2:$M$13,$I1630))),LISTS!$N$2:$N$13),"NO")="SI"),"SI","NO"))</f>
        <v/>
      </c>
      <c r="M1630" s="9">
        <f>IF(COUNTA($A1630:$K1630)=0,"",IF($K1630&lt;&gt;"",IF(COUNTIF($K$19:$K1630,$K1630)&gt;1,"SI","NO"),IF(COUNTIFS($A$19:$A1630,$A1630,$C$19:$C1630,$C1630,$J$19:$J1630,$J1630,$D$19:$D1630,$D1630)&gt;1,"SI","NO")))</f>
        <v/>
      </c>
      <c r="N1630" s="11">
        <f>IF(COUNTA($A1630:$K1630)=0,"",IF(AND($L1630="SI",$M1630="NO"),IFERROR($H1630,0),0))</f>
        <v/>
      </c>
      <c r="O1630" s="9">
        <f>IF(COUNTA($A1630:$K1630)=0,"",IF($M1630="SI","CUFE o factura duplicada dentro del reporte; no se suma dos veces",IF(IFERROR($H1630,0)&lt;=0,"DIAN reporta valor susceptible 0",IF($L1630="NO",IFERROR(LOOKUP(2,1/((LISTS!$M$2:$M$13&lt;&gt;"")*ISNUMBER(SEARCH(LISTS!$M$2:$M$13,$I1630))),LISTS!$O$2:$O$13),"Medio de pago no elegible o no identificado por DIAN"),"Apta automaticamente por pago electronico y base positiva"))))</f>
        <v/>
      </c>
    </row>
    <row r="1631">
      <c r="A1631" s="9" t="n"/>
      <c r="B1631" s="9" t="n"/>
      <c r="C1631" s="12" t="n"/>
      <c r="D1631" s="11" t="n"/>
      <c r="E1631" s="11" t="n"/>
      <c r="F1631" s="11" t="n"/>
      <c r="G1631" s="11" t="n"/>
      <c r="H1631" s="11" t="n"/>
      <c r="I1631" s="9" t="n"/>
      <c r="J1631" s="9" t="n"/>
      <c r="K1631" s="9" t="n"/>
      <c r="L1631" s="9">
        <f>IF(COUNTA($A1631:$K1631)=0,"",IF(AND(IFERROR($H1631,0)&gt;0,LEN(TRIM($K1631&amp;""))&gt;0,IFERROR(LOOKUP(2,1/((LISTS!$M$2:$M$13&lt;&gt;"")*ISNUMBER(SEARCH(LISTS!$M$2:$M$13,$I1631))),LISTS!$N$2:$N$13),"NO")="SI"),"SI","NO"))</f>
        <v/>
      </c>
      <c r="M1631" s="9">
        <f>IF(COUNTA($A1631:$K1631)=0,"",IF($K1631&lt;&gt;"",IF(COUNTIF($K$19:$K1631,$K1631)&gt;1,"SI","NO"),IF(COUNTIFS($A$19:$A1631,$A1631,$C$19:$C1631,$C1631,$J$19:$J1631,$J1631,$D$19:$D1631,$D1631)&gt;1,"SI","NO")))</f>
        <v/>
      </c>
      <c r="N1631" s="11">
        <f>IF(COUNTA($A1631:$K1631)=0,"",IF(AND($L1631="SI",$M1631="NO"),IFERROR($H1631,0),0))</f>
        <v/>
      </c>
      <c r="O1631" s="9">
        <f>IF(COUNTA($A1631:$K1631)=0,"",IF($M1631="SI","CUFE o factura duplicada dentro del reporte; no se suma dos veces",IF(IFERROR($H1631,0)&lt;=0,"DIAN reporta valor susceptible 0",IF($L1631="NO",IFERROR(LOOKUP(2,1/((LISTS!$M$2:$M$13&lt;&gt;"")*ISNUMBER(SEARCH(LISTS!$M$2:$M$13,$I1631))),LISTS!$O$2:$O$13),"Medio de pago no elegible o no identificado por DIAN"),"Apta automaticamente por pago electronico y base positiva"))))</f>
        <v/>
      </c>
    </row>
    <row r="1632">
      <c r="A1632" s="9" t="n"/>
      <c r="B1632" s="9" t="n"/>
      <c r="C1632" s="12" t="n"/>
      <c r="D1632" s="11" t="n"/>
      <c r="E1632" s="11" t="n"/>
      <c r="F1632" s="11" t="n"/>
      <c r="G1632" s="11" t="n"/>
      <c r="H1632" s="11" t="n"/>
      <c r="I1632" s="9" t="n"/>
      <c r="J1632" s="9" t="n"/>
      <c r="K1632" s="9" t="n"/>
      <c r="L1632" s="9">
        <f>IF(COUNTA($A1632:$K1632)=0,"",IF(AND(IFERROR($H1632,0)&gt;0,LEN(TRIM($K1632&amp;""))&gt;0,IFERROR(LOOKUP(2,1/((LISTS!$M$2:$M$13&lt;&gt;"")*ISNUMBER(SEARCH(LISTS!$M$2:$M$13,$I1632))),LISTS!$N$2:$N$13),"NO")="SI"),"SI","NO"))</f>
        <v/>
      </c>
      <c r="M1632" s="9">
        <f>IF(COUNTA($A1632:$K1632)=0,"",IF($K1632&lt;&gt;"",IF(COUNTIF($K$19:$K1632,$K1632)&gt;1,"SI","NO"),IF(COUNTIFS($A$19:$A1632,$A1632,$C$19:$C1632,$C1632,$J$19:$J1632,$J1632,$D$19:$D1632,$D1632)&gt;1,"SI","NO")))</f>
        <v/>
      </c>
      <c r="N1632" s="11">
        <f>IF(COUNTA($A1632:$K1632)=0,"",IF(AND($L1632="SI",$M1632="NO"),IFERROR($H1632,0),0))</f>
        <v/>
      </c>
      <c r="O1632" s="9">
        <f>IF(COUNTA($A1632:$K1632)=0,"",IF($M1632="SI","CUFE o factura duplicada dentro del reporte; no se suma dos veces",IF(IFERROR($H1632,0)&lt;=0,"DIAN reporta valor susceptible 0",IF($L1632="NO",IFERROR(LOOKUP(2,1/((LISTS!$M$2:$M$13&lt;&gt;"")*ISNUMBER(SEARCH(LISTS!$M$2:$M$13,$I1632))),LISTS!$O$2:$O$13),"Medio de pago no elegible o no identificado por DIAN"),"Apta automaticamente por pago electronico y base positiva"))))</f>
        <v/>
      </c>
    </row>
    <row r="1633">
      <c r="A1633" s="9" t="n"/>
      <c r="B1633" s="9" t="n"/>
      <c r="C1633" s="12" t="n"/>
      <c r="D1633" s="11" t="n"/>
      <c r="E1633" s="11" t="n"/>
      <c r="F1633" s="11" t="n"/>
      <c r="G1633" s="11" t="n"/>
      <c r="H1633" s="11" t="n"/>
      <c r="I1633" s="9" t="n"/>
      <c r="J1633" s="9" t="n"/>
      <c r="K1633" s="9" t="n"/>
      <c r="L1633" s="9">
        <f>IF(COUNTA($A1633:$K1633)=0,"",IF(AND(IFERROR($H1633,0)&gt;0,LEN(TRIM($K1633&amp;""))&gt;0,IFERROR(LOOKUP(2,1/((LISTS!$M$2:$M$13&lt;&gt;"")*ISNUMBER(SEARCH(LISTS!$M$2:$M$13,$I1633))),LISTS!$N$2:$N$13),"NO")="SI"),"SI","NO"))</f>
        <v/>
      </c>
      <c r="M1633" s="9">
        <f>IF(COUNTA($A1633:$K1633)=0,"",IF($K1633&lt;&gt;"",IF(COUNTIF($K$19:$K1633,$K1633)&gt;1,"SI","NO"),IF(COUNTIFS($A$19:$A1633,$A1633,$C$19:$C1633,$C1633,$J$19:$J1633,$J1633,$D$19:$D1633,$D1633)&gt;1,"SI","NO")))</f>
        <v/>
      </c>
      <c r="N1633" s="11">
        <f>IF(COUNTA($A1633:$K1633)=0,"",IF(AND($L1633="SI",$M1633="NO"),IFERROR($H1633,0),0))</f>
        <v/>
      </c>
      <c r="O1633" s="9">
        <f>IF(COUNTA($A1633:$K1633)=0,"",IF($M1633="SI","CUFE o factura duplicada dentro del reporte; no se suma dos veces",IF(IFERROR($H1633,0)&lt;=0,"DIAN reporta valor susceptible 0",IF($L1633="NO",IFERROR(LOOKUP(2,1/((LISTS!$M$2:$M$13&lt;&gt;"")*ISNUMBER(SEARCH(LISTS!$M$2:$M$13,$I1633))),LISTS!$O$2:$O$13),"Medio de pago no elegible o no identificado por DIAN"),"Apta automaticamente por pago electronico y base positiva"))))</f>
        <v/>
      </c>
    </row>
    <row r="1634">
      <c r="A1634" s="9" t="n"/>
      <c r="B1634" s="9" t="n"/>
      <c r="C1634" s="12" t="n"/>
      <c r="D1634" s="11" t="n"/>
      <c r="E1634" s="11" t="n"/>
      <c r="F1634" s="11" t="n"/>
      <c r="G1634" s="11" t="n"/>
      <c r="H1634" s="11" t="n"/>
      <c r="I1634" s="9" t="n"/>
      <c r="J1634" s="9" t="n"/>
      <c r="K1634" s="9" t="n"/>
      <c r="L1634" s="9">
        <f>IF(COUNTA($A1634:$K1634)=0,"",IF(AND(IFERROR($H1634,0)&gt;0,LEN(TRIM($K1634&amp;""))&gt;0,IFERROR(LOOKUP(2,1/((LISTS!$M$2:$M$13&lt;&gt;"")*ISNUMBER(SEARCH(LISTS!$M$2:$M$13,$I1634))),LISTS!$N$2:$N$13),"NO")="SI"),"SI","NO"))</f>
        <v/>
      </c>
      <c r="M1634" s="9">
        <f>IF(COUNTA($A1634:$K1634)=0,"",IF($K1634&lt;&gt;"",IF(COUNTIF($K$19:$K1634,$K1634)&gt;1,"SI","NO"),IF(COUNTIFS($A$19:$A1634,$A1634,$C$19:$C1634,$C1634,$J$19:$J1634,$J1634,$D$19:$D1634,$D1634)&gt;1,"SI","NO")))</f>
        <v/>
      </c>
      <c r="N1634" s="11">
        <f>IF(COUNTA($A1634:$K1634)=0,"",IF(AND($L1634="SI",$M1634="NO"),IFERROR($H1634,0),0))</f>
        <v/>
      </c>
      <c r="O1634" s="9">
        <f>IF(COUNTA($A1634:$K1634)=0,"",IF($M1634="SI","CUFE o factura duplicada dentro del reporte; no se suma dos veces",IF(IFERROR($H1634,0)&lt;=0,"DIAN reporta valor susceptible 0",IF($L1634="NO",IFERROR(LOOKUP(2,1/((LISTS!$M$2:$M$13&lt;&gt;"")*ISNUMBER(SEARCH(LISTS!$M$2:$M$13,$I1634))),LISTS!$O$2:$O$13),"Medio de pago no elegible o no identificado por DIAN"),"Apta automaticamente por pago electronico y base positiva"))))</f>
        <v/>
      </c>
    </row>
    <row r="1635">
      <c r="A1635" s="9" t="n"/>
      <c r="B1635" s="9" t="n"/>
      <c r="C1635" s="12" t="n"/>
      <c r="D1635" s="11" t="n"/>
      <c r="E1635" s="11" t="n"/>
      <c r="F1635" s="11" t="n"/>
      <c r="G1635" s="11" t="n"/>
      <c r="H1635" s="11" t="n"/>
      <c r="I1635" s="9" t="n"/>
      <c r="J1635" s="9" t="n"/>
      <c r="K1635" s="9" t="n"/>
      <c r="L1635" s="9">
        <f>IF(COUNTA($A1635:$K1635)=0,"",IF(AND(IFERROR($H1635,0)&gt;0,LEN(TRIM($K1635&amp;""))&gt;0,IFERROR(LOOKUP(2,1/((LISTS!$M$2:$M$13&lt;&gt;"")*ISNUMBER(SEARCH(LISTS!$M$2:$M$13,$I1635))),LISTS!$N$2:$N$13),"NO")="SI"),"SI","NO"))</f>
        <v/>
      </c>
      <c r="M1635" s="9">
        <f>IF(COUNTA($A1635:$K1635)=0,"",IF($K1635&lt;&gt;"",IF(COUNTIF($K$19:$K1635,$K1635)&gt;1,"SI","NO"),IF(COUNTIFS($A$19:$A1635,$A1635,$C$19:$C1635,$C1635,$J$19:$J1635,$J1635,$D$19:$D1635,$D1635)&gt;1,"SI","NO")))</f>
        <v/>
      </c>
      <c r="N1635" s="11">
        <f>IF(COUNTA($A1635:$K1635)=0,"",IF(AND($L1635="SI",$M1635="NO"),IFERROR($H1635,0),0))</f>
        <v/>
      </c>
      <c r="O1635" s="9">
        <f>IF(COUNTA($A1635:$K1635)=0,"",IF($M1635="SI","CUFE o factura duplicada dentro del reporte; no se suma dos veces",IF(IFERROR($H1635,0)&lt;=0,"DIAN reporta valor susceptible 0",IF($L1635="NO",IFERROR(LOOKUP(2,1/((LISTS!$M$2:$M$13&lt;&gt;"")*ISNUMBER(SEARCH(LISTS!$M$2:$M$13,$I1635))),LISTS!$O$2:$O$13),"Medio de pago no elegible o no identificado por DIAN"),"Apta automaticamente por pago electronico y base positiva"))))</f>
        <v/>
      </c>
    </row>
    <row r="1636">
      <c r="A1636" s="9" t="n"/>
      <c r="B1636" s="9" t="n"/>
      <c r="C1636" s="12" t="n"/>
      <c r="D1636" s="11" t="n"/>
      <c r="E1636" s="11" t="n"/>
      <c r="F1636" s="11" t="n"/>
      <c r="G1636" s="11" t="n"/>
      <c r="H1636" s="11" t="n"/>
      <c r="I1636" s="9" t="n"/>
      <c r="J1636" s="9" t="n"/>
      <c r="K1636" s="9" t="n"/>
      <c r="L1636" s="9">
        <f>IF(COUNTA($A1636:$K1636)=0,"",IF(AND(IFERROR($H1636,0)&gt;0,LEN(TRIM($K1636&amp;""))&gt;0,IFERROR(LOOKUP(2,1/((LISTS!$M$2:$M$13&lt;&gt;"")*ISNUMBER(SEARCH(LISTS!$M$2:$M$13,$I1636))),LISTS!$N$2:$N$13),"NO")="SI"),"SI","NO"))</f>
        <v/>
      </c>
      <c r="M1636" s="9">
        <f>IF(COUNTA($A1636:$K1636)=0,"",IF($K1636&lt;&gt;"",IF(COUNTIF($K$19:$K1636,$K1636)&gt;1,"SI","NO"),IF(COUNTIFS($A$19:$A1636,$A1636,$C$19:$C1636,$C1636,$J$19:$J1636,$J1636,$D$19:$D1636,$D1636)&gt;1,"SI","NO")))</f>
        <v/>
      </c>
      <c r="N1636" s="11">
        <f>IF(COUNTA($A1636:$K1636)=0,"",IF(AND($L1636="SI",$M1636="NO"),IFERROR($H1636,0),0))</f>
        <v/>
      </c>
      <c r="O1636" s="9">
        <f>IF(COUNTA($A1636:$K1636)=0,"",IF($M1636="SI","CUFE o factura duplicada dentro del reporte; no se suma dos veces",IF(IFERROR($H1636,0)&lt;=0,"DIAN reporta valor susceptible 0",IF($L1636="NO",IFERROR(LOOKUP(2,1/((LISTS!$M$2:$M$13&lt;&gt;"")*ISNUMBER(SEARCH(LISTS!$M$2:$M$13,$I1636))),LISTS!$O$2:$O$13),"Medio de pago no elegible o no identificado por DIAN"),"Apta automaticamente por pago electronico y base positiva"))))</f>
        <v/>
      </c>
    </row>
    <row r="1637">
      <c r="A1637" s="9" t="n"/>
      <c r="B1637" s="9" t="n"/>
      <c r="C1637" s="12" t="n"/>
      <c r="D1637" s="11" t="n"/>
      <c r="E1637" s="11" t="n"/>
      <c r="F1637" s="11" t="n"/>
      <c r="G1637" s="11" t="n"/>
      <c r="H1637" s="11" t="n"/>
      <c r="I1637" s="9" t="n"/>
      <c r="J1637" s="9" t="n"/>
      <c r="K1637" s="9" t="n"/>
      <c r="L1637" s="9">
        <f>IF(COUNTA($A1637:$K1637)=0,"",IF(AND(IFERROR($H1637,0)&gt;0,LEN(TRIM($K1637&amp;""))&gt;0,IFERROR(LOOKUP(2,1/((LISTS!$M$2:$M$13&lt;&gt;"")*ISNUMBER(SEARCH(LISTS!$M$2:$M$13,$I1637))),LISTS!$N$2:$N$13),"NO")="SI"),"SI","NO"))</f>
        <v/>
      </c>
      <c r="M1637" s="9">
        <f>IF(COUNTA($A1637:$K1637)=0,"",IF($K1637&lt;&gt;"",IF(COUNTIF($K$19:$K1637,$K1637)&gt;1,"SI","NO"),IF(COUNTIFS($A$19:$A1637,$A1637,$C$19:$C1637,$C1637,$J$19:$J1637,$J1637,$D$19:$D1637,$D1637)&gt;1,"SI","NO")))</f>
        <v/>
      </c>
      <c r="N1637" s="11">
        <f>IF(COUNTA($A1637:$K1637)=0,"",IF(AND($L1637="SI",$M1637="NO"),IFERROR($H1637,0),0))</f>
        <v/>
      </c>
      <c r="O1637" s="9">
        <f>IF(COUNTA($A1637:$K1637)=0,"",IF($M1637="SI","CUFE o factura duplicada dentro del reporte; no se suma dos veces",IF(IFERROR($H1637,0)&lt;=0,"DIAN reporta valor susceptible 0",IF($L1637="NO",IFERROR(LOOKUP(2,1/((LISTS!$M$2:$M$13&lt;&gt;"")*ISNUMBER(SEARCH(LISTS!$M$2:$M$13,$I1637))),LISTS!$O$2:$O$13),"Medio de pago no elegible o no identificado por DIAN"),"Apta automaticamente por pago electronico y base positiva"))))</f>
        <v/>
      </c>
    </row>
    <row r="1638">
      <c r="A1638" s="9" t="n"/>
      <c r="B1638" s="9" t="n"/>
      <c r="C1638" s="12" t="n"/>
      <c r="D1638" s="11" t="n"/>
      <c r="E1638" s="11" t="n"/>
      <c r="F1638" s="11" t="n"/>
      <c r="G1638" s="11" t="n"/>
      <c r="H1638" s="11" t="n"/>
      <c r="I1638" s="9" t="n"/>
      <c r="J1638" s="9" t="n"/>
      <c r="K1638" s="9" t="n"/>
      <c r="L1638" s="9">
        <f>IF(COUNTA($A1638:$K1638)=0,"",IF(AND(IFERROR($H1638,0)&gt;0,LEN(TRIM($K1638&amp;""))&gt;0,IFERROR(LOOKUP(2,1/((LISTS!$M$2:$M$13&lt;&gt;"")*ISNUMBER(SEARCH(LISTS!$M$2:$M$13,$I1638))),LISTS!$N$2:$N$13),"NO")="SI"),"SI","NO"))</f>
        <v/>
      </c>
      <c r="M1638" s="9">
        <f>IF(COUNTA($A1638:$K1638)=0,"",IF($K1638&lt;&gt;"",IF(COUNTIF($K$19:$K1638,$K1638)&gt;1,"SI","NO"),IF(COUNTIFS($A$19:$A1638,$A1638,$C$19:$C1638,$C1638,$J$19:$J1638,$J1638,$D$19:$D1638,$D1638)&gt;1,"SI","NO")))</f>
        <v/>
      </c>
      <c r="N1638" s="11">
        <f>IF(COUNTA($A1638:$K1638)=0,"",IF(AND($L1638="SI",$M1638="NO"),IFERROR($H1638,0),0))</f>
        <v/>
      </c>
      <c r="O1638" s="9">
        <f>IF(COUNTA($A1638:$K1638)=0,"",IF($M1638="SI","CUFE o factura duplicada dentro del reporte; no se suma dos veces",IF(IFERROR($H1638,0)&lt;=0,"DIAN reporta valor susceptible 0",IF($L1638="NO",IFERROR(LOOKUP(2,1/((LISTS!$M$2:$M$13&lt;&gt;"")*ISNUMBER(SEARCH(LISTS!$M$2:$M$13,$I1638))),LISTS!$O$2:$O$13),"Medio de pago no elegible o no identificado por DIAN"),"Apta automaticamente por pago electronico y base positiva"))))</f>
        <v/>
      </c>
    </row>
    <row r="1639">
      <c r="A1639" s="9" t="n"/>
      <c r="B1639" s="9" t="n"/>
      <c r="C1639" s="12" t="n"/>
      <c r="D1639" s="11" t="n"/>
      <c r="E1639" s="11" t="n"/>
      <c r="F1639" s="11" t="n"/>
      <c r="G1639" s="11" t="n"/>
      <c r="H1639" s="11" t="n"/>
      <c r="I1639" s="9" t="n"/>
      <c r="J1639" s="9" t="n"/>
      <c r="K1639" s="9" t="n"/>
      <c r="L1639" s="9">
        <f>IF(COUNTA($A1639:$K1639)=0,"",IF(AND(IFERROR($H1639,0)&gt;0,LEN(TRIM($K1639&amp;""))&gt;0,IFERROR(LOOKUP(2,1/((LISTS!$M$2:$M$13&lt;&gt;"")*ISNUMBER(SEARCH(LISTS!$M$2:$M$13,$I1639))),LISTS!$N$2:$N$13),"NO")="SI"),"SI","NO"))</f>
        <v/>
      </c>
      <c r="M1639" s="9">
        <f>IF(COUNTA($A1639:$K1639)=0,"",IF($K1639&lt;&gt;"",IF(COUNTIF($K$19:$K1639,$K1639)&gt;1,"SI","NO"),IF(COUNTIFS($A$19:$A1639,$A1639,$C$19:$C1639,$C1639,$J$19:$J1639,$J1639,$D$19:$D1639,$D1639)&gt;1,"SI","NO")))</f>
        <v/>
      </c>
      <c r="N1639" s="11">
        <f>IF(COUNTA($A1639:$K1639)=0,"",IF(AND($L1639="SI",$M1639="NO"),IFERROR($H1639,0),0))</f>
        <v/>
      </c>
      <c r="O1639" s="9">
        <f>IF(COUNTA($A1639:$K1639)=0,"",IF($M1639="SI","CUFE o factura duplicada dentro del reporte; no se suma dos veces",IF(IFERROR($H1639,0)&lt;=0,"DIAN reporta valor susceptible 0",IF($L1639="NO",IFERROR(LOOKUP(2,1/((LISTS!$M$2:$M$13&lt;&gt;"")*ISNUMBER(SEARCH(LISTS!$M$2:$M$13,$I1639))),LISTS!$O$2:$O$13),"Medio de pago no elegible o no identificado por DIAN"),"Apta automaticamente por pago electronico y base positiva"))))</f>
        <v/>
      </c>
    </row>
    <row r="1640">
      <c r="A1640" s="9" t="n"/>
      <c r="B1640" s="9" t="n"/>
      <c r="C1640" s="12" t="n"/>
      <c r="D1640" s="11" t="n"/>
      <c r="E1640" s="11" t="n"/>
      <c r="F1640" s="11" t="n"/>
      <c r="G1640" s="11" t="n"/>
      <c r="H1640" s="11" t="n"/>
      <c r="I1640" s="9" t="n"/>
      <c r="J1640" s="9" t="n"/>
      <c r="K1640" s="9" t="n"/>
      <c r="L1640" s="9">
        <f>IF(COUNTA($A1640:$K1640)=0,"",IF(AND(IFERROR($H1640,0)&gt;0,LEN(TRIM($K1640&amp;""))&gt;0,IFERROR(LOOKUP(2,1/((LISTS!$M$2:$M$13&lt;&gt;"")*ISNUMBER(SEARCH(LISTS!$M$2:$M$13,$I1640))),LISTS!$N$2:$N$13),"NO")="SI"),"SI","NO"))</f>
        <v/>
      </c>
      <c r="M1640" s="9">
        <f>IF(COUNTA($A1640:$K1640)=0,"",IF($K1640&lt;&gt;"",IF(COUNTIF($K$19:$K1640,$K1640)&gt;1,"SI","NO"),IF(COUNTIFS($A$19:$A1640,$A1640,$C$19:$C1640,$C1640,$J$19:$J1640,$J1640,$D$19:$D1640,$D1640)&gt;1,"SI","NO")))</f>
        <v/>
      </c>
      <c r="N1640" s="11">
        <f>IF(COUNTA($A1640:$K1640)=0,"",IF(AND($L1640="SI",$M1640="NO"),IFERROR($H1640,0),0))</f>
        <v/>
      </c>
      <c r="O1640" s="9">
        <f>IF(COUNTA($A1640:$K1640)=0,"",IF($M1640="SI","CUFE o factura duplicada dentro del reporte; no se suma dos veces",IF(IFERROR($H1640,0)&lt;=0,"DIAN reporta valor susceptible 0",IF($L1640="NO",IFERROR(LOOKUP(2,1/((LISTS!$M$2:$M$13&lt;&gt;"")*ISNUMBER(SEARCH(LISTS!$M$2:$M$13,$I1640))),LISTS!$O$2:$O$13),"Medio de pago no elegible o no identificado por DIAN"),"Apta automaticamente por pago electronico y base positiva"))))</f>
        <v/>
      </c>
    </row>
    <row r="1641">
      <c r="A1641" s="9" t="n"/>
      <c r="B1641" s="9" t="n"/>
      <c r="C1641" s="12" t="n"/>
      <c r="D1641" s="11" t="n"/>
      <c r="E1641" s="11" t="n"/>
      <c r="F1641" s="11" t="n"/>
      <c r="G1641" s="11" t="n"/>
      <c r="H1641" s="11" t="n"/>
      <c r="I1641" s="9" t="n"/>
      <c r="J1641" s="9" t="n"/>
      <c r="K1641" s="9" t="n"/>
      <c r="L1641" s="9">
        <f>IF(COUNTA($A1641:$K1641)=0,"",IF(AND(IFERROR($H1641,0)&gt;0,LEN(TRIM($K1641&amp;""))&gt;0,IFERROR(LOOKUP(2,1/((LISTS!$M$2:$M$13&lt;&gt;"")*ISNUMBER(SEARCH(LISTS!$M$2:$M$13,$I1641))),LISTS!$N$2:$N$13),"NO")="SI"),"SI","NO"))</f>
        <v/>
      </c>
      <c r="M1641" s="9">
        <f>IF(COUNTA($A1641:$K1641)=0,"",IF($K1641&lt;&gt;"",IF(COUNTIF($K$19:$K1641,$K1641)&gt;1,"SI","NO"),IF(COUNTIFS($A$19:$A1641,$A1641,$C$19:$C1641,$C1641,$J$19:$J1641,$J1641,$D$19:$D1641,$D1641)&gt;1,"SI","NO")))</f>
        <v/>
      </c>
      <c r="N1641" s="11">
        <f>IF(COUNTA($A1641:$K1641)=0,"",IF(AND($L1641="SI",$M1641="NO"),IFERROR($H1641,0),0))</f>
        <v/>
      </c>
      <c r="O1641" s="9">
        <f>IF(COUNTA($A1641:$K1641)=0,"",IF($M1641="SI","CUFE o factura duplicada dentro del reporte; no se suma dos veces",IF(IFERROR($H1641,0)&lt;=0,"DIAN reporta valor susceptible 0",IF($L1641="NO",IFERROR(LOOKUP(2,1/((LISTS!$M$2:$M$13&lt;&gt;"")*ISNUMBER(SEARCH(LISTS!$M$2:$M$13,$I1641))),LISTS!$O$2:$O$13),"Medio de pago no elegible o no identificado por DIAN"),"Apta automaticamente por pago electronico y base positiva"))))</f>
        <v/>
      </c>
    </row>
    <row r="1642">
      <c r="A1642" s="9" t="n"/>
      <c r="B1642" s="9" t="n"/>
      <c r="C1642" s="12" t="n"/>
      <c r="D1642" s="11" t="n"/>
      <c r="E1642" s="11" t="n"/>
      <c r="F1642" s="11" t="n"/>
      <c r="G1642" s="11" t="n"/>
      <c r="H1642" s="11" t="n"/>
      <c r="I1642" s="9" t="n"/>
      <c r="J1642" s="9" t="n"/>
      <c r="K1642" s="9" t="n"/>
      <c r="L1642" s="9">
        <f>IF(COUNTA($A1642:$K1642)=0,"",IF(AND(IFERROR($H1642,0)&gt;0,LEN(TRIM($K1642&amp;""))&gt;0,IFERROR(LOOKUP(2,1/((LISTS!$M$2:$M$13&lt;&gt;"")*ISNUMBER(SEARCH(LISTS!$M$2:$M$13,$I1642))),LISTS!$N$2:$N$13),"NO")="SI"),"SI","NO"))</f>
        <v/>
      </c>
      <c r="M1642" s="9">
        <f>IF(COUNTA($A1642:$K1642)=0,"",IF($K1642&lt;&gt;"",IF(COUNTIF($K$19:$K1642,$K1642)&gt;1,"SI","NO"),IF(COUNTIFS($A$19:$A1642,$A1642,$C$19:$C1642,$C1642,$J$19:$J1642,$J1642,$D$19:$D1642,$D1642)&gt;1,"SI","NO")))</f>
        <v/>
      </c>
      <c r="N1642" s="11">
        <f>IF(COUNTA($A1642:$K1642)=0,"",IF(AND($L1642="SI",$M1642="NO"),IFERROR($H1642,0),0))</f>
        <v/>
      </c>
      <c r="O1642" s="9">
        <f>IF(COUNTA($A1642:$K1642)=0,"",IF($M1642="SI","CUFE o factura duplicada dentro del reporte; no se suma dos veces",IF(IFERROR($H1642,0)&lt;=0,"DIAN reporta valor susceptible 0",IF($L1642="NO",IFERROR(LOOKUP(2,1/((LISTS!$M$2:$M$13&lt;&gt;"")*ISNUMBER(SEARCH(LISTS!$M$2:$M$13,$I1642))),LISTS!$O$2:$O$13),"Medio de pago no elegible o no identificado por DIAN"),"Apta automaticamente por pago electronico y base positiva"))))</f>
        <v/>
      </c>
    </row>
    <row r="1643">
      <c r="A1643" s="9" t="n"/>
      <c r="B1643" s="9" t="n"/>
      <c r="C1643" s="12" t="n"/>
      <c r="D1643" s="11" t="n"/>
      <c r="E1643" s="11" t="n"/>
      <c r="F1643" s="11" t="n"/>
      <c r="G1643" s="11" t="n"/>
      <c r="H1643" s="11" t="n"/>
      <c r="I1643" s="9" t="n"/>
      <c r="J1643" s="9" t="n"/>
      <c r="K1643" s="9" t="n"/>
      <c r="L1643" s="9">
        <f>IF(COUNTA($A1643:$K1643)=0,"",IF(AND(IFERROR($H1643,0)&gt;0,LEN(TRIM($K1643&amp;""))&gt;0,IFERROR(LOOKUP(2,1/((LISTS!$M$2:$M$13&lt;&gt;"")*ISNUMBER(SEARCH(LISTS!$M$2:$M$13,$I1643))),LISTS!$N$2:$N$13),"NO")="SI"),"SI","NO"))</f>
        <v/>
      </c>
      <c r="M1643" s="9">
        <f>IF(COUNTA($A1643:$K1643)=0,"",IF($K1643&lt;&gt;"",IF(COUNTIF($K$19:$K1643,$K1643)&gt;1,"SI","NO"),IF(COUNTIFS($A$19:$A1643,$A1643,$C$19:$C1643,$C1643,$J$19:$J1643,$J1643,$D$19:$D1643,$D1643)&gt;1,"SI","NO")))</f>
        <v/>
      </c>
      <c r="N1643" s="11">
        <f>IF(COUNTA($A1643:$K1643)=0,"",IF(AND($L1643="SI",$M1643="NO"),IFERROR($H1643,0),0))</f>
        <v/>
      </c>
      <c r="O1643" s="9">
        <f>IF(COUNTA($A1643:$K1643)=0,"",IF($M1643="SI","CUFE o factura duplicada dentro del reporte; no se suma dos veces",IF(IFERROR($H1643,0)&lt;=0,"DIAN reporta valor susceptible 0",IF($L1643="NO",IFERROR(LOOKUP(2,1/((LISTS!$M$2:$M$13&lt;&gt;"")*ISNUMBER(SEARCH(LISTS!$M$2:$M$13,$I1643))),LISTS!$O$2:$O$13),"Medio de pago no elegible o no identificado por DIAN"),"Apta automaticamente por pago electronico y base positiva"))))</f>
        <v/>
      </c>
    </row>
    <row r="1644">
      <c r="A1644" s="9" t="n"/>
      <c r="B1644" s="9" t="n"/>
      <c r="C1644" s="12" t="n"/>
      <c r="D1644" s="11" t="n"/>
      <c r="E1644" s="11" t="n"/>
      <c r="F1644" s="11" t="n"/>
      <c r="G1644" s="11" t="n"/>
      <c r="H1644" s="11" t="n"/>
      <c r="I1644" s="9" t="n"/>
      <c r="J1644" s="9" t="n"/>
      <c r="K1644" s="9" t="n"/>
      <c r="L1644" s="9">
        <f>IF(COUNTA($A1644:$K1644)=0,"",IF(AND(IFERROR($H1644,0)&gt;0,LEN(TRIM($K1644&amp;""))&gt;0,IFERROR(LOOKUP(2,1/((LISTS!$M$2:$M$13&lt;&gt;"")*ISNUMBER(SEARCH(LISTS!$M$2:$M$13,$I1644))),LISTS!$N$2:$N$13),"NO")="SI"),"SI","NO"))</f>
        <v/>
      </c>
      <c r="M1644" s="9">
        <f>IF(COUNTA($A1644:$K1644)=0,"",IF($K1644&lt;&gt;"",IF(COUNTIF($K$19:$K1644,$K1644)&gt;1,"SI","NO"),IF(COUNTIFS($A$19:$A1644,$A1644,$C$19:$C1644,$C1644,$J$19:$J1644,$J1644,$D$19:$D1644,$D1644)&gt;1,"SI","NO")))</f>
        <v/>
      </c>
      <c r="N1644" s="11">
        <f>IF(COUNTA($A1644:$K1644)=0,"",IF(AND($L1644="SI",$M1644="NO"),IFERROR($H1644,0),0))</f>
        <v/>
      </c>
      <c r="O1644" s="9">
        <f>IF(COUNTA($A1644:$K1644)=0,"",IF($M1644="SI","CUFE o factura duplicada dentro del reporte; no se suma dos veces",IF(IFERROR($H1644,0)&lt;=0,"DIAN reporta valor susceptible 0",IF($L1644="NO",IFERROR(LOOKUP(2,1/((LISTS!$M$2:$M$13&lt;&gt;"")*ISNUMBER(SEARCH(LISTS!$M$2:$M$13,$I1644))),LISTS!$O$2:$O$13),"Medio de pago no elegible o no identificado por DIAN"),"Apta automaticamente por pago electronico y base positiva"))))</f>
        <v/>
      </c>
    </row>
    <row r="1645">
      <c r="A1645" s="9" t="n"/>
      <c r="B1645" s="9" t="n"/>
      <c r="C1645" s="12" t="n"/>
      <c r="D1645" s="11" t="n"/>
      <c r="E1645" s="11" t="n"/>
      <c r="F1645" s="11" t="n"/>
      <c r="G1645" s="11" t="n"/>
      <c r="H1645" s="11" t="n"/>
      <c r="I1645" s="9" t="n"/>
      <c r="J1645" s="9" t="n"/>
      <c r="K1645" s="9" t="n"/>
      <c r="L1645" s="9">
        <f>IF(COUNTA($A1645:$K1645)=0,"",IF(AND(IFERROR($H1645,0)&gt;0,LEN(TRIM($K1645&amp;""))&gt;0,IFERROR(LOOKUP(2,1/((LISTS!$M$2:$M$13&lt;&gt;"")*ISNUMBER(SEARCH(LISTS!$M$2:$M$13,$I1645))),LISTS!$N$2:$N$13),"NO")="SI"),"SI","NO"))</f>
        <v/>
      </c>
      <c r="M1645" s="9">
        <f>IF(COUNTA($A1645:$K1645)=0,"",IF($K1645&lt;&gt;"",IF(COUNTIF($K$19:$K1645,$K1645)&gt;1,"SI","NO"),IF(COUNTIFS($A$19:$A1645,$A1645,$C$19:$C1645,$C1645,$J$19:$J1645,$J1645,$D$19:$D1645,$D1645)&gt;1,"SI","NO")))</f>
        <v/>
      </c>
      <c r="N1645" s="11">
        <f>IF(COUNTA($A1645:$K1645)=0,"",IF(AND($L1645="SI",$M1645="NO"),IFERROR($H1645,0),0))</f>
        <v/>
      </c>
      <c r="O1645" s="9">
        <f>IF(COUNTA($A1645:$K1645)=0,"",IF($M1645="SI","CUFE o factura duplicada dentro del reporte; no se suma dos veces",IF(IFERROR($H1645,0)&lt;=0,"DIAN reporta valor susceptible 0",IF($L1645="NO",IFERROR(LOOKUP(2,1/((LISTS!$M$2:$M$13&lt;&gt;"")*ISNUMBER(SEARCH(LISTS!$M$2:$M$13,$I1645))),LISTS!$O$2:$O$13),"Medio de pago no elegible o no identificado por DIAN"),"Apta automaticamente por pago electronico y base positiva"))))</f>
        <v/>
      </c>
    </row>
    <row r="1646">
      <c r="A1646" s="9" t="n"/>
      <c r="B1646" s="9" t="n"/>
      <c r="C1646" s="12" t="n"/>
      <c r="D1646" s="11" t="n"/>
      <c r="E1646" s="11" t="n"/>
      <c r="F1646" s="11" t="n"/>
      <c r="G1646" s="11" t="n"/>
      <c r="H1646" s="11" t="n"/>
      <c r="I1646" s="9" t="n"/>
      <c r="J1646" s="9" t="n"/>
      <c r="K1646" s="9" t="n"/>
      <c r="L1646" s="9">
        <f>IF(COUNTA($A1646:$K1646)=0,"",IF(AND(IFERROR($H1646,0)&gt;0,LEN(TRIM($K1646&amp;""))&gt;0,IFERROR(LOOKUP(2,1/((LISTS!$M$2:$M$13&lt;&gt;"")*ISNUMBER(SEARCH(LISTS!$M$2:$M$13,$I1646))),LISTS!$N$2:$N$13),"NO")="SI"),"SI","NO"))</f>
        <v/>
      </c>
      <c r="M1646" s="9">
        <f>IF(COUNTA($A1646:$K1646)=0,"",IF($K1646&lt;&gt;"",IF(COUNTIF($K$19:$K1646,$K1646)&gt;1,"SI","NO"),IF(COUNTIFS($A$19:$A1646,$A1646,$C$19:$C1646,$C1646,$J$19:$J1646,$J1646,$D$19:$D1646,$D1646)&gt;1,"SI","NO")))</f>
        <v/>
      </c>
      <c r="N1646" s="11">
        <f>IF(COUNTA($A1646:$K1646)=0,"",IF(AND($L1646="SI",$M1646="NO"),IFERROR($H1646,0),0))</f>
        <v/>
      </c>
      <c r="O1646" s="9">
        <f>IF(COUNTA($A1646:$K1646)=0,"",IF($M1646="SI","CUFE o factura duplicada dentro del reporte; no se suma dos veces",IF(IFERROR($H1646,0)&lt;=0,"DIAN reporta valor susceptible 0",IF($L1646="NO",IFERROR(LOOKUP(2,1/((LISTS!$M$2:$M$13&lt;&gt;"")*ISNUMBER(SEARCH(LISTS!$M$2:$M$13,$I1646))),LISTS!$O$2:$O$13),"Medio de pago no elegible o no identificado por DIAN"),"Apta automaticamente por pago electronico y base positiva"))))</f>
        <v/>
      </c>
    </row>
    <row r="1647">
      <c r="A1647" s="9" t="n"/>
      <c r="B1647" s="9" t="n"/>
      <c r="C1647" s="12" t="n"/>
      <c r="D1647" s="11" t="n"/>
      <c r="E1647" s="11" t="n"/>
      <c r="F1647" s="11" t="n"/>
      <c r="G1647" s="11" t="n"/>
      <c r="H1647" s="11" t="n"/>
      <c r="I1647" s="9" t="n"/>
      <c r="J1647" s="9" t="n"/>
      <c r="K1647" s="9" t="n"/>
      <c r="L1647" s="9">
        <f>IF(COUNTA($A1647:$K1647)=0,"",IF(AND(IFERROR($H1647,0)&gt;0,LEN(TRIM($K1647&amp;""))&gt;0,IFERROR(LOOKUP(2,1/((LISTS!$M$2:$M$13&lt;&gt;"")*ISNUMBER(SEARCH(LISTS!$M$2:$M$13,$I1647))),LISTS!$N$2:$N$13),"NO")="SI"),"SI","NO"))</f>
        <v/>
      </c>
      <c r="M1647" s="9">
        <f>IF(COUNTA($A1647:$K1647)=0,"",IF($K1647&lt;&gt;"",IF(COUNTIF($K$19:$K1647,$K1647)&gt;1,"SI","NO"),IF(COUNTIFS($A$19:$A1647,$A1647,$C$19:$C1647,$C1647,$J$19:$J1647,$J1647,$D$19:$D1647,$D1647)&gt;1,"SI","NO")))</f>
        <v/>
      </c>
      <c r="N1647" s="11">
        <f>IF(COUNTA($A1647:$K1647)=0,"",IF(AND($L1647="SI",$M1647="NO"),IFERROR($H1647,0),0))</f>
        <v/>
      </c>
      <c r="O1647" s="9">
        <f>IF(COUNTA($A1647:$K1647)=0,"",IF($M1647="SI","CUFE o factura duplicada dentro del reporte; no se suma dos veces",IF(IFERROR($H1647,0)&lt;=0,"DIAN reporta valor susceptible 0",IF($L1647="NO",IFERROR(LOOKUP(2,1/((LISTS!$M$2:$M$13&lt;&gt;"")*ISNUMBER(SEARCH(LISTS!$M$2:$M$13,$I1647))),LISTS!$O$2:$O$13),"Medio de pago no elegible o no identificado por DIAN"),"Apta automaticamente por pago electronico y base positiva"))))</f>
        <v/>
      </c>
    </row>
    <row r="1648">
      <c r="A1648" s="9" t="n"/>
      <c r="B1648" s="9" t="n"/>
      <c r="C1648" s="12" t="n"/>
      <c r="D1648" s="11" t="n"/>
      <c r="E1648" s="11" t="n"/>
      <c r="F1648" s="11" t="n"/>
      <c r="G1648" s="11" t="n"/>
      <c r="H1648" s="11" t="n"/>
      <c r="I1648" s="9" t="n"/>
      <c r="J1648" s="9" t="n"/>
      <c r="K1648" s="9" t="n"/>
      <c r="L1648" s="9">
        <f>IF(COUNTA($A1648:$K1648)=0,"",IF(AND(IFERROR($H1648,0)&gt;0,LEN(TRIM($K1648&amp;""))&gt;0,IFERROR(LOOKUP(2,1/((LISTS!$M$2:$M$13&lt;&gt;"")*ISNUMBER(SEARCH(LISTS!$M$2:$M$13,$I1648))),LISTS!$N$2:$N$13),"NO")="SI"),"SI","NO"))</f>
        <v/>
      </c>
      <c r="M1648" s="9">
        <f>IF(COUNTA($A1648:$K1648)=0,"",IF($K1648&lt;&gt;"",IF(COUNTIF($K$19:$K1648,$K1648)&gt;1,"SI","NO"),IF(COUNTIFS($A$19:$A1648,$A1648,$C$19:$C1648,$C1648,$J$19:$J1648,$J1648,$D$19:$D1648,$D1648)&gt;1,"SI","NO")))</f>
        <v/>
      </c>
      <c r="N1648" s="11">
        <f>IF(COUNTA($A1648:$K1648)=0,"",IF(AND($L1648="SI",$M1648="NO"),IFERROR($H1648,0),0))</f>
        <v/>
      </c>
      <c r="O1648" s="9">
        <f>IF(COUNTA($A1648:$K1648)=0,"",IF($M1648="SI","CUFE o factura duplicada dentro del reporte; no se suma dos veces",IF(IFERROR($H1648,0)&lt;=0,"DIAN reporta valor susceptible 0",IF($L1648="NO",IFERROR(LOOKUP(2,1/((LISTS!$M$2:$M$13&lt;&gt;"")*ISNUMBER(SEARCH(LISTS!$M$2:$M$13,$I1648))),LISTS!$O$2:$O$13),"Medio de pago no elegible o no identificado por DIAN"),"Apta automaticamente por pago electronico y base positiva"))))</f>
        <v/>
      </c>
    </row>
    <row r="1649">
      <c r="A1649" s="9" t="n"/>
      <c r="B1649" s="9" t="n"/>
      <c r="C1649" s="12" t="n"/>
      <c r="D1649" s="11" t="n"/>
      <c r="E1649" s="11" t="n"/>
      <c r="F1649" s="11" t="n"/>
      <c r="G1649" s="11" t="n"/>
      <c r="H1649" s="11" t="n"/>
      <c r="I1649" s="9" t="n"/>
      <c r="J1649" s="9" t="n"/>
      <c r="K1649" s="9" t="n"/>
      <c r="L1649" s="9">
        <f>IF(COUNTA($A1649:$K1649)=0,"",IF(AND(IFERROR($H1649,0)&gt;0,LEN(TRIM($K1649&amp;""))&gt;0,IFERROR(LOOKUP(2,1/((LISTS!$M$2:$M$13&lt;&gt;"")*ISNUMBER(SEARCH(LISTS!$M$2:$M$13,$I1649))),LISTS!$N$2:$N$13),"NO")="SI"),"SI","NO"))</f>
        <v/>
      </c>
      <c r="M1649" s="9">
        <f>IF(COUNTA($A1649:$K1649)=0,"",IF($K1649&lt;&gt;"",IF(COUNTIF($K$19:$K1649,$K1649)&gt;1,"SI","NO"),IF(COUNTIFS($A$19:$A1649,$A1649,$C$19:$C1649,$C1649,$J$19:$J1649,$J1649,$D$19:$D1649,$D1649)&gt;1,"SI","NO")))</f>
        <v/>
      </c>
      <c r="N1649" s="11">
        <f>IF(COUNTA($A1649:$K1649)=0,"",IF(AND($L1649="SI",$M1649="NO"),IFERROR($H1649,0),0))</f>
        <v/>
      </c>
      <c r="O1649" s="9">
        <f>IF(COUNTA($A1649:$K1649)=0,"",IF($M1649="SI","CUFE o factura duplicada dentro del reporte; no se suma dos veces",IF(IFERROR($H1649,0)&lt;=0,"DIAN reporta valor susceptible 0",IF($L1649="NO",IFERROR(LOOKUP(2,1/((LISTS!$M$2:$M$13&lt;&gt;"")*ISNUMBER(SEARCH(LISTS!$M$2:$M$13,$I1649))),LISTS!$O$2:$O$13),"Medio de pago no elegible o no identificado por DIAN"),"Apta automaticamente por pago electronico y base positiva"))))</f>
        <v/>
      </c>
    </row>
    <row r="1650">
      <c r="A1650" s="9" t="n"/>
      <c r="B1650" s="9" t="n"/>
      <c r="C1650" s="12" t="n"/>
      <c r="D1650" s="11" t="n"/>
      <c r="E1650" s="11" t="n"/>
      <c r="F1650" s="11" t="n"/>
      <c r="G1650" s="11" t="n"/>
      <c r="H1650" s="11" t="n"/>
      <c r="I1650" s="9" t="n"/>
      <c r="J1650" s="9" t="n"/>
      <c r="K1650" s="9" t="n"/>
      <c r="L1650" s="9">
        <f>IF(COUNTA($A1650:$K1650)=0,"",IF(AND(IFERROR($H1650,0)&gt;0,LEN(TRIM($K1650&amp;""))&gt;0,IFERROR(LOOKUP(2,1/((LISTS!$M$2:$M$13&lt;&gt;"")*ISNUMBER(SEARCH(LISTS!$M$2:$M$13,$I1650))),LISTS!$N$2:$N$13),"NO")="SI"),"SI","NO"))</f>
        <v/>
      </c>
      <c r="M1650" s="9">
        <f>IF(COUNTA($A1650:$K1650)=0,"",IF($K1650&lt;&gt;"",IF(COUNTIF($K$19:$K1650,$K1650)&gt;1,"SI","NO"),IF(COUNTIFS($A$19:$A1650,$A1650,$C$19:$C1650,$C1650,$J$19:$J1650,$J1650,$D$19:$D1650,$D1650)&gt;1,"SI","NO")))</f>
        <v/>
      </c>
      <c r="N1650" s="11">
        <f>IF(COUNTA($A1650:$K1650)=0,"",IF(AND($L1650="SI",$M1650="NO"),IFERROR($H1650,0),0))</f>
        <v/>
      </c>
      <c r="O1650" s="9">
        <f>IF(COUNTA($A1650:$K1650)=0,"",IF($M1650="SI","CUFE o factura duplicada dentro del reporte; no se suma dos veces",IF(IFERROR($H1650,0)&lt;=0,"DIAN reporta valor susceptible 0",IF($L1650="NO",IFERROR(LOOKUP(2,1/((LISTS!$M$2:$M$13&lt;&gt;"")*ISNUMBER(SEARCH(LISTS!$M$2:$M$13,$I1650))),LISTS!$O$2:$O$13),"Medio de pago no elegible o no identificado por DIAN"),"Apta automaticamente por pago electronico y base positiva"))))</f>
        <v/>
      </c>
    </row>
    <row r="1651">
      <c r="A1651" s="9" t="n"/>
      <c r="B1651" s="9" t="n"/>
      <c r="C1651" s="12" t="n"/>
      <c r="D1651" s="11" t="n"/>
      <c r="E1651" s="11" t="n"/>
      <c r="F1651" s="11" t="n"/>
      <c r="G1651" s="11" t="n"/>
      <c r="H1651" s="11" t="n"/>
      <c r="I1651" s="9" t="n"/>
      <c r="J1651" s="9" t="n"/>
      <c r="K1651" s="9" t="n"/>
      <c r="L1651" s="9">
        <f>IF(COUNTA($A1651:$K1651)=0,"",IF(AND(IFERROR($H1651,0)&gt;0,LEN(TRIM($K1651&amp;""))&gt;0,IFERROR(LOOKUP(2,1/((LISTS!$M$2:$M$13&lt;&gt;"")*ISNUMBER(SEARCH(LISTS!$M$2:$M$13,$I1651))),LISTS!$N$2:$N$13),"NO")="SI"),"SI","NO"))</f>
        <v/>
      </c>
      <c r="M1651" s="9">
        <f>IF(COUNTA($A1651:$K1651)=0,"",IF($K1651&lt;&gt;"",IF(COUNTIF($K$19:$K1651,$K1651)&gt;1,"SI","NO"),IF(COUNTIFS($A$19:$A1651,$A1651,$C$19:$C1651,$C1651,$J$19:$J1651,$J1651,$D$19:$D1651,$D1651)&gt;1,"SI","NO")))</f>
        <v/>
      </c>
      <c r="N1651" s="11">
        <f>IF(COUNTA($A1651:$K1651)=0,"",IF(AND($L1651="SI",$M1651="NO"),IFERROR($H1651,0),0))</f>
        <v/>
      </c>
      <c r="O1651" s="9">
        <f>IF(COUNTA($A1651:$K1651)=0,"",IF($M1651="SI","CUFE o factura duplicada dentro del reporte; no se suma dos veces",IF(IFERROR($H1651,0)&lt;=0,"DIAN reporta valor susceptible 0",IF($L1651="NO",IFERROR(LOOKUP(2,1/((LISTS!$M$2:$M$13&lt;&gt;"")*ISNUMBER(SEARCH(LISTS!$M$2:$M$13,$I1651))),LISTS!$O$2:$O$13),"Medio de pago no elegible o no identificado por DIAN"),"Apta automaticamente por pago electronico y base positiva"))))</f>
        <v/>
      </c>
    </row>
    <row r="1652">
      <c r="A1652" s="9" t="n"/>
      <c r="B1652" s="9" t="n"/>
      <c r="C1652" s="12" t="n"/>
      <c r="D1652" s="11" t="n"/>
      <c r="E1652" s="11" t="n"/>
      <c r="F1652" s="11" t="n"/>
      <c r="G1652" s="11" t="n"/>
      <c r="H1652" s="11" t="n"/>
      <c r="I1652" s="9" t="n"/>
      <c r="J1652" s="9" t="n"/>
      <c r="K1652" s="9" t="n"/>
      <c r="L1652" s="9">
        <f>IF(COUNTA($A1652:$K1652)=0,"",IF(AND(IFERROR($H1652,0)&gt;0,LEN(TRIM($K1652&amp;""))&gt;0,IFERROR(LOOKUP(2,1/((LISTS!$M$2:$M$13&lt;&gt;"")*ISNUMBER(SEARCH(LISTS!$M$2:$M$13,$I1652))),LISTS!$N$2:$N$13),"NO")="SI"),"SI","NO"))</f>
        <v/>
      </c>
      <c r="M1652" s="9">
        <f>IF(COUNTA($A1652:$K1652)=0,"",IF($K1652&lt;&gt;"",IF(COUNTIF($K$19:$K1652,$K1652)&gt;1,"SI","NO"),IF(COUNTIFS($A$19:$A1652,$A1652,$C$19:$C1652,$C1652,$J$19:$J1652,$J1652,$D$19:$D1652,$D1652)&gt;1,"SI","NO")))</f>
        <v/>
      </c>
      <c r="N1652" s="11">
        <f>IF(COUNTA($A1652:$K1652)=0,"",IF(AND($L1652="SI",$M1652="NO"),IFERROR($H1652,0),0))</f>
        <v/>
      </c>
      <c r="O1652" s="9">
        <f>IF(COUNTA($A1652:$K1652)=0,"",IF($M1652="SI","CUFE o factura duplicada dentro del reporte; no se suma dos veces",IF(IFERROR($H1652,0)&lt;=0,"DIAN reporta valor susceptible 0",IF($L1652="NO",IFERROR(LOOKUP(2,1/((LISTS!$M$2:$M$13&lt;&gt;"")*ISNUMBER(SEARCH(LISTS!$M$2:$M$13,$I1652))),LISTS!$O$2:$O$13),"Medio de pago no elegible o no identificado por DIAN"),"Apta automaticamente por pago electronico y base positiva"))))</f>
        <v/>
      </c>
    </row>
    <row r="1653">
      <c r="A1653" s="9" t="n"/>
      <c r="B1653" s="9" t="n"/>
      <c r="C1653" s="12" t="n"/>
      <c r="D1653" s="11" t="n"/>
      <c r="E1653" s="11" t="n"/>
      <c r="F1653" s="11" t="n"/>
      <c r="G1653" s="11" t="n"/>
      <c r="H1653" s="11" t="n"/>
      <c r="I1653" s="9" t="n"/>
      <c r="J1653" s="9" t="n"/>
      <c r="K1653" s="9" t="n"/>
      <c r="L1653" s="9">
        <f>IF(COUNTA($A1653:$K1653)=0,"",IF(AND(IFERROR($H1653,0)&gt;0,LEN(TRIM($K1653&amp;""))&gt;0,IFERROR(LOOKUP(2,1/((LISTS!$M$2:$M$13&lt;&gt;"")*ISNUMBER(SEARCH(LISTS!$M$2:$M$13,$I1653))),LISTS!$N$2:$N$13),"NO")="SI"),"SI","NO"))</f>
        <v/>
      </c>
      <c r="M1653" s="9">
        <f>IF(COUNTA($A1653:$K1653)=0,"",IF($K1653&lt;&gt;"",IF(COUNTIF($K$19:$K1653,$K1653)&gt;1,"SI","NO"),IF(COUNTIFS($A$19:$A1653,$A1653,$C$19:$C1653,$C1653,$J$19:$J1653,$J1653,$D$19:$D1653,$D1653)&gt;1,"SI","NO")))</f>
        <v/>
      </c>
      <c r="N1653" s="11">
        <f>IF(COUNTA($A1653:$K1653)=0,"",IF(AND($L1653="SI",$M1653="NO"),IFERROR($H1653,0),0))</f>
        <v/>
      </c>
      <c r="O1653" s="9">
        <f>IF(COUNTA($A1653:$K1653)=0,"",IF($M1653="SI","CUFE o factura duplicada dentro del reporte; no se suma dos veces",IF(IFERROR($H1653,0)&lt;=0,"DIAN reporta valor susceptible 0",IF($L1653="NO",IFERROR(LOOKUP(2,1/((LISTS!$M$2:$M$13&lt;&gt;"")*ISNUMBER(SEARCH(LISTS!$M$2:$M$13,$I1653))),LISTS!$O$2:$O$13),"Medio de pago no elegible o no identificado por DIAN"),"Apta automaticamente por pago electronico y base positiva"))))</f>
        <v/>
      </c>
    </row>
    <row r="1654">
      <c r="A1654" s="9" t="n"/>
      <c r="B1654" s="9" t="n"/>
      <c r="C1654" s="12" t="n"/>
      <c r="D1654" s="11" t="n"/>
      <c r="E1654" s="11" t="n"/>
      <c r="F1654" s="11" t="n"/>
      <c r="G1654" s="11" t="n"/>
      <c r="H1654" s="11" t="n"/>
      <c r="I1654" s="9" t="n"/>
      <c r="J1654" s="9" t="n"/>
      <c r="K1654" s="9" t="n"/>
      <c r="L1654" s="9">
        <f>IF(COUNTA($A1654:$K1654)=0,"",IF(AND(IFERROR($H1654,0)&gt;0,LEN(TRIM($K1654&amp;""))&gt;0,IFERROR(LOOKUP(2,1/((LISTS!$M$2:$M$13&lt;&gt;"")*ISNUMBER(SEARCH(LISTS!$M$2:$M$13,$I1654))),LISTS!$N$2:$N$13),"NO")="SI"),"SI","NO"))</f>
        <v/>
      </c>
      <c r="M1654" s="9">
        <f>IF(COUNTA($A1654:$K1654)=0,"",IF($K1654&lt;&gt;"",IF(COUNTIF($K$19:$K1654,$K1654)&gt;1,"SI","NO"),IF(COUNTIFS($A$19:$A1654,$A1654,$C$19:$C1654,$C1654,$J$19:$J1654,$J1654,$D$19:$D1654,$D1654)&gt;1,"SI","NO")))</f>
        <v/>
      </c>
      <c r="N1654" s="11">
        <f>IF(COUNTA($A1654:$K1654)=0,"",IF(AND($L1654="SI",$M1654="NO"),IFERROR($H1654,0),0))</f>
        <v/>
      </c>
      <c r="O1654" s="9">
        <f>IF(COUNTA($A1654:$K1654)=0,"",IF($M1654="SI","CUFE o factura duplicada dentro del reporte; no se suma dos veces",IF(IFERROR($H1654,0)&lt;=0,"DIAN reporta valor susceptible 0",IF($L1654="NO",IFERROR(LOOKUP(2,1/((LISTS!$M$2:$M$13&lt;&gt;"")*ISNUMBER(SEARCH(LISTS!$M$2:$M$13,$I1654))),LISTS!$O$2:$O$13),"Medio de pago no elegible o no identificado por DIAN"),"Apta automaticamente por pago electronico y base positiva"))))</f>
        <v/>
      </c>
    </row>
    <row r="1655">
      <c r="A1655" s="9" t="n"/>
      <c r="B1655" s="9" t="n"/>
      <c r="C1655" s="12" t="n"/>
      <c r="D1655" s="11" t="n"/>
      <c r="E1655" s="11" t="n"/>
      <c r="F1655" s="11" t="n"/>
      <c r="G1655" s="11" t="n"/>
      <c r="H1655" s="11" t="n"/>
      <c r="I1655" s="9" t="n"/>
      <c r="J1655" s="9" t="n"/>
      <c r="K1655" s="9" t="n"/>
      <c r="L1655" s="9">
        <f>IF(COUNTA($A1655:$K1655)=0,"",IF(AND(IFERROR($H1655,0)&gt;0,LEN(TRIM($K1655&amp;""))&gt;0,IFERROR(LOOKUP(2,1/((LISTS!$M$2:$M$13&lt;&gt;"")*ISNUMBER(SEARCH(LISTS!$M$2:$M$13,$I1655))),LISTS!$N$2:$N$13),"NO")="SI"),"SI","NO"))</f>
        <v/>
      </c>
      <c r="M1655" s="9">
        <f>IF(COUNTA($A1655:$K1655)=0,"",IF($K1655&lt;&gt;"",IF(COUNTIF($K$19:$K1655,$K1655)&gt;1,"SI","NO"),IF(COUNTIFS($A$19:$A1655,$A1655,$C$19:$C1655,$C1655,$J$19:$J1655,$J1655,$D$19:$D1655,$D1655)&gt;1,"SI","NO")))</f>
        <v/>
      </c>
      <c r="N1655" s="11">
        <f>IF(COUNTA($A1655:$K1655)=0,"",IF(AND($L1655="SI",$M1655="NO"),IFERROR($H1655,0),0))</f>
        <v/>
      </c>
      <c r="O1655" s="9">
        <f>IF(COUNTA($A1655:$K1655)=0,"",IF($M1655="SI","CUFE o factura duplicada dentro del reporte; no se suma dos veces",IF(IFERROR($H1655,0)&lt;=0,"DIAN reporta valor susceptible 0",IF($L1655="NO",IFERROR(LOOKUP(2,1/((LISTS!$M$2:$M$13&lt;&gt;"")*ISNUMBER(SEARCH(LISTS!$M$2:$M$13,$I1655))),LISTS!$O$2:$O$13),"Medio de pago no elegible o no identificado por DIAN"),"Apta automaticamente por pago electronico y base positiva"))))</f>
        <v/>
      </c>
    </row>
    <row r="1656">
      <c r="A1656" s="9" t="n"/>
      <c r="B1656" s="9" t="n"/>
      <c r="C1656" s="12" t="n"/>
      <c r="D1656" s="11" t="n"/>
      <c r="E1656" s="11" t="n"/>
      <c r="F1656" s="11" t="n"/>
      <c r="G1656" s="11" t="n"/>
      <c r="H1656" s="11" t="n"/>
      <c r="I1656" s="9" t="n"/>
      <c r="J1656" s="9" t="n"/>
      <c r="K1656" s="9" t="n"/>
      <c r="L1656" s="9">
        <f>IF(COUNTA($A1656:$K1656)=0,"",IF(AND(IFERROR($H1656,0)&gt;0,LEN(TRIM($K1656&amp;""))&gt;0,IFERROR(LOOKUP(2,1/((LISTS!$M$2:$M$13&lt;&gt;"")*ISNUMBER(SEARCH(LISTS!$M$2:$M$13,$I1656))),LISTS!$N$2:$N$13),"NO")="SI"),"SI","NO"))</f>
        <v/>
      </c>
      <c r="M1656" s="9">
        <f>IF(COUNTA($A1656:$K1656)=0,"",IF($K1656&lt;&gt;"",IF(COUNTIF($K$19:$K1656,$K1656)&gt;1,"SI","NO"),IF(COUNTIFS($A$19:$A1656,$A1656,$C$19:$C1656,$C1656,$J$19:$J1656,$J1656,$D$19:$D1656,$D1656)&gt;1,"SI","NO")))</f>
        <v/>
      </c>
      <c r="N1656" s="11">
        <f>IF(COUNTA($A1656:$K1656)=0,"",IF(AND($L1656="SI",$M1656="NO"),IFERROR($H1656,0),0))</f>
        <v/>
      </c>
      <c r="O1656" s="9">
        <f>IF(COUNTA($A1656:$K1656)=0,"",IF($M1656="SI","CUFE o factura duplicada dentro del reporte; no se suma dos veces",IF(IFERROR($H1656,0)&lt;=0,"DIAN reporta valor susceptible 0",IF($L1656="NO",IFERROR(LOOKUP(2,1/((LISTS!$M$2:$M$13&lt;&gt;"")*ISNUMBER(SEARCH(LISTS!$M$2:$M$13,$I1656))),LISTS!$O$2:$O$13),"Medio de pago no elegible o no identificado por DIAN"),"Apta automaticamente por pago electronico y base positiva"))))</f>
        <v/>
      </c>
    </row>
    <row r="1657">
      <c r="A1657" s="9" t="n"/>
      <c r="B1657" s="9" t="n"/>
      <c r="C1657" s="12" t="n"/>
      <c r="D1657" s="11" t="n"/>
      <c r="E1657" s="11" t="n"/>
      <c r="F1657" s="11" t="n"/>
      <c r="G1657" s="11" t="n"/>
      <c r="H1657" s="11" t="n"/>
      <c r="I1657" s="9" t="n"/>
      <c r="J1657" s="9" t="n"/>
      <c r="K1657" s="9" t="n"/>
      <c r="L1657" s="9">
        <f>IF(COUNTA($A1657:$K1657)=0,"",IF(AND(IFERROR($H1657,0)&gt;0,LEN(TRIM($K1657&amp;""))&gt;0,IFERROR(LOOKUP(2,1/((LISTS!$M$2:$M$13&lt;&gt;"")*ISNUMBER(SEARCH(LISTS!$M$2:$M$13,$I1657))),LISTS!$N$2:$N$13),"NO")="SI"),"SI","NO"))</f>
        <v/>
      </c>
      <c r="M1657" s="9">
        <f>IF(COUNTA($A1657:$K1657)=0,"",IF($K1657&lt;&gt;"",IF(COUNTIF($K$19:$K1657,$K1657)&gt;1,"SI","NO"),IF(COUNTIFS($A$19:$A1657,$A1657,$C$19:$C1657,$C1657,$J$19:$J1657,$J1657,$D$19:$D1657,$D1657)&gt;1,"SI","NO")))</f>
        <v/>
      </c>
      <c r="N1657" s="11">
        <f>IF(COUNTA($A1657:$K1657)=0,"",IF(AND($L1657="SI",$M1657="NO"),IFERROR($H1657,0),0))</f>
        <v/>
      </c>
      <c r="O1657" s="9">
        <f>IF(COUNTA($A1657:$K1657)=0,"",IF($M1657="SI","CUFE o factura duplicada dentro del reporte; no se suma dos veces",IF(IFERROR($H1657,0)&lt;=0,"DIAN reporta valor susceptible 0",IF($L1657="NO",IFERROR(LOOKUP(2,1/((LISTS!$M$2:$M$13&lt;&gt;"")*ISNUMBER(SEARCH(LISTS!$M$2:$M$13,$I1657))),LISTS!$O$2:$O$13),"Medio de pago no elegible o no identificado por DIAN"),"Apta automaticamente por pago electronico y base positiva"))))</f>
        <v/>
      </c>
    </row>
    <row r="1658">
      <c r="A1658" s="9" t="n"/>
      <c r="B1658" s="9" t="n"/>
      <c r="C1658" s="12" t="n"/>
      <c r="D1658" s="11" t="n"/>
      <c r="E1658" s="11" t="n"/>
      <c r="F1658" s="11" t="n"/>
      <c r="G1658" s="11" t="n"/>
      <c r="H1658" s="11" t="n"/>
      <c r="I1658" s="9" t="n"/>
      <c r="J1658" s="9" t="n"/>
      <c r="K1658" s="9" t="n"/>
      <c r="L1658" s="9">
        <f>IF(COUNTA($A1658:$K1658)=0,"",IF(AND(IFERROR($H1658,0)&gt;0,LEN(TRIM($K1658&amp;""))&gt;0,IFERROR(LOOKUP(2,1/((LISTS!$M$2:$M$13&lt;&gt;"")*ISNUMBER(SEARCH(LISTS!$M$2:$M$13,$I1658))),LISTS!$N$2:$N$13),"NO")="SI"),"SI","NO"))</f>
        <v/>
      </c>
      <c r="M1658" s="9">
        <f>IF(COUNTA($A1658:$K1658)=0,"",IF($K1658&lt;&gt;"",IF(COUNTIF($K$19:$K1658,$K1658)&gt;1,"SI","NO"),IF(COUNTIFS($A$19:$A1658,$A1658,$C$19:$C1658,$C1658,$J$19:$J1658,$J1658,$D$19:$D1658,$D1658)&gt;1,"SI","NO")))</f>
        <v/>
      </c>
      <c r="N1658" s="11">
        <f>IF(COUNTA($A1658:$K1658)=0,"",IF(AND($L1658="SI",$M1658="NO"),IFERROR($H1658,0),0))</f>
        <v/>
      </c>
      <c r="O1658" s="9">
        <f>IF(COUNTA($A1658:$K1658)=0,"",IF($M1658="SI","CUFE o factura duplicada dentro del reporte; no se suma dos veces",IF(IFERROR($H1658,0)&lt;=0,"DIAN reporta valor susceptible 0",IF($L1658="NO",IFERROR(LOOKUP(2,1/((LISTS!$M$2:$M$13&lt;&gt;"")*ISNUMBER(SEARCH(LISTS!$M$2:$M$13,$I1658))),LISTS!$O$2:$O$13),"Medio de pago no elegible o no identificado por DIAN"),"Apta automaticamente por pago electronico y base positiva"))))</f>
        <v/>
      </c>
    </row>
    <row r="1659">
      <c r="A1659" s="9" t="n"/>
      <c r="B1659" s="9" t="n"/>
      <c r="C1659" s="12" t="n"/>
      <c r="D1659" s="11" t="n"/>
      <c r="E1659" s="11" t="n"/>
      <c r="F1659" s="11" t="n"/>
      <c r="G1659" s="11" t="n"/>
      <c r="H1659" s="11" t="n"/>
      <c r="I1659" s="9" t="n"/>
      <c r="J1659" s="9" t="n"/>
      <c r="K1659" s="9" t="n"/>
      <c r="L1659" s="9">
        <f>IF(COUNTA($A1659:$K1659)=0,"",IF(AND(IFERROR($H1659,0)&gt;0,LEN(TRIM($K1659&amp;""))&gt;0,IFERROR(LOOKUP(2,1/((LISTS!$M$2:$M$13&lt;&gt;"")*ISNUMBER(SEARCH(LISTS!$M$2:$M$13,$I1659))),LISTS!$N$2:$N$13),"NO")="SI"),"SI","NO"))</f>
        <v/>
      </c>
      <c r="M1659" s="9">
        <f>IF(COUNTA($A1659:$K1659)=0,"",IF($K1659&lt;&gt;"",IF(COUNTIF($K$19:$K1659,$K1659)&gt;1,"SI","NO"),IF(COUNTIFS($A$19:$A1659,$A1659,$C$19:$C1659,$C1659,$J$19:$J1659,$J1659,$D$19:$D1659,$D1659)&gt;1,"SI","NO")))</f>
        <v/>
      </c>
      <c r="N1659" s="11">
        <f>IF(COUNTA($A1659:$K1659)=0,"",IF(AND($L1659="SI",$M1659="NO"),IFERROR($H1659,0),0))</f>
        <v/>
      </c>
      <c r="O1659" s="9">
        <f>IF(COUNTA($A1659:$K1659)=0,"",IF($M1659="SI","CUFE o factura duplicada dentro del reporte; no se suma dos veces",IF(IFERROR($H1659,0)&lt;=0,"DIAN reporta valor susceptible 0",IF($L1659="NO",IFERROR(LOOKUP(2,1/((LISTS!$M$2:$M$13&lt;&gt;"")*ISNUMBER(SEARCH(LISTS!$M$2:$M$13,$I1659))),LISTS!$O$2:$O$13),"Medio de pago no elegible o no identificado por DIAN"),"Apta automaticamente por pago electronico y base positiva"))))</f>
        <v/>
      </c>
    </row>
    <row r="1660">
      <c r="A1660" s="9" t="n"/>
      <c r="B1660" s="9" t="n"/>
      <c r="C1660" s="12" t="n"/>
      <c r="D1660" s="11" t="n"/>
      <c r="E1660" s="11" t="n"/>
      <c r="F1660" s="11" t="n"/>
      <c r="G1660" s="11" t="n"/>
      <c r="H1660" s="11" t="n"/>
      <c r="I1660" s="9" t="n"/>
      <c r="J1660" s="9" t="n"/>
      <c r="K1660" s="9" t="n"/>
      <c r="L1660" s="9">
        <f>IF(COUNTA($A1660:$K1660)=0,"",IF(AND(IFERROR($H1660,0)&gt;0,LEN(TRIM($K1660&amp;""))&gt;0,IFERROR(LOOKUP(2,1/((LISTS!$M$2:$M$13&lt;&gt;"")*ISNUMBER(SEARCH(LISTS!$M$2:$M$13,$I1660))),LISTS!$N$2:$N$13),"NO")="SI"),"SI","NO"))</f>
        <v/>
      </c>
      <c r="M1660" s="9">
        <f>IF(COUNTA($A1660:$K1660)=0,"",IF($K1660&lt;&gt;"",IF(COUNTIF($K$19:$K1660,$K1660)&gt;1,"SI","NO"),IF(COUNTIFS($A$19:$A1660,$A1660,$C$19:$C1660,$C1660,$J$19:$J1660,$J1660,$D$19:$D1660,$D1660)&gt;1,"SI","NO")))</f>
        <v/>
      </c>
      <c r="N1660" s="11">
        <f>IF(COUNTA($A1660:$K1660)=0,"",IF(AND($L1660="SI",$M1660="NO"),IFERROR($H1660,0),0))</f>
        <v/>
      </c>
      <c r="O1660" s="9">
        <f>IF(COUNTA($A1660:$K1660)=0,"",IF($M1660="SI","CUFE o factura duplicada dentro del reporte; no se suma dos veces",IF(IFERROR($H1660,0)&lt;=0,"DIAN reporta valor susceptible 0",IF($L1660="NO",IFERROR(LOOKUP(2,1/((LISTS!$M$2:$M$13&lt;&gt;"")*ISNUMBER(SEARCH(LISTS!$M$2:$M$13,$I1660))),LISTS!$O$2:$O$13),"Medio de pago no elegible o no identificado por DIAN"),"Apta automaticamente por pago electronico y base positiva"))))</f>
        <v/>
      </c>
    </row>
    <row r="1661">
      <c r="A1661" s="9" t="n"/>
      <c r="B1661" s="9" t="n"/>
      <c r="C1661" s="12" t="n"/>
      <c r="D1661" s="11" t="n"/>
      <c r="E1661" s="11" t="n"/>
      <c r="F1661" s="11" t="n"/>
      <c r="G1661" s="11" t="n"/>
      <c r="H1661" s="11" t="n"/>
      <c r="I1661" s="9" t="n"/>
      <c r="J1661" s="9" t="n"/>
      <c r="K1661" s="9" t="n"/>
      <c r="L1661" s="9">
        <f>IF(COUNTA($A1661:$K1661)=0,"",IF(AND(IFERROR($H1661,0)&gt;0,LEN(TRIM($K1661&amp;""))&gt;0,IFERROR(LOOKUP(2,1/((LISTS!$M$2:$M$13&lt;&gt;"")*ISNUMBER(SEARCH(LISTS!$M$2:$M$13,$I1661))),LISTS!$N$2:$N$13),"NO")="SI"),"SI","NO"))</f>
        <v/>
      </c>
      <c r="M1661" s="9">
        <f>IF(COUNTA($A1661:$K1661)=0,"",IF($K1661&lt;&gt;"",IF(COUNTIF($K$19:$K1661,$K1661)&gt;1,"SI","NO"),IF(COUNTIFS($A$19:$A1661,$A1661,$C$19:$C1661,$C1661,$J$19:$J1661,$J1661,$D$19:$D1661,$D1661)&gt;1,"SI","NO")))</f>
        <v/>
      </c>
      <c r="N1661" s="11">
        <f>IF(COUNTA($A1661:$K1661)=0,"",IF(AND($L1661="SI",$M1661="NO"),IFERROR($H1661,0),0))</f>
        <v/>
      </c>
      <c r="O1661" s="9">
        <f>IF(COUNTA($A1661:$K1661)=0,"",IF($M1661="SI","CUFE o factura duplicada dentro del reporte; no se suma dos veces",IF(IFERROR($H1661,0)&lt;=0,"DIAN reporta valor susceptible 0",IF($L1661="NO",IFERROR(LOOKUP(2,1/((LISTS!$M$2:$M$13&lt;&gt;"")*ISNUMBER(SEARCH(LISTS!$M$2:$M$13,$I1661))),LISTS!$O$2:$O$13),"Medio de pago no elegible o no identificado por DIAN"),"Apta automaticamente por pago electronico y base positiva"))))</f>
        <v/>
      </c>
    </row>
    <row r="1662">
      <c r="A1662" s="9" t="n"/>
      <c r="B1662" s="9" t="n"/>
      <c r="C1662" s="12" t="n"/>
      <c r="D1662" s="11" t="n"/>
      <c r="E1662" s="11" t="n"/>
      <c r="F1662" s="11" t="n"/>
      <c r="G1662" s="11" t="n"/>
      <c r="H1662" s="11" t="n"/>
      <c r="I1662" s="9" t="n"/>
      <c r="J1662" s="9" t="n"/>
      <c r="K1662" s="9" t="n"/>
      <c r="L1662" s="9">
        <f>IF(COUNTA($A1662:$K1662)=0,"",IF(AND(IFERROR($H1662,0)&gt;0,LEN(TRIM($K1662&amp;""))&gt;0,IFERROR(LOOKUP(2,1/((LISTS!$M$2:$M$13&lt;&gt;"")*ISNUMBER(SEARCH(LISTS!$M$2:$M$13,$I1662))),LISTS!$N$2:$N$13),"NO")="SI"),"SI","NO"))</f>
        <v/>
      </c>
      <c r="M1662" s="9">
        <f>IF(COUNTA($A1662:$K1662)=0,"",IF($K1662&lt;&gt;"",IF(COUNTIF($K$19:$K1662,$K1662)&gt;1,"SI","NO"),IF(COUNTIFS($A$19:$A1662,$A1662,$C$19:$C1662,$C1662,$J$19:$J1662,$J1662,$D$19:$D1662,$D1662)&gt;1,"SI","NO")))</f>
        <v/>
      </c>
      <c r="N1662" s="11">
        <f>IF(COUNTA($A1662:$K1662)=0,"",IF(AND($L1662="SI",$M1662="NO"),IFERROR($H1662,0),0))</f>
        <v/>
      </c>
      <c r="O1662" s="9">
        <f>IF(COUNTA($A1662:$K1662)=0,"",IF($M1662="SI","CUFE o factura duplicada dentro del reporte; no se suma dos veces",IF(IFERROR($H1662,0)&lt;=0,"DIAN reporta valor susceptible 0",IF($L1662="NO",IFERROR(LOOKUP(2,1/((LISTS!$M$2:$M$13&lt;&gt;"")*ISNUMBER(SEARCH(LISTS!$M$2:$M$13,$I1662))),LISTS!$O$2:$O$13),"Medio de pago no elegible o no identificado por DIAN"),"Apta automaticamente por pago electronico y base positiva"))))</f>
        <v/>
      </c>
    </row>
    <row r="1663">
      <c r="A1663" s="9" t="n"/>
      <c r="B1663" s="9" t="n"/>
      <c r="C1663" s="12" t="n"/>
      <c r="D1663" s="11" t="n"/>
      <c r="E1663" s="11" t="n"/>
      <c r="F1663" s="11" t="n"/>
      <c r="G1663" s="11" t="n"/>
      <c r="H1663" s="11" t="n"/>
      <c r="I1663" s="9" t="n"/>
      <c r="J1663" s="9" t="n"/>
      <c r="K1663" s="9" t="n"/>
      <c r="L1663" s="9">
        <f>IF(COUNTA($A1663:$K1663)=0,"",IF(AND(IFERROR($H1663,0)&gt;0,LEN(TRIM($K1663&amp;""))&gt;0,IFERROR(LOOKUP(2,1/((LISTS!$M$2:$M$13&lt;&gt;"")*ISNUMBER(SEARCH(LISTS!$M$2:$M$13,$I1663))),LISTS!$N$2:$N$13),"NO")="SI"),"SI","NO"))</f>
        <v/>
      </c>
      <c r="M1663" s="9">
        <f>IF(COUNTA($A1663:$K1663)=0,"",IF($K1663&lt;&gt;"",IF(COUNTIF($K$19:$K1663,$K1663)&gt;1,"SI","NO"),IF(COUNTIFS($A$19:$A1663,$A1663,$C$19:$C1663,$C1663,$J$19:$J1663,$J1663,$D$19:$D1663,$D1663)&gt;1,"SI","NO")))</f>
        <v/>
      </c>
      <c r="N1663" s="11">
        <f>IF(COUNTA($A1663:$K1663)=0,"",IF(AND($L1663="SI",$M1663="NO"),IFERROR($H1663,0),0))</f>
        <v/>
      </c>
      <c r="O1663" s="9">
        <f>IF(COUNTA($A1663:$K1663)=0,"",IF($M1663="SI","CUFE o factura duplicada dentro del reporte; no se suma dos veces",IF(IFERROR($H1663,0)&lt;=0,"DIAN reporta valor susceptible 0",IF($L1663="NO",IFERROR(LOOKUP(2,1/((LISTS!$M$2:$M$13&lt;&gt;"")*ISNUMBER(SEARCH(LISTS!$M$2:$M$13,$I1663))),LISTS!$O$2:$O$13),"Medio de pago no elegible o no identificado por DIAN"),"Apta automaticamente por pago electronico y base positiva"))))</f>
        <v/>
      </c>
    </row>
    <row r="1664">
      <c r="A1664" s="9" t="n"/>
      <c r="B1664" s="9" t="n"/>
      <c r="C1664" s="12" t="n"/>
      <c r="D1664" s="11" t="n"/>
      <c r="E1664" s="11" t="n"/>
      <c r="F1664" s="11" t="n"/>
      <c r="G1664" s="11" t="n"/>
      <c r="H1664" s="11" t="n"/>
      <c r="I1664" s="9" t="n"/>
      <c r="J1664" s="9" t="n"/>
      <c r="K1664" s="9" t="n"/>
      <c r="L1664" s="9">
        <f>IF(COUNTA($A1664:$K1664)=0,"",IF(AND(IFERROR($H1664,0)&gt;0,LEN(TRIM($K1664&amp;""))&gt;0,IFERROR(LOOKUP(2,1/((LISTS!$M$2:$M$13&lt;&gt;"")*ISNUMBER(SEARCH(LISTS!$M$2:$M$13,$I1664))),LISTS!$N$2:$N$13),"NO")="SI"),"SI","NO"))</f>
        <v/>
      </c>
      <c r="M1664" s="9">
        <f>IF(COUNTA($A1664:$K1664)=0,"",IF($K1664&lt;&gt;"",IF(COUNTIF($K$19:$K1664,$K1664)&gt;1,"SI","NO"),IF(COUNTIFS($A$19:$A1664,$A1664,$C$19:$C1664,$C1664,$J$19:$J1664,$J1664,$D$19:$D1664,$D1664)&gt;1,"SI","NO")))</f>
        <v/>
      </c>
      <c r="N1664" s="11">
        <f>IF(COUNTA($A1664:$K1664)=0,"",IF(AND($L1664="SI",$M1664="NO"),IFERROR($H1664,0),0))</f>
        <v/>
      </c>
      <c r="O1664" s="9">
        <f>IF(COUNTA($A1664:$K1664)=0,"",IF($M1664="SI","CUFE o factura duplicada dentro del reporte; no se suma dos veces",IF(IFERROR($H1664,0)&lt;=0,"DIAN reporta valor susceptible 0",IF($L1664="NO",IFERROR(LOOKUP(2,1/((LISTS!$M$2:$M$13&lt;&gt;"")*ISNUMBER(SEARCH(LISTS!$M$2:$M$13,$I1664))),LISTS!$O$2:$O$13),"Medio de pago no elegible o no identificado por DIAN"),"Apta automaticamente por pago electronico y base positiva"))))</f>
        <v/>
      </c>
    </row>
    <row r="1665">
      <c r="A1665" s="9" t="n"/>
      <c r="B1665" s="9" t="n"/>
      <c r="C1665" s="12" t="n"/>
      <c r="D1665" s="11" t="n"/>
      <c r="E1665" s="11" t="n"/>
      <c r="F1665" s="11" t="n"/>
      <c r="G1665" s="11" t="n"/>
      <c r="H1665" s="11" t="n"/>
      <c r="I1665" s="9" t="n"/>
      <c r="J1665" s="9" t="n"/>
      <c r="K1665" s="9" t="n"/>
      <c r="L1665" s="9">
        <f>IF(COUNTA($A1665:$K1665)=0,"",IF(AND(IFERROR($H1665,0)&gt;0,LEN(TRIM($K1665&amp;""))&gt;0,IFERROR(LOOKUP(2,1/((LISTS!$M$2:$M$13&lt;&gt;"")*ISNUMBER(SEARCH(LISTS!$M$2:$M$13,$I1665))),LISTS!$N$2:$N$13),"NO")="SI"),"SI","NO"))</f>
        <v/>
      </c>
      <c r="M1665" s="9">
        <f>IF(COUNTA($A1665:$K1665)=0,"",IF($K1665&lt;&gt;"",IF(COUNTIF($K$19:$K1665,$K1665)&gt;1,"SI","NO"),IF(COUNTIFS($A$19:$A1665,$A1665,$C$19:$C1665,$C1665,$J$19:$J1665,$J1665,$D$19:$D1665,$D1665)&gt;1,"SI","NO")))</f>
        <v/>
      </c>
      <c r="N1665" s="11">
        <f>IF(COUNTA($A1665:$K1665)=0,"",IF(AND($L1665="SI",$M1665="NO"),IFERROR($H1665,0),0))</f>
        <v/>
      </c>
      <c r="O1665" s="9">
        <f>IF(COUNTA($A1665:$K1665)=0,"",IF($M1665="SI","CUFE o factura duplicada dentro del reporte; no se suma dos veces",IF(IFERROR($H1665,0)&lt;=0,"DIAN reporta valor susceptible 0",IF($L1665="NO",IFERROR(LOOKUP(2,1/((LISTS!$M$2:$M$13&lt;&gt;"")*ISNUMBER(SEARCH(LISTS!$M$2:$M$13,$I1665))),LISTS!$O$2:$O$13),"Medio de pago no elegible o no identificado por DIAN"),"Apta automaticamente por pago electronico y base positiva"))))</f>
        <v/>
      </c>
    </row>
    <row r="1666">
      <c r="A1666" s="9" t="n"/>
      <c r="B1666" s="9" t="n"/>
      <c r="C1666" s="12" t="n"/>
      <c r="D1666" s="11" t="n"/>
      <c r="E1666" s="11" t="n"/>
      <c r="F1666" s="11" t="n"/>
      <c r="G1666" s="11" t="n"/>
      <c r="H1666" s="11" t="n"/>
      <c r="I1666" s="9" t="n"/>
      <c r="J1666" s="9" t="n"/>
      <c r="K1666" s="9" t="n"/>
      <c r="L1666" s="9">
        <f>IF(COUNTA($A1666:$K1666)=0,"",IF(AND(IFERROR($H1666,0)&gt;0,LEN(TRIM($K1666&amp;""))&gt;0,IFERROR(LOOKUP(2,1/((LISTS!$M$2:$M$13&lt;&gt;"")*ISNUMBER(SEARCH(LISTS!$M$2:$M$13,$I1666))),LISTS!$N$2:$N$13),"NO")="SI"),"SI","NO"))</f>
        <v/>
      </c>
      <c r="M1666" s="9">
        <f>IF(COUNTA($A1666:$K1666)=0,"",IF($K1666&lt;&gt;"",IF(COUNTIF($K$19:$K1666,$K1666)&gt;1,"SI","NO"),IF(COUNTIFS($A$19:$A1666,$A1666,$C$19:$C1666,$C1666,$J$19:$J1666,$J1666,$D$19:$D1666,$D1666)&gt;1,"SI","NO")))</f>
        <v/>
      </c>
      <c r="N1666" s="11">
        <f>IF(COUNTA($A1666:$K1666)=0,"",IF(AND($L1666="SI",$M1666="NO"),IFERROR($H1666,0),0))</f>
        <v/>
      </c>
      <c r="O1666" s="9">
        <f>IF(COUNTA($A1666:$K1666)=0,"",IF($M1666="SI","CUFE o factura duplicada dentro del reporte; no se suma dos veces",IF(IFERROR($H1666,0)&lt;=0,"DIAN reporta valor susceptible 0",IF($L1666="NO",IFERROR(LOOKUP(2,1/((LISTS!$M$2:$M$13&lt;&gt;"")*ISNUMBER(SEARCH(LISTS!$M$2:$M$13,$I1666))),LISTS!$O$2:$O$13),"Medio de pago no elegible o no identificado por DIAN"),"Apta automaticamente por pago electronico y base positiva"))))</f>
        <v/>
      </c>
    </row>
    <row r="1667">
      <c r="A1667" s="9" t="n"/>
      <c r="B1667" s="9" t="n"/>
      <c r="C1667" s="12" t="n"/>
      <c r="D1667" s="11" t="n"/>
      <c r="E1667" s="11" t="n"/>
      <c r="F1667" s="11" t="n"/>
      <c r="G1667" s="11" t="n"/>
      <c r="H1667" s="11" t="n"/>
      <c r="I1667" s="9" t="n"/>
      <c r="J1667" s="9" t="n"/>
      <c r="K1667" s="9" t="n"/>
      <c r="L1667" s="9">
        <f>IF(COUNTA($A1667:$K1667)=0,"",IF(AND(IFERROR($H1667,0)&gt;0,LEN(TRIM($K1667&amp;""))&gt;0,IFERROR(LOOKUP(2,1/((LISTS!$M$2:$M$13&lt;&gt;"")*ISNUMBER(SEARCH(LISTS!$M$2:$M$13,$I1667))),LISTS!$N$2:$N$13),"NO")="SI"),"SI","NO"))</f>
        <v/>
      </c>
      <c r="M1667" s="9">
        <f>IF(COUNTA($A1667:$K1667)=0,"",IF($K1667&lt;&gt;"",IF(COUNTIF($K$19:$K1667,$K1667)&gt;1,"SI","NO"),IF(COUNTIFS($A$19:$A1667,$A1667,$C$19:$C1667,$C1667,$J$19:$J1667,$J1667,$D$19:$D1667,$D1667)&gt;1,"SI","NO")))</f>
        <v/>
      </c>
      <c r="N1667" s="11">
        <f>IF(COUNTA($A1667:$K1667)=0,"",IF(AND($L1667="SI",$M1667="NO"),IFERROR($H1667,0),0))</f>
        <v/>
      </c>
      <c r="O1667" s="9">
        <f>IF(COUNTA($A1667:$K1667)=0,"",IF($M1667="SI","CUFE o factura duplicada dentro del reporte; no se suma dos veces",IF(IFERROR($H1667,0)&lt;=0,"DIAN reporta valor susceptible 0",IF($L1667="NO",IFERROR(LOOKUP(2,1/((LISTS!$M$2:$M$13&lt;&gt;"")*ISNUMBER(SEARCH(LISTS!$M$2:$M$13,$I1667))),LISTS!$O$2:$O$13),"Medio de pago no elegible o no identificado por DIAN"),"Apta automaticamente por pago electronico y base positiva"))))</f>
        <v/>
      </c>
    </row>
    <row r="1668">
      <c r="A1668" s="9" t="n"/>
      <c r="B1668" s="9" t="n"/>
      <c r="C1668" s="12" t="n"/>
      <c r="D1668" s="11" t="n"/>
      <c r="E1668" s="11" t="n"/>
      <c r="F1668" s="11" t="n"/>
      <c r="G1668" s="11" t="n"/>
      <c r="H1668" s="11" t="n"/>
      <c r="I1668" s="9" t="n"/>
      <c r="J1668" s="9" t="n"/>
      <c r="K1668" s="9" t="n"/>
      <c r="L1668" s="9">
        <f>IF(COUNTA($A1668:$K1668)=0,"",IF(AND(IFERROR($H1668,0)&gt;0,LEN(TRIM($K1668&amp;""))&gt;0,IFERROR(LOOKUP(2,1/((LISTS!$M$2:$M$13&lt;&gt;"")*ISNUMBER(SEARCH(LISTS!$M$2:$M$13,$I1668))),LISTS!$N$2:$N$13),"NO")="SI"),"SI","NO"))</f>
        <v/>
      </c>
      <c r="M1668" s="9">
        <f>IF(COUNTA($A1668:$K1668)=0,"",IF($K1668&lt;&gt;"",IF(COUNTIF($K$19:$K1668,$K1668)&gt;1,"SI","NO"),IF(COUNTIFS($A$19:$A1668,$A1668,$C$19:$C1668,$C1668,$J$19:$J1668,$J1668,$D$19:$D1668,$D1668)&gt;1,"SI","NO")))</f>
        <v/>
      </c>
      <c r="N1668" s="11">
        <f>IF(COUNTA($A1668:$K1668)=0,"",IF(AND($L1668="SI",$M1668="NO"),IFERROR($H1668,0),0))</f>
        <v/>
      </c>
      <c r="O1668" s="9">
        <f>IF(COUNTA($A1668:$K1668)=0,"",IF($M1668="SI","CUFE o factura duplicada dentro del reporte; no se suma dos veces",IF(IFERROR($H1668,0)&lt;=0,"DIAN reporta valor susceptible 0",IF($L1668="NO",IFERROR(LOOKUP(2,1/((LISTS!$M$2:$M$13&lt;&gt;"")*ISNUMBER(SEARCH(LISTS!$M$2:$M$13,$I1668))),LISTS!$O$2:$O$13),"Medio de pago no elegible o no identificado por DIAN"),"Apta automaticamente por pago electronico y base positiva"))))</f>
        <v/>
      </c>
    </row>
    <row r="1669">
      <c r="A1669" s="9" t="n"/>
      <c r="B1669" s="9" t="n"/>
      <c r="C1669" s="12" t="n"/>
      <c r="D1669" s="11" t="n"/>
      <c r="E1669" s="11" t="n"/>
      <c r="F1669" s="11" t="n"/>
      <c r="G1669" s="11" t="n"/>
      <c r="H1669" s="11" t="n"/>
      <c r="I1669" s="9" t="n"/>
      <c r="J1669" s="9" t="n"/>
      <c r="K1669" s="9" t="n"/>
      <c r="L1669" s="9">
        <f>IF(COUNTA($A1669:$K1669)=0,"",IF(AND(IFERROR($H1669,0)&gt;0,LEN(TRIM($K1669&amp;""))&gt;0,IFERROR(LOOKUP(2,1/((LISTS!$M$2:$M$13&lt;&gt;"")*ISNUMBER(SEARCH(LISTS!$M$2:$M$13,$I1669))),LISTS!$N$2:$N$13),"NO")="SI"),"SI","NO"))</f>
        <v/>
      </c>
      <c r="M1669" s="9">
        <f>IF(COUNTA($A1669:$K1669)=0,"",IF($K1669&lt;&gt;"",IF(COUNTIF($K$19:$K1669,$K1669)&gt;1,"SI","NO"),IF(COUNTIFS($A$19:$A1669,$A1669,$C$19:$C1669,$C1669,$J$19:$J1669,$J1669,$D$19:$D1669,$D1669)&gt;1,"SI","NO")))</f>
        <v/>
      </c>
      <c r="N1669" s="11">
        <f>IF(COUNTA($A1669:$K1669)=0,"",IF(AND($L1669="SI",$M1669="NO"),IFERROR($H1669,0),0))</f>
        <v/>
      </c>
      <c r="O1669" s="9">
        <f>IF(COUNTA($A1669:$K1669)=0,"",IF($M1669="SI","CUFE o factura duplicada dentro del reporte; no se suma dos veces",IF(IFERROR($H1669,0)&lt;=0,"DIAN reporta valor susceptible 0",IF($L1669="NO",IFERROR(LOOKUP(2,1/((LISTS!$M$2:$M$13&lt;&gt;"")*ISNUMBER(SEARCH(LISTS!$M$2:$M$13,$I1669))),LISTS!$O$2:$O$13),"Medio de pago no elegible o no identificado por DIAN"),"Apta automaticamente por pago electronico y base positiva"))))</f>
        <v/>
      </c>
    </row>
    <row r="1670">
      <c r="A1670" s="9" t="n"/>
      <c r="B1670" s="9" t="n"/>
      <c r="C1670" s="12" t="n"/>
      <c r="D1670" s="11" t="n"/>
      <c r="E1670" s="11" t="n"/>
      <c r="F1670" s="11" t="n"/>
      <c r="G1670" s="11" t="n"/>
      <c r="H1670" s="11" t="n"/>
      <c r="I1670" s="9" t="n"/>
      <c r="J1670" s="9" t="n"/>
      <c r="K1670" s="9" t="n"/>
      <c r="L1670" s="9">
        <f>IF(COUNTA($A1670:$K1670)=0,"",IF(AND(IFERROR($H1670,0)&gt;0,LEN(TRIM($K1670&amp;""))&gt;0,IFERROR(LOOKUP(2,1/((LISTS!$M$2:$M$13&lt;&gt;"")*ISNUMBER(SEARCH(LISTS!$M$2:$M$13,$I1670))),LISTS!$N$2:$N$13),"NO")="SI"),"SI","NO"))</f>
        <v/>
      </c>
      <c r="M1670" s="9">
        <f>IF(COUNTA($A1670:$K1670)=0,"",IF($K1670&lt;&gt;"",IF(COUNTIF($K$19:$K1670,$K1670)&gt;1,"SI","NO"),IF(COUNTIFS($A$19:$A1670,$A1670,$C$19:$C1670,$C1670,$J$19:$J1670,$J1670,$D$19:$D1670,$D1670)&gt;1,"SI","NO")))</f>
        <v/>
      </c>
      <c r="N1670" s="11">
        <f>IF(COUNTA($A1670:$K1670)=0,"",IF(AND($L1670="SI",$M1670="NO"),IFERROR($H1670,0),0))</f>
        <v/>
      </c>
      <c r="O1670" s="9">
        <f>IF(COUNTA($A1670:$K1670)=0,"",IF($M1670="SI","CUFE o factura duplicada dentro del reporte; no se suma dos veces",IF(IFERROR($H1670,0)&lt;=0,"DIAN reporta valor susceptible 0",IF($L1670="NO",IFERROR(LOOKUP(2,1/((LISTS!$M$2:$M$13&lt;&gt;"")*ISNUMBER(SEARCH(LISTS!$M$2:$M$13,$I1670))),LISTS!$O$2:$O$13),"Medio de pago no elegible o no identificado por DIAN"),"Apta automaticamente por pago electronico y base positiva"))))</f>
        <v/>
      </c>
    </row>
    <row r="1671">
      <c r="A1671" s="9" t="n"/>
      <c r="B1671" s="9" t="n"/>
      <c r="C1671" s="12" t="n"/>
      <c r="D1671" s="11" t="n"/>
      <c r="E1671" s="11" t="n"/>
      <c r="F1671" s="11" t="n"/>
      <c r="G1671" s="11" t="n"/>
      <c r="H1671" s="11" t="n"/>
      <c r="I1671" s="9" t="n"/>
      <c r="J1671" s="9" t="n"/>
      <c r="K1671" s="9" t="n"/>
      <c r="L1671" s="9">
        <f>IF(COUNTA($A1671:$K1671)=0,"",IF(AND(IFERROR($H1671,0)&gt;0,LEN(TRIM($K1671&amp;""))&gt;0,IFERROR(LOOKUP(2,1/((LISTS!$M$2:$M$13&lt;&gt;"")*ISNUMBER(SEARCH(LISTS!$M$2:$M$13,$I1671))),LISTS!$N$2:$N$13),"NO")="SI"),"SI","NO"))</f>
        <v/>
      </c>
      <c r="M1671" s="9">
        <f>IF(COUNTA($A1671:$K1671)=0,"",IF($K1671&lt;&gt;"",IF(COUNTIF($K$19:$K1671,$K1671)&gt;1,"SI","NO"),IF(COUNTIFS($A$19:$A1671,$A1671,$C$19:$C1671,$C1671,$J$19:$J1671,$J1671,$D$19:$D1671,$D1671)&gt;1,"SI","NO")))</f>
        <v/>
      </c>
      <c r="N1671" s="11">
        <f>IF(COUNTA($A1671:$K1671)=0,"",IF(AND($L1671="SI",$M1671="NO"),IFERROR($H1671,0),0))</f>
        <v/>
      </c>
      <c r="O1671" s="9">
        <f>IF(COUNTA($A1671:$K1671)=0,"",IF($M1671="SI","CUFE o factura duplicada dentro del reporte; no se suma dos veces",IF(IFERROR($H1671,0)&lt;=0,"DIAN reporta valor susceptible 0",IF($L1671="NO",IFERROR(LOOKUP(2,1/((LISTS!$M$2:$M$13&lt;&gt;"")*ISNUMBER(SEARCH(LISTS!$M$2:$M$13,$I1671))),LISTS!$O$2:$O$13),"Medio de pago no elegible o no identificado por DIAN"),"Apta automaticamente por pago electronico y base positiva"))))</f>
        <v/>
      </c>
    </row>
    <row r="1672">
      <c r="A1672" s="9" t="n"/>
      <c r="B1672" s="9" t="n"/>
      <c r="C1672" s="12" t="n"/>
      <c r="D1672" s="11" t="n"/>
      <c r="E1672" s="11" t="n"/>
      <c r="F1672" s="11" t="n"/>
      <c r="G1672" s="11" t="n"/>
      <c r="H1672" s="11" t="n"/>
      <c r="I1672" s="9" t="n"/>
      <c r="J1672" s="9" t="n"/>
      <c r="K1672" s="9" t="n"/>
      <c r="L1672" s="9">
        <f>IF(COUNTA($A1672:$K1672)=0,"",IF(AND(IFERROR($H1672,0)&gt;0,LEN(TRIM($K1672&amp;""))&gt;0,IFERROR(LOOKUP(2,1/((LISTS!$M$2:$M$13&lt;&gt;"")*ISNUMBER(SEARCH(LISTS!$M$2:$M$13,$I1672))),LISTS!$N$2:$N$13),"NO")="SI"),"SI","NO"))</f>
        <v/>
      </c>
      <c r="M1672" s="9">
        <f>IF(COUNTA($A1672:$K1672)=0,"",IF($K1672&lt;&gt;"",IF(COUNTIF($K$19:$K1672,$K1672)&gt;1,"SI","NO"),IF(COUNTIFS($A$19:$A1672,$A1672,$C$19:$C1672,$C1672,$J$19:$J1672,$J1672,$D$19:$D1672,$D1672)&gt;1,"SI","NO")))</f>
        <v/>
      </c>
      <c r="N1672" s="11">
        <f>IF(COUNTA($A1672:$K1672)=0,"",IF(AND($L1672="SI",$M1672="NO"),IFERROR($H1672,0),0))</f>
        <v/>
      </c>
      <c r="O1672" s="9">
        <f>IF(COUNTA($A1672:$K1672)=0,"",IF($M1672="SI","CUFE o factura duplicada dentro del reporte; no se suma dos veces",IF(IFERROR($H1672,0)&lt;=0,"DIAN reporta valor susceptible 0",IF($L1672="NO",IFERROR(LOOKUP(2,1/((LISTS!$M$2:$M$13&lt;&gt;"")*ISNUMBER(SEARCH(LISTS!$M$2:$M$13,$I1672))),LISTS!$O$2:$O$13),"Medio de pago no elegible o no identificado por DIAN"),"Apta automaticamente por pago electronico y base positiva"))))</f>
        <v/>
      </c>
    </row>
    <row r="1673">
      <c r="A1673" s="9" t="n"/>
      <c r="B1673" s="9" t="n"/>
      <c r="C1673" s="12" t="n"/>
      <c r="D1673" s="11" t="n"/>
      <c r="E1673" s="11" t="n"/>
      <c r="F1673" s="11" t="n"/>
      <c r="G1673" s="11" t="n"/>
      <c r="H1673" s="11" t="n"/>
      <c r="I1673" s="9" t="n"/>
      <c r="J1673" s="9" t="n"/>
      <c r="K1673" s="9" t="n"/>
      <c r="L1673" s="9">
        <f>IF(COUNTA($A1673:$K1673)=0,"",IF(AND(IFERROR($H1673,0)&gt;0,LEN(TRIM($K1673&amp;""))&gt;0,IFERROR(LOOKUP(2,1/((LISTS!$M$2:$M$13&lt;&gt;"")*ISNUMBER(SEARCH(LISTS!$M$2:$M$13,$I1673))),LISTS!$N$2:$N$13),"NO")="SI"),"SI","NO"))</f>
        <v/>
      </c>
      <c r="M1673" s="9">
        <f>IF(COUNTA($A1673:$K1673)=0,"",IF($K1673&lt;&gt;"",IF(COUNTIF($K$19:$K1673,$K1673)&gt;1,"SI","NO"),IF(COUNTIFS($A$19:$A1673,$A1673,$C$19:$C1673,$C1673,$J$19:$J1673,$J1673,$D$19:$D1673,$D1673)&gt;1,"SI","NO")))</f>
        <v/>
      </c>
      <c r="N1673" s="11">
        <f>IF(COUNTA($A1673:$K1673)=0,"",IF(AND($L1673="SI",$M1673="NO"),IFERROR($H1673,0),0))</f>
        <v/>
      </c>
      <c r="O1673" s="9">
        <f>IF(COUNTA($A1673:$K1673)=0,"",IF($M1673="SI","CUFE o factura duplicada dentro del reporte; no se suma dos veces",IF(IFERROR($H1673,0)&lt;=0,"DIAN reporta valor susceptible 0",IF($L1673="NO",IFERROR(LOOKUP(2,1/((LISTS!$M$2:$M$13&lt;&gt;"")*ISNUMBER(SEARCH(LISTS!$M$2:$M$13,$I1673))),LISTS!$O$2:$O$13),"Medio de pago no elegible o no identificado por DIAN"),"Apta automaticamente por pago electronico y base positiva"))))</f>
        <v/>
      </c>
    </row>
    <row r="1674">
      <c r="A1674" s="9" t="n"/>
      <c r="B1674" s="9" t="n"/>
      <c r="C1674" s="12" t="n"/>
      <c r="D1674" s="11" t="n"/>
      <c r="E1674" s="11" t="n"/>
      <c r="F1674" s="11" t="n"/>
      <c r="G1674" s="11" t="n"/>
      <c r="H1674" s="11" t="n"/>
      <c r="I1674" s="9" t="n"/>
      <c r="J1674" s="9" t="n"/>
      <c r="K1674" s="9" t="n"/>
      <c r="L1674" s="9">
        <f>IF(COUNTA($A1674:$K1674)=0,"",IF(AND(IFERROR($H1674,0)&gt;0,LEN(TRIM($K1674&amp;""))&gt;0,IFERROR(LOOKUP(2,1/((LISTS!$M$2:$M$13&lt;&gt;"")*ISNUMBER(SEARCH(LISTS!$M$2:$M$13,$I1674))),LISTS!$N$2:$N$13),"NO")="SI"),"SI","NO"))</f>
        <v/>
      </c>
      <c r="M1674" s="9">
        <f>IF(COUNTA($A1674:$K1674)=0,"",IF($K1674&lt;&gt;"",IF(COUNTIF($K$19:$K1674,$K1674)&gt;1,"SI","NO"),IF(COUNTIFS($A$19:$A1674,$A1674,$C$19:$C1674,$C1674,$J$19:$J1674,$J1674,$D$19:$D1674,$D1674)&gt;1,"SI","NO")))</f>
        <v/>
      </c>
      <c r="N1674" s="11">
        <f>IF(COUNTA($A1674:$K1674)=0,"",IF(AND($L1674="SI",$M1674="NO"),IFERROR($H1674,0),0))</f>
        <v/>
      </c>
      <c r="O1674" s="9">
        <f>IF(COUNTA($A1674:$K1674)=0,"",IF($M1674="SI","CUFE o factura duplicada dentro del reporte; no se suma dos veces",IF(IFERROR($H1674,0)&lt;=0,"DIAN reporta valor susceptible 0",IF($L1674="NO",IFERROR(LOOKUP(2,1/((LISTS!$M$2:$M$13&lt;&gt;"")*ISNUMBER(SEARCH(LISTS!$M$2:$M$13,$I1674))),LISTS!$O$2:$O$13),"Medio de pago no elegible o no identificado por DIAN"),"Apta automaticamente por pago electronico y base positiva"))))</f>
        <v/>
      </c>
    </row>
    <row r="1675">
      <c r="A1675" s="9" t="n"/>
      <c r="B1675" s="9" t="n"/>
      <c r="C1675" s="12" t="n"/>
      <c r="D1675" s="11" t="n"/>
      <c r="E1675" s="11" t="n"/>
      <c r="F1675" s="11" t="n"/>
      <c r="G1675" s="11" t="n"/>
      <c r="H1675" s="11" t="n"/>
      <c r="I1675" s="9" t="n"/>
      <c r="J1675" s="9" t="n"/>
      <c r="K1675" s="9" t="n"/>
      <c r="L1675" s="9">
        <f>IF(COUNTA($A1675:$K1675)=0,"",IF(AND(IFERROR($H1675,0)&gt;0,LEN(TRIM($K1675&amp;""))&gt;0,IFERROR(LOOKUP(2,1/((LISTS!$M$2:$M$13&lt;&gt;"")*ISNUMBER(SEARCH(LISTS!$M$2:$M$13,$I1675))),LISTS!$N$2:$N$13),"NO")="SI"),"SI","NO"))</f>
        <v/>
      </c>
      <c r="M1675" s="9">
        <f>IF(COUNTA($A1675:$K1675)=0,"",IF($K1675&lt;&gt;"",IF(COUNTIF($K$19:$K1675,$K1675)&gt;1,"SI","NO"),IF(COUNTIFS($A$19:$A1675,$A1675,$C$19:$C1675,$C1675,$J$19:$J1675,$J1675,$D$19:$D1675,$D1675)&gt;1,"SI","NO")))</f>
        <v/>
      </c>
      <c r="N1675" s="11">
        <f>IF(COUNTA($A1675:$K1675)=0,"",IF(AND($L1675="SI",$M1675="NO"),IFERROR($H1675,0),0))</f>
        <v/>
      </c>
      <c r="O1675" s="9">
        <f>IF(COUNTA($A1675:$K1675)=0,"",IF($M1675="SI","CUFE o factura duplicada dentro del reporte; no se suma dos veces",IF(IFERROR($H1675,0)&lt;=0,"DIAN reporta valor susceptible 0",IF($L1675="NO",IFERROR(LOOKUP(2,1/((LISTS!$M$2:$M$13&lt;&gt;"")*ISNUMBER(SEARCH(LISTS!$M$2:$M$13,$I1675))),LISTS!$O$2:$O$13),"Medio de pago no elegible o no identificado por DIAN"),"Apta automaticamente por pago electronico y base positiva"))))</f>
        <v/>
      </c>
    </row>
    <row r="1676">
      <c r="A1676" s="9" t="n"/>
      <c r="B1676" s="9" t="n"/>
      <c r="C1676" s="12" t="n"/>
      <c r="D1676" s="11" t="n"/>
      <c r="E1676" s="11" t="n"/>
      <c r="F1676" s="11" t="n"/>
      <c r="G1676" s="11" t="n"/>
      <c r="H1676" s="11" t="n"/>
      <c r="I1676" s="9" t="n"/>
      <c r="J1676" s="9" t="n"/>
      <c r="K1676" s="9" t="n"/>
      <c r="L1676" s="9">
        <f>IF(COUNTA($A1676:$K1676)=0,"",IF(AND(IFERROR($H1676,0)&gt;0,LEN(TRIM($K1676&amp;""))&gt;0,IFERROR(LOOKUP(2,1/((LISTS!$M$2:$M$13&lt;&gt;"")*ISNUMBER(SEARCH(LISTS!$M$2:$M$13,$I1676))),LISTS!$N$2:$N$13),"NO")="SI"),"SI","NO"))</f>
        <v/>
      </c>
      <c r="M1676" s="9">
        <f>IF(COUNTA($A1676:$K1676)=0,"",IF($K1676&lt;&gt;"",IF(COUNTIF($K$19:$K1676,$K1676)&gt;1,"SI","NO"),IF(COUNTIFS($A$19:$A1676,$A1676,$C$19:$C1676,$C1676,$J$19:$J1676,$J1676,$D$19:$D1676,$D1676)&gt;1,"SI","NO")))</f>
        <v/>
      </c>
      <c r="N1676" s="11">
        <f>IF(COUNTA($A1676:$K1676)=0,"",IF(AND($L1676="SI",$M1676="NO"),IFERROR($H1676,0),0))</f>
        <v/>
      </c>
      <c r="O1676" s="9">
        <f>IF(COUNTA($A1676:$K1676)=0,"",IF($M1676="SI","CUFE o factura duplicada dentro del reporte; no se suma dos veces",IF(IFERROR($H1676,0)&lt;=0,"DIAN reporta valor susceptible 0",IF($L1676="NO",IFERROR(LOOKUP(2,1/((LISTS!$M$2:$M$13&lt;&gt;"")*ISNUMBER(SEARCH(LISTS!$M$2:$M$13,$I1676))),LISTS!$O$2:$O$13),"Medio de pago no elegible o no identificado por DIAN"),"Apta automaticamente por pago electronico y base positiva"))))</f>
        <v/>
      </c>
    </row>
    <row r="1677">
      <c r="A1677" s="9" t="n"/>
      <c r="B1677" s="9" t="n"/>
      <c r="C1677" s="12" t="n"/>
      <c r="D1677" s="11" t="n"/>
      <c r="E1677" s="11" t="n"/>
      <c r="F1677" s="11" t="n"/>
      <c r="G1677" s="11" t="n"/>
      <c r="H1677" s="11" t="n"/>
      <c r="I1677" s="9" t="n"/>
      <c r="J1677" s="9" t="n"/>
      <c r="K1677" s="9" t="n"/>
      <c r="L1677" s="9">
        <f>IF(COUNTA($A1677:$K1677)=0,"",IF(AND(IFERROR($H1677,0)&gt;0,LEN(TRIM($K1677&amp;""))&gt;0,IFERROR(LOOKUP(2,1/((LISTS!$M$2:$M$13&lt;&gt;"")*ISNUMBER(SEARCH(LISTS!$M$2:$M$13,$I1677))),LISTS!$N$2:$N$13),"NO")="SI"),"SI","NO"))</f>
        <v/>
      </c>
      <c r="M1677" s="9">
        <f>IF(COUNTA($A1677:$K1677)=0,"",IF($K1677&lt;&gt;"",IF(COUNTIF($K$19:$K1677,$K1677)&gt;1,"SI","NO"),IF(COUNTIFS($A$19:$A1677,$A1677,$C$19:$C1677,$C1677,$J$19:$J1677,$J1677,$D$19:$D1677,$D1677)&gt;1,"SI","NO")))</f>
        <v/>
      </c>
      <c r="N1677" s="11">
        <f>IF(COUNTA($A1677:$K1677)=0,"",IF(AND($L1677="SI",$M1677="NO"),IFERROR($H1677,0),0))</f>
        <v/>
      </c>
      <c r="O1677" s="9">
        <f>IF(COUNTA($A1677:$K1677)=0,"",IF($M1677="SI","CUFE o factura duplicada dentro del reporte; no se suma dos veces",IF(IFERROR($H1677,0)&lt;=0,"DIAN reporta valor susceptible 0",IF($L1677="NO",IFERROR(LOOKUP(2,1/((LISTS!$M$2:$M$13&lt;&gt;"")*ISNUMBER(SEARCH(LISTS!$M$2:$M$13,$I1677))),LISTS!$O$2:$O$13),"Medio de pago no elegible o no identificado por DIAN"),"Apta automaticamente por pago electronico y base positiva"))))</f>
        <v/>
      </c>
    </row>
    <row r="1678">
      <c r="A1678" s="9" t="n"/>
      <c r="B1678" s="9" t="n"/>
      <c r="C1678" s="12" t="n"/>
      <c r="D1678" s="11" t="n"/>
      <c r="E1678" s="11" t="n"/>
      <c r="F1678" s="11" t="n"/>
      <c r="G1678" s="11" t="n"/>
      <c r="H1678" s="11" t="n"/>
      <c r="I1678" s="9" t="n"/>
      <c r="J1678" s="9" t="n"/>
      <c r="K1678" s="9" t="n"/>
      <c r="L1678" s="9">
        <f>IF(COUNTA($A1678:$K1678)=0,"",IF(AND(IFERROR($H1678,0)&gt;0,LEN(TRIM($K1678&amp;""))&gt;0,IFERROR(LOOKUP(2,1/((LISTS!$M$2:$M$13&lt;&gt;"")*ISNUMBER(SEARCH(LISTS!$M$2:$M$13,$I1678))),LISTS!$N$2:$N$13),"NO")="SI"),"SI","NO"))</f>
        <v/>
      </c>
      <c r="M1678" s="9">
        <f>IF(COUNTA($A1678:$K1678)=0,"",IF($K1678&lt;&gt;"",IF(COUNTIF($K$19:$K1678,$K1678)&gt;1,"SI","NO"),IF(COUNTIFS($A$19:$A1678,$A1678,$C$19:$C1678,$C1678,$J$19:$J1678,$J1678,$D$19:$D1678,$D1678)&gt;1,"SI","NO")))</f>
        <v/>
      </c>
      <c r="N1678" s="11">
        <f>IF(COUNTA($A1678:$K1678)=0,"",IF(AND($L1678="SI",$M1678="NO"),IFERROR($H1678,0),0))</f>
        <v/>
      </c>
      <c r="O1678" s="9">
        <f>IF(COUNTA($A1678:$K1678)=0,"",IF($M1678="SI","CUFE o factura duplicada dentro del reporte; no se suma dos veces",IF(IFERROR($H1678,0)&lt;=0,"DIAN reporta valor susceptible 0",IF($L1678="NO",IFERROR(LOOKUP(2,1/((LISTS!$M$2:$M$13&lt;&gt;"")*ISNUMBER(SEARCH(LISTS!$M$2:$M$13,$I1678))),LISTS!$O$2:$O$13),"Medio de pago no elegible o no identificado por DIAN"),"Apta automaticamente por pago electronico y base positiva"))))</f>
        <v/>
      </c>
    </row>
    <row r="1679">
      <c r="A1679" s="9" t="n"/>
      <c r="B1679" s="9" t="n"/>
      <c r="C1679" s="12" t="n"/>
      <c r="D1679" s="11" t="n"/>
      <c r="E1679" s="11" t="n"/>
      <c r="F1679" s="11" t="n"/>
      <c r="G1679" s="11" t="n"/>
      <c r="H1679" s="11" t="n"/>
      <c r="I1679" s="9" t="n"/>
      <c r="J1679" s="9" t="n"/>
      <c r="K1679" s="9" t="n"/>
      <c r="L1679" s="9">
        <f>IF(COUNTA($A1679:$K1679)=0,"",IF(AND(IFERROR($H1679,0)&gt;0,LEN(TRIM($K1679&amp;""))&gt;0,IFERROR(LOOKUP(2,1/((LISTS!$M$2:$M$13&lt;&gt;"")*ISNUMBER(SEARCH(LISTS!$M$2:$M$13,$I1679))),LISTS!$N$2:$N$13),"NO")="SI"),"SI","NO"))</f>
        <v/>
      </c>
      <c r="M1679" s="9">
        <f>IF(COUNTA($A1679:$K1679)=0,"",IF($K1679&lt;&gt;"",IF(COUNTIF($K$19:$K1679,$K1679)&gt;1,"SI","NO"),IF(COUNTIFS($A$19:$A1679,$A1679,$C$19:$C1679,$C1679,$J$19:$J1679,$J1679,$D$19:$D1679,$D1679)&gt;1,"SI","NO")))</f>
        <v/>
      </c>
      <c r="N1679" s="11">
        <f>IF(COUNTA($A1679:$K1679)=0,"",IF(AND($L1679="SI",$M1679="NO"),IFERROR($H1679,0),0))</f>
        <v/>
      </c>
      <c r="O1679" s="9">
        <f>IF(COUNTA($A1679:$K1679)=0,"",IF($M1679="SI","CUFE o factura duplicada dentro del reporte; no se suma dos veces",IF(IFERROR($H1679,0)&lt;=0,"DIAN reporta valor susceptible 0",IF($L1679="NO",IFERROR(LOOKUP(2,1/((LISTS!$M$2:$M$13&lt;&gt;"")*ISNUMBER(SEARCH(LISTS!$M$2:$M$13,$I1679))),LISTS!$O$2:$O$13),"Medio de pago no elegible o no identificado por DIAN"),"Apta automaticamente por pago electronico y base positiva"))))</f>
        <v/>
      </c>
    </row>
    <row r="1680">
      <c r="A1680" s="9" t="n"/>
      <c r="B1680" s="9" t="n"/>
      <c r="C1680" s="12" t="n"/>
      <c r="D1680" s="11" t="n"/>
      <c r="E1680" s="11" t="n"/>
      <c r="F1680" s="11" t="n"/>
      <c r="G1680" s="11" t="n"/>
      <c r="H1680" s="11" t="n"/>
      <c r="I1680" s="9" t="n"/>
      <c r="J1680" s="9" t="n"/>
      <c r="K1680" s="9" t="n"/>
      <c r="L1680" s="9">
        <f>IF(COUNTA($A1680:$K1680)=0,"",IF(AND(IFERROR($H1680,0)&gt;0,LEN(TRIM($K1680&amp;""))&gt;0,IFERROR(LOOKUP(2,1/((LISTS!$M$2:$M$13&lt;&gt;"")*ISNUMBER(SEARCH(LISTS!$M$2:$M$13,$I1680))),LISTS!$N$2:$N$13),"NO")="SI"),"SI","NO"))</f>
        <v/>
      </c>
      <c r="M1680" s="9">
        <f>IF(COUNTA($A1680:$K1680)=0,"",IF($K1680&lt;&gt;"",IF(COUNTIF($K$19:$K1680,$K1680)&gt;1,"SI","NO"),IF(COUNTIFS($A$19:$A1680,$A1680,$C$19:$C1680,$C1680,$J$19:$J1680,$J1680,$D$19:$D1680,$D1680)&gt;1,"SI","NO")))</f>
        <v/>
      </c>
      <c r="N1680" s="11">
        <f>IF(COUNTA($A1680:$K1680)=0,"",IF(AND($L1680="SI",$M1680="NO"),IFERROR($H1680,0),0))</f>
        <v/>
      </c>
      <c r="O1680" s="9">
        <f>IF(COUNTA($A1680:$K1680)=0,"",IF($M1680="SI","CUFE o factura duplicada dentro del reporte; no se suma dos veces",IF(IFERROR($H1680,0)&lt;=0,"DIAN reporta valor susceptible 0",IF($L1680="NO",IFERROR(LOOKUP(2,1/((LISTS!$M$2:$M$13&lt;&gt;"")*ISNUMBER(SEARCH(LISTS!$M$2:$M$13,$I1680))),LISTS!$O$2:$O$13),"Medio de pago no elegible o no identificado por DIAN"),"Apta automaticamente por pago electronico y base positiva"))))</f>
        <v/>
      </c>
    </row>
    <row r="1681">
      <c r="A1681" s="9" t="n"/>
      <c r="B1681" s="9" t="n"/>
      <c r="C1681" s="12" t="n"/>
      <c r="D1681" s="11" t="n"/>
      <c r="E1681" s="11" t="n"/>
      <c r="F1681" s="11" t="n"/>
      <c r="G1681" s="11" t="n"/>
      <c r="H1681" s="11" t="n"/>
      <c r="I1681" s="9" t="n"/>
      <c r="J1681" s="9" t="n"/>
      <c r="K1681" s="9" t="n"/>
      <c r="L1681" s="9">
        <f>IF(COUNTA($A1681:$K1681)=0,"",IF(AND(IFERROR($H1681,0)&gt;0,LEN(TRIM($K1681&amp;""))&gt;0,IFERROR(LOOKUP(2,1/((LISTS!$M$2:$M$13&lt;&gt;"")*ISNUMBER(SEARCH(LISTS!$M$2:$M$13,$I1681))),LISTS!$N$2:$N$13),"NO")="SI"),"SI","NO"))</f>
        <v/>
      </c>
      <c r="M1681" s="9">
        <f>IF(COUNTA($A1681:$K1681)=0,"",IF($K1681&lt;&gt;"",IF(COUNTIF($K$19:$K1681,$K1681)&gt;1,"SI","NO"),IF(COUNTIFS($A$19:$A1681,$A1681,$C$19:$C1681,$C1681,$J$19:$J1681,$J1681,$D$19:$D1681,$D1681)&gt;1,"SI","NO")))</f>
        <v/>
      </c>
      <c r="N1681" s="11">
        <f>IF(COUNTA($A1681:$K1681)=0,"",IF(AND($L1681="SI",$M1681="NO"),IFERROR($H1681,0),0))</f>
        <v/>
      </c>
      <c r="O1681" s="9">
        <f>IF(COUNTA($A1681:$K1681)=0,"",IF($M1681="SI","CUFE o factura duplicada dentro del reporte; no se suma dos veces",IF(IFERROR($H1681,0)&lt;=0,"DIAN reporta valor susceptible 0",IF($L1681="NO",IFERROR(LOOKUP(2,1/((LISTS!$M$2:$M$13&lt;&gt;"")*ISNUMBER(SEARCH(LISTS!$M$2:$M$13,$I1681))),LISTS!$O$2:$O$13),"Medio de pago no elegible o no identificado por DIAN"),"Apta automaticamente por pago electronico y base positiva"))))</f>
        <v/>
      </c>
    </row>
    <row r="1682">
      <c r="A1682" s="9" t="n"/>
      <c r="B1682" s="9" t="n"/>
      <c r="C1682" s="12" t="n"/>
      <c r="D1682" s="11" t="n"/>
      <c r="E1682" s="11" t="n"/>
      <c r="F1682" s="11" t="n"/>
      <c r="G1682" s="11" t="n"/>
      <c r="H1682" s="11" t="n"/>
      <c r="I1682" s="9" t="n"/>
      <c r="J1682" s="9" t="n"/>
      <c r="K1682" s="9" t="n"/>
      <c r="L1682" s="9">
        <f>IF(COUNTA($A1682:$K1682)=0,"",IF(AND(IFERROR($H1682,0)&gt;0,LEN(TRIM($K1682&amp;""))&gt;0,IFERROR(LOOKUP(2,1/((LISTS!$M$2:$M$13&lt;&gt;"")*ISNUMBER(SEARCH(LISTS!$M$2:$M$13,$I1682))),LISTS!$N$2:$N$13),"NO")="SI"),"SI","NO"))</f>
        <v/>
      </c>
      <c r="M1682" s="9">
        <f>IF(COUNTA($A1682:$K1682)=0,"",IF($K1682&lt;&gt;"",IF(COUNTIF($K$19:$K1682,$K1682)&gt;1,"SI","NO"),IF(COUNTIFS($A$19:$A1682,$A1682,$C$19:$C1682,$C1682,$J$19:$J1682,$J1682,$D$19:$D1682,$D1682)&gt;1,"SI","NO")))</f>
        <v/>
      </c>
      <c r="N1682" s="11">
        <f>IF(COUNTA($A1682:$K1682)=0,"",IF(AND($L1682="SI",$M1682="NO"),IFERROR($H1682,0),0))</f>
        <v/>
      </c>
      <c r="O1682" s="9">
        <f>IF(COUNTA($A1682:$K1682)=0,"",IF($M1682="SI","CUFE o factura duplicada dentro del reporte; no se suma dos veces",IF(IFERROR($H1682,0)&lt;=0,"DIAN reporta valor susceptible 0",IF($L1682="NO",IFERROR(LOOKUP(2,1/((LISTS!$M$2:$M$13&lt;&gt;"")*ISNUMBER(SEARCH(LISTS!$M$2:$M$13,$I1682))),LISTS!$O$2:$O$13),"Medio de pago no elegible o no identificado por DIAN"),"Apta automaticamente por pago electronico y base positiva"))))</f>
        <v/>
      </c>
    </row>
    <row r="1683">
      <c r="A1683" s="9" t="n"/>
      <c r="B1683" s="9" t="n"/>
      <c r="C1683" s="12" t="n"/>
      <c r="D1683" s="11" t="n"/>
      <c r="E1683" s="11" t="n"/>
      <c r="F1683" s="11" t="n"/>
      <c r="G1683" s="11" t="n"/>
      <c r="H1683" s="11" t="n"/>
      <c r="I1683" s="9" t="n"/>
      <c r="J1683" s="9" t="n"/>
      <c r="K1683" s="9" t="n"/>
      <c r="L1683" s="9">
        <f>IF(COUNTA($A1683:$K1683)=0,"",IF(AND(IFERROR($H1683,0)&gt;0,LEN(TRIM($K1683&amp;""))&gt;0,IFERROR(LOOKUP(2,1/((LISTS!$M$2:$M$13&lt;&gt;"")*ISNUMBER(SEARCH(LISTS!$M$2:$M$13,$I1683))),LISTS!$N$2:$N$13),"NO")="SI"),"SI","NO"))</f>
        <v/>
      </c>
      <c r="M1683" s="9">
        <f>IF(COUNTA($A1683:$K1683)=0,"",IF($K1683&lt;&gt;"",IF(COUNTIF($K$19:$K1683,$K1683)&gt;1,"SI","NO"),IF(COUNTIFS($A$19:$A1683,$A1683,$C$19:$C1683,$C1683,$J$19:$J1683,$J1683,$D$19:$D1683,$D1683)&gt;1,"SI","NO")))</f>
        <v/>
      </c>
      <c r="N1683" s="11">
        <f>IF(COUNTA($A1683:$K1683)=0,"",IF(AND($L1683="SI",$M1683="NO"),IFERROR($H1683,0),0))</f>
        <v/>
      </c>
      <c r="O1683" s="9">
        <f>IF(COUNTA($A1683:$K1683)=0,"",IF($M1683="SI","CUFE o factura duplicada dentro del reporte; no se suma dos veces",IF(IFERROR($H1683,0)&lt;=0,"DIAN reporta valor susceptible 0",IF($L1683="NO",IFERROR(LOOKUP(2,1/((LISTS!$M$2:$M$13&lt;&gt;"")*ISNUMBER(SEARCH(LISTS!$M$2:$M$13,$I1683))),LISTS!$O$2:$O$13),"Medio de pago no elegible o no identificado por DIAN"),"Apta automaticamente por pago electronico y base positiva"))))</f>
        <v/>
      </c>
    </row>
    <row r="1684">
      <c r="A1684" s="9" t="n"/>
      <c r="B1684" s="9" t="n"/>
      <c r="C1684" s="12" t="n"/>
      <c r="D1684" s="11" t="n"/>
      <c r="E1684" s="11" t="n"/>
      <c r="F1684" s="11" t="n"/>
      <c r="G1684" s="11" t="n"/>
      <c r="H1684" s="11" t="n"/>
      <c r="I1684" s="9" t="n"/>
      <c r="J1684" s="9" t="n"/>
      <c r="K1684" s="9" t="n"/>
      <c r="L1684" s="9">
        <f>IF(COUNTA($A1684:$K1684)=0,"",IF(AND(IFERROR($H1684,0)&gt;0,LEN(TRIM($K1684&amp;""))&gt;0,IFERROR(LOOKUP(2,1/((LISTS!$M$2:$M$13&lt;&gt;"")*ISNUMBER(SEARCH(LISTS!$M$2:$M$13,$I1684))),LISTS!$N$2:$N$13),"NO")="SI"),"SI","NO"))</f>
        <v/>
      </c>
      <c r="M1684" s="9">
        <f>IF(COUNTA($A1684:$K1684)=0,"",IF($K1684&lt;&gt;"",IF(COUNTIF($K$19:$K1684,$K1684)&gt;1,"SI","NO"),IF(COUNTIFS($A$19:$A1684,$A1684,$C$19:$C1684,$C1684,$J$19:$J1684,$J1684,$D$19:$D1684,$D1684)&gt;1,"SI","NO")))</f>
        <v/>
      </c>
      <c r="N1684" s="11">
        <f>IF(COUNTA($A1684:$K1684)=0,"",IF(AND($L1684="SI",$M1684="NO"),IFERROR($H1684,0),0))</f>
        <v/>
      </c>
      <c r="O1684" s="9">
        <f>IF(COUNTA($A1684:$K1684)=0,"",IF($M1684="SI","CUFE o factura duplicada dentro del reporte; no se suma dos veces",IF(IFERROR($H1684,0)&lt;=0,"DIAN reporta valor susceptible 0",IF($L1684="NO",IFERROR(LOOKUP(2,1/((LISTS!$M$2:$M$13&lt;&gt;"")*ISNUMBER(SEARCH(LISTS!$M$2:$M$13,$I1684))),LISTS!$O$2:$O$13),"Medio de pago no elegible o no identificado por DIAN"),"Apta automaticamente por pago electronico y base positiva"))))</f>
        <v/>
      </c>
    </row>
    <row r="1685">
      <c r="A1685" s="9" t="n"/>
      <c r="B1685" s="9" t="n"/>
      <c r="C1685" s="12" t="n"/>
      <c r="D1685" s="11" t="n"/>
      <c r="E1685" s="11" t="n"/>
      <c r="F1685" s="11" t="n"/>
      <c r="G1685" s="11" t="n"/>
      <c r="H1685" s="11" t="n"/>
      <c r="I1685" s="9" t="n"/>
      <c r="J1685" s="9" t="n"/>
      <c r="K1685" s="9" t="n"/>
      <c r="L1685" s="9">
        <f>IF(COUNTA($A1685:$K1685)=0,"",IF(AND(IFERROR($H1685,0)&gt;0,LEN(TRIM($K1685&amp;""))&gt;0,IFERROR(LOOKUP(2,1/((LISTS!$M$2:$M$13&lt;&gt;"")*ISNUMBER(SEARCH(LISTS!$M$2:$M$13,$I1685))),LISTS!$N$2:$N$13),"NO")="SI"),"SI","NO"))</f>
        <v/>
      </c>
      <c r="M1685" s="9">
        <f>IF(COUNTA($A1685:$K1685)=0,"",IF($K1685&lt;&gt;"",IF(COUNTIF($K$19:$K1685,$K1685)&gt;1,"SI","NO"),IF(COUNTIFS($A$19:$A1685,$A1685,$C$19:$C1685,$C1685,$J$19:$J1685,$J1685,$D$19:$D1685,$D1685)&gt;1,"SI","NO")))</f>
        <v/>
      </c>
      <c r="N1685" s="11">
        <f>IF(COUNTA($A1685:$K1685)=0,"",IF(AND($L1685="SI",$M1685="NO"),IFERROR($H1685,0),0))</f>
        <v/>
      </c>
      <c r="O1685" s="9">
        <f>IF(COUNTA($A1685:$K1685)=0,"",IF($M1685="SI","CUFE o factura duplicada dentro del reporte; no se suma dos veces",IF(IFERROR($H1685,0)&lt;=0,"DIAN reporta valor susceptible 0",IF($L1685="NO",IFERROR(LOOKUP(2,1/((LISTS!$M$2:$M$13&lt;&gt;"")*ISNUMBER(SEARCH(LISTS!$M$2:$M$13,$I1685))),LISTS!$O$2:$O$13),"Medio de pago no elegible o no identificado por DIAN"),"Apta automaticamente por pago electronico y base positiva"))))</f>
        <v/>
      </c>
    </row>
    <row r="1686">
      <c r="A1686" s="9" t="n"/>
      <c r="B1686" s="9" t="n"/>
      <c r="C1686" s="12" t="n"/>
      <c r="D1686" s="11" t="n"/>
      <c r="E1686" s="11" t="n"/>
      <c r="F1686" s="11" t="n"/>
      <c r="G1686" s="11" t="n"/>
      <c r="H1686" s="11" t="n"/>
      <c r="I1686" s="9" t="n"/>
      <c r="J1686" s="9" t="n"/>
      <c r="K1686" s="9" t="n"/>
      <c r="L1686" s="9">
        <f>IF(COUNTA($A1686:$K1686)=0,"",IF(AND(IFERROR($H1686,0)&gt;0,LEN(TRIM($K1686&amp;""))&gt;0,IFERROR(LOOKUP(2,1/((LISTS!$M$2:$M$13&lt;&gt;"")*ISNUMBER(SEARCH(LISTS!$M$2:$M$13,$I1686))),LISTS!$N$2:$N$13),"NO")="SI"),"SI","NO"))</f>
        <v/>
      </c>
      <c r="M1686" s="9">
        <f>IF(COUNTA($A1686:$K1686)=0,"",IF($K1686&lt;&gt;"",IF(COUNTIF($K$19:$K1686,$K1686)&gt;1,"SI","NO"),IF(COUNTIFS($A$19:$A1686,$A1686,$C$19:$C1686,$C1686,$J$19:$J1686,$J1686,$D$19:$D1686,$D1686)&gt;1,"SI","NO")))</f>
        <v/>
      </c>
      <c r="N1686" s="11">
        <f>IF(COUNTA($A1686:$K1686)=0,"",IF(AND($L1686="SI",$M1686="NO"),IFERROR($H1686,0),0))</f>
        <v/>
      </c>
      <c r="O1686" s="9">
        <f>IF(COUNTA($A1686:$K1686)=0,"",IF($M1686="SI","CUFE o factura duplicada dentro del reporte; no se suma dos veces",IF(IFERROR($H1686,0)&lt;=0,"DIAN reporta valor susceptible 0",IF($L1686="NO",IFERROR(LOOKUP(2,1/((LISTS!$M$2:$M$13&lt;&gt;"")*ISNUMBER(SEARCH(LISTS!$M$2:$M$13,$I1686))),LISTS!$O$2:$O$13),"Medio de pago no elegible o no identificado por DIAN"),"Apta automaticamente por pago electronico y base positiva"))))</f>
        <v/>
      </c>
    </row>
    <row r="1687">
      <c r="A1687" s="9" t="n"/>
      <c r="B1687" s="9" t="n"/>
      <c r="C1687" s="12" t="n"/>
      <c r="D1687" s="11" t="n"/>
      <c r="E1687" s="11" t="n"/>
      <c r="F1687" s="11" t="n"/>
      <c r="G1687" s="11" t="n"/>
      <c r="H1687" s="11" t="n"/>
      <c r="I1687" s="9" t="n"/>
      <c r="J1687" s="9" t="n"/>
      <c r="K1687" s="9" t="n"/>
      <c r="L1687" s="9">
        <f>IF(COUNTA($A1687:$K1687)=0,"",IF(AND(IFERROR($H1687,0)&gt;0,LEN(TRIM($K1687&amp;""))&gt;0,IFERROR(LOOKUP(2,1/((LISTS!$M$2:$M$13&lt;&gt;"")*ISNUMBER(SEARCH(LISTS!$M$2:$M$13,$I1687))),LISTS!$N$2:$N$13),"NO")="SI"),"SI","NO"))</f>
        <v/>
      </c>
      <c r="M1687" s="9">
        <f>IF(COUNTA($A1687:$K1687)=0,"",IF($K1687&lt;&gt;"",IF(COUNTIF($K$19:$K1687,$K1687)&gt;1,"SI","NO"),IF(COUNTIFS($A$19:$A1687,$A1687,$C$19:$C1687,$C1687,$J$19:$J1687,$J1687,$D$19:$D1687,$D1687)&gt;1,"SI","NO")))</f>
        <v/>
      </c>
      <c r="N1687" s="11">
        <f>IF(COUNTA($A1687:$K1687)=0,"",IF(AND($L1687="SI",$M1687="NO"),IFERROR($H1687,0),0))</f>
        <v/>
      </c>
      <c r="O1687" s="9">
        <f>IF(COUNTA($A1687:$K1687)=0,"",IF($M1687="SI","CUFE o factura duplicada dentro del reporte; no se suma dos veces",IF(IFERROR($H1687,0)&lt;=0,"DIAN reporta valor susceptible 0",IF($L1687="NO",IFERROR(LOOKUP(2,1/((LISTS!$M$2:$M$13&lt;&gt;"")*ISNUMBER(SEARCH(LISTS!$M$2:$M$13,$I1687))),LISTS!$O$2:$O$13),"Medio de pago no elegible o no identificado por DIAN"),"Apta automaticamente por pago electronico y base positiva"))))</f>
        <v/>
      </c>
    </row>
    <row r="1688">
      <c r="A1688" s="9" t="n"/>
      <c r="B1688" s="9" t="n"/>
      <c r="C1688" s="12" t="n"/>
      <c r="D1688" s="11" t="n"/>
      <c r="E1688" s="11" t="n"/>
      <c r="F1688" s="11" t="n"/>
      <c r="G1688" s="11" t="n"/>
      <c r="H1688" s="11" t="n"/>
      <c r="I1688" s="9" t="n"/>
      <c r="J1688" s="9" t="n"/>
      <c r="K1688" s="9" t="n"/>
      <c r="L1688" s="9">
        <f>IF(COUNTA($A1688:$K1688)=0,"",IF(AND(IFERROR($H1688,0)&gt;0,LEN(TRIM($K1688&amp;""))&gt;0,IFERROR(LOOKUP(2,1/((LISTS!$M$2:$M$13&lt;&gt;"")*ISNUMBER(SEARCH(LISTS!$M$2:$M$13,$I1688))),LISTS!$N$2:$N$13),"NO")="SI"),"SI","NO"))</f>
        <v/>
      </c>
      <c r="M1688" s="9">
        <f>IF(COUNTA($A1688:$K1688)=0,"",IF($K1688&lt;&gt;"",IF(COUNTIF($K$19:$K1688,$K1688)&gt;1,"SI","NO"),IF(COUNTIFS($A$19:$A1688,$A1688,$C$19:$C1688,$C1688,$J$19:$J1688,$J1688,$D$19:$D1688,$D1688)&gt;1,"SI","NO")))</f>
        <v/>
      </c>
      <c r="N1688" s="11">
        <f>IF(COUNTA($A1688:$K1688)=0,"",IF(AND($L1688="SI",$M1688="NO"),IFERROR($H1688,0),0))</f>
        <v/>
      </c>
      <c r="O1688" s="9">
        <f>IF(COUNTA($A1688:$K1688)=0,"",IF($M1688="SI","CUFE o factura duplicada dentro del reporte; no se suma dos veces",IF(IFERROR($H1688,0)&lt;=0,"DIAN reporta valor susceptible 0",IF($L1688="NO",IFERROR(LOOKUP(2,1/((LISTS!$M$2:$M$13&lt;&gt;"")*ISNUMBER(SEARCH(LISTS!$M$2:$M$13,$I1688))),LISTS!$O$2:$O$13),"Medio de pago no elegible o no identificado por DIAN"),"Apta automaticamente por pago electronico y base positiva"))))</f>
        <v/>
      </c>
    </row>
    <row r="1689">
      <c r="A1689" s="9" t="n"/>
      <c r="B1689" s="9" t="n"/>
      <c r="C1689" s="12" t="n"/>
      <c r="D1689" s="11" t="n"/>
      <c r="E1689" s="11" t="n"/>
      <c r="F1689" s="11" t="n"/>
      <c r="G1689" s="11" t="n"/>
      <c r="H1689" s="11" t="n"/>
      <c r="I1689" s="9" t="n"/>
      <c r="J1689" s="9" t="n"/>
      <c r="K1689" s="9" t="n"/>
      <c r="L1689" s="9">
        <f>IF(COUNTA($A1689:$K1689)=0,"",IF(AND(IFERROR($H1689,0)&gt;0,LEN(TRIM($K1689&amp;""))&gt;0,IFERROR(LOOKUP(2,1/((LISTS!$M$2:$M$13&lt;&gt;"")*ISNUMBER(SEARCH(LISTS!$M$2:$M$13,$I1689))),LISTS!$N$2:$N$13),"NO")="SI"),"SI","NO"))</f>
        <v/>
      </c>
      <c r="M1689" s="9">
        <f>IF(COUNTA($A1689:$K1689)=0,"",IF($K1689&lt;&gt;"",IF(COUNTIF($K$19:$K1689,$K1689)&gt;1,"SI","NO"),IF(COUNTIFS($A$19:$A1689,$A1689,$C$19:$C1689,$C1689,$J$19:$J1689,$J1689,$D$19:$D1689,$D1689)&gt;1,"SI","NO")))</f>
        <v/>
      </c>
      <c r="N1689" s="11">
        <f>IF(COUNTA($A1689:$K1689)=0,"",IF(AND($L1689="SI",$M1689="NO"),IFERROR($H1689,0),0))</f>
        <v/>
      </c>
      <c r="O1689" s="9">
        <f>IF(COUNTA($A1689:$K1689)=0,"",IF($M1689="SI","CUFE o factura duplicada dentro del reporte; no se suma dos veces",IF(IFERROR($H1689,0)&lt;=0,"DIAN reporta valor susceptible 0",IF($L1689="NO",IFERROR(LOOKUP(2,1/((LISTS!$M$2:$M$13&lt;&gt;"")*ISNUMBER(SEARCH(LISTS!$M$2:$M$13,$I1689))),LISTS!$O$2:$O$13),"Medio de pago no elegible o no identificado por DIAN"),"Apta automaticamente por pago electronico y base positiva"))))</f>
        <v/>
      </c>
    </row>
    <row r="1690">
      <c r="A1690" s="9" t="n"/>
      <c r="B1690" s="9" t="n"/>
      <c r="C1690" s="12" t="n"/>
      <c r="D1690" s="11" t="n"/>
      <c r="E1690" s="11" t="n"/>
      <c r="F1690" s="11" t="n"/>
      <c r="G1690" s="11" t="n"/>
      <c r="H1690" s="11" t="n"/>
      <c r="I1690" s="9" t="n"/>
      <c r="J1690" s="9" t="n"/>
      <c r="K1690" s="9" t="n"/>
      <c r="L1690" s="9">
        <f>IF(COUNTA($A1690:$K1690)=0,"",IF(AND(IFERROR($H1690,0)&gt;0,LEN(TRIM($K1690&amp;""))&gt;0,IFERROR(LOOKUP(2,1/((LISTS!$M$2:$M$13&lt;&gt;"")*ISNUMBER(SEARCH(LISTS!$M$2:$M$13,$I1690))),LISTS!$N$2:$N$13),"NO")="SI"),"SI","NO"))</f>
        <v/>
      </c>
      <c r="M1690" s="9">
        <f>IF(COUNTA($A1690:$K1690)=0,"",IF($K1690&lt;&gt;"",IF(COUNTIF($K$19:$K1690,$K1690)&gt;1,"SI","NO"),IF(COUNTIFS($A$19:$A1690,$A1690,$C$19:$C1690,$C1690,$J$19:$J1690,$J1690,$D$19:$D1690,$D1690)&gt;1,"SI","NO")))</f>
        <v/>
      </c>
      <c r="N1690" s="11">
        <f>IF(COUNTA($A1690:$K1690)=0,"",IF(AND($L1690="SI",$M1690="NO"),IFERROR($H1690,0),0))</f>
        <v/>
      </c>
      <c r="O1690" s="9">
        <f>IF(COUNTA($A1690:$K1690)=0,"",IF($M1690="SI","CUFE o factura duplicada dentro del reporte; no se suma dos veces",IF(IFERROR($H1690,0)&lt;=0,"DIAN reporta valor susceptible 0",IF($L1690="NO",IFERROR(LOOKUP(2,1/((LISTS!$M$2:$M$13&lt;&gt;"")*ISNUMBER(SEARCH(LISTS!$M$2:$M$13,$I1690))),LISTS!$O$2:$O$13),"Medio de pago no elegible o no identificado por DIAN"),"Apta automaticamente por pago electronico y base positiva"))))</f>
        <v/>
      </c>
    </row>
    <row r="1691">
      <c r="A1691" s="9" t="n"/>
      <c r="B1691" s="9" t="n"/>
      <c r="C1691" s="12" t="n"/>
      <c r="D1691" s="11" t="n"/>
      <c r="E1691" s="11" t="n"/>
      <c r="F1691" s="11" t="n"/>
      <c r="G1691" s="11" t="n"/>
      <c r="H1691" s="11" t="n"/>
      <c r="I1691" s="9" t="n"/>
      <c r="J1691" s="9" t="n"/>
      <c r="K1691" s="9" t="n"/>
      <c r="L1691" s="9">
        <f>IF(COUNTA($A1691:$K1691)=0,"",IF(AND(IFERROR($H1691,0)&gt;0,LEN(TRIM($K1691&amp;""))&gt;0,IFERROR(LOOKUP(2,1/((LISTS!$M$2:$M$13&lt;&gt;"")*ISNUMBER(SEARCH(LISTS!$M$2:$M$13,$I1691))),LISTS!$N$2:$N$13),"NO")="SI"),"SI","NO"))</f>
        <v/>
      </c>
      <c r="M1691" s="9">
        <f>IF(COUNTA($A1691:$K1691)=0,"",IF($K1691&lt;&gt;"",IF(COUNTIF($K$19:$K1691,$K1691)&gt;1,"SI","NO"),IF(COUNTIFS($A$19:$A1691,$A1691,$C$19:$C1691,$C1691,$J$19:$J1691,$J1691,$D$19:$D1691,$D1691)&gt;1,"SI","NO")))</f>
        <v/>
      </c>
      <c r="N1691" s="11">
        <f>IF(COUNTA($A1691:$K1691)=0,"",IF(AND($L1691="SI",$M1691="NO"),IFERROR($H1691,0),0))</f>
        <v/>
      </c>
      <c r="O1691" s="9">
        <f>IF(COUNTA($A1691:$K1691)=0,"",IF($M1691="SI","CUFE o factura duplicada dentro del reporte; no se suma dos veces",IF(IFERROR($H1691,0)&lt;=0,"DIAN reporta valor susceptible 0",IF($L1691="NO",IFERROR(LOOKUP(2,1/((LISTS!$M$2:$M$13&lt;&gt;"")*ISNUMBER(SEARCH(LISTS!$M$2:$M$13,$I1691))),LISTS!$O$2:$O$13),"Medio de pago no elegible o no identificado por DIAN"),"Apta automaticamente por pago electronico y base positiva"))))</f>
        <v/>
      </c>
    </row>
    <row r="1692">
      <c r="A1692" s="9" t="n"/>
      <c r="B1692" s="9" t="n"/>
      <c r="C1692" s="12" t="n"/>
      <c r="D1692" s="11" t="n"/>
      <c r="E1692" s="11" t="n"/>
      <c r="F1692" s="11" t="n"/>
      <c r="G1692" s="11" t="n"/>
      <c r="H1692" s="11" t="n"/>
      <c r="I1692" s="9" t="n"/>
      <c r="J1692" s="9" t="n"/>
      <c r="K1692" s="9" t="n"/>
      <c r="L1692" s="9">
        <f>IF(COUNTA($A1692:$K1692)=0,"",IF(AND(IFERROR($H1692,0)&gt;0,LEN(TRIM($K1692&amp;""))&gt;0,IFERROR(LOOKUP(2,1/((LISTS!$M$2:$M$13&lt;&gt;"")*ISNUMBER(SEARCH(LISTS!$M$2:$M$13,$I1692))),LISTS!$N$2:$N$13),"NO")="SI"),"SI","NO"))</f>
        <v/>
      </c>
      <c r="M1692" s="9">
        <f>IF(COUNTA($A1692:$K1692)=0,"",IF($K1692&lt;&gt;"",IF(COUNTIF($K$19:$K1692,$K1692)&gt;1,"SI","NO"),IF(COUNTIFS($A$19:$A1692,$A1692,$C$19:$C1692,$C1692,$J$19:$J1692,$J1692,$D$19:$D1692,$D1692)&gt;1,"SI","NO")))</f>
        <v/>
      </c>
      <c r="N1692" s="11">
        <f>IF(COUNTA($A1692:$K1692)=0,"",IF(AND($L1692="SI",$M1692="NO"),IFERROR($H1692,0),0))</f>
        <v/>
      </c>
      <c r="O1692" s="9">
        <f>IF(COUNTA($A1692:$K1692)=0,"",IF($M1692="SI","CUFE o factura duplicada dentro del reporte; no se suma dos veces",IF(IFERROR($H1692,0)&lt;=0,"DIAN reporta valor susceptible 0",IF($L1692="NO",IFERROR(LOOKUP(2,1/((LISTS!$M$2:$M$13&lt;&gt;"")*ISNUMBER(SEARCH(LISTS!$M$2:$M$13,$I1692))),LISTS!$O$2:$O$13),"Medio de pago no elegible o no identificado por DIAN"),"Apta automaticamente por pago electronico y base positiva"))))</f>
        <v/>
      </c>
    </row>
    <row r="1693">
      <c r="A1693" s="9" t="n"/>
      <c r="B1693" s="9" t="n"/>
      <c r="C1693" s="12" t="n"/>
      <c r="D1693" s="11" t="n"/>
      <c r="E1693" s="11" t="n"/>
      <c r="F1693" s="11" t="n"/>
      <c r="G1693" s="11" t="n"/>
      <c r="H1693" s="11" t="n"/>
      <c r="I1693" s="9" t="n"/>
      <c r="J1693" s="9" t="n"/>
      <c r="K1693" s="9" t="n"/>
      <c r="L1693" s="9">
        <f>IF(COUNTA($A1693:$K1693)=0,"",IF(AND(IFERROR($H1693,0)&gt;0,LEN(TRIM($K1693&amp;""))&gt;0,IFERROR(LOOKUP(2,1/((LISTS!$M$2:$M$13&lt;&gt;"")*ISNUMBER(SEARCH(LISTS!$M$2:$M$13,$I1693))),LISTS!$N$2:$N$13),"NO")="SI"),"SI","NO"))</f>
        <v/>
      </c>
      <c r="M1693" s="9">
        <f>IF(COUNTA($A1693:$K1693)=0,"",IF($K1693&lt;&gt;"",IF(COUNTIF($K$19:$K1693,$K1693)&gt;1,"SI","NO"),IF(COUNTIFS($A$19:$A1693,$A1693,$C$19:$C1693,$C1693,$J$19:$J1693,$J1693,$D$19:$D1693,$D1693)&gt;1,"SI","NO")))</f>
        <v/>
      </c>
      <c r="N1693" s="11">
        <f>IF(COUNTA($A1693:$K1693)=0,"",IF(AND($L1693="SI",$M1693="NO"),IFERROR($H1693,0),0))</f>
        <v/>
      </c>
      <c r="O1693" s="9">
        <f>IF(COUNTA($A1693:$K1693)=0,"",IF($M1693="SI","CUFE o factura duplicada dentro del reporte; no se suma dos veces",IF(IFERROR($H1693,0)&lt;=0,"DIAN reporta valor susceptible 0",IF($L1693="NO",IFERROR(LOOKUP(2,1/((LISTS!$M$2:$M$13&lt;&gt;"")*ISNUMBER(SEARCH(LISTS!$M$2:$M$13,$I1693))),LISTS!$O$2:$O$13),"Medio de pago no elegible o no identificado por DIAN"),"Apta automaticamente por pago electronico y base positiva"))))</f>
        <v/>
      </c>
    </row>
    <row r="1694">
      <c r="A1694" s="9" t="n"/>
      <c r="B1694" s="9" t="n"/>
      <c r="C1694" s="12" t="n"/>
      <c r="D1694" s="11" t="n"/>
      <c r="E1694" s="11" t="n"/>
      <c r="F1694" s="11" t="n"/>
      <c r="G1694" s="11" t="n"/>
      <c r="H1694" s="11" t="n"/>
      <c r="I1694" s="9" t="n"/>
      <c r="J1694" s="9" t="n"/>
      <c r="K1694" s="9" t="n"/>
      <c r="L1694" s="9">
        <f>IF(COUNTA($A1694:$K1694)=0,"",IF(AND(IFERROR($H1694,0)&gt;0,LEN(TRIM($K1694&amp;""))&gt;0,IFERROR(LOOKUP(2,1/((LISTS!$M$2:$M$13&lt;&gt;"")*ISNUMBER(SEARCH(LISTS!$M$2:$M$13,$I1694))),LISTS!$N$2:$N$13),"NO")="SI"),"SI","NO"))</f>
        <v/>
      </c>
      <c r="M1694" s="9">
        <f>IF(COUNTA($A1694:$K1694)=0,"",IF($K1694&lt;&gt;"",IF(COUNTIF($K$19:$K1694,$K1694)&gt;1,"SI","NO"),IF(COUNTIFS($A$19:$A1694,$A1694,$C$19:$C1694,$C1694,$J$19:$J1694,$J1694,$D$19:$D1694,$D1694)&gt;1,"SI","NO")))</f>
        <v/>
      </c>
      <c r="N1694" s="11">
        <f>IF(COUNTA($A1694:$K1694)=0,"",IF(AND($L1694="SI",$M1694="NO"),IFERROR($H1694,0),0))</f>
        <v/>
      </c>
      <c r="O1694" s="9">
        <f>IF(COUNTA($A1694:$K1694)=0,"",IF($M1694="SI","CUFE o factura duplicada dentro del reporte; no se suma dos veces",IF(IFERROR($H1694,0)&lt;=0,"DIAN reporta valor susceptible 0",IF($L1694="NO",IFERROR(LOOKUP(2,1/((LISTS!$M$2:$M$13&lt;&gt;"")*ISNUMBER(SEARCH(LISTS!$M$2:$M$13,$I1694))),LISTS!$O$2:$O$13),"Medio de pago no elegible o no identificado por DIAN"),"Apta automaticamente por pago electronico y base positiva"))))</f>
        <v/>
      </c>
    </row>
    <row r="1695">
      <c r="A1695" s="9" t="n"/>
      <c r="B1695" s="9" t="n"/>
      <c r="C1695" s="12" t="n"/>
      <c r="D1695" s="11" t="n"/>
      <c r="E1695" s="11" t="n"/>
      <c r="F1695" s="11" t="n"/>
      <c r="G1695" s="11" t="n"/>
      <c r="H1695" s="11" t="n"/>
      <c r="I1695" s="9" t="n"/>
      <c r="J1695" s="9" t="n"/>
      <c r="K1695" s="9" t="n"/>
      <c r="L1695" s="9">
        <f>IF(COUNTA($A1695:$K1695)=0,"",IF(AND(IFERROR($H1695,0)&gt;0,LEN(TRIM($K1695&amp;""))&gt;0,IFERROR(LOOKUP(2,1/((LISTS!$M$2:$M$13&lt;&gt;"")*ISNUMBER(SEARCH(LISTS!$M$2:$M$13,$I1695))),LISTS!$N$2:$N$13),"NO")="SI"),"SI","NO"))</f>
        <v/>
      </c>
      <c r="M1695" s="9">
        <f>IF(COUNTA($A1695:$K1695)=0,"",IF($K1695&lt;&gt;"",IF(COUNTIF($K$19:$K1695,$K1695)&gt;1,"SI","NO"),IF(COUNTIFS($A$19:$A1695,$A1695,$C$19:$C1695,$C1695,$J$19:$J1695,$J1695,$D$19:$D1695,$D1695)&gt;1,"SI","NO")))</f>
        <v/>
      </c>
      <c r="N1695" s="11">
        <f>IF(COUNTA($A1695:$K1695)=0,"",IF(AND($L1695="SI",$M1695="NO"),IFERROR($H1695,0),0))</f>
        <v/>
      </c>
      <c r="O1695" s="9">
        <f>IF(COUNTA($A1695:$K1695)=0,"",IF($M1695="SI","CUFE o factura duplicada dentro del reporte; no se suma dos veces",IF(IFERROR($H1695,0)&lt;=0,"DIAN reporta valor susceptible 0",IF($L1695="NO",IFERROR(LOOKUP(2,1/((LISTS!$M$2:$M$13&lt;&gt;"")*ISNUMBER(SEARCH(LISTS!$M$2:$M$13,$I1695))),LISTS!$O$2:$O$13),"Medio de pago no elegible o no identificado por DIAN"),"Apta automaticamente por pago electronico y base positiva"))))</f>
        <v/>
      </c>
    </row>
    <row r="1696">
      <c r="A1696" s="9" t="n"/>
      <c r="B1696" s="9" t="n"/>
      <c r="C1696" s="12" t="n"/>
      <c r="D1696" s="11" t="n"/>
      <c r="E1696" s="11" t="n"/>
      <c r="F1696" s="11" t="n"/>
      <c r="G1696" s="11" t="n"/>
      <c r="H1696" s="11" t="n"/>
      <c r="I1696" s="9" t="n"/>
      <c r="J1696" s="9" t="n"/>
      <c r="K1696" s="9" t="n"/>
      <c r="L1696" s="9">
        <f>IF(COUNTA($A1696:$K1696)=0,"",IF(AND(IFERROR($H1696,0)&gt;0,LEN(TRIM($K1696&amp;""))&gt;0,IFERROR(LOOKUP(2,1/((LISTS!$M$2:$M$13&lt;&gt;"")*ISNUMBER(SEARCH(LISTS!$M$2:$M$13,$I1696))),LISTS!$N$2:$N$13),"NO")="SI"),"SI","NO"))</f>
        <v/>
      </c>
      <c r="M1696" s="9">
        <f>IF(COUNTA($A1696:$K1696)=0,"",IF($K1696&lt;&gt;"",IF(COUNTIF($K$19:$K1696,$K1696)&gt;1,"SI","NO"),IF(COUNTIFS($A$19:$A1696,$A1696,$C$19:$C1696,$C1696,$J$19:$J1696,$J1696,$D$19:$D1696,$D1696)&gt;1,"SI","NO")))</f>
        <v/>
      </c>
      <c r="N1696" s="11">
        <f>IF(COUNTA($A1696:$K1696)=0,"",IF(AND($L1696="SI",$M1696="NO"),IFERROR($H1696,0),0))</f>
        <v/>
      </c>
      <c r="O1696" s="9">
        <f>IF(COUNTA($A1696:$K1696)=0,"",IF($M1696="SI","CUFE o factura duplicada dentro del reporte; no se suma dos veces",IF(IFERROR($H1696,0)&lt;=0,"DIAN reporta valor susceptible 0",IF($L1696="NO",IFERROR(LOOKUP(2,1/((LISTS!$M$2:$M$13&lt;&gt;"")*ISNUMBER(SEARCH(LISTS!$M$2:$M$13,$I1696))),LISTS!$O$2:$O$13),"Medio de pago no elegible o no identificado por DIAN"),"Apta automaticamente por pago electronico y base positiva"))))</f>
        <v/>
      </c>
    </row>
    <row r="1697">
      <c r="A1697" s="9" t="n"/>
      <c r="B1697" s="9" t="n"/>
      <c r="C1697" s="12" t="n"/>
      <c r="D1697" s="11" t="n"/>
      <c r="E1697" s="11" t="n"/>
      <c r="F1697" s="11" t="n"/>
      <c r="G1697" s="11" t="n"/>
      <c r="H1697" s="11" t="n"/>
      <c r="I1697" s="9" t="n"/>
      <c r="J1697" s="9" t="n"/>
      <c r="K1697" s="9" t="n"/>
      <c r="L1697" s="9">
        <f>IF(COUNTA($A1697:$K1697)=0,"",IF(AND(IFERROR($H1697,0)&gt;0,LEN(TRIM($K1697&amp;""))&gt;0,IFERROR(LOOKUP(2,1/((LISTS!$M$2:$M$13&lt;&gt;"")*ISNUMBER(SEARCH(LISTS!$M$2:$M$13,$I1697))),LISTS!$N$2:$N$13),"NO")="SI"),"SI","NO"))</f>
        <v/>
      </c>
      <c r="M1697" s="9">
        <f>IF(COUNTA($A1697:$K1697)=0,"",IF($K1697&lt;&gt;"",IF(COUNTIF($K$19:$K1697,$K1697)&gt;1,"SI","NO"),IF(COUNTIFS($A$19:$A1697,$A1697,$C$19:$C1697,$C1697,$J$19:$J1697,$J1697,$D$19:$D1697,$D1697)&gt;1,"SI","NO")))</f>
        <v/>
      </c>
      <c r="N1697" s="11">
        <f>IF(COUNTA($A1697:$K1697)=0,"",IF(AND($L1697="SI",$M1697="NO"),IFERROR($H1697,0),0))</f>
        <v/>
      </c>
      <c r="O1697" s="9">
        <f>IF(COUNTA($A1697:$K1697)=0,"",IF($M1697="SI","CUFE o factura duplicada dentro del reporte; no se suma dos veces",IF(IFERROR($H1697,0)&lt;=0,"DIAN reporta valor susceptible 0",IF($L1697="NO",IFERROR(LOOKUP(2,1/((LISTS!$M$2:$M$13&lt;&gt;"")*ISNUMBER(SEARCH(LISTS!$M$2:$M$13,$I1697))),LISTS!$O$2:$O$13),"Medio de pago no elegible o no identificado por DIAN"),"Apta automaticamente por pago electronico y base positiva"))))</f>
        <v/>
      </c>
    </row>
    <row r="1698">
      <c r="A1698" s="9" t="n"/>
      <c r="B1698" s="9" t="n"/>
      <c r="C1698" s="12" t="n"/>
      <c r="D1698" s="11" t="n"/>
      <c r="E1698" s="11" t="n"/>
      <c r="F1698" s="11" t="n"/>
      <c r="G1698" s="11" t="n"/>
      <c r="H1698" s="11" t="n"/>
      <c r="I1698" s="9" t="n"/>
      <c r="J1698" s="9" t="n"/>
      <c r="K1698" s="9" t="n"/>
      <c r="L1698" s="9">
        <f>IF(COUNTA($A1698:$K1698)=0,"",IF(AND(IFERROR($H1698,0)&gt;0,LEN(TRIM($K1698&amp;""))&gt;0,IFERROR(LOOKUP(2,1/((LISTS!$M$2:$M$13&lt;&gt;"")*ISNUMBER(SEARCH(LISTS!$M$2:$M$13,$I1698))),LISTS!$N$2:$N$13),"NO")="SI"),"SI","NO"))</f>
        <v/>
      </c>
      <c r="M1698" s="9">
        <f>IF(COUNTA($A1698:$K1698)=0,"",IF($K1698&lt;&gt;"",IF(COUNTIF($K$19:$K1698,$K1698)&gt;1,"SI","NO"),IF(COUNTIFS($A$19:$A1698,$A1698,$C$19:$C1698,$C1698,$J$19:$J1698,$J1698,$D$19:$D1698,$D1698)&gt;1,"SI","NO")))</f>
        <v/>
      </c>
      <c r="N1698" s="11">
        <f>IF(COUNTA($A1698:$K1698)=0,"",IF(AND($L1698="SI",$M1698="NO"),IFERROR($H1698,0),0))</f>
        <v/>
      </c>
      <c r="O1698" s="9">
        <f>IF(COUNTA($A1698:$K1698)=0,"",IF($M1698="SI","CUFE o factura duplicada dentro del reporte; no se suma dos veces",IF(IFERROR($H1698,0)&lt;=0,"DIAN reporta valor susceptible 0",IF($L1698="NO",IFERROR(LOOKUP(2,1/((LISTS!$M$2:$M$13&lt;&gt;"")*ISNUMBER(SEARCH(LISTS!$M$2:$M$13,$I1698))),LISTS!$O$2:$O$13),"Medio de pago no elegible o no identificado por DIAN"),"Apta automaticamente por pago electronico y base positiva"))))</f>
        <v/>
      </c>
    </row>
    <row r="1699">
      <c r="A1699" s="9" t="n"/>
      <c r="B1699" s="9" t="n"/>
      <c r="C1699" s="12" t="n"/>
      <c r="D1699" s="11" t="n"/>
      <c r="E1699" s="11" t="n"/>
      <c r="F1699" s="11" t="n"/>
      <c r="G1699" s="11" t="n"/>
      <c r="H1699" s="11" t="n"/>
      <c r="I1699" s="9" t="n"/>
      <c r="J1699" s="9" t="n"/>
      <c r="K1699" s="9" t="n"/>
      <c r="L1699" s="9">
        <f>IF(COUNTA($A1699:$K1699)=0,"",IF(AND(IFERROR($H1699,0)&gt;0,LEN(TRIM($K1699&amp;""))&gt;0,IFERROR(LOOKUP(2,1/((LISTS!$M$2:$M$13&lt;&gt;"")*ISNUMBER(SEARCH(LISTS!$M$2:$M$13,$I1699))),LISTS!$N$2:$N$13),"NO")="SI"),"SI","NO"))</f>
        <v/>
      </c>
      <c r="M1699" s="9">
        <f>IF(COUNTA($A1699:$K1699)=0,"",IF($K1699&lt;&gt;"",IF(COUNTIF($K$19:$K1699,$K1699)&gt;1,"SI","NO"),IF(COUNTIFS($A$19:$A1699,$A1699,$C$19:$C1699,$C1699,$J$19:$J1699,$J1699,$D$19:$D1699,$D1699)&gt;1,"SI","NO")))</f>
        <v/>
      </c>
      <c r="N1699" s="11">
        <f>IF(COUNTA($A1699:$K1699)=0,"",IF(AND($L1699="SI",$M1699="NO"),IFERROR($H1699,0),0))</f>
        <v/>
      </c>
      <c r="O1699" s="9">
        <f>IF(COUNTA($A1699:$K1699)=0,"",IF($M1699="SI","CUFE o factura duplicada dentro del reporte; no se suma dos veces",IF(IFERROR($H1699,0)&lt;=0,"DIAN reporta valor susceptible 0",IF($L1699="NO",IFERROR(LOOKUP(2,1/((LISTS!$M$2:$M$13&lt;&gt;"")*ISNUMBER(SEARCH(LISTS!$M$2:$M$13,$I1699))),LISTS!$O$2:$O$13),"Medio de pago no elegible o no identificado por DIAN"),"Apta automaticamente por pago electronico y base positiva"))))</f>
        <v/>
      </c>
    </row>
    <row r="1700">
      <c r="A1700" s="9" t="n"/>
      <c r="B1700" s="9" t="n"/>
      <c r="C1700" s="12" t="n"/>
      <c r="D1700" s="11" t="n"/>
      <c r="E1700" s="11" t="n"/>
      <c r="F1700" s="11" t="n"/>
      <c r="G1700" s="11" t="n"/>
      <c r="H1700" s="11" t="n"/>
      <c r="I1700" s="9" t="n"/>
      <c r="J1700" s="9" t="n"/>
      <c r="K1700" s="9" t="n"/>
      <c r="L1700" s="9">
        <f>IF(COUNTA($A1700:$K1700)=0,"",IF(AND(IFERROR($H1700,0)&gt;0,LEN(TRIM($K1700&amp;""))&gt;0,IFERROR(LOOKUP(2,1/((LISTS!$M$2:$M$13&lt;&gt;"")*ISNUMBER(SEARCH(LISTS!$M$2:$M$13,$I1700))),LISTS!$N$2:$N$13),"NO")="SI"),"SI","NO"))</f>
        <v/>
      </c>
      <c r="M1700" s="9">
        <f>IF(COUNTA($A1700:$K1700)=0,"",IF($K1700&lt;&gt;"",IF(COUNTIF($K$19:$K1700,$K1700)&gt;1,"SI","NO"),IF(COUNTIFS($A$19:$A1700,$A1700,$C$19:$C1700,$C1700,$J$19:$J1700,$J1700,$D$19:$D1700,$D1700)&gt;1,"SI","NO")))</f>
        <v/>
      </c>
      <c r="N1700" s="11">
        <f>IF(COUNTA($A1700:$K1700)=0,"",IF(AND($L1700="SI",$M1700="NO"),IFERROR($H1700,0),0))</f>
        <v/>
      </c>
      <c r="O1700" s="9">
        <f>IF(COUNTA($A1700:$K1700)=0,"",IF($M1700="SI","CUFE o factura duplicada dentro del reporte; no se suma dos veces",IF(IFERROR($H1700,0)&lt;=0,"DIAN reporta valor susceptible 0",IF($L1700="NO",IFERROR(LOOKUP(2,1/((LISTS!$M$2:$M$13&lt;&gt;"")*ISNUMBER(SEARCH(LISTS!$M$2:$M$13,$I1700))),LISTS!$O$2:$O$13),"Medio de pago no elegible o no identificado por DIAN"),"Apta automaticamente por pago electronico y base positiva"))))</f>
        <v/>
      </c>
    </row>
    <row r="1701">
      <c r="A1701" s="9" t="n"/>
      <c r="B1701" s="9" t="n"/>
      <c r="C1701" s="12" t="n"/>
      <c r="D1701" s="11" t="n"/>
      <c r="E1701" s="11" t="n"/>
      <c r="F1701" s="11" t="n"/>
      <c r="G1701" s="11" t="n"/>
      <c r="H1701" s="11" t="n"/>
      <c r="I1701" s="9" t="n"/>
      <c r="J1701" s="9" t="n"/>
      <c r="K1701" s="9" t="n"/>
      <c r="L1701" s="9">
        <f>IF(COUNTA($A1701:$K1701)=0,"",IF(AND(IFERROR($H1701,0)&gt;0,LEN(TRIM($K1701&amp;""))&gt;0,IFERROR(LOOKUP(2,1/((LISTS!$M$2:$M$13&lt;&gt;"")*ISNUMBER(SEARCH(LISTS!$M$2:$M$13,$I1701))),LISTS!$N$2:$N$13),"NO")="SI"),"SI","NO"))</f>
        <v/>
      </c>
      <c r="M1701" s="9">
        <f>IF(COUNTA($A1701:$K1701)=0,"",IF($K1701&lt;&gt;"",IF(COUNTIF($K$19:$K1701,$K1701)&gt;1,"SI","NO"),IF(COUNTIFS($A$19:$A1701,$A1701,$C$19:$C1701,$C1701,$J$19:$J1701,$J1701,$D$19:$D1701,$D1701)&gt;1,"SI","NO")))</f>
        <v/>
      </c>
      <c r="N1701" s="11">
        <f>IF(COUNTA($A1701:$K1701)=0,"",IF(AND($L1701="SI",$M1701="NO"),IFERROR($H1701,0),0))</f>
        <v/>
      </c>
      <c r="O1701" s="9">
        <f>IF(COUNTA($A1701:$K1701)=0,"",IF($M1701="SI","CUFE o factura duplicada dentro del reporte; no se suma dos veces",IF(IFERROR($H1701,0)&lt;=0,"DIAN reporta valor susceptible 0",IF($L1701="NO",IFERROR(LOOKUP(2,1/((LISTS!$M$2:$M$13&lt;&gt;"")*ISNUMBER(SEARCH(LISTS!$M$2:$M$13,$I1701))),LISTS!$O$2:$O$13),"Medio de pago no elegible o no identificado por DIAN"),"Apta automaticamente por pago electronico y base positiva"))))</f>
        <v/>
      </c>
    </row>
    <row r="1702">
      <c r="A1702" s="9" t="n"/>
      <c r="B1702" s="9" t="n"/>
      <c r="C1702" s="12" t="n"/>
      <c r="D1702" s="11" t="n"/>
      <c r="E1702" s="11" t="n"/>
      <c r="F1702" s="11" t="n"/>
      <c r="G1702" s="11" t="n"/>
      <c r="H1702" s="11" t="n"/>
      <c r="I1702" s="9" t="n"/>
      <c r="J1702" s="9" t="n"/>
      <c r="K1702" s="9" t="n"/>
      <c r="L1702" s="9">
        <f>IF(COUNTA($A1702:$K1702)=0,"",IF(AND(IFERROR($H1702,0)&gt;0,LEN(TRIM($K1702&amp;""))&gt;0,IFERROR(LOOKUP(2,1/((LISTS!$M$2:$M$13&lt;&gt;"")*ISNUMBER(SEARCH(LISTS!$M$2:$M$13,$I1702))),LISTS!$N$2:$N$13),"NO")="SI"),"SI","NO"))</f>
        <v/>
      </c>
      <c r="M1702" s="9">
        <f>IF(COUNTA($A1702:$K1702)=0,"",IF($K1702&lt;&gt;"",IF(COUNTIF($K$19:$K1702,$K1702)&gt;1,"SI","NO"),IF(COUNTIFS($A$19:$A1702,$A1702,$C$19:$C1702,$C1702,$J$19:$J1702,$J1702,$D$19:$D1702,$D1702)&gt;1,"SI","NO")))</f>
        <v/>
      </c>
      <c r="N1702" s="11">
        <f>IF(COUNTA($A1702:$K1702)=0,"",IF(AND($L1702="SI",$M1702="NO"),IFERROR($H1702,0),0))</f>
        <v/>
      </c>
      <c r="O1702" s="9">
        <f>IF(COUNTA($A1702:$K1702)=0,"",IF($M1702="SI","CUFE o factura duplicada dentro del reporte; no se suma dos veces",IF(IFERROR($H1702,0)&lt;=0,"DIAN reporta valor susceptible 0",IF($L1702="NO",IFERROR(LOOKUP(2,1/((LISTS!$M$2:$M$13&lt;&gt;"")*ISNUMBER(SEARCH(LISTS!$M$2:$M$13,$I1702))),LISTS!$O$2:$O$13),"Medio de pago no elegible o no identificado por DIAN"),"Apta automaticamente por pago electronico y base positiva"))))</f>
        <v/>
      </c>
    </row>
    <row r="1703">
      <c r="A1703" s="9" t="n"/>
      <c r="B1703" s="9" t="n"/>
      <c r="C1703" s="12" t="n"/>
      <c r="D1703" s="11" t="n"/>
      <c r="E1703" s="11" t="n"/>
      <c r="F1703" s="11" t="n"/>
      <c r="G1703" s="11" t="n"/>
      <c r="H1703" s="11" t="n"/>
      <c r="I1703" s="9" t="n"/>
      <c r="J1703" s="9" t="n"/>
      <c r="K1703" s="9" t="n"/>
      <c r="L1703" s="9">
        <f>IF(COUNTA($A1703:$K1703)=0,"",IF(AND(IFERROR($H1703,0)&gt;0,LEN(TRIM($K1703&amp;""))&gt;0,IFERROR(LOOKUP(2,1/((LISTS!$M$2:$M$13&lt;&gt;"")*ISNUMBER(SEARCH(LISTS!$M$2:$M$13,$I1703))),LISTS!$N$2:$N$13),"NO")="SI"),"SI","NO"))</f>
        <v/>
      </c>
      <c r="M1703" s="9">
        <f>IF(COUNTA($A1703:$K1703)=0,"",IF($K1703&lt;&gt;"",IF(COUNTIF($K$19:$K1703,$K1703)&gt;1,"SI","NO"),IF(COUNTIFS($A$19:$A1703,$A1703,$C$19:$C1703,$C1703,$J$19:$J1703,$J1703,$D$19:$D1703,$D1703)&gt;1,"SI","NO")))</f>
        <v/>
      </c>
      <c r="N1703" s="11">
        <f>IF(COUNTA($A1703:$K1703)=0,"",IF(AND($L1703="SI",$M1703="NO"),IFERROR($H1703,0),0))</f>
        <v/>
      </c>
      <c r="O1703" s="9">
        <f>IF(COUNTA($A1703:$K1703)=0,"",IF($M1703="SI","CUFE o factura duplicada dentro del reporte; no se suma dos veces",IF(IFERROR($H1703,0)&lt;=0,"DIAN reporta valor susceptible 0",IF($L1703="NO",IFERROR(LOOKUP(2,1/((LISTS!$M$2:$M$13&lt;&gt;"")*ISNUMBER(SEARCH(LISTS!$M$2:$M$13,$I1703))),LISTS!$O$2:$O$13),"Medio de pago no elegible o no identificado por DIAN"),"Apta automaticamente por pago electronico y base positiva"))))</f>
        <v/>
      </c>
    </row>
    <row r="1704">
      <c r="A1704" s="9" t="n"/>
      <c r="B1704" s="9" t="n"/>
      <c r="C1704" s="12" t="n"/>
      <c r="D1704" s="11" t="n"/>
      <c r="E1704" s="11" t="n"/>
      <c r="F1704" s="11" t="n"/>
      <c r="G1704" s="11" t="n"/>
      <c r="H1704" s="11" t="n"/>
      <c r="I1704" s="9" t="n"/>
      <c r="J1704" s="9" t="n"/>
      <c r="K1704" s="9" t="n"/>
      <c r="L1704" s="9">
        <f>IF(COUNTA($A1704:$K1704)=0,"",IF(AND(IFERROR($H1704,0)&gt;0,LEN(TRIM($K1704&amp;""))&gt;0,IFERROR(LOOKUP(2,1/((LISTS!$M$2:$M$13&lt;&gt;"")*ISNUMBER(SEARCH(LISTS!$M$2:$M$13,$I1704))),LISTS!$N$2:$N$13),"NO")="SI"),"SI","NO"))</f>
        <v/>
      </c>
      <c r="M1704" s="9">
        <f>IF(COUNTA($A1704:$K1704)=0,"",IF($K1704&lt;&gt;"",IF(COUNTIF($K$19:$K1704,$K1704)&gt;1,"SI","NO"),IF(COUNTIFS($A$19:$A1704,$A1704,$C$19:$C1704,$C1704,$J$19:$J1704,$J1704,$D$19:$D1704,$D1704)&gt;1,"SI","NO")))</f>
        <v/>
      </c>
      <c r="N1704" s="11">
        <f>IF(COUNTA($A1704:$K1704)=0,"",IF(AND($L1704="SI",$M1704="NO"),IFERROR($H1704,0),0))</f>
        <v/>
      </c>
      <c r="O1704" s="9">
        <f>IF(COUNTA($A1704:$K1704)=0,"",IF($M1704="SI","CUFE o factura duplicada dentro del reporte; no se suma dos veces",IF(IFERROR($H1704,0)&lt;=0,"DIAN reporta valor susceptible 0",IF($L1704="NO",IFERROR(LOOKUP(2,1/((LISTS!$M$2:$M$13&lt;&gt;"")*ISNUMBER(SEARCH(LISTS!$M$2:$M$13,$I1704))),LISTS!$O$2:$O$13),"Medio de pago no elegible o no identificado por DIAN"),"Apta automaticamente por pago electronico y base positiva"))))</f>
        <v/>
      </c>
    </row>
    <row r="1705">
      <c r="A1705" s="9" t="n"/>
      <c r="B1705" s="9" t="n"/>
      <c r="C1705" s="12" t="n"/>
      <c r="D1705" s="11" t="n"/>
      <c r="E1705" s="11" t="n"/>
      <c r="F1705" s="11" t="n"/>
      <c r="G1705" s="11" t="n"/>
      <c r="H1705" s="11" t="n"/>
      <c r="I1705" s="9" t="n"/>
      <c r="J1705" s="9" t="n"/>
      <c r="K1705" s="9" t="n"/>
      <c r="L1705" s="9">
        <f>IF(COUNTA($A1705:$K1705)=0,"",IF(AND(IFERROR($H1705,0)&gt;0,LEN(TRIM($K1705&amp;""))&gt;0,IFERROR(LOOKUP(2,1/((LISTS!$M$2:$M$13&lt;&gt;"")*ISNUMBER(SEARCH(LISTS!$M$2:$M$13,$I1705))),LISTS!$N$2:$N$13),"NO")="SI"),"SI","NO"))</f>
        <v/>
      </c>
      <c r="M1705" s="9">
        <f>IF(COUNTA($A1705:$K1705)=0,"",IF($K1705&lt;&gt;"",IF(COUNTIF($K$19:$K1705,$K1705)&gt;1,"SI","NO"),IF(COUNTIFS($A$19:$A1705,$A1705,$C$19:$C1705,$C1705,$J$19:$J1705,$J1705,$D$19:$D1705,$D1705)&gt;1,"SI","NO")))</f>
        <v/>
      </c>
      <c r="N1705" s="11">
        <f>IF(COUNTA($A1705:$K1705)=0,"",IF(AND($L1705="SI",$M1705="NO"),IFERROR($H1705,0),0))</f>
        <v/>
      </c>
      <c r="O1705" s="9">
        <f>IF(COUNTA($A1705:$K1705)=0,"",IF($M1705="SI","CUFE o factura duplicada dentro del reporte; no se suma dos veces",IF(IFERROR($H1705,0)&lt;=0,"DIAN reporta valor susceptible 0",IF($L1705="NO",IFERROR(LOOKUP(2,1/((LISTS!$M$2:$M$13&lt;&gt;"")*ISNUMBER(SEARCH(LISTS!$M$2:$M$13,$I1705))),LISTS!$O$2:$O$13),"Medio de pago no elegible o no identificado por DIAN"),"Apta automaticamente por pago electronico y base positiva"))))</f>
        <v/>
      </c>
    </row>
    <row r="1706">
      <c r="A1706" s="9" t="n"/>
      <c r="B1706" s="9" t="n"/>
      <c r="C1706" s="12" t="n"/>
      <c r="D1706" s="11" t="n"/>
      <c r="E1706" s="11" t="n"/>
      <c r="F1706" s="11" t="n"/>
      <c r="G1706" s="11" t="n"/>
      <c r="H1706" s="11" t="n"/>
      <c r="I1706" s="9" t="n"/>
      <c r="J1706" s="9" t="n"/>
      <c r="K1706" s="9" t="n"/>
      <c r="L1706" s="9">
        <f>IF(COUNTA($A1706:$K1706)=0,"",IF(AND(IFERROR($H1706,0)&gt;0,LEN(TRIM($K1706&amp;""))&gt;0,IFERROR(LOOKUP(2,1/((LISTS!$M$2:$M$13&lt;&gt;"")*ISNUMBER(SEARCH(LISTS!$M$2:$M$13,$I1706))),LISTS!$N$2:$N$13),"NO")="SI"),"SI","NO"))</f>
        <v/>
      </c>
      <c r="M1706" s="9">
        <f>IF(COUNTA($A1706:$K1706)=0,"",IF($K1706&lt;&gt;"",IF(COUNTIF($K$19:$K1706,$K1706)&gt;1,"SI","NO"),IF(COUNTIFS($A$19:$A1706,$A1706,$C$19:$C1706,$C1706,$J$19:$J1706,$J1706,$D$19:$D1706,$D1706)&gt;1,"SI","NO")))</f>
        <v/>
      </c>
      <c r="N1706" s="11">
        <f>IF(COUNTA($A1706:$K1706)=0,"",IF(AND($L1706="SI",$M1706="NO"),IFERROR($H1706,0),0))</f>
        <v/>
      </c>
      <c r="O1706" s="9">
        <f>IF(COUNTA($A1706:$K1706)=0,"",IF($M1706="SI","CUFE o factura duplicada dentro del reporte; no se suma dos veces",IF(IFERROR($H1706,0)&lt;=0,"DIAN reporta valor susceptible 0",IF($L1706="NO",IFERROR(LOOKUP(2,1/((LISTS!$M$2:$M$13&lt;&gt;"")*ISNUMBER(SEARCH(LISTS!$M$2:$M$13,$I1706))),LISTS!$O$2:$O$13),"Medio de pago no elegible o no identificado por DIAN"),"Apta automaticamente por pago electronico y base positiva"))))</f>
        <v/>
      </c>
    </row>
    <row r="1707">
      <c r="A1707" s="9" t="n"/>
      <c r="B1707" s="9" t="n"/>
      <c r="C1707" s="12" t="n"/>
      <c r="D1707" s="11" t="n"/>
      <c r="E1707" s="11" t="n"/>
      <c r="F1707" s="11" t="n"/>
      <c r="G1707" s="11" t="n"/>
      <c r="H1707" s="11" t="n"/>
      <c r="I1707" s="9" t="n"/>
      <c r="J1707" s="9" t="n"/>
      <c r="K1707" s="9" t="n"/>
      <c r="L1707" s="9">
        <f>IF(COUNTA($A1707:$K1707)=0,"",IF(AND(IFERROR($H1707,0)&gt;0,LEN(TRIM($K1707&amp;""))&gt;0,IFERROR(LOOKUP(2,1/((LISTS!$M$2:$M$13&lt;&gt;"")*ISNUMBER(SEARCH(LISTS!$M$2:$M$13,$I1707))),LISTS!$N$2:$N$13),"NO")="SI"),"SI","NO"))</f>
        <v/>
      </c>
      <c r="M1707" s="9">
        <f>IF(COUNTA($A1707:$K1707)=0,"",IF($K1707&lt;&gt;"",IF(COUNTIF($K$19:$K1707,$K1707)&gt;1,"SI","NO"),IF(COUNTIFS($A$19:$A1707,$A1707,$C$19:$C1707,$C1707,$J$19:$J1707,$J1707,$D$19:$D1707,$D1707)&gt;1,"SI","NO")))</f>
        <v/>
      </c>
      <c r="N1707" s="11">
        <f>IF(COUNTA($A1707:$K1707)=0,"",IF(AND($L1707="SI",$M1707="NO"),IFERROR($H1707,0),0))</f>
        <v/>
      </c>
      <c r="O1707" s="9">
        <f>IF(COUNTA($A1707:$K1707)=0,"",IF($M1707="SI","CUFE o factura duplicada dentro del reporte; no se suma dos veces",IF(IFERROR($H1707,0)&lt;=0,"DIAN reporta valor susceptible 0",IF($L1707="NO",IFERROR(LOOKUP(2,1/((LISTS!$M$2:$M$13&lt;&gt;"")*ISNUMBER(SEARCH(LISTS!$M$2:$M$13,$I1707))),LISTS!$O$2:$O$13),"Medio de pago no elegible o no identificado por DIAN"),"Apta automaticamente por pago electronico y base positiva"))))</f>
        <v/>
      </c>
    </row>
    <row r="1708">
      <c r="A1708" s="9" t="n"/>
      <c r="B1708" s="9" t="n"/>
      <c r="C1708" s="12" t="n"/>
      <c r="D1708" s="11" t="n"/>
      <c r="E1708" s="11" t="n"/>
      <c r="F1708" s="11" t="n"/>
      <c r="G1708" s="11" t="n"/>
      <c r="H1708" s="11" t="n"/>
      <c r="I1708" s="9" t="n"/>
      <c r="J1708" s="9" t="n"/>
      <c r="K1708" s="9" t="n"/>
      <c r="L1708" s="9">
        <f>IF(COUNTA($A1708:$K1708)=0,"",IF(AND(IFERROR($H1708,0)&gt;0,LEN(TRIM($K1708&amp;""))&gt;0,IFERROR(LOOKUP(2,1/((LISTS!$M$2:$M$13&lt;&gt;"")*ISNUMBER(SEARCH(LISTS!$M$2:$M$13,$I1708))),LISTS!$N$2:$N$13),"NO")="SI"),"SI","NO"))</f>
        <v/>
      </c>
      <c r="M1708" s="9">
        <f>IF(COUNTA($A1708:$K1708)=0,"",IF($K1708&lt;&gt;"",IF(COUNTIF($K$19:$K1708,$K1708)&gt;1,"SI","NO"),IF(COUNTIFS($A$19:$A1708,$A1708,$C$19:$C1708,$C1708,$J$19:$J1708,$J1708,$D$19:$D1708,$D1708)&gt;1,"SI","NO")))</f>
        <v/>
      </c>
      <c r="N1708" s="11">
        <f>IF(COUNTA($A1708:$K1708)=0,"",IF(AND($L1708="SI",$M1708="NO"),IFERROR($H1708,0),0))</f>
        <v/>
      </c>
      <c r="O1708" s="9">
        <f>IF(COUNTA($A1708:$K1708)=0,"",IF($M1708="SI","CUFE o factura duplicada dentro del reporte; no se suma dos veces",IF(IFERROR($H1708,0)&lt;=0,"DIAN reporta valor susceptible 0",IF($L1708="NO",IFERROR(LOOKUP(2,1/((LISTS!$M$2:$M$13&lt;&gt;"")*ISNUMBER(SEARCH(LISTS!$M$2:$M$13,$I1708))),LISTS!$O$2:$O$13),"Medio de pago no elegible o no identificado por DIAN"),"Apta automaticamente por pago electronico y base positiva"))))</f>
        <v/>
      </c>
    </row>
    <row r="1709">
      <c r="A1709" s="9" t="n"/>
      <c r="B1709" s="9" t="n"/>
      <c r="C1709" s="12" t="n"/>
      <c r="D1709" s="11" t="n"/>
      <c r="E1709" s="11" t="n"/>
      <c r="F1709" s="11" t="n"/>
      <c r="G1709" s="11" t="n"/>
      <c r="H1709" s="11" t="n"/>
      <c r="I1709" s="9" t="n"/>
      <c r="J1709" s="9" t="n"/>
      <c r="K1709" s="9" t="n"/>
      <c r="L1709" s="9">
        <f>IF(COUNTA($A1709:$K1709)=0,"",IF(AND(IFERROR($H1709,0)&gt;0,LEN(TRIM($K1709&amp;""))&gt;0,IFERROR(LOOKUP(2,1/((LISTS!$M$2:$M$13&lt;&gt;"")*ISNUMBER(SEARCH(LISTS!$M$2:$M$13,$I1709))),LISTS!$N$2:$N$13),"NO")="SI"),"SI","NO"))</f>
        <v/>
      </c>
      <c r="M1709" s="9">
        <f>IF(COUNTA($A1709:$K1709)=0,"",IF($K1709&lt;&gt;"",IF(COUNTIF($K$19:$K1709,$K1709)&gt;1,"SI","NO"),IF(COUNTIFS($A$19:$A1709,$A1709,$C$19:$C1709,$C1709,$J$19:$J1709,$J1709,$D$19:$D1709,$D1709)&gt;1,"SI","NO")))</f>
        <v/>
      </c>
      <c r="N1709" s="11">
        <f>IF(COUNTA($A1709:$K1709)=0,"",IF(AND($L1709="SI",$M1709="NO"),IFERROR($H1709,0),0))</f>
        <v/>
      </c>
      <c r="O1709" s="9">
        <f>IF(COUNTA($A1709:$K1709)=0,"",IF($M1709="SI","CUFE o factura duplicada dentro del reporte; no se suma dos veces",IF(IFERROR($H1709,0)&lt;=0,"DIAN reporta valor susceptible 0",IF($L1709="NO",IFERROR(LOOKUP(2,1/((LISTS!$M$2:$M$13&lt;&gt;"")*ISNUMBER(SEARCH(LISTS!$M$2:$M$13,$I1709))),LISTS!$O$2:$O$13),"Medio de pago no elegible o no identificado por DIAN"),"Apta automaticamente por pago electronico y base positiva"))))</f>
        <v/>
      </c>
    </row>
    <row r="1710">
      <c r="A1710" s="9" t="n"/>
      <c r="B1710" s="9" t="n"/>
      <c r="C1710" s="12" t="n"/>
      <c r="D1710" s="11" t="n"/>
      <c r="E1710" s="11" t="n"/>
      <c r="F1710" s="11" t="n"/>
      <c r="G1710" s="11" t="n"/>
      <c r="H1710" s="11" t="n"/>
      <c r="I1710" s="9" t="n"/>
      <c r="J1710" s="9" t="n"/>
      <c r="K1710" s="9" t="n"/>
      <c r="L1710" s="9">
        <f>IF(COUNTA($A1710:$K1710)=0,"",IF(AND(IFERROR($H1710,0)&gt;0,LEN(TRIM($K1710&amp;""))&gt;0,IFERROR(LOOKUP(2,1/((LISTS!$M$2:$M$13&lt;&gt;"")*ISNUMBER(SEARCH(LISTS!$M$2:$M$13,$I1710))),LISTS!$N$2:$N$13),"NO")="SI"),"SI","NO"))</f>
        <v/>
      </c>
      <c r="M1710" s="9">
        <f>IF(COUNTA($A1710:$K1710)=0,"",IF($K1710&lt;&gt;"",IF(COUNTIF($K$19:$K1710,$K1710)&gt;1,"SI","NO"),IF(COUNTIFS($A$19:$A1710,$A1710,$C$19:$C1710,$C1710,$J$19:$J1710,$J1710,$D$19:$D1710,$D1710)&gt;1,"SI","NO")))</f>
        <v/>
      </c>
      <c r="N1710" s="11">
        <f>IF(COUNTA($A1710:$K1710)=0,"",IF(AND($L1710="SI",$M1710="NO"),IFERROR($H1710,0),0))</f>
        <v/>
      </c>
      <c r="O1710" s="9">
        <f>IF(COUNTA($A1710:$K1710)=0,"",IF($M1710="SI","CUFE o factura duplicada dentro del reporte; no se suma dos veces",IF(IFERROR($H1710,0)&lt;=0,"DIAN reporta valor susceptible 0",IF($L1710="NO",IFERROR(LOOKUP(2,1/((LISTS!$M$2:$M$13&lt;&gt;"")*ISNUMBER(SEARCH(LISTS!$M$2:$M$13,$I1710))),LISTS!$O$2:$O$13),"Medio de pago no elegible o no identificado por DIAN"),"Apta automaticamente por pago electronico y base positiva"))))</f>
        <v/>
      </c>
    </row>
    <row r="1711">
      <c r="A1711" s="9" t="n"/>
      <c r="B1711" s="9" t="n"/>
      <c r="C1711" s="12" t="n"/>
      <c r="D1711" s="11" t="n"/>
      <c r="E1711" s="11" t="n"/>
      <c r="F1711" s="11" t="n"/>
      <c r="G1711" s="11" t="n"/>
      <c r="H1711" s="11" t="n"/>
      <c r="I1711" s="9" t="n"/>
      <c r="J1711" s="9" t="n"/>
      <c r="K1711" s="9" t="n"/>
      <c r="L1711" s="9">
        <f>IF(COUNTA($A1711:$K1711)=0,"",IF(AND(IFERROR($H1711,0)&gt;0,LEN(TRIM($K1711&amp;""))&gt;0,IFERROR(LOOKUP(2,1/((LISTS!$M$2:$M$13&lt;&gt;"")*ISNUMBER(SEARCH(LISTS!$M$2:$M$13,$I1711))),LISTS!$N$2:$N$13),"NO")="SI"),"SI","NO"))</f>
        <v/>
      </c>
      <c r="M1711" s="9">
        <f>IF(COUNTA($A1711:$K1711)=0,"",IF($K1711&lt;&gt;"",IF(COUNTIF($K$19:$K1711,$K1711)&gt;1,"SI","NO"),IF(COUNTIFS($A$19:$A1711,$A1711,$C$19:$C1711,$C1711,$J$19:$J1711,$J1711,$D$19:$D1711,$D1711)&gt;1,"SI","NO")))</f>
        <v/>
      </c>
      <c r="N1711" s="11">
        <f>IF(COUNTA($A1711:$K1711)=0,"",IF(AND($L1711="SI",$M1711="NO"),IFERROR($H1711,0),0))</f>
        <v/>
      </c>
      <c r="O1711" s="9">
        <f>IF(COUNTA($A1711:$K1711)=0,"",IF($M1711="SI","CUFE o factura duplicada dentro del reporte; no se suma dos veces",IF(IFERROR($H1711,0)&lt;=0,"DIAN reporta valor susceptible 0",IF($L1711="NO",IFERROR(LOOKUP(2,1/((LISTS!$M$2:$M$13&lt;&gt;"")*ISNUMBER(SEARCH(LISTS!$M$2:$M$13,$I1711))),LISTS!$O$2:$O$13),"Medio de pago no elegible o no identificado por DIAN"),"Apta automaticamente por pago electronico y base positiva"))))</f>
        <v/>
      </c>
    </row>
    <row r="1712">
      <c r="A1712" s="9" t="n"/>
      <c r="B1712" s="9" t="n"/>
      <c r="C1712" s="12" t="n"/>
      <c r="D1712" s="11" t="n"/>
      <c r="E1712" s="11" t="n"/>
      <c r="F1712" s="11" t="n"/>
      <c r="G1712" s="11" t="n"/>
      <c r="H1712" s="11" t="n"/>
      <c r="I1712" s="9" t="n"/>
      <c r="J1712" s="9" t="n"/>
      <c r="K1712" s="9" t="n"/>
      <c r="L1712" s="9">
        <f>IF(COUNTA($A1712:$K1712)=0,"",IF(AND(IFERROR($H1712,0)&gt;0,LEN(TRIM($K1712&amp;""))&gt;0,IFERROR(LOOKUP(2,1/((LISTS!$M$2:$M$13&lt;&gt;"")*ISNUMBER(SEARCH(LISTS!$M$2:$M$13,$I1712))),LISTS!$N$2:$N$13),"NO")="SI"),"SI","NO"))</f>
        <v/>
      </c>
      <c r="M1712" s="9">
        <f>IF(COUNTA($A1712:$K1712)=0,"",IF($K1712&lt;&gt;"",IF(COUNTIF($K$19:$K1712,$K1712)&gt;1,"SI","NO"),IF(COUNTIFS($A$19:$A1712,$A1712,$C$19:$C1712,$C1712,$J$19:$J1712,$J1712,$D$19:$D1712,$D1712)&gt;1,"SI","NO")))</f>
        <v/>
      </c>
      <c r="N1712" s="11">
        <f>IF(COUNTA($A1712:$K1712)=0,"",IF(AND($L1712="SI",$M1712="NO"),IFERROR($H1712,0),0))</f>
        <v/>
      </c>
      <c r="O1712" s="9">
        <f>IF(COUNTA($A1712:$K1712)=0,"",IF($M1712="SI","CUFE o factura duplicada dentro del reporte; no se suma dos veces",IF(IFERROR($H1712,0)&lt;=0,"DIAN reporta valor susceptible 0",IF($L1712="NO",IFERROR(LOOKUP(2,1/((LISTS!$M$2:$M$13&lt;&gt;"")*ISNUMBER(SEARCH(LISTS!$M$2:$M$13,$I1712))),LISTS!$O$2:$O$13),"Medio de pago no elegible o no identificado por DIAN"),"Apta automaticamente por pago electronico y base positiva"))))</f>
        <v/>
      </c>
    </row>
    <row r="1713">
      <c r="A1713" s="9" t="n"/>
      <c r="B1713" s="9" t="n"/>
      <c r="C1713" s="12" t="n"/>
      <c r="D1713" s="11" t="n"/>
      <c r="E1713" s="11" t="n"/>
      <c r="F1713" s="11" t="n"/>
      <c r="G1713" s="11" t="n"/>
      <c r="H1713" s="11" t="n"/>
      <c r="I1713" s="9" t="n"/>
      <c r="J1713" s="9" t="n"/>
      <c r="K1713" s="9" t="n"/>
      <c r="L1713" s="9">
        <f>IF(COUNTA($A1713:$K1713)=0,"",IF(AND(IFERROR($H1713,0)&gt;0,LEN(TRIM($K1713&amp;""))&gt;0,IFERROR(LOOKUP(2,1/((LISTS!$M$2:$M$13&lt;&gt;"")*ISNUMBER(SEARCH(LISTS!$M$2:$M$13,$I1713))),LISTS!$N$2:$N$13),"NO")="SI"),"SI","NO"))</f>
        <v/>
      </c>
      <c r="M1713" s="9">
        <f>IF(COUNTA($A1713:$K1713)=0,"",IF($K1713&lt;&gt;"",IF(COUNTIF($K$19:$K1713,$K1713)&gt;1,"SI","NO"),IF(COUNTIFS($A$19:$A1713,$A1713,$C$19:$C1713,$C1713,$J$19:$J1713,$J1713,$D$19:$D1713,$D1713)&gt;1,"SI","NO")))</f>
        <v/>
      </c>
      <c r="N1713" s="11">
        <f>IF(COUNTA($A1713:$K1713)=0,"",IF(AND($L1713="SI",$M1713="NO"),IFERROR($H1713,0),0))</f>
        <v/>
      </c>
      <c r="O1713" s="9">
        <f>IF(COUNTA($A1713:$K1713)=0,"",IF($M1713="SI","CUFE o factura duplicada dentro del reporte; no se suma dos veces",IF(IFERROR($H1713,0)&lt;=0,"DIAN reporta valor susceptible 0",IF($L1713="NO",IFERROR(LOOKUP(2,1/((LISTS!$M$2:$M$13&lt;&gt;"")*ISNUMBER(SEARCH(LISTS!$M$2:$M$13,$I1713))),LISTS!$O$2:$O$13),"Medio de pago no elegible o no identificado por DIAN"),"Apta automaticamente por pago electronico y base positiva"))))</f>
        <v/>
      </c>
    </row>
    <row r="1714">
      <c r="A1714" s="9" t="n"/>
      <c r="B1714" s="9" t="n"/>
      <c r="C1714" s="12" t="n"/>
      <c r="D1714" s="11" t="n"/>
      <c r="E1714" s="11" t="n"/>
      <c r="F1714" s="11" t="n"/>
      <c r="G1714" s="11" t="n"/>
      <c r="H1714" s="11" t="n"/>
      <c r="I1714" s="9" t="n"/>
      <c r="J1714" s="9" t="n"/>
      <c r="K1714" s="9" t="n"/>
      <c r="L1714" s="9">
        <f>IF(COUNTA($A1714:$K1714)=0,"",IF(AND(IFERROR($H1714,0)&gt;0,LEN(TRIM($K1714&amp;""))&gt;0,IFERROR(LOOKUP(2,1/((LISTS!$M$2:$M$13&lt;&gt;"")*ISNUMBER(SEARCH(LISTS!$M$2:$M$13,$I1714))),LISTS!$N$2:$N$13),"NO")="SI"),"SI","NO"))</f>
        <v/>
      </c>
      <c r="M1714" s="9">
        <f>IF(COUNTA($A1714:$K1714)=0,"",IF($K1714&lt;&gt;"",IF(COUNTIF($K$19:$K1714,$K1714)&gt;1,"SI","NO"),IF(COUNTIFS($A$19:$A1714,$A1714,$C$19:$C1714,$C1714,$J$19:$J1714,$J1714,$D$19:$D1714,$D1714)&gt;1,"SI","NO")))</f>
        <v/>
      </c>
      <c r="N1714" s="11">
        <f>IF(COUNTA($A1714:$K1714)=0,"",IF(AND($L1714="SI",$M1714="NO"),IFERROR($H1714,0),0))</f>
        <v/>
      </c>
      <c r="O1714" s="9">
        <f>IF(COUNTA($A1714:$K1714)=0,"",IF($M1714="SI","CUFE o factura duplicada dentro del reporte; no se suma dos veces",IF(IFERROR($H1714,0)&lt;=0,"DIAN reporta valor susceptible 0",IF($L1714="NO",IFERROR(LOOKUP(2,1/((LISTS!$M$2:$M$13&lt;&gt;"")*ISNUMBER(SEARCH(LISTS!$M$2:$M$13,$I1714))),LISTS!$O$2:$O$13),"Medio de pago no elegible o no identificado por DIAN"),"Apta automaticamente por pago electronico y base positiva"))))</f>
        <v/>
      </c>
    </row>
    <row r="1715">
      <c r="A1715" s="9" t="n"/>
      <c r="B1715" s="9" t="n"/>
      <c r="C1715" s="12" t="n"/>
      <c r="D1715" s="11" t="n"/>
      <c r="E1715" s="11" t="n"/>
      <c r="F1715" s="11" t="n"/>
      <c r="G1715" s="11" t="n"/>
      <c r="H1715" s="11" t="n"/>
      <c r="I1715" s="9" t="n"/>
      <c r="J1715" s="9" t="n"/>
      <c r="K1715" s="9" t="n"/>
      <c r="L1715" s="9">
        <f>IF(COUNTA($A1715:$K1715)=0,"",IF(AND(IFERROR($H1715,0)&gt;0,LEN(TRIM($K1715&amp;""))&gt;0,IFERROR(LOOKUP(2,1/((LISTS!$M$2:$M$13&lt;&gt;"")*ISNUMBER(SEARCH(LISTS!$M$2:$M$13,$I1715))),LISTS!$N$2:$N$13),"NO")="SI"),"SI","NO"))</f>
        <v/>
      </c>
      <c r="M1715" s="9">
        <f>IF(COUNTA($A1715:$K1715)=0,"",IF($K1715&lt;&gt;"",IF(COUNTIF($K$19:$K1715,$K1715)&gt;1,"SI","NO"),IF(COUNTIFS($A$19:$A1715,$A1715,$C$19:$C1715,$C1715,$J$19:$J1715,$J1715,$D$19:$D1715,$D1715)&gt;1,"SI","NO")))</f>
        <v/>
      </c>
      <c r="N1715" s="11">
        <f>IF(COUNTA($A1715:$K1715)=0,"",IF(AND($L1715="SI",$M1715="NO"),IFERROR($H1715,0),0))</f>
        <v/>
      </c>
      <c r="O1715" s="9">
        <f>IF(COUNTA($A1715:$K1715)=0,"",IF($M1715="SI","CUFE o factura duplicada dentro del reporte; no se suma dos veces",IF(IFERROR($H1715,0)&lt;=0,"DIAN reporta valor susceptible 0",IF($L1715="NO",IFERROR(LOOKUP(2,1/((LISTS!$M$2:$M$13&lt;&gt;"")*ISNUMBER(SEARCH(LISTS!$M$2:$M$13,$I1715))),LISTS!$O$2:$O$13),"Medio de pago no elegible o no identificado por DIAN"),"Apta automaticamente por pago electronico y base positiva"))))</f>
        <v/>
      </c>
    </row>
    <row r="1716">
      <c r="A1716" s="9" t="n"/>
      <c r="B1716" s="9" t="n"/>
      <c r="C1716" s="12" t="n"/>
      <c r="D1716" s="11" t="n"/>
      <c r="E1716" s="11" t="n"/>
      <c r="F1716" s="11" t="n"/>
      <c r="G1716" s="11" t="n"/>
      <c r="H1716" s="11" t="n"/>
      <c r="I1716" s="9" t="n"/>
      <c r="J1716" s="9" t="n"/>
      <c r="K1716" s="9" t="n"/>
      <c r="L1716" s="9">
        <f>IF(COUNTA($A1716:$K1716)=0,"",IF(AND(IFERROR($H1716,0)&gt;0,LEN(TRIM($K1716&amp;""))&gt;0,IFERROR(LOOKUP(2,1/((LISTS!$M$2:$M$13&lt;&gt;"")*ISNUMBER(SEARCH(LISTS!$M$2:$M$13,$I1716))),LISTS!$N$2:$N$13),"NO")="SI"),"SI","NO"))</f>
        <v/>
      </c>
      <c r="M1716" s="9">
        <f>IF(COUNTA($A1716:$K1716)=0,"",IF($K1716&lt;&gt;"",IF(COUNTIF($K$19:$K1716,$K1716)&gt;1,"SI","NO"),IF(COUNTIFS($A$19:$A1716,$A1716,$C$19:$C1716,$C1716,$J$19:$J1716,$J1716,$D$19:$D1716,$D1716)&gt;1,"SI","NO")))</f>
        <v/>
      </c>
      <c r="N1716" s="11">
        <f>IF(COUNTA($A1716:$K1716)=0,"",IF(AND($L1716="SI",$M1716="NO"),IFERROR($H1716,0),0))</f>
        <v/>
      </c>
      <c r="O1716" s="9">
        <f>IF(COUNTA($A1716:$K1716)=0,"",IF($M1716="SI","CUFE o factura duplicada dentro del reporte; no se suma dos veces",IF(IFERROR($H1716,0)&lt;=0,"DIAN reporta valor susceptible 0",IF($L1716="NO",IFERROR(LOOKUP(2,1/((LISTS!$M$2:$M$13&lt;&gt;"")*ISNUMBER(SEARCH(LISTS!$M$2:$M$13,$I1716))),LISTS!$O$2:$O$13),"Medio de pago no elegible o no identificado por DIAN"),"Apta automaticamente por pago electronico y base positiva"))))</f>
        <v/>
      </c>
    </row>
    <row r="1717">
      <c r="A1717" s="9" t="n"/>
      <c r="B1717" s="9" t="n"/>
      <c r="C1717" s="12" t="n"/>
      <c r="D1717" s="11" t="n"/>
      <c r="E1717" s="11" t="n"/>
      <c r="F1717" s="11" t="n"/>
      <c r="G1717" s="11" t="n"/>
      <c r="H1717" s="11" t="n"/>
      <c r="I1717" s="9" t="n"/>
      <c r="J1717" s="9" t="n"/>
      <c r="K1717" s="9" t="n"/>
      <c r="L1717" s="9">
        <f>IF(COUNTA($A1717:$K1717)=0,"",IF(AND(IFERROR($H1717,0)&gt;0,LEN(TRIM($K1717&amp;""))&gt;0,IFERROR(LOOKUP(2,1/((LISTS!$M$2:$M$13&lt;&gt;"")*ISNUMBER(SEARCH(LISTS!$M$2:$M$13,$I1717))),LISTS!$N$2:$N$13),"NO")="SI"),"SI","NO"))</f>
        <v/>
      </c>
      <c r="M1717" s="9">
        <f>IF(COUNTA($A1717:$K1717)=0,"",IF($K1717&lt;&gt;"",IF(COUNTIF($K$19:$K1717,$K1717)&gt;1,"SI","NO"),IF(COUNTIFS($A$19:$A1717,$A1717,$C$19:$C1717,$C1717,$J$19:$J1717,$J1717,$D$19:$D1717,$D1717)&gt;1,"SI","NO")))</f>
        <v/>
      </c>
      <c r="N1717" s="11">
        <f>IF(COUNTA($A1717:$K1717)=0,"",IF(AND($L1717="SI",$M1717="NO"),IFERROR($H1717,0),0))</f>
        <v/>
      </c>
      <c r="O1717" s="9">
        <f>IF(COUNTA($A1717:$K1717)=0,"",IF($M1717="SI","CUFE o factura duplicada dentro del reporte; no se suma dos veces",IF(IFERROR($H1717,0)&lt;=0,"DIAN reporta valor susceptible 0",IF($L1717="NO",IFERROR(LOOKUP(2,1/((LISTS!$M$2:$M$13&lt;&gt;"")*ISNUMBER(SEARCH(LISTS!$M$2:$M$13,$I1717))),LISTS!$O$2:$O$13),"Medio de pago no elegible o no identificado por DIAN"),"Apta automaticamente por pago electronico y base positiva"))))</f>
        <v/>
      </c>
    </row>
    <row r="1718">
      <c r="A1718" s="9" t="n"/>
      <c r="B1718" s="9" t="n"/>
      <c r="C1718" s="12" t="n"/>
      <c r="D1718" s="11" t="n"/>
      <c r="E1718" s="11" t="n"/>
      <c r="F1718" s="11" t="n"/>
      <c r="G1718" s="11" t="n"/>
      <c r="H1718" s="11" t="n"/>
      <c r="I1718" s="9" t="n"/>
      <c r="J1718" s="9" t="n"/>
      <c r="K1718" s="9" t="n"/>
      <c r="L1718" s="9">
        <f>IF(COUNTA($A1718:$K1718)=0,"",IF(AND(IFERROR($H1718,0)&gt;0,LEN(TRIM($K1718&amp;""))&gt;0,IFERROR(LOOKUP(2,1/((LISTS!$M$2:$M$13&lt;&gt;"")*ISNUMBER(SEARCH(LISTS!$M$2:$M$13,$I1718))),LISTS!$N$2:$N$13),"NO")="SI"),"SI","NO"))</f>
        <v/>
      </c>
      <c r="M1718" s="9">
        <f>IF(COUNTA($A1718:$K1718)=0,"",IF($K1718&lt;&gt;"",IF(COUNTIF($K$19:$K1718,$K1718)&gt;1,"SI","NO"),IF(COUNTIFS($A$19:$A1718,$A1718,$C$19:$C1718,$C1718,$J$19:$J1718,$J1718,$D$19:$D1718,$D1718)&gt;1,"SI","NO")))</f>
        <v/>
      </c>
      <c r="N1718" s="11">
        <f>IF(COUNTA($A1718:$K1718)=0,"",IF(AND($L1718="SI",$M1718="NO"),IFERROR($H1718,0),0))</f>
        <v/>
      </c>
      <c r="O1718" s="9">
        <f>IF(COUNTA($A1718:$K1718)=0,"",IF($M1718="SI","CUFE o factura duplicada dentro del reporte; no se suma dos veces",IF(IFERROR($H1718,0)&lt;=0,"DIAN reporta valor susceptible 0",IF($L1718="NO",IFERROR(LOOKUP(2,1/((LISTS!$M$2:$M$13&lt;&gt;"")*ISNUMBER(SEARCH(LISTS!$M$2:$M$13,$I1718))),LISTS!$O$2:$O$13),"Medio de pago no elegible o no identificado por DIAN"),"Apta automaticamente por pago electronico y base positiva"))))</f>
        <v/>
      </c>
    </row>
    <row r="1719">
      <c r="A1719" s="9" t="n"/>
      <c r="B1719" s="9" t="n"/>
      <c r="C1719" s="12" t="n"/>
      <c r="D1719" s="11" t="n"/>
      <c r="E1719" s="11" t="n"/>
      <c r="F1719" s="11" t="n"/>
      <c r="G1719" s="11" t="n"/>
      <c r="H1719" s="11" t="n"/>
      <c r="I1719" s="9" t="n"/>
      <c r="J1719" s="9" t="n"/>
      <c r="K1719" s="9" t="n"/>
      <c r="L1719" s="9">
        <f>IF(COUNTA($A1719:$K1719)=0,"",IF(AND(IFERROR($H1719,0)&gt;0,LEN(TRIM($K1719&amp;""))&gt;0,IFERROR(LOOKUP(2,1/((LISTS!$M$2:$M$13&lt;&gt;"")*ISNUMBER(SEARCH(LISTS!$M$2:$M$13,$I1719))),LISTS!$N$2:$N$13),"NO")="SI"),"SI","NO"))</f>
        <v/>
      </c>
      <c r="M1719" s="9">
        <f>IF(COUNTA($A1719:$K1719)=0,"",IF($K1719&lt;&gt;"",IF(COUNTIF($K$19:$K1719,$K1719)&gt;1,"SI","NO"),IF(COUNTIFS($A$19:$A1719,$A1719,$C$19:$C1719,$C1719,$J$19:$J1719,$J1719,$D$19:$D1719,$D1719)&gt;1,"SI","NO")))</f>
        <v/>
      </c>
      <c r="N1719" s="11">
        <f>IF(COUNTA($A1719:$K1719)=0,"",IF(AND($L1719="SI",$M1719="NO"),IFERROR($H1719,0),0))</f>
        <v/>
      </c>
      <c r="O1719" s="9">
        <f>IF(COUNTA($A1719:$K1719)=0,"",IF($M1719="SI","CUFE o factura duplicada dentro del reporte; no se suma dos veces",IF(IFERROR($H1719,0)&lt;=0,"DIAN reporta valor susceptible 0",IF($L1719="NO",IFERROR(LOOKUP(2,1/((LISTS!$M$2:$M$13&lt;&gt;"")*ISNUMBER(SEARCH(LISTS!$M$2:$M$13,$I1719))),LISTS!$O$2:$O$13),"Medio de pago no elegible o no identificado por DIAN"),"Apta automaticamente por pago electronico y base positiva"))))</f>
        <v/>
      </c>
    </row>
    <row r="1720">
      <c r="A1720" s="9" t="n"/>
      <c r="B1720" s="9" t="n"/>
      <c r="C1720" s="12" t="n"/>
      <c r="D1720" s="11" t="n"/>
      <c r="E1720" s="11" t="n"/>
      <c r="F1720" s="11" t="n"/>
      <c r="G1720" s="11" t="n"/>
      <c r="H1720" s="11" t="n"/>
      <c r="I1720" s="9" t="n"/>
      <c r="J1720" s="9" t="n"/>
      <c r="K1720" s="9" t="n"/>
      <c r="L1720" s="9">
        <f>IF(COUNTA($A1720:$K1720)=0,"",IF(AND(IFERROR($H1720,0)&gt;0,LEN(TRIM($K1720&amp;""))&gt;0,IFERROR(LOOKUP(2,1/((LISTS!$M$2:$M$13&lt;&gt;"")*ISNUMBER(SEARCH(LISTS!$M$2:$M$13,$I1720))),LISTS!$N$2:$N$13),"NO")="SI"),"SI","NO"))</f>
        <v/>
      </c>
      <c r="M1720" s="9">
        <f>IF(COUNTA($A1720:$K1720)=0,"",IF($K1720&lt;&gt;"",IF(COUNTIF($K$19:$K1720,$K1720)&gt;1,"SI","NO"),IF(COUNTIFS($A$19:$A1720,$A1720,$C$19:$C1720,$C1720,$J$19:$J1720,$J1720,$D$19:$D1720,$D1720)&gt;1,"SI","NO")))</f>
        <v/>
      </c>
      <c r="N1720" s="11">
        <f>IF(COUNTA($A1720:$K1720)=0,"",IF(AND($L1720="SI",$M1720="NO"),IFERROR($H1720,0),0))</f>
        <v/>
      </c>
      <c r="O1720" s="9">
        <f>IF(COUNTA($A1720:$K1720)=0,"",IF($M1720="SI","CUFE o factura duplicada dentro del reporte; no se suma dos veces",IF(IFERROR($H1720,0)&lt;=0,"DIAN reporta valor susceptible 0",IF($L1720="NO",IFERROR(LOOKUP(2,1/((LISTS!$M$2:$M$13&lt;&gt;"")*ISNUMBER(SEARCH(LISTS!$M$2:$M$13,$I1720))),LISTS!$O$2:$O$13),"Medio de pago no elegible o no identificado por DIAN"),"Apta automaticamente por pago electronico y base positiva"))))</f>
        <v/>
      </c>
    </row>
    <row r="1721">
      <c r="A1721" s="9" t="n"/>
      <c r="B1721" s="9" t="n"/>
      <c r="C1721" s="12" t="n"/>
      <c r="D1721" s="11" t="n"/>
      <c r="E1721" s="11" t="n"/>
      <c r="F1721" s="11" t="n"/>
      <c r="G1721" s="11" t="n"/>
      <c r="H1721" s="11" t="n"/>
      <c r="I1721" s="9" t="n"/>
      <c r="J1721" s="9" t="n"/>
      <c r="K1721" s="9" t="n"/>
      <c r="L1721" s="9">
        <f>IF(COUNTA($A1721:$K1721)=0,"",IF(AND(IFERROR($H1721,0)&gt;0,LEN(TRIM($K1721&amp;""))&gt;0,IFERROR(LOOKUP(2,1/((LISTS!$M$2:$M$13&lt;&gt;"")*ISNUMBER(SEARCH(LISTS!$M$2:$M$13,$I1721))),LISTS!$N$2:$N$13),"NO")="SI"),"SI","NO"))</f>
        <v/>
      </c>
      <c r="M1721" s="9">
        <f>IF(COUNTA($A1721:$K1721)=0,"",IF($K1721&lt;&gt;"",IF(COUNTIF($K$19:$K1721,$K1721)&gt;1,"SI","NO"),IF(COUNTIFS($A$19:$A1721,$A1721,$C$19:$C1721,$C1721,$J$19:$J1721,$J1721,$D$19:$D1721,$D1721)&gt;1,"SI","NO")))</f>
        <v/>
      </c>
      <c r="N1721" s="11">
        <f>IF(COUNTA($A1721:$K1721)=0,"",IF(AND($L1721="SI",$M1721="NO"),IFERROR($H1721,0),0))</f>
        <v/>
      </c>
      <c r="O1721" s="9">
        <f>IF(COUNTA($A1721:$K1721)=0,"",IF($M1721="SI","CUFE o factura duplicada dentro del reporte; no se suma dos veces",IF(IFERROR($H1721,0)&lt;=0,"DIAN reporta valor susceptible 0",IF($L1721="NO",IFERROR(LOOKUP(2,1/((LISTS!$M$2:$M$13&lt;&gt;"")*ISNUMBER(SEARCH(LISTS!$M$2:$M$13,$I1721))),LISTS!$O$2:$O$13),"Medio de pago no elegible o no identificado por DIAN"),"Apta automaticamente por pago electronico y base positiva"))))</f>
        <v/>
      </c>
    </row>
    <row r="1722">
      <c r="A1722" s="9" t="n"/>
      <c r="B1722" s="9" t="n"/>
      <c r="C1722" s="12" t="n"/>
      <c r="D1722" s="11" t="n"/>
      <c r="E1722" s="11" t="n"/>
      <c r="F1722" s="11" t="n"/>
      <c r="G1722" s="11" t="n"/>
      <c r="H1722" s="11" t="n"/>
      <c r="I1722" s="9" t="n"/>
      <c r="J1722" s="9" t="n"/>
      <c r="K1722" s="9" t="n"/>
      <c r="L1722" s="9">
        <f>IF(COUNTA($A1722:$K1722)=0,"",IF(AND(IFERROR($H1722,0)&gt;0,LEN(TRIM($K1722&amp;""))&gt;0,IFERROR(LOOKUP(2,1/((LISTS!$M$2:$M$13&lt;&gt;"")*ISNUMBER(SEARCH(LISTS!$M$2:$M$13,$I1722))),LISTS!$N$2:$N$13),"NO")="SI"),"SI","NO"))</f>
        <v/>
      </c>
      <c r="M1722" s="9">
        <f>IF(COUNTA($A1722:$K1722)=0,"",IF($K1722&lt;&gt;"",IF(COUNTIF($K$19:$K1722,$K1722)&gt;1,"SI","NO"),IF(COUNTIFS($A$19:$A1722,$A1722,$C$19:$C1722,$C1722,$J$19:$J1722,$J1722,$D$19:$D1722,$D1722)&gt;1,"SI","NO")))</f>
        <v/>
      </c>
      <c r="N1722" s="11">
        <f>IF(COUNTA($A1722:$K1722)=0,"",IF(AND($L1722="SI",$M1722="NO"),IFERROR($H1722,0),0))</f>
        <v/>
      </c>
      <c r="O1722" s="9">
        <f>IF(COUNTA($A1722:$K1722)=0,"",IF($M1722="SI","CUFE o factura duplicada dentro del reporte; no se suma dos veces",IF(IFERROR($H1722,0)&lt;=0,"DIAN reporta valor susceptible 0",IF($L1722="NO",IFERROR(LOOKUP(2,1/((LISTS!$M$2:$M$13&lt;&gt;"")*ISNUMBER(SEARCH(LISTS!$M$2:$M$13,$I1722))),LISTS!$O$2:$O$13),"Medio de pago no elegible o no identificado por DIAN"),"Apta automaticamente por pago electronico y base positiva"))))</f>
        <v/>
      </c>
    </row>
    <row r="1723">
      <c r="A1723" s="9" t="n"/>
      <c r="B1723" s="9" t="n"/>
      <c r="C1723" s="12" t="n"/>
      <c r="D1723" s="11" t="n"/>
      <c r="E1723" s="11" t="n"/>
      <c r="F1723" s="11" t="n"/>
      <c r="G1723" s="11" t="n"/>
      <c r="H1723" s="11" t="n"/>
      <c r="I1723" s="9" t="n"/>
      <c r="J1723" s="9" t="n"/>
      <c r="K1723" s="9" t="n"/>
      <c r="L1723" s="9">
        <f>IF(COUNTA($A1723:$K1723)=0,"",IF(AND(IFERROR($H1723,0)&gt;0,LEN(TRIM($K1723&amp;""))&gt;0,IFERROR(LOOKUP(2,1/((LISTS!$M$2:$M$13&lt;&gt;"")*ISNUMBER(SEARCH(LISTS!$M$2:$M$13,$I1723))),LISTS!$N$2:$N$13),"NO")="SI"),"SI","NO"))</f>
        <v/>
      </c>
      <c r="M1723" s="9">
        <f>IF(COUNTA($A1723:$K1723)=0,"",IF($K1723&lt;&gt;"",IF(COUNTIF($K$19:$K1723,$K1723)&gt;1,"SI","NO"),IF(COUNTIFS($A$19:$A1723,$A1723,$C$19:$C1723,$C1723,$J$19:$J1723,$J1723,$D$19:$D1723,$D1723)&gt;1,"SI","NO")))</f>
        <v/>
      </c>
      <c r="N1723" s="11">
        <f>IF(COUNTA($A1723:$K1723)=0,"",IF(AND($L1723="SI",$M1723="NO"),IFERROR($H1723,0),0))</f>
        <v/>
      </c>
      <c r="O1723" s="9">
        <f>IF(COUNTA($A1723:$K1723)=0,"",IF($M1723="SI","CUFE o factura duplicada dentro del reporte; no se suma dos veces",IF(IFERROR($H1723,0)&lt;=0,"DIAN reporta valor susceptible 0",IF($L1723="NO",IFERROR(LOOKUP(2,1/((LISTS!$M$2:$M$13&lt;&gt;"")*ISNUMBER(SEARCH(LISTS!$M$2:$M$13,$I1723))),LISTS!$O$2:$O$13),"Medio de pago no elegible o no identificado por DIAN"),"Apta automaticamente por pago electronico y base positiva"))))</f>
        <v/>
      </c>
    </row>
    <row r="1724">
      <c r="A1724" s="9" t="n"/>
      <c r="B1724" s="9" t="n"/>
      <c r="C1724" s="12" t="n"/>
      <c r="D1724" s="11" t="n"/>
      <c r="E1724" s="11" t="n"/>
      <c r="F1724" s="11" t="n"/>
      <c r="G1724" s="11" t="n"/>
      <c r="H1724" s="11" t="n"/>
      <c r="I1724" s="9" t="n"/>
      <c r="J1724" s="9" t="n"/>
      <c r="K1724" s="9" t="n"/>
      <c r="L1724" s="9">
        <f>IF(COUNTA($A1724:$K1724)=0,"",IF(AND(IFERROR($H1724,0)&gt;0,LEN(TRIM($K1724&amp;""))&gt;0,IFERROR(LOOKUP(2,1/((LISTS!$M$2:$M$13&lt;&gt;"")*ISNUMBER(SEARCH(LISTS!$M$2:$M$13,$I1724))),LISTS!$N$2:$N$13),"NO")="SI"),"SI","NO"))</f>
        <v/>
      </c>
      <c r="M1724" s="9">
        <f>IF(COUNTA($A1724:$K1724)=0,"",IF($K1724&lt;&gt;"",IF(COUNTIF($K$19:$K1724,$K1724)&gt;1,"SI","NO"),IF(COUNTIFS($A$19:$A1724,$A1724,$C$19:$C1724,$C1724,$J$19:$J1724,$J1724,$D$19:$D1724,$D1724)&gt;1,"SI","NO")))</f>
        <v/>
      </c>
      <c r="N1724" s="11">
        <f>IF(COUNTA($A1724:$K1724)=0,"",IF(AND($L1724="SI",$M1724="NO"),IFERROR($H1724,0),0))</f>
        <v/>
      </c>
      <c r="O1724" s="9">
        <f>IF(COUNTA($A1724:$K1724)=0,"",IF($M1724="SI","CUFE o factura duplicada dentro del reporte; no se suma dos veces",IF(IFERROR($H1724,0)&lt;=0,"DIAN reporta valor susceptible 0",IF($L1724="NO",IFERROR(LOOKUP(2,1/((LISTS!$M$2:$M$13&lt;&gt;"")*ISNUMBER(SEARCH(LISTS!$M$2:$M$13,$I1724))),LISTS!$O$2:$O$13),"Medio de pago no elegible o no identificado por DIAN"),"Apta automaticamente por pago electronico y base positiva"))))</f>
        <v/>
      </c>
    </row>
    <row r="1725">
      <c r="A1725" s="9" t="n"/>
      <c r="B1725" s="9" t="n"/>
      <c r="C1725" s="12" t="n"/>
      <c r="D1725" s="11" t="n"/>
      <c r="E1725" s="11" t="n"/>
      <c r="F1725" s="11" t="n"/>
      <c r="G1725" s="11" t="n"/>
      <c r="H1725" s="11" t="n"/>
      <c r="I1725" s="9" t="n"/>
      <c r="J1725" s="9" t="n"/>
      <c r="K1725" s="9" t="n"/>
      <c r="L1725" s="9">
        <f>IF(COUNTA($A1725:$K1725)=0,"",IF(AND(IFERROR($H1725,0)&gt;0,LEN(TRIM($K1725&amp;""))&gt;0,IFERROR(LOOKUP(2,1/((LISTS!$M$2:$M$13&lt;&gt;"")*ISNUMBER(SEARCH(LISTS!$M$2:$M$13,$I1725))),LISTS!$N$2:$N$13),"NO")="SI"),"SI","NO"))</f>
        <v/>
      </c>
      <c r="M1725" s="9">
        <f>IF(COUNTA($A1725:$K1725)=0,"",IF($K1725&lt;&gt;"",IF(COUNTIF($K$19:$K1725,$K1725)&gt;1,"SI","NO"),IF(COUNTIFS($A$19:$A1725,$A1725,$C$19:$C1725,$C1725,$J$19:$J1725,$J1725,$D$19:$D1725,$D1725)&gt;1,"SI","NO")))</f>
        <v/>
      </c>
      <c r="N1725" s="11">
        <f>IF(COUNTA($A1725:$K1725)=0,"",IF(AND($L1725="SI",$M1725="NO"),IFERROR($H1725,0),0))</f>
        <v/>
      </c>
      <c r="O1725" s="9">
        <f>IF(COUNTA($A1725:$K1725)=0,"",IF($M1725="SI","CUFE o factura duplicada dentro del reporte; no se suma dos veces",IF(IFERROR($H1725,0)&lt;=0,"DIAN reporta valor susceptible 0",IF($L1725="NO",IFERROR(LOOKUP(2,1/((LISTS!$M$2:$M$13&lt;&gt;"")*ISNUMBER(SEARCH(LISTS!$M$2:$M$13,$I1725))),LISTS!$O$2:$O$13),"Medio de pago no elegible o no identificado por DIAN"),"Apta automaticamente por pago electronico y base positiva"))))</f>
        <v/>
      </c>
    </row>
    <row r="1726">
      <c r="A1726" s="9" t="n"/>
      <c r="B1726" s="9" t="n"/>
      <c r="C1726" s="12" t="n"/>
      <c r="D1726" s="11" t="n"/>
      <c r="E1726" s="11" t="n"/>
      <c r="F1726" s="11" t="n"/>
      <c r="G1726" s="11" t="n"/>
      <c r="H1726" s="11" t="n"/>
      <c r="I1726" s="9" t="n"/>
      <c r="J1726" s="9" t="n"/>
      <c r="K1726" s="9" t="n"/>
      <c r="L1726" s="9">
        <f>IF(COUNTA($A1726:$K1726)=0,"",IF(AND(IFERROR($H1726,0)&gt;0,LEN(TRIM($K1726&amp;""))&gt;0,IFERROR(LOOKUP(2,1/((LISTS!$M$2:$M$13&lt;&gt;"")*ISNUMBER(SEARCH(LISTS!$M$2:$M$13,$I1726))),LISTS!$N$2:$N$13),"NO")="SI"),"SI","NO"))</f>
        <v/>
      </c>
      <c r="M1726" s="9">
        <f>IF(COUNTA($A1726:$K1726)=0,"",IF($K1726&lt;&gt;"",IF(COUNTIF($K$19:$K1726,$K1726)&gt;1,"SI","NO"),IF(COUNTIFS($A$19:$A1726,$A1726,$C$19:$C1726,$C1726,$J$19:$J1726,$J1726,$D$19:$D1726,$D1726)&gt;1,"SI","NO")))</f>
        <v/>
      </c>
      <c r="N1726" s="11">
        <f>IF(COUNTA($A1726:$K1726)=0,"",IF(AND($L1726="SI",$M1726="NO"),IFERROR($H1726,0),0))</f>
        <v/>
      </c>
      <c r="O1726" s="9">
        <f>IF(COUNTA($A1726:$K1726)=0,"",IF($M1726="SI","CUFE o factura duplicada dentro del reporte; no se suma dos veces",IF(IFERROR($H1726,0)&lt;=0,"DIAN reporta valor susceptible 0",IF($L1726="NO",IFERROR(LOOKUP(2,1/((LISTS!$M$2:$M$13&lt;&gt;"")*ISNUMBER(SEARCH(LISTS!$M$2:$M$13,$I1726))),LISTS!$O$2:$O$13),"Medio de pago no elegible o no identificado por DIAN"),"Apta automaticamente por pago electronico y base positiva"))))</f>
        <v/>
      </c>
    </row>
    <row r="1727">
      <c r="A1727" s="9" t="n"/>
      <c r="B1727" s="9" t="n"/>
      <c r="C1727" s="12" t="n"/>
      <c r="D1727" s="11" t="n"/>
      <c r="E1727" s="11" t="n"/>
      <c r="F1727" s="11" t="n"/>
      <c r="G1727" s="11" t="n"/>
      <c r="H1727" s="11" t="n"/>
      <c r="I1727" s="9" t="n"/>
      <c r="J1727" s="9" t="n"/>
      <c r="K1727" s="9" t="n"/>
      <c r="L1727" s="9">
        <f>IF(COUNTA($A1727:$K1727)=0,"",IF(AND(IFERROR($H1727,0)&gt;0,LEN(TRIM($K1727&amp;""))&gt;0,IFERROR(LOOKUP(2,1/((LISTS!$M$2:$M$13&lt;&gt;"")*ISNUMBER(SEARCH(LISTS!$M$2:$M$13,$I1727))),LISTS!$N$2:$N$13),"NO")="SI"),"SI","NO"))</f>
        <v/>
      </c>
      <c r="M1727" s="9">
        <f>IF(COUNTA($A1727:$K1727)=0,"",IF($K1727&lt;&gt;"",IF(COUNTIF($K$19:$K1727,$K1727)&gt;1,"SI","NO"),IF(COUNTIFS($A$19:$A1727,$A1727,$C$19:$C1727,$C1727,$J$19:$J1727,$J1727,$D$19:$D1727,$D1727)&gt;1,"SI","NO")))</f>
        <v/>
      </c>
      <c r="N1727" s="11">
        <f>IF(COUNTA($A1727:$K1727)=0,"",IF(AND($L1727="SI",$M1727="NO"),IFERROR($H1727,0),0))</f>
        <v/>
      </c>
      <c r="O1727" s="9">
        <f>IF(COUNTA($A1727:$K1727)=0,"",IF($M1727="SI","CUFE o factura duplicada dentro del reporte; no se suma dos veces",IF(IFERROR($H1727,0)&lt;=0,"DIAN reporta valor susceptible 0",IF($L1727="NO",IFERROR(LOOKUP(2,1/((LISTS!$M$2:$M$13&lt;&gt;"")*ISNUMBER(SEARCH(LISTS!$M$2:$M$13,$I1727))),LISTS!$O$2:$O$13),"Medio de pago no elegible o no identificado por DIAN"),"Apta automaticamente por pago electronico y base positiva"))))</f>
        <v/>
      </c>
    </row>
    <row r="1728">
      <c r="A1728" s="9" t="n"/>
      <c r="B1728" s="9" t="n"/>
      <c r="C1728" s="12" t="n"/>
      <c r="D1728" s="11" t="n"/>
      <c r="E1728" s="11" t="n"/>
      <c r="F1728" s="11" t="n"/>
      <c r="G1728" s="11" t="n"/>
      <c r="H1728" s="11" t="n"/>
      <c r="I1728" s="9" t="n"/>
      <c r="J1728" s="9" t="n"/>
      <c r="K1728" s="9" t="n"/>
      <c r="L1728" s="9">
        <f>IF(COUNTA($A1728:$K1728)=0,"",IF(AND(IFERROR($H1728,0)&gt;0,LEN(TRIM($K1728&amp;""))&gt;0,IFERROR(LOOKUP(2,1/((LISTS!$M$2:$M$13&lt;&gt;"")*ISNUMBER(SEARCH(LISTS!$M$2:$M$13,$I1728))),LISTS!$N$2:$N$13),"NO")="SI"),"SI","NO"))</f>
        <v/>
      </c>
      <c r="M1728" s="9">
        <f>IF(COUNTA($A1728:$K1728)=0,"",IF($K1728&lt;&gt;"",IF(COUNTIF($K$19:$K1728,$K1728)&gt;1,"SI","NO"),IF(COUNTIFS($A$19:$A1728,$A1728,$C$19:$C1728,$C1728,$J$19:$J1728,$J1728,$D$19:$D1728,$D1728)&gt;1,"SI","NO")))</f>
        <v/>
      </c>
      <c r="N1728" s="11">
        <f>IF(COUNTA($A1728:$K1728)=0,"",IF(AND($L1728="SI",$M1728="NO"),IFERROR($H1728,0),0))</f>
        <v/>
      </c>
      <c r="O1728" s="9">
        <f>IF(COUNTA($A1728:$K1728)=0,"",IF($M1728="SI","CUFE o factura duplicada dentro del reporte; no se suma dos veces",IF(IFERROR($H1728,0)&lt;=0,"DIAN reporta valor susceptible 0",IF($L1728="NO",IFERROR(LOOKUP(2,1/((LISTS!$M$2:$M$13&lt;&gt;"")*ISNUMBER(SEARCH(LISTS!$M$2:$M$13,$I1728))),LISTS!$O$2:$O$13),"Medio de pago no elegible o no identificado por DIAN"),"Apta automaticamente por pago electronico y base positiva"))))</f>
        <v/>
      </c>
    </row>
    <row r="1729">
      <c r="A1729" s="9" t="n"/>
      <c r="B1729" s="9" t="n"/>
      <c r="C1729" s="12" t="n"/>
      <c r="D1729" s="11" t="n"/>
      <c r="E1729" s="11" t="n"/>
      <c r="F1729" s="11" t="n"/>
      <c r="G1729" s="11" t="n"/>
      <c r="H1729" s="11" t="n"/>
      <c r="I1729" s="9" t="n"/>
      <c r="J1729" s="9" t="n"/>
      <c r="K1729" s="9" t="n"/>
      <c r="L1729" s="9">
        <f>IF(COUNTA($A1729:$K1729)=0,"",IF(AND(IFERROR($H1729,0)&gt;0,LEN(TRIM($K1729&amp;""))&gt;0,IFERROR(LOOKUP(2,1/((LISTS!$M$2:$M$13&lt;&gt;"")*ISNUMBER(SEARCH(LISTS!$M$2:$M$13,$I1729))),LISTS!$N$2:$N$13),"NO")="SI"),"SI","NO"))</f>
        <v/>
      </c>
      <c r="M1729" s="9">
        <f>IF(COUNTA($A1729:$K1729)=0,"",IF($K1729&lt;&gt;"",IF(COUNTIF($K$19:$K1729,$K1729)&gt;1,"SI","NO"),IF(COUNTIFS($A$19:$A1729,$A1729,$C$19:$C1729,$C1729,$J$19:$J1729,$J1729,$D$19:$D1729,$D1729)&gt;1,"SI","NO")))</f>
        <v/>
      </c>
      <c r="N1729" s="11">
        <f>IF(COUNTA($A1729:$K1729)=0,"",IF(AND($L1729="SI",$M1729="NO"),IFERROR($H1729,0),0))</f>
        <v/>
      </c>
      <c r="O1729" s="9">
        <f>IF(COUNTA($A1729:$K1729)=0,"",IF($M1729="SI","CUFE o factura duplicada dentro del reporte; no se suma dos veces",IF(IFERROR($H1729,0)&lt;=0,"DIAN reporta valor susceptible 0",IF($L1729="NO",IFERROR(LOOKUP(2,1/((LISTS!$M$2:$M$13&lt;&gt;"")*ISNUMBER(SEARCH(LISTS!$M$2:$M$13,$I1729))),LISTS!$O$2:$O$13),"Medio de pago no elegible o no identificado por DIAN"),"Apta automaticamente por pago electronico y base positiva"))))</f>
        <v/>
      </c>
    </row>
    <row r="1730">
      <c r="A1730" s="9" t="n"/>
      <c r="B1730" s="9" t="n"/>
      <c r="C1730" s="12" t="n"/>
      <c r="D1730" s="11" t="n"/>
      <c r="E1730" s="11" t="n"/>
      <c r="F1730" s="11" t="n"/>
      <c r="G1730" s="11" t="n"/>
      <c r="H1730" s="11" t="n"/>
      <c r="I1730" s="9" t="n"/>
      <c r="J1730" s="9" t="n"/>
      <c r="K1730" s="9" t="n"/>
      <c r="L1730" s="9">
        <f>IF(COUNTA($A1730:$K1730)=0,"",IF(AND(IFERROR($H1730,0)&gt;0,LEN(TRIM($K1730&amp;""))&gt;0,IFERROR(LOOKUP(2,1/((LISTS!$M$2:$M$13&lt;&gt;"")*ISNUMBER(SEARCH(LISTS!$M$2:$M$13,$I1730))),LISTS!$N$2:$N$13),"NO")="SI"),"SI","NO"))</f>
        <v/>
      </c>
      <c r="M1730" s="9">
        <f>IF(COUNTA($A1730:$K1730)=0,"",IF($K1730&lt;&gt;"",IF(COUNTIF($K$19:$K1730,$K1730)&gt;1,"SI","NO"),IF(COUNTIFS($A$19:$A1730,$A1730,$C$19:$C1730,$C1730,$J$19:$J1730,$J1730,$D$19:$D1730,$D1730)&gt;1,"SI","NO")))</f>
        <v/>
      </c>
      <c r="N1730" s="11">
        <f>IF(COUNTA($A1730:$K1730)=0,"",IF(AND($L1730="SI",$M1730="NO"),IFERROR($H1730,0),0))</f>
        <v/>
      </c>
      <c r="O1730" s="9">
        <f>IF(COUNTA($A1730:$K1730)=0,"",IF($M1730="SI","CUFE o factura duplicada dentro del reporte; no se suma dos veces",IF(IFERROR($H1730,0)&lt;=0,"DIAN reporta valor susceptible 0",IF($L1730="NO",IFERROR(LOOKUP(2,1/((LISTS!$M$2:$M$13&lt;&gt;"")*ISNUMBER(SEARCH(LISTS!$M$2:$M$13,$I1730))),LISTS!$O$2:$O$13),"Medio de pago no elegible o no identificado por DIAN"),"Apta automaticamente por pago electronico y base positiva"))))</f>
        <v/>
      </c>
    </row>
    <row r="1731">
      <c r="A1731" s="9" t="n"/>
      <c r="B1731" s="9" t="n"/>
      <c r="C1731" s="12" t="n"/>
      <c r="D1731" s="11" t="n"/>
      <c r="E1731" s="11" t="n"/>
      <c r="F1731" s="11" t="n"/>
      <c r="G1731" s="11" t="n"/>
      <c r="H1731" s="11" t="n"/>
      <c r="I1731" s="9" t="n"/>
      <c r="J1731" s="9" t="n"/>
      <c r="K1731" s="9" t="n"/>
      <c r="L1731" s="9">
        <f>IF(COUNTA($A1731:$K1731)=0,"",IF(AND(IFERROR($H1731,0)&gt;0,LEN(TRIM($K1731&amp;""))&gt;0,IFERROR(LOOKUP(2,1/((LISTS!$M$2:$M$13&lt;&gt;"")*ISNUMBER(SEARCH(LISTS!$M$2:$M$13,$I1731))),LISTS!$N$2:$N$13),"NO")="SI"),"SI","NO"))</f>
        <v/>
      </c>
      <c r="M1731" s="9">
        <f>IF(COUNTA($A1731:$K1731)=0,"",IF($K1731&lt;&gt;"",IF(COUNTIF($K$19:$K1731,$K1731)&gt;1,"SI","NO"),IF(COUNTIFS($A$19:$A1731,$A1731,$C$19:$C1731,$C1731,$J$19:$J1731,$J1731,$D$19:$D1731,$D1731)&gt;1,"SI","NO")))</f>
        <v/>
      </c>
      <c r="N1731" s="11">
        <f>IF(COUNTA($A1731:$K1731)=0,"",IF(AND($L1731="SI",$M1731="NO"),IFERROR($H1731,0),0))</f>
        <v/>
      </c>
      <c r="O1731" s="9">
        <f>IF(COUNTA($A1731:$K1731)=0,"",IF($M1731="SI","CUFE o factura duplicada dentro del reporte; no se suma dos veces",IF(IFERROR($H1731,0)&lt;=0,"DIAN reporta valor susceptible 0",IF($L1731="NO",IFERROR(LOOKUP(2,1/((LISTS!$M$2:$M$13&lt;&gt;"")*ISNUMBER(SEARCH(LISTS!$M$2:$M$13,$I1731))),LISTS!$O$2:$O$13),"Medio de pago no elegible o no identificado por DIAN"),"Apta automaticamente por pago electronico y base positiva"))))</f>
        <v/>
      </c>
    </row>
    <row r="1732">
      <c r="A1732" s="9" t="n"/>
      <c r="B1732" s="9" t="n"/>
      <c r="C1732" s="12" t="n"/>
      <c r="D1732" s="11" t="n"/>
      <c r="E1732" s="11" t="n"/>
      <c r="F1732" s="11" t="n"/>
      <c r="G1732" s="11" t="n"/>
      <c r="H1732" s="11" t="n"/>
      <c r="I1732" s="9" t="n"/>
      <c r="J1732" s="9" t="n"/>
      <c r="K1732" s="9" t="n"/>
      <c r="L1732" s="9">
        <f>IF(COUNTA($A1732:$K1732)=0,"",IF(AND(IFERROR($H1732,0)&gt;0,LEN(TRIM($K1732&amp;""))&gt;0,IFERROR(LOOKUP(2,1/((LISTS!$M$2:$M$13&lt;&gt;"")*ISNUMBER(SEARCH(LISTS!$M$2:$M$13,$I1732))),LISTS!$N$2:$N$13),"NO")="SI"),"SI","NO"))</f>
        <v/>
      </c>
      <c r="M1732" s="9">
        <f>IF(COUNTA($A1732:$K1732)=0,"",IF($K1732&lt;&gt;"",IF(COUNTIF($K$19:$K1732,$K1732)&gt;1,"SI","NO"),IF(COUNTIFS($A$19:$A1732,$A1732,$C$19:$C1732,$C1732,$J$19:$J1732,$J1732,$D$19:$D1732,$D1732)&gt;1,"SI","NO")))</f>
        <v/>
      </c>
      <c r="N1732" s="11">
        <f>IF(COUNTA($A1732:$K1732)=0,"",IF(AND($L1732="SI",$M1732="NO"),IFERROR($H1732,0),0))</f>
        <v/>
      </c>
      <c r="O1732" s="9">
        <f>IF(COUNTA($A1732:$K1732)=0,"",IF($M1732="SI","CUFE o factura duplicada dentro del reporte; no se suma dos veces",IF(IFERROR($H1732,0)&lt;=0,"DIAN reporta valor susceptible 0",IF($L1732="NO",IFERROR(LOOKUP(2,1/((LISTS!$M$2:$M$13&lt;&gt;"")*ISNUMBER(SEARCH(LISTS!$M$2:$M$13,$I1732))),LISTS!$O$2:$O$13),"Medio de pago no elegible o no identificado por DIAN"),"Apta automaticamente por pago electronico y base positiva"))))</f>
        <v/>
      </c>
    </row>
    <row r="1733">
      <c r="A1733" s="9" t="n"/>
      <c r="B1733" s="9" t="n"/>
      <c r="C1733" s="12" t="n"/>
      <c r="D1733" s="11" t="n"/>
      <c r="E1733" s="11" t="n"/>
      <c r="F1733" s="11" t="n"/>
      <c r="G1733" s="11" t="n"/>
      <c r="H1733" s="11" t="n"/>
      <c r="I1733" s="9" t="n"/>
      <c r="J1733" s="9" t="n"/>
      <c r="K1733" s="9" t="n"/>
      <c r="L1733" s="9">
        <f>IF(COUNTA($A1733:$K1733)=0,"",IF(AND(IFERROR($H1733,0)&gt;0,LEN(TRIM($K1733&amp;""))&gt;0,IFERROR(LOOKUP(2,1/((LISTS!$M$2:$M$13&lt;&gt;"")*ISNUMBER(SEARCH(LISTS!$M$2:$M$13,$I1733))),LISTS!$N$2:$N$13),"NO")="SI"),"SI","NO"))</f>
        <v/>
      </c>
      <c r="M1733" s="9">
        <f>IF(COUNTA($A1733:$K1733)=0,"",IF($K1733&lt;&gt;"",IF(COUNTIF($K$19:$K1733,$K1733)&gt;1,"SI","NO"),IF(COUNTIFS($A$19:$A1733,$A1733,$C$19:$C1733,$C1733,$J$19:$J1733,$J1733,$D$19:$D1733,$D1733)&gt;1,"SI","NO")))</f>
        <v/>
      </c>
      <c r="N1733" s="11">
        <f>IF(COUNTA($A1733:$K1733)=0,"",IF(AND($L1733="SI",$M1733="NO"),IFERROR($H1733,0),0))</f>
        <v/>
      </c>
      <c r="O1733" s="9">
        <f>IF(COUNTA($A1733:$K1733)=0,"",IF($M1733="SI","CUFE o factura duplicada dentro del reporte; no se suma dos veces",IF(IFERROR($H1733,0)&lt;=0,"DIAN reporta valor susceptible 0",IF($L1733="NO",IFERROR(LOOKUP(2,1/((LISTS!$M$2:$M$13&lt;&gt;"")*ISNUMBER(SEARCH(LISTS!$M$2:$M$13,$I1733))),LISTS!$O$2:$O$13),"Medio de pago no elegible o no identificado por DIAN"),"Apta automaticamente por pago electronico y base positiva"))))</f>
        <v/>
      </c>
    </row>
    <row r="1734">
      <c r="A1734" s="9" t="n"/>
      <c r="B1734" s="9" t="n"/>
      <c r="C1734" s="12" t="n"/>
      <c r="D1734" s="11" t="n"/>
      <c r="E1734" s="11" t="n"/>
      <c r="F1734" s="11" t="n"/>
      <c r="G1734" s="11" t="n"/>
      <c r="H1734" s="11" t="n"/>
      <c r="I1734" s="9" t="n"/>
      <c r="J1734" s="9" t="n"/>
      <c r="K1734" s="9" t="n"/>
      <c r="L1734" s="9">
        <f>IF(COUNTA($A1734:$K1734)=0,"",IF(AND(IFERROR($H1734,0)&gt;0,LEN(TRIM($K1734&amp;""))&gt;0,IFERROR(LOOKUP(2,1/((LISTS!$M$2:$M$13&lt;&gt;"")*ISNUMBER(SEARCH(LISTS!$M$2:$M$13,$I1734))),LISTS!$N$2:$N$13),"NO")="SI"),"SI","NO"))</f>
        <v/>
      </c>
      <c r="M1734" s="9">
        <f>IF(COUNTA($A1734:$K1734)=0,"",IF($K1734&lt;&gt;"",IF(COUNTIF($K$19:$K1734,$K1734)&gt;1,"SI","NO"),IF(COUNTIFS($A$19:$A1734,$A1734,$C$19:$C1734,$C1734,$J$19:$J1734,$J1734,$D$19:$D1734,$D1734)&gt;1,"SI","NO")))</f>
        <v/>
      </c>
      <c r="N1734" s="11">
        <f>IF(COUNTA($A1734:$K1734)=0,"",IF(AND($L1734="SI",$M1734="NO"),IFERROR($H1734,0),0))</f>
        <v/>
      </c>
      <c r="O1734" s="9">
        <f>IF(COUNTA($A1734:$K1734)=0,"",IF($M1734="SI","CUFE o factura duplicada dentro del reporte; no se suma dos veces",IF(IFERROR($H1734,0)&lt;=0,"DIAN reporta valor susceptible 0",IF($L1734="NO",IFERROR(LOOKUP(2,1/((LISTS!$M$2:$M$13&lt;&gt;"")*ISNUMBER(SEARCH(LISTS!$M$2:$M$13,$I1734))),LISTS!$O$2:$O$13),"Medio de pago no elegible o no identificado por DIAN"),"Apta automaticamente por pago electronico y base positiva"))))</f>
        <v/>
      </c>
    </row>
    <row r="1735">
      <c r="A1735" s="9" t="n"/>
      <c r="B1735" s="9" t="n"/>
      <c r="C1735" s="12" t="n"/>
      <c r="D1735" s="11" t="n"/>
      <c r="E1735" s="11" t="n"/>
      <c r="F1735" s="11" t="n"/>
      <c r="G1735" s="11" t="n"/>
      <c r="H1735" s="11" t="n"/>
      <c r="I1735" s="9" t="n"/>
      <c r="J1735" s="9" t="n"/>
      <c r="K1735" s="9" t="n"/>
      <c r="L1735" s="9">
        <f>IF(COUNTA($A1735:$K1735)=0,"",IF(AND(IFERROR($H1735,0)&gt;0,LEN(TRIM($K1735&amp;""))&gt;0,IFERROR(LOOKUP(2,1/((LISTS!$M$2:$M$13&lt;&gt;"")*ISNUMBER(SEARCH(LISTS!$M$2:$M$13,$I1735))),LISTS!$N$2:$N$13),"NO")="SI"),"SI","NO"))</f>
        <v/>
      </c>
      <c r="M1735" s="9">
        <f>IF(COUNTA($A1735:$K1735)=0,"",IF($K1735&lt;&gt;"",IF(COUNTIF($K$19:$K1735,$K1735)&gt;1,"SI","NO"),IF(COUNTIFS($A$19:$A1735,$A1735,$C$19:$C1735,$C1735,$J$19:$J1735,$J1735,$D$19:$D1735,$D1735)&gt;1,"SI","NO")))</f>
        <v/>
      </c>
      <c r="N1735" s="11">
        <f>IF(COUNTA($A1735:$K1735)=0,"",IF(AND($L1735="SI",$M1735="NO"),IFERROR($H1735,0),0))</f>
        <v/>
      </c>
      <c r="O1735" s="9">
        <f>IF(COUNTA($A1735:$K1735)=0,"",IF($M1735="SI","CUFE o factura duplicada dentro del reporte; no se suma dos veces",IF(IFERROR($H1735,0)&lt;=0,"DIAN reporta valor susceptible 0",IF($L1735="NO",IFERROR(LOOKUP(2,1/((LISTS!$M$2:$M$13&lt;&gt;"")*ISNUMBER(SEARCH(LISTS!$M$2:$M$13,$I1735))),LISTS!$O$2:$O$13),"Medio de pago no elegible o no identificado por DIAN"),"Apta automaticamente por pago electronico y base positiva"))))</f>
        <v/>
      </c>
    </row>
    <row r="1736">
      <c r="A1736" s="9" t="n"/>
      <c r="B1736" s="9" t="n"/>
      <c r="C1736" s="12" t="n"/>
      <c r="D1736" s="11" t="n"/>
      <c r="E1736" s="11" t="n"/>
      <c r="F1736" s="11" t="n"/>
      <c r="G1736" s="11" t="n"/>
      <c r="H1736" s="11" t="n"/>
      <c r="I1736" s="9" t="n"/>
      <c r="J1736" s="9" t="n"/>
      <c r="K1736" s="9" t="n"/>
      <c r="L1736" s="9">
        <f>IF(COUNTA($A1736:$K1736)=0,"",IF(AND(IFERROR($H1736,0)&gt;0,LEN(TRIM($K1736&amp;""))&gt;0,IFERROR(LOOKUP(2,1/((LISTS!$M$2:$M$13&lt;&gt;"")*ISNUMBER(SEARCH(LISTS!$M$2:$M$13,$I1736))),LISTS!$N$2:$N$13),"NO")="SI"),"SI","NO"))</f>
        <v/>
      </c>
      <c r="M1736" s="9">
        <f>IF(COUNTA($A1736:$K1736)=0,"",IF($K1736&lt;&gt;"",IF(COUNTIF($K$19:$K1736,$K1736)&gt;1,"SI","NO"),IF(COUNTIFS($A$19:$A1736,$A1736,$C$19:$C1736,$C1736,$J$19:$J1736,$J1736,$D$19:$D1736,$D1736)&gt;1,"SI","NO")))</f>
        <v/>
      </c>
      <c r="N1736" s="11">
        <f>IF(COUNTA($A1736:$K1736)=0,"",IF(AND($L1736="SI",$M1736="NO"),IFERROR($H1736,0),0))</f>
        <v/>
      </c>
      <c r="O1736" s="9">
        <f>IF(COUNTA($A1736:$K1736)=0,"",IF($M1736="SI","CUFE o factura duplicada dentro del reporte; no se suma dos veces",IF(IFERROR($H1736,0)&lt;=0,"DIAN reporta valor susceptible 0",IF($L1736="NO",IFERROR(LOOKUP(2,1/((LISTS!$M$2:$M$13&lt;&gt;"")*ISNUMBER(SEARCH(LISTS!$M$2:$M$13,$I1736))),LISTS!$O$2:$O$13),"Medio de pago no elegible o no identificado por DIAN"),"Apta automaticamente por pago electronico y base positiva"))))</f>
        <v/>
      </c>
    </row>
    <row r="1737">
      <c r="A1737" s="9" t="n"/>
      <c r="B1737" s="9" t="n"/>
      <c r="C1737" s="12" t="n"/>
      <c r="D1737" s="11" t="n"/>
      <c r="E1737" s="11" t="n"/>
      <c r="F1737" s="11" t="n"/>
      <c r="G1737" s="11" t="n"/>
      <c r="H1737" s="11" t="n"/>
      <c r="I1737" s="9" t="n"/>
      <c r="J1737" s="9" t="n"/>
      <c r="K1737" s="9" t="n"/>
      <c r="L1737" s="9">
        <f>IF(COUNTA($A1737:$K1737)=0,"",IF(AND(IFERROR($H1737,0)&gt;0,LEN(TRIM($K1737&amp;""))&gt;0,IFERROR(LOOKUP(2,1/((LISTS!$M$2:$M$13&lt;&gt;"")*ISNUMBER(SEARCH(LISTS!$M$2:$M$13,$I1737))),LISTS!$N$2:$N$13),"NO")="SI"),"SI","NO"))</f>
        <v/>
      </c>
      <c r="M1737" s="9">
        <f>IF(COUNTA($A1737:$K1737)=0,"",IF($K1737&lt;&gt;"",IF(COUNTIF($K$19:$K1737,$K1737)&gt;1,"SI","NO"),IF(COUNTIFS($A$19:$A1737,$A1737,$C$19:$C1737,$C1737,$J$19:$J1737,$J1737,$D$19:$D1737,$D1737)&gt;1,"SI","NO")))</f>
        <v/>
      </c>
      <c r="N1737" s="11">
        <f>IF(COUNTA($A1737:$K1737)=0,"",IF(AND($L1737="SI",$M1737="NO"),IFERROR($H1737,0),0))</f>
        <v/>
      </c>
      <c r="O1737" s="9">
        <f>IF(COUNTA($A1737:$K1737)=0,"",IF($M1737="SI","CUFE o factura duplicada dentro del reporte; no se suma dos veces",IF(IFERROR($H1737,0)&lt;=0,"DIAN reporta valor susceptible 0",IF($L1737="NO",IFERROR(LOOKUP(2,1/((LISTS!$M$2:$M$13&lt;&gt;"")*ISNUMBER(SEARCH(LISTS!$M$2:$M$13,$I1737))),LISTS!$O$2:$O$13),"Medio de pago no elegible o no identificado por DIAN"),"Apta automaticamente por pago electronico y base positiva"))))</f>
        <v/>
      </c>
    </row>
    <row r="1738">
      <c r="A1738" s="9" t="n"/>
      <c r="B1738" s="9" t="n"/>
      <c r="C1738" s="12" t="n"/>
      <c r="D1738" s="11" t="n"/>
      <c r="E1738" s="11" t="n"/>
      <c r="F1738" s="11" t="n"/>
      <c r="G1738" s="11" t="n"/>
      <c r="H1738" s="11" t="n"/>
      <c r="I1738" s="9" t="n"/>
      <c r="J1738" s="9" t="n"/>
      <c r="K1738" s="9" t="n"/>
      <c r="L1738" s="9">
        <f>IF(COUNTA($A1738:$K1738)=0,"",IF(AND(IFERROR($H1738,0)&gt;0,LEN(TRIM($K1738&amp;""))&gt;0,IFERROR(LOOKUP(2,1/((LISTS!$M$2:$M$13&lt;&gt;"")*ISNUMBER(SEARCH(LISTS!$M$2:$M$13,$I1738))),LISTS!$N$2:$N$13),"NO")="SI"),"SI","NO"))</f>
        <v/>
      </c>
      <c r="M1738" s="9">
        <f>IF(COUNTA($A1738:$K1738)=0,"",IF($K1738&lt;&gt;"",IF(COUNTIF($K$19:$K1738,$K1738)&gt;1,"SI","NO"),IF(COUNTIFS($A$19:$A1738,$A1738,$C$19:$C1738,$C1738,$J$19:$J1738,$J1738,$D$19:$D1738,$D1738)&gt;1,"SI","NO")))</f>
        <v/>
      </c>
      <c r="N1738" s="11">
        <f>IF(COUNTA($A1738:$K1738)=0,"",IF(AND($L1738="SI",$M1738="NO"),IFERROR($H1738,0),0))</f>
        <v/>
      </c>
      <c r="O1738" s="9">
        <f>IF(COUNTA($A1738:$K1738)=0,"",IF($M1738="SI","CUFE o factura duplicada dentro del reporte; no se suma dos veces",IF(IFERROR($H1738,0)&lt;=0,"DIAN reporta valor susceptible 0",IF($L1738="NO",IFERROR(LOOKUP(2,1/((LISTS!$M$2:$M$13&lt;&gt;"")*ISNUMBER(SEARCH(LISTS!$M$2:$M$13,$I1738))),LISTS!$O$2:$O$13),"Medio de pago no elegible o no identificado por DIAN"),"Apta automaticamente por pago electronico y base positiva"))))</f>
        <v/>
      </c>
    </row>
    <row r="1739">
      <c r="A1739" s="9" t="n"/>
      <c r="B1739" s="9" t="n"/>
      <c r="C1739" s="12" t="n"/>
      <c r="D1739" s="11" t="n"/>
      <c r="E1739" s="11" t="n"/>
      <c r="F1739" s="11" t="n"/>
      <c r="G1739" s="11" t="n"/>
      <c r="H1739" s="11" t="n"/>
      <c r="I1739" s="9" t="n"/>
      <c r="J1739" s="9" t="n"/>
      <c r="K1739" s="9" t="n"/>
      <c r="L1739" s="9">
        <f>IF(COUNTA($A1739:$K1739)=0,"",IF(AND(IFERROR($H1739,0)&gt;0,LEN(TRIM($K1739&amp;""))&gt;0,IFERROR(LOOKUP(2,1/((LISTS!$M$2:$M$13&lt;&gt;"")*ISNUMBER(SEARCH(LISTS!$M$2:$M$13,$I1739))),LISTS!$N$2:$N$13),"NO")="SI"),"SI","NO"))</f>
        <v/>
      </c>
      <c r="M1739" s="9">
        <f>IF(COUNTA($A1739:$K1739)=0,"",IF($K1739&lt;&gt;"",IF(COUNTIF($K$19:$K1739,$K1739)&gt;1,"SI","NO"),IF(COUNTIFS($A$19:$A1739,$A1739,$C$19:$C1739,$C1739,$J$19:$J1739,$J1739,$D$19:$D1739,$D1739)&gt;1,"SI","NO")))</f>
        <v/>
      </c>
      <c r="N1739" s="11">
        <f>IF(COUNTA($A1739:$K1739)=0,"",IF(AND($L1739="SI",$M1739="NO"),IFERROR($H1739,0),0))</f>
        <v/>
      </c>
      <c r="O1739" s="9">
        <f>IF(COUNTA($A1739:$K1739)=0,"",IF($M1739="SI","CUFE o factura duplicada dentro del reporte; no se suma dos veces",IF(IFERROR($H1739,0)&lt;=0,"DIAN reporta valor susceptible 0",IF($L1739="NO",IFERROR(LOOKUP(2,1/((LISTS!$M$2:$M$13&lt;&gt;"")*ISNUMBER(SEARCH(LISTS!$M$2:$M$13,$I1739))),LISTS!$O$2:$O$13),"Medio de pago no elegible o no identificado por DIAN"),"Apta automaticamente por pago electronico y base positiva"))))</f>
        <v/>
      </c>
    </row>
    <row r="1740">
      <c r="A1740" s="9" t="n"/>
      <c r="B1740" s="9" t="n"/>
      <c r="C1740" s="12" t="n"/>
      <c r="D1740" s="11" t="n"/>
      <c r="E1740" s="11" t="n"/>
      <c r="F1740" s="11" t="n"/>
      <c r="G1740" s="11" t="n"/>
      <c r="H1740" s="11" t="n"/>
      <c r="I1740" s="9" t="n"/>
      <c r="J1740" s="9" t="n"/>
      <c r="K1740" s="9" t="n"/>
      <c r="L1740" s="9">
        <f>IF(COUNTA($A1740:$K1740)=0,"",IF(AND(IFERROR($H1740,0)&gt;0,LEN(TRIM($K1740&amp;""))&gt;0,IFERROR(LOOKUP(2,1/((LISTS!$M$2:$M$13&lt;&gt;"")*ISNUMBER(SEARCH(LISTS!$M$2:$M$13,$I1740))),LISTS!$N$2:$N$13),"NO")="SI"),"SI","NO"))</f>
        <v/>
      </c>
      <c r="M1740" s="9">
        <f>IF(COUNTA($A1740:$K1740)=0,"",IF($K1740&lt;&gt;"",IF(COUNTIF($K$19:$K1740,$K1740)&gt;1,"SI","NO"),IF(COUNTIFS($A$19:$A1740,$A1740,$C$19:$C1740,$C1740,$J$19:$J1740,$J1740,$D$19:$D1740,$D1740)&gt;1,"SI","NO")))</f>
        <v/>
      </c>
      <c r="N1740" s="11">
        <f>IF(COUNTA($A1740:$K1740)=0,"",IF(AND($L1740="SI",$M1740="NO"),IFERROR($H1740,0),0))</f>
        <v/>
      </c>
      <c r="O1740" s="9">
        <f>IF(COUNTA($A1740:$K1740)=0,"",IF($M1740="SI","CUFE o factura duplicada dentro del reporte; no se suma dos veces",IF(IFERROR($H1740,0)&lt;=0,"DIAN reporta valor susceptible 0",IF($L1740="NO",IFERROR(LOOKUP(2,1/((LISTS!$M$2:$M$13&lt;&gt;"")*ISNUMBER(SEARCH(LISTS!$M$2:$M$13,$I1740))),LISTS!$O$2:$O$13),"Medio de pago no elegible o no identificado por DIAN"),"Apta automaticamente por pago electronico y base positiva"))))</f>
        <v/>
      </c>
    </row>
    <row r="1741">
      <c r="A1741" s="9" t="n"/>
      <c r="B1741" s="9" t="n"/>
      <c r="C1741" s="12" t="n"/>
      <c r="D1741" s="11" t="n"/>
      <c r="E1741" s="11" t="n"/>
      <c r="F1741" s="11" t="n"/>
      <c r="G1741" s="11" t="n"/>
      <c r="H1741" s="11" t="n"/>
      <c r="I1741" s="9" t="n"/>
      <c r="J1741" s="9" t="n"/>
      <c r="K1741" s="9" t="n"/>
      <c r="L1741" s="9">
        <f>IF(COUNTA($A1741:$K1741)=0,"",IF(AND(IFERROR($H1741,0)&gt;0,LEN(TRIM($K1741&amp;""))&gt;0,IFERROR(LOOKUP(2,1/((LISTS!$M$2:$M$13&lt;&gt;"")*ISNUMBER(SEARCH(LISTS!$M$2:$M$13,$I1741))),LISTS!$N$2:$N$13),"NO")="SI"),"SI","NO"))</f>
        <v/>
      </c>
      <c r="M1741" s="9">
        <f>IF(COUNTA($A1741:$K1741)=0,"",IF($K1741&lt;&gt;"",IF(COUNTIF($K$19:$K1741,$K1741)&gt;1,"SI","NO"),IF(COUNTIFS($A$19:$A1741,$A1741,$C$19:$C1741,$C1741,$J$19:$J1741,$J1741,$D$19:$D1741,$D1741)&gt;1,"SI","NO")))</f>
        <v/>
      </c>
      <c r="N1741" s="11">
        <f>IF(COUNTA($A1741:$K1741)=0,"",IF(AND($L1741="SI",$M1741="NO"),IFERROR($H1741,0),0))</f>
        <v/>
      </c>
      <c r="O1741" s="9">
        <f>IF(COUNTA($A1741:$K1741)=0,"",IF($M1741="SI","CUFE o factura duplicada dentro del reporte; no se suma dos veces",IF(IFERROR($H1741,0)&lt;=0,"DIAN reporta valor susceptible 0",IF($L1741="NO",IFERROR(LOOKUP(2,1/((LISTS!$M$2:$M$13&lt;&gt;"")*ISNUMBER(SEARCH(LISTS!$M$2:$M$13,$I1741))),LISTS!$O$2:$O$13),"Medio de pago no elegible o no identificado por DIAN"),"Apta automaticamente por pago electronico y base positiva"))))</f>
        <v/>
      </c>
    </row>
    <row r="1742">
      <c r="A1742" s="9" t="n"/>
      <c r="B1742" s="9" t="n"/>
      <c r="C1742" s="12" t="n"/>
      <c r="D1742" s="11" t="n"/>
      <c r="E1742" s="11" t="n"/>
      <c r="F1742" s="11" t="n"/>
      <c r="G1742" s="11" t="n"/>
      <c r="H1742" s="11" t="n"/>
      <c r="I1742" s="9" t="n"/>
      <c r="J1742" s="9" t="n"/>
      <c r="K1742" s="9" t="n"/>
      <c r="L1742" s="9">
        <f>IF(COUNTA($A1742:$K1742)=0,"",IF(AND(IFERROR($H1742,0)&gt;0,LEN(TRIM($K1742&amp;""))&gt;0,IFERROR(LOOKUP(2,1/((LISTS!$M$2:$M$13&lt;&gt;"")*ISNUMBER(SEARCH(LISTS!$M$2:$M$13,$I1742))),LISTS!$N$2:$N$13),"NO")="SI"),"SI","NO"))</f>
        <v/>
      </c>
      <c r="M1742" s="9">
        <f>IF(COUNTA($A1742:$K1742)=0,"",IF($K1742&lt;&gt;"",IF(COUNTIF($K$19:$K1742,$K1742)&gt;1,"SI","NO"),IF(COUNTIFS($A$19:$A1742,$A1742,$C$19:$C1742,$C1742,$J$19:$J1742,$J1742,$D$19:$D1742,$D1742)&gt;1,"SI","NO")))</f>
        <v/>
      </c>
      <c r="N1742" s="11">
        <f>IF(COUNTA($A1742:$K1742)=0,"",IF(AND($L1742="SI",$M1742="NO"),IFERROR($H1742,0),0))</f>
        <v/>
      </c>
      <c r="O1742" s="9">
        <f>IF(COUNTA($A1742:$K1742)=0,"",IF($M1742="SI","CUFE o factura duplicada dentro del reporte; no se suma dos veces",IF(IFERROR($H1742,0)&lt;=0,"DIAN reporta valor susceptible 0",IF($L1742="NO",IFERROR(LOOKUP(2,1/((LISTS!$M$2:$M$13&lt;&gt;"")*ISNUMBER(SEARCH(LISTS!$M$2:$M$13,$I1742))),LISTS!$O$2:$O$13),"Medio de pago no elegible o no identificado por DIAN"),"Apta automaticamente por pago electronico y base positiva"))))</f>
        <v/>
      </c>
    </row>
    <row r="1743">
      <c r="A1743" s="9" t="n"/>
      <c r="B1743" s="9" t="n"/>
      <c r="C1743" s="12" t="n"/>
      <c r="D1743" s="11" t="n"/>
      <c r="E1743" s="11" t="n"/>
      <c r="F1743" s="11" t="n"/>
      <c r="G1743" s="11" t="n"/>
      <c r="H1743" s="11" t="n"/>
      <c r="I1743" s="9" t="n"/>
      <c r="J1743" s="9" t="n"/>
      <c r="K1743" s="9" t="n"/>
      <c r="L1743" s="9">
        <f>IF(COUNTA($A1743:$K1743)=0,"",IF(AND(IFERROR($H1743,0)&gt;0,LEN(TRIM($K1743&amp;""))&gt;0,IFERROR(LOOKUP(2,1/((LISTS!$M$2:$M$13&lt;&gt;"")*ISNUMBER(SEARCH(LISTS!$M$2:$M$13,$I1743))),LISTS!$N$2:$N$13),"NO")="SI"),"SI","NO"))</f>
        <v/>
      </c>
      <c r="M1743" s="9">
        <f>IF(COUNTA($A1743:$K1743)=0,"",IF($K1743&lt;&gt;"",IF(COUNTIF($K$19:$K1743,$K1743)&gt;1,"SI","NO"),IF(COUNTIFS($A$19:$A1743,$A1743,$C$19:$C1743,$C1743,$J$19:$J1743,$J1743,$D$19:$D1743,$D1743)&gt;1,"SI","NO")))</f>
        <v/>
      </c>
      <c r="N1743" s="11">
        <f>IF(COUNTA($A1743:$K1743)=0,"",IF(AND($L1743="SI",$M1743="NO"),IFERROR($H1743,0),0))</f>
        <v/>
      </c>
      <c r="O1743" s="9">
        <f>IF(COUNTA($A1743:$K1743)=0,"",IF($M1743="SI","CUFE o factura duplicada dentro del reporte; no se suma dos veces",IF(IFERROR($H1743,0)&lt;=0,"DIAN reporta valor susceptible 0",IF($L1743="NO",IFERROR(LOOKUP(2,1/((LISTS!$M$2:$M$13&lt;&gt;"")*ISNUMBER(SEARCH(LISTS!$M$2:$M$13,$I1743))),LISTS!$O$2:$O$13),"Medio de pago no elegible o no identificado por DIAN"),"Apta automaticamente por pago electronico y base positiva"))))</f>
        <v/>
      </c>
    </row>
    <row r="1744">
      <c r="A1744" s="9" t="n"/>
      <c r="B1744" s="9" t="n"/>
      <c r="C1744" s="12" t="n"/>
      <c r="D1744" s="11" t="n"/>
      <c r="E1744" s="11" t="n"/>
      <c r="F1744" s="11" t="n"/>
      <c r="G1744" s="11" t="n"/>
      <c r="H1744" s="11" t="n"/>
      <c r="I1744" s="9" t="n"/>
      <c r="J1744" s="9" t="n"/>
      <c r="K1744" s="9" t="n"/>
      <c r="L1744" s="9">
        <f>IF(COUNTA($A1744:$K1744)=0,"",IF(AND(IFERROR($H1744,0)&gt;0,LEN(TRIM($K1744&amp;""))&gt;0,IFERROR(LOOKUP(2,1/((LISTS!$M$2:$M$13&lt;&gt;"")*ISNUMBER(SEARCH(LISTS!$M$2:$M$13,$I1744))),LISTS!$N$2:$N$13),"NO")="SI"),"SI","NO"))</f>
        <v/>
      </c>
      <c r="M1744" s="9">
        <f>IF(COUNTA($A1744:$K1744)=0,"",IF($K1744&lt;&gt;"",IF(COUNTIF($K$19:$K1744,$K1744)&gt;1,"SI","NO"),IF(COUNTIFS($A$19:$A1744,$A1744,$C$19:$C1744,$C1744,$J$19:$J1744,$J1744,$D$19:$D1744,$D1744)&gt;1,"SI","NO")))</f>
        <v/>
      </c>
      <c r="N1744" s="11">
        <f>IF(COUNTA($A1744:$K1744)=0,"",IF(AND($L1744="SI",$M1744="NO"),IFERROR($H1744,0),0))</f>
        <v/>
      </c>
      <c r="O1744" s="9">
        <f>IF(COUNTA($A1744:$K1744)=0,"",IF($M1744="SI","CUFE o factura duplicada dentro del reporte; no se suma dos veces",IF(IFERROR($H1744,0)&lt;=0,"DIAN reporta valor susceptible 0",IF($L1744="NO",IFERROR(LOOKUP(2,1/((LISTS!$M$2:$M$13&lt;&gt;"")*ISNUMBER(SEARCH(LISTS!$M$2:$M$13,$I1744))),LISTS!$O$2:$O$13),"Medio de pago no elegible o no identificado por DIAN"),"Apta automaticamente por pago electronico y base positiva"))))</f>
        <v/>
      </c>
    </row>
    <row r="1745">
      <c r="A1745" s="9" t="n"/>
      <c r="B1745" s="9" t="n"/>
      <c r="C1745" s="12" t="n"/>
      <c r="D1745" s="11" t="n"/>
      <c r="E1745" s="11" t="n"/>
      <c r="F1745" s="11" t="n"/>
      <c r="G1745" s="11" t="n"/>
      <c r="H1745" s="11" t="n"/>
      <c r="I1745" s="9" t="n"/>
      <c r="J1745" s="9" t="n"/>
      <c r="K1745" s="9" t="n"/>
      <c r="L1745" s="9">
        <f>IF(COUNTA($A1745:$K1745)=0,"",IF(AND(IFERROR($H1745,0)&gt;0,LEN(TRIM($K1745&amp;""))&gt;0,IFERROR(LOOKUP(2,1/((LISTS!$M$2:$M$13&lt;&gt;"")*ISNUMBER(SEARCH(LISTS!$M$2:$M$13,$I1745))),LISTS!$N$2:$N$13),"NO")="SI"),"SI","NO"))</f>
        <v/>
      </c>
      <c r="M1745" s="9">
        <f>IF(COUNTA($A1745:$K1745)=0,"",IF($K1745&lt;&gt;"",IF(COUNTIF($K$19:$K1745,$K1745)&gt;1,"SI","NO"),IF(COUNTIFS($A$19:$A1745,$A1745,$C$19:$C1745,$C1745,$J$19:$J1745,$J1745,$D$19:$D1745,$D1745)&gt;1,"SI","NO")))</f>
        <v/>
      </c>
      <c r="N1745" s="11">
        <f>IF(COUNTA($A1745:$K1745)=0,"",IF(AND($L1745="SI",$M1745="NO"),IFERROR($H1745,0),0))</f>
        <v/>
      </c>
      <c r="O1745" s="9">
        <f>IF(COUNTA($A1745:$K1745)=0,"",IF($M1745="SI","CUFE o factura duplicada dentro del reporte; no se suma dos veces",IF(IFERROR($H1745,0)&lt;=0,"DIAN reporta valor susceptible 0",IF($L1745="NO",IFERROR(LOOKUP(2,1/((LISTS!$M$2:$M$13&lt;&gt;"")*ISNUMBER(SEARCH(LISTS!$M$2:$M$13,$I1745))),LISTS!$O$2:$O$13),"Medio de pago no elegible o no identificado por DIAN"),"Apta automaticamente por pago electronico y base positiva"))))</f>
        <v/>
      </c>
    </row>
    <row r="1746">
      <c r="A1746" s="9" t="n"/>
      <c r="B1746" s="9" t="n"/>
      <c r="C1746" s="12" t="n"/>
      <c r="D1746" s="11" t="n"/>
      <c r="E1746" s="11" t="n"/>
      <c r="F1746" s="11" t="n"/>
      <c r="G1746" s="11" t="n"/>
      <c r="H1746" s="11" t="n"/>
      <c r="I1746" s="9" t="n"/>
      <c r="J1746" s="9" t="n"/>
      <c r="K1746" s="9" t="n"/>
      <c r="L1746" s="9">
        <f>IF(COUNTA($A1746:$K1746)=0,"",IF(AND(IFERROR($H1746,0)&gt;0,LEN(TRIM($K1746&amp;""))&gt;0,IFERROR(LOOKUP(2,1/((LISTS!$M$2:$M$13&lt;&gt;"")*ISNUMBER(SEARCH(LISTS!$M$2:$M$13,$I1746))),LISTS!$N$2:$N$13),"NO")="SI"),"SI","NO"))</f>
        <v/>
      </c>
      <c r="M1746" s="9">
        <f>IF(COUNTA($A1746:$K1746)=0,"",IF($K1746&lt;&gt;"",IF(COUNTIF($K$19:$K1746,$K1746)&gt;1,"SI","NO"),IF(COUNTIFS($A$19:$A1746,$A1746,$C$19:$C1746,$C1746,$J$19:$J1746,$J1746,$D$19:$D1746,$D1746)&gt;1,"SI","NO")))</f>
        <v/>
      </c>
      <c r="N1746" s="11">
        <f>IF(COUNTA($A1746:$K1746)=0,"",IF(AND($L1746="SI",$M1746="NO"),IFERROR($H1746,0),0))</f>
        <v/>
      </c>
      <c r="O1746" s="9">
        <f>IF(COUNTA($A1746:$K1746)=0,"",IF($M1746="SI","CUFE o factura duplicada dentro del reporte; no se suma dos veces",IF(IFERROR($H1746,0)&lt;=0,"DIAN reporta valor susceptible 0",IF($L1746="NO",IFERROR(LOOKUP(2,1/((LISTS!$M$2:$M$13&lt;&gt;"")*ISNUMBER(SEARCH(LISTS!$M$2:$M$13,$I1746))),LISTS!$O$2:$O$13),"Medio de pago no elegible o no identificado por DIAN"),"Apta automaticamente por pago electronico y base positiva"))))</f>
        <v/>
      </c>
    </row>
    <row r="1747">
      <c r="A1747" s="9" t="n"/>
      <c r="B1747" s="9" t="n"/>
      <c r="C1747" s="12" t="n"/>
      <c r="D1747" s="11" t="n"/>
      <c r="E1747" s="11" t="n"/>
      <c r="F1747" s="11" t="n"/>
      <c r="G1747" s="11" t="n"/>
      <c r="H1747" s="11" t="n"/>
      <c r="I1747" s="9" t="n"/>
      <c r="J1747" s="9" t="n"/>
      <c r="K1747" s="9" t="n"/>
      <c r="L1747" s="9">
        <f>IF(COUNTA($A1747:$K1747)=0,"",IF(AND(IFERROR($H1747,0)&gt;0,LEN(TRIM($K1747&amp;""))&gt;0,IFERROR(LOOKUP(2,1/((LISTS!$M$2:$M$13&lt;&gt;"")*ISNUMBER(SEARCH(LISTS!$M$2:$M$13,$I1747))),LISTS!$N$2:$N$13),"NO")="SI"),"SI","NO"))</f>
        <v/>
      </c>
      <c r="M1747" s="9">
        <f>IF(COUNTA($A1747:$K1747)=0,"",IF($K1747&lt;&gt;"",IF(COUNTIF($K$19:$K1747,$K1747)&gt;1,"SI","NO"),IF(COUNTIFS($A$19:$A1747,$A1747,$C$19:$C1747,$C1747,$J$19:$J1747,$J1747,$D$19:$D1747,$D1747)&gt;1,"SI","NO")))</f>
        <v/>
      </c>
      <c r="N1747" s="11">
        <f>IF(COUNTA($A1747:$K1747)=0,"",IF(AND($L1747="SI",$M1747="NO"),IFERROR($H1747,0),0))</f>
        <v/>
      </c>
      <c r="O1747" s="9">
        <f>IF(COUNTA($A1747:$K1747)=0,"",IF($M1747="SI","CUFE o factura duplicada dentro del reporte; no se suma dos veces",IF(IFERROR($H1747,0)&lt;=0,"DIAN reporta valor susceptible 0",IF($L1747="NO",IFERROR(LOOKUP(2,1/((LISTS!$M$2:$M$13&lt;&gt;"")*ISNUMBER(SEARCH(LISTS!$M$2:$M$13,$I1747))),LISTS!$O$2:$O$13),"Medio de pago no elegible o no identificado por DIAN"),"Apta automaticamente por pago electronico y base positiva"))))</f>
        <v/>
      </c>
    </row>
    <row r="1748">
      <c r="A1748" s="9" t="n"/>
      <c r="B1748" s="9" t="n"/>
      <c r="C1748" s="12" t="n"/>
      <c r="D1748" s="11" t="n"/>
      <c r="E1748" s="11" t="n"/>
      <c r="F1748" s="11" t="n"/>
      <c r="G1748" s="11" t="n"/>
      <c r="H1748" s="11" t="n"/>
      <c r="I1748" s="9" t="n"/>
      <c r="J1748" s="9" t="n"/>
      <c r="K1748" s="9" t="n"/>
      <c r="L1748" s="9">
        <f>IF(COUNTA($A1748:$K1748)=0,"",IF(AND(IFERROR($H1748,0)&gt;0,LEN(TRIM($K1748&amp;""))&gt;0,IFERROR(LOOKUP(2,1/((LISTS!$M$2:$M$13&lt;&gt;"")*ISNUMBER(SEARCH(LISTS!$M$2:$M$13,$I1748))),LISTS!$N$2:$N$13),"NO")="SI"),"SI","NO"))</f>
        <v/>
      </c>
      <c r="M1748" s="9">
        <f>IF(COUNTA($A1748:$K1748)=0,"",IF($K1748&lt;&gt;"",IF(COUNTIF($K$19:$K1748,$K1748)&gt;1,"SI","NO"),IF(COUNTIFS($A$19:$A1748,$A1748,$C$19:$C1748,$C1748,$J$19:$J1748,$J1748,$D$19:$D1748,$D1748)&gt;1,"SI","NO")))</f>
        <v/>
      </c>
      <c r="N1748" s="11">
        <f>IF(COUNTA($A1748:$K1748)=0,"",IF(AND($L1748="SI",$M1748="NO"),IFERROR($H1748,0),0))</f>
        <v/>
      </c>
      <c r="O1748" s="9">
        <f>IF(COUNTA($A1748:$K1748)=0,"",IF($M1748="SI","CUFE o factura duplicada dentro del reporte; no se suma dos veces",IF(IFERROR($H1748,0)&lt;=0,"DIAN reporta valor susceptible 0",IF($L1748="NO",IFERROR(LOOKUP(2,1/((LISTS!$M$2:$M$13&lt;&gt;"")*ISNUMBER(SEARCH(LISTS!$M$2:$M$13,$I1748))),LISTS!$O$2:$O$13),"Medio de pago no elegible o no identificado por DIAN"),"Apta automaticamente por pago electronico y base positiva"))))</f>
        <v/>
      </c>
    </row>
    <row r="1749">
      <c r="A1749" s="9" t="n"/>
      <c r="B1749" s="9" t="n"/>
      <c r="C1749" s="12" t="n"/>
      <c r="D1749" s="11" t="n"/>
      <c r="E1749" s="11" t="n"/>
      <c r="F1749" s="11" t="n"/>
      <c r="G1749" s="11" t="n"/>
      <c r="H1749" s="11" t="n"/>
      <c r="I1749" s="9" t="n"/>
      <c r="J1749" s="9" t="n"/>
      <c r="K1749" s="9" t="n"/>
      <c r="L1749" s="9">
        <f>IF(COUNTA($A1749:$K1749)=0,"",IF(AND(IFERROR($H1749,0)&gt;0,LEN(TRIM($K1749&amp;""))&gt;0,IFERROR(LOOKUP(2,1/((LISTS!$M$2:$M$13&lt;&gt;"")*ISNUMBER(SEARCH(LISTS!$M$2:$M$13,$I1749))),LISTS!$N$2:$N$13),"NO")="SI"),"SI","NO"))</f>
        <v/>
      </c>
      <c r="M1749" s="9">
        <f>IF(COUNTA($A1749:$K1749)=0,"",IF($K1749&lt;&gt;"",IF(COUNTIF($K$19:$K1749,$K1749)&gt;1,"SI","NO"),IF(COUNTIFS($A$19:$A1749,$A1749,$C$19:$C1749,$C1749,$J$19:$J1749,$J1749,$D$19:$D1749,$D1749)&gt;1,"SI","NO")))</f>
        <v/>
      </c>
      <c r="N1749" s="11">
        <f>IF(COUNTA($A1749:$K1749)=0,"",IF(AND($L1749="SI",$M1749="NO"),IFERROR($H1749,0),0))</f>
        <v/>
      </c>
      <c r="O1749" s="9">
        <f>IF(COUNTA($A1749:$K1749)=0,"",IF($M1749="SI","CUFE o factura duplicada dentro del reporte; no se suma dos veces",IF(IFERROR($H1749,0)&lt;=0,"DIAN reporta valor susceptible 0",IF($L1749="NO",IFERROR(LOOKUP(2,1/((LISTS!$M$2:$M$13&lt;&gt;"")*ISNUMBER(SEARCH(LISTS!$M$2:$M$13,$I1749))),LISTS!$O$2:$O$13),"Medio de pago no elegible o no identificado por DIAN"),"Apta automaticamente por pago electronico y base positiva"))))</f>
        <v/>
      </c>
    </row>
    <row r="1750">
      <c r="A1750" s="9" t="n"/>
      <c r="B1750" s="9" t="n"/>
      <c r="C1750" s="12" t="n"/>
      <c r="D1750" s="11" t="n"/>
      <c r="E1750" s="11" t="n"/>
      <c r="F1750" s="11" t="n"/>
      <c r="G1750" s="11" t="n"/>
      <c r="H1750" s="11" t="n"/>
      <c r="I1750" s="9" t="n"/>
      <c r="J1750" s="9" t="n"/>
      <c r="K1750" s="9" t="n"/>
      <c r="L1750" s="9">
        <f>IF(COUNTA($A1750:$K1750)=0,"",IF(AND(IFERROR($H1750,0)&gt;0,LEN(TRIM($K1750&amp;""))&gt;0,IFERROR(LOOKUP(2,1/((LISTS!$M$2:$M$13&lt;&gt;"")*ISNUMBER(SEARCH(LISTS!$M$2:$M$13,$I1750))),LISTS!$N$2:$N$13),"NO")="SI"),"SI","NO"))</f>
        <v/>
      </c>
      <c r="M1750" s="9">
        <f>IF(COUNTA($A1750:$K1750)=0,"",IF($K1750&lt;&gt;"",IF(COUNTIF($K$19:$K1750,$K1750)&gt;1,"SI","NO"),IF(COUNTIFS($A$19:$A1750,$A1750,$C$19:$C1750,$C1750,$J$19:$J1750,$J1750,$D$19:$D1750,$D1750)&gt;1,"SI","NO")))</f>
        <v/>
      </c>
      <c r="N1750" s="11">
        <f>IF(COUNTA($A1750:$K1750)=0,"",IF(AND($L1750="SI",$M1750="NO"),IFERROR($H1750,0),0))</f>
        <v/>
      </c>
      <c r="O1750" s="9">
        <f>IF(COUNTA($A1750:$K1750)=0,"",IF($M1750="SI","CUFE o factura duplicada dentro del reporte; no se suma dos veces",IF(IFERROR($H1750,0)&lt;=0,"DIAN reporta valor susceptible 0",IF($L1750="NO",IFERROR(LOOKUP(2,1/((LISTS!$M$2:$M$13&lt;&gt;"")*ISNUMBER(SEARCH(LISTS!$M$2:$M$13,$I1750))),LISTS!$O$2:$O$13),"Medio de pago no elegible o no identificado por DIAN"),"Apta automaticamente por pago electronico y base positiva"))))</f>
        <v/>
      </c>
    </row>
    <row r="1751">
      <c r="A1751" s="9" t="n"/>
      <c r="B1751" s="9" t="n"/>
      <c r="C1751" s="12" t="n"/>
      <c r="D1751" s="11" t="n"/>
      <c r="E1751" s="11" t="n"/>
      <c r="F1751" s="11" t="n"/>
      <c r="G1751" s="11" t="n"/>
      <c r="H1751" s="11" t="n"/>
      <c r="I1751" s="9" t="n"/>
      <c r="J1751" s="9" t="n"/>
      <c r="K1751" s="9" t="n"/>
      <c r="L1751" s="9">
        <f>IF(COUNTA($A1751:$K1751)=0,"",IF(AND(IFERROR($H1751,0)&gt;0,LEN(TRIM($K1751&amp;""))&gt;0,IFERROR(LOOKUP(2,1/((LISTS!$M$2:$M$13&lt;&gt;"")*ISNUMBER(SEARCH(LISTS!$M$2:$M$13,$I1751))),LISTS!$N$2:$N$13),"NO")="SI"),"SI","NO"))</f>
        <v/>
      </c>
      <c r="M1751" s="9">
        <f>IF(COUNTA($A1751:$K1751)=0,"",IF($K1751&lt;&gt;"",IF(COUNTIF($K$19:$K1751,$K1751)&gt;1,"SI","NO"),IF(COUNTIFS($A$19:$A1751,$A1751,$C$19:$C1751,$C1751,$J$19:$J1751,$J1751,$D$19:$D1751,$D1751)&gt;1,"SI","NO")))</f>
        <v/>
      </c>
      <c r="N1751" s="11">
        <f>IF(COUNTA($A1751:$K1751)=0,"",IF(AND($L1751="SI",$M1751="NO"),IFERROR($H1751,0),0))</f>
        <v/>
      </c>
      <c r="O1751" s="9">
        <f>IF(COUNTA($A1751:$K1751)=0,"",IF($M1751="SI","CUFE o factura duplicada dentro del reporte; no se suma dos veces",IF(IFERROR($H1751,0)&lt;=0,"DIAN reporta valor susceptible 0",IF($L1751="NO",IFERROR(LOOKUP(2,1/((LISTS!$M$2:$M$13&lt;&gt;"")*ISNUMBER(SEARCH(LISTS!$M$2:$M$13,$I1751))),LISTS!$O$2:$O$13),"Medio de pago no elegible o no identificado por DIAN"),"Apta automaticamente por pago electronico y base positiva"))))</f>
        <v/>
      </c>
    </row>
    <row r="1752">
      <c r="A1752" s="9" t="n"/>
      <c r="B1752" s="9" t="n"/>
      <c r="C1752" s="12" t="n"/>
      <c r="D1752" s="11" t="n"/>
      <c r="E1752" s="11" t="n"/>
      <c r="F1752" s="11" t="n"/>
      <c r="G1752" s="11" t="n"/>
      <c r="H1752" s="11" t="n"/>
      <c r="I1752" s="9" t="n"/>
      <c r="J1752" s="9" t="n"/>
      <c r="K1752" s="9" t="n"/>
      <c r="L1752" s="9">
        <f>IF(COUNTA($A1752:$K1752)=0,"",IF(AND(IFERROR($H1752,0)&gt;0,LEN(TRIM($K1752&amp;""))&gt;0,IFERROR(LOOKUP(2,1/((LISTS!$M$2:$M$13&lt;&gt;"")*ISNUMBER(SEARCH(LISTS!$M$2:$M$13,$I1752))),LISTS!$N$2:$N$13),"NO")="SI"),"SI","NO"))</f>
        <v/>
      </c>
      <c r="M1752" s="9">
        <f>IF(COUNTA($A1752:$K1752)=0,"",IF($K1752&lt;&gt;"",IF(COUNTIF($K$19:$K1752,$K1752)&gt;1,"SI","NO"),IF(COUNTIFS($A$19:$A1752,$A1752,$C$19:$C1752,$C1752,$J$19:$J1752,$J1752,$D$19:$D1752,$D1752)&gt;1,"SI","NO")))</f>
        <v/>
      </c>
      <c r="N1752" s="11">
        <f>IF(COUNTA($A1752:$K1752)=0,"",IF(AND($L1752="SI",$M1752="NO"),IFERROR($H1752,0),0))</f>
        <v/>
      </c>
      <c r="O1752" s="9">
        <f>IF(COUNTA($A1752:$K1752)=0,"",IF($M1752="SI","CUFE o factura duplicada dentro del reporte; no se suma dos veces",IF(IFERROR($H1752,0)&lt;=0,"DIAN reporta valor susceptible 0",IF($L1752="NO",IFERROR(LOOKUP(2,1/((LISTS!$M$2:$M$13&lt;&gt;"")*ISNUMBER(SEARCH(LISTS!$M$2:$M$13,$I1752))),LISTS!$O$2:$O$13),"Medio de pago no elegible o no identificado por DIAN"),"Apta automaticamente por pago electronico y base positiva"))))</f>
        <v/>
      </c>
    </row>
    <row r="1753">
      <c r="A1753" s="9" t="n"/>
      <c r="B1753" s="9" t="n"/>
      <c r="C1753" s="12" t="n"/>
      <c r="D1753" s="11" t="n"/>
      <c r="E1753" s="11" t="n"/>
      <c r="F1753" s="11" t="n"/>
      <c r="G1753" s="11" t="n"/>
      <c r="H1753" s="11" t="n"/>
      <c r="I1753" s="9" t="n"/>
      <c r="J1753" s="9" t="n"/>
      <c r="K1753" s="9" t="n"/>
      <c r="L1753" s="9">
        <f>IF(COUNTA($A1753:$K1753)=0,"",IF(AND(IFERROR($H1753,0)&gt;0,LEN(TRIM($K1753&amp;""))&gt;0,IFERROR(LOOKUP(2,1/((LISTS!$M$2:$M$13&lt;&gt;"")*ISNUMBER(SEARCH(LISTS!$M$2:$M$13,$I1753))),LISTS!$N$2:$N$13),"NO")="SI"),"SI","NO"))</f>
        <v/>
      </c>
      <c r="M1753" s="9">
        <f>IF(COUNTA($A1753:$K1753)=0,"",IF($K1753&lt;&gt;"",IF(COUNTIF($K$19:$K1753,$K1753)&gt;1,"SI","NO"),IF(COUNTIFS($A$19:$A1753,$A1753,$C$19:$C1753,$C1753,$J$19:$J1753,$J1753,$D$19:$D1753,$D1753)&gt;1,"SI","NO")))</f>
        <v/>
      </c>
      <c r="N1753" s="11">
        <f>IF(COUNTA($A1753:$K1753)=0,"",IF(AND($L1753="SI",$M1753="NO"),IFERROR($H1753,0),0))</f>
        <v/>
      </c>
      <c r="O1753" s="9">
        <f>IF(COUNTA($A1753:$K1753)=0,"",IF($M1753="SI","CUFE o factura duplicada dentro del reporte; no se suma dos veces",IF(IFERROR($H1753,0)&lt;=0,"DIAN reporta valor susceptible 0",IF($L1753="NO",IFERROR(LOOKUP(2,1/((LISTS!$M$2:$M$13&lt;&gt;"")*ISNUMBER(SEARCH(LISTS!$M$2:$M$13,$I1753))),LISTS!$O$2:$O$13),"Medio de pago no elegible o no identificado por DIAN"),"Apta automaticamente por pago electronico y base positiva"))))</f>
        <v/>
      </c>
    </row>
    <row r="1754">
      <c r="A1754" s="9" t="n"/>
      <c r="B1754" s="9" t="n"/>
      <c r="C1754" s="12" t="n"/>
      <c r="D1754" s="11" t="n"/>
      <c r="E1754" s="11" t="n"/>
      <c r="F1754" s="11" t="n"/>
      <c r="G1754" s="11" t="n"/>
      <c r="H1754" s="11" t="n"/>
      <c r="I1754" s="9" t="n"/>
      <c r="J1754" s="9" t="n"/>
      <c r="K1754" s="9" t="n"/>
      <c r="L1754" s="9">
        <f>IF(COUNTA($A1754:$K1754)=0,"",IF(AND(IFERROR($H1754,0)&gt;0,LEN(TRIM($K1754&amp;""))&gt;0,IFERROR(LOOKUP(2,1/((LISTS!$M$2:$M$13&lt;&gt;"")*ISNUMBER(SEARCH(LISTS!$M$2:$M$13,$I1754))),LISTS!$N$2:$N$13),"NO")="SI"),"SI","NO"))</f>
        <v/>
      </c>
      <c r="M1754" s="9">
        <f>IF(COUNTA($A1754:$K1754)=0,"",IF($K1754&lt;&gt;"",IF(COUNTIF($K$19:$K1754,$K1754)&gt;1,"SI","NO"),IF(COUNTIFS($A$19:$A1754,$A1754,$C$19:$C1754,$C1754,$J$19:$J1754,$J1754,$D$19:$D1754,$D1754)&gt;1,"SI","NO")))</f>
        <v/>
      </c>
      <c r="N1754" s="11">
        <f>IF(COUNTA($A1754:$K1754)=0,"",IF(AND($L1754="SI",$M1754="NO"),IFERROR($H1754,0),0))</f>
        <v/>
      </c>
      <c r="O1754" s="9">
        <f>IF(COUNTA($A1754:$K1754)=0,"",IF($M1754="SI","CUFE o factura duplicada dentro del reporte; no se suma dos veces",IF(IFERROR($H1754,0)&lt;=0,"DIAN reporta valor susceptible 0",IF($L1754="NO",IFERROR(LOOKUP(2,1/((LISTS!$M$2:$M$13&lt;&gt;"")*ISNUMBER(SEARCH(LISTS!$M$2:$M$13,$I1754))),LISTS!$O$2:$O$13),"Medio de pago no elegible o no identificado por DIAN"),"Apta automaticamente por pago electronico y base positiva"))))</f>
        <v/>
      </c>
    </row>
    <row r="1755">
      <c r="A1755" s="9" t="n"/>
      <c r="B1755" s="9" t="n"/>
      <c r="C1755" s="12" t="n"/>
      <c r="D1755" s="11" t="n"/>
      <c r="E1755" s="11" t="n"/>
      <c r="F1755" s="11" t="n"/>
      <c r="G1755" s="11" t="n"/>
      <c r="H1755" s="11" t="n"/>
      <c r="I1755" s="9" t="n"/>
      <c r="J1755" s="9" t="n"/>
      <c r="K1755" s="9" t="n"/>
      <c r="L1755" s="9">
        <f>IF(COUNTA($A1755:$K1755)=0,"",IF(AND(IFERROR($H1755,0)&gt;0,LEN(TRIM($K1755&amp;""))&gt;0,IFERROR(LOOKUP(2,1/((LISTS!$M$2:$M$13&lt;&gt;"")*ISNUMBER(SEARCH(LISTS!$M$2:$M$13,$I1755))),LISTS!$N$2:$N$13),"NO")="SI"),"SI","NO"))</f>
        <v/>
      </c>
      <c r="M1755" s="9">
        <f>IF(COUNTA($A1755:$K1755)=0,"",IF($K1755&lt;&gt;"",IF(COUNTIF($K$19:$K1755,$K1755)&gt;1,"SI","NO"),IF(COUNTIFS($A$19:$A1755,$A1755,$C$19:$C1755,$C1755,$J$19:$J1755,$J1755,$D$19:$D1755,$D1755)&gt;1,"SI","NO")))</f>
        <v/>
      </c>
      <c r="N1755" s="11">
        <f>IF(COUNTA($A1755:$K1755)=0,"",IF(AND($L1755="SI",$M1755="NO"),IFERROR($H1755,0),0))</f>
        <v/>
      </c>
      <c r="O1755" s="9">
        <f>IF(COUNTA($A1755:$K1755)=0,"",IF($M1755="SI","CUFE o factura duplicada dentro del reporte; no se suma dos veces",IF(IFERROR($H1755,0)&lt;=0,"DIAN reporta valor susceptible 0",IF($L1755="NO",IFERROR(LOOKUP(2,1/((LISTS!$M$2:$M$13&lt;&gt;"")*ISNUMBER(SEARCH(LISTS!$M$2:$M$13,$I1755))),LISTS!$O$2:$O$13),"Medio de pago no elegible o no identificado por DIAN"),"Apta automaticamente por pago electronico y base positiva"))))</f>
        <v/>
      </c>
    </row>
    <row r="1756">
      <c r="A1756" s="9" t="n"/>
      <c r="B1756" s="9" t="n"/>
      <c r="C1756" s="12" t="n"/>
      <c r="D1756" s="11" t="n"/>
      <c r="E1756" s="11" t="n"/>
      <c r="F1756" s="11" t="n"/>
      <c r="G1756" s="11" t="n"/>
      <c r="H1756" s="11" t="n"/>
      <c r="I1756" s="9" t="n"/>
      <c r="J1756" s="9" t="n"/>
      <c r="K1756" s="9" t="n"/>
      <c r="L1756" s="9">
        <f>IF(COUNTA($A1756:$K1756)=0,"",IF(AND(IFERROR($H1756,0)&gt;0,LEN(TRIM($K1756&amp;""))&gt;0,IFERROR(LOOKUP(2,1/((LISTS!$M$2:$M$13&lt;&gt;"")*ISNUMBER(SEARCH(LISTS!$M$2:$M$13,$I1756))),LISTS!$N$2:$N$13),"NO")="SI"),"SI","NO"))</f>
        <v/>
      </c>
      <c r="M1756" s="9">
        <f>IF(COUNTA($A1756:$K1756)=0,"",IF($K1756&lt;&gt;"",IF(COUNTIF($K$19:$K1756,$K1756)&gt;1,"SI","NO"),IF(COUNTIFS($A$19:$A1756,$A1756,$C$19:$C1756,$C1756,$J$19:$J1756,$J1756,$D$19:$D1756,$D1756)&gt;1,"SI","NO")))</f>
        <v/>
      </c>
      <c r="N1756" s="11">
        <f>IF(COUNTA($A1756:$K1756)=0,"",IF(AND($L1756="SI",$M1756="NO"),IFERROR($H1756,0),0))</f>
        <v/>
      </c>
      <c r="O1756" s="9">
        <f>IF(COUNTA($A1756:$K1756)=0,"",IF($M1756="SI","CUFE o factura duplicada dentro del reporte; no se suma dos veces",IF(IFERROR($H1756,0)&lt;=0,"DIAN reporta valor susceptible 0",IF($L1756="NO",IFERROR(LOOKUP(2,1/((LISTS!$M$2:$M$13&lt;&gt;"")*ISNUMBER(SEARCH(LISTS!$M$2:$M$13,$I1756))),LISTS!$O$2:$O$13),"Medio de pago no elegible o no identificado por DIAN"),"Apta automaticamente por pago electronico y base positiva"))))</f>
        <v/>
      </c>
    </row>
    <row r="1757">
      <c r="A1757" s="9" t="n"/>
      <c r="B1757" s="9" t="n"/>
      <c r="C1757" s="12" t="n"/>
      <c r="D1757" s="11" t="n"/>
      <c r="E1757" s="11" t="n"/>
      <c r="F1757" s="11" t="n"/>
      <c r="G1757" s="11" t="n"/>
      <c r="H1757" s="11" t="n"/>
      <c r="I1757" s="9" t="n"/>
      <c r="J1757" s="9" t="n"/>
      <c r="K1757" s="9" t="n"/>
      <c r="L1757" s="9">
        <f>IF(COUNTA($A1757:$K1757)=0,"",IF(AND(IFERROR($H1757,0)&gt;0,LEN(TRIM($K1757&amp;""))&gt;0,IFERROR(LOOKUP(2,1/((LISTS!$M$2:$M$13&lt;&gt;"")*ISNUMBER(SEARCH(LISTS!$M$2:$M$13,$I1757))),LISTS!$N$2:$N$13),"NO")="SI"),"SI","NO"))</f>
        <v/>
      </c>
      <c r="M1757" s="9">
        <f>IF(COUNTA($A1757:$K1757)=0,"",IF($K1757&lt;&gt;"",IF(COUNTIF($K$19:$K1757,$K1757)&gt;1,"SI","NO"),IF(COUNTIFS($A$19:$A1757,$A1757,$C$19:$C1757,$C1757,$J$19:$J1757,$J1757,$D$19:$D1757,$D1757)&gt;1,"SI","NO")))</f>
        <v/>
      </c>
      <c r="N1757" s="11">
        <f>IF(COUNTA($A1757:$K1757)=0,"",IF(AND($L1757="SI",$M1757="NO"),IFERROR($H1757,0),0))</f>
        <v/>
      </c>
      <c r="O1757" s="9">
        <f>IF(COUNTA($A1757:$K1757)=0,"",IF($M1757="SI","CUFE o factura duplicada dentro del reporte; no se suma dos veces",IF(IFERROR($H1757,0)&lt;=0,"DIAN reporta valor susceptible 0",IF($L1757="NO",IFERROR(LOOKUP(2,1/((LISTS!$M$2:$M$13&lt;&gt;"")*ISNUMBER(SEARCH(LISTS!$M$2:$M$13,$I1757))),LISTS!$O$2:$O$13),"Medio de pago no elegible o no identificado por DIAN"),"Apta automaticamente por pago electronico y base positiva"))))</f>
        <v/>
      </c>
    </row>
    <row r="1758">
      <c r="A1758" s="9" t="n"/>
      <c r="B1758" s="9" t="n"/>
      <c r="C1758" s="12" t="n"/>
      <c r="D1758" s="11" t="n"/>
      <c r="E1758" s="11" t="n"/>
      <c r="F1758" s="11" t="n"/>
      <c r="G1758" s="11" t="n"/>
      <c r="H1758" s="11" t="n"/>
      <c r="I1758" s="9" t="n"/>
      <c r="J1758" s="9" t="n"/>
      <c r="K1758" s="9" t="n"/>
      <c r="L1758" s="9">
        <f>IF(COUNTA($A1758:$K1758)=0,"",IF(AND(IFERROR($H1758,0)&gt;0,LEN(TRIM($K1758&amp;""))&gt;0,IFERROR(LOOKUP(2,1/((LISTS!$M$2:$M$13&lt;&gt;"")*ISNUMBER(SEARCH(LISTS!$M$2:$M$13,$I1758))),LISTS!$N$2:$N$13),"NO")="SI"),"SI","NO"))</f>
        <v/>
      </c>
      <c r="M1758" s="9">
        <f>IF(COUNTA($A1758:$K1758)=0,"",IF($K1758&lt;&gt;"",IF(COUNTIF($K$19:$K1758,$K1758)&gt;1,"SI","NO"),IF(COUNTIFS($A$19:$A1758,$A1758,$C$19:$C1758,$C1758,$J$19:$J1758,$J1758,$D$19:$D1758,$D1758)&gt;1,"SI","NO")))</f>
        <v/>
      </c>
      <c r="N1758" s="11">
        <f>IF(COUNTA($A1758:$K1758)=0,"",IF(AND($L1758="SI",$M1758="NO"),IFERROR($H1758,0),0))</f>
        <v/>
      </c>
      <c r="O1758" s="9">
        <f>IF(COUNTA($A1758:$K1758)=0,"",IF($M1758="SI","CUFE o factura duplicada dentro del reporte; no se suma dos veces",IF(IFERROR($H1758,0)&lt;=0,"DIAN reporta valor susceptible 0",IF($L1758="NO",IFERROR(LOOKUP(2,1/((LISTS!$M$2:$M$13&lt;&gt;"")*ISNUMBER(SEARCH(LISTS!$M$2:$M$13,$I1758))),LISTS!$O$2:$O$13),"Medio de pago no elegible o no identificado por DIAN"),"Apta automaticamente por pago electronico y base positiva"))))</f>
        <v/>
      </c>
    </row>
    <row r="1759">
      <c r="A1759" s="9" t="n"/>
      <c r="B1759" s="9" t="n"/>
      <c r="C1759" s="12" t="n"/>
      <c r="D1759" s="11" t="n"/>
      <c r="E1759" s="11" t="n"/>
      <c r="F1759" s="11" t="n"/>
      <c r="G1759" s="11" t="n"/>
      <c r="H1759" s="11" t="n"/>
      <c r="I1759" s="9" t="n"/>
      <c r="J1759" s="9" t="n"/>
      <c r="K1759" s="9" t="n"/>
      <c r="L1759" s="9">
        <f>IF(COUNTA($A1759:$K1759)=0,"",IF(AND(IFERROR($H1759,0)&gt;0,LEN(TRIM($K1759&amp;""))&gt;0,IFERROR(LOOKUP(2,1/((LISTS!$M$2:$M$13&lt;&gt;"")*ISNUMBER(SEARCH(LISTS!$M$2:$M$13,$I1759))),LISTS!$N$2:$N$13),"NO")="SI"),"SI","NO"))</f>
        <v/>
      </c>
      <c r="M1759" s="9">
        <f>IF(COUNTA($A1759:$K1759)=0,"",IF($K1759&lt;&gt;"",IF(COUNTIF($K$19:$K1759,$K1759)&gt;1,"SI","NO"),IF(COUNTIFS($A$19:$A1759,$A1759,$C$19:$C1759,$C1759,$J$19:$J1759,$J1759,$D$19:$D1759,$D1759)&gt;1,"SI","NO")))</f>
        <v/>
      </c>
      <c r="N1759" s="11">
        <f>IF(COUNTA($A1759:$K1759)=0,"",IF(AND($L1759="SI",$M1759="NO"),IFERROR($H1759,0),0))</f>
        <v/>
      </c>
      <c r="O1759" s="9">
        <f>IF(COUNTA($A1759:$K1759)=0,"",IF($M1759="SI","CUFE o factura duplicada dentro del reporte; no se suma dos veces",IF(IFERROR($H1759,0)&lt;=0,"DIAN reporta valor susceptible 0",IF($L1759="NO",IFERROR(LOOKUP(2,1/((LISTS!$M$2:$M$13&lt;&gt;"")*ISNUMBER(SEARCH(LISTS!$M$2:$M$13,$I1759))),LISTS!$O$2:$O$13),"Medio de pago no elegible o no identificado por DIAN"),"Apta automaticamente por pago electronico y base positiva"))))</f>
        <v/>
      </c>
    </row>
    <row r="1760">
      <c r="A1760" s="9" t="n"/>
      <c r="B1760" s="9" t="n"/>
      <c r="C1760" s="12" t="n"/>
      <c r="D1760" s="11" t="n"/>
      <c r="E1760" s="11" t="n"/>
      <c r="F1760" s="11" t="n"/>
      <c r="G1760" s="11" t="n"/>
      <c r="H1760" s="11" t="n"/>
      <c r="I1760" s="9" t="n"/>
      <c r="J1760" s="9" t="n"/>
      <c r="K1760" s="9" t="n"/>
      <c r="L1760" s="9">
        <f>IF(COUNTA($A1760:$K1760)=0,"",IF(AND(IFERROR($H1760,0)&gt;0,LEN(TRIM($K1760&amp;""))&gt;0,IFERROR(LOOKUP(2,1/((LISTS!$M$2:$M$13&lt;&gt;"")*ISNUMBER(SEARCH(LISTS!$M$2:$M$13,$I1760))),LISTS!$N$2:$N$13),"NO")="SI"),"SI","NO"))</f>
        <v/>
      </c>
      <c r="M1760" s="9">
        <f>IF(COUNTA($A1760:$K1760)=0,"",IF($K1760&lt;&gt;"",IF(COUNTIF($K$19:$K1760,$K1760)&gt;1,"SI","NO"),IF(COUNTIFS($A$19:$A1760,$A1760,$C$19:$C1760,$C1760,$J$19:$J1760,$J1760,$D$19:$D1760,$D1760)&gt;1,"SI","NO")))</f>
        <v/>
      </c>
      <c r="N1760" s="11">
        <f>IF(COUNTA($A1760:$K1760)=0,"",IF(AND($L1760="SI",$M1760="NO"),IFERROR($H1760,0),0))</f>
        <v/>
      </c>
      <c r="O1760" s="9">
        <f>IF(COUNTA($A1760:$K1760)=0,"",IF($M1760="SI","CUFE o factura duplicada dentro del reporte; no se suma dos veces",IF(IFERROR($H1760,0)&lt;=0,"DIAN reporta valor susceptible 0",IF($L1760="NO",IFERROR(LOOKUP(2,1/((LISTS!$M$2:$M$13&lt;&gt;"")*ISNUMBER(SEARCH(LISTS!$M$2:$M$13,$I1760))),LISTS!$O$2:$O$13),"Medio de pago no elegible o no identificado por DIAN"),"Apta automaticamente por pago electronico y base positiva"))))</f>
        <v/>
      </c>
    </row>
    <row r="1761">
      <c r="A1761" s="9" t="n"/>
      <c r="B1761" s="9" t="n"/>
      <c r="C1761" s="12" t="n"/>
      <c r="D1761" s="11" t="n"/>
      <c r="E1761" s="11" t="n"/>
      <c r="F1761" s="11" t="n"/>
      <c r="G1761" s="11" t="n"/>
      <c r="H1761" s="11" t="n"/>
      <c r="I1761" s="9" t="n"/>
      <c r="J1761" s="9" t="n"/>
      <c r="K1761" s="9" t="n"/>
      <c r="L1761" s="9">
        <f>IF(COUNTA($A1761:$K1761)=0,"",IF(AND(IFERROR($H1761,0)&gt;0,LEN(TRIM($K1761&amp;""))&gt;0,IFERROR(LOOKUP(2,1/((LISTS!$M$2:$M$13&lt;&gt;"")*ISNUMBER(SEARCH(LISTS!$M$2:$M$13,$I1761))),LISTS!$N$2:$N$13),"NO")="SI"),"SI","NO"))</f>
        <v/>
      </c>
      <c r="M1761" s="9">
        <f>IF(COUNTA($A1761:$K1761)=0,"",IF($K1761&lt;&gt;"",IF(COUNTIF($K$19:$K1761,$K1761)&gt;1,"SI","NO"),IF(COUNTIFS($A$19:$A1761,$A1761,$C$19:$C1761,$C1761,$J$19:$J1761,$J1761,$D$19:$D1761,$D1761)&gt;1,"SI","NO")))</f>
        <v/>
      </c>
      <c r="N1761" s="11">
        <f>IF(COUNTA($A1761:$K1761)=0,"",IF(AND($L1761="SI",$M1761="NO"),IFERROR($H1761,0),0))</f>
        <v/>
      </c>
      <c r="O1761" s="9">
        <f>IF(COUNTA($A1761:$K1761)=0,"",IF($M1761="SI","CUFE o factura duplicada dentro del reporte; no se suma dos veces",IF(IFERROR($H1761,0)&lt;=0,"DIAN reporta valor susceptible 0",IF($L1761="NO",IFERROR(LOOKUP(2,1/((LISTS!$M$2:$M$13&lt;&gt;"")*ISNUMBER(SEARCH(LISTS!$M$2:$M$13,$I1761))),LISTS!$O$2:$O$13),"Medio de pago no elegible o no identificado por DIAN"),"Apta automaticamente por pago electronico y base positiva"))))</f>
        <v/>
      </c>
    </row>
    <row r="1762">
      <c r="A1762" s="9" t="n"/>
      <c r="B1762" s="9" t="n"/>
      <c r="C1762" s="12" t="n"/>
      <c r="D1762" s="11" t="n"/>
      <c r="E1762" s="11" t="n"/>
      <c r="F1762" s="11" t="n"/>
      <c r="G1762" s="11" t="n"/>
      <c r="H1762" s="11" t="n"/>
      <c r="I1762" s="9" t="n"/>
      <c r="J1762" s="9" t="n"/>
      <c r="K1762" s="9" t="n"/>
      <c r="L1762" s="9">
        <f>IF(COUNTA($A1762:$K1762)=0,"",IF(AND(IFERROR($H1762,0)&gt;0,LEN(TRIM($K1762&amp;""))&gt;0,IFERROR(LOOKUP(2,1/((LISTS!$M$2:$M$13&lt;&gt;"")*ISNUMBER(SEARCH(LISTS!$M$2:$M$13,$I1762))),LISTS!$N$2:$N$13),"NO")="SI"),"SI","NO"))</f>
        <v/>
      </c>
      <c r="M1762" s="9">
        <f>IF(COUNTA($A1762:$K1762)=0,"",IF($K1762&lt;&gt;"",IF(COUNTIF($K$19:$K1762,$K1762)&gt;1,"SI","NO"),IF(COUNTIFS($A$19:$A1762,$A1762,$C$19:$C1762,$C1762,$J$19:$J1762,$J1762,$D$19:$D1762,$D1762)&gt;1,"SI","NO")))</f>
        <v/>
      </c>
      <c r="N1762" s="11">
        <f>IF(COUNTA($A1762:$K1762)=0,"",IF(AND($L1762="SI",$M1762="NO"),IFERROR($H1762,0),0))</f>
        <v/>
      </c>
      <c r="O1762" s="9">
        <f>IF(COUNTA($A1762:$K1762)=0,"",IF($M1762="SI","CUFE o factura duplicada dentro del reporte; no se suma dos veces",IF(IFERROR($H1762,0)&lt;=0,"DIAN reporta valor susceptible 0",IF($L1762="NO",IFERROR(LOOKUP(2,1/((LISTS!$M$2:$M$13&lt;&gt;"")*ISNUMBER(SEARCH(LISTS!$M$2:$M$13,$I1762))),LISTS!$O$2:$O$13),"Medio de pago no elegible o no identificado por DIAN"),"Apta automaticamente por pago electronico y base positiva"))))</f>
        <v/>
      </c>
    </row>
    <row r="1763">
      <c r="A1763" s="9" t="n"/>
      <c r="B1763" s="9" t="n"/>
      <c r="C1763" s="12" t="n"/>
      <c r="D1763" s="11" t="n"/>
      <c r="E1763" s="11" t="n"/>
      <c r="F1763" s="11" t="n"/>
      <c r="G1763" s="11" t="n"/>
      <c r="H1763" s="11" t="n"/>
      <c r="I1763" s="9" t="n"/>
      <c r="J1763" s="9" t="n"/>
      <c r="K1763" s="9" t="n"/>
      <c r="L1763" s="9">
        <f>IF(COUNTA($A1763:$K1763)=0,"",IF(AND(IFERROR($H1763,0)&gt;0,LEN(TRIM($K1763&amp;""))&gt;0,IFERROR(LOOKUP(2,1/((LISTS!$M$2:$M$13&lt;&gt;"")*ISNUMBER(SEARCH(LISTS!$M$2:$M$13,$I1763))),LISTS!$N$2:$N$13),"NO")="SI"),"SI","NO"))</f>
        <v/>
      </c>
      <c r="M1763" s="9">
        <f>IF(COUNTA($A1763:$K1763)=0,"",IF($K1763&lt;&gt;"",IF(COUNTIF($K$19:$K1763,$K1763)&gt;1,"SI","NO"),IF(COUNTIFS($A$19:$A1763,$A1763,$C$19:$C1763,$C1763,$J$19:$J1763,$J1763,$D$19:$D1763,$D1763)&gt;1,"SI","NO")))</f>
        <v/>
      </c>
      <c r="N1763" s="11">
        <f>IF(COUNTA($A1763:$K1763)=0,"",IF(AND($L1763="SI",$M1763="NO"),IFERROR($H1763,0),0))</f>
        <v/>
      </c>
      <c r="O1763" s="9">
        <f>IF(COUNTA($A1763:$K1763)=0,"",IF($M1763="SI","CUFE o factura duplicada dentro del reporte; no se suma dos veces",IF(IFERROR($H1763,0)&lt;=0,"DIAN reporta valor susceptible 0",IF($L1763="NO",IFERROR(LOOKUP(2,1/((LISTS!$M$2:$M$13&lt;&gt;"")*ISNUMBER(SEARCH(LISTS!$M$2:$M$13,$I1763))),LISTS!$O$2:$O$13),"Medio de pago no elegible o no identificado por DIAN"),"Apta automaticamente por pago electronico y base positiva"))))</f>
        <v/>
      </c>
    </row>
    <row r="1764">
      <c r="A1764" s="9" t="n"/>
      <c r="B1764" s="9" t="n"/>
      <c r="C1764" s="12" t="n"/>
      <c r="D1764" s="11" t="n"/>
      <c r="E1764" s="11" t="n"/>
      <c r="F1764" s="11" t="n"/>
      <c r="G1764" s="11" t="n"/>
      <c r="H1764" s="11" t="n"/>
      <c r="I1764" s="9" t="n"/>
      <c r="J1764" s="9" t="n"/>
      <c r="K1764" s="9" t="n"/>
      <c r="L1764" s="9">
        <f>IF(COUNTA($A1764:$K1764)=0,"",IF(AND(IFERROR($H1764,0)&gt;0,LEN(TRIM($K1764&amp;""))&gt;0,IFERROR(LOOKUP(2,1/((LISTS!$M$2:$M$13&lt;&gt;"")*ISNUMBER(SEARCH(LISTS!$M$2:$M$13,$I1764))),LISTS!$N$2:$N$13),"NO")="SI"),"SI","NO"))</f>
        <v/>
      </c>
      <c r="M1764" s="9">
        <f>IF(COUNTA($A1764:$K1764)=0,"",IF($K1764&lt;&gt;"",IF(COUNTIF($K$19:$K1764,$K1764)&gt;1,"SI","NO"),IF(COUNTIFS($A$19:$A1764,$A1764,$C$19:$C1764,$C1764,$J$19:$J1764,$J1764,$D$19:$D1764,$D1764)&gt;1,"SI","NO")))</f>
        <v/>
      </c>
      <c r="N1764" s="11">
        <f>IF(COUNTA($A1764:$K1764)=0,"",IF(AND($L1764="SI",$M1764="NO"),IFERROR($H1764,0),0))</f>
        <v/>
      </c>
      <c r="O1764" s="9">
        <f>IF(COUNTA($A1764:$K1764)=0,"",IF($M1764="SI","CUFE o factura duplicada dentro del reporte; no se suma dos veces",IF(IFERROR($H1764,0)&lt;=0,"DIAN reporta valor susceptible 0",IF($L1764="NO",IFERROR(LOOKUP(2,1/((LISTS!$M$2:$M$13&lt;&gt;"")*ISNUMBER(SEARCH(LISTS!$M$2:$M$13,$I1764))),LISTS!$O$2:$O$13),"Medio de pago no elegible o no identificado por DIAN"),"Apta automaticamente por pago electronico y base positiva"))))</f>
        <v/>
      </c>
    </row>
    <row r="1765">
      <c r="A1765" s="9" t="n"/>
      <c r="B1765" s="9" t="n"/>
      <c r="C1765" s="12" t="n"/>
      <c r="D1765" s="11" t="n"/>
      <c r="E1765" s="11" t="n"/>
      <c r="F1765" s="11" t="n"/>
      <c r="G1765" s="11" t="n"/>
      <c r="H1765" s="11" t="n"/>
      <c r="I1765" s="9" t="n"/>
      <c r="J1765" s="9" t="n"/>
      <c r="K1765" s="9" t="n"/>
      <c r="L1765" s="9">
        <f>IF(COUNTA($A1765:$K1765)=0,"",IF(AND(IFERROR($H1765,0)&gt;0,LEN(TRIM($K1765&amp;""))&gt;0,IFERROR(LOOKUP(2,1/((LISTS!$M$2:$M$13&lt;&gt;"")*ISNUMBER(SEARCH(LISTS!$M$2:$M$13,$I1765))),LISTS!$N$2:$N$13),"NO")="SI"),"SI","NO"))</f>
        <v/>
      </c>
      <c r="M1765" s="9">
        <f>IF(COUNTA($A1765:$K1765)=0,"",IF($K1765&lt;&gt;"",IF(COUNTIF($K$19:$K1765,$K1765)&gt;1,"SI","NO"),IF(COUNTIFS($A$19:$A1765,$A1765,$C$19:$C1765,$C1765,$J$19:$J1765,$J1765,$D$19:$D1765,$D1765)&gt;1,"SI","NO")))</f>
        <v/>
      </c>
      <c r="N1765" s="11">
        <f>IF(COUNTA($A1765:$K1765)=0,"",IF(AND($L1765="SI",$M1765="NO"),IFERROR($H1765,0),0))</f>
        <v/>
      </c>
      <c r="O1765" s="9">
        <f>IF(COUNTA($A1765:$K1765)=0,"",IF($M1765="SI","CUFE o factura duplicada dentro del reporte; no se suma dos veces",IF(IFERROR($H1765,0)&lt;=0,"DIAN reporta valor susceptible 0",IF($L1765="NO",IFERROR(LOOKUP(2,1/((LISTS!$M$2:$M$13&lt;&gt;"")*ISNUMBER(SEARCH(LISTS!$M$2:$M$13,$I1765))),LISTS!$O$2:$O$13),"Medio de pago no elegible o no identificado por DIAN"),"Apta automaticamente por pago electronico y base positiva"))))</f>
        <v/>
      </c>
    </row>
    <row r="1766">
      <c r="A1766" s="9" t="n"/>
      <c r="B1766" s="9" t="n"/>
      <c r="C1766" s="12" t="n"/>
      <c r="D1766" s="11" t="n"/>
      <c r="E1766" s="11" t="n"/>
      <c r="F1766" s="11" t="n"/>
      <c r="G1766" s="11" t="n"/>
      <c r="H1766" s="11" t="n"/>
      <c r="I1766" s="9" t="n"/>
      <c r="J1766" s="9" t="n"/>
      <c r="K1766" s="9" t="n"/>
      <c r="L1766" s="9">
        <f>IF(COUNTA($A1766:$K1766)=0,"",IF(AND(IFERROR($H1766,0)&gt;0,LEN(TRIM($K1766&amp;""))&gt;0,IFERROR(LOOKUP(2,1/((LISTS!$M$2:$M$13&lt;&gt;"")*ISNUMBER(SEARCH(LISTS!$M$2:$M$13,$I1766))),LISTS!$N$2:$N$13),"NO")="SI"),"SI","NO"))</f>
        <v/>
      </c>
      <c r="M1766" s="9">
        <f>IF(COUNTA($A1766:$K1766)=0,"",IF($K1766&lt;&gt;"",IF(COUNTIF($K$19:$K1766,$K1766)&gt;1,"SI","NO"),IF(COUNTIFS($A$19:$A1766,$A1766,$C$19:$C1766,$C1766,$J$19:$J1766,$J1766,$D$19:$D1766,$D1766)&gt;1,"SI","NO")))</f>
        <v/>
      </c>
      <c r="N1766" s="11">
        <f>IF(COUNTA($A1766:$K1766)=0,"",IF(AND($L1766="SI",$M1766="NO"),IFERROR($H1766,0),0))</f>
        <v/>
      </c>
      <c r="O1766" s="9">
        <f>IF(COUNTA($A1766:$K1766)=0,"",IF($M1766="SI","CUFE o factura duplicada dentro del reporte; no se suma dos veces",IF(IFERROR($H1766,0)&lt;=0,"DIAN reporta valor susceptible 0",IF($L1766="NO",IFERROR(LOOKUP(2,1/((LISTS!$M$2:$M$13&lt;&gt;"")*ISNUMBER(SEARCH(LISTS!$M$2:$M$13,$I1766))),LISTS!$O$2:$O$13),"Medio de pago no elegible o no identificado por DIAN"),"Apta automaticamente por pago electronico y base positiva"))))</f>
        <v/>
      </c>
    </row>
    <row r="1767">
      <c r="A1767" s="9" t="n"/>
      <c r="B1767" s="9" t="n"/>
      <c r="C1767" s="12" t="n"/>
      <c r="D1767" s="11" t="n"/>
      <c r="E1767" s="11" t="n"/>
      <c r="F1767" s="11" t="n"/>
      <c r="G1767" s="11" t="n"/>
      <c r="H1767" s="11" t="n"/>
      <c r="I1767" s="9" t="n"/>
      <c r="J1767" s="9" t="n"/>
      <c r="K1767" s="9" t="n"/>
      <c r="L1767" s="9">
        <f>IF(COUNTA($A1767:$K1767)=0,"",IF(AND(IFERROR($H1767,0)&gt;0,LEN(TRIM($K1767&amp;""))&gt;0,IFERROR(LOOKUP(2,1/((LISTS!$M$2:$M$13&lt;&gt;"")*ISNUMBER(SEARCH(LISTS!$M$2:$M$13,$I1767))),LISTS!$N$2:$N$13),"NO")="SI"),"SI","NO"))</f>
        <v/>
      </c>
      <c r="M1767" s="9">
        <f>IF(COUNTA($A1767:$K1767)=0,"",IF($K1767&lt;&gt;"",IF(COUNTIF($K$19:$K1767,$K1767)&gt;1,"SI","NO"),IF(COUNTIFS($A$19:$A1767,$A1767,$C$19:$C1767,$C1767,$J$19:$J1767,$J1767,$D$19:$D1767,$D1767)&gt;1,"SI","NO")))</f>
        <v/>
      </c>
      <c r="N1767" s="11">
        <f>IF(COUNTA($A1767:$K1767)=0,"",IF(AND($L1767="SI",$M1767="NO"),IFERROR($H1767,0),0))</f>
        <v/>
      </c>
      <c r="O1767" s="9">
        <f>IF(COUNTA($A1767:$K1767)=0,"",IF($M1767="SI","CUFE o factura duplicada dentro del reporte; no se suma dos veces",IF(IFERROR($H1767,0)&lt;=0,"DIAN reporta valor susceptible 0",IF($L1767="NO",IFERROR(LOOKUP(2,1/((LISTS!$M$2:$M$13&lt;&gt;"")*ISNUMBER(SEARCH(LISTS!$M$2:$M$13,$I1767))),LISTS!$O$2:$O$13),"Medio de pago no elegible o no identificado por DIAN"),"Apta automaticamente por pago electronico y base positiva"))))</f>
        <v/>
      </c>
    </row>
    <row r="1768">
      <c r="A1768" s="9" t="n"/>
      <c r="B1768" s="9" t="n"/>
      <c r="C1768" s="12" t="n"/>
      <c r="D1768" s="11" t="n"/>
      <c r="E1768" s="11" t="n"/>
      <c r="F1768" s="11" t="n"/>
      <c r="G1768" s="11" t="n"/>
      <c r="H1768" s="11" t="n"/>
      <c r="I1768" s="9" t="n"/>
      <c r="J1768" s="9" t="n"/>
      <c r="K1768" s="9" t="n"/>
      <c r="L1768" s="9">
        <f>IF(COUNTA($A1768:$K1768)=0,"",IF(AND(IFERROR($H1768,0)&gt;0,LEN(TRIM($K1768&amp;""))&gt;0,IFERROR(LOOKUP(2,1/((LISTS!$M$2:$M$13&lt;&gt;"")*ISNUMBER(SEARCH(LISTS!$M$2:$M$13,$I1768))),LISTS!$N$2:$N$13),"NO")="SI"),"SI","NO"))</f>
        <v/>
      </c>
      <c r="M1768" s="9">
        <f>IF(COUNTA($A1768:$K1768)=0,"",IF($K1768&lt;&gt;"",IF(COUNTIF($K$19:$K1768,$K1768)&gt;1,"SI","NO"),IF(COUNTIFS($A$19:$A1768,$A1768,$C$19:$C1768,$C1768,$J$19:$J1768,$J1768,$D$19:$D1768,$D1768)&gt;1,"SI","NO")))</f>
        <v/>
      </c>
      <c r="N1768" s="11">
        <f>IF(COUNTA($A1768:$K1768)=0,"",IF(AND($L1768="SI",$M1768="NO"),IFERROR($H1768,0),0))</f>
        <v/>
      </c>
      <c r="O1768" s="9">
        <f>IF(COUNTA($A1768:$K1768)=0,"",IF($M1768="SI","CUFE o factura duplicada dentro del reporte; no se suma dos veces",IF(IFERROR($H1768,0)&lt;=0,"DIAN reporta valor susceptible 0",IF($L1768="NO",IFERROR(LOOKUP(2,1/((LISTS!$M$2:$M$13&lt;&gt;"")*ISNUMBER(SEARCH(LISTS!$M$2:$M$13,$I1768))),LISTS!$O$2:$O$13),"Medio de pago no elegible o no identificado por DIAN"),"Apta automaticamente por pago electronico y base positiva"))))</f>
        <v/>
      </c>
    </row>
    <row r="1769">
      <c r="A1769" s="9" t="n"/>
      <c r="B1769" s="9" t="n"/>
      <c r="C1769" s="12" t="n"/>
      <c r="D1769" s="11" t="n"/>
      <c r="E1769" s="11" t="n"/>
      <c r="F1769" s="11" t="n"/>
      <c r="G1769" s="11" t="n"/>
      <c r="H1769" s="11" t="n"/>
      <c r="I1769" s="9" t="n"/>
      <c r="J1769" s="9" t="n"/>
      <c r="K1769" s="9" t="n"/>
      <c r="L1769" s="9">
        <f>IF(COUNTA($A1769:$K1769)=0,"",IF(AND(IFERROR($H1769,0)&gt;0,LEN(TRIM($K1769&amp;""))&gt;0,IFERROR(LOOKUP(2,1/((LISTS!$M$2:$M$13&lt;&gt;"")*ISNUMBER(SEARCH(LISTS!$M$2:$M$13,$I1769))),LISTS!$N$2:$N$13),"NO")="SI"),"SI","NO"))</f>
        <v/>
      </c>
      <c r="M1769" s="9">
        <f>IF(COUNTA($A1769:$K1769)=0,"",IF($K1769&lt;&gt;"",IF(COUNTIF($K$19:$K1769,$K1769)&gt;1,"SI","NO"),IF(COUNTIFS($A$19:$A1769,$A1769,$C$19:$C1769,$C1769,$J$19:$J1769,$J1769,$D$19:$D1769,$D1769)&gt;1,"SI","NO")))</f>
        <v/>
      </c>
      <c r="N1769" s="11">
        <f>IF(COUNTA($A1769:$K1769)=0,"",IF(AND($L1769="SI",$M1769="NO"),IFERROR($H1769,0),0))</f>
        <v/>
      </c>
      <c r="O1769" s="9">
        <f>IF(COUNTA($A1769:$K1769)=0,"",IF($M1769="SI","CUFE o factura duplicada dentro del reporte; no se suma dos veces",IF(IFERROR($H1769,0)&lt;=0,"DIAN reporta valor susceptible 0",IF($L1769="NO",IFERROR(LOOKUP(2,1/((LISTS!$M$2:$M$13&lt;&gt;"")*ISNUMBER(SEARCH(LISTS!$M$2:$M$13,$I1769))),LISTS!$O$2:$O$13),"Medio de pago no elegible o no identificado por DIAN"),"Apta automaticamente por pago electronico y base positiva"))))</f>
        <v/>
      </c>
    </row>
    <row r="1770">
      <c r="A1770" s="9" t="n"/>
      <c r="B1770" s="9" t="n"/>
      <c r="C1770" s="12" t="n"/>
      <c r="D1770" s="11" t="n"/>
      <c r="E1770" s="11" t="n"/>
      <c r="F1770" s="11" t="n"/>
      <c r="G1770" s="11" t="n"/>
      <c r="H1770" s="11" t="n"/>
      <c r="I1770" s="9" t="n"/>
      <c r="J1770" s="9" t="n"/>
      <c r="K1770" s="9" t="n"/>
      <c r="L1770" s="9">
        <f>IF(COUNTA($A1770:$K1770)=0,"",IF(AND(IFERROR($H1770,0)&gt;0,LEN(TRIM($K1770&amp;""))&gt;0,IFERROR(LOOKUP(2,1/((LISTS!$M$2:$M$13&lt;&gt;"")*ISNUMBER(SEARCH(LISTS!$M$2:$M$13,$I1770))),LISTS!$N$2:$N$13),"NO")="SI"),"SI","NO"))</f>
        <v/>
      </c>
      <c r="M1770" s="9">
        <f>IF(COUNTA($A1770:$K1770)=0,"",IF($K1770&lt;&gt;"",IF(COUNTIF($K$19:$K1770,$K1770)&gt;1,"SI","NO"),IF(COUNTIFS($A$19:$A1770,$A1770,$C$19:$C1770,$C1770,$J$19:$J1770,$J1770,$D$19:$D1770,$D1770)&gt;1,"SI","NO")))</f>
        <v/>
      </c>
      <c r="N1770" s="11">
        <f>IF(COUNTA($A1770:$K1770)=0,"",IF(AND($L1770="SI",$M1770="NO"),IFERROR($H1770,0),0))</f>
        <v/>
      </c>
      <c r="O1770" s="9">
        <f>IF(COUNTA($A1770:$K1770)=0,"",IF($M1770="SI","CUFE o factura duplicada dentro del reporte; no se suma dos veces",IF(IFERROR($H1770,0)&lt;=0,"DIAN reporta valor susceptible 0",IF($L1770="NO",IFERROR(LOOKUP(2,1/((LISTS!$M$2:$M$13&lt;&gt;"")*ISNUMBER(SEARCH(LISTS!$M$2:$M$13,$I1770))),LISTS!$O$2:$O$13),"Medio de pago no elegible o no identificado por DIAN"),"Apta automaticamente por pago electronico y base positiva"))))</f>
        <v/>
      </c>
    </row>
    <row r="1771">
      <c r="A1771" s="9" t="n"/>
      <c r="B1771" s="9" t="n"/>
      <c r="C1771" s="12" t="n"/>
      <c r="D1771" s="11" t="n"/>
      <c r="E1771" s="11" t="n"/>
      <c r="F1771" s="11" t="n"/>
      <c r="G1771" s="11" t="n"/>
      <c r="H1771" s="11" t="n"/>
      <c r="I1771" s="9" t="n"/>
      <c r="J1771" s="9" t="n"/>
      <c r="K1771" s="9" t="n"/>
      <c r="L1771" s="9">
        <f>IF(COUNTA($A1771:$K1771)=0,"",IF(AND(IFERROR($H1771,0)&gt;0,LEN(TRIM($K1771&amp;""))&gt;0,IFERROR(LOOKUP(2,1/((LISTS!$M$2:$M$13&lt;&gt;"")*ISNUMBER(SEARCH(LISTS!$M$2:$M$13,$I1771))),LISTS!$N$2:$N$13),"NO")="SI"),"SI","NO"))</f>
        <v/>
      </c>
      <c r="M1771" s="9">
        <f>IF(COUNTA($A1771:$K1771)=0,"",IF($K1771&lt;&gt;"",IF(COUNTIF($K$19:$K1771,$K1771)&gt;1,"SI","NO"),IF(COUNTIFS($A$19:$A1771,$A1771,$C$19:$C1771,$C1771,$J$19:$J1771,$J1771,$D$19:$D1771,$D1771)&gt;1,"SI","NO")))</f>
        <v/>
      </c>
      <c r="N1771" s="11">
        <f>IF(COUNTA($A1771:$K1771)=0,"",IF(AND($L1771="SI",$M1771="NO"),IFERROR($H1771,0),0))</f>
        <v/>
      </c>
      <c r="O1771" s="9">
        <f>IF(COUNTA($A1771:$K1771)=0,"",IF($M1771="SI","CUFE o factura duplicada dentro del reporte; no se suma dos veces",IF(IFERROR($H1771,0)&lt;=0,"DIAN reporta valor susceptible 0",IF($L1771="NO",IFERROR(LOOKUP(2,1/((LISTS!$M$2:$M$13&lt;&gt;"")*ISNUMBER(SEARCH(LISTS!$M$2:$M$13,$I1771))),LISTS!$O$2:$O$13),"Medio de pago no elegible o no identificado por DIAN"),"Apta automaticamente por pago electronico y base positiva"))))</f>
        <v/>
      </c>
    </row>
    <row r="1772">
      <c r="A1772" s="9" t="n"/>
      <c r="B1772" s="9" t="n"/>
      <c r="C1772" s="12" t="n"/>
      <c r="D1772" s="11" t="n"/>
      <c r="E1772" s="11" t="n"/>
      <c r="F1772" s="11" t="n"/>
      <c r="G1772" s="11" t="n"/>
      <c r="H1772" s="11" t="n"/>
      <c r="I1772" s="9" t="n"/>
      <c r="J1772" s="9" t="n"/>
      <c r="K1772" s="9" t="n"/>
      <c r="L1772" s="9">
        <f>IF(COUNTA($A1772:$K1772)=0,"",IF(AND(IFERROR($H1772,0)&gt;0,LEN(TRIM($K1772&amp;""))&gt;0,IFERROR(LOOKUP(2,1/((LISTS!$M$2:$M$13&lt;&gt;"")*ISNUMBER(SEARCH(LISTS!$M$2:$M$13,$I1772))),LISTS!$N$2:$N$13),"NO")="SI"),"SI","NO"))</f>
        <v/>
      </c>
      <c r="M1772" s="9">
        <f>IF(COUNTA($A1772:$K1772)=0,"",IF($K1772&lt;&gt;"",IF(COUNTIF($K$19:$K1772,$K1772)&gt;1,"SI","NO"),IF(COUNTIFS($A$19:$A1772,$A1772,$C$19:$C1772,$C1772,$J$19:$J1772,$J1772,$D$19:$D1772,$D1772)&gt;1,"SI","NO")))</f>
        <v/>
      </c>
      <c r="N1772" s="11">
        <f>IF(COUNTA($A1772:$K1772)=0,"",IF(AND($L1772="SI",$M1772="NO"),IFERROR($H1772,0),0))</f>
        <v/>
      </c>
      <c r="O1772" s="9">
        <f>IF(COUNTA($A1772:$K1772)=0,"",IF($M1772="SI","CUFE o factura duplicada dentro del reporte; no se suma dos veces",IF(IFERROR($H1772,0)&lt;=0,"DIAN reporta valor susceptible 0",IF($L1772="NO",IFERROR(LOOKUP(2,1/((LISTS!$M$2:$M$13&lt;&gt;"")*ISNUMBER(SEARCH(LISTS!$M$2:$M$13,$I1772))),LISTS!$O$2:$O$13),"Medio de pago no elegible o no identificado por DIAN"),"Apta automaticamente por pago electronico y base positiva"))))</f>
        <v/>
      </c>
    </row>
    <row r="1773">
      <c r="A1773" s="9" t="n"/>
      <c r="B1773" s="9" t="n"/>
      <c r="C1773" s="12" t="n"/>
      <c r="D1773" s="11" t="n"/>
      <c r="E1773" s="11" t="n"/>
      <c r="F1773" s="11" t="n"/>
      <c r="G1773" s="11" t="n"/>
      <c r="H1773" s="11" t="n"/>
      <c r="I1773" s="9" t="n"/>
      <c r="J1773" s="9" t="n"/>
      <c r="K1773" s="9" t="n"/>
      <c r="L1773" s="9">
        <f>IF(COUNTA($A1773:$K1773)=0,"",IF(AND(IFERROR($H1773,0)&gt;0,LEN(TRIM($K1773&amp;""))&gt;0,IFERROR(LOOKUP(2,1/((LISTS!$M$2:$M$13&lt;&gt;"")*ISNUMBER(SEARCH(LISTS!$M$2:$M$13,$I1773))),LISTS!$N$2:$N$13),"NO")="SI"),"SI","NO"))</f>
        <v/>
      </c>
      <c r="M1773" s="9">
        <f>IF(COUNTA($A1773:$K1773)=0,"",IF($K1773&lt;&gt;"",IF(COUNTIF($K$19:$K1773,$K1773)&gt;1,"SI","NO"),IF(COUNTIFS($A$19:$A1773,$A1773,$C$19:$C1773,$C1773,$J$19:$J1773,$J1773,$D$19:$D1773,$D1773)&gt;1,"SI","NO")))</f>
        <v/>
      </c>
      <c r="N1773" s="11">
        <f>IF(COUNTA($A1773:$K1773)=0,"",IF(AND($L1773="SI",$M1773="NO"),IFERROR($H1773,0),0))</f>
        <v/>
      </c>
      <c r="O1773" s="9">
        <f>IF(COUNTA($A1773:$K1773)=0,"",IF($M1773="SI","CUFE o factura duplicada dentro del reporte; no se suma dos veces",IF(IFERROR($H1773,0)&lt;=0,"DIAN reporta valor susceptible 0",IF($L1773="NO",IFERROR(LOOKUP(2,1/((LISTS!$M$2:$M$13&lt;&gt;"")*ISNUMBER(SEARCH(LISTS!$M$2:$M$13,$I1773))),LISTS!$O$2:$O$13),"Medio de pago no elegible o no identificado por DIAN"),"Apta automaticamente por pago electronico y base positiva"))))</f>
        <v/>
      </c>
    </row>
    <row r="1774">
      <c r="A1774" s="9" t="n"/>
      <c r="B1774" s="9" t="n"/>
      <c r="C1774" s="12" t="n"/>
      <c r="D1774" s="11" t="n"/>
      <c r="E1774" s="11" t="n"/>
      <c r="F1774" s="11" t="n"/>
      <c r="G1774" s="11" t="n"/>
      <c r="H1774" s="11" t="n"/>
      <c r="I1774" s="9" t="n"/>
      <c r="J1774" s="9" t="n"/>
      <c r="K1774" s="9" t="n"/>
      <c r="L1774" s="9">
        <f>IF(COUNTA($A1774:$K1774)=0,"",IF(AND(IFERROR($H1774,0)&gt;0,LEN(TRIM($K1774&amp;""))&gt;0,IFERROR(LOOKUP(2,1/((LISTS!$M$2:$M$13&lt;&gt;"")*ISNUMBER(SEARCH(LISTS!$M$2:$M$13,$I1774))),LISTS!$N$2:$N$13),"NO")="SI"),"SI","NO"))</f>
        <v/>
      </c>
      <c r="M1774" s="9">
        <f>IF(COUNTA($A1774:$K1774)=0,"",IF($K1774&lt;&gt;"",IF(COUNTIF($K$19:$K1774,$K1774)&gt;1,"SI","NO"),IF(COUNTIFS($A$19:$A1774,$A1774,$C$19:$C1774,$C1774,$J$19:$J1774,$J1774,$D$19:$D1774,$D1774)&gt;1,"SI","NO")))</f>
        <v/>
      </c>
      <c r="N1774" s="11">
        <f>IF(COUNTA($A1774:$K1774)=0,"",IF(AND($L1774="SI",$M1774="NO"),IFERROR($H1774,0),0))</f>
        <v/>
      </c>
      <c r="O1774" s="9">
        <f>IF(COUNTA($A1774:$K1774)=0,"",IF($M1774="SI","CUFE o factura duplicada dentro del reporte; no se suma dos veces",IF(IFERROR($H1774,0)&lt;=0,"DIAN reporta valor susceptible 0",IF($L1774="NO",IFERROR(LOOKUP(2,1/((LISTS!$M$2:$M$13&lt;&gt;"")*ISNUMBER(SEARCH(LISTS!$M$2:$M$13,$I1774))),LISTS!$O$2:$O$13),"Medio de pago no elegible o no identificado por DIAN"),"Apta automaticamente por pago electronico y base positiva"))))</f>
        <v/>
      </c>
    </row>
    <row r="1775">
      <c r="A1775" s="9" t="n"/>
      <c r="B1775" s="9" t="n"/>
      <c r="C1775" s="12" t="n"/>
      <c r="D1775" s="11" t="n"/>
      <c r="E1775" s="11" t="n"/>
      <c r="F1775" s="11" t="n"/>
      <c r="G1775" s="11" t="n"/>
      <c r="H1775" s="11" t="n"/>
      <c r="I1775" s="9" t="n"/>
      <c r="J1775" s="9" t="n"/>
      <c r="K1775" s="9" t="n"/>
      <c r="L1775" s="9">
        <f>IF(COUNTA($A1775:$K1775)=0,"",IF(AND(IFERROR($H1775,0)&gt;0,LEN(TRIM($K1775&amp;""))&gt;0,IFERROR(LOOKUP(2,1/((LISTS!$M$2:$M$13&lt;&gt;"")*ISNUMBER(SEARCH(LISTS!$M$2:$M$13,$I1775))),LISTS!$N$2:$N$13),"NO")="SI"),"SI","NO"))</f>
        <v/>
      </c>
      <c r="M1775" s="9">
        <f>IF(COUNTA($A1775:$K1775)=0,"",IF($K1775&lt;&gt;"",IF(COUNTIF($K$19:$K1775,$K1775)&gt;1,"SI","NO"),IF(COUNTIFS($A$19:$A1775,$A1775,$C$19:$C1775,$C1775,$J$19:$J1775,$J1775,$D$19:$D1775,$D1775)&gt;1,"SI","NO")))</f>
        <v/>
      </c>
      <c r="N1775" s="11">
        <f>IF(COUNTA($A1775:$K1775)=0,"",IF(AND($L1775="SI",$M1775="NO"),IFERROR($H1775,0),0))</f>
        <v/>
      </c>
      <c r="O1775" s="9">
        <f>IF(COUNTA($A1775:$K1775)=0,"",IF($M1775="SI","CUFE o factura duplicada dentro del reporte; no se suma dos veces",IF(IFERROR($H1775,0)&lt;=0,"DIAN reporta valor susceptible 0",IF($L1775="NO",IFERROR(LOOKUP(2,1/((LISTS!$M$2:$M$13&lt;&gt;"")*ISNUMBER(SEARCH(LISTS!$M$2:$M$13,$I1775))),LISTS!$O$2:$O$13),"Medio de pago no elegible o no identificado por DIAN"),"Apta automaticamente por pago electronico y base positiva"))))</f>
        <v/>
      </c>
    </row>
    <row r="1776">
      <c r="A1776" s="9" t="n"/>
      <c r="B1776" s="9" t="n"/>
      <c r="C1776" s="12" t="n"/>
      <c r="D1776" s="11" t="n"/>
      <c r="E1776" s="11" t="n"/>
      <c r="F1776" s="11" t="n"/>
      <c r="G1776" s="11" t="n"/>
      <c r="H1776" s="11" t="n"/>
      <c r="I1776" s="9" t="n"/>
      <c r="J1776" s="9" t="n"/>
      <c r="K1776" s="9" t="n"/>
      <c r="L1776" s="9">
        <f>IF(COUNTA($A1776:$K1776)=0,"",IF(AND(IFERROR($H1776,0)&gt;0,LEN(TRIM($K1776&amp;""))&gt;0,IFERROR(LOOKUP(2,1/((LISTS!$M$2:$M$13&lt;&gt;"")*ISNUMBER(SEARCH(LISTS!$M$2:$M$13,$I1776))),LISTS!$N$2:$N$13),"NO")="SI"),"SI","NO"))</f>
        <v/>
      </c>
      <c r="M1776" s="9">
        <f>IF(COUNTA($A1776:$K1776)=0,"",IF($K1776&lt;&gt;"",IF(COUNTIF($K$19:$K1776,$K1776)&gt;1,"SI","NO"),IF(COUNTIFS($A$19:$A1776,$A1776,$C$19:$C1776,$C1776,$J$19:$J1776,$J1776,$D$19:$D1776,$D1776)&gt;1,"SI","NO")))</f>
        <v/>
      </c>
      <c r="N1776" s="11">
        <f>IF(COUNTA($A1776:$K1776)=0,"",IF(AND($L1776="SI",$M1776="NO"),IFERROR($H1776,0),0))</f>
        <v/>
      </c>
      <c r="O1776" s="9">
        <f>IF(COUNTA($A1776:$K1776)=0,"",IF($M1776="SI","CUFE o factura duplicada dentro del reporte; no se suma dos veces",IF(IFERROR($H1776,0)&lt;=0,"DIAN reporta valor susceptible 0",IF($L1776="NO",IFERROR(LOOKUP(2,1/((LISTS!$M$2:$M$13&lt;&gt;"")*ISNUMBER(SEARCH(LISTS!$M$2:$M$13,$I1776))),LISTS!$O$2:$O$13),"Medio de pago no elegible o no identificado por DIAN"),"Apta automaticamente por pago electronico y base positiva"))))</f>
        <v/>
      </c>
    </row>
    <row r="1777">
      <c r="A1777" s="9" t="n"/>
      <c r="B1777" s="9" t="n"/>
      <c r="C1777" s="12" t="n"/>
      <c r="D1777" s="11" t="n"/>
      <c r="E1777" s="11" t="n"/>
      <c r="F1777" s="11" t="n"/>
      <c r="G1777" s="11" t="n"/>
      <c r="H1777" s="11" t="n"/>
      <c r="I1777" s="9" t="n"/>
      <c r="J1777" s="9" t="n"/>
      <c r="K1777" s="9" t="n"/>
      <c r="L1777" s="9">
        <f>IF(COUNTA($A1777:$K1777)=0,"",IF(AND(IFERROR($H1777,0)&gt;0,LEN(TRIM($K1777&amp;""))&gt;0,IFERROR(LOOKUP(2,1/((LISTS!$M$2:$M$13&lt;&gt;"")*ISNUMBER(SEARCH(LISTS!$M$2:$M$13,$I1777))),LISTS!$N$2:$N$13),"NO")="SI"),"SI","NO"))</f>
        <v/>
      </c>
      <c r="M1777" s="9">
        <f>IF(COUNTA($A1777:$K1777)=0,"",IF($K1777&lt;&gt;"",IF(COUNTIF($K$19:$K1777,$K1777)&gt;1,"SI","NO"),IF(COUNTIFS($A$19:$A1777,$A1777,$C$19:$C1777,$C1777,$J$19:$J1777,$J1777,$D$19:$D1777,$D1777)&gt;1,"SI","NO")))</f>
        <v/>
      </c>
      <c r="N1777" s="11">
        <f>IF(COUNTA($A1777:$K1777)=0,"",IF(AND($L1777="SI",$M1777="NO"),IFERROR($H1777,0),0))</f>
        <v/>
      </c>
      <c r="O1777" s="9">
        <f>IF(COUNTA($A1777:$K1777)=0,"",IF($M1777="SI","CUFE o factura duplicada dentro del reporte; no se suma dos veces",IF(IFERROR($H1777,0)&lt;=0,"DIAN reporta valor susceptible 0",IF($L1777="NO",IFERROR(LOOKUP(2,1/((LISTS!$M$2:$M$13&lt;&gt;"")*ISNUMBER(SEARCH(LISTS!$M$2:$M$13,$I1777))),LISTS!$O$2:$O$13),"Medio de pago no elegible o no identificado por DIAN"),"Apta automaticamente por pago electronico y base positiva"))))</f>
        <v/>
      </c>
    </row>
    <row r="1778">
      <c r="A1778" s="9" t="n"/>
      <c r="B1778" s="9" t="n"/>
      <c r="C1778" s="12" t="n"/>
      <c r="D1778" s="11" t="n"/>
      <c r="E1778" s="11" t="n"/>
      <c r="F1778" s="11" t="n"/>
      <c r="G1778" s="11" t="n"/>
      <c r="H1778" s="11" t="n"/>
      <c r="I1778" s="9" t="n"/>
      <c r="J1778" s="9" t="n"/>
      <c r="K1778" s="9" t="n"/>
      <c r="L1778" s="9">
        <f>IF(COUNTA($A1778:$K1778)=0,"",IF(AND(IFERROR($H1778,0)&gt;0,LEN(TRIM($K1778&amp;""))&gt;0,IFERROR(LOOKUP(2,1/((LISTS!$M$2:$M$13&lt;&gt;"")*ISNUMBER(SEARCH(LISTS!$M$2:$M$13,$I1778))),LISTS!$N$2:$N$13),"NO")="SI"),"SI","NO"))</f>
        <v/>
      </c>
      <c r="M1778" s="9">
        <f>IF(COUNTA($A1778:$K1778)=0,"",IF($K1778&lt;&gt;"",IF(COUNTIF($K$19:$K1778,$K1778)&gt;1,"SI","NO"),IF(COUNTIFS($A$19:$A1778,$A1778,$C$19:$C1778,$C1778,$J$19:$J1778,$J1778,$D$19:$D1778,$D1778)&gt;1,"SI","NO")))</f>
        <v/>
      </c>
      <c r="N1778" s="11">
        <f>IF(COUNTA($A1778:$K1778)=0,"",IF(AND($L1778="SI",$M1778="NO"),IFERROR($H1778,0),0))</f>
        <v/>
      </c>
      <c r="O1778" s="9">
        <f>IF(COUNTA($A1778:$K1778)=0,"",IF($M1778="SI","CUFE o factura duplicada dentro del reporte; no se suma dos veces",IF(IFERROR($H1778,0)&lt;=0,"DIAN reporta valor susceptible 0",IF($L1778="NO",IFERROR(LOOKUP(2,1/((LISTS!$M$2:$M$13&lt;&gt;"")*ISNUMBER(SEARCH(LISTS!$M$2:$M$13,$I1778))),LISTS!$O$2:$O$13),"Medio de pago no elegible o no identificado por DIAN"),"Apta automaticamente por pago electronico y base positiva"))))</f>
        <v/>
      </c>
    </row>
    <row r="1779">
      <c r="A1779" s="9" t="n"/>
      <c r="B1779" s="9" t="n"/>
      <c r="C1779" s="12" t="n"/>
      <c r="D1779" s="11" t="n"/>
      <c r="E1779" s="11" t="n"/>
      <c r="F1779" s="11" t="n"/>
      <c r="G1779" s="11" t="n"/>
      <c r="H1779" s="11" t="n"/>
      <c r="I1779" s="9" t="n"/>
      <c r="J1779" s="9" t="n"/>
      <c r="K1779" s="9" t="n"/>
      <c r="L1779" s="9">
        <f>IF(COUNTA($A1779:$K1779)=0,"",IF(AND(IFERROR($H1779,0)&gt;0,LEN(TRIM($K1779&amp;""))&gt;0,IFERROR(LOOKUP(2,1/((LISTS!$M$2:$M$13&lt;&gt;"")*ISNUMBER(SEARCH(LISTS!$M$2:$M$13,$I1779))),LISTS!$N$2:$N$13),"NO")="SI"),"SI","NO"))</f>
        <v/>
      </c>
      <c r="M1779" s="9">
        <f>IF(COUNTA($A1779:$K1779)=0,"",IF($K1779&lt;&gt;"",IF(COUNTIF($K$19:$K1779,$K1779)&gt;1,"SI","NO"),IF(COUNTIFS($A$19:$A1779,$A1779,$C$19:$C1779,$C1779,$J$19:$J1779,$J1779,$D$19:$D1779,$D1779)&gt;1,"SI","NO")))</f>
        <v/>
      </c>
      <c r="N1779" s="11">
        <f>IF(COUNTA($A1779:$K1779)=0,"",IF(AND($L1779="SI",$M1779="NO"),IFERROR($H1779,0),0))</f>
        <v/>
      </c>
      <c r="O1779" s="9">
        <f>IF(COUNTA($A1779:$K1779)=0,"",IF($M1779="SI","CUFE o factura duplicada dentro del reporte; no se suma dos veces",IF(IFERROR($H1779,0)&lt;=0,"DIAN reporta valor susceptible 0",IF($L1779="NO",IFERROR(LOOKUP(2,1/((LISTS!$M$2:$M$13&lt;&gt;"")*ISNUMBER(SEARCH(LISTS!$M$2:$M$13,$I1779))),LISTS!$O$2:$O$13),"Medio de pago no elegible o no identificado por DIAN"),"Apta automaticamente por pago electronico y base positiva"))))</f>
        <v/>
      </c>
    </row>
    <row r="1780">
      <c r="A1780" s="9" t="n"/>
      <c r="B1780" s="9" t="n"/>
      <c r="C1780" s="12" t="n"/>
      <c r="D1780" s="11" t="n"/>
      <c r="E1780" s="11" t="n"/>
      <c r="F1780" s="11" t="n"/>
      <c r="G1780" s="11" t="n"/>
      <c r="H1780" s="11" t="n"/>
      <c r="I1780" s="9" t="n"/>
      <c r="J1780" s="9" t="n"/>
      <c r="K1780" s="9" t="n"/>
      <c r="L1780" s="9">
        <f>IF(COUNTA($A1780:$K1780)=0,"",IF(AND(IFERROR($H1780,0)&gt;0,LEN(TRIM($K1780&amp;""))&gt;0,IFERROR(LOOKUP(2,1/((LISTS!$M$2:$M$13&lt;&gt;"")*ISNUMBER(SEARCH(LISTS!$M$2:$M$13,$I1780))),LISTS!$N$2:$N$13),"NO")="SI"),"SI","NO"))</f>
        <v/>
      </c>
      <c r="M1780" s="9">
        <f>IF(COUNTA($A1780:$K1780)=0,"",IF($K1780&lt;&gt;"",IF(COUNTIF($K$19:$K1780,$K1780)&gt;1,"SI","NO"),IF(COUNTIFS($A$19:$A1780,$A1780,$C$19:$C1780,$C1780,$J$19:$J1780,$J1780,$D$19:$D1780,$D1780)&gt;1,"SI","NO")))</f>
        <v/>
      </c>
      <c r="N1780" s="11">
        <f>IF(COUNTA($A1780:$K1780)=0,"",IF(AND($L1780="SI",$M1780="NO"),IFERROR($H1780,0),0))</f>
        <v/>
      </c>
      <c r="O1780" s="9">
        <f>IF(COUNTA($A1780:$K1780)=0,"",IF($M1780="SI","CUFE o factura duplicada dentro del reporte; no se suma dos veces",IF(IFERROR($H1780,0)&lt;=0,"DIAN reporta valor susceptible 0",IF($L1780="NO",IFERROR(LOOKUP(2,1/((LISTS!$M$2:$M$13&lt;&gt;"")*ISNUMBER(SEARCH(LISTS!$M$2:$M$13,$I1780))),LISTS!$O$2:$O$13),"Medio de pago no elegible o no identificado por DIAN"),"Apta automaticamente por pago electronico y base positiva"))))</f>
        <v/>
      </c>
    </row>
    <row r="1781">
      <c r="A1781" s="9" t="n"/>
      <c r="B1781" s="9" t="n"/>
      <c r="C1781" s="12" t="n"/>
      <c r="D1781" s="11" t="n"/>
      <c r="E1781" s="11" t="n"/>
      <c r="F1781" s="11" t="n"/>
      <c r="G1781" s="11" t="n"/>
      <c r="H1781" s="11" t="n"/>
      <c r="I1781" s="9" t="n"/>
      <c r="J1781" s="9" t="n"/>
      <c r="K1781" s="9" t="n"/>
      <c r="L1781" s="9">
        <f>IF(COUNTA($A1781:$K1781)=0,"",IF(AND(IFERROR($H1781,0)&gt;0,LEN(TRIM($K1781&amp;""))&gt;0,IFERROR(LOOKUP(2,1/((LISTS!$M$2:$M$13&lt;&gt;"")*ISNUMBER(SEARCH(LISTS!$M$2:$M$13,$I1781))),LISTS!$N$2:$N$13),"NO")="SI"),"SI","NO"))</f>
        <v/>
      </c>
      <c r="M1781" s="9">
        <f>IF(COUNTA($A1781:$K1781)=0,"",IF($K1781&lt;&gt;"",IF(COUNTIF($K$19:$K1781,$K1781)&gt;1,"SI","NO"),IF(COUNTIFS($A$19:$A1781,$A1781,$C$19:$C1781,$C1781,$J$19:$J1781,$J1781,$D$19:$D1781,$D1781)&gt;1,"SI","NO")))</f>
        <v/>
      </c>
      <c r="N1781" s="11">
        <f>IF(COUNTA($A1781:$K1781)=0,"",IF(AND($L1781="SI",$M1781="NO"),IFERROR($H1781,0),0))</f>
        <v/>
      </c>
      <c r="O1781" s="9">
        <f>IF(COUNTA($A1781:$K1781)=0,"",IF($M1781="SI","CUFE o factura duplicada dentro del reporte; no se suma dos veces",IF(IFERROR($H1781,0)&lt;=0,"DIAN reporta valor susceptible 0",IF($L1781="NO",IFERROR(LOOKUP(2,1/((LISTS!$M$2:$M$13&lt;&gt;"")*ISNUMBER(SEARCH(LISTS!$M$2:$M$13,$I1781))),LISTS!$O$2:$O$13),"Medio de pago no elegible o no identificado por DIAN"),"Apta automaticamente por pago electronico y base positiva"))))</f>
        <v/>
      </c>
    </row>
    <row r="1782">
      <c r="A1782" s="9" t="n"/>
      <c r="B1782" s="9" t="n"/>
      <c r="C1782" s="12" t="n"/>
      <c r="D1782" s="11" t="n"/>
      <c r="E1782" s="11" t="n"/>
      <c r="F1782" s="11" t="n"/>
      <c r="G1782" s="11" t="n"/>
      <c r="H1782" s="11" t="n"/>
      <c r="I1782" s="9" t="n"/>
      <c r="J1782" s="9" t="n"/>
      <c r="K1782" s="9" t="n"/>
      <c r="L1782" s="9">
        <f>IF(COUNTA($A1782:$K1782)=0,"",IF(AND(IFERROR($H1782,0)&gt;0,LEN(TRIM($K1782&amp;""))&gt;0,IFERROR(LOOKUP(2,1/((LISTS!$M$2:$M$13&lt;&gt;"")*ISNUMBER(SEARCH(LISTS!$M$2:$M$13,$I1782))),LISTS!$N$2:$N$13),"NO")="SI"),"SI","NO"))</f>
        <v/>
      </c>
      <c r="M1782" s="9">
        <f>IF(COUNTA($A1782:$K1782)=0,"",IF($K1782&lt;&gt;"",IF(COUNTIF($K$19:$K1782,$K1782)&gt;1,"SI","NO"),IF(COUNTIFS($A$19:$A1782,$A1782,$C$19:$C1782,$C1782,$J$19:$J1782,$J1782,$D$19:$D1782,$D1782)&gt;1,"SI","NO")))</f>
        <v/>
      </c>
      <c r="N1782" s="11">
        <f>IF(COUNTA($A1782:$K1782)=0,"",IF(AND($L1782="SI",$M1782="NO"),IFERROR($H1782,0),0))</f>
        <v/>
      </c>
      <c r="O1782" s="9">
        <f>IF(COUNTA($A1782:$K1782)=0,"",IF($M1782="SI","CUFE o factura duplicada dentro del reporte; no se suma dos veces",IF(IFERROR($H1782,0)&lt;=0,"DIAN reporta valor susceptible 0",IF($L1782="NO",IFERROR(LOOKUP(2,1/((LISTS!$M$2:$M$13&lt;&gt;"")*ISNUMBER(SEARCH(LISTS!$M$2:$M$13,$I1782))),LISTS!$O$2:$O$13),"Medio de pago no elegible o no identificado por DIAN"),"Apta automaticamente por pago electronico y base positiva"))))</f>
        <v/>
      </c>
    </row>
    <row r="1783">
      <c r="A1783" s="9" t="n"/>
      <c r="B1783" s="9" t="n"/>
      <c r="C1783" s="12" t="n"/>
      <c r="D1783" s="11" t="n"/>
      <c r="E1783" s="11" t="n"/>
      <c r="F1783" s="11" t="n"/>
      <c r="G1783" s="11" t="n"/>
      <c r="H1783" s="11" t="n"/>
      <c r="I1783" s="9" t="n"/>
      <c r="J1783" s="9" t="n"/>
      <c r="K1783" s="9" t="n"/>
      <c r="L1783" s="9">
        <f>IF(COUNTA($A1783:$K1783)=0,"",IF(AND(IFERROR($H1783,0)&gt;0,LEN(TRIM($K1783&amp;""))&gt;0,IFERROR(LOOKUP(2,1/((LISTS!$M$2:$M$13&lt;&gt;"")*ISNUMBER(SEARCH(LISTS!$M$2:$M$13,$I1783))),LISTS!$N$2:$N$13),"NO")="SI"),"SI","NO"))</f>
        <v/>
      </c>
      <c r="M1783" s="9">
        <f>IF(COUNTA($A1783:$K1783)=0,"",IF($K1783&lt;&gt;"",IF(COUNTIF($K$19:$K1783,$K1783)&gt;1,"SI","NO"),IF(COUNTIFS($A$19:$A1783,$A1783,$C$19:$C1783,$C1783,$J$19:$J1783,$J1783,$D$19:$D1783,$D1783)&gt;1,"SI","NO")))</f>
        <v/>
      </c>
      <c r="N1783" s="11">
        <f>IF(COUNTA($A1783:$K1783)=0,"",IF(AND($L1783="SI",$M1783="NO"),IFERROR($H1783,0),0))</f>
        <v/>
      </c>
      <c r="O1783" s="9">
        <f>IF(COUNTA($A1783:$K1783)=0,"",IF($M1783="SI","CUFE o factura duplicada dentro del reporte; no se suma dos veces",IF(IFERROR($H1783,0)&lt;=0,"DIAN reporta valor susceptible 0",IF($L1783="NO",IFERROR(LOOKUP(2,1/((LISTS!$M$2:$M$13&lt;&gt;"")*ISNUMBER(SEARCH(LISTS!$M$2:$M$13,$I1783))),LISTS!$O$2:$O$13),"Medio de pago no elegible o no identificado por DIAN"),"Apta automaticamente por pago electronico y base positiva"))))</f>
        <v/>
      </c>
    </row>
    <row r="1784">
      <c r="A1784" s="9" t="n"/>
      <c r="B1784" s="9" t="n"/>
      <c r="C1784" s="12" t="n"/>
      <c r="D1784" s="11" t="n"/>
      <c r="E1784" s="11" t="n"/>
      <c r="F1784" s="11" t="n"/>
      <c r="G1784" s="11" t="n"/>
      <c r="H1784" s="11" t="n"/>
      <c r="I1784" s="9" t="n"/>
      <c r="J1784" s="9" t="n"/>
      <c r="K1784" s="9" t="n"/>
      <c r="L1784" s="9">
        <f>IF(COUNTA($A1784:$K1784)=0,"",IF(AND(IFERROR($H1784,0)&gt;0,LEN(TRIM($K1784&amp;""))&gt;0,IFERROR(LOOKUP(2,1/((LISTS!$M$2:$M$13&lt;&gt;"")*ISNUMBER(SEARCH(LISTS!$M$2:$M$13,$I1784))),LISTS!$N$2:$N$13),"NO")="SI"),"SI","NO"))</f>
        <v/>
      </c>
      <c r="M1784" s="9">
        <f>IF(COUNTA($A1784:$K1784)=0,"",IF($K1784&lt;&gt;"",IF(COUNTIF($K$19:$K1784,$K1784)&gt;1,"SI","NO"),IF(COUNTIFS($A$19:$A1784,$A1784,$C$19:$C1784,$C1784,$J$19:$J1784,$J1784,$D$19:$D1784,$D1784)&gt;1,"SI","NO")))</f>
        <v/>
      </c>
      <c r="N1784" s="11">
        <f>IF(COUNTA($A1784:$K1784)=0,"",IF(AND($L1784="SI",$M1784="NO"),IFERROR($H1784,0),0))</f>
        <v/>
      </c>
      <c r="O1784" s="9">
        <f>IF(COUNTA($A1784:$K1784)=0,"",IF($M1784="SI","CUFE o factura duplicada dentro del reporte; no se suma dos veces",IF(IFERROR($H1784,0)&lt;=0,"DIAN reporta valor susceptible 0",IF($L1784="NO",IFERROR(LOOKUP(2,1/((LISTS!$M$2:$M$13&lt;&gt;"")*ISNUMBER(SEARCH(LISTS!$M$2:$M$13,$I1784))),LISTS!$O$2:$O$13),"Medio de pago no elegible o no identificado por DIAN"),"Apta automaticamente por pago electronico y base positiva"))))</f>
        <v/>
      </c>
    </row>
    <row r="1785">
      <c r="A1785" s="9" t="n"/>
      <c r="B1785" s="9" t="n"/>
      <c r="C1785" s="12" t="n"/>
      <c r="D1785" s="11" t="n"/>
      <c r="E1785" s="11" t="n"/>
      <c r="F1785" s="11" t="n"/>
      <c r="G1785" s="11" t="n"/>
      <c r="H1785" s="11" t="n"/>
      <c r="I1785" s="9" t="n"/>
      <c r="J1785" s="9" t="n"/>
      <c r="K1785" s="9" t="n"/>
      <c r="L1785" s="9">
        <f>IF(COUNTA($A1785:$K1785)=0,"",IF(AND(IFERROR($H1785,0)&gt;0,LEN(TRIM($K1785&amp;""))&gt;0,IFERROR(LOOKUP(2,1/((LISTS!$M$2:$M$13&lt;&gt;"")*ISNUMBER(SEARCH(LISTS!$M$2:$M$13,$I1785))),LISTS!$N$2:$N$13),"NO")="SI"),"SI","NO"))</f>
        <v/>
      </c>
      <c r="M1785" s="9">
        <f>IF(COUNTA($A1785:$K1785)=0,"",IF($K1785&lt;&gt;"",IF(COUNTIF($K$19:$K1785,$K1785)&gt;1,"SI","NO"),IF(COUNTIFS($A$19:$A1785,$A1785,$C$19:$C1785,$C1785,$J$19:$J1785,$J1785,$D$19:$D1785,$D1785)&gt;1,"SI","NO")))</f>
        <v/>
      </c>
      <c r="N1785" s="11">
        <f>IF(COUNTA($A1785:$K1785)=0,"",IF(AND($L1785="SI",$M1785="NO"),IFERROR($H1785,0),0))</f>
        <v/>
      </c>
      <c r="O1785" s="9">
        <f>IF(COUNTA($A1785:$K1785)=0,"",IF($M1785="SI","CUFE o factura duplicada dentro del reporte; no se suma dos veces",IF(IFERROR($H1785,0)&lt;=0,"DIAN reporta valor susceptible 0",IF($L1785="NO",IFERROR(LOOKUP(2,1/((LISTS!$M$2:$M$13&lt;&gt;"")*ISNUMBER(SEARCH(LISTS!$M$2:$M$13,$I1785))),LISTS!$O$2:$O$13),"Medio de pago no elegible o no identificado por DIAN"),"Apta automaticamente por pago electronico y base positiva"))))</f>
        <v/>
      </c>
    </row>
    <row r="1786">
      <c r="A1786" s="9" t="n"/>
      <c r="B1786" s="9" t="n"/>
      <c r="C1786" s="12" t="n"/>
      <c r="D1786" s="11" t="n"/>
      <c r="E1786" s="11" t="n"/>
      <c r="F1786" s="11" t="n"/>
      <c r="G1786" s="11" t="n"/>
      <c r="H1786" s="11" t="n"/>
      <c r="I1786" s="9" t="n"/>
      <c r="J1786" s="9" t="n"/>
      <c r="K1786" s="9" t="n"/>
      <c r="L1786" s="9">
        <f>IF(COUNTA($A1786:$K1786)=0,"",IF(AND(IFERROR($H1786,0)&gt;0,LEN(TRIM($K1786&amp;""))&gt;0,IFERROR(LOOKUP(2,1/((LISTS!$M$2:$M$13&lt;&gt;"")*ISNUMBER(SEARCH(LISTS!$M$2:$M$13,$I1786))),LISTS!$N$2:$N$13),"NO")="SI"),"SI","NO"))</f>
        <v/>
      </c>
      <c r="M1786" s="9">
        <f>IF(COUNTA($A1786:$K1786)=0,"",IF($K1786&lt;&gt;"",IF(COUNTIF($K$19:$K1786,$K1786)&gt;1,"SI","NO"),IF(COUNTIFS($A$19:$A1786,$A1786,$C$19:$C1786,$C1786,$J$19:$J1786,$J1786,$D$19:$D1786,$D1786)&gt;1,"SI","NO")))</f>
        <v/>
      </c>
      <c r="N1786" s="11">
        <f>IF(COUNTA($A1786:$K1786)=0,"",IF(AND($L1786="SI",$M1786="NO"),IFERROR($H1786,0),0))</f>
        <v/>
      </c>
      <c r="O1786" s="9">
        <f>IF(COUNTA($A1786:$K1786)=0,"",IF($M1786="SI","CUFE o factura duplicada dentro del reporte; no se suma dos veces",IF(IFERROR($H1786,0)&lt;=0,"DIAN reporta valor susceptible 0",IF($L1786="NO",IFERROR(LOOKUP(2,1/((LISTS!$M$2:$M$13&lt;&gt;"")*ISNUMBER(SEARCH(LISTS!$M$2:$M$13,$I1786))),LISTS!$O$2:$O$13),"Medio de pago no elegible o no identificado por DIAN"),"Apta automaticamente por pago electronico y base positiva"))))</f>
        <v/>
      </c>
    </row>
    <row r="1787">
      <c r="A1787" s="9" t="n"/>
      <c r="B1787" s="9" t="n"/>
      <c r="C1787" s="12" t="n"/>
      <c r="D1787" s="11" t="n"/>
      <c r="E1787" s="11" t="n"/>
      <c r="F1787" s="11" t="n"/>
      <c r="G1787" s="11" t="n"/>
      <c r="H1787" s="11" t="n"/>
      <c r="I1787" s="9" t="n"/>
      <c r="J1787" s="9" t="n"/>
      <c r="K1787" s="9" t="n"/>
      <c r="L1787" s="9">
        <f>IF(COUNTA($A1787:$K1787)=0,"",IF(AND(IFERROR($H1787,0)&gt;0,LEN(TRIM($K1787&amp;""))&gt;0,IFERROR(LOOKUP(2,1/((LISTS!$M$2:$M$13&lt;&gt;"")*ISNUMBER(SEARCH(LISTS!$M$2:$M$13,$I1787))),LISTS!$N$2:$N$13),"NO")="SI"),"SI","NO"))</f>
        <v/>
      </c>
      <c r="M1787" s="9">
        <f>IF(COUNTA($A1787:$K1787)=0,"",IF($K1787&lt;&gt;"",IF(COUNTIF($K$19:$K1787,$K1787)&gt;1,"SI","NO"),IF(COUNTIFS($A$19:$A1787,$A1787,$C$19:$C1787,$C1787,$J$19:$J1787,$J1787,$D$19:$D1787,$D1787)&gt;1,"SI","NO")))</f>
        <v/>
      </c>
      <c r="N1787" s="11">
        <f>IF(COUNTA($A1787:$K1787)=0,"",IF(AND($L1787="SI",$M1787="NO"),IFERROR($H1787,0),0))</f>
        <v/>
      </c>
      <c r="O1787" s="9">
        <f>IF(COUNTA($A1787:$K1787)=0,"",IF($M1787="SI","CUFE o factura duplicada dentro del reporte; no se suma dos veces",IF(IFERROR($H1787,0)&lt;=0,"DIAN reporta valor susceptible 0",IF($L1787="NO",IFERROR(LOOKUP(2,1/((LISTS!$M$2:$M$13&lt;&gt;"")*ISNUMBER(SEARCH(LISTS!$M$2:$M$13,$I1787))),LISTS!$O$2:$O$13),"Medio de pago no elegible o no identificado por DIAN"),"Apta automaticamente por pago electronico y base positiva"))))</f>
        <v/>
      </c>
    </row>
    <row r="1788">
      <c r="A1788" s="9" t="n"/>
      <c r="B1788" s="9" t="n"/>
      <c r="C1788" s="12" t="n"/>
      <c r="D1788" s="11" t="n"/>
      <c r="E1788" s="11" t="n"/>
      <c r="F1788" s="11" t="n"/>
      <c r="G1788" s="11" t="n"/>
      <c r="H1788" s="11" t="n"/>
      <c r="I1788" s="9" t="n"/>
      <c r="J1788" s="9" t="n"/>
      <c r="K1788" s="9" t="n"/>
      <c r="L1788" s="9">
        <f>IF(COUNTA($A1788:$K1788)=0,"",IF(AND(IFERROR($H1788,0)&gt;0,LEN(TRIM($K1788&amp;""))&gt;0,IFERROR(LOOKUP(2,1/((LISTS!$M$2:$M$13&lt;&gt;"")*ISNUMBER(SEARCH(LISTS!$M$2:$M$13,$I1788))),LISTS!$N$2:$N$13),"NO")="SI"),"SI","NO"))</f>
        <v/>
      </c>
      <c r="M1788" s="9">
        <f>IF(COUNTA($A1788:$K1788)=0,"",IF($K1788&lt;&gt;"",IF(COUNTIF($K$19:$K1788,$K1788)&gt;1,"SI","NO"),IF(COUNTIFS($A$19:$A1788,$A1788,$C$19:$C1788,$C1788,$J$19:$J1788,$J1788,$D$19:$D1788,$D1788)&gt;1,"SI","NO")))</f>
        <v/>
      </c>
      <c r="N1788" s="11">
        <f>IF(COUNTA($A1788:$K1788)=0,"",IF(AND($L1788="SI",$M1788="NO"),IFERROR($H1788,0),0))</f>
        <v/>
      </c>
      <c r="O1788" s="9">
        <f>IF(COUNTA($A1788:$K1788)=0,"",IF($M1788="SI","CUFE o factura duplicada dentro del reporte; no se suma dos veces",IF(IFERROR($H1788,0)&lt;=0,"DIAN reporta valor susceptible 0",IF($L1788="NO",IFERROR(LOOKUP(2,1/((LISTS!$M$2:$M$13&lt;&gt;"")*ISNUMBER(SEARCH(LISTS!$M$2:$M$13,$I1788))),LISTS!$O$2:$O$13),"Medio de pago no elegible o no identificado por DIAN"),"Apta automaticamente por pago electronico y base positiva"))))</f>
        <v/>
      </c>
    </row>
    <row r="1789">
      <c r="A1789" s="9" t="n"/>
      <c r="B1789" s="9" t="n"/>
      <c r="C1789" s="12" t="n"/>
      <c r="D1789" s="11" t="n"/>
      <c r="E1789" s="11" t="n"/>
      <c r="F1789" s="11" t="n"/>
      <c r="G1789" s="11" t="n"/>
      <c r="H1789" s="11" t="n"/>
      <c r="I1789" s="9" t="n"/>
      <c r="J1789" s="9" t="n"/>
      <c r="K1789" s="9" t="n"/>
      <c r="L1789" s="9">
        <f>IF(COUNTA($A1789:$K1789)=0,"",IF(AND(IFERROR($H1789,0)&gt;0,LEN(TRIM($K1789&amp;""))&gt;0,IFERROR(LOOKUP(2,1/((LISTS!$M$2:$M$13&lt;&gt;"")*ISNUMBER(SEARCH(LISTS!$M$2:$M$13,$I1789))),LISTS!$N$2:$N$13),"NO")="SI"),"SI","NO"))</f>
        <v/>
      </c>
      <c r="M1789" s="9">
        <f>IF(COUNTA($A1789:$K1789)=0,"",IF($K1789&lt;&gt;"",IF(COUNTIF($K$19:$K1789,$K1789)&gt;1,"SI","NO"),IF(COUNTIFS($A$19:$A1789,$A1789,$C$19:$C1789,$C1789,$J$19:$J1789,$J1789,$D$19:$D1789,$D1789)&gt;1,"SI","NO")))</f>
        <v/>
      </c>
      <c r="N1789" s="11">
        <f>IF(COUNTA($A1789:$K1789)=0,"",IF(AND($L1789="SI",$M1789="NO"),IFERROR($H1789,0),0))</f>
        <v/>
      </c>
      <c r="O1789" s="9">
        <f>IF(COUNTA($A1789:$K1789)=0,"",IF($M1789="SI","CUFE o factura duplicada dentro del reporte; no se suma dos veces",IF(IFERROR($H1789,0)&lt;=0,"DIAN reporta valor susceptible 0",IF($L1789="NO",IFERROR(LOOKUP(2,1/((LISTS!$M$2:$M$13&lt;&gt;"")*ISNUMBER(SEARCH(LISTS!$M$2:$M$13,$I1789))),LISTS!$O$2:$O$13),"Medio de pago no elegible o no identificado por DIAN"),"Apta automaticamente por pago electronico y base positiva"))))</f>
        <v/>
      </c>
    </row>
    <row r="1790">
      <c r="A1790" s="9" t="n"/>
      <c r="B1790" s="9" t="n"/>
      <c r="C1790" s="12" t="n"/>
      <c r="D1790" s="11" t="n"/>
      <c r="E1790" s="11" t="n"/>
      <c r="F1790" s="11" t="n"/>
      <c r="G1790" s="11" t="n"/>
      <c r="H1790" s="11" t="n"/>
      <c r="I1790" s="9" t="n"/>
      <c r="J1790" s="9" t="n"/>
      <c r="K1790" s="9" t="n"/>
      <c r="L1790" s="9">
        <f>IF(COUNTA($A1790:$K1790)=0,"",IF(AND(IFERROR($H1790,0)&gt;0,LEN(TRIM($K1790&amp;""))&gt;0,IFERROR(LOOKUP(2,1/((LISTS!$M$2:$M$13&lt;&gt;"")*ISNUMBER(SEARCH(LISTS!$M$2:$M$13,$I1790))),LISTS!$N$2:$N$13),"NO")="SI"),"SI","NO"))</f>
        <v/>
      </c>
      <c r="M1790" s="9">
        <f>IF(COUNTA($A1790:$K1790)=0,"",IF($K1790&lt;&gt;"",IF(COUNTIF($K$19:$K1790,$K1790)&gt;1,"SI","NO"),IF(COUNTIFS($A$19:$A1790,$A1790,$C$19:$C1790,$C1790,$J$19:$J1790,$J1790,$D$19:$D1790,$D1790)&gt;1,"SI","NO")))</f>
        <v/>
      </c>
      <c r="N1790" s="11">
        <f>IF(COUNTA($A1790:$K1790)=0,"",IF(AND($L1790="SI",$M1790="NO"),IFERROR($H1790,0),0))</f>
        <v/>
      </c>
      <c r="O1790" s="9">
        <f>IF(COUNTA($A1790:$K1790)=0,"",IF($M1790="SI","CUFE o factura duplicada dentro del reporte; no se suma dos veces",IF(IFERROR($H1790,0)&lt;=0,"DIAN reporta valor susceptible 0",IF($L1790="NO",IFERROR(LOOKUP(2,1/((LISTS!$M$2:$M$13&lt;&gt;"")*ISNUMBER(SEARCH(LISTS!$M$2:$M$13,$I1790))),LISTS!$O$2:$O$13),"Medio de pago no elegible o no identificado por DIAN"),"Apta automaticamente por pago electronico y base positiva"))))</f>
        <v/>
      </c>
    </row>
    <row r="1791">
      <c r="A1791" s="9" t="n"/>
      <c r="B1791" s="9" t="n"/>
      <c r="C1791" s="12" t="n"/>
      <c r="D1791" s="11" t="n"/>
      <c r="E1791" s="11" t="n"/>
      <c r="F1791" s="11" t="n"/>
      <c r="G1791" s="11" t="n"/>
      <c r="H1791" s="11" t="n"/>
      <c r="I1791" s="9" t="n"/>
      <c r="J1791" s="9" t="n"/>
      <c r="K1791" s="9" t="n"/>
      <c r="L1791" s="9">
        <f>IF(COUNTA($A1791:$K1791)=0,"",IF(AND(IFERROR($H1791,0)&gt;0,LEN(TRIM($K1791&amp;""))&gt;0,IFERROR(LOOKUP(2,1/((LISTS!$M$2:$M$13&lt;&gt;"")*ISNUMBER(SEARCH(LISTS!$M$2:$M$13,$I1791))),LISTS!$N$2:$N$13),"NO")="SI"),"SI","NO"))</f>
        <v/>
      </c>
      <c r="M1791" s="9">
        <f>IF(COUNTA($A1791:$K1791)=0,"",IF($K1791&lt;&gt;"",IF(COUNTIF($K$19:$K1791,$K1791)&gt;1,"SI","NO"),IF(COUNTIFS($A$19:$A1791,$A1791,$C$19:$C1791,$C1791,$J$19:$J1791,$J1791,$D$19:$D1791,$D1791)&gt;1,"SI","NO")))</f>
        <v/>
      </c>
      <c r="N1791" s="11">
        <f>IF(COUNTA($A1791:$K1791)=0,"",IF(AND($L1791="SI",$M1791="NO"),IFERROR($H1791,0),0))</f>
        <v/>
      </c>
      <c r="O1791" s="9">
        <f>IF(COUNTA($A1791:$K1791)=0,"",IF($M1791="SI","CUFE o factura duplicada dentro del reporte; no se suma dos veces",IF(IFERROR($H1791,0)&lt;=0,"DIAN reporta valor susceptible 0",IF($L1791="NO",IFERROR(LOOKUP(2,1/((LISTS!$M$2:$M$13&lt;&gt;"")*ISNUMBER(SEARCH(LISTS!$M$2:$M$13,$I1791))),LISTS!$O$2:$O$13),"Medio de pago no elegible o no identificado por DIAN"),"Apta automaticamente por pago electronico y base positiva"))))</f>
        <v/>
      </c>
    </row>
    <row r="1792">
      <c r="A1792" s="9" t="n"/>
      <c r="B1792" s="9" t="n"/>
      <c r="C1792" s="12" t="n"/>
      <c r="D1792" s="11" t="n"/>
      <c r="E1792" s="11" t="n"/>
      <c r="F1792" s="11" t="n"/>
      <c r="G1792" s="11" t="n"/>
      <c r="H1792" s="11" t="n"/>
      <c r="I1792" s="9" t="n"/>
      <c r="J1792" s="9" t="n"/>
      <c r="K1792" s="9" t="n"/>
      <c r="L1792" s="9">
        <f>IF(COUNTA($A1792:$K1792)=0,"",IF(AND(IFERROR($H1792,0)&gt;0,LEN(TRIM($K1792&amp;""))&gt;0,IFERROR(LOOKUP(2,1/((LISTS!$M$2:$M$13&lt;&gt;"")*ISNUMBER(SEARCH(LISTS!$M$2:$M$13,$I1792))),LISTS!$N$2:$N$13),"NO")="SI"),"SI","NO"))</f>
        <v/>
      </c>
      <c r="M1792" s="9">
        <f>IF(COUNTA($A1792:$K1792)=0,"",IF($K1792&lt;&gt;"",IF(COUNTIF($K$19:$K1792,$K1792)&gt;1,"SI","NO"),IF(COUNTIFS($A$19:$A1792,$A1792,$C$19:$C1792,$C1792,$J$19:$J1792,$J1792,$D$19:$D1792,$D1792)&gt;1,"SI","NO")))</f>
        <v/>
      </c>
      <c r="N1792" s="11">
        <f>IF(COUNTA($A1792:$K1792)=0,"",IF(AND($L1792="SI",$M1792="NO"),IFERROR($H1792,0),0))</f>
        <v/>
      </c>
      <c r="O1792" s="9">
        <f>IF(COUNTA($A1792:$K1792)=0,"",IF($M1792="SI","CUFE o factura duplicada dentro del reporte; no se suma dos veces",IF(IFERROR($H1792,0)&lt;=0,"DIAN reporta valor susceptible 0",IF($L1792="NO",IFERROR(LOOKUP(2,1/((LISTS!$M$2:$M$13&lt;&gt;"")*ISNUMBER(SEARCH(LISTS!$M$2:$M$13,$I1792))),LISTS!$O$2:$O$13),"Medio de pago no elegible o no identificado por DIAN"),"Apta automaticamente por pago electronico y base positiva"))))</f>
        <v/>
      </c>
    </row>
    <row r="1793">
      <c r="A1793" s="9" t="n"/>
      <c r="B1793" s="9" t="n"/>
      <c r="C1793" s="12" t="n"/>
      <c r="D1793" s="11" t="n"/>
      <c r="E1793" s="11" t="n"/>
      <c r="F1793" s="11" t="n"/>
      <c r="G1793" s="11" t="n"/>
      <c r="H1793" s="11" t="n"/>
      <c r="I1793" s="9" t="n"/>
      <c r="J1793" s="9" t="n"/>
      <c r="K1793" s="9" t="n"/>
      <c r="L1793" s="9">
        <f>IF(COUNTA($A1793:$K1793)=0,"",IF(AND(IFERROR($H1793,0)&gt;0,LEN(TRIM($K1793&amp;""))&gt;0,IFERROR(LOOKUP(2,1/((LISTS!$M$2:$M$13&lt;&gt;"")*ISNUMBER(SEARCH(LISTS!$M$2:$M$13,$I1793))),LISTS!$N$2:$N$13),"NO")="SI"),"SI","NO"))</f>
        <v/>
      </c>
      <c r="M1793" s="9">
        <f>IF(COUNTA($A1793:$K1793)=0,"",IF($K1793&lt;&gt;"",IF(COUNTIF($K$19:$K1793,$K1793)&gt;1,"SI","NO"),IF(COUNTIFS($A$19:$A1793,$A1793,$C$19:$C1793,$C1793,$J$19:$J1793,$J1793,$D$19:$D1793,$D1793)&gt;1,"SI","NO")))</f>
        <v/>
      </c>
      <c r="N1793" s="11">
        <f>IF(COUNTA($A1793:$K1793)=0,"",IF(AND($L1793="SI",$M1793="NO"),IFERROR($H1793,0),0))</f>
        <v/>
      </c>
      <c r="O1793" s="9">
        <f>IF(COUNTA($A1793:$K1793)=0,"",IF($M1793="SI","CUFE o factura duplicada dentro del reporte; no se suma dos veces",IF(IFERROR($H1793,0)&lt;=0,"DIAN reporta valor susceptible 0",IF($L1793="NO",IFERROR(LOOKUP(2,1/((LISTS!$M$2:$M$13&lt;&gt;"")*ISNUMBER(SEARCH(LISTS!$M$2:$M$13,$I1793))),LISTS!$O$2:$O$13),"Medio de pago no elegible o no identificado por DIAN"),"Apta automaticamente por pago electronico y base positiva"))))</f>
        <v/>
      </c>
    </row>
    <row r="1794">
      <c r="A1794" s="9" t="n"/>
      <c r="B1794" s="9" t="n"/>
      <c r="C1794" s="12" t="n"/>
      <c r="D1794" s="11" t="n"/>
      <c r="E1794" s="11" t="n"/>
      <c r="F1794" s="11" t="n"/>
      <c r="G1794" s="11" t="n"/>
      <c r="H1794" s="11" t="n"/>
      <c r="I1794" s="9" t="n"/>
      <c r="J1794" s="9" t="n"/>
      <c r="K1794" s="9" t="n"/>
      <c r="L1794" s="9">
        <f>IF(COUNTA($A1794:$K1794)=0,"",IF(AND(IFERROR($H1794,0)&gt;0,LEN(TRIM($K1794&amp;""))&gt;0,IFERROR(LOOKUP(2,1/((LISTS!$M$2:$M$13&lt;&gt;"")*ISNUMBER(SEARCH(LISTS!$M$2:$M$13,$I1794))),LISTS!$N$2:$N$13),"NO")="SI"),"SI","NO"))</f>
        <v/>
      </c>
      <c r="M1794" s="9">
        <f>IF(COUNTA($A1794:$K1794)=0,"",IF($K1794&lt;&gt;"",IF(COUNTIF($K$19:$K1794,$K1794)&gt;1,"SI","NO"),IF(COUNTIFS($A$19:$A1794,$A1794,$C$19:$C1794,$C1794,$J$19:$J1794,$J1794,$D$19:$D1794,$D1794)&gt;1,"SI","NO")))</f>
        <v/>
      </c>
      <c r="N1794" s="11">
        <f>IF(COUNTA($A1794:$K1794)=0,"",IF(AND($L1794="SI",$M1794="NO"),IFERROR($H1794,0),0))</f>
        <v/>
      </c>
      <c r="O1794" s="9">
        <f>IF(COUNTA($A1794:$K1794)=0,"",IF($M1794="SI","CUFE o factura duplicada dentro del reporte; no se suma dos veces",IF(IFERROR($H1794,0)&lt;=0,"DIAN reporta valor susceptible 0",IF($L1794="NO",IFERROR(LOOKUP(2,1/((LISTS!$M$2:$M$13&lt;&gt;"")*ISNUMBER(SEARCH(LISTS!$M$2:$M$13,$I1794))),LISTS!$O$2:$O$13),"Medio de pago no elegible o no identificado por DIAN"),"Apta automaticamente por pago electronico y base positiva"))))</f>
        <v/>
      </c>
    </row>
    <row r="1795">
      <c r="A1795" s="9" t="n"/>
      <c r="B1795" s="9" t="n"/>
      <c r="C1795" s="12" t="n"/>
      <c r="D1795" s="11" t="n"/>
      <c r="E1795" s="11" t="n"/>
      <c r="F1795" s="11" t="n"/>
      <c r="G1795" s="11" t="n"/>
      <c r="H1795" s="11" t="n"/>
      <c r="I1795" s="9" t="n"/>
      <c r="J1795" s="9" t="n"/>
      <c r="K1795" s="9" t="n"/>
      <c r="L1795" s="9">
        <f>IF(COUNTA($A1795:$K1795)=0,"",IF(AND(IFERROR($H1795,0)&gt;0,LEN(TRIM($K1795&amp;""))&gt;0,IFERROR(LOOKUP(2,1/((LISTS!$M$2:$M$13&lt;&gt;"")*ISNUMBER(SEARCH(LISTS!$M$2:$M$13,$I1795))),LISTS!$N$2:$N$13),"NO")="SI"),"SI","NO"))</f>
        <v/>
      </c>
      <c r="M1795" s="9">
        <f>IF(COUNTA($A1795:$K1795)=0,"",IF($K1795&lt;&gt;"",IF(COUNTIF($K$19:$K1795,$K1795)&gt;1,"SI","NO"),IF(COUNTIFS($A$19:$A1795,$A1795,$C$19:$C1795,$C1795,$J$19:$J1795,$J1795,$D$19:$D1795,$D1795)&gt;1,"SI","NO")))</f>
        <v/>
      </c>
      <c r="N1795" s="11">
        <f>IF(COUNTA($A1795:$K1795)=0,"",IF(AND($L1795="SI",$M1795="NO"),IFERROR($H1795,0),0))</f>
        <v/>
      </c>
      <c r="O1795" s="9">
        <f>IF(COUNTA($A1795:$K1795)=0,"",IF($M1795="SI","CUFE o factura duplicada dentro del reporte; no se suma dos veces",IF(IFERROR($H1795,0)&lt;=0,"DIAN reporta valor susceptible 0",IF($L1795="NO",IFERROR(LOOKUP(2,1/((LISTS!$M$2:$M$13&lt;&gt;"")*ISNUMBER(SEARCH(LISTS!$M$2:$M$13,$I1795))),LISTS!$O$2:$O$13),"Medio de pago no elegible o no identificado por DIAN"),"Apta automaticamente por pago electronico y base positiva"))))</f>
        <v/>
      </c>
    </row>
    <row r="1796">
      <c r="A1796" s="9" t="n"/>
      <c r="B1796" s="9" t="n"/>
      <c r="C1796" s="12" t="n"/>
      <c r="D1796" s="11" t="n"/>
      <c r="E1796" s="11" t="n"/>
      <c r="F1796" s="11" t="n"/>
      <c r="G1796" s="11" t="n"/>
      <c r="H1796" s="11" t="n"/>
      <c r="I1796" s="9" t="n"/>
      <c r="J1796" s="9" t="n"/>
      <c r="K1796" s="9" t="n"/>
      <c r="L1796" s="9">
        <f>IF(COUNTA($A1796:$K1796)=0,"",IF(AND(IFERROR($H1796,0)&gt;0,LEN(TRIM($K1796&amp;""))&gt;0,IFERROR(LOOKUP(2,1/((LISTS!$M$2:$M$13&lt;&gt;"")*ISNUMBER(SEARCH(LISTS!$M$2:$M$13,$I1796))),LISTS!$N$2:$N$13),"NO")="SI"),"SI","NO"))</f>
        <v/>
      </c>
      <c r="M1796" s="9">
        <f>IF(COUNTA($A1796:$K1796)=0,"",IF($K1796&lt;&gt;"",IF(COUNTIF($K$19:$K1796,$K1796)&gt;1,"SI","NO"),IF(COUNTIFS($A$19:$A1796,$A1796,$C$19:$C1796,$C1796,$J$19:$J1796,$J1796,$D$19:$D1796,$D1796)&gt;1,"SI","NO")))</f>
        <v/>
      </c>
      <c r="N1796" s="11">
        <f>IF(COUNTA($A1796:$K1796)=0,"",IF(AND($L1796="SI",$M1796="NO"),IFERROR($H1796,0),0))</f>
        <v/>
      </c>
      <c r="O1796" s="9">
        <f>IF(COUNTA($A1796:$K1796)=0,"",IF($M1796="SI","CUFE o factura duplicada dentro del reporte; no se suma dos veces",IF(IFERROR($H1796,0)&lt;=0,"DIAN reporta valor susceptible 0",IF($L1796="NO",IFERROR(LOOKUP(2,1/((LISTS!$M$2:$M$13&lt;&gt;"")*ISNUMBER(SEARCH(LISTS!$M$2:$M$13,$I1796))),LISTS!$O$2:$O$13),"Medio de pago no elegible o no identificado por DIAN"),"Apta automaticamente por pago electronico y base positiva"))))</f>
        <v/>
      </c>
    </row>
    <row r="1797">
      <c r="A1797" s="9" t="n"/>
      <c r="B1797" s="9" t="n"/>
      <c r="C1797" s="12" t="n"/>
      <c r="D1797" s="11" t="n"/>
      <c r="E1797" s="11" t="n"/>
      <c r="F1797" s="11" t="n"/>
      <c r="G1797" s="11" t="n"/>
      <c r="H1797" s="11" t="n"/>
      <c r="I1797" s="9" t="n"/>
      <c r="J1797" s="9" t="n"/>
      <c r="K1797" s="9" t="n"/>
      <c r="L1797" s="9">
        <f>IF(COUNTA($A1797:$K1797)=0,"",IF(AND(IFERROR($H1797,0)&gt;0,LEN(TRIM($K1797&amp;""))&gt;0,IFERROR(LOOKUP(2,1/((LISTS!$M$2:$M$13&lt;&gt;"")*ISNUMBER(SEARCH(LISTS!$M$2:$M$13,$I1797))),LISTS!$N$2:$N$13),"NO")="SI"),"SI","NO"))</f>
        <v/>
      </c>
      <c r="M1797" s="9">
        <f>IF(COUNTA($A1797:$K1797)=0,"",IF($K1797&lt;&gt;"",IF(COUNTIF($K$19:$K1797,$K1797)&gt;1,"SI","NO"),IF(COUNTIFS($A$19:$A1797,$A1797,$C$19:$C1797,$C1797,$J$19:$J1797,$J1797,$D$19:$D1797,$D1797)&gt;1,"SI","NO")))</f>
        <v/>
      </c>
      <c r="N1797" s="11">
        <f>IF(COUNTA($A1797:$K1797)=0,"",IF(AND($L1797="SI",$M1797="NO"),IFERROR($H1797,0),0))</f>
        <v/>
      </c>
      <c r="O1797" s="9">
        <f>IF(COUNTA($A1797:$K1797)=0,"",IF($M1797="SI","CUFE o factura duplicada dentro del reporte; no se suma dos veces",IF(IFERROR($H1797,0)&lt;=0,"DIAN reporta valor susceptible 0",IF($L1797="NO",IFERROR(LOOKUP(2,1/((LISTS!$M$2:$M$13&lt;&gt;"")*ISNUMBER(SEARCH(LISTS!$M$2:$M$13,$I1797))),LISTS!$O$2:$O$13),"Medio de pago no elegible o no identificado por DIAN"),"Apta automaticamente por pago electronico y base positiva"))))</f>
        <v/>
      </c>
    </row>
    <row r="1798">
      <c r="A1798" s="9" t="n"/>
      <c r="B1798" s="9" t="n"/>
      <c r="C1798" s="12" t="n"/>
      <c r="D1798" s="11" t="n"/>
      <c r="E1798" s="11" t="n"/>
      <c r="F1798" s="11" t="n"/>
      <c r="G1798" s="11" t="n"/>
      <c r="H1798" s="11" t="n"/>
      <c r="I1798" s="9" t="n"/>
      <c r="J1798" s="9" t="n"/>
      <c r="K1798" s="9" t="n"/>
      <c r="L1798" s="9">
        <f>IF(COUNTA($A1798:$K1798)=0,"",IF(AND(IFERROR($H1798,0)&gt;0,LEN(TRIM($K1798&amp;""))&gt;0,IFERROR(LOOKUP(2,1/((LISTS!$M$2:$M$13&lt;&gt;"")*ISNUMBER(SEARCH(LISTS!$M$2:$M$13,$I1798))),LISTS!$N$2:$N$13),"NO")="SI"),"SI","NO"))</f>
        <v/>
      </c>
      <c r="M1798" s="9">
        <f>IF(COUNTA($A1798:$K1798)=0,"",IF($K1798&lt;&gt;"",IF(COUNTIF($K$19:$K1798,$K1798)&gt;1,"SI","NO"),IF(COUNTIFS($A$19:$A1798,$A1798,$C$19:$C1798,$C1798,$J$19:$J1798,$J1798,$D$19:$D1798,$D1798)&gt;1,"SI","NO")))</f>
        <v/>
      </c>
      <c r="N1798" s="11">
        <f>IF(COUNTA($A1798:$K1798)=0,"",IF(AND($L1798="SI",$M1798="NO"),IFERROR($H1798,0),0))</f>
        <v/>
      </c>
      <c r="O1798" s="9">
        <f>IF(COUNTA($A1798:$K1798)=0,"",IF($M1798="SI","CUFE o factura duplicada dentro del reporte; no se suma dos veces",IF(IFERROR($H1798,0)&lt;=0,"DIAN reporta valor susceptible 0",IF($L1798="NO",IFERROR(LOOKUP(2,1/((LISTS!$M$2:$M$13&lt;&gt;"")*ISNUMBER(SEARCH(LISTS!$M$2:$M$13,$I1798))),LISTS!$O$2:$O$13),"Medio de pago no elegible o no identificado por DIAN"),"Apta automaticamente por pago electronico y base positiva"))))</f>
        <v/>
      </c>
    </row>
    <row r="1799">
      <c r="A1799" s="9" t="n"/>
      <c r="B1799" s="9" t="n"/>
      <c r="C1799" s="12" t="n"/>
      <c r="D1799" s="11" t="n"/>
      <c r="E1799" s="11" t="n"/>
      <c r="F1799" s="11" t="n"/>
      <c r="G1799" s="11" t="n"/>
      <c r="H1799" s="11" t="n"/>
      <c r="I1799" s="9" t="n"/>
      <c r="J1799" s="9" t="n"/>
      <c r="K1799" s="9" t="n"/>
      <c r="L1799" s="9">
        <f>IF(COUNTA($A1799:$K1799)=0,"",IF(AND(IFERROR($H1799,0)&gt;0,LEN(TRIM($K1799&amp;""))&gt;0,IFERROR(LOOKUP(2,1/((LISTS!$M$2:$M$13&lt;&gt;"")*ISNUMBER(SEARCH(LISTS!$M$2:$M$13,$I1799))),LISTS!$N$2:$N$13),"NO")="SI"),"SI","NO"))</f>
        <v/>
      </c>
      <c r="M1799" s="9">
        <f>IF(COUNTA($A1799:$K1799)=0,"",IF($K1799&lt;&gt;"",IF(COUNTIF($K$19:$K1799,$K1799)&gt;1,"SI","NO"),IF(COUNTIFS($A$19:$A1799,$A1799,$C$19:$C1799,$C1799,$J$19:$J1799,$J1799,$D$19:$D1799,$D1799)&gt;1,"SI","NO")))</f>
        <v/>
      </c>
      <c r="N1799" s="11">
        <f>IF(COUNTA($A1799:$K1799)=0,"",IF(AND($L1799="SI",$M1799="NO"),IFERROR($H1799,0),0))</f>
        <v/>
      </c>
      <c r="O1799" s="9">
        <f>IF(COUNTA($A1799:$K1799)=0,"",IF($M1799="SI","CUFE o factura duplicada dentro del reporte; no se suma dos veces",IF(IFERROR($H1799,0)&lt;=0,"DIAN reporta valor susceptible 0",IF($L1799="NO",IFERROR(LOOKUP(2,1/((LISTS!$M$2:$M$13&lt;&gt;"")*ISNUMBER(SEARCH(LISTS!$M$2:$M$13,$I1799))),LISTS!$O$2:$O$13),"Medio de pago no elegible o no identificado por DIAN"),"Apta automaticamente por pago electronico y base positiva"))))</f>
        <v/>
      </c>
    </row>
    <row r="1800">
      <c r="A1800" s="9" t="n"/>
      <c r="B1800" s="9" t="n"/>
      <c r="C1800" s="12" t="n"/>
      <c r="D1800" s="11" t="n"/>
      <c r="E1800" s="11" t="n"/>
      <c r="F1800" s="11" t="n"/>
      <c r="G1800" s="11" t="n"/>
      <c r="H1800" s="11" t="n"/>
      <c r="I1800" s="9" t="n"/>
      <c r="J1800" s="9" t="n"/>
      <c r="K1800" s="9" t="n"/>
      <c r="L1800" s="9">
        <f>IF(COUNTA($A1800:$K1800)=0,"",IF(AND(IFERROR($H1800,0)&gt;0,LEN(TRIM($K1800&amp;""))&gt;0,IFERROR(LOOKUP(2,1/((LISTS!$M$2:$M$13&lt;&gt;"")*ISNUMBER(SEARCH(LISTS!$M$2:$M$13,$I1800))),LISTS!$N$2:$N$13),"NO")="SI"),"SI","NO"))</f>
        <v/>
      </c>
      <c r="M1800" s="9">
        <f>IF(COUNTA($A1800:$K1800)=0,"",IF($K1800&lt;&gt;"",IF(COUNTIF($K$19:$K1800,$K1800)&gt;1,"SI","NO"),IF(COUNTIFS($A$19:$A1800,$A1800,$C$19:$C1800,$C1800,$J$19:$J1800,$J1800,$D$19:$D1800,$D1800)&gt;1,"SI","NO")))</f>
        <v/>
      </c>
      <c r="N1800" s="11">
        <f>IF(COUNTA($A1800:$K1800)=0,"",IF(AND($L1800="SI",$M1800="NO"),IFERROR($H1800,0),0))</f>
        <v/>
      </c>
      <c r="O1800" s="9">
        <f>IF(COUNTA($A1800:$K1800)=0,"",IF($M1800="SI","CUFE o factura duplicada dentro del reporte; no se suma dos veces",IF(IFERROR($H1800,0)&lt;=0,"DIAN reporta valor susceptible 0",IF($L1800="NO",IFERROR(LOOKUP(2,1/((LISTS!$M$2:$M$13&lt;&gt;"")*ISNUMBER(SEARCH(LISTS!$M$2:$M$13,$I1800))),LISTS!$O$2:$O$13),"Medio de pago no elegible o no identificado por DIAN"),"Apta automaticamente por pago electronico y base positiva"))))</f>
        <v/>
      </c>
    </row>
    <row r="1801">
      <c r="A1801" s="9" t="n"/>
      <c r="B1801" s="9" t="n"/>
      <c r="C1801" s="12" t="n"/>
      <c r="D1801" s="11" t="n"/>
      <c r="E1801" s="11" t="n"/>
      <c r="F1801" s="11" t="n"/>
      <c r="G1801" s="11" t="n"/>
      <c r="H1801" s="11" t="n"/>
      <c r="I1801" s="9" t="n"/>
      <c r="J1801" s="9" t="n"/>
      <c r="K1801" s="9" t="n"/>
      <c r="L1801" s="9">
        <f>IF(COUNTA($A1801:$K1801)=0,"",IF(AND(IFERROR($H1801,0)&gt;0,LEN(TRIM($K1801&amp;""))&gt;0,IFERROR(LOOKUP(2,1/((LISTS!$M$2:$M$13&lt;&gt;"")*ISNUMBER(SEARCH(LISTS!$M$2:$M$13,$I1801))),LISTS!$N$2:$N$13),"NO")="SI"),"SI","NO"))</f>
        <v/>
      </c>
      <c r="M1801" s="9">
        <f>IF(COUNTA($A1801:$K1801)=0,"",IF($K1801&lt;&gt;"",IF(COUNTIF($K$19:$K1801,$K1801)&gt;1,"SI","NO"),IF(COUNTIFS($A$19:$A1801,$A1801,$C$19:$C1801,$C1801,$J$19:$J1801,$J1801,$D$19:$D1801,$D1801)&gt;1,"SI","NO")))</f>
        <v/>
      </c>
      <c r="N1801" s="11">
        <f>IF(COUNTA($A1801:$K1801)=0,"",IF(AND($L1801="SI",$M1801="NO"),IFERROR($H1801,0),0))</f>
        <v/>
      </c>
      <c r="O1801" s="9">
        <f>IF(COUNTA($A1801:$K1801)=0,"",IF($M1801="SI","CUFE o factura duplicada dentro del reporte; no se suma dos veces",IF(IFERROR($H1801,0)&lt;=0,"DIAN reporta valor susceptible 0",IF($L1801="NO",IFERROR(LOOKUP(2,1/((LISTS!$M$2:$M$13&lt;&gt;"")*ISNUMBER(SEARCH(LISTS!$M$2:$M$13,$I1801))),LISTS!$O$2:$O$13),"Medio de pago no elegible o no identificado por DIAN"),"Apta automaticamente por pago electronico y base positiva"))))</f>
        <v/>
      </c>
    </row>
    <row r="1802">
      <c r="A1802" s="9" t="n"/>
      <c r="B1802" s="9" t="n"/>
      <c r="C1802" s="12" t="n"/>
      <c r="D1802" s="11" t="n"/>
      <c r="E1802" s="11" t="n"/>
      <c r="F1802" s="11" t="n"/>
      <c r="G1802" s="11" t="n"/>
      <c r="H1802" s="11" t="n"/>
      <c r="I1802" s="9" t="n"/>
      <c r="J1802" s="9" t="n"/>
      <c r="K1802" s="9" t="n"/>
      <c r="L1802" s="9">
        <f>IF(COUNTA($A1802:$K1802)=0,"",IF(AND(IFERROR($H1802,0)&gt;0,LEN(TRIM($K1802&amp;""))&gt;0,IFERROR(LOOKUP(2,1/((LISTS!$M$2:$M$13&lt;&gt;"")*ISNUMBER(SEARCH(LISTS!$M$2:$M$13,$I1802))),LISTS!$N$2:$N$13),"NO")="SI"),"SI","NO"))</f>
        <v/>
      </c>
      <c r="M1802" s="9">
        <f>IF(COUNTA($A1802:$K1802)=0,"",IF($K1802&lt;&gt;"",IF(COUNTIF($K$19:$K1802,$K1802)&gt;1,"SI","NO"),IF(COUNTIFS($A$19:$A1802,$A1802,$C$19:$C1802,$C1802,$J$19:$J1802,$J1802,$D$19:$D1802,$D1802)&gt;1,"SI","NO")))</f>
        <v/>
      </c>
      <c r="N1802" s="11">
        <f>IF(COUNTA($A1802:$K1802)=0,"",IF(AND($L1802="SI",$M1802="NO"),IFERROR($H1802,0),0))</f>
        <v/>
      </c>
      <c r="O1802" s="9">
        <f>IF(COUNTA($A1802:$K1802)=0,"",IF($M1802="SI","CUFE o factura duplicada dentro del reporte; no se suma dos veces",IF(IFERROR($H1802,0)&lt;=0,"DIAN reporta valor susceptible 0",IF($L1802="NO",IFERROR(LOOKUP(2,1/((LISTS!$M$2:$M$13&lt;&gt;"")*ISNUMBER(SEARCH(LISTS!$M$2:$M$13,$I1802))),LISTS!$O$2:$O$13),"Medio de pago no elegible o no identificado por DIAN"),"Apta automaticamente por pago electronico y base positiva"))))</f>
        <v/>
      </c>
    </row>
    <row r="1803">
      <c r="A1803" s="9" t="n"/>
      <c r="B1803" s="9" t="n"/>
      <c r="C1803" s="12" t="n"/>
      <c r="D1803" s="11" t="n"/>
      <c r="E1803" s="11" t="n"/>
      <c r="F1803" s="11" t="n"/>
      <c r="G1803" s="11" t="n"/>
      <c r="H1803" s="11" t="n"/>
      <c r="I1803" s="9" t="n"/>
      <c r="J1803" s="9" t="n"/>
      <c r="K1803" s="9" t="n"/>
      <c r="L1803" s="9">
        <f>IF(COUNTA($A1803:$K1803)=0,"",IF(AND(IFERROR($H1803,0)&gt;0,LEN(TRIM($K1803&amp;""))&gt;0,IFERROR(LOOKUP(2,1/((LISTS!$M$2:$M$13&lt;&gt;"")*ISNUMBER(SEARCH(LISTS!$M$2:$M$13,$I1803))),LISTS!$N$2:$N$13),"NO")="SI"),"SI","NO"))</f>
        <v/>
      </c>
      <c r="M1803" s="9">
        <f>IF(COUNTA($A1803:$K1803)=0,"",IF($K1803&lt;&gt;"",IF(COUNTIF($K$19:$K1803,$K1803)&gt;1,"SI","NO"),IF(COUNTIFS($A$19:$A1803,$A1803,$C$19:$C1803,$C1803,$J$19:$J1803,$J1803,$D$19:$D1803,$D1803)&gt;1,"SI","NO")))</f>
        <v/>
      </c>
      <c r="N1803" s="11">
        <f>IF(COUNTA($A1803:$K1803)=0,"",IF(AND($L1803="SI",$M1803="NO"),IFERROR($H1803,0),0))</f>
        <v/>
      </c>
      <c r="O1803" s="9">
        <f>IF(COUNTA($A1803:$K1803)=0,"",IF($M1803="SI","CUFE o factura duplicada dentro del reporte; no se suma dos veces",IF(IFERROR($H1803,0)&lt;=0,"DIAN reporta valor susceptible 0",IF($L1803="NO",IFERROR(LOOKUP(2,1/((LISTS!$M$2:$M$13&lt;&gt;"")*ISNUMBER(SEARCH(LISTS!$M$2:$M$13,$I1803))),LISTS!$O$2:$O$13),"Medio de pago no elegible o no identificado por DIAN"),"Apta automaticamente por pago electronico y base positiva"))))</f>
        <v/>
      </c>
    </row>
    <row r="1804">
      <c r="A1804" s="9" t="n"/>
      <c r="B1804" s="9" t="n"/>
      <c r="C1804" s="12" t="n"/>
      <c r="D1804" s="11" t="n"/>
      <c r="E1804" s="11" t="n"/>
      <c r="F1804" s="11" t="n"/>
      <c r="G1804" s="11" t="n"/>
      <c r="H1804" s="11" t="n"/>
      <c r="I1804" s="9" t="n"/>
      <c r="J1804" s="9" t="n"/>
      <c r="K1804" s="9" t="n"/>
      <c r="L1804" s="9">
        <f>IF(COUNTA($A1804:$K1804)=0,"",IF(AND(IFERROR($H1804,0)&gt;0,LEN(TRIM($K1804&amp;""))&gt;0,IFERROR(LOOKUP(2,1/((LISTS!$M$2:$M$13&lt;&gt;"")*ISNUMBER(SEARCH(LISTS!$M$2:$M$13,$I1804))),LISTS!$N$2:$N$13),"NO")="SI"),"SI","NO"))</f>
        <v/>
      </c>
      <c r="M1804" s="9">
        <f>IF(COUNTA($A1804:$K1804)=0,"",IF($K1804&lt;&gt;"",IF(COUNTIF($K$19:$K1804,$K1804)&gt;1,"SI","NO"),IF(COUNTIFS($A$19:$A1804,$A1804,$C$19:$C1804,$C1804,$J$19:$J1804,$J1804,$D$19:$D1804,$D1804)&gt;1,"SI","NO")))</f>
        <v/>
      </c>
      <c r="N1804" s="11">
        <f>IF(COUNTA($A1804:$K1804)=0,"",IF(AND($L1804="SI",$M1804="NO"),IFERROR($H1804,0),0))</f>
        <v/>
      </c>
      <c r="O1804" s="9">
        <f>IF(COUNTA($A1804:$K1804)=0,"",IF($M1804="SI","CUFE o factura duplicada dentro del reporte; no se suma dos veces",IF(IFERROR($H1804,0)&lt;=0,"DIAN reporta valor susceptible 0",IF($L1804="NO",IFERROR(LOOKUP(2,1/((LISTS!$M$2:$M$13&lt;&gt;"")*ISNUMBER(SEARCH(LISTS!$M$2:$M$13,$I1804))),LISTS!$O$2:$O$13),"Medio de pago no elegible o no identificado por DIAN"),"Apta automaticamente por pago electronico y base positiva"))))</f>
        <v/>
      </c>
    </row>
    <row r="1805">
      <c r="A1805" s="9" t="n"/>
      <c r="B1805" s="9" t="n"/>
      <c r="C1805" s="12" t="n"/>
      <c r="D1805" s="11" t="n"/>
      <c r="E1805" s="11" t="n"/>
      <c r="F1805" s="11" t="n"/>
      <c r="G1805" s="11" t="n"/>
      <c r="H1805" s="11" t="n"/>
      <c r="I1805" s="9" t="n"/>
      <c r="J1805" s="9" t="n"/>
      <c r="K1805" s="9" t="n"/>
      <c r="L1805" s="9">
        <f>IF(COUNTA($A1805:$K1805)=0,"",IF(AND(IFERROR($H1805,0)&gt;0,LEN(TRIM($K1805&amp;""))&gt;0,IFERROR(LOOKUP(2,1/((LISTS!$M$2:$M$13&lt;&gt;"")*ISNUMBER(SEARCH(LISTS!$M$2:$M$13,$I1805))),LISTS!$N$2:$N$13),"NO")="SI"),"SI","NO"))</f>
        <v/>
      </c>
      <c r="M1805" s="9">
        <f>IF(COUNTA($A1805:$K1805)=0,"",IF($K1805&lt;&gt;"",IF(COUNTIF($K$19:$K1805,$K1805)&gt;1,"SI","NO"),IF(COUNTIFS($A$19:$A1805,$A1805,$C$19:$C1805,$C1805,$J$19:$J1805,$J1805,$D$19:$D1805,$D1805)&gt;1,"SI","NO")))</f>
        <v/>
      </c>
      <c r="N1805" s="11">
        <f>IF(COUNTA($A1805:$K1805)=0,"",IF(AND($L1805="SI",$M1805="NO"),IFERROR($H1805,0),0))</f>
        <v/>
      </c>
      <c r="O1805" s="9">
        <f>IF(COUNTA($A1805:$K1805)=0,"",IF($M1805="SI","CUFE o factura duplicada dentro del reporte; no se suma dos veces",IF(IFERROR($H1805,0)&lt;=0,"DIAN reporta valor susceptible 0",IF($L1805="NO",IFERROR(LOOKUP(2,1/((LISTS!$M$2:$M$13&lt;&gt;"")*ISNUMBER(SEARCH(LISTS!$M$2:$M$13,$I1805))),LISTS!$O$2:$O$13),"Medio de pago no elegible o no identificado por DIAN"),"Apta automaticamente por pago electronico y base positiva"))))</f>
        <v/>
      </c>
    </row>
    <row r="1806">
      <c r="A1806" s="9" t="n"/>
      <c r="B1806" s="9" t="n"/>
      <c r="C1806" s="12" t="n"/>
      <c r="D1806" s="11" t="n"/>
      <c r="E1806" s="11" t="n"/>
      <c r="F1806" s="11" t="n"/>
      <c r="G1806" s="11" t="n"/>
      <c r="H1806" s="11" t="n"/>
      <c r="I1806" s="9" t="n"/>
      <c r="J1806" s="9" t="n"/>
      <c r="K1806" s="9" t="n"/>
      <c r="L1806" s="9">
        <f>IF(COUNTA($A1806:$K1806)=0,"",IF(AND(IFERROR($H1806,0)&gt;0,LEN(TRIM($K1806&amp;""))&gt;0,IFERROR(LOOKUP(2,1/((LISTS!$M$2:$M$13&lt;&gt;"")*ISNUMBER(SEARCH(LISTS!$M$2:$M$13,$I1806))),LISTS!$N$2:$N$13),"NO")="SI"),"SI","NO"))</f>
        <v/>
      </c>
      <c r="M1806" s="9">
        <f>IF(COUNTA($A1806:$K1806)=0,"",IF($K1806&lt;&gt;"",IF(COUNTIF($K$19:$K1806,$K1806)&gt;1,"SI","NO"),IF(COUNTIFS($A$19:$A1806,$A1806,$C$19:$C1806,$C1806,$J$19:$J1806,$J1806,$D$19:$D1806,$D1806)&gt;1,"SI","NO")))</f>
        <v/>
      </c>
      <c r="N1806" s="11">
        <f>IF(COUNTA($A1806:$K1806)=0,"",IF(AND($L1806="SI",$M1806="NO"),IFERROR($H1806,0),0))</f>
        <v/>
      </c>
      <c r="O1806" s="9">
        <f>IF(COUNTA($A1806:$K1806)=0,"",IF($M1806="SI","CUFE o factura duplicada dentro del reporte; no se suma dos veces",IF(IFERROR($H1806,0)&lt;=0,"DIAN reporta valor susceptible 0",IF($L1806="NO",IFERROR(LOOKUP(2,1/((LISTS!$M$2:$M$13&lt;&gt;"")*ISNUMBER(SEARCH(LISTS!$M$2:$M$13,$I1806))),LISTS!$O$2:$O$13),"Medio de pago no elegible o no identificado por DIAN"),"Apta automaticamente por pago electronico y base positiva"))))</f>
        <v/>
      </c>
    </row>
    <row r="1807">
      <c r="A1807" s="9" t="n"/>
      <c r="B1807" s="9" t="n"/>
      <c r="C1807" s="12" t="n"/>
      <c r="D1807" s="11" t="n"/>
      <c r="E1807" s="11" t="n"/>
      <c r="F1807" s="11" t="n"/>
      <c r="G1807" s="11" t="n"/>
      <c r="H1807" s="11" t="n"/>
      <c r="I1807" s="9" t="n"/>
      <c r="J1807" s="9" t="n"/>
      <c r="K1807" s="9" t="n"/>
      <c r="L1807" s="9">
        <f>IF(COUNTA($A1807:$K1807)=0,"",IF(AND(IFERROR($H1807,0)&gt;0,LEN(TRIM($K1807&amp;""))&gt;0,IFERROR(LOOKUP(2,1/((LISTS!$M$2:$M$13&lt;&gt;"")*ISNUMBER(SEARCH(LISTS!$M$2:$M$13,$I1807))),LISTS!$N$2:$N$13),"NO")="SI"),"SI","NO"))</f>
        <v/>
      </c>
      <c r="M1807" s="9">
        <f>IF(COUNTA($A1807:$K1807)=0,"",IF($K1807&lt;&gt;"",IF(COUNTIF($K$19:$K1807,$K1807)&gt;1,"SI","NO"),IF(COUNTIFS($A$19:$A1807,$A1807,$C$19:$C1807,$C1807,$J$19:$J1807,$J1807,$D$19:$D1807,$D1807)&gt;1,"SI","NO")))</f>
        <v/>
      </c>
      <c r="N1807" s="11">
        <f>IF(COUNTA($A1807:$K1807)=0,"",IF(AND($L1807="SI",$M1807="NO"),IFERROR($H1807,0),0))</f>
        <v/>
      </c>
      <c r="O1807" s="9">
        <f>IF(COUNTA($A1807:$K1807)=0,"",IF($M1807="SI","CUFE o factura duplicada dentro del reporte; no se suma dos veces",IF(IFERROR($H1807,0)&lt;=0,"DIAN reporta valor susceptible 0",IF($L1807="NO",IFERROR(LOOKUP(2,1/((LISTS!$M$2:$M$13&lt;&gt;"")*ISNUMBER(SEARCH(LISTS!$M$2:$M$13,$I1807))),LISTS!$O$2:$O$13),"Medio de pago no elegible o no identificado por DIAN"),"Apta automaticamente por pago electronico y base positiva"))))</f>
        <v/>
      </c>
    </row>
    <row r="1808">
      <c r="A1808" s="9" t="n"/>
      <c r="B1808" s="9" t="n"/>
      <c r="C1808" s="12" t="n"/>
      <c r="D1808" s="11" t="n"/>
      <c r="E1808" s="11" t="n"/>
      <c r="F1808" s="11" t="n"/>
      <c r="G1808" s="11" t="n"/>
      <c r="H1808" s="11" t="n"/>
      <c r="I1808" s="9" t="n"/>
      <c r="J1808" s="9" t="n"/>
      <c r="K1808" s="9" t="n"/>
      <c r="L1808" s="9">
        <f>IF(COUNTA($A1808:$K1808)=0,"",IF(AND(IFERROR($H1808,0)&gt;0,LEN(TRIM($K1808&amp;""))&gt;0,IFERROR(LOOKUP(2,1/((LISTS!$M$2:$M$13&lt;&gt;"")*ISNUMBER(SEARCH(LISTS!$M$2:$M$13,$I1808))),LISTS!$N$2:$N$13),"NO")="SI"),"SI","NO"))</f>
        <v/>
      </c>
      <c r="M1808" s="9">
        <f>IF(COUNTA($A1808:$K1808)=0,"",IF($K1808&lt;&gt;"",IF(COUNTIF($K$19:$K1808,$K1808)&gt;1,"SI","NO"),IF(COUNTIFS($A$19:$A1808,$A1808,$C$19:$C1808,$C1808,$J$19:$J1808,$J1808,$D$19:$D1808,$D1808)&gt;1,"SI","NO")))</f>
        <v/>
      </c>
      <c r="N1808" s="11">
        <f>IF(COUNTA($A1808:$K1808)=0,"",IF(AND($L1808="SI",$M1808="NO"),IFERROR($H1808,0),0))</f>
        <v/>
      </c>
      <c r="O1808" s="9">
        <f>IF(COUNTA($A1808:$K1808)=0,"",IF($M1808="SI","CUFE o factura duplicada dentro del reporte; no se suma dos veces",IF(IFERROR($H1808,0)&lt;=0,"DIAN reporta valor susceptible 0",IF($L1808="NO",IFERROR(LOOKUP(2,1/((LISTS!$M$2:$M$13&lt;&gt;"")*ISNUMBER(SEARCH(LISTS!$M$2:$M$13,$I1808))),LISTS!$O$2:$O$13),"Medio de pago no elegible o no identificado por DIAN"),"Apta automaticamente por pago electronico y base positiva"))))</f>
        <v/>
      </c>
    </row>
    <row r="1809">
      <c r="A1809" s="9" t="n"/>
      <c r="B1809" s="9" t="n"/>
      <c r="C1809" s="12" t="n"/>
      <c r="D1809" s="11" t="n"/>
      <c r="E1809" s="11" t="n"/>
      <c r="F1809" s="11" t="n"/>
      <c r="G1809" s="11" t="n"/>
      <c r="H1809" s="11" t="n"/>
      <c r="I1809" s="9" t="n"/>
      <c r="J1809" s="9" t="n"/>
      <c r="K1809" s="9" t="n"/>
      <c r="L1809" s="9">
        <f>IF(COUNTA($A1809:$K1809)=0,"",IF(AND(IFERROR($H1809,0)&gt;0,LEN(TRIM($K1809&amp;""))&gt;0,IFERROR(LOOKUP(2,1/((LISTS!$M$2:$M$13&lt;&gt;"")*ISNUMBER(SEARCH(LISTS!$M$2:$M$13,$I1809))),LISTS!$N$2:$N$13),"NO")="SI"),"SI","NO"))</f>
        <v/>
      </c>
      <c r="M1809" s="9">
        <f>IF(COUNTA($A1809:$K1809)=0,"",IF($K1809&lt;&gt;"",IF(COUNTIF($K$19:$K1809,$K1809)&gt;1,"SI","NO"),IF(COUNTIFS($A$19:$A1809,$A1809,$C$19:$C1809,$C1809,$J$19:$J1809,$J1809,$D$19:$D1809,$D1809)&gt;1,"SI","NO")))</f>
        <v/>
      </c>
      <c r="N1809" s="11">
        <f>IF(COUNTA($A1809:$K1809)=0,"",IF(AND($L1809="SI",$M1809="NO"),IFERROR($H1809,0),0))</f>
        <v/>
      </c>
      <c r="O1809" s="9">
        <f>IF(COUNTA($A1809:$K1809)=0,"",IF($M1809="SI","CUFE o factura duplicada dentro del reporte; no se suma dos veces",IF(IFERROR($H1809,0)&lt;=0,"DIAN reporta valor susceptible 0",IF($L1809="NO",IFERROR(LOOKUP(2,1/((LISTS!$M$2:$M$13&lt;&gt;"")*ISNUMBER(SEARCH(LISTS!$M$2:$M$13,$I1809))),LISTS!$O$2:$O$13),"Medio de pago no elegible o no identificado por DIAN"),"Apta automaticamente por pago electronico y base positiva"))))</f>
        <v/>
      </c>
    </row>
    <row r="1810">
      <c r="A1810" s="9" t="n"/>
      <c r="B1810" s="9" t="n"/>
      <c r="C1810" s="12" t="n"/>
      <c r="D1810" s="11" t="n"/>
      <c r="E1810" s="11" t="n"/>
      <c r="F1810" s="11" t="n"/>
      <c r="G1810" s="11" t="n"/>
      <c r="H1810" s="11" t="n"/>
      <c r="I1810" s="9" t="n"/>
      <c r="J1810" s="9" t="n"/>
      <c r="K1810" s="9" t="n"/>
      <c r="L1810" s="9">
        <f>IF(COUNTA($A1810:$K1810)=0,"",IF(AND(IFERROR($H1810,0)&gt;0,LEN(TRIM($K1810&amp;""))&gt;0,IFERROR(LOOKUP(2,1/((LISTS!$M$2:$M$13&lt;&gt;"")*ISNUMBER(SEARCH(LISTS!$M$2:$M$13,$I1810))),LISTS!$N$2:$N$13),"NO")="SI"),"SI","NO"))</f>
        <v/>
      </c>
      <c r="M1810" s="9">
        <f>IF(COUNTA($A1810:$K1810)=0,"",IF($K1810&lt;&gt;"",IF(COUNTIF($K$19:$K1810,$K1810)&gt;1,"SI","NO"),IF(COUNTIFS($A$19:$A1810,$A1810,$C$19:$C1810,$C1810,$J$19:$J1810,$J1810,$D$19:$D1810,$D1810)&gt;1,"SI","NO")))</f>
        <v/>
      </c>
      <c r="N1810" s="11">
        <f>IF(COUNTA($A1810:$K1810)=0,"",IF(AND($L1810="SI",$M1810="NO"),IFERROR($H1810,0),0))</f>
        <v/>
      </c>
      <c r="O1810" s="9">
        <f>IF(COUNTA($A1810:$K1810)=0,"",IF($M1810="SI","CUFE o factura duplicada dentro del reporte; no se suma dos veces",IF(IFERROR($H1810,0)&lt;=0,"DIAN reporta valor susceptible 0",IF($L1810="NO",IFERROR(LOOKUP(2,1/((LISTS!$M$2:$M$13&lt;&gt;"")*ISNUMBER(SEARCH(LISTS!$M$2:$M$13,$I1810))),LISTS!$O$2:$O$13),"Medio de pago no elegible o no identificado por DIAN"),"Apta automaticamente por pago electronico y base positiva"))))</f>
        <v/>
      </c>
    </row>
    <row r="1811">
      <c r="A1811" s="9" t="n"/>
      <c r="B1811" s="9" t="n"/>
      <c r="C1811" s="12" t="n"/>
      <c r="D1811" s="11" t="n"/>
      <c r="E1811" s="11" t="n"/>
      <c r="F1811" s="11" t="n"/>
      <c r="G1811" s="11" t="n"/>
      <c r="H1811" s="11" t="n"/>
      <c r="I1811" s="9" t="n"/>
      <c r="J1811" s="9" t="n"/>
      <c r="K1811" s="9" t="n"/>
      <c r="L1811" s="9">
        <f>IF(COUNTA($A1811:$K1811)=0,"",IF(AND(IFERROR($H1811,0)&gt;0,LEN(TRIM($K1811&amp;""))&gt;0,IFERROR(LOOKUP(2,1/((LISTS!$M$2:$M$13&lt;&gt;"")*ISNUMBER(SEARCH(LISTS!$M$2:$M$13,$I1811))),LISTS!$N$2:$N$13),"NO")="SI"),"SI","NO"))</f>
        <v/>
      </c>
      <c r="M1811" s="9">
        <f>IF(COUNTA($A1811:$K1811)=0,"",IF($K1811&lt;&gt;"",IF(COUNTIF($K$19:$K1811,$K1811)&gt;1,"SI","NO"),IF(COUNTIFS($A$19:$A1811,$A1811,$C$19:$C1811,$C1811,$J$19:$J1811,$J1811,$D$19:$D1811,$D1811)&gt;1,"SI","NO")))</f>
        <v/>
      </c>
      <c r="N1811" s="11">
        <f>IF(COUNTA($A1811:$K1811)=0,"",IF(AND($L1811="SI",$M1811="NO"),IFERROR($H1811,0),0))</f>
        <v/>
      </c>
      <c r="O1811" s="9">
        <f>IF(COUNTA($A1811:$K1811)=0,"",IF($M1811="SI","CUFE o factura duplicada dentro del reporte; no se suma dos veces",IF(IFERROR($H1811,0)&lt;=0,"DIAN reporta valor susceptible 0",IF($L1811="NO",IFERROR(LOOKUP(2,1/((LISTS!$M$2:$M$13&lt;&gt;"")*ISNUMBER(SEARCH(LISTS!$M$2:$M$13,$I1811))),LISTS!$O$2:$O$13),"Medio de pago no elegible o no identificado por DIAN"),"Apta automaticamente por pago electronico y base positiva"))))</f>
        <v/>
      </c>
    </row>
    <row r="1812">
      <c r="A1812" s="9" t="n"/>
      <c r="B1812" s="9" t="n"/>
      <c r="C1812" s="12" t="n"/>
      <c r="D1812" s="11" t="n"/>
      <c r="E1812" s="11" t="n"/>
      <c r="F1812" s="11" t="n"/>
      <c r="G1812" s="11" t="n"/>
      <c r="H1812" s="11" t="n"/>
      <c r="I1812" s="9" t="n"/>
      <c r="J1812" s="9" t="n"/>
      <c r="K1812" s="9" t="n"/>
      <c r="L1812" s="9">
        <f>IF(COUNTA($A1812:$K1812)=0,"",IF(AND(IFERROR($H1812,0)&gt;0,LEN(TRIM($K1812&amp;""))&gt;0,IFERROR(LOOKUP(2,1/((LISTS!$M$2:$M$13&lt;&gt;"")*ISNUMBER(SEARCH(LISTS!$M$2:$M$13,$I1812))),LISTS!$N$2:$N$13),"NO")="SI"),"SI","NO"))</f>
        <v/>
      </c>
      <c r="M1812" s="9">
        <f>IF(COUNTA($A1812:$K1812)=0,"",IF($K1812&lt;&gt;"",IF(COUNTIF($K$19:$K1812,$K1812)&gt;1,"SI","NO"),IF(COUNTIFS($A$19:$A1812,$A1812,$C$19:$C1812,$C1812,$J$19:$J1812,$J1812,$D$19:$D1812,$D1812)&gt;1,"SI","NO")))</f>
        <v/>
      </c>
      <c r="N1812" s="11">
        <f>IF(COUNTA($A1812:$K1812)=0,"",IF(AND($L1812="SI",$M1812="NO"),IFERROR($H1812,0),0))</f>
        <v/>
      </c>
      <c r="O1812" s="9">
        <f>IF(COUNTA($A1812:$K1812)=0,"",IF($M1812="SI","CUFE o factura duplicada dentro del reporte; no se suma dos veces",IF(IFERROR($H1812,0)&lt;=0,"DIAN reporta valor susceptible 0",IF($L1812="NO",IFERROR(LOOKUP(2,1/((LISTS!$M$2:$M$13&lt;&gt;"")*ISNUMBER(SEARCH(LISTS!$M$2:$M$13,$I1812))),LISTS!$O$2:$O$13),"Medio de pago no elegible o no identificado por DIAN"),"Apta automaticamente por pago electronico y base positiva"))))</f>
        <v/>
      </c>
    </row>
    <row r="1813">
      <c r="A1813" s="9" t="n"/>
      <c r="B1813" s="9" t="n"/>
      <c r="C1813" s="12" t="n"/>
      <c r="D1813" s="11" t="n"/>
      <c r="E1813" s="11" t="n"/>
      <c r="F1813" s="11" t="n"/>
      <c r="G1813" s="11" t="n"/>
      <c r="H1813" s="11" t="n"/>
      <c r="I1813" s="9" t="n"/>
      <c r="J1813" s="9" t="n"/>
      <c r="K1813" s="9" t="n"/>
      <c r="L1813" s="9">
        <f>IF(COUNTA($A1813:$K1813)=0,"",IF(AND(IFERROR($H1813,0)&gt;0,LEN(TRIM($K1813&amp;""))&gt;0,IFERROR(LOOKUP(2,1/((LISTS!$M$2:$M$13&lt;&gt;"")*ISNUMBER(SEARCH(LISTS!$M$2:$M$13,$I1813))),LISTS!$N$2:$N$13),"NO")="SI"),"SI","NO"))</f>
        <v/>
      </c>
      <c r="M1813" s="9">
        <f>IF(COUNTA($A1813:$K1813)=0,"",IF($K1813&lt;&gt;"",IF(COUNTIF($K$19:$K1813,$K1813)&gt;1,"SI","NO"),IF(COUNTIFS($A$19:$A1813,$A1813,$C$19:$C1813,$C1813,$J$19:$J1813,$J1813,$D$19:$D1813,$D1813)&gt;1,"SI","NO")))</f>
        <v/>
      </c>
      <c r="N1813" s="11">
        <f>IF(COUNTA($A1813:$K1813)=0,"",IF(AND($L1813="SI",$M1813="NO"),IFERROR($H1813,0),0))</f>
        <v/>
      </c>
      <c r="O1813" s="9">
        <f>IF(COUNTA($A1813:$K1813)=0,"",IF($M1813="SI","CUFE o factura duplicada dentro del reporte; no se suma dos veces",IF(IFERROR($H1813,0)&lt;=0,"DIAN reporta valor susceptible 0",IF($L1813="NO",IFERROR(LOOKUP(2,1/((LISTS!$M$2:$M$13&lt;&gt;"")*ISNUMBER(SEARCH(LISTS!$M$2:$M$13,$I1813))),LISTS!$O$2:$O$13),"Medio de pago no elegible o no identificado por DIAN"),"Apta automaticamente por pago electronico y base positiva"))))</f>
        <v/>
      </c>
    </row>
    <row r="1814">
      <c r="A1814" s="9" t="n"/>
      <c r="B1814" s="9" t="n"/>
      <c r="C1814" s="12" t="n"/>
      <c r="D1814" s="11" t="n"/>
      <c r="E1814" s="11" t="n"/>
      <c r="F1814" s="11" t="n"/>
      <c r="G1814" s="11" t="n"/>
      <c r="H1814" s="11" t="n"/>
      <c r="I1814" s="9" t="n"/>
      <c r="J1814" s="9" t="n"/>
      <c r="K1814" s="9" t="n"/>
      <c r="L1814" s="9">
        <f>IF(COUNTA($A1814:$K1814)=0,"",IF(AND(IFERROR($H1814,0)&gt;0,LEN(TRIM($K1814&amp;""))&gt;0,IFERROR(LOOKUP(2,1/((LISTS!$M$2:$M$13&lt;&gt;"")*ISNUMBER(SEARCH(LISTS!$M$2:$M$13,$I1814))),LISTS!$N$2:$N$13),"NO")="SI"),"SI","NO"))</f>
        <v/>
      </c>
      <c r="M1814" s="9">
        <f>IF(COUNTA($A1814:$K1814)=0,"",IF($K1814&lt;&gt;"",IF(COUNTIF($K$19:$K1814,$K1814)&gt;1,"SI","NO"),IF(COUNTIFS($A$19:$A1814,$A1814,$C$19:$C1814,$C1814,$J$19:$J1814,$J1814,$D$19:$D1814,$D1814)&gt;1,"SI","NO")))</f>
        <v/>
      </c>
      <c r="N1814" s="11">
        <f>IF(COUNTA($A1814:$K1814)=0,"",IF(AND($L1814="SI",$M1814="NO"),IFERROR($H1814,0),0))</f>
        <v/>
      </c>
      <c r="O1814" s="9">
        <f>IF(COUNTA($A1814:$K1814)=0,"",IF($M1814="SI","CUFE o factura duplicada dentro del reporte; no se suma dos veces",IF(IFERROR($H1814,0)&lt;=0,"DIAN reporta valor susceptible 0",IF($L1814="NO",IFERROR(LOOKUP(2,1/((LISTS!$M$2:$M$13&lt;&gt;"")*ISNUMBER(SEARCH(LISTS!$M$2:$M$13,$I1814))),LISTS!$O$2:$O$13),"Medio de pago no elegible o no identificado por DIAN"),"Apta automaticamente por pago electronico y base positiva"))))</f>
        <v/>
      </c>
    </row>
    <row r="1815">
      <c r="A1815" s="9" t="n"/>
      <c r="B1815" s="9" t="n"/>
      <c r="C1815" s="12" t="n"/>
      <c r="D1815" s="11" t="n"/>
      <c r="E1815" s="11" t="n"/>
      <c r="F1815" s="11" t="n"/>
      <c r="G1815" s="11" t="n"/>
      <c r="H1815" s="11" t="n"/>
      <c r="I1815" s="9" t="n"/>
      <c r="J1815" s="9" t="n"/>
      <c r="K1815" s="9" t="n"/>
      <c r="L1815" s="9">
        <f>IF(COUNTA($A1815:$K1815)=0,"",IF(AND(IFERROR($H1815,0)&gt;0,LEN(TRIM($K1815&amp;""))&gt;0,IFERROR(LOOKUP(2,1/((LISTS!$M$2:$M$13&lt;&gt;"")*ISNUMBER(SEARCH(LISTS!$M$2:$M$13,$I1815))),LISTS!$N$2:$N$13),"NO")="SI"),"SI","NO"))</f>
        <v/>
      </c>
      <c r="M1815" s="9">
        <f>IF(COUNTA($A1815:$K1815)=0,"",IF($K1815&lt;&gt;"",IF(COUNTIF($K$19:$K1815,$K1815)&gt;1,"SI","NO"),IF(COUNTIFS($A$19:$A1815,$A1815,$C$19:$C1815,$C1815,$J$19:$J1815,$J1815,$D$19:$D1815,$D1815)&gt;1,"SI","NO")))</f>
        <v/>
      </c>
      <c r="N1815" s="11">
        <f>IF(COUNTA($A1815:$K1815)=0,"",IF(AND($L1815="SI",$M1815="NO"),IFERROR($H1815,0),0))</f>
        <v/>
      </c>
      <c r="O1815" s="9">
        <f>IF(COUNTA($A1815:$K1815)=0,"",IF($M1815="SI","CUFE o factura duplicada dentro del reporte; no se suma dos veces",IF(IFERROR($H1815,0)&lt;=0,"DIAN reporta valor susceptible 0",IF($L1815="NO",IFERROR(LOOKUP(2,1/((LISTS!$M$2:$M$13&lt;&gt;"")*ISNUMBER(SEARCH(LISTS!$M$2:$M$13,$I1815))),LISTS!$O$2:$O$13),"Medio de pago no elegible o no identificado por DIAN"),"Apta automaticamente por pago electronico y base positiva"))))</f>
        <v/>
      </c>
    </row>
    <row r="1816">
      <c r="A1816" s="9" t="n"/>
      <c r="B1816" s="9" t="n"/>
      <c r="C1816" s="12" t="n"/>
      <c r="D1816" s="11" t="n"/>
      <c r="E1816" s="11" t="n"/>
      <c r="F1816" s="11" t="n"/>
      <c r="G1816" s="11" t="n"/>
      <c r="H1816" s="11" t="n"/>
      <c r="I1816" s="9" t="n"/>
      <c r="J1816" s="9" t="n"/>
      <c r="K1816" s="9" t="n"/>
      <c r="L1816" s="9">
        <f>IF(COUNTA($A1816:$K1816)=0,"",IF(AND(IFERROR($H1816,0)&gt;0,LEN(TRIM($K1816&amp;""))&gt;0,IFERROR(LOOKUP(2,1/((LISTS!$M$2:$M$13&lt;&gt;"")*ISNUMBER(SEARCH(LISTS!$M$2:$M$13,$I1816))),LISTS!$N$2:$N$13),"NO")="SI"),"SI","NO"))</f>
        <v/>
      </c>
      <c r="M1816" s="9">
        <f>IF(COUNTA($A1816:$K1816)=0,"",IF($K1816&lt;&gt;"",IF(COUNTIF($K$19:$K1816,$K1816)&gt;1,"SI","NO"),IF(COUNTIFS($A$19:$A1816,$A1816,$C$19:$C1816,$C1816,$J$19:$J1816,$J1816,$D$19:$D1816,$D1816)&gt;1,"SI","NO")))</f>
        <v/>
      </c>
      <c r="N1816" s="11">
        <f>IF(COUNTA($A1816:$K1816)=0,"",IF(AND($L1816="SI",$M1816="NO"),IFERROR($H1816,0),0))</f>
        <v/>
      </c>
      <c r="O1816" s="9">
        <f>IF(COUNTA($A1816:$K1816)=0,"",IF($M1816="SI","CUFE o factura duplicada dentro del reporte; no se suma dos veces",IF(IFERROR($H1816,0)&lt;=0,"DIAN reporta valor susceptible 0",IF($L1816="NO",IFERROR(LOOKUP(2,1/((LISTS!$M$2:$M$13&lt;&gt;"")*ISNUMBER(SEARCH(LISTS!$M$2:$M$13,$I1816))),LISTS!$O$2:$O$13),"Medio de pago no elegible o no identificado por DIAN"),"Apta automaticamente por pago electronico y base positiva"))))</f>
        <v/>
      </c>
    </row>
    <row r="1817">
      <c r="A1817" s="9" t="n"/>
      <c r="B1817" s="9" t="n"/>
      <c r="C1817" s="12" t="n"/>
      <c r="D1817" s="11" t="n"/>
      <c r="E1817" s="11" t="n"/>
      <c r="F1817" s="11" t="n"/>
      <c r="G1817" s="11" t="n"/>
      <c r="H1817" s="11" t="n"/>
      <c r="I1817" s="9" t="n"/>
      <c r="J1817" s="9" t="n"/>
      <c r="K1817" s="9" t="n"/>
      <c r="L1817" s="9">
        <f>IF(COUNTA($A1817:$K1817)=0,"",IF(AND(IFERROR($H1817,0)&gt;0,LEN(TRIM($K1817&amp;""))&gt;0,IFERROR(LOOKUP(2,1/((LISTS!$M$2:$M$13&lt;&gt;"")*ISNUMBER(SEARCH(LISTS!$M$2:$M$13,$I1817))),LISTS!$N$2:$N$13),"NO")="SI"),"SI","NO"))</f>
        <v/>
      </c>
      <c r="M1817" s="9">
        <f>IF(COUNTA($A1817:$K1817)=0,"",IF($K1817&lt;&gt;"",IF(COUNTIF($K$19:$K1817,$K1817)&gt;1,"SI","NO"),IF(COUNTIFS($A$19:$A1817,$A1817,$C$19:$C1817,$C1817,$J$19:$J1817,$J1817,$D$19:$D1817,$D1817)&gt;1,"SI","NO")))</f>
        <v/>
      </c>
      <c r="N1817" s="11">
        <f>IF(COUNTA($A1817:$K1817)=0,"",IF(AND($L1817="SI",$M1817="NO"),IFERROR($H1817,0),0))</f>
        <v/>
      </c>
      <c r="O1817" s="9">
        <f>IF(COUNTA($A1817:$K1817)=0,"",IF($M1817="SI","CUFE o factura duplicada dentro del reporte; no se suma dos veces",IF(IFERROR($H1817,0)&lt;=0,"DIAN reporta valor susceptible 0",IF($L1817="NO",IFERROR(LOOKUP(2,1/((LISTS!$M$2:$M$13&lt;&gt;"")*ISNUMBER(SEARCH(LISTS!$M$2:$M$13,$I1817))),LISTS!$O$2:$O$13),"Medio de pago no elegible o no identificado por DIAN"),"Apta automaticamente por pago electronico y base positiva"))))</f>
        <v/>
      </c>
    </row>
    <row r="1818">
      <c r="A1818" s="9" t="n"/>
      <c r="B1818" s="9" t="n"/>
      <c r="C1818" s="12" t="n"/>
      <c r="D1818" s="11" t="n"/>
      <c r="E1818" s="11" t="n"/>
      <c r="F1818" s="11" t="n"/>
      <c r="G1818" s="11" t="n"/>
      <c r="H1818" s="11" t="n"/>
      <c r="I1818" s="9" t="n"/>
      <c r="J1818" s="9" t="n"/>
      <c r="K1818" s="9" t="n"/>
      <c r="L1818" s="9">
        <f>IF(COUNTA($A1818:$K1818)=0,"",IF(AND(IFERROR($H1818,0)&gt;0,LEN(TRIM($K1818&amp;""))&gt;0,IFERROR(LOOKUP(2,1/((LISTS!$M$2:$M$13&lt;&gt;"")*ISNUMBER(SEARCH(LISTS!$M$2:$M$13,$I1818))),LISTS!$N$2:$N$13),"NO")="SI"),"SI","NO"))</f>
        <v/>
      </c>
      <c r="M1818" s="9">
        <f>IF(COUNTA($A1818:$K1818)=0,"",IF($K1818&lt;&gt;"",IF(COUNTIF($K$19:$K1818,$K1818)&gt;1,"SI","NO"),IF(COUNTIFS($A$19:$A1818,$A1818,$C$19:$C1818,$C1818,$J$19:$J1818,$J1818,$D$19:$D1818,$D1818)&gt;1,"SI","NO")))</f>
        <v/>
      </c>
      <c r="N1818" s="11">
        <f>IF(COUNTA($A1818:$K1818)=0,"",IF(AND($L1818="SI",$M1818="NO"),IFERROR($H1818,0),0))</f>
        <v/>
      </c>
      <c r="O1818" s="9">
        <f>IF(COUNTA($A1818:$K1818)=0,"",IF($M1818="SI","CUFE o factura duplicada dentro del reporte; no se suma dos veces",IF(IFERROR($H1818,0)&lt;=0,"DIAN reporta valor susceptible 0",IF($L1818="NO",IFERROR(LOOKUP(2,1/((LISTS!$M$2:$M$13&lt;&gt;"")*ISNUMBER(SEARCH(LISTS!$M$2:$M$13,$I1818))),LISTS!$O$2:$O$13),"Medio de pago no elegible o no identificado por DIAN"),"Apta automaticamente por pago electronico y base positiva"))))</f>
        <v/>
      </c>
    </row>
    <row r="1819">
      <c r="A1819" s="9" t="n"/>
      <c r="B1819" s="9" t="n"/>
      <c r="C1819" s="12" t="n"/>
      <c r="D1819" s="11" t="n"/>
      <c r="E1819" s="11" t="n"/>
      <c r="F1819" s="11" t="n"/>
      <c r="G1819" s="11" t="n"/>
      <c r="H1819" s="11" t="n"/>
      <c r="I1819" s="9" t="n"/>
      <c r="J1819" s="9" t="n"/>
      <c r="K1819" s="9" t="n"/>
      <c r="L1819" s="9">
        <f>IF(COUNTA($A1819:$K1819)=0,"",IF(AND(IFERROR($H1819,0)&gt;0,LEN(TRIM($K1819&amp;""))&gt;0,IFERROR(LOOKUP(2,1/((LISTS!$M$2:$M$13&lt;&gt;"")*ISNUMBER(SEARCH(LISTS!$M$2:$M$13,$I1819))),LISTS!$N$2:$N$13),"NO")="SI"),"SI","NO"))</f>
        <v/>
      </c>
      <c r="M1819" s="9">
        <f>IF(COUNTA($A1819:$K1819)=0,"",IF($K1819&lt;&gt;"",IF(COUNTIF($K$19:$K1819,$K1819)&gt;1,"SI","NO"),IF(COUNTIFS($A$19:$A1819,$A1819,$C$19:$C1819,$C1819,$J$19:$J1819,$J1819,$D$19:$D1819,$D1819)&gt;1,"SI","NO")))</f>
        <v/>
      </c>
      <c r="N1819" s="11">
        <f>IF(COUNTA($A1819:$K1819)=0,"",IF(AND($L1819="SI",$M1819="NO"),IFERROR($H1819,0),0))</f>
        <v/>
      </c>
      <c r="O1819" s="9">
        <f>IF(COUNTA($A1819:$K1819)=0,"",IF($M1819="SI","CUFE o factura duplicada dentro del reporte; no se suma dos veces",IF(IFERROR($H1819,0)&lt;=0,"DIAN reporta valor susceptible 0",IF($L1819="NO",IFERROR(LOOKUP(2,1/((LISTS!$M$2:$M$13&lt;&gt;"")*ISNUMBER(SEARCH(LISTS!$M$2:$M$13,$I1819))),LISTS!$O$2:$O$13),"Medio de pago no elegible o no identificado por DIAN"),"Apta automaticamente por pago electronico y base positiva"))))</f>
        <v/>
      </c>
    </row>
    <row r="1820">
      <c r="A1820" s="9" t="n"/>
      <c r="B1820" s="9" t="n"/>
      <c r="C1820" s="12" t="n"/>
      <c r="D1820" s="11" t="n"/>
      <c r="E1820" s="11" t="n"/>
      <c r="F1820" s="11" t="n"/>
      <c r="G1820" s="11" t="n"/>
      <c r="H1820" s="11" t="n"/>
      <c r="I1820" s="9" t="n"/>
      <c r="J1820" s="9" t="n"/>
      <c r="K1820" s="9" t="n"/>
      <c r="L1820" s="9">
        <f>IF(COUNTA($A1820:$K1820)=0,"",IF(AND(IFERROR($H1820,0)&gt;0,LEN(TRIM($K1820&amp;""))&gt;0,IFERROR(LOOKUP(2,1/((LISTS!$M$2:$M$13&lt;&gt;"")*ISNUMBER(SEARCH(LISTS!$M$2:$M$13,$I1820))),LISTS!$N$2:$N$13),"NO")="SI"),"SI","NO"))</f>
        <v/>
      </c>
      <c r="M1820" s="9">
        <f>IF(COUNTA($A1820:$K1820)=0,"",IF($K1820&lt;&gt;"",IF(COUNTIF($K$19:$K1820,$K1820)&gt;1,"SI","NO"),IF(COUNTIFS($A$19:$A1820,$A1820,$C$19:$C1820,$C1820,$J$19:$J1820,$J1820,$D$19:$D1820,$D1820)&gt;1,"SI","NO")))</f>
        <v/>
      </c>
      <c r="N1820" s="11">
        <f>IF(COUNTA($A1820:$K1820)=0,"",IF(AND($L1820="SI",$M1820="NO"),IFERROR($H1820,0),0))</f>
        <v/>
      </c>
      <c r="O1820" s="9">
        <f>IF(COUNTA($A1820:$K1820)=0,"",IF($M1820="SI","CUFE o factura duplicada dentro del reporte; no se suma dos veces",IF(IFERROR($H1820,0)&lt;=0,"DIAN reporta valor susceptible 0",IF($L1820="NO",IFERROR(LOOKUP(2,1/((LISTS!$M$2:$M$13&lt;&gt;"")*ISNUMBER(SEARCH(LISTS!$M$2:$M$13,$I1820))),LISTS!$O$2:$O$13),"Medio de pago no elegible o no identificado por DIAN"),"Apta automaticamente por pago electronico y base positiva"))))</f>
        <v/>
      </c>
    </row>
    <row r="1821">
      <c r="A1821" s="9" t="n"/>
      <c r="B1821" s="9" t="n"/>
      <c r="C1821" s="12" t="n"/>
      <c r="D1821" s="11" t="n"/>
      <c r="E1821" s="11" t="n"/>
      <c r="F1821" s="11" t="n"/>
      <c r="G1821" s="11" t="n"/>
      <c r="H1821" s="11" t="n"/>
      <c r="I1821" s="9" t="n"/>
      <c r="J1821" s="9" t="n"/>
      <c r="K1821" s="9" t="n"/>
      <c r="L1821" s="9">
        <f>IF(COUNTA($A1821:$K1821)=0,"",IF(AND(IFERROR($H1821,0)&gt;0,LEN(TRIM($K1821&amp;""))&gt;0,IFERROR(LOOKUP(2,1/((LISTS!$M$2:$M$13&lt;&gt;"")*ISNUMBER(SEARCH(LISTS!$M$2:$M$13,$I1821))),LISTS!$N$2:$N$13),"NO")="SI"),"SI","NO"))</f>
        <v/>
      </c>
      <c r="M1821" s="9">
        <f>IF(COUNTA($A1821:$K1821)=0,"",IF($K1821&lt;&gt;"",IF(COUNTIF($K$19:$K1821,$K1821)&gt;1,"SI","NO"),IF(COUNTIFS($A$19:$A1821,$A1821,$C$19:$C1821,$C1821,$J$19:$J1821,$J1821,$D$19:$D1821,$D1821)&gt;1,"SI","NO")))</f>
        <v/>
      </c>
      <c r="N1821" s="11">
        <f>IF(COUNTA($A1821:$K1821)=0,"",IF(AND($L1821="SI",$M1821="NO"),IFERROR($H1821,0),0))</f>
        <v/>
      </c>
      <c r="O1821" s="9">
        <f>IF(COUNTA($A1821:$K1821)=0,"",IF($M1821="SI","CUFE o factura duplicada dentro del reporte; no se suma dos veces",IF(IFERROR($H1821,0)&lt;=0,"DIAN reporta valor susceptible 0",IF($L1821="NO",IFERROR(LOOKUP(2,1/((LISTS!$M$2:$M$13&lt;&gt;"")*ISNUMBER(SEARCH(LISTS!$M$2:$M$13,$I1821))),LISTS!$O$2:$O$13),"Medio de pago no elegible o no identificado por DIAN"),"Apta automaticamente por pago electronico y base positiva"))))</f>
        <v/>
      </c>
    </row>
    <row r="1822">
      <c r="A1822" s="9" t="n"/>
      <c r="B1822" s="9" t="n"/>
      <c r="C1822" s="12" t="n"/>
      <c r="D1822" s="11" t="n"/>
      <c r="E1822" s="11" t="n"/>
      <c r="F1822" s="11" t="n"/>
      <c r="G1822" s="11" t="n"/>
      <c r="H1822" s="11" t="n"/>
      <c r="I1822" s="9" t="n"/>
      <c r="J1822" s="9" t="n"/>
      <c r="K1822" s="9" t="n"/>
      <c r="L1822" s="9">
        <f>IF(COUNTA($A1822:$K1822)=0,"",IF(AND(IFERROR($H1822,0)&gt;0,LEN(TRIM($K1822&amp;""))&gt;0,IFERROR(LOOKUP(2,1/((LISTS!$M$2:$M$13&lt;&gt;"")*ISNUMBER(SEARCH(LISTS!$M$2:$M$13,$I1822))),LISTS!$N$2:$N$13),"NO")="SI"),"SI","NO"))</f>
        <v/>
      </c>
      <c r="M1822" s="9">
        <f>IF(COUNTA($A1822:$K1822)=0,"",IF($K1822&lt;&gt;"",IF(COUNTIF($K$19:$K1822,$K1822)&gt;1,"SI","NO"),IF(COUNTIFS($A$19:$A1822,$A1822,$C$19:$C1822,$C1822,$J$19:$J1822,$J1822,$D$19:$D1822,$D1822)&gt;1,"SI","NO")))</f>
        <v/>
      </c>
      <c r="N1822" s="11">
        <f>IF(COUNTA($A1822:$K1822)=0,"",IF(AND($L1822="SI",$M1822="NO"),IFERROR($H1822,0),0))</f>
        <v/>
      </c>
      <c r="O1822" s="9">
        <f>IF(COUNTA($A1822:$K1822)=0,"",IF($M1822="SI","CUFE o factura duplicada dentro del reporte; no se suma dos veces",IF(IFERROR($H1822,0)&lt;=0,"DIAN reporta valor susceptible 0",IF($L1822="NO",IFERROR(LOOKUP(2,1/((LISTS!$M$2:$M$13&lt;&gt;"")*ISNUMBER(SEARCH(LISTS!$M$2:$M$13,$I1822))),LISTS!$O$2:$O$13),"Medio de pago no elegible o no identificado por DIAN"),"Apta automaticamente por pago electronico y base positiva"))))</f>
        <v/>
      </c>
    </row>
    <row r="1823">
      <c r="A1823" s="9" t="n"/>
      <c r="B1823" s="9" t="n"/>
      <c r="C1823" s="12" t="n"/>
      <c r="D1823" s="11" t="n"/>
      <c r="E1823" s="11" t="n"/>
      <c r="F1823" s="11" t="n"/>
      <c r="G1823" s="11" t="n"/>
      <c r="H1823" s="11" t="n"/>
      <c r="I1823" s="9" t="n"/>
      <c r="J1823" s="9" t="n"/>
      <c r="K1823" s="9" t="n"/>
      <c r="L1823" s="9">
        <f>IF(COUNTA($A1823:$K1823)=0,"",IF(AND(IFERROR($H1823,0)&gt;0,LEN(TRIM($K1823&amp;""))&gt;0,IFERROR(LOOKUP(2,1/((LISTS!$M$2:$M$13&lt;&gt;"")*ISNUMBER(SEARCH(LISTS!$M$2:$M$13,$I1823))),LISTS!$N$2:$N$13),"NO")="SI"),"SI","NO"))</f>
        <v/>
      </c>
      <c r="M1823" s="9">
        <f>IF(COUNTA($A1823:$K1823)=0,"",IF($K1823&lt;&gt;"",IF(COUNTIF($K$19:$K1823,$K1823)&gt;1,"SI","NO"),IF(COUNTIFS($A$19:$A1823,$A1823,$C$19:$C1823,$C1823,$J$19:$J1823,$J1823,$D$19:$D1823,$D1823)&gt;1,"SI","NO")))</f>
        <v/>
      </c>
      <c r="N1823" s="11">
        <f>IF(COUNTA($A1823:$K1823)=0,"",IF(AND($L1823="SI",$M1823="NO"),IFERROR($H1823,0),0))</f>
        <v/>
      </c>
      <c r="O1823" s="9">
        <f>IF(COUNTA($A1823:$K1823)=0,"",IF($M1823="SI","CUFE o factura duplicada dentro del reporte; no se suma dos veces",IF(IFERROR($H1823,0)&lt;=0,"DIAN reporta valor susceptible 0",IF($L1823="NO",IFERROR(LOOKUP(2,1/((LISTS!$M$2:$M$13&lt;&gt;"")*ISNUMBER(SEARCH(LISTS!$M$2:$M$13,$I1823))),LISTS!$O$2:$O$13),"Medio de pago no elegible o no identificado por DIAN"),"Apta automaticamente por pago electronico y base positiva"))))</f>
        <v/>
      </c>
    </row>
    <row r="1824">
      <c r="A1824" s="9" t="n"/>
      <c r="B1824" s="9" t="n"/>
      <c r="C1824" s="12" t="n"/>
      <c r="D1824" s="11" t="n"/>
      <c r="E1824" s="11" t="n"/>
      <c r="F1824" s="11" t="n"/>
      <c r="G1824" s="11" t="n"/>
      <c r="H1824" s="11" t="n"/>
      <c r="I1824" s="9" t="n"/>
      <c r="J1824" s="9" t="n"/>
      <c r="K1824" s="9" t="n"/>
      <c r="L1824" s="9">
        <f>IF(COUNTA($A1824:$K1824)=0,"",IF(AND(IFERROR($H1824,0)&gt;0,LEN(TRIM($K1824&amp;""))&gt;0,IFERROR(LOOKUP(2,1/((LISTS!$M$2:$M$13&lt;&gt;"")*ISNUMBER(SEARCH(LISTS!$M$2:$M$13,$I1824))),LISTS!$N$2:$N$13),"NO")="SI"),"SI","NO"))</f>
        <v/>
      </c>
      <c r="M1824" s="9">
        <f>IF(COUNTA($A1824:$K1824)=0,"",IF($K1824&lt;&gt;"",IF(COUNTIF($K$19:$K1824,$K1824)&gt;1,"SI","NO"),IF(COUNTIFS($A$19:$A1824,$A1824,$C$19:$C1824,$C1824,$J$19:$J1824,$J1824,$D$19:$D1824,$D1824)&gt;1,"SI","NO")))</f>
        <v/>
      </c>
      <c r="N1824" s="11">
        <f>IF(COUNTA($A1824:$K1824)=0,"",IF(AND($L1824="SI",$M1824="NO"),IFERROR($H1824,0),0))</f>
        <v/>
      </c>
      <c r="O1824" s="9">
        <f>IF(COUNTA($A1824:$K1824)=0,"",IF($M1824="SI","CUFE o factura duplicada dentro del reporte; no se suma dos veces",IF(IFERROR($H1824,0)&lt;=0,"DIAN reporta valor susceptible 0",IF($L1824="NO",IFERROR(LOOKUP(2,1/((LISTS!$M$2:$M$13&lt;&gt;"")*ISNUMBER(SEARCH(LISTS!$M$2:$M$13,$I1824))),LISTS!$O$2:$O$13),"Medio de pago no elegible o no identificado por DIAN"),"Apta automaticamente por pago electronico y base positiva"))))</f>
        <v/>
      </c>
    </row>
    <row r="1825">
      <c r="A1825" s="9" t="n"/>
      <c r="B1825" s="9" t="n"/>
      <c r="C1825" s="12" t="n"/>
      <c r="D1825" s="11" t="n"/>
      <c r="E1825" s="11" t="n"/>
      <c r="F1825" s="11" t="n"/>
      <c r="G1825" s="11" t="n"/>
      <c r="H1825" s="11" t="n"/>
      <c r="I1825" s="9" t="n"/>
      <c r="J1825" s="9" t="n"/>
      <c r="K1825" s="9" t="n"/>
      <c r="L1825" s="9">
        <f>IF(COUNTA($A1825:$K1825)=0,"",IF(AND(IFERROR($H1825,0)&gt;0,LEN(TRIM($K1825&amp;""))&gt;0,IFERROR(LOOKUP(2,1/((LISTS!$M$2:$M$13&lt;&gt;"")*ISNUMBER(SEARCH(LISTS!$M$2:$M$13,$I1825))),LISTS!$N$2:$N$13),"NO")="SI"),"SI","NO"))</f>
        <v/>
      </c>
      <c r="M1825" s="9">
        <f>IF(COUNTA($A1825:$K1825)=0,"",IF($K1825&lt;&gt;"",IF(COUNTIF($K$19:$K1825,$K1825)&gt;1,"SI","NO"),IF(COUNTIFS($A$19:$A1825,$A1825,$C$19:$C1825,$C1825,$J$19:$J1825,$J1825,$D$19:$D1825,$D1825)&gt;1,"SI","NO")))</f>
        <v/>
      </c>
      <c r="N1825" s="11">
        <f>IF(COUNTA($A1825:$K1825)=0,"",IF(AND($L1825="SI",$M1825="NO"),IFERROR($H1825,0),0))</f>
        <v/>
      </c>
      <c r="O1825" s="9">
        <f>IF(COUNTA($A1825:$K1825)=0,"",IF($M1825="SI","CUFE o factura duplicada dentro del reporte; no se suma dos veces",IF(IFERROR($H1825,0)&lt;=0,"DIAN reporta valor susceptible 0",IF($L1825="NO",IFERROR(LOOKUP(2,1/((LISTS!$M$2:$M$13&lt;&gt;"")*ISNUMBER(SEARCH(LISTS!$M$2:$M$13,$I1825))),LISTS!$O$2:$O$13),"Medio de pago no elegible o no identificado por DIAN"),"Apta automaticamente por pago electronico y base positiva"))))</f>
        <v/>
      </c>
    </row>
    <row r="1826">
      <c r="A1826" s="9" t="n"/>
      <c r="B1826" s="9" t="n"/>
      <c r="C1826" s="12" t="n"/>
      <c r="D1826" s="11" t="n"/>
      <c r="E1826" s="11" t="n"/>
      <c r="F1826" s="11" t="n"/>
      <c r="G1826" s="11" t="n"/>
      <c r="H1826" s="11" t="n"/>
      <c r="I1826" s="9" t="n"/>
      <c r="J1826" s="9" t="n"/>
      <c r="K1826" s="9" t="n"/>
      <c r="L1826" s="9">
        <f>IF(COUNTA($A1826:$K1826)=0,"",IF(AND(IFERROR($H1826,0)&gt;0,LEN(TRIM($K1826&amp;""))&gt;0,IFERROR(LOOKUP(2,1/((LISTS!$M$2:$M$13&lt;&gt;"")*ISNUMBER(SEARCH(LISTS!$M$2:$M$13,$I1826))),LISTS!$N$2:$N$13),"NO")="SI"),"SI","NO"))</f>
        <v/>
      </c>
      <c r="M1826" s="9">
        <f>IF(COUNTA($A1826:$K1826)=0,"",IF($K1826&lt;&gt;"",IF(COUNTIF($K$19:$K1826,$K1826)&gt;1,"SI","NO"),IF(COUNTIFS($A$19:$A1826,$A1826,$C$19:$C1826,$C1826,$J$19:$J1826,$J1826,$D$19:$D1826,$D1826)&gt;1,"SI","NO")))</f>
        <v/>
      </c>
      <c r="N1826" s="11">
        <f>IF(COUNTA($A1826:$K1826)=0,"",IF(AND($L1826="SI",$M1826="NO"),IFERROR($H1826,0),0))</f>
        <v/>
      </c>
      <c r="O1826" s="9">
        <f>IF(COUNTA($A1826:$K1826)=0,"",IF($M1826="SI","CUFE o factura duplicada dentro del reporte; no se suma dos veces",IF(IFERROR($H1826,0)&lt;=0,"DIAN reporta valor susceptible 0",IF($L1826="NO",IFERROR(LOOKUP(2,1/((LISTS!$M$2:$M$13&lt;&gt;"")*ISNUMBER(SEARCH(LISTS!$M$2:$M$13,$I1826))),LISTS!$O$2:$O$13),"Medio de pago no elegible o no identificado por DIAN"),"Apta automaticamente por pago electronico y base positiva"))))</f>
        <v/>
      </c>
    </row>
    <row r="1827">
      <c r="A1827" s="9" t="n"/>
      <c r="B1827" s="9" t="n"/>
      <c r="C1827" s="12" t="n"/>
      <c r="D1827" s="11" t="n"/>
      <c r="E1827" s="11" t="n"/>
      <c r="F1827" s="11" t="n"/>
      <c r="G1827" s="11" t="n"/>
      <c r="H1827" s="11" t="n"/>
      <c r="I1827" s="9" t="n"/>
      <c r="J1827" s="9" t="n"/>
      <c r="K1827" s="9" t="n"/>
      <c r="L1827" s="9">
        <f>IF(COUNTA($A1827:$K1827)=0,"",IF(AND(IFERROR($H1827,0)&gt;0,LEN(TRIM($K1827&amp;""))&gt;0,IFERROR(LOOKUP(2,1/((LISTS!$M$2:$M$13&lt;&gt;"")*ISNUMBER(SEARCH(LISTS!$M$2:$M$13,$I1827))),LISTS!$N$2:$N$13),"NO")="SI"),"SI","NO"))</f>
        <v/>
      </c>
      <c r="M1827" s="9">
        <f>IF(COUNTA($A1827:$K1827)=0,"",IF($K1827&lt;&gt;"",IF(COUNTIF($K$19:$K1827,$K1827)&gt;1,"SI","NO"),IF(COUNTIFS($A$19:$A1827,$A1827,$C$19:$C1827,$C1827,$J$19:$J1827,$J1827,$D$19:$D1827,$D1827)&gt;1,"SI","NO")))</f>
        <v/>
      </c>
      <c r="N1827" s="11">
        <f>IF(COUNTA($A1827:$K1827)=0,"",IF(AND($L1827="SI",$M1827="NO"),IFERROR($H1827,0),0))</f>
        <v/>
      </c>
      <c r="O1827" s="9">
        <f>IF(COUNTA($A1827:$K1827)=0,"",IF($M1827="SI","CUFE o factura duplicada dentro del reporte; no se suma dos veces",IF(IFERROR($H1827,0)&lt;=0,"DIAN reporta valor susceptible 0",IF($L1827="NO",IFERROR(LOOKUP(2,1/((LISTS!$M$2:$M$13&lt;&gt;"")*ISNUMBER(SEARCH(LISTS!$M$2:$M$13,$I1827))),LISTS!$O$2:$O$13),"Medio de pago no elegible o no identificado por DIAN"),"Apta automaticamente por pago electronico y base positiva"))))</f>
        <v/>
      </c>
    </row>
    <row r="1828">
      <c r="A1828" s="9" t="n"/>
      <c r="B1828" s="9" t="n"/>
      <c r="C1828" s="12" t="n"/>
      <c r="D1828" s="11" t="n"/>
      <c r="E1828" s="11" t="n"/>
      <c r="F1828" s="11" t="n"/>
      <c r="G1828" s="11" t="n"/>
      <c r="H1828" s="11" t="n"/>
      <c r="I1828" s="9" t="n"/>
      <c r="J1828" s="9" t="n"/>
      <c r="K1828" s="9" t="n"/>
      <c r="L1828" s="9">
        <f>IF(COUNTA($A1828:$K1828)=0,"",IF(AND(IFERROR($H1828,0)&gt;0,LEN(TRIM($K1828&amp;""))&gt;0,IFERROR(LOOKUP(2,1/((LISTS!$M$2:$M$13&lt;&gt;"")*ISNUMBER(SEARCH(LISTS!$M$2:$M$13,$I1828))),LISTS!$N$2:$N$13),"NO")="SI"),"SI","NO"))</f>
        <v/>
      </c>
      <c r="M1828" s="9">
        <f>IF(COUNTA($A1828:$K1828)=0,"",IF($K1828&lt;&gt;"",IF(COUNTIF($K$19:$K1828,$K1828)&gt;1,"SI","NO"),IF(COUNTIFS($A$19:$A1828,$A1828,$C$19:$C1828,$C1828,$J$19:$J1828,$J1828,$D$19:$D1828,$D1828)&gt;1,"SI","NO")))</f>
        <v/>
      </c>
      <c r="N1828" s="11">
        <f>IF(COUNTA($A1828:$K1828)=0,"",IF(AND($L1828="SI",$M1828="NO"),IFERROR($H1828,0),0))</f>
        <v/>
      </c>
      <c r="O1828" s="9">
        <f>IF(COUNTA($A1828:$K1828)=0,"",IF($M1828="SI","CUFE o factura duplicada dentro del reporte; no se suma dos veces",IF(IFERROR($H1828,0)&lt;=0,"DIAN reporta valor susceptible 0",IF($L1828="NO",IFERROR(LOOKUP(2,1/((LISTS!$M$2:$M$13&lt;&gt;"")*ISNUMBER(SEARCH(LISTS!$M$2:$M$13,$I1828))),LISTS!$O$2:$O$13),"Medio de pago no elegible o no identificado por DIAN"),"Apta automaticamente por pago electronico y base positiva"))))</f>
        <v/>
      </c>
    </row>
    <row r="1829">
      <c r="A1829" s="9" t="n"/>
      <c r="B1829" s="9" t="n"/>
      <c r="C1829" s="12" t="n"/>
      <c r="D1829" s="11" t="n"/>
      <c r="E1829" s="11" t="n"/>
      <c r="F1829" s="11" t="n"/>
      <c r="G1829" s="11" t="n"/>
      <c r="H1829" s="11" t="n"/>
      <c r="I1829" s="9" t="n"/>
      <c r="J1829" s="9" t="n"/>
      <c r="K1829" s="9" t="n"/>
      <c r="L1829" s="9">
        <f>IF(COUNTA($A1829:$K1829)=0,"",IF(AND(IFERROR($H1829,0)&gt;0,LEN(TRIM($K1829&amp;""))&gt;0,IFERROR(LOOKUP(2,1/((LISTS!$M$2:$M$13&lt;&gt;"")*ISNUMBER(SEARCH(LISTS!$M$2:$M$13,$I1829))),LISTS!$N$2:$N$13),"NO")="SI"),"SI","NO"))</f>
        <v/>
      </c>
      <c r="M1829" s="9">
        <f>IF(COUNTA($A1829:$K1829)=0,"",IF($K1829&lt;&gt;"",IF(COUNTIF($K$19:$K1829,$K1829)&gt;1,"SI","NO"),IF(COUNTIFS($A$19:$A1829,$A1829,$C$19:$C1829,$C1829,$J$19:$J1829,$J1829,$D$19:$D1829,$D1829)&gt;1,"SI","NO")))</f>
        <v/>
      </c>
      <c r="N1829" s="11">
        <f>IF(COUNTA($A1829:$K1829)=0,"",IF(AND($L1829="SI",$M1829="NO"),IFERROR($H1829,0),0))</f>
        <v/>
      </c>
      <c r="O1829" s="9">
        <f>IF(COUNTA($A1829:$K1829)=0,"",IF($M1829="SI","CUFE o factura duplicada dentro del reporte; no se suma dos veces",IF(IFERROR($H1829,0)&lt;=0,"DIAN reporta valor susceptible 0",IF($L1829="NO",IFERROR(LOOKUP(2,1/((LISTS!$M$2:$M$13&lt;&gt;"")*ISNUMBER(SEARCH(LISTS!$M$2:$M$13,$I1829))),LISTS!$O$2:$O$13),"Medio de pago no elegible o no identificado por DIAN"),"Apta automaticamente por pago electronico y base positiva"))))</f>
        <v/>
      </c>
    </row>
    <row r="1830">
      <c r="A1830" s="9" t="n"/>
      <c r="B1830" s="9" t="n"/>
      <c r="C1830" s="12" t="n"/>
      <c r="D1830" s="11" t="n"/>
      <c r="E1830" s="11" t="n"/>
      <c r="F1830" s="11" t="n"/>
      <c r="G1830" s="11" t="n"/>
      <c r="H1830" s="11" t="n"/>
      <c r="I1830" s="9" t="n"/>
      <c r="J1830" s="9" t="n"/>
      <c r="K1830" s="9" t="n"/>
      <c r="L1830" s="9">
        <f>IF(COUNTA($A1830:$K1830)=0,"",IF(AND(IFERROR($H1830,0)&gt;0,LEN(TRIM($K1830&amp;""))&gt;0,IFERROR(LOOKUP(2,1/((LISTS!$M$2:$M$13&lt;&gt;"")*ISNUMBER(SEARCH(LISTS!$M$2:$M$13,$I1830))),LISTS!$N$2:$N$13),"NO")="SI"),"SI","NO"))</f>
        <v/>
      </c>
      <c r="M1830" s="9">
        <f>IF(COUNTA($A1830:$K1830)=0,"",IF($K1830&lt;&gt;"",IF(COUNTIF($K$19:$K1830,$K1830)&gt;1,"SI","NO"),IF(COUNTIFS($A$19:$A1830,$A1830,$C$19:$C1830,$C1830,$J$19:$J1830,$J1830,$D$19:$D1830,$D1830)&gt;1,"SI","NO")))</f>
        <v/>
      </c>
      <c r="N1830" s="11">
        <f>IF(COUNTA($A1830:$K1830)=0,"",IF(AND($L1830="SI",$M1830="NO"),IFERROR($H1830,0),0))</f>
        <v/>
      </c>
      <c r="O1830" s="9">
        <f>IF(COUNTA($A1830:$K1830)=0,"",IF($M1830="SI","CUFE o factura duplicada dentro del reporte; no se suma dos veces",IF(IFERROR($H1830,0)&lt;=0,"DIAN reporta valor susceptible 0",IF($L1830="NO",IFERROR(LOOKUP(2,1/((LISTS!$M$2:$M$13&lt;&gt;"")*ISNUMBER(SEARCH(LISTS!$M$2:$M$13,$I1830))),LISTS!$O$2:$O$13),"Medio de pago no elegible o no identificado por DIAN"),"Apta automaticamente por pago electronico y base positiva"))))</f>
        <v/>
      </c>
    </row>
    <row r="1831">
      <c r="A1831" s="9" t="n"/>
      <c r="B1831" s="9" t="n"/>
      <c r="C1831" s="12" t="n"/>
      <c r="D1831" s="11" t="n"/>
      <c r="E1831" s="11" t="n"/>
      <c r="F1831" s="11" t="n"/>
      <c r="G1831" s="11" t="n"/>
      <c r="H1831" s="11" t="n"/>
      <c r="I1831" s="9" t="n"/>
      <c r="J1831" s="9" t="n"/>
      <c r="K1831" s="9" t="n"/>
      <c r="L1831" s="9">
        <f>IF(COUNTA($A1831:$K1831)=0,"",IF(AND(IFERROR($H1831,0)&gt;0,LEN(TRIM($K1831&amp;""))&gt;0,IFERROR(LOOKUP(2,1/((LISTS!$M$2:$M$13&lt;&gt;"")*ISNUMBER(SEARCH(LISTS!$M$2:$M$13,$I1831))),LISTS!$N$2:$N$13),"NO")="SI"),"SI","NO"))</f>
        <v/>
      </c>
      <c r="M1831" s="9">
        <f>IF(COUNTA($A1831:$K1831)=0,"",IF($K1831&lt;&gt;"",IF(COUNTIF($K$19:$K1831,$K1831)&gt;1,"SI","NO"),IF(COUNTIFS($A$19:$A1831,$A1831,$C$19:$C1831,$C1831,$J$19:$J1831,$J1831,$D$19:$D1831,$D1831)&gt;1,"SI","NO")))</f>
        <v/>
      </c>
      <c r="N1831" s="11">
        <f>IF(COUNTA($A1831:$K1831)=0,"",IF(AND($L1831="SI",$M1831="NO"),IFERROR($H1831,0),0))</f>
        <v/>
      </c>
      <c r="O1831" s="9">
        <f>IF(COUNTA($A1831:$K1831)=0,"",IF($M1831="SI","CUFE o factura duplicada dentro del reporte; no se suma dos veces",IF(IFERROR($H1831,0)&lt;=0,"DIAN reporta valor susceptible 0",IF($L1831="NO",IFERROR(LOOKUP(2,1/((LISTS!$M$2:$M$13&lt;&gt;"")*ISNUMBER(SEARCH(LISTS!$M$2:$M$13,$I1831))),LISTS!$O$2:$O$13),"Medio de pago no elegible o no identificado por DIAN"),"Apta automaticamente por pago electronico y base positiva"))))</f>
        <v/>
      </c>
    </row>
    <row r="1832">
      <c r="A1832" s="9" t="n"/>
      <c r="B1832" s="9" t="n"/>
      <c r="C1832" s="12" t="n"/>
      <c r="D1832" s="11" t="n"/>
      <c r="E1832" s="11" t="n"/>
      <c r="F1832" s="11" t="n"/>
      <c r="G1832" s="11" t="n"/>
      <c r="H1832" s="11" t="n"/>
      <c r="I1832" s="9" t="n"/>
      <c r="J1832" s="9" t="n"/>
      <c r="K1832" s="9" t="n"/>
      <c r="L1832" s="9">
        <f>IF(COUNTA($A1832:$K1832)=0,"",IF(AND(IFERROR($H1832,0)&gt;0,LEN(TRIM($K1832&amp;""))&gt;0,IFERROR(LOOKUP(2,1/((LISTS!$M$2:$M$13&lt;&gt;"")*ISNUMBER(SEARCH(LISTS!$M$2:$M$13,$I1832))),LISTS!$N$2:$N$13),"NO")="SI"),"SI","NO"))</f>
        <v/>
      </c>
      <c r="M1832" s="9">
        <f>IF(COUNTA($A1832:$K1832)=0,"",IF($K1832&lt;&gt;"",IF(COUNTIF($K$19:$K1832,$K1832)&gt;1,"SI","NO"),IF(COUNTIFS($A$19:$A1832,$A1832,$C$19:$C1832,$C1832,$J$19:$J1832,$J1832,$D$19:$D1832,$D1832)&gt;1,"SI","NO")))</f>
        <v/>
      </c>
      <c r="N1832" s="11">
        <f>IF(COUNTA($A1832:$K1832)=0,"",IF(AND($L1832="SI",$M1832="NO"),IFERROR($H1832,0),0))</f>
        <v/>
      </c>
      <c r="O1832" s="9">
        <f>IF(COUNTA($A1832:$K1832)=0,"",IF($M1832="SI","CUFE o factura duplicada dentro del reporte; no se suma dos veces",IF(IFERROR($H1832,0)&lt;=0,"DIAN reporta valor susceptible 0",IF($L1832="NO",IFERROR(LOOKUP(2,1/((LISTS!$M$2:$M$13&lt;&gt;"")*ISNUMBER(SEARCH(LISTS!$M$2:$M$13,$I1832))),LISTS!$O$2:$O$13),"Medio de pago no elegible o no identificado por DIAN"),"Apta automaticamente por pago electronico y base positiva"))))</f>
        <v/>
      </c>
    </row>
    <row r="1833">
      <c r="A1833" s="9" t="n"/>
      <c r="B1833" s="9" t="n"/>
      <c r="C1833" s="12" t="n"/>
      <c r="D1833" s="11" t="n"/>
      <c r="E1833" s="11" t="n"/>
      <c r="F1833" s="11" t="n"/>
      <c r="G1833" s="11" t="n"/>
      <c r="H1833" s="11" t="n"/>
      <c r="I1833" s="9" t="n"/>
      <c r="J1833" s="9" t="n"/>
      <c r="K1833" s="9" t="n"/>
      <c r="L1833" s="9">
        <f>IF(COUNTA($A1833:$K1833)=0,"",IF(AND(IFERROR($H1833,0)&gt;0,LEN(TRIM($K1833&amp;""))&gt;0,IFERROR(LOOKUP(2,1/((LISTS!$M$2:$M$13&lt;&gt;"")*ISNUMBER(SEARCH(LISTS!$M$2:$M$13,$I1833))),LISTS!$N$2:$N$13),"NO")="SI"),"SI","NO"))</f>
        <v/>
      </c>
      <c r="M1833" s="9">
        <f>IF(COUNTA($A1833:$K1833)=0,"",IF($K1833&lt;&gt;"",IF(COUNTIF($K$19:$K1833,$K1833)&gt;1,"SI","NO"),IF(COUNTIFS($A$19:$A1833,$A1833,$C$19:$C1833,$C1833,$J$19:$J1833,$J1833,$D$19:$D1833,$D1833)&gt;1,"SI","NO")))</f>
        <v/>
      </c>
      <c r="N1833" s="11">
        <f>IF(COUNTA($A1833:$K1833)=0,"",IF(AND($L1833="SI",$M1833="NO"),IFERROR($H1833,0),0))</f>
        <v/>
      </c>
      <c r="O1833" s="9">
        <f>IF(COUNTA($A1833:$K1833)=0,"",IF($M1833="SI","CUFE o factura duplicada dentro del reporte; no se suma dos veces",IF(IFERROR($H1833,0)&lt;=0,"DIAN reporta valor susceptible 0",IF($L1833="NO",IFERROR(LOOKUP(2,1/((LISTS!$M$2:$M$13&lt;&gt;"")*ISNUMBER(SEARCH(LISTS!$M$2:$M$13,$I1833))),LISTS!$O$2:$O$13),"Medio de pago no elegible o no identificado por DIAN"),"Apta automaticamente por pago electronico y base positiva"))))</f>
        <v/>
      </c>
    </row>
    <row r="1834">
      <c r="A1834" s="9" t="n"/>
      <c r="B1834" s="9" t="n"/>
      <c r="C1834" s="12" t="n"/>
      <c r="D1834" s="11" t="n"/>
      <c r="E1834" s="11" t="n"/>
      <c r="F1834" s="11" t="n"/>
      <c r="G1834" s="11" t="n"/>
      <c r="H1834" s="11" t="n"/>
      <c r="I1834" s="9" t="n"/>
      <c r="J1834" s="9" t="n"/>
      <c r="K1834" s="9" t="n"/>
      <c r="L1834" s="9">
        <f>IF(COUNTA($A1834:$K1834)=0,"",IF(AND(IFERROR($H1834,0)&gt;0,LEN(TRIM($K1834&amp;""))&gt;0,IFERROR(LOOKUP(2,1/((LISTS!$M$2:$M$13&lt;&gt;"")*ISNUMBER(SEARCH(LISTS!$M$2:$M$13,$I1834))),LISTS!$N$2:$N$13),"NO")="SI"),"SI","NO"))</f>
        <v/>
      </c>
      <c r="M1834" s="9">
        <f>IF(COUNTA($A1834:$K1834)=0,"",IF($K1834&lt;&gt;"",IF(COUNTIF($K$19:$K1834,$K1834)&gt;1,"SI","NO"),IF(COUNTIFS($A$19:$A1834,$A1834,$C$19:$C1834,$C1834,$J$19:$J1834,$J1834,$D$19:$D1834,$D1834)&gt;1,"SI","NO")))</f>
        <v/>
      </c>
      <c r="N1834" s="11">
        <f>IF(COUNTA($A1834:$K1834)=0,"",IF(AND($L1834="SI",$M1834="NO"),IFERROR($H1834,0),0))</f>
        <v/>
      </c>
      <c r="O1834" s="9">
        <f>IF(COUNTA($A1834:$K1834)=0,"",IF($M1834="SI","CUFE o factura duplicada dentro del reporte; no se suma dos veces",IF(IFERROR($H1834,0)&lt;=0,"DIAN reporta valor susceptible 0",IF($L1834="NO",IFERROR(LOOKUP(2,1/((LISTS!$M$2:$M$13&lt;&gt;"")*ISNUMBER(SEARCH(LISTS!$M$2:$M$13,$I1834))),LISTS!$O$2:$O$13),"Medio de pago no elegible o no identificado por DIAN"),"Apta automaticamente por pago electronico y base positiva"))))</f>
        <v/>
      </c>
    </row>
    <row r="1835">
      <c r="A1835" s="9" t="n"/>
      <c r="B1835" s="9" t="n"/>
      <c r="C1835" s="12" t="n"/>
      <c r="D1835" s="11" t="n"/>
      <c r="E1835" s="11" t="n"/>
      <c r="F1835" s="11" t="n"/>
      <c r="G1835" s="11" t="n"/>
      <c r="H1835" s="11" t="n"/>
      <c r="I1835" s="9" t="n"/>
      <c r="J1835" s="9" t="n"/>
      <c r="K1835" s="9" t="n"/>
      <c r="L1835" s="9">
        <f>IF(COUNTA($A1835:$K1835)=0,"",IF(AND(IFERROR($H1835,0)&gt;0,LEN(TRIM($K1835&amp;""))&gt;0,IFERROR(LOOKUP(2,1/((LISTS!$M$2:$M$13&lt;&gt;"")*ISNUMBER(SEARCH(LISTS!$M$2:$M$13,$I1835))),LISTS!$N$2:$N$13),"NO")="SI"),"SI","NO"))</f>
        <v/>
      </c>
      <c r="M1835" s="9">
        <f>IF(COUNTA($A1835:$K1835)=0,"",IF($K1835&lt;&gt;"",IF(COUNTIF($K$19:$K1835,$K1835)&gt;1,"SI","NO"),IF(COUNTIFS($A$19:$A1835,$A1835,$C$19:$C1835,$C1835,$J$19:$J1835,$J1835,$D$19:$D1835,$D1835)&gt;1,"SI","NO")))</f>
        <v/>
      </c>
      <c r="N1835" s="11">
        <f>IF(COUNTA($A1835:$K1835)=0,"",IF(AND($L1835="SI",$M1835="NO"),IFERROR($H1835,0),0))</f>
        <v/>
      </c>
      <c r="O1835" s="9">
        <f>IF(COUNTA($A1835:$K1835)=0,"",IF($M1835="SI","CUFE o factura duplicada dentro del reporte; no se suma dos veces",IF(IFERROR($H1835,0)&lt;=0,"DIAN reporta valor susceptible 0",IF($L1835="NO",IFERROR(LOOKUP(2,1/((LISTS!$M$2:$M$13&lt;&gt;"")*ISNUMBER(SEARCH(LISTS!$M$2:$M$13,$I1835))),LISTS!$O$2:$O$13),"Medio de pago no elegible o no identificado por DIAN"),"Apta automaticamente por pago electronico y base positiva"))))</f>
        <v/>
      </c>
    </row>
    <row r="1836">
      <c r="A1836" s="9" t="n"/>
      <c r="B1836" s="9" t="n"/>
      <c r="C1836" s="12" t="n"/>
      <c r="D1836" s="11" t="n"/>
      <c r="E1836" s="11" t="n"/>
      <c r="F1836" s="11" t="n"/>
      <c r="G1836" s="11" t="n"/>
      <c r="H1836" s="11" t="n"/>
      <c r="I1836" s="9" t="n"/>
      <c r="J1836" s="9" t="n"/>
      <c r="K1836" s="9" t="n"/>
      <c r="L1836" s="9">
        <f>IF(COUNTA($A1836:$K1836)=0,"",IF(AND(IFERROR($H1836,0)&gt;0,LEN(TRIM($K1836&amp;""))&gt;0,IFERROR(LOOKUP(2,1/((LISTS!$M$2:$M$13&lt;&gt;"")*ISNUMBER(SEARCH(LISTS!$M$2:$M$13,$I1836))),LISTS!$N$2:$N$13),"NO")="SI"),"SI","NO"))</f>
        <v/>
      </c>
      <c r="M1836" s="9">
        <f>IF(COUNTA($A1836:$K1836)=0,"",IF($K1836&lt;&gt;"",IF(COUNTIF($K$19:$K1836,$K1836)&gt;1,"SI","NO"),IF(COUNTIFS($A$19:$A1836,$A1836,$C$19:$C1836,$C1836,$J$19:$J1836,$J1836,$D$19:$D1836,$D1836)&gt;1,"SI","NO")))</f>
        <v/>
      </c>
      <c r="N1836" s="11">
        <f>IF(COUNTA($A1836:$K1836)=0,"",IF(AND($L1836="SI",$M1836="NO"),IFERROR($H1836,0),0))</f>
        <v/>
      </c>
      <c r="O1836" s="9">
        <f>IF(COUNTA($A1836:$K1836)=0,"",IF($M1836="SI","CUFE o factura duplicada dentro del reporte; no se suma dos veces",IF(IFERROR($H1836,0)&lt;=0,"DIAN reporta valor susceptible 0",IF($L1836="NO",IFERROR(LOOKUP(2,1/((LISTS!$M$2:$M$13&lt;&gt;"")*ISNUMBER(SEARCH(LISTS!$M$2:$M$13,$I1836))),LISTS!$O$2:$O$13),"Medio de pago no elegible o no identificado por DIAN"),"Apta automaticamente por pago electronico y base positiva"))))</f>
        <v/>
      </c>
    </row>
    <row r="1837">
      <c r="A1837" s="9" t="n"/>
      <c r="B1837" s="9" t="n"/>
      <c r="C1837" s="12" t="n"/>
      <c r="D1837" s="11" t="n"/>
      <c r="E1837" s="11" t="n"/>
      <c r="F1837" s="11" t="n"/>
      <c r="G1837" s="11" t="n"/>
      <c r="H1837" s="11" t="n"/>
      <c r="I1837" s="9" t="n"/>
      <c r="J1837" s="9" t="n"/>
      <c r="K1837" s="9" t="n"/>
      <c r="L1837" s="9">
        <f>IF(COUNTA($A1837:$K1837)=0,"",IF(AND(IFERROR($H1837,0)&gt;0,LEN(TRIM($K1837&amp;""))&gt;0,IFERROR(LOOKUP(2,1/((LISTS!$M$2:$M$13&lt;&gt;"")*ISNUMBER(SEARCH(LISTS!$M$2:$M$13,$I1837))),LISTS!$N$2:$N$13),"NO")="SI"),"SI","NO"))</f>
        <v/>
      </c>
      <c r="M1837" s="9">
        <f>IF(COUNTA($A1837:$K1837)=0,"",IF($K1837&lt;&gt;"",IF(COUNTIF($K$19:$K1837,$K1837)&gt;1,"SI","NO"),IF(COUNTIFS($A$19:$A1837,$A1837,$C$19:$C1837,$C1837,$J$19:$J1837,$J1837,$D$19:$D1837,$D1837)&gt;1,"SI","NO")))</f>
        <v/>
      </c>
      <c r="N1837" s="11">
        <f>IF(COUNTA($A1837:$K1837)=0,"",IF(AND($L1837="SI",$M1837="NO"),IFERROR($H1837,0),0))</f>
        <v/>
      </c>
      <c r="O1837" s="9">
        <f>IF(COUNTA($A1837:$K1837)=0,"",IF($M1837="SI","CUFE o factura duplicada dentro del reporte; no se suma dos veces",IF(IFERROR($H1837,0)&lt;=0,"DIAN reporta valor susceptible 0",IF($L1837="NO",IFERROR(LOOKUP(2,1/((LISTS!$M$2:$M$13&lt;&gt;"")*ISNUMBER(SEARCH(LISTS!$M$2:$M$13,$I1837))),LISTS!$O$2:$O$13),"Medio de pago no elegible o no identificado por DIAN"),"Apta automaticamente por pago electronico y base positiva"))))</f>
        <v/>
      </c>
    </row>
    <row r="1838">
      <c r="A1838" s="9" t="n"/>
      <c r="B1838" s="9" t="n"/>
      <c r="C1838" s="12" t="n"/>
      <c r="D1838" s="11" t="n"/>
      <c r="E1838" s="11" t="n"/>
      <c r="F1838" s="11" t="n"/>
      <c r="G1838" s="11" t="n"/>
      <c r="H1838" s="11" t="n"/>
      <c r="I1838" s="9" t="n"/>
      <c r="J1838" s="9" t="n"/>
      <c r="K1838" s="9" t="n"/>
      <c r="L1838" s="9">
        <f>IF(COUNTA($A1838:$K1838)=0,"",IF(AND(IFERROR($H1838,0)&gt;0,LEN(TRIM($K1838&amp;""))&gt;0,IFERROR(LOOKUP(2,1/((LISTS!$M$2:$M$13&lt;&gt;"")*ISNUMBER(SEARCH(LISTS!$M$2:$M$13,$I1838))),LISTS!$N$2:$N$13),"NO")="SI"),"SI","NO"))</f>
        <v/>
      </c>
      <c r="M1838" s="9">
        <f>IF(COUNTA($A1838:$K1838)=0,"",IF($K1838&lt;&gt;"",IF(COUNTIF($K$19:$K1838,$K1838)&gt;1,"SI","NO"),IF(COUNTIFS($A$19:$A1838,$A1838,$C$19:$C1838,$C1838,$J$19:$J1838,$J1838,$D$19:$D1838,$D1838)&gt;1,"SI","NO")))</f>
        <v/>
      </c>
      <c r="N1838" s="11">
        <f>IF(COUNTA($A1838:$K1838)=0,"",IF(AND($L1838="SI",$M1838="NO"),IFERROR($H1838,0),0))</f>
        <v/>
      </c>
      <c r="O1838" s="9">
        <f>IF(COUNTA($A1838:$K1838)=0,"",IF($M1838="SI","CUFE o factura duplicada dentro del reporte; no se suma dos veces",IF(IFERROR($H1838,0)&lt;=0,"DIAN reporta valor susceptible 0",IF($L1838="NO",IFERROR(LOOKUP(2,1/((LISTS!$M$2:$M$13&lt;&gt;"")*ISNUMBER(SEARCH(LISTS!$M$2:$M$13,$I1838))),LISTS!$O$2:$O$13),"Medio de pago no elegible o no identificado por DIAN"),"Apta automaticamente por pago electronico y base positiva"))))</f>
        <v/>
      </c>
    </row>
    <row r="1839">
      <c r="A1839" s="9" t="n"/>
      <c r="B1839" s="9" t="n"/>
      <c r="C1839" s="12" t="n"/>
      <c r="D1839" s="11" t="n"/>
      <c r="E1839" s="11" t="n"/>
      <c r="F1839" s="11" t="n"/>
      <c r="G1839" s="11" t="n"/>
      <c r="H1839" s="11" t="n"/>
      <c r="I1839" s="9" t="n"/>
      <c r="J1839" s="9" t="n"/>
      <c r="K1839" s="9" t="n"/>
      <c r="L1839" s="9">
        <f>IF(COUNTA($A1839:$K1839)=0,"",IF(AND(IFERROR($H1839,0)&gt;0,LEN(TRIM($K1839&amp;""))&gt;0,IFERROR(LOOKUP(2,1/((LISTS!$M$2:$M$13&lt;&gt;"")*ISNUMBER(SEARCH(LISTS!$M$2:$M$13,$I1839))),LISTS!$N$2:$N$13),"NO")="SI"),"SI","NO"))</f>
        <v/>
      </c>
      <c r="M1839" s="9">
        <f>IF(COUNTA($A1839:$K1839)=0,"",IF($K1839&lt;&gt;"",IF(COUNTIF($K$19:$K1839,$K1839)&gt;1,"SI","NO"),IF(COUNTIFS($A$19:$A1839,$A1839,$C$19:$C1839,$C1839,$J$19:$J1839,$J1839,$D$19:$D1839,$D1839)&gt;1,"SI","NO")))</f>
        <v/>
      </c>
      <c r="N1839" s="11">
        <f>IF(COUNTA($A1839:$K1839)=0,"",IF(AND($L1839="SI",$M1839="NO"),IFERROR($H1839,0),0))</f>
        <v/>
      </c>
      <c r="O1839" s="9">
        <f>IF(COUNTA($A1839:$K1839)=0,"",IF($M1839="SI","CUFE o factura duplicada dentro del reporte; no se suma dos veces",IF(IFERROR($H1839,0)&lt;=0,"DIAN reporta valor susceptible 0",IF($L1839="NO",IFERROR(LOOKUP(2,1/((LISTS!$M$2:$M$13&lt;&gt;"")*ISNUMBER(SEARCH(LISTS!$M$2:$M$13,$I1839))),LISTS!$O$2:$O$13),"Medio de pago no elegible o no identificado por DIAN"),"Apta automaticamente por pago electronico y base positiva"))))</f>
        <v/>
      </c>
    </row>
    <row r="1840">
      <c r="A1840" s="9" t="n"/>
      <c r="B1840" s="9" t="n"/>
      <c r="C1840" s="12" t="n"/>
      <c r="D1840" s="11" t="n"/>
      <c r="E1840" s="11" t="n"/>
      <c r="F1840" s="11" t="n"/>
      <c r="G1840" s="11" t="n"/>
      <c r="H1840" s="11" t="n"/>
      <c r="I1840" s="9" t="n"/>
      <c r="J1840" s="9" t="n"/>
      <c r="K1840" s="9" t="n"/>
      <c r="L1840" s="9">
        <f>IF(COUNTA($A1840:$K1840)=0,"",IF(AND(IFERROR($H1840,0)&gt;0,LEN(TRIM($K1840&amp;""))&gt;0,IFERROR(LOOKUP(2,1/((LISTS!$M$2:$M$13&lt;&gt;"")*ISNUMBER(SEARCH(LISTS!$M$2:$M$13,$I1840))),LISTS!$N$2:$N$13),"NO")="SI"),"SI","NO"))</f>
        <v/>
      </c>
      <c r="M1840" s="9">
        <f>IF(COUNTA($A1840:$K1840)=0,"",IF($K1840&lt;&gt;"",IF(COUNTIF($K$19:$K1840,$K1840)&gt;1,"SI","NO"),IF(COUNTIFS($A$19:$A1840,$A1840,$C$19:$C1840,$C1840,$J$19:$J1840,$J1840,$D$19:$D1840,$D1840)&gt;1,"SI","NO")))</f>
        <v/>
      </c>
      <c r="N1840" s="11">
        <f>IF(COUNTA($A1840:$K1840)=0,"",IF(AND($L1840="SI",$M1840="NO"),IFERROR($H1840,0),0))</f>
        <v/>
      </c>
      <c r="O1840" s="9">
        <f>IF(COUNTA($A1840:$K1840)=0,"",IF($M1840="SI","CUFE o factura duplicada dentro del reporte; no se suma dos veces",IF(IFERROR($H1840,0)&lt;=0,"DIAN reporta valor susceptible 0",IF($L1840="NO",IFERROR(LOOKUP(2,1/((LISTS!$M$2:$M$13&lt;&gt;"")*ISNUMBER(SEARCH(LISTS!$M$2:$M$13,$I1840))),LISTS!$O$2:$O$13),"Medio de pago no elegible o no identificado por DIAN"),"Apta automaticamente por pago electronico y base positiva"))))</f>
        <v/>
      </c>
    </row>
    <row r="1841">
      <c r="A1841" s="9" t="n"/>
      <c r="B1841" s="9" t="n"/>
      <c r="C1841" s="12" t="n"/>
      <c r="D1841" s="11" t="n"/>
      <c r="E1841" s="11" t="n"/>
      <c r="F1841" s="11" t="n"/>
      <c r="G1841" s="11" t="n"/>
      <c r="H1841" s="11" t="n"/>
      <c r="I1841" s="9" t="n"/>
      <c r="J1841" s="9" t="n"/>
      <c r="K1841" s="9" t="n"/>
      <c r="L1841" s="9">
        <f>IF(COUNTA($A1841:$K1841)=0,"",IF(AND(IFERROR($H1841,0)&gt;0,LEN(TRIM($K1841&amp;""))&gt;0,IFERROR(LOOKUP(2,1/((LISTS!$M$2:$M$13&lt;&gt;"")*ISNUMBER(SEARCH(LISTS!$M$2:$M$13,$I1841))),LISTS!$N$2:$N$13),"NO")="SI"),"SI","NO"))</f>
        <v/>
      </c>
      <c r="M1841" s="9">
        <f>IF(COUNTA($A1841:$K1841)=0,"",IF($K1841&lt;&gt;"",IF(COUNTIF($K$19:$K1841,$K1841)&gt;1,"SI","NO"),IF(COUNTIFS($A$19:$A1841,$A1841,$C$19:$C1841,$C1841,$J$19:$J1841,$J1841,$D$19:$D1841,$D1841)&gt;1,"SI","NO")))</f>
        <v/>
      </c>
      <c r="N1841" s="11">
        <f>IF(COUNTA($A1841:$K1841)=0,"",IF(AND($L1841="SI",$M1841="NO"),IFERROR($H1841,0),0))</f>
        <v/>
      </c>
      <c r="O1841" s="9">
        <f>IF(COUNTA($A1841:$K1841)=0,"",IF($M1841="SI","CUFE o factura duplicada dentro del reporte; no se suma dos veces",IF(IFERROR($H1841,0)&lt;=0,"DIAN reporta valor susceptible 0",IF($L1841="NO",IFERROR(LOOKUP(2,1/((LISTS!$M$2:$M$13&lt;&gt;"")*ISNUMBER(SEARCH(LISTS!$M$2:$M$13,$I1841))),LISTS!$O$2:$O$13),"Medio de pago no elegible o no identificado por DIAN"),"Apta automaticamente por pago electronico y base positiva"))))</f>
        <v/>
      </c>
    </row>
    <row r="1842">
      <c r="A1842" s="9" t="n"/>
      <c r="B1842" s="9" t="n"/>
      <c r="C1842" s="12" t="n"/>
      <c r="D1842" s="11" t="n"/>
      <c r="E1842" s="11" t="n"/>
      <c r="F1842" s="11" t="n"/>
      <c r="G1842" s="11" t="n"/>
      <c r="H1842" s="11" t="n"/>
      <c r="I1842" s="9" t="n"/>
      <c r="J1842" s="9" t="n"/>
      <c r="K1842" s="9" t="n"/>
      <c r="L1842" s="9">
        <f>IF(COUNTA($A1842:$K1842)=0,"",IF(AND(IFERROR($H1842,0)&gt;0,LEN(TRIM($K1842&amp;""))&gt;0,IFERROR(LOOKUP(2,1/((LISTS!$M$2:$M$13&lt;&gt;"")*ISNUMBER(SEARCH(LISTS!$M$2:$M$13,$I1842))),LISTS!$N$2:$N$13),"NO")="SI"),"SI","NO"))</f>
        <v/>
      </c>
      <c r="M1842" s="9">
        <f>IF(COUNTA($A1842:$K1842)=0,"",IF($K1842&lt;&gt;"",IF(COUNTIF($K$19:$K1842,$K1842)&gt;1,"SI","NO"),IF(COUNTIFS($A$19:$A1842,$A1842,$C$19:$C1842,$C1842,$J$19:$J1842,$J1842,$D$19:$D1842,$D1842)&gt;1,"SI","NO")))</f>
        <v/>
      </c>
      <c r="N1842" s="11">
        <f>IF(COUNTA($A1842:$K1842)=0,"",IF(AND($L1842="SI",$M1842="NO"),IFERROR($H1842,0),0))</f>
        <v/>
      </c>
      <c r="O1842" s="9">
        <f>IF(COUNTA($A1842:$K1842)=0,"",IF($M1842="SI","CUFE o factura duplicada dentro del reporte; no se suma dos veces",IF(IFERROR($H1842,0)&lt;=0,"DIAN reporta valor susceptible 0",IF($L1842="NO",IFERROR(LOOKUP(2,1/((LISTS!$M$2:$M$13&lt;&gt;"")*ISNUMBER(SEARCH(LISTS!$M$2:$M$13,$I1842))),LISTS!$O$2:$O$13),"Medio de pago no elegible o no identificado por DIAN"),"Apta automaticamente por pago electronico y base positiva"))))</f>
        <v/>
      </c>
    </row>
    <row r="1843">
      <c r="A1843" s="9" t="n"/>
      <c r="B1843" s="9" t="n"/>
      <c r="C1843" s="12" t="n"/>
      <c r="D1843" s="11" t="n"/>
      <c r="E1843" s="11" t="n"/>
      <c r="F1843" s="11" t="n"/>
      <c r="G1843" s="11" t="n"/>
      <c r="H1843" s="11" t="n"/>
      <c r="I1843" s="9" t="n"/>
      <c r="J1843" s="9" t="n"/>
      <c r="K1843" s="9" t="n"/>
      <c r="L1843" s="9">
        <f>IF(COUNTA($A1843:$K1843)=0,"",IF(AND(IFERROR($H1843,0)&gt;0,LEN(TRIM($K1843&amp;""))&gt;0,IFERROR(LOOKUP(2,1/((LISTS!$M$2:$M$13&lt;&gt;"")*ISNUMBER(SEARCH(LISTS!$M$2:$M$13,$I1843))),LISTS!$N$2:$N$13),"NO")="SI"),"SI","NO"))</f>
        <v/>
      </c>
      <c r="M1843" s="9">
        <f>IF(COUNTA($A1843:$K1843)=0,"",IF($K1843&lt;&gt;"",IF(COUNTIF($K$19:$K1843,$K1843)&gt;1,"SI","NO"),IF(COUNTIFS($A$19:$A1843,$A1843,$C$19:$C1843,$C1843,$J$19:$J1843,$J1843,$D$19:$D1843,$D1843)&gt;1,"SI","NO")))</f>
        <v/>
      </c>
      <c r="N1843" s="11">
        <f>IF(COUNTA($A1843:$K1843)=0,"",IF(AND($L1843="SI",$M1843="NO"),IFERROR($H1843,0),0))</f>
        <v/>
      </c>
      <c r="O1843" s="9">
        <f>IF(COUNTA($A1843:$K1843)=0,"",IF($M1843="SI","CUFE o factura duplicada dentro del reporte; no se suma dos veces",IF(IFERROR($H1843,0)&lt;=0,"DIAN reporta valor susceptible 0",IF($L1843="NO",IFERROR(LOOKUP(2,1/((LISTS!$M$2:$M$13&lt;&gt;"")*ISNUMBER(SEARCH(LISTS!$M$2:$M$13,$I1843))),LISTS!$O$2:$O$13),"Medio de pago no elegible o no identificado por DIAN"),"Apta automaticamente por pago electronico y base positiva"))))</f>
        <v/>
      </c>
    </row>
    <row r="1844">
      <c r="A1844" s="9" t="n"/>
      <c r="B1844" s="9" t="n"/>
      <c r="C1844" s="12" t="n"/>
      <c r="D1844" s="11" t="n"/>
      <c r="E1844" s="11" t="n"/>
      <c r="F1844" s="11" t="n"/>
      <c r="G1844" s="11" t="n"/>
      <c r="H1844" s="11" t="n"/>
      <c r="I1844" s="9" t="n"/>
      <c r="J1844" s="9" t="n"/>
      <c r="K1844" s="9" t="n"/>
      <c r="L1844" s="9">
        <f>IF(COUNTA($A1844:$K1844)=0,"",IF(AND(IFERROR($H1844,0)&gt;0,LEN(TRIM($K1844&amp;""))&gt;0,IFERROR(LOOKUP(2,1/((LISTS!$M$2:$M$13&lt;&gt;"")*ISNUMBER(SEARCH(LISTS!$M$2:$M$13,$I1844))),LISTS!$N$2:$N$13),"NO")="SI"),"SI","NO"))</f>
        <v/>
      </c>
      <c r="M1844" s="9">
        <f>IF(COUNTA($A1844:$K1844)=0,"",IF($K1844&lt;&gt;"",IF(COUNTIF($K$19:$K1844,$K1844)&gt;1,"SI","NO"),IF(COUNTIFS($A$19:$A1844,$A1844,$C$19:$C1844,$C1844,$J$19:$J1844,$J1844,$D$19:$D1844,$D1844)&gt;1,"SI","NO")))</f>
        <v/>
      </c>
      <c r="N1844" s="11">
        <f>IF(COUNTA($A1844:$K1844)=0,"",IF(AND($L1844="SI",$M1844="NO"),IFERROR($H1844,0),0))</f>
        <v/>
      </c>
      <c r="O1844" s="9">
        <f>IF(COUNTA($A1844:$K1844)=0,"",IF($M1844="SI","CUFE o factura duplicada dentro del reporte; no se suma dos veces",IF(IFERROR($H1844,0)&lt;=0,"DIAN reporta valor susceptible 0",IF($L1844="NO",IFERROR(LOOKUP(2,1/((LISTS!$M$2:$M$13&lt;&gt;"")*ISNUMBER(SEARCH(LISTS!$M$2:$M$13,$I1844))),LISTS!$O$2:$O$13),"Medio de pago no elegible o no identificado por DIAN"),"Apta automaticamente por pago electronico y base positiva"))))</f>
        <v/>
      </c>
    </row>
    <row r="1845">
      <c r="A1845" s="9" t="n"/>
      <c r="B1845" s="9" t="n"/>
      <c r="C1845" s="12" t="n"/>
      <c r="D1845" s="11" t="n"/>
      <c r="E1845" s="11" t="n"/>
      <c r="F1845" s="11" t="n"/>
      <c r="G1845" s="11" t="n"/>
      <c r="H1845" s="11" t="n"/>
      <c r="I1845" s="9" t="n"/>
      <c r="J1845" s="9" t="n"/>
      <c r="K1845" s="9" t="n"/>
      <c r="L1845" s="9">
        <f>IF(COUNTA($A1845:$K1845)=0,"",IF(AND(IFERROR($H1845,0)&gt;0,LEN(TRIM($K1845&amp;""))&gt;0,IFERROR(LOOKUP(2,1/((LISTS!$M$2:$M$13&lt;&gt;"")*ISNUMBER(SEARCH(LISTS!$M$2:$M$13,$I1845))),LISTS!$N$2:$N$13),"NO")="SI"),"SI","NO"))</f>
        <v/>
      </c>
      <c r="M1845" s="9">
        <f>IF(COUNTA($A1845:$K1845)=0,"",IF($K1845&lt;&gt;"",IF(COUNTIF($K$19:$K1845,$K1845)&gt;1,"SI","NO"),IF(COUNTIFS($A$19:$A1845,$A1845,$C$19:$C1845,$C1845,$J$19:$J1845,$J1845,$D$19:$D1845,$D1845)&gt;1,"SI","NO")))</f>
        <v/>
      </c>
      <c r="N1845" s="11">
        <f>IF(COUNTA($A1845:$K1845)=0,"",IF(AND($L1845="SI",$M1845="NO"),IFERROR($H1845,0),0))</f>
        <v/>
      </c>
      <c r="O1845" s="9">
        <f>IF(COUNTA($A1845:$K1845)=0,"",IF($M1845="SI","CUFE o factura duplicada dentro del reporte; no se suma dos veces",IF(IFERROR($H1845,0)&lt;=0,"DIAN reporta valor susceptible 0",IF($L1845="NO",IFERROR(LOOKUP(2,1/((LISTS!$M$2:$M$13&lt;&gt;"")*ISNUMBER(SEARCH(LISTS!$M$2:$M$13,$I1845))),LISTS!$O$2:$O$13),"Medio de pago no elegible o no identificado por DIAN"),"Apta automaticamente por pago electronico y base positiva"))))</f>
        <v/>
      </c>
    </row>
    <row r="1846">
      <c r="A1846" s="9" t="n"/>
      <c r="B1846" s="9" t="n"/>
      <c r="C1846" s="12" t="n"/>
      <c r="D1846" s="11" t="n"/>
      <c r="E1846" s="11" t="n"/>
      <c r="F1846" s="11" t="n"/>
      <c r="G1846" s="11" t="n"/>
      <c r="H1846" s="11" t="n"/>
      <c r="I1846" s="9" t="n"/>
      <c r="J1846" s="9" t="n"/>
      <c r="K1846" s="9" t="n"/>
      <c r="L1846" s="9">
        <f>IF(COUNTA($A1846:$K1846)=0,"",IF(AND(IFERROR($H1846,0)&gt;0,LEN(TRIM($K1846&amp;""))&gt;0,IFERROR(LOOKUP(2,1/((LISTS!$M$2:$M$13&lt;&gt;"")*ISNUMBER(SEARCH(LISTS!$M$2:$M$13,$I1846))),LISTS!$N$2:$N$13),"NO")="SI"),"SI","NO"))</f>
        <v/>
      </c>
      <c r="M1846" s="9">
        <f>IF(COUNTA($A1846:$K1846)=0,"",IF($K1846&lt;&gt;"",IF(COUNTIF($K$19:$K1846,$K1846)&gt;1,"SI","NO"),IF(COUNTIFS($A$19:$A1846,$A1846,$C$19:$C1846,$C1846,$J$19:$J1846,$J1846,$D$19:$D1846,$D1846)&gt;1,"SI","NO")))</f>
        <v/>
      </c>
      <c r="N1846" s="11">
        <f>IF(COUNTA($A1846:$K1846)=0,"",IF(AND($L1846="SI",$M1846="NO"),IFERROR($H1846,0),0))</f>
        <v/>
      </c>
      <c r="O1846" s="9">
        <f>IF(COUNTA($A1846:$K1846)=0,"",IF($M1846="SI","CUFE o factura duplicada dentro del reporte; no se suma dos veces",IF(IFERROR($H1846,0)&lt;=0,"DIAN reporta valor susceptible 0",IF($L1846="NO",IFERROR(LOOKUP(2,1/((LISTS!$M$2:$M$13&lt;&gt;"")*ISNUMBER(SEARCH(LISTS!$M$2:$M$13,$I1846))),LISTS!$O$2:$O$13),"Medio de pago no elegible o no identificado por DIAN"),"Apta automaticamente por pago electronico y base positiva"))))</f>
        <v/>
      </c>
    </row>
    <row r="1847">
      <c r="A1847" s="9" t="n"/>
      <c r="B1847" s="9" t="n"/>
      <c r="C1847" s="12" t="n"/>
      <c r="D1847" s="11" t="n"/>
      <c r="E1847" s="11" t="n"/>
      <c r="F1847" s="11" t="n"/>
      <c r="G1847" s="11" t="n"/>
      <c r="H1847" s="11" t="n"/>
      <c r="I1847" s="9" t="n"/>
      <c r="J1847" s="9" t="n"/>
      <c r="K1847" s="9" t="n"/>
      <c r="L1847" s="9">
        <f>IF(COUNTA($A1847:$K1847)=0,"",IF(AND(IFERROR($H1847,0)&gt;0,LEN(TRIM($K1847&amp;""))&gt;0,IFERROR(LOOKUP(2,1/((LISTS!$M$2:$M$13&lt;&gt;"")*ISNUMBER(SEARCH(LISTS!$M$2:$M$13,$I1847))),LISTS!$N$2:$N$13),"NO")="SI"),"SI","NO"))</f>
        <v/>
      </c>
      <c r="M1847" s="9">
        <f>IF(COUNTA($A1847:$K1847)=0,"",IF($K1847&lt;&gt;"",IF(COUNTIF($K$19:$K1847,$K1847)&gt;1,"SI","NO"),IF(COUNTIFS($A$19:$A1847,$A1847,$C$19:$C1847,$C1847,$J$19:$J1847,$J1847,$D$19:$D1847,$D1847)&gt;1,"SI","NO")))</f>
        <v/>
      </c>
      <c r="N1847" s="11">
        <f>IF(COUNTA($A1847:$K1847)=0,"",IF(AND($L1847="SI",$M1847="NO"),IFERROR($H1847,0),0))</f>
        <v/>
      </c>
      <c r="O1847" s="9">
        <f>IF(COUNTA($A1847:$K1847)=0,"",IF($M1847="SI","CUFE o factura duplicada dentro del reporte; no se suma dos veces",IF(IFERROR($H1847,0)&lt;=0,"DIAN reporta valor susceptible 0",IF($L1847="NO",IFERROR(LOOKUP(2,1/((LISTS!$M$2:$M$13&lt;&gt;"")*ISNUMBER(SEARCH(LISTS!$M$2:$M$13,$I1847))),LISTS!$O$2:$O$13),"Medio de pago no elegible o no identificado por DIAN"),"Apta automaticamente por pago electronico y base positiva"))))</f>
        <v/>
      </c>
    </row>
    <row r="1848">
      <c r="A1848" s="9" t="n"/>
      <c r="B1848" s="9" t="n"/>
      <c r="C1848" s="12" t="n"/>
      <c r="D1848" s="11" t="n"/>
      <c r="E1848" s="11" t="n"/>
      <c r="F1848" s="11" t="n"/>
      <c r="G1848" s="11" t="n"/>
      <c r="H1848" s="11" t="n"/>
      <c r="I1848" s="9" t="n"/>
      <c r="J1848" s="9" t="n"/>
      <c r="K1848" s="9" t="n"/>
      <c r="L1848" s="9">
        <f>IF(COUNTA($A1848:$K1848)=0,"",IF(AND(IFERROR($H1848,0)&gt;0,LEN(TRIM($K1848&amp;""))&gt;0,IFERROR(LOOKUP(2,1/((LISTS!$M$2:$M$13&lt;&gt;"")*ISNUMBER(SEARCH(LISTS!$M$2:$M$13,$I1848))),LISTS!$N$2:$N$13),"NO")="SI"),"SI","NO"))</f>
        <v/>
      </c>
      <c r="M1848" s="9">
        <f>IF(COUNTA($A1848:$K1848)=0,"",IF($K1848&lt;&gt;"",IF(COUNTIF($K$19:$K1848,$K1848)&gt;1,"SI","NO"),IF(COUNTIFS($A$19:$A1848,$A1848,$C$19:$C1848,$C1848,$J$19:$J1848,$J1848,$D$19:$D1848,$D1848)&gt;1,"SI","NO")))</f>
        <v/>
      </c>
      <c r="N1848" s="11">
        <f>IF(COUNTA($A1848:$K1848)=0,"",IF(AND($L1848="SI",$M1848="NO"),IFERROR($H1848,0),0))</f>
        <v/>
      </c>
      <c r="O1848" s="9">
        <f>IF(COUNTA($A1848:$K1848)=0,"",IF($M1848="SI","CUFE o factura duplicada dentro del reporte; no se suma dos veces",IF(IFERROR($H1848,0)&lt;=0,"DIAN reporta valor susceptible 0",IF($L1848="NO",IFERROR(LOOKUP(2,1/((LISTS!$M$2:$M$13&lt;&gt;"")*ISNUMBER(SEARCH(LISTS!$M$2:$M$13,$I1848))),LISTS!$O$2:$O$13),"Medio de pago no elegible o no identificado por DIAN"),"Apta automaticamente por pago electronico y base positiva"))))</f>
        <v/>
      </c>
    </row>
    <row r="1849">
      <c r="A1849" s="9" t="n"/>
      <c r="B1849" s="9" t="n"/>
      <c r="C1849" s="12" t="n"/>
      <c r="D1849" s="11" t="n"/>
      <c r="E1849" s="11" t="n"/>
      <c r="F1849" s="11" t="n"/>
      <c r="G1849" s="11" t="n"/>
      <c r="H1849" s="11" t="n"/>
      <c r="I1849" s="9" t="n"/>
      <c r="J1849" s="9" t="n"/>
      <c r="K1849" s="9" t="n"/>
      <c r="L1849" s="9">
        <f>IF(COUNTA($A1849:$K1849)=0,"",IF(AND(IFERROR($H1849,0)&gt;0,LEN(TRIM($K1849&amp;""))&gt;0,IFERROR(LOOKUP(2,1/((LISTS!$M$2:$M$13&lt;&gt;"")*ISNUMBER(SEARCH(LISTS!$M$2:$M$13,$I1849))),LISTS!$N$2:$N$13),"NO")="SI"),"SI","NO"))</f>
        <v/>
      </c>
      <c r="M1849" s="9">
        <f>IF(COUNTA($A1849:$K1849)=0,"",IF($K1849&lt;&gt;"",IF(COUNTIF($K$19:$K1849,$K1849)&gt;1,"SI","NO"),IF(COUNTIFS($A$19:$A1849,$A1849,$C$19:$C1849,$C1849,$J$19:$J1849,$J1849,$D$19:$D1849,$D1849)&gt;1,"SI","NO")))</f>
        <v/>
      </c>
      <c r="N1849" s="11">
        <f>IF(COUNTA($A1849:$K1849)=0,"",IF(AND($L1849="SI",$M1849="NO"),IFERROR($H1849,0),0))</f>
        <v/>
      </c>
      <c r="O1849" s="9">
        <f>IF(COUNTA($A1849:$K1849)=0,"",IF($M1849="SI","CUFE o factura duplicada dentro del reporte; no se suma dos veces",IF(IFERROR($H1849,0)&lt;=0,"DIAN reporta valor susceptible 0",IF($L1849="NO",IFERROR(LOOKUP(2,1/((LISTS!$M$2:$M$13&lt;&gt;"")*ISNUMBER(SEARCH(LISTS!$M$2:$M$13,$I1849))),LISTS!$O$2:$O$13),"Medio de pago no elegible o no identificado por DIAN"),"Apta automaticamente por pago electronico y base positiva"))))</f>
        <v/>
      </c>
    </row>
    <row r="1850">
      <c r="A1850" s="9" t="n"/>
      <c r="B1850" s="9" t="n"/>
      <c r="C1850" s="12" t="n"/>
      <c r="D1850" s="11" t="n"/>
      <c r="E1850" s="11" t="n"/>
      <c r="F1850" s="11" t="n"/>
      <c r="G1850" s="11" t="n"/>
      <c r="H1850" s="11" t="n"/>
      <c r="I1850" s="9" t="n"/>
      <c r="J1850" s="9" t="n"/>
      <c r="K1850" s="9" t="n"/>
      <c r="L1850" s="9">
        <f>IF(COUNTA($A1850:$K1850)=0,"",IF(AND(IFERROR($H1850,0)&gt;0,LEN(TRIM($K1850&amp;""))&gt;0,IFERROR(LOOKUP(2,1/((LISTS!$M$2:$M$13&lt;&gt;"")*ISNUMBER(SEARCH(LISTS!$M$2:$M$13,$I1850))),LISTS!$N$2:$N$13),"NO")="SI"),"SI","NO"))</f>
        <v/>
      </c>
      <c r="M1850" s="9">
        <f>IF(COUNTA($A1850:$K1850)=0,"",IF($K1850&lt;&gt;"",IF(COUNTIF($K$19:$K1850,$K1850)&gt;1,"SI","NO"),IF(COUNTIFS($A$19:$A1850,$A1850,$C$19:$C1850,$C1850,$J$19:$J1850,$J1850,$D$19:$D1850,$D1850)&gt;1,"SI","NO")))</f>
        <v/>
      </c>
      <c r="N1850" s="11">
        <f>IF(COUNTA($A1850:$K1850)=0,"",IF(AND($L1850="SI",$M1850="NO"),IFERROR($H1850,0),0))</f>
        <v/>
      </c>
      <c r="O1850" s="9">
        <f>IF(COUNTA($A1850:$K1850)=0,"",IF($M1850="SI","CUFE o factura duplicada dentro del reporte; no se suma dos veces",IF(IFERROR($H1850,0)&lt;=0,"DIAN reporta valor susceptible 0",IF($L1850="NO",IFERROR(LOOKUP(2,1/((LISTS!$M$2:$M$13&lt;&gt;"")*ISNUMBER(SEARCH(LISTS!$M$2:$M$13,$I1850))),LISTS!$O$2:$O$13),"Medio de pago no elegible o no identificado por DIAN"),"Apta automaticamente por pago electronico y base positiva"))))</f>
        <v/>
      </c>
    </row>
    <row r="1851">
      <c r="A1851" s="9" t="n"/>
      <c r="B1851" s="9" t="n"/>
      <c r="C1851" s="12" t="n"/>
      <c r="D1851" s="11" t="n"/>
      <c r="E1851" s="11" t="n"/>
      <c r="F1851" s="11" t="n"/>
      <c r="G1851" s="11" t="n"/>
      <c r="H1851" s="11" t="n"/>
      <c r="I1851" s="9" t="n"/>
      <c r="J1851" s="9" t="n"/>
      <c r="K1851" s="9" t="n"/>
      <c r="L1851" s="9">
        <f>IF(COUNTA($A1851:$K1851)=0,"",IF(AND(IFERROR($H1851,0)&gt;0,LEN(TRIM($K1851&amp;""))&gt;0,IFERROR(LOOKUP(2,1/((LISTS!$M$2:$M$13&lt;&gt;"")*ISNUMBER(SEARCH(LISTS!$M$2:$M$13,$I1851))),LISTS!$N$2:$N$13),"NO")="SI"),"SI","NO"))</f>
        <v/>
      </c>
      <c r="M1851" s="9">
        <f>IF(COUNTA($A1851:$K1851)=0,"",IF($K1851&lt;&gt;"",IF(COUNTIF($K$19:$K1851,$K1851)&gt;1,"SI","NO"),IF(COUNTIFS($A$19:$A1851,$A1851,$C$19:$C1851,$C1851,$J$19:$J1851,$J1851,$D$19:$D1851,$D1851)&gt;1,"SI","NO")))</f>
        <v/>
      </c>
      <c r="N1851" s="11">
        <f>IF(COUNTA($A1851:$K1851)=0,"",IF(AND($L1851="SI",$M1851="NO"),IFERROR($H1851,0),0))</f>
        <v/>
      </c>
      <c r="O1851" s="9">
        <f>IF(COUNTA($A1851:$K1851)=0,"",IF($M1851="SI","CUFE o factura duplicada dentro del reporte; no se suma dos veces",IF(IFERROR($H1851,0)&lt;=0,"DIAN reporta valor susceptible 0",IF($L1851="NO",IFERROR(LOOKUP(2,1/((LISTS!$M$2:$M$13&lt;&gt;"")*ISNUMBER(SEARCH(LISTS!$M$2:$M$13,$I1851))),LISTS!$O$2:$O$13),"Medio de pago no elegible o no identificado por DIAN"),"Apta automaticamente por pago electronico y base positiva"))))</f>
        <v/>
      </c>
    </row>
    <row r="1852">
      <c r="A1852" s="9" t="n"/>
      <c r="B1852" s="9" t="n"/>
      <c r="C1852" s="12" t="n"/>
      <c r="D1852" s="11" t="n"/>
      <c r="E1852" s="11" t="n"/>
      <c r="F1852" s="11" t="n"/>
      <c r="G1852" s="11" t="n"/>
      <c r="H1852" s="11" t="n"/>
      <c r="I1852" s="9" t="n"/>
      <c r="J1852" s="9" t="n"/>
      <c r="K1852" s="9" t="n"/>
      <c r="L1852" s="9">
        <f>IF(COUNTA($A1852:$K1852)=0,"",IF(AND(IFERROR($H1852,0)&gt;0,LEN(TRIM($K1852&amp;""))&gt;0,IFERROR(LOOKUP(2,1/((LISTS!$M$2:$M$13&lt;&gt;"")*ISNUMBER(SEARCH(LISTS!$M$2:$M$13,$I1852))),LISTS!$N$2:$N$13),"NO")="SI"),"SI","NO"))</f>
        <v/>
      </c>
      <c r="M1852" s="9">
        <f>IF(COUNTA($A1852:$K1852)=0,"",IF($K1852&lt;&gt;"",IF(COUNTIF($K$19:$K1852,$K1852)&gt;1,"SI","NO"),IF(COUNTIFS($A$19:$A1852,$A1852,$C$19:$C1852,$C1852,$J$19:$J1852,$J1852,$D$19:$D1852,$D1852)&gt;1,"SI","NO")))</f>
        <v/>
      </c>
      <c r="N1852" s="11">
        <f>IF(COUNTA($A1852:$K1852)=0,"",IF(AND($L1852="SI",$M1852="NO"),IFERROR($H1852,0),0))</f>
        <v/>
      </c>
      <c r="O1852" s="9">
        <f>IF(COUNTA($A1852:$K1852)=0,"",IF($M1852="SI","CUFE o factura duplicada dentro del reporte; no se suma dos veces",IF(IFERROR($H1852,0)&lt;=0,"DIAN reporta valor susceptible 0",IF($L1852="NO",IFERROR(LOOKUP(2,1/((LISTS!$M$2:$M$13&lt;&gt;"")*ISNUMBER(SEARCH(LISTS!$M$2:$M$13,$I1852))),LISTS!$O$2:$O$13),"Medio de pago no elegible o no identificado por DIAN"),"Apta automaticamente por pago electronico y base positiva"))))</f>
        <v/>
      </c>
    </row>
    <row r="1853">
      <c r="A1853" s="9" t="n"/>
      <c r="B1853" s="9" t="n"/>
      <c r="C1853" s="12" t="n"/>
      <c r="D1853" s="11" t="n"/>
      <c r="E1853" s="11" t="n"/>
      <c r="F1853" s="11" t="n"/>
      <c r="G1853" s="11" t="n"/>
      <c r="H1853" s="11" t="n"/>
      <c r="I1853" s="9" t="n"/>
      <c r="J1853" s="9" t="n"/>
      <c r="K1853" s="9" t="n"/>
      <c r="L1853" s="9">
        <f>IF(COUNTA($A1853:$K1853)=0,"",IF(AND(IFERROR($H1853,0)&gt;0,LEN(TRIM($K1853&amp;""))&gt;0,IFERROR(LOOKUP(2,1/((LISTS!$M$2:$M$13&lt;&gt;"")*ISNUMBER(SEARCH(LISTS!$M$2:$M$13,$I1853))),LISTS!$N$2:$N$13),"NO")="SI"),"SI","NO"))</f>
        <v/>
      </c>
      <c r="M1853" s="9">
        <f>IF(COUNTA($A1853:$K1853)=0,"",IF($K1853&lt;&gt;"",IF(COUNTIF($K$19:$K1853,$K1853)&gt;1,"SI","NO"),IF(COUNTIFS($A$19:$A1853,$A1853,$C$19:$C1853,$C1853,$J$19:$J1853,$J1853,$D$19:$D1853,$D1853)&gt;1,"SI","NO")))</f>
        <v/>
      </c>
      <c r="N1853" s="11">
        <f>IF(COUNTA($A1853:$K1853)=0,"",IF(AND($L1853="SI",$M1853="NO"),IFERROR($H1853,0),0))</f>
        <v/>
      </c>
      <c r="O1853" s="9">
        <f>IF(COUNTA($A1853:$K1853)=0,"",IF($M1853="SI","CUFE o factura duplicada dentro del reporte; no se suma dos veces",IF(IFERROR($H1853,0)&lt;=0,"DIAN reporta valor susceptible 0",IF($L1853="NO",IFERROR(LOOKUP(2,1/((LISTS!$M$2:$M$13&lt;&gt;"")*ISNUMBER(SEARCH(LISTS!$M$2:$M$13,$I1853))),LISTS!$O$2:$O$13),"Medio de pago no elegible o no identificado por DIAN"),"Apta automaticamente por pago electronico y base positiva"))))</f>
        <v/>
      </c>
    </row>
    <row r="1854">
      <c r="A1854" s="9" t="n"/>
      <c r="B1854" s="9" t="n"/>
      <c r="C1854" s="12" t="n"/>
      <c r="D1854" s="11" t="n"/>
      <c r="E1854" s="11" t="n"/>
      <c r="F1854" s="11" t="n"/>
      <c r="G1854" s="11" t="n"/>
      <c r="H1854" s="11" t="n"/>
      <c r="I1854" s="9" t="n"/>
      <c r="J1854" s="9" t="n"/>
      <c r="K1854" s="9" t="n"/>
      <c r="L1854" s="9">
        <f>IF(COUNTA($A1854:$K1854)=0,"",IF(AND(IFERROR($H1854,0)&gt;0,LEN(TRIM($K1854&amp;""))&gt;0,IFERROR(LOOKUP(2,1/((LISTS!$M$2:$M$13&lt;&gt;"")*ISNUMBER(SEARCH(LISTS!$M$2:$M$13,$I1854))),LISTS!$N$2:$N$13),"NO")="SI"),"SI","NO"))</f>
        <v/>
      </c>
      <c r="M1854" s="9">
        <f>IF(COUNTA($A1854:$K1854)=0,"",IF($K1854&lt;&gt;"",IF(COUNTIF($K$19:$K1854,$K1854)&gt;1,"SI","NO"),IF(COUNTIFS($A$19:$A1854,$A1854,$C$19:$C1854,$C1854,$J$19:$J1854,$J1854,$D$19:$D1854,$D1854)&gt;1,"SI","NO")))</f>
        <v/>
      </c>
      <c r="N1854" s="11">
        <f>IF(COUNTA($A1854:$K1854)=0,"",IF(AND($L1854="SI",$M1854="NO"),IFERROR($H1854,0),0))</f>
        <v/>
      </c>
      <c r="O1854" s="9">
        <f>IF(COUNTA($A1854:$K1854)=0,"",IF($M1854="SI","CUFE o factura duplicada dentro del reporte; no se suma dos veces",IF(IFERROR($H1854,0)&lt;=0,"DIAN reporta valor susceptible 0",IF($L1854="NO",IFERROR(LOOKUP(2,1/((LISTS!$M$2:$M$13&lt;&gt;"")*ISNUMBER(SEARCH(LISTS!$M$2:$M$13,$I1854))),LISTS!$O$2:$O$13),"Medio de pago no elegible o no identificado por DIAN"),"Apta automaticamente por pago electronico y base positiva"))))</f>
        <v/>
      </c>
    </row>
    <row r="1855">
      <c r="A1855" s="9" t="n"/>
      <c r="B1855" s="9" t="n"/>
      <c r="C1855" s="12" t="n"/>
      <c r="D1855" s="11" t="n"/>
      <c r="E1855" s="11" t="n"/>
      <c r="F1855" s="11" t="n"/>
      <c r="G1855" s="11" t="n"/>
      <c r="H1855" s="11" t="n"/>
      <c r="I1855" s="9" t="n"/>
      <c r="J1855" s="9" t="n"/>
      <c r="K1855" s="9" t="n"/>
      <c r="L1855" s="9">
        <f>IF(COUNTA($A1855:$K1855)=0,"",IF(AND(IFERROR($H1855,0)&gt;0,LEN(TRIM($K1855&amp;""))&gt;0,IFERROR(LOOKUP(2,1/((LISTS!$M$2:$M$13&lt;&gt;"")*ISNUMBER(SEARCH(LISTS!$M$2:$M$13,$I1855))),LISTS!$N$2:$N$13),"NO")="SI"),"SI","NO"))</f>
        <v/>
      </c>
      <c r="M1855" s="9">
        <f>IF(COUNTA($A1855:$K1855)=0,"",IF($K1855&lt;&gt;"",IF(COUNTIF($K$19:$K1855,$K1855)&gt;1,"SI","NO"),IF(COUNTIFS($A$19:$A1855,$A1855,$C$19:$C1855,$C1855,$J$19:$J1855,$J1855,$D$19:$D1855,$D1855)&gt;1,"SI","NO")))</f>
        <v/>
      </c>
      <c r="N1855" s="11">
        <f>IF(COUNTA($A1855:$K1855)=0,"",IF(AND($L1855="SI",$M1855="NO"),IFERROR($H1855,0),0))</f>
        <v/>
      </c>
      <c r="O1855" s="9">
        <f>IF(COUNTA($A1855:$K1855)=0,"",IF($M1855="SI","CUFE o factura duplicada dentro del reporte; no se suma dos veces",IF(IFERROR($H1855,0)&lt;=0,"DIAN reporta valor susceptible 0",IF($L1855="NO",IFERROR(LOOKUP(2,1/((LISTS!$M$2:$M$13&lt;&gt;"")*ISNUMBER(SEARCH(LISTS!$M$2:$M$13,$I1855))),LISTS!$O$2:$O$13),"Medio de pago no elegible o no identificado por DIAN"),"Apta automaticamente por pago electronico y base positiva"))))</f>
        <v/>
      </c>
    </row>
    <row r="1856">
      <c r="A1856" s="9" t="n"/>
      <c r="B1856" s="9" t="n"/>
      <c r="C1856" s="12" t="n"/>
      <c r="D1856" s="11" t="n"/>
      <c r="E1856" s="11" t="n"/>
      <c r="F1856" s="11" t="n"/>
      <c r="G1856" s="11" t="n"/>
      <c r="H1856" s="11" t="n"/>
      <c r="I1856" s="9" t="n"/>
      <c r="J1856" s="9" t="n"/>
      <c r="K1856" s="9" t="n"/>
      <c r="L1856" s="9">
        <f>IF(COUNTA($A1856:$K1856)=0,"",IF(AND(IFERROR($H1856,0)&gt;0,LEN(TRIM($K1856&amp;""))&gt;0,IFERROR(LOOKUP(2,1/((LISTS!$M$2:$M$13&lt;&gt;"")*ISNUMBER(SEARCH(LISTS!$M$2:$M$13,$I1856))),LISTS!$N$2:$N$13),"NO")="SI"),"SI","NO"))</f>
        <v/>
      </c>
      <c r="M1856" s="9">
        <f>IF(COUNTA($A1856:$K1856)=0,"",IF($K1856&lt;&gt;"",IF(COUNTIF($K$19:$K1856,$K1856)&gt;1,"SI","NO"),IF(COUNTIFS($A$19:$A1856,$A1856,$C$19:$C1856,$C1856,$J$19:$J1856,$J1856,$D$19:$D1856,$D1856)&gt;1,"SI","NO")))</f>
        <v/>
      </c>
      <c r="N1856" s="11">
        <f>IF(COUNTA($A1856:$K1856)=0,"",IF(AND($L1856="SI",$M1856="NO"),IFERROR($H1856,0),0))</f>
        <v/>
      </c>
      <c r="O1856" s="9">
        <f>IF(COUNTA($A1856:$K1856)=0,"",IF($M1856="SI","CUFE o factura duplicada dentro del reporte; no se suma dos veces",IF(IFERROR($H1856,0)&lt;=0,"DIAN reporta valor susceptible 0",IF($L1856="NO",IFERROR(LOOKUP(2,1/((LISTS!$M$2:$M$13&lt;&gt;"")*ISNUMBER(SEARCH(LISTS!$M$2:$M$13,$I1856))),LISTS!$O$2:$O$13),"Medio de pago no elegible o no identificado por DIAN"),"Apta automaticamente por pago electronico y base positiva"))))</f>
        <v/>
      </c>
    </row>
    <row r="1857">
      <c r="A1857" s="9" t="n"/>
      <c r="B1857" s="9" t="n"/>
      <c r="C1857" s="12" t="n"/>
      <c r="D1857" s="11" t="n"/>
      <c r="E1857" s="11" t="n"/>
      <c r="F1857" s="11" t="n"/>
      <c r="G1857" s="11" t="n"/>
      <c r="H1857" s="11" t="n"/>
      <c r="I1857" s="9" t="n"/>
      <c r="J1857" s="9" t="n"/>
      <c r="K1857" s="9" t="n"/>
      <c r="L1857" s="9">
        <f>IF(COUNTA($A1857:$K1857)=0,"",IF(AND(IFERROR($H1857,0)&gt;0,LEN(TRIM($K1857&amp;""))&gt;0,IFERROR(LOOKUP(2,1/((LISTS!$M$2:$M$13&lt;&gt;"")*ISNUMBER(SEARCH(LISTS!$M$2:$M$13,$I1857))),LISTS!$N$2:$N$13),"NO")="SI"),"SI","NO"))</f>
        <v/>
      </c>
      <c r="M1857" s="9">
        <f>IF(COUNTA($A1857:$K1857)=0,"",IF($K1857&lt;&gt;"",IF(COUNTIF($K$19:$K1857,$K1857)&gt;1,"SI","NO"),IF(COUNTIFS($A$19:$A1857,$A1857,$C$19:$C1857,$C1857,$J$19:$J1857,$J1857,$D$19:$D1857,$D1857)&gt;1,"SI","NO")))</f>
        <v/>
      </c>
      <c r="N1857" s="11">
        <f>IF(COUNTA($A1857:$K1857)=0,"",IF(AND($L1857="SI",$M1857="NO"),IFERROR($H1857,0),0))</f>
        <v/>
      </c>
      <c r="O1857" s="9">
        <f>IF(COUNTA($A1857:$K1857)=0,"",IF($M1857="SI","CUFE o factura duplicada dentro del reporte; no se suma dos veces",IF(IFERROR($H1857,0)&lt;=0,"DIAN reporta valor susceptible 0",IF($L1857="NO",IFERROR(LOOKUP(2,1/((LISTS!$M$2:$M$13&lt;&gt;"")*ISNUMBER(SEARCH(LISTS!$M$2:$M$13,$I1857))),LISTS!$O$2:$O$13),"Medio de pago no elegible o no identificado por DIAN"),"Apta automaticamente por pago electronico y base positiva"))))</f>
        <v/>
      </c>
    </row>
    <row r="1858">
      <c r="A1858" s="9" t="n"/>
      <c r="B1858" s="9" t="n"/>
      <c r="C1858" s="12" t="n"/>
      <c r="D1858" s="11" t="n"/>
      <c r="E1858" s="11" t="n"/>
      <c r="F1858" s="11" t="n"/>
      <c r="G1858" s="11" t="n"/>
      <c r="H1858" s="11" t="n"/>
      <c r="I1858" s="9" t="n"/>
      <c r="J1858" s="9" t="n"/>
      <c r="K1858" s="9" t="n"/>
      <c r="L1858" s="9">
        <f>IF(COUNTA($A1858:$K1858)=0,"",IF(AND(IFERROR($H1858,0)&gt;0,LEN(TRIM($K1858&amp;""))&gt;0,IFERROR(LOOKUP(2,1/((LISTS!$M$2:$M$13&lt;&gt;"")*ISNUMBER(SEARCH(LISTS!$M$2:$M$13,$I1858))),LISTS!$N$2:$N$13),"NO")="SI"),"SI","NO"))</f>
        <v/>
      </c>
      <c r="M1858" s="9">
        <f>IF(COUNTA($A1858:$K1858)=0,"",IF($K1858&lt;&gt;"",IF(COUNTIF($K$19:$K1858,$K1858)&gt;1,"SI","NO"),IF(COUNTIFS($A$19:$A1858,$A1858,$C$19:$C1858,$C1858,$J$19:$J1858,$J1858,$D$19:$D1858,$D1858)&gt;1,"SI","NO")))</f>
        <v/>
      </c>
      <c r="N1858" s="11">
        <f>IF(COUNTA($A1858:$K1858)=0,"",IF(AND($L1858="SI",$M1858="NO"),IFERROR($H1858,0),0))</f>
        <v/>
      </c>
      <c r="O1858" s="9">
        <f>IF(COUNTA($A1858:$K1858)=0,"",IF($M1858="SI","CUFE o factura duplicada dentro del reporte; no se suma dos veces",IF(IFERROR($H1858,0)&lt;=0,"DIAN reporta valor susceptible 0",IF($L1858="NO",IFERROR(LOOKUP(2,1/((LISTS!$M$2:$M$13&lt;&gt;"")*ISNUMBER(SEARCH(LISTS!$M$2:$M$13,$I1858))),LISTS!$O$2:$O$13),"Medio de pago no elegible o no identificado por DIAN"),"Apta automaticamente por pago electronico y base positiva"))))</f>
        <v/>
      </c>
    </row>
    <row r="1859">
      <c r="A1859" s="9" t="n"/>
      <c r="B1859" s="9" t="n"/>
      <c r="C1859" s="12" t="n"/>
      <c r="D1859" s="11" t="n"/>
      <c r="E1859" s="11" t="n"/>
      <c r="F1859" s="11" t="n"/>
      <c r="G1859" s="11" t="n"/>
      <c r="H1859" s="11" t="n"/>
      <c r="I1859" s="9" t="n"/>
      <c r="J1859" s="9" t="n"/>
      <c r="K1859" s="9" t="n"/>
      <c r="L1859" s="9">
        <f>IF(COUNTA($A1859:$K1859)=0,"",IF(AND(IFERROR($H1859,0)&gt;0,LEN(TRIM($K1859&amp;""))&gt;0,IFERROR(LOOKUP(2,1/((LISTS!$M$2:$M$13&lt;&gt;"")*ISNUMBER(SEARCH(LISTS!$M$2:$M$13,$I1859))),LISTS!$N$2:$N$13),"NO")="SI"),"SI","NO"))</f>
        <v/>
      </c>
      <c r="M1859" s="9">
        <f>IF(COUNTA($A1859:$K1859)=0,"",IF($K1859&lt;&gt;"",IF(COUNTIF($K$19:$K1859,$K1859)&gt;1,"SI","NO"),IF(COUNTIFS($A$19:$A1859,$A1859,$C$19:$C1859,$C1859,$J$19:$J1859,$J1859,$D$19:$D1859,$D1859)&gt;1,"SI","NO")))</f>
        <v/>
      </c>
      <c r="N1859" s="11">
        <f>IF(COUNTA($A1859:$K1859)=0,"",IF(AND($L1859="SI",$M1859="NO"),IFERROR($H1859,0),0))</f>
        <v/>
      </c>
      <c r="O1859" s="9">
        <f>IF(COUNTA($A1859:$K1859)=0,"",IF($M1859="SI","CUFE o factura duplicada dentro del reporte; no se suma dos veces",IF(IFERROR($H1859,0)&lt;=0,"DIAN reporta valor susceptible 0",IF($L1859="NO",IFERROR(LOOKUP(2,1/((LISTS!$M$2:$M$13&lt;&gt;"")*ISNUMBER(SEARCH(LISTS!$M$2:$M$13,$I1859))),LISTS!$O$2:$O$13),"Medio de pago no elegible o no identificado por DIAN"),"Apta automaticamente por pago electronico y base positiva"))))</f>
        <v/>
      </c>
    </row>
    <row r="1860">
      <c r="A1860" s="9" t="n"/>
      <c r="B1860" s="9" t="n"/>
      <c r="C1860" s="12" t="n"/>
      <c r="D1860" s="11" t="n"/>
      <c r="E1860" s="11" t="n"/>
      <c r="F1860" s="11" t="n"/>
      <c r="G1860" s="11" t="n"/>
      <c r="H1860" s="11" t="n"/>
      <c r="I1860" s="9" t="n"/>
      <c r="J1860" s="9" t="n"/>
      <c r="K1860" s="9" t="n"/>
      <c r="L1860" s="9">
        <f>IF(COUNTA($A1860:$K1860)=0,"",IF(AND(IFERROR($H1860,0)&gt;0,LEN(TRIM($K1860&amp;""))&gt;0,IFERROR(LOOKUP(2,1/((LISTS!$M$2:$M$13&lt;&gt;"")*ISNUMBER(SEARCH(LISTS!$M$2:$M$13,$I1860))),LISTS!$N$2:$N$13),"NO")="SI"),"SI","NO"))</f>
        <v/>
      </c>
      <c r="M1860" s="9">
        <f>IF(COUNTA($A1860:$K1860)=0,"",IF($K1860&lt;&gt;"",IF(COUNTIF($K$19:$K1860,$K1860)&gt;1,"SI","NO"),IF(COUNTIFS($A$19:$A1860,$A1860,$C$19:$C1860,$C1860,$J$19:$J1860,$J1860,$D$19:$D1860,$D1860)&gt;1,"SI","NO")))</f>
        <v/>
      </c>
      <c r="N1860" s="11">
        <f>IF(COUNTA($A1860:$K1860)=0,"",IF(AND($L1860="SI",$M1860="NO"),IFERROR($H1860,0),0))</f>
        <v/>
      </c>
      <c r="O1860" s="9">
        <f>IF(COUNTA($A1860:$K1860)=0,"",IF($M1860="SI","CUFE o factura duplicada dentro del reporte; no se suma dos veces",IF(IFERROR($H1860,0)&lt;=0,"DIAN reporta valor susceptible 0",IF($L1860="NO",IFERROR(LOOKUP(2,1/((LISTS!$M$2:$M$13&lt;&gt;"")*ISNUMBER(SEARCH(LISTS!$M$2:$M$13,$I1860))),LISTS!$O$2:$O$13),"Medio de pago no elegible o no identificado por DIAN"),"Apta automaticamente por pago electronico y base positiva"))))</f>
        <v/>
      </c>
    </row>
    <row r="1861">
      <c r="A1861" s="9" t="n"/>
      <c r="B1861" s="9" t="n"/>
      <c r="C1861" s="12" t="n"/>
      <c r="D1861" s="11" t="n"/>
      <c r="E1861" s="11" t="n"/>
      <c r="F1861" s="11" t="n"/>
      <c r="G1861" s="11" t="n"/>
      <c r="H1861" s="11" t="n"/>
      <c r="I1861" s="9" t="n"/>
      <c r="J1861" s="9" t="n"/>
      <c r="K1861" s="9" t="n"/>
      <c r="L1861" s="9">
        <f>IF(COUNTA($A1861:$K1861)=0,"",IF(AND(IFERROR($H1861,0)&gt;0,LEN(TRIM($K1861&amp;""))&gt;0,IFERROR(LOOKUP(2,1/((LISTS!$M$2:$M$13&lt;&gt;"")*ISNUMBER(SEARCH(LISTS!$M$2:$M$13,$I1861))),LISTS!$N$2:$N$13),"NO")="SI"),"SI","NO"))</f>
        <v/>
      </c>
      <c r="M1861" s="9">
        <f>IF(COUNTA($A1861:$K1861)=0,"",IF($K1861&lt;&gt;"",IF(COUNTIF($K$19:$K1861,$K1861)&gt;1,"SI","NO"),IF(COUNTIFS($A$19:$A1861,$A1861,$C$19:$C1861,$C1861,$J$19:$J1861,$J1861,$D$19:$D1861,$D1861)&gt;1,"SI","NO")))</f>
        <v/>
      </c>
      <c r="N1861" s="11">
        <f>IF(COUNTA($A1861:$K1861)=0,"",IF(AND($L1861="SI",$M1861="NO"),IFERROR($H1861,0),0))</f>
        <v/>
      </c>
      <c r="O1861" s="9">
        <f>IF(COUNTA($A1861:$K1861)=0,"",IF($M1861="SI","CUFE o factura duplicada dentro del reporte; no se suma dos veces",IF(IFERROR($H1861,0)&lt;=0,"DIAN reporta valor susceptible 0",IF($L1861="NO",IFERROR(LOOKUP(2,1/((LISTS!$M$2:$M$13&lt;&gt;"")*ISNUMBER(SEARCH(LISTS!$M$2:$M$13,$I1861))),LISTS!$O$2:$O$13),"Medio de pago no elegible o no identificado por DIAN"),"Apta automaticamente por pago electronico y base positiva"))))</f>
        <v/>
      </c>
    </row>
    <row r="1862">
      <c r="A1862" s="9" t="n"/>
      <c r="B1862" s="9" t="n"/>
      <c r="C1862" s="12" t="n"/>
      <c r="D1862" s="11" t="n"/>
      <c r="E1862" s="11" t="n"/>
      <c r="F1862" s="11" t="n"/>
      <c r="G1862" s="11" t="n"/>
      <c r="H1862" s="11" t="n"/>
      <c r="I1862" s="9" t="n"/>
      <c r="J1862" s="9" t="n"/>
      <c r="K1862" s="9" t="n"/>
      <c r="L1862" s="9">
        <f>IF(COUNTA($A1862:$K1862)=0,"",IF(AND(IFERROR($H1862,0)&gt;0,LEN(TRIM($K1862&amp;""))&gt;0,IFERROR(LOOKUP(2,1/((LISTS!$M$2:$M$13&lt;&gt;"")*ISNUMBER(SEARCH(LISTS!$M$2:$M$13,$I1862))),LISTS!$N$2:$N$13),"NO")="SI"),"SI","NO"))</f>
        <v/>
      </c>
      <c r="M1862" s="9">
        <f>IF(COUNTA($A1862:$K1862)=0,"",IF($K1862&lt;&gt;"",IF(COUNTIF($K$19:$K1862,$K1862)&gt;1,"SI","NO"),IF(COUNTIFS($A$19:$A1862,$A1862,$C$19:$C1862,$C1862,$J$19:$J1862,$J1862,$D$19:$D1862,$D1862)&gt;1,"SI","NO")))</f>
        <v/>
      </c>
      <c r="N1862" s="11">
        <f>IF(COUNTA($A1862:$K1862)=0,"",IF(AND($L1862="SI",$M1862="NO"),IFERROR($H1862,0),0))</f>
        <v/>
      </c>
      <c r="O1862" s="9">
        <f>IF(COUNTA($A1862:$K1862)=0,"",IF($M1862="SI","CUFE o factura duplicada dentro del reporte; no se suma dos veces",IF(IFERROR($H1862,0)&lt;=0,"DIAN reporta valor susceptible 0",IF($L1862="NO",IFERROR(LOOKUP(2,1/((LISTS!$M$2:$M$13&lt;&gt;"")*ISNUMBER(SEARCH(LISTS!$M$2:$M$13,$I1862))),LISTS!$O$2:$O$13),"Medio de pago no elegible o no identificado por DIAN"),"Apta automaticamente por pago electronico y base positiva"))))</f>
        <v/>
      </c>
    </row>
    <row r="1863">
      <c r="A1863" s="9" t="n"/>
      <c r="B1863" s="9" t="n"/>
      <c r="C1863" s="12" t="n"/>
      <c r="D1863" s="11" t="n"/>
      <c r="E1863" s="11" t="n"/>
      <c r="F1863" s="11" t="n"/>
      <c r="G1863" s="11" t="n"/>
      <c r="H1863" s="11" t="n"/>
      <c r="I1863" s="9" t="n"/>
      <c r="J1863" s="9" t="n"/>
      <c r="K1863" s="9" t="n"/>
      <c r="L1863" s="9">
        <f>IF(COUNTA($A1863:$K1863)=0,"",IF(AND(IFERROR($H1863,0)&gt;0,LEN(TRIM($K1863&amp;""))&gt;0,IFERROR(LOOKUP(2,1/((LISTS!$M$2:$M$13&lt;&gt;"")*ISNUMBER(SEARCH(LISTS!$M$2:$M$13,$I1863))),LISTS!$N$2:$N$13),"NO")="SI"),"SI","NO"))</f>
        <v/>
      </c>
      <c r="M1863" s="9">
        <f>IF(COUNTA($A1863:$K1863)=0,"",IF($K1863&lt;&gt;"",IF(COUNTIF($K$19:$K1863,$K1863)&gt;1,"SI","NO"),IF(COUNTIFS($A$19:$A1863,$A1863,$C$19:$C1863,$C1863,$J$19:$J1863,$J1863,$D$19:$D1863,$D1863)&gt;1,"SI","NO")))</f>
        <v/>
      </c>
      <c r="N1863" s="11">
        <f>IF(COUNTA($A1863:$K1863)=0,"",IF(AND($L1863="SI",$M1863="NO"),IFERROR($H1863,0),0))</f>
        <v/>
      </c>
      <c r="O1863" s="9">
        <f>IF(COUNTA($A1863:$K1863)=0,"",IF($M1863="SI","CUFE o factura duplicada dentro del reporte; no se suma dos veces",IF(IFERROR($H1863,0)&lt;=0,"DIAN reporta valor susceptible 0",IF($L1863="NO",IFERROR(LOOKUP(2,1/((LISTS!$M$2:$M$13&lt;&gt;"")*ISNUMBER(SEARCH(LISTS!$M$2:$M$13,$I1863))),LISTS!$O$2:$O$13),"Medio de pago no elegible o no identificado por DIAN"),"Apta automaticamente por pago electronico y base positiva"))))</f>
        <v/>
      </c>
    </row>
    <row r="1864">
      <c r="A1864" s="9" t="n"/>
      <c r="B1864" s="9" t="n"/>
      <c r="C1864" s="12" t="n"/>
      <c r="D1864" s="11" t="n"/>
      <c r="E1864" s="11" t="n"/>
      <c r="F1864" s="11" t="n"/>
      <c r="G1864" s="11" t="n"/>
      <c r="H1864" s="11" t="n"/>
      <c r="I1864" s="9" t="n"/>
      <c r="J1864" s="9" t="n"/>
      <c r="K1864" s="9" t="n"/>
      <c r="L1864" s="9">
        <f>IF(COUNTA($A1864:$K1864)=0,"",IF(AND(IFERROR($H1864,0)&gt;0,LEN(TRIM($K1864&amp;""))&gt;0,IFERROR(LOOKUP(2,1/((LISTS!$M$2:$M$13&lt;&gt;"")*ISNUMBER(SEARCH(LISTS!$M$2:$M$13,$I1864))),LISTS!$N$2:$N$13),"NO")="SI"),"SI","NO"))</f>
        <v/>
      </c>
      <c r="M1864" s="9">
        <f>IF(COUNTA($A1864:$K1864)=0,"",IF($K1864&lt;&gt;"",IF(COUNTIF($K$19:$K1864,$K1864)&gt;1,"SI","NO"),IF(COUNTIFS($A$19:$A1864,$A1864,$C$19:$C1864,$C1864,$J$19:$J1864,$J1864,$D$19:$D1864,$D1864)&gt;1,"SI","NO")))</f>
        <v/>
      </c>
      <c r="N1864" s="11">
        <f>IF(COUNTA($A1864:$K1864)=0,"",IF(AND($L1864="SI",$M1864="NO"),IFERROR($H1864,0),0))</f>
        <v/>
      </c>
      <c r="O1864" s="9">
        <f>IF(COUNTA($A1864:$K1864)=0,"",IF($M1864="SI","CUFE o factura duplicada dentro del reporte; no se suma dos veces",IF(IFERROR($H1864,0)&lt;=0,"DIAN reporta valor susceptible 0",IF($L1864="NO",IFERROR(LOOKUP(2,1/((LISTS!$M$2:$M$13&lt;&gt;"")*ISNUMBER(SEARCH(LISTS!$M$2:$M$13,$I1864))),LISTS!$O$2:$O$13),"Medio de pago no elegible o no identificado por DIAN"),"Apta automaticamente por pago electronico y base positiva"))))</f>
        <v/>
      </c>
    </row>
    <row r="1865">
      <c r="A1865" s="9" t="n"/>
      <c r="B1865" s="9" t="n"/>
      <c r="C1865" s="12" t="n"/>
      <c r="D1865" s="11" t="n"/>
      <c r="E1865" s="11" t="n"/>
      <c r="F1865" s="11" t="n"/>
      <c r="G1865" s="11" t="n"/>
      <c r="H1865" s="11" t="n"/>
      <c r="I1865" s="9" t="n"/>
      <c r="J1865" s="9" t="n"/>
      <c r="K1865" s="9" t="n"/>
      <c r="L1865" s="9">
        <f>IF(COUNTA($A1865:$K1865)=0,"",IF(AND(IFERROR($H1865,0)&gt;0,LEN(TRIM($K1865&amp;""))&gt;0,IFERROR(LOOKUP(2,1/((LISTS!$M$2:$M$13&lt;&gt;"")*ISNUMBER(SEARCH(LISTS!$M$2:$M$13,$I1865))),LISTS!$N$2:$N$13),"NO")="SI"),"SI","NO"))</f>
        <v/>
      </c>
      <c r="M1865" s="9">
        <f>IF(COUNTA($A1865:$K1865)=0,"",IF($K1865&lt;&gt;"",IF(COUNTIF($K$19:$K1865,$K1865)&gt;1,"SI","NO"),IF(COUNTIFS($A$19:$A1865,$A1865,$C$19:$C1865,$C1865,$J$19:$J1865,$J1865,$D$19:$D1865,$D1865)&gt;1,"SI","NO")))</f>
        <v/>
      </c>
      <c r="N1865" s="11">
        <f>IF(COUNTA($A1865:$K1865)=0,"",IF(AND($L1865="SI",$M1865="NO"),IFERROR($H1865,0),0))</f>
        <v/>
      </c>
      <c r="O1865" s="9">
        <f>IF(COUNTA($A1865:$K1865)=0,"",IF($M1865="SI","CUFE o factura duplicada dentro del reporte; no se suma dos veces",IF(IFERROR($H1865,0)&lt;=0,"DIAN reporta valor susceptible 0",IF($L1865="NO",IFERROR(LOOKUP(2,1/((LISTS!$M$2:$M$13&lt;&gt;"")*ISNUMBER(SEARCH(LISTS!$M$2:$M$13,$I1865))),LISTS!$O$2:$O$13),"Medio de pago no elegible o no identificado por DIAN"),"Apta automaticamente por pago electronico y base positiva"))))</f>
        <v/>
      </c>
    </row>
    <row r="1866">
      <c r="A1866" s="9" t="n"/>
      <c r="B1866" s="9" t="n"/>
      <c r="C1866" s="12" t="n"/>
      <c r="D1866" s="11" t="n"/>
      <c r="E1866" s="11" t="n"/>
      <c r="F1866" s="11" t="n"/>
      <c r="G1866" s="11" t="n"/>
      <c r="H1866" s="11" t="n"/>
      <c r="I1866" s="9" t="n"/>
      <c r="J1866" s="9" t="n"/>
      <c r="K1866" s="9" t="n"/>
      <c r="L1866" s="9">
        <f>IF(COUNTA($A1866:$K1866)=0,"",IF(AND(IFERROR($H1866,0)&gt;0,LEN(TRIM($K1866&amp;""))&gt;0,IFERROR(LOOKUP(2,1/((LISTS!$M$2:$M$13&lt;&gt;"")*ISNUMBER(SEARCH(LISTS!$M$2:$M$13,$I1866))),LISTS!$N$2:$N$13),"NO")="SI"),"SI","NO"))</f>
        <v/>
      </c>
      <c r="M1866" s="9">
        <f>IF(COUNTA($A1866:$K1866)=0,"",IF($K1866&lt;&gt;"",IF(COUNTIF($K$19:$K1866,$K1866)&gt;1,"SI","NO"),IF(COUNTIFS($A$19:$A1866,$A1866,$C$19:$C1866,$C1866,$J$19:$J1866,$J1866,$D$19:$D1866,$D1866)&gt;1,"SI","NO")))</f>
        <v/>
      </c>
      <c r="N1866" s="11">
        <f>IF(COUNTA($A1866:$K1866)=0,"",IF(AND($L1866="SI",$M1866="NO"),IFERROR($H1866,0),0))</f>
        <v/>
      </c>
      <c r="O1866" s="9">
        <f>IF(COUNTA($A1866:$K1866)=0,"",IF($M1866="SI","CUFE o factura duplicada dentro del reporte; no se suma dos veces",IF(IFERROR($H1866,0)&lt;=0,"DIAN reporta valor susceptible 0",IF($L1866="NO",IFERROR(LOOKUP(2,1/((LISTS!$M$2:$M$13&lt;&gt;"")*ISNUMBER(SEARCH(LISTS!$M$2:$M$13,$I1866))),LISTS!$O$2:$O$13),"Medio de pago no elegible o no identificado por DIAN"),"Apta automaticamente por pago electronico y base positiva"))))</f>
        <v/>
      </c>
    </row>
    <row r="1867">
      <c r="A1867" s="9" t="n"/>
      <c r="B1867" s="9" t="n"/>
      <c r="C1867" s="12" t="n"/>
      <c r="D1867" s="11" t="n"/>
      <c r="E1867" s="11" t="n"/>
      <c r="F1867" s="11" t="n"/>
      <c r="G1867" s="11" t="n"/>
      <c r="H1867" s="11" t="n"/>
      <c r="I1867" s="9" t="n"/>
      <c r="J1867" s="9" t="n"/>
      <c r="K1867" s="9" t="n"/>
      <c r="L1867" s="9">
        <f>IF(COUNTA($A1867:$K1867)=0,"",IF(AND(IFERROR($H1867,0)&gt;0,LEN(TRIM($K1867&amp;""))&gt;0,IFERROR(LOOKUP(2,1/((LISTS!$M$2:$M$13&lt;&gt;"")*ISNUMBER(SEARCH(LISTS!$M$2:$M$13,$I1867))),LISTS!$N$2:$N$13),"NO")="SI"),"SI","NO"))</f>
        <v/>
      </c>
      <c r="M1867" s="9">
        <f>IF(COUNTA($A1867:$K1867)=0,"",IF($K1867&lt;&gt;"",IF(COUNTIF($K$19:$K1867,$K1867)&gt;1,"SI","NO"),IF(COUNTIFS($A$19:$A1867,$A1867,$C$19:$C1867,$C1867,$J$19:$J1867,$J1867,$D$19:$D1867,$D1867)&gt;1,"SI","NO")))</f>
        <v/>
      </c>
      <c r="N1867" s="11">
        <f>IF(COUNTA($A1867:$K1867)=0,"",IF(AND($L1867="SI",$M1867="NO"),IFERROR($H1867,0),0))</f>
        <v/>
      </c>
      <c r="O1867" s="9">
        <f>IF(COUNTA($A1867:$K1867)=0,"",IF($M1867="SI","CUFE o factura duplicada dentro del reporte; no se suma dos veces",IF(IFERROR($H1867,0)&lt;=0,"DIAN reporta valor susceptible 0",IF($L1867="NO",IFERROR(LOOKUP(2,1/((LISTS!$M$2:$M$13&lt;&gt;"")*ISNUMBER(SEARCH(LISTS!$M$2:$M$13,$I1867))),LISTS!$O$2:$O$13),"Medio de pago no elegible o no identificado por DIAN"),"Apta automaticamente por pago electronico y base positiva"))))</f>
        <v/>
      </c>
    </row>
    <row r="1868">
      <c r="A1868" s="9" t="n"/>
      <c r="B1868" s="9" t="n"/>
      <c r="C1868" s="12" t="n"/>
      <c r="D1868" s="11" t="n"/>
      <c r="E1868" s="11" t="n"/>
      <c r="F1868" s="11" t="n"/>
      <c r="G1868" s="11" t="n"/>
      <c r="H1868" s="11" t="n"/>
      <c r="I1868" s="9" t="n"/>
      <c r="J1868" s="9" t="n"/>
      <c r="K1868" s="9" t="n"/>
      <c r="L1868" s="9">
        <f>IF(COUNTA($A1868:$K1868)=0,"",IF(AND(IFERROR($H1868,0)&gt;0,LEN(TRIM($K1868&amp;""))&gt;0,IFERROR(LOOKUP(2,1/((LISTS!$M$2:$M$13&lt;&gt;"")*ISNUMBER(SEARCH(LISTS!$M$2:$M$13,$I1868))),LISTS!$N$2:$N$13),"NO")="SI"),"SI","NO"))</f>
        <v/>
      </c>
      <c r="M1868" s="9">
        <f>IF(COUNTA($A1868:$K1868)=0,"",IF($K1868&lt;&gt;"",IF(COUNTIF($K$19:$K1868,$K1868)&gt;1,"SI","NO"),IF(COUNTIFS($A$19:$A1868,$A1868,$C$19:$C1868,$C1868,$J$19:$J1868,$J1868,$D$19:$D1868,$D1868)&gt;1,"SI","NO")))</f>
        <v/>
      </c>
      <c r="N1868" s="11">
        <f>IF(COUNTA($A1868:$K1868)=0,"",IF(AND($L1868="SI",$M1868="NO"),IFERROR($H1868,0),0))</f>
        <v/>
      </c>
      <c r="O1868" s="9">
        <f>IF(COUNTA($A1868:$K1868)=0,"",IF($M1868="SI","CUFE o factura duplicada dentro del reporte; no se suma dos veces",IF(IFERROR($H1868,0)&lt;=0,"DIAN reporta valor susceptible 0",IF($L1868="NO",IFERROR(LOOKUP(2,1/((LISTS!$M$2:$M$13&lt;&gt;"")*ISNUMBER(SEARCH(LISTS!$M$2:$M$13,$I1868))),LISTS!$O$2:$O$13),"Medio de pago no elegible o no identificado por DIAN"),"Apta automaticamente por pago electronico y base positiva"))))</f>
        <v/>
      </c>
    </row>
    <row r="1869">
      <c r="A1869" s="9" t="n"/>
      <c r="B1869" s="9" t="n"/>
      <c r="C1869" s="12" t="n"/>
      <c r="D1869" s="11" t="n"/>
      <c r="E1869" s="11" t="n"/>
      <c r="F1869" s="11" t="n"/>
      <c r="G1869" s="11" t="n"/>
      <c r="H1869" s="11" t="n"/>
      <c r="I1869" s="9" t="n"/>
      <c r="J1869" s="9" t="n"/>
      <c r="K1869" s="9" t="n"/>
      <c r="L1869" s="9">
        <f>IF(COUNTA($A1869:$K1869)=0,"",IF(AND(IFERROR($H1869,0)&gt;0,LEN(TRIM($K1869&amp;""))&gt;0,IFERROR(LOOKUP(2,1/((LISTS!$M$2:$M$13&lt;&gt;"")*ISNUMBER(SEARCH(LISTS!$M$2:$M$13,$I1869))),LISTS!$N$2:$N$13),"NO")="SI"),"SI","NO"))</f>
        <v/>
      </c>
      <c r="M1869" s="9">
        <f>IF(COUNTA($A1869:$K1869)=0,"",IF($K1869&lt;&gt;"",IF(COUNTIF($K$19:$K1869,$K1869)&gt;1,"SI","NO"),IF(COUNTIFS($A$19:$A1869,$A1869,$C$19:$C1869,$C1869,$J$19:$J1869,$J1869,$D$19:$D1869,$D1869)&gt;1,"SI","NO")))</f>
        <v/>
      </c>
      <c r="N1869" s="11">
        <f>IF(COUNTA($A1869:$K1869)=0,"",IF(AND($L1869="SI",$M1869="NO"),IFERROR($H1869,0),0))</f>
        <v/>
      </c>
      <c r="O1869" s="9">
        <f>IF(COUNTA($A1869:$K1869)=0,"",IF($M1869="SI","CUFE o factura duplicada dentro del reporte; no se suma dos veces",IF(IFERROR($H1869,0)&lt;=0,"DIAN reporta valor susceptible 0",IF($L1869="NO",IFERROR(LOOKUP(2,1/((LISTS!$M$2:$M$13&lt;&gt;"")*ISNUMBER(SEARCH(LISTS!$M$2:$M$13,$I1869))),LISTS!$O$2:$O$13),"Medio de pago no elegible o no identificado por DIAN"),"Apta automaticamente por pago electronico y base positiva"))))</f>
        <v/>
      </c>
    </row>
    <row r="1870">
      <c r="A1870" s="9" t="n"/>
      <c r="B1870" s="9" t="n"/>
      <c r="C1870" s="12" t="n"/>
      <c r="D1870" s="11" t="n"/>
      <c r="E1870" s="11" t="n"/>
      <c r="F1870" s="11" t="n"/>
      <c r="G1870" s="11" t="n"/>
      <c r="H1870" s="11" t="n"/>
      <c r="I1870" s="9" t="n"/>
      <c r="J1870" s="9" t="n"/>
      <c r="K1870" s="9" t="n"/>
      <c r="L1870" s="9">
        <f>IF(COUNTA($A1870:$K1870)=0,"",IF(AND(IFERROR($H1870,0)&gt;0,LEN(TRIM($K1870&amp;""))&gt;0,IFERROR(LOOKUP(2,1/((LISTS!$M$2:$M$13&lt;&gt;"")*ISNUMBER(SEARCH(LISTS!$M$2:$M$13,$I1870))),LISTS!$N$2:$N$13),"NO")="SI"),"SI","NO"))</f>
        <v/>
      </c>
      <c r="M1870" s="9">
        <f>IF(COUNTA($A1870:$K1870)=0,"",IF($K1870&lt;&gt;"",IF(COUNTIF($K$19:$K1870,$K1870)&gt;1,"SI","NO"),IF(COUNTIFS($A$19:$A1870,$A1870,$C$19:$C1870,$C1870,$J$19:$J1870,$J1870,$D$19:$D1870,$D1870)&gt;1,"SI","NO")))</f>
        <v/>
      </c>
      <c r="N1870" s="11">
        <f>IF(COUNTA($A1870:$K1870)=0,"",IF(AND($L1870="SI",$M1870="NO"),IFERROR($H1870,0),0))</f>
        <v/>
      </c>
      <c r="O1870" s="9">
        <f>IF(COUNTA($A1870:$K1870)=0,"",IF($M1870="SI","CUFE o factura duplicada dentro del reporte; no se suma dos veces",IF(IFERROR($H1870,0)&lt;=0,"DIAN reporta valor susceptible 0",IF($L1870="NO",IFERROR(LOOKUP(2,1/((LISTS!$M$2:$M$13&lt;&gt;"")*ISNUMBER(SEARCH(LISTS!$M$2:$M$13,$I1870))),LISTS!$O$2:$O$13),"Medio de pago no elegible o no identificado por DIAN"),"Apta automaticamente por pago electronico y base positiva"))))</f>
        <v/>
      </c>
    </row>
    <row r="1871">
      <c r="A1871" s="9" t="n"/>
      <c r="B1871" s="9" t="n"/>
      <c r="C1871" s="12" t="n"/>
      <c r="D1871" s="11" t="n"/>
      <c r="E1871" s="11" t="n"/>
      <c r="F1871" s="11" t="n"/>
      <c r="G1871" s="11" t="n"/>
      <c r="H1871" s="11" t="n"/>
      <c r="I1871" s="9" t="n"/>
      <c r="J1871" s="9" t="n"/>
      <c r="K1871" s="9" t="n"/>
      <c r="L1871" s="9">
        <f>IF(COUNTA($A1871:$K1871)=0,"",IF(AND(IFERROR($H1871,0)&gt;0,LEN(TRIM($K1871&amp;""))&gt;0,IFERROR(LOOKUP(2,1/((LISTS!$M$2:$M$13&lt;&gt;"")*ISNUMBER(SEARCH(LISTS!$M$2:$M$13,$I1871))),LISTS!$N$2:$N$13),"NO")="SI"),"SI","NO"))</f>
        <v/>
      </c>
      <c r="M1871" s="9">
        <f>IF(COUNTA($A1871:$K1871)=0,"",IF($K1871&lt;&gt;"",IF(COUNTIF($K$19:$K1871,$K1871)&gt;1,"SI","NO"),IF(COUNTIFS($A$19:$A1871,$A1871,$C$19:$C1871,$C1871,$J$19:$J1871,$J1871,$D$19:$D1871,$D1871)&gt;1,"SI","NO")))</f>
        <v/>
      </c>
      <c r="N1871" s="11">
        <f>IF(COUNTA($A1871:$K1871)=0,"",IF(AND($L1871="SI",$M1871="NO"),IFERROR($H1871,0),0))</f>
        <v/>
      </c>
      <c r="O1871" s="9">
        <f>IF(COUNTA($A1871:$K1871)=0,"",IF($M1871="SI","CUFE o factura duplicada dentro del reporte; no se suma dos veces",IF(IFERROR($H1871,0)&lt;=0,"DIAN reporta valor susceptible 0",IF($L1871="NO",IFERROR(LOOKUP(2,1/((LISTS!$M$2:$M$13&lt;&gt;"")*ISNUMBER(SEARCH(LISTS!$M$2:$M$13,$I1871))),LISTS!$O$2:$O$13),"Medio de pago no elegible o no identificado por DIAN"),"Apta automaticamente por pago electronico y base positiva"))))</f>
        <v/>
      </c>
    </row>
    <row r="1872">
      <c r="A1872" s="9" t="n"/>
      <c r="B1872" s="9" t="n"/>
      <c r="C1872" s="12" t="n"/>
      <c r="D1872" s="11" t="n"/>
      <c r="E1872" s="11" t="n"/>
      <c r="F1872" s="11" t="n"/>
      <c r="G1872" s="11" t="n"/>
      <c r="H1872" s="11" t="n"/>
      <c r="I1872" s="9" t="n"/>
      <c r="J1872" s="9" t="n"/>
      <c r="K1872" s="9" t="n"/>
      <c r="L1872" s="9">
        <f>IF(COUNTA($A1872:$K1872)=0,"",IF(AND(IFERROR($H1872,0)&gt;0,LEN(TRIM($K1872&amp;""))&gt;0,IFERROR(LOOKUP(2,1/((LISTS!$M$2:$M$13&lt;&gt;"")*ISNUMBER(SEARCH(LISTS!$M$2:$M$13,$I1872))),LISTS!$N$2:$N$13),"NO")="SI"),"SI","NO"))</f>
        <v/>
      </c>
      <c r="M1872" s="9">
        <f>IF(COUNTA($A1872:$K1872)=0,"",IF($K1872&lt;&gt;"",IF(COUNTIF($K$19:$K1872,$K1872)&gt;1,"SI","NO"),IF(COUNTIFS($A$19:$A1872,$A1872,$C$19:$C1872,$C1872,$J$19:$J1872,$J1872,$D$19:$D1872,$D1872)&gt;1,"SI","NO")))</f>
        <v/>
      </c>
      <c r="N1872" s="11">
        <f>IF(COUNTA($A1872:$K1872)=0,"",IF(AND($L1872="SI",$M1872="NO"),IFERROR($H1872,0),0))</f>
        <v/>
      </c>
      <c r="O1872" s="9">
        <f>IF(COUNTA($A1872:$K1872)=0,"",IF($M1872="SI","CUFE o factura duplicada dentro del reporte; no se suma dos veces",IF(IFERROR($H1872,0)&lt;=0,"DIAN reporta valor susceptible 0",IF($L1872="NO",IFERROR(LOOKUP(2,1/((LISTS!$M$2:$M$13&lt;&gt;"")*ISNUMBER(SEARCH(LISTS!$M$2:$M$13,$I1872))),LISTS!$O$2:$O$13),"Medio de pago no elegible o no identificado por DIAN"),"Apta automaticamente por pago electronico y base positiva"))))</f>
        <v/>
      </c>
    </row>
    <row r="1873">
      <c r="A1873" s="9" t="n"/>
      <c r="B1873" s="9" t="n"/>
      <c r="C1873" s="12" t="n"/>
      <c r="D1873" s="11" t="n"/>
      <c r="E1873" s="11" t="n"/>
      <c r="F1873" s="11" t="n"/>
      <c r="G1873" s="11" t="n"/>
      <c r="H1873" s="11" t="n"/>
      <c r="I1873" s="9" t="n"/>
      <c r="J1873" s="9" t="n"/>
      <c r="K1873" s="9" t="n"/>
      <c r="L1873" s="9">
        <f>IF(COUNTA($A1873:$K1873)=0,"",IF(AND(IFERROR($H1873,0)&gt;0,LEN(TRIM($K1873&amp;""))&gt;0,IFERROR(LOOKUP(2,1/((LISTS!$M$2:$M$13&lt;&gt;"")*ISNUMBER(SEARCH(LISTS!$M$2:$M$13,$I1873))),LISTS!$N$2:$N$13),"NO")="SI"),"SI","NO"))</f>
        <v/>
      </c>
      <c r="M1873" s="9">
        <f>IF(COUNTA($A1873:$K1873)=0,"",IF($K1873&lt;&gt;"",IF(COUNTIF($K$19:$K1873,$K1873)&gt;1,"SI","NO"),IF(COUNTIFS($A$19:$A1873,$A1873,$C$19:$C1873,$C1873,$J$19:$J1873,$J1873,$D$19:$D1873,$D1873)&gt;1,"SI","NO")))</f>
        <v/>
      </c>
      <c r="N1873" s="11">
        <f>IF(COUNTA($A1873:$K1873)=0,"",IF(AND($L1873="SI",$M1873="NO"),IFERROR($H1873,0),0))</f>
        <v/>
      </c>
      <c r="O1873" s="9">
        <f>IF(COUNTA($A1873:$K1873)=0,"",IF($M1873="SI","CUFE o factura duplicada dentro del reporte; no se suma dos veces",IF(IFERROR($H1873,0)&lt;=0,"DIAN reporta valor susceptible 0",IF($L1873="NO",IFERROR(LOOKUP(2,1/((LISTS!$M$2:$M$13&lt;&gt;"")*ISNUMBER(SEARCH(LISTS!$M$2:$M$13,$I1873))),LISTS!$O$2:$O$13),"Medio de pago no elegible o no identificado por DIAN"),"Apta automaticamente por pago electronico y base positiva"))))</f>
        <v/>
      </c>
    </row>
    <row r="1874">
      <c r="A1874" s="9" t="n"/>
      <c r="B1874" s="9" t="n"/>
      <c r="C1874" s="12" t="n"/>
      <c r="D1874" s="11" t="n"/>
      <c r="E1874" s="11" t="n"/>
      <c r="F1874" s="11" t="n"/>
      <c r="G1874" s="11" t="n"/>
      <c r="H1874" s="11" t="n"/>
      <c r="I1874" s="9" t="n"/>
      <c r="J1874" s="9" t="n"/>
      <c r="K1874" s="9" t="n"/>
      <c r="L1874" s="9">
        <f>IF(COUNTA($A1874:$K1874)=0,"",IF(AND(IFERROR($H1874,0)&gt;0,LEN(TRIM($K1874&amp;""))&gt;0,IFERROR(LOOKUP(2,1/((LISTS!$M$2:$M$13&lt;&gt;"")*ISNUMBER(SEARCH(LISTS!$M$2:$M$13,$I1874))),LISTS!$N$2:$N$13),"NO")="SI"),"SI","NO"))</f>
        <v/>
      </c>
      <c r="M1874" s="9">
        <f>IF(COUNTA($A1874:$K1874)=0,"",IF($K1874&lt;&gt;"",IF(COUNTIF($K$19:$K1874,$K1874)&gt;1,"SI","NO"),IF(COUNTIFS($A$19:$A1874,$A1874,$C$19:$C1874,$C1874,$J$19:$J1874,$J1874,$D$19:$D1874,$D1874)&gt;1,"SI","NO")))</f>
        <v/>
      </c>
      <c r="N1874" s="11">
        <f>IF(COUNTA($A1874:$K1874)=0,"",IF(AND($L1874="SI",$M1874="NO"),IFERROR($H1874,0),0))</f>
        <v/>
      </c>
      <c r="O1874" s="9">
        <f>IF(COUNTA($A1874:$K1874)=0,"",IF($M1874="SI","CUFE o factura duplicada dentro del reporte; no se suma dos veces",IF(IFERROR($H1874,0)&lt;=0,"DIAN reporta valor susceptible 0",IF($L1874="NO",IFERROR(LOOKUP(2,1/((LISTS!$M$2:$M$13&lt;&gt;"")*ISNUMBER(SEARCH(LISTS!$M$2:$M$13,$I1874))),LISTS!$O$2:$O$13),"Medio de pago no elegible o no identificado por DIAN"),"Apta automaticamente por pago electronico y base positiva"))))</f>
        <v/>
      </c>
    </row>
    <row r="1875">
      <c r="A1875" s="9" t="n"/>
      <c r="B1875" s="9" t="n"/>
      <c r="C1875" s="12" t="n"/>
      <c r="D1875" s="11" t="n"/>
      <c r="E1875" s="11" t="n"/>
      <c r="F1875" s="11" t="n"/>
      <c r="G1875" s="11" t="n"/>
      <c r="H1875" s="11" t="n"/>
      <c r="I1875" s="9" t="n"/>
      <c r="J1875" s="9" t="n"/>
      <c r="K1875" s="9" t="n"/>
      <c r="L1875" s="9">
        <f>IF(COUNTA($A1875:$K1875)=0,"",IF(AND(IFERROR($H1875,0)&gt;0,LEN(TRIM($K1875&amp;""))&gt;0,IFERROR(LOOKUP(2,1/((LISTS!$M$2:$M$13&lt;&gt;"")*ISNUMBER(SEARCH(LISTS!$M$2:$M$13,$I1875))),LISTS!$N$2:$N$13),"NO")="SI"),"SI","NO"))</f>
        <v/>
      </c>
      <c r="M1875" s="9">
        <f>IF(COUNTA($A1875:$K1875)=0,"",IF($K1875&lt;&gt;"",IF(COUNTIF($K$19:$K1875,$K1875)&gt;1,"SI","NO"),IF(COUNTIFS($A$19:$A1875,$A1875,$C$19:$C1875,$C1875,$J$19:$J1875,$J1875,$D$19:$D1875,$D1875)&gt;1,"SI","NO")))</f>
        <v/>
      </c>
      <c r="N1875" s="11">
        <f>IF(COUNTA($A1875:$K1875)=0,"",IF(AND($L1875="SI",$M1875="NO"),IFERROR($H1875,0),0))</f>
        <v/>
      </c>
      <c r="O1875" s="9">
        <f>IF(COUNTA($A1875:$K1875)=0,"",IF($M1875="SI","CUFE o factura duplicada dentro del reporte; no se suma dos veces",IF(IFERROR($H1875,0)&lt;=0,"DIAN reporta valor susceptible 0",IF($L1875="NO",IFERROR(LOOKUP(2,1/((LISTS!$M$2:$M$13&lt;&gt;"")*ISNUMBER(SEARCH(LISTS!$M$2:$M$13,$I1875))),LISTS!$O$2:$O$13),"Medio de pago no elegible o no identificado por DIAN"),"Apta automaticamente por pago electronico y base positiva"))))</f>
        <v/>
      </c>
    </row>
    <row r="1876">
      <c r="A1876" s="9" t="n"/>
      <c r="B1876" s="9" t="n"/>
      <c r="C1876" s="12" t="n"/>
      <c r="D1876" s="11" t="n"/>
      <c r="E1876" s="11" t="n"/>
      <c r="F1876" s="11" t="n"/>
      <c r="G1876" s="11" t="n"/>
      <c r="H1876" s="11" t="n"/>
      <c r="I1876" s="9" t="n"/>
      <c r="J1876" s="9" t="n"/>
      <c r="K1876" s="9" t="n"/>
      <c r="L1876" s="9">
        <f>IF(COUNTA($A1876:$K1876)=0,"",IF(AND(IFERROR($H1876,0)&gt;0,LEN(TRIM($K1876&amp;""))&gt;0,IFERROR(LOOKUP(2,1/((LISTS!$M$2:$M$13&lt;&gt;"")*ISNUMBER(SEARCH(LISTS!$M$2:$M$13,$I1876))),LISTS!$N$2:$N$13),"NO")="SI"),"SI","NO"))</f>
        <v/>
      </c>
      <c r="M1876" s="9">
        <f>IF(COUNTA($A1876:$K1876)=0,"",IF($K1876&lt;&gt;"",IF(COUNTIF($K$19:$K1876,$K1876)&gt;1,"SI","NO"),IF(COUNTIFS($A$19:$A1876,$A1876,$C$19:$C1876,$C1876,$J$19:$J1876,$J1876,$D$19:$D1876,$D1876)&gt;1,"SI","NO")))</f>
        <v/>
      </c>
      <c r="N1876" s="11">
        <f>IF(COUNTA($A1876:$K1876)=0,"",IF(AND($L1876="SI",$M1876="NO"),IFERROR($H1876,0),0))</f>
        <v/>
      </c>
      <c r="O1876" s="9">
        <f>IF(COUNTA($A1876:$K1876)=0,"",IF($M1876="SI","CUFE o factura duplicada dentro del reporte; no se suma dos veces",IF(IFERROR($H1876,0)&lt;=0,"DIAN reporta valor susceptible 0",IF($L1876="NO",IFERROR(LOOKUP(2,1/((LISTS!$M$2:$M$13&lt;&gt;"")*ISNUMBER(SEARCH(LISTS!$M$2:$M$13,$I1876))),LISTS!$O$2:$O$13),"Medio de pago no elegible o no identificado por DIAN"),"Apta automaticamente por pago electronico y base positiva"))))</f>
        <v/>
      </c>
    </row>
    <row r="1877">
      <c r="A1877" s="9" t="n"/>
      <c r="B1877" s="9" t="n"/>
      <c r="C1877" s="12" t="n"/>
      <c r="D1877" s="11" t="n"/>
      <c r="E1877" s="11" t="n"/>
      <c r="F1877" s="11" t="n"/>
      <c r="G1877" s="11" t="n"/>
      <c r="H1877" s="11" t="n"/>
      <c r="I1877" s="9" t="n"/>
      <c r="J1877" s="9" t="n"/>
      <c r="K1877" s="9" t="n"/>
      <c r="L1877" s="9">
        <f>IF(COUNTA($A1877:$K1877)=0,"",IF(AND(IFERROR($H1877,0)&gt;0,LEN(TRIM($K1877&amp;""))&gt;0,IFERROR(LOOKUP(2,1/((LISTS!$M$2:$M$13&lt;&gt;"")*ISNUMBER(SEARCH(LISTS!$M$2:$M$13,$I1877))),LISTS!$N$2:$N$13),"NO")="SI"),"SI","NO"))</f>
        <v/>
      </c>
      <c r="M1877" s="9">
        <f>IF(COUNTA($A1877:$K1877)=0,"",IF($K1877&lt;&gt;"",IF(COUNTIF($K$19:$K1877,$K1877)&gt;1,"SI","NO"),IF(COUNTIFS($A$19:$A1877,$A1877,$C$19:$C1877,$C1877,$J$19:$J1877,$J1877,$D$19:$D1877,$D1877)&gt;1,"SI","NO")))</f>
        <v/>
      </c>
      <c r="N1877" s="11">
        <f>IF(COUNTA($A1877:$K1877)=0,"",IF(AND($L1877="SI",$M1877="NO"),IFERROR($H1877,0),0))</f>
        <v/>
      </c>
      <c r="O1877" s="9">
        <f>IF(COUNTA($A1877:$K1877)=0,"",IF($M1877="SI","CUFE o factura duplicada dentro del reporte; no se suma dos veces",IF(IFERROR($H1877,0)&lt;=0,"DIAN reporta valor susceptible 0",IF($L1877="NO",IFERROR(LOOKUP(2,1/((LISTS!$M$2:$M$13&lt;&gt;"")*ISNUMBER(SEARCH(LISTS!$M$2:$M$13,$I1877))),LISTS!$O$2:$O$13),"Medio de pago no elegible o no identificado por DIAN"),"Apta automaticamente por pago electronico y base positiva"))))</f>
        <v/>
      </c>
    </row>
    <row r="1878">
      <c r="A1878" s="9" t="n"/>
      <c r="B1878" s="9" t="n"/>
      <c r="C1878" s="12" t="n"/>
      <c r="D1878" s="11" t="n"/>
      <c r="E1878" s="11" t="n"/>
      <c r="F1878" s="11" t="n"/>
      <c r="G1878" s="11" t="n"/>
      <c r="H1878" s="11" t="n"/>
      <c r="I1878" s="9" t="n"/>
      <c r="J1878" s="9" t="n"/>
      <c r="K1878" s="9" t="n"/>
      <c r="L1878" s="9">
        <f>IF(COUNTA($A1878:$K1878)=0,"",IF(AND(IFERROR($H1878,0)&gt;0,LEN(TRIM($K1878&amp;""))&gt;0,IFERROR(LOOKUP(2,1/((LISTS!$M$2:$M$13&lt;&gt;"")*ISNUMBER(SEARCH(LISTS!$M$2:$M$13,$I1878))),LISTS!$N$2:$N$13),"NO")="SI"),"SI","NO"))</f>
        <v/>
      </c>
      <c r="M1878" s="9">
        <f>IF(COUNTA($A1878:$K1878)=0,"",IF($K1878&lt;&gt;"",IF(COUNTIF($K$19:$K1878,$K1878)&gt;1,"SI","NO"),IF(COUNTIFS($A$19:$A1878,$A1878,$C$19:$C1878,$C1878,$J$19:$J1878,$J1878,$D$19:$D1878,$D1878)&gt;1,"SI","NO")))</f>
        <v/>
      </c>
      <c r="N1878" s="11">
        <f>IF(COUNTA($A1878:$K1878)=0,"",IF(AND($L1878="SI",$M1878="NO"),IFERROR($H1878,0),0))</f>
        <v/>
      </c>
      <c r="O1878" s="9">
        <f>IF(COUNTA($A1878:$K1878)=0,"",IF($M1878="SI","CUFE o factura duplicada dentro del reporte; no se suma dos veces",IF(IFERROR($H1878,0)&lt;=0,"DIAN reporta valor susceptible 0",IF($L1878="NO",IFERROR(LOOKUP(2,1/((LISTS!$M$2:$M$13&lt;&gt;"")*ISNUMBER(SEARCH(LISTS!$M$2:$M$13,$I1878))),LISTS!$O$2:$O$13),"Medio de pago no elegible o no identificado por DIAN"),"Apta automaticamente por pago electronico y base positiva"))))</f>
        <v/>
      </c>
    </row>
    <row r="1879">
      <c r="A1879" s="9" t="n"/>
      <c r="B1879" s="9" t="n"/>
      <c r="C1879" s="12" t="n"/>
      <c r="D1879" s="11" t="n"/>
      <c r="E1879" s="11" t="n"/>
      <c r="F1879" s="11" t="n"/>
      <c r="G1879" s="11" t="n"/>
      <c r="H1879" s="11" t="n"/>
      <c r="I1879" s="9" t="n"/>
      <c r="J1879" s="9" t="n"/>
      <c r="K1879" s="9" t="n"/>
      <c r="L1879" s="9">
        <f>IF(COUNTA($A1879:$K1879)=0,"",IF(AND(IFERROR($H1879,0)&gt;0,LEN(TRIM($K1879&amp;""))&gt;0,IFERROR(LOOKUP(2,1/((LISTS!$M$2:$M$13&lt;&gt;"")*ISNUMBER(SEARCH(LISTS!$M$2:$M$13,$I1879))),LISTS!$N$2:$N$13),"NO")="SI"),"SI","NO"))</f>
        <v/>
      </c>
      <c r="M1879" s="9">
        <f>IF(COUNTA($A1879:$K1879)=0,"",IF($K1879&lt;&gt;"",IF(COUNTIF($K$19:$K1879,$K1879)&gt;1,"SI","NO"),IF(COUNTIFS($A$19:$A1879,$A1879,$C$19:$C1879,$C1879,$J$19:$J1879,$J1879,$D$19:$D1879,$D1879)&gt;1,"SI","NO")))</f>
        <v/>
      </c>
      <c r="N1879" s="11">
        <f>IF(COUNTA($A1879:$K1879)=0,"",IF(AND($L1879="SI",$M1879="NO"),IFERROR($H1879,0),0))</f>
        <v/>
      </c>
      <c r="O1879" s="9">
        <f>IF(COUNTA($A1879:$K1879)=0,"",IF($M1879="SI","CUFE o factura duplicada dentro del reporte; no se suma dos veces",IF(IFERROR($H1879,0)&lt;=0,"DIAN reporta valor susceptible 0",IF($L1879="NO",IFERROR(LOOKUP(2,1/((LISTS!$M$2:$M$13&lt;&gt;"")*ISNUMBER(SEARCH(LISTS!$M$2:$M$13,$I1879))),LISTS!$O$2:$O$13),"Medio de pago no elegible o no identificado por DIAN"),"Apta automaticamente por pago electronico y base positiva"))))</f>
        <v/>
      </c>
    </row>
    <row r="1880">
      <c r="A1880" s="9" t="n"/>
      <c r="B1880" s="9" t="n"/>
      <c r="C1880" s="12" t="n"/>
      <c r="D1880" s="11" t="n"/>
      <c r="E1880" s="11" t="n"/>
      <c r="F1880" s="11" t="n"/>
      <c r="G1880" s="11" t="n"/>
      <c r="H1880" s="11" t="n"/>
      <c r="I1880" s="9" t="n"/>
      <c r="J1880" s="9" t="n"/>
      <c r="K1880" s="9" t="n"/>
      <c r="L1880" s="9">
        <f>IF(COUNTA($A1880:$K1880)=0,"",IF(AND(IFERROR($H1880,0)&gt;0,LEN(TRIM($K1880&amp;""))&gt;0,IFERROR(LOOKUP(2,1/((LISTS!$M$2:$M$13&lt;&gt;"")*ISNUMBER(SEARCH(LISTS!$M$2:$M$13,$I1880))),LISTS!$N$2:$N$13),"NO")="SI"),"SI","NO"))</f>
        <v/>
      </c>
      <c r="M1880" s="9">
        <f>IF(COUNTA($A1880:$K1880)=0,"",IF($K1880&lt;&gt;"",IF(COUNTIF($K$19:$K1880,$K1880)&gt;1,"SI","NO"),IF(COUNTIFS($A$19:$A1880,$A1880,$C$19:$C1880,$C1880,$J$19:$J1880,$J1880,$D$19:$D1880,$D1880)&gt;1,"SI","NO")))</f>
        <v/>
      </c>
      <c r="N1880" s="11">
        <f>IF(COUNTA($A1880:$K1880)=0,"",IF(AND($L1880="SI",$M1880="NO"),IFERROR($H1880,0),0))</f>
        <v/>
      </c>
      <c r="O1880" s="9">
        <f>IF(COUNTA($A1880:$K1880)=0,"",IF($M1880="SI","CUFE o factura duplicada dentro del reporte; no se suma dos veces",IF(IFERROR($H1880,0)&lt;=0,"DIAN reporta valor susceptible 0",IF($L1880="NO",IFERROR(LOOKUP(2,1/((LISTS!$M$2:$M$13&lt;&gt;"")*ISNUMBER(SEARCH(LISTS!$M$2:$M$13,$I1880))),LISTS!$O$2:$O$13),"Medio de pago no elegible o no identificado por DIAN"),"Apta automaticamente por pago electronico y base positiva"))))</f>
        <v/>
      </c>
    </row>
    <row r="1881">
      <c r="A1881" s="9" t="n"/>
      <c r="B1881" s="9" t="n"/>
      <c r="C1881" s="12" t="n"/>
      <c r="D1881" s="11" t="n"/>
      <c r="E1881" s="11" t="n"/>
      <c r="F1881" s="11" t="n"/>
      <c r="G1881" s="11" t="n"/>
      <c r="H1881" s="11" t="n"/>
      <c r="I1881" s="9" t="n"/>
      <c r="J1881" s="9" t="n"/>
      <c r="K1881" s="9" t="n"/>
      <c r="L1881" s="9">
        <f>IF(COUNTA($A1881:$K1881)=0,"",IF(AND(IFERROR($H1881,0)&gt;0,LEN(TRIM($K1881&amp;""))&gt;0,IFERROR(LOOKUP(2,1/((LISTS!$M$2:$M$13&lt;&gt;"")*ISNUMBER(SEARCH(LISTS!$M$2:$M$13,$I1881))),LISTS!$N$2:$N$13),"NO")="SI"),"SI","NO"))</f>
        <v/>
      </c>
      <c r="M1881" s="9">
        <f>IF(COUNTA($A1881:$K1881)=0,"",IF($K1881&lt;&gt;"",IF(COUNTIF($K$19:$K1881,$K1881)&gt;1,"SI","NO"),IF(COUNTIFS($A$19:$A1881,$A1881,$C$19:$C1881,$C1881,$J$19:$J1881,$J1881,$D$19:$D1881,$D1881)&gt;1,"SI","NO")))</f>
        <v/>
      </c>
      <c r="N1881" s="11">
        <f>IF(COUNTA($A1881:$K1881)=0,"",IF(AND($L1881="SI",$M1881="NO"),IFERROR($H1881,0),0))</f>
        <v/>
      </c>
      <c r="O1881" s="9">
        <f>IF(COUNTA($A1881:$K1881)=0,"",IF($M1881="SI","CUFE o factura duplicada dentro del reporte; no se suma dos veces",IF(IFERROR($H1881,0)&lt;=0,"DIAN reporta valor susceptible 0",IF($L1881="NO",IFERROR(LOOKUP(2,1/((LISTS!$M$2:$M$13&lt;&gt;"")*ISNUMBER(SEARCH(LISTS!$M$2:$M$13,$I1881))),LISTS!$O$2:$O$13),"Medio de pago no elegible o no identificado por DIAN"),"Apta automaticamente por pago electronico y base positiva"))))</f>
        <v/>
      </c>
    </row>
    <row r="1882">
      <c r="A1882" s="9" t="n"/>
      <c r="B1882" s="9" t="n"/>
      <c r="C1882" s="12" t="n"/>
      <c r="D1882" s="11" t="n"/>
      <c r="E1882" s="11" t="n"/>
      <c r="F1882" s="11" t="n"/>
      <c r="G1882" s="11" t="n"/>
      <c r="H1882" s="11" t="n"/>
      <c r="I1882" s="9" t="n"/>
      <c r="J1882" s="9" t="n"/>
      <c r="K1882" s="9" t="n"/>
      <c r="L1882" s="9">
        <f>IF(COUNTA($A1882:$K1882)=0,"",IF(AND(IFERROR($H1882,0)&gt;0,LEN(TRIM($K1882&amp;""))&gt;0,IFERROR(LOOKUP(2,1/((LISTS!$M$2:$M$13&lt;&gt;"")*ISNUMBER(SEARCH(LISTS!$M$2:$M$13,$I1882))),LISTS!$N$2:$N$13),"NO")="SI"),"SI","NO"))</f>
        <v/>
      </c>
      <c r="M1882" s="9">
        <f>IF(COUNTA($A1882:$K1882)=0,"",IF($K1882&lt;&gt;"",IF(COUNTIF($K$19:$K1882,$K1882)&gt;1,"SI","NO"),IF(COUNTIFS($A$19:$A1882,$A1882,$C$19:$C1882,$C1882,$J$19:$J1882,$J1882,$D$19:$D1882,$D1882)&gt;1,"SI","NO")))</f>
        <v/>
      </c>
      <c r="N1882" s="11">
        <f>IF(COUNTA($A1882:$K1882)=0,"",IF(AND($L1882="SI",$M1882="NO"),IFERROR($H1882,0),0))</f>
        <v/>
      </c>
      <c r="O1882" s="9">
        <f>IF(COUNTA($A1882:$K1882)=0,"",IF($M1882="SI","CUFE o factura duplicada dentro del reporte; no se suma dos veces",IF(IFERROR($H1882,0)&lt;=0,"DIAN reporta valor susceptible 0",IF($L1882="NO",IFERROR(LOOKUP(2,1/((LISTS!$M$2:$M$13&lt;&gt;"")*ISNUMBER(SEARCH(LISTS!$M$2:$M$13,$I1882))),LISTS!$O$2:$O$13),"Medio de pago no elegible o no identificado por DIAN"),"Apta automaticamente por pago electronico y base positiva"))))</f>
        <v/>
      </c>
    </row>
    <row r="1883">
      <c r="A1883" s="9" t="n"/>
      <c r="B1883" s="9" t="n"/>
      <c r="C1883" s="12" t="n"/>
      <c r="D1883" s="11" t="n"/>
      <c r="E1883" s="11" t="n"/>
      <c r="F1883" s="11" t="n"/>
      <c r="G1883" s="11" t="n"/>
      <c r="H1883" s="11" t="n"/>
      <c r="I1883" s="9" t="n"/>
      <c r="J1883" s="9" t="n"/>
      <c r="K1883" s="9" t="n"/>
      <c r="L1883" s="9">
        <f>IF(COUNTA($A1883:$K1883)=0,"",IF(AND(IFERROR($H1883,0)&gt;0,LEN(TRIM($K1883&amp;""))&gt;0,IFERROR(LOOKUP(2,1/((LISTS!$M$2:$M$13&lt;&gt;"")*ISNUMBER(SEARCH(LISTS!$M$2:$M$13,$I1883))),LISTS!$N$2:$N$13),"NO")="SI"),"SI","NO"))</f>
        <v/>
      </c>
      <c r="M1883" s="9">
        <f>IF(COUNTA($A1883:$K1883)=0,"",IF($K1883&lt;&gt;"",IF(COUNTIF($K$19:$K1883,$K1883)&gt;1,"SI","NO"),IF(COUNTIFS($A$19:$A1883,$A1883,$C$19:$C1883,$C1883,$J$19:$J1883,$J1883,$D$19:$D1883,$D1883)&gt;1,"SI","NO")))</f>
        <v/>
      </c>
      <c r="N1883" s="11">
        <f>IF(COUNTA($A1883:$K1883)=0,"",IF(AND($L1883="SI",$M1883="NO"),IFERROR($H1883,0),0))</f>
        <v/>
      </c>
      <c r="O1883" s="9">
        <f>IF(COUNTA($A1883:$K1883)=0,"",IF($M1883="SI","CUFE o factura duplicada dentro del reporte; no se suma dos veces",IF(IFERROR($H1883,0)&lt;=0,"DIAN reporta valor susceptible 0",IF($L1883="NO",IFERROR(LOOKUP(2,1/((LISTS!$M$2:$M$13&lt;&gt;"")*ISNUMBER(SEARCH(LISTS!$M$2:$M$13,$I1883))),LISTS!$O$2:$O$13),"Medio de pago no elegible o no identificado por DIAN"),"Apta automaticamente por pago electronico y base positiva"))))</f>
        <v/>
      </c>
    </row>
    <row r="1884">
      <c r="A1884" s="9" t="n"/>
      <c r="B1884" s="9" t="n"/>
      <c r="C1884" s="12" t="n"/>
      <c r="D1884" s="11" t="n"/>
      <c r="E1884" s="11" t="n"/>
      <c r="F1884" s="11" t="n"/>
      <c r="G1884" s="11" t="n"/>
      <c r="H1884" s="11" t="n"/>
      <c r="I1884" s="9" t="n"/>
      <c r="J1884" s="9" t="n"/>
      <c r="K1884" s="9" t="n"/>
      <c r="L1884" s="9">
        <f>IF(COUNTA($A1884:$K1884)=0,"",IF(AND(IFERROR($H1884,0)&gt;0,LEN(TRIM($K1884&amp;""))&gt;0,IFERROR(LOOKUP(2,1/((LISTS!$M$2:$M$13&lt;&gt;"")*ISNUMBER(SEARCH(LISTS!$M$2:$M$13,$I1884))),LISTS!$N$2:$N$13),"NO")="SI"),"SI","NO"))</f>
        <v/>
      </c>
      <c r="M1884" s="9">
        <f>IF(COUNTA($A1884:$K1884)=0,"",IF($K1884&lt;&gt;"",IF(COUNTIF($K$19:$K1884,$K1884)&gt;1,"SI","NO"),IF(COUNTIFS($A$19:$A1884,$A1884,$C$19:$C1884,$C1884,$J$19:$J1884,$J1884,$D$19:$D1884,$D1884)&gt;1,"SI","NO")))</f>
        <v/>
      </c>
      <c r="N1884" s="11">
        <f>IF(COUNTA($A1884:$K1884)=0,"",IF(AND($L1884="SI",$M1884="NO"),IFERROR($H1884,0),0))</f>
        <v/>
      </c>
      <c r="O1884" s="9">
        <f>IF(COUNTA($A1884:$K1884)=0,"",IF($M1884="SI","CUFE o factura duplicada dentro del reporte; no se suma dos veces",IF(IFERROR($H1884,0)&lt;=0,"DIAN reporta valor susceptible 0",IF($L1884="NO",IFERROR(LOOKUP(2,1/((LISTS!$M$2:$M$13&lt;&gt;"")*ISNUMBER(SEARCH(LISTS!$M$2:$M$13,$I1884))),LISTS!$O$2:$O$13),"Medio de pago no elegible o no identificado por DIAN"),"Apta automaticamente por pago electronico y base positiva"))))</f>
        <v/>
      </c>
    </row>
    <row r="1885">
      <c r="A1885" s="9" t="n"/>
      <c r="B1885" s="9" t="n"/>
      <c r="C1885" s="12" t="n"/>
      <c r="D1885" s="11" t="n"/>
      <c r="E1885" s="11" t="n"/>
      <c r="F1885" s="11" t="n"/>
      <c r="G1885" s="11" t="n"/>
      <c r="H1885" s="11" t="n"/>
      <c r="I1885" s="9" t="n"/>
      <c r="J1885" s="9" t="n"/>
      <c r="K1885" s="9" t="n"/>
      <c r="L1885" s="9">
        <f>IF(COUNTA($A1885:$K1885)=0,"",IF(AND(IFERROR($H1885,0)&gt;0,LEN(TRIM($K1885&amp;""))&gt;0,IFERROR(LOOKUP(2,1/((LISTS!$M$2:$M$13&lt;&gt;"")*ISNUMBER(SEARCH(LISTS!$M$2:$M$13,$I1885))),LISTS!$N$2:$N$13),"NO")="SI"),"SI","NO"))</f>
        <v/>
      </c>
      <c r="M1885" s="9">
        <f>IF(COUNTA($A1885:$K1885)=0,"",IF($K1885&lt;&gt;"",IF(COUNTIF($K$19:$K1885,$K1885)&gt;1,"SI","NO"),IF(COUNTIFS($A$19:$A1885,$A1885,$C$19:$C1885,$C1885,$J$19:$J1885,$J1885,$D$19:$D1885,$D1885)&gt;1,"SI","NO")))</f>
        <v/>
      </c>
      <c r="N1885" s="11">
        <f>IF(COUNTA($A1885:$K1885)=0,"",IF(AND($L1885="SI",$M1885="NO"),IFERROR($H1885,0),0))</f>
        <v/>
      </c>
      <c r="O1885" s="9">
        <f>IF(COUNTA($A1885:$K1885)=0,"",IF($M1885="SI","CUFE o factura duplicada dentro del reporte; no se suma dos veces",IF(IFERROR($H1885,0)&lt;=0,"DIAN reporta valor susceptible 0",IF($L1885="NO",IFERROR(LOOKUP(2,1/((LISTS!$M$2:$M$13&lt;&gt;"")*ISNUMBER(SEARCH(LISTS!$M$2:$M$13,$I1885))),LISTS!$O$2:$O$13),"Medio de pago no elegible o no identificado por DIAN"),"Apta automaticamente por pago electronico y base positiva"))))</f>
        <v/>
      </c>
    </row>
    <row r="1886">
      <c r="A1886" s="9" t="n"/>
      <c r="B1886" s="9" t="n"/>
      <c r="C1886" s="12" t="n"/>
      <c r="D1886" s="11" t="n"/>
      <c r="E1886" s="11" t="n"/>
      <c r="F1886" s="11" t="n"/>
      <c r="G1886" s="11" t="n"/>
      <c r="H1886" s="11" t="n"/>
      <c r="I1886" s="9" t="n"/>
      <c r="J1886" s="9" t="n"/>
      <c r="K1886" s="9" t="n"/>
      <c r="L1886" s="9">
        <f>IF(COUNTA($A1886:$K1886)=0,"",IF(AND(IFERROR($H1886,0)&gt;0,LEN(TRIM($K1886&amp;""))&gt;0,IFERROR(LOOKUP(2,1/((LISTS!$M$2:$M$13&lt;&gt;"")*ISNUMBER(SEARCH(LISTS!$M$2:$M$13,$I1886))),LISTS!$N$2:$N$13),"NO")="SI"),"SI","NO"))</f>
        <v/>
      </c>
      <c r="M1886" s="9">
        <f>IF(COUNTA($A1886:$K1886)=0,"",IF($K1886&lt;&gt;"",IF(COUNTIF($K$19:$K1886,$K1886)&gt;1,"SI","NO"),IF(COUNTIFS($A$19:$A1886,$A1886,$C$19:$C1886,$C1886,$J$19:$J1886,$J1886,$D$19:$D1886,$D1886)&gt;1,"SI","NO")))</f>
        <v/>
      </c>
      <c r="N1886" s="11">
        <f>IF(COUNTA($A1886:$K1886)=0,"",IF(AND($L1886="SI",$M1886="NO"),IFERROR($H1886,0),0))</f>
        <v/>
      </c>
      <c r="O1886" s="9">
        <f>IF(COUNTA($A1886:$K1886)=0,"",IF($M1886="SI","CUFE o factura duplicada dentro del reporte; no se suma dos veces",IF(IFERROR($H1886,0)&lt;=0,"DIAN reporta valor susceptible 0",IF($L1886="NO",IFERROR(LOOKUP(2,1/((LISTS!$M$2:$M$13&lt;&gt;"")*ISNUMBER(SEARCH(LISTS!$M$2:$M$13,$I1886))),LISTS!$O$2:$O$13),"Medio de pago no elegible o no identificado por DIAN"),"Apta automaticamente por pago electronico y base positiva"))))</f>
        <v/>
      </c>
    </row>
    <row r="1887">
      <c r="A1887" s="9" t="n"/>
      <c r="B1887" s="9" t="n"/>
      <c r="C1887" s="12" t="n"/>
      <c r="D1887" s="11" t="n"/>
      <c r="E1887" s="11" t="n"/>
      <c r="F1887" s="11" t="n"/>
      <c r="G1887" s="11" t="n"/>
      <c r="H1887" s="11" t="n"/>
      <c r="I1887" s="9" t="n"/>
      <c r="J1887" s="9" t="n"/>
      <c r="K1887" s="9" t="n"/>
      <c r="L1887" s="9">
        <f>IF(COUNTA($A1887:$K1887)=0,"",IF(AND(IFERROR($H1887,0)&gt;0,LEN(TRIM($K1887&amp;""))&gt;0,IFERROR(LOOKUP(2,1/((LISTS!$M$2:$M$13&lt;&gt;"")*ISNUMBER(SEARCH(LISTS!$M$2:$M$13,$I1887))),LISTS!$N$2:$N$13),"NO")="SI"),"SI","NO"))</f>
        <v/>
      </c>
      <c r="M1887" s="9">
        <f>IF(COUNTA($A1887:$K1887)=0,"",IF($K1887&lt;&gt;"",IF(COUNTIF($K$19:$K1887,$K1887)&gt;1,"SI","NO"),IF(COUNTIFS($A$19:$A1887,$A1887,$C$19:$C1887,$C1887,$J$19:$J1887,$J1887,$D$19:$D1887,$D1887)&gt;1,"SI","NO")))</f>
        <v/>
      </c>
      <c r="N1887" s="11">
        <f>IF(COUNTA($A1887:$K1887)=0,"",IF(AND($L1887="SI",$M1887="NO"),IFERROR($H1887,0),0))</f>
        <v/>
      </c>
      <c r="O1887" s="9">
        <f>IF(COUNTA($A1887:$K1887)=0,"",IF($M1887="SI","CUFE o factura duplicada dentro del reporte; no se suma dos veces",IF(IFERROR($H1887,0)&lt;=0,"DIAN reporta valor susceptible 0",IF($L1887="NO",IFERROR(LOOKUP(2,1/((LISTS!$M$2:$M$13&lt;&gt;"")*ISNUMBER(SEARCH(LISTS!$M$2:$M$13,$I1887))),LISTS!$O$2:$O$13),"Medio de pago no elegible o no identificado por DIAN"),"Apta automaticamente por pago electronico y base positiva"))))</f>
        <v/>
      </c>
    </row>
    <row r="1888">
      <c r="A1888" s="9" t="n"/>
      <c r="B1888" s="9" t="n"/>
      <c r="C1888" s="12" t="n"/>
      <c r="D1888" s="11" t="n"/>
      <c r="E1888" s="11" t="n"/>
      <c r="F1888" s="11" t="n"/>
      <c r="G1888" s="11" t="n"/>
      <c r="H1888" s="11" t="n"/>
      <c r="I1888" s="9" t="n"/>
      <c r="J1888" s="9" t="n"/>
      <c r="K1888" s="9" t="n"/>
      <c r="L1888" s="9">
        <f>IF(COUNTA($A1888:$K1888)=0,"",IF(AND(IFERROR($H1888,0)&gt;0,LEN(TRIM($K1888&amp;""))&gt;0,IFERROR(LOOKUP(2,1/((LISTS!$M$2:$M$13&lt;&gt;"")*ISNUMBER(SEARCH(LISTS!$M$2:$M$13,$I1888))),LISTS!$N$2:$N$13),"NO")="SI"),"SI","NO"))</f>
        <v/>
      </c>
      <c r="M1888" s="9">
        <f>IF(COUNTA($A1888:$K1888)=0,"",IF($K1888&lt;&gt;"",IF(COUNTIF($K$19:$K1888,$K1888)&gt;1,"SI","NO"),IF(COUNTIFS($A$19:$A1888,$A1888,$C$19:$C1888,$C1888,$J$19:$J1888,$J1888,$D$19:$D1888,$D1888)&gt;1,"SI","NO")))</f>
        <v/>
      </c>
      <c r="N1888" s="11">
        <f>IF(COUNTA($A1888:$K1888)=0,"",IF(AND($L1888="SI",$M1888="NO"),IFERROR($H1888,0),0))</f>
        <v/>
      </c>
      <c r="O1888" s="9">
        <f>IF(COUNTA($A1888:$K1888)=0,"",IF($M1888="SI","CUFE o factura duplicada dentro del reporte; no se suma dos veces",IF(IFERROR($H1888,0)&lt;=0,"DIAN reporta valor susceptible 0",IF($L1888="NO",IFERROR(LOOKUP(2,1/((LISTS!$M$2:$M$13&lt;&gt;"")*ISNUMBER(SEARCH(LISTS!$M$2:$M$13,$I1888))),LISTS!$O$2:$O$13),"Medio de pago no elegible o no identificado por DIAN"),"Apta automaticamente por pago electronico y base positiva"))))</f>
        <v/>
      </c>
    </row>
    <row r="1889">
      <c r="A1889" s="9" t="n"/>
      <c r="B1889" s="9" t="n"/>
      <c r="C1889" s="12" t="n"/>
      <c r="D1889" s="11" t="n"/>
      <c r="E1889" s="11" t="n"/>
      <c r="F1889" s="11" t="n"/>
      <c r="G1889" s="11" t="n"/>
      <c r="H1889" s="11" t="n"/>
      <c r="I1889" s="9" t="n"/>
      <c r="J1889" s="9" t="n"/>
      <c r="K1889" s="9" t="n"/>
      <c r="L1889" s="9">
        <f>IF(COUNTA($A1889:$K1889)=0,"",IF(AND(IFERROR($H1889,0)&gt;0,LEN(TRIM($K1889&amp;""))&gt;0,IFERROR(LOOKUP(2,1/((LISTS!$M$2:$M$13&lt;&gt;"")*ISNUMBER(SEARCH(LISTS!$M$2:$M$13,$I1889))),LISTS!$N$2:$N$13),"NO")="SI"),"SI","NO"))</f>
        <v/>
      </c>
      <c r="M1889" s="9">
        <f>IF(COUNTA($A1889:$K1889)=0,"",IF($K1889&lt;&gt;"",IF(COUNTIF($K$19:$K1889,$K1889)&gt;1,"SI","NO"),IF(COUNTIFS($A$19:$A1889,$A1889,$C$19:$C1889,$C1889,$J$19:$J1889,$J1889,$D$19:$D1889,$D1889)&gt;1,"SI","NO")))</f>
        <v/>
      </c>
      <c r="N1889" s="11">
        <f>IF(COUNTA($A1889:$K1889)=0,"",IF(AND($L1889="SI",$M1889="NO"),IFERROR($H1889,0),0))</f>
        <v/>
      </c>
      <c r="O1889" s="9">
        <f>IF(COUNTA($A1889:$K1889)=0,"",IF($M1889="SI","CUFE o factura duplicada dentro del reporte; no se suma dos veces",IF(IFERROR($H1889,0)&lt;=0,"DIAN reporta valor susceptible 0",IF($L1889="NO",IFERROR(LOOKUP(2,1/((LISTS!$M$2:$M$13&lt;&gt;"")*ISNUMBER(SEARCH(LISTS!$M$2:$M$13,$I1889))),LISTS!$O$2:$O$13),"Medio de pago no elegible o no identificado por DIAN"),"Apta automaticamente por pago electronico y base positiva"))))</f>
        <v/>
      </c>
    </row>
    <row r="1890">
      <c r="A1890" s="9" t="n"/>
      <c r="B1890" s="9" t="n"/>
      <c r="C1890" s="12" t="n"/>
      <c r="D1890" s="11" t="n"/>
      <c r="E1890" s="11" t="n"/>
      <c r="F1890" s="11" t="n"/>
      <c r="G1890" s="11" t="n"/>
      <c r="H1890" s="11" t="n"/>
      <c r="I1890" s="9" t="n"/>
      <c r="J1890" s="9" t="n"/>
      <c r="K1890" s="9" t="n"/>
      <c r="L1890" s="9">
        <f>IF(COUNTA($A1890:$K1890)=0,"",IF(AND(IFERROR($H1890,0)&gt;0,LEN(TRIM($K1890&amp;""))&gt;0,IFERROR(LOOKUP(2,1/((LISTS!$M$2:$M$13&lt;&gt;"")*ISNUMBER(SEARCH(LISTS!$M$2:$M$13,$I1890))),LISTS!$N$2:$N$13),"NO")="SI"),"SI","NO"))</f>
        <v/>
      </c>
      <c r="M1890" s="9">
        <f>IF(COUNTA($A1890:$K1890)=0,"",IF($K1890&lt;&gt;"",IF(COUNTIF($K$19:$K1890,$K1890)&gt;1,"SI","NO"),IF(COUNTIFS($A$19:$A1890,$A1890,$C$19:$C1890,$C1890,$J$19:$J1890,$J1890,$D$19:$D1890,$D1890)&gt;1,"SI","NO")))</f>
        <v/>
      </c>
      <c r="N1890" s="11">
        <f>IF(COUNTA($A1890:$K1890)=0,"",IF(AND($L1890="SI",$M1890="NO"),IFERROR($H1890,0),0))</f>
        <v/>
      </c>
      <c r="O1890" s="9">
        <f>IF(COUNTA($A1890:$K1890)=0,"",IF($M1890="SI","CUFE o factura duplicada dentro del reporte; no se suma dos veces",IF(IFERROR($H1890,0)&lt;=0,"DIAN reporta valor susceptible 0",IF($L1890="NO",IFERROR(LOOKUP(2,1/((LISTS!$M$2:$M$13&lt;&gt;"")*ISNUMBER(SEARCH(LISTS!$M$2:$M$13,$I1890))),LISTS!$O$2:$O$13),"Medio de pago no elegible o no identificado por DIAN"),"Apta automaticamente por pago electronico y base positiva"))))</f>
        <v/>
      </c>
    </row>
    <row r="1891">
      <c r="A1891" s="9" t="n"/>
      <c r="B1891" s="9" t="n"/>
      <c r="C1891" s="12" t="n"/>
      <c r="D1891" s="11" t="n"/>
      <c r="E1891" s="11" t="n"/>
      <c r="F1891" s="11" t="n"/>
      <c r="G1891" s="11" t="n"/>
      <c r="H1891" s="11" t="n"/>
      <c r="I1891" s="9" t="n"/>
      <c r="J1891" s="9" t="n"/>
      <c r="K1891" s="9" t="n"/>
      <c r="L1891" s="9">
        <f>IF(COUNTA($A1891:$K1891)=0,"",IF(AND(IFERROR($H1891,0)&gt;0,LEN(TRIM($K1891&amp;""))&gt;0,IFERROR(LOOKUP(2,1/((LISTS!$M$2:$M$13&lt;&gt;"")*ISNUMBER(SEARCH(LISTS!$M$2:$M$13,$I1891))),LISTS!$N$2:$N$13),"NO")="SI"),"SI","NO"))</f>
        <v/>
      </c>
      <c r="M1891" s="9">
        <f>IF(COUNTA($A1891:$K1891)=0,"",IF($K1891&lt;&gt;"",IF(COUNTIF($K$19:$K1891,$K1891)&gt;1,"SI","NO"),IF(COUNTIFS($A$19:$A1891,$A1891,$C$19:$C1891,$C1891,$J$19:$J1891,$J1891,$D$19:$D1891,$D1891)&gt;1,"SI","NO")))</f>
        <v/>
      </c>
      <c r="N1891" s="11">
        <f>IF(COUNTA($A1891:$K1891)=0,"",IF(AND($L1891="SI",$M1891="NO"),IFERROR($H1891,0),0))</f>
        <v/>
      </c>
      <c r="O1891" s="9">
        <f>IF(COUNTA($A1891:$K1891)=0,"",IF($M1891="SI","CUFE o factura duplicada dentro del reporte; no se suma dos veces",IF(IFERROR($H1891,0)&lt;=0,"DIAN reporta valor susceptible 0",IF($L1891="NO",IFERROR(LOOKUP(2,1/((LISTS!$M$2:$M$13&lt;&gt;"")*ISNUMBER(SEARCH(LISTS!$M$2:$M$13,$I1891))),LISTS!$O$2:$O$13),"Medio de pago no elegible o no identificado por DIAN"),"Apta automaticamente por pago electronico y base positiva"))))</f>
        <v/>
      </c>
    </row>
    <row r="1892">
      <c r="A1892" s="9" t="n"/>
      <c r="B1892" s="9" t="n"/>
      <c r="C1892" s="12" t="n"/>
      <c r="D1892" s="11" t="n"/>
      <c r="E1892" s="11" t="n"/>
      <c r="F1892" s="11" t="n"/>
      <c r="G1892" s="11" t="n"/>
      <c r="H1892" s="11" t="n"/>
      <c r="I1892" s="9" t="n"/>
      <c r="J1892" s="9" t="n"/>
      <c r="K1892" s="9" t="n"/>
      <c r="L1892" s="9">
        <f>IF(COUNTA($A1892:$K1892)=0,"",IF(AND(IFERROR($H1892,0)&gt;0,LEN(TRIM($K1892&amp;""))&gt;0,IFERROR(LOOKUP(2,1/((LISTS!$M$2:$M$13&lt;&gt;"")*ISNUMBER(SEARCH(LISTS!$M$2:$M$13,$I1892))),LISTS!$N$2:$N$13),"NO")="SI"),"SI","NO"))</f>
        <v/>
      </c>
      <c r="M1892" s="9">
        <f>IF(COUNTA($A1892:$K1892)=0,"",IF($K1892&lt;&gt;"",IF(COUNTIF($K$19:$K1892,$K1892)&gt;1,"SI","NO"),IF(COUNTIFS($A$19:$A1892,$A1892,$C$19:$C1892,$C1892,$J$19:$J1892,$J1892,$D$19:$D1892,$D1892)&gt;1,"SI","NO")))</f>
        <v/>
      </c>
      <c r="N1892" s="11">
        <f>IF(COUNTA($A1892:$K1892)=0,"",IF(AND($L1892="SI",$M1892="NO"),IFERROR($H1892,0),0))</f>
        <v/>
      </c>
      <c r="O1892" s="9">
        <f>IF(COUNTA($A1892:$K1892)=0,"",IF($M1892="SI","CUFE o factura duplicada dentro del reporte; no se suma dos veces",IF(IFERROR($H1892,0)&lt;=0,"DIAN reporta valor susceptible 0",IF($L1892="NO",IFERROR(LOOKUP(2,1/((LISTS!$M$2:$M$13&lt;&gt;"")*ISNUMBER(SEARCH(LISTS!$M$2:$M$13,$I1892))),LISTS!$O$2:$O$13),"Medio de pago no elegible o no identificado por DIAN"),"Apta automaticamente por pago electronico y base positiva"))))</f>
        <v/>
      </c>
    </row>
    <row r="1893">
      <c r="A1893" s="9" t="n"/>
      <c r="B1893" s="9" t="n"/>
      <c r="C1893" s="12" t="n"/>
      <c r="D1893" s="11" t="n"/>
      <c r="E1893" s="11" t="n"/>
      <c r="F1893" s="11" t="n"/>
      <c r="G1893" s="11" t="n"/>
      <c r="H1893" s="11" t="n"/>
      <c r="I1893" s="9" t="n"/>
      <c r="J1893" s="9" t="n"/>
      <c r="K1893" s="9" t="n"/>
      <c r="L1893" s="9">
        <f>IF(COUNTA($A1893:$K1893)=0,"",IF(AND(IFERROR($H1893,0)&gt;0,LEN(TRIM($K1893&amp;""))&gt;0,IFERROR(LOOKUP(2,1/((LISTS!$M$2:$M$13&lt;&gt;"")*ISNUMBER(SEARCH(LISTS!$M$2:$M$13,$I1893))),LISTS!$N$2:$N$13),"NO")="SI"),"SI","NO"))</f>
        <v/>
      </c>
      <c r="M1893" s="9">
        <f>IF(COUNTA($A1893:$K1893)=0,"",IF($K1893&lt;&gt;"",IF(COUNTIF($K$19:$K1893,$K1893)&gt;1,"SI","NO"),IF(COUNTIFS($A$19:$A1893,$A1893,$C$19:$C1893,$C1893,$J$19:$J1893,$J1893,$D$19:$D1893,$D1893)&gt;1,"SI","NO")))</f>
        <v/>
      </c>
      <c r="N1893" s="11">
        <f>IF(COUNTA($A1893:$K1893)=0,"",IF(AND($L1893="SI",$M1893="NO"),IFERROR($H1893,0),0))</f>
        <v/>
      </c>
      <c r="O1893" s="9">
        <f>IF(COUNTA($A1893:$K1893)=0,"",IF($M1893="SI","CUFE o factura duplicada dentro del reporte; no se suma dos veces",IF(IFERROR($H1893,0)&lt;=0,"DIAN reporta valor susceptible 0",IF($L1893="NO",IFERROR(LOOKUP(2,1/((LISTS!$M$2:$M$13&lt;&gt;"")*ISNUMBER(SEARCH(LISTS!$M$2:$M$13,$I1893))),LISTS!$O$2:$O$13),"Medio de pago no elegible o no identificado por DIAN"),"Apta automaticamente por pago electronico y base positiva"))))</f>
        <v/>
      </c>
    </row>
    <row r="1894">
      <c r="A1894" s="9" t="n"/>
      <c r="B1894" s="9" t="n"/>
      <c r="C1894" s="12" t="n"/>
      <c r="D1894" s="11" t="n"/>
      <c r="E1894" s="11" t="n"/>
      <c r="F1894" s="11" t="n"/>
      <c r="G1894" s="11" t="n"/>
      <c r="H1894" s="11" t="n"/>
      <c r="I1894" s="9" t="n"/>
      <c r="J1894" s="9" t="n"/>
      <c r="K1894" s="9" t="n"/>
      <c r="L1894" s="9">
        <f>IF(COUNTA($A1894:$K1894)=0,"",IF(AND(IFERROR($H1894,0)&gt;0,LEN(TRIM($K1894&amp;""))&gt;0,IFERROR(LOOKUP(2,1/((LISTS!$M$2:$M$13&lt;&gt;"")*ISNUMBER(SEARCH(LISTS!$M$2:$M$13,$I1894))),LISTS!$N$2:$N$13),"NO")="SI"),"SI","NO"))</f>
        <v/>
      </c>
      <c r="M1894" s="9">
        <f>IF(COUNTA($A1894:$K1894)=0,"",IF($K1894&lt;&gt;"",IF(COUNTIF($K$19:$K1894,$K1894)&gt;1,"SI","NO"),IF(COUNTIFS($A$19:$A1894,$A1894,$C$19:$C1894,$C1894,$J$19:$J1894,$J1894,$D$19:$D1894,$D1894)&gt;1,"SI","NO")))</f>
        <v/>
      </c>
      <c r="N1894" s="11">
        <f>IF(COUNTA($A1894:$K1894)=0,"",IF(AND($L1894="SI",$M1894="NO"),IFERROR($H1894,0),0))</f>
        <v/>
      </c>
      <c r="O1894" s="9">
        <f>IF(COUNTA($A1894:$K1894)=0,"",IF($M1894="SI","CUFE o factura duplicada dentro del reporte; no se suma dos veces",IF(IFERROR($H1894,0)&lt;=0,"DIAN reporta valor susceptible 0",IF($L1894="NO",IFERROR(LOOKUP(2,1/((LISTS!$M$2:$M$13&lt;&gt;"")*ISNUMBER(SEARCH(LISTS!$M$2:$M$13,$I1894))),LISTS!$O$2:$O$13),"Medio de pago no elegible o no identificado por DIAN"),"Apta automaticamente por pago electronico y base positiva"))))</f>
        <v/>
      </c>
    </row>
    <row r="1895">
      <c r="A1895" s="9" t="n"/>
      <c r="B1895" s="9" t="n"/>
      <c r="C1895" s="12" t="n"/>
      <c r="D1895" s="11" t="n"/>
      <c r="E1895" s="11" t="n"/>
      <c r="F1895" s="11" t="n"/>
      <c r="G1895" s="11" t="n"/>
      <c r="H1895" s="11" t="n"/>
      <c r="I1895" s="9" t="n"/>
      <c r="J1895" s="9" t="n"/>
      <c r="K1895" s="9" t="n"/>
      <c r="L1895" s="9">
        <f>IF(COUNTA($A1895:$K1895)=0,"",IF(AND(IFERROR($H1895,0)&gt;0,LEN(TRIM($K1895&amp;""))&gt;0,IFERROR(LOOKUP(2,1/((LISTS!$M$2:$M$13&lt;&gt;"")*ISNUMBER(SEARCH(LISTS!$M$2:$M$13,$I1895))),LISTS!$N$2:$N$13),"NO")="SI"),"SI","NO"))</f>
        <v/>
      </c>
      <c r="M1895" s="9">
        <f>IF(COUNTA($A1895:$K1895)=0,"",IF($K1895&lt;&gt;"",IF(COUNTIF($K$19:$K1895,$K1895)&gt;1,"SI","NO"),IF(COUNTIFS($A$19:$A1895,$A1895,$C$19:$C1895,$C1895,$J$19:$J1895,$J1895,$D$19:$D1895,$D1895)&gt;1,"SI","NO")))</f>
        <v/>
      </c>
      <c r="N1895" s="11">
        <f>IF(COUNTA($A1895:$K1895)=0,"",IF(AND($L1895="SI",$M1895="NO"),IFERROR($H1895,0),0))</f>
        <v/>
      </c>
      <c r="O1895" s="9">
        <f>IF(COUNTA($A1895:$K1895)=0,"",IF($M1895="SI","CUFE o factura duplicada dentro del reporte; no se suma dos veces",IF(IFERROR($H1895,0)&lt;=0,"DIAN reporta valor susceptible 0",IF($L1895="NO",IFERROR(LOOKUP(2,1/((LISTS!$M$2:$M$13&lt;&gt;"")*ISNUMBER(SEARCH(LISTS!$M$2:$M$13,$I1895))),LISTS!$O$2:$O$13),"Medio de pago no elegible o no identificado por DIAN"),"Apta automaticamente por pago electronico y base positiva"))))</f>
        <v/>
      </c>
    </row>
    <row r="1896">
      <c r="A1896" s="9" t="n"/>
      <c r="B1896" s="9" t="n"/>
      <c r="C1896" s="12" t="n"/>
      <c r="D1896" s="11" t="n"/>
      <c r="E1896" s="11" t="n"/>
      <c r="F1896" s="11" t="n"/>
      <c r="G1896" s="11" t="n"/>
      <c r="H1896" s="11" t="n"/>
      <c r="I1896" s="9" t="n"/>
      <c r="J1896" s="9" t="n"/>
      <c r="K1896" s="9" t="n"/>
      <c r="L1896" s="9">
        <f>IF(COUNTA($A1896:$K1896)=0,"",IF(AND(IFERROR($H1896,0)&gt;0,LEN(TRIM($K1896&amp;""))&gt;0,IFERROR(LOOKUP(2,1/((LISTS!$M$2:$M$13&lt;&gt;"")*ISNUMBER(SEARCH(LISTS!$M$2:$M$13,$I1896))),LISTS!$N$2:$N$13),"NO")="SI"),"SI","NO"))</f>
        <v/>
      </c>
      <c r="M1896" s="9">
        <f>IF(COUNTA($A1896:$K1896)=0,"",IF($K1896&lt;&gt;"",IF(COUNTIF($K$19:$K1896,$K1896)&gt;1,"SI","NO"),IF(COUNTIFS($A$19:$A1896,$A1896,$C$19:$C1896,$C1896,$J$19:$J1896,$J1896,$D$19:$D1896,$D1896)&gt;1,"SI","NO")))</f>
        <v/>
      </c>
      <c r="N1896" s="11">
        <f>IF(COUNTA($A1896:$K1896)=0,"",IF(AND($L1896="SI",$M1896="NO"),IFERROR($H1896,0),0))</f>
        <v/>
      </c>
      <c r="O1896" s="9">
        <f>IF(COUNTA($A1896:$K1896)=0,"",IF($M1896="SI","CUFE o factura duplicada dentro del reporte; no se suma dos veces",IF(IFERROR($H1896,0)&lt;=0,"DIAN reporta valor susceptible 0",IF($L1896="NO",IFERROR(LOOKUP(2,1/((LISTS!$M$2:$M$13&lt;&gt;"")*ISNUMBER(SEARCH(LISTS!$M$2:$M$13,$I1896))),LISTS!$O$2:$O$13),"Medio de pago no elegible o no identificado por DIAN"),"Apta automaticamente por pago electronico y base positiva"))))</f>
        <v/>
      </c>
    </row>
    <row r="1897">
      <c r="A1897" s="9" t="n"/>
      <c r="B1897" s="9" t="n"/>
      <c r="C1897" s="12" t="n"/>
      <c r="D1897" s="11" t="n"/>
      <c r="E1897" s="11" t="n"/>
      <c r="F1897" s="11" t="n"/>
      <c r="G1897" s="11" t="n"/>
      <c r="H1897" s="11" t="n"/>
      <c r="I1897" s="9" t="n"/>
      <c r="J1897" s="9" t="n"/>
      <c r="K1897" s="9" t="n"/>
      <c r="L1897" s="9">
        <f>IF(COUNTA($A1897:$K1897)=0,"",IF(AND(IFERROR($H1897,0)&gt;0,LEN(TRIM($K1897&amp;""))&gt;0,IFERROR(LOOKUP(2,1/((LISTS!$M$2:$M$13&lt;&gt;"")*ISNUMBER(SEARCH(LISTS!$M$2:$M$13,$I1897))),LISTS!$N$2:$N$13),"NO")="SI"),"SI","NO"))</f>
        <v/>
      </c>
      <c r="M1897" s="9">
        <f>IF(COUNTA($A1897:$K1897)=0,"",IF($K1897&lt;&gt;"",IF(COUNTIF($K$19:$K1897,$K1897)&gt;1,"SI","NO"),IF(COUNTIFS($A$19:$A1897,$A1897,$C$19:$C1897,$C1897,$J$19:$J1897,$J1897,$D$19:$D1897,$D1897)&gt;1,"SI","NO")))</f>
        <v/>
      </c>
      <c r="N1897" s="11">
        <f>IF(COUNTA($A1897:$K1897)=0,"",IF(AND($L1897="SI",$M1897="NO"),IFERROR($H1897,0),0))</f>
        <v/>
      </c>
      <c r="O1897" s="9">
        <f>IF(COUNTA($A1897:$K1897)=0,"",IF($M1897="SI","CUFE o factura duplicada dentro del reporte; no se suma dos veces",IF(IFERROR($H1897,0)&lt;=0,"DIAN reporta valor susceptible 0",IF($L1897="NO",IFERROR(LOOKUP(2,1/((LISTS!$M$2:$M$13&lt;&gt;"")*ISNUMBER(SEARCH(LISTS!$M$2:$M$13,$I1897))),LISTS!$O$2:$O$13),"Medio de pago no elegible o no identificado por DIAN"),"Apta automaticamente por pago electronico y base positiva"))))</f>
        <v/>
      </c>
    </row>
    <row r="1898">
      <c r="A1898" s="9" t="n"/>
      <c r="B1898" s="9" t="n"/>
      <c r="C1898" s="12" t="n"/>
      <c r="D1898" s="11" t="n"/>
      <c r="E1898" s="11" t="n"/>
      <c r="F1898" s="11" t="n"/>
      <c r="G1898" s="11" t="n"/>
      <c r="H1898" s="11" t="n"/>
      <c r="I1898" s="9" t="n"/>
      <c r="J1898" s="9" t="n"/>
      <c r="K1898" s="9" t="n"/>
      <c r="L1898" s="9">
        <f>IF(COUNTA($A1898:$K1898)=0,"",IF(AND(IFERROR($H1898,0)&gt;0,LEN(TRIM($K1898&amp;""))&gt;0,IFERROR(LOOKUP(2,1/((LISTS!$M$2:$M$13&lt;&gt;"")*ISNUMBER(SEARCH(LISTS!$M$2:$M$13,$I1898))),LISTS!$N$2:$N$13),"NO")="SI"),"SI","NO"))</f>
        <v/>
      </c>
      <c r="M1898" s="9">
        <f>IF(COUNTA($A1898:$K1898)=0,"",IF($K1898&lt;&gt;"",IF(COUNTIF($K$19:$K1898,$K1898)&gt;1,"SI","NO"),IF(COUNTIFS($A$19:$A1898,$A1898,$C$19:$C1898,$C1898,$J$19:$J1898,$J1898,$D$19:$D1898,$D1898)&gt;1,"SI","NO")))</f>
        <v/>
      </c>
      <c r="N1898" s="11">
        <f>IF(COUNTA($A1898:$K1898)=0,"",IF(AND($L1898="SI",$M1898="NO"),IFERROR($H1898,0),0))</f>
        <v/>
      </c>
      <c r="O1898" s="9">
        <f>IF(COUNTA($A1898:$K1898)=0,"",IF($M1898="SI","CUFE o factura duplicada dentro del reporte; no se suma dos veces",IF(IFERROR($H1898,0)&lt;=0,"DIAN reporta valor susceptible 0",IF($L1898="NO",IFERROR(LOOKUP(2,1/((LISTS!$M$2:$M$13&lt;&gt;"")*ISNUMBER(SEARCH(LISTS!$M$2:$M$13,$I1898))),LISTS!$O$2:$O$13),"Medio de pago no elegible o no identificado por DIAN"),"Apta automaticamente por pago electronico y base positiva"))))</f>
        <v/>
      </c>
    </row>
    <row r="1899">
      <c r="A1899" s="9" t="n"/>
      <c r="B1899" s="9" t="n"/>
      <c r="C1899" s="12" t="n"/>
      <c r="D1899" s="11" t="n"/>
      <c r="E1899" s="11" t="n"/>
      <c r="F1899" s="11" t="n"/>
      <c r="G1899" s="11" t="n"/>
      <c r="H1899" s="11" t="n"/>
      <c r="I1899" s="9" t="n"/>
      <c r="J1899" s="9" t="n"/>
      <c r="K1899" s="9" t="n"/>
      <c r="L1899" s="9">
        <f>IF(COUNTA($A1899:$K1899)=0,"",IF(AND(IFERROR($H1899,0)&gt;0,LEN(TRIM($K1899&amp;""))&gt;0,IFERROR(LOOKUP(2,1/((LISTS!$M$2:$M$13&lt;&gt;"")*ISNUMBER(SEARCH(LISTS!$M$2:$M$13,$I1899))),LISTS!$N$2:$N$13),"NO")="SI"),"SI","NO"))</f>
        <v/>
      </c>
      <c r="M1899" s="9">
        <f>IF(COUNTA($A1899:$K1899)=0,"",IF($K1899&lt;&gt;"",IF(COUNTIF($K$19:$K1899,$K1899)&gt;1,"SI","NO"),IF(COUNTIFS($A$19:$A1899,$A1899,$C$19:$C1899,$C1899,$J$19:$J1899,$J1899,$D$19:$D1899,$D1899)&gt;1,"SI","NO")))</f>
        <v/>
      </c>
      <c r="N1899" s="11">
        <f>IF(COUNTA($A1899:$K1899)=0,"",IF(AND($L1899="SI",$M1899="NO"),IFERROR($H1899,0),0))</f>
        <v/>
      </c>
      <c r="O1899" s="9">
        <f>IF(COUNTA($A1899:$K1899)=0,"",IF($M1899="SI","CUFE o factura duplicada dentro del reporte; no se suma dos veces",IF(IFERROR($H1899,0)&lt;=0,"DIAN reporta valor susceptible 0",IF($L1899="NO",IFERROR(LOOKUP(2,1/((LISTS!$M$2:$M$13&lt;&gt;"")*ISNUMBER(SEARCH(LISTS!$M$2:$M$13,$I1899))),LISTS!$O$2:$O$13),"Medio de pago no elegible o no identificado por DIAN"),"Apta automaticamente por pago electronico y base positiva"))))</f>
        <v/>
      </c>
    </row>
    <row r="1900">
      <c r="A1900" s="9" t="n"/>
      <c r="B1900" s="9" t="n"/>
      <c r="C1900" s="12" t="n"/>
      <c r="D1900" s="11" t="n"/>
      <c r="E1900" s="11" t="n"/>
      <c r="F1900" s="11" t="n"/>
      <c r="G1900" s="11" t="n"/>
      <c r="H1900" s="11" t="n"/>
      <c r="I1900" s="9" t="n"/>
      <c r="J1900" s="9" t="n"/>
      <c r="K1900" s="9" t="n"/>
      <c r="L1900" s="9">
        <f>IF(COUNTA($A1900:$K1900)=0,"",IF(AND(IFERROR($H1900,0)&gt;0,LEN(TRIM($K1900&amp;""))&gt;0,IFERROR(LOOKUP(2,1/((LISTS!$M$2:$M$13&lt;&gt;"")*ISNUMBER(SEARCH(LISTS!$M$2:$M$13,$I1900))),LISTS!$N$2:$N$13),"NO")="SI"),"SI","NO"))</f>
        <v/>
      </c>
      <c r="M1900" s="9">
        <f>IF(COUNTA($A1900:$K1900)=0,"",IF($K1900&lt;&gt;"",IF(COUNTIF($K$19:$K1900,$K1900)&gt;1,"SI","NO"),IF(COUNTIFS($A$19:$A1900,$A1900,$C$19:$C1900,$C1900,$J$19:$J1900,$J1900,$D$19:$D1900,$D1900)&gt;1,"SI","NO")))</f>
        <v/>
      </c>
      <c r="N1900" s="11">
        <f>IF(COUNTA($A1900:$K1900)=0,"",IF(AND($L1900="SI",$M1900="NO"),IFERROR($H1900,0),0))</f>
        <v/>
      </c>
      <c r="O1900" s="9">
        <f>IF(COUNTA($A1900:$K1900)=0,"",IF($M1900="SI","CUFE o factura duplicada dentro del reporte; no se suma dos veces",IF(IFERROR($H1900,0)&lt;=0,"DIAN reporta valor susceptible 0",IF($L1900="NO",IFERROR(LOOKUP(2,1/((LISTS!$M$2:$M$13&lt;&gt;"")*ISNUMBER(SEARCH(LISTS!$M$2:$M$13,$I1900))),LISTS!$O$2:$O$13),"Medio de pago no elegible o no identificado por DIAN"),"Apta automaticamente por pago electronico y base positiva"))))</f>
        <v/>
      </c>
    </row>
    <row r="1901">
      <c r="A1901" s="9" t="n"/>
      <c r="B1901" s="9" t="n"/>
      <c r="C1901" s="12" t="n"/>
      <c r="D1901" s="11" t="n"/>
      <c r="E1901" s="11" t="n"/>
      <c r="F1901" s="11" t="n"/>
      <c r="G1901" s="11" t="n"/>
      <c r="H1901" s="11" t="n"/>
      <c r="I1901" s="9" t="n"/>
      <c r="J1901" s="9" t="n"/>
      <c r="K1901" s="9" t="n"/>
      <c r="L1901" s="9">
        <f>IF(COUNTA($A1901:$K1901)=0,"",IF(AND(IFERROR($H1901,0)&gt;0,LEN(TRIM($K1901&amp;""))&gt;0,IFERROR(LOOKUP(2,1/((LISTS!$M$2:$M$13&lt;&gt;"")*ISNUMBER(SEARCH(LISTS!$M$2:$M$13,$I1901))),LISTS!$N$2:$N$13),"NO")="SI"),"SI","NO"))</f>
        <v/>
      </c>
      <c r="M1901" s="9">
        <f>IF(COUNTA($A1901:$K1901)=0,"",IF($K1901&lt;&gt;"",IF(COUNTIF($K$19:$K1901,$K1901)&gt;1,"SI","NO"),IF(COUNTIFS($A$19:$A1901,$A1901,$C$19:$C1901,$C1901,$J$19:$J1901,$J1901,$D$19:$D1901,$D1901)&gt;1,"SI","NO")))</f>
        <v/>
      </c>
      <c r="N1901" s="11">
        <f>IF(COUNTA($A1901:$K1901)=0,"",IF(AND($L1901="SI",$M1901="NO"),IFERROR($H1901,0),0))</f>
        <v/>
      </c>
      <c r="O1901" s="9">
        <f>IF(COUNTA($A1901:$K1901)=0,"",IF($M1901="SI","CUFE o factura duplicada dentro del reporte; no se suma dos veces",IF(IFERROR($H1901,0)&lt;=0,"DIAN reporta valor susceptible 0",IF($L1901="NO",IFERROR(LOOKUP(2,1/((LISTS!$M$2:$M$13&lt;&gt;"")*ISNUMBER(SEARCH(LISTS!$M$2:$M$13,$I1901))),LISTS!$O$2:$O$13),"Medio de pago no elegible o no identificado por DIAN"),"Apta automaticamente por pago electronico y base positiva"))))</f>
        <v/>
      </c>
    </row>
    <row r="1902">
      <c r="A1902" s="9" t="n"/>
      <c r="B1902" s="9" t="n"/>
      <c r="C1902" s="12" t="n"/>
      <c r="D1902" s="11" t="n"/>
      <c r="E1902" s="11" t="n"/>
      <c r="F1902" s="11" t="n"/>
      <c r="G1902" s="11" t="n"/>
      <c r="H1902" s="11" t="n"/>
      <c r="I1902" s="9" t="n"/>
      <c r="J1902" s="9" t="n"/>
      <c r="K1902" s="9" t="n"/>
      <c r="L1902" s="9">
        <f>IF(COUNTA($A1902:$K1902)=0,"",IF(AND(IFERROR($H1902,0)&gt;0,LEN(TRIM($K1902&amp;""))&gt;0,IFERROR(LOOKUP(2,1/((LISTS!$M$2:$M$13&lt;&gt;"")*ISNUMBER(SEARCH(LISTS!$M$2:$M$13,$I1902))),LISTS!$N$2:$N$13),"NO")="SI"),"SI","NO"))</f>
        <v/>
      </c>
      <c r="M1902" s="9">
        <f>IF(COUNTA($A1902:$K1902)=0,"",IF($K1902&lt;&gt;"",IF(COUNTIF($K$19:$K1902,$K1902)&gt;1,"SI","NO"),IF(COUNTIFS($A$19:$A1902,$A1902,$C$19:$C1902,$C1902,$J$19:$J1902,$J1902,$D$19:$D1902,$D1902)&gt;1,"SI","NO")))</f>
        <v/>
      </c>
      <c r="N1902" s="11">
        <f>IF(COUNTA($A1902:$K1902)=0,"",IF(AND($L1902="SI",$M1902="NO"),IFERROR($H1902,0),0))</f>
        <v/>
      </c>
      <c r="O1902" s="9">
        <f>IF(COUNTA($A1902:$K1902)=0,"",IF($M1902="SI","CUFE o factura duplicada dentro del reporte; no se suma dos veces",IF(IFERROR($H1902,0)&lt;=0,"DIAN reporta valor susceptible 0",IF($L1902="NO",IFERROR(LOOKUP(2,1/((LISTS!$M$2:$M$13&lt;&gt;"")*ISNUMBER(SEARCH(LISTS!$M$2:$M$13,$I1902))),LISTS!$O$2:$O$13),"Medio de pago no elegible o no identificado por DIAN"),"Apta automaticamente por pago electronico y base positiva"))))</f>
        <v/>
      </c>
    </row>
    <row r="1903">
      <c r="A1903" s="9" t="n"/>
      <c r="B1903" s="9" t="n"/>
      <c r="C1903" s="12" t="n"/>
      <c r="D1903" s="11" t="n"/>
      <c r="E1903" s="11" t="n"/>
      <c r="F1903" s="11" t="n"/>
      <c r="G1903" s="11" t="n"/>
      <c r="H1903" s="11" t="n"/>
      <c r="I1903" s="9" t="n"/>
      <c r="J1903" s="9" t="n"/>
      <c r="K1903" s="9" t="n"/>
      <c r="L1903" s="9">
        <f>IF(COUNTA($A1903:$K1903)=0,"",IF(AND(IFERROR($H1903,0)&gt;0,LEN(TRIM($K1903&amp;""))&gt;0,IFERROR(LOOKUP(2,1/((LISTS!$M$2:$M$13&lt;&gt;"")*ISNUMBER(SEARCH(LISTS!$M$2:$M$13,$I1903))),LISTS!$N$2:$N$13),"NO")="SI"),"SI","NO"))</f>
        <v/>
      </c>
      <c r="M1903" s="9">
        <f>IF(COUNTA($A1903:$K1903)=0,"",IF($K1903&lt;&gt;"",IF(COUNTIF($K$19:$K1903,$K1903)&gt;1,"SI","NO"),IF(COUNTIFS($A$19:$A1903,$A1903,$C$19:$C1903,$C1903,$J$19:$J1903,$J1903,$D$19:$D1903,$D1903)&gt;1,"SI","NO")))</f>
        <v/>
      </c>
      <c r="N1903" s="11">
        <f>IF(COUNTA($A1903:$K1903)=0,"",IF(AND($L1903="SI",$M1903="NO"),IFERROR($H1903,0),0))</f>
        <v/>
      </c>
      <c r="O1903" s="9">
        <f>IF(COUNTA($A1903:$K1903)=0,"",IF($M1903="SI","CUFE o factura duplicada dentro del reporte; no se suma dos veces",IF(IFERROR($H1903,0)&lt;=0,"DIAN reporta valor susceptible 0",IF($L1903="NO",IFERROR(LOOKUP(2,1/((LISTS!$M$2:$M$13&lt;&gt;"")*ISNUMBER(SEARCH(LISTS!$M$2:$M$13,$I1903))),LISTS!$O$2:$O$13),"Medio de pago no elegible o no identificado por DIAN"),"Apta automaticamente por pago electronico y base positiva"))))</f>
        <v/>
      </c>
    </row>
    <row r="1904">
      <c r="A1904" s="9" t="n"/>
      <c r="B1904" s="9" t="n"/>
      <c r="C1904" s="12" t="n"/>
      <c r="D1904" s="11" t="n"/>
      <c r="E1904" s="11" t="n"/>
      <c r="F1904" s="11" t="n"/>
      <c r="G1904" s="11" t="n"/>
      <c r="H1904" s="11" t="n"/>
      <c r="I1904" s="9" t="n"/>
      <c r="J1904" s="9" t="n"/>
      <c r="K1904" s="9" t="n"/>
      <c r="L1904" s="9">
        <f>IF(COUNTA($A1904:$K1904)=0,"",IF(AND(IFERROR($H1904,0)&gt;0,LEN(TRIM($K1904&amp;""))&gt;0,IFERROR(LOOKUP(2,1/((LISTS!$M$2:$M$13&lt;&gt;"")*ISNUMBER(SEARCH(LISTS!$M$2:$M$13,$I1904))),LISTS!$N$2:$N$13),"NO")="SI"),"SI","NO"))</f>
        <v/>
      </c>
      <c r="M1904" s="9">
        <f>IF(COUNTA($A1904:$K1904)=0,"",IF($K1904&lt;&gt;"",IF(COUNTIF($K$19:$K1904,$K1904)&gt;1,"SI","NO"),IF(COUNTIFS($A$19:$A1904,$A1904,$C$19:$C1904,$C1904,$J$19:$J1904,$J1904,$D$19:$D1904,$D1904)&gt;1,"SI","NO")))</f>
        <v/>
      </c>
      <c r="N1904" s="11">
        <f>IF(COUNTA($A1904:$K1904)=0,"",IF(AND($L1904="SI",$M1904="NO"),IFERROR($H1904,0),0))</f>
        <v/>
      </c>
      <c r="O1904" s="9">
        <f>IF(COUNTA($A1904:$K1904)=0,"",IF($M1904="SI","CUFE o factura duplicada dentro del reporte; no se suma dos veces",IF(IFERROR($H1904,0)&lt;=0,"DIAN reporta valor susceptible 0",IF($L1904="NO",IFERROR(LOOKUP(2,1/((LISTS!$M$2:$M$13&lt;&gt;"")*ISNUMBER(SEARCH(LISTS!$M$2:$M$13,$I1904))),LISTS!$O$2:$O$13),"Medio de pago no elegible o no identificado por DIAN"),"Apta automaticamente por pago electronico y base positiva"))))</f>
        <v/>
      </c>
    </row>
    <row r="1905">
      <c r="A1905" s="9" t="n"/>
      <c r="B1905" s="9" t="n"/>
      <c r="C1905" s="12" t="n"/>
      <c r="D1905" s="11" t="n"/>
      <c r="E1905" s="11" t="n"/>
      <c r="F1905" s="11" t="n"/>
      <c r="G1905" s="11" t="n"/>
      <c r="H1905" s="11" t="n"/>
      <c r="I1905" s="9" t="n"/>
      <c r="J1905" s="9" t="n"/>
      <c r="K1905" s="9" t="n"/>
      <c r="L1905" s="9">
        <f>IF(COUNTA($A1905:$K1905)=0,"",IF(AND(IFERROR($H1905,0)&gt;0,LEN(TRIM($K1905&amp;""))&gt;0,IFERROR(LOOKUP(2,1/((LISTS!$M$2:$M$13&lt;&gt;"")*ISNUMBER(SEARCH(LISTS!$M$2:$M$13,$I1905))),LISTS!$N$2:$N$13),"NO")="SI"),"SI","NO"))</f>
        <v/>
      </c>
      <c r="M1905" s="9">
        <f>IF(COUNTA($A1905:$K1905)=0,"",IF($K1905&lt;&gt;"",IF(COUNTIF($K$19:$K1905,$K1905)&gt;1,"SI","NO"),IF(COUNTIFS($A$19:$A1905,$A1905,$C$19:$C1905,$C1905,$J$19:$J1905,$J1905,$D$19:$D1905,$D1905)&gt;1,"SI","NO")))</f>
        <v/>
      </c>
      <c r="N1905" s="11">
        <f>IF(COUNTA($A1905:$K1905)=0,"",IF(AND($L1905="SI",$M1905="NO"),IFERROR($H1905,0),0))</f>
        <v/>
      </c>
      <c r="O1905" s="9">
        <f>IF(COUNTA($A1905:$K1905)=0,"",IF($M1905="SI","CUFE o factura duplicada dentro del reporte; no se suma dos veces",IF(IFERROR($H1905,0)&lt;=0,"DIAN reporta valor susceptible 0",IF($L1905="NO",IFERROR(LOOKUP(2,1/((LISTS!$M$2:$M$13&lt;&gt;"")*ISNUMBER(SEARCH(LISTS!$M$2:$M$13,$I1905))),LISTS!$O$2:$O$13),"Medio de pago no elegible o no identificado por DIAN"),"Apta automaticamente por pago electronico y base positiva"))))</f>
        <v/>
      </c>
    </row>
    <row r="1906">
      <c r="A1906" s="9" t="n"/>
      <c r="B1906" s="9" t="n"/>
      <c r="C1906" s="12" t="n"/>
      <c r="D1906" s="11" t="n"/>
      <c r="E1906" s="11" t="n"/>
      <c r="F1906" s="11" t="n"/>
      <c r="G1906" s="11" t="n"/>
      <c r="H1906" s="11" t="n"/>
      <c r="I1906" s="9" t="n"/>
      <c r="J1906" s="9" t="n"/>
      <c r="K1906" s="9" t="n"/>
      <c r="L1906" s="9">
        <f>IF(COUNTA($A1906:$K1906)=0,"",IF(AND(IFERROR($H1906,0)&gt;0,LEN(TRIM($K1906&amp;""))&gt;0,IFERROR(LOOKUP(2,1/((LISTS!$M$2:$M$13&lt;&gt;"")*ISNUMBER(SEARCH(LISTS!$M$2:$M$13,$I1906))),LISTS!$N$2:$N$13),"NO")="SI"),"SI","NO"))</f>
        <v/>
      </c>
      <c r="M1906" s="9">
        <f>IF(COUNTA($A1906:$K1906)=0,"",IF($K1906&lt;&gt;"",IF(COUNTIF($K$19:$K1906,$K1906)&gt;1,"SI","NO"),IF(COUNTIFS($A$19:$A1906,$A1906,$C$19:$C1906,$C1906,$J$19:$J1906,$J1906,$D$19:$D1906,$D1906)&gt;1,"SI","NO")))</f>
        <v/>
      </c>
      <c r="N1906" s="11">
        <f>IF(COUNTA($A1906:$K1906)=0,"",IF(AND($L1906="SI",$M1906="NO"),IFERROR($H1906,0),0))</f>
        <v/>
      </c>
      <c r="O1906" s="9">
        <f>IF(COUNTA($A1906:$K1906)=0,"",IF($M1906="SI","CUFE o factura duplicada dentro del reporte; no se suma dos veces",IF(IFERROR($H1906,0)&lt;=0,"DIAN reporta valor susceptible 0",IF($L1906="NO",IFERROR(LOOKUP(2,1/((LISTS!$M$2:$M$13&lt;&gt;"")*ISNUMBER(SEARCH(LISTS!$M$2:$M$13,$I1906))),LISTS!$O$2:$O$13),"Medio de pago no elegible o no identificado por DIAN"),"Apta automaticamente por pago electronico y base positiva"))))</f>
        <v/>
      </c>
    </row>
    <row r="1907">
      <c r="A1907" s="9" t="n"/>
      <c r="B1907" s="9" t="n"/>
      <c r="C1907" s="12" t="n"/>
      <c r="D1907" s="11" t="n"/>
      <c r="E1907" s="11" t="n"/>
      <c r="F1907" s="11" t="n"/>
      <c r="G1907" s="11" t="n"/>
      <c r="H1907" s="11" t="n"/>
      <c r="I1907" s="9" t="n"/>
      <c r="J1907" s="9" t="n"/>
      <c r="K1907" s="9" t="n"/>
      <c r="L1907" s="9">
        <f>IF(COUNTA($A1907:$K1907)=0,"",IF(AND(IFERROR($H1907,0)&gt;0,LEN(TRIM($K1907&amp;""))&gt;0,IFERROR(LOOKUP(2,1/((LISTS!$M$2:$M$13&lt;&gt;"")*ISNUMBER(SEARCH(LISTS!$M$2:$M$13,$I1907))),LISTS!$N$2:$N$13),"NO")="SI"),"SI","NO"))</f>
        <v/>
      </c>
      <c r="M1907" s="9">
        <f>IF(COUNTA($A1907:$K1907)=0,"",IF($K1907&lt;&gt;"",IF(COUNTIF($K$19:$K1907,$K1907)&gt;1,"SI","NO"),IF(COUNTIFS($A$19:$A1907,$A1907,$C$19:$C1907,$C1907,$J$19:$J1907,$J1907,$D$19:$D1907,$D1907)&gt;1,"SI","NO")))</f>
        <v/>
      </c>
      <c r="N1907" s="11">
        <f>IF(COUNTA($A1907:$K1907)=0,"",IF(AND($L1907="SI",$M1907="NO"),IFERROR($H1907,0),0))</f>
        <v/>
      </c>
      <c r="O1907" s="9">
        <f>IF(COUNTA($A1907:$K1907)=0,"",IF($M1907="SI","CUFE o factura duplicada dentro del reporte; no se suma dos veces",IF(IFERROR($H1907,0)&lt;=0,"DIAN reporta valor susceptible 0",IF($L1907="NO",IFERROR(LOOKUP(2,1/((LISTS!$M$2:$M$13&lt;&gt;"")*ISNUMBER(SEARCH(LISTS!$M$2:$M$13,$I1907))),LISTS!$O$2:$O$13),"Medio de pago no elegible o no identificado por DIAN"),"Apta automaticamente por pago electronico y base positiva"))))</f>
        <v/>
      </c>
    </row>
    <row r="1908">
      <c r="A1908" s="9" t="n"/>
      <c r="B1908" s="9" t="n"/>
      <c r="C1908" s="12" t="n"/>
      <c r="D1908" s="11" t="n"/>
      <c r="E1908" s="11" t="n"/>
      <c r="F1908" s="11" t="n"/>
      <c r="G1908" s="11" t="n"/>
      <c r="H1908" s="11" t="n"/>
      <c r="I1908" s="9" t="n"/>
      <c r="J1908" s="9" t="n"/>
      <c r="K1908" s="9" t="n"/>
      <c r="L1908" s="9">
        <f>IF(COUNTA($A1908:$K1908)=0,"",IF(AND(IFERROR($H1908,0)&gt;0,LEN(TRIM($K1908&amp;""))&gt;0,IFERROR(LOOKUP(2,1/((LISTS!$M$2:$M$13&lt;&gt;"")*ISNUMBER(SEARCH(LISTS!$M$2:$M$13,$I1908))),LISTS!$N$2:$N$13),"NO")="SI"),"SI","NO"))</f>
        <v/>
      </c>
      <c r="M1908" s="9">
        <f>IF(COUNTA($A1908:$K1908)=0,"",IF($K1908&lt;&gt;"",IF(COUNTIF($K$19:$K1908,$K1908)&gt;1,"SI","NO"),IF(COUNTIFS($A$19:$A1908,$A1908,$C$19:$C1908,$C1908,$J$19:$J1908,$J1908,$D$19:$D1908,$D1908)&gt;1,"SI","NO")))</f>
        <v/>
      </c>
      <c r="N1908" s="11">
        <f>IF(COUNTA($A1908:$K1908)=0,"",IF(AND($L1908="SI",$M1908="NO"),IFERROR($H1908,0),0))</f>
        <v/>
      </c>
      <c r="O1908" s="9">
        <f>IF(COUNTA($A1908:$K1908)=0,"",IF($M1908="SI","CUFE o factura duplicada dentro del reporte; no se suma dos veces",IF(IFERROR($H1908,0)&lt;=0,"DIAN reporta valor susceptible 0",IF($L1908="NO",IFERROR(LOOKUP(2,1/((LISTS!$M$2:$M$13&lt;&gt;"")*ISNUMBER(SEARCH(LISTS!$M$2:$M$13,$I1908))),LISTS!$O$2:$O$13),"Medio de pago no elegible o no identificado por DIAN"),"Apta automaticamente por pago electronico y base positiva"))))</f>
        <v/>
      </c>
    </row>
    <row r="1909">
      <c r="A1909" s="9" t="n"/>
      <c r="B1909" s="9" t="n"/>
      <c r="C1909" s="12" t="n"/>
      <c r="D1909" s="11" t="n"/>
      <c r="E1909" s="11" t="n"/>
      <c r="F1909" s="11" t="n"/>
      <c r="G1909" s="11" t="n"/>
      <c r="H1909" s="11" t="n"/>
      <c r="I1909" s="9" t="n"/>
      <c r="J1909" s="9" t="n"/>
      <c r="K1909" s="9" t="n"/>
      <c r="L1909" s="9">
        <f>IF(COUNTA($A1909:$K1909)=0,"",IF(AND(IFERROR($H1909,0)&gt;0,LEN(TRIM($K1909&amp;""))&gt;0,IFERROR(LOOKUP(2,1/((LISTS!$M$2:$M$13&lt;&gt;"")*ISNUMBER(SEARCH(LISTS!$M$2:$M$13,$I1909))),LISTS!$N$2:$N$13),"NO")="SI"),"SI","NO"))</f>
        <v/>
      </c>
      <c r="M1909" s="9">
        <f>IF(COUNTA($A1909:$K1909)=0,"",IF($K1909&lt;&gt;"",IF(COUNTIF($K$19:$K1909,$K1909)&gt;1,"SI","NO"),IF(COUNTIFS($A$19:$A1909,$A1909,$C$19:$C1909,$C1909,$J$19:$J1909,$J1909,$D$19:$D1909,$D1909)&gt;1,"SI","NO")))</f>
        <v/>
      </c>
      <c r="N1909" s="11">
        <f>IF(COUNTA($A1909:$K1909)=0,"",IF(AND($L1909="SI",$M1909="NO"),IFERROR($H1909,0),0))</f>
        <v/>
      </c>
      <c r="O1909" s="9">
        <f>IF(COUNTA($A1909:$K1909)=0,"",IF($M1909="SI","CUFE o factura duplicada dentro del reporte; no se suma dos veces",IF(IFERROR($H1909,0)&lt;=0,"DIAN reporta valor susceptible 0",IF($L1909="NO",IFERROR(LOOKUP(2,1/((LISTS!$M$2:$M$13&lt;&gt;"")*ISNUMBER(SEARCH(LISTS!$M$2:$M$13,$I1909))),LISTS!$O$2:$O$13),"Medio de pago no elegible o no identificado por DIAN"),"Apta automaticamente por pago electronico y base positiva"))))</f>
        <v/>
      </c>
    </row>
    <row r="1910">
      <c r="A1910" s="9" t="n"/>
      <c r="B1910" s="9" t="n"/>
      <c r="C1910" s="12" t="n"/>
      <c r="D1910" s="11" t="n"/>
      <c r="E1910" s="11" t="n"/>
      <c r="F1910" s="11" t="n"/>
      <c r="G1910" s="11" t="n"/>
      <c r="H1910" s="11" t="n"/>
      <c r="I1910" s="9" t="n"/>
      <c r="J1910" s="9" t="n"/>
      <c r="K1910" s="9" t="n"/>
      <c r="L1910" s="9">
        <f>IF(COUNTA($A1910:$K1910)=0,"",IF(AND(IFERROR($H1910,0)&gt;0,LEN(TRIM($K1910&amp;""))&gt;0,IFERROR(LOOKUP(2,1/((LISTS!$M$2:$M$13&lt;&gt;"")*ISNUMBER(SEARCH(LISTS!$M$2:$M$13,$I1910))),LISTS!$N$2:$N$13),"NO")="SI"),"SI","NO"))</f>
        <v/>
      </c>
      <c r="M1910" s="9">
        <f>IF(COUNTA($A1910:$K1910)=0,"",IF($K1910&lt;&gt;"",IF(COUNTIF($K$19:$K1910,$K1910)&gt;1,"SI","NO"),IF(COUNTIFS($A$19:$A1910,$A1910,$C$19:$C1910,$C1910,$J$19:$J1910,$J1910,$D$19:$D1910,$D1910)&gt;1,"SI","NO")))</f>
        <v/>
      </c>
      <c r="N1910" s="11">
        <f>IF(COUNTA($A1910:$K1910)=0,"",IF(AND($L1910="SI",$M1910="NO"),IFERROR($H1910,0),0))</f>
        <v/>
      </c>
      <c r="O1910" s="9">
        <f>IF(COUNTA($A1910:$K1910)=0,"",IF($M1910="SI","CUFE o factura duplicada dentro del reporte; no se suma dos veces",IF(IFERROR($H1910,0)&lt;=0,"DIAN reporta valor susceptible 0",IF($L1910="NO",IFERROR(LOOKUP(2,1/((LISTS!$M$2:$M$13&lt;&gt;"")*ISNUMBER(SEARCH(LISTS!$M$2:$M$13,$I1910))),LISTS!$O$2:$O$13),"Medio de pago no elegible o no identificado por DIAN"),"Apta automaticamente por pago electronico y base positiva"))))</f>
        <v/>
      </c>
    </row>
    <row r="1911">
      <c r="A1911" s="9" t="n"/>
      <c r="B1911" s="9" t="n"/>
      <c r="C1911" s="12" t="n"/>
      <c r="D1911" s="11" t="n"/>
      <c r="E1911" s="11" t="n"/>
      <c r="F1911" s="11" t="n"/>
      <c r="G1911" s="11" t="n"/>
      <c r="H1911" s="11" t="n"/>
      <c r="I1911" s="9" t="n"/>
      <c r="J1911" s="9" t="n"/>
      <c r="K1911" s="9" t="n"/>
      <c r="L1911" s="9">
        <f>IF(COUNTA($A1911:$K1911)=0,"",IF(AND(IFERROR($H1911,0)&gt;0,LEN(TRIM($K1911&amp;""))&gt;0,IFERROR(LOOKUP(2,1/((LISTS!$M$2:$M$13&lt;&gt;"")*ISNUMBER(SEARCH(LISTS!$M$2:$M$13,$I1911))),LISTS!$N$2:$N$13),"NO")="SI"),"SI","NO"))</f>
        <v/>
      </c>
      <c r="M1911" s="9">
        <f>IF(COUNTA($A1911:$K1911)=0,"",IF($K1911&lt;&gt;"",IF(COUNTIF($K$19:$K1911,$K1911)&gt;1,"SI","NO"),IF(COUNTIFS($A$19:$A1911,$A1911,$C$19:$C1911,$C1911,$J$19:$J1911,$J1911,$D$19:$D1911,$D1911)&gt;1,"SI","NO")))</f>
        <v/>
      </c>
      <c r="N1911" s="11">
        <f>IF(COUNTA($A1911:$K1911)=0,"",IF(AND($L1911="SI",$M1911="NO"),IFERROR($H1911,0),0))</f>
        <v/>
      </c>
      <c r="O1911" s="9">
        <f>IF(COUNTA($A1911:$K1911)=0,"",IF($M1911="SI","CUFE o factura duplicada dentro del reporte; no se suma dos veces",IF(IFERROR($H1911,0)&lt;=0,"DIAN reporta valor susceptible 0",IF($L1911="NO",IFERROR(LOOKUP(2,1/((LISTS!$M$2:$M$13&lt;&gt;"")*ISNUMBER(SEARCH(LISTS!$M$2:$M$13,$I1911))),LISTS!$O$2:$O$13),"Medio de pago no elegible o no identificado por DIAN"),"Apta automaticamente por pago electronico y base positiva"))))</f>
        <v/>
      </c>
    </row>
    <row r="1912">
      <c r="A1912" s="9" t="n"/>
      <c r="B1912" s="9" t="n"/>
      <c r="C1912" s="12" t="n"/>
      <c r="D1912" s="11" t="n"/>
      <c r="E1912" s="11" t="n"/>
      <c r="F1912" s="11" t="n"/>
      <c r="G1912" s="11" t="n"/>
      <c r="H1912" s="11" t="n"/>
      <c r="I1912" s="9" t="n"/>
      <c r="J1912" s="9" t="n"/>
      <c r="K1912" s="9" t="n"/>
      <c r="L1912" s="9">
        <f>IF(COUNTA($A1912:$K1912)=0,"",IF(AND(IFERROR($H1912,0)&gt;0,LEN(TRIM($K1912&amp;""))&gt;0,IFERROR(LOOKUP(2,1/((LISTS!$M$2:$M$13&lt;&gt;"")*ISNUMBER(SEARCH(LISTS!$M$2:$M$13,$I1912))),LISTS!$N$2:$N$13),"NO")="SI"),"SI","NO"))</f>
        <v/>
      </c>
      <c r="M1912" s="9">
        <f>IF(COUNTA($A1912:$K1912)=0,"",IF($K1912&lt;&gt;"",IF(COUNTIF($K$19:$K1912,$K1912)&gt;1,"SI","NO"),IF(COUNTIFS($A$19:$A1912,$A1912,$C$19:$C1912,$C1912,$J$19:$J1912,$J1912,$D$19:$D1912,$D1912)&gt;1,"SI","NO")))</f>
        <v/>
      </c>
      <c r="N1912" s="11">
        <f>IF(COUNTA($A1912:$K1912)=0,"",IF(AND($L1912="SI",$M1912="NO"),IFERROR($H1912,0),0))</f>
        <v/>
      </c>
      <c r="O1912" s="9">
        <f>IF(COUNTA($A1912:$K1912)=0,"",IF($M1912="SI","CUFE o factura duplicada dentro del reporte; no se suma dos veces",IF(IFERROR($H1912,0)&lt;=0,"DIAN reporta valor susceptible 0",IF($L1912="NO",IFERROR(LOOKUP(2,1/((LISTS!$M$2:$M$13&lt;&gt;"")*ISNUMBER(SEARCH(LISTS!$M$2:$M$13,$I1912))),LISTS!$O$2:$O$13),"Medio de pago no elegible o no identificado por DIAN"),"Apta automaticamente por pago electronico y base positiva"))))</f>
        <v/>
      </c>
    </row>
    <row r="1913">
      <c r="A1913" s="9" t="n"/>
      <c r="B1913" s="9" t="n"/>
      <c r="C1913" s="12" t="n"/>
      <c r="D1913" s="11" t="n"/>
      <c r="E1913" s="11" t="n"/>
      <c r="F1913" s="11" t="n"/>
      <c r="G1913" s="11" t="n"/>
      <c r="H1913" s="11" t="n"/>
      <c r="I1913" s="9" t="n"/>
      <c r="J1913" s="9" t="n"/>
      <c r="K1913" s="9" t="n"/>
      <c r="L1913" s="9">
        <f>IF(COUNTA($A1913:$K1913)=0,"",IF(AND(IFERROR($H1913,0)&gt;0,LEN(TRIM($K1913&amp;""))&gt;0,IFERROR(LOOKUP(2,1/((LISTS!$M$2:$M$13&lt;&gt;"")*ISNUMBER(SEARCH(LISTS!$M$2:$M$13,$I1913))),LISTS!$N$2:$N$13),"NO")="SI"),"SI","NO"))</f>
        <v/>
      </c>
      <c r="M1913" s="9">
        <f>IF(COUNTA($A1913:$K1913)=0,"",IF($K1913&lt;&gt;"",IF(COUNTIF($K$19:$K1913,$K1913)&gt;1,"SI","NO"),IF(COUNTIFS($A$19:$A1913,$A1913,$C$19:$C1913,$C1913,$J$19:$J1913,$J1913,$D$19:$D1913,$D1913)&gt;1,"SI","NO")))</f>
        <v/>
      </c>
      <c r="N1913" s="11">
        <f>IF(COUNTA($A1913:$K1913)=0,"",IF(AND($L1913="SI",$M1913="NO"),IFERROR($H1913,0),0))</f>
        <v/>
      </c>
      <c r="O1913" s="9">
        <f>IF(COUNTA($A1913:$K1913)=0,"",IF($M1913="SI","CUFE o factura duplicada dentro del reporte; no se suma dos veces",IF(IFERROR($H1913,0)&lt;=0,"DIAN reporta valor susceptible 0",IF($L1913="NO",IFERROR(LOOKUP(2,1/((LISTS!$M$2:$M$13&lt;&gt;"")*ISNUMBER(SEARCH(LISTS!$M$2:$M$13,$I1913))),LISTS!$O$2:$O$13),"Medio de pago no elegible o no identificado por DIAN"),"Apta automaticamente por pago electronico y base positiva"))))</f>
        <v/>
      </c>
    </row>
    <row r="1914">
      <c r="A1914" s="9" t="n"/>
      <c r="B1914" s="9" t="n"/>
      <c r="C1914" s="12" t="n"/>
      <c r="D1914" s="11" t="n"/>
      <c r="E1914" s="11" t="n"/>
      <c r="F1914" s="11" t="n"/>
      <c r="G1914" s="11" t="n"/>
      <c r="H1914" s="11" t="n"/>
      <c r="I1914" s="9" t="n"/>
      <c r="J1914" s="9" t="n"/>
      <c r="K1914" s="9" t="n"/>
      <c r="L1914" s="9">
        <f>IF(COUNTA($A1914:$K1914)=0,"",IF(AND(IFERROR($H1914,0)&gt;0,LEN(TRIM($K1914&amp;""))&gt;0,IFERROR(LOOKUP(2,1/((LISTS!$M$2:$M$13&lt;&gt;"")*ISNUMBER(SEARCH(LISTS!$M$2:$M$13,$I1914))),LISTS!$N$2:$N$13),"NO")="SI"),"SI","NO"))</f>
        <v/>
      </c>
      <c r="M1914" s="9">
        <f>IF(COUNTA($A1914:$K1914)=0,"",IF($K1914&lt;&gt;"",IF(COUNTIF($K$19:$K1914,$K1914)&gt;1,"SI","NO"),IF(COUNTIFS($A$19:$A1914,$A1914,$C$19:$C1914,$C1914,$J$19:$J1914,$J1914,$D$19:$D1914,$D1914)&gt;1,"SI","NO")))</f>
        <v/>
      </c>
      <c r="N1914" s="11">
        <f>IF(COUNTA($A1914:$K1914)=0,"",IF(AND($L1914="SI",$M1914="NO"),IFERROR($H1914,0),0))</f>
        <v/>
      </c>
      <c r="O1914" s="9">
        <f>IF(COUNTA($A1914:$K1914)=0,"",IF($M1914="SI","CUFE o factura duplicada dentro del reporte; no se suma dos veces",IF(IFERROR($H1914,0)&lt;=0,"DIAN reporta valor susceptible 0",IF($L1914="NO",IFERROR(LOOKUP(2,1/((LISTS!$M$2:$M$13&lt;&gt;"")*ISNUMBER(SEARCH(LISTS!$M$2:$M$13,$I1914))),LISTS!$O$2:$O$13),"Medio de pago no elegible o no identificado por DIAN"),"Apta automaticamente por pago electronico y base positiva"))))</f>
        <v/>
      </c>
    </row>
    <row r="1915">
      <c r="A1915" s="9" t="n"/>
      <c r="B1915" s="9" t="n"/>
      <c r="C1915" s="12" t="n"/>
      <c r="D1915" s="11" t="n"/>
      <c r="E1915" s="11" t="n"/>
      <c r="F1915" s="11" t="n"/>
      <c r="G1915" s="11" t="n"/>
      <c r="H1915" s="11" t="n"/>
      <c r="I1915" s="9" t="n"/>
      <c r="J1915" s="9" t="n"/>
      <c r="K1915" s="9" t="n"/>
      <c r="L1915" s="9">
        <f>IF(COUNTA($A1915:$K1915)=0,"",IF(AND(IFERROR($H1915,0)&gt;0,LEN(TRIM($K1915&amp;""))&gt;0,IFERROR(LOOKUP(2,1/((LISTS!$M$2:$M$13&lt;&gt;"")*ISNUMBER(SEARCH(LISTS!$M$2:$M$13,$I1915))),LISTS!$N$2:$N$13),"NO")="SI"),"SI","NO"))</f>
        <v/>
      </c>
      <c r="M1915" s="9">
        <f>IF(COUNTA($A1915:$K1915)=0,"",IF($K1915&lt;&gt;"",IF(COUNTIF($K$19:$K1915,$K1915)&gt;1,"SI","NO"),IF(COUNTIFS($A$19:$A1915,$A1915,$C$19:$C1915,$C1915,$J$19:$J1915,$J1915,$D$19:$D1915,$D1915)&gt;1,"SI","NO")))</f>
        <v/>
      </c>
      <c r="N1915" s="11">
        <f>IF(COUNTA($A1915:$K1915)=0,"",IF(AND($L1915="SI",$M1915="NO"),IFERROR($H1915,0),0))</f>
        <v/>
      </c>
      <c r="O1915" s="9">
        <f>IF(COUNTA($A1915:$K1915)=0,"",IF($M1915="SI","CUFE o factura duplicada dentro del reporte; no se suma dos veces",IF(IFERROR($H1915,0)&lt;=0,"DIAN reporta valor susceptible 0",IF($L1915="NO",IFERROR(LOOKUP(2,1/((LISTS!$M$2:$M$13&lt;&gt;"")*ISNUMBER(SEARCH(LISTS!$M$2:$M$13,$I1915))),LISTS!$O$2:$O$13),"Medio de pago no elegible o no identificado por DIAN"),"Apta automaticamente por pago electronico y base positiva"))))</f>
        <v/>
      </c>
    </row>
    <row r="1916">
      <c r="A1916" s="9" t="n"/>
      <c r="B1916" s="9" t="n"/>
      <c r="C1916" s="12" t="n"/>
      <c r="D1916" s="11" t="n"/>
      <c r="E1916" s="11" t="n"/>
      <c r="F1916" s="11" t="n"/>
      <c r="G1916" s="11" t="n"/>
      <c r="H1916" s="11" t="n"/>
      <c r="I1916" s="9" t="n"/>
      <c r="J1916" s="9" t="n"/>
      <c r="K1916" s="9" t="n"/>
      <c r="L1916" s="9">
        <f>IF(COUNTA($A1916:$K1916)=0,"",IF(AND(IFERROR($H1916,0)&gt;0,LEN(TRIM($K1916&amp;""))&gt;0,IFERROR(LOOKUP(2,1/((LISTS!$M$2:$M$13&lt;&gt;"")*ISNUMBER(SEARCH(LISTS!$M$2:$M$13,$I1916))),LISTS!$N$2:$N$13),"NO")="SI"),"SI","NO"))</f>
        <v/>
      </c>
      <c r="M1916" s="9">
        <f>IF(COUNTA($A1916:$K1916)=0,"",IF($K1916&lt;&gt;"",IF(COUNTIF($K$19:$K1916,$K1916)&gt;1,"SI","NO"),IF(COUNTIFS($A$19:$A1916,$A1916,$C$19:$C1916,$C1916,$J$19:$J1916,$J1916,$D$19:$D1916,$D1916)&gt;1,"SI","NO")))</f>
        <v/>
      </c>
      <c r="N1916" s="11">
        <f>IF(COUNTA($A1916:$K1916)=0,"",IF(AND($L1916="SI",$M1916="NO"),IFERROR($H1916,0),0))</f>
        <v/>
      </c>
      <c r="O1916" s="9">
        <f>IF(COUNTA($A1916:$K1916)=0,"",IF($M1916="SI","CUFE o factura duplicada dentro del reporte; no se suma dos veces",IF(IFERROR($H1916,0)&lt;=0,"DIAN reporta valor susceptible 0",IF($L1916="NO",IFERROR(LOOKUP(2,1/((LISTS!$M$2:$M$13&lt;&gt;"")*ISNUMBER(SEARCH(LISTS!$M$2:$M$13,$I1916))),LISTS!$O$2:$O$13),"Medio de pago no elegible o no identificado por DIAN"),"Apta automaticamente por pago electronico y base positiva"))))</f>
        <v/>
      </c>
    </row>
    <row r="1917">
      <c r="A1917" s="9" t="n"/>
      <c r="B1917" s="9" t="n"/>
      <c r="C1917" s="12" t="n"/>
      <c r="D1917" s="11" t="n"/>
      <c r="E1917" s="11" t="n"/>
      <c r="F1917" s="11" t="n"/>
      <c r="G1917" s="11" t="n"/>
      <c r="H1917" s="11" t="n"/>
      <c r="I1917" s="9" t="n"/>
      <c r="J1917" s="9" t="n"/>
      <c r="K1917" s="9" t="n"/>
      <c r="L1917" s="9">
        <f>IF(COUNTA($A1917:$K1917)=0,"",IF(AND(IFERROR($H1917,0)&gt;0,LEN(TRIM($K1917&amp;""))&gt;0,IFERROR(LOOKUP(2,1/((LISTS!$M$2:$M$13&lt;&gt;"")*ISNUMBER(SEARCH(LISTS!$M$2:$M$13,$I1917))),LISTS!$N$2:$N$13),"NO")="SI"),"SI","NO"))</f>
        <v/>
      </c>
      <c r="M1917" s="9">
        <f>IF(COUNTA($A1917:$K1917)=0,"",IF($K1917&lt;&gt;"",IF(COUNTIF($K$19:$K1917,$K1917)&gt;1,"SI","NO"),IF(COUNTIFS($A$19:$A1917,$A1917,$C$19:$C1917,$C1917,$J$19:$J1917,$J1917,$D$19:$D1917,$D1917)&gt;1,"SI","NO")))</f>
        <v/>
      </c>
      <c r="N1917" s="11">
        <f>IF(COUNTA($A1917:$K1917)=0,"",IF(AND($L1917="SI",$M1917="NO"),IFERROR($H1917,0),0))</f>
        <v/>
      </c>
      <c r="O1917" s="9">
        <f>IF(COUNTA($A1917:$K1917)=0,"",IF($M1917="SI","CUFE o factura duplicada dentro del reporte; no se suma dos veces",IF(IFERROR($H1917,0)&lt;=0,"DIAN reporta valor susceptible 0",IF($L1917="NO",IFERROR(LOOKUP(2,1/((LISTS!$M$2:$M$13&lt;&gt;"")*ISNUMBER(SEARCH(LISTS!$M$2:$M$13,$I1917))),LISTS!$O$2:$O$13),"Medio de pago no elegible o no identificado por DIAN"),"Apta automaticamente por pago electronico y base positiva"))))</f>
        <v/>
      </c>
    </row>
    <row r="1918">
      <c r="A1918" s="9" t="n"/>
      <c r="B1918" s="9" t="n"/>
      <c r="C1918" s="12" t="n"/>
      <c r="D1918" s="11" t="n"/>
      <c r="E1918" s="11" t="n"/>
      <c r="F1918" s="11" t="n"/>
      <c r="G1918" s="11" t="n"/>
      <c r="H1918" s="11" t="n"/>
      <c r="I1918" s="9" t="n"/>
      <c r="J1918" s="9" t="n"/>
      <c r="K1918" s="9" t="n"/>
      <c r="L1918" s="9">
        <f>IF(COUNTA($A1918:$K1918)=0,"",IF(AND(IFERROR($H1918,0)&gt;0,LEN(TRIM($K1918&amp;""))&gt;0,IFERROR(LOOKUP(2,1/((LISTS!$M$2:$M$13&lt;&gt;"")*ISNUMBER(SEARCH(LISTS!$M$2:$M$13,$I1918))),LISTS!$N$2:$N$13),"NO")="SI"),"SI","NO"))</f>
        <v/>
      </c>
      <c r="M1918" s="9">
        <f>IF(COUNTA($A1918:$K1918)=0,"",IF($K1918&lt;&gt;"",IF(COUNTIF($K$19:$K1918,$K1918)&gt;1,"SI","NO"),IF(COUNTIFS($A$19:$A1918,$A1918,$C$19:$C1918,$C1918,$J$19:$J1918,$J1918,$D$19:$D1918,$D1918)&gt;1,"SI","NO")))</f>
        <v/>
      </c>
      <c r="N1918" s="11">
        <f>IF(COUNTA($A1918:$K1918)=0,"",IF(AND($L1918="SI",$M1918="NO"),IFERROR($H1918,0),0))</f>
        <v/>
      </c>
      <c r="O1918" s="9">
        <f>IF(COUNTA($A1918:$K1918)=0,"",IF($M1918="SI","CUFE o factura duplicada dentro del reporte; no se suma dos veces",IF(IFERROR($H1918,0)&lt;=0,"DIAN reporta valor susceptible 0",IF($L1918="NO",IFERROR(LOOKUP(2,1/((LISTS!$M$2:$M$13&lt;&gt;"")*ISNUMBER(SEARCH(LISTS!$M$2:$M$13,$I1918))),LISTS!$O$2:$O$13),"Medio de pago no elegible o no identificado por DIAN"),"Apta automaticamente por pago electronico y base positiva"))))</f>
        <v/>
      </c>
    </row>
    <row r="1919">
      <c r="A1919" s="9" t="n"/>
      <c r="B1919" s="9" t="n"/>
      <c r="C1919" s="12" t="n"/>
      <c r="D1919" s="11" t="n"/>
      <c r="E1919" s="11" t="n"/>
      <c r="F1919" s="11" t="n"/>
      <c r="G1919" s="11" t="n"/>
      <c r="H1919" s="11" t="n"/>
      <c r="I1919" s="9" t="n"/>
      <c r="J1919" s="9" t="n"/>
      <c r="K1919" s="9" t="n"/>
      <c r="L1919" s="9">
        <f>IF(COUNTA($A1919:$K1919)=0,"",IF(AND(IFERROR($H1919,0)&gt;0,LEN(TRIM($K1919&amp;""))&gt;0,IFERROR(LOOKUP(2,1/((LISTS!$M$2:$M$13&lt;&gt;"")*ISNUMBER(SEARCH(LISTS!$M$2:$M$13,$I1919))),LISTS!$N$2:$N$13),"NO")="SI"),"SI","NO"))</f>
        <v/>
      </c>
      <c r="M1919" s="9">
        <f>IF(COUNTA($A1919:$K1919)=0,"",IF($K1919&lt;&gt;"",IF(COUNTIF($K$19:$K1919,$K1919)&gt;1,"SI","NO"),IF(COUNTIFS($A$19:$A1919,$A1919,$C$19:$C1919,$C1919,$J$19:$J1919,$J1919,$D$19:$D1919,$D1919)&gt;1,"SI","NO")))</f>
        <v/>
      </c>
      <c r="N1919" s="11">
        <f>IF(COUNTA($A1919:$K1919)=0,"",IF(AND($L1919="SI",$M1919="NO"),IFERROR($H1919,0),0))</f>
        <v/>
      </c>
      <c r="O1919" s="9">
        <f>IF(COUNTA($A1919:$K1919)=0,"",IF($M1919="SI","CUFE o factura duplicada dentro del reporte; no se suma dos veces",IF(IFERROR($H1919,0)&lt;=0,"DIAN reporta valor susceptible 0",IF($L1919="NO",IFERROR(LOOKUP(2,1/((LISTS!$M$2:$M$13&lt;&gt;"")*ISNUMBER(SEARCH(LISTS!$M$2:$M$13,$I1919))),LISTS!$O$2:$O$13),"Medio de pago no elegible o no identificado por DIAN"),"Apta automaticamente por pago electronico y base positiva"))))</f>
        <v/>
      </c>
    </row>
    <row r="1920">
      <c r="A1920" s="9" t="n"/>
      <c r="B1920" s="9" t="n"/>
      <c r="C1920" s="12" t="n"/>
      <c r="D1920" s="11" t="n"/>
      <c r="E1920" s="11" t="n"/>
      <c r="F1920" s="11" t="n"/>
      <c r="G1920" s="11" t="n"/>
      <c r="H1920" s="11" t="n"/>
      <c r="I1920" s="9" t="n"/>
      <c r="J1920" s="9" t="n"/>
      <c r="K1920" s="9" t="n"/>
      <c r="L1920" s="9">
        <f>IF(COUNTA($A1920:$K1920)=0,"",IF(AND(IFERROR($H1920,0)&gt;0,LEN(TRIM($K1920&amp;""))&gt;0,IFERROR(LOOKUP(2,1/((LISTS!$M$2:$M$13&lt;&gt;"")*ISNUMBER(SEARCH(LISTS!$M$2:$M$13,$I1920))),LISTS!$N$2:$N$13),"NO")="SI"),"SI","NO"))</f>
        <v/>
      </c>
      <c r="M1920" s="9">
        <f>IF(COUNTA($A1920:$K1920)=0,"",IF($K1920&lt;&gt;"",IF(COUNTIF($K$19:$K1920,$K1920)&gt;1,"SI","NO"),IF(COUNTIFS($A$19:$A1920,$A1920,$C$19:$C1920,$C1920,$J$19:$J1920,$J1920,$D$19:$D1920,$D1920)&gt;1,"SI","NO")))</f>
        <v/>
      </c>
      <c r="N1920" s="11">
        <f>IF(COUNTA($A1920:$K1920)=0,"",IF(AND($L1920="SI",$M1920="NO"),IFERROR($H1920,0),0))</f>
        <v/>
      </c>
      <c r="O1920" s="9">
        <f>IF(COUNTA($A1920:$K1920)=0,"",IF($M1920="SI","CUFE o factura duplicada dentro del reporte; no se suma dos veces",IF(IFERROR($H1920,0)&lt;=0,"DIAN reporta valor susceptible 0",IF($L1920="NO",IFERROR(LOOKUP(2,1/((LISTS!$M$2:$M$13&lt;&gt;"")*ISNUMBER(SEARCH(LISTS!$M$2:$M$13,$I1920))),LISTS!$O$2:$O$13),"Medio de pago no elegible o no identificado por DIAN"),"Apta automaticamente por pago electronico y base positiva"))))</f>
        <v/>
      </c>
    </row>
    <row r="1921">
      <c r="A1921" s="9" t="n"/>
      <c r="B1921" s="9" t="n"/>
      <c r="C1921" s="12" t="n"/>
      <c r="D1921" s="11" t="n"/>
      <c r="E1921" s="11" t="n"/>
      <c r="F1921" s="11" t="n"/>
      <c r="G1921" s="11" t="n"/>
      <c r="H1921" s="11" t="n"/>
      <c r="I1921" s="9" t="n"/>
      <c r="J1921" s="9" t="n"/>
      <c r="K1921" s="9" t="n"/>
      <c r="L1921" s="9">
        <f>IF(COUNTA($A1921:$K1921)=0,"",IF(AND(IFERROR($H1921,0)&gt;0,LEN(TRIM($K1921&amp;""))&gt;0,IFERROR(LOOKUP(2,1/((LISTS!$M$2:$M$13&lt;&gt;"")*ISNUMBER(SEARCH(LISTS!$M$2:$M$13,$I1921))),LISTS!$N$2:$N$13),"NO")="SI"),"SI","NO"))</f>
        <v/>
      </c>
      <c r="M1921" s="9">
        <f>IF(COUNTA($A1921:$K1921)=0,"",IF($K1921&lt;&gt;"",IF(COUNTIF($K$19:$K1921,$K1921)&gt;1,"SI","NO"),IF(COUNTIFS($A$19:$A1921,$A1921,$C$19:$C1921,$C1921,$J$19:$J1921,$J1921,$D$19:$D1921,$D1921)&gt;1,"SI","NO")))</f>
        <v/>
      </c>
      <c r="N1921" s="11">
        <f>IF(COUNTA($A1921:$K1921)=0,"",IF(AND($L1921="SI",$M1921="NO"),IFERROR($H1921,0),0))</f>
        <v/>
      </c>
      <c r="O1921" s="9">
        <f>IF(COUNTA($A1921:$K1921)=0,"",IF($M1921="SI","CUFE o factura duplicada dentro del reporte; no se suma dos veces",IF(IFERROR($H1921,0)&lt;=0,"DIAN reporta valor susceptible 0",IF($L1921="NO",IFERROR(LOOKUP(2,1/((LISTS!$M$2:$M$13&lt;&gt;"")*ISNUMBER(SEARCH(LISTS!$M$2:$M$13,$I1921))),LISTS!$O$2:$O$13),"Medio de pago no elegible o no identificado por DIAN"),"Apta automaticamente por pago electronico y base positiva"))))</f>
        <v/>
      </c>
    </row>
    <row r="1922">
      <c r="A1922" s="9" t="n"/>
      <c r="B1922" s="9" t="n"/>
      <c r="C1922" s="12" t="n"/>
      <c r="D1922" s="11" t="n"/>
      <c r="E1922" s="11" t="n"/>
      <c r="F1922" s="11" t="n"/>
      <c r="G1922" s="11" t="n"/>
      <c r="H1922" s="11" t="n"/>
      <c r="I1922" s="9" t="n"/>
      <c r="J1922" s="9" t="n"/>
      <c r="K1922" s="9" t="n"/>
      <c r="L1922" s="9">
        <f>IF(COUNTA($A1922:$K1922)=0,"",IF(AND(IFERROR($H1922,0)&gt;0,LEN(TRIM($K1922&amp;""))&gt;0,IFERROR(LOOKUP(2,1/((LISTS!$M$2:$M$13&lt;&gt;"")*ISNUMBER(SEARCH(LISTS!$M$2:$M$13,$I1922))),LISTS!$N$2:$N$13),"NO")="SI"),"SI","NO"))</f>
        <v/>
      </c>
      <c r="M1922" s="9">
        <f>IF(COUNTA($A1922:$K1922)=0,"",IF($K1922&lt;&gt;"",IF(COUNTIF($K$19:$K1922,$K1922)&gt;1,"SI","NO"),IF(COUNTIFS($A$19:$A1922,$A1922,$C$19:$C1922,$C1922,$J$19:$J1922,$J1922,$D$19:$D1922,$D1922)&gt;1,"SI","NO")))</f>
        <v/>
      </c>
      <c r="N1922" s="11">
        <f>IF(COUNTA($A1922:$K1922)=0,"",IF(AND($L1922="SI",$M1922="NO"),IFERROR($H1922,0),0))</f>
        <v/>
      </c>
      <c r="O1922" s="9">
        <f>IF(COUNTA($A1922:$K1922)=0,"",IF($M1922="SI","CUFE o factura duplicada dentro del reporte; no se suma dos veces",IF(IFERROR($H1922,0)&lt;=0,"DIAN reporta valor susceptible 0",IF($L1922="NO",IFERROR(LOOKUP(2,1/((LISTS!$M$2:$M$13&lt;&gt;"")*ISNUMBER(SEARCH(LISTS!$M$2:$M$13,$I1922))),LISTS!$O$2:$O$13),"Medio de pago no elegible o no identificado por DIAN"),"Apta automaticamente por pago electronico y base positiva"))))</f>
        <v/>
      </c>
    </row>
    <row r="1923">
      <c r="A1923" s="9" t="n"/>
      <c r="B1923" s="9" t="n"/>
      <c r="C1923" s="12" t="n"/>
      <c r="D1923" s="11" t="n"/>
      <c r="E1923" s="11" t="n"/>
      <c r="F1923" s="11" t="n"/>
      <c r="G1923" s="11" t="n"/>
      <c r="H1923" s="11" t="n"/>
      <c r="I1923" s="9" t="n"/>
      <c r="J1923" s="9" t="n"/>
      <c r="K1923" s="9" t="n"/>
      <c r="L1923" s="9">
        <f>IF(COUNTA($A1923:$K1923)=0,"",IF(AND(IFERROR($H1923,0)&gt;0,LEN(TRIM($K1923&amp;""))&gt;0,IFERROR(LOOKUP(2,1/((LISTS!$M$2:$M$13&lt;&gt;"")*ISNUMBER(SEARCH(LISTS!$M$2:$M$13,$I1923))),LISTS!$N$2:$N$13),"NO")="SI"),"SI","NO"))</f>
        <v/>
      </c>
      <c r="M1923" s="9">
        <f>IF(COUNTA($A1923:$K1923)=0,"",IF($K1923&lt;&gt;"",IF(COUNTIF($K$19:$K1923,$K1923)&gt;1,"SI","NO"),IF(COUNTIFS($A$19:$A1923,$A1923,$C$19:$C1923,$C1923,$J$19:$J1923,$J1923,$D$19:$D1923,$D1923)&gt;1,"SI","NO")))</f>
        <v/>
      </c>
      <c r="N1923" s="11">
        <f>IF(COUNTA($A1923:$K1923)=0,"",IF(AND($L1923="SI",$M1923="NO"),IFERROR($H1923,0),0))</f>
        <v/>
      </c>
      <c r="O1923" s="9">
        <f>IF(COUNTA($A1923:$K1923)=0,"",IF($M1923="SI","CUFE o factura duplicada dentro del reporte; no se suma dos veces",IF(IFERROR($H1923,0)&lt;=0,"DIAN reporta valor susceptible 0",IF($L1923="NO",IFERROR(LOOKUP(2,1/((LISTS!$M$2:$M$13&lt;&gt;"")*ISNUMBER(SEARCH(LISTS!$M$2:$M$13,$I1923))),LISTS!$O$2:$O$13),"Medio de pago no elegible o no identificado por DIAN"),"Apta automaticamente por pago electronico y base positiva"))))</f>
        <v/>
      </c>
    </row>
    <row r="1924">
      <c r="A1924" s="9" t="n"/>
      <c r="B1924" s="9" t="n"/>
      <c r="C1924" s="12" t="n"/>
      <c r="D1924" s="11" t="n"/>
      <c r="E1924" s="11" t="n"/>
      <c r="F1924" s="11" t="n"/>
      <c r="G1924" s="11" t="n"/>
      <c r="H1924" s="11" t="n"/>
      <c r="I1924" s="9" t="n"/>
      <c r="J1924" s="9" t="n"/>
      <c r="K1924" s="9" t="n"/>
      <c r="L1924" s="9">
        <f>IF(COUNTA($A1924:$K1924)=0,"",IF(AND(IFERROR($H1924,0)&gt;0,LEN(TRIM($K1924&amp;""))&gt;0,IFERROR(LOOKUP(2,1/((LISTS!$M$2:$M$13&lt;&gt;"")*ISNUMBER(SEARCH(LISTS!$M$2:$M$13,$I1924))),LISTS!$N$2:$N$13),"NO")="SI"),"SI","NO"))</f>
        <v/>
      </c>
      <c r="M1924" s="9">
        <f>IF(COUNTA($A1924:$K1924)=0,"",IF($K1924&lt;&gt;"",IF(COUNTIF($K$19:$K1924,$K1924)&gt;1,"SI","NO"),IF(COUNTIFS($A$19:$A1924,$A1924,$C$19:$C1924,$C1924,$J$19:$J1924,$J1924,$D$19:$D1924,$D1924)&gt;1,"SI","NO")))</f>
        <v/>
      </c>
      <c r="N1924" s="11">
        <f>IF(COUNTA($A1924:$K1924)=0,"",IF(AND($L1924="SI",$M1924="NO"),IFERROR($H1924,0),0))</f>
        <v/>
      </c>
      <c r="O1924" s="9">
        <f>IF(COUNTA($A1924:$K1924)=0,"",IF($M1924="SI","CUFE o factura duplicada dentro del reporte; no se suma dos veces",IF(IFERROR($H1924,0)&lt;=0,"DIAN reporta valor susceptible 0",IF($L1924="NO",IFERROR(LOOKUP(2,1/((LISTS!$M$2:$M$13&lt;&gt;"")*ISNUMBER(SEARCH(LISTS!$M$2:$M$13,$I1924))),LISTS!$O$2:$O$13),"Medio de pago no elegible o no identificado por DIAN"),"Apta automaticamente por pago electronico y base positiva"))))</f>
        <v/>
      </c>
    </row>
    <row r="1925">
      <c r="A1925" s="9" t="n"/>
      <c r="B1925" s="9" t="n"/>
      <c r="C1925" s="12" t="n"/>
      <c r="D1925" s="11" t="n"/>
      <c r="E1925" s="11" t="n"/>
      <c r="F1925" s="11" t="n"/>
      <c r="G1925" s="11" t="n"/>
      <c r="H1925" s="11" t="n"/>
      <c r="I1925" s="9" t="n"/>
      <c r="J1925" s="9" t="n"/>
      <c r="K1925" s="9" t="n"/>
      <c r="L1925" s="9">
        <f>IF(COUNTA($A1925:$K1925)=0,"",IF(AND(IFERROR($H1925,0)&gt;0,LEN(TRIM($K1925&amp;""))&gt;0,IFERROR(LOOKUP(2,1/((LISTS!$M$2:$M$13&lt;&gt;"")*ISNUMBER(SEARCH(LISTS!$M$2:$M$13,$I1925))),LISTS!$N$2:$N$13),"NO")="SI"),"SI","NO"))</f>
        <v/>
      </c>
      <c r="M1925" s="9">
        <f>IF(COUNTA($A1925:$K1925)=0,"",IF($K1925&lt;&gt;"",IF(COUNTIF($K$19:$K1925,$K1925)&gt;1,"SI","NO"),IF(COUNTIFS($A$19:$A1925,$A1925,$C$19:$C1925,$C1925,$J$19:$J1925,$J1925,$D$19:$D1925,$D1925)&gt;1,"SI","NO")))</f>
        <v/>
      </c>
      <c r="N1925" s="11">
        <f>IF(COUNTA($A1925:$K1925)=0,"",IF(AND($L1925="SI",$M1925="NO"),IFERROR($H1925,0),0))</f>
        <v/>
      </c>
      <c r="O1925" s="9">
        <f>IF(COUNTA($A1925:$K1925)=0,"",IF($M1925="SI","CUFE o factura duplicada dentro del reporte; no se suma dos veces",IF(IFERROR($H1925,0)&lt;=0,"DIAN reporta valor susceptible 0",IF($L1925="NO",IFERROR(LOOKUP(2,1/((LISTS!$M$2:$M$13&lt;&gt;"")*ISNUMBER(SEARCH(LISTS!$M$2:$M$13,$I1925))),LISTS!$O$2:$O$13),"Medio de pago no elegible o no identificado por DIAN"),"Apta automaticamente por pago electronico y base positiva"))))</f>
        <v/>
      </c>
    </row>
    <row r="1926">
      <c r="A1926" s="9" t="n"/>
      <c r="B1926" s="9" t="n"/>
      <c r="C1926" s="12" t="n"/>
      <c r="D1926" s="11" t="n"/>
      <c r="E1926" s="11" t="n"/>
      <c r="F1926" s="11" t="n"/>
      <c r="G1926" s="11" t="n"/>
      <c r="H1926" s="11" t="n"/>
      <c r="I1926" s="9" t="n"/>
      <c r="J1926" s="9" t="n"/>
      <c r="K1926" s="9" t="n"/>
      <c r="L1926" s="9">
        <f>IF(COUNTA($A1926:$K1926)=0,"",IF(AND(IFERROR($H1926,0)&gt;0,LEN(TRIM($K1926&amp;""))&gt;0,IFERROR(LOOKUP(2,1/((LISTS!$M$2:$M$13&lt;&gt;"")*ISNUMBER(SEARCH(LISTS!$M$2:$M$13,$I1926))),LISTS!$N$2:$N$13),"NO")="SI"),"SI","NO"))</f>
        <v/>
      </c>
      <c r="M1926" s="9">
        <f>IF(COUNTA($A1926:$K1926)=0,"",IF($K1926&lt;&gt;"",IF(COUNTIF($K$19:$K1926,$K1926)&gt;1,"SI","NO"),IF(COUNTIFS($A$19:$A1926,$A1926,$C$19:$C1926,$C1926,$J$19:$J1926,$J1926,$D$19:$D1926,$D1926)&gt;1,"SI","NO")))</f>
        <v/>
      </c>
      <c r="N1926" s="11">
        <f>IF(COUNTA($A1926:$K1926)=0,"",IF(AND($L1926="SI",$M1926="NO"),IFERROR($H1926,0),0))</f>
        <v/>
      </c>
      <c r="O1926" s="9">
        <f>IF(COUNTA($A1926:$K1926)=0,"",IF($M1926="SI","CUFE o factura duplicada dentro del reporte; no se suma dos veces",IF(IFERROR($H1926,0)&lt;=0,"DIAN reporta valor susceptible 0",IF($L1926="NO",IFERROR(LOOKUP(2,1/((LISTS!$M$2:$M$13&lt;&gt;"")*ISNUMBER(SEARCH(LISTS!$M$2:$M$13,$I1926))),LISTS!$O$2:$O$13),"Medio de pago no elegible o no identificado por DIAN"),"Apta automaticamente por pago electronico y base positiva"))))</f>
        <v/>
      </c>
    </row>
    <row r="1927">
      <c r="A1927" s="9" t="n"/>
      <c r="B1927" s="9" t="n"/>
      <c r="C1927" s="12" t="n"/>
      <c r="D1927" s="11" t="n"/>
      <c r="E1927" s="11" t="n"/>
      <c r="F1927" s="11" t="n"/>
      <c r="G1927" s="11" t="n"/>
      <c r="H1927" s="11" t="n"/>
      <c r="I1927" s="9" t="n"/>
      <c r="J1927" s="9" t="n"/>
      <c r="K1927" s="9" t="n"/>
      <c r="L1927" s="9">
        <f>IF(COUNTA($A1927:$K1927)=0,"",IF(AND(IFERROR($H1927,0)&gt;0,LEN(TRIM($K1927&amp;""))&gt;0,IFERROR(LOOKUP(2,1/((LISTS!$M$2:$M$13&lt;&gt;"")*ISNUMBER(SEARCH(LISTS!$M$2:$M$13,$I1927))),LISTS!$N$2:$N$13),"NO")="SI"),"SI","NO"))</f>
        <v/>
      </c>
      <c r="M1927" s="9">
        <f>IF(COUNTA($A1927:$K1927)=0,"",IF($K1927&lt;&gt;"",IF(COUNTIF($K$19:$K1927,$K1927)&gt;1,"SI","NO"),IF(COUNTIFS($A$19:$A1927,$A1927,$C$19:$C1927,$C1927,$J$19:$J1927,$J1927,$D$19:$D1927,$D1927)&gt;1,"SI","NO")))</f>
        <v/>
      </c>
      <c r="N1927" s="11">
        <f>IF(COUNTA($A1927:$K1927)=0,"",IF(AND($L1927="SI",$M1927="NO"),IFERROR($H1927,0),0))</f>
        <v/>
      </c>
      <c r="O1927" s="9">
        <f>IF(COUNTA($A1927:$K1927)=0,"",IF($M1927="SI","CUFE o factura duplicada dentro del reporte; no se suma dos veces",IF(IFERROR($H1927,0)&lt;=0,"DIAN reporta valor susceptible 0",IF($L1927="NO",IFERROR(LOOKUP(2,1/((LISTS!$M$2:$M$13&lt;&gt;"")*ISNUMBER(SEARCH(LISTS!$M$2:$M$13,$I1927))),LISTS!$O$2:$O$13),"Medio de pago no elegible o no identificado por DIAN"),"Apta automaticamente por pago electronico y base positiva"))))</f>
        <v/>
      </c>
    </row>
    <row r="1928">
      <c r="A1928" s="9" t="n"/>
      <c r="B1928" s="9" t="n"/>
      <c r="C1928" s="12" t="n"/>
      <c r="D1928" s="11" t="n"/>
      <c r="E1928" s="11" t="n"/>
      <c r="F1928" s="11" t="n"/>
      <c r="G1928" s="11" t="n"/>
      <c r="H1928" s="11" t="n"/>
      <c r="I1928" s="9" t="n"/>
      <c r="J1928" s="9" t="n"/>
      <c r="K1928" s="9" t="n"/>
      <c r="L1928" s="9">
        <f>IF(COUNTA($A1928:$K1928)=0,"",IF(AND(IFERROR($H1928,0)&gt;0,LEN(TRIM($K1928&amp;""))&gt;0,IFERROR(LOOKUP(2,1/((LISTS!$M$2:$M$13&lt;&gt;"")*ISNUMBER(SEARCH(LISTS!$M$2:$M$13,$I1928))),LISTS!$N$2:$N$13),"NO")="SI"),"SI","NO"))</f>
        <v/>
      </c>
      <c r="M1928" s="9">
        <f>IF(COUNTA($A1928:$K1928)=0,"",IF($K1928&lt;&gt;"",IF(COUNTIF($K$19:$K1928,$K1928)&gt;1,"SI","NO"),IF(COUNTIFS($A$19:$A1928,$A1928,$C$19:$C1928,$C1928,$J$19:$J1928,$J1928,$D$19:$D1928,$D1928)&gt;1,"SI","NO")))</f>
        <v/>
      </c>
      <c r="N1928" s="11">
        <f>IF(COUNTA($A1928:$K1928)=0,"",IF(AND($L1928="SI",$M1928="NO"),IFERROR($H1928,0),0))</f>
        <v/>
      </c>
      <c r="O1928" s="9">
        <f>IF(COUNTA($A1928:$K1928)=0,"",IF($M1928="SI","CUFE o factura duplicada dentro del reporte; no se suma dos veces",IF(IFERROR($H1928,0)&lt;=0,"DIAN reporta valor susceptible 0",IF($L1928="NO",IFERROR(LOOKUP(2,1/((LISTS!$M$2:$M$13&lt;&gt;"")*ISNUMBER(SEARCH(LISTS!$M$2:$M$13,$I1928))),LISTS!$O$2:$O$13),"Medio de pago no elegible o no identificado por DIAN"),"Apta automaticamente por pago electronico y base positiva"))))</f>
        <v/>
      </c>
    </row>
    <row r="1929">
      <c r="A1929" s="9" t="n"/>
      <c r="B1929" s="9" t="n"/>
      <c r="C1929" s="12" t="n"/>
      <c r="D1929" s="11" t="n"/>
      <c r="E1929" s="11" t="n"/>
      <c r="F1929" s="11" t="n"/>
      <c r="G1929" s="11" t="n"/>
      <c r="H1929" s="11" t="n"/>
      <c r="I1929" s="9" t="n"/>
      <c r="J1929" s="9" t="n"/>
      <c r="K1929" s="9" t="n"/>
      <c r="L1929" s="9">
        <f>IF(COUNTA($A1929:$K1929)=0,"",IF(AND(IFERROR($H1929,0)&gt;0,LEN(TRIM($K1929&amp;""))&gt;0,IFERROR(LOOKUP(2,1/((LISTS!$M$2:$M$13&lt;&gt;"")*ISNUMBER(SEARCH(LISTS!$M$2:$M$13,$I1929))),LISTS!$N$2:$N$13),"NO")="SI"),"SI","NO"))</f>
        <v/>
      </c>
      <c r="M1929" s="9">
        <f>IF(COUNTA($A1929:$K1929)=0,"",IF($K1929&lt;&gt;"",IF(COUNTIF($K$19:$K1929,$K1929)&gt;1,"SI","NO"),IF(COUNTIFS($A$19:$A1929,$A1929,$C$19:$C1929,$C1929,$J$19:$J1929,$J1929,$D$19:$D1929,$D1929)&gt;1,"SI","NO")))</f>
        <v/>
      </c>
      <c r="N1929" s="11">
        <f>IF(COUNTA($A1929:$K1929)=0,"",IF(AND($L1929="SI",$M1929="NO"),IFERROR($H1929,0),0))</f>
        <v/>
      </c>
      <c r="O1929" s="9">
        <f>IF(COUNTA($A1929:$K1929)=0,"",IF($M1929="SI","CUFE o factura duplicada dentro del reporte; no se suma dos veces",IF(IFERROR($H1929,0)&lt;=0,"DIAN reporta valor susceptible 0",IF($L1929="NO",IFERROR(LOOKUP(2,1/((LISTS!$M$2:$M$13&lt;&gt;"")*ISNUMBER(SEARCH(LISTS!$M$2:$M$13,$I1929))),LISTS!$O$2:$O$13),"Medio de pago no elegible o no identificado por DIAN"),"Apta automaticamente por pago electronico y base positiva"))))</f>
        <v/>
      </c>
    </row>
    <row r="1930">
      <c r="A1930" s="9" t="n"/>
      <c r="B1930" s="9" t="n"/>
      <c r="C1930" s="12" t="n"/>
      <c r="D1930" s="11" t="n"/>
      <c r="E1930" s="11" t="n"/>
      <c r="F1930" s="11" t="n"/>
      <c r="G1930" s="11" t="n"/>
      <c r="H1930" s="11" t="n"/>
      <c r="I1930" s="9" t="n"/>
      <c r="J1930" s="9" t="n"/>
      <c r="K1930" s="9" t="n"/>
      <c r="L1930" s="9">
        <f>IF(COUNTA($A1930:$K1930)=0,"",IF(AND(IFERROR($H1930,0)&gt;0,LEN(TRIM($K1930&amp;""))&gt;0,IFERROR(LOOKUP(2,1/((LISTS!$M$2:$M$13&lt;&gt;"")*ISNUMBER(SEARCH(LISTS!$M$2:$M$13,$I1930))),LISTS!$N$2:$N$13),"NO")="SI"),"SI","NO"))</f>
        <v/>
      </c>
      <c r="M1930" s="9">
        <f>IF(COUNTA($A1930:$K1930)=0,"",IF($K1930&lt;&gt;"",IF(COUNTIF($K$19:$K1930,$K1930)&gt;1,"SI","NO"),IF(COUNTIFS($A$19:$A1930,$A1930,$C$19:$C1930,$C1930,$J$19:$J1930,$J1930,$D$19:$D1930,$D1930)&gt;1,"SI","NO")))</f>
        <v/>
      </c>
      <c r="N1930" s="11">
        <f>IF(COUNTA($A1930:$K1930)=0,"",IF(AND($L1930="SI",$M1930="NO"),IFERROR($H1930,0),0))</f>
        <v/>
      </c>
      <c r="O1930" s="9">
        <f>IF(COUNTA($A1930:$K1930)=0,"",IF($M1930="SI","CUFE o factura duplicada dentro del reporte; no se suma dos veces",IF(IFERROR($H1930,0)&lt;=0,"DIAN reporta valor susceptible 0",IF($L1930="NO",IFERROR(LOOKUP(2,1/((LISTS!$M$2:$M$13&lt;&gt;"")*ISNUMBER(SEARCH(LISTS!$M$2:$M$13,$I1930))),LISTS!$O$2:$O$13),"Medio de pago no elegible o no identificado por DIAN"),"Apta automaticamente por pago electronico y base positiva"))))</f>
        <v/>
      </c>
    </row>
    <row r="1931">
      <c r="A1931" s="9" t="n"/>
      <c r="B1931" s="9" t="n"/>
      <c r="C1931" s="12" t="n"/>
      <c r="D1931" s="11" t="n"/>
      <c r="E1931" s="11" t="n"/>
      <c r="F1931" s="11" t="n"/>
      <c r="G1931" s="11" t="n"/>
      <c r="H1931" s="11" t="n"/>
      <c r="I1931" s="9" t="n"/>
      <c r="J1931" s="9" t="n"/>
      <c r="K1931" s="9" t="n"/>
      <c r="L1931" s="9">
        <f>IF(COUNTA($A1931:$K1931)=0,"",IF(AND(IFERROR($H1931,0)&gt;0,LEN(TRIM($K1931&amp;""))&gt;0,IFERROR(LOOKUP(2,1/((LISTS!$M$2:$M$13&lt;&gt;"")*ISNUMBER(SEARCH(LISTS!$M$2:$M$13,$I1931))),LISTS!$N$2:$N$13),"NO")="SI"),"SI","NO"))</f>
        <v/>
      </c>
      <c r="M1931" s="9">
        <f>IF(COUNTA($A1931:$K1931)=0,"",IF($K1931&lt;&gt;"",IF(COUNTIF($K$19:$K1931,$K1931)&gt;1,"SI","NO"),IF(COUNTIFS($A$19:$A1931,$A1931,$C$19:$C1931,$C1931,$J$19:$J1931,$J1931,$D$19:$D1931,$D1931)&gt;1,"SI","NO")))</f>
        <v/>
      </c>
      <c r="N1931" s="11">
        <f>IF(COUNTA($A1931:$K1931)=0,"",IF(AND($L1931="SI",$M1931="NO"),IFERROR($H1931,0),0))</f>
        <v/>
      </c>
      <c r="O1931" s="9">
        <f>IF(COUNTA($A1931:$K1931)=0,"",IF($M1931="SI","CUFE o factura duplicada dentro del reporte; no se suma dos veces",IF(IFERROR($H1931,0)&lt;=0,"DIAN reporta valor susceptible 0",IF($L1931="NO",IFERROR(LOOKUP(2,1/((LISTS!$M$2:$M$13&lt;&gt;"")*ISNUMBER(SEARCH(LISTS!$M$2:$M$13,$I1931))),LISTS!$O$2:$O$13),"Medio de pago no elegible o no identificado por DIAN"),"Apta automaticamente por pago electronico y base positiva"))))</f>
        <v/>
      </c>
    </row>
    <row r="1932">
      <c r="A1932" s="9" t="n"/>
      <c r="B1932" s="9" t="n"/>
      <c r="C1932" s="12" t="n"/>
      <c r="D1932" s="11" t="n"/>
      <c r="E1932" s="11" t="n"/>
      <c r="F1932" s="11" t="n"/>
      <c r="G1932" s="11" t="n"/>
      <c r="H1932" s="11" t="n"/>
      <c r="I1932" s="9" t="n"/>
      <c r="J1932" s="9" t="n"/>
      <c r="K1932" s="9" t="n"/>
      <c r="L1932" s="9">
        <f>IF(COUNTA($A1932:$K1932)=0,"",IF(AND(IFERROR($H1932,0)&gt;0,LEN(TRIM($K1932&amp;""))&gt;0,IFERROR(LOOKUP(2,1/((LISTS!$M$2:$M$13&lt;&gt;"")*ISNUMBER(SEARCH(LISTS!$M$2:$M$13,$I1932))),LISTS!$N$2:$N$13),"NO")="SI"),"SI","NO"))</f>
        <v/>
      </c>
      <c r="M1932" s="9">
        <f>IF(COUNTA($A1932:$K1932)=0,"",IF($K1932&lt;&gt;"",IF(COUNTIF($K$19:$K1932,$K1932)&gt;1,"SI","NO"),IF(COUNTIFS($A$19:$A1932,$A1932,$C$19:$C1932,$C1932,$J$19:$J1932,$J1932,$D$19:$D1932,$D1932)&gt;1,"SI","NO")))</f>
        <v/>
      </c>
      <c r="N1932" s="11">
        <f>IF(COUNTA($A1932:$K1932)=0,"",IF(AND($L1932="SI",$M1932="NO"),IFERROR($H1932,0),0))</f>
        <v/>
      </c>
      <c r="O1932" s="9">
        <f>IF(COUNTA($A1932:$K1932)=0,"",IF($M1932="SI","CUFE o factura duplicada dentro del reporte; no se suma dos veces",IF(IFERROR($H1932,0)&lt;=0,"DIAN reporta valor susceptible 0",IF($L1932="NO",IFERROR(LOOKUP(2,1/((LISTS!$M$2:$M$13&lt;&gt;"")*ISNUMBER(SEARCH(LISTS!$M$2:$M$13,$I1932))),LISTS!$O$2:$O$13),"Medio de pago no elegible o no identificado por DIAN"),"Apta automaticamente por pago electronico y base positiva"))))</f>
        <v/>
      </c>
    </row>
    <row r="1933">
      <c r="A1933" s="9" t="n"/>
      <c r="B1933" s="9" t="n"/>
      <c r="C1933" s="12" t="n"/>
      <c r="D1933" s="11" t="n"/>
      <c r="E1933" s="11" t="n"/>
      <c r="F1933" s="11" t="n"/>
      <c r="G1933" s="11" t="n"/>
      <c r="H1933" s="11" t="n"/>
      <c r="I1933" s="9" t="n"/>
      <c r="J1933" s="9" t="n"/>
      <c r="K1933" s="9" t="n"/>
      <c r="L1933" s="9">
        <f>IF(COUNTA($A1933:$K1933)=0,"",IF(AND(IFERROR($H1933,0)&gt;0,LEN(TRIM($K1933&amp;""))&gt;0,IFERROR(LOOKUP(2,1/((LISTS!$M$2:$M$13&lt;&gt;"")*ISNUMBER(SEARCH(LISTS!$M$2:$M$13,$I1933))),LISTS!$N$2:$N$13),"NO")="SI"),"SI","NO"))</f>
        <v/>
      </c>
      <c r="M1933" s="9">
        <f>IF(COUNTA($A1933:$K1933)=0,"",IF($K1933&lt;&gt;"",IF(COUNTIF($K$19:$K1933,$K1933)&gt;1,"SI","NO"),IF(COUNTIFS($A$19:$A1933,$A1933,$C$19:$C1933,$C1933,$J$19:$J1933,$J1933,$D$19:$D1933,$D1933)&gt;1,"SI","NO")))</f>
        <v/>
      </c>
      <c r="N1933" s="11">
        <f>IF(COUNTA($A1933:$K1933)=0,"",IF(AND($L1933="SI",$M1933="NO"),IFERROR($H1933,0),0))</f>
        <v/>
      </c>
      <c r="O1933" s="9">
        <f>IF(COUNTA($A1933:$K1933)=0,"",IF($M1933="SI","CUFE o factura duplicada dentro del reporte; no se suma dos veces",IF(IFERROR($H1933,0)&lt;=0,"DIAN reporta valor susceptible 0",IF($L1933="NO",IFERROR(LOOKUP(2,1/((LISTS!$M$2:$M$13&lt;&gt;"")*ISNUMBER(SEARCH(LISTS!$M$2:$M$13,$I1933))),LISTS!$O$2:$O$13),"Medio de pago no elegible o no identificado por DIAN"),"Apta automaticamente por pago electronico y base positiva"))))</f>
        <v/>
      </c>
    </row>
    <row r="1934">
      <c r="A1934" s="9" t="n"/>
      <c r="B1934" s="9" t="n"/>
      <c r="C1934" s="12" t="n"/>
      <c r="D1934" s="11" t="n"/>
      <c r="E1934" s="11" t="n"/>
      <c r="F1934" s="11" t="n"/>
      <c r="G1934" s="11" t="n"/>
      <c r="H1934" s="11" t="n"/>
      <c r="I1934" s="9" t="n"/>
      <c r="J1934" s="9" t="n"/>
      <c r="K1934" s="9" t="n"/>
      <c r="L1934" s="9">
        <f>IF(COUNTA($A1934:$K1934)=0,"",IF(AND(IFERROR($H1934,0)&gt;0,LEN(TRIM($K1934&amp;""))&gt;0,IFERROR(LOOKUP(2,1/((LISTS!$M$2:$M$13&lt;&gt;"")*ISNUMBER(SEARCH(LISTS!$M$2:$M$13,$I1934))),LISTS!$N$2:$N$13),"NO")="SI"),"SI","NO"))</f>
        <v/>
      </c>
      <c r="M1934" s="9">
        <f>IF(COUNTA($A1934:$K1934)=0,"",IF($K1934&lt;&gt;"",IF(COUNTIF($K$19:$K1934,$K1934)&gt;1,"SI","NO"),IF(COUNTIFS($A$19:$A1934,$A1934,$C$19:$C1934,$C1934,$J$19:$J1934,$J1934,$D$19:$D1934,$D1934)&gt;1,"SI","NO")))</f>
        <v/>
      </c>
      <c r="N1934" s="11">
        <f>IF(COUNTA($A1934:$K1934)=0,"",IF(AND($L1934="SI",$M1934="NO"),IFERROR($H1934,0),0))</f>
        <v/>
      </c>
      <c r="O1934" s="9">
        <f>IF(COUNTA($A1934:$K1934)=0,"",IF($M1934="SI","CUFE o factura duplicada dentro del reporte; no se suma dos veces",IF(IFERROR($H1934,0)&lt;=0,"DIAN reporta valor susceptible 0",IF($L1934="NO",IFERROR(LOOKUP(2,1/((LISTS!$M$2:$M$13&lt;&gt;"")*ISNUMBER(SEARCH(LISTS!$M$2:$M$13,$I1934))),LISTS!$O$2:$O$13),"Medio de pago no elegible o no identificado por DIAN"),"Apta automaticamente por pago electronico y base positiva"))))</f>
        <v/>
      </c>
    </row>
    <row r="1935">
      <c r="A1935" s="9" t="n"/>
      <c r="B1935" s="9" t="n"/>
      <c r="C1935" s="12" t="n"/>
      <c r="D1935" s="11" t="n"/>
      <c r="E1935" s="11" t="n"/>
      <c r="F1935" s="11" t="n"/>
      <c r="G1935" s="11" t="n"/>
      <c r="H1935" s="11" t="n"/>
      <c r="I1935" s="9" t="n"/>
      <c r="J1935" s="9" t="n"/>
      <c r="K1935" s="9" t="n"/>
      <c r="L1935" s="9">
        <f>IF(COUNTA($A1935:$K1935)=0,"",IF(AND(IFERROR($H1935,0)&gt;0,LEN(TRIM($K1935&amp;""))&gt;0,IFERROR(LOOKUP(2,1/((LISTS!$M$2:$M$13&lt;&gt;"")*ISNUMBER(SEARCH(LISTS!$M$2:$M$13,$I1935))),LISTS!$N$2:$N$13),"NO")="SI"),"SI","NO"))</f>
        <v/>
      </c>
      <c r="M1935" s="9">
        <f>IF(COUNTA($A1935:$K1935)=0,"",IF($K1935&lt;&gt;"",IF(COUNTIF($K$19:$K1935,$K1935)&gt;1,"SI","NO"),IF(COUNTIFS($A$19:$A1935,$A1935,$C$19:$C1935,$C1935,$J$19:$J1935,$J1935,$D$19:$D1935,$D1935)&gt;1,"SI","NO")))</f>
        <v/>
      </c>
      <c r="N1935" s="11">
        <f>IF(COUNTA($A1935:$K1935)=0,"",IF(AND($L1935="SI",$M1935="NO"),IFERROR($H1935,0),0))</f>
        <v/>
      </c>
      <c r="O1935" s="9">
        <f>IF(COUNTA($A1935:$K1935)=0,"",IF($M1935="SI","CUFE o factura duplicada dentro del reporte; no se suma dos veces",IF(IFERROR($H1935,0)&lt;=0,"DIAN reporta valor susceptible 0",IF($L1935="NO",IFERROR(LOOKUP(2,1/((LISTS!$M$2:$M$13&lt;&gt;"")*ISNUMBER(SEARCH(LISTS!$M$2:$M$13,$I1935))),LISTS!$O$2:$O$13),"Medio de pago no elegible o no identificado por DIAN"),"Apta automaticamente por pago electronico y base positiva"))))</f>
        <v/>
      </c>
    </row>
    <row r="1936">
      <c r="A1936" s="9" t="n"/>
      <c r="B1936" s="9" t="n"/>
      <c r="C1936" s="12" t="n"/>
      <c r="D1936" s="11" t="n"/>
      <c r="E1936" s="11" t="n"/>
      <c r="F1936" s="11" t="n"/>
      <c r="G1936" s="11" t="n"/>
      <c r="H1936" s="11" t="n"/>
      <c r="I1936" s="9" t="n"/>
      <c r="J1936" s="9" t="n"/>
      <c r="K1936" s="9" t="n"/>
      <c r="L1936" s="9">
        <f>IF(COUNTA($A1936:$K1936)=0,"",IF(AND(IFERROR($H1936,0)&gt;0,LEN(TRIM($K1936&amp;""))&gt;0,IFERROR(LOOKUP(2,1/((LISTS!$M$2:$M$13&lt;&gt;"")*ISNUMBER(SEARCH(LISTS!$M$2:$M$13,$I1936))),LISTS!$N$2:$N$13),"NO")="SI"),"SI","NO"))</f>
        <v/>
      </c>
      <c r="M1936" s="9">
        <f>IF(COUNTA($A1936:$K1936)=0,"",IF($K1936&lt;&gt;"",IF(COUNTIF($K$19:$K1936,$K1936)&gt;1,"SI","NO"),IF(COUNTIFS($A$19:$A1936,$A1936,$C$19:$C1936,$C1936,$J$19:$J1936,$J1936,$D$19:$D1936,$D1936)&gt;1,"SI","NO")))</f>
        <v/>
      </c>
      <c r="N1936" s="11">
        <f>IF(COUNTA($A1936:$K1936)=0,"",IF(AND($L1936="SI",$M1936="NO"),IFERROR($H1936,0),0))</f>
        <v/>
      </c>
      <c r="O1936" s="9">
        <f>IF(COUNTA($A1936:$K1936)=0,"",IF($M1936="SI","CUFE o factura duplicada dentro del reporte; no se suma dos veces",IF(IFERROR($H1936,0)&lt;=0,"DIAN reporta valor susceptible 0",IF($L1936="NO",IFERROR(LOOKUP(2,1/((LISTS!$M$2:$M$13&lt;&gt;"")*ISNUMBER(SEARCH(LISTS!$M$2:$M$13,$I1936))),LISTS!$O$2:$O$13),"Medio de pago no elegible o no identificado por DIAN"),"Apta automaticamente por pago electronico y base positiva"))))</f>
        <v/>
      </c>
    </row>
    <row r="1937">
      <c r="A1937" s="9" t="n"/>
      <c r="B1937" s="9" t="n"/>
      <c r="C1937" s="12" t="n"/>
      <c r="D1937" s="11" t="n"/>
      <c r="E1937" s="11" t="n"/>
      <c r="F1937" s="11" t="n"/>
      <c r="G1937" s="11" t="n"/>
      <c r="H1937" s="11" t="n"/>
      <c r="I1937" s="9" t="n"/>
      <c r="J1937" s="9" t="n"/>
      <c r="K1937" s="9" t="n"/>
      <c r="L1937" s="9">
        <f>IF(COUNTA($A1937:$K1937)=0,"",IF(AND(IFERROR($H1937,0)&gt;0,LEN(TRIM($K1937&amp;""))&gt;0,IFERROR(LOOKUP(2,1/((LISTS!$M$2:$M$13&lt;&gt;"")*ISNUMBER(SEARCH(LISTS!$M$2:$M$13,$I1937))),LISTS!$N$2:$N$13),"NO")="SI"),"SI","NO"))</f>
        <v/>
      </c>
      <c r="M1937" s="9">
        <f>IF(COUNTA($A1937:$K1937)=0,"",IF($K1937&lt;&gt;"",IF(COUNTIF($K$19:$K1937,$K1937)&gt;1,"SI","NO"),IF(COUNTIFS($A$19:$A1937,$A1937,$C$19:$C1937,$C1937,$J$19:$J1937,$J1937,$D$19:$D1937,$D1937)&gt;1,"SI","NO")))</f>
        <v/>
      </c>
      <c r="N1937" s="11">
        <f>IF(COUNTA($A1937:$K1937)=0,"",IF(AND($L1937="SI",$M1937="NO"),IFERROR($H1937,0),0))</f>
        <v/>
      </c>
      <c r="O1937" s="9">
        <f>IF(COUNTA($A1937:$K1937)=0,"",IF($M1937="SI","CUFE o factura duplicada dentro del reporte; no se suma dos veces",IF(IFERROR($H1937,0)&lt;=0,"DIAN reporta valor susceptible 0",IF($L1937="NO",IFERROR(LOOKUP(2,1/((LISTS!$M$2:$M$13&lt;&gt;"")*ISNUMBER(SEARCH(LISTS!$M$2:$M$13,$I1937))),LISTS!$O$2:$O$13),"Medio de pago no elegible o no identificado por DIAN"),"Apta automaticamente por pago electronico y base positiva"))))</f>
        <v/>
      </c>
    </row>
    <row r="1938">
      <c r="A1938" s="9" t="n"/>
      <c r="B1938" s="9" t="n"/>
      <c r="C1938" s="12" t="n"/>
      <c r="D1938" s="11" t="n"/>
      <c r="E1938" s="11" t="n"/>
      <c r="F1938" s="11" t="n"/>
      <c r="G1938" s="11" t="n"/>
      <c r="H1938" s="11" t="n"/>
      <c r="I1938" s="9" t="n"/>
      <c r="J1938" s="9" t="n"/>
      <c r="K1938" s="9" t="n"/>
      <c r="L1938" s="9">
        <f>IF(COUNTA($A1938:$K1938)=0,"",IF(AND(IFERROR($H1938,0)&gt;0,LEN(TRIM($K1938&amp;""))&gt;0,IFERROR(LOOKUP(2,1/((LISTS!$M$2:$M$13&lt;&gt;"")*ISNUMBER(SEARCH(LISTS!$M$2:$M$13,$I1938))),LISTS!$N$2:$N$13),"NO")="SI"),"SI","NO"))</f>
        <v/>
      </c>
      <c r="M1938" s="9">
        <f>IF(COUNTA($A1938:$K1938)=0,"",IF($K1938&lt;&gt;"",IF(COUNTIF($K$19:$K1938,$K1938)&gt;1,"SI","NO"),IF(COUNTIFS($A$19:$A1938,$A1938,$C$19:$C1938,$C1938,$J$19:$J1938,$J1938,$D$19:$D1938,$D1938)&gt;1,"SI","NO")))</f>
        <v/>
      </c>
      <c r="N1938" s="11">
        <f>IF(COUNTA($A1938:$K1938)=0,"",IF(AND($L1938="SI",$M1938="NO"),IFERROR($H1938,0),0))</f>
        <v/>
      </c>
      <c r="O1938" s="9">
        <f>IF(COUNTA($A1938:$K1938)=0,"",IF($M1938="SI","CUFE o factura duplicada dentro del reporte; no se suma dos veces",IF(IFERROR($H1938,0)&lt;=0,"DIAN reporta valor susceptible 0",IF($L1938="NO",IFERROR(LOOKUP(2,1/((LISTS!$M$2:$M$13&lt;&gt;"")*ISNUMBER(SEARCH(LISTS!$M$2:$M$13,$I1938))),LISTS!$O$2:$O$13),"Medio de pago no elegible o no identificado por DIAN"),"Apta automaticamente por pago electronico y base positiva"))))</f>
        <v/>
      </c>
    </row>
    <row r="1939">
      <c r="A1939" s="9" t="n"/>
      <c r="B1939" s="9" t="n"/>
      <c r="C1939" s="12" t="n"/>
      <c r="D1939" s="11" t="n"/>
      <c r="E1939" s="11" t="n"/>
      <c r="F1939" s="11" t="n"/>
      <c r="G1939" s="11" t="n"/>
      <c r="H1939" s="11" t="n"/>
      <c r="I1939" s="9" t="n"/>
      <c r="J1939" s="9" t="n"/>
      <c r="K1939" s="9" t="n"/>
      <c r="L1939" s="9">
        <f>IF(COUNTA($A1939:$K1939)=0,"",IF(AND(IFERROR($H1939,0)&gt;0,LEN(TRIM($K1939&amp;""))&gt;0,IFERROR(LOOKUP(2,1/((LISTS!$M$2:$M$13&lt;&gt;"")*ISNUMBER(SEARCH(LISTS!$M$2:$M$13,$I1939))),LISTS!$N$2:$N$13),"NO")="SI"),"SI","NO"))</f>
        <v/>
      </c>
      <c r="M1939" s="9">
        <f>IF(COUNTA($A1939:$K1939)=0,"",IF($K1939&lt;&gt;"",IF(COUNTIF($K$19:$K1939,$K1939)&gt;1,"SI","NO"),IF(COUNTIFS($A$19:$A1939,$A1939,$C$19:$C1939,$C1939,$J$19:$J1939,$J1939,$D$19:$D1939,$D1939)&gt;1,"SI","NO")))</f>
        <v/>
      </c>
      <c r="N1939" s="11">
        <f>IF(COUNTA($A1939:$K1939)=0,"",IF(AND($L1939="SI",$M1939="NO"),IFERROR($H1939,0),0))</f>
        <v/>
      </c>
      <c r="O1939" s="9">
        <f>IF(COUNTA($A1939:$K1939)=0,"",IF($M1939="SI","CUFE o factura duplicada dentro del reporte; no se suma dos veces",IF(IFERROR($H1939,0)&lt;=0,"DIAN reporta valor susceptible 0",IF($L1939="NO",IFERROR(LOOKUP(2,1/((LISTS!$M$2:$M$13&lt;&gt;"")*ISNUMBER(SEARCH(LISTS!$M$2:$M$13,$I1939))),LISTS!$O$2:$O$13),"Medio de pago no elegible o no identificado por DIAN"),"Apta automaticamente por pago electronico y base positiva"))))</f>
        <v/>
      </c>
    </row>
    <row r="1940">
      <c r="A1940" s="9" t="n"/>
      <c r="B1940" s="9" t="n"/>
      <c r="C1940" s="12" t="n"/>
      <c r="D1940" s="11" t="n"/>
      <c r="E1940" s="11" t="n"/>
      <c r="F1940" s="11" t="n"/>
      <c r="G1940" s="11" t="n"/>
      <c r="H1940" s="11" t="n"/>
      <c r="I1940" s="9" t="n"/>
      <c r="J1940" s="9" t="n"/>
      <c r="K1940" s="9" t="n"/>
      <c r="L1940" s="9">
        <f>IF(COUNTA($A1940:$K1940)=0,"",IF(AND(IFERROR($H1940,0)&gt;0,LEN(TRIM($K1940&amp;""))&gt;0,IFERROR(LOOKUP(2,1/((LISTS!$M$2:$M$13&lt;&gt;"")*ISNUMBER(SEARCH(LISTS!$M$2:$M$13,$I1940))),LISTS!$N$2:$N$13),"NO")="SI"),"SI","NO"))</f>
        <v/>
      </c>
      <c r="M1940" s="9">
        <f>IF(COUNTA($A1940:$K1940)=0,"",IF($K1940&lt;&gt;"",IF(COUNTIF($K$19:$K1940,$K1940)&gt;1,"SI","NO"),IF(COUNTIFS($A$19:$A1940,$A1940,$C$19:$C1940,$C1940,$J$19:$J1940,$J1940,$D$19:$D1940,$D1940)&gt;1,"SI","NO")))</f>
        <v/>
      </c>
      <c r="N1940" s="11">
        <f>IF(COUNTA($A1940:$K1940)=0,"",IF(AND($L1940="SI",$M1940="NO"),IFERROR($H1940,0),0))</f>
        <v/>
      </c>
      <c r="O1940" s="9">
        <f>IF(COUNTA($A1940:$K1940)=0,"",IF($M1940="SI","CUFE o factura duplicada dentro del reporte; no se suma dos veces",IF(IFERROR($H1940,0)&lt;=0,"DIAN reporta valor susceptible 0",IF($L1940="NO",IFERROR(LOOKUP(2,1/((LISTS!$M$2:$M$13&lt;&gt;"")*ISNUMBER(SEARCH(LISTS!$M$2:$M$13,$I1940))),LISTS!$O$2:$O$13),"Medio de pago no elegible o no identificado por DIAN"),"Apta automaticamente por pago electronico y base positiva"))))</f>
        <v/>
      </c>
    </row>
    <row r="1941">
      <c r="A1941" s="9" t="n"/>
      <c r="B1941" s="9" t="n"/>
      <c r="C1941" s="12" t="n"/>
      <c r="D1941" s="11" t="n"/>
      <c r="E1941" s="11" t="n"/>
      <c r="F1941" s="11" t="n"/>
      <c r="G1941" s="11" t="n"/>
      <c r="H1941" s="11" t="n"/>
      <c r="I1941" s="9" t="n"/>
      <c r="J1941" s="9" t="n"/>
      <c r="K1941" s="9" t="n"/>
      <c r="L1941" s="9">
        <f>IF(COUNTA($A1941:$K1941)=0,"",IF(AND(IFERROR($H1941,0)&gt;0,LEN(TRIM($K1941&amp;""))&gt;0,IFERROR(LOOKUP(2,1/((LISTS!$M$2:$M$13&lt;&gt;"")*ISNUMBER(SEARCH(LISTS!$M$2:$M$13,$I1941))),LISTS!$N$2:$N$13),"NO")="SI"),"SI","NO"))</f>
        <v/>
      </c>
      <c r="M1941" s="9">
        <f>IF(COUNTA($A1941:$K1941)=0,"",IF($K1941&lt;&gt;"",IF(COUNTIF($K$19:$K1941,$K1941)&gt;1,"SI","NO"),IF(COUNTIFS($A$19:$A1941,$A1941,$C$19:$C1941,$C1941,$J$19:$J1941,$J1941,$D$19:$D1941,$D1941)&gt;1,"SI","NO")))</f>
        <v/>
      </c>
      <c r="N1941" s="11">
        <f>IF(COUNTA($A1941:$K1941)=0,"",IF(AND($L1941="SI",$M1941="NO"),IFERROR($H1941,0),0))</f>
        <v/>
      </c>
      <c r="O1941" s="9">
        <f>IF(COUNTA($A1941:$K1941)=0,"",IF($M1941="SI","CUFE o factura duplicada dentro del reporte; no se suma dos veces",IF(IFERROR($H1941,0)&lt;=0,"DIAN reporta valor susceptible 0",IF($L1941="NO",IFERROR(LOOKUP(2,1/((LISTS!$M$2:$M$13&lt;&gt;"")*ISNUMBER(SEARCH(LISTS!$M$2:$M$13,$I1941))),LISTS!$O$2:$O$13),"Medio de pago no elegible o no identificado por DIAN"),"Apta automaticamente por pago electronico y base positiva"))))</f>
        <v/>
      </c>
    </row>
    <row r="1942">
      <c r="A1942" s="9" t="n"/>
      <c r="B1942" s="9" t="n"/>
      <c r="C1942" s="12" t="n"/>
      <c r="D1942" s="11" t="n"/>
      <c r="E1942" s="11" t="n"/>
      <c r="F1942" s="11" t="n"/>
      <c r="G1942" s="11" t="n"/>
      <c r="H1942" s="11" t="n"/>
      <c r="I1942" s="9" t="n"/>
      <c r="J1942" s="9" t="n"/>
      <c r="K1942" s="9" t="n"/>
      <c r="L1942" s="9">
        <f>IF(COUNTA($A1942:$K1942)=0,"",IF(AND(IFERROR($H1942,0)&gt;0,LEN(TRIM($K1942&amp;""))&gt;0,IFERROR(LOOKUP(2,1/((LISTS!$M$2:$M$13&lt;&gt;"")*ISNUMBER(SEARCH(LISTS!$M$2:$M$13,$I1942))),LISTS!$N$2:$N$13),"NO")="SI"),"SI","NO"))</f>
        <v/>
      </c>
      <c r="M1942" s="9">
        <f>IF(COUNTA($A1942:$K1942)=0,"",IF($K1942&lt;&gt;"",IF(COUNTIF($K$19:$K1942,$K1942)&gt;1,"SI","NO"),IF(COUNTIFS($A$19:$A1942,$A1942,$C$19:$C1942,$C1942,$J$19:$J1942,$J1942,$D$19:$D1942,$D1942)&gt;1,"SI","NO")))</f>
        <v/>
      </c>
      <c r="N1942" s="11">
        <f>IF(COUNTA($A1942:$K1942)=0,"",IF(AND($L1942="SI",$M1942="NO"),IFERROR($H1942,0),0))</f>
        <v/>
      </c>
      <c r="O1942" s="9">
        <f>IF(COUNTA($A1942:$K1942)=0,"",IF($M1942="SI","CUFE o factura duplicada dentro del reporte; no se suma dos veces",IF(IFERROR($H1942,0)&lt;=0,"DIAN reporta valor susceptible 0",IF($L1942="NO",IFERROR(LOOKUP(2,1/((LISTS!$M$2:$M$13&lt;&gt;"")*ISNUMBER(SEARCH(LISTS!$M$2:$M$13,$I1942))),LISTS!$O$2:$O$13),"Medio de pago no elegible o no identificado por DIAN"),"Apta automaticamente por pago electronico y base positiva"))))</f>
        <v/>
      </c>
    </row>
    <row r="1943">
      <c r="A1943" s="9" t="n"/>
      <c r="B1943" s="9" t="n"/>
      <c r="C1943" s="12" t="n"/>
      <c r="D1943" s="11" t="n"/>
      <c r="E1943" s="11" t="n"/>
      <c r="F1943" s="11" t="n"/>
      <c r="G1943" s="11" t="n"/>
      <c r="H1943" s="11" t="n"/>
      <c r="I1943" s="9" t="n"/>
      <c r="J1943" s="9" t="n"/>
      <c r="K1943" s="9" t="n"/>
      <c r="L1943" s="9">
        <f>IF(COUNTA($A1943:$K1943)=0,"",IF(AND(IFERROR($H1943,0)&gt;0,LEN(TRIM($K1943&amp;""))&gt;0,IFERROR(LOOKUP(2,1/((LISTS!$M$2:$M$13&lt;&gt;"")*ISNUMBER(SEARCH(LISTS!$M$2:$M$13,$I1943))),LISTS!$N$2:$N$13),"NO")="SI"),"SI","NO"))</f>
        <v/>
      </c>
      <c r="M1943" s="9">
        <f>IF(COUNTA($A1943:$K1943)=0,"",IF($K1943&lt;&gt;"",IF(COUNTIF($K$19:$K1943,$K1943)&gt;1,"SI","NO"),IF(COUNTIFS($A$19:$A1943,$A1943,$C$19:$C1943,$C1943,$J$19:$J1943,$J1943,$D$19:$D1943,$D1943)&gt;1,"SI","NO")))</f>
        <v/>
      </c>
      <c r="N1943" s="11">
        <f>IF(COUNTA($A1943:$K1943)=0,"",IF(AND($L1943="SI",$M1943="NO"),IFERROR($H1943,0),0))</f>
        <v/>
      </c>
      <c r="O1943" s="9">
        <f>IF(COUNTA($A1943:$K1943)=0,"",IF($M1943="SI","CUFE o factura duplicada dentro del reporte; no se suma dos veces",IF(IFERROR($H1943,0)&lt;=0,"DIAN reporta valor susceptible 0",IF($L1943="NO",IFERROR(LOOKUP(2,1/((LISTS!$M$2:$M$13&lt;&gt;"")*ISNUMBER(SEARCH(LISTS!$M$2:$M$13,$I1943))),LISTS!$O$2:$O$13),"Medio de pago no elegible o no identificado por DIAN"),"Apta automaticamente por pago electronico y base positiva"))))</f>
        <v/>
      </c>
    </row>
    <row r="1944">
      <c r="A1944" s="9" t="n"/>
      <c r="B1944" s="9" t="n"/>
      <c r="C1944" s="12" t="n"/>
      <c r="D1944" s="11" t="n"/>
      <c r="E1944" s="11" t="n"/>
      <c r="F1944" s="11" t="n"/>
      <c r="G1944" s="11" t="n"/>
      <c r="H1944" s="11" t="n"/>
      <c r="I1944" s="9" t="n"/>
      <c r="J1944" s="9" t="n"/>
      <c r="K1944" s="9" t="n"/>
      <c r="L1944" s="9">
        <f>IF(COUNTA($A1944:$K1944)=0,"",IF(AND(IFERROR($H1944,0)&gt;0,LEN(TRIM($K1944&amp;""))&gt;0,IFERROR(LOOKUP(2,1/((LISTS!$M$2:$M$13&lt;&gt;"")*ISNUMBER(SEARCH(LISTS!$M$2:$M$13,$I1944))),LISTS!$N$2:$N$13),"NO")="SI"),"SI","NO"))</f>
        <v/>
      </c>
      <c r="M1944" s="9">
        <f>IF(COUNTA($A1944:$K1944)=0,"",IF($K1944&lt;&gt;"",IF(COUNTIF($K$19:$K1944,$K1944)&gt;1,"SI","NO"),IF(COUNTIFS($A$19:$A1944,$A1944,$C$19:$C1944,$C1944,$J$19:$J1944,$J1944,$D$19:$D1944,$D1944)&gt;1,"SI","NO")))</f>
        <v/>
      </c>
      <c r="N1944" s="11">
        <f>IF(COUNTA($A1944:$K1944)=0,"",IF(AND($L1944="SI",$M1944="NO"),IFERROR($H1944,0),0))</f>
        <v/>
      </c>
      <c r="O1944" s="9">
        <f>IF(COUNTA($A1944:$K1944)=0,"",IF($M1944="SI","CUFE o factura duplicada dentro del reporte; no se suma dos veces",IF(IFERROR($H1944,0)&lt;=0,"DIAN reporta valor susceptible 0",IF($L1944="NO",IFERROR(LOOKUP(2,1/((LISTS!$M$2:$M$13&lt;&gt;"")*ISNUMBER(SEARCH(LISTS!$M$2:$M$13,$I1944))),LISTS!$O$2:$O$13),"Medio de pago no elegible o no identificado por DIAN"),"Apta automaticamente por pago electronico y base positiva"))))</f>
        <v/>
      </c>
    </row>
    <row r="1945">
      <c r="A1945" s="9" t="n"/>
      <c r="B1945" s="9" t="n"/>
      <c r="C1945" s="12" t="n"/>
      <c r="D1945" s="11" t="n"/>
      <c r="E1945" s="11" t="n"/>
      <c r="F1945" s="11" t="n"/>
      <c r="G1945" s="11" t="n"/>
      <c r="H1945" s="11" t="n"/>
      <c r="I1945" s="9" t="n"/>
      <c r="J1945" s="9" t="n"/>
      <c r="K1945" s="9" t="n"/>
      <c r="L1945" s="9">
        <f>IF(COUNTA($A1945:$K1945)=0,"",IF(AND(IFERROR($H1945,0)&gt;0,LEN(TRIM($K1945&amp;""))&gt;0,IFERROR(LOOKUP(2,1/((LISTS!$M$2:$M$13&lt;&gt;"")*ISNUMBER(SEARCH(LISTS!$M$2:$M$13,$I1945))),LISTS!$N$2:$N$13),"NO")="SI"),"SI","NO"))</f>
        <v/>
      </c>
      <c r="M1945" s="9">
        <f>IF(COUNTA($A1945:$K1945)=0,"",IF($K1945&lt;&gt;"",IF(COUNTIF($K$19:$K1945,$K1945)&gt;1,"SI","NO"),IF(COUNTIFS($A$19:$A1945,$A1945,$C$19:$C1945,$C1945,$J$19:$J1945,$J1945,$D$19:$D1945,$D1945)&gt;1,"SI","NO")))</f>
        <v/>
      </c>
      <c r="N1945" s="11">
        <f>IF(COUNTA($A1945:$K1945)=0,"",IF(AND($L1945="SI",$M1945="NO"),IFERROR($H1945,0),0))</f>
        <v/>
      </c>
      <c r="O1945" s="9">
        <f>IF(COUNTA($A1945:$K1945)=0,"",IF($M1945="SI","CUFE o factura duplicada dentro del reporte; no se suma dos veces",IF(IFERROR($H1945,0)&lt;=0,"DIAN reporta valor susceptible 0",IF($L1945="NO",IFERROR(LOOKUP(2,1/((LISTS!$M$2:$M$13&lt;&gt;"")*ISNUMBER(SEARCH(LISTS!$M$2:$M$13,$I1945))),LISTS!$O$2:$O$13),"Medio de pago no elegible o no identificado por DIAN"),"Apta automaticamente por pago electronico y base positiva"))))</f>
        <v/>
      </c>
    </row>
    <row r="1946">
      <c r="A1946" s="9" t="n"/>
      <c r="B1946" s="9" t="n"/>
      <c r="C1946" s="12" t="n"/>
      <c r="D1946" s="11" t="n"/>
      <c r="E1946" s="11" t="n"/>
      <c r="F1946" s="11" t="n"/>
      <c r="G1946" s="11" t="n"/>
      <c r="H1946" s="11" t="n"/>
      <c r="I1946" s="9" t="n"/>
      <c r="J1946" s="9" t="n"/>
      <c r="K1946" s="9" t="n"/>
      <c r="L1946" s="9">
        <f>IF(COUNTA($A1946:$K1946)=0,"",IF(AND(IFERROR($H1946,0)&gt;0,LEN(TRIM($K1946&amp;""))&gt;0,IFERROR(LOOKUP(2,1/((LISTS!$M$2:$M$13&lt;&gt;"")*ISNUMBER(SEARCH(LISTS!$M$2:$M$13,$I1946))),LISTS!$N$2:$N$13),"NO")="SI"),"SI","NO"))</f>
        <v/>
      </c>
      <c r="M1946" s="9">
        <f>IF(COUNTA($A1946:$K1946)=0,"",IF($K1946&lt;&gt;"",IF(COUNTIF($K$19:$K1946,$K1946)&gt;1,"SI","NO"),IF(COUNTIFS($A$19:$A1946,$A1946,$C$19:$C1946,$C1946,$J$19:$J1946,$J1946,$D$19:$D1946,$D1946)&gt;1,"SI","NO")))</f>
        <v/>
      </c>
      <c r="N1946" s="11">
        <f>IF(COUNTA($A1946:$K1946)=0,"",IF(AND($L1946="SI",$M1946="NO"),IFERROR($H1946,0),0))</f>
        <v/>
      </c>
      <c r="O1946" s="9">
        <f>IF(COUNTA($A1946:$K1946)=0,"",IF($M1946="SI","CUFE o factura duplicada dentro del reporte; no se suma dos veces",IF(IFERROR($H1946,0)&lt;=0,"DIAN reporta valor susceptible 0",IF($L1946="NO",IFERROR(LOOKUP(2,1/((LISTS!$M$2:$M$13&lt;&gt;"")*ISNUMBER(SEARCH(LISTS!$M$2:$M$13,$I1946))),LISTS!$O$2:$O$13),"Medio de pago no elegible o no identificado por DIAN"),"Apta automaticamente por pago electronico y base positiva"))))</f>
        <v/>
      </c>
    </row>
    <row r="1947">
      <c r="A1947" s="9" t="n"/>
      <c r="B1947" s="9" t="n"/>
      <c r="C1947" s="12" t="n"/>
      <c r="D1947" s="11" t="n"/>
      <c r="E1947" s="11" t="n"/>
      <c r="F1947" s="11" t="n"/>
      <c r="G1947" s="11" t="n"/>
      <c r="H1947" s="11" t="n"/>
      <c r="I1947" s="9" t="n"/>
      <c r="J1947" s="9" t="n"/>
      <c r="K1947" s="9" t="n"/>
      <c r="L1947" s="9">
        <f>IF(COUNTA($A1947:$K1947)=0,"",IF(AND(IFERROR($H1947,0)&gt;0,LEN(TRIM($K1947&amp;""))&gt;0,IFERROR(LOOKUP(2,1/((LISTS!$M$2:$M$13&lt;&gt;"")*ISNUMBER(SEARCH(LISTS!$M$2:$M$13,$I1947))),LISTS!$N$2:$N$13),"NO")="SI"),"SI","NO"))</f>
        <v/>
      </c>
      <c r="M1947" s="9">
        <f>IF(COUNTA($A1947:$K1947)=0,"",IF($K1947&lt;&gt;"",IF(COUNTIF($K$19:$K1947,$K1947)&gt;1,"SI","NO"),IF(COUNTIFS($A$19:$A1947,$A1947,$C$19:$C1947,$C1947,$J$19:$J1947,$J1947,$D$19:$D1947,$D1947)&gt;1,"SI","NO")))</f>
        <v/>
      </c>
      <c r="N1947" s="11">
        <f>IF(COUNTA($A1947:$K1947)=0,"",IF(AND($L1947="SI",$M1947="NO"),IFERROR($H1947,0),0))</f>
        <v/>
      </c>
      <c r="O1947" s="9">
        <f>IF(COUNTA($A1947:$K1947)=0,"",IF($M1947="SI","CUFE o factura duplicada dentro del reporte; no se suma dos veces",IF(IFERROR($H1947,0)&lt;=0,"DIAN reporta valor susceptible 0",IF($L1947="NO",IFERROR(LOOKUP(2,1/((LISTS!$M$2:$M$13&lt;&gt;"")*ISNUMBER(SEARCH(LISTS!$M$2:$M$13,$I1947))),LISTS!$O$2:$O$13),"Medio de pago no elegible o no identificado por DIAN"),"Apta automaticamente por pago electronico y base positiva"))))</f>
        <v/>
      </c>
    </row>
    <row r="1948">
      <c r="A1948" s="9" t="n"/>
      <c r="B1948" s="9" t="n"/>
      <c r="C1948" s="12" t="n"/>
      <c r="D1948" s="11" t="n"/>
      <c r="E1948" s="11" t="n"/>
      <c r="F1948" s="11" t="n"/>
      <c r="G1948" s="11" t="n"/>
      <c r="H1948" s="11" t="n"/>
      <c r="I1948" s="9" t="n"/>
      <c r="J1948" s="9" t="n"/>
      <c r="K1948" s="9" t="n"/>
      <c r="L1948" s="9">
        <f>IF(COUNTA($A1948:$K1948)=0,"",IF(AND(IFERROR($H1948,0)&gt;0,LEN(TRIM($K1948&amp;""))&gt;0,IFERROR(LOOKUP(2,1/((LISTS!$M$2:$M$13&lt;&gt;"")*ISNUMBER(SEARCH(LISTS!$M$2:$M$13,$I1948))),LISTS!$N$2:$N$13),"NO")="SI"),"SI","NO"))</f>
        <v/>
      </c>
      <c r="M1948" s="9">
        <f>IF(COUNTA($A1948:$K1948)=0,"",IF($K1948&lt;&gt;"",IF(COUNTIF($K$19:$K1948,$K1948)&gt;1,"SI","NO"),IF(COUNTIFS($A$19:$A1948,$A1948,$C$19:$C1948,$C1948,$J$19:$J1948,$J1948,$D$19:$D1948,$D1948)&gt;1,"SI","NO")))</f>
        <v/>
      </c>
      <c r="N1948" s="11">
        <f>IF(COUNTA($A1948:$K1948)=0,"",IF(AND($L1948="SI",$M1948="NO"),IFERROR($H1948,0),0))</f>
        <v/>
      </c>
      <c r="O1948" s="9">
        <f>IF(COUNTA($A1948:$K1948)=0,"",IF($M1948="SI","CUFE o factura duplicada dentro del reporte; no se suma dos veces",IF(IFERROR($H1948,0)&lt;=0,"DIAN reporta valor susceptible 0",IF($L1948="NO",IFERROR(LOOKUP(2,1/((LISTS!$M$2:$M$13&lt;&gt;"")*ISNUMBER(SEARCH(LISTS!$M$2:$M$13,$I1948))),LISTS!$O$2:$O$13),"Medio de pago no elegible o no identificado por DIAN"),"Apta automaticamente por pago electronico y base positiva"))))</f>
        <v/>
      </c>
    </row>
    <row r="1949">
      <c r="A1949" s="9" t="n"/>
      <c r="B1949" s="9" t="n"/>
      <c r="C1949" s="12" t="n"/>
      <c r="D1949" s="11" t="n"/>
      <c r="E1949" s="11" t="n"/>
      <c r="F1949" s="11" t="n"/>
      <c r="G1949" s="11" t="n"/>
      <c r="H1949" s="11" t="n"/>
      <c r="I1949" s="9" t="n"/>
      <c r="J1949" s="9" t="n"/>
      <c r="K1949" s="9" t="n"/>
      <c r="L1949" s="9">
        <f>IF(COUNTA($A1949:$K1949)=0,"",IF(AND(IFERROR($H1949,0)&gt;0,LEN(TRIM($K1949&amp;""))&gt;0,IFERROR(LOOKUP(2,1/((LISTS!$M$2:$M$13&lt;&gt;"")*ISNUMBER(SEARCH(LISTS!$M$2:$M$13,$I1949))),LISTS!$N$2:$N$13),"NO")="SI"),"SI","NO"))</f>
        <v/>
      </c>
      <c r="M1949" s="9">
        <f>IF(COUNTA($A1949:$K1949)=0,"",IF($K1949&lt;&gt;"",IF(COUNTIF($K$19:$K1949,$K1949)&gt;1,"SI","NO"),IF(COUNTIFS($A$19:$A1949,$A1949,$C$19:$C1949,$C1949,$J$19:$J1949,$J1949,$D$19:$D1949,$D1949)&gt;1,"SI","NO")))</f>
        <v/>
      </c>
      <c r="N1949" s="11">
        <f>IF(COUNTA($A1949:$K1949)=0,"",IF(AND($L1949="SI",$M1949="NO"),IFERROR($H1949,0),0))</f>
        <v/>
      </c>
      <c r="O1949" s="9">
        <f>IF(COUNTA($A1949:$K1949)=0,"",IF($M1949="SI","CUFE o factura duplicada dentro del reporte; no se suma dos veces",IF(IFERROR($H1949,0)&lt;=0,"DIAN reporta valor susceptible 0",IF($L1949="NO",IFERROR(LOOKUP(2,1/((LISTS!$M$2:$M$13&lt;&gt;"")*ISNUMBER(SEARCH(LISTS!$M$2:$M$13,$I1949))),LISTS!$O$2:$O$13),"Medio de pago no elegible o no identificado por DIAN"),"Apta automaticamente por pago electronico y base positiva"))))</f>
        <v/>
      </c>
    </row>
    <row r="1950">
      <c r="A1950" s="9" t="n"/>
      <c r="B1950" s="9" t="n"/>
      <c r="C1950" s="12" t="n"/>
      <c r="D1950" s="11" t="n"/>
      <c r="E1950" s="11" t="n"/>
      <c r="F1950" s="11" t="n"/>
      <c r="G1950" s="11" t="n"/>
      <c r="H1950" s="11" t="n"/>
      <c r="I1950" s="9" t="n"/>
      <c r="J1950" s="9" t="n"/>
      <c r="K1950" s="9" t="n"/>
      <c r="L1950" s="9">
        <f>IF(COUNTA($A1950:$K1950)=0,"",IF(AND(IFERROR($H1950,0)&gt;0,LEN(TRIM($K1950&amp;""))&gt;0,IFERROR(LOOKUP(2,1/((LISTS!$M$2:$M$13&lt;&gt;"")*ISNUMBER(SEARCH(LISTS!$M$2:$M$13,$I1950))),LISTS!$N$2:$N$13),"NO")="SI"),"SI","NO"))</f>
        <v/>
      </c>
      <c r="M1950" s="9">
        <f>IF(COUNTA($A1950:$K1950)=0,"",IF($K1950&lt;&gt;"",IF(COUNTIF($K$19:$K1950,$K1950)&gt;1,"SI","NO"),IF(COUNTIFS($A$19:$A1950,$A1950,$C$19:$C1950,$C1950,$J$19:$J1950,$J1950,$D$19:$D1950,$D1950)&gt;1,"SI","NO")))</f>
        <v/>
      </c>
      <c r="N1950" s="11">
        <f>IF(COUNTA($A1950:$K1950)=0,"",IF(AND($L1950="SI",$M1950="NO"),IFERROR($H1950,0),0))</f>
        <v/>
      </c>
      <c r="O1950" s="9">
        <f>IF(COUNTA($A1950:$K1950)=0,"",IF($M1950="SI","CUFE o factura duplicada dentro del reporte; no se suma dos veces",IF(IFERROR($H1950,0)&lt;=0,"DIAN reporta valor susceptible 0",IF($L1950="NO",IFERROR(LOOKUP(2,1/((LISTS!$M$2:$M$13&lt;&gt;"")*ISNUMBER(SEARCH(LISTS!$M$2:$M$13,$I1950))),LISTS!$O$2:$O$13),"Medio de pago no elegible o no identificado por DIAN"),"Apta automaticamente por pago electronico y base positiva"))))</f>
        <v/>
      </c>
    </row>
    <row r="1951">
      <c r="A1951" s="9" t="n"/>
      <c r="B1951" s="9" t="n"/>
      <c r="C1951" s="12" t="n"/>
      <c r="D1951" s="11" t="n"/>
      <c r="E1951" s="11" t="n"/>
      <c r="F1951" s="11" t="n"/>
      <c r="G1951" s="11" t="n"/>
      <c r="H1951" s="11" t="n"/>
      <c r="I1951" s="9" t="n"/>
      <c r="J1951" s="9" t="n"/>
      <c r="K1951" s="9" t="n"/>
      <c r="L1951" s="9">
        <f>IF(COUNTA($A1951:$K1951)=0,"",IF(AND(IFERROR($H1951,0)&gt;0,LEN(TRIM($K1951&amp;""))&gt;0,IFERROR(LOOKUP(2,1/((LISTS!$M$2:$M$13&lt;&gt;"")*ISNUMBER(SEARCH(LISTS!$M$2:$M$13,$I1951))),LISTS!$N$2:$N$13),"NO")="SI"),"SI","NO"))</f>
        <v/>
      </c>
      <c r="M1951" s="9">
        <f>IF(COUNTA($A1951:$K1951)=0,"",IF($K1951&lt;&gt;"",IF(COUNTIF($K$19:$K1951,$K1951)&gt;1,"SI","NO"),IF(COUNTIFS($A$19:$A1951,$A1951,$C$19:$C1951,$C1951,$J$19:$J1951,$J1951,$D$19:$D1951,$D1951)&gt;1,"SI","NO")))</f>
        <v/>
      </c>
      <c r="N1951" s="11">
        <f>IF(COUNTA($A1951:$K1951)=0,"",IF(AND($L1951="SI",$M1951="NO"),IFERROR($H1951,0),0))</f>
        <v/>
      </c>
      <c r="O1951" s="9">
        <f>IF(COUNTA($A1951:$K1951)=0,"",IF($M1951="SI","CUFE o factura duplicada dentro del reporte; no se suma dos veces",IF(IFERROR($H1951,0)&lt;=0,"DIAN reporta valor susceptible 0",IF($L1951="NO",IFERROR(LOOKUP(2,1/((LISTS!$M$2:$M$13&lt;&gt;"")*ISNUMBER(SEARCH(LISTS!$M$2:$M$13,$I1951))),LISTS!$O$2:$O$13),"Medio de pago no elegible o no identificado por DIAN"),"Apta automaticamente por pago electronico y base positiva"))))</f>
        <v/>
      </c>
    </row>
    <row r="1952">
      <c r="A1952" s="9" t="n"/>
      <c r="B1952" s="9" t="n"/>
      <c r="C1952" s="12" t="n"/>
      <c r="D1952" s="11" t="n"/>
      <c r="E1952" s="11" t="n"/>
      <c r="F1952" s="11" t="n"/>
      <c r="G1952" s="11" t="n"/>
      <c r="H1952" s="11" t="n"/>
      <c r="I1952" s="9" t="n"/>
      <c r="J1952" s="9" t="n"/>
      <c r="K1952" s="9" t="n"/>
      <c r="L1952" s="9">
        <f>IF(COUNTA($A1952:$K1952)=0,"",IF(AND(IFERROR($H1952,0)&gt;0,LEN(TRIM($K1952&amp;""))&gt;0,IFERROR(LOOKUP(2,1/((LISTS!$M$2:$M$13&lt;&gt;"")*ISNUMBER(SEARCH(LISTS!$M$2:$M$13,$I1952))),LISTS!$N$2:$N$13),"NO")="SI"),"SI","NO"))</f>
        <v/>
      </c>
      <c r="M1952" s="9">
        <f>IF(COUNTA($A1952:$K1952)=0,"",IF($K1952&lt;&gt;"",IF(COUNTIF($K$19:$K1952,$K1952)&gt;1,"SI","NO"),IF(COUNTIFS($A$19:$A1952,$A1952,$C$19:$C1952,$C1952,$J$19:$J1952,$J1952,$D$19:$D1952,$D1952)&gt;1,"SI","NO")))</f>
        <v/>
      </c>
      <c r="N1952" s="11">
        <f>IF(COUNTA($A1952:$K1952)=0,"",IF(AND($L1952="SI",$M1952="NO"),IFERROR($H1952,0),0))</f>
        <v/>
      </c>
      <c r="O1952" s="9">
        <f>IF(COUNTA($A1952:$K1952)=0,"",IF($M1952="SI","CUFE o factura duplicada dentro del reporte; no se suma dos veces",IF(IFERROR($H1952,0)&lt;=0,"DIAN reporta valor susceptible 0",IF($L1952="NO",IFERROR(LOOKUP(2,1/((LISTS!$M$2:$M$13&lt;&gt;"")*ISNUMBER(SEARCH(LISTS!$M$2:$M$13,$I1952))),LISTS!$O$2:$O$13),"Medio de pago no elegible o no identificado por DIAN"),"Apta automaticamente por pago electronico y base positiva"))))</f>
        <v/>
      </c>
    </row>
    <row r="1953">
      <c r="A1953" s="9" t="n"/>
      <c r="B1953" s="9" t="n"/>
      <c r="C1953" s="12" t="n"/>
      <c r="D1953" s="11" t="n"/>
      <c r="E1953" s="11" t="n"/>
      <c r="F1953" s="11" t="n"/>
      <c r="G1953" s="11" t="n"/>
      <c r="H1953" s="11" t="n"/>
      <c r="I1953" s="9" t="n"/>
      <c r="J1953" s="9" t="n"/>
      <c r="K1953" s="9" t="n"/>
      <c r="L1953" s="9">
        <f>IF(COUNTA($A1953:$K1953)=0,"",IF(AND(IFERROR($H1953,0)&gt;0,LEN(TRIM($K1953&amp;""))&gt;0,IFERROR(LOOKUP(2,1/((LISTS!$M$2:$M$13&lt;&gt;"")*ISNUMBER(SEARCH(LISTS!$M$2:$M$13,$I1953))),LISTS!$N$2:$N$13),"NO")="SI"),"SI","NO"))</f>
        <v/>
      </c>
      <c r="M1953" s="9">
        <f>IF(COUNTA($A1953:$K1953)=0,"",IF($K1953&lt;&gt;"",IF(COUNTIF($K$19:$K1953,$K1953)&gt;1,"SI","NO"),IF(COUNTIFS($A$19:$A1953,$A1953,$C$19:$C1953,$C1953,$J$19:$J1953,$J1953,$D$19:$D1953,$D1953)&gt;1,"SI","NO")))</f>
        <v/>
      </c>
      <c r="N1953" s="11">
        <f>IF(COUNTA($A1953:$K1953)=0,"",IF(AND($L1953="SI",$M1953="NO"),IFERROR($H1953,0),0))</f>
        <v/>
      </c>
      <c r="O1953" s="9">
        <f>IF(COUNTA($A1953:$K1953)=0,"",IF($M1953="SI","CUFE o factura duplicada dentro del reporte; no se suma dos veces",IF(IFERROR($H1953,0)&lt;=0,"DIAN reporta valor susceptible 0",IF($L1953="NO",IFERROR(LOOKUP(2,1/((LISTS!$M$2:$M$13&lt;&gt;"")*ISNUMBER(SEARCH(LISTS!$M$2:$M$13,$I1953))),LISTS!$O$2:$O$13),"Medio de pago no elegible o no identificado por DIAN"),"Apta automaticamente por pago electronico y base positiva"))))</f>
        <v/>
      </c>
    </row>
    <row r="1954">
      <c r="A1954" s="9" t="n"/>
      <c r="B1954" s="9" t="n"/>
      <c r="C1954" s="12" t="n"/>
      <c r="D1954" s="11" t="n"/>
      <c r="E1954" s="11" t="n"/>
      <c r="F1954" s="11" t="n"/>
      <c r="G1954" s="11" t="n"/>
      <c r="H1954" s="11" t="n"/>
      <c r="I1954" s="9" t="n"/>
      <c r="J1954" s="9" t="n"/>
      <c r="K1954" s="9" t="n"/>
      <c r="L1954" s="9">
        <f>IF(COUNTA($A1954:$K1954)=0,"",IF(AND(IFERROR($H1954,0)&gt;0,LEN(TRIM($K1954&amp;""))&gt;0,IFERROR(LOOKUP(2,1/((LISTS!$M$2:$M$13&lt;&gt;"")*ISNUMBER(SEARCH(LISTS!$M$2:$M$13,$I1954))),LISTS!$N$2:$N$13),"NO")="SI"),"SI","NO"))</f>
        <v/>
      </c>
      <c r="M1954" s="9">
        <f>IF(COUNTA($A1954:$K1954)=0,"",IF($K1954&lt;&gt;"",IF(COUNTIF($K$19:$K1954,$K1954)&gt;1,"SI","NO"),IF(COUNTIFS($A$19:$A1954,$A1954,$C$19:$C1954,$C1954,$J$19:$J1954,$J1954,$D$19:$D1954,$D1954)&gt;1,"SI","NO")))</f>
        <v/>
      </c>
      <c r="N1954" s="11">
        <f>IF(COUNTA($A1954:$K1954)=0,"",IF(AND($L1954="SI",$M1954="NO"),IFERROR($H1954,0),0))</f>
        <v/>
      </c>
      <c r="O1954" s="9">
        <f>IF(COUNTA($A1954:$K1954)=0,"",IF($M1954="SI","CUFE o factura duplicada dentro del reporte; no se suma dos veces",IF(IFERROR($H1954,0)&lt;=0,"DIAN reporta valor susceptible 0",IF($L1954="NO",IFERROR(LOOKUP(2,1/((LISTS!$M$2:$M$13&lt;&gt;"")*ISNUMBER(SEARCH(LISTS!$M$2:$M$13,$I1954))),LISTS!$O$2:$O$13),"Medio de pago no elegible o no identificado por DIAN"),"Apta automaticamente por pago electronico y base positiva"))))</f>
        <v/>
      </c>
    </row>
    <row r="1955">
      <c r="A1955" s="9" t="n"/>
      <c r="B1955" s="9" t="n"/>
      <c r="C1955" s="12" t="n"/>
      <c r="D1955" s="11" t="n"/>
      <c r="E1955" s="11" t="n"/>
      <c r="F1955" s="11" t="n"/>
      <c r="G1955" s="11" t="n"/>
      <c r="H1955" s="11" t="n"/>
      <c r="I1955" s="9" t="n"/>
      <c r="J1955" s="9" t="n"/>
      <c r="K1955" s="9" t="n"/>
      <c r="L1955" s="9">
        <f>IF(COUNTA($A1955:$K1955)=0,"",IF(AND(IFERROR($H1955,0)&gt;0,LEN(TRIM($K1955&amp;""))&gt;0,IFERROR(LOOKUP(2,1/((LISTS!$M$2:$M$13&lt;&gt;"")*ISNUMBER(SEARCH(LISTS!$M$2:$M$13,$I1955))),LISTS!$N$2:$N$13),"NO")="SI"),"SI","NO"))</f>
        <v/>
      </c>
      <c r="M1955" s="9">
        <f>IF(COUNTA($A1955:$K1955)=0,"",IF($K1955&lt;&gt;"",IF(COUNTIF($K$19:$K1955,$K1955)&gt;1,"SI","NO"),IF(COUNTIFS($A$19:$A1955,$A1955,$C$19:$C1955,$C1955,$J$19:$J1955,$J1955,$D$19:$D1955,$D1955)&gt;1,"SI","NO")))</f>
        <v/>
      </c>
      <c r="N1955" s="11">
        <f>IF(COUNTA($A1955:$K1955)=0,"",IF(AND($L1955="SI",$M1955="NO"),IFERROR($H1955,0),0))</f>
        <v/>
      </c>
      <c r="O1955" s="9">
        <f>IF(COUNTA($A1955:$K1955)=0,"",IF($M1955="SI","CUFE o factura duplicada dentro del reporte; no se suma dos veces",IF(IFERROR($H1955,0)&lt;=0,"DIAN reporta valor susceptible 0",IF($L1955="NO",IFERROR(LOOKUP(2,1/((LISTS!$M$2:$M$13&lt;&gt;"")*ISNUMBER(SEARCH(LISTS!$M$2:$M$13,$I1955))),LISTS!$O$2:$O$13),"Medio de pago no elegible o no identificado por DIAN"),"Apta automaticamente por pago electronico y base positiva"))))</f>
        <v/>
      </c>
    </row>
    <row r="1956">
      <c r="A1956" s="9" t="n"/>
      <c r="B1956" s="9" t="n"/>
      <c r="C1956" s="12" t="n"/>
      <c r="D1956" s="11" t="n"/>
      <c r="E1956" s="11" t="n"/>
      <c r="F1956" s="11" t="n"/>
      <c r="G1956" s="11" t="n"/>
      <c r="H1956" s="11" t="n"/>
      <c r="I1956" s="9" t="n"/>
      <c r="J1956" s="9" t="n"/>
      <c r="K1956" s="9" t="n"/>
      <c r="L1956" s="9">
        <f>IF(COUNTA($A1956:$K1956)=0,"",IF(AND(IFERROR($H1956,0)&gt;0,LEN(TRIM($K1956&amp;""))&gt;0,IFERROR(LOOKUP(2,1/((LISTS!$M$2:$M$13&lt;&gt;"")*ISNUMBER(SEARCH(LISTS!$M$2:$M$13,$I1956))),LISTS!$N$2:$N$13),"NO")="SI"),"SI","NO"))</f>
        <v/>
      </c>
      <c r="M1956" s="9">
        <f>IF(COUNTA($A1956:$K1956)=0,"",IF($K1956&lt;&gt;"",IF(COUNTIF($K$19:$K1956,$K1956)&gt;1,"SI","NO"),IF(COUNTIFS($A$19:$A1956,$A1956,$C$19:$C1956,$C1956,$J$19:$J1956,$J1956,$D$19:$D1956,$D1956)&gt;1,"SI","NO")))</f>
        <v/>
      </c>
      <c r="N1956" s="11">
        <f>IF(COUNTA($A1956:$K1956)=0,"",IF(AND($L1956="SI",$M1956="NO"),IFERROR($H1956,0),0))</f>
        <v/>
      </c>
      <c r="O1956" s="9">
        <f>IF(COUNTA($A1956:$K1956)=0,"",IF($M1956="SI","CUFE o factura duplicada dentro del reporte; no se suma dos veces",IF(IFERROR($H1956,0)&lt;=0,"DIAN reporta valor susceptible 0",IF($L1956="NO",IFERROR(LOOKUP(2,1/((LISTS!$M$2:$M$13&lt;&gt;"")*ISNUMBER(SEARCH(LISTS!$M$2:$M$13,$I1956))),LISTS!$O$2:$O$13),"Medio de pago no elegible o no identificado por DIAN"),"Apta automaticamente por pago electronico y base positiva"))))</f>
        <v/>
      </c>
    </row>
    <row r="1957">
      <c r="A1957" s="9" t="n"/>
      <c r="B1957" s="9" t="n"/>
      <c r="C1957" s="12" t="n"/>
      <c r="D1957" s="11" t="n"/>
      <c r="E1957" s="11" t="n"/>
      <c r="F1957" s="11" t="n"/>
      <c r="G1957" s="11" t="n"/>
      <c r="H1957" s="11" t="n"/>
      <c r="I1957" s="9" t="n"/>
      <c r="J1957" s="9" t="n"/>
      <c r="K1957" s="9" t="n"/>
      <c r="L1957" s="9">
        <f>IF(COUNTA($A1957:$K1957)=0,"",IF(AND(IFERROR($H1957,0)&gt;0,LEN(TRIM($K1957&amp;""))&gt;0,IFERROR(LOOKUP(2,1/((LISTS!$M$2:$M$13&lt;&gt;"")*ISNUMBER(SEARCH(LISTS!$M$2:$M$13,$I1957))),LISTS!$N$2:$N$13),"NO")="SI"),"SI","NO"))</f>
        <v/>
      </c>
      <c r="M1957" s="9">
        <f>IF(COUNTA($A1957:$K1957)=0,"",IF($K1957&lt;&gt;"",IF(COUNTIF($K$19:$K1957,$K1957)&gt;1,"SI","NO"),IF(COUNTIFS($A$19:$A1957,$A1957,$C$19:$C1957,$C1957,$J$19:$J1957,$J1957,$D$19:$D1957,$D1957)&gt;1,"SI","NO")))</f>
        <v/>
      </c>
      <c r="N1957" s="11">
        <f>IF(COUNTA($A1957:$K1957)=0,"",IF(AND($L1957="SI",$M1957="NO"),IFERROR($H1957,0),0))</f>
        <v/>
      </c>
      <c r="O1957" s="9">
        <f>IF(COUNTA($A1957:$K1957)=0,"",IF($M1957="SI","CUFE o factura duplicada dentro del reporte; no se suma dos veces",IF(IFERROR($H1957,0)&lt;=0,"DIAN reporta valor susceptible 0",IF($L1957="NO",IFERROR(LOOKUP(2,1/((LISTS!$M$2:$M$13&lt;&gt;"")*ISNUMBER(SEARCH(LISTS!$M$2:$M$13,$I1957))),LISTS!$O$2:$O$13),"Medio de pago no elegible o no identificado por DIAN"),"Apta automaticamente por pago electronico y base positiva"))))</f>
        <v/>
      </c>
    </row>
    <row r="1958">
      <c r="A1958" s="9" t="n"/>
      <c r="B1958" s="9" t="n"/>
      <c r="C1958" s="12" t="n"/>
      <c r="D1958" s="11" t="n"/>
      <c r="E1958" s="11" t="n"/>
      <c r="F1958" s="11" t="n"/>
      <c r="G1958" s="11" t="n"/>
      <c r="H1958" s="11" t="n"/>
      <c r="I1958" s="9" t="n"/>
      <c r="J1958" s="9" t="n"/>
      <c r="K1958" s="9" t="n"/>
      <c r="L1958" s="9">
        <f>IF(COUNTA($A1958:$K1958)=0,"",IF(AND(IFERROR($H1958,0)&gt;0,LEN(TRIM($K1958&amp;""))&gt;0,IFERROR(LOOKUP(2,1/((LISTS!$M$2:$M$13&lt;&gt;"")*ISNUMBER(SEARCH(LISTS!$M$2:$M$13,$I1958))),LISTS!$N$2:$N$13),"NO")="SI"),"SI","NO"))</f>
        <v/>
      </c>
      <c r="M1958" s="9">
        <f>IF(COUNTA($A1958:$K1958)=0,"",IF($K1958&lt;&gt;"",IF(COUNTIF($K$19:$K1958,$K1958)&gt;1,"SI","NO"),IF(COUNTIFS($A$19:$A1958,$A1958,$C$19:$C1958,$C1958,$J$19:$J1958,$J1958,$D$19:$D1958,$D1958)&gt;1,"SI","NO")))</f>
        <v/>
      </c>
      <c r="N1958" s="11">
        <f>IF(COUNTA($A1958:$K1958)=0,"",IF(AND($L1958="SI",$M1958="NO"),IFERROR($H1958,0),0))</f>
        <v/>
      </c>
      <c r="O1958" s="9">
        <f>IF(COUNTA($A1958:$K1958)=0,"",IF($M1958="SI","CUFE o factura duplicada dentro del reporte; no se suma dos veces",IF(IFERROR($H1958,0)&lt;=0,"DIAN reporta valor susceptible 0",IF($L1958="NO",IFERROR(LOOKUP(2,1/((LISTS!$M$2:$M$13&lt;&gt;"")*ISNUMBER(SEARCH(LISTS!$M$2:$M$13,$I1958))),LISTS!$O$2:$O$13),"Medio de pago no elegible o no identificado por DIAN"),"Apta automaticamente por pago electronico y base positiva"))))</f>
        <v/>
      </c>
    </row>
    <row r="1959">
      <c r="A1959" s="9" t="n"/>
      <c r="B1959" s="9" t="n"/>
      <c r="C1959" s="12" t="n"/>
      <c r="D1959" s="11" t="n"/>
      <c r="E1959" s="11" t="n"/>
      <c r="F1959" s="11" t="n"/>
      <c r="G1959" s="11" t="n"/>
      <c r="H1959" s="11" t="n"/>
      <c r="I1959" s="9" t="n"/>
      <c r="J1959" s="9" t="n"/>
      <c r="K1959" s="9" t="n"/>
      <c r="L1959" s="9">
        <f>IF(COUNTA($A1959:$K1959)=0,"",IF(AND(IFERROR($H1959,0)&gt;0,LEN(TRIM($K1959&amp;""))&gt;0,IFERROR(LOOKUP(2,1/((LISTS!$M$2:$M$13&lt;&gt;"")*ISNUMBER(SEARCH(LISTS!$M$2:$M$13,$I1959))),LISTS!$N$2:$N$13),"NO")="SI"),"SI","NO"))</f>
        <v/>
      </c>
      <c r="M1959" s="9">
        <f>IF(COUNTA($A1959:$K1959)=0,"",IF($K1959&lt;&gt;"",IF(COUNTIF($K$19:$K1959,$K1959)&gt;1,"SI","NO"),IF(COUNTIFS($A$19:$A1959,$A1959,$C$19:$C1959,$C1959,$J$19:$J1959,$J1959,$D$19:$D1959,$D1959)&gt;1,"SI","NO")))</f>
        <v/>
      </c>
      <c r="N1959" s="11">
        <f>IF(COUNTA($A1959:$K1959)=0,"",IF(AND($L1959="SI",$M1959="NO"),IFERROR($H1959,0),0))</f>
        <v/>
      </c>
      <c r="O1959" s="9">
        <f>IF(COUNTA($A1959:$K1959)=0,"",IF($M1959="SI","CUFE o factura duplicada dentro del reporte; no se suma dos veces",IF(IFERROR($H1959,0)&lt;=0,"DIAN reporta valor susceptible 0",IF($L1959="NO",IFERROR(LOOKUP(2,1/((LISTS!$M$2:$M$13&lt;&gt;"")*ISNUMBER(SEARCH(LISTS!$M$2:$M$13,$I1959))),LISTS!$O$2:$O$13),"Medio de pago no elegible o no identificado por DIAN"),"Apta automaticamente por pago electronico y base positiva"))))</f>
        <v/>
      </c>
    </row>
    <row r="1960">
      <c r="A1960" s="9" t="n"/>
      <c r="B1960" s="9" t="n"/>
      <c r="C1960" s="12" t="n"/>
      <c r="D1960" s="11" t="n"/>
      <c r="E1960" s="11" t="n"/>
      <c r="F1960" s="11" t="n"/>
      <c r="G1960" s="11" t="n"/>
      <c r="H1960" s="11" t="n"/>
      <c r="I1960" s="9" t="n"/>
      <c r="J1960" s="9" t="n"/>
      <c r="K1960" s="9" t="n"/>
      <c r="L1960" s="9">
        <f>IF(COUNTA($A1960:$K1960)=0,"",IF(AND(IFERROR($H1960,0)&gt;0,LEN(TRIM($K1960&amp;""))&gt;0,IFERROR(LOOKUP(2,1/((LISTS!$M$2:$M$13&lt;&gt;"")*ISNUMBER(SEARCH(LISTS!$M$2:$M$13,$I1960))),LISTS!$N$2:$N$13),"NO")="SI"),"SI","NO"))</f>
        <v/>
      </c>
      <c r="M1960" s="9">
        <f>IF(COUNTA($A1960:$K1960)=0,"",IF($K1960&lt;&gt;"",IF(COUNTIF($K$19:$K1960,$K1960)&gt;1,"SI","NO"),IF(COUNTIFS($A$19:$A1960,$A1960,$C$19:$C1960,$C1960,$J$19:$J1960,$J1960,$D$19:$D1960,$D1960)&gt;1,"SI","NO")))</f>
        <v/>
      </c>
      <c r="N1960" s="11">
        <f>IF(COUNTA($A1960:$K1960)=0,"",IF(AND($L1960="SI",$M1960="NO"),IFERROR($H1960,0),0))</f>
        <v/>
      </c>
      <c r="O1960" s="9">
        <f>IF(COUNTA($A1960:$K1960)=0,"",IF($M1960="SI","CUFE o factura duplicada dentro del reporte; no se suma dos veces",IF(IFERROR($H1960,0)&lt;=0,"DIAN reporta valor susceptible 0",IF($L1960="NO",IFERROR(LOOKUP(2,1/((LISTS!$M$2:$M$13&lt;&gt;"")*ISNUMBER(SEARCH(LISTS!$M$2:$M$13,$I1960))),LISTS!$O$2:$O$13),"Medio de pago no elegible o no identificado por DIAN"),"Apta automaticamente por pago electronico y base positiva"))))</f>
        <v/>
      </c>
    </row>
    <row r="1961">
      <c r="A1961" s="9" t="n"/>
      <c r="B1961" s="9" t="n"/>
      <c r="C1961" s="12" t="n"/>
      <c r="D1961" s="11" t="n"/>
      <c r="E1961" s="11" t="n"/>
      <c r="F1961" s="11" t="n"/>
      <c r="G1961" s="11" t="n"/>
      <c r="H1961" s="11" t="n"/>
      <c r="I1961" s="9" t="n"/>
      <c r="J1961" s="9" t="n"/>
      <c r="K1961" s="9" t="n"/>
      <c r="L1961" s="9">
        <f>IF(COUNTA($A1961:$K1961)=0,"",IF(AND(IFERROR($H1961,0)&gt;0,LEN(TRIM($K1961&amp;""))&gt;0,IFERROR(LOOKUP(2,1/((LISTS!$M$2:$M$13&lt;&gt;"")*ISNUMBER(SEARCH(LISTS!$M$2:$M$13,$I1961))),LISTS!$N$2:$N$13),"NO")="SI"),"SI","NO"))</f>
        <v/>
      </c>
      <c r="M1961" s="9">
        <f>IF(COUNTA($A1961:$K1961)=0,"",IF($K1961&lt;&gt;"",IF(COUNTIF($K$19:$K1961,$K1961)&gt;1,"SI","NO"),IF(COUNTIFS($A$19:$A1961,$A1961,$C$19:$C1961,$C1961,$J$19:$J1961,$J1961,$D$19:$D1961,$D1961)&gt;1,"SI","NO")))</f>
        <v/>
      </c>
      <c r="N1961" s="11">
        <f>IF(COUNTA($A1961:$K1961)=0,"",IF(AND($L1961="SI",$M1961="NO"),IFERROR($H1961,0),0))</f>
        <v/>
      </c>
      <c r="O1961" s="9">
        <f>IF(COUNTA($A1961:$K1961)=0,"",IF($M1961="SI","CUFE o factura duplicada dentro del reporte; no se suma dos veces",IF(IFERROR($H1961,0)&lt;=0,"DIAN reporta valor susceptible 0",IF($L1961="NO",IFERROR(LOOKUP(2,1/((LISTS!$M$2:$M$13&lt;&gt;"")*ISNUMBER(SEARCH(LISTS!$M$2:$M$13,$I1961))),LISTS!$O$2:$O$13),"Medio de pago no elegible o no identificado por DIAN"),"Apta automaticamente por pago electronico y base positiva"))))</f>
        <v/>
      </c>
    </row>
    <row r="1962">
      <c r="A1962" s="9" t="n"/>
      <c r="B1962" s="9" t="n"/>
      <c r="C1962" s="12" t="n"/>
      <c r="D1962" s="11" t="n"/>
      <c r="E1962" s="11" t="n"/>
      <c r="F1962" s="11" t="n"/>
      <c r="G1962" s="11" t="n"/>
      <c r="H1962" s="11" t="n"/>
      <c r="I1962" s="9" t="n"/>
      <c r="J1962" s="9" t="n"/>
      <c r="K1962" s="9" t="n"/>
      <c r="L1962" s="9">
        <f>IF(COUNTA($A1962:$K1962)=0,"",IF(AND(IFERROR($H1962,0)&gt;0,LEN(TRIM($K1962&amp;""))&gt;0,IFERROR(LOOKUP(2,1/((LISTS!$M$2:$M$13&lt;&gt;"")*ISNUMBER(SEARCH(LISTS!$M$2:$M$13,$I1962))),LISTS!$N$2:$N$13),"NO")="SI"),"SI","NO"))</f>
        <v/>
      </c>
      <c r="M1962" s="9">
        <f>IF(COUNTA($A1962:$K1962)=0,"",IF($K1962&lt;&gt;"",IF(COUNTIF($K$19:$K1962,$K1962)&gt;1,"SI","NO"),IF(COUNTIFS($A$19:$A1962,$A1962,$C$19:$C1962,$C1962,$J$19:$J1962,$J1962,$D$19:$D1962,$D1962)&gt;1,"SI","NO")))</f>
        <v/>
      </c>
      <c r="N1962" s="11">
        <f>IF(COUNTA($A1962:$K1962)=0,"",IF(AND($L1962="SI",$M1962="NO"),IFERROR($H1962,0),0))</f>
        <v/>
      </c>
      <c r="O1962" s="9">
        <f>IF(COUNTA($A1962:$K1962)=0,"",IF($M1962="SI","CUFE o factura duplicada dentro del reporte; no se suma dos veces",IF(IFERROR($H1962,0)&lt;=0,"DIAN reporta valor susceptible 0",IF($L1962="NO",IFERROR(LOOKUP(2,1/((LISTS!$M$2:$M$13&lt;&gt;"")*ISNUMBER(SEARCH(LISTS!$M$2:$M$13,$I1962))),LISTS!$O$2:$O$13),"Medio de pago no elegible o no identificado por DIAN"),"Apta automaticamente por pago electronico y base positiva"))))</f>
        <v/>
      </c>
    </row>
    <row r="1963">
      <c r="A1963" s="9" t="n"/>
      <c r="B1963" s="9" t="n"/>
      <c r="C1963" s="12" t="n"/>
      <c r="D1963" s="11" t="n"/>
      <c r="E1963" s="11" t="n"/>
      <c r="F1963" s="11" t="n"/>
      <c r="G1963" s="11" t="n"/>
      <c r="H1963" s="11" t="n"/>
      <c r="I1963" s="9" t="n"/>
      <c r="J1963" s="9" t="n"/>
      <c r="K1963" s="9" t="n"/>
      <c r="L1963" s="9">
        <f>IF(COUNTA($A1963:$K1963)=0,"",IF(AND(IFERROR($H1963,0)&gt;0,LEN(TRIM($K1963&amp;""))&gt;0,IFERROR(LOOKUP(2,1/((LISTS!$M$2:$M$13&lt;&gt;"")*ISNUMBER(SEARCH(LISTS!$M$2:$M$13,$I1963))),LISTS!$N$2:$N$13),"NO")="SI"),"SI","NO"))</f>
        <v/>
      </c>
      <c r="M1963" s="9">
        <f>IF(COUNTA($A1963:$K1963)=0,"",IF($K1963&lt;&gt;"",IF(COUNTIF($K$19:$K1963,$K1963)&gt;1,"SI","NO"),IF(COUNTIFS($A$19:$A1963,$A1963,$C$19:$C1963,$C1963,$J$19:$J1963,$J1963,$D$19:$D1963,$D1963)&gt;1,"SI","NO")))</f>
        <v/>
      </c>
      <c r="N1963" s="11">
        <f>IF(COUNTA($A1963:$K1963)=0,"",IF(AND($L1963="SI",$M1963="NO"),IFERROR($H1963,0),0))</f>
        <v/>
      </c>
      <c r="O1963" s="9">
        <f>IF(COUNTA($A1963:$K1963)=0,"",IF($M1963="SI","CUFE o factura duplicada dentro del reporte; no se suma dos veces",IF(IFERROR($H1963,0)&lt;=0,"DIAN reporta valor susceptible 0",IF($L1963="NO",IFERROR(LOOKUP(2,1/((LISTS!$M$2:$M$13&lt;&gt;"")*ISNUMBER(SEARCH(LISTS!$M$2:$M$13,$I1963))),LISTS!$O$2:$O$13),"Medio de pago no elegible o no identificado por DIAN"),"Apta automaticamente por pago electronico y base positiva"))))</f>
        <v/>
      </c>
    </row>
    <row r="1964">
      <c r="A1964" s="9" t="n"/>
      <c r="B1964" s="9" t="n"/>
      <c r="C1964" s="12" t="n"/>
      <c r="D1964" s="11" t="n"/>
      <c r="E1964" s="11" t="n"/>
      <c r="F1964" s="11" t="n"/>
      <c r="G1964" s="11" t="n"/>
      <c r="H1964" s="11" t="n"/>
      <c r="I1964" s="9" t="n"/>
      <c r="J1964" s="9" t="n"/>
      <c r="K1964" s="9" t="n"/>
      <c r="L1964" s="9">
        <f>IF(COUNTA($A1964:$K1964)=0,"",IF(AND(IFERROR($H1964,0)&gt;0,LEN(TRIM($K1964&amp;""))&gt;0,IFERROR(LOOKUP(2,1/((LISTS!$M$2:$M$13&lt;&gt;"")*ISNUMBER(SEARCH(LISTS!$M$2:$M$13,$I1964))),LISTS!$N$2:$N$13),"NO")="SI"),"SI","NO"))</f>
        <v/>
      </c>
      <c r="M1964" s="9">
        <f>IF(COUNTA($A1964:$K1964)=0,"",IF($K1964&lt;&gt;"",IF(COUNTIF($K$19:$K1964,$K1964)&gt;1,"SI","NO"),IF(COUNTIFS($A$19:$A1964,$A1964,$C$19:$C1964,$C1964,$J$19:$J1964,$J1964,$D$19:$D1964,$D1964)&gt;1,"SI","NO")))</f>
        <v/>
      </c>
      <c r="N1964" s="11">
        <f>IF(COUNTA($A1964:$K1964)=0,"",IF(AND($L1964="SI",$M1964="NO"),IFERROR($H1964,0),0))</f>
        <v/>
      </c>
      <c r="O1964" s="9">
        <f>IF(COUNTA($A1964:$K1964)=0,"",IF($M1964="SI","CUFE o factura duplicada dentro del reporte; no se suma dos veces",IF(IFERROR($H1964,0)&lt;=0,"DIAN reporta valor susceptible 0",IF($L1964="NO",IFERROR(LOOKUP(2,1/((LISTS!$M$2:$M$13&lt;&gt;"")*ISNUMBER(SEARCH(LISTS!$M$2:$M$13,$I1964))),LISTS!$O$2:$O$13),"Medio de pago no elegible o no identificado por DIAN"),"Apta automaticamente por pago electronico y base positiva"))))</f>
        <v/>
      </c>
    </row>
    <row r="1965">
      <c r="A1965" s="9" t="n"/>
      <c r="B1965" s="9" t="n"/>
      <c r="C1965" s="12" t="n"/>
      <c r="D1965" s="11" t="n"/>
      <c r="E1965" s="11" t="n"/>
      <c r="F1965" s="11" t="n"/>
      <c r="G1965" s="11" t="n"/>
      <c r="H1965" s="11" t="n"/>
      <c r="I1965" s="9" t="n"/>
      <c r="J1965" s="9" t="n"/>
      <c r="K1965" s="9" t="n"/>
      <c r="L1965" s="9">
        <f>IF(COUNTA($A1965:$K1965)=0,"",IF(AND(IFERROR($H1965,0)&gt;0,LEN(TRIM($K1965&amp;""))&gt;0,IFERROR(LOOKUP(2,1/((LISTS!$M$2:$M$13&lt;&gt;"")*ISNUMBER(SEARCH(LISTS!$M$2:$M$13,$I1965))),LISTS!$N$2:$N$13),"NO")="SI"),"SI","NO"))</f>
        <v/>
      </c>
      <c r="M1965" s="9">
        <f>IF(COUNTA($A1965:$K1965)=0,"",IF($K1965&lt;&gt;"",IF(COUNTIF($K$19:$K1965,$K1965)&gt;1,"SI","NO"),IF(COUNTIFS($A$19:$A1965,$A1965,$C$19:$C1965,$C1965,$J$19:$J1965,$J1965,$D$19:$D1965,$D1965)&gt;1,"SI","NO")))</f>
        <v/>
      </c>
      <c r="N1965" s="11">
        <f>IF(COUNTA($A1965:$K1965)=0,"",IF(AND($L1965="SI",$M1965="NO"),IFERROR($H1965,0),0))</f>
        <v/>
      </c>
      <c r="O1965" s="9">
        <f>IF(COUNTA($A1965:$K1965)=0,"",IF($M1965="SI","CUFE o factura duplicada dentro del reporte; no se suma dos veces",IF(IFERROR($H1965,0)&lt;=0,"DIAN reporta valor susceptible 0",IF($L1965="NO",IFERROR(LOOKUP(2,1/((LISTS!$M$2:$M$13&lt;&gt;"")*ISNUMBER(SEARCH(LISTS!$M$2:$M$13,$I1965))),LISTS!$O$2:$O$13),"Medio de pago no elegible o no identificado por DIAN"),"Apta automaticamente por pago electronico y base positiva"))))</f>
        <v/>
      </c>
    </row>
    <row r="1966">
      <c r="A1966" s="9" t="n"/>
      <c r="B1966" s="9" t="n"/>
      <c r="C1966" s="12" t="n"/>
      <c r="D1966" s="11" t="n"/>
      <c r="E1966" s="11" t="n"/>
      <c r="F1966" s="11" t="n"/>
      <c r="G1966" s="11" t="n"/>
      <c r="H1966" s="11" t="n"/>
      <c r="I1966" s="9" t="n"/>
      <c r="J1966" s="9" t="n"/>
      <c r="K1966" s="9" t="n"/>
      <c r="L1966" s="9">
        <f>IF(COUNTA($A1966:$K1966)=0,"",IF(AND(IFERROR($H1966,0)&gt;0,LEN(TRIM($K1966&amp;""))&gt;0,IFERROR(LOOKUP(2,1/((LISTS!$M$2:$M$13&lt;&gt;"")*ISNUMBER(SEARCH(LISTS!$M$2:$M$13,$I1966))),LISTS!$N$2:$N$13),"NO")="SI"),"SI","NO"))</f>
        <v/>
      </c>
      <c r="M1966" s="9">
        <f>IF(COUNTA($A1966:$K1966)=0,"",IF($K1966&lt;&gt;"",IF(COUNTIF($K$19:$K1966,$K1966)&gt;1,"SI","NO"),IF(COUNTIFS($A$19:$A1966,$A1966,$C$19:$C1966,$C1966,$J$19:$J1966,$J1966,$D$19:$D1966,$D1966)&gt;1,"SI","NO")))</f>
        <v/>
      </c>
      <c r="N1966" s="11">
        <f>IF(COUNTA($A1966:$K1966)=0,"",IF(AND($L1966="SI",$M1966="NO"),IFERROR($H1966,0),0))</f>
        <v/>
      </c>
      <c r="O1966" s="9">
        <f>IF(COUNTA($A1966:$K1966)=0,"",IF($M1966="SI","CUFE o factura duplicada dentro del reporte; no se suma dos veces",IF(IFERROR($H1966,0)&lt;=0,"DIAN reporta valor susceptible 0",IF($L1966="NO",IFERROR(LOOKUP(2,1/((LISTS!$M$2:$M$13&lt;&gt;"")*ISNUMBER(SEARCH(LISTS!$M$2:$M$13,$I1966))),LISTS!$O$2:$O$13),"Medio de pago no elegible o no identificado por DIAN"),"Apta automaticamente por pago electronico y base positiva"))))</f>
        <v/>
      </c>
    </row>
    <row r="1967">
      <c r="A1967" s="9" t="n"/>
      <c r="B1967" s="9" t="n"/>
      <c r="C1967" s="12" t="n"/>
      <c r="D1967" s="11" t="n"/>
      <c r="E1967" s="11" t="n"/>
      <c r="F1967" s="11" t="n"/>
      <c r="G1967" s="11" t="n"/>
      <c r="H1967" s="11" t="n"/>
      <c r="I1967" s="9" t="n"/>
      <c r="J1967" s="9" t="n"/>
      <c r="K1967" s="9" t="n"/>
      <c r="L1967" s="9">
        <f>IF(COUNTA($A1967:$K1967)=0,"",IF(AND(IFERROR($H1967,0)&gt;0,LEN(TRIM($K1967&amp;""))&gt;0,IFERROR(LOOKUP(2,1/((LISTS!$M$2:$M$13&lt;&gt;"")*ISNUMBER(SEARCH(LISTS!$M$2:$M$13,$I1967))),LISTS!$N$2:$N$13),"NO")="SI"),"SI","NO"))</f>
        <v/>
      </c>
      <c r="M1967" s="9">
        <f>IF(COUNTA($A1967:$K1967)=0,"",IF($K1967&lt;&gt;"",IF(COUNTIF($K$19:$K1967,$K1967)&gt;1,"SI","NO"),IF(COUNTIFS($A$19:$A1967,$A1967,$C$19:$C1967,$C1967,$J$19:$J1967,$J1967,$D$19:$D1967,$D1967)&gt;1,"SI","NO")))</f>
        <v/>
      </c>
      <c r="N1967" s="11">
        <f>IF(COUNTA($A1967:$K1967)=0,"",IF(AND($L1967="SI",$M1967="NO"),IFERROR($H1967,0),0))</f>
        <v/>
      </c>
      <c r="O1967" s="9">
        <f>IF(COUNTA($A1967:$K1967)=0,"",IF($M1967="SI","CUFE o factura duplicada dentro del reporte; no se suma dos veces",IF(IFERROR($H1967,0)&lt;=0,"DIAN reporta valor susceptible 0",IF($L1967="NO",IFERROR(LOOKUP(2,1/((LISTS!$M$2:$M$13&lt;&gt;"")*ISNUMBER(SEARCH(LISTS!$M$2:$M$13,$I1967))),LISTS!$O$2:$O$13),"Medio de pago no elegible o no identificado por DIAN"),"Apta automaticamente por pago electronico y base positiva"))))</f>
        <v/>
      </c>
    </row>
    <row r="1968">
      <c r="A1968" s="9" t="n"/>
      <c r="B1968" s="9" t="n"/>
      <c r="C1968" s="12" t="n"/>
      <c r="D1968" s="11" t="n"/>
      <c r="E1968" s="11" t="n"/>
      <c r="F1968" s="11" t="n"/>
      <c r="G1968" s="11" t="n"/>
      <c r="H1968" s="11" t="n"/>
      <c r="I1968" s="9" t="n"/>
      <c r="J1968" s="9" t="n"/>
      <c r="K1968" s="9" t="n"/>
      <c r="L1968" s="9">
        <f>IF(COUNTA($A1968:$K1968)=0,"",IF(AND(IFERROR($H1968,0)&gt;0,LEN(TRIM($K1968&amp;""))&gt;0,IFERROR(LOOKUP(2,1/((LISTS!$M$2:$M$13&lt;&gt;"")*ISNUMBER(SEARCH(LISTS!$M$2:$M$13,$I1968))),LISTS!$N$2:$N$13),"NO")="SI"),"SI","NO"))</f>
        <v/>
      </c>
      <c r="M1968" s="9">
        <f>IF(COUNTA($A1968:$K1968)=0,"",IF($K1968&lt;&gt;"",IF(COUNTIF($K$19:$K1968,$K1968)&gt;1,"SI","NO"),IF(COUNTIFS($A$19:$A1968,$A1968,$C$19:$C1968,$C1968,$J$19:$J1968,$J1968,$D$19:$D1968,$D1968)&gt;1,"SI","NO")))</f>
        <v/>
      </c>
      <c r="N1968" s="11">
        <f>IF(COUNTA($A1968:$K1968)=0,"",IF(AND($L1968="SI",$M1968="NO"),IFERROR($H1968,0),0))</f>
        <v/>
      </c>
      <c r="O1968" s="9">
        <f>IF(COUNTA($A1968:$K1968)=0,"",IF($M1968="SI","CUFE o factura duplicada dentro del reporte; no se suma dos veces",IF(IFERROR($H1968,0)&lt;=0,"DIAN reporta valor susceptible 0",IF($L1968="NO",IFERROR(LOOKUP(2,1/((LISTS!$M$2:$M$13&lt;&gt;"")*ISNUMBER(SEARCH(LISTS!$M$2:$M$13,$I1968))),LISTS!$O$2:$O$13),"Medio de pago no elegible o no identificado por DIAN"),"Apta automaticamente por pago electronico y base positiva"))))</f>
        <v/>
      </c>
    </row>
    <row r="1969">
      <c r="A1969" s="9" t="n"/>
      <c r="B1969" s="9" t="n"/>
      <c r="C1969" s="12" t="n"/>
      <c r="D1969" s="11" t="n"/>
      <c r="E1969" s="11" t="n"/>
      <c r="F1969" s="11" t="n"/>
      <c r="G1969" s="11" t="n"/>
      <c r="H1969" s="11" t="n"/>
      <c r="I1969" s="9" t="n"/>
      <c r="J1969" s="9" t="n"/>
      <c r="K1969" s="9" t="n"/>
      <c r="L1969" s="9">
        <f>IF(COUNTA($A1969:$K1969)=0,"",IF(AND(IFERROR($H1969,0)&gt;0,LEN(TRIM($K1969&amp;""))&gt;0,IFERROR(LOOKUP(2,1/((LISTS!$M$2:$M$13&lt;&gt;"")*ISNUMBER(SEARCH(LISTS!$M$2:$M$13,$I1969))),LISTS!$N$2:$N$13),"NO")="SI"),"SI","NO"))</f>
        <v/>
      </c>
      <c r="M1969" s="9">
        <f>IF(COUNTA($A1969:$K1969)=0,"",IF($K1969&lt;&gt;"",IF(COUNTIF($K$19:$K1969,$K1969)&gt;1,"SI","NO"),IF(COUNTIFS($A$19:$A1969,$A1969,$C$19:$C1969,$C1969,$J$19:$J1969,$J1969,$D$19:$D1969,$D1969)&gt;1,"SI","NO")))</f>
        <v/>
      </c>
      <c r="N1969" s="11">
        <f>IF(COUNTA($A1969:$K1969)=0,"",IF(AND($L1969="SI",$M1969="NO"),IFERROR($H1969,0),0))</f>
        <v/>
      </c>
      <c r="O1969" s="9">
        <f>IF(COUNTA($A1969:$K1969)=0,"",IF($M1969="SI","CUFE o factura duplicada dentro del reporte; no se suma dos veces",IF(IFERROR($H1969,0)&lt;=0,"DIAN reporta valor susceptible 0",IF($L1969="NO",IFERROR(LOOKUP(2,1/((LISTS!$M$2:$M$13&lt;&gt;"")*ISNUMBER(SEARCH(LISTS!$M$2:$M$13,$I1969))),LISTS!$O$2:$O$13),"Medio de pago no elegible o no identificado por DIAN"),"Apta automaticamente por pago electronico y base positiva"))))</f>
        <v/>
      </c>
    </row>
    <row r="1970">
      <c r="A1970" s="9" t="n"/>
      <c r="B1970" s="9" t="n"/>
      <c r="C1970" s="12" t="n"/>
      <c r="D1970" s="11" t="n"/>
      <c r="E1970" s="11" t="n"/>
      <c r="F1970" s="11" t="n"/>
      <c r="G1970" s="11" t="n"/>
      <c r="H1970" s="11" t="n"/>
      <c r="I1970" s="9" t="n"/>
      <c r="J1970" s="9" t="n"/>
      <c r="K1970" s="9" t="n"/>
      <c r="L1970" s="9">
        <f>IF(COUNTA($A1970:$K1970)=0,"",IF(AND(IFERROR($H1970,0)&gt;0,LEN(TRIM($K1970&amp;""))&gt;0,IFERROR(LOOKUP(2,1/((LISTS!$M$2:$M$13&lt;&gt;"")*ISNUMBER(SEARCH(LISTS!$M$2:$M$13,$I1970))),LISTS!$N$2:$N$13),"NO")="SI"),"SI","NO"))</f>
        <v/>
      </c>
      <c r="M1970" s="9">
        <f>IF(COUNTA($A1970:$K1970)=0,"",IF($K1970&lt;&gt;"",IF(COUNTIF($K$19:$K1970,$K1970)&gt;1,"SI","NO"),IF(COUNTIFS($A$19:$A1970,$A1970,$C$19:$C1970,$C1970,$J$19:$J1970,$J1970,$D$19:$D1970,$D1970)&gt;1,"SI","NO")))</f>
        <v/>
      </c>
      <c r="N1970" s="11">
        <f>IF(COUNTA($A1970:$K1970)=0,"",IF(AND($L1970="SI",$M1970="NO"),IFERROR($H1970,0),0))</f>
        <v/>
      </c>
      <c r="O1970" s="9">
        <f>IF(COUNTA($A1970:$K1970)=0,"",IF($M1970="SI","CUFE o factura duplicada dentro del reporte; no se suma dos veces",IF(IFERROR($H1970,0)&lt;=0,"DIAN reporta valor susceptible 0",IF($L1970="NO",IFERROR(LOOKUP(2,1/((LISTS!$M$2:$M$13&lt;&gt;"")*ISNUMBER(SEARCH(LISTS!$M$2:$M$13,$I1970))),LISTS!$O$2:$O$13),"Medio de pago no elegible o no identificado por DIAN"),"Apta automaticamente por pago electronico y base positiva"))))</f>
        <v/>
      </c>
    </row>
    <row r="1971">
      <c r="A1971" s="9" t="n"/>
      <c r="B1971" s="9" t="n"/>
      <c r="C1971" s="12" t="n"/>
      <c r="D1971" s="11" t="n"/>
      <c r="E1971" s="11" t="n"/>
      <c r="F1971" s="11" t="n"/>
      <c r="G1971" s="11" t="n"/>
      <c r="H1971" s="11" t="n"/>
      <c r="I1971" s="9" t="n"/>
      <c r="J1971" s="9" t="n"/>
      <c r="K1971" s="9" t="n"/>
      <c r="L1971" s="9">
        <f>IF(COUNTA($A1971:$K1971)=0,"",IF(AND(IFERROR($H1971,0)&gt;0,LEN(TRIM($K1971&amp;""))&gt;0,IFERROR(LOOKUP(2,1/((LISTS!$M$2:$M$13&lt;&gt;"")*ISNUMBER(SEARCH(LISTS!$M$2:$M$13,$I1971))),LISTS!$N$2:$N$13),"NO")="SI"),"SI","NO"))</f>
        <v/>
      </c>
      <c r="M1971" s="9">
        <f>IF(COUNTA($A1971:$K1971)=0,"",IF($K1971&lt;&gt;"",IF(COUNTIF($K$19:$K1971,$K1971)&gt;1,"SI","NO"),IF(COUNTIFS($A$19:$A1971,$A1971,$C$19:$C1971,$C1971,$J$19:$J1971,$J1971,$D$19:$D1971,$D1971)&gt;1,"SI","NO")))</f>
        <v/>
      </c>
      <c r="N1971" s="11">
        <f>IF(COUNTA($A1971:$K1971)=0,"",IF(AND($L1971="SI",$M1971="NO"),IFERROR($H1971,0),0))</f>
        <v/>
      </c>
      <c r="O1971" s="9">
        <f>IF(COUNTA($A1971:$K1971)=0,"",IF($M1971="SI","CUFE o factura duplicada dentro del reporte; no se suma dos veces",IF(IFERROR($H1971,0)&lt;=0,"DIAN reporta valor susceptible 0",IF($L1971="NO",IFERROR(LOOKUP(2,1/((LISTS!$M$2:$M$13&lt;&gt;"")*ISNUMBER(SEARCH(LISTS!$M$2:$M$13,$I1971))),LISTS!$O$2:$O$13),"Medio de pago no elegible o no identificado por DIAN"),"Apta automaticamente por pago electronico y base positiva"))))</f>
        <v/>
      </c>
    </row>
    <row r="1972">
      <c r="A1972" s="9" t="n"/>
      <c r="B1972" s="9" t="n"/>
      <c r="C1972" s="12" t="n"/>
      <c r="D1972" s="11" t="n"/>
      <c r="E1972" s="11" t="n"/>
      <c r="F1972" s="11" t="n"/>
      <c r="G1972" s="11" t="n"/>
      <c r="H1972" s="11" t="n"/>
      <c r="I1972" s="9" t="n"/>
      <c r="J1972" s="9" t="n"/>
      <c r="K1972" s="9" t="n"/>
      <c r="L1972" s="9">
        <f>IF(COUNTA($A1972:$K1972)=0,"",IF(AND(IFERROR($H1972,0)&gt;0,LEN(TRIM($K1972&amp;""))&gt;0,IFERROR(LOOKUP(2,1/((LISTS!$M$2:$M$13&lt;&gt;"")*ISNUMBER(SEARCH(LISTS!$M$2:$M$13,$I1972))),LISTS!$N$2:$N$13),"NO")="SI"),"SI","NO"))</f>
        <v/>
      </c>
      <c r="M1972" s="9">
        <f>IF(COUNTA($A1972:$K1972)=0,"",IF($K1972&lt;&gt;"",IF(COUNTIF($K$19:$K1972,$K1972)&gt;1,"SI","NO"),IF(COUNTIFS($A$19:$A1972,$A1972,$C$19:$C1972,$C1972,$J$19:$J1972,$J1972,$D$19:$D1972,$D1972)&gt;1,"SI","NO")))</f>
        <v/>
      </c>
      <c r="N1972" s="11">
        <f>IF(COUNTA($A1972:$K1972)=0,"",IF(AND($L1972="SI",$M1972="NO"),IFERROR($H1972,0),0))</f>
        <v/>
      </c>
      <c r="O1972" s="9">
        <f>IF(COUNTA($A1972:$K1972)=0,"",IF($M1972="SI","CUFE o factura duplicada dentro del reporte; no se suma dos veces",IF(IFERROR($H1972,0)&lt;=0,"DIAN reporta valor susceptible 0",IF($L1972="NO",IFERROR(LOOKUP(2,1/((LISTS!$M$2:$M$13&lt;&gt;"")*ISNUMBER(SEARCH(LISTS!$M$2:$M$13,$I1972))),LISTS!$O$2:$O$13),"Medio de pago no elegible o no identificado por DIAN"),"Apta automaticamente por pago electronico y base positiva"))))</f>
        <v/>
      </c>
    </row>
    <row r="1973">
      <c r="A1973" s="9" t="n"/>
      <c r="B1973" s="9" t="n"/>
      <c r="C1973" s="12" t="n"/>
      <c r="D1973" s="11" t="n"/>
      <c r="E1973" s="11" t="n"/>
      <c r="F1973" s="11" t="n"/>
      <c r="G1973" s="11" t="n"/>
      <c r="H1973" s="11" t="n"/>
      <c r="I1973" s="9" t="n"/>
      <c r="J1973" s="9" t="n"/>
      <c r="K1973" s="9" t="n"/>
      <c r="L1973" s="9">
        <f>IF(COUNTA($A1973:$K1973)=0,"",IF(AND(IFERROR($H1973,0)&gt;0,LEN(TRIM($K1973&amp;""))&gt;0,IFERROR(LOOKUP(2,1/((LISTS!$M$2:$M$13&lt;&gt;"")*ISNUMBER(SEARCH(LISTS!$M$2:$M$13,$I1973))),LISTS!$N$2:$N$13),"NO")="SI"),"SI","NO"))</f>
        <v/>
      </c>
      <c r="M1973" s="9">
        <f>IF(COUNTA($A1973:$K1973)=0,"",IF($K1973&lt;&gt;"",IF(COUNTIF($K$19:$K1973,$K1973)&gt;1,"SI","NO"),IF(COUNTIFS($A$19:$A1973,$A1973,$C$19:$C1973,$C1973,$J$19:$J1973,$J1973,$D$19:$D1973,$D1973)&gt;1,"SI","NO")))</f>
        <v/>
      </c>
      <c r="N1973" s="11">
        <f>IF(COUNTA($A1973:$K1973)=0,"",IF(AND($L1973="SI",$M1973="NO"),IFERROR($H1973,0),0))</f>
        <v/>
      </c>
      <c r="O1973" s="9">
        <f>IF(COUNTA($A1973:$K1973)=0,"",IF($M1973="SI","CUFE o factura duplicada dentro del reporte; no se suma dos veces",IF(IFERROR($H1973,0)&lt;=0,"DIAN reporta valor susceptible 0",IF($L1973="NO",IFERROR(LOOKUP(2,1/((LISTS!$M$2:$M$13&lt;&gt;"")*ISNUMBER(SEARCH(LISTS!$M$2:$M$13,$I1973))),LISTS!$O$2:$O$13),"Medio de pago no elegible o no identificado por DIAN"),"Apta automaticamente por pago electronico y base positiva"))))</f>
        <v/>
      </c>
    </row>
    <row r="1974">
      <c r="A1974" s="9" t="n"/>
      <c r="B1974" s="9" t="n"/>
      <c r="C1974" s="12" t="n"/>
      <c r="D1974" s="11" t="n"/>
      <c r="E1974" s="11" t="n"/>
      <c r="F1974" s="11" t="n"/>
      <c r="G1974" s="11" t="n"/>
      <c r="H1974" s="11" t="n"/>
      <c r="I1974" s="9" t="n"/>
      <c r="J1974" s="9" t="n"/>
      <c r="K1974" s="9" t="n"/>
      <c r="L1974" s="9">
        <f>IF(COUNTA($A1974:$K1974)=0,"",IF(AND(IFERROR($H1974,0)&gt;0,LEN(TRIM($K1974&amp;""))&gt;0,IFERROR(LOOKUP(2,1/((LISTS!$M$2:$M$13&lt;&gt;"")*ISNUMBER(SEARCH(LISTS!$M$2:$M$13,$I1974))),LISTS!$N$2:$N$13),"NO")="SI"),"SI","NO"))</f>
        <v/>
      </c>
      <c r="M1974" s="9">
        <f>IF(COUNTA($A1974:$K1974)=0,"",IF($K1974&lt;&gt;"",IF(COUNTIF($K$19:$K1974,$K1974)&gt;1,"SI","NO"),IF(COUNTIFS($A$19:$A1974,$A1974,$C$19:$C1974,$C1974,$J$19:$J1974,$J1974,$D$19:$D1974,$D1974)&gt;1,"SI","NO")))</f>
        <v/>
      </c>
      <c r="N1974" s="11">
        <f>IF(COUNTA($A1974:$K1974)=0,"",IF(AND($L1974="SI",$M1974="NO"),IFERROR($H1974,0),0))</f>
        <v/>
      </c>
      <c r="O1974" s="9">
        <f>IF(COUNTA($A1974:$K1974)=0,"",IF($M1974="SI","CUFE o factura duplicada dentro del reporte; no se suma dos veces",IF(IFERROR($H1974,0)&lt;=0,"DIAN reporta valor susceptible 0",IF($L1974="NO",IFERROR(LOOKUP(2,1/((LISTS!$M$2:$M$13&lt;&gt;"")*ISNUMBER(SEARCH(LISTS!$M$2:$M$13,$I1974))),LISTS!$O$2:$O$13),"Medio de pago no elegible o no identificado por DIAN"),"Apta automaticamente por pago electronico y base positiva"))))</f>
        <v/>
      </c>
    </row>
    <row r="1975">
      <c r="A1975" s="9" t="n"/>
      <c r="B1975" s="9" t="n"/>
      <c r="C1975" s="12" t="n"/>
      <c r="D1975" s="11" t="n"/>
      <c r="E1975" s="11" t="n"/>
      <c r="F1975" s="11" t="n"/>
      <c r="G1975" s="11" t="n"/>
      <c r="H1975" s="11" t="n"/>
      <c r="I1975" s="9" t="n"/>
      <c r="J1975" s="9" t="n"/>
      <c r="K1975" s="9" t="n"/>
      <c r="L1975" s="9">
        <f>IF(COUNTA($A1975:$K1975)=0,"",IF(AND(IFERROR($H1975,0)&gt;0,LEN(TRIM($K1975&amp;""))&gt;0,IFERROR(LOOKUP(2,1/((LISTS!$M$2:$M$13&lt;&gt;"")*ISNUMBER(SEARCH(LISTS!$M$2:$M$13,$I1975))),LISTS!$N$2:$N$13),"NO")="SI"),"SI","NO"))</f>
        <v/>
      </c>
      <c r="M1975" s="9">
        <f>IF(COUNTA($A1975:$K1975)=0,"",IF($K1975&lt;&gt;"",IF(COUNTIF($K$19:$K1975,$K1975)&gt;1,"SI","NO"),IF(COUNTIFS($A$19:$A1975,$A1975,$C$19:$C1975,$C1975,$J$19:$J1975,$J1975,$D$19:$D1975,$D1975)&gt;1,"SI","NO")))</f>
        <v/>
      </c>
      <c r="N1975" s="11">
        <f>IF(COUNTA($A1975:$K1975)=0,"",IF(AND($L1975="SI",$M1975="NO"),IFERROR($H1975,0),0))</f>
        <v/>
      </c>
      <c r="O1975" s="9">
        <f>IF(COUNTA($A1975:$K1975)=0,"",IF($M1975="SI","CUFE o factura duplicada dentro del reporte; no se suma dos veces",IF(IFERROR($H1975,0)&lt;=0,"DIAN reporta valor susceptible 0",IF($L1975="NO",IFERROR(LOOKUP(2,1/((LISTS!$M$2:$M$13&lt;&gt;"")*ISNUMBER(SEARCH(LISTS!$M$2:$M$13,$I1975))),LISTS!$O$2:$O$13),"Medio de pago no elegible o no identificado por DIAN"),"Apta automaticamente por pago electronico y base positiva"))))</f>
        <v/>
      </c>
    </row>
    <row r="1976">
      <c r="A1976" s="9" t="n"/>
      <c r="B1976" s="9" t="n"/>
      <c r="C1976" s="12" t="n"/>
      <c r="D1976" s="11" t="n"/>
      <c r="E1976" s="11" t="n"/>
      <c r="F1976" s="11" t="n"/>
      <c r="G1976" s="11" t="n"/>
      <c r="H1976" s="11" t="n"/>
      <c r="I1976" s="9" t="n"/>
      <c r="J1976" s="9" t="n"/>
      <c r="K1976" s="9" t="n"/>
      <c r="L1976" s="9">
        <f>IF(COUNTA($A1976:$K1976)=0,"",IF(AND(IFERROR($H1976,0)&gt;0,LEN(TRIM($K1976&amp;""))&gt;0,IFERROR(LOOKUP(2,1/((LISTS!$M$2:$M$13&lt;&gt;"")*ISNUMBER(SEARCH(LISTS!$M$2:$M$13,$I1976))),LISTS!$N$2:$N$13),"NO")="SI"),"SI","NO"))</f>
        <v/>
      </c>
      <c r="M1976" s="9">
        <f>IF(COUNTA($A1976:$K1976)=0,"",IF($K1976&lt;&gt;"",IF(COUNTIF($K$19:$K1976,$K1976)&gt;1,"SI","NO"),IF(COUNTIFS($A$19:$A1976,$A1976,$C$19:$C1976,$C1976,$J$19:$J1976,$J1976,$D$19:$D1976,$D1976)&gt;1,"SI","NO")))</f>
        <v/>
      </c>
      <c r="N1976" s="11">
        <f>IF(COUNTA($A1976:$K1976)=0,"",IF(AND($L1976="SI",$M1976="NO"),IFERROR($H1976,0),0))</f>
        <v/>
      </c>
      <c r="O1976" s="9">
        <f>IF(COUNTA($A1976:$K1976)=0,"",IF($M1976="SI","CUFE o factura duplicada dentro del reporte; no se suma dos veces",IF(IFERROR($H1976,0)&lt;=0,"DIAN reporta valor susceptible 0",IF($L1976="NO",IFERROR(LOOKUP(2,1/((LISTS!$M$2:$M$13&lt;&gt;"")*ISNUMBER(SEARCH(LISTS!$M$2:$M$13,$I1976))),LISTS!$O$2:$O$13),"Medio de pago no elegible o no identificado por DIAN"),"Apta automaticamente por pago electronico y base positiva"))))</f>
        <v/>
      </c>
    </row>
    <row r="1977">
      <c r="A1977" s="9" t="n"/>
      <c r="B1977" s="9" t="n"/>
      <c r="C1977" s="12" t="n"/>
      <c r="D1977" s="11" t="n"/>
      <c r="E1977" s="11" t="n"/>
      <c r="F1977" s="11" t="n"/>
      <c r="G1977" s="11" t="n"/>
      <c r="H1977" s="11" t="n"/>
      <c r="I1977" s="9" t="n"/>
      <c r="J1977" s="9" t="n"/>
      <c r="K1977" s="9" t="n"/>
      <c r="L1977" s="9">
        <f>IF(COUNTA($A1977:$K1977)=0,"",IF(AND(IFERROR($H1977,0)&gt;0,LEN(TRIM($K1977&amp;""))&gt;0,IFERROR(LOOKUP(2,1/((LISTS!$M$2:$M$13&lt;&gt;"")*ISNUMBER(SEARCH(LISTS!$M$2:$M$13,$I1977))),LISTS!$N$2:$N$13),"NO")="SI"),"SI","NO"))</f>
        <v/>
      </c>
      <c r="M1977" s="9">
        <f>IF(COUNTA($A1977:$K1977)=0,"",IF($K1977&lt;&gt;"",IF(COUNTIF($K$19:$K1977,$K1977)&gt;1,"SI","NO"),IF(COUNTIFS($A$19:$A1977,$A1977,$C$19:$C1977,$C1977,$J$19:$J1977,$J1977,$D$19:$D1977,$D1977)&gt;1,"SI","NO")))</f>
        <v/>
      </c>
      <c r="N1977" s="11">
        <f>IF(COUNTA($A1977:$K1977)=0,"",IF(AND($L1977="SI",$M1977="NO"),IFERROR($H1977,0),0))</f>
        <v/>
      </c>
      <c r="O1977" s="9">
        <f>IF(COUNTA($A1977:$K1977)=0,"",IF($M1977="SI","CUFE o factura duplicada dentro del reporte; no se suma dos veces",IF(IFERROR($H1977,0)&lt;=0,"DIAN reporta valor susceptible 0",IF($L1977="NO",IFERROR(LOOKUP(2,1/((LISTS!$M$2:$M$13&lt;&gt;"")*ISNUMBER(SEARCH(LISTS!$M$2:$M$13,$I1977))),LISTS!$O$2:$O$13),"Medio de pago no elegible o no identificado por DIAN"),"Apta automaticamente por pago electronico y base positiva"))))</f>
        <v/>
      </c>
    </row>
    <row r="1978">
      <c r="A1978" s="9" t="n"/>
      <c r="B1978" s="9" t="n"/>
      <c r="C1978" s="12" t="n"/>
      <c r="D1978" s="11" t="n"/>
      <c r="E1978" s="11" t="n"/>
      <c r="F1978" s="11" t="n"/>
      <c r="G1978" s="11" t="n"/>
      <c r="H1978" s="11" t="n"/>
      <c r="I1978" s="9" t="n"/>
      <c r="J1978" s="9" t="n"/>
      <c r="K1978" s="9" t="n"/>
      <c r="L1978" s="9">
        <f>IF(COUNTA($A1978:$K1978)=0,"",IF(AND(IFERROR($H1978,0)&gt;0,LEN(TRIM($K1978&amp;""))&gt;0,IFERROR(LOOKUP(2,1/((LISTS!$M$2:$M$13&lt;&gt;"")*ISNUMBER(SEARCH(LISTS!$M$2:$M$13,$I1978))),LISTS!$N$2:$N$13),"NO")="SI"),"SI","NO"))</f>
        <v/>
      </c>
      <c r="M1978" s="9">
        <f>IF(COUNTA($A1978:$K1978)=0,"",IF($K1978&lt;&gt;"",IF(COUNTIF($K$19:$K1978,$K1978)&gt;1,"SI","NO"),IF(COUNTIFS($A$19:$A1978,$A1978,$C$19:$C1978,$C1978,$J$19:$J1978,$J1978,$D$19:$D1978,$D1978)&gt;1,"SI","NO")))</f>
        <v/>
      </c>
      <c r="N1978" s="11">
        <f>IF(COUNTA($A1978:$K1978)=0,"",IF(AND($L1978="SI",$M1978="NO"),IFERROR($H1978,0),0))</f>
        <v/>
      </c>
      <c r="O1978" s="9">
        <f>IF(COUNTA($A1978:$K1978)=0,"",IF($M1978="SI","CUFE o factura duplicada dentro del reporte; no se suma dos veces",IF(IFERROR($H1978,0)&lt;=0,"DIAN reporta valor susceptible 0",IF($L1978="NO",IFERROR(LOOKUP(2,1/((LISTS!$M$2:$M$13&lt;&gt;"")*ISNUMBER(SEARCH(LISTS!$M$2:$M$13,$I1978))),LISTS!$O$2:$O$13),"Medio de pago no elegible o no identificado por DIAN"),"Apta automaticamente por pago electronico y base positiva"))))</f>
        <v/>
      </c>
    </row>
    <row r="1979">
      <c r="A1979" s="9" t="n"/>
      <c r="B1979" s="9" t="n"/>
      <c r="C1979" s="12" t="n"/>
      <c r="D1979" s="11" t="n"/>
      <c r="E1979" s="11" t="n"/>
      <c r="F1979" s="11" t="n"/>
      <c r="G1979" s="11" t="n"/>
      <c r="H1979" s="11" t="n"/>
      <c r="I1979" s="9" t="n"/>
      <c r="J1979" s="9" t="n"/>
      <c r="K1979" s="9" t="n"/>
      <c r="L1979" s="9">
        <f>IF(COUNTA($A1979:$K1979)=0,"",IF(AND(IFERROR($H1979,0)&gt;0,LEN(TRIM($K1979&amp;""))&gt;0,IFERROR(LOOKUP(2,1/((LISTS!$M$2:$M$13&lt;&gt;"")*ISNUMBER(SEARCH(LISTS!$M$2:$M$13,$I1979))),LISTS!$N$2:$N$13),"NO")="SI"),"SI","NO"))</f>
        <v/>
      </c>
      <c r="M1979" s="9">
        <f>IF(COUNTA($A1979:$K1979)=0,"",IF($K1979&lt;&gt;"",IF(COUNTIF($K$19:$K1979,$K1979)&gt;1,"SI","NO"),IF(COUNTIFS($A$19:$A1979,$A1979,$C$19:$C1979,$C1979,$J$19:$J1979,$J1979,$D$19:$D1979,$D1979)&gt;1,"SI","NO")))</f>
        <v/>
      </c>
      <c r="N1979" s="11">
        <f>IF(COUNTA($A1979:$K1979)=0,"",IF(AND($L1979="SI",$M1979="NO"),IFERROR($H1979,0),0))</f>
        <v/>
      </c>
      <c r="O1979" s="9">
        <f>IF(COUNTA($A1979:$K1979)=0,"",IF($M1979="SI","CUFE o factura duplicada dentro del reporte; no se suma dos veces",IF(IFERROR($H1979,0)&lt;=0,"DIAN reporta valor susceptible 0",IF($L1979="NO",IFERROR(LOOKUP(2,1/((LISTS!$M$2:$M$13&lt;&gt;"")*ISNUMBER(SEARCH(LISTS!$M$2:$M$13,$I1979))),LISTS!$O$2:$O$13),"Medio de pago no elegible o no identificado por DIAN"),"Apta automaticamente por pago electronico y base positiva"))))</f>
        <v/>
      </c>
    </row>
    <row r="1980">
      <c r="A1980" s="9" t="n"/>
      <c r="B1980" s="9" t="n"/>
      <c r="C1980" s="12" t="n"/>
      <c r="D1980" s="11" t="n"/>
      <c r="E1980" s="11" t="n"/>
      <c r="F1980" s="11" t="n"/>
      <c r="G1980" s="11" t="n"/>
      <c r="H1980" s="11" t="n"/>
      <c r="I1980" s="9" t="n"/>
      <c r="J1980" s="9" t="n"/>
      <c r="K1980" s="9" t="n"/>
      <c r="L1980" s="9">
        <f>IF(COUNTA($A1980:$K1980)=0,"",IF(AND(IFERROR($H1980,0)&gt;0,LEN(TRIM($K1980&amp;""))&gt;0,IFERROR(LOOKUP(2,1/((LISTS!$M$2:$M$13&lt;&gt;"")*ISNUMBER(SEARCH(LISTS!$M$2:$M$13,$I1980))),LISTS!$N$2:$N$13),"NO")="SI"),"SI","NO"))</f>
        <v/>
      </c>
      <c r="M1980" s="9">
        <f>IF(COUNTA($A1980:$K1980)=0,"",IF($K1980&lt;&gt;"",IF(COUNTIF($K$19:$K1980,$K1980)&gt;1,"SI","NO"),IF(COUNTIFS($A$19:$A1980,$A1980,$C$19:$C1980,$C1980,$J$19:$J1980,$J1980,$D$19:$D1980,$D1980)&gt;1,"SI","NO")))</f>
        <v/>
      </c>
      <c r="N1980" s="11">
        <f>IF(COUNTA($A1980:$K1980)=0,"",IF(AND($L1980="SI",$M1980="NO"),IFERROR($H1980,0),0))</f>
        <v/>
      </c>
      <c r="O1980" s="9">
        <f>IF(COUNTA($A1980:$K1980)=0,"",IF($M1980="SI","CUFE o factura duplicada dentro del reporte; no se suma dos veces",IF(IFERROR($H1980,0)&lt;=0,"DIAN reporta valor susceptible 0",IF($L1980="NO",IFERROR(LOOKUP(2,1/((LISTS!$M$2:$M$13&lt;&gt;"")*ISNUMBER(SEARCH(LISTS!$M$2:$M$13,$I1980))),LISTS!$O$2:$O$13),"Medio de pago no elegible o no identificado por DIAN"),"Apta automaticamente por pago electronico y base positiva"))))</f>
        <v/>
      </c>
    </row>
    <row r="1981">
      <c r="A1981" s="9" t="n"/>
      <c r="B1981" s="9" t="n"/>
      <c r="C1981" s="12" t="n"/>
      <c r="D1981" s="11" t="n"/>
      <c r="E1981" s="11" t="n"/>
      <c r="F1981" s="11" t="n"/>
      <c r="G1981" s="11" t="n"/>
      <c r="H1981" s="11" t="n"/>
      <c r="I1981" s="9" t="n"/>
      <c r="J1981" s="9" t="n"/>
      <c r="K1981" s="9" t="n"/>
      <c r="L1981" s="9">
        <f>IF(COUNTA($A1981:$K1981)=0,"",IF(AND(IFERROR($H1981,0)&gt;0,LEN(TRIM($K1981&amp;""))&gt;0,IFERROR(LOOKUP(2,1/((LISTS!$M$2:$M$13&lt;&gt;"")*ISNUMBER(SEARCH(LISTS!$M$2:$M$13,$I1981))),LISTS!$N$2:$N$13),"NO")="SI"),"SI","NO"))</f>
        <v/>
      </c>
      <c r="M1981" s="9">
        <f>IF(COUNTA($A1981:$K1981)=0,"",IF($K1981&lt;&gt;"",IF(COUNTIF($K$19:$K1981,$K1981)&gt;1,"SI","NO"),IF(COUNTIFS($A$19:$A1981,$A1981,$C$19:$C1981,$C1981,$J$19:$J1981,$J1981,$D$19:$D1981,$D1981)&gt;1,"SI","NO")))</f>
        <v/>
      </c>
      <c r="N1981" s="11">
        <f>IF(COUNTA($A1981:$K1981)=0,"",IF(AND($L1981="SI",$M1981="NO"),IFERROR($H1981,0),0))</f>
        <v/>
      </c>
      <c r="O1981" s="9">
        <f>IF(COUNTA($A1981:$K1981)=0,"",IF($M1981="SI","CUFE o factura duplicada dentro del reporte; no se suma dos veces",IF(IFERROR($H1981,0)&lt;=0,"DIAN reporta valor susceptible 0",IF($L1981="NO",IFERROR(LOOKUP(2,1/((LISTS!$M$2:$M$13&lt;&gt;"")*ISNUMBER(SEARCH(LISTS!$M$2:$M$13,$I1981))),LISTS!$O$2:$O$13),"Medio de pago no elegible o no identificado por DIAN"),"Apta automaticamente por pago electronico y base positiva"))))</f>
        <v/>
      </c>
    </row>
    <row r="1982">
      <c r="A1982" s="9" t="n"/>
      <c r="B1982" s="9" t="n"/>
      <c r="C1982" s="12" t="n"/>
      <c r="D1982" s="11" t="n"/>
      <c r="E1982" s="11" t="n"/>
      <c r="F1982" s="11" t="n"/>
      <c r="G1982" s="11" t="n"/>
      <c r="H1982" s="11" t="n"/>
      <c r="I1982" s="9" t="n"/>
      <c r="J1982" s="9" t="n"/>
      <c r="K1982" s="9" t="n"/>
      <c r="L1982" s="9">
        <f>IF(COUNTA($A1982:$K1982)=0,"",IF(AND(IFERROR($H1982,0)&gt;0,LEN(TRIM($K1982&amp;""))&gt;0,IFERROR(LOOKUP(2,1/((LISTS!$M$2:$M$13&lt;&gt;"")*ISNUMBER(SEARCH(LISTS!$M$2:$M$13,$I1982))),LISTS!$N$2:$N$13),"NO")="SI"),"SI","NO"))</f>
        <v/>
      </c>
      <c r="M1982" s="9">
        <f>IF(COUNTA($A1982:$K1982)=0,"",IF($K1982&lt;&gt;"",IF(COUNTIF($K$19:$K1982,$K1982)&gt;1,"SI","NO"),IF(COUNTIFS($A$19:$A1982,$A1982,$C$19:$C1982,$C1982,$J$19:$J1982,$J1982,$D$19:$D1982,$D1982)&gt;1,"SI","NO")))</f>
        <v/>
      </c>
      <c r="N1982" s="11">
        <f>IF(COUNTA($A1982:$K1982)=0,"",IF(AND($L1982="SI",$M1982="NO"),IFERROR($H1982,0),0))</f>
        <v/>
      </c>
      <c r="O1982" s="9">
        <f>IF(COUNTA($A1982:$K1982)=0,"",IF($M1982="SI","CUFE o factura duplicada dentro del reporte; no se suma dos veces",IF(IFERROR($H1982,0)&lt;=0,"DIAN reporta valor susceptible 0",IF($L1982="NO",IFERROR(LOOKUP(2,1/((LISTS!$M$2:$M$13&lt;&gt;"")*ISNUMBER(SEARCH(LISTS!$M$2:$M$13,$I1982))),LISTS!$O$2:$O$13),"Medio de pago no elegible o no identificado por DIAN"),"Apta automaticamente por pago electronico y base positiva"))))</f>
        <v/>
      </c>
    </row>
    <row r="1983">
      <c r="A1983" s="9" t="n"/>
      <c r="B1983" s="9" t="n"/>
      <c r="C1983" s="12" t="n"/>
      <c r="D1983" s="11" t="n"/>
      <c r="E1983" s="11" t="n"/>
      <c r="F1983" s="11" t="n"/>
      <c r="G1983" s="11" t="n"/>
      <c r="H1983" s="11" t="n"/>
      <c r="I1983" s="9" t="n"/>
      <c r="J1983" s="9" t="n"/>
      <c r="K1983" s="9" t="n"/>
      <c r="L1983" s="9">
        <f>IF(COUNTA($A1983:$K1983)=0,"",IF(AND(IFERROR($H1983,0)&gt;0,LEN(TRIM($K1983&amp;""))&gt;0,IFERROR(LOOKUP(2,1/((LISTS!$M$2:$M$13&lt;&gt;"")*ISNUMBER(SEARCH(LISTS!$M$2:$M$13,$I1983))),LISTS!$N$2:$N$13),"NO")="SI"),"SI","NO"))</f>
        <v/>
      </c>
      <c r="M1983" s="9">
        <f>IF(COUNTA($A1983:$K1983)=0,"",IF($K1983&lt;&gt;"",IF(COUNTIF($K$19:$K1983,$K1983)&gt;1,"SI","NO"),IF(COUNTIFS($A$19:$A1983,$A1983,$C$19:$C1983,$C1983,$J$19:$J1983,$J1983,$D$19:$D1983,$D1983)&gt;1,"SI","NO")))</f>
        <v/>
      </c>
      <c r="N1983" s="11">
        <f>IF(COUNTA($A1983:$K1983)=0,"",IF(AND($L1983="SI",$M1983="NO"),IFERROR($H1983,0),0))</f>
        <v/>
      </c>
      <c r="O1983" s="9">
        <f>IF(COUNTA($A1983:$K1983)=0,"",IF($M1983="SI","CUFE o factura duplicada dentro del reporte; no se suma dos veces",IF(IFERROR($H1983,0)&lt;=0,"DIAN reporta valor susceptible 0",IF($L1983="NO",IFERROR(LOOKUP(2,1/((LISTS!$M$2:$M$13&lt;&gt;"")*ISNUMBER(SEARCH(LISTS!$M$2:$M$13,$I1983))),LISTS!$O$2:$O$13),"Medio de pago no elegible o no identificado por DIAN"),"Apta automaticamente por pago electronico y base positiva"))))</f>
        <v/>
      </c>
    </row>
    <row r="1984">
      <c r="A1984" s="9" t="n"/>
      <c r="B1984" s="9" t="n"/>
      <c r="C1984" s="12" t="n"/>
      <c r="D1984" s="11" t="n"/>
      <c r="E1984" s="11" t="n"/>
      <c r="F1984" s="11" t="n"/>
      <c r="G1984" s="11" t="n"/>
      <c r="H1984" s="11" t="n"/>
      <c r="I1984" s="9" t="n"/>
      <c r="J1984" s="9" t="n"/>
      <c r="K1984" s="9" t="n"/>
      <c r="L1984" s="9">
        <f>IF(COUNTA($A1984:$K1984)=0,"",IF(AND(IFERROR($H1984,0)&gt;0,LEN(TRIM($K1984&amp;""))&gt;0,IFERROR(LOOKUP(2,1/((LISTS!$M$2:$M$13&lt;&gt;"")*ISNUMBER(SEARCH(LISTS!$M$2:$M$13,$I1984))),LISTS!$N$2:$N$13),"NO")="SI"),"SI","NO"))</f>
        <v/>
      </c>
      <c r="M1984" s="9">
        <f>IF(COUNTA($A1984:$K1984)=0,"",IF($K1984&lt;&gt;"",IF(COUNTIF($K$19:$K1984,$K1984)&gt;1,"SI","NO"),IF(COUNTIFS($A$19:$A1984,$A1984,$C$19:$C1984,$C1984,$J$19:$J1984,$J1984,$D$19:$D1984,$D1984)&gt;1,"SI","NO")))</f>
        <v/>
      </c>
      <c r="N1984" s="11">
        <f>IF(COUNTA($A1984:$K1984)=0,"",IF(AND($L1984="SI",$M1984="NO"),IFERROR($H1984,0),0))</f>
        <v/>
      </c>
      <c r="O1984" s="9">
        <f>IF(COUNTA($A1984:$K1984)=0,"",IF($M1984="SI","CUFE o factura duplicada dentro del reporte; no se suma dos veces",IF(IFERROR($H1984,0)&lt;=0,"DIAN reporta valor susceptible 0",IF($L1984="NO",IFERROR(LOOKUP(2,1/((LISTS!$M$2:$M$13&lt;&gt;"")*ISNUMBER(SEARCH(LISTS!$M$2:$M$13,$I1984))),LISTS!$O$2:$O$13),"Medio de pago no elegible o no identificado por DIAN"),"Apta automaticamente por pago electronico y base positiva"))))</f>
        <v/>
      </c>
    </row>
    <row r="1985">
      <c r="A1985" s="9" t="n"/>
      <c r="B1985" s="9" t="n"/>
      <c r="C1985" s="12" t="n"/>
      <c r="D1985" s="11" t="n"/>
      <c r="E1985" s="11" t="n"/>
      <c r="F1985" s="11" t="n"/>
      <c r="G1985" s="11" t="n"/>
      <c r="H1985" s="11" t="n"/>
      <c r="I1985" s="9" t="n"/>
      <c r="J1985" s="9" t="n"/>
      <c r="K1985" s="9" t="n"/>
      <c r="L1985" s="9">
        <f>IF(COUNTA($A1985:$K1985)=0,"",IF(AND(IFERROR($H1985,0)&gt;0,LEN(TRIM($K1985&amp;""))&gt;0,IFERROR(LOOKUP(2,1/((LISTS!$M$2:$M$13&lt;&gt;"")*ISNUMBER(SEARCH(LISTS!$M$2:$M$13,$I1985))),LISTS!$N$2:$N$13),"NO")="SI"),"SI","NO"))</f>
        <v/>
      </c>
      <c r="M1985" s="9">
        <f>IF(COUNTA($A1985:$K1985)=0,"",IF($K1985&lt;&gt;"",IF(COUNTIF($K$19:$K1985,$K1985)&gt;1,"SI","NO"),IF(COUNTIFS($A$19:$A1985,$A1985,$C$19:$C1985,$C1985,$J$19:$J1985,$J1985,$D$19:$D1985,$D1985)&gt;1,"SI","NO")))</f>
        <v/>
      </c>
      <c r="N1985" s="11">
        <f>IF(COUNTA($A1985:$K1985)=0,"",IF(AND($L1985="SI",$M1985="NO"),IFERROR($H1985,0),0))</f>
        <v/>
      </c>
      <c r="O1985" s="9">
        <f>IF(COUNTA($A1985:$K1985)=0,"",IF($M1985="SI","CUFE o factura duplicada dentro del reporte; no se suma dos veces",IF(IFERROR($H1985,0)&lt;=0,"DIAN reporta valor susceptible 0",IF($L1985="NO",IFERROR(LOOKUP(2,1/((LISTS!$M$2:$M$13&lt;&gt;"")*ISNUMBER(SEARCH(LISTS!$M$2:$M$13,$I1985))),LISTS!$O$2:$O$13),"Medio de pago no elegible o no identificado por DIAN"),"Apta automaticamente por pago electronico y base positiva"))))</f>
        <v/>
      </c>
    </row>
    <row r="1986">
      <c r="A1986" s="9" t="n"/>
      <c r="B1986" s="9" t="n"/>
      <c r="C1986" s="12" t="n"/>
      <c r="D1986" s="11" t="n"/>
      <c r="E1986" s="11" t="n"/>
      <c r="F1986" s="11" t="n"/>
      <c r="G1986" s="11" t="n"/>
      <c r="H1986" s="11" t="n"/>
      <c r="I1986" s="9" t="n"/>
      <c r="J1986" s="9" t="n"/>
      <c r="K1986" s="9" t="n"/>
      <c r="L1986" s="9">
        <f>IF(COUNTA($A1986:$K1986)=0,"",IF(AND(IFERROR($H1986,0)&gt;0,LEN(TRIM($K1986&amp;""))&gt;0,IFERROR(LOOKUP(2,1/((LISTS!$M$2:$M$13&lt;&gt;"")*ISNUMBER(SEARCH(LISTS!$M$2:$M$13,$I1986))),LISTS!$N$2:$N$13),"NO")="SI"),"SI","NO"))</f>
        <v/>
      </c>
      <c r="M1986" s="9">
        <f>IF(COUNTA($A1986:$K1986)=0,"",IF($K1986&lt;&gt;"",IF(COUNTIF($K$19:$K1986,$K1986)&gt;1,"SI","NO"),IF(COUNTIFS($A$19:$A1986,$A1986,$C$19:$C1986,$C1986,$J$19:$J1986,$J1986,$D$19:$D1986,$D1986)&gt;1,"SI","NO")))</f>
        <v/>
      </c>
      <c r="N1986" s="11">
        <f>IF(COUNTA($A1986:$K1986)=0,"",IF(AND($L1986="SI",$M1986="NO"),IFERROR($H1986,0),0))</f>
        <v/>
      </c>
      <c r="O1986" s="9">
        <f>IF(COUNTA($A1986:$K1986)=0,"",IF($M1986="SI","CUFE o factura duplicada dentro del reporte; no se suma dos veces",IF(IFERROR($H1986,0)&lt;=0,"DIAN reporta valor susceptible 0",IF($L1986="NO",IFERROR(LOOKUP(2,1/((LISTS!$M$2:$M$13&lt;&gt;"")*ISNUMBER(SEARCH(LISTS!$M$2:$M$13,$I1986))),LISTS!$O$2:$O$13),"Medio de pago no elegible o no identificado por DIAN"),"Apta automaticamente por pago electronico y base positiva"))))</f>
        <v/>
      </c>
    </row>
    <row r="1987">
      <c r="A1987" s="9" t="n"/>
      <c r="B1987" s="9" t="n"/>
      <c r="C1987" s="12" t="n"/>
      <c r="D1987" s="11" t="n"/>
      <c r="E1987" s="11" t="n"/>
      <c r="F1987" s="11" t="n"/>
      <c r="G1987" s="11" t="n"/>
      <c r="H1987" s="11" t="n"/>
      <c r="I1987" s="9" t="n"/>
      <c r="J1987" s="9" t="n"/>
      <c r="K1987" s="9" t="n"/>
      <c r="L1987" s="9">
        <f>IF(COUNTA($A1987:$K1987)=0,"",IF(AND(IFERROR($H1987,0)&gt;0,LEN(TRIM($K1987&amp;""))&gt;0,IFERROR(LOOKUP(2,1/((LISTS!$M$2:$M$13&lt;&gt;"")*ISNUMBER(SEARCH(LISTS!$M$2:$M$13,$I1987))),LISTS!$N$2:$N$13),"NO")="SI"),"SI","NO"))</f>
        <v/>
      </c>
      <c r="M1987" s="9">
        <f>IF(COUNTA($A1987:$K1987)=0,"",IF($K1987&lt;&gt;"",IF(COUNTIF($K$19:$K1987,$K1987)&gt;1,"SI","NO"),IF(COUNTIFS($A$19:$A1987,$A1987,$C$19:$C1987,$C1987,$J$19:$J1987,$J1987,$D$19:$D1987,$D1987)&gt;1,"SI","NO")))</f>
        <v/>
      </c>
      <c r="N1987" s="11">
        <f>IF(COUNTA($A1987:$K1987)=0,"",IF(AND($L1987="SI",$M1987="NO"),IFERROR($H1987,0),0))</f>
        <v/>
      </c>
      <c r="O1987" s="9">
        <f>IF(COUNTA($A1987:$K1987)=0,"",IF($M1987="SI","CUFE o factura duplicada dentro del reporte; no se suma dos veces",IF(IFERROR($H1987,0)&lt;=0,"DIAN reporta valor susceptible 0",IF($L1987="NO",IFERROR(LOOKUP(2,1/((LISTS!$M$2:$M$13&lt;&gt;"")*ISNUMBER(SEARCH(LISTS!$M$2:$M$13,$I1987))),LISTS!$O$2:$O$13),"Medio de pago no elegible o no identificado por DIAN"),"Apta automaticamente por pago electronico y base positiva"))))</f>
        <v/>
      </c>
    </row>
    <row r="1988">
      <c r="A1988" s="9" t="n"/>
      <c r="B1988" s="9" t="n"/>
      <c r="C1988" s="12" t="n"/>
      <c r="D1988" s="11" t="n"/>
      <c r="E1988" s="11" t="n"/>
      <c r="F1988" s="11" t="n"/>
      <c r="G1988" s="11" t="n"/>
      <c r="H1988" s="11" t="n"/>
      <c r="I1988" s="9" t="n"/>
      <c r="J1988" s="9" t="n"/>
      <c r="K1988" s="9" t="n"/>
      <c r="L1988" s="9">
        <f>IF(COUNTA($A1988:$K1988)=0,"",IF(AND(IFERROR($H1988,0)&gt;0,LEN(TRIM($K1988&amp;""))&gt;0,IFERROR(LOOKUP(2,1/((LISTS!$M$2:$M$13&lt;&gt;"")*ISNUMBER(SEARCH(LISTS!$M$2:$M$13,$I1988))),LISTS!$N$2:$N$13),"NO")="SI"),"SI","NO"))</f>
        <v/>
      </c>
      <c r="M1988" s="9">
        <f>IF(COUNTA($A1988:$K1988)=0,"",IF($K1988&lt;&gt;"",IF(COUNTIF($K$19:$K1988,$K1988)&gt;1,"SI","NO"),IF(COUNTIFS($A$19:$A1988,$A1988,$C$19:$C1988,$C1988,$J$19:$J1988,$J1988,$D$19:$D1988,$D1988)&gt;1,"SI","NO")))</f>
        <v/>
      </c>
      <c r="N1988" s="11">
        <f>IF(COUNTA($A1988:$K1988)=0,"",IF(AND($L1988="SI",$M1988="NO"),IFERROR($H1988,0),0))</f>
        <v/>
      </c>
      <c r="O1988" s="9">
        <f>IF(COUNTA($A1988:$K1988)=0,"",IF($M1988="SI","CUFE o factura duplicada dentro del reporte; no se suma dos veces",IF(IFERROR($H1988,0)&lt;=0,"DIAN reporta valor susceptible 0",IF($L1988="NO",IFERROR(LOOKUP(2,1/((LISTS!$M$2:$M$13&lt;&gt;"")*ISNUMBER(SEARCH(LISTS!$M$2:$M$13,$I1988))),LISTS!$O$2:$O$13),"Medio de pago no elegible o no identificado por DIAN"),"Apta automaticamente por pago electronico y base positiva"))))</f>
        <v/>
      </c>
    </row>
    <row r="1989">
      <c r="A1989" s="9" t="n"/>
      <c r="B1989" s="9" t="n"/>
      <c r="C1989" s="12" t="n"/>
      <c r="D1989" s="11" t="n"/>
      <c r="E1989" s="11" t="n"/>
      <c r="F1989" s="11" t="n"/>
      <c r="G1989" s="11" t="n"/>
      <c r="H1989" s="11" t="n"/>
      <c r="I1989" s="9" t="n"/>
      <c r="J1989" s="9" t="n"/>
      <c r="K1989" s="9" t="n"/>
      <c r="L1989" s="9">
        <f>IF(COUNTA($A1989:$K1989)=0,"",IF(AND(IFERROR($H1989,0)&gt;0,LEN(TRIM($K1989&amp;""))&gt;0,IFERROR(LOOKUP(2,1/((LISTS!$M$2:$M$13&lt;&gt;"")*ISNUMBER(SEARCH(LISTS!$M$2:$M$13,$I1989))),LISTS!$N$2:$N$13),"NO")="SI"),"SI","NO"))</f>
        <v/>
      </c>
      <c r="M1989" s="9">
        <f>IF(COUNTA($A1989:$K1989)=0,"",IF($K1989&lt;&gt;"",IF(COUNTIF($K$19:$K1989,$K1989)&gt;1,"SI","NO"),IF(COUNTIFS($A$19:$A1989,$A1989,$C$19:$C1989,$C1989,$J$19:$J1989,$J1989,$D$19:$D1989,$D1989)&gt;1,"SI","NO")))</f>
        <v/>
      </c>
      <c r="N1989" s="11">
        <f>IF(COUNTA($A1989:$K1989)=0,"",IF(AND($L1989="SI",$M1989="NO"),IFERROR($H1989,0),0))</f>
        <v/>
      </c>
      <c r="O1989" s="9">
        <f>IF(COUNTA($A1989:$K1989)=0,"",IF($M1989="SI","CUFE o factura duplicada dentro del reporte; no se suma dos veces",IF(IFERROR($H1989,0)&lt;=0,"DIAN reporta valor susceptible 0",IF($L1989="NO",IFERROR(LOOKUP(2,1/((LISTS!$M$2:$M$13&lt;&gt;"")*ISNUMBER(SEARCH(LISTS!$M$2:$M$13,$I1989))),LISTS!$O$2:$O$13),"Medio de pago no elegible o no identificado por DIAN"),"Apta automaticamente por pago electronico y base positiva"))))</f>
        <v/>
      </c>
    </row>
    <row r="1990">
      <c r="A1990" s="9" t="n"/>
      <c r="B1990" s="9" t="n"/>
      <c r="C1990" s="12" t="n"/>
      <c r="D1990" s="11" t="n"/>
      <c r="E1990" s="11" t="n"/>
      <c r="F1990" s="11" t="n"/>
      <c r="G1990" s="11" t="n"/>
      <c r="H1990" s="11" t="n"/>
      <c r="I1990" s="9" t="n"/>
      <c r="J1990" s="9" t="n"/>
      <c r="K1990" s="9" t="n"/>
      <c r="L1990" s="9">
        <f>IF(COUNTA($A1990:$K1990)=0,"",IF(AND(IFERROR($H1990,0)&gt;0,LEN(TRIM($K1990&amp;""))&gt;0,IFERROR(LOOKUP(2,1/((LISTS!$M$2:$M$13&lt;&gt;"")*ISNUMBER(SEARCH(LISTS!$M$2:$M$13,$I1990))),LISTS!$N$2:$N$13),"NO")="SI"),"SI","NO"))</f>
        <v/>
      </c>
      <c r="M1990" s="9">
        <f>IF(COUNTA($A1990:$K1990)=0,"",IF($K1990&lt;&gt;"",IF(COUNTIF($K$19:$K1990,$K1990)&gt;1,"SI","NO"),IF(COUNTIFS($A$19:$A1990,$A1990,$C$19:$C1990,$C1990,$J$19:$J1990,$J1990,$D$19:$D1990,$D1990)&gt;1,"SI","NO")))</f>
        <v/>
      </c>
      <c r="N1990" s="11">
        <f>IF(COUNTA($A1990:$K1990)=0,"",IF(AND($L1990="SI",$M1990="NO"),IFERROR($H1990,0),0))</f>
        <v/>
      </c>
      <c r="O1990" s="9">
        <f>IF(COUNTA($A1990:$K1990)=0,"",IF($M1990="SI","CUFE o factura duplicada dentro del reporte; no se suma dos veces",IF(IFERROR($H1990,0)&lt;=0,"DIAN reporta valor susceptible 0",IF($L1990="NO",IFERROR(LOOKUP(2,1/((LISTS!$M$2:$M$13&lt;&gt;"")*ISNUMBER(SEARCH(LISTS!$M$2:$M$13,$I1990))),LISTS!$O$2:$O$13),"Medio de pago no elegible o no identificado por DIAN"),"Apta automaticamente por pago electronico y base positiva"))))</f>
        <v/>
      </c>
    </row>
    <row r="1991">
      <c r="A1991" s="9" t="n"/>
      <c r="B1991" s="9" t="n"/>
      <c r="C1991" s="12" t="n"/>
      <c r="D1991" s="11" t="n"/>
      <c r="E1991" s="11" t="n"/>
      <c r="F1991" s="11" t="n"/>
      <c r="G1991" s="11" t="n"/>
      <c r="H1991" s="11" t="n"/>
      <c r="I1991" s="9" t="n"/>
      <c r="J1991" s="9" t="n"/>
      <c r="K1991" s="9" t="n"/>
      <c r="L1991" s="9">
        <f>IF(COUNTA($A1991:$K1991)=0,"",IF(AND(IFERROR($H1991,0)&gt;0,LEN(TRIM($K1991&amp;""))&gt;0,IFERROR(LOOKUP(2,1/((LISTS!$M$2:$M$13&lt;&gt;"")*ISNUMBER(SEARCH(LISTS!$M$2:$M$13,$I1991))),LISTS!$N$2:$N$13),"NO")="SI"),"SI","NO"))</f>
        <v/>
      </c>
      <c r="M1991" s="9">
        <f>IF(COUNTA($A1991:$K1991)=0,"",IF($K1991&lt;&gt;"",IF(COUNTIF($K$19:$K1991,$K1991)&gt;1,"SI","NO"),IF(COUNTIFS($A$19:$A1991,$A1991,$C$19:$C1991,$C1991,$J$19:$J1991,$J1991,$D$19:$D1991,$D1991)&gt;1,"SI","NO")))</f>
        <v/>
      </c>
      <c r="N1991" s="11">
        <f>IF(COUNTA($A1991:$K1991)=0,"",IF(AND($L1991="SI",$M1991="NO"),IFERROR($H1991,0),0))</f>
        <v/>
      </c>
      <c r="O1991" s="9">
        <f>IF(COUNTA($A1991:$K1991)=0,"",IF($M1991="SI","CUFE o factura duplicada dentro del reporte; no se suma dos veces",IF(IFERROR($H1991,0)&lt;=0,"DIAN reporta valor susceptible 0",IF($L1991="NO",IFERROR(LOOKUP(2,1/((LISTS!$M$2:$M$13&lt;&gt;"")*ISNUMBER(SEARCH(LISTS!$M$2:$M$13,$I1991))),LISTS!$O$2:$O$13),"Medio de pago no elegible o no identificado por DIAN"),"Apta automaticamente por pago electronico y base positiva"))))</f>
        <v/>
      </c>
    </row>
    <row r="1992">
      <c r="A1992" s="9" t="n"/>
      <c r="B1992" s="9" t="n"/>
      <c r="C1992" s="12" t="n"/>
      <c r="D1992" s="11" t="n"/>
      <c r="E1992" s="11" t="n"/>
      <c r="F1992" s="11" t="n"/>
      <c r="G1992" s="11" t="n"/>
      <c r="H1992" s="11" t="n"/>
      <c r="I1992" s="9" t="n"/>
      <c r="J1992" s="9" t="n"/>
      <c r="K1992" s="9" t="n"/>
      <c r="L1992" s="9">
        <f>IF(COUNTA($A1992:$K1992)=0,"",IF(AND(IFERROR($H1992,0)&gt;0,LEN(TRIM($K1992&amp;""))&gt;0,IFERROR(LOOKUP(2,1/((LISTS!$M$2:$M$13&lt;&gt;"")*ISNUMBER(SEARCH(LISTS!$M$2:$M$13,$I1992))),LISTS!$N$2:$N$13),"NO")="SI"),"SI","NO"))</f>
        <v/>
      </c>
      <c r="M1992" s="9">
        <f>IF(COUNTA($A1992:$K1992)=0,"",IF($K1992&lt;&gt;"",IF(COUNTIF($K$19:$K1992,$K1992)&gt;1,"SI","NO"),IF(COUNTIFS($A$19:$A1992,$A1992,$C$19:$C1992,$C1992,$J$19:$J1992,$J1992,$D$19:$D1992,$D1992)&gt;1,"SI","NO")))</f>
        <v/>
      </c>
      <c r="N1992" s="11">
        <f>IF(COUNTA($A1992:$K1992)=0,"",IF(AND($L1992="SI",$M1992="NO"),IFERROR($H1992,0),0))</f>
        <v/>
      </c>
      <c r="O1992" s="9">
        <f>IF(COUNTA($A1992:$K1992)=0,"",IF($M1992="SI","CUFE o factura duplicada dentro del reporte; no se suma dos veces",IF(IFERROR($H1992,0)&lt;=0,"DIAN reporta valor susceptible 0",IF($L1992="NO",IFERROR(LOOKUP(2,1/((LISTS!$M$2:$M$13&lt;&gt;"")*ISNUMBER(SEARCH(LISTS!$M$2:$M$13,$I1992))),LISTS!$O$2:$O$13),"Medio de pago no elegible o no identificado por DIAN"),"Apta automaticamente por pago electronico y base positiva"))))</f>
        <v/>
      </c>
    </row>
    <row r="1993">
      <c r="A1993" s="9" t="n"/>
      <c r="B1993" s="9" t="n"/>
      <c r="C1993" s="12" t="n"/>
      <c r="D1993" s="11" t="n"/>
      <c r="E1993" s="11" t="n"/>
      <c r="F1993" s="11" t="n"/>
      <c r="G1993" s="11" t="n"/>
      <c r="H1993" s="11" t="n"/>
      <c r="I1993" s="9" t="n"/>
      <c r="J1993" s="9" t="n"/>
      <c r="K1993" s="9" t="n"/>
      <c r="L1993" s="9">
        <f>IF(COUNTA($A1993:$K1993)=0,"",IF(AND(IFERROR($H1993,0)&gt;0,LEN(TRIM($K1993&amp;""))&gt;0,IFERROR(LOOKUP(2,1/((LISTS!$M$2:$M$13&lt;&gt;"")*ISNUMBER(SEARCH(LISTS!$M$2:$M$13,$I1993))),LISTS!$N$2:$N$13),"NO")="SI"),"SI","NO"))</f>
        <v/>
      </c>
      <c r="M1993" s="9">
        <f>IF(COUNTA($A1993:$K1993)=0,"",IF($K1993&lt;&gt;"",IF(COUNTIF($K$19:$K1993,$K1993)&gt;1,"SI","NO"),IF(COUNTIFS($A$19:$A1993,$A1993,$C$19:$C1993,$C1993,$J$19:$J1993,$J1993,$D$19:$D1993,$D1993)&gt;1,"SI","NO")))</f>
        <v/>
      </c>
      <c r="N1993" s="11">
        <f>IF(COUNTA($A1993:$K1993)=0,"",IF(AND($L1993="SI",$M1993="NO"),IFERROR($H1993,0),0))</f>
        <v/>
      </c>
      <c r="O1993" s="9">
        <f>IF(COUNTA($A1993:$K1993)=0,"",IF($M1993="SI","CUFE o factura duplicada dentro del reporte; no se suma dos veces",IF(IFERROR($H1993,0)&lt;=0,"DIAN reporta valor susceptible 0",IF($L1993="NO",IFERROR(LOOKUP(2,1/((LISTS!$M$2:$M$13&lt;&gt;"")*ISNUMBER(SEARCH(LISTS!$M$2:$M$13,$I1993))),LISTS!$O$2:$O$13),"Medio de pago no elegible o no identificado por DIAN"),"Apta automaticamente por pago electronico y base positiva"))))</f>
        <v/>
      </c>
    </row>
    <row r="1994">
      <c r="A1994" s="9" t="n"/>
      <c r="B1994" s="9" t="n"/>
      <c r="C1994" s="12" t="n"/>
      <c r="D1994" s="11" t="n"/>
      <c r="E1994" s="11" t="n"/>
      <c r="F1994" s="11" t="n"/>
      <c r="G1994" s="11" t="n"/>
      <c r="H1994" s="11" t="n"/>
      <c r="I1994" s="9" t="n"/>
      <c r="J1994" s="9" t="n"/>
      <c r="K1994" s="9" t="n"/>
      <c r="L1994" s="9">
        <f>IF(COUNTA($A1994:$K1994)=0,"",IF(AND(IFERROR($H1994,0)&gt;0,LEN(TRIM($K1994&amp;""))&gt;0,IFERROR(LOOKUP(2,1/((LISTS!$M$2:$M$13&lt;&gt;"")*ISNUMBER(SEARCH(LISTS!$M$2:$M$13,$I1994))),LISTS!$N$2:$N$13),"NO")="SI"),"SI","NO"))</f>
        <v/>
      </c>
      <c r="M1994" s="9">
        <f>IF(COUNTA($A1994:$K1994)=0,"",IF($K1994&lt;&gt;"",IF(COUNTIF($K$19:$K1994,$K1994)&gt;1,"SI","NO"),IF(COUNTIFS($A$19:$A1994,$A1994,$C$19:$C1994,$C1994,$J$19:$J1994,$J1994,$D$19:$D1994,$D1994)&gt;1,"SI","NO")))</f>
        <v/>
      </c>
      <c r="N1994" s="11">
        <f>IF(COUNTA($A1994:$K1994)=0,"",IF(AND($L1994="SI",$M1994="NO"),IFERROR($H1994,0),0))</f>
        <v/>
      </c>
      <c r="O1994" s="9">
        <f>IF(COUNTA($A1994:$K1994)=0,"",IF($M1994="SI","CUFE o factura duplicada dentro del reporte; no se suma dos veces",IF(IFERROR($H1994,0)&lt;=0,"DIAN reporta valor susceptible 0",IF($L1994="NO",IFERROR(LOOKUP(2,1/((LISTS!$M$2:$M$13&lt;&gt;"")*ISNUMBER(SEARCH(LISTS!$M$2:$M$13,$I1994))),LISTS!$O$2:$O$13),"Medio de pago no elegible o no identificado por DIAN"),"Apta automaticamente por pago electronico y base positiva"))))</f>
        <v/>
      </c>
    </row>
    <row r="1995">
      <c r="A1995" s="9" t="n"/>
      <c r="B1995" s="9" t="n"/>
      <c r="C1995" s="12" t="n"/>
      <c r="D1995" s="11" t="n"/>
      <c r="E1995" s="11" t="n"/>
      <c r="F1995" s="11" t="n"/>
      <c r="G1995" s="11" t="n"/>
      <c r="H1995" s="11" t="n"/>
      <c r="I1995" s="9" t="n"/>
      <c r="J1995" s="9" t="n"/>
      <c r="K1995" s="9" t="n"/>
      <c r="L1995" s="9">
        <f>IF(COUNTA($A1995:$K1995)=0,"",IF(AND(IFERROR($H1995,0)&gt;0,LEN(TRIM($K1995&amp;""))&gt;0,IFERROR(LOOKUP(2,1/((LISTS!$M$2:$M$13&lt;&gt;"")*ISNUMBER(SEARCH(LISTS!$M$2:$M$13,$I1995))),LISTS!$N$2:$N$13),"NO")="SI"),"SI","NO"))</f>
        <v/>
      </c>
      <c r="M1995" s="9">
        <f>IF(COUNTA($A1995:$K1995)=0,"",IF($K1995&lt;&gt;"",IF(COUNTIF($K$19:$K1995,$K1995)&gt;1,"SI","NO"),IF(COUNTIFS($A$19:$A1995,$A1995,$C$19:$C1995,$C1995,$J$19:$J1995,$J1995,$D$19:$D1995,$D1995)&gt;1,"SI","NO")))</f>
        <v/>
      </c>
      <c r="N1995" s="11">
        <f>IF(COUNTA($A1995:$K1995)=0,"",IF(AND($L1995="SI",$M1995="NO"),IFERROR($H1995,0),0))</f>
        <v/>
      </c>
      <c r="O1995" s="9">
        <f>IF(COUNTA($A1995:$K1995)=0,"",IF($M1995="SI","CUFE o factura duplicada dentro del reporte; no se suma dos veces",IF(IFERROR($H1995,0)&lt;=0,"DIAN reporta valor susceptible 0",IF($L1995="NO",IFERROR(LOOKUP(2,1/((LISTS!$M$2:$M$13&lt;&gt;"")*ISNUMBER(SEARCH(LISTS!$M$2:$M$13,$I1995))),LISTS!$O$2:$O$13),"Medio de pago no elegible o no identificado por DIAN"),"Apta automaticamente por pago electronico y base positiva"))))</f>
        <v/>
      </c>
    </row>
    <row r="1996">
      <c r="A1996" s="9" t="n"/>
      <c r="B1996" s="9" t="n"/>
      <c r="C1996" s="12" t="n"/>
      <c r="D1996" s="11" t="n"/>
      <c r="E1996" s="11" t="n"/>
      <c r="F1996" s="11" t="n"/>
      <c r="G1996" s="11" t="n"/>
      <c r="H1996" s="11" t="n"/>
      <c r="I1996" s="9" t="n"/>
      <c r="J1996" s="9" t="n"/>
      <c r="K1996" s="9" t="n"/>
      <c r="L1996" s="9">
        <f>IF(COUNTA($A1996:$K1996)=0,"",IF(AND(IFERROR($H1996,0)&gt;0,LEN(TRIM($K1996&amp;""))&gt;0,IFERROR(LOOKUP(2,1/((LISTS!$M$2:$M$13&lt;&gt;"")*ISNUMBER(SEARCH(LISTS!$M$2:$M$13,$I1996))),LISTS!$N$2:$N$13),"NO")="SI"),"SI","NO"))</f>
        <v/>
      </c>
      <c r="M1996" s="9">
        <f>IF(COUNTA($A1996:$K1996)=0,"",IF($K1996&lt;&gt;"",IF(COUNTIF($K$19:$K1996,$K1996)&gt;1,"SI","NO"),IF(COUNTIFS($A$19:$A1996,$A1996,$C$19:$C1996,$C1996,$J$19:$J1996,$J1996,$D$19:$D1996,$D1996)&gt;1,"SI","NO")))</f>
        <v/>
      </c>
      <c r="N1996" s="11">
        <f>IF(COUNTA($A1996:$K1996)=0,"",IF(AND($L1996="SI",$M1996="NO"),IFERROR($H1996,0),0))</f>
        <v/>
      </c>
      <c r="O1996" s="9">
        <f>IF(COUNTA($A1996:$K1996)=0,"",IF($M1996="SI","CUFE o factura duplicada dentro del reporte; no se suma dos veces",IF(IFERROR($H1996,0)&lt;=0,"DIAN reporta valor susceptible 0",IF($L1996="NO",IFERROR(LOOKUP(2,1/((LISTS!$M$2:$M$13&lt;&gt;"")*ISNUMBER(SEARCH(LISTS!$M$2:$M$13,$I1996))),LISTS!$O$2:$O$13),"Medio de pago no elegible o no identificado por DIAN"),"Apta automaticamente por pago electronico y base positiva"))))</f>
        <v/>
      </c>
    </row>
    <row r="1997">
      <c r="A1997" s="9" t="n"/>
      <c r="B1997" s="9" t="n"/>
      <c r="C1997" s="12" t="n"/>
      <c r="D1997" s="11" t="n"/>
      <c r="E1997" s="11" t="n"/>
      <c r="F1997" s="11" t="n"/>
      <c r="G1997" s="11" t="n"/>
      <c r="H1997" s="11" t="n"/>
      <c r="I1997" s="9" t="n"/>
      <c r="J1997" s="9" t="n"/>
      <c r="K1997" s="9" t="n"/>
      <c r="L1997" s="9">
        <f>IF(COUNTA($A1997:$K1997)=0,"",IF(AND(IFERROR($H1997,0)&gt;0,LEN(TRIM($K1997&amp;""))&gt;0,IFERROR(LOOKUP(2,1/((LISTS!$M$2:$M$13&lt;&gt;"")*ISNUMBER(SEARCH(LISTS!$M$2:$M$13,$I1997))),LISTS!$N$2:$N$13),"NO")="SI"),"SI","NO"))</f>
        <v/>
      </c>
      <c r="M1997" s="9">
        <f>IF(COUNTA($A1997:$K1997)=0,"",IF($K1997&lt;&gt;"",IF(COUNTIF($K$19:$K1997,$K1997)&gt;1,"SI","NO"),IF(COUNTIFS($A$19:$A1997,$A1997,$C$19:$C1997,$C1997,$J$19:$J1997,$J1997,$D$19:$D1997,$D1997)&gt;1,"SI","NO")))</f>
        <v/>
      </c>
      <c r="N1997" s="11">
        <f>IF(COUNTA($A1997:$K1997)=0,"",IF(AND($L1997="SI",$M1997="NO"),IFERROR($H1997,0),0))</f>
        <v/>
      </c>
      <c r="O1997" s="9">
        <f>IF(COUNTA($A1997:$K1997)=0,"",IF($M1997="SI","CUFE o factura duplicada dentro del reporte; no se suma dos veces",IF(IFERROR($H1997,0)&lt;=0,"DIAN reporta valor susceptible 0",IF($L1997="NO",IFERROR(LOOKUP(2,1/((LISTS!$M$2:$M$13&lt;&gt;"")*ISNUMBER(SEARCH(LISTS!$M$2:$M$13,$I1997))),LISTS!$O$2:$O$13),"Medio de pago no elegible o no identificado por DIAN"),"Apta automaticamente por pago electronico y base positiva"))))</f>
        <v/>
      </c>
    </row>
    <row r="1998">
      <c r="A1998" s="9" t="n"/>
      <c r="B1998" s="9" t="n"/>
      <c r="C1998" s="12" t="n"/>
      <c r="D1998" s="11" t="n"/>
      <c r="E1998" s="11" t="n"/>
      <c r="F1998" s="11" t="n"/>
      <c r="G1998" s="11" t="n"/>
      <c r="H1998" s="11" t="n"/>
      <c r="I1998" s="9" t="n"/>
      <c r="J1998" s="9" t="n"/>
      <c r="K1998" s="9" t="n"/>
      <c r="L1998" s="9">
        <f>IF(COUNTA($A1998:$K1998)=0,"",IF(AND(IFERROR($H1998,0)&gt;0,LEN(TRIM($K1998&amp;""))&gt;0,IFERROR(LOOKUP(2,1/((LISTS!$M$2:$M$13&lt;&gt;"")*ISNUMBER(SEARCH(LISTS!$M$2:$M$13,$I1998))),LISTS!$N$2:$N$13),"NO")="SI"),"SI","NO"))</f>
        <v/>
      </c>
      <c r="M1998" s="9">
        <f>IF(COUNTA($A1998:$K1998)=0,"",IF($K1998&lt;&gt;"",IF(COUNTIF($K$19:$K1998,$K1998)&gt;1,"SI","NO"),IF(COUNTIFS($A$19:$A1998,$A1998,$C$19:$C1998,$C1998,$J$19:$J1998,$J1998,$D$19:$D1998,$D1998)&gt;1,"SI","NO")))</f>
        <v/>
      </c>
      <c r="N1998" s="11">
        <f>IF(COUNTA($A1998:$K1998)=0,"",IF(AND($L1998="SI",$M1998="NO"),IFERROR($H1998,0),0))</f>
        <v/>
      </c>
      <c r="O1998" s="9">
        <f>IF(COUNTA($A1998:$K1998)=0,"",IF($M1998="SI","CUFE o factura duplicada dentro del reporte; no se suma dos veces",IF(IFERROR($H1998,0)&lt;=0,"DIAN reporta valor susceptible 0",IF($L1998="NO",IFERROR(LOOKUP(2,1/((LISTS!$M$2:$M$13&lt;&gt;"")*ISNUMBER(SEARCH(LISTS!$M$2:$M$13,$I1998))),LISTS!$O$2:$O$13),"Medio de pago no elegible o no identificado por DIAN"),"Apta automaticamente por pago electronico y base positiva"))))</f>
        <v/>
      </c>
    </row>
    <row r="1999">
      <c r="A1999" s="9" t="n"/>
      <c r="B1999" s="9" t="n"/>
      <c r="C1999" s="12" t="n"/>
      <c r="D1999" s="11" t="n"/>
      <c r="E1999" s="11" t="n"/>
      <c r="F1999" s="11" t="n"/>
      <c r="G1999" s="11" t="n"/>
      <c r="H1999" s="11" t="n"/>
      <c r="I1999" s="9" t="n"/>
      <c r="J1999" s="9" t="n"/>
      <c r="K1999" s="9" t="n"/>
      <c r="L1999" s="9">
        <f>IF(COUNTA($A1999:$K1999)=0,"",IF(AND(IFERROR($H1999,0)&gt;0,LEN(TRIM($K1999&amp;""))&gt;0,IFERROR(LOOKUP(2,1/((LISTS!$M$2:$M$13&lt;&gt;"")*ISNUMBER(SEARCH(LISTS!$M$2:$M$13,$I1999))),LISTS!$N$2:$N$13),"NO")="SI"),"SI","NO"))</f>
        <v/>
      </c>
      <c r="M1999" s="9">
        <f>IF(COUNTA($A1999:$K1999)=0,"",IF($K1999&lt;&gt;"",IF(COUNTIF($K$19:$K1999,$K1999)&gt;1,"SI","NO"),IF(COUNTIFS($A$19:$A1999,$A1999,$C$19:$C1999,$C1999,$J$19:$J1999,$J1999,$D$19:$D1999,$D1999)&gt;1,"SI","NO")))</f>
        <v/>
      </c>
      <c r="N1999" s="11">
        <f>IF(COUNTA($A1999:$K1999)=0,"",IF(AND($L1999="SI",$M1999="NO"),IFERROR($H1999,0),0))</f>
        <v/>
      </c>
      <c r="O1999" s="9">
        <f>IF(COUNTA($A1999:$K1999)=0,"",IF($M1999="SI","CUFE o factura duplicada dentro del reporte; no se suma dos veces",IF(IFERROR($H1999,0)&lt;=0,"DIAN reporta valor susceptible 0",IF($L1999="NO",IFERROR(LOOKUP(2,1/((LISTS!$M$2:$M$13&lt;&gt;"")*ISNUMBER(SEARCH(LISTS!$M$2:$M$13,$I1999))),LISTS!$O$2:$O$13),"Medio de pago no elegible o no identificado por DIAN"),"Apta automaticamente por pago electronico y base positiva"))))</f>
        <v/>
      </c>
    </row>
    <row r="2000">
      <c r="A2000" s="9" t="n"/>
      <c r="B2000" s="9" t="n"/>
      <c r="C2000" s="12" t="n"/>
      <c r="D2000" s="11" t="n"/>
      <c r="E2000" s="11" t="n"/>
      <c r="F2000" s="11" t="n"/>
      <c r="G2000" s="11" t="n"/>
      <c r="H2000" s="11" t="n"/>
      <c r="I2000" s="9" t="n"/>
      <c r="J2000" s="9" t="n"/>
      <c r="K2000" s="9" t="n"/>
      <c r="L2000" s="9">
        <f>IF(COUNTA($A2000:$K2000)=0,"",IF(AND(IFERROR($H2000,0)&gt;0,LEN(TRIM($K2000&amp;""))&gt;0,IFERROR(LOOKUP(2,1/((LISTS!$M$2:$M$13&lt;&gt;"")*ISNUMBER(SEARCH(LISTS!$M$2:$M$13,$I2000))),LISTS!$N$2:$N$13),"NO")="SI"),"SI","NO"))</f>
        <v/>
      </c>
      <c r="M2000" s="9">
        <f>IF(COUNTA($A2000:$K2000)=0,"",IF($K2000&lt;&gt;"",IF(COUNTIF($K$19:$K2000,$K2000)&gt;1,"SI","NO"),IF(COUNTIFS($A$19:$A2000,$A2000,$C$19:$C2000,$C2000,$J$19:$J2000,$J2000,$D$19:$D2000,$D2000)&gt;1,"SI","NO")))</f>
        <v/>
      </c>
      <c r="N2000" s="11">
        <f>IF(COUNTA($A2000:$K2000)=0,"",IF(AND($L2000="SI",$M2000="NO"),IFERROR($H2000,0),0))</f>
        <v/>
      </c>
      <c r="O2000" s="9">
        <f>IF(COUNTA($A2000:$K2000)=0,"",IF($M2000="SI","CUFE o factura duplicada dentro del reporte; no se suma dos veces",IF(IFERROR($H2000,0)&lt;=0,"DIAN reporta valor susceptible 0",IF($L2000="NO",IFERROR(LOOKUP(2,1/((LISTS!$M$2:$M$13&lt;&gt;"")*ISNUMBER(SEARCH(LISTS!$M$2:$M$13,$I2000))),LISTS!$O$2:$O$13),"Medio de pago no elegible o no identificado por DIAN"),"Apta automaticamente por pago electronico y base positiva"))))</f>
        <v/>
      </c>
    </row>
    <row r="2001">
      <c r="A2001" s="9" t="n"/>
      <c r="B2001" s="9" t="n"/>
      <c r="C2001" s="12" t="n"/>
      <c r="D2001" s="11" t="n"/>
      <c r="E2001" s="11" t="n"/>
      <c r="F2001" s="11" t="n"/>
      <c r="G2001" s="11" t="n"/>
      <c r="H2001" s="11" t="n"/>
      <c r="I2001" s="9" t="n"/>
      <c r="J2001" s="9" t="n"/>
      <c r="K2001" s="9" t="n"/>
      <c r="L2001" s="9">
        <f>IF(COUNTA($A2001:$K2001)=0,"",IF(AND(IFERROR($H2001,0)&gt;0,LEN(TRIM($K2001&amp;""))&gt;0,IFERROR(LOOKUP(2,1/((LISTS!$M$2:$M$13&lt;&gt;"")*ISNUMBER(SEARCH(LISTS!$M$2:$M$13,$I2001))),LISTS!$N$2:$N$13),"NO")="SI"),"SI","NO"))</f>
        <v/>
      </c>
      <c r="M2001" s="9">
        <f>IF(COUNTA($A2001:$K2001)=0,"",IF($K2001&lt;&gt;"",IF(COUNTIF($K$19:$K2001,$K2001)&gt;1,"SI","NO"),IF(COUNTIFS($A$19:$A2001,$A2001,$C$19:$C2001,$C2001,$J$19:$J2001,$J2001,$D$19:$D2001,$D2001)&gt;1,"SI","NO")))</f>
        <v/>
      </c>
      <c r="N2001" s="11">
        <f>IF(COUNTA($A2001:$K2001)=0,"",IF(AND($L2001="SI",$M2001="NO"),IFERROR($H2001,0),0))</f>
        <v/>
      </c>
      <c r="O2001" s="9">
        <f>IF(COUNTA($A2001:$K2001)=0,"",IF($M2001="SI","CUFE o factura duplicada dentro del reporte; no se suma dos veces",IF(IFERROR($H2001,0)&lt;=0,"DIAN reporta valor susceptible 0",IF($L2001="NO",IFERROR(LOOKUP(2,1/((LISTS!$M$2:$M$13&lt;&gt;"")*ISNUMBER(SEARCH(LISTS!$M$2:$M$13,$I2001))),LISTS!$O$2:$O$13),"Medio de pago no elegible o no identificado por DIAN"),"Apta automaticamente por pago electronico y base positiva"))))</f>
        <v/>
      </c>
    </row>
    <row r="2002">
      <c r="A2002" s="9" t="n"/>
      <c r="B2002" s="9" t="n"/>
      <c r="C2002" s="12" t="n"/>
      <c r="D2002" s="11" t="n"/>
      <c r="E2002" s="11" t="n"/>
      <c r="F2002" s="11" t="n"/>
      <c r="G2002" s="11" t="n"/>
      <c r="H2002" s="11" t="n"/>
      <c r="I2002" s="9" t="n"/>
      <c r="J2002" s="9" t="n"/>
      <c r="K2002" s="9" t="n"/>
      <c r="L2002" s="9">
        <f>IF(COUNTA($A2002:$K2002)=0,"",IF(AND(IFERROR($H2002,0)&gt;0,LEN(TRIM($K2002&amp;""))&gt;0,IFERROR(LOOKUP(2,1/((LISTS!$M$2:$M$13&lt;&gt;"")*ISNUMBER(SEARCH(LISTS!$M$2:$M$13,$I2002))),LISTS!$N$2:$N$13),"NO")="SI"),"SI","NO"))</f>
        <v/>
      </c>
      <c r="M2002" s="9">
        <f>IF(COUNTA($A2002:$K2002)=0,"",IF($K2002&lt;&gt;"",IF(COUNTIF($K$19:$K2002,$K2002)&gt;1,"SI","NO"),IF(COUNTIFS($A$19:$A2002,$A2002,$C$19:$C2002,$C2002,$J$19:$J2002,$J2002,$D$19:$D2002,$D2002)&gt;1,"SI","NO")))</f>
        <v/>
      </c>
      <c r="N2002" s="11">
        <f>IF(COUNTA($A2002:$K2002)=0,"",IF(AND($L2002="SI",$M2002="NO"),IFERROR($H2002,0),0))</f>
        <v/>
      </c>
      <c r="O2002" s="9">
        <f>IF(COUNTA($A2002:$K2002)=0,"",IF($M2002="SI","CUFE o factura duplicada dentro del reporte; no se suma dos veces",IF(IFERROR($H2002,0)&lt;=0,"DIAN reporta valor susceptible 0",IF($L2002="NO",IFERROR(LOOKUP(2,1/((LISTS!$M$2:$M$13&lt;&gt;"")*ISNUMBER(SEARCH(LISTS!$M$2:$M$13,$I2002))),LISTS!$O$2:$O$13),"Medio de pago no elegible o no identificado por DIAN"),"Apta automaticamente por pago electronico y base positiva"))))</f>
        <v/>
      </c>
    </row>
    <row r="2003">
      <c r="A2003" s="9" t="n"/>
      <c r="B2003" s="9" t="n"/>
      <c r="C2003" s="12" t="n"/>
      <c r="D2003" s="11" t="n"/>
      <c r="E2003" s="11" t="n"/>
      <c r="F2003" s="11" t="n"/>
      <c r="G2003" s="11" t="n"/>
      <c r="H2003" s="11" t="n"/>
      <c r="I2003" s="9" t="n"/>
      <c r="J2003" s="9" t="n"/>
      <c r="K2003" s="9" t="n"/>
      <c r="L2003" s="9">
        <f>IF(COUNTA($A2003:$K2003)=0,"",IF(AND(IFERROR($H2003,0)&gt;0,LEN(TRIM($K2003&amp;""))&gt;0,IFERROR(LOOKUP(2,1/((LISTS!$M$2:$M$13&lt;&gt;"")*ISNUMBER(SEARCH(LISTS!$M$2:$M$13,$I2003))),LISTS!$N$2:$N$13),"NO")="SI"),"SI","NO"))</f>
        <v/>
      </c>
      <c r="M2003" s="9">
        <f>IF(COUNTA($A2003:$K2003)=0,"",IF($K2003&lt;&gt;"",IF(COUNTIF($K$19:$K2003,$K2003)&gt;1,"SI","NO"),IF(COUNTIFS($A$19:$A2003,$A2003,$C$19:$C2003,$C2003,$J$19:$J2003,$J2003,$D$19:$D2003,$D2003)&gt;1,"SI","NO")))</f>
        <v/>
      </c>
      <c r="N2003" s="11">
        <f>IF(COUNTA($A2003:$K2003)=0,"",IF(AND($L2003="SI",$M2003="NO"),IFERROR($H2003,0),0))</f>
        <v/>
      </c>
      <c r="O2003" s="9">
        <f>IF(COUNTA($A2003:$K2003)=0,"",IF($M2003="SI","CUFE o factura duplicada dentro del reporte; no se suma dos veces",IF(IFERROR($H2003,0)&lt;=0,"DIAN reporta valor susceptible 0",IF($L2003="NO",IFERROR(LOOKUP(2,1/((LISTS!$M$2:$M$13&lt;&gt;"")*ISNUMBER(SEARCH(LISTS!$M$2:$M$13,$I2003))),LISTS!$O$2:$O$13),"Medio de pago no elegible o no identificado por DIAN"),"Apta automaticamente por pago electronico y base positiva"))))</f>
        <v/>
      </c>
    </row>
    <row r="2004">
      <c r="A2004" s="9" t="n"/>
      <c r="B2004" s="9" t="n"/>
      <c r="C2004" s="12" t="n"/>
      <c r="D2004" s="11" t="n"/>
      <c r="E2004" s="11" t="n"/>
      <c r="F2004" s="11" t="n"/>
      <c r="G2004" s="11" t="n"/>
      <c r="H2004" s="11" t="n"/>
      <c r="I2004" s="9" t="n"/>
      <c r="J2004" s="9" t="n"/>
      <c r="K2004" s="9" t="n"/>
      <c r="L2004" s="9">
        <f>IF(COUNTA($A2004:$K2004)=0,"",IF(AND(IFERROR($H2004,0)&gt;0,LEN(TRIM($K2004&amp;""))&gt;0,IFERROR(LOOKUP(2,1/((LISTS!$M$2:$M$13&lt;&gt;"")*ISNUMBER(SEARCH(LISTS!$M$2:$M$13,$I2004))),LISTS!$N$2:$N$13),"NO")="SI"),"SI","NO"))</f>
        <v/>
      </c>
      <c r="M2004" s="9">
        <f>IF(COUNTA($A2004:$K2004)=0,"",IF($K2004&lt;&gt;"",IF(COUNTIF($K$19:$K2004,$K2004)&gt;1,"SI","NO"),IF(COUNTIFS($A$19:$A2004,$A2004,$C$19:$C2004,$C2004,$J$19:$J2004,$J2004,$D$19:$D2004,$D2004)&gt;1,"SI","NO")))</f>
        <v/>
      </c>
      <c r="N2004" s="11">
        <f>IF(COUNTA($A2004:$K2004)=0,"",IF(AND($L2004="SI",$M2004="NO"),IFERROR($H2004,0),0))</f>
        <v/>
      </c>
      <c r="O2004" s="9">
        <f>IF(COUNTA($A2004:$K2004)=0,"",IF($M2004="SI","CUFE o factura duplicada dentro del reporte; no se suma dos veces",IF(IFERROR($H2004,0)&lt;=0,"DIAN reporta valor susceptible 0",IF($L2004="NO",IFERROR(LOOKUP(2,1/((LISTS!$M$2:$M$13&lt;&gt;"")*ISNUMBER(SEARCH(LISTS!$M$2:$M$13,$I2004))),LISTS!$O$2:$O$13),"Medio de pago no elegible o no identificado por DIAN"),"Apta automaticamente por pago electronico y base positiva"))))</f>
        <v/>
      </c>
    </row>
    <row r="2005">
      <c r="A2005" s="9" t="n"/>
      <c r="B2005" s="9" t="n"/>
      <c r="C2005" s="12" t="n"/>
      <c r="D2005" s="11" t="n"/>
      <c r="E2005" s="11" t="n"/>
      <c r="F2005" s="11" t="n"/>
      <c r="G2005" s="11" t="n"/>
      <c r="H2005" s="11" t="n"/>
      <c r="I2005" s="9" t="n"/>
      <c r="J2005" s="9" t="n"/>
      <c r="K2005" s="9" t="n"/>
      <c r="L2005" s="9">
        <f>IF(COUNTA($A2005:$K2005)=0,"",IF(AND(IFERROR($H2005,0)&gt;0,LEN(TRIM($K2005&amp;""))&gt;0,IFERROR(LOOKUP(2,1/((LISTS!$M$2:$M$13&lt;&gt;"")*ISNUMBER(SEARCH(LISTS!$M$2:$M$13,$I2005))),LISTS!$N$2:$N$13),"NO")="SI"),"SI","NO"))</f>
        <v/>
      </c>
      <c r="M2005" s="9">
        <f>IF(COUNTA($A2005:$K2005)=0,"",IF($K2005&lt;&gt;"",IF(COUNTIF($K$19:$K2005,$K2005)&gt;1,"SI","NO"),IF(COUNTIFS($A$19:$A2005,$A2005,$C$19:$C2005,$C2005,$J$19:$J2005,$J2005,$D$19:$D2005,$D2005)&gt;1,"SI","NO")))</f>
        <v/>
      </c>
      <c r="N2005" s="11">
        <f>IF(COUNTA($A2005:$K2005)=0,"",IF(AND($L2005="SI",$M2005="NO"),IFERROR($H2005,0),0))</f>
        <v/>
      </c>
      <c r="O2005" s="9">
        <f>IF(COUNTA($A2005:$K2005)=0,"",IF($M2005="SI","CUFE o factura duplicada dentro del reporte; no se suma dos veces",IF(IFERROR($H2005,0)&lt;=0,"DIAN reporta valor susceptible 0",IF($L2005="NO",IFERROR(LOOKUP(2,1/((LISTS!$M$2:$M$13&lt;&gt;"")*ISNUMBER(SEARCH(LISTS!$M$2:$M$13,$I2005))),LISTS!$O$2:$O$13),"Medio de pago no elegible o no identificado por DIAN"),"Apta automaticamente por pago electronico y base positiva"))))</f>
        <v/>
      </c>
    </row>
    <row r="2006">
      <c r="A2006" s="9" t="n"/>
      <c r="B2006" s="9" t="n"/>
      <c r="C2006" s="12" t="n"/>
      <c r="D2006" s="11" t="n"/>
      <c r="E2006" s="11" t="n"/>
      <c r="F2006" s="11" t="n"/>
      <c r="G2006" s="11" t="n"/>
      <c r="H2006" s="11" t="n"/>
      <c r="I2006" s="9" t="n"/>
      <c r="J2006" s="9" t="n"/>
      <c r="K2006" s="9" t="n"/>
      <c r="L2006" s="9">
        <f>IF(COUNTA($A2006:$K2006)=0,"",IF(AND(IFERROR($H2006,0)&gt;0,LEN(TRIM($K2006&amp;""))&gt;0,IFERROR(LOOKUP(2,1/((LISTS!$M$2:$M$13&lt;&gt;"")*ISNUMBER(SEARCH(LISTS!$M$2:$M$13,$I2006))),LISTS!$N$2:$N$13),"NO")="SI"),"SI","NO"))</f>
        <v/>
      </c>
      <c r="M2006" s="9">
        <f>IF(COUNTA($A2006:$K2006)=0,"",IF($K2006&lt;&gt;"",IF(COUNTIF($K$19:$K2006,$K2006)&gt;1,"SI","NO"),IF(COUNTIFS($A$19:$A2006,$A2006,$C$19:$C2006,$C2006,$J$19:$J2006,$J2006,$D$19:$D2006,$D2006)&gt;1,"SI","NO")))</f>
        <v/>
      </c>
      <c r="N2006" s="11">
        <f>IF(COUNTA($A2006:$K2006)=0,"",IF(AND($L2006="SI",$M2006="NO"),IFERROR($H2006,0),0))</f>
        <v/>
      </c>
      <c r="O2006" s="9">
        <f>IF(COUNTA($A2006:$K2006)=0,"",IF($M2006="SI","CUFE o factura duplicada dentro del reporte; no se suma dos veces",IF(IFERROR($H2006,0)&lt;=0,"DIAN reporta valor susceptible 0",IF($L2006="NO",IFERROR(LOOKUP(2,1/((LISTS!$M$2:$M$13&lt;&gt;"")*ISNUMBER(SEARCH(LISTS!$M$2:$M$13,$I2006))),LISTS!$O$2:$O$13),"Medio de pago no elegible o no identificado por DIAN"),"Apta automaticamente por pago electronico y base positiva"))))</f>
        <v/>
      </c>
    </row>
    <row r="2007">
      <c r="A2007" s="9" t="n"/>
      <c r="B2007" s="9" t="n"/>
      <c r="C2007" s="12" t="n"/>
      <c r="D2007" s="11" t="n"/>
      <c r="E2007" s="11" t="n"/>
      <c r="F2007" s="11" t="n"/>
      <c r="G2007" s="11" t="n"/>
      <c r="H2007" s="11" t="n"/>
      <c r="I2007" s="9" t="n"/>
      <c r="J2007" s="9" t="n"/>
      <c r="K2007" s="9" t="n"/>
      <c r="L2007" s="9">
        <f>IF(COUNTA($A2007:$K2007)=0,"",IF(AND(IFERROR($H2007,0)&gt;0,LEN(TRIM($K2007&amp;""))&gt;0,IFERROR(LOOKUP(2,1/((LISTS!$M$2:$M$13&lt;&gt;"")*ISNUMBER(SEARCH(LISTS!$M$2:$M$13,$I2007))),LISTS!$N$2:$N$13),"NO")="SI"),"SI","NO"))</f>
        <v/>
      </c>
      <c r="M2007" s="9">
        <f>IF(COUNTA($A2007:$K2007)=0,"",IF($K2007&lt;&gt;"",IF(COUNTIF($K$19:$K2007,$K2007)&gt;1,"SI","NO"),IF(COUNTIFS($A$19:$A2007,$A2007,$C$19:$C2007,$C2007,$J$19:$J2007,$J2007,$D$19:$D2007,$D2007)&gt;1,"SI","NO")))</f>
        <v/>
      </c>
      <c r="N2007" s="11">
        <f>IF(COUNTA($A2007:$K2007)=0,"",IF(AND($L2007="SI",$M2007="NO"),IFERROR($H2007,0),0))</f>
        <v/>
      </c>
      <c r="O2007" s="9">
        <f>IF(COUNTA($A2007:$K2007)=0,"",IF($M2007="SI","CUFE o factura duplicada dentro del reporte; no se suma dos veces",IF(IFERROR($H2007,0)&lt;=0,"DIAN reporta valor susceptible 0",IF($L2007="NO",IFERROR(LOOKUP(2,1/((LISTS!$M$2:$M$13&lt;&gt;"")*ISNUMBER(SEARCH(LISTS!$M$2:$M$13,$I2007))),LISTS!$O$2:$O$13),"Medio de pago no elegible o no identificado por DIAN"),"Apta automaticamente por pago electronico y base positiva"))))</f>
        <v/>
      </c>
    </row>
    <row r="2008">
      <c r="A2008" s="9" t="n"/>
      <c r="B2008" s="9" t="n"/>
      <c r="C2008" s="12" t="n"/>
      <c r="D2008" s="11" t="n"/>
      <c r="E2008" s="11" t="n"/>
      <c r="F2008" s="11" t="n"/>
      <c r="G2008" s="11" t="n"/>
      <c r="H2008" s="11" t="n"/>
      <c r="I2008" s="9" t="n"/>
      <c r="J2008" s="9" t="n"/>
      <c r="K2008" s="9" t="n"/>
      <c r="L2008" s="9">
        <f>IF(COUNTA($A2008:$K2008)=0,"",IF(AND(IFERROR($H2008,0)&gt;0,LEN(TRIM($K2008&amp;""))&gt;0,IFERROR(LOOKUP(2,1/((LISTS!$M$2:$M$13&lt;&gt;"")*ISNUMBER(SEARCH(LISTS!$M$2:$M$13,$I2008))),LISTS!$N$2:$N$13),"NO")="SI"),"SI","NO"))</f>
        <v/>
      </c>
      <c r="M2008" s="9">
        <f>IF(COUNTA($A2008:$K2008)=0,"",IF($K2008&lt;&gt;"",IF(COUNTIF($K$19:$K2008,$K2008)&gt;1,"SI","NO"),IF(COUNTIFS($A$19:$A2008,$A2008,$C$19:$C2008,$C2008,$J$19:$J2008,$J2008,$D$19:$D2008,$D2008)&gt;1,"SI","NO")))</f>
        <v/>
      </c>
      <c r="N2008" s="11">
        <f>IF(COUNTA($A2008:$K2008)=0,"",IF(AND($L2008="SI",$M2008="NO"),IFERROR($H2008,0),0))</f>
        <v/>
      </c>
      <c r="O2008" s="9">
        <f>IF(COUNTA($A2008:$K2008)=0,"",IF($M2008="SI","CUFE o factura duplicada dentro del reporte; no se suma dos veces",IF(IFERROR($H2008,0)&lt;=0,"DIAN reporta valor susceptible 0",IF($L2008="NO",IFERROR(LOOKUP(2,1/((LISTS!$M$2:$M$13&lt;&gt;"")*ISNUMBER(SEARCH(LISTS!$M$2:$M$13,$I2008))),LISTS!$O$2:$O$13),"Medio de pago no elegible o no identificado por DIAN"),"Apta automaticamente por pago electronico y base positiva"))))</f>
        <v/>
      </c>
    </row>
    <row r="2009">
      <c r="A2009" s="9" t="n"/>
      <c r="B2009" s="9" t="n"/>
      <c r="C2009" s="12" t="n"/>
      <c r="D2009" s="11" t="n"/>
      <c r="E2009" s="11" t="n"/>
      <c r="F2009" s="11" t="n"/>
      <c r="G2009" s="11" t="n"/>
      <c r="H2009" s="11" t="n"/>
      <c r="I2009" s="9" t="n"/>
      <c r="J2009" s="9" t="n"/>
      <c r="K2009" s="9" t="n"/>
      <c r="L2009" s="9">
        <f>IF(COUNTA($A2009:$K2009)=0,"",IF(AND(IFERROR($H2009,0)&gt;0,LEN(TRIM($K2009&amp;""))&gt;0,IFERROR(LOOKUP(2,1/((LISTS!$M$2:$M$13&lt;&gt;"")*ISNUMBER(SEARCH(LISTS!$M$2:$M$13,$I2009))),LISTS!$N$2:$N$13),"NO")="SI"),"SI","NO"))</f>
        <v/>
      </c>
      <c r="M2009" s="9">
        <f>IF(COUNTA($A2009:$K2009)=0,"",IF($K2009&lt;&gt;"",IF(COUNTIF($K$19:$K2009,$K2009)&gt;1,"SI","NO"),IF(COUNTIFS($A$19:$A2009,$A2009,$C$19:$C2009,$C2009,$J$19:$J2009,$J2009,$D$19:$D2009,$D2009)&gt;1,"SI","NO")))</f>
        <v/>
      </c>
      <c r="N2009" s="11">
        <f>IF(COUNTA($A2009:$K2009)=0,"",IF(AND($L2009="SI",$M2009="NO"),IFERROR($H2009,0),0))</f>
        <v/>
      </c>
      <c r="O2009" s="9">
        <f>IF(COUNTA($A2009:$K2009)=0,"",IF($M2009="SI","CUFE o factura duplicada dentro del reporte; no se suma dos veces",IF(IFERROR($H2009,0)&lt;=0,"DIAN reporta valor susceptible 0",IF($L2009="NO",IFERROR(LOOKUP(2,1/((LISTS!$M$2:$M$13&lt;&gt;"")*ISNUMBER(SEARCH(LISTS!$M$2:$M$13,$I2009))),LISTS!$O$2:$O$13),"Medio de pago no elegible o no identificado por DIAN"),"Apta automaticamente por pago electronico y base positiva"))))</f>
        <v/>
      </c>
    </row>
    <row r="2010">
      <c r="A2010" s="9" t="n"/>
      <c r="B2010" s="9" t="n"/>
      <c r="C2010" s="12" t="n"/>
      <c r="D2010" s="11" t="n"/>
      <c r="E2010" s="11" t="n"/>
      <c r="F2010" s="11" t="n"/>
      <c r="G2010" s="11" t="n"/>
      <c r="H2010" s="11" t="n"/>
      <c r="I2010" s="9" t="n"/>
      <c r="J2010" s="9" t="n"/>
      <c r="K2010" s="9" t="n"/>
      <c r="L2010" s="9">
        <f>IF(COUNTA($A2010:$K2010)=0,"",IF(AND(IFERROR($H2010,0)&gt;0,LEN(TRIM($K2010&amp;""))&gt;0,IFERROR(LOOKUP(2,1/((LISTS!$M$2:$M$13&lt;&gt;"")*ISNUMBER(SEARCH(LISTS!$M$2:$M$13,$I2010))),LISTS!$N$2:$N$13),"NO")="SI"),"SI","NO"))</f>
        <v/>
      </c>
      <c r="M2010" s="9">
        <f>IF(COUNTA($A2010:$K2010)=0,"",IF($K2010&lt;&gt;"",IF(COUNTIF($K$19:$K2010,$K2010)&gt;1,"SI","NO"),IF(COUNTIFS($A$19:$A2010,$A2010,$C$19:$C2010,$C2010,$J$19:$J2010,$J2010,$D$19:$D2010,$D2010)&gt;1,"SI","NO")))</f>
        <v/>
      </c>
      <c r="N2010" s="11">
        <f>IF(COUNTA($A2010:$K2010)=0,"",IF(AND($L2010="SI",$M2010="NO"),IFERROR($H2010,0),0))</f>
        <v/>
      </c>
      <c r="O2010" s="9">
        <f>IF(COUNTA($A2010:$K2010)=0,"",IF($M2010="SI","CUFE o factura duplicada dentro del reporte; no se suma dos veces",IF(IFERROR($H2010,0)&lt;=0,"DIAN reporta valor susceptible 0",IF($L2010="NO",IFERROR(LOOKUP(2,1/((LISTS!$M$2:$M$13&lt;&gt;"")*ISNUMBER(SEARCH(LISTS!$M$2:$M$13,$I2010))),LISTS!$O$2:$O$13),"Medio de pago no elegible o no identificado por DIAN"),"Apta automaticamente por pago electronico y base positiva"))))</f>
        <v/>
      </c>
    </row>
    <row r="2011">
      <c r="A2011" s="9" t="n"/>
      <c r="B2011" s="9" t="n"/>
      <c r="C2011" s="12" t="n"/>
      <c r="D2011" s="11" t="n"/>
      <c r="E2011" s="11" t="n"/>
      <c r="F2011" s="11" t="n"/>
      <c r="G2011" s="11" t="n"/>
      <c r="H2011" s="11" t="n"/>
      <c r="I2011" s="9" t="n"/>
      <c r="J2011" s="9" t="n"/>
      <c r="K2011" s="9" t="n"/>
      <c r="L2011" s="9">
        <f>IF(COUNTA($A2011:$K2011)=0,"",IF(AND(IFERROR($H2011,0)&gt;0,LEN(TRIM($K2011&amp;""))&gt;0,IFERROR(LOOKUP(2,1/((LISTS!$M$2:$M$13&lt;&gt;"")*ISNUMBER(SEARCH(LISTS!$M$2:$M$13,$I2011))),LISTS!$N$2:$N$13),"NO")="SI"),"SI","NO"))</f>
        <v/>
      </c>
      <c r="M2011" s="9">
        <f>IF(COUNTA($A2011:$K2011)=0,"",IF($K2011&lt;&gt;"",IF(COUNTIF($K$19:$K2011,$K2011)&gt;1,"SI","NO"),IF(COUNTIFS($A$19:$A2011,$A2011,$C$19:$C2011,$C2011,$J$19:$J2011,$J2011,$D$19:$D2011,$D2011)&gt;1,"SI","NO")))</f>
        <v/>
      </c>
      <c r="N2011" s="11">
        <f>IF(COUNTA($A2011:$K2011)=0,"",IF(AND($L2011="SI",$M2011="NO"),IFERROR($H2011,0),0))</f>
        <v/>
      </c>
      <c r="O2011" s="9">
        <f>IF(COUNTA($A2011:$K2011)=0,"",IF($M2011="SI","CUFE o factura duplicada dentro del reporte; no se suma dos veces",IF(IFERROR($H2011,0)&lt;=0,"DIAN reporta valor susceptible 0",IF($L2011="NO",IFERROR(LOOKUP(2,1/((LISTS!$M$2:$M$13&lt;&gt;"")*ISNUMBER(SEARCH(LISTS!$M$2:$M$13,$I2011))),LISTS!$O$2:$O$13),"Medio de pago no elegible o no identificado por DIAN"),"Apta automaticamente por pago electronico y base positiva"))))</f>
        <v/>
      </c>
    </row>
    <row r="2012">
      <c r="A2012" s="9" t="n"/>
      <c r="B2012" s="9" t="n"/>
      <c r="C2012" s="12" t="n"/>
      <c r="D2012" s="11" t="n"/>
      <c r="E2012" s="11" t="n"/>
      <c r="F2012" s="11" t="n"/>
      <c r="G2012" s="11" t="n"/>
      <c r="H2012" s="11" t="n"/>
      <c r="I2012" s="9" t="n"/>
      <c r="J2012" s="9" t="n"/>
      <c r="K2012" s="9" t="n"/>
      <c r="L2012" s="9">
        <f>IF(COUNTA($A2012:$K2012)=0,"",IF(AND(IFERROR($H2012,0)&gt;0,LEN(TRIM($K2012&amp;""))&gt;0,IFERROR(LOOKUP(2,1/((LISTS!$M$2:$M$13&lt;&gt;"")*ISNUMBER(SEARCH(LISTS!$M$2:$M$13,$I2012))),LISTS!$N$2:$N$13),"NO")="SI"),"SI","NO"))</f>
        <v/>
      </c>
      <c r="M2012" s="9">
        <f>IF(COUNTA($A2012:$K2012)=0,"",IF($K2012&lt;&gt;"",IF(COUNTIF($K$19:$K2012,$K2012)&gt;1,"SI","NO"),IF(COUNTIFS($A$19:$A2012,$A2012,$C$19:$C2012,$C2012,$J$19:$J2012,$J2012,$D$19:$D2012,$D2012)&gt;1,"SI","NO")))</f>
        <v/>
      </c>
      <c r="N2012" s="11">
        <f>IF(COUNTA($A2012:$K2012)=0,"",IF(AND($L2012="SI",$M2012="NO"),IFERROR($H2012,0),0))</f>
        <v/>
      </c>
      <c r="O2012" s="9">
        <f>IF(COUNTA($A2012:$K2012)=0,"",IF($M2012="SI","CUFE o factura duplicada dentro del reporte; no se suma dos veces",IF(IFERROR($H2012,0)&lt;=0,"DIAN reporta valor susceptible 0",IF($L2012="NO",IFERROR(LOOKUP(2,1/((LISTS!$M$2:$M$13&lt;&gt;"")*ISNUMBER(SEARCH(LISTS!$M$2:$M$13,$I2012))),LISTS!$O$2:$O$13),"Medio de pago no elegible o no identificado por DIAN"),"Apta automaticamente por pago electronico y base positiva"))))</f>
        <v/>
      </c>
    </row>
    <row r="2013">
      <c r="A2013" s="9" t="n"/>
      <c r="B2013" s="9" t="n"/>
      <c r="C2013" s="12" t="n"/>
      <c r="D2013" s="11" t="n"/>
      <c r="E2013" s="11" t="n"/>
      <c r="F2013" s="11" t="n"/>
      <c r="G2013" s="11" t="n"/>
      <c r="H2013" s="11" t="n"/>
      <c r="I2013" s="9" t="n"/>
      <c r="J2013" s="9" t="n"/>
      <c r="K2013" s="9" t="n"/>
      <c r="L2013" s="9">
        <f>IF(COUNTA($A2013:$K2013)=0,"",IF(AND(IFERROR($H2013,0)&gt;0,LEN(TRIM($K2013&amp;""))&gt;0,IFERROR(LOOKUP(2,1/((LISTS!$M$2:$M$13&lt;&gt;"")*ISNUMBER(SEARCH(LISTS!$M$2:$M$13,$I2013))),LISTS!$N$2:$N$13),"NO")="SI"),"SI","NO"))</f>
        <v/>
      </c>
      <c r="M2013" s="9">
        <f>IF(COUNTA($A2013:$K2013)=0,"",IF($K2013&lt;&gt;"",IF(COUNTIF($K$19:$K2013,$K2013)&gt;1,"SI","NO"),IF(COUNTIFS($A$19:$A2013,$A2013,$C$19:$C2013,$C2013,$J$19:$J2013,$J2013,$D$19:$D2013,$D2013)&gt;1,"SI","NO")))</f>
        <v/>
      </c>
      <c r="N2013" s="11">
        <f>IF(COUNTA($A2013:$K2013)=0,"",IF(AND($L2013="SI",$M2013="NO"),IFERROR($H2013,0),0))</f>
        <v/>
      </c>
      <c r="O2013" s="9">
        <f>IF(COUNTA($A2013:$K2013)=0,"",IF($M2013="SI","CUFE o factura duplicada dentro del reporte; no se suma dos veces",IF(IFERROR($H2013,0)&lt;=0,"DIAN reporta valor susceptible 0",IF($L2013="NO",IFERROR(LOOKUP(2,1/((LISTS!$M$2:$M$13&lt;&gt;"")*ISNUMBER(SEARCH(LISTS!$M$2:$M$13,$I2013))),LISTS!$O$2:$O$13),"Medio de pago no elegible o no identificado por DIAN"),"Apta automaticamente por pago electronico y base positiva"))))</f>
        <v/>
      </c>
    </row>
    <row r="2014">
      <c r="A2014" s="9" t="n"/>
      <c r="B2014" s="9" t="n"/>
      <c r="C2014" s="12" t="n"/>
      <c r="D2014" s="11" t="n"/>
      <c r="E2014" s="11" t="n"/>
      <c r="F2014" s="11" t="n"/>
      <c r="G2014" s="11" t="n"/>
      <c r="H2014" s="11" t="n"/>
      <c r="I2014" s="9" t="n"/>
      <c r="J2014" s="9" t="n"/>
      <c r="K2014" s="9" t="n"/>
      <c r="L2014" s="9">
        <f>IF(COUNTA($A2014:$K2014)=0,"",IF(AND(IFERROR($H2014,0)&gt;0,LEN(TRIM($K2014&amp;""))&gt;0,IFERROR(LOOKUP(2,1/((LISTS!$M$2:$M$13&lt;&gt;"")*ISNUMBER(SEARCH(LISTS!$M$2:$M$13,$I2014))),LISTS!$N$2:$N$13),"NO")="SI"),"SI","NO"))</f>
        <v/>
      </c>
      <c r="M2014" s="9">
        <f>IF(COUNTA($A2014:$K2014)=0,"",IF($K2014&lt;&gt;"",IF(COUNTIF($K$19:$K2014,$K2014)&gt;1,"SI","NO"),IF(COUNTIFS($A$19:$A2014,$A2014,$C$19:$C2014,$C2014,$J$19:$J2014,$J2014,$D$19:$D2014,$D2014)&gt;1,"SI","NO")))</f>
        <v/>
      </c>
      <c r="N2014" s="11">
        <f>IF(COUNTA($A2014:$K2014)=0,"",IF(AND($L2014="SI",$M2014="NO"),IFERROR($H2014,0),0))</f>
        <v/>
      </c>
      <c r="O2014" s="9">
        <f>IF(COUNTA($A2014:$K2014)=0,"",IF($M2014="SI","CUFE o factura duplicada dentro del reporte; no se suma dos veces",IF(IFERROR($H2014,0)&lt;=0,"DIAN reporta valor susceptible 0",IF($L2014="NO",IFERROR(LOOKUP(2,1/((LISTS!$M$2:$M$13&lt;&gt;"")*ISNUMBER(SEARCH(LISTS!$M$2:$M$13,$I2014))),LISTS!$O$2:$O$13),"Medio de pago no elegible o no identificado por DIAN"),"Apta automaticamente por pago electronico y base positiva"))))</f>
        <v/>
      </c>
    </row>
    <row r="2015">
      <c r="A2015" s="9" t="n"/>
      <c r="B2015" s="9" t="n"/>
      <c r="C2015" s="12" t="n"/>
      <c r="D2015" s="11" t="n"/>
      <c r="E2015" s="11" t="n"/>
      <c r="F2015" s="11" t="n"/>
      <c r="G2015" s="11" t="n"/>
      <c r="H2015" s="11" t="n"/>
      <c r="I2015" s="9" t="n"/>
      <c r="J2015" s="9" t="n"/>
      <c r="K2015" s="9" t="n"/>
      <c r="L2015" s="9">
        <f>IF(COUNTA($A2015:$K2015)=0,"",IF(AND(IFERROR($H2015,0)&gt;0,LEN(TRIM($K2015&amp;""))&gt;0,IFERROR(LOOKUP(2,1/((LISTS!$M$2:$M$13&lt;&gt;"")*ISNUMBER(SEARCH(LISTS!$M$2:$M$13,$I2015))),LISTS!$N$2:$N$13),"NO")="SI"),"SI","NO"))</f>
        <v/>
      </c>
      <c r="M2015" s="9">
        <f>IF(COUNTA($A2015:$K2015)=0,"",IF($K2015&lt;&gt;"",IF(COUNTIF($K$19:$K2015,$K2015)&gt;1,"SI","NO"),IF(COUNTIFS($A$19:$A2015,$A2015,$C$19:$C2015,$C2015,$J$19:$J2015,$J2015,$D$19:$D2015,$D2015)&gt;1,"SI","NO")))</f>
        <v/>
      </c>
      <c r="N2015" s="11">
        <f>IF(COUNTA($A2015:$K2015)=0,"",IF(AND($L2015="SI",$M2015="NO"),IFERROR($H2015,0),0))</f>
        <v/>
      </c>
      <c r="O2015" s="9">
        <f>IF(COUNTA($A2015:$K2015)=0,"",IF($M2015="SI","CUFE o factura duplicada dentro del reporte; no se suma dos veces",IF(IFERROR($H2015,0)&lt;=0,"DIAN reporta valor susceptible 0",IF($L2015="NO",IFERROR(LOOKUP(2,1/((LISTS!$M$2:$M$13&lt;&gt;"")*ISNUMBER(SEARCH(LISTS!$M$2:$M$13,$I2015))),LISTS!$O$2:$O$13),"Medio de pago no elegible o no identificado por DIAN"),"Apta automaticamente por pago electronico y base positiva"))))</f>
        <v/>
      </c>
    </row>
    <row r="2016">
      <c r="A2016" s="9" t="n"/>
      <c r="B2016" s="9" t="n"/>
      <c r="C2016" s="12" t="n"/>
      <c r="D2016" s="11" t="n"/>
      <c r="E2016" s="11" t="n"/>
      <c r="F2016" s="11" t="n"/>
      <c r="G2016" s="11" t="n"/>
      <c r="H2016" s="11" t="n"/>
      <c r="I2016" s="9" t="n"/>
      <c r="J2016" s="9" t="n"/>
      <c r="K2016" s="9" t="n"/>
      <c r="L2016" s="9">
        <f>IF(COUNTA($A2016:$K2016)=0,"",IF(AND(IFERROR($H2016,0)&gt;0,LEN(TRIM($K2016&amp;""))&gt;0,IFERROR(LOOKUP(2,1/((LISTS!$M$2:$M$13&lt;&gt;"")*ISNUMBER(SEARCH(LISTS!$M$2:$M$13,$I2016))),LISTS!$N$2:$N$13),"NO")="SI"),"SI","NO"))</f>
        <v/>
      </c>
      <c r="M2016" s="9">
        <f>IF(COUNTA($A2016:$K2016)=0,"",IF($K2016&lt;&gt;"",IF(COUNTIF($K$19:$K2016,$K2016)&gt;1,"SI","NO"),IF(COUNTIFS($A$19:$A2016,$A2016,$C$19:$C2016,$C2016,$J$19:$J2016,$J2016,$D$19:$D2016,$D2016)&gt;1,"SI","NO")))</f>
        <v/>
      </c>
      <c r="N2016" s="11">
        <f>IF(COUNTA($A2016:$K2016)=0,"",IF(AND($L2016="SI",$M2016="NO"),IFERROR($H2016,0),0))</f>
        <v/>
      </c>
      <c r="O2016" s="9">
        <f>IF(COUNTA($A2016:$K2016)=0,"",IF($M2016="SI","CUFE o factura duplicada dentro del reporte; no se suma dos veces",IF(IFERROR($H2016,0)&lt;=0,"DIAN reporta valor susceptible 0",IF($L2016="NO",IFERROR(LOOKUP(2,1/((LISTS!$M$2:$M$13&lt;&gt;"")*ISNUMBER(SEARCH(LISTS!$M$2:$M$13,$I2016))),LISTS!$O$2:$O$13),"Medio de pago no elegible o no identificado por DIAN"),"Apta automaticamente por pago electronico y base positiva"))))</f>
        <v/>
      </c>
    </row>
    <row r="2017">
      <c r="A2017" s="9" t="n"/>
      <c r="B2017" s="9" t="n"/>
      <c r="C2017" s="12" t="n"/>
      <c r="D2017" s="11" t="n"/>
      <c r="E2017" s="11" t="n"/>
      <c r="F2017" s="11" t="n"/>
      <c r="G2017" s="11" t="n"/>
      <c r="H2017" s="11" t="n"/>
      <c r="I2017" s="9" t="n"/>
      <c r="J2017" s="9" t="n"/>
      <c r="K2017" s="9" t="n"/>
      <c r="L2017" s="9">
        <f>IF(COUNTA($A2017:$K2017)=0,"",IF(AND(IFERROR($H2017,0)&gt;0,LEN(TRIM($K2017&amp;""))&gt;0,IFERROR(LOOKUP(2,1/((LISTS!$M$2:$M$13&lt;&gt;"")*ISNUMBER(SEARCH(LISTS!$M$2:$M$13,$I2017))),LISTS!$N$2:$N$13),"NO")="SI"),"SI","NO"))</f>
        <v/>
      </c>
      <c r="M2017" s="9">
        <f>IF(COUNTA($A2017:$K2017)=0,"",IF($K2017&lt;&gt;"",IF(COUNTIF($K$19:$K2017,$K2017)&gt;1,"SI","NO"),IF(COUNTIFS($A$19:$A2017,$A2017,$C$19:$C2017,$C2017,$J$19:$J2017,$J2017,$D$19:$D2017,$D2017)&gt;1,"SI","NO")))</f>
        <v/>
      </c>
      <c r="N2017" s="11">
        <f>IF(COUNTA($A2017:$K2017)=0,"",IF(AND($L2017="SI",$M2017="NO"),IFERROR($H2017,0),0))</f>
        <v/>
      </c>
      <c r="O2017" s="9">
        <f>IF(COUNTA($A2017:$K2017)=0,"",IF($M2017="SI","CUFE o factura duplicada dentro del reporte; no se suma dos veces",IF(IFERROR($H2017,0)&lt;=0,"DIAN reporta valor susceptible 0",IF($L2017="NO",IFERROR(LOOKUP(2,1/((LISTS!$M$2:$M$13&lt;&gt;"")*ISNUMBER(SEARCH(LISTS!$M$2:$M$13,$I2017))),LISTS!$O$2:$O$13),"Medio de pago no elegible o no identificado por DIAN"),"Apta automaticamente por pago electronico y base positiva"))))</f>
        <v/>
      </c>
    </row>
    <row r="2018">
      <c r="A2018" s="9" t="n"/>
      <c r="B2018" s="9" t="n"/>
      <c r="C2018" s="12" t="n"/>
      <c r="D2018" s="11" t="n"/>
      <c r="E2018" s="11" t="n"/>
      <c r="F2018" s="11" t="n"/>
      <c r="G2018" s="11" t="n"/>
      <c r="H2018" s="11" t="n"/>
      <c r="I2018" s="9" t="n"/>
      <c r="J2018" s="9" t="n"/>
      <c r="K2018" s="9" t="n"/>
      <c r="L2018" s="9">
        <f>IF(COUNTA($A2018:$K2018)=0,"",IF(AND(IFERROR($H2018,0)&gt;0,LEN(TRIM($K2018&amp;""))&gt;0,IFERROR(LOOKUP(2,1/((LISTS!$M$2:$M$13&lt;&gt;"")*ISNUMBER(SEARCH(LISTS!$M$2:$M$13,$I2018))),LISTS!$N$2:$N$13),"NO")="SI"),"SI","NO"))</f>
        <v/>
      </c>
      <c r="M2018" s="9">
        <f>IF(COUNTA($A2018:$K2018)=0,"",IF($K2018&lt;&gt;"",IF(COUNTIF($K$19:$K2018,$K2018)&gt;1,"SI","NO"),IF(COUNTIFS($A$19:$A2018,$A2018,$C$19:$C2018,$C2018,$J$19:$J2018,$J2018,$D$19:$D2018,$D2018)&gt;1,"SI","NO")))</f>
        <v/>
      </c>
      <c r="N2018" s="11">
        <f>IF(COUNTA($A2018:$K2018)=0,"",IF(AND($L2018="SI",$M2018="NO"),IFERROR($H2018,0),0))</f>
        <v/>
      </c>
      <c r="O2018" s="9">
        <f>IF(COUNTA($A2018:$K2018)=0,"",IF($M2018="SI","CUFE o factura duplicada dentro del reporte; no se suma dos veces",IF(IFERROR($H2018,0)&lt;=0,"DIAN reporta valor susceptible 0",IF($L2018="NO",IFERROR(LOOKUP(2,1/((LISTS!$M$2:$M$13&lt;&gt;"")*ISNUMBER(SEARCH(LISTS!$M$2:$M$13,$I2018))),LISTS!$O$2:$O$13),"Medio de pago no elegible o no identificado por DIAN"),"Apta automaticamente por pago electronico y base positiva"))))</f>
        <v/>
      </c>
    </row>
    <row r="2019">
      <c r="A2019" s="9" t="n"/>
      <c r="B2019" s="9" t="n"/>
      <c r="C2019" s="12" t="n"/>
      <c r="D2019" s="11" t="n"/>
      <c r="E2019" s="11" t="n"/>
      <c r="F2019" s="11" t="n"/>
      <c r="G2019" s="11" t="n"/>
      <c r="H2019" s="11" t="n"/>
      <c r="I2019" s="9" t="n"/>
      <c r="J2019" s="9" t="n"/>
      <c r="K2019" s="9" t="n"/>
      <c r="L2019" s="9">
        <f>IF(COUNTA($A2019:$K2019)=0,"",IF(AND(IFERROR($H2019,0)&gt;0,LEN(TRIM($K2019&amp;""))&gt;0,IFERROR(LOOKUP(2,1/((LISTS!$M$2:$M$13&lt;&gt;"")*ISNUMBER(SEARCH(LISTS!$M$2:$M$13,$I2019))),LISTS!$N$2:$N$13),"NO")="SI"),"SI","NO"))</f>
        <v/>
      </c>
      <c r="M2019" s="9">
        <f>IF(COUNTA($A2019:$K2019)=0,"",IF($K2019&lt;&gt;"",IF(COUNTIF($K$19:$K2019,$K2019)&gt;1,"SI","NO"),IF(COUNTIFS($A$19:$A2019,$A2019,$C$19:$C2019,$C2019,$J$19:$J2019,$J2019,$D$19:$D2019,$D2019)&gt;1,"SI","NO")))</f>
        <v/>
      </c>
      <c r="N2019" s="11">
        <f>IF(COUNTA($A2019:$K2019)=0,"",IF(AND($L2019="SI",$M2019="NO"),IFERROR($H2019,0),0))</f>
        <v/>
      </c>
      <c r="O2019" s="9">
        <f>IF(COUNTA($A2019:$K2019)=0,"",IF($M2019="SI","CUFE o factura duplicada dentro del reporte; no se suma dos veces",IF(IFERROR($H2019,0)&lt;=0,"DIAN reporta valor susceptible 0",IF($L2019="NO",IFERROR(LOOKUP(2,1/((LISTS!$M$2:$M$13&lt;&gt;"")*ISNUMBER(SEARCH(LISTS!$M$2:$M$13,$I2019))),LISTS!$O$2:$O$13),"Medio de pago no elegible o no identificado por DIAN"),"Apta automaticamente por pago electronico y base positiva"))))</f>
        <v/>
      </c>
    </row>
    <row r="2020">
      <c r="A2020" s="9" t="n"/>
      <c r="B2020" s="9" t="n"/>
      <c r="C2020" s="12" t="n"/>
      <c r="D2020" s="11" t="n"/>
      <c r="E2020" s="11" t="n"/>
      <c r="F2020" s="11" t="n"/>
      <c r="G2020" s="11" t="n"/>
      <c r="H2020" s="11" t="n"/>
      <c r="I2020" s="9" t="n"/>
      <c r="J2020" s="9" t="n"/>
      <c r="K2020" s="9" t="n"/>
      <c r="L2020" s="9">
        <f>IF(COUNTA($A2020:$K2020)=0,"",IF(AND(IFERROR($H2020,0)&gt;0,LEN(TRIM($K2020&amp;""))&gt;0,IFERROR(LOOKUP(2,1/((LISTS!$M$2:$M$13&lt;&gt;"")*ISNUMBER(SEARCH(LISTS!$M$2:$M$13,$I2020))),LISTS!$N$2:$N$13),"NO")="SI"),"SI","NO"))</f>
        <v/>
      </c>
      <c r="M2020" s="9">
        <f>IF(COUNTA($A2020:$K2020)=0,"",IF($K2020&lt;&gt;"",IF(COUNTIF($K$19:$K2020,$K2020)&gt;1,"SI","NO"),IF(COUNTIFS($A$19:$A2020,$A2020,$C$19:$C2020,$C2020,$J$19:$J2020,$J2020,$D$19:$D2020,$D2020)&gt;1,"SI","NO")))</f>
        <v/>
      </c>
      <c r="N2020" s="11">
        <f>IF(COUNTA($A2020:$K2020)=0,"",IF(AND($L2020="SI",$M2020="NO"),IFERROR($H2020,0),0))</f>
        <v/>
      </c>
      <c r="O2020" s="9">
        <f>IF(COUNTA($A2020:$K2020)=0,"",IF($M2020="SI","CUFE o factura duplicada dentro del reporte; no se suma dos veces",IF(IFERROR($H2020,0)&lt;=0,"DIAN reporta valor susceptible 0",IF($L2020="NO",IFERROR(LOOKUP(2,1/((LISTS!$M$2:$M$13&lt;&gt;"")*ISNUMBER(SEARCH(LISTS!$M$2:$M$13,$I2020))),LISTS!$O$2:$O$13),"Medio de pago no elegible o no identificado por DIAN"),"Apta automaticamente por pago electronico y base positiva"))))</f>
        <v/>
      </c>
    </row>
    <row r="2021">
      <c r="A2021" s="9" t="n"/>
      <c r="B2021" s="9" t="n"/>
      <c r="C2021" s="12" t="n"/>
      <c r="D2021" s="11" t="n"/>
      <c r="E2021" s="11" t="n"/>
      <c r="F2021" s="11" t="n"/>
      <c r="G2021" s="11" t="n"/>
      <c r="H2021" s="11" t="n"/>
      <c r="I2021" s="9" t="n"/>
      <c r="J2021" s="9" t="n"/>
      <c r="K2021" s="9" t="n"/>
      <c r="L2021" s="9">
        <f>IF(COUNTA($A2021:$K2021)=0,"",IF(AND(IFERROR($H2021,0)&gt;0,LEN(TRIM($K2021&amp;""))&gt;0,IFERROR(LOOKUP(2,1/((LISTS!$M$2:$M$13&lt;&gt;"")*ISNUMBER(SEARCH(LISTS!$M$2:$M$13,$I2021))),LISTS!$N$2:$N$13),"NO")="SI"),"SI","NO"))</f>
        <v/>
      </c>
      <c r="M2021" s="9">
        <f>IF(COUNTA($A2021:$K2021)=0,"",IF($K2021&lt;&gt;"",IF(COUNTIF($K$19:$K2021,$K2021)&gt;1,"SI","NO"),IF(COUNTIFS($A$19:$A2021,$A2021,$C$19:$C2021,$C2021,$J$19:$J2021,$J2021,$D$19:$D2021,$D2021)&gt;1,"SI","NO")))</f>
        <v/>
      </c>
      <c r="N2021" s="11">
        <f>IF(COUNTA($A2021:$K2021)=0,"",IF(AND($L2021="SI",$M2021="NO"),IFERROR($H2021,0),0))</f>
        <v/>
      </c>
      <c r="O2021" s="9">
        <f>IF(COUNTA($A2021:$K2021)=0,"",IF($M2021="SI","CUFE o factura duplicada dentro del reporte; no se suma dos veces",IF(IFERROR($H2021,0)&lt;=0,"DIAN reporta valor susceptible 0",IF($L2021="NO",IFERROR(LOOKUP(2,1/((LISTS!$M$2:$M$13&lt;&gt;"")*ISNUMBER(SEARCH(LISTS!$M$2:$M$13,$I2021))),LISTS!$O$2:$O$13),"Medio de pago no elegible o no identificado por DIAN"),"Apta automaticamente por pago electronico y base positiva"))))</f>
        <v/>
      </c>
    </row>
    <row r="2022">
      <c r="A2022" s="9" t="n"/>
      <c r="B2022" s="9" t="n"/>
      <c r="C2022" s="12" t="n"/>
      <c r="D2022" s="11" t="n"/>
      <c r="E2022" s="11" t="n"/>
      <c r="F2022" s="11" t="n"/>
      <c r="G2022" s="11" t="n"/>
      <c r="H2022" s="11" t="n"/>
      <c r="I2022" s="9" t="n"/>
      <c r="J2022" s="9" t="n"/>
      <c r="K2022" s="9" t="n"/>
      <c r="L2022" s="9">
        <f>IF(COUNTA($A2022:$K2022)=0,"",IF(AND(IFERROR($H2022,0)&gt;0,LEN(TRIM($K2022&amp;""))&gt;0,IFERROR(LOOKUP(2,1/((LISTS!$M$2:$M$13&lt;&gt;"")*ISNUMBER(SEARCH(LISTS!$M$2:$M$13,$I2022))),LISTS!$N$2:$N$13),"NO")="SI"),"SI","NO"))</f>
        <v/>
      </c>
      <c r="M2022" s="9">
        <f>IF(COUNTA($A2022:$K2022)=0,"",IF($K2022&lt;&gt;"",IF(COUNTIF($K$19:$K2022,$K2022)&gt;1,"SI","NO"),IF(COUNTIFS($A$19:$A2022,$A2022,$C$19:$C2022,$C2022,$J$19:$J2022,$J2022,$D$19:$D2022,$D2022)&gt;1,"SI","NO")))</f>
        <v/>
      </c>
      <c r="N2022" s="11">
        <f>IF(COUNTA($A2022:$K2022)=0,"",IF(AND($L2022="SI",$M2022="NO"),IFERROR($H2022,0),0))</f>
        <v/>
      </c>
      <c r="O2022" s="9">
        <f>IF(COUNTA($A2022:$K2022)=0,"",IF($M2022="SI","CUFE o factura duplicada dentro del reporte; no se suma dos veces",IF(IFERROR($H2022,0)&lt;=0,"DIAN reporta valor susceptible 0",IF($L2022="NO",IFERROR(LOOKUP(2,1/((LISTS!$M$2:$M$13&lt;&gt;"")*ISNUMBER(SEARCH(LISTS!$M$2:$M$13,$I2022))),LISTS!$O$2:$O$13),"Medio de pago no elegible o no identificado por DIAN"),"Apta automaticamente por pago electronico y base positiva"))))</f>
        <v/>
      </c>
    </row>
    <row r="2023">
      <c r="A2023" s="9" t="n"/>
      <c r="B2023" s="9" t="n"/>
      <c r="C2023" s="12" t="n"/>
      <c r="D2023" s="11" t="n"/>
      <c r="E2023" s="11" t="n"/>
      <c r="F2023" s="11" t="n"/>
      <c r="G2023" s="11" t="n"/>
      <c r="H2023" s="11" t="n"/>
      <c r="I2023" s="9" t="n"/>
      <c r="J2023" s="9" t="n"/>
      <c r="K2023" s="9" t="n"/>
      <c r="L2023" s="9">
        <f>IF(COUNTA($A2023:$K2023)=0,"",IF(AND(IFERROR($H2023,0)&gt;0,LEN(TRIM($K2023&amp;""))&gt;0,IFERROR(LOOKUP(2,1/((LISTS!$M$2:$M$13&lt;&gt;"")*ISNUMBER(SEARCH(LISTS!$M$2:$M$13,$I2023))),LISTS!$N$2:$N$13),"NO")="SI"),"SI","NO"))</f>
        <v/>
      </c>
      <c r="M2023" s="9">
        <f>IF(COUNTA($A2023:$K2023)=0,"",IF($K2023&lt;&gt;"",IF(COUNTIF($K$19:$K2023,$K2023)&gt;1,"SI","NO"),IF(COUNTIFS($A$19:$A2023,$A2023,$C$19:$C2023,$C2023,$J$19:$J2023,$J2023,$D$19:$D2023,$D2023)&gt;1,"SI","NO")))</f>
        <v/>
      </c>
      <c r="N2023" s="11">
        <f>IF(COUNTA($A2023:$K2023)=0,"",IF(AND($L2023="SI",$M2023="NO"),IFERROR($H2023,0),0))</f>
        <v/>
      </c>
      <c r="O2023" s="9">
        <f>IF(COUNTA($A2023:$K2023)=0,"",IF($M2023="SI","CUFE o factura duplicada dentro del reporte; no se suma dos veces",IF(IFERROR($H2023,0)&lt;=0,"DIAN reporta valor susceptible 0",IF($L2023="NO",IFERROR(LOOKUP(2,1/((LISTS!$M$2:$M$13&lt;&gt;"")*ISNUMBER(SEARCH(LISTS!$M$2:$M$13,$I2023))),LISTS!$O$2:$O$13),"Medio de pago no elegible o no identificado por DIAN"),"Apta automaticamente por pago electronico y base positiva"))))</f>
        <v/>
      </c>
    </row>
    <row r="2024">
      <c r="A2024" s="9" t="n"/>
      <c r="B2024" s="9" t="n"/>
      <c r="C2024" s="12" t="n"/>
      <c r="D2024" s="11" t="n"/>
      <c r="E2024" s="11" t="n"/>
      <c r="F2024" s="11" t="n"/>
      <c r="G2024" s="11" t="n"/>
      <c r="H2024" s="11" t="n"/>
      <c r="I2024" s="9" t="n"/>
      <c r="J2024" s="9" t="n"/>
      <c r="K2024" s="9" t="n"/>
      <c r="L2024" s="9">
        <f>IF(COUNTA($A2024:$K2024)=0,"",IF(AND(IFERROR($H2024,0)&gt;0,LEN(TRIM($K2024&amp;""))&gt;0,IFERROR(LOOKUP(2,1/((LISTS!$M$2:$M$13&lt;&gt;"")*ISNUMBER(SEARCH(LISTS!$M$2:$M$13,$I2024))),LISTS!$N$2:$N$13),"NO")="SI"),"SI","NO"))</f>
        <v/>
      </c>
      <c r="M2024" s="9">
        <f>IF(COUNTA($A2024:$K2024)=0,"",IF($K2024&lt;&gt;"",IF(COUNTIF($K$19:$K2024,$K2024)&gt;1,"SI","NO"),IF(COUNTIFS($A$19:$A2024,$A2024,$C$19:$C2024,$C2024,$J$19:$J2024,$J2024,$D$19:$D2024,$D2024)&gt;1,"SI","NO")))</f>
        <v/>
      </c>
      <c r="N2024" s="11">
        <f>IF(COUNTA($A2024:$K2024)=0,"",IF(AND($L2024="SI",$M2024="NO"),IFERROR($H2024,0),0))</f>
        <v/>
      </c>
      <c r="O2024" s="9">
        <f>IF(COUNTA($A2024:$K2024)=0,"",IF($M2024="SI","CUFE o factura duplicada dentro del reporte; no se suma dos veces",IF(IFERROR($H2024,0)&lt;=0,"DIAN reporta valor susceptible 0",IF($L2024="NO",IFERROR(LOOKUP(2,1/((LISTS!$M$2:$M$13&lt;&gt;"")*ISNUMBER(SEARCH(LISTS!$M$2:$M$13,$I2024))),LISTS!$O$2:$O$13),"Medio de pago no elegible o no identificado por DIAN"),"Apta automaticamente por pago electronico y base positiva"))))</f>
        <v/>
      </c>
    </row>
    <row r="2025">
      <c r="A2025" s="9" t="n"/>
      <c r="B2025" s="9" t="n"/>
      <c r="C2025" s="12" t="n"/>
      <c r="D2025" s="11" t="n"/>
      <c r="E2025" s="11" t="n"/>
      <c r="F2025" s="11" t="n"/>
      <c r="G2025" s="11" t="n"/>
      <c r="H2025" s="11" t="n"/>
      <c r="I2025" s="9" t="n"/>
      <c r="J2025" s="9" t="n"/>
      <c r="K2025" s="9" t="n"/>
      <c r="L2025" s="9">
        <f>IF(COUNTA($A2025:$K2025)=0,"",IF(AND(IFERROR($H2025,0)&gt;0,LEN(TRIM($K2025&amp;""))&gt;0,IFERROR(LOOKUP(2,1/((LISTS!$M$2:$M$13&lt;&gt;"")*ISNUMBER(SEARCH(LISTS!$M$2:$M$13,$I2025))),LISTS!$N$2:$N$13),"NO")="SI"),"SI","NO"))</f>
        <v/>
      </c>
      <c r="M2025" s="9">
        <f>IF(COUNTA($A2025:$K2025)=0,"",IF($K2025&lt;&gt;"",IF(COUNTIF($K$19:$K2025,$K2025)&gt;1,"SI","NO"),IF(COUNTIFS($A$19:$A2025,$A2025,$C$19:$C2025,$C2025,$J$19:$J2025,$J2025,$D$19:$D2025,$D2025)&gt;1,"SI","NO")))</f>
        <v/>
      </c>
      <c r="N2025" s="11">
        <f>IF(COUNTA($A2025:$K2025)=0,"",IF(AND($L2025="SI",$M2025="NO"),IFERROR($H2025,0),0))</f>
        <v/>
      </c>
      <c r="O2025" s="9">
        <f>IF(COUNTA($A2025:$K2025)=0,"",IF($M2025="SI","CUFE o factura duplicada dentro del reporte; no se suma dos veces",IF(IFERROR($H2025,0)&lt;=0,"DIAN reporta valor susceptible 0",IF($L2025="NO",IFERROR(LOOKUP(2,1/((LISTS!$M$2:$M$13&lt;&gt;"")*ISNUMBER(SEARCH(LISTS!$M$2:$M$13,$I2025))),LISTS!$O$2:$O$13),"Medio de pago no elegible o no identificado por DIAN"),"Apta automaticamente por pago electronico y base positiva"))))</f>
        <v/>
      </c>
    </row>
    <row r="2026">
      <c r="A2026" s="9" t="n"/>
      <c r="B2026" s="9" t="n"/>
      <c r="C2026" s="12" t="n"/>
      <c r="D2026" s="11" t="n"/>
      <c r="E2026" s="11" t="n"/>
      <c r="F2026" s="11" t="n"/>
      <c r="G2026" s="11" t="n"/>
      <c r="H2026" s="11" t="n"/>
      <c r="I2026" s="9" t="n"/>
      <c r="J2026" s="9" t="n"/>
      <c r="K2026" s="9" t="n"/>
      <c r="L2026" s="9">
        <f>IF(COUNTA($A2026:$K2026)=0,"",IF(AND(IFERROR($H2026,0)&gt;0,LEN(TRIM($K2026&amp;""))&gt;0,IFERROR(LOOKUP(2,1/((LISTS!$M$2:$M$13&lt;&gt;"")*ISNUMBER(SEARCH(LISTS!$M$2:$M$13,$I2026))),LISTS!$N$2:$N$13),"NO")="SI"),"SI","NO"))</f>
        <v/>
      </c>
      <c r="M2026" s="9">
        <f>IF(COUNTA($A2026:$K2026)=0,"",IF($K2026&lt;&gt;"",IF(COUNTIF($K$19:$K2026,$K2026)&gt;1,"SI","NO"),IF(COUNTIFS($A$19:$A2026,$A2026,$C$19:$C2026,$C2026,$J$19:$J2026,$J2026,$D$19:$D2026,$D2026)&gt;1,"SI","NO")))</f>
        <v/>
      </c>
      <c r="N2026" s="11">
        <f>IF(COUNTA($A2026:$K2026)=0,"",IF(AND($L2026="SI",$M2026="NO"),IFERROR($H2026,0),0))</f>
        <v/>
      </c>
      <c r="O2026" s="9">
        <f>IF(COUNTA($A2026:$K2026)=0,"",IF($M2026="SI","CUFE o factura duplicada dentro del reporte; no se suma dos veces",IF(IFERROR($H2026,0)&lt;=0,"DIAN reporta valor susceptible 0",IF($L2026="NO",IFERROR(LOOKUP(2,1/((LISTS!$M$2:$M$13&lt;&gt;"")*ISNUMBER(SEARCH(LISTS!$M$2:$M$13,$I2026))),LISTS!$O$2:$O$13),"Medio de pago no elegible o no identificado por DIAN"),"Apta automaticamente por pago electronico y base positiva"))))</f>
        <v/>
      </c>
    </row>
    <row r="2027">
      <c r="A2027" s="9" t="n"/>
      <c r="B2027" s="9" t="n"/>
      <c r="C2027" s="12" t="n"/>
      <c r="D2027" s="11" t="n"/>
      <c r="E2027" s="11" t="n"/>
      <c r="F2027" s="11" t="n"/>
      <c r="G2027" s="11" t="n"/>
      <c r="H2027" s="11" t="n"/>
      <c r="I2027" s="9" t="n"/>
      <c r="J2027" s="9" t="n"/>
      <c r="K2027" s="9" t="n"/>
      <c r="L2027" s="9">
        <f>IF(COUNTA($A2027:$K2027)=0,"",IF(AND(IFERROR($H2027,0)&gt;0,LEN(TRIM($K2027&amp;""))&gt;0,IFERROR(LOOKUP(2,1/((LISTS!$M$2:$M$13&lt;&gt;"")*ISNUMBER(SEARCH(LISTS!$M$2:$M$13,$I2027))),LISTS!$N$2:$N$13),"NO")="SI"),"SI","NO"))</f>
        <v/>
      </c>
      <c r="M2027" s="9">
        <f>IF(COUNTA($A2027:$K2027)=0,"",IF($K2027&lt;&gt;"",IF(COUNTIF($K$19:$K2027,$K2027)&gt;1,"SI","NO"),IF(COUNTIFS($A$19:$A2027,$A2027,$C$19:$C2027,$C2027,$J$19:$J2027,$J2027,$D$19:$D2027,$D2027)&gt;1,"SI","NO")))</f>
        <v/>
      </c>
      <c r="N2027" s="11">
        <f>IF(COUNTA($A2027:$K2027)=0,"",IF(AND($L2027="SI",$M2027="NO"),IFERROR($H2027,0),0))</f>
        <v/>
      </c>
      <c r="O2027" s="9">
        <f>IF(COUNTA($A2027:$K2027)=0,"",IF($M2027="SI","CUFE o factura duplicada dentro del reporte; no se suma dos veces",IF(IFERROR($H2027,0)&lt;=0,"DIAN reporta valor susceptible 0",IF($L2027="NO",IFERROR(LOOKUP(2,1/((LISTS!$M$2:$M$13&lt;&gt;"")*ISNUMBER(SEARCH(LISTS!$M$2:$M$13,$I2027))),LISTS!$O$2:$O$13),"Medio de pago no elegible o no identificado por DIAN"),"Apta automaticamente por pago electronico y base positiva"))))</f>
        <v/>
      </c>
    </row>
    <row r="2028">
      <c r="A2028" s="9" t="n"/>
      <c r="B2028" s="9" t="n"/>
      <c r="C2028" s="12" t="n"/>
      <c r="D2028" s="11" t="n"/>
      <c r="E2028" s="11" t="n"/>
      <c r="F2028" s="11" t="n"/>
      <c r="G2028" s="11" t="n"/>
      <c r="H2028" s="11" t="n"/>
      <c r="I2028" s="9" t="n"/>
      <c r="J2028" s="9" t="n"/>
      <c r="K2028" s="9" t="n"/>
      <c r="L2028" s="9">
        <f>IF(COUNTA($A2028:$K2028)=0,"",IF(AND(IFERROR($H2028,0)&gt;0,LEN(TRIM($K2028&amp;""))&gt;0,IFERROR(LOOKUP(2,1/((LISTS!$M$2:$M$13&lt;&gt;"")*ISNUMBER(SEARCH(LISTS!$M$2:$M$13,$I2028))),LISTS!$N$2:$N$13),"NO")="SI"),"SI","NO"))</f>
        <v/>
      </c>
      <c r="M2028" s="9">
        <f>IF(COUNTA($A2028:$K2028)=0,"",IF($K2028&lt;&gt;"",IF(COUNTIF($K$19:$K2028,$K2028)&gt;1,"SI","NO"),IF(COUNTIFS($A$19:$A2028,$A2028,$C$19:$C2028,$C2028,$J$19:$J2028,$J2028,$D$19:$D2028,$D2028)&gt;1,"SI","NO")))</f>
        <v/>
      </c>
      <c r="N2028" s="11">
        <f>IF(COUNTA($A2028:$K2028)=0,"",IF(AND($L2028="SI",$M2028="NO"),IFERROR($H2028,0),0))</f>
        <v/>
      </c>
      <c r="O2028" s="9">
        <f>IF(COUNTA($A2028:$K2028)=0,"",IF($M2028="SI","CUFE o factura duplicada dentro del reporte; no se suma dos veces",IF(IFERROR($H2028,0)&lt;=0,"DIAN reporta valor susceptible 0",IF($L2028="NO",IFERROR(LOOKUP(2,1/((LISTS!$M$2:$M$13&lt;&gt;"")*ISNUMBER(SEARCH(LISTS!$M$2:$M$13,$I2028))),LISTS!$O$2:$O$13),"Medio de pago no elegible o no identificado por DIAN"),"Apta automaticamente por pago electronico y base positiva"))))</f>
        <v/>
      </c>
    </row>
    <row r="2029">
      <c r="A2029" s="9" t="n"/>
      <c r="B2029" s="9" t="n"/>
      <c r="C2029" s="12" t="n"/>
      <c r="D2029" s="11" t="n"/>
      <c r="E2029" s="11" t="n"/>
      <c r="F2029" s="11" t="n"/>
      <c r="G2029" s="11" t="n"/>
      <c r="H2029" s="11" t="n"/>
      <c r="I2029" s="9" t="n"/>
      <c r="J2029" s="9" t="n"/>
      <c r="K2029" s="9" t="n"/>
      <c r="L2029" s="9">
        <f>IF(COUNTA($A2029:$K2029)=0,"",IF(AND(IFERROR($H2029,0)&gt;0,LEN(TRIM($K2029&amp;""))&gt;0,IFERROR(LOOKUP(2,1/((LISTS!$M$2:$M$13&lt;&gt;"")*ISNUMBER(SEARCH(LISTS!$M$2:$M$13,$I2029))),LISTS!$N$2:$N$13),"NO")="SI"),"SI","NO"))</f>
        <v/>
      </c>
      <c r="M2029" s="9">
        <f>IF(COUNTA($A2029:$K2029)=0,"",IF($K2029&lt;&gt;"",IF(COUNTIF($K$19:$K2029,$K2029)&gt;1,"SI","NO"),IF(COUNTIFS($A$19:$A2029,$A2029,$C$19:$C2029,$C2029,$J$19:$J2029,$J2029,$D$19:$D2029,$D2029)&gt;1,"SI","NO")))</f>
        <v/>
      </c>
      <c r="N2029" s="11">
        <f>IF(COUNTA($A2029:$K2029)=0,"",IF(AND($L2029="SI",$M2029="NO"),IFERROR($H2029,0),0))</f>
        <v/>
      </c>
      <c r="O2029" s="9">
        <f>IF(COUNTA($A2029:$K2029)=0,"",IF($M2029="SI","CUFE o factura duplicada dentro del reporte; no se suma dos veces",IF(IFERROR($H2029,0)&lt;=0,"DIAN reporta valor susceptible 0",IF($L2029="NO",IFERROR(LOOKUP(2,1/((LISTS!$M$2:$M$13&lt;&gt;"")*ISNUMBER(SEARCH(LISTS!$M$2:$M$13,$I2029))),LISTS!$O$2:$O$13),"Medio de pago no elegible o no identificado por DIAN"),"Apta automaticamente por pago electronico y base positiva"))))</f>
        <v/>
      </c>
    </row>
    <row r="2030">
      <c r="A2030" s="9" t="n"/>
      <c r="B2030" s="9" t="n"/>
      <c r="C2030" s="12" t="n"/>
      <c r="D2030" s="11" t="n"/>
      <c r="E2030" s="11" t="n"/>
      <c r="F2030" s="11" t="n"/>
      <c r="G2030" s="11" t="n"/>
      <c r="H2030" s="11" t="n"/>
      <c r="I2030" s="9" t="n"/>
      <c r="J2030" s="9" t="n"/>
      <c r="K2030" s="9" t="n"/>
      <c r="L2030" s="9">
        <f>IF(COUNTA($A2030:$K2030)=0,"",IF(AND(IFERROR($H2030,0)&gt;0,LEN(TRIM($K2030&amp;""))&gt;0,IFERROR(LOOKUP(2,1/((LISTS!$M$2:$M$13&lt;&gt;"")*ISNUMBER(SEARCH(LISTS!$M$2:$M$13,$I2030))),LISTS!$N$2:$N$13),"NO")="SI"),"SI","NO"))</f>
        <v/>
      </c>
      <c r="M2030" s="9">
        <f>IF(COUNTA($A2030:$K2030)=0,"",IF($K2030&lt;&gt;"",IF(COUNTIF($K$19:$K2030,$K2030)&gt;1,"SI","NO"),IF(COUNTIFS($A$19:$A2030,$A2030,$C$19:$C2030,$C2030,$J$19:$J2030,$J2030,$D$19:$D2030,$D2030)&gt;1,"SI","NO")))</f>
        <v/>
      </c>
      <c r="N2030" s="11">
        <f>IF(COUNTA($A2030:$K2030)=0,"",IF(AND($L2030="SI",$M2030="NO"),IFERROR($H2030,0),0))</f>
        <v/>
      </c>
      <c r="O2030" s="9">
        <f>IF(COUNTA($A2030:$K2030)=0,"",IF($M2030="SI","CUFE o factura duplicada dentro del reporte; no se suma dos veces",IF(IFERROR($H2030,0)&lt;=0,"DIAN reporta valor susceptible 0",IF($L2030="NO",IFERROR(LOOKUP(2,1/((LISTS!$M$2:$M$13&lt;&gt;"")*ISNUMBER(SEARCH(LISTS!$M$2:$M$13,$I2030))),LISTS!$O$2:$O$13),"Medio de pago no elegible o no identificado por DIAN"),"Apta automaticamente por pago electronico y base positiva"))))</f>
        <v/>
      </c>
    </row>
    <row r="2031">
      <c r="A2031" s="9" t="n"/>
      <c r="B2031" s="9" t="n"/>
      <c r="C2031" s="12" t="n"/>
      <c r="D2031" s="11" t="n"/>
      <c r="E2031" s="11" t="n"/>
      <c r="F2031" s="11" t="n"/>
      <c r="G2031" s="11" t="n"/>
      <c r="H2031" s="11" t="n"/>
      <c r="I2031" s="9" t="n"/>
      <c r="J2031" s="9" t="n"/>
      <c r="K2031" s="9" t="n"/>
      <c r="L2031" s="9">
        <f>IF(COUNTA($A2031:$K2031)=0,"",IF(AND(IFERROR($H2031,0)&gt;0,LEN(TRIM($K2031&amp;""))&gt;0,IFERROR(LOOKUP(2,1/((LISTS!$M$2:$M$13&lt;&gt;"")*ISNUMBER(SEARCH(LISTS!$M$2:$M$13,$I2031))),LISTS!$N$2:$N$13),"NO")="SI"),"SI","NO"))</f>
        <v/>
      </c>
      <c r="M2031" s="9">
        <f>IF(COUNTA($A2031:$K2031)=0,"",IF($K2031&lt;&gt;"",IF(COUNTIF($K$19:$K2031,$K2031)&gt;1,"SI","NO"),IF(COUNTIFS($A$19:$A2031,$A2031,$C$19:$C2031,$C2031,$J$19:$J2031,$J2031,$D$19:$D2031,$D2031)&gt;1,"SI","NO")))</f>
        <v/>
      </c>
      <c r="N2031" s="11">
        <f>IF(COUNTA($A2031:$K2031)=0,"",IF(AND($L2031="SI",$M2031="NO"),IFERROR($H2031,0),0))</f>
        <v/>
      </c>
      <c r="O2031" s="9">
        <f>IF(COUNTA($A2031:$K2031)=0,"",IF($M2031="SI","CUFE o factura duplicada dentro del reporte; no se suma dos veces",IF(IFERROR($H2031,0)&lt;=0,"DIAN reporta valor susceptible 0",IF($L2031="NO",IFERROR(LOOKUP(2,1/((LISTS!$M$2:$M$13&lt;&gt;"")*ISNUMBER(SEARCH(LISTS!$M$2:$M$13,$I2031))),LISTS!$O$2:$O$13),"Medio de pago no elegible o no identificado por DIAN"),"Apta automaticamente por pago electronico y base positiva"))))</f>
        <v/>
      </c>
    </row>
    <row r="2032">
      <c r="A2032" s="9" t="n"/>
      <c r="B2032" s="9" t="n"/>
      <c r="C2032" s="12" t="n"/>
      <c r="D2032" s="11" t="n"/>
      <c r="E2032" s="11" t="n"/>
      <c r="F2032" s="11" t="n"/>
      <c r="G2032" s="11" t="n"/>
      <c r="H2032" s="11" t="n"/>
      <c r="I2032" s="9" t="n"/>
      <c r="J2032" s="9" t="n"/>
      <c r="K2032" s="9" t="n"/>
      <c r="L2032" s="9">
        <f>IF(COUNTA($A2032:$K2032)=0,"",IF(AND(IFERROR($H2032,0)&gt;0,LEN(TRIM($K2032&amp;""))&gt;0,IFERROR(LOOKUP(2,1/((LISTS!$M$2:$M$13&lt;&gt;"")*ISNUMBER(SEARCH(LISTS!$M$2:$M$13,$I2032))),LISTS!$N$2:$N$13),"NO")="SI"),"SI","NO"))</f>
        <v/>
      </c>
      <c r="M2032" s="9">
        <f>IF(COUNTA($A2032:$K2032)=0,"",IF($K2032&lt;&gt;"",IF(COUNTIF($K$19:$K2032,$K2032)&gt;1,"SI","NO"),IF(COUNTIFS($A$19:$A2032,$A2032,$C$19:$C2032,$C2032,$J$19:$J2032,$J2032,$D$19:$D2032,$D2032)&gt;1,"SI","NO")))</f>
        <v/>
      </c>
      <c r="N2032" s="11">
        <f>IF(COUNTA($A2032:$K2032)=0,"",IF(AND($L2032="SI",$M2032="NO"),IFERROR($H2032,0),0))</f>
        <v/>
      </c>
      <c r="O2032" s="9">
        <f>IF(COUNTA($A2032:$K2032)=0,"",IF($M2032="SI","CUFE o factura duplicada dentro del reporte; no se suma dos veces",IF(IFERROR($H2032,0)&lt;=0,"DIAN reporta valor susceptible 0",IF($L2032="NO",IFERROR(LOOKUP(2,1/((LISTS!$M$2:$M$13&lt;&gt;"")*ISNUMBER(SEARCH(LISTS!$M$2:$M$13,$I2032))),LISTS!$O$2:$O$13),"Medio de pago no elegible o no identificado por DIAN"),"Apta automaticamente por pago electronico y base positiva"))))</f>
        <v/>
      </c>
    </row>
    <row r="2033">
      <c r="A2033" s="9" t="n"/>
      <c r="B2033" s="9" t="n"/>
      <c r="C2033" s="12" t="n"/>
      <c r="D2033" s="11" t="n"/>
      <c r="E2033" s="11" t="n"/>
      <c r="F2033" s="11" t="n"/>
      <c r="G2033" s="11" t="n"/>
      <c r="H2033" s="11" t="n"/>
      <c r="I2033" s="9" t="n"/>
      <c r="J2033" s="9" t="n"/>
      <c r="K2033" s="9" t="n"/>
      <c r="L2033" s="9">
        <f>IF(COUNTA($A2033:$K2033)=0,"",IF(AND(IFERROR($H2033,0)&gt;0,LEN(TRIM($K2033&amp;""))&gt;0,IFERROR(LOOKUP(2,1/((LISTS!$M$2:$M$13&lt;&gt;"")*ISNUMBER(SEARCH(LISTS!$M$2:$M$13,$I2033))),LISTS!$N$2:$N$13),"NO")="SI"),"SI","NO"))</f>
        <v/>
      </c>
      <c r="M2033" s="9">
        <f>IF(COUNTA($A2033:$K2033)=0,"",IF($K2033&lt;&gt;"",IF(COUNTIF($K$19:$K2033,$K2033)&gt;1,"SI","NO"),IF(COUNTIFS($A$19:$A2033,$A2033,$C$19:$C2033,$C2033,$J$19:$J2033,$J2033,$D$19:$D2033,$D2033)&gt;1,"SI","NO")))</f>
        <v/>
      </c>
      <c r="N2033" s="11">
        <f>IF(COUNTA($A2033:$K2033)=0,"",IF(AND($L2033="SI",$M2033="NO"),IFERROR($H2033,0),0))</f>
        <v/>
      </c>
      <c r="O2033" s="9">
        <f>IF(COUNTA($A2033:$K2033)=0,"",IF($M2033="SI","CUFE o factura duplicada dentro del reporte; no se suma dos veces",IF(IFERROR($H2033,0)&lt;=0,"DIAN reporta valor susceptible 0",IF($L2033="NO",IFERROR(LOOKUP(2,1/((LISTS!$M$2:$M$13&lt;&gt;"")*ISNUMBER(SEARCH(LISTS!$M$2:$M$13,$I2033))),LISTS!$O$2:$O$13),"Medio de pago no elegible o no identificado por DIAN"),"Apta automaticamente por pago electronico y base positiva"))))</f>
        <v/>
      </c>
    </row>
    <row r="2034">
      <c r="A2034" s="9" t="n"/>
      <c r="B2034" s="9" t="n"/>
      <c r="C2034" s="12" t="n"/>
      <c r="D2034" s="11" t="n"/>
      <c r="E2034" s="11" t="n"/>
      <c r="F2034" s="11" t="n"/>
      <c r="G2034" s="11" t="n"/>
      <c r="H2034" s="11" t="n"/>
      <c r="I2034" s="9" t="n"/>
      <c r="J2034" s="9" t="n"/>
      <c r="K2034" s="9" t="n"/>
      <c r="L2034" s="9">
        <f>IF(COUNTA($A2034:$K2034)=0,"",IF(AND(IFERROR($H2034,0)&gt;0,LEN(TRIM($K2034&amp;""))&gt;0,IFERROR(LOOKUP(2,1/((LISTS!$M$2:$M$13&lt;&gt;"")*ISNUMBER(SEARCH(LISTS!$M$2:$M$13,$I2034))),LISTS!$N$2:$N$13),"NO")="SI"),"SI","NO"))</f>
        <v/>
      </c>
      <c r="M2034" s="9">
        <f>IF(COUNTA($A2034:$K2034)=0,"",IF($K2034&lt;&gt;"",IF(COUNTIF($K$19:$K2034,$K2034)&gt;1,"SI","NO"),IF(COUNTIFS($A$19:$A2034,$A2034,$C$19:$C2034,$C2034,$J$19:$J2034,$J2034,$D$19:$D2034,$D2034)&gt;1,"SI","NO")))</f>
        <v/>
      </c>
      <c r="N2034" s="11">
        <f>IF(COUNTA($A2034:$K2034)=0,"",IF(AND($L2034="SI",$M2034="NO"),IFERROR($H2034,0),0))</f>
        <v/>
      </c>
      <c r="O2034" s="9">
        <f>IF(COUNTA($A2034:$K2034)=0,"",IF($M2034="SI","CUFE o factura duplicada dentro del reporte; no se suma dos veces",IF(IFERROR($H2034,0)&lt;=0,"DIAN reporta valor susceptible 0",IF($L2034="NO",IFERROR(LOOKUP(2,1/((LISTS!$M$2:$M$13&lt;&gt;"")*ISNUMBER(SEARCH(LISTS!$M$2:$M$13,$I2034))),LISTS!$O$2:$O$13),"Medio de pago no elegible o no identificado por DIAN"),"Apta automaticamente por pago electronico y base positiva"))))</f>
        <v/>
      </c>
    </row>
    <row r="2035">
      <c r="A2035" s="9" t="n"/>
      <c r="B2035" s="9" t="n"/>
      <c r="C2035" s="12" t="n"/>
      <c r="D2035" s="11" t="n"/>
      <c r="E2035" s="11" t="n"/>
      <c r="F2035" s="11" t="n"/>
      <c r="G2035" s="11" t="n"/>
      <c r="H2035" s="11" t="n"/>
      <c r="I2035" s="9" t="n"/>
      <c r="J2035" s="9" t="n"/>
      <c r="K2035" s="9" t="n"/>
      <c r="L2035" s="9">
        <f>IF(COUNTA($A2035:$K2035)=0,"",IF(AND(IFERROR($H2035,0)&gt;0,LEN(TRIM($K2035&amp;""))&gt;0,IFERROR(LOOKUP(2,1/((LISTS!$M$2:$M$13&lt;&gt;"")*ISNUMBER(SEARCH(LISTS!$M$2:$M$13,$I2035))),LISTS!$N$2:$N$13),"NO")="SI"),"SI","NO"))</f>
        <v/>
      </c>
      <c r="M2035" s="9">
        <f>IF(COUNTA($A2035:$K2035)=0,"",IF($K2035&lt;&gt;"",IF(COUNTIF($K$19:$K2035,$K2035)&gt;1,"SI","NO"),IF(COUNTIFS($A$19:$A2035,$A2035,$C$19:$C2035,$C2035,$J$19:$J2035,$J2035,$D$19:$D2035,$D2035)&gt;1,"SI","NO")))</f>
        <v/>
      </c>
      <c r="N2035" s="11">
        <f>IF(COUNTA($A2035:$K2035)=0,"",IF(AND($L2035="SI",$M2035="NO"),IFERROR($H2035,0),0))</f>
        <v/>
      </c>
      <c r="O2035" s="9">
        <f>IF(COUNTA($A2035:$K2035)=0,"",IF($M2035="SI","CUFE o factura duplicada dentro del reporte; no se suma dos veces",IF(IFERROR($H2035,0)&lt;=0,"DIAN reporta valor susceptible 0",IF($L2035="NO",IFERROR(LOOKUP(2,1/((LISTS!$M$2:$M$13&lt;&gt;"")*ISNUMBER(SEARCH(LISTS!$M$2:$M$13,$I2035))),LISTS!$O$2:$O$13),"Medio de pago no elegible o no identificado por DIAN"),"Apta automaticamente por pago electronico y base positiva"))))</f>
        <v/>
      </c>
    </row>
    <row r="2036">
      <c r="A2036" s="9" t="n"/>
      <c r="B2036" s="9" t="n"/>
      <c r="C2036" s="12" t="n"/>
      <c r="D2036" s="11" t="n"/>
      <c r="E2036" s="11" t="n"/>
      <c r="F2036" s="11" t="n"/>
      <c r="G2036" s="11" t="n"/>
      <c r="H2036" s="11" t="n"/>
      <c r="I2036" s="9" t="n"/>
      <c r="J2036" s="9" t="n"/>
      <c r="K2036" s="9" t="n"/>
      <c r="L2036" s="9">
        <f>IF(COUNTA($A2036:$K2036)=0,"",IF(AND(IFERROR($H2036,0)&gt;0,LEN(TRIM($K2036&amp;""))&gt;0,IFERROR(LOOKUP(2,1/((LISTS!$M$2:$M$13&lt;&gt;"")*ISNUMBER(SEARCH(LISTS!$M$2:$M$13,$I2036))),LISTS!$N$2:$N$13),"NO")="SI"),"SI","NO"))</f>
        <v/>
      </c>
      <c r="M2036" s="9">
        <f>IF(COUNTA($A2036:$K2036)=0,"",IF($K2036&lt;&gt;"",IF(COUNTIF($K$19:$K2036,$K2036)&gt;1,"SI","NO"),IF(COUNTIFS($A$19:$A2036,$A2036,$C$19:$C2036,$C2036,$J$19:$J2036,$J2036,$D$19:$D2036,$D2036)&gt;1,"SI","NO")))</f>
        <v/>
      </c>
      <c r="N2036" s="11">
        <f>IF(COUNTA($A2036:$K2036)=0,"",IF(AND($L2036="SI",$M2036="NO"),IFERROR($H2036,0),0))</f>
        <v/>
      </c>
      <c r="O2036" s="9">
        <f>IF(COUNTA($A2036:$K2036)=0,"",IF($M2036="SI","CUFE o factura duplicada dentro del reporte; no se suma dos veces",IF(IFERROR($H2036,0)&lt;=0,"DIAN reporta valor susceptible 0",IF($L2036="NO",IFERROR(LOOKUP(2,1/((LISTS!$M$2:$M$13&lt;&gt;"")*ISNUMBER(SEARCH(LISTS!$M$2:$M$13,$I2036))),LISTS!$O$2:$O$13),"Medio de pago no elegible o no identificado por DIAN"),"Apta automaticamente por pago electronico y base positiva"))))</f>
        <v/>
      </c>
    </row>
    <row r="2037">
      <c r="A2037" s="9" t="n"/>
      <c r="B2037" s="9" t="n"/>
      <c r="C2037" s="12" t="n"/>
      <c r="D2037" s="11" t="n"/>
      <c r="E2037" s="11" t="n"/>
      <c r="F2037" s="11" t="n"/>
      <c r="G2037" s="11" t="n"/>
      <c r="H2037" s="11" t="n"/>
      <c r="I2037" s="9" t="n"/>
      <c r="J2037" s="9" t="n"/>
      <c r="K2037" s="9" t="n"/>
      <c r="L2037" s="9">
        <f>IF(COUNTA($A2037:$K2037)=0,"",IF(AND(IFERROR($H2037,0)&gt;0,LEN(TRIM($K2037&amp;""))&gt;0,IFERROR(LOOKUP(2,1/((LISTS!$M$2:$M$13&lt;&gt;"")*ISNUMBER(SEARCH(LISTS!$M$2:$M$13,$I2037))),LISTS!$N$2:$N$13),"NO")="SI"),"SI","NO"))</f>
        <v/>
      </c>
      <c r="M2037" s="9">
        <f>IF(COUNTA($A2037:$K2037)=0,"",IF($K2037&lt;&gt;"",IF(COUNTIF($K$19:$K2037,$K2037)&gt;1,"SI","NO"),IF(COUNTIFS($A$19:$A2037,$A2037,$C$19:$C2037,$C2037,$J$19:$J2037,$J2037,$D$19:$D2037,$D2037)&gt;1,"SI","NO")))</f>
        <v/>
      </c>
      <c r="N2037" s="11">
        <f>IF(COUNTA($A2037:$K2037)=0,"",IF(AND($L2037="SI",$M2037="NO"),IFERROR($H2037,0),0))</f>
        <v/>
      </c>
      <c r="O2037" s="9">
        <f>IF(COUNTA($A2037:$K2037)=0,"",IF($M2037="SI","CUFE o factura duplicada dentro del reporte; no se suma dos veces",IF(IFERROR($H2037,0)&lt;=0,"DIAN reporta valor susceptible 0",IF($L2037="NO",IFERROR(LOOKUP(2,1/((LISTS!$M$2:$M$13&lt;&gt;"")*ISNUMBER(SEARCH(LISTS!$M$2:$M$13,$I2037))),LISTS!$O$2:$O$13),"Medio de pago no elegible o no identificado por DIAN"),"Apta automaticamente por pago electronico y base positiva"))))</f>
        <v/>
      </c>
    </row>
    <row r="2038">
      <c r="A2038" s="9" t="n"/>
      <c r="B2038" s="9" t="n"/>
      <c r="C2038" s="12" t="n"/>
      <c r="D2038" s="11" t="n"/>
      <c r="E2038" s="11" t="n"/>
      <c r="F2038" s="11" t="n"/>
      <c r="G2038" s="11" t="n"/>
      <c r="H2038" s="11" t="n"/>
      <c r="I2038" s="9" t="n"/>
      <c r="J2038" s="9" t="n"/>
      <c r="K2038" s="9" t="n"/>
      <c r="L2038" s="9">
        <f>IF(COUNTA($A2038:$K2038)=0,"",IF(AND(IFERROR($H2038,0)&gt;0,LEN(TRIM($K2038&amp;""))&gt;0,IFERROR(LOOKUP(2,1/((LISTS!$M$2:$M$13&lt;&gt;"")*ISNUMBER(SEARCH(LISTS!$M$2:$M$13,$I2038))),LISTS!$N$2:$N$13),"NO")="SI"),"SI","NO"))</f>
        <v/>
      </c>
      <c r="M2038" s="9">
        <f>IF(COUNTA($A2038:$K2038)=0,"",IF($K2038&lt;&gt;"",IF(COUNTIF($K$19:$K2038,$K2038)&gt;1,"SI","NO"),IF(COUNTIFS($A$19:$A2038,$A2038,$C$19:$C2038,$C2038,$J$19:$J2038,$J2038,$D$19:$D2038,$D2038)&gt;1,"SI","NO")))</f>
        <v/>
      </c>
      <c r="N2038" s="11">
        <f>IF(COUNTA($A2038:$K2038)=0,"",IF(AND($L2038="SI",$M2038="NO"),IFERROR($H2038,0),0))</f>
        <v/>
      </c>
      <c r="O2038" s="9">
        <f>IF(COUNTA($A2038:$K2038)=0,"",IF($M2038="SI","CUFE o factura duplicada dentro del reporte; no se suma dos veces",IF(IFERROR($H2038,0)&lt;=0,"DIAN reporta valor susceptible 0",IF($L2038="NO",IFERROR(LOOKUP(2,1/((LISTS!$M$2:$M$13&lt;&gt;"")*ISNUMBER(SEARCH(LISTS!$M$2:$M$13,$I2038))),LISTS!$O$2:$O$13),"Medio de pago no elegible o no identificado por DIAN"),"Apta automaticamente por pago electronico y base positiva"))))</f>
        <v/>
      </c>
    </row>
    <row r="2039">
      <c r="A2039" s="9" t="n"/>
      <c r="B2039" s="9" t="n"/>
      <c r="C2039" s="12" t="n"/>
      <c r="D2039" s="11" t="n"/>
      <c r="E2039" s="11" t="n"/>
      <c r="F2039" s="11" t="n"/>
      <c r="G2039" s="11" t="n"/>
      <c r="H2039" s="11" t="n"/>
      <c r="I2039" s="9" t="n"/>
      <c r="J2039" s="9" t="n"/>
      <c r="K2039" s="9" t="n"/>
      <c r="L2039" s="9">
        <f>IF(COUNTA($A2039:$K2039)=0,"",IF(AND(IFERROR($H2039,0)&gt;0,LEN(TRIM($K2039&amp;""))&gt;0,IFERROR(LOOKUP(2,1/((LISTS!$M$2:$M$13&lt;&gt;"")*ISNUMBER(SEARCH(LISTS!$M$2:$M$13,$I2039))),LISTS!$N$2:$N$13),"NO")="SI"),"SI","NO"))</f>
        <v/>
      </c>
      <c r="M2039" s="9">
        <f>IF(COUNTA($A2039:$K2039)=0,"",IF($K2039&lt;&gt;"",IF(COUNTIF($K$19:$K2039,$K2039)&gt;1,"SI","NO"),IF(COUNTIFS($A$19:$A2039,$A2039,$C$19:$C2039,$C2039,$J$19:$J2039,$J2039,$D$19:$D2039,$D2039)&gt;1,"SI","NO")))</f>
        <v/>
      </c>
      <c r="N2039" s="11">
        <f>IF(COUNTA($A2039:$K2039)=0,"",IF(AND($L2039="SI",$M2039="NO"),IFERROR($H2039,0),0))</f>
        <v/>
      </c>
      <c r="O2039" s="9">
        <f>IF(COUNTA($A2039:$K2039)=0,"",IF($M2039="SI","CUFE o factura duplicada dentro del reporte; no se suma dos veces",IF(IFERROR($H2039,0)&lt;=0,"DIAN reporta valor susceptible 0",IF($L2039="NO",IFERROR(LOOKUP(2,1/((LISTS!$M$2:$M$13&lt;&gt;"")*ISNUMBER(SEARCH(LISTS!$M$2:$M$13,$I2039))),LISTS!$O$2:$O$13),"Medio de pago no elegible o no identificado por DIAN"),"Apta automaticamente por pago electronico y base positiva"))))</f>
        <v/>
      </c>
    </row>
    <row r="2040">
      <c r="A2040" s="9" t="n"/>
      <c r="B2040" s="9" t="n"/>
      <c r="C2040" s="12" t="n"/>
      <c r="D2040" s="11" t="n"/>
      <c r="E2040" s="11" t="n"/>
      <c r="F2040" s="11" t="n"/>
      <c r="G2040" s="11" t="n"/>
      <c r="H2040" s="11" t="n"/>
      <c r="I2040" s="9" t="n"/>
      <c r="J2040" s="9" t="n"/>
      <c r="K2040" s="9" t="n"/>
      <c r="L2040" s="9">
        <f>IF(COUNTA($A2040:$K2040)=0,"",IF(AND(IFERROR($H2040,0)&gt;0,LEN(TRIM($K2040&amp;""))&gt;0,IFERROR(LOOKUP(2,1/((LISTS!$M$2:$M$13&lt;&gt;"")*ISNUMBER(SEARCH(LISTS!$M$2:$M$13,$I2040))),LISTS!$N$2:$N$13),"NO")="SI"),"SI","NO"))</f>
        <v/>
      </c>
      <c r="M2040" s="9">
        <f>IF(COUNTA($A2040:$K2040)=0,"",IF($K2040&lt;&gt;"",IF(COUNTIF($K$19:$K2040,$K2040)&gt;1,"SI","NO"),IF(COUNTIFS($A$19:$A2040,$A2040,$C$19:$C2040,$C2040,$J$19:$J2040,$J2040,$D$19:$D2040,$D2040)&gt;1,"SI","NO")))</f>
        <v/>
      </c>
      <c r="N2040" s="11">
        <f>IF(COUNTA($A2040:$K2040)=0,"",IF(AND($L2040="SI",$M2040="NO"),IFERROR($H2040,0),0))</f>
        <v/>
      </c>
      <c r="O2040" s="9">
        <f>IF(COUNTA($A2040:$K2040)=0,"",IF($M2040="SI","CUFE o factura duplicada dentro del reporte; no se suma dos veces",IF(IFERROR($H2040,0)&lt;=0,"DIAN reporta valor susceptible 0",IF($L2040="NO",IFERROR(LOOKUP(2,1/((LISTS!$M$2:$M$13&lt;&gt;"")*ISNUMBER(SEARCH(LISTS!$M$2:$M$13,$I2040))),LISTS!$O$2:$O$13),"Medio de pago no elegible o no identificado por DIAN"),"Apta automaticamente por pago electronico y base positiva"))))</f>
        <v/>
      </c>
    </row>
    <row r="2041">
      <c r="A2041" s="9" t="n"/>
      <c r="B2041" s="9" t="n"/>
      <c r="C2041" s="12" t="n"/>
      <c r="D2041" s="11" t="n"/>
      <c r="E2041" s="11" t="n"/>
      <c r="F2041" s="11" t="n"/>
      <c r="G2041" s="11" t="n"/>
      <c r="H2041" s="11" t="n"/>
      <c r="I2041" s="9" t="n"/>
      <c r="J2041" s="9" t="n"/>
      <c r="K2041" s="9" t="n"/>
      <c r="L2041" s="9">
        <f>IF(COUNTA($A2041:$K2041)=0,"",IF(AND(IFERROR($H2041,0)&gt;0,LEN(TRIM($K2041&amp;""))&gt;0,IFERROR(LOOKUP(2,1/((LISTS!$M$2:$M$13&lt;&gt;"")*ISNUMBER(SEARCH(LISTS!$M$2:$M$13,$I2041))),LISTS!$N$2:$N$13),"NO")="SI"),"SI","NO"))</f>
        <v/>
      </c>
      <c r="M2041" s="9">
        <f>IF(COUNTA($A2041:$K2041)=0,"",IF($K2041&lt;&gt;"",IF(COUNTIF($K$19:$K2041,$K2041)&gt;1,"SI","NO"),IF(COUNTIFS($A$19:$A2041,$A2041,$C$19:$C2041,$C2041,$J$19:$J2041,$J2041,$D$19:$D2041,$D2041)&gt;1,"SI","NO")))</f>
        <v/>
      </c>
      <c r="N2041" s="11">
        <f>IF(COUNTA($A2041:$K2041)=0,"",IF(AND($L2041="SI",$M2041="NO"),IFERROR($H2041,0),0))</f>
        <v/>
      </c>
      <c r="O2041" s="9">
        <f>IF(COUNTA($A2041:$K2041)=0,"",IF($M2041="SI","CUFE o factura duplicada dentro del reporte; no se suma dos veces",IF(IFERROR($H2041,0)&lt;=0,"DIAN reporta valor susceptible 0",IF($L2041="NO",IFERROR(LOOKUP(2,1/((LISTS!$M$2:$M$13&lt;&gt;"")*ISNUMBER(SEARCH(LISTS!$M$2:$M$13,$I2041))),LISTS!$O$2:$O$13),"Medio de pago no elegible o no identificado por DIAN"),"Apta automaticamente por pago electronico y base positiva"))))</f>
        <v/>
      </c>
    </row>
    <row r="2042">
      <c r="A2042" s="9" t="n"/>
      <c r="B2042" s="9" t="n"/>
      <c r="C2042" s="12" t="n"/>
      <c r="D2042" s="11" t="n"/>
      <c r="E2042" s="11" t="n"/>
      <c r="F2042" s="11" t="n"/>
      <c r="G2042" s="11" t="n"/>
      <c r="H2042" s="11" t="n"/>
      <c r="I2042" s="9" t="n"/>
      <c r="J2042" s="9" t="n"/>
      <c r="K2042" s="9" t="n"/>
      <c r="L2042" s="9">
        <f>IF(COUNTA($A2042:$K2042)=0,"",IF(AND(IFERROR($H2042,0)&gt;0,LEN(TRIM($K2042&amp;""))&gt;0,IFERROR(LOOKUP(2,1/((LISTS!$M$2:$M$13&lt;&gt;"")*ISNUMBER(SEARCH(LISTS!$M$2:$M$13,$I2042))),LISTS!$N$2:$N$13),"NO")="SI"),"SI","NO"))</f>
        <v/>
      </c>
      <c r="M2042" s="9">
        <f>IF(COUNTA($A2042:$K2042)=0,"",IF($K2042&lt;&gt;"",IF(COUNTIF($K$19:$K2042,$K2042)&gt;1,"SI","NO"),IF(COUNTIFS($A$19:$A2042,$A2042,$C$19:$C2042,$C2042,$J$19:$J2042,$J2042,$D$19:$D2042,$D2042)&gt;1,"SI","NO")))</f>
        <v/>
      </c>
      <c r="N2042" s="11">
        <f>IF(COUNTA($A2042:$K2042)=0,"",IF(AND($L2042="SI",$M2042="NO"),IFERROR($H2042,0),0))</f>
        <v/>
      </c>
      <c r="O2042" s="9">
        <f>IF(COUNTA($A2042:$K2042)=0,"",IF($M2042="SI","CUFE o factura duplicada dentro del reporte; no se suma dos veces",IF(IFERROR($H2042,0)&lt;=0,"DIAN reporta valor susceptible 0",IF($L2042="NO",IFERROR(LOOKUP(2,1/((LISTS!$M$2:$M$13&lt;&gt;"")*ISNUMBER(SEARCH(LISTS!$M$2:$M$13,$I2042))),LISTS!$O$2:$O$13),"Medio de pago no elegible o no identificado por DIAN"),"Apta automaticamente por pago electronico y base positiva"))))</f>
        <v/>
      </c>
    </row>
    <row r="2043">
      <c r="A2043" s="9" t="n"/>
      <c r="B2043" s="9" t="n"/>
      <c r="C2043" s="12" t="n"/>
      <c r="D2043" s="11" t="n"/>
      <c r="E2043" s="11" t="n"/>
      <c r="F2043" s="11" t="n"/>
      <c r="G2043" s="11" t="n"/>
      <c r="H2043" s="11" t="n"/>
      <c r="I2043" s="9" t="n"/>
      <c r="J2043" s="9" t="n"/>
      <c r="K2043" s="9" t="n"/>
      <c r="L2043" s="9">
        <f>IF(COUNTA($A2043:$K2043)=0,"",IF(AND(IFERROR($H2043,0)&gt;0,LEN(TRIM($K2043&amp;""))&gt;0,IFERROR(LOOKUP(2,1/((LISTS!$M$2:$M$13&lt;&gt;"")*ISNUMBER(SEARCH(LISTS!$M$2:$M$13,$I2043))),LISTS!$N$2:$N$13),"NO")="SI"),"SI","NO"))</f>
        <v/>
      </c>
      <c r="M2043" s="9">
        <f>IF(COUNTA($A2043:$K2043)=0,"",IF($K2043&lt;&gt;"",IF(COUNTIF($K$19:$K2043,$K2043)&gt;1,"SI","NO"),IF(COUNTIFS($A$19:$A2043,$A2043,$C$19:$C2043,$C2043,$J$19:$J2043,$J2043,$D$19:$D2043,$D2043)&gt;1,"SI","NO")))</f>
        <v/>
      </c>
      <c r="N2043" s="11">
        <f>IF(COUNTA($A2043:$K2043)=0,"",IF(AND($L2043="SI",$M2043="NO"),IFERROR($H2043,0),0))</f>
        <v/>
      </c>
      <c r="O2043" s="9">
        <f>IF(COUNTA($A2043:$K2043)=0,"",IF($M2043="SI","CUFE o factura duplicada dentro del reporte; no se suma dos veces",IF(IFERROR($H2043,0)&lt;=0,"DIAN reporta valor susceptible 0",IF($L2043="NO",IFERROR(LOOKUP(2,1/((LISTS!$M$2:$M$13&lt;&gt;"")*ISNUMBER(SEARCH(LISTS!$M$2:$M$13,$I2043))),LISTS!$O$2:$O$13),"Medio de pago no elegible o no identificado por DIAN"),"Apta automaticamente por pago electronico y base positiva"))))</f>
        <v/>
      </c>
    </row>
    <row r="2044">
      <c r="A2044" s="9" t="n"/>
      <c r="B2044" s="9" t="n"/>
      <c r="C2044" s="12" t="n"/>
      <c r="D2044" s="11" t="n"/>
      <c r="E2044" s="11" t="n"/>
      <c r="F2044" s="11" t="n"/>
      <c r="G2044" s="11" t="n"/>
      <c r="H2044" s="11" t="n"/>
      <c r="I2044" s="9" t="n"/>
      <c r="J2044" s="9" t="n"/>
      <c r="K2044" s="9" t="n"/>
      <c r="L2044" s="9">
        <f>IF(COUNTA($A2044:$K2044)=0,"",IF(AND(IFERROR($H2044,0)&gt;0,LEN(TRIM($K2044&amp;""))&gt;0,IFERROR(LOOKUP(2,1/((LISTS!$M$2:$M$13&lt;&gt;"")*ISNUMBER(SEARCH(LISTS!$M$2:$M$13,$I2044))),LISTS!$N$2:$N$13),"NO")="SI"),"SI","NO"))</f>
        <v/>
      </c>
      <c r="M2044" s="9">
        <f>IF(COUNTA($A2044:$K2044)=0,"",IF($K2044&lt;&gt;"",IF(COUNTIF($K$19:$K2044,$K2044)&gt;1,"SI","NO"),IF(COUNTIFS($A$19:$A2044,$A2044,$C$19:$C2044,$C2044,$J$19:$J2044,$J2044,$D$19:$D2044,$D2044)&gt;1,"SI","NO")))</f>
        <v/>
      </c>
      <c r="N2044" s="11">
        <f>IF(COUNTA($A2044:$K2044)=0,"",IF(AND($L2044="SI",$M2044="NO"),IFERROR($H2044,0),0))</f>
        <v/>
      </c>
      <c r="O2044" s="9">
        <f>IF(COUNTA($A2044:$K2044)=0,"",IF($M2044="SI","CUFE o factura duplicada dentro del reporte; no se suma dos veces",IF(IFERROR($H2044,0)&lt;=0,"DIAN reporta valor susceptible 0",IF($L2044="NO",IFERROR(LOOKUP(2,1/((LISTS!$M$2:$M$13&lt;&gt;"")*ISNUMBER(SEARCH(LISTS!$M$2:$M$13,$I2044))),LISTS!$O$2:$O$13),"Medio de pago no elegible o no identificado por DIAN"),"Apta automaticamente por pago electronico y base positiva"))))</f>
        <v/>
      </c>
    </row>
    <row r="2045">
      <c r="A2045" s="9" t="n"/>
      <c r="B2045" s="9" t="n"/>
      <c r="C2045" s="12" t="n"/>
      <c r="D2045" s="11" t="n"/>
      <c r="E2045" s="11" t="n"/>
      <c r="F2045" s="11" t="n"/>
      <c r="G2045" s="11" t="n"/>
      <c r="H2045" s="11" t="n"/>
      <c r="I2045" s="9" t="n"/>
      <c r="J2045" s="9" t="n"/>
      <c r="K2045" s="9" t="n"/>
      <c r="L2045" s="9">
        <f>IF(COUNTA($A2045:$K2045)=0,"",IF(AND(IFERROR($H2045,0)&gt;0,LEN(TRIM($K2045&amp;""))&gt;0,IFERROR(LOOKUP(2,1/((LISTS!$M$2:$M$13&lt;&gt;"")*ISNUMBER(SEARCH(LISTS!$M$2:$M$13,$I2045))),LISTS!$N$2:$N$13),"NO")="SI"),"SI","NO"))</f>
        <v/>
      </c>
      <c r="M2045" s="9">
        <f>IF(COUNTA($A2045:$K2045)=0,"",IF($K2045&lt;&gt;"",IF(COUNTIF($K$19:$K2045,$K2045)&gt;1,"SI","NO"),IF(COUNTIFS($A$19:$A2045,$A2045,$C$19:$C2045,$C2045,$J$19:$J2045,$J2045,$D$19:$D2045,$D2045)&gt;1,"SI","NO")))</f>
        <v/>
      </c>
      <c r="N2045" s="11">
        <f>IF(COUNTA($A2045:$K2045)=0,"",IF(AND($L2045="SI",$M2045="NO"),IFERROR($H2045,0),0))</f>
        <v/>
      </c>
      <c r="O2045" s="9">
        <f>IF(COUNTA($A2045:$K2045)=0,"",IF($M2045="SI","CUFE o factura duplicada dentro del reporte; no se suma dos veces",IF(IFERROR($H2045,0)&lt;=0,"DIAN reporta valor susceptible 0",IF($L2045="NO",IFERROR(LOOKUP(2,1/((LISTS!$M$2:$M$13&lt;&gt;"")*ISNUMBER(SEARCH(LISTS!$M$2:$M$13,$I2045))),LISTS!$O$2:$O$13),"Medio de pago no elegible o no identificado por DIAN"),"Apta automaticamente por pago electronico y base positiva"))))</f>
        <v/>
      </c>
    </row>
    <row r="2046">
      <c r="A2046" s="9" t="n"/>
      <c r="B2046" s="9" t="n"/>
      <c r="C2046" s="12" t="n"/>
      <c r="D2046" s="11" t="n"/>
      <c r="E2046" s="11" t="n"/>
      <c r="F2046" s="11" t="n"/>
      <c r="G2046" s="11" t="n"/>
      <c r="H2046" s="11" t="n"/>
      <c r="I2046" s="9" t="n"/>
      <c r="J2046" s="9" t="n"/>
      <c r="K2046" s="9" t="n"/>
      <c r="L2046" s="9">
        <f>IF(COUNTA($A2046:$K2046)=0,"",IF(AND(IFERROR($H2046,0)&gt;0,LEN(TRIM($K2046&amp;""))&gt;0,IFERROR(LOOKUP(2,1/((LISTS!$M$2:$M$13&lt;&gt;"")*ISNUMBER(SEARCH(LISTS!$M$2:$M$13,$I2046))),LISTS!$N$2:$N$13),"NO")="SI"),"SI","NO"))</f>
        <v/>
      </c>
      <c r="M2046" s="9">
        <f>IF(COUNTA($A2046:$K2046)=0,"",IF($K2046&lt;&gt;"",IF(COUNTIF($K$19:$K2046,$K2046)&gt;1,"SI","NO"),IF(COUNTIFS($A$19:$A2046,$A2046,$C$19:$C2046,$C2046,$J$19:$J2046,$J2046,$D$19:$D2046,$D2046)&gt;1,"SI","NO")))</f>
        <v/>
      </c>
      <c r="N2046" s="11">
        <f>IF(COUNTA($A2046:$K2046)=0,"",IF(AND($L2046="SI",$M2046="NO"),IFERROR($H2046,0),0))</f>
        <v/>
      </c>
      <c r="O2046" s="9">
        <f>IF(COUNTA($A2046:$K2046)=0,"",IF($M2046="SI","CUFE o factura duplicada dentro del reporte; no se suma dos veces",IF(IFERROR($H2046,0)&lt;=0,"DIAN reporta valor susceptible 0",IF($L2046="NO",IFERROR(LOOKUP(2,1/((LISTS!$M$2:$M$13&lt;&gt;"")*ISNUMBER(SEARCH(LISTS!$M$2:$M$13,$I2046))),LISTS!$O$2:$O$13),"Medio de pago no elegible o no identificado por DIAN"),"Apta automaticamente por pago electronico y base positiva"))))</f>
        <v/>
      </c>
    </row>
    <row r="2047">
      <c r="A2047" s="9" t="n"/>
      <c r="B2047" s="9" t="n"/>
      <c r="C2047" s="12" t="n"/>
      <c r="D2047" s="11" t="n"/>
      <c r="E2047" s="11" t="n"/>
      <c r="F2047" s="11" t="n"/>
      <c r="G2047" s="11" t="n"/>
      <c r="H2047" s="11" t="n"/>
      <c r="I2047" s="9" t="n"/>
      <c r="J2047" s="9" t="n"/>
      <c r="K2047" s="9" t="n"/>
      <c r="L2047" s="9">
        <f>IF(COUNTA($A2047:$K2047)=0,"",IF(AND(IFERROR($H2047,0)&gt;0,LEN(TRIM($K2047&amp;""))&gt;0,IFERROR(LOOKUP(2,1/((LISTS!$M$2:$M$13&lt;&gt;"")*ISNUMBER(SEARCH(LISTS!$M$2:$M$13,$I2047))),LISTS!$N$2:$N$13),"NO")="SI"),"SI","NO"))</f>
        <v/>
      </c>
      <c r="M2047" s="9">
        <f>IF(COUNTA($A2047:$K2047)=0,"",IF($K2047&lt;&gt;"",IF(COUNTIF($K$19:$K2047,$K2047)&gt;1,"SI","NO"),IF(COUNTIFS($A$19:$A2047,$A2047,$C$19:$C2047,$C2047,$J$19:$J2047,$J2047,$D$19:$D2047,$D2047)&gt;1,"SI","NO")))</f>
        <v/>
      </c>
      <c r="N2047" s="11">
        <f>IF(COUNTA($A2047:$K2047)=0,"",IF(AND($L2047="SI",$M2047="NO"),IFERROR($H2047,0),0))</f>
        <v/>
      </c>
      <c r="O2047" s="9">
        <f>IF(COUNTA($A2047:$K2047)=0,"",IF($M2047="SI","CUFE o factura duplicada dentro del reporte; no se suma dos veces",IF(IFERROR($H2047,0)&lt;=0,"DIAN reporta valor susceptible 0",IF($L2047="NO",IFERROR(LOOKUP(2,1/((LISTS!$M$2:$M$13&lt;&gt;"")*ISNUMBER(SEARCH(LISTS!$M$2:$M$13,$I2047))),LISTS!$O$2:$O$13),"Medio de pago no elegible o no identificado por DIAN"),"Apta automaticamente por pago electronico y base positiva"))))</f>
        <v/>
      </c>
    </row>
    <row r="2048">
      <c r="A2048" s="9" t="n"/>
      <c r="B2048" s="9" t="n"/>
      <c r="C2048" s="12" t="n"/>
      <c r="D2048" s="11" t="n"/>
      <c r="E2048" s="11" t="n"/>
      <c r="F2048" s="11" t="n"/>
      <c r="G2048" s="11" t="n"/>
      <c r="H2048" s="11" t="n"/>
      <c r="I2048" s="9" t="n"/>
      <c r="J2048" s="9" t="n"/>
      <c r="K2048" s="9" t="n"/>
      <c r="L2048" s="9">
        <f>IF(COUNTA($A2048:$K2048)=0,"",IF(AND(IFERROR($H2048,0)&gt;0,LEN(TRIM($K2048&amp;""))&gt;0,IFERROR(LOOKUP(2,1/((LISTS!$M$2:$M$13&lt;&gt;"")*ISNUMBER(SEARCH(LISTS!$M$2:$M$13,$I2048))),LISTS!$N$2:$N$13),"NO")="SI"),"SI","NO"))</f>
        <v/>
      </c>
      <c r="M2048" s="9">
        <f>IF(COUNTA($A2048:$K2048)=0,"",IF($K2048&lt;&gt;"",IF(COUNTIF($K$19:$K2048,$K2048)&gt;1,"SI","NO"),IF(COUNTIFS($A$19:$A2048,$A2048,$C$19:$C2048,$C2048,$J$19:$J2048,$J2048,$D$19:$D2048,$D2048)&gt;1,"SI","NO")))</f>
        <v/>
      </c>
      <c r="N2048" s="11">
        <f>IF(COUNTA($A2048:$K2048)=0,"",IF(AND($L2048="SI",$M2048="NO"),IFERROR($H2048,0),0))</f>
        <v/>
      </c>
      <c r="O2048" s="9">
        <f>IF(COUNTA($A2048:$K2048)=0,"",IF($M2048="SI","CUFE o factura duplicada dentro del reporte; no se suma dos veces",IF(IFERROR($H2048,0)&lt;=0,"DIAN reporta valor susceptible 0",IF($L2048="NO",IFERROR(LOOKUP(2,1/((LISTS!$M$2:$M$13&lt;&gt;"")*ISNUMBER(SEARCH(LISTS!$M$2:$M$13,$I2048))),LISTS!$O$2:$O$13),"Medio de pago no elegible o no identificado por DIAN"),"Apta automaticamente por pago electronico y base positiva"))))</f>
        <v/>
      </c>
    </row>
    <row r="2049">
      <c r="A2049" s="9" t="n"/>
      <c r="B2049" s="9" t="n"/>
      <c r="C2049" s="12" t="n"/>
      <c r="D2049" s="11" t="n"/>
      <c r="E2049" s="11" t="n"/>
      <c r="F2049" s="11" t="n"/>
      <c r="G2049" s="11" t="n"/>
      <c r="H2049" s="11" t="n"/>
      <c r="I2049" s="9" t="n"/>
      <c r="J2049" s="9" t="n"/>
      <c r="K2049" s="9" t="n"/>
      <c r="L2049" s="9">
        <f>IF(COUNTA($A2049:$K2049)=0,"",IF(AND(IFERROR($H2049,0)&gt;0,LEN(TRIM($K2049&amp;""))&gt;0,IFERROR(LOOKUP(2,1/((LISTS!$M$2:$M$13&lt;&gt;"")*ISNUMBER(SEARCH(LISTS!$M$2:$M$13,$I2049))),LISTS!$N$2:$N$13),"NO")="SI"),"SI","NO"))</f>
        <v/>
      </c>
      <c r="M2049" s="9">
        <f>IF(COUNTA($A2049:$K2049)=0,"",IF($K2049&lt;&gt;"",IF(COUNTIF($K$19:$K2049,$K2049)&gt;1,"SI","NO"),IF(COUNTIFS($A$19:$A2049,$A2049,$C$19:$C2049,$C2049,$J$19:$J2049,$J2049,$D$19:$D2049,$D2049)&gt;1,"SI","NO")))</f>
        <v/>
      </c>
      <c r="N2049" s="11">
        <f>IF(COUNTA($A2049:$K2049)=0,"",IF(AND($L2049="SI",$M2049="NO"),IFERROR($H2049,0),0))</f>
        <v/>
      </c>
      <c r="O2049" s="9">
        <f>IF(COUNTA($A2049:$K2049)=0,"",IF($M2049="SI","CUFE o factura duplicada dentro del reporte; no se suma dos veces",IF(IFERROR($H2049,0)&lt;=0,"DIAN reporta valor susceptible 0",IF($L2049="NO",IFERROR(LOOKUP(2,1/((LISTS!$M$2:$M$13&lt;&gt;"")*ISNUMBER(SEARCH(LISTS!$M$2:$M$13,$I2049))),LISTS!$O$2:$O$13),"Medio de pago no elegible o no identificado por DIAN"),"Apta automaticamente por pago electronico y base positiva"))))</f>
        <v/>
      </c>
    </row>
    <row r="2050">
      <c r="A2050" s="9" t="n"/>
      <c r="B2050" s="9" t="n"/>
      <c r="C2050" s="12" t="n"/>
      <c r="D2050" s="11" t="n"/>
      <c r="E2050" s="11" t="n"/>
      <c r="F2050" s="11" t="n"/>
      <c r="G2050" s="11" t="n"/>
      <c r="H2050" s="11" t="n"/>
      <c r="I2050" s="9" t="n"/>
      <c r="J2050" s="9" t="n"/>
      <c r="K2050" s="9" t="n"/>
      <c r="L2050" s="9">
        <f>IF(COUNTA($A2050:$K2050)=0,"",IF(AND(IFERROR($H2050,0)&gt;0,LEN(TRIM($K2050&amp;""))&gt;0,IFERROR(LOOKUP(2,1/((LISTS!$M$2:$M$13&lt;&gt;"")*ISNUMBER(SEARCH(LISTS!$M$2:$M$13,$I2050))),LISTS!$N$2:$N$13),"NO")="SI"),"SI","NO"))</f>
        <v/>
      </c>
      <c r="M2050" s="9">
        <f>IF(COUNTA($A2050:$K2050)=0,"",IF($K2050&lt;&gt;"",IF(COUNTIF($K$19:$K2050,$K2050)&gt;1,"SI","NO"),IF(COUNTIFS($A$19:$A2050,$A2050,$C$19:$C2050,$C2050,$J$19:$J2050,$J2050,$D$19:$D2050,$D2050)&gt;1,"SI","NO")))</f>
        <v/>
      </c>
      <c r="N2050" s="11">
        <f>IF(COUNTA($A2050:$K2050)=0,"",IF(AND($L2050="SI",$M2050="NO"),IFERROR($H2050,0),0))</f>
        <v/>
      </c>
      <c r="O2050" s="9">
        <f>IF(COUNTA($A2050:$K2050)=0,"",IF($M2050="SI","CUFE o factura duplicada dentro del reporte; no se suma dos veces",IF(IFERROR($H2050,0)&lt;=0,"DIAN reporta valor susceptible 0",IF($L2050="NO",IFERROR(LOOKUP(2,1/((LISTS!$M$2:$M$13&lt;&gt;"")*ISNUMBER(SEARCH(LISTS!$M$2:$M$13,$I2050))),LISTS!$O$2:$O$13),"Medio de pago no elegible o no identificado por DIAN"),"Apta automaticamente por pago electronico y base positiva"))))</f>
        <v/>
      </c>
    </row>
    <row r="2051">
      <c r="A2051" s="9" t="n"/>
      <c r="B2051" s="9" t="n"/>
      <c r="C2051" s="12" t="n"/>
      <c r="D2051" s="11" t="n"/>
      <c r="E2051" s="11" t="n"/>
      <c r="F2051" s="11" t="n"/>
      <c r="G2051" s="11" t="n"/>
      <c r="H2051" s="11" t="n"/>
      <c r="I2051" s="9" t="n"/>
      <c r="J2051" s="9" t="n"/>
      <c r="K2051" s="9" t="n"/>
      <c r="L2051" s="9">
        <f>IF(COUNTA($A2051:$K2051)=0,"",IF(AND(IFERROR($H2051,0)&gt;0,LEN(TRIM($K2051&amp;""))&gt;0,IFERROR(LOOKUP(2,1/((LISTS!$M$2:$M$13&lt;&gt;"")*ISNUMBER(SEARCH(LISTS!$M$2:$M$13,$I2051))),LISTS!$N$2:$N$13),"NO")="SI"),"SI","NO"))</f>
        <v/>
      </c>
      <c r="M2051" s="9">
        <f>IF(COUNTA($A2051:$K2051)=0,"",IF($K2051&lt;&gt;"",IF(COUNTIF($K$19:$K2051,$K2051)&gt;1,"SI","NO"),IF(COUNTIFS($A$19:$A2051,$A2051,$C$19:$C2051,$C2051,$J$19:$J2051,$J2051,$D$19:$D2051,$D2051)&gt;1,"SI","NO")))</f>
        <v/>
      </c>
      <c r="N2051" s="11">
        <f>IF(COUNTA($A2051:$K2051)=0,"",IF(AND($L2051="SI",$M2051="NO"),IFERROR($H2051,0),0))</f>
        <v/>
      </c>
      <c r="O2051" s="9">
        <f>IF(COUNTA($A2051:$K2051)=0,"",IF($M2051="SI","CUFE o factura duplicada dentro del reporte; no se suma dos veces",IF(IFERROR($H2051,0)&lt;=0,"DIAN reporta valor susceptible 0",IF($L2051="NO",IFERROR(LOOKUP(2,1/((LISTS!$M$2:$M$13&lt;&gt;"")*ISNUMBER(SEARCH(LISTS!$M$2:$M$13,$I2051))),LISTS!$O$2:$O$13),"Medio de pago no elegible o no identificado por DIAN"),"Apta automaticamente por pago electronico y base positiva"))))</f>
        <v/>
      </c>
    </row>
    <row r="2052">
      <c r="A2052" s="9" t="n"/>
      <c r="B2052" s="9" t="n"/>
      <c r="C2052" s="12" t="n"/>
      <c r="D2052" s="11" t="n"/>
      <c r="E2052" s="11" t="n"/>
      <c r="F2052" s="11" t="n"/>
      <c r="G2052" s="11" t="n"/>
      <c r="H2052" s="11" t="n"/>
      <c r="I2052" s="9" t="n"/>
      <c r="J2052" s="9" t="n"/>
      <c r="K2052" s="9" t="n"/>
      <c r="L2052" s="9">
        <f>IF(COUNTA($A2052:$K2052)=0,"",IF(AND(IFERROR($H2052,0)&gt;0,LEN(TRIM($K2052&amp;""))&gt;0,IFERROR(LOOKUP(2,1/((LISTS!$M$2:$M$13&lt;&gt;"")*ISNUMBER(SEARCH(LISTS!$M$2:$M$13,$I2052))),LISTS!$N$2:$N$13),"NO")="SI"),"SI","NO"))</f>
        <v/>
      </c>
      <c r="M2052" s="9">
        <f>IF(COUNTA($A2052:$K2052)=0,"",IF($K2052&lt;&gt;"",IF(COUNTIF($K$19:$K2052,$K2052)&gt;1,"SI","NO"),IF(COUNTIFS($A$19:$A2052,$A2052,$C$19:$C2052,$C2052,$J$19:$J2052,$J2052,$D$19:$D2052,$D2052)&gt;1,"SI","NO")))</f>
        <v/>
      </c>
      <c r="N2052" s="11">
        <f>IF(COUNTA($A2052:$K2052)=0,"",IF(AND($L2052="SI",$M2052="NO"),IFERROR($H2052,0),0))</f>
        <v/>
      </c>
      <c r="O2052" s="9">
        <f>IF(COUNTA($A2052:$K2052)=0,"",IF($M2052="SI","CUFE o factura duplicada dentro del reporte; no se suma dos veces",IF(IFERROR($H2052,0)&lt;=0,"DIAN reporta valor susceptible 0",IF($L2052="NO",IFERROR(LOOKUP(2,1/((LISTS!$M$2:$M$13&lt;&gt;"")*ISNUMBER(SEARCH(LISTS!$M$2:$M$13,$I2052))),LISTS!$O$2:$O$13),"Medio de pago no elegible o no identificado por DIAN"),"Apta automaticamente por pago electronico y base positiva"))))</f>
        <v/>
      </c>
    </row>
    <row r="2053">
      <c r="A2053" s="9" t="n"/>
      <c r="B2053" s="9" t="n"/>
      <c r="C2053" s="12" t="n"/>
      <c r="D2053" s="11" t="n"/>
      <c r="E2053" s="11" t="n"/>
      <c r="F2053" s="11" t="n"/>
      <c r="G2053" s="11" t="n"/>
      <c r="H2053" s="11" t="n"/>
      <c r="I2053" s="9" t="n"/>
      <c r="J2053" s="9" t="n"/>
      <c r="K2053" s="9" t="n"/>
      <c r="L2053" s="9">
        <f>IF(COUNTA($A2053:$K2053)=0,"",IF(AND(IFERROR($H2053,0)&gt;0,LEN(TRIM($K2053&amp;""))&gt;0,IFERROR(LOOKUP(2,1/((LISTS!$M$2:$M$13&lt;&gt;"")*ISNUMBER(SEARCH(LISTS!$M$2:$M$13,$I2053))),LISTS!$N$2:$N$13),"NO")="SI"),"SI","NO"))</f>
        <v/>
      </c>
      <c r="M2053" s="9">
        <f>IF(COUNTA($A2053:$K2053)=0,"",IF($K2053&lt;&gt;"",IF(COUNTIF($K$19:$K2053,$K2053)&gt;1,"SI","NO"),IF(COUNTIFS($A$19:$A2053,$A2053,$C$19:$C2053,$C2053,$J$19:$J2053,$J2053,$D$19:$D2053,$D2053)&gt;1,"SI","NO")))</f>
        <v/>
      </c>
      <c r="N2053" s="11">
        <f>IF(COUNTA($A2053:$K2053)=0,"",IF(AND($L2053="SI",$M2053="NO"),IFERROR($H2053,0),0))</f>
        <v/>
      </c>
      <c r="O2053" s="9">
        <f>IF(COUNTA($A2053:$K2053)=0,"",IF($M2053="SI","CUFE o factura duplicada dentro del reporte; no se suma dos veces",IF(IFERROR($H2053,0)&lt;=0,"DIAN reporta valor susceptible 0",IF($L2053="NO",IFERROR(LOOKUP(2,1/((LISTS!$M$2:$M$13&lt;&gt;"")*ISNUMBER(SEARCH(LISTS!$M$2:$M$13,$I2053))),LISTS!$O$2:$O$13),"Medio de pago no elegible o no identificado por DIAN"),"Apta automaticamente por pago electronico y base positiva"))))</f>
        <v/>
      </c>
    </row>
    <row r="2054">
      <c r="A2054" s="9" t="n"/>
      <c r="B2054" s="9" t="n"/>
      <c r="C2054" s="12" t="n"/>
      <c r="D2054" s="11" t="n"/>
      <c r="E2054" s="11" t="n"/>
      <c r="F2054" s="11" t="n"/>
      <c r="G2054" s="11" t="n"/>
      <c r="H2054" s="11" t="n"/>
      <c r="I2054" s="9" t="n"/>
      <c r="J2054" s="9" t="n"/>
      <c r="K2054" s="9" t="n"/>
      <c r="L2054" s="9">
        <f>IF(COUNTA($A2054:$K2054)=0,"",IF(AND(IFERROR($H2054,0)&gt;0,LEN(TRIM($K2054&amp;""))&gt;0,IFERROR(LOOKUP(2,1/((LISTS!$M$2:$M$13&lt;&gt;"")*ISNUMBER(SEARCH(LISTS!$M$2:$M$13,$I2054))),LISTS!$N$2:$N$13),"NO")="SI"),"SI","NO"))</f>
        <v/>
      </c>
      <c r="M2054" s="9">
        <f>IF(COUNTA($A2054:$K2054)=0,"",IF($K2054&lt;&gt;"",IF(COUNTIF($K$19:$K2054,$K2054)&gt;1,"SI","NO"),IF(COUNTIFS($A$19:$A2054,$A2054,$C$19:$C2054,$C2054,$J$19:$J2054,$J2054,$D$19:$D2054,$D2054)&gt;1,"SI","NO")))</f>
        <v/>
      </c>
      <c r="N2054" s="11">
        <f>IF(COUNTA($A2054:$K2054)=0,"",IF(AND($L2054="SI",$M2054="NO"),IFERROR($H2054,0),0))</f>
        <v/>
      </c>
      <c r="O2054" s="9">
        <f>IF(COUNTA($A2054:$K2054)=0,"",IF($M2054="SI","CUFE o factura duplicada dentro del reporte; no se suma dos veces",IF(IFERROR($H2054,0)&lt;=0,"DIAN reporta valor susceptible 0",IF($L2054="NO",IFERROR(LOOKUP(2,1/((LISTS!$M$2:$M$13&lt;&gt;"")*ISNUMBER(SEARCH(LISTS!$M$2:$M$13,$I2054))),LISTS!$O$2:$O$13),"Medio de pago no elegible o no identificado por DIAN"),"Apta automaticamente por pago electronico y base positiva"))))</f>
        <v/>
      </c>
    </row>
    <row r="2055">
      <c r="A2055" s="9" t="n"/>
      <c r="B2055" s="9" t="n"/>
      <c r="C2055" s="12" t="n"/>
      <c r="D2055" s="11" t="n"/>
      <c r="E2055" s="11" t="n"/>
      <c r="F2055" s="11" t="n"/>
      <c r="G2055" s="11" t="n"/>
      <c r="H2055" s="11" t="n"/>
      <c r="I2055" s="9" t="n"/>
      <c r="J2055" s="9" t="n"/>
      <c r="K2055" s="9" t="n"/>
      <c r="L2055" s="9">
        <f>IF(COUNTA($A2055:$K2055)=0,"",IF(AND(IFERROR($H2055,0)&gt;0,LEN(TRIM($K2055&amp;""))&gt;0,IFERROR(LOOKUP(2,1/((LISTS!$M$2:$M$13&lt;&gt;"")*ISNUMBER(SEARCH(LISTS!$M$2:$M$13,$I2055))),LISTS!$N$2:$N$13),"NO")="SI"),"SI","NO"))</f>
        <v/>
      </c>
      <c r="M2055" s="9">
        <f>IF(COUNTA($A2055:$K2055)=0,"",IF($K2055&lt;&gt;"",IF(COUNTIF($K$19:$K2055,$K2055)&gt;1,"SI","NO"),IF(COUNTIFS($A$19:$A2055,$A2055,$C$19:$C2055,$C2055,$J$19:$J2055,$J2055,$D$19:$D2055,$D2055)&gt;1,"SI","NO")))</f>
        <v/>
      </c>
      <c r="N2055" s="11">
        <f>IF(COUNTA($A2055:$K2055)=0,"",IF(AND($L2055="SI",$M2055="NO"),IFERROR($H2055,0),0))</f>
        <v/>
      </c>
      <c r="O2055" s="9">
        <f>IF(COUNTA($A2055:$K2055)=0,"",IF($M2055="SI","CUFE o factura duplicada dentro del reporte; no se suma dos veces",IF(IFERROR($H2055,0)&lt;=0,"DIAN reporta valor susceptible 0",IF($L2055="NO",IFERROR(LOOKUP(2,1/((LISTS!$M$2:$M$13&lt;&gt;"")*ISNUMBER(SEARCH(LISTS!$M$2:$M$13,$I2055))),LISTS!$O$2:$O$13),"Medio de pago no elegible o no identificado por DIAN"),"Apta automaticamente por pago electronico y base positiva"))))</f>
        <v/>
      </c>
    </row>
    <row r="2056">
      <c r="A2056" s="9" t="n"/>
      <c r="B2056" s="9" t="n"/>
      <c r="C2056" s="12" t="n"/>
      <c r="D2056" s="11" t="n"/>
      <c r="E2056" s="11" t="n"/>
      <c r="F2056" s="11" t="n"/>
      <c r="G2056" s="11" t="n"/>
      <c r="H2056" s="11" t="n"/>
      <c r="I2056" s="9" t="n"/>
      <c r="J2056" s="9" t="n"/>
      <c r="K2056" s="9" t="n"/>
      <c r="L2056" s="9">
        <f>IF(COUNTA($A2056:$K2056)=0,"",IF(AND(IFERROR($H2056,0)&gt;0,LEN(TRIM($K2056&amp;""))&gt;0,IFERROR(LOOKUP(2,1/((LISTS!$M$2:$M$13&lt;&gt;"")*ISNUMBER(SEARCH(LISTS!$M$2:$M$13,$I2056))),LISTS!$N$2:$N$13),"NO")="SI"),"SI","NO"))</f>
        <v/>
      </c>
      <c r="M2056" s="9">
        <f>IF(COUNTA($A2056:$K2056)=0,"",IF($K2056&lt;&gt;"",IF(COUNTIF($K$19:$K2056,$K2056)&gt;1,"SI","NO"),IF(COUNTIFS($A$19:$A2056,$A2056,$C$19:$C2056,$C2056,$J$19:$J2056,$J2056,$D$19:$D2056,$D2056)&gt;1,"SI","NO")))</f>
        <v/>
      </c>
      <c r="N2056" s="11">
        <f>IF(COUNTA($A2056:$K2056)=0,"",IF(AND($L2056="SI",$M2056="NO"),IFERROR($H2056,0),0))</f>
        <v/>
      </c>
      <c r="O2056" s="9">
        <f>IF(COUNTA($A2056:$K2056)=0,"",IF($M2056="SI","CUFE o factura duplicada dentro del reporte; no se suma dos veces",IF(IFERROR($H2056,0)&lt;=0,"DIAN reporta valor susceptible 0",IF($L2056="NO",IFERROR(LOOKUP(2,1/((LISTS!$M$2:$M$13&lt;&gt;"")*ISNUMBER(SEARCH(LISTS!$M$2:$M$13,$I2056))),LISTS!$O$2:$O$13),"Medio de pago no elegible o no identificado por DIAN"),"Apta automaticamente por pago electronico y base positiva"))))</f>
        <v/>
      </c>
    </row>
    <row r="2057">
      <c r="A2057" s="9" t="n"/>
      <c r="B2057" s="9" t="n"/>
      <c r="C2057" s="12" t="n"/>
      <c r="D2057" s="11" t="n"/>
      <c r="E2057" s="11" t="n"/>
      <c r="F2057" s="11" t="n"/>
      <c r="G2057" s="11" t="n"/>
      <c r="H2057" s="11" t="n"/>
      <c r="I2057" s="9" t="n"/>
      <c r="J2057" s="9" t="n"/>
      <c r="K2057" s="9" t="n"/>
      <c r="L2057" s="9">
        <f>IF(COUNTA($A2057:$K2057)=0,"",IF(AND(IFERROR($H2057,0)&gt;0,LEN(TRIM($K2057&amp;""))&gt;0,IFERROR(LOOKUP(2,1/((LISTS!$M$2:$M$13&lt;&gt;"")*ISNUMBER(SEARCH(LISTS!$M$2:$M$13,$I2057))),LISTS!$N$2:$N$13),"NO")="SI"),"SI","NO"))</f>
        <v/>
      </c>
      <c r="M2057" s="9">
        <f>IF(COUNTA($A2057:$K2057)=0,"",IF($K2057&lt;&gt;"",IF(COUNTIF($K$19:$K2057,$K2057)&gt;1,"SI","NO"),IF(COUNTIFS($A$19:$A2057,$A2057,$C$19:$C2057,$C2057,$J$19:$J2057,$J2057,$D$19:$D2057,$D2057)&gt;1,"SI","NO")))</f>
        <v/>
      </c>
      <c r="N2057" s="11">
        <f>IF(COUNTA($A2057:$K2057)=0,"",IF(AND($L2057="SI",$M2057="NO"),IFERROR($H2057,0),0))</f>
        <v/>
      </c>
      <c r="O2057" s="9">
        <f>IF(COUNTA($A2057:$K2057)=0,"",IF($M2057="SI","CUFE o factura duplicada dentro del reporte; no se suma dos veces",IF(IFERROR($H2057,0)&lt;=0,"DIAN reporta valor susceptible 0",IF($L2057="NO",IFERROR(LOOKUP(2,1/((LISTS!$M$2:$M$13&lt;&gt;"")*ISNUMBER(SEARCH(LISTS!$M$2:$M$13,$I2057))),LISTS!$O$2:$O$13),"Medio de pago no elegible o no identificado por DIAN"),"Apta automaticamente por pago electronico y base positiva"))))</f>
        <v/>
      </c>
    </row>
    <row r="2058">
      <c r="A2058" s="9" t="n"/>
      <c r="B2058" s="9" t="n"/>
      <c r="C2058" s="12" t="n"/>
      <c r="D2058" s="11" t="n"/>
      <c r="E2058" s="11" t="n"/>
      <c r="F2058" s="11" t="n"/>
      <c r="G2058" s="11" t="n"/>
      <c r="H2058" s="11" t="n"/>
      <c r="I2058" s="9" t="n"/>
      <c r="J2058" s="9" t="n"/>
      <c r="K2058" s="9" t="n"/>
      <c r="L2058" s="9">
        <f>IF(COUNTA($A2058:$K2058)=0,"",IF(AND(IFERROR($H2058,0)&gt;0,LEN(TRIM($K2058&amp;""))&gt;0,IFERROR(LOOKUP(2,1/((LISTS!$M$2:$M$13&lt;&gt;"")*ISNUMBER(SEARCH(LISTS!$M$2:$M$13,$I2058))),LISTS!$N$2:$N$13),"NO")="SI"),"SI","NO"))</f>
        <v/>
      </c>
      <c r="M2058" s="9">
        <f>IF(COUNTA($A2058:$K2058)=0,"",IF($K2058&lt;&gt;"",IF(COUNTIF($K$19:$K2058,$K2058)&gt;1,"SI","NO"),IF(COUNTIFS($A$19:$A2058,$A2058,$C$19:$C2058,$C2058,$J$19:$J2058,$J2058,$D$19:$D2058,$D2058)&gt;1,"SI","NO")))</f>
        <v/>
      </c>
      <c r="N2058" s="11">
        <f>IF(COUNTA($A2058:$K2058)=0,"",IF(AND($L2058="SI",$M2058="NO"),IFERROR($H2058,0),0))</f>
        <v/>
      </c>
      <c r="O2058" s="9">
        <f>IF(COUNTA($A2058:$K2058)=0,"",IF($M2058="SI","CUFE o factura duplicada dentro del reporte; no se suma dos veces",IF(IFERROR($H2058,0)&lt;=0,"DIAN reporta valor susceptible 0",IF($L2058="NO",IFERROR(LOOKUP(2,1/((LISTS!$M$2:$M$13&lt;&gt;"")*ISNUMBER(SEARCH(LISTS!$M$2:$M$13,$I2058))),LISTS!$O$2:$O$13),"Medio de pago no elegible o no identificado por DIAN"),"Apta automaticamente por pago electronico y base positiva"))))</f>
        <v/>
      </c>
    </row>
    <row r="2059">
      <c r="A2059" s="9" t="n"/>
      <c r="B2059" s="9" t="n"/>
      <c r="C2059" s="12" t="n"/>
      <c r="D2059" s="11" t="n"/>
      <c r="E2059" s="11" t="n"/>
      <c r="F2059" s="11" t="n"/>
      <c r="G2059" s="11" t="n"/>
      <c r="H2059" s="11" t="n"/>
      <c r="I2059" s="9" t="n"/>
      <c r="J2059" s="9" t="n"/>
      <c r="K2059" s="9" t="n"/>
      <c r="L2059" s="9">
        <f>IF(COUNTA($A2059:$K2059)=0,"",IF(AND(IFERROR($H2059,0)&gt;0,LEN(TRIM($K2059&amp;""))&gt;0,IFERROR(LOOKUP(2,1/((LISTS!$M$2:$M$13&lt;&gt;"")*ISNUMBER(SEARCH(LISTS!$M$2:$M$13,$I2059))),LISTS!$N$2:$N$13),"NO")="SI"),"SI","NO"))</f>
        <v/>
      </c>
      <c r="M2059" s="9">
        <f>IF(COUNTA($A2059:$K2059)=0,"",IF($K2059&lt;&gt;"",IF(COUNTIF($K$19:$K2059,$K2059)&gt;1,"SI","NO"),IF(COUNTIFS($A$19:$A2059,$A2059,$C$19:$C2059,$C2059,$J$19:$J2059,$J2059,$D$19:$D2059,$D2059)&gt;1,"SI","NO")))</f>
        <v/>
      </c>
      <c r="N2059" s="11">
        <f>IF(COUNTA($A2059:$K2059)=0,"",IF(AND($L2059="SI",$M2059="NO"),IFERROR($H2059,0),0))</f>
        <v/>
      </c>
      <c r="O2059" s="9">
        <f>IF(COUNTA($A2059:$K2059)=0,"",IF($M2059="SI","CUFE o factura duplicada dentro del reporte; no se suma dos veces",IF(IFERROR($H2059,0)&lt;=0,"DIAN reporta valor susceptible 0",IF($L2059="NO",IFERROR(LOOKUP(2,1/((LISTS!$M$2:$M$13&lt;&gt;"")*ISNUMBER(SEARCH(LISTS!$M$2:$M$13,$I2059))),LISTS!$O$2:$O$13),"Medio de pago no elegible o no identificado por DIAN"),"Apta automaticamente por pago electronico y base positiva"))))</f>
        <v/>
      </c>
    </row>
    <row r="2060">
      <c r="A2060" s="9" t="n"/>
      <c r="B2060" s="9" t="n"/>
      <c r="C2060" s="12" t="n"/>
      <c r="D2060" s="11" t="n"/>
      <c r="E2060" s="11" t="n"/>
      <c r="F2060" s="11" t="n"/>
      <c r="G2060" s="11" t="n"/>
      <c r="H2060" s="11" t="n"/>
      <c r="I2060" s="9" t="n"/>
      <c r="J2060" s="9" t="n"/>
      <c r="K2060" s="9" t="n"/>
      <c r="L2060" s="9">
        <f>IF(COUNTA($A2060:$K2060)=0,"",IF(AND(IFERROR($H2060,0)&gt;0,LEN(TRIM($K2060&amp;""))&gt;0,IFERROR(LOOKUP(2,1/((LISTS!$M$2:$M$13&lt;&gt;"")*ISNUMBER(SEARCH(LISTS!$M$2:$M$13,$I2060))),LISTS!$N$2:$N$13),"NO")="SI"),"SI","NO"))</f>
        <v/>
      </c>
      <c r="M2060" s="9">
        <f>IF(COUNTA($A2060:$K2060)=0,"",IF($K2060&lt;&gt;"",IF(COUNTIF($K$19:$K2060,$K2060)&gt;1,"SI","NO"),IF(COUNTIFS($A$19:$A2060,$A2060,$C$19:$C2060,$C2060,$J$19:$J2060,$J2060,$D$19:$D2060,$D2060)&gt;1,"SI","NO")))</f>
        <v/>
      </c>
      <c r="N2060" s="11">
        <f>IF(COUNTA($A2060:$K2060)=0,"",IF(AND($L2060="SI",$M2060="NO"),IFERROR($H2060,0),0))</f>
        <v/>
      </c>
      <c r="O2060" s="9">
        <f>IF(COUNTA($A2060:$K2060)=0,"",IF($M2060="SI","CUFE o factura duplicada dentro del reporte; no se suma dos veces",IF(IFERROR($H2060,0)&lt;=0,"DIAN reporta valor susceptible 0",IF($L2060="NO",IFERROR(LOOKUP(2,1/((LISTS!$M$2:$M$13&lt;&gt;"")*ISNUMBER(SEARCH(LISTS!$M$2:$M$13,$I2060))),LISTS!$O$2:$O$13),"Medio de pago no elegible o no identificado por DIAN"),"Apta automaticamente por pago electronico y base positiva"))))</f>
        <v/>
      </c>
    </row>
    <row r="2061">
      <c r="A2061" s="9" t="n"/>
      <c r="B2061" s="9" t="n"/>
      <c r="C2061" s="12" t="n"/>
      <c r="D2061" s="11" t="n"/>
      <c r="E2061" s="11" t="n"/>
      <c r="F2061" s="11" t="n"/>
      <c r="G2061" s="11" t="n"/>
      <c r="H2061" s="11" t="n"/>
      <c r="I2061" s="9" t="n"/>
      <c r="J2061" s="9" t="n"/>
      <c r="K2061" s="9" t="n"/>
      <c r="L2061" s="9">
        <f>IF(COUNTA($A2061:$K2061)=0,"",IF(AND(IFERROR($H2061,0)&gt;0,LEN(TRIM($K2061&amp;""))&gt;0,IFERROR(LOOKUP(2,1/((LISTS!$M$2:$M$13&lt;&gt;"")*ISNUMBER(SEARCH(LISTS!$M$2:$M$13,$I2061))),LISTS!$N$2:$N$13),"NO")="SI"),"SI","NO"))</f>
        <v/>
      </c>
      <c r="M2061" s="9">
        <f>IF(COUNTA($A2061:$K2061)=0,"",IF($K2061&lt;&gt;"",IF(COUNTIF($K$19:$K2061,$K2061)&gt;1,"SI","NO"),IF(COUNTIFS($A$19:$A2061,$A2061,$C$19:$C2061,$C2061,$J$19:$J2061,$J2061,$D$19:$D2061,$D2061)&gt;1,"SI","NO")))</f>
        <v/>
      </c>
      <c r="N2061" s="11">
        <f>IF(COUNTA($A2061:$K2061)=0,"",IF(AND($L2061="SI",$M2061="NO"),IFERROR($H2061,0),0))</f>
        <v/>
      </c>
      <c r="O2061" s="9">
        <f>IF(COUNTA($A2061:$K2061)=0,"",IF($M2061="SI","CUFE o factura duplicada dentro del reporte; no se suma dos veces",IF(IFERROR($H2061,0)&lt;=0,"DIAN reporta valor susceptible 0",IF($L2061="NO",IFERROR(LOOKUP(2,1/((LISTS!$M$2:$M$13&lt;&gt;"")*ISNUMBER(SEARCH(LISTS!$M$2:$M$13,$I2061))),LISTS!$O$2:$O$13),"Medio de pago no elegible o no identificado por DIAN"),"Apta automaticamente por pago electronico y base positiva"))))</f>
        <v/>
      </c>
    </row>
    <row r="2062">
      <c r="A2062" s="9" t="n"/>
      <c r="B2062" s="9" t="n"/>
      <c r="C2062" s="12" t="n"/>
      <c r="D2062" s="11" t="n"/>
      <c r="E2062" s="11" t="n"/>
      <c r="F2062" s="11" t="n"/>
      <c r="G2062" s="11" t="n"/>
      <c r="H2062" s="11" t="n"/>
      <c r="I2062" s="9" t="n"/>
      <c r="J2062" s="9" t="n"/>
      <c r="K2062" s="9" t="n"/>
      <c r="L2062" s="9">
        <f>IF(COUNTA($A2062:$K2062)=0,"",IF(AND(IFERROR($H2062,0)&gt;0,LEN(TRIM($K2062&amp;""))&gt;0,IFERROR(LOOKUP(2,1/((LISTS!$M$2:$M$13&lt;&gt;"")*ISNUMBER(SEARCH(LISTS!$M$2:$M$13,$I2062))),LISTS!$N$2:$N$13),"NO")="SI"),"SI","NO"))</f>
        <v/>
      </c>
      <c r="M2062" s="9">
        <f>IF(COUNTA($A2062:$K2062)=0,"",IF($K2062&lt;&gt;"",IF(COUNTIF($K$19:$K2062,$K2062)&gt;1,"SI","NO"),IF(COUNTIFS($A$19:$A2062,$A2062,$C$19:$C2062,$C2062,$J$19:$J2062,$J2062,$D$19:$D2062,$D2062)&gt;1,"SI","NO")))</f>
        <v/>
      </c>
      <c r="N2062" s="11">
        <f>IF(COUNTA($A2062:$K2062)=0,"",IF(AND($L2062="SI",$M2062="NO"),IFERROR($H2062,0),0))</f>
        <v/>
      </c>
      <c r="O2062" s="9">
        <f>IF(COUNTA($A2062:$K2062)=0,"",IF($M2062="SI","CUFE o factura duplicada dentro del reporte; no se suma dos veces",IF(IFERROR($H2062,0)&lt;=0,"DIAN reporta valor susceptible 0",IF($L2062="NO",IFERROR(LOOKUP(2,1/((LISTS!$M$2:$M$13&lt;&gt;"")*ISNUMBER(SEARCH(LISTS!$M$2:$M$13,$I2062))),LISTS!$O$2:$O$13),"Medio de pago no elegible o no identificado por DIAN"),"Apta automaticamente por pago electronico y base positiva"))))</f>
        <v/>
      </c>
    </row>
    <row r="2063">
      <c r="A2063" s="9" t="n"/>
      <c r="B2063" s="9" t="n"/>
      <c r="C2063" s="12" t="n"/>
      <c r="D2063" s="11" t="n"/>
      <c r="E2063" s="11" t="n"/>
      <c r="F2063" s="11" t="n"/>
      <c r="G2063" s="11" t="n"/>
      <c r="H2063" s="11" t="n"/>
      <c r="I2063" s="9" t="n"/>
      <c r="J2063" s="9" t="n"/>
      <c r="K2063" s="9" t="n"/>
      <c r="L2063" s="9">
        <f>IF(COUNTA($A2063:$K2063)=0,"",IF(AND(IFERROR($H2063,0)&gt;0,LEN(TRIM($K2063&amp;""))&gt;0,IFERROR(LOOKUP(2,1/((LISTS!$M$2:$M$13&lt;&gt;"")*ISNUMBER(SEARCH(LISTS!$M$2:$M$13,$I2063))),LISTS!$N$2:$N$13),"NO")="SI"),"SI","NO"))</f>
        <v/>
      </c>
      <c r="M2063" s="9">
        <f>IF(COUNTA($A2063:$K2063)=0,"",IF($K2063&lt;&gt;"",IF(COUNTIF($K$19:$K2063,$K2063)&gt;1,"SI","NO"),IF(COUNTIFS($A$19:$A2063,$A2063,$C$19:$C2063,$C2063,$J$19:$J2063,$J2063,$D$19:$D2063,$D2063)&gt;1,"SI","NO")))</f>
        <v/>
      </c>
      <c r="N2063" s="11">
        <f>IF(COUNTA($A2063:$K2063)=0,"",IF(AND($L2063="SI",$M2063="NO"),IFERROR($H2063,0),0))</f>
        <v/>
      </c>
      <c r="O2063" s="9">
        <f>IF(COUNTA($A2063:$K2063)=0,"",IF($M2063="SI","CUFE o factura duplicada dentro del reporte; no se suma dos veces",IF(IFERROR($H2063,0)&lt;=0,"DIAN reporta valor susceptible 0",IF($L2063="NO",IFERROR(LOOKUP(2,1/((LISTS!$M$2:$M$13&lt;&gt;"")*ISNUMBER(SEARCH(LISTS!$M$2:$M$13,$I2063))),LISTS!$O$2:$O$13),"Medio de pago no elegible o no identificado por DIAN"),"Apta automaticamente por pago electronico y base positiva"))))</f>
        <v/>
      </c>
    </row>
    <row r="2064">
      <c r="A2064" s="9" t="n"/>
      <c r="B2064" s="9" t="n"/>
      <c r="C2064" s="12" t="n"/>
      <c r="D2064" s="11" t="n"/>
      <c r="E2064" s="11" t="n"/>
      <c r="F2064" s="11" t="n"/>
      <c r="G2064" s="11" t="n"/>
      <c r="H2064" s="11" t="n"/>
      <c r="I2064" s="9" t="n"/>
      <c r="J2064" s="9" t="n"/>
      <c r="K2064" s="9" t="n"/>
      <c r="L2064" s="9">
        <f>IF(COUNTA($A2064:$K2064)=0,"",IF(AND(IFERROR($H2064,0)&gt;0,LEN(TRIM($K2064&amp;""))&gt;0,IFERROR(LOOKUP(2,1/((LISTS!$M$2:$M$13&lt;&gt;"")*ISNUMBER(SEARCH(LISTS!$M$2:$M$13,$I2064))),LISTS!$N$2:$N$13),"NO")="SI"),"SI","NO"))</f>
        <v/>
      </c>
      <c r="M2064" s="9">
        <f>IF(COUNTA($A2064:$K2064)=0,"",IF($K2064&lt;&gt;"",IF(COUNTIF($K$19:$K2064,$K2064)&gt;1,"SI","NO"),IF(COUNTIFS($A$19:$A2064,$A2064,$C$19:$C2064,$C2064,$J$19:$J2064,$J2064,$D$19:$D2064,$D2064)&gt;1,"SI","NO")))</f>
        <v/>
      </c>
      <c r="N2064" s="11">
        <f>IF(COUNTA($A2064:$K2064)=0,"",IF(AND($L2064="SI",$M2064="NO"),IFERROR($H2064,0),0))</f>
        <v/>
      </c>
      <c r="O2064" s="9">
        <f>IF(COUNTA($A2064:$K2064)=0,"",IF($M2064="SI","CUFE o factura duplicada dentro del reporte; no se suma dos veces",IF(IFERROR($H2064,0)&lt;=0,"DIAN reporta valor susceptible 0",IF($L2064="NO",IFERROR(LOOKUP(2,1/((LISTS!$M$2:$M$13&lt;&gt;"")*ISNUMBER(SEARCH(LISTS!$M$2:$M$13,$I2064))),LISTS!$O$2:$O$13),"Medio de pago no elegible o no identificado por DIAN"),"Apta automaticamente por pago electronico y base positiva"))))</f>
        <v/>
      </c>
    </row>
    <row r="2065">
      <c r="A2065" s="9" t="n"/>
      <c r="B2065" s="9" t="n"/>
      <c r="C2065" s="12" t="n"/>
      <c r="D2065" s="11" t="n"/>
      <c r="E2065" s="11" t="n"/>
      <c r="F2065" s="11" t="n"/>
      <c r="G2065" s="11" t="n"/>
      <c r="H2065" s="11" t="n"/>
      <c r="I2065" s="9" t="n"/>
      <c r="J2065" s="9" t="n"/>
      <c r="K2065" s="9" t="n"/>
      <c r="L2065" s="9">
        <f>IF(COUNTA($A2065:$K2065)=0,"",IF(AND(IFERROR($H2065,0)&gt;0,LEN(TRIM($K2065&amp;""))&gt;0,IFERROR(LOOKUP(2,1/((LISTS!$M$2:$M$13&lt;&gt;"")*ISNUMBER(SEARCH(LISTS!$M$2:$M$13,$I2065))),LISTS!$N$2:$N$13),"NO")="SI"),"SI","NO"))</f>
        <v/>
      </c>
      <c r="M2065" s="9">
        <f>IF(COUNTA($A2065:$K2065)=0,"",IF($K2065&lt;&gt;"",IF(COUNTIF($K$19:$K2065,$K2065)&gt;1,"SI","NO"),IF(COUNTIFS($A$19:$A2065,$A2065,$C$19:$C2065,$C2065,$J$19:$J2065,$J2065,$D$19:$D2065,$D2065)&gt;1,"SI","NO")))</f>
        <v/>
      </c>
      <c r="N2065" s="11">
        <f>IF(COUNTA($A2065:$K2065)=0,"",IF(AND($L2065="SI",$M2065="NO"),IFERROR($H2065,0),0))</f>
        <v/>
      </c>
      <c r="O2065" s="9">
        <f>IF(COUNTA($A2065:$K2065)=0,"",IF($M2065="SI","CUFE o factura duplicada dentro del reporte; no se suma dos veces",IF(IFERROR($H2065,0)&lt;=0,"DIAN reporta valor susceptible 0",IF($L2065="NO",IFERROR(LOOKUP(2,1/((LISTS!$M$2:$M$13&lt;&gt;"")*ISNUMBER(SEARCH(LISTS!$M$2:$M$13,$I2065))),LISTS!$O$2:$O$13),"Medio de pago no elegible o no identificado por DIAN"),"Apta automaticamente por pago electronico y base positiva"))))</f>
        <v/>
      </c>
    </row>
    <row r="2066">
      <c r="A2066" s="9" t="n"/>
      <c r="B2066" s="9" t="n"/>
      <c r="C2066" s="12" t="n"/>
      <c r="D2066" s="11" t="n"/>
      <c r="E2066" s="11" t="n"/>
      <c r="F2066" s="11" t="n"/>
      <c r="G2066" s="11" t="n"/>
      <c r="H2066" s="11" t="n"/>
      <c r="I2066" s="9" t="n"/>
      <c r="J2066" s="9" t="n"/>
      <c r="K2066" s="9" t="n"/>
      <c r="L2066" s="9">
        <f>IF(COUNTA($A2066:$K2066)=0,"",IF(AND(IFERROR($H2066,0)&gt;0,LEN(TRIM($K2066&amp;""))&gt;0,IFERROR(LOOKUP(2,1/((LISTS!$M$2:$M$13&lt;&gt;"")*ISNUMBER(SEARCH(LISTS!$M$2:$M$13,$I2066))),LISTS!$N$2:$N$13),"NO")="SI"),"SI","NO"))</f>
        <v/>
      </c>
      <c r="M2066" s="9">
        <f>IF(COUNTA($A2066:$K2066)=0,"",IF($K2066&lt;&gt;"",IF(COUNTIF($K$19:$K2066,$K2066)&gt;1,"SI","NO"),IF(COUNTIFS($A$19:$A2066,$A2066,$C$19:$C2066,$C2066,$J$19:$J2066,$J2066,$D$19:$D2066,$D2066)&gt;1,"SI","NO")))</f>
        <v/>
      </c>
      <c r="N2066" s="11">
        <f>IF(COUNTA($A2066:$K2066)=0,"",IF(AND($L2066="SI",$M2066="NO"),IFERROR($H2066,0),0))</f>
        <v/>
      </c>
      <c r="O2066" s="9">
        <f>IF(COUNTA($A2066:$K2066)=0,"",IF($M2066="SI","CUFE o factura duplicada dentro del reporte; no se suma dos veces",IF(IFERROR($H2066,0)&lt;=0,"DIAN reporta valor susceptible 0",IF($L2066="NO",IFERROR(LOOKUP(2,1/((LISTS!$M$2:$M$13&lt;&gt;"")*ISNUMBER(SEARCH(LISTS!$M$2:$M$13,$I2066))),LISTS!$O$2:$O$13),"Medio de pago no elegible o no identificado por DIAN"),"Apta automaticamente por pago electronico y base positiva"))))</f>
        <v/>
      </c>
    </row>
    <row r="2067">
      <c r="A2067" s="9" t="n"/>
      <c r="B2067" s="9" t="n"/>
      <c r="C2067" s="12" t="n"/>
      <c r="D2067" s="11" t="n"/>
      <c r="E2067" s="11" t="n"/>
      <c r="F2067" s="11" t="n"/>
      <c r="G2067" s="11" t="n"/>
      <c r="H2067" s="11" t="n"/>
      <c r="I2067" s="9" t="n"/>
      <c r="J2067" s="9" t="n"/>
      <c r="K2067" s="9" t="n"/>
      <c r="L2067" s="9">
        <f>IF(COUNTA($A2067:$K2067)=0,"",IF(AND(IFERROR($H2067,0)&gt;0,LEN(TRIM($K2067&amp;""))&gt;0,IFERROR(LOOKUP(2,1/((LISTS!$M$2:$M$13&lt;&gt;"")*ISNUMBER(SEARCH(LISTS!$M$2:$M$13,$I2067))),LISTS!$N$2:$N$13),"NO")="SI"),"SI","NO"))</f>
        <v/>
      </c>
      <c r="M2067" s="9">
        <f>IF(COUNTA($A2067:$K2067)=0,"",IF($K2067&lt;&gt;"",IF(COUNTIF($K$19:$K2067,$K2067)&gt;1,"SI","NO"),IF(COUNTIFS($A$19:$A2067,$A2067,$C$19:$C2067,$C2067,$J$19:$J2067,$J2067,$D$19:$D2067,$D2067)&gt;1,"SI","NO")))</f>
        <v/>
      </c>
      <c r="N2067" s="11">
        <f>IF(COUNTA($A2067:$K2067)=0,"",IF(AND($L2067="SI",$M2067="NO"),IFERROR($H2067,0),0))</f>
        <v/>
      </c>
      <c r="O2067" s="9">
        <f>IF(COUNTA($A2067:$K2067)=0,"",IF($M2067="SI","CUFE o factura duplicada dentro del reporte; no se suma dos veces",IF(IFERROR($H2067,0)&lt;=0,"DIAN reporta valor susceptible 0",IF($L2067="NO",IFERROR(LOOKUP(2,1/((LISTS!$M$2:$M$13&lt;&gt;"")*ISNUMBER(SEARCH(LISTS!$M$2:$M$13,$I2067))),LISTS!$O$2:$O$13),"Medio de pago no elegible o no identificado por DIAN"),"Apta automaticamente por pago electronico y base positiva"))))</f>
        <v/>
      </c>
    </row>
    <row r="2068">
      <c r="A2068" s="9" t="n"/>
      <c r="B2068" s="9" t="n"/>
      <c r="C2068" s="12" t="n"/>
      <c r="D2068" s="11" t="n"/>
      <c r="E2068" s="11" t="n"/>
      <c r="F2068" s="11" t="n"/>
      <c r="G2068" s="11" t="n"/>
      <c r="H2068" s="11" t="n"/>
      <c r="I2068" s="9" t="n"/>
      <c r="J2068" s="9" t="n"/>
      <c r="K2068" s="9" t="n"/>
      <c r="L2068" s="9">
        <f>IF(COUNTA($A2068:$K2068)=0,"",IF(AND(IFERROR($H2068,0)&gt;0,LEN(TRIM($K2068&amp;""))&gt;0,IFERROR(LOOKUP(2,1/((LISTS!$M$2:$M$13&lt;&gt;"")*ISNUMBER(SEARCH(LISTS!$M$2:$M$13,$I2068))),LISTS!$N$2:$N$13),"NO")="SI"),"SI","NO"))</f>
        <v/>
      </c>
      <c r="M2068" s="9">
        <f>IF(COUNTA($A2068:$K2068)=0,"",IF($K2068&lt;&gt;"",IF(COUNTIF($K$19:$K2068,$K2068)&gt;1,"SI","NO"),IF(COUNTIFS($A$19:$A2068,$A2068,$C$19:$C2068,$C2068,$J$19:$J2068,$J2068,$D$19:$D2068,$D2068)&gt;1,"SI","NO")))</f>
        <v/>
      </c>
      <c r="N2068" s="11">
        <f>IF(COUNTA($A2068:$K2068)=0,"",IF(AND($L2068="SI",$M2068="NO"),IFERROR($H2068,0),0))</f>
        <v/>
      </c>
      <c r="O2068" s="9">
        <f>IF(COUNTA($A2068:$K2068)=0,"",IF($M2068="SI","CUFE o factura duplicada dentro del reporte; no se suma dos veces",IF(IFERROR($H2068,0)&lt;=0,"DIAN reporta valor susceptible 0",IF($L2068="NO",IFERROR(LOOKUP(2,1/((LISTS!$M$2:$M$13&lt;&gt;"")*ISNUMBER(SEARCH(LISTS!$M$2:$M$13,$I2068))),LISTS!$O$2:$O$13),"Medio de pago no elegible o no identificado por DIAN"),"Apta automaticamente por pago electronico y base positiva"))))</f>
        <v/>
      </c>
    </row>
    <row r="2069">
      <c r="A2069" s="9" t="n"/>
      <c r="B2069" s="9" t="n"/>
      <c r="C2069" s="12" t="n"/>
      <c r="D2069" s="11" t="n"/>
      <c r="E2069" s="11" t="n"/>
      <c r="F2069" s="11" t="n"/>
      <c r="G2069" s="11" t="n"/>
      <c r="H2069" s="11" t="n"/>
      <c r="I2069" s="9" t="n"/>
      <c r="J2069" s="9" t="n"/>
      <c r="K2069" s="9" t="n"/>
      <c r="L2069" s="9">
        <f>IF(COUNTA($A2069:$K2069)=0,"",IF(AND(IFERROR($H2069,0)&gt;0,LEN(TRIM($K2069&amp;""))&gt;0,IFERROR(LOOKUP(2,1/((LISTS!$M$2:$M$13&lt;&gt;"")*ISNUMBER(SEARCH(LISTS!$M$2:$M$13,$I2069))),LISTS!$N$2:$N$13),"NO")="SI"),"SI","NO"))</f>
        <v/>
      </c>
      <c r="M2069" s="9">
        <f>IF(COUNTA($A2069:$K2069)=0,"",IF($K2069&lt;&gt;"",IF(COUNTIF($K$19:$K2069,$K2069)&gt;1,"SI","NO"),IF(COUNTIFS($A$19:$A2069,$A2069,$C$19:$C2069,$C2069,$J$19:$J2069,$J2069,$D$19:$D2069,$D2069)&gt;1,"SI","NO")))</f>
        <v/>
      </c>
      <c r="N2069" s="11">
        <f>IF(COUNTA($A2069:$K2069)=0,"",IF(AND($L2069="SI",$M2069="NO"),IFERROR($H2069,0),0))</f>
        <v/>
      </c>
      <c r="O2069" s="9">
        <f>IF(COUNTA($A2069:$K2069)=0,"",IF($M2069="SI","CUFE o factura duplicada dentro del reporte; no se suma dos veces",IF(IFERROR($H2069,0)&lt;=0,"DIAN reporta valor susceptible 0",IF($L2069="NO",IFERROR(LOOKUP(2,1/((LISTS!$M$2:$M$13&lt;&gt;"")*ISNUMBER(SEARCH(LISTS!$M$2:$M$13,$I2069))),LISTS!$O$2:$O$13),"Medio de pago no elegible o no identificado por DIAN"),"Apta automaticamente por pago electronico y base positiva"))))</f>
        <v/>
      </c>
    </row>
    <row r="2070">
      <c r="A2070" s="9" t="n"/>
      <c r="B2070" s="9" t="n"/>
      <c r="C2070" s="12" t="n"/>
      <c r="D2070" s="11" t="n"/>
      <c r="E2070" s="11" t="n"/>
      <c r="F2070" s="11" t="n"/>
      <c r="G2070" s="11" t="n"/>
      <c r="H2070" s="11" t="n"/>
      <c r="I2070" s="9" t="n"/>
      <c r="J2070" s="9" t="n"/>
      <c r="K2070" s="9" t="n"/>
      <c r="L2070" s="9">
        <f>IF(COUNTA($A2070:$K2070)=0,"",IF(AND(IFERROR($H2070,0)&gt;0,LEN(TRIM($K2070&amp;""))&gt;0,IFERROR(LOOKUP(2,1/((LISTS!$M$2:$M$13&lt;&gt;"")*ISNUMBER(SEARCH(LISTS!$M$2:$M$13,$I2070))),LISTS!$N$2:$N$13),"NO")="SI"),"SI","NO"))</f>
        <v/>
      </c>
      <c r="M2070" s="9">
        <f>IF(COUNTA($A2070:$K2070)=0,"",IF($K2070&lt;&gt;"",IF(COUNTIF($K$19:$K2070,$K2070)&gt;1,"SI","NO"),IF(COUNTIFS($A$19:$A2070,$A2070,$C$19:$C2070,$C2070,$J$19:$J2070,$J2070,$D$19:$D2070,$D2070)&gt;1,"SI","NO")))</f>
        <v/>
      </c>
      <c r="N2070" s="11">
        <f>IF(COUNTA($A2070:$K2070)=0,"",IF(AND($L2070="SI",$M2070="NO"),IFERROR($H2070,0),0))</f>
        <v/>
      </c>
      <c r="O2070" s="9">
        <f>IF(COUNTA($A2070:$K2070)=0,"",IF($M2070="SI","CUFE o factura duplicada dentro del reporte; no se suma dos veces",IF(IFERROR($H2070,0)&lt;=0,"DIAN reporta valor susceptible 0",IF($L2070="NO",IFERROR(LOOKUP(2,1/((LISTS!$M$2:$M$13&lt;&gt;"")*ISNUMBER(SEARCH(LISTS!$M$2:$M$13,$I2070))),LISTS!$O$2:$O$13),"Medio de pago no elegible o no identificado por DIAN"),"Apta automaticamente por pago electronico y base positiva"))))</f>
        <v/>
      </c>
    </row>
    <row r="2071">
      <c r="A2071" s="9" t="n"/>
      <c r="B2071" s="9" t="n"/>
      <c r="C2071" s="12" t="n"/>
      <c r="D2071" s="11" t="n"/>
      <c r="E2071" s="11" t="n"/>
      <c r="F2071" s="11" t="n"/>
      <c r="G2071" s="11" t="n"/>
      <c r="H2071" s="11" t="n"/>
      <c r="I2071" s="9" t="n"/>
      <c r="J2071" s="9" t="n"/>
      <c r="K2071" s="9" t="n"/>
      <c r="L2071" s="9">
        <f>IF(COUNTA($A2071:$K2071)=0,"",IF(AND(IFERROR($H2071,0)&gt;0,LEN(TRIM($K2071&amp;""))&gt;0,IFERROR(LOOKUP(2,1/((LISTS!$M$2:$M$13&lt;&gt;"")*ISNUMBER(SEARCH(LISTS!$M$2:$M$13,$I2071))),LISTS!$N$2:$N$13),"NO")="SI"),"SI","NO"))</f>
        <v/>
      </c>
      <c r="M2071" s="9">
        <f>IF(COUNTA($A2071:$K2071)=0,"",IF($K2071&lt;&gt;"",IF(COUNTIF($K$19:$K2071,$K2071)&gt;1,"SI","NO"),IF(COUNTIFS($A$19:$A2071,$A2071,$C$19:$C2071,$C2071,$J$19:$J2071,$J2071,$D$19:$D2071,$D2071)&gt;1,"SI","NO")))</f>
        <v/>
      </c>
      <c r="N2071" s="11">
        <f>IF(COUNTA($A2071:$K2071)=0,"",IF(AND($L2071="SI",$M2071="NO"),IFERROR($H2071,0),0))</f>
        <v/>
      </c>
      <c r="O2071" s="9">
        <f>IF(COUNTA($A2071:$K2071)=0,"",IF($M2071="SI","CUFE o factura duplicada dentro del reporte; no se suma dos veces",IF(IFERROR($H2071,0)&lt;=0,"DIAN reporta valor susceptible 0",IF($L2071="NO",IFERROR(LOOKUP(2,1/((LISTS!$M$2:$M$13&lt;&gt;"")*ISNUMBER(SEARCH(LISTS!$M$2:$M$13,$I2071))),LISTS!$O$2:$O$13),"Medio de pago no elegible o no identificado por DIAN"),"Apta automaticamente por pago electronico y base positiva"))))</f>
        <v/>
      </c>
    </row>
    <row r="2072">
      <c r="A2072" s="9" t="n"/>
      <c r="B2072" s="9" t="n"/>
      <c r="C2072" s="12" t="n"/>
      <c r="D2072" s="11" t="n"/>
      <c r="E2072" s="11" t="n"/>
      <c r="F2072" s="11" t="n"/>
      <c r="G2072" s="11" t="n"/>
      <c r="H2072" s="11" t="n"/>
      <c r="I2072" s="9" t="n"/>
      <c r="J2072" s="9" t="n"/>
      <c r="K2072" s="9" t="n"/>
      <c r="L2072" s="9">
        <f>IF(COUNTA($A2072:$K2072)=0,"",IF(AND(IFERROR($H2072,0)&gt;0,LEN(TRIM($K2072&amp;""))&gt;0,IFERROR(LOOKUP(2,1/((LISTS!$M$2:$M$13&lt;&gt;"")*ISNUMBER(SEARCH(LISTS!$M$2:$M$13,$I2072))),LISTS!$N$2:$N$13),"NO")="SI"),"SI","NO"))</f>
        <v/>
      </c>
      <c r="M2072" s="9">
        <f>IF(COUNTA($A2072:$K2072)=0,"",IF($K2072&lt;&gt;"",IF(COUNTIF($K$19:$K2072,$K2072)&gt;1,"SI","NO"),IF(COUNTIFS($A$19:$A2072,$A2072,$C$19:$C2072,$C2072,$J$19:$J2072,$J2072,$D$19:$D2072,$D2072)&gt;1,"SI","NO")))</f>
        <v/>
      </c>
      <c r="N2072" s="11">
        <f>IF(COUNTA($A2072:$K2072)=0,"",IF(AND($L2072="SI",$M2072="NO"),IFERROR($H2072,0),0))</f>
        <v/>
      </c>
      <c r="O2072" s="9">
        <f>IF(COUNTA($A2072:$K2072)=0,"",IF($M2072="SI","CUFE o factura duplicada dentro del reporte; no se suma dos veces",IF(IFERROR($H2072,0)&lt;=0,"DIAN reporta valor susceptible 0",IF($L2072="NO",IFERROR(LOOKUP(2,1/((LISTS!$M$2:$M$13&lt;&gt;"")*ISNUMBER(SEARCH(LISTS!$M$2:$M$13,$I2072))),LISTS!$O$2:$O$13),"Medio de pago no elegible o no identificado por DIAN"),"Apta automaticamente por pago electronico y base positiva"))))</f>
        <v/>
      </c>
    </row>
    <row r="2073">
      <c r="A2073" s="9" t="n"/>
      <c r="B2073" s="9" t="n"/>
      <c r="C2073" s="12" t="n"/>
      <c r="D2073" s="11" t="n"/>
      <c r="E2073" s="11" t="n"/>
      <c r="F2073" s="11" t="n"/>
      <c r="G2073" s="11" t="n"/>
      <c r="H2073" s="11" t="n"/>
      <c r="I2073" s="9" t="n"/>
      <c r="J2073" s="9" t="n"/>
      <c r="K2073" s="9" t="n"/>
      <c r="L2073" s="9">
        <f>IF(COUNTA($A2073:$K2073)=0,"",IF(AND(IFERROR($H2073,0)&gt;0,LEN(TRIM($K2073&amp;""))&gt;0,IFERROR(LOOKUP(2,1/((LISTS!$M$2:$M$13&lt;&gt;"")*ISNUMBER(SEARCH(LISTS!$M$2:$M$13,$I2073))),LISTS!$N$2:$N$13),"NO")="SI"),"SI","NO"))</f>
        <v/>
      </c>
      <c r="M2073" s="9">
        <f>IF(COUNTA($A2073:$K2073)=0,"",IF($K2073&lt;&gt;"",IF(COUNTIF($K$19:$K2073,$K2073)&gt;1,"SI","NO"),IF(COUNTIFS($A$19:$A2073,$A2073,$C$19:$C2073,$C2073,$J$19:$J2073,$J2073,$D$19:$D2073,$D2073)&gt;1,"SI","NO")))</f>
        <v/>
      </c>
      <c r="N2073" s="11">
        <f>IF(COUNTA($A2073:$K2073)=0,"",IF(AND($L2073="SI",$M2073="NO"),IFERROR($H2073,0),0))</f>
        <v/>
      </c>
      <c r="O2073" s="9">
        <f>IF(COUNTA($A2073:$K2073)=0,"",IF($M2073="SI","CUFE o factura duplicada dentro del reporte; no se suma dos veces",IF(IFERROR($H2073,0)&lt;=0,"DIAN reporta valor susceptible 0",IF($L2073="NO",IFERROR(LOOKUP(2,1/((LISTS!$M$2:$M$13&lt;&gt;"")*ISNUMBER(SEARCH(LISTS!$M$2:$M$13,$I2073))),LISTS!$O$2:$O$13),"Medio de pago no elegible o no identificado por DIAN"),"Apta automaticamente por pago electronico y base positiva"))))</f>
        <v/>
      </c>
    </row>
    <row r="2074">
      <c r="A2074" s="9" t="n"/>
      <c r="B2074" s="9" t="n"/>
      <c r="C2074" s="12" t="n"/>
      <c r="D2074" s="11" t="n"/>
      <c r="E2074" s="11" t="n"/>
      <c r="F2074" s="11" t="n"/>
      <c r="G2074" s="11" t="n"/>
      <c r="H2074" s="11" t="n"/>
      <c r="I2074" s="9" t="n"/>
      <c r="J2074" s="9" t="n"/>
      <c r="K2074" s="9" t="n"/>
      <c r="L2074" s="9">
        <f>IF(COUNTA($A2074:$K2074)=0,"",IF(AND(IFERROR($H2074,0)&gt;0,LEN(TRIM($K2074&amp;""))&gt;0,IFERROR(LOOKUP(2,1/((LISTS!$M$2:$M$13&lt;&gt;"")*ISNUMBER(SEARCH(LISTS!$M$2:$M$13,$I2074))),LISTS!$N$2:$N$13),"NO")="SI"),"SI","NO"))</f>
        <v/>
      </c>
      <c r="M2074" s="9">
        <f>IF(COUNTA($A2074:$K2074)=0,"",IF($K2074&lt;&gt;"",IF(COUNTIF($K$19:$K2074,$K2074)&gt;1,"SI","NO"),IF(COUNTIFS($A$19:$A2074,$A2074,$C$19:$C2074,$C2074,$J$19:$J2074,$J2074,$D$19:$D2074,$D2074)&gt;1,"SI","NO")))</f>
        <v/>
      </c>
      <c r="N2074" s="11">
        <f>IF(COUNTA($A2074:$K2074)=0,"",IF(AND($L2074="SI",$M2074="NO"),IFERROR($H2074,0),0))</f>
        <v/>
      </c>
      <c r="O2074" s="9">
        <f>IF(COUNTA($A2074:$K2074)=0,"",IF($M2074="SI","CUFE o factura duplicada dentro del reporte; no se suma dos veces",IF(IFERROR($H2074,0)&lt;=0,"DIAN reporta valor susceptible 0",IF($L2074="NO",IFERROR(LOOKUP(2,1/((LISTS!$M$2:$M$13&lt;&gt;"")*ISNUMBER(SEARCH(LISTS!$M$2:$M$13,$I2074))),LISTS!$O$2:$O$13),"Medio de pago no elegible o no identificado por DIAN"),"Apta automaticamente por pago electronico y base positiva"))))</f>
        <v/>
      </c>
    </row>
    <row r="2075">
      <c r="A2075" s="9" t="n"/>
      <c r="B2075" s="9" t="n"/>
      <c r="C2075" s="12" t="n"/>
      <c r="D2075" s="11" t="n"/>
      <c r="E2075" s="11" t="n"/>
      <c r="F2075" s="11" t="n"/>
      <c r="G2075" s="11" t="n"/>
      <c r="H2075" s="11" t="n"/>
      <c r="I2075" s="9" t="n"/>
      <c r="J2075" s="9" t="n"/>
      <c r="K2075" s="9" t="n"/>
      <c r="L2075" s="9">
        <f>IF(COUNTA($A2075:$K2075)=0,"",IF(AND(IFERROR($H2075,0)&gt;0,LEN(TRIM($K2075&amp;""))&gt;0,IFERROR(LOOKUP(2,1/((LISTS!$M$2:$M$13&lt;&gt;"")*ISNUMBER(SEARCH(LISTS!$M$2:$M$13,$I2075))),LISTS!$N$2:$N$13),"NO")="SI"),"SI","NO"))</f>
        <v/>
      </c>
      <c r="M2075" s="9">
        <f>IF(COUNTA($A2075:$K2075)=0,"",IF($K2075&lt;&gt;"",IF(COUNTIF($K$19:$K2075,$K2075)&gt;1,"SI","NO"),IF(COUNTIFS($A$19:$A2075,$A2075,$C$19:$C2075,$C2075,$J$19:$J2075,$J2075,$D$19:$D2075,$D2075)&gt;1,"SI","NO")))</f>
        <v/>
      </c>
      <c r="N2075" s="11">
        <f>IF(COUNTA($A2075:$K2075)=0,"",IF(AND($L2075="SI",$M2075="NO"),IFERROR($H2075,0),0))</f>
        <v/>
      </c>
      <c r="O2075" s="9">
        <f>IF(COUNTA($A2075:$K2075)=0,"",IF($M2075="SI","CUFE o factura duplicada dentro del reporte; no se suma dos veces",IF(IFERROR($H2075,0)&lt;=0,"DIAN reporta valor susceptible 0",IF($L2075="NO",IFERROR(LOOKUP(2,1/((LISTS!$M$2:$M$13&lt;&gt;"")*ISNUMBER(SEARCH(LISTS!$M$2:$M$13,$I2075))),LISTS!$O$2:$O$13),"Medio de pago no elegible o no identificado por DIAN"),"Apta automaticamente por pago electronico y base positiva"))))</f>
        <v/>
      </c>
    </row>
    <row r="2076">
      <c r="A2076" s="9" t="n"/>
      <c r="B2076" s="9" t="n"/>
      <c r="C2076" s="12" t="n"/>
      <c r="D2076" s="11" t="n"/>
      <c r="E2076" s="11" t="n"/>
      <c r="F2076" s="11" t="n"/>
      <c r="G2076" s="11" t="n"/>
      <c r="H2076" s="11" t="n"/>
      <c r="I2076" s="9" t="n"/>
      <c r="J2076" s="9" t="n"/>
      <c r="K2076" s="9" t="n"/>
      <c r="L2076" s="9">
        <f>IF(COUNTA($A2076:$K2076)=0,"",IF(AND(IFERROR($H2076,0)&gt;0,LEN(TRIM($K2076&amp;""))&gt;0,IFERROR(LOOKUP(2,1/((LISTS!$M$2:$M$13&lt;&gt;"")*ISNUMBER(SEARCH(LISTS!$M$2:$M$13,$I2076))),LISTS!$N$2:$N$13),"NO")="SI"),"SI","NO"))</f>
        <v/>
      </c>
      <c r="M2076" s="9">
        <f>IF(COUNTA($A2076:$K2076)=0,"",IF($K2076&lt;&gt;"",IF(COUNTIF($K$19:$K2076,$K2076)&gt;1,"SI","NO"),IF(COUNTIFS($A$19:$A2076,$A2076,$C$19:$C2076,$C2076,$J$19:$J2076,$J2076,$D$19:$D2076,$D2076)&gt;1,"SI","NO")))</f>
        <v/>
      </c>
      <c r="N2076" s="11">
        <f>IF(COUNTA($A2076:$K2076)=0,"",IF(AND($L2076="SI",$M2076="NO"),IFERROR($H2076,0),0))</f>
        <v/>
      </c>
      <c r="O2076" s="9">
        <f>IF(COUNTA($A2076:$K2076)=0,"",IF($M2076="SI","CUFE o factura duplicada dentro del reporte; no se suma dos veces",IF(IFERROR($H2076,0)&lt;=0,"DIAN reporta valor susceptible 0",IF($L2076="NO",IFERROR(LOOKUP(2,1/((LISTS!$M$2:$M$13&lt;&gt;"")*ISNUMBER(SEARCH(LISTS!$M$2:$M$13,$I2076))),LISTS!$O$2:$O$13),"Medio de pago no elegible o no identificado por DIAN"),"Apta automaticamente por pago electronico y base positiva"))))</f>
        <v/>
      </c>
    </row>
    <row r="2077">
      <c r="A2077" s="9" t="n"/>
      <c r="B2077" s="9" t="n"/>
      <c r="C2077" s="12" t="n"/>
      <c r="D2077" s="11" t="n"/>
      <c r="E2077" s="11" t="n"/>
      <c r="F2077" s="11" t="n"/>
      <c r="G2077" s="11" t="n"/>
      <c r="H2077" s="11" t="n"/>
      <c r="I2077" s="9" t="n"/>
      <c r="J2077" s="9" t="n"/>
      <c r="K2077" s="9" t="n"/>
      <c r="L2077" s="9">
        <f>IF(COUNTA($A2077:$K2077)=0,"",IF(AND(IFERROR($H2077,0)&gt;0,LEN(TRIM($K2077&amp;""))&gt;0,IFERROR(LOOKUP(2,1/((LISTS!$M$2:$M$13&lt;&gt;"")*ISNUMBER(SEARCH(LISTS!$M$2:$M$13,$I2077))),LISTS!$N$2:$N$13),"NO")="SI"),"SI","NO"))</f>
        <v/>
      </c>
      <c r="M2077" s="9">
        <f>IF(COUNTA($A2077:$K2077)=0,"",IF($K2077&lt;&gt;"",IF(COUNTIF($K$19:$K2077,$K2077)&gt;1,"SI","NO"),IF(COUNTIFS($A$19:$A2077,$A2077,$C$19:$C2077,$C2077,$J$19:$J2077,$J2077,$D$19:$D2077,$D2077)&gt;1,"SI","NO")))</f>
        <v/>
      </c>
      <c r="N2077" s="11">
        <f>IF(COUNTA($A2077:$K2077)=0,"",IF(AND($L2077="SI",$M2077="NO"),IFERROR($H2077,0),0))</f>
        <v/>
      </c>
      <c r="O2077" s="9">
        <f>IF(COUNTA($A2077:$K2077)=0,"",IF($M2077="SI","CUFE o factura duplicada dentro del reporte; no se suma dos veces",IF(IFERROR($H2077,0)&lt;=0,"DIAN reporta valor susceptible 0",IF($L2077="NO",IFERROR(LOOKUP(2,1/((LISTS!$M$2:$M$13&lt;&gt;"")*ISNUMBER(SEARCH(LISTS!$M$2:$M$13,$I2077))),LISTS!$O$2:$O$13),"Medio de pago no elegible o no identificado por DIAN"),"Apta automaticamente por pago electronico y base positiva"))))</f>
        <v/>
      </c>
    </row>
    <row r="2078">
      <c r="A2078" s="9" t="n"/>
      <c r="B2078" s="9" t="n"/>
      <c r="C2078" s="12" t="n"/>
      <c r="D2078" s="11" t="n"/>
      <c r="E2078" s="11" t="n"/>
      <c r="F2078" s="11" t="n"/>
      <c r="G2078" s="11" t="n"/>
      <c r="H2078" s="11" t="n"/>
      <c r="I2078" s="9" t="n"/>
      <c r="J2078" s="9" t="n"/>
      <c r="K2078" s="9" t="n"/>
      <c r="L2078" s="9">
        <f>IF(COUNTA($A2078:$K2078)=0,"",IF(AND(IFERROR($H2078,0)&gt;0,LEN(TRIM($K2078&amp;""))&gt;0,IFERROR(LOOKUP(2,1/((LISTS!$M$2:$M$13&lt;&gt;"")*ISNUMBER(SEARCH(LISTS!$M$2:$M$13,$I2078))),LISTS!$N$2:$N$13),"NO")="SI"),"SI","NO"))</f>
        <v/>
      </c>
      <c r="M2078" s="9">
        <f>IF(COUNTA($A2078:$K2078)=0,"",IF($K2078&lt;&gt;"",IF(COUNTIF($K$19:$K2078,$K2078)&gt;1,"SI","NO"),IF(COUNTIFS($A$19:$A2078,$A2078,$C$19:$C2078,$C2078,$J$19:$J2078,$J2078,$D$19:$D2078,$D2078)&gt;1,"SI","NO")))</f>
        <v/>
      </c>
      <c r="N2078" s="11">
        <f>IF(COUNTA($A2078:$K2078)=0,"",IF(AND($L2078="SI",$M2078="NO"),IFERROR($H2078,0),0))</f>
        <v/>
      </c>
      <c r="O2078" s="9">
        <f>IF(COUNTA($A2078:$K2078)=0,"",IF($M2078="SI","CUFE o factura duplicada dentro del reporte; no se suma dos veces",IF(IFERROR($H2078,0)&lt;=0,"DIAN reporta valor susceptible 0",IF($L2078="NO",IFERROR(LOOKUP(2,1/((LISTS!$M$2:$M$13&lt;&gt;"")*ISNUMBER(SEARCH(LISTS!$M$2:$M$13,$I2078))),LISTS!$O$2:$O$13),"Medio de pago no elegible o no identificado por DIAN"),"Apta automaticamente por pago electronico y base positiva"))))</f>
        <v/>
      </c>
    </row>
    <row r="2079">
      <c r="A2079" s="9" t="n"/>
      <c r="B2079" s="9" t="n"/>
      <c r="C2079" s="12" t="n"/>
      <c r="D2079" s="11" t="n"/>
      <c r="E2079" s="11" t="n"/>
      <c r="F2079" s="11" t="n"/>
      <c r="G2079" s="11" t="n"/>
      <c r="H2079" s="11" t="n"/>
      <c r="I2079" s="9" t="n"/>
      <c r="J2079" s="9" t="n"/>
      <c r="K2079" s="9" t="n"/>
      <c r="L2079" s="9">
        <f>IF(COUNTA($A2079:$K2079)=0,"",IF(AND(IFERROR($H2079,0)&gt;0,LEN(TRIM($K2079&amp;""))&gt;0,IFERROR(LOOKUP(2,1/((LISTS!$M$2:$M$13&lt;&gt;"")*ISNUMBER(SEARCH(LISTS!$M$2:$M$13,$I2079))),LISTS!$N$2:$N$13),"NO")="SI"),"SI","NO"))</f>
        <v/>
      </c>
      <c r="M2079" s="9">
        <f>IF(COUNTA($A2079:$K2079)=0,"",IF($K2079&lt;&gt;"",IF(COUNTIF($K$19:$K2079,$K2079)&gt;1,"SI","NO"),IF(COUNTIFS($A$19:$A2079,$A2079,$C$19:$C2079,$C2079,$J$19:$J2079,$J2079,$D$19:$D2079,$D2079)&gt;1,"SI","NO")))</f>
        <v/>
      </c>
      <c r="N2079" s="11">
        <f>IF(COUNTA($A2079:$K2079)=0,"",IF(AND($L2079="SI",$M2079="NO"),IFERROR($H2079,0),0))</f>
        <v/>
      </c>
      <c r="O2079" s="9">
        <f>IF(COUNTA($A2079:$K2079)=0,"",IF($M2079="SI","CUFE o factura duplicada dentro del reporte; no se suma dos veces",IF(IFERROR($H2079,0)&lt;=0,"DIAN reporta valor susceptible 0",IF($L2079="NO",IFERROR(LOOKUP(2,1/((LISTS!$M$2:$M$13&lt;&gt;"")*ISNUMBER(SEARCH(LISTS!$M$2:$M$13,$I2079))),LISTS!$O$2:$O$13),"Medio de pago no elegible o no identificado por DIAN"),"Apta automaticamente por pago electronico y base positiva"))))</f>
        <v/>
      </c>
    </row>
    <row r="2080">
      <c r="A2080" s="9" t="n"/>
      <c r="B2080" s="9" t="n"/>
      <c r="C2080" s="12" t="n"/>
      <c r="D2080" s="11" t="n"/>
      <c r="E2080" s="11" t="n"/>
      <c r="F2080" s="11" t="n"/>
      <c r="G2080" s="11" t="n"/>
      <c r="H2080" s="11" t="n"/>
      <c r="I2080" s="9" t="n"/>
      <c r="J2080" s="9" t="n"/>
      <c r="K2080" s="9" t="n"/>
      <c r="L2080" s="9">
        <f>IF(COUNTA($A2080:$K2080)=0,"",IF(AND(IFERROR($H2080,0)&gt;0,LEN(TRIM($K2080&amp;""))&gt;0,IFERROR(LOOKUP(2,1/((LISTS!$M$2:$M$13&lt;&gt;"")*ISNUMBER(SEARCH(LISTS!$M$2:$M$13,$I2080))),LISTS!$N$2:$N$13),"NO")="SI"),"SI","NO"))</f>
        <v/>
      </c>
      <c r="M2080" s="9">
        <f>IF(COUNTA($A2080:$K2080)=0,"",IF($K2080&lt;&gt;"",IF(COUNTIF($K$19:$K2080,$K2080)&gt;1,"SI","NO"),IF(COUNTIFS($A$19:$A2080,$A2080,$C$19:$C2080,$C2080,$J$19:$J2080,$J2080,$D$19:$D2080,$D2080)&gt;1,"SI","NO")))</f>
        <v/>
      </c>
      <c r="N2080" s="11">
        <f>IF(COUNTA($A2080:$K2080)=0,"",IF(AND($L2080="SI",$M2080="NO"),IFERROR($H2080,0),0))</f>
        <v/>
      </c>
      <c r="O2080" s="9">
        <f>IF(COUNTA($A2080:$K2080)=0,"",IF($M2080="SI","CUFE o factura duplicada dentro del reporte; no se suma dos veces",IF(IFERROR($H2080,0)&lt;=0,"DIAN reporta valor susceptible 0",IF($L2080="NO",IFERROR(LOOKUP(2,1/((LISTS!$M$2:$M$13&lt;&gt;"")*ISNUMBER(SEARCH(LISTS!$M$2:$M$13,$I2080))),LISTS!$O$2:$O$13),"Medio de pago no elegible o no identificado por DIAN"),"Apta automaticamente por pago electronico y base positiva"))))</f>
        <v/>
      </c>
    </row>
    <row r="2081">
      <c r="A2081" s="9" t="n"/>
      <c r="B2081" s="9" t="n"/>
      <c r="C2081" s="12" t="n"/>
      <c r="D2081" s="11" t="n"/>
      <c r="E2081" s="11" t="n"/>
      <c r="F2081" s="11" t="n"/>
      <c r="G2081" s="11" t="n"/>
      <c r="H2081" s="11" t="n"/>
      <c r="I2081" s="9" t="n"/>
      <c r="J2081" s="9" t="n"/>
      <c r="K2081" s="9" t="n"/>
      <c r="L2081" s="9">
        <f>IF(COUNTA($A2081:$K2081)=0,"",IF(AND(IFERROR($H2081,0)&gt;0,LEN(TRIM($K2081&amp;""))&gt;0,IFERROR(LOOKUP(2,1/((LISTS!$M$2:$M$13&lt;&gt;"")*ISNUMBER(SEARCH(LISTS!$M$2:$M$13,$I2081))),LISTS!$N$2:$N$13),"NO")="SI"),"SI","NO"))</f>
        <v/>
      </c>
      <c r="M2081" s="9">
        <f>IF(COUNTA($A2081:$K2081)=0,"",IF($K2081&lt;&gt;"",IF(COUNTIF($K$19:$K2081,$K2081)&gt;1,"SI","NO"),IF(COUNTIFS($A$19:$A2081,$A2081,$C$19:$C2081,$C2081,$J$19:$J2081,$J2081,$D$19:$D2081,$D2081)&gt;1,"SI","NO")))</f>
        <v/>
      </c>
      <c r="N2081" s="11">
        <f>IF(COUNTA($A2081:$K2081)=0,"",IF(AND($L2081="SI",$M2081="NO"),IFERROR($H2081,0),0))</f>
        <v/>
      </c>
      <c r="O2081" s="9">
        <f>IF(COUNTA($A2081:$K2081)=0,"",IF($M2081="SI","CUFE o factura duplicada dentro del reporte; no se suma dos veces",IF(IFERROR($H2081,0)&lt;=0,"DIAN reporta valor susceptible 0",IF($L2081="NO",IFERROR(LOOKUP(2,1/((LISTS!$M$2:$M$13&lt;&gt;"")*ISNUMBER(SEARCH(LISTS!$M$2:$M$13,$I2081))),LISTS!$O$2:$O$13),"Medio de pago no elegible o no identificado por DIAN"),"Apta automaticamente por pago electronico y base positiva"))))</f>
        <v/>
      </c>
    </row>
    <row r="2082">
      <c r="A2082" s="9" t="n"/>
      <c r="B2082" s="9" t="n"/>
      <c r="C2082" s="12" t="n"/>
      <c r="D2082" s="11" t="n"/>
      <c r="E2082" s="11" t="n"/>
      <c r="F2082" s="11" t="n"/>
      <c r="G2082" s="11" t="n"/>
      <c r="H2082" s="11" t="n"/>
      <c r="I2082" s="9" t="n"/>
      <c r="J2082" s="9" t="n"/>
      <c r="K2082" s="9" t="n"/>
      <c r="L2082" s="9">
        <f>IF(COUNTA($A2082:$K2082)=0,"",IF(AND(IFERROR($H2082,0)&gt;0,LEN(TRIM($K2082&amp;""))&gt;0,IFERROR(LOOKUP(2,1/((LISTS!$M$2:$M$13&lt;&gt;"")*ISNUMBER(SEARCH(LISTS!$M$2:$M$13,$I2082))),LISTS!$N$2:$N$13),"NO")="SI"),"SI","NO"))</f>
        <v/>
      </c>
      <c r="M2082" s="9">
        <f>IF(COUNTA($A2082:$K2082)=0,"",IF($K2082&lt;&gt;"",IF(COUNTIF($K$19:$K2082,$K2082)&gt;1,"SI","NO"),IF(COUNTIFS($A$19:$A2082,$A2082,$C$19:$C2082,$C2082,$J$19:$J2082,$J2082,$D$19:$D2082,$D2082)&gt;1,"SI","NO")))</f>
        <v/>
      </c>
      <c r="N2082" s="11">
        <f>IF(COUNTA($A2082:$K2082)=0,"",IF(AND($L2082="SI",$M2082="NO"),IFERROR($H2082,0),0))</f>
        <v/>
      </c>
      <c r="O2082" s="9">
        <f>IF(COUNTA($A2082:$K2082)=0,"",IF($M2082="SI","CUFE o factura duplicada dentro del reporte; no se suma dos veces",IF(IFERROR($H2082,0)&lt;=0,"DIAN reporta valor susceptible 0",IF($L2082="NO",IFERROR(LOOKUP(2,1/((LISTS!$M$2:$M$13&lt;&gt;"")*ISNUMBER(SEARCH(LISTS!$M$2:$M$13,$I2082))),LISTS!$O$2:$O$13),"Medio de pago no elegible o no identificado por DIAN"),"Apta automaticamente por pago electronico y base positiva"))))</f>
        <v/>
      </c>
    </row>
    <row r="2083">
      <c r="A2083" s="9" t="n"/>
      <c r="B2083" s="9" t="n"/>
      <c r="C2083" s="12" t="n"/>
      <c r="D2083" s="11" t="n"/>
      <c r="E2083" s="11" t="n"/>
      <c r="F2083" s="11" t="n"/>
      <c r="G2083" s="11" t="n"/>
      <c r="H2083" s="11" t="n"/>
      <c r="I2083" s="9" t="n"/>
      <c r="J2083" s="9" t="n"/>
      <c r="K2083" s="9" t="n"/>
      <c r="L2083" s="9">
        <f>IF(COUNTA($A2083:$K2083)=0,"",IF(AND(IFERROR($H2083,0)&gt;0,LEN(TRIM($K2083&amp;""))&gt;0,IFERROR(LOOKUP(2,1/((LISTS!$M$2:$M$13&lt;&gt;"")*ISNUMBER(SEARCH(LISTS!$M$2:$M$13,$I2083))),LISTS!$N$2:$N$13),"NO")="SI"),"SI","NO"))</f>
        <v/>
      </c>
      <c r="M2083" s="9">
        <f>IF(COUNTA($A2083:$K2083)=0,"",IF($K2083&lt;&gt;"",IF(COUNTIF($K$19:$K2083,$K2083)&gt;1,"SI","NO"),IF(COUNTIFS($A$19:$A2083,$A2083,$C$19:$C2083,$C2083,$J$19:$J2083,$J2083,$D$19:$D2083,$D2083)&gt;1,"SI","NO")))</f>
        <v/>
      </c>
      <c r="N2083" s="11">
        <f>IF(COUNTA($A2083:$K2083)=0,"",IF(AND($L2083="SI",$M2083="NO"),IFERROR($H2083,0),0))</f>
        <v/>
      </c>
      <c r="O2083" s="9">
        <f>IF(COUNTA($A2083:$K2083)=0,"",IF($M2083="SI","CUFE o factura duplicada dentro del reporte; no se suma dos veces",IF(IFERROR($H2083,0)&lt;=0,"DIAN reporta valor susceptible 0",IF($L2083="NO",IFERROR(LOOKUP(2,1/((LISTS!$M$2:$M$13&lt;&gt;"")*ISNUMBER(SEARCH(LISTS!$M$2:$M$13,$I2083))),LISTS!$O$2:$O$13),"Medio de pago no elegible o no identificado por DIAN"),"Apta automaticamente por pago electronico y base positiva"))))</f>
        <v/>
      </c>
    </row>
    <row r="2084">
      <c r="A2084" s="9" t="n"/>
      <c r="B2084" s="9" t="n"/>
      <c r="C2084" s="12" t="n"/>
      <c r="D2084" s="11" t="n"/>
      <c r="E2084" s="11" t="n"/>
      <c r="F2084" s="11" t="n"/>
      <c r="G2084" s="11" t="n"/>
      <c r="H2084" s="11" t="n"/>
      <c r="I2084" s="9" t="n"/>
      <c r="J2084" s="9" t="n"/>
      <c r="K2084" s="9" t="n"/>
      <c r="L2084" s="9">
        <f>IF(COUNTA($A2084:$K2084)=0,"",IF(AND(IFERROR($H2084,0)&gt;0,LEN(TRIM($K2084&amp;""))&gt;0,IFERROR(LOOKUP(2,1/((LISTS!$M$2:$M$13&lt;&gt;"")*ISNUMBER(SEARCH(LISTS!$M$2:$M$13,$I2084))),LISTS!$N$2:$N$13),"NO")="SI"),"SI","NO"))</f>
        <v/>
      </c>
      <c r="M2084" s="9">
        <f>IF(COUNTA($A2084:$K2084)=0,"",IF($K2084&lt;&gt;"",IF(COUNTIF($K$19:$K2084,$K2084)&gt;1,"SI","NO"),IF(COUNTIFS($A$19:$A2084,$A2084,$C$19:$C2084,$C2084,$J$19:$J2084,$J2084,$D$19:$D2084,$D2084)&gt;1,"SI","NO")))</f>
        <v/>
      </c>
      <c r="N2084" s="11">
        <f>IF(COUNTA($A2084:$K2084)=0,"",IF(AND($L2084="SI",$M2084="NO"),IFERROR($H2084,0),0))</f>
        <v/>
      </c>
      <c r="O2084" s="9">
        <f>IF(COUNTA($A2084:$K2084)=0,"",IF($M2084="SI","CUFE o factura duplicada dentro del reporte; no se suma dos veces",IF(IFERROR($H2084,0)&lt;=0,"DIAN reporta valor susceptible 0",IF($L2084="NO",IFERROR(LOOKUP(2,1/((LISTS!$M$2:$M$13&lt;&gt;"")*ISNUMBER(SEARCH(LISTS!$M$2:$M$13,$I2084))),LISTS!$O$2:$O$13),"Medio de pago no elegible o no identificado por DIAN"),"Apta automaticamente por pago electronico y base positiva"))))</f>
        <v/>
      </c>
    </row>
    <row r="2085">
      <c r="A2085" s="9" t="n"/>
      <c r="B2085" s="9" t="n"/>
      <c r="C2085" s="12" t="n"/>
      <c r="D2085" s="11" t="n"/>
      <c r="E2085" s="11" t="n"/>
      <c r="F2085" s="11" t="n"/>
      <c r="G2085" s="11" t="n"/>
      <c r="H2085" s="11" t="n"/>
      <c r="I2085" s="9" t="n"/>
      <c r="J2085" s="9" t="n"/>
      <c r="K2085" s="9" t="n"/>
      <c r="L2085" s="9">
        <f>IF(COUNTA($A2085:$K2085)=0,"",IF(AND(IFERROR($H2085,0)&gt;0,LEN(TRIM($K2085&amp;""))&gt;0,IFERROR(LOOKUP(2,1/((LISTS!$M$2:$M$13&lt;&gt;"")*ISNUMBER(SEARCH(LISTS!$M$2:$M$13,$I2085))),LISTS!$N$2:$N$13),"NO")="SI"),"SI","NO"))</f>
        <v/>
      </c>
      <c r="M2085" s="9">
        <f>IF(COUNTA($A2085:$K2085)=0,"",IF($K2085&lt;&gt;"",IF(COUNTIF($K$19:$K2085,$K2085)&gt;1,"SI","NO"),IF(COUNTIFS($A$19:$A2085,$A2085,$C$19:$C2085,$C2085,$J$19:$J2085,$J2085,$D$19:$D2085,$D2085)&gt;1,"SI","NO")))</f>
        <v/>
      </c>
      <c r="N2085" s="11">
        <f>IF(COUNTA($A2085:$K2085)=0,"",IF(AND($L2085="SI",$M2085="NO"),IFERROR($H2085,0),0))</f>
        <v/>
      </c>
      <c r="O2085" s="9">
        <f>IF(COUNTA($A2085:$K2085)=0,"",IF($M2085="SI","CUFE o factura duplicada dentro del reporte; no se suma dos veces",IF(IFERROR($H2085,0)&lt;=0,"DIAN reporta valor susceptible 0",IF($L2085="NO",IFERROR(LOOKUP(2,1/((LISTS!$M$2:$M$13&lt;&gt;"")*ISNUMBER(SEARCH(LISTS!$M$2:$M$13,$I2085))),LISTS!$O$2:$O$13),"Medio de pago no elegible o no identificado por DIAN"),"Apta automaticamente por pago electronico y base positiva"))))</f>
        <v/>
      </c>
    </row>
    <row r="2086">
      <c r="A2086" s="9" t="n"/>
      <c r="B2086" s="9" t="n"/>
      <c r="C2086" s="12" t="n"/>
      <c r="D2086" s="11" t="n"/>
      <c r="E2086" s="11" t="n"/>
      <c r="F2086" s="11" t="n"/>
      <c r="G2086" s="11" t="n"/>
      <c r="H2086" s="11" t="n"/>
      <c r="I2086" s="9" t="n"/>
      <c r="J2086" s="9" t="n"/>
      <c r="K2086" s="9" t="n"/>
      <c r="L2086" s="9">
        <f>IF(COUNTA($A2086:$K2086)=0,"",IF(AND(IFERROR($H2086,0)&gt;0,LEN(TRIM($K2086&amp;""))&gt;0,IFERROR(LOOKUP(2,1/((LISTS!$M$2:$M$13&lt;&gt;"")*ISNUMBER(SEARCH(LISTS!$M$2:$M$13,$I2086))),LISTS!$N$2:$N$13),"NO")="SI"),"SI","NO"))</f>
        <v/>
      </c>
      <c r="M2086" s="9">
        <f>IF(COUNTA($A2086:$K2086)=0,"",IF($K2086&lt;&gt;"",IF(COUNTIF($K$19:$K2086,$K2086)&gt;1,"SI","NO"),IF(COUNTIFS($A$19:$A2086,$A2086,$C$19:$C2086,$C2086,$J$19:$J2086,$J2086,$D$19:$D2086,$D2086)&gt;1,"SI","NO")))</f>
        <v/>
      </c>
      <c r="N2086" s="11">
        <f>IF(COUNTA($A2086:$K2086)=0,"",IF(AND($L2086="SI",$M2086="NO"),IFERROR($H2086,0),0))</f>
        <v/>
      </c>
      <c r="O2086" s="9">
        <f>IF(COUNTA($A2086:$K2086)=0,"",IF($M2086="SI","CUFE o factura duplicada dentro del reporte; no se suma dos veces",IF(IFERROR($H2086,0)&lt;=0,"DIAN reporta valor susceptible 0",IF($L2086="NO",IFERROR(LOOKUP(2,1/((LISTS!$M$2:$M$13&lt;&gt;"")*ISNUMBER(SEARCH(LISTS!$M$2:$M$13,$I2086))),LISTS!$O$2:$O$13),"Medio de pago no elegible o no identificado por DIAN"),"Apta automaticamente por pago electronico y base positiva"))))</f>
        <v/>
      </c>
    </row>
    <row r="2087">
      <c r="A2087" s="9" t="n"/>
      <c r="B2087" s="9" t="n"/>
      <c r="C2087" s="12" t="n"/>
      <c r="D2087" s="11" t="n"/>
      <c r="E2087" s="11" t="n"/>
      <c r="F2087" s="11" t="n"/>
      <c r="G2087" s="11" t="n"/>
      <c r="H2087" s="11" t="n"/>
      <c r="I2087" s="9" t="n"/>
      <c r="J2087" s="9" t="n"/>
      <c r="K2087" s="9" t="n"/>
      <c r="L2087" s="9">
        <f>IF(COUNTA($A2087:$K2087)=0,"",IF(AND(IFERROR($H2087,0)&gt;0,LEN(TRIM($K2087&amp;""))&gt;0,IFERROR(LOOKUP(2,1/((LISTS!$M$2:$M$13&lt;&gt;"")*ISNUMBER(SEARCH(LISTS!$M$2:$M$13,$I2087))),LISTS!$N$2:$N$13),"NO")="SI"),"SI","NO"))</f>
        <v/>
      </c>
      <c r="M2087" s="9">
        <f>IF(COUNTA($A2087:$K2087)=0,"",IF($K2087&lt;&gt;"",IF(COUNTIF($K$19:$K2087,$K2087)&gt;1,"SI","NO"),IF(COUNTIFS($A$19:$A2087,$A2087,$C$19:$C2087,$C2087,$J$19:$J2087,$J2087,$D$19:$D2087,$D2087)&gt;1,"SI","NO")))</f>
        <v/>
      </c>
      <c r="N2087" s="11">
        <f>IF(COUNTA($A2087:$K2087)=0,"",IF(AND($L2087="SI",$M2087="NO"),IFERROR($H2087,0),0))</f>
        <v/>
      </c>
      <c r="O2087" s="9">
        <f>IF(COUNTA($A2087:$K2087)=0,"",IF($M2087="SI","CUFE o factura duplicada dentro del reporte; no se suma dos veces",IF(IFERROR($H2087,0)&lt;=0,"DIAN reporta valor susceptible 0",IF($L2087="NO",IFERROR(LOOKUP(2,1/((LISTS!$M$2:$M$13&lt;&gt;"")*ISNUMBER(SEARCH(LISTS!$M$2:$M$13,$I2087))),LISTS!$O$2:$O$13),"Medio de pago no elegible o no identificado por DIAN"),"Apta automaticamente por pago electronico y base positiva"))))</f>
        <v/>
      </c>
    </row>
    <row r="2088">
      <c r="A2088" s="9" t="n"/>
      <c r="B2088" s="9" t="n"/>
      <c r="C2088" s="12" t="n"/>
      <c r="D2088" s="11" t="n"/>
      <c r="E2088" s="11" t="n"/>
      <c r="F2088" s="11" t="n"/>
      <c r="G2088" s="11" t="n"/>
      <c r="H2088" s="11" t="n"/>
      <c r="I2088" s="9" t="n"/>
      <c r="J2088" s="9" t="n"/>
      <c r="K2088" s="9" t="n"/>
      <c r="L2088" s="9">
        <f>IF(COUNTA($A2088:$K2088)=0,"",IF(AND(IFERROR($H2088,0)&gt;0,LEN(TRIM($K2088&amp;""))&gt;0,IFERROR(LOOKUP(2,1/((LISTS!$M$2:$M$13&lt;&gt;"")*ISNUMBER(SEARCH(LISTS!$M$2:$M$13,$I2088))),LISTS!$N$2:$N$13),"NO")="SI"),"SI","NO"))</f>
        <v/>
      </c>
      <c r="M2088" s="9">
        <f>IF(COUNTA($A2088:$K2088)=0,"",IF($K2088&lt;&gt;"",IF(COUNTIF($K$19:$K2088,$K2088)&gt;1,"SI","NO"),IF(COUNTIFS($A$19:$A2088,$A2088,$C$19:$C2088,$C2088,$J$19:$J2088,$J2088,$D$19:$D2088,$D2088)&gt;1,"SI","NO")))</f>
        <v/>
      </c>
      <c r="N2088" s="11">
        <f>IF(COUNTA($A2088:$K2088)=0,"",IF(AND($L2088="SI",$M2088="NO"),IFERROR($H2088,0),0))</f>
        <v/>
      </c>
      <c r="O2088" s="9">
        <f>IF(COUNTA($A2088:$K2088)=0,"",IF($M2088="SI","CUFE o factura duplicada dentro del reporte; no se suma dos veces",IF(IFERROR($H2088,0)&lt;=0,"DIAN reporta valor susceptible 0",IF($L2088="NO",IFERROR(LOOKUP(2,1/((LISTS!$M$2:$M$13&lt;&gt;"")*ISNUMBER(SEARCH(LISTS!$M$2:$M$13,$I2088))),LISTS!$O$2:$O$13),"Medio de pago no elegible o no identificado por DIAN"),"Apta automaticamente por pago electronico y base positiva"))))</f>
        <v/>
      </c>
    </row>
    <row r="2089">
      <c r="A2089" s="9" t="n"/>
      <c r="B2089" s="9" t="n"/>
      <c r="C2089" s="12" t="n"/>
      <c r="D2089" s="11" t="n"/>
      <c r="E2089" s="11" t="n"/>
      <c r="F2089" s="11" t="n"/>
      <c r="G2089" s="11" t="n"/>
      <c r="H2089" s="11" t="n"/>
      <c r="I2089" s="9" t="n"/>
      <c r="J2089" s="9" t="n"/>
      <c r="K2089" s="9" t="n"/>
      <c r="L2089" s="9">
        <f>IF(COUNTA($A2089:$K2089)=0,"",IF(AND(IFERROR($H2089,0)&gt;0,LEN(TRIM($K2089&amp;""))&gt;0,IFERROR(LOOKUP(2,1/((LISTS!$M$2:$M$13&lt;&gt;"")*ISNUMBER(SEARCH(LISTS!$M$2:$M$13,$I2089))),LISTS!$N$2:$N$13),"NO")="SI"),"SI","NO"))</f>
        <v/>
      </c>
      <c r="M2089" s="9">
        <f>IF(COUNTA($A2089:$K2089)=0,"",IF($K2089&lt;&gt;"",IF(COUNTIF($K$19:$K2089,$K2089)&gt;1,"SI","NO"),IF(COUNTIFS($A$19:$A2089,$A2089,$C$19:$C2089,$C2089,$J$19:$J2089,$J2089,$D$19:$D2089,$D2089)&gt;1,"SI","NO")))</f>
        <v/>
      </c>
      <c r="N2089" s="11">
        <f>IF(COUNTA($A2089:$K2089)=0,"",IF(AND($L2089="SI",$M2089="NO"),IFERROR($H2089,0),0))</f>
        <v/>
      </c>
      <c r="O2089" s="9">
        <f>IF(COUNTA($A2089:$K2089)=0,"",IF($M2089="SI","CUFE o factura duplicada dentro del reporte; no se suma dos veces",IF(IFERROR($H2089,0)&lt;=0,"DIAN reporta valor susceptible 0",IF($L2089="NO",IFERROR(LOOKUP(2,1/((LISTS!$M$2:$M$13&lt;&gt;"")*ISNUMBER(SEARCH(LISTS!$M$2:$M$13,$I2089))),LISTS!$O$2:$O$13),"Medio de pago no elegible o no identificado por DIAN"),"Apta automaticamente por pago electronico y base positiva"))))</f>
        <v/>
      </c>
    </row>
    <row r="2090">
      <c r="A2090" s="9" t="n"/>
      <c r="B2090" s="9" t="n"/>
      <c r="C2090" s="12" t="n"/>
      <c r="D2090" s="11" t="n"/>
      <c r="E2090" s="11" t="n"/>
      <c r="F2090" s="11" t="n"/>
      <c r="G2090" s="11" t="n"/>
      <c r="H2090" s="11" t="n"/>
      <c r="I2090" s="9" t="n"/>
      <c r="J2090" s="9" t="n"/>
      <c r="K2090" s="9" t="n"/>
      <c r="L2090" s="9">
        <f>IF(COUNTA($A2090:$K2090)=0,"",IF(AND(IFERROR($H2090,0)&gt;0,LEN(TRIM($K2090&amp;""))&gt;0,IFERROR(LOOKUP(2,1/((LISTS!$M$2:$M$13&lt;&gt;"")*ISNUMBER(SEARCH(LISTS!$M$2:$M$13,$I2090))),LISTS!$N$2:$N$13),"NO")="SI"),"SI","NO"))</f>
        <v/>
      </c>
      <c r="M2090" s="9">
        <f>IF(COUNTA($A2090:$K2090)=0,"",IF($K2090&lt;&gt;"",IF(COUNTIF($K$19:$K2090,$K2090)&gt;1,"SI","NO"),IF(COUNTIFS($A$19:$A2090,$A2090,$C$19:$C2090,$C2090,$J$19:$J2090,$J2090,$D$19:$D2090,$D2090)&gt;1,"SI","NO")))</f>
        <v/>
      </c>
      <c r="N2090" s="11">
        <f>IF(COUNTA($A2090:$K2090)=0,"",IF(AND($L2090="SI",$M2090="NO"),IFERROR($H2090,0),0))</f>
        <v/>
      </c>
      <c r="O2090" s="9">
        <f>IF(COUNTA($A2090:$K2090)=0,"",IF($M2090="SI","CUFE o factura duplicada dentro del reporte; no se suma dos veces",IF(IFERROR($H2090,0)&lt;=0,"DIAN reporta valor susceptible 0",IF($L2090="NO",IFERROR(LOOKUP(2,1/((LISTS!$M$2:$M$13&lt;&gt;"")*ISNUMBER(SEARCH(LISTS!$M$2:$M$13,$I2090))),LISTS!$O$2:$O$13),"Medio de pago no elegible o no identificado por DIAN"),"Apta automaticamente por pago electronico y base positiva"))))</f>
        <v/>
      </c>
    </row>
    <row r="2091">
      <c r="A2091" s="9" t="n"/>
      <c r="B2091" s="9" t="n"/>
      <c r="C2091" s="12" t="n"/>
      <c r="D2091" s="11" t="n"/>
      <c r="E2091" s="11" t="n"/>
      <c r="F2091" s="11" t="n"/>
      <c r="G2091" s="11" t="n"/>
      <c r="H2091" s="11" t="n"/>
      <c r="I2091" s="9" t="n"/>
      <c r="J2091" s="9" t="n"/>
      <c r="K2091" s="9" t="n"/>
      <c r="L2091" s="9">
        <f>IF(COUNTA($A2091:$K2091)=0,"",IF(AND(IFERROR($H2091,0)&gt;0,LEN(TRIM($K2091&amp;""))&gt;0,IFERROR(LOOKUP(2,1/((LISTS!$M$2:$M$13&lt;&gt;"")*ISNUMBER(SEARCH(LISTS!$M$2:$M$13,$I2091))),LISTS!$N$2:$N$13),"NO")="SI"),"SI","NO"))</f>
        <v/>
      </c>
      <c r="M2091" s="9">
        <f>IF(COUNTA($A2091:$K2091)=0,"",IF($K2091&lt;&gt;"",IF(COUNTIF($K$19:$K2091,$K2091)&gt;1,"SI","NO"),IF(COUNTIFS($A$19:$A2091,$A2091,$C$19:$C2091,$C2091,$J$19:$J2091,$J2091,$D$19:$D2091,$D2091)&gt;1,"SI","NO")))</f>
        <v/>
      </c>
      <c r="N2091" s="11">
        <f>IF(COUNTA($A2091:$K2091)=0,"",IF(AND($L2091="SI",$M2091="NO"),IFERROR($H2091,0),0))</f>
        <v/>
      </c>
      <c r="O2091" s="9">
        <f>IF(COUNTA($A2091:$K2091)=0,"",IF($M2091="SI","CUFE o factura duplicada dentro del reporte; no se suma dos veces",IF(IFERROR($H2091,0)&lt;=0,"DIAN reporta valor susceptible 0",IF($L2091="NO",IFERROR(LOOKUP(2,1/((LISTS!$M$2:$M$13&lt;&gt;"")*ISNUMBER(SEARCH(LISTS!$M$2:$M$13,$I2091))),LISTS!$O$2:$O$13),"Medio de pago no elegible o no identificado por DIAN"),"Apta automaticamente por pago electronico y base positiva"))))</f>
        <v/>
      </c>
    </row>
    <row r="2092">
      <c r="A2092" s="9" t="n"/>
      <c r="B2092" s="9" t="n"/>
      <c r="C2092" s="12" t="n"/>
      <c r="D2092" s="11" t="n"/>
      <c r="E2092" s="11" t="n"/>
      <c r="F2092" s="11" t="n"/>
      <c r="G2092" s="11" t="n"/>
      <c r="H2092" s="11" t="n"/>
      <c r="I2092" s="9" t="n"/>
      <c r="J2092" s="9" t="n"/>
      <c r="K2092" s="9" t="n"/>
      <c r="L2092" s="9">
        <f>IF(COUNTA($A2092:$K2092)=0,"",IF(AND(IFERROR($H2092,0)&gt;0,LEN(TRIM($K2092&amp;""))&gt;0,IFERROR(LOOKUP(2,1/((LISTS!$M$2:$M$13&lt;&gt;"")*ISNUMBER(SEARCH(LISTS!$M$2:$M$13,$I2092))),LISTS!$N$2:$N$13),"NO")="SI"),"SI","NO"))</f>
        <v/>
      </c>
      <c r="M2092" s="9">
        <f>IF(COUNTA($A2092:$K2092)=0,"",IF($K2092&lt;&gt;"",IF(COUNTIF($K$19:$K2092,$K2092)&gt;1,"SI","NO"),IF(COUNTIFS($A$19:$A2092,$A2092,$C$19:$C2092,$C2092,$J$19:$J2092,$J2092,$D$19:$D2092,$D2092)&gt;1,"SI","NO")))</f>
        <v/>
      </c>
      <c r="N2092" s="11">
        <f>IF(COUNTA($A2092:$K2092)=0,"",IF(AND($L2092="SI",$M2092="NO"),IFERROR($H2092,0),0))</f>
        <v/>
      </c>
      <c r="O2092" s="9">
        <f>IF(COUNTA($A2092:$K2092)=0,"",IF($M2092="SI","CUFE o factura duplicada dentro del reporte; no se suma dos veces",IF(IFERROR($H2092,0)&lt;=0,"DIAN reporta valor susceptible 0",IF($L2092="NO",IFERROR(LOOKUP(2,1/((LISTS!$M$2:$M$13&lt;&gt;"")*ISNUMBER(SEARCH(LISTS!$M$2:$M$13,$I2092))),LISTS!$O$2:$O$13),"Medio de pago no elegible o no identificado por DIAN"),"Apta automaticamente por pago electronico y base positiva"))))</f>
        <v/>
      </c>
    </row>
    <row r="2093">
      <c r="A2093" s="9" t="n"/>
      <c r="B2093" s="9" t="n"/>
      <c r="C2093" s="12" t="n"/>
      <c r="D2093" s="11" t="n"/>
      <c r="E2093" s="11" t="n"/>
      <c r="F2093" s="11" t="n"/>
      <c r="G2093" s="11" t="n"/>
      <c r="H2093" s="11" t="n"/>
      <c r="I2093" s="9" t="n"/>
      <c r="J2093" s="9" t="n"/>
      <c r="K2093" s="9" t="n"/>
      <c r="L2093" s="9">
        <f>IF(COUNTA($A2093:$K2093)=0,"",IF(AND(IFERROR($H2093,0)&gt;0,LEN(TRIM($K2093&amp;""))&gt;0,IFERROR(LOOKUP(2,1/((LISTS!$M$2:$M$13&lt;&gt;"")*ISNUMBER(SEARCH(LISTS!$M$2:$M$13,$I2093))),LISTS!$N$2:$N$13),"NO")="SI"),"SI","NO"))</f>
        <v/>
      </c>
      <c r="M2093" s="9">
        <f>IF(COUNTA($A2093:$K2093)=0,"",IF($K2093&lt;&gt;"",IF(COUNTIF($K$19:$K2093,$K2093)&gt;1,"SI","NO"),IF(COUNTIFS($A$19:$A2093,$A2093,$C$19:$C2093,$C2093,$J$19:$J2093,$J2093,$D$19:$D2093,$D2093)&gt;1,"SI","NO")))</f>
        <v/>
      </c>
      <c r="N2093" s="11">
        <f>IF(COUNTA($A2093:$K2093)=0,"",IF(AND($L2093="SI",$M2093="NO"),IFERROR($H2093,0),0))</f>
        <v/>
      </c>
      <c r="O2093" s="9">
        <f>IF(COUNTA($A2093:$K2093)=0,"",IF($M2093="SI","CUFE o factura duplicada dentro del reporte; no se suma dos veces",IF(IFERROR($H2093,0)&lt;=0,"DIAN reporta valor susceptible 0",IF($L2093="NO",IFERROR(LOOKUP(2,1/((LISTS!$M$2:$M$13&lt;&gt;"")*ISNUMBER(SEARCH(LISTS!$M$2:$M$13,$I2093))),LISTS!$O$2:$O$13),"Medio de pago no elegible o no identificado por DIAN"),"Apta automaticamente por pago electronico y base positiva"))))</f>
        <v/>
      </c>
    </row>
    <row r="2094">
      <c r="A2094" s="9" t="n"/>
      <c r="B2094" s="9" t="n"/>
      <c r="C2094" s="12" t="n"/>
      <c r="D2094" s="11" t="n"/>
      <c r="E2094" s="11" t="n"/>
      <c r="F2094" s="11" t="n"/>
      <c r="G2094" s="11" t="n"/>
      <c r="H2094" s="11" t="n"/>
      <c r="I2094" s="9" t="n"/>
      <c r="J2094" s="9" t="n"/>
      <c r="K2094" s="9" t="n"/>
      <c r="L2094" s="9">
        <f>IF(COUNTA($A2094:$K2094)=0,"",IF(AND(IFERROR($H2094,0)&gt;0,LEN(TRIM($K2094&amp;""))&gt;0,IFERROR(LOOKUP(2,1/((LISTS!$M$2:$M$13&lt;&gt;"")*ISNUMBER(SEARCH(LISTS!$M$2:$M$13,$I2094))),LISTS!$N$2:$N$13),"NO")="SI"),"SI","NO"))</f>
        <v/>
      </c>
      <c r="M2094" s="9">
        <f>IF(COUNTA($A2094:$K2094)=0,"",IF($K2094&lt;&gt;"",IF(COUNTIF($K$19:$K2094,$K2094)&gt;1,"SI","NO"),IF(COUNTIFS($A$19:$A2094,$A2094,$C$19:$C2094,$C2094,$J$19:$J2094,$J2094,$D$19:$D2094,$D2094)&gt;1,"SI","NO")))</f>
        <v/>
      </c>
      <c r="N2094" s="11">
        <f>IF(COUNTA($A2094:$K2094)=0,"",IF(AND($L2094="SI",$M2094="NO"),IFERROR($H2094,0),0))</f>
        <v/>
      </c>
      <c r="O2094" s="9">
        <f>IF(COUNTA($A2094:$K2094)=0,"",IF($M2094="SI","CUFE o factura duplicada dentro del reporte; no se suma dos veces",IF(IFERROR($H2094,0)&lt;=0,"DIAN reporta valor susceptible 0",IF($L2094="NO",IFERROR(LOOKUP(2,1/((LISTS!$M$2:$M$13&lt;&gt;"")*ISNUMBER(SEARCH(LISTS!$M$2:$M$13,$I2094))),LISTS!$O$2:$O$13),"Medio de pago no elegible o no identificado por DIAN"),"Apta automaticamente por pago electronico y base positiva"))))</f>
        <v/>
      </c>
    </row>
    <row r="2095">
      <c r="A2095" s="9" t="n"/>
      <c r="B2095" s="9" t="n"/>
      <c r="C2095" s="12" t="n"/>
      <c r="D2095" s="11" t="n"/>
      <c r="E2095" s="11" t="n"/>
      <c r="F2095" s="11" t="n"/>
      <c r="G2095" s="11" t="n"/>
      <c r="H2095" s="11" t="n"/>
      <c r="I2095" s="9" t="n"/>
      <c r="J2095" s="9" t="n"/>
      <c r="K2095" s="9" t="n"/>
      <c r="L2095" s="9">
        <f>IF(COUNTA($A2095:$K2095)=0,"",IF(AND(IFERROR($H2095,0)&gt;0,LEN(TRIM($K2095&amp;""))&gt;0,IFERROR(LOOKUP(2,1/((LISTS!$M$2:$M$13&lt;&gt;"")*ISNUMBER(SEARCH(LISTS!$M$2:$M$13,$I2095))),LISTS!$N$2:$N$13),"NO")="SI"),"SI","NO"))</f>
        <v/>
      </c>
      <c r="M2095" s="9">
        <f>IF(COUNTA($A2095:$K2095)=0,"",IF($K2095&lt;&gt;"",IF(COUNTIF($K$19:$K2095,$K2095)&gt;1,"SI","NO"),IF(COUNTIFS($A$19:$A2095,$A2095,$C$19:$C2095,$C2095,$J$19:$J2095,$J2095,$D$19:$D2095,$D2095)&gt;1,"SI","NO")))</f>
        <v/>
      </c>
      <c r="N2095" s="11">
        <f>IF(COUNTA($A2095:$K2095)=0,"",IF(AND($L2095="SI",$M2095="NO"),IFERROR($H2095,0),0))</f>
        <v/>
      </c>
      <c r="O2095" s="9">
        <f>IF(COUNTA($A2095:$K2095)=0,"",IF($M2095="SI","CUFE o factura duplicada dentro del reporte; no se suma dos veces",IF(IFERROR($H2095,0)&lt;=0,"DIAN reporta valor susceptible 0",IF($L2095="NO",IFERROR(LOOKUP(2,1/((LISTS!$M$2:$M$13&lt;&gt;"")*ISNUMBER(SEARCH(LISTS!$M$2:$M$13,$I2095))),LISTS!$O$2:$O$13),"Medio de pago no elegible o no identificado por DIAN"),"Apta automaticamente por pago electronico y base positiva"))))</f>
        <v/>
      </c>
    </row>
    <row r="2096">
      <c r="A2096" s="9" t="n"/>
      <c r="B2096" s="9" t="n"/>
      <c r="C2096" s="12" t="n"/>
      <c r="D2096" s="11" t="n"/>
      <c r="E2096" s="11" t="n"/>
      <c r="F2096" s="11" t="n"/>
      <c r="G2096" s="11" t="n"/>
      <c r="H2096" s="11" t="n"/>
      <c r="I2096" s="9" t="n"/>
      <c r="J2096" s="9" t="n"/>
      <c r="K2096" s="9" t="n"/>
      <c r="L2096" s="9">
        <f>IF(COUNTA($A2096:$K2096)=0,"",IF(AND(IFERROR($H2096,0)&gt;0,LEN(TRIM($K2096&amp;""))&gt;0,IFERROR(LOOKUP(2,1/((LISTS!$M$2:$M$13&lt;&gt;"")*ISNUMBER(SEARCH(LISTS!$M$2:$M$13,$I2096))),LISTS!$N$2:$N$13),"NO")="SI"),"SI","NO"))</f>
        <v/>
      </c>
      <c r="M2096" s="9">
        <f>IF(COUNTA($A2096:$K2096)=0,"",IF($K2096&lt;&gt;"",IF(COUNTIF($K$19:$K2096,$K2096)&gt;1,"SI","NO"),IF(COUNTIFS($A$19:$A2096,$A2096,$C$19:$C2096,$C2096,$J$19:$J2096,$J2096,$D$19:$D2096,$D2096)&gt;1,"SI","NO")))</f>
        <v/>
      </c>
      <c r="N2096" s="11">
        <f>IF(COUNTA($A2096:$K2096)=0,"",IF(AND($L2096="SI",$M2096="NO"),IFERROR($H2096,0),0))</f>
        <v/>
      </c>
      <c r="O2096" s="9">
        <f>IF(COUNTA($A2096:$K2096)=0,"",IF($M2096="SI","CUFE o factura duplicada dentro del reporte; no se suma dos veces",IF(IFERROR($H2096,0)&lt;=0,"DIAN reporta valor susceptible 0",IF($L2096="NO",IFERROR(LOOKUP(2,1/((LISTS!$M$2:$M$13&lt;&gt;"")*ISNUMBER(SEARCH(LISTS!$M$2:$M$13,$I2096))),LISTS!$O$2:$O$13),"Medio de pago no elegible o no identificado por DIAN"),"Apta automaticamente por pago electronico y base positiva"))))</f>
        <v/>
      </c>
    </row>
    <row r="2097">
      <c r="A2097" s="9" t="n"/>
      <c r="B2097" s="9" t="n"/>
      <c r="C2097" s="12" t="n"/>
      <c r="D2097" s="11" t="n"/>
      <c r="E2097" s="11" t="n"/>
      <c r="F2097" s="11" t="n"/>
      <c r="G2097" s="11" t="n"/>
      <c r="H2097" s="11" t="n"/>
      <c r="I2097" s="9" t="n"/>
      <c r="J2097" s="9" t="n"/>
      <c r="K2097" s="9" t="n"/>
      <c r="L2097" s="9">
        <f>IF(COUNTA($A2097:$K2097)=0,"",IF(AND(IFERROR($H2097,0)&gt;0,LEN(TRIM($K2097&amp;""))&gt;0,IFERROR(LOOKUP(2,1/((LISTS!$M$2:$M$13&lt;&gt;"")*ISNUMBER(SEARCH(LISTS!$M$2:$M$13,$I2097))),LISTS!$N$2:$N$13),"NO")="SI"),"SI","NO"))</f>
        <v/>
      </c>
      <c r="M2097" s="9">
        <f>IF(COUNTA($A2097:$K2097)=0,"",IF($K2097&lt;&gt;"",IF(COUNTIF($K$19:$K2097,$K2097)&gt;1,"SI","NO"),IF(COUNTIFS($A$19:$A2097,$A2097,$C$19:$C2097,$C2097,$J$19:$J2097,$J2097,$D$19:$D2097,$D2097)&gt;1,"SI","NO")))</f>
        <v/>
      </c>
      <c r="N2097" s="11">
        <f>IF(COUNTA($A2097:$K2097)=0,"",IF(AND($L2097="SI",$M2097="NO"),IFERROR($H2097,0),0))</f>
        <v/>
      </c>
      <c r="O2097" s="9">
        <f>IF(COUNTA($A2097:$K2097)=0,"",IF($M2097="SI","CUFE o factura duplicada dentro del reporte; no se suma dos veces",IF(IFERROR($H2097,0)&lt;=0,"DIAN reporta valor susceptible 0",IF($L2097="NO",IFERROR(LOOKUP(2,1/((LISTS!$M$2:$M$13&lt;&gt;"")*ISNUMBER(SEARCH(LISTS!$M$2:$M$13,$I2097))),LISTS!$O$2:$O$13),"Medio de pago no elegible o no identificado por DIAN"),"Apta automaticamente por pago electronico y base positiva"))))</f>
        <v/>
      </c>
    </row>
    <row r="2098">
      <c r="A2098" s="9" t="n"/>
      <c r="B2098" s="9" t="n"/>
      <c r="C2098" s="12" t="n"/>
      <c r="D2098" s="11" t="n"/>
      <c r="E2098" s="11" t="n"/>
      <c r="F2098" s="11" t="n"/>
      <c r="G2098" s="11" t="n"/>
      <c r="H2098" s="11" t="n"/>
      <c r="I2098" s="9" t="n"/>
      <c r="J2098" s="9" t="n"/>
      <c r="K2098" s="9" t="n"/>
      <c r="L2098" s="9">
        <f>IF(COUNTA($A2098:$K2098)=0,"",IF(AND(IFERROR($H2098,0)&gt;0,LEN(TRIM($K2098&amp;""))&gt;0,IFERROR(LOOKUP(2,1/((LISTS!$M$2:$M$13&lt;&gt;"")*ISNUMBER(SEARCH(LISTS!$M$2:$M$13,$I2098))),LISTS!$N$2:$N$13),"NO")="SI"),"SI","NO"))</f>
        <v/>
      </c>
      <c r="M2098" s="9">
        <f>IF(COUNTA($A2098:$K2098)=0,"",IF($K2098&lt;&gt;"",IF(COUNTIF($K$19:$K2098,$K2098)&gt;1,"SI","NO"),IF(COUNTIFS($A$19:$A2098,$A2098,$C$19:$C2098,$C2098,$J$19:$J2098,$J2098,$D$19:$D2098,$D2098)&gt;1,"SI","NO")))</f>
        <v/>
      </c>
      <c r="N2098" s="11">
        <f>IF(COUNTA($A2098:$K2098)=0,"",IF(AND($L2098="SI",$M2098="NO"),IFERROR($H2098,0),0))</f>
        <v/>
      </c>
      <c r="O2098" s="9">
        <f>IF(COUNTA($A2098:$K2098)=0,"",IF($M2098="SI","CUFE o factura duplicada dentro del reporte; no se suma dos veces",IF(IFERROR($H2098,0)&lt;=0,"DIAN reporta valor susceptible 0",IF($L2098="NO",IFERROR(LOOKUP(2,1/((LISTS!$M$2:$M$13&lt;&gt;"")*ISNUMBER(SEARCH(LISTS!$M$2:$M$13,$I2098))),LISTS!$O$2:$O$13),"Medio de pago no elegible o no identificado por DIAN"),"Apta automaticamente por pago electronico y base positiva"))))</f>
        <v/>
      </c>
    </row>
    <row r="2099">
      <c r="A2099" s="9" t="n"/>
      <c r="B2099" s="9" t="n"/>
      <c r="C2099" s="12" t="n"/>
      <c r="D2099" s="11" t="n"/>
      <c r="E2099" s="11" t="n"/>
      <c r="F2099" s="11" t="n"/>
      <c r="G2099" s="11" t="n"/>
      <c r="H2099" s="11" t="n"/>
      <c r="I2099" s="9" t="n"/>
      <c r="J2099" s="9" t="n"/>
      <c r="K2099" s="9" t="n"/>
      <c r="L2099" s="9">
        <f>IF(COUNTA($A2099:$K2099)=0,"",IF(AND(IFERROR($H2099,0)&gt;0,LEN(TRIM($K2099&amp;""))&gt;0,IFERROR(LOOKUP(2,1/((LISTS!$M$2:$M$13&lt;&gt;"")*ISNUMBER(SEARCH(LISTS!$M$2:$M$13,$I2099))),LISTS!$N$2:$N$13),"NO")="SI"),"SI","NO"))</f>
        <v/>
      </c>
      <c r="M2099" s="9">
        <f>IF(COUNTA($A2099:$K2099)=0,"",IF($K2099&lt;&gt;"",IF(COUNTIF($K$19:$K2099,$K2099)&gt;1,"SI","NO"),IF(COUNTIFS($A$19:$A2099,$A2099,$C$19:$C2099,$C2099,$J$19:$J2099,$J2099,$D$19:$D2099,$D2099)&gt;1,"SI","NO")))</f>
        <v/>
      </c>
      <c r="N2099" s="11">
        <f>IF(COUNTA($A2099:$K2099)=0,"",IF(AND($L2099="SI",$M2099="NO"),IFERROR($H2099,0),0))</f>
        <v/>
      </c>
      <c r="O2099" s="9">
        <f>IF(COUNTA($A2099:$K2099)=0,"",IF($M2099="SI","CUFE o factura duplicada dentro del reporte; no se suma dos veces",IF(IFERROR($H2099,0)&lt;=0,"DIAN reporta valor susceptible 0",IF($L2099="NO",IFERROR(LOOKUP(2,1/((LISTS!$M$2:$M$13&lt;&gt;"")*ISNUMBER(SEARCH(LISTS!$M$2:$M$13,$I2099))),LISTS!$O$2:$O$13),"Medio de pago no elegible o no identificado por DIAN"),"Apta automaticamente por pago electronico y base positiva"))))</f>
        <v/>
      </c>
    </row>
    <row r="2100">
      <c r="A2100" s="9" t="n"/>
      <c r="B2100" s="9" t="n"/>
      <c r="C2100" s="12" t="n"/>
      <c r="D2100" s="11" t="n"/>
      <c r="E2100" s="11" t="n"/>
      <c r="F2100" s="11" t="n"/>
      <c r="G2100" s="11" t="n"/>
      <c r="H2100" s="11" t="n"/>
      <c r="I2100" s="9" t="n"/>
      <c r="J2100" s="9" t="n"/>
      <c r="K2100" s="9" t="n"/>
      <c r="L2100" s="9">
        <f>IF(COUNTA($A2100:$K2100)=0,"",IF(AND(IFERROR($H2100,0)&gt;0,LEN(TRIM($K2100&amp;""))&gt;0,IFERROR(LOOKUP(2,1/((LISTS!$M$2:$M$13&lt;&gt;"")*ISNUMBER(SEARCH(LISTS!$M$2:$M$13,$I2100))),LISTS!$N$2:$N$13),"NO")="SI"),"SI","NO"))</f>
        <v/>
      </c>
      <c r="M2100" s="9">
        <f>IF(COUNTA($A2100:$K2100)=0,"",IF($K2100&lt;&gt;"",IF(COUNTIF($K$19:$K2100,$K2100)&gt;1,"SI","NO"),IF(COUNTIFS($A$19:$A2100,$A2100,$C$19:$C2100,$C2100,$J$19:$J2100,$J2100,$D$19:$D2100,$D2100)&gt;1,"SI","NO")))</f>
        <v/>
      </c>
      <c r="N2100" s="11">
        <f>IF(COUNTA($A2100:$K2100)=0,"",IF(AND($L2100="SI",$M2100="NO"),IFERROR($H2100,0),0))</f>
        <v/>
      </c>
      <c r="O2100" s="9">
        <f>IF(COUNTA($A2100:$K2100)=0,"",IF($M2100="SI","CUFE o factura duplicada dentro del reporte; no se suma dos veces",IF(IFERROR($H2100,0)&lt;=0,"DIAN reporta valor susceptible 0",IF($L2100="NO",IFERROR(LOOKUP(2,1/((LISTS!$M$2:$M$13&lt;&gt;"")*ISNUMBER(SEARCH(LISTS!$M$2:$M$13,$I2100))),LISTS!$O$2:$O$13),"Medio de pago no elegible o no identificado por DIAN"),"Apta automaticamente por pago electronico y base positiva"))))</f>
        <v/>
      </c>
    </row>
    <row r="2101">
      <c r="A2101" s="9" t="n"/>
      <c r="B2101" s="9" t="n"/>
      <c r="C2101" s="12" t="n"/>
      <c r="D2101" s="11" t="n"/>
      <c r="E2101" s="11" t="n"/>
      <c r="F2101" s="11" t="n"/>
      <c r="G2101" s="11" t="n"/>
      <c r="H2101" s="11" t="n"/>
      <c r="I2101" s="9" t="n"/>
      <c r="J2101" s="9" t="n"/>
      <c r="K2101" s="9" t="n"/>
      <c r="L2101" s="9">
        <f>IF(COUNTA($A2101:$K2101)=0,"",IF(AND(IFERROR($H2101,0)&gt;0,LEN(TRIM($K2101&amp;""))&gt;0,IFERROR(LOOKUP(2,1/((LISTS!$M$2:$M$13&lt;&gt;"")*ISNUMBER(SEARCH(LISTS!$M$2:$M$13,$I2101))),LISTS!$N$2:$N$13),"NO")="SI"),"SI","NO"))</f>
        <v/>
      </c>
      <c r="M2101" s="9">
        <f>IF(COUNTA($A2101:$K2101)=0,"",IF($K2101&lt;&gt;"",IF(COUNTIF($K$19:$K2101,$K2101)&gt;1,"SI","NO"),IF(COUNTIFS($A$19:$A2101,$A2101,$C$19:$C2101,$C2101,$J$19:$J2101,$J2101,$D$19:$D2101,$D2101)&gt;1,"SI","NO")))</f>
        <v/>
      </c>
      <c r="N2101" s="11">
        <f>IF(COUNTA($A2101:$K2101)=0,"",IF(AND($L2101="SI",$M2101="NO"),IFERROR($H2101,0),0))</f>
        <v/>
      </c>
      <c r="O2101" s="9">
        <f>IF(COUNTA($A2101:$K2101)=0,"",IF($M2101="SI","CUFE o factura duplicada dentro del reporte; no se suma dos veces",IF(IFERROR($H2101,0)&lt;=0,"DIAN reporta valor susceptible 0",IF($L2101="NO",IFERROR(LOOKUP(2,1/((LISTS!$M$2:$M$13&lt;&gt;"")*ISNUMBER(SEARCH(LISTS!$M$2:$M$13,$I2101))),LISTS!$O$2:$O$13),"Medio de pago no elegible o no identificado por DIAN"),"Apta automaticamente por pago electronico y base positiva"))))</f>
        <v/>
      </c>
    </row>
    <row r="2102">
      <c r="A2102" s="9" t="n"/>
      <c r="B2102" s="9" t="n"/>
      <c r="C2102" s="12" t="n"/>
      <c r="D2102" s="11" t="n"/>
      <c r="E2102" s="11" t="n"/>
      <c r="F2102" s="11" t="n"/>
      <c r="G2102" s="11" t="n"/>
      <c r="H2102" s="11" t="n"/>
      <c r="I2102" s="9" t="n"/>
      <c r="J2102" s="9" t="n"/>
      <c r="K2102" s="9" t="n"/>
      <c r="L2102" s="9">
        <f>IF(COUNTA($A2102:$K2102)=0,"",IF(AND(IFERROR($H2102,0)&gt;0,LEN(TRIM($K2102&amp;""))&gt;0,IFERROR(LOOKUP(2,1/((LISTS!$M$2:$M$13&lt;&gt;"")*ISNUMBER(SEARCH(LISTS!$M$2:$M$13,$I2102))),LISTS!$N$2:$N$13),"NO")="SI"),"SI","NO"))</f>
        <v/>
      </c>
      <c r="M2102" s="9">
        <f>IF(COUNTA($A2102:$K2102)=0,"",IF($K2102&lt;&gt;"",IF(COUNTIF($K$19:$K2102,$K2102)&gt;1,"SI","NO"),IF(COUNTIFS($A$19:$A2102,$A2102,$C$19:$C2102,$C2102,$J$19:$J2102,$J2102,$D$19:$D2102,$D2102)&gt;1,"SI","NO")))</f>
        <v/>
      </c>
      <c r="N2102" s="11">
        <f>IF(COUNTA($A2102:$K2102)=0,"",IF(AND($L2102="SI",$M2102="NO"),IFERROR($H2102,0),0))</f>
        <v/>
      </c>
      <c r="O2102" s="9">
        <f>IF(COUNTA($A2102:$K2102)=0,"",IF($M2102="SI","CUFE o factura duplicada dentro del reporte; no se suma dos veces",IF(IFERROR($H2102,0)&lt;=0,"DIAN reporta valor susceptible 0",IF($L2102="NO",IFERROR(LOOKUP(2,1/((LISTS!$M$2:$M$13&lt;&gt;"")*ISNUMBER(SEARCH(LISTS!$M$2:$M$13,$I2102))),LISTS!$O$2:$O$13),"Medio de pago no elegible o no identificado por DIAN"),"Apta automaticamente por pago electronico y base positiva"))))</f>
        <v/>
      </c>
    </row>
    <row r="2103">
      <c r="A2103" s="9" t="n"/>
      <c r="B2103" s="9" t="n"/>
      <c r="C2103" s="12" t="n"/>
      <c r="D2103" s="11" t="n"/>
      <c r="E2103" s="11" t="n"/>
      <c r="F2103" s="11" t="n"/>
      <c r="G2103" s="11" t="n"/>
      <c r="H2103" s="11" t="n"/>
      <c r="I2103" s="9" t="n"/>
      <c r="J2103" s="9" t="n"/>
      <c r="K2103" s="9" t="n"/>
      <c r="L2103" s="9">
        <f>IF(COUNTA($A2103:$K2103)=0,"",IF(AND(IFERROR($H2103,0)&gt;0,LEN(TRIM($K2103&amp;""))&gt;0,IFERROR(LOOKUP(2,1/((LISTS!$M$2:$M$13&lt;&gt;"")*ISNUMBER(SEARCH(LISTS!$M$2:$M$13,$I2103))),LISTS!$N$2:$N$13),"NO")="SI"),"SI","NO"))</f>
        <v/>
      </c>
      <c r="M2103" s="9">
        <f>IF(COUNTA($A2103:$K2103)=0,"",IF($K2103&lt;&gt;"",IF(COUNTIF($K$19:$K2103,$K2103)&gt;1,"SI","NO"),IF(COUNTIFS($A$19:$A2103,$A2103,$C$19:$C2103,$C2103,$J$19:$J2103,$J2103,$D$19:$D2103,$D2103)&gt;1,"SI","NO")))</f>
        <v/>
      </c>
      <c r="N2103" s="11">
        <f>IF(COUNTA($A2103:$K2103)=0,"",IF(AND($L2103="SI",$M2103="NO"),IFERROR($H2103,0),0))</f>
        <v/>
      </c>
      <c r="O2103" s="9">
        <f>IF(COUNTA($A2103:$K2103)=0,"",IF($M2103="SI","CUFE o factura duplicada dentro del reporte; no se suma dos veces",IF(IFERROR($H2103,0)&lt;=0,"DIAN reporta valor susceptible 0",IF($L2103="NO",IFERROR(LOOKUP(2,1/((LISTS!$M$2:$M$13&lt;&gt;"")*ISNUMBER(SEARCH(LISTS!$M$2:$M$13,$I2103))),LISTS!$O$2:$O$13),"Medio de pago no elegible o no identificado por DIAN"),"Apta automaticamente por pago electronico y base positiva"))))</f>
        <v/>
      </c>
    </row>
    <row r="2104">
      <c r="A2104" s="9" t="n"/>
      <c r="B2104" s="9" t="n"/>
      <c r="C2104" s="12" t="n"/>
      <c r="D2104" s="11" t="n"/>
      <c r="E2104" s="11" t="n"/>
      <c r="F2104" s="11" t="n"/>
      <c r="G2104" s="11" t="n"/>
      <c r="H2104" s="11" t="n"/>
      <c r="I2104" s="9" t="n"/>
      <c r="J2104" s="9" t="n"/>
      <c r="K2104" s="9" t="n"/>
      <c r="L2104" s="9">
        <f>IF(COUNTA($A2104:$K2104)=0,"",IF(AND(IFERROR($H2104,0)&gt;0,LEN(TRIM($K2104&amp;""))&gt;0,IFERROR(LOOKUP(2,1/((LISTS!$M$2:$M$13&lt;&gt;"")*ISNUMBER(SEARCH(LISTS!$M$2:$M$13,$I2104))),LISTS!$N$2:$N$13),"NO")="SI"),"SI","NO"))</f>
        <v/>
      </c>
      <c r="M2104" s="9">
        <f>IF(COUNTA($A2104:$K2104)=0,"",IF($K2104&lt;&gt;"",IF(COUNTIF($K$19:$K2104,$K2104)&gt;1,"SI","NO"),IF(COUNTIFS($A$19:$A2104,$A2104,$C$19:$C2104,$C2104,$J$19:$J2104,$J2104,$D$19:$D2104,$D2104)&gt;1,"SI","NO")))</f>
        <v/>
      </c>
      <c r="N2104" s="11">
        <f>IF(COUNTA($A2104:$K2104)=0,"",IF(AND($L2104="SI",$M2104="NO"),IFERROR($H2104,0),0))</f>
        <v/>
      </c>
      <c r="O2104" s="9">
        <f>IF(COUNTA($A2104:$K2104)=0,"",IF($M2104="SI","CUFE o factura duplicada dentro del reporte; no se suma dos veces",IF(IFERROR($H2104,0)&lt;=0,"DIAN reporta valor susceptible 0",IF($L2104="NO",IFERROR(LOOKUP(2,1/((LISTS!$M$2:$M$13&lt;&gt;"")*ISNUMBER(SEARCH(LISTS!$M$2:$M$13,$I2104))),LISTS!$O$2:$O$13),"Medio de pago no elegible o no identificado por DIAN"),"Apta automaticamente por pago electronico y base positiva"))))</f>
        <v/>
      </c>
    </row>
    <row r="2105">
      <c r="A2105" s="9" t="n"/>
      <c r="B2105" s="9" t="n"/>
      <c r="C2105" s="12" t="n"/>
      <c r="D2105" s="11" t="n"/>
      <c r="E2105" s="11" t="n"/>
      <c r="F2105" s="11" t="n"/>
      <c r="G2105" s="11" t="n"/>
      <c r="H2105" s="11" t="n"/>
      <c r="I2105" s="9" t="n"/>
      <c r="J2105" s="9" t="n"/>
      <c r="K2105" s="9" t="n"/>
      <c r="L2105" s="9">
        <f>IF(COUNTA($A2105:$K2105)=0,"",IF(AND(IFERROR($H2105,0)&gt;0,LEN(TRIM($K2105&amp;""))&gt;0,IFERROR(LOOKUP(2,1/((LISTS!$M$2:$M$13&lt;&gt;"")*ISNUMBER(SEARCH(LISTS!$M$2:$M$13,$I2105))),LISTS!$N$2:$N$13),"NO")="SI"),"SI","NO"))</f>
        <v/>
      </c>
      <c r="M2105" s="9">
        <f>IF(COUNTA($A2105:$K2105)=0,"",IF($K2105&lt;&gt;"",IF(COUNTIF($K$19:$K2105,$K2105)&gt;1,"SI","NO"),IF(COUNTIFS($A$19:$A2105,$A2105,$C$19:$C2105,$C2105,$J$19:$J2105,$J2105,$D$19:$D2105,$D2105)&gt;1,"SI","NO")))</f>
        <v/>
      </c>
      <c r="N2105" s="11">
        <f>IF(COUNTA($A2105:$K2105)=0,"",IF(AND($L2105="SI",$M2105="NO"),IFERROR($H2105,0),0))</f>
        <v/>
      </c>
      <c r="O2105" s="9">
        <f>IF(COUNTA($A2105:$K2105)=0,"",IF($M2105="SI","CUFE o factura duplicada dentro del reporte; no se suma dos veces",IF(IFERROR($H2105,0)&lt;=0,"DIAN reporta valor susceptible 0",IF($L2105="NO",IFERROR(LOOKUP(2,1/((LISTS!$M$2:$M$13&lt;&gt;"")*ISNUMBER(SEARCH(LISTS!$M$2:$M$13,$I2105))),LISTS!$O$2:$O$13),"Medio de pago no elegible o no identificado por DIAN"),"Apta automaticamente por pago electronico y base positiva"))))</f>
        <v/>
      </c>
    </row>
    <row r="2106">
      <c r="A2106" s="9" t="n"/>
      <c r="B2106" s="9" t="n"/>
      <c r="C2106" s="12" t="n"/>
      <c r="D2106" s="11" t="n"/>
      <c r="E2106" s="11" t="n"/>
      <c r="F2106" s="11" t="n"/>
      <c r="G2106" s="11" t="n"/>
      <c r="H2106" s="11" t="n"/>
      <c r="I2106" s="9" t="n"/>
      <c r="J2106" s="9" t="n"/>
      <c r="K2106" s="9" t="n"/>
      <c r="L2106" s="9">
        <f>IF(COUNTA($A2106:$K2106)=0,"",IF(AND(IFERROR($H2106,0)&gt;0,LEN(TRIM($K2106&amp;""))&gt;0,IFERROR(LOOKUP(2,1/((LISTS!$M$2:$M$13&lt;&gt;"")*ISNUMBER(SEARCH(LISTS!$M$2:$M$13,$I2106))),LISTS!$N$2:$N$13),"NO")="SI"),"SI","NO"))</f>
        <v/>
      </c>
      <c r="M2106" s="9">
        <f>IF(COUNTA($A2106:$K2106)=0,"",IF($K2106&lt;&gt;"",IF(COUNTIF($K$19:$K2106,$K2106)&gt;1,"SI","NO"),IF(COUNTIFS($A$19:$A2106,$A2106,$C$19:$C2106,$C2106,$J$19:$J2106,$J2106,$D$19:$D2106,$D2106)&gt;1,"SI","NO")))</f>
        <v/>
      </c>
      <c r="N2106" s="11">
        <f>IF(COUNTA($A2106:$K2106)=0,"",IF(AND($L2106="SI",$M2106="NO"),IFERROR($H2106,0),0))</f>
        <v/>
      </c>
      <c r="O2106" s="9">
        <f>IF(COUNTA($A2106:$K2106)=0,"",IF($M2106="SI","CUFE o factura duplicada dentro del reporte; no se suma dos veces",IF(IFERROR($H2106,0)&lt;=0,"DIAN reporta valor susceptible 0",IF($L2106="NO",IFERROR(LOOKUP(2,1/((LISTS!$M$2:$M$13&lt;&gt;"")*ISNUMBER(SEARCH(LISTS!$M$2:$M$13,$I2106))),LISTS!$O$2:$O$13),"Medio de pago no elegible o no identificado por DIAN"),"Apta automaticamente por pago electronico y base positiva"))))</f>
        <v/>
      </c>
    </row>
    <row r="2107">
      <c r="A2107" s="9" t="n"/>
      <c r="B2107" s="9" t="n"/>
      <c r="C2107" s="12" t="n"/>
      <c r="D2107" s="11" t="n"/>
      <c r="E2107" s="11" t="n"/>
      <c r="F2107" s="11" t="n"/>
      <c r="G2107" s="11" t="n"/>
      <c r="H2107" s="11" t="n"/>
      <c r="I2107" s="9" t="n"/>
      <c r="J2107" s="9" t="n"/>
      <c r="K2107" s="9" t="n"/>
      <c r="L2107" s="9">
        <f>IF(COUNTA($A2107:$K2107)=0,"",IF(AND(IFERROR($H2107,0)&gt;0,LEN(TRIM($K2107&amp;""))&gt;0,IFERROR(LOOKUP(2,1/((LISTS!$M$2:$M$13&lt;&gt;"")*ISNUMBER(SEARCH(LISTS!$M$2:$M$13,$I2107))),LISTS!$N$2:$N$13),"NO")="SI"),"SI","NO"))</f>
        <v/>
      </c>
      <c r="M2107" s="9">
        <f>IF(COUNTA($A2107:$K2107)=0,"",IF($K2107&lt;&gt;"",IF(COUNTIF($K$19:$K2107,$K2107)&gt;1,"SI","NO"),IF(COUNTIFS($A$19:$A2107,$A2107,$C$19:$C2107,$C2107,$J$19:$J2107,$J2107,$D$19:$D2107,$D2107)&gt;1,"SI","NO")))</f>
        <v/>
      </c>
      <c r="N2107" s="11">
        <f>IF(COUNTA($A2107:$K2107)=0,"",IF(AND($L2107="SI",$M2107="NO"),IFERROR($H2107,0),0))</f>
        <v/>
      </c>
      <c r="O2107" s="9">
        <f>IF(COUNTA($A2107:$K2107)=0,"",IF($M2107="SI","CUFE o factura duplicada dentro del reporte; no se suma dos veces",IF(IFERROR($H2107,0)&lt;=0,"DIAN reporta valor susceptible 0",IF($L2107="NO",IFERROR(LOOKUP(2,1/((LISTS!$M$2:$M$13&lt;&gt;"")*ISNUMBER(SEARCH(LISTS!$M$2:$M$13,$I2107))),LISTS!$O$2:$O$13),"Medio de pago no elegible o no identificado por DIAN"),"Apta automaticamente por pago electronico y base positiva"))))</f>
        <v/>
      </c>
    </row>
    <row r="2108">
      <c r="A2108" s="9" t="n"/>
      <c r="B2108" s="9" t="n"/>
      <c r="C2108" s="12" t="n"/>
      <c r="D2108" s="11" t="n"/>
      <c r="E2108" s="11" t="n"/>
      <c r="F2108" s="11" t="n"/>
      <c r="G2108" s="11" t="n"/>
      <c r="H2108" s="11" t="n"/>
      <c r="I2108" s="9" t="n"/>
      <c r="J2108" s="9" t="n"/>
      <c r="K2108" s="9" t="n"/>
      <c r="L2108" s="9">
        <f>IF(COUNTA($A2108:$K2108)=0,"",IF(AND(IFERROR($H2108,0)&gt;0,LEN(TRIM($K2108&amp;""))&gt;0,IFERROR(LOOKUP(2,1/((LISTS!$M$2:$M$13&lt;&gt;"")*ISNUMBER(SEARCH(LISTS!$M$2:$M$13,$I2108))),LISTS!$N$2:$N$13),"NO")="SI"),"SI","NO"))</f>
        <v/>
      </c>
      <c r="M2108" s="9">
        <f>IF(COUNTA($A2108:$K2108)=0,"",IF($K2108&lt;&gt;"",IF(COUNTIF($K$19:$K2108,$K2108)&gt;1,"SI","NO"),IF(COUNTIFS($A$19:$A2108,$A2108,$C$19:$C2108,$C2108,$J$19:$J2108,$J2108,$D$19:$D2108,$D2108)&gt;1,"SI","NO")))</f>
        <v/>
      </c>
      <c r="N2108" s="11">
        <f>IF(COUNTA($A2108:$K2108)=0,"",IF(AND($L2108="SI",$M2108="NO"),IFERROR($H2108,0),0))</f>
        <v/>
      </c>
      <c r="O2108" s="9">
        <f>IF(COUNTA($A2108:$K2108)=0,"",IF($M2108="SI","CUFE o factura duplicada dentro del reporte; no se suma dos veces",IF(IFERROR($H2108,0)&lt;=0,"DIAN reporta valor susceptible 0",IF($L2108="NO",IFERROR(LOOKUP(2,1/((LISTS!$M$2:$M$13&lt;&gt;"")*ISNUMBER(SEARCH(LISTS!$M$2:$M$13,$I2108))),LISTS!$O$2:$O$13),"Medio de pago no elegible o no identificado por DIAN"),"Apta automaticamente por pago electronico y base positiva"))))</f>
        <v/>
      </c>
    </row>
    <row r="2109">
      <c r="A2109" s="9" t="n"/>
      <c r="B2109" s="9" t="n"/>
      <c r="C2109" s="12" t="n"/>
      <c r="D2109" s="11" t="n"/>
      <c r="E2109" s="11" t="n"/>
      <c r="F2109" s="11" t="n"/>
      <c r="G2109" s="11" t="n"/>
      <c r="H2109" s="11" t="n"/>
      <c r="I2109" s="9" t="n"/>
      <c r="J2109" s="9" t="n"/>
      <c r="K2109" s="9" t="n"/>
      <c r="L2109" s="9">
        <f>IF(COUNTA($A2109:$K2109)=0,"",IF(AND(IFERROR($H2109,0)&gt;0,LEN(TRIM($K2109&amp;""))&gt;0,IFERROR(LOOKUP(2,1/((LISTS!$M$2:$M$13&lt;&gt;"")*ISNUMBER(SEARCH(LISTS!$M$2:$M$13,$I2109))),LISTS!$N$2:$N$13),"NO")="SI"),"SI","NO"))</f>
        <v/>
      </c>
      <c r="M2109" s="9">
        <f>IF(COUNTA($A2109:$K2109)=0,"",IF($K2109&lt;&gt;"",IF(COUNTIF($K$19:$K2109,$K2109)&gt;1,"SI","NO"),IF(COUNTIFS($A$19:$A2109,$A2109,$C$19:$C2109,$C2109,$J$19:$J2109,$J2109,$D$19:$D2109,$D2109)&gt;1,"SI","NO")))</f>
        <v/>
      </c>
      <c r="N2109" s="11">
        <f>IF(COUNTA($A2109:$K2109)=0,"",IF(AND($L2109="SI",$M2109="NO"),IFERROR($H2109,0),0))</f>
        <v/>
      </c>
      <c r="O2109" s="9">
        <f>IF(COUNTA($A2109:$K2109)=0,"",IF($M2109="SI","CUFE o factura duplicada dentro del reporte; no se suma dos veces",IF(IFERROR($H2109,0)&lt;=0,"DIAN reporta valor susceptible 0",IF($L2109="NO",IFERROR(LOOKUP(2,1/((LISTS!$M$2:$M$13&lt;&gt;"")*ISNUMBER(SEARCH(LISTS!$M$2:$M$13,$I2109))),LISTS!$O$2:$O$13),"Medio de pago no elegible o no identificado por DIAN"),"Apta automaticamente por pago electronico y base positiva"))))</f>
        <v/>
      </c>
    </row>
    <row r="2110">
      <c r="A2110" s="9" t="n"/>
      <c r="B2110" s="9" t="n"/>
      <c r="C2110" s="12" t="n"/>
      <c r="D2110" s="11" t="n"/>
      <c r="E2110" s="11" t="n"/>
      <c r="F2110" s="11" t="n"/>
      <c r="G2110" s="11" t="n"/>
      <c r="H2110" s="11" t="n"/>
      <c r="I2110" s="9" t="n"/>
      <c r="J2110" s="9" t="n"/>
      <c r="K2110" s="9" t="n"/>
      <c r="L2110" s="9">
        <f>IF(COUNTA($A2110:$K2110)=0,"",IF(AND(IFERROR($H2110,0)&gt;0,LEN(TRIM($K2110&amp;""))&gt;0,IFERROR(LOOKUP(2,1/((LISTS!$M$2:$M$13&lt;&gt;"")*ISNUMBER(SEARCH(LISTS!$M$2:$M$13,$I2110))),LISTS!$N$2:$N$13),"NO")="SI"),"SI","NO"))</f>
        <v/>
      </c>
      <c r="M2110" s="9">
        <f>IF(COUNTA($A2110:$K2110)=0,"",IF($K2110&lt;&gt;"",IF(COUNTIF($K$19:$K2110,$K2110)&gt;1,"SI","NO"),IF(COUNTIFS($A$19:$A2110,$A2110,$C$19:$C2110,$C2110,$J$19:$J2110,$J2110,$D$19:$D2110,$D2110)&gt;1,"SI","NO")))</f>
        <v/>
      </c>
      <c r="N2110" s="11">
        <f>IF(COUNTA($A2110:$K2110)=0,"",IF(AND($L2110="SI",$M2110="NO"),IFERROR($H2110,0),0))</f>
        <v/>
      </c>
      <c r="O2110" s="9">
        <f>IF(COUNTA($A2110:$K2110)=0,"",IF($M2110="SI","CUFE o factura duplicada dentro del reporte; no se suma dos veces",IF(IFERROR($H2110,0)&lt;=0,"DIAN reporta valor susceptible 0",IF($L2110="NO",IFERROR(LOOKUP(2,1/((LISTS!$M$2:$M$13&lt;&gt;"")*ISNUMBER(SEARCH(LISTS!$M$2:$M$13,$I2110))),LISTS!$O$2:$O$13),"Medio de pago no elegible o no identificado por DIAN"),"Apta automaticamente por pago electronico y base positiva"))))</f>
        <v/>
      </c>
    </row>
    <row r="2111">
      <c r="A2111" s="9" t="n"/>
      <c r="B2111" s="9" t="n"/>
      <c r="C2111" s="12" t="n"/>
      <c r="D2111" s="11" t="n"/>
      <c r="E2111" s="11" t="n"/>
      <c r="F2111" s="11" t="n"/>
      <c r="G2111" s="11" t="n"/>
      <c r="H2111" s="11" t="n"/>
      <c r="I2111" s="9" t="n"/>
      <c r="J2111" s="9" t="n"/>
      <c r="K2111" s="9" t="n"/>
      <c r="L2111" s="9">
        <f>IF(COUNTA($A2111:$K2111)=0,"",IF(AND(IFERROR($H2111,0)&gt;0,LEN(TRIM($K2111&amp;""))&gt;0,IFERROR(LOOKUP(2,1/((LISTS!$M$2:$M$13&lt;&gt;"")*ISNUMBER(SEARCH(LISTS!$M$2:$M$13,$I2111))),LISTS!$N$2:$N$13),"NO")="SI"),"SI","NO"))</f>
        <v/>
      </c>
      <c r="M2111" s="9">
        <f>IF(COUNTA($A2111:$K2111)=0,"",IF($K2111&lt;&gt;"",IF(COUNTIF($K$19:$K2111,$K2111)&gt;1,"SI","NO"),IF(COUNTIFS($A$19:$A2111,$A2111,$C$19:$C2111,$C2111,$J$19:$J2111,$J2111,$D$19:$D2111,$D2111)&gt;1,"SI","NO")))</f>
        <v/>
      </c>
      <c r="N2111" s="11">
        <f>IF(COUNTA($A2111:$K2111)=0,"",IF(AND($L2111="SI",$M2111="NO"),IFERROR($H2111,0),0))</f>
        <v/>
      </c>
      <c r="O2111" s="9">
        <f>IF(COUNTA($A2111:$K2111)=0,"",IF($M2111="SI","CUFE o factura duplicada dentro del reporte; no se suma dos veces",IF(IFERROR($H2111,0)&lt;=0,"DIAN reporta valor susceptible 0",IF($L2111="NO",IFERROR(LOOKUP(2,1/((LISTS!$M$2:$M$13&lt;&gt;"")*ISNUMBER(SEARCH(LISTS!$M$2:$M$13,$I2111))),LISTS!$O$2:$O$13),"Medio de pago no elegible o no identificado por DIAN"),"Apta automaticamente por pago electronico y base positiva"))))</f>
        <v/>
      </c>
    </row>
    <row r="2112">
      <c r="A2112" s="9" t="n"/>
      <c r="B2112" s="9" t="n"/>
      <c r="C2112" s="12" t="n"/>
      <c r="D2112" s="11" t="n"/>
      <c r="E2112" s="11" t="n"/>
      <c r="F2112" s="11" t="n"/>
      <c r="G2112" s="11" t="n"/>
      <c r="H2112" s="11" t="n"/>
      <c r="I2112" s="9" t="n"/>
      <c r="J2112" s="9" t="n"/>
      <c r="K2112" s="9" t="n"/>
      <c r="L2112" s="9">
        <f>IF(COUNTA($A2112:$K2112)=0,"",IF(AND(IFERROR($H2112,0)&gt;0,LEN(TRIM($K2112&amp;""))&gt;0,IFERROR(LOOKUP(2,1/((LISTS!$M$2:$M$13&lt;&gt;"")*ISNUMBER(SEARCH(LISTS!$M$2:$M$13,$I2112))),LISTS!$N$2:$N$13),"NO")="SI"),"SI","NO"))</f>
        <v/>
      </c>
      <c r="M2112" s="9">
        <f>IF(COUNTA($A2112:$K2112)=0,"",IF($K2112&lt;&gt;"",IF(COUNTIF($K$19:$K2112,$K2112)&gt;1,"SI","NO"),IF(COUNTIFS($A$19:$A2112,$A2112,$C$19:$C2112,$C2112,$J$19:$J2112,$J2112,$D$19:$D2112,$D2112)&gt;1,"SI","NO")))</f>
        <v/>
      </c>
      <c r="N2112" s="11">
        <f>IF(COUNTA($A2112:$K2112)=0,"",IF(AND($L2112="SI",$M2112="NO"),IFERROR($H2112,0),0))</f>
        <v/>
      </c>
      <c r="O2112" s="9">
        <f>IF(COUNTA($A2112:$K2112)=0,"",IF($M2112="SI","CUFE o factura duplicada dentro del reporte; no se suma dos veces",IF(IFERROR($H2112,0)&lt;=0,"DIAN reporta valor susceptible 0",IF($L2112="NO",IFERROR(LOOKUP(2,1/((LISTS!$M$2:$M$13&lt;&gt;"")*ISNUMBER(SEARCH(LISTS!$M$2:$M$13,$I2112))),LISTS!$O$2:$O$13),"Medio de pago no elegible o no identificado por DIAN"),"Apta automaticamente por pago electronico y base positiva"))))</f>
        <v/>
      </c>
    </row>
    <row r="2113">
      <c r="A2113" s="9" t="n"/>
      <c r="B2113" s="9" t="n"/>
      <c r="C2113" s="12" t="n"/>
      <c r="D2113" s="11" t="n"/>
      <c r="E2113" s="11" t="n"/>
      <c r="F2113" s="11" t="n"/>
      <c r="G2113" s="11" t="n"/>
      <c r="H2113" s="11" t="n"/>
      <c r="I2113" s="9" t="n"/>
      <c r="J2113" s="9" t="n"/>
      <c r="K2113" s="9" t="n"/>
      <c r="L2113" s="9">
        <f>IF(COUNTA($A2113:$K2113)=0,"",IF(AND(IFERROR($H2113,0)&gt;0,LEN(TRIM($K2113&amp;""))&gt;0,IFERROR(LOOKUP(2,1/((LISTS!$M$2:$M$13&lt;&gt;"")*ISNUMBER(SEARCH(LISTS!$M$2:$M$13,$I2113))),LISTS!$N$2:$N$13),"NO")="SI"),"SI","NO"))</f>
        <v/>
      </c>
      <c r="M2113" s="9">
        <f>IF(COUNTA($A2113:$K2113)=0,"",IF($K2113&lt;&gt;"",IF(COUNTIF($K$19:$K2113,$K2113)&gt;1,"SI","NO"),IF(COUNTIFS($A$19:$A2113,$A2113,$C$19:$C2113,$C2113,$J$19:$J2113,$J2113,$D$19:$D2113,$D2113)&gt;1,"SI","NO")))</f>
        <v/>
      </c>
      <c r="N2113" s="11">
        <f>IF(COUNTA($A2113:$K2113)=0,"",IF(AND($L2113="SI",$M2113="NO"),IFERROR($H2113,0),0))</f>
        <v/>
      </c>
      <c r="O2113" s="9">
        <f>IF(COUNTA($A2113:$K2113)=0,"",IF($M2113="SI","CUFE o factura duplicada dentro del reporte; no se suma dos veces",IF(IFERROR($H2113,0)&lt;=0,"DIAN reporta valor susceptible 0",IF($L2113="NO",IFERROR(LOOKUP(2,1/((LISTS!$M$2:$M$13&lt;&gt;"")*ISNUMBER(SEARCH(LISTS!$M$2:$M$13,$I2113))),LISTS!$O$2:$O$13),"Medio de pago no elegible o no identificado por DIAN"),"Apta automaticamente por pago electronico y base positiva"))))</f>
        <v/>
      </c>
    </row>
    <row r="2114">
      <c r="A2114" s="9" t="n"/>
      <c r="B2114" s="9" t="n"/>
      <c r="C2114" s="12" t="n"/>
      <c r="D2114" s="11" t="n"/>
      <c r="E2114" s="11" t="n"/>
      <c r="F2114" s="11" t="n"/>
      <c r="G2114" s="11" t="n"/>
      <c r="H2114" s="11" t="n"/>
      <c r="I2114" s="9" t="n"/>
      <c r="J2114" s="9" t="n"/>
      <c r="K2114" s="9" t="n"/>
      <c r="L2114" s="9">
        <f>IF(COUNTA($A2114:$K2114)=0,"",IF(AND(IFERROR($H2114,0)&gt;0,LEN(TRIM($K2114&amp;""))&gt;0,IFERROR(LOOKUP(2,1/((LISTS!$M$2:$M$13&lt;&gt;"")*ISNUMBER(SEARCH(LISTS!$M$2:$M$13,$I2114))),LISTS!$N$2:$N$13),"NO")="SI"),"SI","NO"))</f>
        <v/>
      </c>
      <c r="M2114" s="9">
        <f>IF(COUNTA($A2114:$K2114)=0,"",IF($K2114&lt;&gt;"",IF(COUNTIF($K$19:$K2114,$K2114)&gt;1,"SI","NO"),IF(COUNTIFS($A$19:$A2114,$A2114,$C$19:$C2114,$C2114,$J$19:$J2114,$J2114,$D$19:$D2114,$D2114)&gt;1,"SI","NO")))</f>
        <v/>
      </c>
      <c r="N2114" s="11">
        <f>IF(COUNTA($A2114:$K2114)=0,"",IF(AND($L2114="SI",$M2114="NO"),IFERROR($H2114,0),0))</f>
        <v/>
      </c>
      <c r="O2114" s="9">
        <f>IF(COUNTA($A2114:$K2114)=0,"",IF($M2114="SI","CUFE o factura duplicada dentro del reporte; no se suma dos veces",IF(IFERROR($H2114,0)&lt;=0,"DIAN reporta valor susceptible 0",IF($L2114="NO",IFERROR(LOOKUP(2,1/((LISTS!$M$2:$M$13&lt;&gt;"")*ISNUMBER(SEARCH(LISTS!$M$2:$M$13,$I2114))),LISTS!$O$2:$O$13),"Medio de pago no elegible o no identificado por DIAN"),"Apta automaticamente por pago electronico y base positiva"))))</f>
        <v/>
      </c>
    </row>
    <row r="2115">
      <c r="A2115" s="9" t="n"/>
      <c r="B2115" s="9" t="n"/>
      <c r="C2115" s="12" t="n"/>
      <c r="D2115" s="11" t="n"/>
      <c r="E2115" s="11" t="n"/>
      <c r="F2115" s="11" t="n"/>
      <c r="G2115" s="11" t="n"/>
      <c r="H2115" s="11" t="n"/>
      <c r="I2115" s="9" t="n"/>
      <c r="J2115" s="9" t="n"/>
      <c r="K2115" s="9" t="n"/>
      <c r="L2115" s="9">
        <f>IF(COUNTA($A2115:$K2115)=0,"",IF(AND(IFERROR($H2115,0)&gt;0,LEN(TRIM($K2115&amp;""))&gt;0,IFERROR(LOOKUP(2,1/((LISTS!$M$2:$M$13&lt;&gt;"")*ISNUMBER(SEARCH(LISTS!$M$2:$M$13,$I2115))),LISTS!$N$2:$N$13),"NO")="SI"),"SI","NO"))</f>
        <v/>
      </c>
      <c r="M2115" s="9">
        <f>IF(COUNTA($A2115:$K2115)=0,"",IF($K2115&lt;&gt;"",IF(COUNTIF($K$19:$K2115,$K2115)&gt;1,"SI","NO"),IF(COUNTIFS($A$19:$A2115,$A2115,$C$19:$C2115,$C2115,$J$19:$J2115,$J2115,$D$19:$D2115,$D2115)&gt;1,"SI","NO")))</f>
        <v/>
      </c>
      <c r="N2115" s="11">
        <f>IF(COUNTA($A2115:$K2115)=0,"",IF(AND($L2115="SI",$M2115="NO"),IFERROR($H2115,0),0))</f>
        <v/>
      </c>
      <c r="O2115" s="9">
        <f>IF(COUNTA($A2115:$K2115)=0,"",IF($M2115="SI","CUFE o factura duplicada dentro del reporte; no se suma dos veces",IF(IFERROR($H2115,0)&lt;=0,"DIAN reporta valor susceptible 0",IF($L2115="NO",IFERROR(LOOKUP(2,1/((LISTS!$M$2:$M$13&lt;&gt;"")*ISNUMBER(SEARCH(LISTS!$M$2:$M$13,$I2115))),LISTS!$O$2:$O$13),"Medio de pago no elegible o no identificado por DIAN"),"Apta automaticamente por pago electronico y base positiva"))))</f>
        <v/>
      </c>
    </row>
    <row r="2116">
      <c r="A2116" s="9" t="n"/>
      <c r="B2116" s="9" t="n"/>
      <c r="C2116" s="12" t="n"/>
      <c r="D2116" s="11" t="n"/>
      <c r="E2116" s="11" t="n"/>
      <c r="F2116" s="11" t="n"/>
      <c r="G2116" s="11" t="n"/>
      <c r="H2116" s="11" t="n"/>
      <c r="I2116" s="9" t="n"/>
      <c r="J2116" s="9" t="n"/>
      <c r="K2116" s="9" t="n"/>
      <c r="L2116" s="9">
        <f>IF(COUNTA($A2116:$K2116)=0,"",IF(AND(IFERROR($H2116,0)&gt;0,LEN(TRIM($K2116&amp;""))&gt;0,IFERROR(LOOKUP(2,1/((LISTS!$M$2:$M$13&lt;&gt;"")*ISNUMBER(SEARCH(LISTS!$M$2:$M$13,$I2116))),LISTS!$N$2:$N$13),"NO")="SI"),"SI","NO"))</f>
        <v/>
      </c>
      <c r="M2116" s="9">
        <f>IF(COUNTA($A2116:$K2116)=0,"",IF($K2116&lt;&gt;"",IF(COUNTIF($K$19:$K2116,$K2116)&gt;1,"SI","NO"),IF(COUNTIFS($A$19:$A2116,$A2116,$C$19:$C2116,$C2116,$J$19:$J2116,$J2116,$D$19:$D2116,$D2116)&gt;1,"SI","NO")))</f>
        <v/>
      </c>
      <c r="N2116" s="11">
        <f>IF(COUNTA($A2116:$K2116)=0,"",IF(AND($L2116="SI",$M2116="NO"),IFERROR($H2116,0),0))</f>
        <v/>
      </c>
      <c r="O2116" s="9">
        <f>IF(COUNTA($A2116:$K2116)=0,"",IF($M2116="SI","CUFE o factura duplicada dentro del reporte; no se suma dos veces",IF(IFERROR($H2116,0)&lt;=0,"DIAN reporta valor susceptible 0",IF($L2116="NO",IFERROR(LOOKUP(2,1/((LISTS!$M$2:$M$13&lt;&gt;"")*ISNUMBER(SEARCH(LISTS!$M$2:$M$13,$I2116))),LISTS!$O$2:$O$13),"Medio de pago no elegible o no identificado por DIAN"),"Apta automaticamente por pago electronico y base positiva"))))</f>
        <v/>
      </c>
    </row>
    <row r="2117">
      <c r="A2117" s="9" t="n"/>
      <c r="B2117" s="9" t="n"/>
      <c r="C2117" s="12" t="n"/>
      <c r="D2117" s="11" t="n"/>
      <c r="E2117" s="11" t="n"/>
      <c r="F2117" s="11" t="n"/>
      <c r="G2117" s="11" t="n"/>
      <c r="H2117" s="11" t="n"/>
      <c r="I2117" s="9" t="n"/>
      <c r="J2117" s="9" t="n"/>
      <c r="K2117" s="9" t="n"/>
      <c r="L2117" s="9">
        <f>IF(COUNTA($A2117:$K2117)=0,"",IF(AND(IFERROR($H2117,0)&gt;0,LEN(TRIM($K2117&amp;""))&gt;0,IFERROR(LOOKUP(2,1/((LISTS!$M$2:$M$13&lt;&gt;"")*ISNUMBER(SEARCH(LISTS!$M$2:$M$13,$I2117))),LISTS!$N$2:$N$13),"NO")="SI"),"SI","NO"))</f>
        <v/>
      </c>
      <c r="M2117" s="9">
        <f>IF(COUNTA($A2117:$K2117)=0,"",IF($K2117&lt;&gt;"",IF(COUNTIF($K$19:$K2117,$K2117)&gt;1,"SI","NO"),IF(COUNTIFS($A$19:$A2117,$A2117,$C$19:$C2117,$C2117,$J$19:$J2117,$J2117,$D$19:$D2117,$D2117)&gt;1,"SI","NO")))</f>
        <v/>
      </c>
      <c r="N2117" s="11">
        <f>IF(COUNTA($A2117:$K2117)=0,"",IF(AND($L2117="SI",$M2117="NO"),IFERROR($H2117,0),0))</f>
        <v/>
      </c>
      <c r="O2117" s="9">
        <f>IF(COUNTA($A2117:$K2117)=0,"",IF($M2117="SI","CUFE o factura duplicada dentro del reporte; no se suma dos veces",IF(IFERROR($H2117,0)&lt;=0,"DIAN reporta valor susceptible 0",IF($L2117="NO",IFERROR(LOOKUP(2,1/((LISTS!$M$2:$M$13&lt;&gt;"")*ISNUMBER(SEARCH(LISTS!$M$2:$M$13,$I2117))),LISTS!$O$2:$O$13),"Medio de pago no elegible o no identificado por DIAN"),"Apta automaticamente por pago electronico y base positiva"))))</f>
        <v/>
      </c>
    </row>
    <row r="2118">
      <c r="A2118" s="9" t="n"/>
      <c r="B2118" s="9" t="n"/>
      <c r="C2118" s="12" t="n"/>
      <c r="D2118" s="11" t="n"/>
      <c r="E2118" s="11" t="n"/>
      <c r="F2118" s="11" t="n"/>
      <c r="G2118" s="11" t="n"/>
      <c r="H2118" s="11" t="n"/>
      <c r="I2118" s="9" t="n"/>
      <c r="J2118" s="9" t="n"/>
      <c r="K2118" s="9" t="n"/>
      <c r="L2118" s="9">
        <f>IF(COUNTA($A2118:$K2118)=0,"",IF(AND(IFERROR($H2118,0)&gt;0,LEN(TRIM($K2118&amp;""))&gt;0,IFERROR(LOOKUP(2,1/((LISTS!$M$2:$M$13&lt;&gt;"")*ISNUMBER(SEARCH(LISTS!$M$2:$M$13,$I2118))),LISTS!$N$2:$N$13),"NO")="SI"),"SI","NO"))</f>
        <v/>
      </c>
      <c r="M2118" s="9">
        <f>IF(COUNTA($A2118:$K2118)=0,"",IF($K2118&lt;&gt;"",IF(COUNTIF($K$19:$K2118,$K2118)&gt;1,"SI","NO"),IF(COUNTIFS($A$19:$A2118,$A2118,$C$19:$C2118,$C2118,$J$19:$J2118,$J2118,$D$19:$D2118,$D2118)&gt;1,"SI","NO")))</f>
        <v/>
      </c>
      <c r="N2118" s="11">
        <f>IF(COUNTA($A2118:$K2118)=0,"",IF(AND($L2118="SI",$M2118="NO"),IFERROR($H2118,0),0))</f>
        <v/>
      </c>
      <c r="O2118" s="9">
        <f>IF(COUNTA($A2118:$K2118)=0,"",IF($M2118="SI","CUFE o factura duplicada dentro del reporte; no se suma dos veces",IF(IFERROR($H2118,0)&lt;=0,"DIAN reporta valor susceptible 0",IF($L2118="NO",IFERROR(LOOKUP(2,1/((LISTS!$M$2:$M$13&lt;&gt;"")*ISNUMBER(SEARCH(LISTS!$M$2:$M$13,$I2118))),LISTS!$O$2:$O$13),"Medio de pago no elegible o no identificado por DIAN"),"Apta automaticamente por pago electronico y base positiva"))))</f>
        <v/>
      </c>
    </row>
    <row r="2119">
      <c r="A2119" s="9" t="n"/>
      <c r="B2119" s="9" t="n"/>
      <c r="C2119" s="12" t="n"/>
      <c r="D2119" s="11" t="n"/>
      <c r="E2119" s="11" t="n"/>
      <c r="F2119" s="11" t="n"/>
      <c r="G2119" s="11" t="n"/>
      <c r="H2119" s="11" t="n"/>
      <c r="I2119" s="9" t="n"/>
      <c r="J2119" s="9" t="n"/>
      <c r="K2119" s="9" t="n"/>
      <c r="L2119" s="9">
        <f>IF(COUNTA($A2119:$K2119)=0,"",IF(AND(IFERROR($H2119,0)&gt;0,LEN(TRIM($K2119&amp;""))&gt;0,IFERROR(LOOKUP(2,1/((LISTS!$M$2:$M$13&lt;&gt;"")*ISNUMBER(SEARCH(LISTS!$M$2:$M$13,$I2119))),LISTS!$N$2:$N$13),"NO")="SI"),"SI","NO"))</f>
        <v/>
      </c>
      <c r="M2119" s="9">
        <f>IF(COUNTA($A2119:$K2119)=0,"",IF($K2119&lt;&gt;"",IF(COUNTIF($K$19:$K2119,$K2119)&gt;1,"SI","NO"),IF(COUNTIFS($A$19:$A2119,$A2119,$C$19:$C2119,$C2119,$J$19:$J2119,$J2119,$D$19:$D2119,$D2119)&gt;1,"SI","NO")))</f>
        <v/>
      </c>
      <c r="N2119" s="11">
        <f>IF(COUNTA($A2119:$K2119)=0,"",IF(AND($L2119="SI",$M2119="NO"),IFERROR($H2119,0),0))</f>
        <v/>
      </c>
      <c r="O2119" s="9">
        <f>IF(COUNTA($A2119:$K2119)=0,"",IF($M2119="SI","CUFE o factura duplicada dentro del reporte; no se suma dos veces",IF(IFERROR($H2119,0)&lt;=0,"DIAN reporta valor susceptible 0",IF($L2119="NO",IFERROR(LOOKUP(2,1/((LISTS!$M$2:$M$13&lt;&gt;"")*ISNUMBER(SEARCH(LISTS!$M$2:$M$13,$I2119))),LISTS!$O$2:$O$13),"Medio de pago no elegible o no identificado por DIAN"),"Apta automaticamente por pago electronico y base positiva"))))</f>
        <v/>
      </c>
    </row>
    <row r="2120">
      <c r="A2120" s="9" t="n"/>
      <c r="B2120" s="9" t="n"/>
      <c r="C2120" s="12" t="n"/>
      <c r="D2120" s="11" t="n"/>
      <c r="E2120" s="11" t="n"/>
      <c r="F2120" s="11" t="n"/>
      <c r="G2120" s="11" t="n"/>
      <c r="H2120" s="11" t="n"/>
      <c r="I2120" s="9" t="n"/>
      <c r="J2120" s="9" t="n"/>
      <c r="K2120" s="9" t="n"/>
      <c r="L2120" s="9">
        <f>IF(COUNTA($A2120:$K2120)=0,"",IF(AND(IFERROR($H2120,0)&gt;0,LEN(TRIM($K2120&amp;""))&gt;0,IFERROR(LOOKUP(2,1/((LISTS!$M$2:$M$13&lt;&gt;"")*ISNUMBER(SEARCH(LISTS!$M$2:$M$13,$I2120))),LISTS!$N$2:$N$13),"NO")="SI"),"SI","NO"))</f>
        <v/>
      </c>
      <c r="M2120" s="9">
        <f>IF(COUNTA($A2120:$K2120)=0,"",IF($K2120&lt;&gt;"",IF(COUNTIF($K$19:$K2120,$K2120)&gt;1,"SI","NO"),IF(COUNTIFS($A$19:$A2120,$A2120,$C$19:$C2120,$C2120,$J$19:$J2120,$J2120,$D$19:$D2120,$D2120)&gt;1,"SI","NO")))</f>
        <v/>
      </c>
      <c r="N2120" s="11">
        <f>IF(COUNTA($A2120:$K2120)=0,"",IF(AND($L2120="SI",$M2120="NO"),IFERROR($H2120,0),0))</f>
        <v/>
      </c>
      <c r="O2120" s="9">
        <f>IF(COUNTA($A2120:$K2120)=0,"",IF($M2120="SI","CUFE o factura duplicada dentro del reporte; no se suma dos veces",IF(IFERROR($H2120,0)&lt;=0,"DIAN reporta valor susceptible 0",IF($L2120="NO",IFERROR(LOOKUP(2,1/((LISTS!$M$2:$M$13&lt;&gt;"")*ISNUMBER(SEARCH(LISTS!$M$2:$M$13,$I2120))),LISTS!$O$2:$O$13),"Medio de pago no elegible o no identificado por DIAN"),"Apta automaticamente por pago electronico y base positiva"))))</f>
        <v/>
      </c>
    </row>
    <row r="2121">
      <c r="A2121" s="9" t="n"/>
      <c r="B2121" s="9" t="n"/>
      <c r="C2121" s="12" t="n"/>
      <c r="D2121" s="11" t="n"/>
      <c r="E2121" s="11" t="n"/>
      <c r="F2121" s="11" t="n"/>
      <c r="G2121" s="11" t="n"/>
      <c r="H2121" s="11" t="n"/>
      <c r="I2121" s="9" t="n"/>
      <c r="J2121" s="9" t="n"/>
      <c r="K2121" s="9" t="n"/>
      <c r="L2121" s="9">
        <f>IF(COUNTA($A2121:$K2121)=0,"",IF(AND(IFERROR($H2121,0)&gt;0,LEN(TRIM($K2121&amp;""))&gt;0,IFERROR(LOOKUP(2,1/((LISTS!$M$2:$M$13&lt;&gt;"")*ISNUMBER(SEARCH(LISTS!$M$2:$M$13,$I2121))),LISTS!$N$2:$N$13),"NO")="SI"),"SI","NO"))</f>
        <v/>
      </c>
      <c r="M2121" s="9">
        <f>IF(COUNTA($A2121:$K2121)=0,"",IF($K2121&lt;&gt;"",IF(COUNTIF($K$19:$K2121,$K2121)&gt;1,"SI","NO"),IF(COUNTIFS($A$19:$A2121,$A2121,$C$19:$C2121,$C2121,$J$19:$J2121,$J2121,$D$19:$D2121,$D2121)&gt;1,"SI","NO")))</f>
        <v/>
      </c>
      <c r="N2121" s="11">
        <f>IF(COUNTA($A2121:$K2121)=0,"",IF(AND($L2121="SI",$M2121="NO"),IFERROR($H2121,0),0))</f>
        <v/>
      </c>
      <c r="O2121" s="9">
        <f>IF(COUNTA($A2121:$K2121)=0,"",IF($M2121="SI","CUFE o factura duplicada dentro del reporte; no se suma dos veces",IF(IFERROR($H2121,0)&lt;=0,"DIAN reporta valor susceptible 0",IF($L2121="NO",IFERROR(LOOKUP(2,1/((LISTS!$M$2:$M$13&lt;&gt;"")*ISNUMBER(SEARCH(LISTS!$M$2:$M$13,$I2121))),LISTS!$O$2:$O$13),"Medio de pago no elegible o no identificado por DIAN"),"Apta automaticamente por pago electronico y base positiva"))))</f>
        <v/>
      </c>
    </row>
    <row r="2122">
      <c r="A2122" s="9" t="n"/>
      <c r="B2122" s="9" t="n"/>
      <c r="C2122" s="12" t="n"/>
      <c r="D2122" s="11" t="n"/>
      <c r="E2122" s="11" t="n"/>
      <c r="F2122" s="11" t="n"/>
      <c r="G2122" s="11" t="n"/>
      <c r="H2122" s="11" t="n"/>
      <c r="I2122" s="9" t="n"/>
      <c r="J2122" s="9" t="n"/>
      <c r="K2122" s="9" t="n"/>
      <c r="L2122" s="9">
        <f>IF(COUNTA($A2122:$K2122)=0,"",IF(AND(IFERROR($H2122,0)&gt;0,LEN(TRIM($K2122&amp;""))&gt;0,IFERROR(LOOKUP(2,1/((LISTS!$M$2:$M$13&lt;&gt;"")*ISNUMBER(SEARCH(LISTS!$M$2:$M$13,$I2122))),LISTS!$N$2:$N$13),"NO")="SI"),"SI","NO"))</f>
        <v/>
      </c>
      <c r="M2122" s="9">
        <f>IF(COUNTA($A2122:$K2122)=0,"",IF($K2122&lt;&gt;"",IF(COUNTIF($K$19:$K2122,$K2122)&gt;1,"SI","NO"),IF(COUNTIFS($A$19:$A2122,$A2122,$C$19:$C2122,$C2122,$J$19:$J2122,$J2122,$D$19:$D2122,$D2122)&gt;1,"SI","NO")))</f>
        <v/>
      </c>
      <c r="N2122" s="11">
        <f>IF(COUNTA($A2122:$K2122)=0,"",IF(AND($L2122="SI",$M2122="NO"),IFERROR($H2122,0),0))</f>
        <v/>
      </c>
      <c r="O2122" s="9">
        <f>IF(COUNTA($A2122:$K2122)=0,"",IF($M2122="SI","CUFE o factura duplicada dentro del reporte; no se suma dos veces",IF(IFERROR($H2122,0)&lt;=0,"DIAN reporta valor susceptible 0",IF($L2122="NO",IFERROR(LOOKUP(2,1/((LISTS!$M$2:$M$13&lt;&gt;"")*ISNUMBER(SEARCH(LISTS!$M$2:$M$13,$I2122))),LISTS!$O$2:$O$13),"Medio de pago no elegible o no identificado por DIAN"),"Apta automaticamente por pago electronico y base positiva"))))</f>
        <v/>
      </c>
    </row>
    <row r="2123">
      <c r="A2123" s="9" t="n"/>
      <c r="B2123" s="9" t="n"/>
      <c r="C2123" s="12" t="n"/>
      <c r="D2123" s="11" t="n"/>
      <c r="E2123" s="11" t="n"/>
      <c r="F2123" s="11" t="n"/>
      <c r="G2123" s="11" t="n"/>
      <c r="H2123" s="11" t="n"/>
      <c r="I2123" s="9" t="n"/>
      <c r="J2123" s="9" t="n"/>
      <c r="K2123" s="9" t="n"/>
      <c r="L2123" s="9">
        <f>IF(COUNTA($A2123:$K2123)=0,"",IF(AND(IFERROR($H2123,0)&gt;0,LEN(TRIM($K2123&amp;""))&gt;0,IFERROR(LOOKUP(2,1/((LISTS!$M$2:$M$13&lt;&gt;"")*ISNUMBER(SEARCH(LISTS!$M$2:$M$13,$I2123))),LISTS!$N$2:$N$13),"NO")="SI"),"SI","NO"))</f>
        <v/>
      </c>
      <c r="M2123" s="9">
        <f>IF(COUNTA($A2123:$K2123)=0,"",IF($K2123&lt;&gt;"",IF(COUNTIF($K$19:$K2123,$K2123)&gt;1,"SI","NO"),IF(COUNTIFS($A$19:$A2123,$A2123,$C$19:$C2123,$C2123,$J$19:$J2123,$J2123,$D$19:$D2123,$D2123)&gt;1,"SI","NO")))</f>
        <v/>
      </c>
      <c r="N2123" s="11">
        <f>IF(COUNTA($A2123:$K2123)=0,"",IF(AND($L2123="SI",$M2123="NO"),IFERROR($H2123,0),0))</f>
        <v/>
      </c>
      <c r="O2123" s="9">
        <f>IF(COUNTA($A2123:$K2123)=0,"",IF($M2123="SI","CUFE o factura duplicada dentro del reporte; no se suma dos veces",IF(IFERROR($H2123,0)&lt;=0,"DIAN reporta valor susceptible 0",IF($L2123="NO",IFERROR(LOOKUP(2,1/((LISTS!$M$2:$M$13&lt;&gt;"")*ISNUMBER(SEARCH(LISTS!$M$2:$M$13,$I2123))),LISTS!$O$2:$O$13),"Medio de pago no elegible o no identificado por DIAN"),"Apta automaticamente por pago electronico y base positiva"))))</f>
        <v/>
      </c>
    </row>
    <row r="2124">
      <c r="A2124" s="9" t="n"/>
      <c r="B2124" s="9" t="n"/>
      <c r="C2124" s="12" t="n"/>
      <c r="D2124" s="11" t="n"/>
      <c r="E2124" s="11" t="n"/>
      <c r="F2124" s="11" t="n"/>
      <c r="G2124" s="11" t="n"/>
      <c r="H2124" s="11" t="n"/>
      <c r="I2124" s="9" t="n"/>
      <c r="J2124" s="9" t="n"/>
      <c r="K2124" s="9" t="n"/>
      <c r="L2124" s="9">
        <f>IF(COUNTA($A2124:$K2124)=0,"",IF(AND(IFERROR($H2124,0)&gt;0,LEN(TRIM($K2124&amp;""))&gt;0,IFERROR(LOOKUP(2,1/((LISTS!$M$2:$M$13&lt;&gt;"")*ISNUMBER(SEARCH(LISTS!$M$2:$M$13,$I2124))),LISTS!$N$2:$N$13),"NO")="SI"),"SI","NO"))</f>
        <v/>
      </c>
      <c r="M2124" s="9">
        <f>IF(COUNTA($A2124:$K2124)=0,"",IF($K2124&lt;&gt;"",IF(COUNTIF($K$19:$K2124,$K2124)&gt;1,"SI","NO"),IF(COUNTIFS($A$19:$A2124,$A2124,$C$19:$C2124,$C2124,$J$19:$J2124,$J2124,$D$19:$D2124,$D2124)&gt;1,"SI","NO")))</f>
        <v/>
      </c>
      <c r="N2124" s="11">
        <f>IF(COUNTA($A2124:$K2124)=0,"",IF(AND($L2124="SI",$M2124="NO"),IFERROR($H2124,0),0))</f>
        <v/>
      </c>
      <c r="O2124" s="9">
        <f>IF(COUNTA($A2124:$K2124)=0,"",IF($M2124="SI","CUFE o factura duplicada dentro del reporte; no se suma dos veces",IF(IFERROR($H2124,0)&lt;=0,"DIAN reporta valor susceptible 0",IF($L2124="NO",IFERROR(LOOKUP(2,1/((LISTS!$M$2:$M$13&lt;&gt;"")*ISNUMBER(SEARCH(LISTS!$M$2:$M$13,$I2124))),LISTS!$O$2:$O$13),"Medio de pago no elegible o no identificado por DIAN"),"Apta automaticamente por pago electronico y base positiva"))))</f>
        <v/>
      </c>
    </row>
    <row r="2125">
      <c r="A2125" s="9" t="n"/>
      <c r="B2125" s="9" t="n"/>
      <c r="C2125" s="12" t="n"/>
      <c r="D2125" s="11" t="n"/>
      <c r="E2125" s="11" t="n"/>
      <c r="F2125" s="11" t="n"/>
      <c r="G2125" s="11" t="n"/>
      <c r="H2125" s="11" t="n"/>
      <c r="I2125" s="9" t="n"/>
      <c r="J2125" s="9" t="n"/>
      <c r="K2125" s="9" t="n"/>
      <c r="L2125" s="9">
        <f>IF(COUNTA($A2125:$K2125)=0,"",IF(AND(IFERROR($H2125,0)&gt;0,LEN(TRIM($K2125&amp;""))&gt;0,IFERROR(LOOKUP(2,1/((LISTS!$M$2:$M$13&lt;&gt;"")*ISNUMBER(SEARCH(LISTS!$M$2:$M$13,$I2125))),LISTS!$N$2:$N$13),"NO")="SI"),"SI","NO"))</f>
        <v/>
      </c>
      <c r="M2125" s="9">
        <f>IF(COUNTA($A2125:$K2125)=0,"",IF($K2125&lt;&gt;"",IF(COUNTIF($K$19:$K2125,$K2125)&gt;1,"SI","NO"),IF(COUNTIFS($A$19:$A2125,$A2125,$C$19:$C2125,$C2125,$J$19:$J2125,$J2125,$D$19:$D2125,$D2125)&gt;1,"SI","NO")))</f>
        <v/>
      </c>
      <c r="N2125" s="11">
        <f>IF(COUNTA($A2125:$K2125)=0,"",IF(AND($L2125="SI",$M2125="NO"),IFERROR($H2125,0),0))</f>
        <v/>
      </c>
      <c r="O2125" s="9">
        <f>IF(COUNTA($A2125:$K2125)=0,"",IF($M2125="SI","CUFE o factura duplicada dentro del reporte; no se suma dos veces",IF(IFERROR($H2125,0)&lt;=0,"DIAN reporta valor susceptible 0",IF($L2125="NO",IFERROR(LOOKUP(2,1/((LISTS!$M$2:$M$13&lt;&gt;"")*ISNUMBER(SEARCH(LISTS!$M$2:$M$13,$I2125))),LISTS!$O$2:$O$13),"Medio de pago no elegible o no identificado por DIAN"),"Apta automaticamente por pago electronico y base positiva"))))</f>
        <v/>
      </c>
    </row>
    <row r="2126">
      <c r="A2126" s="9" t="n"/>
      <c r="B2126" s="9" t="n"/>
      <c r="C2126" s="12" t="n"/>
      <c r="D2126" s="11" t="n"/>
      <c r="E2126" s="11" t="n"/>
      <c r="F2126" s="11" t="n"/>
      <c r="G2126" s="11" t="n"/>
      <c r="H2126" s="11" t="n"/>
      <c r="I2126" s="9" t="n"/>
      <c r="J2126" s="9" t="n"/>
      <c r="K2126" s="9" t="n"/>
      <c r="L2126" s="9">
        <f>IF(COUNTA($A2126:$K2126)=0,"",IF(AND(IFERROR($H2126,0)&gt;0,LEN(TRIM($K2126&amp;""))&gt;0,IFERROR(LOOKUP(2,1/((LISTS!$M$2:$M$13&lt;&gt;"")*ISNUMBER(SEARCH(LISTS!$M$2:$M$13,$I2126))),LISTS!$N$2:$N$13),"NO")="SI"),"SI","NO"))</f>
        <v/>
      </c>
      <c r="M2126" s="9">
        <f>IF(COUNTA($A2126:$K2126)=0,"",IF($K2126&lt;&gt;"",IF(COUNTIF($K$19:$K2126,$K2126)&gt;1,"SI","NO"),IF(COUNTIFS($A$19:$A2126,$A2126,$C$19:$C2126,$C2126,$J$19:$J2126,$J2126,$D$19:$D2126,$D2126)&gt;1,"SI","NO")))</f>
        <v/>
      </c>
      <c r="N2126" s="11">
        <f>IF(COUNTA($A2126:$K2126)=0,"",IF(AND($L2126="SI",$M2126="NO"),IFERROR($H2126,0),0))</f>
        <v/>
      </c>
      <c r="O2126" s="9">
        <f>IF(COUNTA($A2126:$K2126)=0,"",IF($M2126="SI","CUFE o factura duplicada dentro del reporte; no se suma dos veces",IF(IFERROR($H2126,0)&lt;=0,"DIAN reporta valor susceptible 0",IF($L2126="NO",IFERROR(LOOKUP(2,1/((LISTS!$M$2:$M$13&lt;&gt;"")*ISNUMBER(SEARCH(LISTS!$M$2:$M$13,$I2126))),LISTS!$O$2:$O$13),"Medio de pago no elegible o no identificado por DIAN"),"Apta automaticamente por pago electronico y base positiva"))))</f>
        <v/>
      </c>
    </row>
    <row r="2127">
      <c r="A2127" s="9" t="n"/>
      <c r="B2127" s="9" t="n"/>
      <c r="C2127" s="12" t="n"/>
      <c r="D2127" s="11" t="n"/>
      <c r="E2127" s="11" t="n"/>
      <c r="F2127" s="11" t="n"/>
      <c r="G2127" s="11" t="n"/>
      <c r="H2127" s="11" t="n"/>
      <c r="I2127" s="9" t="n"/>
      <c r="J2127" s="9" t="n"/>
      <c r="K2127" s="9" t="n"/>
      <c r="L2127" s="9">
        <f>IF(COUNTA($A2127:$K2127)=0,"",IF(AND(IFERROR($H2127,0)&gt;0,LEN(TRIM($K2127&amp;""))&gt;0,IFERROR(LOOKUP(2,1/((LISTS!$M$2:$M$13&lt;&gt;"")*ISNUMBER(SEARCH(LISTS!$M$2:$M$13,$I2127))),LISTS!$N$2:$N$13),"NO")="SI"),"SI","NO"))</f>
        <v/>
      </c>
      <c r="M2127" s="9">
        <f>IF(COUNTA($A2127:$K2127)=0,"",IF($K2127&lt;&gt;"",IF(COUNTIF($K$19:$K2127,$K2127)&gt;1,"SI","NO"),IF(COUNTIFS($A$19:$A2127,$A2127,$C$19:$C2127,$C2127,$J$19:$J2127,$J2127,$D$19:$D2127,$D2127)&gt;1,"SI","NO")))</f>
        <v/>
      </c>
      <c r="N2127" s="11">
        <f>IF(COUNTA($A2127:$K2127)=0,"",IF(AND($L2127="SI",$M2127="NO"),IFERROR($H2127,0),0))</f>
        <v/>
      </c>
      <c r="O2127" s="9">
        <f>IF(COUNTA($A2127:$K2127)=0,"",IF($M2127="SI","CUFE o factura duplicada dentro del reporte; no se suma dos veces",IF(IFERROR($H2127,0)&lt;=0,"DIAN reporta valor susceptible 0",IF($L2127="NO",IFERROR(LOOKUP(2,1/((LISTS!$M$2:$M$13&lt;&gt;"")*ISNUMBER(SEARCH(LISTS!$M$2:$M$13,$I2127))),LISTS!$O$2:$O$13),"Medio de pago no elegible o no identificado por DIAN"),"Apta automaticamente por pago electronico y base positiva"))))</f>
        <v/>
      </c>
    </row>
    <row r="2128">
      <c r="A2128" s="9" t="n"/>
      <c r="B2128" s="9" t="n"/>
      <c r="C2128" s="12" t="n"/>
      <c r="D2128" s="11" t="n"/>
      <c r="E2128" s="11" t="n"/>
      <c r="F2128" s="11" t="n"/>
      <c r="G2128" s="11" t="n"/>
      <c r="H2128" s="11" t="n"/>
      <c r="I2128" s="9" t="n"/>
      <c r="J2128" s="9" t="n"/>
      <c r="K2128" s="9" t="n"/>
      <c r="L2128" s="9">
        <f>IF(COUNTA($A2128:$K2128)=0,"",IF(AND(IFERROR($H2128,0)&gt;0,LEN(TRIM($K2128&amp;""))&gt;0,IFERROR(LOOKUP(2,1/((LISTS!$M$2:$M$13&lt;&gt;"")*ISNUMBER(SEARCH(LISTS!$M$2:$M$13,$I2128))),LISTS!$N$2:$N$13),"NO")="SI"),"SI","NO"))</f>
        <v/>
      </c>
      <c r="M2128" s="9">
        <f>IF(COUNTA($A2128:$K2128)=0,"",IF($K2128&lt;&gt;"",IF(COUNTIF($K$19:$K2128,$K2128)&gt;1,"SI","NO"),IF(COUNTIFS($A$19:$A2128,$A2128,$C$19:$C2128,$C2128,$J$19:$J2128,$J2128,$D$19:$D2128,$D2128)&gt;1,"SI","NO")))</f>
        <v/>
      </c>
      <c r="N2128" s="11">
        <f>IF(COUNTA($A2128:$K2128)=0,"",IF(AND($L2128="SI",$M2128="NO"),IFERROR($H2128,0),0))</f>
        <v/>
      </c>
      <c r="O2128" s="9">
        <f>IF(COUNTA($A2128:$K2128)=0,"",IF($M2128="SI","CUFE o factura duplicada dentro del reporte; no se suma dos veces",IF(IFERROR($H2128,0)&lt;=0,"DIAN reporta valor susceptible 0",IF($L2128="NO",IFERROR(LOOKUP(2,1/((LISTS!$M$2:$M$13&lt;&gt;"")*ISNUMBER(SEARCH(LISTS!$M$2:$M$13,$I2128))),LISTS!$O$2:$O$13),"Medio de pago no elegible o no identificado por DIAN"),"Apta automaticamente por pago electronico y base positiva"))))</f>
        <v/>
      </c>
    </row>
    <row r="2129">
      <c r="A2129" s="9" t="n"/>
      <c r="B2129" s="9" t="n"/>
      <c r="C2129" s="12" t="n"/>
      <c r="D2129" s="11" t="n"/>
      <c r="E2129" s="11" t="n"/>
      <c r="F2129" s="11" t="n"/>
      <c r="G2129" s="11" t="n"/>
      <c r="H2129" s="11" t="n"/>
      <c r="I2129" s="9" t="n"/>
      <c r="J2129" s="9" t="n"/>
      <c r="K2129" s="9" t="n"/>
      <c r="L2129" s="9">
        <f>IF(COUNTA($A2129:$K2129)=0,"",IF(AND(IFERROR($H2129,0)&gt;0,LEN(TRIM($K2129&amp;""))&gt;0,IFERROR(LOOKUP(2,1/((LISTS!$M$2:$M$13&lt;&gt;"")*ISNUMBER(SEARCH(LISTS!$M$2:$M$13,$I2129))),LISTS!$N$2:$N$13),"NO")="SI"),"SI","NO"))</f>
        <v/>
      </c>
      <c r="M2129" s="9">
        <f>IF(COUNTA($A2129:$K2129)=0,"",IF($K2129&lt;&gt;"",IF(COUNTIF($K$19:$K2129,$K2129)&gt;1,"SI","NO"),IF(COUNTIFS($A$19:$A2129,$A2129,$C$19:$C2129,$C2129,$J$19:$J2129,$J2129,$D$19:$D2129,$D2129)&gt;1,"SI","NO")))</f>
        <v/>
      </c>
      <c r="N2129" s="11">
        <f>IF(COUNTA($A2129:$K2129)=0,"",IF(AND($L2129="SI",$M2129="NO"),IFERROR($H2129,0),0))</f>
        <v/>
      </c>
      <c r="O2129" s="9">
        <f>IF(COUNTA($A2129:$K2129)=0,"",IF($M2129="SI","CUFE o factura duplicada dentro del reporte; no se suma dos veces",IF(IFERROR($H2129,0)&lt;=0,"DIAN reporta valor susceptible 0",IF($L2129="NO",IFERROR(LOOKUP(2,1/((LISTS!$M$2:$M$13&lt;&gt;"")*ISNUMBER(SEARCH(LISTS!$M$2:$M$13,$I2129))),LISTS!$O$2:$O$13),"Medio de pago no elegible o no identificado por DIAN"),"Apta automaticamente por pago electronico y base positiva"))))</f>
        <v/>
      </c>
    </row>
    <row r="2130">
      <c r="A2130" s="9" t="n"/>
      <c r="B2130" s="9" t="n"/>
      <c r="C2130" s="12" t="n"/>
      <c r="D2130" s="11" t="n"/>
      <c r="E2130" s="11" t="n"/>
      <c r="F2130" s="11" t="n"/>
      <c r="G2130" s="11" t="n"/>
      <c r="H2130" s="11" t="n"/>
      <c r="I2130" s="9" t="n"/>
      <c r="J2130" s="9" t="n"/>
      <c r="K2130" s="9" t="n"/>
      <c r="L2130" s="9">
        <f>IF(COUNTA($A2130:$K2130)=0,"",IF(AND(IFERROR($H2130,0)&gt;0,LEN(TRIM($K2130&amp;""))&gt;0,IFERROR(LOOKUP(2,1/((LISTS!$M$2:$M$13&lt;&gt;"")*ISNUMBER(SEARCH(LISTS!$M$2:$M$13,$I2130))),LISTS!$N$2:$N$13),"NO")="SI"),"SI","NO"))</f>
        <v/>
      </c>
      <c r="M2130" s="9">
        <f>IF(COUNTA($A2130:$K2130)=0,"",IF($K2130&lt;&gt;"",IF(COUNTIF($K$19:$K2130,$K2130)&gt;1,"SI","NO"),IF(COUNTIFS($A$19:$A2130,$A2130,$C$19:$C2130,$C2130,$J$19:$J2130,$J2130,$D$19:$D2130,$D2130)&gt;1,"SI","NO")))</f>
        <v/>
      </c>
      <c r="N2130" s="11">
        <f>IF(COUNTA($A2130:$K2130)=0,"",IF(AND($L2130="SI",$M2130="NO"),IFERROR($H2130,0),0))</f>
        <v/>
      </c>
      <c r="O2130" s="9">
        <f>IF(COUNTA($A2130:$K2130)=0,"",IF($M2130="SI","CUFE o factura duplicada dentro del reporte; no se suma dos veces",IF(IFERROR($H2130,0)&lt;=0,"DIAN reporta valor susceptible 0",IF($L2130="NO",IFERROR(LOOKUP(2,1/((LISTS!$M$2:$M$13&lt;&gt;"")*ISNUMBER(SEARCH(LISTS!$M$2:$M$13,$I2130))),LISTS!$O$2:$O$13),"Medio de pago no elegible o no identificado por DIAN"),"Apta automaticamente por pago electronico y base positiva"))))</f>
        <v/>
      </c>
    </row>
    <row r="2131">
      <c r="A2131" s="9" t="n"/>
      <c r="B2131" s="9" t="n"/>
      <c r="C2131" s="12" t="n"/>
      <c r="D2131" s="11" t="n"/>
      <c r="E2131" s="11" t="n"/>
      <c r="F2131" s="11" t="n"/>
      <c r="G2131" s="11" t="n"/>
      <c r="H2131" s="11" t="n"/>
      <c r="I2131" s="9" t="n"/>
      <c r="J2131" s="9" t="n"/>
      <c r="K2131" s="9" t="n"/>
      <c r="L2131" s="9">
        <f>IF(COUNTA($A2131:$K2131)=0,"",IF(AND(IFERROR($H2131,0)&gt;0,LEN(TRIM($K2131&amp;""))&gt;0,IFERROR(LOOKUP(2,1/((LISTS!$M$2:$M$13&lt;&gt;"")*ISNUMBER(SEARCH(LISTS!$M$2:$M$13,$I2131))),LISTS!$N$2:$N$13),"NO")="SI"),"SI","NO"))</f>
        <v/>
      </c>
      <c r="M2131" s="9">
        <f>IF(COUNTA($A2131:$K2131)=0,"",IF($K2131&lt;&gt;"",IF(COUNTIF($K$19:$K2131,$K2131)&gt;1,"SI","NO"),IF(COUNTIFS($A$19:$A2131,$A2131,$C$19:$C2131,$C2131,$J$19:$J2131,$J2131,$D$19:$D2131,$D2131)&gt;1,"SI","NO")))</f>
        <v/>
      </c>
      <c r="N2131" s="11">
        <f>IF(COUNTA($A2131:$K2131)=0,"",IF(AND($L2131="SI",$M2131="NO"),IFERROR($H2131,0),0))</f>
        <v/>
      </c>
      <c r="O2131" s="9">
        <f>IF(COUNTA($A2131:$K2131)=0,"",IF($M2131="SI","CUFE o factura duplicada dentro del reporte; no se suma dos veces",IF(IFERROR($H2131,0)&lt;=0,"DIAN reporta valor susceptible 0",IF($L2131="NO",IFERROR(LOOKUP(2,1/((LISTS!$M$2:$M$13&lt;&gt;"")*ISNUMBER(SEARCH(LISTS!$M$2:$M$13,$I2131))),LISTS!$O$2:$O$13),"Medio de pago no elegible o no identificado por DIAN"),"Apta automaticamente por pago electronico y base positiva"))))</f>
        <v/>
      </c>
    </row>
    <row r="2132">
      <c r="A2132" s="9" t="n"/>
      <c r="B2132" s="9" t="n"/>
      <c r="C2132" s="12" t="n"/>
      <c r="D2132" s="11" t="n"/>
      <c r="E2132" s="11" t="n"/>
      <c r="F2132" s="11" t="n"/>
      <c r="G2132" s="11" t="n"/>
      <c r="H2132" s="11" t="n"/>
      <c r="I2132" s="9" t="n"/>
      <c r="J2132" s="9" t="n"/>
      <c r="K2132" s="9" t="n"/>
      <c r="L2132" s="9">
        <f>IF(COUNTA($A2132:$K2132)=0,"",IF(AND(IFERROR($H2132,0)&gt;0,LEN(TRIM($K2132&amp;""))&gt;0,IFERROR(LOOKUP(2,1/((LISTS!$M$2:$M$13&lt;&gt;"")*ISNUMBER(SEARCH(LISTS!$M$2:$M$13,$I2132))),LISTS!$N$2:$N$13),"NO")="SI"),"SI","NO"))</f>
        <v/>
      </c>
      <c r="M2132" s="9">
        <f>IF(COUNTA($A2132:$K2132)=0,"",IF($K2132&lt;&gt;"",IF(COUNTIF($K$19:$K2132,$K2132)&gt;1,"SI","NO"),IF(COUNTIFS($A$19:$A2132,$A2132,$C$19:$C2132,$C2132,$J$19:$J2132,$J2132,$D$19:$D2132,$D2132)&gt;1,"SI","NO")))</f>
        <v/>
      </c>
      <c r="N2132" s="11">
        <f>IF(COUNTA($A2132:$K2132)=0,"",IF(AND($L2132="SI",$M2132="NO"),IFERROR($H2132,0),0))</f>
        <v/>
      </c>
      <c r="O2132" s="9">
        <f>IF(COUNTA($A2132:$K2132)=0,"",IF($M2132="SI","CUFE o factura duplicada dentro del reporte; no se suma dos veces",IF(IFERROR($H2132,0)&lt;=0,"DIAN reporta valor susceptible 0",IF($L2132="NO",IFERROR(LOOKUP(2,1/((LISTS!$M$2:$M$13&lt;&gt;"")*ISNUMBER(SEARCH(LISTS!$M$2:$M$13,$I2132))),LISTS!$O$2:$O$13),"Medio de pago no elegible o no identificado por DIAN"),"Apta automaticamente por pago electronico y base positiva"))))</f>
        <v/>
      </c>
    </row>
    <row r="2133">
      <c r="A2133" s="9" t="n"/>
      <c r="B2133" s="9" t="n"/>
      <c r="C2133" s="12" t="n"/>
      <c r="D2133" s="11" t="n"/>
      <c r="E2133" s="11" t="n"/>
      <c r="F2133" s="11" t="n"/>
      <c r="G2133" s="11" t="n"/>
      <c r="H2133" s="11" t="n"/>
      <c r="I2133" s="9" t="n"/>
      <c r="J2133" s="9" t="n"/>
      <c r="K2133" s="9" t="n"/>
      <c r="L2133" s="9">
        <f>IF(COUNTA($A2133:$K2133)=0,"",IF(AND(IFERROR($H2133,0)&gt;0,LEN(TRIM($K2133&amp;""))&gt;0,IFERROR(LOOKUP(2,1/((LISTS!$M$2:$M$13&lt;&gt;"")*ISNUMBER(SEARCH(LISTS!$M$2:$M$13,$I2133))),LISTS!$N$2:$N$13),"NO")="SI"),"SI","NO"))</f>
        <v/>
      </c>
      <c r="M2133" s="9">
        <f>IF(COUNTA($A2133:$K2133)=0,"",IF($K2133&lt;&gt;"",IF(COUNTIF($K$19:$K2133,$K2133)&gt;1,"SI","NO"),IF(COUNTIFS($A$19:$A2133,$A2133,$C$19:$C2133,$C2133,$J$19:$J2133,$J2133,$D$19:$D2133,$D2133)&gt;1,"SI","NO")))</f>
        <v/>
      </c>
      <c r="N2133" s="11">
        <f>IF(COUNTA($A2133:$K2133)=0,"",IF(AND($L2133="SI",$M2133="NO"),IFERROR($H2133,0),0))</f>
        <v/>
      </c>
      <c r="O2133" s="9">
        <f>IF(COUNTA($A2133:$K2133)=0,"",IF($M2133="SI","CUFE o factura duplicada dentro del reporte; no se suma dos veces",IF(IFERROR($H2133,0)&lt;=0,"DIAN reporta valor susceptible 0",IF($L2133="NO",IFERROR(LOOKUP(2,1/((LISTS!$M$2:$M$13&lt;&gt;"")*ISNUMBER(SEARCH(LISTS!$M$2:$M$13,$I2133))),LISTS!$O$2:$O$13),"Medio de pago no elegible o no identificado por DIAN"),"Apta automaticamente por pago electronico y base positiva"))))</f>
        <v/>
      </c>
    </row>
    <row r="2134">
      <c r="A2134" s="9" t="n"/>
      <c r="B2134" s="9" t="n"/>
      <c r="C2134" s="12" t="n"/>
      <c r="D2134" s="11" t="n"/>
      <c r="E2134" s="11" t="n"/>
      <c r="F2134" s="11" t="n"/>
      <c r="G2134" s="11" t="n"/>
      <c r="H2134" s="11" t="n"/>
      <c r="I2134" s="9" t="n"/>
      <c r="J2134" s="9" t="n"/>
      <c r="K2134" s="9" t="n"/>
      <c r="L2134" s="9">
        <f>IF(COUNTA($A2134:$K2134)=0,"",IF(AND(IFERROR($H2134,0)&gt;0,LEN(TRIM($K2134&amp;""))&gt;0,IFERROR(LOOKUP(2,1/((LISTS!$M$2:$M$13&lt;&gt;"")*ISNUMBER(SEARCH(LISTS!$M$2:$M$13,$I2134))),LISTS!$N$2:$N$13),"NO")="SI"),"SI","NO"))</f>
        <v/>
      </c>
      <c r="M2134" s="9">
        <f>IF(COUNTA($A2134:$K2134)=0,"",IF($K2134&lt;&gt;"",IF(COUNTIF($K$19:$K2134,$K2134)&gt;1,"SI","NO"),IF(COUNTIFS($A$19:$A2134,$A2134,$C$19:$C2134,$C2134,$J$19:$J2134,$J2134,$D$19:$D2134,$D2134)&gt;1,"SI","NO")))</f>
        <v/>
      </c>
      <c r="N2134" s="11">
        <f>IF(COUNTA($A2134:$K2134)=0,"",IF(AND($L2134="SI",$M2134="NO"),IFERROR($H2134,0),0))</f>
        <v/>
      </c>
      <c r="O2134" s="9">
        <f>IF(COUNTA($A2134:$K2134)=0,"",IF($M2134="SI","CUFE o factura duplicada dentro del reporte; no se suma dos veces",IF(IFERROR($H2134,0)&lt;=0,"DIAN reporta valor susceptible 0",IF($L2134="NO",IFERROR(LOOKUP(2,1/((LISTS!$M$2:$M$13&lt;&gt;"")*ISNUMBER(SEARCH(LISTS!$M$2:$M$13,$I2134))),LISTS!$O$2:$O$13),"Medio de pago no elegible o no identificado por DIAN"),"Apta automaticamente por pago electronico y base positiva"))))</f>
        <v/>
      </c>
    </row>
    <row r="2135">
      <c r="A2135" s="9" t="n"/>
      <c r="B2135" s="9" t="n"/>
      <c r="C2135" s="12" t="n"/>
      <c r="D2135" s="11" t="n"/>
      <c r="E2135" s="11" t="n"/>
      <c r="F2135" s="11" t="n"/>
      <c r="G2135" s="11" t="n"/>
      <c r="H2135" s="11" t="n"/>
      <c r="I2135" s="9" t="n"/>
      <c r="J2135" s="9" t="n"/>
      <c r="K2135" s="9" t="n"/>
      <c r="L2135" s="9">
        <f>IF(COUNTA($A2135:$K2135)=0,"",IF(AND(IFERROR($H2135,0)&gt;0,LEN(TRIM($K2135&amp;""))&gt;0,IFERROR(LOOKUP(2,1/((LISTS!$M$2:$M$13&lt;&gt;"")*ISNUMBER(SEARCH(LISTS!$M$2:$M$13,$I2135))),LISTS!$N$2:$N$13),"NO")="SI"),"SI","NO"))</f>
        <v/>
      </c>
      <c r="M2135" s="9">
        <f>IF(COUNTA($A2135:$K2135)=0,"",IF($K2135&lt;&gt;"",IF(COUNTIF($K$19:$K2135,$K2135)&gt;1,"SI","NO"),IF(COUNTIFS($A$19:$A2135,$A2135,$C$19:$C2135,$C2135,$J$19:$J2135,$J2135,$D$19:$D2135,$D2135)&gt;1,"SI","NO")))</f>
        <v/>
      </c>
      <c r="N2135" s="11">
        <f>IF(COUNTA($A2135:$K2135)=0,"",IF(AND($L2135="SI",$M2135="NO"),IFERROR($H2135,0),0))</f>
        <v/>
      </c>
      <c r="O2135" s="9">
        <f>IF(COUNTA($A2135:$K2135)=0,"",IF($M2135="SI","CUFE o factura duplicada dentro del reporte; no se suma dos veces",IF(IFERROR($H2135,0)&lt;=0,"DIAN reporta valor susceptible 0",IF($L2135="NO",IFERROR(LOOKUP(2,1/((LISTS!$M$2:$M$13&lt;&gt;"")*ISNUMBER(SEARCH(LISTS!$M$2:$M$13,$I2135))),LISTS!$O$2:$O$13),"Medio de pago no elegible o no identificado por DIAN"),"Apta automaticamente por pago electronico y base positiva"))))</f>
        <v/>
      </c>
    </row>
    <row r="2136">
      <c r="A2136" s="9" t="n"/>
      <c r="B2136" s="9" t="n"/>
      <c r="C2136" s="12" t="n"/>
      <c r="D2136" s="11" t="n"/>
      <c r="E2136" s="11" t="n"/>
      <c r="F2136" s="11" t="n"/>
      <c r="G2136" s="11" t="n"/>
      <c r="H2136" s="11" t="n"/>
      <c r="I2136" s="9" t="n"/>
      <c r="J2136" s="9" t="n"/>
      <c r="K2136" s="9" t="n"/>
      <c r="L2136" s="9">
        <f>IF(COUNTA($A2136:$K2136)=0,"",IF(AND(IFERROR($H2136,0)&gt;0,LEN(TRIM($K2136&amp;""))&gt;0,IFERROR(LOOKUP(2,1/((LISTS!$M$2:$M$13&lt;&gt;"")*ISNUMBER(SEARCH(LISTS!$M$2:$M$13,$I2136))),LISTS!$N$2:$N$13),"NO")="SI"),"SI","NO"))</f>
        <v/>
      </c>
      <c r="M2136" s="9">
        <f>IF(COUNTA($A2136:$K2136)=0,"",IF($K2136&lt;&gt;"",IF(COUNTIF($K$19:$K2136,$K2136)&gt;1,"SI","NO"),IF(COUNTIFS($A$19:$A2136,$A2136,$C$19:$C2136,$C2136,$J$19:$J2136,$J2136,$D$19:$D2136,$D2136)&gt;1,"SI","NO")))</f>
        <v/>
      </c>
      <c r="N2136" s="11">
        <f>IF(COUNTA($A2136:$K2136)=0,"",IF(AND($L2136="SI",$M2136="NO"),IFERROR($H2136,0),0))</f>
        <v/>
      </c>
      <c r="O2136" s="9">
        <f>IF(COUNTA($A2136:$K2136)=0,"",IF($M2136="SI","CUFE o factura duplicada dentro del reporte; no se suma dos veces",IF(IFERROR($H2136,0)&lt;=0,"DIAN reporta valor susceptible 0",IF($L2136="NO",IFERROR(LOOKUP(2,1/((LISTS!$M$2:$M$13&lt;&gt;"")*ISNUMBER(SEARCH(LISTS!$M$2:$M$13,$I2136))),LISTS!$O$2:$O$13),"Medio de pago no elegible o no identificado por DIAN"),"Apta automaticamente por pago electronico y base positiva"))))</f>
        <v/>
      </c>
    </row>
    <row r="2137">
      <c r="A2137" s="9" t="n"/>
      <c r="B2137" s="9" t="n"/>
      <c r="C2137" s="12" t="n"/>
      <c r="D2137" s="11" t="n"/>
      <c r="E2137" s="11" t="n"/>
      <c r="F2137" s="11" t="n"/>
      <c r="G2137" s="11" t="n"/>
      <c r="H2137" s="11" t="n"/>
      <c r="I2137" s="9" t="n"/>
      <c r="J2137" s="9" t="n"/>
      <c r="K2137" s="9" t="n"/>
      <c r="L2137" s="9">
        <f>IF(COUNTA($A2137:$K2137)=0,"",IF(AND(IFERROR($H2137,0)&gt;0,LEN(TRIM($K2137&amp;""))&gt;0,IFERROR(LOOKUP(2,1/((LISTS!$M$2:$M$13&lt;&gt;"")*ISNUMBER(SEARCH(LISTS!$M$2:$M$13,$I2137))),LISTS!$N$2:$N$13),"NO")="SI"),"SI","NO"))</f>
        <v/>
      </c>
      <c r="M2137" s="9">
        <f>IF(COUNTA($A2137:$K2137)=0,"",IF($K2137&lt;&gt;"",IF(COUNTIF($K$19:$K2137,$K2137)&gt;1,"SI","NO"),IF(COUNTIFS($A$19:$A2137,$A2137,$C$19:$C2137,$C2137,$J$19:$J2137,$J2137,$D$19:$D2137,$D2137)&gt;1,"SI","NO")))</f>
        <v/>
      </c>
      <c r="N2137" s="11">
        <f>IF(COUNTA($A2137:$K2137)=0,"",IF(AND($L2137="SI",$M2137="NO"),IFERROR($H2137,0),0))</f>
        <v/>
      </c>
      <c r="O2137" s="9">
        <f>IF(COUNTA($A2137:$K2137)=0,"",IF($M2137="SI","CUFE o factura duplicada dentro del reporte; no se suma dos veces",IF(IFERROR($H2137,0)&lt;=0,"DIAN reporta valor susceptible 0",IF($L2137="NO",IFERROR(LOOKUP(2,1/((LISTS!$M$2:$M$13&lt;&gt;"")*ISNUMBER(SEARCH(LISTS!$M$2:$M$13,$I2137))),LISTS!$O$2:$O$13),"Medio de pago no elegible o no identificado por DIAN"),"Apta automaticamente por pago electronico y base positiva"))))</f>
        <v/>
      </c>
    </row>
    <row r="2138">
      <c r="A2138" s="9" t="n"/>
      <c r="B2138" s="9" t="n"/>
      <c r="C2138" s="12" t="n"/>
      <c r="D2138" s="11" t="n"/>
      <c r="E2138" s="11" t="n"/>
      <c r="F2138" s="11" t="n"/>
      <c r="G2138" s="11" t="n"/>
      <c r="H2138" s="11" t="n"/>
      <c r="I2138" s="9" t="n"/>
      <c r="J2138" s="9" t="n"/>
      <c r="K2138" s="9" t="n"/>
      <c r="L2138" s="9">
        <f>IF(COUNTA($A2138:$K2138)=0,"",IF(AND(IFERROR($H2138,0)&gt;0,LEN(TRIM($K2138&amp;""))&gt;0,IFERROR(LOOKUP(2,1/((LISTS!$M$2:$M$13&lt;&gt;"")*ISNUMBER(SEARCH(LISTS!$M$2:$M$13,$I2138))),LISTS!$N$2:$N$13),"NO")="SI"),"SI","NO"))</f>
        <v/>
      </c>
      <c r="M2138" s="9">
        <f>IF(COUNTA($A2138:$K2138)=0,"",IF($K2138&lt;&gt;"",IF(COUNTIF($K$19:$K2138,$K2138)&gt;1,"SI","NO"),IF(COUNTIFS($A$19:$A2138,$A2138,$C$19:$C2138,$C2138,$J$19:$J2138,$J2138,$D$19:$D2138,$D2138)&gt;1,"SI","NO")))</f>
        <v/>
      </c>
      <c r="N2138" s="11">
        <f>IF(COUNTA($A2138:$K2138)=0,"",IF(AND($L2138="SI",$M2138="NO"),IFERROR($H2138,0),0))</f>
        <v/>
      </c>
      <c r="O2138" s="9">
        <f>IF(COUNTA($A2138:$K2138)=0,"",IF($M2138="SI","CUFE o factura duplicada dentro del reporte; no se suma dos veces",IF(IFERROR($H2138,0)&lt;=0,"DIAN reporta valor susceptible 0",IF($L2138="NO",IFERROR(LOOKUP(2,1/((LISTS!$M$2:$M$13&lt;&gt;"")*ISNUMBER(SEARCH(LISTS!$M$2:$M$13,$I2138))),LISTS!$O$2:$O$13),"Medio de pago no elegible o no identificado por DIAN"),"Apta automaticamente por pago electronico y base positiva"))))</f>
        <v/>
      </c>
    </row>
    <row r="2139">
      <c r="A2139" s="9" t="n"/>
      <c r="B2139" s="9" t="n"/>
      <c r="C2139" s="12" t="n"/>
      <c r="D2139" s="11" t="n"/>
      <c r="E2139" s="11" t="n"/>
      <c r="F2139" s="11" t="n"/>
      <c r="G2139" s="11" t="n"/>
      <c r="H2139" s="11" t="n"/>
      <c r="I2139" s="9" t="n"/>
      <c r="J2139" s="9" t="n"/>
      <c r="K2139" s="9" t="n"/>
      <c r="L2139" s="9">
        <f>IF(COUNTA($A2139:$K2139)=0,"",IF(AND(IFERROR($H2139,0)&gt;0,LEN(TRIM($K2139&amp;""))&gt;0,IFERROR(LOOKUP(2,1/((LISTS!$M$2:$M$13&lt;&gt;"")*ISNUMBER(SEARCH(LISTS!$M$2:$M$13,$I2139))),LISTS!$N$2:$N$13),"NO")="SI"),"SI","NO"))</f>
        <v/>
      </c>
      <c r="M2139" s="9">
        <f>IF(COUNTA($A2139:$K2139)=0,"",IF($K2139&lt;&gt;"",IF(COUNTIF($K$19:$K2139,$K2139)&gt;1,"SI","NO"),IF(COUNTIFS($A$19:$A2139,$A2139,$C$19:$C2139,$C2139,$J$19:$J2139,$J2139,$D$19:$D2139,$D2139)&gt;1,"SI","NO")))</f>
        <v/>
      </c>
      <c r="N2139" s="11">
        <f>IF(COUNTA($A2139:$K2139)=0,"",IF(AND($L2139="SI",$M2139="NO"),IFERROR($H2139,0),0))</f>
        <v/>
      </c>
      <c r="O2139" s="9">
        <f>IF(COUNTA($A2139:$K2139)=0,"",IF($M2139="SI","CUFE o factura duplicada dentro del reporte; no se suma dos veces",IF(IFERROR($H2139,0)&lt;=0,"DIAN reporta valor susceptible 0",IF($L2139="NO",IFERROR(LOOKUP(2,1/((LISTS!$M$2:$M$13&lt;&gt;"")*ISNUMBER(SEARCH(LISTS!$M$2:$M$13,$I2139))),LISTS!$O$2:$O$13),"Medio de pago no elegible o no identificado por DIAN"),"Apta automaticamente por pago electronico y base positiva"))))</f>
        <v/>
      </c>
    </row>
    <row r="2140">
      <c r="A2140" s="9" t="n"/>
      <c r="B2140" s="9" t="n"/>
      <c r="C2140" s="12" t="n"/>
      <c r="D2140" s="11" t="n"/>
      <c r="E2140" s="11" t="n"/>
      <c r="F2140" s="11" t="n"/>
      <c r="G2140" s="11" t="n"/>
      <c r="H2140" s="11" t="n"/>
      <c r="I2140" s="9" t="n"/>
      <c r="J2140" s="9" t="n"/>
      <c r="K2140" s="9" t="n"/>
      <c r="L2140" s="9">
        <f>IF(COUNTA($A2140:$K2140)=0,"",IF(AND(IFERROR($H2140,0)&gt;0,LEN(TRIM($K2140&amp;""))&gt;0,IFERROR(LOOKUP(2,1/((LISTS!$M$2:$M$13&lt;&gt;"")*ISNUMBER(SEARCH(LISTS!$M$2:$M$13,$I2140))),LISTS!$N$2:$N$13),"NO")="SI"),"SI","NO"))</f>
        <v/>
      </c>
      <c r="M2140" s="9">
        <f>IF(COUNTA($A2140:$K2140)=0,"",IF($K2140&lt;&gt;"",IF(COUNTIF($K$19:$K2140,$K2140)&gt;1,"SI","NO"),IF(COUNTIFS($A$19:$A2140,$A2140,$C$19:$C2140,$C2140,$J$19:$J2140,$J2140,$D$19:$D2140,$D2140)&gt;1,"SI","NO")))</f>
        <v/>
      </c>
      <c r="N2140" s="11">
        <f>IF(COUNTA($A2140:$K2140)=0,"",IF(AND($L2140="SI",$M2140="NO"),IFERROR($H2140,0),0))</f>
        <v/>
      </c>
      <c r="O2140" s="9">
        <f>IF(COUNTA($A2140:$K2140)=0,"",IF($M2140="SI","CUFE o factura duplicada dentro del reporte; no se suma dos veces",IF(IFERROR($H2140,0)&lt;=0,"DIAN reporta valor susceptible 0",IF($L2140="NO",IFERROR(LOOKUP(2,1/((LISTS!$M$2:$M$13&lt;&gt;"")*ISNUMBER(SEARCH(LISTS!$M$2:$M$13,$I2140))),LISTS!$O$2:$O$13),"Medio de pago no elegible o no identificado por DIAN"),"Apta automaticamente por pago electronico y base positiva"))))</f>
        <v/>
      </c>
    </row>
    <row r="2141">
      <c r="A2141" s="9" t="n"/>
      <c r="B2141" s="9" t="n"/>
      <c r="C2141" s="12" t="n"/>
      <c r="D2141" s="11" t="n"/>
      <c r="E2141" s="11" t="n"/>
      <c r="F2141" s="11" t="n"/>
      <c r="G2141" s="11" t="n"/>
      <c r="H2141" s="11" t="n"/>
      <c r="I2141" s="9" t="n"/>
      <c r="J2141" s="9" t="n"/>
      <c r="K2141" s="9" t="n"/>
      <c r="L2141" s="9">
        <f>IF(COUNTA($A2141:$K2141)=0,"",IF(AND(IFERROR($H2141,0)&gt;0,LEN(TRIM($K2141&amp;""))&gt;0,IFERROR(LOOKUP(2,1/((LISTS!$M$2:$M$13&lt;&gt;"")*ISNUMBER(SEARCH(LISTS!$M$2:$M$13,$I2141))),LISTS!$N$2:$N$13),"NO")="SI"),"SI","NO"))</f>
        <v/>
      </c>
      <c r="M2141" s="9">
        <f>IF(COUNTA($A2141:$K2141)=0,"",IF($K2141&lt;&gt;"",IF(COUNTIF($K$19:$K2141,$K2141)&gt;1,"SI","NO"),IF(COUNTIFS($A$19:$A2141,$A2141,$C$19:$C2141,$C2141,$J$19:$J2141,$J2141,$D$19:$D2141,$D2141)&gt;1,"SI","NO")))</f>
        <v/>
      </c>
      <c r="N2141" s="11">
        <f>IF(COUNTA($A2141:$K2141)=0,"",IF(AND($L2141="SI",$M2141="NO"),IFERROR($H2141,0),0))</f>
        <v/>
      </c>
      <c r="O2141" s="9">
        <f>IF(COUNTA($A2141:$K2141)=0,"",IF($M2141="SI","CUFE o factura duplicada dentro del reporte; no se suma dos veces",IF(IFERROR($H2141,0)&lt;=0,"DIAN reporta valor susceptible 0",IF($L2141="NO",IFERROR(LOOKUP(2,1/((LISTS!$M$2:$M$13&lt;&gt;"")*ISNUMBER(SEARCH(LISTS!$M$2:$M$13,$I2141))),LISTS!$O$2:$O$13),"Medio de pago no elegible o no identificado por DIAN"),"Apta automaticamente por pago electronico y base positiva"))))</f>
        <v/>
      </c>
    </row>
    <row r="2142">
      <c r="A2142" s="9" t="n"/>
      <c r="B2142" s="9" t="n"/>
      <c r="C2142" s="12" t="n"/>
      <c r="D2142" s="11" t="n"/>
      <c r="E2142" s="11" t="n"/>
      <c r="F2142" s="11" t="n"/>
      <c r="G2142" s="11" t="n"/>
      <c r="H2142" s="11" t="n"/>
      <c r="I2142" s="9" t="n"/>
      <c r="J2142" s="9" t="n"/>
      <c r="K2142" s="9" t="n"/>
      <c r="L2142" s="9">
        <f>IF(COUNTA($A2142:$K2142)=0,"",IF(AND(IFERROR($H2142,0)&gt;0,LEN(TRIM($K2142&amp;""))&gt;0,IFERROR(LOOKUP(2,1/((LISTS!$M$2:$M$13&lt;&gt;"")*ISNUMBER(SEARCH(LISTS!$M$2:$M$13,$I2142))),LISTS!$N$2:$N$13),"NO")="SI"),"SI","NO"))</f>
        <v/>
      </c>
      <c r="M2142" s="9">
        <f>IF(COUNTA($A2142:$K2142)=0,"",IF($K2142&lt;&gt;"",IF(COUNTIF($K$19:$K2142,$K2142)&gt;1,"SI","NO"),IF(COUNTIFS($A$19:$A2142,$A2142,$C$19:$C2142,$C2142,$J$19:$J2142,$J2142,$D$19:$D2142,$D2142)&gt;1,"SI","NO")))</f>
        <v/>
      </c>
      <c r="N2142" s="11">
        <f>IF(COUNTA($A2142:$K2142)=0,"",IF(AND($L2142="SI",$M2142="NO"),IFERROR($H2142,0),0))</f>
        <v/>
      </c>
      <c r="O2142" s="9">
        <f>IF(COUNTA($A2142:$K2142)=0,"",IF($M2142="SI","CUFE o factura duplicada dentro del reporte; no se suma dos veces",IF(IFERROR($H2142,0)&lt;=0,"DIAN reporta valor susceptible 0",IF($L2142="NO",IFERROR(LOOKUP(2,1/((LISTS!$M$2:$M$13&lt;&gt;"")*ISNUMBER(SEARCH(LISTS!$M$2:$M$13,$I2142))),LISTS!$O$2:$O$13),"Medio de pago no elegible o no identificado por DIAN"),"Apta automaticamente por pago electronico y base positiva"))))</f>
        <v/>
      </c>
    </row>
    <row r="2143">
      <c r="A2143" s="9" t="n"/>
      <c r="B2143" s="9" t="n"/>
      <c r="C2143" s="12" t="n"/>
      <c r="D2143" s="11" t="n"/>
      <c r="E2143" s="11" t="n"/>
      <c r="F2143" s="11" t="n"/>
      <c r="G2143" s="11" t="n"/>
      <c r="H2143" s="11" t="n"/>
      <c r="I2143" s="9" t="n"/>
      <c r="J2143" s="9" t="n"/>
      <c r="K2143" s="9" t="n"/>
      <c r="L2143" s="9">
        <f>IF(COUNTA($A2143:$K2143)=0,"",IF(AND(IFERROR($H2143,0)&gt;0,LEN(TRIM($K2143&amp;""))&gt;0,IFERROR(LOOKUP(2,1/((LISTS!$M$2:$M$13&lt;&gt;"")*ISNUMBER(SEARCH(LISTS!$M$2:$M$13,$I2143))),LISTS!$N$2:$N$13),"NO")="SI"),"SI","NO"))</f>
        <v/>
      </c>
      <c r="M2143" s="9">
        <f>IF(COUNTA($A2143:$K2143)=0,"",IF($K2143&lt;&gt;"",IF(COUNTIF($K$19:$K2143,$K2143)&gt;1,"SI","NO"),IF(COUNTIFS($A$19:$A2143,$A2143,$C$19:$C2143,$C2143,$J$19:$J2143,$J2143,$D$19:$D2143,$D2143)&gt;1,"SI","NO")))</f>
        <v/>
      </c>
      <c r="N2143" s="11">
        <f>IF(COUNTA($A2143:$K2143)=0,"",IF(AND($L2143="SI",$M2143="NO"),IFERROR($H2143,0),0))</f>
        <v/>
      </c>
      <c r="O2143" s="9">
        <f>IF(COUNTA($A2143:$K2143)=0,"",IF($M2143="SI","CUFE o factura duplicada dentro del reporte; no se suma dos veces",IF(IFERROR($H2143,0)&lt;=0,"DIAN reporta valor susceptible 0",IF($L2143="NO",IFERROR(LOOKUP(2,1/((LISTS!$M$2:$M$13&lt;&gt;"")*ISNUMBER(SEARCH(LISTS!$M$2:$M$13,$I2143))),LISTS!$O$2:$O$13),"Medio de pago no elegible o no identificado por DIAN"),"Apta automaticamente por pago electronico y base positiva"))))</f>
        <v/>
      </c>
    </row>
    <row r="2144">
      <c r="A2144" s="9" t="n"/>
      <c r="B2144" s="9" t="n"/>
      <c r="C2144" s="12" t="n"/>
      <c r="D2144" s="11" t="n"/>
      <c r="E2144" s="11" t="n"/>
      <c r="F2144" s="11" t="n"/>
      <c r="G2144" s="11" t="n"/>
      <c r="H2144" s="11" t="n"/>
      <c r="I2144" s="9" t="n"/>
      <c r="J2144" s="9" t="n"/>
      <c r="K2144" s="9" t="n"/>
      <c r="L2144" s="9">
        <f>IF(COUNTA($A2144:$K2144)=0,"",IF(AND(IFERROR($H2144,0)&gt;0,LEN(TRIM($K2144&amp;""))&gt;0,IFERROR(LOOKUP(2,1/((LISTS!$M$2:$M$13&lt;&gt;"")*ISNUMBER(SEARCH(LISTS!$M$2:$M$13,$I2144))),LISTS!$N$2:$N$13),"NO")="SI"),"SI","NO"))</f>
        <v/>
      </c>
      <c r="M2144" s="9">
        <f>IF(COUNTA($A2144:$K2144)=0,"",IF($K2144&lt;&gt;"",IF(COUNTIF($K$19:$K2144,$K2144)&gt;1,"SI","NO"),IF(COUNTIFS($A$19:$A2144,$A2144,$C$19:$C2144,$C2144,$J$19:$J2144,$J2144,$D$19:$D2144,$D2144)&gt;1,"SI","NO")))</f>
        <v/>
      </c>
      <c r="N2144" s="11">
        <f>IF(COUNTA($A2144:$K2144)=0,"",IF(AND($L2144="SI",$M2144="NO"),IFERROR($H2144,0),0))</f>
        <v/>
      </c>
      <c r="O2144" s="9">
        <f>IF(COUNTA($A2144:$K2144)=0,"",IF($M2144="SI","CUFE o factura duplicada dentro del reporte; no se suma dos veces",IF(IFERROR($H2144,0)&lt;=0,"DIAN reporta valor susceptible 0",IF($L2144="NO",IFERROR(LOOKUP(2,1/((LISTS!$M$2:$M$13&lt;&gt;"")*ISNUMBER(SEARCH(LISTS!$M$2:$M$13,$I2144))),LISTS!$O$2:$O$13),"Medio de pago no elegible o no identificado por DIAN"),"Apta automaticamente por pago electronico y base positiva"))))</f>
        <v/>
      </c>
    </row>
    <row r="2145">
      <c r="A2145" s="9" t="n"/>
      <c r="B2145" s="9" t="n"/>
      <c r="C2145" s="12" t="n"/>
      <c r="D2145" s="11" t="n"/>
      <c r="E2145" s="11" t="n"/>
      <c r="F2145" s="11" t="n"/>
      <c r="G2145" s="11" t="n"/>
      <c r="H2145" s="11" t="n"/>
      <c r="I2145" s="9" t="n"/>
      <c r="J2145" s="9" t="n"/>
      <c r="K2145" s="9" t="n"/>
      <c r="L2145" s="9">
        <f>IF(COUNTA($A2145:$K2145)=0,"",IF(AND(IFERROR($H2145,0)&gt;0,LEN(TRIM($K2145&amp;""))&gt;0,IFERROR(LOOKUP(2,1/((LISTS!$M$2:$M$13&lt;&gt;"")*ISNUMBER(SEARCH(LISTS!$M$2:$M$13,$I2145))),LISTS!$N$2:$N$13),"NO")="SI"),"SI","NO"))</f>
        <v/>
      </c>
      <c r="M2145" s="9">
        <f>IF(COUNTA($A2145:$K2145)=0,"",IF($K2145&lt;&gt;"",IF(COUNTIF($K$19:$K2145,$K2145)&gt;1,"SI","NO"),IF(COUNTIFS($A$19:$A2145,$A2145,$C$19:$C2145,$C2145,$J$19:$J2145,$J2145,$D$19:$D2145,$D2145)&gt;1,"SI","NO")))</f>
        <v/>
      </c>
      <c r="N2145" s="11">
        <f>IF(COUNTA($A2145:$K2145)=0,"",IF(AND($L2145="SI",$M2145="NO"),IFERROR($H2145,0),0))</f>
        <v/>
      </c>
      <c r="O2145" s="9">
        <f>IF(COUNTA($A2145:$K2145)=0,"",IF($M2145="SI","CUFE o factura duplicada dentro del reporte; no se suma dos veces",IF(IFERROR($H2145,0)&lt;=0,"DIAN reporta valor susceptible 0",IF($L2145="NO",IFERROR(LOOKUP(2,1/((LISTS!$M$2:$M$13&lt;&gt;"")*ISNUMBER(SEARCH(LISTS!$M$2:$M$13,$I2145))),LISTS!$O$2:$O$13),"Medio de pago no elegible o no identificado por DIAN"),"Apta automaticamente por pago electronico y base positiva"))))</f>
        <v/>
      </c>
    </row>
    <row r="2146">
      <c r="A2146" s="9" t="n"/>
      <c r="B2146" s="9" t="n"/>
      <c r="C2146" s="12" t="n"/>
      <c r="D2146" s="11" t="n"/>
      <c r="E2146" s="11" t="n"/>
      <c r="F2146" s="11" t="n"/>
      <c r="G2146" s="11" t="n"/>
      <c r="H2146" s="11" t="n"/>
      <c r="I2146" s="9" t="n"/>
      <c r="J2146" s="9" t="n"/>
      <c r="K2146" s="9" t="n"/>
      <c r="L2146" s="9">
        <f>IF(COUNTA($A2146:$K2146)=0,"",IF(AND(IFERROR($H2146,0)&gt;0,LEN(TRIM($K2146&amp;""))&gt;0,IFERROR(LOOKUP(2,1/((LISTS!$M$2:$M$13&lt;&gt;"")*ISNUMBER(SEARCH(LISTS!$M$2:$M$13,$I2146))),LISTS!$N$2:$N$13),"NO")="SI"),"SI","NO"))</f>
        <v/>
      </c>
      <c r="M2146" s="9">
        <f>IF(COUNTA($A2146:$K2146)=0,"",IF($K2146&lt;&gt;"",IF(COUNTIF($K$19:$K2146,$K2146)&gt;1,"SI","NO"),IF(COUNTIFS($A$19:$A2146,$A2146,$C$19:$C2146,$C2146,$J$19:$J2146,$J2146,$D$19:$D2146,$D2146)&gt;1,"SI","NO")))</f>
        <v/>
      </c>
      <c r="N2146" s="11">
        <f>IF(COUNTA($A2146:$K2146)=0,"",IF(AND($L2146="SI",$M2146="NO"),IFERROR($H2146,0),0))</f>
        <v/>
      </c>
      <c r="O2146" s="9">
        <f>IF(COUNTA($A2146:$K2146)=0,"",IF($M2146="SI","CUFE o factura duplicada dentro del reporte; no se suma dos veces",IF(IFERROR($H2146,0)&lt;=0,"DIAN reporta valor susceptible 0",IF($L2146="NO",IFERROR(LOOKUP(2,1/((LISTS!$M$2:$M$13&lt;&gt;"")*ISNUMBER(SEARCH(LISTS!$M$2:$M$13,$I2146))),LISTS!$O$2:$O$13),"Medio de pago no elegible o no identificado por DIAN"),"Apta automaticamente por pago electronico y base positiva"))))</f>
        <v/>
      </c>
    </row>
    <row r="2147">
      <c r="A2147" s="9" t="n"/>
      <c r="B2147" s="9" t="n"/>
      <c r="C2147" s="12" t="n"/>
      <c r="D2147" s="11" t="n"/>
      <c r="E2147" s="11" t="n"/>
      <c r="F2147" s="11" t="n"/>
      <c r="G2147" s="11" t="n"/>
      <c r="H2147" s="11" t="n"/>
      <c r="I2147" s="9" t="n"/>
      <c r="J2147" s="9" t="n"/>
      <c r="K2147" s="9" t="n"/>
      <c r="L2147" s="9">
        <f>IF(COUNTA($A2147:$K2147)=0,"",IF(AND(IFERROR($H2147,0)&gt;0,LEN(TRIM($K2147&amp;""))&gt;0,IFERROR(LOOKUP(2,1/((LISTS!$M$2:$M$13&lt;&gt;"")*ISNUMBER(SEARCH(LISTS!$M$2:$M$13,$I2147))),LISTS!$N$2:$N$13),"NO")="SI"),"SI","NO"))</f>
        <v/>
      </c>
      <c r="M2147" s="9">
        <f>IF(COUNTA($A2147:$K2147)=0,"",IF($K2147&lt;&gt;"",IF(COUNTIF($K$19:$K2147,$K2147)&gt;1,"SI","NO"),IF(COUNTIFS($A$19:$A2147,$A2147,$C$19:$C2147,$C2147,$J$19:$J2147,$J2147,$D$19:$D2147,$D2147)&gt;1,"SI","NO")))</f>
        <v/>
      </c>
      <c r="N2147" s="11">
        <f>IF(COUNTA($A2147:$K2147)=0,"",IF(AND($L2147="SI",$M2147="NO"),IFERROR($H2147,0),0))</f>
        <v/>
      </c>
      <c r="O2147" s="9">
        <f>IF(COUNTA($A2147:$K2147)=0,"",IF($M2147="SI","CUFE o factura duplicada dentro del reporte; no se suma dos veces",IF(IFERROR($H2147,0)&lt;=0,"DIAN reporta valor susceptible 0",IF($L2147="NO",IFERROR(LOOKUP(2,1/((LISTS!$M$2:$M$13&lt;&gt;"")*ISNUMBER(SEARCH(LISTS!$M$2:$M$13,$I2147))),LISTS!$O$2:$O$13),"Medio de pago no elegible o no identificado por DIAN"),"Apta automaticamente por pago electronico y base positiva"))))</f>
        <v/>
      </c>
    </row>
    <row r="2148">
      <c r="A2148" s="9" t="n"/>
      <c r="B2148" s="9" t="n"/>
      <c r="C2148" s="12" t="n"/>
      <c r="D2148" s="11" t="n"/>
      <c r="E2148" s="11" t="n"/>
      <c r="F2148" s="11" t="n"/>
      <c r="G2148" s="11" t="n"/>
      <c r="H2148" s="11" t="n"/>
      <c r="I2148" s="9" t="n"/>
      <c r="J2148" s="9" t="n"/>
      <c r="K2148" s="9" t="n"/>
      <c r="L2148" s="9">
        <f>IF(COUNTA($A2148:$K2148)=0,"",IF(AND(IFERROR($H2148,0)&gt;0,LEN(TRIM($K2148&amp;""))&gt;0,IFERROR(LOOKUP(2,1/((LISTS!$M$2:$M$13&lt;&gt;"")*ISNUMBER(SEARCH(LISTS!$M$2:$M$13,$I2148))),LISTS!$N$2:$N$13),"NO")="SI"),"SI","NO"))</f>
        <v/>
      </c>
      <c r="M2148" s="9">
        <f>IF(COUNTA($A2148:$K2148)=0,"",IF($K2148&lt;&gt;"",IF(COUNTIF($K$19:$K2148,$K2148)&gt;1,"SI","NO"),IF(COUNTIFS($A$19:$A2148,$A2148,$C$19:$C2148,$C2148,$J$19:$J2148,$J2148,$D$19:$D2148,$D2148)&gt;1,"SI","NO")))</f>
        <v/>
      </c>
      <c r="N2148" s="11">
        <f>IF(COUNTA($A2148:$K2148)=0,"",IF(AND($L2148="SI",$M2148="NO"),IFERROR($H2148,0),0))</f>
        <v/>
      </c>
      <c r="O2148" s="9">
        <f>IF(COUNTA($A2148:$K2148)=0,"",IF($M2148="SI","CUFE o factura duplicada dentro del reporte; no se suma dos veces",IF(IFERROR($H2148,0)&lt;=0,"DIAN reporta valor susceptible 0",IF($L2148="NO",IFERROR(LOOKUP(2,1/((LISTS!$M$2:$M$13&lt;&gt;"")*ISNUMBER(SEARCH(LISTS!$M$2:$M$13,$I2148))),LISTS!$O$2:$O$13),"Medio de pago no elegible o no identificado por DIAN"),"Apta automaticamente por pago electronico y base positiva"))))</f>
        <v/>
      </c>
    </row>
    <row r="2149">
      <c r="A2149" s="9" t="n"/>
      <c r="B2149" s="9" t="n"/>
      <c r="C2149" s="12" t="n"/>
      <c r="D2149" s="11" t="n"/>
      <c r="E2149" s="11" t="n"/>
      <c r="F2149" s="11" t="n"/>
      <c r="G2149" s="11" t="n"/>
      <c r="H2149" s="11" t="n"/>
      <c r="I2149" s="9" t="n"/>
      <c r="J2149" s="9" t="n"/>
      <c r="K2149" s="9" t="n"/>
      <c r="L2149" s="9">
        <f>IF(COUNTA($A2149:$K2149)=0,"",IF(AND(IFERROR($H2149,0)&gt;0,LEN(TRIM($K2149&amp;""))&gt;0,IFERROR(LOOKUP(2,1/((LISTS!$M$2:$M$13&lt;&gt;"")*ISNUMBER(SEARCH(LISTS!$M$2:$M$13,$I2149))),LISTS!$N$2:$N$13),"NO")="SI"),"SI","NO"))</f>
        <v/>
      </c>
      <c r="M2149" s="9">
        <f>IF(COUNTA($A2149:$K2149)=0,"",IF($K2149&lt;&gt;"",IF(COUNTIF($K$19:$K2149,$K2149)&gt;1,"SI","NO"),IF(COUNTIFS($A$19:$A2149,$A2149,$C$19:$C2149,$C2149,$J$19:$J2149,$J2149,$D$19:$D2149,$D2149)&gt;1,"SI","NO")))</f>
        <v/>
      </c>
      <c r="N2149" s="11">
        <f>IF(COUNTA($A2149:$K2149)=0,"",IF(AND($L2149="SI",$M2149="NO"),IFERROR($H2149,0),0))</f>
        <v/>
      </c>
      <c r="O2149" s="9">
        <f>IF(COUNTA($A2149:$K2149)=0,"",IF($M2149="SI","CUFE o factura duplicada dentro del reporte; no se suma dos veces",IF(IFERROR($H2149,0)&lt;=0,"DIAN reporta valor susceptible 0",IF($L2149="NO",IFERROR(LOOKUP(2,1/((LISTS!$M$2:$M$13&lt;&gt;"")*ISNUMBER(SEARCH(LISTS!$M$2:$M$13,$I2149))),LISTS!$O$2:$O$13),"Medio de pago no elegible o no identificado por DIAN"),"Apta automaticamente por pago electronico y base positiva"))))</f>
        <v/>
      </c>
    </row>
    <row r="2150">
      <c r="A2150" s="9" t="n"/>
      <c r="B2150" s="9" t="n"/>
      <c r="C2150" s="12" t="n"/>
      <c r="D2150" s="11" t="n"/>
      <c r="E2150" s="11" t="n"/>
      <c r="F2150" s="11" t="n"/>
      <c r="G2150" s="11" t="n"/>
      <c r="H2150" s="11" t="n"/>
      <c r="I2150" s="9" t="n"/>
      <c r="J2150" s="9" t="n"/>
      <c r="K2150" s="9" t="n"/>
      <c r="L2150" s="9">
        <f>IF(COUNTA($A2150:$K2150)=0,"",IF(AND(IFERROR($H2150,0)&gt;0,LEN(TRIM($K2150&amp;""))&gt;0,IFERROR(LOOKUP(2,1/((LISTS!$M$2:$M$13&lt;&gt;"")*ISNUMBER(SEARCH(LISTS!$M$2:$M$13,$I2150))),LISTS!$N$2:$N$13),"NO")="SI"),"SI","NO"))</f>
        <v/>
      </c>
      <c r="M2150" s="9">
        <f>IF(COUNTA($A2150:$K2150)=0,"",IF($K2150&lt;&gt;"",IF(COUNTIF($K$19:$K2150,$K2150)&gt;1,"SI","NO"),IF(COUNTIFS($A$19:$A2150,$A2150,$C$19:$C2150,$C2150,$J$19:$J2150,$J2150,$D$19:$D2150,$D2150)&gt;1,"SI","NO")))</f>
        <v/>
      </c>
      <c r="N2150" s="11">
        <f>IF(COUNTA($A2150:$K2150)=0,"",IF(AND($L2150="SI",$M2150="NO"),IFERROR($H2150,0),0))</f>
        <v/>
      </c>
      <c r="O2150" s="9">
        <f>IF(COUNTA($A2150:$K2150)=0,"",IF($M2150="SI","CUFE o factura duplicada dentro del reporte; no se suma dos veces",IF(IFERROR($H2150,0)&lt;=0,"DIAN reporta valor susceptible 0",IF($L2150="NO",IFERROR(LOOKUP(2,1/((LISTS!$M$2:$M$13&lt;&gt;"")*ISNUMBER(SEARCH(LISTS!$M$2:$M$13,$I2150))),LISTS!$O$2:$O$13),"Medio de pago no elegible o no identificado por DIAN"),"Apta automaticamente por pago electronico y base positiva"))))</f>
        <v/>
      </c>
    </row>
    <row r="2151">
      <c r="A2151" s="9" t="n"/>
      <c r="B2151" s="9" t="n"/>
      <c r="C2151" s="12" t="n"/>
      <c r="D2151" s="11" t="n"/>
      <c r="E2151" s="11" t="n"/>
      <c r="F2151" s="11" t="n"/>
      <c r="G2151" s="11" t="n"/>
      <c r="H2151" s="11" t="n"/>
      <c r="I2151" s="9" t="n"/>
      <c r="J2151" s="9" t="n"/>
      <c r="K2151" s="9" t="n"/>
      <c r="L2151" s="9">
        <f>IF(COUNTA($A2151:$K2151)=0,"",IF(AND(IFERROR($H2151,0)&gt;0,LEN(TRIM($K2151&amp;""))&gt;0,IFERROR(LOOKUP(2,1/((LISTS!$M$2:$M$13&lt;&gt;"")*ISNUMBER(SEARCH(LISTS!$M$2:$M$13,$I2151))),LISTS!$N$2:$N$13),"NO")="SI"),"SI","NO"))</f>
        <v/>
      </c>
      <c r="M2151" s="9">
        <f>IF(COUNTA($A2151:$K2151)=0,"",IF($K2151&lt;&gt;"",IF(COUNTIF($K$19:$K2151,$K2151)&gt;1,"SI","NO"),IF(COUNTIFS($A$19:$A2151,$A2151,$C$19:$C2151,$C2151,$J$19:$J2151,$J2151,$D$19:$D2151,$D2151)&gt;1,"SI","NO")))</f>
        <v/>
      </c>
      <c r="N2151" s="11">
        <f>IF(COUNTA($A2151:$K2151)=0,"",IF(AND($L2151="SI",$M2151="NO"),IFERROR($H2151,0),0))</f>
        <v/>
      </c>
      <c r="O2151" s="9">
        <f>IF(COUNTA($A2151:$K2151)=0,"",IF($M2151="SI","CUFE o factura duplicada dentro del reporte; no se suma dos veces",IF(IFERROR($H2151,0)&lt;=0,"DIAN reporta valor susceptible 0",IF($L2151="NO",IFERROR(LOOKUP(2,1/((LISTS!$M$2:$M$13&lt;&gt;"")*ISNUMBER(SEARCH(LISTS!$M$2:$M$13,$I2151))),LISTS!$O$2:$O$13),"Medio de pago no elegible o no identificado por DIAN"),"Apta automaticamente por pago electronico y base positiva"))))</f>
        <v/>
      </c>
    </row>
    <row r="2152">
      <c r="A2152" s="9" t="n"/>
      <c r="B2152" s="9" t="n"/>
      <c r="C2152" s="12" t="n"/>
      <c r="D2152" s="11" t="n"/>
      <c r="E2152" s="11" t="n"/>
      <c r="F2152" s="11" t="n"/>
      <c r="G2152" s="11" t="n"/>
      <c r="H2152" s="11" t="n"/>
      <c r="I2152" s="9" t="n"/>
      <c r="J2152" s="9" t="n"/>
      <c r="K2152" s="9" t="n"/>
      <c r="L2152" s="9">
        <f>IF(COUNTA($A2152:$K2152)=0,"",IF(AND(IFERROR($H2152,0)&gt;0,LEN(TRIM($K2152&amp;""))&gt;0,IFERROR(LOOKUP(2,1/((LISTS!$M$2:$M$13&lt;&gt;"")*ISNUMBER(SEARCH(LISTS!$M$2:$M$13,$I2152))),LISTS!$N$2:$N$13),"NO")="SI"),"SI","NO"))</f>
        <v/>
      </c>
      <c r="M2152" s="9">
        <f>IF(COUNTA($A2152:$K2152)=0,"",IF($K2152&lt;&gt;"",IF(COUNTIF($K$19:$K2152,$K2152)&gt;1,"SI","NO"),IF(COUNTIFS($A$19:$A2152,$A2152,$C$19:$C2152,$C2152,$J$19:$J2152,$J2152,$D$19:$D2152,$D2152)&gt;1,"SI","NO")))</f>
        <v/>
      </c>
      <c r="N2152" s="11">
        <f>IF(COUNTA($A2152:$K2152)=0,"",IF(AND($L2152="SI",$M2152="NO"),IFERROR($H2152,0),0))</f>
        <v/>
      </c>
      <c r="O2152" s="9">
        <f>IF(COUNTA($A2152:$K2152)=0,"",IF($M2152="SI","CUFE o factura duplicada dentro del reporte; no se suma dos veces",IF(IFERROR($H2152,0)&lt;=0,"DIAN reporta valor susceptible 0",IF($L2152="NO",IFERROR(LOOKUP(2,1/((LISTS!$M$2:$M$13&lt;&gt;"")*ISNUMBER(SEARCH(LISTS!$M$2:$M$13,$I2152))),LISTS!$O$2:$O$13),"Medio de pago no elegible o no identificado por DIAN"),"Apta automaticamente por pago electronico y base positiva"))))</f>
        <v/>
      </c>
    </row>
    <row r="2153">
      <c r="A2153" s="9" t="n"/>
      <c r="B2153" s="9" t="n"/>
      <c r="C2153" s="12" t="n"/>
      <c r="D2153" s="11" t="n"/>
      <c r="E2153" s="11" t="n"/>
      <c r="F2153" s="11" t="n"/>
      <c r="G2153" s="11" t="n"/>
      <c r="H2153" s="11" t="n"/>
      <c r="I2153" s="9" t="n"/>
      <c r="J2153" s="9" t="n"/>
      <c r="K2153" s="9" t="n"/>
      <c r="L2153" s="9">
        <f>IF(COUNTA($A2153:$K2153)=0,"",IF(AND(IFERROR($H2153,0)&gt;0,LEN(TRIM($K2153&amp;""))&gt;0,IFERROR(LOOKUP(2,1/((LISTS!$M$2:$M$13&lt;&gt;"")*ISNUMBER(SEARCH(LISTS!$M$2:$M$13,$I2153))),LISTS!$N$2:$N$13),"NO")="SI"),"SI","NO"))</f>
        <v/>
      </c>
      <c r="M2153" s="9">
        <f>IF(COUNTA($A2153:$K2153)=0,"",IF($K2153&lt;&gt;"",IF(COUNTIF($K$19:$K2153,$K2153)&gt;1,"SI","NO"),IF(COUNTIFS($A$19:$A2153,$A2153,$C$19:$C2153,$C2153,$J$19:$J2153,$J2153,$D$19:$D2153,$D2153)&gt;1,"SI","NO")))</f>
        <v/>
      </c>
      <c r="N2153" s="11">
        <f>IF(COUNTA($A2153:$K2153)=0,"",IF(AND($L2153="SI",$M2153="NO"),IFERROR($H2153,0),0))</f>
        <v/>
      </c>
      <c r="O2153" s="9">
        <f>IF(COUNTA($A2153:$K2153)=0,"",IF($M2153="SI","CUFE o factura duplicada dentro del reporte; no se suma dos veces",IF(IFERROR($H2153,0)&lt;=0,"DIAN reporta valor susceptible 0",IF($L2153="NO",IFERROR(LOOKUP(2,1/((LISTS!$M$2:$M$13&lt;&gt;"")*ISNUMBER(SEARCH(LISTS!$M$2:$M$13,$I2153))),LISTS!$O$2:$O$13),"Medio de pago no elegible o no identificado por DIAN"),"Apta automaticamente por pago electronico y base positiva"))))</f>
        <v/>
      </c>
    </row>
    <row r="2154">
      <c r="A2154" s="9" t="n"/>
      <c r="B2154" s="9" t="n"/>
      <c r="C2154" s="12" t="n"/>
      <c r="D2154" s="11" t="n"/>
      <c r="E2154" s="11" t="n"/>
      <c r="F2154" s="11" t="n"/>
      <c r="G2154" s="11" t="n"/>
      <c r="H2154" s="11" t="n"/>
      <c r="I2154" s="9" t="n"/>
      <c r="J2154" s="9" t="n"/>
      <c r="K2154" s="9" t="n"/>
      <c r="L2154" s="9">
        <f>IF(COUNTA($A2154:$K2154)=0,"",IF(AND(IFERROR($H2154,0)&gt;0,LEN(TRIM($K2154&amp;""))&gt;0,IFERROR(LOOKUP(2,1/((LISTS!$M$2:$M$13&lt;&gt;"")*ISNUMBER(SEARCH(LISTS!$M$2:$M$13,$I2154))),LISTS!$N$2:$N$13),"NO")="SI"),"SI","NO"))</f>
        <v/>
      </c>
      <c r="M2154" s="9">
        <f>IF(COUNTA($A2154:$K2154)=0,"",IF($K2154&lt;&gt;"",IF(COUNTIF($K$19:$K2154,$K2154)&gt;1,"SI","NO"),IF(COUNTIFS($A$19:$A2154,$A2154,$C$19:$C2154,$C2154,$J$19:$J2154,$J2154,$D$19:$D2154,$D2154)&gt;1,"SI","NO")))</f>
        <v/>
      </c>
      <c r="N2154" s="11">
        <f>IF(COUNTA($A2154:$K2154)=0,"",IF(AND($L2154="SI",$M2154="NO"),IFERROR($H2154,0),0))</f>
        <v/>
      </c>
      <c r="O2154" s="9">
        <f>IF(COUNTA($A2154:$K2154)=0,"",IF($M2154="SI","CUFE o factura duplicada dentro del reporte; no se suma dos veces",IF(IFERROR($H2154,0)&lt;=0,"DIAN reporta valor susceptible 0",IF($L2154="NO",IFERROR(LOOKUP(2,1/((LISTS!$M$2:$M$13&lt;&gt;"")*ISNUMBER(SEARCH(LISTS!$M$2:$M$13,$I2154))),LISTS!$O$2:$O$13),"Medio de pago no elegible o no identificado por DIAN"),"Apta automaticamente por pago electronico y base positiva"))))</f>
        <v/>
      </c>
    </row>
    <row r="2155">
      <c r="A2155" s="9" t="n"/>
      <c r="B2155" s="9" t="n"/>
      <c r="C2155" s="12" t="n"/>
      <c r="D2155" s="11" t="n"/>
      <c r="E2155" s="11" t="n"/>
      <c r="F2155" s="11" t="n"/>
      <c r="G2155" s="11" t="n"/>
      <c r="H2155" s="11" t="n"/>
      <c r="I2155" s="9" t="n"/>
      <c r="J2155" s="9" t="n"/>
      <c r="K2155" s="9" t="n"/>
      <c r="L2155" s="9">
        <f>IF(COUNTA($A2155:$K2155)=0,"",IF(AND(IFERROR($H2155,0)&gt;0,LEN(TRIM($K2155&amp;""))&gt;0,IFERROR(LOOKUP(2,1/((LISTS!$M$2:$M$13&lt;&gt;"")*ISNUMBER(SEARCH(LISTS!$M$2:$M$13,$I2155))),LISTS!$N$2:$N$13),"NO")="SI"),"SI","NO"))</f>
        <v/>
      </c>
      <c r="M2155" s="9">
        <f>IF(COUNTA($A2155:$K2155)=0,"",IF($K2155&lt;&gt;"",IF(COUNTIF($K$19:$K2155,$K2155)&gt;1,"SI","NO"),IF(COUNTIFS($A$19:$A2155,$A2155,$C$19:$C2155,$C2155,$J$19:$J2155,$J2155,$D$19:$D2155,$D2155)&gt;1,"SI","NO")))</f>
        <v/>
      </c>
      <c r="N2155" s="11">
        <f>IF(COUNTA($A2155:$K2155)=0,"",IF(AND($L2155="SI",$M2155="NO"),IFERROR($H2155,0),0))</f>
        <v/>
      </c>
      <c r="O2155" s="9">
        <f>IF(COUNTA($A2155:$K2155)=0,"",IF($M2155="SI","CUFE o factura duplicada dentro del reporte; no se suma dos veces",IF(IFERROR($H2155,0)&lt;=0,"DIAN reporta valor susceptible 0",IF($L2155="NO",IFERROR(LOOKUP(2,1/((LISTS!$M$2:$M$13&lt;&gt;"")*ISNUMBER(SEARCH(LISTS!$M$2:$M$13,$I2155))),LISTS!$O$2:$O$13),"Medio de pago no elegible o no identificado por DIAN"),"Apta automaticamente por pago electronico y base positiva"))))</f>
        <v/>
      </c>
    </row>
    <row r="2156">
      <c r="A2156" s="9" t="n"/>
      <c r="B2156" s="9" t="n"/>
      <c r="C2156" s="12" t="n"/>
      <c r="D2156" s="11" t="n"/>
      <c r="E2156" s="11" t="n"/>
      <c r="F2156" s="11" t="n"/>
      <c r="G2156" s="11" t="n"/>
      <c r="H2156" s="11" t="n"/>
      <c r="I2156" s="9" t="n"/>
      <c r="J2156" s="9" t="n"/>
      <c r="K2156" s="9" t="n"/>
      <c r="L2156" s="9">
        <f>IF(COUNTA($A2156:$K2156)=0,"",IF(AND(IFERROR($H2156,0)&gt;0,LEN(TRIM($K2156&amp;""))&gt;0,IFERROR(LOOKUP(2,1/((LISTS!$M$2:$M$13&lt;&gt;"")*ISNUMBER(SEARCH(LISTS!$M$2:$M$13,$I2156))),LISTS!$N$2:$N$13),"NO")="SI"),"SI","NO"))</f>
        <v/>
      </c>
      <c r="M2156" s="9">
        <f>IF(COUNTA($A2156:$K2156)=0,"",IF($K2156&lt;&gt;"",IF(COUNTIF($K$19:$K2156,$K2156)&gt;1,"SI","NO"),IF(COUNTIFS($A$19:$A2156,$A2156,$C$19:$C2156,$C2156,$J$19:$J2156,$J2156,$D$19:$D2156,$D2156)&gt;1,"SI","NO")))</f>
        <v/>
      </c>
      <c r="N2156" s="11">
        <f>IF(COUNTA($A2156:$K2156)=0,"",IF(AND($L2156="SI",$M2156="NO"),IFERROR($H2156,0),0))</f>
        <v/>
      </c>
      <c r="O2156" s="9">
        <f>IF(COUNTA($A2156:$K2156)=0,"",IF($M2156="SI","CUFE o factura duplicada dentro del reporte; no se suma dos veces",IF(IFERROR($H2156,0)&lt;=0,"DIAN reporta valor susceptible 0",IF($L2156="NO",IFERROR(LOOKUP(2,1/((LISTS!$M$2:$M$13&lt;&gt;"")*ISNUMBER(SEARCH(LISTS!$M$2:$M$13,$I2156))),LISTS!$O$2:$O$13),"Medio de pago no elegible o no identificado por DIAN"),"Apta automaticamente por pago electronico y base positiva"))))</f>
        <v/>
      </c>
    </row>
    <row r="2157">
      <c r="A2157" s="9" t="n"/>
      <c r="B2157" s="9" t="n"/>
      <c r="C2157" s="12" t="n"/>
      <c r="D2157" s="11" t="n"/>
      <c r="E2157" s="11" t="n"/>
      <c r="F2157" s="11" t="n"/>
      <c r="G2157" s="11" t="n"/>
      <c r="H2157" s="11" t="n"/>
      <c r="I2157" s="9" t="n"/>
      <c r="J2157" s="9" t="n"/>
      <c r="K2157" s="9" t="n"/>
      <c r="L2157" s="9">
        <f>IF(COUNTA($A2157:$K2157)=0,"",IF(AND(IFERROR($H2157,0)&gt;0,LEN(TRIM($K2157&amp;""))&gt;0,IFERROR(LOOKUP(2,1/((LISTS!$M$2:$M$13&lt;&gt;"")*ISNUMBER(SEARCH(LISTS!$M$2:$M$13,$I2157))),LISTS!$N$2:$N$13),"NO")="SI"),"SI","NO"))</f>
        <v/>
      </c>
      <c r="M2157" s="9">
        <f>IF(COUNTA($A2157:$K2157)=0,"",IF($K2157&lt;&gt;"",IF(COUNTIF($K$19:$K2157,$K2157)&gt;1,"SI","NO"),IF(COUNTIFS($A$19:$A2157,$A2157,$C$19:$C2157,$C2157,$J$19:$J2157,$J2157,$D$19:$D2157,$D2157)&gt;1,"SI","NO")))</f>
        <v/>
      </c>
      <c r="N2157" s="11">
        <f>IF(COUNTA($A2157:$K2157)=0,"",IF(AND($L2157="SI",$M2157="NO"),IFERROR($H2157,0),0))</f>
        <v/>
      </c>
      <c r="O2157" s="9">
        <f>IF(COUNTA($A2157:$K2157)=0,"",IF($M2157="SI","CUFE o factura duplicada dentro del reporte; no se suma dos veces",IF(IFERROR($H2157,0)&lt;=0,"DIAN reporta valor susceptible 0",IF($L2157="NO",IFERROR(LOOKUP(2,1/((LISTS!$M$2:$M$13&lt;&gt;"")*ISNUMBER(SEARCH(LISTS!$M$2:$M$13,$I2157))),LISTS!$O$2:$O$13),"Medio de pago no elegible o no identificado por DIAN"),"Apta automaticamente por pago electronico y base positiva"))))</f>
        <v/>
      </c>
    </row>
    <row r="2158">
      <c r="A2158" s="9" t="n"/>
      <c r="B2158" s="9" t="n"/>
      <c r="C2158" s="12" t="n"/>
      <c r="D2158" s="11" t="n"/>
      <c r="E2158" s="11" t="n"/>
      <c r="F2158" s="11" t="n"/>
      <c r="G2158" s="11" t="n"/>
      <c r="H2158" s="11" t="n"/>
      <c r="I2158" s="9" t="n"/>
      <c r="J2158" s="9" t="n"/>
      <c r="K2158" s="9" t="n"/>
      <c r="L2158" s="9">
        <f>IF(COUNTA($A2158:$K2158)=0,"",IF(AND(IFERROR($H2158,0)&gt;0,LEN(TRIM($K2158&amp;""))&gt;0,IFERROR(LOOKUP(2,1/((LISTS!$M$2:$M$13&lt;&gt;"")*ISNUMBER(SEARCH(LISTS!$M$2:$M$13,$I2158))),LISTS!$N$2:$N$13),"NO")="SI"),"SI","NO"))</f>
        <v/>
      </c>
      <c r="M2158" s="9">
        <f>IF(COUNTA($A2158:$K2158)=0,"",IF($K2158&lt;&gt;"",IF(COUNTIF($K$19:$K2158,$K2158)&gt;1,"SI","NO"),IF(COUNTIFS($A$19:$A2158,$A2158,$C$19:$C2158,$C2158,$J$19:$J2158,$J2158,$D$19:$D2158,$D2158)&gt;1,"SI","NO")))</f>
        <v/>
      </c>
      <c r="N2158" s="11">
        <f>IF(COUNTA($A2158:$K2158)=0,"",IF(AND($L2158="SI",$M2158="NO"),IFERROR($H2158,0),0))</f>
        <v/>
      </c>
      <c r="O2158" s="9">
        <f>IF(COUNTA($A2158:$K2158)=0,"",IF($M2158="SI","CUFE o factura duplicada dentro del reporte; no se suma dos veces",IF(IFERROR($H2158,0)&lt;=0,"DIAN reporta valor susceptible 0",IF($L2158="NO",IFERROR(LOOKUP(2,1/((LISTS!$M$2:$M$13&lt;&gt;"")*ISNUMBER(SEARCH(LISTS!$M$2:$M$13,$I2158))),LISTS!$O$2:$O$13),"Medio de pago no elegible o no identificado por DIAN"),"Apta automaticamente por pago electronico y base positiva"))))</f>
        <v/>
      </c>
    </row>
    <row r="2159">
      <c r="A2159" s="9" t="n"/>
      <c r="B2159" s="9" t="n"/>
      <c r="C2159" s="12" t="n"/>
      <c r="D2159" s="11" t="n"/>
      <c r="E2159" s="11" t="n"/>
      <c r="F2159" s="11" t="n"/>
      <c r="G2159" s="11" t="n"/>
      <c r="H2159" s="11" t="n"/>
      <c r="I2159" s="9" t="n"/>
      <c r="J2159" s="9" t="n"/>
      <c r="K2159" s="9" t="n"/>
      <c r="L2159" s="9">
        <f>IF(COUNTA($A2159:$K2159)=0,"",IF(AND(IFERROR($H2159,0)&gt;0,LEN(TRIM($K2159&amp;""))&gt;0,IFERROR(LOOKUP(2,1/((LISTS!$M$2:$M$13&lt;&gt;"")*ISNUMBER(SEARCH(LISTS!$M$2:$M$13,$I2159))),LISTS!$N$2:$N$13),"NO")="SI"),"SI","NO"))</f>
        <v/>
      </c>
      <c r="M2159" s="9">
        <f>IF(COUNTA($A2159:$K2159)=0,"",IF($K2159&lt;&gt;"",IF(COUNTIF($K$19:$K2159,$K2159)&gt;1,"SI","NO"),IF(COUNTIFS($A$19:$A2159,$A2159,$C$19:$C2159,$C2159,$J$19:$J2159,$J2159,$D$19:$D2159,$D2159)&gt;1,"SI","NO")))</f>
        <v/>
      </c>
      <c r="N2159" s="11">
        <f>IF(COUNTA($A2159:$K2159)=0,"",IF(AND($L2159="SI",$M2159="NO"),IFERROR($H2159,0),0))</f>
        <v/>
      </c>
      <c r="O2159" s="9">
        <f>IF(COUNTA($A2159:$K2159)=0,"",IF($M2159="SI","CUFE o factura duplicada dentro del reporte; no se suma dos veces",IF(IFERROR($H2159,0)&lt;=0,"DIAN reporta valor susceptible 0",IF($L2159="NO",IFERROR(LOOKUP(2,1/((LISTS!$M$2:$M$13&lt;&gt;"")*ISNUMBER(SEARCH(LISTS!$M$2:$M$13,$I2159))),LISTS!$O$2:$O$13),"Medio de pago no elegible o no identificado por DIAN"),"Apta automaticamente por pago electronico y base positiva"))))</f>
        <v/>
      </c>
    </row>
    <row r="2160">
      <c r="A2160" s="9" t="n"/>
      <c r="B2160" s="9" t="n"/>
      <c r="C2160" s="12" t="n"/>
      <c r="D2160" s="11" t="n"/>
      <c r="E2160" s="11" t="n"/>
      <c r="F2160" s="11" t="n"/>
      <c r="G2160" s="11" t="n"/>
      <c r="H2160" s="11" t="n"/>
      <c r="I2160" s="9" t="n"/>
      <c r="J2160" s="9" t="n"/>
      <c r="K2160" s="9" t="n"/>
      <c r="L2160" s="9">
        <f>IF(COUNTA($A2160:$K2160)=0,"",IF(AND(IFERROR($H2160,0)&gt;0,LEN(TRIM($K2160&amp;""))&gt;0,IFERROR(LOOKUP(2,1/((LISTS!$M$2:$M$13&lt;&gt;"")*ISNUMBER(SEARCH(LISTS!$M$2:$M$13,$I2160))),LISTS!$N$2:$N$13),"NO")="SI"),"SI","NO"))</f>
        <v/>
      </c>
      <c r="M2160" s="9">
        <f>IF(COUNTA($A2160:$K2160)=0,"",IF($K2160&lt;&gt;"",IF(COUNTIF($K$19:$K2160,$K2160)&gt;1,"SI","NO"),IF(COUNTIFS($A$19:$A2160,$A2160,$C$19:$C2160,$C2160,$J$19:$J2160,$J2160,$D$19:$D2160,$D2160)&gt;1,"SI","NO")))</f>
        <v/>
      </c>
      <c r="N2160" s="11">
        <f>IF(COUNTA($A2160:$K2160)=0,"",IF(AND($L2160="SI",$M2160="NO"),IFERROR($H2160,0),0))</f>
        <v/>
      </c>
      <c r="O2160" s="9">
        <f>IF(COUNTA($A2160:$K2160)=0,"",IF($M2160="SI","CUFE o factura duplicada dentro del reporte; no se suma dos veces",IF(IFERROR($H2160,0)&lt;=0,"DIAN reporta valor susceptible 0",IF($L2160="NO",IFERROR(LOOKUP(2,1/((LISTS!$M$2:$M$13&lt;&gt;"")*ISNUMBER(SEARCH(LISTS!$M$2:$M$13,$I2160))),LISTS!$O$2:$O$13),"Medio de pago no elegible o no identificado por DIAN"),"Apta automaticamente por pago electronico y base positiva"))))</f>
        <v/>
      </c>
    </row>
    <row r="2161">
      <c r="A2161" s="9" t="n"/>
      <c r="B2161" s="9" t="n"/>
      <c r="C2161" s="12" t="n"/>
      <c r="D2161" s="11" t="n"/>
      <c r="E2161" s="11" t="n"/>
      <c r="F2161" s="11" t="n"/>
      <c r="G2161" s="11" t="n"/>
      <c r="H2161" s="11" t="n"/>
      <c r="I2161" s="9" t="n"/>
      <c r="J2161" s="9" t="n"/>
      <c r="K2161" s="9" t="n"/>
      <c r="L2161" s="9">
        <f>IF(COUNTA($A2161:$K2161)=0,"",IF(AND(IFERROR($H2161,0)&gt;0,LEN(TRIM($K2161&amp;""))&gt;0,IFERROR(LOOKUP(2,1/((LISTS!$M$2:$M$13&lt;&gt;"")*ISNUMBER(SEARCH(LISTS!$M$2:$M$13,$I2161))),LISTS!$N$2:$N$13),"NO")="SI"),"SI","NO"))</f>
        <v/>
      </c>
      <c r="M2161" s="9">
        <f>IF(COUNTA($A2161:$K2161)=0,"",IF($K2161&lt;&gt;"",IF(COUNTIF($K$19:$K2161,$K2161)&gt;1,"SI","NO"),IF(COUNTIFS($A$19:$A2161,$A2161,$C$19:$C2161,$C2161,$J$19:$J2161,$J2161,$D$19:$D2161,$D2161)&gt;1,"SI","NO")))</f>
        <v/>
      </c>
      <c r="N2161" s="11">
        <f>IF(COUNTA($A2161:$K2161)=0,"",IF(AND($L2161="SI",$M2161="NO"),IFERROR($H2161,0),0))</f>
        <v/>
      </c>
      <c r="O2161" s="9">
        <f>IF(COUNTA($A2161:$K2161)=0,"",IF($M2161="SI","CUFE o factura duplicada dentro del reporte; no se suma dos veces",IF(IFERROR($H2161,0)&lt;=0,"DIAN reporta valor susceptible 0",IF($L2161="NO",IFERROR(LOOKUP(2,1/((LISTS!$M$2:$M$13&lt;&gt;"")*ISNUMBER(SEARCH(LISTS!$M$2:$M$13,$I2161))),LISTS!$O$2:$O$13),"Medio de pago no elegible o no identificado por DIAN"),"Apta automaticamente por pago electronico y base positiva"))))</f>
        <v/>
      </c>
    </row>
    <row r="2162">
      <c r="A2162" s="9" t="n"/>
      <c r="B2162" s="9" t="n"/>
      <c r="C2162" s="12" t="n"/>
      <c r="D2162" s="11" t="n"/>
      <c r="E2162" s="11" t="n"/>
      <c r="F2162" s="11" t="n"/>
      <c r="G2162" s="11" t="n"/>
      <c r="H2162" s="11" t="n"/>
      <c r="I2162" s="9" t="n"/>
      <c r="J2162" s="9" t="n"/>
      <c r="K2162" s="9" t="n"/>
      <c r="L2162" s="9">
        <f>IF(COUNTA($A2162:$K2162)=0,"",IF(AND(IFERROR($H2162,0)&gt;0,LEN(TRIM($K2162&amp;""))&gt;0,IFERROR(LOOKUP(2,1/((LISTS!$M$2:$M$13&lt;&gt;"")*ISNUMBER(SEARCH(LISTS!$M$2:$M$13,$I2162))),LISTS!$N$2:$N$13),"NO")="SI"),"SI","NO"))</f>
        <v/>
      </c>
      <c r="M2162" s="9">
        <f>IF(COUNTA($A2162:$K2162)=0,"",IF($K2162&lt;&gt;"",IF(COUNTIF($K$19:$K2162,$K2162)&gt;1,"SI","NO"),IF(COUNTIFS($A$19:$A2162,$A2162,$C$19:$C2162,$C2162,$J$19:$J2162,$J2162,$D$19:$D2162,$D2162)&gt;1,"SI","NO")))</f>
        <v/>
      </c>
      <c r="N2162" s="11">
        <f>IF(COUNTA($A2162:$K2162)=0,"",IF(AND($L2162="SI",$M2162="NO"),IFERROR($H2162,0),0))</f>
        <v/>
      </c>
      <c r="O2162" s="9">
        <f>IF(COUNTA($A2162:$K2162)=0,"",IF($M2162="SI","CUFE o factura duplicada dentro del reporte; no se suma dos veces",IF(IFERROR($H2162,0)&lt;=0,"DIAN reporta valor susceptible 0",IF($L2162="NO",IFERROR(LOOKUP(2,1/((LISTS!$M$2:$M$13&lt;&gt;"")*ISNUMBER(SEARCH(LISTS!$M$2:$M$13,$I2162))),LISTS!$O$2:$O$13),"Medio de pago no elegible o no identificado por DIAN"),"Apta automaticamente por pago electronico y base positiva"))))</f>
        <v/>
      </c>
    </row>
    <row r="2163">
      <c r="A2163" s="9" t="n"/>
      <c r="B2163" s="9" t="n"/>
      <c r="C2163" s="12" t="n"/>
      <c r="D2163" s="11" t="n"/>
      <c r="E2163" s="11" t="n"/>
      <c r="F2163" s="11" t="n"/>
      <c r="G2163" s="11" t="n"/>
      <c r="H2163" s="11" t="n"/>
      <c r="I2163" s="9" t="n"/>
      <c r="J2163" s="9" t="n"/>
      <c r="K2163" s="9" t="n"/>
      <c r="L2163" s="9">
        <f>IF(COUNTA($A2163:$K2163)=0,"",IF(AND(IFERROR($H2163,0)&gt;0,LEN(TRIM($K2163&amp;""))&gt;0,IFERROR(LOOKUP(2,1/((LISTS!$M$2:$M$13&lt;&gt;"")*ISNUMBER(SEARCH(LISTS!$M$2:$M$13,$I2163))),LISTS!$N$2:$N$13),"NO")="SI"),"SI","NO"))</f>
        <v/>
      </c>
      <c r="M2163" s="9">
        <f>IF(COUNTA($A2163:$K2163)=0,"",IF($K2163&lt;&gt;"",IF(COUNTIF($K$19:$K2163,$K2163)&gt;1,"SI","NO"),IF(COUNTIFS($A$19:$A2163,$A2163,$C$19:$C2163,$C2163,$J$19:$J2163,$J2163,$D$19:$D2163,$D2163)&gt;1,"SI","NO")))</f>
        <v/>
      </c>
      <c r="N2163" s="11">
        <f>IF(COUNTA($A2163:$K2163)=0,"",IF(AND($L2163="SI",$M2163="NO"),IFERROR($H2163,0),0))</f>
        <v/>
      </c>
      <c r="O2163" s="9">
        <f>IF(COUNTA($A2163:$K2163)=0,"",IF($M2163="SI","CUFE o factura duplicada dentro del reporte; no se suma dos veces",IF(IFERROR($H2163,0)&lt;=0,"DIAN reporta valor susceptible 0",IF($L2163="NO",IFERROR(LOOKUP(2,1/((LISTS!$M$2:$M$13&lt;&gt;"")*ISNUMBER(SEARCH(LISTS!$M$2:$M$13,$I2163))),LISTS!$O$2:$O$13),"Medio de pago no elegible o no identificado por DIAN"),"Apta automaticamente por pago electronico y base positiva"))))</f>
        <v/>
      </c>
    </row>
    <row r="2164">
      <c r="A2164" s="9" t="n"/>
      <c r="B2164" s="9" t="n"/>
      <c r="C2164" s="12" t="n"/>
      <c r="D2164" s="11" t="n"/>
      <c r="E2164" s="11" t="n"/>
      <c r="F2164" s="11" t="n"/>
      <c r="G2164" s="11" t="n"/>
      <c r="H2164" s="11" t="n"/>
      <c r="I2164" s="9" t="n"/>
      <c r="J2164" s="9" t="n"/>
      <c r="K2164" s="9" t="n"/>
      <c r="L2164" s="9">
        <f>IF(COUNTA($A2164:$K2164)=0,"",IF(AND(IFERROR($H2164,0)&gt;0,LEN(TRIM($K2164&amp;""))&gt;0,IFERROR(LOOKUP(2,1/((LISTS!$M$2:$M$13&lt;&gt;"")*ISNUMBER(SEARCH(LISTS!$M$2:$M$13,$I2164))),LISTS!$N$2:$N$13),"NO")="SI"),"SI","NO"))</f>
        <v/>
      </c>
      <c r="M2164" s="9">
        <f>IF(COUNTA($A2164:$K2164)=0,"",IF($K2164&lt;&gt;"",IF(COUNTIF($K$19:$K2164,$K2164)&gt;1,"SI","NO"),IF(COUNTIFS($A$19:$A2164,$A2164,$C$19:$C2164,$C2164,$J$19:$J2164,$J2164,$D$19:$D2164,$D2164)&gt;1,"SI","NO")))</f>
        <v/>
      </c>
      <c r="N2164" s="11">
        <f>IF(COUNTA($A2164:$K2164)=0,"",IF(AND($L2164="SI",$M2164="NO"),IFERROR($H2164,0),0))</f>
        <v/>
      </c>
      <c r="O2164" s="9">
        <f>IF(COUNTA($A2164:$K2164)=0,"",IF($M2164="SI","CUFE o factura duplicada dentro del reporte; no se suma dos veces",IF(IFERROR($H2164,0)&lt;=0,"DIAN reporta valor susceptible 0",IF($L2164="NO",IFERROR(LOOKUP(2,1/((LISTS!$M$2:$M$13&lt;&gt;"")*ISNUMBER(SEARCH(LISTS!$M$2:$M$13,$I2164))),LISTS!$O$2:$O$13),"Medio de pago no elegible o no identificado por DIAN"),"Apta automaticamente por pago electronico y base positiva"))))</f>
        <v/>
      </c>
    </row>
    <row r="2165">
      <c r="A2165" s="9" t="n"/>
      <c r="B2165" s="9" t="n"/>
      <c r="C2165" s="12" t="n"/>
      <c r="D2165" s="11" t="n"/>
      <c r="E2165" s="11" t="n"/>
      <c r="F2165" s="11" t="n"/>
      <c r="G2165" s="11" t="n"/>
      <c r="H2165" s="11" t="n"/>
      <c r="I2165" s="9" t="n"/>
      <c r="J2165" s="9" t="n"/>
      <c r="K2165" s="9" t="n"/>
      <c r="L2165" s="9">
        <f>IF(COUNTA($A2165:$K2165)=0,"",IF(AND(IFERROR($H2165,0)&gt;0,LEN(TRIM($K2165&amp;""))&gt;0,IFERROR(LOOKUP(2,1/((LISTS!$M$2:$M$13&lt;&gt;"")*ISNUMBER(SEARCH(LISTS!$M$2:$M$13,$I2165))),LISTS!$N$2:$N$13),"NO")="SI"),"SI","NO"))</f>
        <v/>
      </c>
      <c r="M2165" s="9">
        <f>IF(COUNTA($A2165:$K2165)=0,"",IF($K2165&lt;&gt;"",IF(COUNTIF($K$19:$K2165,$K2165)&gt;1,"SI","NO"),IF(COUNTIFS($A$19:$A2165,$A2165,$C$19:$C2165,$C2165,$J$19:$J2165,$J2165,$D$19:$D2165,$D2165)&gt;1,"SI","NO")))</f>
        <v/>
      </c>
      <c r="N2165" s="11">
        <f>IF(COUNTA($A2165:$K2165)=0,"",IF(AND($L2165="SI",$M2165="NO"),IFERROR($H2165,0),0))</f>
        <v/>
      </c>
      <c r="O2165" s="9">
        <f>IF(COUNTA($A2165:$K2165)=0,"",IF($M2165="SI","CUFE o factura duplicada dentro del reporte; no se suma dos veces",IF(IFERROR($H2165,0)&lt;=0,"DIAN reporta valor susceptible 0",IF($L2165="NO",IFERROR(LOOKUP(2,1/((LISTS!$M$2:$M$13&lt;&gt;"")*ISNUMBER(SEARCH(LISTS!$M$2:$M$13,$I2165))),LISTS!$O$2:$O$13),"Medio de pago no elegible o no identificado por DIAN"),"Apta automaticamente por pago electronico y base positiva"))))</f>
        <v/>
      </c>
    </row>
    <row r="2166">
      <c r="A2166" s="9" t="n"/>
      <c r="B2166" s="9" t="n"/>
      <c r="C2166" s="12" t="n"/>
      <c r="D2166" s="11" t="n"/>
      <c r="E2166" s="11" t="n"/>
      <c r="F2166" s="11" t="n"/>
      <c r="G2166" s="11" t="n"/>
      <c r="H2166" s="11" t="n"/>
      <c r="I2166" s="9" t="n"/>
      <c r="J2166" s="9" t="n"/>
      <c r="K2166" s="9" t="n"/>
      <c r="L2166" s="9">
        <f>IF(COUNTA($A2166:$K2166)=0,"",IF(AND(IFERROR($H2166,0)&gt;0,LEN(TRIM($K2166&amp;""))&gt;0,IFERROR(LOOKUP(2,1/((LISTS!$M$2:$M$13&lt;&gt;"")*ISNUMBER(SEARCH(LISTS!$M$2:$M$13,$I2166))),LISTS!$N$2:$N$13),"NO")="SI"),"SI","NO"))</f>
        <v/>
      </c>
      <c r="M2166" s="9">
        <f>IF(COUNTA($A2166:$K2166)=0,"",IF($K2166&lt;&gt;"",IF(COUNTIF($K$19:$K2166,$K2166)&gt;1,"SI","NO"),IF(COUNTIFS($A$19:$A2166,$A2166,$C$19:$C2166,$C2166,$J$19:$J2166,$J2166,$D$19:$D2166,$D2166)&gt;1,"SI","NO")))</f>
        <v/>
      </c>
      <c r="N2166" s="11">
        <f>IF(COUNTA($A2166:$K2166)=0,"",IF(AND($L2166="SI",$M2166="NO"),IFERROR($H2166,0),0))</f>
        <v/>
      </c>
      <c r="O2166" s="9">
        <f>IF(COUNTA($A2166:$K2166)=0,"",IF($M2166="SI","CUFE o factura duplicada dentro del reporte; no se suma dos veces",IF(IFERROR($H2166,0)&lt;=0,"DIAN reporta valor susceptible 0",IF($L2166="NO",IFERROR(LOOKUP(2,1/((LISTS!$M$2:$M$13&lt;&gt;"")*ISNUMBER(SEARCH(LISTS!$M$2:$M$13,$I2166))),LISTS!$O$2:$O$13),"Medio de pago no elegible o no identificado por DIAN"),"Apta automaticamente por pago electronico y base positiva"))))</f>
        <v/>
      </c>
    </row>
    <row r="2167">
      <c r="A2167" s="9" t="n"/>
      <c r="B2167" s="9" t="n"/>
      <c r="C2167" s="12" t="n"/>
      <c r="D2167" s="11" t="n"/>
      <c r="E2167" s="11" t="n"/>
      <c r="F2167" s="11" t="n"/>
      <c r="G2167" s="11" t="n"/>
      <c r="H2167" s="11" t="n"/>
      <c r="I2167" s="9" t="n"/>
      <c r="J2167" s="9" t="n"/>
      <c r="K2167" s="9" t="n"/>
      <c r="L2167" s="9">
        <f>IF(COUNTA($A2167:$K2167)=0,"",IF(AND(IFERROR($H2167,0)&gt;0,LEN(TRIM($K2167&amp;""))&gt;0,IFERROR(LOOKUP(2,1/((LISTS!$M$2:$M$13&lt;&gt;"")*ISNUMBER(SEARCH(LISTS!$M$2:$M$13,$I2167))),LISTS!$N$2:$N$13),"NO")="SI"),"SI","NO"))</f>
        <v/>
      </c>
      <c r="M2167" s="9">
        <f>IF(COUNTA($A2167:$K2167)=0,"",IF($K2167&lt;&gt;"",IF(COUNTIF($K$19:$K2167,$K2167)&gt;1,"SI","NO"),IF(COUNTIFS($A$19:$A2167,$A2167,$C$19:$C2167,$C2167,$J$19:$J2167,$J2167,$D$19:$D2167,$D2167)&gt;1,"SI","NO")))</f>
        <v/>
      </c>
      <c r="N2167" s="11">
        <f>IF(COUNTA($A2167:$K2167)=0,"",IF(AND($L2167="SI",$M2167="NO"),IFERROR($H2167,0),0))</f>
        <v/>
      </c>
      <c r="O2167" s="9">
        <f>IF(COUNTA($A2167:$K2167)=0,"",IF($M2167="SI","CUFE o factura duplicada dentro del reporte; no se suma dos veces",IF(IFERROR($H2167,0)&lt;=0,"DIAN reporta valor susceptible 0",IF($L2167="NO",IFERROR(LOOKUP(2,1/((LISTS!$M$2:$M$13&lt;&gt;"")*ISNUMBER(SEARCH(LISTS!$M$2:$M$13,$I2167))),LISTS!$O$2:$O$13),"Medio de pago no elegible o no identificado por DIAN"),"Apta automaticamente por pago electronico y base positiva"))))</f>
        <v/>
      </c>
    </row>
    <row r="2168">
      <c r="A2168" s="9" t="n"/>
      <c r="B2168" s="9" t="n"/>
      <c r="C2168" s="12" t="n"/>
      <c r="D2168" s="11" t="n"/>
      <c r="E2168" s="11" t="n"/>
      <c r="F2168" s="11" t="n"/>
      <c r="G2168" s="11" t="n"/>
      <c r="H2168" s="11" t="n"/>
      <c r="I2168" s="9" t="n"/>
      <c r="J2168" s="9" t="n"/>
      <c r="K2168" s="9" t="n"/>
      <c r="L2168" s="9">
        <f>IF(COUNTA($A2168:$K2168)=0,"",IF(AND(IFERROR($H2168,0)&gt;0,LEN(TRIM($K2168&amp;""))&gt;0,IFERROR(LOOKUP(2,1/((LISTS!$M$2:$M$13&lt;&gt;"")*ISNUMBER(SEARCH(LISTS!$M$2:$M$13,$I2168))),LISTS!$N$2:$N$13),"NO")="SI"),"SI","NO"))</f>
        <v/>
      </c>
      <c r="M2168" s="9">
        <f>IF(COUNTA($A2168:$K2168)=0,"",IF($K2168&lt;&gt;"",IF(COUNTIF($K$19:$K2168,$K2168)&gt;1,"SI","NO"),IF(COUNTIFS($A$19:$A2168,$A2168,$C$19:$C2168,$C2168,$J$19:$J2168,$J2168,$D$19:$D2168,$D2168)&gt;1,"SI","NO")))</f>
        <v/>
      </c>
      <c r="N2168" s="11">
        <f>IF(COUNTA($A2168:$K2168)=0,"",IF(AND($L2168="SI",$M2168="NO"),IFERROR($H2168,0),0))</f>
        <v/>
      </c>
      <c r="O2168" s="9">
        <f>IF(COUNTA($A2168:$K2168)=0,"",IF($M2168="SI","CUFE o factura duplicada dentro del reporte; no se suma dos veces",IF(IFERROR($H2168,0)&lt;=0,"DIAN reporta valor susceptible 0",IF($L2168="NO",IFERROR(LOOKUP(2,1/((LISTS!$M$2:$M$13&lt;&gt;"")*ISNUMBER(SEARCH(LISTS!$M$2:$M$13,$I2168))),LISTS!$O$2:$O$13),"Medio de pago no elegible o no identificado por DIAN"),"Apta automaticamente por pago electronico y base positiva"))))</f>
        <v/>
      </c>
    </row>
    <row r="2169">
      <c r="A2169" s="9" t="n"/>
      <c r="B2169" s="9" t="n"/>
      <c r="C2169" s="12" t="n"/>
      <c r="D2169" s="11" t="n"/>
      <c r="E2169" s="11" t="n"/>
      <c r="F2169" s="11" t="n"/>
      <c r="G2169" s="11" t="n"/>
      <c r="H2169" s="11" t="n"/>
      <c r="I2169" s="9" t="n"/>
      <c r="J2169" s="9" t="n"/>
      <c r="K2169" s="9" t="n"/>
      <c r="L2169" s="9">
        <f>IF(COUNTA($A2169:$K2169)=0,"",IF(AND(IFERROR($H2169,0)&gt;0,LEN(TRIM($K2169&amp;""))&gt;0,IFERROR(LOOKUP(2,1/((LISTS!$M$2:$M$13&lt;&gt;"")*ISNUMBER(SEARCH(LISTS!$M$2:$M$13,$I2169))),LISTS!$N$2:$N$13),"NO")="SI"),"SI","NO"))</f>
        <v/>
      </c>
      <c r="M2169" s="9">
        <f>IF(COUNTA($A2169:$K2169)=0,"",IF($K2169&lt;&gt;"",IF(COUNTIF($K$19:$K2169,$K2169)&gt;1,"SI","NO"),IF(COUNTIFS($A$19:$A2169,$A2169,$C$19:$C2169,$C2169,$J$19:$J2169,$J2169,$D$19:$D2169,$D2169)&gt;1,"SI","NO")))</f>
        <v/>
      </c>
      <c r="N2169" s="11">
        <f>IF(COUNTA($A2169:$K2169)=0,"",IF(AND($L2169="SI",$M2169="NO"),IFERROR($H2169,0),0))</f>
        <v/>
      </c>
      <c r="O2169" s="9">
        <f>IF(COUNTA($A2169:$K2169)=0,"",IF($M2169="SI","CUFE o factura duplicada dentro del reporte; no se suma dos veces",IF(IFERROR($H2169,0)&lt;=0,"DIAN reporta valor susceptible 0",IF($L2169="NO",IFERROR(LOOKUP(2,1/((LISTS!$M$2:$M$13&lt;&gt;"")*ISNUMBER(SEARCH(LISTS!$M$2:$M$13,$I2169))),LISTS!$O$2:$O$13),"Medio de pago no elegible o no identificado por DIAN"),"Apta automaticamente por pago electronico y base positiva"))))</f>
        <v/>
      </c>
    </row>
    <row r="2170">
      <c r="A2170" s="9" t="n"/>
      <c r="B2170" s="9" t="n"/>
      <c r="C2170" s="12" t="n"/>
      <c r="D2170" s="11" t="n"/>
      <c r="E2170" s="11" t="n"/>
      <c r="F2170" s="11" t="n"/>
      <c r="G2170" s="11" t="n"/>
      <c r="H2170" s="11" t="n"/>
      <c r="I2170" s="9" t="n"/>
      <c r="J2170" s="9" t="n"/>
      <c r="K2170" s="9" t="n"/>
      <c r="L2170" s="9">
        <f>IF(COUNTA($A2170:$K2170)=0,"",IF(AND(IFERROR($H2170,0)&gt;0,LEN(TRIM($K2170&amp;""))&gt;0,IFERROR(LOOKUP(2,1/((LISTS!$M$2:$M$13&lt;&gt;"")*ISNUMBER(SEARCH(LISTS!$M$2:$M$13,$I2170))),LISTS!$N$2:$N$13),"NO")="SI"),"SI","NO"))</f>
        <v/>
      </c>
      <c r="M2170" s="9">
        <f>IF(COUNTA($A2170:$K2170)=0,"",IF($K2170&lt;&gt;"",IF(COUNTIF($K$19:$K2170,$K2170)&gt;1,"SI","NO"),IF(COUNTIFS($A$19:$A2170,$A2170,$C$19:$C2170,$C2170,$J$19:$J2170,$J2170,$D$19:$D2170,$D2170)&gt;1,"SI","NO")))</f>
        <v/>
      </c>
      <c r="N2170" s="11">
        <f>IF(COUNTA($A2170:$K2170)=0,"",IF(AND($L2170="SI",$M2170="NO"),IFERROR($H2170,0),0))</f>
        <v/>
      </c>
      <c r="O2170" s="9">
        <f>IF(COUNTA($A2170:$K2170)=0,"",IF($M2170="SI","CUFE o factura duplicada dentro del reporte; no se suma dos veces",IF(IFERROR($H2170,0)&lt;=0,"DIAN reporta valor susceptible 0",IF($L2170="NO",IFERROR(LOOKUP(2,1/((LISTS!$M$2:$M$13&lt;&gt;"")*ISNUMBER(SEARCH(LISTS!$M$2:$M$13,$I2170))),LISTS!$O$2:$O$13),"Medio de pago no elegible o no identificado por DIAN"),"Apta automaticamente por pago electronico y base positiva"))))</f>
        <v/>
      </c>
    </row>
    <row r="2171">
      <c r="A2171" s="9" t="n"/>
      <c r="B2171" s="9" t="n"/>
      <c r="C2171" s="12" t="n"/>
      <c r="D2171" s="11" t="n"/>
      <c r="E2171" s="11" t="n"/>
      <c r="F2171" s="11" t="n"/>
      <c r="G2171" s="11" t="n"/>
      <c r="H2171" s="11" t="n"/>
      <c r="I2171" s="9" t="n"/>
      <c r="J2171" s="9" t="n"/>
      <c r="K2171" s="9" t="n"/>
      <c r="L2171" s="9">
        <f>IF(COUNTA($A2171:$K2171)=0,"",IF(AND(IFERROR($H2171,0)&gt;0,LEN(TRIM($K2171&amp;""))&gt;0,IFERROR(LOOKUP(2,1/((LISTS!$M$2:$M$13&lt;&gt;"")*ISNUMBER(SEARCH(LISTS!$M$2:$M$13,$I2171))),LISTS!$N$2:$N$13),"NO")="SI"),"SI","NO"))</f>
        <v/>
      </c>
      <c r="M2171" s="9">
        <f>IF(COUNTA($A2171:$K2171)=0,"",IF($K2171&lt;&gt;"",IF(COUNTIF($K$19:$K2171,$K2171)&gt;1,"SI","NO"),IF(COUNTIFS($A$19:$A2171,$A2171,$C$19:$C2171,$C2171,$J$19:$J2171,$J2171,$D$19:$D2171,$D2171)&gt;1,"SI","NO")))</f>
        <v/>
      </c>
      <c r="N2171" s="11">
        <f>IF(COUNTA($A2171:$K2171)=0,"",IF(AND($L2171="SI",$M2171="NO"),IFERROR($H2171,0),0))</f>
        <v/>
      </c>
      <c r="O2171" s="9">
        <f>IF(COUNTA($A2171:$K2171)=0,"",IF($M2171="SI","CUFE o factura duplicada dentro del reporte; no se suma dos veces",IF(IFERROR($H2171,0)&lt;=0,"DIAN reporta valor susceptible 0",IF($L2171="NO",IFERROR(LOOKUP(2,1/((LISTS!$M$2:$M$13&lt;&gt;"")*ISNUMBER(SEARCH(LISTS!$M$2:$M$13,$I2171))),LISTS!$O$2:$O$13),"Medio de pago no elegible o no identificado por DIAN"),"Apta automaticamente por pago electronico y base positiva"))))</f>
        <v/>
      </c>
    </row>
    <row r="2172">
      <c r="A2172" s="9" t="n"/>
      <c r="B2172" s="9" t="n"/>
      <c r="C2172" s="12" t="n"/>
      <c r="D2172" s="11" t="n"/>
      <c r="E2172" s="11" t="n"/>
      <c r="F2172" s="11" t="n"/>
      <c r="G2172" s="11" t="n"/>
      <c r="H2172" s="11" t="n"/>
      <c r="I2172" s="9" t="n"/>
      <c r="J2172" s="9" t="n"/>
      <c r="K2172" s="9" t="n"/>
      <c r="L2172" s="9">
        <f>IF(COUNTA($A2172:$K2172)=0,"",IF(AND(IFERROR($H2172,0)&gt;0,LEN(TRIM($K2172&amp;""))&gt;0,IFERROR(LOOKUP(2,1/((LISTS!$M$2:$M$13&lt;&gt;"")*ISNUMBER(SEARCH(LISTS!$M$2:$M$13,$I2172))),LISTS!$N$2:$N$13),"NO")="SI"),"SI","NO"))</f>
        <v/>
      </c>
      <c r="M2172" s="9">
        <f>IF(COUNTA($A2172:$K2172)=0,"",IF($K2172&lt;&gt;"",IF(COUNTIF($K$19:$K2172,$K2172)&gt;1,"SI","NO"),IF(COUNTIFS($A$19:$A2172,$A2172,$C$19:$C2172,$C2172,$J$19:$J2172,$J2172,$D$19:$D2172,$D2172)&gt;1,"SI","NO")))</f>
        <v/>
      </c>
      <c r="N2172" s="11">
        <f>IF(COUNTA($A2172:$K2172)=0,"",IF(AND($L2172="SI",$M2172="NO"),IFERROR($H2172,0),0))</f>
        <v/>
      </c>
      <c r="O2172" s="9">
        <f>IF(COUNTA($A2172:$K2172)=0,"",IF($M2172="SI","CUFE o factura duplicada dentro del reporte; no se suma dos veces",IF(IFERROR($H2172,0)&lt;=0,"DIAN reporta valor susceptible 0",IF($L2172="NO",IFERROR(LOOKUP(2,1/((LISTS!$M$2:$M$13&lt;&gt;"")*ISNUMBER(SEARCH(LISTS!$M$2:$M$13,$I2172))),LISTS!$O$2:$O$13),"Medio de pago no elegible o no identificado por DIAN"),"Apta automaticamente por pago electronico y base positiva"))))</f>
        <v/>
      </c>
    </row>
    <row r="2173">
      <c r="A2173" s="9" t="n"/>
      <c r="B2173" s="9" t="n"/>
      <c r="C2173" s="12" t="n"/>
      <c r="D2173" s="11" t="n"/>
      <c r="E2173" s="11" t="n"/>
      <c r="F2173" s="11" t="n"/>
      <c r="G2173" s="11" t="n"/>
      <c r="H2173" s="11" t="n"/>
      <c r="I2173" s="9" t="n"/>
      <c r="J2173" s="9" t="n"/>
      <c r="K2173" s="9" t="n"/>
      <c r="L2173" s="9">
        <f>IF(COUNTA($A2173:$K2173)=0,"",IF(AND(IFERROR($H2173,0)&gt;0,LEN(TRIM($K2173&amp;""))&gt;0,IFERROR(LOOKUP(2,1/((LISTS!$M$2:$M$13&lt;&gt;"")*ISNUMBER(SEARCH(LISTS!$M$2:$M$13,$I2173))),LISTS!$N$2:$N$13),"NO")="SI"),"SI","NO"))</f>
        <v/>
      </c>
      <c r="M2173" s="9">
        <f>IF(COUNTA($A2173:$K2173)=0,"",IF($K2173&lt;&gt;"",IF(COUNTIF($K$19:$K2173,$K2173)&gt;1,"SI","NO"),IF(COUNTIFS($A$19:$A2173,$A2173,$C$19:$C2173,$C2173,$J$19:$J2173,$J2173,$D$19:$D2173,$D2173)&gt;1,"SI","NO")))</f>
        <v/>
      </c>
      <c r="N2173" s="11">
        <f>IF(COUNTA($A2173:$K2173)=0,"",IF(AND($L2173="SI",$M2173="NO"),IFERROR($H2173,0),0))</f>
        <v/>
      </c>
      <c r="O2173" s="9">
        <f>IF(COUNTA($A2173:$K2173)=0,"",IF($M2173="SI","CUFE o factura duplicada dentro del reporte; no se suma dos veces",IF(IFERROR($H2173,0)&lt;=0,"DIAN reporta valor susceptible 0",IF($L2173="NO",IFERROR(LOOKUP(2,1/((LISTS!$M$2:$M$13&lt;&gt;"")*ISNUMBER(SEARCH(LISTS!$M$2:$M$13,$I2173))),LISTS!$O$2:$O$13),"Medio de pago no elegible o no identificado por DIAN"),"Apta automaticamente por pago electronico y base positiva"))))</f>
        <v/>
      </c>
    </row>
    <row r="2174">
      <c r="A2174" s="9" t="n"/>
      <c r="B2174" s="9" t="n"/>
      <c r="C2174" s="12" t="n"/>
      <c r="D2174" s="11" t="n"/>
      <c r="E2174" s="11" t="n"/>
      <c r="F2174" s="11" t="n"/>
      <c r="G2174" s="11" t="n"/>
      <c r="H2174" s="11" t="n"/>
      <c r="I2174" s="9" t="n"/>
      <c r="J2174" s="9" t="n"/>
      <c r="K2174" s="9" t="n"/>
      <c r="L2174" s="9">
        <f>IF(COUNTA($A2174:$K2174)=0,"",IF(AND(IFERROR($H2174,0)&gt;0,LEN(TRIM($K2174&amp;""))&gt;0,IFERROR(LOOKUP(2,1/((LISTS!$M$2:$M$13&lt;&gt;"")*ISNUMBER(SEARCH(LISTS!$M$2:$M$13,$I2174))),LISTS!$N$2:$N$13),"NO")="SI"),"SI","NO"))</f>
        <v/>
      </c>
      <c r="M2174" s="9">
        <f>IF(COUNTA($A2174:$K2174)=0,"",IF($K2174&lt;&gt;"",IF(COUNTIF($K$19:$K2174,$K2174)&gt;1,"SI","NO"),IF(COUNTIFS($A$19:$A2174,$A2174,$C$19:$C2174,$C2174,$J$19:$J2174,$J2174,$D$19:$D2174,$D2174)&gt;1,"SI","NO")))</f>
        <v/>
      </c>
      <c r="N2174" s="11">
        <f>IF(COUNTA($A2174:$K2174)=0,"",IF(AND($L2174="SI",$M2174="NO"),IFERROR($H2174,0),0))</f>
        <v/>
      </c>
      <c r="O2174" s="9">
        <f>IF(COUNTA($A2174:$K2174)=0,"",IF($M2174="SI","CUFE o factura duplicada dentro del reporte; no se suma dos veces",IF(IFERROR($H2174,0)&lt;=0,"DIAN reporta valor susceptible 0",IF($L2174="NO",IFERROR(LOOKUP(2,1/((LISTS!$M$2:$M$13&lt;&gt;"")*ISNUMBER(SEARCH(LISTS!$M$2:$M$13,$I2174))),LISTS!$O$2:$O$13),"Medio de pago no elegible o no identificado por DIAN"),"Apta automaticamente por pago electronico y base positiva"))))</f>
        <v/>
      </c>
    </row>
    <row r="2175">
      <c r="A2175" s="9" t="n"/>
      <c r="B2175" s="9" t="n"/>
      <c r="C2175" s="12" t="n"/>
      <c r="D2175" s="11" t="n"/>
      <c r="E2175" s="11" t="n"/>
      <c r="F2175" s="11" t="n"/>
      <c r="G2175" s="11" t="n"/>
      <c r="H2175" s="11" t="n"/>
      <c r="I2175" s="9" t="n"/>
      <c r="J2175" s="9" t="n"/>
      <c r="K2175" s="9" t="n"/>
      <c r="L2175" s="9">
        <f>IF(COUNTA($A2175:$K2175)=0,"",IF(AND(IFERROR($H2175,0)&gt;0,LEN(TRIM($K2175&amp;""))&gt;0,IFERROR(LOOKUP(2,1/((LISTS!$M$2:$M$13&lt;&gt;"")*ISNUMBER(SEARCH(LISTS!$M$2:$M$13,$I2175))),LISTS!$N$2:$N$13),"NO")="SI"),"SI","NO"))</f>
        <v/>
      </c>
      <c r="M2175" s="9">
        <f>IF(COUNTA($A2175:$K2175)=0,"",IF($K2175&lt;&gt;"",IF(COUNTIF($K$19:$K2175,$K2175)&gt;1,"SI","NO"),IF(COUNTIFS($A$19:$A2175,$A2175,$C$19:$C2175,$C2175,$J$19:$J2175,$J2175,$D$19:$D2175,$D2175)&gt;1,"SI","NO")))</f>
        <v/>
      </c>
      <c r="N2175" s="11">
        <f>IF(COUNTA($A2175:$K2175)=0,"",IF(AND($L2175="SI",$M2175="NO"),IFERROR($H2175,0),0))</f>
        <v/>
      </c>
      <c r="O2175" s="9">
        <f>IF(COUNTA($A2175:$K2175)=0,"",IF($M2175="SI","CUFE o factura duplicada dentro del reporte; no se suma dos veces",IF(IFERROR($H2175,0)&lt;=0,"DIAN reporta valor susceptible 0",IF($L2175="NO",IFERROR(LOOKUP(2,1/((LISTS!$M$2:$M$13&lt;&gt;"")*ISNUMBER(SEARCH(LISTS!$M$2:$M$13,$I2175))),LISTS!$O$2:$O$13),"Medio de pago no elegible o no identificado por DIAN"),"Apta automaticamente por pago electronico y base positiva"))))</f>
        <v/>
      </c>
    </row>
    <row r="2176">
      <c r="A2176" s="9" t="n"/>
      <c r="B2176" s="9" t="n"/>
      <c r="C2176" s="12" t="n"/>
      <c r="D2176" s="11" t="n"/>
      <c r="E2176" s="11" t="n"/>
      <c r="F2176" s="11" t="n"/>
      <c r="G2176" s="11" t="n"/>
      <c r="H2176" s="11" t="n"/>
      <c r="I2176" s="9" t="n"/>
      <c r="J2176" s="9" t="n"/>
      <c r="K2176" s="9" t="n"/>
      <c r="L2176" s="9">
        <f>IF(COUNTA($A2176:$K2176)=0,"",IF(AND(IFERROR($H2176,0)&gt;0,LEN(TRIM($K2176&amp;""))&gt;0,IFERROR(LOOKUP(2,1/((LISTS!$M$2:$M$13&lt;&gt;"")*ISNUMBER(SEARCH(LISTS!$M$2:$M$13,$I2176))),LISTS!$N$2:$N$13),"NO")="SI"),"SI","NO"))</f>
        <v/>
      </c>
      <c r="M2176" s="9">
        <f>IF(COUNTA($A2176:$K2176)=0,"",IF($K2176&lt;&gt;"",IF(COUNTIF($K$19:$K2176,$K2176)&gt;1,"SI","NO"),IF(COUNTIFS($A$19:$A2176,$A2176,$C$19:$C2176,$C2176,$J$19:$J2176,$J2176,$D$19:$D2176,$D2176)&gt;1,"SI","NO")))</f>
        <v/>
      </c>
      <c r="N2176" s="11">
        <f>IF(COUNTA($A2176:$K2176)=0,"",IF(AND($L2176="SI",$M2176="NO"),IFERROR($H2176,0),0))</f>
        <v/>
      </c>
      <c r="O2176" s="9">
        <f>IF(COUNTA($A2176:$K2176)=0,"",IF($M2176="SI","CUFE o factura duplicada dentro del reporte; no se suma dos veces",IF(IFERROR($H2176,0)&lt;=0,"DIAN reporta valor susceptible 0",IF($L2176="NO",IFERROR(LOOKUP(2,1/((LISTS!$M$2:$M$13&lt;&gt;"")*ISNUMBER(SEARCH(LISTS!$M$2:$M$13,$I2176))),LISTS!$O$2:$O$13),"Medio de pago no elegible o no identificado por DIAN"),"Apta automaticamente por pago electronico y base positiva"))))</f>
        <v/>
      </c>
    </row>
    <row r="2177">
      <c r="A2177" s="9" t="n"/>
      <c r="B2177" s="9" t="n"/>
      <c r="C2177" s="12" t="n"/>
      <c r="D2177" s="11" t="n"/>
      <c r="E2177" s="11" t="n"/>
      <c r="F2177" s="11" t="n"/>
      <c r="G2177" s="11" t="n"/>
      <c r="H2177" s="11" t="n"/>
      <c r="I2177" s="9" t="n"/>
      <c r="J2177" s="9" t="n"/>
      <c r="K2177" s="9" t="n"/>
      <c r="L2177" s="9">
        <f>IF(COUNTA($A2177:$K2177)=0,"",IF(AND(IFERROR($H2177,0)&gt;0,LEN(TRIM($K2177&amp;""))&gt;0,IFERROR(LOOKUP(2,1/((LISTS!$M$2:$M$13&lt;&gt;"")*ISNUMBER(SEARCH(LISTS!$M$2:$M$13,$I2177))),LISTS!$N$2:$N$13),"NO")="SI"),"SI","NO"))</f>
        <v/>
      </c>
      <c r="M2177" s="9">
        <f>IF(COUNTA($A2177:$K2177)=0,"",IF($K2177&lt;&gt;"",IF(COUNTIF($K$19:$K2177,$K2177)&gt;1,"SI","NO"),IF(COUNTIFS($A$19:$A2177,$A2177,$C$19:$C2177,$C2177,$J$19:$J2177,$J2177,$D$19:$D2177,$D2177)&gt;1,"SI","NO")))</f>
        <v/>
      </c>
      <c r="N2177" s="11">
        <f>IF(COUNTA($A2177:$K2177)=0,"",IF(AND($L2177="SI",$M2177="NO"),IFERROR($H2177,0),0))</f>
        <v/>
      </c>
      <c r="O2177" s="9">
        <f>IF(COUNTA($A2177:$K2177)=0,"",IF($M2177="SI","CUFE o factura duplicada dentro del reporte; no se suma dos veces",IF(IFERROR($H2177,0)&lt;=0,"DIAN reporta valor susceptible 0",IF($L2177="NO",IFERROR(LOOKUP(2,1/((LISTS!$M$2:$M$13&lt;&gt;"")*ISNUMBER(SEARCH(LISTS!$M$2:$M$13,$I2177))),LISTS!$O$2:$O$13),"Medio de pago no elegible o no identificado por DIAN"),"Apta automaticamente por pago electronico y base positiva"))))</f>
        <v/>
      </c>
    </row>
    <row r="2178">
      <c r="A2178" s="9" t="n"/>
      <c r="B2178" s="9" t="n"/>
      <c r="C2178" s="12" t="n"/>
      <c r="D2178" s="11" t="n"/>
      <c r="E2178" s="11" t="n"/>
      <c r="F2178" s="11" t="n"/>
      <c r="G2178" s="11" t="n"/>
      <c r="H2178" s="11" t="n"/>
      <c r="I2178" s="9" t="n"/>
      <c r="J2178" s="9" t="n"/>
      <c r="K2178" s="9" t="n"/>
      <c r="L2178" s="9">
        <f>IF(COUNTA($A2178:$K2178)=0,"",IF(AND(IFERROR($H2178,0)&gt;0,LEN(TRIM($K2178&amp;""))&gt;0,IFERROR(LOOKUP(2,1/((LISTS!$M$2:$M$13&lt;&gt;"")*ISNUMBER(SEARCH(LISTS!$M$2:$M$13,$I2178))),LISTS!$N$2:$N$13),"NO")="SI"),"SI","NO"))</f>
        <v/>
      </c>
      <c r="M2178" s="9">
        <f>IF(COUNTA($A2178:$K2178)=0,"",IF($K2178&lt;&gt;"",IF(COUNTIF($K$19:$K2178,$K2178)&gt;1,"SI","NO"),IF(COUNTIFS($A$19:$A2178,$A2178,$C$19:$C2178,$C2178,$J$19:$J2178,$J2178,$D$19:$D2178,$D2178)&gt;1,"SI","NO")))</f>
        <v/>
      </c>
      <c r="N2178" s="11">
        <f>IF(COUNTA($A2178:$K2178)=0,"",IF(AND($L2178="SI",$M2178="NO"),IFERROR($H2178,0),0))</f>
        <v/>
      </c>
      <c r="O2178" s="9">
        <f>IF(COUNTA($A2178:$K2178)=0,"",IF($M2178="SI","CUFE o factura duplicada dentro del reporte; no se suma dos veces",IF(IFERROR($H2178,0)&lt;=0,"DIAN reporta valor susceptible 0",IF($L2178="NO",IFERROR(LOOKUP(2,1/((LISTS!$M$2:$M$13&lt;&gt;"")*ISNUMBER(SEARCH(LISTS!$M$2:$M$13,$I2178))),LISTS!$O$2:$O$13),"Medio de pago no elegible o no identificado por DIAN"),"Apta automaticamente por pago electronico y base positiva"))))</f>
        <v/>
      </c>
    </row>
    <row r="2179">
      <c r="A2179" s="9" t="n"/>
      <c r="B2179" s="9" t="n"/>
      <c r="C2179" s="12" t="n"/>
      <c r="D2179" s="11" t="n"/>
      <c r="E2179" s="11" t="n"/>
      <c r="F2179" s="11" t="n"/>
      <c r="G2179" s="11" t="n"/>
      <c r="H2179" s="11" t="n"/>
      <c r="I2179" s="9" t="n"/>
      <c r="J2179" s="9" t="n"/>
      <c r="K2179" s="9" t="n"/>
      <c r="L2179" s="9">
        <f>IF(COUNTA($A2179:$K2179)=0,"",IF(AND(IFERROR($H2179,0)&gt;0,LEN(TRIM($K2179&amp;""))&gt;0,IFERROR(LOOKUP(2,1/((LISTS!$M$2:$M$13&lt;&gt;"")*ISNUMBER(SEARCH(LISTS!$M$2:$M$13,$I2179))),LISTS!$N$2:$N$13),"NO")="SI"),"SI","NO"))</f>
        <v/>
      </c>
      <c r="M2179" s="9">
        <f>IF(COUNTA($A2179:$K2179)=0,"",IF($K2179&lt;&gt;"",IF(COUNTIF($K$19:$K2179,$K2179)&gt;1,"SI","NO"),IF(COUNTIFS($A$19:$A2179,$A2179,$C$19:$C2179,$C2179,$J$19:$J2179,$J2179,$D$19:$D2179,$D2179)&gt;1,"SI","NO")))</f>
        <v/>
      </c>
      <c r="N2179" s="11">
        <f>IF(COUNTA($A2179:$K2179)=0,"",IF(AND($L2179="SI",$M2179="NO"),IFERROR($H2179,0),0))</f>
        <v/>
      </c>
      <c r="O2179" s="9">
        <f>IF(COUNTA($A2179:$K2179)=0,"",IF($M2179="SI","CUFE o factura duplicada dentro del reporte; no se suma dos veces",IF(IFERROR($H2179,0)&lt;=0,"DIAN reporta valor susceptible 0",IF($L2179="NO",IFERROR(LOOKUP(2,1/((LISTS!$M$2:$M$13&lt;&gt;"")*ISNUMBER(SEARCH(LISTS!$M$2:$M$13,$I2179))),LISTS!$O$2:$O$13),"Medio de pago no elegible o no identificado por DIAN"),"Apta automaticamente por pago electronico y base positiva"))))</f>
        <v/>
      </c>
    </row>
    <row r="2180">
      <c r="A2180" s="9" t="n"/>
      <c r="B2180" s="9" t="n"/>
      <c r="C2180" s="12" t="n"/>
      <c r="D2180" s="11" t="n"/>
      <c r="E2180" s="11" t="n"/>
      <c r="F2180" s="11" t="n"/>
      <c r="G2180" s="11" t="n"/>
      <c r="H2180" s="11" t="n"/>
      <c r="I2180" s="9" t="n"/>
      <c r="J2180" s="9" t="n"/>
      <c r="K2180" s="9" t="n"/>
      <c r="L2180" s="9">
        <f>IF(COUNTA($A2180:$K2180)=0,"",IF(AND(IFERROR($H2180,0)&gt;0,LEN(TRIM($K2180&amp;""))&gt;0,IFERROR(LOOKUP(2,1/((LISTS!$M$2:$M$13&lt;&gt;"")*ISNUMBER(SEARCH(LISTS!$M$2:$M$13,$I2180))),LISTS!$N$2:$N$13),"NO")="SI"),"SI","NO"))</f>
        <v/>
      </c>
      <c r="M2180" s="9">
        <f>IF(COUNTA($A2180:$K2180)=0,"",IF($K2180&lt;&gt;"",IF(COUNTIF($K$19:$K2180,$K2180)&gt;1,"SI","NO"),IF(COUNTIFS($A$19:$A2180,$A2180,$C$19:$C2180,$C2180,$J$19:$J2180,$J2180,$D$19:$D2180,$D2180)&gt;1,"SI","NO")))</f>
        <v/>
      </c>
      <c r="N2180" s="11">
        <f>IF(COUNTA($A2180:$K2180)=0,"",IF(AND($L2180="SI",$M2180="NO"),IFERROR($H2180,0),0))</f>
        <v/>
      </c>
      <c r="O2180" s="9">
        <f>IF(COUNTA($A2180:$K2180)=0,"",IF($M2180="SI","CUFE o factura duplicada dentro del reporte; no se suma dos veces",IF(IFERROR($H2180,0)&lt;=0,"DIAN reporta valor susceptible 0",IF($L2180="NO",IFERROR(LOOKUP(2,1/((LISTS!$M$2:$M$13&lt;&gt;"")*ISNUMBER(SEARCH(LISTS!$M$2:$M$13,$I2180))),LISTS!$O$2:$O$13),"Medio de pago no elegible o no identificado por DIAN"),"Apta automaticamente por pago electronico y base positiva"))))</f>
        <v/>
      </c>
    </row>
    <row r="2181">
      <c r="A2181" s="9" t="n"/>
      <c r="B2181" s="9" t="n"/>
      <c r="C2181" s="12" t="n"/>
      <c r="D2181" s="11" t="n"/>
      <c r="E2181" s="11" t="n"/>
      <c r="F2181" s="11" t="n"/>
      <c r="G2181" s="11" t="n"/>
      <c r="H2181" s="11" t="n"/>
      <c r="I2181" s="9" t="n"/>
      <c r="J2181" s="9" t="n"/>
      <c r="K2181" s="9" t="n"/>
      <c r="L2181" s="9">
        <f>IF(COUNTA($A2181:$K2181)=0,"",IF(AND(IFERROR($H2181,0)&gt;0,LEN(TRIM($K2181&amp;""))&gt;0,IFERROR(LOOKUP(2,1/((LISTS!$M$2:$M$13&lt;&gt;"")*ISNUMBER(SEARCH(LISTS!$M$2:$M$13,$I2181))),LISTS!$N$2:$N$13),"NO")="SI"),"SI","NO"))</f>
        <v/>
      </c>
      <c r="M2181" s="9">
        <f>IF(COUNTA($A2181:$K2181)=0,"",IF($K2181&lt;&gt;"",IF(COUNTIF($K$19:$K2181,$K2181)&gt;1,"SI","NO"),IF(COUNTIFS($A$19:$A2181,$A2181,$C$19:$C2181,$C2181,$J$19:$J2181,$J2181,$D$19:$D2181,$D2181)&gt;1,"SI","NO")))</f>
        <v/>
      </c>
      <c r="N2181" s="11">
        <f>IF(COUNTA($A2181:$K2181)=0,"",IF(AND($L2181="SI",$M2181="NO"),IFERROR($H2181,0),0))</f>
        <v/>
      </c>
      <c r="O2181" s="9">
        <f>IF(COUNTA($A2181:$K2181)=0,"",IF($M2181="SI","CUFE o factura duplicada dentro del reporte; no se suma dos veces",IF(IFERROR($H2181,0)&lt;=0,"DIAN reporta valor susceptible 0",IF($L2181="NO",IFERROR(LOOKUP(2,1/((LISTS!$M$2:$M$13&lt;&gt;"")*ISNUMBER(SEARCH(LISTS!$M$2:$M$13,$I2181))),LISTS!$O$2:$O$13),"Medio de pago no elegible o no identificado por DIAN"),"Apta automaticamente por pago electronico y base positiva"))))</f>
        <v/>
      </c>
    </row>
    <row r="2182">
      <c r="A2182" s="9" t="n"/>
      <c r="B2182" s="9" t="n"/>
      <c r="C2182" s="12" t="n"/>
      <c r="D2182" s="11" t="n"/>
      <c r="E2182" s="11" t="n"/>
      <c r="F2182" s="11" t="n"/>
      <c r="G2182" s="11" t="n"/>
      <c r="H2182" s="11" t="n"/>
      <c r="I2182" s="9" t="n"/>
      <c r="J2182" s="9" t="n"/>
      <c r="K2182" s="9" t="n"/>
      <c r="L2182" s="9">
        <f>IF(COUNTA($A2182:$K2182)=0,"",IF(AND(IFERROR($H2182,0)&gt;0,LEN(TRIM($K2182&amp;""))&gt;0,IFERROR(LOOKUP(2,1/((LISTS!$M$2:$M$13&lt;&gt;"")*ISNUMBER(SEARCH(LISTS!$M$2:$M$13,$I2182))),LISTS!$N$2:$N$13),"NO")="SI"),"SI","NO"))</f>
        <v/>
      </c>
      <c r="M2182" s="9">
        <f>IF(COUNTA($A2182:$K2182)=0,"",IF($K2182&lt;&gt;"",IF(COUNTIF($K$19:$K2182,$K2182)&gt;1,"SI","NO"),IF(COUNTIFS($A$19:$A2182,$A2182,$C$19:$C2182,$C2182,$J$19:$J2182,$J2182,$D$19:$D2182,$D2182)&gt;1,"SI","NO")))</f>
        <v/>
      </c>
      <c r="N2182" s="11">
        <f>IF(COUNTA($A2182:$K2182)=0,"",IF(AND($L2182="SI",$M2182="NO"),IFERROR($H2182,0),0))</f>
        <v/>
      </c>
      <c r="O2182" s="9">
        <f>IF(COUNTA($A2182:$K2182)=0,"",IF($M2182="SI","CUFE o factura duplicada dentro del reporte; no se suma dos veces",IF(IFERROR($H2182,0)&lt;=0,"DIAN reporta valor susceptible 0",IF($L2182="NO",IFERROR(LOOKUP(2,1/((LISTS!$M$2:$M$13&lt;&gt;"")*ISNUMBER(SEARCH(LISTS!$M$2:$M$13,$I2182))),LISTS!$O$2:$O$13),"Medio de pago no elegible o no identificado por DIAN"),"Apta automaticamente por pago electronico y base positiva"))))</f>
        <v/>
      </c>
    </row>
    <row r="2183">
      <c r="A2183" s="9" t="n"/>
      <c r="B2183" s="9" t="n"/>
      <c r="C2183" s="12" t="n"/>
      <c r="D2183" s="11" t="n"/>
      <c r="E2183" s="11" t="n"/>
      <c r="F2183" s="11" t="n"/>
      <c r="G2183" s="11" t="n"/>
      <c r="H2183" s="11" t="n"/>
      <c r="I2183" s="9" t="n"/>
      <c r="J2183" s="9" t="n"/>
      <c r="K2183" s="9" t="n"/>
      <c r="L2183" s="9">
        <f>IF(COUNTA($A2183:$K2183)=0,"",IF(AND(IFERROR($H2183,0)&gt;0,LEN(TRIM($K2183&amp;""))&gt;0,IFERROR(LOOKUP(2,1/((LISTS!$M$2:$M$13&lt;&gt;"")*ISNUMBER(SEARCH(LISTS!$M$2:$M$13,$I2183))),LISTS!$N$2:$N$13),"NO")="SI"),"SI","NO"))</f>
        <v/>
      </c>
      <c r="M2183" s="9">
        <f>IF(COUNTA($A2183:$K2183)=0,"",IF($K2183&lt;&gt;"",IF(COUNTIF($K$19:$K2183,$K2183)&gt;1,"SI","NO"),IF(COUNTIFS($A$19:$A2183,$A2183,$C$19:$C2183,$C2183,$J$19:$J2183,$J2183,$D$19:$D2183,$D2183)&gt;1,"SI","NO")))</f>
        <v/>
      </c>
      <c r="N2183" s="11">
        <f>IF(COUNTA($A2183:$K2183)=0,"",IF(AND($L2183="SI",$M2183="NO"),IFERROR($H2183,0),0))</f>
        <v/>
      </c>
      <c r="O2183" s="9">
        <f>IF(COUNTA($A2183:$K2183)=0,"",IF($M2183="SI","CUFE o factura duplicada dentro del reporte; no se suma dos veces",IF(IFERROR($H2183,0)&lt;=0,"DIAN reporta valor susceptible 0",IF($L2183="NO",IFERROR(LOOKUP(2,1/((LISTS!$M$2:$M$13&lt;&gt;"")*ISNUMBER(SEARCH(LISTS!$M$2:$M$13,$I2183))),LISTS!$O$2:$O$13),"Medio de pago no elegible o no identificado por DIAN"),"Apta automaticamente por pago electronico y base positiva"))))</f>
        <v/>
      </c>
    </row>
    <row r="2184">
      <c r="A2184" s="9" t="n"/>
      <c r="B2184" s="9" t="n"/>
      <c r="C2184" s="12" t="n"/>
      <c r="D2184" s="11" t="n"/>
      <c r="E2184" s="11" t="n"/>
      <c r="F2184" s="11" t="n"/>
      <c r="G2184" s="11" t="n"/>
      <c r="H2184" s="11" t="n"/>
      <c r="I2184" s="9" t="n"/>
      <c r="J2184" s="9" t="n"/>
      <c r="K2184" s="9" t="n"/>
      <c r="L2184" s="9">
        <f>IF(COUNTA($A2184:$K2184)=0,"",IF(AND(IFERROR($H2184,0)&gt;0,LEN(TRIM($K2184&amp;""))&gt;0,IFERROR(LOOKUP(2,1/((LISTS!$M$2:$M$13&lt;&gt;"")*ISNUMBER(SEARCH(LISTS!$M$2:$M$13,$I2184))),LISTS!$N$2:$N$13),"NO")="SI"),"SI","NO"))</f>
        <v/>
      </c>
      <c r="M2184" s="9">
        <f>IF(COUNTA($A2184:$K2184)=0,"",IF($K2184&lt;&gt;"",IF(COUNTIF($K$19:$K2184,$K2184)&gt;1,"SI","NO"),IF(COUNTIFS($A$19:$A2184,$A2184,$C$19:$C2184,$C2184,$J$19:$J2184,$J2184,$D$19:$D2184,$D2184)&gt;1,"SI","NO")))</f>
        <v/>
      </c>
      <c r="N2184" s="11">
        <f>IF(COUNTA($A2184:$K2184)=0,"",IF(AND($L2184="SI",$M2184="NO"),IFERROR($H2184,0),0))</f>
        <v/>
      </c>
      <c r="O2184" s="9">
        <f>IF(COUNTA($A2184:$K2184)=0,"",IF($M2184="SI","CUFE o factura duplicada dentro del reporte; no se suma dos veces",IF(IFERROR($H2184,0)&lt;=0,"DIAN reporta valor susceptible 0",IF($L2184="NO",IFERROR(LOOKUP(2,1/((LISTS!$M$2:$M$13&lt;&gt;"")*ISNUMBER(SEARCH(LISTS!$M$2:$M$13,$I2184))),LISTS!$O$2:$O$13),"Medio de pago no elegible o no identificado por DIAN"),"Apta automaticamente por pago electronico y base positiva"))))</f>
        <v/>
      </c>
    </row>
    <row r="2185">
      <c r="A2185" s="9" t="n"/>
      <c r="B2185" s="9" t="n"/>
      <c r="C2185" s="12" t="n"/>
      <c r="D2185" s="11" t="n"/>
      <c r="E2185" s="11" t="n"/>
      <c r="F2185" s="11" t="n"/>
      <c r="G2185" s="11" t="n"/>
      <c r="H2185" s="11" t="n"/>
      <c r="I2185" s="9" t="n"/>
      <c r="J2185" s="9" t="n"/>
      <c r="K2185" s="9" t="n"/>
      <c r="L2185" s="9">
        <f>IF(COUNTA($A2185:$K2185)=0,"",IF(AND(IFERROR($H2185,0)&gt;0,LEN(TRIM($K2185&amp;""))&gt;0,IFERROR(LOOKUP(2,1/((LISTS!$M$2:$M$13&lt;&gt;"")*ISNUMBER(SEARCH(LISTS!$M$2:$M$13,$I2185))),LISTS!$N$2:$N$13),"NO")="SI"),"SI","NO"))</f>
        <v/>
      </c>
      <c r="M2185" s="9">
        <f>IF(COUNTA($A2185:$K2185)=0,"",IF($K2185&lt;&gt;"",IF(COUNTIF($K$19:$K2185,$K2185)&gt;1,"SI","NO"),IF(COUNTIFS($A$19:$A2185,$A2185,$C$19:$C2185,$C2185,$J$19:$J2185,$J2185,$D$19:$D2185,$D2185)&gt;1,"SI","NO")))</f>
        <v/>
      </c>
      <c r="N2185" s="11">
        <f>IF(COUNTA($A2185:$K2185)=0,"",IF(AND($L2185="SI",$M2185="NO"),IFERROR($H2185,0),0))</f>
        <v/>
      </c>
      <c r="O2185" s="9">
        <f>IF(COUNTA($A2185:$K2185)=0,"",IF($M2185="SI","CUFE o factura duplicada dentro del reporte; no se suma dos veces",IF(IFERROR($H2185,0)&lt;=0,"DIAN reporta valor susceptible 0",IF($L2185="NO",IFERROR(LOOKUP(2,1/((LISTS!$M$2:$M$13&lt;&gt;"")*ISNUMBER(SEARCH(LISTS!$M$2:$M$13,$I2185))),LISTS!$O$2:$O$13),"Medio de pago no elegible o no identificado por DIAN"),"Apta automaticamente por pago electronico y base positiva"))))</f>
        <v/>
      </c>
    </row>
    <row r="2186">
      <c r="A2186" s="9" t="n"/>
      <c r="B2186" s="9" t="n"/>
      <c r="C2186" s="12" t="n"/>
      <c r="D2186" s="11" t="n"/>
      <c r="E2186" s="11" t="n"/>
      <c r="F2186" s="11" t="n"/>
      <c r="G2186" s="11" t="n"/>
      <c r="H2186" s="11" t="n"/>
      <c r="I2186" s="9" t="n"/>
      <c r="J2186" s="9" t="n"/>
      <c r="K2186" s="9" t="n"/>
      <c r="L2186" s="9">
        <f>IF(COUNTA($A2186:$K2186)=0,"",IF(AND(IFERROR($H2186,0)&gt;0,LEN(TRIM($K2186&amp;""))&gt;0,IFERROR(LOOKUP(2,1/((LISTS!$M$2:$M$13&lt;&gt;"")*ISNUMBER(SEARCH(LISTS!$M$2:$M$13,$I2186))),LISTS!$N$2:$N$13),"NO")="SI"),"SI","NO"))</f>
        <v/>
      </c>
      <c r="M2186" s="9">
        <f>IF(COUNTA($A2186:$K2186)=0,"",IF($K2186&lt;&gt;"",IF(COUNTIF($K$19:$K2186,$K2186)&gt;1,"SI","NO"),IF(COUNTIFS($A$19:$A2186,$A2186,$C$19:$C2186,$C2186,$J$19:$J2186,$J2186,$D$19:$D2186,$D2186)&gt;1,"SI","NO")))</f>
        <v/>
      </c>
      <c r="N2186" s="11">
        <f>IF(COUNTA($A2186:$K2186)=0,"",IF(AND($L2186="SI",$M2186="NO"),IFERROR($H2186,0),0))</f>
        <v/>
      </c>
      <c r="O2186" s="9">
        <f>IF(COUNTA($A2186:$K2186)=0,"",IF($M2186="SI","CUFE o factura duplicada dentro del reporte; no se suma dos veces",IF(IFERROR($H2186,0)&lt;=0,"DIAN reporta valor susceptible 0",IF($L2186="NO",IFERROR(LOOKUP(2,1/((LISTS!$M$2:$M$13&lt;&gt;"")*ISNUMBER(SEARCH(LISTS!$M$2:$M$13,$I2186))),LISTS!$O$2:$O$13),"Medio de pago no elegible o no identificado por DIAN"),"Apta automaticamente por pago electronico y base positiva"))))</f>
        <v/>
      </c>
    </row>
    <row r="2187">
      <c r="A2187" s="9" t="n"/>
      <c r="B2187" s="9" t="n"/>
      <c r="C2187" s="12" t="n"/>
      <c r="D2187" s="11" t="n"/>
      <c r="E2187" s="11" t="n"/>
      <c r="F2187" s="11" t="n"/>
      <c r="G2187" s="11" t="n"/>
      <c r="H2187" s="11" t="n"/>
      <c r="I2187" s="9" t="n"/>
      <c r="J2187" s="9" t="n"/>
      <c r="K2187" s="9" t="n"/>
      <c r="L2187" s="9">
        <f>IF(COUNTA($A2187:$K2187)=0,"",IF(AND(IFERROR($H2187,0)&gt;0,LEN(TRIM($K2187&amp;""))&gt;0,IFERROR(LOOKUP(2,1/((LISTS!$M$2:$M$13&lt;&gt;"")*ISNUMBER(SEARCH(LISTS!$M$2:$M$13,$I2187))),LISTS!$N$2:$N$13),"NO")="SI"),"SI","NO"))</f>
        <v/>
      </c>
      <c r="M2187" s="9">
        <f>IF(COUNTA($A2187:$K2187)=0,"",IF($K2187&lt;&gt;"",IF(COUNTIF($K$19:$K2187,$K2187)&gt;1,"SI","NO"),IF(COUNTIFS($A$19:$A2187,$A2187,$C$19:$C2187,$C2187,$J$19:$J2187,$J2187,$D$19:$D2187,$D2187)&gt;1,"SI","NO")))</f>
        <v/>
      </c>
      <c r="N2187" s="11">
        <f>IF(COUNTA($A2187:$K2187)=0,"",IF(AND($L2187="SI",$M2187="NO"),IFERROR($H2187,0),0))</f>
        <v/>
      </c>
      <c r="O2187" s="9">
        <f>IF(COUNTA($A2187:$K2187)=0,"",IF($M2187="SI","CUFE o factura duplicada dentro del reporte; no se suma dos veces",IF(IFERROR($H2187,0)&lt;=0,"DIAN reporta valor susceptible 0",IF($L2187="NO",IFERROR(LOOKUP(2,1/((LISTS!$M$2:$M$13&lt;&gt;"")*ISNUMBER(SEARCH(LISTS!$M$2:$M$13,$I2187))),LISTS!$O$2:$O$13),"Medio de pago no elegible o no identificado por DIAN"),"Apta automaticamente por pago electronico y base positiva"))))</f>
        <v/>
      </c>
    </row>
    <row r="2188">
      <c r="A2188" s="9" t="n"/>
      <c r="B2188" s="9" t="n"/>
      <c r="C2188" s="12" t="n"/>
      <c r="D2188" s="11" t="n"/>
      <c r="E2188" s="11" t="n"/>
      <c r="F2188" s="11" t="n"/>
      <c r="G2188" s="11" t="n"/>
      <c r="H2188" s="11" t="n"/>
      <c r="I2188" s="9" t="n"/>
      <c r="J2188" s="9" t="n"/>
      <c r="K2188" s="9" t="n"/>
      <c r="L2188" s="9">
        <f>IF(COUNTA($A2188:$K2188)=0,"",IF(AND(IFERROR($H2188,0)&gt;0,LEN(TRIM($K2188&amp;""))&gt;0,IFERROR(LOOKUP(2,1/((LISTS!$M$2:$M$13&lt;&gt;"")*ISNUMBER(SEARCH(LISTS!$M$2:$M$13,$I2188))),LISTS!$N$2:$N$13),"NO")="SI"),"SI","NO"))</f>
        <v/>
      </c>
      <c r="M2188" s="9">
        <f>IF(COUNTA($A2188:$K2188)=0,"",IF($K2188&lt;&gt;"",IF(COUNTIF($K$19:$K2188,$K2188)&gt;1,"SI","NO"),IF(COUNTIFS($A$19:$A2188,$A2188,$C$19:$C2188,$C2188,$J$19:$J2188,$J2188,$D$19:$D2188,$D2188)&gt;1,"SI","NO")))</f>
        <v/>
      </c>
      <c r="N2188" s="11">
        <f>IF(COUNTA($A2188:$K2188)=0,"",IF(AND($L2188="SI",$M2188="NO"),IFERROR($H2188,0),0))</f>
        <v/>
      </c>
      <c r="O2188" s="9">
        <f>IF(COUNTA($A2188:$K2188)=0,"",IF($M2188="SI","CUFE o factura duplicada dentro del reporte; no se suma dos veces",IF(IFERROR($H2188,0)&lt;=0,"DIAN reporta valor susceptible 0",IF($L2188="NO",IFERROR(LOOKUP(2,1/((LISTS!$M$2:$M$13&lt;&gt;"")*ISNUMBER(SEARCH(LISTS!$M$2:$M$13,$I2188))),LISTS!$O$2:$O$13),"Medio de pago no elegible o no identificado por DIAN"),"Apta automaticamente por pago electronico y base positiva"))))</f>
        <v/>
      </c>
    </row>
    <row r="2189">
      <c r="A2189" s="9" t="n"/>
      <c r="B2189" s="9" t="n"/>
      <c r="C2189" s="12" t="n"/>
      <c r="D2189" s="11" t="n"/>
      <c r="E2189" s="11" t="n"/>
      <c r="F2189" s="11" t="n"/>
      <c r="G2189" s="11" t="n"/>
      <c r="H2189" s="11" t="n"/>
      <c r="I2189" s="9" t="n"/>
      <c r="J2189" s="9" t="n"/>
      <c r="K2189" s="9" t="n"/>
      <c r="L2189" s="9">
        <f>IF(COUNTA($A2189:$K2189)=0,"",IF(AND(IFERROR($H2189,0)&gt;0,LEN(TRIM($K2189&amp;""))&gt;0,IFERROR(LOOKUP(2,1/((LISTS!$M$2:$M$13&lt;&gt;"")*ISNUMBER(SEARCH(LISTS!$M$2:$M$13,$I2189))),LISTS!$N$2:$N$13),"NO")="SI"),"SI","NO"))</f>
        <v/>
      </c>
      <c r="M2189" s="9">
        <f>IF(COUNTA($A2189:$K2189)=0,"",IF($K2189&lt;&gt;"",IF(COUNTIF($K$19:$K2189,$K2189)&gt;1,"SI","NO"),IF(COUNTIFS($A$19:$A2189,$A2189,$C$19:$C2189,$C2189,$J$19:$J2189,$J2189,$D$19:$D2189,$D2189)&gt;1,"SI","NO")))</f>
        <v/>
      </c>
      <c r="N2189" s="11">
        <f>IF(COUNTA($A2189:$K2189)=0,"",IF(AND($L2189="SI",$M2189="NO"),IFERROR($H2189,0),0))</f>
        <v/>
      </c>
      <c r="O2189" s="9">
        <f>IF(COUNTA($A2189:$K2189)=0,"",IF($M2189="SI","CUFE o factura duplicada dentro del reporte; no se suma dos veces",IF(IFERROR($H2189,0)&lt;=0,"DIAN reporta valor susceptible 0",IF($L2189="NO",IFERROR(LOOKUP(2,1/((LISTS!$M$2:$M$13&lt;&gt;"")*ISNUMBER(SEARCH(LISTS!$M$2:$M$13,$I2189))),LISTS!$O$2:$O$13),"Medio de pago no elegible o no identificado por DIAN"),"Apta automaticamente por pago electronico y base positiva"))))</f>
        <v/>
      </c>
    </row>
    <row r="2190">
      <c r="A2190" s="9" t="n"/>
      <c r="B2190" s="9" t="n"/>
      <c r="C2190" s="12" t="n"/>
      <c r="D2190" s="11" t="n"/>
      <c r="E2190" s="11" t="n"/>
      <c r="F2190" s="11" t="n"/>
      <c r="G2190" s="11" t="n"/>
      <c r="H2190" s="11" t="n"/>
      <c r="I2190" s="9" t="n"/>
      <c r="J2190" s="9" t="n"/>
      <c r="K2190" s="9" t="n"/>
      <c r="L2190" s="9">
        <f>IF(COUNTA($A2190:$K2190)=0,"",IF(AND(IFERROR($H2190,0)&gt;0,LEN(TRIM($K2190&amp;""))&gt;0,IFERROR(LOOKUP(2,1/((LISTS!$M$2:$M$13&lt;&gt;"")*ISNUMBER(SEARCH(LISTS!$M$2:$M$13,$I2190))),LISTS!$N$2:$N$13),"NO")="SI"),"SI","NO"))</f>
        <v/>
      </c>
      <c r="M2190" s="9">
        <f>IF(COUNTA($A2190:$K2190)=0,"",IF($K2190&lt;&gt;"",IF(COUNTIF($K$19:$K2190,$K2190)&gt;1,"SI","NO"),IF(COUNTIFS($A$19:$A2190,$A2190,$C$19:$C2190,$C2190,$J$19:$J2190,$J2190,$D$19:$D2190,$D2190)&gt;1,"SI","NO")))</f>
        <v/>
      </c>
      <c r="N2190" s="11">
        <f>IF(COUNTA($A2190:$K2190)=0,"",IF(AND($L2190="SI",$M2190="NO"),IFERROR($H2190,0),0))</f>
        <v/>
      </c>
      <c r="O2190" s="9">
        <f>IF(COUNTA($A2190:$K2190)=0,"",IF($M2190="SI","CUFE o factura duplicada dentro del reporte; no se suma dos veces",IF(IFERROR($H2190,0)&lt;=0,"DIAN reporta valor susceptible 0",IF($L2190="NO",IFERROR(LOOKUP(2,1/((LISTS!$M$2:$M$13&lt;&gt;"")*ISNUMBER(SEARCH(LISTS!$M$2:$M$13,$I2190))),LISTS!$O$2:$O$13),"Medio de pago no elegible o no identificado por DIAN"),"Apta automaticamente por pago electronico y base positiva"))))</f>
        <v/>
      </c>
    </row>
    <row r="2191">
      <c r="A2191" s="9" t="n"/>
      <c r="B2191" s="9" t="n"/>
      <c r="C2191" s="12" t="n"/>
      <c r="D2191" s="11" t="n"/>
      <c r="E2191" s="11" t="n"/>
      <c r="F2191" s="11" t="n"/>
      <c r="G2191" s="11" t="n"/>
      <c r="H2191" s="11" t="n"/>
      <c r="I2191" s="9" t="n"/>
      <c r="J2191" s="9" t="n"/>
      <c r="K2191" s="9" t="n"/>
      <c r="L2191" s="9">
        <f>IF(COUNTA($A2191:$K2191)=0,"",IF(AND(IFERROR($H2191,0)&gt;0,LEN(TRIM($K2191&amp;""))&gt;0,IFERROR(LOOKUP(2,1/((LISTS!$M$2:$M$13&lt;&gt;"")*ISNUMBER(SEARCH(LISTS!$M$2:$M$13,$I2191))),LISTS!$N$2:$N$13),"NO")="SI"),"SI","NO"))</f>
        <v/>
      </c>
      <c r="M2191" s="9">
        <f>IF(COUNTA($A2191:$K2191)=0,"",IF($K2191&lt;&gt;"",IF(COUNTIF($K$19:$K2191,$K2191)&gt;1,"SI","NO"),IF(COUNTIFS($A$19:$A2191,$A2191,$C$19:$C2191,$C2191,$J$19:$J2191,$J2191,$D$19:$D2191,$D2191)&gt;1,"SI","NO")))</f>
        <v/>
      </c>
      <c r="N2191" s="11">
        <f>IF(COUNTA($A2191:$K2191)=0,"",IF(AND($L2191="SI",$M2191="NO"),IFERROR($H2191,0),0))</f>
        <v/>
      </c>
      <c r="O2191" s="9">
        <f>IF(COUNTA($A2191:$K2191)=0,"",IF($M2191="SI","CUFE o factura duplicada dentro del reporte; no se suma dos veces",IF(IFERROR($H2191,0)&lt;=0,"DIAN reporta valor susceptible 0",IF($L2191="NO",IFERROR(LOOKUP(2,1/((LISTS!$M$2:$M$13&lt;&gt;"")*ISNUMBER(SEARCH(LISTS!$M$2:$M$13,$I2191))),LISTS!$O$2:$O$13),"Medio de pago no elegible o no identificado por DIAN"),"Apta automaticamente por pago electronico y base positiva"))))</f>
        <v/>
      </c>
    </row>
    <row r="2192">
      <c r="A2192" s="9" t="n"/>
      <c r="B2192" s="9" t="n"/>
      <c r="C2192" s="12" t="n"/>
      <c r="D2192" s="11" t="n"/>
      <c r="E2192" s="11" t="n"/>
      <c r="F2192" s="11" t="n"/>
      <c r="G2192" s="11" t="n"/>
      <c r="H2192" s="11" t="n"/>
      <c r="I2192" s="9" t="n"/>
      <c r="J2192" s="9" t="n"/>
      <c r="K2192" s="9" t="n"/>
      <c r="L2192" s="9">
        <f>IF(COUNTA($A2192:$K2192)=0,"",IF(AND(IFERROR($H2192,0)&gt;0,LEN(TRIM($K2192&amp;""))&gt;0,IFERROR(LOOKUP(2,1/((LISTS!$M$2:$M$13&lt;&gt;"")*ISNUMBER(SEARCH(LISTS!$M$2:$M$13,$I2192))),LISTS!$N$2:$N$13),"NO")="SI"),"SI","NO"))</f>
        <v/>
      </c>
      <c r="M2192" s="9">
        <f>IF(COUNTA($A2192:$K2192)=0,"",IF($K2192&lt;&gt;"",IF(COUNTIF($K$19:$K2192,$K2192)&gt;1,"SI","NO"),IF(COUNTIFS($A$19:$A2192,$A2192,$C$19:$C2192,$C2192,$J$19:$J2192,$J2192,$D$19:$D2192,$D2192)&gt;1,"SI","NO")))</f>
        <v/>
      </c>
      <c r="N2192" s="11">
        <f>IF(COUNTA($A2192:$K2192)=0,"",IF(AND($L2192="SI",$M2192="NO"),IFERROR($H2192,0),0))</f>
        <v/>
      </c>
      <c r="O2192" s="9">
        <f>IF(COUNTA($A2192:$K2192)=0,"",IF($M2192="SI","CUFE o factura duplicada dentro del reporte; no se suma dos veces",IF(IFERROR($H2192,0)&lt;=0,"DIAN reporta valor susceptible 0",IF($L2192="NO",IFERROR(LOOKUP(2,1/((LISTS!$M$2:$M$13&lt;&gt;"")*ISNUMBER(SEARCH(LISTS!$M$2:$M$13,$I2192))),LISTS!$O$2:$O$13),"Medio de pago no elegible o no identificado por DIAN"),"Apta automaticamente por pago electronico y base positiva"))))</f>
        <v/>
      </c>
    </row>
    <row r="2193">
      <c r="A2193" s="9" t="n"/>
      <c r="B2193" s="9" t="n"/>
      <c r="C2193" s="12" t="n"/>
      <c r="D2193" s="11" t="n"/>
      <c r="E2193" s="11" t="n"/>
      <c r="F2193" s="11" t="n"/>
      <c r="G2193" s="11" t="n"/>
      <c r="H2193" s="11" t="n"/>
      <c r="I2193" s="9" t="n"/>
      <c r="J2193" s="9" t="n"/>
      <c r="K2193" s="9" t="n"/>
      <c r="L2193" s="9">
        <f>IF(COUNTA($A2193:$K2193)=0,"",IF(AND(IFERROR($H2193,0)&gt;0,LEN(TRIM($K2193&amp;""))&gt;0,IFERROR(LOOKUP(2,1/((LISTS!$M$2:$M$13&lt;&gt;"")*ISNUMBER(SEARCH(LISTS!$M$2:$M$13,$I2193))),LISTS!$N$2:$N$13),"NO")="SI"),"SI","NO"))</f>
        <v/>
      </c>
      <c r="M2193" s="9">
        <f>IF(COUNTA($A2193:$K2193)=0,"",IF($K2193&lt;&gt;"",IF(COUNTIF($K$19:$K2193,$K2193)&gt;1,"SI","NO"),IF(COUNTIFS($A$19:$A2193,$A2193,$C$19:$C2193,$C2193,$J$19:$J2193,$J2193,$D$19:$D2193,$D2193)&gt;1,"SI","NO")))</f>
        <v/>
      </c>
      <c r="N2193" s="11">
        <f>IF(COUNTA($A2193:$K2193)=0,"",IF(AND($L2193="SI",$M2193="NO"),IFERROR($H2193,0),0))</f>
        <v/>
      </c>
      <c r="O2193" s="9">
        <f>IF(COUNTA($A2193:$K2193)=0,"",IF($M2193="SI","CUFE o factura duplicada dentro del reporte; no se suma dos veces",IF(IFERROR($H2193,0)&lt;=0,"DIAN reporta valor susceptible 0",IF($L2193="NO",IFERROR(LOOKUP(2,1/((LISTS!$M$2:$M$13&lt;&gt;"")*ISNUMBER(SEARCH(LISTS!$M$2:$M$13,$I2193))),LISTS!$O$2:$O$13),"Medio de pago no elegible o no identificado por DIAN"),"Apta automaticamente por pago electronico y base positiva"))))</f>
        <v/>
      </c>
    </row>
    <row r="2194">
      <c r="A2194" s="9" t="n"/>
      <c r="B2194" s="9" t="n"/>
      <c r="C2194" s="12" t="n"/>
      <c r="D2194" s="11" t="n"/>
      <c r="E2194" s="11" t="n"/>
      <c r="F2194" s="11" t="n"/>
      <c r="G2194" s="11" t="n"/>
      <c r="H2194" s="11" t="n"/>
      <c r="I2194" s="9" t="n"/>
      <c r="J2194" s="9" t="n"/>
      <c r="K2194" s="9" t="n"/>
      <c r="L2194" s="9">
        <f>IF(COUNTA($A2194:$K2194)=0,"",IF(AND(IFERROR($H2194,0)&gt;0,LEN(TRIM($K2194&amp;""))&gt;0,IFERROR(LOOKUP(2,1/((LISTS!$M$2:$M$13&lt;&gt;"")*ISNUMBER(SEARCH(LISTS!$M$2:$M$13,$I2194))),LISTS!$N$2:$N$13),"NO")="SI"),"SI","NO"))</f>
        <v/>
      </c>
      <c r="M2194" s="9">
        <f>IF(COUNTA($A2194:$K2194)=0,"",IF($K2194&lt;&gt;"",IF(COUNTIF($K$19:$K2194,$K2194)&gt;1,"SI","NO"),IF(COUNTIFS($A$19:$A2194,$A2194,$C$19:$C2194,$C2194,$J$19:$J2194,$J2194,$D$19:$D2194,$D2194)&gt;1,"SI","NO")))</f>
        <v/>
      </c>
      <c r="N2194" s="11">
        <f>IF(COUNTA($A2194:$K2194)=0,"",IF(AND($L2194="SI",$M2194="NO"),IFERROR($H2194,0),0))</f>
        <v/>
      </c>
      <c r="O2194" s="9">
        <f>IF(COUNTA($A2194:$K2194)=0,"",IF($M2194="SI","CUFE o factura duplicada dentro del reporte; no se suma dos veces",IF(IFERROR($H2194,0)&lt;=0,"DIAN reporta valor susceptible 0",IF($L2194="NO",IFERROR(LOOKUP(2,1/((LISTS!$M$2:$M$13&lt;&gt;"")*ISNUMBER(SEARCH(LISTS!$M$2:$M$13,$I2194))),LISTS!$O$2:$O$13),"Medio de pago no elegible o no identificado por DIAN"),"Apta automaticamente por pago electronico y base positiva"))))</f>
        <v/>
      </c>
    </row>
    <row r="2195">
      <c r="A2195" s="9" t="n"/>
      <c r="B2195" s="9" t="n"/>
      <c r="C2195" s="12" t="n"/>
      <c r="D2195" s="11" t="n"/>
      <c r="E2195" s="11" t="n"/>
      <c r="F2195" s="11" t="n"/>
      <c r="G2195" s="11" t="n"/>
      <c r="H2195" s="11" t="n"/>
      <c r="I2195" s="9" t="n"/>
      <c r="J2195" s="9" t="n"/>
      <c r="K2195" s="9" t="n"/>
      <c r="L2195" s="9">
        <f>IF(COUNTA($A2195:$K2195)=0,"",IF(AND(IFERROR($H2195,0)&gt;0,LEN(TRIM($K2195&amp;""))&gt;0,IFERROR(LOOKUP(2,1/((LISTS!$M$2:$M$13&lt;&gt;"")*ISNUMBER(SEARCH(LISTS!$M$2:$M$13,$I2195))),LISTS!$N$2:$N$13),"NO")="SI"),"SI","NO"))</f>
        <v/>
      </c>
      <c r="M2195" s="9">
        <f>IF(COUNTA($A2195:$K2195)=0,"",IF($K2195&lt;&gt;"",IF(COUNTIF($K$19:$K2195,$K2195)&gt;1,"SI","NO"),IF(COUNTIFS($A$19:$A2195,$A2195,$C$19:$C2195,$C2195,$J$19:$J2195,$J2195,$D$19:$D2195,$D2195)&gt;1,"SI","NO")))</f>
        <v/>
      </c>
      <c r="N2195" s="11">
        <f>IF(COUNTA($A2195:$K2195)=0,"",IF(AND($L2195="SI",$M2195="NO"),IFERROR($H2195,0),0))</f>
        <v/>
      </c>
      <c r="O2195" s="9">
        <f>IF(COUNTA($A2195:$K2195)=0,"",IF($M2195="SI","CUFE o factura duplicada dentro del reporte; no se suma dos veces",IF(IFERROR($H2195,0)&lt;=0,"DIAN reporta valor susceptible 0",IF($L2195="NO",IFERROR(LOOKUP(2,1/((LISTS!$M$2:$M$13&lt;&gt;"")*ISNUMBER(SEARCH(LISTS!$M$2:$M$13,$I2195))),LISTS!$O$2:$O$13),"Medio de pago no elegible o no identificado por DIAN"),"Apta automaticamente por pago electronico y base positiva"))))</f>
        <v/>
      </c>
    </row>
    <row r="2196">
      <c r="A2196" s="9" t="n"/>
      <c r="B2196" s="9" t="n"/>
      <c r="C2196" s="12" t="n"/>
      <c r="D2196" s="11" t="n"/>
      <c r="E2196" s="11" t="n"/>
      <c r="F2196" s="11" t="n"/>
      <c r="G2196" s="11" t="n"/>
      <c r="H2196" s="11" t="n"/>
      <c r="I2196" s="9" t="n"/>
      <c r="J2196" s="9" t="n"/>
      <c r="K2196" s="9" t="n"/>
      <c r="L2196" s="9">
        <f>IF(COUNTA($A2196:$K2196)=0,"",IF(AND(IFERROR($H2196,0)&gt;0,LEN(TRIM($K2196&amp;""))&gt;0,IFERROR(LOOKUP(2,1/((LISTS!$M$2:$M$13&lt;&gt;"")*ISNUMBER(SEARCH(LISTS!$M$2:$M$13,$I2196))),LISTS!$N$2:$N$13),"NO")="SI"),"SI","NO"))</f>
        <v/>
      </c>
      <c r="M2196" s="9">
        <f>IF(COUNTA($A2196:$K2196)=0,"",IF($K2196&lt;&gt;"",IF(COUNTIF($K$19:$K2196,$K2196)&gt;1,"SI","NO"),IF(COUNTIFS($A$19:$A2196,$A2196,$C$19:$C2196,$C2196,$J$19:$J2196,$J2196,$D$19:$D2196,$D2196)&gt;1,"SI","NO")))</f>
        <v/>
      </c>
      <c r="N2196" s="11">
        <f>IF(COUNTA($A2196:$K2196)=0,"",IF(AND($L2196="SI",$M2196="NO"),IFERROR($H2196,0),0))</f>
        <v/>
      </c>
      <c r="O2196" s="9">
        <f>IF(COUNTA($A2196:$K2196)=0,"",IF($M2196="SI","CUFE o factura duplicada dentro del reporte; no se suma dos veces",IF(IFERROR($H2196,0)&lt;=0,"DIAN reporta valor susceptible 0",IF($L2196="NO",IFERROR(LOOKUP(2,1/((LISTS!$M$2:$M$13&lt;&gt;"")*ISNUMBER(SEARCH(LISTS!$M$2:$M$13,$I2196))),LISTS!$O$2:$O$13),"Medio de pago no elegible o no identificado por DIAN"),"Apta automaticamente por pago electronico y base positiva"))))</f>
        <v/>
      </c>
    </row>
    <row r="2197">
      <c r="A2197" s="9" t="n"/>
      <c r="B2197" s="9" t="n"/>
      <c r="C2197" s="12" t="n"/>
      <c r="D2197" s="11" t="n"/>
      <c r="E2197" s="11" t="n"/>
      <c r="F2197" s="11" t="n"/>
      <c r="G2197" s="11" t="n"/>
      <c r="H2197" s="11" t="n"/>
      <c r="I2197" s="9" t="n"/>
      <c r="J2197" s="9" t="n"/>
      <c r="K2197" s="9" t="n"/>
      <c r="L2197" s="9">
        <f>IF(COUNTA($A2197:$K2197)=0,"",IF(AND(IFERROR($H2197,0)&gt;0,LEN(TRIM($K2197&amp;""))&gt;0,IFERROR(LOOKUP(2,1/((LISTS!$M$2:$M$13&lt;&gt;"")*ISNUMBER(SEARCH(LISTS!$M$2:$M$13,$I2197))),LISTS!$N$2:$N$13),"NO")="SI"),"SI","NO"))</f>
        <v/>
      </c>
      <c r="M2197" s="9">
        <f>IF(COUNTA($A2197:$K2197)=0,"",IF($K2197&lt;&gt;"",IF(COUNTIF($K$19:$K2197,$K2197)&gt;1,"SI","NO"),IF(COUNTIFS($A$19:$A2197,$A2197,$C$19:$C2197,$C2197,$J$19:$J2197,$J2197,$D$19:$D2197,$D2197)&gt;1,"SI","NO")))</f>
        <v/>
      </c>
      <c r="N2197" s="11">
        <f>IF(COUNTA($A2197:$K2197)=0,"",IF(AND($L2197="SI",$M2197="NO"),IFERROR($H2197,0),0))</f>
        <v/>
      </c>
      <c r="O2197" s="9">
        <f>IF(COUNTA($A2197:$K2197)=0,"",IF($M2197="SI","CUFE o factura duplicada dentro del reporte; no se suma dos veces",IF(IFERROR($H2197,0)&lt;=0,"DIAN reporta valor susceptible 0",IF($L2197="NO",IFERROR(LOOKUP(2,1/((LISTS!$M$2:$M$13&lt;&gt;"")*ISNUMBER(SEARCH(LISTS!$M$2:$M$13,$I2197))),LISTS!$O$2:$O$13),"Medio de pago no elegible o no identificado por DIAN"),"Apta automaticamente por pago electronico y base positiva"))))</f>
        <v/>
      </c>
    </row>
    <row r="2198">
      <c r="A2198" s="9" t="n"/>
      <c r="B2198" s="9" t="n"/>
      <c r="C2198" s="12" t="n"/>
      <c r="D2198" s="11" t="n"/>
      <c r="E2198" s="11" t="n"/>
      <c r="F2198" s="11" t="n"/>
      <c r="G2198" s="11" t="n"/>
      <c r="H2198" s="11" t="n"/>
      <c r="I2198" s="9" t="n"/>
      <c r="J2198" s="9" t="n"/>
      <c r="K2198" s="9" t="n"/>
      <c r="L2198" s="9">
        <f>IF(COUNTA($A2198:$K2198)=0,"",IF(AND(IFERROR($H2198,0)&gt;0,LEN(TRIM($K2198&amp;""))&gt;0,IFERROR(LOOKUP(2,1/((LISTS!$M$2:$M$13&lt;&gt;"")*ISNUMBER(SEARCH(LISTS!$M$2:$M$13,$I2198))),LISTS!$N$2:$N$13),"NO")="SI"),"SI","NO"))</f>
        <v/>
      </c>
      <c r="M2198" s="9">
        <f>IF(COUNTA($A2198:$K2198)=0,"",IF($K2198&lt;&gt;"",IF(COUNTIF($K$19:$K2198,$K2198)&gt;1,"SI","NO"),IF(COUNTIFS($A$19:$A2198,$A2198,$C$19:$C2198,$C2198,$J$19:$J2198,$J2198,$D$19:$D2198,$D2198)&gt;1,"SI","NO")))</f>
        <v/>
      </c>
      <c r="N2198" s="11">
        <f>IF(COUNTA($A2198:$K2198)=0,"",IF(AND($L2198="SI",$M2198="NO"),IFERROR($H2198,0),0))</f>
        <v/>
      </c>
      <c r="O2198" s="9">
        <f>IF(COUNTA($A2198:$K2198)=0,"",IF($M2198="SI","CUFE o factura duplicada dentro del reporte; no se suma dos veces",IF(IFERROR($H2198,0)&lt;=0,"DIAN reporta valor susceptible 0",IF($L2198="NO",IFERROR(LOOKUP(2,1/((LISTS!$M$2:$M$13&lt;&gt;"")*ISNUMBER(SEARCH(LISTS!$M$2:$M$13,$I2198))),LISTS!$O$2:$O$13),"Medio de pago no elegible o no identificado por DIAN"),"Apta automaticamente por pago electronico y base positiva"))))</f>
        <v/>
      </c>
    </row>
    <row r="2199">
      <c r="A2199" s="9" t="n"/>
      <c r="B2199" s="9" t="n"/>
      <c r="C2199" s="12" t="n"/>
      <c r="D2199" s="11" t="n"/>
      <c r="E2199" s="11" t="n"/>
      <c r="F2199" s="11" t="n"/>
      <c r="G2199" s="11" t="n"/>
      <c r="H2199" s="11" t="n"/>
      <c r="I2199" s="9" t="n"/>
      <c r="J2199" s="9" t="n"/>
      <c r="K2199" s="9" t="n"/>
      <c r="L2199" s="9">
        <f>IF(COUNTA($A2199:$K2199)=0,"",IF(AND(IFERROR($H2199,0)&gt;0,LEN(TRIM($K2199&amp;""))&gt;0,IFERROR(LOOKUP(2,1/((LISTS!$M$2:$M$13&lt;&gt;"")*ISNUMBER(SEARCH(LISTS!$M$2:$M$13,$I2199))),LISTS!$N$2:$N$13),"NO")="SI"),"SI","NO"))</f>
        <v/>
      </c>
      <c r="M2199" s="9">
        <f>IF(COUNTA($A2199:$K2199)=0,"",IF($K2199&lt;&gt;"",IF(COUNTIF($K$19:$K2199,$K2199)&gt;1,"SI","NO"),IF(COUNTIFS($A$19:$A2199,$A2199,$C$19:$C2199,$C2199,$J$19:$J2199,$J2199,$D$19:$D2199,$D2199)&gt;1,"SI","NO")))</f>
        <v/>
      </c>
      <c r="N2199" s="11">
        <f>IF(COUNTA($A2199:$K2199)=0,"",IF(AND($L2199="SI",$M2199="NO"),IFERROR($H2199,0),0))</f>
        <v/>
      </c>
      <c r="O2199" s="9">
        <f>IF(COUNTA($A2199:$K2199)=0,"",IF($M2199="SI","CUFE o factura duplicada dentro del reporte; no se suma dos veces",IF(IFERROR($H2199,0)&lt;=0,"DIAN reporta valor susceptible 0",IF($L2199="NO",IFERROR(LOOKUP(2,1/((LISTS!$M$2:$M$13&lt;&gt;"")*ISNUMBER(SEARCH(LISTS!$M$2:$M$13,$I2199))),LISTS!$O$2:$O$13),"Medio de pago no elegible o no identificado por DIAN"),"Apta automaticamente por pago electronico y base positiva"))))</f>
        <v/>
      </c>
    </row>
    <row r="2200">
      <c r="A2200" s="9" t="n"/>
      <c r="B2200" s="9" t="n"/>
      <c r="C2200" s="12" t="n"/>
      <c r="D2200" s="11" t="n"/>
      <c r="E2200" s="11" t="n"/>
      <c r="F2200" s="11" t="n"/>
      <c r="G2200" s="11" t="n"/>
      <c r="H2200" s="11" t="n"/>
      <c r="I2200" s="9" t="n"/>
      <c r="J2200" s="9" t="n"/>
      <c r="K2200" s="9" t="n"/>
      <c r="L2200" s="9">
        <f>IF(COUNTA($A2200:$K2200)=0,"",IF(AND(IFERROR($H2200,0)&gt;0,LEN(TRIM($K2200&amp;""))&gt;0,IFERROR(LOOKUP(2,1/((LISTS!$M$2:$M$13&lt;&gt;"")*ISNUMBER(SEARCH(LISTS!$M$2:$M$13,$I2200))),LISTS!$N$2:$N$13),"NO")="SI"),"SI","NO"))</f>
        <v/>
      </c>
      <c r="M2200" s="9">
        <f>IF(COUNTA($A2200:$K2200)=0,"",IF($K2200&lt;&gt;"",IF(COUNTIF($K$19:$K2200,$K2200)&gt;1,"SI","NO"),IF(COUNTIFS($A$19:$A2200,$A2200,$C$19:$C2200,$C2200,$J$19:$J2200,$J2200,$D$19:$D2200,$D2200)&gt;1,"SI","NO")))</f>
        <v/>
      </c>
      <c r="N2200" s="11">
        <f>IF(COUNTA($A2200:$K2200)=0,"",IF(AND($L2200="SI",$M2200="NO"),IFERROR($H2200,0),0))</f>
        <v/>
      </c>
      <c r="O2200" s="9">
        <f>IF(COUNTA($A2200:$K2200)=0,"",IF($M2200="SI","CUFE o factura duplicada dentro del reporte; no se suma dos veces",IF(IFERROR($H2200,0)&lt;=0,"DIAN reporta valor susceptible 0",IF($L2200="NO",IFERROR(LOOKUP(2,1/((LISTS!$M$2:$M$13&lt;&gt;"")*ISNUMBER(SEARCH(LISTS!$M$2:$M$13,$I2200))),LISTS!$O$2:$O$13),"Medio de pago no elegible o no identificado por DIAN"),"Apta automaticamente por pago electronico y base positiva"))))</f>
        <v/>
      </c>
    </row>
    <row r="2201">
      <c r="A2201" s="9" t="n"/>
      <c r="B2201" s="9" t="n"/>
      <c r="C2201" s="12" t="n"/>
      <c r="D2201" s="11" t="n"/>
      <c r="E2201" s="11" t="n"/>
      <c r="F2201" s="11" t="n"/>
      <c r="G2201" s="11" t="n"/>
      <c r="H2201" s="11" t="n"/>
      <c r="I2201" s="9" t="n"/>
      <c r="J2201" s="9" t="n"/>
      <c r="K2201" s="9" t="n"/>
      <c r="L2201" s="9">
        <f>IF(COUNTA($A2201:$K2201)=0,"",IF(AND(IFERROR($H2201,0)&gt;0,LEN(TRIM($K2201&amp;""))&gt;0,IFERROR(LOOKUP(2,1/((LISTS!$M$2:$M$13&lt;&gt;"")*ISNUMBER(SEARCH(LISTS!$M$2:$M$13,$I2201))),LISTS!$N$2:$N$13),"NO")="SI"),"SI","NO"))</f>
        <v/>
      </c>
      <c r="M2201" s="9">
        <f>IF(COUNTA($A2201:$K2201)=0,"",IF($K2201&lt;&gt;"",IF(COUNTIF($K$19:$K2201,$K2201)&gt;1,"SI","NO"),IF(COUNTIFS($A$19:$A2201,$A2201,$C$19:$C2201,$C2201,$J$19:$J2201,$J2201,$D$19:$D2201,$D2201)&gt;1,"SI","NO")))</f>
        <v/>
      </c>
      <c r="N2201" s="11">
        <f>IF(COUNTA($A2201:$K2201)=0,"",IF(AND($L2201="SI",$M2201="NO"),IFERROR($H2201,0),0))</f>
        <v/>
      </c>
      <c r="O2201" s="9">
        <f>IF(COUNTA($A2201:$K2201)=0,"",IF($M2201="SI","CUFE o factura duplicada dentro del reporte; no se suma dos veces",IF(IFERROR($H2201,0)&lt;=0,"DIAN reporta valor susceptible 0",IF($L2201="NO",IFERROR(LOOKUP(2,1/((LISTS!$M$2:$M$13&lt;&gt;"")*ISNUMBER(SEARCH(LISTS!$M$2:$M$13,$I2201))),LISTS!$O$2:$O$13),"Medio de pago no elegible o no identificado por DIAN"),"Apta automaticamente por pago electronico y base positiva"))))</f>
        <v/>
      </c>
    </row>
    <row r="2202">
      <c r="A2202" s="9" t="n"/>
      <c r="B2202" s="9" t="n"/>
      <c r="C2202" s="12" t="n"/>
      <c r="D2202" s="11" t="n"/>
      <c r="E2202" s="11" t="n"/>
      <c r="F2202" s="11" t="n"/>
      <c r="G2202" s="11" t="n"/>
      <c r="H2202" s="11" t="n"/>
      <c r="I2202" s="9" t="n"/>
      <c r="J2202" s="9" t="n"/>
      <c r="K2202" s="9" t="n"/>
      <c r="L2202" s="9">
        <f>IF(COUNTA($A2202:$K2202)=0,"",IF(AND(IFERROR($H2202,0)&gt;0,LEN(TRIM($K2202&amp;""))&gt;0,IFERROR(LOOKUP(2,1/((LISTS!$M$2:$M$13&lt;&gt;"")*ISNUMBER(SEARCH(LISTS!$M$2:$M$13,$I2202))),LISTS!$N$2:$N$13),"NO")="SI"),"SI","NO"))</f>
        <v/>
      </c>
      <c r="M2202" s="9">
        <f>IF(COUNTA($A2202:$K2202)=0,"",IF($K2202&lt;&gt;"",IF(COUNTIF($K$19:$K2202,$K2202)&gt;1,"SI","NO"),IF(COUNTIFS($A$19:$A2202,$A2202,$C$19:$C2202,$C2202,$J$19:$J2202,$J2202,$D$19:$D2202,$D2202)&gt;1,"SI","NO")))</f>
        <v/>
      </c>
      <c r="N2202" s="11">
        <f>IF(COUNTA($A2202:$K2202)=0,"",IF(AND($L2202="SI",$M2202="NO"),IFERROR($H2202,0),0))</f>
        <v/>
      </c>
      <c r="O2202" s="9">
        <f>IF(COUNTA($A2202:$K2202)=0,"",IF($M2202="SI","CUFE o factura duplicada dentro del reporte; no se suma dos veces",IF(IFERROR($H2202,0)&lt;=0,"DIAN reporta valor susceptible 0",IF($L2202="NO",IFERROR(LOOKUP(2,1/((LISTS!$M$2:$M$13&lt;&gt;"")*ISNUMBER(SEARCH(LISTS!$M$2:$M$13,$I2202))),LISTS!$O$2:$O$13),"Medio de pago no elegible o no identificado por DIAN"),"Apta automaticamente por pago electronico y base positiva"))))</f>
        <v/>
      </c>
    </row>
    <row r="2203">
      <c r="A2203" s="9" t="n"/>
      <c r="B2203" s="9" t="n"/>
      <c r="C2203" s="12" t="n"/>
      <c r="D2203" s="11" t="n"/>
      <c r="E2203" s="11" t="n"/>
      <c r="F2203" s="11" t="n"/>
      <c r="G2203" s="11" t="n"/>
      <c r="H2203" s="11" t="n"/>
      <c r="I2203" s="9" t="n"/>
      <c r="J2203" s="9" t="n"/>
      <c r="K2203" s="9" t="n"/>
      <c r="L2203" s="9">
        <f>IF(COUNTA($A2203:$K2203)=0,"",IF(AND(IFERROR($H2203,0)&gt;0,LEN(TRIM($K2203&amp;""))&gt;0,IFERROR(LOOKUP(2,1/((LISTS!$M$2:$M$13&lt;&gt;"")*ISNUMBER(SEARCH(LISTS!$M$2:$M$13,$I2203))),LISTS!$N$2:$N$13),"NO")="SI"),"SI","NO"))</f>
        <v/>
      </c>
      <c r="M2203" s="9">
        <f>IF(COUNTA($A2203:$K2203)=0,"",IF($K2203&lt;&gt;"",IF(COUNTIF($K$19:$K2203,$K2203)&gt;1,"SI","NO"),IF(COUNTIFS($A$19:$A2203,$A2203,$C$19:$C2203,$C2203,$J$19:$J2203,$J2203,$D$19:$D2203,$D2203)&gt;1,"SI","NO")))</f>
        <v/>
      </c>
      <c r="N2203" s="11">
        <f>IF(COUNTA($A2203:$K2203)=0,"",IF(AND($L2203="SI",$M2203="NO"),IFERROR($H2203,0),0))</f>
        <v/>
      </c>
      <c r="O2203" s="9">
        <f>IF(COUNTA($A2203:$K2203)=0,"",IF($M2203="SI","CUFE o factura duplicada dentro del reporte; no se suma dos veces",IF(IFERROR($H2203,0)&lt;=0,"DIAN reporta valor susceptible 0",IF($L2203="NO",IFERROR(LOOKUP(2,1/((LISTS!$M$2:$M$13&lt;&gt;"")*ISNUMBER(SEARCH(LISTS!$M$2:$M$13,$I2203))),LISTS!$O$2:$O$13),"Medio de pago no elegible o no identificado por DIAN"),"Apta automaticamente por pago electronico y base positiva"))))</f>
        <v/>
      </c>
    </row>
    <row r="2204">
      <c r="A2204" s="9" t="n"/>
      <c r="B2204" s="9" t="n"/>
      <c r="C2204" s="12" t="n"/>
      <c r="D2204" s="11" t="n"/>
      <c r="E2204" s="11" t="n"/>
      <c r="F2204" s="11" t="n"/>
      <c r="G2204" s="11" t="n"/>
      <c r="H2204" s="11" t="n"/>
      <c r="I2204" s="9" t="n"/>
      <c r="J2204" s="9" t="n"/>
      <c r="K2204" s="9" t="n"/>
      <c r="L2204" s="9">
        <f>IF(COUNTA($A2204:$K2204)=0,"",IF(AND(IFERROR($H2204,0)&gt;0,LEN(TRIM($K2204&amp;""))&gt;0,IFERROR(LOOKUP(2,1/((LISTS!$M$2:$M$13&lt;&gt;"")*ISNUMBER(SEARCH(LISTS!$M$2:$M$13,$I2204))),LISTS!$N$2:$N$13),"NO")="SI"),"SI","NO"))</f>
        <v/>
      </c>
      <c r="M2204" s="9">
        <f>IF(COUNTA($A2204:$K2204)=0,"",IF($K2204&lt;&gt;"",IF(COUNTIF($K$19:$K2204,$K2204)&gt;1,"SI","NO"),IF(COUNTIFS($A$19:$A2204,$A2204,$C$19:$C2204,$C2204,$J$19:$J2204,$J2204,$D$19:$D2204,$D2204)&gt;1,"SI","NO")))</f>
        <v/>
      </c>
      <c r="N2204" s="11">
        <f>IF(COUNTA($A2204:$K2204)=0,"",IF(AND($L2204="SI",$M2204="NO"),IFERROR($H2204,0),0))</f>
        <v/>
      </c>
      <c r="O2204" s="9">
        <f>IF(COUNTA($A2204:$K2204)=0,"",IF($M2204="SI","CUFE o factura duplicada dentro del reporte; no se suma dos veces",IF(IFERROR($H2204,0)&lt;=0,"DIAN reporta valor susceptible 0",IF($L2204="NO",IFERROR(LOOKUP(2,1/((LISTS!$M$2:$M$13&lt;&gt;"")*ISNUMBER(SEARCH(LISTS!$M$2:$M$13,$I2204))),LISTS!$O$2:$O$13),"Medio de pago no elegible o no identificado por DIAN"),"Apta automaticamente por pago electronico y base positiva"))))</f>
        <v/>
      </c>
    </row>
    <row r="2205">
      <c r="A2205" s="9" t="n"/>
      <c r="B2205" s="9" t="n"/>
      <c r="C2205" s="12" t="n"/>
      <c r="D2205" s="11" t="n"/>
      <c r="E2205" s="11" t="n"/>
      <c r="F2205" s="11" t="n"/>
      <c r="G2205" s="11" t="n"/>
      <c r="H2205" s="11" t="n"/>
      <c r="I2205" s="9" t="n"/>
      <c r="J2205" s="9" t="n"/>
      <c r="K2205" s="9" t="n"/>
      <c r="L2205" s="9">
        <f>IF(COUNTA($A2205:$K2205)=0,"",IF(AND(IFERROR($H2205,0)&gt;0,LEN(TRIM($K2205&amp;""))&gt;0,IFERROR(LOOKUP(2,1/((LISTS!$M$2:$M$13&lt;&gt;"")*ISNUMBER(SEARCH(LISTS!$M$2:$M$13,$I2205))),LISTS!$N$2:$N$13),"NO")="SI"),"SI","NO"))</f>
        <v/>
      </c>
      <c r="M2205" s="9">
        <f>IF(COUNTA($A2205:$K2205)=0,"",IF($K2205&lt;&gt;"",IF(COUNTIF($K$19:$K2205,$K2205)&gt;1,"SI","NO"),IF(COUNTIFS($A$19:$A2205,$A2205,$C$19:$C2205,$C2205,$J$19:$J2205,$J2205,$D$19:$D2205,$D2205)&gt;1,"SI","NO")))</f>
        <v/>
      </c>
      <c r="N2205" s="11">
        <f>IF(COUNTA($A2205:$K2205)=0,"",IF(AND($L2205="SI",$M2205="NO"),IFERROR($H2205,0),0))</f>
        <v/>
      </c>
      <c r="O2205" s="9">
        <f>IF(COUNTA($A2205:$K2205)=0,"",IF($M2205="SI","CUFE o factura duplicada dentro del reporte; no se suma dos veces",IF(IFERROR($H2205,0)&lt;=0,"DIAN reporta valor susceptible 0",IF($L2205="NO",IFERROR(LOOKUP(2,1/((LISTS!$M$2:$M$13&lt;&gt;"")*ISNUMBER(SEARCH(LISTS!$M$2:$M$13,$I2205))),LISTS!$O$2:$O$13),"Medio de pago no elegible o no identificado por DIAN"),"Apta automaticamente por pago electronico y base positiva"))))</f>
        <v/>
      </c>
    </row>
    <row r="2206">
      <c r="A2206" s="9" t="n"/>
      <c r="B2206" s="9" t="n"/>
      <c r="C2206" s="12" t="n"/>
      <c r="D2206" s="11" t="n"/>
      <c r="E2206" s="11" t="n"/>
      <c r="F2206" s="11" t="n"/>
      <c r="G2206" s="11" t="n"/>
      <c r="H2206" s="11" t="n"/>
      <c r="I2206" s="9" t="n"/>
      <c r="J2206" s="9" t="n"/>
      <c r="K2206" s="9" t="n"/>
      <c r="L2206" s="9">
        <f>IF(COUNTA($A2206:$K2206)=0,"",IF(AND(IFERROR($H2206,0)&gt;0,LEN(TRIM($K2206&amp;""))&gt;0,IFERROR(LOOKUP(2,1/((LISTS!$M$2:$M$13&lt;&gt;"")*ISNUMBER(SEARCH(LISTS!$M$2:$M$13,$I2206))),LISTS!$N$2:$N$13),"NO")="SI"),"SI","NO"))</f>
        <v/>
      </c>
      <c r="M2206" s="9">
        <f>IF(COUNTA($A2206:$K2206)=0,"",IF($K2206&lt;&gt;"",IF(COUNTIF($K$19:$K2206,$K2206)&gt;1,"SI","NO"),IF(COUNTIFS($A$19:$A2206,$A2206,$C$19:$C2206,$C2206,$J$19:$J2206,$J2206,$D$19:$D2206,$D2206)&gt;1,"SI","NO")))</f>
        <v/>
      </c>
      <c r="N2206" s="11">
        <f>IF(COUNTA($A2206:$K2206)=0,"",IF(AND($L2206="SI",$M2206="NO"),IFERROR($H2206,0),0))</f>
        <v/>
      </c>
      <c r="O2206" s="9">
        <f>IF(COUNTA($A2206:$K2206)=0,"",IF($M2206="SI","CUFE o factura duplicada dentro del reporte; no se suma dos veces",IF(IFERROR($H2206,0)&lt;=0,"DIAN reporta valor susceptible 0",IF($L2206="NO",IFERROR(LOOKUP(2,1/((LISTS!$M$2:$M$13&lt;&gt;"")*ISNUMBER(SEARCH(LISTS!$M$2:$M$13,$I2206))),LISTS!$O$2:$O$13),"Medio de pago no elegible o no identificado por DIAN"),"Apta automaticamente por pago electronico y base positiva"))))</f>
        <v/>
      </c>
    </row>
    <row r="2207">
      <c r="A2207" s="9" t="n"/>
      <c r="B2207" s="9" t="n"/>
      <c r="C2207" s="12" t="n"/>
      <c r="D2207" s="11" t="n"/>
      <c r="E2207" s="11" t="n"/>
      <c r="F2207" s="11" t="n"/>
      <c r="G2207" s="11" t="n"/>
      <c r="H2207" s="11" t="n"/>
      <c r="I2207" s="9" t="n"/>
      <c r="J2207" s="9" t="n"/>
      <c r="K2207" s="9" t="n"/>
      <c r="L2207" s="9">
        <f>IF(COUNTA($A2207:$K2207)=0,"",IF(AND(IFERROR($H2207,0)&gt;0,LEN(TRIM($K2207&amp;""))&gt;0,IFERROR(LOOKUP(2,1/((LISTS!$M$2:$M$13&lt;&gt;"")*ISNUMBER(SEARCH(LISTS!$M$2:$M$13,$I2207))),LISTS!$N$2:$N$13),"NO")="SI"),"SI","NO"))</f>
        <v/>
      </c>
      <c r="M2207" s="9">
        <f>IF(COUNTA($A2207:$K2207)=0,"",IF($K2207&lt;&gt;"",IF(COUNTIF($K$19:$K2207,$K2207)&gt;1,"SI","NO"),IF(COUNTIFS($A$19:$A2207,$A2207,$C$19:$C2207,$C2207,$J$19:$J2207,$J2207,$D$19:$D2207,$D2207)&gt;1,"SI","NO")))</f>
        <v/>
      </c>
      <c r="N2207" s="11">
        <f>IF(COUNTA($A2207:$K2207)=0,"",IF(AND($L2207="SI",$M2207="NO"),IFERROR($H2207,0),0))</f>
        <v/>
      </c>
      <c r="O2207" s="9">
        <f>IF(COUNTA($A2207:$K2207)=0,"",IF($M2207="SI","CUFE o factura duplicada dentro del reporte; no se suma dos veces",IF(IFERROR($H2207,0)&lt;=0,"DIAN reporta valor susceptible 0",IF($L2207="NO",IFERROR(LOOKUP(2,1/((LISTS!$M$2:$M$13&lt;&gt;"")*ISNUMBER(SEARCH(LISTS!$M$2:$M$13,$I2207))),LISTS!$O$2:$O$13),"Medio de pago no elegible o no identificado por DIAN"),"Apta automaticamente por pago electronico y base positiva"))))</f>
        <v/>
      </c>
    </row>
    <row r="2208">
      <c r="A2208" s="9" t="n"/>
      <c r="B2208" s="9" t="n"/>
      <c r="C2208" s="12" t="n"/>
      <c r="D2208" s="11" t="n"/>
      <c r="E2208" s="11" t="n"/>
      <c r="F2208" s="11" t="n"/>
      <c r="G2208" s="11" t="n"/>
      <c r="H2208" s="11" t="n"/>
      <c r="I2208" s="9" t="n"/>
      <c r="J2208" s="9" t="n"/>
      <c r="K2208" s="9" t="n"/>
      <c r="L2208" s="9">
        <f>IF(COUNTA($A2208:$K2208)=0,"",IF(AND(IFERROR($H2208,0)&gt;0,LEN(TRIM($K2208&amp;""))&gt;0,IFERROR(LOOKUP(2,1/((LISTS!$M$2:$M$13&lt;&gt;"")*ISNUMBER(SEARCH(LISTS!$M$2:$M$13,$I2208))),LISTS!$N$2:$N$13),"NO")="SI"),"SI","NO"))</f>
        <v/>
      </c>
      <c r="M2208" s="9">
        <f>IF(COUNTA($A2208:$K2208)=0,"",IF($K2208&lt;&gt;"",IF(COUNTIF($K$19:$K2208,$K2208)&gt;1,"SI","NO"),IF(COUNTIFS($A$19:$A2208,$A2208,$C$19:$C2208,$C2208,$J$19:$J2208,$J2208,$D$19:$D2208,$D2208)&gt;1,"SI","NO")))</f>
        <v/>
      </c>
      <c r="N2208" s="11">
        <f>IF(COUNTA($A2208:$K2208)=0,"",IF(AND($L2208="SI",$M2208="NO"),IFERROR($H2208,0),0))</f>
        <v/>
      </c>
      <c r="O2208" s="9">
        <f>IF(COUNTA($A2208:$K2208)=0,"",IF($M2208="SI","CUFE o factura duplicada dentro del reporte; no se suma dos veces",IF(IFERROR($H2208,0)&lt;=0,"DIAN reporta valor susceptible 0",IF($L2208="NO",IFERROR(LOOKUP(2,1/((LISTS!$M$2:$M$13&lt;&gt;"")*ISNUMBER(SEARCH(LISTS!$M$2:$M$13,$I2208))),LISTS!$O$2:$O$13),"Medio de pago no elegible o no identificado por DIAN"),"Apta automaticamente por pago electronico y base positiva"))))</f>
        <v/>
      </c>
    </row>
    <row r="2209">
      <c r="A2209" s="9" t="n"/>
      <c r="B2209" s="9" t="n"/>
      <c r="C2209" s="12" t="n"/>
      <c r="D2209" s="11" t="n"/>
      <c r="E2209" s="11" t="n"/>
      <c r="F2209" s="11" t="n"/>
      <c r="G2209" s="11" t="n"/>
      <c r="H2209" s="11" t="n"/>
      <c r="I2209" s="9" t="n"/>
      <c r="J2209" s="9" t="n"/>
      <c r="K2209" s="9" t="n"/>
      <c r="L2209" s="9">
        <f>IF(COUNTA($A2209:$K2209)=0,"",IF(AND(IFERROR($H2209,0)&gt;0,LEN(TRIM($K2209&amp;""))&gt;0,IFERROR(LOOKUP(2,1/((LISTS!$M$2:$M$13&lt;&gt;"")*ISNUMBER(SEARCH(LISTS!$M$2:$M$13,$I2209))),LISTS!$N$2:$N$13),"NO")="SI"),"SI","NO"))</f>
        <v/>
      </c>
      <c r="M2209" s="9">
        <f>IF(COUNTA($A2209:$K2209)=0,"",IF($K2209&lt;&gt;"",IF(COUNTIF($K$19:$K2209,$K2209)&gt;1,"SI","NO"),IF(COUNTIFS($A$19:$A2209,$A2209,$C$19:$C2209,$C2209,$J$19:$J2209,$J2209,$D$19:$D2209,$D2209)&gt;1,"SI","NO")))</f>
        <v/>
      </c>
      <c r="N2209" s="11">
        <f>IF(COUNTA($A2209:$K2209)=0,"",IF(AND($L2209="SI",$M2209="NO"),IFERROR($H2209,0),0))</f>
        <v/>
      </c>
      <c r="O2209" s="9">
        <f>IF(COUNTA($A2209:$K2209)=0,"",IF($M2209="SI","CUFE o factura duplicada dentro del reporte; no se suma dos veces",IF(IFERROR($H2209,0)&lt;=0,"DIAN reporta valor susceptible 0",IF($L2209="NO",IFERROR(LOOKUP(2,1/((LISTS!$M$2:$M$13&lt;&gt;"")*ISNUMBER(SEARCH(LISTS!$M$2:$M$13,$I2209))),LISTS!$O$2:$O$13),"Medio de pago no elegible o no identificado por DIAN"),"Apta automaticamente por pago electronico y base positiva"))))</f>
        <v/>
      </c>
    </row>
    <row r="2210">
      <c r="A2210" s="9" t="n"/>
      <c r="B2210" s="9" t="n"/>
      <c r="C2210" s="12" t="n"/>
      <c r="D2210" s="11" t="n"/>
      <c r="E2210" s="11" t="n"/>
      <c r="F2210" s="11" t="n"/>
      <c r="G2210" s="11" t="n"/>
      <c r="H2210" s="11" t="n"/>
      <c r="I2210" s="9" t="n"/>
      <c r="J2210" s="9" t="n"/>
      <c r="K2210" s="9" t="n"/>
      <c r="L2210" s="9">
        <f>IF(COUNTA($A2210:$K2210)=0,"",IF(AND(IFERROR($H2210,0)&gt;0,LEN(TRIM($K2210&amp;""))&gt;0,IFERROR(LOOKUP(2,1/((LISTS!$M$2:$M$13&lt;&gt;"")*ISNUMBER(SEARCH(LISTS!$M$2:$M$13,$I2210))),LISTS!$N$2:$N$13),"NO")="SI"),"SI","NO"))</f>
        <v/>
      </c>
      <c r="M2210" s="9">
        <f>IF(COUNTA($A2210:$K2210)=0,"",IF($K2210&lt;&gt;"",IF(COUNTIF($K$19:$K2210,$K2210)&gt;1,"SI","NO"),IF(COUNTIFS($A$19:$A2210,$A2210,$C$19:$C2210,$C2210,$J$19:$J2210,$J2210,$D$19:$D2210,$D2210)&gt;1,"SI","NO")))</f>
        <v/>
      </c>
      <c r="N2210" s="11">
        <f>IF(COUNTA($A2210:$K2210)=0,"",IF(AND($L2210="SI",$M2210="NO"),IFERROR($H2210,0),0))</f>
        <v/>
      </c>
      <c r="O2210" s="9">
        <f>IF(COUNTA($A2210:$K2210)=0,"",IF($M2210="SI","CUFE o factura duplicada dentro del reporte; no se suma dos veces",IF(IFERROR($H2210,0)&lt;=0,"DIAN reporta valor susceptible 0",IF($L2210="NO",IFERROR(LOOKUP(2,1/((LISTS!$M$2:$M$13&lt;&gt;"")*ISNUMBER(SEARCH(LISTS!$M$2:$M$13,$I2210))),LISTS!$O$2:$O$13),"Medio de pago no elegible o no identificado por DIAN"),"Apta automaticamente por pago electronico y base positiva"))))</f>
        <v/>
      </c>
    </row>
    <row r="2211">
      <c r="A2211" s="9" t="n"/>
      <c r="B2211" s="9" t="n"/>
      <c r="C2211" s="12" t="n"/>
      <c r="D2211" s="11" t="n"/>
      <c r="E2211" s="11" t="n"/>
      <c r="F2211" s="11" t="n"/>
      <c r="G2211" s="11" t="n"/>
      <c r="H2211" s="11" t="n"/>
      <c r="I2211" s="9" t="n"/>
      <c r="J2211" s="9" t="n"/>
      <c r="K2211" s="9" t="n"/>
      <c r="L2211" s="9">
        <f>IF(COUNTA($A2211:$K2211)=0,"",IF(AND(IFERROR($H2211,0)&gt;0,LEN(TRIM($K2211&amp;""))&gt;0,IFERROR(LOOKUP(2,1/((LISTS!$M$2:$M$13&lt;&gt;"")*ISNUMBER(SEARCH(LISTS!$M$2:$M$13,$I2211))),LISTS!$N$2:$N$13),"NO")="SI"),"SI","NO"))</f>
        <v/>
      </c>
      <c r="M2211" s="9">
        <f>IF(COUNTA($A2211:$K2211)=0,"",IF($K2211&lt;&gt;"",IF(COUNTIF($K$19:$K2211,$K2211)&gt;1,"SI","NO"),IF(COUNTIFS($A$19:$A2211,$A2211,$C$19:$C2211,$C2211,$J$19:$J2211,$J2211,$D$19:$D2211,$D2211)&gt;1,"SI","NO")))</f>
        <v/>
      </c>
      <c r="N2211" s="11">
        <f>IF(COUNTA($A2211:$K2211)=0,"",IF(AND($L2211="SI",$M2211="NO"),IFERROR($H2211,0),0))</f>
        <v/>
      </c>
      <c r="O2211" s="9">
        <f>IF(COUNTA($A2211:$K2211)=0,"",IF($M2211="SI","CUFE o factura duplicada dentro del reporte; no se suma dos veces",IF(IFERROR($H2211,0)&lt;=0,"DIAN reporta valor susceptible 0",IF($L2211="NO",IFERROR(LOOKUP(2,1/((LISTS!$M$2:$M$13&lt;&gt;"")*ISNUMBER(SEARCH(LISTS!$M$2:$M$13,$I2211))),LISTS!$O$2:$O$13),"Medio de pago no elegible o no identificado por DIAN"),"Apta automaticamente por pago electronico y base positiva"))))</f>
        <v/>
      </c>
    </row>
    <row r="2212">
      <c r="A2212" s="9" t="n"/>
      <c r="B2212" s="9" t="n"/>
      <c r="C2212" s="12" t="n"/>
      <c r="D2212" s="11" t="n"/>
      <c r="E2212" s="11" t="n"/>
      <c r="F2212" s="11" t="n"/>
      <c r="G2212" s="11" t="n"/>
      <c r="H2212" s="11" t="n"/>
      <c r="I2212" s="9" t="n"/>
      <c r="J2212" s="9" t="n"/>
      <c r="K2212" s="9" t="n"/>
      <c r="L2212" s="9">
        <f>IF(COUNTA($A2212:$K2212)=0,"",IF(AND(IFERROR($H2212,0)&gt;0,LEN(TRIM($K2212&amp;""))&gt;0,IFERROR(LOOKUP(2,1/((LISTS!$M$2:$M$13&lt;&gt;"")*ISNUMBER(SEARCH(LISTS!$M$2:$M$13,$I2212))),LISTS!$N$2:$N$13),"NO")="SI"),"SI","NO"))</f>
        <v/>
      </c>
      <c r="M2212" s="9">
        <f>IF(COUNTA($A2212:$K2212)=0,"",IF($K2212&lt;&gt;"",IF(COUNTIF($K$19:$K2212,$K2212)&gt;1,"SI","NO"),IF(COUNTIFS($A$19:$A2212,$A2212,$C$19:$C2212,$C2212,$J$19:$J2212,$J2212,$D$19:$D2212,$D2212)&gt;1,"SI","NO")))</f>
        <v/>
      </c>
      <c r="N2212" s="11">
        <f>IF(COUNTA($A2212:$K2212)=0,"",IF(AND($L2212="SI",$M2212="NO"),IFERROR($H2212,0),0))</f>
        <v/>
      </c>
      <c r="O2212" s="9">
        <f>IF(COUNTA($A2212:$K2212)=0,"",IF($M2212="SI","CUFE o factura duplicada dentro del reporte; no se suma dos veces",IF(IFERROR($H2212,0)&lt;=0,"DIAN reporta valor susceptible 0",IF($L2212="NO",IFERROR(LOOKUP(2,1/((LISTS!$M$2:$M$13&lt;&gt;"")*ISNUMBER(SEARCH(LISTS!$M$2:$M$13,$I2212))),LISTS!$O$2:$O$13),"Medio de pago no elegible o no identificado por DIAN"),"Apta automaticamente por pago electronico y base positiva"))))</f>
        <v/>
      </c>
    </row>
    <row r="2213">
      <c r="A2213" s="9" t="n"/>
      <c r="B2213" s="9" t="n"/>
      <c r="C2213" s="12" t="n"/>
      <c r="D2213" s="11" t="n"/>
      <c r="E2213" s="11" t="n"/>
      <c r="F2213" s="11" t="n"/>
      <c r="G2213" s="11" t="n"/>
      <c r="H2213" s="11" t="n"/>
      <c r="I2213" s="9" t="n"/>
      <c r="J2213" s="9" t="n"/>
      <c r="K2213" s="9" t="n"/>
      <c r="L2213" s="9">
        <f>IF(COUNTA($A2213:$K2213)=0,"",IF(AND(IFERROR($H2213,0)&gt;0,LEN(TRIM($K2213&amp;""))&gt;0,IFERROR(LOOKUP(2,1/((LISTS!$M$2:$M$13&lt;&gt;"")*ISNUMBER(SEARCH(LISTS!$M$2:$M$13,$I2213))),LISTS!$N$2:$N$13),"NO")="SI"),"SI","NO"))</f>
        <v/>
      </c>
      <c r="M2213" s="9">
        <f>IF(COUNTA($A2213:$K2213)=0,"",IF($K2213&lt;&gt;"",IF(COUNTIF($K$19:$K2213,$K2213)&gt;1,"SI","NO"),IF(COUNTIFS($A$19:$A2213,$A2213,$C$19:$C2213,$C2213,$J$19:$J2213,$J2213,$D$19:$D2213,$D2213)&gt;1,"SI","NO")))</f>
        <v/>
      </c>
      <c r="N2213" s="11">
        <f>IF(COUNTA($A2213:$K2213)=0,"",IF(AND($L2213="SI",$M2213="NO"),IFERROR($H2213,0),0))</f>
        <v/>
      </c>
      <c r="O2213" s="9">
        <f>IF(COUNTA($A2213:$K2213)=0,"",IF($M2213="SI","CUFE o factura duplicada dentro del reporte; no se suma dos veces",IF(IFERROR($H2213,0)&lt;=0,"DIAN reporta valor susceptible 0",IF($L2213="NO",IFERROR(LOOKUP(2,1/((LISTS!$M$2:$M$13&lt;&gt;"")*ISNUMBER(SEARCH(LISTS!$M$2:$M$13,$I2213))),LISTS!$O$2:$O$13),"Medio de pago no elegible o no identificado por DIAN"),"Apta automaticamente por pago electronico y base positiva"))))</f>
        <v/>
      </c>
    </row>
    <row r="2214">
      <c r="A2214" s="9" t="n"/>
      <c r="B2214" s="9" t="n"/>
      <c r="C2214" s="12" t="n"/>
      <c r="D2214" s="11" t="n"/>
      <c r="E2214" s="11" t="n"/>
      <c r="F2214" s="11" t="n"/>
      <c r="G2214" s="11" t="n"/>
      <c r="H2214" s="11" t="n"/>
      <c r="I2214" s="9" t="n"/>
      <c r="J2214" s="9" t="n"/>
      <c r="K2214" s="9" t="n"/>
      <c r="L2214" s="9">
        <f>IF(COUNTA($A2214:$K2214)=0,"",IF(AND(IFERROR($H2214,0)&gt;0,LEN(TRIM($K2214&amp;""))&gt;0,IFERROR(LOOKUP(2,1/((LISTS!$M$2:$M$13&lt;&gt;"")*ISNUMBER(SEARCH(LISTS!$M$2:$M$13,$I2214))),LISTS!$N$2:$N$13),"NO")="SI"),"SI","NO"))</f>
        <v/>
      </c>
      <c r="M2214" s="9">
        <f>IF(COUNTA($A2214:$K2214)=0,"",IF($K2214&lt;&gt;"",IF(COUNTIF($K$19:$K2214,$K2214)&gt;1,"SI","NO"),IF(COUNTIFS($A$19:$A2214,$A2214,$C$19:$C2214,$C2214,$J$19:$J2214,$J2214,$D$19:$D2214,$D2214)&gt;1,"SI","NO")))</f>
        <v/>
      </c>
      <c r="N2214" s="11">
        <f>IF(COUNTA($A2214:$K2214)=0,"",IF(AND($L2214="SI",$M2214="NO"),IFERROR($H2214,0),0))</f>
        <v/>
      </c>
      <c r="O2214" s="9">
        <f>IF(COUNTA($A2214:$K2214)=0,"",IF($M2214="SI","CUFE o factura duplicada dentro del reporte; no se suma dos veces",IF(IFERROR($H2214,0)&lt;=0,"DIAN reporta valor susceptible 0",IF($L2214="NO",IFERROR(LOOKUP(2,1/((LISTS!$M$2:$M$13&lt;&gt;"")*ISNUMBER(SEARCH(LISTS!$M$2:$M$13,$I2214))),LISTS!$O$2:$O$13),"Medio de pago no elegible o no identificado por DIAN"),"Apta automaticamente por pago electronico y base positiva"))))</f>
        <v/>
      </c>
    </row>
    <row r="2215">
      <c r="A2215" s="9" t="n"/>
      <c r="B2215" s="9" t="n"/>
      <c r="C2215" s="12" t="n"/>
      <c r="D2215" s="11" t="n"/>
      <c r="E2215" s="11" t="n"/>
      <c r="F2215" s="11" t="n"/>
      <c r="G2215" s="11" t="n"/>
      <c r="H2215" s="11" t="n"/>
      <c r="I2215" s="9" t="n"/>
      <c r="J2215" s="9" t="n"/>
      <c r="K2215" s="9" t="n"/>
      <c r="L2215" s="9">
        <f>IF(COUNTA($A2215:$K2215)=0,"",IF(AND(IFERROR($H2215,0)&gt;0,LEN(TRIM($K2215&amp;""))&gt;0,IFERROR(LOOKUP(2,1/((LISTS!$M$2:$M$13&lt;&gt;"")*ISNUMBER(SEARCH(LISTS!$M$2:$M$13,$I2215))),LISTS!$N$2:$N$13),"NO")="SI"),"SI","NO"))</f>
        <v/>
      </c>
      <c r="M2215" s="9">
        <f>IF(COUNTA($A2215:$K2215)=0,"",IF($K2215&lt;&gt;"",IF(COUNTIF($K$19:$K2215,$K2215)&gt;1,"SI","NO"),IF(COUNTIFS($A$19:$A2215,$A2215,$C$19:$C2215,$C2215,$J$19:$J2215,$J2215,$D$19:$D2215,$D2215)&gt;1,"SI","NO")))</f>
        <v/>
      </c>
      <c r="N2215" s="11">
        <f>IF(COUNTA($A2215:$K2215)=0,"",IF(AND($L2215="SI",$M2215="NO"),IFERROR($H2215,0),0))</f>
        <v/>
      </c>
      <c r="O2215" s="9">
        <f>IF(COUNTA($A2215:$K2215)=0,"",IF($M2215="SI","CUFE o factura duplicada dentro del reporte; no se suma dos veces",IF(IFERROR($H2215,0)&lt;=0,"DIAN reporta valor susceptible 0",IF($L2215="NO",IFERROR(LOOKUP(2,1/((LISTS!$M$2:$M$13&lt;&gt;"")*ISNUMBER(SEARCH(LISTS!$M$2:$M$13,$I2215))),LISTS!$O$2:$O$13),"Medio de pago no elegible o no identificado por DIAN"),"Apta automaticamente por pago electronico y base positiva"))))</f>
        <v/>
      </c>
    </row>
    <row r="2216">
      <c r="A2216" s="9" t="n"/>
      <c r="B2216" s="9" t="n"/>
      <c r="C2216" s="12" t="n"/>
      <c r="D2216" s="11" t="n"/>
      <c r="E2216" s="11" t="n"/>
      <c r="F2216" s="11" t="n"/>
      <c r="G2216" s="11" t="n"/>
      <c r="H2216" s="11" t="n"/>
      <c r="I2216" s="9" t="n"/>
      <c r="J2216" s="9" t="n"/>
      <c r="K2216" s="9" t="n"/>
      <c r="L2216" s="9">
        <f>IF(COUNTA($A2216:$K2216)=0,"",IF(AND(IFERROR($H2216,0)&gt;0,LEN(TRIM($K2216&amp;""))&gt;0,IFERROR(LOOKUP(2,1/((LISTS!$M$2:$M$13&lt;&gt;"")*ISNUMBER(SEARCH(LISTS!$M$2:$M$13,$I2216))),LISTS!$N$2:$N$13),"NO")="SI"),"SI","NO"))</f>
        <v/>
      </c>
      <c r="M2216" s="9">
        <f>IF(COUNTA($A2216:$K2216)=0,"",IF($K2216&lt;&gt;"",IF(COUNTIF($K$19:$K2216,$K2216)&gt;1,"SI","NO"),IF(COUNTIFS($A$19:$A2216,$A2216,$C$19:$C2216,$C2216,$J$19:$J2216,$J2216,$D$19:$D2216,$D2216)&gt;1,"SI","NO")))</f>
        <v/>
      </c>
      <c r="N2216" s="11">
        <f>IF(COUNTA($A2216:$K2216)=0,"",IF(AND($L2216="SI",$M2216="NO"),IFERROR($H2216,0),0))</f>
        <v/>
      </c>
      <c r="O2216" s="9">
        <f>IF(COUNTA($A2216:$K2216)=0,"",IF($M2216="SI","CUFE o factura duplicada dentro del reporte; no se suma dos veces",IF(IFERROR($H2216,0)&lt;=0,"DIAN reporta valor susceptible 0",IF($L2216="NO",IFERROR(LOOKUP(2,1/((LISTS!$M$2:$M$13&lt;&gt;"")*ISNUMBER(SEARCH(LISTS!$M$2:$M$13,$I2216))),LISTS!$O$2:$O$13),"Medio de pago no elegible o no identificado por DIAN"),"Apta automaticamente por pago electronico y base positiva"))))</f>
        <v/>
      </c>
    </row>
    <row r="2217">
      <c r="A2217" s="9" t="n"/>
      <c r="B2217" s="9" t="n"/>
      <c r="C2217" s="12" t="n"/>
      <c r="D2217" s="11" t="n"/>
      <c r="E2217" s="11" t="n"/>
      <c r="F2217" s="11" t="n"/>
      <c r="G2217" s="11" t="n"/>
      <c r="H2217" s="11" t="n"/>
      <c r="I2217" s="9" t="n"/>
      <c r="J2217" s="9" t="n"/>
      <c r="K2217" s="9" t="n"/>
      <c r="L2217" s="9">
        <f>IF(COUNTA($A2217:$K2217)=0,"",IF(AND(IFERROR($H2217,0)&gt;0,LEN(TRIM($K2217&amp;""))&gt;0,IFERROR(LOOKUP(2,1/((LISTS!$M$2:$M$13&lt;&gt;"")*ISNUMBER(SEARCH(LISTS!$M$2:$M$13,$I2217))),LISTS!$N$2:$N$13),"NO")="SI"),"SI","NO"))</f>
        <v/>
      </c>
      <c r="M2217" s="9">
        <f>IF(COUNTA($A2217:$K2217)=0,"",IF($K2217&lt;&gt;"",IF(COUNTIF($K$19:$K2217,$K2217)&gt;1,"SI","NO"),IF(COUNTIFS($A$19:$A2217,$A2217,$C$19:$C2217,$C2217,$J$19:$J2217,$J2217,$D$19:$D2217,$D2217)&gt;1,"SI","NO")))</f>
        <v/>
      </c>
      <c r="N2217" s="11">
        <f>IF(COUNTA($A2217:$K2217)=0,"",IF(AND($L2217="SI",$M2217="NO"),IFERROR($H2217,0),0))</f>
        <v/>
      </c>
      <c r="O2217" s="9">
        <f>IF(COUNTA($A2217:$K2217)=0,"",IF($M2217="SI","CUFE o factura duplicada dentro del reporte; no se suma dos veces",IF(IFERROR($H2217,0)&lt;=0,"DIAN reporta valor susceptible 0",IF($L2217="NO",IFERROR(LOOKUP(2,1/((LISTS!$M$2:$M$13&lt;&gt;"")*ISNUMBER(SEARCH(LISTS!$M$2:$M$13,$I2217))),LISTS!$O$2:$O$13),"Medio de pago no elegible o no identificado por DIAN"),"Apta automaticamente por pago electronico y base positiva"))))</f>
        <v/>
      </c>
    </row>
    <row r="2218">
      <c r="A2218" s="9" t="n"/>
      <c r="B2218" s="9" t="n"/>
      <c r="C2218" s="12" t="n"/>
      <c r="D2218" s="11" t="n"/>
      <c r="E2218" s="11" t="n"/>
      <c r="F2218" s="11" t="n"/>
      <c r="G2218" s="11" t="n"/>
      <c r="H2218" s="11" t="n"/>
      <c r="I2218" s="9" t="n"/>
      <c r="J2218" s="9" t="n"/>
      <c r="K2218" s="9" t="n"/>
      <c r="L2218" s="9">
        <f>IF(COUNTA($A2218:$K2218)=0,"",IF(AND(IFERROR($H2218,0)&gt;0,LEN(TRIM($K2218&amp;""))&gt;0,IFERROR(LOOKUP(2,1/((LISTS!$M$2:$M$13&lt;&gt;"")*ISNUMBER(SEARCH(LISTS!$M$2:$M$13,$I2218))),LISTS!$N$2:$N$13),"NO")="SI"),"SI","NO"))</f>
        <v/>
      </c>
      <c r="M2218" s="9">
        <f>IF(COUNTA($A2218:$K2218)=0,"",IF($K2218&lt;&gt;"",IF(COUNTIF($K$19:$K2218,$K2218)&gt;1,"SI","NO"),IF(COUNTIFS($A$19:$A2218,$A2218,$C$19:$C2218,$C2218,$J$19:$J2218,$J2218,$D$19:$D2218,$D2218)&gt;1,"SI","NO")))</f>
        <v/>
      </c>
      <c r="N2218" s="11">
        <f>IF(COUNTA($A2218:$K2218)=0,"",IF(AND($L2218="SI",$M2218="NO"),IFERROR($H2218,0),0))</f>
        <v/>
      </c>
      <c r="O2218" s="9">
        <f>IF(COUNTA($A2218:$K2218)=0,"",IF($M2218="SI","CUFE o factura duplicada dentro del reporte; no se suma dos veces",IF(IFERROR($H2218,0)&lt;=0,"DIAN reporta valor susceptible 0",IF($L2218="NO",IFERROR(LOOKUP(2,1/((LISTS!$M$2:$M$13&lt;&gt;"")*ISNUMBER(SEARCH(LISTS!$M$2:$M$13,$I2218))),LISTS!$O$2:$O$13),"Medio de pago no elegible o no identificado por DIAN"),"Apta automaticamente por pago electronico y base positiva"))))</f>
        <v/>
      </c>
    </row>
    <row r="2219">
      <c r="A2219" s="9" t="n"/>
      <c r="B2219" s="9" t="n"/>
      <c r="C2219" s="12" t="n"/>
      <c r="D2219" s="11" t="n"/>
      <c r="E2219" s="11" t="n"/>
      <c r="F2219" s="11" t="n"/>
      <c r="G2219" s="11" t="n"/>
      <c r="H2219" s="11" t="n"/>
      <c r="I2219" s="9" t="n"/>
      <c r="J2219" s="9" t="n"/>
      <c r="K2219" s="9" t="n"/>
      <c r="L2219" s="9">
        <f>IF(COUNTA($A2219:$K2219)=0,"",IF(AND(IFERROR($H2219,0)&gt;0,LEN(TRIM($K2219&amp;""))&gt;0,IFERROR(LOOKUP(2,1/((LISTS!$M$2:$M$13&lt;&gt;"")*ISNUMBER(SEARCH(LISTS!$M$2:$M$13,$I2219))),LISTS!$N$2:$N$13),"NO")="SI"),"SI","NO"))</f>
        <v/>
      </c>
      <c r="M2219" s="9">
        <f>IF(COUNTA($A2219:$K2219)=0,"",IF($K2219&lt;&gt;"",IF(COUNTIF($K$19:$K2219,$K2219)&gt;1,"SI","NO"),IF(COUNTIFS($A$19:$A2219,$A2219,$C$19:$C2219,$C2219,$J$19:$J2219,$J2219,$D$19:$D2219,$D2219)&gt;1,"SI","NO")))</f>
        <v/>
      </c>
      <c r="N2219" s="11">
        <f>IF(COUNTA($A2219:$K2219)=0,"",IF(AND($L2219="SI",$M2219="NO"),IFERROR($H2219,0),0))</f>
        <v/>
      </c>
      <c r="O2219" s="9">
        <f>IF(COUNTA($A2219:$K2219)=0,"",IF($M2219="SI","CUFE o factura duplicada dentro del reporte; no se suma dos veces",IF(IFERROR($H2219,0)&lt;=0,"DIAN reporta valor susceptible 0",IF($L2219="NO",IFERROR(LOOKUP(2,1/((LISTS!$M$2:$M$13&lt;&gt;"")*ISNUMBER(SEARCH(LISTS!$M$2:$M$13,$I2219))),LISTS!$O$2:$O$13),"Medio de pago no elegible o no identificado por DIAN"),"Apta automaticamente por pago electronico y base positiva"))))</f>
        <v/>
      </c>
    </row>
    <row r="2220">
      <c r="A2220" s="9" t="n"/>
      <c r="B2220" s="9" t="n"/>
      <c r="C2220" s="12" t="n"/>
      <c r="D2220" s="11" t="n"/>
      <c r="E2220" s="11" t="n"/>
      <c r="F2220" s="11" t="n"/>
      <c r="G2220" s="11" t="n"/>
      <c r="H2220" s="11" t="n"/>
      <c r="I2220" s="9" t="n"/>
      <c r="J2220" s="9" t="n"/>
      <c r="K2220" s="9" t="n"/>
      <c r="L2220" s="9">
        <f>IF(COUNTA($A2220:$K2220)=0,"",IF(AND(IFERROR($H2220,0)&gt;0,LEN(TRIM($K2220&amp;""))&gt;0,IFERROR(LOOKUP(2,1/((LISTS!$M$2:$M$13&lt;&gt;"")*ISNUMBER(SEARCH(LISTS!$M$2:$M$13,$I2220))),LISTS!$N$2:$N$13),"NO")="SI"),"SI","NO"))</f>
        <v/>
      </c>
      <c r="M2220" s="9">
        <f>IF(COUNTA($A2220:$K2220)=0,"",IF($K2220&lt;&gt;"",IF(COUNTIF($K$19:$K2220,$K2220)&gt;1,"SI","NO"),IF(COUNTIFS($A$19:$A2220,$A2220,$C$19:$C2220,$C2220,$J$19:$J2220,$J2220,$D$19:$D2220,$D2220)&gt;1,"SI","NO")))</f>
        <v/>
      </c>
      <c r="N2220" s="11">
        <f>IF(COUNTA($A2220:$K2220)=0,"",IF(AND($L2220="SI",$M2220="NO"),IFERROR($H2220,0),0))</f>
        <v/>
      </c>
      <c r="O2220" s="9">
        <f>IF(COUNTA($A2220:$K2220)=0,"",IF($M2220="SI","CUFE o factura duplicada dentro del reporte; no se suma dos veces",IF(IFERROR($H2220,0)&lt;=0,"DIAN reporta valor susceptible 0",IF($L2220="NO",IFERROR(LOOKUP(2,1/((LISTS!$M$2:$M$13&lt;&gt;"")*ISNUMBER(SEARCH(LISTS!$M$2:$M$13,$I2220))),LISTS!$O$2:$O$13),"Medio de pago no elegible o no identificado por DIAN"),"Apta automaticamente por pago electronico y base positiva"))))</f>
        <v/>
      </c>
    </row>
    <row r="2221">
      <c r="A2221" s="9" t="n"/>
      <c r="B2221" s="9" t="n"/>
      <c r="C2221" s="12" t="n"/>
      <c r="D2221" s="11" t="n"/>
      <c r="E2221" s="11" t="n"/>
      <c r="F2221" s="11" t="n"/>
      <c r="G2221" s="11" t="n"/>
      <c r="H2221" s="11" t="n"/>
      <c r="I2221" s="9" t="n"/>
      <c r="J2221" s="9" t="n"/>
      <c r="K2221" s="9" t="n"/>
      <c r="L2221" s="9">
        <f>IF(COUNTA($A2221:$K2221)=0,"",IF(AND(IFERROR($H2221,0)&gt;0,LEN(TRIM($K2221&amp;""))&gt;0,IFERROR(LOOKUP(2,1/((LISTS!$M$2:$M$13&lt;&gt;"")*ISNUMBER(SEARCH(LISTS!$M$2:$M$13,$I2221))),LISTS!$N$2:$N$13),"NO")="SI"),"SI","NO"))</f>
        <v/>
      </c>
      <c r="M2221" s="9">
        <f>IF(COUNTA($A2221:$K2221)=0,"",IF($K2221&lt;&gt;"",IF(COUNTIF($K$19:$K2221,$K2221)&gt;1,"SI","NO"),IF(COUNTIFS($A$19:$A2221,$A2221,$C$19:$C2221,$C2221,$J$19:$J2221,$J2221,$D$19:$D2221,$D2221)&gt;1,"SI","NO")))</f>
        <v/>
      </c>
      <c r="N2221" s="11">
        <f>IF(COUNTA($A2221:$K2221)=0,"",IF(AND($L2221="SI",$M2221="NO"),IFERROR($H2221,0),0))</f>
        <v/>
      </c>
      <c r="O2221" s="9">
        <f>IF(COUNTA($A2221:$K2221)=0,"",IF($M2221="SI","CUFE o factura duplicada dentro del reporte; no se suma dos veces",IF(IFERROR($H2221,0)&lt;=0,"DIAN reporta valor susceptible 0",IF($L2221="NO",IFERROR(LOOKUP(2,1/((LISTS!$M$2:$M$13&lt;&gt;"")*ISNUMBER(SEARCH(LISTS!$M$2:$M$13,$I2221))),LISTS!$O$2:$O$13),"Medio de pago no elegible o no identificado por DIAN"),"Apta automaticamente por pago electronico y base positiva"))))</f>
        <v/>
      </c>
    </row>
    <row r="2222">
      <c r="A2222" s="9" t="n"/>
      <c r="B2222" s="9" t="n"/>
      <c r="C2222" s="12" t="n"/>
      <c r="D2222" s="11" t="n"/>
      <c r="E2222" s="11" t="n"/>
      <c r="F2222" s="11" t="n"/>
      <c r="G2222" s="11" t="n"/>
      <c r="H2222" s="11" t="n"/>
      <c r="I2222" s="9" t="n"/>
      <c r="J2222" s="9" t="n"/>
      <c r="K2222" s="9" t="n"/>
      <c r="L2222" s="9">
        <f>IF(COUNTA($A2222:$K2222)=0,"",IF(AND(IFERROR($H2222,0)&gt;0,LEN(TRIM($K2222&amp;""))&gt;0,IFERROR(LOOKUP(2,1/((LISTS!$M$2:$M$13&lt;&gt;"")*ISNUMBER(SEARCH(LISTS!$M$2:$M$13,$I2222))),LISTS!$N$2:$N$13),"NO")="SI"),"SI","NO"))</f>
        <v/>
      </c>
      <c r="M2222" s="9">
        <f>IF(COUNTA($A2222:$K2222)=0,"",IF($K2222&lt;&gt;"",IF(COUNTIF($K$19:$K2222,$K2222)&gt;1,"SI","NO"),IF(COUNTIFS($A$19:$A2222,$A2222,$C$19:$C2222,$C2222,$J$19:$J2222,$J2222,$D$19:$D2222,$D2222)&gt;1,"SI","NO")))</f>
        <v/>
      </c>
      <c r="N2222" s="11">
        <f>IF(COUNTA($A2222:$K2222)=0,"",IF(AND($L2222="SI",$M2222="NO"),IFERROR($H2222,0),0))</f>
        <v/>
      </c>
      <c r="O2222" s="9">
        <f>IF(COUNTA($A2222:$K2222)=0,"",IF($M2222="SI","CUFE o factura duplicada dentro del reporte; no se suma dos veces",IF(IFERROR($H2222,0)&lt;=0,"DIAN reporta valor susceptible 0",IF($L2222="NO",IFERROR(LOOKUP(2,1/((LISTS!$M$2:$M$13&lt;&gt;"")*ISNUMBER(SEARCH(LISTS!$M$2:$M$13,$I2222))),LISTS!$O$2:$O$13),"Medio de pago no elegible o no identificado por DIAN"),"Apta automaticamente por pago electronico y base positiva"))))</f>
        <v/>
      </c>
    </row>
    <row r="2223">
      <c r="A2223" s="9" t="n"/>
      <c r="B2223" s="9" t="n"/>
      <c r="C2223" s="12" t="n"/>
      <c r="D2223" s="11" t="n"/>
      <c r="E2223" s="11" t="n"/>
      <c r="F2223" s="11" t="n"/>
      <c r="G2223" s="11" t="n"/>
      <c r="H2223" s="11" t="n"/>
      <c r="I2223" s="9" t="n"/>
      <c r="J2223" s="9" t="n"/>
      <c r="K2223" s="9" t="n"/>
      <c r="L2223" s="9">
        <f>IF(COUNTA($A2223:$K2223)=0,"",IF(AND(IFERROR($H2223,0)&gt;0,LEN(TRIM($K2223&amp;""))&gt;0,IFERROR(LOOKUP(2,1/((LISTS!$M$2:$M$13&lt;&gt;"")*ISNUMBER(SEARCH(LISTS!$M$2:$M$13,$I2223))),LISTS!$N$2:$N$13),"NO")="SI"),"SI","NO"))</f>
        <v/>
      </c>
      <c r="M2223" s="9">
        <f>IF(COUNTA($A2223:$K2223)=0,"",IF($K2223&lt;&gt;"",IF(COUNTIF($K$19:$K2223,$K2223)&gt;1,"SI","NO"),IF(COUNTIFS($A$19:$A2223,$A2223,$C$19:$C2223,$C2223,$J$19:$J2223,$J2223,$D$19:$D2223,$D2223)&gt;1,"SI","NO")))</f>
        <v/>
      </c>
      <c r="N2223" s="11">
        <f>IF(COUNTA($A2223:$K2223)=0,"",IF(AND($L2223="SI",$M2223="NO"),IFERROR($H2223,0),0))</f>
        <v/>
      </c>
      <c r="O2223" s="9">
        <f>IF(COUNTA($A2223:$K2223)=0,"",IF($M2223="SI","CUFE o factura duplicada dentro del reporte; no se suma dos veces",IF(IFERROR($H2223,0)&lt;=0,"DIAN reporta valor susceptible 0",IF($L2223="NO",IFERROR(LOOKUP(2,1/((LISTS!$M$2:$M$13&lt;&gt;"")*ISNUMBER(SEARCH(LISTS!$M$2:$M$13,$I2223))),LISTS!$O$2:$O$13),"Medio de pago no elegible o no identificado por DIAN"),"Apta automaticamente por pago electronico y base positiva"))))</f>
        <v/>
      </c>
    </row>
    <row r="2224">
      <c r="A2224" s="9" t="n"/>
      <c r="B2224" s="9" t="n"/>
      <c r="C2224" s="12" t="n"/>
      <c r="D2224" s="11" t="n"/>
      <c r="E2224" s="11" t="n"/>
      <c r="F2224" s="11" t="n"/>
      <c r="G2224" s="11" t="n"/>
      <c r="H2224" s="11" t="n"/>
      <c r="I2224" s="9" t="n"/>
      <c r="J2224" s="9" t="n"/>
      <c r="K2224" s="9" t="n"/>
      <c r="L2224" s="9">
        <f>IF(COUNTA($A2224:$K2224)=0,"",IF(AND(IFERROR($H2224,0)&gt;0,LEN(TRIM($K2224&amp;""))&gt;0,IFERROR(LOOKUP(2,1/((LISTS!$M$2:$M$13&lt;&gt;"")*ISNUMBER(SEARCH(LISTS!$M$2:$M$13,$I2224))),LISTS!$N$2:$N$13),"NO")="SI"),"SI","NO"))</f>
        <v/>
      </c>
      <c r="M2224" s="9">
        <f>IF(COUNTA($A2224:$K2224)=0,"",IF($K2224&lt;&gt;"",IF(COUNTIF($K$19:$K2224,$K2224)&gt;1,"SI","NO"),IF(COUNTIFS($A$19:$A2224,$A2224,$C$19:$C2224,$C2224,$J$19:$J2224,$J2224,$D$19:$D2224,$D2224)&gt;1,"SI","NO")))</f>
        <v/>
      </c>
      <c r="N2224" s="11">
        <f>IF(COUNTA($A2224:$K2224)=0,"",IF(AND($L2224="SI",$M2224="NO"),IFERROR($H2224,0),0))</f>
        <v/>
      </c>
      <c r="O2224" s="9">
        <f>IF(COUNTA($A2224:$K2224)=0,"",IF($M2224="SI","CUFE o factura duplicada dentro del reporte; no se suma dos veces",IF(IFERROR($H2224,0)&lt;=0,"DIAN reporta valor susceptible 0",IF($L2224="NO",IFERROR(LOOKUP(2,1/((LISTS!$M$2:$M$13&lt;&gt;"")*ISNUMBER(SEARCH(LISTS!$M$2:$M$13,$I2224))),LISTS!$O$2:$O$13),"Medio de pago no elegible o no identificado por DIAN"),"Apta automaticamente por pago electronico y base positiva"))))</f>
        <v/>
      </c>
    </row>
    <row r="2225">
      <c r="A2225" s="9" t="n"/>
      <c r="B2225" s="9" t="n"/>
      <c r="C2225" s="12" t="n"/>
      <c r="D2225" s="11" t="n"/>
      <c r="E2225" s="11" t="n"/>
      <c r="F2225" s="11" t="n"/>
      <c r="G2225" s="11" t="n"/>
      <c r="H2225" s="11" t="n"/>
      <c r="I2225" s="9" t="n"/>
      <c r="J2225" s="9" t="n"/>
      <c r="K2225" s="9" t="n"/>
      <c r="L2225" s="9">
        <f>IF(COUNTA($A2225:$K2225)=0,"",IF(AND(IFERROR($H2225,0)&gt;0,LEN(TRIM($K2225&amp;""))&gt;0,IFERROR(LOOKUP(2,1/((LISTS!$M$2:$M$13&lt;&gt;"")*ISNUMBER(SEARCH(LISTS!$M$2:$M$13,$I2225))),LISTS!$N$2:$N$13),"NO")="SI"),"SI","NO"))</f>
        <v/>
      </c>
      <c r="M2225" s="9">
        <f>IF(COUNTA($A2225:$K2225)=0,"",IF($K2225&lt;&gt;"",IF(COUNTIF($K$19:$K2225,$K2225)&gt;1,"SI","NO"),IF(COUNTIFS($A$19:$A2225,$A2225,$C$19:$C2225,$C2225,$J$19:$J2225,$J2225,$D$19:$D2225,$D2225)&gt;1,"SI","NO")))</f>
        <v/>
      </c>
      <c r="N2225" s="11">
        <f>IF(COUNTA($A2225:$K2225)=0,"",IF(AND($L2225="SI",$M2225="NO"),IFERROR($H2225,0),0))</f>
        <v/>
      </c>
      <c r="O2225" s="9">
        <f>IF(COUNTA($A2225:$K2225)=0,"",IF($M2225="SI","CUFE o factura duplicada dentro del reporte; no se suma dos veces",IF(IFERROR($H2225,0)&lt;=0,"DIAN reporta valor susceptible 0",IF($L2225="NO",IFERROR(LOOKUP(2,1/((LISTS!$M$2:$M$13&lt;&gt;"")*ISNUMBER(SEARCH(LISTS!$M$2:$M$13,$I2225))),LISTS!$O$2:$O$13),"Medio de pago no elegible o no identificado por DIAN"),"Apta automaticamente por pago electronico y base positiva"))))</f>
        <v/>
      </c>
    </row>
    <row r="2226">
      <c r="A2226" s="9" t="n"/>
      <c r="B2226" s="9" t="n"/>
      <c r="C2226" s="12" t="n"/>
      <c r="D2226" s="11" t="n"/>
      <c r="E2226" s="11" t="n"/>
      <c r="F2226" s="11" t="n"/>
      <c r="G2226" s="11" t="n"/>
      <c r="H2226" s="11" t="n"/>
      <c r="I2226" s="9" t="n"/>
      <c r="J2226" s="9" t="n"/>
      <c r="K2226" s="9" t="n"/>
      <c r="L2226" s="9">
        <f>IF(COUNTA($A2226:$K2226)=0,"",IF(AND(IFERROR($H2226,0)&gt;0,LEN(TRIM($K2226&amp;""))&gt;0,IFERROR(LOOKUP(2,1/((LISTS!$M$2:$M$13&lt;&gt;"")*ISNUMBER(SEARCH(LISTS!$M$2:$M$13,$I2226))),LISTS!$N$2:$N$13),"NO")="SI"),"SI","NO"))</f>
        <v/>
      </c>
      <c r="M2226" s="9">
        <f>IF(COUNTA($A2226:$K2226)=0,"",IF($K2226&lt;&gt;"",IF(COUNTIF($K$19:$K2226,$K2226)&gt;1,"SI","NO"),IF(COUNTIFS($A$19:$A2226,$A2226,$C$19:$C2226,$C2226,$J$19:$J2226,$J2226,$D$19:$D2226,$D2226)&gt;1,"SI","NO")))</f>
        <v/>
      </c>
      <c r="N2226" s="11">
        <f>IF(COUNTA($A2226:$K2226)=0,"",IF(AND($L2226="SI",$M2226="NO"),IFERROR($H2226,0),0))</f>
        <v/>
      </c>
      <c r="O2226" s="9">
        <f>IF(COUNTA($A2226:$K2226)=0,"",IF($M2226="SI","CUFE o factura duplicada dentro del reporte; no se suma dos veces",IF(IFERROR($H2226,0)&lt;=0,"DIAN reporta valor susceptible 0",IF($L2226="NO",IFERROR(LOOKUP(2,1/((LISTS!$M$2:$M$13&lt;&gt;"")*ISNUMBER(SEARCH(LISTS!$M$2:$M$13,$I2226))),LISTS!$O$2:$O$13),"Medio de pago no elegible o no identificado por DIAN"),"Apta automaticamente por pago electronico y base positiva"))))</f>
        <v/>
      </c>
    </row>
    <row r="2227">
      <c r="A2227" s="9" t="n"/>
      <c r="B2227" s="9" t="n"/>
      <c r="C2227" s="12" t="n"/>
      <c r="D2227" s="11" t="n"/>
      <c r="E2227" s="11" t="n"/>
      <c r="F2227" s="11" t="n"/>
      <c r="G2227" s="11" t="n"/>
      <c r="H2227" s="11" t="n"/>
      <c r="I2227" s="9" t="n"/>
      <c r="J2227" s="9" t="n"/>
      <c r="K2227" s="9" t="n"/>
      <c r="L2227" s="9">
        <f>IF(COUNTA($A2227:$K2227)=0,"",IF(AND(IFERROR($H2227,0)&gt;0,LEN(TRIM($K2227&amp;""))&gt;0,IFERROR(LOOKUP(2,1/((LISTS!$M$2:$M$13&lt;&gt;"")*ISNUMBER(SEARCH(LISTS!$M$2:$M$13,$I2227))),LISTS!$N$2:$N$13),"NO")="SI"),"SI","NO"))</f>
        <v/>
      </c>
      <c r="M2227" s="9">
        <f>IF(COUNTA($A2227:$K2227)=0,"",IF($K2227&lt;&gt;"",IF(COUNTIF($K$19:$K2227,$K2227)&gt;1,"SI","NO"),IF(COUNTIFS($A$19:$A2227,$A2227,$C$19:$C2227,$C2227,$J$19:$J2227,$J2227,$D$19:$D2227,$D2227)&gt;1,"SI","NO")))</f>
        <v/>
      </c>
      <c r="N2227" s="11">
        <f>IF(COUNTA($A2227:$K2227)=0,"",IF(AND($L2227="SI",$M2227="NO"),IFERROR($H2227,0),0))</f>
        <v/>
      </c>
      <c r="O2227" s="9">
        <f>IF(COUNTA($A2227:$K2227)=0,"",IF($M2227="SI","CUFE o factura duplicada dentro del reporte; no se suma dos veces",IF(IFERROR($H2227,0)&lt;=0,"DIAN reporta valor susceptible 0",IF($L2227="NO",IFERROR(LOOKUP(2,1/((LISTS!$M$2:$M$13&lt;&gt;"")*ISNUMBER(SEARCH(LISTS!$M$2:$M$13,$I2227))),LISTS!$O$2:$O$13),"Medio de pago no elegible o no identificado por DIAN"),"Apta automaticamente por pago electronico y base positiva"))))</f>
        <v/>
      </c>
    </row>
    <row r="2228">
      <c r="A2228" s="9" t="n"/>
      <c r="B2228" s="9" t="n"/>
      <c r="C2228" s="12" t="n"/>
      <c r="D2228" s="11" t="n"/>
      <c r="E2228" s="11" t="n"/>
      <c r="F2228" s="11" t="n"/>
      <c r="G2228" s="11" t="n"/>
      <c r="H2228" s="11" t="n"/>
      <c r="I2228" s="9" t="n"/>
      <c r="J2228" s="9" t="n"/>
      <c r="K2228" s="9" t="n"/>
      <c r="L2228" s="9">
        <f>IF(COUNTA($A2228:$K2228)=0,"",IF(AND(IFERROR($H2228,0)&gt;0,LEN(TRIM($K2228&amp;""))&gt;0,IFERROR(LOOKUP(2,1/((LISTS!$M$2:$M$13&lt;&gt;"")*ISNUMBER(SEARCH(LISTS!$M$2:$M$13,$I2228))),LISTS!$N$2:$N$13),"NO")="SI"),"SI","NO"))</f>
        <v/>
      </c>
      <c r="M2228" s="9">
        <f>IF(COUNTA($A2228:$K2228)=0,"",IF($K2228&lt;&gt;"",IF(COUNTIF($K$19:$K2228,$K2228)&gt;1,"SI","NO"),IF(COUNTIFS($A$19:$A2228,$A2228,$C$19:$C2228,$C2228,$J$19:$J2228,$J2228,$D$19:$D2228,$D2228)&gt;1,"SI","NO")))</f>
        <v/>
      </c>
      <c r="N2228" s="11">
        <f>IF(COUNTA($A2228:$K2228)=0,"",IF(AND($L2228="SI",$M2228="NO"),IFERROR($H2228,0),0))</f>
        <v/>
      </c>
      <c r="O2228" s="9">
        <f>IF(COUNTA($A2228:$K2228)=0,"",IF($M2228="SI","CUFE o factura duplicada dentro del reporte; no se suma dos veces",IF(IFERROR($H2228,0)&lt;=0,"DIAN reporta valor susceptible 0",IF($L2228="NO",IFERROR(LOOKUP(2,1/((LISTS!$M$2:$M$13&lt;&gt;"")*ISNUMBER(SEARCH(LISTS!$M$2:$M$13,$I2228))),LISTS!$O$2:$O$13),"Medio de pago no elegible o no identificado por DIAN"),"Apta automaticamente por pago electronico y base positiva"))))</f>
        <v/>
      </c>
    </row>
    <row r="2229">
      <c r="A2229" s="9" t="n"/>
      <c r="B2229" s="9" t="n"/>
      <c r="C2229" s="12" t="n"/>
      <c r="D2229" s="11" t="n"/>
      <c r="E2229" s="11" t="n"/>
      <c r="F2229" s="11" t="n"/>
      <c r="G2229" s="11" t="n"/>
      <c r="H2229" s="11" t="n"/>
      <c r="I2229" s="9" t="n"/>
      <c r="J2229" s="9" t="n"/>
      <c r="K2229" s="9" t="n"/>
      <c r="L2229" s="9">
        <f>IF(COUNTA($A2229:$K2229)=0,"",IF(AND(IFERROR($H2229,0)&gt;0,LEN(TRIM($K2229&amp;""))&gt;0,IFERROR(LOOKUP(2,1/((LISTS!$M$2:$M$13&lt;&gt;"")*ISNUMBER(SEARCH(LISTS!$M$2:$M$13,$I2229))),LISTS!$N$2:$N$13),"NO")="SI"),"SI","NO"))</f>
        <v/>
      </c>
      <c r="M2229" s="9">
        <f>IF(COUNTA($A2229:$K2229)=0,"",IF($K2229&lt;&gt;"",IF(COUNTIF($K$19:$K2229,$K2229)&gt;1,"SI","NO"),IF(COUNTIFS($A$19:$A2229,$A2229,$C$19:$C2229,$C2229,$J$19:$J2229,$J2229,$D$19:$D2229,$D2229)&gt;1,"SI","NO")))</f>
        <v/>
      </c>
      <c r="N2229" s="11">
        <f>IF(COUNTA($A2229:$K2229)=0,"",IF(AND($L2229="SI",$M2229="NO"),IFERROR($H2229,0),0))</f>
        <v/>
      </c>
      <c r="O2229" s="9">
        <f>IF(COUNTA($A2229:$K2229)=0,"",IF($M2229="SI","CUFE o factura duplicada dentro del reporte; no se suma dos veces",IF(IFERROR($H2229,0)&lt;=0,"DIAN reporta valor susceptible 0",IF($L2229="NO",IFERROR(LOOKUP(2,1/((LISTS!$M$2:$M$13&lt;&gt;"")*ISNUMBER(SEARCH(LISTS!$M$2:$M$13,$I2229))),LISTS!$O$2:$O$13),"Medio de pago no elegible o no identificado por DIAN"),"Apta automaticamente por pago electronico y base positiva"))))</f>
        <v/>
      </c>
    </row>
    <row r="2230">
      <c r="A2230" s="9" t="n"/>
      <c r="B2230" s="9" t="n"/>
      <c r="C2230" s="12" t="n"/>
      <c r="D2230" s="11" t="n"/>
      <c r="E2230" s="11" t="n"/>
      <c r="F2230" s="11" t="n"/>
      <c r="G2230" s="11" t="n"/>
      <c r="H2230" s="11" t="n"/>
      <c r="I2230" s="9" t="n"/>
      <c r="J2230" s="9" t="n"/>
      <c r="K2230" s="9" t="n"/>
      <c r="L2230" s="9">
        <f>IF(COUNTA($A2230:$K2230)=0,"",IF(AND(IFERROR($H2230,0)&gt;0,LEN(TRIM($K2230&amp;""))&gt;0,IFERROR(LOOKUP(2,1/((LISTS!$M$2:$M$13&lt;&gt;"")*ISNUMBER(SEARCH(LISTS!$M$2:$M$13,$I2230))),LISTS!$N$2:$N$13),"NO")="SI"),"SI","NO"))</f>
        <v/>
      </c>
      <c r="M2230" s="9">
        <f>IF(COUNTA($A2230:$K2230)=0,"",IF($K2230&lt;&gt;"",IF(COUNTIF($K$19:$K2230,$K2230)&gt;1,"SI","NO"),IF(COUNTIFS($A$19:$A2230,$A2230,$C$19:$C2230,$C2230,$J$19:$J2230,$J2230,$D$19:$D2230,$D2230)&gt;1,"SI","NO")))</f>
        <v/>
      </c>
      <c r="N2230" s="11">
        <f>IF(COUNTA($A2230:$K2230)=0,"",IF(AND($L2230="SI",$M2230="NO"),IFERROR($H2230,0),0))</f>
        <v/>
      </c>
      <c r="O2230" s="9">
        <f>IF(COUNTA($A2230:$K2230)=0,"",IF($M2230="SI","CUFE o factura duplicada dentro del reporte; no se suma dos veces",IF(IFERROR($H2230,0)&lt;=0,"DIAN reporta valor susceptible 0",IF($L2230="NO",IFERROR(LOOKUP(2,1/((LISTS!$M$2:$M$13&lt;&gt;"")*ISNUMBER(SEARCH(LISTS!$M$2:$M$13,$I2230))),LISTS!$O$2:$O$13),"Medio de pago no elegible o no identificado por DIAN"),"Apta automaticamente por pago electronico y base positiva"))))</f>
        <v/>
      </c>
    </row>
    <row r="2231">
      <c r="A2231" s="9" t="n"/>
      <c r="B2231" s="9" t="n"/>
      <c r="C2231" s="12" t="n"/>
      <c r="D2231" s="11" t="n"/>
      <c r="E2231" s="11" t="n"/>
      <c r="F2231" s="11" t="n"/>
      <c r="G2231" s="11" t="n"/>
      <c r="H2231" s="11" t="n"/>
      <c r="I2231" s="9" t="n"/>
      <c r="J2231" s="9" t="n"/>
      <c r="K2231" s="9" t="n"/>
      <c r="L2231" s="9">
        <f>IF(COUNTA($A2231:$K2231)=0,"",IF(AND(IFERROR($H2231,0)&gt;0,LEN(TRIM($K2231&amp;""))&gt;0,IFERROR(LOOKUP(2,1/((LISTS!$M$2:$M$13&lt;&gt;"")*ISNUMBER(SEARCH(LISTS!$M$2:$M$13,$I2231))),LISTS!$N$2:$N$13),"NO")="SI"),"SI","NO"))</f>
        <v/>
      </c>
      <c r="M2231" s="9">
        <f>IF(COUNTA($A2231:$K2231)=0,"",IF($K2231&lt;&gt;"",IF(COUNTIF($K$19:$K2231,$K2231)&gt;1,"SI","NO"),IF(COUNTIFS($A$19:$A2231,$A2231,$C$19:$C2231,$C2231,$J$19:$J2231,$J2231,$D$19:$D2231,$D2231)&gt;1,"SI","NO")))</f>
        <v/>
      </c>
      <c r="N2231" s="11">
        <f>IF(COUNTA($A2231:$K2231)=0,"",IF(AND($L2231="SI",$M2231="NO"),IFERROR($H2231,0),0))</f>
        <v/>
      </c>
      <c r="O2231" s="9">
        <f>IF(COUNTA($A2231:$K2231)=0,"",IF($M2231="SI","CUFE o factura duplicada dentro del reporte; no se suma dos veces",IF(IFERROR($H2231,0)&lt;=0,"DIAN reporta valor susceptible 0",IF($L2231="NO",IFERROR(LOOKUP(2,1/((LISTS!$M$2:$M$13&lt;&gt;"")*ISNUMBER(SEARCH(LISTS!$M$2:$M$13,$I2231))),LISTS!$O$2:$O$13),"Medio de pago no elegible o no identificado por DIAN"),"Apta automaticamente por pago electronico y base positiva"))))</f>
        <v/>
      </c>
    </row>
    <row r="2232">
      <c r="A2232" s="9" t="n"/>
      <c r="B2232" s="9" t="n"/>
      <c r="C2232" s="12" t="n"/>
      <c r="D2232" s="11" t="n"/>
      <c r="E2232" s="11" t="n"/>
      <c r="F2232" s="11" t="n"/>
      <c r="G2232" s="11" t="n"/>
      <c r="H2232" s="11" t="n"/>
      <c r="I2232" s="9" t="n"/>
      <c r="J2232" s="9" t="n"/>
      <c r="K2232" s="9" t="n"/>
      <c r="L2232" s="9">
        <f>IF(COUNTA($A2232:$K2232)=0,"",IF(AND(IFERROR($H2232,0)&gt;0,LEN(TRIM($K2232&amp;""))&gt;0,IFERROR(LOOKUP(2,1/((LISTS!$M$2:$M$13&lt;&gt;"")*ISNUMBER(SEARCH(LISTS!$M$2:$M$13,$I2232))),LISTS!$N$2:$N$13),"NO")="SI"),"SI","NO"))</f>
        <v/>
      </c>
      <c r="M2232" s="9">
        <f>IF(COUNTA($A2232:$K2232)=0,"",IF($K2232&lt;&gt;"",IF(COUNTIF($K$19:$K2232,$K2232)&gt;1,"SI","NO"),IF(COUNTIFS($A$19:$A2232,$A2232,$C$19:$C2232,$C2232,$J$19:$J2232,$J2232,$D$19:$D2232,$D2232)&gt;1,"SI","NO")))</f>
        <v/>
      </c>
      <c r="N2232" s="11">
        <f>IF(COUNTA($A2232:$K2232)=0,"",IF(AND($L2232="SI",$M2232="NO"),IFERROR($H2232,0),0))</f>
        <v/>
      </c>
      <c r="O2232" s="9">
        <f>IF(COUNTA($A2232:$K2232)=0,"",IF($M2232="SI","CUFE o factura duplicada dentro del reporte; no se suma dos veces",IF(IFERROR($H2232,0)&lt;=0,"DIAN reporta valor susceptible 0",IF($L2232="NO",IFERROR(LOOKUP(2,1/((LISTS!$M$2:$M$13&lt;&gt;"")*ISNUMBER(SEARCH(LISTS!$M$2:$M$13,$I2232))),LISTS!$O$2:$O$13),"Medio de pago no elegible o no identificado por DIAN"),"Apta automaticamente por pago electronico y base positiva"))))</f>
        <v/>
      </c>
    </row>
    <row r="2233">
      <c r="A2233" s="9" t="n"/>
      <c r="B2233" s="9" t="n"/>
      <c r="C2233" s="12" t="n"/>
      <c r="D2233" s="11" t="n"/>
      <c r="E2233" s="11" t="n"/>
      <c r="F2233" s="11" t="n"/>
      <c r="G2233" s="11" t="n"/>
      <c r="H2233" s="11" t="n"/>
      <c r="I2233" s="9" t="n"/>
      <c r="J2233" s="9" t="n"/>
      <c r="K2233" s="9" t="n"/>
      <c r="L2233" s="9">
        <f>IF(COUNTA($A2233:$K2233)=0,"",IF(AND(IFERROR($H2233,0)&gt;0,LEN(TRIM($K2233&amp;""))&gt;0,IFERROR(LOOKUP(2,1/((LISTS!$M$2:$M$13&lt;&gt;"")*ISNUMBER(SEARCH(LISTS!$M$2:$M$13,$I2233))),LISTS!$N$2:$N$13),"NO")="SI"),"SI","NO"))</f>
        <v/>
      </c>
      <c r="M2233" s="9">
        <f>IF(COUNTA($A2233:$K2233)=0,"",IF($K2233&lt;&gt;"",IF(COUNTIF($K$19:$K2233,$K2233)&gt;1,"SI","NO"),IF(COUNTIFS($A$19:$A2233,$A2233,$C$19:$C2233,$C2233,$J$19:$J2233,$J2233,$D$19:$D2233,$D2233)&gt;1,"SI","NO")))</f>
        <v/>
      </c>
      <c r="N2233" s="11">
        <f>IF(COUNTA($A2233:$K2233)=0,"",IF(AND($L2233="SI",$M2233="NO"),IFERROR($H2233,0),0))</f>
        <v/>
      </c>
      <c r="O2233" s="9">
        <f>IF(COUNTA($A2233:$K2233)=0,"",IF($M2233="SI","CUFE o factura duplicada dentro del reporte; no se suma dos veces",IF(IFERROR($H2233,0)&lt;=0,"DIAN reporta valor susceptible 0",IF($L2233="NO",IFERROR(LOOKUP(2,1/((LISTS!$M$2:$M$13&lt;&gt;"")*ISNUMBER(SEARCH(LISTS!$M$2:$M$13,$I2233))),LISTS!$O$2:$O$13),"Medio de pago no elegible o no identificado por DIAN"),"Apta automaticamente por pago electronico y base positiva"))))</f>
        <v/>
      </c>
    </row>
    <row r="2234">
      <c r="A2234" s="9" t="n"/>
      <c r="B2234" s="9" t="n"/>
      <c r="C2234" s="12" t="n"/>
      <c r="D2234" s="11" t="n"/>
      <c r="E2234" s="11" t="n"/>
      <c r="F2234" s="11" t="n"/>
      <c r="G2234" s="11" t="n"/>
      <c r="H2234" s="11" t="n"/>
      <c r="I2234" s="9" t="n"/>
      <c r="J2234" s="9" t="n"/>
      <c r="K2234" s="9" t="n"/>
      <c r="L2234" s="9">
        <f>IF(COUNTA($A2234:$K2234)=0,"",IF(AND(IFERROR($H2234,0)&gt;0,LEN(TRIM($K2234&amp;""))&gt;0,IFERROR(LOOKUP(2,1/((LISTS!$M$2:$M$13&lt;&gt;"")*ISNUMBER(SEARCH(LISTS!$M$2:$M$13,$I2234))),LISTS!$N$2:$N$13),"NO")="SI"),"SI","NO"))</f>
        <v/>
      </c>
      <c r="M2234" s="9">
        <f>IF(COUNTA($A2234:$K2234)=0,"",IF($K2234&lt;&gt;"",IF(COUNTIF($K$19:$K2234,$K2234)&gt;1,"SI","NO"),IF(COUNTIFS($A$19:$A2234,$A2234,$C$19:$C2234,$C2234,$J$19:$J2234,$J2234,$D$19:$D2234,$D2234)&gt;1,"SI","NO")))</f>
        <v/>
      </c>
      <c r="N2234" s="11">
        <f>IF(COUNTA($A2234:$K2234)=0,"",IF(AND($L2234="SI",$M2234="NO"),IFERROR($H2234,0),0))</f>
        <v/>
      </c>
      <c r="O2234" s="9">
        <f>IF(COUNTA($A2234:$K2234)=0,"",IF($M2234="SI","CUFE o factura duplicada dentro del reporte; no se suma dos veces",IF(IFERROR($H2234,0)&lt;=0,"DIAN reporta valor susceptible 0",IF($L2234="NO",IFERROR(LOOKUP(2,1/((LISTS!$M$2:$M$13&lt;&gt;"")*ISNUMBER(SEARCH(LISTS!$M$2:$M$13,$I2234))),LISTS!$O$2:$O$13),"Medio de pago no elegible o no identificado por DIAN"),"Apta automaticamente por pago electronico y base positiva"))))</f>
        <v/>
      </c>
    </row>
    <row r="2235">
      <c r="A2235" s="9" t="n"/>
      <c r="B2235" s="9" t="n"/>
      <c r="C2235" s="12" t="n"/>
      <c r="D2235" s="11" t="n"/>
      <c r="E2235" s="11" t="n"/>
      <c r="F2235" s="11" t="n"/>
      <c r="G2235" s="11" t="n"/>
      <c r="H2235" s="11" t="n"/>
      <c r="I2235" s="9" t="n"/>
      <c r="J2235" s="9" t="n"/>
      <c r="K2235" s="9" t="n"/>
      <c r="L2235" s="9">
        <f>IF(COUNTA($A2235:$K2235)=0,"",IF(AND(IFERROR($H2235,0)&gt;0,LEN(TRIM($K2235&amp;""))&gt;0,IFERROR(LOOKUP(2,1/((LISTS!$M$2:$M$13&lt;&gt;"")*ISNUMBER(SEARCH(LISTS!$M$2:$M$13,$I2235))),LISTS!$N$2:$N$13),"NO")="SI"),"SI","NO"))</f>
        <v/>
      </c>
      <c r="M2235" s="9">
        <f>IF(COUNTA($A2235:$K2235)=0,"",IF($K2235&lt;&gt;"",IF(COUNTIF($K$19:$K2235,$K2235)&gt;1,"SI","NO"),IF(COUNTIFS($A$19:$A2235,$A2235,$C$19:$C2235,$C2235,$J$19:$J2235,$J2235,$D$19:$D2235,$D2235)&gt;1,"SI","NO")))</f>
        <v/>
      </c>
      <c r="N2235" s="11">
        <f>IF(COUNTA($A2235:$K2235)=0,"",IF(AND($L2235="SI",$M2235="NO"),IFERROR($H2235,0),0))</f>
        <v/>
      </c>
      <c r="O2235" s="9">
        <f>IF(COUNTA($A2235:$K2235)=0,"",IF($M2235="SI","CUFE o factura duplicada dentro del reporte; no se suma dos veces",IF(IFERROR($H2235,0)&lt;=0,"DIAN reporta valor susceptible 0",IF($L2235="NO",IFERROR(LOOKUP(2,1/((LISTS!$M$2:$M$13&lt;&gt;"")*ISNUMBER(SEARCH(LISTS!$M$2:$M$13,$I2235))),LISTS!$O$2:$O$13),"Medio de pago no elegible o no identificado por DIAN"),"Apta automaticamente por pago electronico y base positiva"))))</f>
        <v/>
      </c>
    </row>
    <row r="2236">
      <c r="A2236" s="9" t="n"/>
      <c r="B2236" s="9" t="n"/>
      <c r="C2236" s="12" t="n"/>
      <c r="D2236" s="11" t="n"/>
      <c r="E2236" s="11" t="n"/>
      <c r="F2236" s="11" t="n"/>
      <c r="G2236" s="11" t="n"/>
      <c r="H2236" s="11" t="n"/>
      <c r="I2236" s="9" t="n"/>
      <c r="J2236" s="9" t="n"/>
      <c r="K2236" s="9" t="n"/>
      <c r="L2236" s="9">
        <f>IF(COUNTA($A2236:$K2236)=0,"",IF(AND(IFERROR($H2236,0)&gt;0,LEN(TRIM($K2236&amp;""))&gt;0,IFERROR(LOOKUP(2,1/((LISTS!$M$2:$M$13&lt;&gt;"")*ISNUMBER(SEARCH(LISTS!$M$2:$M$13,$I2236))),LISTS!$N$2:$N$13),"NO")="SI"),"SI","NO"))</f>
        <v/>
      </c>
      <c r="M2236" s="9">
        <f>IF(COUNTA($A2236:$K2236)=0,"",IF($K2236&lt;&gt;"",IF(COUNTIF($K$19:$K2236,$K2236)&gt;1,"SI","NO"),IF(COUNTIFS($A$19:$A2236,$A2236,$C$19:$C2236,$C2236,$J$19:$J2236,$J2236,$D$19:$D2236,$D2236)&gt;1,"SI","NO")))</f>
        <v/>
      </c>
      <c r="N2236" s="11">
        <f>IF(COUNTA($A2236:$K2236)=0,"",IF(AND($L2236="SI",$M2236="NO"),IFERROR($H2236,0),0))</f>
        <v/>
      </c>
      <c r="O2236" s="9">
        <f>IF(COUNTA($A2236:$K2236)=0,"",IF($M2236="SI","CUFE o factura duplicada dentro del reporte; no se suma dos veces",IF(IFERROR($H2236,0)&lt;=0,"DIAN reporta valor susceptible 0",IF($L2236="NO",IFERROR(LOOKUP(2,1/((LISTS!$M$2:$M$13&lt;&gt;"")*ISNUMBER(SEARCH(LISTS!$M$2:$M$13,$I2236))),LISTS!$O$2:$O$13),"Medio de pago no elegible o no identificado por DIAN"),"Apta automaticamente por pago electronico y base positiva"))))</f>
        <v/>
      </c>
    </row>
    <row r="2237">
      <c r="A2237" s="9" t="n"/>
      <c r="B2237" s="9" t="n"/>
      <c r="C2237" s="12" t="n"/>
      <c r="D2237" s="11" t="n"/>
      <c r="E2237" s="11" t="n"/>
      <c r="F2237" s="11" t="n"/>
      <c r="G2237" s="11" t="n"/>
      <c r="H2237" s="11" t="n"/>
      <c r="I2237" s="9" t="n"/>
      <c r="J2237" s="9" t="n"/>
      <c r="K2237" s="9" t="n"/>
      <c r="L2237" s="9">
        <f>IF(COUNTA($A2237:$K2237)=0,"",IF(AND(IFERROR($H2237,0)&gt;0,LEN(TRIM($K2237&amp;""))&gt;0,IFERROR(LOOKUP(2,1/((LISTS!$M$2:$M$13&lt;&gt;"")*ISNUMBER(SEARCH(LISTS!$M$2:$M$13,$I2237))),LISTS!$N$2:$N$13),"NO")="SI"),"SI","NO"))</f>
        <v/>
      </c>
      <c r="M2237" s="9">
        <f>IF(COUNTA($A2237:$K2237)=0,"",IF($K2237&lt;&gt;"",IF(COUNTIF($K$19:$K2237,$K2237)&gt;1,"SI","NO"),IF(COUNTIFS($A$19:$A2237,$A2237,$C$19:$C2237,$C2237,$J$19:$J2237,$J2237,$D$19:$D2237,$D2237)&gt;1,"SI","NO")))</f>
        <v/>
      </c>
      <c r="N2237" s="11">
        <f>IF(COUNTA($A2237:$K2237)=0,"",IF(AND($L2237="SI",$M2237="NO"),IFERROR($H2237,0),0))</f>
        <v/>
      </c>
      <c r="O2237" s="9">
        <f>IF(COUNTA($A2237:$K2237)=0,"",IF($M2237="SI","CUFE o factura duplicada dentro del reporte; no se suma dos veces",IF(IFERROR($H2237,0)&lt;=0,"DIAN reporta valor susceptible 0",IF($L2237="NO",IFERROR(LOOKUP(2,1/((LISTS!$M$2:$M$13&lt;&gt;"")*ISNUMBER(SEARCH(LISTS!$M$2:$M$13,$I2237))),LISTS!$O$2:$O$13),"Medio de pago no elegible o no identificado por DIAN"),"Apta automaticamente por pago electronico y base positiva"))))</f>
        <v/>
      </c>
    </row>
    <row r="2238">
      <c r="A2238" s="9" t="n"/>
      <c r="B2238" s="9" t="n"/>
      <c r="C2238" s="12" t="n"/>
      <c r="D2238" s="11" t="n"/>
      <c r="E2238" s="11" t="n"/>
      <c r="F2238" s="11" t="n"/>
      <c r="G2238" s="11" t="n"/>
      <c r="H2238" s="11" t="n"/>
      <c r="I2238" s="9" t="n"/>
      <c r="J2238" s="9" t="n"/>
      <c r="K2238" s="9" t="n"/>
      <c r="L2238" s="9">
        <f>IF(COUNTA($A2238:$K2238)=0,"",IF(AND(IFERROR($H2238,0)&gt;0,LEN(TRIM($K2238&amp;""))&gt;0,IFERROR(LOOKUP(2,1/((LISTS!$M$2:$M$13&lt;&gt;"")*ISNUMBER(SEARCH(LISTS!$M$2:$M$13,$I2238))),LISTS!$N$2:$N$13),"NO")="SI"),"SI","NO"))</f>
        <v/>
      </c>
      <c r="M2238" s="9">
        <f>IF(COUNTA($A2238:$K2238)=0,"",IF($K2238&lt;&gt;"",IF(COUNTIF($K$19:$K2238,$K2238)&gt;1,"SI","NO"),IF(COUNTIFS($A$19:$A2238,$A2238,$C$19:$C2238,$C2238,$J$19:$J2238,$J2238,$D$19:$D2238,$D2238)&gt;1,"SI","NO")))</f>
        <v/>
      </c>
      <c r="N2238" s="11">
        <f>IF(COUNTA($A2238:$K2238)=0,"",IF(AND($L2238="SI",$M2238="NO"),IFERROR($H2238,0),0))</f>
        <v/>
      </c>
      <c r="O2238" s="9">
        <f>IF(COUNTA($A2238:$K2238)=0,"",IF($M2238="SI","CUFE o factura duplicada dentro del reporte; no se suma dos veces",IF(IFERROR($H2238,0)&lt;=0,"DIAN reporta valor susceptible 0",IF($L2238="NO",IFERROR(LOOKUP(2,1/((LISTS!$M$2:$M$13&lt;&gt;"")*ISNUMBER(SEARCH(LISTS!$M$2:$M$13,$I2238))),LISTS!$O$2:$O$13),"Medio de pago no elegible o no identificado por DIAN"),"Apta automaticamente por pago electronico y base positiva"))))</f>
        <v/>
      </c>
    </row>
    <row r="2239">
      <c r="A2239" s="9" t="n"/>
      <c r="B2239" s="9" t="n"/>
      <c r="C2239" s="12" t="n"/>
      <c r="D2239" s="11" t="n"/>
      <c r="E2239" s="11" t="n"/>
      <c r="F2239" s="11" t="n"/>
      <c r="G2239" s="11" t="n"/>
      <c r="H2239" s="11" t="n"/>
      <c r="I2239" s="9" t="n"/>
      <c r="J2239" s="9" t="n"/>
      <c r="K2239" s="9" t="n"/>
      <c r="L2239" s="9">
        <f>IF(COUNTA($A2239:$K2239)=0,"",IF(AND(IFERROR($H2239,0)&gt;0,LEN(TRIM($K2239&amp;""))&gt;0,IFERROR(LOOKUP(2,1/((LISTS!$M$2:$M$13&lt;&gt;"")*ISNUMBER(SEARCH(LISTS!$M$2:$M$13,$I2239))),LISTS!$N$2:$N$13),"NO")="SI"),"SI","NO"))</f>
        <v/>
      </c>
      <c r="M2239" s="9">
        <f>IF(COUNTA($A2239:$K2239)=0,"",IF($K2239&lt;&gt;"",IF(COUNTIF($K$19:$K2239,$K2239)&gt;1,"SI","NO"),IF(COUNTIFS($A$19:$A2239,$A2239,$C$19:$C2239,$C2239,$J$19:$J2239,$J2239,$D$19:$D2239,$D2239)&gt;1,"SI","NO")))</f>
        <v/>
      </c>
      <c r="N2239" s="11">
        <f>IF(COUNTA($A2239:$K2239)=0,"",IF(AND($L2239="SI",$M2239="NO"),IFERROR($H2239,0),0))</f>
        <v/>
      </c>
      <c r="O2239" s="9">
        <f>IF(COUNTA($A2239:$K2239)=0,"",IF($M2239="SI","CUFE o factura duplicada dentro del reporte; no se suma dos veces",IF(IFERROR($H2239,0)&lt;=0,"DIAN reporta valor susceptible 0",IF($L2239="NO",IFERROR(LOOKUP(2,1/((LISTS!$M$2:$M$13&lt;&gt;"")*ISNUMBER(SEARCH(LISTS!$M$2:$M$13,$I2239))),LISTS!$O$2:$O$13),"Medio de pago no elegible o no identificado por DIAN"),"Apta automaticamente por pago electronico y base positiva"))))</f>
        <v/>
      </c>
    </row>
    <row r="2240">
      <c r="A2240" s="9" t="n"/>
      <c r="B2240" s="9" t="n"/>
      <c r="C2240" s="12" t="n"/>
      <c r="D2240" s="11" t="n"/>
      <c r="E2240" s="11" t="n"/>
      <c r="F2240" s="11" t="n"/>
      <c r="G2240" s="11" t="n"/>
      <c r="H2240" s="11" t="n"/>
      <c r="I2240" s="9" t="n"/>
      <c r="J2240" s="9" t="n"/>
      <c r="K2240" s="9" t="n"/>
      <c r="L2240" s="9">
        <f>IF(COUNTA($A2240:$K2240)=0,"",IF(AND(IFERROR($H2240,0)&gt;0,LEN(TRIM($K2240&amp;""))&gt;0,IFERROR(LOOKUP(2,1/((LISTS!$M$2:$M$13&lt;&gt;"")*ISNUMBER(SEARCH(LISTS!$M$2:$M$13,$I2240))),LISTS!$N$2:$N$13),"NO")="SI"),"SI","NO"))</f>
        <v/>
      </c>
      <c r="M2240" s="9">
        <f>IF(COUNTA($A2240:$K2240)=0,"",IF($K2240&lt;&gt;"",IF(COUNTIF($K$19:$K2240,$K2240)&gt;1,"SI","NO"),IF(COUNTIFS($A$19:$A2240,$A2240,$C$19:$C2240,$C2240,$J$19:$J2240,$J2240,$D$19:$D2240,$D2240)&gt;1,"SI","NO")))</f>
        <v/>
      </c>
      <c r="N2240" s="11">
        <f>IF(COUNTA($A2240:$K2240)=0,"",IF(AND($L2240="SI",$M2240="NO"),IFERROR($H2240,0),0))</f>
        <v/>
      </c>
      <c r="O2240" s="9">
        <f>IF(COUNTA($A2240:$K2240)=0,"",IF($M2240="SI","CUFE o factura duplicada dentro del reporte; no se suma dos veces",IF(IFERROR($H2240,0)&lt;=0,"DIAN reporta valor susceptible 0",IF($L2240="NO",IFERROR(LOOKUP(2,1/((LISTS!$M$2:$M$13&lt;&gt;"")*ISNUMBER(SEARCH(LISTS!$M$2:$M$13,$I2240))),LISTS!$O$2:$O$13),"Medio de pago no elegible o no identificado por DIAN"),"Apta automaticamente por pago electronico y base positiva"))))</f>
        <v/>
      </c>
    </row>
    <row r="2241">
      <c r="A2241" s="9" t="n"/>
      <c r="B2241" s="9" t="n"/>
      <c r="C2241" s="12" t="n"/>
      <c r="D2241" s="11" t="n"/>
      <c r="E2241" s="11" t="n"/>
      <c r="F2241" s="11" t="n"/>
      <c r="G2241" s="11" t="n"/>
      <c r="H2241" s="11" t="n"/>
      <c r="I2241" s="9" t="n"/>
      <c r="J2241" s="9" t="n"/>
      <c r="K2241" s="9" t="n"/>
      <c r="L2241" s="9">
        <f>IF(COUNTA($A2241:$K2241)=0,"",IF(AND(IFERROR($H2241,0)&gt;0,LEN(TRIM($K2241&amp;""))&gt;0,IFERROR(LOOKUP(2,1/((LISTS!$M$2:$M$13&lt;&gt;"")*ISNUMBER(SEARCH(LISTS!$M$2:$M$13,$I2241))),LISTS!$N$2:$N$13),"NO")="SI"),"SI","NO"))</f>
        <v/>
      </c>
      <c r="M2241" s="9">
        <f>IF(COUNTA($A2241:$K2241)=0,"",IF($K2241&lt;&gt;"",IF(COUNTIF($K$19:$K2241,$K2241)&gt;1,"SI","NO"),IF(COUNTIFS($A$19:$A2241,$A2241,$C$19:$C2241,$C2241,$J$19:$J2241,$J2241,$D$19:$D2241,$D2241)&gt;1,"SI","NO")))</f>
        <v/>
      </c>
      <c r="N2241" s="11">
        <f>IF(COUNTA($A2241:$K2241)=0,"",IF(AND($L2241="SI",$M2241="NO"),IFERROR($H2241,0),0))</f>
        <v/>
      </c>
      <c r="O2241" s="9">
        <f>IF(COUNTA($A2241:$K2241)=0,"",IF($M2241="SI","CUFE o factura duplicada dentro del reporte; no se suma dos veces",IF(IFERROR($H2241,0)&lt;=0,"DIAN reporta valor susceptible 0",IF($L2241="NO",IFERROR(LOOKUP(2,1/((LISTS!$M$2:$M$13&lt;&gt;"")*ISNUMBER(SEARCH(LISTS!$M$2:$M$13,$I2241))),LISTS!$O$2:$O$13),"Medio de pago no elegible o no identificado por DIAN"),"Apta automaticamente por pago electronico y base positiva"))))</f>
        <v/>
      </c>
    </row>
    <row r="2242">
      <c r="A2242" s="9" t="n"/>
      <c r="B2242" s="9" t="n"/>
      <c r="C2242" s="12" t="n"/>
      <c r="D2242" s="11" t="n"/>
      <c r="E2242" s="11" t="n"/>
      <c r="F2242" s="11" t="n"/>
      <c r="G2242" s="11" t="n"/>
      <c r="H2242" s="11" t="n"/>
      <c r="I2242" s="9" t="n"/>
      <c r="J2242" s="9" t="n"/>
      <c r="K2242" s="9" t="n"/>
      <c r="L2242" s="9">
        <f>IF(COUNTA($A2242:$K2242)=0,"",IF(AND(IFERROR($H2242,0)&gt;0,LEN(TRIM($K2242&amp;""))&gt;0,IFERROR(LOOKUP(2,1/((LISTS!$M$2:$M$13&lt;&gt;"")*ISNUMBER(SEARCH(LISTS!$M$2:$M$13,$I2242))),LISTS!$N$2:$N$13),"NO")="SI"),"SI","NO"))</f>
        <v/>
      </c>
      <c r="M2242" s="9">
        <f>IF(COUNTA($A2242:$K2242)=0,"",IF($K2242&lt;&gt;"",IF(COUNTIF($K$19:$K2242,$K2242)&gt;1,"SI","NO"),IF(COUNTIFS($A$19:$A2242,$A2242,$C$19:$C2242,$C2242,$J$19:$J2242,$J2242,$D$19:$D2242,$D2242)&gt;1,"SI","NO")))</f>
        <v/>
      </c>
      <c r="N2242" s="11">
        <f>IF(COUNTA($A2242:$K2242)=0,"",IF(AND($L2242="SI",$M2242="NO"),IFERROR($H2242,0),0))</f>
        <v/>
      </c>
      <c r="O2242" s="9">
        <f>IF(COUNTA($A2242:$K2242)=0,"",IF($M2242="SI","CUFE o factura duplicada dentro del reporte; no se suma dos veces",IF(IFERROR($H2242,0)&lt;=0,"DIAN reporta valor susceptible 0",IF($L2242="NO",IFERROR(LOOKUP(2,1/((LISTS!$M$2:$M$13&lt;&gt;"")*ISNUMBER(SEARCH(LISTS!$M$2:$M$13,$I2242))),LISTS!$O$2:$O$13),"Medio de pago no elegible o no identificado por DIAN"),"Apta automaticamente por pago electronico y base positiva"))))</f>
        <v/>
      </c>
    </row>
    <row r="2243">
      <c r="A2243" s="9" t="n"/>
      <c r="B2243" s="9" t="n"/>
      <c r="C2243" s="12" t="n"/>
      <c r="D2243" s="11" t="n"/>
      <c r="E2243" s="11" t="n"/>
      <c r="F2243" s="11" t="n"/>
      <c r="G2243" s="11" t="n"/>
      <c r="H2243" s="11" t="n"/>
      <c r="I2243" s="9" t="n"/>
      <c r="J2243" s="9" t="n"/>
      <c r="K2243" s="9" t="n"/>
      <c r="L2243" s="9">
        <f>IF(COUNTA($A2243:$K2243)=0,"",IF(AND(IFERROR($H2243,0)&gt;0,LEN(TRIM($K2243&amp;""))&gt;0,IFERROR(LOOKUP(2,1/((LISTS!$M$2:$M$13&lt;&gt;"")*ISNUMBER(SEARCH(LISTS!$M$2:$M$13,$I2243))),LISTS!$N$2:$N$13),"NO")="SI"),"SI","NO"))</f>
        <v/>
      </c>
      <c r="M2243" s="9">
        <f>IF(COUNTA($A2243:$K2243)=0,"",IF($K2243&lt;&gt;"",IF(COUNTIF($K$19:$K2243,$K2243)&gt;1,"SI","NO"),IF(COUNTIFS($A$19:$A2243,$A2243,$C$19:$C2243,$C2243,$J$19:$J2243,$J2243,$D$19:$D2243,$D2243)&gt;1,"SI","NO")))</f>
        <v/>
      </c>
      <c r="N2243" s="11">
        <f>IF(COUNTA($A2243:$K2243)=0,"",IF(AND($L2243="SI",$M2243="NO"),IFERROR($H2243,0),0))</f>
        <v/>
      </c>
      <c r="O2243" s="9">
        <f>IF(COUNTA($A2243:$K2243)=0,"",IF($M2243="SI","CUFE o factura duplicada dentro del reporte; no se suma dos veces",IF(IFERROR($H2243,0)&lt;=0,"DIAN reporta valor susceptible 0",IF($L2243="NO",IFERROR(LOOKUP(2,1/((LISTS!$M$2:$M$13&lt;&gt;"")*ISNUMBER(SEARCH(LISTS!$M$2:$M$13,$I2243))),LISTS!$O$2:$O$13),"Medio de pago no elegible o no identificado por DIAN"),"Apta automaticamente por pago electronico y base positiva"))))</f>
        <v/>
      </c>
    </row>
    <row r="2244">
      <c r="A2244" s="9" t="n"/>
      <c r="B2244" s="9" t="n"/>
      <c r="C2244" s="12" t="n"/>
      <c r="D2244" s="11" t="n"/>
      <c r="E2244" s="11" t="n"/>
      <c r="F2244" s="11" t="n"/>
      <c r="G2244" s="11" t="n"/>
      <c r="H2244" s="11" t="n"/>
      <c r="I2244" s="9" t="n"/>
      <c r="J2244" s="9" t="n"/>
      <c r="K2244" s="9" t="n"/>
      <c r="L2244" s="9">
        <f>IF(COUNTA($A2244:$K2244)=0,"",IF(AND(IFERROR($H2244,0)&gt;0,LEN(TRIM($K2244&amp;""))&gt;0,IFERROR(LOOKUP(2,1/((LISTS!$M$2:$M$13&lt;&gt;"")*ISNUMBER(SEARCH(LISTS!$M$2:$M$13,$I2244))),LISTS!$N$2:$N$13),"NO")="SI"),"SI","NO"))</f>
        <v/>
      </c>
      <c r="M2244" s="9">
        <f>IF(COUNTA($A2244:$K2244)=0,"",IF($K2244&lt;&gt;"",IF(COUNTIF($K$19:$K2244,$K2244)&gt;1,"SI","NO"),IF(COUNTIFS($A$19:$A2244,$A2244,$C$19:$C2244,$C2244,$J$19:$J2244,$J2244,$D$19:$D2244,$D2244)&gt;1,"SI","NO")))</f>
        <v/>
      </c>
      <c r="N2244" s="11">
        <f>IF(COUNTA($A2244:$K2244)=0,"",IF(AND($L2244="SI",$M2244="NO"),IFERROR($H2244,0),0))</f>
        <v/>
      </c>
      <c r="O2244" s="9">
        <f>IF(COUNTA($A2244:$K2244)=0,"",IF($M2244="SI","CUFE o factura duplicada dentro del reporte; no se suma dos veces",IF(IFERROR($H2244,0)&lt;=0,"DIAN reporta valor susceptible 0",IF($L2244="NO",IFERROR(LOOKUP(2,1/((LISTS!$M$2:$M$13&lt;&gt;"")*ISNUMBER(SEARCH(LISTS!$M$2:$M$13,$I2244))),LISTS!$O$2:$O$13),"Medio de pago no elegible o no identificado por DIAN"),"Apta automaticamente por pago electronico y base positiva"))))</f>
        <v/>
      </c>
    </row>
    <row r="2245">
      <c r="A2245" s="9" t="n"/>
      <c r="B2245" s="9" t="n"/>
      <c r="C2245" s="12" t="n"/>
      <c r="D2245" s="11" t="n"/>
      <c r="E2245" s="11" t="n"/>
      <c r="F2245" s="11" t="n"/>
      <c r="G2245" s="11" t="n"/>
      <c r="H2245" s="11" t="n"/>
      <c r="I2245" s="9" t="n"/>
      <c r="J2245" s="9" t="n"/>
      <c r="K2245" s="9" t="n"/>
      <c r="L2245" s="9">
        <f>IF(COUNTA($A2245:$K2245)=0,"",IF(AND(IFERROR($H2245,0)&gt;0,LEN(TRIM($K2245&amp;""))&gt;0,IFERROR(LOOKUP(2,1/((LISTS!$M$2:$M$13&lt;&gt;"")*ISNUMBER(SEARCH(LISTS!$M$2:$M$13,$I2245))),LISTS!$N$2:$N$13),"NO")="SI"),"SI","NO"))</f>
        <v/>
      </c>
      <c r="M2245" s="9">
        <f>IF(COUNTA($A2245:$K2245)=0,"",IF($K2245&lt;&gt;"",IF(COUNTIF($K$19:$K2245,$K2245)&gt;1,"SI","NO"),IF(COUNTIFS($A$19:$A2245,$A2245,$C$19:$C2245,$C2245,$J$19:$J2245,$J2245,$D$19:$D2245,$D2245)&gt;1,"SI","NO")))</f>
        <v/>
      </c>
      <c r="N2245" s="11">
        <f>IF(COUNTA($A2245:$K2245)=0,"",IF(AND($L2245="SI",$M2245="NO"),IFERROR($H2245,0),0))</f>
        <v/>
      </c>
      <c r="O2245" s="9">
        <f>IF(COUNTA($A2245:$K2245)=0,"",IF($M2245="SI","CUFE o factura duplicada dentro del reporte; no se suma dos veces",IF(IFERROR($H2245,0)&lt;=0,"DIAN reporta valor susceptible 0",IF($L2245="NO",IFERROR(LOOKUP(2,1/((LISTS!$M$2:$M$13&lt;&gt;"")*ISNUMBER(SEARCH(LISTS!$M$2:$M$13,$I2245))),LISTS!$O$2:$O$13),"Medio de pago no elegible o no identificado por DIAN"),"Apta automaticamente por pago electronico y base positiva"))))</f>
        <v/>
      </c>
    </row>
    <row r="2246">
      <c r="A2246" s="9" t="n"/>
      <c r="B2246" s="9" t="n"/>
      <c r="C2246" s="12" t="n"/>
      <c r="D2246" s="11" t="n"/>
      <c r="E2246" s="11" t="n"/>
      <c r="F2246" s="11" t="n"/>
      <c r="G2246" s="11" t="n"/>
      <c r="H2246" s="11" t="n"/>
      <c r="I2246" s="9" t="n"/>
      <c r="J2246" s="9" t="n"/>
      <c r="K2246" s="9" t="n"/>
      <c r="L2246" s="9">
        <f>IF(COUNTA($A2246:$K2246)=0,"",IF(AND(IFERROR($H2246,0)&gt;0,LEN(TRIM($K2246&amp;""))&gt;0,IFERROR(LOOKUP(2,1/((LISTS!$M$2:$M$13&lt;&gt;"")*ISNUMBER(SEARCH(LISTS!$M$2:$M$13,$I2246))),LISTS!$N$2:$N$13),"NO")="SI"),"SI","NO"))</f>
        <v/>
      </c>
      <c r="M2246" s="9">
        <f>IF(COUNTA($A2246:$K2246)=0,"",IF($K2246&lt;&gt;"",IF(COUNTIF($K$19:$K2246,$K2246)&gt;1,"SI","NO"),IF(COUNTIFS($A$19:$A2246,$A2246,$C$19:$C2246,$C2246,$J$19:$J2246,$J2246,$D$19:$D2246,$D2246)&gt;1,"SI","NO")))</f>
        <v/>
      </c>
      <c r="N2246" s="11">
        <f>IF(COUNTA($A2246:$K2246)=0,"",IF(AND($L2246="SI",$M2246="NO"),IFERROR($H2246,0),0))</f>
        <v/>
      </c>
      <c r="O2246" s="9">
        <f>IF(COUNTA($A2246:$K2246)=0,"",IF($M2246="SI","CUFE o factura duplicada dentro del reporte; no se suma dos veces",IF(IFERROR($H2246,0)&lt;=0,"DIAN reporta valor susceptible 0",IF($L2246="NO",IFERROR(LOOKUP(2,1/((LISTS!$M$2:$M$13&lt;&gt;"")*ISNUMBER(SEARCH(LISTS!$M$2:$M$13,$I2246))),LISTS!$O$2:$O$13),"Medio de pago no elegible o no identificado por DIAN"),"Apta automaticamente por pago electronico y base positiva"))))</f>
        <v/>
      </c>
    </row>
    <row r="2247">
      <c r="A2247" s="9" t="n"/>
      <c r="B2247" s="9" t="n"/>
      <c r="C2247" s="12" t="n"/>
      <c r="D2247" s="11" t="n"/>
      <c r="E2247" s="11" t="n"/>
      <c r="F2247" s="11" t="n"/>
      <c r="G2247" s="11" t="n"/>
      <c r="H2247" s="11" t="n"/>
      <c r="I2247" s="9" t="n"/>
      <c r="J2247" s="9" t="n"/>
      <c r="K2247" s="9" t="n"/>
      <c r="L2247" s="9">
        <f>IF(COUNTA($A2247:$K2247)=0,"",IF(AND(IFERROR($H2247,0)&gt;0,LEN(TRIM($K2247&amp;""))&gt;0,IFERROR(LOOKUP(2,1/((LISTS!$M$2:$M$13&lt;&gt;"")*ISNUMBER(SEARCH(LISTS!$M$2:$M$13,$I2247))),LISTS!$N$2:$N$13),"NO")="SI"),"SI","NO"))</f>
        <v/>
      </c>
      <c r="M2247" s="9">
        <f>IF(COUNTA($A2247:$K2247)=0,"",IF($K2247&lt;&gt;"",IF(COUNTIF($K$19:$K2247,$K2247)&gt;1,"SI","NO"),IF(COUNTIFS($A$19:$A2247,$A2247,$C$19:$C2247,$C2247,$J$19:$J2247,$J2247,$D$19:$D2247,$D2247)&gt;1,"SI","NO")))</f>
        <v/>
      </c>
      <c r="N2247" s="11">
        <f>IF(COUNTA($A2247:$K2247)=0,"",IF(AND($L2247="SI",$M2247="NO"),IFERROR($H2247,0),0))</f>
        <v/>
      </c>
      <c r="O2247" s="9">
        <f>IF(COUNTA($A2247:$K2247)=0,"",IF($M2247="SI","CUFE o factura duplicada dentro del reporte; no se suma dos veces",IF(IFERROR($H2247,0)&lt;=0,"DIAN reporta valor susceptible 0",IF($L2247="NO",IFERROR(LOOKUP(2,1/((LISTS!$M$2:$M$13&lt;&gt;"")*ISNUMBER(SEARCH(LISTS!$M$2:$M$13,$I2247))),LISTS!$O$2:$O$13),"Medio de pago no elegible o no identificado por DIAN"),"Apta automaticamente por pago electronico y base positiva"))))</f>
        <v/>
      </c>
    </row>
    <row r="2248">
      <c r="A2248" s="9" t="n"/>
      <c r="B2248" s="9" t="n"/>
      <c r="C2248" s="12" t="n"/>
      <c r="D2248" s="11" t="n"/>
      <c r="E2248" s="11" t="n"/>
      <c r="F2248" s="11" t="n"/>
      <c r="G2248" s="11" t="n"/>
      <c r="H2248" s="11" t="n"/>
      <c r="I2248" s="9" t="n"/>
      <c r="J2248" s="9" t="n"/>
      <c r="K2248" s="9" t="n"/>
      <c r="L2248" s="9">
        <f>IF(COUNTA($A2248:$K2248)=0,"",IF(AND(IFERROR($H2248,0)&gt;0,LEN(TRIM($K2248&amp;""))&gt;0,IFERROR(LOOKUP(2,1/((LISTS!$M$2:$M$13&lt;&gt;"")*ISNUMBER(SEARCH(LISTS!$M$2:$M$13,$I2248))),LISTS!$N$2:$N$13),"NO")="SI"),"SI","NO"))</f>
        <v/>
      </c>
      <c r="M2248" s="9">
        <f>IF(COUNTA($A2248:$K2248)=0,"",IF($K2248&lt;&gt;"",IF(COUNTIF($K$19:$K2248,$K2248)&gt;1,"SI","NO"),IF(COUNTIFS($A$19:$A2248,$A2248,$C$19:$C2248,$C2248,$J$19:$J2248,$J2248,$D$19:$D2248,$D2248)&gt;1,"SI","NO")))</f>
        <v/>
      </c>
      <c r="N2248" s="11">
        <f>IF(COUNTA($A2248:$K2248)=0,"",IF(AND($L2248="SI",$M2248="NO"),IFERROR($H2248,0),0))</f>
        <v/>
      </c>
      <c r="O2248" s="9">
        <f>IF(COUNTA($A2248:$K2248)=0,"",IF($M2248="SI","CUFE o factura duplicada dentro del reporte; no se suma dos veces",IF(IFERROR($H2248,0)&lt;=0,"DIAN reporta valor susceptible 0",IF($L2248="NO",IFERROR(LOOKUP(2,1/((LISTS!$M$2:$M$13&lt;&gt;"")*ISNUMBER(SEARCH(LISTS!$M$2:$M$13,$I2248))),LISTS!$O$2:$O$13),"Medio de pago no elegible o no identificado por DIAN"),"Apta automaticamente por pago electronico y base positiva"))))</f>
        <v/>
      </c>
    </row>
    <row r="2249">
      <c r="A2249" s="9" t="n"/>
      <c r="B2249" s="9" t="n"/>
      <c r="C2249" s="12" t="n"/>
      <c r="D2249" s="11" t="n"/>
      <c r="E2249" s="11" t="n"/>
      <c r="F2249" s="11" t="n"/>
      <c r="G2249" s="11" t="n"/>
      <c r="H2249" s="11" t="n"/>
      <c r="I2249" s="9" t="n"/>
      <c r="J2249" s="9" t="n"/>
      <c r="K2249" s="9" t="n"/>
      <c r="L2249" s="9">
        <f>IF(COUNTA($A2249:$K2249)=0,"",IF(AND(IFERROR($H2249,0)&gt;0,LEN(TRIM($K2249&amp;""))&gt;0,IFERROR(LOOKUP(2,1/((LISTS!$M$2:$M$13&lt;&gt;"")*ISNUMBER(SEARCH(LISTS!$M$2:$M$13,$I2249))),LISTS!$N$2:$N$13),"NO")="SI"),"SI","NO"))</f>
        <v/>
      </c>
      <c r="M2249" s="9">
        <f>IF(COUNTA($A2249:$K2249)=0,"",IF($K2249&lt;&gt;"",IF(COUNTIF($K$19:$K2249,$K2249)&gt;1,"SI","NO"),IF(COUNTIFS($A$19:$A2249,$A2249,$C$19:$C2249,$C2249,$J$19:$J2249,$J2249,$D$19:$D2249,$D2249)&gt;1,"SI","NO")))</f>
        <v/>
      </c>
      <c r="N2249" s="11">
        <f>IF(COUNTA($A2249:$K2249)=0,"",IF(AND($L2249="SI",$M2249="NO"),IFERROR($H2249,0),0))</f>
        <v/>
      </c>
      <c r="O2249" s="9">
        <f>IF(COUNTA($A2249:$K2249)=0,"",IF($M2249="SI","CUFE o factura duplicada dentro del reporte; no se suma dos veces",IF(IFERROR($H2249,0)&lt;=0,"DIAN reporta valor susceptible 0",IF($L2249="NO",IFERROR(LOOKUP(2,1/((LISTS!$M$2:$M$13&lt;&gt;"")*ISNUMBER(SEARCH(LISTS!$M$2:$M$13,$I2249))),LISTS!$O$2:$O$13),"Medio de pago no elegible o no identificado por DIAN"),"Apta automaticamente por pago electronico y base positiva"))))</f>
        <v/>
      </c>
    </row>
    <row r="2250">
      <c r="A2250" s="9" t="n"/>
      <c r="B2250" s="9" t="n"/>
      <c r="C2250" s="12" t="n"/>
      <c r="D2250" s="11" t="n"/>
      <c r="E2250" s="11" t="n"/>
      <c r="F2250" s="11" t="n"/>
      <c r="G2250" s="11" t="n"/>
      <c r="H2250" s="11" t="n"/>
      <c r="I2250" s="9" t="n"/>
      <c r="J2250" s="9" t="n"/>
      <c r="K2250" s="9" t="n"/>
      <c r="L2250" s="9">
        <f>IF(COUNTA($A2250:$K2250)=0,"",IF(AND(IFERROR($H2250,0)&gt;0,LEN(TRIM($K2250&amp;""))&gt;0,IFERROR(LOOKUP(2,1/((LISTS!$M$2:$M$13&lt;&gt;"")*ISNUMBER(SEARCH(LISTS!$M$2:$M$13,$I2250))),LISTS!$N$2:$N$13),"NO")="SI"),"SI","NO"))</f>
        <v/>
      </c>
      <c r="M2250" s="9">
        <f>IF(COUNTA($A2250:$K2250)=0,"",IF($K2250&lt;&gt;"",IF(COUNTIF($K$19:$K2250,$K2250)&gt;1,"SI","NO"),IF(COUNTIFS($A$19:$A2250,$A2250,$C$19:$C2250,$C2250,$J$19:$J2250,$J2250,$D$19:$D2250,$D2250)&gt;1,"SI","NO")))</f>
        <v/>
      </c>
      <c r="N2250" s="11">
        <f>IF(COUNTA($A2250:$K2250)=0,"",IF(AND($L2250="SI",$M2250="NO"),IFERROR($H2250,0),0))</f>
        <v/>
      </c>
      <c r="O2250" s="9">
        <f>IF(COUNTA($A2250:$K2250)=0,"",IF($M2250="SI","CUFE o factura duplicada dentro del reporte; no se suma dos veces",IF(IFERROR($H2250,0)&lt;=0,"DIAN reporta valor susceptible 0",IF($L2250="NO",IFERROR(LOOKUP(2,1/((LISTS!$M$2:$M$13&lt;&gt;"")*ISNUMBER(SEARCH(LISTS!$M$2:$M$13,$I2250))),LISTS!$O$2:$O$13),"Medio de pago no elegible o no identificado por DIAN"),"Apta automaticamente por pago electronico y base positiva"))))</f>
        <v/>
      </c>
    </row>
    <row r="2251">
      <c r="A2251" s="9" t="n"/>
      <c r="B2251" s="9" t="n"/>
      <c r="C2251" s="12" t="n"/>
      <c r="D2251" s="11" t="n"/>
      <c r="E2251" s="11" t="n"/>
      <c r="F2251" s="11" t="n"/>
      <c r="G2251" s="11" t="n"/>
      <c r="H2251" s="11" t="n"/>
      <c r="I2251" s="9" t="n"/>
      <c r="J2251" s="9" t="n"/>
      <c r="K2251" s="9" t="n"/>
      <c r="L2251" s="9">
        <f>IF(COUNTA($A2251:$K2251)=0,"",IF(AND(IFERROR($H2251,0)&gt;0,LEN(TRIM($K2251&amp;""))&gt;0,IFERROR(LOOKUP(2,1/((LISTS!$M$2:$M$13&lt;&gt;"")*ISNUMBER(SEARCH(LISTS!$M$2:$M$13,$I2251))),LISTS!$N$2:$N$13),"NO")="SI"),"SI","NO"))</f>
        <v/>
      </c>
      <c r="M2251" s="9">
        <f>IF(COUNTA($A2251:$K2251)=0,"",IF($K2251&lt;&gt;"",IF(COUNTIF($K$19:$K2251,$K2251)&gt;1,"SI","NO"),IF(COUNTIFS($A$19:$A2251,$A2251,$C$19:$C2251,$C2251,$J$19:$J2251,$J2251,$D$19:$D2251,$D2251)&gt;1,"SI","NO")))</f>
        <v/>
      </c>
      <c r="N2251" s="11">
        <f>IF(COUNTA($A2251:$K2251)=0,"",IF(AND($L2251="SI",$M2251="NO"),IFERROR($H2251,0),0))</f>
        <v/>
      </c>
      <c r="O2251" s="9">
        <f>IF(COUNTA($A2251:$K2251)=0,"",IF($M2251="SI","CUFE o factura duplicada dentro del reporte; no se suma dos veces",IF(IFERROR($H2251,0)&lt;=0,"DIAN reporta valor susceptible 0",IF($L2251="NO",IFERROR(LOOKUP(2,1/((LISTS!$M$2:$M$13&lt;&gt;"")*ISNUMBER(SEARCH(LISTS!$M$2:$M$13,$I2251))),LISTS!$O$2:$O$13),"Medio de pago no elegible o no identificado por DIAN"),"Apta automaticamente por pago electronico y base positiva"))))</f>
        <v/>
      </c>
    </row>
    <row r="2252">
      <c r="A2252" s="9" t="n"/>
      <c r="B2252" s="9" t="n"/>
      <c r="C2252" s="12" t="n"/>
      <c r="D2252" s="11" t="n"/>
      <c r="E2252" s="11" t="n"/>
      <c r="F2252" s="11" t="n"/>
      <c r="G2252" s="11" t="n"/>
      <c r="H2252" s="11" t="n"/>
      <c r="I2252" s="9" t="n"/>
      <c r="J2252" s="9" t="n"/>
      <c r="K2252" s="9" t="n"/>
      <c r="L2252" s="9">
        <f>IF(COUNTA($A2252:$K2252)=0,"",IF(AND(IFERROR($H2252,0)&gt;0,LEN(TRIM($K2252&amp;""))&gt;0,IFERROR(LOOKUP(2,1/((LISTS!$M$2:$M$13&lt;&gt;"")*ISNUMBER(SEARCH(LISTS!$M$2:$M$13,$I2252))),LISTS!$N$2:$N$13),"NO")="SI"),"SI","NO"))</f>
        <v/>
      </c>
      <c r="M2252" s="9">
        <f>IF(COUNTA($A2252:$K2252)=0,"",IF($K2252&lt;&gt;"",IF(COUNTIF($K$19:$K2252,$K2252)&gt;1,"SI","NO"),IF(COUNTIFS($A$19:$A2252,$A2252,$C$19:$C2252,$C2252,$J$19:$J2252,$J2252,$D$19:$D2252,$D2252)&gt;1,"SI","NO")))</f>
        <v/>
      </c>
      <c r="N2252" s="11">
        <f>IF(COUNTA($A2252:$K2252)=0,"",IF(AND($L2252="SI",$M2252="NO"),IFERROR($H2252,0),0))</f>
        <v/>
      </c>
      <c r="O2252" s="9">
        <f>IF(COUNTA($A2252:$K2252)=0,"",IF($M2252="SI","CUFE o factura duplicada dentro del reporte; no se suma dos veces",IF(IFERROR($H2252,0)&lt;=0,"DIAN reporta valor susceptible 0",IF($L2252="NO",IFERROR(LOOKUP(2,1/((LISTS!$M$2:$M$13&lt;&gt;"")*ISNUMBER(SEARCH(LISTS!$M$2:$M$13,$I2252))),LISTS!$O$2:$O$13),"Medio de pago no elegible o no identificado por DIAN"),"Apta automaticamente por pago electronico y base positiva"))))</f>
        <v/>
      </c>
    </row>
    <row r="2253">
      <c r="A2253" s="9" t="n"/>
      <c r="B2253" s="9" t="n"/>
      <c r="C2253" s="12" t="n"/>
      <c r="D2253" s="11" t="n"/>
      <c r="E2253" s="11" t="n"/>
      <c r="F2253" s="11" t="n"/>
      <c r="G2253" s="11" t="n"/>
      <c r="H2253" s="11" t="n"/>
      <c r="I2253" s="9" t="n"/>
      <c r="J2253" s="9" t="n"/>
      <c r="K2253" s="9" t="n"/>
      <c r="L2253" s="9">
        <f>IF(COUNTA($A2253:$K2253)=0,"",IF(AND(IFERROR($H2253,0)&gt;0,LEN(TRIM($K2253&amp;""))&gt;0,IFERROR(LOOKUP(2,1/((LISTS!$M$2:$M$13&lt;&gt;"")*ISNUMBER(SEARCH(LISTS!$M$2:$M$13,$I2253))),LISTS!$N$2:$N$13),"NO")="SI"),"SI","NO"))</f>
        <v/>
      </c>
      <c r="M2253" s="9">
        <f>IF(COUNTA($A2253:$K2253)=0,"",IF($K2253&lt;&gt;"",IF(COUNTIF($K$19:$K2253,$K2253)&gt;1,"SI","NO"),IF(COUNTIFS($A$19:$A2253,$A2253,$C$19:$C2253,$C2253,$J$19:$J2253,$J2253,$D$19:$D2253,$D2253)&gt;1,"SI","NO")))</f>
        <v/>
      </c>
      <c r="N2253" s="11">
        <f>IF(COUNTA($A2253:$K2253)=0,"",IF(AND($L2253="SI",$M2253="NO"),IFERROR($H2253,0),0))</f>
        <v/>
      </c>
      <c r="O2253" s="9">
        <f>IF(COUNTA($A2253:$K2253)=0,"",IF($M2253="SI","CUFE o factura duplicada dentro del reporte; no se suma dos veces",IF(IFERROR($H2253,0)&lt;=0,"DIAN reporta valor susceptible 0",IF($L2253="NO",IFERROR(LOOKUP(2,1/((LISTS!$M$2:$M$13&lt;&gt;"")*ISNUMBER(SEARCH(LISTS!$M$2:$M$13,$I2253))),LISTS!$O$2:$O$13),"Medio de pago no elegible o no identificado por DIAN"),"Apta automaticamente por pago electronico y base positiva"))))</f>
        <v/>
      </c>
    </row>
    <row r="2254">
      <c r="A2254" s="9" t="n"/>
      <c r="B2254" s="9" t="n"/>
      <c r="C2254" s="12" t="n"/>
      <c r="D2254" s="11" t="n"/>
      <c r="E2254" s="11" t="n"/>
      <c r="F2254" s="11" t="n"/>
      <c r="G2254" s="11" t="n"/>
      <c r="H2254" s="11" t="n"/>
      <c r="I2254" s="9" t="n"/>
      <c r="J2254" s="9" t="n"/>
      <c r="K2254" s="9" t="n"/>
      <c r="L2254" s="9">
        <f>IF(COUNTA($A2254:$K2254)=0,"",IF(AND(IFERROR($H2254,0)&gt;0,LEN(TRIM($K2254&amp;""))&gt;0,IFERROR(LOOKUP(2,1/((LISTS!$M$2:$M$13&lt;&gt;"")*ISNUMBER(SEARCH(LISTS!$M$2:$M$13,$I2254))),LISTS!$N$2:$N$13),"NO")="SI"),"SI","NO"))</f>
        <v/>
      </c>
      <c r="M2254" s="9">
        <f>IF(COUNTA($A2254:$K2254)=0,"",IF($K2254&lt;&gt;"",IF(COUNTIF($K$19:$K2254,$K2254)&gt;1,"SI","NO"),IF(COUNTIFS($A$19:$A2254,$A2254,$C$19:$C2254,$C2254,$J$19:$J2254,$J2254,$D$19:$D2254,$D2254)&gt;1,"SI","NO")))</f>
        <v/>
      </c>
      <c r="N2254" s="11">
        <f>IF(COUNTA($A2254:$K2254)=0,"",IF(AND($L2254="SI",$M2254="NO"),IFERROR($H2254,0),0))</f>
        <v/>
      </c>
      <c r="O2254" s="9">
        <f>IF(COUNTA($A2254:$K2254)=0,"",IF($M2254="SI","CUFE o factura duplicada dentro del reporte; no se suma dos veces",IF(IFERROR($H2254,0)&lt;=0,"DIAN reporta valor susceptible 0",IF($L2254="NO",IFERROR(LOOKUP(2,1/((LISTS!$M$2:$M$13&lt;&gt;"")*ISNUMBER(SEARCH(LISTS!$M$2:$M$13,$I2254))),LISTS!$O$2:$O$13),"Medio de pago no elegible o no identificado por DIAN"),"Apta automaticamente por pago electronico y base positiva"))))</f>
        <v/>
      </c>
    </row>
    <row r="2255">
      <c r="A2255" s="9" t="n"/>
      <c r="B2255" s="9" t="n"/>
      <c r="C2255" s="12" t="n"/>
      <c r="D2255" s="11" t="n"/>
      <c r="E2255" s="11" t="n"/>
      <c r="F2255" s="11" t="n"/>
      <c r="G2255" s="11" t="n"/>
      <c r="H2255" s="11" t="n"/>
      <c r="I2255" s="9" t="n"/>
      <c r="J2255" s="9" t="n"/>
      <c r="K2255" s="9" t="n"/>
      <c r="L2255" s="9">
        <f>IF(COUNTA($A2255:$K2255)=0,"",IF(AND(IFERROR($H2255,0)&gt;0,LEN(TRIM($K2255&amp;""))&gt;0,IFERROR(LOOKUP(2,1/((LISTS!$M$2:$M$13&lt;&gt;"")*ISNUMBER(SEARCH(LISTS!$M$2:$M$13,$I2255))),LISTS!$N$2:$N$13),"NO")="SI"),"SI","NO"))</f>
        <v/>
      </c>
      <c r="M2255" s="9">
        <f>IF(COUNTA($A2255:$K2255)=0,"",IF($K2255&lt;&gt;"",IF(COUNTIF($K$19:$K2255,$K2255)&gt;1,"SI","NO"),IF(COUNTIFS($A$19:$A2255,$A2255,$C$19:$C2255,$C2255,$J$19:$J2255,$J2255,$D$19:$D2255,$D2255)&gt;1,"SI","NO")))</f>
        <v/>
      </c>
      <c r="N2255" s="11">
        <f>IF(COUNTA($A2255:$K2255)=0,"",IF(AND($L2255="SI",$M2255="NO"),IFERROR($H2255,0),0))</f>
        <v/>
      </c>
      <c r="O2255" s="9">
        <f>IF(COUNTA($A2255:$K2255)=0,"",IF($M2255="SI","CUFE o factura duplicada dentro del reporte; no se suma dos veces",IF(IFERROR($H2255,0)&lt;=0,"DIAN reporta valor susceptible 0",IF($L2255="NO",IFERROR(LOOKUP(2,1/((LISTS!$M$2:$M$13&lt;&gt;"")*ISNUMBER(SEARCH(LISTS!$M$2:$M$13,$I2255))),LISTS!$O$2:$O$13),"Medio de pago no elegible o no identificado por DIAN"),"Apta automaticamente por pago electronico y base positiva"))))</f>
        <v/>
      </c>
    </row>
    <row r="2256">
      <c r="A2256" s="9" t="n"/>
      <c r="B2256" s="9" t="n"/>
      <c r="C2256" s="12" t="n"/>
      <c r="D2256" s="11" t="n"/>
      <c r="E2256" s="11" t="n"/>
      <c r="F2256" s="11" t="n"/>
      <c r="G2256" s="11" t="n"/>
      <c r="H2256" s="11" t="n"/>
      <c r="I2256" s="9" t="n"/>
      <c r="J2256" s="9" t="n"/>
      <c r="K2256" s="9" t="n"/>
      <c r="L2256" s="9">
        <f>IF(COUNTA($A2256:$K2256)=0,"",IF(AND(IFERROR($H2256,0)&gt;0,LEN(TRIM($K2256&amp;""))&gt;0,IFERROR(LOOKUP(2,1/((LISTS!$M$2:$M$13&lt;&gt;"")*ISNUMBER(SEARCH(LISTS!$M$2:$M$13,$I2256))),LISTS!$N$2:$N$13),"NO")="SI"),"SI","NO"))</f>
        <v/>
      </c>
      <c r="M2256" s="9">
        <f>IF(COUNTA($A2256:$K2256)=0,"",IF($K2256&lt;&gt;"",IF(COUNTIF($K$19:$K2256,$K2256)&gt;1,"SI","NO"),IF(COUNTIFS($A$19:$A2256,$A2256,$C$19:$C2256,$C2256,$J$19:$J2256,$J2256,$D$19:$D2256,$D2256)&gt;1,"SI","NO")))</f>
        <v/>
      </c>
      <c r="N2256" s="11">
        <f>IF(COUNTA($A2256:$K2256)=0,"",IF(AND($L2256="SI",$M2256="NO"),IFERROR($H2256,0),0))</f>
        <v/>
      </c>
      <c r="O2256" s="9">
        <f>IF(COUNTA($A2256:$K2256)=0,"",IF($M2256="SI","CUFE o factura duplicada dentro del reporte; no se suma dos veces",IF(IFERROR($H2256,0)&lt;=0,"DIAN reporta valor susceptible 0",IF($L2256="NO",IFERROR(LOOKUP(2,1/((LISTS!$M$2:$M$13&lt;&gt;"")*ISNUMBER(SEARCH(LISTS!$M$2:$M$13,$I2256))),LISTS!$O$2:$O$13),"Medio de pago no elegible o no identificado por DIAN"),"Apta automaticamente por pago electronico y base positiva"))))</f>
        <v/>
      </c>
    </row>
    <row r="2257">
      <c r="A2257" s="9" t="n"/>
      <c r="B2257" s="9" t="n"/>
      <c r="C2257" s="12" t="n"/>
      <c r="D2257" s="11" t="n"/>
      <c r="E2257" s="11" t="n"/>
      <c r="F2257" s="11" t="n"/>
      <c r="G2257" s="11" t="n"/>
      <c r="H2257" s="11" t="n"/>
      <c r="I2257" s="9" t="n"/>
      <c r="J2257" s="9" t="n"/>
      <c r="K2257" s="9" t="n"/>
      <c r="L2257" s="9">
        <f>IF(COUNTA($A2257:$K2257)=0,"",IF(AND(IFERROR($H2257,0)&gt;0,LEN(TRIM($K2257&amp;""))&gt;0,IFERROR(LOOKUP(2,1/((LISTS!$M$2:$M$13&lt;&gt;"")*ISNUMBER(SEARCH(LISTS!$M$2:$M$13,$I2257))),LISTS!$N$2:$N$13),"NO")="SI"),"SI","NO"))</f>
        <v/>
      </c>
      <c r="M2257" s="9">
        <f>IF(COUNTA($A2257:$K2257)=0,"",IF($K2257&lt;&gt;"",IF(COUNTIF($K$19:$K2257,$K2257)&gt;1,"SI","NO"),IF(COUNTIFS($A$19:$A2257,$A2257,$C$19:$C2257,$C2257,$J$19:$J2257,$J2257,$D$19:$D2257,$D2257)&gt;1,"SI","NO")))</f>
        <v/>
      </c>
      <c r="N2257" s="11">
        <f>IF(COUNTA($A2257:$K2257)=0,"",IF(AND($L2257="SI",$M2257="NO"),IFERROR($H2257,0),0))</f>
        <v/>
      </c>
      <c r="O2257" s="9">
        <f>IF(COUNTA($A2257:$K2257)=0,"",IF($M2257="SI","CUFE o factura duplicada dentro del reporte; no se suma dos veces",IF(IFERROR($H2257,0)&lt;=0,"DIAN reporta valor susceptible 0",IF($L2257="NO",IFERROR(LOOKUP(2,1/((LISTS!$M$2:$M$13&lt;&gt;"")*ISNUMBER(SEARCH(LISTS!$M$2:$M$13,$I2257))),LISTS!$O$2:$O$13),"Medio de pago no elegible o no identificado por DIAN"),"Apta automaticamente por pago electronico y base positiva"))))</f>
        <v/>
      </c>
    </row>
    <row r="2258">
      <c r="A2258" s="9" t="n"/>
      <c r="B2258" s="9" t="n"/>
      <c r="C2258" s="12" t="n"/>
      <c r="D2258" s="11" t="n"/>
      <c r="E2258" s="11" t="n"/>
      <c r="F2258" s="11" t="n"/>
      <c r="G2258" s="11" t="n"/>
      <c r="H2258" s="11" t="n"/>
      <c r="I2258" s="9" t="n"/>
      <c r="J2258" s="9" t="n"/>
      <c r="K2258" s="9" t="n"/>
      <c r="L2258" s="9">
        <f>IF(COUNTA($A2258:$K2258)=0,"",IF(AND(IFERROR($H2258,0)&gt;0,LEN(TRIM($K2258&amp;""))&gt;0,IFERROR(LOOKUP(2,1/((LISTS!$M$2:$M$13&lt;&gt;"")*ISNUMBER(SEARCH(LISTS!$M$2:$M$13,$I2258))),LISTS!$N$2:$N$13),"NO")="SI"),"SI","NO"))</f>
        <v/>
      </c>
      <c r="M2258" s="9">
        <f>IF(COUNTA($A2258:$K2258)=0,"",IF($K2258&lt;&gt;"",IF(COUNTIF($K$19:$K2258,$K2258)&gt;1,"SI","NO"),IF(COUNTIFS($A$19:$A2258,$A2258,$C$19:$C2258,$C2258,$J$19:$J2258,$J2258,$D$19:$D2258,$D2258)&gt;1,"SI","NO")))</f>
        <v/>
      </c>
      <c r="N2258" s="11">
        <f>IF(COUNTA($A2258:$K2258)=0,"",IF(AND($L2258="SI",$M2258="NO"),IFERROR($H2258,0),0))</f>
        <v/>
      </c>
      <c r="O2258" s="9">
        <f>IF(COUNTA($A2258:$K2258)=0,"",IF($M2258="SI","CUFE o factura duplicada dentro del reporte; no se suma dos veces",IF(IFERROR($H2258,0)&lt;=0,"DIAN reporta valor susceptible 0",IF($L2258="NO",IFERROR(LOOKUP(2,1/((LISTS!$M$2:$M$13&lt;&gt;"")*ISNUMBER(SEARCH(LISTS!$M$2:$M$13,$I2258))),LISTS!$O$2:$O$13),"Medio de pago no elegible o no identificado por DIAN"),"Apta automaticamente por pago electronico y base positiva"))))</f>
        <v/>
      </c>
    </row>
    <row r="2259">
      <c r="A2259" s="9" t="n"/>
      <c r="B2259" s="9" t="n"/>
      <c r="C2259" s="12" t="n"/>
      <c r="D2259" s="11" t="n"/>
      <c r="E2259" s="11" t="n"/>
      <c r="F2259" s="11" t="n"/>
      <c r="G2259" s="11" t="n"/>
      <c r="H2259" s="11" t="n"/>
      <c r="I2259" s="9" t="n"/>
      <c r="J2259" s="9" t="n"/>
      <c r="K2259" s="9" t="n"/>
      <c r="L2259" s="9">
        <f>IF(COUNTA($A2259:$K2259)=0,"",IF(AND(IFERROR($H2259,0)&gt;0,LEN(TRIM($K2259&amp;""))&gt;0,IFERROR(LOOKUP(2,1/((LISTS!$M$2:$M$13&lt;&gt;"")*ISNUMBER(SEARCH(LISTS!$M$2:$M$13,$I2259))),LISTS!$N$2:$N$13),"NO")="SI"),"SI","NO"))</f>
        <v/>
      </c>
      <c r="M2259" s="9">
        <f>IF(COUNTA($A2259:$K2259)=0,"",IF($K2259&lt;&gt;"",IF(COUNTIF($K$19:$K2259,$K2259)&gt;1,"SI","NO"),IF(COUNTIFS($A$19:$A2259,$A2259,$C$19:$C2259,$C2259,$J$19:$J2259,$J2259,$D$19:$D2259,$D2259)&gt;1,"SI","NO")))</f>
        <v/>
      </c>
      <c r="N2259" s="11">
        <f>IF(COUNTA($A2259:$K2259)=0,"",IF(AND($L2259="SI",$M2259="NO"),IFERROR($H2259,0),0))</f>
        <v/>
      </c>
      <c r="O2259" s="9">
        <f>IF(COUNTA($A2259:$K2259)=0,"",IF($M2259="SI","CUFE o factura duplicada dentro del reporte; no se suma dos veces",IF(IFERROR($H2259,0)&lt;=0,"DIAN reporta valor susceptible 0",IF($L2259="NO",IFERROR(LOOKUP(2,1/((LISTS!$M$2:$M$13&lt;&gt;"")*ISNUMBER(SEARCH(LISTS!$M$2:$M$13,$I2259))),LISTS!$O$2:$O$13),"Medio de pago no elegible o no identificado por DIAN"),"Apta automaticamente por pago electronico y base positiva"))))</f>
        <v/>
      </c>
    </row>
    <row r="2260">
      <c r="A2260" s="9" t="n"/>
      <c r="B2260" s="9" t="n"/>
      <c r="C2260" s="12" t="n"/>
      <c r="D2260" s="11" t="n"/>
      <c r="E2260" s="11" t="n"/>
      <c r="F2260" s="11" t="n"/>
      <c r="G2260" s="11" t="n"/>
      <c r="H2260" s="11" t="n"/>
      <c r="I2260" s="9" t="n"/>
      <c r="J2260" s="9" t="n"/>
      <c r="K2260" s="9" t="n"/>
      <c r="L2260" s="9">
        <f>IF(COUNTA($A2260:$K2260)=0,"",IF(AND(IFERROR($H2260,0)&gt;0,LEN(TRIM($K2260&amp;""))&gt;0,IFERROR(LOOKUP(2,1/((LISTS!$M$2:$M$13&lt;&gt;"")*ISNUMBER(SEARCH(LISTS!$M$2:$M$13,$I2260))),LISTS!$N$2:$N$13),"NO")="SI"),"SI","NO"))</f>
        <v/>
      </c>
      <c r="M2260" s="9">
        <f>IF(COUNTA($A2260:$K2260)=0,"",IF($K2260&lt;&gt;"",IF(COUNTIF($K$19:$K2260,$K2260)&gt;1,"SI","NO"),IF(COUNTIFS($A$19:$A2260,$A2260,$C$19:$C2260,$C2260,$J$19:$J2260,$J2260,$D$19:$D2260,$D2260)&gt;1,"SI","NO")))</f>
        <v/>
      </c>
      <c r="N2260" s="11">
        <f>IF(COUNTA($A2260:$K2260)=0,"",IF(AND($L2260="SI",$M2260="NO"),IFERROR($H2260,0),0))</f>
        <v/>
      </c>
      <c r="O2260" s="9">
        <f>IF(COUNTA($A2260:$K2260)=0,"",IF($M2260="SI","CUFE o factura duplicada dentro del reporte; no se suma dos veces",IF(IFERROR($H2260,0)&lt;=0,"DIAN reporta valor susceptible 0",IF($L2260="NO",IFERROR(LOOKUP(2,1/((LISTS!$M$2:$M$13&lt;&gt;"")*ISNUMBER(SEARCH(LISTS!$M$2:$M$13,$I2260))),LISTS!$O$2:$O$13),"Medio de pago no elegible o no identificado por DIAN"),"Apta automaticamente por pago electronico y base positiva"))))</f>
        <v/>
      </c>
    </row>
    <row r="2261">
      <c r="A2261" s="9" t="n"/>
      <c r="B2261" s="9" t="n"/>
      <c r="C2261" s="12" t="n"/>
      <c r="D2261" s="11" t="n"/>
      <c r="E2261" s="11" t="n"/>
      <c r="F2261" s="11" t="n"/>
      <c r="G2261" s="11" t="n"/>
      <c r="H2261" s="11" t="n"/>
      <c r="I2261" s="9" t="n"/>
      <c r="J2261" s="9" t="n"/>
      <c r="K2261" s="9" t="n"/>
      <c r="L2261" s="9">
        <f>IF(COUNTA($A2261:$K2261)=0,"",IF(AND(IFERROR($H2261,0)&gt;0,LEN(TRIM($K2261&amp;""))&gt;0,IFERROR(LOOKUP(2,1/((LISTS!$M$2:$M$13&lt;&gt;"")*ISNUMBER(SEARCH(LISTS!$M$2:$M$13,$I2261))),LISTS!$N$2:$N$13),"NO")="SI"),"SI","NO"))</f>
        <v/>
      </c>
      <c r="M2261" s="9">
        <f>IF(COUNTA($A2261:$K2261)=0,"",IF($K2261&lt;&gt;"",IF(COUNTIF($K$19:$K2261,$K2261)&gt;1,"SI","NO"),IF(COUNTIFS($A$19:$A2261,$A2261,$C$19:$C2261,$C2261,$J$19:$J2261,$J2261,$D$19:$D2261,$D2261)&gt;1,"SI","NO")))</f>
        <v/>
      </c>
      <c r="N2261" s="11">
        <f>IF(COUNTA($A2261:$K2261)=0,"",IF(AND($L2261="SI",$M2261="NO"),IFERROR($H2261,0),0))</f>
        <v/>
      </c>
      <c r="O2261" s="9">
        <f>IF(COUNTA($A2261:$K2261)=0,"",IF($M2261="SI","CUFE o factura duplicada dentro del reporte; no se suma dos veces",IF(IFERROR($H2261,0)&lt;=0,"DIAN reporta valor susceptible 0",IF($L2261="NO",IFERROR(LOOKUP(2,1/((LISTS!$M$2:$M$13&lt;&gt;"")*ISNUMBER(SEARCH(LISTS!$M$2:$M$13,$I2261))),LISTS!$O$2:$O$13),"Medio de pago no elegible o no identificado por DIAN"),"Apta automaticamente por pago electronico y base positiva"))))</f>
        <v/>
      </c>
    </row>
    <row r="2262">
      <c r="A2262" s="9" t="n"/>
      <c r="B2262" s="9" t="n"/>
      <c r="C2262" s="12" t="n"/>
      <c r="D2262" s="11" t="n"/>
      <c r="E2262" s="11" t="n"/>
      <c r="F2262" s="11" t="n"/>
      <c r="G2262" s="11" t="n"/>
      <c r="H2262" s="11" t="n"/>
      <c r="I2262" s="9" t="n"/>
      <c r="J2262" s="9" t="n"/>
      <c r="K2262" s="9" t="n"/>
      <c r="L2262" s="9">
        <f>IF(COUNTA($A2262:$K2262)=0,"",IF(AND(IFERROR($H2262,0)&gt;0,LEN(TRIM($K2262&amp;""))&gt;0,IFERROR(LOOKUP(2,1/((LISTS!$M$2:$M$13&lt;&gt;"")*ISNUMBER(SEARCH(LISTS!$M$2:$M$13,$I2262))),LISTS!$N$2:$N$13),"NO")="SI"),"SI","NO"))</f>
        <v/>
      </c>
      <c r="M2262" s="9">
        <f>IF(COUNTA($A2262:$K2262)=0,"",IF($K2262&lt;&gt;"",IF(COUNTIF($K$19:$K2262,$K2262)&gt;1,"SI","NO"),IF(COUNTIFS($A$19:$A2262,$A2262,$C$19:$C2262,$C2262,$J$19:$J2262,$J2262,$D$19:$D2262,$D2262)&gt;1,"SI","NO")))</f>
        <v/>
      </c>
      <c r="N2262" s="11">
        <f>IF(COUNTA($A2262:$K2262)=0,"",IF(AND($L2262="SI",$M2262="NO"),IFERROR($H2262,0),0))</f>
        <v/>
      </c>
      <c r="O2262" s="9">
        <f>IF(COUNTA($A2262:$K2262)=0,"",IF($M2262="SI","CUFE o factura duplicada dentro del reporte; no se suma dos veces",IF(IFERROR($H2262,0)&lt;=0,"DIAN reporta valor susceptible 0",IF($L2262="NO",IFERROR(LOOKUP(2,1/((LISTS!$M$2:$M$13&lt;&gt;"")*ISNUMBER(SEARCH(LISTS!$M$2:$M$13,$I2262))),LISTS!$O$2:$O$13),"Medio de pago no elegible o no identificado por DIAN"),"Apta automaticamente por pago electronico y base positiva"))))</f>
        <v/>
      </c>
    </row>
    <row r="2263">
      <c r="A2263" s="9" t="n"/>
      <c r="B2263" s="9" t="n"/>
      <c r="C2263" s="12" t="n"/>
      <c r="D2263" s="11" t="n"/>
      <c r="E2263" s="11" t="n"/>
      <c r="F2263" s="11" t="n"/>
      <c r="G2263" s="11" t="n"/>
      <c r="H2263" s="11" t="n"/>
      <c r="I2263" s="9" t="n"/>
      <c r="J2263" s="9" t="n"/>
      <c r="K2263" s="9" t="n"/>
      <c r="L2263" s="9">
        <f>IF(COUNTA($A2263:$K2263)=0,"",IF(AND(IFERROR($H2263,0)&gt;0,LEN(TRIM($K2263&amp;""))&gt;0,IFERROR(LOOKUP(2,1/((LISTS!$M$2:$M$13&lt;&gt;"")*ISNUMBER(SEARCH(LISTS!$M$2:$M$13,$I2263))),LISTS!$N$2:$N$13),"NO")="SI"),"SI","NO"))</f>
        <v/>
      </c>
      <c r="M2263" s="9">
        <f>IF(COUNTA($A2263:$K2263)=0,"",IF($K2263&lt;&gt;"",IF(COUNTIF($K$19:$K2263,$K2263)&gt;1,"SI","NO"),IF(COUNTIFS($A$19:$A2263,$A2263,$C$19:$C2263,$C2263,$J$19:$J2263,$J2263,$D$19:$D2263,$D2263)&gt;1,"SI","NO")))</f>
        <v/>
      </c>
      <c r="N2263" s="11">
        <f>IF(COUNTA($A2263:$K2263)=0,"",IF(AND($L2263="SI",$M2263="NO"),IFERROR($H2263,0),0))</f>
        <v/>
      </c>
      <c r="O2263" s="9">
        <f>IF(COUNTA($A2263:$K2263)=0,"",IF($M2263="SI","CUFE o factura duplicada dentro del reporte; no se suma dos veces",IF(IFERROR($H2263,0)&lt;=0,"DIAN reporta valor susceptible 0",IF($L2263="NO",IFERROR(LOOKUP(2,1/((LISTS!$M$2:$M$13&lt;&gt;"")*ISNUMBER(SEARCH(LISTS!$M$2:$M$13,$I2263))),LISTS!$O$2:$O$13),"Medio de pago no elegible o no identificado por DIAN"),"Apta automaticamente por pago electronico y base positiva"))))</f>
        <v/>
      </c>
    </row>
    <row r="2264">
      <c r="A2264" s="9" t="n"/>
      <c r="B2264" s="9" t="n"/>
      <c r="C2264" s="12" t="n"/>
      <c r="D2264" s="11" t="n"/>
      <c r="E2264" s="11" t="n"/>
      <c r="F2264" s="11" t="n"/>
      <c r="G2264" s="11" t="n"/>
      <c r="H2264" s="11" t="n"/>
      <c r="I2264" s="9" t="n"/>
      <c r="J2264" s="9" t="n"/>
      <c r="K2264" s="9" t="n"/>
      <c r="L2264" s="9">
        <f>IF(COUNTA($A2264:$K2264)=0,"",IF(AND(IFERROR($H2264,0)&gt;0,LEN(TRIM($K2264&amp;""))&gt;0,IFERROR(LOOKUP(2,1/((LISTS!$M$2:$M$13&lt;&gt;"")*ISNUMBER(SEARCH(LISTS!$M$2:$M$13,$I2264))),LISTS!$N$2:$N$13),"NO")="SI"),"SI","NO"))</f>
        <v/>
      </c>
      <c r="M2264" s="9">
        <f>IF(COUNTA($A2264:$K2264)=0,"",IF($K2264&lt;&gt;"",IF(COUNTIF($K$19:$K2264,$K2264)&gt;1,"SI","NO"),IF(COUNTIFS($A$19:$A2264,$A2264,$C$19:$C2264,$C2264,$J$19:$J2264,$J2264,$D$19:$D2264,$D2264)&gt;1,"SI","NO")))</f>
        <v/>
      </c>
      <c r="N2264" s="11">
        <f>IF(COUNTA($A2264:$K2264)=0,"",IF(AND($L2264="SI",$M2264="NO"),IFERROR($H2264,0),0))</f>
        <v/>
      </c>
      <c r="O2264" s="9">
        <f>IF(COUNTA($A2264:$K2264)=0,"",IF($M2264="SI","CUFE o factura duplicada dentro del reporte; no se suma dos veces",IF(IFERROR($H2264,0)&lt;=0,"DIAN reporta valor susceptible 0",IF($L2264="NO",IFERROR(LOOKUP(2,1/((LISTS!$M$2:$M$13&lt;&gt;"")*ISNUMBER(SEARCH(LISTS!$M$2:$M$13,$I2264))),LISTS!$O$2:$O$13),"Medio de pago no elegible o no identificado por DIAN"),"Apta automaticamente por pago electronico y base positiva"))))</f>
        <v/>
      </c>
    </row>
    <row r="2265">
      <c r="A2265" s="9" t="n"/>
      <c r="B2265" s="9" t="n"/>
      <c r="C2265" s="12" t="n"/>
      <c r="D2265" s="11" t="n"/>
      <c r="E2265" s="11" t="n"/>
      <c r="F2265" s="11" t="n"/>
      <c r="G2265" s="11" t="n"/>
      <c r="H2265" s="11" t="n"/>
      <c r="I2265" s="9" t="n"/>
      <c r="J2265" s="9" t="n"/>
      <c r="K2265" s="9" t="n"/>
      <c r="L2265" s="9">
        <f>IF(COUNTA($A2265:$K2265)=0,"",IF(AND(IFERROR($H2265,0)&gt;0,LEN(TRIM($K2265&amp;""))&gt;0,IFERROR(LOOKUP(2,1/((LISTS!$M$2:$M$13&lt;&gt;"")*ISNUMBER(SEARCH(LISTS!$M$2:$M$13,$I2265))),LISTS!$N$2:$N$13),"NO")="SI"),"SI","NO"))</f>
        <v/>
      </c>
      <c r="M2265" s="9">
        <f>IF(COUNTA($A2265:$K2265)=0,"",IF($K2265&lt;&gt;"",IF(COUNTIF($K$19:$K2265,$K2265)&gt;1,"SI","NO"),IF(COUNTIFS($A$19:$A2265,$A2265,$C$19:$C2265,$C2265,$J$19:$J2265,$J2265,$D$19:$D2265,$D2265)&gt;1,"SI","NO")))</f>
        <v/>
      </c>
      <c r="N2265" s="11">
        <f>IF(COUNTA($A2265:$K2265)=0,"",IF(AND($L2265="SI",$M2265="NO"),IFERROR($H2265,0),0))</f>
        <v/>
      </c>
      <c r="O2265" s="9">
        <f>IF(COUNTA($A2265:$K2265)=0,"",IF($M2265="SI","CUFE o factura duplicada dentro del reporte; no se suma dos veces",IF(IFERROR($H2265,0)&lt;=0,"DIAN reporta valor susceptible 0",IF($L2265="NO",IFERROR(LOOKUP(2,1/((LISTS!$M$2:$M$13&lt;&gt;"")*ISNUMBER(SEARCH(LISTS!$M$2:$M$13,$I2265))),LISTS!$O$2:$O$13),"Medio de pago no elegible o no identificado por DIAN"),"Apta automaticamente por pago electronico y base positiva"))))</f>
        <v/>
      </c>
    </row>
    <row r="2266">
      <c r="A2266" s="9" t="n"/>
      <c r="B2266" s="9" t="n"/>
      <c r="C2266" s="12" t="n"/>
      <c r="D2266" s="11" t="n"/>
      <c r="E2266" s="11" t="n"/>
      <c r="F2266" s="11" t="n"/>
      <c r="G2266" s="11" t="n"/>
      <c r="H2266" s="11" t="n"/>
      <c r="I2266" s="9" t="n"/>
      <c r="J2266" s="9" t="n"/>
      <c r="K2266" s="9" t="n"/>
      <c r="L2266" s="9">
        <f>IF(COUNTA($A2266:$K2266)=0,"",IF(AND(IFERROR($H2266,0)&gt;0,LEN(TRIM($K2266&amp;""))&gt;0,IFERROR(LOOKUP(2,1/((LISTS!$M$2:$M$13&lt;&gt;"")*ISNUMBER(SEARCH(LISTS!$M$2:$M$13,$I2266))),LISTS!$N$2:$N$13),"NO")="SI"),"SI","NO"))</f>
        <v/>
      </c>
      <c r="M2266" s="9">
        <f>IF(COUNTA($A2266:$K2266)=0,"",IF($K2266&lt;&gt;"",IF(COUNTIF($K$19:$K2266,$K2266)&gt;1,"SI","NO"),IF(COUNTIFS($A$19:$A2266,$A2266,$C$19:$C2266,$C2266,$J$19:$J2266,$J2266,$D$19:$D2266,$D2266)&gt;1,"SI","NO")))</f>
        <v/>
      </c>
      <c r="N2266" s="11">
        <f>IF(COUNTA($A2266:$K2266)=0,"",IF(AND($L2266="SI",$M2266="NO"),IFERROR($H2266,0),0))</f>
        <v/>
      </c>
      <c r="O2266" s="9">
        <f>IF(COUNTA($A2266:$K2266)=0,"",IF($M2266="SI","CUFE o factura duplicada dentro del reporte; no se suma dos veces",IF(IFERROR($H2266,0)&lt;=0,"DIAN reporta valor susceptible 0",IF($L2266="NO",IFERROR(LOOKUP(2,1/((LISTS!$M$2:$M$13&lt;&gt;"")*ISNUMBER(SEARCH(LISTS!$M$2:$M$13,$I2266))),LISTS!$O$2:$O$13),"Medio de pago no elegible o no identificado por DIAN"),"Apta automaticamente por pago electronico y base positiva"))))</f>
        <v/>
      </c>
    </row>
    <row r="2267">
      <c r="A2267" s="9" t="n"/>
      <c r="B2267" s="9" t="n"/>
      <c r="C2267" s="12" t="n"/>
      <c r="D2267" s="11" t="n"/>
      <c r="E2267" s="11" t="n"/>
      <c r="F2267" s="11" t="n"/>
      <c r="G2267" s="11" t="n"/>
      <c r="H2267" s="11" t="n"/>
      <c r="I2267" s="9" t="n"/>
      <c r="J2267" s="9" t="n"/>
      <c r="K2267" s="9" t="n"/>
      <c r="L2267" s="9">
        <f>IF(COUNTA($A2267:$K2267)=0,"",IF(AND(IFERROR($H2267,0)&gt;0,LEN(TRIM($K2267&amp;""))&gt;0,IFERROR(LOOKUP(2,1/((LISTS!$M$2:$M$13&lt;&gt;"")*ISNUMBER(SEARCH(LISTS!$M$2:$M$13,$I2267))),LISTS!$N$2:$N$13),"NO")="SI"),"SI","NO"))</f>
        <v/>
      </c>
      <c r="M2267" s="9">
        <f>IF(COUNTA($A2267:$K2267)=0,"",IF($K2267&lt;&gt;"",IF(COUNTIF($K$19:$K2267,$K2267)&gt;1,"SI","NO"),IF(COUNTIFS($A$19:$A2267,$A2267,$C$19:$C2267,$C2267,$J$19:$J2267,$J2267,$D$19:$D2267,$D2267)&gt;1,"SI","NO")))</f>
        <v/>
      </c>
      <c r="N2267" s="11">
        <f>IF(COUNTA($A2267:$K2267)=0,"",IF(AND($L2267="SI",$M2267="NO"),IFERROR($H2267,0),0))</f>
        <v/>
      </c>
      <c r="O2267" s="9">
        <f>IF(COUNTA($A2267:$K2267)=0,"",IF($M2267="SI","CUFE o factura duplicada dentro del reporte; no se suma dos veces",IF(IFERROR($H2267,0)&lt;=0,"DIAN reporta valor susceptible 0",IF($L2267="NO",IFERROR(LOOKUP(2,1/((LISTS!$M$2:$M$13&lt;&gt;"")*ISNUMBER(SEARCH(LISTS!$M$2:$M$13,$I2267))),LISTS!$O$2:$O$13),"Medio de pago no elegible o no identificado por DIAN"),"Apta automaticamente por pago electronico y base positiva"))))</f>
        <v/>
      </c>
    </row>
    <row r="2268">
      <c r="A2268" s="9" t="n"/>
      <c r="B2268" s="9" t="n"/>
      <c r="C2268" s="12" t="n"/>
      <c r="D2268" s="11" t="n"/>
      <c r="E2268" s="11" t="n"/>
      <c r="F2268" s="11" t="n"/>
      <c r="G2268" s="11" t="n"/>
      <c r="H2268" s="11" t="n"/>
      <c r="I2268" s="9" t="n"/>
      <c r="J2268" s="9" t="n"/>
      <c r="K2268" s="9" t="n"/>
      <c r="L2268" s="9">
        <f>IF(COUNTA($A2268:$K2268)=0,"",IF(AND(IFERROR($H2268,0)&gt;0,LEN(TRIM($K2268&amp;""))&gt;0,IFERROR(LOOKUP(2,1/((LISTS!$M$2:$M$13&lt;&gt;"")*ISNUMBER(SEARCH(LISTS!$M$2:$M$13,$I2268))),LISTS!$N$2:$N$13),"NO")="SI"),"SI","NO"))</f>
        <v/>
      </c>
      <c r="M2268" s="9">
        <f>IF(COUNTA($A2268:$K2268)=0,"",IF($K2268&lt;&gt;"",IF(COUNTIF($K$19:$K2268,$K2268)&gt;1,"SI","NO"),IF(COUNTIFS($A$19:$A2268,$A2268,$C$19:$C2268,$C2268,$J$19:$J2268,$J2268,$D$19:$D2268,$D2268)&gt;1,"SI","NO")))</f>
        <v/>
      </c>
      <c r="N2268" s="11">
        <f>IF(COUNTA($A2268:$K2268)=0,"",IF(AND($L2268="SI",$M2268="NO"),IFERROR($H2268,0),0))</f>
        <v/>
      </c>
      <c r="O2268" s="9">
        <f>IF(COUNTA($A2268:$K2268)=0,"",IF($M2268="SI","CUFE o factura duplicada dentro del reporte; no se suma dos veces",IF(IFERROR($H2268,0)&lt;=0,"DIAN reporta valor susceptible 0",IF($L2268="NO",IFERROR(LOOKUP(2,1/((LISTS!$M$2:$M$13&lt;&gt;"")*ISNUMBER(SEARCH(LISTS!$M$2:$M$13,$I2268))),LISTS!$O$2:$O$13),"Medio de pago no elegible o no identificado por DIAN"),"Apta automaticamente por pago electronico y base positiva"))))</f>
        <v/>
      </c>
    </row>
    <row r="2269">
      <c r="A2269" s="9" t="n"/>
      <c r="B2269" s="9" t="n"/>
      <c r="C2269" s="12" t="n"/>
      <c r="D2269" s="11" t="n"/>
      <c r="E2269" s="11" t="n"/>
      <c r="F2269" s="11" t="n"/>
      <c r="G2269" s="11" t="n"/>
      <c r="H2269" s="11" t="n"/>
      <c r="I2269" s="9" t="n"/>
      <c r="J2269" s="9" t="n"/>
      <c r="K2269" s="9" t="n"/>
      <c r="L2269" s="9">
        <f>IF(COUNTA($A2269:$K2269)=0,"",IF(AND(IFERROR($H2269,0)&gt;0,LEN(TRIM($K2269&amp;""))&gt;0,IFERROR(LOOKUP(2,1/((LISTS!$M$2:$M$13&lt;&gt;"")*ISNUMBER(SEARCH(LISTS!$M$2:$M$13,$I2269))),LISTS!$N$2:$N$13),"NO")="SI"),"SI","NO"))</f>
        <v/>
      </c>
      <c r="M2269" s="9">
        <f>IF(COUNTA($A2269:$K2269)=0,"",IF($K2269&lt;&gt;"",IF(COUNTIF($K$19:$K2269,$K2269)&gt;1,"SI","NO"),IF(COUNTIFS($A$19:$A2269,$A2269,$C$19:$C2269,$C2269,$J$19:$J2269,$J2269,$D$19:$D2269,$D2269)&gt;1,"SI","NO")))</f>
        <v/>
      </c>
      <c r="N2269" s="11">
        <f>IF(COUNTA($A2269:$K2269)=0,"",IF(AND($L2269="SI",$M2269="NO"),IFERROR($H2269,0),0))</f>
        <v/>
      </c>
      <c r="O2269" s="9">
        <f>IF(COUNTA($A2269:$K2269)=0,"",IF($M2269="SI","CUFE o factura duplicada dentro del reporte; no se suma dos veces",IF(IFERROR($H2269,0)&lt;=0,"DIAN reporta valor susceptible 0",IF($L2269="NO",IFERROR(LOOKUP(2,1/((LISTS!$M$2:$M$13&lt;&gt;"")*ISNUMBER(SEARCH(LISTS!$M$2:$M$13,$I2269))),LISTS!$O$2:$O$13),"Medio de pago no elegible o no identificado por DIAN"),"Apta automaticamente por pago electronico y base positiva"))))</f>
        <v/>
      </c>
    </row>
    <row r="2270">
      <c r="A2270" s="9" t="n"/>
      <c r="B2270" s="9" t="n"/>
      <c r="C2270" s="12" t="n"/>
      <c r="D2270" s="11" t="n"/>
      <c r="E2270" s="11" t="n"/>
      <c r="F2270" s="11" t="n"/>
      <c r="G2270" s="11" t="n"/>
      <c r="H2270" s="11" t="n"/>
      <c r="I2270" s="9" t="n"/>
      <c r="J2270" s="9" t="n"/>
      <c r="K2270" s="9" t="n"/>
      <c r="L2270" s="9">
        <f>IF(COUNTA($A2270:$K2270)=0,"",IF(AND(IFERROR($H2270,0)&gt;0,LEN(TRIM($K2270&amp;""))&gt;0,IFERROR(LOOKUP(2,1/((LISTS!$M$2:$M$13&lt;&gt;"")*ISNUMBER(SEARCH(LISTS!$M$2:$M$13,$I2270))),LISTS!$N$2:$N$13),"NO")="SI"),"SI","NO"))</f>
        <v/>
      </c>
      <c r="M2270" s="9">
        <f>IF(COUNTA($A2270:$K2270)=0,"",IF($K2270&lt;&gt;"",IF(COUNTIF($K$19:$K2270,$K2270)&gt;1,"SI","NO"),IF(COUNTIFS($A$19:$A2270,$A2270,$C$19:$C2270,$C2270,$J$19:$J2270,$J2270,$D$19:$D2270,$D2270)&gt;1,"SI","NO")))</f>
        <v/>
      </c>
      <c r="N2270" s="11">
        <f>IF(COUNTA($A2270:$K2270)=0,"",IF(AND($L2270="SI",$M2270="NO"),IFERROR($H2270,0),0))</f>
        <v/>
      </c>
      <c r="O2270" s="9">
        <f>IF(COUNTA($A2270:$K2270)=0,"",IF($M2270="SI","CUFE o factura duplicada dentro del reporte; no se suma dos veces",IF(IFERROR($H2270,0)&lt;=0,"DIAN reporta valor susceptible 0",IF($L2270="NO",IFERROR(LOOKUP(2,1/((LISTS!$M$2:$M$13&lt;&gt;"")*ISNUMBER(SEARCH(LISTS!$M$2:$M$13,$I2270))),LISTS!$O$2:$O$13),"Medio de pago no elegible o no identificado por DIAN"),"Apta automaticamente por pago electronico y base positiva"))))</f>
        <v/>
      </c>
    </row>
    <row r="2271">
      <c r="A2271" s="9" t="n"/>
      <c r="B2271" s="9" t="n"/>
      <c r="C2271" s="12" t="n"/>
      <c r="D2271" s="11" t="n"/>
      <c r="E2271" s="11" t="n"/>
      <c r="F2271" s="11" t="n"/>
      <c r="G2271" s="11" t="n"/>
      <c r="H2271" s="11" t="n"/>
      <c r="I2271" s="9" t="n"/>
      <c r="J2271" s="9" t="n"/>
      <c r="K2271" s="9" t="n"/>
      <c r="L2271" s="9">
        <f>IF(COUNTA($A2271:$K2271)=0,"",IF(AND(IFERROR($H2271,0)&gt;0,LEN(TRIM($K2271&amp;""))&gt;0,IFERROR(LOOKUP(2,1/((LISTS!$M$2:$M$13&lt;&gt;"")*ISNUMBER(SEARCH(LISTS!$M$2:$M$13,$I2271))),LISTS!$N$2:$N$13),"NO")="SI"),"SI","NO"))</f>
        <v/>
      </c>
      <c r="M2271" s="9">
        <f>IF(COUNTA($A2271:$K2271)=0,"",IF($K2271&lt;&gt;"",IF(COUNTIF($K$19:$K2271,$K2271)&gt;1,"SI","NO"),IF(COUNTIFS($A$19:$A2271,$A2271,$C$19:$C2271,$C2271,$J$19:$J2271,$J2271,$D$19:$D2271,$D2271)&gt;1,"SI","NO")))</f>
        <v/>
      </c>
      <c r="N2271" s="11">
        <f>IF(COUNTA($A2271:$K2271)=0,"",IF(AND($L2271="SI",$M2271="NO"),IFERROR($H2271,0),0))</f>
        <v/>
      </c>
      <c r="O2271" s="9">
        <f>IF(COUNTA($A2271:$K2271)=0,"",IF($M2271="SI","CUFE o factura duplicada dentro del reporte; no se suma dos veces",IF(IFERROR($H2271,0)&lt;=0,"DIAN reporta valor susceptible 0",IF($L2271="NO",IFERROR(LOOKUP(2,1/((LISTS!$M$2:$M$13&lt;&gt;"")*ISNUMBER(SEARCH(LISTS!$M$2:$M$13,$I2271))),LISTS!$O$2:$O$13),"Medio de pago no elegible o no identificado por DIAN"),"Apta automaticamente por pago electronico y base positiva"))))</f>
        <v/>
      </c>
    </row>
    <row r="2272">
      <c r="A2272" s="9" t="n"/>
      <c r="B2272" s="9" t="n"/>
      <c r="C2272" s="12" t="n"/>
      <c r="D2272" s="11" t="n"/>
      <c r="E2272" s="11" t="n"/>
      <c r="F2272" s="11" t="n"/>
      <c r="G2272" s="11" t="n"/>
      <c r="H2272" s="11" t="n"/>
      <c r="I2272" s="9" t="n"/>
      <c r="J2272" s="9" t="n"/>
      <c r="K2272" s="9" t="n"/>
      <c r="L2272" s="9">
        <f>IF(COUNTA($A2272:$K2272)=0,"",IF(AND(IFERROR($H2272,0)&gt;0,LEN(TRIM($K2272&amp;""))&gt;0,IFERROR(LOOKUP(2,1/((LISTS!$M$2:$M$13&lt;&gt;"")*ISNUMBER(SEARCH(LISTS!$M$2:$M$13,$I2272))),LISTS!$N$2:$N$13),"NO")="SI"),"SI","NO"))</f>
        <v/>
      </c>
      <c r="M2272" s="9">
        <f>IF(COUNTA($A2272:$K2272)=0,"",IF($K2272&lt;&gt;"",IF(COUNTIF($K$19:$K2272,$K2272)&gt;1,"SI","NO"),IF(COUNTIFS($A$19:$A2272,$A2272,$C$19:$C2272,$C2272,$J$19:$J2272,$J2272,$D$19:$D2272,$D2272)&gt;1,"SI","NO")))</f>
        <v/>
      </c>
      <c r="N2272" s="11">
        <f>IF(COUNTA($A2272:$K2272)=0,"",IF(AND($L2272="SI",$M2272="NO"),IFERROR($H2272,0),0))</f>
        <v/>
      </c>
      <c r="O2272" s="9">
        <f>IF(COUNTA($A2272:$K2272)=0,"",IF($M2272="SI","CUFE o factura duplicada dentro del reporte; no se suma dos veces",IF(IFERROR($H2272,0)&lt;=0,"DIAN reporta valor susceptible 0",IF($L2272="NO",IFERROR(LOOKUP(2,1/((LISTS!$M$2:$M$13&lt;&gt;"")*ISNUMBER(SEARCH(LISTS!$M$2:$M$13,$I2272))),LISTS!$O$2:$O$13),"Medio de pago no elegible o no identificado por DIAN"),"Apta automaticamente por pago electronico y base positiva"))))</f>
        <v/>
      </c>
    </row>
    <row r="2273">
      <c r="A2273" s="9" t="n"/>
      <c r="B2273" s="9" t="n"/>
      <c r="C2273" s="12" t="n"/>
      <c r="D2273" s="11" t="n"/>
      <c r="E2273" s="11" t="n"/>
      <c r="F2273" s="11" t="n"/>
      <c r="G2273" s="11" t="n"/>
      <c r="H2273" s="11" t="n"/>
      <c r="I2273" s="9" t="n"/>
      <c r="J2273" s="9" t="n"/>
      <c r="K2273" s="9" t="n"/>
      <c r="L2273" s="9">
        <f>IF(COUNTA($A2273:$K2273)=0,"",IF(AND(IFERROR($H2273,0)&gt;0,LEN(TRIM($K2273&amp;""))&gt;0,IFERROR(LOOKUP(2,1/((LISTS!$M$2:$M$13&lt;&gt;"")*ISNUMBER(SEARCH(LISTS!$M$2:$M$13,$I2273))),LISTS!$N$2:$N$13),"NO")="SI"),"SI","NO"))</f>
        <v/>
      </c>
      <c r="M2273" s="9">
        <f>IF(COUNTA($A2273:$K2273)=0,"",IF($K2273&lt;&gt;"",IF(COUNTIF($K$19:$K2273,$K2273)&gt;1,"SI","NO"),IF(COUNTIFS($A$19:$A2273,$A2273,$C$19:$C2273,$C2273,$J$19:$J2273,$J2273,$D$19:$D2273,$D2273)&gt;1,"SI","NO")))</f>
        <v/>
      </c>
      <c r="N2273" s="11">
        <f>IF(COUNTA($A2273:$K2273)=0,"",IF(AND($L2273="SI",$M2273="NO"),IFERROR($H2273,0),0))</f>
        <v/>
      </c>
      <c r="O2273" s="9">
        <f>IF(COUNTA($A2273:$K2273)=0,"",IF($M2273="SI","CUFE o factura duplicada dentro del reporte; no se suma dos veces",IF(IFERROR($H2273,0)&lt;=0,"DIAN reporta valor susceptible 0",IF($L2273="NO",IFERROR(LOOKUP(2,1/((LISTS!$M$2:$M$13&lt;&gt;"")*ISNUMBER(SEARCH(LISTS!$M$2:$M$13,$I2273))),LISTS!$O$2:$O$13),"Medio de pago no elegible o no identificado por DIAN"),"Apta automaticamente por pago electronico y base positiva"))))</f>
        <v/>
      </c>
    </row>
    <row r="2274">
      <c r="A2274" s="9" t="n"/>
      <c r="B2274" s="9" t="n"/>
      <c r="C2274" s="12" t="n"/>
      <c r="D2274" s="11" t="n"/>
      <c r="E2274" s="11" t="n"/>
      <c r="F2274" s="11" t="n"/>
      <c r="G2274" s="11" t="n"/>
      <c r="H2274" s="11" t="n"/>
      <c r="I2274" s="9" t="n"/>
      <c r="J2274" s="9" t="n"/>
      <c r="K2274" s="9" t="n"/>
      <c r="L2274" s="9">
        <f>IF(COUNTA($A2274:$K2274)=0,"",IF(AND(IFERROR($H2274,0)&gt;0,LEN(TRIM($K2274&amp;""))&gt;0,IFERROR(LOOKUP(2,1/((LISTS!$M$2:$M$13&lt;&gt;"")*ISNUMBER(SEARCH(LISTS!$M$2:$M$13,$I2274))),LISTS!$N$2:$N$13),"NO")="SI"),"SI","NO"))</f>
        <v/>
      </c>
      <c r="M2274" s="9">
        <f>IF(COUNTA($A2274:$K2274)=0,"",IF($K2274&lt;&gt;"",IF(COUNTIF($K$19:$K2274,$K2274)&gt;1,"SI","NO"),IF(COUNTIFS($A$19:$A2274,$A2274,$C$19:$C2274,$C2274,$J$19:$J2274,$J2274,$D$19:$D2274,$D2274)&gt;1,"SI","NO")))</f>
        <v/>
      </c>
      <c r="N2274" s="11">
        <f>IF(COUNTA($A2274:$K2274)=0,"",IF(AND($L2274="SI",$M2274="NO"),IFERROR($H2274,0),0))</f>
        <v/>
      </c>
      <c r="O2274" s="9">
        <f>IF(COUNTA($A2274:$K2274)=0,"",IF($M2274="SI","CUFE o factura duplicada dentro del reporte; no se suma dos veces",IF(IFERROR($H2274,0)&lt;=0,"DIAN reporta valor susceptible 0",IF($L2274="NO",IFERROR(LOOKUP(2,1/((LISTS!$M$2:$M$13&lt;&gt;"")*ISNUMBER(SEARCH(LISTS!$M$2:$M$13,$I2274))),LISTS!$O$2:$O$13),"Medio de pago no elegible o no identificado por DIAN"),"Apta automaticamente por pago electronico y base positiva"))))</f>
        <v/>
      </c>
    </row>
    <row r="2275">
      <c r="A2275" s="9" t="n"/>
      <c r="B2275" s="9" t="n"/>
      <c r="C2275" s="12" t="n"/>
      <c r="D2275" s="11" t="n"/>
      <c r="E2275" s="11" t="n"/>
      <c r="F2275" s="11" t="n"/>
      <c r="G2275" s="11" t="n"/>
      <c r="H2275" s="11" t="n"/>
      <c r="I2275" s="9" t="n"/>
      <c r="J2275" s="9" t="n"/>
      <c r="K2275" s="9" t="n"/>
      <c r="L2275" s="9">
        <f>IF(COUNTA($A2275:$K2275)=0,"",IF(AND(IFERROR($H2275,0)&gt;0,LEN(TRIM($K2275&amp;""))&gt;0,IFERROR(LOOKUP(2,1/((LISTS!$M$2:$M$13&lt;&gt;"")*ISNUMBER(SEARCH(LISTS!$M$2:$M$13,$I2275))),LISTS!$N$2:$N$13),"NO")="SI"),"SI","NO"))</f>
        <v/>
      </c>
      <c r="M2275" s="9">
        <f>IF(COUNTA($A2275:$K2275)=0,"",IF($K2275&lt;&gt;"",IF(COUNTIF($K$19:$K2275,$K2275)&gt;1,"SI","NO"),IF(COUNTIFS($A$19:$A2275,$A2275,$C$19:$C2275,$C2275,$J$19:$J2275,$J2275,$D$19:$D2275,$D2275)&gt;1,"SI","NO")))</f>
        <v/>
      </c>
      <c r="N2275" s="11">
        <f>IF(COUNTA($A2275:$K2275)=0,"",IF(AND($L2275="SI",$M2275="NO"),IFERROR($H2275,0),0))</f>
        <v/>
      </c>
      <c r="O2275" s="9">
        <f>IF(COUNTA($A2275:$K2275)=0,"",IF($M2275="SI","CUFE o factura duplicada dentro del reporte; no se suma dos veces",IF(IFERROR($H2275,0)&lt;=0,"DIAN reporta valor susceptible 0",IF($L2275="NO",IFERROR(LOOKUP(2,1/((LISTS!$M$2:$M$13&lt;&gt;"")*ISNUMBER(SEARCH(LISTS!$M$2:$M$13,$I2275))),LISTS!$O$2:$O$13),"Medio de pago no elegible o no identificado por DIAN"),"Apta automaticamente por pago electronico y base positiva"))))</f>
        <v/>
      </c>
    </row>
    <row r="2276">
      <c r="A2276" s="9" t="n"/>
      <c r="B2276" s="9" t="n"/>
      <c r="C2276" s="12" t="n"/>
      <c r="D2276" s="11" t="n"/>
      <c r="E2276" s="11" t="n"/>
      <c r="F2276" s="11" t="n"/>
      <c r="G2276" s="11" t="n"/>
      <c r="H2276" s="11" t="n"/>
      <c r="I2276" s="9" t="n"/>
      <c r="J2276" s="9" t="n"/>
      <c r="K2276" s="9" t="n"/>
      <c r="L2276" s="9">
        <f>IF(COUNTA($A2276:$K2276)=0,"",IF(AND(IFERROR($H2276,0)&gt;0,LEN(TRIM($K2276&amp;""))&gt;0,IFERROR(LOOKUP(2,1/((LISTS!$M$2:$M$13&lt;&gt;"")*ISNUMBER(SEARCH(LISTS!$M$2:$M$13,$I2276))),LISTS!$N$2:$N$13),"NO")="SI"),"SI","NO"))</f>
        <v/>
      </c>
      <c r="M2276" s="9">
        <f>IF(COUNTA($A2276:$K2276)=0,"",IF($K2276&lt;&gt;"",IF(COUNTIF($K$19:$K2276,$K2276)&gt;1,"SI","NO"),IF(COUNTIFS($A$19:$A2276,$A2276,$C$19:$C2276,$C2276,$J$19:$J2276,$J2276,$D$19:$D2276,$D2276)&gt;1,"SI","NO")))</f>
        <v/>
      </c>
      <c r="N2276" s="11">
        <f>IF(COUNTA($A2276:$K2276)=0,"",IF(AND($L2276="SI",$M2276="NO"),IFERROR($H2276,0),0))</f>
        <v/>
      </c>
      <c r="O2276" s="9">
        <f>IF(COUNTA($A2276:$K2276)=0,"",IF($M2276="SI","CUFE o factura duplicada dentro del reporte; no se suma dos veces",IF(IFERROR($H2276,0)&lt;=0,"DIAN reporta valor susceptible 0",IF($L2276="NO",IFERROR(LOOKUP(2,1/((LISTS!$M$2:$M$13&lt;&gt;"")*ISNUMBER(SEARCH(LISTS!$M$2:$M$13,$I2276))),LISTS!$O$2:$O$13),"Medio de pago no elegible o no identificado por DIAN"),"Apta automaticamente por pago electronico y base positiva"))))</f>
        <v/>
      </c>
    </row>
    <row r="2277">
      <c r="A2277" s="9" t="n"/>
      <c r="B2277" s="9" t="n"/>
      <c r="C2277" s="12" t="n"/>
      <c r="D2277" s="11" t="n"/>
      <c r="E2277" s="11" t="n"/>
      <c r="F2277" s="11" t="n"/>
      <c r="G2277" s="11" t="n"/>
      <c r="H2277" s="11" t="n"/>
      <c r="I2277" s="9" t="n"/>
      <c r="J2277" s="9" t="n"/>
      <c r="K2277" s="9" t="n"/>
      <c r="L2277" s="9">
        <f>IF(COUNTA($A2277:$K2277)=0,"",IF(AND(IFERROR($H2277,0)&gt;0,LEN(TRIM($K2277&amp;""))&gt;0,IFERROR(LOOKUP(2,1/((LISTS!$M$2:$M$13&lt;&gt;"")*ISNUMBER(SEARCH(LISTS!$M$2:$M$13,$I2277))),LISTS!$N$2:$N$13),"NO")="SI"),"SI","NO"))</f>
        <v/>
      </c>
      <c r="M2277" s="9">
        <f>IF(COUNTA($A2277:$K2277)=0,"",IF($K2277&lt;&gt;"",IF(COUNTIF($K$19:$K2277,$K2277)&gt;1,"SI","NO"),IF(COUNTIFS($A$19:$A2277,$A2277,$C$19:$C2277,$C2277,$J$19:$J2277,$J2277,$D$19:$D2277,$D2277)&gt;1,"SI","NO")))</f>
        <v/>
      </c>
      <c r="N2277" s="11">
        <f>IF(COUNTA($A2277:$K2277)=0,"",IF(AND($L2277="SI",$M2277="NO"),IFERROR($H2277,0),0))</f>
        <v/>
      </c>
      <c r="O2277" s="9">
        <f>IF(COUNTA($A2277:$K2277)=0,"",IF($M2277="SI","CUFE o factura duplicada dentro del reporte; no se suma dos veces",IF(IFERROR($H2277,0)&lt;=0,"DIAN reporta valor susceptible 0",IF($L2277="NO",IFERROR(LOOKUP(2,1/((LISTS!$M$2:$M$13&lt;&gt;"")*ISNUMBER(SEARCH(LISTS!$M$2:$M$13,$I2277))),LISTS!$O$2:$O$13),"Medio de pago no elegible o no identificado por DIAN"),"Apta automaticamente por pago electronico y base positiva"))))</f>
        <v/>
      </c>
    </row>
    <row r="2278">
      <c r="A2278" s="9" t="n"/>
      <c r="B2278" s="9" t="n"/>
      <c r="C2278" s="12" t="n"/>
      <c r="D2278" s="11" t="n"/>
      <c r="E2278" s="11" t="n"/>
      <c r="F2278" s="11" t="n"/>
      <c r="G2278" s="11" t="n"/>
      <c r="H2278" s="11" t="n"/>
      <c r="I2278" s="9" t="n"/>
      <c r="J2278" s="9" t="n"/>
      <c r="K2278" s="9" t="n"/>
      <c r="L2278" s="9">
        <f>IF(COUNTA($A2278:$K2278)=0,"",IF(AND(IFERROR($H2278,0)&gt;0,LEN(TRIM($K2278&amp;""))&gt;0,IFERROR(LOOKUP(2,1/((LISTS!$M$2:$M$13&lt;&gt;"")*ISNUMBER(SEARCH(LISTS!$M$2:$M$13,$I2278))),LISTS!$N$2:$N$13),"NO")="SI"),"SI","NO"))</f>
        <v/>
      </c>
      <c r="M2278" s="9">
        <f>IF(COUNTA($A2278:$K2278)=0,"",IF($K2278&lt;&gt;"",IF(COUNTIF($K$19:$K2278,$K2278)&gt;1,"SI","NO"),IF(COUNTIFS($A$19:$A2278,$A2278,$C$19:$C2278,$C2278,$J$19:$J2278,$J2278,$D$19:$D2278,$D2278)&gt;1,"SI","NO")))</f>
        <v/>
      </c>
      <c r="N2278" s="11">
        <f>IF(COUNTA($A2278:$K2278)=0,"",IF(AND($L2278="SI",$M2278="NO"),IFERROR($H2278,0),0))</f>
        <v/>
      </c>
      <c r="O2278" s="9">
        <f>IF(COUNTA($A2278:$K2278)=0,"",IF($M2278="SI","CUFE o factura duplicada dentro del reporte; no se suma dos veces",IF(IFERROR($H2278,0)&lt;=0,"DIAN reporta valor susceptible 0",IF($L2278="NO",IFERROR(LOOKUP(2,1/((LISTS!$M$2:$M$13&lt;&gt;"")*ISNUMBER(SEARCH(LISTS!$M$2:$M$13,$I2278))),LISTS!$O$2:$O$13),"Medio de pago no elegible o no identificado por DIAN"),"Apta automaticamente por pago electronico y base positiva"))))</f>
        <v/>
      </c>
    </row>
    <row r="2279">
      <c r="A2279" s="9" t="n"/>
      <c r="B2279" s="9" t="n"/>
      <c r="C2279" s="12" t="n"/>
      <c r="D2279" s="11" t="n"/>
      <c r="E2279" s="11" t="n"/>
      <c r="F2279" s="11" t="n"/>
      <c r="G2279" s="11" t="n"/>
      <c r="H2279" s="11" t="n"/>
      <c r="I2279" s="9" t="n"/>
      <c r="J2279" s="9" t="n"/>
      <c r="K2279" s="9" t="n"/>
      <c r="L2279" s="9">
        <f>IF(COUNTA($A2279:$K2279)=0,"",IF(AND(IFERROR($H2279,0)&gt;0,LEN(TRIM($K2279&amp;""))&gt;0,IFERROR(LOOKUP(2,1/((LISTS!$M$2:$M$13&lt;&gt;"")*ISNUMBER(SEARCH(LISTS!$M$2:$M$13,$I2279))),LISTS!$N$2:$N$13),"NO")="SI"),"SI","NO"))</f>
        <v/>
      </c>
      <c r="M2279" s="9">
        <f>IF(COUNTA($A2279:$K2279)=0,"",IF($K2279&lt;&gt;"",IF(COUNTIF($K$19:$K2279,$K2279)&gt;1,"SI","NO"),IF(COUNTIFS($A$19:$A2279,$A2279,$C$19:$C2279,$C2279,$J$19:$J2279,$J2279,$D$19:$D2279,$D2279)&gt;1,"SI","NO")))</f>
        <v/>
      </c>
      <c r="N2279" s="11">
        <f>IF(COUNTA($A2279:$K2279)=0,"",IF(AND($L2279="SI",$M2279="NO"),IFERROR($H2279,0),0))</f>
        <v/>
      </c>
      <c r="O2279" s="9">
        <f>IF(COUNTA($A2279:$K2279)=0,"",IF($M2279="SI","CUFE o factura duplicada dentro del reporte; no se suma dos veces",IF(IFERROR($H2279,0)&lt;=0,"DIAN reporta valor susceptible 0",IF($L2279="NO",IFERROR(LOOKUP(2,1/((LISTS!$M$2:$M$13&lt;&gt;"")*ISNUMBER(SEARCH(LISTS!$M$2:$M$13,$I2279))),LISTS!$O$2:$O$13),"Medio de pago no elegible o no identificado por DIAN"),"Apta automaticamente por pago electronico y base positiva"))))</f>
        <v/>
      </c>
    </row>
    <row r="2280">
      <c r="A2280" s="9" t="n"/>
      <c r="B2280" s="9" t="n"/>
      <c r="C2280" s="12" t="n"/>
      <c r="D2280" s="11" t="n"/>
      <c r="E2280" s="11" t="n"/>
      <c r="F2280" s="11" t="n"/>
      <c r="G2280" s="11" t="n"/>
      <c r="H2280" s="11" t="n"/>
      <c r="I2280" s="9" t="n"/>
      <c r="J2280" s="9" t="n"/>
      <c r="K2280" s="9" t="n"/>
      <c r="L2280" s="9">
        <f>IF(COUNTA($A2280:$K2280)=0,"",IF(AND(IFERROR($H2280,0)&gt;0,LEN(TRIM($K2280&amp;""))&gt;0,IFERROR(LOOKUP(2,1/((LISTS!$M$2:$M$13&lt;&gt;"")*ISNUMBER(SEARCH(LISTS!$M$2:$M$13,$I2280))),LISTS!$N$2:$N$13),"NO")="SI"),"SI","NO"))</f>
        <v/>
      </c>
      <c r="M2280" s="9">
        <f>IF(COUNTA($A2280:$K2280)=0,"",IF($K2280&lt;&gt;"",IF(COUNTIF($K$19:$K2280,$K2280)&gt;1,"SI","NO"),IF(COUNTIFS($A$19:$A2280,$A2280,$C$19:$C2280,$C2280,$J$19:$J2280,$J2280,$D$19:$D2280,$D2280)&gt;1,"SI","NO")))</f>
        <v/>
      </c>
      <c r="N2280" s="11">
        <f>IF(COUNTA($A2280:$K2280)=0,"",IF(AND($L2280="SI",$M2280="NO"),IFERROR($H2280,0),0))</f>
        <v/>
      </c>
      <c r="O2280" s="9">
        <f>IF(COUNTA($A2280:$K2280)=0,"",IF($M2280="SI","CUFE o factura duplicada dentro del reporte; no se suma dos veces",IF(IFERROR($H2280,0)&lt;=0,"DIAN reporta valor susceptible 0",IF($L2280="NO",IFERROR(LOOKUP(2,1/((LISTS!$M$2:$M$13&lt;&gt;"")*ISNUMBER(SEARCH(LISTS!$M$2:$M$13,$I2280))),LISTS!$O$2:$O$13),"Medio de pago no elegible o no identificado por DIAN"),"Apta automaticamente por pago electronico y base positiva"))))</f>
        <v/>
      </c>
    </row>
    <row r="2281">
      <c r="A2281" s="9" t="n"/>
      <c r="B2281" s="9" t="n"/>
      <c r="C2281" s="12" t="n"/>
      <c r="D2281" s="11" t="n"/>
      <c r="E2281" s="11" t="n"/>
      <c r="F2281" s="11" t="n"/>
      <c r="G2281" s="11" t="n"/>
      <c r="H2281" s="11" t="n"/>
      <c r="I2281" s="9" t="n"/>
      <c r="J2281" s="9" t="n"/>
      <c r="K2281" s="9" t="n"/>
      <c r="L2281" s="9">
        <f>IF(COUNTA($A2281:$K2281)=0,"",IF(AND(IFERROR($H2281,0)&gt;0,LEN(TRIM($K2281&amp;""))&gt;0,IFERROR(LOOKUP(2,1/((LISTS!$M$2:$M$13&lt;&gt;"")*ISNUMBER(SEARCH(LISTS!$M$2:$M$13,$I2281))),LISTS!$N$2:$N$13),"NO")="SI"),"SI","NO"))</f>
        <v/>
      </c>
      <c r="M2281" s="9">
        <f>IF(COUNTA($A2281:$K2281)=0,"",IF($K2281&lt;&gt;"",IF(COUNTIF($K$19:$K2281,$K2281)&gt;1,"SI","NO"),IF(COUNTIFS($A$19:$A2281,$A2281,$C$19:$C2281,$C2281,$J$19:$J2281,$J2281,$D$19:$D2281,$D2281)&gt;1,"SI","NO")))</f>
        <v/>
      </c>
      <c r="N2281" s="11">
        <f>IF(COUNTA($A2281:$K2281)=0,"",IF(AND($L2281="SI",$M2281="NO"),IFERROR($H2281,0),0))</f>
        <v/>
      </c>
      <c r="O2281" s="9">
        <f>IF(COUNTA($A2281:$K2281)=0,"",IF($M2281="SI","CUFE o factura duplicada dentro del reporte; no se suma dos veces",IF(IFERROR($H2281,0)&lt;=0,"DIAN reporta valor susceptible 0",IF($L2281="NO",IFERROR(LOOKUP(2,1/((LISTS!$M$2:$M$13&lt;&gt;"")*ISNUMBER(SEARCH(LISTS!$M$2:$M$13,$I2281))),LISTS!$O$2:$O$13),"Medio de pago no elegible o no identificado por DIAN"),"Apta automaticamente por pago electronico y base positiva"))))</f>
        <v/>
      </c>
    </row>
    <row r="2282">
      <c r="A2282" s="9" t="n"/>
      <c r="B2282" s="9" t="n"/>
      <c r="C2282" s="12" t="n"/>
      <c r="D2282" s="11" t="n"/>
      <c r="E2282" s="11" t="n"/>
      <c r="F2282" s="11" t="n"/>
      <c r="G2282" s="11" t="n"/>
      <c r="H2282" s="11" t="n"/>
      <c r="I2282" s="9" t="n"/>
      <c r="J2282" s="9" t="n"/>
      <c r="K2282" s="9" t="n"/>
      <c r="L2282" s="9">
        <f>IF(COUNTA($A2282:$K2282)=0,"",IF(AND(IFERROR($H2282,0)&gt;0,LEN(TRIM($K2282&amp;""))&gt;0,IFERROR(LOOKUP(2,1/((LISTS!$M$2:$M$13&lt;&gt;"")*ISNUMBER(SEARCH(LISTS!$M$2:$M$13,$I2282))),LISTS!$N$2:$N$13),"NO")="SI"),"SI","NO"))</f>
        <v/>
      </c>
      <c r="M2282" s="9">
        <f>IF(COUNTA($A2282:$K2282)=0,"",IF($K2282&lt;&gt;"",IF(COUNTIF($K$19:$K2282,$K2282)&gt;1,"SI","NO"),IF(COUNTIFS($A$19:$A2282,$A2282,$C$19:$C2282,$C2282,$J$19:$J2282,$J2282,$D$19:$D2282,$D2282)&gt;1,"SI","NO")))</f>
        <v/>
      </c>
      <c r="N2282" s="11">
        <f>IF(COUNTA($A2282:$K2282)=0,"",IF(AND($L2282="SI",$M2282="NO"),IFERROR($H2282,0),0))</f>
        <v/>
      </c>
      <c r="O2282" s="9">
        <f>IF(COUNTA($A2282:$K2282)=0,"",IF($M2282="SI","CUFE o factura duplicada dentro del reporte; no se suma dos veces",IF(IFERROR($H2282,0)&lt;=0,"DIAN reporta valor susceptible 0",IF($L2282="NO",IFERROR(LOOKUP(2,1/((LISTS!$M$2:$M$13&lt;&gt;"")*ISNUMBER(SEARCH(LISTS!$M$2:$M$13,$I2282))),LISTS!$O$2:$O$13),"Medio de pago no elegible o no identificado por DIAN"),"Apta automaticamente por pago electronico y base positiva"))))</f>
        <v/>
      </c>
    </row>
    <row r="2283">
      <c r="A2283" s="9" t="n"/>
      <c r="B2283" s="9" t="n"/>
      <c r="C2283" s="12" t="n"/>
      <c r="D2283" s="11" t="n"/>
      <c r="E2283" s="11" t="n"/>
      <c r="F2283" s="11" t="n"/>
      <c r="G2283" s="11" t="n"/>
      <c r="H2283" s="11" t="n"/>
      <c r="I2283" s="9" t="n"/>
      <c r="J2283" s="9" t="n"/>
      <c r="K2283" s="9" t="n"/>
      <c r="L2283" s="9">
        <f>IF(COUNTA($A2283:$K2283)=0,"",IF(AND(IFERROR($H2283,0)&gt;0,LEN(TRIM($K2283&amp;""))&gt;0,IFERROR(LOOKUP(2,1/((LISTS!$M$2:$M$13&lt;&gt;"")*ISNUMBER(SEARCH(LISTS!$M$2:$M$13,$I2283))),LISTS!$N$2:$N$13),"NO")="SI"),"SI","NO"))</f>
        <v/>
      </c>
      <c r="M2283" s="9">
        <f>IF(COUNTA($A2283:$K2283)=0,"",IF($K2283&lt;&gt;"",IF(COUNTIF($K$19:$K2283,$K2283)&gt;1,"SI","NO"),IF(COUNTIFS($A$19:$A2283,$A2283,$C$19:$C2283,$C2283,$J$19:$J2283,$J2283,$D$19:$D2283,$D2283)&gt;1,"SI","NO")))</f>
        <v/>
      </c>
      <c r="N2283" s="11">
        <f>IF(COUNTA($A2283:$K2283)=0,"",IF(AND($L2283="SI",$M2283="NO"),IFERROR($H2283,0),0))</f>
        <v/>
      </c>
      <c r="O2283" s="9">
        <f>IF(COUNTA($A2283:$K2283)=0,"",IF($M2283="SI","CUFE o factura duplicada dentro del reporte; no se suma dos veces",IF(IFERROR($H2283,0)&lt;=0,"DIAN reporta valor susceptible 0",IF($L2283="NO",IFERROR(LOOKUP(2,1/((LISTS!$M$2:$M$13&lt;&gt;"")*ISNUMBER(SEARCH(LISTS!$M$2:$M$13,$I2283))),LISTS!$O$2:$O$13),"Medio de pago no elegible o no identificado por DIAN"),"Apta automaticamente por pago electronico y base positiva"))))</f>
        <v/>
      </c>
    </row>
    <row r="2284">
      <c r="A2284" s="9" t="n"/>
      <c r="B2284" s="9" t="n"/>
      <c r="C2284" s="12" t="n"/>
      <c r="D2284" s="11" t="n"/>
      <c r="E2284" s="11" t="n"/>
      <c r="F2284" s="11" t="n"/>
      <c r="G2284" s="11" t="n"/>
      <c r="H2284" s="11" t="n"/>
      <c r="I2284" s="9" t="n"/>
      <c r="J2284" s="9" t="n"/>
      <c r="K2284" s="9" t="n"/>
      <c r="L2284" s="9">
        <f>IF(COUNTA($A2284:$K2284)=0,"",IF(AND(IFERROR($H2284,0)&gt;0,LEN(TRIM($K2284&amp;""))&gt;0,IFERROR(LOOKUP(2,1/((LISTS!$M$2:$M$13&lt;&gt;"")*ISNUMBER(SEARCH(LISTS!$M$2:$M$13,$I2284))),LISTS!$N$2:$N$13),"NO")="SI"),"SI","NO"))</f>
        <v/>
      </c>
      <c r="M2284" s="9">
        <f>IF(COUNTA($A2284:$K2284)=0,"",IF($K2284&lt;&gt;"",IF(COUNTIF($K$19:$K2284,$K2284)&gt;1,"SI","NO"),IF(COUNTIFS($A$19:$A2284,$A2284,$C$19:$C2284,$C2284,$J$19:$J2284,$J2284,$D$19:$D2284,$D2284)&gt;1,"SI","NO")))</f>
        <v/>
      </c>
      <c r="N2284" s="11">
        <f>IF(COUNTA($A2284:$K2284)=0,"",IF(AND($L2284="SI",$M2284="NO"),IFERROR($H2284,0),0))</f>
        <v/>
      </c>
      <c r="O2284" s="9">
        <f>IF(COUNTA($A2284:$K2284)=0,"",IF($M2284="SI","CUFE o factura duplicada dentro del reporte; no se suma dos veces",IF(IFERROR($H2284,0)&lt;=0,"DIAN reporta valor susceptible 0",IF($L2284="NO",IFERROR(LOOKUP(2,1/((LISTS!$M$2:$M$13&lt;&gt;"")*ISNUMBER(SEARCH(LISTS!$M$2:$M$13,$I2284))),LISTS!$O$2:$O$13),"Medio de pago no elegible o no identificado por DIAN"),"Apta automaticamente por pago electronico y base positiva"))))</f>
        <v/>
      </c>
    </row>
    <row r="2285">
      <c r="A2285" s="9" t="n"/>
      <c r="B2285" s="9" t="n"/>
      <c r="C2285" s="12" t="n"/>
      <c r="D2285" s="11" t="n"/>
      <c r="E2285" s="11" t="n"/>
      <c r="F2285" s="11" t="n"/>
      <c r="G2285" s="11" t="n"/>
      <c r="H2285" s="11" t="n"/>
      <c r="I2285" s="9" t="n"/>
      <c r="J2285" s="9" t="n"/>
      <c r="K2285" s="9" t="n"/>
      <c r="L2285" s="9">
        <f>IF(COUNTA($A2285:$K2285)=0,"",IF(AND(IFERROR($H2285,0)&gt;0,LEN(TRIM($K2285&amp;""))&gt;0,IFERROR(LOOKUP(2,1/((LISTS!$M$2:$M$13&lt;&gt;"")*ISNUMBER(SEARCH(LISTS!$M$2:$M$13,$I2285))),LISTS!$N$2:$N$13),"NO")="SI"),"SI","NO"))</f>
        <v/>
      </c>
      <c r="M2285" s="9">
        <f>IF(COUNTA($A2285:$K2285)=0,"",IF($K2285&lt;&gt;"",IF(COUNTIF($K$19:$K2285,$K2285)&gt;1,"SI","NO"),IF(COUNTIFS($A$19:$A2285,$A2285,$C$19:$C2285,$C2285,$J$19:$J2285,$J2285,$D$19:$D2285,$D2285)&gt;1,"SI","NO")))</f>
        <v/>
      </c>
      <c r="N2285" s="11">
        <f>IF(COUNTA($A2285:$K2285)=0,"",IF(AND($L2285="SI",$M2285="NO"),IFERROR($H2285,0),0))</f>
        <v/>
      </c>
      <c r="O2285" s="9">
        <f>IF(COUNTA($A2285:$K2285)=0,"",IF($M2285="SI","CUFE o factura duplicada dentro del reporte; no se suma dos veces",IF(IFERROR($H2285,0)&lt;=0,"DIAN reporta valor susceptible 0",IF($L2285="NO",IFERROR(LOOKUP(2,1/((LISTS!$M$2:$M$13&lt;&gt;"")*ISNUMBER(SEARCH(LISTS!$M$2:$M$13,$I2285))),LISTS!$O$2:$O$13),"Medio de pago no elegible o no identificado por DIAN"),"Apta automaticamente por pago electronico y base positiva"))))</f>
        <v/>
      </c>
    </row>
    <row r="2286">
      <c r="A2286" s="9" t="n"/>
      <c r="B2286" s="9" t="n"/>
      <c r="C2286" s="12" t="n"/>
      <c r="D2286" s="11" t="n"/>
      <c r="E2286" s="11" t="n"/>
      <c r="F2286" s="11" t="n"/>
      <c r="G2286" s="11" t="n"/>
      <c r="H2286" s="11" t="n"/>
      <c r="I2286" s="9" t="n"/>
      <c r="J2286" s="9" t="n"/>
      <c r="K2286" s="9" t="n"/>
      <c r="L2286" s="9">
        <f>IF(COUNTA($A2286:$K2286)=0,"",IF(AND(IFERROR($H2286,0)&gt;0,LEN(TRIM($K2286&amp;""))&gt;0,IFERROR(LOOKUP(2,1/((LISTS!$M$2:$M$13&lt;&gt;"")*ISNUMBER(SEARCH(LISTS!$M$2:$M$13,$I2286))),LISTS!$N$2:$N$13),"NO")="SI"),"SI","NO"))</f>
        <v/>
      </c>
      <c r="M2286" s="9">
        <f>IF(COUNTA($A2286:$K2286)=0,"",IF($K2286&lt;&gt;"",IF(COUNTIF($K$19:$K2286,$K2286)&gt;1,"SI","NO"),IF(COUNTIFS($A$19:$A2286,$A2286,$C$19:$C2286,$C2286,$J$19:$J2286,$J2286,$D$19:$D2286,$D2286)&gt;1,"SI","NO")))</f>
        <v/>
      </c>
      <c r="N2286" s="11">
        <f>IF(COUNTA($A2286:$K2286)=0,"",IF(AND($L2286="SI",$M2286="NO"),IFERROR($H2286,0),0))</f>
        <v/>
      </c>
      <c r="O2286" s="9">
        <f>IF(COUNTA($A2286:$K2286)=0,"",IF($M2286="SI","CUFE o factura duplicada dentro del reporte; no se suma dos veces",IF(IFERROR($H2286,0)&lt;=0,"DIAN reporta valor susceptible 0",IF($L2286="NO",IFERROR(LOOKUP(2,1/((LISTS!$M$2:$M$13&lt;&gt;"")*ISNUMBER(SEARCH(LISTS!$M$2:$M$13,$I2286))),LISTS!$O$2:$O$13),"Medio de pago no elegible o no identificado por DIAN"),"Apta automaticamente por pago electronico y base positiva"))))</f>
        <v/>
      </c>
    </row>
    <row r="2287">
      <c r="A2287" s="9" t="n"/>
      <c r="B2287" s="9" t="n"/>
      <c r="C2287" s="12" t="n"/>
      <c r="D2287" s="11" t="n"/>
      <c r="E2287" s="11" t="n"/>
      <c r="F2287" s="11" t="n"/>
      <c r="G2287" s="11" t="n"/>
      <c r="H2287" s="11" t="n"/>
      <c r="I2287" s="9" t="n"/>
      <c r="J2287" s="9" t="n"/>
      <c r="K2287" s="9" t="n"/>
      <c r="L2287" s="9">
        <f>IF(COUNTA($A2287:$K2287)=0,"",IF(AND(IFERROR($H2287,0)&gt;0,LEN(TRIM($K2287&amp;""))&gt;0,IFERROR(LOOKUP(2,1/((LISTS!$M$2:$M$13&lt;&gt;"")*ISNUMBER(SEARCH(LISTS!$M$2:$M$13,$I2287))),LISTS!$N$2:$N$13),"NO")="SI"),"SI","NO"))</f>
        <v/>
      </c>
      <c r="M2287" s="9">
        <f>IF(COUNTA($A2287:$K2287)=0,"",IF($K2287&lt;&gt;"",IF(COUNTIF($K$19:$K2287,$K2287)&gt;1,"SI","NO"),IF(COUNTIFS($A$19:$A2287,$A2287,$C$19:$C2287,$C2287,$J$19:$J2287,$J2287,$D$19:$D2287,$D2287)&gt;1,"SI","NO")))</f>
        <v/>
      </c>
      <c r="N2287" s="11">
        <f>IF(COUNTA($A2287:$K2287)=0,"",IF(AND($L2287="SI",$M2287="NO"),IFERROR($H2287,0),0))</f>
        <v/>
      </c>
      <c r="O2287" s="9">
        <f>IF(COUNTA($A2287:$K2287)=0,"",IF($M2287="SI","CUFE o factura duplicada dentro del reporte; no se suma dos veces",IF(IFERROR($H2287,0)&lt;=0,"DIAN reporta valor susceptible 0",IF($L2287="NO",IFERROR(LOOKUP(2,1/((LISTS!$M$2:$M$13&lt;&gt;"")*ISNUMBER(SEARCH(LISTS!$M$2:$M$13,$I2287))),LISTS!$O$2:$O$13),"Medio de pago no elegible o no identificado por DIAN"),"Apta automaticamente por pago electronico y base positiva"))))</f>
        <v/>
      </c>
    </row>
    <row r="2288">
      <c r="A2288" s="9" t="n"/>
      <c r="B2288" s="9" t="n"/>
      <c r="C2288" s="12" t="n"/>
      <c r="D2288" s="11" t="n"/>
      <c r="E2288" s="11" t="n"/>
      <c r="F2288" s="11" t="n"/>
      <c r="G2288" s="11" t="n"/>
      <c r="H2288" s="11" t="n"/>
      <c r="I2288" s="9" t="n"/>
      <c r="J2288" s="9" t="n"/>
      <c r="K2288" s="9" t="n"/>
      <c r="L2288" s="9">
        <f>IF(COUNTA($A2288:$K2288)=0,"",IF(AND(IFERROR($H2288,0)&gt;0,LEN(TRIM($K2288&amp;""))&gt;0,IFERROR(LOOKUP(2,1/((LISTS!$M$2:$M$13&lt;&gt;"")*ISNUMBER(SEARCH(LISTS!$M$2:$M$13,$I2288))),LISTS!$N$2:$N$13),"NO")="SI"),"SI","NO"))</f>
        <v/>
      </c>
      <c r="M2288" s="9">
        <f>IF(COUNTA($A2288:$K2288)=0,"",IF($K2288&lt;&gt;"",IF(COUNTIF($K$19:$K2288,$K2288)&gt;1,"SI","NO"),IF(COUNTIFS($A$19:$A2288,$A2288,$C$19:$C2288,$C2288,$J$19:$J2288,$J2288,$D$19:$D2288,$D2288)&gt;1,"SI","NO")))</f>
        <v/>
      </c>
      <c r="N2288" s="11">
        <f>IF(COUNTA($A2288:$K2288)=0,"",IF(AND($L2288="SI",$M2288="NO"),IFERROR($H2288,0),0))</f>
        <v/>
      </c>
      <c r="O2288" s="9">
        <f>IF(COUNTA($A2288:$K2288)=0,"",IF($M2288="SI","CUFE o factura duplicada dentro del reporte; no se suma dos veces",IF(IFERROR($H2288,0)&lt;=0,"DIAN reporta valor susceptible 0",IF($L2288="NO",IFERROR(LOOKUP(2,1/((LISTS!$M$2:$M$13&lt;&gt;"")*ISNUMBER(SEARCH(LISTS!$M$2:$M$13,$I2288))),LISTS!$O$2:$O$13),"Medio de pago no elegible o no identificado por DIAN"),"Apta automaticamente por pago electronico y base positiva"))))</f>
        <v/>
      </c>
    </row>
    <row r="2289">
      <c r="A2289" s="9" t="n"/>
      <c r="B2289" s="9" t="n"/>
      <c r="C2289" s="12" t="n"/>
      <c r="D2289" s="11" t="n"/>
      <c r="E2289" s="11" t="n"/>
      <c r="F2289" s="11" t="n"/>
      <c r="G2289" s="11" t="n"/>
      <c r="H2289" s="11" t="n"/>
      <c r="I2289" s="9" t="n"/>
      <c r="J2289" s="9" t="n"/>
      <c r="K2289" s="9" t="n"/>
      <c r="L2289" s="9">
        <f>IF(COUNTA($A2289:$K2289)=0,"",IF(AND(IFERROR($H2289,0)&gt;0,LEN(TRIM($K2289&amp;""))&gt;0,IFERROR(LOOKUP(2,1/((LISTS!$M$2:$M$13&lt;&gt;"")*ISNUMBER(SEARCH(LISTS!$M$2:$M$13,$I2289))),LISTS!$N$2:$N$13),"NO")="SI"),"SI","NO"))</f>
        <v/>
      </c>
      <c r="M2289" s="9">
        <f>IF(COUNTA($A2289:$K2289)=0,"",IF($K2289&lt;&gt;"",IF(COUNTIF($K$19:$K2289,$K2289)&gt;1,"SI","NO"),IF(COUNTIFS($A$19:$A2289,$A2289,$C$19:$C2289,$C2289,$J$19:$J2289,$J2289,$D$19:$D2289,$D2289)&gt;1,"SI","NO")))</f>
        <v/>
      </c>
      <c r="N2289" s="11">
        <f>IF(COUNTA($A2289:$K2289)=0,"",IF(AND($L2289="SI",$M2289="NO"),IFERROR($H2289,0),0))</f>
        <v/>
      </c>
      <c r="O2289" s="9">
        <f>IF(COUNTA($A2289:$K2289)=0,"",IF($M2289="SI","CUFE o factura duplicada dentro del reporte; no se suma dos veces",IF(IFERROR($H2289,0)&lt;=0,"DIAN reporta valor susceptible 0",IF($L2289="NO",IFERROR(LOOKUP(2,1/((LISTS!$M$2:$M$13&lt;&gt;"")*ISNUMBER(SEARCH(LISTS!$M$2:$M$13,$I2289))),LISTS!$O$2:$O$13),"Medio de pago no elegible o no identificado por DIAN"),"Apta automaticamente por pago electronico y base positiva"))))</f>
        <v/>
      </c>
    </row>
    <row r="2290">
      <c r="A2290" s="9" t="n"/>
      <c r="B2290" s="9" t="n"/>
      <c r="C2290" s="12" t="n"/>
      <c r="D2290" s="11" t="n"/>
      <c r="E2290" s="11" t="n"/>
      <c r="F2290" s="11" t="n"/>
      <c r="G2290" s="11" t="n"/>
      <c r="H2290" s="11" t="n"/>
      <c r="I2290" s="9" t="n"/>
      <c r="J2290" s="9" t="n"/>
      <c r="K2290" s="9" t="n"/>
      <c r="L2290" s="9">
        <f>IF(COUNTA($A2290:$K2290)=0,"",IF(AND(IFERROR($H2290,0)&gt;0,LEN(TRIM($K2290&amp;""))&gt;0,IFERROR(LOOKUP(2,1/((LISTS!$M$2:$M$13&lt;&gt;"")*ISNUMBER(SEARCH(LISTS!$M$2:$M$13,$I2290))),LISTS!$N$2:$N$13),"NO")="SI"),"SI","NO"))</f>
        <v/>
      </c>
      <c r="M2290" s="9">
        <f>IF(COUNTA($A2290:$K2290)=0,"",IF($K2290&lt;&gt;"",IF(COUNTIF($K$19:$K2290,$K2290)&gt;1,"SI","NO"),IF(COUNTIFS($A$19:$A2290,$A2290,$C$19:$C2290,$C2290,$J$19:$J2290,$J2290,$D$19:$D2290,$D2290)&gt;1,"SI","NO")))</f>
        <v/>
      </c>
      <c r="N2290" s="11">
        <f>IF(COUNTA($A2290:$K2290)=0,"",IF(AND($L2290="SI",$M2290="NO"),IFERROR($H2290,0),0))</f>
        <v/>
      </c>
      <c r="O2290" s="9">
        <f>IF(COUNTA($A2290:$K2290)=0,"",IF($M2290="SI","CUFE o factura duplicada dentro del reporte; no se suma dos veces",IF(IFERROR($H2290,0)&lt;=0,"DIAN reporta valor susceptible 0",IF($L2290="NO",IFERROR(LOOKUP(2,1/((LISTS!$M$2:$M$13&lt;&gt;"")*ISNUMBER(SEARCH(LISTS!$M$2:$M$13,$I2290))),LISTS!$O$2:$O$13),"Medio de pago no elegible o no identificado por DIAN"),"Apta automaticamente por pago electronico y base positiva"))))</f>
        <v/>
      </c>
    </row>
    <row r="2291">
      <c r="A2291" s="9" t="n"/>
      <c r="B2291" s="9" t="n"/>
      <c r="C2291" s="12" t="n"/>
      <c r="D2291" s="11" t="n"/>
      <c r="E2291" s="11" t="n"/>
      <c r="F2291" s="11" t="n"/>
      <c r="G2291" s="11" t="n"/>
      <c r="H2291" s="11" t="n"/>
      <c r="I2291" s="9" t="n"/>
      <c r="J2291" s="9" t="n"/>
      <c r="K2291" s="9" t="n"/>
      <c r="L2291" s="9">
        <f>IF(COUNTA($A2291:$K2291)=0,"",IF(AND(IFERROR($H2291,0)&gt;0,LEN(TRIM($K2291&amp;""))&gt;0,IFERROR(LOOKUP(2,1/((LISTS!$M$2:$M$13&lt;&gt;"")*ISNUMBER(SEARCH(LISTS!$M$2:$M$13,$I2291))),LISTS!$N$2:$N$13),"NO")="SI"),"SI","NO"))</f>
        <v/>
      </c>
      <c r="M2291" s="9">
        <f>IF(COUNTA($A2291:$K2291)=0,"",IF($K2291&lt;&gt;"",IF(COUNTIF($K$19:$K2291,$K2291)&gt;1,"SI","NO"),IF(COUNTIFS($A$19:$A2291,$A2291,$C$19:$C2291,$C2291,$J$19:$J2291,$J2291,$D$19:$D2291,$D2291)&gt;1,"SI","NO")))</f>
        <v/>
      </c>
      <c r="N2291" s="11">
        <f>IF(COUNTA($A2291:$K2291)=0,"",IF(AND($L2291="SI",$M2291="NO"),IFERROR($H2291,0),0))</f>
        <v/>
      </c>
      <c r="O2291" s="9">
        <f>IF(COUNTA($A2291:$K2291)=0,"",IF($M2291="SI","CUFE o factura duplicada dentro del reporte; no se suma dos veces",IF(IFERROR($H2291,0)&lt;=0,"DIAN reporta valor susceptible 0",IF($L2291="NO",IFERROR(LOOKUP(2,1/((LISTS!$M$2:$M$13&lt;&gt;"")*ISNUMBER(SEARCH(LISTS!$M$2:$M$13,$I2291))),LISTS!$O$2:$O$13),"Medio de pago no elegible o no identificado por DIAN"),"Apta automaticamente por pago electronico y base positiva"))))</f>
        <v/>
      </c>
    </row>
    <row r="2292">
      <c r="A2292" s="9" t="n"/>
      <c r="B2292" s="9" t="n"/>
      <c r="C2292" s="12" t="n"/>
      <c r="D2292" s="11" t="n"/>
      <c r="E2292" s="11" t="n"/>
      <c r="F2292" s="11" t="n"/>
      <c r="G2292" s="11" t="n"/>
      <c r="H2292" s="11" t="n"/>
      <c r="I2292" s="9" t="n"/>
      <c r="J2292" s="9" t="n"/>
      <c r="K2292" s="9" t="n"/>
      <c r="L2292" s="9">
        <f>IF(COUNTA($A2292:$K2292)=0,"",IF(AND(IFERROR($H2292,0)&gt;0,LEN(TRIM($K2292&amp;""))&gt;0,IFERROR(LOOKUP(2,1/((LISTS!$M$2:$M$13&lt;&gt;"")*ISNUMBER(SEARCH(LISTS!$M$2:$M$13,$I2292))),LISTS!$N$2:$N$13),"NO")="SI"),"SI","NO"))</f>
        <v/>
      </c>
      <c r="M2292" s="9">
        <f>IF(COUNTA($A2292:$K2292)=0,"",IF($K2292&lt;&gt;"",IF(COUNTIF($K$19:$K2292,$K2292)&gt;1,"SI","NO"),IF(COUNTIFS($A$19:$A2292,$A2292,$C$19:$C2292,$C2292,$J$19:$J2292,$J2292,$D$19:$D2292,$D2292)&gt;1,"SI","NO")))</f>
        <v/>
      </c>
      <c r="N2292" s="11">
        <f>IF(COUNTA($A2292:$K2292)=0,"",IF(AND($L2292="SI",$M2292="NO"),IFERROR($H2292,0),0))</f>
        <v/>
      </c>
      <c r="O2292" s="9">
        <f>IF(COUNTA($A2292:$K2292)=0,"",IF($M2292="SI","CUFE o factura duplicada dentro del reporte; no se suma dos veces",IF(IFERROR($H2292,0)&lt;=0,"DIAN reporta valor susceptible 0",IF($L2292="NO",IFERROR(LOOKUP(2,1/((LISTS!$M$2:$M$13&lt;&gt;"")*ISNUMBER(SEARCH(LISTS!$M$2:$M$13,$I2292))),LISTS!$O$2:$O$13),"Medio de pago no elegible o no identificado por DIAN"),"Apta automaticamente por pago electronico y base positiva"))))</f>
        <v/>
      </c>
    </row>
    <row r="2293">
      <c r="A2293" s="9" t="n"/>
      <c r="B2293" s="9" t="n"/>
      <c r="C2293" s="12" t="n"/>
      <c r="D2293" s="11" t="n"/>
      <c r="E2293" s="11" t="n"/>
      <c r="F2293" s="11" t="n"/>
      <c r="G2293" s="11" t="n"/>
      <c r="H2293" s="11" t="n"/>
      <c r="I2293" s="9" t="n"/>
      <c r="J2293" s="9" t="n"/>
      <c r="K2293" s="9" t="n"/>
      <c r="L2293" s="9">
        <f>IF(COUNTA($A2293:$K2293)=0,"",IF(AND(IFERROR($H2293,0)&gt;0,LEN(TRIM($K2293&amp;""))&gt;0,IFERROR(LOOKUP(2,1/((LISTS!$M$2:$M$13&lt;&gt;"")*ISNUMBER(SEARCH(LISTS!$M$2:$M$13,$I2293))),LISTS!$N$2:$N$13),"NO")="SI"),"SI","NO"))</f>
        <v/>
      </c>
      <c r="M2293" s="9">
        <f>IF(COUNTA($A2293:$K2293)=0,"",IF($K2293&lt;&gt;"",IF(COUNTIF($K$19:$K2293,$K2293)&gt;1,"SI","NO"),IF(COUNTIFS($A$19:$A2293,$A2293,$C$19:$C2293,$C2293,$J$19:$J2293,$J2293,$D$19:$D2293,$D2293)&gt;1,"SI","NO")))</f>
        <v/>
      </c>
      <c r="N2293" s="11">
        <f>IF(COUNTA($A2293:$K2293)=0,"",IF(AND($L2293="SI",$M2293="NO"),IFERROR($H2293,0),0))</f>
        <v/>
      </c>
      <c r="O2293" s="9">
        <f>IF(COUNTA($A2293:$K2293)=0,"",IF($M2293="SI","CUFE o factura duplicada dentro del reporte; no se suma dos veces",IF(IFERROR($H2293,0)&lt;=0,"DIAN reporta valor susceptible 0",IF($L2293="NO",IFERROR(LOOKUP(2,1/((LISTS!$M$2:$M$13&lt;&gt;"")*ISNUMBER(SEARCH(LISTS!$M$2:$M$13,$I2293))),LISTS!$O$2:$O$13),"Medio de pago no elegible o no identificado por DIAN"),"Apta automaticamente por pago electronico y base positiva"))))</f>
        <v/>
      </c>
    </row>
    <row r="2294">
      <c r="A2294" s="9" t="n"/>
      <c r="B2294" s="9" t="n"/>
      <c r="C2294" s="12" t="n"/>
      <c r="D2294" s="11" t="n"/>
      <c r="E2294" s="11" t="n"/>
      <c r="F2294" s="11" t="n"/>
      <c r="G2294" s="11" t="n"/>
      <c r="H2294" s="11" t="n"/>
      <c r="I2294" s="9" t="n"/>
      <c r="J2294" s="9" t="n"/>
      <c r="K2294" s="9" t="n"/>
      <c r="L2294" s="9">
        <f>IF(COUNTA($A2294:$K2294)=0,"",IF(AND(IFERROR($H2294,0)&gt;0,LEN(TRIM($K2294&amp;""))&gt;0,IFERROR(LOOKUP(2,1/((LISTS!$M$2:$M$13&lt;&gt;"")*ISNUMBER(SEARCH(LISTS!$M$2:$M$13,$I2294))),LISTS!$N$2:$N$13),"NO")="SI"),"SI","NO"))</f>
        <v/>
      </c>
      <c r="M2294" s="9">
        <f>IF(COUNTA($A2294:$K2294)=0,"",IF($K2294&lt;&gt;"",IF(COUNTIF($K$19:$K2294,$K2294)&gt;1,"SI","NO"),IF(COUNTIFS($A$19:$A2294,$A2294,$C$19:$C2294,$C2294,$J$19:$J2294,$J2294,$D$19:$D2294,$D2294)&gt;1,"SI","NO")))</f>
        <v/>
      </c>
      <c r="N2294" s="11">
        <f>IF(COUNTA($A2294:$K2294)=0,"",IF(AND($L2294="SI",$M2294="NO"),IFERROR($H2294,0),0))</f>
        <v/>
      </c>
      <c r="O2294" s="9">
        <f>IF(COUNTA($A2294:$K2294)=0,"",IF($M2294="SI","CUFE o factura duplicada dentro del reporte; no se suma dos veces",IF(IFERROR($H2294,0)&lt;=0,"DIAN reporta valor susceptible 0",IF($L2294="NO",IFERROR(LOOKUP(2,1/((LISTS!$M$2:$M$13&lt;&gt;"")*ISNUMBER(SEARCH(LISTS!$M$2:$M$13,$I2294))),LISTS!$O$2:$O$13),"Medio de pago no elegible o no identificado por DIAN"),"Apta automaticamente por pago electronico y base positiva"))))</f>
        <v/>
      </c>
    </row>
    <row r="2295">
      <c r="A2295" s="9" t="n"/>
      <c r="B2295" s="9" t="n"/>
      <c r="C2295" s="12" t="n"/>
      <c r="D2295" s="11" t="n"/>
      <c r="E2295" s="11" t="n"/>
      <c r="F2295" s="11" t="n"/>
      <c r="G2295" s="11" t="n"/>
      <c r="H2295" s="11" t="n"/>
      <c r="I2295" s="9" t="n"/>
      <c r="J2295" s="9" t="n"/>
      <c r="K2295" s="9" t="n"/>
      <c r="L2295" s="9">
        <f>IF(COUNTA($A2295:$K2295)=0,"",IF(AND(IFERROR($H2295,0)&gt;0,LEN(TRIM($K2295&amp;""))&gt;0,IFERROR(LOOKUP(2,1/((LISTS!$M$2:$M$13&lt;&gt;"")*ISNUMBER(SEARCH(LISTS!$M$2:$M$13,$I2295))),LISTS!$N$2:$N$13),"NO")="SI"),"SI","NO"))</f>
        <v/>
      </c>
      <c r="M2295" s="9">
        <f>IF(COUNTA($A2295:$K2295)=0,"",IF($K2295&lt;&gt;"",IF(COUNTIF($K$19:$K2295,$K2295)&gt;1,"SI","NO"),IF(COUNTIFS($A$19:$A2295,$A2295,$C$19:$C2295,$C2295,$J$19:$J2295,$J2295,$D$19:$D2295,$D2295)&gt;1,"SI","NO")))</f>
        <v/>
      </c>
      <c r="N2295" s="11">
        <f>IF(COUNTA($A2295:$K2295)=0,"",IF(AND($L2295="SI",$M2295="NO"),IFERROR($H2295,0),0))</f>
        <v/>
      </c>
      <c r="O2295" s="9">
        <f>IF(COUNTA($A2295:$K2295)=0,"",IF($M2295="SI","CUFE o factura duplicada dentro del reporte; no se suma dos veces",IF(IFERROR($H2295,0)&lt;=0,"DIAN reporta valor susceptible 0",IF($L2295="NO",IFERROR(LOOKUP(2,1/((LISTS!$M$2:$M$13&lt;&gt;"")*ISNUMBER(SEARCH(LISTS!$M$2:$M$13,$I2295))),LISTS!$O$2:$O$13),"Medio de pago no elegible o no identificado por DIAN"),"Apta automaticamente por pago electronico y base positiva"))))</f>
        <v/>
      </c>
    </row>
    <row r="2296">
      <c r="A2296" s="9" t="n"/>
      <c r="B2296" s="9" t="n"/>
      <c r="C2296" s="12" t="n"/>
      <c r="D2296" s="11" t="n"/>
      <c r="E2296" s="11" t="n"/>
      <c r="F2296" s="11" t="n"/>
      <c r="G2296" s="11" t="n"/>
      <c r="H2296" s="11" t="n"/>
      <c r="I2296" s="9" t="n"/>
      <c r="J2296" s="9" t="n"/>
      <c r="K2296" s="9" t="n"/>
      <c r="L2296" s="9">
        <f>IF(COUNTA($A2296:$K2296)=0,"",IF(AND(IFERROR($H2296,0)&gt;0,LEN(TRIM($K2296&amp;""))&gt;0,IFERROR(LOOKUP(2,1/((LISTS!$M$2:$M$13&lt;&gt;"")*ISNUMBER(SEARCH(LISTS!$M$2:$M$13,$I2296))),LISTS!$N$2:$N$13),"NO")="SI"),"SI","NO"))</f>
        <v/>
      </c>
      <c r="M2296" s="9">
        <f>IF(COUNTA($A2296:$K2296)=0,"",IF($K2296&lt;&gt;"",IF(COUNTIF($K$19:$K2296,$K2296)&gt;1,"SI","NO"),IF(COUNTIFS($A$19:$A2296,$A2296,$C$19:$C2296,$C2296,$J$19:$J2296,$J2296,$D$19:$D2296,$D2296)&gt;1,"SI","NO")))</f>
        <v/>
      </c>
      <c r="N2296" s="11">
        <f>IF(COUNTA($A2296:$K2296)=0,"",IF(AND($L2296="SI",$M2296="NO"),IFERROR($H2296,0),0))</f>
        <v/>
      </c>
      <c r="O2296" s="9">
        <f>IF(COUNTA($A2296:$K2296)=0,"",IF($M2296="SI","CUFE o factura duplicada dentro del reporte; no se suma dos veces",IF(IFERROR($H2296,0)&lt;=0,"DIAN reporta valor susceptible 0",IF($L2296="NO",IFERROR(LOOKUP(2,1/((LISTS!$M$2:$M$13&lt;&gt;"")*ISNUMBER(SEARCH(LISTS!$M$2:$M$13,$I2296))),LISTS!$O$2:$O$13),"Medio de pago no elegible o no identificado por DIAN"),"Apta automaticamente por pago electronico y base positiva"))))</f>
        <v/>
      </c>
    </row>
    <row r="2297">
      <c r="A2297" s="9" t="n"/>
      <c r="B2297" s="9" t="n"/>
      <c r="C2297" s="12" t="n"/>
      <c r="D2297" s="11" t="n"/>
      <c r="E2297" s="11" t="n"/>
      <c r="F2297" s="11" t="n"/>
      <c r="G2297" s="11" t="n"/>
      <c r="H2297" s="11" t="n"/>
      <c r="I2297" s="9" t="n"/>
      <c r="J2297" s="9" t="n"/>
      <c r="K2297" s="9" t="n"/>
      <c r="L2297" s="9">
        <f>IF(COUNTA($A2297:$K2297)=0,"",IF(AND(IFERROR($H2297,0)&gt;0,LEN(TRIM($K2297&amp;""))&gt;0,IFERROR(LOOKUP(2,1/((LISTS!$M$2:$M$13&lt;&gt;"")*ISNUMBER(SEARCH(LISTS!$M$2:$M$13,$I2297))),LISTS!$N$2:$N$13),"NO")="SI"),"SI","NO"))</f>
        <v/>
      </c>
      <c r="M2297" s="9">
        <f>IF(COUNTA($A2297:$K2297)=0,"",IF($K2297&lt;&gt;"",IF(COUNTIF($K$19:$K2297,$K2297)&gt;1,"SI","NO"),IF(COUNTIFS($A$19:$A2297,$A2297,$C$19:$C2297,$C2297,$J$19:$J2297,$J2297,$D$19:$D2297,$D2297)&gt;1,"SI","NO")))</f>
        <v/>
      </c>
      <c r="N2297" s="11">
        <f>IF(COUNTA($A2297:$K2297)=0,"",IF(AND($L2297="SI",$M2297="NO"),IFERROR($H2297,0),0))</f>
        <v/>
      </c>
      <c r="O2297" s="9">
        <f>IF(COUNTA($A2297:$K2297)=0,"",IF($M2297="SI","CUFE o factura duplicada dentro del reporte; no se suma dos veces",IF(IFERROR($H2297,0)&lt;=0,"DIAN reporta valor susceptible 0",IF($L2297="NO",IFERROR(LOOKUP(2,1/((LISTS!$M$2:$M$13&lt;&gt;"")*ISNUMBER(SEARCH(LISTS!$M$2:$M$13,$I2297))),LISTS!$O$2:$O$13),"Medio de pago no elegible o no identificado por DIAN"),"Apta automaticamente por pago electronico y base positiva"))))</f>
        <v/>
      </c>
    </row>
    <row r="2298">
      <c r="A2298" s="9" t="n"/>
      <c r="B2298" s="9" t="n"/>
      <c r="C2298" s="12" t="n"/>
      <c r="D2298" s="11" t="n"/>
      <c r="E2298" s="11" t="n"/>
      <c r="F2298" s="11" t="n"/>
      <c r="G2298" s="11" t="n"/>
      <c r="H2298" s="11" t="n"/>
      <c r="I2298" s="9" t="n"/>
      <c r="J2298" s="9" t="n"/>
      <c r="K2298" s="9" t="n"/>
      <c r="L2298" s="9">
        <f>IF(COUNTA($A2298:$K2298)=0,"",IF(AND(IFERROR($H2298,0)&gt;0,LEN(TRIM($K2298&amp;""))&gt;0,IFERROR(LOOKUP(2,1/((LISTS!$M$2:$M$13&lt;&gt;"")*ISNUMBER(SEARCH(LISTS!$M$2:$M$13,$I2298))),LISTS!$N$2:$N$13),"NO")="SI"),"SI","NO"))</f>
        <v/>
      </c>
      <c r="M2298" s="9">
        <f>IF(COUNTA($A2298:$K2298)=0,"",IF($K2298&lt;&gt;"",IF(COUNTIF($K$19:$K2298,$K2298)&gt;1,"SI","NO"),IF(COUNTIFS($A$19:$A2298,$A2298,$C$19:$C2298,$C2298,$J$19:$J2298,$J2298,$D$19:$D2298,$D2298)&gt;1,"SI","NO")))</f>
        <v/>
      </c>
      <c r="N2298" s="11">
        <f>IF(COUNTA($A2298:$K2298)=0,"",IF(AND($L2298="SI",$M2298="NO"),IFERROR($H2298,0),0))</f>
        <v/>
      </c>
      <c r="O2298" s="9">
        <f>IF(COUNTA($A2298:$K2298)=0,"",IF($M2298="SI","CUFE o factura duplicada dentro del reporte; no se suma dos veces",IF(IFERROR($H2298,0)&lt;=0,"DIAN reporta valor susceptible 0",IF($L2298="NO",IFERROR(LOOKUP(2,1/((LISTS!$M$2:$M$13&lt;&gt;"")*ISNUMBER(SEARCH(LISTS!$M$2:$M$13,$I2298))),LISTS!$O$2:$O$13),"Medio de pago no elegible o no identificado por DIAN"),"Apta automaticamente por pago electronico y base positiva"))))</f>
        <v/>
      </c>
    </row>
    <row r="2299">
      <c r="A2299" s="9" t="n"/>
      <c r="B2299" s="9" t="n"/>
      <c r="C2299" s="12" t="n"/>
      <c r="D2299" s="11" t="n"/>
      <c r="E2299" s="11" t="n"/>
      <c r="F2299" s="11" t="n"/>
      <c r="G2299" s="11" t="n"/>
      <c r="H2299" s="11" t="n"/>
      <c r="I2299" s="9" t="n"/>
      <c r="J2299" s="9" t="n"/>
      <c r="K2299" s="9" t="n"/>
      <c r="L2299" s="9">
        <f>IF(COUNTA($A2299:$K2299)=0,"",IF(AND(IFERROR($H2299,0)&gt;0,LEN(TRIM($K2299&amp;""))&gt;0,IFERROR(LOOKUP(2,1/((LISTS!$M$2:$M$13&lt;&gt;"")*ISNUMBER(SEARCH(LISTS!$M$2:$M$13,$I2299))),LISTS!$N$2:$N$13),"NO")="SI"),"SI","NO"))</f>
        <v/>
      </c>
      <c r="M2299" s="9">
        <f>IF(COUNTA($A2299:$K2299)=0,"",IF($K2299&lt;&gt;"",IF(COUNTIF($K$19:$K2299,$K2299)&gt;1,"SI","NO"),IF(COUNTIFS($A$19:$A2299,$A2299,$C$19:$C2299,$C2299,$J$19:$J2299,$J2299,$D$19:$D2299,$D2299)&gt;1,"SI","NO")))</f>
        <v/>
      </c>
      <c r="N2299" s="11">
        <f>IF(COUNTA($A2299:$K2299)=0,"",IF(AND($L2299="SI",$M2299="NO"),IFERROR($H2299,0),0))</f>
        <v/>
      </c>
      <c r="O2299" s="9">
        <f>IF(COUNTA($A2299:$K2299)=0,"",IF($M2299="SI","CUFE o factura duplicada dentro del reporte; no se suma dos veces",IF(IFERROR($H2299,0)&lt;=0,"DIAN reporta valor susceptible 0",IF($L2299="NO",IFERROR(LOOKUP(2,1/((LISTS!$M$2:$M$13&lt;&gt;"")*ISNUMBER(SEARCH(LISTS!$M$2:$M$13,$I2299))),LISTS!$O$2:$O$13),"Medio de pago no elegible o no identificado por DIAN"),"Apta automaticamente por pago electronico y base positiva"))))</f>
        <v/>
      </c>
    </row>
    <row r="2300">
      <c r="A2300" s="9" t="n"/>
      <c r="B2300" s="9" t="n"/>
      <c r="C2300" s="12" t="n"/>
      <c r="D2300" s="11" t="n"/>
      <c r="E2300" s="11" t="n"/>
      <c r="F2300" s="11" t="n"/>
      <c r="G2300" s="11" t="n"/>
      <c r="H2300" s="11" t="n"/>
      <c r="I2300" s="9" t="n"/>
      <c r="J2300" s="9" t="n"/>
      <c r="K2300" s="9" t="n"/>
      <c r="L2300" s="9">
        <f>IF(COUNTA($A2300:$K2300)=0,"",IF(AND(IFERROR($H2300,0)&gt;0,LEN(TRIM($K2300&amp;""))&gt;0,IFERROR(LOOKUP(2,1/((LISTS!$M$2:$M$13&lt;&gt;"")*ISNUMBER(SEARCH(LISTS!$M$2:$M$13,$I2300))),LISTS!$N$2:$N$13),"NO")="SI"),"SI","NO"))</f>
        <v/>
      </c>
      <c r="M2300" s="9">
        <f>IF(COUNTA($A2300:$K2300)=0,"",IF($K2300&lt;&gt;"",IF(COUNTIF($K$19:$K2300,$K2300)&gt;1,"SI","NO"),IF(COUNTIFS($A$19:$A2300,$A2300,$C$19:$C2300,$C2300,$J$19:$J2300,$J2300,$D$19:$D2300,$D2300)&gt;1,"SI","NO")))</f>
        <v/>
      </c>
      <c r="N2300" s="11">
        <f>IF(COUNTA($A2300:$K2300)=0,"",IF(AND($L2300="SI",$M2300="NO"),IFERROR($H2300,0),0))</f>
        <v/>
      </c>
      <c r="O2300" s="9">
        <f>IF(COUNTA($A2300:$K2300)=0,"",IF($M2300="SI","CUFE o factura duplicada dentro del reporte; no se suma dos veces",IF(IFERROR($H2300,0)&lt;=0,"DIAN reporta valor susceptible 0",IF($L2300="NO",IFERROR(LOOKUP(2,1/((LISTS!$M$2:$M$13&lt;&gt;"")*ISNUMBER(SEARCH(LISTS!$M$2:$M$13,$I2300))),LISTS!$O$2:$O$13),"Medio de pago no elegible o no identificado por DIAN"),"Apta automaticamente por pago electronico y base positiva"))))</f>
        <v/>
      </c>
    </row>
    <row r="2301">
      <c r="A2301" s="9" t="n"/>
      <c r="B2301" s="9" t="n"/>
      <c r="C2301" s="12" t="n"/>
      <c r="D2301" s="11" t="n"/>
      <c r="E2301" s="11" t="n"/>
      <c r="F2301" s="11" t="n"/>
      <c r="G2301" s="11" t="n"/>
      <c r="H2301" s="11" t="n"/>
      <c r="I2301" s="9" t="n"/>
      <c r="J2301" s="9" t="n"/>
      <c r="K2301" s="9" t="n"/>
      <c r="L2301" s="9">
        <f>IF(COUNTA($A2301:$K2301)=0,"",IF(AND(IFERROR($H2301,0)&gt;0,LEN(TRIM($K2301&amp;""))&gt;0,IFERROR(LOOKUP(2,1/((LISTS!$M$2:$M$13&lt;&gt;"")*ISNUMBER(SEARCH(LISTS!$M$2:$M$13,$I2301))),LISTS!$N$2:$N$13),"NO")="SI"),"SI","NO"))</f>
        <v/>
      </c>
      <c r="M2301" s="9">
        <f>IF(COUNTA($A2301:$K2301)=0,"",IF($K2301&lt;&gt;"",IF(COUNTIF($K$19:$K2301,$K2301)&gt;1,"SI","NO"),IF(COUNTIFS($A$19:$A2301,$A2301,$C$19:$C2301,$C2301,$J$19:$J2301,$J2301,$D$19:$D2301,$D2301)&gt;1,"SI","NO")))</f>
        <v/>
      </c>
      <c r="N2301" s="11">
        <f>IF(COUNTA($A2301:$K2301)=0,"",IF(AND($L2301="SI",$M2301="NO"),IFERROR($H2301,0),0))</f>
        <v/>
      </c>
      <c r="O2301" s="9">
        <f>IF(COUNTA($A2301:$K2301)=0,"",IF($M2301="SI","CUFE o factura duplicada dentro del reporte; no se suma dos veces",IF(IFERROR($H2301,0)&lt;=0,"DIAN reporta valor susceptible 0",IF($L2301="NO",IFERROR(LOOKUP(2,1/((LISTS!$M$2:$M$13&lt;&gt;"")*ISNUMBER(SEARCH(LISTS!$M$2:$M$13,$I2301))),LISTS!$O$2:$O$13),"Medio de pago no elegible o no identificado por DIAN"),"Apta automaticamente por pago electronico y base positiva"))))</f>
        <v/>
      </c>
    </row>
    <row r="2302">
      <c r="A2302" s="9" t="n"/>
      <c r="B2302" s="9" t="n"/>
      <c r="C2302" s="12" t="n"/>
      <c r="D2302" s="11" t="n"/>
      <c r="E2302" s="11" t="n"/>
      <c r="F2302" s="11" t="n"/>
      <c r="G2302" s="11" t="n"/>
      <c r="H2302" s="11" t="n"/>
      <c r="I2302" s="9" t="n"/>
      <c r="J2302" s="9" t="n"/>
      <c r="K2302" s="9" t="n"/>
      <c r="L2302" s="9">
        <f>IF(COUNTA($A2302:$K2302)=0,"",IF(AND(IFERROR($H2302,0)&gt;0,LEN(TRIM($K2302&amp;""))&gt;0,IFERROR(LOOKUP(2,1/((LISTS!$M$2:$M$13&lt;&gt;"")*ISNUMBER(SEARCH(LISTS!$M$2:$M$13,$I2302))),LISTS!$N$2:$N$13),"NO")="SI"),"SI","NO"))</f>
        <v/>
      </c>
      <c r="M2302" s="9">
        <f>IF(COUNTA($A2302:$K2302)=0,"",IF($K2302&lt;&gt;"",IF(COUNTIF($K$19:$K2302,$K2302)&gt;1,"SI","NO"),IF(COUNTIFS($A$19:$A2302,$A2302,$C$19:$C2302,$C2302,$J$19:$J2302,$J2302,$D$19:$D2302,$D2302)&gt;1,"SI","NO")))</f>
        <v/>
      </c>
      <c r="N2302" s="11">
        <f>IF(COUNTA($A2302:$K2302)=0,"",IF(AND($L2302="SI",$M2302="NO"),IFERROR($H2302,0),0))</f>
        <v/>
      </c>
      <c r="O2302" s="9">
        <f>IF(COUNTA($A2302:$K2302)=0,"",IF($M2302="SI","CUFE o factura duplicada dentro del reporte; no se suma dos veces",IF(IFERROR($H2302,0)&lt;=0,"DIAN reporta valor susceptible 0",IF($L2302="NO",IFERROR(LOOKUP(2,1/((LISTS!$M$2:$M$13&lt;&gt;"")*ISNUMBER(SEARCH(LISTS!$M$2:$M$13,$I2302))),LISTS!$O$2:$O$13),"Medio de pago no elegible o no identificado por DIAN"),"Apta automaticamente por pago electronico y base positiva"))))</f>
        <v/>
      </c>
    </row>
    <row r="2303">
      <c r="A2303" s="9" t="n"/>
      <c r="B2303" s="9" t="n"/>
      <c r="C2303" s="12" t="n"/>
      <c r="D2303" s="11" t="n"/>
      <c r="E2303" s="11" t="n"/>
      <c r="F2303" s="11" t="n"/>
      <c r="G2303" s="11" t="n"/>
      <c r="H2303" s="11" t="n"/>
      <c r="I2303" s="9" t="n"/>
      <c r="J2303" s="9" t="n"/>
      <c r="K2303" s="9" t="n"/>
      <c r="L2303" s="9">
        <f>IF(COUNTA($A2303:$K2303)=0,"",IF(AND(IFERROR($H2303,0)&gt;0,LEN(TRIM($K2303&amp;""))&gt;0,IFERROR(LOOKUP(2,1/((LISTS!$M$2:$M$13&lt;&gt;"")*ISNUMBER(SEARCH(LISTS!$M$2:$M$13,$I2303))),LISTS!$N$2:$N$13),"NO")="SI"),"SI","NO"))</f>
        <v/>
      </c>
      <c r="M2303" s="9">
        <f>IF(COUNTA($A2303:$K2303)=0,"",IF($K2303&lt;&gt;"",IF(COUNTIF($K$19:$K2303,$K2303)&gt;1,"SI","NO"),IF(COUNTIFS($A$19:$A2303,$A2303,$C$19:$C2303,$C2303,$J$19:$J2303,$J2303,$D$19:$D2303,$D2303)&gt;1,"SI","NO")))</f>
        <v/>
      </c>
      <c r="N2303" s="11">
        <f>IF(COUNTA($A2303:$K2303)=0,"",IF(AND($L2303="SI",$M2303="NO"),IFERROR($H2303,0),0))</f>
        <v/>
      </c>
      <c r="O2303" s="9">
        <f>IF(COUNTA($A2303:$K2303)=0,"",IF($M2303="SI","CUFE o factura duplicada dentro del reporte; no se suma dos veces",IF(IFERROR($H2303,0)&lt;=0,"DIAN reporta valor susceptible 0",IF($L2303="NO",IFERROR(LOOKUP(2,1/((LISTS!$M$2:$M$13&lt;&gt;"")*ISNUMBER(SEARCH(LISTS!$M$2:$M$13,$I2303))),LISTS!$O$2:$O$13),"Medio de pago no elegible o no identificado por DIAN"),"Apta automaticamente por pago electronico y base positiva"))))</f>
        <v/>
      </c>
    </row>
    <row r="2304">
      <c r="A2304" s="9" t="n"/>
      <c r="B2304" s="9" t="n"/>
      <c r="C2304" s="12" t="n"/>
      <c r="D2304" s="11" t="n"/>
      <c r="E2304" s="11" t="n"/>
      <c r="F2304" s="11" t="n"/>
      <c r="G2304" s="11" t="n"/>
      <c r="H2304" s="11" t="n"/>
      <c r="I2304" s="9" t="n"/>
      <c r="J2304" s="9" t="n"/>
      <c r="K2304" s="9" t="n"/>
      <c r="L2304" s="9">
        <f>IF(COUNTA($A2304:$K2304)=0,"",IF(AND(IFERROR($H2304,0)&gt;0,LEN(TRIM($K2304&amp;""))&gt;0,IFERROR(LOOKUP(2,1/((LISTS!$M$2:$M$13&lt;&gt;"")*ISNUMBER(SEARCH(LISTS!$M$2:$M$13,$I2304))),LISTS!$N$2:$N$13),"NO")="SI"),"SI","NO"))</f>
        <v/>
      </c>
      <c r="M2304" s="9">
        <f>IF(COUNTA($A2304:$K2304)=0,"",IF($K2304&lt;&gt;"",IF(COUNTIF($K$19:$K2304,$K2304)&gt;1,"SI","NO"),IF(COUNTIFS($A$19:$A2304,$A2304,$C$19:$C2304,$C2304,$J$19:$J2304,$J2304,$D$19:$D2304,$D2304)&gt;1,"SI","NO")))</f>
        <v/>
      </c>
      <c r="N2304" s="11">
        <f>IF(COUNTA($A2304:$K2304)=0,"",IF(AND($L2304="SI",$M2304="NO"),IFERROR($H2304,0),0))</f>
        <v/>
      </c>
      <c r="O2304" s="9">
        <f>IF(COUNTA($A2304:$K2304)=0,"",IF($M2304="SI","CUFE o factura duplicada dentro del reporte; no se suma dos veces",IF(IFERROR($H2304,0)&lt;=0,"DIAN reporta valor susceptible 0",IF($L2304="NO",IFERROR(LOOKUP(2,1/((LISTS!$M$2:$M$13&lt;&gt;"")*ISNUMBER(SEARCH(LISTS!$M$2:$M$13,$I2304))),LISTS!$O$2:$O$13),"Medio de pago no elegible o no identificado por DIAN"),"Apta automaticamente por pago electronico y base positiva"))))</f>
        <v/>
      </c>
    </row>
    <row r="2305">
      <c r="A2305" s="9" t="n"/>
      <c r="B2305" s="9" t="n"/>
      <c r="C2305" s="12" t="n"/>
      <c r="D2305" s="11" t="n"/>
      <c r="E2305" s="11" t="n"/>
      <c r="F2305" s="11" t="n"/>
      <c r="G2305" s="11" t="n"/>
      <c r="H2305" s="11" t="n"/>
      <c r="I2305" s="9" t="n"/>
      <c r="J2305" s="9" t="n"/>
      <c r="K2305" s="9" t="n"/>
      <c r="L2305" s="9">
        <f>IF(COUNTA($A2305:$K2305)=0,"",IF(AND(IFERROR($H2305,0)&gt;0,LEN(TRIM($K2305&amp;""))&gt;0,IFERROR(LOOKUP(2,1/((LISTS!$M$2:$M$13&lt;&gt;"")*ISNUMBER(SEARCH(LISTS!$M$2:$M$13,$I2305))),LISTS!$N$2:$N$13),"NO")="SI"),"SI","NO"))</f>
        <v/>
      </c>
      <c r="M2305" s="9">
        <f>IF(COUNTA($A2305:$K2305)=0,"",IF($K2305&lt;&gt;"",IF(COUNTIF($K$19:$K2305,$K2305)&gt;1,"SI","NO"),IF(COUNTIFS($A$19:$A2305,$A2305,$C$19:$C2305,$C2305,$J$19:$J2305,$J2305,$D$19:$D2305,$D2305)&gt;1,"SI","NO")))</f>
        <v/>
      </c>
      <c r="N2305" s="11">
        <f>IF(COUNTA($A2305:$K2305)=0,"",IF(AND($L2305="SI",$M2305="NO"),IFERROR($H2305,0),0))</f>
        <v/>
      </c>
      <c r="O2305" s="9">
        <f>IF(COUNTA($A2305:$K2305)=0,"",IF($M2305="SI","CUFE o factura duplicada dentro del reporte; no se suma dos veces",IF(IFERROR($H2305,0)&lt;=0,"DIAN reporta valor susceptible 0",IF($L2305="NO",IFERROR(LOOKUP(2,1/((LISTS!$M$2:$M$13&lt;&gt;"")*ISNUMBER(SEARCH(LISTS!$M$2:$M$13,$I2305))),LISTS!$O$2:$O$13),"Medio de pago no elegible o no identificado por DIAN"),"Apta automaticamente por pago electronico y base positiva"))))</f>
        <v/>
      </c>
    </row>
    <row r="2306">
      <c r="A2306" s="9" t="n"/>
      <c r="B2306" s="9" t="n"/>
      <c r="C2306" s="12" t="n"/>
      <c r="D2306" s="11" t="n"/>
      <c r="E2306" s="11" t="n"/>
      <c r="F2306" s="11" t="n"/>
      <c r="G2306" s="11" t="n"/>
      <c r="H2306" s="11" t="n"/>
      <c r="I2306" s="9" t="n"/>
      <c r="J2306" s="9" t="n"/>
      <c r="K2306" s="9" t="n"/>
      <c r="L2306" s="9">
        <f>IF(COUNTA($A2306:$K2306)=0,"",IF(AND(IFERROR($H2306,0)&gt;0,LEN(TRIM($K2306&amp;""))&gt;0,IFERROR(LOOKUP(2,1/((LISTS!$M$2:$M$13&lt;&gt;"")*ISNUMBER(SEARCH(LISTS!$M$2:$M$13,$I2306))),LISTS!$N$2:$N$13),"NO")="SI"),"SI","NO"))</f>
        <v/>
      </c>
      <c r="M2306" s="9">
        <f>IF(COUNTA($A2306:$K2306)=0,"",IF($K2306&lt;&gt;"",IF(COUNTIF($K$19:$K2306,$K2306)&gt;1,"SI","NO"),IF(COUNTIFS($A$19:$A2306,$A2306,$C$19:$C2306,$C2306,$J$19:$J2306,$J2306,$D$19:$D2306,$D2306)&gt;1,"SI","NO")))</f>
        <v/>
      </c>
      <c r="N2306" s="11">
        <f>IF(COUNTA($A2306:$K2306)=0,"",IF(AND($L2306="SI",$M2306="NO"),IFERROR($H2306,0),0))</f>
        <v/>
      </c>
      <c r="O2306" s="9">
        <f>IF(COUNTA($A2306:$K2306)=0,"",IF($M2306="SI","CUFE o factura duplicada dentro del reporte; no se suma dos veces",IF(IFERROR($H2306,0)&lt;=0,"DIAN reporta valor susceptible 0",IF($L2306="NO",IFERROR(LOOKUP(2,1/((LISTS!$M$2:$M$13&lt;&gt;"")*ISNUMBER(SEARCH(LISTS!$M$2:$M$13,$I2306))),LISTS!$O$2:$O$13),"Medio de pago no elegible o no identificado por DIAN"),"Apta automaticamente por pago electronico y base positiva"))))</f>
        <v/>
      </c>
    </row>
    <row r="2307">
      <c r="A2307" s="9" t="n"/>
      <c r="B2307" s="9" t="n"/>
      <c r="C2307" s="12" t="n"/>
      <c r="D2307" s="11" t="n"/>
      <c r="E2307" s="11" t="n"/>
      <c r="F2307" s="11" t="n"/>
      <c r="G2307" s="11" t="n"/>
      <c r="H2307" s="11" t="n"/>
      <c r="I2307" s="9" t="n"/>
      <c r="J2307" s="9" t="n"/>
      <c r="K2307" s="9" t="n"/>
      <c r="L2307" s="9">
        <f>IF(COUNTA($A2307:$K2307)=0,"",IF(AND(IFERROR($H2307,0)&gt;0,LEN(TRIM($K2307&amp;""))&gt;0,IFERROR(LOOKUP(2,1/((LISTS!$M$2:$M$13&lt;&gt;"")*ISNUMBER(SEARCH(LISTS!$M$2:$M$13,$I2307))),LISTS!$N$2:$N$13),"NO")="SI"),"SI","NO"))</f>
        <v/>
      </c>
      <c r="M2307" s="9">
        <f>IF(COUNTA($A2307:$K2307)=0,"",IF($K2307&lt;&gt;"",IF(COUNTIF($K$19:$K2307,$K2307)&gt;1,"SI","NO"),IF(COUNTIFS($A$19:$A2307,$A2307,$C$19:$C2307,$C2307,$J$19:$J2307,$J2307,$D$19:$D2307,$D2307)&gt;1,"SI","NO")))</f>
        <v/>
      </c>
      <c r="N2307" s="11">
        <f>IF(COUNTA($A2307:$K2307)=0,"",IF(AND($L2307="SI",$M2307="NO"),IFERROR($H2307,0),0))</f>
        <v/>
      </c>
      <c r="O2307" s="9">
        <f>IF(COUNTA($A2307:$K2307)=0,"",IF($M2307="SI","CUFE o factura duplicada dentro del reporte; no se suma dos veces",IF(IFERROR($H2307,0)&lt;=0,"DIAN reporta valor susceptible 0",IF($L2307="NO",IFERROR(LOOKUP(2,1/((LISTS!$M$2:$M$13&lt;&gt;"")*ISNUMBER(SEARCH(LISTS!$M$2:$M$13,$I2307))),LISTS!$O$2:$O$13),"Medio de pago no elegible o no identificado por DIAN"),"Apta automaticamente por pago electronico y base positiva"))))</f>
        <v/>
      </c>
    </row>
    <row r="2308">
      <c r="A2308" s="9" t="n"/>
      <c r="B2308" s="9" t="n"/>
      <c r="C2308" s="12" t="n"/>
      <c r="D2308" s="11" t="n"/>
      <c r="E2308" s="11" t="n"/>
      <c r="F2308" s="11" t="n"/>
      <c r="G2308" s="11" t="n"/>
      <c r="H2308" s="11" t="n"/>
      <c r="I2308" s="9" t="n"/>
      <c r="J2308" s="9" t="n"/>
      <c r="K2308" s="9" t="n"/>
      <c r="L2308" s="9">
        <f>IF(COUNTA($A2308:$K2308)=0,"",IF(AND(IFERROR($H2308,0)&gt;0,LEN(TRIM($K2308&amp;""))&gt;0,IFERROR(LOOKUP(2,1/((LISTS!$M$2:$M$13&lt;&gt;"")*ISNUMBER(SEARCH(LISTS!$M$2:$M$13,$I2308))),LISTS!$N$2:$N$13),"NO")="SI"),"SI","NO"))</f>
        <v/>
      </c>
      <c r="M2308" s="9">
        <f>IF(COUNTA($A2308:$K2308)=0,"",IF($K2308&lt;&gt;"",IF(COUNTIF($K$19:$K2308,$K2308)&gt;1,"SI","NO"),IF(COUNTIFS($A$19:$A2308,$A2308,$C$19:$C2308,$C2308,$J$19:$J2308,$J2308,$D$19:$D2308,$D2308)&gt;1,"SI","NO")))</f>
        <v/>
      </c>
      <c r="N2308" s="11">
        <f>IF(COUNTA($A2308:$K2308)=0,"",IF(AND($L2308="SI",$M2308="NO"),IFERROR($H2308,0),0))</f>
        <v/>
      </c>
      <c r="O2308" s="9">
        <f>IF(COUNTA($A2308:$K2308)=0,"",IF($M2308="SI","CUFE o factura duplicada dentro del reporte; no se suma dos veces",IF(IFERROR($H2308,0)&lt;=0,"DIAN reporta valor susceptible 0",IF($L2308="NO",IFERROR(LOOKUP(2,1/((LISTS!$M$2:$M$13&lt;&gt;"")*ISNUMBER(SEARCH(LISTS!$M$2:$M$13,$I2308))),LISTS!$O$2:$O$13),"Medio de pago no elegible o no identificado por DIAN"),"Apta automaticamente por pago electronico y base positiva"))))</f>
        <v/>
      </c>
    </row>
    <row r="2309">
      <c r="A2309" s="9" t="n"/>
      <c r="B2309" s="9" t="n"/>
      <c r="C2309" s="12" t="n"/>
      <c r="D2309" s="11" t="n"/>
      <c r="E2309" s="11" t="n"/>
      <c r="F2309" s="11" t="n"/>
      <c r="G2309" s="11" t="n"/>
      <c r="H2309" s="11" t="n"/>
      <c r="I2309" s="9" t="n"/>
      <c r="J2309" s="9" t="n"/>
      <c r="K2309" s="9" t="n"/>
      <c r="L2309" s="9">
        <f>IF(COUNTA($A2309:$K2309)=0,"",IF(AND(IFERROR($H2309,0)&gt;0,LEN(TRIM($K2309&amp;""))&gt;0,IFERROR(LOOKUP(2,1/((LISTS!$M$2:$M$13&lt;&gt;"")*ISNUMBER(SEARCH(LISTS!$M$2:$M$13,$I2309))),LISTS!$N$2:$N$13),"NO")="SI"),"SI","NO"))</f>
        <v/>
      </c>
      <c r="M2309" s="9">
        <f>IF(COUNTA($A2309:$K2309)=0,"",IF($K2309&lt;&gt;"",IF(COUNTIF($K$19:$K2309,$K2309)&gt;1,"SI","NO"),IF(COUNTIFS($A$19:$A2309,$A2309,$C$19:$C2309,$C2309,$J$19:$J2309,$J2309,$D$19:$D2309,$D2309)&gt;1,"SI","NO")))</f>
        <v/>
      </c>
      <c r="N2309" s="11">
        <f>IF(COUNTA($A2309:$K2309)=0,"",IF(AND($L2309="SI",$M2309="NO"),IFERROR($H2309,0),0))</f>
        <v/>
      </c>
      <c r="O2309" s="9">
        <f>IF(COUNTA($A2309:$K2309)=0,"",IF($M2309="SI","CUFE o factura duplicada dentro del reporte; no se suma dos veces",IF(IFERROR($H2309,0)&lt;=0,"DIAN reporta valor susceptible 0",IF($L2309="NO",IFERROR(LOOKUP(2,1/((LISTS!$M$2:$M$13&lt;&gt;"")*ISNUMBER(SEARCH(LISTS!$M$2:$M$13,$I2309))),LISTS!$O$2:$O$13),"Medio de pago no elegible o no identificado por DIAN"),"Apta automaticamente por pago electronico y base positiva"))))</f>
        <v/>
      </c>
    </row>
    <row r="2310">
      <c r="A2310" s="9" t="n"/>
      <c r="B2310" s="9" t="n"/>
      <c r="C2310" s="12" t="n"/>
      <c r="D2310" s="11" t="n"/>
      <c r="E2310" s="11" t="n"/>
      <c r="F2310" s="11" t="n"/>
      <c r="G2310" s="11" t="n"/>
      <c r="H2310" s="11" t="n"/>
      <c r="I2310" s="9" t="n"/>
      <c r="J2310" s="9" t="n"/>
      <c r="K2310" s="9" t="n"/>
      <c r="L2310" s="9">
        <f>IF(COUNTA($A2310:$K2310)=0,"",IF(AND(IFERROR($H2310,0)&gt;0,LEN(TRIM($K2310&amp;""))&gt;0,IFERROR(LOOKUP(2,1/((LISTS!$M$2:$M$13&lt;&gt;"")*ISNUMBER(SEARCH(LISTS!$M$2:$M$13,$I2310))),LISTS!$N$2:$N$13),"NO")="SI"),"SI","NO"))</f>
        <v/>
      </c>
      <c r="M2310" s="9">
        <f>IF(COUNTA($A2310:$K2310)=0,"",IF($K2310&lt;&gt;"",IF(COUNTIF($K$19:$K2310,$K2310)&gt;1,"SI","NO"),IF(COUNTIFS($A$19:$A2310,$A2310,$C$19:$C2310,$C2310,$J$19:$J2310,$J2310,$D$19:$D2310,$D2310)&gt;1,"SI","NO")))</f>
        <v/>
      </c>
      <c r="N2310" s="11">
        <f>IF(COUNTA($A2310:$K2310)=0,"",IF(AND($L2310="SI",$M2310="NO"),IFERROR($H2310,0),0))</f>
        <v/>
      </c>
      <c r="O2310" s="9">
        <f>IF(COUNTA($A2310:$K2310)=0,"",IF($M2310="SI","CUFE o factura duplicada dentro del reporte; no se suma dos veces",IF(IFERROR($H2310,0)&lt;=0,"DIAN reporta valor susceptible 0",IF($L2310="NO",IFERROR(LOOKUP(2,1/((LISTS!$M$2:$M$13&lt;&gt;"")*ISNUMBER(SEARCH(LISTS!$M$2:$M$13,$I2310))),LISTS!$O$2:$O$13),"Medio de pago no elegible o no identificado por DIAN"),"Apta automaticamente por pago electronico y base positiva"))))</f>
        <v/>
      </c>
    </row>
    <row r="2311">
      <c r="A2311" s="9" t="n"/>
      <c r="B2311" s="9" t="n"/>
      <c r="C2311" s="12" t="n"/>
      <c r="D2311" s="11" t="n"/>
      <c r="E2311" s="11" t="n"/>
      <c r="F2311" s="11" t="n"/>
      <c r="G2311" s="11" t="n"/>
      <c r="H2311" s="11" t="n"/>
      <c r="I2311" s="9" t="n"/>
      <c r="J2311" s="9" t="n"/>
      <c r="K2311" s="9" t="n"/>
      <c r="L2311" s="9">
        <f>IF(COUNTA($A2311:$K2311)=0,"",IF(AND(IFERROR($H2311,0)&gt;0,LEN(TRIM($K2311&amp;""))&gt;0,IFERROR(LOOKUP(2,1/((LISTS!$M$2:$M$13&lt;&gt;"")*ISNUMBER(SEARCH(LISTS!$M$2:$M$13,$I2311))),LISTS!$N$2:$N$13),"NO")="SI"),"SI","NO"))</f>
        <v/>
      </c>
      <c r="M2311" s="9">
        <f>IF(COUNTA($A2311:$K2311)=0,"",IF($K2311&lt;&gt;"",IF(COUNTIF($K$19:$K2311,$K2311)&gt;1,"SI","NO"),IF(COUNTIFS($A$19:$A2311,$A2311,$C$19:$C2311,$C2311,$J$19:$J2311,$J2311,$D$19:$D2311,$D2311)&gt;1,"SI","NO")))</f>
        <v/>
      </c>
      <c r="N2311" s="11">
        <f>IF(COUNTA($A2311:$K2311)=0,"",IF(AND($L2311="SI",$M2311="NO"),IFERROR($H2311,0),0))</f>
        <v/>
      </c>
      <c r="O2311" s="9">
        <f>IF(COUNTA($A2311:$K2311)=0,"",IF($M2311="SI","CUFE o factura duplicada dentro del reporte; no se suma dos veces",IF(IFERROR($H2311,0)&lt;=0,"DIAN reporta valor susceptible 0",IF($L2311="NO",IFERROR(LOOKUP(2,1/((LISTS!$M$2:$M$13&lt;&gt;"")*ISNUMBER(SEARCH(LISTS!$M$2:$M$13,$I2311))),LISTS!$O$2:$O$13),"Medio de pago no elegible o no identificado por DIAN"),"Apta automaticamente por pago electronico y base positiva"))))</f>
        <v/>
      </c>
    </row>
    <row r="2312">
      <c r="A2312" s="9" t="n"/>
      <c r="B2312" s="9" t="n"/>
      <c r="C2312" s="12" t="n"/>
      <c r="D2312" s="11" t="n"/>
      <c r="E2312" s="11" t="n"/>
      <c r="F2312" s="11" t="n"/>
      <c r="G2312" s="11" t="n"/>
      <c r="H2312" s="11" t="n"/>
      <c r="I2312" s="9" t="n"/>
      <c r="J2312" s="9" t="n"/>
      <c r="K2312" s="9" t="n"/>
      <c r="L2312" s="9">
        <f>IF(COUNTA($A2312:$K2312)=0,"",IF(AND(IFERROR($H2312,0)&gt;0,LEN(TRIM($K2312&amp;""))&gt;0,IFERROR(LOOKUP(2,1/((LISTS!$M$2:$M$13&lt;&gt;"")*ISNUMBER(SEARCH(LISTS!$M$2:$M$13,$I2312))),LISTS!$N$2:$N$13),"NO")="SI"),"SI","NO"))</f>
        <v/>
      </c>
      <c r="M2312" s="9">
        <f>IF(COUNTA($A2312:$K2312)=0,"",IF($K2312&lt;&gt;"",IF(COUNTIF($K$19:$K2312,$K2312)&gt;1,"SI","NO"),IF(COUNTIFS($A$19:$A2312,$A2312,$C$19:$C2312,$C2312,$J$19:$J2312,$J2312,$D$19:$D2312,$D2312)&gt;1,"SI","NO")))</f>
        <v/>
      </c>
      <c r="N2312" s="11">
        <f>IF(COUNTA($A2312:$K2312)=0,"",IF(AND($L2312="SI",$M2312="NO"),IFERROR($H2312,0),0))</f>
        <v/>
      </c>
      <c r="O2312" s="9">
        <f>IF(COUNTA($A2312:$K2312)=0,"",IF($M2312="SI","CUFE o factura duplicada dentro del reporte; no se suma dos veces",IF(IFERROR($H2312,0)&lt;=0,"DIAN reporta valor susceptible 0",IF($L2312="NO",IFERROR(LOOKUP(2,1/((LISTS!$M$2:$M$13&lt;&gt;"")*ISNUMBER(SEARCH(LISTS!$M$2:$M$13,$I2312))),LISTS!$O$2:$O$13),"Medio de pago no elegible o no identificado por DIAN"),"Apta automaticamente por pago electronico y base positiva"))))</f>
        <v/>
      </c>
    </row>
    <row r="2313">
      <c r="A2313" s="9" t="n"/>
      <c r="B2313" s="9" t="n"/>
      <c r="C2313" s="12" t="n"/>
      <c r="D2313" s="11" t="n"/>
      <c r="E2313" s="11" t="n"/>
      <c r="F2313" s="11" t="n"/>
      <c r="G2313" s="11" t="n"/>
      <c r="H2313" s="11" t="n"/>
      <c r="I2313" s="9" t="n"/>
      <c r="J2313" s="9" t="n"/>
      <c r="K2313" s="9" t="n"/>
      <c r="L2313" s="9">
        <f>IF(COUNTA($A2313:$K2313)=0,"",IF(AND(IFERROR($H2313,0)&gt;0,LEN(TRIM($K2313&amp;""))&gt;0,IFERROR(LOOKUP(2,1/((LISTS!$M$2:$M$13&lt;&gt;"")*ISNUMBER(SEARCH(LISTS!$M$2:$M$13,$I2313))),LISTS!$N$2:$N$13),"NO")="SI"),"SI","NO"))</f>
        <v/>
      </c>
      <c r="M2313" s="9">
        <f>IF(COUNTA($A2313:$K2313)=0,"",IF($K2313&lt;&gt;"",IF(COUNTIF($K$19:$K2313,$K2313)&gt;1,"SI","NO"),IF(COUNTIFS($A$19:$A2313,$A2313,$C$19:$C2313,$C2313,$J$19:$J2313,$J2313,$D$19:$D2313,$D2313)&gt;1,"SI","NO")))</f>
        <v/>
      </c>
      <c r="N2313" s="11">
        <f>IF(COUNTA($A2313:$K2313)=0,"",IF(AND($L2313="SI",$M2313="NO"),IFERROR($H2313,0),0))</f>
        <v/>
      </c>
      <c r="O2313" s="9">
        <f>IF(COUNTA($A2313:$K2313)=0,"",IF($M2313="SI","CUFE o factura duplicada dentro del reporte; no se suma dos veces",IF(IFERROR($H2313,0)&lt;=0,"DIAN reporta valor susceptible 0",IF($L2313="NO",IFERROR(LOOKUP(2,1/((LISTS!$M$2:$M$13&lt;&gt;"")*ISNUMBER(SEARCH(LISTS!$M$2:$M$13,$I2313))),LISTS!$O$2:$O$13),"Medio de pago no elegible o no identificado por DIAN"),"Apta automaticamente por pago electronico y base positiva"))))</f>
        <v/>
      </c>
    </row>
    <row r="2314">
      <c r="A2314" s="9" t="n"/>
      <c r="B2314" s="9" t="n"/>
      <c r="C2314" s="12" t="n"/>
      <c r="D2314" s="11" t="n"/>
      <c r="E2314" s="11" t="n"/>
      <c r="F2314" s="11" t="n"/>
      <c r="G2314" s="11" t="n"/>
      <c r="H2314" s="11" t="n"/>
      <c r="I2314" s="9" t="n"/>
      <c r="J2314" s="9" t="n"/>
      <c r="K2314" s="9" t="n"/>
      <c r="L2314" s="9">
        <f>IF(COUNTA($A2314:$K2314)=0,"",IF(AND(IFERROR($H2314,0)&gt;0,LEN(TRIM($K2314&amp;""))&gt;0,IFERROR(LOOKUP(2,1/((LISTS!$M$2:$M$13&lt;&gt;"")*ISNUMBER(SEARCH(LISTS!$M$2:$M$13,$I2314))),LISTS!$N$2:$N$13),"NO")="SI"),"SI","NO"))</f>
        <v/>
      </c>
      <c r="M2314" s="9">
        <f>IF(COUNTA($A2314:$K2314)=0,"",IF($K2314&lt;&gt;"",IF(COUNTIF($K$19:$K2314,$K2314)&gt;1,"SI","NO"),IF(COUNTIFS($A$19:$A2314,$A2314,$C$19:$C2314,$C2314,$J$19:$J2314,$J2314,$D$19:$D2314,$D2314)&gt;1,"SI","NO")))</f>
        <v/>
      </c>
      <c r="N2314" s="11">
        <f>IF(COUNTA($A2314:$K2314)=0,"",IF(AND($L2314="SI",$M2314="NO"),IFERROR($H2314,0),0))</f>
        <v/>
      </c>
      <c r="O2314" s="9">
        <f>IF(COUNTA($A2314:$K2314)=0,"",IF($M2314="SI","CUFE o factura duplicada dentro del reporte; no se suma dos veces",IF(IFERROR($H2314,0)&lt;=0,"DIAN reporta valor susceptible 0",IF($L2314="NO",IFERROR(LOOKUP(2,1/((LISTS!$M$2:$M$13&lt;&gt;"")*ISNUMBER(SEARCH(LISTS!$M$2:$M$13,$I2314))),LISTS!$O$2:$O$13),"Medio de pago no elegible o no identificado por DIAN"),"Apta automaticamente por pago electronico y base positiva"))))</f>
        <v/>
      </c>
    </row>
    <row r="2315">
      <c r="A2315" s="9" t="n"/>
      <c r="B2315" s="9" t="n"/>
      <c r="C2315" s="12" t="n"/>
      <c r="D2315" s="11" t="n"/>
      <c r="E2315" s="11" t="n"/>
      <c r="F2315" s="11" t="n"/>
      <c r="G2315" s="11" t="n"/>
      <c r="H2315" s="11" t="n"/>
      <c r="I2315" s="9" t="n"/>
      <c r="J2315" s="9" t="n"/>
      <c r="K2315" s="9" t="n"/>
      <c r="L2315" s="9">
        <f>IF(COUNTA($A2315:$K2315)=0,"",IF(AND(IFERROR($H2315,0)&gt;0,LEN(TRIM($K2315&amp;""))&gt;0,IFERROR(LOOKUP(2,1/((LISTS!$M$2:$M$13&lt;&gt;"")*ISNUMBER(SEARCH(LISTS!$M$2:$M$13,$I2315))),LISTS!$N$2:$N$13),"NO")="SI"),"SI","NO"))</f>
        <v/>
      </c>
      <c r="M2315" s="9">
        <f>IF(COUNTA($A2315:$K2315)=0,"",IF($K2315&lt;&gt;"",IF(COUNTIF($K$19:$K2315,$K2315)&gt;1,"SI","NO"),IF(COUNTIFS($A$19:$A2315,$A2315,$C$19:$C2315,$C2315,$J$19:$J2315,$J2315,$D$19:$D2315,$D2315)&gt;1,"SI","NO")))</f>
        <v/>
      </c>
      <c r="N2315" s="11">
        <f>IF(COUNTA($A2315:$K2315)=0,"",IF(AND($L2315="SI",$M2315="NO"),IFERROR($H2315,0),0))</f>
        <v/>
      </c>
      <c r="O2315" s="9">
        <f>IF(COUNTA($A2315:$K2315)=0,"",IF($M2315="SI","CUFE o factura duplicada dentro del reporte; no se suma dos veces",IF(IFERROR($H2315,0)&lt;=0,"DIAN reporta valor susceptible 0",IF($L2315="NO",IFERROR(LOOKUP(2,1/((LISTS!$M$2:$M$13&lt;&gt;"")*ISNUMBER(SEARCH(LISTS!$M$2:$M$13,$I2315))),LISTS!$O$2:$O$13),"Medio de pago no elegible o no identificado por DIAN"),"Apta automaticamente por pago electronico y base positiva"))))</f>
        <v/>
      </c>
    </row>
    <row r="2316">
      <c r="A2316" s="9" t="n"/>
      <c r="B2316" s="9" t="n"/>
      <c r="C2316" s="12" t="n"/>
      <c r="D2316" s="11" t="n"/>
      <c r="E2316" s="11" t="n"/>
      <c r="F2316" s="11" t="n"/>
      <c r="G2316" s="11" t="n"/>
      <c r="H2316" s="11" t="n"/>
      <c r="I2316" s="9" t="n"/>
      <c r="J2316" s="9" t="n"/>
      <c r="K2316" s="9" t="n"/>
      <c r="L2316" s="9">
        <f>IF(COUNTA($A2316:$K2316)=0,"",IF(AND(IFERROR($H2316,0)&gt;0,LEN(TRIM($K2316&amp;""))&gt;0,IFERROR(LOOKUP(2,1/((LISTS!$M$2:$M$13&lt;&gt;"")*ISNUMBER(SEARCH(LISTS!$M$2:$M$13,$I2316))),LISTS!$N$2:$N$13),"NO")="SI"),"SI","NO"))</f>
        <v/>
      </c>
      <c r="M2316" s="9">
        <f>IF(COUNTA($A2316:$K2316)=0,"",IF($K2316&lt;&gt;"",IF(COUNTIF($K$19:$K2316,$K2316)&gt;1,"SI","NO"),IF(COUNTIFS($A$19:$A2316,$A2316,$C$19:$C2316,$C2316,$J$19:$J2316,$J2316,$D$19:$D2316,$D2316)&gt;1,"SI","NO")))</f>
        <v/>
      </c>
      <c r="N2316" s="11">
        <f>IF(COUNTA($A2316:$K2316)=0,"",IF(AND($L2316="SI",$M2316="NO"),IFERROR($H2316,0),0))</f>
        <v/>
      </c>
      <c r="O2316" s="9">
        <f>IF(COUNTA($A2316:$K2316)=0,"",IF($M2316="SI","CUFE o factura duplicada dentro del reporte; no se suma dos veces",IF(IFERROR($H2316,0)&lt;=0,"DIAN reporta valor susceptible 0",IF($L2316="NO",IFERROR(LOOKUP(2,1/((LISTS!$M$2:$M$13&lt;&gt;"")*ISNUMBER(SEARCH(LISTS!$M$2:$M$13,$I2316))),LISTS!$O$2:$O$13),"Medio de pago no elegible o no identificado por DIAN"),"Apta automaticamente por pago electronico y base positiva"))))</f>
        <v/>
      </c>
    </row>
    <row r="2317">
      <c r="A2317" s="9" t="n"/>
      <c r="B2317" s="9" t="n"/>
      <c r="C2317" s="12" t="n"/>
      <c r="D2317" s="11" t="n"/>
      <c r="E2317" s="11" t="n"/>
      <c r="F2317" s="11" t="n"/>
      <c r="G2317" s="11" t="n"/>
      <c r="H2317" s="11" t="n"/>
      <c r="I2317" s="9" t="n"/>
      <c r="J2317" s="9" t="n"/>
      <c r="K2317" s="9" t="n"/>
      <c r="L2317" s="9">
        <f>IF(COUNTA($A2317:$K2317)=0,"",IF(AND(IFERROR($H2317,0)&gt;0,LEN(TRIM($K2317&amp;""))&gt;0,IFERROR(LOOKUP(2,1/((LISTS!$M$2:$M$13&lt;&gt;"")*ISNUMBER(SEARCH(LISTS!$M$2:$M$13,$I2317))),LISTS!$N$2:$N$13),"NO")="SI"),"SI","NO"))</f>
        <v/>
      </c>
      <c r="M2317" s="9">
        <f>IF(COUNTA($A2317:$K2317)=0,"",IF($K2317&lt;&gt;"",IF(COUNTIF($K$19:$K2317,$K2317)&gt;1,"SI","NO"),IF(COUNTIFS($A$19:$A2317,$A2317,$C$19:$C2317,$C2317,$J$19:$J2317,$J2317,$D$19:$D2317,$D2317)&gt;1,"SI","NO")))</f>
        <v/>
      </c>
      <c r="N2317" s="11">
        <f>IF(COUNTA($A2317:$K2317)=0,"",IF(AND($L2317="SI",$M2317="NO"),IFERROR($H2317,0),0))</f>
        <v/>
      </c>
      <c r="O2317" s="9">
        <f>IF(COUNTA($A2317:$K2317)=0,"",IF($M2317="SI","CUFE o factura duplicada dentro del reporte; no se suma dos veces",IF(IFERROR($H2317,0)&lt;=0,"DIAN reporta valor susceptible 0",IF($L2317="NO",IFERROR(LOOKUP(2,1/((LISTS!$M$2:$M$13&lt;&gt;"")*ISNUMBER(SEARCH(LISTS!$M$2:$M$13,$I2317))),LISTS!$O$2:$O$13),"Medio de pago no elegible o no identificado por DIAN"),"Apta automaticamente por pago electronico y base positiva"))))</f>
        <v/>
      </c>
    </row>
    <row r="2318">
      <c r="A2318" s="9" t="n"/>
      <c r="B2318" s="9" t="n"/>
      <c r="C2318" s="12" t="n"/>
      <c r="D2318" s="11" t="n"/>
      <c r="E2318" s="11" t="n"/>
      <c r="F2318" s="11" t="n"/>
      <c r="G2318" s="11" t="n"/>
      <c r="H2318" s="11" t="n"/>
      <c r="I2318" s="9" t="n"/>
      <c r="J2318" s="9" t="n"/>
      <c r="K2318" s="9" t="n"/>
      <c r="L2318" s="9">
        <f>IF(COUNTA($A2318:$K2318)=0,"",IF(AND(IFERROR($H2318,0)&gt;0,LEN(TRIM($K2318&amp;""))&gt;0,IFERROR(LOOKUP(2,1/((LISTS!$M$2:$M$13&lt;&gt;"")*ISNUMBER(SEARCH(LISTS!$M$2:$M$13,$I2318))),LISTS!$N$2:$N$13),"NO")="SI"),"SI","NO"))</f>
        <v/>
      </c>
      <c r="M2318" s="9">
        <f>IF(COUNTA($A2318:$K2318)=0,"",IF($K2318&lt;&gt;"",IF(COUNTIF($K$19:$K2318,$K2318)&gt;1,"SI","NO"),IF(COUNTIFS($A$19:$A2318,$A2318,$C$19:$C2318,$C2318,$J$19:$J2318,$J2318,$D$19:$D2318,$D2318)&gt;1,"SI","NO")))</f>
        <v/>
      </c>
      <c r="N2318" s="11">
        <f>IF(COUNTA($A2318:$K2318)=0,"",IF(AND($L2318="SI",$M2318="NO"),IFERROR($H2318,0),0))</f>
        <v/>
      </c>
      <c r="O2318" s="9">
        <f>IF(COUNTA($A2318:$K2318)=0,"",IF($M2318="SI","CUFE o factura duplicada dentro del reporte; no se suma dos veces",IF(IFERROR($H2318,0)&lt;=0,"DIAN reporta valor susceptible 0",IF($L2318="NO",IFERROR(LOOKUP(2,1/((LISTS!$M$2:$M$13&lt;&gt;"")*ISNUMBER(SEARCH(LISTS!$M$2:$M$13,$I2318))),LISTS!$O$2:$O$13),"Medio de pago no elegible o no identificado por DIAN"),"Apta automaticamente por pago electronico y base positiva"))))</f>
        <v/>
      </c>
    </row>
    <row r="2319">
      <c r="A2319" s="9" t="n"/>
      <c r="B2319" s="9" t="n"/>
      <c r="C2319" s="12" t="n"/>
      <c r="D2319" s="11" t="n"/>
      <c r="E2319" s="11" t="n"/>
      <c r="F2319" s="11" t="n"/>
      <c r="G2319" s="11" t="n"/>
      <c r="H2319" s="11" t="n"/>
      <c r="I2319" s="9" t="n"/>
      <c r="J2319" s="9" t="n"/>
      <c r="K2319" s="9" t="n"/>
      <c r="L2319" s="9">
        <f>IF(COUNTA($A2319:$K2319)=0,"",IF(AND(IFERROR($H2319,0)&gt;0,LEN(TRIM($K2319&amp;""))&gt;0,IFERROR(LOOKUP(2,1/((LISTS!$M$2:$M$13&lt;&gt;"")*ISNUMBER(SEARCH(LISTS!$M$2:$M$13,$I2319))),LISTS!$N$2:$N$13),"NO")="SI"),"SI","NO"))</f>
        <v/>
      </c>
      <c r="M2319" s="9">
        <f>IF(COUNTA($A2319:$K2319)=0,"",IF($K2319&lt;&gt;"",IF(COUNTIF($K$19:$K2319,$K2319)&gt;1,"SI","NO"),IF(COUNTIFS($A$19:$A2319,$A2319,$C$19:$C2319,$C2319,$J$19:$J2319,$J2319,$D$19:$D2319,$D2319)&gt;1,"SI","NO")))</f>
        <v/>
      </c>
      <c r="N2319" s="11">
        <f>IF(COUNTA($A2319:$K2319)=0,"",IF(AND($L2319="SI",$M2319="NO"),IFERROR($H2319,0),0))</f>
        <v/>
      </c>
      <c r="O2319" s="9">
        <f>IF(COUNTA($A2319:$K2319)=0,"",IF($M2319="SI","CUFE o factura duplicada dentro del reporte; no se suma dos veces",IF(IFERROR($H2319,0)&lt;=0,"DIAN reporta valor susceptible 0",IF($L2319="NO",IFERROR(LOOKUP(2,1/((LISTS!$M$2:$M$13&lt;&gt;"")*ISNUMBER(SEARCH(LISTS!$M$2:$M$13,$I2319))),LISTS!$O$2:$O$13),"Medio de pago no elegible o no identificado por DIAN"),"Apta automaticamente por pago electronico y base positiva"))))</f>
        <v/>
      </c>
    </row>
    <row r="2320">
      <c r="A2320" s="9" t="n"/>
      <c r="B2320" s="9" t="n"/>
      <c r="C2320" s="12" t="n"/>
      <c r="D2320" s="11" t="n"/>
      <c r="E2320" s="11" t="n"/>
      <c r="F2320" s="11" t="n"/>
      <c r="G2320" s="11" t="n"/>
      <c r="H2320" s="11" t="n"/>
      <c r="I2320" s="9" t="n"/>
      <c r="J2320" s="9" t="n"/>
      <c r="K2320" s="9" t="n"/>
      <c r="L2320" s="9">
        <f>IF(COUNTA($A2320:$K2320)=0,"",IF(AND(IFERROR($H2320,0)&gt;0,LEN(TRIM($K2320&amp;""))&gt;0,IFERROR(LOOKUP(2,1/((LISTS!$M$2:$M$13&lt;&gt;"")*ISNUMBER(SEARCH(LISTS!$M$2:$M$13,$I2320))),LISTS!$N$2:$N$13),"NO")="SI"),"SI","NO"))</f>
        <v/>
      </c>
      <c r="M2320" s="9">
        <f>IF(COUNTA($A2320:$K2320)=0,"",IF($K2320&lt;&gt;"",IF(COUNTIF($K$19:$K2320,$K2320)&gt;1,"SI","NO"),IF(COUNTIFS($A$19:$A2320,$A2320,$C$19:$C2320,$C2320,$J$19:$J2320,$J2320,$D$19:$D2320,$D2320)&gt;1,"SI","NO")))</f>
        <v/>
      </c>
      <c r="N2320" s="11">
        <f>IF(COUNTA($A2320:$K2320)=0,"",IF(AND($L2320="SI",$M2320="NO"),IFERROR($H2320,0),0))</f>
        <v/>
      </c>
      <c r="O2320" s="9">
        <f>IF(COUNTA($A2320:$K2320)=0,"",IF($M2320="SI","CUFE o factura duplicada dentro del reporte; no se suma dos veces",IF(IFERROR($H2320,0)&lt;=0,"DIAN reporta valor susceptible 0",IF($L2320="NO",IFERROR(LOOKUP(2,1/((LISTS!$M$2:$M$13&lt;&gt;"")*ISNUMBER(SEARCH(LISTS!$M$2:$M$13,$I2320))),LISTS!$O$2:$O$13),"Medio de pago no elegible o no identificado por DIAN"),"Apta automaticamente por pago electronico y base positiva"))))</f>
        <v/>
      </c>
    </row>
    <row r="2321">
      <c r="A2321" s="9" t="n"/>
      <c r="B2321" s="9" t="n"/>
      <c r="C2321" s="12" t="n"/>
      <c r="D2321" s="11" t="n"/>
      <c r="E2321" s="11" t="n"/>
      <c r="F2321" s="11" t="n"/>
      <c r="G2321" s="11" t="n"/>
      <c r="H2321" s="11" t="n"/>
      <c r="I2321" s="9" t="n"/>
      <c r="J2321" s="9" t="n"/>
      <c r="K2321" s="9" t="n"/>
      <c r="L2321" s="9">
        <f>IF(COUNTA($A2321:$K2321)=0,"",IF(AND(IFERROR($H2321,0)&gt;0,LEN(TRIM($K2321&amp;""))&gt;0,IFERROR(LOOKUP(2,1/((LISTS!$M$2:$M$13&lt;&gt;"")*ISNUMBER(SEARCH(LISTS!$M$2:$M$13,$I2321))),LISTS!$N$2:$N$13),"NO")="SI"),"SI","NO"))</f>
        <v/>
      </c>
      <c r="M2321" s="9">
        <f>IF(COUNTA($A2321:$K2321)=0,"",IF($K2321&lt;&gt;"",IF(COUNTIF($K$19:$K2321,$K2321)&gt;1,"SI","NO"),IF(COUNTIFS($A$19:$A2321,$A2321,$C$19:$C2321,$C2321,$J$19:$J2321,$J2321,$D$19:$D2321,$D2321)&gt;1,"SI","NO")))</f>
        <v/>
      </c>
      <c r="N2321" s="11">
        <f>IF(COUNTA($A2321:$K2321)=0,"",IF(AND($L2321="SI",$M2321="NO"),IFERROR($H2321,0),0))</f>
        <v/>
      </c>
      <c r="O2321" s="9">
        <f>IF(COUNTA($A2321:$K2321)=0,"",IF($M2321="SI","CUFE o factura duplicada dentro del reporte; no se suma dos veces",IF(IFERROR($H2321,0)&lt;=0,"DIAN reporta valor susceptible 0",IF($L2321="NO",IFERROR(LOOKUP(2,1/((LISTS!$M$2:$M$13&lt;&gt;"")*ISNUMBER(SEARCH(LISTS!$M$2:$M$13,$I2321))),LISTS!$O$2:$O$13),"Medio de pago no elegible o no identificado por DIAN"),"Apta automaticamente por pago electronico y base positiva"))))</f>
        <v/>
      </c>
    </row>
    <row r="2322">
      <c r="A2322" s="9" t="n"/>
      <c r="B2322" s="9" t="n"/>
      <c r="C2322" s="12" t="n"/>
      <c r="D2322" s="11" t="n"/>
      <c r="E2322" s="11" t="n"/>
      <c r="F2322" s="11" t="n"/>
      <c r="G2322" s="11" t="n"/>
      <c r="H2322" s="11" t="n"/>
      <c r="I2322" s="9" t="n"/>
      <c r="J2322" s="9" t="n"/>
      <c r="K2322" s="9" t="n"/>
      <c r="L2322" s="9">
        <f>IF(COUNTA($A2322:$K2322)=0,"",IF(AND(IFERROR($H2322,0)&gt;0,LEN(TRIM($K2322&amp;""))&gt;0,IFERROR(LOOKUP(2,1/((LISTS!$M$2:$M$13&lt;&gt;"")*ISNUMBER(SEARCH(LISTS!$M$2:$M$13,$I2322))),LISTS!$N$2:$N$13),"NO")="SI"),"SI","NO"))</f>
        <v/>
      </c>
      <c r="M2322" s="9">
        <f>IF(COUNTA($A2322:$K2322)=0,"",IF($K2322&lt;&gt;"",IF(COUNTIF($K$19:$K2322,$K2322)&gt;1,"SI","NO"),IF(COUNTIFS($A$19:$A2322,$A2322,$C$19:$C2322,$C2322,$J$19:$J2322,$J2322,$D$19:$D2322,$D2322)&gt;1,"SI","NO")))</f>
        <v/>
      </c>
      <c r="N2322" s="11">
        <f>IF(COUNTA($A2322:$K2322)=0,"",IF(AND($L2322="SI",$M2322="NO"),IFERROR($H2322,0),0))</f>
        <v/>
      </c>
      <c r="O2322" s="9">
        <f>IF(COUNTA($A2322:$K2322)=0,"",IF($M2322="SI","CUFE o factura duplicada dentro del reporte; no se suma dos veces",IF(IFERROR($H2322,0)&lt;=0,"DIAN reporta valor susceptible 0",IF($L2322="NO",IFERROR(LOOKUP(2,1/((LISTS!$M$2:$M$13&lt;&gt;"")*ISNUMBER(SEARCH(LISTS!$M$2:$M$13,$I2322))),LISTS!$O$2:$O$13),"Medio de pago no elegible o no identificado por DIAN"),"Apta automaticamente por pago electronico y base positiva"))))</f>
        <v/>
      </c>
    </row>
    <row r="2323">
      <c r="A2323" s="9" t="n"/>
      <c r="B2323" s="9" t="n"/>
      <c r="C2323" s="12" t="n"/>
      <c r="D2323" s="11" t="n"/>
      <c r="E2323" s="11" t="n"/>
      <c r="F2323" s="11" t="n"/>
      <c r="G2323" s="11" t="n"/>
      <c r="H2323" s="11" t="n"/>
      <c r="I2323" s="9" t="n"/>
      <c r="J2323" s="9" t="n"/>
      <c r="K2323" s="9" t="n"/>
      <c r="L2323" s="9">
        <f>IF(COUNTA($A2323:$K2323)=0,"",IF(AND(IFERROR($H2323,0)&gt;0,LEN(TRIM($K2323&amp;""))&gt;0,IFERROR(LOOKUP(2,1/((LISTS!$M$2:$M$13&lt;&gt;"")*ISNUMBER(SEARCH(LISTS!$M$2:$M$13,$I2323))),LISTS!$N$2:$N$13),"NO")="SI"),"SI","NO"))</f>
        <v/>
      </c>
      <c r="M2323" s="9">
        <f>IF(COUNTA($A2323:$K2323)=0,"",IF($K2323&lt;&gt;"",IF(COUNTIF($K$19:$K2323,$K2323)&gt;1,"SI","NO"),IF(COUNTIFS($A$19:$A2323,$A2323,$C$19:$C2323,$C2323,$J$19:$J2323,$J2323,$D$19:$D2323,$D2323)&gt;1,"SI","NO")))</f>
        <v/>
      </c>
      <c r="N2323" s="11">
        <f>IF(COUNTA($A2323:$K2323)=0,"",IF(AND($L2323="SI",$M2323="NO"),IFERROR($H2323,0),0))</f>
        <v/>
      </c>
      <c r="O2323" s="9">
        <f>IF(COUNTA($A2323:$K2323)=0,"",IF($M2323="SI","CUFE o factura duplicada dentro del reporte; no se suma dos veces",IF(IFERROR($H2323,0)&lt;=0,"DIAN reporta valor susceptible 0",IF($L2323="NO",IFERROR(LOOKUP(2,1/((LISTS!$M$2:$M$13&lt;&gt;"")*ISNUMBER(SEARCH(LISTS!$M$2:$M$13,$I2323))),LISTS!$O$2:$O$13),"Medio de pago no elegible o no identificado por DIAN"),"Apta automaticamente por pago electronico y base positiva"))))</f>
        <v/>
      </c>
    </row>
    <row r="2324">
      <c r="A2324" s="9" t="n"/>
      <c r="B2324" s="9" t="n"/>
      <c r="C2324" s="12" t="n"/>
      <c r="D2324" s="11" t="n"/>
      <c r="E2324" s="11" t="n"/>
      <c r="F2324" s="11" t="n"/>
      <c r="G2324" s="11" t="n"/>
      <c r="H2324" s="11" t="n"/>
      <c r="I2324" s="9" t="n"/>
      <c r="J2324" s="9" t="n"/>
      <c r="K2324" s="9" t="n"/>
      <c r="L2324" s="9">
        <f>IF(COUNTA($A2324:$K2324)=0,"",IF(AND(IFERROR($H2324,0)&gt;0,LEN(TRIM($K2324&amp;""))&gt;0,IFERROR(LOOKUP(2,1/((LISTS!$M$2:$M$13&lt;&gt;"")*ISNUMBER(SEARCH(LISTS!$M$2:$M$13,$I2324))),LISTS!$N$2:$N$13),"NO")="SI"),"SI","NO"))</f>
        <v/>
      </c>
      <c r="M2324" s="9">
        <f>IF(COUNTA($A2324:$K2324)=0,"",IF($K2324&lt;&gt;"",IF(COUNTIF($K$19:$K2324,$K2324)&gt;1,"SI","NO"),IF(COUNTIFS($A$19:$A2324,$A2324,$C$19:$C2324,$C2324,$J$19:$J2324,$J2324,$D$19:$D2324,$D2324)&gt;1,"SI","NO")))</f>
        <v/>
      </c>
      <c r="N2324" s="11">
        <f>IF(COUNTA($A2324:$K2324)=0,"",IF(AND($L2324="SI",$M2324="NO"),IFERROR($H2324,0),0))</f>
        <v/>
      </c>
      <c r="O2324" s="9">
        <f>IF(COUNTA($A2324:$K2324)=0,"",IF($M2324="SI","CUFE o factura duplicada dentro del reporte; no se suma dos veces",IF(IFERROR($H2324,0)&lt;=0,"DIAN reporta valor susceptible 0",IF($L2324="NO",IFERROR(LOOKUP(2,1/((LISTS!$M$2:$M$13&lt;&gt;"")*ISNUMBER(SEARCH(LISTS!$M$2:$M$13,$I2324))),LISTS!$O$2:$O$13),"Medio de pago no elegible o no identificado por DIAN"),"Apta automaticamente por pago electronico y base positiva"))))</f>
        <v/>
      </c>
    </row>
    <row r="2325">
      <c r="A2325" s="9" t="n"/>
      <c r="B2325" s="9" t="n"/>
      <c r="C2325" s="12" t="n"/>
      <c r="D2325" s="11" t="n"/>
      <c r="E2325" s="11" t="n"/>
      <c r="F2325" s="11" t="n"/>
      <c r="G2325" s="11" t="n"/>
      <c r="H2325" s="11" t="n"/>
      <c r="I2325" s="9" t="n"/>
      <c r="J2325" s="9" t="n"/>
      <c r="K2325" s="9" t="n"/>
      <c r="L2325" s="9">
        <f>IF(COUNTA($A2325:$K2325)=0,"",IF(AND(IFERROR($H2325,0)&gt;0,LEN(TRIM($K2325&amp;""))&gt;0,IFERROR(LOOKUP(2,1/((LISTS!$M$2:$M$13&lt;&gt;"")*ISNUMBER(SEARCH(LISTS!$M$2:$M$13,$I2325))),LISTS!$N$2:$N$13),"NO")="SI"),"SI","NO"))</f>
        <v/>
      </c>
      <c r="M2325" s="9">
        <f>IF(COUNTA($A2325:$K2325)=0,"",IF($K2325&lt;&gt;"",IF(COUNTIF($K$19:$K2325,$K2325)&gt;1,"SI","NO"),IF(COUNTIFS($A$19:$A2325,$A2325,$C$19:$C2325,$C2325,$J$19:$J2325,$J2325,$D$19:$D2325,$D2325)&gt;1,"SI","NO")))</f>
        <v/>
      </c>
      <c r="N2325" s="11">
        <f>IF(COUNTA($A2325:$K2325)=0,"",IF(AND($L2325="SI",$M2325="NO"),IFERROR($H2325,0),0))</f>
        <v/>
      </c>
      <c r="O2325" s="9">
        <f>IF(COUNTA($A2325:$K2325)=0,"",IF($M2325="SI","CUFE o factura duplicada dentro del reporte; no se suma dos veces",IF(IFERROR($H2325,0)&lt;=0,"DIAN reporta valor susceptible 0",IF($L2325="NO",IFERROR(LOOKUP(2,1/((LISTS!$M$2:$M$13&lt;&gt;"")*ISNUMBER(SEARCH(LISTS!$M$2:$M$13,$I2325))),LISTS!$O$2:$O$13),"Medio de pago no elegible o no identificado por DIAN"),"Apta automaticamente por pago electronico y base positiva"))))</f>
        <v/>
      </c>
    </row>
    <row r="2326">
      <c r="A2326" s="9" t="n"/>
      <c r="B2326" s="9" t="n"/>
      <c r="C2326" s="12" t="n"/>
      <c r="D2326" s="11" t="n"/>
      <c r="E2326" s="11" t="n"/>
      <c r="F2326" s="11" t="n"/>
      <c r="G2326" s="11" t="n"/>
      <c r="H2326" s="11" t="n"/>
      <c r="I2326" s="9" t="n"/>
      <c r="J2326" s="9" t="n"/>
      <c r="K2326" s="9" t="n"/>
      <c r="L2326" s="9">
        <f>IF(COUNTA($A2326:$K2326)=0,"",IF(AND(IFERROR($H2326,0)&gt;0,LEN(TRIM($K2326&amp;""))&gt;0,IFERROR(LOOKUP(2,1/((LISTS!$M$2:$M$13&lt;&gt;"")*ISNUMBER(SEARCH(LISTS!$M$2:$M$13,$I2326))),LISTS!$N$2:$N$13),"NO")="SI"),"SI","NO"))</f>
        <v/>
      </c>
      <c r="M2326" s="9">
        <f>IF(COUNTA($A2326:$K2326)=0,"",IF($K2326&lt;&gt;"",IF(COUNTIF($K$19:$K2326,$K2326)&gt;1,"SI","NO"),IF(COUNTIFS($A$19:$A2326,$A2326,$C$19:$C2326,$C2326,$J$19:$J2326,$J2326,$D$19:$D2326,$D2326)&gt;1,"SI","NO")))</f>
        <v/>
      </c>
      <c r="N2326" s="11">
        <f>IF(COUNTA($A2326:$K2326)=0,"",IF(AND($L2326="SI",$M2326="NO"),IFERROR($H2326,0),0))</f>
        <v/>
      </c>
      <c r="O2326" s="9">
        <f>IF(COUNTA($A2326:$K2326)=0,"",IF($M2326="SI","CUFE o factura duplicada dentro del reporte; no se suma dos veces",IF(IFERROR($H2326,0)&lt;=0,"DIAN reporta valor susceptible 0",IF($L2326="NO",IFERROR(LOOKUP(2,1/((LISTS!$M$2:$M$13&lt;&gt;"")*ISNUMBER(SEARCH(LISTS!$M$2:$M$13,$I2326))),LISTS!$O$2:$O$13),"Medio de pago no elegible o no identificado por DIAN"),"Apta automaticamente por pago electronico y base positiva"))))</f>
        <v/>
      </c>
    </row>
    <row r="2327">
      <c r="A2327" s="9" t="n"/>
      <c r="B2327" s="9" t="n"/>
      <c r="C2327" s="12" t="n"/>
      <c r="D2327" s="11" t="n"/>
      <c r="E2327" s="11" t="n"/>
      <c r="F2327" s="11" t="n"/>
      <c r="G2327" s="11" t="n"/>
      <c r="H2327" s="11" t="n"/>
      <c r="I2327" s="9" t="n"/>
      <c r="J2327" s="9" t="n"/>
      <c r="K2327" s="9" t="n"/>
      <c r="L2327" s="9">
        <f>IF(COUNTA($A2327:$K2327)=0,"",IF(AND(IFERROR($H2327,0)&gt;0,LEN(TRIM($K2327&amp;""))&gt;0,IFERROR(LOOKUP(2,1/((LISTS!$M$2:$M$13&lt;&gt;"")*ISNUMBER(SEARCH(LISTS!$M$2:$M$13,$I2327))),LISTS!$N$2:$N$13),"NO")="SI"),"SI","NO"))</f>
        <v/>
      </c>
      <c r="M2327" s="9">
        <f>IF(COUNTA($A2327:$K2327)=0,"",IF($K2327&lt;&gt;"",IF(COUNTIF($K$19:$K2327,$K2327)&gt;1,"SI","NO"),IF(COUNTIFS($A$19:$A2327,$A2327,$C$19:$C2327,$C2327,$J$19:$J2327,$J2327,$D$19:$D2327,$D2327)&gt;1,"SI","NO")))</f>
        <v/>
      </c>
      <c r="N2327" s="11">
        <f>IF(COUNTA($A2327:$K2327)=0,"",IF(AND($L2327="SI",$M2327="NO"),IFERROR($H2327,0),0))</f>
        <v/>
      </c>
      <c r="O2327" s="9">
        <f>IF(COUNTA($A2327:$K2327)=0,"",IF($M2327="SI","CUFE o factura duplicada dentro del reporte; no se suma dos veces",IF(IFERROR($H2327,0)&lt;=0,"DIAN reporta valor susceptible 0",IF($L2327="NO",IFERROR(LOOKUP(2,1/((LISTS!$M$2:$M$13&lt;&gt;"")*ISNUMBER(SEARCH(LISTS!$M$2:$M$13,$I2327))),LISTS!$O$2:$O$13),"Medio de pago no elegible o no identificado por DIAN"),"Apta automaticamente por pago electronico y base positiva"))))</f>
        <v/>
      </c>
    </row>
    <row r="2328">
      <c r="A2328" s="9" t="n"/>
      <c r="B2328" s="9" t="n"/>
      <c r="C2328" s="12" t="n"/>
      <c r="D2328" s="11" t="n"/>
      <c r="E2328" s="11" t="n"/>
      <c r="F2328" s="11" t="n"/>
      <c r="G2328" s="11" t="n"/>
      <c r="H2328" s="11" t="n"/>
      <c r="I2328" s="9" t="n"/>
      <c r="J2328" s="9" t="n"/>
      <c r="K2328" s="9" t="n"/>
      <c r="L2328" s="9">
        <f>IF(COUNTA($A2328:$K2328)=0,"",IF(AND(IFERROR($H2328,0)&gt;0,LEN(TRIM($K2328&amp;""))&gt;0,IFERROR(LOOKUP(2,1/((LISTS!$M$2:$M$13&lt;&gt;"")*ISNUMBER(SEARCH(LISTS!$M$2:$M$13,$I2328))),LISTS!$N$2:$N$13),"NO")="SI"),"SI","NO"))</f>
        <v/>
      </c>
      <c r="M2328" s="9">
        <f>IF(COUNTA($A2328:$K2328)=0,"",IF($K2328&lt;&gt;"",IF(COUNTIF($K$19:$K2328,$K2328)&gt;1,"SI","NO"),IF(COUNTIFS($A$19:$A2328,$A2328,$C$19:$C2328,$C2328,$J$19:$J2328,$J2328,$D$19:$D2328,$D2328)&gt;1,"SI","NO")))</f>
        <v/>
      </c>
      <c r="N2328" s="11">
        <f>IF(COUNTA($A2328:$K2328)=0,"",IF(AND($L2328="SI",$M2328="NO"),IFERROR($H2328,0),0))</f>
        <v/>
      </c>
      <c r="O2328" s="9">
        <f>IF(COUNTA($A2328:$K2328)=0,"",IF($M2328="SI","CUFE o factura duplicada dentro del reporte; no se suma dos veces",IF(IFERROR($H2328,0)&lt;=0,"DIAN reporta valor susceptible 0",IF($L2328="NO",IFERROR(LOOKUP(2,1/((LISTS!$M$2:$M$13&lt;&gt;"")*ISNUMBER(SEARCH(LISTS!$M$2:$M$13,$I2328))),LISTS!$O$2:$O$13),"Medio de pago no elegible o no identificado por DIAN"),"Apta automaticamente por pago electronico y base positiva"))))</f>
        <v/>
      </c>
    </row>
    <row r="2329">
      <c r="A2329" s="9" t="n"/>
      <c r="B2329" s="9" t="n"/>
      <c r="C2329" s="12" t="n"/>
      <c r="D2329" s="11" t="n"/>
      <c r="E2329" s="11" t="n"/>
      <c r="F2329" s="11" t="n"/>
      <c r="G2329" s="11" t="n"/>
      <c r="H2329" s="11" t="n"/>
      <c r="I2329" s="9" t="n"/>
      <c r="J2329" s="9" t="n"/>
      <c r="K2329" s="9" t="n"/>
      <c r="L2329" s="9">
        <f>IF(COUNTA($A2329:$K2329)=0,"",IF(AND(IFERROR($H2329,0)&gt;0,LEN(TRIM($K2329&amp;""))&gt;0,IFERROR(LOOKUP(2,1/((LISTS!$M$2:$M$13&lt;&gt;"")*ISNUMBER(SEARCH(LISTS!$M$2:$M$13,$I2329))),LISTS!$N$2:$N$13),"NO")="SI"),"SI","NO"))</f>
        <v/>
      </c>
      <c r="M2329" s="9">
        <f>IF(COUNTA($A2329:$K2329)=0,"",IF($K2329&lt;&gt;"",IF(COUNTIF($K$19:$K2329,$K2329)&gt;1,"SI","NO"),IF(COUNTIFS($A$19:$A2329,$A2329,$C$19:$C2329,$C2329,$J$19:$J2329,$J2329,$D$19:$D2329,$D2329)&gt;1,"SI","NO")))</f>
        <v/>
      </c>
      <c r="N2329" s="11">
        <f>IF(COUNTA($A2329:$K2329)=0,"",IF(AND($L2329="SI",$M2329="NO"),IFERROR($H2329,0),0))</f>
        <v/>
      </c>
      <c r="O2329" s="9">
        <f>IF(COUNTA($A2329:$K2329)=0,"",IF($M2329="SI","CUFE o factura duplicada dentro del reporte; no se suma dos veces",IF(IFERROR($H2329,0)&lt;=0,"DIAN reporta valor susceptible 0",IF($L2329="NO",IFERROR(LOOKUP(2,1/((LISTS!$M$2:$M$13&lt;&gt;"")*ISNUMBER(SEARCH(LISTS!$M$2:$M$13,$I2329))),LISTS!$O$2:$O$13),"Medio de pago no elegible o no identificado por DIAN"),"Apta automaticamente por pago electronico y base positiva"))))</f>
        <v/>
      </c>
    </row>
    <row r="2330">
      <c r="A2330" s="9" t="n"/>
      <c r="B2330" s="9" t="n"/>
      <c r="C2330" s="12" t="n"/>
      <c r="D2330" s="11" t="n"/>
      <c r="E2330" s="11" t="n"/>
      <c r="F2330" s="11" t="n"/>
      <c r="G2330" s="11" t="n"/>
      <c r="H2330" s="11" t="n"/>
      <c r="I2330" s="9" t="n"/>
      <c r="J2330" s="9" t="n"/>
      <c r="K2330" s="9" t="n"/>
      <c r="L2330" s="9">
        <f>IF(COUNTA($A2330:$K2330)=0,"",IF(AND(IFERROR($H2330,0)&gt;0,LEN(TRIM($K2330&amp;""))&gt;0,IFERROR(LOOKUP(2,1/((LISTS!$M$2:$M$13&lt;&gt;"")*ISNUMBER(SEARCH(LISTS!$M$2:$M$13,$I2330))),LISTS!$N$2:$N$13),"NO")="SI"),"SI","NO"))</f>
        <v/>
      </c>
      <c r="M2330" s="9">
        <f>IF(COUNTA($A2330:$K2330)=0,"",IF($K2330&lt;&gt;"",IF(COUNTIF($K$19:$K2330,$K2330)&gt;1,"SI","NO"),IF(COUNTIFS($A$19:$A2330,$A2330,$C$19:$C2330,$C2330,$J$19:$J2330,$J2330,$D$19:$D2330,$D2330)&gt;1,"SI","NO")))</f>
        <v/>
      </c>
      <c r="N2330" s="11">
        <f>IF(COUNTA($A2330:$K2330)=0,"",IF(AND($L2330="SI",$M2330="NO"),IFERROR($H2330,0),0))</f>
        <v/>
      </c>
      <c r="O2330" s="9">
        <f>IF(COUNTA($A2330:$K2330)=0,"",IF($M2330="SI","CUFE o factura duplicada dentro del reporte; no se suma dos veces",IF(IFERROR($H2330,0)&lt;=0,"DIAN reporta valor susceptible 0",IF($L2330="NO",IFERROR(LOOKUP(2,1/((LISTS!$M$2:$M$13&lt;&gt;"")*ISNUMBER(SEARCH(LISTS!$M$2:$M$13,$I2330))),LISTS!$O$2:$O$13),"Medio de pago no elegible o no identificado por DIAN"),"Apta automaticamente por pago electronico y base positiva"))))</f>
        <v/>
      </c>
    </row>
    <row r="2331">
      <c r="A2331" s="9" t="n"/>
      <c r="B2331" s="9" t="n"/>
      <c r="C2331" s="12" t="n"/>
      <c r="D2331" s="11" t="n"/>
      <c r="E2331" s="11" t="n"/>
      <c r="F2331" s="11" t="n"/>
      <c r="G2331" s="11" t="n"/>
      <c r="H2331" s="11" t="n"/>
      <c r="I2331" s="9" t="n"/>
      <c r="J2331" s="9" t="n"/>
      <c r="K2331" s="9" t="n"/>
      <c r="L2331" s="9">
        <f>IF(COUNTA($A2331:$K2331)=0,"",IF(AND(IFERROR($H2331,0)&gt;0,LEN(TRIM($K2331&amp;""))&gt;0,IFERROR(LOOKUP(2,1/((LISTS!$M$2:$M$13&lt;&gt;"")*ISNUMBER(SEARCH(LISTS!$M$2:$M$13,$I2331))),LISTS!$N$2:$N$13),"NO")="SI"),"SI","NO"))</f>
        <v/>
      </c>
      <c r="M2331" s="9">
        <f>IF(COUNTA($A2331:$K2331)=0,"",IF($K2331&lt;&gt;"",IF(COUNTIF($K$19:$K2331,$K2331)&gt;1,"SI","NO"),IF(COUNTIFS($A$19:$A2331,$A2331,$C$19:$C2331,$C2331,$J$19:$J2331,$J2331,$D$19:$D2331,$D2331)&gt;1,"SI","NO")))</f>
        <v/>
      </c>
      <c r="N2331" s="11">
        <f>IF(COUNTA($A2331:$K2331)=0,"",IF(AND($L2331="SI",$M2331="NO"),IFERROR($H2331,0),0))</f>
        <v/>
      </c>
      <c r="O2331" s="9">
        <f>IF(COUNTA($A2331:$K2331)=0,"",IF($M2331="SI","CUFE o factura duplicada dentro del reporte; no se suma dos veces",IF(IFERROR($H2331,0)&lt;=0,"DIAN reporta valor susceptible 0",IF($L2331="NO",IFERROR(LOOKUP(2,1/((LISTS!$M$2:$M$13&lt;&gt;"")*ISNUMBER(SEARCH(LISTS!$M$2:$M$13,$I2331))),LISTS!$O$2:$O$13),"Medio de pago no elegible o no identificado por DIAN"),"Apta automaticamente por pago electronico y base positiva"))))</f>
        <v/>
      </c>
    </row>
    <row r="2332">
      <c r="A2332" s="9" t="n"/>
      <c r="B2332" s="9" t="n"/>
      <c r="C2332" s="12" t="n"/>
      <c r="D2332" s="11" t="n"/>
      <c r="E2332" s="11" t="n"/>
      <c r="F2332" s="11" t="n"/>
      <c r="G2332" s="11" t="n"/>
      <c r="H2332" s="11" t="n"/>
      <c r="I2332" s="9" t="n"/>
      <c r="J2332" s="9" t="n"/>
      <c r="K2332" s="9" t="n"/>
      <c r="L2332" s="9">
        <f>IF(COUNTA($A2332:$K2332)=0,"",IF(AND(IFERROR($H2332,0)&gt;0,LEN(TRIM($K2332&amp;""))&gt;0,IFERROR(LOOKUP(2,1/((LISTS!$M$2:$M$13&lt;&gt;"")*ISNUMBER(SEARCH(LISTS!$M$2:$M$13,$I2332))),LISTS!$N$2:$N$13),"NO")="SI"),"SI","NO"))</f>
        <v/>
      </c>
      <c r="M2332" s="9">
        <f>IF(COUNTA($A2332:$K2332)=0,"",IF($K2332&lt;&gt;"",IF(COUNTIF($K$19:$K2332,$K2332)&gt;1,"SI","NO"),IF(COUNTIFS($A$19:$A2332,$A2332,$C$19:$C2332,$C2332,$J$19:$J2332,$J2332,$D$19:$D2332,$D2332)&gt;1,"SI","NO")))</f>
        <v/>
      </c>
      <c r="N2332" s="11">
        <f>IF(COUNTA($A2332:$K2332)=0,"",IF(AND($L2332="SI",$M2332="NO"),IFERROR($H2332,0),0))</f>
        <v/>
      </c>
      <c r="O2332" s="9">
        <f>IF(COUNTA($A2332:$K2332)=0,"",IF($M2332="SI","CUFE o factura duplicada dentro del reporte; no se suma dos veces",IF(IFERROR($H2332,0)&lt;=0,"DIAN reporta valor susceptible 0",IF($L2332="NO",IFERROR(LOOKUP(2,1/((LISTS!$M$2:$M$13&lt;&gt;"")*ISNUMBER(SEARCH(LISTS!$M$2:$M$13,$I2332))),LISTS!$O$2:$O$13),"Medio de pago no elegible o no identificado por DIAN"),"Apta automaticamente por pago electronico y base positiva"))))</f>
        <v/>
      </c>
    </row>
    <row r="2333">
      <c r="A2333" s="9" t="n"/>
      <c r="B2333" s="9" t="n"/>
      <c r="C2333" s="12" t="n"/>
      <c r="D2333" s="11" t="n"/>
      <c r="E2333" s="11" t="n"/>
      <c r="F2333" s="11" t="n"/>
      <c r="G2333" s="11" t="n"/>
      <c r="H2333" s="11" t="n"/>
      <c r="I2333" s="9" t="n"/>
      <c r="J2333" s="9" t="n"/>
      <c r="K2333" s="9" t="n"/>
      <c r="L2333" s="9">
        <f>IF(COUNTA($A2333:$K2333)=0,"",IF(AND(IFERROR($H2333,0)&gt;0,LEN(TRIM($K2333&amp;""))&gt;0,IFERROR(LOOKUP(2,1/((LISTS!$M$2:$M$13&lt;&gt;"")*ISNUMBER(SEARCH(LISTS!$M$2:$M$13,$I2333))),LISTS!$N$2:$N$13),"NO")="SI"),"SI","NO"))</f>
        <v/>
      </c>
      <c r="M2333" s="9">
        <f>IF(COUNTA($A2333:$K2333)=0,"",IF($K2333&lt;&gt;"",IF(COUNTIF($K$19:$K2333,$K2333)&gt;1,"SI","NO"),IF(COUNTIFS($A$19:$A2333,$A2333,$C$19:$C2333,$C2333,$J$19:$J2333,$J2333,$D$19:$D2333,$D2333)&gt;1,"SI","NO")))</f>
        <v/>
      </c>
      <c r="N2333" s="11">
        <f>IF(COUNTA($A2333:$K2333)=0,"",IF(AND($L2333="SI",$M2333="NO"),IFERROR($H2333,0),0))</f>
        <v/>
      </c>
      <c r="O2333" s="9">
        <f>IF(COUNTA($A2333:$K2333)=0,"",IF($M2333="SI","CUFE o factura duplicada dentro del reporte; no se suma dos veces",IF(IFERROR($H2333,0)&lt;=0,"DIAN reporta valor susceptible 0",IF($L2333="NO",IFERROR(LOOKUP(2,1/((LISTS!$M$2:$M$13&lt;&gt;"")*ISNUMBER(SEARCH(LISTS!$M$2:$M$13,$I2333))),LISTS!$O$2:$O$13),"Medio de pago no elegible o no identificado por DIAN"),"Apta automaticamente por pago electronico y base positiva"))))</f>
        <v/>
      </c>
    </row>
    <row r="2334">
      <c r="A2334" s="9" t="n"/>
      <c r="B2334" s="9" t="n"/>
      <c r="C2334" s="12" t="n"/>
      <c r="D2334" s="11" t="n"/>
      <c r="E2334" s="11" t="n"/>
      <c r="F2334" s="11" t="n"/>
      <c r="G2334" s="11" t="n"/>
      <c r="H2334" s="11" t="n"/>
      <c r="I2334" s="9" t="n"/>
      <c r="J2334" s="9" t="n"/>
      <c r="K2334" s="9" t="n"/>
      <c r="L2334" s="9">
        <f>IF(COUNTA($A2334:$K2334)=0,"",IF(AND(IFERROR($H2334,0)&gt;0,LEN(TRIM($K2334&amp;""))&gt;0,IFERROR(LOOKUP(2,1/((LISTS!$M$2:$M$13&lt;&gt;"")*ISNUMBER(SEARCH(LISTS!$M$2:$M$13,$I2334))),LISTS!$N$2:$N$13),"NO")="SI"),"SI","NO"))</f>
        <v/>
      </c>
      <c r="M2334" s="9">
        <f>IF(COUNTA($A2334:$K2334)=0,"",IF($K2334&lt;&gt;"",IF(COUNTIF($K$19:$K2334,$K2334)&gt;1,"SI","NO"),IF(COUNTIFS($A$19:$A2334,$A2334,$C$19:$C2334,$C2334,$J$19:$J2334,$J2334,$D$19:$D2334,$D2334)&gt;1,"SI","NO")))</f>
        <v/>
      </c>
      <c r="N2334" s="11">
        <f>IF(COUNTA($A2334:$K2334)=0,"",IF(AND($L2334="SI",$M2334="NO"),IFERROR($H2334,0),0))</f>
        <v/>
      </c>
      <c r="O2334" s="9">
        <f>IF(COUNTA($A2334:$K2334)=0,"",IF($M2334="SI","CUFE o factura duplicada dentro del reporte; no se suma dos veces",IF(IFERROR($H2334,0)&lt;=0,"DIAN reporta valor susceptible 0",IF($L2334="NO",IFERROR(LOOKUP(2,1/((LISTS!$M$2:$M$13&lt;&gt;"")*ISNUMBER(SEARCH(LISTS!$M$2:$M$13,$I2334))),LISTS!$O$2:$O$13),"Medio de pago no elegible o no identificado por DIAN"),"Apta automaticamente por pago electronico y base positiva"))))</f>
        <v/>
      </c>
    </row>
    <row r="2335">
      <c r="A2335" s="9" t="n"/>
      <c r="B2335" s="9" t="n"/>
      <c r="C2335" s="12" t="n"/>
      <c r="D2335" s="11" t="n"/>
      <c r="E2335" s="11" t="n"/>
      <c r="F2335" s="11" t="n"/>
      <c r="G2335" s="11" t="n"/>
      <c r="H2335" s="11" t="n"/>
      <c r="I2335" s="9" t="n"/>
      <c r="J2335" s="9" t="n"/>
      <c r="K2335" s="9" t="n"/>
      <c r="L2335" s="9">
        <f>IF(COUNTA($A2335:$K2335)=0,"",IF(AND(IFERROR($H2335,0)&gt;0,LEN(TRIM($K2335&amp;""))&gt;0,IFERROR(LOOKUP(2,1/((LISTS!$M$2:$M$13&lt;&gt;"")*ISNUMBER(SEARCH(LISTS!$M$2:$M$13,$I2335))),LISTS!$N$2:$N$13),"NO")="SI"),"SI","NO"))</f>
        <v/>
      </c>
      <c r="M2335" s="9">
        <f>IF(COUNTA($A2335:$K2335)=0,"",IF($K2335&lt;&gt;"",IF(COUNTIF($K$19:$K2335,$K2335)&gt;1,"SI","NO"),IF(COUNTIFS($A$19:$A2335,$A2335,$C$19:$C2335,$C2335,$J$19:$J2335,$J2335,$D$19:$D2335,$D2335)&gt;1,"SI","NO")))</f>
        <v/>
      </c>
      <c r="N2335" s="11">
        <f>IF(COUNTA($A2335:$K2335)=0,"",IF(AND($L2335="SI",$M2335="NO"),IFERROR($H2335,0),0))</f>
        <v/>
      </c>
      <c r="O2335" s="9">
        <f>IF(COUNTA($A2335:$K2335)=0,"",IF($M2335="SI","CUFE o factura duplicada dentro del reporte; no se suma dos veces",IF(IFERROR($H2335,0)&lt;=0,"DIAN reporta valor susceptible 0",IF($L2335="NO",IFERROR(LOOKUP(2,1/((LISTS!$M$2:$M$13&lt;&gt;"")*ISNUMBER(SEARCH(LISTS!$M$2:$M$13,$I2335))),LISTS!$O$2:$O$13),"Medio de pago no elegible o no identificado por DIAN"),"Apta automaticamente por pago electronico y base positiva"))))</f>
        <v/>
      </c>
    </row>
    <row r="2336">
      <c r="A2336" s="9" t="n"/>
      <c r="B2336" s="9" t="n"/>
      <c r="C2336" s="12" t="n"/>
      <c r="D2336" s="11" t="n"/>
      <c r="E2336" s="11" t="n"/>
      <c r="F2336" s="11" t="n"/>
      <c r="G2336" s="11" t="n"/>
      <c r="H2336" s="11" t="n"/>
      <c r="I2336" s="9" t="n"/>
      <c r="J2336" s="9" t="n"/>
      <c r="K2336" s="9" t="n"/>
      <c r="L2336" s="9">
        <f>IF(COUNTA($A2336:$K2336)=0,"",IF(AND(IFERROR($H2336,0)&gt;0,LEN(TRIM($K2336&amp;""))&gt;0,IFERROR(LOOKUP(2,1/((LISTS!$M$2:$M$13&lt;&gt;"")*ISNUMBER(SEARCH(LISTS!$M$2:$M$13,$I2336))),LISTS!$N$2:$N$13),"NO")="SI"),"SI","NO"))</f>
        <v/>
      </c>
      <c r="M2336" s="9">
        <f>IF(COUNTA($A2336:$K2336)=0,"",IF($K2336&lt;&gt;"",IF(COUNTIF($K$19:$K2336,$K2336)&gt;1,"SI","NO"),IF(COUNTIFS($A$19:$A2336,$A2336,$C$19:$C2336,$C2336,$J$19:$J2336,$J2336,$D$19:$D2336,$D2336)&gt;1,"SI","NO")))</f>
        <v/>
      </c>
      <c r="N2336" s="11">
        <f>IF(COUNTA($A2336:$K2336)=0,"",IF(AND($L2336="SI",$M2336="NO"),IFERROR($H2336,0),0))</f>
        <v/>
      </c>
      <c r="O2336" s="9">
        <f>IF(COUNTA($A2336:$K2336)=0,"",IF($M2336="SI","CUFE o factura duplicada dentro del reporte; no se suma dos veces",IF(IFERROR($H2336,0)&lt;=0,"DIAN reporta valor susceptible 0",IF($L2336="NO",IFERROR(LOOKUP(2,1/((LISTS!$M$2:$M$13&lt;&gt;"")*ISNUMBER(SEARCH(LISTS!$M$2:$M$13,$I2336))),LISTS!$O$2:$O$13),"Medio de pago no elegible o no identificado por DIAN"),"Apta automaticamente por pago electronico y base positiva"))))</f>
        <v/>
      </c>
    </row>
    <row r="2337">
      <c r="A2337" s="9" t="n"/>
      <c r="B2337" s="9" t="n"/>
      <c r="C2337" s="12" t="n"/>
      <c r="D2337" s="11" t="n"/>
      <c r="E2337" s="11" t="n"/>
      <c r="F2337" s="11" t="n"/>
      <c r="G2337" s="11" t="n"/>
      <c r="H2337" s="11" t="n"/>
      <c r="I2337" s="9" t="n"/>
      <c r="J2337" s="9" t="n"/>
      <c r="K2337" s="9" t="n"/>
      <c r="L2337" s="9">
        <f>IF(COUNTA($A2337:$K2337)=0,"",IF(AND(IFERROR($H2337,0)&gt;0,LEN(TRIM($K2337&amp;""))&gt;0,IFERROR(LOOKUP(2,1/((LISTS!$M$2:$M$13&lt;&gt;"")*ISNUMBER(SEARCH(LISTS!$M$2:$M$13,$I2337))),LISTS!$N$2:$N$13),"NO")="SI"),"SI","NO"))</f>
        <v/>
      </c>
      <c r="M2337" s="9">
        <f>IF(COUNTA($A2337:$K2337)=0,"",IF($K2337&lt;&gt;"",IF(COUNTIF($K$19:$K2337,$K2337)&gt;1,"SI","NO"),IF(COUNTIFS($A$19:$A2337,$A2337,$C$19:$C2337,$C2337,$J$19:$J2337,$J2337,$D$19:$D2337,$D2337)&gt;1,"SI","NO")))</f>
        <v/>
      </c>
      <c r="N2337" s="11">
        <f>IF(COUNTA($A2337:$K2337)=0,"",IF(AND($L2337="SI",$M2337="NO"),IFERROR($H2337,0),0))</f>
        <v/>
      </c>
      <c r="O2337" s="9">
        <f>IF(COUNTA($A2337:$K2337)=0,"",IF($M2337="SI","CUFE o factura duplicada dentro del reporte; no se suma dos veces",IF(IFERROR($H2337,0)&lt;=0,"DIAN reporta valor susceptible 0",IF($L2337="NO",IFERROR(LOOKUP(2,1/((LISTS!$M$2:$M$13&lt;&gt;"")*ISNUMBER(SEARCH(LISTS!$M$2:$M$13,$I2337))),LISTS!$O$2:$O$13),"Medio de pago no elegible o no identificado por DIAN"),"Apta automaticamente por pago electronico y base positiva"))))</f>
        <v/>
      </c>
    </row>
    <row r="2338">
      <c r="A2338" s="9" t="n"/>
      <c r="B2338" s="9" t="n"/>
      <c r="C2338" s="12" t="n"/>
      <c r="D2338" s="11" t="n"/>
      <c r="E2338" s="11" t="n"/>
      <c r="F2338" s="11" t="n"/>
      <c r="G2338" s="11" t="n"/>
      <c r="H2338" s="11" t="n"/>
      <c r="I2338" s="9" t="n"/>
      <c r="J2338" s="9" t="n"/>
      <c r="K2338" s="9" t="n"/>
      <c r="L2338" s="9">
        <f>IF(COUNTA($A2338:$K2338)=0,"",IF(AND(IFERROR($H2338,0)&gt;0,LEN(TRIM($K2338&amp;""))&gt;0,IFERROR(LOOKUP(2,1/((LISTS!$M$2:$M$13&lt;&gt;"")*ISNUMBER(SEARCH(LISTS!$M$2:$M$13,$I2338))),LISTS!$N$2:$N$13),"NO")="SI"),"SI","NO"))</f>
        <v/>
      </c>
      <c r="M2338" s="9">
        <f>IF(COUNTA($A2338:$K2338)=0,"",IF($K2338&lt;&gt;"",IF(COUNTIF($K$19:$K2338,$K2338)&gt;1,"SI","NO"),IF(COUNTIFS($A$19:$A2338,$A2338,$C$19:$C2338,$C2338,$J$19:$J2338,$J2338,$D$19:$D2338,$D2338)&gt;1,"SI","NO")))</f>
        <v/>
      </c>
      <c r="N2338" s="11">
        <f>IF(COUNTA($A2338:$K2338)=0,"",IF(AND($L2338="SI",$M2338="NO"),IFERROR($H2338,0),0))</f>
        <v/>
      </c>
      <c r="O2338" s="9">
        <f>IF(COUNTA($A2338:$K2338)=0,"",IF($M2338="SI","CUFE o factura duplicada dentro del reporte; no se suma dos veces",IF(IFERROR($H2338,0)&lt;=0,"DIAN reporta valor susceptible 0",IF($L2338="NO",IFERROR(LOOKUP(2,1/((LISTS!$M$2:$M$13&lt;&gt;"")*ISNUMBER(SEARCH(LISTS!$M$2:$M$13,$I2338))),LISTS!$O$2:$O$13),"Medio de pago no elegible o no identificado por DIAN"),"Apta automaticamente por pago electronico y base positiva"))))</f>
        <v/>
      </c>
    </row>
    <row r="2339">
      <c r="A2339" s="9" t="n"/>
      <c r="B2339" s="9" t="n"/>
      <c r="C2339" s="12" t="n"/>
      <c r="D2339" s="11" t="n"/>
      <c r="E2339" s="11" t="n"/>
      <c r="F2339" s="11" t="n"/>
      <c r="G2339" s="11" t="n"/>
      <c r="H2339" s="11" t="n"/>
      <c r="I2339" s="9" t="n"/>
      <c r="J2339" s="9" t="n"/>
      <c r="K2339" s="9" t="n"/>
      <c r="L2339" s="9">
        <f>IF(COUNTA($A2339:$K2339)=0,"",IF(AND(IFERROR($H2339,0)&gt;0,LEN(TRIM($K2339&amp;""))&gt;0,IFERROR(LOOKUP(2,1/((LISTS!$M$2:$M$13&lt;&gt;"")*ISNUMBER(SEARCH(LISTS!$M$2:$M$13,$I2339))),LISTS!$N$2:$N$13),"NO")="SI"),"SI","NO"))</f>
        <v/>
      </c>
      <c r="M2339" s="9">
        <f>IF(COUNTA($A2339:$K2339)=0,"",IF($K2339&lt;&gt;"",IF(COUNTIF($K$19:$K2339,$K2339)&gt;1,"SI","NO"),IF(COUNTIFS($A$19:$A2339,$A2339,$C$19:$C2339,$C2339,$J$19:$J2339,$J2339,$D$19:$D2339,$D2339)&gt;1,"SI","NO")))</f>
        <v/>
      </c>
      <c r="N2339" s="11">
        <f>IF(COUNTA($A2339:$K2339)=0,"",IF(AND($L2339="SI",$M2339="NO"),IFERROR($H2339,0),0))</f>
        <v/>
      </c>
      <c r="O2339" s="9">
        <f>IF(COUNTA($A2339:$K2339)=0,"",IF($M2339="SI","CUFE o factura duplicada dentro del reporte; no se suma dos veces",IF(IFERROR($H2339,0)&lt;=0,"DIAN reporta valor susceptible 0",IF($L2339="NO",IFERROR(LOOKUP(2,1/((LISTS!$M$2:$M$13&lt;&gt;"")*ISNUMBER(SEARCH(LISTS!$M$2:$M$13,$I2339))),LISTS!$O$2:$O$13),"Medio de pago no elegible o no identificado por DIAN"),"Apta automaticamente por pago electronico y base positiva"))))</f>
        <v/>
      </c>
    </row>
    <row r="2340">
      <c r="A2340" s="9" t="n"/>
      <c r="B2340" s="9" t="n"/>
      <c r="C2340" s="12" t="n"/>
      <c r="D2340" s="11" t="n"/>
      <c r="E2340" s="11" t="n"/>
      <c r="F2340" s="11" t="n"/>
      <c r="G2340" s="11" t="n"/>
      <c r="H2340" s="11" t="n"/>
      <c r="I2340" s="9" t="n"/>
      <c r="J2340" s="9" t="n"/>
      <c r="K2340" s="9" t="n"/>
      <c r="L2340" s="9">
        <f>IF(COUNTA($A2340:$K2340)=0,"",IF(AND(IFERROR($H2340,0)&gt;0,LEN(TRIM($K2340&amp;""))&gt;0,IFERROR(LOOKUP(2,1/((LISTS!$M$2:$M$13&lt;&gt;"")*ISNUMBER(SEARCH(LISTS!$M$2:$M$13,$I2340))),LISTS!$N$2:$N$13),"NO")="SI"),"SI","NO"))</f>
        <v/>
      </c>
      <c r="M2340" s="9">
        <f>IF(COUNTA($A2340:$K2340)=0,"",IF($K2340&lt;&gt;"",IF(COUNTIF($K$19:$K2340,$K2340)&gt;1,"SI","NO"),IF(COUNTIFS($A$19:$A2340,$A2340,$C$19:$C2340,$C2340,$J$19:$J2340,$J2340,$D$19:$D2340,$D2340)&gt;1,"SI","NO")))</f>
        <v/>
      </c>
      <c r="N2340" s="11">
        <f>IF(COUNTA($A2340:$K2340)=0,"",IF(AND($L2340="SI",$M2340="NO"),IFERROR($H2340,0),0))</f>
        <v/>
      </c>
      <c r="O2340" s="9">
        <f>IF(COUNTA($A2340:$K2340)=0,"",IF($M2340="SI","CUFE o factura duplicada dentro del reporte; no se suma dos veces",IF(IFERROR($H2340,0)&lt;=0,"DIAN reporta valor susceptible 0",IF($L2340="NO",IFERROR(LOOKUP(2,1/((LISTS!$M$2:$M$13&lt;&gt;"")*ISNUMBER(SEARCH(LISTS!$M$2:$M$13,$I2340))),LISTS!$O$2:$O$13),"Medio de pago no elegible o no identificado por DIAN"),"Apta automaticamente por pago electronico y base positiva"))))</f>
        <v/>
      </c>
    </row>
    <row r="2341">
      <c r="A2341" s="9" t="n"/>
      <c r="B2341" s="9" t="n"/>
      <c r="C2341" s="12" t="n"/>
      <c r="D2341" s="11" t="n"/>
      <c r="E2341" s="11" t="n"/>
      <c r="F2341" s="11" t="n"/>
      <c r="G2341" s="11" t="n"/>
      <c r="H2341" s="11" t="n"/>
      <c r="I2341" s="9" t="n"/>
      <c r="J2341" s="9" t="n"/>
      <c r="K2341" s="9" t="n"/>
      <c r="L2341" s="9">
        <f>IF(COUNTA($A2341:$K2341)=0,"",IF(AND(IFERROR($H2341,0)&gt;0,LEN(TRIM($K2341&amp;""))&gt;0,IFERROR(LOOKUP(2,1/((LISTS!$M$2:$M$13&lt;&gt;"")*ISNUMBER(SEARCH(LISTS!$M$2:$M$13,$I2341))),LISTS!$N$2:$N$13),"NO")="SI"),"SI","NO"))</f>
        <v/>
      </c>
      <c r="M2341" s="9">
        <f>IF(COUNTA($A2341:$K2341)=0,"",IF($K2341&lt;&gt;"",IF(COUNTIF($K$19:$K2341,$K2341)&gt;1,"SI","NO"),IF(COUNTIFS($A$19:$A2341,$A2341,$C$19:$C2341,$C2341,$J$19:$J2341,$J2341,$D$19:$D2341,$D2341)&gt;1,"SI","NO")))</f>
        <v/>
      </c>
      <c r="N2341" s="11">
        <f>IF(COUNTA($A2341:$K2341)=0,"",IF(AND($L2341="SI",$M2341="NO"),IFERROR($H2341,0),0))</f>
        <v/>
      </c>
      <c r="O2341" s="9">
        <f>IF(COUNTA($A2341:$K2341)=0,"",IF($M2341="SI","CUFE o factura duplicada dentro del reporte; no se suma dos veces",IF(IFERROR($H2341,0)&lt;=0,"DIAN reporta valor susceptible 0",IF($L2341="NO",IFERROR(LOOKUP(2,1/((LISTS!$M$2:$M$13&lt;&gt;"")*ISNUMBER(SEARCH(LISTS!$M$2:$M$13,$I2341))),LISTS!$O$2:$O$13),"Medio de pago no elegible o no identificado por DIAN"),"Apta automaticamente por pago electronico y base positiva"))))</f>
        <v/>
      </c>
    </row>
    <row r="2342">
      <c r="A2342" s="9" t="n"/>
      <c r="B2342" s="9" t="n"/>
      <c r="C2342" s="12" t="n"/>
      <c r="D2342" s="11" t="n"/>
      <c r="E2342" s="11" t="n"/>
      <c r="F2342" s="11" t="n"/>
      <c r="G2342" s="11" t="n"/>
      <c r="H2342" s="11" t="n"/>
      <c r="I2342" s="9" t="n"/>
      <c r="J2342" s="9" t="n"/>
      <c r="K2342" s="9" t="n"/>
      <c r="L2342" s="9">
        <f>IF(COUNTA($A2342:$K2342)=0,"",IF(AND(IFERROR($H2342,0)&gt;0,LEN(TRIM($K2342&amp;""))&gt;0,IFERROR(LOOKUP(2,1/((LISTS!$M$2:$M$13&lt;&gt;"")*ISNUMBER(SEARCH(LISTS!$M$2:$M$13,$I2342))),LISTS!$N$2:$N$13),"NO")="SI"),"SI","NO"))</f>
        <v/>
      </c>
      <c r="M2342" s="9">
        <f>IF(COUNTA($A2342:$K2342)=0,"",IF($K2342&lt;&gt;"",IF(COUNTIF($K$19:$K2342,$K2342)&gt;1,"SI","NO"),IF(COUNTIFS($A$19:$A2342,$A2342,$C$19:$C2342,$C2342,$J$19:$J2342,$J2342,$D$19:$D2342,$D2342)&gt;1,"SI","NO")))</f>
        <v/>
      </c>
      <c r="N2342" s="11">
        <f>IF(COUNTA($A2342:$K2342)=0,"",IF(AND($L2342="SI",$M2342="NO"),IFERROR($H2342,0),0))</f>
        <v/>
      </c>
      <c r="O2342" s="9">
        <f>IF(COUNTA($A2342:$K2342)=0,"",IF($M2342="SI","CUFE o factura duplicada dentro del reporte; no se suma dos veces",IF(IFERROR($H2342,0)&lt;=0,"DIAN reporta valor susceptible 0",IF($L2342="NO",IFERROR(LOOKUP(2,1/((LISTS!$M$2:$M$13&lt;&gt;"")*ISNUMBER(SEARCH(LISTS!$M$2:$M$13,$I2342))),LISTS!$O$2:$O$13),"Medio de pago no elegible o no identificado por DIAN"),"Apta automaticamente por pago electronico y base positiva"))))</f>
        <v/>
      </c>
    </row>
    <row r="2343">
      <c r="A2343" s="9" t="n"/>
      <c r="B2343" s="9" t="n"/>
      <c r="C2343" s="12" t="n"/>
      <c r="D2343" s="11" t="n"/>
      <c r="E2343" s="11" t="n"/>
      <c r="F2343" s="11" t="n"/>
      <c r="G2343" s="11" t="n"/>
      <c r="H2343" s="11" t="n"/>
      <c r="I2343" s="9" t="n"/>
      <c r="J2343" s="9" t="n"/>
      <c r="K2343" s="9" t="n"/>
      <c r="L2343" s="9">
        <f>IF(COUNTA($A2343:$K2343)=0,"",IF(AND(IFERROR($H2343,0)&gt;0,LEN(TRIM($K2343&amp;""))&gt;0,IFERROR(LOOKUP(2,1/((LISTS!$M$2:$M$13&lt;&gt;"")*ISNUMBER(SEARCH(LISTS!$M$2:$M$13,$I2343))),LISTS!$N$2:$N$13),"NO")="SI"),"SI","NO"))</f>
        <v/>
      </c>
      <c r="M2343" s="9">
        <f>IF(COUNTA($A2343:$K2343)=0,"",IF($K2343&lt;&gt;"",IF(COUNTIF($K$19:$K2343,$K2343)&gt;1,"SI","NO"),IF(COUNTIFS($A$19:$A2343,$A2343,$C$19:$C2343,$C2343,$J$19:$J2343,$J2343,$D$19:$D2343,$D2343)&gt;1,"SI","NO")))</f>
        <v/>
      </c>
      <c r="N2343" s="11">
        <f>IF(COUNTA($A2343:$K2343)=0,"",IF(AND($L2343="SI",$M2343="NO"),IFERROR($H2343,0),0))</f>
        <v/>
      </c>
      <c r="O2343" s="9">
        <f>IF(COUNTA($A2343:$K2343)=0,"",IF($M2343="SI","CUFE o factura duplicada dentro del reporte; no se suma dos veces",IF(IFERROR($H2343,0)&lt;=0,"DIAN reporta valor susceptible 0",IF($L2343="NO",IFERROR(LOOKUP(2,1/((LISTS!$M$2:$M$13&lt;&gt;"")*ISNUMBER(SEARCH(LISTS!$M$2:$M$13,$I2343))),LISTS!$O$2:$O$13),"Medio de pago no elegible o no identificado por DIAN"),"Apta automaticamente por pago electronico y base positiva"))))</f>
        <v/>
      </c>
    </row>
    <row r="2344">
      <c r="A2344" s="9" t="n"/>
      <c r="B2344" s="9" t="n"/>
      <c r="C2344" s="12" t="n"/>
      <c r="D2344" s="11" t="n"/>
      <c r="E2344" s="11" t="n"/>
      <c r="F2344" s="11" t="n"/>
      <c r="G2344" s="11" t="n"/>
      <c r="H2344" s="11" t="n"/>
      <c r="I2344" s="9" t="n"/>
      <c r="J2344" s="9" t="n"/>
      <c r="K2344" s="9" t="n"/>
      <c r="L2344" s="9">
        <f>IF(COUNTA($A2344:$K2344)=0,"",IF(AND(IFERROR($H2344,0)&gt;0,LEN(TRIM($K2344&amp;""))&gt;0,IFERROR(LOOKUP(2,1/((LISTS!$M$2:$M$13&lt;&gt;"")*ISNUMBER(SEARCH(LISTS!$M$2:$M$13,$I2344))),LISTS!$N$2:$N$13),"NO")="SI"),"SI","NO"))</f>
        <v/>
      </c>
      <c r="M2344" s="9">
        <f>IF(COUNTA($A2344:$K2344)=0,"",IF($K2344&lt;&gt;"",IF(COUNTIF($K$19:$K2344,$K2344)&gt;1,"SI","NO"),IF(COUNTIFS($A$19:$A2344,$A2344,$C$19:$C2344,$C2344,$J$19:$J2344,$J2344,$D$19:$D2344,$D2344)&gt;1,"SI","NO")))</f>
        <v/>
      </c>
      <c r="N2344" s="11">
        <f>IF(COUNTA($A2344:$K2344)=0,"",IF(AND($L2344="SI",$M2344="NO"),IFERROR($H2344,0),0))</f>
        <v/>
      </c>
      <c r="O2344" s="9">
        <f>IF(COUNTA($A2344:$K2344)=0,"",IF($M2344="SI","CUFE o factura duplicada dentro del reporte; no se suma dos veces",IF(IFERROR($H2344,0)&lt;=0,"DIAN reporta valor susceptible 0",IF($L2344="NO",IFERROR(LOOKUP(2,1/((LISTS!$M$2:$M$13&lt;&gt;"")*ISNUMBER(SEARCH(LISTS!$M$2:$M$13,$I2344))),LISTS!$O$2:$O$13),"Medio de pago no elegible o no identificado por DIAN"),"Apta automaticamente por pago electronico y base positiva"))))</f>
        <v/>
      </c>
    </row>
    <row r="2345">
      <c r="A2345" s="9" t="n"/>
      <c r="B2345" s="9" t="n"/>
      <c r="C2345" s="12" t="n"/>
      <c r="D2345" s="11" t="n"/>
      <c r="E2345" s="11" t="n"/>
      <c r="F2345" s="11" t="n"/>
      <c r="G2345" s="11" t="n"/>
      <c r="H2345" s="11" t="n"/>
      <c r="I2345" s="9" t="n"/>
      <c r="J2345" s="9" t="n"/>
      <c r="K2345" s="9" t="n"/>
      <c r="L2345" s="9">
        <f>IF(COUNTA($A2345:$K2345)=0,"",IF(AND(IFERROR($H2345,0)&gt;0,LEN(TRIM($K2345&amp;""))&gt;0,IFERROR(LOOKUP(2,1/((LISTS!$M$2:$M$13&lt;&gt;"")*ISNUMBER(SEARCH(LISTS!$M$2:$M$13,$I2345))),LISTS!$N$2:$N$13),"NO")="SI"),"SI","NO"))</f>
        <v/>
      </c>
      <c r="M2345" s="9">
        <f>IF(COUNTA($A2345:$K2345)=0,"",IF($K2345&lt;&gt;"",IF(COUNTIF($K$19:$K2345,$K2345)&gt;1,"SI","NO"),IF(COUNTIFS($A$19:$A2345,$A2345,$C$19:$C2345,$C2345,$J$19:$J2345,$J2345,$D$19:$D2345,$D2345)&gt;1,"SI","NO")))</f>
        <v/>
      </c>
      <c r="N2345" s="11">
        <f>IF(COUNTA($A2345:$K2345)=0,"",IF(AND($L2345="SI",$M2345="NO"),IFERROR($H2345,0),0))</f>
        <v/>
      </c>
      <c r="O2345" s="9">
        <f>IF(COUNTA($A2345:$K2345)=0,"",IF($M2345="SI","CUFE o factura duplicada dentro del reporte; no se suma dos veces",IF(IFERROR($H2345,0)&lt;=0,"DIAN reporta valor susceptible 0",IF($L2345="NO",IFERROR(LOOKUP(2,1/((LISTS!$M$2:$M$13&lt;&gt;"")*ISNUMBER(SEARCH(LISTS!$M$2:$M$13,$I2345))),LISTS!$O$2:$O$13),"Medio de pago no elegible o no identificado por DIAN"),"Apta automaticamente por pago electronico y base positiva"))))</f>
        <v/>
      </c>
    </row>
    <row r="2346">
      <c r="A2346" s="9" t="n"/>
      <c r="B2346" s="9" t="n"/>
      <c r="C2346" s="12" t="n"/>
      <c r="D2346" s="11" t="n"/>
      <c r="E2346" s="11" t="n"/>
      <c r="F2346" s="11" t="n"/>
      <c r="G2346" s="11" t="n"/>
      <c r="H2346" s="11" t="n"/>
      <c r="I2346" s="9" t="n"/>
      <c r="J2346" s="9" t="n"/>
      <c r="K2346" s="9" t="n"/>
      <c r="L2346" s="9">
        <f>IF(COUNTA($A2346:$K2346)=0,"",IF(AND(IFERROR($H2346,0)&gt;0,LEN(TRIM($K2346&amp;""))&gt;0,IFERROR(LOOKUP(2,1/((LISTS!$M$2:$M$13&lt;&gt;"")*ISNUMBER(SEARCH(LISTS!$M$2:$M$13,$I2346))),LISTS!$N$2:$N$13),"NO")="SI"),"SI","NO"))</f>
        <v/>
      </c>
      <c r="M2346" s="9">
        <f>IF(COUNTA($A2346:$K2346)=0,"",IF($K2346&lt;&gt;"",IF(COUNTIF($K$19:$K2346,$K2346)&gt;1,"SI","NO"),IF(COUNTIFS($A$19:$A2346,$A2346,$C$19:$C2346,$C2346,$J$19:$J2346,$J2346,$D$19:$D2346,$D2346)&gt;1,"SI","NO")))</f>
        <v/>
      </c>
      <c r="N2346" s="11">
        <f>IF(COUNTA($A2346:$K2346)=0,"",IF(AND($L2346="SI",$M2346="NO"),IFERROR($H2346,0),0))</f>
        <v/>
      </c>
      <c r="O2346" s="9">
        <f>IF(COUNTA($A2346:$K2346)=0,"",IF($M2346="SI","CUFE o factura duplicada dentro del reporte; no se suma dos veces",IF(IFERROR($H2346,0)&lt;=0,"DIAN reporta valor susceptible 0",IF($L2346="NO",IFERROR(LOOKUP(2,1/((LISTS!$M$2:$M$13&lt;&gt;"")*ISNUMBER(SEARCH(LISTS!$M$2:$M$13,$I2346))),LISTS!$O$2:$O$13),"Medio de pago no elegible o no identificado por DIAN"),"Apta automaticamente por pago electronico y base positiva"))))</f>
        <v/>
      </c>
    </row>
    <row r="2347">
      <c r="A2347" s="9" t="n"/>
      <c r="B2347" s="9" t="n"/>
      <c r="C2347" s="12" t="n"/>
      <c r="D2347" s="11" t="n"/>
      <c r="E2347" s="11" t="n"/>
      <c r="F2347" s="11" t="n"/>
      <c r="G2347" s="11" t="n"/>
      <c r="H2347" s="11" t="n"/>
      <c r="I2347" s="9" t="n"/>
      <c r="J2347" s="9" t="n"/>
      <c r="K2347" s="9" t="n"/>
      <c r="L2347" s="9">
        <f>IF(COUNTA($A2347:$K2347)=0,"",IF(AND(IFERROR($H2347,0)&gt;0,LEN(TRIM($K2347&amp;""))&gt;0,IFERROR(LOOKUP(2,1/((LISTS!$M$2:$M$13&lt;&gt;"")*ISNUMBER(SEARCH(LISTS!$M$2:$M$13,$I2347))),LISTS!$N$2:$N$13),"NO")="SI"),"SI","NO"))</f>
        <v/>
      </c>
      <c r="M2347" s="9">
        <f>IF(COUNTA($A2347:$K2347)=0,"",IF($K2347&lt;&gt;"",IF(COUNTIF($K$19:$K2347,$K2347)&gt;1,"SI","NO"),IF(COUNTIFS($A$19:$A2347,$A2347,$C$19:$C2347,$C2347,$J$19:$J2347,$J2347,$D$19:$D2347,$D2347)&gt;1,"SI","NO")))</f>
        <v/>
      </c>
      <c r="N2347" s="11">
        <f>IF(COUNTA($A2347:$K2347)=0,"",IF(AND($L2347="SI",$M2347="NO"),IFERROR($H2347,0),0))</f>
        <v/>
      </c>
      <c r="O2347" s="9">
        <f>IF(COUNTA($A2347:$K2347)=0,"",IF($M2347="SI","CUFE o factura duplicada dentro del reporte; no se suma dos veces",IF(IFERROR($H2347,0)&lt;=0,"DIAN reporta valor susceptible 0",IF($L2347="NO",IFERROR(LOOKUP(2,1/((LISTS!$M$2:$M$13&lt;&gt;"")*ISNUMBER(SEARCH(LISTS!$M$2:$M$13,$I2347))),LISTS!$O$2:$O$13),"Medio de pago no elegible o no identificado por DIAN"),"Apta automaticamente por pago electronico y base positiva"))))</f>
        <v/>
      </c>
    </row>
    <row r="2348">
      <c r="A2348" s="9" t="n"/>
      <c r="B2348" s="9" t="n"/>
      <c r="C2348" s="12" t="n"/>
      <c r="D2348" s="11" t="n"/>
      <c r="E2348" s="11" t="n"/>
      <c r="F2348" s="11" t="n"/>
      <c r="G2348" s="11" t="n"/>
      <c r="H2348" s="11" t="n"/>
      <c r="I2348" s="9" t="n"/>
      <c r="J2348" s="9" t="n"/>
      <c r="K2348" s="9" t="n"/>
      <c r="L2348" s="9">
        <f>IF(COUNTA($A2348:$K2348)=0,"",IF(AND(IFERROR($H2348,0)&gt;0,LEN(TRIM($K2348&amp;""))&gt;0,IFERROR(LOOKUP(2,1/((LISTS!$M$2:$M$13&lt;&gt;"")*ISNUMBER(SEARCH(LISTS!$M$2:$M$13,$I2348))),LISTS!$N$2:$N$13),"NO")="SI"),"SI","NO"))</f>
        <v/>
      </c>
      <c r="M2348" s="9">
        <f>IF(COUNTA($A2348:$K2348)=0,"",IF($K2348&lt;&gt;"",IF(COUNTIF($K$19:$K2348,$K2348)&gt;1,"SI","NO"),IF(COUNTIFS($A$19:$A2348,$A2348,$C$19:$C2348,$C2348,$J$19:$J2348,$J2348,$D$19:$D2348,$D2348)&gt;1,"SI","NO")))</f>
        <v/>
      </c>
      <c r="N2348" s="11">
        <f>IF(COUNTA($A2348:$K2348)=0,"",IF(AND($L2348="SI",$M2348="NO"),IFERROR($H2348,0),0))</f>
        <v/>
      </c>
      <c r="O2348" s="9">
        <f>IF(COUNTA($A2348:$K2348)=0,"",IF($M2348="SI","CUFE o factura duplicada dentro del reporte; no se suma dos veces",IF(IFERROR($H2348,0)&lt;=0,"DIAN reporta valor susceptible 0",IF($L2348="NO",IFERROR(LOOKUP(2,1/((LISTS!$M$2:$M$13&lt;&gt;"")*ISNUMBER(SEARCH(LISTS!$M$2:$M$13,$I2348))),LISTS!$O$2:$O$13),"Medio de pago no elegible o no identificado por DIAN"),"Apta automaticamente por pago electronico y base positiva"))))</f>
        <v/>
      </c>
    </row>
    <row r="2349">
      <c r="A2349" s="9" t="n"/>
      <c r="B2349" s="9" t="n"/>
      <c r="C2349" s="12" t="n"/>
      <c r="D2349" s="11" t="n"/>
      <c r="E2349" s="11" t="n"/>
      <c r="F2349" s="11" t="n"/>
      <c r="G2349" s="11" t="n"/>
      <c r="H2349" s="11" t="n"/>
      <c r="I2349" s="9" t="n"/>
      <c r="J2349" s="9" t="n"/>
      <c r="K2349" s="9" t="n"/>
      <c r="L2349" s="9">
        <f>IF(COUNTA($A2349:$K2349)=0,"",IF(AND(IFERROR($H2349,0)&gt;0,LEN(TRIM($K2349&amp;""))&gt;0,IFERROR(LOOKUP(2,1/((LISTS!$M$2:$M$13&lt;&gt;"")*ISNUMBER(SEARCH(LISTS!$M$2:$M$13,$I2349))),LISTS!$N$2:$N$13),"NO")="SI"),"SI","NO"))</f>
        <v/>
      </c>
      <c r="M2349" s="9">
        <f>IF(COUNTA($A2349:$K2349)=0,"",IF($K2349&lt;&gt;"",IF(COUNTIF($K$19:$K2349,$K2349)&gt;1,"SI","NO"),IF(COUNTIFS($A$19:$A2349,$A2349,$C$19:$C2349,$C2349,$J$19:$J2349,$J2349,$D$19:$D2349,$D2349)&gt;1,"SI","NO")))</f>
        <v/>
      </c>
      <c r="N2349" s="11">
        <f>IF(COUNTA($A2349:$K2349)=0,"",IF(AND($L2349="SI",$M2349="NO"),IFERROR($H2349,0),0))</f>
        <v/>
      </c>
      <c r="O2349" s="9">
        <f>IF(COUNTA($A2349:$K2349)=0,"",IF($M2349="SI","CUFE o factura duplicada dentro del reporte; no se suma dos veces",IF(IFERROR($H2349,0)&lt;=0,"DIAN reporta valor susceptible 0",IF($L2349="NO",IFERROR(LOOKUP(2,1/((LISTS!$M$2:$M$13&lt;&gt;"")*ISNUMBER(SEARCH(LISTS!$M$2:$M$13,$I2349))),LISTS!$O$2:$O$13),"Medio de pago no elegible o no identificado por DIAN"),"Apta automaticamente por pago electronico y base positiva"))))</f>
        <v/>
      </c>
    </row>
    <row r="2350">
      <c r="A2350" s="9" t="n"/>
      <c r="B2350" s="9" t="n"/>
      <c r="C2350" s="12" t="n"/>
      <c r="D2350" s="11" t="n"/>
      <c r="E2350" s="11" t="n"/>
      <c r="F2350" s="11" t="n"/>
      <c r="G2350" s="11" t="n"/>
      <c r="H2350" s="11" t="n"/>
      <c r="I2350" s="9" t="n"/>
      <c r="J2350" s="9" t="n"/>
      <c r="K2350" s="9" t="n"/>
      <c r="L2350" s="9">
        <f>IF(COUNTA($A2350:$K2350)=0,"",IF(AND(IFERROR($H2350,0)&gt;0,LEN(TRIM($K2350&amp;""))&gt;0,IFERROR(LOOKUP(2,1/((LISTS!$M$2:$M$13&lt;&gt;"")*ISNUMBER(SEARCH(LISTS!$M$2:$M$13,$I2350))),LISTS!$N$2:$N$13),"NO")="SI"),"SI","NO"))</f>
        <v/>
      </c>
      <c r="M2350" s="9">
        <f>IF(COUNTA($A2350:$K2350)=0,"",IF($K2350&lt;&gt;"",IF(COUNTIF($K$19:$K2350,$K2350)&gt;1,"SI","NO"),IF(COUNTIFS($A$19:$A2350,$A2350,$C$19:$C2350,$C2350,$J$19:$J2350,$J2350,$D$19:$D2350,$D2350)&gt;1,"SI","NO")))</f>
        <v/>
      </c>
      <c r="N2350" s="11">
        <f>IF(COUNTA($A2350:$K2350)=0,"",IF(AND($L2350="SI",$M2350="NO"),IFERROR($H2350,0),0))</f>
        <v/>
      </c>
      <c r="O2350" s="9">
        <f>IF(COUNTA($A2350:$K2350)=0,"",IF($M2350="SI","CUFE o factura duplicada dentro del reporte; no se suma dos veces",IF(IFERROR($H2350,0)&lt;=0,"DIAN reporta valor susceptible 0",IF($L2350="NO",IFERROR(LOOKUP(2,1/((LISTS!$M$2:$M$13&lt;&gt;"")*ISNUMBER(SEARCH(LISTS!$M$2:$M$13,$I2350))),LISTS!$O$2:$O$13),"Medio de pago no elegible o no identificado por DIAN"),"Apta automaticamente por pago electronico y base positiva"))))</f>
        <v/>
      </c>
    </row>
    <row r="2351">
      <c r="A2351" s="9" t="n"/>
      <c r="B2351" s="9" t="n"/>
      <c r="C2351" s="12" t="n"/>
      <c r="D2351" s="11" t="n"/>
      <c r="E2351" s="11" t="n"/>
      <c r="F2351" s="11" t="n"/>
      <c r="G2351" s="11" t="n"/>
      <c r="H2351" s="11" t="n"/>
      <c r="I2351" s="9" t="n"/>
      <c r="J2351" s="9" t="n"/>
      <c r="K2351" s="9" t="n"/>
      <c r="L2351" s="9">
        <f>IF(COUNTA($A2351:$K2351)=0,"",IF(AND(IFERROR($H2351,0)&gt;0,LEN(TRIM($K2351&amp;""))&gt;0,IFERROR(LOOKUP(2,1/((LISTS!$M$2:$M$13&lt;&gt;"")*ISNUMBER(SEARCH(LISTS!$M$2:$M$13,$I2351))),LISTS!$N$2:$N$13),"NO")="SI"),"SI","NO"))</f>
        <v/>
      </c>
      <c r="M2351" s="9">
        <f>IF(COUNTA($A2351:$K2351)=0,"",IF($K2351&lt;&gt;"",IF(COUNTIF($K$19:$K2351,$K2351)&gt;1,"SI","NO"),IF(COUNTIFS($A$19:$A2351,$A2351,$C$19:$C2351,$C2351,$J$19:$J2351,$J2351,$D$19:$D2351,$D2351)&gt;1,"SI","NO")))</f>
        <v/>
      </c>
      <c r="N2351" s="11">
        <f>IF(COUNTA($A2351:$K2351)=0,"",IF(AND($L2351="SI",$M2351="NO"),IFERROR($H2351,0),0))</f>
        <v/>
      </c>
      <c r="O2351" s="9">
        <f>IF(COUNTA($A2351:$K2351)=0,"",IF($M2351="SI","CUFE o factura duplicada dentro del reporte; no se suma dos veces",IF(IFERROR($H2351,0)&lt;=0,"DIAN reporta valor susceptible 0",IF($L2351="NO",IFERROR(LOOKUP(2,1/((LISTS!$M$2:$M$13&lt;&gt;"")*ISNUMBER(SEARCH(LISTS!$M$2:$M$13,$I2351))),LISTS!$O$2:$O$13),"Medio de pago no elegible o no identificado por DIAN"),"Apta automaticamente por pago electronico y base positiva"))))</f>
        <v/>
      </c>
    </row>
    <row r="2352">
      <c r="A2352" s="9" t="n"/>
      <c r="B2352" s="9" t="n"/>
      <c r="C2352" s="12" t="n"/>
      <c r="D2352" s="11" t="n"/>
      <c r="E2352" s="11" t="n"/>
      <c r="F2352" s="11" t="n"/>
      <c r="G2352" s="11" t="n"/>
      <c r="H2352" s="11" t="n"/>
      <c r="I2352" s="9" t="n"/>
      <c r="J2352" s="9" t="n"/>
      <c r="K2352" s="9" t="n"/>
      <c r="L2352" s="9">
        <f>IF(COUNTA($A2352:$K2352)=0,"",IF(AND(IFERROR($H2352,0)&gt;0,LEN(TRIM($K2352&amp;""))&gt;0,IFERROR(LOOKUP(2,1/((LISTS!$M$2:$M$13&lt;&gt;"")*ISNUMBER(SEARCH(LISTS!$M$2:$M$13,$I2352))),LISTS!$N$2:$N$13),"NO")="SI"),"SI","NO"))</f>
        <v/>
      </c>
      <c r="M2352" s="9">
        <f>IF(COUNTA($A2352:$K2352)=0,"",IF($K2352&lt;&gt;"",IF(COUNTIF($K$19:$K2352,$K2352)&gt;1,"SI","NO"),IF(COUNTIFS($A$19:$A2352,$A2352,$C$19:$C2352,$C2352,$J$19:$J2352,$J2352,$D$19:$D2352,$D2352)&gt;1,"SI","NO")))</f>
        <v/>
      </c>
      <c r="N2352" s="11">
        <f>IF(COUNTA($A2352:$K2352)=0,"",IF(AND($L2352="SI",$M2352="NO"),IFERROR($H2352,0),0))</f>
        <v/>
      </c>
      <c r="O2352" s="9">
        <f>IF(COUNTA($A2352:$K2352)=0,"",IF($M2352="SI","CUFE o factura duplicada dentro del reporte; no se suma dos veces",IF(IFERROR($H2352,0)&lt;=0,"DIAN reporta valor susceptible 0",IF($L2352="NO",IFERROR(LOOKUP(2,1/((LISTS!$M$2:$M$13&lt;&gt;"")*ISNUMBER(SEARCH(LISTS!$M$2:$M$13,$I2352))),LISTS!$O$2:$O$13),"Medio de pago no elegible o no identificado por DIAN"),"Apta automaticamente por pago electronico y base positiva"))))</f>
        <v/>
      </c>
    </row>
    <row r="2353">
      <c r="A2353" s="9" t="n"/>
      <c r="B2353" s="9" t="n"/>
      <c r="C2353" s="12" t="n"/>
      <c r="D2353" s="11" t="n"/>
      <c r="E2353" s="11" t="n"/>
      <c r="F2353" s="11" t="n"/>
      <c r="G2353" s="11" t="n"/>
      <c r="H2353" s="11" t="n"/>
      <c r="I2353" s="9" t="n"/>
      <c r="J2353" s="9" t="n"/>
      <c r="K2353" s="9" t="n"/>
      <c r="L2353" s="9">
        <f>IF(COUNTA($A2353:$K2353)=0,"",IF(AND(IFERROR($H2353,0)&gt;0,LEN(TRIM($K2353&amp;""))&gt;0,IFERROR(LOOKUP(2,1/((LISTS!$M$2:$M$13&lt;&gt;"")*ISNUMBER(SEARCH(LISTS!$M$2:$M$13,$I2353))),LISTS!$N$2:$N$13),"NO")="SI"),"SI","NO"))</f>
        <v/>
      </c>
      <c r="M2353" s="9">
        <f>IF(COUNTA($A2353:$K2353)=0,"",IF($K2353&lt;&gt;"",IF(COUNTIF($K$19:$K2353,$K2353)&gt;1,"SI","NO"),IF(COUNTIFS($A$19:$A2353,$A2353,$C$19:$C2353,$C2353,$J$19:$J2353,$J2353,$D$19:$D2353,$D2353)&gt;1,"SI","NO")))</f>
        <v/>
      </c>
      <c r="N2353" s="11">
        <f>IF(COUNTA($A2353:$K2353)=0,"",IF(AND($L2353="SI",$M2353="NO"),IFERROR($H2353,0),0))</f>
        <v/>
      </c>
      <c r="O2353" s="9">
        <f>IF(COUNTA($A2353:$K2353)=0,"",IF($M2353="SI","CUFE o factura duplicada dentro del reporte; no se suma dos veces",IF(IFERROR($H2353,0)&lt;=0,"DIAN reporta valor susceptible 0",IF($L2353="NO",IFERROR(LOOKUP(2,1/((LISTS!$M$2:$M$13&lt;&gt;"")*ISNUMBER(SEARCH(LISTS!$M$2:$M$13,$I2353))),LISTS!$O$2:$O$13),"Medio de pago no elegible o no identificado por DIAN"),"Apta automaticamente por pago electronico y base positiva"))))</f>
        <v/>
      </c>
    </row>
    <row r="2354">
      <c r="A2354" s="9" t="n"/>
      <c r="B2354" s="9" t="n"/>
      <c r="C2354" s="12" t="n"/>
      <c r="D2354" s="11" t="n"/>
      <c r="E2354" s="11" t="n"/>
      <c r="F2354" s="11" t="n"/>
      <c r="G2354" s="11" t="n"/>
      <c r="H2354" s="11" t="n"/>
      <c r="I2354" s="9" t="n"/>
      <c r="J2354" s="9" t="n"/>
      <c r="K2354" s="9" t="n"/>
      <c r="L2354" s="9">
        <f>IF(COUNTA($A2354:$K2354)=0,"",IF(AND(IFERROR($H2354,0)&gt;0,LEN(TRIM($K2354&amp;""))&gt;0,IFERROR(LOOKUP(2,1/((LISTS!$M$2:$M$13&lt;&gt;"")*ISNUMBER(SEARCH(LISTS!$M$2:$M$13,$I2354))),LISTS!$N$2:$N$13),"NO")="SI"),"SI","NO"))</f>
        <v/>
      </c>
      <c r="M2354" s="9">
        <f>IF(COUNTA($A2354:$K2354)=0,"",IF($K2354&lt;&gt;"",IF(COUNTIF($K$19:$K2354,$K2354)&gt;1,"SI","NO"),IF(COUNTIFS($A$19:$A2354,$A2354,$C$19:$C2354,$C2354,$J$19:$J2354,$J2354,$D$19:$D2354,$D2354)&gt;1,"SI","NO")))</f>
        <v/>
      </c>
      <c r="N2354" s="11">
        <f>IF(COUNTA($A2354:$K2354)=0,"",IF(AND($L2354="SI",$M2354="NO"),IFERROR($H2354,0),0))</f>
        <v/>
      </c>
      <c r="O2354" s="9">
        <f>IF(COUNTA($A2354:$K2354)=0,"",IF($M2354="SI","CUFE o factura duplicada dentro del reporte; no se suma dos veces",IF(IFERROR($H2354,0)&lt;=0,"DIAN reporta valor susceptible 0",IF($L2354="NO",IFERROR(LOOKUP(2,1/((LISTS!$M$2:$M$13&lt;&gt;"")*ISNUMBER(SEARCH(LISTS!$M$2:$M$13,$I2354))),LISTS!$O$2:$O$13),"Medio de pago no elegible o no identificado por DIAN"),"Apta automaticamente por pago electronico y base positiva"))))</f>
        <v/>
      </c>
    </row>
    <row r="2355">
      <c r="A2355" s="9" t="n"/>
      <c r="B2355" s="9" t="n"/>
      <c r="C2355" s="12" t="n"/>
      <c r="D2355" s="11" t="n"/>
      <c r="E2355" s="11" t="n"/>
      <c r="F2355" s="11" t="n"/>
      <c r="G2355" s="11" t="n"/>
      <c r="H2355" s="11" t="n"/>
      <c r="I2355" s="9" t="n"/>
      <c r="J2355" s="9" t="n"/>
      <c r="K2355" s="9" t="n"/>
      <c r="L2355" s="9">
        <f>IF(COUNTA($A2355:$K2355)=0,"",IF(AND(IFERROR($H2355,0)&gt;0,LEN(TRIM($K2355&amp;""))&gt;0,IFERROR(LOOKUP(2,1/((LISTS!$M$2:$M$13&lt;&gt;"")*ISNUMBER(SEARCH(LISTS!$M$2:$M$13,$I2355))),LISTS!$N$2:$N$13),"NO")="SI"),"SI","NO"))</f>
        <v/>
      </c>
      <c r="M2355" s="9">
        <f>IF(COUNTA($A2355:$K2355)=0,"",IF($K2355&lt;&gt;"",IF(COUNTIF($K$19:$K2355,$K2355)&gt;1,"SI","NO"),IF(COUNTIFS($A$19:$A2355,$A2355,$C$19:$C2355,$C2355,$J$19:$J2355,$J2355,$D$19:$D2355,$D2355)&gt;1,"SI","NO")))</f>
        <v/>
      </c>
      <c r="N2355" s="11">
        <f>IF(COUNTA($A2355:$K2355)=0,"",IF(AND($L2355="SI",$M2355="NO"),IFERROR($H2355,0),0))</f>
        <v/>
      </c>
      <c r="O2355" s="9">
        <f>IF(COUNTA($A2355:$K2355)=0,"",IF($M2355="SI","CUFE o factura duplicada dentro del reporte; no se suma dos veces",IF(IFERROR($H2355,0)&lt;=0,"DIAN reporta valor susceptible 0",IF($L2355="NO",IFERROR(LOOKUP(2,1/((LISTS!$M$2:$M$13&lt;&gt;"")*ISNUMBER(SEARCH(LISTS!$M$2:$M$13,$I2355))),LISTS!$O$2:$O$13),"Medio de pago no elegible o no identificado por DIAN"),"Apta automaticamente por pago electronico y base positiva"))))</f>
        <v/>
      </c>
    </row>
    <row r="2356">
      <c r="A2356" s="9" t="n"/>
      <c r="B2356" s="9" t="n"/>
      <c r="C2356" s="12" t="n"/>
      <c r="D2356" s="11" t="n"/>
      <c r="E2356" s="11" t="n"/>
      <c r="F2356" s="11" t="n"/>
      <c r="G2356" s="11" t="n"/>
      <c r="H2356" s="11" t="n"/>
      <c r="I2356" s="9" t="n"/>
      <c r="J2356" s="9" t="n"/>
      <c r="K2356" s="9" t="n"/>
      <c r="L2356" s="9">
        <f>IF(COUNTA($A2356:$K2356)=0,"",IF(AND(IFERROR($H2356,0)&gt;0,LEN(TRIM($K2356&amp;""))&gt;0,IFERROR(LOOKUP(2,1/((LISTS!$M$2:$M$13&lt;&gt;"")*ISNUMBER(SEARCH(LISTS!$M$2:$M$13,$I2356))),LISTS!$N$2:$N$13),"NO")="SI"),"SI","NO"))</f>
        <v/>
      </c>
      <c r="M2356" s="9">
        <f>IF(COUNTA($A2356:$K2356)=0,"",IF($K2356&lt;&gt;"",IF(COUNTIF($K$19:$K2356,$K2356)&gt;1,"SI","NO"),IF(COUNTIFS($A$19:$A2356,$A2356,$C$19:$C2356,$C2356,$J$19:$J2356,$J2356,$D$19:$D2356,$D2356)&gt;1,"SI","NO")))</f>
        <v/>
      </c>
      <c r="N2356" s="11">
        <f>IF(COUNTA($A2356:$K2356)=0,"",IF(AND($L2356="SI",$M2356="NO"),IFERROR($H2356,0),0))</f>
        <v/>
      </c>
      <c r="O2356" s="9">
        <f>IF(COUNTA($A2356:$K2356)=0,"",IF($M2356="SI","CUFE o factura duplicada dentro del reporte; no se suma dos veces",IF(IFERROR($H2356,0)&lt;=0,"DIAN reporta valor susceptible 0",IF($L2356="NO",IFERROR(LOOKUP(2,1/((LISTS!$M$2:$M$13&lt;&gt;"")*ISNUMBER(SEARCH(LISTS!$M$2:$M$13,$I2356))),LISTS!$O$2:$O$13),"Medio de pago no elegible o no identificado por DIAN"),"Apta automaticamente por pago electronico y base positiva"))))</f>
        <v/>
      </c>
    </row>
    <row r="2357">
      <c r="A2357" s="9" t="n"/>
      <c r="B2357" s="9" t="n"/>
      <c r="C2357" s="12" t="n"/>
      <c r="D2357" s="11" t="n"/>
      <c r="E2357" s="11" t="n"/>
      <c r="F2357" s="11" t="n"/>
      <c r="G2357" s="11" t="n"/>
      <c r="H2357" s="11" t="n"/>
      <c r="I2357" s="9" t="n"/>
      <c r="J2357" s="9" t="n"/>
      <c r="K2357" s="9" t="n"/>
      <c r="L2357" s="9">
        <f>IF(COUNTA($A2357:$K2357)=0,"",IF(AND(IFERROR($H2357,0)&gt;0,LEN(TRIM($K2357&amp;""))&gt;0,IFERROR(LOOKUP(2,1/((LISTS!$M$2:$M$13&lt;&gt;"")*ISNUMBER(SEARCH(LISTS!$M$2:$M$13,$I2357))),LISTS!$N$2:$N$13),"NO")="SI"),"SI","NO"))</f>
        <v/>
      </c>
      <c r="M2357" s="9">
        <f>IF(COUNTA($A2357:$K2357)=0,"",IF($K2357&lt;&gt;"",IF(COUNTIF($K$19:$K2357,$K2357)&gt;1,"SI","NO"),IF(COUNTIFS($A$19:$A2357,$A2357,$C$19:$C2357,$C2357,$J$19:$J2357,$J2357,$D$19:$D2357,$D2357)&gt;1,"SI","NO")))</f>
        <v/>
      </c>
      <c r="N2357" s="11">
        <f>IF(COUNTA($A2357:$K2357)=0,"",IF(AND($L2357="SI",$M2357="NO"),IFERROR($H2357,0),0))</f>
        <v/>
      </c>
      <c r="O2357" s="9">
        <f>IF(COUNTA($A2357:$K2357)=0,"",IF($M2357="SI","CUFE o factura duplicada dentro del reporte; no se suma dos veces",IF(IFERROR($H2357,0)&lt;=0,"DIAN reporta valor susceptible 0",IF($L2357="NO",IFERROR(LOOKUP(2,1/((LISTS!$M$2:$M$13&lt;&gt;"")*ISNUMBER(SEARCH(LISTS!$M$2:$M$13,$I2357))),LISTS!$O$2:$O$13),"Medio de pago no elegible o no identificado por DIAN"),"Apta automaticamente por pago electronico y base positiva"))))</f>
        <v/>
      </c>
    </row>
    <row r="2358">
      <c r="A2358" s="9" t="n"/>
      <c r="B2358" s="9" t="n"/>
      <c r="C2358" s="12" t="n"/>
      <c r="D2358" s="11" t="n"/>
      <c r="E2358" s="11" t="n"/>
      <c r="F2358" s="11" t="n"/>
      <c r="G2358" s="11" t="n"/>
      <c r="H2358" s="11" t="n"/>
      <c r="I2358" s="9" t="n"/>
      <c r="J2358" s="9" t="n"/>
      <c r="K2358" s="9" t="n"/>
      <c r="L2358" s="9">
        <f>IF(COUNTA($A2358:$K2358)=0,"",IF(AND(IFERROR($H2358,0)&gt;0,LEN(TRIM($K2358&amp;""))&gt;0,IFERROR(LOOKUP(2,1/((LISTS!$M$2:$M$13&lt;&gt;"")*ISNUMBER(SEARCH(LISTS!$M$2:$M$13,$I2358))),LISTS!$N$2:$N$13),"NO")="SI"),"SI","NO"))</f>
        <v/>
      </c>
      <c r="M2358" s="9">
        <f>IF(COUNTA($A2358:$K2358)=0,"",IF($K2358&lt;&gt;"",IF(COUNTIF($K$19:$K2358,$K2358)&gt;1,"SI","NO"),IF(COUNTIFS($A$19:$A2358,$A2358,$C$19:$C2358,$C2358,$J$19:$J2358,$J2358,$D$19:$D2358,$D2358)&gt;1,"SI","NO")))</f>
        <v/>
      </c>
      <c r="N2358" s="11">
        <f>IF(COUNTA($A2358:$K2358)=0,"",IF(AND($L2358="SI",$M2358="NO"),IFERROR($H2358,0),0))</f>
        <v/>
      </c>
      <c r="O2358" s="9">
        <f>IF(COUNTA($A2358:$K2358)=0,"",IF($M2358="SI","CUFE o factura duplicada dentro del reporte; no se suma dos veces",IF(IFERROR($H2358,0)&lt;=0,"DIAN reporta valor susceptible 0",IF($L2358="NO",IFERROR(LOOKUP(2,1/((LISTS!$M$2:$M$13&lt;&gt;"")*ISNUMBER(SEARCH(LISTS!$M$2:$M$13,$I2358))),LISTS!$O$2:$O$13),"Medio de pago no elegible o no identificado por DIAN"),"Apta automaticamente por pago electronico y base positiva"))))</f>
        <v/>
      </c>
    </row>
    <row r="2359">
      <c r="A2359" s="9" t="n"/>
      <c r="B2359" s="9" t="n"/>
      <c r="C2359" s="12" t="n"/>
      <c r="D2359" s="11" t="n"/>
      <c r="E2359" s="11" t="n"/>
      <c r="F2359" s="11" t="n"/>
      <c r="G2359" s="11" t="n"/>
      <c r="H2359" s="11" t="n"/>
      <c r="I2359" s="9" t="n"/>
      <c r="J2359" s="9" t="n"/>
      <c r="K2359" s="9" t="n"/>
      <c r="L2359" s="9">
        <f>IF(COUNTA($A2359:$K2359)=0,"",IF(AND(IFERROR($H2359,0)&gt;0,LEN(TRIM($K2359&amp;""))&gt;0,IFERROR(LOOKUP(2,1/((LISTS!$M$2:$M$13&lt;&gt;"")*ISNUMBER(SEARCH(LISTS!$M$2:$M$13,$I2359))),LISTS!$N$2:$N$13),"NO")="SI"),"SI","NO"))</f>
        <v/>
      </c>
      <c r="M2359" s="9">
        <f>IF(COUNTA($A2359:$K2359)=0,"",IF($K2359&lt;&gt;"",IF(COUNTIF($K$19:$K2359,$K2359)&gt;1,"SI","NO"),IF(COUNTIFS($A$19:$A2359,$A2359,$C$19:$C2359,$C2359,$J$19:$J2359,$J2359,$D$19:$D2359,$D2359)&gt;1,"SI","NO")))</f>
        <v/>
      </c>
      <c r="N2359" s="11">
        <f>IF(COUNTA($A2359:$K2359)=0,"",IF(AND($L2359="SI",$M2359="NO"),IFERROR($H2359,0),0))</f>
        <v/>
      </c>
      <c r="O2359" s="9">
        <f>IF(COUNTA($A2359:$K2359)=0,"",IF($M2359="SI","CUFE o factura duplicada dentro del reporte; no se suma dos veces",IF(IFERROR($H2359,0)&lt;=0,"DIAN reporta valor susceptible 0",IF($L2359="NO",IFERROR(LOOKUP(2,1/((LISTS!$M$2:$M$13&lt;&gt;"")*ISNUMBER(SEARCH(LISTS!$M$2:$M$13,$I2359))),LISTS!$O$2:$O$13),"Medio de pago no elegible o no identificado por DIAN"),"Apta automaticamente por pago electronico y base positiva"))))</f>
        <v/>
      </c>
    </row>
    <row r="2360">
      <c r="A2360" s="9" t="n"/>
      <c r="B2360" s="9" t="n"/>
      <c r="C2360" s="12" t="n"/>
      <c r="D2360" s="11" t="n"/>
      <c r="E2360" s="11" t="n"/>
      <c r="F2360" s="11" t="n"/>
      <c r="G2360" s="11" t="n"/>
      <c r="H2360" s="11" t="n"/>
      <c r="I2360" s="9" t="n"/>
      <c r="J2360" s="9" t="n"/>
      <c r="K2360" s="9" t="n"/>
      <c r="L2360" s="9">
        <f>IF(COUNTA($A2360:$K2360)=0,"",IF(AND(IFERROR($H2360,0)&gt;0,LEN(TRIM($K2360&amp;""))&gt;0,IFERROR(LOOKUP(2,1/((LISTS!$M$2:$M$13&lt;&gt;"")*ISNUMBER(SEARCH(LISTS!$M$2:$M$13,$I2360))),LISTS!$N$2:$N$13),"NO")="SI"),"SI","NO"))</f>
        <v/>
      </c>
      <c r="M2360" s="9">
        <f>IF(COUNTA($A2360:$K2360)=0,"",IF($K2360&lt;&gt;"",IF(COUNTIF($K$19:$K2360,$K2360)&gt;1,"SI","NO"),IF(COUNTIFS($A$19:$A2360,$A2360,$C$19:$C2360,$C2360,$J$19:$J2360,$J2360,$D$19:$D2360,$D2360)&gt;1,"SI","NO")))</f>
        <v/>
      </c>
      <c r="N2360" s="11">
        <f>IF(COUNTA($A2360:$K2360)=0,"",IF(AND($L2360="SI",$M2360="NO"),IFERROR($H2360,0),0))</f>
        <v/>
      </c>
      <c r="O2360" s="9">
        <f>IF(COUNTA($A2360:$K2360)=0,"",IF($M2360="SI","CUFE o factura duplicada dentro del reporte; no se suma dos veces",IF(IFERROR($H2360,0)&lt;=0,"DIAN reporta valor susceptible 0",IF($L2360="NO",IFERROR(LOOKUP(2,1/((LISTS!$M$2:$M$13&lt;&gt;"")*ISNUMBER(SEARCH(LISTS!$M$2:$M$13,$I2360))),LISTS!$O$2:$O$13),"Medio de pago no elegible o no identificado por DIAN"),"Apta automaticamente por pago electronico y base positiva"))))</f>
        <v/>
      </c>
    </row>
    <row r="2361">
      <c r="A2361" s="9" t="n"/>
      <c r="B2361" s="9" t="n"/>
      <c r="C2361" s="12" t="n"/>
      <c r="D2361" s="11" t="n"/>
      <c r="E2361" s="11" t="n"/>
      <c r="F2361" s="11" t="n"/>
      <c r="G2361" s="11" t="n"/>
      <c r="H2361" s="11" t="n"/>
      <c r="I2361" s="9" t="n"/>
      <c r="J2361" s="9" t="n"/>
      <c r="K2361" s="9" t="n"/>
      <c r="L2361" s="9">
        <f>IF(COUNTA($A2361:$K2361)=0,"",IF(AND(IFERROR($H2361,0)&gt;0,LEN(TRIM($K2361&amp;""))&gt;0,IFERROR(LOOKUP(2,1/((LISTS!$M$2:$M$13&lt;&gt;"")*ISNUMBER(SEARCH(LISTS!$M$2:$M$13,$I2361))),LISTS!$N$2:$N$13),"NO")="SI"),"SI","NO"))</f>
        <v/>
      </c>
      <c r="M2361" s="9">
        <f>IF(COUNTA($A2361:$K2361)=0,"",IF($K2361&lt;&gt;"",IF(COUNTIF($K$19:$K2361,$K2361)&gt;1,"SI","NO"),IF(COUNTIFS($A$19:$A2361,$A2361,$C$19:$C2361,$C2361,$J$19:$J2361,$J2361,$D$19:$D2361,$D2361)&gt;1,"SI","NO")))</f>
        <v/>
      </c>
      <c r="N2361" s="11">
        <f>IF(COUNTA($A2361:$K2361)=0,"",IF(AND($L2361="SI",$M2361="NO"),IFERROR($H2361,0),0))</f>
        <v/>
      </c>
      <c r="O2361" s="9">
        <f>IF(COUNTA($A2361:$K2361)=0,"",IF($M2361="SI","CUFE o factura duplicada dentro del reporte; no se suma dos veces",IF(IFERROR($H2361,0)&lt;=0,"DIAN reporta valor susceptible 0",IF($L2361="NO",IFERROR(LOOKUP(2,1/((LISTS!$M$2:$M$13&lt;&gt;"")*ISNUMBER(SEARCH(LISTS!$M$2:$M$13,$I2361))),LISTS!$O$2:$O$13),"Medio de pago no elegible o no identificado por DIAN"),"Apta automaticamente por pago electronico y base positiva"))))</f>
        <v/>
      </c>
    </row>
    <row r="2362">
      <c r="A2362" s="9" t="n"/>
      <c r="B2362" s="9" t="n"/>
      <c r="C2362" s="12" t="n"/>
      <c r="D2362" s="11" t="n"/>
      <c r="E2362" s="11" t="n"/>
      <c r="F2362" s="11" t="n"/>
      <c r="G2362" s="11" t="n"/>
      <c r="H2362" s="11" t="n"/>
      <c r="I2362" s="9" t="n"/>
      <c r="J2362" s="9" t="n"/>
      <c r="K2362" s="9" t="n"/>
      <c r="L2362" s="9">
        <f>IF(COUNTA($A2362:$K2362)=0,"",IF(AND(IFERROR($H2362,0)&gt;0,LEN(TRIM($K2362&amp;""))&gt;0,IFERROR(LOOKUP(2,1/((LISTS!$M$2:$M$13&lt;&gt;"")*ISNUMBER(SEARCH(LISTS!$M$2:$M$13,$I2362))),LISTS!$N$2:$N$13),"NO")="SI"),"SI","NO"))</f>
        <v/>
      </c>
      <c r="M2362" s="9">
        <f>IF(COUNTA($A2362:$K2362)=0,"",IF($K2362&lt;&gt;"",IF(COUNTIF($K$19:$K2362,$K2362)&gt;1,"SI","NO"),IF(COUNTIFS($A$19:$A2362,$A2362,$C$19:$C2362,$C2362,$J$19:$J2362,$J2362,$D$19:$D2362,$D2362)&gt;1,"SI","NO")))</f>
        <v/>
      </c>
      <c r="N2362" s="11">
        <f>IF(COUNTA($A2362:$K2362)=0,"",IF(AND($L2362="SI",$M2362="NO"),IFERROR($H2362,0),0))</f>
        <v/>
      </c>
      <c r="O2362" s="9">
        <f>IF(COUNTA($A2362:$K2362)=0,"",IF($M2362="SI","CUFE o factura duplicada dentro del reporte; no se suma dos veces",IF(IFERROR($H2362,0)&lt;=0,"DIAN reporta valor susceptible 0",IF($L2362="NO",IFERROR(LOOKUP(2,1/((LISTS!$M$2:$M$13&lt;&gt;"")*ISNUMBER(SEARCH(LISTS!$M$2:$M$13,$I2362))),LISTS!$O$2:$O$13),"Medio de pago no elegible o no identificado por DIAN"),"Apta automaticamente por pago electronico y base positiva"))))</f>
        <v/>
      </c>
    </row>
    <row r="2363">
      <c r="A2363" s="9" t="n"/>
      <c r="B2363" s="9" t="n"/>
      <c r="C2363" s="12" t="n"/>
      <c r="D2363" s="11" t="n"/>
      <c r="E2363" s="11" t="n"/>
      <c r="F2363" s="11" t="n"/>
      <c r="G2363" s="11" t="n"/>
      <c r="H2363" s="11" t="n"/>
      <c r="I2363" s="9" t="n"/>
      <c r="J2363" s="9" t="n"/>
      <c r="K2363" s="9" t="n"/>
      <c r="L2363" s="9">
        <f>IF(COUNTA($A2363:$K2363)=0,"",IF(AND(IFERROR($H2363,0)&gt;0,LEN(TRIM($K2363&amp;""))&gt;0,IFERROR(LOOKUP(2,1/((LISTS!$M$2:$M$13&lt;&gt;"")*ISNUMBER(SEARCH(LISTS!$M$2:$M$13,$I2363))),LISTS!$N$2:$N$13),"NO")="SI"),"SI","NO"))</f>
        <v/>
      </c>
      <c r="M2363" s="9">
        <f>IF(COUNTA($A2363:$K2363)=0,"",IF($K2363&lt;&gt;"",IF(COUNTIF($K$19:$K2363,$K2363)&gt;1,"SI","NO"),IF(COUNTIFS($A$19:$A2363,$A2363,$C$19:$C2363,$C2363,$J$19:$J2363,$J2363,$D$19:$D2363,$D2363)&gt;1,"SI","NO")))</f>
        <v/>
      </c>
      <c r="N2363" s="11">
        <f>IF(COUNTA($A2363:$K2363)=0,"",IF(AND($L2363="SI",$M2363="NO"),IFERROR($H2363,0),0))</f>
        <v/>
      </c>
      <c r="O2363" s="9">
        <f>IF(COUNTA($A2363:$K2363)=0,"",IF($M2363="SI","CUFE o factura duplicada dentro del reporte; no se suma dos veces",IF(IFERROR($H2363,0)&lt;=0,"DIAN reporta valor susceptible 0",IF($L2363="NO",IFERROR(LOOKUP(2,1/((LISTS!$M$2:$M$13&lt;&gt;"")*ISNUMBER(SEARCH(LISTS!$M$2:$M$13,$I2363))),LISTS!$O$2:$O$13),"Medio de pago no elegible o no identificado por DIAN"),"Apta automaticamente por pago electronico y base positiva"))))</f>
        <v/>
      </c>
    </row>
    <row r="2364">
      <c r="A2364" s="9" t="n"/>
      <c r="B2364" s="9" t="n"/>
      <c r="C2364" s="12" t="n"/>
      <c r="D2364" s="11" t="n"/>
      <c r="E2364" s="11" t="n"/>
      <c r="F2364" s="11" t="n"/>
      <c r="G2364" s="11" t="n"/>
      <c r="H2364" s="11" t="n"/>
      <c r="I2364" s="9" t="n"/>
      <c r="J2364" s="9" t="n"/>
      <c r="K2364" s="9" t="n"/>
      <c r="L2364" s="9">
        <f>IF(COUNTA($A2364:$K2364)=0,"",IF(AND(IFERROR($H2364,0)&gt;0,LEN(TRIM($K2364&amp;""))&gt;0,IFERROR(LOOKUP(2,1/((LISTS!$M$2:$M$13&lt;&gt;"")*ISNUMBER(SEARCH(LISTS!$M$2:$M$13,$I2364))),LISTS!$N$2:$N$13),"NO")="SI"),"SI","NO"))</f>
        <v/>
      </c>
      <c r="M2364" s="9">
        <f>IF(COUNTA($A2364:$K2364)=0,"",IF($K2364&lt;&gt;"",IF(COUNTIF($K$19:$K2364,$K2364)&gt;1,"SI","NO"),IF(COUNTIFS($A$19:$A2364,$A2364,$C$19:$C2364,$C2364,$J$19:$J2364,$J2364,$D$19:$D2364,$D2364)&gt;1,"SI","NO")))</f>
        <v/>
      </c>
      <c r="N2364" s="11">
        <f>IF(COUNTA($A2364:$K2364)=0,"",IF(AND($L2364="SI",$M2364="NO"),IFERROR($H2364,0),0))</f>
        <v/>
      </c>
      <c r="O2364" s="9">
        <f>IF(COUNTA($A2364:$K2364)=0,"",IF($M2364="SI","CUFE o factura duplicada dentro del reporte; no se suma dos veces",IF(IFERROR($H2364,0)&lt;=0,"DIAN reporta valor susceptible 0",IF($L2364="NO",IFERROR(LOOKUP(2,1/((LISTS!$M$2:$M$13&lt;&gt;"")*ISNUMBER(SEARCH(LISTS!$M$2:$M$13,$I2364))),LISTS!$O$2:$O$13),"Medio de pago no elegible o no identificado por DIAN"),"Apta automaticamente por pago electronico y base positiva"))))</f>
        <v/>
      </c>
    </row>
    <row r="2365">
      <c r="A2365" s="9" t="n"/>
      <c r="B2365" s="9" t="n"/>
      <c r="C2365" s="12" t="n"/>
      <c r="D2365" s="11" t="n"/>
      <c r="E2365" s="11" t="n"/>
      <c r="F2365" s="11" t="n"/>
      <c r="G2365" s="11" t="n"/>
      <c r="H2365" s="11" t="n"/>
      <c r="I2365" s="9" t="n"/>
      <c r="J2365" s="9" t="n"/>
      <c r="K2365" s="9" t="n"/>
      <c r="L2365" s="9">
        <f>IF(COUNTA($A2365:$K2365)=0,"",IF(AND(IFERROR($H2365,0)&gt;0,LEN(TRIM($K2365&amp;""))&gt;0,IFERROR(LOOKUP(2,1/((LISTS!$M$2:$M$13&lt;&gt;"")*ISNUMBER(SEARCH(LISTS!$M$2:$M$13,$I2365))),LISTS!$N$2:$N$13),"NO")="SI"),"SI","NO"))</f>
        <v/>
      </c>
      <c r="M2365" s="9">
        <f>IF(COUNTA($A2365:$K2365)=0,"",IF($K2365&lt;&gt;"",IF(COUNTIF($K$19:$K2365,$K2365)&gt;1,"SI","NO"),IF(COUNTIFS($A$19:$A2365,$A2365,$C$19:$C2365,$C2365,$J$19:$J2365,$J2365,$D$19:$D2365,$D2365)&gt;1,"SI","NO")))</f>
        <v/>
      </c>
      <c r="N2365" s="11">
        <f>IF(COUNTA($A2365:$K2365)=0,"",IF(AND($L2365="SI",$M2365="NO"),IFERROR($H2365,0),0))</f>
        <v/>
      </c>
      <c r="O2365" s="9">
        <f>IF(COUNTA($A2365:$K2365)=0,"",IF($M2365="SI","CUFE o factura duplicada dentro del reporte; no se suma dos veces",IF(IFERROR($H2365,0)&lt;=0,"DIAN reporta valor susceptible 0",IF($L2365="NO",IFERROR(LOOKUP(2,1/((LISTS!$M$2:$M$13&lt;&gt;"")*ISNUMBER(SEARCH(LISTS!$M$2:$M$13,$I2365))),LISTS!$O$2:$O$13),"Medio de pago no elegible o no identificado por DIAN"),"Apta automaticamente por pago electronico y base positiva"))))</f>
        <v/>
      </c>
    </row>
    <row r="2366">
      <c r="A2366" s="9" t="n"/>
      <c r="B2366" s="9" t="n"/>
      <c r="C2366" s="12" t="n"/>
      <c r="D2366" s="11" t="n"/>
      <c r="E2366" s="11" t="n"/>
      <c r="F2366" s="11" t="n"/>
      <c r="G2366" s="11" t="n"/>
      <c r="H2366" s="11" t="n"/>
      <c r="I2366" s="9" t="n"/>
      <c r="J2366" s="9" t="n"/>
      <c r="K2366" s="9" t="n"/>
      <c r="L2366" s="9">
        <f>IF(COUNTA($A2366:$K2366)=0,"",IF(AND(IFERROR($H2366,0)&gt;0,LEN(TRIM($K2366&amp;""))&gt;0,IFERROR(LOOKUP(2,1/((LISTS!$M$2:$M$13&lt;&gt;"")*ISNUMBER(SEARCH(LISTS!$M$2:$M$13,$I2366))),LISTS!$N$2:$N$13),"NO")="SI"),"SI","NO"))</f>
        <v/>
      </c>
      <c r="M2366" s="9">
        <f>IF(COUNTA($A2366:$K2366)=0,"",IF($K2366&lt;&gt;"",IF(COUNTIF($K$19:$K2366,$K2366)&gt;1,"SI","NO"),IF(COUNTIFS($A$19:$A2366,$A2366,$C$19:$C2366,$C2366,$J$19:$J2366,$J2366,$D$19:$D2366,$D2366)&gt;1,"SI","NO")))</f>
        <v/>
      </c>
      <c r="N2366" s="11">
        <f>IF(COUNTA($A2366:$K2366)=0,"",IF(AND($L2366="SI",$M2366="NO"),IFERROR($H2366,0),0))</f>
        <v/>
      </c>
      <c r="O2366" s="9">
        <f>IF(COUNTA($A2366:$K2366)=0,"",IF($M2366="SI","CUFE o factura duplicada dentro del reporte; no se suma dos veces",IF(IFERROR($H2366,0)&lt;=0,"DIAN reporta valor susceptible 0",IF($L2366="NO",IFERROR(LOOKUP(2,1/((LISTS!$M$2:$M$13&lt;&gt;"")*ISNUMBER(SEARCH(LISTS!$M$2:$M$13,$I2366))),LISTS!$O$2:$O$13),"Medio de pago no elegible o no identificado por DIAN"),"Apta automaticamente por pago electronico y base positiva"))))</f>
        <v/>
      </c>
    </row>
    <row r="2367">
      <c r="A2367" s="9" t="n"/>
      <c r="B2367" s="9" t="n"/>
      <c r="C2367" s="12" t="n"/>
      <c r="D2367" s="11" t="n"/>
      <c r="E2367" s="11" t="n"/>
      <c r="F2367" s="11" t="n"/>
      <c r="G2367" s="11" t="n"/>
      <c r="H2367" s="11" t="n"/>
      <c r="I2367" s="9" t="n"/>
      <c r="J2367" s="9" t="n"/>
      <c r="K2367" s="9" t="n"/>
      <c r="L2367" s="9">
        <f>IF(COUNTA($A2367:$K2367)=0,"",IF(AND(IFERROR($H2367,0)&gt;0,LEN(TRIM($K2367&amp;""))&gt;0,IFERROR(LOOKUP(2,1/((LISTS!$M$2:$M$13&lt;&gt;"")*ISNUMBER(SEARCH(LISTS!$M$2:$M$13,$I2367))),LISTS!$N$2:$N$13),"NO")="SI"),"SI","NO"))</f>
        <v/>
      </c>
      <c r="M2367" s="9">
        <f>IF(COUNTA($A2367:$K2367)=0,"",IF($K2367&lt;&gt;"",IF(COUNTIF($K$19:$K2367,$K2367)&gt;1,"SI","NO"),IF(COUNTIFS($A$19:$A2367,$A2367,$C$19:$C2367,$C2367,$J$19:$J2367,$J2367,$D$19:$D2367,$D2367)&gt;1,"SI","NO")))</f>
        <v/>
      </c>
      <c r="N2367" s="11">
        <f>IF(COUNTA($A2367:$K2367)=0,"",IF(AND($L2367="SI",$M2367="NO"),IFERROR($H2367,0),0))</f>
        <v/>
      </c>
      <c r="O2367" s="9">
        <f>IF(COUNTA($A2367:$K2367)=0,"",IF($M2367="SI","CUFE o factura duplicada dentro del reporte; no se suma dos veces",IF(IFERROR($H2367,0)&lt;=0,"DIAN reporta valor susceptible 0",IF($L2367="NO",IFERROR(LOOKUP(2,1/((LISTS!$M$2:$M$13&lt;&gt;"")*ISNUMBER(SEARCH(LISTS!$M$2:$M$13,$I2367))),LISTS!$O$2:$O$13),"Medio de pago no elegible o no identificado por DIAN"),"Apta automaticamente por pago electronico y base positiva"))))</f>
        <v/>
      </c>
    </row>
    <row r="2368">
      <c r="A2368" s="9" t="n"/>
      <c r="B2368" s="9" t="n"/>
      <c r="C2368" s="12" t="n"/>
      <c r="D2368" s="11" t="n"/>
      <c r="E2368" s="11" t="n"/>
      <c r="F2368" s="11" t="n"/>
      <c r="G2368" s="11" t="n"/>
      <c r="H2368" s="11" t="n"/>
      <c r="I2368" s="9" t="n"/>
      <c r="J2368" s="9" t="n"/>
      <c r="K2368" s="9" t="n"/>
      <c r="L2368" s="9">
        <f>IF(COUNTA($A2368:$K2368)=0,"",IF(AND(IFERROR($H2368,0)&gt;0,LEN(TRIM($K2368&amp;""))&gt;0,IFERROR(LOOKUP(2,1/((LISTS!$M$2:$M$13&lt;&gt;"")*ISNUMBER(SEARCH(LISTS!$M$2:$M$13,$I2368))),LISTS!$N$2:$N$13),"NO")="SI"),"SI","NO"))</f>
        <v/>
      </c>
      <c r="M2368" s="9">
        <f>IF(COUNTA($A2368:$K2368)=0,"",IF($K2368&lt;&gt;"",IF(COUNTIF($K$19:$K2368,$K2368)&gt;1,"SI","NO"),IF(COUNTIFS($A$19:$A2368,$A2368,$C$19:$C2368,$C2368,$J$19:$J2368,$J2368,$D$19:$D2368,$D2368)&gt;1,"SI","NO")))</f>
        <v/>
      </c>
      <c r="N2368" s="11">
        <f>IF(COUNTA($A2368:$K2368)=0,"",IF(AND($L2368="SI",$M2368="NO"),IFERROR($H2368,0),0))</f>
        <v/>
      </c>
      <c r="O2368" s="9">
        <f>IF(COUNTA($A2368:$K2368)=0,"",IF($M2368="SI","CUFE o factura duplicada dentro del reporte; no se suma dos veces",IF(IFERROR($H2368,0)&lt;=0,"DIAN reporta valor susceptible 0",IF($L2368="NO",IFERROR(LOOKUP(2,1/((LISTS!$M$2:$M$13&lt;&gt;"")*ISNUMBER(SEARCH(LISTS!$M$2:$M$13,$I2368))),LISTS!$O$2:$O$13),"Medio de pago no elegible o no identificado por DIAN"),"Apta automaticamente por pago electronico y base positiva"))))</f>
        <v/>
      </c>
    </row>
    <row r="2369">
      <c r="A2369" s="9" t="n"/>
      <c r="B2369" s="9" t="n"/>
      <c r="C2369" s="12" t="n"/>
      <c r="D2369" s="11" t="n"/>
      <c r="E2369" s="11" t="n"/>
      <c r="F2369" s="11" t="n"/>
      <c r="G2369" s="11" t="n"/>
      <c r="H2369" s="11" t="n"/>
      <c r="I2369" s="9" t="n"/>
      <c r="J2369" s="9" t="n"/>
      <c r="K2369" s="9" t="n"/>
      <c r="L2369" s="9">
        <f>IF(COUNTA($A2369:$K2369)=0,"",IF(AND(IFERROR($H2369,0)&gt;0,LEN(TRIM($K2369&amp;""))&gt;0,IFERROR(LOOKUP(2,1/((LISTS!$M$2:$M$13&lt;&gt;"")*ISNUMBER(SEARCH(LISTS!$M$2:$M$13,$I2369))),LISTS!$N$2:$N$13),"NO")="SI"),"SI","NO"))</f>
        <v/>
      </c>
      <c r="M2369" s="9">
        <f>IF(COUNTA($A2369:$K2369)=0,"",IF($K2369&lt;&gt;"",IF(COUNTIF($K$19:$K2369,$K2369)&gt;1,"SI","NO"),IF(COUNTIFS($A$19:$A2369,$A2369,$C$19:$C2369,$C2369,$J$19:$J2369,$J2369,$D$19:$D2369,$D2369)&gt;1,"SI","NO")))</f>
        <v/>
      </c>
      <c r="N2369" s="11">
        <f>IF(COUNTA($A2369:$K2369)=0,"",IF(AND($L2369="SI",$M2369="NO"),IFERROR($H2369,0),0))</f>
        <v/>
      </c>
      <c r="O2369" s="9">
        <f>IF(COUNTA($A2369:$K2369)=0,"",IF($M2369="SI","CUFE o factura duplicada dentro del reporte; no se suma dos veces",IF(IFERROR($H2369,0)&lt;=0,"DIAN reporta valor susceptible 0",IF($L2369="NO",IFERROR(LOOKUP(2,1/((LISTS!$M$2:$M$13&lt;&gt;"")*ISNUMBER(SEARCH(LISTS!$M$2:$M$13,$I2369))),LISTS!$O$2:$O$13),"Medio de pago no elegible o no identificado por DIAN"),"Apta automaticamente por pago electronico y base positiva"))))</f>
        <v/>
      </c>
    </row>
    <row r="2370">
      <c r="A2370" s="9" t="n"/>
      <c r="B2370" s="9" t="n"/>
      <c r="C2370" s="12" t="n"/>
      <c r="D2370" s="11" t="n"/>
      <c r="E2370" s="11" t="n"/>
      <c r="F2370" s="11" t="n"/>
      <c r="G2370" s="11" t="n"/>
      <c r="H2370" s="11" t="n"/>
      <c r="I2370" s="9" t="n"/>
      <c r="J2370" s="9" t="n"/>
      <c r="K2370" s="9" t="n"/>
      <c r="L2370" s="9">
        <f>IF(COUNTA($A2370:$K2370)=0,"",IF(AND(IFERROR($H2370,0)&gt;0,LEN(TRIM($K2370&amp;""))&gt;0,IFERROR(LOOKUP(2,1/((LISTS!$M$2:$M$13&lt;&gt;"")*ISNUMBER(SEARCH(LISTS!$M$2:$M$13,$I2370))),LISTS!$N$2:$N$13),"NO")="SI"),"SI","NO"))</f>
        <v/>
      </c>
      <c r="M2370" s="9">
        <f>IF(COUNTA($A2370:$K2370)=0,"",IF($K2370&lt;&gt;"",IF(COUNTIF($K$19:$K2370,$K2370)&gt;1,"SI","NO"),IF(COUNTIFS($A$19:$A2370,$A2370,$C$19:$C2370,$C2370,$J$19:$J2370,$J2370,$D$19:$D2370,$D2370)&gt;1,"SI","NO")))</f>
        <v/>
      </c>
      <c r="N2370" s="11">
        <f>IF(COUNTA($A2370:$K2370)=0,"",IF(AND($L2370="SI",$M2370="NO"),IFERROR($H2370,0),0))</f>
        <v/>
      </c>
      <c r="O2370" s="9">
        <f>IF(COUNTA($A2370:$K2370)=0,"",IF($M2370="SI","CUFE o factura duplicada dentro del reporte; no se suma dos veces",IF(IFERROR($H2370,0)&lt;=0,"DIAN reporta valor susceptible 0",IF($L2370="NO",IFERROR(LOOKUP(2,1/((LISTS!$M$2:$M$13&lt;&gt;"")*ISNUMBER(SEARCH(LISTS!$M$2:$M$13,$I2370))),LISTS!$O$2:$O$13),"Medio de pago no elegible o no identificado por DIAN"),"Apta automaticamente por pago electronico y base positiva"))))</f>
        <v/>
      </c>
    </row>
    <row r="2371">
      <c r="A2371" s="9" t="n"/>
      <c r="B2371" s="9" t="n"/>
      <c r="C2371" s="12" t="n"/>
      <c r="D2371" s="11" t="n"/>
      <c r="E2371" s="11" t="n"/>
      <c r="F2371" s="11" t="n"/>
      <c r="G2371" s="11" t="n"/>
      <c r="H2371" s="11" t="n"/>
      <c r="I2371" s="9" t="n"/>
      <c r="J2371" s="9" t="n"/>
      <c r="K2371" s="9" t="n"/>
      <c r="L2371" s="9">
        <f>IF(COUNTA($A2371:$K2371)=0,"",IF(AND(IFERROR($H2371,0)&gt;0,LEN(TRIM($K2371&amp;""))&gt;0,IFERROR(LOOKUP(2,1/((LISTS!$M$2:$M$13&lt;&gt;"")*ISNUMBER(SEARCH(LISTS!$M$2:$M$13,$I2371))),LISTS!$N$2:$N$13),"NO")="SI"),"SI","NO"))</f>
        <v/>
      </c>
      <c r="M2371" s="9">
        <f>IF(COUNTA($A2371:$K2371)=0,"",IF($K2371&lt;&gt;"",IF(COUNTIF($K$19:$K2371,$K2371)&gt;1,"SI","NO"),IF(COUNTIFS($A$19:$A2371,$A2371,$C$19:$C2371,$C2371,$J$19:$J2371,$J2371,$D$19:$D2371,$D2371)&gt;1,"SI","NO")))</f>
        <v/>
      </c>
      <c r="N2371" s="11">
        <f>IF(COUNTA($A2371:$K2371)=0,"",IF(AND($L2371="SI",$M2371="NO"),IFERROR($H2371,0),0))</f>
        <v/>
      </c>
      <c r="O2371" s="9">
        <f>IF(COUNTA($A2371:$K2371)=0,"",IF($M2371="SI","CUFE o factura duplicada dentro del reporte; no se suma dos veces",IF(IFERROR($H2371,0)&lt;=0,"DIAN reporta valor susceptible 0",IF($L2371="NO",IFERROR(LOOKUP(2,1/((LISTS!$M$2:$M$13&lt;&gt;"")*ISNUMBER(SEARCH(LISTS!$M$2:$M$13,$I2371))),LISTS!$O$2:$O$13),"Medio de pago no elegible o no identificado por DIAN"),"Apta automaticamente por pago electronico y base positiva"))))</f>
        <v/>
      </c>
    </row>
    <row r="2372">
      <c r="A2372" s="9" t="n"/>
      <c r="B2372" s="9" t="n"/>
      <c r="C2372" s="12" t="n"/>
      <c r="D2372" s="11" t="n"/>
      <c r="E2372" s="11" t="n"/>
      <c r="F2372" s="11" t="n"/>
      <c r="G2372" s="11" t="n"/>
      <c r="H2372" s="11" t="n"/>
      <c r="I2372" s="9" t="n"/>
      <c r="J2372" s="9" t="n"/>
      <c r="K2372" s="9" t="n"/>
      <c r="L2372" s="9">
        <f>IF(COUNTA($A2372:$K2372)=0,"",IF(AND(IFERROR($H2372,0)&gt;0,LEN(TRIM($K2372&amp;""))&gt;0,IFERROR(LOOKUP(2,1/((LISTS!$M$2:$M$13&lt;&gt;"")*ISNUMBER(SEARCH(LISTS!$M$2:$M$13,$I2372))),LISTS!$N$2:$N$13),"NO")="SI"),"SI","NO"))</f>
        <v/>
      </c>
      <c r="M2372" s="9">
        <f>IF(COUNTA($A2372:$K2372)=0,"",IF($K2372&lt;&gt;"",IF(COUNTIF($K$19:$K2372,$K2372)&gt;1,"SI","NO"),IF(COUNTIFS($A$19:$A2372,$A2372,$C$19:$C2372,$C2372,$J$19:$J2372,$J2372,$D$19:$D2372,$D2372)&gt;1,"SI","NO")))</f>
        <v/>
      </c>
      <c r="N2372" s="11">
        <f>IF(COUNTA($A2372:$K2372)=0,"",IF(AND($L2372="SI",$M2372="NO"),IFERROR($H2372,0),0))</f>
        <v/>
      </c>
      <c r="O2372" s="9">
        <f>IF(COUNTA($A2372:$K2372)=0,"",IF($M2372="SI","CUFE o factura duplicada dentro del reporte; no se suma dos veces",IF(IFERROR($H2372,0)&lt;=0,"DIAN reporta valor susceptible 0",IF($L2372="NO",IFERROR(LOOKUP(2,1/((LISTS!$M$2:$M$13&lt;&gt;"")*ISNUMBER(SEARCH(LISTS!$M$2:$M$13,$I2372))),LISTS!$O$2:$O$13),"Medio de pago no elegible o no identificado por DIAN"),"Apta automaticamente por pago electronico y base positiva"))))</f>
        <v/>
      </c>
    </row>
    <row r="2373">
      <c r="A2373" s="9" t="n"/>
      <c r="B2373" s="9" t="n"/>
      <c r="C2373" s="12" t="n"/>
      <c r="D2373" s="11" t="n"/>
      <c r="E2373" s="11" t="n"/>
      <c r="F2373" s="11" t="n"/>
      <c r="G2373" s="11" t="n"/>
      <c r="H2373" s="11" t="n"/>
      <c r="I2373" s="9" t="n"/>
      <c r="J2373" s="9" t="n"/>
      <c r="K2373" s="9" t="n"/>
      <c r="L2373" s="9">
        <f>IF(COUNTA($A2373:$K2373)=0,"",IF(AND(IFERROR($H2373,0)&gt;0,LEN(TRIM($K2373&amp;""))&gt;0,IFERROR(LOOKUP(2,1/((LISTS!$M$2:$M$13&lt;&gt;"")*ISNUMBER(SEARCH(LISTS!$M$2:$M$13,$I2373))),LISTS!$N$2:$N$13),"NO")="SI"),"SI","NO"))</f>
        <v/>
      </c>
      <c r="M2373" s="9">
        <f>IF(COUNTA($A2373:$K2373)=0,"",IF($K2373&lt;&gt;"",IF(COUNTIF($K$19:$K2373,$K2373)&gt;1,"SI","NO"),IF(COUNTIFS($A$19:$A2373,$A2373,$C$19:$C2373,$C2373,$J$19:$J2373,$J2373,$D$19:$D2373,$D2373)&gt;1,"SI","NO")))</f>
        <v/>
      </c>
      <c r="N2373" s="11">
        <f>IF(COUNTA($A2373:$K2373)=0,"",IF(AND($L2373="SI",$M2373="NO"),IFERROR($H2373,0),0))</f>
        <v/>
      </c>
      <c r="O2373" s="9">
        <f>IF(COUNTA($A2373:$K2373)=0,"",IF($M2373="SI","CUFE o factura duplicada dentro del reporte; no se suma dos veces",IF(IFERROR($H2373,0)&lt;=0,"DIAN reporta valor susceptible 0",IF($L2373="NO",IFERROR(LOOKUP(2,1/((LISTS!$M$2:$M$13&lt;&gt;"")*ISNUMBER(SEARCH(LISTS!$M$2:$M$13,$I2373))),LISTS!$O$2:$O$13),"Medio de pago no elegible o no identificado por DIAN"),"Apta automaticamente por pago electronico y base positiva"))))</f>
        <v/>
      </c>
    </row>
    <row r="2374">
      <c r="A2374" s="9" t="n"/>
      <c r="B2374" s="9" t="n"/>
      <c r="C2374" s="12" t="n"/>
      <c r="D2374" s="11" t="n"/>
      <c r="E2374" s="11" t="n"/>
      <c r="F2374" s="11" t="n"/>
      <c r="G2374" s="11" t="n"/>
      <c r="H2374" s="11" t="n"/>
      <c r="I2374" s="9" t="n"/>
      <c r="J2374" s="9" t="n"/>
      <c r="K2374" s="9" t="n"/>
      <c r="L2374" s="9">
        <f>IF(COUNTA($A2374:$K2374)=0,"",IF(AND(IFERROR($H2374,0)&gt;0,LEN(TRIM($K2374&amp;""))&gt;0,IFERROR(LOOKUP(2,1/((LISTS!$M$2:$M$13&lt;&gt;"")*ISNUMBER(SEARCH(LISTS!$M$2:$M$13,$I2374))),LISTS!$N$2:$N$13),"NO")="SI"),"SI","NO"))</f>
        <v/>
      </c>
      <c r="M2374" s="9">
        <f>IF(COUNTA($A2374:$K2374)=0,"",IF($K2374&lt;&gt;"",IF(COUNTIF($K$19:$K2374,$K2374)&gt;1,"SI","NO"),IF(COUNTIFS($A$19:$A2374,$A2374,$C$19:$C2374,$C2374,$J$19:$J2374,$J2374,$D$19:$D2374,$D2374)&gt;1,"SI","NO")))</f>
        <v/>
      </c>
      <c r="N2374" s="11">
        <f>IF(COUNTA($A2374:$K2374)=0,"",IF(AND($L2374="SI",$M2374="NO"),IFERROR($H2374,0),0))</f>
        <v/>
      </c>
      <c r="O2374" s="9">
        <f>IF(COUNTA($A2374:$K2374)=0,"",IF($M2374="SI","CUFE o factura duplicada dentro del reporte; no se suma dos veces",IF(IFERROR($H2374,0)&lt;=0,"DIAN reporta valor susceptible 0",IF($L2374="NO",IFERROR(LOOKUP(2,1/((LISTS!$M$2:$M$13&lt;&gt;"")*ISNUMBER(SEARCH(LISTS!$M$2:$M$13,$I2374))),LISTS!$O$2:$O$13),"Medio de pago no elegible o no identificado por DIAN"),"Apta automaticamente por pago electronico y base positiva"))))</f>
        <v/>
      </c>
    </row>
    <row r="2375">
      <c r="A2375" s="9" t="n"/>
      <c r="B2375" s="9" t="n"/>
      <c r="C2375" s="12" t="n"/>
      <c r="D2375" s="11" t="n"/>
      <c r="E2375" s="11" t="n"/>
      <c r="F2375" s="11" t="n"/>
      <c r="G2375" s="11" t="n"/>
      <c r="H2375" s="11" t="n"/>
      <c r="I2375" s="9" t="n"/>
      <c r="J2375" s="9" t="n"/>
      <c r="K2375" s="9" t="n"/>
      <c r="L2375" s="9">
        <f>IF(COUNTA($A2375:$K2375)=0,"",IF(AND(IFERROR($H2375,0)&gt;0,LEN(TRIM($K2375&amp;""))&gt;0,IFERROR(LOOKUP(2,1/((LISTS!$M$2:$M$13&lt;&gt;"")*ISNUMBER(SEARCH(LISTS!$M$2:$M$13,$I2375))),LISTS!$N$2:$N$13),"NO")="SI"),"SI","NO"))</f>
        <v/>
      </c>
      <c r="M2375" s="9">
        <f>IF(COUNTA($A2375:$K2375)=0,"",IF($K2375&lt;&gt;"",IF(COUNTIF($K$19:$K2375,$K2375)&gt;1,"SI","NO"),IF(COUNTIFS($A$19:$A2375,$A2375,$C$19:$C2375,$C2375,$J$19:$J2375,$J2375,$D$19:$D2375,$D2375)&gt;1,"SI","NO")))</f>
        <v/>
      </c>
      <c r="N2375" s="11">
        <f>IF(COUNTA($A2375:$K2375)=0,"",IF(AND($L2375="SI",$M2375="NO"),IFERROR($H2375,0),0))</f>
        <v/>
      </c>
      <c r="O2375" s="9">
        <f>IF(COUNTA($A2375:$K2375)=0,"",IF($M2375="SI","CUFE o factura duplicada dentro del reporte; no se suma dos veces",IF(IFERROR($H2375,0)&lt;=0,"DIAN reporta valor susceptible 0",IF($L2375="NO",IFERROR(LOOKUP(2,1/((LISTS!$M$2:$M$13&lt;&gt;"")*ISNUMBER(SEARCH(LISTS!$M$2:$M$13,$I2375))),LISTS!$O$2:$O$13),"Medio de pago no elegible o no identificado por DIAN"),"Apta automaticamente por pago electronico y base positiva"))))</f>
        <v/>
      </c>
    </row>
    <row r="2376">
      <c r="A2376" s="9" t="n"/>
      <c r="B2376" s="9" t="n"/>
      <c r="C2376" s="12" t="n"/>
      <c r="D2376" s="11" t="n"/>
      <c r="E2376" s="11" t="n"/>
      <c r="F2376" s="11" t="n"/>
      <c r="G2376" s="11" t="n"/>
      <c r="H2376" s="11" t="n"/>
      <c r="I2376" s="9" t="n"/>
      <c r="J2376" s="9" t="n"/>
      <c r="K2376" s="9" t="n"/>
      <c r="L2376" s="9">
        <f>IF(COUNTA($A2376:$K2376)=0,"",IF(AND(IFERROR($H2376,0)&gt;0,LEN(TRIM($K2376&amp;""))&gt;0,IFERROR(LOOKUP(2,1/((LISTS!$M$2:$M$13&lt;&gt;"")*ISNUMBER(SEARCH(LISTS!$M$2:$M$13,$I2376))),LISTS!$N$2:$N$13),"NO")="SI"),"SI","NO"))</f>
        <v/>
      </c>
      <c r="M2376" s="9">
        <f>IF(COUNTA($A2376:$K2376)=0,"",IF($K2376&lt;&gt;"",IF(COUNTIF($K$19:$K2376,$K2376)&gt;1,"SI","NO"),IF(COUNTIFS($A$19:$A2376,$A2376,$C$19:$C2376,$C2376,$J$19:$J2376,$J2376,$D$19:$D2376,$D2376)&gt;1,"SI","NO")))</f>
        <v/>
      </c>
      <c r="N2376" s="11">
        <f>IF(COUNTA($A2376:$K2376)=0,"",IF(AND($L2376="SI",$M2376="NO"),IFERROR($H2376,0),0))</f>
        <v/>
      </c>
      <c r="O2376" s="9">
        <f>IF(COUNTA($A2376:$K2376)=0,"",IF($M2376="SI","CUFE o factura duplicada dentro del reporte; no se suma dos veces",IF(IFERROR($H2376,0)&lt;=0,"DIAN reporta valor susceptible 0",IF($L2376="NO",IFERROR(LOOKUP(2,1/((LISTS!$M$2:$M$13&lt;&gt;"")*ISNUMBER(SEARCH(LISTS!$M$2:$M$13,$I2376))),LISTS!$O$2:$O$13),"Medio de pago no elegible o no identificado por DIAN"),"Apta automaticamente por pago electronico y base positiva"))))</f>
        <v/>
      </c>
    </row>
    <row r="2377">
      <c r="A2377" s="9" t="n"/>
      <c r="B2377" s="9" t="n"/>
      <c r="C2377" s="12" t="n"/>
      <c r="D2377" s="11" t="n"/>
      <c r="E2377" s="11" t="n"/>
      <c r="F2377" s="11" t="n"/>
      <c r="G2377" s="11" t="n"/>
      <c r="H2377" s="11" t="n"/>
      <c r="I2377" s="9" t="n"/>
      <c r="J2377" s="9" t="n"/>
      <c r="K2377" s="9" t="n"/>
      <c r="L2377" s="9">
        <f>IF(COUNTA($A2377:$K2377)=0,"",IF(AND(IFERROR($H2377,0)&gt;0,LEN(TRIM($K2377&amp;""))&gt;0,IFERROR(LOOKUP(2,1/((LISTS!$M$2:$M$13&lt;&gt;"")*ISNUMBER(SEARCH(LISTS!$M$2:$M$13,$I2377))),LISTS!$N$2:$N$13),"NO")="SI"),"SI","NO"))</f>
        <v/>
      </c>
      <c r="M2377" s="9">
        <f>IF(COUNTA($A2377:$K2377)=0,"",IF($K2377&lt;&gt;"",IF(COUNTIF($K$19:$K2377,$K2377)&gt;1,"SI","NO"),IF(COUNTIFS($A$19:$A2377,$A2377,$C$19:$C2377,$C2377,$J$19:$J2377,$J2377,$D$19:$D2377,$D2377)&gt;1,"SI","NO")))</f>
        <v/>
      </c>
      <c r="N2377" s="11">
        <f>IF(COUNTA($A2377:$K2377)=0,"",IF(AND($L2377="SI",$M2377="NO"),IFERROR($H2377,0),0))</f>
        <v/>
      </c>
      <c r="O2377" s="9">
        <f>IF(COUNTA($A2377:$K2377)=0,"",IF($M2377="SI","CUFE o factura duplicada dentro del reporte; no se suma dos veces",IF(IFERROR($H2377,0)&lt;=0,"DIAN reporta valor susceptible 0",IF($L2377="NO",IFERROR(LOOKUP(2,1/((LISTS!$M$2:$M$13&lt;&gt;"")*ISNUMBER(SEARCH(LISTS!$M$2:$M$13,$I2377))),LISTS!$O$2:$O$13),"Medio de pago no elegible o no identificado por DIAN"),"Apta automaticamente por pago electronico y base positiva"))))</f>
        <v/>
      </c>
    </row>
    <row r="2378">
      <c r="A2378" s="9" t="n"/>
      <c r="B2378" s="9" t="n"/>
      <c r="C2378" s="12" t="n"/>
      <c r="D2378" s="11" t="n"/>
      <c r="E2378" s="11" t="n"/>
      <c r="F2378" s="11" t="n"/>
      <c r="G2378" s="11" t="n"/>
      <c r="H2378" s="11" t="n"/>
      <c r="I2378" s="9" t="n"/>
      <c r="J2378" s="9" t="n"/>
      <c r="K2378" s="9" t="n"/>
      <c r="L2378" s="9">
        <f>IF(COUNTA($A2378:$K2378)=0,"",IF(AND(IFERROR($H2378,0)&gt;0,LEN(TRIM($K2378&amp;""))&gt;0,IFERROR(LOOKUP(2,1/((LISTS!$M$2:$M$13&lt;&gt;"")*ISNUMBER(SEARCH(LISTS!$M$2:$M$13,$I2378))),LISTS!$N$2:$N$13),"NO")="SI"),"SI","NO"))</f>
        <v/>
      </c>
      <c r="M2378" s="9">
        <f>IF(COUNTA($A2378:$K2378)=0,"",IF($K2378&lt;&gt;"",IF(COUNTIF($K$19:$K2378,$K2378)&gt;1,"SI","NO"),IF(COUNTIFS($A$19:$A2378,$A2378,$C$19:$C2378,$C2378,$J$19:$J2378,$J2378,$D$19:$D2378,$D2378)&gt;1,"SI","NO")))</f>
        <v/>
      </c>
      <c r="N2378" s="11">
        <f>IF(COUNTA($A2378:$K2378)=0,"",IF(AND($L2378="SI",$M2378="NO"),IFERROR($H2378,0),0))</f>
        <v/>
      </c>
      <c r="O2378" s="9">
        <f>IF(COUNTA($A2378:$K2378)=0,"",IF($M2378="SI","CUFE o factura duplicada dentro del reporte; no se suma dos veces",IF(IFERROR($H2378,0)&lt;=0,"DIAN reporta valor susceptible 0",IF($L2378="NO",IFERROR(LOOKUP(2,1/((LISTS!$M$2:$M$13&lt;&gt;"")*ISNUMBER(SEARCH(LISTS!$M$2:$M$13,$I2378))),LISTS!$O$2:$O$13),"Medio de pago no elegible o no identificado por DIAN"),"Apta automaticamente por pago electronico y base positiva"))))</f>
        <v/>
      </c>
    </row>
    <row r="2379">
      <c r="A2379" s="9" t="n"/>
      <c r="B2379" s="9" t="n"/>
      <c r="C2379" s="12" t="n"/>
      <c r="D2379" s="11" t="n"/>
      <c r="E2379" s="11" t="n"/>
      <c r="F2379" s="11" t="n"/>
      <c r="G2379" s="11" t="n"/>
      <c r="H2379" s="11" t="n"/>
      <c r="I2379" s="9" t="n"/>
      <c r="J2379" s="9" t="n"/>
      <c r="K2379" s="9" t="n"/>
      <c r="L2379" s="9">
        <f>IF(COUNTA($A2379:$K2379)=0,"",IF(AND(IFERROR($H2379,0)&gt;0,LEN(TRIM($K2379&amp;""))&gt;0,IFERROR(LOOKUP(2,1/((LISTS!$M$2:$M$13&lt;&gt;"")*ISNUMBER(SEARCH(LISTS!$M$2:$M$13,$I2379))),LISTS!$N$2:$N$13),"NO")="SI"),"SI","NO"))</f>
        <v/>
      </c>
      <c r="M2379" s="9">
        <f>IF(COUNTA($A2379:$K2379)=0,"",IF($K2379&lt;&gt;"",IF(COUNTIF($K$19:$K2379,$K2379)&gt;1,"SI","NO"),IF(COUNTIFS($A$19:$A2379,$A2379,$C$19:$C2379,$C2379,$J$19:$J2379,$J2379,$D$19:$D2379,$D2379)&gt;1,"SI","NO")))</f>
        <v/>
      </c>
      <c r="N2379" s="11">
        <f>IF(COUNTA($A2379:$K2379)=0,"",IF(AND($L2379="SI",$M2379="NO"),IFERROR($H2379,0),0))</f>
        <v/>
      </c>
      <c r="O2379" s="9">
        <f>IF(COUNTA($A2379:$K2379)=0,"",IF($M2379="SI","CUFE o factura duplicada dentro del reporte; no se suma dos veces",IF(IFERROR($H2379,0)&lt;=0,"DIAN reporta valor susceptible 0",IF($L2379="NO",IFERROR(LOOKUP(2,1/((LISTS!$M$2:$M$13&lt;&gt;"")*ISNUMBER(SEARCH(LISTS!$M$2:$M$13,$I2379))),LISTS!$O$2:$O$13),"Medio de pago no elegible o no identificado por DIAN"),"Apta automaticamente por pago electronico y base positiva"))))</f>
        <v/>
      </c>
    </row>
    <row r="2380">
      <c r="A2380" s="9" t="n"/>
      <c r="B2380" s="9" t="n"/>
      <c r="C2380" s="12" t="n"/>
      <c r="D2380" s="11" t="n"/>
      <c r="E2380" s="11" t="n"/>
      <c r="F2380" s="11" t="n"/>
      <c r="G2380" s="11" t="n"/>
      <c r="H2380" s="11" t="n"/>
      <c r="I2380" s="9" t="n"/>
      <c r="J2380" s="9" t="n"/>
      <c r="K2380" s="9" t="n"/>
      <c r="L2380" s="9">
        <f>IF(COUNTA($A2380:$K2380)=0,"",IF(AND(IFERROR($H2380,0)&gt;0,LEN(TRIM($K2380&amp;""))&gt;0,IFERROR(LOOKUP(2,1/((LISTS!$M$2:$M$13&lt;&gt;"")*ISNUMBER(SEARCH(LISTS!$M$2:$M$13,$I2380))),LISTS!$N$2:$N$13),"NO")="SI"),"SI","NO"))</f>
        <v/>
      </c>
      <c r="M2380" s="9">
        <f>IF(COUNTA($A2380:$K2380)=0,"",IF($K2380&lt;&gt;"",IF(COUNTIF($K$19:$K2380,$K2380)&gt;1,"SI","NO"),IF(COUNTIFS($A$19:$A2380,$A2380,$C$19:$C2380,$C2380,$J$19:$J2380,$J2380,$D$19:$D2380,$D2380)&gt;1,"SI","NO")))</f>
        <v/>
      </c>
      <c r="N2380" s="11">
        <f>IF(COUNTA($A2380:$K2380)=0,"",IF(AND($L2380="SI",$M2380="NO"),IFERROR($H2380,0),0))</f>
        <v/>
      </c>
      <c r="O2380" s="9">
        <f>IF(COUNTA($A2380:$K2380)=0,"",IF($M2380="SI","CUFE o factura duplicada dentro del reporte; no se suma dos veces",IF(IFERROR($H2380,0)&lt;=0,"DIAN reporta valor susceptible 0",IF($L2380="NO",IFERROR(LOOKUP(2,1/((LISTS!$M$2:$M$13&lt;&gt;"")*ISNUMBER(SEARCH(LISTS!$M$2:$M$13,$I2380))),LISTS!$O$2:$O$13),"Medio de pago no elegible o no identificado por DIAN"),"Apta automaticamente por pago electronico y base positiva"))))</f>
        <v/>
      </c>
    </row>
    <row r="2381">
      <c r="A2381" s="9" t="n"/>
      <c r="B2381" s="9" t="n"/>
      <c r="C2381" s="12" t="n"/>
      <c r="D2381" s="11" t="n"/>
      <c r="E2381" s="11" t="n"/>
      <c r="F2381" s="11" t="n"/>
      <c r="G2381" s="11" t="n"/>
      <c r="H2381" s="11" t="n"/>
      <c r="I2381" s="9" t="n"/>
      <c r="J2381" s="9" t="n"/>
      <c r="K2381" s="9" t="n"/>
      <c r="L2381" s="9">
        <f>IF(COUNTA($A2381:$K2381)=0,"",IF(AND(IFERROR($H2381,0)&gt;0,LEN(TRIM($K2381&amp;""))&gt;0,IFERROR(LOOKUP(2,1/((LISTS!$M$2:$M$13&lt;&gt;"")*ISNUMBER(SEARCH(LISTS!$M$2:$M$13,$I2381))),LISTS!$N$2:$N$13),"NO")="SI"),"SI","NO"))</f>
        <v/>
      </c>
      <c r="M2381" s="9">
        <f>IF(COUNTA($A2381:$K2381)=0,"",IF($K2381&lt;&gt;"",IF(COUNTIF($K$19:$K2381,$K2381)&gt;1,"SI","NO"),IF(COUNTIFS($A$19:$A2381,$A2381,$C$19:$C2381,$C2381,$J$19:$J2381,$J2381,$D$19:$D2381,$D2381)&gt;1,"SI","NO")))</f>
        <v/>
      </c>
      <c r="N2381" s="11">
        <f>IF(COUNTA($A2381:$K2381)=0,"",IF(AND($L2381="SI",$M2381="NO"),IFERROR($H2381,0),0))</f>
        <v/>
      </c>
      <c r="O2381" s="9">
        <f>IF(COUNTA($A2381:$K2381)=0,"",IF($M2381="SI","CUFE o factura duplicada dentro del reporte; no se suma dos veces",IF(IFERROR($H2381,0)&lt;=0,"DIAN reporta valor susceptible 0",IF($L2381="NO",IFERROR(LOOKUP(2,1/((LISTS!$M$2:$M$13&lt;&gt;"")*ISNUMBER(SEARCH(LISTS!$M$2:$M$13,$I2381))),LISTS!$O$2:$O$13),"Medio de pago no elegible o no identificado por DIAN"),"Apta automaticamente por pago electronico y base positiva"))))</f>
        <v/>
      </c>
    </row>
    <row r="2382">
      <c r="A2382" s="9" t="n"/>
      <c r="B2382" s="9" t="n"/>
      <c r="C2382" s="12" t="n"/>
      <c r="D2382" s="11" t="n"/>
      <c r="E2382" s="11" t="n"/>
      <c r="F2382" s="11" t="n"/>
      <c r="G2382" s="11" t="n"/>
      <c r="H2382" s="11" t="n"/>
      <c r="I2382" s="9" t="n"/>
      <c r="J2382" s="9" t="n"/>
      <c r="K2382" s="9" t="n"/>
      <c r="L2382" s="9">
        <f>IF(COUNTA($A2382:$K2382)=0,"",IF(AND(IFERROR($H2382,0)&gt;0,LEN(TRIM($K2382&amp;""))&gt;0,IFERROR(LOOKUP(2,1/((LISTS!$M$2:$M$13&lt;&gt;"")*ISNUMBER(SEARCH(LISTS!$M$2:$M$13,$I2382))),LISTS!$N$2:$N$13),"NO")="SI"),"SI","NO"))</f>
        <v/>
      </c>
      <c r="M2382" s="9">
        <f>IF(COUNTA($A2382:$K2382)=0,"",IF($K2382&lt;&gt;"",IF(COUNTIF($K$19:$K2382,$K2382)&gt;1,"SI","NO"),IF(COUNTIFS($A$19:$A2382,$A2382,$C$19:$C2382,$C2382,$J$19:$J2382,$J2382,$D$19:$D2382,$D2382)&gt;1,"SI","NO")))</f>
        <v/>
      </c>
      <c r="N2382" s="11">
        <f>IF(COUNTA($A2382:$K2382)=0,"",IF(AND($L2382="SI",$M2382="NO"),IFERROR($H2382,0),0))</f>
        <v/>
      </c>
      <c r="O2382" s="9">
        <f>IF(COUNTA($A2382:$K2382)=0,"",IF($M2382="SI","CUFE o factura duplicada dentro del reporte; no se suma dos veces",IF(IFERROR($H2382,0)&lt;=0,"DIAN reporta valor susceptible 0",IF($L2382="NO",IFERROR(LOOKUP(2,1/((LISTS!$M$2:$M$13&lt;&gt;"")*ISNUMBER(SEARCH(LISTS!$M$2:$M$13,$I2382))),LISTS!$O$2:$O$13),"Medio de pago no elegible o no identificado por DIAN"),"Apta automaticamente por pago electronico y base positiva"))))</f>
        <v/>
      </c>
    </row>
    <row r="2383">
      <c r="A2383" s="9" t="n"/>
      <c r="B2383" s="9" t="n"/>
      <c r="C2383" s="12" t="n"/>
      <c r="D2383" s="11" t="n"/>
      <c r="E2383" s="11" t="n"/>
      <c r="F2383" s="11" t="n"/>
      <c r="G2383" s="11" t="n"/>
      <c r="H2383" s="11" t="n"/>
      <c r="I2383" s="9" t="n"/>
      <c r="J2383" s="9" t="n"/>
      <c r="K2383" s="9" t="n"/>
      <c r="L2383" s="9">
        <f>IF(COUNTA($A2383:$K2383)=0,"",IF(AND(IFERROR($H2383,0)&gt;0,LEN(TRIM($K2383&amp;""))&gt;0,IFERROR(LOOKUP(2,1/((LISTS!$M$2:$M$13&lt;&gt;"")*ISNUMBER(SEARCH(LISTS!$M$2:$M$13,$I2383))),LISTS!$N$2:$N$13),"NO")="SI"),"SI","NO"))</f>
        <v/>
      </c>
      <c r="M2383" s="9">
        <f>IF(COUNTA($A2383:$K2383)=0,"",IF($K2383&lt;&gt;"",IF(COUNTIF($K$19:$K2383,$K2383)&gt;1,"SI","NO"),IF(COUNTIFS($A$19:$A2383,$A2383,$C$19:$C2383,$C2383,$J$19:$J2383,$J2383,$D$19:$D2383,$D2383)&gt;1,"SI","NO")))</f>
        <v/>
      </c>
      <c r="N2383" s="11">
        <f>IF(COUNTA($A2383:$K2383)=0,"",IF(AND($L2383="SI",$M2383="NO"),IFERROR($H2383,0),0))</f>
        <v/>
      </c>
      <c r="O2383" s="9">
        <f>IF(COUNTA($A2383:$K2383)=0,"",IF($M2383="SI","CUFE o factura duplicada dentro del reporte; no se suma dos veces",IF(IFERROR($H2383,0)&lt;=0,"DIAN reporta valor susceptible 0",IF($L2383="NO",IFERROR(LOOKUP(2,1/((LISTS!$M$2:$M$13&lt;&gt;"")*ISNUMBER(SEARCH(LISTS!$M$2:$M$13,$I2383))),LISTS!$O$2:$O$13),"Medio de pago no elegible o no identificado por DIAN"),"Apta automaticamente por pago electronico y base positiva"))))</f>
        <v/>
      </c>
    </row>
    <row r="2384">
      <c r="A2384" s="9" t="n"/>
      <c r="B2384" s="9" t="n"/>
      <c r="C2384" s="12" t="n"/>
      <c r="D2384" s="11" t="n"/>
      <c r="E2384" s="11" t="n"/>
      <c r="F2384" s="11" t="n"/>
      <c r="G2384" s="11" t="n"/>
      <c r="H2384" s="11" t="n"/>
      <c r="I2384" s="9" t="n"/>
      <c r="J2384" s="9" t="n"/>
      <c r="K2384" s="9" t="n"/>
      <c r="L2384" s="9">
        <f>IF(COUNTA($A2384:$K2384)=0,"",IF(AND(IFERROR($H2384,0)&gt;0,LEN(TRIM($K2384&amp;""))&gt;0,IFERROR(LOOKUP(2,1/((LISTS!$M$2:$M$13&lt;&gt;"")*ISNUMBER(SEARCH(LISTS!$M$2:$M$13,$I2384))),LISTS!$N$2:$N$13),"NO")="SI"),"SI","NO"))</f>
        <v/>
      </c>
      <c r="M2384" s="9">
        <f>IF(COUNTA($A2384:$K2384)=0,"",IF($K2384&lt;&gt;"",IF(COUNTIF($K$19:$K2384,$K2384)&gt;1,"SI","NO"),IF(COUNTIFS($A$19:$A2384,$A2384,$C$19:$C2384,$C2384,$J$19:$J2384,$J2384,$D$19:$D2384,$D2384)&gt;1,"SI","NO")))</f>
        <v/>
      </c>
      <c r="N2384" s="11">
        <f>IF(COUNTA($A2384:$K2384)=0,"",IF(AND($L2384="SI",$M2384="NO"),IFERROR($H2384,0),0))</f>
        <v/>
      </c>
      <c r="O2384" s="9">
        <f>IF(COUNTA($A2384:$K2384)=0,"",IF($M2384="SI","CUFE o factura duplicada dentro del reporte; no se suma dos veces",IF(IFERROR($H2384,0)&lt;=0,"DIAN reporta valor susceptible 0",IF($L2384="NO",IFERROR(LOOKUP(2,1/((LISTS!$M$2:$M$13&lt;&gt;"")*ISNUMBER(SEARCH(LISTS!$M$2:$M$13,$I2384))),LISTS!$O$2:$O$13),"Medio de pago no elegible o no identificado por DIAN"),"Apta automaticamente por pago electronico y base positiva"))))</f>
        <v/>
      </c>
    </row>
    <row r="2385">
      <c r="A2385" s="9" t="n"/>
      <c r="B2385" s="9" t="n"/>
      <c r="C2385" s="12" t="n"/>
      <c r="D2385" s="11" t="n"/>
      <c r="E2385" s="11" t="n"/>
      <c r="F2385" s="11" t="n"/>
      <c r="G2385" s="11" t="n"/>
      <c r="H2385" s="11" t="n"/>
      <c r="I2385" s="9" t="n"/>
      <c r="J2385" s="9" t="n"/>
      <c r="K2385" s="9" t="n"/>
      <c r="L2385" s="9">
        <f>IF(COUNTA($A2385:$K2385)=0,"",IF(AND(IFERROR($H2385,0)&gt;0,LEN(TRIM($K2385&amp;""))&gt;0,IFERROR(LOOKUP(2,1/((LISTS!$M$2:$M$13&lt;&gt;"")*ISNUMBER(SEARCH(LISTS!$M$2:$M$13,$I2385))),LISTS!$N$2:$N$13),"NO")="SI"),"SI","NO"))</f>
        <v/>
      </c>
      <c r="M2385" s="9">
        <f>IF(COUNTA($A2385:$K2385)=0,"",IF($K2385&lt;&gt;"",IF(COUNTIF($K$19:$K2385,$K2385)&gt;1,"SI","NO"),IF(COUNTIFS($A$19:$A2385,$A2385,$C$19:$C2385,$C2385,$J$19:$J2385,$J2385,$D$19:$D2385,$D2385)&gt;1,"SI","NO")))</f>
        <v/>
      </c>
      <c r="N2385" s="11">
        <f>IF(COUNTA($A2385:$K2385)=0,"",IF(AND($L2385="SI",$M2385="NO"),IFERROR($H2385,0),0))</f>
        <v/>
      </c>
      <c r="O2385" s="9">
        <f>IF(COUNTA($A2385:$K2385)=0,"",IF($M2385="SI","CUFE o factura duplicada dentro del reporte; no se suma dos veces",IF(IFERROR($H2385,0)&lt;=0,"DIAN reporta valor susceptible 0",IF($L2385="NO",IFERROR(LOOKUP(2,1/((LISTS!$M$2:$M$13&lt;&gt;"")*ISNUMBER(SEARCH(LISTS!$M$2:$M$13,$I2385))),LISTS!$O$2:$O$13),"Medio de pago no elegible o no identificado por DIAN"),"Apta automaticamente por pago electronico y base positiva"))))</f>
        <v/>
      </c>
    </row>
    <row r="2386">
      <c r="A2386" s="9" t="n"/>
      <c r="B2386" s="9" t="n"/>
      <c r="C2386" s="12" t="n"/>
      <c r="D2386" s="11" t="n"/>
      <c r="E2386" s="11" t="n"/>
      <c r="F2386" s="11" t="n"/>
      <c r="G2386" s="11" t="n"/>
      <c r="H2386" s="11" t="n"/>
      <c r="I2386" s="9" t="n"/>
      <c r="J2386" s="9" t="n"/>
      <c r="K2386" s="9" t="n"/>
      <c r="L2386" s="9">
        <f>IF(COUNTA($A2386:$K2386)=0,"",IF(AND(IFERROR($H2386,0)&gt;0,LEN(TRIM($K2386&amp;""))&gt;0,IFERROR(LOOKUP(2,1/((LISTS!$M$2:$M$13&lt;&gt;"")*ISNUMBER(SEARCH(LISTS!$M$2:$M$13,$I2386))),LISTS!$N$2:$N$13),"NO")="SI"),"SI","NO"))</f>
        <v/>
      </c>
      <c r="M2386" s="9">
        <f>IF(COUNTA($A2386:$K2386)=0,"",IF($K2386&lt;&gt;"",IF(COUNTIF($K$19:$K2386,$K2386)&gt;1,"SI","NO"),IF(COUNTIFS($A$19:$A2386,$A2386,$C$19:$C2386,$C2386,$J$19:$J2386,$J2386,$D$19:$D2386,$D2386)&gt;1,"SI","NO")))</f>
        <v/>
      </c>
      <c r="N2386" s="11">
        <f>IF(COUNTA($A2386:$K2386)=0,"",IF(AND($L2386="SI",$M2386="NO"),IFERROR($H2386,0),0))</f>
        <v/>
      </c>
      <c r="O2386" s="9">
        <f>IF(COUNTA($A2386:$K2386)=0,"",IF($M2386="SI","CUFE o factura duplicada dentro del reporte; no se suma dos veces",IF(IFERROR($H2386,0)&lt;=0,"DIAN reporta valor susceptible 0",IF($L2386="NO",IFERROR(LOOKUP(2,1/((LISTS!$M$2:$M$13&lt;&gt;"")*ISNUMBER(SEARCH(LISTS!$M$2:$M$13,$I2386))),LISTS!$O$2:$O$13),"Medio de pago no elegible o no identificado por DIAN"),"Apta automaticamente por pago electronico y base positiva"))))</f>
        <v/>
      </c>
    </row>
    <row r="2387">
      <c r="A2387" s="9" t="n"/>
      <c r="B2387" s="9" t="n"/>
      <c r="C2387" s="12" t="n"/>
      <c r="D2387" s="11" t="n"/>
      <c r="E2387" s="11" t="n"/>
      <c r="F2387" s="11" t="n"/>
      <c r="G2387" s="11" t="n"/>
      <c r="H2387" s="11" t="n"/>
      <c r="I2387" s="9" t="n"/>
      <c r="J2387" s="9" t="n"/>
      <c r="K2387" s="9" t="n"/>
      <c r="L2387" s="9">
        <f>IF(COUNTA($A2387:$K2387)=0,"",IF(AND(IFERROR($H2387,0)&gt;0,LEN(TRIM($K2387&amp;""))&gt;0,IFERROR(LOOKUP(2,1/((LISTS!$M$2:$M$13&lt;&gt;"")*ISNUMBER(SEARCH(LISTS!$M$2:$M$13,$I2387))),LISTS!$N$2:$N$13),"NO")="SI"),"SI","NO"))</f>
        <v/>
      </c>
      <c r="M2387" s="9">
        <f>IF(COUNTA($A2387:$K2387)=0,"",IF($K2387&lt;&gt;"",IF(COUNTIF($K$19:$K2387,$K2387)&gt;1,"SI","NO"),IF(COUNTIFS($A$19:$A2387,$A2387,$C$19:$C2387,$C2387,$J$19:$J2387,$J2387,$D$19:$D2387,$D2387)&gt;1,"SI","NO")))</f>
        <v/>
      </c>
      <c r="N2387" s="11">
        <f>IF(COUNTA($A2387:$K2387)=0,"",IF(AND($L2387="SI",$M2387="NO"),IFERROR($H2387,0),0))</f>
        <v/>
      </c>
      <c r="O2387" s="9">
        <f>IF(COUNTA($A2387:$K2387)=0,"",IF($M2387="SI","CUFE o factura duplicada dentro del reporte; no se suma dos veces",IF(IFERROR($H2387,0)&lt;=0,"DIAN reporta valor susceptible 0",IF($L2387="NO",IFERROR(LOOKUP(2,1/((LISTS!$M$2:$M$13&lt;&gt;"")*ISNUMBER(SEARCH(LISTS!$M$2:$M$13,$I2387))),LISTS!$O$2:$O$13),"Medio de pago no elegible o no identificado por DIAN"),"Apta automaticamente por pago electronico y base positiva"))))</f>
        <v/>
      </c>
    </row>
    <row r="2388">
      <c r="A2388" s="9" t="n"/>
      <c r="B2388" s="9" t="n"/>
      <c r="C2388" s="12" t="n"/>
      <c r="D2388" s="11" t="n"/>
      <c r="E2388" s="11" t="n"/>
      <c r="F2388" s="11" t="n"/>
      <c r="G2388" s="11" t="n"/>
      <c r="H2388" s="11" t="n"/>
      <c r="I2388" s="9" t="n"/>
      <c r="J2388" s="9" t="n"/>
      <c r="K2388" s="9" t="n"/>
      <c r="L2388" s="9">
        <f>IF(COUNTA($A2388:$K2388)=0,"",IF(AND(IFERROR($H2388,0)&gt;0,LEN(TRIM($K2388&amp;""))&gt;0,IFERROR(LOOKUP(2,1/((LISTS!$M$2:$M$13&lt;&gt;"")*ISNUMBER(SEARCH(LISTS!$M$2:$M$13,$I2388))),LISTS!$N$2:$N$13),"NO")="SI"),"SI","NO"))</f>
        <v/>
      </c>
      <c r="M2388" s="9">
        <f>IF(COUNTA($A2388:$K2388)=0,"",IF($K2388&lt;&gt;"",IF(COUNTIF($K$19:$K2388,$K2388)&gt;1,"SI","NO"),IF(COUNTIFS($A$19:$A2388,$A2388,$C$19:$C2388,$C2388,$J$19:$J2388,$J2388,$D$19:$D2388,$D2388)&gt;1,"SI","NO")))</f>
        <v/>
      </c>
      <c r="N2388" s="11">
        <f>IF(COUNTA($A2388:$K2388)=0,"",IF(AND($L2388="SI",$M2388="NO"),IFERROR($H2388,0),0))</f>
        <v/>
      </c>
      <c r="O2388" s="9">
        <f>IF(COUNTA($A2388:$K2388)=0,"",IF($M2388="SI","CUFE o factura duplicada dentro del reporte; no se suma dos veces",IF(IFERROR($H2388,0)&lt;=0,"DIAN reporta valor susceptible 0",IF($L2388="NO",IFERROR(LOOKUP(2,1/((LISTS!$M$2:$M$13&lt;&gt;"")*ISNUMBER(SEARCH(LISTS!$M$2:$M$13,$I2388))),LISTS!$O$2:$O$13),"Medio de pago no elegible o no identificado por DIAN"),"Apta automaticamente por pago electronico y base positiva"))))</f>
        <v/>
      </c>
    </row>
    <row r="2389">
      <c r="A2389" s="9" t="n"/>
      <c r="B2389" s="9" t="n"/>
      <c r="C2389" s="12" t="n"/>
      <c r="D2389" s="11" t="n"/>
      <c r="E2389" s="11" t="n"/>
      <c r="F2389" s="11" t="n"/>
      <c r="G2389" s="11" t="n"/>
      <c r="H2389" s="11" t="n"/>
      <c r="I2389" s="9" t="n"/>
      <c r="J2389" s="9" t="n"/>
      <c r="K2389" s="9" t="n"/>
      <c r="L2389" s="9">
        <f>IF(COUNTA($A2389:$K2389)=0,"",IF(AND(IFERROR($H2389,0)&gt;0,LEN(TRIM($K2389&amp;""))&gt;0,IFERROR(LOOKUP(2,1/((LISTS!$M$2:$M$13&lt;&gt;"")*ISNUMBER(SEARCH(LISTS!$M$2:$M$13,$I2389))),LISTS!$N$2:$N$13),"NO")="SI"),"SI","NO"))</f>
        <v/>
      </c>
      <c r="M2389" s="9">
        <f>IF(COUNTA($A2389:$K2389)=0,"",IF($K2389&lt;&gt;"",IF(COUNTIF($K$19:$K2389,$K2389)&gt;1,"SI","NO"),IF(COUNTIFS($A$19:$A2389,$A2389,$C$19:$C2389,$C2389,$J$19:$J2389,$J2389,$D$19:$D2389,$D2389)&gt;1,"SI","NO")))</f>
        <v/>
      </c>
      <c r="N2389" s="11">
        <f>IF(COUNTA($A2389:$K2389)=0,"",IF(AND($L2389="SI",$M2389="NO"),IFERROR($H2389,0),0))</f>
        <v/>
      </c>
      <c r="O2389" s="9">
        <f>IF(COUNTA($A2389:$K2389)=0,"",IF($M2389="SI","CUFE o factura duplicada dentro del reporte; no se suma dos veces",IF(IFERROR($H2389,0)&lt;=0,"DIAN reporta valor susceptible 0",IF($L2389="NO",IFERROR(LOOKUP(2,1/((LISTS!$M$2:$M$13&lt;&gt;"")*ISNUMBER(SEARCH(LISTS!$M$2:$M$13,$I2389))),LISTS!$O$2:$O$13),"Medio de pago no elegible o no identificado por DIAN"),"Apta automaticamente por pago electronico y base positiva"))))</f>
        <v/>
      </c>
    </row>
    <row r="2390">
      <c r="A2390" s="9" t="n"/>
      <c r="B2390" s="9" t="n"/>
      <c r="C2390" s="12" t="n"/>
      <c r="D2390" s="11" t="n"/>
      <c r="E2390" s="11" t="n"/>
      <c r="F2390" s="11" t="n"/>
      <c r="G2390" s="11" t="n"/>
      <c r="H2390" s="11" t="n"/>
      <c r="I2390" s="9" t="n"/>
      <c r="J2390" s="9" t="n"/>
      <c r="K2390" s="9" t="n"/>
      <c r="L2390" s="9">
        <f>IF(COUNTA($A2390:$K2390)=0,"",IF(AND(IFERROR($H2390,0)&gt;0,LEN(TRIM($K2390&amp;""))&gt;0,IFERROR(LOOKUP(2,1/((LISTS!$M$2:$M$13&lt;&gt;"")*ISNUMBER(SEARCH(LISTS!$M$2:$M$13,$I2390))),LISTS!$N$2:$N$13),"NO")="SI"),"SI","NO"))</f>
        <v/>
      </c>
      <c r="M2390" s="9">
        <f>IF(COUNTA($A2390:$K2390)=0,"",IF($K2390&lt;&gt;"",IF(COUNTIF($K$19:$K2390,$K2390)&gt;1,"SI","NO"),IF(COUNTIFS($A$19:$A2390,$A2390,$C$19:$C2390,$C2390,$J$19:$J2390,$J2390,$D$19:$D2390,$D2390)&gt;1,"SI","NO")))</f>
        <v/>
      </c>
      <c r="N2390" s="11">
        <f>IF(COUNTA($A2390:$K2390)=0,"",IF(AND($L2390="SI",$M2390="NO"),IFERROR($H2390,0),0))</f>
        <v/>
      </c>
      <c r="O2390" s="9">
        <f>IF(COUNTA($A2390:$K2390)=0,"",IF($M2390="SI","CUFE o factura duplicada dentro del reporte; no se suma dos veces",IF(IFERROR($H2390,0)&lt;=0,"DIAN reporta valor susceptible 0",IF($L2390="NO",IFERROR(LOOKUP(2,1/((LISTS!$M$2:$M$13&lt;&gt;"")*ISNUMBER(SEARCH(LISTS!$M$2:$M$13,$I2390))),LISTS!$O$2:$O$13),"Medio de pago no elegible o no identificado por DIAN"),"Apta automaticamente por pago electronico y base positiva"))))</f>
        <v/>
      </c>
    </row>
    <row r="2391">
      <c r="A2391" s="9" t="n"/>
      <c r="B2391" s="9" t="n"/>
      <c r="C2391" s="12" t="n"/>
      <c r="D2391" s="11" t="n"/>
      <c r="E2391" s="11" t="n"/>
      <c r="F2391" s="11" t="n"/>
      <c r="G2391" s="11" t="n"/>
      <c r="H2391" s="11" t="n"/>
      <c r="I2391" s="9" t="n"/>
      <c r="J2391" s="9" t="n"/>
      <c r="K2391" s="9" t="n"/>
      <c r="L2391" s="9">
        <f>IF(COUNTA($A2391:$K2391)=0,"",IF(AND(IFERROR($H2391,0)&gt;0,LEN(TRIM($K2391&amp;""))&gt;0,IFERROR(LOOKUP(2,1/((LISTS!$M$2:$M$13&lt;&gt;"")*ISNUMBER(SEARCH(LISTS!$M$2:$M$13,$I2391))),LISTS!$N$2:$N$13),"NO")="SI"),"SI","NO"))</f>
        <v/>
      </c>
      <c r="M2391" s="9">
        <f>IF(COUNTA($A2391:$K2391)=0,"",IF($K2391&lt;&gt;"",IF(COUNTIF($K$19:$K2391,$K2391)&gt;1,"SI","NO"),IF(COUNTIFS($A$19:$A2391,$A2391,$C$19:$C2391,$C2391,$J$19:$J2391,$J2391,$D$19:$D2391,$D2391)&gt;1,"SI","NO")))</f>
        <v/>
      </c>
      <c r="N2391" s="11">
        <f>IF(COUNTA($A2391:$K2391)=0,"",IF(AND($L2391="SI",$M2391="NO"),IFERROR($H2391,0),0))</f>
        <v/>
      </c>
      <c r="O2391" s="9">
        <f>IF(COUNTA($A2391:$K2391)=0,"",IF($M2391="SI","CUFE o factura duplicada dentro del reporte; no se suma dos veces",IF(IFERROR($H2391,0)&lt;=0,"DIAN reporta valor susceptible 0",IF($L2391="NO",IFERROR(LOOKUP(2,1/((LISTS!$M$2:$M$13&lt;&gt;"")*ISNUMBER(SEARCH(LISTS!$M$2:$M$13,$I2391))),LISTS!$O$2:$O$13),"Medio de pago no elegible o no identificado por DIAN"),"Apta automaticamente por pago electronico y base positiva"))))</f>
        <v/>
      </c>
    </row>
    <row r="2392">
      <c r="A2392" s="9" t="n"/>
      <c r="B2392" s="9" t="n"/>
      <c r="C2392" s="12" t="n"/>
      <c r="D2392" s="11" t="n"/>
      <c r="E2392" s="11" t="n"/>
      <c r="F2392" s="11" t="n"/>
      <c r="G2392" s="11" t="n"/>
      <c r="H2392" s="11" t="n"/>
      <c r="I2392" s="9" t="n"/>
      <c r="J2392" s="9" t="n"/>
      <c r="K2392" s="9" t="n"/>
      <c r="L2392" s="9">
        <f>IF(COUNTA($A2392:$K2392)=0,"",IF(AND(IFERROR($H2392,0)&gt;0,LEN(TRIM($K2392&amp;""))&gt;0,IFERROR(LOOKUP(2,1/((LISTS!$M$2:$M$13&lt;&gt;"")*ISNUMBER(SEARCH(LISTS!$M$2:$M$13,$I2392))),LISTS!$N$2:$N$13),"NO")="SI"),"SI","NO"))</f>
        <v/>
      </c>
      <c r="M2392" s="9">
        <f>IF(COUNTA($A2392:$K2392)=0,"",IF($K2392&lt;&gt;"",IF(COUNTIF($K$19:$K2392,$K2392)&gt;1,"SI","NO"),IF(COUNTIFS($A$19:$A2392,$A2392,$C$19:$C2392,$C2392,$J$19:$J2392,$J2392,$D$19:$D2392,$D2392)&gt;1,"SI","NO")))</f>
        <v/>
      </c>
      <c r="N2392" s="11">
        <f>IF(COUNTA($A2392:$K2392)=0,"",IF(AND($L2392="SI",$M2392="NO"),IFERROR($H2392,0),0))</f>
        <v/>
      </c>
      <c r="O2392" s="9">
        <f>IF(COUNTA($A2392:$K2392)=0,"",IF($M2392="SI","CUFE o factura duplicada dentro del reporte; no se suma dos veces",IF(IFERROR($H2392,0)&lt;=0,"DIAN reporta valor susceptible 0",IF($L2392="NO",IFERROR(LOOKUP(2,1/((LISTS!$M$2:$M$13&lt;&gt;"")*ISNUMBER(SEARCH(LISTS!$M$2:$M$13,$I2392))),LISTS!$O$2:$O$13),"Medio de pago no elegible o no identificado por DIAN"),"Apta automaticamente por pago electronico y base positiva"))))</f>
        <v/>
      </c>
    </row>
    <row r="2393">
      <c r="A2393" s="9" t="n"/>
      <c r="B2393" s="9" t="n"/>
      <c r="C2393" s="12" t="n"/>
      <c r="D2393" s="11" t="n"/>
      <c r="E2393" s="11" t="n"/>
      <c r="F2393" s="11" t="n"/>
      <c r="G2393" s="11" t="n"/>
      <c r="H2393" s="11" t="n"/>
      <c r="I2393" s="9" t="n"/>
      <c r="J2393" s="9" t="n"/>
      <c r="K2393" s="9" t="n"/>
      <c r="L2393" s="9">
        <f>IF(COUNTA($A2393:$K2393)=0,"",IF(AND(IFERROR($H2393,0)&gt;0,LEN(TRIM($K2393&amp;""))&gt;0,IFERROR(LOOKUP(2,1/((LISTS!$M$2:$M$13&lt;&gt;"")*ISNUMBER(SEARCH(LISTS!$M$2:$M$13,$I2393))),LISTS!$N$2:$N$13),"NO")="SI"),"SI","NO"))</f>
        <v/>
      </c>
      <c r="M2393" s="9">
        <f>IF(COUNTA($A2393:$K2393)=0,"",IF($K2393&lt;&gt;"",IF(COUNTIF($K$19:$K2393,$K2393)&gt;1,"SI","NO"),IF(COUNTIFS($A$19:$A2393,$A2393,$C$19:$C2393,$C2393,$J$19:$J2393,$J2393,$D$19:$D2393,$D2393)&gt;1,"SI","NO")))</f>
        <v/>
      </c>
      <c r="N2393" s="11">
        <f>IF(COUNTA($A2393:$K2393)=0,"",IF(AND($L2393="SI",$M2393="NO"),IFERROR($H2393,0),0))</f>
        <v/>
      </c>
      <c r="O2393" s="9">
        <f>IF(COUNTA($A2393:$K2393)=0,"",IF($M2393="SI","CUFE o factura duplicada dentro del reporte; no se suma dos veces",IF(IFERROR($H2393,0)&lt;=0,"DIAN reporta valor susceptible 0",IF($L2393="NO",IFERROR(LOOKUP(2,1/((LISTS!$M$2:$M$13&lt;&gt;"")*ISNUMBER(SEARCH(LISTS!$M$2:$M$13,$I2393))),LISTS!$O$2:$O$13),"Medio de pago no elegible o no identificado por DIAN"),"Apta automaticamente por pago electronico y base positiva"))))</f>
        <v/>
      </c>
    </row>
    <row r="2394">
      <c r="A2394" s="9" t="n"/>
      <c r="B2394" s="9" t="n"/>
      <c r="C2394" s="12" t="n"/>
      <c r="D2394" s="11" t="n"/>
      <c r="E2394" s="11" t="n"/>
      <c r="F2394" s="11" t="n"/>
      <c r="G2394" s="11" t="n"/>
      <c r="H2394" s="11" t="n"/>
      <c r="I2394" s="9" t="n"/>
      <c r="J2394" s="9" t="n"/>
      <c r="K2394" s="9" t="n"/>
      <c r="L2394" s="9">
        <f>IF(COUNTA($A2394:$K2394)=0,"",IF(AND(IFERROR($H2394,0)&gt;0,LEN(TRIM($K2394&amp;""))&gt;0,IFERROR(LOOKUP(2,1/((LISTS!$M$2:$M$13&lt;&gt;"")*ISNUMBER(SEARCH(LISTS!$M$2:$M$13,$I2394))),LISTS!$N$2:$N$13),"NO")="SI"),"SI","NO"))</f>
        <v/>
      </c>
      <c r="M2394" s="9">
        <f>IF(COUNTA($A2394:$K2394)=0,"",IF($K2394&lt;&gt;"",IF(COUNTIF($K$19:$K2394,$K2394)&gt;1,"SI","NO"),IF(COUNTIFS($A$19:$A2394,$A2394,$C$19:$C2394,$C2394,$J$19:$J2394,$J2394,$D$19:$D2394,$D2394)&gt;1,"SI","NO")))</f>
        <v/>
      </c>
      <c r="N2394" s="11">
        <f>IF(COUNTA($A2394:$K2394)=0,"",IF(AND($L2394="SI",$M2394="NO"),IFERROR($H2394,0),0))</f>
        <v/>
      </c>
      <c r="O2394" s="9">
        <f>IF(COUNTA($A2394:$K2394)=0,"",IF($M2394="SI","CUFE o factura duplicada dentro del reporte; no se suma dos veces",IF(IFERROR($H2394,0)&lt;=0,"DIAN reporta valor susceptible 0",IF($L2394="NO",IFERROR(LOOKUP(2,1/((LISTS!$M$2:$M$13&lt;&gt;"")*ISNUMBER(SEARCH(LISTS!$M$2:$M$13,$I2394))),LISTS!$O$2:$O$13),"Medio de pago no elegible o no identificado por DIAN"),"Apta automaticamente por pago electronico y base positiva"))))</f>
        <v/>
      </c>
    </row>
    <row r="2395">
      <c r="A2395" s="9" t="n"/>
      <c r="B2395" s="9" t="n"/>
      <c r="C2395" s="12" t="n"/>
      <c r="D2395" s="11" t="n"/>
      <c r="E2395" s="11" t="n"/>
      <c r="F2395" s="11" t="n"/>
      <c r="G2395" s="11" t="n"/>
      <c r="H2395" s="11" t="n"/>
      <c r="I2395" s="9" t="n"/>
      <c r="J2395" s="9" t="n"/>
      <c r="K2395" s="9" t="n"/>
      <c r="L2395" s="9">
        <f>IF(COUNTA($A2395:$K2395)=0,"",IF(AND(IFERROR($H2395,0)&gt;0,LEN(TRIM($K2395&amp;""))&gt;0,IFERROR(LOOKUP(2,1/((LISTS!$M$2:$M$13&lt;&gt;"")*ISNUMBER(SEARCH(LISTS!$M$2:$M$13,$I2395))),LISTS!$N$2:$N$13),"NO")="SI"),"SI","NO"))</f>
        <v/>
      </c>
      <c r="M2395" s="9">
        <f>IF(COUNTA($A2395:$K2395)=0,"",IF($K2395&lt;&gt;"",IF(COUNTIF($K$19:$K2395,$K2395)&gt;1,"SI","NO"),IF(COUNTIFS($A$19:$A2395,$A2395,$C$19:$C2395,$C2395,$J$19:$J2395,$J2395,$D$19:$D2395,$D2395)&gt;1,"SI","NO")))</f>
        <v/>
      </c>
      <c r="N2395" s="11">
        <f>IF(COUNTA($A2395:$K2395)=0,"",IF(AND($L2395="SI",$M2395="NO"),IFERROR($H2395,0),0))</f>
        <v/>
      </c>
      <c r="O2395" s="9">
        <f>IF(COUNTA($A2395:$K2395)=0,"",IF($M2395="SI","CUFE o factura duplicada dentro del reporte; no se suma dos veces",IF(IFERROR($H2395,0)&lt;=0,"DIAN reporta valor susceptible 0",IF($L2395="NO",IFERROR(LOOKUP(2,1/((LISTS!$M$2:$M$13&lt;&gt;"")*ISNUMBER(SEARCH(LISTS!$M$2:$M$13,$I2395))),LISTS!$O$2:$O$13),"Medio de pago no elegible o no identificado por DIAN"),"Apta automaticamente por pago electronico y base positiva"))))</f>
        <v/>
      </c>
    </row>
    <row r="2396">
      <c r="A2396" s="9" t="n"/>
      <c r="B2396" s="9" t="n"/>
      <c r="C2396" s="12" t="n"/>
      <c r="D2396" s="11" t="n"/>
      <c r="E2396" s="11" t="n"/>
      <c r="F2396" s="11" t="n"/>
      <c r="G2396" s="11" t="n"/>
      <c r="H2396" s="11" t="n"/>
      <c r="I2396" s="9" t="n"/>
      <c r="J2396" s="9" t="n"/>
      <c r="K2396" s="9" t="n"/>
      <c r="L2396" s="9">
        <f>IF(COUNTA($A2396:$K2396)=0,"",IF(AND(IFERROR($H2396,0)&gt;0,LEN(TRIM($K2396&amp;""))&gt;0,IFERROR(LOOKUP(2,1/((LISTS!$M$2:$M$13&lt;&gt;"")*ISNUMBER(SEARCH(LISTS!$M$2:$M$13,$I2396))),LISTS!$N$2:$N$13),"NO")="SI"),"SI","NO"))</f>
        <v/>
      </c>
      <c r="M2396" s="9">
        <f>IF(COUNTA($A2396:$K2396)=0,"",IF($K2396&lt;&gt;"",IF(COUNTIF($K$19:$K2396,$K2396)&gt;1,"SI","NO"),IF(COUNTIFS($A$19:$A2396,$A2396,$C$19:$C2396,$C2396,$J$19:$J2396,$J2396,$D$19:$D2396,$D2396)&gt;1,"SI","NO")))</f>
        <v/>
      </c>
      <c r="N2396" s="11">
        <f>IF(COUNTA($A2396:$K2396)=0,"",IF(AND($L2396="SI",$M2396="NO"),IFERROR($H2396,0),0))</f>
        <v/>
      </c>
      <c r="O2396" s="9">
        <f>IF(COUNTA($A2396:$K2396)=0,"",IF($M2396="SI","CUFE o factura duplicada dentro del reporte; no se suma dos veces",IF(IFERROR($H2396,0)&lt;=0,"DIAN reporta valor susceptible 0",IF($L2396="NO",IFERROR(LOOKUP(2,1/((LISTS!$M$2:$M$13&lt;&gt;"")*ISNUMBER(SEARCH(LISTS!$M$2:$M$13,$I2396))),LISTS!$O$2:$O$13),"Medio de pago no elegible o no identificado por DIAN"),"Apta automaticamente por pago electronico y base positiva"))))</f>
        <v/>
      </c>
    </row>
    <row r="2397">
      <c r="A2397" s="9" t="n"/>
      <c r="B2397" s="9" t="n"/>
      <c r="C2397" s="12" t="n"/>
      <c r="D2397" s="11" t="n"/>
      <c r="E2397" s="11" t="n"/>
      <c r="F2397" s="11" t="n"/>
      <c r="G2397" s="11" t="n"/>
      <c r="H2397" s="11" t="n"/>
      <c r="I2397" s="9" t="n"/>
      <c r="J2397" s="9" t="n"/>
      <c r="K2397" s="9" t="n"/>
      <c r="L2397" s="9">
        <f>IF(COUNTA($A2397:$K2397)=0,"",IF(AND(IFERROR($H2397,0)&gt;0,LEN(TRIM($K2397&amp;""))&gt;0,IFERROR(LOOKUP(2,1/((LISTS!$M$2:$M$13&lt;&gt;"")*ISNUMBER(SEARCH(LISTS!$M$2:$M$13,$I2397))),LISTS!$N$2:$N$13),"NO")="SI"),"SI","NO"))</f>
        <v/>
      </c>
      <c r="M2397" s="9">
        <f>IF(COUNTA($A2397:$K2397)=0,"",IF($K2397&lt;&gt;"",IF(COUNTIF($K$19:$K2397,$K2397)&gt;1,"SI","NO"),IF(COUNTIFS($A$19:$A2397,$A2397,$C$19:$C2397,$C2397,$J$19:$J2397,$J2397,$D$19:$D2397,$D2397)&gt;1,"SI","NO")))</f>
        <v/>
      </c>
      <c r="N2397" s="11">
        <f>IF(COUNTA($A2397:$K2397)=0,"",IF(AND($L2397="SI",$M2397="NO"),IFERROR($H2397,0),0))</f>
        <v/>
      </c>
      <c r="O2397" s="9">
        <f>IF(COUNTA($A2397:$K2397)=0,"",IF($M2397="SI","CUFE o factura duplicada dentro del reporte; no se suma dos veces",IF(IFERROR($H2397,0)&lt;=0,"DIAN reporta valor susceptible 0",IF($L2397="NO",IFERROR(LOOKUP(2,1/((LISTS!$M$2:$M$13&lt;&gt;"")*ISNUMBER(SEARCH(LISTS!$M$2:$M$13,$I2397))),LISTS!$O$2:$O$13),"Medio de pago no elegible o no identificado por DIAN"),"Apta automaticamente por pago electronico y base positiva"))))</f>
        <v/>
      </c>
    </row>
    <row r="2398">
      <c r="A2398" s="9" t="n"/>
      <c r="B2398" s="9" t="n"/>
      <c r="C2398" s="12" t="n"/>
      <c r="D2398" s="11" t="n"/>
      <c r="E2398" s="11" t="n"/>
      <c r="F2398" s="11" t="n"/>
      <c r="G2398" s="11" t="n"/>
      <c r="H2398" s="11" t="n"/>
      <c r="I2398" s="9" t="n"/>
      <c r="J2398" s="9" t="n"/>
      <c r="K2398" s="9" t="n"/>
      <c r="L2398" s="9">
        <f>IF(COUNTA($A2398:$K2398)=0,"",IF(AND(IFERROR($H2398,0)&gt;0,LEN(TRIM($K2398&amp;""))&gt;0,IFERROR(LOOKUP(2,1/((LISTS!$M$2:$M$13&lt;&gt;"")*ISNUMBER(SEARCH(LISTS!$M$2:$M$13,$I2398))),LISTS!$N$2:$N$13),"NO")="SI"),"SI","NO"))</f>
        <v/>
      </c>
      <c r="M2398" s="9">
        <f>IF(COUNTA($A2398:$K2398)=0,"",IF($K2398&lt;&gt;"",IF(COUNTIF($K$19:$K2398,$K2398)&gt;1,"SI","NO"),IF(COUNTIFS($A$19:$A2398,$A2398,$C$19:$C2398,$C2398,$J$19:$J2398,$J2398,$D$19:$D2398,$D2398)&gt;1,"SI","NO")))</f>
        <v/>
      </c>
      <c r="N2398" s="11">
        <f>IF(COUNTA($A2398:$K2398)=0,"",IF(AND($L2398="SI",$M2398="NO"),IFERROR($H2398,0),0))</f>
        <v/>
      </c>
      <c r="O2398" s="9">
        <f>IF(COUNTA($A2398:$K2398)=0,"",IF($M2398="SI","CUFE o factura duplicada dentro del reporte; no se suma dos veces",IF(IFERROR($H2398,0)&lt;=0,"DIAN reporta valor susceptible 0",IF($L2398="NO",IFERROR(LOOKUP(2,1/((LISTS!$M$2:$M$13&lt;&gt;"")*ISNUMBER(SEARCH(LISTS!$M$2:$M$13,$I2398))),LISTS!$O$2:$O$13),"Medio de pago no elegible o no identificado por DIAN"),"Apta automaticamente por pago electronico y base positiva"))))</f>
        <v/>
      </c>
    </row>
    <row r="2399">
      <c r="A2399" s="9" t="n"/>
      <c r="B2399" s="9" t="n"/>
      <c r="C2399" s="12" t="n"/>
      <c r="D2399" s="11" t="n"/>
      <c r="E2399" s="11" t="n"/>
      <c r="F2399" s="11" t="n"/>
      <c r="G2399" s="11" t="n"/>
      <c r="H2399" s="11" t="n"/>
      <c r="I2399" s="9" t="n"/>
      <c r="J2399" s="9" t="n"/>
      <c r="K2399" s="9" t="n"/>
      <c r="L2399" s="9">
        <f>IF(COUNTA($A2399:$K2399)=0,"",IF(AND(IFERROR($H2399,0)&gt;0,LEN(TRIM($K2399&amp;""))&gt;0,IFERROR(LOOKUP(2,1/((LISTS!$M$2:$M$13&lt;&gt;"")*ISNUMBER(SEARCH(LISTS!$M$2:$M$13,$I2399))),LISTS!$N$2:$N$13),"NO")="SI"),"SI","NO"))</f>
        <v/>
      </c>
      <c r="M2399" s="9">
        <f>IF(COUNTA($A2399:$K2399)=0,"",IF($K2399&lt;&gt;"",IF(COUNTIF($K$19:$K2399,$K2399)&gt;1,"SI","NO"),IF(COUNTIFS($A$19:$A2399,$A2399,$C$19:$C2399,$C2399,$J$19:$J2399,$J2399,$D$19:$D2399,$D2399)&gt;1,"SI","NO")))</f>
        <v/>
      </c>
      <c r="N2399" s="11">
        <f>IF(COUNTA($A2399:$K2399)=0,"",IF(AND($L2399="SI",$M2399="NO"),IFERROR($H2399,0),0))</f>
        <v/>
      </c>
      <c r="O2399" s="9">
        <f>IF(COUNTA($A2399:$K2399)=0,"",IF($M2399="SI","CUFE o factura duplicada dentro del reporte; no se suma dos veces",IF(IFERROR($H2399,0)&lt;=0,"DIAN reporta valor susceptible 0",IF($L2399="NO",IFERROR(LOOKUP(2,1/((LISTS!$M$2:$M$13&lt;&gt;"")*ISNUMBER(SEARCH(LISTS!$M$2:$M$13,$I2399))),LISTS!$O$2:$O$13),"Medio de pago no elegible o no identificado por DIAN"),"Apta automaticamente por pago electronico y base positiva"))))</f>
        <v/>
      </c>
    </row>
    <row r="2400">
      <c r="A2400" s="9" t="n"/>
      <c r="B2400" s="9" t="n"/>
      <c r="C2400" s="12" t="n"/>
      <c r="D2400" s="11" t="n"/>
      <c r="E2400" s="11" t="n"/>
      <c r="F2400" s="11" t="n"/>
      <c r="G2400" s="11" t="n"/>
      <c r="H2400" s="11" t="n"/>
      <c r="I2400" s="9" t="n"/>
      <c r="J2400" s="9" t="n"/>
      <c r="K2400" s="9" t="n"/>
      <c r="L2400" s="9">
        <f>IF(COUNTA($A2400:$K2400)=0,"",IF(AND(IFERROR($H2400,0)&gt;0,LEN(TRIM($K2400&amp;""))&gt;0,IFERROR(LOOKUP(2,1/((LISTS!$M$2:$M$13&lt;&gt;"")*ISNUMBER(SEARCH(LISTS!$M$2:$M$13,$I2400))),LISTS!$N$2:$N$13),"NO")="SI"),"SI","NO"))</f>
        <v/>
      </c>
      <c r="M2400" s="9">
        <f>IF(COUNTA($A2400:$K2400)=0,"",IF($K2400&lt;&gt;"",IF(COUNTIF($K$19:$K2400,$K2400)&gt;1,"SI","NO"),IF(COUNTIFS($A$19:$A2400,$A2400,$C$19:$C2400,$C2400,$J$19:$J2400,$J2400,$D$19:$D2400,$D2400)&gt;1,"SI","NO")))</f>
        <v/>
      </c>
      <c r="N2400" s="11">
        <f>IF(COUNTA($A2400:$K2400)=0,"",IF(AND($L2400="SI",$M2400="NO"),IFERROR($H2400,0),0))</f>
        <v/>
      </c>
      <c r="O2400" s="9">
        <f>IF(COUNTA($A2400:$K2400)=0,"",IF($M2400="SI","CUFE o factura duplicada dentro del reporte; no se suma dos veces",IF(IFERROR($H2400,0)&lt;=0,"DIAN reporta valor susceptible 0",IF($L2400="NO",IFERROR(LOOKUP(2,1/((LISTS!$M$2:$M$13&lt;&gt;"")*ISNUMBER(SEARCH(LISTS!$M$2:$M$13,$I2400))),LISTS!$O$2:$O$13),"Medio de pago no elegible o no identificado por DIAN"),"Apta automaticamente por pago electronico y base positiva"))))</f>
        <v/>
      </c>
    </row>
    <row r="2401">
      <c r="A2401" s="9" t="n"/>
      <c r="B2401" s="9" t="n"/>
      <c r="C2401" s="12" t="n"/>
      <c r="D2401" s="11" t="n"/>
      <c r="E2401" s="11" t="n"/>
      <c r="F2401" s="11" t="n"/>
      <c r="G2401" s="11" t="n"/>
      <c r="H2401" s="11" t="n"/>
      <c r="I2401" s="9" t="n"/>
      <c r="J2401" s="9" t="n"/>
      <c r="K2401" s="9" t="n"/>
      <c r="L2401" s="9">
        <f>IF(COUNTA($A2401:$K2401)=0,"",IF(AND(IFERROR($H2401,0)&gt;0,LEN(TRIM($K2401&amp;""))&gt;0,IFERROR(LOOKUP(2,1/((LISTS!$M$2:$M$13&lt;&gt;"")*ISNUMBER(SEARCH(LISTS!$M$2:$M$13,$I2401))),LISTS!$N$2:$N$13),"NO")="SI"),"SI","NO"))</f>
        <v/>
      </c>
      <c r="M2401" s="9">
        <f>IF(COUNTA($A2401:$K2401)=0,"",IF($K2401&lt;&gt;"",IF(COUNTIF($K$19:$K2401,$K2401)&gt;1,"SI","NO"),IF(COUNTIFS($A$19:$A2401,$A2401,$C$19:$C2401,$C2401,$J$19:$J2401,$J2401,$D$19:$D2401,$D2401)&gt;1,"SI","NO")))</f>
        <v/>
      </c>
      <c r="N2401" s="11">
        <f>IF(COUNTA($A2401:$K2401)=0,"",IF(AND($L2401="SI",$M2401="NO"),IFERROR($H2401,0),0))</f>
        <v/>
      </c>
      <c r="O2401" s="9">
        <f>IF(COUNTA($A2401:$K2401)=0,"",IF($M2401="SI","CUFE o factura duplicada dentro del reporte; no se suma dos veces",IF(IFERROR($H2401,0)&lt;=0,"DIAN reporta valor susceptible 0",IF($L2401="NO",IFERROR(LOOKUP(2,1/((LISTS!$M$2:$M$13&lt;&gt;"")*ISNUMBER(SEARCH(LISTS!$M$2:$M$13,$I2401))),LISTS!$O$2:$O$13),"Medio de pago no elegible o no identificado por DIAN"),"Apta automaticamente por pago electronico y base positiva"))))</f>
        <v/>
      </c>
    </row>
    <row r="2402">
      <c r="A2402" s="9" t="n"/>
      <c r="B2402" s="9" t="n"/>
      <c r="C2402" s="12" t="n"/>
      <c r="D2402" s="11" t="n"/>
      <c r="E2402" s="11" t="n"/>
      <c r="F2402" s="11" t="n"/>
      <c r="G2402" s="11" t="n"/>
      <c r="H2402" s="11" t="n"/>
      <c r="I2402" s="9" t="n"/>
      <c r="J2402" s="9" t="n"/>
      <c r="K2402" s="9" t="n"/>
      <c r="L2402" s="9">
        <f>IF(COUNTA($A2402:$K2402)=0,"",IF(AND(IFERROR($H2402,0)&gt;0,LEN(TRIM($K2402&amp;""))&gt;0,IFERROR(LOOKUP(2,1/((LISTS!$M$2:$M$13&lt;&gt;"")*ISNUMBER(SEARCH(LISTS!$M$2:$M$13,$I2402))),LISTS!$N$2:$N$13),"NO")="SI"),"SI","NO"))</f>
        <v/>
      </c>
      <c r="M2402" s="9">
        <f>IF(COUNTA($A2402:$K2402)=0,"",IF($K2402&lt;&gt;"",IF(COUNTIF($K$19:$K2402,$K2402)&gt;1,"SI","NO"),IF(COUNTIFS($A$19:$A2402,$A2402,$C$19:$C2402,$C2402,$J$19:$J2402,$J2402,$D$19:$D2402,$D2402)&gt;1,"SI","NO")))</f>
        <v/>
      </c>
      <c r="N2402" s="11">
        <f>IF(COUNTA($A2402:$K2402)=0,"",IF(AND($L2402="SI",$M2402="NO"),IFERROR($H2402,0),0))</f>
        <v/>
      </c>
      <c r="O2402" s="9">
        <f>IF(COUNTA($A2402:$K2402)=0,"",IF($M2402="SI","CUFE o factura duplicada dentro del reporte; no se suma dos veces",IF(IFERROR($H2402,0)&lt;=0,"DIAN reporta valor susceptible 0",IF($L2402="NO",IFERROR(LOOKUP(2,1/((LISTS!$M$2:$M$13&lt;&gt;"")*ISNUMBER(SEARCH(LISTS!$M$2:$M$13,$I2402))),LISTS!$O$2:$O$13),"Medio de pago no elegible o no identificado por DIAN"),"Apta automaticamente por pago electronico y base positiva"))))</f>
        <v/>
      </c>
    </row>
    <row r="2403">
      <c r="A2403" s="9" t="n"/>
      <c r="B2403" s="9" t="n"/>
      <c r="C2403" s="12" t="n"/>
      <c r="D2403" s="11" t="n"/>
      <c r="E2403" s="11" t="n"/>
      <c r="F2403" s="11" t="n"/>
      <c r="G2403" s="11" t="n"/>
      <c r="H2403" s="11" t="n"/>
      <c r="I2403" s="9" t="n"/>
      <c r="J2403" s="9" t="n"/>
      <c r="K2403" s="9" t="n"/>
      <c r="L2403" s="9">
        <f>IF(COUNTA($A2403:$K2403)=0,"",IF(AND(IFERROR($H2403,0)&gt;0,LEN(TRIM($K2403&amp;""))&gt;0,IFERROR(LOOKUP(2,1/((LISTS!$M$2:$M$13&lt;&gt;"")*ISNUMBER(SEARCH(LISTS!$M$2:$M$13,$I2403))),LISTS!$N$2:$N$13),"NO")="SI"),"SI","NO"))</f>
        <v/>
      </c>
      <c r="M2403" s="9">
        <f>IF(COUNTA($A2403:$K2403)=0,"",IF($K2403&lt;&gt;"",IF(COUNTIF($K$19:$K2403,$K2403)&gt;1,"SI","NO"),IF(COUNTIFS($A$19:$A2403,$A2403,$C$19:$C2403,$C2403,$J$19:$J2403,$J2403,$D$19:$D2403,$D2403)&gt;1,"SI","NO")))</f>
        <v/>
      </c>
      <c r="N2403" s="11">
        <f>IF(COUNTA($A2403:$K2403)=0,"",IF(AND($L2403="SI",$M2403="NO"),IFERROR($H2403,0),0))</f>
        <v/>
      </c>
      <c r="O2403" s="9">
        <f>IF(COUNTA($A2403:$K2403)=0,"",IF($M2403="SI","CUFE o factura duplicada dentro del reporte; no se suma dos veces",IF(IFERROR($H2403,0)&lt;=0,"DIAN reporta valor susceptible 0",IF($L2403="NO",IFERROR(LOOKUP(2,1/((LISTS!$M$2:$M$13&lt;&gt;"")*ISNUMBER(SEARCH(LISTS!$M$2:$M$13,$I2403))),LISTS!$O$2:$O$13),"Medio de pago no elegible o no identificado por DIAN"),"Apta automaticamente por pago electronico y base positiva"))))</f>
        <v/>
      </c>
    </row>
    <row r="2404">
      <c r="A2404" s="9" t="n"/>
      <c r="B2404" s="9" t="n"/>
      <c r="C2404" s="12" t="n"/>
      <c r="D2404" s="11" t="n"/>
      <c r="E2404" s="11" t="n"/>
      <c r="F2404" s="11" t="n"/>
      <c r="G2404" s="11" t="n"/>
      <c r="H2404" s="11" t="n"/>
      <c r="I2404" s="9" t="n"/>
      <c r="J2404" s="9" t="n"/>
      <c r="K2404" s="9" t="n"/>
      <c r="L2404" s="9">
        <f>IF(COUNTA($A2404:$K2404)=0,"",IF(AND(IFERROR($H2404,0)&gt;0,LEN(TRIM($K2404&amp;""))&gt;0,IFERROR(LOOKUP(2,1/((LISTS!$M$2:$M$13&lt;&gt;"")*ISNUMBER(SEARCH(LISTS!$M$2:$M$13,$I2404))),LISTS!$N$2:$N$13),"NO")="SI"),"SI","NO"))</f>
        <v/>
      </c>
      <c r="M2404" s="9">
        <f>IF(COUNTA($A2404:$K2404)=0,"",IF($K2404&lt;&gt;"",IF(COUNTIF($K$19:$K2404,$K2404)&gt;1,"SI","NO"),IF(COUNTIFS($A$19:$A2404,$A2404,$C$19:$C2404,$C2404,$J$19:$J2404,$J2404,$D$19:$D2404,$D2404)&gt;1,"SI","NO")))</f>
        <v/>
      </c>
      <c r="N2404" s="11">
        <f>IF(COUNTA($A2404:$K2404)=0,"",IF(AND($L2404="SI",$M2404="NO"),IFERROR($H2404,0),0))</f>
        <v/>
      </c>
      <c r="O2404" s="9">
        <f>IF(COUNTA($A2404:$K2404)=0,"",IF($M2404="SI","CUFE o factura duplicada dentro del reporte; no se suma dos veces",IF(IFERROR($H2404,0)&lt;=0,"DIAN reporta valor susceptible 0",IF($L2404="NO",IFERROR(LOOKUP(2,1/((LISTS!$M$2:$M$13&lt;&gt;"")*ISNUMBER(SEARCH(LISTS!$M$2:$M$13,$I2404))),LISTS!$O$2:$O$13),"Medio de pago no elegible o no identificado por DIAN"),"Apta automaticamente por pago electronico y base positiva"))))</f>
        <v/>
      </c>
    </row>
    <row r="2405">
      <c r="A2405" s="9" t="n"/>
      <c r="B2405" s="9" t="n"/>
      <c r="C2405" s="12" t="n"/>
      <c r="D2405" s="11" t="n"/>
      <c r="E2405" s="11" t="n"/>
      <c r="F2405" s="11" t="n"/>
      <c r="G2405" s="11" t="n"/>
      <c r="H2405" s="11" t="n"/>
      <c r="I2405" s="9" t="n"/>
      <c r="J2405" s="9" t="n"/>
      <c r="K2405" s="9" t="n"/>
      <c r="L2405" s="9">
        <f>IF(COUNTA($A2405:$K2405)=0,"",IF(AND(IFERROR($H2405,0)&gt;0,LEN(TRIM($K2405&amp;""))&gt;0,IFERROR(LOOKUP(2,1/((LISTS!$M$2:$M$13&lt;&gt;"")*ISNUMBER(SEARCH(LISTS!$M$2:$M$13,$I2405))),LISTS!$N$2:$N$13),"NO")="SI"),"SI","NO"))</f>
        <v/>
      </c>
      <c r="M2405" s="9">
        <f>IF(COUNTA($A2405:$K2405)=0,"",IF($K2405&lt;&gt;"",IF(COUNTIF($K$19:$K2405,$K2405)&gt;1,"SI","NO"),IF(COUNTIFS($A$19:$A2405,$A2405,$C$19:$C2405,$C2405,$J$19:$J2405,$J2405,$D$19:$D2405,$D2405)&gt;1,"SI","NO")))</f>
        <v/>
      </c>
      <c r="N2405" s="11">
        <f>IF(COUNTA($A2405:$K2405)=0,"",IF(AND($L2405="SI",$M2405="NO"),IFERROR($H2405,0),0))</f>
        <v/>
      </c>
      <c r="O2405" s="9">
        <f>IF(COUNTA($A2405:$K2405)=0,"",IF($M2405="SI","CUFE o factura duplicada dentro del reporte; no se suma dos veces",IF(IFERROR($H2405,0)&lt;=0,"DIAN reporta valor susceptible 0",IF($L2405="NO",IFERROR(LOOKUP(2,1/((LISTS!$M$2:$M$13&lt;&gt;"")*ISNUMBER(SEARCH(LISTS!$M$2:$M$13,$I2405))),LISTS!$O$2:$O$13),"Medio de pago no elegible o no identificado por DIAN"),"Apta automaticamente por pago electronico y base positiva"))))</f>
        <v/>
      </c>
    </row>
    <row r="2406">
      <c r="A2406" s="9" t="n"/>
      <c r="B2406" s="9" t="n"/>
      <c r="C2406" s="12" t="n"/>
      <c r="D2406" s="11" t="n"/>
      <c r="E2406" s="11" t="n"/>
      <c r="F2406" s="11" t="n"/>
      <c r="G2406" s="11" t="n"/>
      <c r="H2406" s="11" t="n"/>
      <c r="I2406" s="9" t="n"/>
      <c r="J2406" s="9" t="n"/>
      <c r="K2406" s="9" t="n"/>
      <c r="L2406" s="9">
        <f>IF(COUNTA($A2406:$K2406)=0,"",IF(AND(IFERROR($H2406,0)&gt;0,LEN(TRIM($K2406&amp;""))&gt;0,IFERROR(LOOKUP(2,1/((LISTS!$M$2:$M$13&lt;&gt;"")*ISNUMBER(SEARCH(LISTS!$M$2:$M$13,$I2406))),LISTS!$N$2:$N$13),"NO")="SI"),"SI","NO"))</f>
        <v/>
      </c>
      <c r="M2406" s="9">
        <f>IF(COUNTA($A2406:$K2406)=0,"",IF($K2406&lt;&gt;"",IF(COUNTIF($K$19:$K2406,$K2406)&gt;1,"SI","NO"),IF(COUNTIFS($A$19:$A2406,$A2406,$C$19:$C2406,$C2406,$J$19:$J2406,$J2406,$D$19:$D2406,$D2406)&gt;1,"SI","NO")))</f>
        <v/>
      </c>
      <c r="N2406" s="11">
        <f>IF(COUNTA($A2406:$K2406)=0,"",IF(AND($L2406="SI",$M2406="NO"),IFERROR($H2406,0),0))</f>
        <v/>
      </c>
      <c r="O2406" s="9">
        <f>IF(COUNTA($A2406:$K2406)=0,"",IF($M2406="SI","CUFE o factura duplicada dentro del reporte; no se suma dos veces",IF(IFERROR($H2406,0)&lt;=0,"DIAN reporta valor susceptible 0",IF($L2406="NO",IFERROR(LOOKUP(2,1/((LISTS!$M$2:$M$13&lt;&gt;"")*ISNUMBER(SEARCH(LISTS!$M$2:$M$13,$I2406))),LISTS!$O$2:$O$13),"Medio de pago no elegible o no identificado por DIAN"),"Apta automaticamente por pago electronico y base positiva"))))</f>
        <v/>
      </c>
    </row>
    <row r="2407">
      <c r="A2407" s="9" t="n"/>
      <c r="B2407" s="9" t="n"/>
      <c r="C2407" s="12" t="n"/>
      <c r="D2407" s="11" t="n"/>
      <c r="E2407" s="11" t="n"/>
      <c r="F2407" s="11" t="n"/>
      <c r="G2407" s="11" t="n"/>
      <c r="H2407" s="11" t="n"/>
      <c r="I2407" s="9" t="n"/>
      <c r="J2407" s="9" t="n"/>
      <c r="K2407" s="9" t="n"/>
      <c r="L2407" s="9">
        <f>IF(COUNTA($A2407:$K2407)=0,"",IF(AND(IFERROR($H2407,0)&gt;0,LEN(TRIM($K2407&amp;""))&gt;0,IFERROR(LOOKUP(2,1/((LISTS!$M$2:$M$13&lt;&gt;"")*ISNUMBER(SEARCH(LISTS!$M$2:$M$13,$I2407))),LISTS!$N$2:$N$13),"NO")="SI"),"SI","NO"))</f>
        <v/>
      </c>
      <c r="M2407" s="9">
        <f>IF(COUNTA($A2407:$K2407)=0,"",IF($K2407&lt;&gt;"",IF(COUNTIF($K$19:$K2407,$K2407)&gt;1,"SI","NO"),IF(COUNTIFS($A$19:$A2407,$A2407,$C$19:$C2407,$C2407,$J$19:$J2407,$J2407,$D$19:$D2407,$D2407)&gt;1,"SI","NO")))</f>
        <v/>
      </c>
      <c r="N2407" s="11">
        <f>IF(COUNTA($A2407:$K2407)=0,"",IF(AND($L2407="SI",$M2407="NO"),IFERROR($H2407,0),0))</f>
        <v/>
      </c>
      <c r="O2407" s="9">
        <f>IF(COUNTA($A2407:$K2407)=0,"",IF($M2407="SI","CUFE o factura duplicada dentro del reporte; no se suma dos veces",IF(IFERROR($H2407,0)&lt;=0,"DIAN reporta valor susceptible 0",IF($L2407="NO",IFERROR(LOOKUP(2,1/((LISTS!$M$2:$M$13&lt;&gt;"")*ISNUMBER(SEARCH(LISTS!$M$2:$M$13,$I2407))),LISTS!$O$2:$O$13),"Medio de pago no elegible o no identificado por DIAN"),"Apta automaticamente por pago electronico y base positiva"))))</f>
        <v/>
      </c>
    </row>
    <row r="2408">
      <c r="A2408" s="9" t="n"/>
      <c r="B2408" s="9" t="n"/>
      <c r="C2408" s="12" t="n"/>
      <c r="D2408" s="11" t="n"/>
      <c r="E2408" s="11" t="n"/>
      <c r="F2408" s="11" t="n"/>
      <c r="G2408" s="11" t="n"/>
      <c r="H2408" s="11" t="n"/>
      <c r="I2408" s="9" t="n"/>
      <c r="J2408" s="9" t="n"/>
      <c r="K2408" s="9" t="n"/>
      <c r="L2408" s="9">
        <f>IF(COUNTA($A2408:$K2408)=0,"",IF(AND(IFERROR($H2408,0)&gt;0,LEN(TRIM($K2408&amp;""))&gt;0,IFERROR(LOOKUP(2,1/((LISTS!$M$2:$M$13&lt;&gt;"")*ISNUMBER(SEARCH(LISTS!$M$2:$M$13,$I2408))),LISTS!$N$2:$N$13),"NO")="SI"),"SI","NO"))</f>
        <v/>
      </c>
      <c r="M2408" s="9">
        <f>IF(COUNTA($A2408:$K2408)=0,"",IF($K2408&lt;&gt;"",IF(COUNTIF($K$19:$K2408,$K2408)&gt;1,"SI","NO"),IF(COUNTIFS($A$19:$A2408,$A2408,$C$19:$C2408,$C2408,$J$19:$J2408,$J2408,$D$19:$D2408,$D2408)&gt;1,"SI","NO")))</f>
        <v/>
      </c>
      <c r="N2408" s="11">
        <f>IF(COUNTA($A2408:$K2408)=0,"",IF(AND($L2408="SI",$M2408="NO"),IFERROR($H2408,0),0))</f>
        <v/>
      </c>
      <c r="O2408" s="9">
        <f>IF(COUNTA($A2408:$K2408)=0,"",IF($M2408="SI","CUFE o factura duplicada dentro del reporte; no se suma dos veces",IF(IFERROR($H2408,0)&lt;=0,"DIAN reporta valor susceptible 0",IF($L2408="NO",IFERROR(LOOKUP(2,1/((LISTS!$M$2:$M$13&lt;&gt;"")*ISNUMBER(SEARCH(LISTS!$M$2:$M$13,$I2408))),LISTS!$O$2:$O$13),"Medio de pago no elegible o no identificado por DIAN"),"Apta automaticamente por pago electronico y base positiva"))))</f>
        <v/>
      </c>
    </row>
    <row r="2409">
      <c r="A2409" s="9" t="n"/>
      <c r="B2409" s="9" t="n"/>
      <c r="C2409" s="12" t="n"/>
      <c r="D2409" s="11" t="n"/>
      <c r="E2409" s="11" t="n"/>
      <c r="F2409" s="11" t="n"/>
      <c r="G2409" s="11" t="n"/>
      <c r="H2409" s="11" t="n"/>
      <c r="I2409" s="9" t="n"/>
      <c r="J2409" s="9" t="n"/>
      <c r="K2409" s="9" t="n"/>
      <c r="L2409" s="9">
        <f>IF(COUNTA($A2409:$K2409)=0,"",IF(AND(IFERROR($H2409,0)&gt;0,LEN(TRIM($K2409&amp;""))&gt;0,IFERROR(LOOKUP(2,1/((LISTS!$M$2:$M$13&lt;&gt;"")*ISNUMBER(SEARCH(LISTS!$M$2:$M$13,$I2409))),LISTS!$N$2:$N$13),"NO")="SI"),"SI","NO"))</f>
        <v/>
      </c>
      <c r="M2409" s="9">
        <f>IF(COUNTA($A2409:$K2409)=0,"",IF($K2409&lt;&gt;"",IF(COUNTIF($K$19:$K2409,$K2409)&gt;1,"SI","NO"),IF(COUNTIFS($A$19:$A2409,$A2409,$C$19:$C2409,$C2409,$J$19:$J2409,$J2409,$D$19:$D2409,$D2409)&gt;1,"SI","NO")))</f>
        <v/>
      </c>
      <c r="N2409" s="11">
        <f>IF(COUNTA($A2409:$K2409)=0,"",IF(AND($L2409="SI",$M2409="NO"),IFERROR($H2409,0),0))</f>
        <v/>
      </c>
      <c r="O2409" s="9">
        <f>IF(COUNTA($A2409:$K2409)=0,"",IF($M2409="SI","CUFE o factura duplicada dentro del reporte; no se suma dos veces",IF(IFERROR($H2409,0)&lt;=0,"DIAN reporta valor susceptible 0",IF($L2409="NO",IFERROR(LOOKUP(2,1/((LISTS!$M$2:$M$13&lt;&gt;"")*ISNUMBER(SEARCH(LISTS!$M$2:$M$13,$I2409))),LISTS!$O$2:$O$13),"Medio de pago no elegible o no identificado por DIAN"),"Apta automaticamente por pago electronico y base positiva"))))</f>
        <v/>
      </c>
    </row>
    <row r="2410">
      <c r="A2410" s="9" t="n"/>
      <c r="B2410" s="9" t="n"/>
      <c r="C2410" s="12" t="n"/>
      <c r="D2410" s="11" t="n"/>
      <c r="E2410" s="11" t="n"/>
      <c r="F2410" s="11" t="n"/>
      <c r="G2410" s="11" t="n"/>
      <c r="H2410" s="11" t="n"/>
      <c r="I2410" s="9" t="n"/>
      <c r="J2410" s="9" t="n"/>
      <c r="K2410" s="9" t="n"/>
      <c r="L2410" s="9">
        <f>IF(COUNTA($A2410:$K2410)=0,"",IF(AND(IFERROR($H2410,0)&gt;0,LEN(TRIM($K2410&amp;""))&gt;0,IFERROR(LOOKUP(2,1/((LISTS!$M$2:$M$13&lt;&gt;"")*ISNUMBER(SEARCH(LISTS!$M$2:$M$13,$I2410))),LISTS!$N$2:$N$13),"NO")="SI"),"SI","NO"))</f>
        <v/>
      </c>
      <c r="M2410" s="9">
        <f>IF(COUNTA($A2410:$K2410)=0,"",IF($K2410&lt;&gt;"",IF(COUNTIF($K$19:$K2410,$K2410)&gt;1,"SI","NO"),IF(COUNTIFS($A$19:$A2410,$A2410,$C$19:$C2410,$C2410,$J$19:$J2410,$J2410,$D$19:$D2410,$D2410)&gt;1,"SI","NO")))</f>
        <v/>
      </c>
      <c r="N2410" s="11">
        <f>IF(COUNTA($A2410:$K2410)=0,"",IF(AND($L2410="SI",$M2410="NO"),IFERROR($H2410,0),0))</f>
        <v/>
      </c>
      <c r="O2410" s="9">
        <f>IF(COUNTA($A2410:$K2410)=0,"",IF($M2410="SI","CUFE o factura duplicada dentro del reporte; no se suma dos veces",IF(IFERROR($H2410,0)&lt;=0,"DIAN reporta valor susceptible 0",IF($L2410="NO",IFERROR(LOOKUP(2,1/((LISTS!$M$2:$M$13&lt;&gt;"")*ISNUMBER(SEARCH(LISTS!$M$2:$M$13,$I2410))),LISTS!$O$2:$O$13),"Medio de pago no elegible o no identificado por DIAN"),"Apta automaticamente por pago electronico y base positiva"))))</f>
        <v/>
      </c>
    </row>
    <row r="2411">
      <c r="A2411" s="9" t="n"/>
      <c r="B2411" s="9" t="n"/>
      <c r="C2411" s="12" t="n"/>
      <c r="D2411" s="11" t="n"/>
      <c r="E2411" s="11" t="n"/>
      <c r="F2411" s="11" t="n"/>
      <c r="G2411" s="11" t="n"/>
      <c r="H2411" s="11" t="n"/>
      <c r="I2411" s="9" t="n"/>
      <c r="J2411" s="9" t="n"/>
      <c r="K2411" s="9" t="n"/>
      <c r="L2411" s="9">
        <f>IF(COUNTA($A2411:$K2411)=0,"",IF(AND(IFERROR($H2411,0)&gt;0,LEN(TRIM($K2411&amp;""))&gt;0,IFERROR(LOOKUP(2,1/((LISTS!$M$2:$M$13&lt;&gt;"")*ISNUMBER(SEARCH(LISTS!$M$2:$M$13,$I2411))),LISTS!$N$2:$N$13),"NO")="SI"),"SI","NO"))</f>
        <v/>
      </c>
      <c r="M2411" s="9">
        <f>IF(COUNTA($A2411:$K2411)=0,"",IF($K2411&lt;&gt;"",IF(COUNTIF($K$19:$K2411,$K2411)&gt;1,"SI","NO"),IF(COUNTIFS($A$19:$A2411,$A2411,$C$19:$C2411,$C2411,$J$19:$J2411,$J2411,$D$19:$D2411,$D2411)&gt;1,"SI","NO")))</f>
        <v/>
      </c>
      <c r="N2411" s="11">
        <f>IF(COUNTA($A2411:$K2411)=0,"",IF(AND($L2411="SI",$M2411="NO"),IFERROR($H2411,0),0))</f>
        <v/>
      </c>
      <c r="O2411" s="9">
        <f>IF(COUNTA($A2411:$K2411)=0,"",IF($M2411="SI","CUFE o factura duplicada dentro del reporte; no se suma dos veces",IF(IFERROR($H2411,0)&lt;=0,"DIAN reporta valor susceptible 0",IF($L2411="NO",IFERROR(LOOKUP(2,1/((LISTS!$M$2:$M$13&lt;&gt;"")*ISNUMBER(SEARCH(LISTS!$M$2:$M$13,$I2411))),LISTS!$O$2:$O$13),"Medio de pago no elegible o no identificado por DIAN"),"Apta automaticamente por pago electronico y base positiva"))))</f>
        <v/>
      </c>
    </row>
    <row r="2412">
      <c r="A2412" s="9" t="n"/>
      <c r="B2412" s="9" t="n"/>
      <c r="C2412" s="12" t="n"/>
      <c r="D2412" s="11" t="n"/>
      <c r="E2412" s="11" t="n"/>
      <c r="F2412" s="11" t="n"/>
      <c r="G2412" s="11" t="n"/>
      <c r="H2412" s="11" t="n"/>
      <c r="I2412" s="9" t="n"/>
      <c r="J2412" s="9" t="n"/>
      <c r="K2412" s="9" t="n"/>
      <c r="L2412" s="9">
        <f>IF(COUNTA($A2412:$K2412)=0,"",IF(AND(IFERROR($H2412,0)&gt;0,LEN(TRIM($K2412&amp;""))&gt;0,IFERROR(LOOKUP(2,1/((LISTS!$M$2:$M$13&lt;&gt;"")*ISNUMBER(SEARCH(LISTS!$M$2:$M$13,$I2412))),LISTS!$N$2:$N$13),"NO")="SI"),"SI","NO"))</f>
        <v/>
      </c>
      <c r="M2412" s="9">
        <f>IF(COUNTA($A2412:$K2412)=0,"",IF($K2412&lt;&gt;"",IF(COUNTIF($K$19:$K2412,$K2412)&gt;1,"SI","NO"),IF(COUNTIFS($A$19:$A2412,$A2412,$C$19:$C2412,$C2412,$J$19:$J2412,$J2412,$D$19:$D2412,$D2412)&gt;1,"SI","NO")))</f>
        <v/>
      </c>
      <c r="N2412" s="11">
        <f>IF(COUNTA($A2412:$K2412)=0,"",IF(AND($L2412="SI",$M2412="NO"),IFERROR($H2412,0),0))</f>
        <v/>
      </c>
      <c r="O2412" s="9">
        <f>IF(COUNTA($A2412:$K2412)=0,"",IF($M2412="SI","CUFE o factura duplicada dentro del reporte; no se suma dos veces",IF(IFERROR($H2412,0)&lt;=0,"DIAN reporta valor susceptible 0",IF($L2412="NO",IFERROR(LOOKUP(2,1/((LISTS!$M$2:$M$13&lt;&gt;"")*ISNUMBER(SEARCH(LISTS!$M$2:$M$13,$I2412))),LISTS!$O$2:$O$13),"Medio de pago no elegible o no identificado por DIAN"),"Apta automaticamente por pago electronico y base positiva"))))</f>
        <v/>
      </c>
    </row>
    <row r="2413">
      <c r="A2413" s="9" t="n"/>
      <c r="B2413" s="9" t="n"/>
      <c r="C2413" s="12" t="n"/>
      <c r="D2413" s="11" t="n"/>
      <c r="E2413" s="11" t="n"/>
      <c r="F2413" s="11" t="n"/>
      <c r="G2413" s="11" t="n"/>
      <c r="H2413" s="11" t="n"/>
      <c r="I2413" s="9" t="n"/>
      <c r="J2413" s="9" t="n"/>
      <c r="K2413" s="9" t="n"/>
      <c r="L2413" s="9">
        <f>IF(COUNTA($A2413:$K2413)=0,"",IF(AND(IFERROR($H2413,0)&gt;0,LEN(TRIM($K2413&amp;""))&gt;0,IFERROR(LOOKUP(2,1/((LISTS!$M$2:$M$13&lt;&gt;"")*ISNUMBER(SEARCH(LISTS!$M$2:$M$13,$I2413))),LISTS!$N$2:$N$13),"NO")="SI"),"SI","NO"))</f>
        <v/>
      </c>
      <c r="M2413" s="9">
        <f>IF(COUNTA($A2413:$K2413)=0,"",IF($K2413&lt;&gt;"",IF(COUNTIF($K$19:$K2413,$K2413)&gt;1,"SI","NO"),IF(COUNTIFS($A$19:$A2413,$A2413,$C$19:$C2413,$C2413,$J$19:$J2413,$J2413,$D$19:$D2413,$D2413)&gt;1,"SI","NO")))</f>
        <v/>
      </c>
      <c r="N2413" s="11">
        <f>IF(COUNTA($A2413:$K2413)=0,"",IF(AND($L2413="SI",$M2413="NO"),IFERROR($H2413,0),0))</f>
        <v/>
      </c>
      <c r="O2413" s="9">
        <f>IF(COUNTA($A2413:$K2413)=0,"",IF($M2413="SI","CUFE o factura duplicada dentro del reporte; no se suma dos veces",IF(IFERROR($H2413,0)&lt;=0,"DIAN reporta valor susceptible 0",IF($L2413="NO",IFERROR(LOOKUP(2,1/((LISTS!$M$2:$M$13&lt;&gt;"")*ISNUMBER(SEARCH(LISTS!$M$2:$M$13,$I2413))),LISTS!$O$2:$O$13),"Medio de pago no elegible o no identificado por DIAN"),"Apta automaticamente por pago electronico y base positiva"))))</f>
        <v/>
      </c>
    </row>
    <row r="2414">
      <c r="A2414" s="9" t="n"/>
      <c r="B2414" s="9" t="n"/>
      <c r="C2414" s="12" t="n"/>
      <c r="D2414" s="11" t="n"/>
      <c r="E2414" s="11" t="n"/>
      <c r="F2414" s="11" t="n"/>
      <c r="G2414" s="11" t="n"/>
      <c r="H2414" s="11" t="n"/>
      <c r="I2414" s="9" t="n"/>
      <c r="J2414" s="9" t="n"/>
      <c r="K2414" s="9" t="n"/>
      <c r="L2414" s="9">
        <f>IF(COUNTA($A2414:$K2414)=0,"",IF(AND(IFERROR($H2414,0)&gt;0,LEN(TRIM($K2414&amp;""))&gt;0,IFERROR(LOOKUP(2,1/((LISTS!$M$2:$M$13&lt;&gt;"")*ISNUMBER(SEARCH(LISTS!$M$2:$M$13,$I2414))),LISTS!$N$2:$N$13),"NO")="SI"),"SI","NO"))</f>
        <v/>
      </c>
      <c r="M2414" s="9">
        <f>IF(COUNTA($A2414:$K2414)=0,"",IF($K2414&lt;&gt;"",IF(COUNTIF($K$19:$K2414,$K2414)&gt;1,"SI","NO"),IF(COUNTIFS($A$19:$A2414,$A2414,$C$19:$C2414,$C2414,$J$19:$J2414,$J2414,$D$19:$D2414,$D2414)&gt;1,"SI","NO")))</f>
        <v/>
      </c>
      <c r="N2414" s="11">
        <f>IF(COUNTA($A2414:$K2414)=0,"",IF(AND($L2414="SI",$M2414="NO"),IFERROR($H2414,0),0))</f>
        <v/>
      </c>
      <c r="O2414" s="9">
        <f>IF(COUNTA($A2414:$K2414)=0,"",IF($M2414="SI","CUFE o factura duplicada dentro del reporte; no se suma dos veces",IF(IFERROR($H2414,0)&lt;=0,"DIAN reporta valor susceptible 0",IF($L2414="NO",IFERROR(LOOKUP(2,1/((LISTS!$M$2:$M$13&lt;&gt;"")*ISNUMBER(SEARCH(LISTS!$M$2:$M$13,$I2414))),LISTS!$O$2:$O$13),"Medio de pago no elegible o no identificado por DIAN"),"Apta automaticamente por pago electronico y base positiva"))))</f>
        <v/>
      </c>
    </row>
    <row r="2415">
      <c r="A2415" s="9" t="n"/>
      <c r="B2415" s="9" t="n"/>
      <c r="C2415" s="12" t="n"/>
      <c r="D2415" s="11" t="n"/>
      <c r="E2415" s="11" t="n"/>
      <c r="F2415" s="11" t="n"/>
      <c r="G2415" s="11" t="n"/>
      <c r="H2415" s="11" t="n"/>
      <c r="I2415" s="9" t="n"/>
      <c r="J2415" s="9" t="n"/>
      <c r="K2415" s="9" t="n"/>
      <c r="L2415" s="9">
        <f>IF(COUNTA($A2415:$K2415)=0,"",IF(AND(IFERROR($H2415,0)&gt;0,LEN(TRIM($K2415&amp;""))&gt;0,IFERROR(LOOKUP(2,1/((LISTS!$M$2:$M$13&lt;&gt;"")*ISNUMBER(SEARCH(LISTS!$M$2:$M$13,$I2415))),LISTS!$N$2:$N$13),"NO")="SI"),"SI","NO"))</f>
        <v/>
      </c>
      <c r="M2415" s="9">
        <f>IF(COUNTA($A2415:$K2415)=0,"",IF($K2415&lt;&gt;"",IF(COUNTIF($K$19:$K2415,$K2415)&gt;1,"SI","NO"),IF(COUNTIFS($A$19:$A2415,$A2415,$C$19:$C2415,$C2415,$J$19:$J2415,$J2415,$D$19:$D2415,$D2415)&gt;1,"SI","NO")))</f>
        <v/>
      </c>
      <c r="N2415" s="11">
        <f>IF(COUNTA($A2415:$K2415)=0,"",IF(AND($L2415="SI",$M2415="NO"),IFERROR($H2415,0),0))</f>
        <v/>
      </c>
      <c r="O2415" s="9">
        <f>IF(COUNTA($A2415:$K2415)=0,"",IF($M2415="SI","CUFE o factura duplicada dentro del reporte; no se suma dos veces",IF(IFERROR($H2415,0)&lt;=0,"DIAN reporta valor susceptible 0",IF($L2415="NO",IFERROR(LOOKUP(2,1/((LISTS!$M$2:$M$13&lt;&gt;"")*ISNUMBER(SEARCH(LISTS!$M$2:$M$13,$I2415))),LISTS!$O$2:$O$13),"Medio de pago no elegible o no identificado por DIAN"),"Apta automaticamente por pago electronico y base positiva"))))</f>
        <v/>
      </c>
    </row>
    <row r="2416">
      <c r="A2416" s="9" t="n"/>
      <c r="B2416" s="9" t="n"/>
      <c r="C2416" s="12" t="n"/>
      <c r="D2416" s="11" t="n"/>
      <c r="E2416" s="11" t="n"/>
      <c r="F2416" s="11" t="n"/>
      <c r="G2416" s="11" t="n"/>
      <c r="H2416" s="11" t="n"/>
      <c r="I2416" s="9" t="n"/>
      <c r="J2416" s="9" t="n"/>
      <c r="K2416" s="9" t="n"/>
      <c r="L2416" s="9">
        <f>IF(COUNTA($A2416:$K2416)=0,"",IF(AND(IFERROR($H2416,0)&gt;0,LEN(TRIM($K2416&amp;""))&gt;0,IFERROR(LOOKUP(2,1/((LISTS!$M$2:$M$13&lt;&gt;"")*ISNUMBER(SEARCH(LISTS!$M$2:$M$13,$I2416))),LISTS!$N$2:$N$13),"NO")="SI"),"SI","NO"))</f>
        <v/>
      </c>
      <c r="M2416" s="9">
        <f>IF(COUNTA($A2416:$K2416)=0,"",IF($K2416&lt;&gt;"",IF(COUNTIF($K$19:$K2416,$K2416)&gt;1,"SI","NO"),IF(COUNTIFS($A$19:$A2416,$A2416,$C$19:$C2416,$C2416,$J$19:$J2416,$J2416,$D$19:$D2416,$D2416)&gt;1,"SI","NO")))</f>
        <v/>
      </c>
      <c r="N2416" s="11">
        <f>IF(COUNTA($A2416:$K2416)=0,"",IF(AND($L2416="SI",$M2416="NO"),IFERROR($H2416,0),0))</f>
        <v/>
      </c>
      <c r="O2416" s="9">
        <f>IF(COUNTA($A2416:$K2416)=0,"",IF($M2416="SI","CUFE o factura duplicada dentro del reporte; no se suma dos veces",IF(IFERROR($H2416,0)&lt;=0,"DIAN reporta valor susceptible 0",IF($L2416="NO",IFERROR(LOOKUP(2,1/((LISTS!$M$2:$M$13&lt;&gt;"")*ISNUMBER(SEARCH(LISTS!$M$2:$M$13,$I2416))),LISTS!$O$2:$O$13),"Medio de pago no elegible o no identificado por DIAN"),"Apta automaticamente por pago electronico y base positiva"))))</f>
        <v/>
      </c>
    </row>
    <row r="2417">
      <c r="A2417" s="9" t="n"/>
      <c r="B2417" s="9" t="n"/>
      <c r="C2417" s="12" t="n"/>
      <c r="D2417" s="11" t="n"/>
      <c r="E2417" s="11" t="n"/>
      <c r="F2417" s="11" t="n"/>
      <c r="G2417" s="11" t="n"/>
      <c r="H2417" s="11" t="n"/>
      <c r="I2417" s="9" t="n"/>
      <c r="J2417" s="9" t="n"/>
      <c r="K2417" s="9" t="n"/>
      <c r="L2417" s="9">
        <f>IF(COUNTA($A2417:$K2417)=0,"",IF(AND(IFERROR($H2417,0)&gt;0,LEN(TRIM($K2417&amp;""))&gt;0,IFERROR(LOOKUP(2,1/((LISTS!$M$2:$M$13&lt;&gt;"")*ISNUMBER(SEARCH(LISTS!$M$2:$M$13,$I2417))),LISTS!$N$2:$N$13),"NO")="SI"),"SI","NO"))</f>
        <v/>
      </c>
      <c r="M2417" s="9">
        <f>IF(COUNTA($A2417:$K2417)=0,"",IF($K2417&lt;&gt;"",IF(COUNTIF($K$19:$K2417,$K2417)&gt;1,"SI","NO"),IF(COUNTIFS($A$19:$A2417,$A2417,$C$19:$C2417,$C2417,$J$19:$J2417,$J2417,$D$19:$D2417,$D2417)&gt;1,"SI","NO")))</f>
        <v/>
      </c>
      <c r="N2417" s="11">
        <f>IF(COUNTA($A2417:$K2417)=0,"",IF(AND($L2417="SI",$M2417="NO"),IFERROR($H2417,0),0))</f>
        <v/>
      </c>
      <c r="O2417" s="9">
        <f>IF(COUNTA($A2417:$K2417)=0,"",IF($M2417="SI","CUFE o factura duplicada dentro del reporte; no se suma dos veces",IF(IFERROR($H2417,0)&lt;=0,"DIAN reporta valor susceptible 0",IF($L2417="NO",IFERROR(LOOKUP(2,1/((LISTS!$M$2:$M$13&lt;&gt;"")*ISNUMBER(SEARCH(LISTS!$M$2:$M$13,$I2417))),LISTS!$O$2:$O$13),"Medio de pago no elegible o no identificado por DIAN"),"Apta automaticamente por pago electronico y base positiva"))))</f>
        <v/>
      </c>
    </row>
    <row r="2418">
      <c r="A2418" s="9" t="n"/>
      <c r="B2418" s="9" t="n"/>
      <c r="C2418" s="12" t="n"/>
      <c r="D2418" s="11" t="n"/>
      <c r="E2418" s="11" t="n"/>
      <c r="F2418" s="11" t="n"/>
      <c r="G2418" s="11" t="n"/>
      <c r="H2418" s="11" t="n"/>
      <c r="I2418" s="9" t="n"/>
      <c r="J2418" s="9" t="n"/>
      <c r="K2418" s="9" t="n"/>
      <c r="L2418" s="9">
        <f>IF(COUNTA($A2418:$K2418)=0,"",IF(AND(IFERROR($H2418,0)&gt;0,LEN(TRIM($K2418&amp;""))&gt;0,IFERROR(LOOKUP(2,1/((LISTS!$M$2:$M$13&lt;&gt;"")*ISNUMBER(SEARCH(LISTS!$M$2:$M$13,$I2418))),LISTS!$N$2:$N$13),"NO")="SI"),"SI","NO"))</f>
        <v/>
      </c>
      <c r="M2418" s="9">
        <f>IF(COUNTA($A2418:$K2418)=0,"",IF($K2418&lt;&gt;"",IF(COUNTIF($K$19:$K2418,$K2418)&gt;1,"SI","NO"),IF(COUNTIFS($A$19:$A2418,$A2418,$C$19:$C2418,$C2418,$J$19:$J2418,$J2418,$D$19:$D2418,$D2418)&gt;1,"SI","NO")))</f>
        <v/>
      </c>
      <c r="N2418" s="11">
        <f>IF(COUNTA($A2418:$K2418)=0,"",IF(AND($L2418="SI",$M2418="NO"),IFERROR($H2418,0),0))</f>
        <v/>
      </c>
      <c r="O2418" s="9">
        <f>IF(COUNTA($A2418:$K2418)=0,"",IF($M2418="SI","CUFE o factura duplicada dentro del reporte; no se suma dos veces",IF(IFERROR($H2418,0)&lt;=0,"DIAN reporta valor susceptible 0",IF($L2418="NO",IFERROR(LOOKUP(2,1/((LISTS!$M$2:$M$13&lt;&gt;"")*ISNUMBER(SEARCH(LISTS!$M$2:$M$13,$I2418))),LISTS!$O$2:$O$13),"Medio de pago no elegible o no identificado por DIAN"),"Apta automaticamente por pago electronico y base positiva"))))</f>
        <v/>
      </c>
    </row>
    <row r="2419">
      <c r="A2419" s="9" t="n"/>
      <c r="B2419" s="9" t="n"/>
      <c r="C2419" s="12" t="n"/>
      <c r="D2419" s="11" t="n"/>
      <c r="E2419" s="11" t="n"/>
      <c r="F2419" s="11" t="n"/>
      <c r="G2419" s="11" t="n"/>
      <c r="H2419" s="11" t="n"/>
      <c r="I2419" s="9" t="n"/>
      <c r="J2419" s="9" t="n"/>
      <c r="K2419" s="9" t="n"/>
      <c r="L2419" s="9">
        <f>IF(COUNTA($A2419:$K2419)=0,"",IF(AND(IFERROR($H2419,0)&gt;0,LEN(TRIM($K2419&amp;""))&gt;0,IFERROR(LOOKUP(2,1/((LISTS!$M$2:$M$13&lt;&gt;"")*ISNUMBER(SEARCH(LISTS!$M$2:$M$13,$I2419))),LISTS!$N$2:$N$13),"NO")="SI"),"SI","NO"))</f>
        <v/>
      </c>
      <c r="M2419" s="9">
        <f>IF(COUNTA($A2419:$K2419)=0,"",IF($K2419&lt;&gt;"",IF(COUNTIF($K$19:$K2419,$K2419)&gt;1,"SI","NO"),IF(COUNTIFS($A$19:$A2419,$A2419,$C$19:$C2419,$C2419,$J$19:$J2419,$J2419,$D$19:$D2419,$D2419)&gt;1,"SI","NO")))</f>
        <v/>
      </c>
      <c r="N2419" s="11">
        <f>IF(COUNTA($A2419:$K2419)=0,"",IF(AND($L2419="SI",$M2419="NO"),IFERROR($H2419,0),0))</f>
        <v/>
      </c>
      <c r="O2419" s="9">
        <f>IF(COUNTA($A2419:$K2419)=0,"",IF($M2419="SI","CUFE o factura duplicada dentro del reporte; no se suma dos veces",IF(IFERROR($H2419,0)&lt;=0,"DIAN reporta valor susceptible 0",IF($L2419="NO",IFERROR(LOOKUP(2,1/((LISTS!$M$2:$M$13&lt;&gt;"")*ISNUMBER(SEARCH(LISTS!$M$2:$M$13,$I2419))),LISTS!$O$2:$O$13),"Medio de pago no elegible o no identificado por DIAN"),"Apta automaticamente por pago electronico y base positiva"))))</f>
        <v/>
      </c>
    </row>
    <row r="2420">
      <c r="A2420" s="9" t="n"/>
      <c r="B2420" s="9" t="n"/>
      <c r="C2420" s="12" t="n"/>
      <c r="D2420" s="11" t="n"/>
      <c r="E2420" s="11" t="n"/>
      <c r="F2420" s="11" t="n"/>
      <c r="G2420" s="11" t="n"/>
      <c r="H2420" s="11" t="n"/>
      <c r="I2420" s="9" t="n"/>
      <c r="J2420" s="9" t="n"/>
      <c r="K2420" s="9" t="n"/>
      <c r="L2420" s="9">
        <f>IF(COUNTA($A2420:$K2420)=0,"",IF(AND(IFERROR($H2420,0)&gt;0,LEN(TRIM($K2420&amp;""))&gt;0,IFERROR(LOOKUP(2,1/((LISTS!$M$2:$M$13&lt;&gt;"")*ISNUMBER(SEARCH(LISTS!$M$2:$M$13,$I2420))),LISTS!$N$2:$N$13),"NO")="SI"),"SI","NO"))</f>
        <v/>
      </c>
      <c r="M2420" s="9">
        <f>IF(COUNTA($A2420:$K2420)=0,"",IF($K2420&lt;&gt;"",IF(COUNTIF($K$19:$K2420,$K2420)&gt;1,"SI","NO"),IF(COUNTIFS($A$19:$A2420,$A2420,$C$19:$C2420,$C2420,$J$19:$J2420,$J2420,$D$19:$D2420,$D2420)&gt;1,"SI","NO")))</f>
        <v/>
      </c>
      <c r="N2420" s="11">
        <f>IF(COUNTA($A2420:$K2420)=0,"",IF(AND($L2420="SI",$M2420="NO"),IFERROR($H2420,0),0))</f>
        <v/>
      </c>
      <c r="O2420" s="9">
        <f>IF(COUNTA($A2420:$K2420)=0,"",IF($M2420="SI","CUFE o factura duplicada dentro del reporte; no se suma dos veces",IF(IFERROR($H2420,0)&lt;=0,"DIAN reporta valor susceptible 0",IF($L2420="NO",IFERROR(LOOKUP(2,1/((LISTS!$M$2:$M$13&lt;&gt;"")*ISNUMBER(SEARCH(LISTS!$M$2:$M$13,$I2420))),LISTS!$O$2:$O$13),"Medio de pago no elegible o no identificado por DIAN"),"Apta automaticamente por pago electronico y base positiva"))))</f>
        <v/>
      </c>
    </row>
    <row r="2421">
      <c r="A2421" s="9" t="n"/>
      <c r="B2421" s="9" t="n"/>
      <c r="C2421" s="12" t="n"/>
      <c r="D2421" s="11" t="n"/>
      <c r="E2421" s="11" t="n"/>
      <c r="F2421" s="11" t="n"/>
      <c r="G2421" s="11" t="n"/>
      <c r="H2421" s="11" t="n"/>
      <c r="I2421" s="9" t="n"/>
      <c r="J2421" s="9" t="n"/>
      <c r="K2421" s="9" t="n"/>
      <c r="L2421" s="9">
        <f>IF(COUNTA($A2421:$K2421)=0,"",IF(AND(IFERROR($H2421,0)&gt;0,LEN(TRIM($K2421&amp;""))&gt;0,IFERROR(LOOKUP(2,1/((LISTS!$M$2:$M$13&lt;&gt;"")*ISNUMBER(SEARCH(LISTS!$M$2:$M$13,$I2421))),LISTS!$N$2:$N$13),"NO")="SI"),"SI","NO"))</f>
        <v/>
      </c>
      <c r="M2421" s="9">
        <f>IF(COUNTA($A2421:$K2421)=0,"",IF($K2421&lt;&gt;"",IF(COUNTIF($K$19:$K2421,$K2421)&gt;1,"SI","NO"),IF(COUNTIFS($A$19:$A2421,$A2421,$C$19:$C2421,$C2421,$J$19:$J2421,$J2421,$D$19:$D2421,$D2421)&gt;1,"SI","NO")))</f>
        <v/>
      </c>
      <c r="N2421" s="11">
        <f>IF(COUNTA($A2421:$K2421)=0,"",IF(AND($L2421="SI",$M2421="NO"),IFERROR($H2421,0),0))</f>
        <v/>
      </c>
      <c r="O2421" s="9">
        <f>IF(COUNTA($A2421:$K2421)=0,"",IF($M2421="SI","CUFE o factura duplicada dentro del reporte; no se suma dos veces",IF(IFERROR($H2421,0)&lt;=0,"DIAN reporta valor susceptible 0",IF($L2421="NO",IFERROR(LOOKUP(2,1/((LISTS!$M$2:$M$13&lt;&gt;"")*ISNUMBER(SEARCH(LISTS!$M$2:$M$13,$I2421))),LISTS!$O$2:$O$13),"Medio de pago no elegible o no identificado por DIAN"),"Apta automaticamente por pago electronico y base positiva"))))</f>
        <v/>
      </c>
    </row>
    <row r="2422">
      <c r="A2422" s="9" t="n"/>
      <c r="B2422" s="9" t="n"/>
      <c r="C2422" s="12" t="n"/>
      <c r="D2422" s="11" t="n"/>
      <c r="E2422" s="11" t="n"/>
      <c r="F2422" s="11" t="n"/>
      <c r="G2422" s="11" t="n"/>
      <c r="H2422" s="11" t="n"/>
      <c r="I2422" s="9" t="n"/>
      <c r="J2422" s="9" t="n"/>
      <c r="K2422" s="9" t="n"/>
      <c r="L2422" s="9">
        <f>IF(COUNTA($A2422:$K2422)=0,"",IF(AND(IFERROR($H2422,0)&gt;0,LEN(TRIM($K2422&amp;""))&gt;0,IFERROR(LOOKUP(2,1/((LISTS!$M$2:$M$13&lt;&gt;"")*ISNUMBER(SEARCH(LISTS!$M$2:$M$13,$I2422))),LISTS!$N$2:$N$13),"NO")="SI"),"SI","NO"))</f>
        <v/>
      </c>
      <c r="M2422" s="9">
        <f>IF(COUNTA($A2422:$K2422)=0,"",IF($K2422&lt;&gt;"",IF(COUNTIF($K$19:$K2422,$K2422)&gt;1,"SI","NO"),IF(COUNTIFS($A$19:$A2422,$A2422,$C$19:$C2422,$C2422,$J$19:$J2422,$J2422,$D$19:$D2422,$D2422)&gt;1,"SI","NO")))</f>
        <v/>
      </c>
      <c r="N2422" s="11">
        <f>IF(COUNTA($A2422:$K2422)=0,"",IF(AND($L2422="SI",$M2422="NO"),IFERROR($H2422,0),0))</f>
        <v/>
      </c>
      <c r="O2422" s="9">
        <f>IF(COUNTA($A2422:$K2422)=0,"",IF($M2422="SI","CUFE o factura duplicada dentro del reporte; no se suma dos veces",IF(IFERROR($H2422,0)&lt;=0,"DIAN reporta valor susceptible 0",IF($L2422="NO",IFERROR(LOOKUP(2,1/((LISTS!$M$2:$M$13&lt;&gt;"")*ISNUMBER(SEARCH(LISTS!$M$2:$M$13,$I2422))),LISTS!$O$2:$O$13),"Medio de pago no elegible o no identificado por DIAN"),"Apta automaticamente por pago electronico y base positiva"))))</f>
        <v/>
      </c>
    </row>
    <row r="2423">
      <c r="A2423" s="9" t="n"/>
      <c r="B2423" s="9" t="n"/>
      <c r="C2423" s="12" t="n"/>
      <c r="D2423" s="11" t="n"/>
      <c r="E2423" s="11" t="n"/>
      <c r="F2423" s="11" t="n"/>
      <c r="G2423" s="11" t="n"/>
      <c r="H2423" s="11" t="n"/>
      <c r="I2423" s="9" t="n"/>
      <c r="J2423" s="9" t="n"/>
      <c r="K2423" s="9" t="n"/>
      <c r="L2423" s="9">
        <f>IF(COUNTA($A2423:$K2423)=0,"",IF(AND(IFERROR($H2423,0)&gt;0,LEN(TRIM($K2423&amp;""))&gt;0,IFERROR(LOOKUP(2,1/((LISTS!$M$2:$M$13&lt;&gt;"")*ISNUMBER(SEARCH(LISTS!$M$2:$M$13,$I2423))),LISTS!$N$2:$N$13),"NO")="SI"),"SI","NO"))</f>
        <v/>
      </c>
      <c r="M2423" s="9">
        <f>IF(COUNTA($A2423:$K2423)=0,"",IF($K2423&lt;&gt;"",IF(COUNTIF($K$19:$K2423,$K2423)&gt;1,"SI","NO"),IF(COUNTIFS($A$19:$A2423,$A2423,$C$19:$C2423,$C2423,$J$19:$J2423,$J2423,$D$19:$D2423,$D2423)&gt;1,"SI","NO")))</f>
        <v/>
      </c>
      <c r="N2423" s="11">
        <f>IF(COUNTA($A2423:$K2423)=0,"",IF(AND($L2423="SI",$M2423="NO"),IFERROR($H2423,0),0))</f>
        <v/>
      </c>
      <c r="O2423" s="9">
        <f>IF(COUNTA($A2423:$K2423)=0,"",IF($M2423="SI","CUFE o factura duplicada dentro del reporte; no se suma dos veces",IF(IFERROR($H2423,0)&lt;=0,"DIAN reporta valor susceptible 0",IF($L2423="NO",IFERROR(LOOKUP(2,1/((LISTS!$M$2:$M$13&lt;&gt;"")*ISNUMBER(SEARCH(LISTS!$M$2:$M$13,$I2423))),LISTS!$O$2:$O$13),"Medio de pago no elegible o no identificado por DIAN"),"Apta automaticamente por pago electronico y base positiva"))))</f>
        <v/>
      </c>
    </row>
    <row r="2424">
      <c r="A2424" s="9" t="n"/>
      <c r="B2424" s="9" t="n"/>
      <c r="C2424" s="12" t="n"/>
      <c r="D2424" s="11" t="n"/>
      <c r="E2424" s="11" t="n"/>
      <c r="F2424" s="11" t="n"/>
      <c r="G2424" s="11" t="n"/>
      <c r="H2424" s="11" t="n"/>
      <c r="I2424" s="9" t="n"/>
      <c r="J2424" s="9" t="n"/>
      <c r="K2424" s="9" t="n"/>
      <c r="L2424" s="9">
        <f>IF(COUNTA($A2424:$K2424)=0,"",IF(AND(IFERROR($H2424,0)&gt;0,LEN(TRIM($K2424&amp;""))&gt;0,IFERROR(LOOKUP(2,1/((LISTS!$M$2:$M$13&lt;&gt;"")*ISNUMBER(SEARCH(LISTS!$M$2:$M$13,$I2424))),LISTS!$N$2:$N$13),"NO")="SI"),"SI","NO"))</f>
        <v/>
      </c>
      <c r="M2424" s="9">
        <f>IF(COUNTA($A2424:$K2424)=0,"",IF($K2424&lt;&gt;"",IF(COUNTIF($K$19:$K2424,$K2424)&gt;1,"SI","NO"),IF(COUNTIFS($A$19:$A2424,$A2424,$C$19:$C2424,$C2424,$J$19:$J2424,$J2424,$D$19:$D2424,$D2424)&gt;1,"SI","NO")))</f>
        <v/>
      </c>
      <c r="N2424" s="11">
        <f>IF(COUNTA($A2424:$K2424)=0,"",IF(AND($L2424="SI",$M2424="NO"),IFERROR($H2424,0),0))</f>
        <v/>
      </c>
      <c r="O2424" s="9">
        <f>IF(COUNTA($A2424:$K2424)=0,"",IF($M2424="SI","CUFE o factura duplicada dentro del reporte; no se suma dos veces",IF(IFERROR($H2424,0)&lt;=0,"DIAN reporta valor susceptible 0",IF($L2424="NO",IFERROR(LOOKUP(2,1/((LISTS!$M$2:$M$13&lt;&gt;"")*ISNUMBER(SEARCH(LISTS!$M$2:$M$13,$I2424))),LISTS!$O$2:$O$13),"Medio de pago no elegible o no identificado por DIAN"),"Apta automaticamente por pago electronico y base positiva"))))</f>
        <v/>
      </c>
    </row>
    <row r="2425">
      <c r="A2425" s="9" t="n"/>
      <c r="B2425" s="9" t="n"/>
      <c r="C2425" s="12" t="n"/>
      <c r="D2425" s="11" t="n"/>
      <c r="E2425" s="11" t="n"/>
      <c r="F2425" s="11" t="n"/>
      <c r="G2425" s="11" t="n"/>
      <c r="H2425" s="11" t="n"/>
      <c r="I2425" s="9" t="n"/>
      <c r="J2425" s="9" t="n"/>
      <c r="K2425" s="9" t="n"/>
      <c r="L2425" s="9">
        <f>IF(COUNTA($A2425:$K2425)=0,"",IF(AND(IFERROR($H2425,0)&gt;0,LEN(TRIM($K2425&amp;""))&gt;0,IFERROR(LOOKUP(2,1/((LISTS!$M$2:$M$13&lt;&gt;"")*ISNUMBER(SEARCH(LISTS!$M$2:$M$13,$I2425))),LISTS!$N$2:$N$13),"NO")="SI"),"SI","NO"))</f>
        <v/>
      </c>
      <c r="M2425" s="9">
        <f>IF(COUNTA($A2425:$K2425)=0,"",IF($K2425&lt;&gt;"",IF(COUNTIF($K$19:$K2425,$K2425)&gt;1,"SI","NO"),IF(COUNTIFS($A$19:$A2425,$A2425,$C$19:$C2425,$C2425,$J$19:$J2425,$J2425,$D$19:$D2425,$D2425)&gt;1,"SI","NO")))</f>
        <v/>
      </c>
      <c r="N2425" s="11">
        <f>IF(COUNTA($A2425:$K2425)=0,"",IF(AND($L2425="SI",$M2425="NO"),IFERROR($H2425,0),0))</f>
        <v/>
      </c>
      <c r="O2425" s="9">
        <f>IF(COUNTA($A2425:$K2425)=0,"",IF($M2425="SI","CUFE o factura duplicada dentro del reporte; no se suma dos veces",IF(IFERROR($H2425,0)&lt;=0,"DIAN reporta valor susceptible 0",IF($L2425="NO",IFERROR(LOOKUP(2,1/((LISTS!$M$2:$M$13&lt;&gt;"")*ISNUMBER(SEARCH(LISTS!$M$2:$M$13,$I2425))),LISTS!$O$2:$O$13),"Medio de pago no elegible o no identificado por DIAN"),"Apta automaticamente por pago electronico y base positiva"))))</f>
        <v/>
      </c>
    </row>
    <row r="2426">
      <c r="A2426" s="9" t="n"/>
      <c r="B2426" s="9" t="n"/>
      <c r="C2426" s="12" t="n"/>
      <c r="D2426" s="11" t="n"/>
      <c r="E2426" s="11" t="n"/>
      <c r="F2426" s="11" t="n"/>
      <c r="G2426" s="11" t="n"/>
      <c r="H2426" s="11" t="n"/>
      <c r="I2426" s="9" t="n"/>
      <c r="J2426" s="9" t="n"/>
      <c r="K2426" s="9" t="n"/>
      <c r="L2426" s="9">
        <f>IF(COUNTA($A2426:$K2426)=0,"",IF(AND(IFERROR($H2426,0)&gt;0,LEN(TRIM($K2426&amp;""))&gt;0,IFERROR(LOOKUP(2,1/((LISTS!$M$2:$M$13&lt;&gt;"")*ISNUMBER(SEARCH(LISTS!$M$2:$M$13,$I2426))),LISTS!$N$2:$N$13),"NO")="SI"),"SI","NO"))</f>
        <v/>
      </c>
      <c r="M2426" s="9">
        <f>IF(COUNTA($A2426:$K2426)=0,"",IF($K2426&lt;&gt;"",IF(COUNTIF($K$19:$K2426,$K2426)&gt;1,"SI","NO"),IF(COUNTIFS($A$19:$A2426,$A2426,$C$19:$C2426,$C2426,$J$19:$J2426,$J2426,$D$19:$D2426,$D2426)&gt;1,"SI","NO")))</f>
        <v/>
      </c>
      <c r="N2426" s="11">
        <f>IF(COUNTA($A2426:$K2426)=0,"",IF(AND($L2426="SI",$M2426="NO"),IFERROR($H2426,0),0))</f>
        <v/>
      </c>
      <c r="O2426" s="9">
        <f>IF(COUNTA($A2426:$K2426)=0,"",IF($M2426="SI","CUFE o factura duplicada dentro del reporte; no se suma dos veces",IF(IFERROR($H2426,0)&lt;=0,"DIAN reporta valor susceptible 0",IF($L2426="NO",IFERROR(LOOKUP(2,1/((LISTS!$M$2:$M$13&lt;&gt;"")*ISNUMBER(SEARCH(LISTS!$M$2:$M$13,$I2426))),LISTS!$O$2:$O$13),"Medio de pago no elegible o no identificado por DIAN"),"Apta automaticamente por pago electronico y base positiva"))))</f>
        <v/>
      </c>
    </row>
    <row r="2427">
      <c r="A2427" s="9" t="n"/>
      <c r="B2427" s="9" t="n"/>
      <c r="C2427" s="12" t="n"/>
      <c r="D2427" s="11" t="n"/>
      <c r="E2427" s="11" t="n"/>
      <c r="F2427" s="11" t="n"/>
      <c r="G2427" s="11" t="n"/>
      <c r="H2427" s="11" t="n"/>
      <c r="I2427" s="9" t="n"/>
      <c r="J2427" s="9" t="n"/>
      <c r="K2427" s="9" t="n"/>
      <c r="L2427" s="9">
        <f>IF(COUNTA($A2427:$K2427)=0,"",IF(AND(IFERROR($H2427,0)&gt;0,LEN(TRIM($K2427&amp;""))&gt;0,IFERROR(LOOKUP(2,1/((LISTS!$M$2:$M$13&lt;&gt;"")*ISNUMBER(SEARCH(LISTS!$M$2:$M$13,$I2427))),LISTS!$N$2:$N$13),"NO")="SI"),"SI","NO"))</f>
        <v/>
      </c>
      <c r="M2427" s="9">
        <f>IF(COUNTA($A2427:$K2427)=0,"",IF($K2427&lt;&gt;"",IF(COUNTIF($K$19:$K2427,$K2427)&gt;1,"SI","NO"),IF(COUNTIFS($A$19:$A2427,$A2427,$C$19:$C2427,$C2427,$J$19:$J2427,$J2427,$D$19:$D2427,$D2427)&gt;1,"SI","NO")))</f>
        <v/>
      </c>
      <c r="N2427" s="11">
        <f>IF(COUNTA($A2427:$K2427)=0,"",IF(AND($L2427="SI",$M2427="NO"),IFERROR($H2427,0),0))</f>
        <v/>
      </c>
      <c r="O2427" s="9">
        <f>IF(COUNTA($A2427:$K2427)=0,"",IF($M2427="SI","CUFE o factura duplicada dentro del reporte; no se suma dos veces",IF(IFERROR($H2427,0)&lt;=0,"DIAN reporta valor susceptible 0",IF($L2427="NO",IFERROR(LOOKUP(2,1/((LISTS!$M$2:$M$13&lt;&gt;"")*ISNUMBER(SEARCH(LISTS!$M$2:$M$13,$I2427))),LISTS!$O$2:$O$13),"Medio de pago no elegible o no identificado por DIAN"),"Apta automaticamente por pago electronico y base positiva"))))</f>
        <v/>
      </c>
    </row>
    <row r="2428">
      <c r="A2428" s="9" t="n"/>
      <c r="B2428" s="9" t="n"/>
      <c r="C2428" s="12" t="n"/>
      <c r="D2428" s="11" t="n"/>
      <c r="E2428" s="11" t="n"/>
      <c r="F2428" s="11" t="n"/>
      <c r="G2428" s="11" t="n"/>
      <c r="H2428" s="11" t="n"/>
      <c r="I2428" s="9" t="n"/>
      <c r="J2428" s="9" t="n"/>
      <c r="K2428" s="9" t="n"/>
      <c r="L2428" s="9">
        <f>IF(COUNTA($A2428:$K2428)=0,"",IF(AND(IFERROR($H2428,0)&gt;0,LEN(TRIM($K2428&amp;""))&gt;0,IFERROR(LOOKUP(2,1/((LISTS!$M$2:$M$13&lt;&gt;"")*ISNUMBER(SEARCH(LISTS!$M$2:$M$13,$I2428))),LISTS!$N$2:$N$13),"NO")="SI"),"SI","NO"))</f>
        <v/>
      </c>
      <c r="M2428" s="9">
        <f>IF(COUNTA($A2428:$K2428)=0,"",IF($K2428&lt;&gt;"",IF(COUNTIF($K$19:$K2428,$K2428)&gt;1,"SI","NO"),IF(COUNTIFS($A$19:$A2428,$A2428,$C$19:$C2428,$C2428,$J$19:$J2428,$J2428,$D$19:$D2428,$D2428)&gt;1,"SI","NO")))</f>
        <v/>
      </c>
      <c r="N2428" s="11">
        <f>IF(COUNTA($A2428:$K2428)=0,"",IF(AND($L2428="SI",$M2428="NO"),IFERROR($H2428,0),0))</f>
        <v/>
      </c>
      <c r="O2428" s="9">
        <f>IF(COUNTA($A2428:$K2428)=0,"",IF($M2428="SI","CUFE o factura duplicada dentro del reporte; no se suma dos veces",IF(IFERROR($H2428,0)&lt;=0,"DIAN reporta valor susceptible 0",IF($L2428="NO",IFERROR(LOOKUP(2,1/((LISTS!$M$2:$M$13&lt;&gt;"")*ISNUMBER(SEARCH(LISTS!$M$2:$M$13,$I2428))),LISTS!$O$2:$O$13),"Medio de pago no elegible o no identificado por DIAN"),"Apta automaticamente por pago electronico y base positiva"))))</f>
        <v/>
      </c>
    </row>
    <row r="2429">
      <c r="A2429" s="9" t="n"/>
      <c r="B2429" s="9" t="n"/>
      <c r="C2429" s="12" t="n"/>
      <c r="D2429" s="11" t="n"/>
      <c r="E2429" s="11" t="n"/>
      <c r="F2429" s="11" t="n"/>
      <c r="G2429" s="11" t="n"/>
      <c r="H2429" s="11" t="n"/>
      <c r="I2429" s="9" t="n"/>
      <c r="J2429" s="9" t="n"/>
      <c r="K2429" s="9" t="n"/>
      <c r="L2429" s="9">
        <f>IF(COUNTA($A2429:$K2429)=0,"",IF(AND(IFERROR($H2429,0)&gt;0,LEN(TRIM($K2429&amp;""))&gt;0,IFERROR(LOOKUP(2,1/((LISTS!$M$2:$M$13&lt;&gt;"")*ISNUMBER(SEARCH(LISTS!$M$2:$M$13,$I2429))),LISTS!$N$2:$N$13),"NO")="SI"),"SI","NO"))</f>
        <v/>
      </c>
      <c r="M2429" s="9">
        <f>IF(COUNTA($A2429:$K2429)=0,"",IF($K2429&lt;&gt;"",IF(COUNTIF($K$19:$K2429,$K2429)&gt;1,"SI","NO"),IF(COUNTIFS($A$19:$A2429,$A2429,$C$19:$C2429,$C2429,$J$19:$J2429,$J2429,$D$19:$D2429,$D2429)&gt;1,"SI","NO")))</f>
        <v/>
      </c>
      <c r="N2429" s="11">
        <f>IF(COUNTA($A2429:$K2429)=0,"",IF(AND($L2429="SI",$M2429="NO"),IFERROR($H2429,0),0))</f>
        <v/>
      </c>
      <c r="O2429" s="9">
        <f>IF(COUNTA($A2429:$K2429)=0,"",IF($M2429="SI","CUFE o factura duplicada dentro del reporte; no se suma dos veces",IF(IFERROR($H2429,0)&lt;=0,"DIAN reporta valor susceptible 0",IF($L2429="NO",IFERROR(LOOKUP(2,1/((LISTS!$M$2:$M$13&lt;&gt;"")*ISNUMBER(SEARCH(LISTS!$M$2:$M$13,$I2429))),LISTS!$O$2:$O$13),"Medio de pago no elegible o no identificado por DIAN"),"Apta automaticamente por pago electronico y base positiva"))))</f>
        <v/>
      </c>
    </row>
    <row r="2430">
      <c r="A2430" s="9" t="n"/>
      <c r="B2430" s="9" t="n"/>
      <c r="C2430" s="12" t="n"/>
      <c r="D2430" s="11" t="n"/>
      <c r="E2430" s="11" t="n"/>
      <c r="F2430" s="11" t="n"/>
      <c r="G2430" s="11" t="n"/>
      <c r="H2430" s="11" t="n"/>
      <c r="I2430" s="9" t="n"/>
      <c r="J2430" s="9" t="n"/>
      <c r="K2430" s="9" t="n"/>
      <c r="L2430" s="9">
        <f>IF(COUNTA($A2430:$K2430)=0,"",IF(AND(IFERROR($H2430,0)&gt;0,LEN(TRIM($K2430&amp;""))&gt;0,IFERROR(LOOKUP(2,1/((LISTS!$M$2:$M$13&lt;&gt;"")*ISNUMBER(SEARCH(LISTS!$M$2:$M$13,$I2430))),LISTS!$N$2:$N$13),"NO")="SI"),"SI","NO"))</f>
        <v/>
      </c>
      <c r="M2430" s="9">
        <f>IF(COUNTA($A2430:$K2430)=0,"",IF($K2430&lt;&gt;"",IF(COUNTIF($K$19:$K2430,$K2430)&gt;1,"SI","NO"),IF(COUNTIFS($A$19:$A2430,$A2430,$C$19:$C2430,$C2430,$J$19:$J2430,$J2430,$D$19:$D2430,$D2430)&gt;1,"SI","NO")))</f>
        <v/>
      </c>
      <c r="N2430" s="11">
        <f>IF(COUNTA($A2430:$K2430)=0,"",IF(AND($L2430="SI",$M2430="NO"),IFERROR($H2430,0),0))</f>
        <v/>
      </c>
      <c r="O2430" s="9">
        <f>IF(COUNTA($A2430:$K2430)=0,"",IF($M2430="SI","CUFE o factura duplicada dentro del reporte; no se suma dos veces",IF(IFERROR($H2430,0)&lt;=0,"DIAN reporta valor susceptible 0",IF($L2430="NO",IFERROR(LOOKUP(2,1/((LISTS!$M$2:$M$13&lt;&gt;"")*ISNUMBER(SEARCH(LISTS!$M$2:$M$13,$I2430))),LISTS!$O$2:$O$13),"Medio de pago no elegible o no identificado por DIAN"),"Apta automaticamente por pago electronico y base positiva"))))</f>
        <v/>
      </c>
    </row>
    <row r="2431">
      <c r="A2431" s="9" t="n"/>
      <c r="B2431" s="9" t="n"/>
      <c r="C2431" s="12" t="n"/>
      <c r="D2431" s="11" t="n"/>
      <c r="E2431" s="11" t="n"/>
      <c r="F2431" s="11" t="n"/>
      <c r="G2431" s="11" t="n"/>
      <c r="H2431" s="11" t="n"/>
      <c r="I2431" s="9" t="n"/>
      <c r="J2431" s="9" t="n"/>
      <c r="K2431" s="9" t="n"/>
      <c r="L2431" s="9">
        <f>IF(COUNTA($A2431:$K2431)=0,"",IF(AND(IFERROR($H2431,0)&gt;0,LEN(TRIM($K2431&amp;""))&gt;0,IFERROR(LOOKUP(2,1/((LISTS!$M$2:$M$13&lt;&gt;"")*ISNUMBER(SEARCH(LISTS!$M$2:$M$13,$I2431))),LISTS!$N$2:$N$13),"NO")="SI"),"SI","NO"))</f>
        <v/>
      </c>
      <c r="M2431" s="9">
        <f>IF(COUNTA($A2431:$K2431)=0,"",IF($K2431&lt;&gt;"",IF(COUNTIF($K$19:$K2431,$K2431)&gt;1,"SI","NO"),IF(COUNTIFS($A$19:$A2431,$A2431,$C$19:$C2431,$C2431,$J$19:$J2431,$J2431,$D$19:$D2431,$D2431)&gt;1,"SI","NO")))</f>
        <v/>
      </c>
      <c r="N2431" s="11">
        <f>IF(COUNTA($A2431:$K2431)=0,"",IF(AND($L2431="SI",$M2431="NO"),IFERROR($H2431,0),0))</f>
        <v/>
      </c>
      <c r="O2431" s="9">
        <f>IF(COUNTA($A2431:$K2431)=0,"",IF($M2431="SI","CUFE o factura duplicada dentro del reporte; no se suma dos veces",IF(IFERROR($H2431,0)&lt;=0,"DIAN reporta valor susceptible 0",IF($L2431="NO",IFERROR(LOOKUP(2,1/((LISTS!$M$2:$M$13&lt;&gt;"")*ISNUMBER(SEARCH(LISTS!$M$2:$M$13,$I2431))),LISTS!$O$2:$O$13),"Medio de pago no elegible o no identificado por DIAN"),"Apta automaticamente por pago electronico y base positiva"))))</f>
        <v/>
      </c>
    </row>
    <row r="2432">
      <c r="A2432" s="9" t="n"/>
      <c r="B2432" s="9" t="n"/>
      <c r="C2432" s="12" t="n"/>
      <c r="D2432" s="11" t="n"/>
      <c r="E2432" s="11" t="n"/>
      <c r="F2432" s="11" t="n"/>
      <c r="G2432" s="11" t="n"/>
      <c r="H2432" s="11" t="n"/>
      <c r="I2432" s="9" t="n"/>
      <c r="J2432" s="9" t="n"/>
      <c r="K2432" s="9" t="n"/>
      <c r="L2432" s="9">
        <f>IF(COUNTA($A2432:$K2432)=0,"",IF(AND(IFERROR($H2432,0)&gt;0,LEN(TRIM($K2432&amp;""))&gt;0,IFERROR(LOOKUP(2,1/((LISTS!$M$2:$M$13&lt;&gt;"")*ISNUMBER(SEARCH(LISTS!$M$2:$M$13,$I2432))),LISTS!$N$2:$N$13),"NO")="SI"),"SI","NO"))</f>
        <v/>
      </c>
      <c r="M2432" s="9">
        <f>IF(COUNTA($A2432:$K2432)=0,"",IF($K2432&lt;&gt;"",IF(COUNTIF($K$19:$K2432,$K2432)&gt;1,"SI","NO"),IF(COUNTIFS($A$19:$A2432,$A2432,$C$19:$C2432,$C2432,$J$19:$J2432,$J2432,$D$19:$D2432,$D2432)&gt;1,"SI","NO")))</f>
        <v/>
      </c>
      <c r="N2432" s="11">
        <f>IF(COUNTA($A2432:$K2432)=0,"",IF(AND($L2432="SI",$M2432="NO"),IFERROR($H2432,0),0))</f>
        <v/>
      </c>
      <c r="O2432" s="9">
        <f>IF(COUNTA($A2432:$K2432)=0,"",IF($M2432="SI","CUFE o factura duplicada dentro del reporte; no se suma dos veces",IF(IFERROR($H2432,0)&lt;=0,"DIAN reporta valor susceptible 0",IF($L2432="NO",IFERROR(LOOKUP(2,1/((LISTS!$M$2:$M$13&lt;&gt;"")*ISNUMBER(SEARCH(LISTS!$M$2:$M$13,$I2432))),LISTS!$O$2:$O$13),"Medio de pago no elegible o no identificado por DIAN"),"Apta automaticamente por pago electronico y base positiva"))))</f>
        <v/>
      </c>
    </row>
    <row r="2433">
      <c r="A2433" s="9" t="n"/>
      <c r="B2433" s="9" t="n"/>
      <c r="C2433" s="12" t="n"/>
      <c r="D2433" s="11" t="n"/>
      <c r="E2433" s="11" t="n"/>
      <c r="F2433" s="11" t="n"/>
      <c r="G2433" s="11" t="n"/>
      <c r="H2433" s="11" t="n"/>
      <c r="I2433" s="9" t="n"/>
      <c r="J2433" s="9" t="n"/>
      <c r="K2433" s="9" t="n"/>
      <c r="L2433" s="9">
        <f>IF(COUNTA($A2433:$K2433)=0,"",IF(AND(IFERROR($H2433,0)&gt;0,LEN(TRIM($K2433&amp;""))&gt;0,IFERROR(LOOKUP(2,1/((LISTS!$M$2:$M$13&lt;&gt;"")*ISNUMBER(SEARCH(LISTS!$M$2:$M$13,$I2433))),LISTS!$N$2:$N$13),"NO")="SI"),"SI","NO"))</f>
        <v/>
      </c>
      <c r="M2433" s="9">
        <f>IF(COUNTA($A2433:$K2433)=0,"",IF($K2433&lt;&gt;"",IF(COUNTIF($K$19:$K2433,$K2433)&gt;1,"SI","NO"),IF(COUNTIFS($A$19:$A2433,$A2433,$C$19:$C2433,$C2433,$J$19:$J2433,$J2433,$D$19:$D2433,$D2433)&gt;1,"SI","NO")))</f>
        <v/>
      </c>
      <c r="N2433" s="11">
        <f>IF(COUNTA($A2433:$K2433)=0,"",IF(AND($L2433="SI",$M2433="NO"),IFERROR($H2433,0),0))</f>
        <v/>
      </c>
      <c r="O2433" s="9">
        <f>IF(COUNTA($A2433:$K2433)=0,"",IF($M2433="SI","CUFE o factura duplicada dentro del reporte; no se suma dos veces",IF(IFERROR($H2433,0)&lt;=0,"DIAN reporta valor susceptible 0",IF($L2433="NO",IFERROR(LOOKUP(2,1/((LISTS!$M$2:$M$13&lt;&gt;"")*ISNUMBER(SEARCH(LISTS!$M$2:$M$13,$I2433))),LISTS!$O$2:$O$13),"Medio de pago no elegible o no identificado por DIAN"),"Apta automaticamente por pago electronico y base positiva"))))</f>
        <v/>
      </c>
    </row>
    <row r="2434">
      <c r="A2434" s="9" t="n"/>
      <c r="B2434" s="9" t="n"/>
      <c r="C2434" s="12" t="n"/>
      <c r="D2434" s="11" t="n"/>
      <c r="E2434" s="11" t="n"/>
      <c r="F2434" s="11" t="n"/>
      <c r="G2434" s="11" t="n"/>
      <c r="H2434" s="11" t="n"/>
      <c r="I2434" s="9" t="n"/>
      <c r="J2434" s="9" t="n"/>
      <c r="K2434" s="9" t="n"/>
      <c r="L2434" s="9">
        <f>IF(COUNTA($A2434:$K2434)=0,"",IF(AND(IFERROR($H2434,0)&gt;0,LEN(TRIM($K2434&amp;""))&gt;0,IFERROR(LOOKUP(2,1/((LISTS!$M$2:$M$13&lt;&gt;"")*ISNUMBER(SEARCH(LISTS!$M$2:$M$13,$I2434))),LISTS!$N$2:$N$13),"NO")="SI"),"SI","NO"))</f>
        <v/>
      </c>
      <c r="M2434" s="9">
        <f>IF(COUNTA($A2434:$K2434)=0,"",IF($K2434&lt;&gt;"",IF(COUNTIF($K$19:$K2434,$K2434)&gt;1,"SI","NO"),IF(COUNTIFS($A$19:$A2434,$A2434,$C$19:$C2434,$C2434,$J$19:$J2434,$J2434,$D$19:$D2434,$D2434)&gt;1,"SI","NO")))</f>
        <v/>
      </c>
      <c r="N2434" s="11">
        <f>IF(COUNTA($A2434:$K2434)=0,"",IF(AND($L2434="SI",$M2434="NO"),IFERROR($H2434,0),0))</f>
        <v/>
      </c>
      <c r="O2434" s="9">
        <f>IF(COUNTA($A2434:$K2434)=0,"",IF($M2434="SI","CUFE o factura duplicada dentro del reporte; no se suma dos veces",IF(IFERROR($H2434,0)&lt;=0,"DIAN reporta valor susceptible 0",IF($L2434="NO",IFERROR(LOOKUP(2,1/((LISTS!$M$2:$M$13&lt;&gt;"")*ISNUMBER(SEARCH(LISTS!$M$2:$M$13,$I2434))),LISTS!$O$2:$O$13),"Medio de pago no elegible o no identificado por DIAN"),"Apta automaticamente por pago electronico y base positiva"))))</f>
        <v/>
      </c>
    </row>
    <row r="2435">
      <c r="A2435" s="9" t="n"/>
      <c r="B2435" s="9" t="n"/>
      <c r="C2435" s="12" t="n"/>
      <c r="D2435" s="11" t="n"/>
      <c r="E2435" s="11" t="n"/>
      <c r="F2435" s="11" t="n"/>
      <c r="G2435" s="11" t="n"/>
      <c r="H2435" s="11" t="n"/>
      <c r="I2435" s="9" t="n"/>
      <c r="J2435" s="9" t="n"/>
      <c r="K2435" s="9" t="n"/>
      <c r="L2435" s="9">
        <f>IF(COUNTA($A2435:$K2435)=0,"",IF(AND(IFERROR($H2435,0)&gt;0,LEN(TRIM($K2435&amp;""))&gt;0,IFERROR(LOOKUP(2,1/((LISTS!$M$2:$M$13&lt;&gt;"")*ISNUMBER(SEARCH(LISTS!$M$2:$M$13,$I2435))),LISTS!$N$2:$N$13),"NO")="SI"),"SI","NO"))</f>
        <v/>
      </c>
      <c r="M2435" s="9">
        <f>IF(COUNTA($A2435:$K2435)=0,"",IF($K2435&lt;&gt;"",IF(COUNTIF($K$19:$K2435,$K2435)&gt;1,"SI","NO"),IF(COUNTIFS($A$19:$A2435,$A2435,$C$19:$C2435,$C2435,$J$19:$J2435,$J2435,$D$19:$D2435,$D2435)&gt;1,"SI","NO")))</f>
        <v/>
      </c>
      <c r="N2435" s="11">
        <f>IF(COUNTA($A2435:$K2435)=0,"",IF(AND($L2435="SI",$M2435="NO"),IFERROR($H2435,0),0))</f>
        <v/>
      </c>
      <c r="O2435" s="9">
        <f>IF(COUNTA($A2435:$K2435)=0,"",IF($M2435="SI","CUFE o factura duplicada dentro del reporte; no se suma dos veces",IF(IFERROR($H2435,0)&lt;=0,"DIAN reporta valor susceptible 0",IF($L2435="NO",IFERROR(LOOKUP(2,1/((LISTS!$M$2:$M$13&lt;&gt;"")*ISNUMBER(SEARCH(LISTS!$M$2:$M$13,$I2435))),LISTS!$O$2:$O$13),"Medio de pago no elegible o no identificado por DIAN"),"Apta automaticamente por pago electronico y base positiva"))))</f>
        <v/>
      </c>
    </row>
    <row r="2436">
      <c r="A2436" s="9" t="n"/>
      <c r="B2436" s="9" t="n"/>
      <c r="C2436" s="12" t="n"/>
      <c r="D2436" s="11" t="n"/>
      <c r="E2436" s="11" t="n"/>
      <c r="F2436" s="11" t="n"/>
      <c r="G2436" s="11" t="n"/>
      <c r="H2436" s="11" t="n"/>
      <c r="I2436" s="9" t="n"/>
      <c r="J2436" s="9" t="n"/>
      <c r="K2436" s="9" t="n"/>
      <c r="L2436" s="9">
        <f>IF(COUNTA($A2436:$K2436)=0,"",IF(AND(IFERROR($H2436,0)&gt;0,LEN(TRIM($K2436&amp;""))&gt;0,IFERROR(LOOKUP(2,1/((LISTS!$M$2:$M$13&lt;&gt;"")*ISNUMBER(SEARCH(LISTS!$M$2:$M$13,$I2436))),LISTS!$N$2:$N$13),"NO")="SI"),"SI","NO"))</f>
        <v/>
      </c>
      <c r="M2436" s="9">
        <f>IF(COUNTA($A2436:$K2436)=0,"",IF($K2436&lt;&gt;"",IF(COUNTIF($K$19:$K2436,$K2436)&gt;1,"SI","NO"),IF(COUNTIFS($A$19:$A2436,$A2436,$C$19:$C2436,$C2436,$J$19:$J2436,$J2436,$D$19:$D2436,$D2436)&gt;1,"SI","NO")))</f>
        <v/>
      </c>
      <c r="N2436" s="11">
        <f>IF(COUNTA($A2436:$K2436)=0,"",IF(AND($L2436="SI",$M2436="NO"),IFERROR($H2436,0),0))</f>
        <v/>
      </c>
      <c r="O2436" s="9">
        <f>IF(COUNTA($A2436:$K2436)=0,"",IF($M2436="SI","CUFE o factura duplicada dentro del reporte; no se suma dos veces",IF(IFERROR($H2436,0)&lt;=0,"DIAN reporta valor susceptible 0",IF($L2436="NO",IFERROR(LOOKUP(2,1/((LISTS!$M$2:$M$13&lt;&gt;"")*ISNUMBER(SEARCH(LISTS!$M$2:$M$13,$I2436))),LISTS!$O$2:$O$13),"Medio de pago no elegible o no identificado por DIAN"),"Apta automaticamente por pago electronico y base positiva"))))</f>
        <v/>
      </c>
    </row>
    <row r="2437">
      <c r="A2437" s="9" t="n"/>
      <c r="B2437" s="9" t="n"/>
      <c r="C2437" s="12" t="n"/>
      <c r="D2437" s="11" t="n"/>
      <c r="E2437" s="11" t="n"/>
      <c r="F2437" s="11" t="n"/>
      <c r="G2437" s="11" t="n"/>
      <c r="H2437" s="11" t="n"/>
      <c r="I2437" s="9" t="n"/>
      <c r="J2437" s="9" t="n"/>
      <c r="K2437" s="9" t="n"/>
      <c r="L2437" s="9">
        <f>IF(COUNTA($A2437:$K2437)=0,"",IF(AND(IFERROR($H2437,0)&gt;0,LEN(TRIM($K2437&amp;""))&gt;0,IFERROR(LOOKUP(2,1/((LISTS!$M$2:$M$13&lt;&gt;"")*ISNUMBER(SEARCH(LISTS!$M$2:$M$13,$I2437))),LISTS!$N$2:$N$13),"NO")="SI"),"SI","NO"))</f>
        <v/>
      </c>
      <c r="M2437" s="9">
        <f>IF(COUNTA($A2437:$K2437)=0,"",IF($K2437&lt;&gt;"",IF(COUNTIF($K$19:$K2437,$K2437)&gt;1,"SI","NO"),IF(COUNTIFS($A$19:$A2437,$A2437,$C$19:$C2437,$C2437,$J$19:$J2437,$J2437,$D$19:$D2437,$D2437)&gt;1,"SI","NO")))</f>
        <v/>
      </c>
      <c r="N2437" s="11">
        <f>IF(COUNTA($A2437:$K2437)=0,"",IF(AND($L2437="SI",$M2437="NO"),IFERROR($H2437,0),0))</f>
        <v/>
      </c>
      <c r="O2437" s="9">
        <f>IF(COUNTA($A2437:$K2437)=0,"",IF($M2437="SI","CUFE o factura duplicada dentro del reporte; no se suma dos veces",IF(IFERROR($H2437,0)&lt;=0,"DIAN reporta valor susceptible 0",IF($L2437="NO",IFERROR(LOOKUP(2,1/((LISTS!$M$2:$M$13&lt;&gt;"")*ISNUMBER(SEARCH(LISTS!$M$2:$M$13,$I2437))),LISTS!$O$2:$O$13),"Medio de pago no elegible o no identificado por DIAN"),"Apta automaticamente por pago electronico y base positiva"))))</f>
        <v/>
      </c>
    </row>
    <row r="2438">
      <c r="A2438" s="9" t="n"/>
      <c r="B2438" s="9" t="n"/>
      <c r="C2438" s="12" t="n"/>
      <c r="D2438" s="11" t="n"/>
      <c r="E2438" s="11" t="n"/>
      <c r="F2438" s="11" t="n"/>
      <c r="G2438" s="11" t="n"/>
      <c r="H2438" s="11" t="n"/>
      <c r="I2438" s="9" t="n"/>
      <c r="J2438" s="9" t="n"/>
      <c r="K2438" s="9" t="n"/>
      <c r="L2438" s="9">
        <f>IF(COUNTA($A2438:$K2438)=0,"",IF(AND(IFERROR($H2438,0)&gt;0,LEN(TRIM($K2438&amp;""))&gt;0,IFERROR(LOOKUP(2,1/((LISTS!$M$2:$M$13&lt;&gt;"")*ISNUMBER(SEARCH(LISTS!$M$2:$M$13,$I2438))),LISTS!$N$2:$N$13),"NO")="SI"),"SI","NO"))</f>
        <v/>
      </c>
      <c r="M2438" s="9">
        <f>IF(COUNTA($A2438:$K2438)=0,"",IF($K2438&lt;&gt;"",IF(COUNTIF($K$19:$K2438,$K2438)&gt;1,"SI","NO"),IF(COUNTIFS($A$19:$A2438,$A2438,$C$19:$C2438,$C2438,$J$19:$J2438,$J2438,$D$19:$D2438,$D2438)&gt;1,"SI","NO")))</f>
        <v/>
      </c>
      <c r="N2438" s="11">
        <f>IF(COUNTA($A2438:$K2438)=0,"",IF(AND($L2438="SI",$M2438="NO"),IFERROR($H2438,0),0))</f>
        <v/>
      </c>
      <c r="O2438" s="9">
        <f>IF(COUNTA($A2438:$K2438)=0,"",IF($M2438="SI","CUFE o factura duplicada dentro del reporte; no se suma dos veces",IF(IFERROR($H2438,0)&lt;=0,"DIAN reporta valor susceptible 0",IF($L2438="NO",IFERROR(LOOKUP(2,1/((LISTS!$M$2:$M$13&lt;&gt;"")*ISNUMBER(SEARCH(LISTS!$M$2:$M$13,$I2438))),LISTS!$O$2:$O$13),"Medio de pago no elegible o no identificado por DIAN"),"Apta automaticamente por pago electronico y base positiva"))))</f>
        <v/>
      </c>
    </row>
    <row r="2439">
      <c r="A2439" s="9" t="n"/>
      <c r="B2439" s="9" t="n"/>
      <c r="C2439" s="12" t="n"/>
      <c r="D2439" s="11" t="n"/>
      <c r="E2439" s="11" t="n"/>
      <c r="F2439" s="11" t="n"/>
      <c r="G2439" s="11" t="n"/>
      <c r="H2439" s="11" t="n"/>
      <c r="I2439" s="9" t="n"/>
      <c r="J2439" s="9" t="n"/>
      <c r="K2439" s="9" t="n"/>
      <c r="L2439" s="9">
        <f>IF(COUNTA($A2439:$K2439)=0,"",IF(AND(IFERROR($H2439,0)&gt;0,LEN(TRIM($K2439&amp;""))&gt;0,IFERROR(LOOKUP(2,1/((LISTS!$M$2:$M$13&lt;&gt;"")*ISNUMBER(SEARCH(LISTS!$M$2:$M$13,$I2439))),LISTS!$N$2:$N$13),"NO")="SI"),"SI","NO"))</f>
        <v/>
      </c>
      <c r="M2439" s="9">
        <f>IF(COUNTA($A2439:$K2439)=0,"",IF($K2439&lt;&gt;"",IF(COUNTIF($K$19:$K2439,$K2439)&gt;1,"SI","NO"),IF(COUNTIFS($A$19:$A2439,$A2439,$C$19:$C2439,$C2439,$J$19:$J2439,$J2439,$D$19:$D2439,$D2439)&gt;1,"SI","NO")))</f>
        <v/>
      </c>
      <c r="N2439" s="11">
        <f>IF(COUNTA($A2439:$K2439)=0,"",IF(AND($L2439="SI",$M2439="NO"),IFERROR($H2439,0),0))</f>
        <v/>
      </c>
      <c r="O2439" s="9">
        <f>IF(COUNTA($A2439:$K2439)=0,"",IF($M2439="SI","CUFE o factura duplicada dentro del reporte; no se suma dos veces",IF(IFERROR($H2439,0)&lt;=0,"DIAN reporta valor susceptible 0",IF($L2439="NO",IFERROR(LOOKUP(2,1/((LISTS!$M$2:$M$13&lt;&gt;"")*ISNUMBER(SEARCH(LISTS!$M$2:$M$13,$I2439))),LISTS!$O$2:$O$13),"Medio de pago no elegible o no identificado por DIAN"),"Apta automaticamente por pago electronico y base positiva"))))</f>
        <v/>
      </c>
    </row>
    <row r="2440">
      <c r="A2440" s="9" t="n"/>
      <c r="B2440" s="9" t="n"/>
      <c r="C2440" s="12" t="n"/>
      <c r="D2440" s="11" t="n"/>
      <c r="E2440" s="11" t="n"/>
      <c r="F2440" s="11" t="n"/>
      <c r="G2440" s="11" t="n"/>
      <c r="H2440" s="11" t="n"/>
      <c r="I2440" s="9" t="n"/>
      <c r="J2440" s="9" t="n"/>
      <c r="K2440" s="9" t="n"/>
      <c r="L2440" s="9">
        <f>IF(COUNTA($A2440:$K2440)=0,"",IF(AND(IFERROR($H2440,0)&gt;0,LEN(TRIM($K2440&amp;""))&gt;0,IFERROR(LOOKUP(2,1/((LISTS!$M$2:$M$13&lt;&gt;"")*ISNUMBER(SEARCH(LISTS!$M$2:$M$13,$I2440))),LISTS!$N$2:$N$13),"NO")="SI"),"SI","NO"))</f>
        <v/>
      </c>
      <c r="M2440" s="9">
        <f>IF(COUNTA($A2440:$K2440)=0,"",IF($K2440&lt;&gt;"",IF(COUNTIF($K$19:$K2440,$K2440)&gt;1,"SI","NO"),IF(COUNTIFS($A$19:$A2440,$A2440,$C$19:$C2440,$C2440,$J$19:$J2440,$J2440,$D$19:$D2440,$D2440)&gt;1,"SI","NO")))</f>
        <v/>
      </c>
      <c r="N2440" s="11">
        <f>IF(COUNTA($A2440:$K2440)=0,"",IF(AND($L2440="SI",$M2440="NO"),IFERROR($H2440,0),0))</f>
        <v/>
      </c>
      <c r="O2440" s="9">
        <f>IF(COUNTA($A2440:$K2440)=0,"",IF($M2440="SI","CUFE o factura duplicada dentro del reporte; no se suma dos veces",IF(IFERROR($H2440,0)&lt;=0,"DIAN reporta valor susceptible 0",IF($L2440="NO",IFERROR(LOOKUP(2,1/((LISTS!$M$2:$M$13&lt;&gt;"")*ISNUMBER(SEARCH(LISTS!$M$2:$M$13,$I2440))),LISTS!$O$2:$O$13),"Medio de pago no elegible o no identificado por DIAN"),"Apta automaticamente por pago electronico y base positiva"))))</f>
        <v/>
      </c>
    </row>
    <row r="2441">
      <c r="A2441" s="9" t="n"/>
      <c r="B2441" s="9" t="n"/>
      <c r="C2441" s="12" t="n"/>
      <c r="D2441" s="11" t="n"/>
      <c r="E2441" s="11" t="n"/>
      <c r="F2441" s="11" t="n"/>
      <c r="G2441" s="11" t="n"/>
      <c r="H2441" s="11" t="n"/>
      <c r="I2441" s="9" t="n"/>
      <c r="J2441" s="9" t="n"/>
      <c r="K2441" s="9" t="n"/>
      <c r="L2441" s="9">
        <f>IF(COUNTA($A2441:$K2441)=0,"",IF(AND(IFERROR($H2441,0)&gt;0,LEN(TRIM($K2441&amp;""))&gt;0,IFERROR(LOOKUP(2,1/((LISTS!$M$2:$M$13&lt;&gt;"")*ISNUMBER(SEARCH(LISTS!$M$2:$M$13,$I2441))),LISTS!$N$2:$N$13),"NO")="SI"),"SI","NO"))</f>
        <v/>
      </c>
      <c r="M2441" s="9">
        <f>IF(COUNTA($A2441:$K2441)=0,"",IF($K2441&lt;&gt;"",IF(COUNTIF($K$19:$K2441,$K2441)&gt;1,"SI","NO"),IF(COUNTIFS($A$19:$A2441,$A2441,$C$19:$C2441,$C2441,$J$19:$J2441,$J2441,$D$19:$D2441,$D2441)&gt;1,"SI","NO")))</f>
        <v/>
      </c>
      <c r="N2441" s="11">
        <f>IF(COUNTA($A2441:$K2441)=0,"",IF(AND($L2441="SI",$M2441="NO"),IFERROR($H2441,0),0))</f>
        <v/>
      </c>
      <c r="O2441" s="9">
        <f>IF(COUNTA($A2441:$K2441)=0,"",IF($M2441="SI","CUFE o factura duplicada dentro del reporte; no se suma dos veces",IF(IFERROR($H2441,0)&lt;=0,"DIAN reporta valor susceptible 0",IF($L2441="NO",IFERROR(LOOKUP(2,1/((LISTS!$M$2:$M$13&lt;&gt;"")*ISNUMBER(SEARCH(LISTS!$M$2:$M$13,$I2441))),LISTS!$O$2:$O$13),"Medio de pago no elegible o no identificado por DIAN"),"Apta automaticamente por pago electronico y base positiva"))))</f>
        <v/>
      </c>
    </row>
    <row r="2442">
      <c r="A2442" s="9" t="n"/>
      <c r="B2442" s="9" t="n"/>
      <c r="C2442" s="12" t="n"/>
      <c r="D2442" s="11" t="n"/>
      <c r="E2442" s="11" t="n"/>
      <c r="F2442" s="11" t="n"/>
      <c r="G2442" s="11" t="n"/>
      <c r="H2442" s="11" t="n"/>
      <c r="I2442" s="9" t="n"/>
      <c r="J2442" s="9" t="n"/>
      <c r="K2442" s="9" t="n"/>
      <c r="L2442" s="9">
        <f>IF(COUNTA($A2442:$K2442)=0,"",IF(AND(IFERROR($H2442,0)&gt;0,LEN(TRIM($K2442&amp;""))&gt;0,IFERROR(LOOKUP(2,1/((LISTS!$M$2:$M$13&lt;&gt;"")*ISNUMBER(SEARCH(LISTS!$M$2:$M$13,$I2442))),LISTS!$N$2:$N$13),"NO")="SI"),"SI","NO"))</f>
        <v/>
      </c>
      <c r="M2442" s="9">
        <f>IF(COUNTA($A2442:$K2442)=0,"",IF($K2442&lt;&gt;"",IF(COUNTIF($K$19:$K2442,$K2442)&gt;1,"SI","NO"),IF(COUNTIFS($A$19:$A2442,$A2442,$C$19:$C2442,$C2442,$J$19:$J2442,$J2442,$D$19:$D2442,$D2442)&gt;1,"SI","NO")))</f>
        <v/>
      </c>
      <c r="N2442" s="11">
        <f>IF(COUNTA($A2442:$K2442)=0,"",IF(AND($L2442="SI",$M2442="NO"),IFERROR($H2442,0),0))</f>
        <v/>
      </c>
      <c r="O2442" s="9">
        <f>IF(COUNTA($A2442:$K2442)=0,"",IF($M2442="SI","CUFE o factura duplicada dentro del reporte; no se suma dos veces",IF(IFERROR($H2442,0)&lt;=0,"DIAN reporta valor susceptible 0",IF($L2442="NO",IFERROR(LOOKUP(2,1/((LISTS!$M$2:$M$13&lt;&gt;"")*ISNUMBER(SEARCH(LISTS!$M$2:$M$13,$I2442))),LISTS!$O$2:$O$13),"Medio de pago no elegible o no identificado por DIAN"),"Apta automaticamente por pago electronico y base positiva"))))</f>
        <v/>
      </c>
    </row>
    <row r="2443">
      <c r="A2443" s="9" t="n"/>
      <c r="B2443" s="9" t="n"/>
      <c r="C2443" s="12" t="n"/>
      <c r="D2443" s="11" t="n"/>
      <c r="E2443" s="11" t="n"/>
      <c r="F2443" s="11" t="n"/>
      <c r="G2443" s="11" t="n"/>
      <c r="H2443" s="11" t="n"/>
      <c r="I2443" s="9" t="n"/>
      <c r="J2443" s="9" t="n"/>
      <c r="K2443" s="9" t="n"/>
      <c r="L2443" s="9">
        <f>IF(COUNTA($A2443:$K2443)=0,"",IF(AND(IFERROR($H2443,0)&gt;0,LEN(TRIM($K2443&amp;""))&gt;0,IFERROR(LOOKUP(2,1/((LISTS!$M$2:$M$13&lt;&gt;"")*ISNUMBER(SEARCH(LISTS!$M$2:$M$13,$I2443))),LISTS!$N$2:$N$13),"NO")="SI"),"SI","NO"))</f>
        <v/>
      </c>
      <c r="M2443" s="9">
        <f>IF(COUNTA($A2443:$K2443)=0,"",IF($K2443&lt;&gt;"",IF(COUNTIF($K$19:$K2443,$K2443)&gt;1,"SI","NO"),IF(COUNTIFS($A$19:$A2443,$A2443,$C$19:$C2443,$C2443,$J$19:$J2443,$J2443,$D$19:$D2443,$D2443)&gt;1,"SI","NO")))</f>
        <v/>
      </c>
      <c r="N2443" s="11">
        <f>IF(COUNTA($A2443:$K2443)=0,"",IF(AND($L2443="SI",$M2443="NO"),IFERROR($H2443,0),0))</f>
        <v/>
      </c>
      <c r="O2443" s="9">
        <f>IF(COUNTA($A2443:$K2443)=0,"",IF($M2443="SI","CUFE o factura duplicada dentro del reporte; no se suma dos veces",IF(IFERROR($H2443,0)&lt;=0,"DIAN reporta valor susceptible 0",IF($L2443="NO",IFERROR(LOOKUP(2,1/((LISTS!$M$2:$M$13&lt;&gt;"")*ISNUMBER(SEARCH(LISTS!$M$2:$M$13,$I2443))),LISTS!$O$2:$O$13),"Medio de pago no elegible o no identificado por DIAN"),"Apta automaticamente por pago electronico y base positiva"))))</f>
        <v/>
      </c>
    </row>
    <row r="2444">
      <c r="A2444" s="9" t="n"/>
      <c r="B2444" s="9" t="n"/>
      <c r="C2444" s="12" t="n"/>
      <c r="D2444" s="11" t="n"/>
      <c r="E2444" s="11" t="n"/>
      <c r="F2444" s="11" t="n"/>
      <c r="G2444" s="11" t="n"/>
      <c r="H2444" s="11" t="n"/>
      <c r="I2444" s="9" t="n"/>
      <c r="J2444" s="9" t="n"/>
      <c r="K2444" s="9" t="n"/>
      <c r="L2444" s="9">
        <f>IF(COUNTA($A2444:$K2444)=0,"",IF(AND(IFERROR($H2444,0)&gt;0,LEN(TRIM($K2444&amp;""))&gt;0,IFERROR(LOOKUP(2,1/((LISTS!$M$2:$M$13&lt;&gt;"")*ISNUMBER(SEARCH(LISTS!$M$2:$M$13,$I2444))),LISTS!$N$2:$N$13),"NO")="SI"),"SI","NO"))</f>
        <v/>
      </c>
      <c r="M2444" s="9">
        <f>IF(COUNTA($A2444:$K2444)=0,"",IF($K2444&lt;&gt;"",IF(COUNTIF($K$19:$K2444,$K2444)&gt;1,"SI","NO"),IF(COUNTIFS($A$19:$A2444,$A2444,$C$19:$C2444,$C2444,$J$19:$J2444,$J2444,$D$19:$D2444,$D2444)&gt;1,"SI","NO")))</f>
        <v/>
      </c>
      <c r="N2444" s="11">
        <f>IF(COUNTA($A2444:$K2444)=0,"",IF(AND($L2444="SI",$M2444="NO"),IFERROR($H2444,0),0))</f>
        <v/>
      </c>
      <c r="O2444" s="9">
        <f>IF(COUNTA($A2444:$K2444)=0,"",IF($M2444="SI","CUFE o factura duplicada dentro del reporte; no se suma dos veces",IF(IFERROR($H2444,0)&lt;=0,"DIAN reporta valor susceptible 0",IF($L2444="NO",IFERROR(LOOKUP(2,1/((LISTS!$M$2:$M$13&lt;&gt;"")*ISNUMBER(SEARCH(LISTS!$M$2:$M$13,$I2444))),LISTS!$O$2:$O$13),"Medio de pago no elegible o no identificado por DIAN"),"Apta automaticamente por pago electronico y base positiva"))))</f>
        <v/>
      </c>
    </row>
    <row r="2445">
      <c r="A2445" s="9" t="n"/>
      <c r="B2445" s="9" t="n"/>
      <c r="C2445" s="12" t="n"/>
      <c r="D2445" s="11" t="n"/>
      <c r="E2445" s="11" t="n"/>
      <c r="F2445" s="11" t="n"/>
      <c r="G2445" s="11" t="n"/>
      <c r="H2445" s="11" t="n"/>
      <c r="I2445" s="9" t="n"/>
      <c r="J2445" s="9" t="n"/>
      <c r="K2445" s="9" t="n"/>
      <c r="L2445" s="9">
        <f>IF(COUNTA($A2445:$K2445)=0,"",IF(AND(IFERROR($H2445,0)&gt;0,LEN(TRIM($K2445&amp;""))&gt;0,IFERROR(LOOKUP(2,1/((LISTS!$M$2:$M$13&lt;&gt;"")*ISNUMBER(SEARCH(LISTS!$M$2:$M$13,$I2445))),LISTS!$N$2:$N$13),"NO")="SI"),"SI","NO"))</f>
        <v/>
      </c>
      <c r="M2445" s="9">
        <f>IF(COUNTA($A2445:$K2445)=0,"",IF($K2445&lt;&gt;"",IF(COUNTIF($K$19:$K2445,$K2445)&gt;1,"SI","NO"),IF(COUNTIFS($A$19:$A2445,$A2445,$C$19:$C2445,$C2445,$J$19:$J2445,$J2445,$D$19:$D2445,$D2445)&gt;1,"SI","NO")))</f>
        <v/>
      </c>
      <c r="N2445" s="11">
        <f>IF(COUNTA($A2445:$K2445)=0,"",IF(AND($L2445="SI",$M2445="NO"),IFERROR($H2445,0),0))</f>
        <v/>
      </c>
      <c r="O2445" s="9">
        <f>IF(COUNTA($A2445:$K2445)=0,"",IF($M2445="SI","CUFE o factura duplicada dentro del reporte; no se suma dos veces",IF(IFERROR($H2445,0)&lt;=0,"DIAN reporta valor susceptible 0",IF($L2445="NO",IFERROR(LOOKUP(2,1/((LISTS!$M$2:$M$13&lt;&gt;"")*ISNUMBER(SEARCH(LISTS!$M$2:$M$13,$I2445))),LISTS!$O$2:$O$13),"Medio de pago no elegible o no identificado por DIAN"),"Apta automaticamente por pago electronico y base positiva"))))</f>
        <v/>
      </c>
    </row>
    <row r="2446">
      <c r="A2446" s="9" t="n"/>
      <c r="B2446" s="9" t="n"/>
      <c r="C2446" s="12" t="n"/>
      <c r="D2446" s="11" t="n"/>
      <c r="E2446" s="11" t="n"/>
      <c r="F2446" s="11" t="n"/>
      <c r="G2446" s="11" t="n"/>
      <c r="H2446" s="11" t="n"/>
      <c r="I2446" s="9" t="n"/>
      <c r="J2446" s="9" t="n"/>
      <c r="K2446" s="9" t="n"/>
      <c r="L2446" s="9">
        <f>IF(COUNTA($A2446:$K2446)=0,"",IF(AND(IFERROR($H2446,0)&gt;0,LEN(TRIM($K2446&amp;""))&gt;0,IFERROR(LOOKUP(2,1/((LISTS!$M$2:$M$13&lt;&gt;"")*ISNUMBER(SEARCH(LISTS!$M$2:$M$13,$I2446))),LISTS!$N$2:$N$13),"NO")="SI"),"SI","NO"))</f>
        <v/>
      </c>
      <c r="M2446" s="9">
        <f>IF(COUNTA($A2446:$K2446)=0,"",IF($K2446&lt;&gt;"",IF(COUNTIF($K$19:$K2446,$K2446)&gt;1,"SI","NO"),IF(COUNTIFS($A$19:$A2446,$A2446,$C$19:$C2446,$C2446,$J$19:$J2446,$J2446,$D$19:$D2446,$D2446)&gt;1,"SI","NO")))</f>
        <v/>
      </c>
      <c r="N2446" s="11">
        <f>IF(COUNTA($A2446:$K2446)=0,"",IF(AND($L2446="SI",$M2446="NO"),IFERROR($H2446,0),0))</f>
        <v/>
      </c>
      <c r="O2446" s="9">
        <f>IF(COUNTA($A2446:$K2446)=0,"",IF($M2446="SI","CUFE o factura duplicada dentro del reporte; no se suma dos veces",IF(IFERROR($H2446,0)&lt;=0,"DIAN reporta valor susceptible 0",IF($L2446="NO",IFERROR(LOOKUP(2,1/((LISTS!$M$2:$M$13&lt;&gt;"")*ISNUMBER(SEARCH(LISTS!$M$2:$M$13,$I2446))),LISTS!$O$2:$O$13),"Medio de pago no elegible o no identificado por DIAN"),"Apta automaticamente por pago electronico y base positiva"))))</f>
        <v/>
      </c>
    </row>
    <row r="2447">
      <c r="A2447" s="9" t="n"/>
      <c r="B2447" s="9" t="n"/>
      <c r="C2447" s="12" t="n"/>
      <c r="D2447" s="11" t="n"/>
      <c r="E2447" s="11" t="n"/>
      <c r="F2447" s="11" t="n"/>
      <c r="G2447" s="11" t="n"/>
      <c r="H2447" s="11" t="n"/>
      <c r="I2447" s="9" t="n"/>
      <c r="J2447" s="9" t="n"/>
      <c r="K2447" s="9" t="n"/>
      <c r="L2447" s="9">
        <f>IF(COUNTA($A2447:$K2447)=0,"",IF(AND(IFERROR($H2447,0)&gt;0,LEN(TRIM($K2447&amp;""))&gt;0,IFERROR(LOOKUP(2,1/((LISTS!$M$2:$M$13&lt;&gt;"")*ISNUMBER(SEARCH(LISTS!$M$2:$M$13,$I2447))),LISTS!$N$2:$N$13),"NO")="SI"),"SI","NO"))</f>
        <v/>
      </c>
      <c r="M2447" s="9">
        <f>IF(COUNTA($A2447:$K2447)=0,"",IF($K2447&lt;&gt;"",IF(COUNTIF($K$19:$K2447,$K2447)&gt;1,"SI","NO"),IF(COUNTIFS($A$19:$A2447,$A2447,$C$19:$C2447,$C2447,$J$19:$J2447,$J2447,$D$19:$D2447,$D2447)&gt;1,"SI","NO")))</f>
        <v/>
      </c>
      <c r="N2447" s="11">
        <f>IF(COUNTA($A2447:$K2447)=0,"",IF(AND($L2447="SI",$M2447="NO"),IFERROR($H2447,0),0))</f>
        <v/>
      </c>
      <c r="O2447" s="9">
        <f>IF(COUNTA($A2447:$K2447)=0,"",IF($M2447="SI","CUFE o factura duplicada dentro del reporte; no se suma dos veces",IF(IFERROR($H2447,0)&lt;=0,"DIAN reporta valor susceptible 0",IF($L2447="NO",IFERROR(LOOKUP(2,1/((LISTS!$M$2:$M$13&lt;&gt;"")*ISNUMBER(SEARCH(LISTS!$M$2:$M$13,$I2447))),LISTS!$O$2:$O$13),"Medio de pago no elegible o no identificado por DIAN"),"Apta automaticamente por pago electronico y base positiva"))))</f>
        <v/>
      </c>
    </row>
    <row r="2448">
      <c r="A2448" s="9" t="n"/>
      <c r="B2448" s="9" t="n"/>
      <c r="C2448" s="12" t="n"/>
      <c r="D2448" s="11" t="n"/>
      <c r="E2448" s="11" t="n"/>
      <c r="F2448" s="11" t="n"/>
      <c r="G2448" s="11" t="n"/>
      <c r="H2448" s="11" t="n"/>
      <c r="I2448" s="9" t="n"/>
      <c r="J2448" s="9" t="n"/>
      <c r="K2448" s="9" t="n"/>
      <c r="L2448" s="9">
        <f>IF(COUNTA($A2448:$K2448)=0,"",IF(AND(IFERROR($H2448,0)&gt;0,LEN(TRIM($K2448&amp;""))&gt;0,IFERROR(LOOKUP(2,1/((LISTS!$M$2:$M$13&lt;&gt;"")*ISNUMBER(SEARCH(LISTS!$M$2:$M$13,$I2448))),LISTS!$N$2:$N$13),"NO")="SI"),"SI","NO"))</f>
        <v/>
      </c>
      <c r="M2448" s="9">
        <f>IF(COUNTA($A2448:$K2448)=0,"",IF($K2448&lt;&gt;"",IF(COUNTIF($K$19:$K2448,$K2448)&gt;1,"SI","NO"),IF(COUNTIFS($A$19:$A2448,$A2448,$C$19:$C2448,$C2448,$J$19:$J2448,$J2448,$D$19:$D2448,$D2448)&gt;1,"SI","NO")))</f>
        <v/>
      </c>
      <c r="N2448" s="11">
        <f>IF(COUNTA($A2448:$K2448)=0,"",IF(AND($L2448="SI",$M2448="NO"),IFERROR($H2448,0),0))</f>
        <v/>
      </c>
      <c r="O2448" s="9">
        <f>IF(COUNTA($A2448:$K2448)=0,"",IF($M2448="SI","CUFE o factura duplicada dentro del reporte; no se suma dos veces",IF(IFERROR($H2448,0)&lt;=0,"DIAN reporta valor susceptible 0",IF($L2448="NO",IFERROR(LOOKUP(2,1/((LISTS!$M$2:$M$13&lt;&gt;"")*ISNUMBER(SEARCH(LISTS!$M$2:$M$13,$I2448))),LISTS!$O$2:$O$13),"Medio de pago no elegible o no identificado por DIAN"),"Apta automaticamente por pago electronico y base positiva"))))</f>
        <v/>
      </c>
    </row>
    <row r="2449">
      <c r="A2449" s="9" t="n"/>
      <c r="B2449" s="9" t="n"/>
      <c r="C2449" s="12" t="n"/>
      <c r="D2449" s="11" t="n"/>
      <c r="E2449" s="11" t="n"/>
      <c r="F2449" s="11" t="n"/>
      <c r="G2449" s="11" t="n"/>
      <c r="H2449" s="11" t="n"/>
      <c r="I2449" s="9" t="n"/>
      <c r="J2449" s="9" t="n"/>
      <c r="K2449" s="9" t="n"/>
      <c r="L2449" s="9">
        <f>IF(COUNTA($A2449:$K2449)=0,"",IF(AND(IFERROR($H2449,0)&gt;0,LEN(TRIM($K2449&amp;""))&gt;0,IFERROR(LOOKUP(2,1/((LISTS!$M$2:$M$13&lt;&gt;"")*ISNUMBER(SEARCH(LISTS!$M$2:$M$13,$I2449))),LISTS!$N$2:$N$13),"NO")="SI"),"SI","NO"))</f>
        <v/>
      </c>
      <c r="M2449" s="9">
        <f>IF(COUNTA($A2449:$K2449)=0,"",IF($K2449&lt;&gt;"",IF(COUNTIF($K$19:$K2449,$K2449)&gt;1,"SI","NO"),IF(COUNTIFS($A$19:$A2449,$A2449,$C$19:$C2449,$C2449,$J$19:$J2449,$J2449,$D$19:$D2449,$D2449)&gt;1,"SI","NO")))</f>
        <v/>
      </c>
      <c r="N2449" s="11">
        <f>IF(COUNTA($A2449:$K2449)=0,"",IF(AND($L2449="SI",$M2449="NO"),IFERROR($H2449,0),0))</f>
        <v/>
      </c>
      <c r="O2449" s="9">
        <f>IF(COUNTA($A2449:$K2449)=0,"",IF($M2449="SI","CUFE o factura duplicada dentro del reporte; no se suma dos veces",IF(IFERROR($H2449,0)&lt;=0,"DIAN reporta valor susceptible 0",IF($L2449="NO",IFERROR(LOOKUP(2,1/((LISTS!$M$2:$M$13&lt;&gt;"")*ISNUMBER(SEARCH(LISTS!$M$2:$M$13,$I2449))),LISTS!$O$2:$O$13),"Medio de pago no elegible o no identificado por DIAN"),"Apta automaticamente por pago electronico y base positiva"))))</f>
        <v/>
      </c>
    </row>
    <row r="2450">
      <c r="A2450" s="9" t="n"/>
      <c r="B2450" s="9" t="n"/>
      <c r="C2450" s="12" t="n"/>
      <c r="D2450" s="11" t="n"/>
      <c r="E2450" s="11" t="n"/>
      <c r="F2450" s="11" t="n"/>
      <c r="G2450" s="11" t="n"/>
      <c r="H2450" s="11" t="n"/>
      <c r="I2450" s="9" t="n"/>
      <c r="J2450" s="9" t="n"/>
      <c r="K2450" s="9" t="n"/>
      <c r="L2450" s="9">
        <f>IF(COUNTA($A2450:$K2450)=0,"",IF(AND(IFERROR($H2450,0)&gt;0,LEN(TRIM($K2450&amp;""))&gt;0,IFERROR(LOOKUP(2,1/((LISTS!$M$2:$M$13&lt;&gt;"")*ISNUMBER(SEARCH(LISTS!$M$2:$M$13,$I2450))),LISTS!$N$2:$N$13),"NO")="SI"),"SI","NO"))</f>
        <v/>
      </c>
      <c r="M2450" s="9">
        <f>IF(COUNTA($A2450:$K2450)=0,"",IF($K2450&lt;&gt;"",IF(COUNTIF($K$19:$K2450,$K2450)&gt;1,"SI","NO"),IF(COUNTIFS($A$19:$A2450,$A2450,$C$19:$C2450,$C2450,$J$19:$J2450,$J2450,$D$19:$D2450,$D2450)&gt;1,"SI","NO")))</f>
        <v/>
      </c>
      <c r="N2450" s="11">
        <f>IF(COUNTA($A2450:$K2450)=0,"",IF(AND($L2450="SI",$M2450="NO"),IFERROR($H2450,0),0))</f>
        <v/>
      </c>
      <c r="O2450" s="9">
        <f>IF(COUNTA($A2450:$K2450)=0,"",IF($M2450="SI","CUFE o factura duplicada dentro del reporte; no se suma dos veces",IF(IFERROR($H2450,0)&lt;=0,"DIAN reporta valor susceptible 0",IF($L2450="NO",IFERROR(LOOKUP(2,1/((LISTS!$M$2:$M$13&lt;&gt;"")*ISNUMBER(SEARCH(LISTS!$M$2:$M$13,$I2450))),LISTS!$O$2:$O$13),"Medio de pago no elegible o no identificado por DIAN"),"Apta automaticamente por pago electronico y base positiva"))))</f>
        <v/>
      </c>
    </row>
    <row r="2451">
      <c r="A2451" s="9" t="n"/>
      <c r="B2451" s="9" t="n"/>
      <c r="C2451" s="12" t="n"/>
      <c r="D2451" s="11" t="n"/>
      <c r="E2451" s="11" t="n"/>
      <c r="F2451" s="11" t="n"/>
      <c r="G2451" s="11" t="n"/>
      <c r="H2451" s="11" t="n"/>
      <c r="I2451" s="9" t="n"/>
      <c r="J2451" s="9" t="n"/>
      <c r="K2451" s="9" t="n"/>
      <c r="L2451" s="9">
        <f>IF(COUNTA($A2451:$K2451)=0,"",IF(AND(IFERROR($H2451,0)&gt;0,LEN(TRIM($K2451&amp;""))&gt;0,IFERROR(LOOKUP(2,1/((LISTS!$M$2:$M$13&lt;&gt;"")*ISNUMBER(SEARCH(LISTS!$M$2:$M$13,$I2451))),LISTS!$N$2:$N$13),"NO")="SI"),"SI","NO"))</f>
        <v/>
      </c>
      <c r="M2451" s="9">
        <f>IF(COUNTA($A2451:$K2451)=0,"",IF($K2451&lt;&gt;"",IF(COUNTIF($K$19:$K2451,$K2451)&gt;1,"SI","NO"),IF(COUNTIFS($A$19:$A2451,$A2451,$C$19:$C2451,$C2451,$J$19:$J2451,$J2451,$D$19:$D2451,$D2451)&gt;1,"SI","NO")))</f>
        <v/>
      </c>
      <c r="N2451" s="11">
        <f>IF(COUNTA($A2451:$K2451)=0,"",IF(AND($L2451="SI",$M2451="NO"),IFERROR($H2451,0),0))</f>
        <v/>
      </c>
      <c r="O2451" s="9">
        <f>IF(COUNTA($A2451:$K2451)=0,"",IF($M2451="SI","CUFE o factura duplicada dentro del reporte; no se suma dos veces",IF(IFERROR($H2451,0)&lt;=0,"DIAN reporta valor susceptible 0",IF($L2451="NO",IFERROR(LOOKUP(2,1/((LISTS!$M$2:$M$13&lt;&gt;"")*ISNUMBER(SEARCH(LISTS!$M$2:$M$13,$I2451))),LISTS!$O$2:$O$13),"Medio de pago no elegible o no identificado por DIAN"),"Apta automaticamente por pago electronico y base positiva"))))</f>
        <v/>
      </c>
    </row>
    <row r="2452">
      <c r="A2452" s="9" t="n"/>
      <c r="B2452" s="9" t="n"/>
      <c r="C2452" s="12" t="n"/>
      <c r="D2452" s="11" t="n"/>
      <c r="E2452" s="11" t="n"/>
      <c r="F2452" s="11" t="n"/>
      <c r="G2452" s="11" t="n"/>
      <c r="H2452" s="11" t="n"/>
      <c r="I2452" s="9" t="n"/>
      <c r="J2452" s="9" t="n"/>
      <c r="K2452" s="9" t="n"/>
      <c r="L2452" s="9">
        <f>IF(COUNTA($A2452:$K2452)=0,"",IF(AND(IFERROR($H2452,0)&gt;0,LEN(TRIM($K2452&amp;""))&gt;0,IFERROR(LOOKUP(2,1/((LISTS!$M$2:$M$13&lt;&gt;"")*ISNUMBER(SEARCH(LISTS!$M$2:$M$13,$I2452))),LISTS!$N$2:$N$13),"NO")="SI"),"SI","NO"))</f>
        <v/>
      </c>
      <c r="M2452" s="9">
        <f>IF(COUNTA($A2452:$K2452)=0,"",IF($K2452&lt;&gt;"",IF(COUNTIF($K$19:$K2452,$K2452)&gt;1,"SI","NO"),IF(COUNTIFS($A$19:$A2452,$A2452,$C$19:$C2452,$C2452,$J$19:$J2452,$J2452,$D$19:$D2452,$D2452)&gt;1,"SI","NO")))</f>
        <v/>
      </c>
      <c r="N2452" s="11">
        <f>IF(COUNTA($A2452:$K2452)=0,"",IF(AND($L2452="SI",$M2452="NO"),IFERROR($H2452,0),0))</f>
        <v/>
      </c>
      <c r="O2452" s="9">
        <f>IF(COUNTA($A2452:$K2452)=0,"",IF($M2452="SI","CUFE o factura duplicada dentro del reporte; no se suma dos veces",IF(IFERROR($H2452,0)&lt;=0,"DIAN reporta valor susceptible 0",IF($L2452="NO",IFERROR(LOOKUP(2,1/((LISTS!$M$2:$M$13&lt;&gt;"")*ISNUMBER(SEARCH(LISTS!$M$2:$M$13,$I2452))),LISTS!$O$2:$O$13),"Medio de pago no elegible o no identificado por DIAN"),"Apta automaticamente por pago electronico y base positiva"))))</f>
        <v/>
      </c>
    </row>
    <row r="2453">
      <c r="A2453" s="9" t="n"/>
      <c r="B2453" s="9" t="n"/>
      <c r="C2453" s="12" t="n"/>
      <c r="D2453" s="11" t="n"/>
      <c r="E2453" s="11" t="n"/>
      <c r="F2453" s="11" t="n"/>
      <c r="G2453" s="11" t="n"/>
      <c r="H2453" s="11" t="n"/>
      <c r="I2453" s="9" t="n"/>
      <c r="J2453" s="9" t="n"/>
      <c r="K2453" s="9" t="n"/>
      <c r="L2453" s="9">
        <f>IF(COUNTA($A2453:$K2453)=0,"",IF(AND(IFERROR($H2453,0)&gt;0,LEN(TRIM($K2453&amp;""))&gt;0,IFERROR(LOOKUP(2,1/((LISTS!$M$2:$M$13&lt;&gt;"")*ISNUMBER(SEARCH(LISTS!$M$2:$M$13,$I2453))),LISTS!$N$2:$N$13),"NO")="SI"),"SI","NO"))</f>
        <v/>
      </c>
      <c r="M2453" s="9">
        <f>IF(COUNTA($A2453:$K2453)=0,"",IF($K2453&lt;&gt;"",IF(COUNTIF($K$19:$K2453,$K2453)&gt;1,"SI","NO"),IF(COUNTIFS($A$19:$A2453,$A2453,$C$19:$C2453,$C2453,$J$19:$J2453,$J2453,$D$19:$D2453,$D2453)&gt;1,"SI","NO")))</f>
        <v/>
      </c>
      <c r="N2453" s="11">
        <f>IF(COUNTA($A2453:$K2453)=0,"",IF(AND($L2453="SI",$M2453="NO"),IFERROR($H2453,0),0))</f>
        <v/>
      </c>
      <c r="O2453" s="9">
        <f>IF(COUNTA($A2453:$K2453)=0,"",IF($M2453="SI","CUFE o factura duplicada dentro del reporte; no se suma dos veces",IF(IFERROR($H2453,0)&lt;=0,"DIAN reporta valor susceptible 0",IF($L2453="NO",IFERROR(LOOKUP(2,1/((LISTS!$M$2:$M$13&lt;&gt;"")*ISNUMBER(SEARCH(LISTS!$M$2:$M$13,$I2453))),LISTS!$O$2:$O$13),"Medio de pago no elegible o no identificado por DIAN"),"Apta automaticamente por pago electronico y base positiva"))))</f>
        <v/>
      </c>
    </row>
    <row r="2454">
      <c r="A2454" s="9" t="n"/>
      <c r="B2454" s="9" t="n"/>
      <c r="C2454" s="12" t="n"/>
      <c r="D2454" s="11" t="n"/>
      <c r="E2454" s="11" t="n"/>
      <c r="F2454" s="11" t="n"/>
      <c r="G2454" s="11" t="n"/>
      <c r="H2454" s="11" t="n"/>
      <c r="I2454" s="9" t="n"/>
      <c r="J2454" s="9" t="n"/>
      <c r="K2454" s="9" t="n"/>
      <c r="L2454" s="9">
        <f>IF(COUNTA($A2454:$K2454)=0,"",IF(AND(IFERROR($H2454,0)&gt;0,LEN(TRIM($K2454&amp;""))&gt;0,IFERROR(LOOKUP(2,1/((LISTS!$M$2:$M$13&lt;&gt;"")*ISNUMBER(SEARCH(LISTS!$M$2:$M$13,$I2454))),LISTS!$N$2:$N$13),"NO")="SI"),"SI","NO"))</f>
        <v/>
      </c>
      <c r="M2454" s="9">
        <f>IF(COUNTA($A2454:$K2454)=0,"",IF($K2454&lt;&gt;"",IF(COUNTIF($K$19:$K2454,$K2454)&gt;1,"SI","NO"),IF(COUNTIFS($A$19:$A2454,$A2454,$C$19:$C2454,$C2454,$J$19:$J2454,$J2454,$D$19:$D2454,$D2454)&gt;1,"SI","NO")))</f>
        <v/>
      </c>
      <c r="N2454" s="11">
        <f>IF(COUNTA($A2454:$K2454)=0,"",IF(AND($L2454="SI",$M2454="NO"),IFERROR($H2454,0),0))</f>
        <v/>
      </c>
      <c r="O2454" s="9">
        <f>IF(COUNTA($A2454:$K2454)=0,"",IF($M2454="SI","CUFE o factura duplicada dentro del reporte; no se suma dos veces",IF(IFERROR($H2454,0)&lt;=0,"DIAN reporta valor susceptible 0",IF($L2454="NO",IFERROR(LOOKUP(2,1/((LISTS!$M$2:$M$13&lt;&gt;"")*ISNUMBER(SEARCH(LISTS!$M$2:$M$13,$I2454))),LISTS!$O$2:$O$13),"Medio de pago no elegible o no identificado por DIAN"),"Apta automaticamente por pago electronico y base positiva"))))</f>
        <v/>
      </c>
    </row>
    <row r="2455">
      <c r="A2455" s="9" t="n"/>
      <c r="B2455" s="9" t="n"/>
      <c r="C2455" s="12" t="n"/>
      <c r="D2455" s="11" t="n"/>
      <c r="E2455" s="11" t="n"/>
      <c r="F2455" s="11" t="n"/>
      <c r="G2455" s="11" t="n"/>
      <c r="H2455" s="11" t="n"/>
      <c r="I2455" s="9" t="n"/>
      <c r="J2455" s="9" t="n"/>
      <c r="K2455" s="9" t="n"/>
      <c r="L2455" s="9">
        <f>IF(COUNTA($A2455:$K2455)=0,"",IF(AND(IFERROR($H2455,0)&gt;0,LEN(TRIM($K2455&amp;""))&gt;0,IFERROR(LOOKUP(2,1/((LISTS!$M$2:$M$13&lt;&gt;"")*ISNUMBER(SEARCH(LISTS!$M$2:$M$13,$I2455))),LISTS!$N$2:$N$13),"NO")="SI"),"SI","NO"))</f>
        <v/>
      </c>
      <c r="M2455" s="9">
        <f>IF(COUNTA($A2455:$K2455)=0,"",IF($K2455&lt;&gt;"",IF(COUNTIF($K$19:$K2455,$K2455)&gt;1,"SI","NO"),IF(COUNTIFS($A$19:$A2455,$A2455,$C$19:$C2455,$C2455,$J$19:$J2455,$J2455,$D$19:$D2455,$D2455)&gt;1,"SI","NO")))</f>
        <v/>
      </c>
      <c r="N2455" s="11">
        <f>IF(COUNTA($A2455:$K2455)=0,"",IF(AND($L2455="SI",$M2455="NO"),IFERROR($H2455,0),0))</f>
        <v/>
      </c>
      <c r="O2455" s="9">
        <f>IF(COUNTA($A2455:$K2455)=0,"",IF($M2455="SI","CUFE o factura duplicada dentro del reporte; no se suma dos veces",IF(IFERROR($H2455,0)&lt;=0,"DIAN reporta valor susceptible 0",IF($L2455="NO",IFERROR(LOOKUP(2,1/((LISTS!$M$2:$M$13&lt;&gt;"")*ISNUMBER(SEARCH(LISTS!$M$2:$M$13,$I2455))),LISTS!$O$2:$O$13),"Medio de pago no elegible o no identificado por DIAN"),"Apta automaticamente por pago electronico y base positiva"))))</f>
        <v/>
      </c>
    </row>
    <row r="2456">
      <c r="A2456" s="9" t="n"/>
      <c r="B2456" s="9" t="n"/>
      <c r="C2456" s="12" t="n"/>
      <c r="D2456" s="11" t="n"/>
      <c r="E2456" s="11" t="n"/>
      <c r="F2456" s="11" t="n"/>
      <c r="G2456" s="11" t="n"/>
      <c r="H2456" s="11" t="n"/>
      <c r="I2456" s="9" t="n"/>
      <c r="J2456" s="9" t="n"/>
      <c r="K2456" s="9" t="n"/>
      <c r="L2456" s="9">
        <f>IF(COUNTA($A2456:$K2456)=0,"",IF(AND(IFERROR($H2456,0)&gt;0,LEN(TRIM($K2456&amp;""))&gt;0,IFERROR(LOOKUP(2,1/((LISTS!$M$2:$M$13&lt;&gt;"")*ISNUMBER(SEARCH(LISTS!$M$2:$M$13,$I2456))),LISTS!$N$2:$N$13),"NO")="SI"),"SI","NO"))</f>
        <v/>
      </c>
      <c r="M2456" s="9">
        <f>IF(COUNTA($A2456:$K2456)=0,"",IF($K2456&lt;&gt;"",IF(COUNTIF($K$19:$K2456,$K2456)&gt;1,"SI","NO"),IF(COUNTIFS($A$19:$A2456,$A2456,$C$19:$C2456,$C2456,$J$19:$J2456,$J2456,$D$19:$D2456,$D2456)&gt;1,"SI","NO")))</f>
        <v/>
      </c>
      <c r="N2456" s="11">
        <f>IF(COUNTA($A2456:$K2456)=0,"",IF(AND($L2456="SI",$M2456="NO"),IFERROR($H2456,0),0))</f>
        <v/>
      </c>
      <c r="O2456" s="9">
        <f>IF(COUNTA($A2456:$K2456)=0,"",IF($M2456="SI","CUFE o factura duplicada dentro del reporte; no se suma dos veces",IF(IFERROR($H2456,0)&lt;=0,"DIAN reporta valor susceptible 0",IF($L2456="NO",IFERROR(LOOKUP(2,1/((LISTS!$M$2:$M$13&lt;&gt;"")*ISNUMBER(SEARCH(LISTS!$M$2:$M$13,$I2456))),LISTS!$O$2:$O$13),"Medio de pago no elegible o no identificado por DIAN"),"Apta automaticamente por pago electronico y base positiva"))))</f>
        <v/>
      </c>
    </row>
    <row r="2457">
      <c r="A2457" s="9" t="n"/>
      <c r="B2457" s="9" t="n"/>
      <c r="C2457" s="12" t="n"/>
      <c r="D2457" s="11" t="n"/>
      <c r="E2457" s="11" t="n"/>
      <c r="F2457" s="11" t="n"/>
      <c r="G2457" s="11" t="n"/>
      <c r="H2457" s="11" t="n"/>
      <c r="I2457" s="9" t="n"/>
      <c r="J2457" s="9" t="n"/>
      <c r="K2457" s="9" t="n"/>
      <c r="L2457" s="9">
        <f>IF(COUNTA($A2457:$K2457)=0,"",IF(AND(IFERROR($H2457,0)&gt;0,LEN(TRIM($K2457&amp;""))&gt;0,IFERROR(LOOKUP(2,1/((LISTS!$M$2:$M$13&lt;&gt;"")*ISNUMBER(SEARCH(LISTS!$M$2:$M$13,$I2457))),LISTS!$N$2:$N$13),"NO")="SI"),"SI","NO"))</f>
        <v/>
      </c>
      <c r="M2457" s="9">
        <f>IF(COUNTA($A2457:$K2457)=0,"",IF($K2457&lt;&gt;"",IF(COUNTIF($K$19:$K2457,$K2457)&gt;1,"SI","NO"),IF(COUNTIFS($A$19:$A2457,$A2457,$C$19:$C2457,$C2457,$J$19:$J2457,$J2457,$D$19:$D2457,$D2457)&gt;1,"SI","NO")))</f>
        <v/>
      </c>
      <c r="N2457" s="11">
        <f>IF(COUNTA($A2457:$K2457)=0,"",IF(AND($L2457="SI",$M2457="NO"),IFERROR($H2457,0),0))</f>
        <v/>
      </c>
      <c r="O2457" s="9">
        <f>IF(COUNTA($A2457:$K2457)=0,"",IF($M2457="SI","CUFE o factura duplicada dentro del reporte; no se suma dos veces",IF(IFERROR($H2457,0)&lt;=0,"DIAN reporta valor susceptible 0",IF($L2457="NO",IFERROR(LOOKUP(2,1/((LISTS!$M$2:$M$13&lt;&gt;"")*ISNUMBER(SEARCH(LISTS!$M$2:$M$13,$I2457))),LISTS!$O$2:$O$13),"Medio de pago no elegible o no identificado por DIAN"),"Apta automaticamente por pago electronico y base positiva"))))</f>
        <v/>
      </c>
    </row>
    <row r="2458">
      <c r="A2458" s="9" t="n"/>
      <c r="B2458" s="9" t="n"/>
      <c r="C2458" s="12" t="n"/>
      <c r="D2458" s="11" t="n"/>
      <c r="E2458" s="11" t="n"/>
      <c r="F2458" s="11" t="n"/>
      <c r="G2458" s="11" t="n"/>
      <c r="H2458" s="11" t="n"/>
      <c r="I2458" s="9" t="n"/>
      <c r="J2458" s="9" t="n"/>
      <c r="K2458" s="9" t="n"/>
      <c r="L2458" s="9">
        <f>IF(COUNTA($A2458:$K2458)=0,"",IF(AND(IFERROR($H2458,0)&gt;0,LEN(TRIM($K2458&amp;""))&gt;0,IFERROR(LOOKUP(2,1/((LISTS!$M$2:$M$13&lt;&gt;"")*ISNUMBER(SEARCH(LISTS!$M$2:$M$13,$I2458))),LISTS!$N$2:$N$13),"NO")="SI"),"SI","NO"))</f>
        <v/>
      </c>
      <c r="M2458" s="9">
        <f>IF(COUNTA($A2458:$K2458)=0,"",IF($K2458&lt;&gt;"",IF(COUNTIF($K$19:$K2458,$K2458)&gt;1,"SI","NO"),IF(COUNTIFS($A$19:$A2458,$A2458,$C$19:$C2458,$C2458,$J$19:$J2458,$J2458,$D$19:$D2458,$D2458)&gt;1,"SI","NO")))</f>
        <v/>
      </c>
      <c r="N2458" s="11">
        <f>IF(COUNTA($A2458:$K2458)=0,"",IF(AND($L2458="SI",$M2458="NO"),IFERROR($H2458,0),0))</f>
        <v/>
      </c>
      <c r="O2458" s="9">
        <f>IF(COUNTA($A2458:$K2458)=0,"",IF($M2458="SI","CUFE o factura duplicada dentro del reporte; no se suma dos veces",IF(IFERROR($H2458,0)&lt;=0,"DIAN reporta valor susceptible 0",IF($L2458="NO",IFERROR(LOOKUP(2,1/((LISTS!$M$2:$M$13&lt;&gt;"")*ISNUMBER(SEARCH(LISTS!$M$2:$M$13,$I2458))),LISTS!$O$2:$O$13),"Medio de pago no elegible o no identificado por DIAN"),"Apta automaticamente por pago electronico y base positiva"))))</f>
        <v/>
      </c>
    </row>
    <row r="2459">
      <c r="A2459" s="9" t="n"/>
      <c r="B2459" s="9" t="n"/>
      <c r="C2459" s="12" t="n"/>
      <c r="D2459" s="11" t="n"/>
      <c r="E2459" s="11" t="n"/>
      <c r="F2459" s="11" t="n"/>
      <c r="G2459" s="11" t="n"/>
      <c r="H2459" s="11" t="n"/>
      <c r="I2459" s="9" t="n"/>
      <c r="J2459" s="9" t="n"/>
      <c r="K2459" s="9" t="n"/>
      <c r="L2459" s="9">
        <f>IF(COUNTA($A2459:$K2459)=0,"",IF(AND(IFERROR($H2459,0)&gt;0,LEN(TRIM($K2459&amp;""))&gt;0,IFERROR(LOOKUP(2,1/((LISTS!$M$2:$M$13&lt;&gt;"")*ISNUMBER(SEARCH(LISTS!$M$2:$M$13,$I2459))),LISTS!$N$2:$N$13),"NO")="SI"),"SI","NO"))</f>
        <v/>
      </c>
      <c r="M2459" s="9">
        <f>IF(COUNTA($A2459:$K2459)=0,"",IF($K2459&lt;&gt;"",IF(COUNTIF($K$19:$K2459,$K2459)&gt;1,"SI","NO"),IF(COUNTIFS($A$19:$A2459,$A2459,$C$19:$C2459,$C2459,$J$19:$J2459,$J2459,$D$19:$D2459,$D2459)&gt;1,"SI","NO")))</f>
        <v/>
      </c>
      <c r="N2459" s="11">
        <f>IF(COUNTA($A2459:$K2459)=0,"",IF(AND($L2459="SI",$M2459="NO"),IFERROR($H2459,0),0))</f>
        <v/>
      </c>
      <c r="O2459" s="9">
        <f>IF(COUNTA($A2459:$K2459)=0,"",IF($M2459="SI","CUFE o factura duplicada dentro del reporte; no se suma dos veces",IF(IFERROR($H2459,0)&lt;=0,"DIAN reporta valor susceptible 0",IF($L2459="NO",IFERROR(LOOKUP(2,1/((LISTS!$M$2:$M$13&lt;&gt;"")*ISNUMBER(SEARCH(LISTS!$M$2:$M$13,$I2459))),LISTS!$O$2:$O$13),"Medio de pago no elegible o no identificado por DIAN"),"Apta automaticamente por pago electronico y base positiva"))))</f>
        <v/>
      </c>
    </row>
    <row r="2460">
      <c r="A2460" s="9" t="n"/>
      <c r="B2460" s="9" t="n"/>
      <c r="C2460" s="12" t="n"/>
      <c r="D2460" s="11" t="n"/>
      <c r="E2460" s="11" t="n"/>
      <c r="F2460" s="11" t="n"/>
      <c r="G2460" s="11" t="n"/>
      <c r="H2460" s="11" t="n"/>
      <c r="I2460" s="9" t="n"/>
      <c r="J2460" s="9" t="n"/>
      <c r="K2460" s="9" t="n"/>
      <c r="L2460" s="9">
        <f>IF(COUNTA($A2460:$K2460)=0,"",IF(AND(IFERROR($H2460,0)&gt;0,LEN(TRIM($K2460&amp;""))&gt;0,IFERROR(LOOKUP(2,1/((LISTS!$M$2:$M$13&lt;&gt;"")*ISNUMBER(SEARCH(LISTS!$M$2:$M$13,$I2460))),LISTS!$N$2:$N$13),"NO")="SI"),"SI","NO"))</f>
        <v/>
      </c>
      <c r="M2460" s="9">
        <f>IF(COUNTA($A2460:$K2460)=0,"",IF($K2460&lt;&gt;"",IF(COUNTIF($K$19:$K2460,$K2460)&gt;1,"SI","NO"),IF(COUNTIFS($A$19:$A2460,$A2460,$C$19:$C2460,$C2460,$J$19:$J2460,$J2460,$D$19:$D2460,$D2460)&gt;1,"SI","NO")))</f>
        <v/>
      </c>
      <c r="N2460" s="11">
        <f>IF(COUNTA($A2460:$K2460)=0,"",IF(AND($L2460="SI",$M2460="NO"),IFERROR($H2460,0),0))</f>
        <v/>
      </c>
      <c r="O2460" s="9">
        <f>IF(COUNTA($A2460:$K2460)=0,"",IF($M2460="SI","CUFE o factura duplicada dentro del reporte; no se suma dos veces",IF(IFERROR($H2460,0)&lt;=0,"DIAN reporta valor susceptible 0",IF($L2460="NO",IFERROR(LOOKUP(2,1/((LISTS!$M$2:$M$13&lt;&gt;"")*ISNUMBER(SEARCH(LISTS!$M$2:$M$13,$I2460))),LISTS!$O$2:$O$13),"Medio de pago no elegible o no identificado por DIAN"),"Apta automaticamente por pago electronico y base positiva"))))</f>
        <v/>
      </c>
    </row>
    <row r="2461">
      <c r="A2461" s="9" t="n"/>
      <c r="B2461" s="9" t="n"/>
      <c r="C2461" s="12" t="n"/>
      <c r="D2461" s="11" t="n"/>
      <c r="E2461" s="11" t="n"/>
      <c r="F2461" s="11" t="n"/>
      <c r="G2461" s="11" t="n"/>
      <c r="H2461" s="11" t="n"/>
      <c r="I2461" s="9" t="n"/>
      <c r="J2461" s="9" t="n"/>
      <c r="K2461" s="9" t="n"/>
      <c r="L2461" s="9">
        <f>IF(COUNTA($A2461:$K2461)=0,"",IF(AND(IFERROR($H2461,0)&gt;0,LEN(TRIM($K2461&amp;""))&gt;0,IFERROR(LOOKUP(2,1/((LISTS!$M$2:$M$13&lt;&gt;"")*ISNUMBER(SEARCH(LISTS!$M$2:$M$13,$I2461))),LISTS!$N$2:$N$13),"NO")="SI"),"SI","NO"))</f>
        <v/>
      </c>
      <c r="M2461" s="9">
        <f>IF(COUNTA($A2461:$K2461)=0,"",IF($K2461&lt;&gt;"",IF(COUNTIF($K$19:$K2461,$K2461)&gt;1,"SI","NO"),IF(COUNTIFS($A$19:$A2461,$A2461,$C$19:$C2461,$C2461,$J$19:$J2461,$J2461,$D$19:$D2461,$D2461)&gt;1,"SI","NO")))</f>
        <v/>
      </c>
      <c r="N2461" s="11">
        <f>IF(COUNTA($A2461:$K2461)=0,"",IF(AND($L2461="SI",$M2461="NO"),IFERROR($H2461,0),0))</f>
        <v/>
      </c>
      <c r="O2461" s="9">
        <f>IF(COUNTA($A2461:$K2461)=0,"",IF($M2461="SI","CUFE o factura duplicada dentro del reporte; no se suma dos veces",IF(IFERROR($H2461,0)&lt;=0,"DIAN reporta valor susceptible 0",IF($L2461="NO",IFERROR(LOOKUP(2,1/((LISTS!$M$2:$M$13&lt;&gt;"")*ISNUMBER(SEARCH(LISTS!$M$2:$M$13,$I2461))),LISTS!$O$2:$O$13),"Medio de pago no elegible o no identificado por DIAN"),"Apta automaticamente por pago electronico y base positiva"))))</f>
        <v/>
      </c>
    </row>
    <row r="2462">
      <c r="A2462" s="9" t="n"/>
      <c r="B2462" s="9" t="n"/>
      <c r="C2462" s="12" t="n"/>
      <c r="D2462" s="11" t="n"/>
      <c r="E2462" s="11" t="n"/>
      <c r="F2462" s="11" t="n"/>
      <c r="G2462" s="11" t="n"/>
      <c r="H2462" s="11" t="n"/>
      <c r="I2462" s="9" t="n"/>
      <c r="J2462" s="9" t="n"/>
      <c r="K2462" s="9" t="n"/>
      <c r="L2462" s="9">
        <f>IF(COUNTA($A2462:$K2462)=0,"",IF(AND(IFERROR($H2462,0)&gt;0,LEN(TRIM($K2462&amp;""))&gt;0,IFERROR(LOOKUP(2,1/((LISTS!$M$2:$M$13&lt;&gt;"")*ISNUMBER(SEARCH(LISTS!$M$2:$M$13,$I2462))),LISTS!$N$2:$N$13),"NO")="SI"),"SI","NO"))</f>
        <v/>
      </c>
      <c r="M2462" s="9">
        <f>IF(COUNTA($A2462:$K2462)=0,"",IF($K2462&lt;&gt;"",IF(COUNTIF($K$19:$K2462,$K2462)&gt;1,"SI","NO"),IF(COUNTIFS($A$19:$A2462,$A2462,$C$19:$C2462,$C2462,$J$19:$J2462,$J2462,$D$19:$D2462,$D2462)&gt;1,"SI","NO")))</f>
        <v/>
      </c>
      <c r="N2462" s="11">
        <f>IF(COUNTA($A2462:$K2462)=0,"",IF(AND($L2462="SI",$M2462="NO"),IFERROR($H2462,0),0))</f>
        <v/>
      </c>
      <c r="O2462" s="9">
        <f>IF(COUNTA($A2462:$K2462)=0,"",IF($M2462="SI","CUFE o factura duplicada dentro del reporte; no se suma dos veces",IF(IFERROR($H2462,0)&lt;=0,"DIAN reporta valor susceptible 0",IF($L2462="NO",IFERROR(LOOKUP(2,1/((LISTS!$M$2:$M$13&lt;&gt;"")*ISNUMBER(SEARCH(LISTS!$M$2:$M$13,$I2462))),LISTS!$O$2:$O$13),"Medio de pago no elegible o no identificado por DIAN"),"Apta automaticamente por pago electronico y base positiva"))))</f>
        <v/>
      </c>
    </row>
    <row r="2463">
      <c r="A2463" s="9" t="n"/>
      <c r="B2463" s="9" t="n"/>
      <c r="C2463" s="12" t="n"/>
      <c r="D2463" s="11" t="n"/>
      <c r="E2463" s="11" t="n"/>
      <c r="F2463" s="11" t="n"/>
      <c r="G2463" s="11" t="n"/>
      <c r="H2463" s="11" t="n"/>
      <c r="I2463" s="9" t="n"/>
      <c r="J2463" s="9" t="n"/>
      <c r="K2463" s="9" t="n"/>
      <c r="L2463" s="9">
        <f>IF(COUNTA($A2463:$K2463)=0,"",IF(AND(IFERROR($H2463,0)&gt;0,LEN(TRIM($K2463&amp;""))&gt;0,IFERROR(LOOKUP(2,1/((LISTS!$M$2:$M$13&lt;&gt;"")*ISNUMBER(SEARCH(LISTS!$M$2:$M$13,$I2463))),LISTS!$N$2:$N$13),"NO")="SI"),"SI","NO"))</f>
        <v/>
      </c>
      <c r="M2463" s="9">
        <f>IF(COUNTA($A2463:$K2463)=0,"",IF($K2463&lt;&gt;"",IF(COUNTIF($K$19:$K2463,$K2463)&gt;1,"SI","NO"),IF(COUNTIFS($A$19:$A2463,$A2463,$C$19:$C2463,$C2463,$J$19:$J2463,$J2463,$D$19:$D2463,$D2463)&gt;1,"SI","NO")))</f>
        <v/>
      </c>
      <c r="N2463" s="11">
        <f>IF(COUNTA($A2463:$K2463)=0,"",IF(AND($L2463="SI",$M2463="NO"),IFERROR($H2463,0),0))</f>
        <v/>
      </c>
      <c r="O2463" s="9">
        <f>IF(COUNTA($A2463:$K2463)=0,"",IF($M2463="SI","CUFE o factura duplicada dentro del reporte; no se suma dos veces",IF(IFERROR($H2463,0)&lt;=0,"DIAN reporta valor susceptible 0",IF($L2463="NO",IFERROR(LOOKUP(2,1/((LISTS!$M$2:$M$13&lt;&gt;"")*ISNUMBER(SEARCH(LISTS!$M$2:$M$13,$I2463))),LISTS!$O$2:$O$13),"Medio de pago no elegible o no identificado por DIAN"),"Apta automaticamente por pago electronico y base positiva"))))</f>
        <v/>
      </c>
    </row>
    <row r="2464">
      <c r="A2464" s="9" t="n"/>
      <c r="B2464" s="9" t="n"/>
      <c r="C2464" s="12" t="n"/>
      <c r="D2464" s="11" t="n"/>
      <c r="E2464" s="11" t="n"/>
      <c r="F2464" s="11" t="n"/>
      <c r="G2464" s="11" t="n"/>
      <c r="H2464" s="11" t="n"/>
      <c r="I2464" s="9" t="n"/>
      <c r="J2464" s="9" t="n"/>
      <c r="K2464" s="9" t="n"/>
      <c r="L2464" s="9">
        <f>IF(COUNTA($A2464:$K2464)=0,"",IF(AND(IFERROR($H2464,0)&gt;0,LEN(TRIM($K2464&amp;""))&gt;0,IFERROR(LOOKUP(2,1/((LISTS!$M$2:$M$13&lt;&gt;"")*ISNUMBER(SEARCH(LISTS!$M$2:$M$13,$I2464))),LISTS!$N$2:$N$13),"NO")="SI"),"SI","NO"))</f>
        <v/>
      </c>
      <c r="M2464" s="9">
        <f>IF(COUNTA($A2464:$K2464)=0,"",IF($K2464&lt;&gt;"",IF(COUNTIF($K$19:$K2464,$K2464)&gt;1,"SI","NO"),IF(COUNTIFS($A$19:$A2464,$A2464,$C$19:$C2464,$C2464,$J$19:$J2464,$J2464,$D$19:$D2464,$D2464)&gt;1,"SI","NO")))</f>
        <v/>
      </c>
      <c r="N2464" s="11">
        <f>IF(COUNTA($A2464:$K2464)=0,"",IF(AND($L2464="SI",$M2464="NO"),IFERROR($H2464,0),0))</f>
        <v/>
      </c>
      <c r="O2464" s="9">
        <f>IF(COUNTA($A2464:$K2464)=0,"",IF($M2464="SI","CUFE o factura duplicada dentro del reporte; no se suma dos veces",IF(IFERROR($H2464,0)&lt;=0,"DIAN reporta valor susceptible 0",IF($L2464="NO",IFERROR(LOOKUP(2,1/((LISTS!$M$2:$M$13&lt;&gt;"")*ISNUMBER(SEARCH(LISTS!$M$2:$M$13,$I2464))),LISTS!$O$2:$O$13),"Medio de pago no elegible o no identificado por DIAN"),"Apta automaticamente por pago electronico y base positiva"))))</f>
        <v/>
      </c>
    </row>
    <row r="2465">
      <c r="A2465" s="9" t="n"/>
      <c r="B2465" s="9" t="n"/>
      <c r="C2465" s="12" t="n"/>
      <c r="D2465" s="11" t="n"/>
      <c r="E2465" s="11" t="n"/>
      <c r="F2465" s="11" t="n"/>
      <c r="G2465" s="11" t="n"/>
      <c r="H2465" s="11" t="n"/>
      <c r="I2465" s="9" t="n"/>
      <c r="J2465" s="9" t="n"/>
      <c r="K2465" s="9" t="n"/>
      <c r="L2465" s="9">
        <f>IF(COUNTA($A2465:$K2465)=0,"",IF(AND(IFERROR($H2465,0)&gt;0,LEN(TRIM($K2465&amp;""))&gt;0,IFERROR(LOOKUP(2,1/((LISTS!$M$2:$M$13&lt;&gt;"")*ISNUMBER(SEARCH(LISTS!$M$2:$M$13,$I2465))),LISTS!$N$2:$N$13),"NO")="SI"),"SI","NO"))</f>
        <v/>
      </c>
      <c r="M2465" s="9">
        <f>IF(COUNTA($A2465:$K2465)=0,"",IF($K2465&lt;&gt;"",IF(COUNTIF($K$19:$K2465,$K2465)&gt;1,"SI","NO"),IF(COUNTIFS($A$19:$A2465,$A2465,$C$19:$C2465,$C2465,$J$19:$J2465,$J2465,$D$19:$D2465,$D2465)&gt;1,"SI","NO")))</f>
        <v/>
      </c>
      <c r="N2465" s="11">
        <f>IF(COUNTA($A2465:$K2465)=0,"",IF(AND($L2465="SI",$M2465="NO"),IFERROR($H2465,0),0))</f>
        <v/>
      </c>
      <c r="O2465" s="9">
        <f>IF(COUNTA($A2465:$K2465)=0,"",IF($M2465="SI","CUFE o factura duplicada dentro del reporte; no se suma dos veces",IF(IFERROR($H2465,0)&lt;=0,"DIAN reporta valor susceptible 0",IF($L2465="NO",IFERROR(LOOKUP(2,1/((LISTS!$M$2:$M$13&lt;&gt;"")*ISNUMBER(SEARCH(LISTS!$M$2:$M$13,$I2465))),LISTS!$O$2:$O$13),"Medio de pago no elegible o no identificado por DIAN"),"Apta automaticamente por pago electronico y base positiva"))))</f>
        <v/>
      </c>
    </row>
    <row r="2466">
      <c r="A2466" s="9" t="n"/>
      <c r="B2466" s="9" t="n"/>
      <c r="C2466" s="12" t="n"/>
      <c r="D2466" s="11" t="n"/>
      <c r="E2466" s="11" t="n"/>
      <c r="F2466" s="11" t="n"/>
      <c r="G2466" s="11" t="n"/>
      <c r="H2466" s="11" t="n"/>
      <c r="I2466" s="9" t="n"/>
      <c r="J2466" s="9" t="n"/>
      <c r="K2466" s="9" t="n"/>
      <c r="L2466" s="9">
        <f>IF(COUNTA($A2466:$K2466)=0,"",IF(AND(IFERROR($H2466,0)&gt;0,LEN(TRIM($K2466&amp;""))&gt;0,IFERROR(LOOKUP(2,1/((LISTS!$M$2:$M$13&lt;&gt;"")*ISNUMBER(SEARCH(LISTS!$M$2:$M$13,$I2466))),LISTS!$N$2:$N$13),"NO")="SI"),"SI","NO"))</f>
        <v/>
      </c>
      <c r="M2466" s="9">
        <f>IF(COUNTA($A2466:$K2466)=0,"",IF($K2466&lt;&gt;"",IF(COUNTIF($K$19:$K2466,$K2466)&gt;1,"SI","NO"),IF(COUNTIFS($A$19:$A2466,$A2466,$C$19:$C2466,$C2466,$J$19:$J2466,$J2466,$D$19:$D2466,$D2466)&gt;1,"SI","NO")))</f>
        <v/>
      </c>
      <c r="N2466" s="11">
        <f>IF(COUNTA($A2466:$K2466)=0,"",IF(AND($L2466="SI",$M2466="NO"),IFERROR($H2466,0),0))</f>
        <v/>
      </c>
      <c r="O2466" s="9">
        <f>IF(COUNTA($A2466:$K2466)=0,"",IF($M2466="SI","CUFE o factura duplicada dentro del reporte; no se suma dos veces",IF(IFERROR($H2466,0)&lt;=0,"DIAN reporta valor susceptible 0",IF($L2466="NO",IFERROR(LOOKUP(2,1/((LISTS!$M$2:$M$13&lt;&gt;"")*ISNUMBER(SEARCH(LISTS!$M$2:$M$13,$I2466))),LISTS!$O$2:$O$13),"Medio de pago no elegible o no identificado por DIAN"),"Apta automaticamente por pago electronico y base positiva"))))</f>
        <v/>
      </c>
    </row>
    <row r="2467">
      <c r="A2467" s="9" t="n"/>
      <c r="B2467" s="9" t="n"/>
      <c r="C2467" s="12" t="n"/>
      <c r="D2467" s="11" t="n"/>
      <c r="E2467" s="11" t="n"/>
      <c r="F2467" s="11" t="n"/>
      <c r="G2467" s="11" t="n"/>
      <c r="H2467" s="11" t="n"/>
      <c r="I2467" s="9" t="n"/>
      <c r="J2467" s="9" t="n"/>
      <c r="K2467" s="9" t="n"/>
      <c r="L2467" s="9">
        <f>IF(COUNTA($A2467:$K2467)=0,"",IF(AND(IFERROR($H2467,0)&gt;0,LEN(TRIM($K2467&amp;""))&gt;0,IFERROR(LOOKUP(2,1/((LISTS!$M$2:$M$13&lt;&gt;"")*ISNUMBER(SEARCH(LISTS!$M$2:$M$13,$I2467))),LISTS!$N$2:$N$13),"NO")="SI"),"SI","NO"))</f>
        <v/>
      </c>
      <c r="M2467" s="9">
        <f>IF(COUNTA($A2467:$K2467)=0,"",IF($K2467&lt;&gt;"",IF(COUNTIF($K$19:$K2467,$K2467)&gt;1,"SI","NO"),IF(COUNTIFS($A$19:$A2467,$A2467,$C$19:$C2467,$C2467,$J$19:$J2467,$J2467,$D$19:$D2467,$D2467)&gt;1,"SI","NO")))</f>
        <v/>
      </c>
      <c r="N2467" s="11">
        <f>IF(COUNTA($A2467:$K2467)=0,"",IF(AND($L2467="SI",$M2467="NO"),IFERROR($H2467,0),0))</f>
        <v/>
      </c>
      <c r="O2467" s="9">
        <f>IF(COUNTA($A2467:$K2467)=0,"",IF($M2467="SI","CUFE o factura duplicada dentro del reporte; no se suma dos veces",IF(IFERROR($H2467,0)&lt;=0,"DIAN reporta valor susceptible 0",IF($L2467="NO",IFERROR(LOOKUP(2,1/((LISTS!$M$2:$M$13&lt;&gt;"")*ISNUMBER(SEARCH(LISTS!$M$2:$M$13,$I2467))),LISTS!$O$2:$O$13),"Medio de pago no elegible o no identificado por DIAN"),"Apta automaticamente por pago electronico y base positiva"))))</f>
        <v/>
      </c>
    </row>
    <row r="2468">
      <c r="A2468" s="9" t="n"/>
      <c r="B2468" s="9" t="n"/>
      <c r="C2468" s="12" t="n"/>
      <c r="D2468" s="11" t="n"/>
      <c r="E2468" s="11" t="n"/>
      <c r="F2468" s="11" t="n"/>
      <c r="G2468" s="11" t="n"/>
      <c r="H2468" s="11" t="n"/>
      <c r="I2468" s="9" t="n"/>
      <c r="J2468" s="9" t="n"/>
      <c r="K2468" s="9" t="n"/>
      <c r="L2468" s="9">
        <f>IF(COUNTA($A2468:$K2468)=0,"",IF(AND(IFERROR($H2468,0)&gt;0,LEN(TRIM($K2468&amp;""))&gt;0,IFERROR(LOOKUP(2,1/((LISTS!$M$2:$M$13&lt;&gt;"")*ISNUMBER(SEARCH(LISTS!$M$2:$M$13,$I2468))),LISTS!$N$2:$N$13),"NO")="SI"),"SI","NO"))</f>
        <v/>
      </c>
      <c r="M2468" s="9">
        <f>IF(COUNTA($A2468:$K2468)=0,"",IF($K2468&lt;&gt;"",IF(COUNTIF($K$19:$K2468,$K2468)&gt;1,"SI","NO"),IF(COUNTIFS($A$19:$A2468,$A2468,$C$19:$C2468,$C2468,$J$19:$J2468,$J2468,$D$19:$D2468,$D2468)&gt;1,"SI","NO")))</f>
        <v/>
      </c>
      <c r="N2468" s="11">
        <f>IF(COUNTA($A2468:$K2468)=0,"",IF(AND($L2468="SI",$M2468="NO"),IFERROR($H2468,0),0))</f>
        <v/>
      </c>
      <c r="O2468" s="9">
        <f>IF(COUNTA($A2468:$K2468)=0,"",IF($M2468="SI","CUFE o factura duplicada dentro del reporte; no se suma dos veces",IF(IFERROR($H2468,0)&lt;=0,"DIAN reporta valor susceptible 0",IF($L2468="NO",IFERROR(LOOKUP(2,1/((LISTS!$M$2:$M$13&lt;&gt;"")*ISNUMBER(SEARCH(LISTS!$M$2:$M$13,$I2468))),LISTS!$O$2:$O$13),"Medio de pago no elegible o no identificado por DIAN"),"Apta automaticamente por pago electronico y base positiva"))))</f>
        <v/>
      </c>
    </row>
    <row r="2469">
      <c r="A2469" s="9" t="n"/>
      <c r="B2469" s="9" t="n"/>
      <c r="C2469" s="12" t="n"/>
      <c r="D2469" s="11" t="n"/>
      <c r="E2469" s="11" t="n"/>
      <c r="F2469" s="11" t="n"/>
      <c r="G2469" s="11" t="n"/>
      <c r="H2469" s="11" t="n"/>
      <c r="I2469" s="9" t="n"/>
      <c r="J2469" s="9" t="n"/>
      <c r="K2469" s="9" t="n"/>
      <c r="L2469" s="9">
        <f>IF(COUNTA($A2469:$K2469)=0,"",IF(AND(IFERROR($H2469,0)&gt;0,LEN(TRIM($K2469&amp;""))&gt;0,IFERROR(LOOKUP(2,1/((LISTS!$M$2:$M$13&lt;&gt;"")*ISNUMBER(SEARCH(LISTS!$M$2:$M$13,$I2469))),LISTS!$N$2:$N$13),"NO")="SI"),"SI","NO"))</f>
        <v/>
      </c>
      <c r="M2469" s="9">
        <f>IF(COUNTA($A2469:$K2469)=0,"",IF($K2469&lt;&gt;"",IF(COUNTIF($K$19:$K2469,$K2469)&gt;1,"SI","NO"),IF(COUNTIFS($A$19:$A2469,$A2469,$C$19:$C2469,$C2469,$J$19:$J2469,$J2469,$D$19:$D2469,$D2469)&gt;1,"SI","NO")))</f>
        <v/>
      </c>
      <c r="N2469" s="11">
        <f>IF(COUNTA($A2469:$K2469)=0,"",IF(AND($L2469="SI",$M2469="NO"),IFERROR($H2469,0),0))</f>
        <v/>
      </c>
      <c r="O2469" s="9">
        <f>IF(COUNTA($A2469:$K2469)=0,"",IF($M2469="SI","CUFE o factura duplicada dentro del reporte; no se suma dos veces",IF(IFERROR($H2469,0)&lt;=0,"DIAN reporta valor susceptible 0",IF($L2469="NO",IFERROR(LOOKUP(2,1/((LISTS!$M$2:$M$13&lt;&gt;"")*ISNUMBER(SEARCH(LISTS!$M$2:$M$13,$I2469))),LISTS!$O$2:$O$13),"Medio de pago no elegible o no identificado por DIAN"),"Apta automaticamente por pago electronico y base positiva"))))</f>
        <v/>
      </c>
    </row>
    <row r="2470">
      <c r="A2470" s="9" t="n"/>
      <c r="B2470" s="9" t="n"/>
      <c r="C2470" s="12" t="n"/>
      <c r="D2470" s="11" t="n"/>
      <c r="E2470" s="11" t="n"/>
      <c r="F2470" s="11" t="n"/>
      <c r="G2470" s="11" t="n"/>
      <c r="H2470" s="11" t="n"/>
      <c r="I2470" s="9" t="n"/>
      <c r="J2470" s="9" t="n"/>
      <c r="K2470" s="9" t="n"/>
      <c r="L2470" s="9">
        <f>IF(COUNTA($A2470:$K2470)=0,"",IF(AND(IFERROR($H2470,0)&gt;0,LEN(TRIM($K2470&amp;""))&gt;0,IFERROR(LOOKUP(2,1/((LISTS!$M$2:$M$13&lt;&gt;"")*ISNUMBER(SEARCH(LISTS!$M$2:$M$13,$I2470))),LISTS!$N$2:$N$13),"NO")="SI"),"SI","NO"))</f>
        <v/>
      </c>
      <c r="M2470" s="9">
        <f>IF(COUNTA($A2470:$K2470)=0,"",IF($K2470&lt;&gt;"",IF(COUNTIF($K$19:$K2470,$K2470)&gt;1,"SI","NO"),IF(COUNTIFS($A$19:$A2470,$A2470,$C$19:$C2470,$C2470,$J$19:$J2470,$J2470,$D$19:$D2470,$D2470)&gt;1,"SI","NO")))</f>
        <v/>
      </c>
      <c r="N2470" s="11">
        <f>IF(COUNTA($A2470:$K2470)=0,"",IF(AND($L2470="SI",$M2470="NO"),IFERROR($H2470,0),0))</f>
        <v/>
      </c>
      <c r="O2470" s="9">
        <f>IF(COUNTA($A2470:$K2470)=0,"",IF($M2470="SI","CUFE o factura duplicada dentro del reporte; no se suma dos veces",IF(IFERROR($H2470,0)&lt;=0,"DIAN reporta valor susceptible 0",IF($L2470="NO",IFERROR(LOOKUP(2,1/((LISTS!$M$2:$M$13&lt;&gt;"")*ISNUMBER(SEARCH(LISTS!$M$2:$M$13,$I2470))),LISTS!$O$2:$O$13),"Medio de pago no elegible o no identificado por DIAN"),"Apta automaticamente por pago electronico y base positiva"))))</f>
        <v/>
      </c>
    </row>
    <row r="2471">
      <c r="A2471" s="9" t="n"/>
      <c r="B2471" s="9" t="n"/>
      <c r="C2471" s="12" t="n"/>
      <c r="D2471" s="11" t="n"/>
      <c r="E2471" s="11" t="n"/>
      <c r="F2471" s="11" t="n"/>
      <c r="G2471" s="11" t="n"/>
      <c r="H2471" s="11" t="n"/>
      <c r="I2471" s="9" t="n"/>
      <c r="J2471" s="9" t="n"/>
      <c r="K2471" s="9" t="n"/>
      <c r="L2471" s="9">
        <f>IF(COUNTA($A2471:$K2471)=0,"",IF(AND(IFERROR($H2471,0)&gt;0,LEN(TRIM($K2471&amp;""))&gt;0,IFERROR(LOOKUP(2,1/((LISTS!$M$2:$M$13&lt;&gt;"")*ISNUMBER(SEARCH(LISTS!$M$2:$M$13,$I2471))),LISTS!$N$2:$N$13),"NO")="SI"),"SI","NO"))</f>
        <v/>
      </c>
      <c r="M2471" s="9">
        <f>IF(COUNTA($A2471:$K2471)=0,"",IF($K2471&lt;&gt;"",IF(COUNTIF($K$19:$K2471,$K2471)&gt;1,"SI","NO"),IF(COUNTIFS($A$19:$A2471,$A2471,$C$19:$C2471,$C2471,$J$19:$J2471,$J2471,$D$19:$D2471,$D2471)&gt;1,"SI","NO")))</f>
        <v/>
      </c>
      <c r="N2471" s="11">
        <f>IF(COUNTA($A2471:$K2471)=0,"",IF(AND($L2471="SI",$M2471="NO"),IFERROR($H2471,0),0))</f>
        <v/>
      </c>
      <c r="O2471" s="9">
        <f>IF(COUNTA($A2471:$K2471)=0,"",IF($M2471="SI","CUFE o factura duplicada dentro del reporte; no se suma dos veces",IF(IFERROR($H2471,0)&lt;=0,"DIAN reporta valor susceptible 0",IF($L2471="NO",IFERROR(LOOKUP(2,1/((LISTS!$M$2:$M$13&lt;&gt;"")*ISNUMBER(SEARCH(LISTS!$M$2:$M$13,$I2471))),LISTS!$O$2:$O$13),"Medio de pago no elegible o no identificado por DIAN"),"Apta automaticamente por pago electronico y base positiva"))))</f>
        <v/>
      </c>
    </row>
    <row r="2472">
      <c r="A2472" s="9" t="n"/>
      <c r="B2472" s="9" t="n"/>
      <c r="C2472" s="12" t="n"/>
      <c r="D2472" s="11" t="n"/>
      <c r="E2472" s="11" t="n"/>
      <c r="F2472" s="11" t="n"/>
      <c r="G2472" s="11" t="n"/>
      <c r="H2472" s="11" t="n"/>
      <c r="I2472" s="9" t="n"/>
      <c r="J2472" s="9" t="n"/>
      <c r="K2472" s="9" t="n"/>
      <c r="L2472" s="9">
        <f>IF(COUNTA($A2472:$K2472)=0,"",IF(AND(IFERROR($H2472,0)&gt;0,LEN(TRIM($K2472&amp;""))&gt;0,IFERROR(LOOKUP(2,1/((LISTS!$M$2:$M$13&lt;&gt;"")*ISNUMBER(SEARCH(LISTS!$M$2:$M$13,$I2472))),LISTS!$N$2:$N$13),"NO")="SI"),"SI","NO"))</f>
        <v/>
      </c>
      <c r="M2472" s="9">
        <f>IF(COUNTA($A2472:$K2472)=0,"",IF($K2472&lt;&gt;"",IF(COUNTIF($K$19:$K2472,$K2472)&gt;1,"SI","NO"),IF(COUNTIFS($A$19:$A2472,$A2472,$C$19:$C2472,$C2472,$J$19:$J2472,$J2472,$D$19:$D2472,$D2472)&gt;1,"SI","NO")))</f>
        <v/>
      </c>
      <c r="N2472" s="11">
        <f>IF(COUNTA($A2472:$K2472)=0,"",IF(AND($L2472="SI",$M2472="NO"),IFERROR($H2472,0),0))</f>
        <v/>
      </c>
      <c r="O2472" s="9">
        <f>IF(COUNTA($A2472:$K2472)=0,"",IF($M2472="SI","CUFE o factura duplicada dentro del reporte; no se suma dos veces",IF(IFERROR($H2472,0)&lt;=0,"DIAN reporta valor susceptible 0",IF($L2472="NO",IFERROR(LOOKUP(2,1/((LISTS!$M$2:$M$13&lt;&gt;"")*ISNUMBER(SEARCH(LISTS!$M$2:$M$13,$I2472))),LISTS!$O$2:$O$13),"Medio de pago no elegible o no identificado por DIAN"),"Apta automaticamente por pago electronico y base positiva"))))</f>
        <v/>
      </c>
    </row>
    <row r="2473">
      <c r="A2473" s="9" t="n"/>
      <c r="B2473" s="9" t="n"/>
      <c r="C2473" s="12" t="n"/>
      <c r="D2473" s="11" t="n"/>
      <c r="E2473" s="11" t="n"/>
      <c r="F2473" s="11" t="n"/>
      <c r="G2473" s="11" t="n"/>
      <c r="H2473" s="11" t="n"/>
      <c r="I2473" s="9" t="n"/>
      <c r="J2473" s="9" t="n"/>
      <c r="K2473" s="9" t="n"/>
      <c r="L2473" s="9">
        <f>IF(COUNTA($A2473:$K2473)=0,"",IF(AND(IFERROR($H2473,0)&gt;0,LEN(TRIM($K2473&amp;""))&gt;0,IFERROR(LOOKUP(2,1/((LISTS!$M$2:$M$13&lt;&gt;"")*ISNUMBER(SEARCH(LISTS!$M$2:$M$13,$I2473))),LISTS!$N$2:$N$13),"NO")="SI"),"SI","NO"))</f>
        <v/>
      </c>
      <c r="M2473" s="9">
        <f>IF(COUNTA($A2473:$K2473)=0,"",IF($K2473&lt;&gt;"",IF(COUNTIF($K$19:$K2473,$K2473)&gt;1,"SI","NO"),IF(COUNTIFS($A$19:$A2473,$A2473,$C$19:$C2473,$C2473,$J$19:$J2473,$J2473,$D$19:$D2473,$D2473)&gt;1,"SI","NO")))</f>
        <v/>
      </c>
      <c r="N2473" s="11">
        <f>IF(COUNTA($A2473:$K2473)=0,"",IF(AND($L2473="SI",$M2473="NO"),IFERROR($H2473,0),0))</f>
        <v/>
      </c>
      <c r="O2473" s="9">
        <f>IF(COUNTA($A2473:$K2473)=0,"",IF($M2473="SI","CUFE o factura duplicada dentro del reporte; no se suma dos veces",IF(IFERROR($H2473,0)&lt;=0,"DIAN reporta valor susceptible 0",IF($L2473="NO",IFERROR(LOOKUP(2,1/((LISTS!$M$2:$M$13&lt;&gt;"")*ISNUMBER(SEARCH(LISTS!$M$2:$M$13,$I2473))),LISTS!$O$2:$O$13),"Medio de pago no elegible o no identificado por DIAN"),"Apta automaticamente por pago electronico y base positiva"))))</f>
        <v/>
      </c>
    </row>
    <row r="2474">
      <c r="A2474" s="9" t="n"/>
      <c r="B2474" s="9" t="n"/>
      <c r="C2474" s="12" t="n"/>
      <c r="D2474" s="11" t="n"/>
      <c r="E2474" s="11" t="n"/>
      <c r="F2474" s="11" t="n"/>
      <c r="G2474" s="11" t="n"/>
      <c r="H2474" s="11" t="n"/>
      <c r="I2474" s="9" t="n"/>
      <c r="J2474" s="9" t="n"/>
      <c r="K2474" s="9" t="n"/>
      <c r="L2474" s="9">
        <f>IF(COUNTA($A2474:$K2474)=0,"",IF(AND(IFERROR($H2474,0)&gt;0,LEN(TRIM($K2474&amp;""))&gt;0,IFERROR(LOOKUP(2,1/((LISTS!$M$2:$M$13&lt;&gt;"")*ISNUMBER(SEARCH(LISTS!$M$2:$M$13,$I2474))),LISTS!$N$2:$N$13),"NO")="SI"),"SI","NO"))</f>
        <v/>
      </c>
      <c r="M2474" s="9">
        <f>IF(COUNTA($A2474:$K2474)=0,"",IF($K2474&lt;&gt;"",IF(COUNTIF($K$19:$K2474,$K2474)&gt;1,"SI","NO"),IF(COUNTIFS($A$19:$A2474,$A2474,$C$19:$C2474,$C2474,$J$19:$J2474,$J2474,$D$19:$D2474,$D2474)&gt;1,"SI","NO")))</f>
        <v/>
      </c>
      <c r="N2474" s="11">
        <f>IF(COUNTA($A2474:$K2474)=0,"",IF(AND($L2474="SI",$M2474="NO"),IFERROR($H2474,0),0))</f>
        <v/>
      </c>
      <c r="O2474" s="9">
        <f>IF(COUNTA($A2474:$K2474)=0,"",IF($M2474="SI","CUFE o factura duplicada dentro del reporte; no se suma dos veces",IF(IFERROR($H2474,0)&lt;=0,"DIAN reporta valor susceptible 0",IF($L2474="NO",IFERROR(LOOKUP(2,1/((LISTS!$M$2:$M$13&lt;&gt;"")*ISNUMBER(SEARCH(LISTS!$M$2:$M$13,$I2474))),LISTS!$O$2:$O$13),"Medio de pago no elegible o no identificado por DIAN"),"Apta automaticamente por pago electronico y base positiva"))))</f>
        <v/>
      </c>
    </row>
    <row r="2475">
      <c r="A2475" s="9" t="n"/>
      <c r="B2475" s="9" t="n"/>
      <c r="C2475" s="12" t="n"/>
      <c r="D2475" s="11" t="n"/>
      <c r="E2475" s="11" t="n"/>
      <c r="F2475" s="11" t="n"/>
      <c r="G2475" s="11" t="n"/>
      <c r="H2475" s="11" t="n"/>
      <c r="I2475" s="9" t="n"/>
      <c r="J2475" s="9" t="n"/>
      <c r="K2475" s="9" t="n"/>
      <c r="L2475" s="9">
        <f>IF(COUNTA($A2475:$K2475)=0,"",IF(AND(IFERROR($H2475,0)&gt;0,LEN(TRIM($K2475&amp;""))&gt;0,IFERROR(LOOKUP(2,1/((LISTS!$M$2:$M$13&lt;&gt;"")*ISNUMBER(SEARCH(LISTS!$M$2:$M$13,$I2475))),LISTS!$N$2:$N$13),"NO")="SI"),"SI","NO"))</f>
        <v/>
      </c>
      <c r="M2475" s="9">
        <f>IF(COUNTA($A2475:$K2475)=0,"",IF($K2475&lt;&gt;"",IF(COUNTIF($K$19:$K2475,$K2475)&gt;1,"SI","NO"),IF(COUNTIFS($A$19:$A2475,$A2475,$C$19:$C2475,$C2475,$J$19:$J2475,$J2475,$D$19:$D2475,$D2475)&gt;1,"SI","NO")))</f>
        <v/>
      </c>
      <c r="N2475" s="11">
        <f>IF(COUNTA($A2475:$K2475)=0,"",IF(AND($L2475="SI",$M2475="NO"),IFERROR($H2475,0),0))</f>
        <v/>
      </c>
      <c r="O2475" s="9">
        <f>IF(COUNTA($A2475:$K2475)=0,"",IF($M2475="SI","CUFE o factura duplicada dentro del reporte; no se suma dos veces",IF(IFERROR($H2475,0)&lt;=0,"DIAN reporta valor susceptible 0",IF($L2475="NO",IFERROR(LOOKUP(2,1/((LISTS!$M$2:$M$13&lt;&gt;"")*ISNUMBER(SEARCH(LISTS!$M$2:$M$13,$I2475))),LISTS!$O$2:$O$13),"Medio de pago no elegible o no identificado por DIAN"),"Apta automaticamente por pago electronico y base positiva"))))</f>
        <v/>
      </c>
    </row>
    <row r="2476">
      <c r="A2476" s="9" t="n"/>
      <c r="B2476" s="9" t="n"/>
      <c r="C2476" s="12" t="n"/>
      <c r="D2476" s="11" t="n"/>
      <c r="E2476" s="11" t="n"/>
      <c r="F2476" s="11" t="n"/>
      <c r="G2476" s="11" t="n"/>
      <c r="H2476" s="11" t="n"/>
      <c r="I2476" s="9" t="n"/>
      <c r="J2476" s="9" t="n"/>
      <c r="K2476" s="9" t="n"/>
      <c r="L2476" s="9">
        <f>IF(COUNTA($A2476:$K2476)=0,"",IF(AND(IFERROR($H2476,0)&gt;0,LEN(TRIM($K2476&amp;""))&gt;0,IFERROR(LOOKUP(2,1/((LISTS!$M$2:$M$13&lt;&gt;"")*ISNUMBER(SEARCH(LISTS!$M$2:$M$13,$I2476))),LISTS!$N$2:$N$13),"NO")="SI"),"SI","NO"))</f>
        <v/>
      </c>
      <c r="M2476" s="9">
        <f>IF(COUNTA($A2476:$K2476)=0,"",IF($K2476&lt;&gt;"",IF(COUNTIF($K$19:$K2476,$K2476)&gt;1,"SI","NO"),IF(COUNTIFS($A$19:$A2476,$A2476,$C$19:$C2476,$C2476,$J$19:$J2476,$J2476,$D$19:$D2476,$D2476)&gt;1,"SI","NO")))</f>
        <v/>
      </c>
      <c r="N2476" s="11">
        <f>IF(COUNTA($A2476:$K2476)=0,"",IF(AND($L2476="SI",$M2476="NO"),IFERROR($H2476,0),0))</f>
        <v/>
      </c>
      <c r="O2476" s="9">
        <f>IF(COUNTA($A2476:$K2476)=0,"",IF($M2476="SI","CUFE o factura duplicada dentro del reporte; no se suma dos veces",IF(IFERROR($H2476,0)&lt;=0,"DIAN reporta valor susceptible 0",IF($L2476="NO",IFERROR(LOOKUP(2,1/((LISTS!$M$2:$M$13&lt;&gt;"")*ISNUMBER(SEARCH(LISTS!$M$2:$M$13,$I2476))),LISTS!$O$2:$O$13),"Medio de pago no elegible o no identificado por DIAN"),"Apta automaticamente por pago electronico y base positiva"))))</f>
        <v/>
      </c>
    </row>
    <row r="2477">
      <c r="A2477" s="9" t="n"/>
      <c r="B2477" s="9" t="n"/>
      <c r="C2477" s="12" t="n"/>
      <c r="D2477" s="11" t="n"/>
      <c r="E2477" s="11" t="n"/>
      <c r="F2477" s="11" t="n"/>
      <c r="G2477" s="11" t="n"/>
      <c r="H2477" s="11" t="n"/>
      <c r="I2477" s="9" t="n"/>
      <c r="J2477" s="9" t="n"/>
      <c r="K2477" s="9" t="n"/>
      <c r="L2477" s="9">
        <f>IF(COUNTA($A2477:$K2477)=0,"",IF(AND(IFERROR($H2477,0)&gt;0,LEN(TRIM($K2477&amp;""))&gt;0,IFERROR(LOOKUP(2,1/((LISTS!$M$2:$M$13&lt;&gt;"")*ISNUMBER(SEARCH(LISTS!$M$2:$M$13,$I2477))),LISTS!$N$2:$N$13),"NO")="SI"),"SI","NO"))</f>
        <v/>
      </c>
      <c r="M2477" s="9">
        <f>IF(COUNTA($A2477:$K2477)=0,"",IF($K2477&lt;&gt;"",IF(COUNTIF($K$19:$K2477,$K2477)&gt;1,"SI","NO"),IF(COUNTIFS($A$19:$A2477,$A2477,$C$19:$C2477,$C2477,$J$19:$J2477,$J2477,$D$19:$D2477,$D2477)&gt;1,"SI","NO")))</f>
        <v/>
      </c>
      <c r="N2477" s="11">
        <f>IF(COUNTA($A2477:$K2477)=0,"",IF(AND($L2477="SI",$M2477="NO"),IFERROR($H2477,0),0))</f>
        <v/>
      </c>
      <c r="O2477" s="9">
        <f>IF(COUNTA($A2477:$K2477)=0,"",IF($M2477="SI","CUFE o factura duplicada dentro del reporte; no se suma dos veces",IF(IFERROR($H2477,0)&lt;=0,"DIAN reporta valor susceptible 0",IF($L2477="NO",IFERROR(LOOKUP(2,1/((LISTS!$M$2:$M$13&lt;&gt;"")*ISNUMBER(SEARCH(LISTS!$M$2:$M$13,$I2477))),LISTS!$O$2:$O$13),"Medio de pago no elegible o no identificado por DIAN"),"Apta automaticamente por pago electronico y base positiva"))))</f>
        <v/>
      </c>
    </row>
    <row r="2478">
      <c r="A2478" s="9" t="n"/>
      <c r="B2478" s="9" t="n"/>
      <c r="C2478" s="12" t="n"/>
      <c r="D2478" s="11" t="n"/>
      <c r="E2478" s="11" t="n"/>
      <c r="F2478" s="11" t="n"/>
      <c r="G2478" s="11" t="n"/>
      <c r="H2478" s="11" t="n"/>
      <c r="I2478" s="9" t="n"/>
      <c r="J2478" s="9" t="n"/>
      <c r="K2478" s="9" t="n"/>
      <c r="L2478" s="9">
        <f>IF(COUNTA($A2478:$K2478)=0,"",IF(AND(IFERROR($H2478,0)&gt;0,LEN(TRIM($K2478&amp;""))&gt;0,IFERROR(LOOKUP(2,1/((LISTS!$M$2:$M$13&lt;&gt;"")*ISNUMBER(SEARCH(LISTS!$M$2:$M$13,$I2478))),LISTS!$N$2:$N$13),"NO")="SI"),"SI","NO"))</f>
        <v/>
      </c>
      <c r="M2478" s="9">
        <f>IF(COUNTA($A2478:$K2478)=0,"",IF($K2478&lt;&gt;"",IF(COUNTIF($K$19:$K2478,$K2478)&gt;1,"SI","NO"),IF(COUNTIFS($A$19:$A2478,$A2478,$C$19:$C2478,$C2478,$J$19:$J2478,$J2478,$D$19:$D2478,$D2478)&gt;1,"SI","NO")))</f>
        <v/>
      </c>
      <c r="N2478" s="11">
        <f>IF(COUNTA($A2478:$K2478)=0,"",IF(AND($L2478="SI",$M2478="NO"),IFERROR($H2478,0),0))</f>
        <v/>
      </c>
      <c r="O2478" s="9">
        <f>IF(COUNTA($A2478:$K2478)=0,"",IF($M2478="SI","CUFE o factura duplicada dentro del reporte; no se suma dos veces",IF(IFERROR($H2478,0)&lt;=0,"DIAN reporta valor susceptible 0",IF($L2478="NO",IFERROR(LOOKUP(2,1/((LISTS!$M$2:$M$13&lt;&gt;"")*ISNUMBER(SEARCH(LISTS!$M$2:$M$13,$I2478))),LISTS!$O$2:$O$13),"Medio de pago no elegible o no identificado por DIAN"),"Apta automaticamente por pago electronico y base positiva"))))</f>
        <v/>
      </c>
    </row>
    <row r="2479">
      <c r="A2479" s="9" t="n"/>
      <c r="B2479" s="9" t="n"/>
      <c r="C2479" s="12" t="n"/>
      <c r="D2479" s="11" t="n"/>
      <c r="E2479" s="11" t="n"/>
      <c r="F2479" s="11" t="n"/>
      <c r="G2479" s="11" t="n"/>
      <c r="H2479" s="11" t="n"/>
      <c r="I2479" s="9" t="n"/>
      <c r="J2479" s="9" t="n"/>
      <c r="K2479" s="9" t="n"/>
      <c r="L2479" s="9">
        <f>IF(COUNTA($A2479:$K2479)=0,"",IF(AND(IFERROR($H2479,0)&gt;0,LEN(TRIM($K2479&amp;""))&gt;0,IFERROR(LOOKUP(2,1/((LISTS!$M$2:$M$13&lt;&gt;"")*ISNUMBER(SEARCH(LISTS!$M$2:$M$13,$I2479))),LISTS!$N$2:$N$13),"NO")="SI"),"SI","NO"))</f>
        <v/>
      </c>
      <c r="M2479" s="9">
        <f>IF(COUNTA($A2479:$K2479)=0,"",IF($K2479&lt;&gt;"",IF(COUNTIF($K$19:$K2479,$K2479)&gt;1,"SI","NO"),IF(COUNTIFS($A$19:$A2479,$A2479,$C$19:$C2479,$C2479,$J$19:$J2479,$J2479,$D$19:$D2479,$D2479)&gt;1,"SI","NO")))</f>
        <v/>
      </c>
      <c r="N2479" s="11">
        <f>IF(COUNTA($A2479:$K2479)=0,"",IF(AND($L2479="SI",$M2479="NO"),IFERROR($H2479,0),0))</f>
        <v/>
      </c>
      <c r="O2479" s="9">
        <f>IF(COUNTA($A2479:$K2479)=0,"",IF($M2479="SI","CUFE o factura duplicada dentro del reporte; no se suma dos veces",IF(IFERROR($H2479,0)&lt;=0,"DIAN reporta valor susceptible 0",IF($L2479="NO",IFERROR(LOOKUP(2,1/((LISTS!$M$2:$M$13&lt;&gt;"")*ISNUMBER(SEARCH(LISTS!$M$2:$M$13,$I2479))),LISTS!$O$2:$O$13),"Medio de pago no elegible o no identificado por DIAN"),"Apta automaticamente por pago electronico y base positiva"))))</f>
        <v/>
      </c>
    </row>
    <row r="2480">
      <c r="A2480" s="9" t="n"/>
      <c r="B2480" s="9" t="n"/>
      <c r="C2480" s="12" t="n"/>
      <c r="D2480" s="11" t="n"/>
      <c r="E2480" s="11" t="n"/>
      <c r="F2480" s="11" t="n"/>
      <c r="G2480" s="11" t="n"/>
      <c r="H2480" s="11" t="n"/>
      <c r="I2480" s="9" t="n"/>
      <c r="J2480" s="9" t="n"/>
      <c r="K2480" s="9" t="n"/>
      <c r="L2480" s="9">
        <f>IF(COUNTA($A2480:$K2480)=0,"",IF(AND(IFERROR($H2480,0)&gt;0,LEN(TRIM($K2480&amp;""))&gt;0,IFERROR(LOOKUP(2,1/((LISTS!$M$2:$M$13&lt;&gt;"")*ISNUMBER(SEARCH(LISTS!$M$2:$M$13,$I2480))),LISTS!$N$2:$N$13),"NO")="SI"),"SI","NO"))</f>
        <v/>
      </c>
      <c r="M2480" s="9">
        <f>IF(COUNTA($A2480:$K2480)=0,"",IF($K2480&lt;&gt;"",IF(COUNTIF($K$19:$K2480,$K2480)&gt;1,"SI","NO"),IF(COUNTIFS($A$19:$A2480,$A2480,$C$19:$C2480,$C2480,$J$19:$J2480,$J2480,$D$19:$D2480,$D2480)&gt;1,"SI","NO")))</f>
        <v/>
      </c>
      <c r="N2480" s="11">
        <f>IF(COUNTA($A2480:$K2480)=0,"",IF(AND($L2480="SI",$M2480="NO"),IFERROR($H2480,0),0))</f>
        <v/>
      </c>
      <c r="O2480" s="9">
        <f>IF(COUNTA($A2480:$K2480)=0,"",IF($M2480="SI","CUFE o factura duplicada dentro del reporte; no se suma dos veces",IF(IFERROR($H2480,0)&lt;=0,"DIAN reporta valor susceptible 0",IF($L2480="NO",IFERROR(LOOKUP(2,1/((LISTS!$M$2:$M$13&lt;&gt;"")*ISNUMBER(SEARCH(LISTS!$M$2:$M$13,$I2480))),LISTS!$O$2:$O$13),"Medio de pago no elegible o no identificado por DIAN"),"Apta automaticamente por pago electronico y base positiva"))))</f>
        <v/>
      </c>
    </row>
    <row r="2481">
      <c r="A2481" s="9" t="n"/>
      <c r="B2481" s="9" t="n"/>
      <c r="C2481" s="12" t="n"/>
      <c r="D2481" s="11" t="n"/>
      <c r="E2481" s="11" t="n"/>
      <c r="F2481" s="11" t="n"/>
      <c r="G2481" s="11" t="n"/>
      <c r="H2481" s="11" t="n"/>
      <c r="I2481" s="9" t="n"/>
      <c r="J2481" s="9" t="n"/>
      <c r="K2481" s="9" t="n"/>
      <c r="L2481" s="9">
        <f>IF(COUNTA($A2481:$K2481)=0,"",IF(AND(IFERROR($H2481,0)&gt;0,LEN(TRIM($K2481&amp;""))&gt;0,IFERROR(LOOKUP(2,1/((LISTS!$M$2:$M$13&lt;&gt;"")*ISNUMBER(SEARCH(LISTS!$M$2:$M$13,$I2481))),LISTS!$N$2:$N$13),"NO")="SI"),"SI","NO"))</f>
        <v/>
      </c>
      <c r="M2481" s="9">
        <f>IF(COUNTA($A2481:$K2481)=0,"",IF($K2481&lt;&gt;"",IF(COUNTIF($K$19:$K2481,$K2481)&gt;1,"SI","NO"),IF(COUNTIFS($A$19:$A2481,$A2481,$C$19:$C2481,$C2481,$J$19:$J2481,$J2481,$D$19:$D2481,$D2481)&gt;1,"SI","NO")))</f>
        <v/>
      </c>
      <c r="N2481" s="11">
        <f>IF(COUNTA($A2481:$K2481)=0,"",IF(AND($L2481="SI",$M2481="NO"),IFERROR($H2481,0),0))</f>
        <v/>
      </c>
      <c r="O2481" s="9">
        <f>IF(COUNTA($A2481:$K2481)=0,"",IF($M2481="SI","CUFE o factura duplicada dentro del reporte; no se suma dos veces",IF(IFERROR($H2481,0)&lt;=0,"DIAN reporta valor susceptible 0",IF($L2481="NO",IFERROR(LOOKUP(2,1/((LISTS!$M$2:$M$13&lt;&gt;"")*ISNUMBER(SEARCH(LISTS!$M$2:$M$13,$I2481))),LISTS!$O$2:$O$13),"Medio de pago no elegible o no identificado por DIAN"),"Apta automaticamente por pago electronico y base positiva"))))</f>
        <v/>
      </c>
    </row>
    <row r="2482">
      <c r="A2482" s="9" t="n"/>
      <c r="B2482" s="9" t="n"/>
      <c r="C2482" s="12" t="n"/>
      <c r="D2482" s="11" t="n"/>
      <c r="E2482" s="11" t="n"/>
      <c r="F2482" s="11" t="n"/>
      <c r="G2482" s="11" t="n"/>
      <c r="H2482" s="11" t="n"/>
      <c r="I2482" s="9" t="n"/>
      <c r="J2482" s="9" t="n"/>
      <c r="K2482" s="9" t="n"/>
      <c r="L2482" s="9">
        <f>IF(COUNTA($A2482:$K2482)=0,"",IF(AND(IFERROR($H2482,0)&gt;0,LEN(TRIM($K2482&amp;""))&gt;0,IFERROR(LOOKUP(2,1/((LISTS!$M$2:$M$13&lt;&gt;"")*ISNUMBER(SEARCH(LISTS!$M$2:$M$13,$I2482))),LISTS!$N$2:$N$13),"NO")="SI"),"SI","NO"))</f>
        <v/>
      </c>
      <c r="M2482" s="9">
        <f>IF(COUNTA($A2482:$K2482)=0,"",IF($K2482&lt;&gt;"",IF(COUNTIF($K$19:$K2482,$K2482)&gt;1,"SI","NO"),IF(COUNTIFS($A$19:$A2482,$A2482,$C$19:$C2482,$C2482,$J$19:$J2482,$J2482,$D$19:$D2482,$D2482)&gt;1,"SI","NO")))</f>
        <v/>
      </c>
      <c r="N2482" s="11">
        <f>IF(COUNTA($A2482:$K2482)=0,"",IF(AND($L2482="SI",$M2482="NO"),IFERROR($H2482,0),0))</f>
        <v/>
      </c>
      <c r="O2482" s="9">
        <f>IF(COUNTA($A2482:$K2482)=0,"",IF($M2482="SI","CUFE o factura duplicada dentro del reporte; no se suma dos veces",IF(IFERROR($H2482,0)&lt;=0,"DIAN reporta valor susceptible 0",IF($L2482="NO",IFERROR(LOOKUP(2,1/((LISTS!$M$2:$M$13&lt;&gt;"")*ISNUMBER(SEARCH(LISTS!$M$2:$M$13,$I2482))),LISTS!$O$2:$O$13),"Medio de pago no elegible o no identificado por DIAN"),"Apta automaticamente por pago electronico y base positiva"))))</f>
        <v/>
      </c>
    </row>
    <row r="2483">
      <c r="A2483" s="9" t="n"/>
      <c r="B2483" s="9" t="n"/>
      <c r="C2483" s="12" t="n"/>
      <c r="D2483" s="11" t="n"/>
      <c r="E2483" s="11" t="n"/>
      <c r="F2483" s="11" t="n"/>
      <c r="G2483" s="11" t="n"/>
      <c r="H2483" s="11" t="n"/>
      <c r="I2483" s="9" t="n"/>
      <c r="J2483" s="9" t="n"/>
      <c r="K2483" s="9" t="n"/>
      <c r="L2483" s="9">
        <f>IF(COUNTA($A2483:$K2483)=0,"",IF(AND(IFERROR($H2483,0)&gt;0,LEN(TRIM($K2483&amp;""))&gt;0,IFERROR(LOOKUP(2,1/((LISTS!$M$2:$M$13&lt;&gt;"")*ISNUMBER(SEARCH(LISTS!$M$2:$M$13,$I2483))),LISTS!$N$2:$N$13),"NO")="SI"),"SI","NO"))</f>
        <v/>
      </c>
      <c r="M2483" s="9">
        <f>IF(COUNTA($A2483:$K2483)=0,"",IF($K2483&lt;&gt;"",IF(COUNTIF($K$19:$K2483,$K2483)&gt;1,"SI","NO"),IF(COUNTIFS($A$19:$A2483,$A2483,$C$19:$C2483,$C2483,$J$19:$J2483,$J2483,$D$19:$D2483,$D2483)&gt;1,"SI","NO")))</f>
        <v/>
      </c>
      <c r="N2483" s="11">
        <f>IF(COUNTA($A2483:$K2483)=0,"",IF(AND($L2483="SI",$M2483="NO"),IFERROR($H2483,0),0))</f>
        <v/>
      </c>
      <c r="O2483" s="9">
        <f>IF(COUNTA($A2483:$K2483)=0,"",IF($M2483="SI","CUFE o factura duplicada dentro del reporte; no se suma dos veces",IF(IFERROR($H2483,0)&lt;=0,"DIAN reporta valor susceptible 0",IF($L2483="NO",IFERROR(LOOKUP(2,1/((LISTS!$M$2:$M$13&lt;&gt;"")*ISNUMBER(SEARCH(LISTS!$M$2:$M$13,$I2483))),LISTS!$O$2:$O$13),"Medio de pago no elegible o no identificado por DIAN"),"Apta automaticamente por pago electronico y base positiva"))))</f>
        <v/>
      </c>
    </row>
    <row r="2484">
      <c r="A2484" s="9" t="n"/>
      <c r="B2484" s="9" t="n"/>
      <c r="C2484" s="12" t="n"/>
      <c r="D2484" s="11" t="n"/>
      <c r="E2484" s="11" t="n"/>
      <c r="F2484" s="11" t="n"/>
      <c r="G2484" s="11" t="n"/>
      <c r="H2484" s="11" t="n"/>
      <c r="I2484" s="9" t="n"/>
      <c r="J2484" s="9" t="n"/>
      <c r="K2484" s="9" t="n"/>
      <c r="L2484" s="9">
        <f>IF(COUNTA($A2484:$K2484)=0,"",IF(AND(IFERROR($H2484,0)&gt;0,LEN(TRIM($K2484&amp;""))&gt;0,IFERROR(LOOKUP(2,1/((LISTS!$M$2:$M$13&lt;&gt;"")*ISNUMBER(SEARCH(LISTS!$M$2:$M$13,$I2484))),LISTS!$N$2:$N$13),"NO")="SI"),"SI","NO"))</f>
        <v/>
      </c>
      <c r="M2484" s="9">
        <f>IF(COUNTA($A2484:$K2484)=0,"",IF($K2484&lt;&gt;"",IF(COUNTIF($K$19:$K2484,$K2484)&gt;1,"SI","NO"),IF(COUNTIFS($A$19:$A2484,$A2484,$C$19:$C2484,$C2484,$J$19:$J2484,$J2484,$D$19:$D2484,$D2484)&gt;1,"SI","NO")))</f>
        <v/>
      </c>
      <c r="N2484" s="11">
        <f>IF(COUNTA($A2484:$K2484)=0,"",IF(AND($L2484="SI",$M2484="NO"),IFERROR($H2484,0),0))</f>
        <v/>
      </c>
      <c r="O2484" s="9">
        <f>IF(COUNTA($A2484:$K2484)=0,"",IF($M2484="SI","CUFE o factura duplicada dentro del reporte; no se suma dos veces",IF(IFERROR($H2484,0)&lt;=0,"DIAN reporta valor susceptible 0",IF($L2484="NO",IFERROR(LOOKUP(2,1/((LISTS!$M$2:$M$13&lt;&gt;"")*ISNUMBER(SEARCH(LISTS!$M$2:$M$13,$I2484))),LISTS!$O$2:$O$13),"Medio de pago no elegible o no identificado por DIAN"),"Apta automaticamente por pago electronico y base positiva"))))</f>
        <v/>
      </c>
    </row>
    <row r="2485">
      <c r="A2485" s="9" t="n"/>
      <c r="B2485" s="9" t="n"/>
      <c r="C2485" s="12" t="n"/>
      <c r="D2485" s="11" t="n"/>
      <c r="E2485" s="11" t="n"/>
      <c r="F2485" s="11" t="n"/>
      <c r="G2485" s="11" t="n"/>
      <c r="H2485" s="11" t="n"/>
      <c r="I2485" s="9" t="n"/>
      <c r="J2485" s="9" t="n"/>
      <c r="K2485" s="9" t="n"/>
      <c r="L2485" s="9">
        <f>IF(COUNTA($A2485:$K2485)=0,"",IF(AND(IFERROR($H2485,0)&gt;0,LEN(TRIM($K2485&amp;""))&gt;0,IFERROR(LOOKUP(2,1/((LISTS!$M$2:$M$13&lt;&gt;"")*ISNUMBER(SEARCH(LISTS!$M$2:$M$13,$I2485))),LISTS!$N$2:$N$13),"NO")="SI"),"SI","NO"))</f>
        <v/>
      </c>
      <c r="M2485" s="9">
        <f>IF(COUNTA($A2485:$K2485)=0,"",IF($K2485&lt;&gt;"",IF(COUNTIF($K$19:$K2485,$K2485)&gt;1,"SI","NO"),IF(COUNTIFS($A$19:$A2485,$A2485,$C$19:$C2485,$C2485,$J$19:$J2485,$J2485,$D$19:$D2485,$D2485)&gt;1,"SI","NO")))</f>
        <v/>
      </c>
      <c r="N2485" s="11">
        <f>IF(COUNTA($A2485:$K2485)=0,"",IF(AND($L2485="SI",$M2485="NO"),IFERROR($H2485,0),0))</f>
        <v/>
      </c>
      <c r="O2485" s="9">
        <f>IF(COUNTA($A2485:$K2485)=0,"",IF($M2485="SI","CUFE o factura duplicada dentro del reporte; no se suma dos veces",IF(IFERROR($H2485,0)&lt;=0,"DIAN reporta valor susceptible 0",IF($L2485="NO",IFERROR(LOOKUP(2,1/((LISTS!$M$2:$M$13&lt;&gt;"")*ISNUMBER(SEARCH(LISTS!$M$2:$M$13,$I2485))),LISTS!$O$2:$O$13),"Medio de pago no elegible o no identificado por DIAN"),"Apta automaticamente por pago electronico y base positiva"))))</f>
        <v/>
      </c>
    </row>
    <row r="2486">
      <c r="A2486" s="9" t="n"/>
      <c r="B2486" s="9" t="n"/>
      <c r="C2486" s="12" t="n"/>
      <c r="D2486" s="11" t="n"/>
      <c r="E2486" s="11" t="n"/>
      <c r="F2486" s="11" t="n"/>
      <c r="G2486" s="11" t="n"/>
      <c r="H2486" s="11" t="n"/>
      <c r="I2486" s="9" t="n"/>
      <c r="J2486" s="9" t="n"/>
      <c r="K2486" s="9" t="n"/>
      <c r="L2486" s="9">
        <f>IF(COUNTA($A2486:$K2486)=0,"",IF(AND(IFERROR($H2486,0)&gt;0,LEN(TRIM($K2486&amp;""))&gt;0,IFERROR(LOOKUP(2,1/((LISTS!$M$2:$M$13&lt;&gt;"")*ISNUMBER(SEARCH(LISTS!$M$2:$M$13,$I2486))),LISTS!$N$2:$N$13),"NO")="SI"),"SI","NO"))</f>
        <v/>
      </c>
      <c r="M2486" s="9">
        <f>IF(COUNTA($A2486:$K2486)=0,"",IF($K2486&lt;&gt;"",IF(COUNTIF($K$19:$K2486,$K2486)&gt;1,"SI","NO"),IF(COUNTIFS($A$19:$A2486,$A2486,$C$19:$C2486,$C2486,$J$19:$J2486,$J2486,$D$19:$D2486,$D2486)&gt;1,"SI","NO")))</f>
        <v/>
      </c>
      <c r="N2486" s="11">
        <f>IF(COUNTA($A2486:$K2486)=0,"",IF(AND($L2486="SI",$M2486="NO"),IFERROR($H2486,0),0))</f>
        <v/>
      </c>
      <c r="O2486" s="9">
        <f>IF(COUNTA($A2486:$K2486)=0,"",IF($M2486="SI","CUFE o factura duplicada dentro del reporte; no se suma dos veces",IF(IFERROR($H2486,0)&lt;=0,"DIAN reporta valor susceptible 0",IF($L2486="NO",IFERROR(LOOKUP(2,1/((LISTS!$M$2:$M$13&lt;&gt;"")*ISNUMBER(SEARCH(LISTS!$M$2:$M$13,$I2486))),LISTS!$O$2:$O$13),"Medio de pago no elegible o no identificado por DIAN"),"Apta automaticamente por pago electronico y base positiva"))))</f>
        <v/>
      </c>
    </row>
    <row r="2487">
      <c r="A2487" s="9" t="n"/>
      <c r="B2487" s="9" t="n"/>
      <c r="C2487" s="12" t="n"/>
      <c r="D2487" s="11" t="n"/>
      <c r="E2487" s="11" t="n"/>
      <c r="F2487" s="11" t="n"/>
      <c r="G2487" s="11" t="n"/>
      <c r="H2487" s="11" t="n"/>
      <c r="I2487" s="9" t="n"/>
      <c r="J2487" s="9" t="n"/>
      <c r="K2487" s="9" t="n"/>
      <c r="L2487" s="9">
        <f>IF(COUNTA($A2487:$K2487)=0,"",IF(AND(IFERROR($H2487,0)&gt;0,LEN(TRIM($K2487&amp;""))&gt;0,IFERROR(LOOKUP(2,1/((LISTS!$M$2:$M$13&lt;&gt;"")*ISNUMBER(SEARCH(LISTS!$M$2:$M$13,$I2487))),LISTS!$N$2:$N$13),"NO")="SI"),"SI","NO"))</f>
        <v/>
      </c>
      <c r="M2487" s="9">
        <f>IF(COUNTA($A2487:$K2487)=0,"",IF($K2487&lt;&gt;"",IF(COUNTIF($K$19:$K2487,$K2487)&gt;1,"SI","NO"),IF(COUNTIFS($A$19:$A2487,$A2487,$C$19:$C2487,$C2487,$J$19:$J2487,$J2487,$D$19:$D2487,$D2487)&gt;1,"SI","NO")))</f>
        <v/>
      </c>
      <c r="N2487" s="11">
        <f>IF(COUNTA($A2487:$K2487)=0,"",IF(AND($L2487="SI",$M2487="NO"),IFERROR($H2487,0),0))</f>
        <v/>
      </c>
      <c r="O2487" s="9">
        <f>IF(COUNTA($A2487:$K2487)=0,"",IF($M2487="SI","CUFE o factura duplicada dentro del reporte; no se suma dos veces",IF(IFERROR($H2487,0)&lt;=0,"DIAN reporta valor susceptible 0",IF($L2487="NO",IFERROR(LOOKUP(2,1/((LISTS!$M$2:$M$13&lt;&gt;"")*ISNUMBER(SEARCH(LISTS!$M$2:$M$13,$I2487))),LISTS!$O$2:$O$13),"Medio de pago no elegible o no identificado por DIAN"),"Apta automaticamente por pago electronico y base positiva"))))</f>
        <v/>
      </c>
    </row>
    <row r="2488">
      <c r="A2488" s="9" t="n"/>
      <c r="B2488" s="9" t="n"/>
      <c r="C2488" s="12" t="n"/>
      <c r="D2488" s="11" t="n"/>
      <c r="E2488" s="11" t="n"/>
      <c r="F2488" s="11" t="n"/>
      <c r="G2488" s="11" t="n"/>
      <c r="H2488" s="11" t="n"/>
      <c r="I2488" s="9" t="n"/>
      <c r="J2488" s="9" t="n"/>
      <c r="K2488" s="9" t="n"/>
      <c r="L2488" s="9">
        <f>IF(COUNTA($A2488:$K2488)=0,"",IF(AND(IFERROR($H2488,0)&gt;0,LEN(TRIM($K2488&amp;""))&gt;0,IFERROR(LOOKUP(2,1/((LISTS!$M$2:$M$13&lt;&gt;"")*ISNUMBER(SEARCH(LISTS!$M$2:$M$13,$I2488))),LISTS!$N$2:$N$13),"NO")="SI"),"SI","NO"))</f>
        <v/>
      </c>
      <c r="M2488" s="9">
        <f>IF(COUNTA($A2488:$K2488)=0,"",IF($K2488&lt;&gt;"",IF(COUNTIF($K$19:$K2488,$K2488)&gt;1,"SI","NO"),IF(COUNTIFS($A$19:$A2488,$A2488,$C$19:$C2488,$C2488,$J$19:$J2488,$J2488,$D$19:$D2488,$D2488)&gt;1,"SI","NO")))</f>
        <v/>
      </c>
      <c r="N2488" s="11">
        <f>IF(COUNTA($A2488:$K2488)=0,"",IF(AND($L2488="SI",$M2488="NO"),IFERROR($H2488,0),0))</f>
        <v/>
      </c>
      <c r="O2488" s="9">
        <f>IF(COUNTA($A2488:$K2488)=0,"",IF($M2488="SI","CUFE o factura duplicada dentro del reporte; no se suma dos veces",IF(IFERROR($H2488,0)&lt;=0,"DIAN reporta valor susceptible 0",IF($L2488="NO",IFERROR(LOOKUP(2,1/((LISTS!$M$2:$M$13&lt;&gt;"")*ISNUMBER(SEARCH(LISTS!$M$2:$M$13,$I2488))),LISTS!$O$2:$O$13),"Medio de pago no elegible o no identificado por DIAN"),"Apta automaticamente por pago electronico y base positiva"))))</f>
        <v/>
      </c>
    </row>
    <row r="2489">
      <c r="A2489" s="9" t="n"/>
      <c r="B2489" s="9" t="n"/>
      <c r="C2489" s="12" t="n"/>
      <c r="D2489" s="11" t="n"/>
      <c r="E2489" s="11" t="n"/>
      <c r="F2489" s="11" t="n"/>
      <c r="G2489" s="11" t="n"/>
      <c r="H2489" s="11" t="n"/>
      <c r="I2489" s="9" t="n"/>
      <c r="J2489" s="9" t="n"/>
      <c r="K2489" s="9" t="n"/>
      <c r="L2489" s="9">
        <f>IF(COUNTA($A2489:$K2489)=0,"",IF(AND(IFERROR($H2489,0)&gt;0,LEN(TRIM($K2489&amp;""))&gt;0,IFERROR(LOOKUP(2,1/((LISTS!$M$2:$M$13&lt;&gt;"")*ISNUMBER(SEARCH(LISTS!$M$2:$M$13,$I2489))),LISTS!$N$2:$N$13),"NO")="SI"),"SI","NO"))</f>
        <v/>
      </c>
      <c r="M2489" s="9">
        <f>IF(COUNTA($A2489:$K2489)=0,"",IF($K2489&lt;&gt;"",IF(COUNTIF($K$19:$K2489,$K2489)&gt;1,"SI","NO"),IF(COUNTIFS($A$19:$A2489,$A2489,$C$19:$C2489,$C2489,$J$19:$J2489,$J2489,$D$19:$D2489,$D2489)&gt;1,"SI","NO")))</f>
        <v/>
      </c>
      <c r="N2489" s="11">
        <f>IF(COUNTA($A2489:$K2489)=0,"",IF(AND($L2489="SI",$M2489="NO"),IFERROR($H2489,0),0))</f>
        <v/>
      </c>
      <c r="O2489" s="9">
        <f>IF(COUNTA($A2489:$K2489)=0,"",IF($M2489="SI","CUFE o factura duplicada dentro del reporte; no se suma dos veces",IF(IFERROR($H2489,0)&lt;=0,"DIAN reporta valor susceptible 0",IF($L2489="NO",IFERROR(LOOKUP(2,1/((LISTS!$M$2:$M$13&lt;&gt;"")*ISNUMBER(SEARCH(LISTS!$M$2:$M$13,$I2489))),LISTS!$O$2:$O$13),"Medio de pago no elegible o no identificado por DIAN"),"Apta automaticamente por pago electronico y base positiva"))))</f>
        <v/>
      </c>
    </row>
    <row r="2490">
      <c r="A2490" s="9" t="n"/>
      <c r="B2490" s="9" t="n"/>
      <c r="C2490" s="12" t="n"/>
      <c r="D2490" s="11" t="n"/>
      <c r="E2490" s="11" t="n"/>
      <c r="F2490" s="11" t="n"/>
      <c r="G2490" s="11" t="n"/>
      <c r="H2490" s="11" t="n"/>
      <c r="I2490" s="9" t="n"/>
      <c r="J2490" s="9" t="n"/>
      <c r="K2490" s="9" t="n"/>
      <c r="L2490" s="9">
        <f>IF(COUNTA($A2490:$K2490)=0,"",IF(AND(IFERROR($H2490,0)&gt;0,LEN(TRIM($K2490&amp;""))&gt;0,IFERROR(LOOKUP(2,1/((LISTS!$M$2:$M$13&lt;&gt;"")*ISNUMBER(SEARCH(LISTS!$M$2:$M$13,$I2490))),LISTS!$N$2:$N$13),"NO")="SI"),"SI","NO"))</f>
        <v/>
      </c>
      <c r="M2490" s="9">
        <f>IF(COUNTA($A2490:$K2490)=0,"",IF($K2490&lt;&gt;"",IF(COUNTIF($K$19:$K2490,$K2490)&gt;1,"SI","NO"),IF(COUNTIFS($A$19:$A2490,$A2490,$C$19:$C2490,$C2490,$J$19:$J2490,$J2490,$D$19:$D2490,$D2490)&gt;1,"SI","NO")))</f>
        <v/>
      </c>
      <c r="N2490" s="11">
        <f>IF(COUNTA($A2490:$K2490)=0,"",IF(AND($L2490="SI",$M2490="NO"),IFERROR($H2490,0),0))</f>
        <v/>
      </c>
      <c r="O2490" s="9">
        <f>IF(COUNTA($A2490:$K2490)=0,"",IF($M2490="SI","CUFE o factura duplicada dentro del reporte; no se suma dos veces",IF(IFERROR($H2490,0)&lt;=0,"DIAN reporta valor susceptible 0",IF($L2490="NO",IFERROR(LOOKUP(2,1/((LISTS!$M$2:$M$13&lt;&gt;"")*ISNUMBER(SEARCH(LISTS!$M$2:$M$13,$I2490))),LISTS!$O$2:$O$13),"Medio de pago no elegible o no identificado por DIAN"),"Apta automaticamente por pago electronico y base positiva"))))</f>
        <v/>
      </c>
    </row>
    <row r="2491">
      <c r="A2491" s="9" t="n"/>
      <c r="B2491" s="9" t="n"/>
      <c r="C2491" s="12" t="n"/>
      <c r="D2491" s="11" t="n"/>
      <c r="E2491" s="11" t="n"/>
      <c r="F2491" s="11" t="n"/>
      <c r="G2491" s="11" t="n"/>
      <c r="H2491" s="11" t="n"/>
      <c r="I2491" s="9" t="n"/>
      <c r="J2491" s="9" t="n"/>
      <c r="K2491" s="9" t="n"/>
      <c r="L2491" s="9">
        <f>IF(COUNTA($A2491:$K2491)=0,"",IF(AND(IFERROR($H2491,0)&gt;0,LEN(TRIM($K2491&amp;""))&gt;0,IFERROR(LOOKUP(2,1/((LISTS!$M$2:$M$13&lt;&gt;"")*ISNUMBER(SEARCH(LISTS!$M$2:$M$13,$I2491))),LISTS!$N$2:$N$13),"NO")="SI"),"SI","NO"))</f>
        <v/>
      </c>
      <c r="M2491" s="9">
        <f>IF(COUNTA($A2491:$K2491)=0,"",IF($K2491&lt;&gt;"",IF(COUNTIF($K$19:$K2491,$K2491)&gt;1,"SI","NO"),IF(COUNTIFS($A$19:$A2491,$A2491,$C$19:$C2491,$C2491,$J$19:$J2491,$J2491,$D$19:$D2491,$D2491)&gt;1,"SI","NO")))</f>
        <v/>
      </c>
      <c r="N2491" s="11">
        <f>IF(COUNTA($A2491:$K2491)=0,"",IF(AND($L2491="SI",$M2491="NO"),IFERROR($H2491,0),0))</f>
        <v/>
      </c>
      <c r="O2491" s="9">
        <f>IF(COUNTA($A2491:$K2491)=0,"",IF($M2491="SI","CUFE o factura duplicada dentro del reporte; no se suma dos veces",IF(IFERROR($H2491,0)&lt;=0,"DIAN reporta valor susceptible 0",IF($L2491="NO",IFERROR(LOOKUP(2,1/((LISTS!$M$2:$M$13&lt;&gt;"")*ISNUMBER(SEARCH(LISTS!$M$2:$M$13,$I2491))),LISTS!$O$2:$O$13),"Medio de pago no elegible o no identificado por DIAN"),"Apta automaticamente por pago electronico y base positiva"))))</f>
        <v/>
      </c>
    </row>
    <row r="2492">
      <c r="A2492" s="9" t="n"/>
      <c r="B2492" s="9" t="n"/>
      <c r="C2492" s="12" t="n"/>
      <c r="D2492" s="11" t="n"/>
      <c r="E2492" s="11" t="n"/>
      <c r="F2492" s="11" t="n"/>
      <c r="G2492" s="11" t="n"/>
      <c r="H2492" s="11" t="n"/>
      <c r="I2492" s="9" t="n"/>
      <c r="J2492" s="9" t="n"/>
      <c r="K2492" s="9" t="n"/>
      <c r="L2492" s="9">
        <f>IF(COUNTA($A2492:$K2492)=0,"",IF(AND(IFERROR($H2492,0)&gt;0,LEN(TRIM($K2492&amp;""))&gt;0,IFERROR(LOOKUP(2,1/((LISTS!$M$2:$M$13&lt;&gt;"")*ISNUMBER(SEARCH(LISTS!$M$2:$M$13,$I2492))),LISTS!$N$2:$N$13),"NO")="SI"),"SI","NO"))</f>
        <v/>
      </c>
      <c r="M2492" s="9">
        <f>IF(COUNTA($A2492:$K2492)=0,"",IF($K2492&lt;&gt;"",IF(COUNTIF($K$19:$K2492,$K2492)&gt;1,"SI","NO"),IF(COUNTIFS($A$19:$A2492,$A2492,$C$19:$C2492,$C2492,$J$19:$J2492,$J2492,$D$19:$D2492,$D2492)&gt;1,"SI","NO")))</f>
        <v/>
      </c>
      <c r="N2492" s="11">
        <f>IF(COUNTA($A2492:$K2492)=0,"",IF(AND($L2492="SI",$M2492="NO"),IFERROR($H2492,0),0))</f>
        <v/>
      </c>
      <c r="O2492" s="9">
        <f>IF(COUNTA($A2492:$K2492)=0,"",IF($M2492="SI","CUFE o factura duplicada dentro del reporte; no se suma dos veces",IF(IFERROR($H2492,0)&lt;=0,"DIAN reporta valor susceptible 0",IF($L2492="NO",IFERROR(LOOKUP(2,1/((LISTS!$M$2:$M$13&lt;&gt;"")*ISNUMBER(SEARCH(LISTS!$M$2:$M$13,$I2492))),LISTS!$O$2:$O$13),"Medio de pago no elegible o no identificado por DIAN"),"Apta automaticamente por pago electronico y base positiva"))))</f>
        <v/>
      </c>
    </row>
    <row r="2493">
      <c r="A2493" s="9" t="n"/>
      <c r="B2493" s="9" t="n"/>
      <c r="C2493" s="12" t="n"/>
      <c r="D2493" s="11" t="n"/>
      <c r="E2493" s="11" t="n"/>
      <c r="F2493" s="11" t="n"/>
      <c r="G2493" s="11" t="n"/>
      <c r="H2493" s="11" t="n"/>
      <c r="I2493" s="9" t="n"/>
      <c r="J2493" s="9" t="n"/>
      <c r="K2493" s="9" t="n"/>
      <c r="L2493" s="9">
        <f>IF(COUNTA($A2493:$K2493)=0,"",IF(AND(IFERROR($H2493,0)&gt;0,LEN(TRIM($K2493&amp;""))&gt;0,IFERROR(LOOKUP(2,1/((LISTS!$M$2:$M$13&lt;&gt;"")*ISNUMBER(SEARCH(LISTS!$M$2:$M$13,$I2493))),LISTS!$N$2:$N$13),"NO")="SI"),"SI","NO"))</f>
        <v/>
      </c>
      <c r="M2493" s="9">
        <f>IF(COUNTA($A2493:$K2493)=0,"",IF($K2493&lt;&gt;"",IF(COUNTIF($K$19:$K2493,$K2493)&gt;1,"SI","NO"),IF(COUNTIFS($A$19:$A2493,$A2493,$C$19:$C2493,$C2493,$J$19:$J2493,$J2493,$D$19:$D2493,$D2493)&gt;1,"SI","NO")))</f>
        <v/>
      </c>
      <c r="N2493" s="11">
        <f>IF(COUNTA($A2493:$K2493)=0,"",IF(AND($L2493="SI",$M2493="NO"),IFERROR($H2493,0),0))</f>
        <v/>
      </c>
      <c r="O2493" s="9">
        <f>IF(COUNTA($A2493:$K2493)=0,"",IF($M2493="SI","CUFE o factura duplicada dentro del reporte; no se suma dos veces",IF(IFERROR($H2493,0)&lt;=0,"DIAN reporta valor susceptible 0",IF($L2493="NO",IFERROR(LOOKUP(2,1/((LISTS!$M$2:$M$13&lt;&gt;"")*ISNUMBER(SEARCH(LISTS!$M$2:$M$13,$I2493))),LISTS!$O$2:$O$13),"Medio de pago no elegible o no identificado por DIAN"),"Apta automaticamente por pago electronico y base positiva"))))</f>
        <v/>
      </c>
    </row>
    <row r="2494">
      <c r="A2494" s="9" t="n"/>
      <c r="B2494" s="9" t="n"/>
      <c r="C2494" s="12" t="n"/>
      <c r="D2494" s="11" t="n"/>
      <c r="E2494" s="11" t="n"/>
      <c r="F2494" s="11" t="n"/>
      <c r="G2494" s="11" t="n"/>
      <c r="H2494" s="11" t="n"/>
      <c r="I2494" s="9" t="n"/>
      <c r="J2494" s="9" t="n"/>
      <c r="K2494" s="9" t="n"/>
      <c r="L2494" s="9">
        <f>IF(COUNTA($A2494:$K2494)=0,"",IF(AND(IFERROR($H2494,0)&gt;0,LEN(TRIM($K2494&amp;""))&gt;0,IFERROR(LOOKUP(2,1/((LISTS!$M$2:$M$13&lt;&gt;"")*ISNUMBER(SEARCH(LISTS!$M$2:$M$13,$I2494))),LISTS!$N$2:$N$13),"NO")="SI"),"SI","NO"))</f>
        <v/>
      </c>
      <c r="M2494" s="9">
        <f>IF(COUNTA($A2494:$K2494)=0,"",IF($K2494&lt;&gt;"",IF(COUNTIF($K$19:$K2494,$K2494)&gt;1,"SI","NO"),IF(COUNTIFS($A$19:$A2494,$A2494,$C$19:$C2494,$C2494,$J$19:$J2494,$J2494,$D$19:$D2494,$D2494)&gt;1,"SI","NO")))</f>
        <v/>
      </c>
      <c r="N2494" s="11">
        <f>IF(COUNTA($A2494:$K2494)=0,"",IF(AND($L2494="SI",$M2494="NO"),IFERROR($H2494,0),0))</f>
        <v/>
      </c>
      <c r="O2494" s="9">
        <f>IF(COUNTA($A2494:$K2494)=0,"",IF($M2494="SI","CUFE o factura duplicada dentro del reporte; no se suma dos veces",IF(IFERROR($H2494,0)&lt;=0,"DIAN reporta valor susceptible 0",IF($L2494="NO",IFERROR(LOOKUP(2,1/((LISTS!$M$2:$M$13&lt;&gt;"")*ISNUMBER(SEARCH(LISTS!$M$2:$M$13,$I2494))),LISTS!$O$2:$O$13),"Medio de pago no elegible o no identificado por DIAN"),"Apta automaticamente por pago electronico y base positiva"))))</f>
        <v/>
      </c>
    </row>
    <row r="2495">
      <c r="A2495" s="9" t="n"/>
      <c r="B2495" s="9" t="n"/>
      <c r="C2495" s="12" t="n"/>
      <c r="D2495" s="11" t="n"/>
      <c r="E2495" s="11" t="n"/>
      <c r="F2495" s="11" t="n"/>
      <c r="G2495" s="11" t="n"/>
      <c r="H2495" s="11" t="n"/>
      <c r="I2495" s="9" t="n"/>
      <c r="J2495" s="9" t="n"/>
      <c r="K2495" s="9" t="n"/>
      <c r="L2495" s="9">
        <f>IF(COUNTA($A2495:$K2495)=0,"",IF(AND(IFERROR($H2495,0)&gt;0,LEN(TRIM($K2495&amp;""))&gt;0,IFERROR(LOOKUP(2,1/((LISTS!$M$2:$M$13&lt;&gt;"")*ISNUMBER(SEARCH(LISTS!$M$2:$M$13,$I2495))),LISTS!$N$2:$N$13),"NO")="SI"),"SI","NO"))</f>
        <v/>
      </c>
      <c r="M2495" s="9">
        <f>IF(COUNTA($A2495:$K2495)=0,"",IF($K2495&lt;&gt;"",IF(COUNTIF($K$19:$K2495,$K2495)&gt;1,"SI","NO"),IF(COUNTIFS($A$19:$A2495,$A2495,$C$19:$C2495,$C2495,$J$19:$J2495,$J2495,$D$19:$D2495,$D2495)&gt;1,"SI","NO")))</f>
        <v/>
      </c>
      <c r="N2495" s="11">
        <f>IF(COUNTA($A2495:$K2495)=0,"",IF(AND($L2495="SI",$M2495="NO"),IFERROR($H2495,0),0))</f>
        <v/>
      </c>
      <c r="O2495" s="9">
        <f>IF(COUNTA($A2495:$K2495)=0,"",IF($M2495="SI","CUFE o factura duplicada dentro del reporte; no se suma dos veces",IF(IFERROR($H2495,0)&lt;=0,"DIAN reporta valor susceptible 0",IF($L2495="NO",IFERROR(LOOKUP(2,1/((LISTS!$M$2:$M$13&lt;&gt;"")*ISNUMBER(SEARCH(LISTS!$M$2:$M$13,$I2495))),LISTS!$O$2:$O$13),"Medio de pago no elegible o no identificado por DIAN"),"Apta automaticamente por pago electronico y base positiva"))))</f>
        <v/>
      </c>
    </row>
    <row r="2496">
      <c r="A2496" s="9" t="n"/>
      <c r="B2496" s="9" t="n"/>
      <c r="C2496" s="12" t="n"/>
      <c r="D2496" s="11" t="n"/>
      <c r="E2496" s="11" t="n"/>
      <c r="F2496" s="11" t="n"/>
      <c r="G2496" s="11" t="n"/>
      <c r="H2496" s="11" t="n"/>
      <c r="I2496" s="9" t="n"/>
      <c r="J2496" s="9" t="n"/>
      <c r="K2496" s="9" t="n"/>
      <c r="L2496" s="9">
        <f>IF(COUNTA($A2496:$K2496)=0,"",IF(AND(IFERROR($H2496,0)&gt;0,LEN(TRIM($K2496&amp;""))&gt;0,IFERROR(LOOKUP(2,1/((LISTS!$M$2:$M$13&lt;&gt;"")*ISNUMBER(SEARCH(LISTS!$M$2:$M$13,$I2496))),LISTS!$N$2:$N$13),"NO")="SI"),"SI","NO"))</f>
        <v/>
      </c>
      <c r="M2496" s="9">
        <f>IF(COUNTA($A2496:$K2496)=0,"",IF($K2496&lt;&gt;"",IF(COUNTIF($K$19:$K2496,$K2496)&gt;1,"SI","NO"),IF(COUNTIFS($A$19:$A2496,$A2496,$C$19:$C2496,$C2496,$J$19:$J2496,$J2496,$D$19:$D2496,$D2496)&gt;1,"SI","NO")))</f>
        <v/>
      </c>
      <c r="N2496" s="11">
        <f>IF(COUNTA($A2496:$K2496)=0,"",IF(AND($L2496="SI",$M2496="NO"),IFERROR($H2496,0),0))</f>
        <v/>
      </c>
      <c r="O2496" s="9">
        <f>IF(COUNTA($A2496:$K2496)=0,"",IF($M2496="SI","CUFE o factura duplicada dentro del reporte; no se suma dos veces",IF(IFERROR($H2496,0)&lt;=0,"DIAN reporta valor susceptible 0",IF($L2496="NO",IFERROR(LOOKUP(2,1/((LISTS!$M$2:$M$13&lt;&gt;"")*ISNUMBER(SEARCH(LISTS!$M$2:$M$13,$I2496))),LISTS!$O$2:$O$13),"Medio de pago no elegible o no identificado por DIAN"),"Apta automaticamente por pago electronico y base positiva"))))</f>
        <v/>
      </c>
    </row>
    <row r="2497">
      <c r="A2497" s="9" t="n"/>
      <c r="B2497" s="9" t="n"/>
      <c r="C2497" s="12" t="n"/>
      <c r="D2497" s="11" t="n"/>
      <c r="E2497" s="11" t="n"/>
      <c r="F2497" s="11" t="n"/>
      <c r="G2497" s="11" t="n"/>
      <c r="H2497" s="11" t="n"/>
      <c r="I2497" s="9" t="n"/>
      <c r="J2497" s="9" t="n"/>
      <c r="K2497" s="9" t="n"/>
      <c r="L2497" s="9">
        <f>IF(COUNTA($A2497:$K2497)=0,"",IF(AND(IFERROR($H2497,0)&gt;0,LEN(TRIM($K2497&amp;""))&gt;0,IFERROR(LOOKUP(2,1/((LISTS!$M$2:$M$13&lt;&gt;"")*ISNUMBER(SEARCH(LISTS!$M$2:$M$13,$I2497))),LISTS!$N$2:$N$13),"NO")="SI"),"SI","NO"))</f>
        <v/>
      </c>
      <c r="M2497" s="9">
        <f>IF(COUNTA($A2497:$K2497)=0,"",IF($K2497&lt;&gt;"",IF(COUNTIF($K$19:$K2497,$K2497)&gt;1,"SI","NO"),IF(COUNTIFS($A$19:$A2497,$A2497,$C$19:$C2497,$C2497,$J$19:$J2497,$J2497,$D$19:$D2497,$D2497)&gt;1,"SI","NO")))</f>
        <v/>
      </c>
      <c r="N2497" s="11">
        <f>IF(COUNTA($A2497:$K2497)=0,"",IF(AND($L2497="SI",$M2497="NO"),IFERROR($H2497,0),0))</f>
        <v/>
      </c>
      <c r="O2497" s="9">
        <f>IF(COUNTA($A2497:$K2497)=0,"",IF($M2497="SI","CUFE o factura duplicada dentro del reporte; no se suma dos veces",IF(IFERROR($H2497,0)&lt;=0,"DIAN reporta valor susceptible 0",IF($L2497="NO",IFERROR(LOOKUP(2,1/((LISTS!$M$2:$M$13&lt;&gt;"")*ISNUMBER(SEARCH(LISTS!$M$2:$M$13,$I2497))),LISTS!$O$2:$O$13),"Medio de pago no elegible o no identificado por DIAN"),"Apta automaticamente por pago electronico y base positiva"))))</f>
        <v/>
      </c>
    </row>
    <row r="2498">
      <c r="A2498" s="9" t="n"/>
      <c r="B2498" s="9" t="n"/>
      <c r="C2498" s="12" t="n"/>
      <c r="D2498" s="11" t="n"/>
      <c r="E2498" s="11" t="n"/>
      <c r="F2498" s="11" t="n"/>
      <c r="G2498" s="11" t="n"/>
      <c r="H2498" s="11" t="n"/>
      <c r="I2498" s="9" t="n"/>
      <c r="J2498" s="9" t="n"/>
      <c r="K2498" s="9" t="n"/>
      <c r="L2498" s="9">
        <f>IF(COUNTA($A2498:$K2498)=0,"",IF(AND(IFERROR($H2498,0)&gt;0,LEN(TRIM($K2498&amp;""))&gt;0,IFERROR(LOOKUP(2,1/((LISTS!$M$2:$M$13&lt;&gt;"")*ISNUMBER(SEARCH(LISTS!$M$2:$M$13,$I2498))),LISTS!$N$2:$N$13),"NO")="SI"),"SI","NO"))</f>
        <v/>
      </c>
      <c r="M2498" s="9">
        <f>IF(COUNTA($A2498:$K2498)=0,"",IF($K2498&lt;&gt;"",IF(COUNTIF($K$19:$K2498,$K2498)&gt;1,"SI","NO"),IF(COUNTIFS($A$19:$A2498,$A2498,$C$19:$C2498,$C2498,$J$19:$J2498,$J2498,$D$19:$D2498,$D2498)&gt;1,"SI","NO")))</f>
        <v/>
      </c>
      <c r="N2498" s="11">
        <f>IF(COUNTA($A2498:$K2498)=0,"",IF(AND($L2498="SI",$M2498="NO"),IFERROR($H2498,0),0))</f>
        <v/>
      </c>
      <c r="O2498" s="9">
        <f>IF(COUNTA($A2498:$K2498)=0,"",IF($M2498="SI","CUFE o factura duplicada dentro del reporte; no se suma dos veces",IF(IFERROR($H2498,0)&lt;=0,"DIAN reporta valor susceptible 0",IF($L2498="NO",IFERROR(LOOKUP(2,1/((LISTS!$M$2:$M$13&lt;&gt;"")*ISNUMBER(SEARCH(LISTS!$M$2:$M$13,$I2498))),LISTS!$O$2:$O$13),"Medio de pago no elegible o no identificado por DIAN"),"Apta automaticamente por pago electronico y base positiva"))))</f>
        <v/>
      </c>
    </row>
    <row r="2499">
      <c r="A2499" s="9" t="n"/>
      <c r="B2499" s="9" t="n"/>
      <c r="C2499" s="12" t="n"/>
      <c r="D2499" s="11" t="n"/>
      <c r="E2499" s="11" t="n"/>
      <c r="F2499" s="11" t="n"/>
      <c r="G2499" s="11" t="n"/>
      <c r="H2499" s="11" t="n"/>
      <c r="I2499" s="9" t="n"/>
      <c r="J2499" s="9" t="n"/>
      <c r="K2499" s="9" t="n"/>
      <c r="L2499" s="9">
        <f>IF(COUNTA($A2499:$K2499)=0,"",IF(AND(IFERROR($H2499,0)&gt;0,LEN(TRIM($K2499&amp;""))&gt;0,IFERROR(LOOKUP(2,1/((LISTS!$M$2:$M$13&lt;&gt;"")*ISNUMBER(SEARCH(LISTS!$M$2:$M$13,$I2499))),LISTS!$N$2:$N$13),"NO")="SI"),"SI","NO"))</f>
        <v/>
      </c>
      <c r="M2499" s="9">
        <f>IF(COUNTA($A2499:$K2499)=0,"",IF($K2499&lt;&gt;"",IF(COUNTIF($K$19:$K2499,$K2499)&gt;1,"SI","NO"),IF(COUNTIFS($A$19:$A2499,$A2499,$C$19:$C2499,$C2499,$J$19:$J2499,$J2499,$D$19:$D2499,$D2499)&gt;1,"SI","NO")))</f>
        <v/>
      </c>
      <c r="N2499" s="11">
        <f>IF(COUNTA($A2499:$K2499)=0,"",IF(AND($L2499="SI",$M2499="NO"),IFERROR($H2499,0),0))</f>
        <v/>
      </c>
      <c r="O2499" s="9">
        <f>IF(COUNTA($A2499:$K2499)=0,"",IF($M2499="SI","CUFE o factura duplicada dentro del reporte; no se suma dos veces",IF(IFERROR($H2499,0)&lt;=0,"DIAN reporta valor susceptible 0",IF($L2499="NO",IFERROR(LOOKUP(2,1/((LISTS!$M$2:$M$13&lt;&gt;"")*ISNUMBER(SEARCH(LISTS!$M$2:$M$13,$I2499))),LISTS!$O$2:$O$13),"Medio de pago no elegible o no identificado por DIAN"),"Apta automaticamente por pago electronico y base positiva"))))</f>
        <v/>
      </c>
    </row>
    <row r="2500">
      <c r="A2500" s="9" t="n"/>
      <c r="B2500" s="9" t="n"/>
      <c r="C2500" s="12" t="n"/>
      <c r="D2500" s="11" t="n"/>
      <c r="E2500" s="11" t="n"/>
      <c r="F2500" s="11" t="n"/>
      <c r="G2500" s="11" t="n"/>
      <c r="H2500" s="11" t="n"/>
      <c r="I2500" s="9" t="n"/>
      <c r="J2500" s="9" t="n"/>
      <c r="K2500" s="9" t="n"/>
      <c r="L2500" s="9">
        <f>IF(COUNTA($A2500:$K2500)=0,"",IF(AND(IFERROR($H2500,0)&gt;0,LEN(TRIM($K2500&amp;""))&gt;0,IFERROR(LOOKUP(2,1/((LISTS!$M$2:$M$13&lt;&gt;"")*ISNUMBER(SEARCH(LISTS!$M$2:$M$13,$I2500))),LISTS!$N$2:$N$13),"NO")="SI"),"SI","NO"))</f>
        <v/>
      </c>
      <c r="M2500" s="9">
        <f>IF(COUNTA($A2500:$K2500)=0,"",IF($K2500&lt;&gt;"",IF(COUNTIF($K$19:$K2500,$K2500)&gt;1,"SI","NO"),IF(COUNTIFS($A$19:$A2500,$A2500,$C$19:$C2500,$C2500,$J$19:$J2500,$J2500,$D$19:$D2500,$D2500)&gt;1,"SI","NO")))</f>
        <v/>
      </c>
      <c r="N2500" s="11">
        <f>IF(COUNTA($A2500:$K2500)=0,"",IF(AND($L2500="SI",$M2500="NO"),IFERROR($H2500,0),0))</f>
        <v/>
      </c>
      <c r="O2500" s="9">
        <f>IF(COUNTA($A2500:$K2500)=0,"",IF($M2500="SI","CUFE o factura duplicada dentro del reporte; no se suma dos veces",IF(IFERROR($H2500,0)&lt;=0,"DIAN reporta valor susceptible 0",IF($L2500="NO",IFERROR(LOOKUP(2,1/((LISTS!$M$2:$M$13&lt;&gt;"")*ISNUMBER(SEARCH(LISTS!$M$2:$M$13,$I2500))),LISTS!$O$2:$O$13),"Medio de pago no elegible o no identificado por DIAN"),"Apta automaticamente por pago electronico y base positiva"))))</f>
        <v/>
      </c>
    </row>
    <row r="2501">
      <c r="A2501" s="9" t="n"/>
      <c r="B2501" s="9" t="n"/>
      <c r="C2501" s="12" t="n"/>
      <c r="D2501" s="11" t="n"/>
      <c r="E2501" s="11" t="n"/>
      <c r="F2501" s="11" t="n"/>
      <c r="G2501" s="11" t="n"/>
      <c r="H2501" s="11" t="n"/>
      <c r="I2501" s="9" t="n"/>
      <c r="J2501" s="9" t="n"/>
      <c r="K2501" s="9" t="n"/>
      <c r="L2501" s="9">
        <f>IF(COUNTA($A2501:$K2501)=0,"",IF(AND(IFERROR($H2501,0)&gt;0,LEN(TRIM($K2501&amp;""))&gt;0,IFERROR(LOOKUP(2,1/((LISTS!$M$2:$M$13&lt;&gt;"")*ISNUMBER(SEARCH(LISTS!$M$2:$M$13,$I2501))),LISTS!$N$2:$N$13),"NO")="SI"),"SI","NO"))</f>
        <v/>
      </c>
      <c r="M2501" s="9">
        <f>IF(COUNTA($A2501:$K2501)=0,"",IF($K2501&lt;&gt;"",IF(COUNTIF($K$19:$K2501,$K2501)&gt;1,"SI","NO"),IF(COUNTIFS($A$19:$A2501,$A2501,$C$19:$C2501,$C2501,$J$19:$J2501,$J2501,$D$19:$D2501,$D2501)&gt;1,"SI","NO")))</f>
        <v/>
      </c>
      <c r="N2501" s="11">
        <f>IF(COUNTA($A2501:$K2501)=0,"",IF(AND($L2501="SI",$M2501="NO"),IFERROR($H2501,0),0))</f>
        <v/>
      </c>
      <c r="O2501" s="9">
        <f>IF(COUNTA($A2501:$K2501)=0,"",IF($M2501="SI","CUFE o factura duplicada dentro del reporte; no se suma dos veces",IF(IFERROR($H2501,0)&lt;=0,"DIAN reporta valor susceptible 0",IF($L2501="NO",IFERROR(LOOKUP(2,1/((LISTS!$M$2:$M$13&lt;&gt;"")*ISNUMBER(SEARCH(LISTS!$M$2:$M$13,$I2501))),LISTS!$O$2:$O$13),"Medio de pago no elegible o no identificado por DIAN"),"Apta automaticamente por pago electronico y base positiva"))))</f>
        <v/>
      </c>
    </row>
    <row r="2502">
      <c r="A2502" s="9" t="n"/>
      <c r="B2502" s="9" t="n"/>
      <c r="C2502" s="12" t="n"/>
      <c r="D2502" s="11" t="n"/>
      <c r="E2502" s="11" t="n"/>
      <c r="F2502" s="11" t="n"/>
      <c r="G2502" s="11" t="n"/>
      <c r="H2502" s="11" t="n"/>
      <c r="I2502" s="9" t="n"/>
      <c r="J2502" s="9" t="n"/>
      <c r="K2502" s="9" t="n"/>
      <c r="L2502" s="9">
        <f>IF(COUNTA($A2502:$K2502)=0,"",IF(AND(IFERROR($H2502,0)&gt;0,LEN(TRIM($K2502&amp;""))&gt;0,IFERROR(LOOKUP(2,1/((LISTS!$M$2:$M$13&lt;&gt;"")*ISNUMBER(SEARCH(LISTS!$M$2:$M$13,$I2502))),LISTS!$N$2:$N$13),"NO")="SI"),"SI","NO"))</f>
        <v/>
      </c>
      <c r="M2502" s="9">
        <f>IF(COUNTA($A2502:$K2502)=0,"",IF($K2502&lt;&gt;"",IF(COUNTIF($K$19:$K2502,$K2502)&gt;1,"SI","NO"),IF(COUNTIFS($A$19:$A2502,$A2502,$C$19:$C2502,$C2502,$J$19:$J2502,$J2502,$D$19:$D2502,$D2502)&gt;1,"SI","NO")))</f>
        <v/>
      </c>
      <c r="N2502" s="11">
        <f>IF(COUNTA($A2502:$K2502)=0,"",IF(AND($L2502="SI",$M2502="NO"),IFERROR($H2502,0),0))</f>
        <v/>
      </c>
      <c r="O2502" s="9">
        <f>IF(COUNTA($A2502:$K2502)=0,"",IF($M2502="SI","CUFE o factura duplicada dentro del reporte; no se suma dos veces",IF(IFERROR($H2502,0)&lt;=0,"DIAN reporta valor susceptible 0",IF($L2502="NO",IFERROR(LOOKUP(2,1/((LISTS!$M$2:$M$13&lt;&gt;"")*ISNUMBER(SEARCH(LISTS!$M$2:$M$13,$I2502))),LISTS!$O$2:$O$13),"Medio de pago no elegible o no identificado por DIAN"),"Apta automaticamente por pago electronico y base positiva"))))</f>
        <v/>
      </c>
    </row>
    <row r="2503">
      <c r="A2503" s="9" t="n"/>
      <c r="B2503" s="9" t="n"/>
      <c r="C2503" s="12" t="n"/>
      <c r="D2503" s="11" t="n"/>
      <c r="E2503" s="11" t="n"/>
      <c r="F2503" s="11" t="n"/>
      <c r="G2503" s="11" t="n"/>
      <c r="H2503" s="11" t="n"/>
      <c r="I2503" s="9" t="n"/>
      <c r="J2503" s="9" t="n"/>
      <c r="K2503" s="9" t="n"/>
      <c r="L2503" s="9">
        <f>IF(COUNTA($A2503:$K2503)=0,"",IF(AND(IFERROR($H2503,0)&gt;0,LEN(TRIM($K2503&amp;""))&gt;0,IFERROR(LOOKUP(2,1/((LISTS!$M$2:$M$13&lt;&gt;"")*ISNUMBER(SEARCH(LISTS!$M$2:$M$13,$I2503))),LISTS!$N$2:$N$13),"NO")="SI"),"SI","NO"))</f>
        <v/>
      </c>
      <c r="M2503" s="9">
        <f>IF(COUNTA($A2503:$K2503)=0,"",IF($K2503&lt;&gt;"",IF(COUNTIF($K$19:$K2503,$K2503)&gt;1,"SI","NO"),IF(COUNTIFS($A$19:$A2503,$A2503,$C$19:$C2503,$C2503,$J$19:$J2503,$J2503,$D$19:$D2503,$D2503)&gt;1,"SI","NO")))</f>
        <v/>
      </c>
      <c r="N2503" s="11">
        <f>IF(COUNTA($A2503:$K2503)=0,"",IF(AND($L2503="SI",$M2503="NO"),IFERROR($H2503,0),0))</f>
        <v/>
      </c>
      <c r="O2503" s="9">
        <f>IF(COUNTA($A2503:$K2503)=0,"",IF($M2503="SI","CUFE o factura duplicada dentro del reporte; no se suma dos veces",IF(IFERROR($H2503,0)&lt;=0,"DIAN reporta valor susceptible 0",IF($L2503="NO",IFERROR(LOOKUP(2,1/((LISTS!$M$2:$M$13&lt;&gt;"")*ISNUMBER(SEARCH(LISTS!$M$2:$M$13,$I2503))),LISTS!$O$2:$O$13),"Medio de pago no elegible o no identificado por DIAN"),"Apta automaticamente por pago electronico y base positiva"))))</f>
        <v/>
      </c>
    </row>
    <row r="2504">
      <c r="A2504" s="9" t="n"/>
      <c r="B2504" s="9" t="n"/>
      <c r="C2504" s="12" t="n"/>
      <c r="D2504" s="11" t="n"/>
      <c r="E2504" s="11" t="n"/>
      <c r="F2504" s="11" t="n"/>
      <c r="G2504" s="11" t="n"/>
      <c r="H2504" s="11" t="n"/>
      <c r="I2504" s="9" t="n"/>
      <c r="J2504" s="9" t="n"/>
      <c r="K2504" s="9" t="n"/>
      <c r="L2504" s="9">
        <f>IF(COUNTA($A2504:$K2504)=0,"",IF(AND(IFERROR($H2504,0)&gt;0,LEN(TRIM($K2504&amp;""))&gt;0,IFERROR(LOOKUP(2,1/((LISTS!$M$2:$M$13&lt;&gt;"")*ISNUMBER(SEARCH(LISTS!$M$2:$M$13,$I2504))),LISTS!$N$2:$N$13),"NO")="SI"),"SI","NO"))</f>
        <v/>
      </c>
      <c r="M2504" s="9">
        <f>IF(COUNTA($A2504:$K2504)=0,"",IF($K2504&lt;&gt;"",IF(COUNTIF($K$19:$K2504,$K2504)&gt;1,"SI","NO"),IF(COUNTIFS($A$19:$A2504,$A2504,$C$19:$C2504,$C2504,$J$19:$J2504,$J2504,$D$19:$D2504,$D2504)&gt;1,"SI","NO")))</f>
        <v/>
      </c>
      <c r="N2504" s="11">
        <f>IF(COUNTA($A2504:$K2504)=0,"",IF(AND($L2504="SI",$M2504="NO"),IFERROR($H2504,0),0))</f>
        <v/>
      </c>
      <c r="O2504" s="9">
        <f>IF(COUNTA($A2504:$K2504)=0,"",IF($M2504="SI","CUFE o factura duplicada dentro del reporte; no se suma dos veces",IF(IFERROR($H2504,0)&lt;=0,"DIAN reporta valor susceptible 0",IF($L2504="NO",IFERROR(LOOKUP(2,1/((LISTS!$M$2:$M$13&lt;&gt;"")*ISNUMBER(SEARCH(LISTS!$M$2:$M$13,$I2504))),LISTS!$O$2:$O$13),"Medio de pago no elegible o no identificado por DIAN"),"Apta automaticamente por pago electronico y base positiva"))))</f>
        <v/>
      </c>
    </row>
    <row r="2505">
      <c r="A2505" s="9" t="n"/>
      <c r="B2505" s="9" t="n"/>
      <c r="C2505" s="12" t="n"/>
      <c r="D2505" s="11" t="n"/>
      <c r="E2505" s="11" t="n"/>
      <c r="F2505" s="11" t="n"/>
      <c r="G2505" s="11" t="n"/>
      <c r="H2505" s="11" t="n"/>
      <c r="I2505" s="9" t="n"/>
      <c r="J2505" s="9" t="n"/>
      <c r="K2505" s="9" t="n"/>
      <c r="L2505" s="9">
        <f>IF(COUNTA($A2505:$K2505)=0,"",IF(AND(IFERROR($H2505,0)&gt;0,LEN(TRIM($K2505&amp;""))&gt;0,IFERROR(LOOKUP(2,1/((LISTS!$M$2:$M$13&lt;&gt;"")*ISNUMBER(SEARCH(LISTS!$M$2:$M$13,$I2505))),LISTS!$N$2:$N$13),"NO")="SI"),"SI","NO"))</f>
        <v/>
      </c>
      <c r="M2505" s="9">
        <f>IF(COUNTA($A2505:$K2505)=0,"",IF($K2505&lt;&gt;"",IF(COUNTIF($K$19:$K2505,$K2505)&gt;1,"SI","NO"),IF(COUNTIFS($A$19:$A2505,$A2505,$C$19:$C2505,$C2505,$J$19:$J2505,$J2505,$D$19:$D2505,$D2505)&gt;1,"SI","NO")))</f>
        <v/>
      </c>
      <c r="N2505" s="11">
        <f>IF(COUNTA($A2505:$K2505)=0,"",IF(AND($L2505="SI",$M2505="NO"),IFERROR($H2505,0),0))</f>
        <v/>
      </c>
      <c r="O2505" s="9">
        <f>IF(COUNTA($A2505:$K2505)=0,"",IF($M2505="SI","CUFE o factura duplicada dentro del reporte; no se suma dos veces",IF(IFERROR($H2505,0)&lt;=0,"DIAN reporta valor susceptible 0",IF($L2505="NO",IFERROR(LOOKUP(2,1/((LISTS!$M$2:$M$13&lt;&gt;"")*ISNUMBER(SEARCH(LISTS!$M$2:$M$13,$I2505))),LISTS!$O$2:$O$13),"Medio de pago no elegible o no identificado por DIAN"),"Apta automaticamente por pago electronico y base positiva"))))</f>
        <v/>
      </c>
    </row>
    <row r="2506">
      <c r="A2506" s="9" t="n"/>
      <c r="B2506" s="9" t="n"/>
      <c r="C2506" s="12" t="n"/>
      <c r="D2506" s="11" t="n"/>
      <c r="E2506" s="11" t="n"/>
      <c r="F2506" s="11" t="n"/>
      <c r="G2506" s="11" t="n"/>
      <c r="H2506" s="11" t="n"/>
      <c r="I2506" s="9" t="n"/>
      <c r="J2506" s="9" t="n"/>
      <c r="K2506" s="9" t="n"/>
      <c r="L2506" s="9">
        <f>IF(COUNTA($A2506:$K2506)=0,"",IF(AND(IFERROR($H2506,0)&gt;0,LEN(TRIM($K2506&amp;""))&gt;0,IFERROR(LOOKUP(2,1/((LISTS!$M$2:$M$13&lt;&gt;"")*ISNUMBER(SEARCH(LISTS!$M$2:$M$13,$I2506))),LISTS!$N$2:$N$13),"NO")="SI"),"SI","NO"))</f>
        <v/>
      </c>
      <c r="M2506" s="9">
        <f>IF(COUNTA($A2506:$K2506)=0,"",IF($K2506&lt;&gt;"",IF(COUNTIF($K$19:$K2506,$K2506)&gt;1,"SI","NO"),IF(COUNTIFS($A$19:$A2506,$A2506,$C$19:$C2506,$C2506,$J$19:$J2506,$J2506,$D$19:$D2506,$D2506)&gt;1,"SI","NO")))</f>
        <v/>
      </c>
      <c r="N2506" s="11">
        <f>IF(COUNTA($A2506:$K2506)=0,"",IF(AND($L2506="SI",$M2506="NO"),IFERROR($H2506,0),0))</f>
        <v/>
      </c>
      <c r="O2506" s="9">
        <f>IF(COUNTA($A2506:$K2506)=0,"",IF($M2506="SI","CUFE o factura duplicada dentro del reporte; no se suma dos veces",IF(IFERROR($H2506,0)&lt;=0,"DIAN reporta valor susceptible 0",IF($L2506="NO",IFERROR(LOOKUP(2,1/((LISTS!$M$2:$M$13&lt;&gt;"")*ISNUMBER(SEARCH(LISTS!$M$2:$M$13,$I2506))),LISTS!$O$2:$O$13),"Medio de pago no elegible o no identificado por DIAN"),"Apta automaticamente por pago electronico y base positiva"))))</f>
        <v/>
      </c>
    </row>
    <row r="2507">
      <c r="A2507" s="9" t="n"/>
      <c r="B2507" s="9" t="n"/>
      <c r="C2507" s="12" t="n"/>
      <c r="D2507" s="11" t="n"/>
      <c r="E2507" s="11" t="n"/>
      <c r="F2507" s="11" t="n"/>
      <c r="G2507" s="11" t="n"/>
      <c r="H2507" s="11" t="n"/>
      <c r="I2507" s="9" t="n"/>
      <c r="J2507" s="9" t="n"/>
      <c r="K2507" s="9" t="n"/>
      <c r="L2507" s="9">
        <f>IF(COUNTA($A2507:$K2507)=0,"",IF(AND(IFERROR($H2507,0)&gt;0,LEN(TRIM($K2507&amp;""))&gt;0,IFERROR(LOOKUP(2,1/((LISTS!$M$2:$M$13&lt;&gt;"")*ISNUMBER(SEARCH(LISTS!$M$2:$M$13,$I2507))),LISTS!$N$2:$N$13),"NO")="SI"),"SI","NO"))</f>
        <v/>
      </c>
      <c r="M2507" s="9">
        <f>IF(COUNTA($A2507:$K2507)=0,"",IF($K2507&lt;&gt;"",IF(COUNTIF($K$19:$K2507,$K2507)&gt;1,"SI","NO"),IF(COUNTIFS($A$19:$A2507,$A2507,$C$19:$C2507,$C2507,$J$19:$J2507,$J2507,$D$19:$D2507,$D2507)&gt;1,"SI","NO")))</f>
        <v/>
      </c>
      <c r="N2507" s="11">
        <f>IF(COUNTA($A2507:$K2507)=0,"",IF(AND($L2507="SI",$M2507="NO"),IFERROR($H2507,0),0))</f>
        <v/>
      </c>
      <c r="O2507" s="9">
        <f>IF(COUNTA($A2507:$K2507)=0,"",IF($M2507="SI","CUFE o factura duplicada dentro del reporte; no se suma dos veces",IF(IFERROR($H2507,0)&lt;=0,"DIAN reporta valor susceptible 0",IF($L2507="NO",IFERROR(LOOKUP(2,1/((LISTS!$M$2:$M$13&lt;&gt;"")*ISNUMBER(SEARCH(LISTS!$M$2:$M$13,$I2507))),LISTS!$O$2:$O$13),"Medio de pago no elegible o no identificado por DIAN"),"Apta automaticamente por pago electronico y base positiva"))))</f>
        <v/>
      </c>
    </row>
    <row r="2508">
      <c r="A2508" s="9" t="n"/>
      <c r="B2508" s="9" t="n"/>
      <c r="C2508" s="12" t="n"/>
      <c r="D2508" s="11" t="n"/>
      <c r="E2508" s="11" t="n"/>
      <c r="F2508" s="11" t="n"/>
      <c r="G2508" s="11" t="n"/>
      <c r="H2508" s="11" t="n"/>
      <c r="I2508" s="9" t="n"/>
      <c r="J2508" s="9" t="n"/>
      <c r="K2508" s="9" t="n"/>
      <c r="L2508" s="9">
        <f>IF(COUNTA($A2508:$K2508)=0,"",IF(AND(IFERROR($H2508,0)&gt;0,LEN(TRIM($K2508&amp;""))&gt;0,IFERROR(LOOKUP(2,1/((LISTS!$M$2:$M$13&lt;&gt;"")*ISNUMBER(SEARCH(LISTS!$M$2:$M$13,$I2508))),LISTS!$N$2:$N$13),"NO")="SI"),"SI","NO"))</f>
        <v/>
      </c>
      <c r="M2508" s="9">
        <f>IF(COUNTA($A2508:$K2508)=0,"",IF($K2508&lt;&gt;"",IF(COUNTIF($K$19:$K2508,$K2508)&gt;1,"SI","NO"),IF(COUNTIFS($A$19:$A2508,$A2508,$C$19:$C2508,$C2508,$J$19:$J2508,$J2508,$D$19:$D2508,$D2508)&gt;1,"SI","NO")))</f>
        <v/>
      </c>
      <c r="N2508" s="11">
        <f>IF(COUNTA($A2508:$K2508)=0,"",IF(AND($L2508="SI",$M2508="NO"),IFERROR($H2508,0),0))</f>
        <v/>
      </c>
      <c r="O2508" s="9">
        <f>IF(COUNTA($A2508:$K2508)=0,"",IF($M2508="SI","CUFE o factura duplicada dentro del reporte; no se suma dos veces",IF(IFERROR($H2508,0)&lt;=0,"DIAN reporta valor susceptible 0",IF($L2508="NO",IFERROR(LOOKUP(2,1/((LISTS!$M$2:$M$13&lt;&gt;"")*ISNUMBER(SEARCH(LISTS!$M$2:$M$13,$I2508))),LISTS!$O$2:$O$13),"Medio de pago no elegible o no identificado por DIAN"),"Apta automaticamente por pago electronico y base positiva"))))</f>
        <v/>
      </c>
    </row>
    <row r="2509">
      <c r="A2509" s="9" t="n"/>
      <c r="B2509" s="9" t="n"/>
      <c r="C2509" s="12" t="n"/>
      <c r="D2509" s="11" t="n"/>
      <c r="E2509" s="11" t="n"/>
      <c r="F2509" s="11" t="n"/>
      <c r="G2509" s="11" t="n"/>
      <c r="H2509" s="11" t="n"/>
      <c r="I2509" s="9" t="n"/>
      <c r="J2509" s="9" t="n"/>
      <c r="K2509" s="9" t="n"/>
      <c r="L2509" s="9">
        <f>IF(COUNTA($A2509:$K2509)=0,"",IF(AND(IFERROR($H2509,0)&gt;0,LEN(TRIM($K2509&amp;""))&gt;0,IFERROR(LOOKUP(2,1/((LISTS!$M$2:$M$13&lt;&gt;"")*ISNUMBER(SEARCH(LISTS!$M$2:$M$13,$I2509))),LISTS!$N$2:$N$13),"NO")="SI"),"SI","NO"))</f>
        <v/>
      </c>
      <c r="M2509" s="9">
        <f>IF(COUNTA($A2509:$K2509)=0,"",IF($K2509&lt;&gt;"",IF(COUNTIF($K$19:$K2509,$K2509)&gt;1,"SI","NO"),IF(COUNTIFS($A$19:$A2509,$A2509,$C$19:$C2509,$C2509,$J$19:$J2509,$J2509,$D$19:$D2509,$D2509)&gt;1,"SI","NO")))</f>
        <v/>
      </c>
      <c r="N2509" s="11">
        <f>IF(COUNTA($A2509:$K2509)=0,"",IF(AND($L2509="SI",$M2509="NO"),IFERROR($H2509,0),0))</f>
        <v/>
      </c>
      <c r="O2509" s="9">
        <f>IF(COUNTA($A2509:$K2509)=0,"",IF($M2509="SI","CUFE o factura duplicada dentro del reporte; no se suma dos veces",IF(IFERROR($H2509,0)&lt;=0,"DIAN reporta valor susceptible 0",IF($L2509="NO",IFERROR(LOOKUP(2,1/((LISTS!$M$2:$M$13&lt;&gt;"")*ISNUMBER(SEARCH(LISTS!$M$2:$M$13,$I2509))),LISTS!$O$2:$O$13),"Medio de pago no elegible o no identificado por DIAN"),"Apta automaticamente por pago electronico y base positiva"))))</f>
        <v/>
      </c>
    </row>
    <row r="2510">
      <c r="A2510" s="9" t="n"/>
      <c r="B2510" s="9" t="n"/>
      <c r="C2510" s="12" t="n"/>
      <c r="D2510" s="11" t="n"/>
      <c r="E2510" s="11" t="n"/>
      <c r="F2510" s="11" t="n"/>
      <c r="G2510" s="11" t="n"/>
      <c r="H2510" s="11" t="n"/>
      <c r="I2510" s="9" t="n"/>
      <c r="J2510" s="9" t="n"/>
      <c r="K2510" s="9" t="n"/>
      <c r="L2510" s="9">
        <f>IF(COUNTA($A2510:$K2510)=0,"",IF(AND(IFERROR($H2510,0)&gt;0,LEN(TRIM($K2510&amp;""))&gt;0,IFERROR(LOOKUP(2,1/((LISTS!$M$2:$M$13&lt;&gt;"")*ISNUMBER(SEARCH(LISTS!$M$2:$M$13,$I2510))),LISTS!$N$2:$N$13),"NO")="SI"),"SI","NO"))</f>
        <v/>
      </c>
      <c r="M2510" s="9">
        <f>IF(COUNTA($A2510:$K2510)=0,"",IF($K2510&lt;&gt;"",IF(COUNTIF($K$19:$K2510,$K2510)&gt;1,"SI","NO"),IF(COUNTIFS($A$19:$A2510,$A2510,$C$19:$C2510,$C2510,$J$19:$J2510,$J2510,$D$19:$D2510,$D2510)&gt;1,"SI","NO")))</f>
        <v/>
      </c>
      <c r="N2510" s="11">
        <f>IF(COUNTA($A2510:$K2510)=0,"",IF(AND($L2510="SI",$M2510="NO"),IFERROR($H2510,0),0))</f>
        <v/>
      </c>
      <c r="O2510" s="9">
        <f>IF(COUNTA($A2510:$K2510)=0,"",IF($M2510="SI","CUFE o factura duplicada dentro del reporte; no se suma dos veces",IF(IFERROR($H2510,0)&lt;=0,"DIAN reporta valor susceptible 0",IF($L2510="NO",IFERROR(LOOKUP(2,1/((LISTS!$M$2:$M$13&lt;&gt;"")*ISNUMBER(SEARCH(LISTS!$M$2:$M$13,$I2510))),LISTS!$O$2:$O$13),"Medio de pago no elegible o no identificado por DIAN"),"Apta automaticamente por pago electronico y base positiva"))))</f>
        <v/>
      </c>
    </row>
    <row r="2511">
      <c r="A2511" s="9" t="n"/>
      <c r="B2511" s="9" t="n"/>
      <c r="C2511" s="12" t="n"/>
      <c r="D2511" s="11" t="n"/>
      <c r="E2511" s="11" t="n"/>
      <c r="F2511" s="11" t="n"/>
      <c r="G2511" s="11" t="n"/>
      <c r="H2511" s="11" t="n"/>
      <c r="I2511" s="9" t="n"/>
      <c r="J2511" s="9" t="n"/>
      <c r="K2511" s="9" t="n"/>
      <c r="L2511" s="9">
        <f>IF(COUNTA($A2511:$K2511)=0,"",IF(AND(IFERROR($H2511,0)&gt;0,LEN(TRIM($K2511&amp;""))&gt;0,IFERROR(LOOKUP(2,1/((LISTS!$M$2:$M$13&lt;&gt;"")*ISNUMBER(SEARCH(LISTS!$M$2:$M$13,$I2511))),LISTS!$N$2:$N$13),"NO")="SI"),"SI","NO"))</f>
        <v/>
      </c>
      <c r="M2511" s="9">
        <f>IF(COUNTA($A2511:$K2511)=0,"",IF($K2511&lt;&gt;"",IF(COUNTIF($K$19:$K2511,$K2511)&gt;1,"SI","NO"),IF(COUNTIFS($A$19:$A2511,$A2511,$C$19:$C2511,$C2511,$J$19:$J2511,$J2511,$D$19:$D2511,$D2511)&gt;1,"SI","NO")))</f>
        <v/>
      </c>
      <c r="N2511" s="11">
        <f>IF(COUNTA($A2511:$K2511)=0,"",IF(AND($L2511="SI",$M2511="NO"),IFERROR($H2511,0),0))</f>
        <v/>
      </c>
      <c r="O2511" s="9">
        <f>IF(COUNTA($A2511:$K2511)=0,"",IF($M2511="SI","CUFE o factura duplicada dentro del reporte; no se suma dos veces",IF(IFERROR($H2511,0)&lt;=0,"DIAN reporta valor susceptible 0",IF($L2511="NO",IFERROR(LOOKUP(2,1/((LISTS!$M$2:$M$13&lt;&gt;"")*ISNUMBER(SEARCH(LISTS!$M$2:$M$13,$I2511))),LISTS!$O$2:$O$13),"Medio de pago no elegible o no identificado por DIAN"),"Apta automaticamente por pago electronico y base positiva"))))</f>
        <v/>
      </c>
    </row>
    <row r="2512">
      <c r="A2512" s="9" t="n"/>
      <c r="B2512" s="9" t="n"/>
      <c r="C2512" s="12" t="n"/>
      <c r="D2512" s="11" t="n"/>
      <c r="E2512" s="11" t="n"/>
      <c r="F2512" s="11" t="n"/>
      <c r="G2512" s="11" t="n"/>
      <c r="H2512" s="11" t="n"/>
      <c r="I2512" s="9" t="n"/>
      <c r="J2512" s="9" t="n"/>
      <c r="K2512" s="9" t="n"/>
      <c r="L2512" s="9">
        <f>IF(COUNTA($A2512:$K2512)=0,"",IF(AND(IFERROR($H2512,0)&gt;0,LEN(TRIM($K2512&amp;""))&gt;0,IFERROR(LOOKUP(2,1/((LISTS!$M$2:$M$13&lt;&gt;"")*ISNUMBER(SEARCH(LISTS!$M$2:$M$13,$I2512))),LISTS!$N$2:$N$13),"NO")="SI"),"SI","NO"))</f>
        <v/>
      </c>
      <c r="M2512" s="9">
        <f>IF(COUNTA($A2512:$K2512)=0,"",IF($K2512&lt;&gt;"",IF(COUNTIF($K$19:$K2512,$K2512)&gt;1,"SI","NO"),IF(COUNTIFS($A$19:$A2512,$A2512,$C$19:$C2512,$C2512,$J$19:$J2512,$J2512,$D$19:$D2512,$D2512)&gt;1,"SI","NO")))</f>
        <v/>
      </c>
      <c r="N2512" s="11">
        <f>IF(COUNTA($A2512:$K2512)=0,"",IF(AND($L2512="SI",$M2512="NO"),IFERROR($H2512,0),0))</f>
        <v/>
      </c>
      <c r="O2512" s="9">
        <f>IF(COUNTA($A2512:$K2512)=0,"",IF($M2512="SI","CUFE o factura duplicada dentro del reporte; no se suma dos veces",IF(IFERROR($H2512,0)&lt;=0,"DIAN reporta valor susceptible 0",IF($L2512="NO",IFERROR(LOOKUP(2,1/((LISTS!$M$2:$M$13&lt;&gt;"")*ISNUMBER(SEARCH(LISTS!$M$2:$M$13,$I2512))),LISTS!$O$2:$O$13),"Medio de pago no elegible o no identificado por DIAN"),"Apta automaticamente por pago electronico y base positiva"))))</f>
        <v/>
      </c>
    </row>
    <row r="2513">
      <c r="A2513" s="9" t="n"/>
      <c r="B2513" s="9" t="n"/>
      <c r="C2513" s="12" t="n"/>
      <c r="D2513" s="11" t="n"/>
      <c r="E2513" s="11" t="n"/>
      <c r="F2513" s="11" t="n"/>
      <c r="G2513" s="11" t="n"/>
      <c r="H2513" s="11" t="n"/>
      <c r="I2513" s="9" t="n"/>
      <c r="J2513" s="9" t="n"/>
      <c r="K2513" s="9" t="n"/>
      <c r="L2513" s="9">
        <f>IF(COUNTA($A2513:$K2513)=0,"",IF(AND(IFERROR($H2513,0)&gt;0,LEN(TRIM($K2513&amp;""))&gt;0,IFERROR(LOOKUP(2,1/((LISTS!$M$2:$M$13&lt;&gt;"")*ISNUMBER(SEARCH(LISTS!$M$2:$M$13,$I2513))),LISTS!$N$2:$N$13),"NO")="SI"),"SI","NO"))</f>
        <v/>
      </c>
      <c r="M2513" s="9">
        <f>IF(COUNTA($A2513:$K2513)=0,"",IF($K2513&lt;&gt;"",IF(COUNTIF($K$19:$K2513,$K2513)&gt;1,"SI","NO"),IF(COUNTIFS($A$19:$A2513,$A2513,$C$19:$C2513,$C2513,$J$19:$J2513,$J2513,$D$19:$D2513,$D2513)&gt;1,"SI","NO")))</f>
        <v/>
      </c>
      <c r="N2513" s="11">
        <f>IF(COUNTA($A2513:$K2513)=0,"",IF(AND($L2513="SI",$M2513="NO"),IFERROR($H2513,0),0))</f>
        <v/>
      </c>
      <c r="O2513" s="9">
        <f>IF(COUNTA($A2513:$K2513)=0,"",IF($M2513="SI","CUFE o factura duplicada dentro del reporte; no se suma dos veces",IF(IFERROR($H2513,0)&lt;=0,"DIAN reporta valor susceptible 0",IF($L2513="NO",IFERROR(LOOKUP(2,1/((LISTS!$M$2:$M$13&lt;&gt;"")*ISNUMBER(SEARCH(LISTS!$M$2:$M$13,$I2513))),LISTS!$O$2:$O$13),"Medio de pago no elegible o no identificado por DIAN"),"Apta automaticamente por pago electronico y base positiva"))))</f>
        <v/>
      </c>
    </row>
    <row r="2514">
      <c r="A2514" s="9" t="n"/>
      <c r="B2514" s="9" t="n"/>
      <c r="C2514" s="12" t="n"/>
      <c r="D2514" s="11" t="n"/>
      <c r="E2514" s="11" t="n"/>
      <c r="F2514" s="11" t="n"/>
      <c r="G2514" s="11" t="n"/>
      <c r="H2514" s="11" t="n"/>
      <c r="I2514" s="9" t="n"/>
      <c r="J2514" s="9" t="n"/>
      <c r="K2514" s="9" t="n"/>
      <c r="L2514" s="9">
        <f>IF(COUNTA($A2514:$K2514)=0,"",IF(AND(IFERROR($H2514,0)&gt;0,LEN(TRIM($K2514&amp;""))&gt;0,IFERROR(LOOKUP(2,1/((LISTS!$M$2:$M$13&lt;&gt;"")*ISNUMBER(SEARCH(LISTS!$M$2:$M$13,$I2514))),LISTS!$N$2:$N$13),"NO")="SI"),"SI","NO"))</f>
        <v/>
      </c>
      <c r="M2514" s="9">
        <f>IF(COUNTA($A2514:$K2514)=0,"",IF($K2514&lt;&gt;"",IF(COUNTIF($K$19:$K2514,$K2514)&gt;1,"SI","NO"),IF(COUNTIFS($A$19:$A2514,$A2514,$C$19:$C2514,$C2514,$J$19:$J2514,$J2514,$D$19:$D2514,$D2514)&gt;1,"SI","NO")))</f>
        <v/>
      </c>
      <c r="N2514" s="11">
        <f>IF(COUNTA($A2514:$K2514)=0,"",IF(AND($L2514="SI",$M2514="NO"),IFERROR($H2514,0),0))</f>
        <v/>
      </c>
      <c r="O2514" s="9">
        <f>IF(COUNTA($A2514:$K2514)=0,"",IF($M2514="SI","CUFE o factura duplicada dentro del reporte; no se suma dos veces",IF(IFERROR($H2514,0)&lt;=0,"DIAN reporta valor susceptible 0",IF($L2514="NO",IFERROR(LOOKUP(2,1/((LISTS!$M$2:$M$13&lt;&gt;"")*ISNUMBER(SEARCH(LISTS!$M$2:$M$13,$I2514))),LISTS!$O$2:$O$13),"Medio de pago no elegible o no identificado por DIAN"),"Apta automaticamente por pago electronico y base positiva"))))</f>
        <v/>
      </c>
    </row>
    <row r="2515">
      <c r="A2515" s="9" t="n"/>
      <c r="B2515" s="9" t="n"/>
      <c r="C2515" s="12" t="n"/>
      <c r="D2515" s="11" t="n"/>
      <c r="E2515" s="11" t="n"/>
      <c r="F2515" s="11" t="n"/>
      <c r="G2515" s="11" t="n"/>
      <c r="H2515" s="11" t="n"/>
      <c r="I2515" s="9" t="n"/>
      <c r="J2515" s="9" t="n"/>
      <c r="K2515" s="9" t="n"/>
      <c r="L2515" s="9">
        <f>IF(COUNTA($A2515:$K2515)=0,"",IF(AND(IFERROR($H2515,0)&gt;0,LEN(TRIM($K2515&amp;""))&gt;0,IFERROR(LOOKUP(2,1/((LISTS!$M$2:$M$13&lt;&gt;"")*ISNUMBER(SEARCH(LISTS!$M$2:$M$13,$I2515))),LISTS!$N$2:$N$13),"NO")="SI"),"SI","NO"))</f>
        <v/>
      </c>
      <c r="M2515" s="9">
        <f>IF(COUNTA($A2515:$K2515)=0,"",IF($K2515&lt;&gt;"",IF(COUNTIF($K$19:$K2515,$K2515)&gt;1,"SI","NO"),IF(COUNTIFS($A$19:$A2515,$A2515,$C$19:$C2515,$C2515,$J$19:$J2515,$J2515,$D$19:$D2515,$D2515)&gt;1,"SI","NO")))</f>
        <v/>
      </c>
      <c r="N2515" s="11">
        <f>IF(COUNTA($A2515:$K2515)=0,"",IF(AND($L2515="SI",$M2515="NO"),IFERROR($H2515,0),0))</f>
        <v/>
      </c>
      <c r="O2515" s="9">
        <f>IF(COUNTA($A2515:$K2515)=0,"",IF($M2515="SI","CUFE o factura duplicada dentro del reporte; no se suma dos veces",IF(IFERROR($H2515,0)&lt;=0,"DIAN reporta valor susceptible 0",IF($L2515="NO",IFERROR(LOOKUP(2,1/((LISTS!$M$2:$M$13&lt;&gt;"")*ISNUMBER(SEARCH(LISTS!$M$2:$M$13,$I2515))),LISTS!$O$2:$O$13),"Medio de pago no elegible o no identificado por DIAN"),"Apta automaticamente por pago electronico y base positiva"))))</f>
        <v/>
      </c>
    </row>
    <row r="2516">
      <c r="A2516" s="9" t="n"/>
      <c r="B2516" s="9" t="n"/>
      <c r="C2516" s="12" t="n"/>
      <c r="D2516" s="11" t="n"/>
      <c r="E2516" s="11" t="n"/>
      <c r="F2516" s="11" t="n"/>
      <c r="G2516" s="11" t="n"/>
      <c r="H2516" s="11" t="n"/>
      <c r="I2516" s="9" t="n"/>
      <c r="J2516" s="9" t="n"/>
      <c r="K2516" s="9" t="n"/>
      <c r="L2516" s="9">
        <f>IF(COUNTA($A2516:$K2516)=0,"",IF(AND(IFERROR($H2516,0)&gt;0,LEN(TRIM($K2516&amp;""))&gt;0,IFERROR(LOOKUP(2,1/((LISTS!$M$2:$M$13&lt;&gt;"")*ISNUMBER(SEARCH(LISTS!$M$2:$M$13,$I2516))),LISTS!$N$2:$N$13),"NO")="SI"),"SI","NO"))</f>
        <v/>
      </c>
      <c r="M2516" s="9">
        <f>IF(COUNTA($A2516:$K2516)=0,"",IF($K2516&lt;&gt;"",IF(COUNTIF($K$19:$K2516,$K2516)&gt;1,"SI","NO"),IF(COUNTIFS($A$19:$A2516,$A2516,$C$19:$C2516,$C2516,$J$19:$J2516,$J2516,$D$19:$D2516,$D2516)&gt;1,"SI","NO")))</f>
        <v/>
      </c>
      <c r="N2516" s="11">
        <f>IF(COUNTA($A2516:$K2516)=0,"",IF(AND($L2516="SI",$M2516="NO"),IFERROR($H2516,0),0))</f>
        <v/>
      </c>
      <c r="O2516" s="9">
        <f>IF(COUNTA($A2516:$K2516)=0,"",IF($M2516="SI","CUFE o factura duplicada dentro del reporte; no se suma dos veces",IF(IFERROR($H2516,0)&lt;=0,"DIAN reporta valor susceptible 0",IF($L2516="NO",IFERROR(LOOKUP(2,1/((LISTS!$M$2:$M$13&lt;&gt;"")*ISNUMBER(SEARCH(LISTS!$M$2:$M$13,$I2516))),LISTS!$O$2:$O$13),"Medio de pago no elegible o no identificado por DIAN"),"Apta automaticamente por pago electronico y base positiva"))))</f>
        <v/>
      </c>
    </row>
    <row r="2517">
      <c r="A2517" s="9" t="n"/>
      <c r="B2517" s="9" t="n"/>
      <c r="C2517" s="12" t="n"/>
      <c r="D2517" s="11" t="n"/>
      <c r="E2517" s="11" t="n"/>
      <c r="F2517" s="11" t="n"/>
      <c r="G2517" s="11" t="n"/>
      <c r="H2517" s="11" t="n"/>
      <c r="I2517" s="9" t="n"/>
      <c r="J2517" s="9" t="n"/>
      <c r="K2517" s="9" t="n"/>
      <c r="L2517" s="9">
        <f>IF(COUNTA($A2517:$K2517)=0,"",IF(AND(IFERROR($H2517,0)&gt;0,LEN(TRIM($K2517&amp;""))&gt;0,IFERROR(LOOKUP(2,1/((LISTS!$M$2:$M$13&lt;&gt;"")*ISNUMBER(SEARCH(LISTS!$M$2:$M$13,$I2517))),LISTS!$N$2:$N$13),"NO")="SI"),"SI","NO"))</f>
        <v/>
      </c>
      <c r="M2517" s="9">
        <f>IF(COUNTA($A2517:$K2517)=0,"",IF($K2517&lt;&gt;"",IF(COUNTIF($K$19:$K2517,$K2517)&gt;1,"SI","NO"),IF(COUNTIFS($A$19:$A2517,$A2517,$C$19:$C2517,$C2517,$J$19:$J2517,$J2517,$D$19:$D2517,$D2517)&gt;1,"SI","NO")))</f>
        <v/>
      </c>
      <c r="N2517" s="11">
        <f>IF(COUNTA($A2517:$K2517)=0,"",IF(AND($L2517="SI",$M2517="NO"),IFERROR($H2517,0),0))</f>
        <v/>
      </c>
      <c r="O2517" s="9">
        <f>IF(COUNTA($A2517:$K2517)=0,"",IF($M2517="SI","CUFE o factura duplicada dentro del reporte; no se suma dos veces",IF(IFERROR($H2517,0)&lt;=0,"DIAN reporta valor susceptible 0",IF($L2517="NO",IFERROR(LOOKUP(2,1/((LISTS!$M$2:$M$13&lt;&gt;"")*ISNUMBER(SEARCH(LISTS!$M$2:$M$13,$I2517))),LISTS!$O$2:$O$13),"Medio de pago no elegible o no identificado por DIAN"),"Apta automaticamente por pago electronico y base positiva"))))</f>
        <v/>
      </c>
    </row>
    <row r="2518">
      <c r="A2518" s="9" t="n"/>
      <c r="B2518" s="9" t="n"/>
      <c r="C2518" s="12" t="n"/>
      <c r="D2518" s="11" t="n"/>
      <c r="E2518" s="11" t="n"/>
      <c r="F2518" s="11" t="n"/>
      <c r="G2518" s="11" t="n"/>
      <c r="H2518" s="11" t="n"/>
      <c r="I2518" s="9" t="n"/>
      <c r="J2518" s="9" t="n"/>
      <c r="K2518" s="9" t="n"/>
      <c r="L2518" s="9">
        <f>IF(COUNTA($A2518:$K2518)=0,"",IF(AND(IFERROR($H2518,0)&gt;0,LEN(TRIM($K2518&amp;""))&gt;0,IFERROR(LOOKUP(2,1/((LISTS!$M$2:$M$13&lt;&gt;"")*ISNUMBER(SEARCH(LISTS!$M$2:$M$13,$I2518))),LISTS!$N$2:$N$13),"NO")="SI"),"SI","NO"))</f>
        <v/>
      </c>
      <c r="M2518" s="9">
        <f>IF(COUNTA($A2518:$K2518)=0,"",IF($K2518&lt;&gt;"",IF(COUNTIF($K$19:$K2518,$K2518)&gt;1,"SI","NO"),IF(COUNTIFS($A$19:$A2518,$A2518,$C$19:$C2518,$C2518,$J$19:$J2518,$J2518,$D$19:$D2518,$D2518)&gt;1,"SI","NO")))</f>
        <v/>
      </c>
      <c r="N2518" s="11">
        <f>IF(COUNTA($A2518:$K2518)=0,"",IF(AND($L2518="SI",$M2518="NO"),IFERROR($H2518,0),0))</f>
        <v/>
      </c>
      <c r="O2518" s="9">
        <f>IF(COUNTA($A2518:$K2518)=0,"",IF($M2518="SI","CUFE o factura duplicada dentro del reporte; no se suma dos veces",IF(IFERROR($H2518,0)&lt;=0,"DIAN reporta valor susceptible 0",IF($L2518="NO",IFERROR(LOOKUP(2,1/((LISTS!$M$2:$M$13&lt;&gt;"")*ISNUMBER(SEARCH(LISTS!$M$2:$M$13,$I2518))),LISTS!$O$2:$O$13),"Medio de pago no elegible o no identificado por DIAN"),"Apta automaticamente por pago electronico y base positiva"))))</f>
        <v/>
      </c>
    </row>
    <row r="2519">
      <c r="A2519" s="9" t="n"/>
      <c r="B2519" s="9" t="n"/>
      <c r="C2519" s="12" t="n"/>
      <c r="D2519" s="11" t="n"/>
      <c r="E2519" s="11" t="n"/>
      <c r="F2519" s="11" t="n"/>
      <c r="G2519" s="11" t="n"/>
      <c r="H2519" s="11" t="n"/>
      <c r="I2519" s="9" t="n"/>
      <c r="J2519" s="9" t="n"/>
      <c r="K2519" s="9" t="n"/>
      <c r="L2519" s="9">
        <f>IF(COUNTA($A2519:$K2519)=0,"",IF(AND(IFERROR($H2519,0)&gt;0,LEN(TRIM($K2519&amp;""))&gt;0,IFERROR(LOOKUP(2,1/((LISTS!$M$2:$M$13&lt;&gt;"")*ISNUMBER(SEARCH(LISTS!$M$2:$M$13,$I2519))),LISTS!$N$2:$N$13),"NO")="SI"),"SI","NO"))</f>
        <v/>
      </c>
      <c r="M2519" s="9">
        <f>IF(COUNTA($A2519:$K2519)=0,"",IF($K2519&lt;&gt;"",IF(COUNTIF($K$19:$K2519,$K2519)&gt;1,"SI","NO"),IF(COUNTIFS($A$19:$A2519,$A2519,$C$19:$C2519,$C2519,$J$19:$J2519,$J2519,$D$19:$D2519,$D2519)&gt;1,"SI","NO")))</f>
        <v/>
      </c>
      <c r="N2519" s="11">
        <f>IF(COUNTA($A2519:$K2519)=0,"",IF(AND($L2519="SI",$M2519="NO"),IFERROR($H2519,0),0))</f>
        <v/>
      </c>
      <c r="O2519" s="9">
        <f>IF(COUNTA($A2519:$K2519)=0,"",IF($M2519="SI","CUFE o factura duplicada dentro del reporte; no se suma dos veces",IF(IFERROR($H2519,0)&lt;=0,"DIAN reporta valor susceptible 0",IF($L2519="NO",IFERROR(LOOKUP(2,1/((LISTS!$M$2:$M$13&lt;&gt;"")*ISNUMBER(SEARCH(LISTS!$M$2:$M$13,$I2519))),LISTS!$O$2:$O$13),"Medio de pago no elegible o no identificado por DIAN"),"Apta automaticamente por pago electronico y base positiva"))))</f>
        <v/>
      </c>
    </row>
    <row r="2520">
      <c r="A2520" s="9" t="n"/>
      <c r="B2520" s="9" t="n"/>
      <c r="C2520" s="12" t="n"/>
      <c r="D2520" s="11" t="n"/>
      <c r="E2520" s="11" t="n"/>
      <c r="F2520" s="11" t="n"/>
      <c r="G2520" s="11" t="n"/>
      <c r="H2520" s="11" t="n"/>
      <c r="I2520" s="9" t="n"/>
      <c r="J2520" s="9" t="n"/>
      <c r="K2520" s="9" t="n"/>
      <c r="L2520" s="9">
        <f>IF(COUNTA($A2520:$K2520)=0,"",IF(AND(IFERROR($H2520,0)&gt;0,LEN(TRIM($K2520&amp;""))&gt;0,IFERROR(LOOKUP(2,1/((LISTS!$M$2:$M$13&lt;&gt;"")*ISNUMBER(SEARCH(LISTS!$M$2:$M$13,$I2520))),LISTS!$N$2:$N$13),"NO")="SI"),"SI","NO"))</f>
        <v/>
      </c>
      <c r="M2520" s="9">
        <f>IF(COUNTA($A2520:$K2520)=0,"",IF($K2520&lt;&gt;"",IF(COUNTIF($K$19:$K2520,$K2520)&gt;1,"SI","NO"),IF(COUNTIFS($A$19:$A2520,$A2520,$C$19:$C2520,$C2520,$J$19:$J2520,$J2520,$D$19:$D2520,$D2520)&gt;1,"SI","NO")))</f>
        <v/>
      </c>
      <c r="N2520" s="11">
        <f>IF(COUNTA($A2520:$K2520)=0,"",IF(AND($L2520="SI",$M2520="NO"),IFERROR($H2520,0),0))</f>
        <v/>
      </c>
      <c r="O2520" s="9">
        <f>IF(COUNTA($A2520:$K2520)=0,"",IF($M2520="SI","CUFE o factura duplicada dentro del reporte; no se suma dos veces",IF(IFERROR($H2520,0)&lt;=0,"DIAN reporta valor susceptible 0",IF($L2520="NO",IFERROR(LOOKUP(2,1/((LISTS!$M$2:$M$13&lt;&gt;"")*ISNUMBER(SEARCH(LISTS!$M$2:$M$13,$I2520))),LISTS!$O$2:$O$13),"Medio de pago no elegible o no identificado por DIAN"),"Apta automaticamente por pago electronico y base positiva"))))</f>
        <v/>
      </c>
    </row>
    <row r="2521">
      <c r="A2521" s="9" t="n"/>
      <c r="B2521" s="9" t="n"/>
      <c r="C2521" s="12" t="n"/>
      <c r="D2521" s="11" t="n"/>
      <c r="E2521" s="11" t="n"/>
      <c r="F2521" s="11" t="n"/>
      <c r="G2521" s="11" t="n"/>
      <c r="H2521" s="11" t="n"/>
      <c r="I2521" s="9" t="n"/>
      <c r="J2521" s="9" t="n"/>
      <c r="K2521" s="9" t="n"/>
      <c r="L2521" s="9">
        <f>IF(COUNTA($A2521:$K2521)=0,"",IF(AND(IFERROR($H2521,0)&gt;0,LEN(TRIM($K2521&amp;""))&gt;0,IFERROR(LOOKUP(2,1/((LISTS!$M$2:$M$13&lt;&gt;"")*ISNUMBER(SEARCH(LISTS!$M$2:$M$13,$I2521))),LISTS!$N$2:$N$13),"NO")="SI"),"SI","NO"))</f>
        <v/>
      </c>
      <c r="M2521" s="9">
        <f>IF(COUNTA($A2521:$K2521)=0,"",IF($K2521&lt;&gt;"",IF(COUNTIF($K$19:$K2521,$K2521)&gt;1,"SI","NO"),IF(COUNTIFS($A$19:$A2521,$A2521,$C$19:$C2521,$C2521,$J$19:$J2521,$J2521,$D$19:$D2521,$D2521)&gt;1,"SI","NO")))</f>
        <v/>
      </c>
      <c r="N2521" s="11">
        <f>IF(COUNTA($A2521:$K2521)=0,"",IF(AND($L2521="SI",$M2521="NO"),IFERROR($H2521,0),0))</f>
        <v/>
      </c>
      <c r="O2521" s="9">
        <f>IF(COUNTA($A2521:$K2521)=0,"",IF($M2521="SI","CUFE o factura duplicada dentro del reporte; no se suma dos veces",IF(IFERROR($H2521,0)&lt;=0,"DIAN reporta valor susceptible 0",IF($L2521="NO",IFERROR(LOOKUP(2,1/((LISTS!$M$2:$M$13&lt;&gt;"")*ISNUMBER(SEARCH(LISTS!$M$2:$M$13,$I2521))),LISTS!$O$2:$O$13),"Medio de pago no elegible o no identificado por DIAN"),"Apta automaticamente por pago electronico y base positiva"))))</f>
        <v/>
      </c>
    </row>
    <row r="2522">
      <c r="A2522" s="9" t="n"/>
      <c r="B2522" s="9" t="n"/>
      <c r="C2522" s="12" t="n"/>
      <c r="D2522" s="11" t="n"/>
      <c r="E2522" s="11" t="n"/>
      <c r="F2522" s="11" t="n"/>
      <c r="G2522" s="11" t="n"/>
      <c r="H2522" s="11" t="n"/>
      <c r="I2522" s="9" t="n"/>
      <c r="J2522" s="9" t="n"/>
      <c r="K2522" s="9" t="n"/>
      <c r="L2522" s="9">
        <f>IF(COUNTA($A2522:$K2522)=0,"",IF(AND(IFERROR($H2522,0)&gt;0,LEN(TRIM($K2522&amp;""))&gt;0,IFERROR(LOOKUP(2,1/((LISTS!$M$2:$M$13&lt;&gt;"")*ISNUMBER(SEARCH(LISTS!$M$2:$M$13,$I2522))),LISTS!$N$2:$N$13),"NO")="SI"),"SI","NO"))</f>
        <v/>
      </c>
      <c r="M2522" s="9">
        <f>IF(COUNTA($A2522:$K2522)=0,"",IF($K2522&lt;&gt;"",IF(COUNTIF($K$19:$K2522,$K2522)&gt;1,"SI","NO"),IF(COUNTIFS($A$19:$A2522,$A2522,$C$19:$C2522,$C2522,$J$19:$J2522,$J2522,$D$19:$D2522,$D2522)&gt;1,"SI","NO")))</f>
        <v/>
      </c>
      <c r="N2522" s="11">
        <f>IF(COUNTA($A2522:$K2522)=0,"",IF(AND($L2522="SI",$M2522="NO"),IFERROR($H2522,0),0))</f>
        <v/>
      </c>
      <c r="O2522" s="9">
        <f>IF(COUNTA($A2522:$K2522)=0,"",IF($M2522="SI","CUFE o factura duplicada dentro del reporte; no se suma dos veces",IF(IFERROR($H2522,0)&lt;=0,"DIAN reporta valor susceptible 0",IF($L2522="NO",IFERROR(LOOKUP(2,1/((LISTS!$M$2:$M$13&lt;&gt;"")*ISNUMBER(SEARCH(LISTS!$M$2:$M$13,$I2522))),LISTS!$O$2:$O$13),"Medio de pago no elegible o no identificado por DIAN"),"Apta automaticamente por pago electronico y base positiva"))))</f>
        <v/>
      </c>
    </row>
    <row r="2523">
      <c r="A2523" s="9" t="n"/>
      <c r="B2523" s="9" t="n"/>
      <c r="C2523" s="12" t="n"/>
      <c r="D2523" s="11" t="n"/>
      <c r="E2523" s="11" t="n"/>
      <c r="F2523" s="11" t="n"/>
      <c r="G2523" s="11" t="n"/>
      <c r="H2523" s="11" t="n"/>
      <c r="I2523" s="9" t="n"/>
      <c r="J2523" s="9" t="n"/>
      <c r="K2523" s="9" t="n"/>
      <c r="L2523" s="9">
        <f>IF(COUNTA($A2523:$K2523)=0,"",IF(AND(IFERROR($H2523,0)&gt;0,LEN(TRIM($K2523&amp;""))&gt;0,IFERROR(LOOKUP(2,1/((LISTS!$M$2:$M$13&lt;&gt;"")*ISNUMBER(SEARCH(LISTS!$M$2:$M$13,$I2523))),LISTS!$N$2:$N$13),"NO")="SI"),"SI","NO"))</f>
        <v/>
      </c>
      <c r="M2523" s="9">
        <f>IF(COUNTA($A2523:$K2523)=0,"",IF($K2523&lt;&gt;"",IF(COUNTIF($K$19:$K2523,$K2523)&gt;1,"SI","NO"),IF(COUNTIFS($A$19:$A2523,$A2523,$C$19:$C2523,$C2523,$J$19:$J2523,$J2523,$D$19:$D2523,$D2523)&gt;1,"SI","NO")))</f>
        <v/>
      </c>
      <c r="N2523" s="11">
        <f>IF(COUNTA($A2523:$K2523)=0,"",IF(AND($L2523="SI",$M2523="NO"),IFERROR($H2523,0),0))</f>
        <v/>
      </c>
      <c r="O2523" s="9">
        <f>IF(COUNTA($A2523:$K2523)=0,"",IF($M2523="SI","CUFE o factura duplicada dentro del reporte; no se suma dos veces",IF(IFERROR($H2523,0)&lt;=0,"DIAN reporta valor susceptible 0",IF($L2523="NO",IFERROR(LOOKUP(2,1/((LISTS!$M$2:$M$13&lt;&gt;"")*ISNUMBER(SEARCH(LISTS!$M$2:$M$13,$I2523))),LISTS!$O$2:$O$13),"Medio de pago no elegible o no identificado por DIAN"),"Apta automaticamente por pago electronico y base positiva"))))</f>
        <v/>
      </c>
    </row>
    <row r="2524">
      <c r="A2524" s="9" t="n"/>
      <c r="B2524" s="9" t="n"/>
      <c r="C2524" s="12" t="n"/>
      <c r="D2524" s="11" t="n"/>
      <c r="E2524" s="11" t="n"/>
      <c r="F2524" s="11" t="n"/>
      <c r="G2524" s="11" t="n"/>
      <c r="H2524" s="11" t="n"/>
      <c r="I2524" s="9" t="n"/>
      <c r="J2524" s="9" t="n"/>
      <c r="K2524" s="9" t="n"/>
      <c r="L2524" s="9">
        <f>IF(COUNTA($A2524:$K2524)=0,"",IF(AND(IFERROR($H2524,0)&gt;0,LEN(TRIM($K2524&amp;""))&gt;0,IFERROR(LOOKUP(2,1/((LISTS!$M$2:$M$13&lt;&gt;"")*ISNUMBER(SEARCH(LISTS!$M$2:$M$13,$I2524))),LISTS!$N$2:$N$13),"NO")="SI"),"SI","NO"))</f>
        <v/>
      </c>
      <c r="M2524" s="9">
        <f>IF(COUNTA($A2524:$K2524)=0,"",IF($K2524&lt;&gt;"",IF(COUNTIF($K$19:$K2524,$K2524)&gt;1,"SI","NO"),IF(COUNTIFS($A$19:$A2524,$A2524,$C$19:$C2524,$C2524,$J$19:$J2524,$J2524,$D$19:$D2524,$D2524)&gt;1,"SI","NO")))</f>
        <v/>
      </c>
      <c r="N2524" s="11">
        <f>IF(COUNTA($A2524:$K2524)=0,"",IF(AND($L2524="SI",$M2524="NO"),IFERROR($H2524,0),0))</f>
        <v/>
      </c>
      <c r="O2524" s="9">
        <f>IF(COUNTA($A2524:$K2524)=0,"",IF($M2524="SI","CUFE o factura duplicada dentro del reporte; no se suma dos veces",IF(IFERROR($H2524,0)&lt;=0,"DIAN reporta valor susceptible 0",IF($L2524="NO",IFERROR(LOOKUP(2,1/((LISTS!$M$2:$M$13&lt;&gt;"")*ISNUMBER(SEARCH(LISTS!$M$2:$M$13,$I2524))),LISTS!$O$2:$O$13),"Medio de pago no elegible o no identificado por DIAN"),"Apta automaticamente por pago electronico y base positiva"))))</f>
        <v/>
      </c>
    </row>
    <row r="2525">
      <c r="A2525" s="9" t="n"/>
      <c r="B2525" s="9" t="n"/>
      <c r="C2525" s="12" t="n"/>
      <c r="D2525" s="11" t="n"/>
      <c r="E2525" s="11" t="n"/>
      <c r="F2525" s="11" t="n"/>
      <c r="G2525" s="11" t="n"/>
      <c r="H2525" s="11" t="n"/>
      <c r="I2525" s="9" t="n"/>
      <c r="J2525" s="9" t="n"/>
      <c r="K2525" s="9" t="n"/>
      <c r="L2525" s="9">
        <f>IF(COUNTA($A2525:$K2525)=0,"",IF(AND(IFERROR($H2525,0)&gt;0,LEN(TRIM($K2525&amp;""))&gt;0,IFERROR(LOOKUP(2,1/((LISTS!$M$2:$M$13&lt;&gt;"")*ISNUMBER(SEARCH(LISTS!$M$2:$M$13,$I2525))),LISTS!$N$2:$N$13),"NO")="SI"),"SI","NO"))</f>
        <v/>
      </c>
      <c r="M2525" s="9">
        <f>IF(COUNTA($A2525:$K2525)=0,"",IF($K2525&lt;&gt;"",IF(COUNTIF($K$19:$K2525,$K2525)&gt;1,"SI","NO"),IF(COUNTIFS($A$19:$A2525,$A2525,$C$19:$C2525,$C2525,$J$19:$J2525,$J2525,$D$19:$D2525,$D2525)&gt;1,"SI","NO")))</f>
        <v/>
      </c>
      <c r="N2525" s="11">
        <f>IF(COUNTA($A2525:$K2525)=0,"",IF(AND($L2525="SI",$M2525="NO"),IFERROR($H2525,0),0))</f>
        <v/>
      </c>
      <c r="O2525" s="9">
        <f>IF(COUNTA($A2525:$K2525)=0,"",IF($M2525="SI","CUFE o factura duplicada dentro del reporte; no se suma dos veces",IF(IFERROR($H2525,0)&lt;=0,"DIAN reporta valor susceptible 0",IF($L2525="NO",IFERROR(LOOKUP(2,1/((LISTS!$M$2:$M$13&lt;&gt;"")*ISNUMBER(SEARCH(LISTS!$M$2:$M$13,$I2525))),LISTS!$O$2:$O$13),"Medio de pago no elegible o no identificado por DIAN"),"Apta automaticamente por pago electronico y base positiva"))))</f>
        <v/>
      </c>
    </row>
    <row r="2526">
      <c r="A2526" s="9" t="n"/>
      <c r="B2526" s="9" t="n"/>
      <c r="C2526" s="12" t="n"/>
      <c r="D2526" s="11" t="n"/>
      <c r="E2526" s="11" t="n"/>
      <c r="F2526" s="11" t="n"/>
      <c r="G2526" s="11" t="n"/>
      <c r="H2526" s="11" t="n"/>
      <c r="I2526" s="9" t="n"/>
      <c r="J2526" s="9" t="n"/>
      <c r="K2526" s="9" t="n"/>
      <c r="L2526" s="9">
        <f>IF(COUNTA($A2526:$K2526)=0,"",IF(AND(IFERROR($H2526,0)&gt;0,LEN(TRIM($K2526&amp;""))&gt;0,IFERROR(LOOKUP(2,1/((LISTS!$M$2:$M$13&lt;&gt;"")*ISNUMBER(SEARCH(LISTS!$M$2:$M$13,$I2526))),LISTS!$N$2:$N$13),"NO")="SI"),"SI","NO"))</f>
        <v/>
      </c>
      <c r="M2526" s="9">
        <f>IF(COUNTA($A2526:$K2526)=0,"",IF($K2526&lt;&gt;"",IF(COUNTIF($K$19:$K2526,$K2526)&gt;1,"SI","NO"),IF(COUNTIFS($A$19:$A2526,$A2526,$C$19:$C2526,$C2526,$J$19:$J2526,$J2526,$D$19:$D2526,$D2526)&gt;1,"SI","NO")))</f>
        <v/>
      </c>
      <c r="N2526" s="11">
        <f>IF(COUNTA($A2526:$K2526)=0,"",IF(AND($L2526="SI",$M2526="NO"),IFERROR($H2526,0),0))</f>
        <v/>
      </c>
      <c r="O2526" s="9">
        <f>IF(COUNTA($A2526:$K2526)=0,"",IF($M2526="SI","CUFE o factura duplicada dentro del reporte; no se suma dos veces",IF(IFERROR($H2526,0)&lt;=0,"DIAN reporta valor susceptible 0",IF($L2526="NO",IFERROR(LOOKUP(2,1/((LISTS!$M$2:$M$13&lt;&gt;"")*ISNUMBER(SEARCH(LISTS!$M$2:$M$13,$I2526))),LISTS!$O$2:$O$13),"Medio de pago no elegible o no identificado por DIAN"),"Apta automaticamente por pago electronico y base positiva"))))</f>
        <v/>
      </c>
    </row>
    <row r="2527">
      <c r="A2527" s="9" t="n"/>
      <c r="B2527" s="9" t="n"/>
      <c r="C2527" s="12" t="n"/>
      <c r="D2527" s="11" t="n"/>
      <c r="E2527" s="11" t="n"/>
      <c r="F2527" s="11" t="n"/>
      <c r="G2527" s="11" t="n"/>
      <c r="H2527" s="11" t="n"/>
      <c r="I2527" s="9" t="n"/>
      <c r="J2527" s="9" t="n"/>
      <c r="K2527" s="9" t="n"/>
      <c r="L2527" s="9">
        <f>IF(COUNTA($A2527:$K2527)=0,"",IF(AND(IFERROR($H2527,0)&gt;0,LEN(TRIM($K2527&amp;""))&gt;0,IFERROR(LOOKUP(2,1/((LISTS!$M$2:$M$13&lt;&gt;"")*ISNUMBER(SEARCH(LISTS!$M$2:$M$13,$I2527))),LISTS!$N$2:$N$13),"NO")="SI"),"SI","NO"))</f>
        <v/>
      </c>
      <c r="M2527" s="9">
        <f>IF(COUNTA($A2527:$K2527)=0,"",IF($K2527&lt;&gt;"",IF(COUNTIF($K$19:$K2527,$K2527)&gt;1,"SI","NO"),IF(COUNTIFS($A$19:$A2527,$A2527,$C$19:$C2527,$C2527,$J$19:$J2527,$J2527,$D$19:$D2527,$D2527)&gt;1,"SI","NO")))</f>
        <v/>
      </c>
      <c r="N2527" s="11">
        <f>IF(COUNTA($A2527:$K2527)=0,"",IF(AND($L2527="SI",$M2527="NO"),IFERROR($H2527,0),0))</f>
        <v/>
      </c>
      <c r="O2527" s="9">
        <f>IF(COUNTA($A2527:$K2527)=0,"",IF($M2527="SI","CUFE o factura duplicada dentro del reporte; no se suma dos veces",IF(IFERROR($H2527,0)&lt;=0,"DIAN reporta valor susceptible 0",IF($L2527="NO",IFERROR(LOOKUP(2,1/((LISTS!$M$2:$M$13&lt;&gt;"")*ISNUMBER(SEARCH(LISTS!$M$2:$M$13,$I2527))),LISTS!$O$2:$O$13),"Medio de pago no elegible o no identificado por DIAN"),"Apta automaticamente por pago electronico y base positiva"))))</f>
        <v/>
      </c>
    </row>
    <row r="2528">
      <c r="A2528" s="9" t="n"/>
      <c r="B2528" s="9" t="n"/>
      <c r="C2528" s="12" t="n"/>
      <c r="D2528" s="11" t="n"/>
      <c r="E2528" s="11" t="n"/>
      <c r="F2528" s="11" t="n"/>
      <c r="G2528" s="11" t="n"/>
      <c r="H2528" s="11" t="n"/>
      <c r="I2528" s="9" t="n"/>
      <c r="J2528" s="9" t="n"/>
      <c r="K2528" s="9" t="n"/>
      <c r="L2528" s="9">
        <f>IF(COUNTA($A2528:$K2528)=0,"",IF(AND(IFERROR($H2528,0)&gt;0,LEN(TRIM($K2528&amp;""))&gt;0,IFERROR(LOOKUP(2,1/((LISTS!$M$2:$M$13&lt;&gt;"")*ISNUMBER(SEARCH(LISTS!$M$2:$M$13,$I2528))),LISTS!$N$2:$N$13),"NO")="SI"),"SI","NO"))</f>
        <v/>
      </c>
      <c r="M2528" s="9">
        <f>IF(COUNTA($A2528:$K2528)=0,"",IF($K2528&lt;&gt;"",IF(COUNTIF($K$19:$K2528,$K2528)&gt;1,"SI","NO"),IF(COUNTIFS($A$19:$A2528,$A2528,$C$19:$C2528,$C2528,$J$19:$J2528,$J2528,$D$19:$D2528,$D2528)&gt;1,"SI","NO")))</f>
        <v/>
      </c>
      <c r="N2528" s="11">
        <f>IF(COUNTA($A2528:$K2528)=0,"",IF(AND($L2528="SI",$M2528="NO"),IFERROR($H2528,0),0))</f>
        <v/>
      </c>
      <c r="O2528" s="9">
        <f>IF(COUNTA($A2528:$K2528)=0,"",IF($M2528="SI","CUFE o factura duplicada dentro del reporte; no se suma dos veces",IF(IFERROR($H2528,0)&lt;=0,"DIAN reporta valor susceptible 0",IF($L2528="NO",IFERROR(LOOKUP(2,1/((LISTS!$M$2:$M$13&lt;&gt;"")*ISNUMBER(SEARCH(LISTS!$M$2:$M$13,$I2528))),LISTS!$O$2:$O$13),"Medio de pago no elegible o no identificado por DIAN"),"Apta automaticamente por pago electronico y base positiva"))))</f>
        <v/>
      </c>
    </row>
    <row r="2529">
      <c r="A2529" s="9" t="n"/>
      <c r="B2529" s="9" t="n"/>
      <c r="C2529" s="12" t="n"/>
      <c r="D2529" s="11" t="n"/>
      <c r="E2529" s="11" t="n"/>
      <c r="F2529" s="11" t="n"/>
      <c r="G2529" s="11" t="n"/>
      <c r="H2529" s="11" t="n"/>
      <c r="I2529" s="9" t="n"/>
      <c r="J2529" s="9" t="n"/>
      <c r="K2529" s="9" t="n"/>
      <c r="L2529" s="9">
        <f>IF(COUNTA($A2529:$K2529)=0,"",IF(AND(IFERROR($H2529,0)&gt;0,LEN(TRIM($K2529&amp;""))&gt;0,IFERROR(LOOKUP(2,1/((LISTS!$M$2:$M$13&lt;&gt;"")*ISNUMBER(SEARCH(LISTS!$M$2:$M$13,$I2529))),LISTS!$N$2:$N$13),"NO")="SI"),"SI","NO"))</f>
        <v/>
      </c>
      <c r="M2529" s="9">
        <f>IF(COUNTA($A2529:$K2529)=0,"",IF($K2529&lt;&gt;"",IF(COUNTIF($K$19:$K2529,$K2529)&gt;1,"SI","NO"),IF(COUNTIFS($A$19:$A2529,$A2529,$C$19:$C2529,$C2529,$J$19:$J2529,$J2529,$D$19:$D2529,$D2529)&gt;1,"SI","NO")))</f>
        <v/>
      </c>
      <c r="N2529" s="11">
        <f>IF(COUNTA($A2529:$K2529)=0,"",IF(AND($L2529="SI",$M2529="NO"),IFERROR($H2529,0),0))</f>
        <v/>
      </c>
      <c r="O2529" s="9">
        <f>IF(COUNTA($A2529:$K2529)=0,"",IF($M2529="SI","CUFE o factura duplicada dentro del reporte; no se suma dos veces",IF(IFERROR($H2529,0)&lt;=0,"DIAN reporta valor susceptible 0",IF($L2529="NO",IFERROR(LOOKUP(2,1/((LISTS!$M$2:$M$13&lt;&gt;"")*ISNUMBER(SEARCH(LISTS!$M$2:$M$13,$I2529))),LISTS!$O$2:$O$13),"Medio de pago no elegible o no identificado por DIAN"),"Apta automaticamente por pago electronico y base positiva"))))</f>
        <v/>
      </c>
    </row>
    <row r="2530">
      <c r="A2530" s="9" t="n"/>
      <c r="B2530" s="9" t="n"/>
      <c r="C2530" s="12" t="n"/>
      <c r="D2530" s="11" t="n"/>
      <c r="E2530" s="11" t="n"/>
      <c r="F2530" s="11" t="n"/>
      <c r="G2530" s="11" t="n"/>
      <c r="H2530" s="11" t="n"/>
      <c r="I2530" s="9" t="n"/>
      <c r="J2530" s="9" t="n"/>
      <c r="K2530" s="9" t="n"/>
      <c r="L2530" s="9">
        <f>IF(COUNTA($A2530:$K2530)=0,"",IF(AND(IFERROR($H2530,0)&gt;0,LEN(TRIM($K2530&amp;""))&gt;0,IFERROR(LOOKUP(2,1/((LISTS!$M$2:$M$13&lt;&gt;"")*ISNUMBER(SEARCH(LISTS!$M$2:$M$13,$I2530))),LISTS!$N$2:$N$13),"NO")="SI"),"SI","NO"))</f>
        <v/>
      </c>
      <c r="M2530" s="9">
        <f>IF(COUNTA($A2530:$K2530)=0,"",IF($K2530&lt;&gt;"",IF(COUNTIF($K$19:$K2530,$K2530)&gt;1,"SI","NO"),IF(COUNTIFS($A$19:$A2530,$A2530,$C$19:$C2530,$C2530,$J$19:$J2530,$J2530,$D$19:$D2530,$D2530)&gt;1,"SI","NO")))</f>
        <v/>
      </c>
      <c r="N2530" s="11">
        <f>IF(COUNTA($A2530:$K2530)=0,"",IF(AND($L2530="SI",$M2530="NO"),IFERROR($H2530,0),0))</f>
        <v/>
      </c>
      <c r="O2530" s="9">
        <f>IF(COUNTA($A2530:$K2530)=0,"",IF($M2530="SI","CUFE o factura duplicada dentro del reporte; no se suma dos veces",IF(IFERROR($H2530,0)&lt;=0,"DIAN reporta valor susceptible 0",IF($L2530="NO",IFERROR(LOOKUP(2,1/((LISTS!$M$2:$M$13&lt;&gt;"")*ISNUMBER(SEARCH(LISTS!$M$2:$M$13,$I2530))),LISTS!$O$2:$O$13),"Medio de pago no elegible o no identificado por DIAN"),"Apta automaticamente por pago electronico y base positiva"))))</f>
        <v/>
      </c>
    </row>
    <row r="2531">
      <c r="A2531" s="9" t="n"/>
      <c r="B2531" s="9" t="n"/>
      <c r="C2531" s="12" t="n"/>
      <c r="D2531" s="11" t="n"/>
      <c r="E2531" s="11" t="n"/>
      <c r="F2531" s="11" t="n"/>
      <c r="G2531" s="11" t="n"/>
      <c r="H2531" s="11" t="n"/>
      <c r="I2531" s="9" t="n"/>
      <c r="J2531" s="9" t="n"/>
      <c r="K2531" s="9" t="n"/>
      <c r="L2531" s="9">
        <f>IF(COUNTA($A2531:$K2531)=0,"",IF(AND(IFERROR($H2531,0)&gt;0,LEN(TRIM($K2531&amp;""))&gt;0,IFERROR(LOOKUP(2,1/((LISTS!$M$2:$M$13&lt;&gt;"")*ISNUMBER(SEARCH(LISTS!$M$2:$M$13,$I2531))),LISTS!$N$2:$N$13),"NO")="SI"),"SI","NO"))</f>
        <v/>
      </c>
      <c r="M2531" s="9">
        <f>IF(COUNTA($A2531:$K2531)=0,"",IF($K2531&lt;&gt;"",IF(COUNTIF($K$19:$K2531,$K2531)&gt;1,"SI","NO"),IF(COUNTIFS($A$19:$A2531,$A2531,$C$19:$C2531,$C2531,$J$19:$J2531,$J2531,$D$19:$D2531,$D2531)&gt;1,"SI","NO")))</f>
        <v/>
      </c>
      <c r="N2531" s="11">
        <f>IF(COUNTA($A2531:$K2531)=0,"",IF(AND($L2531="SI",$M2531="NO"),IFERROR($H2531,0),0))</f>
        <v/>
      </c>
      <c r="O2531" s="9">
        <f>IF(COUNTA($A2531:$K2531)=0,"",IF($M2531="SI","CUFE o factura duplicada dentro del reporte; no se suma dos veces",IF(IFERROR($H2531,0)&lt;=0,"DIAN reporta valor susceptible 0",IF($L2531="NO",IFERROR(LOOKUP(2,1/((LISTS!$M$2:$M$13&lt;&gt;"")*ISNUMBER(SEARCH(LISTS!$M$2:$M$13,$I2531))),LISTS!$O$2:$O$13),"Medio de pago no elegible o no identificado por DIAN"),"Apta automaticamente por pago electronico y base positiva"))))</f>
        <v/>
      </c>
    </row>
    <row r="2532">
      <c r="A2532" s="9" t="n"/>
      <c r="B2532" s="9" t="n"/>
      <c r="C2532" s="12" t="n"/>
      <c r="D2532" s="11" t="n"/>
      <c r="E2532" s="11" t="n"/>
      <c r="F2532" s="11" t="n"/>
      <c r="G2532" s="11" t="n"/>
      <c r="H2532" s="11" t="n"/>
      <c r="I2532" s="9" t="n"/>
      <c r="J2532" s="9" t="n"/>
      <c r="K2532" s="9" t="n"/>
      <c r="L2532" s="9">
        <f>IF(COUNTA($A2532:$K2532)=0,"",IF(AND(IFERROR($H2532,0)&gt;0,LEN(TRIM($K2532&amp;""))&gt;0,IFERROR(LOOKUP(2,1/((LISTS!$M$2:$M$13&lt;&gt;"")*ISNUMBER(SEARCH(LISTS!$M$2:$M$13,$I2532))),LISTS!$N$2:$N$13),"NO")="SI"),"SI","NO"))</f>
        <v/>
      </c>
      <c r="M2532" s="9">
        <f>IF(COUNTA($A2532:$K2532)=0,"",IF($K2532&lt;&gt;"",IF(COUNTIF($K$19:$K2532,$K2532)&gt;1,"SI","NO"),IF(COUNTIFS($A$19:$A2532,$A2532,$C$19:$C2532,$C2532,$J$19:$J2532,$J2532,$D$19:$D2532,$D2532)&gt;1,"SI","NO")))</f>
        <v/>
      </c>
      <c r="N2532" s="11">
        <f>IF(COUNTA($A2532:$K2532)=0,"",IF(AND($L2532="SI",$M2532="NO"),IFERROR($H2532,0),0))</f>
        <v/>
      </c>
      <c r="O2532" s="9">
        <f>IF(COUNTA($A2532:$K2532)=0,"",IF($M2532="SI","CUFE o factura duplicada dentro del reporte; no se suma dos veces",IF(IFERROR($H2532,0)&lt;=0,"DIAN reporta valor susceptible 0",IF($L2532="NO",IFERROR(LOOKUP(2,1/((LISTS!$M$2:$M$13&lt;&gt;"")*ISNUMBER(SEARCH(LISTS!$M$2:$M$13,$I2532))),LISTS!$O$2:$O$13),"Medio de pago no elegible o no identificado por DIAN"),"Apta automaticamente por pago electronico y base positiva"))))</f>
        <v/>
      </c>
    </row>
    <row r="2533">
      <c r="A2533" s="9" t="n"/>
      <c r="B2533" s="9" t="n"/>
      <c r="C2533" s="12" t="n"/>
      <c r="D2533" s="11" t="n"/>
      <c r="E2533" s="11" t="n"/>
      <c r="F2533" s="11" t="n"/>
      <c r="G2533" s="11" t="n"/>
      <c r="H2533" s="11" t="n"/>
      <c r="I2533" s="9" t="n"/>
      <c r="J2533" s="9" t="n"/>
      <c r="K2533" s="9" t="n"/>
      <c r="L2533" s="9">
        <f>IF(COUNTA($A2533:$K2533)=0,"",IF(AND(IFERROR($H2533,0)&gt;0,LEN(TRIM($K2533&amp;""))&gt;0,IFERROR(LOOKUP(2,1/((LISTS!$M$2:$M$13&lt;&gt;"")*ISNUMBER(SEARCH(LISTS!$M$2:$M$13,$I2533))),LISTS!$N$2:$N$13),"NO")="SI"),"SI","NO"))</f>
        <v/>
      </c>
      <c r="M2533" s="9">
        <f>IF(COUNTA($A2533:$K2533)=0,"",IF($K2533&lt;&gt;"",IF(COUNTIF($K$19:$K2533,$K2533)&gt;1,"SI","NO"),IF(COUNTIFS($A$19:$A2533,$A2533,$C$19:$C2533,$C2533,$J$19:$J2533,$J2533,$D$19:$D2533,$D2533)&gt;1,"SI","NO")))</f>
        <v/>
      </c>
      <c r="N2533" s="11">
        <f>IF(COUNTA($A2533:$K2533)=0,"",IF(AND($L2533="SI",$M2533="NO"),IFERROR($H2533,0),0))</f>
        <v/>
      </c>
      <c r="O2533" s="9">
        <f>IF(COUNTA($A2533:$K2533)=0,"",IF($M2533="SI","CUFE o factura duplicada dentro del reporte; no se suma dos veces",IF(IFERROR($H2533,0)&lt;=0,"DIAN reporta valor susceptible 0",IF($L2533="NO",IFERROR(LOOKUP(2,1/((LISTS!$M$2:$M$13&lt;&gt;"")*ISNUMBER(SEARCH(LISTS!$M$2:$M$13,$I2533))),LISTS!$O$2:$O$13),"Medio de pago no elegible o no identificado por DIAN"),"Apta automaticamente por pago electronico y base positiva"))))</f>
        <v/>
      </c>
    </row>
    <row r="2534">
      <c r="A2534" s="9" t="n"/>
      <c r="B2534" s="9" t="n"/>
      <c r="C2534" s="12" t="n"/>
      <c r="D2534" s="11" t="n"/>
      <c r="E2534" s="11" t="n"/>
      <c r="F2534" s="11" t="n"/>
      <c r="G2534" s="11" t="n"/>
      <c r="H2534" s="11" t="n"/>
      <c r="I2534" s="9" t="n"/>
      <c r="J2534" s="9" t="n"/>
      <c r="K2534" s="9" t="n"/>
      <c r="L2534" s="9">
        <f>IF(COUNTA($A2534:$K2534)=0,"",IF(AND(IFERROR($H2534,0)&gt;0,LEN(TRIM($K2534&amp;""))&gt;0,IFERROR(LOOKUP(2,1/((LISTS!$M$2:$M$13&lt;&gt;"")*ISNUMBER(SEARCH(LISTS!$M$2:$M$13,$I2534))),LISTS!$N$2:$N$13),"NO")="SI"),"SI","NO"))</f>
        <v/>
      </c>
      <c r="M2534" s="9">
        <f>IF(COUNTA($A2534:$K2534)=0,"",IF($K2534&lt;&gt;"",IF(COUNTIF($K$19:$K2534,$K2534)&gt;1,"SI","NO"),IF(COUNTIFS($A$19:$A2534,$A2534,$C$19:$C2534,$C2534,$J$19:$J2534,$J2534,$D$19:$D2534,$D2534)&gt;1,"SI","NO")))</f>
        <v/>
      </c>
      <c r="N2534" s="11">
        <f>IF(COUNTA($A2534:$K2534)=0,"",IF(AND($L2534="SI",$M2534="NO"),IFERROR($H2534,0),0))</f>
        <v/>
      </c>
      <c r="O2534" s="9">
        <f>IF(COUNTA($A2534:$K2534)=0,"",IF($M2534="SI","CUFE o factura duplicada dentro del reporte; no se suma dos veces",IF(IFERROR($H2534,0)&lt;=0,"DIAN reporta valor susceptible 0",IF($L2534="NO",IFERROR(LOOKUP(2,1/((LISTS!$M$2:$M$13&lt;&gt;"")*ISNUMBER(SEARCH(LISTS!$M$2:$M$13,$I2534))),LISTS!$O$2:$O$13),"Medio de pago no elegible o no identificado por DIAN"),"Apta automaticamente por pago electronico y base positiva"))))</f>
        <v/>
      </c>
    </row>
    <row r="2535">
      <c r="A2535" s="9" t="n"/>
      <c r="B2535" s="9" t="n"/>
      <c r="C2535" s="12" t="n"/>
      <c r="D2535" s="11" t="n"/>
      <c r="E2535" s="11" t="n"/>
      <c r="F2535" s="11" t="n"/>
      <c r="G2535" s="11" t="n"/>
      <c r="H2535" s="11" t="n"/>
      <c r="I2535" s="9" t="n"/>
      <c r="J2535" s="9" t="n"/>
      <c r="K2535" s="9" t="n"/>
      <c r="L2535" s="9">
        <f>IF(COUNTA($A2535:$K2535)=0,"",IF(AND(IFERROR($H2535,0)&gt;0,LEN(TRIM($K2535&amp;""))&gt;0,IFERROR(LOOKUP(2,1/((LISTS!$M$2:$M$13&lt;&gt;"")*ISNUMBER(SEARCH(LISTS!$M$2:$M$13,$I2535))),LISTS!$N$2:$N$13),"NO")="SI"),"SI","NO"))</f>
        <v/>
      </c>
      <c r="M2535" s="9">
        <f>IF(COUNTA($A2535:$K2535)=0,"",IF($K2535&lt;&gt;"",IF(COUNTIF($K$19:$K2535,$K2535)&gt;1,"SI","NO"),IF(COUNTIFS($A$19:$A2535,$A2535,$C$19:$C2535,$C2535,$J$19:$J2535,$J2535,$D$19:$D2535,$D2535)&gt;1,"SI","NO")))</f>
        <v/>
      </c>
      <c r="N2535" s="11">
        <f>IF(COUNTA($A2535:$K2535)=0,"",IF(AND($L2535="SI",$M2535="NO"),IFERROR($H2535,0),0))</f>
        <v/>
      </c>
      <c r="O2535" s="9">
        <f>IF(COUNTA($A2535:$K2535)=0,"",IF($M2535="SI","CUFE o factura duplicada dentro del reporte; no se suma dos veces",IF(IFERROR($H2535,0)&lt;=0,"DIAN reporta valor susceptible 0",IF($L2535="NO",IFERROR(LOOKUP(2,1/((LISTS!$M$2:$M$13&lt;&gt;"")*ISNUMBER(SEARCH(LISTS!$M$2:$M$13,$I2535))),LISTS!$O$2:$O$13),"Medio de pago no elegible o no identificado por DIAN"),"Apta automaticamente por pago electronico y base positiva"))))</f>
        <v/>
      </c>
    </row>
    <row r="2536">
      <c r="A2536" s="9" t="n"/>
      <c r="B2536" s="9" t="n"/>
      <c r="C2536" s="12" t="n"/>
      <c r="D2536" s="11" t="n"/>
      <c r="E2536" s="11" t="n"/>
      <c r="F2536" s="11" t="n"/>
      <c r="G2536" s="11" t="n"/>
      <c r="H2536" s="11" t="n"/>
      <c r="I2536" s="9" t="n"/>
      <c r="J2536" s="9" t="n"/>
      <c r="K2536" s="9" t="n"/>
      <c r="L2536" s="9">
        <f>IF(COUNTA($A2536:$K2536)=0,"",IF(AND(IFERROR($H2536,0)&gt;0,LEN(TRIM($K2536&amp;""))&gt;0,IFERROR(LOOKUP(2,1/((LISTS!$M$2:$M$13&lt;&gt;"")*ISNUMBER(SEARCH(LISTS!$M$2:$M$13,$I2536))),LISTS!$N$2:$N$13),"NO")="SI"),"SI","NO"))</f>
        <v/>
      </c>
      <c r="M2536" s="9">
        <f>IF(COUNTA($A2536:$K2536)=0,"",IF($K2536&lt;&gt;"",IF(COUNTIF($K$19:$K2536,$K2536)&gt;1,"SI","NO"),IF(COUNTIFS($A$19:$A2536,$A2536,$C$19:$C2536,$C2536,$J$19:$J2536,$J2536,$D$19:$D2536,$D2536)&gt;1,"SI","NO")))</f>
        <v/>
      </c>
      <c r="N2536" s="11">
        <f>IF(COUNTA($A2536:$K2536)=0,"",IF(AND($L2536="SI",$M2536="NO"),IFERROR($H2536,0),0))</f>
        <v/>
      </c>
      <c r="O2536" s="9">
        <f>IF(COUNTA($A2536:$K2536)=0,"",IF($M2536="SI","CUFE o factura duplicada dentro del reporte; no se suma dos veces",IF(IFERROR($H2536,0)&lt;=0,"DIAN reporta valor susceptible 0",IF($L2536="NO",IFERROR(LOOKUP(2,1/((LISTS!$M$2:$M$13&lt;&gt;"")*ISNUMBER(SEARCH(LISTS!$M$2:$M$13,$I2536))),LISTS!$O$2:$O$13),"Medio de pago no elegible o no identificado por DIAN"),"Apta automaticamente por pago electronico y base positiva"))))</f>
        <v/>
      </c>
    </row>
    <row r="2537">
      <c r="A2537" s="9" t="n"/>
      <c r="B2537" s="9" t="n"/>
      <c r="C2537" s="12" t="n"/>
      <c r="D2537" s="11" t="n"/>
      <c r="E2537" s="11" t="n"/>
      <c r="F2537" s="11" t="n"/>
      <c r="G2537" s="11" t="n"/>
      <c r="H2537" s="11" t="n"/>
      <c r="I2537" s="9" t="n"/>
      <c r="J2537" s="9" t="n"/>
      <c r="K2537" s="9" t="n"/>
      <c r="L2537" s="9">
        <f>IF(COUNTA($A2537:$K2537)=0,"",IF(AND(IFERROR($H2537,0)&gt;0,LEN(TRIM($K2537&amp;""))&gt;0,IFERROR(LOOKUP(2,1/((LISTS!$M$2:$M$13&lt;&gt;"")*ISNUMBER(SEARCH(LISTS!$M$2:$M$13,$I2537))),LISTS!$N$2:$N$13),"NO")="SI"),"SI","NO"))</f>
        <v/>
      </c>
      <c r="M2537" s="9">
        <f>IF(COUNTA($A2537:$K2537)=0,"",IF($K2537&lt;&gt;"",IF(COUNTIF($K$19:$K2537,$K2537)&gt;1,"SI","NO"),IF(COUNTIFS($A$19:$A2537,$A2537,$C$19:$C2537,$C2537,$J$19:$J2537,$J2537,$D$19:$D2537,$D2537)&gt;1,"SI","NO")))</f>
        <v/>
      </c>
      <c r="N2537" s="11">
        <f>IF(COUNTA($A2537:$K2537)=0,"",IF(AND($L2537="SI",$M2537="NO"),IFERROR($H2537,0),0))</f>
        <v/>
      </c>
      <c r="O2537" s="9">
        <f>IF(COUNTA($A2537:$K2537)=0,"",IF($M2537="SI","CUFE o factura duplicada dentro del reporte; no se suma dos veces",IF(IFERROR($H2537,0)&lt;=0,"DIAN reporta valor susceptible 0",IF($L2537="NO",IFERROR(LOOKUP(2,1/((LISTS!$M$2:$M$13&lt;&gt;"")*ISNUMBER(SEARCH(LISTS!$M$2:$M$13,$I2537))),LISTS!$O$2:$O$13),"Medio de pago no elegible o no identificado por DIAN"),"Apta automaticamente por pago electronico y base positiva"))))</f>
        <v/>
      </c>
    </row>
    <row r="2538">
      <c r="A2538" s="9" t="n"/>
      <c r="B2538" s="9" t="n"/>
      <c r="C2538" s="12" t="n"/>
      <c r="D2538" s="11" t="n"/>
      <c r="E2538" s="11" t="n"/>
      <c r="F2538" s="11" t="n"/>
      <c r="G2538" s="11" t="n"/>
      <c r="H2538" s="11" t="n"/>
      <c r="I2538" s="9" t="n"/>
      <c r="J2538" s="9" t="n"/>
      <c r="K2538" s="9" t="n"/>
      <c r="L2538" s="9">
        <f>IF(COUNTA($A2538:$K2538)=0,"",IF(AND(IFERROR($H2538,0)&gt;0,LEN(TRIM($K2538&amp;""))&gt;0,IFERROR(LOOKUP(2,1/((LISTS!$M$2:$M$13&lt;&gt;"")*ISNUMBER(SEARCH(LISTS!$M$2:$M$13,$I2538))),LISTS!$N$2:$N$13),"NO")="SI"),"SI","NO"))</f>
        <v/>
      </c>
      <c r="M2538" s="9">
        <f>IF(COUNTA($A2538:$K2538)=0,"",IF($K2538&lt;&gt;"",IF(COUNTIF($K$19:$K2538,$K2538)&gt;1,"SI","NO"),IF(COUNTIFS($A$19:$A2538,$A2538,$C$19:$C2538,$C2538,$J$19:$J2538,$J2538,$D$19:$D2538,$D2538)&gt;1,"SI","NO")))</f>
        <v/>
      </c>
      <c r="N2538" s="11">
        <f>IF(COUNTA($A2538:$K2538)=0,"",IF(AND($L2538="SI",$M2538="NO"),IFERROR($H2538,0),0))</f>
        <v/>
      </c>
      <c r="O2538" s="9">
        <f>IF(COUNTA($A2538:$K2538)=0,"",IF($M2538="SI","CUFE o factura duplicada dentro del reporte; no se suma dos veces",IF(IFERROR($H2538,0)&lt;=0,"DIAN reporta valor susceptible 0",IF($L2538="NO",IFERROR(LOOKUP(2,1/((LISTS!$M$2:$M$13&lt;&gt;"")*ISNUMBER(SEARCH(LISTS!$M$2:$M$13,$I2538))),LISTS!$O$2:$O$13),"Medio de pago no elegible o no identificado por DIAN"),"Apta automaticamente por pago electronico y base positiva"))))</f>
        <v/>
      </c>
    </row>
    <row r="2539">
      <c r="A2539" s="9" t="n"/>
      <c r="B2539" s="9" t="n"/>
      <c r="C2539" s="12" t="n"/>
      <c r="D2539" s="11" t="n"/>
      <c r="E2539" s="11" t="n"/>
      <c r="F2539" s="11" t="n"/>
      <c r="G2539" s="11" t="n"/>
      <c r="H2539" s="11" t="n"/>
      <c r="I2539" s="9" t="n"/>
      <c r="J2539" s="9" t="n"/>
      <c r="K2539" s="9" t="n"/>
      <c r="L2539" s="9">
        <f>IF(COUNTA($A2539:$K2539)=0,"",IF(AND(IFERROR($H2539,0)&gt;0,LEN(TRIM($K2539&amp;""))&gt;0,IFERROR(LOOKUP(2,1/((LISTS!$M$2:$M$13&lt;&gt;"")*ISNUMBER(SEARCH(LISTS!$M$2:$M$13,$I2539))),LISTS!$N$2:$N$13),"NO")="SI"),"SI","NO"))</f>
        <v/>
      </c>
      <c r="M2539" s="9">
        <f>IF(COUNTA($A2539:$K2539)=0,"",IF($K2539&lt;&gt;"",IF(COUNTIF($K$19:$K2539,$K2539)&gt;1,"SI","NO"),IF(COUNTIFS($A$19:$A2539,$A2539,$C$19:$C2539,$C2539,$J$19:$J2539,$J2539,$D$19:$D2539,$D2539)&gt;1,"SI","NO")))</f>
        <v/>
      </c>
      <c r="N2539" s="11">
        <f>IF(COUNTA($A2539:$K2539)=0,"",IF(AND($L2539="SI",$M2539="NO"),IFERROR($H2539,0),0))</f>
        <v/>
      </c>
      <c r="O2539" s="9">
        <f>IF(COUNTA($A2539:$K2539)=0,"",IF($M2539="SI","CUFE o factura duplicada dentro del reporte; no se suma dos veces",IF(IFERROR($H2539,0)&lt;=0,"DIAN reporta valor susceptible 0",IF($L2539="NO",IFERROR(LOOKUP(2,1/((LISTS!$M$2:$M$13&lt;&gt;"")*ISNUMBER(SEARCH(LISTS!$M$2:$M$13,$I2539))),LISTS!$O$2:$O$13),"Medio de pago no elegible o no identificado por DIAN"),"Apta automaticamente por pago electronico y base positiva"))))</f>
        <v/>
      </c>
    </row>
    <row r="2540">
      <c r="A2540" s="9" t="n"/>
      <c r="B2540" s="9" t="n"/>
      <c r="C2540" s="12" t="n"/>
      <c r="D2540" s="11" t="n"/>
      <c r="E2540" s="11" t="n"/>
      <c r="F2540" s="11" t="n"/>
      <c r="G2540" s="11" t="n"/>
      <c r="H2540" s="11" t="n"/>
      <c r="I2540" s="9" t="n"/>
      <c r="J2540" s="9" t="n"/>
      <c r="K2540" s="9" t="n"/>
      <c r="L2540" s="9">
        <f>IF(COUNTA($A2540:$K2540)=0,"",IF(AND(IFERROR($H2540,0)&gt;0,LEN(TRIM($K2540&amp;""))&gt;0,IFERROR(LOOKUP(2,1/((LISTS!$M$2:$M$13&lt;&gt;"")*ISNUMBER(SEARCH(LISTS!$M$2:$M$13,$I2540))),LISTS!$N$2:$N$13),"NO")="SI"),"SI","NO"))</f>
        <v/>
      </c>
      <c r="M2540" s="9">
        <f>IF(COUNTA($A2540:$K2540)=0,"",IF($K2540&lt;&gt;"",IF(COUNTIF($K$19:$K2540,$K2540)&gt;1,"SI","NO"),IF(COUNTIFS($A$19:$A2540,$A2540,$C$19:$C2540,$C2540,$J$19:$J2540,$J2540,$D$19:$D2540,$D2540)&gt;1,"SI","NO")))</f>
        <v/>
      </c>
      <c r="N2540" s="11">
        <f>IF(COUNTA($A2540:$K2540)=0,"",IF(AND($L2540="SI",$M2540="NO"),IFERROR($H2540,0),0))</f>
        <v/>
      </c>
      <c r="O2540" s="9">
        <f>IF(COUNTA($A2540:$K2540)=0,"",IF($M2540="SI","CUFE o factura duplicada dentro del reporte; no se suma dos veces",IF(IFERROR($H2540,0)&lt;=0,"DIAN reporta valor susceptible 0",IF($L2540="NO",IFERROR(LOOKUP(2,1/((LISTS!$M$2:$M$13&lt;&gt;"")*ISNUMBER(SEARCH(LISTS!$M$2:$M$13,$I2540))),LISTS!$O$2:$O$13),"Medio de pago no elegible o no identificado por DIAN"),"Apta automaticamente por pago electronico y base positiva"))))</f>
        <v/>
      </c>
    </row>
    <row r="2541">
      <c r="A2541" s="9" t="n"/>
      <c r="B2541" s="9" t="n"/>
      <c r="C2541" s="12" t="n"/>
      <c r="D2541" s="11" t="n"/>
      <c r="E2541" s="11" t="n"/>
      <c r="F2541" s="11" t="n"/>
      <c r="G2541" s="11" t="n"/>
      <c r="H2541" s="11" t="n"/>
      <c r="I2541" s="9" t="n"/>
      <c r="J2541" s="9" t="n"/>
      <c r="K2541" s="9" t="n"/>
      <c r="L2541" s="9">
        <f>IF(COUNTA($A2541:$K2541)=0,"",IF(AND(IFERROR($H2541,0)&gt;0,LEN(TRIM($K2541&amp;""))&gt;0,IFERROR(LOOKUP(2,1/((LISTS!$M$2:$M$13&lt;&gt;"")*ISNUMBER(SEARCH(LISTS!$M$2:$M$13,$I2541))),LISTS!$N$2:$N$13),"NO")="SI"),"SI","NO"))</f>
        <v/>
      </c>
      <c r="M2541" s="9">
        <f>IF(COUNTA($A2541:$K2541)=0,"",IF($K2541&lt;&gt;"",IF(COUNTIF($K$19:$K2541,$K2541)&gt;1,"SI","NO"),IF(COUNTIFS($A$19:$A2541,$A2541,$C$19:$C2541,$C2541,$J$19:$J2541,$J2541,$D$19:$D2541,$D2541)&gt;1,"SI","NO")))</f>
        <v/>
      </c>
      <c r="N2541" s="11">
        <f>IF(COUNTA($A2541:$K2541)=0,"",IF(AND($L2541="SI",$M2541="NO"),IFERROR($H2541,0),0))</f>
        <v/>
      </c>
      <c r="O2541" s="9">
        <f>IF(COUNTA($A2541:$K2541)=0,"",IF($M2541="SI","CUFE o factura duplicada dentro del reporte; no se suma dos veces",IF(IFERROR($H2541,0)&lt;=0,"DIAN reporta valor susceptible 0",IF($L2541="NO",IFERROR(LOOKUP(2,1/((LISTS!$M$2:$M$13&lt;&gt;"")*ISNUMBER(SEARCH(LISTS!$M$2:$M$13,$I2541))),LISTS!$O$2:$O$13),"Medio de pago no elegible o no identificado por DIAN"),"Apta automaticamente por pago electronico y base positiva"))))</f>
        <v/>
      </c>
    </row>
    <row r="2542">
      <c r="A2542" s="9" t="n"/>
      <c r="B2542" s="9" t="n"/>
      <c r="C2542" s="12" t="n"/>
      <c r="D2542" s="11" t="n"/>
      <c r="E2542" s="11" t="n"/>
      <c r="F2542" s="11" t="n"/>
      <c r="G2542" s="11" t="n"/>
      <c r="H2542" s="11" t="n"/>
      <c r="I2542" s="9" t="n"/>
      <c r="J2542" s="9" t="n"/>
      <c r="K2542" s="9" t="n"/>
      <c r="L2542" s="9">
        <f>IF(COUNTA($A2542:$K2542)=0,"",IF(AND(IFERROR($H2542,0)&gt;0,LEN(TRIM($K2542&amp;""))&gt;0,IFERROR(LOOKUP(2,1/((LISTS!$M$2:$M$13&lt;&gt;"")*ISNUMBER(SEARCH(LISTS!$M$2:$M$13,$I2542))),LISTS!$N$2:$N$13),"NO")="SI"),"SI","NO"))</f>
        <v/>
      </c>
      <c r="M2542" s="9">
        <f>IF(COUNTA($A2542:$K2542)=0,"",IF($K2542&lt;&gt;"",IF(COUNTIF($K$19:$K2542,$K2542)&gt;1,"SI","NO"),IF(COUNTIFS($A$19:$A2542,$A2542,$C$19:$C2542,$C2542,$J$19:$J2542,$J2542,$D$19:$D2542,$D2542)&gt;1,"SI","NO")))</f>
        <v/>
      </c>
      <c r="N2542" s="11">
        <f>IF(COUNTA($A2542:$K2542)=0,"",IF(AND($L2542="SI",$M2542="NO"),IFERROR($H2542,0),0))</f>
        <v/>
      </c>
      <c r="O2542" s="9">
        <f>IF(COUNTA($A2542:$K2542)=0,"",IF($M2542="SI","CUFE o factura duplicada dentro del reporte; no se suma dos veces",IF(IFERROR($H2542,0)&lt;=0,"DIAN reporta valor susceptible 0",IF($L2542="NO",IFERROR(LOOKUP(2,1/((LISTS!$M$2:$M$13&lt;&gt;"")*ISNUMBER(SEARCH(LISTS!$M$2:$M$13,$I2542))),LISTS!$O$2:$O$13),"Medio de pago no elegible o no identificado por DIAN"),"Apta automaticamente por pago electronico y base positiva"))))</f>
        <v/>
      </c>
    </row>
    <row r="2543">
      <c r="A2543" s="9" t="n"/>
      <c r="B2543" s="9" t="n"/>
      <c r="C2543" s="12" t="n"/>
      <c r="D2543" s="11" t="n"/>
      <c r="E2543" s="11" t="n"/>
      <c r="F2543" s="11" t="n"/>
      <c r="G2543" s="11" t="n"/>
      <c r="H2543" s="11" t="n"/>
      <c r="I2543" s="9" t="n"/>
      <c r="J2543" s="9" t="n"/>
      <c r="K2543" s="9" t="n"/>
      <c r="L2543" s="9">
        <f>IF(COUNTA($A2543:$K2543)=0,"",IF(AND(IFERROR($H2543,0)&gt;0,LEN(TRIM($K2543&amp;""))&gt;0,IFERROR(LOOKUP(2,1/((LISTS!$M$2:$M$13&lt;&gt;"")*ISNUMBER(SEARCH(LISTS!$M$2:$M$13,$I2543))),LISTS!$N$2:$N$13),"NO")="SI"),"SI","NO"))</f>
        <v/>
      </c>
      <c r="M2543" s="9">
        <f>IF(COUNTA($A2543:$K2543)=0,"",IF($K2543&lt;&gt;"",IF(COUNTIF($K$19:$K2543,$K2543)&gt;1,"SI","NO"),IF(COUNTIFS($A$19:$A2543,$A2543,$C$19:$C2543,$C2543,$J$19:$J2543,$J2543,$D$19:$D2543,$D2543)&gt;1,"SI","NO")))</f>
        <v/>
      </c>
      <c r="N2543" s="11">
        <f>IF(COUNTA($A2543:$K2543)=0,"",IF(AND($L2543="SI",$M2543="NO"),IFERROR($H2543,0),0))</f>
        <v/>
      </c>
      <c r="O2543" s="9">
        <f>IF(COUNTA($A2543:$K2543)=0,"",IF($M2543="SI","CUFE o factura duplicada dentro del reporte; no se suma dos veces",IF(IFERROR($H2543,0)&lt;=0,"DIAN reporta valor susceptible 0",IF($L2543="NO",IFERROR(LOOKUP(2,1/((LISTS!$M$2:$M$13&lt;&gt;"")*ISNUMBER(SEARCH(LISTS!$M$2:$M$13,$I2543))),LISTS!$O$2:$O$13),"Medio de pago no elegible o no identificado por DIAN"),"Apta automaticamente por pago electronico y base positiva"))))</f>
        <v/>
      </c>
    </row>
    <row r="2544">
      <c r="A2544" s="9" t="n"/>
      <c r="B2544" s="9" t="n"/>
      <c r="C2544" s="12" t="n"/>
      <c r="D2544" s="11" t="n"/>
      <c r="E2544" s="11" t="n"/>
      <c r="F2544" s="11" t="n"/>
      <c r="G2544" s="11" t="n"/>
      <c r="H2544" s="11" t="n"/>
      <c r="I2544" s="9" t="n"/>
      <c r="J2544" s="9" t="n"/>
      <c r="K2544" s="9" t="n"/>
      <c r="L2544" s="9">
        <f>IF(COUNTA($A2544:$K2544)=0,"",IF(AND(IFERROR($H2544,0)&gt;0,LEN(TRIM($K2544&amp;""))&gt;0,IFERROR(LOOKUP(2,1/((LISTS!$M$2:$M$13&lt;&gt;"")*ISNUMBER(SEARCH(LISTS!$M$2:$M$13,$I2544))),LISTS!$N$2:$N$13),"NO")="SI"),"SI","NO"))</f>
        <v/>
      </c>
      <c r="M2544" s="9">
        <f>IF(COUNTA($A2544:$K2544)=0,"",IF($K2544&lt;&gt;"",IF(COUNTIF($K$19:$K2544,$K2544)&gt;1,"SI","NO"),IF(COUNTIFS($A$19:$A2544,$A2544,$C$19:$C2544,$C2544,$J$19:$J2544,$J2544,$D$19:$D2544,$D2544)&gt;1,"SI","NO")))</f>
        <v/>
      </c>
      <c r="N2544" s="11">
        <f>IF(COUNTA($A2544:$K2544)=0,"",IF(AND($L2544="SI",$M2544="NO"),IFERROR($H2544,0),0))</f>
        <v/>
      </c>
      <c r="O2544" s="9">
        <f>IF(COUNTA($A2544:$K2544)=0,"",IF($M2544="SI","CUFE o factura duplicada dentro del reporte; no se suma dos veces",IF(IFERROR($H2544,0)&lt;=0,"DIAN reporta valor susceptible 0",IF($L2544="NO",IFERROR(LOOKUP(2,1/((LISTS!$M$2:$M$13&lt;&gt;"")*ISNUMBER(SEARCH(LISTS!$M$2:$M$13,$I2544))),LISTS!$O$2:$O$13),"Medio de pago no elegible o no identificado por DIAN"),"Apta automaticamente por pago electronico y base positiva"))))</f>
        <v/>
      </c>
    </row>
    <row r="2545">
      <c r="A2545" s="9" t="n"/>
      <c r="B2545" s="9" t="n"/>
      <c r="C2545" s="12" t="n"/>
      <c r="D2545" s="11" t="n"/>
      <c r="E2545" s="11" t="n"/>
      <c r="F2545" s="11" t="n"/>
      <c r="G2545" s="11" t="n"/>
      <c r="H2545" s="11" t="n"/>
      <c r="I2545" s="9" t="n"/>
      <c r="J2545" s="9" t="n"/>
      <c r="K2545" s="9" t="n"/>
      <c r="L2545" s="9">
        <f>IF(COUNTA($A2545:$K2545)=0,"",IF(AND(IFERROR($H2545,0)&gt;0,LEN(TRIM($K2545&amp;""))&gt;0,IFERROR(LOOKUP(2,1/((LISTS!$M$2:$M$13&lt;&gt;"")*ISNUMBER(SEARCH(LISTS!$M$2:$M$13,$I2545))),LISTS!$N$2:$N$13),"NO")="SI"),"SI","NO"))</f>
        <v/>
      </c>
      <c r="M2545" s="9">
        <f>IF(COUNTA($A2545:$K2545)=0,"",IF($K2545&lt;&gt;"",IF(COUNTIF($K$19:$K2545,$K2545)&gt;1,"SI","NO"),IF(COUNTIFS($A$19:$A2545,$A2545,$C$19:$C2545,$C2545,$J$19:$J2545,$J2545,$D$19:$D2545,$D2545)&gt;1,"SI","NO")))</f>
        <v/>
      </c>
      <c r="N2545" s="11">
        <f>IF(COUNTA($A2545:$K2545)=0,"",IF(AND($L2545="SI",$M2545="NO"),IFERROR($H2545,0),0))</f>
        <v/>
      </c>
      <c r="O2545" s="9">
        <f>IF(COUNTA($A2545:$K2545)=0,"",IF($M2545="SI","CUFE o factura duplicada dentro del reporte; no se suma dos veces",IF(IFERROR($H2545,0)&lt;=0,"DIAN reporta valor susceptible 0",IF($L2545="NO",IFERROR(LOOKUP(2,1/((LISTS!$M$2:$M$13&lt;&gt;"")*ISNUMBER(SEARCH(LISTS!$M$2:$M$13,$I2545))),LISTS!$O$2:$O$13),"Medio de pago no elegible o no identificado por DIAN"),"Apta automaticamente por pago electronico y base positiva"))))</f>
        <v/>
      </c>
    </row>
    <row r="2546">
      <c r="A2546" s="9" t="n"/>
      <c r="B2546" s="9" t="n"/>
      <c r="C2546" s="12" t="n"/>
      <c r="D2546" s="11" t="n"/>
      <c r="E2546" s="11" t="n"/>
      <c r="F2546" s="11" t="n"/>
      <c r="G2546" s="11" t="n"/>
      <c r="H2546" s="11" t="n"/>
      <c r="I2546" s="9" t="n"/>
      <c r="J2546" s="9" t="n"/>
      <c r="K2546" s="9" t="n"/>
      <c r="L2546" s="9">
        <f>IF(COUNTA($A2546:$K2546)=0,"",IF(AND(IFERROR($H2546,0)&gt;0,LEN(TRIM($K2546&amp;""))&gt;0,IFERROR(LOOKUP(2,1/((LISTS!$M$2:$M$13&lt;&gt;"")*ISNUMBER(SEARCH(LISTS!$M$2:$M$13,$I2546))),LISTS!$N$2:$N$13),"NO")="SI"),"SI","NO"))</f>
        <v/>
      </c>
      <c r="M2546" s="9">
        <f>IF(COUNTA($A2546:$K2546)=0,"",IF($K2546&lt;&gt;"",IF(COUNTIF($K$19:$K2546,$K2546)&gt;1,"SI","NO"),IF(COUNTIFS($A$19:$A2546,$A2546,$C$19:$C2546,$C2546,$J$19:$J2546,$J2546,$D$19:$D2546,$D2546)&gt;1,"SI","NO")))</f>
        <v/>
      </c>
      <c r="N2546" s="11">
        <f>IF(COUNTA($A2546:$K2546)=0,"",IF(AND($L2546="SI",$M2546="NO"),IFERROR($H2546,0),0))</f>
        <v/>
      </c>
      <c r="O2546" s="9">
        <f>IF(COUNTA($A2546:$K2546)=0,"",IF($M2546="SI","CUFE o factura duplicada dentro del reporte; no se suma dos veces",IF(IFERROR($H2546,0)&lt;=0,"DIAN reporta valor susceptible 0",IF($L2546="NO",IFERROR(LOOKUP(2,1/((LISTS!$M$2:$M$13&lt;&gt;"")*ISNUMBER(SEARCH(LISTS!$M$2:$M$13,$I2546))),LISTS!$O$2:$O$13),"Medio de pago no elegible o no identificado por DIAN"),"Apta automaticamente por pago electronico y base positiva"))))</f>
        <v/>
      </c>
    </row>
    <row r="2547">
      <c r="A2547" s="9" t="n"/>
      <c r="B2547" s="9" t="n"/>
      <c r="C2547" s="12" t="n"/>
      <c r="D2547" s="11" t="n"/>
      <c r="E2547" s="11" t="n"/>
      <c r="F2547" s="11" t="n"/>
      <c r="G2547" s="11" t="n"/>
      <c r="H2547" s="11" t="n"/>
      <c r="I2547" s="9" t="n"/>
      <c r="J2547" s="9" t="n"/>
      <c r="K2547" s="9" t="n"/>
      <c r="L2547" s="9">
        <f>IF(COUNTA($A2547:$K2547)=0,"",IF(AND(IFERROR($H2547,0)&gt;0,LEN(TRIM($K2547&amp;""))&gt;0,IFERROR(LOOKUP(2,1/((LISTS!$M$2:$M$13&lt;&gt;"")*ISNUMBER(SEARCH(LISTS!$M$2:$M$13,$I2547))),LISTS!$N$2:$N$13),"NO")="SI"),"SI","NO"))</f>
        <v/>
      </c>
      <c r="M2547" s="9">
        <f>IF(COUNTA($A2547:$K2547)=0,"",IF($K2547&lt;&gt;"",IF(COUNTIF($K$19:$K2547,$K2547)&gt;1,"SI","NO"),IF(COUNTIFS($A$19:$A2547,$A2547,$C$19:$C2547,$C2547,$J$19:$J2547,$J2547,$D$19:$D2547,$D2547)&gt;1,"SI","NO")))</f>
        <v/>
      </c>
      <c r="N2547" s="11">
        <f>IF(COUNTA($A2547:$K2547)=0,"",IF(AND($L2547="SI",$M2547="NO"),IFERROR($H2547,0),0))</f>
        <v/>
      </c>
      <c r="O2547" s="9">
        <f>IF(COUNTA($A2547:$K2547)=0,"",IF($M2547="SI","CUFE o factura duplicada dentro del reporte; no se suma dos veces",IF(IFERROR($H2547,0)&lt;=0,"DIAN reporta valor susceptible 0",IF($L2547="NO",IFERROR(LOOKUP(2,1/((LISTS!$M$2:$M$13&lt;&gt;"")*ISNUMBER(SEARCH(LISTS!$M$2:$M$13,$I2547))),LISTS!$O$2:$O$13),"Medio de pago no elegible o no identificado por DIAN"),"Apta automaticamente por pago electronico y base positiva"))))</f>
        <v/>
      </c>
    </row>
    <row r="2548">
      <c r="A2548" s="9" t="n"/>
      <c r="B2548" s="9" t="n"/>
      <c r="C2548" s="12" t="n"/>
      <c r="D2548" s="11" t="n"/>
      <c r="E2548" s="11" t="n"/>
      <c r="F2548" s="11" t="n"/>
      <c r="G2548" s="11" t="n"/>
      <c r="H2548" s="11" t="n"/>
      <c r="I2548" s="9" t="n"/>
      <c r="J2548" s="9" t="n"/>
      <c r="K2548" s="9" t="n"/>
      <c r="L2548" s="9">
        <f>IF(COUNTA($A2548:$K2548)=0,"",IF(AND(IFERROR($H2548,0)&gt;0,LEN(TRIM($K2548&amp;""))&gt;0,IFERROR(LOOKUP(2,1/((LISTS!$M$2:$M$13&lt;&gt;"")*ISNUMBER(SEARCH(LISTS!$M$2:$M$13,$I2548))),LISTS!$N$2:$N$13),"NO")="SI"),"SI","NO"))</f>
        <v/>
      </c>
      <c r="M2548" s="9">
        <f>IF(COUNTA($A2548:$K2548)=0,"",IF($K2548&lt;&gt;"",IF(COUNTIF($K$19:$K2548,$K2548)&gt;1,"SI","NO"),IF(COUNTIFS($A$19:$A2548,$A2548,$C$19:$C2548,$C2548,$J$19:$J2548,$J2548,$D$19:$D2548,$D2548)&gt;1,"SI","NO")))</f>
        <v/>
      </c>
      <c r="N2548" s="11">
        <f>IF(COUNTA($A2548:$K2548)=0,"",IF(AND($L2548="SI",$M2548="NO"),IFERROR($H2548,0),0))</f>
        <v/>
      </c>
      <c r="O2548" s="9">
        <f>IF(COUNTA($A2548:$K2548)=0,"",IF($M2548="SI","CUFE o factura duplicada dentro del reporte; no se suma dos veces",IF(IFERROR($H2548,0)&lt;=0,"DIAN reporta valor susceptible 0",IF($L2548="NO",IFERROR(LOOKUP(2,1/((LISTS!$M$2:$M$13&lt;&gt;"")*ISNUMBER(SEARCH(LISTS!$M$2:$M$13,$I2548))),LISTS!$O$2:$O$13),"Medio de pago no elegible o no identificado por DIAN"),"Apta automaticamente por pago electronico y base positiva"))))</f>
        <v/>
      </c>
    </row>
    <row r="2549">
      <c r="A2549" s="9" t="n"/>
      <c r="B2549" s="9" t="n"/>
      <c r="C2549" s="12" t="n"/>
      <c r="D2549" s="11" t="n"/>
      <c r="E2549" s="11" t="n"/>
      <c r="F2549" s="11" t="n"/>
      <c r="G2549" s="11" t="n"/>
      <c r="H2549" s="11" t="n"/>
      <c r="I2549" s="9" t="n"/>
      <c r="J2549" s="9" t="n"/>
      <c r="K2549" s="9" t="n"/>
      <c r="L2549" s="9">
        <f>IF(COUNTA($A2549:$K2549)=0,"",IF(AND(IFERROR($H2549,0)&gt;0,LEN(TRIM($K2549&amp;""))&gt;0,IFERROR(LOOKUP(2,1/((LISTS!$M$2:$M$13&lt;&gt;"")*ISNUMBER(SEARCH(LISTS!$M$2:$M$13,$I2549))),LISTS!$N$2:$N$13),"NO")="SI"),"SI","NO"))</f>
        <v/>
      </c>
      <c r="M2549" s="9">
        <f>IF(COUNTA($A2549:$K2549)=0,"",IF($K2549&lt;&gt;"",IF(COUNTIF($K$19:$K2549,$K2549)&gt;1,"SI","NO"),IF(COUNTIFS($A$19:$A2549,$A2549,$C$19:$C2549,$C2549,$J$19:$J2549,$J2549,$D$19:$D2549,$D2549)&gt;1,"SI","NO")))</f>
        <v/>
      </c>
      <c r="N2549" s="11">
        <f>IF(COUNTA($A2549:$K2549)=0,"",IF(AND($L2549="SI",$M2549="NO"),IFERROR($H2549,0),0))</f>
        <v/>
      </c>
      <c r="O2549" s="9">
        <f>IF(COUNTA($A2549:$K2549)=0,"",IF($M2549="SI","CUFE o factura duplicada dentro del reporte; no se suma dos veces",IF(IFERROR($H2549,0)&lt;=0,"DIAN reporta valor susceptible 0",IF($L2549="NO",IFERROR(LOOKUP(2,1/((LISTS!$M$2:$M$13&lt;&gt;"")*ISNUMBER(SEARCH(LISTS!$M$2:$M$13,$I2549))),LISTS!$O$2:$O$13),"Medio de pago no elegible o no identificado por DIAN"),"Apta automaticamente por pago electronico y base positiva"))))</f>
        <v/>
      </c>
    </row>
    <row r="2550">
      <c r="A2550" s="9" t="n"/>
      <c r="B2550" s="9" t="n"/>
      <c r="C2550" s="12" t="n"/>
      <c r="D2550" s="11" t="n"/>
      <c r="E2550" s="11" t="n"/>
      <c r="F2550" s="11" t="n"/>
      <c r="G2550" s="11" t="n"/>
      <c r="H2550" s="11" t="n"/>
      <c r="I2550" s="9" t="n"/>
      <c r="J2550" s="9" t="n"/>
      <c r="K2550" s="9" t="n"/>
      <c r="L2550" s="9">
        <f>IF(COUNTA($A2550:$K2550)=0,"",IF(AND(IFERROR($H2550,0)&gt;0,LEN(TRIM($K2550&amp;""))&gt;0,IFERROR(LOOKUP(2,1/((LISTS!$M$2:$M$13&lt;&gt;"")*ISNUMBER(SEARCH(LISTS!$M$2:$M$13,$I2550))),LISTS!$N$2:$N$13),"NO")="SI"),"SI","NO"))</f>
        <v/>
      </c>
      <c r="M2550" s="9">
        <f>IF(COUNTA($A2550:$K2550)=0,"",IF($K2550&lt;&gt;"",IF(COUNTIF($K$19:$K2550,$K2550)&gt;1,"SI","NO"),IF(COUNTIFS($A$19:$A2550,$A2550,$C$19:$C2550,$C2550,$J$19:$J2550,$J2550,$D$19:$D2550,$D2550)&gt;1,"SI","NO")))</f>
        <v/>
      </c>
      <c r="N2550" s="11">
        <f>IF(COUNTA($A2550:$K2550)=0,"",IF(AND($L2550="SI",$M2550="NO"),IFERROR($H2550,0),0))</f>
        <v/>
      </c>
      <c r="O2550" s="9">
        <f>IF(COUNTA($A2550:$K2550)=0,"",IF($M2550="SI","CUFE o factura duplicada dentro del reporte; no se suma dos veces",IF(IFERROR($H2550,0)&lt;=0,"DIAN reporta valor susceptible 0",IF($L2550="NO",IFERROR(LOOKUP(2,1/((LISTS!$M$2:$M$13&lt;&gt;"")*ISNUMBER(SEARCH(LISTS!$M$2:$M$13,$I2550))),LISTS!$O$2:$O$13),"Medio de pago no elegible o no identificado por DIAN"),"Apta automaticamente por pago electronico y base positiva"))))</f>
        <v/>
      </c>
    </row>
    <row r="2551">
      <c r="A2551" s="9" t="n"/>
      <c r="B2551" s="9" t="n"/>
      <c r="C2551" s="12" t="n"/>
      <c r="D2551" s="11" t="n"/>
      <c r="E2551" s="11" t="n"/>
      <c r="F2551" s="11" t="n"/>
      <c r="G2551" s="11" t="n"/>
      <c r="H2551" s="11" t="n"/>
      <c r="I2551" s="9" t="n"/>
      <c r="J2551" s="9" t="n"/>
      <c r="K2551" s="9" t="n"/>
      <c r="L2551" s="9">
        <f>IF(COUNTA($A2551:$K2551)=0,"",IF(AND(IFERROR($H2551,0)&gt;0,LEN(TRIM($K2551&amp;""))&gt;0,IFERROR(LOOKUP(2,1/((LISTS!$M$2:$M$13&lt;&gt;"")*ISNUMBER(SEARCH(LISTS!$M$2:$M$13,$I2551))),LISTS!$N$2:$N$13),"NO")="SI"),"SI","NO"))</f>
        <v/>
      </c>
      <c r="M2551" s="9">
        <f>IF(COUNTA($A2551:$K2551)=0,"",IF($K2551&lt;&gt;"",IF(COUNTIF($K$19:$K2551,$K2551)&gt;1,"SI","NO"),IF(COUNTIFS($A$19:$A2551,$A2551,$C$19:$C2551,$C2551,$J$19:$J2551,$J2551,$D$19:$D2551,$D2551)&gt;1,"SI","NO")))</f>
        <v/>
      </c>
      <c r="N2551" s="11">
        <f>IF(COUNTA($A2551:$K2551)=0,"",IF(AND($L2551="SI",$M2551="NO"),IFERROR($H2551,0),0))</f>
        <v/>
      </c>
      <c r="O2551" s="9">
        <f>IF(COUNTA($A2551:$K2551)=0,"",IF($M2551="SI","CUFE o factura duplicada dentro del reporte; no se suma dos veces",IF(IFERROR($H2551,0)&lt;=0,"DIAN reporta valor susceptible 0",IF($L2551="NO",IFERROR(LOOKUP(2,1/((LISTS!$M$2:$M$13&lt;&gt;"")*ISNUMBER(SEARCH(LISTS!$M$2:$M$13,$I2551))),LISTS!$O$2:$O$13),"Medio de pago no elegible o no identificado por DIAN"),"Apta automaticamente por pago electronico y base positiva"))))</f>
        <v/>
      </c>
    </row>
    <row r="2552">
      <c r="A2552" s="9" t="n"/>
      <c r="B2552" s="9" t="n"/>
      <c r="C2552" s="12" t="n"/>
      <c r="D2552" s="11" t="n"/>
      <c r="E2552" s="11" t="n"/>
      <c r="F2552" s="11" t="n"/>
      <c r="G2552" s="11" t="n"/>
      <c r="H2552" s="11" t="n"/>
      <c r="I2552" s="9" t="n"/>
      <c r="J2552" s="9" t="n"/>
      <c r="K2552" s="9" t="n"/>
      <c r="L2552" s="9">
        <f>IF(COUNTA($A2552:$K2552)=0,"",IF(AND(IFERROR($H2552,0)&gt;0,LEN(TRIM($K2552&amp;""))&gt;0,IFERROR(LOOKUP(2,1/((LISTS!$M$2:$M$13&lt;&gt;"")*ISNUMBER(SEARCH(LISTS!$M$2:$M$13,$I2552))),LISTS!$N$2:$N$13),"NO")="SI"),"SI","NO"))</f>
        <v/>
      </c>
      <c r="M2552" s="9">
        <f>IF(COUNTA($A2552:$K2552)=0,"",IF($K2552&lt;&gt;"",IF(COUNTIF($K$19:$K2552,$K2552)&gt;1,"SI","NO"),IF(COUNTIFS($A$19:$A2552,$A2552,$C$19:$C2552,$C2552,$J$19:$J2552,$J2552,$D$19:$D2552,$D2552)&gt;1,"SI","NO")))</f>
        <v/>
      </c>
      <c r="N2552" s="11">
        <f>IF(COUNTA($A2552:$K2552)=0,"",IF(AND($L2552="SI",$M2552="NO"),IFERROR($H2552,0),0))</f>
        <v/>
      </c>
      <c r="O2552" s="9">
        <f>IF(COUNTA($A2552:$K2552)=0,"",IF($M2552="SI","CUFE o factura duplicada dentro del reporte; no se suma dos veces",IF(IFERROR($H2552,0)&lt;=0,"DIAN reporta valor susceptible 0",IF($L2552="NO",IFERROR(LOOKUP(2,1/((LISTS!$M$2:$M$13&lt;&gt;"")*ISNUMBER(SEARCH(LISTS!$M$2:$M$13,$I2552))),LISTS!$O$2:$O$13),"Medio de pago no elegible o no identificado por DIAN"),"Apta automaticamente por pago electronico y base positiva"))))</f>
        <v/>
      </c>
    </row>
    <row r="2553">
      <c r="A2553" s="9" t="n"/>
      <c r="B2553" s="9" t="n"/>
      <c r="C2553" s="12" t="n"/>
      <c r="D2553" s="11" t="n"/>
      <c r="E2553" s="11" t="n"/>
      <c r="F2553" s="11" t="n"/>
      <c r="G2553" s="11" t="n"/>
      <c r="H2553" s="11" t="n"/>
      <c r="I2553" s="9" t="n"/>
      <c r="J2553" s="9" t="n"/>
      <c r="K2553" s="9" t="n"/>
      <c r="L2553" s="9">
        <f>IF(COUNTA($A2553:$K2553)=0,"",IF(AND(IFERROR($H2553,0)&gt;0,LEN(TRIM($K2553&amp;""))&gt;0,IFERROR(LOOKUP(2,1/((LISTS!$M$2:$M$13&lt;&gt;"")*ISNUMBER(SEARCH(LISTS!$M$2:$M$13,$I2553))),LISTS!$N$2:$N$13),"NO")="SI"),"SI","NO"))</f>
        <v/>
      </c>
      <c r="M2553" s="9">
        <f>IF(COUNTA($A2553:$K2553)=0,"",IF($K2553&lt;&gt;"",IF(COUNTIF($K$19:$K2553,$K2553)&gt;1,"SI","NO"),IF(COUNTIFS($A$19:$A2553,$A2553,$C$19:$C2553,$C2553,$J$19:$J2553,$J2553,$D$19:$D2553,$D2553)&gt;1,"SI","NO")))</f>
        <v/>
      </c>
      <c r="N2553" s="11">
        <f>IF(COUNTA($A2553:$K2553)=0,"",IF(AND($L2553="SI",$M2553="NO"),IFERROR($H2553,0),0))</f>
        <v/>
      </c>
      <c r="O2553" s="9">
        <f>IF(COUNTA($A2553:$K2553)=0,"",IF($M2553="SI","CUFE o factura duplicada dentro del reporte; no se suma dos veces",IF(IFERROR($H2553,0)&lt;=0,"DIAN reporta valor susceptible 0",IF($L2553="NO",IFERROR(LOOKUP(2,1/((LISTS!$M$2:$M$13&lt;&gt;"")*ISNUMBER(SEARCH(LISTS!$M$2:$M$13,$I2553))),LISTS!$O$2:$O$13),"Medio de pago no elegible o no identificado por DIAN"),"Apta automaticamente por pago electronico y base positiva"))))</f>
        <v/>
      </c>
    </row>
    <row r="2554">
      <c r="A2554" s="9" t="n"/>
      <c r="B2554" s="9" t="n"/>
      <c r="C2554" s="12" t="n"/>
      <c r="D2554" s="11" t="n"/>
      <c r="E2554" s="11" t="n"/>
      <c r="F2554" s="11" t="n"/>
      <c r="G2554" s="11" t="n"/>
      <c r="H2554" s="11" t="n"/>
      <c r="I2554" s="9" t="n"/>
      <c r="J2554" s="9" t="n"/>
      <c r="K2554" s="9" t="n"/>
      <c r="L2554" s="9">
        <f>IF(COUNTA($A2554:$K2554)=0,"",IF(AND(IFERROR($H2554,0)&gt;0,LEN(TRIM($K2554&amp;""))&gt;0,IFERROR(LOOKUP(2,1/((LISTS!$M$2:$M$13&lt;&gt;"")*ISNUMBER(SEARCH(LISTS!$M$2:$M$13,$I2554))),LISTS!$N$2:$N$13),"NO")="SI"),"SI","NO"))</f>
        <v/>
      </c>
      <c r="M2554" s="9">
        <f>IF(COUNTA($A2554:$K2554)=0,"",IF($K2554&lt;&gt;"",IF(COUNTIF($K$19:$K2554,$K2554)&gt;1,"SI","NO"),IF(COUNTIFS($A$19:$A2554,$A2554,$C$19:$C2554,$C2554,$J$19:$J2554,$J2554,$D$19:$D2554,$D2554)&gt;1,"SI","NO")))</f>
        <v/>
      </c>
      <c r="N2554" s="11">
        <f>IF(COUNTA($A2554:$K2554)=0,"",IF(AND($L2554="SI",$M2554="NO"),IFERROR($H2554,0),0))</f>
        <v/>
      </c>
      <c r="O2554" s="9">
        <f>IF(COUNTA($A2554:$K2554)=0,"",IF($M2554="SI","CUFE o factura duplicada dentro del reporte; no se suma dos veces",IF(IFERROR($H2554,0)&lt;=0,"DIAN reporta valor susceptible 0",IF($L2554="NO",IFERROR(LOOKUP(2,1/((LISTS!$M$2:$M$13&lt;&gt;"")*ISNUMBER(SEARCH(LISTS!$M$2:$M$13,$I2554))),LISTS!$O$2:$O$13),"Medio de pago no elegible o no identificado por DIAN"),"Apta automaticamente por pago electronico y base positiva"))))</f>
        <v/>
      </c>
    </row>
    <row r="2555">
      <c r="A2555" s="9" t="n"/>
      <c r="B2555" s="9" t="n"/>
      <c r="C2555" s="12" t="n"/>
      <c r="D2555" s="11" t="n"/>
      <c r="E2555" s="11" t="n"/>
      <c r="F2555" s="11" t="n"/>
      <c r="G2555" s="11" t="n"/>
      <c r="H2555" s="11" t="n"/>
      <c r="I2555" s="9" t="n"/>
      <c r="J2555" s="9" t="n"/>
      <c r="K2555" s="9" t="n"/>
      <c r="L2555" s="9">
        <f>IF(COUNTA($A2555:$K2555)=0,"",IF(AND(IFERROR($H2555,0)&gt;0,LEN(TRIM($K2555&amp;""))&gt;0,IFERROR(LOOKUP(2,1/((LISTS!$M$2:$M$13&lt;&gt;"")*ISNUMBER(SEARCH(LISTS!$M$2:$M$13,$I2555))),LISTS!$N$2:$N$13),"NO")="SI"),"SI","NO"))</f>
        <v/>
      </c>
      <c r="M2555" s="9">
        <f>IF(COUNTA($A2555:$K2555)=0,"",IF($K2555&lt;&gt;"",IF(COUNTIF($K$19:$K2555,$K2555)&gt;1,"SI","NO"),IF(COUNTIFS($A$19:$A2555,$A2555,$C$19:$C2555,$C2555,$J$19:$J2555,$J2555,$D$19:$D2555,$D2555)&gt;1,"SI","NO")))</f>
        <v/>
      </c>
      <c r="N2555" s="11">
        <f>IF(COUNTA($A2555:$K2555)=0,"",IF(AND($L2555="SI",$M2555="NO"),IFERROR($H2555,0),0))</f>
        <v/>
      </c>
      <c r="O2555" s="9">
        <f>IF(COUNTA($A2555:$K2555)=0,"",IF($M2555="SI","CUFE o factura duplicada dentro del reporte; no se suma dos veces",IF(IFERROR($H2555,0)&lt;=0,"DIAN reporta valor susceptible 0",IF($L2555="NO",IFERROR(LOOKUP(2,1/((LISTS!$M$2:$M$13&lt;&gt;"")*ISNUMBER(SEARCH(LISTS!$M$2:$M$13,$I2555))),LISTS!$O$2:$O$13),"Medio de pago no elegible o no identificado por DIAN"),"Apta automaticamente por pago electronico y base positiva"))))</f>
        <v/>
      </c>
    </row>
    <row r="2556">
      <c r="A2556" s="9" t="n"/>
      <c r="B2556" s="9" t="n"/>
      <c r="C2556" s="12" t="n"/>
      <c r="D2556" s="11" t="n"/>
      <c r="E2556" s="11" t="n"/>
      <c r="F2556" s="11" t="n"/>
      <c r="G2556" s="11" t="n"/>
      <c r="H2556" s="11" t="n"/>
      <c r="I2556" s="9" t="n"/>
      <c r="J2556" s="9" t="n"/>
      <c r="K2556" s="9" t="n"/>
      <c r="L2556" s="9">
        <f>IF(COUNTA($A2556:$K2556)=0,"",IF(AND(IFERROR($H2556,0)&gt;0,LEN(TRIM($K2556&amp;""))&gt;0,IFERROR(LOOKUP(2,1/((LISTS!$M$2:$M$13&lt;&gt;"")*ISNUMBER(SEARCH(LISTS!$M$2:$M$13,$I2556))),LISTS!$N$2:$N$13),"NO")="SI"),"SI","NO"))</f>
        <v/>
      </c>
      <c r="M2556" s="9">
        <f>IF(COUNTA($A2556:$K2556)=0,"",IF($K2556&lt;&gt;"",IF(COUNTIF($K$19:$K2556,$K2556)&gt;1,"SI","NO"),IF(COUNTIFS($A$19:$A2556,$A2556,$C$19:$C2556,$C2556,$J$19:$J2556,$J2556,$D$19:$D2556,$D2556)&gt;1,"SI","NO")))</f>
        <v/>
      </c>
      <c r="N2556" s="11">
        <f>IF(COUNTA($A2556:$K2556)=0,"",IF(AND($L2556="SI",$M2556="NO"),IFERROR($H2556,0),0))</f>
        <v/>
      </c>
      <c r="O2556" s="9">
        <f>IF(COUNTA($A2556:$K2556)=0,"",IF($M2556="SI","CUFE o factura duplicada dentro del reporte; no se suma dos veces",IF(IFERROR($H2556,0)&lt;=0,"DIAN reporta valor susceptible 0",IF($L2556="NO",IFERROR(LOOKUP(2,1/((LISTS!$M$2:$M$13&lt;&gt;"")*ISNUMBER(SEARCH(LISTS!$M$2:$M$13,$I2556))),LISTS!$O$2:$O$13),"Medio de pago no elegible o no identificado por DIAN"),"Apta automaticamente por pago electronico y base positiva"))))</f>
        <v/>
      </c>
    </row>
    <row r="2557">
      <c r="A2557" s="9" t="n"/>
      <c r="B2557" s="9" t="n"/>
      <c r="C2557" s="12" t="n"/>
      <c r="D2557" s="11" t="n"/>
      <c r="E2557" s="11" t="n"/>
      <c r="F2557" s="11" t="n"/>
      <c r="G2557" s="11" t="n"/>
      <c r="H2557" s="11" t="n"/>
      <c r="I2557" s="9" t="n"/>
      <c r="J2557" s="9" t="n"/>
      <c r="K2557" s="9" t="n"/>
      <c r="L2557" s="9">
        <f>IF(COUNTA($A2557:$K2557)=0,"",IF(AND(IFERROR($H2557,0)&gt;0,LEN(TRIM($K2557&amp;""))&gt;0,IFERROR(LOOKUP(2,1/((LISTS!$M$2:$M$13&lt;&gt;"")*ISNUMBER(SEARCH(LISTS!$M$2:$M$13,$I2557))),LISTS!$N$2:$N$13),"NO")="SI"),"SI","NO"))</f>
        <v/>
      </c>
      <c r="M2557" s="9">
        <f>IF(COUNTA($A2557:$K2557)=0,"",IF($K2557&lt;&gt;"",IF(COUNTIF($K$19:$K2557,$K2557)&gt;1,"SI","NO"),IF(COUNTIFS($A$19:$A2557,$A2557,$C$19:$C2557,$C2557,$J$19:$J2557,$J2557,$D$19:$D2557,$D2557)&gt;1,"SI","NO")))</f>
        <v/>
      </c>
      <c r="N2557" s="11">
        <f>IF(COUNTA($A2557:$K2557)=0,"",IF(AND($L2557="SI",$M2557="NO"),IFERROR($H2557,0),0))</f>
        <v/>
      </c>
      <c r="O2557" s="9">
        <f>IF(COUNTA($A2557:$K2557)=0,"",IF($M2557="SI","CUFE o factura duplicada dentro del reporte; no se suma dos veces",IF(IFERROR($H2557,0)&lt;=0,"DIAN reporta valor susceptible 0",IF($L2557="NO",IFERROR(LOOKUP(2,1/((LISTS!$M$2:$M$13&lt;&gt;"")*ISNUMBER(SEARCH(LISTS!$M$2:$M$13,$I2557))),LISTS!$O$2:$O$13),"Medio de pago no elegible o no identificado por DIAN"),"Apta automaticamente por pago electronico y base positiva"))))</f>
        <v/>
      </c>
    </row>
    <row r="2558">
      <c r="A2558" s="9" t="n"/>
      <c r="B2558" s="9" t="n"/>
      <c r="C2558" s="12" t="n"/>
      <c r="D2558" s="11" t="n"/>
      <c r="E2558" s="11" t="n"/>
      <c r="F2558" s="11" t="n"/>
      <c r="G2558" s="11" t="n"/>
      <c r="H2558" s="11" t="n"/>
      <c r="I2558" s="9" t="n"/>
      <c r="J2558" s="9" t="n"/>
      <c r="K2558" s="9" t="n"/>
      <c r="L2558" s="9">
        <f>IF(COUNTA($A2558:$K2558)=0,"",IF(AND(IFERROR($H2558,0)&gt;0,LEN(TRIM($K2558&amp;""))&gt;0,IFERROR(LOOKUP(2,1/((LISTS!$M$2:$M$13&lt;&gt;"")*ISNUMBER(SEARCH(LISTS!$M$2:$M$13,$I2558))),LISTS!$N$2:$N$13),"NO")="SI"),"SI","NO"))</f>
        <v/>
      </c>
      <c r="M2558" s="9">
        <f>IF(COUNTA($A2558:$K2558)=0,"",IF($K2558&lt;&gt;"",IF(COUNTIF($K$19:$K2558,$K2558)&gt;1,"SI","NO"),IF(COUNTIFS($A$19:$A2558,$A2558,$C$19:$C2558,$C2558,$J$19:$J2558,$J2558,$D$19:$D2558,$D2558)&gt;1,"SI","NO")))</f>
        <v/>
      </c>
      <c r="N2558" s="11">
        <f>IF(COUNTA($A2558:$K2558)=0,"",IF(AND($L2558="SI",$M2558="NO"),IFERROR($H2558,0),0))</f>
        <v/>
      </c>
      <c r="O2558" s="9">
        <f>IF(COUNTA($A2558:$K2558)=0,"",IF($M2558="SI","CUFE o factura duplicada dentro del reporte; no se suma dos veces",IF(IFERROR($H2558,0)&lt;=0,"DIAN reporta valor susceptible 0",IF($L2558="NO",IFERROR(LOOKUP(2,1/((LISTS!$M$2:$M$13&lt;&gt;"")*ISNUMBER(SEARCH(LISTS!$M$2:$M$13,$I2558))),LISTS!$O$2:$O$13),"Medio de pago no elegible o no identificado por DIAN"),"Apta automaticamente por pago electronico y base positiva"))))</f>
        <v/>
      </c>
    </row>
    <row r="2559">
      <c r="A2559" s="9" t="n"/>
      <c r="B2559" s="9" t="n"/>
      <c r="C2559" s="12" t="n"/>
      <c r="D2559" s="11" t="n"/>
      <c r="E2559" s="11" t="n"/>
      <c r="F2559" s="11" t="n"/>
      <c r="G2559" s="11" t="n"/>
      <c r="H2559" s="11" t="n"/>
      <c r="I2559" s="9" t="n"/>
      <c r="J2559" s="9" t="n"/>
      <c r="K2559" s="9" t="n"/>
      <c r="L2559" s="9">
        <f>IF(COUNTA($A2559:$K2559)=0,"",IF(AND(IFERROR($H2559,0)&gt;0,LEN(TRIM($K2559&amp;""))&gt;0,IFERROR(LOOKUP(2,1/((LISTS!$M$2:$M$13&lt;&gt;"")*ISNUMBER(SEARCH(LISTS!$M$2:$M$13,$I2559))),LISTS!$N$2:$N$13),"NO")="SI"),"SI","NO"))</f>
        <v/>
      </c>
      <c r="M2559" s="9">
        <f>IF(COUNTA($A2559:$K2559)=0,"",IF($K2559&lt;&gt;"",IF(COUNTIF($K$19:$K2559,$K2559)&gt;1,"SI","NO"),IF(COUNTIFS($A$19:$A2559,$A2559,$C$19:$C2559,$C2559,$J$19:$J2559,$J2559,$D$19:$D2559,$D2559)&gt;1,"SI","NO")))</f>
        <v/>
      </c>
      <c r="N2559" s="11">
        <f>IF(COUNTA($A2559:$K2559)=0,"",IF(AND($L2559="SI",$M2559="NO"),IFERROR($H2559,0),0))</f>
        <v/>
      </c>
      <c r="O2559" s="9">
        <f>IF(COUNTA($A2559:$K2559)=0,"",IF($M2559="SI","CUFE o factura duplicada dentro del reporte; no se suma dos veces",IF(IFERROR($H2559,0)&lt;=0,"DIAN reporta valor susceptible 0",IF($L2559="NO",IFERROR(LOOKUP(2,1/((LISTS!$M$2:$M$13&lt;&gt;"")*ISNUMBER(SEARCH(LISTS!$M$2:$M$13,$I2559))),LISTS!$O$2:$O$13),"Medio de pago no elegible o no identificado por DIAN"),"Apta automaticamente por pago electronico y base positiva"))))</f>
        <v/>
      </c>
    </row>
    <row r="2560">
      <c r="A2560" s="9" t="n"/>
      <c r="B2560" s="9" t="n"/>
      <c r="C2560" s="12" t="n"/>
      <c r="D2560" s="11" t="n"/>
      <c r="E2560" s="11" t="n"/>
      <c r="F2560" s="11" t="n"/>
      <c r="G2560" s="11" t="n"/>
      <c r="H2560" s="11" t="n"/>
      <c r="I2560" s="9" t="n"/>
      <c r="J2560" s="9" t="n"/>
      <c r="K2560" s="9" t="n"/>
      <c r="L2560" s="9">
        <f>IF(COUNTA($A2560:$K2560)=0,"",IF(AND(IFERROR($H2560,0)&gt;0,LEN(TRIM($K2560&amp;""))&gt;0,IFERROR(LOOKUP(2,1/((LISTS!$M$2:$M$13&lt;&gt;"")*ISNUMBER(SEARCH(LISTS!$M$2:$M$13,$I2560))),LISTS!$N$2:$N$13),"NO")="SI"),"SI","NO"))</f>
        <v/>
      </c>
      <c r="M2560" s="9">
        <f>IF(COUNTA($A2560:$K2560)=0,"",IF($K2560&lt;&gt;"",IF(COUNTIF($K$19:$K2560,$K2560)&gt;1,"SI","NO"),IF(COUNTIFS($A$19:$A2560,$A2560,$C$19:$C2560,$C2560,$J$19:$J2560,$J2560,$D$19:$D2560,$D2560)&gt;1,"SI","NO")))</f>
        <v/>
      </c>
      <c r="N2560" s="11">
        <f>IF(COUNTA($A2560:$K2560)=0,"",IF(AND($L2560="SI",$M2560="NO"),IFERROR($H2560,0),0))</f>
        <v/>
      </c>
      <c r="O2560" s="9">
        <f>IF(COUNTA($A2560:$K2560)=0,"",IF($M2560="SI","CUFE o factura duplicada dentro del reporte; no se suma dos veces",IF(IFERROR($H2560,0)&lt;=0,"DIAN reporta valor susceptible 0",IF($L2560="NO",IFERROR(LOOKUP(2,1/((LISTS!$M$2:$M$13&lt;&gt;"")*ISNUMBER(SEARCH(LISTS!$M$2:$M$13,$I2560))),LISTS!$O$2:$O$13),"Medio de pago no elegible o no identificado por DIAN"),"Apta automaticamente por pago electronico y base positiva"))))</f>
        <v/>
      </c>
    </row>
    <row r="2561">
      <c r="A2561" s="9" t="n"/>
      <c r="B2561" s="9" t="n"/>
      <c r="C2561" s="12" t="n"/>
      <c r="D2561" s="11" t="n"/>
      <c r="E2561" s="11" t="n"/>
      <c r="F2561" s="11" t="n"/>
      <c r="G2561" s="11" t="n"/>
      <c r="H2561" s="11" t="n"/>
      <c r="I2561" s="9" t="n"/>
      <c r="J2561" s="9" t="n"/>
      <c r="K2561" s="9" t="n"/>
      <c r="L2561" s="9">
        <f>IF(COUNTA($A2561:$K2561)=0,"",IF(AND(IFERROR($H2561,0)&gt;0,LEN(TRIM($K2561&amp;""))&gt;0,IFERROR(LOOKUP(2,1/((LISTS!$M$2:$M$13&lt;&gt;"")*ISNUMBER(SEARCH(LISTS!$M$2:$M$13,$I2561))),LISTS!$N$2:$N$13),"NO")="SI"),"SI","NO"))</f>
        <v/>
      </c>
      <c r="M2561" s="9">
        <f>IF(COUNTA($A2561:$K2561)=0,"",IF($K2561&lt;&gt;"",IF(COUNTIF($K$19:$K2561,$K2561)&gt;1,"SI","NO"),IF(COUNTIFS($A$19:$A2561,$A2561,$C$19:$C2561,$C2561,$J$19:$J2561,$J2561,$D$19:$D2561,$D2561)&gt;1,"SI","NO")))</f>
        <v/>
      </c>
      <c r="N2561" s="11">
        <f>IF(COUNTA($A2561:$K2561)=0,"",IF(AND($L2561="SI",$M2561="NO"),IFERROR($H2561,0),0))</f>
        <v/>
      </c>
      <c r="O2561" s="9">
        <f>IF(COUNTA($A2561:$K2561)=0,"",IF($M2561="SI","CUFE o factura duplicada dentro del reporte; no se suma dos veces",IF(IFERROR($H2561,0)&lt;=0,"DIAN reporta valor susceptible 0",IF($L2561="NO",IFERROR(LOOKUP(2,1/((LISTS!$M$2:$M$13&lt;&gt;"")*ISNUMBER(SEARCH(LISTS!$M$2:$M$13,$I2561))),LISTS!$O$2:$O$13),"Medio de pago no elegible o no identificado por DIAN"),"Apta automaticamente por pago electronico y base positiva"))))</f>
        <v/>
      </c>
    </row>
    <row r="2562">
      <c r="A2562" s="9" t="n"/>
      <c r="B2562" s="9" t="n"/>
      <c r="C2562" s="12" t="n"/>
      <c r="D2562" s="11" t="n"/>
      <c r="E2562" s="11" t="n"/>
      <c r="F2562" s="11" t="n"/>
      <c r="G2562" s="11" t="n"/>
      <c r="H2562" s="11" t="n"/>
      <c r="I2562" s="9" t="n"/>
      <c r="J2562" s="9" t="n"/>
      <c r="K2562" s="9" t="n"/>
      <c r="L2562" s="9">
        <f>IF(COUNTA($A2562:$K2562)=0,"",IF(AND(IFERROR($H2562,0)&gt;0,LEN(TRIM($K2562&amp;""))&gt;0,IFERROR(LOOKUP(2,1/((LISTS!$M$2:$M$13&lt;&gt;"")*ISNUMBER(SEARCH(LISTS!$M$2:$M$13,$I2562))),LISTS!$N$2:$N$13),"NO")="SI"),"SI","NO"))</f>
        <v/>
      </c>
      <c r="M2562" s="9">
        <f>IF(COUNTA($A2562:$K2562)=0,"",IF($K2562&lt;&gt;"",IF(COUNTIF($K$19:$K2562,$K2562)&gt;1,"SI","NO"),IF(COUNTIFS($A$19:$A2562,$A2562,$C$19:$C2562,$C2562,$J$19:$J2562,$J2562,$D$19:$D2562,$D2562)&gt;1,"SI","NO")))</f>
        <v/>
      </c>
      <c r="N2562" s="11">
        <f>IF(COUNTA($A2562:$K2562)=0,"",IF(AND($L2562="SI",$M2562="NO"),IFERROR($H2562,0),0))</f>
        <v/>
      </c>
      <c r="O2562" s="9">
        <f>IF(COUNTA($A2562:$K2562)=0,"",IF($M2562="SI","CUFE o factura duplicada dentro del reporte; no se suma dos veces",IF(IFERROR($H2562,0)&lt;=0,"DIAN reporta valor susceptible 0",IF($L2562="NO",IFERROR(LOOKUP(2,1/((LISTS!$M$2:$M$13&lt;&gt;"")*ISNUMBER(SEARCH(LISTS!$M$2:$M$13,$I2562))),LISTS!$O$2:$O$13),"Medio de pago no elegible o no identificado por DIAN"),"Apta automaticamente por pago electronico y base positiva"))))</f>
        <v/>
      </c>
    </row>
    <row r="2563">
      <c r="A2563" s="9" t="n"/>
      <c r="B2563" s="9" t="n"/>
      <c r="C2563" s="12" t="n"/>
      <c r="D2563" s="11" t="n"/>
      <c r="E2563" s="11" t="n"/>
      <c r="F2563" s="11" t="n"/>
      <c r="G2563" s="11" t="n"/>
      <c r="H2563" s="11" t="n"/>
      <c r="I2563" s="9" t="n"/>
      <c r="J2563" s="9" t="n"/>
      <c r="K2563" s="9" t="n"/>
      <c r="L2563" s="9">
        <f>IF(COUNTA($A2563:$K2563)=0,"",IF(AND(IFERROR($H2563,0)&gt;0,LEN(TRIM($K2563&amp;""))&gt;0,IFERROR(LOOKUP(2,1/((LISTS!$M$2:$M$13&lt;&gt;"")*ISNUMBER(SEARCH(LISTS!$M$2:$M$13,$I2563))),LISTS!$N$2:$N$13),"NO")="SI"),"SI","NO"))</f>
        <v/>
      </c>
      <c r="M2563" s="9">
        <f>IF(COUNTA($A2563:$K2563)=0,"",IF($K2563&lt;&gt;"",IF(COUNTIF($K$19:$K2563,$K2563)&gt;1,"SI","NO"),IF(COUNTIFS($A$19:$A2563,$A2563,$C$19:$C2563,$C2563,$J$19:$J2563,$J2563,$D$19:$D2563,$D2563)&gt;1,"SI","NO")))</f>
        <v/>
      </c>
      <c r="N2563" s="11">
        <f>IF(COUNTA($A2563:$K2563)=0,"",IF(AND($L2563="SI",$M2563="NO"),IFERROR($H2563,0),0))</f>
        <v/>
      </c>
      <c r="O2563" s="9">
        <f>IF(COUNTA($A2563:$K2563)=0,"",IF($M2563="SI","CUFE o factura duplicada dentro del reporte; no se suma dos veces",IF(IFERROR($H2563,0)&lt;=0,"DIAN reporta valor susceptible 0",IF($L2563="NO",IFERROR(LOOKUP(2,1/((LISTS!$M$2:$M$13&lt;&gt;"")*ISNUMBER(SEARCH(LISTS!$M$2:$M$13,$I2563))),LISTS!$O$2:$O$13),"Medio de pago no elegible o no identificado por DIAN"),"Apta automaticamente por pago electronico y base positiva"))))</f>
        <v/>
      </c>
    </row>
    <row r="2564">
      <c r="A2564" s="9" t="n"/>
      <c r="B2564" s="9" t="n"/>
      <c r="C2564" s="12" t="n"/>
      <c r="D2564" s="11" t="n"/>
      <c r="E2564" s="11" t="n"/>
      <c r="F2564" s="11" t="n"/>
      <c r="G2564" s="11" t="n"/>
      <c r="H2564" s="11" t="n"/>
      <c r="I2564" s="9" t="n"/>
      <c r="J2564" s="9" t="n"/>
      <c r="K2564" s="9" t="n"/>
      <c r="L2564" s="9">
        <f>IF(COUNTA($A2564:$K2564)=0,"",IF(AND(IFERROR($H2564,0)&gt;0,LEN(TRIM($K2564&amp;""))&gt;0,IFERROR(LOOKUP(2,1/((LISTS!$M$2:$M$13&lt;&gt;"")*ISNUMBER(SEARCH(LISTS!$M$2:$M$13,$I2564))),LISTS!$N$2:$N$13),"NO")="SI"),"SI","NO"))</f>
        <v/>
      </c>
      <c r="M2564" s="9">
        <f>IF(COUNTA($A2564:$K2564)=0,"",IF($K2564&lt;&gt;"",IF(COUNTIF($K$19:$K2564,$K2564)&gt;1,"SI","NO"),IF(COUNTIFS($A$19:$A2564,$A2564,$C$19:$C2564,$C2564,$J$19:$J2564,$J2564,$D$19:$D2564,$D2564)&gt;1,"SI","NO")))</f>
        <v/>
      </c>
      <c r="N2564" s="11">
        <f>IF(COUNTA($A2564:$K2564)=0,"",IF(AND($L2564="SI",$M2564="NO"),IFERROR($H2564,0),0))</f>
        <v/>
      </c>
      <c r="O2564" s="9">
        <f>IF(COUNTA($A2564:$K2564)=0,"",IF($M2564="SI","CUFE o factura duplicada dentro del reporte; no se suma dos veces",IF(IFERROR($H2564,0)&lt;=0,"DIAN reporta valor susceptible 0",IF($L2564="NO",IFERROR(LOOKUP(2,1/((LISTS!$M$2:$M$13&lt;&gt;"")*ISNUMBER(SEARCH(LISTS!$M$2:$M$13,$I2564))),LISTS!$O$2:$O$13),"Medio de pago no elegible o no identificado por DIAN"),"Apta automaticamente por pago electronico y base positiva"))))</f>
        <v/>
      </c>
    </row>
    <row r="2565">
      <c r="A2565" s="9" t="n"/>
      <c r="B2565" s="9" t="n"/>
      <c r="C2565" s="12" t="n"/>
      <c r="D2565" s="11" t="n"/>
      <c r="E2565" s="11" t="n"/>
      <c r="F2565" s="11" t="n"/>
      <c r="G2565" s="11" t="n"/>
      <c r="H2565" s="11" t="n"/>
      <c r="I2565" s="9" t="n"/>
      <c r="J2565" s="9" t="n"/>
      <c r="K2565" s="9" t="n"/>
      <c r="L2565" s="9">
        <f>IF(COUNTA($A2565:$K2565)=0,"",IF(AND(IFERROR($H2565,0)&gt;0,LEN(TRIM($K2565&amp;""))&gt;0,IFERROR(LOOKUP(2,1/((LISTS!$M$2:$M$13&lt;&gt;"")*ISNUMBER(SEARCH(LISTS!$M$2:$M$13,$I2565))),LISTS!$N$2:$N$13),"NO")="SI"),"SI","NO"))</f>
        <v/>
      </c>
      <c r="M2565" s="9">
        <f>IF(COUNTA($A2565:$K2565)=0,"",IF($K2565&lt;&gt;"",IF(COUNTIF($K$19:$K2565,$K2565)&gt;1,"SI","NO"),IF(COUNTIFS($A$19:$A2565,$A2565,$C$19:$C2565,$C2565,$J$19:$J2565,$J2565,$D$19:$D2565,$D2565)&gt;1,"SI","NO")))</f>
        <v/>
      </c>
      <c r="N2565" s="11">
        <f>IF(COUNTA($A2565:$K2565)=0,"",IF(AND($L2565="SI",$M2565="NO"),IFERROR($H2565,0),0))</f>
        <v/>
      </c>
      <c r="O2565" s="9">
        <f>IF(COUNTA($A2565:$K2565)=0,"",IF($M2565="SI","CUFE o factura duplicada dentro del reporte; no se suma dos veces",IF(IFERROR($H2565,0)&lt;=0,"DIAN reporta valor susceptible 0",IF($L2565="NO",IFERROR(LOOKUP(2,1/((LISTS!$M$2:$M$13&lt;&gt;"")*ISNUMBER(SEARCH(LISTS!$M$2:$M$13,$I2565))),LISTS!$O$2:$O$13),"Medio de pago no elegible o no identificado por DIAN"),"Apta automaticamente por pago electronico y base positiva"))))</f>
        <v/>
      </c>
    </row>
    <row r="2566">
      <c r="A2566" s="9" t="n"/>
      <c r="B2566" s="9" t="n"/>
      <c r="C2566" s="12" t="n"/>
      <c r="D2566" s="11" t="n"/>
      <c r="E2566" s="11" t="n"/>
      <c r="F2566" s="11" t="n"/>
      <c r="G2566" s="11" t="n"/>
      <c r="H2566" s="11" t="n"/>
      <c r="I2566" s="9" t="n"/>
      <c r="J2566" s="9" t="n"/>
      <c r="K2566" s="9" t="n"/>
      <c r="L2566" s="9">
        <f>IF(COUNTA($A2566:$K2566)=0,"",IF(AND(IFERROR($H2566,0)&gt;0,LEN(TRIM($K2566&amp;""))&gt;0,IFERROR(LOOKUP(2,1/((LISTS!$M$2:$M$13&lt;&gt;"")*ISNUMBER(SEARCH(LISTS!$M$2:$M$13,$I2566))),LISTS!$N$2:$N$13),"NO")="SI"),"SI","NO"))</f>
        <v/>
      </c>
      <c r="M2566" s="9">
        <f>IF(COUNTA($A2566:$K2566)=0,"",IF($K2566&lt;&gt;"",IF(COUNTIF($K$19:$K2566,$K2566)&gt;1,"SI","NO"),IF(COUNTIFS($A$19:$A2566,$A2566,$C$19:$C2566,$C2566,$J$19:$J2566,$J2566,$D$19:$D2566,$D2566)&gt;1,"SI","NO")))</f>
        <v/>
      </c>
      <c r="N2566" s="11">
        <f>IF(COUNTA($A2566:$K2566)=0,"",IF(AND($L2566="SI",$M2566="NO"),IFERROR($H2566,0),0))</f>
        <v/>
      </c>
      <c r="O2566" s="9">
        <f>IF(COUNTA($A2566:$K2566)=0,"",IF($M2566="SI","CUFE o factura duplicada dentro del reporte; no se suma dos veces",IF(IFERROR($H2566,0)&lt;=0,"DIAN reporta valor susceptible 0",IF($L2566="NO",IFERROR(LOOKUP(2,1/((LISTS!$M$2:$M$13&lt;&gt;"")*ISNUMBER(SEARCH(LISTS!$M$2:$M$13,$I2566))),LISTS!$O$2:$O$13),"Medio de pago no elegible o no identificado por DIAN"),"Apta automaticamente por pago electronico y base positiva"))))</f>
        <v/>
      </c>
    </row>
    <row r="2567">
      <c r="A2567" s="9" t="n"/>
      <c r="B2567" s="9" t="n"/>
      <c r="C2567" s="12" t="n"/>
      <c r="D2567" s="11" t="n"/>
      <c r="E2567" s="11" t="n"/>
      <c r="F2567" s="11" t="n"/>
      <c r="G2567" s="11" t="n"/>
      <c r="H2567" s="11" t="n"/>
      <c r="I2567" s="9" t="n"/>
      <c r="J2567" s="9" t="n"/>
      <c r="K2567" s="9" t="n"/>
      <c r="L2567" s="9">
        <f>IF(COUNTA($A2567:$K2567)=0,"",IF(AND(IFERROR($H2567,0)&gt;0,LEN(TRIM($K2567&amp;""))&gt;0,IFERROR(LOOKUP(2,1/((LISTS!$M$2:$M$13&lt;&gt;"")*ISNUMBER(SEARCH(LISTS!$M$2:$M$13,$I2567))),LISTS!$N$2:$N$13),"NO")="SI"),"SI","NO"))</f>
        <v/>
      </c>
      <c r="M2567" s="9">
        <f>IF(COUNTA($A2567:$K2567)=0,"",IF($K2567&lt;&gt;"",IF(COUNTIF($K$19:$K2567,$K2567)&gt;1,"SI","NO"),IF(COUNTIFS($A$19:$A2567,$A2567,$C$19:$C2567,$C2567,$J$19:$J2567,$J2567,$D$19:$D2567,$D2567)&gt;1,"SI","NO")))</f>
        <v/>
      </c>
      <c r="N2567" s="11">
        <f>IF(COUNTA($A2567:$K2567)=0,"",IF(AND($L2567="SI",$M2567="NO"),IFERROR($H2567,0),0))</f>
        <v/>
      </c>
      <c r="O2567" s="9">
        <f>IF(COUNTA($A2567:$K2567)=0,"",IF($M2567="SI","CUFE o factura duplicada dentro del reporte; no se suma dos veces",IF(IFERROR($H2567,0)&lt;=0,"DIAN reporta valor susceptible 0",IF($L2567="NO",IFERROR(LOOKUP(2,1/((LISTS!$M$2:$M$13&lt;&gt;"")*ISNUMBER(SEARCH(LISTS!$M$2:$M$13,$I2567))),LISTS!$O$2:$O$13),"Medio de pago no elegible o no identificado por DIAN"),"Apta automaticamente por pago electronico y base positiva"))))</f>
        <v/>
      </c>
    </row>
    <row r="2568">
      <c r="A2568" s="9" t="n"/>
      <c r="B2568" s="9" t="n"/>
      <c r="C2568" s="12" t="n"/>
      <c r="D2568" s="11" t="n"/>
      <c r="E2568" s="11" t="n"/>
      <c r="F2568" s="11" t="n"/>
      <c r="G2568" s="11" t="n"/>
      <c r="H2568" s="11" t="n"/>
      <c r="I2568" s="9" t="n"/>
      <c r="J2568" s="9" t="n"/>
      <c r="K2568" s="9" t="n"/>
      <c r="L2568" s="9">
        <f>IF(COUNTA($A2568:$K2568)=0,"",IF(AND(IFERROR($H2568,0)&gt;0,LEN(TRIM($K2568&amp;""))&gt;0,IFERROR(LOOKUP(2,1/((LISTS!$M$2:$M$13&lt;&gt;"")*ISNUMBER(SEARCH(LISTS!$M$2:$M$13,$I2568))),LISTS!$N$2:$N$13),"NO")="SI"),"SI","NO"))</f>
        <v/>
      </c>
      <c r="M2568" s="9">
        <f>IF(COUNTA($A2568:$K2568)=0,"",IF($K2568&lt;&gt;"",IF(COUNTIF($K$19:$K2568,$K2568)&gt;1,"SI","NO"),IF(COUNTIFS($A$19:$A2568,$A2568,$C$19:$C2568,$C2568,$J$19:$J2568,$J2568,$D$19:$D2568,$D2568)&gt;1,"SI","NO")))</f>
        <v/>
      </c>
      <c r="N2568" s="11">
        <f>IF(COUNTA($A2568:$K2568)=0,"",IF(AND($L2568="SI",$M2568="NO"),IFERROR($H2568,0),0))</f>
        <v/>
      </c>
      <c r="O2568" s="9">
        <f>IF(COUNTA($A2568:$K2568)=0,"",IF($M2568="SI","CUFE o factura duplicada dentro del reporte; no se suma dos veces",IF(IFERROR($H2568,0)&lt;=0,"DIAN reporta valor susceptible 0",IF($L2568="NO",IFERROR(LOOKUP(2,1/((LISTS!$M$2:$M$13&lt;&gt;"")*ISNUMBER(SEARCH(LISTS!$M$2:$M$13,$I2568))),LISTS!$O$2:$O$13),"Medio de pago no elegible o no identificado por DIAN"),"Apta automaticamente por pago electronico y base positiva"))))</f>
        <v/>
      </c>
    </row>
    <row r="2569">
      <c r="A2569" s="9" t="n"/>
      <c r="B2569" s="9" t="n"/>
      <c r="C2569" s="12" t="n"/>
      <c r="D2569" s="11" t="n"/>
      <c r="E2569" s="11" t="n"/>
      <c r="F2569" s="11" t="n"/>
      <c r="G2569" s="11" t="n"/>
      <c r="H2569" s="11" t="n"/>
      <c r="I2569" s="9" t="n"/>
      <c r="J2569" s="9" t="n"/>
      <c r="K2569" s="9" t="n"/>
      <c r="L2569" s="9">
        <f>IF(COUNTA($A2569:$K2569)=0,"",IF(AND(IFERROR($H2569,0)&gt;0,LEN(TRIM($K2569&amp;""))&gt;0,IFERROR(LOOKUP(2,1/((LISTS!$M$2:$M$13&lt;&gt;"")*ISNUMBER(SEARCH(LISTS!$M$2:$M$13,$I2569))),LISTS!$N$2:$N$13),"NO")="SI"),"SI","NO"))</f>
        <v/>
      </c>
      <c r="M2569" s="9">
        <f>IF(COUNTA($A2569:$K2569)=0,"",IF($K2569&lt;&gt;"",IF(COUNTIF($K$19:$K2569,$K2569)&gt;1,"SI","NO"),IF(COUNTIFS($A$19:$A2569,$A2569,$C$19:$C2569,$C2569,$J$19:$J2569,$J2569,$D$19:$D2569,$D2569)&gt;1,"SI","NO")))</f>
        <v/>
      </c>
      <c r="N2569" s="11">
        <f>IF(COUNTA($A2569:$K2569)=0,"",IF(AND($L2569="SI",$M2569="NO"),IFERROR($H2569,0),0))</f>
        <v/>
      </c>
      <c r="O2569" s="9">
        <f>IF(COUNTA($A2569:$K2569)=0,"",IF($M2569="SI","CUFE o factura duplicada dentro del reporte; no se suma dos veces",IF(IFERROR($H2569,0)&lt;=0,"DIAN reporta valor susceptible 0",IF($L2569="NO",IFERROR(LOOKUP(2,1/((LISTS!$M$2:$M$13&lt;&gt;"")*ISNUMBER(SEARCH(LISTS!$M$2:$M$13,$I2569))),LISTS!$O$2:$O$13),"Medio de pago no elegible o no identificado por DIAN"),"Apta automaticamente por pago electronico y base positiva"))))</f>
        <v/>
      </c>
    </row>
    <row r="2570">
      <c r="A2570" s="9" t="n"/>
      <c r="B2570" s="9" t="n"/>
      <c r="C2570" s="12" t="n"/>
      <c r="D2570" s="11" t="n"/>
      <c r="E2570" s="11" t="n"/>
      <c r="F2570" s="11" t="n"/>
      <c r="G2570" s="11" t="n"/>
      <c r="H2570" s="11" t="n"/>
      <c r="I2570" s="9" t="n"/>
      <c r="J2570" s="9" t="n"/>
      <c r="K2570" s="9" t="n"/>
      <c r="L2570" s="9">
        <f>IF(COUNTA($A2570:$K2570)=0,"",IF(AND(IFERROR($H2570,0)&gt;0,LEN(TRIM($K2570&amp;""))&gt;0,IFERROR(LOOKUP(2,1/((LISTS!$M$2:$M$13&lt;&gt;"")*ISNUMBER(SEARCH(LISTS!$M$2:$M$13,$I2570))),LISTS!$N$2:$N$13),"NO")="SI"),"SI","NO"))</f>
        <v/>
      </c>
      <c r="M2570" s="9">
        <f>IF(COUNTA($A2570:$K2570)=0,"",IF($K2570&lt;&gt;"",IF(COUNTIF($K$19:$K2570,$K2570)&gt;1,"SI","NO"),IF(COUNTIFS($A$19:$A2570,$A2570,$C$19:$C2570,$C2570,$J$19:$J2570,$J2570,$D$19:$D2570,$D2570)&gt;1,"SI","NO")))</f>
        <v/>
      </c>
      <c r="N2570" s="11">
        <f>IF(COUNTA($A2570:$K2570)=0,"",IF(AND($L2570="SI",$M2570="NO"),IFERROR($H2570,0),0))</f>
        <v/>
      </c>
      <c r="O2570" s="9">
        <f>IF(COUNTA($A2570:$K2570)=0,"",IF($M2570="SI","CUFE o factura duplicada dentro del reporte; no se suma dos veces",IF(IFERROR($H2570,0)&lt;=0,"DIAN reporta valor susceptible 0",IF($L2570="NO",IFERROR(LOOKUP(2,1/((LISTS!$M$2:$M$13&lt;&gt;"")*ISNUMBER(SEARCH(LISTS!$M$2:$M$13,$I2570))),LISTS!$O$2:$O$13),"Medio de pago no elegible o no identificado por DIAN"),"Apta automaticamente por pago electronico y base positiva"))))</f>
        <v/>
      </c>
    </row>
    <row r="2571">
      <c r="A2571" s="9" t="n"/>
      <c r="B2571" s="9" t="n"/>
      <c r="C2571" s="12" t="n"/>
      <c r="D2571" s="11" t="n"/>
      <c r="E2571" s="11" t="n"/>
      <c r="F2571" s="11" t="n"/>
      <c r="G2571" s="11" t="n"/>
      <c r="H2571" s="11" t="n"/>
      <c r="I2571" s="9" t="n"/>
      <c r="J2571" s="9" t="n"/>
      <c r="K2571" s="9" t="n"/>
      <c r="L2571" s="9">
        <f>IF(COUNTA($A2571:$K2571)=0,"",IF(AND(IFERROR($H2571,0)&gt;0,LEN(TRIM($K2571&amp;""))&gt;0,IFERROR(LOOKUP(2,1/((LISTS!$M$2:$M$13&lt;&gt;"")*ISNUMBER(SEARCH(LISTS!$M$2:$M$13,$I2571))),LISTS!$N$2:$N$13),"NO")="SI"),"SI","NO"))</f>
        <v/>
      </c>
      <c r="M2571" s="9">
        <f>IF(COUNTA($A2571:$K2571)=0,"",IF($K2571&lt;&gt;"",IF(COUNTIF($K$19:$K2571,$K2571)&gt;1,"SI","NO"),IF(COUNTIFS($A$19:$A2571,$A2571,$C$19:$C2571,$C2571,$J$19:$J2571,$J2571,$D$19:$D2571,$D2571)&gt;1,"SI","NO")))</f>
        <v/>
      </c>
      <c r="N2571" s="11">
        <f>IF(COUNTA($A2571:$K2571)=0,"",IF(AND($L2571="SI",$M2571="NO"),IFERROR($H2571,0),0))</f>
        <v/>
      </c>
      <c r="O2571" s="9">
        <f>IF(COUNTA($A2571:$K2571)=0,"",IF($M2571="SI","CUFE o factura duplicada dentro del reporte; no se suma dos veces",IF(IFERROR($H2571,0)&lt;=0,"DIAN reporta valor susceptible 0",IF($L2571="NO",IFERROR(LOOKUP(2,1/((LISTS!$M$2:$M$13&lt;&gt;"")*ISNUMBER(SEARCH(LISTS!$M$2:$M$13,$I2571))),LISTS!$O$2:$O$13),"Medio de pago no elegible o no identificado por DIAN"),"Apta automaticamente por pago electronico y base positiva"))))</f>
        <v/>
      </c>
    </row>
    <row r="2572">
      <c r="A2572" s="9" t="n"/>
      <c r="B2572" s="9" t="n"/>
      <c r="C2572" s="12" t="n"/>
      <c r="D2572" s="11" t="n"/>
      <c r="E2572" s="11" t="n"/>
      <c r="F2572" s="11" t="n"/>
      <c r="G2572" s="11" t="n"/>
      <c r="H2572" s="11" t="n"/>
      <c r="I2572" s="9" t="n"/>
      <c r="J2572" s="9" t="n"/>
      <c r="K2572" s="9" t="n"/>
      <c r="L2572" s="9">
        <f>IF(COUNTA($A2572:$K2572)=0,"",IF(AND(IFERROR($H2572,0)&gt;0,LEN(TRIM($K2572&amp;""))&gt;0,IFERROR(LOOKUP(2,1/((LISTS!$M$2:$M$13&lt;&gt;"")*ISNUMBER(SEARCH(LISTS!$M$2:$M$13,$I2572))),LISTS!$N$2:$N$13),"NO")="SI"),"SI","NO"))</f>
        <v/>
      </c>
      <c r="M2572" s="9">
        <f>IF(COUNTA($A2572:$K2572)=0,"",IF($K2572&lt;&gt;"",IF(COUNTIF($K$19:$K2572,$K2572)&gt;1,"SI","NO"),IF(COUNTIFS($A$19:$A2572,$A2572,$C$19:$C2572,$C2572,$J$19:$J2572,$J2572,$D$19:$D2572,$D2572)&gt;1,"SI","NO")))</f>
        <v/>
      </c>
      <c r="N2572" s="11">
        <f>IF(COUNTA($A2572:$K2572)=0,"",IF(AND($L2572="SI",$M2572="NO"),IFERROR($H2572,0),0))</f>
        <v/>
      </c>
      <c r="O2572" s="9">
        <f>IF(COUNTA($A2572:$K2572)=0,"",IF($M2572="SI","CUFE o factura duplicada dentro del reporte; no se suma dos veces",IF(IFERROR($H2572,0)&lt;=0,"DIAN reporta valor susceptible 0",IF($L2572="NO",IFERROR(LOOKUP(2,1/((LISTS!$M$2:$M$13&lt;&gt;"")*ISNUMBER(SEARCH(LISTS!$M$2:$M$13,$I2572))),LISTS!$O$2:$O$13),"Medio de pago no elegible o no identificado por DIAN"),"Apta automaticamente por pago electronico y base positiva"))))</f>
        <v/>
      </c>
    </row>
    <row r="2573">
      <c r="A2573" s="9" t="n"/>
      <c r="B2573" s="9" t="n"/>
      <c r="C2573" s="12" t="n"/>
      <c r="D2573" s="11" t="n"/>
      <c r="E2573" s="11" t="n"/>
      <c r="F2573" s="11" t="n"/>
      <c r="G2573" s="11" t="n"/>
      <c r="H2573" s="11" t="n"/>
      <c r="I2573" s="9" t="n"/>
      <c r="J2573" s="9" t="n"/>
      <c r="K2573" s="9" t="n"/>
      <c r="L2573" s="9">
        <f>IF(COUNTA($A2573:$K2573)=0,"",IF(AND(IFERROR($H2573,0)&gt;0,LEN(TRIM($K2573&amp;""))&gt;0,IFERROR(LOOKUP(2,1/((LISTS!$M$2:$M$13&lt;&gt;"")*ISNUMBER(SEARCH(LISTS!$M$2:$M$13,$I2573))),LISTS!$N$2:$N$13),"NO")="SI"),"SI","NO"))</f>
        <v/>
      </c>
      <c r="M2573" s="9">
        <f>IF(COUNTA($A2573:$K2573)=0,"",IF($K2573&lt;&gt;"",IF(COUNTIF($K$19:$K2573,$K2573)&gt;1,"SI","NO"),IF(COUNTIFS($A$19:$A2573,$A2573,$C$19:$C2573,$C2573,$J$19:$J2573,$J2573,$D$19:$D2573,$D2573)&gt;1,"SI","NO")))</f>
        <v/>
      </c>
      <c r="N2573" s="11">
        <f>IF(COUNTA($A2573:$K2573)=0,"",IF(AND($L2573="SI",$M2573="NO"),IFERROR($H2573,0),0))</f>
        <v/>
      </c>
      <c r="O2573" s="9">
        <f>IF(COUNTA($A2573:$K2573)=0,"",IF($M2573="SI","CUFE o factura duplicada dentro del reporte; no se suma dos veces",IF(IFERROR($H2573,0)&lt;=0,"DIAN reporta valor susceptible 0",IF($L2573="NO",IFERROR(LOOKUP(2,1/((LISTS!$M$2:$M$13&lt;&gt;"")*ISNUMBER(SEARCH(LISTS!$M$2:$M$13,$I2573))),LISTS!$O$2:$O$13),"Medio de pago no elegible o no identificado por DIAN"),"Apta automaticamente por pago electronico y base positiva"))))</f>
        <v/>
      </c>
    </row>
    <row r="2574">
      <c r="A2574" s="9" t="n"/>
      <c r="B2574" s="9" t="n"/>
      <c r="C2574" s="12" t="n"/>
      <c r="D2574" s="11" t="n"/>
      <c r="E2574" s="11" t="n"/>
      <c r="F2574" s="11" t="n"/>
      <c r="G2574" s="11" t="n"/>
      <c r="H2574" s="11" t="n"/>
      <c r="I2574" s="9" t="n"/>
      <c r="J2574" s="9" t="n"/>
      <c r="K2574" s="9" t="n"/>
      <c r="L2574" s="9">
        <f>IF(COUNTA($A2574:$K2574)=0,"",IF(AND(IFERROR($H2574,0)&gt;0,LEN(TRIM($K2574&amp;""))&gt;0,IFERROR(LOOKUP(2,1/((LISTS!$M$2:$M$13&lt;&gt;"")*ISNUMBER(SEARCH(LISTS!$M$2:$M$13,$I2574))),LISTS!$N$2:$N$13),"NO")="SI"),"SI","NO"))</f>
        <v/>
      </c>
      <c r="M2574" s="9">
        <f>IF(COUNTA($A2574:$K2574)=0,"",IF($K2574&lt;&gt;"",IF(COUNTIF($K$19:$K2574,$K2574)&gt;1,"SI","NO"),IF(COUNTIFS($A$19:$A2574,$A2574,$C$19:$C2574,$C2574,$J$19:$J2574,$J2574,$D$19:$D2574,$D2574)&gt;1,"SI","NO")))</f>
        <v/>
      </c>
      <c r="N2574" s="11">
        <f>IF(COUNTA($A2574:$K2574)=0,"",IF(AND($L2574="SI",$M2574="NO"),IFERROR($H2574,0),0))</f>
        <v/>
      </c>
      <c r="O2574" s="9">
        <f>IF(COUNTA($A2574:$K2574)=0,"",IF($M2574="SI","CUFE o factura duplicada dentro del reporte; no se suma dos veces",IF(IFERROR($H2574,0)&lt;=0,"DIAN reporta valor susceptible 0",IF($L2574="NO",IFERROR(LOOKUP(2,1/((LISTS!$M$2:$M$13&lt;&gt;"")*ISNUMBER(SEARCH(LISTS!$M$2:$M$13,$I2574))),LISTS!$O$2:$O$13),"Medio de pago no elegible o no identificado por DIAN"),"Apta automaticamente por pago electronico y base positiva"))))</f>
        <v/>
      </c>
    </row>
    <row r="2575">
      <c r="A2575" s="9" t="n"/>
      <c r="B2575" s="9" t="n"/>
      <c r="C2575" s="12" t="n"/>
      <c r="D2575" s="11" t="n"/>
      <c r="E2575" s="11" t="n"/>
      <c r="F2575" s="11" t="n"/>
      <c r="G2575" s="11" t="n"/>
      <c r="H2575" s="11" t="n"/>
      <c r="I2575" s="9" t="n"/>
      <c r="J2575" s="9" t="n"/>
      <c r="K2575" s="9" t="n"/>
      <c r="L2575" s="9">
        <f>IF(COUNTA($A2575:$K2575)=0,"",IF(AND(IFERROR($H2575,0)&gt;0,LEN(TRIM($K2575&amp;""))&gt;0,IFERROR(LOOKUP(2,1/((LISTS!$M$2:$M$13&lt;&gt;"")*ISNUMBER(SEARCH(LISTS!$M$2:$M$13,$I2575))),LISTS!$N$2:$N$13),"NO")="SI"),"SI","NO"))</f>
        <v/>
      </c>
      <c r="M2575" s="9">
        <f>IF(COUNTA($A2575:$K2575)=0,"",IF($K2575&lt;&gt;"",IF(COUNTIF($K$19:$K2575,$K2575)&gt;1,"SI","NO"),IF(COUNTIFS($A$19:$A2575,$A2575,$C$19:$C2575,$C2575,$J$19:$J2575,$J2575,$D$19:$D2575,$D2575)&gt;1,"SI","NO")))</f>
        <v/>
      </c>
      <c r="N2575" s="11">
        <f>IF(COUNTA($A2575:$K2575)=0,"",IF(AND($L2575="SI",$M2575="NO"),IFERROR($H2575,0),0))</f>
        <v/>
      </c>
      <c r="O2575" s="9">
        <f>IF(COUNTA($A2575:$K2575)=0,"",IF($M2575="SI","CUFE o factura duplicada dentro del reporte; no se suma dos veces",IF(IFERROR($H2575,0)&lt;=0,"DIAN reporta valor susceptible 0",IF($L2575="NO",IFERROR(LOOKUP(2,1/((LISTS!$M$2:$M$13&lt;&gt;"")*ISNUMBER(SEARCH(LISTS!$M$2:$M$13,$I2575))),LISTS!$O$2:$O$13),"Medio de pago no elegible o no identificado por DIAN"),"Apta automaticamente por pago electronico y base positiva"))))</f>
        <v/>
      </c>
    </row>
    <row r="2576">
      <c r="A2576" s="9" t="n"/>
      <c r="B2576" s="9" t="n"/>
      <c r="C2576" s="12" t="n"/>
      <c r="D2576" s="11" t="n"/>
      <c r="E2576" s="11" t="n"/>
      <c r="F2576" s="11" t="n"/>
      <c r="G2576" s="11" t="n"/>
      <c r="H2576" s="11" t="n"/>
      <c r="I2576" s="9" t="n"/>
      <c r="J2576" s="9" t="n"/>
      <c r="K2576" s="9" t="n"/>
      <c r="L2576" s="9">
        <f>IF(COUNTA($A2576:$K2576)=0,"",IF(AND(IFERROR($H2576,0)&gt;0,LEN(TRIM($K2576&amp;""))&gt;0,IFERROR(LOOKUP(2,1/((LISTS!$M$2:$M$13&lt;&gt;"")*ISNUMBER(SEARCH(LISTS!$M$2:$M$13,$I2576))),LISTS!$N$2:$N$13),"NO")="SI"),"SI","NO"))</f>
        <v/>
      </c>
      <c r="M2576" s="9">
        <f>IF(COUNTA($A2576:$K2576)=0,"",IF($K2576&lt;&gt;"",IF(COUNTIF($K$19:$K2576,$K2576)&gt;1,"SI","NO"),IF(COUNTIFS($A$19:$A2576,$A2576,$C$19:$C2576,$C2576,$J$19:$J2576,$J2576,$D$19:$D2576,$D2576)&gt;1,"SI","NO")))</f>
        <v/>
      </c>
      <c r="N2576" s="11">
        <f>IF(COUNTA($A2576:$K2576)=0,"",IF(AND($L2576="SI",$M2576="NO"),IFERROR($H2576,0),0))</f>
        <v/>
      </c>
      <c r="O2576" s="9">
        <f>IF(COUNTA($A2576:$K2576)=0,"",IF($M2576="SI","CUFE o factura duplicada dentro del reporte; no se suma dos veces",IF(IFERROR($H2576,0)&lt;=0,"DIAN reporta valor susceptible 0",IF($L2576="NO",IFERROR(LOOKUP(2,1/((LISTS!$M$2:$M$13&lt;&gt;"")*ISNUMBER(SEARCH(LISTS!$M$2:$M$13,$I2576))),LISTS!$O$2:$O$13),"Medio de pago no elegible o no identificado por DIAN"),"Apta automaticamente por pago electronico y base positiva"))))</f>
        <v/>
      </c>
    </row>
    <row r="2577">
      <c r="A2577" s="9" t="n"/>
      <c r="B2577" s="9" t="n"/>
      <c r="C2577" s="12" t="n"/>
      <c r="D2577" s="11" t="n"/>
      <c r="E2577" s="11" t="n"/>
      <c r="F2577" s="11" t="n"/>
      <c r="G2577" s="11" t="n"/>
      <c r="H2577" s="11" t="n"/>
      <c r="I2577" s="9" t="n"/>
      <c r="J2577" s="9" t="n"/>
      <c r="K2577" s="9" t="n"/>
      <c r="L2577" s="9">
        <f>IF(COUNTA($A2577:$K2577)=0,"",IF(AND(IFERROR($H2577,0)&gt;0,LEN(TRIM($K2577&amp;""))&gt;0,IFERROR(LOOKUP(2,1/((LISTS!$M$2:$M$13&lt;&gt;"")*ISNUMBER(SEARCH(LISTS!$M$2:$M$13,$I2577))),LISTS!$N$2:$N$13),"NO")="SI"),"SI","NO"))</f>
        <v/>
      </c>
      <c r="M2577" s="9">
        <f>IF(COUNTA($A2577:$K2577)=0,"",IF($K2577&lt;&gt;"",IF(COUNTIF($K$19:$K2577,$K2577)&gt;1,"SI","NO"),IF(COUNTIFS($A$19:$A2577,$A2577,$C$19:$C2577,$C2577,$J$19:$J2577,$J2577,$D$19:$D2577,$D2577)&gt;1,"SI","NO")))</f>
        <v/>
      </c>
      <c r="N2577" s="11">
        <f>IF(COUNTA($A2577:$K2577)=0,"",IF(AND($L2577="SI",$M2577="NO"),IFERROR($H2577,0),0))</f>
        <v/>
      </c>
      <c r="O2577" s="9">
        <f>IF(COUNTA($A2577:$K2577)=0,"",IF($M2577="SI","CUFE o factura duplicada dentro del reporte; no se suma dos veces",IF(IFERROR($H2577,0)&lt;=0,"DIAN reporta valor susceptible 0",IF($L2577="NO",IFERROR(LOOKUP(2,1/((LISTS!$M$2:$M$13&lt;&gt;"")*ISNUMBER(SEARCH(LISTS!$M$2:$M$13,$I2577))),LISTS!$O$2:$O$13),"Medio de pago no elegible o no identificado por DIAN"),"Apta automaticamente por pago electronico y base positiva"))))</f>
        <v/>
      </c>
    </row>
    <row r="2578">
      <c r="A2578" s="9" t="n"/>
      <c r="B2578" s="9" t="n"/>
      <c r="C2578" s="12" t="n"/>
      <c r="D2578" s="11" t="n"/>
      <c r="E2578" s="11" t="n"/>
      <c r="F2578" s="11" t="n"/>
      <c r="G2578" s="11" t="n"/>
      <c r="H2578" s="11" t="n"/>
      <c r="I2578" s="9" t="n"/>
      <c r="J2578" s="9" t="n"/>
      <c r="K2578" s="9" t="n"/>
      <c r="L2578" s="9">
        <f>IF(COUNTA($A2578:$K2578)=0,"",IF(AND(IFERROR($H2578,0)&gt;0,LEN(TRIM($K2578&amp;""))&gt;0,IFERROR(LOOKUP(2,1/((LISTS!$M$2:$M$13&lt;&gt;"")*ISNUMBER(SEARCH(LISTS!$M$2:$M$13,$I2578))),LISTS!$N$2:$N$13),"NO")="SI"),"SI","NO"))</f>
        <v/>
      </c>
      <c r="M2578" s="9">
        <f>IF(COUNTA($A2578:$K2578)=0,"",IF($K2578&lt;&gt;"",IF(COUNTIF($K$19:$K2578,$K2578)&gt;1,"SI","NO"),IF(COUNTIFS($A$19:$A2578,$A2578,$C$19:$C2578,$C2578,$J$19:$J2578,$J2578,$D$19:$D2578,$D2578)&gt;1,"SI","NO")))</f>
        <v/>
      </c>
      <c r="N2578" s="11">
        <f>IF(COUNTA($A2578:$K2578)=0,"",IF(AND($L2578="SI",$M2578="NO"),IFERROR($H2578,0),0))</f>
        <v/>
      </c>
      <c r="O2578" s="9">
        <f>IF(COUNTA($A2578:$K2578)=0,"",IF($M2578="SI","CUFE o factura duplicada dentro del reporte; no se suma dos veces",IF(IFERROR($H2578,0)&lt;=0,"DIAN reporta valor susceptible 0",IF($L2578="NO",IFERROR(LOOKUP(2,1/((LISTS!$M$2:$M$13&lt;&gt;"")*ISNUMBER(SEARCH(LISTS!$M$2:$M$13,$I2578))),LISTS!$O$2:$O$13),"Medio de pago no elegible o no identificado por DIAN"),"Apta automaticamente por pago electronico y base positiva"))))</f>
        <v/>
      </c>
    </row>
    <row r="2579">
      <c r="A2579" s="9" t="n"/>
      <c r="B2579" s="9" t="n"/>
      <c r="C2579" s="12" t="n"/>
      <c r="D2579" s="11" t="n"/>
      <c r="E2579" s="11" t="n"/>
      <c r="F2579" s="11" t="n"/>
      <c r="G2579" s="11" t="n"/>
      <c r="H2579" s="11" t="n"/>
      <c r="I2579" s="9" t="n"/>
      <c r="J2579" s="9" t="n"/>
      <c r="K2579" s="9" t="n"/>
      <c r="L2579" s="9">
        <f>IF(COUNTA($A2579:$K2579)=0,"",IF(AND(IFERROR($H2579,0)&gt;0,LEN(TRIM($K2579&amp;""))&gt;0,IFERROR(LOOKUP(2,1/((LISTS!$M$2:$M$13&lt;&gt;"")*ISNUMBER(SEARCH(LISTS!$M$2:$M$13,$I2579))),LISTS!$N$2:$N$13),"NO")="SI"),"SI","NO"))</f>
        <v/>
      </c>
      <c r="M2579" s="9">
        <f>IF(COUNTA($A2579:$K2579)=0,"",IF($K2579&lt;&gt;"",IF(COUNTIF($K$19:$K2579,$K2579)&gt;1,"SI","NO"),IF(COUNTIFS($A$19:$A2579,$A2579,$C$19:$C2579,$C2579,$J$19:$J2579,$J2579,$D$19:$D2579,$D2579)&gt;1,"SI","NO")))</f>
        <v/>
      </c>
      <c r="N2579" s="11">
        <f>IF(COUNTA($A2579:$K2579)=0,"",IF(AND($L2579="SI",$M2579="NO"),IFERROR($H2579,0),0))</f>
        <v/>
      </c>
      <c r="O2579" s="9">
        <f>IF(COUNTA($A2579:$K2579)=0,"",IF($M2579="SI","CUFE o factura duplicada dentro del reporte; no se suma dos veces",IF(IFERROR($H2579,0)&lt;=0,"DIAN reporta valor susceptible 0",IF($L2579="NO",IFERROR(LOOKUP(2,1/((LISTS!$M$2:$M$13&lt;&gt;"")*ISNUMBER(SEARCH(LISTS!$M$2:$M$13,$I2579))),LISTS!$O$2:$O$13),"Medio de pago no elegible o no identificado por DIAN"),"Apta automaticamente por pago electronico y base positiva"))))</f>
        <v/>
      </c>
    </row>
    <row r="2580">
      <c r="A2580" s="9" t="n"/>
      <c r="B2580" s="9" t="n"/>
      <c r="C2580" s="12" t="n"/>
      <c r="D2580" s="11" t="n"/>
      <c r="E2580" s="11" t="n"/>
      <c r="F2580" s="11" t="n"/>
      <c r="G2580" s="11" t="n"/>
      <c r="H2580" s="11" t="n"/>
      <c r="I2580" s="9" t="n"/>
      <c r="J2580" s="9" t="n"/>
      <c r="K2580" s="9" t="n"/>
      <c r="L2580" s="9">
        <f>IF(COUNTA($A2580:$K2580)=0,"",IF(AND(IFERROR($H2580,0)&gt;0,LEN(TRIM($K2580&amp;""))&gt;0,IFERROR(LOOKUP(2,1/((LISTS!$M$2:$M$13&lt;&gt;"")*ISNUMBER(SEARCH(LISTS!$M$2:$M$13,$I2580))),LISTS!$N$2:$N$13),"NO")="SI"),"SI","NO"))</f>
        <v/>
      </c>
      <c r="M2580" s="9">
        <f>IF(COUNTA($A2580:$K2580)=0,"",IF($K2580&lt;&gt;"",IF(COUNTIF($K$19:$K2580,$K2580)&gt;1,"SI","NO"),IF(COUNTIFS($A$19:$A2580,$A2580,$C$19:$C2580,$C2580,$J$19:$J2580,$J2580,$D$19:$D2580,$D2580)&gt;1,"SI","NO")))</f>
        <v/>
      </c>
      <c r="N2580" s="11">
        <f>IF(COUNTA($A2580:$K2580)=0,"",IF(AND($L2580="SI",$M2580="NO"),IFERROR($H2580,0),0))</f>
        <v/>
      </c>
      <c r="O2580" s="9">
        <f>IF(COUNTA($A2580:$K2580)=0,"",IF($M2580="SI","CUFE o factura duplicada dentro del reporte; no se suma dos veces",IF(IFERROR($H2580,0)&lt;=0,"DIAN reporta valor susceptible 0",IF($L2580="NO",IFERROR(LOOKUP(2,1/((LISTS!$M$2:$M$13&lt;&gt;"")*ISNUMBER(SEARCH(LISTS!$M$2:$M$13,$I2580))),LISTS!$O$2:$O$13),"Medio de pago no elegible o no identificado por DIAN"),"Apta automaticamente por pago electronico y base positiva"))))</f>
        <v/>
      </c>
    </row>
    <row r="2581">
      <c r="A2581" s="9" t="n"/>
      <c r="B2581" s="9" t="n"/>
      <c r="C2581" s="12" t="n"/>
      <c r="D2581" s="11" t="n"/>
      <c r="E2581" s="11" t="n"/>
      <c r="F2581" s="11" t="n"/>
      <c r="G2581" s="11" t="n"/>
      <c r="H2581" s="11" t="n"/>
      <c r="I2581" s="9" t="n"/>
      <c r="J2581" s="9" t="n"/>
      <c r="K2581" s="9" t="n"/>
      <c r="L2581" s="9">
        <f>IF(COUNTA($A2581:$K2581)=0,"",IF(AND(IFERROR($H2581,0)&gt;0,LEN(TRIM($K2581&amp;""))&gt;0,IFERROR(LOOKUP(2,1/((LISTS!$M$2:$M$13&lt;&gt;"")*ISNUMBER(SEARCH(LISTS!$M$2:$M$13,$I2581))),LISTS!$N$2:$N$13),"NO")="SI"),"SI","NO"))</f>
        <v/>
      </c>
      <c r="M2581" s="9">
        <f>IF(COUNTA($A2581:$K2581)=0,"",IF($K2581&lt;&gt;"",IF(COUNTIF($K$19:$K2581,$K2581)&gt;1,"SI","NO"),IF(COUNTIFS($A$19:$A2581,$A2581,$C$19:$C2581,$C2581,$J$19:$J2581,$J2581,$D$19:$D2581,$D2581)&gt;1,"SI","NO")))</f>
        <v/>
      </c>
      <c r="N2581" s="11">
        <f>IF(COUNTA($A2581:$K2581)=0,"",IF(AND($L2581="SI",$M2581="NO"),IFERROR($H2581,0),0))</f>
        <v/>
      </c>
      <c r="O2581" s="9">
        <f>IF(COUNTA($A2581:$K2581)=0,"",IF($M2581="SI","CUFE o factura duplicada dentro del reporte; no se suma dos veces",IF(IFERROR($H2581,0)&lt;=0,"DIAN reporta valor susceptible 0",IF($L2581="NO",IFERROR(LOOKUP(2,1/((LISTS!$M$2:$M$13&lt;&gt;"")*ISNUMBER(SEARCH(LISTS!$M$2:$M$13,$I2581))),LISTS!$O$2:$O$13),"Medio de pago no elegible o no identificado por DIAN"),"Apta automaticamente por pago electronico y base positiva"))))</f>
        <v/>
      </c>
    </row>
    <row r="2582">
      <c r="A2582" s="9" t="n"/>
      <c r="B2582" s="9" t="n"/>
      <c r="C2582" s="12" t="n"/>
      <c r="D2582" s="11" t="n"/>
      <c r="E2582" s="11" t="n"/>
      <c r="F2582" s="11" t="n"/>
      <c r="G2582" s="11" t="n"/>
      <c r="H2582" s="11" t="n"/>
      <c r="I2582" s="9" t="n"/>
      <c r="J2582" s="9" t="n"/>
      <c r="K2582" s="9" t="n"/>
      <c r="L2582" s="9">
        <f>IF(COUNTA($A2582:$K2582)=0,"",IF(AND(IFERROR($H2582,0)&gt;0,LEN(TRIM($K2582&amp;""))&gt;0,IFERROR(LOOKUP(2,1/((LISTS!$M$2:$M$13&lt;&gt;"")*ISNUMBER(SEARCH(LISTS!$M$2:$M$13,$I2582))),LISTS!$N$2:$N$13),"NO")="SI"),"SI","NO"))</f>
        <v/>
      </c>
      <c r="M2582" s="9">
        <f>IF(COUNTA($A2582:$K2582)=0,"",IF($K2582&lt;&gt;"",IF(COUNTIF($K$19:$K2582,$K2582)&gt;1,"SI","NO"),IF(COUNTIFS($A$19:$A2582,$A2582,$C$19:$C2582,$C2582,$J$19:$J2582,$J2582,$D$19:$D2582,$D2582)&gt;1,"SI","NO")))</f>
        <v/>
      </c>
      <c r="N2582" s="11">
        <f>IF(COUNTA($A2582:$K2582)=0,"",IF(AND($L2582="SI",$M2582="NO"),IFERROR($H2582,0),0))</f>
        <v/>
      </c>
      <c r="O2582" s="9">
        <f>IF(COUNTA($A2582:$K2582)=0,"",IF($M2582="SI","CUFE o factura duplicada dentro del reporte; no se suma dos veces",IF(IFERROR($H2582,0)&lt;=0,"DIAN reporta valor susceptible 0",IF($L2582="NO",IFERROR(LOOKUP(2,1/((LISTS!$M$2:$M$13&lt;&gt;"")*ISNUMBER(SEARCH(LISTS!$M$2:$M$13,$I2582))),LISTS!$O$2:$O$13),"Medio de pago no elegible o no identificado por DIAN"),"Apta automaticamente por pago electronico y base positiva"))))</f>
        <v/>
      </c>
    </row>
    <row r="2583">
      <c r="A2583" s="9" t="n"/>
      <c r="B2583" s="9" t="n"/>
      <c r="C2583" s="12" t="n"/>
      <c r="D2583" s="11" t="n"/>
      <c r="E2583" s="11" t="n"/>
      <c r="F2583" s="11" t="n"/>
      <c r="G2583" s="11" t="n"/>
      <c r="H2583" s="11" t="n"/>
      <c r="I2583" s="9" t="n"/>
      <c r="J2583" s="9" t="n"/>
      <c r="K2583" s="9" t="n"/>
      <c r="L2583" s="9">
        <f>IF(COUNTA($A2583:$K2583)=0,"",IF(AND(IFERROR($H2583,0)&gt;0,LEN(TRIM($K2583&amp;""))&gt;0,IFERROR(LOOKUP(2,1/((LISTS!$M$2:$M$13&lt;&gt;"")*ISNUMBER(SEARCH(LISTS!$M$2:$M$13,$I2583))),LISTS!$N$2:$N$13),"NO")="SI"),"SI","NO"))</f>
        <v/>
      </c>
      <c r="M2583" s="9">
        <f>IF(COUNTA($A2583:$K2583)=0,"",IF($K2583&lt;&gt;"",IF(COUNTIF($K$19:$K2583,$K2583)&gt;1,"SI","NO"),IF(COUNTIFS($A$19:$A2583,$A2583,$C$19:$C2583,$C2583,$J$19:$J2583,$J2583,$D$19:$D2583,$D2583)&gt;1,"SI","NO")))</f>
        <v/>
      </c>
      <c r="N2583" s="11">
        <f>IF(COUNTA($A2583:$K2583)=0,"",IF(AND($L2583="SI",$M2583="NO"),IFERROR($H2583,0),0))</f>
        <v/>
      </c>
      <c r="O2583" s="9">
        <f>IF(COUNTA($A2583:$K2583)=0,"",IF($M2583="SI","CUFE o factura duplicada dentro del reporte; no se suma dos veces",IF(IFERROR($H2583,0)&lt;=0,"DIAN reporta valor susceptible 0",IF($L2583="NO",IFERROR(LOOKUP(2,1/((LISTS!$M$2:$M$13&lt;&gt;"")*ISNUMBER(SEARCH(LISTS!$M$2:$M$13,$I2583))),LISTS!$O$2:$O$13),"Medio de pago no elegible o no identificado por DIAN"),"Apta automaticamente por pago electronico y base positiva"))))</f>
        <v/>
      </c>
    </row>
    <row r="2584">
      <c r="A2584" s="9" t="n"/>
      <c r="B2584" s="9" t="n"/>
      <c r="C2584" s="12" t="n"/>
      <c r="D2584" s="11" t="n"/>
      <c r="E2584" s="11" t="n"/>
      <c r="F2584" s="11" t="n"/>
      <c r="G2584" s="11" t="n"/>
      <c r="H2584" s="11" t="n"/>
      <c r="I2584" s="9" t="n"/>
      <c r="J2584" s="9" t="n"/>
      <c r="K2584" s="9" t="n"/>
      <c r="L2584" s="9">
        <f>IF(COUNTA($A2584:$K2584)=0,"",IF(AND(IFERROR($H2584,0)&gt;0,LEN(TRIM($K2584&amp;""))&gt;0,IFERROR(LOOKUP(2,1/((LISTS!$M$2:$M$13&lt;&gt;"")*ISNUMBER(SEARCH(LISTS!$M$2:$M$13,$I2584))),LISTS!$N$2:$N$13),"NO")="SI"),"SI","NO"))</f>
        <v/>
      </c>
      <c r="M2584" s="9">
        <f>IF(COUNTA($A2584:$K2584)=0,"",IF($K2584&lt;&gt;"",IF(COUNTIF($K$19:$K2584,$K2584)&gt;1,"SI","NO"),IF(COUNTIFS($A$19:$A2584,$A2584,$C$19:$C2584,$C2584,$J$19:$J2584,$J2584,$D$19:$D2584,$D2584)&gt;1,"SI","NO")))</f>
        <v/>
      </c>
      <c r="N2584" s="11">
        <f>IF(COUNTA($A2584:$K2584)=0,"",IF(AND($L2584="SI",$M2584="NO"),IFERROR($H2584,0),0))</f>
        <v/>
      </c>
      <c r="O2584" s="9">
        <f>IF(COUNTA($A2584:$K2584)=0,"",IF($M2584="SI","CUFE o factura duplicada dentro del reporte; no se suma dos veces",IF(IFERROR($H2584,0)&lt;=0,"DIAN reporta valor susceptible 0",IF($L2584="NO",IFERROR(LOOKUP(2,1/((LISTS!$M$2:$M$13&lt;&gt;"")*ISNUMBER(SEARCH(LISTS!$M$2:$M$13,$I2584))),LISTS!$O$2:$O$13),"Medio de pago no elegible o no identificado por DIAN"),"Apta automaticamente por pago electronico y base positiva"))))</f>
        <v/>
      </c>
    </row>
    <row r="2585">
      <c r="A2585" s="9" t="n"/>
      <c r="B2585" s="9" t="n"/>
      <c r="C2585" s="12" t="n"/>
      <c r="D2585" s="11" t="n"/>
      <c r="E2585" s="11" t="n"/>
      <c r="F2585" s="11" t="n"/>
      <c r="G2585" s="11" t="n"/>
      <c r="H2585" s="11" t="n"/>
      <c r="I2585" s="9" t="n"/>
      <c r="J2585" s="9" t="n"/>
      <c r="K2585" s="9" t="n"/>
      <c r="L2585" s="9">
        <f>IF(COUNTA($A2585:$K2585)=0,"",IF(AND(IFERROR($H2585,0)&gt;0,LEN(TRIM($K2585&amp;""))&gt;0,IFERROR(LOOKUP(2,1/((LISTS!$M$2:$M$13&lt;&gt;"")*ISNUMBER(SEARCH(LISTS!$M$2:$M$13,$I2585))),LISTS!$N$2:$N$13),"NO")="SI"),"SI","NO"))</f>
        <v/>
      </c>
      <c r="M2585" s="9">
        <f>IF(COUNTA($A2585:$K2585)=0,"",IF($K2585&lt;&gt;"",IF(COUNTIF($K$19:$K2585,$K2585)&gt;1,"SI","NO"),IF(COUNTIFS($A$19:$A2585,$A2585,$C$19:$C2585,$C2585,$J$19:$J2585,$J2585,$D$19:$D2585,$D2585)&gt;1,"SI","NO")))</f>
        <v/>
      </c>
      <c r="N2585" s="11">
        <f>IF(COUNTA($A2585:$K2585)=0,"",IF(AND($L2585="SI",$M2585="NO"),IFERROR($H2585,0),0))</f>
        <v/>
      </c>
      <c r="O2585" s="9">
        <f>IF(COUNTA($A2585:$K2585)=0,"",IF($M2585="SI","CUFE o factura duplicada dentro del reporte; no se suma dos veces",IF(IFERROR($H2585,0)&lt;=0,"DIAN reporta valor susceptible 0",IF($L2585="NO",IFERROR(LOOKUP(2,1/((LISTS!$M$2:$M$13&lt;&gt;"")*ISNUMBER(SEARCH(LISTS!$M$2:$M$13,$I2585))),LISTS!$O$2:$O$13),"Medio de pago no elegible o no identificado por DIAN"),"Apta automaticamente por pago electronico y base positiva"))))</f>
        <v/>
      </c>
    </row>
    <row r="2586">
      <c r="A2586" s="9" t="n"/>
      <c r="B2586" s="9" t="n"/>
      <c r="C2586" s="12" t="n"/>
      <c r="D2586" s="11" t="n"/>
      <c r="E2586" s="11" t="n"/>
      <c r="F2586" s="11" t="n"/>
      <c r="G2586" s="11" t="n"/>
      <c r="H2586" s="11" t="n"/>
      <c r="I2586" s="9" t="n"/>
      <c r="J2586" s="9" t="n"/>
      <c r="K2586" s="9" t="n"/>
      <c r="L2586" s="9">
        <f>IF(COUNTA($A2586:$K2586)=0,"",IF(AND(IFERROR($H2586,0)&gt;0,LEN(TRIM($K2586&amp;""))&gt;0,IFERROR(LOOKUP(2,1/((LISTS!$M$2:$M$13&lt;&gt;"")*ISNUMBER(SEARCH(LISTS!$M$2:$M$13,$I2586))),LISTS!$N$2:$N$13),"NO")="SI"),"SI","NO"))</f>
        <v/>
      </c>
      <c r="M2586" s="9">
        <f>IF(COUNTA($A2586:$K2586)=0,"",IF($K2586&lt;&gt;"",IF(COUNTIF($K$19:$K2586,$K2586)&gt;1,"SI","NO"),IF(COUNTIFS($A$19:$A2586,$A2586,$C$19:$C2586,$C2586,$J$19:$J2586,$J2586,$D$19:$D2586,$D2586)&gt;1,"SI","NO")))</f>
        <v/>
      </c>
      <c r="N2586" s="11">
        <f>IF(COUNTA($A2586:$K2586)=0,"",IF(AND($L2586="SI",$M2586="NO"),IFERROR($H2586,0),0))</f>
        <v/>
      </c>
      <c r="O2586" s="9">
        <f>IF(COUNTA($A2586:$K2586)=0,"",IF($M2586="SI","CUFE o factura duplicada dentro del reporte; no se suma dos veces",IF(IFERROR($H2586,0)&lt;=0,"DIAN reporta valor susceptible 0",IF($L2586="NO",IFERROR(LOOKUP(2,1/((LISTS!$M$2:$M$13&lt;&gt;"")*ISNUMBER(SEARCH(LISTS!$M$2:$M$13,$I2586))),LISTS!$O$2:$O$13),"Medio de pago no elegible o no identificado por DIAN"),"Apta automaticamente por pago electronico y base positiva"))))</f>
        <v/>
      </c>
    </row>
    <row r="2587">
      <c r="A2587" s="9" t="n"/>
      <c r="B2587" s="9" t="n"/>
      <c r="C2587" s="12" t="n"/>
      <c r="D2587" s="11" t="n"/>
      <c r="E2587" s="11" t="n"/>
      <c r="F2587" s="11" t="n"/>
      <c r="G2587" s="11" t="n"/>
      <c r="H2587" s="11" t="n"/>
      <c r="I2587" s="9" t="n"/>
      <c r="J2587" s="9" t="n"/>
      <c r="K2587" s="9" t="n"/>
      <c r="L2587" s="9">
        <f>IF(COUNTA($A2587:$K2587)=0,"",IF(AND(IFERROR($H2587,0)&gt;0,LEN(TRIM($K2587&amp;""))&gt;0,IFERROR(LOOKUP(2,1/((LISTS!$M$2:$M$13&lt;&gt;"")*ISNUMBER(SEARCH(LISTS!$M$2:$M$13,$I2587))),LISTS!$N$2:$N$13),"NO")="SI"),"SI","NO"))</f>
        <v/>
      </c>
      <c r="M2587" s="9">
        <f>IF(COUNTA($A2587:$K2587)=0,"",IF($K2587&lt;&gt;"",IF(COUNTIF($K$19:$K2587,$K2587)&gt;1,"SI","NO"),IF(COUNTIFS($A$19:$A2587,$A2587,$C$19:$C2587,$C2587,$J$19:$J2587,$J2587,$D$19:$D2587,$D2587)&gt;1,"SI","NO")))</f>
        <v/>
      </c>
      <c r="N2587" s="11">
        <f>IF(COUNTA($A2587:$K2587)=0,"",IF(AND($L2587="SI",$M2587="NO"),IFERROR($H2587,0),0))</f>
        <v/>
      </c>
      <c r="O2587" s="9">
        <f>IF(COUNTA($A2587:$K2587)=0,"",IF($M2587="SI","CUFE o factura duplicada dentro del reporte; no se suma dos veces",IF(IFERROR($H2587,0)&lt;=0,"DIAN reporta valor susceptible 0",IF($L2587="NO",IFERROR(LOOKUP(2,1/((LISTS!$M$2:$M$13&lt;&gt;"")*ISNUMBER(SEARCH(LISTS!$M$2:$M$13,$I2587))),LISTS!$O$2:$O$13),"Medio de pago no elegible o no identificado por DIAN"),"Apta automaticamente por pago electronico y base positiva"))))</f>
        <v/>
      </c>
    </row>
    <row r="2588">
      <c r="A2588" s="9" t="n"/>
      <c r="B2588" s="9" t="n"/>
      <c r="C2588" s="12" t="n"/>
      <c r="D2588" s="11" t="n"/>
      <c r="E2588" s="11" t="n"/>
      <c r="F2588" s="11" t="n"/>
      <c r="G2588" s="11" t="n"/>
      <c r="H2588" s="11" t="n"/>
      <c r="I2588" s="9" t="n"/>
      <c r="J2588" s="9" t="n"/>
      <c r="K2588" s="9" t="n"/>
      <c r="L2588" s="9">
        <f>IF(COUNTA($A2588:$K2588)=0,"",IF(AND(IFERROR($H2588,0)&gt;0,LEN(TRIM($K2588&amp;""))&gt;0,IFERROR(LOOKUP(2,1/((LISTS!$M$2:$M$13&lt;&gt;"")*ISNUMBER(SEARCH(LISTS!$M$2:$M$13,$I2588))),LISTS!$N$2:$N$13),"NO")="SI"),"SI","NO"))</f>
        <v/>
      </c>
      <c r="M2588" s="9">
        <f>IF(COUNTA($A2588:$K2588)=0,"",IF($K2588&lt;&gt;"",IF(COUNTIF($K$19:$K2588,$K2588)&gt;1,"SI","NO"),IF(COUNTIFS($A$19:$A2588,$A2588,$C$19:$C2588,$C2588,$J$19:$J2588,$J2588,$D$19:$D2588,$D2588)&gt;1,"SI","NO")))</f>
        <v/>
      </c>
      <c r="N2588" s="11">
        <f>IF(COUNTA($A2588:$K2588)=0,"",IF(AND($L2588="SI",$M2588="NO"),IFERROR($H2588,0),0))</f>
        <v/>
      </c>
      <c r="O2588" s="9">
        <f>IF(COUNTA($A2588:$K2588)=0,"",IF($M2588="SI","CUFE o factura duplicada dentro del reporte; no se suma dos veces",IF(IFERROR($H2588,0)&lt;=0,"DIAN reporta valor susceptible 0",IF($L2588="NO",IFERROR(LOOKUP(2,1/((LISTS!$M$2:$M$13&lt;&gt;"")*ISNUMBER(SEARCH(LISTS!$M$2:$M$13,$I2588))),LISTS!$O$2:$O$13),"Medio de pago no elegible o no identificado por DIAN"),"Apta automaticamente por pago electronico y base positiva"))))</f>
        <v/>
      </c>
    </row>
    <row r="2589">
      <c r="A2589" s="9" t="n"/>
      <c r="B2589" s="9" t="n"/>
      <c r="C2589" s="12" t="n"/>
      <c r="D2589" s="11" t="n"/>
      <c r="E2589" s="11" t="n"/>
      <c r="F2589" s="11" t="n"/>
      <c r="G2589" s="11" t="n"/>
      <c r="H2589" s="11" t="n"/>
      <c r="I2589" s="9" t="n"/>
      <c r="J2589" s="9" t="n"/>
      <c r="K2589" s="9" t="n"/>
      <c r="L2589" s="9">
        <f>IF(COUNTA($A2589:$K2589)=0,"",IF(AND(IFERROR($H2589,0)&gt;0,LEN(TRIM($K2589&amp;""))&gt;0,IFERROR(LOOKUP(2,1/((LISTS!$M$2:$M$13&lt;&gt;"")*ISNUMBER(SEARCH(LISTS!$M$2:$M$13,$I2589))),LISTS!$N$2:$N$13),"NO")="SI"),"SI","NO"))</f>
        <v/>
      </c>
      <c r="M2589" s="9">
        <f>IF(COUNTA($A2589:$K2589)=0,"",IF($K2589&lt;&gt;"",IF(COUNTIF($K$19:$K2589,$K2589)&gt;1,"SI","NO"),IF(COUNTIFS($A$19:$A2589,$A2589,$C$19:$C2589,$C2589,$J$19:$J2589,$J2589,$D$19:$D2589,$D2589)&gt;1,"SI","NO")))</f>
        <v/>
      </c>
      <c r="N2589" s="11">
        <f>IF(COUNTA($A2589:$K2589)=0,"",IF(AND($L2589="SI",$M2589="NO"),IFERROR($H2589,0),0))</f>
        <v/>
      </c>
      <c r="O2589" s="9">
        <f>IF(COUNTA($A2589:$K2589)=0,"",IF($M2589="SI","CUFE o factura duplicada dentro del reporte; no se suma dos veces",IF(IFERROR($H2589,0)&lt;=0,"DIAN reporta valor susceptible 0",IF($L2589="NO",IFERROR(LOOKUP(2,1/((LISTS!$M$2:$M$13&lt;&gt;"")*ISNUMBER(SEARCH(LISTS!$M$2:$M$13,$I2589))),LISTS!$O$2:$O$13),"Medio de pago no elegible o no identificado por DIAN"),"Apta automaticamente por pago electronico y base positiva"))))</f>
        <v/>
      </c>
    </row>
    <row r="2590">
      <c r="A2590" s="9" t="n"/>
      <c r="B2590" s="9" t="n"/>
      <c r="C2590" s="12" t="n"/>
      <c r="D2590" s="11" t="n"/>
      <c r="E2590" s="11" t="n"/>
      <c r="F2590" s="11" t="n"/>
      <c r="G2590" s="11" t="n"/>
      <c r="H2590" s="11" t="n"/>
      <c r="I2590" s="9" t="n"/>
      <c r="J2590" s="9" t="n"/>
      <c r="K2590" s="9" t="n"/>
      <c r="L2590" s="9">
        <f>IF(COUNTA($A2590:$K2590)=0,"",IF(AND(IFERROR($H2590,0)&gt;0,LEN(TRIM($K2590&amp;""))&gt;0,IFERROR(LOOKUP(2,1/((LISTS!$M$2:$M$13&lt;&gt;"")*ISNUMBER(SEARCH(LISTS!$M$2:$M$13,$I2590))),LISTS!$N$2:$N$13),"NO")="SI"),"SI","NO"))</f>
        <v/>
      </c>
      <c r="M2590" s="9">
        <f>IF(COUNTA($A2590:$K2590)=0,"",IF($K2590&lt;&gt;"",IF(COUNTIF($K$19:$K2590,$K2590)&gt;1,"SI","NO"),IF(COUNTIFS($A$19:$A2590,$A2590,$C$19:$C2590,$C2590,$J$19:$J2590,$J2590,$D$19:$D2590,$D2590)&gt;1,"SI","NO")))</f>
        <v/>
      </c>
      <c r="N2590" s="11">
        <f>IF(COUNTA($A2590:$K2590)=0,"",IF(AND($L2590="SI",$M2590="NO"),IFERROR($H2590,0),0))</f>
        <v/>
      </c>
      <c r="O2590" s="9">
        <f>IF(COUNTA($A2590:$K2590)=0,"",IF($M2590="SI","CUFE o factura duplicada dentro del reporte; no se suma dos veces",IF(IFERROR($H2590,0)&lt;=0,"DIAN reporta valor susceptible 0",IF($L2590="NO",IFERROR(LOOKUP(2,1/((LISTS!$M$2:$M$13&lt;&gt;"")*ISNUMBER(SEARCH(LISTS!$M$2:$M$13,$I2590))),LISTS!$O$2:$O$13),"Medio de pago no elegible o no identificado por DIAN"),"Apta automaticamente por pago electronico y base positiva"))))</f>
        <v/>
      </c>
    </row>
    <row r="2591">
      <c r="A2591" s="9" t="n"/>
      <c r="B2591" s="9" t="n"/>
      <c r="C2591" s="12" t="n"/>
      <c r="D2591" s="11" t="n"/>
      <c r="E2591" s="11" t="n"/>
      <c r="F2591" s="11" t="n"/>
      <c r="G2591" s="11" t="n"/>
      <c r="H2591" s="11" t="n"/>
      <c r="I2591" s="9" t="n"/>
      <c r="J2591" s="9" t="n"/>
      <c r="K2591" s="9" t="n"/>
      <c r="L2591" s="9">
        <f>IF(COUNTA($A2591:$K2591)=0,"",IF(AND(IFERROR($H2591,0)&gt;0,LEN(TRIM($K2591&amp;""))&gt;0,IFERROR(LOOKUP(2,1/((LISTS!$M$2:$M$13&lt;&gt;"")*ISNUMBER(SEARCH(LISTS!$M$2:$M$13,$I2591))),LISTS!$N$2:$N$13),"NO")="SI"),"SI","NO"))</f>
        <v/>
      </c>
      <c r="M2591" s="9">
        <f>IF(COUNTA($A2591:$K2591)=0,"",IF($K2591&lt;&gt;"",IF(COUNTIF($K$19:$K2591,$K2591)&gt;1,"SI","NO"),IF(COUNTIFS($A$19:$A2591,$A2591,$C$19:$C2591,$C2591,$J$19:$J2591,$J2591,$D$19:$D2591,$D2591)&gt;1,"SI","NO")))</f>
        <v/>
      </c>
      <c r="N2591" s="11">
        <f>IF(COUNTA($A2591:$K2591)=0,"",IF(AND($L2591="SI",$M2591="NO"),IFERROR($H2591,0),0))</f>
        <v/>
      </c>
      <c r="O2591" s="9">
        <f>IF(COUNTA($A2591:$K2591)=0,"",IF($M2591="SI","CUFE o factura duplicada dentro del reporte; no se suma dos veces",IF(IFERROR($H2591,0)&lt;=0,"DIAN reporta valor susceptible 0",IF($L2591="NO",IFERROR(LOOKUP(2,1/((LISTS!$M$2:$M$13&lt;&gt;"")*ISNUMBER(SEARCH(LISTS!$M$2:$M$13,$I2591))),LISTS!$O$2:$O$13),"Medio de pago no elegible o no identificado por DIAN"),"Apta automaticamente por pago electronico y base positiva"))))</f>
        <v/>
      </c>
    </row>
    <row r="2592">
      <c r="A2592" s="9" t="n"/>
      <c r="B2592" s="9" t="n"/>
      <c r="C2592" s="12" t="n"/>
      <c r="D2592" s="11" t="n"/>
      <c r="E2592" s="11" t="n"/>
      <c r="F2592" s="11" t="n"/>
      <c r="G2592" s="11" t="n"/>
      <c r="H2592" s="11" t="n"/>
      <c r="I2592" s="9" t="n"/>
      <c r="J2592" s="9" t="n"/>
      <c r="K2592" s="9" t="n"/>
      <c r="L2592" s="9">
        <f>IF(COUNTA($A2592:$K2592)=0,"",IF(AND(IFERROR($H2592,0)&gt;0,LEN(TRIM($K2592&amp;""))&gt;0,IFERROR(LOOKUP(2,1/((LISTS!$M$2:$M$13&lt;&gt;"")*ISNUMBER(SEARCH(LISTS!$M$2:$M$13,$I2592))),LISTS!$N$2:$N$13),"NO")="SI"),"SI","NO"))</f>
        <v/>
      </c>
      <c r="M2592" s="9">
        <f>IF(COUNTA($A2592:$K2592)=0,"",IF($K2592&lt;&gt;"",IF(COUNTIF($K$19:$K2592,$K2592)&gt;1,"SI","NO"),IF(COUNTIFS($A$19:$A2592,$A2592,$C$19:$C2592,$C2592,$J$19:$J2592,$J2592,$D$19:$D2592,$D2592)&gt;1,"SI","NO")))</f>
        <v/>
      </c>
      <c r="N2592" s="11">
        <f>IF(COUNTA($A2592:$K2592)=0,"",IF(AND($L2592="SI",$M2592="NO"),IFERROR($H2592,0),0))</f>
        <v/>
      </c>
      <c r="O2592" s="9">
        <f>IF(COUNTA($A2592:$K2592)=0,"",IF($M2592="SI","CUFE o factura duplicada dentro del reporte; no se suma dos veces",IF(IFERROR($H2592,0)&lt;=0,"DIAN reporta valor susceptible 0",IF($L2592="NO",IFERROR(LOOKUP(2,1/((LISTS!$M$2:$M$13&lt;&gt;"")*ISNUMBER(SEARCH(LISTS!$M$2:$M$13,$I2592))),LISTS!$O$2:$O$13),"Medio de pago no elegible o no identificado por DIAN"),"Apta automaticamente por pago electronico y base positiva"))))</f>
        <v/>
      </c>
    </row>
    <row r="2593">
      <c r="A2593" s="9" t="n"/>
      <c r="B2593" s="9" t="n"/>
      <c r="C2593" s="12" t="n"/>
      <c r="D2593" s="11" t="n"/>
      <c r="E2593" s="11" t="n"/>
      <c r="F2593" s="11" t="n"/>
      <c r="G2593" s="11" t="n"/>
      <c r="H2593" s="11" t="n"/>
      <c r="I2593" s="9" t="n"/>
      <c r="J2593" s="9" t="n"/>
      <c r="K2593" s="9" t="n"/>
      <c r="L2593" s="9">
        <f>IF(COUNTA($A2593:$K2593)=0,"",IF(AND(IFERROR($H2593,0)&gt;0,LEN(TRIM($K2593&amp;""))&gt;0,IFERROR(LOOKUP(2,1/((LISTS!$M$2:$M$13&lt;&gt;"")*ISNUMBER(SEARCH(LISTS!$M$2:$M$13,$I2593))),LISTS!$N$2:$N$13),"NO")="SI"),"SI","NO"))</f>
        <v/>
      </c>
      <c r="M2593" s="9">
        <f>IF(COUNTA($A2593:$K2593)=0,"",IF($K2593&lt;&gt;"",IF(COUNTIF($K$19:$K2593,$K2593)&gt;1,"SI","NO"),IF(COUNTIFS($A$19:$A2593,$A2593,$C$19:$C2593,$C2593,$J$19:$J2593,$J2593,$D$19:$D2593,$D2593)&gt;1,"SI","NO")))</f>
        <v/>
      </c>
      <c r="N2593" s="11">
        <f>IF(COUNTA($A2593:$K2593)=0,"",IF(AND($L2593="SI",$M2593="NO"),IFERROR($H2593,0),0))</f>
        <v/>
      </c>
      <c r="O2593" s="9">
        <f>IF(COUNTA($A2593:$K2593)=0,"",IF($M2593="SI","CUFE o factura duplicada dentro del reporte; no se suma dos veces",IF(IFERROR($H2593,0)&lt;=0,"DIAN reporta valor susceptible 0",IF($L2593="NO",IFERROR(LOOKUP(2,1/((LISTS!$M$2:$M$13&lt;&gt;"")*ISNUMBER(SEARCH(LISTS!$M$2:$M$13,$I2593))),LISTS!$O$2:$O$13),"Medio de pago no elegible o no identificado por DIAN"),"Apta automaticamente por pago electronico y base positiva"))))</f>
        <v/>
      </c>
    </row>
    <row r="2594">
      <c r="A2594" s="9" t="n"/>
      <c r="B2594" s="9" t="n"/>
      <c r="C2594" s="12" t="n"/>
      <c r="D2594" s="11" t="n"/>
      <c r="E2594" s="11" t="n"/>
      <c r="F2594" s="11" t="n"/>
      <c r="G2594" s="11" t="n"/>
      <c r="H2594" s="11" t="n"/>
      <c r="I2594" s="9" t="n"/>
      <c r="J2594" s="9" t="n"/>
      <c r="K2594" s="9" t="n"/>
      <c r="L2594" s="9">
        <f>IF(COUNTA($A2594:$K2594)=0,"",IF(AND(IFERROR($H2594,0)&gt;0,LEN(TRIM($K2594&amp;""))&gt;0,IFERROR(LOOKUP(2,1/((LISTS!$M$2:$M$13&lt;&gt;"")*ISNUMBER(SEARCH(LISTS!$M$2:$M$13,$I2594))),LISTS!$N$2:$N$13),"NO")="SI"),"SI","NO"))</f>
        <v/>
      </c>
      <c r="M2594" s="9">
        <f>IF(COUNTA($A2594:$K2594)=0,"",IF($K2594&lt;&gt;"",IF(COUNTIF($K$19:$K2594,$K2594)&gt;1,"SI","NO"),IF(COUNTIFS($A$19:$A2594,$A2594,$C$19:$C2594,$C2594,$J$19:$J2594,$J2594,$D$19:$D2594,$D2594)&gt;1,"SI","NO")))</f>
        <v/>
      </c>
      <c r="N2594" s="11">
        <f>IF(COUNTA($A2594:$K2594)=0,"",IF(AND($L2594="SI",$M2594="NO"),IFERROR($H2594,0),0))</f>
        <v/>
      </c>
      <c r="O2594" s="9">
        <f>IF(COUNTA($A2594:$K2594)=0,"",IF($M2594="SI","CUFE o factura duplicada dentro del reporte; no se suma dos veces",IF(IFERROR($H2594,0)&lt;=0,"DIAN reporta valor susceptible 0",IF($L2594="NO",IFERROR(LOOKUP(2,1/((LISTS!$M$2:$M$13&lt;&gt;"")*ISNUMBER(SEARCH(LISTS!$M$2:$M$13,$I2594))),LISTS!$O$2:$O$13),"Medio de pago no elegible o no identificado por DIAN"),"Apta automaticamente por pago electronico y base positiva"))))</f>
        <v/>
      </c>
    </row>
    <row r="2595">
      <c r="A2595" s="9" t="n"/>
      <c r="B2595" s="9" t="n"/>
      <c r="C2595" s="12" t="n"/>
      <c r="D2595" s="11" t="n"/>
      <c r="E2595" s="11" t="n"/>
      <c r="F2595" s="11" t="n"/>
      <c r="G2595" s="11" t="n"/>
      <c r="H2595" s="11" t="n"/>
      <c r="I2595" s="9" t="n"/>
      <c r="J2595" s="9" t="n"/>
      <c r="K2595" s="9" t="n"/>
      <c r="L2595" s="9">
        <f>IF(COUNTA($A2595:$K2595)=0,"",IF(AND(IFERROR($H2595,0)&gt;0,LEN(TRIM($K2595&amp;""))&gt;0,IFERROR(LOOKUP(2,1/((LISTS!$M$2:$M$13&lt;&gt;"")*ISNUMBER(SEARCH(LISTS!$M$2:$M$13,$I2595))),LISTS!$N$2:$N$13),"NO")="SI"),"SI","NO"))</f>
        <v/>
      </c>
      <c r="M2595" s="9">
        <f>IF(COUNTA($A2595:$K2595)=0,"",IF($K2595&lt;&gt;"",IF(COUNTIF($K$19:$K2595,$K2595)&gt;1,"SI","NO"),IF(COUNTIFS($A$19:$A2595,$A2595,$C$19:$C2595,$C2595,$J$19:$J2595,$J2595,$D$19:$D2595,$D2595)&gt;1,"SI","NO")))</f>
        <v/>
      </c>
      <c r="N2595" s="11">
        <f>IF(COUNTA($A2595:$K2595)=0,"",IF(AND($L2595="SI",$M2595="NO"),IFERROR($H2595,0),0))</f>
        <v/>
      </c>
      <c r="O2595" s="9">
        <f>IF(COUNTA($A2595:$K2595)=0,"",IF($M2595="SI","CUFE o factura duplicada dentro del reporte; no se suma dos veces",IF(IFERROR($H2595,0)&lt;=0,"DIAN reporta valor susceptible 0",IF($L2595="NO",IFERROR(LOOKUP(2,1/((LISTS!$M$2:$M$13&lt;&gt;"")*ISNUMBER(SEARCH(LISTS!$M$2:$M$13,$I2595))),LISTS!$O$2:$O$13),"Medio de pago no elegible o no identificado por DIAN"),"Apta automaticamente por pago electronico y base positiva"))))</f>
        <v/>
      </c>
    </row>
    <row r="2596">
      <c r="A2596" s="9" t="n"/>
      <c r="B2596" s="9" t="n"/>
      <c r="C2596" s="12" t="n"/>
      <c r="D2596" s="11" t="n"/>
      <c r="E2596" s="11" t="n"/>
      <c r="F2596" s="11" t="n"/>
      <c r="G2596" s="11" t="n"/>
      <c r="H2596" s="11" t="n"/>
      <c r="I2596" s="9" t="n"/>
      <c r="J2596" s="9" t="n"/>
      <c r="K2596" s="9" t="n"/>
      <c r="L2596" s="9">
        <f>IF(COUNTA($A2596:$K2596)=0,"",IF(AND(IFERROR($H2596,0)&gt;0,LEN(TRIM($K2596&amp;""))&gt;0,IFERROR(LOOKUP(2,1/((LISTS!$M$2:$M$13&lt;&gt;"")*ISNUMBER(SEARCH(LISTS!$M$2:$M$13,$I2596))),LISTS!$N$2:$N$13),"NO")="SI"),"SI","NO"))</f>
        <v/>
      </c>
      <c r="M2596" s="9">
        <f>IF(COUNTA($A2596:$K2596)=0,"",IF($K2596&lt;&gt;"",IF(COUNTIF($K$19:$K2596,$K2596)&gt;1,"SI","NO"),IF(COUNTIFS($A$19:$A2596,$A2596,$C$19:$C2596,$C2596,$J$19:$J2596,$J2596,$D$19:$D2596,$D2596)&gt;1,"SI","NO")))</f>
        <v/>
      </c>
      <c r="N2596" s="11">
        <f>IF(COUNTA($A2596:$K2596)=0,"",IF(AND($L2596="SI",$M2596="NO"),IFERROR($H2596,0),0))</f>
        <v/>
      </c>
      <c r="O2596" s="9">
        <f>IF(COUNTA($A2596:$K2596)=0,"",IF($M2596="SI","CUFE o factura duplicada dentro del reporte; no se suma dos veces",IF(IFERROR($H2596,0)&lt;=0,"DIAN reporta valor susceptible 0",IF($L2596="NO",IFERROR(LOOKUP(2,1/((LISTS!$M$2:$M$13&lt;&gt;"")*ISNUMBER(SEARCH(LISTS!$M$2:$M$13,$I2596))),LISTS!$O$2:$O$13),"Medio de pago no elegible o no identificado por DIAN"),"Apta automaticamente por pago electronico y base positiva"))))</f>
        <v/>
      </c>
    </row>
    <row r="2597">
      <c r="A2597" s="9" t="n"/>
      <c r="B2597" s="9" t="n"/>
      <c r="C2597" s="12" t="n"/>
      <c r="D2597" s="11" t="n"/>
      <c r="E2597" s="11" t="n"/>
      <c r="F2597" s="11" t="n"/>
      <c r="G2597" s="11" t="n"/>
      <c r="H2597" s="11" t="n"/>
      <c r="I2597" s="9" t="n"/>
      <c r="J2597" s="9" t="n"/>
      <c r="K2597" s="9" t="n"/>
      <c r="L2597" s="9">
        <f>IF(COUNTA($A2597:$K2597)=0,"",IF(AND(IFERROR($H2597,0)&gt;0,LEN(TRIM($K2597&amp;""))&gt;0,IFERROR(LOOKUP(2,1/((LISTS!$M$2:$M$13&lt;&gt;"")*ISNUMBER(SEARCH(LISTS!$M$2:$M$13,$I2597))),LISTS!$N$2:$N$13),"NO")="SI"),"SI","NO"))</f>
        <v/>
      </c>
      <c r="M2597" s="9">
        <f>IF(COUNTA($A2597:$K2597)=0,"",IF($K2597&lt;&gt;"",IF(COUNTIF($K$19:$K2597,$K2597)&gt;1,"SI","NO"),IF(COUNTIFS($A$19:$A2597,$A2597,$C$19:$C2597,$C2597,$J$19:$J2597,$J2597,$D$19:$D2597,$D2597)&gt;1,"SI","NO")))</f>
        <v/>
      </c>
      <c r="N2597" s="11">
        <f>IF(COUNTA($A2597:$K2597)=0,"",IF(AND($L2597="SI",$M2597="NO"),IFERROR($H2597,0),0))</f>
        <v/>
      </c>
      <c r="O2597" s="9">
        <f>IF(COUNTA($A2597:$K2597)=0,"",IF($M2597="SI","CUFE o factura duplicada dentro del reporte; no se suma dos veces",IF(IFERROR($H2597,0)&lt;=0,"DIAN reporta valor susceptible 0",IF($L2597="NO",IFERROR(LOOKUP(2,1/((LISTS!$M$2:$M$13&lt;&gt;"")*ISNUMBER(SEARCH(LISTS!$M$2:$M$13,$I2597))),LISTS!$O$2:$O$13),"Medio de pago no elegible o no identificado por DIAN"),"Apta automaticamente por pago electronico y base positiva"))))</f>
        <v/>
      </c>
    </row>
    <row r="2598">
      <c r="A2598" s="9" t="n"/>
      <c r="B2598" s="9" t="n"/>
      <c r="C2598" s="12" t="n"/>
      <c r="D2598" s="11" t="n"/>
      <c r="E2598" s="11" t="n"/>
      <c r="F2598" s="11" t="n"/>
      <c r="G2598" s="11" t="n"/>
      <c r="H2598" s="11" t="n"/>
      <c r="I2598" s="9" t="n"/>
      <c r="J2598" s="9" t="n"/>
      <c r="K2598" s="9" t="n"/>
      <c r="L2598" s="9">
        <f>IF(COUNTA($A2598:$K2598)=0,"",IF(AND(IFERROR($H2598,0)&gt;0,LEN(TRIM($K2598&amp;""))&gt;0,IFERROR(LOOKUP(2,1/((LISTS!$M$2:$M$13&lt;&gt;"")*ISNUMBER(SEARCH(LISTS!$M$2:$M$13,$I2598))),LISTS!$N$2:$N$13),"NO")="SI"),"SI","NO"))</f>
        <v/>
      </c>
      <c r="M2598" s="9">
        <f>IF(COUNTA($A2598:$K2598)=0,"",IF($K2598&lt;&gt;"",IF(COUNTIF($K$19:$K2598,$K2598)&gt;1,"SI","NO"),IF(COUNTIFS($A$19:$A2598,$A2598,$C$19:$C2598,$C2598,$J$19:$J2598,$J2598,$D$19:$D2598,$D2598)&gt;1,"SI","NO")))</f>
        <v/>
      </c>
      <c r="N2598" s="11">
        <f>IF(COUNTA($A2598:$K2598)=0,"",IF(AND($L2598="SI",$M2598="NO"),IFERROR($H2598,0),0))</f>
        <v/>
      </c>
      <c r="O2598" s="9">
        <f>IF(COUNTA($A2598:$K2598)=0,"",IF($M2598="SI","CUFE o factura duplicada dentro del reporte; no se suma dos veces",IF(IFERROR($H2598,0)&lt;=0,"DIAN reporta valor susceptible 0",IF($L2598="NO",IFERROR(LOOKUP(2,1/((LISTS!$M$2:$M$13&lt;&gt;"")*ISNUMBER(SEARCH(LISTS!$M$2:$M$13,$I2598))),LISTS!$O$2:$O$13),"Medio de pago no elegible o no identificado por DIAN"),"Apta automaticamente por pago electronico y base positiva"))))</f>
        <v/>
      </c>
    </row>
    <row r="2599">
      <c r="A2599" s="9" t="n"/>
      <c r="B2599" s="9" t="n"/>
      <c r="C2599" s="12" t="n"/>
      <c r="D2599" s="11" t="n"/>
      <c r="E2599" s="11" t="n"/>
      <c r="F2599" s="11" t="n"/>
      <c r="G2599" s="11" t="n"/>
      <c r="H2599" s="11" t="n"/>
      <c r="I2599" s="9" t="n"/>
      <c r="J2599" s="9" t="n"/>
      <c r="K2599" s="9" t="n"/>
      <c r="L2599" s="9">
        <f>IF(COUNTA($A2599:$K2599)=0,"",IF(AND(IFERROR($H2599,0)&gt;0,LEN(TRIM($K2599&amp;""))&gt;0,IFERROR(LOOKUP(2,1/((LISTS!$M$2:$M$13&lt;&gt;"")*ISNUMBER(SEARCH(LISTS!$M$2:$M$13,$I2599))),LISTS!$N$2:$N$13),"NO")="SI"),"SI","NO"))</f>
        <v/>
      </c>
      <c r="M2599" s="9">
        <f>IF(COUNTA($A2599:$K2599)=0,"",IF($K2599&lt;&gt;"",IF(COUNTIF($K$19:$K2599,$K2599)&gt;1,"SI","NO"),IF(COUNTIFS($A$19:$A2599,$A2599,$C$19:$C2599,$C2599,$J$19:$J2599,$J2599,$D$19:$D2599,$D2599)&gt;1,"SI","NO")))</f>
        <v/>
      </c>
      <c r="N2599" s="11">
        <f>IF(COUNTA($A2599:$K2599)=0,"",IF(AND($L2599="SI",$M2599="NO"),IFERROR($H2599,0),0))</f>
        <v/>
      </c>
      <c r="O2599" s="9">
        <f>IF(COUNTA($A2599:$K2599)=0,"",IF($M2599="SI","CUFE o factura duplicada dentro del reporte; no se suma dos veces",IF(IFERROR($H2599,0)&lt;=0,"DIAN reporta valor susceptible 0",IF($L2599="NO",IFERROR(LOOKUP(2,1/((LISTS!$M$2:$M$13&lt;&gt;"")*ISNUMBER(SEARCH(LISTS!$M$2:$M$13,$I2599))),LISTS!$O$2:$O$13),"Medio de pago no elegible o no identificado por DIAN"),"Apta automaticamente por pago electronico y base positiva"))))</f>
        <v/>
      </c>
    </row>
    <row r="2600">
      <c r="A2600" s="9" t="n"/>
      <c r="B2600" s="9" t="n"/>
      <c r="C2600" s="12" t="n"/>
      <c r="D2600" s="11" t="n"/>
      <c r="E2600" s="11" t="n"/>
      <c r="F2600" s="11" t="n"/>
      <c r="G2600" s="11" t="n"/>
      <c r="H2600" s="11" t="n"/>
      <c r="I2600" s="9" t="n"/>
      <c r="J2600" s="9" t="n"/>
      <c r="K2600" s="9" t="n"/>
      <c r="L2600" s="9">
        <f>IF(COUNTA($A2600:$K2600)=0,"",IF(AND(IFERROR($H2600,0)&gt;0,LEN(TRIM($K2600&amp;""))&gt;0,IFERROR(LOOKUP(2,1/((LISTS!$M$2:$M$13&lt;&gt;"")*ISNUMBER(SEARCH(LISTS!$M$2:$M$13,$I2600))),LISTS!$N$2:$N$13),"NO")="SI"),"SI","NO"))</f>
        <v/>
      </c>
      <c r="M2600" s="9">
        <f>IF(COUNTA($A2600:$K2600)=0,"",IF($K2600&lt;&gt;"",IF(COUNTIF($K$19:$K2600,$K2600)&gt;1,"SI","NO"),IF(COUNTIFS($A$19:$A2600,$A2600,$C$19:$C2600,$C2600,$J$19:$J2600,$J2600,$D$19:$D2600,$D2600)&gt;1,"SI","NO")))</f>
        <v/>
      </c>
      <c r="N2600" s="11">
        <f>IF(COUNTA($A2600:$K2600)=0,"",IF(AND($L2600="SI",$M2600="NO"),IFERROR($H2600,0),0))</f>
        <v/>
      </c>
      <c r="O2600" s="9">
        <f>IF(COUNTA($A2600:$K2600)=0,"",IF($M2600="SI","CUFE o factura duplicada dentro del reporte; no se suma dos veces",IF(IFERROR($H2600,0)&lt;=0,"DIAN reporta valor susceptible 0",IF($L2600="NO",IFERROR(LOOKUP(2,1/((LISTS!$M$2:$M$13&lt;&gt;"")*ISNUMBER(SEARCH(LISTS!$M$2:$M$13,$I2600))),LISTS!$O$2:$O$13),"Medio de pago no elegible o no identificado por DIAN"),"Apta automaticamente por pago electronico y base positiva"))))</f>
        <v/>
      </c>
    </row>
    <row r="2601">
      <c r="A2601" s="9" t="n"/>
      <c r="B2601" s="9" t="n"/>
      <c r="C2601" s="12" t="n"/>
      <c r="D2601" s="11" t="n"/>
      <c r="E2601" s="11" t="n"/>
      <c r="F2601" s="11" t="n"/>
      <c r="G2601" s="11" t="n"/>
      <c r="H2601" s="11" t="n"/>
      <c r="I2601" s="9" t="n"/>
      <c r="J2601" s="9" t="n"/>
      <c r="K2601" s="9" t="n"/>
      <c r="L2601" s="9">
        <f>IF(COUNTA($A2601:$K2601)=0,"",IF(AND(IFERROR($H2601,0)&gt;0,LEN(TRIM($K2601&amp;""))&gt;0,IFERROR(LOOKUP(2,1/((LISTS!$M$2:$M$13&lt;&gt;"")*ISNUMBER(SEARCH(LISTS!$M$2:$M$13,$I2601))),LISTS!$N$2:$N$13),"NO")="SI"),"SI","NO"))</f>
        <v/>
      </c>
      <c r="M2601" s="9">
        <f>IF(COUNTA($A2601:$K2601)=0,"",IF($K2601&lt;&gt;"",IF(COUNTIF($K$19:$K2601,$K2601)&gt;1,"SI","NO"),IF(COUNTIFS($A$19:$A2601,$A2601,$C$19:$C2601,$C2601,$J$19:$J2601,$J2601,$D$19:$D2601,$D2601)&gt;1,"SI","NO")))</f>
        <v/>
      </c>
      <c r="N2601" s="11">
        <f>IF(COUNTA($A2601:$K2601)=0,"",IF(AND($L2601="SI",$M2601="NO"),IFERROR($H2601,0),0))</f>
        <v/>
      </c>
      <c r="O2601" s="9">
        <f>IF(COUNTA($A2601:$K2601)=0,"",IF($M2601="SI","CUFE o factura duplicada dentro del reporte; no se suma dos veces",IF(IFERROR($H2601,0)&lt;=0,"DIAN reporta valor susceptible 0",IF($L2601="NO",IFERROR(LOOKUP(2,1/((LISTS!$M$2:$M$13&lt;&gt;"")*ISNUMBER(SEARCH(LISTS!$M$2:$M$13,$I2601))),LISTS!$O$2:$O$13),"Medio de pago no elegible o no identificado por DIAN"),"Apta automaticamente por pago electronico y base positiva"))))</f>
        <v/>
      </c>
    </row>
    <row r="2602">
      <c r="A2602" s="9" t="n"/>
      <c r="B2602" s="9" t="n"/>
      <c r="C2602" s="12" t="n"/>
      <c r="D2602" s="11" t="n"/>
      <c r="E2602" s="11" t="n"/>
      <c r="F2602" s="11" t="n"/>
      <c r="G2602" s="11" t="n"/>
      <c r="H2602" s="11" t="n"/>
      <c r="I2602" s="9" t="n"/>
      <c r="J2602" s="9" t="n"/>
      <c r="K2602" s="9" t="n"/>
      <c r="L2602" s="9">
        <f>IF(COUNTA($A2602:$K2602)=0,"",IF(AND(IFERROR($H2602,0)&gt;0,LEN(TRIM($K2602&amp;""))&gt;0,IFERROR(LOOKUP(2,1/((LISTS!$M$2:$M$13&lt;&gt;"")*ISNUMBER(SEARCH(LISTS!$M$2:$M$13,$I2602))),LISTS!$N$2:$N$13),"NO")="SI"),"SI","NO"))</f>
        <v/>
      </c>
      <c r="M2602" s="9">
        <f>IF(COUNTA($A2602:$K2602)=0,"",IF($K2602&lt;&gt;"",IF(COUNTIF($K$19:$K2602,$K2602)&gt;1,"SI","NO"),IF(COUNTIFS($A$19:$A2602,$A2602,$C$19:$C2602,$C2602,$J$19:$J2602,$J2602,$D$19:$D2602,$D2602)&gt;1,"SI","NO")))</f>
        <v/>
      </c>
      <c r="N2602" s="11">
        <f>IF(COUNTA($A2602:$K2602)=0,"",IF(AND($L2602="SI",$M2602="NO"),IFERROR($H2602,0),0))</f>
        <v/>
      </c>
      <c r="O2602" s="9">
        <f>IF(COUNTA($A2602:$K2602)=0,"",IF($M2602="SI","CUFE o factura duplicada dentro del reporte; no se suma dos veces",IF(IFERROR($H2602,0)&lt;=0,"DIAN reporta valor susceptible 0",IF($L2602="NO",IFERROR(LOOKUP(2,1/((LISTS!$M$2:$M$13&lt;&gt;"")*ISNUMBER(SEARCH(LISTS!$M$2:$M$13,$I2602))),LISTS!$O$2:$O$13),"Medio de pago no elegible o no identificado por DIAN"),"Apta automaticamente por pago electronico y base positiva"))))</f>
        <v/>
      </c>
    </row>
    <row r="2603">
      <c r="A2603" s="9" t="n"/>
      <c r="B2603" s="9" t="n"/>
      <c r="C2603" s="12" t="n"/>
      <c r="D2603" s="11" t="n"/>
      <c r="E2603" s="11" t="n"/>
      <c r="F2603" s="11" t="n"/>
      <c r="G2603" s="11" t="n"/>
      <c r="H2603" s="11" t="n"/>
      <c r="I2603" s="9" t="n"/>
      <c r="J2603" s="9" t="n"/>
      <c r="K2603" s="9" t="n"/>
      <c r="L2603" s="9">
        <f>IF(COUNTA($A2603:$K2603)=0,"",IF(AND(IFERROR($H2603,0)&gt;0,LEN(TRIM($K2603&amp;""))&gt;0,IFERROR(LOOKUP(2,1/((LISTS!$M$2:$M$13&lt;&gt;"")*ISNUMBER(SEARCH(LISTS!$M$2:$M$13,$I2603))),LISTS!$N$2:$N$13),"NO")="SI"),"SI","NO"))</f>
        <v/>
      </c>
      <c r="M2603" s="9">
        <f>IF(COUNTA($A2603:$K2603)=0,"",IF($K2603&lt;&gt;"",IF(COUNTIF($K$19:$K2603,$K2603)&gt;1,"SI","NO"),IF(COUNTIFS($A$19:$A2603,$A2603,$C$19:$C2603,$C2603,$J$19:$J2603,$J2603,$D$19:$D2603,$D2603)&gt;1,"SI","NO")))</f>
        <v/>
      </c>
      <c r="N2603" s="11">
        <f>IF(COUNTA($A2603:$K2603)=0,"",IF(AND($L2603="SI",$M2603="NO"),IFERROR($H2603,0),0))</f>
        <v/>
      </c>
      <c r="O2603" s="9">
        <f>IF(COUNTA($A2603:$K2603)=0,"",IF($M2603="SI","CUFE o factura duplicada dentro del reporte; no se suma dos veces",IF(IFERROR($H2603,0)&lt;=0,"DIAN reporta valor susceptible 0",IF($L2603="NO",IFERROR(LOOKUP(2,1/((LISTS!$M$2:$M$13&lt;&gt;"")*ISNUMBER(SEARCH(LISTS!$M$2:$M$13,$I2603))),LISTS!$O$2:$O$13),"Medio de pago no elegible o no identificado por DIAN"),"Apta automaticamente por pago electronico y base positiva"))))</f>
        <v/>
      </c>
    </row>
    <row r="2604">
      <c r="A2604" s="9" t="n"/>
      <c r="B2604" s="9" t="n"/>
      <c r="C2604" s="12" t="n"/>
      <c r="D2604" s="11" t="n"/>
      <c r="E2604" s="11" t="n"/>
      <c r="F2604" s="11" t="n"/>
      <c r="G2604" s="11" t="n"/>
      <c r="H2604" s="11" t="n"/>
      <c r="I2604" s="9" t="n"/>
      <c r="J2604" s="9" t="n"/>
      <c r="K2604" s="9" t="n"/>
      <c r="L2604" s="9">
        <f>IF(COUNTA($A2604:$K2604)=0,"",IF(AND(IFERROR($H2604,0)&gt;0,LEN(TRIM($K2604&amp;""))&gt;0,IFERROR(LOOKUP(2,1/((LISTS!$M$2:$M$13&lt;&gt;"")*ISNUMBER(SEARCH(LISTS!$M$2:$M$13,$I2604))),LISTS!$N$2:$N$13),"NO")="SI"),"SI","NO"))</f>
        <v/>
      </c>
      <c r="M2604" s="9">
        <f>IF(COUNTA($A2604:$K2604)=0,"",IF($K2604&lt;&gt;"",IF(COUNTIF($K$19:$K2604,$K2604)&gt;1,"SI","NO"),IF(COUNTIFS($A$19:$A2604,$A2604,$C$19:$C2604,$C2604,$J$19:$J2604,$J2604,$D$19:$D2604,$D2604)&gt;1,"SI","NO")))</f>
        <v/>
      </c>
      <c r="N2604" s="11">
        <f>IF(COUNTA($A2604:$K2604)=0,"",IF(AND($L2604="SI",$M2604="NO"),IFERROR($H2604,0),0))</f>
        <v/>
      </c>
      <c r="O2604" s="9">
        <f>IF(COUNTA($A2604:$K2604)=0,"",IF($M2604="SI","CUFE o factura duplicada dentro del reporte; no se suma dos veces",IF(IFERROR($H2604,0)&lt;=0,"DIAN reporta valor susceptible 0",IF($L2604="NO",IFERROR(LOOKUP(2,1/((LISTS!$M$2:$M$13&lt;&gt;"")*ISNUMBER(SEARCH(LISTS!$M$2:$M$13,$I2604))),LISTS!$O$2:$O$13),"Medio de pago no elegible o no identificado por DIAN"),"Apta automaticamente por pago electronico y base positiva"))))</f>
        <v/>
      </c>
    </row>
    <row r="2605">
      <c r="A2605" s="9" t="n"/>
      <c r="B2605" s="9" t="n"/>
      <c r="C2605" s="12" t="n"/>
      <c r="D2605" s="11" t="n"/>
      <c r="E2605" s="11" t="n"/>
      <c r="F2605" s="11" t="n"/>
      <c r="G2605" s="11" t="n"/>
      <c r="H2605" s="11" t="n"/>
      <c r="I2605" s="9" t="n"/>
      <c r="J2605" s="9" t="n"/>
      <c r="K2605" s="9" t="n"/>
      <c r="L2605" s="9">
        <f>IF(COUNTA($A2605:$K2605)=0,"",IF(AND(IFERROR($H2605,0)&gt;0,LEN(TRIM($K2605&amp;""))&gt;0,IFERROR(LOOKUP(2,1/((LISTS!$M$2:$M$13&lt;&gt;"")*ISNUMBER(SEARCH(LISTS!$M$2:$M$13,$I2605))),LISTS!$N$2:$N$13),"NO")="SI"),"SI","NO"))</f>
        <v/>
      </c>
      <c r="M2605" s="9">
        <f>IF(COUNTA($A2605:$K2605)=0,"",IF($K2605&lt;&gt;"",IF(COUNTIF($K$19:$K2605,$K2605)&gt;1,"SI","NO"),IF(COUNTIFS($A$19:$A2605,$A2605,$C$19:$C2605,$C2605,$J$19:$J2605,$J2605,$D$19:$D2605,$D2605)&gt;1,"SI","NO")))</f>
        <v/>
      </c>
      <c r="N2605" s="11">
        <f>IF(COUNTA($A2605:$K2605)=0,"",IF(AND($L2605="SI",$M2605="NO"),IFERROR($H2605,0),0))</f>
        <v/>
      </c>
      <c r="O2605" s="9">
        <f>IF(COUNTA($A2605:$K2605)=0,"",IF($M2605="SI","CUFE o factura duplicada dentro del reporte; no se suma dos veces",IF(IFERROR($H2605,0)&lt;=0,"DIAN reporta valor susceptible 0",IF($L2605="NO",IFERROR(LOOKUP(2,1/((LISTS!$M$2:$M$13&lt;&gt;"")*ISNUMBER(SEARCH(LISTS!$M$2:$M$13,$I2605))),LISTS!$O$2:$O$13),"Medio de pago no elegible o no identificado por DIAN"),"Apta automaticamente por pago electronico y base positiva"))))</f>
        <v/>
      </c>
    </row>
    <row r="2606">
      <c r="A2606" s="9" t="n"/>
      <c r="B2606" s="9" t="n"/>
      <c r="C2606" s="12" t="n"/>
      <c r="D2606" s="11" t="n"/>
      <c r="E2606" s="11" t="n"/>
      <c r="F2606" s="11" t="n"/>
      <c r="G2606" s="11" t="n"/>
      <c r="H2606" s="11" t="n"/>
      <c r="I2606" s="9" t="n"/>
      <c r="J2606" s="9" t="n"/>
      <c r="K2606" s="9" t="n"/>
      <c r="L2606" s="9">
        <f>IF(COUNTA($A2606:$K2606)=0,"",IF(AND(IFERROR($H2606,0)&gt;0,LEN(TRIM($K2606&amp;""))&gt;0,IFERROR(LOOKUP(2,1/((LISTS!$M$2:$M$13&lt;&gt;"")*ISNUMBER(SEARCH(LISTS!$M$2:$M$13,$I2606))),LISTS!$N$2:$N$13),"NO")="SI"),"SI","NO"))</f>
        <v/>
      </c>
      <c r="M2606" s="9">
        <f>IF(COUNTA($A2606:$K2606)=0,"",IF($K2606&lt;&gt;"",IF(COUNTIF($K$19:$K2606,$K2606)&gt;1,"SI","NO"),IF(COUNTIFS($A$19:$A2606,$A2606,$C$19:$C2606,$C2606,$J$19:$J2606,$J2606,$D$19:$D2606,$D2606)&gt;1,"SI","NO")))</f>
        <v/>
      </c>
      <c r="N2606" s="11">
        <f>IF(COUNTA($A2606:$K2606)=0,"",IF(AND($L2606="SI",$M2606="NO"),IFERROR($H2606,0),0))</f>
        <v/>
      </c>
      <c r="O2606" s="9">
        <f>IF(COUNTA($A2606:$K2606)=0,"",IF($M2606="SI","CUFE o factura duplicada dentro del reporte; no se suma dos veces",IF(IFERROR($H2606,0)&lt;=0,"DIAN reporta valor susceptible 0",IF($L2606="NO",IFERROR(LOOKUP(2,1/((LISTS!$M$2:$M$13&lt;&gt;"")*ISNUMBER(SEARCH(LISTS!$M$2:$M$13,$I2606))),LISTS!$O$2:$O$13),"Medio de pago no elegible o no identificado por DIAN"),"Apta automaticamente por pago electronico y base positiva"))))</f>
        <v/>
      </c>
    </row>
    <row r="2607">
      <c r="A2607" s="9" t="n"/>
      <c r="B2607" s="9" t="n"/>
      <c r="C2607" s="12" t="n"/>
      <c r="D2607" s="11" t="n"/>
      <c r="E2607" s="11" t="n"/>
      <c r="F2607" s="11" t="n"/>
      <c r="G2607" s="11" t="n"/>
      <c r="H2607" s="11" t="n"/>
      <c r="I2607" s="9" t="n"/>
      <c r="J2607" s="9" t="n"/>
      <c r="K2607" s="9" t="n"/>
      <c r="L2607" s="9">
        <f>IF(COUNTA($A2607:$K2607)=0,"",IF(AND(IFERROR($H2607,0)&gt;0,LEN(TRIM($K2607&amp;""))&gt;0,IFERROR(LOOKUP(2,1/((LISTS!$M$2:$M$13&lt;&gt;"")*ISNUMBER(SEARCH(LISTS!$M$2:$M$13,$I2607))),LISTS!$N$2:$N$13),"NO")="SI"),"SI","NO"))</f>
        <v/>
      </c>
      <c r="M2607" s="9">
        <f>IF(COUNTA($A2607:$K2607)=0,"",IF($K2607&lt;&gt;"",IF(COUNTIF($K$19:$K2607,$K2607)&gt;1,"SI","NO"),IF(COUNTIFS($A$19:$A2607,$A2607,$C$19:$C2607,$C2607,$J$19:$J2607,$J2607,$D$19:$D2607,$D2607)&gt;1,"SI","NO")))</f>
        <v/>
      </c>
      <c r="N2607" s="11">
        <f>IF(COUNTA($A2607:$K2607)=0,"",IF(AND($L2607="SI",$M2607="NO"),IFERROR($H2607,0),0))</f>
        <v/>
      </c>
      <c r="O2607" s="9">
        <f>IF(COUNTA($A2607:$K2607)=0,"",IF($M2607="SI","CUFE o factura duplicada dentro del reporte; no se suma dos veces",IF(IFERROR($H2607,0)&lt;=0,"DIAN reporta valor susceptible 0",IF($L2607="NO",IFERROR(LOOKUP(2,1/((LISTS!$M$2:$M$13&lt;&gt;"")*ISNUMBER(SEARCH(LISTS!$M$2:$M$13,$I2607))),LISTS!$O$2:$O$13),"Medio de pago no elegible o no identificado por DIAN"),"Apta automaticamente por pago electronico y base positiva"))))</f>
        <v/>
      </c>
    </row>
    <row r="2608">
      <c r="A2608" s="9" t="n"/>
      <c r="B2608" s="9" t="n"/>
      <c r="C2608" s="12" t="n"/>
      <c r="D2608" s="11" t="n"/>
      <c r="E2608" s="11" t="n"/>
      <c r="F2608" s="11" t="n"/>
      <c r="G2608" s="11" t="n"/>
      <c r="H2608" s="11" t="n"/>
      <c r="I2608" s="9" t="n"/>
      <c r="J2608" s="9" t="n"/>
      <c r="K2608" s="9" t="n"/>
      <c r="L2608" s="9">
        <f>IF(COUNTA($A2608:$K2608)=0,"",IF(AND(IFERROR($H2608,0)&gt;0,LEN(TRIM($K2608&amp;""))&gt;0,IFERROR(LOOKUP(2,1/((LISTS!$M$2:$M$13&lt;&gt;"")*ISNUMBER(SEARCH(LISTS!$M$2:$M$13,$I2608))),LISTS!$N$2:$N$13),"NO")="SI"),"SI","NO"))</f>
        <v/>
      </c>
      <c r="M2608" s="9">
        <f>IF(COUNTA($A2608:$K2608)=0,"",IF($K2608&lt;&gt;"",IF(COUNTIF($K$19:$K2608,$K2608)&gt;1,"SI","NO"),IF(COUNTIFS($A$19:$A2608,$A2608,$C$19:$C2608,$C2608,$J$19:$J2608,$J2608,$D$19:$D2608,$D2608)&gt;1,"SI","NO")))</f>
        <v/>
      </c>
      <c r="N2608" s="11">
        <f>IF(COUNTA($A2608:$K2608)=0,"",IF(AND($L2608="SI",$M2608="NO"),IFERROR($H2608,0),0))</f>
        <v/>
      </c>
      <c r="O2608" s="9">
        <f>IF(COUNTA($A2608:$K2608)=0,"",IF($M2608="SI","CUFE o factura duplicada dentro del reporte; no se suma dos veces",IF(IFERROR($H2608,0)&lt;=0,"DIAN reporta valor susceptible 0",IF($L2608="NO",IFERROR(LOOKUP(2,1/((LISTS!$M$2:$M$13&lt;&gt;"")*ISNUMBER(SEARCH(LISTS!$M$2:$M$13,$I2608))),LISTS!$O$2:$O$13),"Medio de pago no elegible o no identificado por DIAN"),"Apta automaticamente por pago electronico y base positiva"))))</f>
        <v/>
      </c>
    </row>
    <row r="2609">
      <c r="A2609" s="9" t="n"/>
      <c r="B2609" s="9" t="n"/>
      <c r="C2609" s="12" t="n"/>
      <c r="D2609" s="11" t="n"/>
      <c r="E2609" s="11" t="n"/>
      <c r="F2609" s="11" t="n"/>
      <c r="G2609" s="11" t="n"/>
      <c r="H2609" s="11" t="n"/>
      <c r="I2609" s="9" t="n"/>
      <c r="J2609" s="9" t="n"/>
      <c r="K2609" s="9" t="n"/>
      <c r="L2609" s="9">
        <f>IF(COUNTA($A2609:$K2609)=0,"",IF(AND(IFERROR($H2609,0)&gt;0,LEN(TRIM($K2609&amp;""))&gt;0,IFERROR(LOOKUP(2,1/((LISTS!$M$2:$M$13&lt;&gt;"")*ISNUMBER(SEARCH(LISTS!$M$2:$M$13,$I2609))),LISTS!$N$2:$N$13),"NO")="SI"),"SI","NO"))</f>
        <v/>
      </c>
      <c r="M2609" s="9">
        <f>IF(COUNTA($A2609:$K2609)=0,"",IF($K2609&lt;&gt;"",IF(COUNTIF($K$19:$K2609,$K2609)&gt;1,"SI","NO"),IF(COUNTIFS($A$19:$A2609,$A2609,$C$19:$C2609,$C2609,$J$19:$J2609,$J2609,$D$19:$D2609,$D2609)&gt;1,"SI","NO")))</f>
        <v/>
      </c>
      <c r="N2609" s="11">
        <f>IF(COUNTA($A2609:$K2609)=0,"",IF(AND($L2609="SI",$M2609="NO"),IFERROR($H2609,0),0))</f>
        <v/>
      </c>
      <c r="O2609" s="9">
        <f>IF(COUNTA($A2609:$K2609)=0,"",IF($M2609="SI","CUFE o factura duplicada dentro del reporte; no se suma dos veces",IF(IFERROR($H2609,0)&lt;=0,"DIAN reporta valor susceptible 0",IF($L2609="NO",IFERROR(LOOKUP(2,1/((LISTS!$M$2:$M$13&lt;&gt;"")*ISNUMBER(SEARCH(LISTS!$M$2:$M$13,$I2609))),LISTS!$O$2:$O$13),"Medio de pago no elegible o no identificado por DIAN"),"Apta automaticamente por pago electronico y base positiva"))))</f>
        <v/>
      </c>
    </row>
    <row r="2610">
      <c r="A2610" s="9" t="n"/>
      <c r="B2610" s="9" t="n"/>
      <c r="C2610" s="12" t="n"/>
      <c r="D2610" s="11" t="n"/>
      <c r="E2610" s="11" t="n"/>
      <c r="F2610" s="11" t="n"/>
      <c r="G2610" s="11" t="n"/>
      <c r="H2610" s="11" t="n"/>
      <c r="I2610" s="9" t="n"/>
      <c r="J2610" s="9" t="n"/>
      <c r="K2610" s="9" t="n"/>
      <c r="L2610" s="9">
        <f>IF(COUNTA($A2610:$K2610)=0,"",IF(AND(IFERROR($H2610,0)&gt;0,LEN(TRIM($K2610&amp;""))&gt;0,IFERROR(LOOKUP(2,1/((LISTS!$M$2:$M$13&lt;&gt;"")*ISNUMBER(SEARCH(LISTS!$M$2:$M$13,$I2610))),LISTS!$N$2:$N$13),"NO")="SI"),"SI","NO"))</f>
        <v/>
      </c>
      <c r="M2610" s="9">
        <f>IF(COUNTA($A2610:$K2610)=0,"",IF($K2610&lt;&gt;"",IF(COUNTIF($K$19:$K2610,$K2610)&gt;1,"SI","NO"),IF(COUNTIFS($A$19:$A2610,$A2610,$C$19:$C2610,$C2610,$J$19:$J2610,$J2610,$D$19:$D2610,$D2610)&gt;1,"SI","NO")))</f>
        <v/>
      </c>
      <c r="N2610" s="11">
        <f>IF(COUNTA($A2610:$K2610)=0,"",IF(AND($L2610="SI",$M2610="NO"),IFERROR($H2610,0),0))</f>
        <v/>
      </c>
      <c r="O2610" s="9">
        <f>IF(COUNTA($A2610:$K2610)=0,"",IF($M2610="SI","CUFE o factura duplicada dentro del reporte; no se suma dos veces",IF(IFERROR($H2610,0)&lt;=0,"DIAN reporta valor susceptible 0",IF($L2610="NO",IFERROR(LOOKUP(2,1/((LISTS!$M$2:$M$13&lt;&gt;"")*ISNUMBER(SEARCH(LISTS!$M$2:$M$13,$I2610))),LISTS!$O$2:$O$13),"Medio de pago no elegible o no identificado por DIAN"),"Apta automaticamente por pago electronico y base positiva"))))</f>
        <v/>
      </c>
    </row>
    <row r="2611">
      <c r="A2611" s="9" t="n"/>
      <c r="B2611" s="9" t="n"/>
      <c r="C2611" s="12" t="n"/>
      <c r="D2611" s="11" t="n"/>
      <c r="E2611" s="11" t="n"/>
      <c r="F2611" s="11" t="n"/>
      <c r="G2611" s="11" t="n"/>
      <c r="H2611" s="11" t="n"/>
      <c r="I2611" s="9" t="n"/>
      <c r="J2611" s="9" t="n"/>
      <c r="K2611" s="9" t="n"/>
      <c r="L2611" s="9">
        <f>IF(COUNTA($A2611:$K2611)=0,"",IF(AND(IFERROR($H2611,0)&gt;0,LEN(TRIM($K2611&amp;""))&gt;0,IFERROR(LOOKUP(2,1/((LISTS!$M$2:$M$13&lt;&gt;"")*ISNUMBER(SEARCH(LISTS!$M$2:$M$13,$I2611))),LISTS!$N$2:$N$13),"NO")="SI"),"SI","NO"))</f>
        <v/>
      </c>
      <c r="M2611" s="9">
        <f>IF(COUNTA($A2611:$K2611)=0,"",IF($K2611&lt;&gt;"",IF(COUNTIF($K$19:$K2611,$K2611)&gt;1,"SI","NO"),IF(COUNTIFS($A$19:$A2611,$A2611,$C$19:$C2611,$C2611,$J$19:$J2611,$J2611,$D$19:$D2611,$D2611)&gt;1,"SI","NO")))</f>
        <v/>
      </c>
      <c r="N2611" s="11">
        <f>IF(COUNTA($A2611:$K2611)=0,"",IF(AND($L2611="SI",$M2611="NO"),IFERROR($H2611,0),0))</f>
        <v/>
      </c>
      <c r="O2611" s="9">
        <f>IF(COUNTA($A2611:$K2611)=0,"",IF($M2611="SI","CUFE o factura duplicada dentro del reporte; no se suma dos veces",IF(IFERROR($H2611,0)&lt;=0,"DIAN reporta valor susceptible 0",IF($L2611="NO",IFERROR(LOOKUP(2,1/((LISTS!$M$2:$M$13&lt;&gt;"")*ISNUMBER(SEARCH(LISTS!$M$2:$M$13,$I2611))),LISTS!$O$2:$O$13),"Medio de pago no elegible o no identificado por DIAN"),"Apta automaticamente por pago electronico y base positiva"))))</f>
        <v/>
      </c>
    </row>
    <row r="2612">
      <c r="A2612" s="9" t="n"/>
      <c r="B2612" s="9" t="n"/>
      <c r="C2612" s="12" t="n"/>
      <c r="D2612" s="11" t="n"/>
      <c r="E2612" s="11" t="n"/>
      <c r="F2612" s="11" t="n"/>
      <c r="G2612" s="11" t="n"/>
      <c r="H2612" s="11" t="n"/>
      <c r="I2612" s="9" t="n"/>
      <c r="J2612" s="9" t="n"/>
      <c r="K2612" s="9" t="n"/>
      <c r="L2612" s="9">
        <f>IF(COUNTA($A2612:$K2612)=0,"",IF(AND(IFERROR($H2612,0)&gt;0,LEN(TRIM($K2612&amp;""))&gt;0,IFERROR(LOOKUP(2,1/((LISTS!$M$2:$M$13&lt;&gt;"")*ISNUMBER(SEARCH(LISTS!$M$2:$M$13,$I2612))),LISTS!$N$2:$N$13),"NO")="SI"),"SI","NO"))</f>
        <v/>
      </c>
      <c r="M2612" s="9">
        <f>IF(COUNTA($A2612:$K2612)=0,"",IF($K2612&lt;&gt;"",IF(COUNTIF($K$19:$K2612,$K2612)&gt;1,"SI","NO"),IF(COUNTIFS($A$19:$A2612,$A2612,$C$19:$C2612,$C2612,$J$19:$J2612,$J2612,$D$19:$D2612,$D2612)&gt;1,"SI","NO")))</f>
        <v/>
      </c>
      <c r="N2612" s="11">
        <f>IF(COUNTA($A2612:$K2612)=0,"",IF(AND($L2612="SI",$M2612="NO"),IFERROR($H2612,0),0))</f>
        <v/>
      </c>
      <c r="O2612" s="9">
        <f>IF(COUNTA($A2612:$K2612)=0,"",IF($M2612="SI","CUFE o factura duplicada dentro del reporte; no se suma dos veces",IF(IFERROR($H2612,0)&lt;=0,"DIAN reporta valor susceptible 0",IF($L2612="NO",IFERROR(LOOKUP(2,1/((LISTS!$M$2:$M$13&lt;&gt;"")*ISNUMBER(SEARCH(LISTS!$M$2:$M$13,$I2612))),LISTS!$O$2:$O$13),"Medio de pago no elegible o no identificado por DIAN"),"Apta automaticamente por pago electronico y base positiva"))))</f>
        <v/>
      </c>
    </row>
    <row r="2613">
      <c r="A2613" s="9" t="n"/>
      <c r="B2613" s="9" t="n"/>
      <c r="C2613" s="12" t="n"/>
      <c r="D2613" s="11" t="n"/>
      <c r="E2613" s="11" t="n"/>
      <c r="F2613" s="11" t="n"/>
      <c r="G2613" s="11" t="n"/>
      <c r="H2613" s="11" t="n"/>
      <c r="I2613" s="9" t="n"/>
      <c r="J2613" s="9" t="n"/>
      <c r="K2613" s="9" t="n"/>
      <c r="L2613" s="9">
        <f>IF(COUNTA($A2613:$K2613)=0,"",IF(AND(IFERROR($H2613,0)&gt;0,LEN(TRIM($K2613&amp;""))&gt;0,IFERROR(LOOKUP(2,1/((LISTS!$M$2:$M$13&lt;&gt;"")*ISNUMBER(SEARCH(LISTS!$M$2:$M$13,$I2613))),LISTS!$N$2:$N$13),"NO")="SI"),"SI","NO"))</f>
        <v/>
      </c>
      <c r="M2613" s="9">
        <f>IF(COUNTA($A2613:$K2613)=0,"",IF($K2613&lt;&gt;"",IF(COUNTIF($K$19:$K2613,$K2613)&gt;1,"SI","NO"),IF(COUNTIFS($A$19:$A2613,$A2613,$C$19:$C2613,$C2613,$J$19:$J2613,$J2613,$D$19:$D2613,$D2613)&gt;1,"SI","NO")))</f>
        <v/>
      </c>
      <c r="N2613" s="11">
        <f>IF(COUNTA($A2613:$K2613)=0,"",IF(AND($L2613="SI",$M2613="NO"),IFERROR($H2613,0),0))</f>
        <v/>
      </c>
      <c r="O2613" s="9">
        <f>IF(COUNTA($A2613:$K2613)=0,"",IF($M2613="SI","CUFE o factura duplicada dentro del reporte; no se suma dos veces",IF(IFERROR($H2613,0)&lt;=0,"DIAN reporta valor susceptible 0",IF($L2613="NO",IFERROR(LOOKUP(2,1/((LISTS!$M$2:$M$13&lt;&gt;"")*ISNUMBER(SEARCH(LISTS!$M$2:$M$13,$I2613))),LISTS!$O$2:$O$13),"Medio de pago no elegible o no identificado por DIAN"),"Apta automaticamente por pago electronico y base positiva"))))</f>
        <v/>
      </c>
    </row>
    <row r="2614">
      <c r="A2614" s="9" t="n"/>
      <c r="B2614" s="9" t="n"/>
      <c r="C2614" s="12" t="n"/>
      <c r="D2614" s="11" t="n"/>
      <c r="E2614" s="11" t="n"/>
      <c r="F2614" s="11" t="n"/>
      <c r="G2614" s="11" t="n"/>
      <c r="H2614" s="11" t="n"/>
      <c r="I2614" s="9" t="n"/>
      <c r="J2614" s="9" t="n"/>
      <c r="K2614" s="9" t="n"/>
      <c r="L2614" s="9">
        <f>IF(COUNTA($A2614:$K2614)=0,"",IF(AND(IFERROR($H2614,0)&gt;0,LEN(TRIM($K2614&amp;""))&gt;0,IFERROR(LOOKUP(2,1/((LISTS!$M$2:$M$13&lt;&gt;"")*ISNUMBER(SEARCH(LISTS!$M$2:$M$13,$I2614))),LISTS!$N$2:$N$13),"NO")="SI"),"SI","NO"))</f>
        <v/>
      </c>
      <c r="M2614" s="9">
        <f>IF(COUNTA($A2614:$K2614)=0,"",IF($K2614&lt;&gt;"",IF(COUNTIF($K$19:$K2614,$K2614)&gt;1,"SI","NO"),IF(COUNTIFS($A$19:$A2614,$A2614,$C$19:$C2614,$C2614,$J$19:$J2614,$J2614,$D$19:$D2614,$D2614)&gt;1,"SI","NO")))</f>
        <v/>
      </c>
      <c r="N2614" s="11">
        <f>IF(COUNTA($A2614:$K2614)=0,"",IF(AND($L2614="SI",$M2614="NO"),IFERROR($H2614,0),0))</f>
        <v/>
      </c>
      <c r="O2614" s="9">
        <f>IF(COUNTA($A2614:$K2614)=0,"",IF($M2614="SI","CUFE o factura duplicada dentro del reporte; no se suma dos veces",IF(IFERROR($H2614,0)&lt;=0,"DIAN reporta valor susceptible 0",IF($L2614="NO",IFERROR(LOOKUP(2,1/((LISTS!$M$2:$M$13&lt;&gt;"")*ISNUMBER(SEARCH(LISTS!$M$2:$M$13,$I2614))),LISTS!$O$2:$O$13),"Medio de pago no elegible o no identificado por DIAN"),"Apta automaticamente por pago electronico y base positiva"))))</f>
        <v/>
      </c>
    </row>
    <row r="2615">
      <c r="A2615" s="9" t="n"/>
      <c r="B2615" s="9" t="n"/>
      <c r="C2615" s="12" t="n"/>
      <c r="D2615" s="11" t="n"/>
      <c r="E2615" s="11" t="n"/>
      <c r="F2615" s="11" t="n"/>
      <c r="G2615" s="11" t="n"/>
      <c r="H2615" s="11" t="n"/>
      <c r="I2615" s="9" t="n"/>
      <c r="J2615" s="9" t="n"/>
      <c r="K2615" s="9" t="n"/>
      <c r="L2615" s="9">
        <f>IF(COUNTA($A2615:$K2615)=0,"",IF(AND(IFERROR($H2615,0)&gt;0,LEN(TRIM($K2615&amp;""))&gt;0,IFERROR(LOOKUP(2,1/((LISTS!$M$2:$M$13&lt;&gt;"")*ISNUMBER(SEARCH(LISTS!$M$2:$M$13,$I2615))),LISTS!$N$2:$N$13),"NO")="SI"),"SI","NO"))</f>
        <v/>
      </c>
      <c r="M2615" s="9">
        <f>IF(COUNTA($A2615:$K2615)=0,"",IF($K2615&lt;&gt;"",IF(COUNTIF($K$19:$K2615,$K2615)&gt;1,"SI","NO"),IF(COUNTIFS($A$19:$A2615,$A2615,$C$19:$C2615,$C2615,$J$19:$J2615,$J2615,$D$19:$D2615,$D2615)&gt;1,"SI","NO")))</f>
        <v/>
      </c>
      <c r="N2615" s="11">
        <f>IF(COUNTA($A2615:$K2615)=0,"",IF(AND($L2615="SI",$M2615="NO"),IFERROR($H2615,0),0))</f>
        <v/>
      </c>
      <c r="O2615" s="9">
        <f>IF(COUNTA($A2615:$K2615)=0,"",IF($M2615="SI","CUFE o factura duplicada dentro del reporte; no se suma dos veces",IF(IFERROR($H2615,0)&lt;=0,"DIAN reporta valor susceptible 0",IF($L2615="NO",IFERROR(LOOKUP(2,1/((LISTS!$M$2:$M$13&lt;&gt;"")*ISNUMBER(SEARCH(LISTS!$M$2:$M$13,$I2615))),LISTS!$O$2:$O$13),"Medio de pago no elegible o no identificado por DIAN"),"Apta automaticamente por pago electronico y base positiva"))))</f>
        <v/>
      </c>
    </row>
    <row r="2616">
      <c r="A2616" s="9" t="n"/>
      <c r="B2616" s="9" t="n"/>
      <c r="C2616" s="12" t="n"/>
      <c r="D2616" s="11" t="n"/>
      <c r="E2616" s="11" t="n"/>
      <c r="F2616" s="11" t="n"/>
      <c r="G2616" s="11" t="n"/>
      <c r="H2616" s="11" t="n"/>
      <c r="I2616" s="9" t="n"/>
      <c r="J2616" s="9" t="n"/>
      <c r="K2616" s="9" t="n"/>
      <c r="L2616" s="9">
        <f>IF(COUNTA($A2616:$K2616)=0,"",IF(AND(IFERROR($H2616,0)&gt;0,LEN(TRIM($K2616&amp;""))&gt;0,IFERROR(LOOKUP(2,1/((LISTS!$M$2:$M$13&lt;&gt;"")*ISNUMBER(SEARCH(LISTS!$M$2:$M$13,$I2616))),LISTS!$N$2:$N$13),"NO")="SI"),"SI","NO"))</f>
        <v/>
      </c>
      <c r="M2616" s="9">
        <f>IF(COUNTA($A2616:$K2616)=0,"",IF($K2616&lt;&gt;"",IF(COUNTIF($K$19:$K2616,$K2616)&gt;1,"SI","NO"),IF(COUNTIFS($A$19:$A2616,$A2616,$C$19:$C2616,$C2616,$J$19:$J2616,$J2616,$D$19:$D2616,$D2616)&gt;1,"SI","NO")))</f>
        <v/>
      </c>
      <c r="N2616" s="11">
        <f>IF(COUNTA($A2616:$K2616)=0,"",IF(AND($L2616="SI",$M2616="NO"),IFERROR($H2616,0),0))</f>
        <v/>
      </c>
      <c r="O2616" s="9">
        <f>IF(COUNTA($A2616:$K2616)=0,"",IF($M2616="SI","CUFE o factura duplicada dentro del reporte; no se suma dos veces",IF(IFERROR($H2616,0)&lt;=0,"DIAN reporta valor susceptible 0",IF($L2616="NO",IFERROR(LOOKUP(2,1/((LISTS!$M$2:$M$13&lt;&gt;"")*ISNUMBER(SEARCH(LISTS!$M$2:$M$13,$I2616))),LISTS!$O$2:$O$13),"Medio de pago no elegible o no identificado por DIAN"),"Apta automaticamente por pago electronico y base positiva"))))</f>
        <v/>
      </c>
    </row>
    <row r="2617">
      <c r="A2617" s="9" t="n"/>
      <c r="B2617" s="9" t="n"/>
      <c r="C2617" s="12" t="n"/>
      <c r="D2617" s="11" t="n"/>
      <c r="E2617" s="11" t="n"/>
      <c r="F2617" s="11" t="n"/>
      <c r="G2617" s="11" t="n"/>
      <c r="H2617" s="11" t="n"/>
      <c r="I2617" s="9" t="n"/>
      <c r="J2617" s="9" t="n"/>
      <c r="K2617" s="9" t="n"/>
      <c r="L2617" s="9">
        <f>IF(COUNTA($A2617:$K2617)=0,"",IF(AND(IFERROR($H2617,0)&gt;0,LEN(TRIM($K2617&amp;""))&gt;0,IFERROR(LOOKUP(2,1/((LISTS!$M$2:$M$13&lt;&gt;"")*ISNUMBER(SEARCH(LISTS!$M$2:$M$13,$I2617))),LISTS!$N$2:$N$13),"NO")="SI"),"SI","NO"))</f>
        <v/>
      </c>
      <c r="M2617" s="9">
        <f>IF(COUNTA($A2617:$K2617)=0,"",IF($K2617&lt;&gt;"",IF(COUNTIF($K$19:$K2617,$K2617)&gt;1,"SI","NO"),IF(COUNTIFS($A$19:$A2617,$A2617,$C$19:$C2617,$C2617,$J$19:$J2617,$J2617,$D$19:$D2617,$D2617)&gt;1,"SI","NO")))</f>
        <v/>
      </c>
      <c r="N2617" s="11">
        <f>IF(COUNTA($A2617:$K2617)=0,"",IF(AND($L2617="SI",$M2617="NO"),IFERROR($H2617,0),0))</f>
        <v/>
      </c>
      <c r="O2617" s="9">
        <f>IF(COUNTA($A2617:$K2617)=0,"",IF($M2617="SI","CUFE o factura duplicada dentro del reporte; no se suma dos veces",IF(IFERROR($H2617,0)&lt;=0,"DIAN reporta valor susceptible 0",IF($L2617="NO",IFERROR(LOOKUP(2,1/((LISTS!$M$2:$M$13&lt;&gt;"")*ISNUMBER(SEARCH(LISTS!$M$2:$M$13,$I2617))),LISTS!$O$2:$O$13),"Medio de pago no elegible o no identificado por DIAN"),"Apta automaticamente por pago electronico y base positiva"))))</f>
        <v/>
      </c>
    </row>
    <row r="2618">
      <c r="A2618" s="9" t="n"/>
      <c r="B2618" s="9" t="n"/>
      <c r="C2618" s="12" t="n"/>
      <c r="D2618" s="11" t="n"/>
      <c r="E2618" s="11" t="n"/>
      <c r="F2618" s="11" t="n"/>
      <c r="G2618" s="11" t="n"/>
      <c r="H2618" s="11" t="n"/>
      <c r="I2618" s="9" t="n"/>
      <c r="J2618" s="9" t="n"/>
      <c r="K2618" s="9" t="n"/>
      <c r="L2618" s="9">
        <f>IF(COUNTA($A2618:$K2618)=0,"",IF(AND(IFERROR($H2618,0)&gt;0,LEN(TRIM($K2618&amp;""))&gt;0,IFERROR(LOOKUP(2,1/((LISTS!$M$2:$M$13&lt;&gt;"")*ISNUMBER(SEARCH(LISTS!$M$2:$M$13,$I2618))),LISTS!$N$2:$N$13),"NO")="SI"),"SI","NO"))</f>
        <v/>
      </c>
      <c r="M2618" s="9">
        <f>IF(COUNTA($A2618:$K2618)=0,"",IF($K2618&lt;&gt;"",IF(COUNTIF($K$19:$K2618,$K2618)&gt;1,"SI","NO"),IF(COUNTIFS($A$19:$A2618,$A2618,$C$19:$C2618,$C2618,$J$19:$J2618,$J2618,$D$19:$D2618,$D2618)&gt;1,"SI","NO")))</f>
        <v/>
      </c>
      <c r="N2618" s="11">
        <f>IF(COUNTA($A2618:$K2618)=0,"",IF(AND($L2618="SI",$M2618="NO"),IFERROR($H2618,0),0))</f>
        <v/>
      </c>
      <c r="O2618" s="9">
        <f>IF(COUNTA($A2618:$K2618)=0,"",IF($M2618="SI","CUFE o factura duplicada dentro del reporte; no se suma dos veces",IF(IFERROR($H2618,0)&lt;=0,"DIAN reporta valor susceptible 0",IF($L2618="NO",IFERROR(LOOKUP(2,1/((LISTS!$M$2:$M$13&lt;&gt;"")*ISNUMBER(SEARCH(LISTS!$M$2:$M$13,$I2618))),LISTS!$O$2:$O$13),"Medio de pago no elegible o no identificado por DIAN"),"Apta automaticamente por pago electronico y base positiva"))))</f>
        <v/>
      </c>
    </row>
    <row r="2619">
      <c r="A2619" s="9" t="n"/>
      <c r="B2619" s="9" t="n"/>
      <c r="C2619" s="12" t="n"/>
      <c r="D2619" s="11" t="n"/>
      <c r="E2619" s="11" t="n"/>
      <c r="F2619" s="11" t="n"/>
      <c r="G2619" s="11" t="n"/>
      <c r="H2619" s="11" t="n"/>
      <c r="I2619" s="9" t="n"/>
      <c r="J2619" s="9" t="n"/>
      <c r="K2619" s="9" t="n"/>
      <c r="L2619" s="9">
        <f>IF(COUNTA($A2619:$K2619)=0,"",IF(AND(IFERROR($H2619,0)&gt;0,LEN(TRIM($K2619&amp;""))&gt;0,IFERROR(LOOKUP(2,1/((LISTS!$M$2:$M$13&lt;&gt;"")*ISNUMBER(SEARCH(LISTS!$M$2:$M$13,$I2619))),LISTS!$N$2:$N$13),"NO")="SI"),"SI","NO"))</f>
        <v/>
      </c>
      <c r="M2619" s="9">
        <f>IF(COUNTA($A2619:$K2619)=0,"",IF($K2619&lt;&gt;"",IF(COUNTIF($K$19:$K2619,$K2619)&gt;1,"SI","NO"),IF(COUNTIFS($A$19:$A2619,$A2619,$C$19:$C2619,$C2619,$J$19:$J2619,$J2619,$D$19:$D2619,$D2619)&gt;1,"SI","NO")))</f>
        <v/>
      </c>
      <c r="N2619" s="11">
        <f>IF(COUNTA($A2619:$K2619)=0,"",IF(AND($L2619="SI",$M2619="NO"),IFERROR($H2619,0),0))</f>
        <v/>
      </c>
      <c r="O2619" s="9">
        <f>IF(COUNTA($A2619:$K2619)=0,"",IF($M2619="SI","CUFE o factura duplicada dentro del reporte; no se suma dos veces",IF(IFERROR($H2619,0)&lt;=0,"DIAN reporta valor susceptible 0",IF($L2619="NO",IFERROR(LOOKUP(2,1/((LISTS!$M$2:$M$13&lt;&gt;"")*ISNUMBER(SEARCH(LISTS!$M$2:$M$13,$I2619))),LISTS!$O$2:$O$13),"Medio de pago no elegible o no identificado por DIAN"),"Apta automaticamente por pago electronico y base positiva"))))</f>
        <v/>
      </c>
    </row>
    <row r="2620">
      <c r="A2620" s="9" t="n"/>
      <c r="B2620" s="9" t="n"/>
      <c r="C2620" s="12" t="n"/>
      <c r="D2620" s="11" t="n"/>
      <c r="E2620" s="11" t="n"/>
      <c r="F2620" s="11" t="n"/>
      <c r="G2620" s="11" t="n"/>
      <c r="H2620" s="11" t="n"/>
      <c r="I2620" s="9" t="n"/>
      <c r="J2620" s="9" t="n"/>
      <c r="K2620" s="9" t="n"/>
      <c r="L2620" s="9">
        <f>IF(COUNTA($A2620:$K2620)=0,"",IF(AND(IFERROR($H2620,0)&gt;0,LEN(TRIM($K2620&amp;""))&gt;0,IFERROR(LOOKUP(2,1/((LISTS!$M$2:$M$13&lt;&gt;"")*ISNUMBER(SEARCH(LISTS!$M$2:$M$13,$I2620))),LISTS!$N$2:$N$13),"NO")="SI"),"SI","NO"))</f>
        <v/>
      </c>
      <c r="M2620" s="9">
        <f>IF(COUNTA($A2620:$K2620)=0,"",IF($K2620&lt;&gt;"",IF(COUNTIF($K$19:$K2620,$K2620)&gt;1,"SI","NO"),IF(COUNTIFS($A$19:$A2620,$A2620,$C$19:$C2620,$C2620,$J$19:$J2620,$J2620,$D$19:$D2620,$D2620)&gt;1,"SI","NO")))</f>
        <v/>
      </c>
      <c r="N2620" s="11">
        <f>IF(COUNTA($A2620:$K2620)=0,"",IF(AND($L2620="SI",$M2620="NO"),IFERROR($H2620,0),0))</f>
        <v/>
      </c>
      <c r="O2620" s="9">
        <f>IF(COUNTA($A2620:$K2620)=0,"",IF($M2620="SI","CUFE o factura duplicada dentro del reporte; no se suma dos veces",IF(IFERROR($H2620,0)&lt;=0,"DIAN reporta valor susceptible 0",IF($L2620="NO",IFERROR(LOOKUP(2,1/((LISTS!$M$2:$M$13&lt;&gt;"")*ISNUMBER(SEARCH(LISTS!$M$2:$M$13,$I2620))),LISTS!$O$2:$O$13),"Medio de pago no elegible o no identificado por DIAN"),"Apta automaticamente por pago electronico y base positiva"))))</f>
        <v/>
      </c>
    </row>
    <row r="2621">
      <c r="A2621" s="9" t="n"/>
      <c r="B2621" s="9" t="n"/>
      <c r="C2621" s="12" t="n"/>
      <c r="D2621" s="11" t="n"/>
      <c r="E2621" s="11" t="n"/>
      <c r="F2621" s="11" t="n"/>
      <c r="G2621" s="11" t="n"/>
      <c r="H2621" s="11" t="n"/>
      <c r="I2621" s="9" t="n"/>
      <c r="J2621" s="9" t="n"/>
      <c r="K2621" s="9" t="n"/>
      <c r="L2621" s="9">
        <f>IF(COUNTA($A2621:$K2621)=0,"",IF(AND(IFERROR($H2621,0)&gt;0,LEN(TRIM($K2621&amp;""))&gt;0,IFERROR(LOOKUP(2,1/((LISTS!$M$2:$M$13&lt;&gt;"")*ISNUMBER(SEARCH(LISTS!$M$2:$M$13,$I2621))),LISTS!$N$2:$N$13),"NO")="SI"),"SI","NO"))</f>
        <v/>
      </c>
      <c r="M2621" s="9">
        <f>IF(COUNTA($A2621:$K2621)=0,"",IF($K2621&lt;&gt;"",IF(COUNTIF($K$19:$K2621,$K2621)&gt;1,"SI","NO"),IF(COUNTIFS($A$19:$A2621,$A2621,$C$19:$C2621,$C2621,$J$19:$J2621,$J2621,$D$19:$D2621,$D2621)&gt;1,"SI","NO")))</f>
        <v/>
      </c>
      <c r="N2621" s="11">
        <f>IF(COUNTA($A2621:$K2621)=0,"",IF(AND($L2621="SI",$M2621="NO"),IFERROR($H2621,0),0))</f>
        <v/>
      </c>
      <c r="O2621" s="9">
        <f>IF(COUNTA($A2621:$K2621)=0,"",IF($M2621="SI","CUFE o factura duplicada dentro del reporte; no se suma dos veces",IF(IFERROR($H2621,0)&lt;=0,"DIAN reporta valor susceptible 0",IF($L2621="NO",IFERROR(LOOKUP(2,1/((LISTS!$M$2:$M$13&lt;&gt;"")*ISNUMBER(SEARCH(LISTS!$M$2:$M$13,$I2621))),LISTS!$O$2:$O$13),"Medio de pago no elegible o no identificado por DIAN"),"Apta automaticamente por pago electronico y base positiva"))))</f>
        <v/>
      </c>
    </row>
    <row r="2622">
      <c r="A2622" s="9" t="n"/>
      <c r="B2622" s="9" t="n"/>
      <c r="C2622" s="12" t="n"/>
      <c r="D2622" s="11" t="n"/>
      <c r="E2622" s="11" t="n"/>
      <c r="F2622" s="11" t="n"/>
      <c r="G2622" s="11" t="n"/>
      <c r="H2622" s="11" t="n"/>
      <c r="I2622" s="9" t="n"/>
      <c r="J2622" s="9" t="n"/>
      <c r="K2622" s="9" t="n"/>
      <c r="L2622" s="9">
        <f>IF(COUNTA($A2622:$K2622)=0,"",IF(AND(IFERROR($H2622,0)&gt;0,LEN(TRIM($K2622&amp;""))&gt;0,IFERROR(LOOKUP(2,1/((LISTS!$M$2:$M$13&lt;&gt;"")*ISNUMBER(SEARCH(LISTS!$M$2:$M$13,$I2622))),LISTS!$N$2:$N$13),"NO")="SI"),"SI","NO"))</f>
        <v/>
      </c>
      <c r="M2622" s="9">
        <f>IF(COUNTA($A2622:$K2622)=0,"",IF($K2622&lt;&gt;"",IF(COUNTIF($K$19:$K2622,$K2622)&gt;1,"SI","NO"),IF(COUNTIFS($A$19:$A2622,$A2622,$C$19:$C2622,$C2622,$J$19:$J2622,$J2622,$D$19:$D2622,$D2622)&gt;1,"SI","NO")))</f>
        <v/>
      </c>
      <c r="N2622" s="11">
        <f>IF(COUNTA($A2622:$K2622)=0,"",IF(AND($L2622="SI",$M2622="NO"),IFERROR($H2622,0),0))</f>
        <v/>
      </c>
      <c r="O2622" s="9">
        <f>IF(COUNTA($A2622:$K2622)=0,"",IF($M2622="SI","CUFE o factura duplicada dentro del reporte; no se suma dos veces",IF(IFERROR($H2622,0)&lt;=0,"DIAN reporta valor susceptible 0",IF($L2622="NO",IFERROR(LOOKUP(2,1/((LISTS!$M$2:$M$13&lt;&gt;"")*ISNUMBER(SEARCH(LISTS!$M$2:$M$13,$I2622))),LISTS!$O$2:$O$13),"Medio de pago no elegible o no identificado por DIAN"),"Apta automaticamente por pago electronico y base positiva"))))</f>
        <v/>
      </c>
    </row>
    <row r="2623">
      <c r="A2623" s="9" t="n"/>
      <c r="B2623" s="9" t="n"/>
      <c r="C2623" s="12" t="n"/>
      <c r="D2623" s="11" t="n"/>
      <c r="E2623" s="11" t="n"/>
      <c r="F2623" s="11" t="n"/>
      <c r="G2623" s="11" t="n"/>
      <c r="H2623" s="11" t="n"/>
      <c r="I2623" s="9" t="n"/>
      <c r="J2623" s="9" t="n"/>
      <c r="K2623" s="9" t="n"/>
      <c r="L2623" s="9">
        <f>IF(COUNTA($A2623:$K2623)=0,"",IF(AND(IFERROR($H2623,0)&gt;0,LEN(TRIM($K2623&amp;""))&gt;0,IFERROR(LOOKUP(2,1/((LISTS!$M$2:$M$13&lt;&gt;"")*ISNUMBER(SEARCH(LISTS!$M$2:$M$13,$I2623))),LISTS!$N$2:$N$13),"NO")="SI"),"SI","NO"))</f>
        <v/>
      </c>
      <c r="M2623" s="9">
        <f>IF(COUNTA($A2623:$K2623)=0,"",IF($K2623&lt;&gt;"",IF(COUNTIF($K$19:$K2623,$K2623)&gt;1,"SI","NO"),IF(COUNTIFS($A$19:$A2623,$A2623,$C$19:$C2623,$C2623,$J$19:$J2623,$J2623,$D$19:$D2623,$D2623)&gt;1,"SI","NO")))</f>
        <v/>
      </c>
      <c r="N2623" s="11">
        <f>IF(COUNTA($A2623:$K2623)=0,"",IF(AND($L2623="SI",$M2623="NO"),IFERROR($H2623,0),0))</f>
        <v/>
      </c>
      <c r="O2623" s="9">
        <f>IF(COUNTA($A2623:$K2623)=0,"",IF($M2623="SI","CUFE o factura duplicada dentro del reporte; no se suma dos veces",IF(IFERROR($H2623,0)&lt;=0,"DIAN reporta valor susceptible 0",IF($L2623="NO",IFERROR(LOOKUP(2,1/((LISTS!$M$2:$M$13&lt;&gt;"")*ISNUMBER(SEARCH(LISTS!$M$2:$M$13,$I2623))),LISTS!$O$2:$O$13),"Medio de pago no elegible o no identificado por DIAN"),"Apta automaticamente por pago electronico y base positiva"))))</f>
        <v/>
      </c>
    </row>
    <row r="2624">
      <c r="A2624" s="9" t="n"/>
      <c r="B2624" s="9" t="n"/>
      <c r="C2624" s="12" t="n"/>
      <c r="D2624" s="11" t="n"/>
      <c r="E2624" s="11" t="n"/>
      <c r="F2624" s="11" t="n"/>
      <c r="G2624" s="11" t="n"/>
      <c r="H2624" s="11" t="n"/>
      <c r="I2624" s="9" t="n"/>
      <c r="J2624" s="9" t="n"/>
      <c r="K2624" s="9" t="n"/>
      <c r="L2624" s="9">
        <f>IF(COUNTA($A2624:$K2624)=0,"",IF(AND(IFERROR($H2624,0)&gt;0,LEN(TRIM($K2624&amp;""))&gt;0,IFERROR(LOOKUP(2,1/((LISTS!$M$2:$M$13&lt;&gt;"")*ISNUMBER(SEARCH(LISTS!$M$2:$M$13,$I2624))),LISTS!$N$2:$N$13),"NO")="SI"),"SI","NO"))</f>
        <v/>
      </c>
      <c r="M2624" s="9">
        <f>IF(COUNTA($A2624:$K2624)=0,"",IF($K2624&lt;&gt;"",IF(COUNTIF($K$19:$K2624,$K2624)&gt;1,"SI","NO"),IF(COUNTIFS($A$19:$A2624,$A2624,$C$19:$C2624,$C2624,$J$19:$J2624,$J2624,$D$19:$D2624,$D2624)&gt;1,"SI","NO")))</f>
        <v/>
      </c>
      <c r="N2624" s="11">
        <f>IF(COUNTA($A2624:$K2624)=0,"",IF(AND($L2624="SI",$M2624="NO"),IFERROR($H2624,0),0))</f>
        <v/>
      </c>
      <c r="O2624" s="9">
        <f>IF(COUNTA($A2624:$K2624)=0,"",IF($M2624="SI","CUFE o factura duplicada dentro del reporte; no se suma dos veces",IF(IFERROR($H2624,0)&lt;=0,"DIAN reporta valor susceptible 0",IF($L2624="NO",IFERROR(LOOKUP(2,1/((LISTS!$M$2:$M$13&lt;&gt;"")*ISNUMBER(SEARCH(LISTS!$M$2:$M$13,$I2624))),LISTS!$O$2:$O$13),"Medio de pago no elegible o no identificado por DIAN"),"Apta automaticamente por pago electronico y base positiva"))))</f>
        <v/>
      </c>
    </row>
    <row r="2625">
      <c r="A2625" s="9" t="n"/>
      <c r="B2625" s="9" t="n"/>
      <c r="C2625" s="12" t="n"/>
      <c r="D2625" s="11" t="n"/>
      <c r="E2625" s="11" t="n"/>
      <c r="F2625" s="11" t="n"/>
      <c r="G2625" s="11" t="n"/>
      <c r="H2625" s="11" t="n"/>
      <c r="I2625" s="9" t="n"/>
      <c r="J2625" s="9" t="n"/>
      <c r="K2625" s="9" t="n"/>
      <c r="L2625" s="9">
        <f>IF(COUNTA($A2625:$K2625)=0,"",IF(AND(IFERROR($H2625,0)&gt;0,LEN(TRIM($K2625&amp;""))&gt;0,IFERROR(LOOKUP(2,1/((LISTS!$M$2:$M$13&lt;&gt;"")*ISNUMBER(SEARCH(LISTS!$M$2:$M$13,$I2625))),LISTS!$N$2:$N$13),"NO")="SI"),"SI","NO"))</f>
        <v/>
      </c>
      <c r="M2625" s="9">
        <f>IF(COUNTA($A2625:$K2625)=0,"",IF($K2625&lt;&gt;"",IF(COUNTIF($K$19:$K2625,$K2625)&gt;1,"SI","NO"),IF(COUNTIFS($A$19:$A2625,$A2625,$C$19:$C2625,$C2625,$J$19:$J2625,$J2625,$D$19:$D2625,$D2625)&gt;1,"SI","NO")))</f>
        <v/>
      </c>
      <c r="N2625" s="11">
        <f>IF(COUNTA($A2625:$K2625)=0,"",IF(AND($L2625="SI",$M2625="NO"),IFERROR($H2625,0),0))</f>
        <v/>
      </c>
      <c r="O2625" s="9">
        <f>IF(COUNTA($A2625:$K2625)=0,"",IF($M2625="SI","CUFE o factura duplicada dentro del reporte; no se suma dos veces",IF(IFERROR($H2625,0)&lt;=0,"DIAN reporta valor susceptible 0",IF($L2625="NO",IFERROR(LOOKUP(2,1/((LISTS!$M$2:$M$13&lt;&gt;"")*ISNUMBER(SEARCH(LISTS!$M$2:$M$13,$I2625))),LISTS!$O$2:$O$13),"Medio de pago no elegible o no identificado por DIAN"),"Apta automaticamente por pago electronico y base positiva"))))</f>
        <v/>
      </c>
    </row>
    <row r="2626">
      <c r="A2626" s="9" t="n"/>
      <c r="B2626" s="9" t="n"/>
      <c r="C2626" s="12" t="n"/>
      <c r="D2626" s="11" t="n"/>
      <c r="E2626" s="11" t="n"/>
      <c r="F2626" s="11" t="n"/>
      <c r="G2626" s="11" t="n"/>
      <c r="H2626" s="11" t="n"/>
      <c r="I2626" s="9" t="n"/>
      <c r="J2626" s="9" t="n"/>
      <c r="K2626" s="9" t="n"/>
      <c r="L2626" s="9">
        <f>IF(COUNTA($A2626:$K2626)=0,"",IF(AND(IFERROR($H2626,0)&gt;0,LEN(TRIM($K2626&amp;""))&gt;0,IFERROR(LOOKUP(2,1/((LISTS!$M$2:$M$13&lt;&gt;"")*ISNUMBER(SEARCH(LISTS!$M$2:$M$13,$I2626))),LISTS!$N$2:$N$13),"NO")="SI"),"SI","NO"))</f>
        <v/>
      </c>
      <c r="M2626" s="9">
        <f>IF(COUNTA($A2626:$K2626)=0,"",IF($K2626&lt;&gt;"",IF(COUNTIF($K$19:$K2626,$K2626)&gt;1,"SI","NO"),IF(COUNTIFS($A$19:$A2626,$A2626,$C$19:$C2626,$C2626,$J$19:$J2626,$J2626,$D$19:$D2626,$D2626)&gt;1,"SI","NO")))</f>
        <v/>
      </c>
      <c r="N2626" s="11">
        <f>IF(COUNTA($A2626:$K2626)=0,"",IF(AND($L2626="SI",$M2626="NO"),IFERROR($H2626,0),0))</f>
        <v/>
      </c>
      <c r="O2626" s="9">
        <f>IF(COUNTA($A2626:$K2626)=0,"",IF($M2626="SI","CUFE o factura duplicada dentro del reporte; no se suma dos veces",IF(IFERROR($H2626,0)&lt;=0,"DIAN reporta valor susceptible 0",IF($L2626="NO",IFERROR(LOOKUP(2,1/((LISTS!$M$2:$M$13&lt;&gt;"")*ISNUMBER(SEARCH(LISTS!$M$2:$M$13,$I2626))),LISTS!$O$2:$O$13),"Medio de pago no elegible o no identificado por DIAN"),"Apta automaticamente por pago electronico y base positiva"))))</f>
        <v/>
      </c>
    </row>
    <row r="2627">
      <c r="A2627" s="9" t="n"/>
      <c r="B2627" s="9" t="n"/>
      <c r="C2627" s="12" t="n"/>
      <c r="D2627" s="11" t="n"/>
      <c r="E2627" s="11" t="n"/>
      <c r="F2627" s="11" t="n"/>
      <c r="G2627" s="11" t="n"/>
      <c r="H2627" s="11" t="n"/>
      <c r="I2627" s="9" t="n"/>
      <c r="J2627" s="9" t="n"/>
      <c r="K2627" s="9" t="n"/>
      <c r="L2627" s="9">
        <f>IF(COUNTA($A2627:$K2627)=0,"",IF(AND(IFERROR($H2627,0)&gt;0,LEN(TRIM($K2627&amp;""))&gt;0,IFERROR(LOOKUP(2,1/((LISTS!$M$2:$M$13&lt;&gt;"")*ISNUMBER(SEARCH(LISTS!$M$2:$M$13,$I2627))),LISTS!$N$2:$N$13),"NO")="SI"),"SI","NO"))</f>
        <v/>
      </c>
      <c r="M2627" s="9">
        <f>IF(COUNTA($A2627:$K2627)=0,"",IF($K2627&lt;&gt;"",IF(COUNTIF($K$19:$K2627,$K2627)&gt;1,"SI","NO"),IF(COUNTIFS($A$19:$A2627,$A2627,$C$19:$C2627,$C2627,$J$19:$J2627,$J2627,$D$19:$D2627,$D2627)&gt;1,"SI","NO")))</f>
        <v/>
      </c>
      <c r="N2627" s="11">
        <f>IF(COUNTA($A2627:$K2627)=0,"",IF(AND($L2627="SI",$M2627="NO"),IFERROR($H2627,0),0))</f>
        <v/>
      </c>
      <c r="O2627" s="9">
        <f>IF(COUNTA($A2627:$K2627)=0,"",IF($M2627="SI","CUFE o factura duplicada dentro del reporte; no se suma dos veces",IF(IFERROR($H2627,0)&lt;=0,"DIAN reporta valor susceptible 0",IF($L2627="NO",IFERROR(LOOKUP(2,1/((LISTS!$M$2:$M$13&lt;&gt;"")*ISNUMBER(SEARCH(LISTS!$M$2:$M$13,$I2627))),LISTS!$O$2:$O$13),"Medio de pago no elegible o no identificado por DIAN"),"Apta automaticamente por pago electronico y base positiva"))))</f>
        <v/>
      </c>
    </row>
    <row r="2628">
      <c r="A2628" s="9" t="n"/>
      <c r="B2628" s="9" t="n"/>
      <c r="C2628" s="12" t="n"/>
      <c r="D2628" s="11" t="n"/>
      <c r="E2628" s="11" t="n"/>
      <c r="F2628" s="11" t="n"/>
      <c r="G2628" s="11" t="n"/>
      <c r="H2628" s="11" t="n"/>
      <c r="I2628" s="9" t="n"/>
      <c r="J2628" s="9" t="n"/>
      <c r="K2628" s="9" t="n"/>
      <c r="L2628" s="9">
        <f>IF(COUNTA($A2628:$K2628)=0,"",IF(AND(IFERROR($H2628,0)&gt;0,LEN(TRIM($K2628&amp;""))&gt;0,IFERROR(LOOKUP(2,1/((LISTS!$M$2:$M$13&lt;&gt;"")*ISNUMBER(SEARCH(LISTS!$M$2:$M$13,$I2628))),LISTS!$N$2:$N$13),"NO")="SI"),"SI","NO"))</f>
        <v/>
      </c>
      <c r="M2628" s="9">
        <f>IF(COUNTA($A2628:$K2628)=0,"",IF($K2628&lt;&gt;"",IF(COUNTIF($K$19:$K2628,$K2628)&gt;1,"SI","NO"),IF(COUNTIFS($A$19:$A2628,$A2628,$C$19:$C2628,$C2628,$J$19:$J2628,$J2628,$D$19:$D2628,$D2628)&gt;1,"SI","NO")))</f>
        <v/>
      </c>
      <c r="N2628" s="11">
        <f>IF(COUNTA($A2628:$K2628)=0,"",IF(AND($L2628="SI",$M2628="NO"),IFERROR($H2628,0),0))</f>
        <v/>
      </c>
      <c r="O2628" s="9">
        <f>IF(COUNTA($A2628:$K2628)=0,"",IF($M2628="SI","CUFE o factura duplicada dentro del reporte; no se suma dos veces",IF(IFERROR($H2628,0)&lt;=0,"DIAN reporta valor susceptible 0",IF($L2628="NO",IFERROR(LOOKUP(2,1/((LISTS!$M$2:$M$13&lt;&gt;"")*ISNUMBER(SEARCH(LISTS!$M$2:$M$13,$I2628))),LISTS!$O$2:$O$13),"Medio de pago no elegible o no identificado por DIAN"),"Apta automaticamente por pago electronico y base positiva"))))</f>
        <v/>
      </c>
    </row>
    <row r="2629">
      <c r="A2629" s="9" t="n"/>
      <c r="B2629" s="9" t="n"/>
      <c r="C2629" s="12" t="n"/>
      <c r="D2629" s="11" t="n"/>
      <c r="E2629" s="11" t="n"/>
      <c r="F2629" s="11" t="n"/>
      <c r="G2629" s="11" t="n"/>
      <c r="H2629" s="11" t="n"/>
      <c r="I2629" s="9" t="n"/>
      <c r="J2629" s="9" t="n"/>
      <c r="K2629" s="9" t="n"/>
      <c r="L2629" s="9">
        <f>IF(COUNTA($A2629:$K2629)=0,"",IF(AND(IFERROR($H2629,0)&gt;0,LEN(TRIM($K2629&amp;""))&gt;0,IFERROR(LOOKUP(2,1/((LISTS!$M$2:$M$13&lt;&gt;"")*ISNUMBER(SEARCH(LISTS!$M$2:$M$13,$I2629))),LISTS!$N$2:$N$13),"NO")="SI"),"SI","NO"))</f>
        <v/>
      </c>
      <c r="M2629" s="9">
        <f>IF(COUNTA($A2629:$K2629)=0,"",IF($K2629&lt;&gt;"",IF(COUNTIF($K$19:$K2629,$K2629)&gt;1,"SI","NO"),IF(COUNTIFS($A$19:$A2629,$A2629,$C$19:$C2629,$C2629,$J$19:$J2629,$J2629,$D$19:$D2629,$D2629)&gt;1,"SI","NO")))</f>
        <v/>
      </c>
      <c r="N2629" s="11">
        <f>IF(COUNTA($A2629:$K2629)=0,"",IF(AND($L2629="SI",$M2629="NO"),IFERROR($H2629,0),0))</f>
        <v/>
      </c>
      <c r="O2629" s="9">
        <f>IF(COUNTA($A2629:$K2629)=0,"",IF($M2629="SI","CUFE o factura duplicada dentro del reporte; no se suma dos veces",IF(IFERROR($H2629,0)&lt;=0,"DIAN reporta valor susceptible 0",IF($L2629="NO",IFERROR(LOOKUP(2,1/((LISTS!$M$2:$M$13&lt;&gt;"")*ISNUMBER(SEARCH(LISTS!$M$2:$M$13,$I2629))),LISTS!$O$2:$O$13),"Medio de pago no elegible o no identificado por DIAN"),"Apta automaticamente por pago electronico y base positiva"))))</f>
        <v/>
      </c>
    </row>
    <row r="2630">
      <c r="A2630" s="9" t="n"/>
      <c r="B2630" s="9" t="n"/>
      <c r="C2630" s="12" t="n"/>
      <c r="D2630" s="11" t="n"/>
      <c r="E2630" s="11" t="n"/>
      <c r="F2630" s="11" t="n"/>
      <c r="G2630" s="11" t="n"/>
      <c r="H2630" s="11" t="n"/>
      <c r="I2630" s="9" t="n"/>
      <c r="J2630" s="9" t="n"/>
      <c r="K2630" s="9" t="n"/>
      <c r="L2630" s="9">
        <f>IF(COUNTA($A2630:$K2630)=0,"",IF(AND(IFERROR($H2630,0)&gt;0,LEN(TRIM($K2630&amp;""))&gt;0,IFERROR(LOOKUP(2,1/((LISTS!$M$2:$M$13&lt;&gt;"")*ISNUMBER(SEARCH(LISTS!$M$2:$M$13,$I2630))),LISTS!$N$2:$N$13),"NO")="SI"),"SI","NO"))</f>
        <v/>
      </c>
      <c r="M2630" s="9">
        <f>IF(COUNTA($A2630:$K2630)=0,"",IF($K2630&lt;&gt;"",IF(COUNTIF($K$19:$K2630,$K2630)&gt;1,"SI","NO"),IF(COUNTIFS($A$19:$A2630,$A2630,$C$19:$C2630,$C2630,$J$19:$J2630,$J2630,$D$19:$D2630,$D2630)&gt;1,"SI","NO")))</f>
        <v/>
      </c>
      <c r="N2630" s="11">
        <f>IF(COUNTA($A2630:$K2630)=0,"",IF(AND($L2630="SI",$M2630="NO"),IFERROR($H2630,0),0))</f>
        <v/>
      </c>
      <c r="O2630" s="9">
        <f>IF(COUNTA($A2630:$K2630)=0,"",IF($M2630="SI","CUFE o factura duplicada dentro del reporte; no se suma dos veces",IF(IFERROR($H2630,0)&lt;=0,"DIAN reporta valor susceptible 0",IF($L2630="NO",IFERROR(LOOKUP(2,1/((LISTS!$M$2:$M$13&lt;&gt;"")*ISNUMBER(SEARCH(LISTS!$M$2:$M$13,$I2630))),LISTS!$O$2:$O$13),"Medio de pago no elegible o no identificado por DIAN"),"Apta automaticamente por pago electronico y base positiva"))))</f>
        <v/>
      </c>
    </row>
    <row r="2631">
      <c r="A2631" s="9" t="n"/>
      <c r="B2631" s="9" t="n"/>
      <c r="C2631" s="12" t="n"/>
      <c r="D2631" s="11" t="n"/>
      <c r="E2631" s="11" t="n"/>
      <c r="F2631" s="11" t="n"/>
      <c r="G2631" s="11" t="n"/>
      <c r="H2631" s="11" t="n"/>
      <c r="I2631" s="9" t="n"/>
      <c r="J2631" s="9" t="n"/>
      <c r="K2631" s="9" t="n"/>
      <c r="L2631" s="9">
        <f>IF(COUNTA($A2631:$K2631)=0,"",IF(AND(IFERROR($H2631,0)&gt;0,LEN(TRIM($K2631&amp;""))&gt;0,IFERROR(LOOKUP(2,1/((LISTS!$M$2:$M$13&lt;&gt;"")*ISNUMBER(SEARCH(LISTS!$M$2:$M$13,$I2631))),LISTS!$N$2:$N$13),"NO")="SI"),"SI","NO"))</f>
        <v/>
      </c>
      <c r="M2631" s="9">
        <f>IF(COUNTA($A2631:$K2631)=0,"",IF($K2631&lt;&gt;"",IF(COUNTIF($K$19:$K2631,$K2631)&gt;1,"SI","NO"),IF(COUNTIFS($A$19:$A2631,$A2631,$C$19:$C2631,$C2631,$J$19:$J2631,$J2631,$D$19:$D2631,$D2631)&gt;1,"SI","NO")))</f>
        <v/>
      </c>
      <c r="N2631" s="11">
        <f>IF(COUNTA($A2631:$K2631)=0,"",IF(AND($L2631="SI",$M2631="NO"),IFERROR($H2631,0),0))</f>
        <v/>
      </c>
      <c r="O2631" s="9">
        <f>IF(COUNTA($A2631:$K2631)=0,"",IF($M2631="SI","CUFE o factura duplicada dentro del reporte; no se suma dos veces",IF(IFERROR($H2631,0)&lt;=0,"DIAN reporta valor susceptible 0",IF($L2631="NO",IFERROR(LOOKUP(2,1/((LISTS!$M$2:$M$13&lt;&gt;"")*ISNUMBER(SEARCH(LISTS!$M$2:$M$13,$I2631))),LISTS!$O$2:$O$13),"Medio de pago no elegible o no identificado por DIAN"),"Apta automaticamente por pago electronico y base positiva"))))</f>
        <v/>
      </c>
    </row>
    <row r="2632">
      <c r="A2632" s="9" t="n"/>
      <c r="B2632" s="9" t="n"/>
      <c r="C2632" s="12" t="n"/>
      <c r="D2632" s="11" t="n"/>
      <c r="E2632" s="11" t="n"/>
      <c r="F2632" s="11" t="n"/>
      <c r="G2632" s="11" t="n"/>
      <c r="H2632" s="11" t="n"/>
      <c r="I2632" s="9" t="n"/>
      <c r="J2632" s="9" t="n"/>
      <c r="K2632" s="9" t="n"/>
      <c r="L2632" s="9">
        <f>IF(COUNTA($A2632:$K2632)=0,"",IF(AND(IFERROR($H2632,0)&gt;0,LEN(TRIM($K2632&amp;""))&gt;0,IFERROR(LOOKUP(2,1/((LISTS!$M$2:$M$13&lt;&gt;"")*ISNUMBER(SEARCH(LISTS!$M$2:$M$13,$I2632))),LISTS!$N$2:$N$13),"NO")="SI"),"SI","NO"))</f>
        <v/>
      </c>
      <c r="M2632" s="9">
        <f>IF(COUNTA($A2632:$K2632)=0,"",IF($K2632&lt;&gt;"",IF(COUNTIF($K$19:$K2632,$K2632)&gt;1,"SI","NO"),IF(COUNTIFS($A$19:$A2632,$A2632,$C$19:$C2632,$C2632,$J$19:$J2632,$J2632,$D$19:$D2632,$D2632)&gt;1,"SI","NO")))</f>
        <v/>
      </c>
      <c r="N2632" s="11">
        <f>IF(COUNTA($A2632:$K2632)=0,"",IF(AND($L2632="SI",$M2632="NO"),IFERROR($H2632,0),0))</f>
        <v/>
      </c>
      <c r="O2632" s="9">
        <f>IF(COUNTA($A2632:$K2632)=0,"",IF($M2632="SI","CUFE o factura duplicada dentro del reporte; no se suma dos veces",IF(IFERROR($H2632,0)&lt;=0,"DIAN reporta valor susceptible 0",IF($L2632="NO",IFERROR(LOOKUP(2,1/((LISTS!$M$2:$M$13&lt;&gt;"")*ISNUMBER(SEARCH(LISTS!$M$2:$M$13,$I2632))),LISTS!$O$2:$O$13),"Medio de pago no elegible o no identificado por DIAN"),"Apta automaticamente por pago electronico y base positiva"))))</f>
        <v/>
      </c>
    </row>
    <row r="2633">
      <c r="A2633" s="9" t="n"/>
      <c r="B2633" s="9" t="n"/>
      <c r="C2633" s="12" t="n"/>
      <c r="D2633" s="11" t="n"/>
      <c r="E2633" s="11" t="n"/>
      <c r="F2633" s="11" t="n"/>
      <c r="G2633" s="11" t="n"/>
      <c r="H2633" s="11" t="n"/>
      <c r="I2633" s="9" t="n"/>
      <c r="J2633" s="9" t="n"/>
      <c r="K2633" s="9" t="n"/>
      <c r="L2633" s="9">
        <f>IF(COUNTA($A2633:$K2633)=0,"",IF(AND(IFERROR($H2633,0)&gt;0,LEN(TRIM($K2633&amp;""))&gt;0,IFERROR(LOOKUP(2,1/((LISTS!$M$2:$M$13&lt;&gt;"")*ISNUMBER(SEARCH(LISTS!$M$2:$M$13,$I2633))),LISTS!$N$2:$N$13),"NO")="SI"),"SI","NO"))</f>
        <v/>
      </c>
      <c r="M2633" s="9">
        <f>IF(COUNTA($A2633:$K2633)=0,"",IF($K2633&lt;&gt;"",IF(COUNTIF($K$19:$K2633,$K2633)&gt;1,"SI","NO"),IF(COUNTIFS($A$19:$A2633,$A2633,$C$19:$C2633,$C2633,$J$19:$J2633,$J2633,$D$19:$D2633,$D2633)&gt;1,"SI","NO")))</f>
        <v/>
      </c>
      <c r="N2633" s="11">
        <f>IF(COUNTA($A2633:$K2633)=0,"",IF(AND($L2633="SI",$M2633="NO"),IFERROR($H2633,0),0))</f>
        <v/>
      </c>
      <c r="O2633" s="9">
        <f>IF(COUNTA($A2633:$K2633)=0,"",IF($M2633="SI","CUFE o factura duplicada dentro del reporte; no se suma dos veces",IF(IFERROR($H2633,0)&lt;=0,"DIAN reporta valor susceptible 0",IF($L2633="NO",IFERROR(LOOKUP(2,1/((LISTS!$M$2:$M$13&lt;&gt;"")*ISNUMBER(SEARCH(LISTS!$M$2:$M$13,$I2633))),LISTS!$O$2:$O$13),"Medio de pago no elegible o no identificado por DIAN"),"Apta automaticamente por pago electronico y base positiva"))))</f>
        <v/>
      </c>
    </row>
    <row r="2634">
      <c r="A2634" s="9" t="n"/>
      <c r="B2634" s="9" t="n"/>
      <c r="C2634" s="12" t="n"/>
      <c r="D2634" s="11" t="n"/>
      <c r="E2634" s="11" t="n"/>
      <c r="F2634" s="11" t="n"/>
      <c r="G2634" s="11" t="n"/>
      <c r="H2634" s="11" t="n"/>
      <c r="I2634" s="9" t="n"/>
      <c r="J2634" s="9" t="n"/>
      <c r="K2634" s="9" t="n"/>
      <c r="L2634" s="9">
        <f>IF(COUNTA($A2634:$K2634)=0,"",IF(AND(IFERROR($H2634,0)&gt;0,LEN(TRIM($K2634&amp;""))&gt;0,IFERROR(LOOKUP(2,1/((LISTS!$M$2:$M$13&lt;&gt;"")*ISNUMBER(SEARCH(LISTS!$M$2:$M$13,$I2634))),LISTS!$N$2:$N$13),"NO")="SI"),"SI","NO"))</f>
        <v/>
      </c>
      <c r="M2634" s="9">
        <f>IF(COUNTA($A2634:$K2634)=0,"",IF($K2634&lt;&gt;"",IF(COUNTIF($K$19:$K2634,$K2634)&gt;1,"SI","NO"),IF(COUNTIFS($A$19:$A2634,$A2634,$C$19:$C2634,$C2634,$J$19:$J2634,$J2634,$D$19:$D2634,$D2634)&gt;1,"SI","NO")))</f>
        <v/>
      </c>
      <c r="N2634" s="11">
        <f>IF(COUNTA($A2634:$K2634)=0,"",IF(AND($L2634="SI",$M2634="NO"),IFERROR($H2634,0),0))</f>
        <v/>
      </c>
      <c r="O2634" s="9">
        <f>IF(COUNTA($A2634:$K2634)=0,"",IF($M2634="SI","CUFE o factura duplicada dentro del reporte; no se suma dos veces",IF(IFERROR($H2634,0)&lt;=0,"DIAN reporta valor susceptible 0",IF($L2634="NO",IFERROR(LOOKUP(2,1/((LISTS!$M$2:$M$13&lt;&gt;"")*ISNUMBER(SEARCH(LISTS!$M$2:$M$13,$I2634))),LISTS!$O$2:$O$13),"Medio de pago no elegible o no identificado por DIAN"),"Apta automaticamente por pago electronico y base positiva"))))</f>
        <v/>
      </c>
    </row>
    <row r="2635">
      <c r="A2635" s="9" t="n"/>
      <c r="B2635" s="9" t="n"/>
      <c r="C2635" s="12" t="n"/>
      <c r="D2635" s="11" t="n"/>
      <c r="E2635" s="11" t="n"/>
      <c r="F2635" s="11" t="n"/>
      <c r="G2635" s="11" t="n"/>
      <c r="H2635" s="11" t="n"/>
      <c r="I2635" s="9" t="n"/>
      <c r="J2635" s="9" t="n"/>
      <c r="K2635" s="9" t="n"/>
      <c r="L2635" s="9">
        <f>IF(COUNTA($A2635:$K2635)=0,"",IF(AND(IFERROR($H2635,0)&gt;0,LEN(TRIM($K2635&amp;""))&gt;0,IFERROR(LOOKUP(2,1/((LISTS!$M$2:$M$13&lt;&gt;"")*ISNUMBER(SEARCH(LISTS!$M$2:$M$13,$I2635))),LISTS!$N$2:$N$13),"NO")="SI"),"SI","NO"))</f>
        <v/>
      </c>
      <c r="M2635" s="9">
        <f>IF(COUNTA($A2635:$K2635)=0,"",IF($K2635&lt;&gt;"",IF(COUNTIF($K$19:$K2635,$K2635)&gt;1,"SI","NO"),IF(COUNTIFS($A$19:$A2635,$A2635,$C$19:$C2635,$C2635,$J$19:$J2635,$J2635,$D$19:$D2635,$D2635)&gt;1,"SI","NO")))</f>
        <v/>
      </c>
      <c r="N2635" s="11">
        <f>IF(COUNTA($A2635:$K2635)=0,"",IF(AND($L2635="SI",$M2635="NO"),IFERROR($H2635,0),0))</f>
        <v/>
      </c>
      <c r="O2635" s="9">
        <f>IF(COUNTA($A2635:$K2635)=0,"",IF($M2635="SI","CUFE o factura duplicada dentro del reporte; no se suma dos veces",IF(IFERROR($H2635,0)&lt;=0,"DIAN reporta valor susceptible 0",IF($L2635="NO",IFERROR(LOOKUP(2,1/((LISTS!$M$2:$M$13&lt;&gt;"")*ISNUMBER(SEARCH(LISTS!$M$2:$M$13,$I2635))),LISTS!$O$2:$O$13),"Medio de pago no elegible o no identificado por DIAN"),"Apta automaticamente por pago electronico y base positiva"))))</f>
        <v/>
      </c>
    </row>
    <row r="2636">
      <c r="A2636" s="9" t="n"/>
      <c r="B2636" s="9" t="n"/>
      <c r="C2636" s="12" t="n"/>
      <c r="D2636" s="11" t="n"/>
      <c r="E2636" s="11" t="n"/>
      <c r="F2636" s="11" t="n"/>
      <c r="G2636" s="11" t="n"/>
      <c r="H2636" s="11" t="n"/>
      <c r="I2636" s="9" t="n"/>
      <c r="J2636" s="9" t="n"/>
      <c r="K2636" s="9" t="n"/>
      <c r="L2636" s="9">
        <f>IF(COUNTA($A2636:$K2636)=0,"",IF(AND(IFERROR($H2636,0)&gt;0,LEN(TRIM($K2636&amp;""))&gt;0,IFERROR(LOOKUP(2,1/((LISTS!$M$2:$M$13&lt;&gt;"")*ISNUMBER(SEARCH(LISTS!$M$2:$M$13,$I2636))),LISTS!$N$2:$N$13),"NO")="SI"),"SI","NO"))</f>
        <v/>
      </c>
      <c r="M2636" s="9">
        <f>IF(COUNTA($A2636:$K2636)=0,"",IF($K2636&lt;&gt;"",IF(COUNTIF($K$19:$K2636,$K2636)&gt;1,"SI","NO"),IF(COUNTIFS($A$19:$A2636,$A2636,$C$19:$C2636,$C2636,$J$19:$J2636,$J2636,$D$19:$D2636,$D2636)&gt;1,"SI","NO")))</f>
        <v/>
      </c>
      <c r="N2636" s="11">
        <f>IF(COUNTA($A2636:$K2636)=0,"",IF(AND($L2636="SI",$M2636="NO"),IFERROR($H2636,0),0))</f>
        <v/>
      </c>
      <c r="O2636" s="9">
        <f>IF(COUNTA($A2636:$K2636)=0,"",IF($M2636="SI","CUFE o factura duplicada dentro del reporte; no se suma dos veces",IF(IFERROR($H2636,0)&lt;=0,"DIAN reporta valor susceptible 0",IF($L2636="NO",IFERROR(LOOKUP(2,1/((LISTS!$M$2:$M$13&lt;&gt;"")*ISNUMBER(SEARCH(LISTS!$M$2:$M$13,$I2636))),LISTS!$O$2:$O$13),"Medio de pago no elegible o no identificado por DIAN"),"Apta automaticamente por pago electronico y base positiva"))))</f>
        <v/>
      </c>
    </row>
    <row r="2637">
      <c r="A2637" s="9" t="n"/>
      <c r="B2637" s="9" t="n"/>
      <c r="C2637" s="12" t="n"/>
      <c r="D2637" s="11" t="n"/>
      <c r="E2637" s="11" t="n"/>
      <c r="F2637" s="11" t="n"/>
      <c r="G2637" s="11" t="n"/>
      <c r="H2637" s="11" t="n"/>
      <c r="I2637" s="9" t="n"/>
      <c r="J2637" s="9" t="n"/>
      <c r="K2637" s="9" t="n"/>
      <c r="L2637" s="9">
        <f>IF(COUNTA($A2637:$K2637)=0,"",IF(AND(IFERROR($H2637,0)&gt;0,LEN(TRIM($K2637&amp;""))&gt;0,IFERROR(LOOKUP(2,1/((LISTS!$M$2:$M$13&lt;&gt;"")*ISNUMBER(SEARCH(LISTS!$M$2:$M$13,$I2637))),LISTS!$N$2:$N$13),"NO")="SI"),"SI","NO"))</f>
        <v/>
      </c>
      <c r="M2637" s="9">
        <f>IF(COUNTA($A2637:$K2637)=0,"",IF($K2637&lt;&gt;"",IF(COUNTIF($K$19:$K2637,$K2637)&gt;1,"SI","NO"),IF(COUNTIFS($A$19:$A2637,$A2637,$C$19:$C2637,$C2637,$J$19:$J2637,$J2637,$D$19:$D2637,$D2637)&gt;1,"SI","NO")))</f>
        <v/>
      </c>
      <c r="N2637" s="11">
        <f>IF(COUNTA($A2637:$K2637)=0,"",IF(AND($L2637="SI",$M2637="NO"),IFERROR($H2637,0),0))</f>
        <v/>
      </c>
      <c r="O2637" s="9">
        <f>IF(COUNTA($A2637:$K2637)=0,"",IF($M2637="SI","CUFE o factura duplicada dentro del reporte; no se suma dos veces",IF(IFERROR($H2637,0)&lt;=0,"DIAN reporta valor susceptible 0",IF($L2637="NO",IFERROR(LOOKUP(2,1/((LISTS!$M$2:$M$13&lt;&gt;"")*ISNUMBER(SEARCH(LISTS!$M$2:$M$13,$I2637))),LISTS!$O$2:$O$13),"Medio de pago no elegible o no identificado por DIAN"),"Apta automaticamente por pago electronico y base positiva"))))</f>
        <v/>
      </c>
    </row>
    <row r="2638">
      <c r="A2638" s="9" t="n"/>
      <c r="B2638" s="9" t="n"/>
      <c r="C2638" s="12" t="n"/>
      <c r="D2638" s="11" t="n"/>
      <c r="E2638" s="11" t="n"/>
      <c r="F2638" s="11" t="n"/>
      <c r="G2638" s="11" t="n"/>
      <c r="H2638" s="11" t="n"/>
      <c r="I2638" s="9" t="n"/>
      <c r="J2638" s="9" t="n"/>
      <c r="K2638" s="9" t="n"/>
      <c r="L2638" s="9">
        <f>IF(COUNTA($A2638:$K2638)=0,"",IF(AND(IFERROR($H2638,0)&gt;0,LEN(TRIM($K2638&amp;""))&gt;0,IFERROR(LOOKUP(2,1/((LISTS!$M$2:$M$13&lt;&gt;"")*ISNUMBER(SEARCH(LISTS!$M$2:$M$13,$I2638))),LISTS!$N$2:$N$13),"NO")="SI"),"SI","NO"))</f>
        <v/>
      </c>
      <c r="M2638" s="9">
        <f>IF(COUNTA($A2638:$K2638)=0,"",IF($K2638&lt;&gt;"",IF(COUNTIF($K$19:$K2638,$K2638)&gt;1,"SI","NO"),IF(COUNTIFS($A$19:$A2638,$A2638,$C$19:$C2638,$C2638,$J$19:$J2638,$J2638,$D$19:$D2638,$D2638)&gt;1,"SI","NO")))</f>
        <v/>
      </c>
      <c r="N2638" s="11">
        <f>IF(COUNTA($A2638:$K2638)=0,"",IF(AND($L2638="SI",$M2638="NO"),IFERROR($H2638,0),0))</f>
        <v/>
      </c>
      <c r="O2638" s="9">
        <f>IF(COUNTA($A2638:$K2638)=0,"",IF($M2638="SI","CUFE o factura duplicada dentro del reporte; no se suma dos veces",IF(IFERROR($H2638,0)&lt;=0,"DIAN reporta valor susceptible 0",IF($L2638="NO",IFERROR(LOOKUP(2,1/((LISTS!$M$2:$M$13&lt;&gt;"")*ISNUMBER(SEARCH(LISTS!$M$2:$M$13,$I2638))),LISTS!$O$2:$O$13),"Medio de pago no elegible o no identificado por DIAN"),"Apta automaticamente por pago electronico y base positiva"))))</f>
        <v/>
      </c>
    </row>
    <row r="2639">
      <c r="A2639" s="9" t="n"/>
      <c r="B2639" s="9" t="n"/>
      <c r="C2639" s="12" t="n"/>
      <c r="D2639" s="11" t="n"/>
      <c r="E2639" s="11" t="n"/>
      <c r="F2639" s="11" t="n"/>
      <c r="G2639" s="11" t="n"/>
      <c r="H2639" s="11" t="n"/>
      <c r="I2639" s="9" t="n"/>
      <c r="J2639" s="9" t="n"/>
      <c r="K2639" s="9" t="n"/>
      <c r="L2639" s="9">
        <f>IF(COUNTA($A2639:$K2639)=0,"",IF(AND(IFERROR($H2639,0)&gt;0,LEN(TRIM($K2639&amp;""))&gt;0,IFERROR(LOOKUP(2,1/((LISTS!$M$2:$M$13&lt;&gt;"")*ISNUMBER(SEARCH(LISTS!$M$2:$M$13,$I2639))),LISTS!$N$2:$N$13),"NO")="SI"),"SI","NO"))</f>
        <v/>
      </c>
      <c r="M2639" s="9">
        <f>IF(COUNTA($A2639:$K2639)=0,"",IF($K2639&lt;&gt;"",IF(COUNTIF($K$19:$K2639,$K2639)&gt;1,"SI","NO"),IF(COUNTIFS($A$19:$A2639,$A2639,$C$19:$C2639,$C2639,$J$19:$J2639,$J2639,$D$19:$D2639,$D2639)&gt;1,"SI","NO")))</f>
        <v/>
      </c>
      <c r="N2639" s="11">
        <f>IF(COUNTA($A2639:$K2639)=0,"",IF(AND($L2639="SI",$M2639="NO"),IFERROR($H2639,0),0))</f>
        <v/>
      </c>
      <c r="O2639" s="9">
        <f>IF(COUNTA($A2639:$K2639)=0,"",IF($M2639="SI","CUFE o factura duplicada dentro del reporte; no se suma dos veces",IF(IFERROR($H2639,0)&lt;=0,"DIAN reporta valor susceptible 0",IF($L2639="NO",IFERROR(LOOKUP(2,1/((LISTS!$M$2:$M$13&lt;&gt;"")*ISNUMBER(SEARCH(LISTS!$M$2:$M$13,$I2639))),LISTS!$O$2:$O$13),"Medio de pago no elegible o no identificado por DIAN"),"Apta automaticamente por pago electronico y base positiva"))))</f>
        <v/>
      </c>
    </row>
    <row r="2640">
      <c r="A2640" s="9" t="n"/>
      <c r="B2640" s="9" t="n"/>
      <c r="C2640" s="12" t="n"/>
      <c r="D2640" s="11" t="n"/>
      <c r="E2640" s="11" t="n"/>
      <c r="F2640" s="11" t="n"/>
      <c r="G2640" s="11" t="n"/>
      <c r="H2640" s="11" t="n"/>
      <c r="I2640" s="9" t="n"/>
      <c r="J2640" s="9" t="n"/>
      <c r="K2640" s="9" t="n"/>
      <c r="L2640" s="9">
        <f>IF(COUNTA($A2640:$K2640)=0,"",IF(AND(IFERROR($H2640,0)&gt;0,LEN(TRIM($K2640&amp;""))&gt;0,IFERROR(LOOKUP(2,1/((LISTS!$M$2:$M$13&lt;&gt;"")*ISNUMBER(SEARCH(LISTS!$M$2:$M$13,$I2640))),LISTS!$N$2:$N$13),"NO")="SI"),"SI","NO"))</f>
        <v/>
      </c>
      <c r="M2640" s="9">
        <f>IF(COUNTA($A2640:$K2640)=0,"",IF($K2640&lt;&gt;"",IF(COUNTIF($K$19:$K2640,$K2640)&gt;1,"SI","NO"),IF(COUNTIFS($A$19:$A2640,$A2640,$C$19:$C2640,$C2640,$J$19:$J2640,$J2640,$D$19:$D2640,$D2640)&gt;1,"SI","NO")))</f>
        <v/>
      </c>
      <c r="N2640" s="11">
        <f>IF(COUNTA($A2640:$K2640)=0,"",IF(AND($L2640="SI",$M2640="NO"),IFERROR($H2640,0),0))</f>
        <v/>
      </c>
      <c r="O2640" s="9">
        <f>IF(COUNTA($A2640:$K2640)=0,"",IF($M2640="SI","CUFE o factura duplicada dentro del reporte; no se suma dos veces",IF(IFERROR($H2640,0)&lt;=0,"DIAN reporta valor susceptible 0",IF($L2640="NO",IFERROR(LOOKUP(2,1/((LISTS!$M$2:$M$13&lt;&gt;"")*ISNUMBER(SEARCH(LISTS!$M$2:$M$13,$I2640))),LISTS!$O$2:$O$13),"Medio de pago no elegible o no identificado por DIAN"),"Apta automaticamente por pago electronico y base positiva"))))</f>
        <v/>
      </c>
    </row>
    <row r="2641">
      <c r="A2641" s="9" t="n"/>
      <c r="B2641" s="9" t="n"/>
      <c r="C2641" s="12" t="n"/>
      <c r="D2641" s="11" t="n"/>
      <c r="E2641" s="11" t="n"/>
      <c r="F2641" s="11" t="n"/>
      <c r="G2641" s="11" t="n"/>
      <c r="H2641" s="11" t="n"/>
      <c r="I2641" s="9" t="n"/>
      <c r="J2641" s="9" t="n"/>
      <c r="K2641" s="9" t="n"/>
      <c r="L2641" s="9">
        <f>IF(COUNTA($A2641:$K2641)=0,"",IF(AND(IFERROR($H2641,0)&gt;0,LEN(TRIM($K2641&amp;""))&gt;0,IFERROR(LOOKUP(2,1/((LISTS!$M$2:$M$13&lt;&gt;"")*ISNUMBER(SEARCH(LISTS!$M$2:$M$13,$I2641))),LISTS!$N$2:$N$13),"NO")="SI"),"SI","NO"))</f>
        <v/>
      </c>
      <c r="M2641" s="9">
        <f>IF(COUNTA($A2641:$K2641)=0,"",IF($K2641&lt;&gt;"",IF(COUNTIF($K$19:$K2641,$K2641)&gt;1,"SI","NO"),IF(COUNTIFS($A$19:$A2641,$A2641,$C$19:$C2641,$C2641,$J$19:$J2641,$J2641,$D$19:$D2641,$D2641)&gt;1,"SI","NO")))</f>
        <v/>
      </c>
      <c r="N2641" s="11">
        <f>IF(COUNTA($A2641:$K2641)=0,"",IF(AND($L2641="SI",$M2641="NO"),IFERROR($H2641,0),0))</f>
        <v/>
      </c>
      <c r="O2641" s="9">
        <f>IF(COUNTA($A2641:$K2641)=0,"",IF($M2641="SI","CUFE o factura duplicada dentro del reporte; no se suma dos veces",IF(IFERROR($H2641,0)&lt;=0,"DIAN reporta valor susceptible 0",IF($L2641="NO",IFERROR(LOOKUP(2,1/((LISTS!$M$2:$M$13&lt;&gt;"")*ISNUMBER(SEARCH(LISTS!$M$2:$M$13,$I2641))),LISTS!$O$2:$O$13),"Medio de pago no elegible o no identificado por DIAN"),"Apta automaticamente por pago electronico y base positiva"))))</f>
        <v/>
      </c>
    </row>
    <row r="2642">
      <c r="A2642" s="9" t="n"/>
      <c r="B2642" s="9" t="n"/>
      <c r="C2642" s="12" t="n"/>
      <c r="D2642" s="11" t="n"/>
      <c r="E2642" s="11" t="n"/>
      <c r="F2642" s="11" t="n"/>
      <c r="G2642" s="11" t="n"/>
      <c r="H2642" s="11" t="n"/>
      <c r="I2642" s="9" t="n"/>
      <c r="J2642" s="9" t="n"/>
      <c r="K2642" s="9" t="n"/>
      <c r="L2642" s="9">
        <f>IF(COUNTA($A2642:$K2642)=0,"",IF(AND(IFERROR($H2642,0)&gt;0,LEN(TRIM($K2642&amp;""))&gt;0,IFERROR(LOOKUP(2,1/((LISTS!$M$2:$M$13&lt;&gt;"")*ISNUMBER(SEARCH(LISTS!$M$2:$M$13,$I2642))),LISTS!$N$2:$N$13),"NO")="SI"),"SI","NO"))</f>
        <v/>
      </c>
      <c r="M2642" s="9">
        <f>IF(COUNTA($A2642:$K2642)=0,"",IF($K2642&lt;&gt;"",IF(COUNTIF($K$19:$K2642,$K2642)&gt;1,"SI","NO"),IF(COUNTIFS($A$19:$A2642,$A2642,$C$19:$C2642,$C2642,$J$19:$J2642,$J2642,$D$19:$D2642,$D2642)&gt;1,"SI","NO")))</f>
        <v/>
      </c>
      <c r="N2642" s="11">
        <f>IF(COUNTA($A2642:$K2642)=0,"",IF(AND($L2642="SI",$M2642="NO"),IFERROR($H2642,0),0))</f>
        <v/>
      </c>
      <c r="O2642" s="9">
        <f>IF(COUNTA($A2642:$K2642)=0,"",IF($M2642="SI","CUFE o factura duplicada dentro del reporte; no se suma dos veces",IF(IFERROR($H2642,0)&lt;=0,"DIAN reporta valor susceptible 0",IF($L2642="NO",IFERROR(LOOKUP(2,1/((LISTS!$M$2:$M$13&lt;&gt;"")*ISNUMBER(SEARCH(LISTS!$M$2:$M$13,$I2642))),LISTS!$O$2:$O$13),"Medio de pago no elegible o no identificado por DIAN"),"Apta automaticamente por pago electronico y base positiva"))))</f>
        <v/>
      </c>
    </row>
    <row r="2643">
      <c r="A2643" s="9" t="n"/>
      <c r="B2643" s="9" t="n"/>
      <c r="C2643" s="12" t="n"/>
      <c r="D2643" s="11" t="n"/>
      <c r="E2643" s="11" t="n"/>
      <c r="F2643" s="11" t="n"/>
      <c r="G2643" s="11" t="n"/>
      <c r="H2643" s="11" t="n"/>
      <c r="I2643" s="9" t="n"/>
      <c r="J2643" s="9" t="n"/>
      <c r="K2643" s="9" t="n"/>
      <c r="L2643" s="9">
        <f>IF(COUNTA($A2643:$K2643)=0,"",IF(AND(IFERROR($H2643,0)&gt;0,LEN(TRIM($K2643&amp;""))&gt;0,IFERROR(LOOKUP(2,1/((LISTS!$M$2:$M$13&lt;&gt;"")*ISNUMBER(SEARCH(LISTS!$M$2:$M$13,$I2643))),LISTS!$N$2:$N$13),"NO")="SI"),"SI","NO"))</f>
        <v/>
      </c>
      <c r="M2643" s="9">
        <f>IF(COUNTA($A2643:$K2643)=0,"",IF($K2643&lt;&gt;"",IF(COUNTIF($K$19:$K2643,$K2643)&gt;1,"SI","NO"),IF(COUNTIFS($A$19:$A2643,$A2643,$C$19:$C2643,$C2643,$J$19:$J2643,$J2643,$D$19:$D2643,$D2643)&gt;1,"SI","NO")))</f>
        <v/>
      </c>
      <c r="N2643" s="11">
        <f>IF(COUNTA($A2643:$K2643)=0,"",IF(AND($L2643="SI",$M2643="NO"),IFERROR($H2643,0),0))</f>
        <v/>
      </c>
      <c r="O2643" s="9">
        <f>IF(COUNTA($A2643:$K2643)=0,"",IF($M2643="SI","CUFE o factura duplicada dentro del reporte; no se suma dos veces",IF(IFERROR($H2643,0)&lt;=0,"DIAN reporta valor susceptible 0",IF($L2643="NO",IFERROR(LOOKUP(2,1/((LISTS!$M$2:$M$13&lt;&gt;"")*ISNUMBER(SEARCH(LISTS!$M$2:$M$13,$I2643))),LISTS!$O$2:$O$13),"Medio de pago no elegible o no identificado por DIAN"),"Apta automaticamente por pago electronico y base positiva"))))</f>
        <v/>
      </c>
    </row>
    <row r="2644">
      <c r="A2644" s="9" t="n"/>
      <c r="B2644" s="9" t="n"/>
      <c r="C2644" s="12" t="n"/>
      <c r="D2644" s="11" t="n"/>
      <c r="E2644" s="11" t="n"/>
      <c r="F2644" s="11" t="n"/>
      <c r="G2644" s="11" t="n"/>
      <c r="H2644" s="11" t="n"/>
      <c r="I2644" s="9" t="n"/>
      <c r="J2644" s="9" t="n"/>
      <c r="K2644" s="9" t="n"/>
      <c r="L2644" s="9">
        <f>IF(COUNTA($A2644:$K2644)=0,"",IF(AND(IFERROR($H2644,0)&gt;0,LEN(TRIM($K2644&amp;""))&gt;0,IFERROR(LOOKUP(2,1/((LISTS!$M$2:$M$13&lt;&gt;"")*ISNUMBER(SEARCH(LISTS!$M$2:$M$13,$I2644))),LISTS!$N$2:$N$13),"NO")="SI"),"SI","NO"))</f>
        <v/>
      </c>
      <c r="M2644" s="9">
        <f>IF(COUNTA($A2644:$K2644)=0,"",IF($K2644&lt;&gt;"",IF(COUNTIF($K$19:$K2644,$K2644)&gt;1,"SI","NO"),IF(COUNTIFS($A$19:$A2644,$A2644,$C$19:$C2644,$C2644,$J$19:$J2644,$J2644,$D$19:$D2644,$D2644)&gt;1,"SI","NO")))</f>
        <v/>
      </c>
      <c r="N2644" s="11">
        <f>IF(COUNTA($A2644:$K2644)=0,"",IF(AND($L2644="SI",$M2644="NO"),IFERROR($H2644,0),0))</f>
        <v/>
      </c>
      <c r="O2644" s="9">
        <f>IF(COUNTA($A2644:$K2644)=0,"",IF($M2644="SI","CUFE o factura duplicada dentro del reporte; no se suma dos veces",IF(IFERROR($H2644,0)&lt;=0,"DIAN reporta valor susceptible 0",IF($L2644="NO",IFERROR(LOOKUP(2,1/((LISTS!$M$2:$M$13&lt;&gt;"")*ISNUMBER(SEARCH(LISTS!$M$2:$M$13,$I2644))),LISTS!$O$2:$O$13),"Medio de pago no elegible o no identificado por DIAN"),"Apta automaticamente por pago electronico y base positiva"))))</f>
        <v/>
      </c>
    </row>
    <row r="2645">
      <c r="A2645" s="9" t="n"/>
      <c r="B2645" s="9" t="n"/>
      <c r="C2645" s="12" t="n"/>
      <c r="D2645" s="11" t="n"/>
      <c r="E2645" s="11" t="n"/>
      <c r="F2645" s="11" t="n"/>
      <c r="G2645" s="11" t="n"/>
      <c r="H2645" s="11" t="n"/>
      <c r="I2645" s="9" t="n"/>
      <c r="J2645" s="9" t="n"/>
      <c r="K2645" s="9" t="n"/>
      <c r="L2645" s="9">
        <f>IF(COUNTA($A2645:$K2645)=0,"",IF(AND(IFERROR($H2645,0)&gt;0,LEN(TRIM($K2645&amp;""))&gt;0,IFERROR(LOOKUP(2,1/((LISTS!$M$2:$M$13&lt;&gt;"")*ISNUMBER(SEARCH(LISTS!$M$2:$M$13,$I2645))),LISTS!$N$2:$N$13),"NO")="SI"),"SI","NO"))</f>
        <v/>
      </c>
      <c r="M2645" s="9">
        <f>IF(COUNTA($A2645:$K2645)=0,"",IF($K2645&lt;&gt;"",IF(COUNTIF($K$19:$K2645,$K2645)&gt;1,"SI","NO"),IF(COUNTIFS($A$19:$A2645,$A2645,$C$19:$C2645,$C2645,$J$19:$J2645,$J2645,$D$19:$D2645,$D2645)&gt;1,"SI","NO")))</f>
        <v/>
      </c>
      <c r="N2645" s="11">
        <f>IF(COUNTA($A2645:$K2645)=0,"",IF(AND($L2645="SI",$M2645="NO"),IFERROR($H2645,0),0))</f>
        <v/>
      </c>
      <c r="O2645" s="9">
        <f>IF(COUNTA($A2645:$K2645)=0,"",IF($M2645="SI","CUFE o factura duplicada dentro del reporte; no se suma dos veces",IF(IFERROR($H2645,0)&lt;=0,"DIAN reporta valor susceptible 0",IF($L2645="NO",IFERROR(LOOKUP(2,1/((LISTS!$M$2:$M$13&lt;&gt;"")*ISNUMBER(SEARCH(LISTS!$M$2:$M$13,$I2645))),LISTS!$O$2:$O$13),"Medio de pago no elegible o no identificado por DIAN"),"Apta automaticamente por pago electronico y base positiva"))))</f>
        <v/>
      </c>
    </row>
    <row r="2646">
      <c r="A2646" s="9" t="n"/>
      <c r="B2646" s="9" t="n"/>
      <c r="C2646" s="12" t="n"/>
      <c r="D2646" s="11" t="n"/>
      <c r="E2646" s="11" t="n"/>
      <c r="F2646" s="11" t="n"/>
      <c r="G2646" s="11" t="n"/>
      <c r="H2646" s="11" t="n"/>
      <c r="I2646" s="9" t="n"/>
      <c r="J2646" s="9" t="n"/>
      <c r="K2646" s="9" t="n"/>
      <c r="L2646" s="9">
        <f>IF(COUNTA($A2646:$K2646)=0,"",IF(AND(IFERROR($H2646,0)&gt;0,LEN(TRIM($K2646&amp;""))&gt;0,IFERROR(LOOKUP(2,1/((LISTS!$M$2:$M$13&lt;&gt;"")*ISNUMBER(SEARCH(LISTS!$M$2:$M$13,$I2646))),LISTS!$N$2:$N$13),"NO")="SI"),"SI","NO"))</f>
        <v/>
      </c>
      <c r="M2646" s="9">
        <f>IF(COUNTA($A2646:$K2646)=0,"",IF($K2646&lt;&gt;"",IF(COUNTIF($K$19:$K2646,$K2646)&gt;1,"SI","NO"),IF(COUNTIFS($A$19:$A2646,$A2646,$C$19:$C2646,$C2646,$J$19:$J2646,$J2646,$D$19:$D2646,$D2646)&gt;1,"SI","NO")))</f>
        <v/>
      </c>
      <c r="N2646" s="11">
        <f>IF(COUNTA($A2646:$K2646)=0,"",IF(AND($L2646="SI",$M2646="NO"),IFERROR($H2646,0),0))</f>
        <v/>
      </c>
      <c r="O2646" s="9">
        <f>IF(COUNTA($A2646:$K2646)=0,"",IF($M2646="SI","CUFE o factura duplicada dentro del reporte; no se suma dos veces",IF(IFERROR($H2646,0)&lt;=0,"DIAN reporta valor susceptible 0",IF($L2646="NO",IFERROR(LOOKUP(2,1/((LISTS!$M$2:$M$13&lt;&gt;"")*ISNUMBER(SEARCH(LISTS!$M$2:$M$13,$I2646))),LISTS!$O$2:$O$13),"Medio de pago no elegible o no identificado por DIAN"),"Apta automaticamente por pago electronico y base positiva"))))</f>
        <v/>
      </c>
    </row>
    <row r="2647">
      <c r="A2647" s="9" t="n"/>
      <c r="B2647" s="9" t="n"/>
      <c r="C2647" s="12" t="n"/>
      <c r="D2647" s="11" t="n"/>
      <c r="E2647" s="11" t="n"/>
      <c r="F2647" s="11" t="n"/>
      <c r="G2647" s="11" t="n"/>
      <c r="H2647" s="11" t="n"/>
      <c r="I2647" s="9" t="n"/>
      <c r="J2647" s="9" t="n"/>
      <c r="K2647" s="9" t="n"/>
      <c r="L2647" s="9">
        <f>IF(COUNTA($A2647:$K2647)=0,"",IF(AND(IFERROR($H2647,0)&gt;0,LEN(TRIM($K2647&amp;""))&gt;0,IFERROR(LOOKUP(2,1/((LISTS!$M$2:$M$13&lt;&gt;"")*ISNUMBER(SEARCH(LISTS!$M$2:$M$13,$I2647))),LISTS!$N$2:$N$13),"NO")="SI"),"SI","NO"))</f>
        <v/>
      </c>
      <c r="M2647" s="9">
        <f>IF(COUNTA($A2647:$K2647)=0,"",IF($K2647&lt;&gt;"",IF(COUNTIF($K$19:$K2647,$K2647)&gt;1,"SI","NO"),IF(COUNTIFS($A$19:$A2647,$A2647,$C$19:$C2647,$C2647,$J$19:$J2647,$J2647,$D$19:$D2647,$D2647)&gt;1,"SI","NO")))</f>
        <v/>
      </c>
      <c r="N2647" s="11">
        <f>IF(COUNTA($A2647:$K2647)=0,"",IF(AND($L2647="SI",$M2647="NO"),IFERROR($H2647,0),0))</f>
        <v/>
      </c>
      <c r="O2647" s="9">
        <f>IF(COUNTA($A2647:$K2647)=0,"",IF($M2647="SI","CUFE o factura duplicada dentro del reporte; no se suma dos veces",IF(IFERROR($H2647,0)&lt;=0,"DIAN reporta valor susceptible 0",IF($L2647="NO",IFERROR(LOOKUP(2,1/((LISTS!$M$2:$M$13&lt;&gt;"")*ISNUMBER(SEARCH(LISTS!$M$2:$M$13,$I2647))),LISTS!$O$2:$O$13),"Medio de pago no elegible o no identificado por DIAN"),"Apta automaticamente por pago electronico y base positiva"))))</f>
        <v/>
      </c>
    </row>
    <row r="2648">
      <c r="A2648" s="9" t="n"/>
      <c r="B2648" s="9" t="n"/>
      <c r="C2648" s="12" t="n"/>
      <c r="D2648" s="11" t="n"/>
      <c r="E2648" s="11" t="n"/>
      <c r="F2648" s="11" t="n"/>
      <c r="G2648" s="11" t="n"/>
      <c r="H2648" s="11" t="n"/>
      <c r="I2648" s="9" t="n"/>
      <c r="J2648" s="9" t="n"/>
      <c r="K2648" s="9" t="n"/>
      <c r="L2648" s="9">
        <f>IF(COUNTA($A2648:$K2648)=0,"",IF(AND(IFERROR($H2648,0)&gt;0,LEN(TRIM($K2648&amp;""))&gt;0,IFERROR(LOOKUP(2,1/((LISTS!$M$2:$M$13&lt;&gt;"")*ISNUMBER(SEARCH(LISTS!$M$2:$M$13,$I2648))),LISTS!$N$2:$N$13),"NO")="SI"),"SI","NO"))</f>
        <v/>
      </c>
      <c r="M2648" s="9">
        <f>IF(COUNTA($A2648:$K2648)=0,"",IF($K2648&lt;&gt;"",IF(COUNTIF($K$19:$K2648,$K2648)&gt;1,"SI","NO"),IF(COUNTIFS($A$19:$A2648,$A2648,$C$19:$C2648,$C2648,$J$19:$J2648,$J2648,$D$19:$D2648,$D2648)&gt;1,"SI","NO")))</f>
        <v/>
      </c>
      <c r="N2648" s="11">
        <f>IF(COUNTA($A2648:$K2648)=0,"",IF(AND($L2648="SI",$M2648="NO"),IFERROR($H2648,0),0))</f>
        <v/>
      </c>
      <c r="O2648" s="9">
        <f>IF(COUNTA($A2648:$K2648)=0,"",IF($M2648="SI","CUFE o factura duplicada dentro del reporte; no se suma dos veces",IF(IFERROR($H2648,0)&lt;=0,"DIAN reporta valor susceptible 0",IF($L2648="NO",IFERROR(LOOKUP(2,1/((LISTS!$M$2:$M$13&lt;&gt;"")*ISNUMBER(SEARCH(LISTS!$M$2:$M$13,$I2648))),LISTS!$O$2:$O$13),"Medio de pago no elegible o no identificado por DIAN"),"Apta automaticamente por pago electronico y base positiva"))))</f>
        <v/>
      </c>
    </row>
    <row r="2649">
      <c r="A2649" s="9" t="n"/>
      <c r="B2649" s="9" t="n"/>
      <c r="C2649" s="12" t="n"/>
      <c r="D2649" s="11" t="n"/>
      <c r="E2649" s="11" t="n"/>
      <c r="F2649" s="11" t="n"/>
      <c r="G2649" s="11" t="n"/>
      <c r="H2649" s="11" t="n"/>
      <c r="I2649" s="9" t="n"/>
      <c r="J2649" s="9" t="n"/>
      <c r="K2649" s="9" t="n"/>
      <c r="L2649" s="9">
        <f>IF(COUNTA($A2649:$K2649)=0,"",IF(AND(IFERROR($H2649,0)&gt;0,LEN(TRIM($K2649&amp;""))&gt;0,IFERROR(LOOKUP(2,1/((LISTS!$M$2:$M$13&lt;&gt;"")*ISNUMBER(SEARCH(LISTS!$M$2:$M$13,$I2649))),LISTS!$N$2:$N$13),"NO")="SI"),"SI","NO"))</f>
        <v/>
      </c>
      <c r="M2649" s="9">
        <f>IF(COUNTA($A2649:$K2649)=0,"",IF($K2649&lt;&gt;"",IF(COUNTIF($K$19:$K2649,$K2649)&gt;1,"SI","NO"),IF(COUNTIFS($A$19:$A2649,$A2649,$C$19:$C2649,$C2649,$J$19:$J2649,$J2649,$D$19:$D2649,$D2649)&gt;1,"SI","NO")))</f>
        <v/>
      </c>
      <c r="N2649" s="11">
        <f>IF(COUNTA($A2649:$K2649)=0,"",IF(AND($L2649="SI",$M2649="NO"),IFERROR($H2649,0),0))</f>
        <v/>
      </c>
      <c r="O2649" s="9">
        <f>IF(COUNTA($A2649:$K2649)=0,"",IF($M2649="SI","CUFE o factura duplicada dentro del reporte; no se suma dos veces",IF(IFERROR($H2649,0)&lt;=0,"DIAN reporta valor susceptible 0",IF($L2649="NO",IFERROR(LOOKUP(2,1/((LISTS!$M$2:$M$13&lt;&gt;"")*ISNUMBER(SEARCH(LISTS!$M$2:$M$13,$I2649))),LISTS!$O$2:$O$13),"Medio de pago no elegible o no identificado por DIAN"),"Apta automaticamente por pago electronico y base positiva"))))</f>
        <v/>
      </c>
    </row>
    <row r="2650">
      <c r="A2650" s="9" t="n"/>
      <c r="B2650" s="9" t="n"/>
      <c r="C2650" s="12" t="n"/>
      <c r="D2650" s="11" t="n"/>
      <c r="E2650" s="11" t="n"/>
      <c r="F2650" s="11" t="n"/>
      <c r="G2650" s="11" t="n"/>
      <c r="H2650" s="11" t="n"/>
      <c r="I2650" s="9" t="n"/>
      <c r="J2650" s="9" t="n"/>
      <c r="K2650" s="9" t="n"/>
      <c r="L2650" s="9">
        <f>IF(COUNTA($A2650:$K2650)=0,"",IF(AND(IFERROR($H2650,0)&gt;0,LEN(TRIM($K2650&amp;""))&gt;0,IFERROR(LOOKUP(2,1/((LISTS!$M$2:$M$13&lt;&gt;"")*ISNUMBER(SEARCH(LISTS!$M$2:$M$13,$I2650))),LISTS!$N$2:$N$13),"NO")="SI"),"SI","NO"))</f>
        <v/>
      </c>
      <c r="M2650" s="9">
        <f>IF(COUNTA($A2650:$K2650)=0,"",IF($K2650&lt;&gt;"",IF(COUNTIF($K$19:$K2650,$K2650)&gt;1,"SI","NO"),IF(COUNTIFS($A$19:$A2650,$A2650,$C$19:$C2650,$C2650,$J$19:$J2650,$J2650,$D$19:$D2650,$D2650)&gt;1,"SI","NO")))</f>
        <v/>
      </c>
      <c r="N2650" s="11">
        <f>IF(COUNTA($A2650:$K2650)=0,"",IF(AND($L2650="SI",$M2650="NO"),IFERROR($H2650,0),0))</f>
        <v/>
      </c>
      <c r="O2650" s="9">
        <f>IF(COUNTA($A2650:$K2650)=0,"",IF($M2650="SI","CUFE o factura duplicada dentro del reporte; no se suma dos veces",IF(IFERROR($H2650,0)&lt;=0,"DIAN reporta valor susceptible 0",IF($L2650="NO",IFERROR(LOOKUP(2,1/((LISTS!$M$2:$M$13&lt;&gt;"")*ISNUMBER(SEARCH(LISTS!$M$2:$M$13,$I2650))),LISTS!$O$2:$O$13),"Medio de pago no elegible o no identificado por DIAN"),"Apta automaticamente por pago electronico y base positiva"))))</f>
        <v/>
      </c>
    </row>
    <row r="2651">
      <c r="A2651" s="9" t="n"/>
      <c r="B2651" s="9" t="n"/>
      <c r="C2651" s="12" t="n"/>
      <c r="D2651" s="11" t="n"/>
      <c r="E2651" s="11" t="n"/>
      <c r="F2651" s="11" t="n"/>
      <c r="G2651" s="11" t="n"/>
      <c r="H2651" s="11" t="n"/>
      <c r="I2651" s="9" t="n"/>
      <c r="J2651" s="9" t="n"/>
      <c r="K2651" s="9" t="n"/>
      <c r="L2651" s="9">
        <f>IF(COUNTA($A2651:$K2651)=0,"",IF(AND(IFERROR($H2651,0)&gt;0,LEN(TRIM($K2651&amp;""))&gt;0,IFERROR(LOOKUP(2,1/((LISTS!$M$2:$M$13&lt;&gt;"")*ISNUMBER(SEARCH(LISTS!$M$2:$M$13,$I2651))),LISTS!$N$2:$N$13),"NO")="SI"),"SI","NO"))</f>
        <v/>
      </c>
      <c r="M2651" s="9">
        <f>IF(COUNTA($A2651:$K2651)=0,"",IF($K2651&lt;&gt;"",IF(COUNTIF($K$19:$K2651,$K2651)&gt;1,"SI","NO"),IF(COUNTIFS($A$19:$A2651,$A2651,$C$19:$C2651,$C2651,$J$19:$J2651,$J2651,$D$19:$D2651,$D2651)&gt;1,"SI","NO")))</f>
        <v/>
      </c>
      <c r="N2651" s="11">
        <f>IF(COUNTA($A2651:$K2651)=0,"",IF(AND($L2651="SI",$M2651="NO"),IFERROR($H2651,0),0))</f>
        <v/>
      </c>
      <c r="O2651" s="9">
        <f>IF(COUNTA($A2651:$K2651)=0,"",IF($M2651="SI","CUFE o factura duplicada dentro del reporte; no se suma dos veces",IF(IFERROR($H2651,0)&lt;=0,"DIAN reporta valor susceptible 0",IF($L2651="NO",IFERROR(LOOKUP(2,1/((LISTS!$M$2:$M$13&lt;&gt;"")*ISNUMBER(SEARCH(LISTS!$M$2:$M$13,$I2651))),LISTS!$O$2:$O$13),"Medio de pago no elegible o no identificado por DIAN"),"Apta automaticamente por pago electronico y base positiva"))))</f>
        <v/>
      </c>
    </row>
    <row r="2652">
      <c r="A2652" s="9" t="n"/>
      <c r="B2652" s="9" t="n"/>
      <c r="C2652" s="12" t="n"/>
      <c r="D2652" s="11" t="n"/>
      <c r="E2652" s="11" t="n"/>
      <c r="F2652" s="11" t="n"/>
      <c r="G2652" s="11" t="n"/>
      <c r="H2652" s="11" t="n"/>
      <c r="I2652" s="9" t="n"/>
      <c r="J2652" s="9" t="n"/>
      <c r="K2652" s="9" t="n"/>
      <c r="L2652" s="9">
        <f>IF(COUNTA($A2652:$K2652)=0,"",IF(AND(IFERROR($H2652,0)&gt;0,LEN(TRIM($K2652&amp;""))&gt;0,IFERROR(LOOKUP(2,1/((LISTS!$M$2:$M$13&lt;&gt;"")*ISNUMBER(SEARCH(LISTS!$M$2:$M$13,$I2652))),LISTS!$N$2:$N$13),"NO")="SI"),"SI","NO"))</f>
        <v/>
      </c>
      <c r="M2652" s="9">
        <f>IF(COUNTA($A2652:$K2652)=0,"",IF($K2652&lt;&gt;"",IF(COUNTIF($K$19:$K2652,$K2652)&gt;1,"SI","NO"),IF(COUNTIFS($A$19:$A2652,$A2652,$C$19:$C2652,$C2652,$J$19:$J2652,$J2652,$D$19:$D2652,$D2652)&gt;1,"SI","NO")))</f>
        <v/>
      </c>
      <c r="N2652" s="11">
        <f>IF(COUNTA($A2652:$K2652)=0,"",IF(AND($L2652="SI",$M2652="NO"),IFERROR($H2652,0),0))</f>
        <v/>
      </c>
      <c r="O2652" s="9">
        <f>IF(COUNTA($A2652:$K2652)=0,"",IF($M2652="SI","CUFE o factura duplicada dentro del reporte; no se suma dos veces",IF(IFERROR($H2652,0)&lt;=0,"DIAN reporta valor susceptible 0",IF($L2652="NO",IFERROR(LOOKUP(2,1/((LISTS!$M$2:$M$13&lt;&gt;"")*ISNUMBER(SEARCH(LISTS!$M$2:$M$13,$I2652))),LISTS!$O$2:$O$13),"Medio de pago no elegible o no identificado por DIAN"),"Apta automaticamente por pago electronico y base positiva"))))</f>
        <v/>
      </c>
    </row>
    <row r="2653">
      <c r="A2653" s="9" t="n"/>
      <c r="B2653" s="9" t="n"/>
      <c r="C2653" s="12" t="n"/>
      <c r="D2653" s="11" t="n"/>
      <c r="E2653" s="11" t="n"/>
      <c r="F2653" s="11" t="n"/>
      <c r="G2653" s="11" t="n"/>
      <c r="H2653" s="11" t="n"/>
      <c r="I2653" s="9" t="n"/>
      <c r="J2653" s="9" t="n"/>
      <c r="K2653" s="9" t="n"/>
      <c r="L2653" s="9">
        <f>IF(COUNTA($A2653:$K2653)=0,"",IF(AND(IFERROR($H2653,0)&gt;0,LEN(TRIM($K2653&amp;""))&gt;0,IFERROR(LOOKUP(2,1/((LISTS!$M$2:$M$13&lt;&gt;"")*ISNUMBER(SEARCH(LISTS!$M$2:$M$13,$I2653))),LISTS!$N$2:$N$13),"NO")="SI"),"SI","NO"))</f>
        <v/>
      </c>
      <c r="M2653" s="9">
        <f>IF(COUNTA($A2653:$K2653)=0,"",IF($K2653&lt;&gt;"",IF(COUNTIF($K$19:$K2653,$K2653)&gt;1,"SI","NO"),IF(COUNTIFS($A$19:$A2653,$A2653,$C$19:$C2653,$C2653,$J$19:$J2653,$J2653,$D$19:$D2653,$D2653)&gt;1,"SI","NO")))</f>
        <v/>
      </c>
      <c r="N2653" s="11">
        <f>IF(COUNTA($A2653:$K2653)=0,"",IF(AND($L2653="SI",$M2653="NO"),IFERROR($H2653,0),0))</f>
        <v/>
      </c>
      <c r="O2653" s="9">
        <f>IF(COUNTA($A2653:$K2653)=0,"",IF($M2653="SI","CUFE o factura duplicada dentro del reporte; no se suma dos veces",IF(IFERROR($H2653,0)&lt;=0,"DIAN reporta valor susceptible 0",IF($L2653="NO",IFERROR(LOOKUP(2,1/((LISTS!$M$2:$M$13&lt;&gt;"")*ISNUMBER(SEARCH(LISTS!$M$2:$M$13,$I2653))),LISTS!$O$2:$O$13),"Medio de pago no elegible o no identificado por DIAN"),"Apta automaticamente por pago electronico y base positiva"))))</f>
        <v/>
      </c>
    </row>
    <row r="2654">
      <c r="A2654" s="9" t="n"/>
      <c r="B2654" s="9" t="n"/>
      <c r="C2654" s="12" t="n"/>
      <c r="D2654" s="11" t="n"/>
      <c r="E2654" s="11" t="n"/>
      <c r="F2654" s="11" t="n"/>
      <c r="G2654" s="11" t="n"/>
      <c r="H2654" s="11" t="n"/>
      <c r="I2654" s="9" t="n"/>
      <c r="J2654" s="9" t="n"/>
      <c r="K2654" s="9" t="n"/>
      <c r="L2654" s="9">
        <f>IF(COUNTA($A2654:$K2654)=0,"",IF(AND(IFERROR($H2654,0)&gt;0,LEN(TRIM($K2654&amp;""))&gt;0,IFERROR(LOOKUP(2,1/((LISTS!$M$2:$M$13&lt;&gt;"")*ISNUMBER(SEARCH(LISTS!$M$2:$M$13,$I2654))),LISTS!$N$2:$N$13),"NO")="SI"),"SI","NO"))</f>
        <v/>
      </c>
      <c r="M2654" s="9">
        <f>IF(COUNTA($A2654:$K2654)=0,"",IF($K2654&lt;&gt;"",IF(COUNTIF($K$19:$K2654,$K2654)&gt;1,"SI","NO"),IF(COUNTIFS($A$19:$A2654,$A2654,$C$19:$C2654,$C2654,$J$19:$J2654,$J2654,$D$19:$D2654,$D2654)&gt;1,"SI","NO")))</f>
        <v/>
      </c>
      <c r="N2654" s="11">
        <f>IF(COUNTA($A2654:$K2654)=0,"",IF(AND($L2654="SI",$M2654="NO"),IFERROR($H2654,0),0))</f>
        <v/>
      </c>
      <c r="O2654" s="9">
        <f>IF(COUNTA($A2654:$K2654)=0,"",IF($M2654="SI","CUFE o factura duplicada dentro del reporte; no se suma dos veces",IF(IFERROR($H2654,0)&lt;=0,"DIAN reporta valor susceptible 0",IF($L2654="NO",IFERROR(LOOKUP(2,1/((LISTS!$M$2:$M$13&lt;&gt;"")*ISNUMBER(SEARCH(LISTS!$M$2:$M$13,$I2654))),LISTS!$O$2:$O$13),"Medio de pago no elegible o no identificado por DIAN"),"Apta automaticamente por pago electronico y base positiva"))))</f>
        <v/>
      </c>
    </row>
    <row r="2655">
      <c r="A2655" s="9" t="n"/>
      <c r="B2655" s="9" t="n"/>
      <c r="C2655" s="12" t="n"/>
      <c r="D2655" s="11" t="n"/>
      <c r="E2655" s="11" t="n"/>
      <c r="F2655" s="11" t="n"/>
      <c r="G2655" s="11" t="n"/>
      <c r="H2655" s="11" t="n"/>
      <c r="I2655" s="9" t="n"/>
      <c r="J2655" s="9" t="n"/>
      <c r="K2655" s="9" t="n"/>
      <c r="L2655" s="9">
        <f>IF(COUNTA($A2655:$K2655)=0,"",IF(AND(IFERROR($H2655,0)&gt;0,LEN(TRIM($K2655&amp;""))&gt;0,IFERROR(LOOKUP(2,1/((LISTS!$M$2:$M$13&lt;&gt;"")*ISNUMBER(SEARCH(LISTS!$M$2:$M$13,$I2655))),LISTS!$N$2:$N$13),"NO")="SI"),"SI","NO"))</f>
        <v/>
      </c>
      <c r="M2655" s="9">
        <f>IF(COUNTA($A2655:$K2655)=0,"",IF($K2655&lt;&gt;"",IF(COUNTIF($K$19:$K2655,$K2655)&gt;1,"SI","NO"),IF(COUNTIFS($A$19:$A2655,$A2655,$C$19:$C2655,$C2655,$J$19:$J2655,$J2655,$D$19:$D2655,$D2655)&gt;1,"SI","NO")))</f>
        <v/>
      </c>
      <c r="N2655" s="11">
        <f>IF(COUNTA($A2655:$K2655)=0,"",IF(AND($L2655="SI",$M2655="NO"),IFERROR($H2655,0),0))</f>
        <v/>
      </c>
      <c r="O2655" s="9">
        <f>IF(COUNTA($A2655:$K2655)=0,"",IF($M2655="SI","CUFE o factura duplicada dentro del reporte; no se suma dos veces",IF(IFERROR($H2655,0)&lt;=0,"DIAN reporta valor susceptible 0",IF($L2655="NO",IFERROR(LOOKUP(2,1/((LISTS!$M$2:$M$13&lt;&gt;"")*ISNUMBER(SEARCH(LISTS!$M$2:$M$13,$I2655))),LISTS!$O$2:$O$13),"Medio de pago no elegible o no identificado por DIAN"),"Apta automaticamente por pago electronico y base positiva"))))</f>
        <v/>
      </c>
    </row>
    <row r="2656">
      <c r="A2656" s="9" t="n"/>
      <c r="B2656" s="9" t="n"/>
      <c r="C2656" s="12" t="n"/>
      <c r="D2656" s="11" t="n"/>
      <c r="E2656" s="11" t="n"/>
      <c r="F2656" s="11" t="n"/>
      <c r="G2656" s="11" t="n"/>
      <c r="H2656" s="11" t="n"/>
      <c r="I2656" s="9" t="n"/>
      <c r="J2656" s="9" t="n"/>
      <c r="K2656" s="9" t="n"/>
      <c r="L2656" s="9">
        <f>IF(COUNTA($A2656:$K2656)=0,"",IF(AND(IFERROR($H2656,0)&gt;0,LEN(TRIM($K2656&amp;""))&gt;0,IFERROR(LOOKUP(2,1/((LISTS!$M$2:$M$13&lt;&gt;"")*ISNUMBER(SEARCH(LISTS!$M$2:$M$13,$I2656))),LISTS!$N$2:$N$13),"NO")="SI"),"SI","NO"))</f>
        <v/>
      </c>
      <c r="M2656" s="9">
        <f>IF(COUNTA($A2656:$K2656)=0,"",IF($K2656&lt;&gt;"",IF(COUNTIF($K$19:$K2656,$K2656)&gt;1,"SI","NO"),IF(COUNTIFS($A$19:$A2656,$A2656,$C$19:$C2656,$C2656,$J$19:$J2656,$J2656,$D$19:$D2656,$D2656)&gt;1,"SI","NO")))</f>
        <v/>
      </c>
      <c r="N2656" s="11">
        <f>IF(COUNTA($A2656:$K2656)=0,"",IF(AND($L2656="SI",$M2656="NO"),IFERROR($H2656,0),0))</f>
        <v/>
      </c>
      <c r="O2656" s="9">
        <f>IF(COUNTA($A2656:$K2656)=0,"",IF($M2656="SI","CUFE o factura duplicada dentro del reporte; no se suma dos veces",IF(IFERROR($H2656,0)&lt;=0,"DIAN reporta valor susceptible 0",IF($L2656="NO",IFERROR(LOOKUP(2,1/((LISTS!$M$2:$M$13&lt;&gt;"")*ISNUMBER(SEARCH(LISTS!$M$2:$M$13,$I2656))),LISTS!$O$2:$O$13),"Medio de pago no elegible o no identificado por DIAN"),"Apta automaticamente por pago electronico y base positiva"))))</f>
        <v/>
      </c>
    </row>
    <row r="2657">
      <c r="A2657" s="9" t="n"/>
      <c r="B2657" s="9" t="n"/>
      <c r="C2657" s="12" t="n"/>
      <c r="D2657" s="11" t="n"/>
      <c r="E2657" s="11" t="n"/>
      <c r="F2657" s="11" t="n"/>
      <c r="G2657" s="11" t="n"/>
      <c r="H2657" s="11" t="n"/>
      <c r="I2657" s="9" t="n"/>
      <c r="J2657" s="9" t="n"/>
      <c r="K2657" s="9" t="n"/>
      <c r="L2657" s="9">
        <f>IF(COUNTA($A2657:$K2657)=0,"",IF(AND(IFERROR($H2657,0)&gt;0,LEN(TRIM($K2657&amp;""))&gt;0,IFERROR(LOOKUP(2,1/((LISTS!$M$2:$M$13&lt;&gt;"")*ISNUMBER(SEARCH(LISTS!$M$2:$M$13,$I2657))),LISTS!$N$2:$N$13),"NO")="SI"),"SI","NO"))</f>
        <v/>
      </c>
      <c r="M2657" s="9">
        <f>IF(COUNTA($A2657:$K2657)=0,"",IF($K2657&lt;&gt;"",IF(COUNTIF($K$19:$K2657,$K2657)&gt;1,"SI","NO"),IF(COUNTIFS($A$19:$A2657,$A2657,$C$19:$C2657,$C2657,$J$19:$J2657,$J2657,$D$19:$D2657,$D2657)&gt;1,"SI","NO")))</f>
        <v/>
      </c>
      <c r="N2657" s="11">
        <f>IF(COUNTA($A2657:$K2657)=0,"",IF(AND($L2657="SI",$M2657="NO"),IFERROR($H2657,0),0))</f>
        <v/>
      </c>
      <c r="O2657" s="9">
        <f>IF(COUNTA($A2657:$K2657)=0,"",IF($M2657="SI","CUFE o factura duplicada dentro del reporte; no se suma dos veces",IF(IFERROR($H2657,0)&lt;=0,"DIAN reporta valor susceptible 0",IF($L2657="NO",IFERROR(LOOKUP(2,1/((LISTS!$M$2:$M$13&lt;&gt;"")*ISNUMBER(SEARCH(LISTS!$M$2:$M$13,$I2657))),LISTS!$O$2:$O$13),"Medio de pago no elegible o no identificado por DIAN"),"Apta automaticamente por pago electronico y base positiva"))))</f>
        <v/>
      </c>
    </row>
    <row r="2658">
      <c r="A2658" s="9" t="n"/>
      <c r="B2658" s="9" t="n"/>
      <c r="C2658" s="12" t="n"/>
      <c r="D2658" s="11" t="n"/>
      <c r="E2658" s="11" t="n"/>
      <c r="F2658" s="11" t="n"/>
      <c r="G2658" s="11" t="n"/>
      <c r="H2658" s="11" t="n"/>
      <c r="I2658" s="9" t="n"/>
      <c r="J2658" s="9" t="n"/>
      <c r="K2658" s="9" t="n"/>
      <c r="L2658" s="9">
        <f>IF(COUNTA($A2658:$K2658)=0,"",IF(AND(IFERROR($H2658,0)&gt;0,LEN(TRIM($K2658&amp;""))&gt;0,IFERROR(LOOKUP(2,1/((LISTS!$M$2:$M$13&lt;&gt;"")*ISNUMBER(SEARCH(LISTS!$M$2:$M$13,$I2658))),LISTS!$N$2:$N$13),"NO")="SI"),"SI","NO"))</f>
        <v/>
      </c>
      <c r="M2658" s="9">
        <f>IF(COUNTA($A2658:$K2658)=0,"",IF($K2658&lt;&gt;"",IF(COUNTIF($K$19:$K2658,$K2658)&gt;1,"SI","NO"),IF(COUNTIFS($A$19:$A2658,$A2658,$C$19:$C2658,$C2658,$J$19:$J2658,$J2658,$D$19:$D2658,$D2658)&gt;1,"SI","NO")))</f>
        <v/>
      </c>
      <c r="N2658" s="11">
        <f>IF(COUNTA($A2658:$K2658)=0,"",IF(AND($L2658="SI",$M2658="NO"),IFERROR($H2658,0),0))</f>
        <v/>
      </c>
      <c r="O2658" s="9">
        <f>IF(COUNTA($A2658:$K2658)=0,"",IF($M2658="SI","CUFE o factura duplicada dentro del reporte; no se suma dos veces",IF(IFERROR($H2658,0)&lt;=0,"DIAN reporta valor susceptible 0",IF($L2658="NO",IFERROR(LOOKUP(2,1/((LISTS!$M$2:$M$13&lt;&gt;"")*ISNUMBER(SEARCH(LISTS!$M$2:$M$13,$I2658))),LISTS!$O$2:$O$13),"Medio de pago no elegible o no identificado por DIAN"),"Apta automaticamente por pago electronico y base positiva"))))</f>
        <v/>
      </c>
    </row>
    <row r="2659">
      <c r="A2659" s="9" t="n"/>
      <c r="B2659" s="9" t="n"/>
      <c r="C2659" s="12" t="n"/>
      <c r="D2659" s="11" t="n"/>
      <c r="E2659" s="11" t="n"/>
      <c r="F2659" s="11" t="n"/>
      <c r="G2659" s="11" t="n"/>
      <c r="H2659" s="11" t="n"/>
      <c r="I2659" s="9" t="n"/>
      <c r="J2659" s="9" t="n"/>
      <c r="K2659" s="9" t="n"/>
      <c r="L2659" s="9">
        <f>IF(COUNTA($A2659:$K2659)=0,"",IF(AND(IFERROR($H2659,0)&gt;0,LEN(TRIM($K2659&amp;""))&gt;0,IFERROR(LOOKUP(2,1/((LISTS!$M$2:$M$13&lt;&gt;"")*ISNUMBER(SEARCH(LISTS!$M$2:$M$13,$I2659))),LISTS!$N$2:$N$13),"NO")="SI"),"SI","NO"))</f>
        <v/>
      </c>
      <c r="M2659" s="9">
        <f>IF(COUNTA($A2659:$K2659)=0,"",IF($K2659&lt;&gt;"",IF(COUNTIF($K$19:$K2659,$K2659)&gt;1,"SI","NO"),IF(COUNTIFS($A$19:$A2659,$A2659,$C$19:$C2659,$C2659,$J$19:$J2659,$J2659,$D$19:$D2659,$D2659)&gt;1,"SI","NO")))</f>
        <v/>
      </c>
      <c r="N2659" s="11">
        <f>IF(COUNTA($A2659:$K2659)=0,"",IF(AND($L2659="SI",$M2659="NO"),IFERROR($H2659,0),0))</f>
        <v/>
      </c>
      <c r="O2659" s="9">
        <f>IF(COUNTA($A2659:$K2659)=0,"",IF($M2659="SI","CUFE o factura duplicada dentro del reporte; no se suma dos veces",IF(IFERROR($H2659,0)&lt;=0,"DIAN reporta valor susceptible 0",IF($L2659="NO",IFERROR(LOOKUP(2,1/((LISTS!$M$2:$M$13&lt;&gt;"")*ISNUMBER(SEARCH(LISTS!$M$2:$M$13,$I2659))),LISTS!$O$2:$O$13),"Medio de pago no elegible o no identificado por DIAN"),"Apta automaticamente por pago electronico y base positiva"))))</f>
        <v/>
      </c>
    </row>
    <row r="2660">
      <c r="A2660" s="9" t="n"/>
      <c r="B2660" s="9" t="n"/>
      <c r="C2660" s="12" t="n"/>
      <c r="D2660" s="11" t="n"/>
      <c r="E2660" s="11" t="n"/>
      <c r="F2660" s="11" t="n"/>
      <c r="G2660" s="11" t="n"/>
      <c r="H2660" s="11" t="n"/>
      <c r="I2660" s="9" t="n"/>
      <c r="J2660" s="9" t="n"/>
      <c r="K2660" s="9" t="n"/>
      <c r="L2660" s="9">
        <f>IF(COUNTA($A2660:$K2660)=0,"",IF(AND(IFERROR($H2660,0)&gt;0,LEN(TRIM($K2660&amp;""))&gt;0,IFERROR(LOOKUP(2,1/((LISTS!$M$2:$M$13&lt;&gt;"")*ISNUMBER(SEARCH(LISTS!$M$2:$M$13,$I2660))),LISTS!$N$2:$N$13),"NO")="SI"),"SI","NO"))</f>
        <v/>
      </c>
      <c r="M2660" s="9">
        <f>IF(COUNTA($A2660:$K2660)=0,"",IF($K2660&lt;&gt;"",IF(COUNTIF($K$19:$K2660,$K2660)&gt;1,"SI","NO"),IF(COUNTIFS($A$19:$A2660,$A2660,$C$19:$C2660,$C2660,$J$19:$J2660,$J2660,$D$19:$D2660,$D2660)&gt;1,"SI","NO")))</f>
        <v/>
      </c>
      <c r="N2660" s="11">
        <f>IF(COUNTA($A2660:$K2660)=0,"",IF(AND($L2660="SI",$M2660="NO"),IFERROR($H2660,0),0))</f>
        <v/>
      </c>
      <c r="O2660" s="9">
        <f>IF(COUNTA($A2660:$K2660)=0,"",IF($M2660="SI","CUFE o factura duplicada dentro del reporte; no se suma dos veces",IF(IFERROR($H2660,0)&lt;=0,"DIAN reporta valor susceptible 0",IF($L2660="NO",IFERROR(LOOKUP(2,1/((LISTS!$M$2:$M$13&lt;&gt;"")*ISNUMBER(SEARCH(LISTS!$M$2:$M$13,$I2660))),LISTS!$O$2:$O$13),"Medio de pago no elegible o no identificado por DIAN"),"Apta automaticamente por pago electronico y base positiva"))))</f>
        <v/>
      </c>
    </row>
    <row r="2661">
      <c r="A2661" s="9" t="n"/>
      <c r="B2661" s="9" t="n"/>
      <c r="C2661" s="12" t="n"/>
      <c r="D2661" s="11" t="n"/>
      <c r="E2661" s="11" t="n"/>
      <c r="F2661" s="11" t="n"/>
      <c r="G2661" s="11" t="n"/>
      <c r="H2661" s="11" t="n"/>
      <c r="I2661" s="9" t="n"/>
      <c r="J2661" s="9" t="n"/>
      <c r="K2661" s="9" t="n"/>
      <c r="L2661" s="9">
        <f>IF(COUNTA($A2661:$K2661)=0,"",IF(AND(IFERROR($H2661,0)&gt;0,LEN(TRIM($K2661&amp;""))&gt;0,IFERROR(LOOKUP(2,1/((LISTS!$M$2:$M$13&lt;&gt;"")*ISNUMBER(SEARCH(LISTS!$M$2:$M$13,$I2661))),LISTS!$N$2:$N$13),"NO")="SI"),"SI","NO"))</f>
        <v/>
      </c>
      <c r="M2661" s="9">
        <f>IF(COUNTA($A2661:$K2661)=0,"",IF($K2661&lt;&gt;"",IF(COUNTIF($K$19:$K2661,$K2661)&gt;1,"SI","NO"),IF(COUNTIFS($A$19:$A2661,$A2661,$C$19:$C2661,$C2661,$J$19:$J2661,$J2661,$D$19:$D2661,$D2661)&gt;1,"SI","NO")))</f>
        <v/>
      </c>
      <c r="N2661" s="11">
        <f>IF(COUNTA($A2661:$K2661)=0,"",IF(AND($L2661="SI",$M2661="NO"),IFERROR($H2661,0),0))</f>
        <v/>
      </c>
      <c r="O2661" s="9">
        <f>IF(COUNTA($A2661:$K2661)=0,"",IF($M2661="SI","CUFE o factura duplicada dentro del reporte; no se suma dos veces",IF(IFERROR($H2661,0)&lt;=0,"DIAN reporta valor susceptible 0",IF($L2661="NO",IFERROR(LOOKUP(2,1/((LISTS!$M$2:$M$13&lt;&gt;"")*ISNUMBER(SEARCH(LISTS!$M$2:$M$13,$I2661))),LISTS!$O$2:$O$13),"Medio de pago no elegible o no identificado por DIAN"),"Apta automaticamente por pago electronico y base positiva"))))</f>
        <v/>
      </c>
    </row>
    <row r="2662">
      <c r="A2662" s="9" t="n"/>
      <c r="B2662" s="9" t="n"/>
      <c r="C2662" s="12" t="n"/>
      <c r="D2662" s="11" t="n"/>
      <c r="E2662" s="11" t="n"/>
      <c r="F2662" s="11" t="n"/>
      <c r="G2662" s="11" t="n"/>
      <c r="H2662" s="11" t="n"/>
      <c r="I2662" s="9" t="n"/>
      <c r="J2662" s="9" t="n"/>
      <c r="K2662" s="9" t="n"/>
      <c r="L2662" s="9">
        <f>IF(COUNTA($A2662:$K2662)=0,"",IF(AND(IFERROR($H2662,0)&gt;0,LEN(TRIM($K2662&amp;""))&gt;0,IFERROR(LOOKUP(2,1/((LISTS!$M$2:$M$13&lt;&gt;"")*ISNUMBER(SEARCH(LISTS!$M$2:$M$13,$I2662))),LISTS!$N$2:$N$13),"NO")="SI"),"SI","NO"))</f>
        <v/>
      </c>
      <c r="M2662" s="9">
        <f>IF(COUNTA($A2662:$K2662)=0,"",IF($K2662&lt;&gt;"",IF(COUNTIF($K$19:$K2662,$K2662)&gt;1,"SI","NO"),IF(COUNTIFS($A$19:$A2662,$A2662,$C$19:$C2662,$C2662,$J$19:$J2662,$J2662,$D$19:$D2662,$D2662)&gt;1,"SI","NO")))</f>
        <v/>
      </c>
      <c r="N2662" s="11">
        <f>IF(COUNTA($A2662:$K2662)=0,"",IF(AND($L2662="SI",$M2662="NO"),IFERROR($H2662,0),0))</f>
        <v/>
      </c>
      <c r="O2662" s="9">
        <f>IF(COUNTA($A2662:$K2662)=0,"",IF($M2662="SI","CUFE o factura duplicada dentro del reporte; no se suma dos veces",IF(IFERROR($H2662,0)&lt;=0,"DIAN reporta valor susceptible 0",IF($L2662="NO",IFERROR(LOOKUP(2,1/((LISTS!$M$2:$M$13&lt;&gt;"")*ISNUMBER(SEARCH(LISTS!$M$2:$M$13,$I2662))),LISTS!$O$2:$O$13),"Medio de pago no elegible o no identificado por DIAN"),"Apta automaticamente por pago electronico y base positiva"))))</f>
        <v/>
      </c>
    </row>
    <row r="2663">
      <c r="A2663" s="9" t="n"/>
      <c r="B2663" s="9" t="n"/>
      <c r="C2663" s="12" t="n"/>
      <c r="D2663" s="11" t="n"/>
      <c r="E2663" s="11" t="n"/>
      <c r="F2663" s="11" t="n"/>
      <c r="G2663" s="11" t="n"/>
      <c r="H2663" s="11" t="n"/>
      <c r="I2663" s="9" t="n"/>
      <c r="J2663" s="9" t="n"/>
      <c r="K2663" s="9" t="n"/>
      <c r="L2663" s="9">
        <f>IF(COUNTA($A2663:$K2663)=0,"",IF(AND(IFERROR($H2663,0)&gt;0,LEN(TRIM($K2663&amp;""))&gt;0,IFERROR(LOOKUP(2,1/((LISTS!$M$2:$M$13&lt;&gt;"")*ISNUMBER(SEARCH(LISTS!$M$2:$M$13,$I2663))),LISTS!$N$2:$N$13),"NO")="SI"),"SI","NO"))</f>
        <v/>
      </c>
      <c r="M2663" s="9">
        <f>IF(COUNTA($A2663:$K2663)=0,"",IF($K2663&lt;&gt;"",IF(COUNTIF($K$19:$K2663,$K2663)&gt;1,"SI","NO"),IF(COUNTIFS($A$19:$A2663,$A2663,$C$19:$C2663,$C2663,$J$19:$J2663,$J2663,$D$19:$D2663,$D2663)&gt;1,"SI","NO")))</f>
        <v/>
      </c>
      <c r="N2663" s="11">
        <f>IF(COUNTA($A2663:$K2663)=0,"",IF(AND($L2663="SI",$M2663="NO"),IFERROR($H2663,0),0))</f>
        <v/>
      </c>
      <c r="O2663" s="9">
        <f>IF(COUNTA($A2663:$K2663)=0,"",IF($M2663="SI","CUFE o factura duplicada dentro del reporte; no se suma dos veces",IF(IFERROR($H2663,0)&lt;=0,"DIAN reporta valor susceptible 0",IF($L2663="NO",IFERROR(LOOKUP(2,1/((LISTS!$M$2:$M$13&lt;&gt;"")*ISNUMBER(SEARCH(LISTS!$M$2:$M$13,$I2663))),LISTS!$O$2:$O$13),"Medio de pago no elegible o no identificado por DIAN"),"Apta automaticamente por pago electronico y base positiva"))))</f>
        <v/>
      </c>
    </row>
    <row r="2664">
      <c r="A2664" s="9" t="n"/>
      <c r="B2664" s="9" t="n"/>
      <c r="C2664" s="12" t="n"/>
      <c r="D2664" s="11" t="n"/>
      <c r="E2664" s="11" t="n"/>
      <c r="F2664" s="11" t="n"/>
      <c r="G2664" s="11" t="n"/>
      <c r="H2664" s="11" t="n"/>
      <c r="I2664" s="9" t="n"/>
      <c r="J2664" s="9" t="n"/>
      <c r="K2664" s="9" t="n"/>
      <c r="L2664" s="9">
        <f>IF(COUNTA($A2664:$K2664)=0,"",IF(AND(IFERROR($H2664,0)&gt;0,LEN(TRIM($K2664&amp;""))&gt;0,IFERROR(LOOKUP(2,1/((LISTS!$M$2:$M$13&lt;&gt;"")*ISNUMBER(SEARCH(LISTS!$M$2:$M$13,$I2664))),LISTS!$N$2:$N$13),"NO")="SI"),"SI","NO"))</f>
        <v/>
      </c>
      <c r="M2664" s="9">
        <f>IF(COUNTA($A2664:$K2664)=0,"",IF($K2664&lt;&gt;"",IF(COUNTIF($K$19:$K2664,$K2664)&gt;1,"SI","NO"),IF(COUNTIFS($A$19:$A2664,$A2664,$C$19:$C2664,$C2664,$J$19:$J2664,$J2664,$D$19:$D2664,$D2664)&gt;1,"SI","NO")))</f>
        <v/>
      </c>
      <c r="N2664" s="11">
        <f>IF(COUNTA($A2664:$K2664)=0,"",IF(AND($L2664="SI",$M2664="NO"),IFERROR($H2664,0),0))</f>
        <v/>
      </c>
      <c r="O2664" s="9">
        <f>IF(COUNTA($A2664:$K2664)=0,"",IF($M2664="SI","CUFE o factura duplicada dentro del reporte; no se suma dos veces",IF(IFERROR($H2664,0)&lt;=0,"DIAN reporta valor susceptible 0",IF($L2664="NO",IFERROR(LOOKUP(2,1/((LISTS!$M$2:$M$13&lt;&gt;"")*ISNUMBER(SEARCH(LISTS!$M$2:$M$13,$I2664))),LISTS!$O$2:$O$13),"Medio de pago no elegible o no identificado por DIAN"),"Apta automaticamente por pago electronico y base positiva"))))</f>
        <v/>
      </c>
    </row>
    <row r="2665">
      <c r="A2665" s="9" t="n"/>
      <c r="B2665" s="9" t="n"/>
      <c r="C2665" s="12" t="n"/>
      <c r="D2665" s="11" t="n"/>
      <c r="E2665" s="11" t="n"/>
      <c r="F2665" s="11" t="n"/>
      <c r="G2665" s="11" t="n"/>
      <c r="H2665" s="11" t="n"/>
      <c r="I2665" s="9" t="n"/>
      <c r="J2665" s="9" t="n"/>
      <c r="K2665" s="9" t="n"/>
      <c r="L2665" s="9">
        <f>IF(COUNTA($A2665:$K2665)=0,"",IF(AND(IFERROR($H2665,0)&gt;0,LEN(TRIM($K2665&amp;""))&gt;0,IFERROR(LOOKUP(2,1/((LISTS!$M$2:$M$13&lt;&gt;"")*ISNUMBER(SEARCH(LISTS!$M$2:$M$13,$I2665))),LISTS!$N$2:$N$13),"NO")="SI"),"SI","NO"))</f>
        <v/>
      </c>
      <c r="M2665" s="9">
        <f>IF(COUNTA($A2665:$K2665)=0,"",IF($K2665&lt;&gt;"",IF(COUNTIF($K$19:$K2665,$K2665)&gt;1,"SI","NO"),IF(COUNTIFS($A$19:$A2665,$A2665,$C$19:$C2665,$C2665,$J$19:$J2665,$J2665,$D$19:$D2665,$D2665)&gt;1,"SI","NO")))</f>
        <v/>
      </c>
      <c r="N2665" s="11">
        <f>IF(COUNTA($A2665:$K2665)=0,"",IF(AND($L2665="SI",$M2665="NO"),IFERROR($H2665,0),0))</f>
        <v/>
      </c>
      <c r="O2665" s="9">
        <f>IF(COUNTA($A2665:$K2665)=0,"",IF($M2665="SI","CUFE o factura duplicada dentro del reporte; no se suma dos veces",IF(IFERROR($H2665,0)&lt;=0,"DIAN reporta valor susceptible 0",IF($L2665="NO",IFERROR(LOOKUP(2,1/((LISTS!$M$2:$M$13&lt;&gt;"")*ISNUMBER(SEARCH(LISTS!$M$2:$M$13,$I2665))),LISTS!$O$2:$O$13),"Medio de pago no elegible o no identificado por DIAN"),"Apta automaticamente por pago electronico y base positiva"))))</f>
        <v/>
      </c>
    </row>
    <row r="2666">
      <c r="A2666" s="9" t="n"/>
      <c r="B2666" s="9" t="n"/>
      <c r="C2666" s="12" t="n"/>
      <c r="D2666" s="11" t="n"/>
      <c r="E2666" s="11" t="n"/>
      <c r="F2666" s="11" t="n"/>
      <c r="G2666" s="11" t="n"/>
      <c r="H2666" s="11" t="n"/>
      <c r="I2666" s="9" t="n"/>
      <c r="J2666" s="9" t="n"/>
      <c r="K2666" s="9" t="n"/>
      <c r="L2666" s="9">
        <f>IF(COUNTA($A2666:$K2666)=0,"",IF(AND(IFERROR($H2666,0)&gt;0,LEN(TRIM($K2666&amp;""))&gt;0,IFERROR(LOOKUP(2,1/((LISTS!$M$2:$M$13&lt;&gt;"")*ISNUMBER(SEARCH(LISTS!$M$2:$M$13,$I2666))),LISTS!$N$2:$N$13),"NO")="SI"),"SI","NO"))</f>
        <v/>
      </c>
      <c r="M2666" s="9">
        <f>IF(COUNTA($A2666:$K2666)=0,"",IF($K2666&lt;&gt;"",IF(COUNTIF($K$19:$K2666,$K2666)&gt;1,"SI","NO"),IF(COUNTIFS($A$19:$A2666,$A2666,$C$19:$C2666,$C2666,$J$19:$J2666,$J2666,$D$19:$D2666,$D2666)&gt;1,"SI","NO")))</f>
        <v/>
      </c>
      <c r="N2666" s="11">
        <f>IF(COUNTA($A2666:$K2666)=0,"",IF(AND($L2666="SI",$M2666="NO"),IFERROR($H2666,0),0))</f>
        <v/>
      </c>
      <c r="O2666" s="9">
        <f>IF(COUNTA($A2666:$K2666)=0,"",IF($M2666="SI","CUFE o factura duplicada dentro del reporte; no se suma dos veces",IF(IFERROR($H2666,0)&lt;=0,"DIAN reporta valor susceptible 0",IF($L2666="NO",IFERROR(LOOKUP(2,1/((LISTS!$M$2:$M$13&lt;&gt;"")*ISNUMBER(SEARCH(LISTS!$M$2:$M$13,$I2666))),LISTS!$O$2:$O$13),"Medio de pago no elegible o no identificado por DIAN"),"Apta automaticamente por pago electronico y base positiva"))))</f>
        <v/>
      </c>
    </row>
    <row r="2667">
      <c r="A2667" s="9" t="n"/>
      <c r="B2667" s="9" t="n"/>
      <c r="C2667" s="12" t="n"/>
      <c r="D2667" s="11" t="n"/>
      <c r="E2667" s="11" t="n"/>
      <c r="F2667" s="11" t="n"/>
      <c r="G2667" s="11" t="n"/>
      <c r="H2667" s="11" t="n"/>
      <c r="I2667" s="9" t="n"/>
      <c r="J2667" s="9" t="n"/>
      <c r="K2667" s="9" t="n"/>
      <c r="L2667" s="9">
        <f>IF(COUNTA($A2667:$K2667)=0,"",IF(AND(IFERROR($H2667,0)&gt;0,LEN(TRIM($K2667&amp;""))&gt;0,IFERROR(LOOKUP(2,1/((LISTS!$M$2:$M$13&lt;&gt;"")*ISNUMBER(SEARCH(LISTS!$M$2:$M$13,$I2667))),LISTS!$N$2:$N$13),"NO")="SI"),"SI","NO"))</f>
        <v/>
      </c>
      <c r="M2667" s="9">
        <f>IF(COUNTA($A2667:$K2667)=0,"",IF($K2667&lt;&gt;"",IF(COUNTIF($K$19:$K2667,$K2667)&gt;1,"SI","NO"),IF(COUNTIFS($A$19:$A2667,$A2667,$C$19:$C2667,$C2667,$J$19:$J2667,$J2667,$D$19:$D2667,$D2667)&gt;1,"SI","NO")))</f>
        <v/>
      </c>
      <c r="N2667" s="11">
        <f>IF(COUNTA($A2667:$K2667)=0,"",IF(AND($L2667="SI",$M2667="NO"),IFERROR($H2667,0),0))</f>
        <v/>
      </c>
      <c r="O2667" s="9">
        <f>IF(COUNTA($A2667:$K2667)=0,"",IF($M2667="SI","CUFE o factura duplicada dentro del reporte; no se suma dos veces",IF(IFERROR($H2667,0)&lt;=0,"DIAN reporta valor susceptible 0",IF($L2667="NO",IFERROR(LOOKUP(2,1/((LISTS!$M$2:$M$13&lt;&gt;"")*ISNUMBER(SEARCH(LISTS!$M$2:$M$13,$I2667))),LISTS!$O$2:$O$13),"Medio de pago no elegible o no identificado por DIAN"),"Apta automaticamente por pago electronico y base positiva"))))</f>
        <v/>
      </c>
    </row>
    <row r="2668">
      <c r="A2668" s="9" t="n"/>
      <c r="B2668" s="9" t="n"/>
      <c r="C2668" s="12" t="n"/>
      <c r="D2668" s="11" t="n"/>
      <c r="E2668" s="11" t="n"/>
      <c r="F2668" s="11" t="n"/>
      <c r="G2668" s="11" t="n"/>
      <c r="H2668" s="11" t="n"/>
      <c r="I2668" s="9" t="n"/>
      <c r="J2668" s="9" t="n"/>
      <c r="K2668" s="9" t="n"/>
      <c r="L2668" s="9">
        <f>IF(COUNTA($A2668:$K2668)=0,"",IF(AND(IFERROR($H2668,0)&gt;0,LEN(TRIM($K2668&amp;""))&gt;0,IFERROR(LOOKUP(2,1/((LISTS!$M$2:$M$13&lt;&gt;"")*ISNUMBER(SEARCH(LISTS!$M$2:$M$13,$I2668))),LISTS!$N$2:$N$13),"NO")="SI"),"SI","NO"))</f>
        <v/>
      </c>
      <c r="M2668" s="9">
        <f>IF(COUNTA($A2668:$K2668)=0,"",IF($K2668&lt;&gt;"",IF(COUNTIF($K$19:$K2668,$K2668)&gt;1,"SI","NO"),IF(COUNTIFS($A$19:$A2668,$A2668,$C$19:$C2668,$C2668,$J$19:$J2668,$J2668,$D$19:$D2668,$D2668)&gt;1,"SI","NO")))</f>
        <v/>
      </c>
      <c r="N2668" s="11">
        <f>IF(COUNTA($A2668:$K2668)=0,"",IF(AND($L2668="SI",$M2668="NO"),IFERROR($H2668,0),0))</f>
        <v/>
      </c>
      <c r="O2668" s="9">
        <f>IF(COUNTA($A2668:$K2668)=0,"",IF($M2668="SI","CUFE o factura duplicada dentro del reporte; no se suma dos veces",IF(IFERROR($H2668,0)&lt;=0,"DIAN reporta valor susceptible 0",IF($L2668="NO",IFERROR(LOOKUP(2,1/((LISTS!$M$2:$M$13&lt;&gt;"")*ISNUMBER(SEARCH(LISTS!$M$2:$M$13,$I2668))),LISTS!$O$2:$O$13),"Medio de pago no elegible o no identificado por DIAN"),"Apta automaticamente por pago electronico y base positiva"))))</f>
        <v/>
      </c>
    </row>
    <row r="2669">
      <c r="A2669" s="9" t="n"/>
      <c r="B2669" s="9" t="n"/>
      <c r="C2669" s="12" t="n"/>
      <c r="D2669" s="11" t="n"/>
      <c r="E2669" s="11" t="n"/>
      <c r="F2669" s="11" t="n"/>
      <c r="G2669" s="11" t="n"/>
      <c r="H2669" s="11" t="n"/>
      <c r="I2669" s="9" t="n"/>
      <c r="J2669" s="9" t="n"/>
      <c r="K2669" s="9" t="n"/>
      <c r="L2669" s="9">
        <f>IF(COUNTA($A2669:$K2669)=0,"",IF(AND(IFERROR($H2669,0)&gt;0,LEN(TRIM($K2669&amp;""))&gt;0,IFERROR(LOOKUP(2,1/((LISTS!$M$2:$M$13&lt;&gt;"")*ISNUMBER(SEARCH(LISTS!$M$2:$M$13,$I2669))),LISTS!$N$2:$N$13),"NO")="SI"),"SI","NO"))</f>
        <v/>
      </c>
      <c r="M2669" s="9">
        <f>IF(COUNTA($A2669:$K2669)=0,"",IF($K2669&lt;&gt;"",IF(COUNTIF($K$19:$K2669,$K2669)&gt;1,"SI","NO"),IF(COUNTIFS($A$19:$A2669,$A2669,$C$19:$C2669,$C2669,$J$19:$J2669,$J2669,$D$19:$D2669,$D2669)&gt;1,"SI","NO")))</f>
        <v/>
      </c>
      <c r="N2669" s="11">
        <f>IF(COUNTA($A2669:$K2669)=0,"",IF(AND($L2669="SI",$M2669="NO"),IFERROR($H2669,0),0))</f>
        <v/>
      </c>
      <c r="O2669" s="9">
        <f>IF(COUNTA($A2669:$K2669)=0,"",IF($M2669="SI","CUFE o factura duplicada dentro del reporte; no se suma dos veces",IF(IFERROR($H2669,0)&lt;=0,"DIAN reporta valor susceptible 0",IF($L2669="NO",IFERROR(LOOKUP(2,1/((LISTS!$M$2:$M$13&lt;&gt;"")*ISNUMBER(SEARCH(LISTS!$M$2:$M$13,$I2669))),LISTS!$O$2:$O$13),"Medio de pago no elegible o no identificado por DIAN"),"Apta automaticamente por pago electronico y base positiva"))))</f>
        <v/>
      </c>
    </row>
    <row r="2670">
      <c r="A2670" s="9" t="n"/>
      <c r="B2670" s="9" t="n"/>
      <c r="C2670" s="12" t="n"/>
      <c r="D2670" s="11" t="n"/>
      <c r="E2670" s="11" t="n"/>
      <c r="F2670" s="11" t="n"/>
      <c r="G2670" s="11" t="n"/>
      <c r="H2670" s="11" t="n"/>
      <c r="I2670" s="9" t="n"/>
      <c r="J2670" s="9" t="n"/>
      <c r="K2670" s="9" t="n"/>
      <c r="L2670" s="9">
        <f>IF(COUNTA($A2670:$K2670)=0,"",IF(AND(IFERROR($H2670,0)&gt;0,LEN(TRIM($K2670&amp;""))&gt;0,IFERROR(LOOKUP(2,1/((LISTS!$M$2:$M$13&lt;&gt;"")*ISNUMBER(SEARCH(LISTS!$M$2:$M$13,$I2670))),LISTS!$N$2:$N$13),"NO")="SI"),"SI","NO"))</f>
        <v/>
      </c>
      <c r="M2670" s="9">
        <f>IF(COUNTA($A2670:$K2670)=0,"",IF($K2670&lt;&gt;"",IF(COUNTIF($K$19:$K2670,$K2670)&gt;1,"SI","NO"),IF(COUNTIFS($A$19:$A2670,$A2670,$C$19:$C2670,$C2670,$J$19:$J2670,$J2670,$D$19:$D2670,$D2670)&gt;1,"SI","NO")))</f>
        <v/>
      </c>
      <c r="N2670" s="11">
        <f>IF(COUNTA($A2670:$K2670)=0,"",IF(AND($L2670="SI",$M2670="NO"),IFERROR($H2670,0),0))</f>
        <v/>
      </c>
      <c r="O2670" s="9">
        <f>IF(COUNTA($A2670:$K2670)=0,"",IF($M2670="SI","CUFE o factura duplicada dentro del reporte; no se suma dos veces",IF(IFERROR($H2670,0)&lt;=0,"DIAN reporta valor susceptible 0",IF($L2670="NO",IFERROR(LOOKUP(2,1/((LISTS!$M$2:$M$13&lt;&gt;"")*ISNUMBER(SEARCH(LISTS!$M$2:$M$13,$I2670))),LISTS!$O$2:$O$13),"Medio de pago no elegible o no identificado por DIAN"),"Apta automaticamente por pago electronico y base positiva"))))</f>
        <v/>
      </c>
    </row>
    <row r="2671">
      <c r="A2671" s="9" t="n"/>
      <c r="B2671" s="9" t="n"/>
      <c r="C2671" s="12" t="n"/>
      <c r="D2671" s="11" t="n"/>
      <c r="E2671" s="11" t="n"/>
      <c r="F2671" s="11" t="n"/>
      <c r="G2671" s="11" t="n"/>
      <c r="H2671" s="11" t="n"/>
      <c r="I2671" s="9" t="n"/>
      <c r="J2671" s="9" t="n"/>
      <c r="K2671" s="9" t="n"/>
      <c r="L2671" s="9">
        <f>IF(COUNTA($A2671:$K2671)=0,"",IF(AND(IFERROR($H2671,0)&gt;0,LEN(TRIM($K2671&amp;""))&gt;0,IFERROR(LOOKUP(2,1/((LISTS!$M$2:$M$13&lt;&gt;"")*ISNUMBER(SEARCH(LISTS!$M$2:$M$13,$I2671))),LISTS!$N$2:$N$13),"NO")="SI"),"SI","NO"))</f>
        <v/>
      </c>
      <c r="M2671" s="9">
        <f>IF(COUNTA($A2671:$K2671)=0,"",IF($K2671&lt;&gt;"",IF(COUNTIF($K$19:$K2671,$K2671)&gt;1,"SI","NO"),IF(COUNTIFS($A$19:$A2671,$A2671,$C$19:$C2671,$C2671,$J$19:$J2671,$J2671,$D$19:$D2671,$D2671)&gt;1,"SI","NO")))</f>
        <v/>
      </c>
      <c r="N2671" s="11">
        <f>IF(COUNTA($A2671:$K2671)=0,"",IF(AND($L2671="SI",$M2671="NO"),IFERROR($H2671,0),0))</f>
        <v/>
      </c>
      <c r="O2671" s="9">
        <f>IF(COUNTA($A2671:$K2671)=0,"",IF($M2671="SI","CUFE o factura duplicada dentro del reporte; no se suma dos veces",IF(IFERROR($H2671,0)&lt;=0,"DIAN reporta valor susceptible 0",IF($L2671="NO",IFERROR(LOOKUP(2,1/((LISTS!$M$2:$M$13&lt;&gt;"")*ISNUMBER(SEARCH(LISTS!$M$2:$M$13,$I2671))),LISTS!$O$2:$O$13),"Medio de pago no elegible o no identificado por DIAN"),"Apta automaticamente por pago electronico y base positiva"))))</f>
        <v/>
      </c>
    </row>
    <row r="2672">
      <c r="A2672" s="9" t="n"/>
      <c r="B2672" s="9" t="n"/>
      <c r="C2672" s="12" t="n"/>
      <c r="D2672" s="11" t="n"/>
      <c r="E2672" s="11" t="n"/>
      <c r="F2672" s="11" t="n"/>
      <c r="G2672" s="11" t="n"/>
      <c r="H2672" s="11" t="n"/>
      <c r="I2672" s="9" t="n"/>
      <c r="J2672" s="9" t="n"/>
      <c r="K2672" s="9" t="n"/>
      <c r="L2672" s="9">
        <f>IF(COUNTA($A2672:$K2672)=0,"",IF(AND(IFERROR($H2672,0)&gt;0,LEN(TRIM($K2672&amp;""))&gt;0,IFERROR(LOOKUP(2,1/((LISTS!$M$2:$M$13&lt;&gt;"")*ISNUMBER(SEARCH(LISTS!$M$2:$M$13,$I2672))),LISTS!$N$2:$N$13),"NO")="SI"),"SI","NO"))</f>
        <v/>
      </c>
      <c r="M2672" s="9">
        <f>IF(COUNTA($A2672:$K2672)=0,"",IF($K2672&lt;&gt;"",IF(COUNTIF($K$19:$K2672,$K2672)&gt;1,"SI","NO"),IF(COUNTIFS($A$19:$A2672,$A2672,$C$19:$C2672,$C2672,$J$19:$J2672,$J2672,$D$19:$D2672,$D2672)&gt;1,"SI","NO")))</f>
        <v/>
      </c>
      <c r="N2672" s="11">
        <f>IF(COUNTA($A2672:$K2672)=0,"",IF(AND($L2672="SI",$M2672="NO"),IFERROR($H2672,0),0))</f>
        <v/>
      </c>
      <c r="O2672" s="9">
        <f>IF(COUNTA($A2672:$K2672)=0,"",IF($M2672="SI","CUFE o factura duplicada dentro del reporte; no se suma dos veces",IF(IFERROR($H2672,0)&lt;=0,"DIAN reporta valor susceptible 0",IF($L2672="NO",IFERROR(LOOKUP(2,1/((LISTS!$M$2:$M$13&lt;&gt;"")*ISNUMBER(SEARCH(LISTS!$M$2:$M$13,$I2672))),LISTS!$O$2:$O$13),"Medio de pago no elegible o no identificado por DIAN"),"Apta automaticamente por pago electronico y base positiva"))))</f>
        <v/>
      </c>
    </row>
    <row r="2673">
      <c r="A2673" s="9" t="n"/>
      <c r="B2673" s="9" t="n"/>
      <c r="C2673" s="12" t="n"/>
      <c r="D2673" s="11" t="n"/>
      <c r="E2673" s="11" t="n"/>
      <c r="F2673" s="11" t="n"/>
      <c r="G2673" s="11" t="n"/>
      <c r="H2673" s="11" t="n"/>
      <c r="I2673" s="9" t="n"/>
      <c r="J2673" s="9" t="n"/>
      <c r="K2673" s="9" t="n"/>
      <c r="L2673" s="9">
        <f>IF(COUNTA($A2673:$K2673)=0,"",IF(AND(IFERROR($H2673,0)&gt;0,LEN(TRIM($K2673&amp;""))&gt;0,IFERROR(LOOKUP(2,1/((LISTS!$M$2:$M$13&lt;&gt;"")*ISNUMBER(SEARCH(LISTS!$M$2:$M$13,$I2673))),LISTS!$N$2:$N$13),"NO")="SI"),"SI","NO"))</f>
        <v/>
      </c>
      <c r="M2673" s="9">
        <f>IF(COUNTA($A2673:$K2673)=0,"",IF($K2673&lt;&gt;"",IF(COUNTIF($K$19:$K2673,$K2673)&gt;1,"SI","NO"),IF(COUNTIFS($A$19:$A2673,$A2673,$C$19:$C2673,$C2673,$J$19:$J2673,$J2673,$D$19:$D2673,$D2673)&gt;1,"SI","NO")))</f>
        <v/>
      </c>
      <c r="N2673" s="11">
        <f>IF(COUNTA($A2673:$K2673)=0,"",IF(AND($L2673="SI",$M2673="NO"),IFERROR($H2673,0),0))</f>
        <v/>
      </c>
      <c r="O2673" s="9">
        <f>IF(COUNTA($A2673:$K2673)=0,"",IF($M2673="SI","CUFE o factura duplicada dentro del reporte; no se suma dos veces",IF(IFERROR($H2673,0)&lt;=0,"DIAN reporta valor susceptible 0",IF($L2673="NO",IFERROR(LOOKUP(2,1/((LISTS!$M$2:$M$13&lt;&gt;"")*ISNUMBER(SEARCH(LISTS!$M$2:$M$13,$I2673))),LISTS!$O$2:$O$13),"Medio de pago no elegible o no identificado por DIAN"),"Apta automaticamente por pago electronico y base positiva"))))</f>
        <v/>
      </c>
    </row>
    <row r="2674">
      <c r="A2674" s="9" t="n"/>
      <c r="B2674" s="9" t="n"/>
      <c r="C2674" s="12" t="n"/>
      <c r="D2674" s="11" t="n"/>
      <c r="E2674" s="11" t="n"/>
      <c r="F2674" s="11" t="n"/>
      <c r="G2674" s="11" t="n"/>
      <c r="H2674" s="11" t="n"/>
      <c r="I2674" s="9" t="n"/>
      <c r="J2674" s="9" t="n"/>
      <c r="K2674" s="9" t="n"/>
      <c r="L2674" s="9">
        <f>IF(COUNTA($A2674:$K2674)=0,"",IF(AND(IFERROR($H2674,0)&gt;0,LEN(TRIM($K2674&amp;""))&gt;0,IFERROR(LOOKUP(2,1/((LISTS!$M$2:$M$13&lt;&gt;"")*ISNUMBER(SEARCH(LISTS!$M$2:$M$13,$I2674))),LISTS!$N$2:$N$13),"NO")="SI"),"SI","NO"))</f>
        <v/>
      </c>
      <c r="M2674" s="9">
        <f>IF(COUNTA($A2674:$K2674)=0,"",IF($K2674&lt;&gt;"",IF(COUNTIF($K$19:$K2674,$K2674)&gt;1,"SI","NO"),IF(COUNTIFS($A$19:$A2674,$A2674,$C$19:$C2674,$C2674,$J$19:$J2674,$J2674,$D$19:$D2674,$D2674)&gt;1,"SI","NO")))</f>
        <v/>
      </c>
      <c r="N2674" s="11">
        <f>IF(COUNTA($A2674:$K2674)=0,"",IF(AND($L2674="SI",$M2674="NO"),IFERROR($H2674,0),0))</f>
        <v/>
      </c>
      <c r="O2674" s="9">
        <f>IF(COUNTA($A2674:$K2674)=0,"",IF($M2674="SI","CUFE o factura duplicada dentro del reporte; no se suma dos veces",IF(IFERROR($H2674,0)&lt;=0,"DIAN reporta valor susceptible 0",IF($L2674="NO",IFERROR(LOOKUP(2,1/((LISTS!$M$2:$M$13&lt;&gt;"")*ISNUMBER(SEARCH(LISTS!$M$2:$M$13,$I2674))),LISTS!$O$2:$O$13),"Medio de pago no elegible o no identificado por DIAN"),"Apta automaticamente por pago electronico y base positiva"))))</f>
        <v/>
      </c>
    </row>
    <row r="2675">
      <c r="A2675" s="9" t="n"/>
      <c r="B2675" s="9" t="n"/>
      <c r="C2675" s="12" t="n"/>
      <c r="D2675" s="11" t="n"/>
      <c r="E2675" s="11" t="n"/>
      <c r="F2675" s="11" t="n"/>
      <c r="G2675" s="11" t="n"/>
      <c r="H2675" s="11" t="n"/>
      <c r="I2675" s="9" t="n"/>
      <c r="J2675" s="9" t="n"/>
      <c r="K2675" s="9" t="n"/>
      <c r="L2675" s="9">
        <f>IF(COUNTA($A2675:$K2675)=0,"",IF(AND(IFERROR($H2675,0)&gt;0,LEN(TRIM($K2675&amp;""))&gt;0,IFERROR(LOOKUP(2,1/((LISTS!$M$2:$M$13&lt;&gt;"")*ISNUMBER(SEARCH(LISTS!$M$2:$M$13,$I2675))),LISTS!$N$2:$N$13),"NO")="SI"),"SI","NO"))</f>
        <v/>
      </c>
      <c r="M2675" s="9">
        <f>IF(COUNTA($A2675:$K2675)=0,"",IF($K2675&lt;&gt;"",IF(COUNTIF($K$19:$K2675,$K2675)&gt;1,"SI","NO"),IF(COUNTIFS($A$19:$A2675,$A2675,$C$19:$C2675,$C2675,$J$19:$J2675,$J2675,$D$19:$D2675,$D2675)&gt;1,"SI","NO")))</f>
        <v/>
      </c>
      <c r="N2675" s="11">
        <f>IF(COUNTA($A2675:$K2675)=0,"",IF(AND($L2675="SI",$M2675="NO"),IFERROR($H2675,0),0))</f>
        <v/>
      </c>
      <c r="O2675" s="9">
        <f>IF(COUNTA($A2675:$K2675)=0,"",IF($M2675="SI","CUFE o factura duplicada dentro del reporte; no se suma dos veces",IF(IFERROR($H2675,0)&lt;=0,"DIAN reporta valor susceptible 0",IF($L2675="NO",IFERROR(LOOKUP(2,1/((LISTS!$M$2:$M$13&lt;&gt;"")*ISNUMBER(SEARCH(LISTS!$M$2:$M$13,$I2675))),LISTS!$O$2:$O$13),"Medio de pago no elegible o no identificado por DIAN"),"Apta automaticamente por pago electronico y base positiva"))))</f>
        <v/>
      </c>
    </row>
    <row r="2676">
      <c r="A2676" s="9" t="n"/>
      <c r="B2676" s="9" t="n"/>
      <c r="C2676" s="12" t="n"/>
      <c r="D2676" s="11" t="n"/>
      <c r="E2676" s="11" t="n"/>
      <c r="F2676" s="11" t="n"/>
      <c r="G2676" s="11" t="n"/>
      <c r="H2676" s="11" t="n"/>
      <c r="I2676" s="9" t="n"/>
      <c r="J2676" s="9" t="n"/>
      <c r="K2676" s="9" t="n"/>
      <c r="L2676" s="9">
        <f>IF(COUNTA($A2676:$K2676)=0,"",IF(AND(IFERROR($H2676,0)&gt;0,LEN(TRIM($K2676&amp;""))&gt;0,IFERROR(LOOKUP(2,1/((LISTS!$M$2:$M$13&lt;&gt;"")*ISNUMBER(SEARCH(LISTS!$M$2:$M$13,$I2676))),LISTS!$N$2:$N$13),"NO")="SI"),"SI","NO"))</f>
        <v/>
      </c>
      <c r="M2676" s="9">
        <f>IF(COUNTA($A2676:$K2676)=0,"",IF($K2676&lt;&gt;"",IF(COUNTIF($K$19:$K2676,$K2676)&gt;1,"SI","NO"),IF(COUNTIFS($A$19:$A2676,$A2676,$C$19:$C2676,$C2676,$J$19:$J2676,$J2676,$D$19:$D2676,$D2676)&gt;1,"SI","NO")))</f>
        <v/>
      </c>
      <c r="N2676" s="11">
        <f>IF(COUNTA($A2676:$K2676)=0,"",IF(AND($L2676="SI",$M2676="NO"),IFERROR($H2676,0),0))</f>
        <v/>
      </c>
      <c r="O2676" s="9">
        <f>IF(COUNTA($A2676:$K2676)=0,"",IF($M2676="SI","CUFE o factura duplicada dentro del reporte; no se suma dos veces",IF(IFERROR($H2676,0)&lt;=0,"DIAN reporta valor susceptible 0",IF($L2676="NO",IFERROR(LOOKUP(2,1/((LISTS!$M$2:$M$13&lt;&gt;"")*ISNUMBER(SEARCH(LISTS!$M$2:$M$13,$I2676))),LISTS!$O$2:$O$13),"Medio de pago no elegible o no identificado por DIAN"),"Apta automaticamente por pago electronico y base positiva"))))</f>
        <v/>
      </c>
    </row>
    <row r="2677">
      <c r="A2677" s="9" t="n"/>
      <c r="B2677" s="9" t="n"/>
      <c r="C2677" s="12" t="n"/>
      <c r="D2677" s="11" t="n"/>
      <c r="E2677" s="11" t="n"/>
      <c r="F2677" s="11" t="n"/>
      <c r="G2677" s="11" t="n"/>
      <c r="H2677" s="11" t="n"/>
      <c r="I2677" s="9" t="n"/>
      <c r="J2677" s="9" t="n"/>
      <c r="K2677" s="9" t="n"/>
      <c r="L2677" s="9">
        <f>IF(COUNTA($A2677:$K2677)=0,"",IF(AND(IFERROR($H2677,0)&gt;0,LEN(TRIM($K2677&amp;""))&gt;0,IFERROR(LOOKUP(2,1/((LISTS!$M$2:$M$13&lt;&gt;"")*ISNUMBER(SEARCH(LISTS!$M$2:$M$13,$I2677))),LISTS!$N$2:$N$13),"NO")="SI"),"SI","NO"))</f>
        <v/>
      </c>
      <c r="M2677" s="9">
        <f>IF(COUNTA($A2677:$K2677)=0,"",IF($K2677&lt;&gt;"",IF(COUNTIF($K$19:$K2677,$K2677)&gt;1,"SI","NO"),IF(COUNTIFS($A$19:$A2677,$A2677,$C$19:$C2677,$C2677,$J$19:$J2677,$J2677,$D$19:$D2677,$D2677)&gt;1,"SI","NO")))</f>
        <v/>
      </c>
      <c r="N2677" s="11">
        <f>IF(COUNTA($A2677:$K2677)=0,"",IF(AND($L2677="SI",$M2677="NO"),IFERROR($H2677,0),0))</f>
        <v/>
      </c>
      <c r="O2677" s="9">
        <f>IF(COUNTA($A2677:$K2677)=0,"",IF($M2677="SI","CUFE o factura duplicada dentro del reporte; no se suma dos veces",IF(IFERROR($H2677,0)&lt;=0,"DIAN reporta valor susceptible 0",IF($L2677="NO",IFERROR(LOOKUP(2,1/((LISTS!$M$2:$M$13&lt;&gt;"")*ISNUMBER(SEARCH(LISTS!$M$2:$M$13,$I2677))),LISTS!$O$2:$O$13),"Medio de pago no elegible o no identificado por DIAN"),"Apta automaticamente por pago electronico y base positiva"))))</f>
        <v/>
      </c>
    </row>
    <row r="2678">
      <c r="A2678" s="9" t="n"/>
      <c r="B2678" s="9" t="n"/>
      <c r="C2678" s="12" t="n"/>
      <c r="D2678" s="11" t="n"/>
      <c r="E2678" s="11" t="n"/>
      <c r="F2678" s="11" t="n"/>
      <c r="G2678" s="11" t="n"/>
      <c r="H2678" s="11" t="n"/>
      <c r="I2678" s="9" t="n"/>
      <c r="J2678" s="9" t="n"/>
      <c r="K2678" s="9" t="n"/>
      <c r="L2678" s="9">
        <f>IF(COUNTA($A2678:$K2678)=0,"",IF(AND(IFERROR($H2678,0)&gt;0,LEN(TRIM($K2678&amp;""))&gt;0,IFERROR(LOOKUP(2,1/((LISTS!$M$2:$M$13&lt;&gt;"")*ISNUMBER(SEARCH(LISTS!$M$2:$M$13,$I2678))),LISTS!$N$2:$N$13),"NO")="SI"),"SI","NO"))</f>
        <v/>
      </c>
      <c r="M2678" s="9">
        <f>IF(COUNTA($A2678:$K2678)=0,"",IF($K2678&lt;&gt;"",IF(COUNTIF($K$19:$K2678,$K2678)&gt;1,"SI","NO"),IF(COUNTIFS($A$19:$A2678,$A2678,$C$19:$C2678,$C2678,$J$19:$J2678,$J2678,$D$19:$D2678,$D2678)&gt;1,"SI","NO")))</f>
        <v/>
      </c>
      <c r="N2678" s="11">
        <f>IF(COUNTA($A2678:$K2678)=0,"",IF(AND($L2678="SI",$M2678="NO"),IFERROR($H2678,0),0))</f>
        <v/>
      </c>
      <c r="O2678" s="9">
        <f>IF(COUNTA($A2678:$K2678)=0,"",IF($M2678="SI","CUFE o factura duplicada dentro del reporte; no se suma dos veces",IF(IFERROR($H2678,0)&lt;=0,"DIAN reporta valor susceptible 0",IF($L2678="NO",IFERROR(LOOKUP(2,1/((LISTS!$M$2:$M$13&lt;&gt;"")*ISNUMBER(SEARCH(LISTS!$M$2:$M$13,$I2678))),LISTS!$O$2:$O$13),"Medio de pago no elegible o no identificado por DIAN"),"Apta automaticamente por pago electronico y base positiva"))))</f>
        <v/>
      </c>
    </row>
    <row r="2679">
      <c r="A2679" s="9" t="n"/>
      <c r="B2679" s="9" t="n"/>
      <c r="C2679" s="12" t="n"/>
      <c r="D2679" s="11" t="n"/>
      <c r="E2679" s="11" t="n"/>
      <c r="F2679" s="11" t="n"/>
      <c r="G2679" s="11" t="n"/>
      <c r="H2679" s="11" t="n"/>
      <c r="I2679" s="9" t="n"/>
      <c r="J2679" s="9" t="n"/>
      <c r="K2679" s="9" t="n"/>
      <c r="L2679" s="9">
        <f>IF(COUNTA($A2679:$K2679)=0,"",IF(AND(IFERROR($H2679,0)&gt;0,LEN(TRIM($K2679&amp;""))&gt;0,IFERROR(LOOKUP(2,1/((LISTS!$M$2:$M$13&lt;&gt;"")*ISNUMBER(SEARCH(LISTS!$M$2:$M$13,$I2679))),LISTS!$N$2:$N$13),"NO")="SI"),"SI","NO"))</f>
        <v/>
      </c>
      <c r="M2679" s="9">
        <f>IF(COUNTA($A2679:$K2679)=0,"",IF($K2679&lt;&gt;"",IF(COUNTIF($K$19:$K2679,$K2679)&gt;1,"SI","NO"),IF(COUNTIFS($A$19:$A2679,$A2679,$C$19:$C2679,$C2679,$J$19:$J2679,$J2679,$D$19:$D2679,$D2679)&gt;1,"SI","NO")))</f>
        <v/>
      </c>
      <c r="N2679" s="11">
        <f>IF(COUNTA($A2679:$K2679)=0,"",IF(AND($L2679="SI",$M2679="NO"),IFERROR($H2679,0),0))</f>
        <v/>
      </c>
      <c r="O2679" s="9">
        <f>IF(COUNTA($A2679:$K2679)=0,"",IF($M2679="SI","CUFE o factura duplicada dentro del reporte; no se suma dos veces",IF(IFERROR($H2679,0)&lt;=0,"DIAN reporta valor susceptible 0",IF($L2679="NO",IFERROR(LOOKUP(2,1/((LISTS!$M$2:$M$13&lt;&gt;"")*ISNUMBER(SEARCH(LISTS!$M$2:$M$13,$I2679))),LISTS!$O$2:$O$13),"Medio de pago no elegible o no identificado por DIAN"),"Apta automaticamente por pago electronico y base positiva"))))</f>
        <v/>
      </c>
    </row>
    <row r="2680">
      <c r="A2680" s="9" t="n"/>
      <c r="B2680" s="9" t="n"/>
      <c r="C2680" s="12" t="n"/>
      <c r="D2680" s="11" t="n"/>
      <c r="E2680" s="11" t="n"/>
      <c r="F2680" s="11" t="n"/>
      <c r="G2680" s="11" t="n"/>
      <c r="H2680" s="11" t="n"/>
      <c r="I2680" s="9" t="n"/>
      <c r="J2680" s="9" t="n"/>
      <c r="K2680" s="9" t="n"/>
      <c r="L2680" s="9">
        <f>IF(COUNTA($A2680:$K2680)=0,"",IF(AND(IFERROR($H2680,0)&gt;0,LEN(TRIM($K2680&amp;""))&gt;0,IFERROR(LOOKUP(2,1/((LISTS!$M$2:$M$13&lt;&gt;"")*ISNUMBER(SEARCH(LISTS!$M$2:$M$13,$I2680))),LISTS!$N$2:$N$13),"NO")="SI"),"SI","NO"))</f>
        <v/>
      </c>
      <c r="M2680" s="9">
        <f>IF(COUNTA($A2680:$K2680)=0,"",IF($K2680&lt;&gt;"",IF(COUNTIF($K$19:$K2680,$K2680)&gt;1,"SI","NO"),IF(COUNTIFS($A$19:$A2680,$A2680,$C$19:$C2680,$C2680,$J$19:$J2680,$J2680,$D$19:$D2680,$D2680)&gt;1,"SI","NO")))</f>
        <v/>
      </c>
      <c r="N2680" s="11">
        <f>IF(COUNTA($A2680:$K2680)=0,"",IF(AND($L2680="SI",$M2680="NO"),IFERROR($H2680,0),0))</f>
        <v/>
      </c>
      <c r="O2680" s="9">
        <f>IF(COUNTA($A2680:$K2680)=0,"",IF($M2680="SI","CUFE o factura duplicada dentro del reporte; no se suma dos veces",IF(IFERROR($H2680,0)&lt;=0,"DIAN reporta valor susceptible 0",IF($L2680="NO",IFERROR(LOOKUP(2,1/((LISTS!$M$2:$M$13&lt;&gt;"")*ISNUMBER(SEARCH(LISTS!$M$2:$M$13,$I2680))),LISTS!$O$2:$O$13),"Medio de pago no elegible o no identificado por DIAN"),"Apta automaticamente por pago electronico y base positiva"))))</f>
        <v/>
      </c>
    </row>
    <row r="2681">
      <c r="A2681" s="9" t="n"/>
      <c r="B2681" s="9" t="n"/>
      <c r="C2681" s="12" t="n"/>
      <c r="D2681" s="11" t="n"/>
      <c r="E2681" s="11" t="n"/>
      <c r="F2681" s="11" t="n"/>
      <c r="G2681" s="11" t="n"/>
      <c r="H2681" s="11" t="n"/>
      <c r="I2681" s="9" t="n"/>
      <c r="J2681" s="9" t="n"/>
      <c r="K2681" s="9" t="n"/>
      <c r="L2681" s="9">
        <f>IF(COUNTA($A2681:$K2681)=0,"",IF(AND(IFERROR($H2681,0)&gt;0,LEN(TRIM($K2681&amp;""))&gt;0,IFERROR(LOOKUP(2,1/((LISTS!$M$2:$M$13&lt;&gt;"")*ISNUMBER(SEARCH(LISTS!$M$2:$M$13,$I2681))),LISTS!$N$2:$N$13),"NO")="SI"),"SI","NO"))</f>
        <v/>
      </c>
      <c r="M2681" s="9">
        <f>IF(COUNTA($A2681:$K2681)=0,"",IF($K2681&lt;&gt;"",IF(COUNTIF($K$19:$K2681,$K2681)&gt;1,"SI","NO"),IF(COUNTIFS($A$19:$A2681,$A2681,$C$19:$C2681,$C2681,$J$19:$J2681,$J2681,$D$19:$D2681,$D2681)&gt;1,"SI","NO")))</f>
        <v/>
      </c>
      <c r="N2681" s="11">
        <f>IF(COUNTA($A2681:$K2681)=0,"",IF(AND($L2681="SI",$M2681="NO"),IFERROR($H2681,0),0))</f>
        <v/>
      </c>
      <c r="O2681" s="9">
        <f>IF(COUNTA($A2681:$K2681)=0,"",IF($M2681="SI","CUFE o factura duplicada dentro del reporte; no se suma dos veces",IF(IFERROR($H2681,0)&lt;=0,"DIAN reporta valor susceptible 0",IF($L2681="NO",IFERROR(LOOKUP(2,1/((LISTS!$M$2:$M$13&lt;&gt;"")*ISNUMBER(SEARCH(LISTS!$M$2:$M$13,$I2681))),LISTS!$O$2:$O$13),"Medio de pago no elegible o no identificado por DIAN"),"Apta automaticamente por pago electronico y base positiva"))))</f>
        <v/>
      </c>
    </row>
    <row r="2682">
      <c r="A2682" s="9" t="n"/>
      <c r="B2682" s="9" t="n"/>
      <c r="C2682" s="12" t="n"/>
      <c r="D2682" s="11" t="n"/>
      <c r="E2682" s="11" t="n"/>
      <c r="F2682" s="11" t="n"/>
      <c r="G2682" s="11" t="n"/>
      <c r="H2682" s="11" t="n"/>
      <c r="I2682" s="9" t="n"/>
      <c r="J2682" s="9" t="n"/>
      <c r="K2682" s="9" t="n"/>
      <c r="L2682" s="9">
        <f>IF(COUNTA($A2682:$K2682)=0,"",IF(AND(IFERROR($H2682,0)&gt;0,LEN(TRIM($K2682&amp;""))&gt;0,IFERROR(LOOKUP(2,1/((LISTS!$M$2:$M$13&lt;&gt;"")*ISNUMBER(SEARCH(LISTS!$M$2:$M$13,$I2682))),LISTS!$N$2:$N$13),"NO")="SI"),"SI","NO"))</f>
        <v/>
      </c>
      <c r="M2682" s="9">
        <f>IF(COUNTA($A2682:$K2682)=0,"",IF($K2682&lt;&gt;"",IF(COUNTIF($K$19:$K2682,$K2682)&gt;1,"SI","NO"),IF(COUNTIFS($A$19:$A2682,$A2682,$C$19:$C2682,$C2682,$J$19:$J2682,$J2682,$D$19:$D2682,$D2682)&gt;1,"SI","NO")))</f>
        <v/>
      </c>
      <c r="N2682" s="11">
        <f>IF(COUNTA($A2682:$K2682)=0,"",IF(AND($L2682="SI",$M2682="NO"),IFERROR($H2682,0),0))</f>
        <v/>
      </c>
      <c r="O2682" s="9">
        <f>IF(COUNTA($A2682:$K2682)=0,"",IF($M2682="SI","CUFE o factura duplicada dentro del reporte; no se suma dos veces",IF(IFERROR($H2682,0)&lt;=0,"DIAN reporta valor susceptible 0",IF($L2682="NO",IFERROR(LOOKUP(2,1/((LISTS!$M$2:$M$13&lt;&gt;"")*ISNUMBER(SEARCH(LISTS!$M$2:$M$13,$I2682))),LISTS!$O$2:$O$13),"Medio de pago no elegible o no identificado por DIAN"),"Apta automaticamente por pago electronico y base positiva"))))</f>
        <v/>
      </c>
    </row>
    <row r="2683">
      <c r="A2683" s="9" t="n"/>
      <c r="B2683" s="9" t="n"/>
      <c r="C2683" s="12" t="n"/>
      <c r="D2683" s="11" t="n"/>
      <c r="E2683" s="11" t="n"/>
      <c r="F2683" s="11" t="n"/>
      <c r="G2683" s="11" t="n"/>
      <c r="H2683" s="11" t="n"/>
      <c r="I2683" s="9" t="n"/>
      <c r="J2683" s="9" t="n"/>
      <c r="K2683" s="9" t="n"/>
      <c r="L2683" s="9">
        <f>IF(COUNTA($A2683:$K2683)=0,"",IF(AND(IFERROR($H2683,0)&gt;0,LEN(TRIM($K2683&amp;""))&gt;0,IFERROR(LOOKUP(2,1/((LISTS!$M$2:$M$13&lt;&gt;"")*ISNUMBER(SEARCH(LISTS!$M$2:$M$13,$I2683))),LISTS!$N$2:$N$13),"NO")="SI"),"SI","NO"))</f>
        <v/>
      </c>
      <c r="M2683" s="9">
        <f>IF(COUNTA($A2683:$K2683)=0,"",IF($K2683&lt;&gt;"",IF(COUNTIF($K$19:$K2683,$K2683)&gt;1,"SI","NO"),IF(COUNTIFS($A$19:$A2683,$A2683,$C$19:$C2683,$C2683,$J$19:$J2683,$J2683,$D$19:$D2683,$D2683)&gt;1,"SI","NO")))</f>
        <v/>
      </c>
      <c r="N2683" s="11">
        <f>IF(COUNTA($A2683:$K2683)=0,"",IF(AND($L2683="SI",$M2683="NO"),IFERROR($H2683,0),0))</f>
        <v/>
      </c>
      <c r="O2683" s="9">
        <f>IF(COUNTA($A2683:$K2683)=0,"",IF($M2683="SI","CUFE o factura duplicada dentro del reporte; no se suma dos veces",IF(IFERROR($H2683,0)&lt;=0,"DIAN reporta valor susceptible 0",IF($L2683="NO",IFERROR(LOOKUP(2,1/((LISTS!$M$2:$M$13&lt;&gt;"")*ISNUMBER(SEARCH(LISTS!$M$2:$M$13,$I2683))),LISTS!$O$2:$O$13),"Medio de pago no elegible o no identificado por DIAN"),"Apta automaticamente por pago electronico y base positiva"))))</f>
        <v/>
      </c>
    </row>
    <row r="2684">
      <c r="A2684" s="9" t="n"/>
      <c r="B2684" s="9" t="n"/>
      <c r="C2684" s="12" t="n"/>
      <c r="D2684" s="11" t="n"/>
      <c r="E2684" s="11" t="n"/>
      <c r="F2684" s="11" t="n"/>
      <c r="G2684" s="11" t="n"/>
      <c r="H2684" s="11" t="n"/>
      <c r="I2684" s="9" t="n"/>
      <c r="J2684" s="9" t="n"/>
      <c r="K2684" s="9" t="n"/>
      <c r="L2684" s="9">
        <f>IF(COUNTA($A2684:$K2684)=0,"",IF(AND(IFERROR($H2684,0)&gt;0,LEN(TRIM($K2684&amp;""))&gt;0,IFERROR(LOOKUP(2,1/((LISTS!$M$2:$M$13&lt;&gt;"")*ISNUMBER(SEARCH(LISTS!$M$2:$M$13,$I2684))),LISTS!$N$2:$N$13),"NO")="SI"),"SI","NO"))</f>
        <v/>
      </c>
      <c r="M2684" s="9">
        <f>IF(COUNTA($A2684:$K2684)=0,"",IF($K2684&lt;&gt;"",IF(COUNTIF($K$19:$K2684,$K2684)&gt;1,"SI","NO"),IF(COUNTIFS($A$19:$A2684,$A2684,$C$19:$C2684,$C2684,$J$19:$J2684,$J2684,$D$19:$D2684,$D2684)&gt;1,"SI","NO")))</f>
        <v/>
      </c>
      <c r="N2684" s="11">
        <f>IF(COUNTA($A2684:$K2684)=0,"",IF(AND($L2684="SI",$M2684="NO"),IFERROR($H2684,0),0))</f>
        <v/>
      </c>
      <c r="O2684" s="9">
        <f>IF(COUNTA($A2684:$K2684)=0,"",IF($M2684="SI","CUFE o factura duplicada dentro del reporte; no se suma dos veces",IF(IFERROR($H2684,0)&lt;=0,"DIAN reporta valor susceptible 0",IF($L2684="NO",IFERROR(LOOKUP(2,1/((LISTS!$M$2:$M$13&lt;&gt;"")*ISNUMBER(SEARCH(LISTS!$M$2:$M$13,$I2684))),LISTS!$O$2:$O$13),"Medio de pago no elegible o no identificado por DIAN"),"Apta automaticamente por pago electronico y base positiva"))))</f>
        <v/>
      </c>
    </row>
    <row r="2685">
      <c r="A2685" s="9" t="n"/>
      <c r="B2685" s="9" t="n"/>
      <c r="C2685" s="12" t="n"/>
      <c r="D2685" s="11" t="n"/>
      <c r="E2685" s="11" t="n"/>
      <c r="F2685" s="11" t="n"/>
      <c r="G2685" s="11" t="n"/>
      <c r="H2685" s="11" t="n"/>
      <c r="I2685" s="9" t="n"/>
      <c r="J2685" s="9" t="n"/>
      <c r="K2685" s="9" t="n"/>
      <c r="L2685" s="9">
        <f>IF(COUNTA($A2685:$K2685)=0,"",IF(AND(IFERROR($H2685,0)&gt;0,LEN(TRIM($K2685&amp;""))&gt;0,IFERROR(LOOKUP(2,1/((LISTS!$M$2:$M$13&lt;&gt;"")*ISNUMBER(SEARCH(LISTS!$M$2:$M$13,$I2685))),LISTS!$N$2:$N$13),"NO")="SI"),"SI","NO"))</f>
        <v/>
      </c>
      <c r="M2685" s="9">
        <f>IF(COUNTA($A2685:$K2685)=0,"",IF($K2685&lt;&gt;"",IF(COUNTIF($K$19:$K2685,$K2685)&gt;1,"SI","NO"),IF(COUNTIFS($A$19:$A2685,$A2685,$C$19:$C2685,$C2685,$J$19:$J2685,$J2685,$D$19:$D2685,$D2685)&gt;1,"SI","NO")))</f>
        <v/>
      </c>
      <c r="N2685" s="11">
        <f>IF(COUNTA($A2685:$K2685)=0,"",IF(AND($L2685="SI",$M2685="NO"),IFERROR($H2685,0),0))</f>
        <v/>
      </c>
      <c r="O2685" s="9">
        <f>IF(COUNTA($A2685:$K2685)=0,"",IF($M2685="SI","CUFE o factura duplicada dentro del reporte; no se suma dos veces",IF(IFERROR($H2685,0)&lt;=0,"DIAN reporta valor susceptible 0",IF($L2685="NO",IFERROR(LOOKUP(2,1/((LISTS!$M$2:$M$13&lt;&gt;"")*ISNUMBER(SEARCH(LISTS!$M$2:$M$13,$I2685))),LISTS!$O$2:$O$13),"Medio de pago no elegible o no identificado por DIAN"),"Apta automaticamente por pago electronico y base positiva"))))</f>
        <v/>
      </c>
    </row>
    <row r="2686">
      <c r="A2686" s="9" t="n"/>
      <c r="B2686" s="9" t="n"/>
      <c r="C2686" s="12" t="n"/>
      <c r="D2686" s="11" t="n"/>
      <c r="E2686" s="11" t="n"/>
      <c r="F2686" s="11" t="n"/>
      <c r="G2686" s="11" t="n"/>
      <c r="H2686" s="11" t="n"/>
      <c r="I2686" s="9" t="n"/>
      <c r="J2686" s="9" t="n"/>
      <c r="K2686" s="9" t="n"/>
      <c r="L2686" s="9">
        <f>IF(COUNTA($A2686:$K2686)=0,"",IF(AND(IFERROR($H2686,0)&gt;0,LEN(TRIM($K2686&amp;""))&gt;0,IFERROR(LOOKUP(2,1/((LISTS!$M$2:$M$13&lt;&gt;"")*ISNUMBER(SEARCH(LISTS!$M$2:$M$13,$I2686))),LISTS!$N$2:$N$13),"NO")="SI"),"SI","NO"))</f>
        <v/>
      </c>
      <c r="M2686" s="9">
        <f>IF(COUNTA($A2686:$K2686)=0,"",IF($K2686&lt;&gt;"",IF(COUNTIF($K$19:$K2686,$K2686)&gt;1,"SI","NO"),IF(COUNTIFS($A$19:$A2686,$A2686,$C$19:$C2686,$C2686,$J$19:$J2686,$J2686,$D$19:$D2686,$D2686)&gt;1,"SI","NO")))</f>
        <v/>
      </c>
      <c r="N2686" s="11">
        <f>IF(COUNTA($A2686:$K2686)=0,"",IF(AND($L2686="SI",$M2686="NO"),IFERROR($H2686,0),0))</f>
        <v/>
      </c>
      <c r="O2686" s="9">
        <f>IF(COUNTA($A2686:$K2686)=0,"",IF($M2686="SI","CUFE o factura duplicada dentro del reporte; no se suma dos veces",IF(IFERROR($H2686,0)&lt;=0,"DIAN reporta valor susceptible 0",IF($L2686="NO",IFERROR(LOOKUP(2,1/((LISTS!$M$2:$M$13&lt;&gt;"")*ISNUMBER(SEARCH(LISTS!$M$2:$M$13,$I2686))),LISTS!$O$2:$O$13),"Medio de pago no elegible o no identificado por DIAN"),"Apta automaticamente por pago electronico y base positiva"))))</f>
        <v/>
      </c>
    </row>
    <row r="2687">
      <c r="A2687" s="9" t="n"/>
      <c r="B2687" s="9" t="n"/>
      <c r="C2687" s="12" t="n"/>
      <c r="D2687" s="11" t="n"/>
      <c r="E2687" s="11" t="n"/>
      <c r="F2687" s="11" t="n"/>
      <c r="G2687" s="11" t="n"/>
      <c r="H2687" s="11" t="n"/>
      <c r="I2687" s="9" t="n"/>
      <c r="J2687" s="9" t="n"/>
      <c r="K2687" s="9" t="n"/>
      <c r="L2687" s="9">
        <f>IF(COUNTA($A2687:$K2687)=0,"",IF(AND(IFERROR($H2687,0)&gt;0,LEN(TRIM($K2687&amp;""))&gt;0,IFERROR(LOOKUP(2,1/((LISTS!$M$2:$M$13&lt;&gt;"")*ISNUMBER(SEARCH(LISTS!$M$2:$M$13,$I2687))),LISTS!$N$2:$N$13),"NO")="SI"),"SI","NO"))</f>
        <v/>
      </c>
      <c r="M2687" s="9">
        <f>IF(COUNTA($A2687:$K2687)=0,"",IF($K2687&lt;&gt;"",IF(COUNTIF($K$19:$K2687,$K2687)&gt;1,"SI","NO"),IF(COUNTIFS($A$19:$A2687,$A2687,$C$19:$C2687,$C2687,$J$19:$J2687,$J2687,$D$19:$D2687,$D2687)&gt;1,"SI","NO")))</f>
        <v/>
      </c>
      <c r="N2687" s="11">
        <f>IF(COUNTA($A2687:$K2687)=0,"",IF(AND($L2687="SI",$M2687="NO"),IFERROR($H2687,0),0))</f>
        <v/>
      </c>
      <c r="O2687" s="9">
        <f>IF(COUNTA($A2687:$K2687)=0,"",IF($M2687="SI","CUFE o factura duplicada dentro del reporte; no se suma dos veces",IF(IFERROR($H2687,0)&lt;=0,"DIAN reporta valor susceptible 0",IF($L2687="NO",IFERROR(LOOKUP(2,1/((LISTS!$M$2:$M$13&lt;&gt;"")*ISNUMBER(SEARCH(LISTS!$M$2:$M$13,$I2687))),LISTS!$O$2:$O$13),"Medio de pago no elegible o no identificado por DIAN"),"Apta automaticamente por pago electronico y base positiva"))))</f>
        <v/>
      </c>
    </row>
    <row r="2688">
      <c r="A2688" s="9" t="n"/>
      <c r="B2688" s="9" t="n"/>
      <c r="C2688" s="12" t="n"/>
      <c r="D2688" s="11" t="n"/>
      <c r="E2688" s="11" t="n"/>
      <c r="F2688" s="11" t="n"/>
      <c r="G2688" s="11" t="n"/>
      <c r="H2688" s="11" t="n"/>
      <c r="I2688" s="9" t="n"/>
      <c r="J2688" s="9" t="n"/>
      <c r="K2688" s="9" t="n"/>
      <c r="L2688" s="9">
        <f>IF(COUNTA($A2688:$K2688)=0,"",IF(AND(IFERROR($H2688,0)&gt;0,LEN(TRIM($K2688&amp;""))&gt;0,IFERROR(LOOKUP(2,1/((LISTS!$M$2:$M$13&lt;&gt;"")*ISNUMBER(SEARCH(LISTS!$M$2:$M$13,$I2688))),LISTS!$N$2:$N$13),"NO")="SI"),"SI","NO"))</f>
        <v/>
      </c>
      <c r="M2688" s="9">
        <f>IF(COUNTA($A2688:$K2688)=0,"",IF($K2688&lt;&gt;"",IF(COUNTIF($K$19:$K2688,$K2688)&gt;1,"SI","NO"),IF(COUNTIFS($A$19:$A2688,$A2688,$C$19:$C2688,$C2688,$J$19:$J2688,$J2688,$D$19:$D2688,$D2688)&gt;1,"SI","NO")))</f>
        <v/>
      </c>
      <c r="N2688" s="11">
        <f>IF(COUNTA($A2688:$K2688)=0,"",IF(AND($L2688="SI",$M2688="NO"),IFERROR($H2688,0),0))</f>
        <v/>
      </c>
      <c r="O2688" s="9">
        <f>IF(COUNTA($A2688:$K2688)=0,"",IF($M2688="SI","CUFE o factura duplicada dentro del reporte; no se suma dos veces",IF(IFERROR($H2688,0)&lt;=0,"DIAN reporta valor susceptible 0",IF($L2688="NO",IFERROR(LOOKUP(2,1/((LISTS!$M$2:$M$13&lt;&gt;"")*ISNUMBER(SEARCH(LISTS!$M$2:$M$13,$I2688))),LISTS!$O$2:$O$13),"Medio de pago no elegible o no identificado por DIAN"),"Apta automaticamente por pago electronico y base positiva"))))</f>
        <v/>
      </c>
    </row>
    <row r="2689">
      <c r="A2689" s="9" t="n"/>
      <c r="B2689" s="9" t="n"/>
      <c r="C2689" s="12" t="n"/>
      <c r="D2689" s="11" t="n"/>
      <c r="E2689" s="11" t="n"/>
      <c r="F2689" s="11" t="n"/>
      <c r="G2689" s="11" t="n"/>
      <c r="H2689" s="11" t="n"/>
      <c r="I2689" s="9" t="n"/>
      <c r="J2689" s="9" t="n"/>
      <c r="K2689" s="9" t="n"/>
      <c r="L2689" s="9">
        <f>IF(COUNTA($A2689:$K2689)=0,"",IF(AND(IFERROR($H2689,0)&gt;0,LEN(TRIM($K2689&amp;""))&gt;0,IFERROR(LOOKUP(2,1/((LISTS!$M$2:$M$13&lt;&gt;"")*ISNUMBER(SEARCH(LISTS!$M$2:$M$13,$I2689))),LISTS!$N$2:$N$13),"NO")="SI"),"SI","NO"))</f>
        <v/>
      </c>
      <c r="M2689" s="9">
        <f>IF(COUNTA($A2689:$K2689)=0,"",IF($K2689&lt;&gt;"",IF(COUNTIF($K$19:$K2689,$K2689)&gt;1,"SI","NO"),IF(COUNTIFS($A$19:$A2689,$A2689,$C$19:$C2689,$C2689,$J$19:$J2689,$J2689,$D$19:$D2689,$D2689)&gt;1,"SI","NO")))</f>
        <v/>
      </c>
      <c r="N2689" s="11">
        <f>IF(COUNTA($A2689:$K2689)=0,"",IF(AND($L2689="SI",$M2689="NO"),IFERROR($H2689,0),0))</f>
        <v/>
      </c>
      <c r="O2689" s="9">
        <f>IF(COUNTA($A2689:$K2689)=0,"",IF($M2689="SI","CUFE o factura duplicada dentro del reporte; no se suma dos veces",IF(IFERROR($H2689,0)&lt;=0,"DIAN reporta valor susceptible 0",IF($L2689="NO",IFERROR(LOOKUP(2,1/((LISTS!$M$2:$M$13&lt;&gt;"")*ISNUMBER(SEARCH(LISTS!$M$2:$M$13,$I2689))),LISTS!$O$2:$O$13),"Medio de pago no elegible o no identificado por DIAN"),"Apta automaticamente por pago electronico y base positiva"))))</f>
        <v/>
      </c>
    </row>
    <row r="2690">
      <c r="A2690" s="9" t="n"/>
      <c r="B2690" s="9" t="n"/>
      <c r="C2690" s="12" t="n"/>
      <c r="D2690" s="11" t="n"/>
      <c r="E2690" s="11" t="n"/>
      <c r="F2690" s="11" t="n"/>
      <c r="G2690" s="11" t="n"/>
      <c r="H2690" s="11" t="n"/>
      <c r="I2690" s="9" t="n"/>
      <c r="J2690" s="9" t="n"/>
      <c r="K2690" s="9" t="n"/>
      <c r="L2690" s="9">
        <f>IF(COUNTA($A2690:$K2690)=0,"",IF(AND(IFERROR($H2690,0)&gt;0,LEN(TRIM($K2690&amp;""))&gt;0,IFERROR(LOOKUP(2,1/((LISTS!$M$2:$M$13&lt;&gt;"")*ISNUMBER(SEARCH(LISTS!$M$2:$M$13,$I2690))),LISTS!$N$2:$N$13),"NO")="SI"),"SI","NO"))</f>
        <v/>
      </c>
      <c r="M2690" s="9">
        <f>IF(COUNTA($A2690:$K2690)=0,"",IF($K2690&lt;&gt;"",IF(COUNTIF($K$19:$K2690,$K2690)&gt;1,"SI","NO"),IF(COUNTIFS($A$19:$A2690,$A2690,$C$19:$C2690,$C2690,$J$19:$J2690,$J2690,$D$19:$D2690,$D2690)&gt;1,"SI","NO")))</f>
        <v/>
      </c>
      <c r="N2690" s="11">
        <f>IF(COUNTA($A2690:$K2690)=0,"",IF(AND($L2690="SI",$M2690="NO"),IFERROR($H2690,0),0))</f>
        <v/>
      </c>
      <c r="O2690" s="9">
        <f>IF(COUNTA($A2690:$K2690)=0,"",IF($M2690="SI","CUFE o factura duplicada dentro del reporte; no se suma dos veces",IF(IFERROR($H2690,0)&lt;=0,"DIAN reporta valor susceptible 0",IF($L2690="NO",IFERROR(LOOKUP(2,1/((LISTS!$M$2:$M$13&lt;&gt;"")*ISNUMBER(SEARCH(LISTS!$M$2:$M$13,$I2690))),LISTS!$O$2:$O$13),"Medio de pago no elegible o no identificado por DIAN"),"Apta automaticamente por pago electronico y base positiva"))))</f>
        <v/>
      </c>
    </row>
    <row r="2691">
      <c r="A2691" s="9" t="n"/>
      <c r="B2691" s="9" t="n"/>
      <c r="C2691" s="12" t="n"/>
      <c r="D2691" s="11" t="n"/>
      <c r="E2691" s="11" t="n"/>
      <c r="F2691" s="11" t="n"/>
      <c r="G2691" s="11" t="n"/>
      <c r="H2691" s="11" t="n"/>
      <c r="I2691" s="9" t="n"/>
      <c r="J2691" s="9" t="n"/>
      <c r="K2691" s="9" t="n"/>
      <c r="L2691" s="9">
        <f>IF(COUNTA($A2691:$K2691)=0,"",IF(AND(IFERROR($H2691,0)&gt;0,LEN(TRIM($K2691&amp;""))&gt;0,IFERROR(LOOKUP(2,1/((LISTS!$M$2:$M$13&lt;&gt;"")*ISNUMBER(SEARCH(LISTS!$M$2:$M$13,$I2691))),LISTS!$N$2:$N$13),"NO")="SI"),"SI","NO"))</f>
        <v/>
      </c>
      <c r="M2691" s="9">
        <f>IF(COUNTA($A2691:$K2691)=0,"",IF($K2691&lt;&gt;"",IF(COUNTIF($K$19:$K2691,$K2691)&gt;1,"SI","NO"),IF(COUNTIFS($A$19:$A2691,$A2691,$C$19:$C2691,$C2691,$J$19:$J2691,$J2691,$D$19:$D2691,$D2691)&gt;1,"SI","NO")))</f>
        <v/>
      </c>
      <c r="N2691" s="11">
        <f>IF(COUNTA($A2691:$K2691)=0,"",IF(AND($L2691="SI",$M2691="NO"),IFERROR($H2691,0),0))</f>
        <v/>
      </c>
      <c r="O2691" s="9">
        <f>IF(COUNTA($A2691:$K2691)=0,"",IF($M2691="SI","CUFE o factura duplicada dentro del reporte; no se suma dos veces",IF(IFERROR($H2691,0)&lt;=0,"DIAN reporta valor susceptible 0",IF($L2691="NO",IFERROR(LOOKUP(2,1/((LISTS!$M$2:$M$13&lt;&gt;"")*ISNUMBER(SEARCH(LISTS!$M$2:$M$13,$I2691))),LISTS!$O$2:$O$13),"Medio de pago no elegible o no identificado por DIAN"),"Apta automaticamente por pago electronico y base positiva"))))</f>
        <v/>
      </c>
    </row>
    <row r="2692">
      <c r="A2692" s="9" t="n"/>
      <c r="B2692" s="9" t="n"/>
      <c r="C2692" s="12" t="n"/>
      <c r="D2692" s="11" t="n"/>
      <c r="E2692" s="11" t="n"/>
      <c r="F2692" s="11" t="n"/>
      <c r="G2692" s="11" t="n"/>
      <c r="H2692" s="11" t="n"/>
      <c r="I2692" s="9" t="n"/>
      <c r="J2692" s="9" t="n"/>
      <c r="K2692" s="9" t="n"/>
      <c r="L2692" s="9">
        <f>IF(COUNTA($A2692:$K2692)=0,"",IF(AND(IFERROR($H2692,0)&gt;0,LEN(TRIM($K2692&amp;""))&gt;0,IFERROR(LOOKUP(2,1/((LISTS!$M$2:$M$13&lt;&gt;"")*ISNUMBER(SEARCH(LISTS!$M$2:$M$13,$I2692))),LISTS!$N$2:$N$13),"NO")="SI"),"SI","NO"))</f>
        <v/>
      </c>
      <c r="M2692" s="9">
        <f>IF(COUNTA($A2692:$K2692)=0,"",IF($K2692&lt;&gt;"",IF(COUNTIF($K$19:$K2692,$K2692)&gt;1,"SI","NO"),IF(COUNTIFS($A$19:$A2692,$A2692,$C$19:$C2692,$C2692,$J$19:$J2692,$J2692,$D$19:$D2692,$D2692)&gt;1,"SI","NO")))</f>
        <v/>
      </c>
      <c r="N2692" s="11">
        <f>IF(COUNTA($A2692:$K2692)=0,"",IF(AND($L2692="SI",$M2692="NO"),IFERROR($H2692,0),0))</f>
        <v/>
      </c>
      <c r="O2692" s="9">
        <f>IF(COUNTA($A2692:$K2692)=0,"",IF($M2692="SI","CUFE o factura duplicada dentro del reporte; no se suma dos veces",IF(IFERROR($H2692,0)&lt;=0,"DIAN reporta valor susceptible 0",IF($L2692="NO",IFERROR(LOOKUP(2,1/((LISTS!$M$2:$M$13&lt;&gt;"")*ISNUMBER(SEARCH(LISTS!$M$2:$M$13,$I2692))),LISTS!$O$2:$O$13),"Medio de pago no elegible o no identificado por DIAN"),"Apta automaticamente por pago electronico y base positiva"))))</f>
        <v/>
      </c>
    </row>
    <row r="2693">
      <c r="A2693" s="9" t="n"/>
      <c r="B2693" s="9" t="n"/>
      <c r="C2693" s="12" t="n"/>
      <c r="D2693" s="11" t="n"/>
      <c r="E2693" s="11" t="n"/>
      <c r="F2693" s="11" t="n"/>
      <c r="G2693" s="11" t="n"/>
      <c r="H2693" s="11" t="n"/>
      <c r="I2693" s="9" t="n"/>
      <c r="J2693" s="9" t="n"/>
      <c r="K2693" s="9" t="n"/>
      <c r="L2693" s="9">
        <f>IF(COUNTA($A2693:$K2693)=0,"",IF(AND(IFERROR($H2693,0)&gt;0,LEN(TRIM($K2693&amp;""))&gt;0,IFERROR(LOOKUP(2,1/((LISTS!$M$2:$M$13&lt;&gt;"")*ISNUMBER(SEARCH(LISTS!$M$2:$M$13,$I2693))),LISTS!$N$2:$N$13),"NO")="SI"),"SI","NO"))</f>
        <v/>
      </c>
      <c r="M2693" s="9">
        <f>IF(COUNTA($A2693:$K2693)=0,"",IF($K2693&lt;&gt;"",IF(COUNTIF($K$19:$K2693,$K2693)&gt;1,"SI","NO"),IF(COUNTIFS($A$19:$A2693,$A2693,$C$19:$C2693,$C2693,$J$19:$J2693,$J2693,$D$19:$D2693,$D2693)&gt;1,"SI","NO")))</f>
        <v/>
      </c>
      <c r="N2693" s="11">
        <f>IF(COUNTA($A2693:$K2693)=0,"",IF(AND($L2693="SI",$M2693="NO"),IFERROR($H2693,0),0))</f>
        <v/>
      </c>
      <c r="O2693" s="9">
        <f>IF(COUNTA($A2693:$K2693)=0,"",IF($M2693="SI","CUFE o factura duplicada dentro del reporte; no se suma dos veces",IF(IFERROR($H2693,0)&lt;=0,"DIAN reporta valor susceptible 0",IF($L2693="NO",IFERROR(LOOKUP(2,1/((LISTS!$M$2:$M$13&lt;&gt;"")*ISNUMBER(SEARCH(LISTS!$M$2:$M$13,$I2693))),LISTS!$O$2:$O$13),"Medio de pago no elegible o no identificado por DIAN"),"Apta automaticamente por pago electronico y base positiva"))))</f>
        <v/>
      </c>
    </row>
    <row r="2694">
      <c r="A2694" s="9" t="n"/>
      <c r="B2694" s="9" t="n"/>
      <c r="C2694" s="12" t="n"/>
      <c r="D2694" s="11" t="n"/>
      <c r="E2694" s="11" t="n"/>
      <c r="F2694" s="11" t="n"/>
      <c r="G2694" s="11" t="n"/>
      <c r="H2694" s="11" t="n"/>
      <c r="I2694" s="9" t="n"/>
      <c r="J2694" s="9" t="n"/>
      <c r="K2694" s="9" t="n"/>
      <c r="L2694" s="9">
        <f>IF(COUNTA($A2694:$K2694)=0,"",IF(AND(IFERROR($H2694,0)&gt;0,LEN(TRIM($K2694&amp;""))&gt;0,IFERROR(LOOKUP(2,1/((LISTS!$M$2:$M$13&lt;&gt;"")*ISNUMBER(SEARCH(LISTS!$M$2:$M$13,$I2694))),LISTS!$N$2:$N$13),"NO")="SI"),"SI","NO"))</f>
        <v/>
      </c>
      <c r="M2694" s="9">
        <f>IF(COUNTA($A2694:$K2694)=0,"",IF($K2694&lt;&gt;"",IF(COUNTIF($K$19:$K2694,$K2694)&gt;1,"SI","NO"),IF(COUNTIFS($A$19:$A2694,$A2694,$C$19:$C2694,$C2694,$J$19:$J2694,$J2694,$D$19:$D2694,$D2694)&gt;1,"SI","NO")))</f>
        <v/>
      </c>
      <c r="N2694" s="11">
        <f>IF(COUNTA($A2694:$K2694)=0,"",IF(AND($L2694="SI",$M2694="NO"),IFERROR($H2694,0),0))</f>
        <v/>
      </c>
      <c r="O2694" s="9">
        <f>IF(COUNTA($A2694:$K2694)=0,"",IF($M2694="SI","CUFE o factura duplicada dentro del reporte; no se suma dos veces",IF(IFERROR($H2694,0)&lt;=0,"DIAN reporta valor susceptible 0",IF($L2694="NO",IFERROR(LOOKUP(2,1/((LISTS!$M$2:$M$13&lt;&gt;"")*ISNUMBER(SEARCH(LISTS!$M$2:$M$13,$I2694))),LISTS!$O$2:$O$13),"Medio de pago no elegible o no identificado por DIAN"),"Apta automaticamente por pago electronico y base positiva"))))</f>
        <v/>
      </c>
    </row>
    <row r="2695">
      <c r="A2695" s="9" t="n"/>
      <c r="B2695" s="9" t="n"/>
      <c r="C2695" s="12" t="n"/>
      <c r="D2695" s="11" t="n"/>
      <c r="E2695" s="11" t="n"/>
      <c r="F2695" s="11" t="n"/>
      <c r="G2695" s="11" t="n"/>
      <c r="H2695" s="11" t="n"/>
      <c r="I2695" s="9" t="n"/>
      <c r="J2695" s="9" t="n"/>
      <c r="K2695" s="9" t="n"/>
      <c r="L2695" s="9">
        <f>IF(COUNTA($A2695:$K2695)=0,"",IF(AND(IFERROR($H2695,0)&gt;0,LEN(TRIM($K2695&amp;""))&gt;0,IFERROR(LOOKUP(2,1/((LISTS!$M$2:$M$13&lt;&gt;"")*ISNUMBER(SEARCH(LISTS!$M$2:$M$13,$I2695))),LISTS!$N$2:$N$13),"NO")="SI"),"SI","NO"))</f>
        <v/>
      </c>
      <c r="M2695" s="9">
        <f>IF(COUNTA($A2695:$K2695)=0,"",IF($K2695&lt;&gt;"",IF(COUNTIF($K$19:$K2695,$K2695)&gt;1,"SI","NO"),IF(COUNTIFS($A$19:$A2695,$A2695,$C$19:$C2695,$C2695,$J$19:$J2695,$J2695,$D$19:$D2695,$D2695)&gt;1,"SI","NO")))</f>
        <v/>
      </c>
      <c r="N2695" s="11">
        <f>IF(COUNTA($A2695:$K2695)=0,"",IF(AND($L2695="SI",$M2695="NO"),IFERROR($H2695,0),0))</f>
        <v/>
      </c>
      <c r="O2695" s="9">
        <f>IF(COUNTA($A2695:$K2695)=0,"",IF($M2695="SI","CUFE o factura duplicada dentro del reporte; no se suma dos veces",IF(IFERROR($H2695,0)&lt;=0,"DIAN reporta valor susceptible 0",IF($L2695="NO",IFERROR(LOOKUP(2,1/((LISTS!$M$2:$M$13&lt;&gt;"")*ISNUMBER(SEARCH(LISTS!$M$2:$M$13,$I2695))),LISTS!$O$2:$O$13),"Medio de pago no elegible o no identificado por DIAN"),"Apta automaticamente por pago electronico y base positiva"))))</f>
        <v/>
      </c>
    </row>
    <row r="2696">
      <c r="A2696" s="9" t="n"/>
      <c r="B2696" s="9" t="n"/>
      <c r="C2696" s="12" t="n"/>
      <c r="D2696" s="11" t="n"/>
      <c r="E2696" s="11" t="n"/>
      <c r="F2696" s="11" t="n"/>
      <c r="G2696" s="11" t="n"/>
      <c r="H2696" s="11" t="n"/>
      <c r="I2696" s="9" t="n"/>
      <c r="J2696" s="9" t="n"/>
      <c r="K2696" s="9" t="n"/>
      <c r="L2696" s="9">
        <f>IF(COUNTA($A2696:$K2696)=0,"",IF(AND(IFERROR($H2696,0)&gt;0,LEN(TRIM($K2696&amp;""))&gt;0,IFERROR(LOOKUP(2,1/((LISTS!$M$2:$M$13&lt;&gt;"")*ISNUMBER(SEARCH(LISTS!$M$2:$M$13,$I2696))),LISTS!$N$2:$N$13),"NO")="SI"),"SI","NO"))</f>
        <v/>
      </c>
      <c r="M2696" s="9">
        <f>IF(COUNTA($A2696:$K2696)=0,"",IF($K2696&lt;&gt;"",IF(COUNTIF($K$19:$K2696,$K2696)&gt;1,"SI","NO"),IF(COUNTIFS($A$19:$A2696,$A2696,$C$19:$C2696,$C2696,$J$19:$J2696,$J2696,$D$19:$D2696,$D2696)&gt;1,"SI","NO")))</f>
        <v/>
      </c>
      <c r="N2696" s="11">
        <f>IF(COUNTA($A2696:$K2696)=0,"",IF(AND($L2696="SI",$M2696="NO"),IFERROR($H2696,0),0))</f>
        <v/>
      </c>
      <c r="O2696" s="9">
        <f>IF(COUNTA($A2696:$K2696)=0,"",IF($M2696="SI","CUFE o factura duplicada dentro del reporte; no se suma dos veces",IF(IFERROR($H2696,0)&lt;=0,"DIAN reporta valor susceptible 0",IF($L2696="NO",IFERROR(LOOKUP(2,1/((LISTS!$M$2:$M$13&lt;&gt;"")*ISNUMBER(SEARCH(LISTS!$M$2:$M$13,$I2696))),LISTS!$O$2:$O$13),"Medio de pago no elegible o no identificado por DIAN"),"Apta automaticamente por pago electronico y base positiva"))))</f>
        <v/>
      </c>
    </row>
    <row r="2697">
      <c r="A2697" s="9" t="n"/>
      <c r="B2697" s="9" t="n"/>
      <c r="C2697" s="12" t="n"/>
      <c r="D2697" s="11" t="n"/>
      <c r="E2697" s="11" t="n"/>
      <c r="F2697" s="11" t="n"/>
      <c r="G2697" s="11" t="n"/>
      <c r="H2697" s="11" t="n"/>
      <c r="I2697" s="9" t="n"/>
      <c r="J2697" s="9" t="n"/>
      <c r="K2697" s="9" t="n"/>
      <c r="L2697" s="9">
        <f>IF(COUNTA($A2697:$K2697)=0,"",IF(AND(IFERROR($H2697,0)&gt;0,LEN(TRIM($K2697&amp;""))&gt;0,IFERROR(LOOKUP(2,1/((LISTS!$M$2:$M$13&lt;&gt;"")*ISNUMBER(SEARCH(LISTS!$M$2:$M$13,$I2697))),LISTS!$N$2:$N$13),"NO")="SI"),"SI","NO"))</f>
        <v/>
      </c>
      <c r="M2697" s="9">
        <f>IF(COUNTA($A2697:$K2697)=0,"",IF($K2697&lt;&gt;"",IF(COUNTIF($K$19:$K2697,$K2697)&gt;1,"SI","NO"),IF(COUNTIFS($A$19:$A2697,$A2697,$C$19:$C2697,$C2697,$J$19:$J2697,$J2697,$D$19:$D2697,$D2697)&gt;1,"SI","NO")))</f>
        <v/>
      </c>
      <c r="N2697" s="11">
        <f>IF(COUNTA($A2697:$K2697)=0,"",IF(AND($L2697="SI",$M2697="NO"),IFERROR($H2697,0),0))</f>
        <v/>
      </c>
      <c r="O2697" s="9">
        <f>IF(COUNTA($A2697:$K2697)=0,"",IF($M2697="SI","CUFE o factura duplicada dentro del reporte; no se suma dos veces",IF(IFERROR($H2697,0)&lt;=0,"DIAN reporta valor susceptible 0",IF($L2697="NO",IFERROR(LOOKUP(2,1/((LISTS!$M$2:$M$13&lt;&gt;"")*ISNUMBER(SEARCH(LISTS!$M$2:$M$13,$I2697))),LISTS!$O$2:$O$13),"Medio de pago no elegible o no identificado por DIAN"),"Apta automaticamente por pago electronico y base positiva"))))</f>
        <v/>
      </c>
    </row>
    <row r="2698">
      <c r="A2698" s="9" t="n"/>
      <c r="B2698" s="9" t="n"/>
      <c r="C2698" s="12" t="n"/>
      <c r="D2698" s="11" t="n"/>
      <c r="E2698" s="11" t="n"/>
      <c r="F2698" s="11" t="n"/>
      <c r="G2698" s="11" t="n"/>
      <c r="H2698" s="11" t="n"/>
      <c r="I2698" s="9" t="n"/>
      <c r="J2698" s="9" t="n"/>
      <c r="K2698" s="9" t="n"/>
      <c r="L2698" s="9">
        <f>IF(COUNTA($A2698:$K2698)=0,"",IF(AND(IFERROR($H2698,0)&gt;0,LEN(TRIM($K2698&amp;""))&gt;0,IFERROR(LOOKUP(2,1/((LISTS!$M$2:$M$13&lt;&gt;"")*ISNUMBER(SEARCH(LISTS!$M$2:$M$13,$I2698))),LISTS!$N$2:$N$13),"NO")="SI"),"SI","NO"))</f>
        <v/>
      </c>
      <c r="M2698" s="9">
        <f>IF(COUNTA($A2698:$K2698)=0,"",IF($K2698&lt;&gt;"",IF(COUNTIF($K$19:$K2698,$K2698)&gt;1,"SI","NO"),IF(COUNTIFS($A$19:$A2698,$A2698,$C$19:$C2698,$C2698,$J$19:$J2698,$J2698,$D$19:$D2698,$D2698)&gt;1,"SI","NO")))</f>
        <v/>
      </c>
      <c r="N2698" s="11">
        <f>IF(COUNTA($A2698:$K2698)=0,"",IF(AND($L2698="SI",$M2698="NO"),IFERROR($H2698,0),0))</f>
        <v/>
      </c>
      <c r="O2698" s="9">
        <f>IF(COUNTA($A2698:$K2698)=0,"",IF($M2698="SI","CUFE o factura duplicada dentro del reporte; no se suma dos veces",IF(IFERROR($H2698,0)&lt;=0,"DIAN reporta valor susceptible 0",IF($L2698="NO",IFERROR(LOOKUP(2,1/((LISTS!$M$2:$M$13&lt;&gt;"")*ISNUMBER(SEARCH(LISTS!$M$2:$M$13,$I2698))),LISTS!$O$2:$O$13),"Medio de pago no elegible o no identificado por DIAN"),"Apta automaticamente por pago electronico y base positiva"))))</f>
        <v/>
      </c>
    </row>
    <row r="2699">
      <c r="A2699" s="9" t="n"/>
      <c r="B2699" s="9" t="n"/>
      <c r="C2699" s="12" t="n"/>
      <c r="D2699" s="11" t="n"/>
      <c r="E2699" s="11" t="n"/>
      <c r="F2699" s="11" t="n"/>
      <c r="G2699" s="11" t="n"/>
      <c r="H2699" s="11" t="n"/>
      <c r="I2699" s="9" t="n"/>
      <c r="J2699" s="9" t="n"/>
      <c r="K2699" s="9" t="n"/>
      <c r="L2699" s="9">
        <f>IF(COUNTA($A2699:$K2699)=0,"",IF(AND(IFERROR($H2699,0)&gt;0,LEN(TRIM($K2699&amp;""))&gt;0,IFERROR(LOOKUP(2,1/((LISTS!$M$2:$M$13&lt;&gt;"")*ISNUMBER(SEARCH(LISTS!$M$2:$M$13,$I2699))),LISTS!$N$2:$N$13),"NO")="SI"),"SI","NO"))</f>
        <v/>
      </c>
      <c r="M2699" s="9">
        <f>IF(COUNTA($A2699:$K2699)=0,"",IF($K2699&lt;&gt;"",IF(COUNTIF($K$19:$K2699,$K2699)&gt;1,"SI","NO"),IF(COUNTIFS($A$19:$A2699,$A2699,$C$19:$C2699,$C2699,$J$19:$J2699,$J2699,$D$19:$D2699,$D2699)&gt;1,"SI","NO")))</f>
        <v/>
      </c>
      <c r="N2699" s="11">
        <f>IF(COUNTA($A2699:$K2699)=0,"",IF(AND($L2699="SI",$M2699="NO"),IFERROR($H2699,0),0))</f>
        <v/>
      </c>
      <c r="O2699" s="9">
        <f>IF(COUNTA($A2699:$K2699)=0,"",IF($M2699="SI","CUFE o factura duplicada dentro del reporte; no se suma dos veces",IF(IFERROR($H2699,0)&lt;=0,"DIAN reporta valor susceptible 0",IF($L2699="NO",IFERROR(LOOKUP(2,1/((LISTS!$M$2:$M$13&lt;&gt;"")*ISNUMBER(SEARCH(LISTS!$M$2:$M$13,$I2699))),LISTS!$O$2:$O$13),"Medio de pago no elegible o no identificado por DIAN"),"Apta automaticamente por pago electronico y base positiva"))))</f>
        <v/>
      </c>
    </row>
    <row r="2700">
      <c r="A2700" s="9" t="n"/>
      <c r="B2700" s="9" t="n"/>
      <c r="C2700" s="12" t="n"/>
      <c r="D2700" s="11" t="n"/>
      <c r="E2700" s="11" t="n"/>
      <c r="F2700" s="11" t="n"/>
      <c r="G2700" s="11" t="n"/>
      <c r="H2700" s="11" t="n"/>
      <c r="I2700" s="9" t="n"/>
      <c r="J2700" s="9" t="n"/>
      <c r="K2700" s="9" t="n"/>
      <c r="L2700" s="9">
        <f>IF(COUNTA($A2700:$K2700)=0,"",IF(AND(IFERROR($H2700,0)&gt;0,LEN(TRIM($K2700&amp;""))&gt;0,IFERROR(LOOKUP(2,1/((LISTS!$M$2:$M$13&lt;&gt;"")*ISNUMBER(SEARCH(LISTS!$M$2:$M$13,$I2700))),LISTS!$N$2:$N$13),"NO")="SI"),"SI","NO"))</f>
        <v/>
      </c>
      <c r="M2700" s="9">
        <f>IF(COUNTA($A2700:$K2700)=0,"",IF($K2700&lt;&gt;"",IF(COUNTIF($K$19:$K2700,$K2700)&gt;1,"SI","NO"),IF(COUNTIFS($A$19:$A2700,$A2700,$C$19:$C2700,$C2700,$J$19:$J2700,$J2700,$D$19:$D2700,$D2700)&gt;1,"SI","NO")))</f>
        <v/>
      </c>
      <c r="N2700" s="11">
        <f>IF(COUNTA($A2700:$K2700)=0,"",IF(AND($L2700="SI",$M2700="NO"),IFERROR($H2700,0),0))</f>
        <v/>
      </c>
      <c r="O2700" s="9">
        <f>IF(COUNTA($A2700:$K2700)=0,"",IF($M2700="SI","CUFE o factura duplicada dentro del reporte; no se suma dos veces",IF(IFERROR($H2700,0)&lt;=0,"DIAN reporta valor susceptible 0",IF($L2700="NO",IFERROR(LOOKUP(2,1/((LISTS!$M$2:$M$13&lt;&gt;"")*ISNUMBER(SEARCH(LISTS!$M$2:$M$13,$I2700))),LISTS!$O$2:$O$13),"Medio de pago no elegible o no identificado por DIAN"),"Apta automaticamente por pago electronico y base positiva"))))</f>
        <v/>
      </c>
    </row>
    <row r="2701">
      <c r="A2701" s="9" t="n"/>
      <c r="B2701" s="9" t="n"/>
      <c r="C2701" s="12" t="n"/>
      <c r="D2701" s="11" t="n"/>
      <c r="E2701" s="11" t="n"/>
      <c r="F2701" s="11" t="n"/>
      <c r="G2701" s="11" t="n"/>
      <c r="H2701" s="11" t="n"/>
      <c r="I2701" s="9" t="n"/>
      <c r="J2701" s="9" t="n"/>
      <c r="K2701" s="9" t="n"/>
      <c r="L2701" s="9">
        <f>IF(COUNTA($A2701:$K2701)=0,"",IF(AND(IFERROR($H2701,0)&gt;0,LEN(TRIM($K2701&amp;""))&gt;0,IFERROR(LOOKUP(2,1/((LISTS!$M$2:$M$13&lt;&gt;"")*ISNUMBER(SEARCH(LISTS!$M$2:$M$13,$I2701))),LISTS!$N$2:$N$13),"NO")="SI"),"SI","NO"))</f>
        <v/>
      </c>
      <c r="M2701" s="9">
        <f>IF(COUNTA($A2701:$K2701)=0,"",IF($K2701&lt;&gt;"",IF(COUNTIF($K$19:$K2701,$K2701)&gt;1,"SI","NO"),IF(COUNTIFS($A$19:$A2701,$A2701,$C$19:$C2701,$C2701,$J$19:$J2701,$J2701,$D$19:$D2701,$D2701)&gt;1,"SI","NO")))</f>
        <v/>
      </c>
      <c r="N2701" s="11">
        <f>IF(COUNTA($A2701:$K2701)=0,"",IF(AND($L2701="SI",$M2701="NO"),IFERROR($H2701,0),0))</f>
        <v/>
      </c>
      <c r="O2701" s="9">
        <f>IF(COUNTA($A2701:$K2701)=0,"",IF($M2701="SI","CUFE o factura duplicada dentro del reporte; no se suma dos veces",IF(IFERROR($H2701,0)&lt;=0,"DIAN reporta valor susceptible 0",IF($L2701="NO",IFERROR(LOOKUP(2,1/((LISTS!$M$2:$M$13&lt;&gt;"")*ISNUMBER(SEARCH(LISTS!$M$2:$M$13,$I2701))),LISTS!$O$2:$O$13),"Medio de pago no elegible o no identificado por DIAN"),"Apta automaticamente por pago electronico y base positiva"))))</f>
        <v/>
      </c>
    </row>
    <row r="2702">
      <c r="A2702" s="9" t="n"/>
      <c r="B2702" s="9" t="n"/>
      <c r="C2702" s="12" t="n"/>
      <c r="D2702" s="11" t="n"/>
      <c r="E2702" s="11" t="n"/>
      <c r="F2702" s="11" t="n"/>
      <c r="G2702" s="11" t="n"/>
      <c r="H2702" s="11" t="n"/>
      <c r="I2702" s="9" t="n"/>
      <c r="J2702" s="9" t="n"/>
      <c r="K2702" s="9" t="n"/>
      <c r="L2702" s="9">
        <f>IF(COUNTA($A2702:$K2702)=0,"",IF(AND(IFERROR($H2702,0)&gt;0,LEN(TRIM($K2702&amp;""))&gt;0,IFERROR(LOOKUP(2,1/((LISTS!$M$2:$M$13&lt;&gt;"")*ISNUMBER(SEARCH(LISTS!$M$2:$M$13,$I2702))),LISTS!$N$2:$N$13),"NO")="SI"),"SI","NO"))</f>
        <v/>
      </c>
      <c r="M2702" s="9">
        <f>IF(COUNTA($A2702:$K2702)=0,"",IF($K2702&lt;&gt;"",IF(COUNTIF($K$19:$K2702,$K2702)&gt;1,"SI","NO"),IF(COUNTIFS($A$19:$A2702,$A2702,$C$19:$C2702,$C2702,$J$19:$J2702,$J2702,$D$19:$D2702,$D2702)&gt;1,"SI","NO")))</f>
        <v/>
      </c>
      <c r="N2702" s="11">
        <f>IF(COUNTA($A2702:$K2702)=0,"",IF(AND($L2702="SI",$M2702="NO"),IFERROR($H2702,0),0))</f>
        <v/>
      </c>
      <c r="O2702" s="9">
        <f>IF(COUNTA($A2702:$K2702)=0,"",IF($M2702="SI","CUFE o factura duplicada dentro del reporte; no se suma dos veces",IF(IFERROR($H2702,0)&lt;=0,"DIAN reporta valor susceptible 0",IF($L2702="NO",IFERROR(LOOKUP(2,1/((LISTS!$M$2:$M$13&lt;&gt;"")*ISNUMBER(SEARCH(LISTS!$M$2:$M$13,$I2702))),LISTS!$O$2:$O$13),"Medio de pago no elegible o no identificado por DIAN"),"Apta automaticamente por pago electronico y base positiva"))))</f>
        <v/>
      </c>
    </row>
    <row r="2703">
      <c r="A2703" s="9" t="n"/>
      <c r="B2703" s="9" t="n"/>
      <c r="C2703" s="12" t="n"/>
      <c r="D2703" s="11" t="n"/>
      <c r="E2703" s="11" t="n"/>
      <c r="F2703" s="11" t="n"/>
      <c r="G2703" s="11" t="n"/>
      <c r="H2703" s="11" t="n"/>
      <c r="I2703" s="9" t="n"/>
      <c r="J2703" s="9" t="n"/>
      <c r="K2703" s="9" t="n"/>
      <c r="L2703" s="9">
        <f>IF(COUNTA($A2703:$K2703)=0,"",IF(AND(IFERROR($H2703,0)&gt;0,LEN(TRIM($K2703&amp;""))&gt;0,IFERROR(LOOKUP(2,1/((LISTS!$M$2:$M$13&lt;&gt;"")*ISNUMBER(SEARCH(LISTS!$M$2:$M$13,$I2703))),LISTS!$N$2:$N$13),"NO")="SI"),"SI","NO"))</f>
        <v/>
      </c>
      <c r="M2703" s="9">
        <f>IF(COUNTA($A2703:$K2703)=0,"",IF($K2703&lt;&gt;"",IF(COUNTIF($K$19:$K2703,$K2703)&gt;1,"SI","NO"),IF(COUNTIFS($A$19:$A2703,$A2703,$C$19:$C2703,$C2703,$J$19:$J2703,$J2703,$D$19:$D2703,$D2703)&gt;1,"SI","NO")))</f>
        <v/>
      </c>
      <c r="N2703" s="11">
        <f>IF(COUNTA($A2703:$K2703)=0,"",IF(AND($L2703="SI",$M2703="NO"),IFERROR($H2703,0),0))</f>
        <v/>
      </c>
      <c r="O2703" s="9">
        <f>IF(COUNTA($A2703:$K2703)=0,"",IF($M2703="SI","CUFE o factura duplicada dentro del reporte; no se suma dos veces",IF(IFERROR($H2703,0)&lt;=0,"DIAN reporta valor susceptible 0",IF($L2703="NO",IFERROR(LOOKUP(2,1/((LISTS!$M$2:$M$13&lt;&gt;"")*ISNUMBER(SEARCH(LISTS!$M$2:$M$13,$I2703))),LISTS!$O$2:$O$13),"Medio de pago no elegible o no identificado por DIAN"),"Apta automaticamente por pago electronico y base positiva"))))</f>
        <v/>
      </c>
    </row>
    <row r="2704">
      <c r="A2704" s="9" t="n"/>
      <c r="B2704" s="9" t="n"/>
      <c r="C2704" s="12" t="n"/>
      <c r="D2704" s="11" t="n"/>
      <c r="E2704" s="11" t="n"/>
      <c r="F2704" s="11" t="n"/>
      <c r="G2704" s="11" t="n"/>
      <c r="H2704" s="11" t="n"/>
      <c r="I2704" s="9" t="n"/>
      <c r="J2704" s="9" t="n"/>
      <c r="K2704" s="9" t="n"/>
      <c r="L2704" s="9">
        <f>IF(COUNTA($A2704:$K2704)=0,"",IF(AND(IFERROR($H2704,0)&gt;0,LEN(TRIM($K2704&amp;""))&gt;0,IFERROR(LOOKUP(2,1/((LISTS!$M$2:$M$13&lt;&gt;"")*ISNUMBER(SEARCH(LISTS!$M$2:$M$13,$I2704))),LISTS!$N$2:$N$13),"NO")="SI"),"SI","NO"))</f>
        <v/>
      </c>
      <c r="M2704" s="9">
        <f>IF(COUNTA($A2704:$K2704)=0,"",IF($K2704&lt;&gt;"",IF(COUNTIF($K$19:$K2704,$K2704)&gt;1,"SI","NO"),IF(COUNTIFS($A$19:$A2704,$A2704,$C$19:$C2704,$C2704,$J$19:$J2704,$J2704,$D$19:$D2704,$D2704)&gt;1,"SI","NO")))</f>
        <v/>
      </c>
      <c r="N2704" s="11">
        <f>IF(COUNTA($A2704:$K2704)=0,"",IF(AND($L2704="SI",$M2704="NO"),IFERROR($H2704,0),0))</f>
        <v/>
      </c>
      <c r="O2704" s="9">
        <f>IF(COUNTA($A2704:$K2704)=0,"",IF($M2704="SI","CUFE o factura duplicada dentro del reporte; no se suma dos veces",IF(IFERROR($H2704,0)&lt;=0,"DIAN reporta valor susceptible 0",IF($L2704="NO",IFERROR(LOOKUP(2,1/((LISTS!$M$2:$M$13&lt;&gt;"")*ISNUMBER(SEARCH(LISTS!$M$2:$M$13,$I2704))),LISTS!$O$2:$O$13),"Medio de pago no elegible o no identificado por DIAN"),"Apta automaticamente por pago electronico y base positiva"))))</f>
        <v/>
      </c>
    </row>
    <row r="2705">
      <c r="A2705" s="9" t="n"/>
      <c r="B2705" s="9" t="n"/>
      <c r="C2705" s="12" t="n"/>
      <c r="D2705" s="11" t="n"/>
      <c r="E2705" s="11" t="n"/>
      <c r="F2705" s="11" t="n"/>
      <c r="G2705" s="11" t="n"/>
      <c r="H2705" s="11" t="n"/>
      <c r="I2705" s="9" t="n"/>
      <c r="J2705" s="9" t="n"/>
      <c r="K2705" s="9" t="n"/>
      <c r="L2705" s="9">
        <f>IF(COUNTA($A2705:$K2705)=0,"",IF(AND(IFERROR($H2705,0)&gt;0,LEN(TRIM($K2705&amp;""))&gt;0,IFERROR(LOOKUP(2,1/((LISTS!$M$2:$M$13&lt;&gt;"")*ISNUMBER(SEARCH(LISTS!$M$2:$M$13,$I2705))),LISTS!$N$2:$N$13),"NO")="SI"),"SI","NO"))</f>
        <v/>
      </c>
      <c r="M2705" s="9">
        <f>IF(COUNTA($A2705:$K2705)=0,"",IF($K2705&lt;&gt;"",IF(COUNTIF($K$19:$K2705,$K2705)&gt;1,"SI","NO"),IF(COUNTIFS($A$19:$A2705,$A2705,$C$19:$C2705,$C2705,$J$19:$J2705,$J2705,$D$19:$D2705,$D2705)&gt;1,"SI","NO")))</f>
        <v/>
      </c>
      <c r="N2705" s="11">
        <f>IF(COUNTA($A2705:$K2705)=0,"",IF(AND($L2705="SI",$M2705="NO"),IFERROR($H2705,0),0))</f>
        <v/>
      </c>
      <c r="O2705" s="9">
        <f>IF(COUNTA($A2705:$K2705)=0,"",IF($M2705="SI","CUFE o factura duplicada dentro del reporte; no se suma dos veces",IF(IFERROR($H2705,0)&lt;=0,"DIAN reporta valor susceptible 0",IF($L2705="NO",IFERROR(LOOKUP(2,1/((LISTS!$M$2:$M$13&lt;&gt;"")*ISNUMBER(SEARCH(LISTS!$M$2:$M$13,$I2705))),LISTS!$O$2:$O$13),"Medio de pago no elegible o no identificado por DIAN"),"Apta automaticamente por pago electronico y base positiva"))))</f>
        <v/>
      </c>
    </row>
    <row r="2706">
      <c r="A2706" s="9" t="n"/>
      <c r="B2706" s="9" t="n"/>
      <c r="C2706" s="12" t="n"/>
      <c r="D2706" s="11" t="n"/>
      <c r="E2706" s="11" t="n"/>
      <c r="F2706" s="11" t="n"/>
      <c r="G2706" s="11" t="n"/>
      <c r="H2706" s="11" t="n"/>
      <c r="I2706" s="9" t="n"/>
      <c r="J2706" s="9" t="n"/>
      <c r="K2706" s="9" t="n"/>
      <c r="L2706" s="9">
        <f>IF(COUNTA($A2706:$K2706)=0,"",IF(AND(IFERROR($H2706,0)&gt;0,LEN(TRIM($K2706&amp;""))&gt;0,IFERROR(LOOKUP(2,1/((LISTS!$M$2:$M$13&lt;&gt;"")*ISNUMBER(SEARCH(LISTS!$M$2:$M$13,$I2706))),LISTS!$N$2:$N$13),"NO")="SI"),"SI","NO"))</f>
        <v/>
      </c>
      <c r="M2706" s="9">
        <f>IF(COUNTA($A2706:$K2706)=0,"",IF($K2706&lt;&gt;"",IF(COUNTIF($K$19:$K2706,$K2706)&gt;1,"SI","NO"),IF(COUNTIFS($A$19:$A2706,$A2706,$C$19:$C2706,$C2706,$J$19:$J2706,$J2706,$D$19:$D2706,$D2706)&gt;1,"SI","NO")))</f>
        <v/>
      </c>
      <c r="N2706" s="11">
        <f>IF(COUNTA($A2706:$K2706)=0,"",IF(AND($L2706="SI",$M2706="NO"),IFERROR($H2706,0),0))</f>
        <v/>
      </c>
      <c r="O2706" s="9">
        <f>IF(COUNTA($A2706:$K2706)=0,"",IF($M2706="SI","CUFE o factura duplicada dentro del reporte; no se suma dos veces",IF(IFERROR($H2706,0)&lt;=0,"DIAN reporta valor susceptible 0",IF($L2706="NO",IFERROR(LOOKUP(2,1/((LISTS!$M$2:$M$13&lt;&gt;"")*ISNUMBER(SEARCH(LISTS!$M$2:$M$13,$I2706))),LISTS!$O$2:$O$13),"Medio de pago no elegible o no identificado por DIAN"),"Apta automaticamente por pago electronico y base positiva"))))</f>
        <v/>
      </c>
    </row>
    <row r="2707">
      <c r="A2707" s="9" t="n"/>
      <c r="B2707" s="9" t="n"/>
      <c r="C2707" s="12" t="n"/>
      <c r="D2707" s="11" t="n"/>
      <c r="E2707" s="11" t="n"/>
      <c r="F2707" s="11" t="n"/>
      <c r="G2707" s="11" t="n"/>
      <c r="H2707" s="11" t="n"/>
      <c r="I2707" s="9" t="n"/>
      <c r="J2707" s="9" t="n"/>
      <c r="K2707" s="9" t="n"/>
      <c r="L2707" s="9">
        <f>IF(COUNTA($A2707:$K2707)=0,"",IF(AND(IFERROR($H2707,0)&gt;0,LEN(TRIM($K2707&amp;""))&gt;0,IFERROR(LOOKUP(2,1/((LISTS!$M$2:$M$13&lt;&gt;"")*ISNUMBER(SEARCH(LISTS!$M$2:$M$13,$I2707))),LISTS!$N$2:$N$13),"NO")="SI"),"SI","NO"))</f>
        <v/>
      </c>
      <c r="M2707" s="9">
        <f>IF(COUNTA($A2707:$K2707)=0,"",IF($K2707&lt;&gt;"",IF(COUNTIF($K$19:$K2707,$K2707)&gt;1,"SI","NO"),IF(COUNTIFS($A$19:$A2707,$A2707,$C$19:$C2707,$C2707,$J$19:$J2707,$J2707,$D$19:$D2707,$D2707)&gt;1,"SI","NO")))</f>
        <v/>
      </c>
      <c r="N2707" s="11">
        <f>IF(COUNTA($A2707:$K2707)=0,"",IF(AND($L2707="SI",$M2707="NO"),IFERROR($H2707,0),0))</f>
        <v/>
      </c>
      <c r="O2707" s="9">
        <f>IF(COUNTA($A2707:$K2707)=0,"",IF($M2707="SI","CUFE o factura duplicada dentro del reporte; no se suma dos veces",IF(IFERROR($H2707,0)&lt;=0,"DIAN reporta valor susceptible 0",IF($L2707="NO",IFERROR(LOOKUP(2,1/((LISTS!$M$2:$M$13&lt;&gt;"")*ISNUMBER(SEARCH(LISTS!$M$2:$M$13,$I2707))),LISTS!$O$2:$O$13),"Medio de pago no elegible o no identificado por DIAN"),"Apta automaticamente por pago electronico y base positiva"))))</f>
        <v/>
      </c>
    </row>
    <row r="2708">
      <c r="A2708" s="9" t="n"/>
      <c r="B2708" s="9" t="n"/>
      <c r="C2708" s="12" t="n"/>
      <c r="D2708" s="11" t="n"/>
      <c r="E2708" s="11" t="n"/>
      <c r="F2708" s="11" t="n"/>
      <c r="G2708" s="11" t="n"/>
      <c r="H2708" s="11" t="n"/>
      <c r="I2708" s="9" t="n"/>
      <c r="J2708" s="9" t="n"/>
      <c r="K2708" s="9" t="n"/>
      <c r="L2708" s="9">
        <f>IF(COUNTA($A2708:$K2708)=0,"",IF(AND(IFERROR($H2708,0)&gt;0,LEN(TRIM($K2708&amp;""))&gt;0,IFERROR(LOOKUP(2,1/((LISTS!$M$2:$M$13&lt;&gt;"")*ISNUMBER(SEARCH(LISTS!$M$2:$M$13,$I2708))),LISTS!$N$2:$N$13),"NO")="SI"),"SI","NO"))</f>
        <v/>
      </c>
      <c r="M2708" s="9">
        <f>IF(COUNTA($A2708:$K2708)=0,"",IF($K2708&lt;&gt;"",IF(COUNTIF($K$19:$K2708,$K2708)&gt;1,"SI","NO"),IF(COUNTIFS($A$19:$A2708,$A2708,$C$19:$C2708,$C2708,$J$19:$J2708,$J2708,$D$19:$D2708,$D2708)&gt;1,"SI","NO")))</f>
        <v/>
      </c>
      <c r="N2708" s="11">
        <f>IF(COUNTA($A2708:$K2708)=0,"",IF(AND($L2708="SI",$M2708="NO"),IFERROR($H2708,0),0))</f>
        <v/>
      </c>
      <c r="O2708" s="9">
        <f>IF(COUNTA($A2708:$K2708)=0,"",IF($M2708="SI","CUFE o factura duplicada dentro del reporte; no se suma dos veces",IF(IFERROR($H2708,0)&lt;=0,"DIAN reporta valor susceptible 0",IF($L2708="NO",IFERROR(LOOKUP(2,1/((LISTS!$M$2:$M$13&lt;&gt;"")*ISNUMBER(SEARCH(LISTS!$M$2:$M$13,$I2708))),LISTS!$O$2:$O$13),"Medio de pago no elegible o no identificado por DIAN"),"Apta automaticamente por pago electronico y base positiva"))))</f>
        <v/>
      </c>
    </row>
    <row r="2709">
      <c r="A2709" s="9" t="n"/>
      <c r="B2709" s="9" t="n"/>
      <c r="C2709" s="12" t="n"/>
      <c r="D2709" s="11" t="n"/>
      <c r="E2709" s="11" t="n"/>
      <c r="F2709" s="11" t="n"/>
      <c r="G2709" s="11" t="n"/>
      <c r="H2709" s="11" t="n"/>
      <c r="I2709" s="9" t="n"/>
      <c r="J2709" s="9" t="n"/>
      <c r="K2709" s="9" t="n"/>
      <c r="L2709" s="9">
        <f>IF(COUNTA($A2709:$K2709)=0,"",IF(AND(IFERROR($H2709,0)&gt;0,LEN(TRIM($K2709&amp;""))&gt;0,IFERROR(LOOKUP(2,1/((LISTS!$M$2:$M$13&lt;&gt;"")*ISNUMBER(SEARCH(LISTS!$M$2:$M$13,$I2709))),LISTS!$N$2:$N$13),"NO")="SI"),"SI","NO"))</f>
        <v/>
      </c>
      <c r="M2709" s="9">
        <f>IF(COUNTA($A2709:$K2709)=0,"",IF($K2709&lt;&gt;"",IF(COUNTIF($K$19:$K2709,$K2709)&gt;1,"SI","NO"),IF(COUNTIFS($A$19:$A2709,$A2709,$C$19:$C2709,$C2709,$J$19:$J2709,$J2709,$D$19:$D2709,$D2709)&gt;1,"SI","NO")))</f>
        <v/>
      </c>
      <c r="N2709" s="11">
        <f>IF(COUNTA($A2709:$K2709)=0,"",IF(AND($L2709="SI",$M2709="NO"),IFERROR($H2709,0),0))</f>
        <v/>
      </c>
      <c r="O2709" s="9">
        <f>IF(COUNTA($A2709:$K2709)=0,"",IF($M2709="SI","CUFE o factura duplicada dentro del reporte; no se suma dos veces",IF(IFERROR($H2709,0)&lt;=0,"DIAN reporta valor susceptible 0",IF($L2709="NO",IFERROR(LOOKUP(2,1/((LISTS!$M$2:$M$13&lt;&gt;"")*ISNUMBER(SEARCH(LISTS!$M$2:$M$13,$I2709))),LISTS!$O$2:$O$13),"Medio de pago no elegible o no identificado por DIAN"),"Apta automaticamente por pago electronico y base positiva"))))</f>
        <v/>
      </c>
    </row>
    <row r="2710">
      <c r="A2710" s="9" t="n"/>
      <c r="B2710" s="9" t="n"/>
      <c r="C2710" s="12" t="n"/>
      <c r="D2710" s="11" t="n"/>
      <c r="E2710" s="11" t="n"/>
      <c r="F2710" s="11" t="n"/>
      <c r="G2710" s="11" t="n"/>
      <c r="H2710" s="11" t="n"/>
      <c r="I2710" s="9" t="n"/>
      <c r="J2710" s="9" t="n"/>
      <c r="K2710" s="9" t="n"/>
      <c r="L2710" s="9">
        <f>IF(COUNTA($A2710:$K2710)=0,"",IF(AND(IFERROR($H2710,0)&gt;0,LEN(TRIM($K2710&amp;""))&gt;0,IFERROR(LOOKUP(2,1/((LISTS!$M$2:$M$13&lt;&gt;"")*ISNUMBER(SEARCH(LISTS!$M$2:$M$13,$I2710))),LISTS!$N$2:$N$13),"NO")="SI"),"SI","NO"))</f>
        <v/>
      </c>
      <c r="M2710" s="9">
        <f>IF(COUNTA($A2710:$K2710)=0,"",IF($K2710&lt;&gt;"",IF(COUNTIF($K$19:$K2710,$K2710)&gt;1,"SI","NO"),IF(COUNTIFS($A$19:$A2710,$A2710,$C$19:$C2710,$C2710,$J$19:$J2710,$J2710,$D$19:$D2710,$D2710)&gt;1,"SI","NO")))</f>
        <v/>
      </c>
      <c r="N2710" s="11">
        <f>IF(COUNTA($A2710:$K2710)=0,"",IF(AND($L2710="SI",$M2710="NO"),IFERROR($H2710,0),0))</f>
        <v/>
      </c>
      <c r="O2710" s="9">
        <f>IF(COUNTA($A2710:$K2710)=0,"",IF($M2710="SI","CUFE o factura duplicada dentro del reporte; no se suma dos veces",IF(IFERROR($H2710,0)&lt;=0,"DIAN reporta valor susceptible 0",IF($L2710="NO",IFERROR(LOOKUP(2,1/((LISTS!$M$2:$M$13&lt;&gt;"")*ISNUMBER(SEARCH(LISTS!$M$2:$M$13,$I2710))),LISTS!$O$2:$O$13),"Medio de pago no elegible o no identificado por DIAN"),"Apta automaticamente por pago electronico y base positiva"))))</f>
        <v/>
      </c>
    </row>
    <row r="2711">
      <c r="A2711" s="9" t="n"/>
      <c r="B2711" s="9" t="n"/>
      <c r="C2711" s="12" t="n"/>
      <c r="D2711" s="11" t="n"/>
      <c r="E2711" s="11" t="n"/>
      <c r="F2711" s="11" t="n"/>
      <c r="G2711" s="11" t="n"/>
      <c r="H2711" s="11" t="n"/>
      <c r="I2711" s="9" t="n"/>
      <c r="J2711" s="9" t="n"/>
      <c r="K2711" s="9" t="n"/>
      <c r="L2711" s="9">
        <f>IF(COUNTA($A2711:$K2711)=0,"",IF(AND(IFERROR($H2711,0)&gt;0,LEN(TRIM($K2711&amp;""))&gt;0,IFERROR(LOOKUP(2,1/((LISTS!$M$2:$M$13&lt;&gt;"")*ISNUMBER(SEARCH(LISTS!$M$2:$M$13,$I2711))),LISTS!$N$2:$N$13),"NO")="SI"),"SI","NO"))</f>
        <v/>
      </c>
      <c r="M2711" s="9">
        <f>IF(COUNTA($A2711:$K2711)=0,"",IF($K2711&lt;&gt;"",IF(COUNTIF($K$19:$K2711,$K2711)&gt;1,"SI","NO"),IF(COUNTIFS($A$19:$A2711,$A2711,$C$19:$C2711,$C2711,$J$19:$J2711,$J2711,$D$19:$D2711,$D2711)&gt;1,"SI","NO")))</f>
        <v/>
      </c>
      <c r="N2711" s="11">
        <f>IF(COUNTA($A2711:$K2711)=0,"",IF(AND($L2711="SI",$M2711="NO"),IFERROR($H2711,0),0))</f>
        <v/>
      </c>
      <c r="O2711" s="9">
        <f>IF(COUNTA($A2711:$K2711)=0,"",IF($M2711="SI","CUFE o factura duplicada dentro del reporte; no se suma dos veces",IF(IFERROR($H2711,0)&lt;=0,"DIAN reporta valor susceptible 0",IF($L2711="NO",IFERROR(LOOKUP(2,1/((LISTS!$M$2:$M$13&lt;&gt;"")*ISNUMBER(SEARCH(LISTS!$M$2:$M$13,$I2711))),LISTS!$O$2:$O$13),"Medio de pago no elegible o no identificado por DIAN"),"Apta automaticamente por pago electronico y base positiva"))))</f>
        <v/>
      </c>
    </row>
    <row r="2712">
      <c r="A2712" s="9" t="n"/>
      <c r="B2712" s="9" t="n"/>
      <c r="C2712" s="12" t="n"/>
      <c r="D2712" s="11" t="n"/>
      <c r="E2712" s="11" t="n"/>
      <c r="F2712" s="11" t="n"/>
      <c r="G2712" s="11" t="n"/>
      <c r="H2712" s="11" t="n"/>
      <c r="I2712" s="9" t="n"/>
      <c r="J2712" s="9" t="n"/>
      <c r="K2712" s="9" t="n"/>
      <c r="L2712" s="9">
        <f>IF(COUNTA($A2712:$K2712)=0,"",IF(AND(IFERROR($H2712,0)&gt;0,LEN(TRIM($K2712&amp;""))&gt;0,IFERROR(LOOKUP(2,1/((LISTS!$M$2:$M$13&lt;&gt;"")*ISNUMBER(SEARCH(LISTS!$M$2:$M$13,$I2712))),LISTS!$N$2:$N$13),"NO")="SI"),"SI","NO"))</f>
        <v/>
      </c>
      <c r="M2712" s="9">
        <f>IF(COUNTA($A2712:$K2712)=0,"",IF($K2712&lt;&gt;"",IF(COUNTIF($K$19:$K2712,$K2712)&gt;1,"SI","NO"),IF(COUNTIFS($A$19:$A2712,$A2712,$C$19:$C2712,$C2712,$J$19:$J2712,$J2712,$D$19:$D2712,$D2712)&gt;1,"SI","NO")))</f>
        <v/>
      </c>
      <c r="N2712" s="11">
        <f>IF(COUNTA($A2712:$K2712)=0,"",IF(AND($L2712="SI",$M2712="NO"),IFERROR($H2712,0),0))</f>
        <v/>
      </c>
      <c r="O2712" s="9">
        <f>IF(COUNTA($A2712:$K2712)=0,"",IF($M2712="SI","CUFE o factura duplicada dentro del reporte; no se suma dos veces",IF(IFERROR($H2712,0)&lt;=0,"DIAN reporta valor susceptible 0",IF($L2712="NO",IFERROR(LOOKUP(2,1/((LISTS!$M$2:$M$13&lt;&gt;"")*ISNUMBER(SEARCH(LISTS!$M$2:$M$13,$I2712))),LISTS!$O$2:$O$13),"Medio de pago no elegible o no identificado por DIAN"),"Apta automaticamente por pago electronico y base positiva"))))</f>
        <v/>
      </c>
    </row>
    <row r="2713">
      <c r="A2713" s="9" t="n"/>
      <c r="B2713" s="9" t="n"/>
      <c r="C2713" s="12" t="n"/>
      <c r="D2713" s="11" t="n"/>
      <c r="E2713" s="11" t="n"/>
      <c r="F2713" s="11" t="n"/>
      <c r="G2713" s="11" t="n"/>
      <c r="H2713" s="11" t="n"/>
      <c r="I2713" s="9" t="n"/>
      <c r="J2713" s="9" t="n"/>
      <c r="K2713" s="9" t="n"/>
      <c r="L2713" s="9">
        <f>IF(COUNTA($A2713:$K2713)=0,"",IF(AND(IFERROR($H2713,0)&gt;0,LEN(TRIM($K2713&amp;""))&gt;0,IFERROR(LOOKUP(2,1/((LISTS!$M$2:$M$13&lt;&gt;"")*ISNUMBER(SEARCH(LISTS!$M$2:$M$13,$I2713))),LISTS!$N$2:$N$13),"NO")="SI"),"SI","NO"))</f>
        <v/>
      </c>
      <c r="M2713" s="9">
        <f>IF(COUNTA($A2713:$K2713)=0,"",IF($K2713&lt;&gt;"",IF(COUNTIF($K$19:$K2713,$K2713)&gt;1,"SI","NO"),IF(COUNTIFS($A$19:$A2713,$A2713,$C$19:$C2713,$C2713,$J$19:$J2713,$J2713,$D$19:$D2713,$D2713)&gt;1,"SI","NO")))</f>
        <v/>
      </c>
      <c r="N2713" s="11">
        <f>IF(COUNTA($A2713:$K2713)=0,"",IF(AND($L2713="SI",$M2713="NO"),IFERROR($H2713,0),0))</f>
        <v/>
      </c>
      <c r="O2713" s="9">
        <f>IF(COUNTA($A2713:$K2713)=0,"",IF($M2713="SI","CUFE o factura duplicada dentro del reporte; no se suma dos veces",IF(IFERROR($H2713,0)&lt;=0,"DIAN reporta valor susceptible 0",IF($L2713="NO",IFERROR(LOOKUP(2,1/((LISTS!$M$2:$M$13&lt;&gt;"")*ISNUMBER(SEARCH(LISTS!$M$2:$M$13,$I2713))),LISTS!$O$2:$O$13),"Medio de pago no elegible o no identificado por DIAN"),"Apta automaticamente por pago electronico y base positiva"))))</f>
        <v/>
      </c>
    </row>
    <row r="2714">
      <c r="A2714" s="9" t="n"/>
      <c r="B2714" s="9" t="n"/>
      <c r="C2714" s="12" t="n"/>
      <c r="D2714" s="11" t="n"/>
      <c r="E2714" s="11" t="n"/>
      <c r="F2714" s="11" t="n"/>
      <c r="G2714" s="11" t="n"/>
      <c r="H2714" s="11" t="n"/>
      <c r="I2714" s="9" t="n"/>
      <c r="J2714" s="9" t="n"/>
      <c r="K2714" s="9" t="n"/>
      <c r="L2714" s="9">
        <f>IF(COUNTA($A2714:$K2714)=0,"",IF(AND(IFERROR($H2714,0)&gt;0,LEN(TRIM($K2714&amp;""))&gt;0,IFERROR(LOOKUP(2,1/((LISTS!$M$2:$M$13&lt;&gt;"")*ISNUMBER(SEARCH(LISTS!$M$2:$M$13,$I2714))),LISTS!$N$2:$N$13),"NO")="SI"),"SI","NO"))</f>
        <v/>
      </c>
      <c r="M2714" s="9">
        <f>IF(COUNTA($A2714:$K2714)=0,"",IF($K2714&lt;&gt;"",IF(COUNTIF($K$19:$K2714,$K2714)&gt;1,"SI","NO"),IF(COUNTIFS($A$19:$A2714,$A2714,$C$19:$C2714,$C2714,$J$19:$J2714,$J2714,$D$19:$D2714,$D2714)&gt;1,"SI","NO")))</f>
        <v/>
      </c>
      <c r="N2714" s="11">
        <f>IF(COUNTA($A2714:$K2714)=0,"",IF(AND($L2714="SI",$M2714="NO"),IFERROR($H2714,0),0))</f>
        <v/>
      </c>
      <c r="O2714" s="9">
        <f>IF(COUNTA($A2714:$K2714)=0,"",IF($M2714="SI","CUFE o factura duplicada dentro del reporte; no se suma dos veces",IF(IFERROR($H2714,0)&lt;=0,"DIAN reporta valor susceptible 0",IF($L2714="NO",IFERROR(LOOKUP(2,1/((LISTS!$M$2:$M$13&lt;&gt;"")*ISNUMBER(SEARCH(LISTS!$M$2:$M$13,$I2714))),LISTS!$O$2:$O$13),"Medio de pago no elegible o no identificado por DIAN"),"Apta automaticamente por pago electronico y base positiva"))))</f>
        <v/>
      </c>
    </row>
    <row r="2715">
      <c r="A2715" s="9" t="n"/>
      <c r="B2715" s="9" t="n"/>
      <c r="C2715" s="12" t="n"/>
      <c r="D2715" s="11" t="n"/>
      <c r="E2715" s="11" t="n"/>
      <c r="F2715" s="11" t="n"/>
      <c r="G2715" s="11" t="n"/>
      <c r="H2715" s="11" t="n"/>
      <c r="I2715" s="9" t="n"/>
      <c r="J2715" s="9" t="n"/>
      <c r="K2715" s="9" t="n"/>
      <c r="L2715" s="9">
        <f>IF(COUNTA($A2715:$K2715)=0,"",IF(AND(IFERROR($H2715,0)&gt;0,LEN(TRIM($K2715&amp;""))&gt;0,IFERROR(LOOKUP(2,1/((LISTS!$M$2:$M$13&lt;&gt;"")*ISNUMBER(SEARCH(LISTS!$M$2:$M$13,$I2715))),LISTS!$N$2:$N$13),"NO")="SI"),"SI","NO"))</f>
        <v/>
      </c>
      <c r="M2715" s="9">
        <f>IF(COUNTA($A2715:$K2715)=0,"",IF($K2715&lt;&gt;"",IF(COUNTIF($K$19:$K2715,$K2715)&gt;1,"SI","NO"),IF(COUNTIFS($A$19:$A2715,$A2715,$C$19:$C2715,$C2715,$J$19:$J2715,$J2715,$D$19:$D2715,$D2715)&gt;1,"SI","NO")))</f>
        <v/>
      </c>
      <c r="N2715" s="11">
        <f>IF(COUNTA($A2715:$K2715)=0,"",IF(AND($L2715="SI",$M2715="NO"),IFERROR($H2715,0),0))</f>
        <v/>
      </c>
      <c r="O2715" s="9">
        <f>IF(COUNTA($A2715:$K2715)=0,"",IF($M2715="SI","CUFE o factura duplicada dentro del reporte; no se suma dos veces",IF(IFERROR($H2715,0)&lt;=0,"DIAN reporta valor susceptible 0",IF($L2715="NO",IFERROR(LOOKUP(2,1/((LISTS!$M$2:$M$13&lt;&gt;"")*ISNUMBER(SEARCH(LISTS!$M$2:$M$13,$I2715))),LISTS!$O$2:$O$13),"Medio de pago no elegible o no identificado por DIAN"),"Apta automaticamente por pago electronico y base positiva"))))</f>
        <v/>
      </c>
    </row>
    <row r="2716">
      <c r="A2716" s="9" t="n"/>
      <c r="B2716" s="9" t="n"/>
      <c r="C2716" s="12" t="n"/>
      <c r="D2716" s="11" t="n"/>
      <c r="E2716" s="11" t="n"/>
      <c r="F2716" s="11" t="n"/>
      <c r="G2716" s="11" t="n"/>
      <c r="H2716" s="11" t="n"/>
      <c r="I2716" s="9" t="n"/>
      <c r="J2716" s="9" t="n"/>
      <c r="K2716" s="9" t="n"/>
      <c r="L2716" s="9">
        <f>IF(COUNTA($A2716:$K2716)=0,"",IF(AND(IFERROR($H2716,0)&gt;0,LEN(TRIM($K2716&amp;""))&gt;0,IFERROR(LOOKUP(2,1/((LISTS!$M$2:$M$13&lt;&gt;"")*ISNUMBER(SEARCH(LISTS!$M$2:$M$13,$I2716))),LISTS!$N$2:$N$13),"NO")="SI"),"SI","NO"))</f>
        <v/>
      </c>
      <c r="M2716" s="9">
        <f>IF(COUNTA($A2716:$K2716)=0,"",IF($K2716&lt;&gt;"",IF(COUNTIF($K$19:$K2716,$K2716)&gt;1,"SI","NO"),IF(COUNTIFS($A$19:$A2716,$A2716,$C$19:$C2716,$C2716,$J$19:$J2716,$J2716,$D$19:$D2716,$D2716)&gt;1,"SI","NO")))</f>
        <v/>
      </c>
      <c r="N2716" s="11">
        <f>IF(COUNTA($A2716:$K2716)=0,"",IF(AND($L2716="SI",$M2716="NO"),IFERROR($H2716,0),0))</f>
        <v/>
      </c>
      <c r="O2716" s="9">
        <f>IF(COUNTA($A2716:$K2716)=0,"",IF($M2716="SI","CUFE o factura duplicada dentro del reporte; no se suma dos veces",IF(IFERROR($H2716,0)&lt;=0,"DIAN reporta valor susceptible 0",IF($L2716="NO",IFERROR(LOOKUP(2,1/((LISTS!$M$2:$M$13&lt;&gt;"")*ISNUMBER(SEARCH(LISTS!$M$2:$M$13,$I2716))),LISTS!$O$2:$O$13),"Medio de pago no elegible o no identificado por DIAN"),"Apta automaticamente por pago electronico y base positiva"))))</f>
        <v/>
      </c>
    </row>
    <row r="2717">
      <c r="A2717" s="9" t="n"/>
      <c r="B2717" s="9" t="n"/>
      <c r="C2717" s="12" t="n"/>
      <c r="D2717" s="11" t="n"/>
      <c r="E2717" s="11" t="n"/>
      <c r="F2717" s="11" t="n"/>
      <c r="G2717" s="11" t="n"/>
      <c r="H2717" s="11" t="n"/>
      <c r="I2717" s="9" t="n"/>
      <c r="J2717" s="9" t="n"/>
      <c r="K2717" s="9" t="n"/>
      <c r="L2717" s="9">
        <f>IF(COUNTA($A2717:$K2717)=0,"",IF(AND(IFERROR($H2717,0)&gt;0,LEN(TRIM($K2717&amp;""))&gt;0,IFERROR(LOOKUP(2,1/((LISTS!$M$2:$M$13&lt;&gt;"")*ISNUMBER(SEARCH(LISTS!$M$2:$M$13,$I2717))),LISTS!$N$2:$N$13),"NO")="SI"),"SI","NO"))</f>
        <v/>
      </c>
      <c r="M2717" s="9">
        <f>IF(COUNTA($A2717:$K2717)=0,"",IF($K2717&lt;&gt;"",IF(COUNTIF($K$19:$K2717,$K2717)&gt;1,"SI","NO"),IF(COUNTIFS($A$19:$A2717,$A2717,$C$19:$C2717,$C2717,$J$19:$J2717,$J2717,$D$19:$D2717,$D2717)&gt;1,"SI","NO")))</f>
        <v/>
      </c>
      <c r="N2717" s="11">
        <f>IF(COUNTA($A2717:$K2717)=0,"",IF(AND($L2717="SI",$M2717="NO"),IFERROR($H2717,0),0))</f>
        <v/>
      </c>
      <c r="O2717" s="9">
        <f>IF(COUNTA($A2717:$K2717)=0,"",IF($M2717="SI","CUFE o factura duplicada dentro del reporte; no se suma dos veces",IF(IFERROR($H2717,0)&lt;=0,"DIAN reporta valor susceptible 0",IF($L2717="NO",IFERROR(LOOKUP(2,1/((LISTS!$M$2:$M$13&lt;&gt;"")*ISNUMBER(SEARCH(LISTS!$M$2:$M$13,$I2717))),LISTS!$O$2:$O$13),"Medio de pago no elegible o no identificado por DIAN"),"Apta automaticamente por pago electronico y base positiva"))))</f>
        <v/>
      </c>
    </row>
    <row r="2718">
      <c r="A2718" s="9" t="n"/>
      <c r="B2718" s="9" t="n"/>
      <c r="C2718" s="12" t="n"/>
      <c r="D2718" s="11" t="n"/>
      <c r="E2718" s="11" t="n"/>
      <c r="F2718" s="11" t="n"/>
      <c r="G2718" s="11" t="n"/>
      <c r="H2718" s="11" t="n"/>
      <c r="I2718" s="9" t="n"/>
      <c r="J2718" s="9" t="n"/>
      <c r="K2718" s="9" t="n"/>
      <c r="L2718" s="9">
        <f>IF(COUNTA($A2718:$K2718)=0,"",IF(AND(IFERROR($H2718,0)&gt;0,LEN(TRIM($K2718&amp;""))&gt;0,IFERROR(LOOKUP(2,1/((LISTS!$M$2:$M$13&lt;&gt;"")*ISNUMBER(SEARCH(LISTS!$M$2:$M$13,$I2718))),LISTS!$N$2:$N$13),"NO")="SI"),"SI","NO"))</f>
        <v/>
      </c>
      <c r="M2718" s="9">
        <f>IF(COUNTA($A2718:$K2718)=0,"",IF($K2718&lt;&gt;"",IF(COUNTIF($K$19:$K2718,$K2718)&gt;1,"SI","NO"),IF(COUNTIFS($A$19:$A2718,$A2718,$C$19:$C2718,$C2718,$J$19:$J2718,$J2718,$D$19:$D2718,$D2718)&gt;1,"SI","NO")))</f>
        <v/>
      </c>
      <c r="N2718" s="11">
        <f>IF(COUNTA($A2718:$K2718)=0,"",IF(AND($L2718="SI",$M2718="NO"),IFERROR($H2718,0),0))</f>
        <v/>
      </c>
      <c r="O2718" s="9">
        <f>IF(COUNTA($A2718:$K2718)=0,"",IF($M2718="SI","CUFE o factura duplicada dentro del reporte; no se suma dos veces",IF(IFERROR($H2718,0)&lt;=0,"DIAN reporta valor susceptible 0",IF($L2718="NO",IFERROR(LOOKUP(2,1/((LISTS!$M$2:$M$13&lt;&gt;"")*ISNUMBER(SEARCH(LISTS!$M$2:$M$13,$I2718))),LISTS!$O$2:$O$13),"Medio de pago no elegible o no identificado por DIAN"),"Apta automaticamente por pago electronico y base positiva"))))</f>
        <v/>
      </c>
    </row>
    <row r="2719">
      <c r="A2719" s="9" t="n"/>
      <c r="B2719" s="9" t="n"/>
      <c r="C2719" s="12" t="n"/>
      <c r="D2719" s="11" t="n"/>
      <c r="E2719" s="11" t="n"/>
      <c r="F2719" s="11" t="n"/>
      <c r="G2719" s="11" t="n"/>
      <c r="H2719" s="11" t="n"/>
      <c r="I2719" s="9" t="n"/>
      <c r="J2719" s="9" t="n"/>
      <c r="K2719" s="9" t="n"/>
      <c r="L2719" s="9">
        <f>IF(COUNTA($A2719:$K2719)=0,"",IF(AND(IFERROR($H2719,0)&gt;0,LEN(TRIM($K2719&amp;""))&gt;0,IFERROR(LOOKUP(2,1/((LISTS!$M$2:$M$13&lt;&gt;"")*ISNUMBER(SEARCH(LISTS!$M$2:$M$13,$I2719))),LISTS!$N$2:$N$13),"NO")="SI"),"SI","NO"))</f>
        <v/>
      </c>
      <c r="M2719" s="9">
        <f>IF(COUNTA($A2719:$K2719)=0,"",IF($K2719&lt;&gt;"",IF(COUNTIF($K$19:$K2719,$K2719)&gt;1,"SI","NO"),IF(COUNTIFS($A$19:$A2719,$A2719,$C$19:$C2719,$C2719,$J$19:$J2719,$J2719,$D$19:$D2719,$D2719)&gt;1,"SI","NO")))</f>
        <v/>
      </c>
      <c r="N2719" s="11">
        <f>IF(COUNTA($A2719:$K2719)=0,"",IF(AND($L2719="SI",$M2719="NO"),IFERROR($H2719,0),0))</f>
        <v/>
      </c>
      <c r="O2719" s="9">
        <f>IF(COUNTA($A2719:$K2719)=0,"",IF($M2719="SI","CUFE o factura duplicada dentro del reporte; no se suma dos veces",IF(IFERROR($H2719,0)&lt;=0,"DIAN reporta valor susceptible 0",IF($L2719="NO",IFERROR(LOOKUP(2,1/((LISTS!$M$2:$M$13&lt;&gt;"")*ISNUMBER(SEARCH(LISTS!$M$2:$M$13,$I2719))),LISTS!$O$2:$O$13),"Medio de pago no elegible o no identificado por DIAN"),"Apta automaticamente por pago electronico y base positiva"))))</f>
        <v/>
      </c>
    </row>
    <row r="2720">
      <c r="A2720" s="9" t="n"/>
      <c r="B2720" s="9" t="n"/>
      <c r="C2720" s="12" t="n"/>
      <c r="D2720" s="11" t="n"/>
      <c r="E2720" s="11" t="n"/>
      <c r="F2720" s="11" t="n"/>
      <c r="G2720" s="11" t="n"/>
      <c r="H2720" s="11" t="n"/>
      <c r="I2720" s="9" t="n"/>
      <c r="J2720" s="9" t="n"/>
      <c r="K2720" s="9" t="n"/>
      <c r="L2720" s="9">
        <f>IF(COUNTA($A2720:$K2720)=0,"",IF(AND(IFERROR($H2720,0)&gt;0,LEN(TRIM($K2720&amp;""))&gt;0,IFERROR(LOOKUP(2,1/((LISTS!$M$2:$M$13&lt;&gt;"")*ISNUMBER(SEARCH(LISTS!$M$2:$M$13,$I2720))),LISTS!$N$2:$N$13),"NO")="SI"),"SI","NO"))</f>
        <v/>
      </c>
      <c r="M2720" s="9">
        <f>IF(COUNTA($A2720:$K2720)=0,"",IF($K2720&lt;&gt;"",IF(COUNTIF($K$19:$K2720,$K2720)&gt;1,"SI","NO"),IF(COUNTIFS($A$19:$A2720,$A2720,$C$19:$C2720,$C2720,$J$19:$J2720,$J2720,$D$19:$D2720,$D2720)&gt;1,"SI","NO")))</f>
        <v/>
      </c>
      <c r="N2720" s="11">
        <f>IF(COUNTA($A2720:$K2720)=0,"",IF(AND($L2720="SI",$M2720="NO"),IFERROR($H2720,0),0))</f>
        <v/>
      </c>
      <c r="O2720" s="9">
        <f>IF(COUNTA($A2720:$K2720)=0,"",IF($M2720="SI","CUFE o factura duplicada dentro del reporte; no se suma dos veces",IF(IFERROR($H2720,0)&lt;=0,"DIAN reporta valor susceptible 0",IF($L2720="NO",IFERROR(LOOKUP(2,1/((LISTS!$M$2:$M$13&lt;&gt;"")*ISNUMBER(SEARCH(LISTS!$M$2:$M$13,$I2720))),LISTS!$O$2:$O$13),"Medio de pago no elegible o no identificado por DIAN"),"Apta automaticamente por pago electronico y base positiva"))))</f>
        <v/>
      </c>
    </row>
    <row r="2721">
      <c r="A2721" s="9" t="n"/>
      <c r="B2721" s="9" t="n"/>
      <c r="C2721" s="12" t="n"/>
      <c r="D2721" s="11" t="n"/>
      <c r="E2721" s="11" t="n"/>
      <c r="F2721" s="11" t="n"/>
      <c r="G2721" s="11" t="n"/>
      <c r="H2721" s="11" t="n"/>
      <c r="I2721" s="9" t="n"/>
      <c r="J2721" s="9" t="n"/>
      <c r="K2721" s="9" t="n"/>
      <c r="L2721" s="9">
        <f>IF(COUNTA($A2721:$K2721)=0,"",IF(AND(IFERROR($H2721,0)&gt;0,LEN(TRIM($K2721&amp;""))&gt;0,IFERROR(LOOKUP(2,1/((LISTS!$M$2:$M$13&lt;&gt;"")*ISNUMBER(SEARCH(LISTS!$M$2:$M$13,$I2721))),LISTS!$N$2:$N$13),"NO")="SI"),"SI","NO"))</f>
        <v/>
      </c>
      <c r="M2721" s="9">
        <f>IF(COUNTA($A2721:$K2721)=0,"",IF($K2721&lt;&gt;"",IF(COUNTIF($K$19:$K2721,$K2721)&gt;1,"SI","NO"),IF(COUNTIFS($A$19:$A2721,$A2721,$C$19:$C2721,$C2721,$J$19:$J2721,$J2721,$D$19:$D2721,$D2721)&gt;1,"SI","NO")))</f>
        <v/>
      </c>
      <c r="N2721" s="11">
        <f>IF(COUNTA($A2721:$K2721)=0,"",IF(AND($L2721="SI",$M2721="NO"),IFERROR($H2721,0),0))</f>
        <v/>
      </c>
      <c r="O2721" s="9">
        <f>IF(COUNTA($A2721:$K2721)=0,"",IF($M2721="SI","CUFE o factura duplicada dentro del reporte; no se suma dos veces",IF(IFERROR($H2721,0)&lt;=0,"DIAN reporta valor susceptible 0",IF($L2721="NO",IFERROR(LOOKUP(2,1/((LISTS!$M$2:$M$13&lt;&gt;"")*ISNUMBER(SEARCH(LISTS!$M$2:$M$13,$I2721))),LISTS!$O$2:$O$13),"Medio de pago no elegible o no identificado por DIAN"),"Apta automaticamente por pago electronico y base positiva"))))</f>
        <v/>
      </c>
    </row>
    <row r="2722">
      <c r="A2722" s="9" t="n"/>
      <c r="B2722" s="9" t="n"/>
      <c r="C2722" s="12" t="n"/>
      <c r="D2722" s="11" t="n"/>
      <c r="E2722" s="11" t="n"/>
      <c r="F2722" s="11" t="n"/>
      <c r="G2722" s="11" t="n"/>
      <c r="H2722" s="11" t="n"/>
      <c r="I2722" s="9" t="n"/>
      <c r="J2722" s="9" t="n"/>
      <c r="K2722" s="9" t="n"/>
      <c r="L2722" s="9">
        <f>IF(COUNTA($A2722:$K2722)=0,"",IF(AND(IFERROR($H2722,0)&gt;0,LEN(TRIM($K2722&amp;""))&gt;0,IFERROR(LOOKUP(2,1/((LISTS!$M$2:$M$13&lt;&gt;"")*ISNUMBER(SEARCH(LISTS!$M$2:$M$13,$I2722))),LISTS!$N$2:$N$13),"NO")="SI"),"SI","NO"))</f>
        <v/>
      </c>
      <c r="M2722" s="9">
        <f>IF(COUNTA($A2722:$K2722)=0,"",IF($K2722&lt;&gt;"",IF(COUNTIF($K$19:$K2722,$K2722)&gt;1,"SI","NO"),IF(COUNTIFS($A$19:$A2722,$A2722,$C$19:$C2722,$C2722,$J$19:$J2722,$J2722,$D$19:$D2722,$D2722)&gt;1,"SI","NO")))</f>
        <v/>
      </c>
      <c r="N2722" s="11">
        <f>IF(COUNTA($A2722:$K2722)=0,"",IF(AND($L2722="SI",$M2722="NO"),IFERROR($H2722,0),0))</f>
        <v/>
      </c>
      <c r="O2722" s="9">
        <f>IF(COUNTA($A2722:$K2722)=0,"",IF($M2722="SI","CUFE o factura duplicada dentro del reporte; no se suma dos veces",IF(IFERROR($H2722,0)&lt;=0,"DIAN reporta valor susceptible 0",IF($L2722="NO",IFERROR(LOOKUP(2,1/((LISTS!$M$2:$M$13&lt;&gt;"")*ISNUMBER(SEARCH(LISTS!$M$2:$M$13,$I2722))),LISTS!$O$2:$O$13),"Medio de pago no elegible o no identificado por DIAN"),"Apta automaticamente por pago electronico y base positiva"))))</f>
        <v/>
      </c>
    </row>
    <row r="2723">
      <c r="A2723" s="9" t="n"/>
      <c r="B2723" s="9" t="n"/>
      <c r="C2723" s="12" t="n"/>
      <c r="D2723" s="11" t="n"/>
      <c r="E2723" s="11" t="n"/>
      <c r="F2723" s="11" t="n"/>
      <c r="G2723" s="11" t="n"/>
      <c r="H2723" s="11" t="n"/>
      <c r="I2723" s="9" t="n"/>
      <c r="J2723" s="9" t="n"/>
      <c r="K2723" s="9" t="n"/>
      <c r="L2723" s="9">
        <f>IF(COUNTA($A2723:$K2723)=0,"",IF(AND(IFERROR($H2723,0)&gt;0,LEN(TRIM($K2723&amp;""))&gt;0,IFERROR(LOOKUP(2,1/((LISTS!$M$2:$M$13&lt;&gt;"")*ISNUMBER(SEARCH(LISTS!$M$2:$M$13,$I2723))),LISTS!$N$2:$N$13),"NO")="SI"),"SI","NO"))</f>
        <v/>
      </c>
      <c r="M2723" s="9">
        <f>IF(COUNTA($A2723:$K2723)=0,"",IF($K2723&lt;&gt;"",IF(COUNTIF($K$19:$K2723,$K2723)&gt;1,"SI","NO"),IF(COUNTIFS($A$19:$A2723,$A2723,$C$19:$C2723,$C2723,$J$19:$J2723,$J2723,$D$19:$D2723,$D2723)&gt;1,"SI","NO")))</f>
        <v/>
      </c>
      <c r="N2723" s="11">
        <f>IF(COUNTA($A2723:$K2723)=0,"",IF(AND($L2723="SI",$M2723="NO"),IFERROR($H2723,0),0))</f>
        <v/>
      </c>
      <c r="O2723" s="9">
        <f>IF(COUNTA($A2723:$K2723)=0,"",IF($M2723="SI","CUFE o factura duplicada dentro del reporte; no se suma dos veces",IF(IFERROR($H2723,0)&lt;=0,"DIAN reporta valor susceptible 0",IF($L2723="NO",IFERROR(LOOKUP(2,1/((LISTS!$M$2:$M$13&lt;&gt;"")*ISNUMBER(SEARCH(LISTS!$M$2:$M$13,$I2723))),LISTS!$O$2:$O$13),"Medio de pago no elegible o no identificado por DIAN"),"Apta automaticamente por pago electronico y base positiva"))))</f>
        <v/>
      </c>
    </row>
    <row r="2724">
      <c r="A2724" s="9" t="n"/>
      <c r="B2724" s="9" t="n"/>
      <c r="C2724" s="12" t="n"/>
      <c r="D2724" s="11" t="n"/>
      <c r="E2724" s="11" t="n"/>
      <c r="F2724" s="11" t="n"/>
      <c r="G2724" s="11" t="n"/>
      <c r="H2724" s="11" t="n"/>
      <c r="I2724" s="9" t="n"/>
      <c r="J2724" s="9" t="n"/>
      <c r="K2724" s="9" t="n"/>
      <c r="L2724" s="9">
        <f>IF(COUNTA($A2724:$K2724)=0,"",IF(AND(IFERROR($H2724,0)&gt;0,LEN(TRIM($K2724&amp;""))&gt;0,IFERROR(LOOKUP(2,1/((LISTS!$M$2:$M$13&lt;&gt;"")*ISNUMBER(SEARCH(LISTS!$M$2:$M$13,$I2724))),LISTS!$N$2:$N$13),"NO")="SI"),"SI","NO"))</f>
        <v/>
      </c>
      <c r="M2724" s="9">
        <f>IF(COUNTA($A2724:$K2724)=0,"",IF($K2724&lt;&gt;"",IF(COUNTIF($K$19:$K2724,$K2724)&gt;1,"SI","NO"),IF(COUNTIFS($A$19:$A2724,$A2724,$C$19:$C2724,$C2724,$J$19:$J2724,$J2724,$D$19:$D2724,$D2724)&gt;1,"SI","NO")))</f>
        <v/>
      </c>
      <c r="N2724" s="11">
        <f>IF(COUNTA($A2724:$K2724)=0,"",IF(AND($L2724="SI",$M2724="NO"),IFERROR($H2724,0),0))</f>
        <v/>
      </c>
      <c r="O2724" s="9">
        <f>IF(COUNTA($A2724:$K2724)=0,"",IF($M2724="SI","CUFE o factura duplicada dentro del reporte; no se suma dos veces",IF(IFERROR($H2724,0)&lt;=0,"DIAN reporta valor susceptible 0",IF($L2724="NO",IFERROR(LOOKUP(2,1/((LISTS!$M$2:$M$13&lt;&gt;"")*ISNUMBER(SEARCH(LISTS!$M$2:$M$13,$I2724))),LISTS!$O$2:$O$13),"Medio de pago no elegible o no identificado por DIAN"),"Apta automaticamente por pago electronico y base positiva"))))</f>
        <v/>
      </c>
    </row>
    <row r="2725">
      <c r="A2725" s="9" t="n"/>
      <c r="B2725" s="9" t="n"/>
      <c r="C2725" s="12" t="n"/>
      <c r="D2725" s="11" t="n"/>
      <c r="E2725" s="11" t="n"/>
      <c r="F2725" s="11" t="n"/>
      <c r="G2725" s="11" t="n"/>
      <c r="H2725" s="11" t="n"/>
      <c r="I2725" s="9" t="n"/>
      <c r="J2725" s="9" t="n"/>
      <c r="K2725" s="9" t="n"/>
      <c r="L2725" s="9">
        <f>IF(COUNTA($A2725:$K2725)=0,"",IF(AND(IFERROR($H2725,0)&gt;0,LEN(TRIM($K2725&amp;""))&gt;0,IFERROR(LOOKUP(2,1/((LISTS!$M$2:$M$13&lt;&gt;"")*ISNUMBER(SEARCH(LISTS!$M$2:$M$13,$I2725))),LISTS!$N$2:$N$13),"NO")="SI"),"SI","NO"))</f>
        <v/>
      </c>
      <c r="M2725" s="9">
        <f>IF(COUNTA($A2725:$K2725)=0,"",IF($K2725&lt;&gt;"",IF(COUNTIF($K$19:$K2725,$K2725)&gt;1,"SI","NO"),IF(COUNTIFS($A$19:$A2725,$A2725,$C$19:$C2725,$C2725,$J$19:$J2725,$J2725,$D$19:$D2725,$D2725)&gt;1,"SI","NO")))</f>
        <v/>
      </c>
      <c r="N2725" s="11">
        <f>IF(COUNTA($A2725:$K2725)=0,"",IF(AND($L2725="SI",$M2725="NO"),IFERROR($H2725,0),0))</f>
        <v/>
      </c>
      <c r="O2725" s="9">
        <f>IF(COUNTA($A2725:$K2725)=0,"",IF($M2725="SI","CUFE o factura duplicada dentro del reporte; no se suma dos veces",IF(IFERROR($H2725,0)&lt;=0,"DIAN reporta valor susceptible 0",IF($L2725="NO",IFERROR(LOOKUP(2,1/((LISTS!$M$2:$M$13&lt;&gt;"")*ISNUMBER(SEARCH(LISTS!$M$2:$M$13,$I2725))),LISTS!$O$2:$O$13),"Medio de pago no elegible o no identificado por DIAN"),"Apta automaticamente por pago electronico y base positiva"))))</f>
        <v/>
      </c>
    </row>
    <row r="2726">
      <c r="A2726" s="9" t="n"/>
      <c r="B2726" s="9" t="n"/>
      <c r="C2726" s="12" t="n"/>
      <c r="D2726" s="11" t="n"/>
      <c r="E2726" s="11" t="n"/>
      <c r="F2726" s="11" t="n"/>
      <c r="G2726" s="11" t="n"/>
      <c r="H2726" s="11" t="n"/>
      <c r="I2726" s="9" t="n"/>
      <c r="J2726" s="9" t="n"/>
      <c r="K2726" s="9" t="n"/>
      <c r="L2726" s="9">
        <f>IF(COUNTA($A2726:$K2726)=0,"",IF(AND(IFERROR($H2726,0)&gt;0,LEN(TRIM($K2726&amp;""))&gt;0,IFERROR(LOOKUP(2,1/((LISTS!$M$2:$M$13&lt;&gt;"")*ISNUMBER(SEARCH(LISTS!$M$2:$M$13,$I2726))),LISTS!$N$2:$N$13),"NO")="SI"),"SI","NO"))</f>
        <v/>
      </c>
      <c r="M2726" s="9">
        <f>IF(COUNTA($A2726:$K2726)=0,"",IF($K2726&lt;&gt;"",IF(COUNTIF($K$19:$K2726,$K2726)&gt;1,"SI","NO"),IF(COUNTIFS($A$19:$A2726,$A2726,$C$19:$C2726,$C2726,$J$19:$J2726,$J2726,$D$19:$D2726,$D2726)&gt;1,"SI","NO")))</f>
        <v/>
      </c>
      <c r="N2726" s="11">
        <f>IF(COUNTA($A2726:$K2726)=0,"",IF(AND($L2726="SI",$M2726="NO"),IFERROR($H2726,0),0))</f>
        <v/>
      </c>
      <c r="O2726" s="9">
        <f>IF(COUNTA($A2726:$K2726)=0,"",IF($M2726="SI","CUFE o factura duplicada dentro del reporte; no se suma dos veces",IF(IFERROR($H2726,0)&lt;=0,"DIAN reporta valor susceptible 0",IF($L2726="NO",IFERROR(LOOKUP(2,1/((LISTS!$M$2:$M$13&lt;&gt;"")*ISNUMBER(SEARCH(LISTS!$M$2:$M$13,$I2726))),LISTS!$O$2:$O$13),"Medio de pago no elegible o no identificado por DIAN"),"Apta automaticamente por pago electronico y base positiva"))))</f>
        <v/>
      </c>
    </row>
    <row r="2727">
      <c r="A2727" s="9" t="n"/>
      <c r="B2727" s="9" t="n"/>
      <c r="C2727" s="12" t="n"/>
      <c r="D2727" s="11" t="n"/>
      <c r="E2727" s="11" t="n"/>
      <c r="F2727" s="11" t="n"/>
      <c r="G2727" s="11" t="n"/>
      <c r="H2727" s="11" t="n"/>
      <c r="I2727" s="9" t="n"/>
      <c r="J2727" s="9" t="n"/>
      <c r="K2727" s="9" t="n"/>
      <c r="L2727" s="9">
        <f>IF(COUNTA($A2727:$K2727)=0,"",IF(AND(IFERROR($H2727,0)&gt;0,LEN(TRIM($K2727&amp;""))&gt;0,IFERROR(LOOKUP(2,1/((LISTS!$M$2:$M$13&lt;&gt;"")*ISNUMBER(SEARCH(LISTS!$M$2:$M$13,$I2727))),LISTS!$N$2:$N$13),"NO")="SI"),"SI","NO"))</f>
        <v/>
      </c>
      <c r="M2727" s="9">
        <f>IF(COUNTA($A2727:$K2727)=0,"",IF($K2727&lt;&gt;"",IF(COUNTIF($K$19:$K2727,$K2727)&gt;1,"SI","NO"),IF(COUNTIFS($A$19:$A2727,$A2727,$C$19:$C2727,$C2727,$J$19:$J2727,$J2727,$D$19:$D2727,$D2727)&gt;1,"SI","NO")))</f>
        <v/>
      </c>
      <c r="N2727" s="11">
        <f>IF(COUNTA($A2727:$K2727)=0,"",IF(AND($L2727="SI",$M2727="NO"),IFERROR($H2727,0),0))</f>
        <v/>
      </c>
      <c r="O2727" s="9">
        <f>IF(COUNTA($A2727:$K2727)=0,"",IF($M2727="SI","CUFE o factura duplicada dentro del reporte; no se suma dos veces",IF(IFERROR($H2727,0)&lt;=0,"DIAN reporta valor susceptible 0",IF($L2727="NO",IFERROR(LOOKUP(2,1/((LISTS!$M$2:$M$13&lt;&gt;"")*ISNUMBER(SEARCH(LISTS!$M$2:$M$13,$I2727))),LISTS!$O$2:$O$13),"Medio de pago no elegible o no identificado por DIAN"),"Apta automaticamente por pago electronico y base positiva"))))</f>
        <v/>
      </c>
    </row>
    <row r="2728">
      <c r="A2728" s="9" t="n"/>
      <c r="B2728" s="9" t="n"/>
      <c r="C2728" s="12" t="n"/>
      <c r="D2728" s="11" t="n"/>
      <c r="E2728" s="11" t="n"/>
      <c r="F2728" s="11" t="n"/>
      <c r="G2728" s="11" t="n"/>
      <c r="H2728" s="11" t="n"/>
      <c r="I2728" s="9" t="n"/>
      <c r="J2728" s="9" t="n"/>
      <c r="K2728" s="9" t="n"/>
      <c r="L2728" s="9">
        <f>IF(COUNTA($A2728:$K2728)=0,"",IF(AND(IFERROR($H2728,0)&gt;0,LEN(TRIM($K2728&amp;""))&gt;0,IFERROR(LOOKUP(2,1/((LISTS!$M$2:$M$13&lt;&gt;"")*ISNUMBER(SEARCH(LISTS!$M$2:$M$13,$I2728))),LISTS!$N$2:$N$13),"NO")="SI"),"SI","NO"))</f>
        <v/>
      </c>
      <c r="M2728" s="9">
        <f>IF(COUNTA($A2728:$K2728)=0,"",IF($K2728&lt;&gt;"",IF(COUNTIF($K$19:$K2728,$K2728)&gt;1,"SI","NO"),IF(COUNTIFS($A$19:$A2728,$A2728,$C$19:$C2728,$C2728,$J$19:$J2728,$J2728,$D$19:$D2728,$D2728)&gt;1,"SI","NO")))</f>
        <v/>
      </c>
      <c r="N2728" s="11">
        <f>IF(COUNTA($A2728:$K2728)=0,"",IF(AND($L2728="SI",$M2728="NO"),IFERROR($H2728,0),0))</f>
        <v/>
      </c>
      <c r="O2728" s="9">
        <f>IF(COUNTA($A2728:$K2728)=0,"",IF($M2728="SI","CUFE o factura duplicada dentro del reporte; no se suma dos veces",IF(IFERROR($H2728,0)&lt;=0,"DIAN reporta valor susceptible 0",IF($L2728="NO",IFERROR(LOOKUP(2,1/((LISTS!$M$2:$M$13&lt;&gt;"")*ISNUMBER(SEARCH(LISTS!$M$2:$M$13,$I2728))),LISTS!$O$2:$O$13),"Medio de pago no elegible o no identificado por DIAN"),"Apta automaticamente por pago electronico y base positiva"))))</f>
        <v/>
      </c>
    </row>
    <row r="2729">
      <c r="A2729" s="9" t="n"/>
      <c r="B2729" s="9" t="n"/>
      <c r="C2729" s="12" t="n"/>
      <c r="D2729" s="11" t="n"/>
      <c r="E2729" s="11" t="n"/>
      <c r="F2729" s="11" t="n"/>
      <c r="G2729" s="11" t="n"/>
      <c r="H2729" s="11" t="n"/>
      <c r="I2729" s="9" t="n"/>
      <c r="J2729" s="9" t="n"/>
      <c r="K2729" s="9" t="n"/>
      <c r="L2729" s="9">
        <f>IF(COUNTA($A2729:$K2729)=0,"",IF(AND(IFERROR($H2729,0)&gt;0,LEN(TRIM($K2729&amp;""))&gt;0,IFERROR(LOOKUP(2,1/((LISTS!$M$2:$M$13&lt;&gt;"")*ISNUMBER(SEARCH(LISTS!$M$2:$M$13,$I2729))),LISTS!$N$2:$N$13),"NO")="SI"),"SI","NO"))</f>
        <v/>
      </c>
      <c r="M2729" s="9">
        <f>IF(COUNTA($A2729:$K2729)=0,"",IF($K2729&lt;&gt;"",IF(COUNTIF($K$19:$K2729,$K2729)&gt;1,"SI","NO"),IF(COUNTIFS($A$19:$A2729,$A2729,$C$19:$C2729,$C2729,$J$19:$J2729,$J2729,$D$19:$D2729,$D2729)&gt;1,"SI","NO")))</f>
        <v/>
      </c>
      <c r="N2729" s="11">
        <f>IF(COUNTA($A2729:$K2729)=0,"",IF(AND($L2729="SI",$M2729="NO"),IFERROR($H2729,0),0))</f>
        <v/>
      </c>
      <c r="O2729" s="9">
        <f>IF(COUNTA($A2729:$K2729)=0,"",IF($M2729="SI","CUFE o factura duplicada dentro del reporte; no se suma dos veces",IF(IFERROR($H2729,0)&lt;=0,"DIAN reporta valor susceptible 0",IF($L2729="NO",IFERROR(LOOKUP(2,1/((LISTS!$M$2:$M$13&lt;&gt;"")*ISNUMBER(SEARCH(LISTS!$M$2:$M$13,$I2729))),LISTS!$O$2:$O$13),"Medio de pago no elegible o no identificado por DIAN"),"Apta automaticamente por pago electronico y base positiva"))))</f>
        <v/>
      </c>
    </row>
    <row r="2730">
      <c r="A2730" s="9" t="n"/>
      <c r="B2730" s="9" t="n"/>
      <c r="C2730" s="12" t="n"/>
      <c r="D2730" s="11" t="n"/>
      <c r="E2730" s="11" t="n"/>
      <c r="F2730" s="11" t="n"/>
      <c r="G2730" s="11" t="n"/>
      <c r="H2730" s="11" t="n"/>
      <c r="I2730" s="9" t="n"/>
      <c r="J2730" s="9" t="n"/>
      <c r="K2730" s="9" t="n"/>
      <c r="L2730" s="9">
        <f>IF(COUNTA($A2730:$K2730)=0,"",IF(AND(IFERROR($H2730,0)&gt;0,LEN(TRIM($K2730&amp;""))&gt;0,IFERROR(LOOKUP(2,1/((LISTS!$M$2:$M$13&lt;&gt;"")*ISNUMBER(SEARCH(LISTS!$M$2:$M$13,$I2730))),LISTS!$N$2:$N$13),"NO")="SI"),"SI","NO"))</f>
        <v/>
      </c>
      <c r="M2730" s="9">
        <f>IF(COUNTA($A2730:$K2730)=0,"",IF($K2730&lt;&gt;"",IF(COUNTIF($K$19:$K2730,$K2730)&gt;1,"SI","NO"),IF(COUNTIFS($A$19:$A2730,$A2730,$C$19:$C2730,$C2730,$J$19:$J2730,$J2730,$D$19:$D2730,$D2730)&gt;1,"SI","NO")))</f>
        <v/>
      </c>
      <c r="N2730" s="11">
        <f>IF(COUNTA($A2730:$K2730)=0,"",IF(AND($L2730="SI",$M2730="NO"),IFERROR($H2730,0),0))</f>
        <v/>
      </c>
      <c r="O2730" s="9">
        <f>IF(COUNTA($A2730:$K2730)=0,"",IF($M2730="SI","CUFE o factura duplicada dentro del reporte; no se suma dos veces",IF(IFERROR($H2730,0)&lt;=0,"DIAN reporta valor susceptible 0",IF($L2730="NO",IFERROR(LOOKUP(2,1/((LISTS!$M$2:$M$13&lt;&gt;"")*ISNUMBER(SEARCH(LISTS!$M$2:$M$13,$I2730))),LISTS!$O$2:$O$13),"Medio de pago no elegible o no identificado por DIAN"),"Apta automaticamente por pago electronico y base positiva"))))</f>
        <v/>
      </c>
    </row>
    <row r="2731">
      <c r="A2731" s="9" t="n"/>
      <c r="B2731" s="9" t="n"/>
      <c r="C2731" s="12" t="n"/>
      <c r="D2731" s="11" t="n"/>
      <c r="E2731" s="11" t="n"/>
      <c r="F2731" s="11" t="n"/>
      <c r="G2731" s="11" t="n"/>
      <c r="H2731" s="11" t="n"/>
      <c r="I2731" s="9" t="n"/>
      <c r="J2731" s="9" t="n"/>
      <c r="K2731" s="9" t="n"/>
      <c r="L2731" s="9">
        <f>IF(COUNTA($A2731:$K2731)=0,"",IF(AND(IFERROR($H2731,0)&gt;0,LEN(TRIM($K2731&amp;""))&gt;0,IFERROR(LOOKUP(2,1/((LISTS!$M$2:$M$13&lt;&gt;"")*ISNUMBER(SEARCH(LISTS!$M$2:$M$13,$I2731))),LISTS!$N$2:$N$13),"NO")="SI"),"SI","NO"))</f>
        <v/>
      </c>
      <c r="M2731" s="9">
        <f>IF(COUNTA($A2731:$K2731)=0,"",IF($K2731&lt;&gt;"",IF(COUNTIF($K$19:$K2731,$K2731)&gt;1,"SI","NO"),IF(COUNTIFS($A$19:$A2731,$A2731,$C$19:$C2731,$C2731,$J$19:$J2731,$J2731,$D$19:$D2731,$D2731)&gt;1,"SI","NO")))</f>
        <v/>
      </c>
      <c r="N2731" s="11">
        <f>IF(COUNTA($A2731:$K2731)=0,"",IF(AND($L2731="SI",$M2731="NO"),IFERROR($H2731,0),0))</f>
        <v/>
      </c>
      <c r="O2731" s="9">
        <f>IF(COUNTA($A2731:$K2731)=0,"",IF($M2731="SI","CUFE o factura duplicada dentro del reporte; no se suma dos veces",IF(IFERROR($H2731,0)&lt;=0,"DIAN reporta valor susceptible 0",IF($L2731="NO",IFERROR(LOOKUP(2,1/((LISTS!$M$2:$M$13&lt;&gt;"")*ISNUMBER(SEARCH(LISTS!$M$2:$M$13,$I2731))),LISTS!$O$2:$O$13),"Medio de pago no elegible o no identificado por DIAN"),"Apta automaticamente por pago electronico y base positiva"))))</f>
        <v/>
      </c>
    </row>
    <row r="2732">
      <c r="A2732" s="9" t="n"/>
      <c r="B2732" s="9" t="n"/>
      <c r="C2732" s="12" t="n"/>
      <c r="D2732" s="11" t="n"/>
      <c r="E2732" s="11" t="n"/>
      <c r="F2732" s="11" t="n"/>
      <c r="G2732" s="11" t="n"/>
      <c r="H2732" s="11" t="n"/>
      <c r="I2732" s="9" t="n"/>
      <c r="J2732" s="9" t="n"/>
      <c r="K2732" s="9" t="n"/>
      <c r="L2732" s="9">
        <f>IF(COUNTA($A2732:$K2732)=0,"",IF(AND(IFERROR($H2732,0)&gt;0,LEN(TRIM($K2732&amp;""))&gt;0,IFERROR(LOOKUP(2,1/((LISTS!$M$2:$M$13&lt;&gt;"")*ISNUMBER(SEARCH(LISTS!$M$2:$M$13,$I2732))),LISTS!$N$2:$N$13),"NO")="SI"),"SI","NO"))</f>
        <v/>
      </c>
      <c r="M2732" s="9">
        <f>IF(COUNTA($A2732:$K2732)=0,"",IF($K2732&lt;&gt;"",IF(COUNTIF($K$19:$K2732,$K2732)&gt;1,"SI","NO"),IF(COUNTIFS($A$19:$A2732,$A2732,$C$19:$C2732,$C2732,$J$19:$J2732,$J2732,$D$19:$D2732,$D2732)&gt;1,"SI","NO")))</f>
        <v/>
      </c>
      <c r="N2732" s="11">
        <f>IF(COUNTA($A2732:$K2732)=0,"",IF(AND($L2732="SI",$M2732="NO"),IFERROR($H2732,0),0))</f>
        <v/>
      </c>
      <c r="O2732" s="9">
        <f>IF(COUNTA($A2732:$K2732)=0,"",IF($M2732="SI","CUFE o factura duplicada dentro del reporte; no se suma dos veces",IF(IFERROR($H2732,0)&lt;=0,"DIAN reporta valor susceptible 0",IF($L2732="NO",IFERROR(LOOKUP(2,1/((LISTS!$M$2:$M$13&lt;&gt;"")*ISNUMBER(SEARCH(LISTS!$M$2:$M$13,$I2732))),LISTS!$O$2:$O$13),"Medio de pago no elegible o no identificado por DIAN"),"Apta automaticamente por pago electronico y base positiva"))))</f>
        <v/>
      </c>
    </row>
    <row r="2733">
      <c r="A2733" s="9" t="n"/>
      <c r="B2733" s="9" t="n"/>
      <c r="C2733" s="12" t="n"/>
      <c r="D2733" s="11" t="n"/>
      <c r="E2733" s="11" t="n"/>
      <c r="F2733" s="11" t="n"/>
      <c r="G2733" s="11" t="n"/>
      <c r="H2733" s="11" t="n"/>
      <c r="I2733" s="9" t="n"/>
      <c r="J2733" s="9" t="n"/>
      <c r="K2733" s="9" t="n"/>
      <c r="L2733" s="9">
        <f>IF(COUNTA($A2733:$K2733)=0,"",IF(AND(IFERROR($H2733,0)&gt;0,LEN(TRIM($K2733&amp;""))&gt;0,IFERROR(LOOKUP(2,1/((LISTS!$M$2:$M$13&lt;&gt;"")*ISNUMBER(SEARCH(LISTS!$M$2:$M$13,$I2733))),LISTS!$N$2:$N$13),"NO")="SI"),"SI","NO"))</f>
        <v/>
      </c>
      <c r="M2733" s="9">
        <f>IF(COUNTA($A2733:$K2733)=0,"",IF($K2733&lt;&gt;"",IF(COUNTIF($K$19:$K2733,$K2733)&gt;1,"SI","NO"),IF(COUNTIFS($A$19:$A2733,$A2733,$C$19:$C2733,$C2733,$J$19:$J2733,$J2733,$D$19:$D2733,$D2733)&gt;1,"SI","NO")))</f>
        <v/>
      </c>
      <c r="N2733" s="11">
        <f>IF(COUNTA($A2733:$K2733)=0,"",IF(AND($L2733="SI",$M2733="NO"),IFERROR($H2733,0),0))</f>
        <v/>
      </c>
      <c r="O2733" s="9">
        <f>IF(COUNTA($A2733:$K2733)=0,"",IF($M2733="SI","CUFE o factura duplicada dentro del reporte; no se suma dos veces",IF(IFERROR($H2733,0)&lt;=0,"DIAN reporta valor susceptible 0",IF($L2733="NO",IFERROR(LOOKUP(2,1/((LISTS!$M$2:$M$13&lt;&gt;"")*ISNUMBER(SEARCH(LISTS!$M$2:$M$13,$I2733))),LISTS!$O$2:$O$13),"Medio de pago no elegible o no identificado por DIAN"),"Apta automaticamente por pago electronico y base positiva"))))</f>
        <v/>
      </c>
    </row>
    <row r="2734">
      <c r="A2734" s="9" t="n"/>
      <c r="B2734" s="9" t="n"/>
      <c r="C2734" s="12" t="n"/>
      <c r="D2734" s="11" t="n"/>
      <c r="E2734" s="11" t="n"/>
      <c r="F2734" s="11" t="n"/>
      <c r="G2734" s="11" t="n"/>
      <c r="H2734" s="11" t="n"/>
      <c r="I2734" s="9" t="n"/>
      <c r="J2734" s="9" t="n"/>
      <c r="K2734" s="9" t="n"/>
      <c r="L2734" s="9">
        <f>IF(COUNTA($A2734:$K2734)=0,"",IF(AND(IFERROR($H2734,0)&gt;0,LEN(TRIM($K2734&amp;""))&gt;0,IFERROR(LOOKUP(2,1/((LISTS!$M$2:$M$13&lt;&gt;"")*ISNUMBER(SEARCH(LISTS!$M$2:$M$13,$I2734))),LISTS!$N$2:$N$13),"NO")="SI"),"SI","NO"))</f>
        <v/>
      </c>
      <c r="M2734" s="9">
        <f>IF(COUNTA($A2734:$K2734)=0,"",IF($K2734&lt;&gt;"",IF(COUNTIF($K$19:$K2734,$K2734)&gt;1,"SI","NO"),IF(COUNTIFS($A$19:$A2734,$A2734,$C$19:$C2734,$C2734,$J$19:$J2734,$J2734,$D$19:$D2734,$D2734)&gt;1,"SI","NO")))</f>
        <v/>
      </c>
      <c r="N2734" s="11">
        <f>IF(COUNTA($A2734:$K2734)=0,"",IF(AND($L2734="SI",$M2734="NO"),IFERROR($H2734,0),0))</f>
        <v/>
      </c>
      <c r="O2734" s="9">
        <f>IF(COUNTA($A2734:$K2734)=0,"",IF($M2734="SI","CUFE o factura duplicada dentro del reporte; no se suma dos veces",IF(IFERROR($H2734,0)&lt;=0,"DIAN reporta valor susceptible 0",IF($L2734="NO",IFERROR(LOOKUP(2,1/((LISTS!$M$2:$M$13&lt;&gt;"")*ISNUMBER(SEARCH(LISTS!$M$2:$M$13,$I2734))),LISTS!$O$2:$O$13),"Medio de pago no elegible o no identificado por DIAN"),"Apta automaticamente por pago electronico y base positiva"))))</f>
        <v/>
      </c>
    </row>
    <row r="2735">
      <c r="A2735" s="9" t="n"/>
      <c r="B2735" s="9" t="n"/>
      <c r="C2735" s="12" t="n"/>
      <c r="D2735" s="11" t="n"/>
      <c r="E2735" s="11" t="n"/>
      <c r="F2735" s="11" t="n"/>
      <c r="G2735" s="11" t="n"/>
      <c r="H2735" s="11" t="n"/>
      <c r="I2735" s="9" t="n"/>
      <c r="J2735" s="9" t="n"/>
      <c r="K2735" s="9" t="n"/>
      <c r="L2735" s="9">
        <f>IF(COUNTA($A2735:$K2735)=0,"",IF(AND(IFERROR($H2735,0)&gt;0,LEN(TRIM($K2735&amp;""))&gt;0,IFERROR(LOOKUP(2,1/((LISTS!$M$2:$M$13&lt;&gt;"")*ISNUMBER(SEARCH(LISTS!$M$2:$M$13,$I2735))),LISTS!$N$2:$N$13),"NO")="SI"),"SI","NO"))</f>
        <v/>
      </c>
      <c r="M2735" s="9">
        <f>IF(COUNTA($A2735:$K2735)=0,"",IF($K2735&lt;&gt;"",IF(COUNTIF($K$19:$K2735,$K2735)&gt;1,"SI","NO"),IF(COUNTIFS($A$19:$A2735,$A2735,$C$19:$C2735,$C2735,$J$19:$J2735,$J2735,$D$19:$D2735,$D2735)&gt;1,"SI","NO")))</f>
        <v/>
      </c>
      <c r="N2735" s="11">
        <f>IF(COUNTA($A2735:$K2735)=0,"",IF(AND($L2735="SI",$M2735="NO"),IFERROR($H2735,0),0))</f>
        <v/>
      </c>
      <c r="O2735" s="9">
        <f>IF(COUNTA($A2735:$K2735)=0,"",IF($M2735="SI","CUFE o factura duplicada dentro del reporte; no se suma dos veces",IF(IFERROR($H2735,0)&lt;=0,"DIAN reporta valor susceptible 0",IF($L2735="NO",IFERROR(LOOKUP(2,1/((LISTS!$M$2:$M$13&lt;&gt;"")*ISNUMBER(SEARCH(LISTS!$M$2:$M$13,$I2735))),LISTS!$O$2:$O$13),"Medio de pago no elegible o no identificado por DIAN"),"Apta automaticamente por pago electronico y base positiva"))))</f>
        <v/>
      </c>
    </row>
    <row r="2736">
      <c r="A2736" s="9" t="n"/>
      <c r="B2736" s="9" t="n"/>
      <c r="C2736" s="12" t="n"/>
      <c r="D2736" s="11" t="n"/>
      <c r="E2736" s="11" t="n"/>
      <c r="F2736" s="11" t="n"/>
      <c r="G2736" s="11" t="n"/>
      <c r="H2736" s="11" t="n"/>
      <c r="I2736" s="9" t="n"/>
      <c r="J2736" s="9" t="n"/>
      <c r="K2736" s="9" t="n"/>
      <c r="L2736" s="9">
        <f>IF(COUNTA($A2736:$K2736)=0,"",IF(AND(IFERROR($H2736,0)&gt;0,LEN(TRIM($K2736&amp;""))&gt;0,IFERROR(LOOKUP(2,1/((LISTS!$M$2:$M$13&lt;&gt;"")*ISNUMBER(SEARCH(LISTS!$M$2:$M$13,$I2736))),LISTS!$N$2:$N$13),"NO")="SI"),"SI","NO"))</f>
        <v/>
      </c>
      <c r="M2736" s="9">
        <f>IF(COUNTA($A2736:$K2736)=0,"",IF($K2736&lt;&gt;"",IF(COUNTIF($K$19:$K2736,$K2736)&gt;1,"SI","NO"),IF(COUNTIFS($A$19:$A2736,$A2736,$C$19:$C2736,$C2736,$J$19:$J2736,$J2736,$D$19:$D2736,$D2736)&gt;1,"SI","NO")))</f>
        <v/>
      </c>
      <c r="N2736" s="11">
        <f>IF(COUNTA($A2736:$K2736)=0,"",IF(AND($L2736="SI",$M2736="NO"),IFERROR($H2736,0),0))</f>
        <v/>
      </c>
      <c r="O2736" s="9">
        <f>IF(COUNTA($A2736:$K2736)=0,"",IF($M2736="SI","CUFE o factura duplicada dentro del reporte; no se suma dos veces",IF(IFERROR($H2736,0)&lt;=0,"DIAN reporta valor susceptible 0",IF($L2736="NO",IFERROR(LOOKUP(2,1/((LISTS!$M$2:$M$13&lt;&gt;"")*ISNUMBER(SEARCH(LISTS!$M$2:$M$13,$I2736))),LISTS!$O$2:$O$13),"Medio de pago no elegible o no identificado por DIAN"),"Apta automaticamente por pago electronico y base positiva"))))</f>
        <v/>
      </c>
    </row>
    <row r="2737">
      <c r="A2737" s="9" t="n"/>
      <c r="B2737" s="9" t="n"/>
      <c r="C2737" s="12" t="n"/>
      <c r="D2737" s="11" t="n"/>
      <c r="E2737" s="11" t="n"/>
      <c r="F2737" s="11" t="n"/>
      <c r="G2737" s="11" t="n"/>
      <c r="H2737" s="11" t="n"/>
      <c r="I2737" s="9" t="n"/>
      <c r="J2737" s="9" t="n"/>
      <c r="K2737" s="9" t="n"/>
      <c r="L2737" s="9">
        <f>IF(COUNTA($A2737:$K2737)=0,"",IF(AND(IFERROR($H2737,0)&gt;0,LEN(TRIM($K2737&amp;""))&gt;0,IFERROR(LOOKUP(2,1/((LISTS!$M$2:$M$13&lt;&gt;"")*ISNUMBER(SEARCH(LISTS!$M$2:$M$13,$I2737))),LISTS!$N$2:$N$13),"NO")="SI"),"SI","NO"))</f>
        <v/>
      </c>
      <c r="M2737" s="9">
        <f>IF(COUNTA($A2737:$K2737)=0,"",IF($K2737&lt;&gt;"",IF(COUNTIF($K$19:$K2737,$K2737)&gt;1,"SI","NO"),IF(COUNTIFS($A$19:$A2737,$A2737,$C$19:$C2737,$C2737,$J$19:$J2737,$J2737,$D$19:$D2737,$D2737)&gt;1,"SI","NO")))</f>
        <v/>
      </c>
      <c r="N2737" s="11">
        <f>IF(COUNTA($A2737:$K2737)=0,"",IF(AND($L2737="SI",$M2737="NO"),IFERROR($H2737,0),0))</f>
        <v/>
      </c>
      <c r="O2737" s="9">
        <f>IF(COUNTA($A2737:$K2737)=0,"",IF($M2737="SI","CUFE o factura duplicada dentro del reporte; no se suma dos veces",IF(IFERROR($H2737,0)&lt;=0,"DIAN reporta valor susceptible 0",IF($L2737="NO",IFERROR(LOOKUP(2,1/((LISTS!$M$2:$M$13&lt;&gt;"")*ISNUMBER(SEARCH(LISTS!$M$2:$M$13,$I2737))),LISTS!$O$2:$O$13),"Medio de pago no elegible o no identificado por DIAN"),"Apta automaticamente por pago electronico y base positiva"))))</f>
        <v/>
      </c>
    </row>
    <row r="2738">
      <c r="A2738" s="9" t="n"/>
      <c r="B2738" s="9" t="n"/>
      <c r="C2738" s="12" t="n"/>
      <c r="D2738" s="11" t="n"/>
      <c r="E2738" s="11" t="n"/>
      <c r="F2738" s="11" t="n"/>
      <c r="G2738" s="11" t="n"/>
      <c r="H2738" s="11" t="n"/>
      <c r="I2738" s="9" t="n"/>
      <c r="J2738" s="9" t="n"/>
      <c r="K2738" s="9" t="n"/>
      <c r="L2738" s="9">
        <f>IF(COUNTA($A2738:$K2738)=0,"",IF(AND(IFERROR($H2738,0)&gt;0,LEN(TRIM($K2738&amp;""))&gt;0,IFERROR(LOOKUP(2,1/((LISTS!$M$2:$M$13&lt;&gt;"")*ISNUMBER(SEARCH(LISTS!$M$2:$M$13,$I2738))),LISTS!$N$2:$N$13),"NO")="SI"),"SI","NO"))</f>
        <v/>
      </c>
      <c r="M2738" s="9">
        <f>IF(COUNTA($A2738:$K2738)=0,"",IF($K2738&lt;&gt;"",IF(COUNTIF($K$19:$K2738,$K2738)&gt;1,"SI","NO"),IF(COUNTIFS($A$19:$A2738,$A2738,$C$19:$C2738,$C2738,$J$19:$J2738,$J2738,$D$19:$D2738,$D2738)&gt;1,"SI","NO")))</f>
        <v/>
      </c>
      <c r="N2738" s="11">
        <f>IF(COUNTA($A2738:$K2738)=0,"",IF(AND($L2738="SI",$M2738="NO"),IFERROR($H2738,0),0))</f>
        <v/>
      </c>
      <c r="O2738" s="9">
        <f>IF(COUNTA($A2738:$K2738)=0,"",IF($M2738="SI","CUFE o factura duplicada dentro del reporte; no se suma dos veces",IF(IFERROR($H2738,0)&lt;=0,"DIAN reporta valor susceptible 0",IF($L2738="NO",IFERROR(LOOKUP(2,1/((LISTS!$M$2:$M$13&lt;&gt;"")*ISNUMBER(SEARCH(LISTS!$M$2:$M$13,$I2738))),LISTS!$O$2:$O$13),"Medio de pago no elegible o no identificado por DIAN"),"Apta automaticamente por pago electronico y base positiva"))))</f>
        <v/>
      </c>
    </row>
    <row r="2739">
      <c r="A2739" s="9" t="n"/>
      <c r="B2739" s="9" t="n"/>
      <c r="C2739" s="12" t="n"/>
      <c r="D2739" s="11" t="n"/>
      <c r="E2739" s="11" t="n"/>
      <c r="F2739" s="11" t="n"/>
      <c r="G2739" s="11" t="n"/>
      <c r="H2739" s="11" t="n"/>
      <c r="I2739" s="9" t="n"/>
      <c r="J2739" s="9" t="n"/>
      <c r="K2739" s="9" t="n"/>
      <c r="L2739" s="9">
        <f>IF(COUNTA($A2739:$K2739)=0,"",IF(AND(IFERROR($H2739,0)&gt;0,LEN(TRIM($K2739&amp;""))&gt;0,IFERROR(LOOKUP(2,1/((LISTS!$M$2:$M$13&lt;&gt;"")*ISNUMBER(SEARCH(LISTS!$M$2:$M$13,$I2739))),LISTS!$N$2:$N$13),"NO")="SI"),"SI","NO"))</f>
        <v/>
      </c>
      <c r="M2739" s="9">
        <f>IF(COUNTA($A2739:$K2739)=0,"",IF($K2739&lt;&gt;"",IF(COUNTIF($K$19:$K2739,$K2739)&gt;1,"SI","NO"),IF(COUNTIFS($A$19:$A2739,$A2739,$C$19:$C2739,$C2739,$J$19:$J2739,$J2739,$D$19:$D2739,$D2739)&gt;1,"SI","NO")))</f>
        <v/>
      </c>
      <c r="N2739" s="11">
        <f>IF(COUNTA($A2739:$K2739)=0,"",IF(AND($L2739="SI",$M2739="NO"),IFERROR($H2739,0),0))</f>
        <v/>
      </c>
      <c r="O2739" s="9">
        <f>IF(COUNTA($A2739:$K2739)=0,"",IF($M2739="SI","CUFE o factura duplicada dentro del reporte; no se suma dos veces",IF(IFERROR($H2739,0)&lt;=0,"DIAN reporta valor susceptible 0",IF($L2739="NO",IFERROR(LOOKUP(2,1/((LISTS!$M$2:$M$13&lt;&gt;"")*ISNUMBER(SEARCH(LISTS!$M$2:$M$13,$I2739))),LISTS!$O$2:$O$13),"Medio de pago no elegible o no identificado por DIAN"),"Apta automaticamente por pago electronico y base positiva"))))</f>
        <v/>
      </c>
    </row>
    <row r="2740">
      <c r="A2740" s="9" t="n"/>
      <c r="B2740" s="9" t="n"/>
      <c r="C2740" s="12" t="n"/>
      <c r="D2740" s="11" t="n"/>
      <c r="E2740" s="11" t="n"/>
      <c r="F2740" s="11" t="n"/>
      <c r="G2740" s="11" t="n"/>
      <c r="H2740" s="11" t="n"/>
      <c r="I2740" s="9" t="n"/>
      <c r="J2740" s="9" t="n"/>
      <c r="K2740" s="9" t="n"/>
      <c r="L2740" s="9">
        <f>IF(COUNTA($A2740:$K2740)=0,"",IF(AND(IFERROR($H2740,0)&gt;0,LEN(TRIM($K2740&amp;""))&gt;0,IFERROR(LOOKUP(2,1/((LISTS!$M$2:$M$13&lt;&gt;"")*ISNUMBER(SEARCH(LISTS!$M$2:$M$13,$I2740))),LISTS!$N$2:$N$13),"NO")="SI"),"SI","NO"))</f>
        <v/>
      </c>
      <c r="M2740" s="9">
        <f>IF(COUNTA($A2740:$K2740)=0,"",IF($K2740&lt;&gt;"",IF(COUNTIF($K$19:$K2740,$K2740)&gt;1,"SI","NO"),IF(COUNTIFS($A$19:$A2740,$A2740,$C$19:$C2740,$C2740,$J$19:$J2740,$J2740,$D$19:$D2740,$D2740)&gt;1,"SI","NO")))</f>
        <v/>
      </c>
      <c r="N2740" s="11">
        <f>IF(COUNTA($A2740:$K2740)=0,"",IF(AND($L2740="SI",$M2740="NO"),IFERROR($H2740,0),0))</f>
        <v/>
      </c>
      <c r="O2740" s="9">
        <f>IF(COUNTA($A2740:$K2740)=0,"",IF($M2740="SI","CUFE o factura duplicada dentro del reporte; no se suma dos veces",IF(IFERROR($H2740,0)&lt;=0,"DIAN reporta valor susceptible 0",IF($L2740="NO",IFERROR(LOOKUP(2,1/((LISTS!$M$2:$M$13&lt;&gt;"")*ISNUMBER(SEARCH(LISTS!$M$2:$M$13,$I2740))),LISTS!$O$2:$O$13),"Medio de pago no elegible o no identificado por DIAN"),"Apta automaticamente por pago electronico y base positiva"))))</f>
        <v/>
      </c>
    </row>
    <row r="2741">
      <c r="A2741" s="9" t="n"/>
      <c r="B2741" s="9" t="n"/>
      <c r="C2741" s="12" t="n"/>
      <c r="D2741" s="11" t="n"/>
      <c r="E2741" s="11" t="n"/>
      <c r="F2741" s="11" t="n"/>
      <c r="G2741" s="11" t="n"/>
      <c r="H2741" s="11" t="n"/>
      <c r="I2741" s="9" t="n"/>
      <c r="J2741" s="9" t="n"/>
      <c r="K2741" s="9" t="n"/>
      <c r="L2741" s="9">
        <f>IF(COUNTA($A2741:$K2741)=0,"",IF(AND(IFERROR($H2741,0)&gt;0,LEN(TRIM($K2741&amp;""))&gt;0,IFERROR(LOOKUP(2,1/((LISTS!$M$2:$M$13&lt;&gt;"")*ISNUMBER(SEARCH(LISTS!$M$2:$M$13,$I2741))),LISTS!$N$2:$N$13),"NO")="SI"),"SI","NO"))</f>
        <v/>
      </c>
      <c r="M2741" s="9">
        <f>IF(COUNTA($A2741:$K2741)=0,"",IF($K2741&lt;&gt;"",IF(COUNTIF($K$19:$K2741,$K2741)&gt;1,"SI","NO"),IF(COUNTIFS($A$19:$A2741,$A2741,$C$19:$C2741,$C2741,$J$19:$J2741,$J2741,$D$19:$D2741,$D2741)&gt;1,"SI","NO")))</f>
        <v/>
      </c>
      <c r="N2741" s="11">
        <f>IF(COUNTA($A2741:$K2741)=0,"",IF(AND($L2741="SI",$M2741="NO"),IFERROR($H2741,0),0))</f>
        <v/>
      </c>
      <c r="O2741" s="9">
        <f>IF(COUNTA($A2741:$K2741)=0,"",IF($M2741="SI","CUFE o factura duplicada dentro del reporte; no se suma dos veces",IF(IFERROR($H2741,0)&lt;=0,"DIAN reporta valor susceptible 0",IF($L2741="NO",IFERROR(LOOKUP(2,1/((LISTS!$M$2:$M$13&lt;&gt;"")*ISNUMBER(SEARCH(LISTS!$M$2:$M$13,$I2741))),LISTS!$O$2:$O$13),"Medio de pago no elegible o no identificado por DIAN"),"Apta automaticamente por pago electronico y base positiva"))))</f>
        <v/>
      </c>
    </row>
    <row r="2742">
      <c r="A2742" s="9" t="n"/>
      <c r="B2742" s="9" t="n"/>
      <c r="C2742" s="12" t="n"/>
      <c r="D2742" s="11" t="n"/>
      <c r="E2742" s="11" t="n"/>
      <c r="F2742" s="11" t="n"/>
      <c r="G2742" s="11" t="n"/>
      <c r="H2742" s="11" t="n"/>
      <c r="I2742" s="9" t="n"/>
      <c r="J2742" s="9" t="n"/>
      <c r="K2742" s="9" t="n"/>
      <c r="L2742" s="9">
        <f>IF(COUNTA($A2742:$K2742)=0,"",IF(AND(IFERROR($H2742,0)&gt;0,LEN(TRIM($K2742&amp;""))&gt;0,IFERROR(LOOKUP(2,1/((LISTS!$M$2:$M$13&lt;&gt;"")*ISNUMBER(SEARCH(LISTS!$M$2:$M$13,$I2742))),LISTS!$N$2:$N$13),"NO")="SI"),"SI","NO"))</f>
        <v/>
      </c>
      <c r="M2742" s="9">
        <f>IF(COUNTA($A2742:$K2742)=0,"",IF($K2742&lt;&gt;"",IF(COUNTIF($K$19:$K2742,$K2742)&gt;1,"SI","NO"),IF(COUNTIFS($A$19:$A2742,$A2742,$C$19:$C2742,$C2742,$J$19:$J2742,$J2742,$D$19:$D2742,$D2742)&gt;1,"SI","NO")))</f>
        <v/>
      </c>
      <c r="N2742" s="11">
        <f>IF(COUNTA($A2742:$K2742)=0,"",IF(AND($L2742="SI",$M2742="NO"),IFERROR($H2742,0),0))</f>
        <v/>
      </c>
      <c r="O2742" s="9">
        <f>IF(COUNTA($A2742:$K2742)=0,"",IF($M2742="SI","CUFE o factura duplicada dentro del reporte; no se suma dos veces",IF(IFERROR($H2742,0)&lt;=0,"DIAN reporta valor susceptible 0",IF($L2742="NO",IFERROR(LOOKUP(2,1/((LISTS!$M$2:$M$13&lt;&gt;"")*ISNUMBER(SEARCH(LISTS!$M$2:$M$13,$I2742))),LISTS!$O$2:$O$13),"Medio de pago no elegible o no identificado por DIAN"),"Apta automaticamente por pago electronico y base positiva"))))</f>
        <v/>
      </c>
    </row>
    <row r="2743">
      <c r="A2743" s="9" t="n"/>
      <c r="B2743" s="9" t="n"/>
      <c r="C2743" s="12" t="n"/>
      <c r="D2743" s="11" t="n"/>
      <c r="E2743" s="11" t="n"/>
      <c r="F2743" s="11" t="n"/>
      <c r="G2743" s="11" t="n"/>
      <c r="H2743" s="11" t="n"/>
      <c r="I2743" s="9" t="n"/>
      <c r="J2743" s="9" t="n"/>
      <c r="K2743" s="9" t="n"/>
      <c r="L2743" s="9">
        <f>IF(COUNTA($A2743:$K2743)=0,"",IF(AND(IFERROR($H2743,0)&gt;0,LEN(TRIM($K2743&amp;""))&gt;0,IFERROR(LOOKUP(2,1/((LISTS!$M$2:$M$13&lt;&gt;"")*ISNUMBER(SEARCH(LISTS!$M$2:$M$13,$I2743))),LISTS!$N$2:$N$13),"NO")="SI"),"SI","NO"))</f>
        <v/>
      </c>
      <c r="M2743" s="9">
        <f>IF(COUNTA($A2743:$K2743)=0,"",IF($K2743&lt;&gt;"",IF(COUNTIF($K$19:$K2743,$K2743)&gt;1,"SI","NO"),IF(COUNTIFS($A$19:$A2743,$A2743,$C$19:$C2743,$C2743,$J$19:$J2743,$J2743,$D$19:$D2743,$D2743)&gt;1,"SI","NO")))</f>
        <v/>
      </c>
      <c r="N2743" s="11">
        <f>IF(COUNTA($A2743:$K2743)=0,"",IF(AND($L2743="SI",$M2743="NO"),IFERROR($H2743,0),0))</f>
        <v/>
      </c>
      <c r="O2743" s="9">
        <f>IF(COUNTA($A2743:$K2743)=0,"",IF($M2743="SI","CUFE o factura duplicada dentro del reporte; no se suma dos veces",IF(IFERROR($H2743,0)&lt;=0,"DIAN reporta valor susceptible 0",IF($L2743="NO",IFERROR(LOOKUP(2,1/((LISTS!$M$2:$M$13&lt;&gt;"")*ISNUMBER(SEARCH(LISTS!$M$2:$M$13,$I2743))),LISTS!$O$2:$O$13),"Medio de pago no elegible o no identificado por DIAN"),"Apta automaticamente por pago electronico y base positiva"))))</f>
        <v/>
      </c>
    </row>
    <row r="2744">
      <c r="A2744" s="9" t="n"/>
      <c r="B2744" s="9" t="n"/>
      <c r="C2744" s="12" t="n"/>
      <c r="D2744" s="11" t="n"/>
      <c r="E2744" s="11" t="n"/>
      <c r="F2744" s="11" t="n"/>
      <c r="G2744" s="11" t="n"/>
      <c r="H2744" s="11" t="n"/>
      <c r="I2744" s="9" t="n"/>
      <c r="J2744" s="9" t="n"/>
      <c r="K2744" s="9" t="n"/>
      <c r="L2744" s="9">
        <f>IF(COUNTA($A2744:$K2744)=0,"",IF(AND(IFERROR($H2744,0)&gt;0,LEN(TRIM($K2744&amp;""))&gt;0,IFERROR(LOOKUP(2,1/((LISTS!$M$2:$M$13&lt;&gt;"")*ISNUMBER(SEARCH(LISTS!$M$2:$M$13,$I2744))),LISTS!$N$2:$N$13),"NO")="SI"),"SI","NO"))</f>
        <v/>
      </c>
      <c r="M2744" s="9">
        <f>IF(COUNTA($A2744:$K2744)=0,"",IF($K2744&lt;&gt;"",IF(COUNTIF($K$19:$K2744,$K2744)&gt;1,"SI","NO"),IF(COUNTIFS($A$19:$A2744,$A2744,$C$19:$C2744,$C2744,$J$19:$J2744,$J2744,$D$19:$D2744,$D2744)&gt;1,"SI","NO")))</f>
        <v/>
      </c>
      <c r="N2744" s="11">
        <f>IF(COUNTA($A2744:$K2744)=0,"",IF(AND($L2744="SI",$M2744="NO"),IFERROR($H2744,0),0))</f>
        <v/>
      </c>
      <c r="O2744" s="9">
        <f>IF(COUNTA($A2744:$K2744)=0,"",IF($M2744="SI","CUFE o factura duplicada dentro del reporte; no se suma dos veces",IF(IFERROR($H2744,0)&lt;=0,"DIAN reporta valor susceptible 0",IF($L2744="NO",IFERROR(LOOKUP(2,1/((LISTS!$M$2:$M$13&lt;&gt;"")*ISNUMBER(SEARCH(LISTS!$M$2:$M$13,$I2744))),LISTS!$O$2:$O$13),"Medio de pago no elegible o no identificado por DIAN"),"Apta automaticamente por pago electronico y base positiva"))))</f>
        <v/>
      </c>
    </row>
    <row r="2745">
      <c r="A2745" s="9" t="n"/>
      <c r="B2745" s="9" t="n"/>
      <c r="C2745" s="12" t="n"/>
      <c r="D2745" s="11" t="n"/>
      <c r="E2745" s="11" t="n"/>
      <c r="F2745" s="11" t="n"/>
      <c r="G2745" s="11" t="n"/>
      <c r="H2745" s="11" t="n"/>
      <c r="I2745" s="9" t="n"/>
      <c r="J2745" s="9" t="n"/>
      <c r="K2745" s="9" t="n"/>
      <c r="L2745" s="9">
        <f>IF(COUNTA($A2745:$K2745)=0,"",IF(AND(IFERROR($H2745,0)&gt;0,LEN(TRIM($K2745&amp;""))&gt;0,IFERROR(LOOKUP(2,1/((LISTS!$M$2:$M$13&lt;&gt;"")*ISNUMBER(SEARCH(LISTS!$M$2:$M$13,$I2745))),LISTS!$N$2:$N$13),"NO")="SI"),"SI","NO"))</f>
        <v/>
      </c>
      <c r="M2745" s="9">
        <f>IF(COUNTA($A2745:$K2745)=0,"",IF($K2745&lt;&gt;"",IF(COUNTIF($K$19:$K2745,$K2745)&gt;1,"SI","NO"),IF(COUNTIFS($A$19:$A2745,$A2745,$C$19:$C2745,$C2745,$J$19:$J2745,$J2745,$D$19:$D2745,$D2745)&gt;1,"SI","NO")))</f>
        <v/>
      </c>
      <c r="N2745" s="11">
        <f>IF(COUNTA($A2745:$K2745)=0,"",IF(AND($L2745="SI",$M2745="NO"),IFERROR($H2745,0),0))</f>
        <v/>
      </c>
      <c r="O2745" s="9">
        <f>IF(COUNTA($A2745:$K2745)=0,"",IF($M2745="SI","CUFE o factura duplicada dentro del reporte; no se suma dos veces",IF(IFERROR($H2745,0)&lt;=0,"DIAN reporta valor susceptible 0",IF($L2745="NO",IFERROR(LOOKUP(2,1/((LISTS!$M$2:$M$13&lt;&gt;"")*ISNUMBER(SEARCH(LISTS!$M$2:$M$13,$I2745))),LISTS!$O$2:$O$13),"Medio de pago no elegible o no identificado por DIAN"),"Apta automaticamente por pago electronico y base positiva"))))</f>
        <v/>
      </c>
    </row>
    <row r="2746">
      <c r="A2746" s="9" t="n"/>
      <c r="B2746" s="9" t="n"/>
      <c r="C2746" s="12" t="n"/>
      <c r="D2746" s="11" t="n"/>
      <c r="E2746" s="11" t="n"/>
      <c r="F2746" s="11" t="n"/>
      <c r="G2746" s="11" t="n"/>
      <c r="H2746" s="11" t="n"/>
      <c r="I2746" s="9" t="n"/>
      <c r="J2746" s="9" t="n"/>
      <c r="K2746" s="9" t="n"/>
      <c r="L2746" s="9">
        <f>IF(COUNTA($A2746:$K2746)=0,"",IF(AND(IFERROR($H2746,0)&gt;0,LEN(TRIM($K2746&amp;""))&gt;0,IFERROR(LOOKUP(2,1/((LISTS!$M$2:$M$13&lt;&gt;"")*ISNUMBER(SEARCH(LISTS!$M$2:$M$13,$I2746))),LISTS!$N$2:$N$13),"NO")="SI"),"SI","NO"))</f>
        <v/>
      </c>
      <c r="M2746" s="9">
        <f>IF(COUNTA($A2746:$K2746)=0,"",IF($K2746&lt;&gt;"",IF(COUNTIF($K$19:$K2746,$K2746)&gt;1,"SI","NO"),IF(COUNTIFS($A$19:$A2746,$A2746,$C$19:$C2746,$C2746,$J$19:$J2746,$J2746,$D$19:$D2746,$D2746)&gt;1,"SI","NO")))</f>
        <v/>
      </c>
      <c r="N2746" s="11">
        <f>IF(COUNTA($A2746:$K2746)=0,"",IF(AND($L2746="SI",$M2746="NO"),IFERROR($H2746,0),0))</f>
        <v/>
      </c>
      <c r="O2746" s="9">
        <f>IF(COUNTA($A2746:$K2746)=0,"",IF($M2746="SI","CUFE o factura duplicada dentro del reporte; no se suma dos veces",IF(IFERROR($H2746,0)&lt;=0,"DIAN reporta valor susceptible 0",IF($L2746="NO",IFERROR(LOOKUP(2,1/((LISTS!$M$2:$M$13&lt;&gt;"")*ISNUMBER(SEARCH(LISTS!$M$2:$M$13,$I2746))),LISTS!$O$2:$O$13),"Medio de pago no elegible o no identificado por DIAN"),"Apta automaticamente por pago electronico y base positiva"))))</f>
        <v/>
      </c>
    </row>
    <row r="2747">
      <c r="A2747" s="9" t="n"/>
      <c r="B2747" s="9" t="n"/>
      <c r="C2747" s="12" t="n"/>
      <c r="D2747" s="11" t="n"/>
      <c r="E2747" s="11" t="n"/>
      <c r="F2747" s="11" t="n"/>
      <c r="G2747" s="11" t="n"/>
      <c r="H2747" s="11" t="n"/>
      <c r="I2747" s="9" t="n"/>
      <c r="J2747" s="9" t="n"/>
      <c r="K2747" s="9" t="n"/>
      <c r="L2747" s="9">
        <f>IF(COUNTA($A2747:$K2747)=0,"",IF(AND(IFERROR($H2747,0)&gt;0,LEN(TRIM($K2747&amp;""))&gt;0,IFERROR(LOOKUP(2,1/((LISTS!$M$2:$M$13&lt;&gt;"")*ISNUMBER(SEARCH(LISTS!$M$2:$M$13,$I2747))),LISTS!$N$2:$N$13),"NO")="SI"),"SI","NO"))</f>
        <v/>
      </c>
      <c r="M2747" s="9">
        <f>IF(COUNTA($A2747:$K2747)=0,"",IF($K2747&lt;&gt;"",IF(COUNTIF($K$19:$K2747,$K2747)&gt;1,"SI","NO"),IF(COUNTIFS($A$19:$A2747,$A2747,$C$19:$C2747,$C2747,$J$19:$J2747,$J2747,$D$19:$D2747,$D2747)&gt;1,"SI","NO")))</f>
        <v/>
      </c>
      <c r="N2747" s="11">
        <f>IF(COUNTA($A2747:$K2747)=0,"",IF(AND($L2747="SI",$M2747="NO"),IFERROR($H2747,0),0))</f>
        <v/>
      </c>
      <c r="O2747" s="9">
        <f>IF(COUNTA($A2747:$K2747)=0,"",IF($M2747="SI","CUFE o factura duplicada dentro del reporte; no se suma dos veces",IF(IFERROR($H2747,0)&lt;=0,"DIAN reporta valor susceptible 0",IF($L2747="NO",IFERROR(LOOKUP(2,1/((LISTS!$M$2:$M$13&lt;&gt;"")*ISNUMBER(SEARCH(LISTS!$M$2:$M$13,$I2747))),LISTS!$O$2:$O$13),"Medio de pago no elegible o no identificado por DIAN"),"Apta automaticamente por pago electronico y base positiva"))))</f>
        <v/>
      </c>
    </row>
    <row r="2748">
      <c r="A2748" s="9" t="n"/>
      <c r="B2748" s="9" t="n"/>
      <c r="C2748" s="12" t="n"/>
      <c r="D2748" s="11" t="n"/>
      <c r="E2748" s="11" t="n"/>
      <c r="F2748" s="11" t="n"/>
      <c r="G2748" s="11" t="n"/>
      <c r="H2748" s="11" t="n"/>
      <c r="I2748" s="9" t="n"/>
      <c r="J2748" s="9" t="n"/>
      <c r="K2748" s="9" t="n"/>
      <c r="L2748" s="9">
        <f>IF(COUNTA($A2748:$K2748)=0,"",IF(AND(IFERROR($H2748,0)&gt;0,LEN(TRIM($K2748&amp;""))&gt;0,IFERROR(LOOKUP(2,1/((LISTS!$M$2:$M$13&lt;&gt;"")*ISNUMBER(SEARCH(LISTS!$M$2:$M$13,$I2748))),LISTS!$N$2:$N$13),"NO")="SI"),"SI","NO"))</f>
        <v/>
      </c>
      <c r="M2748" s="9">
        <f>IF(COUNTA($A2748:$K2748)=0,"",IF($K2748&lt;&gt;"",IF(COUNTIF($K$19:$K2748,$K2748)&gt;1,"SI","NO"),IF(COUNTIFS($A$19:$A2748,$A2748,$C$19:$C2748,$C2748,$J$19:$J2748,$J2748,$D$19:$D2748,$D2748)&gt;1,"SI","NO")))</f>
        <v/>
      </c>
      <c r="N2748" s="11">
        <f>IF(COUNTA($A2748:$K2748)=0,"",IF(AND($L2748="SI",$M2748="NO"),IFERROR($H2748,0),0))</f>
        <v/>
      </c>
      <c r="O2748" s="9">
        <f>IF(COUNTA($A2748:$K2748)=0,"",IF($M2748="SI","CUFE o factura duplicada dentro del reporte; no se suma dos veces",IF(IFERROR($H2748,0)&lt;=0,"DIAN reporta valor susceptible 0",IF($L2748="NO",IFERROR(LOOKUP(2,1/((LISTS!$M$2:$M$13&lt;&gt;"")*ISNUMBER(SEARCH(LISTS!$M$2:$M$13,$I2748))),LISTS!$O$2:$O$13),"Medio de pago no elegible o no identificado por DIAN"),"Apta automaticamente por pago electronico y base positiva"))))</f>
        <v/>
      </c>
    </row>
    <row r="2749">
      <c r="A2749" s="9" t="n"/>
      <c r="B2749" s="9" t="n"/>
      <c r="C2749" s="12" t="n"/>
      <c r="D2749" s="11" t="n"/>
      <c r="E2749" s="11" t="n"/>
      <c r="F2749" s="11" t="n"/>
      <c r="G2749" s="11" t="n"/>
      <c r="H2749" s="11" t="n"/>
      <c r="I2749" s="9" t="n"/>
      <c r="J2749" s="9" t="n"/>
      <c r="K2749" s="9" t="n"/>
      <c r="L2749" s="9">
        <f>IF(COUNTA($A2749:$K2749)=0,"",IF(AND(IFERROR($H2749,0)&gt;0,LEN(TRIM($K2749&amp;""))&gt;0,IFERROR(LOOKUP(2,1/((LISTS!$M$2:$M$13&lt;&gt;"")*ISNUMBER(SEARCH(LISTS!$M$2:$M$13,$I2749))),LISTS!$N$2:$N$13),"NO")="SI"),"SI","NO"))</f>
        <v/>
      </c>
      <c r="M2749" s="9">
        <f>IF(COUNTA($A2749:$K2749)=0,"",IF($K2749&lt;&gt;"",IF(COUNTIF($K$19:$K2749,$K2749)&gt;1,"SI","NO"),IF(COUNTIFS($A$19:$A2749,$A2749,$C$19:$C2749,$C2749,$J$19:$J2749,$J2749,$D$19:$D2749,$D2749)&gt;1,"SI","NO")))</f>
        <v/>
      </c>
      <c r="N2749" s="11">
        <f>IF(COUNTA($A2749:$K2749)=0,"",IF(AND($L2749="SI",$M2749="NO"),IFERROR($H2749,0),0))</f>
        <v/>
      </c>
      <c r="O2749" s="9">
        <f>IF(COUNTA($A2749:$K2749)=0,"",IF($M2749="SI","CUFE o factura duplicada dentro del reporte; no se suma dos veces",IF(IFERROR($H2749,0)&lt;=0,"DIAN reporta valor susceptible 0",IF($L2749="NO",IFERROR(LOOKUP(2,1/((LISTS!$M$2:$M$13&lt;&gt;"")*ISNUMBER(SEARCH(LISTS!$M$2:$M$13,$I2749))),LISTS!$O$2:$O$13),"Medio de pago no elegible o no identificado por DIAN"),"Apta automaticamente por pago electronico y base positiva"))))</f>
        <v/>
      </c>
    </row>
    <row r="2750">
      <c r="A2750" s="9" t="n"/>
      <c r="B2750" s="9" t="n"/>
      <c r="C2750" s="12" t="n"/>
      <c r="D2750" s="11" t="n"/>
      <c r="E2750" s="11" t="n"/>
      <c r="F2750" s="11" t="n"/>
      <c r="G2750" s="11" t="n"/>
      <c r="H2750" s="11" t="n"/>
      <c r="I2750" s="9" t="n"/>
      <c r="J2750" s="9" t="n"/>
      <c r="K2750" s="9" t="n"/>
      <c r="L2750" s="9">
        <f>IF(COUNTA($A2750:$K2750)=0,"",IF(AND(IFERROR($H2750,0)&gt;0,LEN(TRIM($K2750&amp;""))&gt;0,IFERROR(LOOKUP(2,1/((LISTS!$M$2:$M$13&lt;&gt;"")*ISNUMBER(SEARCH(LISTS!$M$2:$M$13,$I2750))),LISTS!$N$2:$N$13),"NO")="SI"),"SI","NO"))</f>
        <v/>
      </c>
      <c r="M2750" s="9">
        <f>IF(COUNTA($A2750:$K2750)=0,"",IF($K2750&lt;&gt;"",IF(COUNTIF($K$19:$K2750,$K2750)&gt;1,"SI","NO"),IF(COUNTIFS($A$19:$A2750,$A2750,$C$19:$C2750,$C2750,$J$19:$J2750,$J2750,$D$19:$D2750,$D2750)&gt;1,"SI","NO")))</f>
        <v/>
      </c>
      <c r="N2750" s="11">
        <f>IF(COUNTA($A2750:$K2750)=0,"",IF(AND($L2750="SI",$M2750="NO"),IFERROR($H2750,0),0))</f>
        <v/>
      </c>
      <c r="O2750" s="9">
        <f>IF(COUNTA($A2750:$K2750)=0,"",IF($M2750="SI","CUFE o factura duplicada dentro del reporte; no se suma dos veces",IF(IFERROR($H2750,0)&lt;=0,"DIAN reporta valor susceptible 0",IF($L2750="NO",IFERROR(LOOKUP(2,1/((LISTS!$M$2:$M$13&lt;&gt;"")*ISNUMBER(SEARCH(LISTS!$M$2:$M$13,$I2750))),LISTS!$O$2:$O$13),"Medio de pago no elegible o no identificado por DIAN"),"Apta automaticamente por pago electronico y base positiva"))))</f>
        <v/>
      </c>
    </row>
    <row r="2751">
      <c r="A2751" s="9" t="n"/>
      <c r="B2751" s="9" t="n"/>
      <c r="C2751" s="12" t="n"/>
      <c r="D2751" s="11" t="n"/>
      <c r="E2751" s="11" t="n"/>
      <c r="F2751" s="11" t="n"/>
      <c r="G2751" s="11" t="n"/>
      <c r="H2751" s="11" t="n"/>
      <c r="I2751" s="9" t="n"/>
      <c r="J2751" s="9" t="n"/>
      <c r="K2751" s="9" t="n"/>
      <c r="L2751" s="9">
        <f>IF(COUNTA($A2751:$K2751)=0,"",IF(AND(IFERROR($H2751,0)&gt;0,LEN(TRIM($K2751&amp;""))&gt;0,IFERROR(LOOKUP(2,1/((LISTS!$M$2:$M$13&lt;&gt;"")*ISNUMBER(SEARCH(LISTS!$M$2:$M$13,$I2751))),LISTS!$N$2:$N$13),"NO")="SI"),"SI","NO"))</f>
        <v/>
      </c>
      <c r="M2751" s="9">
        <f>IF(COUNTA($A2751:$K2751)=0,"",IF($K2751&lt;&gt;"",IF(COUNTIF($K$19:$K2751,$K2751)&gt;1,"SI","NO"),IF(COUNTIFS($A$19:$A2751,$A2751,$C$19:$C2751,$C2751,$J$19:$J2751,$J2751,$D$19:$D2751,$D2751)&gt;1,"SI","NO")))</f>
        <v/>
      </c>
      <c r="N2751" s="11">
        <f>IF(COUNTA($A2751:$K2751)=0,"",IF(AND($L2751="SI",$M2751="NO"),IFERROR($H2751,0),0))</f>
        <v/>
      </c>
      <c r="O2751" s="9">
        <f>IF(COUNTA($A2751:$K2751)=0,"",IF($M2751="SI","CUFE o factura duplicada dentro del reporte; no se suma dos veces",IF(IFERROR($H2751,0)&lt;=0,"DIAN reporta valor susceptible 0",IF($L2751="NO",IFERROR(LOOKUP(2,1/((LISTS!$M$2:$M$13&lt;&gt;"")*ISNUMBER(SEARCH(LISTS!$M$2:$M$13,$I2751))),LISTS!$O$2:$O$13),"Medio de pago no elegible o no identificado por DIAN"),"Apta automaticamente por pago electronico y base positiva"))))</f>
        <v/>
      </c>
    </row>
    <row r="2752">
      <c r="A2752" s="9" t="n"/>
      <c r="B2752" s="9" t="n"/>
      <c r="C2752" s="12" t="n"/>
      <c r="D2752" s="11" t="n"/>
      <c r="E2752" s="11" t="n"/>
      <c r="F2752" s="11" t="n"/>
      <c r="G2752" s="11" t="n"/>
      <c r="H2752" s="11" t="n"/>
      <c r="I2752" s="9" t="n"/>
      <c r="J2752" s="9" t="n"/>
      <c r="K2752" s="9" t="n"/>
      <c r="L2752" s="9">
        <f>IF(COUNTA($A2752:$K2752)=0,"",IF(AND(IFERROR($H2752,0)&gt;0,LEN(TRIM($K2752&amp;""))&gt;0,IFERROR(LOOKUP(2,1/((LISTS!$M$2:$M$13&lt;&gt;"")*ISNUMBER(SEARCH(LISTS!$M$2:$M$13,$I2752))),LISTS!$N$2:$N$13),"NO")="SI"),"SI","NO"))</f>
        <v/>
      </c>
      <c r="M2752" s="9">
        <f>IF(COUNTA($A2752:$K2752)=0,"",IF($K2752&lt;&gt;"",IF(COUNTIF($K$19:$K2752,$K2752)&gt;1,"SI","NO"),IF(COUNTIFS($A$19:$A2752,$A2752,$C$19:$C2752,$C2752,$J$19:$J2752,$J2752,$D$19:$D2752,$D2752)&gt;1,"SI","NO")))</f>
        <v/>
      </c>
      <c r="N2752" s="11">
        <f>IF(COUNTA($A2752:$K2752)=0,"",IF(AND($L2752="SI",$M2752="NO"),IFERROR($H2752,0),0))</f>
        <v/>
      </c>
      <c r="O2752" s="9">
        <f>IF(COUNTA($A2752:$K2752)=0,"",IF($M2752="SI","CUFE o factura duplicada dentro del reporte; no se suma dos veces",IF(IFERROR($H2752,0)&lt;=0,"DIAN reporta valor susceptible 0",IF($L2752="NO",IFERROR(LOOKUP(2,1/((LISTS!$M$2:$M$13&lt;&gt;"")*ISNUMBER(SEARCH(LISTS!$M$2:$M$13,$I2752))),LISTS!$O$2:$O$13),"Medio de pago no elegible o no identificado por DIAN"),"Apta automaticamente por pago electronico y base positiva"))))</f>
        <v/>
      </c>
    </row>
    <row r="2753">
      <c r="A2753" s="9" t="n"/>
      <c r="B2753" s="9" t="n"/>
      <c r="C2753" s="12" t="n"/>
      <c r="D2753" s="11" t="n"/>
      <c r="E2753" s="11" t="n"/>
      <c r="F2753" s="11" t="n"/>
      <c r="G2753" s="11" t="n"/>
      <c r="H2753" s="11" t="n"/>
      <c r="I2753" s="9" t="n"/>
      <c r="J2753" s="9" t="n"/>
      <c r="K2753" s="9" t="n"/>
      <c r="L2753" s="9">
        <f>IF(COUNTA($A2753:$K2753)=0,"",IF(AND(IFERROR($H2753,0)&gt;0,LEN(TRIM($K2753&amp;""))&gt;0,IFERROR(LOOKUP(2,1/((LISTS!$M$2:$M$13&lt;&gt;"")*ISNUMBER(SEARCH(LISTS!$M$2:$M$13,$I2753))),LISTS!$N$2:$N$13),"NO")="SI"),"SI","NO"))</f>
        <v/>
      </c>
      <c r="M2753" s="9">
        <f>IF(COUNTA($A2753:$K2753)=0,"",IF($K2753&lt;&gt;"",IF(COUNTIF($K$19:$K2753,$K2753)&gt;1,"SI","NO"),IF(COUNTIFS($A$19:$A2753,$A2753,$C$19:$C2753,$C2753,$J$19:$J2753,$J2753,$D$19:$D2753,$D2753)&gt;1,"SI","NO")))</f>
        <v/>
      </c>
      <c r="N2753" s="11">
        <f>IF(COUNTA($A2753:$K2753)=0,"",IF(AND($L2753="SI",$M2753="NO"),IFERROR($H2753,0),0))</f>
        <v/>
      </c>
      <c r="O2753" s="9">
        <f>IF(COUNTA($A2753:$K2753)=0,"",IF($M2753="SI","CUFE o factura duplicada dentro del reporte; no se suma dos veces",IF(IFERROR($H2753,0)&lt;=0,"DIAN reporta valor susceptible 0",IF($L2753="NO",IFERROR(LOOKUP(2,1/((LISTS!$M$2:$M$13&lt;&gt;"")*ISNUMBER(SEARCH(LISTS!$M$2:$M$13,$I2753))),LISTS!$O$2:$O$13),"Medio de pago no elegible o no identificado por DIAN"),"Apta automaticamente por pago electronico y base positiva"))))</f>
        <v/>
      </c>
    </row>
    <row r="2754">
      <c r="A2754" s="9" t="n"/>
      <c r="B2754" s="9" t="n"/>
      <c r="C2754" s="12" t="n"/>
      <c r="D2754" s="11" t="n"/>
      <c r="E2754" s="11" t="n"/>
      <c r="F2754" s="11" t="n"/>
      <c r="G2754" s="11" t="n"/>
      <c r="H2754" s="11" t="n"/>
      <c r="I2754" s="9" t="n"/>
      <c r="J2754" s="9" t="n"/>
      <c r="K2754" s="9" t="n"/>
      <c r="L2754" s="9">
        <f>IF(COUNTA($A2754:$K2754)=0,"",IF(AND(IFERROR($H2754,0)&gt;0,LEN(TRIM($K2754&amp;""))&gt;0,IFERROR(LOOKUP(2,1/((LISTS!$M$2:$M$13&lt;&gt;"")*ISNUMBER(SEARCH(LISTS!$M$2:$M$13,$I2754))),LISTS!$N$2:$N$13),"NO")="SI"),"SI","NO"))</f>
        <v/>
      </c>
      <c r="M2754" s="9">
        <f>IF(COUNTA($A2754:$K2754)=0,"",IF($K2754&lt;&gt;"",IF(COUNTIF($K$19:$K2754,$K2754)&gt;1,"SI","NO"),IF(COUNTIFS($A$19:$A2754,$A2754,$C$19:$C2754,$C2754,$J$19:$J2754,$J2754,$D$19:$D2754,$D2754)&gt;1,"SI","NO")))</f>
        <v/>
      </c>
      <c r="N2754" s="11">
        <f>IF(COUNTA($A2754:$K2754)=0,"",IF(AND($L2754="SI",$M2754="NO"),IFERROR($H2754,0),0))</f>
        <v/>
      </c>
      <c r="O2754" s="9">
        <f>IF(COUNTA($A2754:$K2754)=0,"",IF($M2754="SI","CUFE o factura duplicada dentro del reporte; no se suma dos veces",IF(IFERROR($H2754,0)&lt;=0,"DIAN reporta valor susceptible 0",IF($L2754="NO",IFERROR(LOOKUP(2,1/((LISTS!$M$2:$M$13&lt;&gt;"")*ISNUMBER(SEARCH(LISTS!$M$2:$M$13,$I2754))),LISTS!$O$2:$O$13),"Medio de pago no elegible o no identificado por DIAN"),"Apta automaticamente por pago electronico y base positiva"))))</f>
        <v/>
      </c>
    </row>
    <row r="2755">
      <c r="A2755" s="9" t="n"/>
      <c r="B2755" s="9" t="n"/>
      <c r="C2755" s="12" t="n"/>
      <c r="D2755" s="11" t="n"/>
      <c r="E2755" s="11" t="n"/>
      <c r="F2755" s="11" t="n"/>
      <c r="G2755" s="11" t="n"/>
      <c r="H2755" s="11" t="n"/>
      <c r="I2755" s="9" t="n"/>
      <c r="J2755" s="9" t="n"/>
      <c r="K2755" s="9" t="n"/>
      <c r="L2755" s="9">
        <f>IF(COUNTA($A2755:$K2755)=0,"",IF(AND(IFERROR($H2755,0)&gt;0,LEN(TRIM($K2755&amp;""))&gt;0,IFERROR(LOOKUP(2,1/((LISTS!$M$2:$M$13&lt;&gt;"")*ISNUMBER(SEARCH(LISTS!$M$2:$M$13,$I2755))),LISTS!$N$2:$N$13),"NO")="SI"),"SI","NO"))</f>
        <v/>
      </c>
      <c r="M2755" s="9">
        <f>IF(COUNTA($A2755:$K2755)=0,"",IF($K2755&lt;&gt;"",IF(COUNTIF($K$19:$K2755,$K2755)&gt;1,"SI","NO"),IF(COUNTIFS($A$19:$A2755,$A2755,$C$19:$C2755,$C2755,$J$19:$J2755,$J2755,$D$19:$D2755,$D2755)&gt;1,"SI","NO")))</f>
        <v/>
      </c>
      <c r="N2755" s="11">
        <f>IF(COUNTA($A2755:$K2755)=0,"",IF(AND($L2755="SI",$M2755="NO"),IFERROR($H2755,0),0))</f>
        <v/>
      </c>
      <c r="O2755" s="9">
        <f>IF(COUNTA($A2755:$K2755)=0,"",IF($M2755="SI","CUFE o factura duplicada dentro del reporte; no se suma dos veces",IF(IFERROR($H2755,0)&lt;=0,"DIAN reporta valor susceptible 0",IF($L2755="NO",IFERROR(LOOKUP(2,1/((LISTS!$M$2:$M$13&lt;&gt;"")*ISNUMBER(SEARCH(LISTS!$M$2:$M$13,$I2755))),LISTS!$O$2:$O$13),"Medio de pago no elegible o no identificado por DIAN"),"Apta automaticamente por pago electronico y base positiva"))))</f>
        <v/>
      </c>
    </row>
    <row r="2756">
      <c r="A2756" s="9" t="n"/>
      <c r="B2756" s="9" t="n"/>
      <c r="C2756" s="12" t="n"/>
      <c r="D2756" s="11" t="n"/>
      <c r="E2756" s="11" t="n"/>
      <c r="F2756" s="11" t="n"/>
      <c r="G2756" s="11" t="n"/>
      <c r="H2756" s="11" t="n"/>
      <c r="I2756" s="9" t="n"/>
      <c r="J2756" s="9" t="n"/>
      <c r="K2756" s="9" t="n"/>
      <c r="L2756" s="9">
        <f>IF(COUNTA($A2756:$K2756)=0,"",IF(AND(IFERROR($H2756,0)&gt;0,LEN(TRIM($K2756&amp;""))&gt;0,IFERROR(LOOKUP(2,1/((LISTS!$M$2:$M$13&lt;&gt;"")*ISNUMBER(SEARCH(LISTS!$M$2:$M$13,$I2756))),LISTS!$N$2:$N$13),"NO")="SI"),"SI","NO"))</f>
        <v/>
      </c>
      <c r="M2756" s="9">
        <f>IF(COUNTA($A2756:$K2756)=0,"",IF($K2756&lt;&gt;"",IF(COUNTIF($K$19:$K2756,$K2756)&gt;1,"SI","NO"),IF(COUNTIFS($A$19:$A2756,$A2756,$C$19:$C2756,$C2756,$J$19:$J2756,$J2756,$D$19:$D2756,$D2756)&gt;1,"SI","NO")))</f>
        <v/>
      </c>
      <c r="N2756" s="11">
        <f>IF(COUNTA($A2756:$K2756)=0,"",IF(AND($L2756="SI",$M2756="NO"),IFERROR($H2756,0),0))</f>
        <v/>
      </c>
      <c r="O2756" s="9">
        <f>IF(COUNTA($A2756:$K2756)=0,"",IF($M2756="SI","CUFE o factura duplicada dentro del reporte; no se suma dos veces",IF(IFERROR($H2756,0)&lt;=0,"DIAN reporta valor susceptible 0",IF($L2756="NO",IFERROR(LOOKUP(2,1/((LISTS!$M$2:$M$13&lt;&gt;"")*ISNUMBER(SEARCH(LISTS!$M$2:$M$13,$I2756))),LISTS!$O$2:$O$13),"Medio de pago no elegible o no identificado por DIAN"),"Apta automaticamente por pago electronico y base positiva"))))</f>
        <v/>
      </c>
    </row>
    <row r="2757">
      <c r="A2757" s="9" t="n"/>
      <c r="B2757" s="9" t="n"/>
      <c r="C2757" s="12" t="n"/>
      <c r="D2757" s="11" t="n"/>
      <c r="E2757" s="11" t="n"/>
      <c r="F2757" s="11" t="n"/>
      <c r="G2757" s="11" t="n"/>
      <c r="H2757" s="11" t="n"/>
      <c r="I2757" s="9" t="n"/>
      <c r="J2757" s="9" t="n"/>
      <c r="K2757" s="9" t="n"/>
      <c r="L2757" s="9">
        <f>IF(COUNTA($A2757:$K2757)=0,"",IF(AND(IFERROR($H2757,0)&gt;0,LEN(TRIM($K2757&amp;""))&gt;0,IFERROR(LOOKUP(2,1/((LISTS!$M$2:$M$13&lt;&gt;"")*ISNUMBER(SEARCH(LISTS!$M$2:$M$13,$I2757))),LISTS!$N$2:$N$13),"NO")="SI"),"SI","NO"))</f>
        <v/>
      </c>
      <c r="M2757" s="9">
        <f>IF(COUNTA($A2757:$K2757)=0,"",IF($K2757&lt;&gt;"",IF(COUNTIF($K$19:$K2757,$K2757)&gt;1,"SI","NO"),IF(COUNTIFS($A$19:$A2757,$A2757,$C$19:$C2757,$C2757,$J$19:$J2757,$J2757,$D$19:$D2757,$D2757)&gt;1,"SI","NO")))</f>
        <v/>
      </c>
      <c r="N2757" s="11">
        <f>IF(COUNTA($A2757:$K2757)=0,"",IF(AND($L2757="SI",$M2757="NO"),IFERROR($H2757,0),0))</f>
        <v/>
      </c>
      <c r="O2757" s="9">
        <f>IF(COUNTA($A2757:$K2757)=0,"",IF($M2757="SI","CUFE o factura duplicada dentro del reporte; no se suma dos veces",IF(IFERROR($H2757,0)&lt;=0,"DIAN reporta valor susceptible 0",IF($L2757="NO",IFERROR(LOOKUP(2,1/((LISTS!$M$2:$M$13&lt;&gt;"")*ISNUMBER(SEARCH(LISTS!$M$2:$M$13,$I2757))),LISTS!$O$2:$O$13),"Medio de pago no elegible o no identificado por DIAN"),"Apta automaticamente por pago electronico y base positiva"))))</f>
        <v/>
      </c>
    </row>
    <row r="2758">
      <c r="A2758" s="9" t="n"/>
      <c r="B2758" s="9" t="n"/>
      <c r="C2758" s="12" t="n"/>
      <c r="D2758" s="11" t="n"/>
      <c r="E2758" s="11" t="n"/>
      <c r="F2758" s="11" t="n"/>
      <c r="G2758" s="11" t="n"/>
      <c r="H2758" s="11" t="n"/>
      <c r="I2758" s="9" t="n"/>
      <c r="J2758" s="9" t="n"/>
      <c r="K2758" s="9" t="n"/>
      <c r="L2758" s="9">
        <f>IF(COUNTA($A2758:$K2758)=0,"",IF(AND(IFERROR($H2758,0)&gt;0,LEN(TRIM($K2758&amp;""))&gt;0,IFERROR(LOOKUP(2,1/((LISTS!$M$2:$M$13&lt;&gt;"")*ISNUMBER(SEARCH(LISTS!$M$2:$M$13,$I2758))),LISTS!$N$2:$N$13),"NO")="SI"),"SI","NO"))</f>
        <v/>
      </c>
      <c r="M2758" s="9">
        <f>IF(COUNTA($A2758:$K2758)=0,"",IF($K2758&lt;&gt;"",IF(COUNTIF($K$19:$K2758,$K2758)&gt;1,"SI","NO"),IF(COUNTIFS($A$19:$A2758,$A2758,$C$19:$C2758,$C2758,$J$19:$J2758,$J2758,$D$19:$D2758,$D2758)&gt;1,"SI","NO")))</f>
        <v/>
      </c>
      <c r="N2758" s="11">
        <f>IF(COUNTA($A2758:$K2758)=0,"",IF(AND($L2758="SI",$M2758="NO"),IFERROR($H2758,0),0))</f>
        <v/>
      </c>
      <c r="O2758" s="9">
        <f>IF(COUNTA($A2758:$K2758)=0,"",IF($M2758="SI","CUFE o factura duplicada dentro del reporte; no se suma dos veces",IF(IFERROR($H2758,0)&lt;=0,"DIAN reporta valor susceptible 0",IF($L2758="NO",IFERROR(LOOKUP(2,1/((LISTS!$M$2:$M$13&lt;&gt;"")*ISNUMBER(SEARCH(LISTS!$M$2:$M$13,$I2758))),LISTS!$O$2:$O$13),"Medio de pago no elegible o no identificado por DIAN"),"Apta automaticamente por pago electronico y base positiva"))))</f>
        <v/>
      </c>
    </row>
    <row r="2759">
      <c r="A2759" s="9" t="n"/>
      <c r="B2759" s="9" t="n"/>
      <c r="C2759" s="12" t="n"/>
      <c r="D2759" s="11" t="n"/>
      <c r="E2759" s="11" t="n"/>
      <c r="F2759" s="11" t="n"/>
      <c r="G2759" s="11" t="n"/>
      <c r="H2759" s="11" t="n"/>
      <c r="I2759" s="9" t="n"/>
      <c r="J2759" s="9" t="n"/>
      <c r="K2759" s="9" t="n"/>
      <c r="L2759" s="9">
        <f>IF(COUNTA($A2759:$K2759)=0,"",IF(AND(IFERROR($H2759,0)&gt;0,LEN(TRIM($K2759&amp;""))&gt;0,IFERROR(LOOKUP(2,1/((LISTS!$M$2:$M$13&lt;&gt;"")*ISNUMBER(SEARCH(LISTS!$M$2:$M$13,$I2759))),LISTS!$N$2:$N$13),"NO")="SI"),"SI","NO"))</f>
        <v/>
      </c>
      <c r="M2759" s="9">
        <f>IF(COUNTA($A2759:$K2759)=0,"",IF($K2759&lt;&gt;"",IF(COUNTIF($K$19:$K2759,$K2759)&gt;1,"SI","NO"),IF(COUNTIFS($A$19:$A2759,$A2759,$C$19:$C2759,$C2759,$J$19:$J2759,$J2759,$D$19:$D2759,$D2759)&gt;1,"SI","NO")))</f>
        <v/>
      </c>
      <c r="N2759" s="11">
        <f>IF(COUNTA($A2759:$K2759)=0,"",IF(AND($L2759="SI",$M2759="NO"),IFERROR($H2759,0),0))</f>
        <v/>
      </c>
      <c r="O2759" s="9">
        <f>IF(COUNTA($A2759:$K2759)=0,"",IF($M2759="SI","CUFE o factura duplicada dentro del reporte; no se suma dos veces",IF(IFERROR($H2759,0)&lt;=0,"DIAN reporta valor susceptible 0",IF($L2759="NO",IFERROR(LOOKUP(2,1/((LISTS!$M$2:$M$13&lt;&gt;"")*ISNUMBER(SEARCH(LISTS!$M$2:$M$13,$I2759))),LISTS!$O$2:$O$13),"Medio de pago no elegible o no identificado por DIAN"),"Apta automaticamente por pago electronico y base positiva"))))</f>
        <v/>
      </c>
    </row>
    <row r="2760">
      <c r="A2760" s="9" t="n"/>
      <c r="B2760" s="9" t="n"/>
      <c r="C2760" s="12" t="n"/>
      <c r="D2760" s="11" t="n"/>
      <c r="E2760" s="11" t="n"/>
      <c r="F2760" s="11" t="n"/>
      <c r="G2760" s="11" t="n"/>
      <c r="H2760" s="11" t="n"/>
      <c r="I2760" s="9" t="n"/>
      <c r="J2760" s="9" t="n"/>
      <c r="K2760" s="9" t="n"/>
      <c r="L2760" s="9">
        <f>IF(COUNTA($A2760:$K2760)=0,"",IF(AND(IFERROR($H2760,0)&gt;0,LEN(TRIM($K2760&amp;""))&gt;0,IFERROR(LOOKUP(2,1/((LISTS!$M$2:$M$13&lt;&gt;"")*ISNUMBER(SEARCH(LISTS!$M$2:$M$13,$I2760))),LISTS!$N$2:$N$13),"NO")="SI"),"SI","NO"))</f>
        <v/>
      </c>
      <c r="M2760" s="9">
        <f>IF(COUNTA($A2760:$K2760)=0,"",IF($K2760&lt;&gt;"",IF(COUNTIF($K$19:$K2760,$K2760)&gt;1,"SI","NO"),IF(COUNTIFS($A$19:$A2760,$A2760,$C$19:$C2760,$C2760,$J$19:$J2760,$J2760,$D$19:$D2760,$D2760)&gt;1,"SI","NO")))</f>
        <v/>
      </c>
      <c r="N2760" s="11">
        <f>IF(COUNTA($A2760:$K2760)=0,"",IF(AND($L2760="SI",$M2760="NO"),IFERROR($H2760,0),0))</f>
        <v/>
      </c>
      <c r="O2760" s="9">
        <f>IF(COUNTA($A2760:$K2760)=0,"",IF($M2760="SI","CUFE o factura duplicada dentro del reporte; no se suma dos veces",IF(IFERROR($H2760,0)&lt;=0,"DIAN reporta valor susceptible 0",IF($L2760="NO",IFERROR(LOOKUP(2,1/((LISTS!$M$2:$M$13&lt;&gt;"")*ISNUMBER(SEARCH(LISTS!$M$2:$M$13,$I2760))),LISTS!$O$2:$O$13),"Medio de pago no elegible o no identificado por DIAN"),"Apta automaticamente por pago electronico y base positiva"))))</f>
        <v/>
      </c>
    </row>
    <row r="2761">
      <c r="A2761" s="9" t="n"/>
      <c r="B2761" s="9" t="n"/>
      <c r="C2761" s="12" t="n"/>
      <c r="D2761" s="11" t="n"/>
      <c r="E2761" s="11" t="n"/>
      <c r="F2761" s="11" t="n"/>
      <c r="G2761" s="11" t="n"/>
      <c r="H2761" s="11" t="n"/>
      <c r="I2761" s="9" t="n"/>
      <c r="J2761" s="9" t="n"/>
      <c r="K2761" s="9" t="n"/>
      <c r="L2761" s="9">
        <f>IF(COUNTA($A2761:$K2761)=0,"",IF(AND(IFERROR($H2761,0)&gt;0,LEN(TRIM($K2761&amp;""))&gt;0,IFERROR(LOOKUP(2,1/((LISTS!$M$2:$M$13&lt;&gt;"")*ISNUMBER(SEARCH(LISTS!$M$2:$M$13,$I2761))),LISTS!$N$2:$N$13),"NO")="SI"),"SI","NO"))</f>
        <v/>
      </c>
      <c r="M2761" s="9">
        <f>IF(COUNTA($A2761:$K2761)=0,"",IF($K2761&lt;&gt;"",IF(COUNTIF($K$19:$K2761,$K2761)&gt;1,"SI","NO"),IF(COUNTIFS($A$19:$A2761,$A2761,$C$19:$C2761,$C2761,$J$19:$J2761,$J2761,$D$19:$D2761,$D2761)&gt;1,"SI","NO")))</f>
        <v/>
      </c>
      <c r="N2761" s="11">
        <f>IF(COUNTA($A2761:$K2761)=0,"",IF(AND($L2761="SI",$M2761="NO"),IFERROR($H2761,0),0))</f>
        <v/>
      </c>
      <c r="O2761" s="9">
        <f>IF(COUNTA($A2761:$K2761)=0,"",IF($M2761="SI","CUFE o factura duplicada dentro del reporte; no se suma dos veces",IF(IFERROR($H2761,0)&lt;=0,"DIAN reporta valor susceptible 0",IF($L2761="NO",IFERROR(LOOKUP(2,1/((LISTS!$M$2:$M$13&lt;&gt;"")*ISNUMBER(SEARCH(LISTS!$M$2:$M$13,$I2761))),LISTS!$O$2:$O$13),"Medio de pago no elegible o no identificado por DIAN"),"Apta automaticamente por pago electronico y base positiva"))))</f>
        <v/>
      </c>
    </row>
    <row r="2762">
      <c r="A2762" s="9" t="n"/>
      <c r="B2762" s="9" t="n"/>
      <c r="C2762" s="12" t="n"/>
      <c r="D2762" s="11" t="n"/>
      <c r="E2762" s="11" t="n"/>
      <c r="F2762" s="11" t="n"/>
      <c r="G2762" s="11" t="n"/>
      <c r="H2762" s="11" t="n"/>
      <c r="I2762" s="9" t="n"/>
      <c r="J2762" s="9" t="n"/>
      <c r="K2762" s="9" t="n"/>
      <c r="L2762" s="9">
        <f>IF(COUNTA($A2762:$K2762)=0,"",IF(AND(IFERROR($H2762,0)&gt;0,LEN(TRIM($K2762&amp;""))&gt;0,IFERROR(LOOKUP(2,1/((LISTS!$M$2:$M$13&lt;&gt;"")*ISNUMBER(SEARCH(LISTS!$M$2:$M$13,$I2762))),LISTS!$N$2:$N$13),"NO")="SI"),"SI","NO"))</f>
        <v/>
      </c>
      <c r="M2762" s="9">
        <f>IF(COUNTA($A2762:$K2762)=0,"",IF($K2762&lt;&gt;"",IF(COUNTIF($K$19:$K2762,$K2762)&gt;1,"SI","NO"),IF(COUNTIFS($A$19:$A2762,$A2762,$C$19:$C2762,$C2762,$J$19:$J2762,$J2762,$D$19:$D2762,$D2762)&gt;1,"SI","NO")))</f>
        <v/>
      </c>
      <c r="N2762" s="11">
        <f>IF(COUNTA($A2762:$K2762)=0,"",IF(AND($L2762="SI",$M2762="NO"),IFERROR($H2762,0),0))</f>
        <v/>
      </c>
      <c r="O2762" s="9">
        <f>IF(COUNTA($A2762:$K2762)=0,"",IF($M2762="SI","CUFE o factura duplicada dentro del reporte; no se suma dos veces",IF(IFERROR($H2762,0)&lt;=0,"DIAN reporta valor susceptible 0",IF($L2762="NO",IFERROR(LOOKUP(2,1/((LISTS!$M$2:$M$13&lt;&gt;"")*ISNUMBER(SEARCH(LISTS!$M$2:$M$13,$I2762))),LISTS!$O$2:$O$13),"Medio de pago no elegible o no identificado por DIAN"),"Apta automaticamente por pago electronico y base positiva"))))</f>
        <v/>
      </c>
    </row>
    <row r="2763">
      <c r="A2763" s="9" t="n"/>
      <c r="B2763" s="9" t="n"/>
      <c r="C2763" s="12" t="n"/>
      <c r="D2763" s="11" t="n"/>
      <c r="E2763" s="11" t="n"/>
      <c r="F2763" s="11" t="n"/>
      <c r="G2763" s="11" t="n"/>
      <c r="H2763" s="11" t="n"/>
      <c r="I2763" s="9" t="n"/>
      <c r="J2763" s="9" t="n"/>
      <c r="K2763" s="9" t="n"/>
      <c r="L2763" s="9">
        <f>IF(COUNTA($A2763:$K2763)=0,"",IF(AND(IFERROR($H2763,0)&gt;0,LEN(TRIM($K2763&amp;""))&gt;0,IFERROR(LOOKUP(2,1/((LISTS!$M$2:$M$13&lt;&gt;"")*ISNUMBER(SEARCH(LISTS!$M$2:$M$13,$I2763))),LISTS!$N$2:$N$13),"NO")="SI"),"SI","NO"))</f>
        <v/>
      </c>
      <c r="M2763" s="9">
        <f>IF(COUNTA($A2763:$K2763)=0,"",IF($K2763&lt;&gt;"",IF(COUNTIF($K$19:$K2763,$K2763)&gt;1,"SI","NO"),IF(COUNTIFS($A$19:$A2763,$A2763,$C$19:$C2763,$C2763,$J$19:$J2763,$J2763,$D$19:$D2763,$D2763)&gt;1,"SI","NO")))</f>
        <v/>
      </c>
      <c r="N2763" s="11">
        <f>IF(COUNTA($A2763:$K2763)=0,"",IF(AND($L2763="SI",$M2763="NO"),IFERROR($H2763,0),0))</f>
        <v/>
      </c>
      <c r="O2763" s="9">
        <f>IF(COUNTA($A2763:$K2763)=0,"",IF($M2763="SI","CUFE o factura duplicada dentro del reporte; no se suma dos veces",IF(IFERROR($H2763,0)&lt;=0,"DIAN reporta valor susceptible 0",IF($L2763="NO",IFERROR(LOOKUP(2,1/((LISTS!$M$2:$M$13&lt;&gt;"")*ISNUMBER(SEARCH(LISTS!$M$2:$M$13,$I2763))),LISTS!$O$2:$O$13),"Medio de pago no elegible o no identificado por DIAN"),"Apta automaticamente por pago electronico y base positiva"))))</f>
        <v/>
      </c>
    </row>
    <row r="2764">
      <c r="A2764" s="9" t="n"/>
      <c r="B2764" s="9" t="n"/>
      <c r="C2764" s="12" t="n"/>
      <c r="D2764" s="11" t="n"/>
      <c r="E2764" s="11" t="n"/>
      <c r="F2764" s="11" t="n"/>
      <c r="G2764" s="11" t="n"/>
      <c r="H2764" s="11" t="n"/>
      <c r="I2764" s="9" t="n"/>
      <c r="J2764" s="9" t="n"/>
      <c r="K2764" s="9" t="n"/>
      <c r="L2764" s="9">
        <f>IF(COUNTA($A2764:$K2764)=0,"",IF(AND(IFERROR($H2764,0)&gt;0,LEN(TRIM($K2764&amp;""))&gt;0,IFERROR(LOOKUP(2,1/((LISTS!$M$2:$M$13&lt;&gt;"")*ISNUMBER(SEARCH(LISTS!$M$2:$M$13,$I2764))),LISTS!$N$2:$N$13),"NO")="SI"),"SI","NO"))</f>
        <v/>
      </c>
      <c r="M2764" s="9">
        <f>IF(COUNTA($A2764:$K2764)=0,"",IF($K2764&lt;&gt;"",IF(COUNTIF($K$19:$K2764,$K2764)&gt;1,"SI","NO"),IF(COUNTIFS($A$19:$A2764,$A2764,$C$19:$C2764,$C2764,$J$19:$J2764,$J2764,$D$19:$D2764,$D2764)&gt;1,"SI","NO")))</f>
        <v/>
      </c>
      <c r="N2764" s="11">
        <f>IF(COUNTA($A2764:$K2764)=0,"",IF(AND($L2764="SI",$M2764="NO"),IFERROR($H2764,0),0))</f>
        <v/>
      </c>
      <c r="O2764" s="9">
        <f>IF(COUNTA($A2764:$K2764)=0,"",IF($M2764="SI","CUFE o factura duplicada dentro del reporte; no se suma dos veces",IF(IFERROR($H2764,0)&lt;=0,"DIAN reporta valor susceptible 0",IF($L2764="NO",IFERROR(LOOKUP(2,1/((LISTS!$M$2:$M$13&lt;&gt;"")*ISNUMBER(SEARCH(LISTS!$M$2:$M$13,$I2764))),LISTS!$O$2:$O$13),"Medio de pago no elegible o no identificado por DIAN"),"Apta automaticamente por pago electronico y base positiva"))))</f>
        <v/>
      </c>
    </row>
    <row r="2765">
      <c r="A2765" s="9" t="n"/>
      <c r="B2765" s="9" t="n"/>
      <c r="C2765" s="12" t="n"/>
      <c r="D2765" s="11" t="n"/>
      <c r="E2765" s="11" t="n"/>
      <c r="F2765" s="11" t="n"/>
      <c r="G2765" s="11" t="n"/>
      <c r="H2765" s="11" t="n"/>
      <c r="I2765" s="9" t="n"/>
      <c r="J2765" s="9" t="n"/>
      <c r="K2765" s="9" t="n"/>
      <c r="L2765" s="9">
        <f>IF(COUNTA($A2765:$K2765)=0,"",IF(AND(IFERROR($H2765,0)&gt;0,LEN(TRIM($K2765&amp;""))&gt;0,IFERROR(LOOKUP(2,1/((LISTS!$M$2:$M$13&lt;&gt;"")*ISNUMBER(SEARCH(LISTS!$M$2:$M$13,$I2765))),LISTS!$N$2:$N$13),"NO")="SI"),"SI","NO"))</f>
        <v/>
      </c>
      <c r="M2765" s="9">
        <f>IF(COUNTA($A2765:$K2765)=0,"",IF($K2765&lt;&gt;"",IF(COUNTIF($K$19:$K2765,$K2765)&gt;1,"SI","NO"),IF(COUNTIFS($A$19:$A2765,$A2765,$C$19:$C2765,$C2765,$J$19:$J2765,$J2765,$D$19:$D2765,$D2765)&gt;1,"SI","NO")))</f>
        <v/>
      </c>
      <c r="N2765" s="11">
        <f>IF(COUNTA($A2765:$K2765)=0,"",IF(AND($L2765="SI",$M2765="NO"),IFERROR($H2765,0),0))</f>
        <v/>
      </c>
      <c r="O2765" s="9">
        <f>IF(COUNTA($A2765:$K2765)=0,"",IF($M2765="SI","CUFE o factura duplicada dentro del reporte; no se suma dos veces",IF(IFERROR($H2765,0)&lt;=0,"DIAN reporta valor susceptible 0",IF($L2765="NO",IFERROR(LOOKUP(2,1/((LISTS!$M$2:$M$13&lt;&gt;"")*ISNUMBER(SEARCH(LISTS!$M$2:$M$13,$I2765))),LISTS!$O$2:$O$13),"Medio de pago no elegible o no identificado por DIAN"),"Apta automaticamente por pago electronico y base positiva"))))</f>
        <v/>
      </c>
    </row>
    <row r="2766">
      <c r="A2766" s="9" t="n"/>
      <c r="B2766" s="9" t="n"/>
      <c r="C2766" s="12" t="n"/>
      <c r="D2766" s="11" t="n"/>
      <c r="E2766" s="11" t="n"/>
      <c r="F2766" s="11" t="n"/>
      <c r="G2766" s="11" t="n"/>
      <c r="H2766" s="11" t="n"/>
      <c r="I2766" s="9" t="n"/>
      <c r="J2766" s="9" t="n"/>
      <c r="K2766" s="9" t="n"/>
      <c r="L2766" s="9">
        <f>IF(COUNTA($A2766:$K2766)=0,"",IF(AND(IFERROR($H2766,0)&gt;0,LEN(TRIM($K2766&amp;""))&gt;0,IFERROR(LOOKUP(2,1/((LISTS!$M$2:$M$13&lt;&gt;"")*ISNUMBER(SEARCH(LISTS!$M$2:$M$13,$I2766))),LISTS!$N$2:$N$13),"NO")="SI"),"SI","NO"))</f>
        <v/>
      </c>
      <c r="M2766" s="9">
        <f>IF(COUNTA($A2766:$K2766)=0,"",IF($K2766&lt;&gt;"",IF(COUNTIF($K$19:$K2766,$K2766)&gt;1,"SI","NO"),IF(COUNTIFS($A$19:$A2766,$A2766,$C$19:$C2766,$C2766,$J$19:$J2766,$J2766,$D$19:$D2766,$D2766)&gt;1,"SI","NO")))</f>
        <v/>
      </c>
      <c r="N2766" s="11">
        <f>IF(COUNTA($A2766:$K2766)=0,"",IF(AND($L2766="SI",$M2766="NO"),IFERROR($H2766,0),0))</f>
        <v/>
      </c>
      <c r="O2766" s="9">
        <f>IF(COUNTA($A2766:$K2766)=0,"",IF($M2766="SI","CUFE o factura duplicada dentro del reporte; no se suma dos veces",IF(IFERROR($H2766,0)&lt;=0,"DIAN reporta valor susceptible 0",IF($L2766="NO",IFERROR(LOOKUP(2,1/((LISTS!$M$2:$M$13&lt;&gt;"")*ISNUMBER(SEARCH(LISTS!$M$2:$M$13,$I2766))),LISTS!$O$2:$O$13),"Medio de pago no elegible o no identificado por DIAN"),"Apta automaticamente por pago electronico y base positiva"))))</f>
        <v/>
      </c>
    </row>
    <row r="2767">
      <c r="A2767" s="9" t="n"/>
      <c r="B2767" s="9" t="n"/>
      <c r="C2767" s="12" t="n"/>
      <c r="D2767" s="11" t="n"/>
      <c r="E2767" s="11" t="n"/>
      <c r="F2767" s="11" t="n"/>
      <c r="G2767" s="11" t="n"/>
      <c r="H2767" s="11" t="n"/>
      <c r="I2767" s="9" t="n"/>
      <c r="J2767" s="9" t="n"/>
      <c r="K2767" s="9" t="n"/>
      <c r="L2767" s="9">
        <f>IF(COUNTA($A2767:$K2767)=0,"",IF(AND(IFERROR($H2767,0)&gt;0,LEN(TRIM($K2767&amp;""))&gt;0,IFERROR(LOOKUP(2,1/((LISTS!$M$2:$M$13&lt;&gt;"")*ISNUMBER(SEARCH(LISTS!$M$2:$M$13,$I2767))),LISTS!$N$2:$N$13),"NO")="SI"),"SI","NO"))</f>
        <v/>
      </c>
      <c r="M2767" s="9">
        <f>IF(COUNTA($A2767:$K2767)=0,"",IF($K2767&lt;&gt;"",IF(COUNTIF($K$19:$K2767,$K2767)&gt;1,"SI","NO"),IF(COUNTIFS($A$19:$A2767,$A2767,$C$19:$C2767,$C2767,$J$19:$J2767,$J2767,$D$19:$D2767,$D2767)&gt;1,"SI","NO")))</f>
        <v/>
      </c>
      <c r="N2767" s="11">
        <f>IF(COUNTA($A2767:$K2767)=0,"",IF(AND($L2767="SI",$M2767="NO"),IFERROR($H2767,0),0))</f>
        <v/>
      </c>
      <c r="O2767" s="9">
        <f>IF(COUNTA($A2767:$K2767)=0,"",IF($M2767="SI","CUFE o factura duplicada dentro del reporte; no se suma dos veces",IF(IFERROR($H2767,0)&lt;=0,"DIAN reporta valor susceptible 0",IF($L2767="NO",IFERROR(LOOKUP(2,1/((LISTS!$M$2:$M$13&lt;&gt;"")*ISNUMBER(SEARCH(LISTS!$M$2:$M$13,$I2767))),LISTS!$O$2:$O$13),"Medio de pago no elegible o no identificado por DIAN"),"Apta automaticamente por pago electronico y base positiva"))))</f>
        <v/>
      </c>
    </row>
    <row r="2768">
      <c r="A2768" s="9" t="n"/>
      <c r="B2768" s="9" t="n"/>
      <c r="C2768" s="12" t="n"/>
      <c r="D2768" s="11" t="n"/>
      <c r="E2768" s="11" t="n"/>
      <c r="F2768" s="11" t="n"/>
      <c r="G2768" s="11" t="n"/>
      <c r="H2768" s="11" t="n"/>
      <c r="I2768" s="9" t="n"/>
      <c r="J2768" s="9" t="n"/>
      <c r="K2768" s="9" t="n"/>
      <c r="L2768" s="9">
        <f>IF(COUNTA($A2768:$K2768)=0,"",IF(AND(IFERROR($H2768,0)&gt;0,LEN(TRIM($K2768&amp;""))&gt;0,IFERROR(LOOKUP(2,1/((LISTS!$M$2:$M$13&lt;&gt;"")*ISNUMBER(SEARCH(LISTS!$M$2:$M$13,$I2768))),LISTS!$N$2:$N$13),"NO")="SI"),"SI","NO"))</f>
        <v/>
      </c>
      <c r="M2768" s="9">
        <f>IF(COUNTA($A2768:$K2768)=0,"",IF($K2768&lt;&gt;"",IF(COUNTIF($K$19:$K2768,$K2768)&gt;1,"SI","NO"),IF(COUNTIFS($A$19:$A2768,$A2768,$C$19:$C2768,$C2768,$J$19:$J2768,$J2768,$D$19:$D2768,$D2768)&gt;1,"SI","NO")))</f>
        <v/>
      </c>
      <c r="N2768" s="11">
        <f>IF(COUNTA($A2768:$K2768)=0,"",IF(AND($L2768="SI",$M2768="NO"),IFERROR($H2768,0),0))</f>
        <v/>
      </c>
      <c r="O2768" s="9">
        <f>IF(COUNTA($A2768:$K2768)=0,"",IF($M2768="SI","CUFE o factura duplicada dentro del reporte; no se suma dos veces",IF(IFERROR($H2768,0)&lt;=0,"DIAN reporta valor susceptible 0",IF($L2768="NO",IFERROR(LOOKUP(2,1/((LISTS!$M$2:$M$13&lt;&gt;"")*ISNUMBER(SEARCH(LISTS!$M$2:$M$13,$I2768))),LISTS!$O$2:$O$13),"Medio de pago no elegible o no identificado por DIAN"),"Apta automaticamente por pago electronico y base positiva"))))</f>
        <v/>
      </c>
    </row>
    <row r="2769">
      <c r="A2769" s="9" t="n"/>
      <c r="B2769" s="9" t="n"/>
      <c r="C2769" s="12" t="n"/>
      <c r="D2769" s="11" t="n"/>
      <c r="E2769" s="11" t="n"/>
      <c r="F2769" s="11" t="n"/>
      <c r="G2769" s="11" t="n"/>
      <c r="H2769" s="11" t="n"/>
      <c r="I2769" s="9" t="n"/>
      <c r="J2769" s="9" t="n"/>
      <c r="K2769" s="9" t="n"/>
      <c r="L2769" s="9">
        <f>IF(COUNTA($A2769:$K2769)=0,"",IF(AND(IFERROR($H2769,0)&gt;0,LEN(TRIM($K2769&amp;""))&gt;0,IFERROR(LOOKUP(2,1/((LISTS!$M$2:$M$13&lt;&gt;"")*ISNUMBER(SEARCH(LISTS!$M$2:$M$13,$I2769))),LISTS!$N$2:$N$13),"NO")="SI"),"SI","NO"))</f>
        <v/>
      </c>
      <c r="M2769" s="9">
        <f>IF(COUNTA($A2769:$K2769)=0,"",IF($K2769&lt;&gt;"",IF(COUNTIF($K$19:$K2769,$K2769)&gt;1,"SI","NO"),IF(COUNTIFS($A$19:$A2769,$A2769,$C$19:$C2769,$C2769,$J$19:$J2769,$J2769,$D$19:$D2769,$D2769)&gt;1,"SI","NO")))</f>
        <v/>
      </c>
      <c r="N2769" s="11">
        <f>IF(COUNTA($A2769:$K2769)=0,"",IF(AND($L2769="SI",$M2769="NO"),IFERROR($H2769,0),0))</f>
        <v/>
      </c>
      <c r="O2769" s="9">
        <f>IF(COUNTA($A2769:$K2769)=0,"",IF($M2769="SI","CUFE o factura duplicada dentro del reporte; no se suma dos veces",IF(IFERROR($H2769,0)&lt;=0,"DIAN reporta valor susceptible 0",IF($L2769="NO",IFERROR(LOOKUP(2,1/((LISTS!$M$2:$M$13&lt;&gt;"")*ISNUMBER(SEARCH(LISTS!$M$2:$M$13,$I2769))),LISTS!$O$2:$O$13),"Medio de pago no elegible o no identificado por DIAN"),"Apta automaticamente por pago electronico y base positiva"))))</f>
        <v/>
      </c>
    </row>
    <row r="2770">
      <c r="A2770" s="9" t="n"/>
      <c r="B2770" s="9" t="n"/>
      <c r="C2770" s="12" t="n"/>
      <c r="D2770" s="11" t="n"/>
      <c r="E2770" s="11" t="n"/>
      <c r="F2770" s="11" t="n"/>
      <c r="G2770" s="11" t="n"/>
      <c r="H2770" s="11" t="n"/>
      <c r="I2770" s="9" t="n"/>
      <c r="J2770" s="9" t="n"/>
      <c r="K2770" s="9" t="n"/>
      <c r="L2770" s="9">
        <f>IF(COUNTA($A2770:$K2770)=0,"",IF(AND(IFERROR($H2770,0)&gt;0,LEN(TRIM($K2770&amp;""))&gt;0,IFERROR(LOOKUP(2,1/((LISTS!$M$2:$M$13&lt;&gt;"")*ISNUMBER(SEARCH(LISTS!$M$2:$M$13,$I2770))),LISTS!$N$2:$N$13),"NO")="SI"),"SI","NO"))</f>
        <v/>
      </c>
      <c r="M2770" s="9">
        <f>IF(COUNTA($A2770:$K2770)=0,"",IF($K2770&lt;&gt;"",IF(COUNTIF($K$19:$K2770,$K2770)&gt;1,"SI","NO"),IF(COUNTIFS($A$19:$A2770,$A2770,$C$19:$C2770,$C2770,$J$19:$J2770,$J2770,$D$19:$D2770,$D2770)&gt;1,"SI","NO")))</f>
        <v/>
      </c>
      <c r="N2770" s="11">
        <f>IF(COUNTA($A2770:$K2770)=0,"",IF(AND($L2770="SI",$M2770="NO"),IFERROR($H2770,0),0))</f>
        <v/>
      </c>
      <c r="O2770" s="9">
        <f>IF(COUNTA($A2770:$K2770)=0,"",IF($M2770="SI","CUFE o factura duplicada dentro del reporte; no se suma dos veces",IF(IFERROR($H2770,0)&lt;=0,"DIAN reporta valor susceptible 0",IF($L2770="NO",IFERROR(LOOKUP(2,1/((LISTS!$M$2:$M$13&lt;&gt;"")*ISNUMBER(SEARCH(LISTS!$M$2:$M$13,$I2770))),LISTS!$O$2:$O$13),"Medio de pago no elegible o no identificado por DIAN"),"Apta automaticamente por pago electronico y base positiva"))))</f>
        <v/>
      </c>
    </row>
    <row r="2771">
      <c r="A2771" s="9" t="n"/>
      <c r="B2771" s="9" t="n"/>
      <c r="C2771" s="12" t="n"/>
      <c r="D2771" s="11" t="n"/>
      <c r="E2771" s="11" t="n"/>
      <c r="F2771" s="11" t="n"/>
      <c r="G2771" s="11" t="n"/>
      <c r="H2771" s="11" t="n"/>
      <c r="I2771" s="9" t="n"/>
      <c r="J2771" s="9" t="n"/>
      <c r="K2771" s="9" t="n"/>
      <c r="L2771" s="9">
        <f>IF(COUNTA($A2771:$K2771)=0,"",IF(AND(IFERROR($H2771,0)&gt;0,LEN(TRIM($K2771&amp;""))&gt;0,IFERROR(LOOKUP(2,1/((LISTS!$M$2:$M$13&lt;&gt;"")*ISNUMBER(SEARCH(LISTS!$M$2:$M$13,$I2771))),LISTS!$N$2:$N$13),"NO")="SI"),"SI","NO"))</f>
        <v/>
      </c>
      <c r="M2771" s="9">
        <f>IF(COUNTA($A2771:$K2771)=0,"",IF($K2771&lt;&gt;"",IF(COUNTIF($K$19:$K2771,$K2771)&gt;1,"SI","NO"),IF(COUNTIFS($A$19:$A2771,$A2771,$C$19:$C2771,$C2771,$J$19:$J2771,$J2771,$D$19:$D2771,$D2771)&gt;1,"SI","NO")))</f>
        <v/>
      </c>
      <c r="N2771" s="11">
        <f>IF(COUNTA($A2771:$K2771)=0,"",IF(AND($L2771="SI",$M2771="NO"),IFERROR($H2771,0),0))</f>
        <v/>
      </c>
      <c r="O2771" s="9">
        <f>IF(COUNTA($A2771:$K2771)=0,"",IF($M2771="SI","CUFE o factura duplicada dentro del reporte; no se suma dos veces",IF(IFERROR($H2771,0)&lt;=0,"DIAN reporta valor susceptible 0",IF($L2771="NO",IFERROR(LOOKUP(2,1/((LISTS!$M$2:$M$13&lt;&gt;"")*ISNUMBER(SEARCH(LISTS!$M$2:$M$13,$I2771))),LISTS!$O$2:$O$13),"Medio de pago no elegible o no identificado por DIAN"),"Apta automaticamente por pago electronico y base positiva"))))</f>
        <v/>
      </c>
    </row>
    <row r="2772">
      <c r="A2772" s="9" t="n"/>
      <c r="B2772" s="9" t="n"/>
      <c r="C2772" s="12" t="n"/>
      <c r="D2772" s="11" t="n"/>
      <c r="E2772" s="11" t="n"/>
      <c r="F2772" s="11" t="n"/>
      <c r="G2772" s="11" t="n"/>
      <c r="H2772" s="11" t="n"/>
      <c r="I2772" s="9" t="n"/>
      <c r="J2772" s="9" t="n"/>
      <c r="K2772" s="9" t="n"/>
      <c r="L2772" s="9">
        <f>IF(COUNTA($A2772:$K2772)=0,"",IF(AND(IFERROR($H2772,0)&gt;0,LEN(TRIM($K2772&amp;""))&gt;0,IFERROR(LOOKUP(2,1/((LISTS!$M$2:$M$13&lt;&gt;"")*ISNUMBER(SEARCH(LISTS!$M$2:$M$13,$I2772))),LISTS!$N$2:$N$13),"NO")="SI"),"SI","NO"))</f>
        <v/>
      </c>
      <c r="M2772" s="9">
        <f>IF(COUNTA($A2772:$K2772)=0,"",IF($K2772&lt;&gt;"",IF(COUNTIF($K$19:$K2772,$K2772)&gt;1,"SI","NO"),IF(COUNTIFS($A$19:$A2772,$A2772,$C$19:$C2772,$C2772,$J$19:$J2772,$J2772,$D$19:$D2772,$D2772)&gt;1,"SI","NO")))</f>
        <v/>
      </c>
      <c r="N2772" s="11">
        <f>IF(COUNTA($A2772:$K2772)=0,"",IF(AND($L2772="SI",$M2772="NO"),IFERROR($H2772,0),0))</f>
        <v/>
      </c>
      <c r="O2772" s="9">
        <f>IF(COUNTA($A2772:$K2772)=0,"",IF($M2772="SI","CUFE o factura duplicada dentro del reporte; no se suma dos veces",IF(IFERROR($H2772,0)&lt;=0,"DIAN reporta valor susceptible 0",IF($L2772="NO",IFERROR(LOOKUP(2,1/((LISTS!$M$2:$M$13&lt;&gt;"")*ISNUMBER(SEARCH(LISTS!$M$2:$M$13,$I2772))),LISTS!$O$2:$O$13),"Medio de pago no elegible o no identificado por DIAN"),"Apta automaticamente por pago electronico y base positiva"))))</f>
        <v/>
      </c>
    </row>
    <row r="2773">
      <c r="A2773" s="9" t="n"/>
      <c r="B2773" s="9" t="n"/>
      <c r="C2773" s="12" t="n"/>
      <c r="D2773" s="11" t="n"/>
      <c r="E2773" s="11" t="n"/>
      <c r="F2773" s="11" t="n"/>
      <c r="G2773" s="11" t="n"/>
      <c r="H2773" s="11" t="n"/>
      <c r="I2773" s="9" t="n"/>
      <c r="J2773" s="9" t="n"/>
      <c r="K2773" s="9" t="n"/>
      <c r="L2773" s="9">
        <f>IF(COUNTA($A2773:$K2773)=0,"",IF(AND(IFERROR($H2773,0)&gt;0,LEN(TRIM($K2773&amp;""))&gt;0,IFERROR(LOOKUP(2,1/((LISTS!$M$2:$M$13&lt;&gt;"")*ISNUMBER(SEARCH(LISTS!$M$2:$M$13,$I2773))),LISTS!$N$2:$N$13),"NO")="SI"),"SI","NO"))</f>
        <v/>
      </c>
      <c r="M2773" s="9">
        <f>IF(COUNTA($A2773:$K2773)=0,"",IF($K2773&lt;&gt;"",IF(COUNTIF($K$19:$K2773,$K2773)&gt;1,"SI","NO"),IF(COUNTIFS($A$19:$A2773,$A2773,$C$19:$C2773,$C2773,$J$19:$J2773,$J2773,$D$19:$D2773,$D2773)&gt;1,"SI","NO")))</f>
        <v/>
      </c>
      <c r="N2773" s="11">
        <f>IF(COUNTA($A2773:$K2773)=0,"",IF(AND($L2773="SI",$M2773="NO"),IFERROR($H2773,0),0))</f>
        <v/>
      </c>
      <c r="O2773" s="9">
        <f>IF(COUNTA($A2773:$K2773)=0,"",IF($M2773="SI","CUFE o factura duplicada dentro del reporte; no se suma dos veces",IF(IFERROR($H2773,0)&lt;=0,"DIAN reporta valor susceptible 0",IF($L2773="NO",IFERROR(LOOKUP(2,1/((LISTS!$M$2:$M$13&lt;&gt;"")*ISNUMBER(SEARCH(LISTS!$M$2:$M$13,$I2773))),LISTS!$O$2:$O$13),"Medio de pago no elegible o no identificado por DIAN"),"Apta automaticamente por pago electronico y base positiva"))))</f>
        <v/>
      </c>
    </row>
    <row r="2774">
      <c r="A2774" s="9" t="n"/>
      <c r="B2774" s="9" t="n"/>
      <c r="C2774" s="12" t="n"/>
      <c r="D2774" s="11" t="n"/>
      <c r="E2774" s="11" t="n"/>
      <c r="F2774" s="11" t="n"/>
      <c r="G2774" s="11" t="n"/>
      <c r="H2774" s="11" t="n"/>
      <c r="I2774" s="9" t="n"/>
      <c r="J2774" s="9" t="n"/>
      <c r="K2774" s="9" t="n"/>
      <c r="L2774" s="9">
        <f>IF(COUNTA($A2774:$K2774)=0,"",IF(AND(IFERROR($H2774,0)&gt;0,LEN(TRIM($K2774&amp;""))&gt;0,IFERROR(LOOKUP(2,1/((LISTS!$M$2:$M$13&lt;&gt;"")*ISNUMBER(SEARCH(LISTS!$M$2:$M$13,$I2774))),LISTS!$N$2:$N$13),"NO")="SI"),"SI","NO"))</f>
        <v/>
      </c>
      <c r="M2774" s="9">
        <f>IF(COUNTA($A2774:$K2774)=0,"",IF($K2774&lt;&gt;"",IF(COUNTIF($K$19:$K2774,$K2774)&gt;1,"SI","NO"),IF(COUNTIFS($A$19:$A2774,$A2774,$C$19:$C2774,$C2774,$J$19:$J2774,$J2774,$D$19:$D2774,$D2774)&gt;1,"SI","NO")))</f>
        <v/>
      </c>
      <c r="N2774" s="11">
        <f>IF(COUNTA($A2774:$K2774)=0,"",IF(AND($L2774="SI",$M2774="NO"),IFERROR($H2774,0),0))</f>
        <v/>
      </c>
      <c r="O2774" s="9">
        <f>IF(COUNTA($A2774:$K2774)=0,"",IF($M2774="SI","CUFE o factura duplicada dentro del reporte; no se suma dos veces",IF(IFERROR($H2774,0)&lt;=0,"DIAN reporta valor susceptible 0",IF($L2774="NO",IFERROR(LOOKUP(2,1/((LISTS!$M$2:$M$13&lt;&gt;"")*ISNUMBER(SEARCH(LISTS!$M$2:$M$13,$I2774))),LISTS!$O$2:$O$13),"Medio de pago no elegible o no identificado por DIAN"),"Apta automaticamente por pago electronico y base positiva"))))</f>
        <v/>
      </c>
    </row>
    <row r="2775">
      <c r="A2775" s="9" t="n"/>
      <c r="B2775" s="9" t="n"/>
      <c r="C2775" s="12" t="n"/>
      <c r="D2775" s="11" t="n"/>
      <c r="E2775" s="11" t="n"/>
      <c r="F2775" s="11" t="n"/>
      <c r="G2775" s="11" t="n"/>
      <c r="H2775" s="11" t="n"/>
      <c r="I2775" s="9" t="n"/>
      <c r="J2775" s="9" t="n"/>
      <c r="K2775" s="9" t="n"/>
      <c r="L2775" s="9">
        <f>IF(COUNTA($A2775:$K2775)=0,"",IF(AND(IFERROR($H2775,0)&gt;0,LEN(TRIM($K2775&amp;""))&gt;0,IFERROR(LOOKUP(2,1/((LISTS!$M$2:$M$13&lt;&gt;"")*ISNUMBER(SEARCH(LISTS!$M$2:$M$13,$I2775))),LISTS!$N$2:$N$13),"NO")="SI"),"SI","NO"))</f>
        <v/>
      </c>
      <c r="M2775" s="9">
        <f>IF(COUNTA($A2775:$K2775)=0,"",IF($K2775&lt;&gt;"",IF(COUNTIF($K$19:$K2775,$K2775)&gt;1,"SI","NO"),IF(COUNTIFS($A$19:$A2775,$A2775,$C$19:$C2775,$C2775,$J$19:$J2775,$J2775,$D$19:$D2775,$D2775)&gt;1,"SI","NO")))</f>
        <v/>
      </c>
      <c r="N2775" s="11">
        <f>IF(COUNTA($A2775:$K2775)=0,"",IF(AND($L2775="SI",$M2775="NO"),IFERROR($H2775,0),0))</f>
        <v/>
      </c>
      <c r="O2775" s="9">
        <f>IF(COUNTA($A2775:$K2775)=0,"",IF($M2775="SI","CUFE o factura duplicada dentro del reporte; no se suma dos veces",IF(IFERROR($H2775,0)&lt;=0,"DIAN reporta valor susceptible 0",IF($L2775="NO",IFERROR(LOOKUP(2,1/((LISTS!$M$2:$M$13&lt;&gt;"")*ISNUMBER(SEARCH(LISTS!$M$2:$M$13,$I2775))),LISTS!$O$2:$O$13),"Medio de pago no elegible o no identificado por DIAN"),"Apta automaticamente por pago electronico y base positiva"))))</f>
        <v/>
      </c>
    </row>
    <row r="2776">
      <c r="A2776" s="9" t="n"/>
      <c r="B2776" s="9" t="n"/>
      <c r="C2776" s="12" t="n"/>
      <c r="D2776" s="11" t="n"/>
      <c r="E2776" s="11" t="n"/>
      <c r="F2776" s="11" t="n"/>
      <c r="G2776" s="11" t="n"/>
      <c r="H2776" s="11" t="n"/>
      <c r="I2776" s="9" t="n"/>
      <c r="J2776" s="9" t="n"/>
      <c r="K2776" s="9" t="n"/>
      <c r="L2776" s="9">
        <f>IF(COUNTA($A2776:$K2776)=0,"",IF(AND(IFERROR($H2776,0)&gt;0,LEN(TRIM($K2776&amp;""))&gt;0,IFERROR(LOOKUP(2,1/((LISTS!$M$2:$M$13&lt;&gt;"")*ISNUMBER(SEARCH(LISTS!$M$2:$M$13,$I2776))),LISTS!$N$2:$N$13),"NO")="SI"),"SI","NO"))</f>
        <v/>
      </c>
      <c r="M2776" s="9">
        <f>IF(COUNTA($A2776:$K2776)=0,"",IF($K2776&lt;&gt;"",IF(COUNTIF($K$19:$K2776,$K2776)&gt;1,"SI","NO"),IF(COUNTIFS($A$19:$A2776,$A2776,$C$19:$C2776,$C2776,$J$19:$J2776,$J2776,$D$19:$D2776,$D2776)&gt;1,"SI","NO")))</f>
        <v/>
      </c>
      <c r="N2776" s="11">
        <f>IF(COUNTA($A2776:$K2776)=0,"",IF(AND($L2776="SI",$M2776="NO"),IFERROR($H2776,0),0))</f>
        <v/>
      </c>
      <c r="O2776" s="9">
        <f>IF(COUNTA($A2776:$K2776)=0,"",IF($M2776="SI","CUFE o factura duplicada dentro del reporte; no se suma dos veces",IF(IFERROR($H2776,0)&lt;=0,"DIAN reporta valor susceptible 0",IF($L2776="NO",IFERROR(LOOKUP(2,1/((LISTS!$M$2:$M$13&lt;&gt;"")*ISNUMBER(SEARCH(LISTS!$M$2:$M$13,$I2776))),LISTS!$O$2:$O$13),"Medio de pago no elegible o no identificado por DIAN"),"Apta automaticamente por pago electronico y base positiva"))))</f>
        <v/>
      </c>
    </row>
    <row r="2777">
      <c r="A2777" s="9" t="n"/>
      <c r="B2777" s="9" t="n"/>
      <c r="C2777" s="12" t="n"/>
      <c r="D2777" s="11" t="n"/>
      <c r="E2777" s="11" t="n"/>
      <c r="F2777" s="11" t="n"/>
      <c r="G2777" s="11" t="n"/>
      <c r="H2777" s="11" t="n"/>
      <c r="I2777" s="9" t="n"/>
      <c r="J2777" s="9" t="n"/>
      <c r="K2777" s="9" t="n"/>
      <c r="L2777" s="9">
        <f>IF(COUNTA($A2777:$K2777)=0,"",IF(AND(IFERROR($H2777,0)&gt;0,LEN(TRIM($K2777&amp;""))&gt;0,IFERROR(LOOKUP(2,1/((LISTS!$M$2:$M$13&lt;&gt;"")*ISNUMBER(SEARCH(LISTS!$M$2:$M$13,$I2777))),LISTS!$N$2:$N$13),"NO")="SI"),"SI","NO"))</f>
        <v/>
      </c>
      <c r="M2777" s="9">
        <f>IF(COUNTA($A2777:$K2777)=0,"",IF($K2777&lt;&gt;"",IF(COUNTIF($K$19:$K2777,$K2777)&gt;1,"SI","NO"),IF(COUNTIFS($A$19:$A2777,$A2777,$C$19:$C2777,$C2777,$J$19:$J2777,$J2777,$D$19:$D2777,$D2777)&gt;1,"SI","NO")))</f>
        <v/>
      </c>
      <c r="N2777" s="11">
        <f>IF(COUNTA($A2777:$K2777)=0,"",IF(AND($L2777="SI",$M2777="NO"),IFERROR($H2777,0),0))</f>
        <v/>
      </c>
      <c r="O2777" s="9">
        <f>IF(COUNTA($A2777:$K2777)=0,"",IF($M2777="SI","CUFE o factura duplicada dentro del reporte; no se suma dos veces",IF(IFERROR($H2777,0)&lt;=0,"DIAN reporta valor susceptible 0",IF($L2777="NO",IFERROR(LOOKUP(2,1/((LISTS!$M$2:$M$13&lt;&gt;"")*ISNUMBER(SEARCH(LISTS!$M$2:$M$13,$I2777))),LISTS!$O$2:$O$13),"Medio de pago no elegible o no identificado por DIAN"),"Apta automaticamente por pago electronico y base positiva"))))</f>
        <v/>
      </c>
    </row>
    <row r="2778">
      <c r="A2778" s="9" t="n"/>
      <c r="B2778" s="9" t="n"/>
      <c r="C2778" s="12" t="n"/>
      <c r="D2778" s="11" t="n"/>
      <c r="E2778" s="11" t="n"/>
      <c r="F2778" s="11" t="n"/>
      <c r="G2778" s="11" t="n"/>
      <c r="H2778" s="11" t="n"/>
      <c r="I2778" s="9" t="n"/>
      <c r="J2778" s="9" t="n"/>
      <c r="K2778" s="9" t="n"/>
      <c r="L2778" s="9">
        <f>IF(COUNTA($A2778:$K2778)=0,"",IF(AND(IFERROR($H2778,0)&gt;0,LEN(TRIM($K2778&amp;""))&gt;0,IFERROR(LOOKUP(2,1/((LISTS!$M$2:$M$13&lt;&gt;"")*ISNUMBER(SEARCH(LISTS!$M$2:$M$13,$I2778))),LISTS!$N$2:$N$13),"NO")="SI"),"SI","NO"))</f>
        <v/>
      </c>
      <c r="M2778" s="9">
        <f>IF(COUNTA($A2778:$K2778)=0,"",IF($K2778&lt;&gt;"",IF(COUNTIF($K$19:$K2778,$K2778)&gt;1,"SI","NO"),IF(COUNTIFS($A$19:$A2778,$A2778,$C$19:$C2778,$C2778,$J$19:$J2778,$J2778,$D$19:$D2778,$D2778)&gt;1,"SI","NO")))</f>
        <v/>
      </c>
      <c r="N2778" s="11">
        <f>IF(COUNTA($A2778:$K2778)=0,"",IF(AND($L2778="SI",$M2778="NO"),IFERROR($H2778,0),0))</f>
        <v/>
      </c>
      <c r="O2778" s="9">
        <f>IF(COUNTA($A2778:$K2778)=0,"",IF($M2778="SI","CUFE o factura duplicada dentro del reporte; no se suma dos veces",IF(IFERROR($H2778,0)&lt;=0,"DIAN reporta valor susceptible 0",IF($L2778="NO",IFERROR(LOOKUP(2,1/((LISTS!$M$2:$M$13&lt;&gt;"")*ISNUMBER(SEARCH(LISTS!$M$2:$M$13,$I2778))),LISTS!$O$2:$O$13),"Medio de pago no elegible o no identificado por DIAN"),"Apta automaticamente por pago electronico y base positiva"))))</f>
        <v/>
      </c>
    </row>
    <row r="2779">
      <c r="A2779" s="9" t="n"/>
      <c r="B2779" s="9" t="n"/>
      <c r="C2779" s="12" t="n"/>
      <c r="D2779" s="11" t="n"/>
      <c r="E2779" s="11" t="n"/>
      <c r="F2779" s="11" t="n"/>
      <c r="G2779" s="11" t="n"/>
      <c r="H2779" s="11" t="n"/>
      <c r="I2779" s="9" t="n"/>
      <c r="J2779" s="9" t="n"/>
      <c r="K2779" s="9" t="n"/>
      <c r="L2779" s="9">
        <f>IF(COUNTA($A2779:$K2779)=0,"",IF(AND(IFERROR($H2779,0)&gt;0,LEN(TRIM($K2779&amp;""))&gt;0,IFERROR(LOOKUP(2,1/((LISTS!$M$2:$M$13&lt;&gt;"")*ISNUMBER(SEARCH(LISTS!$M$2:$M$13,$I2779))),LISTS!$N$2:$N$13),"NO")="SI"),"SI","NO"))</f>
        <v/>
      </c>
      <c r="M2779" s="9">
        <f>IF(COUNTA($A2779:$K2779)=0,"",IF($K2779&lt;&gt;"",IF(COUNTIF($K$19:$K2779,$K2779)&gt;1,"SI","NO"),IF(COUNTIFS($A$19:$A2779,$A2779,$C$19:$C2779,$C2779,$J$19:$J2779,$J2779,$D$19:$D2779,$D2779)&gt;1,"SI","NO")))</f>
        <v/>
      </c>
      <c r="N2779" s="11">
        <f>IF(COUNTA($A2779:$K2779)=0,"",IF(AND($L2779="SI",$M2779="NO"),IFERROR($H2779,0),0))</f>
        <v/>
      </c>
      <c r="O2779" s="9">
        <f>IF(COUNTA($A2779:$K2779)=0,"",IF($M2779="SI","CUFE o factura duplicada dentro del reporte; no se suma dos veces",IF(IFERROR($H2779,0)&lt;=0,"DIAN reporta valor susceptible 0",IF($L2779="NO",IFERROR(LOOKUP(2,1/((LISTS!$M$2:$M$13&lt;&gt;"")*ISNUMBER(SEARCH(LISTS!$M$2:$M$13,$I2779))),LISTS!$O$2:$O$13),"Medio de pago no elegible o no identificado por DIAN"),"Apta automaticamente por pago electronico y base positiva"))))</f>
        <v/>
      </c>
    </row>
    <row r="2780">
      <c r="A2780" s="9" t="n"/>
      <c r="B2780" s="9" t="n"/>
      <c r="C2780" s="12" t="n"/>
      <c r="D2780" s="11" t="n"/>
      <c r="E2780" s="11" t="n"/>
      <c r="F2780" s="11" t="n"/>
      <c r="G2780" s="11" t="n"/>
      <c r="H2780" s="11" t="n"/>
      <c r="I2780" s="9" t="n"/>
      <c r="J2780" s="9" t="n"/>
      <c r="K2780" s="9" t="n"/>
      <c r="L2780" s="9">
        <f>IF(COUNTA($A2780:$K2780)=0,"",IF(AND(IFERROR($H2780,0)&gt;0,LEN(TRIM($K2780&amp;""))&gt;0,IFERROR(LOOKUP(2,1/((LISTS!$M$2:$M$13&lt;&gt;"")*ISNUMBER(SEARCH(LISTS!$M$2:$M$13,$I2780))),LISTS!$N$2:$N$13),"NO")="SI"),"SI","NO"))</f>
        <v/>
      </c>
      <c r="M2780" s="9">
        <f>IF(COUNTA($A2780:$K2780)=0,"",IF($K2780&lt;&gt;"",IF(COUNTIF($K$19:$K2780,$K2780)&gt;1,"SI","NO"),IF(COUNTIFS($A$19:$A2780,$A2780,$C$19:$C2780,$C2780,$J$19:$J2780,$J2780,$D$19:$D2780,$D2780)&gt;1,"SI","NO")))</f>
        <v/>
      </c>
      <c r="N2780" s="11">
        <f>IF(COUNTA($A2780:$K2780)=0,"",IF(AND($L2780="SI",$M2780="NO"),IFERROR($H2780,0),0))</f>
        <v/>
      </c>
      <c r="O2780" s="9">
        <f>IF(COUNTA($A2780:$K2780)=0,"",IF($M2780="SI","CUFE o factura duplicada dentro del reporte; no se suma dos veces",IF(IFERROR($H2780,0)&lt;=0,"DIAN reporta valor susceptible 0",IF($L2780="NO",IFERROR(LOOKUP(2,1/((LISTS!$M$2:$M$13&lt;&gt;"")*ISNUMBER(SEARCH(LISTS!$M$2:$M$13,$I2780))),LISTS!$O$2:$O$13),"Medio de pago no elegible o no identificado por DIAN"),"Apta automaticamente por pago electronico y base positiva"))))</f>
        <v/>
      </c>
    </row>
    <row r="2781">
      <c r="A2781" s="9" t="n"/>
      <c r="B2781" s="9" t="n"/>
      <c r="C2781" s="12" t="n"/>
      <c r="D2781" s="11" t="n"/>
      <c r="E2781" s="11" t="n"/>
      <c r="F2781" s="11" t="n"/>
      <c r="G2781" s="11" t="n"/>
      <c r="H2781" s="11" t="n"/>
      <c r="I2781" s="9" t="n"/>
      <c r="J2781" s="9" t="n"/>
      <c r="K2781" s="9" t="n"/>
      <c r="L2781" s="9">
        <f>IF(COUNTA($A2781:$K2781)=0,"",IF(AND(IFERROR($H2781,0)&gt;0,LEN(TRIM($K2781&amp;""))&gt;0,IFERROR(LOOKUP(2,1/((LISTS!$M$2:$M$13&lt;&gt;"")*ISNUMBER(SEARCH(LISTS!$M$2:$M$13,$I2781))),LISTS!$N$2:$N$13),"NO")="SI"),"SI","NO"))</f>
        <v/>
      </c>
      <c r="M2781" s="9">
        <f>IF(COUNTA($A2781:$K2781)=0,"",IF($K2781&lt;&gt;"",IF(COUNTIF($K$19:$K2781,$K2781)&gt;1,"SI","NO"),IF(COUNTIFS($A$19:$A2781,$A2781,$C$19:$C2781,$C2781,$J$19:$J2781,$J2781,$D$19:$D2781,$D2781)&gt;1,"SI","NO")))</f>
        <v/>
      </c>
      <c r="N2781" s="11">
        <f>IF(COUNTA($A2781:$K2781)=0,"",IF(AND($L2781="SI",$M2781="NO"),IFERROR($H2781,0),0))</f>
        <v/>
      </c>
      <c r="O2781" s="9">
        <f>IF(COUNTA($A2781:$K2781)=0,"",IF($M2781="SI","CUFE o factura duplicada dentro del reporte; no se suma dos veces",IF(IFERROR($H2781,0)&lt;=0,"DIAN reporta valor susceptible 0",IF($L2781="NO",IFERROR(LOOKUP(2,1/((LISTS!$M$2:$M$13&lt;&gt;"")*ISNUMBER(SEARCH(LISTS!$M$2:$M$13,$I2781))),LISTS!$O$2:$O$13),"Medio de pago no elegible o no identificado por DIAN"),"Apta automaticamente por pago electronico y base positiva"))))</f>
        <v/>
      </c>
    </row>
    <row r="2782">
      <c r="A2782" s="9" t="n"/>
      <c r="B2782" s="9" t="n"/>
      <c r="C2782" s="12" t="n"/>
      <c r="D2782" s="11" t="n"/>
      <c r="E2782" s="11" t="n"/>
      <c r="F2782" s="11" t="n"/>
      <c r="G2782" s="11" t="n"/>
      <c r="H2782" s="11" t="n"/>
      <c r="I2782" s="9" t="n"/>
      <c r="J2782" s="9" t="n"/>
      <c r="K2782" s="9" t="n"/>
      <c r="L2782" s="9">
        <f>IF(COUNTA($A2782:$K2782)=0,"",IF(AND(IFERROR($H2782,0)&gt;0,LEN(TRIM($K2782&amp;""))&gt;0,IFERROR(LOOKUP(2,1/((LISTS!$M$2:$M$13&lt;&gt;"")*ISNUMBER(SEARCH(LISTS!$M$2:$M$13,$I2782))),LISTS!$N$2:$N$13),"NO")="SI"),"SI","NO"))</f>
        <v/>
      </c>
      <c r="M2782" s="9">
        <f>IF(COUNTA($A2782:$K2782)=0,"",IF($K2782&lt;&gt;"",IF(COUNTIF($K$19:$K2782,$K2782)&gt;1,"SI","NO"),IF(COUNTIFS($A$19:$A2782,$A2782,$C$19:$C2782,$C2782,$J$19:$J2782,$J2782,$D$19:$D2782,$D2782)&gt;1,"SI","NO")))</f>
        <v/>
      </c>
      <c r="N2782" s="11">
        <f>IF(COUNTA($A2782:$K2782)=0,"",IF(AND($L2782="SI",$M2782="NO"),IFERROR($H2782,0),0))</f>
        <v/>
      </c>
      <c r="O2782" s="9">
        <f>IF(COUNTA($A2782:$K2782)=0,"",IF($M2782="SI","CUFE o factura duplicada dentro del reporte; no se suma dos veces",IF(IFERROR($H2782,0)&lt;=0,"DIAN reporta valor susceptible 0",IF($L2782="NO",IFERROR(LOOKUP(2,1/((LISTS!$M$2:$M$13&lt;&gt;"")*ISNUMBER(SEARCH(LISTS!$M$2:$M$13,$I2782))),LISTS!$O$2:$O$13),"Medio de pago no elegible o no identificado por DIAN"),"Apta automaticamente por pago electronico y base positiva"))))</f>
        <v/>
      </c>
    </row>
    <row r="2783">
      <c r="A2783" s="9" t="n"/>
      <c r="B2783" s="9" t="n"/>
      <c r="C2783" s="12" t="n"/>
      <c r="D2783" s="11" t="n"/>
      <c r="E2783" s="11" t="n"/>
      <c r="F2783" s="11" t="n"/>
      <c r="G2783" s="11" t="n"/>
      <c r="H2783" s="11" t="n"/>
      <c r="I2783" s="9" t="n"/>
      <c r="J2783" s="9" t="n"/>
      <c r="K2783" s="9" t="n"/>
      <c r="L2783" s="9">
        <f>IF(COUNTA($A2783:$K2783)=0,"",IF(AND(IFERROR($H2783,0)&gt;0,LEN(TRIM($K2783&amp;""))&gt;0,IFERROR(LOOKUP(2,1/((LISTS!$M$2:$M$13&lt;&gt;"")*ISNUMBER(SEARCH(LISTS!$M$2:$M$13,$I2783))),LISTS!$N$2:$N$13),"NO")="SI"),"SI","NO"))</f>
        <v/>
      </c>
      <c r="M2783" s="9">
        <f>IF(COUNTA($A2783:$K2783)=0,"",IF($K2783&lt;&gt;"",IF(COUNTIF($K$19:$K2783,$K2783)&gt;1,"SI","NO"),IF(COUNTIFS($A$19:$A2783,$A2783,$C$19:$C2783,$C2783,$J$19:$J2783,$J2783,$D$19:$D2783,$D2783)&gt;1,"SI","NO")))</f>
        <v/>
      </c>
      <c r="N2783" s="11">
        <f>IF(COUNTA($A2783:$K2783)=0,"",IF(AND($L2783="SI",$M2783="NO"),IFERROR($H2783,0),0))</f>
        <v/>
      </c>
      <c r="O2783" s="9">
        <f>IF(COUNTA($A2783:$K2783)=0,"",IF($M2783="SI","CUFE o factura duplicada dentro del reporte; no se suma dos veces",IF(IFERROR($H2783,0)&lt;=0,"DIAN reporta valor susceptible 0",IF($L2783="NO",IFERROR(LOOKUP(2,1/((LISTS!$M$2:$M$13&lt;&gt;"")*ISNUMBER(SEARCH(LISTS!$M$2:$M$13,$I2783))),LISTS!$O$2:$O$13),"Medio de pago no elegible o no identificado por DIAN"),"Apta automaticamente por pago electronico y base positiva"))))</f>
        <v/>
      </c>
    </row>
    <row r="2784">
      <c r="A2784" s="9" t="n"/>
      <c r="B2784" s="9" t="n"/>
      <c r="C2784" s="12" t="n"/>
      <c r="D2784" s="11" t="n"/>
      <c r="E2784" s="11" t="n"/>
      <c r="F2784" s="11" t="n"/>
      <c r="G2784" s="11" t="n"/>
      <c r="H2784" s="11" t="n"/>
      <c r="I2784" s="9" t="n"/>
      <c r="J2784" s="9" t="n"/>
      <c r="K2784" s="9" t="n"/>
      <c r="L2784" s="9">
        <f>IF(COUNTA($A2784:$K2784)=0,"",IF(AND(IFERROR($H2784,0)&gt;0,LEN(TRIM($K2784&amp;""))&gt;0,IFERROR(LOOKUP(2,1/((LISTS!$M$2:$M$13&lt;&gt;"")*ISNUMBER(SEARCH(LISTS!$M$2:$M$13,$I2784))),LISTS!$N$2:$N$13),"NO")="SI"),"SI","NO"))</f>
        <v/>
      </c>
      <c r="M2784" s="9">
        <f>IF(COUNTA($A2784:$K2784)=0,"",IF($K2784&lt;&gt;"",IF(COUNTIF($K$19:$K2784,$K2784)&gt;1,"SI","NO"),IF(COUNTIFS($A$19:$A2784,$A2784,$C$19:$C2784,$C2784,$J$19:$J2784,$J2784,$D$19:$D2784,$D2784)&gt;1,"SI","NO")))</f>
        <v/>
      </c>
      <c r="N2784" s="11">
        <f>IF(COUNTA($A2784:$K2784)=0,"",IF(AND($L2784="SI",$M2784="NO"),IFERROR($H2784,0),0))</f>
        <v/>
      </c>
      <c r="O2784" s="9">
        <f>IF(COUNTA($A2784:$K2784)=0,"",IF($M2784="SI","CUFE o factura duplicada dentro del reporte; no se suma dos veces",IF(IFERROR($H2784,0)&lt;=0,"DIAN reporta valor susceptible 0",IF($L2784="NO",IFERROR(LOOKUP(2,1/((LISTS!$M$2:$M$13&lt;&gt;"")*ISNUMBER(SEARCH(LISTS!$M$2:$M$13,$I2784))),LISTS!$O$2:$O$13),"Medio de pago no elegible o no identificado por DIAN"),"Apta automaticamente por pago electronico y base positiva"))))</f>
        <v/>
      </c>
    </row>
    <row r="2785">
      <c r="A2785" s="9" t="n"/>
      <c r="B2785" s="9" t="n"/>
      <c r="C2785" s="12" t="n"/>
      <c r="D2785" s="11" t="n"/>
      <c r="E2785" s="11" t="n"/>
      <c r="F2785" s="11" t="n"/>
      <c r="G2785" s="11" t="n"/>
      <c r="H2785" s="11" t="n"/>
      <c r="I2785" s="9" t="n"/>
      <c r="J2785" s="9" t="n"/>
      <c r="K2785" s="9" t="n"/>
      <c r="L2785" s="9">
        <f>IF(COUNTA($A2785:$K2785)=0,"",IF(AND(IFERROR($H2785,0)&gt;0,LEN(TRIM($K2785&amp;""))&gt;0,IFERROR(LOOKUP(2,1/((LISTS!$M$2:$M$13&lt;&gt;"")*ISNUMBER(SEARCH(LISTS!$M$2:$M$13,$I2785))),LISTS!$N$2:$N$13),"NO")="SI"),"SI","NO"))</f>
        <v/>
      </c>
      <c r="M2785" s="9">
        <f>IF(COUNTA($A2785:$K2785)=0,"",IF($K2785&lt;&gt;"",IF(COUNTIF($K$19:$K2785,$K2785)&gt;1,"SI","NO"),IF(COUNTIFS($A$19:$A2785,$A2785,$C$19:$C2785,$C2785,$J$19:$J2785,$J2785,$D$19:$D2785,$D2785)&gt;1,"SI","NO")))</f>
        <v/>
      </c>
      <c r="N2785" s="11">
        <f>IF(COUNTA($A2785:$K2785)=0,"",IF(AND($L2785="SI",$M2785="NO"),IFERROR($H2785,0),0))</f>
        <v/>
      </c>
      <c r="O2785" s="9">
        <f>IF(COUNTA($A2785:$K2785)=0,"",IF($M2785="SI","CUFE o factura duplicada dentro del reporte; no se suma dos veces",IF(IFERROR($H2785,0)&lt;=0,"DIAN reporta valor susceptible 0",IF($L2785="NO",IFERROR(LOOKUP(2,1/((LISTS!$M$2:$M$13&lt;&gt;"")*ISNUMBER(SEARCH(LISTS!$M$2:$M$13,$I2785))),LISTS!$O$2:$O$13),"Medio de pago no elegible o no identificado por DIAN"),"Apta automaticamente por pago electronico y base positiva"))))</f>
        <v/>
      </c>
    </row>
    <row r="2786">
      <c r="A2786" s="9" t="n"/>
      <c r="B2786" s="9" t="n"/>
      <c r="C2786" s="12" t="n"/>
      <c r="D2786" s="11" t="n"/>
      <c r="E2786" s="11" t="n"/>
      <c r="F2786" s="11" t="n"/>
      <c r="G2786" s="11" t="n"/>
      <c r="H2786" s="11" t="n"/>
      <c r="I2786" s="9" t="n"/>
      <c r="J2786" s="9" t="n"/>
      <c r="K2786" s="9" t="n"/>
      <c r="L2786" s="9">
        <f>IF(COUNTA($A2786:$K2786)=0,"",IF(AND(IFERROR($H2786,0)&gt;0,LEN(TRIM($K2786&amp;""))&gt;0,IFERROR(LOOKUP(2,1/((LISTS!$M$2:$M$13&lt;&gt;"")*ISNUMBER(SEARCH(LISTS!$M$2:$M$13,$I2786))),LISTS!$N$2:$N$13),"NO")="SI"),"SI","NO"))</f>
        <v/>
      </c>
      <c r="M2786" s="9">
        <f>IF(COUNTA($A2786:$K2786)=0,"",IF($K2786&lt;&gt;"",IF(COUNTIF($K$19:$K2786,$K2786)&gt;1,"SI","NO"),IF(COUNTIFS($A$19:$A2786,$A2786,$C$19:$C2786,$C2786,$J$19:$J2786,$J2786,$D$19:$D2786,$D2786)&gt;1,"SI","NO")))</f>
        <v/>
      </c>
      <c r="N2786" s="11">
        <f>IF(COUNTA($A2786:$K2786)=0,"",IF(AND($L2786="SI",$M2786="NO"),IFERROR($H2786,0),0))</f>
        <v/>
      </c>
      <c r="O2786" s="9">
        <f>IF(COUNTA($A2786:$K2786)=0,"",IF($M2786="SI","CUFE o factura duplicada dentro del reporte; no se suma dos veces",IF(IFERROR($H2786,0)&lt;=0,"DIAN reporta valor susceptible 0",IF($L2786="NO",IFERROR(LOOKUP(2,1/((LISTS!$M$2:$M$13&lt;&gt;"")*ISNUMBER(SEARCH(LISTS!$M$2:$M$13,$I2786))),LISTS!$O$2:$O$13),"Medio de pago no elegible o no identificado por DIAN"),"Apta automaticamente por pago electronico y base positiva"))))</f>
        <v/>
      </c>
    </row>
    <row r="2787">
      <c r="A2787" s="9" t="n"/>
      <c r="B2787" s="9" t="n"/>
      <c r="C2787" s="12" t="n"/>
      <c r="D2787" s="11" t="n"/>
      <c r="E2787" s="11" t="n"/>
      <c r="F2787" s="11" t="n"/>
      <c r="G2787" s="11" t="n"/>
      <c r="H2787" s="11" t="n"/>
      <c r="I2787" s="9" t="n"/>
      <c r="J2787" s="9" t="n"/>
      <c r="K2787" s="9" t="n"/>
      <c r="L2787" s="9">
        <f>IF(COUNTA($A2787:$K2787)=0,"",IF(AND(IFERROR($H2787,0)&gt;0,LEN(TRIM($K2787&amp;""))&gt;0,IFERROR(LOOKUP(2,1/((LISTS!$M$2:$M$13&lt;&gt;"")*ISNUMBER(SEARCH(LISTS!$M$2:$M$13,$I2787))),LISTS!$N$2:$N$13),"NO")="SI"),"SI","NO"))</f>
        <v/>
      </c>
      <c r="M2787" s="9">
        <f>IF(COUNTA($A2787:$K2787)=0,"",IF($K2787&lt;&gt;"",IF(COUNTIF($K$19:$K2787,$K2787)&gt;1,"SI","NO"),IF(COUNTIFS($A$19:$A2787,$A2787,$C$19:$C2787,$C2787,$J$19:$J2787,$J2787,$D$19:$D2787,$D2787)&gt;1,"SI","NO")))</f>
        <v/>
      </c>
      <c r="N2787" s="11">
        <f>IF(COUNTA($A2787:$K2787)=0,"",IF(AND($L2787="SI",$M2787="NO"),IFERROR($H2787,0),0))</f>
        <v/>
      </c>
      <c r="O2787" s="9">
        <f>IF(COUNTA($A2787:$K2787)=0,"",IF($M2787="SI","CUFE o factura duplicada dentro del reporte; no se suma dos veces",IF(IFERROR($H2787,0)&lt;=0,"DIAN reporta valor susceptible 0",IF($L2787="NO",IFERROR(LOOKUP(2,1/((LISTS!$M$2:$M$13&lt;&gt;"")*ISNUMBER(SEARCH(LISTS!$M$2:$M$13,$I2787))),LISTS!$O$2:$O$13),"Medio de pago no elegible o no identificado por DIAN"),"Apta automaticamente por pago electronico y base positiva"))))</f>
        <v/>
      </c>
    </row>
    <row r="2788">
      <c r="A2788" s="9" t="n"/>
      <c r="B2788" s="9" t="n"/>
      <c r="C2788" s="12" t="n"/>
      <c r="D2788" s="11" t="n"/>
      <c r="E2788" s="11" t="n"/>
      <c r="F2788" s="11" t="n"/>
      <c r="G2788" s="11" t="n"/>
      <c r="H2788" s="11" t="n"/>
      <c r="I2788" s="9" t="n"/>
      <c r="J2788" s="9" t="n"/>
      <c r="K2788" s="9" t="n"/>
      <c r="L2788" s="9">
        <f>IF(COUNTA($A2788:$K2788)=0,"",IF(AND(IFERROR($H2788,0)&gt;0,LEN(TRIM($K2788&amp;""))&gt;0,IFERROR(LOOKUP(2,1/((LISTS!$M$2:$M$13&lt;&gt;"")*ISNUMBER(SEARCH(LISTS!$M$2:$M$13,$I2788))),LISTS!$N$2:$N$13),"NO")="SI"),"SI","NO"))</f>
        <v/>
      </c>
      <c r="M2788" s="9">
        <f>IF(COUNTA($A2788:$K2788)=0,"",IF($K2788&lt;&gt;"",IF(COUNTIF($K$19:$K2788,$K2788)&gt;1,"SI","NO"),IF(COUNTIFS($A$19:$A2788,$A2788,$C$19:$C2788,$C2788,$J$19:$J2788,$J2788,$D$19:$D2788,$D2788)&gt;1,"SI","NO")))</f>
        <v/>
      </c>
      <c r="N2788" s="11">
        <f>IF(COUNTA($A2788:$K2788)=0,"",IF(AND($L2788="SI",$M2788="NO"),IFERROR($H2788,0),0))</f>
        <v/>
      </c>
      <c r="O2788" s="9">
        <f>IF(COUNTA($A2788:$K2788)=0,"",IF($M2788="SI","CUFE o factura duplicada dentro del reporte; no se suma dos veces",IF(IFERROR($H2788,0)&lt;=0,"DIAN reporta valor susceptible 0",IF($L2788="NO",IFERROR(LOOKUP(2,1/((LISTS!$M$2:$M$13&lt;&gt;"")*ISNUMBER(SEARCH(LISTS!$M$2:$M$13,$I2788))),LISTS!$O$2:$O$13),"Medio de pago no elegible o no identificado por DIAN"),"Apta automaticamente por pago electronico y base positiva"))))</f>
        <v/>
      </c>
    </row>
    <row r="2789">
      <c r="A2789" s="9" t="n"/>
      <c r="B2789" s="9" t="n"/>
      <c r="C2789" s="12" t="n"/>
      <c r="D2789" s="11" t="n"/>
      <c r="E2789" s="11" t="n"/>
      <c r="F2789" s="11" t="n"/>
      <c r="G2789" s="11" t="n"/>
      <c r="H2789" s="11" t="n"/>
      <c r="I2789" s="9" t="n"/>
      <c r="J2789" s="9" t="n"/>
      <c r="K2789" s="9" t="n"/>
      <c r="L2789" s="9">
        <f>IF(COUNTA($A2789:$K2789)=0,"",IF(AND(IFERROR($H2789,0)&gt;0,LEN(TRIM($K2789&amp;""))&gt;0,IFERROR(LOOKUP(2,1/((LISTS!$M$2:$M$13&lt;&gt;"")*ISNUMBER(SEARCH(LISTS!$M$2:$M$13,$I2789))),LISTS!$N$2:$N$13),"NO")="SI"),"SI","NO"))</f>
        <v/>
      </c>
      <c r="M2789" s="9">
        <f>IF(COUNTA($A2789:$K2789)=0,"",IF($K2789&lt;&gt;"",IF(COUNTIF($K$19:$K2789,$K2789)&gt;1,"SI","NO"),IF(COUNTIFS($A$19:$A2789,$A2789,$C$19:$C2789,$C2789,$J$19:$J2789,$J2789,$D$19:$D2789,$D2789)&gt;1,"SI","NO")))</f>
        <v/>
      </c>
      <c r="N2789" s="11">
        <f>IF(COUNTA($A2789:$K2789)=0,"",IF(AND($L2789="SI",$M2789="NO"),IFERROR($H2789,0),0))</f>
        <v/>
      </c>
      <c r="O2789" s="9">
        <f>IF(COUNTA($A2789:$K2789)=0,"",IF($M2789="SI","CUFE o factura duplicada dentro del reporte; no se suma dos veces",IF(IFERROR($H2789,0)&lt;=0,"DIAN reporta valor susceptible 0",IF($L2789="NO",IFERROR(LOOKUP(2,1/((LISTS!$M$2:$M$13&lt;&gt;"")*ISNUMBER(SEARCH(LISTS!$M$2:$M$13,$I2789))),LISTS!$O$2:$O$13),"Medio de pago no elegible o no identificado por DIAN"),"Apta automaticamente por pago electronico y base positiva"))))</f>
        <v/>
      </c>
    </row>
    <row r="2790">
      <c r="A2790" s="9" t="n"/>
      <c r="B2790" s="9" t="n"/>
      <c r="C2790" s="12" t="n"/>
      <c r="D2790" s="11" t="n"/>
      <c r="E2790" s="11" t="n"/>
      <c r="F2790" s="11" t="n"/>
      <c r="G2790" s="11" t="n"/>
      <c r="H2790" s="11" t="n"/>
      <c r="I2790" s="9" t="n"/>
      <c r="J2790" s="9" t="n"/>
      <c r="K2790" s="9" t="n"/>
      <c r="L2790" s="9">
        <f>IF(COUNTA($A2790:$K2790)=0,"",IF(AND(IFERROR($H2790,0)&gt;0,LEN(TRIM($K2790&amp;""))&gt;0,IFERROR(LOOKUP(2,1/((LISTS!$M$2:$M$13&lt;&gt;"")*ISNUMBER(SEARCH(LISTS!$M$2:$M$13,$I2790))),LISTS!$N$2:$N$13),"NO")="SI"),"SI","NO"))</f>
        <v/>
      </c>
      <c r="M2790" s="9">
        <f>IF(COUNTA($A2790:$K2790)=0,"",IF($K2790&lt;&gt;"",IF(COUNTIF($K$19:$K2790,$K2790)&gt;1,"SI","NO"),IF(COUNTIFS($A$19:$A2790,$A2790,$C$19:$C2790,$C2790,$J$19:$J2790,$J2790,$D$19:$D2790,$D2790)&gt;1,"SI","NO")))</f>
        <v/>
      </c>
      <c r="N2790" s="11">
        <f>IF(COUNTA($A2790:$K2790)=0,"",IF(AND($L2790="SI",$M2790="NO"),IFERROR($H2790,0),0))</f>
        <v/>
      </c>
      <c r="O2790" s="9">
        <f>IF(COUNTA($A2790:$K2790)=0,"",IF($M2790="SI","CUFE o factura duplicada dentro del reporte; no se suma dos veces",IF(IFERROR($H2790,0)&lt;=0,"DIAN reporta valor susceptible 0",IF($L2790="NO",IFERROR(LOOKUP(2,1/((LISTS!$M$2:$M$13&lt;&gt;"")*ISNUMBER(SEARCH(LISTS!$M$2:$M$13,$I2790))),LISTS!$O$2:$O$13),"Medio de pago no elegible o no identificado por DIAN"),"Apta automaticamente por pago electronico y base positiva"))))</f>
        <v/>
      </c>
    </row>
    <row r="2791">
      <c r="A2791" s="9" t="n"/>
      <c r="B2791" s="9" t="n"/>
      <c r="C2791" s="12" t="n"/>
      <c r="D2791" s="11" t="n"/>
      <c r="E2791" s="11" t="n"/>
      <c r="F2791" s="11" t="n"/>
      <c r="G2791" s="11" t="n"/>
      <c r="H2791" s="11" t="n"/>
      <c r="I2791" s="9" t="n"/>
      <c r="J2791" s="9" t="n"/>
      <c r="K2791" s="9" t="n"/>
      <c r="L2791" s="9">
        <f>IF(COUNTA($A2791:$K2791)=0,"",IF(AND(IFERROR($H2791,0)&gt;0,LEN(TRIM($K2791&amp;""))&gt;0,IFERROR(LOOKUP(2,1/((LISTS!$M$2:$M$13&lt;&gt;"")*ISNUMBER(SEARCH(LISTS!$M$2:$M$13,$I2791))),LISTS!$N$2:$N$13),"NO")="SI"),"SI","NO"))</f>
        <v/>
      </c>
      <c r="M2791" s="9">
        <f>IF(COUNTA($A2791:$K2791)=0,"",IF($K2791&lt;&gt;"",IF(COUNTIF($K$19:$K2791,$K2791)&gt;1,"SI","NO"),IF(COUNTIFS($A$19:$A2791,$A2791,$C$19:$C2791,$C2791,$J$19:$J2791,$J2791,$D$19:$D2791,$D2791)&gt;1,"SI","NO")))</f>
        <v/>
      </c>
      <c r="N2791" s="11">
        <f>IF(COUNTA($A2791:$K2791)=0,"",IF(AND($L2791="SI",$M2791="NO"),IFERROR($H2791,0),0))</f>
        <v/>
      </c>
      <c r="O2791" s="9">
        <f>IF(COUNTA($A2791:$K2791)=0,"",IF($M2791="SI","CUFE o factura duplicada dentro del reporte; no se suma dos veces",IF(IFERROR($H2791,0)&lt;=0,"DIAN reporta valor susceptible 0",IF($L2791="NO",IFERROR(LOOKUP(2,1/((LISTS!$M$2:$M$13&lt;&gt;"")*ISNUMBER(SEARCH(LISTS!$M$2:$M$13,$I2791))),LISTS!$O$2:$O$13),"Medio de pago no elegible o no identificado por DIAN"),"Apta automaticamente por pago electronico y base positiva"))))</f>
        <v/>
      </c>
    </row>
    <row r="2792">
      <c r="A2792" s="9" t="n"/>
      <c r="B2792" s="9" t="n"/>
      <c r="C2792" s="12" t="n"/>
      <c r="D2792" s="11" t="n"/>
      <c r="E2792" s="11" t="n"/>
      <c r="F2792" s="11" t="n"/>
      <c r="G2792" s="11" t="n"/>
      <c r="H2792" s="11" t="n"/>
      <c r="I2792" s="9" t="n"/>
      <c r="J2792" s="9" t="n"/>
      <c r="K2792" s="9" t="n"/>
      <c r="L2792" s="9">
        <f>IF(COUNTA($A2792:$K2792)=0,"",IF(AND(IFERROR($H2792,0)&gt;0,LEN(TRIM($K2792&amp;""))&gt;0,IFERROR(LOOKUP(2,1/((LISTS!$M$2:$M$13&lt;&gt;"")*ISNUMBER(SEARCH(LISTS!$M$2:$M$13,$I2792))),LISTS!$N$2:$N$13),"NO")="SI"),"SI","NO"))</f>
        <v/>
      </c>
      <c r="M2792" s="9">
        <f>IF(COUNTA($A2792:$K2792)=0,"",IF($K2792&lt;&gt;"",IF(COUNTIF($K$19:$K2792,$K2792)&gt;1,"SI","NO"),IF(COUNTIFS($A$19:$A2792,$A2792,$C$19:$C2792,$C2792,$J$19:$J2792,$J2792,$D$19:$D2792,$D2792)&gt;1,"SI","NO")))</f>
        <v/>
      </c>
      <c r="N2792" s="11">
        <f>IF(COUNTA($A2792:$K2792)=0,"",IF(AND($L2792="SI",$M2792="NO"),IFERROR($H2792,0),0))</f>
        <v/>
      </c>
      <c r="O2792" s="9">
        <f>IF(COUNTA($A2792:$K2792)=0,"",IF($M2792="SI","CUFE o factura duplicada dentro del reporte; no se suma dos veces",IF(IFERROR($H2792,0)&lt;=0,"DIAN reporta valor susceptible 0",IF($L2792="NO",IFERROR(LOOKUP(2,1/((LISTS!$M$2:$M$13&lt;&gt;"")*ISNUMBER(SEARCH(LISTS!$M$2:$M$13,$I2792))),LISTS!$O$2:$O$13),"Medio de pago no elegible o no identificado por DIAN"),"Apta automaticamente por pago electronico y base positiva"))))</f>
        <v/>
      </c>
    </row>
    <row r="2793">
      <c r="A2793" s="9" t="n"/>
      <c r="B2793" s="9" t="n"/>
      <c r="C2793" s="12" t="n"/>
      <c r="D2793" s="11" t="n"/>
      <c r="E2793" s="11" t="n"/>
      <c r="F2793" s="11" t="n"/>
      <c r="G2793" s="11" t="n"/>
      <c r="H2793" s="11" t="n"/>
      <c r="I2793" s="9" t="n"/>
      <c r="J2793" s="9" t="n"/>
      <c r="K2793" s="9" t="n"/>
      <c r="L2793" s="9">
        <f>IF(COUNTA($A2793:$K2793)=0,"",IF(AND(IFERROR($H2793,0)&gt;0,LEN(TRIM($K2793&amp;""))&gt;0,IFERROR(LOOKUP(2,1/((LISTS!$M$2:$M$13&lt;&gt;"")*ISNUMBER(SEARCH(LISTS!$M$2:$M$13,$I2793))),LISTS!$N$2:$N$13),"NO")="SI"),"SI","NO"))</f>
        <v/>
      </c>
      <c r="M2793" s="9">
        <f>IF(COUNTA($A2793:$K2793)=0,"",IF($K2793&lt;&gt;"",IF(COUNTIF($K$19:$K2793,$K2793)&gt;1,"SI","NO"),IF(COUNTIFS($A$19:$A2793,$A2793,$C$19:$C2793,$C2793,$J$19:$J2793,$J2793,$D$19:$D2793,$D2793)&gt;1,"SI","NO")))</f>
        <v/>
      </c>
      <c r="N2793" s="11">
        <f>IF(COUNTA($A2793:$K2793)=0,"",IF(AND($L2793="SI",$M2793="NO"),IFERROR($H2793,0),0))</f>
        <v/>
      </c>
      <c r="O2793" s="9">
        <f>IF(COUNTA($A2793:$K2793)=0,"",IF($M2793="SI","CUFE o factura duplicada dentro del reporte; no se suma dos veces",IF(IFERROR($H2793,0)&lt;=0,"DIAN reporta valor susceptible 0",IF($L2793="NO",IFERROR(LOOKUP(2,1/((LISTS!$M$2:$M$13&lt;&gt;"")*ISNUMBER(SEARCH(LISTS!$M$2:$M$13,$I2793))),LISTS!$O$2:$O$13),"Medio de pago no elegible o no identificado por DIAN"),"Apta automaticamente por pago electronico y base positiva"))))</f>
        <v/>
      </c>
    </row>
    <row r="2794">
      <c r="A2794" s="9" t="n"/>
      <c r="B2794" s="9" t="n"/>
      <c r="C2794" s="12" t="n"/>
      <c r="D2794" s="11" t="n"/>
      <c r="E2794" s="11" t="n"/>
      <c r="F2794" s="11" t="n"/>
      <c r="G2794" s="11" t="n"/>
      <c r="H2794" s="11" t="n"/>
      <c r="I2794" s="9" t="n"/>
      <c r="J2794" s="9" t="n"/>
      <c r="K2794" s="9" t="n"/>
      <c r="L2794" s="9">
        <f>IF(COUNTA($A2794:$K2794)=0,"",IF(AND(IFERROR($H2794,0)&gt;0,LEN(TRIM($K2794&amp;""))&gt;0,IFERROR(LOOKUP(2,1/((LISTS!$M$2:$M$13&lt;&gt;"")*ISNUMBER(SEARCH(LISTS!$M$2:$M$13,$I2794))),LISTS!$N$2:$N$13),"NO")="SI"),"SI","NO"))</f>
        <v/>
      </c>
      <c r="M2794" s="9">
        <f>IF(COUNTA($A2794:$K2794)=0,"",IF($K2794&lt;&gt;"",IF(COUNTIF($K$19:$K2794,$K2794)&gt;1,"SI","NO"),IF(COUNTIFS($A$19:$A2794,$A2794,$C$19:$C2794,$C2794,$J$19:$J2794,$J2794,$D$19:$D2794,$D2794)&gt;1,"SI","NO")))</f>
        <v/>
      </c>
      <c r="N2794" s="11">
        <f>IF(COUNTA($A2794:$K2794)=0,"",IF(AND($L2794="SI",$M2794="NO"),IFERROR($H2794,0),0))</f>
        <v/>
      </c>
      <c r="O2794" s="9">
        <f>IF(COUNTA($A2794:$K2794)=0,"",IF($M2794="SI","CUFE o factura duplicada dentro del reporte; no se suma dos veces",IF(IFERROR($H2794,0)&lt;=0,"DIAN reporta valor susceptible 0",IF($L2794="NO",IFERROR(LOOKUP(2,1/((LISTS!$M$2:$M$13&lt;&gt;"")*ISNUMBER(SEARCH(LISTS!$M$2:$M$13,$I2794))),LISTS!$O$2:$O$13),"Medio de pago no elegible o no identificado por DIAN"),"Apta automaticamente por pago electronico y base positiva"))))</f>
        <v/>
      </c>
    </row>
    <row r="2795">
      <c r="A2795" s="9" t="n"/>
      <c r="B2795" s="9" t="n"/>
      <c r="C2795" s="12" t="n"/>
      <c r="D2795" s="11" t="n"/>
      <c r="E2795" s="11" t="n"/>
      <c r="F2795" s="11" t="n"/>
      <c r="G2795" s="11" t="n"/>
      <c r="H2795" s="11" t="n"/>
      <c r="I2795" s="9" t="n"/>
      <c r="J2795" s="9" t="n"/>
      <c r="K2795" s="9" t="n"/>
      <c r="L2795" s="9">
        <f>IF(COUNTA($A2795:$K2795)=0,"",IF(AND(IFERROR($H2795,0)&gt;0,LEN(TRIM($K2795&amp;""))&gt;0,IFERROR(LOOKUP(2,1/((LISTS!$M$2:$M$13&lt;&gt;"")*ISNUMBER(SEARCH(LISTS!$M$2:$M$13,$I2795))),LISTS!$N$2:$N$13),"NO")="SI"),"SI","NO"))</f>
        <v/>
      </c>
      <c r="M2795" s="9">
        <f>IF(COUNTA($A2795:$K2795)=0,"",IF($K2795&lt;&gt;"",IF(COUNTIF($K$19:$K2795,$K2795)&gt;1,"SI","NO"),IF(COUNTIFS($A$19:$A2795,$A2795,$C$19:$C2795,$C2795,$J$19:$J2795,$J2795,$D$19:$D2795,$D2795)&gt;1,"SI","NO")))</f>
        <v/>
      </c>
      <c r="N2795" s="11">
        <f>IF(COUNTA($A2795:$K2795)=0,"",IF(AND($L2795="SI",$M2795="NO"),IFERROR($H2795,0),0))</f>
        <v/>
      </c>
      <c r="O2795" s="9">
        <f>IF(COUNTA($A2795:$K2795)=0,"",IF($M2795="SI","CUFE o factura duplicada dentro del reporte; no se suma dos veces",IF(IFERROR($H2795,0)&lt;=0,"DIAN reporta valor susceptible 0",IF($L2795="NO",IFERROR(LOOKUP(2,1/((LISTS!$M$2:$M$13&lt;&gt;"")*ISNUMBER(SEARCH(LISTS!$M$2:$M$13,$I2795))),LISTS!$O$2:$O$13),"Medio de pago no elegible o no identificado por DIAN"),"Apta automaticamente por pago electronico y base positiva"))))</f>
        <v/>
      </c>
    </row>
    <row r="2796">
      <c r="A2796" s="9" t="n"/>
      <c r="B2796" s="9" t="n"/>
      <c r="C2796" s="12" t="n"/>
      <c r="D2796" s="11" t="n"/>
      <c r="E2796" s="11" t="n"/>
      <c r="F2796" s="11" t="n"/>
      <c r="G2796" s="11" t="n"/>
      <c r="H2796" s="11" t="n"/>
      <c r="I2796" s="9" t="n"/>
      <c r="J2796" s="9" t="n"/>
      <c r="K2796" s="9" t="n"/>
      <c r="L2796" s="9">
        <f>IF(COUNTA($A2796:$K2796)=0,"",IF(AND(IFERROR($H2796,0)&gt;0,LEN(TRIM($K2796&amp;""))&gt;0,IFERROR(LOOKUP(2,1/((LISTS!$M$2:$M$13&lt;&gt;"")*ISNUMBER(SEARCH(LISTS!$M$2:$M$13,$I2796))),LISTS!$N$2:$N$13),"NO")="SI"),"SI","NO"))</f>
        <v/>
      </c>
      <c r="M2796" s="9">
        <f>IF(COUNTA($A2796:$K2796)=0,"",IF($K2796&lt;&gt;"",IF(COUNTIF($K$19:$K2796,$K2796)&gt;1,"SI","NO"),IF(COUNTIFS($A$19:$A2796,$A2796,$C$19:$C2796,$C2796,$J$19:$J2796,$J2796,$D$19:$D2796,$D2796)&gt;1,"SI","NO")))</f>
        <v/>
      </c>
      <c r="N2796" s="11">
        <f>IF(COUNTA($A2796:$K2796)=0,"",IF(AND($L2796="SI",$M2796="NO"),IFERROR($H2796,0),0))</f>
        <v/>
      </c>
      <c r="O2796" s="9">
        <f>IF(COUNTA($A2796:$K2796)=0,"",IF($M2796="SI","CUFE o factura duplicada dentro del reporte; no se suma dos veces",IF(IFERROR($H2796,0)&lt;=0,"DIAN reporta valor susceptible 0",IF($L2796="NO",IFERROR(LOOKUP(2,1/((LISTS!$M$2:$M$13&lt;&gt;"")*ISNUMBER(SEARCH(LISTS!$M$2:$M$13,$I2796))),LISTS!$O$2:$O$13),"Medio de pago no elegible o no identificado por DIAN"),"Apta automaticamente por pago electronico y base positiva"))))</f>
        <v/>
      </c>
    </row>
    <row r="2797">
      <c r="A2797" s="9" t="n"/>
      <c r="B2797" s="9" t="n"/>
      <c r="C2797" s="12" t="n"/>
      <c r="D2797" s="11" t="n"/>
      <c r="E2797" s="11" t="n"/>
      <c r="F2797" s="11" t="n"/>
      <c r="G2797" s="11" t="n"/>
      <c r="H2797" s="11" t="n"/>
      <c r="I2797" s="9" t="n"/>
      <c r="J2797" s="9" t="n"/>
      <c r="K2797" s="9" t="n"/>
      <c r="L2797" s="9">
        <f>IF(COUNTA($A2797:$K2797)=0,"",IF(AND(IFERROR($H2797,0)&gt;0,LEN(TRIM($K2797&amp;""))&gt;0,IFERROR(LOOKUP(2,1/((LISTS!$M$2:$M$13&lt;&gt;"")*ISNUMBER(SEARCH(LISTS!$M$2:$M$13,$I2797))),LISTS!$N$2:$N$13),"NO")="SI"),"SI","NO"))</f>
        <v/>
      </c>
      <c r="M2797" s="9">
        <f>IF(COUNTA($A2797:$K2797)=0,"",IF($K2797&lt;&gt;"",IF(COUNTIF($K$19:$K2797,$K2797)&gt;1,"SI","NO"),IF(COUNTIFS($A$19:$A2797,$A2797,$C$19:$C2797,$C2797,$J$19:$J2797,$J2797,$D$19:$D2797,$D2797)&gt;1,"SI","NO")))</f>
        <v/>
      </c>
      <c r="N2797" s="11">
        <f>IF(COUNTA($A2797:$K2797)=0,"",IF(AND($L2797="SI",$M2797="NO"),IFERROR($H2797,0),0))</f>
        <v/>
      </c>
      <c r="O2797" s="9">
        <f>IF(COUNTA($A2797:$K2797)=0,"",IF($M2797="SI","CUFE o factura duplicada dentro del reporte; no se suma dos veces",IF(IFERROR($H2797,0)&lt;=0,"DIAN reporta valor susceptible 0",IF($L2797="NO",IFERROR(LOOKUP(2,1/((LISTS!$M$2:$M$13&lt;&gt;"")*ISNUMBER(SEARCH(LISTS!$M$2:$M$13,$I2797))),LISTS!$O$2:$O$13),"Medio de pago no elegible o no identificado por DIAN"),"Apta automaticamente por pago electronico y base positiva"))))</f>
        <v/>
      </c>
    </row>
    <row r="2798">
      <c r="A2798" s="9" t="n"/>
      <c r="B2798" s="9" t="n"/>
      <c r="C2798" s="12" t="n"/>
      <c r="D2798" s="11" t="n"/>
      <c r="E2798" s="11" t="n"/>
      <c r="F2798" s="11" t="n"/>
      <c r="G2798" s="11" t="n"/>
      <c r="H2798" s="11" t="n"/>
      <c r="I2798" s="9" t="n"/>
      <c r="J2798" s="9" t="n"/>
      <c r="K2798" s="9" t="n"/>
      <c r="L2798" s="9">
        <f>IF(COUNTA($A2798:$K2798)=0,"",IF(AND(IFERROR($H2798,0)&gt;0,LEN(TRIM($K2798&amp;""))&gt;0,IFERROR(LOOKUP(2,1/((LISTS!$M$2:$M$13&lt;&gt;"")*ISNUMBER(SEARCH(LISTS!$M$2:$M$13,$I2798))),LISTS!$N$2:$N$13),"NO")="SI"),"SI","NO"))</f>
        <v/>
      </c>
      <c r="M2798" s="9">
        <f>IF(COUNTA($A2798:$K2798)=0,"",IF($K2798&lt;&gt;"",IF(COUNTIF($K$19:$K2798,$K2798)&gt;1,"SI","NO"),IF(COUNTIFS($A$19:$A2798,$A2798,$C$19:$C2798,$C2798,$J$19:$J2798,$J2798,$D$19:$D2798,$D2798)&gt;1,"SI","NO")))</f>
        <v/>
      </c>
      <c r="N2798" s="11">
        <f>IF(COUNTA($A2798:$K2798)=0,"",IF(AND($L2798="SI",$M2798="NO"),IFERROR($H2798,0),0))</f>
        <v/>
      </c>
      <c r="O2798" s="9">
        <f>IF(COUNTA($A2798:$K2798)=0,"",IF($M2798="SI","CUFE o factura duplicada dentro del reporte; no se suma dos veces",IF(IFERROR($H2798,0)&lt;=0,"DIAN reporta valor susceptible 0",IF($L2798="NO",IFERROR(LOOKUP(2,1/((LISTS!$M$2:$M$13&lt;&gt;"")*ISNUMBER(SEARCH(LISTS!$M$2:$M$13,$I2798))),LISTS!$O$2:$O$13),"Medio de pago no elegible o no identificado por DIAN"),"Apta automaticamente por pago electronico y base positiva"))))</f>
        <v/>
      </c>
    </row>
    <row r="2799">
      <c r="A2799" s="9" t="n"/>
      <c r="B2799" s="9" t="n"/>
      <c r="C2799" s="12" t="n"/>
      <c r="D2799" s="11" t="n"/>
      <c r="E2799" s="11" t="n"/>
      <c r="F2799" s="11" t="n"/>
      <c r="G2799" s="11" t="n"/>
      <c r="H2799" s="11" t="n"/>
      <c r="I2799" s="9" t="n"/>
      <c r="J2799" s="9" t="n"/>
      <c r="K2799" s="9" t="n"/>
      <c r="L2799" s="9">
        <f>IF(COUNTA($A2799:$K2799)=0,"",IF(AND(IFERROR($H2799,0)&gt;0,LEN(TRIM($K2799&amp;""))&gt;0,IFERROR(LOOKUP(2,1/((LISTS!$M$2:$M$13&lt;&gt;"")*ISNUMBER(SEARCH(LISTS!$M$2:$M$13,$I2799))),LISTS!$N$2:$N$13),"NO")="SI"),"SI","NO"))</f>
        <v/>
      </c>
      <c r="M2799" s="9">
        <f>IF(COUNTA($A2799:$K2799)=0,"",IF($K2799&lt;&gt;"",IF(COUNTIF($K$19:$K2799,$K2799)&gt;1,"SI","NO"),IF(COUNTIFS($A$19:$A2799,$A2799,$C$19:$C2799,$C2799,$J$19:$J2799,$J2799,$D$19:$D2799,$D2799)&gt;1,"SI","NO")))</f>
        <v/>
      </c>
      <c r="N2799" s="11">
        <f>IF(COUNTA($A2799:$K2799)=0,"",IF(AND($L2799="SI",$M2799="NO"),IFERROR($H2799,0),0))</f>
        <v/>
      </c>
      <c r="O2799" s="9">
        <f>IF(COUNTA($A2799:$K2799)=0,"",IF($M2799="SI","CUFE o factura duplicada dentro del reporte; no se suma dos veces",IF(IFERROR($H2799,0)&lt;=0,"DIAN reporta valor susceptible 0",IF($L2799="NO",IFERROR(LOOKUP(2,1/((LISTS!$M$2:$M$13&lt;&gt;"")*ISNUMBER(SEARCH(LISTS!$M$2:$M$13,$I2799))),LISTS!$O$2:$O$13),"Medio de pago no elegible o no identificado por DIAN"),"Apta automaticamente por pago electronico y base positiva"))))</f>
        <v/>
      </c>
    </row>
    <row r="2800">
      <c r="A2800" s="9" t="n"/>
      <c r="B2800" s="9" t="n"/>
      <c r="C2800" s="12" t="n"/>
      <c r="D2800" s="11" t="n"/>
      <c r="E2800" s="11" t="n"/>
      <c r="F2800" s="11" t="n"/>
      <c r="G2800" s="11" t="n"/>
      <c r="H2800" s="11" t="n"/>
      <c r="I2800" s="9" t="n"/>
      <c r="J2800" s="9" t="n"/>
      <c r="K2800" s="9" t="n"/>
      <c r="L2800" s="9">
        <f>IF(COUNTA($A2800:$K2800)=0,"",IF(AND(IFERROR($H2800,0)&gt;0,LEN(TRIM($K2800&amp;""))&gt;0,IFERROR(LOOKUP(2,1/((LISTS!$M$2:$M$13&lt;&gt;"")*ISNUMBER(SEARCH(LISTS!$M$2:$M$13,$I2800))),LISTS!$N$2:$N$13),"NO")="SI"),"SI","NO"))</f>
        <v/>
      </c>
      <c r="M2800" s="9">
        <f>IF(COUNTA($A2800:$K2800)=0,"",IF($K2800&lt;&gt;"",IF(COUNTIF($K$19:$K2800,$K2800)&gt;1,"SI","NO"),IF(COUNTIFS($A$19:$A2800,$A2800,$C$19:$C2800,$C2800,$J$19:$J2800,$J2800,$D$19:$D2800,$D2800)&gt;1,"SI","NO")))</f>
        <v/>
      </c>
      <c r="N2800" s="11">
        <f>IF(COUNTA($A2800:$K2800)=0,"",IF(AND($L2800="SI",$M2800="NO"),IFERROR($H2800,0),0))</f>
        <v/>
      </c>
      <c r="O2800" s="9">
        <f>IF(COUNTA($A2800:$K2800)=0,"",IF($M2800="SI","CUFE o factura duplicada dentro del reporte; no se suma dos veces",IF(IFERROR($H2800,0)&lt;=0,"DIAN reporta valor susceptible 0",IF($L2800="NO",IFERROR(LOOKUP(2,1/((LISTS!$M$2:$M$13&lt;&gt;"")*ISNUMBER(SEARCH(LISTS!$M$2:$M$13,$I2800))),LISTS!$O$2:$O$13),"Medio de pago no elegible o no identificado por DIAN"),"Apta automaticamente por pago electronico y base positiva"))))</f>
        <v/>
      </c>
    </row>
    <row r="2801">
      <c r="A2801" s="9" t="n"/>
      <c r="B2801" s="9" t="n"/>
      <c r="C2801" s="12" t="n"/>
      <c r="D2801" s="11" t="n"/>
      <c r="E2801" s="11" t="n"/>
      <c r="F2801" s="11" t="n"/>
      <c r="G2801" s="11" t="n"/>
      <c r="H2801" s="11" t="n"/>
      <c r="I2801" s="9" t="n"/>
      <c r="J2801" s="9" t="n"/>
      <c r="K2801" s="9" t="n"/>
      <c r="L2801" s="9">
        <f>IF(COUNTA($A2801:$K2801)=0,"",IF(AND(IFERROR($H2801,0)&gt;0,LEN(TRIM($K2801&amp;""))&gt;0,IFERROR(LOOKUP(2,1/((LISTS!$M$2:$M$13&lt;&gt;"")*ISNUMBER(SEARCH(LISTS!$M$2:$M$13,$I2801))),LISTS!$N$2:$N$13),"NO")="SI"),"SI","NO"))</f>
        <v/>
      </c>
      <c r="M2801" s="9">
        <f>IF(COUNTA($A2801:$K2801)=0,"",IF($K2801&lt;&gt;"",IF(COUNTIF($K$19:$K2801,$K2801)&gt;1,"SI","NO"),IF(COUNTIFS($A$19:$A2801,$A2801,$C$19:$C2801,$C2801,$J$19:$J2801,$J2801,$D$19:$D2801,$D2801)&gt;1,"SI","NO")))</f>
        <v/>
      </c>
      <c r="N2801" s="11">
        <f>IF(COUNTA($A2801:$K2801)=0,"",IF(AND($L2801="SI",$M2801="NO"),IFERROR($H2801,0),0))</f>
        <v/>
      </c>
      <c r="O2801" s="9">
        <f>IF(COUNTA($A2801:$K2801)=0,"",IF($M2801="SI","CUFE o factura duplicada dentro del reporte; no se suma dos veces",IF(IFERROR($H2801,0)&lt;=0,"DIAN reporta valor susceptible 0",IF($L2801="NO",IFERROR(LOOKUP(2,1/((LISTS!$M$2:$M$13&lt;&gt;"")*ISNUMBER(SEARCH(LISTS!$M$2:$M$13,$I2801))),LISTS!$O$2:$O$13),"Medio de pago no elegible o no identificado por DIAN"),"Apta automaticamente por pago electronico y base positiva"))))</f>
        <v/>
      </c>
    </row>
    <row r="2802">
      <c r="A2802" s="9" t="n"/>
      <c r="B2802" s="9" t="n"/>
      <c r="C2802" s="12" t="n"/>
      <c r="D2802" s="11" t="n"/>
      <c r="E2802" s="11" t="n"/>
      <c r="F2802" s="11" t="n"/>
      <c r="G2802" s="11" t="n"/>
      <c r="H2802" s="11" t="n"/>
      <c r="I2802" s="9" t="n"/>
      <c r="J2802" s="9" t="n"/>
      <c r="K2802" s="9" t="n"/>
      <c r="L2802" s="9">
        <f>IF(COUNTA($A2802:$K2802)=0,"",IF(AND(IFERROR($H2802,0)&gt;0,LEN(TRIM($K2802&amp;""))&gt;0,IFERROR(LOOKUP(2,1/((LISTS!$M$2:$M$13&lt;&gt;"")*ISNUMBER(SEARCH(LISTS!$M$2:$M$13,$I2802))),LISTS!$N$2:$N$13),"NO")="SI"),"SI","NO"))</f>
        <v/>
      </c>
      <c r="M2802" s="9">
        <f>IF(COUNTA($A2802:$K2802)=0,"",IF($K2802&lt;&gt;"",IF(COUNTIF($K$19:$K2802,$K2802)&gt;1,"SI","NO"),IF(COUNTIFS($A$19:$A2802,$A2802,$C$19:$C2802,$C2802,$J$19:$J2802,$J2802,$D$19:$D2802,$D2802)&gt;1,"SI","NO")))</f>
        <v/>
      </c>
      <c r="N2802" s="11">
        <f>IF(COUNTA($A2802:$K2802)=0,"",IF(AND($L2802="SI",$M2802="NO"),IFERROR($H2802,0),0))</f>
        <v/>
      </c>
      <c r="O2802" s="9">
        <f>IF(COUNTA($A2802:$K2802)=0,"",IF($M2802="SI","CUFE o factura duplicada dentro del reporte; no se suma dos veces",IF(IFERROR($H2802,0)&lt;=0,"DIAN reporta valor susceptible 0",IF($L2802="NO",IFERROR(LOOKUP(2,1/((LISTS!$M$2:$M$13&lt;&gt;"")*ISNUMBER(SEARCH(LISTS!$M$2:$M$13,$I2802))),LISTS!$O$2:$O$13),"Medio de pago no elegible o no identificado por DIAN"),"Apta automaticamente por pago electronico y base positiva"))))</f>
        <v/>
      </c>
    </row>
    <row r="2803">
      <c r="A2803" s="9" t="n"/>
      <c r="B2803" s="9" t="n"/>
      <c r="C2803" s="12" t="n"/>
      <c r="D2803" s="11" t="n"/>
      <c r="E2803" s="11" t="n"/>
      <c r="F2803" s="11" t="n"/>
      <c r="G2803" s="11" t="n"/>
      <c r="H2803" s="11" t="n"/>
      <c r="I2803" s="9" t="n"/>
      <c r="J2803" s="9" t="n"/>
      <c r="K2803" s="9" t="n"/>
      <c r="L2803" s="9">
        <f>IF(COUNTA($A2803:$K2803)=0,"",IF(AND(IFERROR($H2803,0)&gt;0,LEN(TRIM($K2803&amp;""))&gt;0,IFERROR(LOOKUP(2,1/((LISTS!$M$2:$M$13&lt;&gt;"")*ISNUMBER(SEARCH(LISTS!$M$2:$M$13,$I2803))),LISTS!$N$2:$N$13),"NO")="SI"),"SI","NO"))</f>
        <v/>
      </c>
      <c r="M2803" s="9">
        <f>IF(COUNTA($A2803:$K2803)=0,"",IF($K2803&lt;&gt;"",IF(COUNTIF($K$19:$K2803,$K2803)&gt;1,"SI","NO"),IF(COUNTIFS($A$19:$A2803,$A2803,$C$19:$C2803,$C2803,$J$19:$J2803,$J2803,$D$19:$D2803,$D2803)&gt;1,"SI","NO")))</f>
        <v/>
      </c>
      <c r="N2803" s="11">
        <f>IF(COUNTA($A2803:$K2803)=0,"",IF(AND($L2803="SI",$M2803="NO"),IFERROR($H2803,0),0))</f>
        <v/>
      </c>
      <c r="O2803" s="9">
        <f>IF(COUNTA($A2803:$K2803)=0,"",IF($M2803="SI","CUFE o factura duplicada dentro del reporte; no se suma dos veces",IF(IFERROR($H2803,0)&lt;=0,"DIAN reporta valor susceptible 0",IF($L2803="NO",IFERROR(LOOKUP(2,1/((LISTS!$M$2:$M$13&lt;&gt;"")*ISNUMBER(SEARCH(LISTS!$M$2:$M$13,$I2803))),LISTS!$O$2:$O$13),"Medio de pago no elegible o no identificado por DIAN"),"Apta automaticamente por pago electronico y base positiva"))))</f>
        <v/>
      </c>
    </row>
    <row r="2804">
      <c r="A2804" s="9" t="n"/>
      <c r="B2804" s="9" t="n"/>
      <c r="C2804" s="12" t="n"/>
      <c r="D2804" s="11" t="n"/>
      <c r="E2804" s="11" t="n"/>
      <c r="F2804" s="11" t="n"/>
      <c r="G2804" s="11" t="n"/>
      <c r="H2804" s="11" t="n"/>
      <c r="I2804" s="9" t="n"/>
      <c r="J2804" s="9" t="n"/>
      <c r="K2804" s="9" t="n"/>
      <c r="L2804" s="9">
        <f>IF(COUNTA($A2804:$K2804)=0,"",IF(AND(IFERROR($H2804,0)&gt;0,LEN(TRIM($K2804&amp;""))&gt;0,IFERROR(LOOKUP(2,1/((LISTS!$M$2:$M$13&lt;&gt;"")*ISNUMBER(SEARCH(LISTS!$M$2:$M$13,$I2804))),LISTS!$N$2:$N$13),"NO")="SI"),"SI","NO"))</f>
        <v/>
      </c>
      <c r="M2804" s="9">
        <f>IF(COUNTA($A2804:$K2804)=0,"",IF($K2804&lt;&gt;"",IF(COUNTIF($K$19:$K2804,$K2804)&gt;1,"SI","NO"),IF(COUNTIFS($A$19:$A2804,$A2804,$C$19:$C2804,$C2804,$J$19:$J2804,$J2804,$D$19:$D2804,$D2804)&gt;1,"SI","NO")))</f>
        <v/>
      </c>
      <c r="N2804" s="11">
        <f>IF(COUNTA($A2804:$K2804)=0,"",IF(AND($L2804="SI",$M2804="NO"),IFERROR($H2804,0),0))</f>
        <v/>
      </c>
      <c r="O2804" s="9">
        <f>IF(COUNTA($A2804:$K2804)=0,"",IF($M2804="SI","CUFE o factura duplicada dentro del reporte; no se suma dos veces",IF(IFERROR($H2804,0)&lt;=0,"DIAN reporta valor susceptible 0",IF($L2804="NO",IFERROR(LOOKUP(2,1/((LISTS!$M$2:$M$13&lt;&gt;"")*ISNUMBER(SEARCH(LISTS!$M$2:$M$13,$I2804))),LISTS!$O$2:$O$13),"Medio de pago no elegible o no identificado por DIAN"),"Apta automaticamente por pago electronico y base positiva"))))</f>
        <v/>
      </c>
    </row>
    <row r="2805">
      <c r="A2805" s="9" t="n"/>
      <c r="B2805" s="9" t="n"/>
      <c r="C2805" s="12" t="n"/>
      <c r="D2805" s="11" t="n"/>
      <c r="E2805" s="11" t="n"/>
      <c r="F2805" s="11" t="n"/>
      <c r="G2805" s="11" t="n"/>
      <c r="H2805" s="11" t="n"/>
      <c r="I2805" s="9" t="n"/>
      <c r="J2805" s="9" t="n"/>
      <c r="K2805" s="9" t="n"/>
      <c r="L2805" s="9">
        <f>IF(COUNTA($A2805:$K2805)=0,"",IF(AND(IFERROR($H2805,0)&gt;0,LEN(TRIM($K2805&amp;""))&gt;0,IFERROR(LOOKUP(2,1/((LISTS!$M$2:$M$13&lt;&gt;"")*ISNUMBER(SEARCH(LISTS!$M$2:$M$13,$I2805))),LISTS!$N$2:$N$13),"NO")="SI"),"SI","NO"))</f>
        <v/>
      </c>
      <c r="M2805" s="9">
        <f>IF(COUNTA($A2805:$K2805)=0,"",IF($K2805&lt;&gt;"",IF(COUNTIF($K$19:$K2805,$K2805)&gt;1,"SI","NO"),IF(COUNTIFS($A$19:$A2805,$A2805,$C$19:$C2805,$C2805,$J$19:$J2805,$J2805,$D$19:$D2805,$D2805)&gt;1,"SI","NO")))</f>
        <v/>
      </c>
      <c r="N2805" s="11">
        <f>IF(COUNTA($A2805:$K2805)=0,"",IF(AND($L2805="SI",$M2805="NO"),IFERROR($H2805,0),0))</f>
        <v/>
      </c>
      <c r="O2805" s="9">
        <f>IF(COUNTA($A2805:$K2805)=0,"",IF($M2805="SI","CUFE o factura duplicada dentro del reporte; no se suma dos veces",IF(IFERROR($H2805,0)&lt;=0,"DIAN reporta valor susceptible 0",IF($L2805="NO",IFERROR(LOOKUP(2,1/((LISTS!$M$2:$M$13&lt;&gt;"")*ISNUMBER(SEARCH(LISTS!$M$2:$M$13,$I2805))),LISTS!$O$2:$O$13),"Medio de pago no elegible o no identificado por DIAN"),"Apta automaticamente por pago electronico y base positiva"))))</f>
        <v/>
      </c>
    </row>
    <row r="2806">
      <c r="A2806" s="9" t="n"/>
      <c r="B2806" s="9" t="n"/>
      <c r="C2806" s="12" t="n"/>
      <c r="D2806" s="11" t="n"/>
      <c r="E2806" s="11" t="n"/>
      <c r="F2806" s="11" t="n"/>
      <c r="G2806" s="11" t="n"/>
      <c r="H2806" s="11" t="n"/>
      <c r="I2806" s="9" t="n"/>
      <c r="J2806" s="9" t="n"/>
      <c r="K2806" s="9" t="n"/>
      <c r="L2806" s="9">
        <f>IF(COUNTA($A2806:$K2806)=0,"",IF(AND(IFERROR($H2806,0)&gt;0,LEN(TRIM($K2806&amp;""))&gt;0,IFERROR(LOOKUP(2,1/((LISTS!$M$2:$M$13&lt;&gt;"")*ISNUMBER(SEARCH(LISTS!$M$2:$M$13,$I2806))),LISTS!$N$2:$N$13),"NO")="SI"),"SI","NO"))</f>
        <v/>
      </c>
      <c r="M2806" s="9">
        <f>IF(COUNTA($A2806:$K2806)=0,"",IF($K2806&lt;&gt;"",IF(COUNTIF($K$19:$K2806,$K2806)&gt;1,"SI","NO"),IF(COUNTIFS($A$19:$A2806,$A2806,$C$19:$C2806,$C2806,$J$19:$J2806,$J2806,$D$19:$D2806,$D2806)&gt;1,"SI","NO")))</f>
        <v/>
      </c>
      <c r="N2806" s="11">
        <f>IF(COUNTA($A2806:$K2806)=0,"",IF(AND($L2806="SI",$M2806="NO"),IFERROR($H2806,0),0))</f>
        <v/>
      </c>
      <c r="O2806" s="9">
        <f>IF(COUNTA($A2806:$K2806)=0,"",IF($M2806="SI","CUFE o factura duplicada dentro del reporte; no se suma dos veces",IF(IFERROR($H2806,0)&lt;=0,"DIAN reporta valor susceptible 0",IF($L2806="NO",IFERROR(LOOKUP(2,1/((LISTS!$M$2:$M$13&lt;&gt;"")*ISNUMBER(SEARCH(LISTS!$M$2:$M$13,$I2806))),LISTS!$O$2:$O$13),"Medio de pago no elegible o no identificado por DIAN"),"Apta automaticamente por pago electronico y base positiva"))))</f>
        <v/>
      </c>
    </row>
    <row r="2807">
      <c r="A2807" s="9" t="n"/>
      <c r="B2807" s="9" t="n"/>
      <c r="C2807" s="12" t="n"/>
      <c r="D2807" s="11" t="n"/>
      <c r="E2807" s="11" t="n"/>
      <c r="F2807" s="11" t="n"/>
      <c r="G2807" s="11" t="n"/>
      <c r="H2807" s="11" t="n"/>
      <c r="I2807" s="9" t="n"/>
      <c r="J2807" s="9" t="n"/>
      <c r="K2807" s="9" t="n"/>
      <c r="L2807" s="9">
        <f>IF(COUNTA($A2807:$K2807)=0,"",IF(AND(IFERROR($H2807,0)&gt;0,LEN(TRIM($K2807&amp;""))&gt;0,IFERROR(LOOKUP(2,1/((LISTS!$M$2:$M$13&lt;&gt;"")*ISNUMBER(SEARCH(LISTS!$M$2:$M$13,$I2807))),LISTS!$N$2:$N$13),"NO")="SI"),"SI","NO"))</f>
        <v/>
      </c>
      <c r="M2807" s="9">
        <f>IF(COUNTA($A2807:$K2807)=0,"",IF($K2807&lt;&gt;"",IF(COUNTIF($K$19:$K2807,$K2807)&gt;1,"SI","NO"),IF(COUNTIFS($A$19:$A2807,$A2807,$C$19:$C2807,$C2807,$J$19:$J2807,$J2807,$D$19:$D2807,$D2807)&gt;1,"SI","NO")))</f>
        <v/>
      </c>
      <c r="N2807" s="11">
        <f>IF(COUNTA($A2807:$K2807)=0,"",IF(AND($L2807="SI",$M2807="NO"),IFERROR($H2807,0),0))</f>
        <v/>
      </c>
      <c r="O2807" s="9">
        <f>IF(COUNTA($A2807:$K2807)=0,"",IF($M2807="SI","CUFE o factura duplicada dentro del reporte; no se suma dos veces",IF(IFERROR($H2807,0)&lt;=0,"DIAN reporta valor susceptible 0",IF($L2807="NO",IFERROR(LOOKUP(2,1/((LISTS!$M$2:$M$13&lt;&gt;"")*ISNUMBER(SEARCH(LISTS!$M$2:$M$13,$I2807))),LISTS!$O$2:$O$13),"Medio de pago no elegible o no identificado por DIAN"),"Apta automaticamente por pago electronico y base positiva"))))</f>
        <v/>
      </c>
    </row>
    <row r="2808">
      <c r="A2808" s="9" t="n"/>
      <c r="B2808" s="9" t="n"/>
      <c r="C2808" s="12" t="n"/>
      <c r="D2808" s="11" t="n"/>
      <c r="E2808" s="11" t="n"/>
      <c r="F2808" s="11" t="n"/>
      <c r="G2808" s="11" t="n"/>
      <c r="H2808" s="11" t="n"/>
      <c r="I2808" s="9" t="n"/>
      <c r="J2808" s="9" t="n"/>
      <c r="K2808" s="9" t="n"/>
      <c r="L2808" s="9">
        <f>IF(COUNTA($A2808:$K2808)=0,"",IF(AND(IFERROR($H2808,0)&gt;0,LEN(TRIM($K2808&amp;""))&gt;0,IFERROR(LOOKUP(2,1/((LISTS!$M$2:$M$13&lt;&gt;"")*ISNUMBER(SEARCH(LISTS!$M$2:$M$13,$I2808))),LISTS!$N$2:$N$13),"NO")="SI"),"SI","NO"))</f>
        <v/>
      </c>
      <c r="M2808" s="9">
        <f>IF(COUNTA($A2808:$K2808)=0,"",IF($K2808&lt;&gt;"",IF(COUNTIF($K$19:$K2808,$K2808)&gt;1,"SI","NO"),IF(COUNTIFS($A$19:$A2808,$A2808,$C$19:$C2808,$C2808,$J$19:$J2808,$J2808,$D$19:$D2808,$D2808)&gt;1,"SI","NO")))</f>
        <v/>
      </c>
      <c r="N2808" s="11">
        <f>IF(COUNTA($A2808:$K2808)=0,"",IF(AND($L2808="SI",$M2808="NO"),IFERROR($H2808,0),0))</f>
        <v/>
      </c>
      <c r="O2808" s="9">
        <f>IF(COUNTA($A2808:$K2808)=0,"",IF($M2808="SI","CUFE o factura duplicada dentro del reporte; no se suma dos veces",IF(IFERROR($H2808,0)&lt;=0,"DIAN reporta valor susceptible 0",IF($L2808="NO",IFERROR(LOOKUP(2,1/((LISTS!$M$2:$M$13&lt;&gt;"")*ISNUMBER(SEARCH(LISTS!$M$2:$M$13,$I2808))),LISTS!$O$2:$O$13),"Medio de pago no elegible o no identificado por DIAN"),"Apta automaticamente por pago electronico y base positiva"))))</f>
        <v/>
      </c>
    </row>
    <row r="2809">
      <c r="A2809" s="9" t="n"/>
      <c r="B2809" s="9" t="n"/>
      <c r="C2809" s="12" t="n"/>
      <c r="D2809" s="11" t="n"/>
      <c r="E2809" s="11" t="n"/>
      <c r="F2809" s="11" t="n"/>
      <c r="G2809" s="11" t="n"/>
      <c r="H2809" s="11" t="n"/>
      <c r="I2809" s="9" t="n"/>
      <c r="J2809" s="9" t="n"/>
      <c r="K2809" s="9" t="n"/>
      <c r="L2809" s="9">
        <f>IF(COUNTA($A2809:$K2809)=0,"",IF(AND(IFERROR($H2809,0)&gt;0,LEN(TRIM($K2809&amp;""))&gt;0,IFERROR(LOOKUP(2,1/((LISTS!$M$2:$M$13&lt;&gt;"")*ISNUMBER(SEARCH(LISTS!$M$2:$M$13,$I2809))),LISTS!$N$2:$N$13),"NO")="SI"),"SI","NO"))</f>
        <v/>
      </c>
      <c r="M2809" s="9">
        <f>IF(COUNTA($A2809:$K2809)=0,"",IF($K2809&lt;&gt;"",IF(COUNTIF($K$19:$K2809,$K2809)&gt;1,"SI","NO"),IF(COUNTIFS($A$19:$A2809,$A2809,$C$19:$C2809,$C2809,$J$19:$J2809,$J2809,$D$19:$D2809,$D2809)&gt;1,"SI","NO")))</f>
        <v/>
      </c>
      <c r="N2809" s="11">
        <f>IF(COUNTA($A2809:$K2809)=0,"",IF(AND($L2809="SI",$M2809="NO"),IFERROR($H2809,0),0))</f>
        <v/>
      </c>
      <c r="O2809" s="9">
        <f>IF(COUNTA($A2809:$K2809)=0,"",IF($M2809="SI","CUFE o factura duplicada dentro del reporte; no se suma dos veces",IF(IFERROR($H2809,0)&lt;=0,"DIAN reporta valor susceptible 0",IF($L2809="NO",IFERROR(LOOKUP(2,1/((LISTS!$M$2:$M$13&lt;&gt;"")*ISNUMBER(SEARCH(LISTS!$M$2:$M$13,$I2809))),LISTS!$O$2:$O$13),"Medio de pago no elegible o no identificado por DIAN"),"Apta automaticamente por pago electronico y base positiva"))))</f>
        <v/>
      </c>
    </row>
    <row r="2810">
      <c r="A2810" s="9" t="n"/>
      <c r="B2810" s="9" t="n"/>
      <c r="C2810" s="12" t="n"/>
      <c r="D2810" s="11" t="n"/>
      <c r="E2810" s="11" t="n"/>
      <c r="F2810" s="11" t="n"/>
      <c r="G2810" s="11" t="n"/>
      <c r="H2810" s="11" t="n"/>
      <c r="I2810" s="9" t="n"/>
      <c r="J2810" s="9" t="n"/>
      <c r="K2810" s="9" t="n"/>
      <c r="L2810" s="9">
        <f>IF(COUNTA($A2810:$K2810)=0,"",IF(AND(IFERROR($H2810,0)&gt;0,LEN(TRIM($K2810&amp;""))&gt;0,IFERROR(LOOKUP(2,1/((LISTS!$M$2:$M$13&lt;&gt;"")*ISNUMBER(SEARCH(LISTS!$M$2:$M$13,$I2810))),LISTS!$N$2:$N$13),"NO")="SI"),"SI","NO"))</f>
        <v/>
      </c>
      <c r="M2810" s="9">
        <f>IF(COUNTA($A2810:$K2810)=0,"",IF($K2810&lt;&gt;"",IF(COUNTIF($K$19:$K2810,$K2810)&gt;1,"SI","NO"),IF(COUNTIFS($A$19:$A2810,$A2810,$C$19:$C2810,$C2810,$J$19:$J2810,$J2810,$D$19:$D2810,$D2810)&gt;1,"SI","NO")))</f>
        <v/>
      </c>
      <c r="N2810" s="11">
        <f>IF(COUNTA($A2810:$K2810)=0,"",IF(AND($L2810="SI",$M2810="NO"),IFERROR($H2810,0),0))</f>
        <v/>
      </c>
      <c r="O2810" s="9">
        <f>IF(COUNTA($A2810:$K2810)=0,"",IF($M2810="SI","CUFE o factura duplicada dentro del reporte; no se suma dos veces",IF(IFERROR($H2810,0)&lt;=0,"DIAN reporta valor susceptible 0",IF($L2810="NO",IFERROR(LOOKUP(2,1/((LISTS!$M$2:$M$13&lt;&gt;"")*ISNUMBER(SEARCH(LISTS!$M$2:$M$13,$I2810))),LISTS!$O$2:$O$13),"Medio de pago no elegible o no identificado por DIAN"),"Apta automaticamente por pago electronico y base positiva"))))</f>
        <v/>
      </c>
    </row>
    <row r="2811">
      <c r="A2811" s="9" t="n"/>
      <c r="B2811" s="9" t="n"/>
      <c r="C2811" s="12" t="n"/>
      <c r="D2811" s="11" t="n"/>
      <c r="E2811" s="11" t="n"/>
      <c r="F2811" s="11" t="n"/>
      <c r="G2811" s="11" t="n"/>
      <c r="H2811" s="11" t="n"/>
      <c r="I2811" s="9" t="n"/>
      <c r="J2811" s="9" t="n"/>
      <c r="K2811" s="9" t="n"/>
      <c r="L2811" s="9">
        <f>IF(COUNTA($A2811:$K2811)=0,"",IF(AND(IFERROR($H2811,0)&gt;0,LEN(TRIM($K2811&amp;""))&gt;0,IFERROR(LOOKUP(2,1/((LISTS!$M$2:$M$13&lt;&gt;"")*ISNUMBER(SEARCH(LISTS!$M$2:$M$13,$I2811))),LISTS!$N$2:$N$13),"NO")="SI"),"SI","NO"))</f>
        <v/>
      </c>
      <c r="M2811" s="9">
        <f>IF(COUNTA($A2811:$K2811)=0,"",IF($K2811&lt;&gt;"",IF(COUNTIF($K$19:$K2811,$K2811)&gt;1,"SI","NO"),IF(COUNTIFS($A$19:$A2811,$A2811,$C$19:$C2811,$C2811,$J$19:$J2811,$J2811,$D$19:$D2811,$D2811)&gt;1,"SI","NO")))</f>
        <v/>
      </c>
      <c r="N2811" s="11">
        <f>IF(COUNTA($A2811:$K2811)=0,"",IF(AND($L2811="SI",$M2811="NO"),IFERROR($H2811,0),0))</f>
        <v/>
      </c>
      <c r="O2811" s="9">
        <f>IF(COUNTA($A2811:$K2811)=0,"",IF($M2811="SI","CUFE o factura duplicada dentro del reporte; no se suma dos veces",IF(IFERROR($H2811,0)&lt;=0,"DIAN reporta valor susceptible 0",IF($L2811="NO",IFERROR(LOOKUP(2,1/((LISTS!$M$2:$M$13&lt;&gt;"")*ISNUMBER(SEARCH(LISTS!$M$2:$M$13,$I2811))),LISTS!$O$2:$O$13),"Medio de pago no elegible o no identificado por DIAN"),"Apta automaticamente por pago electronico y base positiva"))))</f>
        <v/>
      </c>
    </row>
    <row r="2812">
      <c r="A2812" s="9" t="n"/>
      <c r="B2812" s="9" t="n"/>
      <c r="C2812" s="12" t="n"/>
      <c r="D2812" s="11" t="n"/>
      <c r="E2812" s="11" t="n"/>
      <c r="F2812" s="11" t="n"/>
      <c r="G2812" s="11" t="n"/>
      <c r="H2812" s="11" t="n"/>
      <c r="I2812" s="9" t="n"/>
      <c r="J2812" s="9" t="n"/>
      <c r="K2812" s="9" t="n"/>
      <c r="L2812" s="9">
        <f>IF(COUNTA($A2812:$K2812)=0,"",IF(AND(IFERROR($H2812,0)&gt;0,LEN(TRIM($K2812&amp;""))&gt;0,IFERROR(LOOKUP(2,1/((LISTS!$M$2:$M$13&lt;&gt;"")*ISNUMBER(SEARCH(LISTS!$M$2:$M$13,$I2812))),LISTS!$N$2:$N$13),"NO")="SI"),"SI","NO"))</f>
        <v/>
      </c>
      <c r="M2812" s="9">
        <f>IF(COUNTA($A2812:$K2812)=0,"",IF($K2812&lt;&gt;"",IF(COUNTIF($K$19:$K2812,$K2812)&gt;1,"SI","NO"),IF(COUNTIFS($A$19:$A2812,$A2812,$C$19:$C2812,$C2812,$J$19:$J2812,$J2812,$D$19:$D2812,$D2812)&gt;1,"SI","NO")))</f>
        <v/>
      </c>
      <c r="N2812" s="11">
        <f>IF(COUNTA($A2812:$K2812)=0,"",IF(AND($L2812="SI",$M2812="NO"),IFERROR($H2812,0),0))</f>
        <v/>
      </c>
      <c r="O2812" s="9">
        <f>IF(COUNTA($A2812:$K2812)=0,"",IF($M2812="SI","CUFE o factura duplicada dentro del reporte; no se suma dos veces",IF(IFERROR($H2812,0)&lt;=0,"DIAN reporta valor susceptible 0",IF($L2812="NO",IFERROR(LOOKUP(2,1/((LISTS!$M$2:$M$13&lt;&gt;"")*ISNUMBER(SEARCH(LISTS!$M$2:$M$13,$I2812))),LISTS!$O$2:$O$13),"Medio de pago no elegible o no identificado por DIAN"),"Apta automaticamente por pago electronico y base positiva"))))</f>
        <v/>
      </c>
    </row>
    <row r="2813">
      <c r="A2813" s="9" t="n"/>
      <c r="B2813" s="9" t="n"/>
      <c r="C2813" s="12" t="n"/>
      <c r="D2813" s="11" t="n"/>
      <c r="E2813" s="11" t="n"/>
      <c r="F2813" s="11" t="n"/>
      <c r="G2813" s="11" t="n"/>
      <c r="H2813" s="11" t="n"/>
      <c r="I2813" s="9" t="n"/>
      <c r="J2813" s="9" t="n"/>
      <c r="K2813" s="9" t="n"/>
      <c r="L2813" s="9">
        <f>IF(COUNTA($A2813:$K2813)=0,"",IF(AND(IFERROR($H2813,0)&gt;0,LEN(TRIM($K2813&amp;""))&gt;0,IFERROR(LOOKUP(2,1/((LISTS!$M$2:$M$13&lt;&gt;"")*ISNUMBER(SEARCH(LISTS!$M$2:$M$13,$I2813))),LISTS!$N$2:$N$13),"NO")="SI"),"SI","NO"))</f>
        <v/>
      </c>
      <c r="M2813" s="9">
        <f>IF(COUNTA($A2813:$K2813)=0,"",IF($K2813&lt;&gt;"",IF(COUNTIF($K$19:$K2813,$K2813)&gt;1,"SI","NO"),IF(COUNTIFS($A$19:$A2813,$A2813,$C$19:$C2813,$C2813,$J$19:$J2813,$J2813,$D$19:$D2813,$D2813)&gt;1,"SI","NO")))</f>
        <v/>
      </c>
      <c r="N2813" s="11">
        <f>IF(COUNTA($A2813:$K2813)=0,"",IF(AND($L2813="SI",$M2813="NO"),IFERROR($H2813,0),0))</f>
        <v/>
      </c>
      <c r="O2813" s="9">
        <f>IF(COUNTA($A2813:$K2813)=0,"",IF($M2813="SI","CUFE o factura duplicada dentro del reporte; no se suma dos veces",IF(IFERROR($H2813,0)&lt;=0,"DIAN reporta valor susceptible 0",IF($L2813="NO",IFERROR(LOOKUP(2,1/((LISTS!$M$2:$M$13&lt;&gt;"")*ISNUMBER(SEARCH(LISTS!$M$2:$M$13,$I2813))),LISTS!$O$2:$O$13),"Medio de pago no elegible o no identificado por DIAN"),"Apta automaticamente por pago electronico y base positiva"))))</f>
        <v/>
      </c>
    </row>
    <row r="2814">
      <c r="A2814" s="9" t="n"/>
      <c r="B2814" s="9" t="n"/>
      <c r="C2814" s="12" t="n"/>
      <c r="D2814" s="11" t="n"/>
      <c r="E2814" s="11" t="n"/>
      <c r="F2814" s="11" t="n"/>
      <c r="G2814" s="11" t="n"/>
      <c r="H2814" s="11" t="n"/>
      <c r="I2814" s="9" t="n"/>
      <c r="J2814" s="9" t="n"/>
      <c r="K2814" s="9" t="n"/>
      <c r="L2814" s="9">
        <f>IF(COUNTA($A2814:$K2814)=0,"",IF(AND(IFERROR($H2814,0)&gt;0,LEN(TRIM($K2814&amp;""))&gt;0,IFERROR(LOOKUP(2,1/((LISTS!$M$2:$M$13&lt;&gt;"")*ISNUMBER(SEARCH(LISTS!$M$2:$M$13,$I2814))),LISTS!$N$2:$N$13),"NO")="SI"),"SI","NO"))</f>
        <v/>
      </c>
      <c r="M2814" s="9">
        <f>IF(COUNTA($A2814:$K2814)=0,"",IF($K2814&lt;&gt;"",IF(COUNTIF($K$19:$K2814,$K2814)&gt;1,"SI","NO"),IF(COUNTIFS($A$19:$A2814,$A2814,$C$19:$C2814,$C2814,$J$19:$J2814,$J2814,$D$19:$D2814,$D2814)&gt;1,"SI","NO")))</f>
        <v/>
      </c>
      <c r="N2814" s="11">
        <f>IF(COUNTA($A2814:$K2814)=0,"",IF(AND($L2814="SI",$M2814="NO"),IFERROR($H2814,0),0))</f>
        <v/>
      </c>
      <c r="O2814" s="9">
        <f>IF(COUNTA($A2814:$K2814)=0,"",IF($M2814="SI","CUFE o factura duplicada dentro del reporte; no se suma dos veces",IF(IFERROR($H2814,0)&lt;=0,"DIAN reporta valor susceptible 0",IF($L2814="NO",IFERROR(LOOKUP(2,1/((LISTS!$M$2:$M$13&lt;&gt;"")*ISNUMBER(SEARCH(LISTS!$M$2:$M$13,$I2814))),LISTS!$O$2:$O$13),"Medio de pago no elegible o no identificado por DIAN"),"Apta automaticamente por pago electronico y base positiva"))))</f>
        <v/>
      </c>
    </row>
    <row r="2815">
      <c r="A2815" s="9" t="n"/>
      <c r="B2815" s="9" t="n"/>
      <c r="C2815" s="12" t="n"/>
      <c r="D2815" s="11" t="n"/>
      <c r="E2815" s="11" t="n"/>
      <c r="F2815" s="11" t="n"/>
      <c r="G2815" s="11" t="n"/>
      <c r="H2815" s="11" t="n"/>
      <c r="I2815" s="9" t="n"/>
      <c r="J2815" s="9" t="n"/>
      <c r="K2815" s="9" t="n"/>
      <c r="L2815" s="9">
        <f>IF(COUNTA($A2815:$K2815)=0,"",IF(AND(IFERROR($H2815,0)&gt;0,LEN(TRIM($K2815&amp;""))&gt;0,IFERROR(LOOKUP(2,1/((LISTS!$M$2:$M$13&lt;&gt;"")*ISNUMBER(SEARCH(LISTS!$M$2:$M$13,$I2815))),LISTS!$N$2:$N$13),"NO")="SI"),"SI","NO"))</f>
        <v/>
      </c>
      <c r="M2815" s="9">
        <f>IF(COUNTA($A2815:$K2815)=0,"",IF($K2815&lt;&gt;"",IF(COUNTIF($K$19:$K2815,$K2815)&gt;1,"SI","NO"),IF(COUNTIFS($A$19:$A2815,$A2815,$C$19:$C2815,$C2815,$J$19:$J2815,$J2815,$D$19:$D2815,$D2815)&gt;1,"SI","NO")))</f>
        <v/>
      </c>
      <c r="N2815" s="11">
        <f>IF(COUNTA($A2815:$K2815)=0,"",IF(AND($L2815="SI",$M2815="NO"),IFERROR($H2815,0),0))</f>
        <v/>
      </c>
      <c r="O2815" s="9">
        <f>IF(COUNTA($A2815:$K2815)=0,"",IF($M2815="SI","CUFE o factura duplicada dentro del reporte; no se suma dos veces",IF(IFERROR($H2815,0)&lt;=0,"DIAN reporta valor susceptible 0",IF($L2815="NO",IFERROR(LOOKUP(2,1/((LISTS!$M$2:$M$13&lt;&gt;"")*ISNUMBER(SEARCH(LISTS!$M$2:$M$13,$I2815))),LISTS!$O$2:$O$13),"Medio de pago no elegible o no identificado por DIAN"),"Apta automaticamente por pago electronico y base positiva"))))</f>
        <v/>
      </c>
    </row>
    <row r="2816">
      <c r="A2816" s="9" t="n"/>
      <c r="B2816" s="9" t="n"/>
      <c r="C2816" s="12" t="n"/>
      <c r="D2816" s="11" t="n"/>
      <c r="E2816" s="11" t="n"/>
      <c r="F2816" s="11" t="n"/>
      <c r="G2816" s="11" t="n"/>
      <c r="H2816" s="11" t="n"/>
      <c r="I2816" s="9" t="n"/>
      <c r="J2816" s="9" t="n"/>
      <c r="K2816" s="9" t="n"/>
      <c r="L2816" s="9">
        <f>IF(COUNTA($A2816:$K2816)=0,"",IF(AND(IFERROR($H2816,0)&gt;0,LEN(TRIM($K2816&amp;""))&gt;0,IFERROR(LOOKUP(2,1/((LISTS!$M$2:$M$13&lt;&gt;"")*ISNUMBER(SEARCH(LISTS!$M$2:$M$13,$I2816))),LISTS!$N$2:$N$13),"NO")="SI"),"SI","NO"))</f>
        <v/>
      </c>
      <c r="M2816" s="9">
        <f>IF(COUNTA($A2816:$K2816)=0,"",IF($K2816&lt;&gt;"",IF(COUNTIF($K$19:$K2816,$K2816)&gt;1,"SI","NO"),IF(COUNTIFS($A$19:$A2816,$A2816,$C$19:$C2816,$C2816,$J$19:$J2816,$J2816,$D$19:$D2816,$D2816)&gt;1,"SI","NO")))</f>
        <v/>
      </c>
      <c r="N2816" s="11">
        <f>IF(COUNTA($A2816:$K2816)=0,"",IF(AND($L2816="SI",$M2816="NO"),IFERROR($H2816,0),0))</f>
        <v/>
      </c>
      <c r="O2816" s="9">
        <f>IF(COUNTA($A2816:$K2816)=0,"",IF($M2816="SI","CUFE o factura duplicada dentro del reporte; no se suma dos veces",IF(IFERROR($H2816,0)&lt;=0,"DIAN reporta valor susceptible 0",IF($L2816="NO",IFERROR(LOOKUP(2,1/((LISTS!$M$2:$M$13&lt;&gt;"")*ISNUMBER(SEARCH(LISTS!$M$2:$M$13,$I2816))),LISTS!$O$2:$O$13),"Medio de pago no elegible o no identificado por DIAN"),"Apta automaticamente por pago electronico y base positiva"))))</f>
        <v/>
      </c>
    </row>
    <row r="2817">
      <c r="A2817" s="9" t="n"/>
      <c r="B2817" s="9" t="n"/>
      <c r="C2817" s="12" t="n"/>
      <c r="D2817" s="11" t="n"/>
      <c r="E2817" s="11" t="n"/>
      <c r="F2817" s="11" t="n"/>
      <c r="G2817" s="11" t="n"/>
      <c r="H2817" s="11" t="n"/>
      <c r="I2817" s="9" t="n"/>
      <c r="J2817" s="9" t="n"/>
      <c r="K2817" s="9" t="n"/>
      <c r="L2817" s="9">
        <f>IF(COUNTA($A2817:$K2817)=0,"",IF(AND(IFERROR($H2817,0)&gt;0,LEN(TRIM($K2817&amp;""))&gt;0,IFERROR(LOOKUP(2,1/((LISTS!$M$2:$M$13&lt;&gt;"")*ISNUMBER(SEARCH(LISTS!$M$2:$M$13,$I2817))),LISTS!$N$2:$N$13),"NO")="SI"),"SI","NO"))</f>
        <v/>
      </c>
      <c r="M2817" s="9">
        <f>IF(COUNTA($A2817:$K2817)=0,"",IF($K2817&lt;&gt;"",IF(COUNTIF($K$19:$K2817,$K2817)&gt;1,"SI","NO"),IF(COUNTIFS($A$19:$A2817,$A2817,$C$19:$C2817,$C2817,$J$19:$J2817,$J2817,$D$19:$D2817,$D2817)&gt;1,"SI","NO")))</f>
        <v/>
      </c>
      <c r="N2817" s="11">
        <f>IF(COUNTA($A2817:$K2817)=0,"",IF(AND($L2817="SI",$M2817="NO"),IFERROR($H2817,0),0))</f>
        <v/>
      </c>
      <c r="O2817" s="9">
        <f>IF(COUNTA($A2817:$K2817)=0,"",IF($M2817="SI","CUFE o factura duplicada dentro del reporte; no se suma dos veces",IF(IFERROR($H2817,0)&lt;=0,"DIAN reporta valor susceptible 0",IF($L2817="NO",IFERROR(LOOKUP(2,1/((LISTS!$M$2:$M$13&lt;&gt;"")*ISNUMBER(SEARCH(LISTS!$M$2:$M$13,$I2817))),LISTS!$O$2:$O$13),"Medio de pago no elegible o no identificado por DIAN"),"Apta automaticamente por pago electronico y base positiva"))))</f>
        <v/>
      </c>
    </row>
    <row r="2818">
      <c r="A2818" s="9" t="n"/>
      <c r="B2818" s="9" t="n"/>
      <c r="C2818" s="12" t="n"/>
      <c r="D2818" s="11" t="n"/>
      <c r="E2818" s="11" t="n"/>
      <c r="F2818" s="11" t="n"/>
      <c r="G2818" s="11" t="n"/>
      <c r="H2818" s="11" t="n"/>
      <c r="I2818" s="9" t="n"/>
      <c r="J2818" s="9" t="n"/>
      <c r="K2818" s="9" t="n"/>
      <c r="L2818" s="9">
        <f>IF(COUNTA($A2818:$K2818)=0,"",IF(AND(IFERROR($H2818,0)&gt;0,LEN(TRIM($K2818&amp;""))&gt;0,IFERROR(LOOKUP(2,1/((LISTS!$M$2:$M$13&lt;&gt;"")*ISNUMBER(SEARCH(LISTS!$M$2:$M$13,$I2818))),LISTS!$N$2:$N$13),"NO")="SI"),"SI","NO"))</f>
        <v/>
      </c>
      <c r="M2818" s="9">
        <f>IF(COUNTA($A2818:$K2818)=0,"",IF($K2818&lt;&gt;"",IF(COUNTIF($K$19:$K2818,$K2818)&gt;1,"SI","NO"),IF(COUNTIFS($A$19:$A2818,$A2818,$C$19:$C2818,$C2818,$J$19:$J2818,$J2818,$D$19:$D2818,$D2818)&gt;1,"SI","NO")))</f>
        <v/>
      </c>
      <c r="N2818" s="11">
        <f>IF(COUNTA($A2818:$K2818)=0,"",IF(AND($L2818="SI",$M2818="NO"),IFERROR($H2818,0),0))</f>
        <v/>
      </c>
      <c r="O2818" s="9">
        <f>IF(COUNTA($A2818:$K2818)=0,"",IF($M2818="SI","CUFE o factura duplicada dentro del reporte; no se suma dos veces",IF(IFERROR($H2818,0)&lt;=0,"DIAN reporta valor susceptible 0",IF($L2818="NO",IFERROR(LOOKUP(2,1/((LISTS!$M$2:$M$13&lt;&gt;"")*ISNUMBER(SEARCH(LISTS!$M$2:$M$13,$I2818))),LISTS!$O$2:$O$13),"Medio de pago no elegible o no identificado por DIAN"),"Apta automaticamente por pago electronico y base positiva"))))</f>
        <v/>
      </c>
    </row>
    <row r="2819">
      <c r="A2819" s="9" t="n"/>
      <c r="B2819" s="9" t="n"/>
      <c r="C2819" s="12" t="n"/>
      <c r="D2819" s="11" t="n"/>
      <c r="E2819" s="11" t="n"/>
      <c r="F2819" s="11" t="n"/>
      <c r="G2819" s="11" t="n"/>
      <c r="H2819" s="11" t="n"/>
      <c r="I2819" s="9" t="n"/>
      <c r="J2819" s="9" t="n"/>
      <c r="K2819" s="9" t="n"/>
      <c r="L2819" s="9">
        <f>IF(COUNTA($A2819:$K2819)=0,"",IF(AND(IFERROR($H2819,0)&gt;0,LEN(TRIM($K2819&amp;""))&gt;0,IFERROR(LOOKUP(2,1/((LISTS!$M$2:$M$13&lt;&gt;"")*ISNUMBER(SEARCH(LISTS!$M$2:$M$13,$I2819))),LISTS!$N$2:$N$13),"NO")="SI"),"SI","NO"))</f>
        <v/>
      </c>
      <c r="M2819" s="9">
        <f>IF(COUNTA($A2819:$K2819)=0,"",IF($K2819&lt;&gt;"",IF(COUNTIF($K$19:$K2819,$K2819)&gt;1,"SI","NO"),IF(COUNTIFS($A$19:$A2819,$A2819,$C$19:$C2819,$C2819,$J$19:$J2819,$J2819,$D$19:$D2819,$D2819)&gt;1,"SI","NO")))</f>
        <v/>
      </c>
      <c r="N2819" s="11">
        <f>IF(COUNTA($A2819:$K2819)=0,"",IF(AND($L2819="SI",$M2819="NO"),IFERROR($H2819,0),0))</f>
        <v/>
      </c>
      <c r="O2819" s="9">
        <f>IF(COUNTA($A2819:$K2819)=0,"",IF($M2819="SI","CUFE o factura duplicada dentro del reporte; no se suma dos veces",IF(IFERROR($H2819,0)&lt;=0,"DIAN reporta valor susceptible 0",IF($L2819="NO",IFERROR(LOOKUP(2,1/((LISTS!$M$2:$M$13&lt;&gt;"")*ISNUMBER(SEARCH(LISTS!$M$2:$M$13,$I2819))),LISTS!$O$2:$O$13),"Medio de pago no elegible o no identificado por DIAN"),"Apta automaticamente por pago electronico y base positiva"))))</f>
        <v/>
      </c>
    </row>
    <row r="2820">
      <c r="A2820" s="9" t="n"/>
      <c r="B2820" s="9" t="n"/>
      <c r="C2820" s="12" t="n"/>
      <c r="D2820" s="11" t="n"/>
      <c r="E2820" s="11" t="n"/>
      <c r="F2820" s="11" t="n"/>
      <c r="G2820" s="11" t="n"/>
      <c r="H2820" s="11" t="n"/>
      <c r="I2820" s="9" t="n"/>
      <c r="J2820" s="9" t="n"/>
      <c r="K2820" s="9" t="n"/>
      <c r="L2820" s="9">
        <f>IF(COUNTA($A2820:$K2820)=0,"",IF(AND(IFERROR($H2820,0)&gt;0,LEN(TRIM($K2820&amp;""))&gt;0,IFERROR(LOOKUP(2,1/((LISTS!$M$2:$M$13&lt;&gt;"")*ISNUMBER(SEARCH(LISTS!$M$2:$M$13,$I2820))),LISTS!$N$2:$N$13),"NO")="SI"),"SI","NO"))</f>
        <v/>
      </c>
      <c r="M2820" s="9">
        <f>IF(COUNTA($A2820:$K2820)=0,"",IF($K2820&lt;&gt;"",IF(COUNTIF($K$19:$K2820,$K2820)&gt;1,"SI","NO"),IF(COUNTIFS($A$19:$A2820,$A2820,$C$19:$C2820,$C2820,$J$19:$J2820,$J2820,$D$19:$D2820,$D2820)&gt;1,"SI","NO")))</f>
        <v/>
      </c>
      <c r="N2820" s="11">
        <f>IF(COUNTA($A2820:$K2820)=0,"",IF(AND($L2820="SI",$M2820="NO"),IFERROR($H2820,0),0))</f>
        <v/>
      </c>
      <c r="O2820" s="9">
        <f>IF(COUNTA($A2820:$K2820)=0,"",IF($M2820="SI","CUFE o factura duplicada dentro del reporte; no se suma dos veces",IF(IFERROR($H2820,0)&lt;=0,"DIAN reporta valor susceptible 0",IF($L2820="NO",IFERROR(LOOKUP(2,1/((LISTS!$M$2:$M$13&lt;&gt;"")*ISNUMBER(SEARCH(LISTS!$M$2:$M$13,$I2820))),LISTS!$O$2:$O$13),"Medio de pago no elegible o no identificado por DIAN"),"Apta automaticamente por pago electronico y base positiva"))))</f>
        <v/>
      </c>
    </row>
    <row r="2821">
      <c r="A2821" s="9" t="n"/>
      <c r="B2821" s="9" t="n"/>
      <c r="C2821" s="12" t="n"/>
      <c r="D2821" s="11" t="n"/>
      <c r="E2821" s="11" t="n"/>
      <c r="F2821" s="11" t="n"/>
      <c r="G2821" s="11" t="n"/>
      <c r="H2821" s="11" t="n"/>
      <c r="I2821" s="9" t="n"/>
      <c r="J2821" s="9" t="n"/>
      <c r="K2821" s="9" t="n"/>
      <c r="L2821" s="9">
        <f>IF(COUNTA($A2821:$K2821)=0,"",IF(AND(IFERROR($H2821,0)&gt;0,LEN(TRIM($K2821&amp;""))&gt;0,IFERROR(LOOKUP(2,1/((LISTS!$M$2:$M$13&lt;&gt;"")*ISNUMBER(SEARCH(LISTS!$M$2:$M$13,$I2821))),LISTS!$N$2:$N$13),"NO")="SI"),"SI","NO"))</f>
        <v/>
      </c>
      <c r="M2821" s="9">
        <f>IF(COUNTA($A2821:$K2821)=0,"",IF($K2821&lt;&gt;"",IF(COUNTIF($K$19:$K2821,$K2821)&gt;1,"SI","NO"),IF(COUNTIFS($A$19:$A2821,$A2821,$C$19:$C2821,$C2821,$J$19:$J2821,$J2821,$D$19:$D2821,$D2821)&gt;1,"SI","NO")))</f>
        <v/>
      </c>
      <c r="N2821" s="11">
        <f>IF(COUNTA($A2821:$K2821)=0,"",IF(AND($L2821="SI",$M2821="NO"),IFERROR($H2821,0),0))</f>
        <v/>
      </c>
      <c r="O2821" s="9">
        <f>IF(COUNTA($A2821:$K2821)=0,"",IF($M2821="SI","CUFE o factura duplicada dentro del reporte; no se suma dos veces",IF(IFERROR($H2821,0)&lt;=0,"DIAN reporta valor susceptible 0",IF($L2821="NO",IFERROR(LOOKUP(2,1/((LISTS!$M$2:$M$13&lt;&gt;"")*ISNUMBER(SEARCH(LISTS!$M$2:$M$13,$I2821))),LISTS!$O$2:$O$13),"Medio de pago no elegible o no identificado por DIAN"),"Apta automaticamente por pago electronico y base positiva"))))</f>
        <v/>
      </c>
    </row>
    <row r="2822">
      <c r="A2822" s="9" t="n"/>
      <c r="B2822" s="9" t="n"/>
      <c r="C2822" s="12" t="n"/>
      <c r="D2822" s="11" t="n"/>
      <c r="E2822" s="11" t="n"/>
      <c r="F2822" s="11" t="n"/>
      <c r="G2822" s="11" t="n"/>
      <c r="H2822" s="11" t="n"/>
      <c r="I2822" s="9" t="n"/>
      <c r="J2822" s="9" t="n"/>
      <c r="K2822" s="9" t="n"/>
      <c r="L2822" s="9">
        <f>IF(COUNTA($A2822:$K2822)=0,"",IF(AND(IFERROR($H2822,0)&gt;0,LEN(TRIM($K2822&amp;""))&gt;0,IFERROR(LOOKUP(2,1/((LISTS!$M$2:$M$13&lt;&gt;"")*ISNUMBER(SEARCH(LISTS!$M$2:$M$13,$I2822))),LISTS!$N$2:$N$13),"NO")="SI"),"SI","NO"))</f>
        <v/>
      </c>
      <c r="M2822" s="9">
        <f>IF(COUNTA($A2822:$K2822)=0,"",IF($K2822&lt;&gt;"",IF(COUNTIF($K$19:$K2822,$K2822)&gt;1,"SI","NO"),IF(COUNTIFS($A$19:$A2822,$A2822,$C$19:$C2822,$C2822,$J$19:$J2822,$J2822,$D$19:$D2822,$D2822)&gt;1,"SI","NO")))</f>
        <v/>
      </c>
      <c r="N2822" s="11">
        <f>IF(COUNTA($A2822:$K2822)=0,"",IF(AND($L2822="SI",$M2822="NO"),IFERROR($H2822,0),0))</f>
        <v/>
      </c>
      <c r="O2822" s="9">
        <f>IF(COUNTA($A2822:$K2822)=0,"",IF($M2822="SI","CUFE o factura duplicada dentro del reporte; no se suma dos veces",IF(IFERROR($H2822,0)&lt;=0,"DIAN reporta valor susceptible 0",IF($L2822="NO",IFERROR(LOOKUP(2,1/((LISTS!$M$2:$M$13&lt;&gt;"")*ISNUMBER(SEARCH(LISTS!$M$2:$M$13,$I2822))),LISTS!$O$2:$O$13),"Medio de pago no elegible o no identificado por DIAN"),"Apta automaticamente por pago electronico y base positiva"))))</f>
        <v/>
      </c>
    </row>
    <row r="2823">
      <c r="A2823" s="9" t="n"/>
      <c r="B2823" s="9" t="n"/>
      <c r="C2823" s="12" t="n"/>
      <c r="D2823" s="11" t="n"/>
      <c r="E2823" s="11" t="n"/>
      <c r="F2823" s="11" t="n"/>
      <c r="G2823" s="11" t="n"/>
      <c r="H2823" s="11" t="n"/>
      <c r="I2823" s="9" t="n"/>
      <c r="J2823" s="9" t="n"/>
      <c r="K2823" s="9" t="n"/>
      <c r="L2823" s="9">
        <f>IF(COUNTA($A2823:$K2823)=0,"",IF(AND(IFERROR($H2823,0)&gt;0,LEN(TRIM($K2823&amp;""))&gt;0,IFERROR(LOOKUP(2,1/((LISTS!$M$2:$M$13&lt;&gt;"")*ISNUMBER(SEARCH(LISTS!$M$2:$M$13,$I2823))),LISTS!$N$2:$N$13),"NO")="SI"),"SI","NO"))</f>
        <v/>
      </c>
      <c r="M2823" s="9">
        <f>IF(COUNTA($A2823:$K2823)=0,"",IF($K2823&lt;&gt;"",IF(COUNTIF($K$19:$K2823,$K2823)&gt;1,"SI","NO"),IF(COUNTIFS($A$19:$A2823,$A2823,$C$19:$C2823,$C2823,$J$19:$J2823,$J2823,$D$19:$D2823,$D2823)&gt;1,"SI","NO")))</f>
        <v/>
      </c>
      <c r="N2823" s="11">
        <f>IF(COUNTA($A2823:$K2823)=0,"",IF(AND($L2823="SI",$M2823="NO"),IFERROR($H2823,0),0))</f>
        <v/>
      </c>
      <c r="O2823" s="9">
        <f>IF(COUNTA($A2823:$K2823)=0,"",IF($M2823="SI","CUFE o factura duplicada dentro del reporte; no se suma dos veces",IF(IFERROR($H2823,0)&lt;=0,"DIAN reporta valor susceptible 0",IF($L2823="NO",IFERROR(LOOKUP(2,1/((LISTS!$M$2:$M$13&lt;&gt;"")*ISNUMBER(SEARCH(LISTS!$M$2:$M$13,$I2823))),LISTS!$O$2:$O$13),"Medio de pago no elegible o no identificado por DIAN"),"Apta automaticamente por pago electronico y base positiva"))))</f>
        <v/>
      </c>
    </row>
    <row r="2824">
      <c r="A2824" s="9" t="n"/>
      <c r="B2824" s="9" t="n"/>
      <c r="C2824" s="12" t="n"/>
      <c r="D2824" s="11" t="n"/>
      <c r="E2824" s="11" t="n"/>
      <c r="F2824" s="11" t="n"/>
      <c r="G2824" s="11" t="n"/>
      <c r="H2824" s="11" t="n"/>
      <c r="I2824" s="9" t="n"/>
      <c r="J2824" s="9" t="n"/>
      <c r="K2824" s="9" t="n"/>
      <c r="L2824" s="9">
        <f>IF(COUNTA($A2824:$K2824)=0,"",IF(AND(IFERROR($H2824,0)&gt;0,LEN(TRIM($K2824&amp;""))&gt;0,IFERROR(LOOKUP(2,1/((LISTS!$M$2:$M$13&lt;&gt;"")*ISNUMBER(SEARCH(LISTS!$M$2:$M$13,$I2824))),LISTS!$N$2:$N$13),"NO")="SI"),"SI","NO"))</f>
        <v/>
      </c>
      <c r="M2824" s="9">
        <f>IF(COUNTA($A2824:$K2824)=0,"",IF($K2824&lt;&gt;"",IF(COUNTIF($K$19:$K2824,$K2824)&gt;1,"SI","NO"),IF(COUNTIFS($A$19:$A2824,$A2824,$C$19:$C2824,$C2824,$J$19:$J2824,$J2824,$D$19:$D2824,$D2824)&gt;1,"SI","NO")))</f>
        <v/>
      </c>
      <c r="N2824" s="11">
        <f>IF(COUNTA($A2824:$K2824)=0,"",IF(AND($L2824="SI",$M2824="NO"),IFERROR($H2824,0),0))</f>
        <v/>
      </c>
      <c r="O2824" s="9">
        <f>IF(COUNTA($A2824:$K2824)=0,"",IF($M2824="SI","CUFE o factura duplicada dentro del reporte; no se suma dos veces",IF(IFERROR($H2824,0)&lt;=0,"DIAN reporta valor susceptible 0",IF($L2824="NO",IFERROR(LOOKUP(2,1/((LISTS!$M$2:$M$13&lt;&gt;"")*ISNUMBER(SEARCH(LISTS!$M$2:$M$13,$I2824))),LISTS!$O$2:$O$13),"Medio de pago no elegible o no identificado por DIAN"),"Apta automaticamente por pago electronico y base positiva"))))</f>
        <v/>
      </c>
    </row>
    <row r="2825">
      <c r="A2825" s="9" t="n"/>
      <c r="B2825" s="9" t="n"/>
      <c r="C2825" s="12" t="n"/>
      <c r="D2825" s="11" t="n"/>
      <c r="E2825" s="11" t="n"/>
      <c r="F2825" s="11" t="n"/>
      <c r="G2825" s="11" t="n"/>
      <c r="H2825" s="11" t="n"/>
      <c r="I2825" s="9" t="n"/>
      <c r="J2825" s="9" t="n"/>
      <c r="K2825" s="9" t="n"/>
      <c r="L2825" s="9">
        <f>IF(COUNTA($A2825:$K2825)=0,"",IF(AND(IFERROR($H2825,0)&gt;0,LEN(TRIM($K2825&amp;""))&gt;0,IFERROR(LOOKUP(2,1/((LISTS!$M$2:$M$13&lt;&gt;"")*ISNUMBER(SEARCH(LISTS!$M$2:$M$13,$I2825))),LISTS!$N$2:$N$13),"NO")="SI"),"SI","NO"))</f>
        <v/>
      </c>
      <c r="M2825" s="9">
        <f>IF(COUNTA($A2825:$K2825)=0,"",IF($K2825&lt;&gt;"",IF(COUNTIF($K$19:$K2825,$K2825)&gt;1,"SI","NO"),IF(COUNTIFS($A$19:$A2825,$A2825,$C$19:$C2825,$C2825,$J$19:$J2825,$J2825,$D$19:$D2825,$D2825)&gt;1,"SI","NO")))</f>
        <v/>
      </c>
      <c r="N2825" s="11">
        <f>IF(COUNTA($A2825:$K2825)=0,"",IF(AND($L2825="SI",$M2825="NO"),IFERROR($H2825,0),0))</f>
        <v/>
      </c>
      <c r="O2825" s="9">
        <f>IF(COUNTA($A2825:$K2825)=0,"",IF($M2825="SI","CUFE o factura duplicada dentro del reporte; no se suma dos veces",IF(IFERROR($H2825,0)&lt;=0,"DIAN reporta valor susceptible 0",IF($L2825="NO",IFERROR(LOOKUP(2,1/((LISTS!$M$2:$M$13&lt;&gt;"")*ISNUMBER(SEARCH(LISTS!$M$2:$M$13,$I2825))),LISTS!$O$2:$O$13),"Medio de pago no elegible o no identificado por DIAN"),"Apta automaticamente por pago electronico y base positiva"))))</f>
        <v/>
      </c>
    </row>
    <row r="2826">
      <c r="A2826" s="9" t="n"/>
      <c r="B2826" s="9" t="n"/>
      <c r="C2826" s="12" t="n"/>
      <c r="D2826" s="11" t="n"/>
      <c r="E2826" s="11" t="n"/>
      <c r="F2826" s="11" t="n"/>
      <c r="G2826" s="11" t="n"/>
      <c r="H2826" s="11" t="n"/>
      <c r="I2826" s="9" t="n"/>
      <c r="J2826" s="9" t="n"/>
      <c r="K2826" s="9" t="n"/>
      <c r="L2826" s="9">
        <f>IF(COUNTA($A2826:$K2826)=0,"",IF(AND(IFERROR($H2826,0)&gt;0,LEN(TRIM($K2826&amp;""))&gt;0,IFERROR(LOOKUP(2,1/((LISTS!$M$2:$M$13&lt;&gt;"")*ISNUMBER(SEARCH(LISTS!$M$2:$M$13,$I2826))),LISTS!$N$2:$N$13),"NO")="SI"),"SI","NO"))</f>
        <v/>
      </c>
      <c r="M2826" s="9">
        <f>IF(COUNTA($A2826:$K2826)=0,"",IF($K2826&lt;&gt;"",IF(COUNTIF($K$19:$K2826,$K2826)&gt;1,"SI","NO"),IF(COUNTIFS($A$19:$A2826,$A2826,$C$19:$C2826,$C2826,$J$19:$J2826,$J2826,$D$19:$D2826,$D2826)&gt;1,"SI","NO")))</f>
        <v/>
      </c>
      <c r="N2826" s="11">
        <f>IF(COUNTA($A2826:$K2826)=0,"",IF(AND($L2826="SI",$M2826="NO"),IFERROR($H2826,0),0))</f>
        <v/>
      </c>
      <c r="O2826" s="9">
        <f>IF(COUNTA($A2826:$K2826)=0,"",IF($M2826="SI","CUFE o factura duplicada dentro del reporte; no se suma dos veces",IF(IFERROR($H2826,0)&lt;=0,"DIAN reporta valor susceptible 0",IF($L2826="NO",IFERROR(LOOKUP(2,1/((LISTS!$M$2:$M$13&lt;&gt;"")*ISNUMBER(SEARCH(LISTS!$M$2:$M$13,$I2826))),LISTS!$O$2:$O$13),"Medio de pago no elegible o no identificado por DIAN"),"Apta automaticamente por pago electronico y base positiva"))))</f>
        <v/>
      </c>
    </row>
    <row r="2827">
      <c r="A2827" s="9" t="n"/>
      <c r="B2827" s="9" t="n"/>
      <c r="C2827" s="12" t="n"/>
      <c r="D2827" s="11" t="n"/>
      <c r="E2827" s="11" t="n"/>
      <c r="F2827" s="11" t="n"/>
      <c r="G2827" s="11" t="n"/>
      <c r="H2827" s="11" t="n"/>
      <c r="I2827" s="9" t="n"/>
      <c r="J2827" s="9" t="n"/>
      <c r="K2827" s="9" t="n"/>
      <c r="L2827" s="9">
        <f>IF(COUNTA($A2827:$K2827)=0,"",IF(AND(IFERROR($H2827,0)&gt;0,LEN(TRIM($K2827&amp;""))&gt;0,IFERROR(LOOKUP(2,1/((LISTS!$M$2:$M$13&lt;&gt;"")*ISNUMBER(SEARCH(LISTS!$M$2:$M$13,$I2827))),LISTS!$N$2:$N$13),"NO")="SI"),"SI","NO"))</f>
        <v/>
      </c>
      <c r="M2827" s="9">
        <f>IF(COUNTA($A2827:$K2827)=0,"",IF($K2827&lt;&gt;"",IF(COUNTIF($K$19:$K2827,$K2827)&gt;1,"SI","NO"),IF(COUNTIFS($A$19:$A2827,$A2827,$C$19:$C2827,$C2827,$J$19:$J2827,$J2827,$D$19:$D2827,$D2827)&gt;1,"SI","NO")))</f>
        <v/>
      </c>
      <c r="N2827" s="11">
        <f>IF(COUNTA($A2827:$K2827)=0,"",IF(AND($L2827="SI",$M2827="NO"),IFERROR($H2827,0),0))</f>
        <v/>
      </c>
      <c r="O2827" s="9">
        <f>IF(COUNTA($A2827:$K2827)=0,"",IF($M2827="SI","CUFE o factura duplicada dentro del reporte; no se suma dos veces",IF(IFERROR($H2827,0)&lt;=0,"DIAN reporta valor susceptible 0",IF($L2827="NO",IFERROR(LOOKUP(2,1/((LISTS!$M$2:$M$13&lt;&gt;"")*ISNUMBER(SEARCH(LISTS!$M$2:$M$13,$I2827))),LISTS!$O$2:$O$13),"Medio de pago no elegible o no identificado por DIAN"),"Apta automaticamente por pago electronico y base positiva"))))</f>
        <v/>
      </c>
    </row>
    <row r="2828">
      <c r="A2828" s="9" t="n"/>
      <c r="B2828" s="9" t="n"/>
      <c r="C2828" s="12" t="n"/>
      <c r="D2828" s="11" t="n"/>
      <c r="E2828" s="11" t="n"/>
      <c r="F2828" s="11" t="n"/>
      <c r="G2828" s="11" t="n"/>
      <c r="H2828" s="11" t="n"/>
      <c r="I2828" s="9" t="n"/>
      <c r="J2828" s="9" t="n"/>
      <c r="K2828" s="9" t="n"/>
      <c r="L2828" s="9">
        <f>IF(COUNTA($A2828:$K2828)=0,"",IF(AND(IFERROR($H2828,0)&gt;0,LEN(TRIM($K2828&amp;""))&gt;0,IFERROR(LOOKUP(2,1/((LISTS!$M$2:$M$13&lt;&gt;"")*ISNUMBER(SEARCH(LISTS!$M$2:$M$13,$I2828))),LISTS!$N$2:$N$13),"NO")="SI"),"SI","NO"))</f>
        <v/>
      </c>
      <c r="M2828" s="9">
        <f>IF(COUNTA($A2828:$K2828)=0,"",IF($K2828&lt;&gt;"",IF(COUNTIF($K$19:$K2828,$K2828)&gt;1,"SI","NO"),IF(COUNTIFS($A$19:$A2828,$A2828,$C$19:$C2828,$C2828,$J$19:$J2828,$J2828,$D$19:$D2828,$D2828)&gt;1,"SI","NO")))</f>
        <v/>
      </c>
      <c r="N2828" s="11">
        <f>IF(COUNTA($A2828:$K2828)=0,"",IF(AND($L2828="SI",$M2828="NO"),IFERROR($H2828,0),0))</f>
        <v/>
      </c>
      <c r="O2828" s="9">
        <f>IF(COUNTA($A2828:$K2828)=0,"",IF($M2828="SI","CUFE o factura duplicada dentro del reporte; no se suma dos veces",IF(IFERROR($H2828,0)&lt;=0,"DIAN reporta valor susceptible 0",IF($L2828="NO",IFERROR(LOOKUP(2,1/((LISTS!$M$2:$M$13&lt;&gt;"")*ISNUMBER(SEARCH(LISTS!$M$2:$M$13,$I2828))),LISTS!$O$2:$O$13),"Medio de pago no elegible o no identificado por DIAN"),"Apta automaticamente por pago electronico y base positiva"))))</f>
        <v/>
      </c>
    </row>
    <row r="2829">
      <c r="A2829" s="9" t="n"/>
      <c r="B2829" s="9" t="n"/>
      <c r="C2829" s="12" t="n"/>
      <c r="D2829" s="11" t="n"/>
      <c r="E2829" s="11" t="n"/>
      <c r="F2829" s="11" t="n"/>
      <c r="G2829" s="11" t="n"/>
      <c r="H2829" s="11" t="n"/>
      <c r="I2829" s="9" t="n"/>
      <c r="J2829" s="9" t="n"/>
      <c r="K2829" s="9" t="n"/>
      <c r="L2829" s="9">
        <f>IF(COUNTA($A2829:$K2829)=0,"",IF(AND(IFERROR($H2829,0)&gt;0,LEN(TRIM($K2829&amp;""))&gt;0,IFERROR(LOOKUP(2,1/((LISTS!$M$2:$M$13&lt;&gt;"")*ISNUMBER(SEARCH(LISTS!$M$2:$M$13,$I2829))),LISTS!$N$2:$N$13),"NO")="SI"),"SI","NO"))</f>
        <v/>
      </c>
      <c r="M2829" s="9">
        <f>IF(COUNTA($A2829:$K2829)=0,"",IF($K2829&lt;&gt;"",IF(COUNTIF($K$19:$K2829,$K2829)&gt;1,"SI","NO"),IF(COUNTIFS($A$19:$A2829,$A2829,$C$19:$C2829,$C2829,$J$19:$J2829,$J2829,$D$19:$D2829,$D2829)&gt;1,"SI","NO")))</f>
        <v/>
      </c>
      <c r="N2829" s="11">
        <f>IF(COUNTA($A2829:$K2829)=0,"",IF(AND($L2829="SI",$M2829="NO"),IFERROR($H2829,0),0))</f>
        <v/>
      </c>
      <c r="O2829" s="9">
        <f>IF(COUNTA($A2829:$K2829)=0,"",IF($M2829="SI","CUFE o factura duplicada dentro del reporte; no se suma dos veces",IF(IFERROR($H2829,0)&lt;=0,"DIAN reporta valor susceptible 0",IF($L2829="NO",IFERROR(LOOKUP(2,1/((LISTS!$M$2:$M$13&lt;&gt;"")*ISNUMBER(SEARCH(LISTS!$M$2:$M$13,$I2829))),LISTS!$O$2:$O$13),"Medio de pago no elegible o no identificado por DIAN"),"Apta automaticamente por pago electronico y base positiva"))))</f>
        <v/>
      </c>
    </row>
    <row r="2830">
      <c r="A2830" s="9" t="n"/>
      <c r="B2830" s="9" t="n"/>
      <c r="C2830" s="12" t="n"/>
      <c r="D2830" s="11" t="n"/>
      <c r="E2830" s="11" t="n"/>
      <c r="F2830" s="11" t="n"/>
      <c r="G2830" s="11" t="n"/>
      <c r="H2830" s="11" t="n"/>
      <c r="I2830" s="9" t="n"/>
      <c r="J2830" s="9" t="n"/>
      <c r="K2830" s="9" t="n"/>
      <c r="L2830" s="9">
        <f>IF(COUNTA($A2830:$K2830)=0,"",IF(AND(IFERROR($H2830,0)&gt;0,LEN(TRIM($K2830&amp;""))&gt;0,IFERROR(LOOKUP(2,1/((LISTS!$M$2:$M$13&lt;&gt;"")*ISNUMBER(SEARCH(LISTS!$M$2:$M$13,$I2830))),LISTS!$N$2:$N$13),"NO")="SI"),"SI","NO"))</f>
        <v/>
      </c>
      <c r="M2830" s="9">
        <f>IF(COUNTA($A2830:$K2830)=0,"",IF($K2830&lt;&gt;"",IF(COUNTIF($K$19:$K2830,$K2830)&gt;1,"SI","NO"),IF(COUNTIFS($A$19:$A2830,$A2830,$C$19:$C2830,$C2830,$J$19:$J2830,$J2830,$D$19:$D2830,$D2830)&gt;1,"SI","NO")))</f>
        <v/>
      </c>
      <c r="N2830" s="11">
        <f>IF(COUNTA($A2830:$K2830)=0,"",IF(AND($L2830="SI",$M2830="NO"),IFERROR($H2830,0),0))</f>
        <v/>
      </c>
      <c r="O2830" s="9">
        <f>IF(COUNTA($A2830:$K2830)=0,"",IF($M2830="SI","CUFE o factura duplicada dentro del reporte; no se suma dos veces",IF(IFERROR($H2830,0)&lt;=0,"DIAN reporta valor susceptible 0",IF($L2830="NO",IFERROR(LOOKUP(2,1/((LISTS!$M$2:$M$13&lt;&gt;"")*ISNUMBER(SEARCH(LISTS!$M$2:$M$13,$I2830))),LISTS!$O$2:$O$13),"Medio de pago no elegible o no identificado por DIAN"),"Apta automaticamente por pago electronico y base positiva"))))</f>
        <v/>
      </c>
    </row>
    <row r="2831">
      <c r="A2831" s="9" t="n"/>
      <c r="B2831" s="9" t="n"/>
      <c r="C2831" s="12" t="n"/>
      <c r="D2831" s="11" t="n"/>
      <c r="E2831" s="11" t="n"/>
      <c r="F2831" s="11" t="n"/>
      <c r="G2831" s="11" t="n"/>
      <c r="H2831" s="11" t="n"/>
      <c r="I2831" s="9" t="n"/>
      <c r="J2831" s="9" t="n"/>
      <c r="K2831" s="9" t="n"/>
      <c r="L2831" s="9">
        <f>IF(COUNTA($A2831:$K2831)=0,"",IF(AND(IFERROR($H2831,0)&gt;0,LEN(TRIM($K2831&amp;""))&gt;0,IFERROR(LOOKUP(2,1/((LISTS!$M$2:$M$13&lt;&gt;"")*ISNUMBER(SEARCH(LISTS!$M$2:$M$13,$I2831))),LISTS!$N$2:$N$13),"NO")="SI"),"SI","NO"))</f>
        <v/>
      </c>
      <c r="M2831" s="9">
        <f>IF(COUNTA($A2831:$K2831)=0,"",IF($K2831&lt;&gt;"",IF(COUNTIF($K$19:$K2831,$K2831)&gt;1,"SI","NO"),IF(COUNTIFS($A$19:$A2831,$A2831,$C$19:$C2831,$C2831,$J$19:$J2831,$J2831,$D$19:$D2831,$D2831)&gt;1,"SI","NO")))</f>
        <v/>
      </c>
      <c r="N2831" s="11">
        <f>IF(COUNTA($A2831:$K2831)=0,"",IF(AND($L2831="SI",$M2831="NO"),IFERROR($H2831,0),0))</f>
        <v/>
      </c>
      <c r="O2831" s="9">
        <f>IF(COUNTA($A2831:$K2831)=0,"",IF($M2831="SI","CUFE o factura duplicada dentro del reporte; no se suma dos veces",IF(IFERROR($H2831,0)&lt;=0,"DIAN reporta valor susceptible 0",IF($L2831="NO",IFERROR(LOOKUP(2,1/((LISTS!$M$2:$M$13&lt;&gt;"")*ISNUMBER(SEARCH(LISTS!$M$2:$M$13,$I2831))),LISTS!$O$2:$O$13),"Medio de pago no elegible o no identificado por DIAN"),"Apta automaticamente por pago electronico y base positiva"))))</f>
        <v/>
      </c>
    </row>
    <row r="2832">
      <c r="A2832" s="9" t="n"/>
      <c r="B2832" s="9" t="n"/>
      <c r="C2832" s="12" t="n"/>
      <c r="D2832" s="11" t="n"/>
      <c r="E2832" s="11" t="n"/>
      <c r="F2832" s="11" t="n"/>
      <c r="G2832" s="11" t="n"/>
      <c r="H2832" s="11" t="n"/>
      <c r="I2832" s="9" t="n"/>
      <c r="J2832" s="9" t="n"/>
      <c r="K2832" s="9" t="n"/>
      <c r="L2832" s="9">
        <f>IF(COUNTA($A2832:$K2832)=0,"",IF(AND(IFERROR($H2832,0)&gt;0,LEN(TRIM($K2832&amp;""))&gt;0,IFERROR(LOOKUP(2,1/((LISTS!$M$2:$M$13&lt;&gt;"")*ISNUMBER(SEARCH(LISTS!$M$2:$M$13,$I2832))),LISTS!$N$2:$N$13),"NO")="SI"),"SI","NO"))</f>
        <v/>
      </c>
      <c r="M2832" s="9">
        <f>IF(COUNTA($A2832:$K2832)=0,"",IF($K2832&lt;&gt;"",IF(COUNTIF($K$19:$K2832,$K2832)&gt;1,"SI","NO"),IF(COUNTIFS($A$19:$A2832,$A2832,$C$19:$C2832,$C2832,$J$19:$J2832,$J2832,$D$19:$D2832,$D2832)&gt;1,"SI","NO")))</f>
        <v/>
      </c>
      <c r="N2832" s="11">
        <f>IF(COUNTA($A2832:$K2832)=0,"",IF(AND($L2832="SI",$M2832="NO"),IFERROR($H2832,0),0))</f>
        <v/>
      </c>
      <c r="O2832" s="9">
        <f>IF(COUNTA($A2832:$K2832)=0,"",IF($M2832="SI","CUFE o factura duplicada dentro del reporte; no se suma dos veces",IF(IFERROR($H2832,0)&lt;=0,"DIAN reporta valor susceptible 0",IF($L2832="NO",IFERROR(LOOKUP(2,1/((LISTS!$M$2:$M$13&lt;&gt;"")*ISNUMBER(SEARCH(LISTS!$M$2:$M$13,$I2832))),LISTS!$O$2:$O$13),"Medio de pago no elegible o no identificado por DIAN"),"Apta automaticamente por pago electronico y base positiva"))))</f>
        <v/>
      </c>
    </row>
    <row r="2833">
      <c r="A2833" s="9" t="n"/>
      <c r="B2833" s="9" t="n"/>
      <c r="C2833" s="12" t="n"/>
      <c r="D2833" s="11" t="n"/>
      <c r="E2833" s="11" t="n"/>
      <c r="F2833" s="11" t="n"/>
      <c r="G2833" s="11" t="n"/>
      <c r="H2833" s="11" t="n"/>
      <c r="I2833" s="9" t="n"/>
      <c r="J2833" s="9" t="n"/>
      <c r="K2833" s="9" t="n"/>
      <c r="L2833" s="9">
        <f>IF(COUNTA($A2833:$K2833)=0,"",IF(AND(IFERROR($H2833,0)&gt;0,LEN(TRIM($K2833&amp;""))&gt;0,IFERROR(LOOKUP(2,1/((LISTS!$M$2:$M$13&lt;&gt;"")*ISNUMBER(SEARCH(LISTS!$M$2:$M$13,$I2833))),LISTS!$N$2:$N$13),"NO")="SI"),"SI","NO"))</f>
        <v/>
      </c>
      <c r="M2833" s="9">
        <f>IF(COUNTA($A2833:$K2833)=0,"",IF($K2833&lt;&gt;"",IF(COUNTIF($K$19:$K2833,$K2833)&gt;1,"SI","NO"),IF(COUNTIFS($A$19:$A2833,$A2833,$C$19:$C2833,$C2833,$J$19:$J2833,$J2833,$D$19:$D2833,$D2833)&gt;1,"SI","NO")))</f>
        <v/>
      </c>
      <c r="N2833" s="11">
        <f>IF(COUNTA($A2833:$K2833)=0,"",IF(AND($L2833="SI",$M2833="NO"),IFERROR($H2833,0),0))</f>
        <v/>
      </c>
      <c r="O2833" s="9">
        <f>IF(COUNTA($A2833:$K2833)=0,"",IF($M2833="SI","CUFE o factura duplicada dentro del reporte; no se suma dos veces",IF(IFERROR($H2833,0)&lt;=0,"DIAN reporta valor susceptible 0",IF($L2833="NO",IFERROR(LOOKUP(2,1/((LISTS!$M$2:$M$13&lt;&gt;"")*ISNUMBER(SEARCH(LISTS!$M$2:$M$13,$I2833))),LISTS!$O$2:$O$13),"Medio de pago no elegible o no identificado por DIAN"),"Apta automaticamente por pago electronico y base positiva"))))</f>
        <v/>
      </c>
    </row>
    <row r="2834">
      <c r="A2834" s="9" t="n"/>
      <c r="B2834" s="9" t="n"/>
      <c r="C2834" s="12" t="n"/>
      <c r="D2834" s="11" t="n"/>
      <c r="E2834" s="11" t="n"/>
      <c r="F2834" s="11" t="n"/>
      <c r="G2834" s="11" t="n"/>
      <c r="H2834" s="11" t="n"/>
      <c r="I2834" s="9" t="n"/>
      <c r="J2834" s="9" t="n"/>
      <c r="K2834" s="9" t="n"/>
      <c r="L2834" s="9">
        <f>IF(COUNTA($A2834:$K2834)=0,"",IF(AND(IFERROR($H2834,0)&gt;0,LEN(TRIM($K2834&amp;""))&gt;0,IFERROR(LOOKUP(2,1/((LISTS!$M$2:$M$13&lt;&gt;"")*ISNUMBER(SEARCH(LISTS!$M$2:$M$13,$I2834))),LISTS!$N$2:$N$13),"NO")="SI"),"SI","NO"))</f>
        <v/>
      </c>
      <c r="M2834" s="9">
        <f>IF(COUNTA($A2834:$K2834)=0,"",IF($K2834&lt;&gt;"",IF(COUNTIF($K$19:$K2834,$K2834)&gt;1,"SI","NO"),IF(COUNTIFS($A$19:$A2834,$A2834,$C$19:$C2834,$C2834,$J$19:$J2834,$J2834,$D$19:$D2834,$D2834)&gt;1,"SI","NO")))</f>
        <v/>
      </c>
      <c r="N2834" s="11">
        <f>IF(COUNTA($A2834:$K2834)=0,"",IF(AND($L2834="SI",$M2834="NO"),IFERROR($H2834,0),0))</f>
        <v/>
      </c>
      <c r="O2834" s="9">
        <f>IF(COUNTA($A2834:$K2834)=0,"",IF($M2834="SI","CUFE o factura duplicada dentro del reporte; no se suma dos veces",IF(IFERROR($H2834,0)&lt;=0,"DIAN reporta valor susceptible 0",IF($L2834="NO",IFERROR(LOOKUP(2,1/((LISTS!$M$2:$M$13&lt;&gt;"")*ISNUMBER(SEARCH(LISTS!$M$2:$M$13,$I2834))),LISTS!$O$2:$O$13),"Medio de pago no elegible o no identificado por DIAN"),"Apta automaticamente por pago electronico y base positiva"))))</f>
        <v/>
      </c>
    </row>
    <row r="2835">
      <c r="A2835" s="9" t="n"/>
      <c r="B2835" s="9" t="n"/>
      <c r="C2835" s="12" t="n"/>
      <c r="D2835" s="11" t="n"/>
      <c r="E2835" s="11" t="n"/>
      <c r="F2835" s="11" t="n"/>
      <c r="G2835" s="11" t="n"/>
      <c r="H2835" s="11" t="n"/>
      <c r="I2835" s="9" t="n"/>
      <c r="J2835" s="9" t="n"/>
      <c r="K2835" s="9" t="n"/>
      <c r="L2835" s="9">
        <f>IF(COUNTA($A2835:$K2835)=0,"",IF(AND(IFERROR($H2835,0)&gt;0,LEN(TRIM($K2835&amp;""))&gt;0,IFERROR(LOOKUP(2,1/((LISTS!$M$2:$M$13&lt;&gt;"")*ISNUMBER(SEARCH(LISTS!$M$2:$M$13,$I2835))),LISTS!$N$2:$N$13),"NO")="SI"),"SI","NO"))</f>
        <v/>
      </c>
      <c r="M2835" s="9">
        <f>IF(COUNTA($A2835:$K2835)=0,"",IF($K2835&lt;&gt;"",IF(COUNTIF($K$19:$K2835,$K2835)&gt;1,"SI","NO"),IF(COUNTIFS($A$19:$A2835,$A2835,$C$19:$C2835,$C2835,$J$19:$J2835,$J2835,$D$19:$D2835,$D2835)&gt;1,"SI","NO")))</f>
        <v/>
      </c>
      <c r="N2835" s="11">
        <f>IF(COUNTA($A2835:$K2835)=0,"",IF(AND($L2835="SI",$M2835="NO"),IFERROR($H2835,0),0))</f>
        <v/>
      </c>
      <c r="O2835" s="9">
        <f>IF(COUNTA($A2835:$K2835)=0,"",IF($M2835="SI","CUFE o factura duplicada dentro del reporte; no se suma dos veces",IF(IFERROR($H2835,0)&lt;=0,"DIAN reporta valor susceptible 0",IF($L2835="NO",IFERROR(LOOKUP(2,1/((LISTS!$M$2:$M$13&lt;&gt;"")*ISNUMBER(SEARCH(LISTS!$M$2:$M$13,$I2835))),LISTS!$O$2:$O$13),"Medio de pago no elegible o no identificado por DIAN"),"Apta automaticamente por pago electronico y base positiva"))))</f>
        <v/>
      </c>
    </row>
    <row r="2836">
      <c r="A2836" s="9" t="n"/>
      <c r="B2836" s="9" t="n"/>
      <c r="C2836" s="12" t="n"/>
      <c r="D2836" s="11" t="n"/>
      <c r="E2836" s="11" t="n"/>
      <c r="F2836" s="11" t="n"/>
      <c r="G2836" s="11" t="n"/>
      <c r="H2836" s="11" t="n"/>
      <c r="I2836" s="9" t="n"/>
      <c r="J2836" s="9" t="n"/>
      <c r="K2836" s="9" t="n"/>
      <c r="L2836" s="9">
        <f>IF(COUNTA($A2836:$K2836)=0,"",IF(AND(IFERROR($H2836,0)&gt;0,LEN(TRIM($K2836&amp;""))&gt;0,IFERROR(LOOKUP(2,1/((LISTS!$M$2:$M$13&lt;&gt;"")*ISNUMBER(SEARCH(LISTS!$M$2:$M$13,$I2836))),LISTS!$N$2:$N$13),"NO")="SI"),"SI","NO"))</f>
        <v/>
      </c>
      <c r="M2836" s="9">
        <f>IF(COUNTA($A2836:$K2836)=0,"",IF($K2836&lt;&gt;"",IF(COUNTIF($K$19:$K2836,$K2836)&gt;1,"SI","NO"),IF(COUNTIFS($A$19:$A2836,$A2836,$C$19:$C2836,$C2836,$J$19:$J2836,$J2836,$D$19:$D2836,$D2836)&gt;1,"SI","NO")))</f>
        <v/>
      </c>
      <c r="N2836" s="11">
        <f>IF(COUNTA($A2836:$K2836)=0,"",IF(AND($L2836="SI",$M2836="NO"),IFERROR($H2836,0),0))</f>
        <v/>
      </c>
      <c r="O2836" s="9">
        <f>IF(COUNTA($A2836:$K2836)=0,"",IF($M2836="SI","CUFE o factura duplicada dentro del reporte; no se suma dos veces",IF(IFERROR($H2836,0)&lt;=0,"DIAN reporta valor susceptible 0",IF($L2836="NO",IFERROR(LOOKUP(2,1/((LISTS!$M$2:$M$13&lt;&gt;"")*ISNUMBER(SEARCH(LISTS!$M$2:$M$13,$I2836))),LISTS!$O$2:$O$13),"Medio de pago no elegible o no identificado por DIAN"),"Apta automaticamente por pago electronico y base positiva"))))</f>
        <v/>
      </c>
    </row>
    <row r="2837">
      <c r="A2837" s="9" t="n"/>
      <c r="B2837" s="9" t="n"/>
      <c r="C2837" s="12" t="n"/>
      <c r="D2837" s="11" t="n"/>
      <c r="E2837" s="11" t="n"/>
      <c r="F2837" s="11" t="n"/>
      <c r="G2837" s="11" t="n"/>
      <c r="H2837" s="11" t="n"/>
      <c r="I2837" s="9" t="n"/>
      <c r="J2837" s="9" t="n"/>
      <c r="K2837" s="9" t="n"/>
      <c r="L2837" s="9">
        <f>IF(COUNTA($A2837:$K2837)=0,"",IF(AND(IFERROR($H2837,0)&gt;0,LEN(TRIM($K2837&amp;""))&gt;0,IFERROR(LOOKUP(2,1/((LISTS!$M$2:$M$13&lt;&gt;"")*ISNUMBER(SEARCH(LISTS!$M$2:$M$13,$I2837))),LISTS!$N$2:$N$13),"NO")="SI"),"SI","NO"))</f>
        <v/>
      </c>
      <c r="M2837" s="9">
        <f>IF(COUNTA($A2837:$K2837)=0,"",IF($K2837&lt;&gt;"",IF(COUNTIF($K$19:$K2837,$K2837)&gt;1,"SI","NO"),IF(COUNTIFS($A$19:$A2837,$A2837,$C$19:$C2837,$C2837,$J$19:$J2837,$J2837,$D$19:$D2837,$D2837)&gt;1,"SI","NO")))</f>
        <v/>
      </c>
      <c r="N2837" s="11">
        <f>IF(COUNTA($A2837:$K2837)=0,"",IF(AND($L2837="SI",$M2837="NO"),IFERROR($H2837,0),0))</f>
        <v/>
      </c>
      <c r="O2837" s="9">
        <f>IF(COUNTA($A2837:$K2837)=0,"",IF($M2837="SI","CUFE o factura duplicada dentro del reporte; no se suma dos veces",IF(IFERROR($H2837,0)&lt;=0,"DIAN reporta valor susceptible 0",IF($L2837="NO",IFERROR(LOOKUP(2,1/((LISTS!$M$2:$M$13&lt;&gt;"")*ISNUMBER(SEARCH(LISTS!$M$2:$M$13,$I2837))),LISTS!$O$2:$O$13),"Medio de pago no elegible o no identificado por DIAN"),"Apta automaticamente por pago electronico y base positiva"))))</f>
        <v/>
      </c>
    </row>
    <row r="2838">
      <c r="A2838" s="9" t="n"/>
      <c r="B2838" s="9" t="n"/>
      <c r="C2838" s="12" t="n"/>
      <c r="D2838" s="11" t="n"/>
      <c r="E2838" s="11" t="n"/>
      <c r="F2838" s="11" t="n"/>
      <c r="G2838" s="11" t="n"/>
      <c r="H2838" s="11" t="n"/>
      <c r="I2838" s="9" t="n"/>
      <c r="J2838" s="9" t="n"/>
      <c r="K2838" s="9" t="n"/>
      <c r="L2838" s="9">
        <f>IF(COUNTA($A2838:$K2838)=0,"",IF(AND(IFERROR($H2838,0)&gt;0,LEN(TRIM($K2838&amp;""))&gt;0,IFERROR(LOOKUP(2,1/((LISTS!$M$2:$M$13&lt;&gt;"")*ISNUMBER(SEARCH(LISTS!$M$2:$M$13,$I2838))),LISTS!$N$2:$N$13),"NO")="SI"),"SI","NO"))</f>
        <v/>
      </c>
      <c r="M2838" s="9">
        <f>IF(COUNTA($A2838:$K2838)=0,"",IF($K2838&lt;&gt;"",IF(COUNTIF($K$19:$K2838,$K2838)&gt;1,"SI","NO"),IF(COUNTIFS($A$19:$A2838,$A2838,$C$19:$C2838,$C2838,$J$19:$J2838,$J2838,$D$19:$D2838,$D2838)&gt;1,"SI","NO")))</f>
        <v/>
      </c>
      <c r="N2838" s="11">
        <f>IF(COUNTA($A2838:$K2838)=0,"",IF(AND($L2838="SI",$M2838="NO"),IFERROR($H2838,0),0))</f>
        <v/>
      </c>
      <c r="O2838" s="9">
        <f>IF(COUNTA($A2838:$K2838)=0,"",IF($M2838="SI","CUFE o factura duplicada dentro del reporte; no se suma dos veces",IF(IFERROR($H2838,0)&lt;=0,"DIAN reporta valor susceptible 0",IF($L2838="NO",IFERROR(LOOKUP(2,1/((LISTS!$M$2:$M$13&lt;&gt;"")*ISNUMBER(SEARCH(LISTS!$M$2:$M$13,$I2838))),LISTS!$O$2:$O$13),"Medio de pago no elegible o no identificado por DIAN"),"Apta automaticamente por pago electronico y base positiva"))))</f>
        <v/>
      </c>
    </row>
    <row r="2839">
      <c r="A2839" s="9" t="n"/>
      <c r="B2839" s="9" t="n"/>
      <c r="C2839" s="12" t="n"/>
      <c r="D2839" s="11" t="n"/>
      <c r="E2839" s="11" t="n"/>
      <c r="F2839" s="11" t="n"/>
      <c r="G2839" s="11" t="n"/>
      <c r="H2839" s="11" t="n"/>
      <c r="I2839" s="9" t="n"/>
      <c r="J2839" s="9" t="n"/>
      <c r="K2839" s="9" t="n"/>
      <c r="L2839" s="9">
        <f>IF(COUNTA($A2839:$K2839)=0,"",IF(AND(IFERROR($H2839,0)&gt;0,LEN(TRIM($K2839&amp;""))&gt;0,IFERROR(LOOKUP(2,1/((LISTS!$M$2:$M$13&lt;&gt;"")*ISNUMBER(SEARCH(LISTS!$M$2:$M$13,$I2839))),LISTS!$N$2:$N$13),"NO")="SI"),"SI","NO"))</f>
        <v/>
      </c>
      <c r="M2839" s="9">
        <f>IF(COUNTA($A2839:$K2839)=0,"",IF($K2839&lt;&gt;"",IF(COUNTIF($K$19:$K2839,$K2839)&gt;1,"SI","NO"),IF(COUNTIFS($A$19:$A2839,$A2839,$C$19:$C2839,$C2839,$J$19:$J2839,$J2839,$D$19:$D2839,$D2839)&gt;1,"SI","NO")))</f>
        <v/>
      </c>
      <c r="N2839" s="11">
        <f>IF(COUNTA($A2839:$K2839)=0,"",IF(AND($L2839="SI",$M2839="NO"),IFERROR($H2839,0),0))</f>
        <v/>
      </c>
      <c r="O2839" s="9">
        <f>IF(COUNTA($A2839:$K2839)=0,"",IF($M2839="SI","CUFE o factura duplicada dentro del reporte; no se suma dos veces",IF(IFERROR($H2839,0)&lt;=0,"DIAN reporta valor susceptible 0",IF($L2839="NO",IFERROR(LOOKUP(2,1/((LISTS!$M$2:$M$13&lt;&gt;"")*ISNUMBER(SEARCH(LISTS!$M$2:$M$13,$I2839))),LISTS!$O$2:$O$13),"Medio de pago no elegible o no identificado por DIAN"),"Apta automaticamente por pago electronico y base positiva"))))</f>
        <v/>
      </c>
    </row>
    <row r="2840">
      <c r="A2840" s="9" t="n"/>
      <c r="B2840" s="9" t="n"/>
      <c r="C2840" s="12" t="n"/>
      <c r="D2840" s="11" t="n"/>
      <c r="E2840" s="11" t="n"/>
      <c r="F2840" s="11" t="n"/>
      <c r="G2840" s="11" t="n"/>
      <c r="H2840" s="11" t="n"/>
      <c r="I2840" s="9" t="n"/>
      <c r="J2840" s="9" t="n"/>
      <c r="K2840" s="9" t="n"/>
      <c r="L2840" s="9">
        <f>IF(COUNTA($A2840:$K2840)=0,"",IF(AND(IFERROR($H2840,0)&gt;0,LEN(TRIM($K2840&amp;""))&gt;0,IFERROR(LOOKUP(2,1/((LISTS!$M$2:$M$13&lt;&gt;"")*ISNUMBER(SEARCH(LISTS!$M$2:$M$13,$I2840))),LISTS!$N$2:$N$13),"NO")="SI"),"SI","NO"))</f>
        <v/>
      </c>
      <c r="M2840" s="9">
        <f>IF(COUNTA($A2840:$K2840)=0,"",IF($K2840&lt;&gt;"",IF(COUNTIF($K$19:$K2840,$K2840)&gt;1,"SI","NO"),IF(COUNTIFS($A$19:$A2840,$A2840,$C$19:$C2840,$C2840,$J$19:$J2840,$J2840,$D$19:$D2840,$D2840)&gt;1,"SI","NO")))</f>
        <v/>
      </c>
      <c r="N2840" s="11">
        <f>IF(COUNTA($A2840:$K2840)=0,"",IF(AND($L2840="SI",$M2840="NO"),IFERROR($H2840,0),0))</f>
        <v/>
      </c>
      <c r="O2840" s="9">
        <f>IF(COUNTA($A2840:$K2840)=0,"",IF($M2840="SI","CUFE o factura duplicada dentro del reporte; no se suma dos veces",IF(IFERROR($H2840,0)&lt;=0,"DIAN reporta valor susceptible 0",IF($L2840="NO",IFERROR(LOOKUP(2,1/((LISTS!$M$2:$M$13&lt;&gt;"")*ISNUMBER(SEARCH(LISTS!$M$2:$M$13,$I2840))),LISTS!$O$2:$O$13),"Medio de pago no elegible o no identificado por DIAN"),"Apta automaticamente por pago electronico y base positiva"))))</f>
        <v/>
      </c>
    </row>
    <row r="2841">
      <c r="A2841" s="9" t="n"/>
      <c r="B2841" s="9" t="n"/>
      <c r="C2841" s="12" t="n"/>
      <c r="D2841" s="11" t="n"/>
      <c r="E2841" s="11" t="n"/>
      <c r="F2841" s="11" t="n"/>
      <c r="G2841" s="11" t="n"/>
      <c r="H2841" s="11" t="n"/>
      <c r="I2841" s="9" t="n"/>
      <c r="J2841" s="9" t="n"/>
      <c r="K2841" s="9" t="n"/>
      <c r="L2841" s="9">
        <f>IF(COUNTA($A2841:$K2841)=0,"",IF(AND(IFERROR($H2841,0)&gt;0,LEN(TRIM($K2841&amp;""))&gt;0,IFERROR(LOOKUP(2,1/((LISTS!$M$2:$M$13&lt;&gt;"")*ISNUMBER(SEARCH(LISTS!$M$2:$M$13,$I2841))),LISTS!$N$2:$N$13),"NO")="SI"),"SI","NO"))</f>
        <v/>
      </c>
      <c r="M2841" s="9">
        <f>IF(COUNTA($A2841:$K2841)=0,"",IF($K2841&lt;&gt;"",IF(COUNTIF($K$19:$K2841,$K2841)&gt;1,"SI","NO"),IF(COUNTIFS($A$19:$A2841,$A2841,$C$19:$C2841,$C2841,$J$19:$J2841,$J2841,$D$19:$D2841,$D2841)&gt;1,"SI","NO")))</f>
        <v/>
      </c>
      <c r="N2841" s="11">
        <f>IF(COUNTA($A2841:$K2841)=0,"",IF(AND($L2841="SI",$M2841="NO"),IFERROR($H2841,0),0))</f>
        <v/>
      </c>
      <c r="O2841" s="9">
        <f>IF(COUNTA($A2841:$K2841)=0,"",IF($M2841="SI","CUFE o factura duplicada dentro del reporte; no se suma dos veces",IF(IFERROR($H2841,0)&lt;=0,"DIAN reporta valor susceptible 0",IF($L2841="NO",IFERROR(LOOKUP(2,1/((LISTS!$M$2:$M$13&lt;&gt;"")*ISNUMBER(SEARCH(LISTS!$M$2:$M$13,$I2841))),LISTS!$O$2:$O$13),"Medio de pago no elegible o no identificado por DIAN"),"Apta automaticamente por pago electronico y base positiva"))))</f>
        <v/>
      </c>
    </row>
    <row r="2842">
      <c r="A2842" s="9" t="n"/>
      <c r="B2842" s="9" t="n"/>
      <c r="C2842" s="12" t="n"/>
      <c r="D2842" s="11" t="n"/>
      <c r="E2842" s="11" t="n"/>
      <c r="F2842" s="11" t="n"/>
      <c r="G2842" s="11" t="n"/>
      <c r="H2842" s="11" t="n"/>
      <c r="I2842" s="9" t="n"/>
      <c r="J2842" s="9" t="n"/>
      <c r="K2842" s="9" t="n"/>
      <c r="L2842" s="9">
        <f>IF(COUNTA($A2842:$K2842)=0,"",IF(AND(IFERROR($H2842,0)&gt;0,LEN(TRIM($K2842&amp;""))&gt;0,IFERROR(LOOKUP(2,1/((LISTS!$M$2:$M$13&lt;&gt;"")*ISNUMBER(SEARCH(LISTS!$M$2:$M$13,$I2842))),LISTS!$N$2:$N$13),"NO")="SI"),"SI","NO"))</f>
        <v/>
      </c>
      <c r="M2842" s="9">
        <f>IF(COUNTA($A2842:$K2842)=0,"",IF($K2842&lt;&gt;"",IF(COUNTIF($K$19:$K2842,$K2842)&gt;1,"SI","NO"),IF(COUNTIFS($A$19:$A2842,$A2842,$C$19:$C2842,$C2842,$J$19:$J2842,$J2842,$D$19:$D2842,$D2842)&gt;1,"SI","NO")))</f>
        <v/>
      </c>
      <c r="N2842" s="11">
        <f>IF(COUNTA($A2842:$K2842)=0,"",IF(AND($L2842="SI",$M2842="NO"),IFERROR($H2842,0),0))</f>
        <v/>
      </c>
      <c r="O2842" s="9">
        <f>IF(COUNTA($A2842:$K2842)=0,"",IF($M2842="SI","CUFE o factura duplicada dentro del reporte; no se suma dos veces",IF(IFERROR($H2842,0)&lt;=0,"DIAN reporta valor susceptible 0",IF($L2842="NO",IFERROR(LOOKUP(2,1/((LISTS!$M$2:$M$13&lt;&gt;"")*ISNUMBER(SEARCH(LISTS!$M$2:$M$13,$I2842))),LISTS!$O$2:$O$13),"Medio de pago no elegible o no identificado por DIAN"),"Apta automaticamente por pago electronico y base positiva"))))</f>
        <v/>
      </c>
    </row>
    <row r="2843">
      <c r="A2843" s="9" t="n"/>
      <c r="B2843" s="9" t="n"/>
      <c r="C2843" s="12" t="n"/>
      <c r="D2843" s="11" t="n"/>
      <c r="E2843" s="11" t="n"/>
      <c r="F2843" s="11" t="n"/>
      <c r="G2843" s="11" t="n"/>
      <c r="H2843" s="11" t="n"/>
      <c r="I2843" s="9" t="n"/>
      <c r="J2843" s="9" t="n"/>
      <c r="K2843" s="9" t="n"/>
      <c r="L2843" s="9">
        <f>IF(COUNTA($A2843:$K2843)=0,"",IF(AND(IFERROR($H2843,0)&gt;0,LEN(TRIM($K2843&amp;""))&gt;0,IFERROR(LOOKUP(2,1/((LISTS!$M$2:$M$13&lt;&gt;"")*ISNUMBER(SEARCH(LISTS!$M$2:$M$13,$I2843))),LISTS!$N$2:$N$13),"NO")="SI"),"SI","NO"))</f>
        <v/>
      </c>
      <c r="M2843" s="9">
        <f>IF(COUNTA($A2843:$K2843)=0,"",IF($K2843&lt;&gt;"",IF(COUNTIF($K$19:$K2843,$K2843)&gt;1,"SI","NO"),IF(COUNTIFS($A$19:$A2843,$A2843,$C$19:$C2843,$C2843,$J$19:$J2843,$J2843,$D$19:$D2843,$D2843)&gt;1,"SI","NO")))</f>
        <v/>
      </c>
      <c r="N2843" s="11">
        <f>IF(COUNTA($A2843:$K2843)=0,"",IF(AND($L2843="SI",$M2843="NO"),IFERROR($H2843,0),0))</f>
        <v/>
      </c>
      <c r="O2843" s="9">
        <f>IF(COUNTA($A2843:$K2843)=0,"",IF($M2843="SI","CUFE o factura duplicada dentro del reporte; no se suma dos veces",IF(IFERROR($H2843,0)&lt;=0,"DIAN reporta valor susceptible 0",IF($L2843="NO",IFERROR(LOOKUP(2,1/((LISTS!$M$2:$M$13&lt;&gt;"")*ISNUMBER(SEARCH(LISTS!$M$2:$M$13,$I2843))),LISTS!$O$2:$O$13),"Medio de pago no elegible o no identificado por DIAN"),"Apta automaticamente por pago electronico y base positiva"))))</f>
        <v/>
      </c>
    </row>
    <row r="2844">
      <c r="A2844" s="9" t="n"/>
      <c r="B2844" s="9" t="n"/>
      <c r="C2844" s="12" t="n"/>
      <c r="D2844" s="11" t="n"/>
      <c r="E2844" s="11" t="n"/>
      <c r="F2844" s="11" t="n"/>
      <c r="G2844" s="11" t="n"/>
      <c r="H2844" s="11" t="n"/>
      <c r="I2844" s="9" t="n"/>
      <c r="J2844" s="9" t="n"/>
      <c r="K2844" s="9" t="n"/>
      <c r="L2844" s="9">
        <f>IF(COUNTA($A2844:$K2844)=0,"",IF(AND(IFERROR($H2844,0)&gt;0,LEN(TRIM($K2844&amp;""))&gt;0,IFERROR(LOOKUP(2,1/((LISTS!$M$2:$M$13&lt;&gt;"")*ISNUMBER(SEARCH(LISTS!$M$2:$M$13,$I2844))),LISTS!$N$2:$N$13),"NO")="SI"),"SI","NO"))</f>
        <v/>
      </c>
      <c r="M2844" s="9">
        <f>IF(COUNTA($A2844:$K2844)=0,"",IF($K2844&lt;&gt;"",IF(COUNTIF($K$19:$K2844,$K2844)&gt;1,"SI","NO"),IF(COUNTIFS($A$19:$A2844,$A2844,$C$19:$C2844,$C2844,$J$19:$J2844,$J2844,$D$19:$D2844,$D2844)&gt;1,"SI","NO")))</f>
        <v/>
      </c>
      <c r="N2844" s="11">
        <f>IF(COUNTA($A2844:$K2844)=0,"",IF(AND($L2844="SI",$M2844="NO"),IFERROR($H2844,0),0))</f>
        <v/>
      </c>
      <c r="O2844" s="9">
        <f>IF(COUNTA($A2844:$K2844)=0,"",IF($M2844="SI","CUFE o factura duplicada dentro del reporte; no se suma dos veces",IF(IFERROR($H2844,0)&lt;=0,"DIAN reporta valor susceptible 0",IF($L2844="NO",IFERROR(LOOKUP(2,1/((LISTS!$M$2:$M$13&lt;&gt;"")*ISNUMBER(SEARCH(LISTS!$M$2:$M$13,$I2844))),LISTS!$O$2:$O$13),"Medio de pago no elegible o no identificado por DIAN"),"Apta automaticamente por pago electronico y base positiva"))))</f>
        <v/>
      </c>
    </row>
    <row r="2845">
      <c r="A2845" s="9" t="n"/>
      <c r="B2845" s="9" t="n"/>
      <c r="C2845" s="12" t="n"/>
      <c r="D2845" s="11" t="n"/>
      <c r="E2845" s="11" t="n"/>
      <c r="F2845" s="11" t="n"/>
      <c r="G2845" s="11" t="n"/>
      <c r="H2845" s="11" t="n"/>
      <c r="I2845" s="9" t="n"/>
      <c r="J2845" s="9" t="n"/>
      <c r="K2845" s="9" t="n"/>
      <c r="L2845" s="9">
        <f>IF(COUNTA($A2845:$K2845)=0,"",IF(AND(IFERROR($H2845,0)&gt;0,LEN(TRIM($K2845&amp;""))&gt;0,IFERROR(LOOKUP(2,1/((LISTS!$M$2:$M$13&lt;&gt;"")*ISNUMBER(SEARCH(LISTS!$M$2:$M$13,$I2845))),LISTS!$N$2:$N$13),"NO")="SI"),"SI","NO"))</f>
        <v/>
      </c>
      <c r="M2845" s="9">
        <f>IF(COUNTA($A2845:$K2845)=0,"",IF($K2845&lt;&gt;"",IF(COUNTIF($K$19:$K2845,$K2845)&gt;1,"SI","NO"),IF(COUNTIFS($A$19:$A2845,$A2845,$C$19:$C2845,$C2845,$J$19:$J2845,$J2845,$D$19:$D2845,$D2845)&gt;1,"SI","NO")))</f>
        <v/>
      </c>
      <c r="N2845" s="11">
        <f>IF(COUNTA($A2845:$K2845)=0,"",IF(AND($L2845="SI",$M2845="NO"),IFERROR($H2845,0),0))</f>
        <v/>
      </c>
      <c r="O2845" s="9">
        <f>IF(COUNTA($A2845:$K2845)=0,"",IF($M2845="SI","CUFE o factura duplicada dentro del reporte; no se suma dos veces",IF(IFERROR($H2845,0)&lt;=0,"DIAN reporta valor susceptible 0",IF($L2845="NO",IFERROR(LOOKUP(2,1/((LISTS!$M$2:$M$13&lt;&gt;"")*ISNUMBER(SEARCH(LISTS!$M$2:$M$13,$I2845))),LISTS!$O$2:$O$13),"Medio de pago no elegible o no identificado por DIAN"),"Apta automaticamente por pago electronico y base positiva"))))</f>
        <v/>
      </c>
    </row>
    <row r="2846">
      <c r="A2846" s="9" t="n"/>
      <c r="B2846" s="9" t="n"/>
      <c r="C2846" s="12" t="n"/>
      <c r="D2846" s="11" t="n"/>
      <c r="E2846" s="11" t="n"/>
      <c r="F2846" s="11" t="n"/>
      <c r="G2846" s="11" t="n"/>
      <c r="H2846" s="11" t="n"/>
      <c r="I2846" s="9" t="n"/>
      <c r="J2846" s="9" t="n"/>
      <c r="K2846" s="9" t="n"/>
      <c r="L2846" s="9">
        <f>IF(COUNTA($A2846:$K2846)=0,"",IF(AND(IFERROR($H2846,0)&gt;0,LEN(TRIM($K2846&amp;""))&gt;0,IFERROR(LOOKUP(2,1/((LISTS!$M$2:$M$13&lt;&gt;"")*ISNUMBER(SEARCH(LISTS!$M$2:$M$13,$I2846))),LISTS!$N$2:$N$13),"NO")="SI"),"SI","NO"))</f>
        <v/>
      </c>
      <c r="M2846" s="9">
        <f>IF(COUNTA($A2846:$K2846)=0,"",IF($K2846&lt;&gt;"",IF(COUNTIF($K$19:$K2846,$K2846)&gt;1,"SI","NO"),IF(COUNTIFS($A$19:$A2846,$A2846,$C$19:$C2846,$C2846,$J$19:$J2846,$J2846,$D$19:$D2846,$D2846)&gt;1,"SI","NO")))</f>
        <v/>
      </c>
      <c r="N2846" s="11">
        <f>IF(COUNTA($A2846:$K2846)=0,"",IF(AND($L2846="SI",$M2846="NO"),IFERROR($H2846,0),0))</f>
        <v/>
      </c>
      <c r="O2846" s="9">
        <f>IF(COUNTA($A2846:$K2846)=0,"",IF($M2846="SI","CUFE o factura duplicada dentro del reporte; no se suma dos veces",IF(IFERROR($H2846,0)&lt;=0,"DIAN reporta valor susceptible 0",IF($L2846="NO",IFERROR(LOOKUP(2,1/((LISTS!$M$2:$M$13&lt;&gt;"")*ISNUMBER(SEARCH(LISTS!$M$2:$M$13,$I2846))),LISTS!$O$2:$O$13),"Medio de pago no elegible o no identificado por DIAN"),"Apta automaticamente por pago electronico y base positiva"))))</f>
        <v/>
      </c>
    </row>
    <row r="2847">
      <c r="A2847" s="9" t="n"/>
      <c r="B2847" s="9" t="n"/>
      <c r="C2847" s="12" t="n"/>
      <c r="D2847" s="11" t="n"/>
      <c r="E2847" s="11" t="n"/>
      <c r="F2847" s="11" t="n"/>
      <c r="G2847" s="11" t="n"/>
      <c r="H2847" s="11" t="n"/>
      <c r="I2847" s="9" t="n"/>
      <c r="J2847" s="9" t="n"/>
      <c r="K2847" s="9" t="n"/>
      <c r="L2847" s="9">
        <f>IF(COUNTA($A2847:$K2847)=0,"",IF(AND(IFERROR($H2847,0)&gt;0,LEN(TRIM($K2847&amp;""))&gt;0,IFERROR(LOOKUP(2,1/((LISTS!$M$2:$M$13&lt;&gt;"")*ISNUMBER(SEARCH(LISTS!$M$2:$M$13,$I2847))),LISTS!$N$2:$N$13),"NO")="SI"),"SI","NO"))</f>
        <v/>
      </c>
      <c r="M2847" s="9">
        <f>IF(COUNTA($A2847:$K2847)=0,"",IF($K2847&lt;&gt;"",IF(COUNTIF($K$19:$K2847,$K2847)&gt;1,"SI","NO"),IF(COUNTIFS($A$19:$A2847,$A2847,$C$19:$C2847,$C2847,$J$19:$J2847,$J2847,$D$19:$D2847,$D2847)&gt;1,"SI","NO")))</f>
        <v/>
      </c>
      <c r="N2847" s="11">
        <f>IF(COUNTA($A2847:$K2847)=0,"",IF(AND($L2847="SI",$M2847="NO"),IFERROR($H2847,0),0))</f>
        <v/>
      </c>
      <c r="O2847" s="9">
        <f>IF(COUNTA($A2847:$K2847)=0,"",IF($M2847="SI","CUFE o factura duplicada dentro del reporte; no se suma dos veces",IF(IFERROR($H2847,0)&lt;=0,"DIAN reporta valor susceptible 0",IF($L2847="NO",IFERROR(LOOKUP(2,1/((LISTS!$M$2:$M$13&lt;&gt;"")*ISNUMBER(SEARCH(LISTS!$M$2:$M$13,$I2847))),LISTS!$O$2:$O$13),"Medio de pago no elegible o no identificado por DIAN"),"Apta automaticamente por pago electronico y base positiva"))))</f>
        <v/>
      </c>
    </row>
    <row r="2848">
      <c r="A2848" s="9" t="n"/>
      <c r="B2848" s="9" t="n"/>
      <c r="C2848" s="12" t="n"/>
      <c r="D2848" s="11" t="n"/>
      <c r="E2848" s="11" t="n"/>
      <c r="F2848" s="11" t="n"/>
      <c r="G2848" s="11" t="n"/>
      <c r="H2848" s="11" t="n"/>
      <c r="I2848" s="9" t="n"/>
      <c r="J2848" s="9" t="n"/>
      <c r="K2848" s="9" t="n"/>
      <c r="L2848" s="9">
        <f>IF(COUNTA($A2848:$K2848)=0,"",IF(AND(IFERROR($H2848,0)&gt;0,LEN(TRIM($K2848&amp;""))&gt;0,IFERROR(LOOKUP(2,1/((LISTS!$M$2:$M$13&lt;&gt;"")*ISNUMBER(SEARCH(LISTS!$M$2:$M$13,$I2848))),LISTS!$N$2:$N$13),"NO")="SI"),"SI","NO"))</f>
        <v/>
      </c>
      <c r="M2848" s="9">
        <f>IF(COUNTA($A2848:$K2848)=0,"",IF($K2848&lt;&gt;"",IF(COUNTIF($K$19:$K2848,$K2848)&gt;1,"SI","NO"),IF(COUNTIFS($A$19:$A2848,$A2848,$C$19:$C2848,$C2848,$J$19:$J2848,$J2848,$D$19:$D2848,$D2848)&gt;1,"SI","NO")))</f>
        <v/>
      </c>
      <c r="N2848" s="11">
        <f>IF(COUNTA($A2848:$K2848)=0,"",IF(AND($L2848="SI",$M2848="NO"),IFERROR($H2848,0),0))</f>
        <v/>
      </c>
      <c r="O2848" s="9">
        <f>IF(COUNTA($A2848:$K2848)=0,"",IF($M2848="SI","CUFE o factura duplicada dentro del reporte; no se suma dos veces",IF(IFERROR($H2848,0)&lt;=0,"DIAN reporta valor susceptible 0",IF($L2848="NO",IFERROR(LOOKUP(2,1/((LISTS!$M$2:$M$13&lt;&gt;"")*ISNUMBER(SEARCH(LISTS!$M$2:$M$13,$I2848))),LISTS!$O$2:$O$13),"Medio de pago no elegible o no identificado por DIAN"),"Apta automaticamente por pago electronico y base positiva"))))</f>
        <v/>
      </c>
    </row>
    <row r="2849">
      <c r="A2849" s="9" t="n"/>
      <c r="B2849" s="9" t="n"/>
      <c r="C2849" s="12" t="n"/>
      <c r="D2849" s="11" t="n"/>
      <c r="E2849" s="11" t="n"/>
      <c r="F2849" s="11" t="n"/>
      <c r="G2849" s="11" t="n"/>
      <c r="H2849" s="11" t="n"/>
      <c r="I2849" s="9" t="n"/>
      <c r="J2849" s="9" t="n"/>
      <c r="K2849" s="9" t="n"/>
      <c r="L2849" s="9">
        <f>IF(COUNTA($A2849:$K2849)=0,"",IF(AND(IFERROR($H2849,0)&gt;0,LEN(TRIM($K2849&amp;""))&gt;0,IFERROR(LOOKUP(2,1/((LISTS!$M$2:$M$13&lt;&gt;"")*ISNUMBER(SEARCH(LISTS!$M$2:$M$13,$I2849))),LISTS!$N$2:$N$13),"NO")="SI"),"SI","NO"))</f>
        <v/>
      </c>
      <c r="M2849" s="9">
        <f>IF(COUNTA($A2849:$K2849)=0,"",IF($K2849&lt;&gt;"",IF(COUNTIF($K$19:$K2849,$K2849)&gt;1,"SI","NO"),IF(COUNTIFS($A$19:$A2849,$A2849,$C$19:$C2849,$C2849,$J$19:$J2849,$J2849,$D$19:$D2849,$D2849)&gt;1,"SI","NO")))</f>
        <v/>
      </c>
      <c r="N2849" s="11">
        <f>IF(COUNTA($A2849:$K2849)=0,"",IF(AND($L2849="SI",$M2849="NO"),IFERROR($H2849,0),0))</f>
        <v/>
      </c>
      <c r="O2849" s="9">
        <f>IF(COUNTA($A2849:$K2849)=0,"",IF($M2849="SI","CUFE o factura duplicada dentro del reporte; no se suma dos veces",IF(IFERROR($H2849,0)&lt;=0,"DIAN reporta valor susceptible 0",IF($L2849="NO",IFERROR(LOOKUP(2,1/((LISTS!$M$2:$M$13&lt;&gt;"")*ISNUMBER(SEARCH(LISTS!$M$2:$M$13,$I2849))),LISTS!$O$2:$O$13),"Medio de pago no elegible o no identificado por DIAN"),"Apta automaticamente por pago electronico y base positiva"))))</f>
        <v/>
      </c>
    </row>
    <row r="2850">
      <c r="A2850" s="9" t="n"/>
      <c r="B2850" s="9" t="n"/>
      <c r="C2850" s="12" t="n"/>
      <c r="D2850" s="11" t="n"/>
      <c r="E2850" s="11" t="n"/>
      <c r="F2850" s="11" t="n"/>
      <c r="G2850" s="11" t="n"/>
      <c r="H2850" s="11" t="n"/>
      <c r="I2850" s="9" t="n"/>
      <c r="J2850" s="9" t="n"/>
      <c r="K2850" s="9" t="n"/>
      <c r="L2850" s="9">
        <f>IF(COUNTA($A2850:$K2850)=0,"",IF(AND(IFERROR($H2850,0)&gt;0,LEN(TRIM($K2850&amp;""))&gt;0,IFERROR(LOOKUP(2,1/((LISTS!$M$2:$M$13&lt;&gt;"")*ISNUMBER(SEARCH(LISTS!$M$2:$M$13,$I2850))),LISTS!$N$2:$N$13),"NO")="SI"),"SI","NO"))</f>
        <v/>
      </c>
      <c r="M2850" s="9">
        <f>IF(COUNTA($A2850:$K2850)=0,"",IF($K2850&lt;&gt;"",IF(COUNTIF($K$19:$K2850,$K2850)&gt;1,"SI","NO"),IF(COUNTIFS($A$19:$A2850,$A2850,$C$19:$C2850,$C2850,$J$19:$J2850,$J2850,$D$19:$D2850,$D2850)&gt;1,"SI","NO")))</f>
        <v/>
      </c>
      <c r="N2850" s="11">
        <f>IF(COUNTA($A2850:$K2850)=0,"",IF(AND($L2850="SI",$M2850="NO"),IFERROR($H2850,0),0))</f>
        <v/>
      </c>
      <c r="O2850" s="9">
        <f>IF(COUNTA($A2850:$K2850)=0,"",IF($M2850="SI","CUFE o factura duplicada dentro del reporte; no se suma dos veces",IF(IFERROR($H2850,0)&lt;=0,"DIAN reporta valor susceptible 0",IF($L2850="NO",IFERROR(LOOKUP(2,1/((LISTS!$M$2:$M$13&lt;&gt;"")*ISNUMBER(SEARCH(LISTS!$M$2:$M$13,$I2850))),LISTS!$O$2:$O$13),"Medio de pago no elegible o no identificado por DIAN"),"Apta automaticamente por pago electronico y base positiva"))))</f>
        <v/>
      </c>
    </row>
    <row r="2851">
      <c r="A2851" s="9" t="n"/>
      <c r="B2851" s="9" t="n"/>
      <c r="C2851" s="12" t="n"/>
      <c r="D2851" s="11" t="n"/>
      <c r="E2851" s="11" t="n"/>
      <c r="F2851" s="11" t="n"/>
      <c r="G2851" s="11" t="n"/>
      <c r="H2851" s="11" t="n"/>
      <c r="I2851" s="9" t="n"/>
      <c r="J2851" s="9" t="n"/>
      <c r="K2851" s="9" t="n"/>
      <c r="L2851" s="9">
        <f>IF(COUNTA($A2851:$K2851)=0,"",IF(AND(IFERROR($H2851,0)&gt;0,LEN(TRIM($K2851&amp;""))&gt;0,IFERROR(LOOKUP(2,1/((LISTS!$M$2:$M$13&lt;&gt;"")*ISNUMBER(SEARCH(LISTS!$M$2:$M$13,$I2851))),LISTS!$N$2:$N$13),"NO")="SI"),"SI","NO"))</f>
        <v/>
      </c>
      <c r="M2851" s="9">
        <f>IF(COUNTA($A2851:$K2851)=0,"",IF($K2851&lt;&gt;"",IF(COUNTIF($K$19:$K2851,$K2851)&gt;1,"SI","NO"),IF(COUNTIFS($A$19:$A2851,$A2851,$C$19:$C2851,$C2851,$J$19:$J2851,$J2851,$D$19:$D2851,$D2851)&gt;1,"SI","NO")))</f>
        <v/>
      </c>
      <c r="N2851" s="11">
        <f>IF(COUNTA($A2851:$K2851)=0,"",IF(AND($L2851="SI",$M2851="NO"),IFERROR($H2851,0),0))</f>
        <v/>
      </c>
      <c r="O2851" s="9">
        <f>IF(COUNTA($A2851:$K2851)=0,"",IF($M2851="SI","CUFE o factura duplicada dentro del reporte; no se suma dos veces",IF(IFERROR($H2851,0)&lt;=0,"DIAN reporta valor susceptible 0",IF($L2851="NO",IFERROR(LOOKUP(2,1/((LISTS!$M$2:$M$13&lt;&gt;"")*ISNUMBER(SEARCH(LISTS!$M$2:$M$13,$I2851))),LISTS!$O$2:$O$13),"Medio de pago no elegible o no identificado por DIAN"),"Apta automaticamente por pago electronico y base positiva"))))</f>
        <v/>
      </c>
    </row>
    <row r="2852">
      <c r="A2852" s="9" t="n"/>
      <c r="B2852" s="9" t="n"/>
      <c r="C2852" s="12" t="n"/>
      <c r="D2852" s="11" t="n"/>
      <c r="E2852" s="11" t="n"/>
      <c r="F2852" s="11" t="n"/>
      <c r="G2852" s="11" t="n"/>
      <c r="H2852" s="11" t="n"/>
      <c r="I2852" s="9" t="n"/>
      <c r="J2852" s="9" t="n"/>
      <c r="K2852" s="9" t="n"/>
      <c r="L2852" s="9">
        <f>IF(COUNTA($A2852:$K2852)=0,"",IF(AND(IFERROR($H2852,0)&gt;0,LEN(TRIM($K2852&amp;""))&gt;0,IFERROR(LOOKUP(2,1/((LISTS!$M$2:$M$13&lt;&gt;"")*ISNUMBER(SEARCH(LISTS!$M$2:$M$13,$I2852))),LISTS!$N$2:$N$13),"NO")="SI"),"SI","NO"))</f>
        <v/>
      </c>
      <c r="M2852" s="9">
        <f>IF(COUNTA($A2852:$K2852)=0,"",IF($K2852&lt;&gt;"",IF(COUNTIF($K$19:$K2852,$K2852)&gt;1,"SI","NO"),IF(COUNTIFS($A$19:$A2852,$A2852,$C$19:$C2852,$C2852,$J$19:$J2852,$J2852,$D$19:$D2852,$D2852)&gt;1,"SI","NO")))</f>
        <v/>
      </c>
      <c r="N2852" s="11">
        <f>IF(COUNTA($A2852:$K2852)=0,"",IF(AND($L2852="SI",$M2852="NO"),IFERROR($H2852,0),0))</f>
        <v/>
      </c>
      <c r="O2852" s="9">
        <f>IF(COUNTA($A2852:$K2852)=0,"",IF($M2852="SI","CUFE o factura duplicada dentro del reporte; no se suma dos veces",IF(IFERROR($H2852,0)&lt;=0,"DIAN reporta valor susceptible 0",IF($L2852="NO",IFERROR(LOOKUP(2,1/((LISTS!$M$2:$M$13&lt;&gt;"")*ISNUMBER(SEARCH(LISTS!$M$2:$M$13,$I2852))),LISTS!$O$2:$O$13),"Medio de pago no elegible o no identificado por DIAN"),"Apta automaticamente por pago electronico y base positiva"))))</f>
        <v/>
      </c>
    </row>
    <row r="2853">
      <c r="A2853" s="9" t="n"/>
      <c r="B2853" s="9" t="n"/>
      <c r="C2853" s="12" t="n"/>
      <c r="D2853" s="11" t="n"/>
      <c r="E2853" s="11" t="n"/>
      <c r="F2853" s="11" t="n"/>
      <c r="G2853" s="11" t="n"/>
      <c r="H2853" s="11" t="n"/>
      <c r="I2853" s="9" t="n"/>
      <c r="J2853" s="9" t="n"/>
      <c r="K2853" s="9" t="n"/>
      <c r="L2853" s="9">
        <f>IF(COUNTA($A2853:$K2853)=0,"",IF(AND(IFERROR($H2853,0)&gt;0,LEN(TRIM($K2853&amp;""))&gt;0,IFERROR(LOOKUP(2,1/((LISTS!$M$2:$M$13&lt;&gt;"")*ISNUMBER(SEARCH(LISTS!$M$2:$M$13,$I2853))),LISTS!$N$2:$N$13),"NO")="SI"),"SI","NO"))</f>
        <v/>
      </c>
      <c r="M2853" s="9">
        <f>IF(COUNTA($A2853:$K2853)=0,"",IF($K2853&lt;&gt;"",IF(COUNTIF($K$19:$K2853,$K2853)&gt;1,"SI","NO"),IF(COUNTIFS($A$19:$A2853,$A2853,$C$19:$C2853,$C2853,$J$19:$J2853,$J2853,$D$19:$D2853,$D2853)&gt;1,"SI","NO")))</f>
        <v/>
      </c>
      <c r="N2853" s="11">
        <f>IF(COUNTA($A2853:$K2853)=0,"",IF(AND($L2853="SI",$M2853="NO"),IFERROR($H2853,0),0))</f>
        <v/>
      </c>
      <c r="O2853" s="9">
        <f>IF(COUNTA($A2853:$K2853)=0,"",IF($M2853="SI","CUFE o factura duplicada dentro del reporte; no se suma dos veces",IF(IFERROR($H2853,0)&lt;=0,"DIAN reporta valor susceptible 0",IF($L2853="NO",IFERROR(LOOKUP(2,1/((LISTS!$M$2:$M$13&lt;&gt;"")*ISNUMBER(SEARCH(LISTS!$M$2:$M$13,$I2853))),LISTS!$O$2:$O$13),"Medio de pago no elegible o no identificado por DIAN"),"Apta automaticamente por pago electronico y base positiva"))))</f>
        <v/>
      </c>
    </row>
    <row r="2854">
      <c r="A2854" s="9" t="n"/>
      <c r="B2854" s="9" t="n"/>
      <c r="C2854" s="12" t="n"/>
      <c r="D2854" s="11" t="n"/>
      <c r="E2854" s="11" t="n"/>
      <c r="F2854" s="11" t="n"/>
      <c r="G2854" s="11" t="n"/>
      <c r="H2854" s="11" t="n"/>
      <c r="I2854" s="9" t="n"/>
      <c r="J2854" s="9" t="n"/>
      <c r="K2854" s="9" t="n"/>
      <c r="L2854" s="9">
        <f>IF(COUNTA($A2854:$K2854)=0,"",IF(AND(IFERROR($H2854,0)&gt;0,LEN(TRIM($K2854&amp;""))&gt;0,IFERROR(LOOKUP(2,1/((LISTS!$M$2:$M$13&lt;&gt;"")*ISNUMBER(SEARCH(LISTS!$M$2:$M$13,$I2854))),LISTS!$N$2:$N$13),"NO")="SI"),"SI","NO"))</f>
        <v/>
      </c>
      <c r="M2854" s="9">
        <f>IF(COUNTA($A2854:$K2854)=0,"",IF($K2854&lt;&gt;"",IF(COUNTIF($K$19:$K2854,$K2854)&gt;1,"SI","NO"),IF(COUNTIFS($A$19:$A2854,$A2854,$C$19:$C2854,$C2854,$J$19:$J2854,$J2854,$D$19:$D2854,$D2854)&gt;1,"SI","NO")))</f>
        <v/>
      </c>
      <c r="N2854" s="11">
        <f>IF(COUNTA($A2854:$K2854)=0,"",IF(AND($L2854="SI",$M2854="NO"),IFERROR($H2854,0),0))</f>
        <v/>
      </c>
      <c r="O2854" s="9">
        <f>IF(COUNTA($A2854:$K2854)=0,"",IF($M2854="SI","CUFE o factura duplicada dentro del reporte; no se suma dos veces",IF(IFERROR($H2854,0)&lt;=0,"DIAN reporta valor susceptible 0",IF($L2854="NO",IFERROR(LOOKUP(2,1/((LISTS!$M$2:$M$13&lt;&gt;"")*ISNUMBER(SEARCH(LISTS!$M$2:$M$13,$I2854))),LISTS!$O$2:$O$13),"Medio de pago no elegible o no identificado por DIAN"),"Apta automaticamente por pago electronico y base positiva"))))</f>
        <v/>
      </c>
    </row>
    <row r="2855">
      <c r="A2855" s="9" t="n"/>
      <c r="B2855" s="9" t="n"/>
      <c r="C2855" s="12" t="n"/>
      <c r="D2855" s="11" t="n"/>
      <c r="E2855" s="11" t="n"/>
      <c r="F2855" s="11" t="n"/>
      <c r="G2855" s="11" t="n"/>
      <c r="H2855" s="11" t="n"/>
      <c r="I2855" s="9" t="n"/>
      <c r="J2855" s="9" t="n"/>
      <c r="K2855" s="9" t="n"/>
      <c r="L2855" s="9">
        <f>IF(COUNTA($A2855:$K2855)=0,"",IF(AND(IFERROR($H2855,0)&gt;0,LEN(TRIM($K2855&amp;""))&gt;0,IFERROR(LOOKUP(2,1/((LISTS!$M$2:$M$13&lt;&gt;"")*ISNUMBER(SEARCH(LISTS!$M$2:$M$13,$I2855))),LISTS!$N$2:$N$13),"NO")="SI"),"SI","NO"))</f>
        <v/>
      </c>
      <c r="M2855" s="9">
        <f>IF(COUNTA($A2855:$K2855)=0,"",IF($K2855&lt;&gt;"",IF(COUNTIF($K$19:$K2855,$K2855)&gt;1,"SI","NO"),IF(COUNTIFS($A$19:$A2855,$A2855,$C$19:$C2855,$C2855,$J$19:$J2855,$J2855,$D$19:$D2855,$D2855)&gt;1,"SI","NO")))</f>
        <v/>
      </c>
      <c r="N2855" s="11">
        <f>IF(COUNTA($A2855:$K2855)=0,"",IF(AND($L2855="SI",$M2855="NO"),IFERROR($H2855,0),0))</f>
        <v/>
      </c>
      <c r="O2855" s="9">
        <f>IF(COUNTA($A2855:$K2855)=0,"",IF($M2855="SI","CUFE o factura duplicada dentro del reporte; no se suma dos veces",IF(IFERROR($H2855,0)&lt;=0,"DIAN reporta valor susceptible 0",IF($L2855="NO",IFERROR(LOOKUP(2,1/((LISTS!$M$2:$M$13&lt;&gt;"")*ISNUMBER(SEARCH(LISTS!$M$2:$M$13,$I2855))),LISTS!$O$2:$O$13),"Medio de pago no elegible o no identificado por DIAN"),"Apta automaticamente por pago electronico y base positiva"))))</f>
        <v/>
      </c>
    </row>
    <row r="2856">
      <c r="A2856" s="9" t="n"/>
      <c r="B2856" s="9" t="n"/>
      <c r="C2856" s="12" t="n"/>
      <c r="D2856" s="11" t="n"/>
      <c r="E2856" s="11" t="n"/>
      <c r="F2856" s="11" t="n"/>
      <c r="G2856" s="11" t="n"/>
      <c r="H2856" s="11" t="n"/>
      <c r="I2856" s="9" t="n"/>
      <c r="J2856" s="9" t="n"/>
      <c r="K2856" s="9" t="n"/>
      <c r="L2856" s="9">
        <f>IF(COUNTA($A2856:$K2856)=0,"",IF(AND(IFERROR($H2856,0)&gt;0,LEN(TRIM($K2856&amp;""))&gt;0,IFERROR(LOOKUP(2,1/((LISTS!$M$2:$M$13&lt;&gt;"")*ISNUMBER(SEARCH(LISTS!$M$2:$M$13,$I2856))),LISTS!$N$2:$N$13),"NO")="SI"),"SI","NO"))</f>
        <v/>
      </c>
      <c r="M2856" s="9">
        <f>IF(COUNTA($A2856:$K2856)=0,"",IF($K2856&lt;&gt;"",IF(COUNTIF($K$19:$K2856,$K2856)&gt;1,"SI","NO"),IF(COUNTIFS($A$19:$A2856,$A2856,$C$19:$C2856,$C2856,$J$19:$J2856,$J2856,$D$19:$D2856,$D2856)&gt;1,"SI","NO")))</f>
        <v/>
      </c>
      <c r="N2856" s="11">
        <f>IF(COUNTA($A2856:$K2856)=0,"",IF(AND($L2856="SI",$M2856="NO"),IFERROR($H2856,0),0))</f>
        <v/>
      </c>
      <c r="O2856" s="9">
        <f>IF(COUNTA($A2856:$K2856)=0,"",IF($M2856="SI","CUFE o factura duplicada dentro del reporte; no se suma dos veces",IF(IFERROR($H2856,0)&lt;=0,"DIAN reporta valor susceptible 0",IF($L2856="NO",IFERROR(LOOKUP(2,1/((LISTS!$M$2:$M$13&lt;&gt;"")*ISNUMBER(SEARCH(LISTS!$M$2:$M$13,$I2856))),LISTS!$O$2:$O$13),"Medio de pago no elegible o no identificado por DIAN"),"Apta automaticamente por pago electronico y base positiva"))))</f>
        <v/>
      </c>
    </row>
    <row r="2857">
      <c r="A2857" s="9" t="n"/>
      <c r="B2857" s="9" t="n"/>
      <c r="C2857" s="12" t="n"/>
      <c r="D2857" s="11" t="n"/>
      <c r="E2857" s="11" t="n"/>
      <c r="F2857" s="11" t="n"/>
      <c r="G2857" s="11" t="n"/>
      <c r="H2857" s="11" t="n"/>
      <c r="I2857" s="9" t="n"/>
      <c r="J2857" s="9" t="n"/>
      <c r="K2857" s="9" t="n"/>
      <c r="L2857" s="9">
        <f>IF(COUNTA($A2857:$K2857)=0,"",IF(AND(IFERROR($H2857,0)&gt;0,LEN(TRIM($K2857&amp;""))&gt;0,IFERROR(LOOKUP(2,1/((LISTS!$M$2:$M$13&lt;&gt;"")*ISNUMBER(SEARCH(LISTS!$M$2:$M$13,$I2857))),LISTS!$N$2:$N$13),"NO")="SI"),"SI","NO"))</f>
        <v/>
      </c>
      <c r="M2857" s="9">
        <f>IF(COUNTA($A2857:$K2857)=0,"",IF($K2857&lt;&gt;"",IF(COUNTIF($K$19:$K2857,$K2857)&gt;1,"SI","NO"),IF(COUNTIFS($A$19:$A2857,$A2857,$C$19:$C2857,$C2857,$J$19:$J2857,$J2857,$D$19:$D2857,$D2857)&gt;1,"SI","NO")))</f>
        <v/>
      </c>
      <c r="N2857" s="11">
        <f>IF(COUNTA($A2857:$K2857)=0,"",IF(AND($L2857="SI",$M2857="NO"),IFERROR($H2857,0),0))</f>
        <v/>
      </c>
      <c r="O2857" s="9">
        <f>IF(COUNTA($A2857:$K2857)=0,"",IF($M2857="SI","CUFE o factura duplicada dentro del reporte; no se suma dos veces",IF(IFERROR($H2857,0)&lt;=0,"DIAN reporta valor susceptible 0",IF($L2857="NO",IFERROR(LOOKUP(2,1/((LISTS!$M$2:$M$13&lt;&gt;"")*ISNUMBER(SEARCH(LISTS!$M$2:$M$13,$I2857))),LISTS!$O$2:$O$13),"Medio de pago no elegible o no identificado por DIAN"),"Apta automaticamente por pago electronico y base positiva"))))</f>
        <v/>
      </c>
    </row>
    <row r="2858">
      <c r="A2858" s="9" t="n"/>
      <c r="B2858" s="9" t="n"/>
      <c r="C2858" s="12" t="n"/>
      <c r="D2858" s="11" t="n"/>
      <c r="E2858" s="11" t="n"/>
      <c r="F2858" s="11" t="n"/>
      <c r="G2858" s="11" t="n"/>
      <c r="H2858" s="11" t="n"/>
      <c r="I2858" s="9" t="n"/>
      <c r="J2858" s="9" t="n"/>
      <c r="K2858" s="9" t="n"/>
      <c r="L2858" s="9">
        <f>IF(COUNTA($A2858:$K2858)=0,"",IF(AND(IFERROR($H2858,0)&gt;0,LEN(TRIM($K2858&amp;""))&gt;0,IFERROR(LOOKUP(2,1/((LISTS!$M$2:$M$13&lt;&gt;"")*ISNUMBER(SEARCH(LISTS!$M$2:$M$13,$I2858))),LISTS!$N$2:$N$13),"NO")="SI"),"SI","NO"))</f>
        <v/>
      </c>
      <c r="M2858" s="9">
        <f>IF(COUNTA($A2858:$K2858)=0,"",IF($K2858&lt;&gt;"",IF(COUNTIF($K$19:$K2858,$K2858)&gt;1,"SI","NO"),IF(COUNTIFS($A$19:$A2858,$A2858,$C$19:$C2858,$C2858,$J$19:$J2858,$J2858,$D$19:$D2858,$D2858)&gt;1,"SI","NO")))</f>
        <v/>
      </c>
      <c r="N2858" s="11">
        <f>IF(COUNTA($A2858:$K2858)=0,"",IF(AND($L2858="SI",$M2858="NO"),IFERROR($H2858,0),0))</f>
        <v/>
      </c>
      <c r="O2858" s="9">
        <f>IF(COUNTA($A2858:$K2858)=0,"",IF($M2858="SI","CUFE o factura duplicada dentro del reporte; no se suma dos veces",IF(IFERROR($H2858,0)&lt;=0,"DIAN reporta valor susceptible 0",IF($L2858="NO",IFERROR(LOOKUP(2,1/((LISTS!$M$2:$M$13&lt;&gt;"")*ISNUMBER(SEARCH(LISTS!$M$2:$M$13,$I2858))),LISTS!$O$2:$O$13),"Medio de pago no elegible o no identificado por DIAN"),"Apta automaticamente por pago electronico y base positiva"))))</f>
        <v/>
      </c>
    </row>
    <row r="2859">
      <c r="A2859" s="9" t="n"/>
      <c r="B2859" s="9" t="n"/>
      <c r="C2859" s="12" t="n"/>
      <c r="D2859" s="11" t="n"/>
      <c r="E2859" s="11" t="n"/>
      <c r="F2859" s="11" t="n"/>
      <c r="G2859" s="11" t="n"/>
      <c r="H2859" s="11" t="n"/>
      <c r="I2859" s="9" t="n"/>
      <c r="J2859" s="9" t="n"/>
      <c r="K2859" s="9" t="n"/>
      <c r="L2859" s="9">
        <f>IF(COUNTA($A2859:$K2859)=0,"",IF(AND(IFERROR($H2859,0)&gt;0,LEN(TRIM($K2859&amp;""))&gt;0,IFERROR(LOOKUP(2,1/((LISTS!$M$2:$M$13&lt;&gt;"")*ISNUMBER(SEARCH(LISTS!$M$2:$M$13,$I2859))),LISTS!$N$2:$N$13),"NO")="SI"),"SI","NO"))</f>
        <v/>
      </c>
      <c r="M2859" s="9">
        <f>IF(COUNTA($A2859:$K2859)=0,"",IF($K2859&lt;&gt;"",IF(COUNTIF($K$19:$K2859,$K2859)&gt;1,"SI","NO"),IF(COUNTIFS($A$19:$A2859,$A2859,$C$19:$C2859,$C2859,$J$19:$J2859,$J2859,$D$19:$D2859,$D2859)&gt;1,"SI","NO")))</f>
        <v/>
      </c>
      <c r="N2859" s="11">
        <f>IF(COUNTA($A2859:$K2859)=0,"",IF(AND($L2859="SI",$M2859="NO"),IFERROR($H2859,0),0))</f>
        <v/>
      </c>
      <c r="O2859" s="9">
        <f>IF(COUNTA($A2859:$K2859)=0,"",IF($M2859="SI","CUFE o factura duplicada dentro del reporte; no se suma dos veces",IF(IFERROR($H2859,0)&lt;=0,"DIAN reporta valor susceptible 0",IF($L2859="NO",IFERROR(LOOKUP(2,1/((LISTS!$M$2:$M$13&lt;&gt;"")*ISNUMBER(SEARCH(LISTS!$M$2:$M$13,$I2859))),LISTS!$O$2:$O$13),"Medio de pago no elegible o no identificado por DIAN"),"Apta automaticamente por pago electronico y base positiva"))))</f>
        <v/>
      </c>
    </row>
    <row r="2860">
      <c r="A2860" s="9" t="n"/>
      <c r="B2860" s="9" t="n"/>
      <c r="C2860" s="12" t="n"/>
      <c r="D2860" s="11" t="n"/>
      <c r="E2860" s="11" t="n"/>
      <c r="F2860" s="11" t="n"/>
      <c r="G2860" s="11" t="n"/>
      <c r="H2860" s="11" t="n"/>
      <c r="I2860" s="9" t="n"/>
      <c r="J2860" s="9" t="n"/>
      <c r="K2860" s="9" t="n"/>
      <c r="L2860" s="9">
        <f>IF(COUNTA($A2860:$K2860)=0,"",IF(AND(IFERROR($H2860,0)&gt;0,LEN(TRIM($K2860&amp;""))&gt;0,IFERROR(LOOKUP(2,1/((LISTS!$M$2:$M$13&lt;&gt;"")*ISNUMBER(SEARCH(LISTS!$M$2:$M$13,$I2860))),LISTS!$N$2:$N$13),"NO")="SI"),"SI","NO"))</f>
        <v/>
      </c>
      <c r="M2860" s="9">
        <f>IF(COUNTA($A2860:$K2860)=0,"",IF($K2860&lt;&gt;"",IF(COUNTIF($K$19:$K2860,$K2860)&gt;1,"SI","NO"),IF(COUNTIFS($A$19:$A2860,$A2860,$C$19:$C2860,$C2860,$J$19:$J2860,$J2860,$D$19:$D2860,$D2860)&gt;1,"SI","NO")))</f>
        <v/>
      </c>
      <c r="N2860" s="11">
        <f>IF(COUNTA($A2860:$K2860)=0,"",IF(AND($L2860="SI",$M2860="NO"),IFERROR($H2860,0),0))</f>
        <v/>
      </c>
      <c r="O2860" s="9">
        <f>IF(COUNTA($A2860:$K2860)=0,"",IF($M2860="SI","CUFE o factura duplicada dentro del reporte; no se suma dos veces",IF(IFERROR($H2860,0)&lt;=0,"DIAN reporta valor susceptible 0",IF($L2860="NO",IFERROR(LOOKUP(2,1/((LISTS!$M$2:$M$13&lt;&gt;"")*ISNUMBER(SEARCH(LISTS!$M$2:$M$13,$I2860))),LISTS!$O$2:$O$13),"Medio de pago no elegible o no identificado por DIAN"),"Apta automaticamente por pago electronico y base positiva"))))</f>
        <v/>
      </c>
    </row>
    <row r="2861">
      <c r="A2861" s="9" t="n"/>
      <c r="B2861" s="9" t="n"/>
      <c r="C2861" s="12" t="n"/>
      <c r="D2861" s="11" t="n"/>
      <c r="E2861" s="11" t="n"/>
      <c r="F2861" s="11" t="n"/>
      <c r="G2861" s="11" t="n"/>
      <c r="H2861" s="11" t="n"/>
      <c r="I2861" s="9" t="n"/>
      <c r="J2861" s="9" t="n"/>
      <c r="K2861" s="9" t="n"/>
      <c r="L2861" s="9">
        <f>IF(COUNTA($A2861:$K2861)=0,"",IF(AND(IFERROR($H2861,0)&gt;0,LEN(TRIM($K2861&amp;""))&gt;0,IFERROR(LOOKUP(2,1/((LISTS!$M$2:$M$13&lt;&gt;"")*ISNUMBER(SEARCH(LISTS!$M$2:$M$13,$I2861))),LISTS!$N$2:$N$13),"NO")="SI"),"SI","NO"))</f>
        <v/>
      </c>
      <c r="M2861" s="9">
        <f>IF(COUNTA($A2861:$K2861)=0,"",IF($K2861&lt;&gt;"",IF(COUNTIF($K$19:$K2861,$K2861)&gt;1,"SI","NO"),IF(COUNTIFS($A$19:$A2861,$A2861,$C$19:$C2861,$C2861,$J$19:$J2861,$J2861,$D$19:$D2861,$D2861)&gt;1,"SI","NO")))</f>
        <v/>
      </c>
      <c r="N2861" s="11">
        <f>IF(COUNTA($A2861:$K2861)=0,"",IF(AND($L2861="SI",$M2861="NO"),IFERROR($H2861,0),0))</f>
        <v/>
      </c>
      <c r="O2861" s="9">
        <f>IF(COUNTA($A2861:$K2861)=0,"",IF($M2861="SI","CUFE o factura duplicada dentro del reporte; no se suma dos veces",IF(IFERROR($H2861,0)&lt;=0,"DIAN reporta valor susceptible 0",IF($L2861="NO",IFERROR(LOOKUP(2,1/((LISTS!$M$2:$M$13&lt;&gt;"")*ISNUMBER(SEARCH(LISTS!$M$2:$M$13,$I2861))),LISTS!$O$2:$O$13),"Medio de pago no elegible o no identificado por DIAN"),"Apta automaticamente por pago electronico y base positiva"))))</f>
        <v/>
      </c>
    </row>
    <row r="2862">
      <c r="A2862" s="9" t="n"/>
      <c r="B2862" s="9" t="n"/>
      <c r="C2862" s="12" t="n"/>
      <c r="D2862" s="11" t="n"/>
      <c r="E2862" s="11" t="n"/>
      <c r="F2862" s="11" t="n"/>
      <c r="G2862" s="11" t="n"/>
      <c r="H2862" s="11" t="n"/>
      <c r="I2862" s="9" t="n"/>
      <c r="J2862" s="9" t="n"/>
      <c r="K2862" s="9" t="n"/>
      <c r="L2862" s="9">
        <f>IF(COUNTA($A2862:$K2862)=0,"",IF(AND(IFERROR($H2862,0)&gt;0,LEN(TRIM($K2862&amp;""))&gt;0,IFERROR(LOOKUP(2,1/((LISTS!$M$2:$M$13&lt;&gt;"")*ISNUMBER(SEARCH(LISTS!$M$2:$M$13,$I2862))),LISTS!$N$2:$N$13),"NO")="SI"),"SI","NO"))</f>
        <v/>
      </c>
      <c r="M2862" s="9">
        <f>IF(COUNTA($A2862:$K2862)=0,"",IF($K2862&lt;&gt;"",IF(COUNTIF($K$19:$K2862,$K2862)&gt;1,"SI","NO"),IF(COUNTIFS($A$19:$A2862,$A2862,$C$19:$C2862,$C2862,$J$19:$J2862,$J2862,$D$19:$D2862,$D2862)&gt;1,"SI","NO")))</f>
        <v/>
      </c>
      <c r="N2862" s="11">
        <f>IF(COUNTA($A2862:$K2862)=0,"",IF(AND($L2862="SI",$M2862="NO"),IFERROR($H2862,0),0))</f>
        <v/>
      </c>
      <c r="O2862" s="9">
        <f>IF(COUNTA($A2862:$K2862)=0,"",IF($M2862="SI","CUFE o factura duplicada dentro del reporte; no se suma dos veces",IF(IFERROR($H2862,0)&lt;=0,"DIAN reporta valor susceptible 0",IF($L2862="NO",IFERROR(LOOKUP(2,1/((LISTS!$M$2:$M$13&lt;&gt;"")*ISNUMBER(SEARCH(LISTS!$M$2:$M$13,$I2862))),LISTS!$O$2:$O$13),"Medio de pago no elegible o no identificado por DIAN"),"Apta automaticamente por pago electronico y base positiva"))))</f>
        <v/>
      </c>
    </row>
    <row r="2863">
      <c r="A2863" s="9" t="n"/>
      <c r="B2863" s="9" t="n"/>
      <c r="C2863" s="12" t="n"/>
      <c r="D2863" s="11" t="n"/>
      <c r="E2863" s="11" t="n"/>
      <c r="F2863" s="11" t="n"/>
      <c r="G2863" s="11" t="n"/>
      <c r="H2863" s="11" t="n"/>
      <c r="I2863" s="9" t="n"/>
      <c r="J2863" s="9" t="n"/>
      <c r="K2863" s="9" t="n"/>
      <c r="L2863" s="9">
        <f>IF(COUNTA($A2863:$K2863)=0,"",IF(AND(IFERROR($H2863,0)&gt;0,LEN(TRIM($K2863&amp;""))&gt;0,IFERROR(LOOKUP(2,1/((LISTS!$M$2:$M$13&lt;&gt;"")*ISNUMBER(SEARCH(LISTS!$M$2:$M$13,$I2863))),LISTS!$N$2:$N$13),"NO")="SI"),"SI","NO"))</f>
        <v/>
      </c>
      <c r="M2863" s="9">
        <f>IF(COUNTA($A2863:$K2863)=0,"",IF($K2863&lt;&gt;"",IF(COUNTIF($K$19:$K2863,$K2863)&gt;1,"SI","NO"),IF(COUNTIFS($A$19:$A2863,$A2863,$C$19:$C2863,$C2863,$J$19:$J2863,$J2863,$D$19:$D2863,$D2863)&gt;1,"SI","NO")))</f>
        <v/>
      </c>
      <c r="N2863" s="11">
        <f>IF(COUNTA($A2863:$K2863)=0,"",IF(AND($L2863="SI",$M2863="NO"),IFERROR($H2863,0),0))</f>
        <v/>
      </c>
      <c r="O2863" s="9">
        <f>IF(COUNTA($A2863:$K2863)=0,"",IF($M2863="SI","CUFE o factura duplicada dentro del reporte; no se suma dos veces",IF(IFERROR($H2863,0)&lt;=0,"DIAN reporta valor susceptible 0",IF($L2863="NO",IFERROR(LOOKUP(2,1/((LISTS!$M$2:$M$13&lt;&gt;"")*ISNUMBER(SEARCH(LISTS!$M$2:$M$13,$I2863))),LISTS!$O$2:$O$13),"Medio de pago no elegible o no identificado por DIAN"),"Apta automaticamente por pago electronico y base positiva"))))</f>
        <v/>
      </c>
    </row>
    <row r="2864">
      <c r="A2864" s="9" t="n"/>
      <c r="B2864" s="9" t="n"/>
      <c r="C2864" s="12" t="n"/>
      <c r="D2864" s="11" t="n"/>
      <c r="E2864" s="11" t="n"/>
      <c r="F2864" s="11" t="n"/>
      <c r="G2864" s="11" t="n"/>
      <c r="H2864" s="11" t="n"/>
      <c r="I2864" s="9" t="n"/>
      <c r="J2864" s="9" t="n"/>
      <c r="K2864" s="9" t="n"/>
      <c r="L2864" s="9">
        <f>IF(COUNTA($A2864:$K2864)=0,"",IF(AND(IFERROR($H2864,0)&gt;0,LEN(TRIM($K2864&amp;""))&gt;0,IFERROR(LOOKUP(2,1/((LISTS!$M$2:$M$13&lt;&gt;"")*ISNUMBER(SEARCH(LISTS!$M$2:$M$13,$I2864))),LISTS!$N$2:$N$13),"NO")="SI"),"SI","NO"))</f>
        <v/>
      </c>
      <c r="M2864" s="9">
        <f>IF(COUNTA($A2864:$K2864)=0,"",IF($K2864&lt;&gt;"",IF(COUNTIF($K$19:$K2864,$K2864)&gt;1,"SI","NO"),IF(COUNTIFS($A$19:$A2864,$A2864,$C$19:$C2864,$C2864,$J$19:$J2864,$J2864,$D$19:$D2864,$D2864)&gt;1,"SI","NO")))</f>
        <v/>
      </c>
      <c r="N2864" s="11">
        <f>IF(COUNTA($A2864:$K2864)=0,"",IF(AND($L2864="SI",$M2864="NO"),IFERROR($H2864,0),0))</f>
        <v/>
      </c>
      <c r="O2864" s="9">
        <f>IF(COUNTA($A2864:$K2864)=0,"",IF($M2864="SI","CUFE o factura duplicada dentro del reporte; no se suma dos veces",IF(IFERROR($H2864,0)&lt;=0,"DIAN reporta valor susceptible 0",IF($L2864="NO",IFERROR(LOOKUP(2,1/((LISTS!$M$2:$M$13&lt;&gt;"")*ISNUMBER(SEARCH(LISTS!$M$2:$M$13,$I2864))),LISTS!$O$2:$O$13),"Medio de pago no elegible o no identificado por DIAN"),"Apta automaticamente por pago electronico y base positiva"))))</f>
        <v/>
      </c>
    </row>
    <row r="2865">
      <c r="A2865" s="9" t="n"/>
      <c r="B2865" s="9" t="n"/>
      <c r="C2865" s="12" t="n"/>
      <c r="D2865" s="11" t="n"/>
      <c r="E2865" s="11" t="n"/>
      <c r="F2865" s="11" t="n"/>
      <c r="G2865" s="11" t="n"/>
      <c r="H2865" s="11" t="n"/>
      <c r="I2865" s="9" t="n"/>
      <c r="J2865" s="9" t="n"/>
      <c r="K2865" s="9" t="n"/>
      <c r="L2865" s="9">
        <f>IF(COUNTA($A2865:$K2865)=0,"",IF(AND(IFERROR($H2865,0)&gt;0,LEN(TRIM($K2865&amp;""))&gt;0,IFERROR(LOOKUP(2,1/((LISTS!$M$2:$M$13&lt;&gt;"")*ISNUMBER(SEARCH(LISTS!$M$2:$M$13,$I2865))),LISTS!$N$2:$N$13),"NO")="SI"),"SI","NO"))</f>
        <v/>
      </c>
      <c r="M2865" s="9">
        <f>IF(COUNTA($A2865:$K2865)=0,"",IF($K2865&lt;&gt;"",IF(COUNTIF($K$19:$K2865,$K2865)&gt;1,"SI","NO"),IF(COUNTIFS($A$19:$A2865,$A2865,$C$19:$C2865,$C2865,$J$19:$J2865,$J2865,$D$19:$D2865,$D2865)&gt;1,"SI","NO")))</f>
        <v/>
      </c>
      <c r="N2865" s="11">
        <f>IF(COUNTA($A2865:$K2865)=0,"",IF(AND($L2865="SI",$M2865="NO"),IFERROR($H2865,0),0))</f>
        <v/>
      </c>
      <c r="O2865" s="9">
        <f>IF(COUNTA($A2865:$K2865)=0,"",IF($M2865="SI","CUFE o factura duplicada dentro del reporte; no se suma dos veces",IF(IFERROR($H2865,0)&lt;=0,"DIAN reporta valor susceptible 0",IF($L2865="NO",IFERROR(LOOKUP(2,1/((LISTS!$M$2:$M$13&lt;&gt;"")*ISNUMBER(SEARCH(LISTS!$M$2:$M$13,$I2865))),LISTS!$O$2:$O$13),"Medio de pago no elegible o no identificado por DIAN"),"Apta automaticamente por pago electronico y base positiva"))))</f>
        <v/>
      </c>
    </row>
    <row r="2866">
      <c r="A2866" s="9" t="n"/>
      <c r="B2866" s="9" t="n"/>
      <c r="C2866" s="12" t="n"/>
      <c r="D2866" s="11" t="n"/>
      <c r="E2866" s="11" t="n"/>
      <c r="F2866" s="11" t="n"/>
      <c r="G2866" s="11" t="n"/>
      <c r="H2866" s="11" t="n"/>
      <c r="I2866" s="9" t="n"/>
      <c r="J2866" s="9" t="n"/>
      <c r="K2866" s="9" t="n"/>
      <c r="L2866" s="9">
        <f>IF(COUNTA($A2866:$K2866)=0,"",IF(AND(IFERROR($H2866,0)&gt;0,LEN(TRIM($K2866&amp;""))&gt;0,IFERROR(LOOKUP(2,1/((LISTS!$M$2:$M$13&lt;&gt;"")*ISNUMBER(SEARCH(LISTS!$M$2:$M$13,$I2866))),LISTS!$N$2:$N$13),"NO")="SI"),"SI","NO"))</f>
        <v/>
      </c>
      <c r="M2866" s="9">
        <f>IF(COUNTA($A2866:$K2866)=0,"",IF($K2866&lt;&gt;"",IF(COUNTIF($K$19:$K2866,$K2866)&gt;1,"SI","NO"),IF(COUNTIFS($A$19:$A2866,$A2866,$C$19:$C2866,$C2866,$J$19:$J2866,$J2866,$D$19:$D2866,$D2866)&gt;1,"SI","NO")))</f>
        <v/>
      </c>
      <c r="N2866" s="11">
        <f>IF(COUNTA($A2866:$K2866)=0,"",IF(AND($L2866="SI",$M2866="NO"),IFERROR($H2866,0),0))</f>
        <v/>
      </c>
      <c r="O2866" s="9">
        <f>IF(COUNTA($A2866:$K2866)=0,"",IF($M2866="SI","CUFE o factura duplicada dentro del reporte; no se suma dos veces",IF(IFERROR($H2866,0)&lt;=0,"DIAN reporta valor susceptible 0",IF($L2866="NO",IFERROR(LOOKUP(2,1/((LISTS!$M$2:$M$13&lt;&gt;"")*ISNUMBER(SEARCH(LISTS!$M$2:$M$13,$I2866))),LISTS!$O$2:$O$13),"Medio de pago no elegible o no identificado por DIAN"),"Apta automaticamente por pago electronico y base positiva"))))</f>
        <v/>
      </c>
    </row>
    <row r="2867">
      <c r="A2867" s="9" t="n"/>
      <c r="B2867" s="9" t="n"/>
      <c r="C2867" s="12" t="n"/>
      <c r="D2867" s="11" t="n"/>
      <c r="E2867" s="11" t="n"/>
      <c r="F2867" s="11" t="n"/>
      <c r="G2867" s="11" t="n"/>
      <c r="H2867" s="11" t="n"/>
      <c r="I2867" s="9" t="n"/>
      <c r="J2867" s="9" t="n"/>
      <c r="K2867" s="9" t="n"/>
      <c r="L2867" s="9">
        <f>IF(COUNTA($A2867:$K2867)=0,"",IF(AND(IFERROR($H2867,0)&gt;0,LEN(TRIM($K2867&amp;""))&gt;0,IFERROR(LOOKUP(2,1/((LISTS!$M$2:$M$13&lt;&gt;"")*ISNUMBER(SEARCH(LISTS!$M$2:$M$13,$I2867))),LISTS!$N$2:$N$13),"NO")="SI"),"SI","NO"))</f>
        <v/>
      </c>
      <c r="M2867" s="9">
        <f>IF(COUNTA($A2867:$K2867)=0,"",IF($K2867&lt;&gt;"",IF(COUNTIF($K$19:$K2867,$K2867)&gt;1,"SI","NO"),IF(COUNTIFS($A$19:$A2867,$A2867,$C$19:$C2867,$C2867,$J$19:$J2867,$J2867,$D$19:$D2867,$D2867)&gt;1,"SI","NO")))</f>
        <v/>
      </c>
      <c r="N2867" s="11">
        <f>IF(COUNTA($A2867:$K2867)=0,"",IF(AND($L2867="SI",$M2867="NO"),IFERROR($H2867,0),0))</f>
        <v/>
      </c>
      <c r="O2867" s="9">
        <f>IF(COUNTA($A2867:$K2867)=0,"",IF($M2867="SI","CUFE o factura duplicada dentro del reporte; no se suma dos veces",IF(IFERROR($H2867,0)&lt;=0,"DIAN reporta valor susceptible 0",IF($L2867="NO",IFERROR(LOOKUP(2,1/((LISTS!$M$2:$M$13&lt;&gt;"")*ISNUMBER(SEARCH(LISTS!$M$2:$M$13,$I2867))),LISTS!$O$2:$O$13),"Medio de pago no elegible o no identificado por DIAN"),"Apta automaticamente por pago electronico y base positiva"))))</f>
        <v/>
      </c>
    </row>
    <row r="2868">
      <c r="A2868" s="9" t="n"/>
      <c r="B2868" s="9" t="n"/>
      <c r="C2868" s="12" t="n"/>
      <c r="D2868" s="11" t="n"/>
      <c r="E2868" s="11" t="n"/>
      <c r="F2868" s="11" t="n"/>
      <c r="G2868" s="11" t="n"/>
      <c r="H2868" s="11" t="n"/>
      <c r="I2868" s="9" t="n"/>
      <c r="J2868" s="9" t="n"/>
      <c r="K2868" s="9" t="n"/>
      <c r="L2868" s="9">
        <f>IF(COUNTA($A2868:$K2868)=0,"",IF(AND(IFERROR($H2868,0)&gt;0,LEN(TRIM($K2868&amp;""))&gt;0,IFERROR(LOOKUP(2,1/((LISTS!$M$2:$M$13&lt;&gt;"")*ISNUMBER(SEARCH(LISTS!$M$2:$M$13,$I2868))),LISTS!$N$2:$N$13),"NO")="SI"),"SI","NO"))</f>
        <v/>
      </c>
      <c r="M2868" s="9">
        <f>IF(COUNTA($A2868:$K2868)=0,"",IF($K2868&lt;&gt;"",IF(COUNTIF($K$19:$K2868,$K2868)&gt;1,"SI","NO"),IF(COUNTIFS($A$19:$A2868,$A2868,$C$19:$C2868,$C2868,$J$19:$J2868,$J2868,$D$19:$D2868,$D2868)&gt;1,"SI","NO")))</f>
        <v/>
      </c>
      <c r="N2868" s="11">
        <f>IF(COUNTA($A2868:$K2868)=0,"",IF(AND($L2868="SI",$M2868="NO"),IFERROR($H2868,0),0))</f>
        <v/>
      </c>
      <c r="O2868" s="9">
        <f>IF(COUNTA($A2868:$K2868)=0,"",IF($M2868="SI","CUFE o factura duplicada dentro del reporte; no se suma dos veces",IF(IFERROR($H2868,0)&lt;=0,"DIAN reporta valor susceptible 0",IF($L2868="NO",IFERROR(LOOKUP(2,1/((LISTS!$M$2:$M$13&lt;&gt;"")*ISNUMBER(SEARCH(LISTS!$M$2:$M$13,$I2868))),LISTS!$O$2:$O$13),"Medio de pago no elegible o no identificado por DIAN"),"Apta automaticamente por pago electronico y base positiva"))))</f>
        <v/>
      </c>
    </row>
    <row r="2869">
      <c r="A2869" s="9" t="n"/>
      <c r="B2869" s="9" t="n"/>
      <c r="C2869" s="12" t="n"/>
      <c r="D2869" s="11" t="n"/>
      <c r="E2869" s="11" t="n"/>
      <c r="F2869" s="11" t="n"/>
      <c r="G2869" s="11" t="n"/>
      <c r="H2869" s="11" t="n"/>
      <c r="I2869" s="9" t="n"/>
      <c r="J2869" s="9" t="n"/>
      <c r="K2869" s="9" t="n"/>
      <c r="L2869" s="9">
        <f>IF(COUNTA($A2869:$K2869)=0,"",IF(AND(IFERROR($H2869,0)&gt;0,LEN(TRIM($K2869&amp;""))&gt;0,IFERROR(LOOKUP(2,1/((LISTS!$M$2:$M$13&lt;&gt;"")*ISNUMBER(SEARCH(LISTS!$M$2:$M$13,$I2869))),LISTS!$N$2:$N$13),"NO")="SI"),"SI","NO"))</f>
        <v/>
      </c>
      <c r="M2869" s="9">
        <f>IF(COUNTA($A2869:$K2869)=0,"",IF($K2869&lt;&gt;"",IF(COUNTIF($K$19:$K2869,$K2869)&gt;1,"SI","NO"),IF(COUNTIFS($A$19:$A2869,$A2869,$C$19:$C2869,$C2869,$J$19:$J2869,$J2869,$D$19:$D2869,$D2869)&gt;1,"SI","NO")))</f>
        <v/>
      </c>
      <c r="N2869" s="11">
        <f>IF(COUNTA($A2869:$K2869)=0,"",IF(AND($L2869="SI",$M2869="NO"),IFERROR($H2869,0),0))</f>
        <v/>
      </c>
      <c r="O2869" s="9">
        <f>IF(COUNTA($A2869:$K2869)=0,"",IF($M2869="SI","CUFE o factura duplicada dentro del reporte; no se suma dos veces",IF(IFERROR($H2869,0)&lt;=0,"DIAN reporta valor susceptible 0",IF($L2869="NO",IFERROR(LOOKUP(2,1/((LISTS!$M$2:$M$13&lt;&gt;"")*ISNUMBER(SEARCH(LISTS!$M$2:$M$13,$I2869))),LISTS!$O$2:$O$13),"Medio de pago no elegible o no identificado por DIAN"),"Apta automaticamente por pago electronico y base positiva"))))</f>
        <v/>
      </c>
    </row>
    <row r="2870">
      <c r="A2870" s="9" t="n"/>
      <c r="B2870" s="9" t="n"/>
      <c r="C2870" s="12" t="n"/>
      <c r="D2870" s="11" t="n"/>
      <c r="E2870" s="11" t="n"/>
      <c r="F2870" s="11" t="n"/>
      <c r="G2870" s="11" t="n"/>
      <c r="H2870" s="11" t="n"/>
      <c r="I2870" s="9" t="n"/>
      <c r="J2870" s="9" t="n"/>
      <c r="K2870" s="9" t="n"/>
      <c r="L2870" s="9">
        <f>IF(COUNTA($A2870:$K2870)=0,"",IF(AND(IFERROR($H2870,0)&gt;0,LEN(TRIM($K2870&amp;""))&gt;0,IFERROR(LOOKUP(2,1/((LISTS!$M$2:$M$13&lt;&gt;"")*ISNUMBER(SEARCH(LISTS!$M$2:$M$13,$I2870))),LISTS!$N$2:$N$13),"NO")="SI"),"SI","NO"))</f>
        <v/>
      </c>
      <c r="M2870" s="9">
        <f>IF(COUNTA($A2870:$K2870)=0,"",IF($K2870&lt;&gt;"",IF(COUNTIF($K$19:$K2870,$K2870)&gt;1,"SI","NO"),IF(COUNTIFS($A$19:$A2870,$A2870,$C$19:$C2870,$C2870,$J$19:$J2870,$J2870,$D$19:$D2870,$D2870)&gt;1,"SI","NO")))</f>
        <v/>
      </c>
      <c r="N2870" s="11">
        <f>IF(COUNTA($A2870:$K2870)=0,"",IF(AND($L2870="SI",$M2870="NO"),IFERROR($H2870,0),0))</f>
        <v/>
      </c>
      <c r="O2870" s="9">
        <f>IF(COUNTA($A2870:$K2870)=0,"",IF($M2870="SI","CUFE o factura duplicada dentro del reporte; no se suma dos veces",IF(IFERROR($H2870,0)&lt;=0,"DIAN reporta valor susceptible 0",IF($L2870="NO",IFERROR(LOOKUP(2,1/((LISTS!$M$2:$M$13&lt;&gt;"")*ISNUMBER(SEARCH(LISTS!$M$2:$M$13,$I2870))),LISTS!$O$2:$O$13),"Medio de pago no elegible o no identificado por DIAN"),"Apta automaticamente por pago electronico y base positiva"))))</f>
        <v/>
      </c>
    </row>
    <row r="2871">
      <c r="A2871" s="9" t="n"/>
      <c r="B2871" s="9" t="n"/>
      <c r="C2871" s="12" t="n"/>
      <c r="D2871" s="11" t="n"/>
      <c r="E2871" s="11" t="n"/>
      <c r="F2871" s="11" t="n"/>
      <c r="G2871" s="11" t="n"/>
      <c r="H2871" s="11" t="n"/>
      <c r="I2871" s="9" t="n"/>
      <c r="J2871" s="9" t="n"/>
      <c r="K2871" s="9" t="n"/>
      <c r="L2871" s="9">
        <f>IF(COUNTA($A2871:$K2871)=0,"",IF(AND(IFERROR($H2871,0)&gt;0,LEN(TRIM($K2871&amp;""))&gt;0,IFERROR(LOOKUP(2,1/((LISTS!$M$2:$M$13&lt;&gt;"")*ISNUMBER(SEARCH(LISTS!$M$2:$M$13,$I2871))),LISTS!$N$2:$N$13),"NO")="SI"),"SI","NO"))</f>
        <v/>
      </c>
      <c r="M2871" s="9">
        <f>IF(COUNTA($A2871:$K2871)=0,"",IF($K2871&lt;&gt;"",IF(COUNTIF($K$19:$K2871,$K2871)&gt;1,"SI","NO"),IF(COUNTIFS($A$19:$A2871,$A2871,$C$19:$C2871,$C2871,$J$19:$J2871,$J2871,$D$19:$D2871,$D2871)&gt;1,"SI","NO")))</f>
        <v/>
      </c>
      <c r="N2871" s="11">
        <f>IF(COUNTA($A2871:$K2871)=0,"",IF(AND($L2871="SI",$M2871="NO"),IFERROR($H2871,0),0))</f>
        <v/>
      </c>
      <c r="O2871" s="9">
        <f>IF(COUNTA($A2871:$K2871)=0,"",IF($M2871="SI","CUFE o factura duplicada dentro del reporte; no se suma dos veces",IF(IFERROR($H2871,0)&lt;=0,"DIAN reporta valor susceptible 0",IF($L2871="NO",IFERROR(LOOKUP(2,1/((LISTS!$M$2:$M$13&lt;&gt;"")*ISNUMBER(SEARCH(LISTS!$M$2:$M$13,$I2871))),LISTS!$O$2:$O$13),"Medio de pago no elegible o no identificado por DIAN"),"Apta automaticamente por pago electronico y base positiva"))))</f>
        <v/>
      </c>
    </row>
    <row r="2872">
      <c r="A2872" s="9" t="n"/>
      <c r="B2872" s="9" t="n"/>
      <c r="C2872" s="12" t="n"/>
      <c r="D2872" s="11" t="n"/>
      <c r="E2872" s="11" t="n"/>
      <c r="F2872" s="11" t="n"/>
      <c r="G2872" s="11" t="n"/>
      <c r="H2872" s="11" t="n"/>
      <c r="I2872" s="9" t="n"/>
      <c r="J2872" s="9" t="n"/>
      <c r="K2872" s="9" t="n"/>
      <c r="L2872" s="9">
        <f>IF(COUNTA($A2872:$K2872)=0,"",IF(AND(IFERROR($H2872,0)&gt;0,LEN(TRIM($K2872&amp;""))&gt;0,IFERROR(LOOKUP(2,1/((LISTS!$M$2:$M$13&lt;&gt;"")*ISNUMBER(SEARCH(LISTS!$M$2:$M$13,$I2872))),LISTS!$N$2:$N$13),"NO")="SI"),"SI","NO"))</f>
        <v/>
      </c>
      <c r="M2872" s="9">
        <f>IF(COUNTA($A2872:$K2872)=0,"",IF($K2872&lt;&gt;"",IF(COUNTIF($K$19:$K2872,$K2872)&gt;1,"SI","NO"),IF(COUNTIFS($A$19:$A2872,$A2872,$C$19:$C2872,$C2872,$J$19:$J2872,$J2872,$D$19:$D2872,$D2872)&gt;1,"SI","NO")))</f>
        <v/>
      </c>
      <c r="N2872" s="11">
        <f>IF(COUNTA($A2872:$K2872)=0,"",IF(AND($L2872="SI",$M2872="NO"),IFERROR($H2872,0),0))</f>
        <v/>
      </c>
      <c r="O2872" s="9">
        <f>IF(COUNTA($A2872:$K2872)=0,"",IF($M2872="SI","CUFE o factura duplicada dentro del reporte; no se suma dos veces",IF(IFERROR($H2872,0)&lt;=0,"DIAN reporta valor susceptible 0",IF($L2872="NO",IFERROR(LOOKUP(2,1/((LISTS!$M$2:$M$13&lt;&gt;"")*ISNUMBER(SEARCH(LISTS!$M$2:$M$13,$I2872))),LISTS!$O$2:$O$13),"Medio de pago no elegible o no identificado por DIAN"),"Apta automaticamente por pago electronico y base positiva"))))</f>
        <v/>
      </c>
    </row>
    <row r="2873">
      <c r="A2873" s="9" t="n"/>
      <c r="B2873" s="9" t="n"/>
      <c r="C2873" s="12" t="n"/>
      <c r="D2873" s="11" t="n"/>
      <c r="E2873" s="11" t="n"/>
      <c r="F2873" s="11" t="n"/>
      <c r="G2873" s="11" t="n"/>
      <c r="H2873" s="11" t="n"/>
      <c r="I2873" s="9" t="n"/>
      <c r="J2873" s="9" t="n"/>
      <c r="K2873" s="9" t="n"/>
      <c r="L2873" s="9">
        <f>IF(COUNTA($A2873:$K2873)=0,"",IF(AND(IFERROR($H2873,0)&gt;0,LEN(TRIM($K2873&amp;""))&gt;0,IFERROR(LOOKUP(2,1/((LISTS!$M$2:$M$13&lt;&gt;"")*ISNUMBER(SEARCH(LISTS!$M$2:$M$13,$I2873))),LISTS!$N$2:$N$13),"NO")="SI"),"SI","NO"))</f>
        <v/>
      </c>
      <c r="M2873" s="9">
        <f>IF(COUNTA($A2873:$K2873)=0,"",IF($K2873&lt;&gt;"",IF(COUNTIF($K$19:$K2873,$K2873)&gt;1,"SI","NO"),IF(COUNTIFS($A$19:$A2873,$A2873,$C$19:$C2873,$C2873,$J$19:$J2873,$J2873,$D$19:$D2873,$D2873)&gt;1,"SI","NO")))</f>
        <v/>
      </c>
      <c r="N2873" s="11">
        <f>IF(COUNTA($A2873:$K2873)=0,"",IF(AND($L2873="SI",$M2873="NO"),IFERROR($H2873,0),0))</f>
        <v/>
      </c>
      <c r="O2873" s="9">
        <f>IF(COUNTA($A2873:$K2873)=0,"",IF($M2873="SI","CUFE o factura duplicada dentro del reporte; no se suma dos veces",IF(IFERROR($H2873,0)&lt;=0,"DIAN reporta valor susceptible 0",IF($L2873="NO",IFERROR(LOOKUP(2,1/((LISTS!$M$2:$M$13&lt;&gt;"")*ISNUMBER(SEARCH(LISTS!$M$2:$M$13,$I2873))),LISTS!$O$2:$O$13),"Medio de pago no elegible o no identificado por DIAN"),"Apta automaticamente por pago electronico y base positiva"))))</f>
        <v/>
      </c>
    </row>
    <row r="2874">
      <c r="A2874" s="9" t="n"/>
      <c r="B2874" s="9" t="n"/>
      <c r="C2874" s="12" t="n"/>
      <c r="D2874" s="11" t="n"/>
      <c r="E2874" s="11" t="n"/>
      <c r="F2874" s="11" t="n"/>
      <c r="G2874" s="11" t="n"/>
      <c r="H2874" s="11" t="n"/>
      <c r="I2874" s="9" t="n"/>
      <c r="J2874" s="9" t="n"/>
      <c r="K2874" s="9" t="n"/>
      <c r="L2874" s="9">
        <f>IF(COUNTA($A2874:$K2874)=0,"",IF(AND(IFERROR($H2874,0)&gt;0,LEN(TRIM($K2874&amp;""))&gt;0,IFERROR(LOOKUP(2,1/((LISTS!$M$2:$M$13&lt;&gt;"")*ISNUMBER(SEARCH(LISTS!$M$2:$M$13,$I2874))),LISTS!$N$2:$N$13),"NO")="SI"),"SI","NO"))</f>
        <v/>
      </c>
      <c r="M2874" s="9">
        <f>IF(COUNTA($A2874:$K2874)=0,"",IF($K2874&lt;&gt;"",IF(COUNTIF($K$19:$K2874,$K2874)&gt;1,"SI","NO"),IF(COUNTIFS($A$19:$A2874,$A2874,$C$19:$C2874,$C2874,$J$19:$J2874,$J2874,$D$19:$D2874,$D2874)&gt;1,"SI","NO")))</f>
        <v/>
      </c>
      <c r="N2874" s="11">
        <f>IF(COUNTA($A2874:$K2874)=0,"",IF(AND($L2874="SI",$M2874="NO"),IFERROR($H2874,0),0))</f>
        <v/>
      </c>
      <c r="O2874" s="9">
        <f>IF(COUNTA($A2874:$K2874)=0,"",IF($M2874="SI","CUFE o factura duplicada dentro del reporte; no se suma dos veces",IF(IFERROR($H2874,0)&lt;=0,"DIAN reporta valor susceptible 0",IF($L2874="NO",IFERROR(LOOKUP(2,1/((LISTS!$M$2:$M$13&lt;&gt;"")*ISNUMBER(SEARCH(LISTS!$M$2:$M$13,$I2874))),LISTS!$O$2:$O$13),"Medio de pago no elegible o no identificado por DIAN"),"Apta automaticamente por pago electronico y base positiva"))))</f>
        <v/>
      </c>
    </row>
    <row r="2875">
      <c r="A2875" s="9" t="n"/>
      <c r="B2875" s="9" t="n"/>
      <c r="C2875" s="12" t="n"/>
      <c r="D2875" s="11" t="n"/>
      <c r="E2875" s="11" t="n"/>
      <c r="F2875" s="11" t="n"/>
      <c r="G2875" s="11" t="n"/>
      <c r="H2875" s="11" t="n"/>
      <c r="I2875" s="9" t="n"/>
      <c r="J2875" s="9" t="n"/>
      <c r="K2875" s="9" t="n"/>
      <c r="L2875" s="9">
        <f>IF(COUNTA($A2875:$K2875)=0,"",IF(AND(IFERROR($H2875,0)&gt;0,LEN(TRIM($K2875&amp;""))&gt;0,IFERROR(LOOKUP(2,1/((LISTS!$M$2:$M$13&lt;&gt;"")*ISNUMBER(SEARCH(LISTS!$M$2:$M$13,$I2875))),LISTS!$N$2:$N$13),"NO")="SI"),"SI","NO"))</f>
        <v/>
      </c>
      <c r="M2875" s="9">
        <f>IF(COUNTA($A2875:$K2875)=0,"",IF($K2875&lt;&gt;"",IF(COUNTIF($K$19:$K2875,$K2875)&gt;1,"SI","NO"),IF(COUNTIFS($A$19:$A2875,$A2875,$C$19:$C2875,$C2875,$J$19:$J2875,$J2875,$D$19:$D2875,$D2875)&gt;1,"SI","NO")))</f>
        <v/>
      </c>
      <c r="N2875" s="11">
        <f>IF(COUNTA($A2875:$K2875)=0,"",IF(AND($L2875="SI",$M2875="NO"),IFERROR($H2875,0),0))</f>
        <v/>
      </c>
      <c r="O2875" s="9">
        <f>IF(COUNTA($A2875:$K2875)=0,"",IF($M2875="SI","CUFE o factura duplicada dentro del reporte; no se suma dos veces",IF(IFERROR($H2875,0)&lt;=0,"DIAN reporta valor susceptible 0",IF($L2875="NO",IFERROR(LOOKUP(2,1/((LISTS!$M$2:$M$13&lt;&gt;"")*ISNUMBER(SEARCH(LISTS!$M$2:$M$13,$I2875))),LISTS!$O$2:$O$13),"Medio de pago no elegible o no identificado por DIAN"),"Apta automaticamente por pago electronico y base positiva"))))</f>
        <v/>
      </c>
    </row>
    <row r="2876">
      <c r="A2876" s="9" t="n"/>
      <c r="B2876" s="9" t="n"/>
      <c r="C2876" s="12" t="n"/>
      <c r="D2876" s="11" t="n"/>
      <c r="E2876" s="11" t="n"/>
      <c r="F2876" s="11" t="n"/>
      <c r="G2876" s="11" t="n"/>
      <c r="H2876" s="11" t="n"/>
      <c r="I2876" s="9" t="n"/>
      <c r="J2876" s="9" t="n"/>
      <c r="K2876" s="9" t="n"/>
      <c r="L2876" s="9">
        <f>IF(COUNTA($A2876:$K2876)=0,"",IF(AND(IFERROR($H2876,0)&gt;0,LEN(TRIM($K2876&amp;""))&gt;0,IFERROR(LOOKUP(2,1/((LISTS!$M$2:$M$13&lt;&gt;"")*ISNUMBER(SEARCH(LISTS!$M$2:$M$13,$I2876))),LISTS!$N$2:$N$13),"NO")="SI"),"SI","NO"))</f>
        <v/>
      </c>
      <c r="M2876" s="9">
        <f>IF(COUNTA($A2876:$K2876)=0,"",IF($K2876&lt;&gt;"",IF(COUNTIF($K$19:$K2876,$K2876)&gt;1,"SI","NO"),IF(COUNTIFS($A$19:$A2876,$A2876,$C$19:$C2876,$C2876,$J$19:$J2876,$J2876,$D$19:$D2876,$D2876)&gt;1,"SI","NO")))</f>
        <v/>
      </c>
      <c r="N2876" s="11">
        <f>IF(COUNTA($A2876:$K2876)=0,"",IF(AND($L2876="SI",$M2876="NO"),IFERROR($H2876,0),0))</f>
        <v/>
      </c>
      <c r="O2876" s="9">
        <f>IF(COUNTA($A2876:$K2876)=0,"",IF($M2876="SI","CUFE o factura duplicada dentro del reporte; no se suma dos veces",IF(IFERROR($H2876,0)&lt;=0,"DIAN reporta valor susceptible 0",IF($L2876="NO",IFERROR(LOOKUP(2,1/((LISTS!$M$2:$M$13&lt;&gt;"")*ISNUMBER(SEARCH(LISTS!$M$2:$M$13,$I2876))),LISTS!$O$2:$O$13),"Medio de pago no elegible o no identificado por DIAN"),"Apta automaticamente por pago electronico y base positiva"))))</f>
        <v/>
      </c>
    </row>
    <row r="2877">
      <c r="A2877" s="9" t="n"/>
      <c r="B2877" s="9" t="n"/>
      <c r="C2877" s="12" t="n"/>
      <c r="D2877" s="11" t="n"/>
      <c r="E2877" s="11" t="n"/>
      <c r="F2877" s="11" t="n"/>
      <c r="G2877" s="11" t="n"/>
      <c r="H2877" s="11" t="n"/>
      <c r="I2877" s="9" t="n"/>
      <c r="J2877" s="9" t="n"/>
      <c r="K2877" s="9" t="n"/>
      <c r="L2877" s="9">
        <f>IF(COUNTA($A2877:$K2877)=0,"",IF(AND(IFERROR($H2877,0)&gt;0,LEN(TRIM($K2877&amp;""))&gt;0,IFERROR(LOOKUP(2,1/((LISTS!$M$2:$M$13&lt;&gt;"")*ISNUMBER(SEARCH(LISTS!$M$2:$M$13,$I2877))),LISTS!$N$2:$N$13),"NO")="SI"),"SI","NO"))</f>
        <v/>
      </c>
      <c r="M2877" s="9">
        <f>IF(COUNTA($A2877:$K2877)=0,"",IF($K2877&lt;&gt;"",IF(COUNTIF($K$19:$K2877,$K2877)&gt;1,"SI","NO"),IF(COUNTIFS($A$19:$A2877,$A2877,$C$19:$C2877,$C2877,$J$19:$J2877,$J2877,$D$19:$D2877,$D2877)&gt;1,"SI","NO")))</f>
        <v/>
      </c>
      <c r="N2877" s="11">
        <f>IF(COUNTA($A2877:$K2877)=0,"",IF(AND($L2877="SI",$M2877="NO"),IFERROR($H2877,0),0))</f>
        <v/>
      </c>
      <c r="O2877" s="9">
        <f>IF(COUNTA($A2877:$K2877)=0,"",IF($M2877="SI","CUFE o factura duplicada dentro del reporte; no se suma dos veces",IF(IFERROR($H2877,0)&lt;=0,"DIAN reporta valor susceptible 0",IF($L2877="NO",IFERROR(LOOKUP(2,1/((LISTS!$M$2:$M$13&lt;&gt;"")*ISNUMBER(SEARCH(LISTS!$M$2:$M$13,$I2877))),LISTS!$O$2:$O$13),"Medio de pago no elegible o no identificado por DIAN"),"Apta automaticamente por pago electronico y base positiva"))))</f>
        <v/>
      </c>
    </row>
    <row r="2878">
      <c r="A2878" s="9" t="n"/>
      <c r="B2878" s="9" t="n"/>
      <c r="C2878" s="12" t="n"/>
      <c r="D2878" s="11" t="n"/>
      <c r="E2878" s="11" t="n"/>
      <c r="F2878" s="11" t="n"/>
      <c r="G2878" s="11" t="n"/>
      <c r="H2878" s="11" t="n"/>
      <c r="I2878" s="9" t="n"/>
      <c r="J2878" s="9" t="n"/>
      <c r="K2878" s="9" t="n"/>
      <c r="L2878" s="9">
        <f>IF(COUNTA($A2878:$K2878)=0,"",IF(AND(IFERROR($H2878,0)&gt;0,LEN(TRIM($K2878&amp;""))&gt;0,IFERROR(LOOKUP(2,1/((LISTS!$M$2:$M$13&lt;&gt;"")*ISNUMBER(SEARCH(LISTS!$M$2:$M$13,$I2878))),LISTS!$N$2:$N$13),"NO")="SI"),"SI","NO"))</f>
        <v/>
      </c>
      <c r="M2878" s="9">
        <f>IF(COUNTA($A2878:$K2878)=0,"",IF($K2878&lt;&gt;"",IF(COUNTIF($K$19:$K2878,$K2878)&gt;1,"SI","NO"),IF(COUNTIFS($A$19:$A2878,$A2878,$C$19:$C2878,$C2878,$J$19:$J2878,$J2878,$D$19:$D2878,$D2878)&gt;1,"SI","NO")))</f>
        <v/>
      </c>
      <c r="N2878" s="11">
        <f>IF(COUNTA($A2878:$K2878)=0,"",IF(AND($L2878="SI",$M2878="NO"),IFERROR($H2878,0),0))</f>
        <v/>
      </c>
      <c r="O2878" s="9">
        <f>IF(COUNTA($A2878:$K2878)=0,"",IF($M2878="SI","CUFE o factura duplicada dentro del reporte; no se suma dos veces",IF(IFERROR($H2878,0)&lt;=0,"DIAN reporta valor susceptible 0",IF($L2878="NO",IFERROR(LOOKUP(2,1/((LISTS!$M$2:$M$13&lt;&gt;"")*ISNUMBER(SEARCH(LISTS!$M$2:$M$13,$I2878))),LISTS!$O$2:$O$13),"Medio de pago no elegible o no identificado por DIAN"),"Apta automaticamente por pago electronico y base positiva"))))</f>
        <v/>
      </c>
    </row>
    <row r="2879">
      <c r="A2879" s="9" t="n"/>
      <c r="B2879" s="9" t="n"/>
      <c r="C2879" s="12" t="n"/>
      <c r="D2879" s="11" t="n"/>
      <c r="E2879" s="11" t="n"/>
      <c r="F2879" s="11" t="n"/>
      <c r="G2879" s="11" t="n"/>
      <c r="H2879" s="11" t="n"/>
      <c r="I2879" s="9" t="n"/>
      <c r="J2879" s="9" t="n"/>
      <c r="K2879" s="9" t="n"/>
      <c r="L2879" s="9">
        <f>IF(COUNTA($A2879:$K2879)=0,"",IF(AND(IFERROR($H2879,0)&gt;0,LEN(TRIM($K2879&amp;""))&gt;0,IFERROR(LOOKUP(2,1/((LISTS!$M$2:$M$13&lt;&gt;"")*ISNUMBER(SEARCH(LISTS!$M$2:$M$13,$I2879))),LISTS!$N$2:$N$13),"NO")="SI"),"SI","NO"))</f>
        <v/>
      </c>
      <c r="M2879" s="9">
        <f>IF(COUNTA($A2879:$K2879)=0,"",IF($K2879&lt;&gt;"",IF(COUNTIF($K$19:$K2879,$K2879)&gt;1,"SI","NO"),IF(COUNTIFS($A$19:$A2879,$A2879,$C$19:$C2879,$C2879,$J$19:$J2879,$J2879,$D$19:$D2879,$D2879)&gt;1,"SI","NO")))</f>
        <v/>
      </c>
      <c r="N2879" s="11">
        <f>IF(COUNTA($A2879:$K2879)=0,"",IF(AND($L2879="SI",$M2879="NO"),IFERROR($H2879,0),0))</f>
        <v/>
      </c>
      <c r="O2879" s="9">
        <f>IF(COUNTA($A2879:$K2879)=0,"",IF($M2879="SI","CUFE o factura duplicada dentro del reporte; no se suma dos veces",IF(IFERROR($H2879,0)&lt;=0,"DIAN reporta valor susceptible 0",IF($L2879="NO",IFERROR(LOOKUP(2,1/((LISTS!$M$2:$M$13&lt;&gt;"")*ISNUMBER(SEARCH(LISTS!$M$2:$M$13,$I2879))),LISTS!$O$2:$O$13),"Medio de pago no elegible o no identificado por DIAN"),"Apta automaticamente por pago electronico y base positiva"))))</f>
        <v/>
      </c>
    </row>
    <row r="2880">
      <c r="A2880" s="9" t="n"/>
      <c r="B2880" s="9" t="n"/>
      <c r="C2880" s="12" t="n"/>
      <c r="D2880" s="11" t="n"/>
      <c r="E2880" s="11" t="n"/>
      <c r="F2880" s="11" t="n"/>
      <c r="G2880" s="11" t="n"/>
      <c r="H2880" s="11" t="n"/>
      <c r="I2880" s="9" t="n"/>
      <c r="J2880" s="9" t="n"/>
      <c r="K2880" s="9" t="n"/>
      <c r="L2880" s="9">
        <f>IF(COUNTA($A2880:$K2880)=0,"",IF(AND(IFERROR($H2880,0)&gt;0,LEN(TRIM($K2880&amp;""))&gt;0,IFERROR(LOOKUP(2,1/((LISTS!$M$2:$M$13&lt;&gt;"")*ISNUMBER(SEARCH(LISTS!$M$2:$M$13,$I2880))),LISTS!$N$2:$N$13),"NO")="SI"),"SI","NO"))</f>
        <v/>
      </c>
      <c r="M2880" s="9">
        <f>IF(COUNTA($A2880:$K2880)=0,"",IF($K2880&lt;&gt;"",IF(COUNTIF($K$19:$K2880,$K2880)&gt;1,"SI","NO"),IF(COUNTIFS($A$19:$A2880,$A2880,$C$19:$C2880,$C2880,$J$19:$J2880,$J2880,$D$19:$D2880,$D2880)&gt;1,"SI","NO")))</f>
        <v/>
      </c>
      <c r="N2880" s="11">
        <f>IF(COUNTA($A2880:$K2880)=0,"",IF(AND($L2880="SI",$M2880="NO"),IFERROR($H2880,0),0))</f>
        <v/>
      </c>
      <c r="O2880" s="9">
        <f>IF(COUNTA($A2880:$K2880)=0,"",IF($M2880="SI","CUFE o factura duplicada dentro del reporte; no se suma dos veces",IF(IFERROR($H2880,0)&lt;=0,"DIAN reporta valor susceptible 0",IF($L2880="NO",IFERROR(LOOKUP(2,1/((LISTS!$M$2:$M$13&lt;&gt;"")*ISNUMBER(SEARCH(LISTS!$M$2:$M$13,$I2880))),LISTS!$O$2:$O$13),"Medio de pago no elegible o no identificado por DIAN"),"Apta automaticamente por pago electronico y base positiva"))))</f>
        <v/>
      </c>
    </row>
    <row r="2881">
      <c r="A2881" s="9" t="n"/>
      <c r="B2881" s="9" t="n"/>
      <c r="C2881" s="12" t="n"/>
      <c r="D2881" s="11" t="n"/>
      <c r="E2881" s="11" t="n"/>
      <c r="F2881" s="11" t="n"/>
      <c r="G2881" s="11" t="n"/>
      <c r="H2881" s="11" t="n"/>
      <c r="I2881" s="9" t="n"/>
      <c r="J2881" s="9" t="n"/>
      <c r="K2881" s="9" t="n"/>
      <c r="L2881" s="9">
        <f>IF(COUNTA($A2881:$K2881)=0,"",IF(AND(IFERROR($H2881,0)&gt;0,LEN(TRIM($K2881&amp;""))&gt;0,IFERROR(LOOKUP(2,1/((LISTS!$M$2:$M$13&lt;&gt;"")*ISNUMBER(SEARCH(LISTS!$M$2:$M$13,$I2881))),LISTS!$N$2:$N$13),"NO")="SI"),"SI","NO"))</f>
        <v/>
      </c>
      <c r="M2881" s="9">
        <f>IF(COUNTA($A2881:$K2881)=0,"",IF($K2881&lt;&gt;"",IF(COUNTIF($K$19:$K2881,$K2881)&gt;1,"SI","NO"),IF(COUNTIFS($A$19:$A2881,$A2881,$C$19:$C2881,$C2881,$J$19:$J2881,$J2881,$D$19:$D2881,$D2881)&gt;1,"SI","NO")))</f>
        <v/>
      </c>
      <c r="N2881" s="11">
        <f>IF(COUNTA($A2881:$K2881)=0,"",IF(AND($L2881="SI",$M2881="NO"),IFERROR($H2881,0),0))</f>
        <v/>
      </c>
      <c r="O2881" s="9">
        <f>IF(COUNTA($A2881:$K2881)=0,"",IF($M2881="SI","CUFE o factura duplicada dentro del reporte; no se suma dos veces",IF(IFERROR($H2881,0)&lt;=0,"DIAN reporta valor susceptible 0",IF($L2881="NO",IFERROR(LOOKUP(2,1/((LISTS!$M$2:$M$13&lt;&gt;"")*ISNUMBER(SEARCH(LISTS!$M$2:$M$13,$I2881))),LISTS!$O$2:$O$13),"Medio de pago no elegible o no identificado por DIAN"),"Apta automaticamente por pago electronico y base positiva"))))</f>
        <v/>
      </c>
    </row>
    <row r="2882">
      <c r="A2882" s="9" t="n"/>
      <c r="B2882" s="9" t="n"/>
      <c r="C2882" s="12" t="n"/>
      <c r="D2882" s="11" t="n"/>
      <c r="E2882" s="11" t="n"/>
      <c r="F2882" s="11" t="n"/>
      <c r="G2882" s="11" t="n"/>
      <c r="H2882" s="11" t="n"/>
      <c r="I2882" s="9" t="n"/>
      <c r="J2882" s="9" t="n"/>
      <c r="K2882" s="9" t="n"/>
      <c r="L2882" s="9">
        <f>IF(COUNTA($A2882:$K2882)=0,"",IF(AND(IFERROR($H2882,0)&gt;0,LEN(TRIM($K2882&amp;""))&gt;0,IFERROR(LOOKUP(2,1/((LISTS!$M$2:$M$13&lt;&gt;"")*ISNUMBER(SEARCH(LISTS!$M$2:$M$13,$I2882))),LISTS!$N$2:$N$13),"NO")="SI"),"SI","NO"))</f>
        <v/>
      </c>
      <c r="M2882" s="9">
        <f>IF(COUNTA($A2882:$K2882)=0,"",IF($K2882&lt;&gt;"",IF(COUNTIF($K$19:$K2882,$K2882)&gt;1,"SI","NO"),IF(COUNTIFS($A$19:$A2882,$A2882,$C$19:$C2882,$C2882,$J$19:$J2882,$J2882,$D$19:$D2882,$D2882)&gt;1,"SI","NO")))</f>
        <v/>
      </c>
      <c r="N2882" s="11">
        <f>IF(COUNTA($A2882:$K2882)=0,"",IF(AND($L2882="SI",$M2882="NO"),IFERROR($H2882,0),0))</f>
        <v/>
      </c>
      <c r="O2882" s="9">
        <f>IF(COUNTA($A2882:$K2882)=0,"",IF($M2882="SI","CUFE o factura duplicada dentro del reporte; no se suma dos veces",IF(IFERROR($H2882,0)&lt;=0,"DIAN reporta valor susceptible 0",IF($L2882="NO",IFERROR(LOOKUP(2,1/((LISTS!$M$2:$M$13&lt;&gt;"")*ISNUMBER(SEARCH(LISTS!$M$2:$M$13,$I2882))),LISTS!$O$2:$O$13),"Medio de pago no elegible o no identificado por DIAN"),"Apta automaticamente por pago electronico y base positiva"))))</f>
        <v/>
      </c>
    </row>
    <row r="2883">
      <c r="A2883" s="9" t="n"/>
      <c r="B2883" s="9" t="n"/>
      <c r="C2883" s="12" t="n"/>
      <c r="D2883" s="11" t="n"/>
      <c r="E2883" s="11" t="n"/>
      <c r="F2883" s="11" t="n"/>
      <c r="G2883" s="11" t="n"/>
      <c r="H2883" s="11" t="n"/>
      <c r="I2883" s="9" t="n"/>
      <c r="J2883" s="9" t="n"/>
      <c r="K2883" s="9" t="n"/>
      <c r="L2883" s="9">
        <f>IF(COUNTA($A2883:$K2883)=0,"",IF(AND(IFERROR($H2883,0)&gt;0,LEN(TRIM($K2883&amp;""))&gt;0,IFERROR(LOOKUP(2,1/((LISTS!$M$2:$M$13&lt;&gt;"")*ISNUMBER(SEARCH(LISTS!$M$2:$M$13,$I2883))),LISTS!$N$2:$N$13),"NO")="SI"),"SI","NO"))</f>
        <v/>
      </c>
      <c r="M2883" s="9">
        <f>IF(COUNTA($A2883:$K2883)=0,"",IF($K2883&lt;&gt;"",IF(COUNTIF($K$19:$K2883,$K2883)&gt;1,"SI","NO"),IF(COUNTIFS($A$19:$A2883,$A2883,$C$19:$C2883,$C2883,$J$19:$J2883,$J2883,$D$19:$D2883,$D2883)&gt;1,"SI","NO")))</f>
        <v/>
      </c>
      <c r="N2883" s="11">
        <f>IF(COUNTA($A2883:$K2883)=0,"",IF(AND($L2883="SI",$M2883="NO"),IFERROR($H2883,0),0))</f>
        <v/>
      </c>
      <c r="O2883" s="9">
        <f>IF(COUNTA($A2883:$K2883)=0,"",IF($M2883="SI","CUFE o factura duplicada dentro del reporte; no se suma dos veces",IF(IFERROR($H2883,0)&lt;=0,"DIAN reporta valor susceptible 0",IF($L2883="NO",IFERROR(LOOKUP(2,1/((LISTS!$M$2:$M$13&lt;&gt;"")*ISNUMBER(SEARCH(LISTS!$M$2:$M$13,$I2883))),LISTS!$O$2:$O$13),"Medio de pago no elegible o no identificado por DIAN"),"Apta automaticamente por pago electronico y base positiva"))))</f>
        <v/>
      </c>
    </row>
    <row r="2884">
      <c r="A2884" s="9" t="n"/>
      <c r="B2884" s="9" t="n"/>
      <c r="C2884" s="12" t="n"/>
      <c r="D2884" s="11" t="n"/>
      <c r="E2884" s="11" t="n"/>
      <c r="F2884" s="11" t="n"/>
      <c r="G2884" s="11" t="n"/>
      <c r="H2884" s="11" t="n"/>
      <c r="I2884" s="9" t="n"/>
      <c r="J2884" s="9" t="n"/>
      <c r="K2884" s="9" t="n"/>
      <c r="L2884" s="9">
        <f>IF(COUNTA($A2884:$K2884)=0,"",IF(AND(IFERROR($H2884,0)&gt;0,LEN(TRIM($K2884&amp;""))&gt;0,IFERROR(LOOKUP(2,1/((LISTS!$M$2:$M$13&lt;&gt;"")*ISNUMBER(SEARCH(LISTS!$M$2:$M$13,$I2884))),LISTS!$N$2:$N$13),"NO")="SI"),"SI","NO"))</f>
        <v/>
      </c>
      <c r="M2884" s="9">
        <f>IF(COUNTA($A2884:$K2884)=0,"",IF($K2884&lt;&gt;"",IF(COUNTIF($K$19:$K2884,$K2884)&gt;1,"SI","NO"),IF(COUNTIFS($A$19:$A2884,$A2884,$C$19:$C2884,$C2884,$J$19:$J2884,$J2884,$D$19:$D2884,$D2884)&gt;1,"SI","NO")))</f>
        <v/>
      </c>
      <c r="N2884" s="11">
        <f>IF(COUNTA($A2884:$K2884)=0,"",IF(AND($L2884="SI",$M2884="NO"),IFERROR($H2884,0),0))</f>
        <v/>
      </c>
      <c r="O2884" s="9">
        <f>IF(COUNTA($A2884:$K2884)=0,"",IF($M2884="SI","CUFE o factura duplicada dentro del reporte; no se suma dos veces",IF(IFERROR($H2884,0)&lt;=0,"DIAN reporta valor susceptible 0",IF($L2884="NO",IFERROR(LOOKUP(2,1/((LISTS!$M$2:$M$13&lt;&gt;"")*ISNUMBER(SEARCH(LISTS!$M$2:$M$13,$I2884))),LISTS!$O$2:$O$13),"Medio de pago no elegible o no identificado por DIAN"),"Apta automaticamente por pago electronico y base positiva"))))</f>
        <v/>
      </c>
    </row>
    <row r="2885">
      <c r="A2885" s="9" t="n"/>
      <c r="B2885" s="9" t="n"/>
      <c r="C2885" s="12" t="n"/>
      <c r="D2885" s="11" t="n"/>
      <c r="E2885" s="11" t="n"/>
      <c r="F2885" s="11" t="n"/>
      <c r="G2885" s="11" t="n"/>
      <c r="H2885" s="11" t="n"/>
      <c r="I2885" s="9" t="n"/>
      <c r="J2885" s="9" t="n"/>
      <c r="K2885" s="9" t="n"/>
      <c r="L2885" s="9">
        <f>IF(COUNTA($A2885:$K2885)=0,"",IF(AND(IFERROR($H2885,0)&gt;0,LEN(TRIM($K2885&amp;""))&gt;0,IFERROR(LOOKUP(2,1/((LISTS!$M$2:$M$13&lt;&gt;"")*ISNUMBER(SEARCH(LISTS!$M$2:$M$13,$I2885))),LISTS!$N$2:$N$13),"NO")="SI"),"SI","NO"))</f>
        <v/>
      </c>
      <c r="M2885" s="9">
        <f>IF(COUNTA($A2885:$K2885)=0,"",IF($K2885&lt;&gt;"",IF(COUNTIF($K$19:$K2885,$K2885)&gt;1,"SI","NO"),IF(COUNTIFS($A$19:$A2885,$A2885,$C$19:$C2885,$C2885,$J$19:$J2885,$J2885,$D$19:$D2885,$D2885)&gt;1,"SI","NO")))</f>
        <v/>
      </c>
      <c r="N2885" s="11">
        <f>IF(COUNTA($A2885:$K2885)=0,"",IF(AND($L2885="SI",$M2885="NO"),IFERROR($H2885,0),0))</f>
        <v/>
      </c>
      <c r="O2885" s="9">
        <f>IF(COUNTA($A2885:$K2885)=0,"",IF($M2885="SI","CUFE o factura duplicada dentro del reporte; no se suma dos veces",IF(IFERROR($H2885,0)&lt;=0,"DIAN reporta valor susceptible 0",IF($L2885="NO",IFERROR(LOOKUP(2,1/((LISTS!$M$2:$M$13&lt;&gt;"")*ISNUMBER(SEARCH(LISTS!$M$2:$M$13,$I2885))),LISTS!$O$2:$O$13),"Medio de pago no elegible o no identificado por DIAN"),"Apta automaticamente por pago electronico y base positiva"))))</f>
        <v/>
      </c>
    </row>
    <row r="2886">
      <c r="A2886" s="9" t="n"/>
      <c r="B2886" s="9" t="n"/>
      <c r="C2886" s="12" t="n"/>
      <c r="D2886" s="11" t="n"/>
      <c r="E2886" s="11" t="n"/>
      <c r="F2886" s="11" t="n"/>
      <c r="G2886" s="11" t="n"/>
      <c r="H2886" s="11" t="n"/>
      <c r="I2886" s="9" t="n"/>
      <c r="J2886" s="9" t="n"/>
      <c r="K2886" s="9" t="n"/>
      <c r="L2886" s="9">
        <f>IF(COUNTA($A2886:$K2886)=0,"",IF(AND(IFERROR($H2886,0)&gt;0,LEN(TRIM($K2886&amp;""))&gt;0,IFERROR(LOOKUP(2,1/((LISTS!$M$2:$M$13&lt;&gt;"")*ISNUMBER(SEARCH(LISTS!$M$2:$M$13,$I2886))),LISTS!$N$2:$N$13),"NO")="SI"),"SI","NO"))</f>
        <v/>
      </c>
      <c r="M2886" s="9">
        <f>IF(COUNTA($A2886:$K2886)=0,"",IF($K2886&lt;&gt;"",IF(COUNTIF($K$19:$K2886,$K2886)&gt;1,"SI","NO"),IF(COUNTIFS($A$19:$A2886,$A2886,$C$19:$C2886,$C2886,$J$19:$J2886,$J2886,$D$19:$D2886,$D2886)&gt;1,"SI","NO")))</f>
        <v/>
      </c>
      <c r="N2886" s="11">
        <f>IF(COUNTA($A2886:$K2886)=0,"",IF(AND($L2886="SI",$M2886="NO"),IFERROR($H2886,0),0))</f>
        <v/>
      </c>
      <c r="O2886" s="9">
        <f>IF(COUNTA($A2886:$K2886)=0,"",IF($M2886="SI","CUFE o factura duplicada dentro del reporte; no se suma dos veces",IF(IFERROR($H2886,0)&lt;=0,"DIAN reporta valor susceptible 0",IF($L2886="NO",IFERROR(LOOKUP(2,1/((LISTS!$M$2:$M$13&lt;&gt;"")*ISNUMBER(SEARCH(LISTS!$M$2:$M$13,$I2886))),LISTS!$O$2:$O$13),"Medio de pago no elegible o no identificado por DIAN"),"Apta automaticamente por pago electronico y base positiva"))))</f>
        <v/>
      </c>
    </row>
    <row r="2887">
      <c r="A2887" s="9" t="n"/>
      <c r="B2887" s="9" t="n"/>
      <c r="C2887" s="12" t="n"/>
      <c r="D2887" s="11" t="n"/>
      <c r="E2887" s="11" t="n"/>
      <c r="F2887" s="11" t="n"/>
      <c r="G2887" s="11" t="n"/>
      <c r="H2887" s="11" t="n"/>
      <c r="I2887" s="9" t="n"/>
      <c r="J2887" s="9" t="n"/>
      <c r="K2887" s="9" t="n"/>
      <c r="L2887" s="9">
        <f>IF(COUNTA($A2887:$K2887)=0,"",IF(AND(IFERROR($H2887,0)&gt;0,LEN(TRIM($K2887&amp;""))&gt;0,IFERROR(LOOKUP(2,1/((LISTS!$M$2:$M$13&lt;&gt;"")*ISNUMBER(SEARCH(LISTS!$M$2:$M$13,$I2887))),LISTS!$N$2:$N$13),"NO")="SI"),"SI","NO"))</f>
        <v/>
      </c>
      <c r="M2887" s="9">
        <f>IF(COUNTA($A2887:$K2887)=0,"",IF($K2887&lt;&gt;"",IF(COUNTIF($K$19:$K2887,$K2887)&gt;1,"SI","NO"),IF(COUNTIFS($A$19:$A2887,$A2887,$C$19:$C2887,$C2887,$J$19:$J2887,$J2887,$D$19:$D2887,$D2887)&gt;1,"SI","NO")))</f>
        <v/>
      </c>
      <c r="N2887" s="11">
        <f>IF(COUNTA($A2887:$K2887)=0,"",IF(AND($L2887="SI",$M2887="NO"),IFERROR($H2887,0),0))</f>
        <v/>
      </c>
      <c r="O2887" s="9">
        <f>IF(COUNTA($A2887:$K2887)=0,"",IF($M2887="SI","CUFE o factura duplicada dentro del reporte; no se suma dos veces",IF(IFERROR($H2887,0)&lt;=0,"DIAN reporta valor susceptible 0",IF($L2887="NO",IFERROR(LOOKUP(2,1/((LISTS!$M$2:$M$13&lt;&gt;"")*ISNUMBER(SEARCH(LISTS!$M$2:$M$13,$I2887))),LISTS!$O$2:$O$13),"Medio de pago no elegible o no identificado por DIAN"),"Apta automaticamente por pago electronico y base positiva"))))</f>
        <v/>
      </c>
    </row>
    <row r="2888">
      <c r="A2888" s="9" t="n"/>
      <c r="B2888" s="9" t="n"/>
      <c r="C2888" s="12" t="n"/>
      <c r="D2888" s="11" t="n"/>
      <c r="E2888" s="11" t="n"/>
      <c r="F2888" s="11" t="n"/>
      <c r="G2888" s="11" t="n"/>
      <c r="H2888" s="11" t="n"/>
      <c r="I2888" s="9" t="n"/>
      <c r="J2888" s="9" t="n"/>
      <c r="K2888" s="9" t="n"/>
      <c r="L2888" s="9">
        <f>IF(COUNTA($A2888:$K2888)=0,"",IF(AND(IFERROR($H2888,0)&gt;0,LEN(TRIM($K2888&amp;""))&gt;0,IFERROR(LOOKUP(2,1/((LISTS!$M$2:$M$13&lt;&gt;"")*ISNUMBER(SEARCH(LISTS!$M$2:$M$13,$I2888))),LISTS!$N$2:$N$13),"NO")="SI"),"SI","NO"))</f>
        <v/>
      </c>
      <c r="M2888" s="9">
        <f>IF(COUNTA($A2888:$K2888)=0,"",IF($K2888&lt;&gt;"",IF(COUNTIF($K$19:$K2888,$K2888)&gt;1,"SI","NO"),IF(COUNTIFS($A$19:$A2888,$A2888,$C$19:$C2888,$C2888,$J$19:$J2888,$J2888,$D$19:$D2888,$D2888)&gt;1,"SI","NO")))</f>
        <v/>
      </c>
      <c r="N2888" s="11">
        <f>IF(COUNTA($A2888:$K2888)=0,"",IF(AND($L2888="SI",$M2888="NO"),IFERROR($H2888,0),0))</f>
        <v/>
      </c>
      <c r="O2888" s="9">
        <f>IF(COUNTA($A2888:$K2888)=0,"",IF($M2888="SI","CUFE o factura duplicada dentro del reporte; no se suma dos veces",IF(IFERROR($H2888,0)&lt;=0,"DIAN reporta valor susceptible 0",IF($L2888="NO",IFERROR(LOOKUP(2,1/((LISTS!$M$2:$M$13&lt;&gt;"")*ISNUMBER(SEARCH(LISTS!$M$2:$M$13,$I2888))),LISTS!$O$2:$O$13),"Medio de pago no elegible o no identificado por DIAN"),"Apta automaticamente por pago electronico y base positiva"))))</f>
        <v/>
      </c>
    </row>
    <row r="2889">
      <c r="A2889" s="9" t="n"/>
      <c r="B2889" s="9" t="n"/>
      <c r="C2889" s="12" t="n"/>
      <c r="D2889" s="11" t="n"/>
      <c r="E2889" s="11" t="n"/>
      <c r="F2889" s="11" t="n"/>
      <c r="G2889" s="11" t="n"/>
      <c r="H2889" s="11" t="n"/>
      <c r="I2889" s="9" t="n"/>
      <c r="J2889" s="9" t="n"/>
      <c r="K2889" s="9" t="n"/>
      <c r="L2889" s="9">
        <f>IF(COUNTA($A2889:$K2889)=0,"",IF(AND(IFERROR($H2889,0)&gt;0,LEN(TRIM($K2889&amp;""))&gt;0,IFERROR(LOOKUP(2,1/((LISTS!$M$2:$M$13&lt;&gt;"")*ISNUMBER(SEARCH(LISTS!$M$2:$M$13,$I2889))),LISTS!$N$2:$N$13),"NO")="SI"),"SI","NO"))</f>
        <v/>
      </c>
      <c r="M2889" s="9">
        <f>IF(COUNTA($A2889:$K2889)=0,"",IF($K2889&lt;&gt;"",IF(COUNTIF($K$19:$K2889,$K2889)&gt;1,"SI","NO"),IF(COUNTIFS($A$19:$A2889,$A2889,$C$19:$C2889,$C2889,$J$19:$J2889,$J2889,$D$19:$D2889,$D2889)&gt;1,"SI","NO")))</f>
        <v/>
      </c>
      <c r="N2889" s="11">
        <f>IF(COUNTA($A2889:$K2889)=0,"",IF(AND($L2889="SI",$M2889="NO"),IFERROR($H2889,0),0))</f>
        <v/>
      </c>
      <c r="O2889" s="9">
        <f>IF(COUNTA($A2889:$K2889)=0,"",IF($M2889="SI","CUFE o factura duplicada dentro del reporte; no se suma dos veces",IF(IFERROR($H2889,0)&lt;=0,"DIAN reporta valor susceptible 0",IF($L2889="NO",IFERROR(LOOKUP(2,1/((LISTS!$M$2:$M$13&lt;&gt;"")*ISNUMBER(SEARCH(LISTS!$M$2:$M$13,$I2889))),LISTS!$O$2:$O$13),"Medio de pago no elegible o no identificado por DIAN"),"Apta automaticamente por pago electronico y base positiva"))))</f>
        <v/>
      </c>
    </row>
    <row r="2890">
      <c r="A2890" s="9" t="n"/>
      <c r="B2890" s="9" t="n"/>
      <c r="C2890" s="12" t="n"/>
      <c r="D2890" s="11" t="n"/>
      <c r="E2890" s="11" t="n"/>
      <c r="F2890" s="11" t="n"/>
      <c r="G2890" s="11" t="n"/>
      <c r="H2890" s="11" t="n"/>
      <c r="I2890" s="9" t="n"/>
      <c r="J2890" s="9" t="n"/>
      <c r="K2890" s="9" t="n"/>
      <c r="L2890" s="9">
        <f>IF(COUNTA($A2890:$K2890)=0,"",IF(AND(IFERROR($H2890,0)&gt;0,LEN(TRIM($K2890&amp;""))&gt;0,IFERROR(LOOKUP(2,1/((LISTS!$M$2:$M$13&lt;&gt;"")*ISNUMBER(SEARCH(LISTS!$M$2:$M$13,$I2890))),LISTS!$N$2:$N$13),"NO")="SI"),"SI","NO"))</f>
        <v/>
      </c>
      <c r="M2890" s="9">
        <f>IF(COUNTA($A2890:$K2890)=0,"",IF($K2890&lt;&gt;"",IF(COUNTIF($K$19:$K2890,$K2890)&gt;1,"SI","NO"),IF(COUNTIFS($A$19:$A2890,$A2890,$C$19:$C2890,$C2890,$J$19:$J2890,$J2890,$D$19:$D2890,$D2890)&gt;1,"SI","NO")))</f>
        <v/>
      </c>
      <c r="N2890" s="11">
        <f>IF(COUNTA($A2890:$K2890)=0,"",IF(AND($L2890="SI",$M2890="NO"),IFERROR($H2890,0),0))</f>
        <v/>
      </c>
      <c r="O2890" s="9">
        <f>IF(COUNTA($A2890:$K2890)=0,"",IF($M2890="SI","CUFE o factura duplicada dentro del reporte; no se suma dos veces",IF(IFERROR($H2890,0)&lt;=0,"DIAN reporta valor susceptible 0",IF($L2890="NO",IFERROR(LOOKUP(2,1/((LISTS!$M$2:$M$13&lt;&gt;"")*ISNUMBER(SEARCH(LISTS!$M$2:$M$13,$I2890))),LISTS!$O$2:$O$13),"Medio de pago no elegible o no identificado por DIAN"),"Apta automaticamente por pago electronico y base positiva"))))</f>
        <v/>
      </c>
    </row>
    <row r="2891">
      <c r="A2891" s="9" t="n"/>
      <c r="B2891" s="9" t="n"/>
      <c r="C2891" s="12" t="n"/>
      <c r="D2891" s="11" t="n"/>
      <c r="E2891" s="11" t="n"/>
      <c r="F2891" s="11" t="n"/>
      <c r="G2891" s="11" t="n"/>
      <c r="H2891" s="11" t="n"/>
      <c r="I2891" s="9" t="n"/>
      <c r="J2891" s="9" t="n"/>
      <c r="K2891" s="9" t="n"/>
      <c r="L2891" s="9">
        <f>IF(COUNTA($A2891:$K2891)=0,"",IF(AND(IFERROR($H2891,0)&gt;0,LEN(TRIM($K2891&amp;""))&gt;0,IFERROR(LOOKUP(2,1/((LISTS!$M$2:$M$13&lt;&gt;"")*ISNUMBER(SEARCH(LISTS!$M$2:$M$13,$I2891))),LISTS!$N$2:$N$13),"NO")="SI"),"SI","NO"))</f>
        <v/>
      </c>
      <c r="M2891" s="9">
        <f>IF(COUNTA($A2891:$K2891)=0,"",IF($K2891&lt;&gt;"",IF(COUNTIF($K$19:$K2891,$K2891)&gt;1,"SI","NO"),IF(COUNTIFS($A$19:$A2891,$A2891,$C$19:$C2891,$C2891,$J$19:$J2891,$J2891,$D$19:$D2891,$D2891)&gt;1,"SI","NO")))</f>
        <v/>
      </c>
      <c r="N2891" s="11">
        <f>IF(COUNTA($A2891:$K2891)=0,"",IF(AND($L2891="SI",$M2891="NO"),IFERROR($H2891,0),0))</f>
        <v/>
      </c>
      <c r="O2891" s="9">
        <f>IF(COUNTA($A2891:$K2891)=0,"",IF($M2891="SI","CUFE o factura duplicada dentro del reporte; no se suma dos veces",IF(IFERROR($H2891,0)&lt;=0,"DIAN reporta valor susceptible 0",IF($L2891="NO",IFERROR(LOOKUP(2,1/((LISTS!$M$2:$M$13&lt;&gt;"")*ISNUMBER(SEARCH(LISTS!$M$2:$M$13,$I2891))),LISTS!$O$2:$O$13),"Medio de pago no elegible o no identificado por DIAN"),"Apta automaticamente por pago electronico y base positiva"))))</f>
        <v/>
      </c>
    </row>
    <row r="2892">
      <c r="A2892" s="9" t="n"/>
      <c r="B2892" s="9" t="n"/>
      <c r="C2892" s="12" t="n"/>
      <c r="D2892" s="11" t="n"/>
      <c r="E2892" s="11" t="n"/>
      <c r="F2892" s="11" t="n"/>
      <c r="G2892" s="11" t="n"/>
      <c r="H2892" s="11" t="n"/>
      <c r="I2892" s="9" t="n"/>
      <c r="J2892" s="9" t="n"/>
      <c r="K2892" s="9" t="n"/>
      <c r="L2892" s="9">
        <f>IF(COUNTA($A2892:$K2892)=0,"",IF(AND(IFERROR($H2892,0)&gt;0,LEN(TRIM($K2892&amp;""))&gt;0,IFERROR(LOOKUP(2,1/((LISTS!$M$2:$M$13&lt;&gt;"")*ISNUMBER(SEARCH(LISTS!$M$2:$M$13,$I2892))),LISTS!$N$2:$N$13),"NO")="SI"),"SI","NO"))</f>
        <v/>
      </c>
      <c r="M2892" s="9">
        <f>IF(COUNTA($A2892:$K2892)=0,"",IF($K2892&lt;&gt;"",IF(COUNTIF($K$19:$K2892,$K2892)&gt;1,"SI","NO"),IF(COUNTIFS($A$19:$A2892,$A2892,$C$19:$C2892,$C2892,$J$19:$J2892,$J2892,$D$19:$D2892,$D2892)&gt;1,"SI","NO")))</f>
        <v/>
      </c>
      <c r="N2892" s="11">
        <f>IF(COUNTA($A2892:$K2892)=0,"",IF(AND($L2892="SI",$M2892="NO"),IFERROR($H2892,0),0))</f>
        <v/>
      </c>
      <c r="O2892" s="9">
        <f>IF(COUNTA($A2892:$K2892)=0,"",IF($M2892="SI","CUFE o factura duplicada dentro del reporte; no se suma dos veces",IF(IFERROR($H2892,0)&lt;=0,"DIAN reporta valor susceptible 0",IF($L2892="NO",IFERROR(LOOKUP(2,1/((LISTS!$M$2:$M$13&lt;&gt;"")*ISNUMBER(SEARCH(LISTS!$M$2:$M$13,$I2892))),LISTS!$O$2:$O$13),"Medio de pago no elegible o no identificado por DIAN"),"Apta automaticamente por pago electronico y base positiva"))))</f>
        <v/>
      </c>
    </row>
    <row r="2893">
      <c r="A2893" s="9" t="n"/>
      <c r="B2893" s="9" t="n"/>
      <c r="C2893" s="12" t="n"/>
      <c r="D2893" s="11" t="n"/>
      <c r="E2893" s="11" t="n"/>
      <c r="F2893" s="11" t="n"/>
      <c r="G2893" s="11" t="n"/>
      <c r="H2893" s="11" t="n"/>
      <c r="I2893" s="9" t="n"/>
      <c r="J2893" s="9" t="n"/>
      <c r="K2893" s="9" t="n"/>
      <c r="L2893" s="9">
        <f>IF(COUNTA($A2893:$K2893)=0,"",IF(AND(IFERROR($H2893,0)&gt;0,LEN(TRIM($K2893&amp;""))&gt;0,IFERROR(LOOKUP(2,1/((LISTS!$M$2:$M$13&lt;&gt;"")*ISNUMBER(SEARCH(LISTS!$M$2:$M$13,$I2893))),LISTS!$N$2:$N$13),"NO")="SI"),"SI","NO"))</f>
        <v/>
      </c>
      <c r="M2893" s="9">
        <f>IF(COUNTA($A2893:$K2893)=0,"",IF($K2893&lt;&gt;"",IF(COUNTIF($K$19:$K2893,$K2893)&gt;1,"SI","NO"),IF(COUNTIFS($A$19:$A2893,$A2893,$C$19:$C2893,$C2893,$J$19:$J2893,$J2893,$D$19:$D2893,$D2893)&gt;1,"SI","NO")))</f>
        <v/>
      </c>
      <c r="N2893" s="11">
        <f>IF(COUNTA($A2893:$K2893)=0,"",IF(AND($L2893="SI",$M2893="NO"),IFERROR($H2893,0),0))</f>
        <v/>
      </c>
      <c r="O2893" s="9">
        <f>IF(COUNTA($A2893:$K2893)=0,"",IF($M2893="SI","CUFE o factura duplicada dentro del reporte; no se suma dos veces",IF(IFERROR($H2893,0)&lt;=0,"DIAN reporta valor susceptible 0",IF($L2893="NO",IFERROR(LOOKUP(2,1/((LISTS!$M$2:$M$13&lt;&gt;"")*ISNUMBER(SEARCH(LISTS!$M$2:$M$13,$I2893))),LISTS!$O$2:$O$13),"Medio de pago no elegible o no identificado por DIAN"),"Apta automaticamente por pago electronico y base positiva"))))</f>
        <v/>
      </c>
    </row>
    <row r="2894">
      <c r="A2894" s="9" t="n"/>
      <c r="B2894" s="9" t="n"/>
      <c r="C2894" s="12" t="n"/>
      <c r="D2894" s="11" t="n"/>
      <c r="E2894" s="11" t="n"/>
      <c r="F2894" s="11" t="n"/>
      <c r="G2894" s="11" t="n"/>
      <c r="H2894" s="11" t="n"/>
      <c r="I2894" s="9" t="n"/>
      <c r="J2894" s="9" t="n"/>
      <c r="K2894" s="9" t="n"/>
      <c r="L2894" s="9">
        <f>IF(COUNTA($A2894:$K2894)=0,"",IF(AND(IFERROR($H2894,0)&gt;0,LEN(TRIM($K2894&amp;""))&gt;0,IFERROR(LOOKUP(2,1/((LISTS!$M$2:$M$13&lt;&gt;"")*ISNUMBER(SEARCH(LISTS!$M$2:$M$13,$I2894))),LISTS!$N$2:$N$13),"NO")="SI"),"SI","NO"))</f>
        <v/>
      </c>
      <c r="M2894" s="9">
        <f>IF(COUNTA($A2894:$K2894)=0,"",IF($K2894&lt;&gt;"",IF(COUNTIF($K$19:$K2894,$K2894)&gt;1,"SI","NO"),IF(COUNTIFS($A$19:$A2894,$A2894,$C$19:$C2894,$C2894,$J$19:$J2894,$J2894,$D$19:$D2894,$D2894)&gt;1,"SI","NO")))</f>
        <v/>
      </c>
      <c r="N2894" s="11">
        <f>IF(COUNTA($A2894:$K2894)=0,"",IF(AND($L2894="SI",$M2894="NO"),IFERROR($H2894,0),0))</f>
        <v/>
      </c>
      <c r="O2894" s="9">
        <f>IF(COUNTA($A2894:$K2894)=0,"",IF($M2894="SI","CUFE o factura duplicada dentro del reporte; no se suma dos veces",IF(IFERROR($H2894,0)&lt;=0,"DIAN reporta valor susceptible 0",IF($L2894="NO",IFERROR(LOOKUP(2,1/((LISTS!$M$2:$M$13&lt;&gt;"")*ISNUMBER(SEARCH(LISTS!$M$2:$M$13,$I2894))),LISTS!$O$2:$O$13),"Medio de pago no elegible o no identificado por DIAN"),"Apta automaticamente por pago electronico y base positiva"))))</f>
        <v/>
      </c>
    </row>
    <row r="2895">
      <c r="A2895" s="9" t="n"/>
      <c r="B2895" s="9" t="n"/>
      <c r="C2895" s="12" t="n"/>
      <c r="D2895" s="11" t="n"/>
      <c r="E2895" s="11" t="n"/>
      <c r="F2895" s="11" t="n"/>
      <c r="G2895" s="11" t="n"/>
      <c r="H2895" s="11" t="n"/>
      <c r="I2895" s="9" t="n"/>
      <c r="J2895" s="9" t="n"/>
      <c r="K2895" s="9" t="n"/>
      <c r="L2895" s="9">
        <f>IF(COUNTA($A2895:$K2895)=0,"",IF(AND(IFERROR($H2895,0)&gt;0,LEN(TRIM($K2895&amp;""))&gt;0,IFERROR(LOOKUP(2,1/((LISTS!$M$2:$M$13&lt;&gt;"")*ISNUMBER(SEARCH(LISTS!$M$2:$M$13,$I2895))),LISTS!$N$2:$N$13),"NO")="SI"),"SI","NO"))</f>
        <v/>
      </c>
      <c r="M2895" s="9">
        <f>IF(COUNTA($A2895:$K2895)=0,"",IF($K2895&lt;&gt;"",IF(COUNTIF($K$19:$K2895,$K2895)&gt;1,"SI","NO"),IF(COUNTIFS($A$19:$A2895,$A2895,$C$19:$C2895,$C2895,$J$19:$J2895,$J2895,$D$19:$D2895,$D2895)&gt;1,"SI","NO")))</f>
        <v/>
      </c>
      <c r="N2895" s="11">
        <f>IF(COUNTA($A2895:$K2895)=0,"",IF(AND($L2895="SI",$M2895="NO"),IFERROR($H2895,0),0))</f>
        <v/>
      </c>
      <c r="O2895" s="9">
        <f>IF(COUNTA($A2895:$K2895)=0,"",IF($M2895="SI","CUFE o factura duplicada dentro del reporte; no se suma dos veces",IF(IFERROR($H2895,0)&lt;=0,"DIAN reporta valor susceptible 0",IF($L2895="NO",IFERROR(LOOKUP(2,1/((LISTS!$M$2:$M$13&lt;&gt;"")*ISNUMBER(SEARCH(LISTS!$M$2:$M$13,$I2895))),LISTS!$O$2:$O$13),"Medio de pago no elegible o no identificado por DIAN"),"Apta automaticamente por pago electronico y base positiva"))))</f>
        <v/>
      </c>
    </row>
    <row r="2896">
      <c r="A2896" s="9" t="n"/>
      <c r="B2896" s="9" t="n"/>
      <c r="C2896" s="12" t="n"/>
      <c r="D2896" s="11" t="n"/>
      <c r="E2896" s="11" t="n"/>
      <c r="F2896" s="11" t="n"/>
      <c r="G2896" s="11" t="n"/>
      <c r="H2896" s="11" t="n"/>
      <c r="I2896" s="9" t="n"/>
      <c r="J2896" s="9" t="n"/>
      <c r="K2896" s="9" t="n"/>
      <c r="L2896" s="9">
        <f>IF(COUNTA($A2896:$K2896)=0,"",IF(AND(IFERROR($H2896,0)&gt;0,LEN(TRIM($K2896&amp;""))&gt;0,IFERROR(LOOKUP(2,1/((LISTS!$M$2:$M$13&lt;&gt;"")*ISNUMBER(SEARCH(LISTS!$M$2:$M$13,$I2896))),LISTS!$N$2:$N$13),"NO")="SI"),"SI","NO"))</f>
        <v/>
      </c>
      <c r="M2896" s="9">
        <f>IF(COUNTA($A2896:$K2896)=0,"",IF($K2896&lt;&gt;"",IF(COUNTIF($K$19:$K2896,$K2896)&gt;1,"SI","NO"),IF(COUNTIFS($A$19:$A2896,$A2896,$C$19:$C2896,$C2896,$J$19:$J2896,$J2896,$D$19:$D2896,$D2896)&gt;1,"SI","NO")))</f>
        <v/>
      </c>
      <c r="N2896" s="11">
        <f>IF(COUNTA($A2896:$K2896)=0,"",IF(AND($L2896="SI",$M2896="NO"),IFERROR($H2896,0),0))</f>
        <v/>
      </c>
      <c r="O2896" s="9">
        <f>IF(COUNTA($A2896:$K2896)=0,"",IF($M2896="SI","CUFE o factura duplicada dentro del reporte; no se suma dos veces",IF(IFERROR($H2896,0)&lt;=0,"DIAN reporta valor susceptible 0",IF($L2896="NO",IFERROR(LOOKUP(2,1/((LISTS!$M$2:$M$13&lt;&gt;"")*ISNUMBER(SEARCH(LISTS!$M$2:$M$13,$I2896))),LISTS!$O$2:$O$13),"Medio de pago no elegible o no identificado por DIAN"),"Apta automaticamente por pago electronico y base positiva"))))</f>
        <v/>
      </c>
    </row>
    <row r="2897">
      <c r="A2897" s="9" t="n"/>
      <c r="B2897" s="9" t="n"/>
      <c r="C2897" s="12" t="n"/>
      <c r="D2897" s="11" t="n"/>
      <c r="E2897" s="11" t="n"/>
      <c r="F2897" s="11" t="n"/>
      <c r="G2897" s="11" t="n"/>
      <c r="H2897" s="11" t="n"/>
      <c r="I2897" s="9" t="n"/>
      <c r="J2897" s="9" t="n"/>
      <c r="K2897" s="9" t="n"/>
      <c r="L2897" s="9">
        <f>IF(COUNTA($A2897:$K2897)=0,"",IF(AND(IFERROR($H2897,0)&gt;0,LEN(TRIM($K2897&amp;""))&gt;0,IFERROR(LOOKUP(2,1/((LISTS!$M$2:$M$13&lt;&gt;"")*ISNUMBER(SEARCH(LISTS!$M$2:$M$13,$I2897))),LISTS!$N$2:$N$13),"NO")="SI"),"SI","NO"))</f>
        <v/>
      </c>
      <c r="M2897" s="9">
        <f>IF(COUNTA($A2897:$K2897)=0,"",IF($K2897&lt;&gt;"",IF(COUNTIF($K$19:$K2897,$K2897)&gt;1,"SI","NO"),IF(COUNTIFS($A$19:$A2897,$A2897,$C$19:$C2897,$C2897,$J$19:$J2897,$J2897,$D$19:$D2897,$D2897)&gt;1,"SI","NO")))</f>
        <v/>
      </c>
      <c r="N2897" s="11">
        <f>IF(COUNTA($A2897:$K2897)=0,"",IF(AND($L2897="SI",$M2897="NO"),IFERROR($H2897,0),0))</f>
        <v/>
      </c>
      <c r="O2897" s="9">
        <f>IF(COUNTA($A2897:$K2897)=0,"",IF($M2897="SI","CUFE o factura duplicada dentro del reporte; no se suma dos veces",IF(IFERROR($H2897,0)&lt;=0,"DIAN reporta valor susceptible 0",IF($L2897="NO",IFERROR(LOOKUP(2,1/((LISTS!$M$2:$M$13&lt;&gt;"")*ISNUMBER(SEARCH(LISTS!$M$2:$M$13,$I2897))),LISTS!$O$2:$O$13),"Medio de pago no elegible o no identificado por DIAN"),"Apta automaticamente por pago electronico y base positiva"))))</f>
        <v/>
      </c>
    </row>
    <row r="2898">
      <c r="A2898" s="9" t="n"/>
      <c r="B2898" s="9" t="n"/>
      <c r="C2898" s="12" t="n"/>
      <c r="D2898" s="11" t="n"/>
      <c r="E2898" s="11" t="n"/>
      <c r="F2898" s="11" t="n"/>
      <c r="G2898" s="11" t="n"/>
      <c r="H2898" s="11" t="n"/>
      <c r="I2898" s="9" t="n"/>
      <c r="J2898" s="9" t="n"/>
      <c r="K2898" s="9" t="n"/>
      <c r="L2898" s="9">
        <f>IF(COUNTA($A2898:$K2898)=0,"",IF(AND(IFERROR($H2898,0)&gt;0,LEN(TRIM($K2898&amp;""))&gt;0,IFERROR(LOOKUP(2,1/((LISTS!$M$2:$M$13&lt;&gt;"")*ISNUMBER(SEARCH(LISTS!$M$2:$M$13,$I2898))),LISTS!$N$2:$N$13),"NO")="SI"),"SI","NO"))</f>
        <v/>
      </c>
      <c r="M2898" s="9">
        <f>IF(COUNTA($A2898:$K2898)=0,"",IF($K2898&lt;&gt;"",IF(COUNTIF($K$19:$K2898,$K2898)&gt;1,"SI","NO"),IF(COUNTIFS($A$19:$A2898,$A2898,$C$19:$C2898,$C2898,$J$19:$J2898,$J2898,$D$19:$D2898,$D2898)&gt;1,"SI","NO")))</f>
        <v/>
      </c>
      <c r="N2898" s="11">
        <f>IF(COUNTA($A2898:$K2898)=0,"",IF(AND($L2898="SI",$M2898="NO"),IFERROR($H2898,0),0))</f>
        <v/>
      </c>
      <c r="O2898" s="9">
        <f>IF(COUNTA($A2898:$K2898)=0,"",IF($M2898="SI","CUFE o factura duplicada dentro del reporte; no se suma dos veces",IF(IFERROR($H2898,0)&lt;=0,"DIAN reporta valor susceptible 0",IF($L2898="NO",IFERROR(LOOKUP(2,1/((LISTS!$M$2:$M$13&lt;&gt;"")*ISNUMBER(SEARCH(LISTS!$M$2:$M$13,$I2898))),LISTS!$O$2:$O$13),"Medio de pago no elegible o no identificado por DIAN"),"Apta automaticamente por pago electronico y base positiva"))))</f>
        <v/>
      </c>
    </row>
    <row r="2899">
      <c r="A2899" s="9" t="n"/>
      <c r="B2899" s="9" t="n"/>
      <c r="C2899" s="12" t="n"/>
      <c r="D2899" s="11" t="n"/>
      <c r="E2899" s="11" t="n"/>
      <c r="F2899" s="11" t="n"/>
      <c r="G2899" s="11" t="n"/>
      <c r="H2899" s="11" t="n"/>
      <c r="I2899" s="9" t="n"/>
      <c r="J2899" s="9" t="n"/>
      <c r="K2899" s="9" t="n"/>
      <c r="L2899" s="9">
        <f>IF(COUNTA($A2899:$K2899)=0,"",IF(AND(IFERROR($H2899,0)&gt;0,LEN(TRIM($K2899&amp;""))&gt;0,IFERROR(LOOKUP(2,1/((LISTS!$M$2:$M$13&lt;&gt;"")*ISNUMBER(SEARCH(LISTS!$M$2:$M$13,$I2899))),LISTS!$N$2:$N$13),"NO")="SI"),"SI","NO"))</f>
        <v/>
      </c>
      <c r="M2899" s="9">
        <f>IF(COUNTA($A2899:$K2899)=0,"",IF($K2899&lt;&gt;"",IF(COUNTIF($K$19:$K2899,$K2899)&gt;1,"SI","NO"),IF(COUNTIFS($A$19:$A2899,$A2899,$C$19:$C2899,$C2899,$J$19:$J2899,$J2899,$D$19:$D2899,$D2899)&gt;1,"SI","NO")))</f>
        <v/>
      </c>
      <c r="N2899" s="11">
        <f>IF(COUNTA($A2899:$K2899)=0,"",IF(AND($L2899="SI",$M2899="NO"),IFERROR($H2899,0),0))</f>
        <v/>
      </c>
      <c r="O2899" s="9">
        <f>IF(COUNTA($A2899:$K2899)=0,"",IF($M2899="SI","CUFE o factura duplicada dentro del reporte; no se suma dos veces",IF(IFERROR($H2899,0)&lt;=0,"DIAN reporta valor susceptible 0",IF($L2899="NO",IFERROR(LOOKUP(2,1/((LISTS!$M$2:$M$13&lt;&gt;"")*ISNUMBER(SEARCH(LISTS!$M$2:$M$13,$I2899))),LISTS!$O$2:$O$13),"Medio de pago no elegible o no identificado por DIAN"),"Apta automaticamente por pago electronico y base positiva"))))</f>
        <v/>
      </c>
    </row>
    <row r="2900">
      <c r="A2900" s="9" t="n"/>
      <c r="B2900" s="9" t="n"/>
      <c r="C2900" s="12" t="n"/>
      <c r="D2900" s="11" t="n"/>
      <c r="E2900" s="11" t="n"/>
      <c r="F2900" s="11" t="n"/>
      <c r="G2900" s="11" t="n"/>
      <c r="H2900" s="11" t="n"/>
      <c r="I2900" s="9" t="n"/>
      <c r="J2900" s="9" t="n"/>
      <c r="K2900" s="9" t="n"/>
      <c r="L2900" s="9">
        <f>IF(COUNTA($A2900:$K2900)=0,"",IF(AND(IFERROR($H2900,0)&gt;0,LEN(TRIM($K2900&amp;""))&gt;0,IFERROR(LOOKUP(2,1/((LISTS!$M$2:$M$13&lt;&gt;"")*ISNUMBER(SEARCH(LISTS!$M$2:$M$13,$I2900))),LISTS!$N$2:$N$13),"NO")="SI"),"SI","NO"))</f>
        <v/>
      </c>
      <c r="M2900" s="9">
        <f>IF(COUNTA($A2900:$K2900)=0,"",IF($K2900&lt;&gt;"",IF(COUNTIF($K$19:$K2900,$K2900)&gt;1,"SI","NO"),IF(COUNTIFS($A$19:$A2900,$A2900,$C$19:$C2900,$C2900,$J$19:$J2900,$J2900,$D$19:$D2900,$D2900)&gt;1,"SI","NO")))</f>
        <v/>
      </c>
      <c r="N2900" s="11">
        <f>IF(COUNTA($A2900:$K2900)=0,"",IF(AND($L2900="SI",$M2900="NO"),IFERROR($H2900,0),0))</f>
        <v/>
      </c>
      <c r="O2900" s="9">
        <f>IF(COUNTA($A2900:$K2900)=0,"",IF($M2900="SI","CUFE o factura duplicada dentro del reporte; no se suma dos veces",IF(IFERROR($H2900,0)&lt;=0,"DIAN reporta valor susceptible 0",IF($L2900="NO",IFERROR(LOOKUP(2,1/((LISTS!$M$2:$M$13&lt;&gt;"")*ISNUMBER(SEARCH(LISTS!$M$2:$M$13,$I2900))),LISTS!$O$2:$O$13),"Medio de pago no elegible o no identificado por DIAN"),"Apta automaticamente por pago electronico y base positiva"))))</f>
        <v/>
      </c>
    </row>
    <row r="2901">
      <c r="A2901" s="9" t="n"/>
      <c r="B2901" s="9" t="n"/>
      <c r="C2901" s="12" t="n"/>
      <c r="D2901" s="11" t="n"/>
      <c r="E2901" s="11" t="n"/>
      <c r="F2901" s="11" t="n"/>
      <c r="G2901" s="11" t="n"/>
      <c r="H2901" s="11" t="n"/>
      <c r="I2901" s="9" t="n"/>
      <c r="J2901" s="9" t="n"/>
      <c r="K2901" s="9" t="n"/>
      <c r="L2901" s="9">
        <f>IF(COUNTA($A2901:$K2901)=0,"",IF(AND(IFERROR($H2901,0)&gt;0,LEN(TRIM($K2901&amp;""))&gt;0,IFERROR(LOOKUP(2,1/((LISTS!$M$2:$M$13&lt;&gt;"")*ISNUMBER(SEARCH(LISTS!$M$2:$M$13,$I2901))),LISTS!$N$2:$N$13),"NO")="SI"),"SI","NO"))</f>
        <v/>
      </c>
      <c r="M2901" s="9">
        <f>IF(COUNTA($A2901:$K2901)=0,"",IF($K2901&lt;&gt;"",IF(COUNTIF($K$19:$K2901,$K2901)&gt;1,"SI","NO"),IF(COUNTIFS($A$19:$A2901,$A2901,$C$19:$C2901,$C2901,$J$19:$J2901,$J2901,$D$19:$D2901,$D2901)&gt;1,"SI","NO")))</f>
        <v/>
      </c>
      <c r="N2901" s="11">
        <f>IF(COUNTA($A2901:$K2901)=0,"",IF(AND($L2901="SI",$M2901="NO"),IFERROR($H2901,0),0))</f>
        <v/>
      </c>
      <c r="O2901" s="9">
        <f>IF(COUNTA($A2901:$K2901)=0,"",IF($M2901="SI","CUFE o factura duplicada dentro del reporte; no se suma dos veces",IF(IFERROR($H2901,0)&lt;=0,"DIAN reporta valor susceptible 0",IF($L2901="NO",IFERROR(LOOKUP(2,1/((LISTS!$M$2:$M$13&lt;&gt;"")*ISNUMBER(SEARCH(LISTS!$M$2:$M$13,$I2901))),LISTS!$O$2:$O$13),"Medio de pago no elegible o no identificado por DIAN"),"Apta automaticamente por pago electronico y base positiva"))))</f>
        <v/>
      </c>
    </row>
    <row r="2902">
      <c r="A2902" s="9" t="n"/>
      <c r="B2902" s="9" t="n"/>
      <c r="C2902" s="12" t="n"/>
      <c r="D2902" s="11" t="n"/>
      <c r="E2902" s="11" t="n"/>
      <c r="F2902" s="11" t="n"/>
      <c r="G2902" s="11" t="n"/>
      <c r="H2902" s="11" t="n"/>
      <c r="I2902" s="9" t="n"/>
      <c r="J2902" s="9" t="n"/>
      <c r="K2902" s="9" t="n"/>
      <c r="L2902" s="9">
        <f>IF(COUNTA($A2902:$K2902)=0,"",IF(AND(IFERROR($H2902,0)&gt;0,LEN(TRIM($K2902&amp;""))&gt;0,IFERROR(LOOKUP(2,1/((LISTS!$M$2:$M$13&lt;&gt;"")*ISNUMBER(SEARCH(LISTS!$M$2:$M$13,$I2902))),LISTS!$N$2:$N$13),"NO")="SI"),"SI","NO"))</f>
        <v/>
      </c>
      <c r="M2902" s="9">
        <f>IF(COUNTA($A2902:$K2902)=0,"",IF($K2902&lt;&gt;"",IF(COUNTIF($K$19:$K2902,$K2902)&gt;1,"SI","NO"),IF(COUNTIFS($A$19:$A2902,$A2902,$C$19:$C2902,$C2902,$J$19:$J2902,$J2902,$D$19:$D2902,$D2902)&gt;1,"SI","NO")))</f>
        <v/>
      </c>
      <c r="N2902" s="11">
        <f>IF(COUNTA($A2902:$K2902)=0,"",IF(AND($L2902="SI",$M2902="NO"),IFERROR($H2902,0),0))</f>
        <v/>
      </c>
      <c r="O2902" s="9">
        <f>IF(COUNTA($A2902:$K2902)=0,"",IF($M2902="SI","CUFE o factura duplicada dentro del reporte; no se suma dos veces",IF(IFERROR($H2902,0)&lt;=0,"DIAN reporta valor susceptible 0",IF($L2902="NO",IFERROR(LOOKUP(2,1/((LISTS!$M$2:$M$13&lt;&gt;"")*ISNUMBER(SEARCH(LISTS!$M$2:$M$13,$I2902))),LISTS!$O$2:$O$13),"Medio de pago no elegible o no identificado por DIAN"),"Apta automaticamente por pago electronico y base positiva"))))</f>
        <v/>
      </c>
    </row>
    <row r="2903">
      <c r="A2903" s="9" t="n"/>
      <c r="B2903" s="9" t="n"/>
      <c r="C2903" s="12" t="n"/>
      <c r="D2903" s="11" t="n"/>
      <c r="E2903" s="11" t="n"/>
      <c r="F2903" s="11" t="n"/>
      <c r="G2903" s="11" t="n"/>
      <c r="H2903" s="11" t="n"/>
      <c r="I2903" s="9" t="n"/>
      <c r="J2903" s="9" t="n"/>
      <c r="K2903" s="9" t="n"/>
      <c r="L2903" s="9">
        <f>IF(COUNTA($A2903:$K2903)=0,"",IF(AND(IFERROR($H2903,0)&gt;0,LEN(TRIM($K2903&amp;""))&gt;0,IFERROR(LOOKUP(2,1/((LISTS!$M$2:$M$13&lt;&gt;"")*ISNUMBER(SEARCH(LISTS!$M$2:$M$13,$I2903))),LISTS!$N$2:$N$13),"NO")="SI"),"SI","NO"))</f>
        <v/>
      </c>
      <c r="M2903" s="9">
        <f>IF(COUNTA($A2903:$K2903)=0,"",IF($K2903&lt;&gt;"",IF(COUNTIF($K$19:$K2903,$K2903)&gt;1,"SI","NO"),IF(COUNTIFS($A$19:$A2903,$A2903,$C$19:$C2903,$C2903,$J$19:$J2903,$J2903,$D$19:$D2903,$D2903)&gt;1,"SI","NO")))</f>
        <v/>
      </c>
      <c r="N2903" s="11">
        <f>IF(COUNTA($A2903:$K2903)=0,"",IF(AND($L2903="SI",$M2903="NO"),IFERROR($H2903,0),0))</f>
        <v/>
      </c>
      <c r="O2903" s="9">
        <f>IF(COUNTA($A2903:$K2903)=0,"",IF($M2903="SI","CUFE o factura duplicada dentro del reporte; no se suma dos veces",IF(IFERROR($H2903,0)&lt;=0,"DIAN reporta valor susceptible 0",IF($L2903="NO",IFERROR(LOOKUP(2,1/((LISTS!$M$2:$M$13&lt;&gt;"")*ISNUMBER(SEARCH(LISTS!$M$2:$M$13,$I2903))),LISTS!$O$2:$O$13),"Medio de pago no elegible o no identificado por DIAN"),"Apta automaticamente por pago electronico y base positiva"))))</f>
        <v/>
      </c>
    </row>
    <row r="2904">
      <c r="A2904" s="9" t="n"/>
      <c r="B2904" s="9" t="n"/>
      <c r="C2904" s="12" t="n"/>
      <c r="D2904" s="11" t="n"/>
      <c r="E2904" s="11" t="n"/>
      <c r="F2904" s="11" t="n"/>
      <c r="G2904" s="11" t="n"/>
      <c r="H2904" s="11" t="n"/>
      <c r="I2904" s="9" t="n"/>
      <c r="J2904" s="9" t="n"/>
      <c r="K2904" s="9" t="n"/>
      <c r="L2904" s="9">
        <f>IF(COUNTA($A2904:$K2904)=0,"",IF(AND(IFERROR($H2904,0)&gt;0,LEN(TRIM($K2904&amp;""))&gt;0,IFERROR(LOOKUP(2,1/((LISTS!$M$2:$M$13&lt;&gt;"")*ISNUMBER(SEARCH(LISTS!$M$2:$M$13,$I2904))),LISTS!$N$2:$N$13),"NO")="SI"),"SI","NO"))</f>
        <v/>
      </c>
      <c r="M2904" s="9">
        <f>IF(COUNTA($A2904:$K2904)=0,"",IF($K2904&lt;&gt;"",IF(COUNTIF($K$19:$K2904,$K2904)&gt;1,"SI","NO"),IF(COUNTIFS($A$19:$A2904,$A2904,$C$19:$C2904,$C2904,$J$19:$J2904,$J2904,$D$19:$D2904,$D2904)&gt;1,"SI","NO")))</f>
        <v/>
      </c>
      <c r="N2904" s="11">
        <f>IF(COUNTA($A2904:$K2904)=0,"",IF(AND($L2904="SI",$M2904="NO"),IFERROR($H2904,0),0))</f>
        <v/>
      </c>
      <c r="O2904" s="9">
        <f>IF(COUNTA($A2904:$K2904)=0,"",IF($M2904="SI","CUFE o factura duplicada dentro del reporte; no se suma dos veces",IF(IFERROR($H2904,0)&lt;=0,"DIAN reporta valor susceptible 0",IF($L2904="NO",IFERROR(LOOKUP(2,1/((LISTS!$M$2:$M$13&lt;&gt;"")*ISNUMBER(SEARCH(LISTS!$M$2:$M$13,$I2904))),LISTS!$O$2:$O$13),"Medio de pago no elegible o no identificado por DIAN"),"Apta automaticamente por pago electronico y base positiva"))))</f>
        <v/>
      </c>
    </row>
    <row r="2905">
      <c r="A2905" s="9" t="n"/>
      <c r="B2905" s="9" t="n"/>
      <c r="C2905" s="12" t="n"/>
      <c r="D2905" s="11" t="n"/>
      <c r="E2905" s="11" t="n"/>
      <c r="F2905" s="11" t="n"/>
      <c r="G2905" s="11" t="n"/>
      <c r="H2905" s="11" t="n"/>
      <c r="I2905" s="9" t="n"/>
      <c r="J2905" s="9" t="n"/>
      <c r="K2905" s="9" t="n"/>
      <c r="L2905" s="9">
        <f>IF(COUNTA($A2905:$K2905)=0,"",IF(AND(IFERROR($H2905,0)&gt;0,LEN(TRIM($K2905&amp;""))&gt;0,IFERROR(LOOKUP(2,1/((LISTS!$M$2:$M$13&lt;&gt;"")*ISNUMBER(SEARCH(LISTS!$M$2:$M$13,$I2905))),LISTS!$N$2:$N$13),"NO")="SI"),"SI","NO"))</f>
        <v/>
      </c>
      <c r="M2905" s="9">
        <f>IF(COUNTA($A2905:$K2905)=0,"",IF($K2905&lt;&gt;"",IF(COUNTIF($K$19:$K2905,$K2905)&gt;1,"SI","NO"),IF(COUNTIFS($A$19:$A2905,$A2905,$C$19:$C2905,$C2905,$J$19:$J2905,$J2905,$D$19:$D2905,$D2905)&gt;1,"SI","NO")))</f>
        <v/>
      </c>
      <c r="N2905" s="11">
        <f>IF(COUNTA($A2905:$K2905)=0,"",IF(AND($L2905="SI",$M2905="NO"),IFERROR($H2905,0),0))</f>
        <v/>
      </c>
      <c r="O2905" s="9">
        <f>IF(COUNTA($A2905:$K2905)=0,"",IF($M2905="SI","CUFE o factura duplicada dentro del reporte; no se suma dos veces",IF(IFERROR($H2905,0)&lt;=0,"DIAN reporta valor susceptible 0",IF($L2905="NO",IFERROR(LOOKUP(2,1/((LISTS!$M$2:$M$13&lt;&gt;"")*ISNUMBER(SEARCH(LISTS!$M$2:$M$13,$I2905))),LISTS!$O$2:$O$13),"Medio de pago no elegible o no identificado por DIAN"),"Apta automaticamente por pago electronico y base positiva"))))</f>
        <v/>
      </c>
    </row>
    <row r="2906">
      <c r="A2906" s="9" t="n"/>
      <c r="B2906" s="9" t="n"/>
      <c r="C2906" s="12" t="n"/>
      <c r="D2906" s="11" t="n"/>
      <c r="E2906" s="11" t="n"/>
      <c r="F2906" s="11" t="n"/>
      <c r="G2906" s="11" t="n"/>
      <c r="H2906" s="11" t="n"/>
      <c r="I2906" s="9" t="n"/>
      <c r="J2906" s="9" t="n"/>
      <c r="K2906" s="9" t="n"/>
      <c r="L2906" s="9">
        <f>IF(COUNTA($A2906:$K2906)=0,"",IF(AND(IFERROR($H2906,0)&gt;0,LEN(TRIM($K2906&amp;""))&gt;0,IFERROR(LOOKUP(2,1/((LISTS!$M$2:$M$13&lt;&gt;"")*ISNUMBER(SEARCH(LISTS!$M$2:$M$13,$I2906))),LISTS!$N$2:$N$13),"NO")="SI"),"SI","NO"))</f>
        <v/>
      </c>
      <c r="M2906" s="9">
        <f>IF(COUNTA($A2906:$K2906)=0,"",IF($K2906&lt;&gt;"",IF(COUNTIF($K$19:$K2906,$K2906)&gt;1,"SI","NO"),IF(COUNTIFS($A$19:$A2906,$A2906,$C$19:$C2906,$C2906,$J$19:$J2906,$J2906,$D$19:$D2906,$D2906)&gt;1,"SI","NO")))</f>
        <v/>
      </c>
      <c r="N2906" s="11">
        <f>IF(COUNTA($A2906:$K2906)=0,"",IF(AND($L2906="SI",$M2906="NO"),IFERROR($H2906,0),0))</f>
        <v/>
      </c>
      <c r="O2906" s="9">
        <f>IF(COUNTA($A2906:$K2906)=0,"",IF($M2906="SI","CUFE o factura duplicada dentro del reporte; no se suma dos veces",IF(IFERROR($H2906,0)&lt;=0,"DIAN reporta valor susceptible 0",IF($L2906="NO",IFERROR(LOOKUP(2,1/((LISTS!$M$2:$M$13&lt;&gt;"")*ISNUMBER(SEARCH(LISTS!$M$2:$M$13,$I2906))),LISTS!$O$2:$O$13),"Medio de pago no elegible o no identificado por DIAN"),"Apta automaticamente por pago electronico y base positiva"))))</f>
        <v/>
      </c>
    </row>
    <row r="2907">
      <c r="A2907" s="9" t="n"/>
      <c r="B2907" s="9" t="n"/>
      <c r="C2907" s="12" t="n"/>
      <c r="D2907" s="11" t="n"/>
      <c r="E2907" s="11" t="n"/>
      <c r="F2907" s="11" t="n"/>
      <c r="G2907" s="11" t="n"/>
      <c r="H2907" s="11" t="n"/>
      <c r="I2907" s="9" t="n"/>
      <c r="J2907" s="9" t="n"/>
      <c r="K2907" s="9" t="n"/>
      <c r="L2907" s="9">
        <f>IF(COUNTA($A2907:$K2907)=0,"",IF(AND(IFERROR($H2907,0)&gt;0,LEN(TRIM($K2907&amp;""))&gt;0,IFERROR(LOOKUP(2,1/((LISTS!$M$2:$M$13&lt;&gt;"")*ISNUMBER(SEARCH(LISTS!$M$2:$M$13,$I2907))),LISTS!$N$2:$N$13),"NO")="SI"),"SI","NO"))</f>
        <v/>
      </c>
      <c r="M2907" s="9">
        <f>IF(COUNTA($A2907:$K2907)=0,"",IF($K2907&lt;&gt;"",IF(COUNTIF($K$19:$K2907,$K2907)&gt;1,"SI","NO"),IF(COUNTIFS($A$19:$A2907,$A2907,$C$19:$C2907,$C2907,$J$19:$J2907,$J2907,$D$19:$D2907,$D2907)&gt;1,"SI","NO")))</f>
        <v/>
      </c>
      <c r="N2907" s="11">
        <f>IF(COUNTA($A2907:$K2907)=0,"",IF(AND($L2907="SI",$M2907="NO"),IFERROR($H2907,0),0))</f>
        <v/>
      </c>
      <c r="O2907" s="9">
        <f>IF(COUNTA($A2907:$K2907)=0,"",IF($M2907="SI","CUFE o factura duplicada dentro del reporte; no se suma dos veces",IF(IFERROR($H2907,0)&lt;=0,"DIAN reporta valor susceptible 0",IF($L2907="NO",IFERROR(LOOKUP(2,1/((LISTS!$M$2:$M$13&lt;&gt;"")*ISNUMBER(SEARCH(LISTS!$M$2:$M$13,$I2907))),LISTS!$O$2:$O$13),"Medio de pago no elegible o no identificado por DIAN"),"Apta automaticamente por pago electronico y base positiva"))))</f>
        <v/>
      </c>
    </row>
    <row r="2908">
      <c r="A2908" s="9" t="n"/>
      <c r="B2908" s="9" t="n"/>
      <c r="C2908" s="12" t="n"/>
      <c r="D2908" s="11" t="n"/>
      <c r="E2908" s="11" t="n"/>
      <c r="F2908" s="11" t="n"/>
      <c r="G2908" s="11" t="n"/>
      <c r="H2908" s="11" t="n"/>
      <c r="I2908" s="9" t="n"/>
      <c r="J2908" s="9" t="n"/>
      <c r="K2908" s="9" t="n"/>
      <c r="L2908" s="9">
        <f>IF(COUNTA($A2908:$K2908)=0,"",IF(AND(IFERROR($H2908,0)&gt;0,LEN(TRIM($K2908&amp;""))&gt;0,IFERROR(LOOKUP(2,1/((LISTS!$M$2:$M$13&lt;&gt;"")*ISNUMBER(SEARCH(LISTS!$M$2:$M$13,$I2908))),LISTS!$N$2:$N$13),"NO")="SI"),"SI","NO"))</f>
        <v/>
      </c>
      <c r="M2908" s="9">
        <f>IF(COUNTA($A2908:$K2908)=0,"",IF($K2908&lt;&gt;"",IF(COUNTIF($K$19:$K2908,$K2908)&gt;1,"SI","NO"),IF(COUNTIFS($A$19:$A2908,$A2908,$C$19:$C2908,$C2908,$J$19:$J2908,$J2908,$D$19:$D2908,$D2908)&gt;1,"SI","NO")))</f>
        <v/>
      </c>
      <c r="N2908" s="11">
        <f>IF(COUNTA($A2908:$K2908)=0,"",IF(AND($L2908="SI",$M2908="NO"),IFERROR($H2908,0),0))</f>
        <v/>
      </c>
      <c r="O2908" s="9">
        <f>IF(COUNTA($A2908:$K2908)=0,"",IF($M2908="SI","CUFE o factura duplicada dentro del reporte; no se suma dos veces",IF(IFERROR($H2908,0)&lt;=0,"DIAN reporta valor susceptible 0",IF($L2908="NO",IFERROR(LOOKUP(2,1/((LISTS!$M$2:$M$13&lt;&gt;"")*ISNUMBER(SEARCH(LISTS!$M$2:$M$13,$I2908))),LISTS!$O$2:$O$13),"Medio de pago no elegible o no identificado por DIAN"),"Apta automaticamente por pago electronico y base positiva"))))</f>
        <v/>
      </c>
    </row>
    <row r="2909">
      <c r="A2909" s="9" t="n"/>
      <c r="B2909" s="9" t="n"/>
      <c r="C2909" s="12" t="n"/>
      <c r="D2909" s="11" t="n"/>
      <c r="E2909" s="11" t="n"/>
      <c r="F2909" s="11" t="n"/>
      <c r="G2909" s="11" t="n"/>
      <c r="H2909" s="11" t="n"/>
      <c r="I2909" s="9" t="n"/>
      <c r="J2909" s="9" t="n"/>
      <c r="K2909" s="9" t="n"/>
      <c r="L2909" s="9">
        <f>IF(COUNTA($A2909:$K2909)=0,"",IF(AND(IFERROR($H2909,0)&gt;0,LEN(TRIM($K2909&amp;""))&gt;0,IFERROR(LOOKUP(2,1/((LISTS!$M$2:$M$13&lt;&gt;"")*ISNUMBER(SEARCH(LISTS!$M$2:$M$13,$I2909))),LISTS!$N$2:$N$13),"NO")="SI"),"SI","NO"))</f>
        <v/>
      </c>
      <c r="M2909" s="9">
        <f>IF(COUNTA($A2909:$K2909)=0,"",IF($K2909&lt;&gt;"",IF(COUNTIF($K$19:$K2909,$K2909)&gt;1,"SI","NO"),IF(COUNTIFS($A$19:$A2909,$A2909,$C$19:$C2909,$C2909,$J$19:$J2909,$J2909,$D$19:$D2909,$D2909)&gt;1,"SI","NO")))</f>
        <v/>
      </c>
      <c r="N2909" s="11">
        <f>IF(COUNTA($A2909:$K2909)=0,"",IF(AND($L2909="SI",$M2909="NO"),IFERROR($H2909,0),0))</f>
        <v/>
      </c>
      <c r="O2909" s="9">
        <f>IF(COUNTA($A2909:$K2909)=0,"",IF($M2909="SI","CUFE o factura duplicada dentro del reporte; no se suma dos veces",IF(IFERROR($H2909,0)&lt;=0,"DIAN reporta valor susceptible 0",IF($L2909="NO",IFERROR(LOOKUP(2,1/((LISTS!$M$2:$M$13&lt;&gt;"")*ISNUMBER(SEARCH(LISTS!$M$2:$M$13,$I2909))),LISTS!$O$2:$O$13),"Medio de pago no elegible o no identificado por DIAN"),"Apta automaticamente por pago electronico y base positiva"))))</f>
        <v/>
      </c>
    </row>
    <row r="2910">
      <c r="A2910" s="9" t="n"/>
      <c r="B2910" s="9" t="n"/>
      <c r="C2910" s="12" t="n"/>
      <c r="D2910" s="11" t="n"/>
      <c r="E2910" s="11" t="n"/>
      <c r="F2910" s="11" t="n"/>
      <c r="G2910" s="11" t="n"/>
      <c r="H2910" s="11" t="n"/>
      <c r="I2910" s="9" t="n"/>
      <c r="J2910" s="9" t="n"/>
      <c r="K2910" s="9" t="n"/>
      <c r="L2910" s="9">
        <f>IF(COUNTA($A2910:$K2910)=0,"",IF(AND(IFERROR($H2910,0)&gt;0,LEN(TRIM($K2910&amp;""))&gt;0,IFERROR(LOOKUP(2,1/((LISTS!$M$2:$M$13&lt;&gt;"")*ISNUMBER(SEARCH(LISTS!$M$2:$M$13,$I2910))),LISTS!$N$2:$N$13),"NO")="SI"),"SI","NO"))</f>
        <v/>
      </c>
      <c r="M2910" s="9">
        <f>IF(COUNTA($A2910:$K2910)=0,"",IF($K2910&lt;&gt;"",IF(COUNTIF($K$19:$K2910,$K2910)&gt;1,"SI","NO"),IF(COUNTIFS($A$19:$A2910,$A2910,$C$19:$C2910,$C2910,$J$19:$J2910,$J2910,$D$19:$D2910,$D2910)&gt;1,"SI","NO")))</f>
        <v/>
      </c>
      <c r="N2910" s="11">
        <f>IF(COUNTA($A2910:$K2910)=0,"",IF(AND($L2910="SI",$M2910="NO"),IFERROR($H2910,0),0))</f>
        <v/>
      </c>
      <c r="O2910" s="9">
        <f>IF(COUNTA($A2910:$K2910)=0,"",IF($M2910="SI","CUFE o factura duplicada dentro del reporte; no se suma dos veces",IF(IFERROR($H2910,0)&lt;=0,"DIAN reporta valor susceptible 0",IF($L2910="NO",IFERROR(LOOKUP(2,1/((LISTS!$M$2:$M$13&lt;&gt;"")*ISNUMBER(SEARCH(LISTS!$M$2:$M$13,$I2910))),LISTS!$O$2:$O$13),"Medio de pago no elegible o no identificado por DIAN"),"Apta automaticamente por pago electronico y base positiva"))))</f>
        <v/>
      </c>
    </row>
    <row r="2911">
      <c r="A2911" s="9" t="n"/>
      <c r="B2911" s="9" t="n"/>
      <c r="C2911" s="12" t="n"/>
      <c r="D2911" s="11" t="n"/>
      <c r="E2911" s="11" t="n"/>
      <c r="F2911" s="11" t="n"/>
      <c r="G2911" s="11" t="n"/>
      <c r="H2911" s="11" t="n"/>
      <c r="I2911" s="9" t="n"/>
      <c r="J2911" s="9" t="n"/>
      <c r="K2911" s="9" t="n"/>
      <c r="L2911" s="9">
        <f>IF(COUNTA($A2911:$K2911)=0,"",IF(AND(IFERROR($H2911,0)&gt;0,LEN(TRIM($K2911&amp;""))&gt;0,IFERROR(LOOKUP(2,1/((LISTS!$M$2:$M$13&lt;&gt;"")*ISNUMBER(SEARCH(LISTS!$M$2:$M$13,$I2911))),LISTS!$N$2:$N$13),"NO")="SI"),"SI","NO"))</f>
        <v/>
      </c>
      <c r="M2911" s="9">
        <f>IF(COUNTA($A2911:$K2911)=0,"",IF($K2911&lt;&gt;"",IF(COUNTIF($K$19:$K2911,$K2911)&gt;1,"SI","NO"),IF(COUNTIFS($A$19:$A2911,$A2911,$C$19:$C2911,$C2911,$J$19:$J2911,$J2911,$D$19:$D2911,$D2911)&gt;1,"SI","NO")))</f>
        <v/>
      </c>
      <c r="N2911" s="11">
        <f>IF(COUNTA($A2911:$K2911)=0,"",IF(AND($L2911="SI",$M2911="NO"),IFERROR($H2911,0),0))</f>
        <v/>
      </c>
      <c r="O2911" s="9">
        <f>IF(COUNTA($A2911:$K2911)=0,"",IF($M2911="SI","CUFE o factura duplicada dentro del reporte; no se suma dos veces",IF(IFERROR($H2911,0)&lt;=0,"DIAN reporta valor susceptible 0",IF($L2911="NO",IFERROR(LOOKUP(2,1/((LISTS!$M$2:$M$13&lt;&gt;"")*ISNUMBER(SEARCH(LISTS!$M$2:$M$13,$I2911))),LISTS!$O$2:$O$13),"Medio de pago no elegible o no identificado por DIAN"),"Apta automaticamente por pago electronico y base positiva"))))</f>
        <v/>
      </c>
    </row>
    <row r="2912">
      <c r="A2912" s="9" t="n"/>
      <c r="B2912" s="9" t="n"/>
      <c r="C2912" s="12" t="n"/>
      <c r="D2912" s="11" t="n"/>
      <c r="E2912" s="11" t="n"/>
      <c r="F2912" s="11" t="n"/>
      <c r="G2912" s="11" t="n"/>
      <c r="H2912" s="11" t="n"/>
      <c r="I2912" s="9" t="n"/>
      <c r="J2912" s="9" t="n"/>
      <c r="K2912" s="9" t="n"/>
      <c r="L2912" s="9">
        <f>IF(COUNTA($A2912:$K2912)=0,"",IF(AND(IFERROR($H2912,0)&gt;0,LEN(TRIM($K2912&amp;""))&gt;0,IFERROR(LOOKUP(2,1/((LISTS!$M$2:$M$13&lt;&gt;"")*ISNUMBER(SEARCH(LISTS!$M$2:$M$13,$I2912))),LISTS!$N$2:$N$13),"NO")="SI"),"SI","NO"))</f>
        <v/>
      </c>
      <c r="M2912" s="9">
        <f>IF(COUNTA($A2912:$K2912)=0,"",IF($K2912&lt;&gt;"",IF(COUNTIF($K$19:$K2912,$K2912)&gt;1,"SI","NO"),IF(COUNTIFS($A$19:$A2912,$A2912,$C$19:$C2912,$C2912,$J$19:$J2912,$J2912,$D$19:$D2912,$D2912)&gt;1,"SI","NO")))</f>
        <v/>
      </c>
      <c r="N2912" s="11">
        <f>IF(COUNTA($A2912:$K2912)=0,"",IF(AND($L2912="SI",$M2912="NO"),IFERROR($H2912,0),0))</f>
        <v/>
      </c>
      <c r="O2912" s="9">
        <f>IF(COUNTA($A2912:$K2912)=0,"",IF($M2912="SI","CUFE o factura duplicada dentro del reporte; no se suma dos veces",IF(IFERROR($H2912,0)&lt;=0,"DIAN reporta valor susceptible 0",IF($L2912="NO",IFERROR(LOOKUP(2,1/((LISTS!$M$2:$M$13&lt;&gt;"")*ISNUMBER(SEARCH(LISTS!$M$2:$M$13,$I2912))),LISTS!$O$2:$O$13),"Medio de pago no elegible o no identificado por DIAN"),"Apta automaticamente por pago electronico y base positiva"))))</f>
        <v/>
      </c>
    </row>
    <row r="2913">
      <c r="A2913" s="9" t="n"/>
      <c r="B2913" s="9" t="n"/>
      <c r="C2913" s="12" t="n"/>
      <c r="D2913" s="11" t="n"/>
      <c r="E2913" s="11" t="n"/>
      <c r="F2913" s="11" t="n"/>
      <c r="G2913" s="11" t="n"/>
      <c r="H2913" s="11" t="n"/>
      <c r="I2913" s="9" t="n"/>
      <c r="J2913" s="9" t="n"/>
      <c r="K2913" s="9" t="n"/>
      <c r="L2913" s="9">
        <f>IF(COUNTA($A2913:$K2913)=0,"",IF(AND(IFERROR($H2913,0)&gt;0,LEN(TRIM($K2913&amp;""))&gt;0,IFERROR(LOOKUP(2,1/((LISTS!$M$2:$M$13&lt;&gt;"")*ISNUMBER(SEARCH(LISTS!$M$2:$M$13,$I2913))),LISTS!$N$2:$N$13),"NO")="SI"),"SI","NO"))</f>
        <v/>
      </c>
      <c r="M2913" s="9">
        <f>IF(COUNTA($A2913:$K2913)=0,"",IF($K2913&lt;&gt;"",IF(COUNTIF($K$19:$K2913,$K2913)&gt;1,"SI","NO"),IF(COUNTIFS($A$19:$A2913,$A2913,$C$19:$C2913,$C2913,$J$19:$J2913,$J2913,$D$19:$D2913,$D2913)&gt;1,"SI","NO")))</f>
        <v/>
      </c>
      <c r="N2913" s="11">
        <f>IF(COUNTA($A2913:$K2913)=0,"",IF(AND($L2913="SI",$M2913="NO"),IFERROR($H2913,0),0))</f>
        <v/>
      </c>
      <c r="O2913" s="9">
        <f>IF(COUNTA($A2913:$K2913)=0,"",IF($M2913="SI","CUFE o factura duplicada dentro del reporte; no se suma dos veces",IF(IFERROR($H2913,0)&lt;=0,"DIAN reporta valor susceptible 0",IF($L2913="NO",IFERROR(LOOKUP(2,1/((LISTS!$M$2:$M$13&lt;&gt;"")*ISNUMBER(SEARCH(LISTS!$M$2:$M$13,$I2913))),LISTS!$O$2:$O$13),"Medio de pago no elegible o no identificado por DIAN"),"Apta automaticamente por pago electronico y base positiva"))))</f>
        <v/>
      </c>
    </row>
    <row r="2914">
      <c r="A2914" s="9" t="n"/>
      <c r="B2914" s="9" t="n"/>
      <c r="C2914" s="12" t="n"/>
      <c r="D2914" s="11" t="n"/>
      <c r="E2914" s="11" t="n"/>
      <c r="F2914" s="11" t="n"/>
      <c r="G2914" s="11" t="n"/>
      <c r="H2914" s="11" t="n"/>
      <c r="I2914" s="9" t="n"/>
      <c r="J2914" s="9" t="n"/>
      <c r="K2914" s="9" t="n"/>
      <c r="L2914" s="9">
        <f>IF(COUNTA($A2914:$K2914)=0,"",IF(AND(IFERROR($H2914,0)&gt;0,LEN(TRIM($K2914&amp;""))&gt;0,IFERROR(LOOKUP(2,1/((LISTS!$M$2:$M$13&lt;&gt;"")*ISNUMBER(SEARCH(LISTS!$M$2:$M$13,$I2914))),LISTS!$N$2:$N$13),"NO")="SI"),"SI","NO"))</f>
        <v/>
      </c>
      <c r="M2914" s="9">
        <f>IF(COUNTA($A2914:$K2914)=0,"",IF($K2914&lt;&gt;"",IF(COUNTIF($K$19:$K2914,$K2914)&gt;1,"SI","NO"),IF(COUNTIFS($A$19:$A2914,$A2914,$C$19:$C2914,$C2914,$J$19:$J2914,$J2914,$D$19:$D2914,$D2914)&gt;1,"SI","NO")))</f>
        <v/>
      </c>
      <c r="N2914" s="11">
        <f>IF(COUNTA($A2914:$K2914)=0,"",IF(AND($L2914="SI",$M2914="NO"),IFERROR($H2914,0),0))</f>
        <v/>
      </c>
      <c r="O2914" s="9">
        <f>IF(COUNTA($A2914:$K2914)=0,"",IF($M2914="SI","CUFE o factura duplicada dentro del reporte; no se suma dos veces",IF(IFERROR($H2914,0)&lt;=0,"DIAN reporta valor susceptible 0",IF($L2914="NO",IFERROR(LOOKUP(2,1/((LISTS!$M$2:$M$13&lt;&gt;"")*ISNUMBER(SEARCH(LISTS!$M$2:$M$13,$I2914))),LISTS!$O$2:$O$13),"Medio de pago no elegible o no identificado por DIAN"),"Apta automaticamente por pago electronico y base positiva"))))</f>
        <v/>
      </c>
    </row>
    <row r="2915">
      <c r="A2915" s="9" t="n"/>
      <c r="B2915" s="9" t="n"/>
      <c r="C2915" s="12" t="n"/>
      <c r="D2915" s="11" t="n"/>
      <c r="E2915" s="11" t="n"/>
      <c r="F2915" s="11" t="n"/>
      <c r="G2915" s="11" t="n"/>
      <c r="H2915" s="11" t="n"/>
      <c r="I2915" s="9" t="n"/>
      <c r="J2915" s="9" t="n"/>
      <c r="K2915" s="9" t="n"/>
      <c r="L2915" s="9">
        <f>IF(COUNTA($A2915:$K2915)=0,"",IF(AND(IFERROR($H2915,0)&gt;0,LEN(TRIM($K2915&amp;""))&gt;0,IFERROR(LOOKUP(2,1/((LISTS!$M$2:$M$13&lt;&gt;"")*ISNUMBER(SEARCH(LISTS!$M$2:$M$13,$I2915))),LISTS!$N$2:$N$13),"NO")="SI"),"SI","NO"))</f>
        <v/>
      </c>
      <c r="M2915" s="9">
        <f>IF(COUNTA($A2915:$K2915)=0,"",IF($K2915&lt;&gt;"",IF(COUNTIF($K$19:$K2915,$K2915)&gt;1,"SI","NO"),IF(COUNTIFS($A$19:$A2915,$A2915,$C$19:$C2915,$C2915,$J$19:$J2915,$J2915,$D$19:$D2915,$D2915)&gt;1,"SI","NO")))</f>
        <v/>
      </c>
      <c r="N2915" s="11">
        <f>IF(COUNTA($A2915:$K2915)=0,"",IF(AND($L2915="SI",$M2915="NO"),IFERROR($H2915,0),0))</f>
        <v/>
      </c>
      <c r="O2915" s="9">
        <f>IF(COUNTA($A2915:$K2915)=0,"",IF($M2915="SI","CUFE o factura duplicada dentro del reporte; no se suma dos veces",IF(IFERROR($H2915,0)&lt;=0,"DIAN reporta valor susceptible 0",IF($L2915="NO",IFERROR(LOOKUP(2,1/((LISTS!$M$2:$M$13&lt;&gt;"")*ISNUMBER(SEARCH(LISTS!$M$2:$M$13,$I2915))),LISTS!$O$2:$O$13),"Medio de pago no elegible o no identificado por DIAN"),"Apta automaticamente por pago electronico y base positiva"))))</f>
        <v/>
      </c>
    </row>
    <row r="2916">
      <c r="A2916" s="9" t="n"/>
      <c r="B2916" s="9" t="n"/>
      <c r="C2916" s="12" t="n"/>
      <c r="D2916" s="11" t="n"/>
      <c r="E2916" s="11" t="n"/>
      <c r="F2916" s="11" t="n"/>
      <c r="G2916" s="11" t="n"/>
      <c r="H2916" s="11" t="n"/>
      <c r="I2916" s="9" t="n"/>
      <c r="J2916" s="9" t="n"/>
      <c r="K2916" s="9" t="n"/>
      <c r="L2916" s="9">
        <f>IF(COUNTA($A2916:$K2916)=0,"",IF(AND(IFERROR($H2916,0)&gt;0,LEN(TRIM($K2916&amp;""))&gt;0,IFERROR(LOOKUP(2,1/((LISTS!$M$2:$M$13&lt;&gt;"")*ISNUMBER(SEARCH(LISTS!$M$2:$M$13,$I2916))),LISTS!$N$2:$N$13),"NO")="SI"),"SI","NO"))</f>
        <v/>
      </c>
      <c r="M2916" s="9">
        <f>IF(COUNTA($A2916:$K2916)=0,"",IF($K2916&lt;&gt;"",IF(COUNTIF($K$19:$K2916,$K2916)&gt;1,"SI","NO"),IF(COUNTIFS($A$19:$A2916,$A2916,$C$19:$C2916,$C2916,$J$19:$J2916,$J2916,$D$19:$D2916,$D2916)&gt;1,"SI","NO")))</f>
        <v/>
      </c>
      <c r="N2916" s="11">
        <f>IF(COUNTA($A2916:$K2916)=0,"",IF(AND($L2916="SI",$M2916="NO"),IFERROR($H2916,0),0))</f>
        <v/>
      </c>
      <c r="O2916" s="9">
        <f>IF(COUNTA($A2916:$K2916)=0,"",IF($M2916="SI","CUFE o factura duplicada dentro del reporte; no se suma dos veces",IF(IFERROR($H2916,0)&lt;=0,"DIAN reporta valor susceptible 0",IF($L2916="NO",IFERROR(LOOKUP(2,1/((LISTS!$M$2:$M$13&lt;&gt;"")*ISNUMBER(SEARCH(LISTS!$M$2:$M$13,$I2916))),LISTS!$O$2:$O$13),"Medio de pago no elegible o no identificado por DIAN"),"Apta automaticamente por pago electronico y base positiva"))))</f>
        <v/>
      </c>
    </row>
    <row r="2917">
      <c r="A2917" s="9" t="n"/>
      <c r="B2917" s="9" t="n"/>
      <c r="C2917" s="12" t="n"/>
      <c r="D2917" s="11" t="n"/>
      <c r="E2917" s="11" t="n"/>
      <c r="F2917" s="11" t="n"/>
      <c r="G2917" s="11" t="n"/>
      <c r="H2917" s="11" t="n"/>
      <c r="I2917" s="9" t="n"/>
      <c r="J2917" s="9" t="n"/>
      <c r="K2917" s="9" t="n"/>
      <c r="L2917" s="9">
        <f>IF(COUNTA($A2917:$K2917)=0,"",IF(AND(IFERROR($H2917,0)&gt;0,LEN(TRIM($K2917&amp;""))&gt;0,IFERROR(LOOKUP(2,1/((LISTS!$M$2:$M$13&lt;&gt;"")*ISNUMBER(SEARCH(LISTS!$M$2:$M$13,$I2917))),LISTS!$N$2:$N$13),"NO")="SI"),"SI","NO"))</f>
        <v/>
      </c>
      <c r="M2917" s="9">
        <f>IF(COUNTA($A2917:$K2917)=0,"",IF($K2917&lt;&gt;"",IF(COUNTIF($K$19:$K2917,$K2917)&gt;1,"SI","NO"),IF(COUNTIFS($A$19:$A2917,$A2917,$C$19:$C2917,$C2917,$J$19:$J2917,$J2917,$D$19:$D2917,$D2917)&gt;1,"SI","NO")))</f>
        <v/>
      </c>
      <c r="N2917" s="11">
        <f>IF(COUNTA($A2917:$K2917)=0,"",IF(AND($L2917="SI",$M2917="NO"),IFERROR($H2917,0),0))</f>
        <v/>
      </c>
      <c r="O2917" s="9">
        <f>IF(COUNTA($A2917:$K2917)=0,"",IF($M2917="SI","CUFE o factura duplicada dentro del reporte; no se suma dos veces",IF(IFERROR($H2917,0)&lt;=0,"DIAN reporta valor susceptible 0",IF($L2917="NO",IFERROR(LOOKUP(2,1/((LISTS!$M$2:$M$13&lt;&gt;"")*ISNUMBER(SEARCH(LISTS!$M$2:$M$13,$I2917))),LISTS!$O$2:$O$13),"Medio de pago no elegible o no identificado por DIAN"),"Apta automaticamente por pago electronico y base positiva"))))</f>
        <v/>
      </c>
    </row>
    <row r="2918">
      <c r="A2918" s="9" t="n"/>
      <c r="B2918" s="9" t="n"/>
      <c r="C2918" s="12" t="n"/>
      <c r="D2918" s="11" t="n"/>
      <c r="E2918" s="11" t="n"/>
      <c r="F2918" s="11" t="n"/>
      <c r="G2918" s="11" t="n"/>
      <c r="H2918" s="11" t="n"/>
      <c r="I2918" s="9" t="n"/>
      <c r="J2918" s="9" t="n"/>
      <c r="K2918" s="9" t="n"/>
      <c r="L2918" s="9">
        <f>IF(COUNTA($A2918:$K2918)=0,"",IF(AND(IFERROR($H2918,0)&gt;0,LEN(TRIM($K2918&amp;""))&gt;0,IFERROR(LOOKUP(2,1/((LISTS!$M$2:$M$13&lt;&gt;"")*ISNUMBER(SEARCH(LISTS!$M$2:$M$13,$I2918))),LISTS!$N$2:$N$13),"NO")="SI"),"SI","NO"))</f>
        <v/>
      </c>
      <c r="M2918" s="9">
        <f>IF(COUNTA($A2918:$K2918)=0,"",IF($K2918&lt;&gt;"",IF(COUNTIF($K$19:$K2918,$K2918)&gt;1,"SI","NO"),IF(COUNTIFS($A$19:$A2918,$A2918,$C$19:$C2918,$C2918,$J$19:$J2918,$J2918,$D$19:$D2918,$D2918)&gt;1,"SI","NO")))</f>
        <v/>
      </c>
      <c r="N2918" s="11">
        <f>IF(COUNTA($A2918:$K2918)=0,"",IF(AND($L2918="SI",$M2918="NO"),IFERROR($H2918,0),0))</f>
        <v/>
      </c>
      <c r="O2918" s="9">
        <f>IF(COUNTA($A2918:$K2918)=0,"",IF($M2918="SI","CUFE o factura duplicada dentro del reporte; no se suma dos veces",IF(IFERROR($H2918,0)&lt;=0,"DIAN reporta valor susceptible 0",IF($L2918="NO",IFERROR(LOOKUP(2,1/((LISTS!$M$2:$M$13&lt;&gt;"")*ISNUMBER(SEARCH(LISTS!$M$2:$M$13,$I2918))),LISTS!$O$2:$O$13),"Medio de pago no elegible o no identificado por DIAN"),"Apta automaticamente por pago electronico y base positiva"))))</f>
        <v/>
      </c>
    </row>
    <row r="2919">
      <c r="A2919" s="9" t="n"/>
      <c r="B2919" s="9" t="n"/>
      <c r="C2919" s="12" t="n"/>
      <c r="D2919" s="11" t="n"/>
      <c r="E2919" s="11" t="n"/>
      <c r="F2919" s="11" t="n"/>
      <c r="G2919" s="11" t="n"/>
      <c r="H2919" s="11" t="n"/>
      <c r="I2919" s="9" t="n"/>
      <c r="J2919" s="9" t="n"/>
      <c r="K2919" s="9" t="n"/>
      <c r="L2919" s="9">
        <f>IF(COUNTA($A2919:$K2919)=0,"",IF(AND(IFERROR($H2919,0)&gt;0,LEN(TRIM($K2919&amp;""))&gt;0,IFERROR(LOOKUP(2,1/((LISTS!$M$2:$M$13&lt;&gt;"")*ISNUMBER(SEARCH(LISTS!$M$2:$M$13,$I2919))),LISTS!$N$2:$N$13),"NO")="SI"),"SI","NO"))</f>
        <v/>
      </c>
      <c r="M2919" s="9">
        <f>IF(COUNTA($A2919:$K2919)=0,"",IF($K2919&lt;&gt;"",IF(COUNTIF($K$19:$K2919,$K2919)&gt;1,"SI","NO"),IF(COUNTIFS($A$19:$A2919,$A2919,$C$19:$C2919,$C2919,$J$19:$J2919,$J2919,$D$19:$D2919,$D2919)&gt;1,"SI","NO")))</f>
        <v/>
      </c>
      <c r="N2919" s="11">
        <f>IF(COUNTA($A2919:$K2919)=0,"",IF(AND($L2919="SI",$M2919="NO"),IFERROR($H2919,0),0))</f>
        <v/>
      </c>
      <c r="O2919" s="9">
        <f>IF(COUNTA($A2919:$K2919)=0,"",IF($M2919="SI","CUFE o factura duplicada dentro del reporte; no se suma dos veces",IF(IFERROR($H2919,0)&lt;=0,"DIAN reporta valor susceptible 0",IF($L2919="NO",IFERROR(LOOKUP(2,1/((LISTS!$M$2:$M$13&lt;&gt;"")*ISNUMBER(SEARCH(LISTS!$M$2:$M$13,$I2919))),LISTS!$O$2:$O$13),"Medio de pago no elegible o no identificado por DIAN"),"Apta automaticamente por pago electronico y base positiva"))))</f>
        <v/>
      </c>
    </row>
    <row r="2920">
      <c r="A2920" s="9" t="n"/>
      <c r="B2920" s="9" t="n"/>
      <c r="C2920" s="12" t="n"/>
      <c r="D2920" s="11" t="n"/>
      <c r="E2920" s="11" t="n"/>
      <c r="F2920" s="11" t="n"/>
      <c r="G2920" s="11" t="n"/>
      <c r="H2920" s="11" t="n"/>
      <c r="I2920" s="9" t="n"/>
      <c r="J2920" s="9" t="n"/>
      <c r="K2920" s="9" t="n"/>
      <c r="L2920" s="9">
        <f>IF(COUNTA($A2920:$K2920)=0,"",IF(AND(IFERROR($H2920,0)&gt;0,LEN(TRIM($K2920&amp;""))&gt;0,IFERROR(LOOKUP(2,1/((LISTS!$M$2:$M$13&lt;&gt;"")*ISNUMBER(SEARCH(LISTS!$M$2:$M$13,$I2920))),LISTS!$N$2:$N$13),"NO")="SI"),"SI","NO"))</f>
        <v/>
      </c>
      <c r="M2920" s="9">
        <f>IF(COUNTA($A2920:$K2920)=0,"",IF($K2920&lt;&gt;"",IF(COUNTIF($K$19:$K2920,$K2920)&gt;1,"SI","NO"),IF(COUNTIFS($A$19:$A2920,$A2920,$C$19:$C2920,$C2920,$J$19:$J2920,$J2920,$D$19:$D2920,$D2920)&gt;1,"SI","NO")))</f>
        <v/>
      </c>
      <c r="N2920" s="11">
        <f>IF(COUNTA($A2920:$K2920)=0,"",IF(AND($L2920="SI",$M2920="NO"),IFERROR($H2920,0),0))</f>
        <v/>
      </c>
      <c r="O2920" s="9">
        <f>IF(COUNTA($A2920:$K2920)=0,"",IF($M2920="SI","CUFE o factura duplicada dentro del reporte; no se suma dos veces",IF(IFERROR($H2920,0)&lt;=0,"DIAN reporta valor susceptible 0",IF($L2920="NO",IFERROR(LOOKUP(2,1/((LISTS!$M$2:$M$13&lt;&gt;"")*ISNUMBER(SEARCH(LISTS!$M$2:$M$13,$I2920))),LISTS!$O$2:$O$13),"Medio de pago no elegible o no identificado por DIAN"),"Apta automaticamente por pago electronico y base positiva"))))</f>
        <v/>
      </c>
    </row>
    <row r="2921">
      <c r="A2921" s="9" t="n"/>
      <c r="B2921" s="9" t="n"/>
      <c r="C2921" s="12" t="n"/>
      <c r="D2921" s="11" t="n"/>
      <c r="E2921" s="11" t="n"/>
      <c r="F2921" s="11" t="n"/>
      <c r="G2921" s="11" t="n"/>
      <c r="H2921" s="11" t="n"/>
      <c r="I2921" s="9" t="n"/>
      <c r="J2921" s="9" t="n"/>
      <c r="K2921" s="9" t="n"/>
      <c r="L2921" s="9">
        <f>IF(COUNTA($A2921:$K2921)=0,"",IF(AND(IFERROR($H2921,0)&gt;0,LEN(TRIM($K2921&amp;""))&gt;0,IFERROR(LOOKUP(2,1/((LISTS!$M$2:$M$13&lt;&gt;"")*ISNUMBER(SEARCH(LISTS!$M$2:$M$13,$I2921))),LISTS!$N$2:$N$13),"NO")="SI"),"SI","NO"))</f>
        <v/>
      </c>
      <c r="M2921" s="9">
        <f>IF(COUNTA($A2921:$K2921)=0,"",IF($K2921&lt;&gt;"",IF(COUNTIF($K$19:$K2921,$K2921)&gt;1,"SI","NO"),IF(COUNTIFS($A$19:$A2921,$A2921,$C$19:$C2921,$C2921,$J$19:$J2921,$J2921,$D$19:$D2921,$D2921)&gt;1,"SI","NO")))</f>
        <v/>
      </c>
      <c r="N2921" s="11">
        <f>IF(COUNTA($A2921:$K2921)=0,"",IF(AND($L2921="SI",$M2921="NO"),IFERROR($H2921,0),0))</f>
        <v/>
      </c>
      <c r="O2921" s="9">
        <f>IF(COUNTA($A2921:$K2921)=0,"",IF($M2921="SI","CUFE o factura duplicada dentro del reporte; no se suma dos veces",IF(IFERROR($H2921,0)&lt;=0,"DIAN reporta valor susceptible 0",IF($L2921="NO",IFERROR(LOOKUP(2,1/((LISTS!$M$2:$M$13&lt;&gt;"")*ISNUMBER(SEARCH(LISTS!$M$2:$M$13,$I2921))),LISTS!$O$2:$O$13),"Medio de pago no elegible o no identificado por DIAN"),"Apta automaticamente por pago electronico y base positiva"))))</f>
        <v/>
      </c>
    </row>
    <row r="2922">
      <c r="A2922" s="9" t="n"/>
      <c r="B2922" s="9" t="n"/>
      <c r="C2922" s="12" t="n"/>
      <c r="D2922" s="11" t="n"/>
      <c r="E2922" s="11" t="n"/>
      <c r="F2922" s="11" t="n"/>
      <c r="G2922" s="11" t="n"/>
      <c r="H2922" s="11" t="n"/>
      <c r="I2922" s="9" t="n"/>
      <c r="J2922" s="9" t="n"/>
      <c r="K2922" s="9" t="n"/>
      <c r="L2922" s="9">
        <f>IF(COUNTA($A2922:$K2922)=0,"",IF(AND(IFERROR($H2922,0)&gt;0,LEN(TRIM($K2922&amp;""))&gt;0,IFERROR(LOOKUP(2,1/((LISTS!$M$2:$M$13&lt;&gt;"")*ISNUMBER(SEARCH(LISTS!$M$2:$M$13,$I2922))),LISTS!$N$2:$N$13),"NO")="SI"),"SI","NO"))</f>
        <v/>
      </c>
      <c r="M2922" s="9">
        <f>IF(COUNTA($A2922:$K2922)=0,"",IF($K2922&lt;&gt;"",IF(COUNTIF($K$19:$K2922,$K2922)&gt;1,"SI","NO"),IF(COUNTIFS($A$19:$A2922,$A2922,$C$19:$C2922,$C2922,$J$19:$J2922,$J2922,$D$19:$D2922,$D2922)&gt;1,"SI","NO")))</f>
        <v/>
      </c>
      <c r="N2922" s="11">
        <f>IF(COUNTA($A2922:$K2922)=0,"",IF(AND($L2922="SI",$M2922="NO"),IFERROR($H2922,0),0))</f>
        <v/>
      </c>
      <c r="O2922" s="9">
        <f>IF(COUNTA($A2922:$K2922)=0,"",IF($M2922="SI","CUFE o factura duplicada dentro del reporte; no se suma dos veces",IF(IFERROR($H2922,0)&lt;=0,"DIAN reporta valor susceptible 0",IF($L2922="NO",IFERROR(LOOKUP(2,1/((LISTS!$M$2:$M$13&lt;&gt;"")*ISNUMBER(SEARCH(LISTS!$M$2:$M$13,$I2922))),LISTS!$O$2:$O$13),"Medio de pago no elegible o no identificado por DIAN"),"Apta automaticamente por pago electronico y base positiva"))))</f>
        <v/>
      </c>
    </row>
    <row r="2923">
      <c r="A2923" s="9" t="n"/>
      <c r="B2923" s="9" t="n"/>
      <c r="C2923" s="12" t="n"/>
      <c r="D2923" s="11" t="n"/>
      <c r="E2923" s="11" t="n"/>
      <c r="F2923" s="11" t="n"/>
      <c r="G2923" s="11" t="n"/>
      <c r="H2923" s="11" t="n"/>
      <c r="I2923" s="9" t="n"/>
      <c r="J2923" s="9" t="n"/>
      <c r="K2923" s="9" t="n"/>
      <c r="L2923" s="9">
        <f>IF(COUNTA($A2923:$K2923)=0,"",IF(AND(IFERROR($H2923,0)&gt;0,LEN(TRIM($K2923&amp;""))&gt;0,IFERROR(LOOKUP(2,1/((LISTS!$M$2:$M$13&lt;&gt;"")*ISNUMBER(SEARCH(LISTS!$M$2:$M$13,$I2923))),LISTS!$N$2:$N$13),"NO")="SI"),"SI","NO"))</f>
        <v/>
      </c>
      <c r="M2923" s="9">
        <f>IF(COUNTA($A2923:$K2923)=0,"",IF($K2923&lt;&gt;"",IF(COUNTIF($K$19:$K2923,$K2923)&gt;1,"SI","NO"),IF(COUNTIFS($A$19:$A2923,$A2923,$C$19:$C2923,$C2923,$J$19:$J2923,$J2923,$D$19:$D2923,$D2923)&gt;1,"SI","NO")))</f>
        <v/>
      </c>
      <c r="N2923" s="11">
        <f>IF(COUNTA($A2923:$K2923)=0,"",IF(AND($L2923="SI",$M2923="NO"),IFERROR($H2923,0),0))</f>
        <v/>
      </c>
      <c r="O2923" s="9">
        <f>IF(COUNTA($A2923:$K2923)=0,"",IF($M2923="SI","CUFE o factura duplicada dentro del reporte; no se suma dos veces",IF(IFERROR($H2923,0)&lt;=0,"DIAN reporta valor susceptible 0",IF($L2923="NO",IFERROR(LOOKUP(2,1/((LISTS!$M$2:$M$13&lt;&gt;"")*ISNUMBER(SEARCH(LISTS!$M$2:$M$13,$I2923))),LISTS!$O$2:$O$13),"Medio de pago no elegible o no identificado por DIAN"),"Apta automaticamente por pago electronico y base positiva"))))</f>
        <v/>
      </c>
    </row>
    <row r="2924">
      <c r="A2924" s="9" t="n"/>
      <c r="B2924" s="9" t="n"/>
      <c r="C2924" s="12" t="n"/>
      <c r="D2924" s="11" t="n"/>
      <c r="E2924" s="11" t="n"/>
      <c r="F2924" s="11" t="n"/>
      <c r="G2924" s="11" t="n"/>
      <c r="H2924" s="11" t="n"/>
      <c r="I2924" s="9" t="n"/>
      <c r="J2924" s="9" t="n"/>
      <c r="K2924" s="9" t="n"/>
      <c r="L2924" s="9">
        <f>IF(COUNTA($A2924:$K2924)=0,"",IF(AND(IFERROR($H2924,0)&gt;0,LEN(TRIM($K2924&amp;""))&gt;0,IFERROR(LOOKUP(2,1/((LISTS!$M$2:$M$13&lt;&gt;"")*ISNUMBER(SEARCH(LISTS!$M$2:$M$13,$I2924))),LISTS!$N$2:$N$13),"NO")="SI"),"SI","NO"))</f>
        <v/>
      </c>
      <c r="M2924" s="9">
        <f>IF(COUNTA($A2924:$K2924)=0,"",IF($K2924&lt;&gt;"",IF(COUNTIF($K$19:$K2924,$K2924)&gt;1,"SI","NO"),IF(COUNTIFS($A$19:$A2924,$A2924,$C$19:$C2924,$C2924,$J$19:$J2924,$J2924,$D$19:$D2924,$D2924)&gt;1,"SI","NO")))</f>
        <v/>
      </c>
      <c r="N2924" s="11">
        <f>IF(COUNTA($A2924:$K2924)=0,"",IF(AND($L2924="SI",$M2924="NO"),IFERROR($H2924,0),0))</f>
        <v/>
      </c>
      <c r="O2924" s="9">
        <f>IF(COUNTA($A2924:$K2924)=0,"",IF($M2924="SI","CUFE o factura duplicada dentro del reporte; no se suma dos veces",IF(IFERROR($H2924,0)&lt;=0,"DIAN reporta valor susceptible 0",IF($L2924="NO",IFERROR(LOOKUP(2,1/((LISTS!$M$2:$M$13&lt;&gt;"")*ISNUMBER(SEARCH(LISTS!$M$2:$M$13,$I2924))),LISTS!$O$2:$O$13),"Medio de pago no elegible o no identificado por DIAN"),"Apta automaticamente por pago electronico y base positiva"))))</f>
        <v/>
      </c>
    </row>
    <row r="2925">
      <c r="A2925" s="9" t="n"/>
      <c r="B2925" s="9" t="n"/>
      <c r="C2925" s="12" t="n"/>
      <c r="D2925" s="11" t="n"/>
      <c r="E2925" s="11" t="n"/>
      <c r="F2925" s="11" t="n"/>
      <c r="G2925" s="11" t="n"/>
      <c r="H2925" s="11" t="n"/>
      <c r="I2925" s="9" t="n"/>
      <c r="J2925" s="9" t="n"/>
      <c r="K2925" s="9" t="n"/>
      <c r="L2925" s="9">
        <f>IF(COUNTA($A2925:$K2925)=0,"",IF(AND(IFERROR($H2925,0)&gt;0,LEN(TRIM($K2925&amp;""))&gt;0,IFERROR(LOOKUP(2,1/((LISTS!$M$2:$M$13&lt;&gt;"")*ISNUMBER(SEARCH(LISTS!$M$2:$M$13,$I2925))),LISTS!$N$2:$N$13),"NO")="SI"),"SI","NO"))</f>
        <v/>
      </c>
      <c r="M2925" s="9">
        <f>IF(COUNTA($A2925:$K2925)=0,"",IF($K2925&lt;&gt;"",IF(COUNTIF($K$19:$K2925,$K2925)&gt;1,"SI","NO"),IF(COUNTIFS($A$19:$A2925,$A2925,$C$19:$C2925,$C2925,$J$19:$J2925,$J2925,$D$19:$D2925,$D2925)&gt;1,"SI","NO")))</f>
        <v/>
      </c>
      <c r="N2925" s="11">
        <f>IF(COUNTA($A2925:$K2925)=0,"",IF(AND($L2925="SI",$M2925="NO"),IFERROR($H2925,0),0))</f>
        <v/>
      </c>
      <c r="O2925" s="9">
        <f>IF(COUNTA($A2925:$K2925)=0,"",IF($M2925="SI","CUFE o factura duplicada dentro del reporte; no se suma dos veces",IF(IFERROR($H2925,0)&lt;=0,"DIAN reporta valor susceptible 0",IF($L2925="NO",IFERROR(LOOKUP(2,1/((LISTS!$M$2:$M$13&lt;&gt;"")*ISNUMBER(SEARCH(LISTS!$M$2:$M$13,$I2925))),LISTS!$O$2:$O$13),"Medio de pago no elegible o no identificado por DIAN"),"Apta automaticamente por pago electronico y base positiva"))))</f>
        <v/>
      </c>
    </row>
    <row r="2926">
      <c r="A2926" s="9" t="n"/>
      <c r="B2926" s="9" t="n"/>
      <c r="C2926" s="12" t="n"/>
      <c r="D2926" s="11" t="n"/>
      <c r="E2926" s="11" t="n"/>
      <c r="F2926" s="11" t="n"/>
      <c r="G2926" s="11" t="n"/>
      <c r="H2926" s="11" t="n"/>
      <c r="I2926" s="9" t="n"/>
      <c r="J2926" s="9" t="n"/>
      <c r="K2926" s="9" t="n"/>
      <c r="L2926" s="9">
        <f>IF(COUNTA($A2926:$K2926)=0,"",IF(AND(IFERROR($H2926,0)&gt;0,LEN(TRIM($K2926&amp;""))&gt;0,IFERROR(LOOKUP(2,1/((LISTS!$M$2:$M$13&lt;&gt;"")*ISNUMBER(SEARCH(LISTS!$M$2:$M$13,$I2926))),LISTS!$N$2:$N$13),"NO")="SI"),"SI","NO"))</f>
        <v/>
      </c>
      <c r="M2926" s="9">
        <f>IF(COUNTA($A2926:$K2926)=0,"",IF($K2926&lt;&gt;"",IF(COUNTIF($K$19:$K2926,$K2926)&gt;1,"SI","NO"),IF(COUNTIFS($A$19:$A2926,$A2926,$C$19:$C2926,$C2926,$J$19:$J2926,$J2926,$D$19:$D2926,$D2926)&gt;1,"SI","NO")))</f>
        <v/>
      </c>
      <c r="N2926" s="11">
        <f>IF(COUNTA($A2926:$K2926)=0,"",IF(AND($L2926="SI",$M2926="NO"),IFERROR($H2926,0),0))</f>
        <v/>
      </c>
      <c r="O2926" s="9">
        <f>IF(COUNTA($A2926:$K2926)=0,"",IF($M2926="SI","CUFE o factura duplicada dentro del reporte; no se suma dos veces",IF(IFERROR($H2926,0)&lt;=0,"DIAN reporta valor susceptible 0",IF($L2926="NO",IFERROR(LOOKUP(2,1/((LISTS!$M$2:$M$13&lt;&gt;"")*ISNUMBER(SEARCH(LISTS!$M$2:$M$13,$I2926))),LISTS!$O$2:$O$13),"Medio de pago no elegible o no identificado por DIAN"),"Apta automaticamente por pago electronico y base positiva"))))</f>
        <v/>
      </c>
    </row>
    <row r="2927">
      <c r="A2927" s="9" t="n"/>
      <c r="B2927" s="9" t="n"/>
      <c r="C2927" s="12" t="n"/>
      <c r="D2927" s="11" t="n"/>
      <c r="E2927" s="11" t="n"/>
      <c r="F2927" s="11" t="n"/>
      <c r="G2927" s="11" t="n"/>
      <c r="H2927" s="11" t="n"/>
      <c r="I2927" s="9" t="n"/>
      <c r="J2927" s="9" t="n"/>
      <c r="K2927" s="9" t="n"/>
      <c r="L2927" s="9">
        <f>IF(COUNTA($A2927:$K2927)=0,"",IF(AND(IFERROR($H2927,0)&gt;0,LEN(TRIM($K2927&amp;""))&gt;0,IFERROR(LOOKUP(2,1/((LISTS!$M$2:$M$13&lt;&gt;"")*ISNUMBER(SEARCH(LISTS!$M$2:$M$13,$I2927))),LISTS!$N$2:$N$13),"NO")="SI"),"SI","NO"))</f>
        <v/>
      </c>
      <c r="M2927" s="9">
        <f>IF(COUNTA($A2927:$K2927)=0,"",IF($K2927&lt;&gt;"",IF(COUNTIF($K$19:$K2927,$K2927)&gt;1,"SI","NO"),IF(COUNTIFS($A$19:$A2927,$A2927,$C$19:$C2927,$C2927,$J$19:$J2927,$J2927,$D$19:$D2927,$D2927)&gt;1,"SI","NO")))</f>
        <v/>
      </c>
      <c r="N2927" s="11">
        <f>IF(COUNTA($A2927:$K2927)=0,"",IF(AND($L2927="SI",$M2927="NO"),IFERROR($H2927,0),0))</f>
        <v/>
      </c>
      <c r="O2927" s="9">
        <f>IF(COUNTA($A2927:$K2927)=0,"",IF($M2927="SI","CUFE o factura duplicada dentro del reporte; no se suma dos veces",IF(IFERROR($H2927,0)&lt;=0,"DIAN reporta valor susceptible 0",IF($L2927="NO",IFERROR(LOOKUP(2,1/((LISTS!$M$2:$M$13&lt;&gt;"")*ISNUMBER(SEARCH(LISTS!$M$2:$M$13,$I2927))),LISTS!$O$2:$O$13),"Medio de pago no elegible o no identificado por DIAN"),"Apta automaticamente por pago electronico y base positiva"))))</f>
        <v/>
      </c>
    </row>
    <row r="2928">
      <c r="A2928" s="9" t="n"/>
      <c r="B2928" s="9" t="n"/>
      <c r="C2928" s="12" t="n"/>
      <c r="D2928" s="11" t="n"/>
      <c r="E2928" s="11" t="n"/>
      <c r="F2928" s="11" t="n"/>
      <c r="G2928" s="11" t="n"/>
      <c r="H2928" s="11" t="n"/>
      <c r="I2928" s="9" t="n"/>
      <c r="J2928" s="9" t="n"/>
      <c r="K2928" s="9" t="n"/>
      <c r="L2928" s="9">
        <f>IF(COUNTA($A2928:$K2928)=0,"",IF(AND(IFERROR($H2928,0)&gt;0,LEN(TRIM($K2928&amp;""))&gt;0,IFERROR(LOOKUP(2,1/((LISTS!$M$2:$M$13&lt;&gt;"")*ISNUMBER(SEARCH(LISTS!$M$2:$M$13,$I2928))),LISTS!$N$2:$N$13),"NO")="SI"),"SI","NO"))</f>
        <v/>
      </c>
      <c r="M2928" s="9">
        <f>IF(COUNTA($A2928:$K2928)=0,"",IF($K2928&lt;&gt;"",IF(COUNTIF($K$19:$K2928,$K2928)&gt;1,"SI","NO"),IF(COUNTIFS($A$19:$A2928,$A2928,$C$19:$C2928,$C2928,$J$19:$J2928,$J2928,$D$19:$D2928,$D2928)&gt;1,"SI","NO")))</f>
        <v/>
      </c>
      <c r="N2928" s="11">
        <f>IF(COUNTA($A2928:$K2928)=0,"",IF(AND($L2928="SI",$M2928="NO"),IFERROR($H2928,0),0))</f>
        <v/>
      </c>
      <c r="O2928" s="9">
        <f>IF(COUNTA($A2928:$K2928)=0,"",IF($M2928="SI","CUFE o factura duplicada dentro del reporte; no se suma dos veces",IF(IFERROR($H2928,0)&lt;=0,"DIAN reporta valor susceptible 0",IF($L2928="NO",IFERROR(LOOKUP(2,1/((LISTS!$M$2:$M$13&lt;&gt;"")*ISNUMBER(SEARCH(LISTS!$M$2:$M$13,$I2928))),LISTS!$O$2:$O$13),"Medio de pago no elegible o no identificado por DIAN"),"Apta automaticamente por pago electronico y base positiva"))))</f>
        <v/>
      </c>
    </row>
    <row r="2929">
      <c r="A2929" s="9" t="n"/>
      <c r="B2929" s="9" t="n"/>
      <c r="C2929" s="12" t="n"/>
      <c r="D2929" s="11" t="n"/>
      <c r="E2929" s="11" t="n"/>
      <c r="F2929" s="11" t="n"/>
      <c r="G2929" s="11" t="n"/>
      <c r="H2929" s="11" t="n"/>
      <c r="I2929" s="9" t="n"/>
      <c r="J2929" s="9" t="n"/>
      <c r="K2929" s="9" t="n"/>
      <c r="L2929" s="9">
        <f>IF(COUNTA($A2929:$K2929)=0,"",IF(AND(IFERROR($H2929,0)&gt;0,LEN(TRIM($K2929&amp;""))&gt;0,IFERROR(LOOKUP(2,1/((LISTS!$M$2:$M$13&lt;&gt;"")*ISNUMBER(SEARCH(LISTS!$M$2:$M$13,$I2929))),LISTS!$N$2:$N$13),"NO")="SI"),"SI","NO"))</f>
        <v/>
      </c>
      <c r="M2929" s="9">
        <f>IF(COUNTA($A2929:$K2929)=0,"",IF($K2929&lt;&gt;"",IF(COUNTIF($K$19:$K2929,$K2929)&gt;1,"SI","NO"),IF(COUNTIFS($A$19:$A2929,$A2929,$C$19:$C2929,$C2929,$J$19:$J2929,$J2929,$D$19:$D2929,$D2929)&gt;1,"SI","NO")))</f>
        <v/>
      </c>
      <c r="N2929" s="11">
        <f>IF(COUNTA($A2929:$K2929)=0,"",IF(AND($L2929="SI",$M2929="NO"),IFERROR($H2929,0),0))</f>
        <v/>
      </c>
      <c r="O2929" s="9">
        <f>IF(COUNTA($A2929:$K2929)=0,"",IF($M2929="SI","CUFE o factura duplicada dentro del reporte; no se suma dos veces",IF(IFERROR($H2929,0)&lt;=0,"DIAN reporta valor susceptible 0",IF($L2929="NO",IFERROR(LOOKUP(2,1/((LISTS!$M$2:$M$13&lt;&gt;"")*ISNUMBER(SEARCH(LISTS!$M$2:$M$13,$I2929))),LISTS!$O$2:$O$13),"Medio de pago no elegible o no identificado por DIAN"),"Apta automaticamente por pago electronico y base positiva"))))</f>
        <v/>
      </c>
    </row>
    <row r="2930">
      <c r="A2930" s="9" t="n"/>
      <c r="B2930" s="9" t="n"/>
      <c r="C2930" s="12" t="n"/>
      <c r="D2930" s="11" t="n"/>
      <c r="E2930" s="11" t="n"/>
      <c r="F2930" s="11" t="n"/>
      <c r="G2930" s="11" t="n"/>
      <c r="H2930" s="11" t="n"/>
      <c r="I2930" s="9" t="n"/>
      <c r="J2930" s="9" t="n"/>
      <c r="K2930" s="9" t="n"/>
      <c r="L2930" s="9">
        <f>IF(COUNTA($A2930:$K2930)=0,"",IF(AND(IFERROR($H2930,0)&gt;0,LEN(TRIM($K2930&amp;""))&gt;0,IFERROR(LOOKUP(2,1/((LISTS!$M$2:$M$13&lt;&gt;"")*ISNUMBER(SEARCH(LISTS!$M$2:$M$13,$I2930))),LISTS!$N$2:$N$13),"NO")="SI"),"SI","NO"))</f>
        <v/>
      </c>
      <c r="M2930" s="9">
        <f>IF(COUNTA($A2930:$K2930)=0,"",IF($K2930&lt;&gt;"",IF(COUNTIF($K$19:$K2930,$K2930)&gt;1,"SI","NO"),IF(COUNTIFS($A$19:$A2930,$A2930,$C$19:$C2930,$C2930,$J$19:$J2930,$J2930,$D$19:$D2930,$D2930)&gt;1,"SI","NO")))</f>
        <v/>
      </c>
      <c r="N2930" s="11">
        <f>IF(COUNTA($A2930:$K2930)=0,"",IF(AND($L2930="SI",$M2930="NO"),IFERROR($H2930,0),0))</f>
        <v/>
      </c>
      <c r="O2930" s="9">
        <f>IF(COUNTA($A2930:$K2930)=0,"",IF($M2930="SI","CUFE o factura duplicada dentro del reporte; no se suma dos veces",IF(IFERROR($H2930,0)&lt;=0,"DIAN reporta valor susceptible 0",IF($L2930="NO",IFERROR(LOOKUP(2,1/((LISTS!$M$2:$M$13&lt;&gt;"")*ISNUMBER(SEARCH(LISTS!$M$2:$M$13,$I2930))),LISTS!$O$2:$O$13),"Medio de pago no elegible o no identificado por DIAN"),"Apta automaticamente por pago electronico y base positiva"))))</f>
        <v/>
      </c>
    </row>
    <row r="2931">
      <c r="A2931" s="9" t="n"/>
      <c r="B2931" s="9" t="n"/>
      <c r="C2931" s="12" t="n"/>
      <c r="D2931" s="11" t="n"/>
      <c r="E2931" s="11" t="n"/>
      <c r="F2931" s="11" t="n"/>
      <c r="G2931" s="11" t="n"/>
      <c r="H2931" s="11" t="n"/>
      <c r="I2931" s="9" t="n"/>
      <c r="J2931" s="9" t="n"/>
      <c r="K2931" s="9" t="n"/>
      <c r="L2931" s="9">
        <f>IF(COUNTA($A2931:$K2931)=0,"",IF(AND(IFERROR($H2931,0)&gt;0,LEN(TRIM($K2931&amp;""))&gt;0,IFERROR(LOOKUP(2,1/((LISTS!$M$2:$M$13&lt;&gt;"")*ISNUMBER(SEARCH(LISTS!$M$2:$M$13,$I2931))),LISTS!$N$2:$N$13),"NO")="SI"),"SI","NO"))</f>
        <v/>
      </c>
      <c r="M2931" s="9">
        <f>IF(COUNTA($A2931:$K2931)=0,"",IF($K2931&lt;&gt;"",IF(COUNTIF($K$19:$K2931,$K2931)&gt;1,"SI","NO"),IF(COUNTIFS($A$19:$A2931,$A2931,$C$19:$C2931,$C2931,$J$19:$J2931,$J2931,$D$19:$D2931,$D2931)&gt;1,"SI","NO")))</f>
        <v/>
      </c>
      <c r="N2931" s="11">
        <f>IF(COUNTA($A2931:$K2931)=0,"",IF(AND($L2931="SI",$M2931="NO"),IFERROR($H2931,0),0))</f>
        <v/>
      </c>
      <c r="O2931" s="9">
        <f>IF(COUNTA($A2931:$K2931)=0,"",IF($M2931="SI","CUFE o factura duplicada dentro del reporte; no se suma dos veces",IF(IFERROR($H2931,0)&lt;=0,"DIAN reporta valor susceptible 0",IF($L2931="NO",IFERROR(LOOKUP(2,1/((LISTS!$M$2:$M$13&lt;&gt;"")*ISNUMBER(SEARCH(LISTS!$M$2:$M$13,$I2931))),LISTS!$O$2:$O$13),"Medio de pago no elegible o no identificado por DIAN"),"Apta automaticamente por pago electronico y base positiva"))))</f>
        <v/>
      </c>
    </row>
    <row r="2932">
      <c r="A2932" s="9" t="n"/>
      <c r="B2932" s="9" t="n"/>
      <c r="C2932" s="12" t="n"/>
      <c r="D2932" s="11" t="n"/>
      <c r="E2932" s="11" t="n"/>
      <c r="F2932" s="11" t="n"/>
      <c r="G2932" s="11" t="n"/>
      <c r="H2932" s="11" t="n"/>
      <c r="I2932" s="9" t="n"/>
      <c r="J2932" s="9" t="n"/>
      <c r="K2932" s="9" t="n"/>
      <c r="L2932" s="9">
        <f>IF(COUNTA($A2932:$K2932)=0,"",IF(AND(IFERROR($H2932,0)&gt;0,LEN(TRIM($K2932&amp;""))&gt;0,IFERROR(LOOKUP(2,1/((LISTS!$M$2:$M$13&lt;&gt;"")*ISNUMBER(SEARCH(LISTS!$M$2:$M$13,$I2932))),LISTS!$N$2:$N$13),"NO")="SI"),"SI","NO"))</f>
        <v/>
      </c>
      <c r="M2932" s="9">
        <f>IF(COUNTA($A2932:$K2932)=0,"",IF($K2932&lt;&gt;"",IF(COUNTIF($K$19:$K2932,$K2932)&gt;1,"SI","NO"),IF(COUNTIFS($A$19:$A2932,$A2932,$C$19:$C2932,$C2932,$J$19:$J2932,$J2932,$D$19:$D2932,$D2932)&gt;1,"SI","NO")))</f>
        <v/>
      </c>
      <c r="N2932" s="11">
        <f>IF(COUNTA($A2932:$K2932)=0,"",IF(AND($L2932="SI",$M2932="NO"),IFERROR($H2932,0),0))</f>
        <v/>
      </c>
      <c r="O2932" s="9">
        <f>IF(COUNTA($A2932:$K2932)=0,"",IF($M2932="SI","CUFE o factura duplicada dentro del reporte; no se suma dos veces",IF(IFERROR($H2932,0)&lt;=0,"DIAN reporta valor susceptible 0",IF($L2932="NO",IFERROR(LOOKUP(2,1/((LISTS!$M$2:$M$13&lt;&gt;"")*ISNUMBER(SEARCH(LISTS!$M$2:$M$13,$I2932))),LISTS!$O$2:$O$13),"Medio de pago no elegible o no identificado por DIAN"),"Apta automaticamente por pago electronico y base positiva"))))</f>
        <v/>
      </c>
    </row>
    <row r="2933">
      <c r="A2933" s="9" t="n"/>
      <c r="B2933" s="9" t="n"/>
      <c r="C2933" s="12" t="n"/>
      <c r="D2933" s="11" t="n"/>
      <c r="E2933" s="11" t="n"/>
      <c r="F2933" s="11" t="n"/>
      <c r="G2933" s="11" t="n"/>
      <c r="H2933" s="11" t="n"/>
      <c r="I2933" s="9" t="n"/>
      <c r="J2933" s="9" t="n"/>
      <c r="K2933" s="9" t="n"/>
      <c r="L2933" s="9">
        <f>IF(COUNTA($A2933:$K2933)=0,"",IF(AND(IFERROR($H2933,0)&gt;0,LEN(TRIM($K2933&amp;""))&gt;0,IFERROR(LOOKUP(2,1/((LISTS!$M$2:$M$13&lt;&gt;"")*ISNUMBER(SEARCH(LISTS!$M$2:$M$13,$I2933))),LISTS!$N$2:$N$13),"NO")="SI"),"SI","NO"))</f>
        <v/>
      </c>
      <c r="M2933" s="9">
        <f>IF(COUNTA($A2933:$K2933)=0,"",IF($K2933&lt;&gt;"",IF(COUNTIF($K$19:$K2933,$K2933)&gt;1,"SI","NO"),IF(COUNTIFS($A$19:$A2933,$A2933,$C$19:$C2933,$C2933,$J$19:$J2933,$J2933,$D$19:$D2933,$D2933)&gt;1,"SI","NO")))</f>
        <v/>
      </c>
      <c r="N2933" s="11">
        <f>IF(COUNTA($A2933:$K2933)=0,"",IF(AND($L2933="SI",$M2933="NO"),IFERROR($H2933,0),0))</f>
        <v/>
      </c>
      <c r="O2933" s="9">
        <f>IF(COUNTA($A2933:$K2933)=0,"",IF($M2933="SI","CUFE o factura duplicada dentro del reporte; no se suma dos veces",IF(IFERROR($H2933,0)&lt;=0,"DIAN reporta valor susceptible 0",IF($L2933="NO",IFERROR(LOOKUP(2,1/((LISTS!$M$2:$M$13&lt;&gt;"")*ISNUMBER(SEARCH(LISTS!$M$2:$M$13,$I2933))),LISTS!$O$2:$O$13),"Medio de pago no elegible o no identificado por DIAN"),"Apta automaticamente por pago electronico y base positiva"))))</f>
        <v/>
      </c>
    </row>
    <row r="2934">
      <c r="A2934" s="9" t="n"/>
      <c r="B2934" s="9" t="n"/>
      <c r="C2934" s="12" t="n"/>
      <c r="D2934" s="11" t="n"/>
      <c r="E2934" s="11" t="n"/>
      <c r="F2934" s="11" t="n"/>
      <c r="G2934" s="11" t="n"/>
      <c r="H2934" s="11" t="n"/>
      <c r="I2934" s="9" t="n"/>
      <c r="J2934" s="9" t="n"/>
      <c r="K2934" s="9" t="n"/>
      <c r="L2934" s="9">
        <f>IF(COUNTA($A2934:$K2934)=0,"",IF(AND(IFERROR($H2934,0)&gt;0,LEN(TRIM($K2934&amp;""))&gt;0,IFERROR(LOOKUP(2,1/((LISTS!$M$2:$M$13&lt;&gt;"")*ISNUMBER(SEARCH(LISTS!$M$2:$M$13,$I2934))),LISTS!$N$2:$N$13),"NO")="SI"),"SI","NO"))</f>
        <v/>
      </c>
      <c r="M2934" s="9">
        <f>IF(COUNTA($A2934:$K2934)=0,"",IF($K2934&lt;&gt;"",IF(COUNTIF($K$19:$K2934,$K2934)&gt;1,"SI","NO"),IF(COUNTIFS($A$19:$A2934,$A2934,$C$19:$C2934,$C2934,$J$19:$J2934,$J2934,$D$19:$D2934,$D2934)&gt;1,"SI","NO")))</f>
        <v/>
      </c>
      <c r="N2934" s="11">
        <f>IF(COUNTA($A2934:$K2934)=0,"",IF(AND($L2934="SI",$M2934="NO"),IFERROR($H2934,0),0))</f>
        <v/>
      </c>
      <c r="O2934" s="9">
        <f>IF(COUNTA($A2934:$K2934)=0,"",IF($M2934="SI","CUFE o factura duplicada dentro del reporte; no se suma dos veces",IF(IFERROR($H2934,0)&lt;=0,"DIAN reporta valor susceptible 0",IF($L2934="NO",IFERROR(LOOKUP(2,1/((LISTS!$M$2:$M$13&lt;&gt;"")*ISNUMBER(SEARCH(LISTS!$M$2:$M$13,$I2934))),LISTS!$O$2:$O$13),"Medio de pago no elegible o no identificado por DIAN"),"Apta automaticamente por pago electronico y base positiva"))))</f>
        <v/>
      </c>
    </row>
    <row r="2935">
      <c r="A2935" s="9" t="n"/>
      <c r="B2935" s="9" t="n"/>
      <c r="C2935" s="12" t="n"/>
      <c r="D2935" s="11" t="n"/>
      <c r="E2935" s="11" t="n"/>
      <c r="F2935" s="11" t="n"/>
      <c r="G2935" s="11" t="n"/>
      <c r="H2935" s="11" t="n"/>
      <c r="I2935" s="9" t="n"/>
      <c r="J2935" s="9" t="n"/>
      <c r="K2935" s="9" t="n"/>
      <c r="L2935" s="9">
        <f>IF(COUNTA($A2935:$K2935)=0,"",IF(AND(IFERROR($H2935,0)&gt;0,LEN(TRIM($K2935&amp;""))&gt;0,IFERROR(LOOKUP(2,1/((LISTS!$M$2:$M$13&lt;&gt;"")*ISNUMBER(SEARCH(LISTS!$M$2:$M$13,$I2935))),LISTS!$N$2:$N$13),"NO")="SI"),"SI","NO"))</f>
        <v/>
      </c>
      <c r="M2935" s="9">
        <f>IF(COUNTA($A2935:$K2935)=0,"",IF($K2935&lt;&gt;"",IF(COUNTIF($K$19:$K2935,$K2935)&gt;1,"SI","NO"),IF(COUNTIFS($A$19:$A2935,$A2935,$C$19:$C2935,$C2935,$J$19:$J2935,$J2935,$D$19:$D2935,$D2935)&gt;1,"SI","NO")))</f>
        <v/>
      </c>
      <c r="N2935" s="11">
        <f>IF(COUNTA($A2935:$K2935)=0,"",IF(AND($L2935="SI",$M2935="NO"),IFERROR($H2935,0),0))</f>
        <v/>
      </c>
      <c r="O2935" s="9">
        <f>IF(COUNTA($A2935:$K2935)=0,"",IF($M2935="SI","CUFE o factura duplicada dentro del reporte; no se suma dos veces",IF(IFERROR($H2935,0)&lt;=0,"DIAN reporta valor susceptible 0",IF($L2935="NO",IFERROR(LOOKUP(2,1/((LISTS!$M$2:$M$13&lt;&gt;"")*ISNUMBER(SEARCH(LISTS!$M$2:$M$13,$I2935))),LISTS!$O$2:$O$13),"Medio de pago no elegible o no identificado por DIAN"),"Apta automaticamente por pago electronico y base positiva"))))</f>
        <v/>
      </c>
    </row>
    <row r="2936">
      <c r="A2936" s="9" t="n"/>
      <c r="B2936" s="9" t="n"/>
      <c r="C2936" s="12" t="n"/>
      <c r="D2936" s="11" t="n"/>
      <c r="E2936" s="11" t="n"/>
      <c r="F2936" s="11" t="n"/>
      <c r="G2936" s="11" t="n"/>
      <c r="H2936" s="11" t="n"/>
      <c r="I2936" s="9" t="n"/>
      <c r="J2936" s="9" t="n"/>
      <c r="K2936" s="9" t="n"/>
      <c r="L2936" s="9">
        <f>IF(COUNTA($A2936:$K2936)=0,"",IF(AND(IFERROR($H2936,0)&gt;0,LEN(TRIM($K2936&amp;""))&gt;0,IFERROR(LOOKUP(2,1/((LISTS!$M$2:$M$13&lt;&gt;"")*ISNUMBER(SEARCH(LISTS!$M$2:$M$13,$I2936))),LISTS!$N$2:$N$13),"NO")="SI"),"SI","NO"))</f>
        <v/>
      </c>
      <c r="M2936" s="9">
        <f>IF(COUNTA($A2936:$K2936)=0,"",IF($K2936&lt;&gt;"",IF(COUNTIF($K$19:$K2936,$K2936)&gt;1,"SI","NO"),IF(COUNTIFS($A$19:$A2936,$A2936,$C$19:$C2936,$C2936,$J$19:$J2936,$J2936,$D$19:$D2936,$D2936)&gt;1,"SI","NO")))</f>
        <v/>
      </c>
      <c r="N2936" s="11">
        <f>IF(COUNTA($A2936:$K2936)=0,"",IF(AND($L2936="SI",$M2936="NO"),IFERROR($H2936,0),0))</f>
        <v/>
      </c>
      <c r="O2936" s="9">
        <f>IF(COUNTA($A2936:$K2936)=0,"",IF($M2936="SI","CUFE o factura duplicada dentro del reporte; no se suma dos veces",IF(IFERROR($H2936,0)&lt;=0,"DIAN reporta valor susceptible 0",IF($L2936="NO",IFERROR(LOOKUP(2,1/((LISTS!$M$2:$M$13&lt;&gt;"")*ISNUMBER(SEARCH(LISTS!$M$2:$M$13,$I2936))),LISTS!$O$2:$O$13),"Medio de pago no elegible o no identificado por DIAN"),"Apta automaticamente por pago electronico y base positiva"))))</f>
        <v/>
      </c>
    </row>
    <row r="2937">
      <c r="A2937" s="9" t="n"/>
      <c r="B2937" s="9" t="n"/>
      <c r="C2937" s="12" t="n"/>
      <c r="D2937" s="11" t="n"/>
      <c r="E2937" s="11" t="n"/>
      <c r="F2937" s="11" t="n"/>
      <c r="G2937" s="11" t="n"/>
      <c r="H2937" s="11" t="n"/>
      <c r="I2937" s="9" t="n"/>
      <c r="J2937" s="9" t="n"/>
      <c r="K2937" s="9" t="n"/>
      <c r="L2937" s="9">
        <f>IF(COUNTA($A2937:$K2937)=0,"",IF(AND(IFERROR($H2937,0)&gt;0,LEN(TRIM($K2937&amp;""))&gt;0,IFERROR(LOOKUP(2,1/((LISTS!$M$2:$M$13&lt;&gt;"")*ISNUMBER(SEARCH(LISTS!$M$2:$M$13,$I2937))),LISTS!$N$2:$N$13),"NO")="SI"),"SI","NO"))</f>
        <v/>
      </c>
      <c r="M2937" s="9">
        <f>IF(COUNTA($A2937:$K2937)=0,"",IF($K2937&lt;&gt;"",IF(COUNTIF($K$19:$K2937,$K2937)&gt;1,"SI","NO"),IF(COUNTIFS($A$19:$A2937,$A2937,$C$19:$C2937,$C2937,$J$19:$J2937,$J2937,$D$19:$D2937,$D2937)&gt;1,"SI","NO")))</f>
        <v/>
      </c>
      <c r="N2937" s="11">
        <f>IF(COUNTA($A2937:$K2937)=0,"",IF(AND($L2937="SI",$M2937="NO"),IFERROR($H2937,0),0))</f>
        <v/>
      </c>
      <c r="O2937" s="9">
        <f>IF(COUNTA($A2937:$K2937)=0,"",IF($M2937="SI","CUFE o factura duplicada dentro del reporte; no se suma dos veces",IF(IFERROR($H2937,0)&lt;=0,"DIAN reporta valor susceptible 0",IF($L2937="NO",IFERROR(LOOKUP(2,1/((LISTS!$M$2:$M$13&lt;&gt;"")*ISNUMBER(SEARCH(LISTS!$M$2:$M$13,$I2937))),LISTS!$O$2:$O$13),"Medio de pago no elegible o no identificado por DIAN"),"Apta automaticamente por pago electronico y base positiva"))))</f>
        <v/>
      </c>
    </row>
    <row r="2938">
      <c r="A2938" s="9" t="n"/>
      <c r="B2938" s="9" t="n"/>
      <c r="C2938" s="12" t="n"/>
      <c r="D2938" s="11" t="n"/>
      <c r="E2938" s="11" t="n"/>
      <c r="F2938" s="11" t="n"/>
      <c r="G2938" s="11" t="n"/>
      <c r="H2938" s="11" t="n"/>
      <c r="I2938" s="9" t="n"/>
      <c r="J2938" s="9" t="n"/>
      <c r="K2938" s="9" t="n"/>
      <c r="L2938" s="9">
        <f>IF(COUNTA($A2938:$K2938)=0,"",IF(AND(IFERROR($H2938,0)&gt;0,LEN(TRIM($K2938&amp;""))&gt;0,IFERROR(LOOKUP(2,1/((LISTS!$M$2:$M$13&lt;&gt;"")*ISNUMBER(SEARCH(LISTS!$M$2:$M$13,$I2938))),LISTS!$N$2:$N$13),"NO")="SI"),"SI","NO"))</f>
        <v/>
      </c>
      <c r="M2938" s="9">
        <f>IF(COUNTA($A2938:$K2938)=0,"",IF($K2938&lt;&gt;"",IF(COUNTIF($K$19:$K2938,$K2938)&gt;1,"SI","NO"),IF(COUNTIFS($A$19:$A2938,$A2938,$C$19:$C2938,$C2938,$J$19:$J2938,$J2938,$D$19:$D2938,$D2938)&gt;1,"SI","NO")))</f>
        <v/>
      </c>
      <c r="N2938" s="11">
        <f>IF(COUNTA($A2938:$K2938)=0,"",IF(AND($L2938="SI",$M2938="NO"),IFERROR($H2938,0),0))</f>
        <v/>
      </c>
      <c r="O2938" s="9">
        <f>IF(COUNTA($A2938:$K2938)=0,"",IF($M2938="SI","CUFE o factura duplicada dentro del reporte; no se suma dos veces",IF(IFERROR($H2938,0)&lt;=0,"DIAN reporta valor susceptible 0",IF($L2938="NO",IFERROR(LOOKUP(2,1/((LISTS!$M$2:$M$13&lt;&gt;"")*ISNUMBER(SEARCH(LISTS!$M$2:$M$13,$I2938))),LISTS!$O$2:$O$13),"Medio de pago no elegible o no identificado por DIAN"),"Apta automaticamente por pago electronico y base positiva"))))</f>
        <v/>
      </c>
    </row>
    <row r="2939">
      <c r="A2939" s="9" t="n"/>
      <c r="B2939" s="9" t="n"/>
      <c r="C2939" s="12" t="n"/>
      <c r="D2939" s="11" t="n"/>
      <c r="E2939" s="11" t="n"/>
      <c r="F2939" s="11" t="n"/>
      <c r="G2939" s="11" t="n"/>
      <c r="H2939" s="11" t="n"/>
      <c r="I2939" s="9" t="n"/>
      <c r="J2939" s="9" t="n"/>
      <c r="K2939" s="9" t="n"/>
      <c r="L2939" s="9">
        <f>IF(COUNTA($A2939:$K2939)=0,"",IF(AND(IFERROR($H2939,0)&gt;0,LEN(TRIM($K2939&amp;""))&gt;0,IFERROR(LOOKUP(2,1/((LISTS!$M$2:$M$13&lt;&gt;"")*ISNUMBER(SEARCH(LISTS!$M$2:$M$13,$I2939))),LISTS!$N$2:$N$13),"NO")="SI"),"SI","NO"))</f>
        <v/>
      </c>
      <c r="M2939" s="9">
        <f>IF(COUNTA($A2939:$K2939)=0,"",IF($K2939&lt;&gt;"",IF(COUNTIF($K$19:$K2939,$K2939)&gt;1,"SI","NO"),IF(COUNTIFS($A$19:$A2939,$A2939,$C$19:$C2939,$C2939,$J$19:$J2939,$J2939,$D$19:$D2939,$D2939)&gt;1,"SI","NO")))</f>
        <v/>
      </c>
      <c r="N2939" s="11">
        <f>IF(COUNTA($A2939:$K2939)=0,"",IF(AND($L2939="SI",$M2939="NO"),IFERROR($H2939,0),0))</f>
        <v/>
      </c>
      <c r="O2939" s="9">
        <f>IF(COUNTA($A2939:$K2939)=0,"",IF($M2939="SI","CUFE o factura duplicada dentro del reporte; no se suma dos veces",IF(IFERROR($H2939,0)&lt;=0,"DIAN reporta valor susceptible 0",IF($L2939="NO",IFERROR(LOOKUP(2,1/((LISTS!$M$2:$M$13&lt;&gt;"")*ISNUMBER(SEARCH(LISTS!$M$2:$M$13,$I2939))),LISTS!$O$2:$O$13),"Medio de pago no elegible o no identificado por DIAN"),"Apta automaticamente por pago electronico y base positiva"))))</f>
        <v/>
      </c>
    </row>
    <row r="2940">
      <c r="A2940" s="9" t="n"/>
      <c r="B2940" s="9" t="n"/>
      <c r="C2940" s="12" t="n"/>
      <c r="D2940" s="11" t="n"/>
      <c r="E2940" s="11" t="n"/>
      <c r="F2940" s="11" t="n"/>
      <c r="G2940" s="11" t="n"/>
      <c r="H2940" s="11" t="n"/>
      <c r="I2940" s="9" t="n"/>
      <c r="J2940" s="9" t="n"/>
      <c r="K2940" s="9" t="n"/>
      <c r="L2940" s="9">
        <f>IF(COUNTA($A2940:$K2940)=0,"",IF(AND(IFERROR($H2940,0)&gt;0,LEN(TRIM($K2940&amp;""))&gt;0,IFERROR(LOOKUP(2,1/((LISTS!$M$2:$M$13&lt;&gt;"")*ISNUMBER(SEARCH(LISTS!$M$2:$M$13,$I2940))),LISTS!$N$2:$N$13),"NO")="SI"),"SI","NO"))</f>
        <v/>
      </c>
      <c r="M2940" s="9">
        <f>IF(COUNTA($A2940:$K2940)=0,"",IF($K2940&lt;&gt;"",IF(COUNTIF($K$19:$K2940,$K2940)&gt;1,"SI","NO"),IF(COUNTIFS($A$19:$A2940,$A2940,$C$19:$C2940,$C2940,$J$19:$J2940,$J2940,$D$19:$D2940,$D2940)&gt;1,"SI","NO")))</f>
        <v/>
      </c>
      <c r="N2940" s="11">
        <f>IF(COUNTA($A2940:$K2940)=0,"",IF(AND($L2940="SI",$M2940="NO"),IFERROR($H2940,0),0))</f>
        <v/>
      </c>
      <c r="O2940" s="9">
        <f>IF(COUNTA($A2940:$K2940)=0,"",IF($M2940="SI","CUFE o factura duplicada dentro del reporte; no se suma dos veces",IF(IFERROR($H2940,0)&lt;=0,"DIAN reporta valor susceptible 0",IF($L2940="NO",IFERROR(LOOKUP(2,1/((LISTS!$M$2:$M$13&lt;&gt;"")*ISNUMBER(SEARCH(LISTS!$M$2:$M$13,$I2940))),LISTS!$O$2:$O$13),"Medio de pago no elegible o no identificado por DIAN"),"Apta automaticamente por pago electronico y base positiva"))))</f>
        <v/>
      </c>
    </row>
    <row r="2941">
      <c r="A2941" s="9" t="n"/>
      <c r="B2941" s="9" t="n"/>
      <c r="C2941" s="12" t="n"/>
      <c r="D2941" s="11" t="n"/>
      <c r="E2941" s="11" t="n"/>
      <c r="F2941" s="11" t="n"/>
      <c r="G2941" s="11" t="n"/>
      <c r="H2941" s="11" t="n"/>
      <c r="I2941" s="9" t="n"/>
      <c r="J2941" s="9" t="n"/>
      <c r="K2941" s="9" t="n"/>
      <c r="L2941" s="9">
        <f>IF(COUNTA($A2941:$K2941)=0,"",IF(AND(IFERROR($H2941,0)&gt;0,LEN(TRIM($K2941&amp;""))&gt;0,IFERROR(LOOKUP(2,1/((LISTS!$M$2:$M$13&lt;&gt;"")*ISNUMBER(SEARCH(LISTS!$M$2:$M$13,$I2941))),LISTS!$N$2:$N$13),"NO")="SI"),"SI","NO"))</f>
        <v/>
      </c>
      <c r="M2941" s="9">
        <f>IF(COUNTA($A2941:$K2941)=0,"",IF($K2941&lt;&gt;"",IF(COUNTIF($K$19:$K2941,$K2941)&gt;1,"SI","NO"),IF(COUNTIFS($A$19:$A2941,$A2941,$C$19:$C2941,$C2941,$J$19:$J2941,$J2941,$D$19:$D2941,$D2941)&gt;1,"SI","NO")))</f>
        <v/>
      </c>
      <c r="N2941" s="11">
        <f>IF(COUNTA($A2941:$K2941)=0,"",IF(AND($L2941="SI",$M2941="NO"),IFERROR($H2941,0),0))</f>
        <v/>
      </c>
      <c r="O2941" s="9">
        <f>IF(COUNTA($A2941:$K2941)=0,"",IF($M2941="SI","CUFE o factura duplicada dentro del reporte; no se suma dos veces",IF(IFERROR($H2941,0)&lt;=0,"DIAN reporta valor susceptible 0",IF($L2941="NO",IFERROR(LOOKUP(2,1/((LISTS!$M$2:$M$13&lt;&gt;"")*ISNUMBER(SEARCH(LISTS!$M$2:$M$13,$I2941))),LISTS!$O$2:$O$13),"Medio de pago no elegible o no identificado por DIAN"),"Apta automaticamente por pago electronico y base positiva"))))</f>
        <v/>
      </c>
    </row>
    <row r="2942">
      <c r="A2942" s="9" t="n"/>
      <c r="B2942" s="9" t="n"/>
      <c r="C2942" s="12" t="n"/>
      <c r="D2942" s="11" t="n"/>
      <c r="E2942" s="11" t="n"/>
      <c r="F2942" s="11" t="n"/>
      <c r="G2942" s="11" t="n"/>
      <c r="H2942" s="11" t="n"/>
      <c r="I2942" s="9" t="n"/>
      <c r="J2942" s="9" t="n"/>
      <c r="K2942" s="9" t="n"/>
      <c r="L2942" s="9">
        <f>IF(COUNTA($A2942:$K2942)=0,"",IF(AND(IFERROR($H2942,0)&gt;0,LEN(TRIM($K2942&amp;""))&gt;0,IFERROR(LOOKUP(2,1/((LISTS!$M$2:$M$13&lt;&gt;"")*ISNUMBER(SEARCH(LISTS!$M$2:$M$13,$I2942))),LISTS!$N$2:$N$13),"NO")="SI"),"SI","NO"))</f>
        <v/>
      </c>
      <c r="M2942" s="9">
        <f>IF(COUNTA($A2942:$K2942)=0,"",IF($K2942&lt;&gt;"",IF(COUNTIF($K$19:$K2942,$K2942)&gt;1,"SI","NO"),IF(COUNTIFS($A$19:$A2942,$A2942,$C$19:$C2942,$C2942,$J$19:$J2942,$J2942,$D$19:$D2942,$D2942)&gt;1,"SI","NO")))</f>
        <v/>
      </c>
      <c r="N2942" s="11">
        <f>IF(COUNTA($A2942:$K2942)=0,"",IF(AND($L2942="SI",$M2942="NO"),IFERROR($H2942,0),0))</f>
        <v/>
      </c>
      <c r="O2942" s="9">
        <f>IF(COUNTA($A2942:$K2942)=0,"",IF($M2942="SI","CUFE o factura duplicada dentro del reporte; no se suma dos veces",IF(IFERROR($H2942,0)&lt;=0,"DIAN reporta valor susceptible 0",IF($L2942="NO",IFERROR(LOOKUP(2,1/((LISTS!$M$2:$M$13&lt;&gt;"")*ISNUMBER(SEARCH(LISTS!$M$2:$M$13,$I2942))),LISTS!$O$2:$O$13),"Medio de pago no elegible o no identificado por DIAN"),"Apta automaticamente por pago electronico y base positiva"))))</f>
        <v/>
      </c>
    </row>
    <row r="2943">
      <c r="A2943" s="9" t="n"/>
      <c r="B2943" s="9" t="n"/>
      <c r="C2943" s="12" t="n"/>
      <c r="D2943" s="11" t="n"/>
      <c r="E2943" s="11" t="n"/>
      <c r="F2943" s="11" t="n"/>
      <c r="G2943" s="11" t="n"/>
      <c r="H2943" s="11" t="n"/>
      <c r="I2943" s="9" t="n"/>
      <c r="J2943" s="9" t="n"/>
      <c r="K2943" s="9" t="n"/>
      <c r="L2943" s="9">
        <f>IF(COUNTA($A2943:$K2943)=0,"",IF(AND(IFERROR($H2943,0)&gt;0,LEN(TRIM($K2943&amp;""))&gt;0,IFERROR(LOOKUP(2,1/((LISTS!$M$2:$M$13&lt;&gt;"")*ISNUMBER(SEARCH(LISTS!$M$2:$M$13,$I2943))),LISTS!$N$2:$N$13),"NO")="SI"),"SI","NO"))</f>
        <v/>
      </c>
      <c r="M2943" s="9">
        <f>IF(COUNTA($A2943:$K2943)=0,"",IF($K2943&lt;&gt;"",IF(COUNTIF($K$19:$K2943,$K2943)&gt;1,"SI","NO"),IF(COUNTIFS($A$19:$A2943,$A2943,$C$19:$C2943,$C2943,$J$19:$J2943,$J2943,$D$19:$D2943,$D2943)&gt;1,"SI","NO")))</f>
        <v/>
      </c>
      <c r="N2943" s="11">
        <f>IF(COUNTA($A2943:$K2943)=0,"",IF(AND($L2943="SI",$M2943="NO"),IFERROR($H2943,0),0))</f>
        <v/>
      </c>
      <c r="O2943" s="9">
        <f>IF(COUNTA($A2943:$K2943)=0,"",IF($M2943="SI","CUFE o factura duplicada dentro del reporte; no se suma dos veces",IF(IFERROR($H2943,0)&lt;=0,"DIAN reporta valor susceptible 0",IF($L2943="NO",IFERROR(LOOKUP(2,1/((LISTS!$M$2:$M$13&lt;&gt;"")*ISNUMBER(SEARCH(LISTS!$M$2:$M$13,$I2943))),LISTS!$O$2:$O$13),"Medio de pago no elegible o no identificado por DIAN"),"Apta automaticamente por pago electronico y base positiva"))))</f>
        <v/>
      </c>
    </row>
    <row r="2944">
      <c r="A2944" s="9" t="n"/>
      <c r="B2944" s="9" t="n"/>
      <c r="C2944" s="12" t="n"/>
      <c r="D2944" s="11" t="n"/>
      <c r="E2944" s="11" t="n"/>
      <c r="F2944" s="11" t="n"/>
      <c r="G2944" s="11" t="n"/>
      <c r="H2944" s="11" t="n"/>
      <c r="I2944" s="9" t="n"/>
      <c r="J2944" s="9" t="n"/>
      <c r="K2944" s="9" t="n"/>
      <c r="L2944" s="9">
        <f>IF(COUNTA($A2944:$K2944)=0,"",IF(AND(IFERROR($H2944,0)&gt;0,LEN(TRIM($K2944&amp;""))&gt;0,IFERROR(LOOKUP(2,1/((LISTS!$M$2:$M$13&lt;&gt;"")*ISNUMBER(SEARCH(LISTS!$M$2:$M$13,$I2944))),LISTS!$N$2:$N$13),"NO")="SI"),"SI","NO"))</f>
        <v/>
      </c>
      <c r="M2944" s="9">
        <f>IF(COUNTA($A2944:$K2944)=0,"",IF($K2944&lt;&gt;"",IF(COUNTIF($K$19:$K2944,$K2944)&gt;1,"SI","NO"),IF(COUNTIFS($A$19:$A2944,$A2944,$C$19:$C2944,$C2944,$J$19:$J2944,$J2944,$D$19:$D2944,$D2944)&gt;1,"SI","NO")))</f>
        <v/>
      </c>
      <c r="N2944" s="11">
        <f>IF(COUNTA($A2944:$K2944)=0,"",IF(AND($L2944="SI",$M2944="NO"),IFERROR($H2944,0),0))</f>
        <v/>
      </c>
      <c r="O2944" s="9">
        <f>IF(COUNTA($A2944:$K2944)=0,"",IF($M2944="SI","CUFE o factura duplicada dentro del reporte; no se suma dos veces",IF(IFERROR($H2944,0)&lt;=0,"DIAN reporta valor susceptible 0",IF($L2944="NO",IFERROR(LOOKUP(2,1/((LISTS!$M$2:$M$13&lt;&gt;"")*ISNUMBER(SEARCH(LISTS!$M$2:$M$13,$I2944))),LISTS!$O$2:$O$13),"Medio de pago no elegible o no identificado por DIAN"),"Apta automaticamente por pago electronico y base positiva"))))</f>
        <v/>
      </c>
    </row>
    <row r="2945">
      <c r="A2945" s="9" t="n"/>
      <c r="B2945" s="9" t="n"/>
      <c r="C2945" s="12" t="n"/>
      <c r="D2945" s="11" t="n"/>
      <c r="E2945" s="11" t="n"/>
      <c r="F2945" s="11" t="n"/>
      <c r="G2945" s="11" t="n"/>
      <c r="H2945" s="11" t="n"/>
      <c r="I2945" s="9" t="n"/>
      <c r="J2945" s="9" t="n"/>
      <c r="K2945" s="9" t="n"/>
      <c r="L2945" s="9">
        <f>IF(COUNTA($A2945:$K2945)=0,"",IF(AND(IFERROR($H2945,0)&gt;0,LEN(TRIM($K2945&amp;""))&gt;0,IFERROR(LOOKUP(2,1/((LISTS!$M$2:$M$13&lt;&gt;"")*ISNUMBER(SEARCH(LISTS!$M$2:$M$13,$I2945))),LISTS!$N$2:$N$13),"NO")="SI"),"SI","NO"))</f>
        <v/>
      </c>
      <c r="M2945" s="9">
        <f>IF(COUNTA($A2945:$K2945)=0,"",IF($K2945&lt;&gt;"",IF(COUNTIF($K$19:$K2945,$K2945)&gt;1,"SI","NO"),IF(COUNTIFS($A$19:$A2945,$A2945,$C$19:$C2945,$C2945,$J$19:$J2945,$J2945,$D$19:$D2945,$D2945)&gt;1,"SI","NO")))</f>
        <v/>
      </c>
      <c r="N2945" s="11">
        <f>IF(COUNTA($A2945:$K2945)=0,"",IF(AND($L2945="SI",$M2945="NO"),IFERROR($H2945,0),0))</f>
        <v/>
      </c>
      <c r="O2945" s="9">
        <f>IF(COUNTA($A2945:$K2945)=0,"",IF($M2945="SI","CUFE o factura duplicada dentro del reporte; no se suma dos veces",IF(IFERROR($H2945,0)&lt;=0,"DIAN reporta valor susceptible 0",IF($L2945="NO",IFERROR(LOOKUP(2,1/((LISTS!$M$2:$M$13&lt;&gt;"")*ISNUMBER(SEARCH(LISTS!$M$2:$M$13,$I2945))),LISTS!$O$2:$O$13),"Medio de pago no elegible o no identificado por DIAN"),"Apta automaticamente por pago electronico y base positiva"))))</f>
        <v/>
      </c>
    </row>
    <row r="2946">
      <c r="A2946" s="9" t="n"/>
      <c r="B2946" s="9" t="n"/>
      <c r="C2946" s="12" t="n"/>
      <c r="D2946" s="11" t="n"/>
      <c r="E2946" s="11" t="n"/>
      <c r="F2946" s="11" t="n"/>
      <c r="G2946" s="11" t="n"/>
      <c r="H2946" s="11" t="n"/>
      <c r="I2946" s="9" t="n"/>
      <c r="J2946" s="9" t="n"/>
      <c r="K2946" s="9" t="n"/>
      <c r="L2946" s="9">
        <f>IF(COUNTA($A2946:$K2946)=0,"",IF(AND(IFERROR($H2946,0)&gt;0,LEN(TRIM($K2946&amp;""))&gt;0,IFERROR(LOOKUP(2,1/((LISTS!$M$2:$M$13&lt;&gt;"")*ISNUMBER(SEARCH(LISTS!$M$2:$M$13,$I2946))),LISTS!$N$2:$N$13),"NO")="SI"),"SI","NO"))</f>
        <v/>
      </c>
      <c r="M2946" s="9">
        <f>IF(COUNTA($A2946:$K2946)=0,"",IF($K2946&lt;&gt;"",IF(COUNTIF($K$19:$K2946,$K2946)&gt;1,"SI","NO"),IF(COUNTIFS($A$19:$A2946,$A2946,$C$19:$C2946,$C2946,$J$19:$J2946,$J2946,$D$19:$D2946,$D2946)&gt;1,"SI","NO")))</f>
        <v/>
      </c>
      <c r="N2946" s="11">
        <f>IF(COUNTA($A2946:$K2946)=0,"",IF(AND($L2946="SI",$M2946="NO"),IFERROR($H2946,0),0))</f>
        <v/>
      </c>
      <c r="O2946" s="9">
        <f>IF(COUNTA($A2946:$K2946)=0,"",IF($M2946="SI","CUFE o factura duplicada dentro del reporte; no se suma dos veces",IF(IFERROR($H2946,0)&lt;=0,"DIAN reporta valor susceptible 0",IF($L2946="NO",IFERROR(LOOKUP(2,1/((LISTS!$M$2:$M$13&lt;&gt;"")*ISNUMBER(SEARCH(LISTS!$M$2:$M$13,$I2946))),LISTS!$O$2:$O$13),"Medio de pago no elegible o no identificado por DIAN"),"Apta automaticamente por pago electronico y base positiva"))))</f>
        <v/>
      </c>
    </row>
    <row r="2947">
      <c r="A2947" s="9" t="n"/>
      <c r="B2947" s="9" t="n"/>
      <c r="C2947" s="12" t="n"/>
      <c r="D2947" s="11" t="n"/>
      <c r="E2947" s="11" t="n"/>
      <c r="F2947" s="11" t="n"/>
      <c r="G2947" s="11" t="n"/>
      <c r="H2947" s="11" t="n"/>
      <c r="I2947" s="9" t="n"/>
      <c r="J2947" s="9" t="n"/>
      <c r="K2947" s="9" t="n"/>
      <c r="L2947" s="9">
        <f>IF(COUNTA($A2947:$K2947)=0,"",IF(AND(IFERROR($H2947,0)&gt;0,LEN(TRIM($K2947&amp;""))&gt;0,IFERROR(LOOKUP(2,1/((LISTS!$M$2:$M$13&lt;&gt;"")*ISNUMBER(SEARCH(LISTS!$M$2:$M$13,$I2947))),LISTS!$N$2:$N$13),"NO")="SI"),"SI","NO"))</f>
        <v/>
      </c>
      <c r="M2947" s="9">
        <f>IF(COUNTA($A2947:$K2947)=0,"",IF($K2947&lt;&gt;"",IF(COUNTIF($K$19:$K2947,$K2947)&gt;1,"SI","NO"),IF(COUNTIFS($A$19:$A2947,$A2947,$C$19:$C2947,$C2947,$J$19:$J2947,$J2947,$D$19:$D2947,$D2947)&gt;1,"SI","NO")))</f>
        <v/>
      </c>
      <c r="N2947" s="11">
        <f>IF(COUNTA($A2947:$K2947)=0,"",IF(AND($L2947="SI",$M2947="NO"),IFERROR($H2947,0),0))</f>
        <v/>
      </c>
      <c r="O2947" s="9">
        <f>IF(COUNTA($A2947:$K2947)=0,"",IF($M2947="SI","CUFE o factura duplicada dentro del reporte; no se suma dos veces",IF(IFERROR($H2947,0)&lt;=0,"DIAN reporta valor susceptible 0",IF($L2947="NO",IFERROR(LOOKUP(2,1/((LISTS!$M$2:$M$13&lt;&gt;"")*ISNUMBER(SEARCH(LISTS!$M$2:$M$13,$I2947))),LISTS!$O$2:$O$13),"Medio de pago no elegible o no identificado por DIAN"),"Apta automaticamente por pago electronico y base positiva"))))</f>
        <v/>
      </c>
    </row>
    <row r="2948">
      <c r="A2948" s="9" t="n"/>
      <c r="B2948" s="9" t="n"/>
      <c r="C2948" s="12" t="n"/>
      <c r="D2948" s="11" t="n"/>
      <c r="E2948" s="11" t="n"/>
      <c r="F2948" s="11" t="n"/>
      <c r="G2948" s="11" t="n"/>
      <c r="H2948" s="11" t="n"/>
      <c r="I2948" s="9" t="n"/>
      <c r="J2948" s="9" t="n"/>
      <c r="K2948" s="9" t="n"/>
      <c r="L2948" s="9">
        <f>IF(COUNTA($A2948:$K2948)=0,"",IF(AND(IFERROR($H2948,0)&gt;0,LEN(TRIM($K2948&amp;""))&gt;0,IFERROR(LOOKUP(2,1/((LISTS!$M$2:$M$13&lt;&gt;"")*ISNUMBER(SEARCH(LISTS!$M$2:$M$13,$I2948))),LISTS!$N$2:$N$13),"NO")="SI"),"SI","NO"))</f>
        <v/>
      </c>
      <c r="M2948" s="9">
        <f>IF(COUNTA($A2948:$K2948)=0,"",IF($K2948&lt;&gt;"",IF(COUNTIF($K$19:$K2948,$K2948)&gt;1,"SI","NO"),IF(COUNTIFS($A$19:$A2948,$A2948,$C$19:$C2948,$C2948,$J$19:$J2948,$J2948,$D$19:$D2948,$D2948)&gt;1,"SI","NO")))</f>
        <v/>
      </c>
      <c r="N2948" s="11">
        <f>IF(COUNTA($A2948:$K2948)=0,"",IF(AND($L2948="SI",$M2948="NO"),IFERROR($H2948,0),0))</f>
        <v/>
      </c>
      <c r="O2948" s="9">
        <f>IF(COUNTA($A2948:$K2948)=0,"",IF($M2948="SI","CUFE o factura duplicada dentro del reporte; no se suma dos veces",IF(IFERROR($H2948,0)&lt;=0,"DIAN reporta valor susceptible 0",IF($L2948="NO",IFERROR(LOOKUP(2,1/((LISTS!$M$2:$M$13&lt;&gt;"")*ISNUMBER(SEARCH(LISTS!$M$2:$M$13,$I2948))),LISTS!$O$2:$O$13),"Medio de pago no elegible o no identificado por DIAN"),"Apta automaticamente por pago electronico y base positiva"))))</f>
        <v/>
      </c>
    </row>
    <row r="2949">
      <c r="A2949" s="9" t="n"/>
      <c r="B2949" s="9" t="n"/>
      <c r="C2949" s="12" t="n"/>
      <c r="D2949" s="11" t="n"/>
      <c r="E2949" s="11" t="n"/>
      <c r="F2949" s="11" t="n"/>
      <c r="G2949" s="11" t="n"/>
      <c r="H2949" s="11" t="n"/>
      <c r="I2949" s="9" t="n"/>
      <c r="J2949" s="9" t="n"/>
      <c r="K2949" s="9" t="n"/>
      <c r="L2949" s="9">
        <f>IF(COUNTA($A2949:$K2949)=0,"",IF(AND(IFERROR($H2949,0)&gt;0,LEN(TRIM($K2949&amp;""))&gt;0,IFERROR(LOOKUP(2,1/((LISTS!$M$2:$M$13&lt;&gt;"")*ISNUMBER(SEARCH(LISTS!$M$2:$M$13,$I2949))),LISTS!$N$2:$N$13),"NO")="SI"),"SI","NO"))</f>
        <v/>
      </c>
      <c r="M2949" s="9">
        <f>IF(COUNTA($A2949:$K2949)=0,"",IF($K2949&lt;&gt;"",IF(COUNTIF($K$19:$K2949,$K2949)&gt;1,"SI","NO"),IF(COUNTIFS($A$19:$A2949,$A2949,$C$19:$C2949,$C2949,$J$19:$J2949,$J2949,$D$19:$D2949,$D2949)&gt;1,"SI","NO")))</f>
        <v/>
      </c>
      <c r="N2949" s="11">
        <f>IF(COUNTA($A2949:$K2949)=0,"",IF(AND($L2949="SI",$M2949="NO"),IFERROR($H2949,0),0))</f>
        <v/>
      </c>
      <c r="O2949" s="9">
        <f>IF(COUNTA($A2949:$K2949)=0,"",IF($M2949="SI","CUFE o factura duplicada dentro del reporte; no se suma dos veces",IF(IFERROR($H2949,0)&lt;=0,"DIAN reporta valor susceptible 0",IF($L2949="NO",IFERROR(LOOKUP(2,1/((LISTS!$M$2:$M$13&lt;&gt;"")*ISNUMBER(SEARCH(LISTS!$M$2:$M$13,$I2949))),LISTS!$O$2:$O$13),"Medio de pago no elegible o no identificado por DIAN"),"Apta automaticamente por pago electronico y base positiva"))))</f>
        <v/>
      </c>
    </row>
    <row r="2950">
      <c r="A2950" s="9" t="n"/>
      <c r="B2950" s="9" t="n"/>
      <c r="C2950" s="12" t="n"/>
      <c r="D2950" s="11" t="n"/>
      <c r="E2950" s="11" t="n"/>
      <c r="F2950" s="11" t="n"/>
      <c r="G2950" s="11" t="n"/>
      <c r="H2950" s="11" t="n"/>
      <c r="I2950" s="9" t="n"/>
      <c r="J2950" s="9" t="n"/>
      <c r="K2950" s="9" t="n"/>
      <c r="L2950" s="9">
        <f>IF(COUNTA($A2950:$K2950)=0,"",IF(AND(IFERROR($H2950,0)&gt;0,LEN(TRIM($K2950&amp;""))&gt;0,IFERROR(LOOKUP(2,1/((LISTS!$M$2:$M$13&lt;&gt;"")*ISNUMBER(SEARCH(LISTS!$M$2:$M$13,$I2950))),LISTS!$N$2:$N$13),"NO")="SI"),"SI","NO"))</f>
        <v/>
      </c>
      <c r="M2950" s="9">
        <f>IF(COUNTA($A2950:$K2950)=0,"",IF($K2950&lt;&gt;"",IF(COUNTIF($K$19:$K2950,$K2950)&gt;1,"SI","NO"),IF(COUNTIFS($A$19:$A2950,$A2950,$C$19:$C2950,$C2950,$J$19:$J2950,$J2950,$D$19:$D2950,$D2950)&gt;1,"SI","NO")))</f>
        <v/>
      </c>
      <c r="N2950" s="11">
        <f>IF(COUNTA($A2950:$K2950)=0,"",IF(AND($L2950="SI",$M2950="NO"),IFERROR($H2950,0),0))</f>
        <v/>
      </c>
      <c r="O2950" s="9">
        <f>IF(COUNTA($A2950:$K2950)=0,"",IF($M2950="SI","CUFE o factura duplicada dentro del reporte; no se suma dos veces",IF(IFERROR($H2950,0)&lt;=0,"DIAN reporta valor susceptible 0",IF($L2950="NO",IFERROR(LOOKUP(2,1/((LISTS!$M$2:$M$13&lt;&gt;"")*ISNUMBER(SEARCH(LISTS!$M$2:$M$13,$I2950))),LISTS!$O$2:$O$13),"Medio de pago no elegible o no identificado por DIAN"),"Apta automaticamente por pago electronico y base positiva"))))</f>
        <v/>
      </c>
    </row>
    <row r="2951">
      <c r="A2951" s="9" t="n"/>
      <c r="B2951" s="9" t="n"/>
      <c r="C2951" s="12" t="n"/>
      <c r="D2951" s="11" t="n"/>
      <c r="E2951" s="11" t="n"/>
      <c r="F2951" s="11" t="n"/>
      <c r="G2951" s="11" t="n"/>
      <c r="H2951" s="11" t="n"/>
      <c r="I2951" s="9" t="n"/>
      <c r="J2951" s="9" t="n"/>
      <c r="K2951" s="9" t="n"/>
      <c r="L2951" s="9">
        <f>IF(COUNTA($A2951:$K2951)=0,"",IF(AND(IFERROR($H2951,0)&gt;0,LEN(TRIM($K2951&amp;""))&gt;0,IFERROR(LOOKUP(2,1/((LISTS!$M$2:$M$13&lt;&gt;"")*ISNUMBER(SEARCH(LISTS!$M$2:$M$13,$I2951))),LISTS!$N$2:$N$13),"NO")="SI"),"SI","NO"))</f>
        <v/>
      </c>
      <c r="M2951" s="9">
        <f>IF(COUNTA($A2951:$K2951)=0,"",IF($K2951&lt;&gt;"",IF(COUNTIF($K$19:$K2951,$K2951)&gt;1,"SI","NO"),IF(COUNTIFS($A$19:$A2951,$A2951,$C$19:$C2951,$C2951,$J$19:$J2951,$J2951,$D$19:$D2951,$D2951)&gt;1,"SI","NO")))</f>
        <v/>
      </c>
      <c r="N2951" s="11">
        <f>IF(COUNTA($A2951:$K2951)=0,"",IF(AND($L2951="SI",$M2951="NO"),IFERROR($H2951,0),0))</f>
        <v/>
      </c>
      <c r="O2951" s="9">
        <f>IF(COUNTA($A2951:$K2951)=0,"",IF($M2951="SI","CUFE o factura duplicada dentro del reporte; no se suma dos veces",IF(IFERROR($H2951,0)&lt;=0,"DIAN reporta valor susceptible 0",IF($L2951="NO",IFERROR(LOOKUP(2,1/((LISTS!$M$2:$M$13&lt;&gt;"")*ISNUMBER(SEARCH(LISTS!$M$2:$M$13,$I2951))),LISTS!$O$2:$O$13),"Medio de pago no elegible o no identificado por DIAN"),"Apta automaticamente por pago electronico y base positiva"))))</f>
        <v/>
      </c>
    </row>
    <row r="2952">
      <c r="A2952" s="9" t="n"/>
      <c r="B2952" s="9" t="n"/>
      <c r="C2952" s="12" t="n"/>
      <c r="D2952" s="11" t="n"/>
      <c r="E2952" s="11" t="n"/>
      <c r="F2952" s="11" t="n"/>
      <c r="G2952" s="11" t="n"/>
      <c r="H2952" s="11" t="n"/>
      <c r="I2952" s="9" t="n"/>
      <c r="J2952" s="9" t="n"/>
      <c r="K2952" s="9" t="n"/>
      <c r="L2952" s="9">
        <f>IF(COUNTA($A2952:$K2952)=0,"",IF(AND(IFERROR($H2952,0)&gt;0,LEN(TRIM($K2952&amp;""))&gt;0,IFERROR(LOOKUP(2,1/((LISTS!$M$2:$M$13&lt;&gt;"")*ISNUMBER(SEARCH(LISTS!$M$2:$M$13,$I2952))),LISTS!$N$2:$N$13),"NO")="SI"),"SI","NO"))</f>
        <v/>
      </c>
      <c r="M2952" s="9">
        <f>IF(COUNTA($A2952:$K2952)=0,"",IF($K2952&lt;&gt;"",IF(COUNTIF($K$19:$K2952,$K2952)&gt;1,"SI","NO"),IF(COUNTIFS($A$19:$A2952,$A2952,$C$19:$C2952,$C2952,$J$19:$J2952,$J2952,$D$19:$D2952,$D2952)&gt;1,"SI","NO")))</f>
        <v/>
      </c>
      <c r="N2952" s="11">
        <f>IF(COUNTA($A2952:$K2952)=0,"",IF(AND($L2952="SI",$M2952="NO"),IFERROR($H2952,0),0))</f>
        <v/>
      </c>
      <c r="O2952" s="9">
        <f>IF(COUNTA($A2952:$K2952)=0,"",IF($M2952="SI","CUFE o factura duplicada dentro del reporte; no se suma dos veces",IF(IFERROR($H2952,0)&lt;=0,"DIAN reporta valor susceptible 0",IF($L2952="NO",IFERROR(LOOKUP(2,1/((LISTS!$M$2:$M$13&lt;&gt;"")*ISNUMBER(SEARCH(LISTS!$M$2:$M$13,$I2952))),LISTS!$O$2:$O$13),"Medio de pago no elegible o no identificado por DIAN"),"Apta automaticamente por pago electronico y base positiva"))))</f>
        <v/>
      </c>
    </row>
    <row r="2953">
      <c r="A2953" s="9" t="n"/>
      <c r="B2953" s="9" t="n"/>
      <c r="C2953" s="12" t="n"/>
      <c r="D2953" s="11" t="n"/>
      <c r="E2953" s="11" t="n"/>
      <c r="F2953" s="11" t="n"/>
      <c r="G2953" s="11" t="n"/>
      <c r="H2953" s="11" t="n"/>
      <c r="I2953" s="9" t="n"/>
      <c r="J2953" s="9" t="n"/>
      <c r="K2953" s="9" t="n"/>
      <c r="L2953" s="9">
        <f>IF(COUNTA($A2953:$K2953)=0,"",IF(AND(IFERROR($H2953,0)&gt;0,LEN(TRIM($K2953&amp;""))&gt;0,IFERROR(LOOKUP(2,1/((LISTS!$M$2:$M$13&lt;&gt;"")*ISNUMBER(SEARCH(LISTS!$M$2:$M$13,$I2953))),LISTS!$N$2:$N$13),"NO")="SI"),"SI","NO"))</f>
        <v/>
      </c>
      <c r="M2953" s="9">
        <f>IF(COUNTA($A2953:$K2953)=0,"",IF($K2953&lt;&gt;"",IF(COUNTIF($K$19:$K2953,$K2953)&gt;1,"SI","NO"),IF(COUNTIFS($A$19:$A2953,$A2953,$C$19:$C2953,$C2953,$J$19:$J2953,$J2953,$D$19:$D2953,$D2953)&gt;1,"SI","NO")))</f>
        <v/>
      </c>
      <c r="N2953" s="11">
        <f>IF(COUNTA($A2953:$K2953)=0,"",IF(AND($L2953="SI",$M2953="NO"),IFERROR($H2953,0),0))</f>
        <v/>
      </c>
      <c r="O2953" s="9">
        <f>IF(COUNTA($A2953:$K2953)=0,"",IF($M2953="SI","CUFE o factura duplicada dentro del reporte; no se suma dos veces",IF(IFERROR($H2953,0)&lt;=0,"DIAN reporta valor susceptible 0",IF($L2953="NO",IFERROR(LOOKUP(2,1/((LISTS!$M$2:$M$13&lt;&gt;"")*ISNUMBER(SEARCH(LISTS!$M$2:$M$13,$I2953))),LISTS!$O$2:$O$13),"Medio de pago no elegible o no identificado por DIAN"),"Apta automaticamente por pago electronico y base positiva"))))</f>
        <v/>
      </c>
    </row>
    <row r="2954">
      <c r="A2954" s="9" t="n"/>
      <c r="B2954" s="9" t="n"/>
      <c r="C2954" s="12" t="n"/>
      <c r="D2954" s="11" t="n"/>
      <c r="E2954" s="11" t="n"/>
      <c r="F2954" s="11" t="n"/>
      <c r="G2954" s="11" t="n"/>
      <c r="H2954" s="11" t="n"/>
      <c r="I2954" s="9" t="n"/>
      <c r="J2954" s="9" t="n"/>
      <c r="K2954" s="9" t="n"/>
      <c r="L2954" s="9">
        <f>IF(COUNTA($A2954:$K2954)=0,"",IF(AND(IFERROR($H2954,0)&gt;0,LEN(TRIM($K2954&amp;""))&gt;0,IFERROR(LOOKUP(2,1/((LISTS!$M$2:$M$13&lt;&gt;"")*ISNUMBER(SEARCH(LISTS!$M$2:$M$13,$I2954))),LISTS!$N$2:$N$13),"NO")="SI"),"SI","NO"))</f>
        <v/>
      </c>
      <c r="M2954" s="9">
        <f>IF(COUNTA($A2954:$K2954)=0,"",IF($K2954&lt;&gt;"",IF(COUNTIF($K$19:$K2954,$K2954)&gt;1,"SI","NO"),IF(COUNTIFS($A$19:$A2954,$A2954,$C$19:$C2954,$C2954,$J$19:$J2954,$J2954,$D$19:$D2954,$D2954)&gt;1,"SI","NO")))</f>
        <v/>
      </c>
      <c r="N2954" s="11">
        <f>IF(COUNTA($A2954:$K2954)=0,"",IF(AND($L2954="SI",$M2954="NO"),IFERROR($H2954,0),0))</f>
        <v/>
      </c>
      <c r="O2954" s="9">
        <f>IF(COUNTA($A2954:$K2954)=0,"",IF($M2954="SI","CUFE o factura duplicada dentro del reporte; no se suma dos veces",IF(IFERROR($H2954,0)&lt;=0,"DIAN reporta valor susceptible 0",IF($L2954="NO",IFERROR(LOOKUP(2,1/((LISTS!$M$2:$M$13&lt;&gt;"")*ISNUMBER(SEARCH(LISTS!$M$2:$M$13,$I2954))),LISTS!$O$2:$O$13),"Medio de pago no elegible o no identificado por DIAN"),"Apta automaticamente por pago electronico y base positiva"))))</f>
        <v/>
      </c>
    </row>
    <row r="2955">
      <c r="A2955" s="9" t="n"/>
      <c r="B2955" s="9" t="n"/>
      <c r="C2955" s="12" t="n"/>
      <c r="D2955" s="11" t="n"/>
      <c r="E2955" s="11" t="n"/>
      <c r="F2955" s="11" t="n"/>
      <c r="G2955" s="11" t="n"/>
      <c r="H2955" s="11" t="n"/>
      <c r="I2955" s="9" t="n"/>
      <c r="J2955" s="9" t="n"/>
      <c r="K2955" s="9" t="n"/>
      <c r="L2955" s="9">
        <f>IF(COUNTA($A2955:$K2955)=0,"",IF(AND(IFERROR($H2955,0)&gt;0,LEN(TRIM($K2955&amp;""))&gt;0,IFERROR(LOOKUP(2,1/((LISTS!$M$2:$M$13&lt;&gt;"")*ISNUMBER(SEARCH(LISTS!$M$2:$M$13,$I2955))),LISTS!$N$2:$N$13),"NO")="SI"),"SI","NO"))</f>
        <v/>
      </c>
      <c r="M2955" s="9">
        <f>IF(COUNTA($A2955:$K2955)=0,"",IF($K2955&lt;&gt;"",IF(COUNTIF($K$19:$K2955,$K2955)&gt;1,"SI","NO"),IF(COUNTIFS($A$19:$A2955,$A2955,$C$19:$C2955,$C2955,$J$19:$J2955,$J2955,$D$19:$D2955,$D2955)&gt;1,"SI","NO")))</f>
        <v/>
      </c>
      <c r="N2955" s="11">
        <f>IF(COUNTA($A2955:$K2955)=0,"",IF(AND($L2955="SI",$M2955="NO"),IFERROR($H2955,0),0))</f>
        <v/>
      </c>
      <c r="O2955" s="9">
        <f>IF(COUNTA($A2955:$K2955)=0,"",IF($M2955="SI","CUFE o factura duplicada dentro del reporte; no se suma dos veces",IF(IFERROR($H2955,0)&lt;=0,"DIAN reporta valor susceptible 0",IF($L2955="NO",IFERROR(LOOKUP(2,1/((LISTS!$M$2:$M$13&lt;&gt;"")*ISNUMBER(SEARCH(LISTS!$M$2:$M$13,$I2955))),LISTS!$O$2:$O$13),"Medio de pago no elegible o no identificado por DIAN"),"Apta automaticamente por pago electronico y base positiva"))))</f>
        <v/>
      </c>
    </row>
    <row r="2956">
      <c r="A2956" s="9" t="n"/>
      <c r="B2956" s="9" t="n"/>
      <c r="C2956" s="12" t="n"/>
      <c r="D2956" s="11" t="n"/>
      <c r="E2956" s="11" t="n"/>
      <c r="F2956" s="11" t="n"/>
      <c r="G2956" s="11" t="n"/>
      <c r="H2956" s="11" t="n"/>
      <c r="I2956" s="9" t="n"/>
      <c r="J2956" s="9" t="n"/>
      <c r="K2956" s="9" t="n"/>
      <c r="L2956" s="9">
        <f>IF(COUNTA($A2956:$K2956)=0,"",IF(AND(IFERROR($H2956,0)&gt;0,LEN(TRIM($K2956&amp;""))&gt;0,IFERROR(LOOKUP(2,1/((LISTS!$M$2:$M$13&lt;&gt;"")*ISNUMBER(SEARCH(LISTS!$M$2:$M$13,$I2956))),LISTS!$N$2:$N$13),"NO")="SI"),"SI","NO"))</f>
        <v/>
      </c>
      <c r="M2956" s="9">
        <f>IF(COUNTA($A2956:$K2956)=0,"",IF($K2956&lt;&gt;"",IF(COUNTIF($K$19:$K2956,$K2956)&gt;1,"SI","NO"),IF(COUNTIFS($A$19:$A2956,$A2956,$C$19:$C2956,$C2956,$J$19:$J2956,$J2956,$D$19:$D2956,$D2956)&gt;1,"SI","NO")))</f>
        <v/>
      </c>
      <c r="N2956" s="11">
        <f>IF(COUNTA($A2956:$K2956)=0,"",IF(AND($L2956="SI",$M2956="NO"),IFERROR($H2956,0),0))</f>
        <v/>
      </c>
      <c r="O2956" s="9">
        <f>IF(COUNTA($A2956:$K2956)=0,"",IF($M2956="SI","CUFE o factura duplicada dentro del reporte; no se suma dos veces",IF(IFERROR($H2956,0)&lt;=0,"DIAN reporta valor susceptible 0",IF($L2956="NO",IFERROR(LOOKUP(2,1/((LISTS!$M$2:$M$13&lt;&gt;"")*ISNUMBER(SEARCH(LISTS!$M$2:$M$13,$I2956))),LISTS!$O$2:$O$13),"Medio de pago no elegible o no identificado por DIAN"),"Apta automaticamente por pago electronico y base positiva"))))</f>
        <v/>
      </c>
    </row>
    <row r="2957">
      <c r="A2957" s="9" t="n"/>
      <c r="B2957" s="9" t="n"/>
      <c r="C2957" s="12" t="n"/>
      <c r="D2957" s="11" t="n"/>
      <c r="E2957" s="11" t="n"/>
      <c r="F2957" s="11" t="n"/>
      <c r="G2957" s="11" t="n"/>
      <c r="H2957" s="11" t="n"/>
      <c r="I2957" s="9" t="n"/>
      <c r="J2957" s="9" t="n"/>
      <c r="K2957" s="9" t="n"/>
      <c r="L2957" s="9">
        <f>IF(COUNTA($A2957:$K2957)=0,"",IF(AND(IFERROR($H2957,0)&gt;0,LEN(TRIM($K2957&amp;""))&gt;0,IFERROR(LOOKUP(2,1/((LISTS!$M$2:$M$13&lt;&gt;"")*ISNUMBER(SEARCH(LISTS!$M$2:$M$13,$I2957))),LISTS!$N$2:$N$13),"NO")="SI"),"SI","NO"))</f>
        <v/>
      </c>
      <c r="M2957" s="9">
        <f>IF(COUNTA($A2957:$K2957)=0,"",IF($K2957&lt;&gt;"",IF(COUNTIF($K$19:$K2957,$K2957)&gt;1,"SI","NO"),IF(COUNTIFS($A$19:$A2957,$A2957,$C$19:$C2957,$C2957,$J$19:$J2957,$J2957,$D$19:$D2957,$D2957)&gt;1,"SI","NO")))</f>
        <v/>
      </c>
      <c r="N2957" s="11">
        <f>IF(COUNTA($A2957:$K2957)=0,"",IF(AND($L2957="SI",$M2957="NO"),IFERROR($H2957,0),0))</f>
        <v/>
      </c>
      <c r="O2957" s="9">
        <f>IF(COUNTA($A2957:$K2957)=0,"",IF($M2957="SI","CUFE o factura duplicada dentro del reporte; no se suma dos veces",IF(IFERROR($H2957,0)&lt;=0,"DIAN reporta valor susceptible 0",IF($L2957="NO",IFERROR(LOOKUP(2,1/((LISTS!$M$2:$M$13&lt;&gt;"")*ISNUMBER(SEARCH(LISTS!$M$2:$M$13,$I2957))),LISTS!$O$2:$O$13),"Medio de pago no elegible o no identificado por DIAN"),"Apta automaticamente por pago electronico y base positiva"))))</f>
        <v/>
      </c>
    </row>
    <row r="2958">
      <c r="A2958" s="9" t="n"/>
      <c r="B2958" s="9" t="n"/>
      <c r="C2958" s="12" t="n"/>
      <c r="D2958" s="11" t="n"/>
      <c r="E2958" s="11" t="n"/>
      <c r="F2958" s="11" t="n"/>
      <c r="G2958" s="11" t="n"/>
      <c r="H2958" s="11" t="n"/>
      <c r="I2958" s="9" t="n"/>
      <c r="J2958" s="9" t="n"/>
      <c r="K2958" s="9" t="n"/>
      <c r="L2958" s="9">
        <f>IF(COUNTA($A2958:$K2958)=0,"",IF(AND(IFERROR($H2958,0)&gt;0,LEN(TRIM($K2958&amp;""))&gt;0,IFERROR(LOOKUP(2,1/((LISTS!$M$2:$M$13&lt;&gt;"")*ISNUMBER(SEARCH(LISTS!$M$2:$M$13,$I2958))),LISTS!$N$2:$N$13),"NO")="SI"),"SI","NO"))</f>
        <v/>
      </c>
      <c r="M2958" s="9">
        <f>IF(COUNTA($A2958:$K2958)=0,"",IF($K2958&lt;&gt;"",IF(COUNTIF($K$19:$K2958,$K2958)&gt;1,"SI","NO"),IF(COUNTIFS($A$19:$A2958,$A2958,$C$19:$C2958,$C2958,$J$19:$J2958,$J2958,$D$19:$D2958,$D2958)&gt;1,"SI","NO")))</f>
        <v/>
      </c>
      <c r="N2958" s="11">
        <f>IF(COUNTA($A2958:$K2958)=0,"",IF(AND($L2958="SI",$M2958="NO"),IFERROR($H2958,0),0))</f>
        <v/>
      </c>
      <c r="O2958" s="9">
        <f>IF(COUNTA($A2958:$K2958)=0,"",IF($M2958="SI","CUFE o factura duplicada dentro del reporte; no se suma dos veces",IF(IFERROR($H2958,0)&lt;=0,"DIAN reporta valor susceptible 0",IF($L2958="NO",IFERROR(LOOKUP(2,1/((LISTS!$M$2:$M$13&lt;&gt;"")*ISNUMBER(SEARCH(LISTS!$M$2:$M$13,$I2958))),LISTS!$O$2:$O$13),"Medio de pago no elegible o no identificado por DIAN"),"Apta automaticamente por pago electronico y base positiva"))))</f>
        <v/>
      </c>
    </row>
    <row r="2959">
      <c r="A2959" s="9" t="n"/>
      <c r="B2959" s="9" t="n"/>
      <c r="C2959" s="12" t="n"/>
      <c r="D2959" s="11" t="n"/>
      <c r="E2959" s="11" t="n"/>
      <c r="F2959" s="11" t="n"/>
      <c r="G2959" s="11" t="n"/>
      <c r="H2959" s="11" t="n"/>
      <c r="I2959" s="9" t="n"/>
      <c r="J2959" s="9" t="n"/>
      <c r="K2959" s="9" t="n"/>
      <c r="L2959" s="9">
        <f>IF(COUNTA($A2959:$K2959)=0,"",IF(AND(IFERROR($H2959,0)&gt;0,LEN(TRIM($K2959&amp;""))&gt;0,IFERROR(LOOKUP(2,1/((LISTS!$M$2:$M$13&lt;&gt;"")*ISNUMBER(SEARCH(LISTS!$M$2:$M$13,$I2959))),LISTS!$N$2:$N$13),"NO")="SI"),"SI","NO"))</f>
        <v/>
      </c>
      <c r="M2959" s="9">
        <f>IF(COUNTA($A2959:$K2959)=0,"",IF($K2959&lt;&gt;"",IF(COUNTIF($K$19:$K2959,$K2959)&gt;1,"SI","NO"),IF(COUNTIFS($A$19:$A2959,$A2959,$C$19:$C2959,$C2959,$J$19:$J2959,$J2959,$D$19:$D2959,$D2959)&gt;1,"SI","NO")))</f>
        <v/>
      </c>
      <c r="N2959" s="11">
        <f>IF(COUNTA($A2959:$K2959)=0,"",IF(AND($L2959="SI",$M2959="NO"),IFERROR($H2959,0),0))</f>
        <v/>
      </c>
      <c r="O2959" s="9">
        <f>IF(COUNTA($A2959:$K2959)=0,"",IF($M2959="SI","CUFE o factura duplicada dentro del reporte; no se suma dos veces",IF(IFERROR($H2959,0)&lt;=0,"DIAN reporta valor susceptible 0",IF($L2959="NO",IFERROR(LOOKUP(2,1/((LISTS!$M$2:$M$13&lt;&gt;"")*ISNUMBER(SEARCH(LISTS!$M$2:$M$13,$I2959))),LISTS!$O$2:$O$13),"Medio de pago no elegible o no identificado por DIAN"),"Apta automaticamente por pago electronico y base positiva"))))</f>
        <v/>
      </c>
    </row>
    <row r="2960">
      <c r="A2960" s="9" t="n"/>
      <c r="B2960" s="9" t="n"/>
      <c r="C2960" s="12" t="n"/>
      <c r="D2960" s="11" t="n"/>
      <c r="E2960" s="11" t="n"/>
      <c r="F2960" s="11" t="n"/>
      <c r="G2960" s="11" t="n"/>
      <c r="H2960" s="11" t="n"/>
      <c r="I2960" s="9" t="n"/>
      <c r="J2960" s="9" t="n"/>
      <c r="K2960" s="9" t="n"/>
      <c r="L2960" s="9">
        <f>IF(COUNTA($A2960:$K2960)=0,"",IF(AND(IFERROR($H2960,0)&gt;0,LEN(TRIM($K2960&amp;""))&gt;0,IFERROR(LOOKUP(2,1/((LISTS!$M$2:$M$13&lt;&gt;"")*ISNUMBER(SEARCH(LISTS!$M$2:$M$13,$I2960))),LISTS!$N$2:$N$13),"NO")="SI"),"SI","NO"))</f>
        <v/>
      </c>
      <c r="M2960" s="9">
        <f>IF(COUNTA($A2960:$K2960)=0,"",IF($K2960&lt;&gt;"",IF(COUNTIF($K$19:$K2960,$K2960)&gt;1,"SI","NO"),IF(COUNTIFS($A$19:$A2960,$A2960,$C$19:$C2960,$C2960,$J$19:$J2960,$J2960,$D$19:$D2960,$D2960)&gt;1,"SI","NO")))</f>
        <v/>
      </c>
      <c r="N2960" s="11">
        <f>IF(COUNTA($A2960:$K2960)=0,"",IF(AND($L2960="SI",$M2960="NO"),IFERROR($H2960,0),0))</f>
        <v/>
      </c>
      <c r="O2960" s="9">
        <f>IF(COUNTA($A2960:$K2960)=0,"",IF($M2960="SI","CUFE o factura duplicada dentro del reporte; no se suma dos veces",IF(IFERROR($H2960,0)&lt;=0,"DIAN reporta valor susceptible 0",IF($L2960="NO",IFERROR(LOOKUP(2,1/((LISTS!$M$2:$M$13&lt;&gt;"")*ISNUMBER(SEARCH(LISTS!$M$2:$M$13,$I2960))),LISTS!$O$2:$O$13),"Medio de pago no elegible o no identificado por DIAN"),"Apta automaticamente por pago electronico y base positiva"))))</f>
        <v/>
      </c>
    </row>
    <row r="2961">
      <c r="A2961" s="9" t="n"/>
      <c r="B2961" s="9" t="n"/>
      <c r="C2961" s="12" t="n"/>
      <c r="D2961" s="11" t="n"/>
      <c r="E2961" s="11" t="n"/>
      <c r="F2961" s="11" t="n"/>
      <c r="G2961" s="11" t="n"/>
      <c r="H2961" s="11" t="n"/>
      <c r="I2961" s="9" t="n"/>
      <c r="J2961" s="9" t="n"/>
      <c r="K2961" s="9" t="n"/>
      <c r="L2961" s="9">
        <f>IF(COUNTA($A2961:$K2961)=0,"",IF(AND(IFERROR($H2961,0)&gt;0,LEN(TRIM($K2961&amp;""))&gt;0,IFERROR(LOOKUP(2,1/((LISTS!$M$2:$M$13&lt;&gt;"")*ISNUMBER(SEARCH(LISTS!$M$2:$M$13,$I2961))),LISTS!$N$2:$N$13),"NO")="SI"),"SI","NO"))</f>
        <v/>
      </c>
      <c r="M2961" s="9">
        <f>IF(COUNTA($A2961:$K2961)=0,"",IF($K2961&lt;&gt;"",IF(COUNTIF($K$19:$K2961,$K2961)&gt;1,"SI","NO"),IF(COUNTIFS($A$19:$A2961,$A2961,$C$19:$C2961,$C2961,$J$19:$J2961,$J2961,$D$19:$D2961,$D2961)&gt;1,"SI","NO")))</f>
        <v/>
      </c>
      <c r="N2961" s="11">
        <f>IF(COUNTA($A2961:$K2961)=0,"",IF(AND($L2961="SI",$M2961="NO"),IFERROR($H2961,0),0))</f>
        <v/>
      </c>
      <c r="O2961" s="9">
        <f>IF(COUNTA($A2961:$K2961)=0,"",IF($M2961="SI","CUFE o factura duplicada dentro del reporte; no se suma dos veces",IF(IFERROR($H2961,0)&lt;=0,"DIAN reporta valor susceptible 0",IF($L2961="NO",IFERROR(LOOKUP(2,1/((LISTS!$M$2:$M$13&lt;&gt;"")*ISNUMBER(SEARCH(LISTS!$M$2:$M$13,$I2961))),LISTS!$O$2:$O$13),"Medio de pago no elegible o no identificado por DIAN"),"Apta automaticamente por pago electronico y base positiva"))))</f>
        <v/>
      </c>
    </row>
    <row r="2962">
      <c r="A2962" s="9" t="n"/>
      <c r="B2962" s="9" t="n"/>
      <c r="C2962" s="12" t="n"/>
      <c r="D2962" s="11" t="n"/>
      <c r="E2962" s="11" t="n"/>
      <c r="F2962" s="11" t="n"/>
      <c r="G2962" s="11" t="n"/>
      <c r="H2962" s="11" t="n"/>
      <c r="I2962" s="9" t="n"/>
      <c r="J2962" s="9" t="n"/>
      <c r="K2962" s="9" t="n"/>
      <c r="L2962" s="9">
        <f>IF(COUNTA($A2962:$K2962)=0,"",IF(AND(IFERROR($H2962,0)&gt;0,LEN(TRIM($K2962&amp;""))&gt;0,IFERROR(LOOKUP(2,1/((LISTS!$M$2:$M$13&lt;&gt;"")*ISNUMBER(SEARCH(LISTS!$M$2:$M$13,$I2962))),LISTS!$N$2:$N$13),"NO")="SI"),"SI","NO"))</f>
        <v/>
      </c>
      <c r="M2962" s="9">
        <f>IF(COUNTA($A2962:$K2962)=0,"",IF($K2962&lt;&gt;"",IF(COUNTIF($K$19:$K2962,$K2962)&gt;1,"SI","NO"),IF(COUNTIFS($A$19:$A2962,$A2962,$C$19:$C2962,$C2962,$J$19:$J2962,$J2962,$D$19:$D2962,$D2962)&gt;1,"SI","NO")))</f>
        <v/>
      </c>
      <c r="N2962" s="11">
        <f>IF(COUNTA($A2962:$K2962)=0,"",IF(AND($L2962="SI",$M2962="NO"),IFERROR($H2962,0),0))</f>
        <v/>
      </c>
      <c r="O2962" s="9">
        <f>IF(COUNTA($A2962:$K2962)=0,"",IF($M2962="SI","CUFE o factura duplicada dentro del reporte; no se suma dos veces",IF(IFERROR($H2962,0)&lt;=0,"DIAN reporta valor susceptible 0",IF($L2962="NO",IFERROR(LOOKUP(2,1/((LISTS!$M$2:$M$13&lt;&gt;"")*ISNUMBER(SEARCH(LISTS!$M$2:$M$13,$I2962))),LISTS!$O$2:$O$13),"Medio de pago no elegible o no identificado por DIAN"),"Apta automaticamente por pago electronico y base positiva"))))</f>
        <v/>
      </c>
    </row>
    <row r="2963">
      <c r="A2963" s="9" t="n"/>
      <c r="B2963" s="9" t="n"/>
      <c r="C2963" s="12" t="n"/>
      <c r="D2963" s="11" t="n"/>
      <c r="E2963" s="11" t="n"/>
      <c r="F2963" s="11" t="n"/>
      <c r="G2963" s="11" t="n"/>
      <c r="H2963" s="11" t="n"/>
      <c r="I2963" s="9" t="n"/>
      <c r="J2963" s="9" t="n"/>
      <c r="K2963" s="9" t="n"/>
      <c r="L2963" s="9">
        <f>IF(COUNTA($A2963:$K2963)=0,"",IF(AND(IFERROR($H2963,0)&gt;0,LEN(TRIM($K2963&amp;""))&gt;0,IFERROR(LOOKUP(2,1/((LISTS!$M$2:$M$13&lt;&gt;"")*ISNUMBER(SEARCH(LISTS!$M$2:$M$13,$I2963))),LISTS!$N$2:$N$13),"NO")="SI"),"SI","NO"))</f>
        <v/>
      </c>
      <c r="M2963" s="9">
        <f>IF(COUNTA($A2963:$K2963)=0,"",IF($K2963&lt;&gt;"",IF(COUNTIF($K$19:$K2963,$K2963)&gt;1,"SI","NO"),IF(COUNTIFS($A$19:$A2963,$A2963,$C$19:$C2963,$C2963,$J$19:$J2963,$J2963,$D$19:$D2963,$D2963)&gt;1,"SI","NO")))</f>
        <v/>
      </c>
      <c r="N2963" s="11">
        <f>IF(COUNTA($A2963:$K2963)=0,"",IF(AND($L2963="SI",$M2963="NO"),IFERROR($H2963,0),0))</f>
        <v/>
      </c>
      <c r="O2963" s="9">
        <f>IF(COUNTA($A2963:$K2963)=0,"",IF($M2963="SI","CUFE o factura duplicada dentro del reporte; no se suma dos veces",IF(IFERROR($H2963,0)&lt;=0,"DIAN reporta valor susceptible 0",IF($L2963="NO",IFERROR(LOOKUP(2,1/((LISTS!$M$2:$M$13&lt;&gt;"")*ISNUMBER(SEARCH(LISTS!$M$2:$M$13,$I2963))),LISTS!$O$2:$O$13),"Medio de pago no elegible o no identificado por DIAN"),"Apta automaticamente por pago electronico y base positiva"))))</f>
        <v/>
      </c>
    </row>
    <row r="2964">
      <c r="A2964" s="9" t="n"/>
      <c r="B2964" s="9" t="n"/>
      <c r="C2964" s="12" t="n"/>
      <c r="D2964" s="11" t="n"/>
      <c r="E2964" s="11" t="n"/>
      <c r="F2964" s="11" t="n"/>
      <c r="G2964" s="11" t="n"/>
      <c r="H2964" s="11" t="n"/>
      <c r="I2964" s="9" t="n"/>
      <c r="J2964" s="9" t="n"/>
      <c r="K2964" s="9" t="n"/>
      <c r="L2964" s="9">
        <f>IF(COUNTA($A2964:$K2964)=0,"",IF(AND(IFERROR($H2964,0)&gt;0,LEN(TRIM($K2964&amp;""))&gt;0,IFERROR(LOOKUP(2,1/((LISTS!$M$2:$M$13&lt;&gt;"")*ISNUMBER(SEARCH(LISTS!$M$2:$M$13,$I2964))),LISTS!$N$2:$N$13),"NO")="SI"),"SI","NO"))</f>
        <v/>
      </c>
      <c r="M2964" s="9">
        <f>IF(COUNTA($A2964:$K2964)=0,"",IF($K2964&lt;&gt;"",IF(COUNTIF($K$19:$K2964,$K2964)&gt;1,"SI","NO"),IF(COUNTIFS($A$19:$A2964,$A2964,$C$19:$C2964,$C2964,$J$19:$J2964,$J2964,$D$19:$D2964,$D2964)&gt;1,"SI","NO")))</f>
        <v/>
      </c>
      <c r="N2964" s="11">
        <f>IF(COUNTA($A2964:$K2964)=0,"",IF(AND($L2964="SI",$M2964="NO"),IFERROR($H2964,0),0))</f>
        <v/>
      </c>
      <c r="O2964" s="9">
        <f>IF(COUNTA($A2964:$K2964)=0,"",IF($M2964="SI","CUFE o factura duplicada dentro del reporte; no se suma dos veces",IF(IFERROR($H2964,0)&lt;=0,"DIAN reporta valor susceptible 0",IF($L2964="NO",IFERROR(LOOKUP(2,1/((LISTS!$M$2:$M$13&lt;&gt;"")*ISNUMBER(SEARCH(LISTS!$M$2:$M$13,$I2964))),LISTS!$O$2:$O$13),"Medio de pago no elegible o no identificado por DIAN"),"Apta automaticamente por pago electronico y base positiva"))))</f>
        <v/>
      </c>
    </row>
    <row r="2965">
      <c r="A2965" s="9" t="n"/>
      <c r="B2965" s="9" t="n"/>
      <c r="C2965" s="12" t="n"/>
      <c r="D2965" s="11" t="n"/>
      <c r="E2965" s="11" t="n"/>
      <c r="F2965" s="11" t="n"/>
      <c r="G2965" s="11" t="n"/>
      <c r="H2965" s="11" t="n"/>
      <c r="I2965" s="9" t="n"/>
      <c r="J2965" s="9" t="n"/>
      <c r="K2965" s="9" t="n"/>
      <c r="L2965" s="9">
        <f>IF(COUNTA($A2965:$K2965)=0,"",IF(AND(IFERROR($H2965,0)&gt;0,LEN(TRIM($K2965&amp;""))&gt;0,IFERROR(LOOKUP(2,1/((LISTS!$M$2:$M$13&lt;&gt;"")*ISNUMBER(SEARCH(LISTS!$M$2:$M$13,$I2965))),LISTS!$N$2:$N$13),"NO")="SI"),"SI","NO"))</f>
        <v/>
      </c>
      <c r="M2965" s="9">
        <f>IF(COUNTA($A2965:$K2965)=0,"",IF($K2965&lt;&gt;"",IF(COUNTIF($K$19:$K2965,$K2965)&gt;1,"SI","NO"),IF(COUNTIFS($A$19:$A2965,$A2965,$C$19:$C2965,$C2965,$J$19:$J2965,$J2965,$D$19:$D2965,$D2965)&gt;1,"SI","NO")))</f>
        <v/>
      </c>
      <c r="N2965" s="11">
        <f>IF(COUNTA($A2965:$K2965)=0,"",IF(AND($L2965="SI",$M2965="NO"),IFERROR($H2965,0),0))</f>
        <v/>
      </c>
      <c r="O2965" s="9">
        <f>IF(COUNTA($A2965:$K2965)=0,"",IF($M2965="SI","CUFE o factura duplicada dentro del reporte; no se suma dos veces",IF(IFERROR($H2965,0)&lt;=0,"DIAN reporta valor susceptible 0",IF($L2965="NO",IFERROR(LOOKUP(2,1/((LISTS!$M$2:$M$13&lt;&gt;"")*ISNUMBER(SEARCH(LISTS!$M$2:$M$13,$I2965))),LISTS!$O$2:$O$13),"Medio de pago no elegible o no identificado por DIAN"),"Apta automaticamente por pago electronico y base positiva"))))</f>
        <v/>
      </c>
    </row>
    <row r="2966">
      <c r="A2966" s="9" t="n"/>
      <c r="B2966" s="9" t="n"/>
      <c r="C2966" s="12" t="n"/>
      <c r="D2966" s="11" t="n"/>
      <c r="E2966" s="11" t="n"/>
      <c r="F2966" s="11" t="n"/>
      <c r="G2966" s="11" t="n"/>
      <c r="H2966" s="11" t="n"/>
      <c r="I2966" s="9" t="n"/>
      <c r="J2966" s="9" t="n"/>
      <c r="K2966" s="9" t="n"/>
      <c r="L2966" s="9">
        <f>IF(COUNTA($A2966:$K2966)=0,"",IF(AND(IFERROR($H2966,0)&gt;0,LEN(TRIM($K2966&amp;""))&gt;0,IFERROR(LOOKUP(2,1/((LISTS!$M$2:$M$13&lt;&gt;"")*ISNUMBER(SEARCH(LISTS!$M$2:$M$13,$I2966))),LISTS!$N$2:$N$13),"NO")="SI"),"SI","NO"))</f>
        <v/>
      </c>
      <c r="M2966" s="9">
        <f>IF(COUNTA($A2966:$K2966)=0,"",IF($K2966&lt;&gt;"",IF(COUNTIF($K$19:$K2966,$K2966)&gt;1,"SI","NO"),IF(COUNTIFS($A$19:$A2966,$A2966,$C$19:$C2966,$C2966,$J$19:$J2966,$J2966,$D$19:$D2966,$D2966)&gt;1,"SI","NO")))</f>
        <v/>
      </c>
      <c r="N2966" s="11">
        <f>IF(COUNTA($A2966:$K2966)=0,"",IF(AND($L2966="SI",$M2966="NO"),IFERROR($H2966,0),0))</f>
        <v/>
      </c>
      <c r="O2966" s="9">
        <f>IF(COUNTA($A2966:$K2966)=0,"",IF($M2966="SI","CUFE o factura duplicada dentro del reporte; no se suma dos veces",IF(IFERROR($H2966,0)&lt;=0,"DIAN reporta valor susceptible 0",IF($L2966="NO",IFERROR(LOOKUP(2,1/((LISTS!$M$2:$M$13&lt;&gt;"")*ISNUMBER(SEARCH(LISTS!$M$2:$M$13,$I2966))),LISTS!$O$2:$O$13),"Medio de pago no elegible o no identificado por DIAN"),"Apta automaticamente por pago electronico y base positiva"))))</f>
        <v/>
      </c>
    </row>
    <row r="2967">
      <c r="A2967" s="9" t="n"/>
      <c r="B2967" s="9" t="n"/>
      <c r="C2967" s="12" t="n"/>
      <c r="D2967" s="11" t="n"/>
      <c r="E2967" s="11" t="n"/>
      <c r="F2967" s="11" t="n"/>
      <c r="G2967" s="11" t="n"/>
      <c r="H2967" s="11" t="n"/>
      <c r="I2967" s="9" t="n"/>
      <c r="J2967" s="9" t="n"/>
      <c r="K2967" s="9" t="n"/>
      <c r="L2967" s="9">
        <f>IF(COUNTA($A2967:$K2967)=0,"",IF(AND(IFERROR($H2967,0)&gt;0,LEN(TRIM($K2967&amp;""))&gt;0,IFERROR(LOOKUP(2,1/((LISTS!$M$2:$M$13&lt;&gt;"")*ISNUMBER(SEARCH(LISTS!$M$2:$M$13,$I2967))),LISTS!$N$2:$N$13),"NO")="SI"),"SI","NO"))</f>
        <v/>
      </c>
      <c r="M2967" s="9">
        <f>IF(COUNTA($A2967:$K2967)=0,"",IF($K2967&lt;&gt;"",IF(COUNTIF($K$19:$K2967,$K2967)&gt;1,"SI","NO"),IF(COUNTIFS($A$19:$A2967,$A2967,$C$19:$C2967,$C2967,$J$19:$J2967,$J2967,$D$19:$D2967,$D2967)&gt;1,"SI","NO")))</f>
        <v/>
      </c>
      <c r="N2967" s="11">
        <f>IF(COUNTA($A2967:$K2967)=0,"",IF(AND($L2967="SI",$M2967="NO"),IFERROR($H2967,0),0))</f>
        <v/>
      </c>
      <c r="O2967" s="9">
        <f>IF(COUNTA($A2967:$K2967)=0,"",IF($M2967="SI","CUFE o factura duplicada dentro del reporte; no se suma dos veces",IF(IFERROR($H2967,0)&lt;=0,"DIAN reporta valor susceptible 0",IF($L2967="NO",IFERROR(LOOKUP(2,1/((LISTS!$M$2:$M$13&lt;&gt;"")*ISNUMBER(SEARCH(LISTS!$M$2:$M$13,$I2967))),LISTS!$O$2:$O$13),"Medio de pago no elegible o no identificado por DIAN"),"Apta automaticamente por pago electronico y base positiva"))))</f>
        <v/>
      </c>
    </row>
    <row r="2968">
      <c r="A2968" s="9" t="n"/>
      <c r="B2968" s="9" t="n"/>
      <c r="C2968" s="12" t="n"/>
      <c r="D2968" s="11" t="n"/>
      <c r="E2968" s="11" t="n"/>
      <c r="F2968" s="11" t="n"/>
      <c r="G2968" s="11" t="n"/>
      <c r="H2968" s="11" t="n"/>
      <c r="I2968" s="9" t="n"/>
      <c r="J2968" s="9" t="n"/>
      <c r="K2968" s="9" t="n"/>
      <c r="L2968" s="9">
        <f>IF(COUNTA($A2968:$K2968)=0,"",IF(AND(IFERROR($H2968,0)&gt;0,LEN(TRIM($K2968&amp;""))&gt;0,IFERROR(LOOKUP(2,1/((LISTS!$M$2:$M$13&lt;&gt;"")*ISNUMBER(SEARCH(LISTS!$M$2:$M$13,$I2968))),LISTS!$N$2:$N$13),"NO")="SI"),"SI","NO"))</f>
        <v/>
      </c>
      <c r="M2968" s="9">
        <f>IF(COUNTA($A2968:$K2968)=0,"",IF($K2968&lt;&gt;"",IF(COUNTIF($K$19:$K2968,$K2968)&gt;1,"SI","NO"),IF(COUNTIFS($A$19:$A2968,$A2968,$C$19:$C2968,$C2968,$J$19:$J2968,$J2968,$D$19:$D2968,$D2968)&gt;1,"SI","NO")))</f>
        <v/>
      </c>
      <c r="N2968" s="11">
        <f>IF(COUNTA($A2968:$K2968)=0,"",IF(AND($L2968="SI",$M2968="NO"),IFERROR($H2968,0),0))</f>
        <v/>
      </c>
      <c r="O2968" s="9">
        <f>IF(COUNTA($A2968:$K2968)=0,"",IF($M2968="SI","CUFE o factura duplicada dentro del reporte; no se suma dos veces",IF(IFERROR($H2968,0)&lt;=0,"DIAN reporta valor susceptible 0",IF($L2968="NO",IFERROR(LOOKUP(2,1/((LISTS!$M$2:$M$13&lt;&gt;"")*ISNUMBER(SEARCH(LISTS!$M$2:$M$13,$I2968))),LISTS!$O$2:$O$13),"Medio de pago no elegible o no identificado por DIAN"),"Apta automaticamente por pago electronico y base positiva"))))</f>
        <v/>
      </c>
    </row>
    <row r="2969">
      <c r="A2969" s="9" t="n"/>
      <c r="B2969" s="9" t="n"/>
      <c r="C2969" s="12" t="n"/>
      <c r="D2969" s="11" t="n"/>
      <c r="E2969" s="11" t="n"/>
      <c r="F2969" s="11" t="n"/>
      <c r="G2969" s="11" t="n"/>
      <c r="H2969" s="11" t="n"/>
      <c r="I2969" s="9" t="n"/>
      <c r="J2969" s="9" t="n"/>
      <c r="K2969" s="9" t="n"/>
      <c r="L2969" s="9">
        <f>IF(COUNTA($A2969:$K2969)=0,"",IF(AND(IFERROR($H2969,0)&gt;0,LEN(TRIM($K2969&amp;""))&gt;0,IFERROR(LOOKUP(2,1/((LISTS!$M$2:$M$13&lt;&gt;"")*ISNUMBER(SEARCH(LISTS!$M$2:$M$13,$I2969))),LISTS!$N$2:$N$13),"NO")="SI"),"SI","NO"))</f>
        <v/>
      </c>
      <c r="M2969" s="9">
        <f>IF(COUNTA($A2969:$K2969)=0,"",IF($K2969&lt;&gt;"",IF(COUNTIF($K$19:$K2969,$K2969)&gt;1,"SI","NO"),IF(COUNTIFS($A$19:$A2969,$A2969,$C$19:$C2969,$C2969,$J$19:$J2969,$J2969,$D$19:$D2969,$D2969)&gt;1,"SI","NO")))</f>
        <v/>
      </c>
      <c r="N2969" s="11">
        <f>IF(COUNTA($A2969:$K2969)=0,"",IF(AND($L2969="SI",$M2969="NO"),IFERROR($H2969,0),0))</f>
        <v/>
      </c>
      <c r="O2969" s="9">
        <f>IF(COUNTA($A2969:$K2969)=0,"",IF($M2969="SI","CUFE o factura duplicada dentro del reporte; no se suma dos veces",IF(IFERROR($H2969,0)&lt;=0,"DIAN reporta valor susceptible 0",IF($L2969="NO",IFERROR(LOOKUP(2,1/((LISTS!$M$2:$M$13&lt;&gt;"")*ISNUMBER(SEARCH(LISTS!$M$2:$M$13,$I2969))),LISTS!$O$2:$O$13),"Medio de pago no elegible o no identificado por DIAN"),"Apta automaticamente por pago electronico y base positiva"))))</f>
        <v/>
      </c>
    </row>
    <row r="2970">
      <c r="A2970" s="9" t="n"/>
      <c r="B2970" s="9" t="n"/>
      <c r="C2970" s="12" t="n"/>
      <c r="D2970" s="11" t="n"/>
      <c r="E2970" s="11" t="n"/>
      <c r="F2970" s="11" t="n"/>
      <c r="G2970" s="11" t="n"/>
      <c r="H2970" s="11" t="n"/>
      <c r="I2970" s="9" t="n"/>
      <c r="J2970" s="9" t="n"/>
      <c r="K2970" s="9" t="n"/>
      <c r="L2970" s="9">
        <f>IF(COUNTA($A2970:$K2970)=0,"",IF(AND(IFERROR($H2970,0)&gt;0,LEN(TRIM($K2970&amp;""))&gt;0,IFERROR(LOOKUP(2,1/((LISTS!$M$2:$M$13&lt;&gt;"")*ISNUMBER(SEARCH(LISTS!$M$2:$M$13,$I2970))),LISTS!$N$2:$N$13),"NO")="SI"),"SI","NO"))</f>
        <v/>
      </c>
      <c r="M2970" s="9">
        <f>IF(COUNTA($A2970:$K2970)=0,"",IF($K2970&lt;&gt;"",IF(COUNTIF($K$19:$K2970,$K2970)&gt;1,"SI","NO"),IF(COUNTIFS($A$19:$A2970,$A2970,$C$19:$C2970,$C2970,$J$19:$J2970,$J2970,$D$19:$D2970,$D2970)&gt;1,"SI","NO")))</f>
        <v/>
      </c>
      <c r="N2970" s="11">
        <f>IF(COUNTA($A2970:$K2970)=0,"",IF(AND($L2970="SI",$M2970="NO"),IFERROR($H2970,0),0))</f>
        <v/>
      </c>
      <c r="O2970" s="9">
        <f>IF(COUNTA($A2970:$K2970)=0,"",IF($M2970="SI","CUFE o factura duplicada dentro del reporte; no se suma dos veces",IF(IFERROR($H2970,0)&lt;=0,"DIAN reporta valor susceptible 0",IF($L2970="NO",IFERROR(LOOKUP(2,1/((LISTS!$M$2:$M$13&lt;&gt;"")*ISNUMBER(SEARCH(LISTS!$M$2:$M$13,$I2970))),LISTS!$O$2:$O$13),"Medio de pago no elegible o no identificado por DIAN"),"Apta automaticamente por pago electronico y base positiva"))))</f>
        <v/>
      </c>
    </row>
    <row r="2971">
      <c r="A2971" s="9" t="n"/>
      <c r="B2971" s="9" t="n"/>
      <c r="C2971" s="12" t="n"/>
      <c r="D2971" s="11" t="n"/>
      <c r="E2971" s="11" t="n"/>
      <c r="F2971" s="11" t="n"/>
      <c r="G2971" s="11" t="n"/>
      <c r="H2971" s="11" t="n"/>
      <c r="I2971" s="9" t="n"/>
      <c r="J2971" s="9" t="n"/>
      <c r="K2971" s="9" t="n"/>
      <c r="L2971" s="9">
        <f>IF(COUNTA($A2971:$K2971)=0,"",IF(AND(IFERROR($H2971,0)&gt;0,LEN(TRIM($K2971&amp;""))&gt;0,IFERROR(LOOKUP(2,1/((LISTS!$M$2:$M$13&lt;&gt;"")*ISNUMBER(SEARCH(LISTS!$M$2:$M$13,$I2971))),LISTS!$N$2:$N$13),"NO")="SI"),"SI","NO"))</f>
        <v/>
      </c>
      <c r="M2971" s="9">
        <f>IF(COUNTA($A2971:$K2971)=0,"",IF($K2971&lt;&gt;"",IF(COUNTIF($K$19:$K2971,$K2971)&gt;1,"SI","NO"),IF(COUNTIFS($A$19:$A2971,$A2971,$C$19:$C2971,$C2971,$J$19:$J2971,$J2971,$D$19:$D2971,$D2971)&gt;1,"SI","NO")))</f>
        <v/>
      </c>
      <c r="N2971" s="11">
        <f>IF(COUNTA($A2971:$K2971)=0,"",IF(AND($L2971="SI",$M2971="NO"),IFERROR($H2971,0),0))</f>
        <v/>
      </c>
      <c r="O2971" s="9">
        <f>IF(COUNTA($A2971:$K2971)=0,"",IF($M2971="SI","CUFE o factura duplicada dentro del reporte; no se suma dos veces",IF(IFERROR($H2971,0)&lt;=0,"DIAN reporta valor susceptible 0",IF($L2971="NO",IFERROR(LOOKUP(2,1/((LISTS!$M$2:$M$13&lt;&gt;"")*ISNUMBER(SEARCH(LISTS!$M$2:$M$13,$I2971))),LISTS!$O$2:$O$13),"Medio de pago no elegible o no identificado por DIAN"),"Apta automaticamente por pago electronico y base positiva"))))</f>
        <v/>
      </c>
    </row>
    <row r="2972">
      <c r="A2972" s="9" t="n"/>
      <c r="B2972" s="9" t="n"/>
      <c r="C2972" s="12" t="n"/>
      <c r="D2972" s="11" t="n"/>
      <c r="E2972" s="11" t="n"/>
      <c r="F2972" s="11" t="n"/>
      <c r="G2972" s="11" t="n"/>
      <c r="H2972" s="11" t="n"/>
      <c r="I2972" s="9" t="n"/>
      <c r="J2972" s="9" t="n"/>
      <c r="K2972" s="9" t="n"/>
      <c r="L2972" s="9">
        <f>IF(COUNTA($A2972:$K2972)=0,"",IF(AND(IFERROR($H2972,0)&gt;0,LEN(TRIM($K2972&amp;""))&gt;0,IFERROR(LOOKUP(2,1/((LISTS!$M$2:$M$13&lt;&gt;"")*ISNUMBER(SEARCH(LISTS!$M$2:$M$13,$I2972))),LISTS!$N$2:$N$13),"NO")="SI"),"SI","NO"))</f>
        <v/>
      </c>
      <c r="M2972" s="9">
        <f>IF(COUNTA($A2972:$K2972)=0,"",IF($K2972&lt;&gt;"",IF(COUNTIF($K$19:$K2972,$K2972)&gt;1,"SI","NO"),IF(COUNTIFS($A$19:$A2972,$A2972,$C$19:$C2972,$C2972,$J$19:$J2972,$J2972,$D$19:$D2972,$D2972)&gt;1,"SI","NO")))</f>
        <v/>
      </c>
      <c r="N2972" s="11">
        <f>IF(COUNTA($A2972:$K2972)=0,"",IF(AND($L2972="SI",$M2972="NO"),IFERROR($H2972,0),0))</f>
        <v/>
      </c>
      <c r="O2972" s="9">
        <f>IF(COUNTA($A2972:$K2972)=0,"",IF($M2972="SI","CUFE o factura duplicada dentro del reporte; no se suma dos veces",IF(IFERROR($H2972,0)&lt;=0,"DIAN reporta valor susceptible 0",IF($L2972="NO",IFERROR(LOOKUP(2,1/((LISTS!$M$2:$M$13&lt;&gt;"")*ISNUMBER(SEARCH(LISTS!$M$2:$M$13,$I2972))),LISTS!$O$2:$O$13),"Medio de pago no elegible o no identificado por DIAN"),"Apta automaticamente por pago electronico y base positiva"))))</f>
        <v/>
      </c>
    </row>
    <row r="2973">
      <c r="A2973" s="9" t="n"/>
      <c r="B2973" s="9" t="n"/>
      <c r="C2973" s="12" t="n"/>
      <c r="D2973" s="11" t="n"/>
      <c r="E2973" s="11" t="n"/>
      <c r="F2973" s="11" t="n"/>
      <c r="G2973" s="11" t="n"/>
      <c r="H2973" s="11" t="n"/>
      <c r="I2973" s="9" t="n"/>
      <c r="J2973" s="9" t="n"/>
      <c r="K2973" s="9" t="n"/>
      <c r="L2973" s="9">
        <f>IF(COUNTA($A2973:$K2973)=0,"",IF(AND(IFERROR($H2973,0)&gt;0,LEN(TRIM($K2973&amp;""))&gt;0,IFERROR(LOOKUP(2,1/((LISTS!$M$2:$M$13&lt;&gt;"")*ISNUMBER(SEARCH(LISTS!$M$2:$M$13,$I2973))),LISTS!$N$2:$N$13),"NO")="SI"),"SI","NO"))</f>
        <v/>
      </c>
      <c r="M2973" s="9">
        <f>IF(COUNTA($A2973:$K2973)=0,"",IF($K2973&lt;&gt;"",IF(COUNTIF($K$19:$K2973,$K2973)&gt;1,"SI","NO"),IF(COUNTIFS($A$19:$A2973,$A2973,$C$19:$C2973,$C2973,$J$19:$J2973,$J2973,$D$19:$D2973,$D2973)&gt;1,"SI","NO")))</f>
        <v/>
      </c>
      <c r="N2973" s="11">
        <f>IF(COUNTA($A2973:$K2973)=0,"",IF(AND($L2973="SI",$M2973="NO"),IFERROR($H2973,0),0))</f>
        <v/>
      </c>
      <c r="O2973" s="9">
        <f>IF(COUNTA($A2973:$K2973)=0,"",IF($M2973="SI","CUFE o factura duplicada dentro del reporte; no se suma dos veces",IF(IFERROR($H2973,0)&lt;=0,"DIAN reporta valor susceptible 0",IF($L2973="NO",IFERROR(LOOKUP(2,1/((LISTS!$M$2:$M$13&lt;&gt;"")*ISNUMBER(SEARCH(LISTS!$M$2:$M$13,$I2973))),LISTS!$O$2:$O$13),"Medio de pago no elegible o no identificado por DIAN"),"Apta automaticamente por pago electronico y base positiva"))))</f>
        <v/>
      </c>
    </row>
    <row r="2974">
      <c r="A2974" s="9" t="n"/>
      <c r="B2974" s="9" t="n"/>
      <c r="C2974" s="12" t="n"/>
      <c r="D2974" s="11" t="n"/>
      <c r="E2974" s="11" t="n"/>
      <c r="F2974" s="11" t="n"/>
      <c r="G2974" s="11" t="n"/>
      <c r="H2974" s="11" t="n"/>
      <c r="I2974" s="9" t="n"/>
      <c r="J2974" s="9" t="n"/>
      <c r="K2974" s="9" t="n"/>
      <c r="L2974" s="9">
        <f>IF(COUNTA($A2974:$K2974)=0,"",IF(AND(IFERROR($H2974,0)&gt;0,LEN(TRIM($K2974&amp;""))&gt;0,IFERROR(LOOKUP(2,1/((LISTS!$M$2:$M$13&lt;&gt;"")*ISNUMBER(SEARCH(LISTS!$M$2:$M$13,$I2974))),LISTS!$N$2:$N$13),"NO")="SI"),"SI","NO"))</f>
        <v/>
      </c>
      <c r="M2974" s="9">
        <f>IF(COUNTA($A2974:$K2974)=0,"",IF($K2974&lt;&gt;"",IF(COUNTIF($K$19:$K2974,$K2974)&gt;1,"SI","NO"),IF(COUNTIFS($A$19:$A2974,$A2974,$C$19:$C2974,$C2974,$J$19:$J2974,$J2974,$D$19:$D2974,$D2974)&gt;1,"SI","NO")))</f>
        <v/>
      </c>
      <c r="N2974" s="11">
        <f>IF(COUNTA($A2974:$K2974)=0,"",IF(AND($L2974="SI",$M2974="NO"),IFERROR($H2974,0),0))</f>
        <v/>
      </c>
      <c r="O2974" s="9">
        <f>IF(COUNTA($A2974:$K2974)=0,"",IF($M2974="SI","CUFE o factura duplicada dentro del reporte; no se suma dos veces",IF(IFERROR($H2974,0)&lt;=0,"DIAN reporta valor susceptible 0",IF($L2974="NO",IFERROR(LOOKUP(2,1/((LISTS!$M$2:$M$13&lt;&gt;"")*ISNUMBER(SEARCH(LISTS!$M$2:$M$13,$I2974))),LISTS!$O$2:$O$13),"Medio de pago no elegible o no identificado por DIAN"),"Apta automaticamente por pago electronico y base positiva"))))</f>
        <v/>
      </c>
    </row>
    <row r="2975">
      <c r="A2975" s="9" t="n"/>
      <c r="B2975" s="9" t="n"/>
      <c r="C2975" s="12" t="n"/>
      <c r="D2975" s="11" t="n"/>
      <c r="E2975" s="11" t="n"/>
      <c r="F2975" s="11" t="n"/>
      <c r="G2975" s="11" t="n"/>
      <c r="H2975" s="11" t="n"/>
      <c r="I2975" s="9" t="n"/>
      <c r="J2975" s="9" t="n"/>
      <c r="K2975" s="9" t="n"/>
      <c r="L2975" s="9">
        <f>IF(COUNTA($A2975:$K2975)=0,"",IF(AND(IFERROR($H2975,0)&gt;0,LEN(TRIM($K2975&amp;""))&gt;0,IFERROR(LOOKUP(2,1/((LISTS!$M$2:$M$13&lt;&gt;"")*ISNUMBER(SEARCH(LISTS!$M$2:$M$13,$I2975))),LISTS!$N$2:$N$13),"NO")="SI"),"SI","NO"))</f>
        <v/>
      </c>
      <c r="M2975" s="9">
        <f>IF(COUNTA($A2975:$K2975)=0,"",IF($K2975&lt;&gt;"",IF(COUNTIF($K$19:$K2975,$K2975)&gt;1,"SI","NO"),IF(COUNTIFS($A$19:$A2975,$A2975,$C$19:$C2975,$C2975,$J$19:$J2975,$J2975,$D$19:$D2975,$D2975)&gt;1,"SI","NO")))</f>
        <v/>
      </c>
      <c r="N2975" s="11">
        <f>IF(COUNTA($A2975:$K2975)=0,"",IF(AND($L2975="SI",$M2975="NO"),IFERROR($H2975,0),0))</f>
        <v/>
      </c>
      <c r="O2975" s="9">
        <f>IF(COUNTA($A2975:$K2975)=0,"",IF($M2975="SI","CUFE o factura duplicada dentro del reporte; no se suma dos veces",IF(IFERROR($H2975,0)&lt;=0,"DIAN reporta valor susceptible 0",IF($L2975="NO",IFERROR(LOOKUP(2,1/((LISTS!$M$2:$M$13&lt;&gt;"")*ISNUMBER(SEARCH(LISTS!$M$2:$M$13,$I2975))),LISTS!$O$2:$O$13),"Medio de pago no elegible o no identificado por DIAN"),"Apta automaticamente por pago electronico y base positiva"))))</f>
        <v/>
      </c>
    </row>
    <row r="2976">
      <c r="A2976" s="9" t="n"/>
      <c r="B2976" s="9" t="n"/>
      <c r="C2976" s="12" t="n"/>
      <c r="D2976" s="11" t="n"/>
      <c r="E2976" s="11" t="n"/>
      <c r="F2976" s="11" t="n"/>
      <c r="G2976" s="11" t="n"/>
      <c r="H2976" s="11" t="n"/>
      <c r="I2976" s="9" t="n"/>
      <c r="J2976" s="9" t="n"/>
      <c r="K2976" s="9" t="n"/>
      <c r="L2976" s="9">
        <f>IF(COUNTA($A2976:$K2976)=0,"",IF(AND(IFERROR($H2976,0)&gt;0,LEN(TRIM($K2976&amp;""))&gt;0,IFERROR(LOOKUP(2,1/((LISTS!$M$2:$M$13&lt;&gt;"")*ISNUMBER(SEARCH(LISTS!$M$2:$M$13,$I2976))),LISTS!$N$2:$N$13),"NO")="SI"),"SI","NO"))</f>
        <v/>
      </c>
      <c r="M2976" s="9">
        <f>IF(COUNTA($A2976:$K2976)=0,"",IF($K2976&lt;&gt;"",IF(COUNTIF($K$19:$K2976,$K2976)&gt;1,"SI","NO"),IF(COUNTIFS($A$19:$A2976,$A2976,$C$19:$C2976,$C2976,$J$19:$J2976,$J2976,$D$19:$D2976,$D2976)&gt;1,"SI","NO")))</f>
        <v/>
      </c>
      <c r="N2976" s="11">
        <f>IF(COUNTA($A2976:$K2976)=0,"",IF(AND($L2976="SI",$M2976="NO"),IFERROR($H2976,0),0))</f>
        <v/>
      </c>
      <c r="O2976" s="9">
        <f>IF(COUNTA($A2976:$K2976)=0,"",IF($M2976="SI","CUFE o factura duplicada dentro del reporte; no se suma dos veces",IF(IFERROR($H2976,0)&lt;=0,"DIAN reporta valor susceptible 0",IF($L2976="NO",IFERROR(LOOKUP(2,1/((LISTS!$M$2:$M$13&lt;&gt;"")*ISNUMBER(SEARCH(LISTS!$M$2:$M$13,$I2976))),LISTS!$O$2:$O$13),"Medio de pago no elegible o no identificado por DIAN"),"Apta automaticamente por pago electronico y base positiva"))))</f>
        <v/>
      </c>
    </row>
    <row r="2977">
      <c r="A2977" s="9" t="n"/>
      <c r="B2977" s="9" t="n"/>
      <c r="C2977" s="12" t="n"/>
      <c r="D2977" s="11" t="n"/>
      <c r="E2977" s="11" t="n"/>
      <c r="F2977" s="11" t="n"/>
      <c r="G2977" s="11" t="n"/>
      <c r="H2977" s="11" t="n"/>
      <c r="I2977" s="9" t="n"/>
      <c r="J2977" s="9" t="n"/>
      <c r="K2977" s="9" t="n"/>
      <c r="L2977" s="9">
        <f>IF(COUNTA($A2977:$K2977)=0,"",IF(AND(IFERROR($H2977,0)&gt;0,LEN(TRIM($K2977&amp;""))&gt;0,IFERROR(LOOKUP(2,1/((LISTS!$M$2:$M$13&lt;&gt;"")*ISNUMBER(SEARCH(LISTS!$M$2:$M$13,$I2977))),LISTS!$N$2:$N$13),"NO")="SI"),"SI","NO"))</f>
        <v/>
      </c>
      <c r="M2977" s="9">
        <f>IF(COUNTA($A2977:$K2977)=0,"",IF($K2977&lt;&gt;"",IF(COUNTIF($K$19:$K2977,$K2977)&gt;1,"SI","NO"),IF(COUNTIFS($A$19:$A2977,$A2977,$C$19:$C2977,$C2977,$J$19:$J2977,$J2977,$D$19:$D2977,$D2977)&gt;1,"SI","NO")))</f>
        <v/>
      </c>
      <c r="N2977" s="11">
        <f>IF(COUNTA($A2977:$K2977)=0,"",IF(AND($L2977="SI",$M2977="NO"),IFERROR($H2977,0),0))</f>
        <v/>
      </c>
      <c r="O2977" s="9">
        <f>IF(COUNTA($A2977:$K2977)=0,"",IF($M2977="SI","CUFE o factura duplicada dentro del reporte; no se suma dos veces",IF(IFERROR($H2977,0)&lt;=0,"DIAN reporta valor susceptible 0",IF($L2977="NO",IFERROR(LOOKUP(2,1/((LISTS!$M$2:$M$13&lt;&gt;"")*ISNUMBER(SEARCH(LISTS!$M$2:$M$13,$I2977))),LISTS!$O$2:$O$13),"Medio de pago no elegible o no identificado por DIAN"),"Apta automaticamente por pago electronico y base positiva"))))</f>
        <v/>
      </c>
    </row>
    <row r="2978">
      <c r="A2978" s="9" t="n"/>
      <c r="B2978" s="9" t="n"/>
      <c r="C2978" s="12" t="n"/>
      <c r="D2978" s="11" t="n"/>
      <c r="E2978" s="11" t="n"/>
      <c r="F2978" s="11" t="n"/>
      <c r="G2978" s="11" t="n"/>
      <c r="H2978" s="11" t="n"/>
      <c r="I2978" s="9" t="n"/>
      <c r="J2978" s="9" t="n"/>
      <c r="K2978" s="9" t="n"/>
      <c r="L2978" s="9">
        <f>IF(COUNTA($A2978:$K2978)=0,"",IF(AND(IFERROR($H2978,0)&gt;0,LEN(TRIM($K2978&amp;""))&gt;0,IFERROR(LOOKUP(2,1/((LISTS!$M$2:$M$13&lt;&gt;"")*ISNUMBER(SEARCH(LISTS!$M$2:$M$13,$I2978))),LISTS!$N$2:$N$13),"NO")="SI"),"SI","NO"))</f>
        <v/>
      </c>
      <c r="M2978" s="9">
        <f>IF(COUNTA($A2978:$K2978)=0,"",IF($K2978&lt;&gt;"",IF(COUNTIF($K$19:$K2978,$K2978)&gt;1,"SI","NO"),IF(COUNTIFS($A$19:$A2978,$A2978,$C$19:$C2978,$C2978,$J$19:$J2978,$J2978,$D$19:$D2978,$D2978)&gt;1,"SI","NO")))</f>
        <v/>
      </c>
      <c r="N2978" s="11">
        <f>IF(COUNTA($A2978:$K2978)=0,"",IF(AND($L2978="SI",$M2978="NO"),IFERROR($H2978,0),0))</f>
        <v/>
      </c>
      <c r="O2978" s="9">
        <f>IF(COUNTA($A2978:$K2978)=0,"",IF($M2978="SI","CUFE o factura duplicada dentro del reporte; no se suma dos veces",IF(IFERROR($H2978,0)&lt;=0,"DIAN reporta valor susceptible 0",IF($L2978="NO",IFERROR(LOOKUP(2,1/((LISTS!$M$2:$M$13&lt;&gt;"")*ISNUMBER(SEARCH(LISTS!$M$2:$M$13,$I2978))),LISTS!$O$2:$O$13),"Medio de pago no elegible o no identificado por DIAN"),"Apta automaticamente por pago electronico y base positiva"))))</f>
        <v/>
      </c>
    </row>
    <row r="2979">
      <c r="A2979" s="9" t="n"/>
      <c r="B2979" s="9" t="n"/>
      <c r="C2979" s="12" t="n"/>
      <c r="D2979" s="11" t="n"/>
      <c r="E2979" s="11" t="n"/>
      <c r="F2979" s="11" t="n"/>
      <c r="G2979" s="11" t="n"/>
      <c r="H2979" s="11" t="n"/>
      <c r="I2979" s="9" t="n"/>
      <c r="J2979" s="9" t="n"/>
      <c r="K2979" s="9" t="n"/>
      <c r="L2979" s="9">
        <f>IF(COUNTA($A2979:$K2979)=0,"",IF(AND(IFERROR($H2979,0)&gt;0,LEN(TRIM($K2979&amp;""))&gt;0,IFERROR(LOOKUP(2,1/((LISTS!$M$2:$M$13&lt;&gt;"")*ISNUMBER(SEARCH(LISTS!$M$2:$M$13,$I2979))),LISTS!$N$2:$N$13),"NO")="SI"),"SI","NO"))</f>
        <v/>
      </c>
      <c r="M2979" s="9">
        <f>IF(COUNTA($A2979:$K2979)=0,"",IF($K2979&lt;&gt;"",IF(COUNTIF($K$19:$K2979,$K2979)&gt;1,"SI","NO"),IF(COUNTIFS($A$19:$A2979,$A2979,$C$19:$C2979,$C2979,$J$19:$J2979,$J2979,$D$19:$D2979,$D2979)&gt;1,"SI","NO")))</f>
        <v/>
      </c>
      <c r="N2979" s="11">
        <f>IF(COUNTA($A2979:$K2979)=0,"",IF(AND($L2979="SI",$M2979="NO"),IFERROR($H2979,0),0))</f>
        <v/>
      </c>
      <c r="O2979" s="9">
        <f>IF(COUNTA($A2979:$K2979)=0,"",IF($M2979="SI","CUFE o factura duplicada dentro del reporte; no se suma dos veces",IF(IFERROR($H2979,0)&lt;=0,"DIAN reporta valor susceptible 0",IF($L2979="NO",IFERROR(LOOKUP(2,1/((LISTS!$M$2:$M$13&lt;&gt;"")*ISNUMBER(SEARCH(LISTS!$M$2:$M$13,$I2979))),LISTS!$O$2:$O$13),"Medio de pago no elegible o no identificado por DIAN"),"Apta automaticamente por pago electronico y base positiva"))))</f>
        <v/>
      </c>
    </row>
    <row r="2980">
      <c r="A2980" s="9" t="n"/>
      <c r="B2980" s="9" t="n"/>
      <c r="C2980" s="12" t="n"/>
      <c r="D2980" s="11" t="n"/>
      <c r="E2980" s="11" t="n"/>
      <c r="F2980" s="11" t="n"/>
      <c r="G2980" s="11" t="n"/>
      <c r="H2980" s="11" t="n"/>
      <c r="I2980" s="9" t="n"/>
      <c r="J2980" s="9" t="n"/>
      <c r="K2980" s="9" t="n"/>
      <c r="L2980" s="9">
        <f>IF(COUNTA($A2980:$K2980)=0,"",IF(AND(IFERROR($H2980,0)&gt;0,LEN(TRIM($K2980&amp;""))&gt;0,IFERROR(LOOKUP(2,1/((LISTS!$M$2:$M$13&lt;&gt;"")*ISNUMBER(SEARCH(LISTS!$M$2:$M$13,$I2980))),LISTS!$N$2:$N$13),"NO")="SI"),"SI","NO"))</f>
        <v/>
      </c>
      <c r="M2980" s="9">
        <f>IF(COUNTA($A2980:$K2980)=0,"",IF($K2980&lt;&gt;"",IF(COUNTIF($K$19:$K2980,$K2980)&gt;1,"SI","NO"),IF(COUNTIFS($A$19:$A2980,$A2980,$C$19:$C2980,$C2980,$J$19:$J2980,$J2980,$D$19:$D2980,$D2980)&gt;1,"SI","NO")))</f>
        <v/>
      </c>
      <c r="N2980" s="11">
        <f>IF(COUNTA($A2980:$K2980)=0,"",IF(AND($L2980="SI",$M2980="NO"),IFERROR($H2980,0),0))</f>
        <v/>
      </c>
      <c r="O2980" s="9">
        <f>IF(COUNTA($A2980:$K2980)=0,"",IF($M2980="SI","CUFE o factura duplicada dentro del reporte; no se suma dos veces",IF(IFERROR($H2980,0)&lt;=0,"DIAN reporta valor susceptible 0",IF($L2980="NO",IFERROR(LOOKUP(2,1/((LISTS!$M$2:$M$13&lt;&gt;"")*ISNUMBER(SEARCH(LISTS!$M$2:$M$13,$I2980))),LISTS!$O$2:$O$13),"Medio de pago no elegible o no identificado por DIAN"),"Apta automaticamente por pago electronico y base positiva"))))</f>
        <v/>
      </c>
    </row>
    <row r="2981">
      <c r="A2981" s="9" t="n"/>
      <c r="B2981" s="9" t="n"/>
      <c r="C2981" s="12" t="n"/>
      <c r="D2981" s="11" t="n"/>
      <c r="E2981" s="11" t="n"/>
      <c r="F2981" s="11" t="n"/>
      <c r="G2981" s="11" t="n"/>
      <c r="H2981" s="11" t="n"/>
      <c r="I2981" s="9" t="n"/>
      <c r="J2981" s="9" t="n"/>
      <c r="K2981" s="9" t="n"/>
      <c r="L2981" s="9">
        <f>IF(COUNTA($A2981:$K2981)=0,"",IF(AND(IFERROR($H2981,0)&gt;0,LEN(TRIM($K2981&amp;""))&gt;0,IFERROR(LOOKUP(2,1/((LISTS!$M$2:$M$13&lt;&gt;"")*ISNUMBER(SEARCH(LISTS!$M$2:$M$13,$I2981))),LISTS!$N$2:$N$13),"NO")="SI"),"SI","NO"))</f>
        <v/>
      </c>
      <c r="M2981" s="9">
        <f>IF(COUNTA($A2981:$K2981)=0,"",IF($K2981&lt;&gt;"",IF(COUNTIF($K$19:$K2981,$K2981)&gt;1,"SI","NO"),IF(COUNTIFS($A$19:$A2981,$A2981,$C$19:$C2981,$C2981,$J$19:$J2981,$J2981,$D$19:$D2981,$D2981)&gt;1,"SI","NO")))</f>
        <v/>
      </c>
      <c r="N2981" s="11">
        <f>IF(COUNTA($A2981:$K2981)=0,"",IF(AND($L2981="SI",$M2981="NO"),IFERROR($H2981,0),0))</f>
        <v/>
      </c>
      <c r="O2981" s="9">
        <f>IF(COUNTA($A2981:$K2981)=0,"",IF($M2981="SI","CUFE o factura duplicada dentro del reporte; no se suma dos veces",IF(IFERROR($H2981,0)&lt;=0,"DIAN reporta valor susceptible 0",IF($L2981="NO",IFERROR(LOOKUP(2,1/((LISTS!$M$2:$M$13&lt;&gt;"")*ISNUMBER(SEARCH(LISTS!$M$2:$M$13,$I2981))),LISTS!$O$2:$O$13),"Medio de pago no elegible o no identificado por DIAN"),"Apta automaticamente por pago electronico y base positiva"))))</f>
        <v/>
      </c>
    </row>
    <row r="2982">
      <c r="A2982" s="9" t="n"/>
      <c r="B2982" s="9" t="n"/>
      <c r="C2982" s="12" t="n"/>
      <c r="D2982" s="11" t="n"/>
      <c r="E2982" s="11" t="n"/>
      <c r="F2982" s="11" t="n"/>
      <c r="G2982" s="11" t="n"/>
      <c r="H2982" s="11" t="n"/>
      <c r="I2982" s="9" t="n"/>
      <c r="J2982" s="9" t="n"/>
      <c r="K2982" s="9" t="n"/>
      <c r="L2982" s="9">
        <f>IF(COUNTA($A2982:$K2982)=0,"",IF(AND(IFERROR($H2982,0)&gt;0,LEN(TRIM($K2982&amp;""))&gt;0,IFERROR(LOOKUP(2,1/((LISTS!$M$2:$M$13&lt;&gt;"")*ISNUMBER(SEARCH(LISTS!$M$2:$M$13,$I2982))),LISTS!$N$2:$N$13),"NO")="SI"),"SI","NO"))</f>
        <v/>
      </c>
      <c r="M2982" s="9">
        <f>IF(COUNTA($A2982:$K2982)=0,"",IF($K2982&lt;&gt;"",IF(COUNTIF($K$19:$K2982,$K2982)&gt;1,"SI","NO"),IF(COUNTIFS($A$19:$A2982,$A2982,$C$19:$C2982,$C2982,$J$19:$J2982,$J2982,$D$19:$D2982,$D2982)&gt;1,"SI","NO")))</f>
        <v/>
      </c>
      <c r="N2982" s="11">
        <f>IF(COUNTA($A2982:$K2982)=0,"",IF(AND($L2982="SI",$M2982="NO"),IFERROR($H2982,0),0))</f>
        <v/>
      </c>
      <c r="O2982" s="9">
        <f>IF(COUNTA($A2982:$K2982)=0,"",IF($M2982="SI","CUFE o factura duplicada dentro del reporte; no se suma dos veces",IF(IFERROR($H2982,0)&lt;=0,"DIAN reporta valor susceptible 0",IF($L2982="NO",IFERROR(LOOKUP(2,1/((LISTS!$M$2:$M$13&lt;&gt;"")*ISNUMBER(SEARCH(LISTS!$M$2:$M$13,$I2982))),LISTS!$O$2:$O$13),"Medio de pago no elegible o no identificado por DIAN"),"Apta automaticamente por pago electronico y base positiva"))))</f>
        <v/>
      </c>
    </row>
    <row r="2983">
      <c r="A2983" s="9" t="n"/>
      <c r="B2983" s="9" t="n"/>
      <c r="C2983" s="12" t="n"/>
      <c r="D2983" s="11" t="n"/>
      <c r="E2983" s="11" t="n"/>
      <c r="F2983" s="11" t="n"/>
      <c r="G2983" s="11" t="n"/>
      <c r="H2983" s="11" t="n"/>
      <c r="I2983" s="9" t="n"/>
      <c r="J2983" s="9" t="n"/>
      <c r="K2983" s="9" t="n"/>
      <c r="L2983" s="9">
        <f>IF(COUNTA($A2983:$K2983)=0,"",IF(AND(IFERROR($H2983,0)&gt;0,LEN(TRIM($K2983&amp;""))&gt;0,IFERROR(LOOKUP(2,1/((LISTS!$M$2:$M$13&lt;&gt;"")*ISNUMBER(SEARCH(LISTS!$M$2:$M$13,$I2983))),LISTS!$N$2:$N$13),"NO")="SI"),"SI","NO"))</f>
        <v/>
      </c>
      <c r="M2983" s="9">
        <f>IF(COUNTA($A2983:$K2983)=0,"",IF($K2983&lt;&gt;"",IF(COUNTIF($K$19:$K2983,$K2983)&gt;1,"SI","NO"),IF(COUNTIFS($A$19:$A2983,$A2983,$C$19:$C2983,$C2983,$J$19:$J2983,$J2983,$D$19:$D2983,$D2983)&gt;1,"SI","NO")))</f>
        <v/>
      </c>
      <c r="N2983" s="11">
        <f>IF(COUNTA($A2983:$K2983)=0,"",IF(AND($L2983="SI",$M2983="NO"),IFERROR($H2983,0),0))</f>
        <v/>
      </c>
      <c r="O2983" s="9">
        <f>IF(COUNTA($A2983:$K2983)=0,"",IF($M2983="SI","CUFE o factura duplicada dentro del reporte; no se suma dos veces",IF(IFERROR($H2983,0)&lt;=0,"DIAN reporta valor susceptible 0",IF($L2983="NO",IFERROR(LOOKUP(2,1/((LISTS!$M$2:$M$13&lt;&gt;"")*ISNUMBER(SEARCH(LISTS!$M$2:$M$13,$I2983))),LISTS!$O$2:$O$13),"Medio de pago no elegible o no identificado por DIAN"),"Apta automaticamente por pago electronico y base positiva"))))</f>
        <v/>
      </c>
    </row>
    <row r="2984">
      <c r="A2984" s="9" t="n"/>
      <c r="B2984" s="9" t="n"/>
      <c r="C2984" s="12" t="n"/>
      <c r="D2984" s="11" t="n"/>
      <c r="E2984" s="11" t="n"/>
      <c r="F2984" s="11" t="n"/>
      <c r="G2984" s="11" t="n"/>
      <c r="H2984" s="11" t="n"/>
      <c r="I2984" s="9" t="n"/>
      <c r="J2984" s="9" t="n"/>
      <c r="K2984" s="9" t="n"/>
      <c r="L2984" s="9">
        <f>IF(COUNTA($A2984:$K2984)=0,"",IF(AND(IFERROR($H2984,0)&gt;0,LEN(TRIM($K2984&amp;""))&gt;0,IFERROR(LOOKUP(2,1/((LISTS!$M$2:$M$13&lt;&gt;"")*ISNUMBER(SEARCH(LISTS!$M$2:$M$13,$I2984))),LISTS!$N$2:$N$13),"NO")="SI"),"SI","NO"))</f>
        <v/>
      </c>
      <c r="M2984" s="9">
        <f>IF(COUNTA($A2984:$K2984)=0,"",IF($K2984&lt;&gt;"",IF(COUNTIF($K$19:$K2984,$K2984)&gt;1,"SI","NO"),IF(COUNTIFS($A$19:$A2984,$A2984,$C$19:$C2984,$C2984,$J$19:$J2984,$J2984,$D$19:$D2984,$D2984)&gt;1,"SI","NO")))</f>
        <v/>
      </c>
      <c r="N2984" s="11">
        <f>IF(COUNTA($A2984:$K2984)=0,"",IF(AND($L2984="SI",$M2984="NO"),IFERROR($H2984,0),0))</f>
        <v/>
      </c>
      <c r="O2984" s="9">
        <f>IF(COUNTA($A2984:$K2984)=0,"",IF($M2984="SI","CUFE o factura duplicada dentro del reporte; no se suma dos veces",IF(IFERROR($H2984,0)&lt;=0,"DIAN reporta valor susceptible 0",IF($L2984="NO",IFERROR(LOOKUP(2,1/((LISTS!$M$2:$M$13&lt;&gt;"")*ISNUMBER(SEARCH(LISTS!$M$2:$M$13,$I2984))),LISTS!$O$2:$O$13),"Medio de pago no elegible o no identificado por DIAN"),"Apta automaticamente por pago electronico y base positiva"))))</f>
        <v/>
      </c>
    </row>
    <row r="2985">
      <c r="A2985" s="9" t="n"/>
      <c r="B2985" s="9" t="n"/>
      <c r="C2985" s="12" t="n"/>
      <c r="D2985" s="11" t="n"/>
      <c r="E2985" s="11" t="n"/>
      <c r="F2985" s="11" t="n"/>
      <c r="G2985" s="11" t="n"/>
      <c r="H2985" s="11" t="n"/>
      <c r="I2985" s="9" t="n"/>
      <c r="J2985" s="9" t="n"/>
      <c r="K2985" s="9" t="n"/>
      <c r="L2985" s="9">
        <f>IF(COUNTA($A2985:$K2985)=0,"",IF(AND(IFERROR($H2985,0)&gt;0,LEN(TRIM($K2985&amp;""))&gt;0,IFERROR(LOOKUP(2,1/((LISTS!$M$2:$M$13&lt;&gt;"")*ISNUMBER(SEARCH(LISTS!$M$2:$M$13,$I2985))),LISTS!$N$2:$N$13),"NO")="SI"),"SI","NO"))</f>
        <v/>
      </c>
      <c r="M2985" s="9">
        <f>IF(COUNTA($A2985:$K2985)=0,"",IF($K2985&lt;&gt;"",IF(COUNTIF($K$19:$K2985,$K2985)&gt;1,"SI","NO"),IF(COUNTIFS($A$19:$A2985,$A2985,$C$19:$C2985,$C2985,$J$19:$J2985,$J2985,$D$19:$D2985,$D2985)&gt;1,"SI","NO")))</f>
        <v/>
      </c>
      <c r="N2985" s="11">
        <f>IF(COUNTA($A2985:$K2985)=0,"",IF(AND($L2985="SI",$M2985="NO"),IFERROR($H2985,0),0))</f>
        <v/>
      </c>
      <c r="O2985" s="9">
        <f>IF(COUNTA($A2985:$K2985)=0,"",IF($M2985="SI","CUFE o factura duplicada dentro del reporte; no se suma dos veces",IF(IFERROR($H2985,0)&lt;=0,"DIAN reporta valor susceptible 0",IF($L2985="NO",IFERROR(LOOKUP(2,1/((LISTS!$M$2:$M$13&lt;&gt;"")*ISNUMBER(SEARCH(LISTS!$M$2:$M$13,$I2985))),LISTS!$O$2:$O$13),"Medio de pago no elegible o no identificado por DIAN"),"Apta automaticamente por pago electronico y base positiva"))))</f>
        <v/>
      </c>
    </row>
    <row r="2986">
      <c r="A2986" s="9" t="n"/>
      <c r="B2986" s="9" t="n"/>
      <c r="C2986" s="12" t="n"/>
      <c r="D2986" s="11" t="n"/>
      <c r="E2986" s="11" t="n"/>
      <c r="F2986" s="11" t="n"/>
      <c r="G2986" s="11" t="n"/>
      <c r="H2986" s="11" t="n"/>
      <c r="I2986" s="9" t="n"/>
      <c r="J2986" s="9" t="n"/>
      <c r="K2986" s="9" t="n"/>
      <c r="L2986" s="9">
        <f>IF(COUNTA($A2986:$K2986)=0,"",IF(AND(IFERROR($H2986,0)&gt;0,LEN(TRIM($K2986&amp;""))&gt;0,IFERROR(LOOKUP(2,1/((LISTS!$M$2:$M$13&lt;&gt;"")*ISNUMBER(SEARCH(LISTS!$M$2:$M$13,$I2986))),LISTS!$N$2:$N$13),"NO")="SI"),"SI","NO"))</f>
        <v/>
      </c>
      <c r="M2986" s="9">
        <f>IF(COUNTA($A2986:$K2986)=0,"",IF($K2986&lt;&gt;"",IF(COUNTIF($K$19:$K2986,$K2986)&gt;1,"SI","NO"),IF(COUNTIFS($A$19:$A2986,$A2986,$C$19:$C2986,$C2986,$J$19:$J2986,$J2986,$D$19:$D2986,$D2986)&gt;1,"SI","NO")))</f>
        <v/>
      </c>
      <c r="N2986" s="11">
        <f>IF(COUNTA($A2986:$K2986)=0,"",IF(AND($L2986="SI",$M2986="NO"),IFERROR($H2986,0),0))</f>
        <v/>
      </c>
      <c r="O2986" s="9">
        <f>IF(COUNTA($A2986:$K2986)=0,"",IF($M2986="SI","CUFE o factura duplicada dentro del reporte; no se suma dos veces",IF(IFERROR($H2986,0)&lt;=0,"DIAN reporta valor susceptible 0",IF($L2986="NO",IFERROR(LOOKUP(2,1/((LISTS!$M$2:$M$13&lt;&gt;"")*ISNUMBER(SEARCH(LISTS!$M$2:$M$13,$I2986))),LISTS!$O$2:$O$13),"Medio de pago no elegible o no identificado por DIAN"),"Apta automaticamente por pago electronico y base positiva"))))</f>
        <v/>
      </c>
    </row>
    <row r="2987">
      <c r="A2987" s="9" t="n"/>
      <c r="B2987" s="9" t="n"/>
      <c r="C2987" s="12" t="n"/>
      <c r="D2987" s="11" t="n"/>
      <c r="E2987" s="11" t="n"/>
      <c r="F2987" s="11" t="n"/>
      <c r="G2987" s="11" t="n"/>
      <c r="H2987" s="11" t="n"/>
      <c r="I2987" s="9" t="n"/>
      <c r="J2987" s="9" t="n"/>
      <c r="K2987" s="9" t="n"/>
      <c r="L2987" s="9">
        <f>IF(COUNTA($A2987:$K2987)=0,"",IF(AND(IFERROR($H2987,0)&gt;0,LEN(TRIM($K2987&amp;""))&gt;0,IFERROR(LOOKUP(2,1/((LISTS!$M$2:$M$13&lt;&gt;"")*ISNUMBER(SEARCH(LISTS!$M$2:$M$13,$I2987))),LISTS!$N$2:$N$13),"NO")="SI"),"SI","NO"))</f>
        <v/>
      </c>
      <c r="M2987" s="9">
        <f>IF(COUNTA($A2987:$K2987)=0,"",IF($K2987&lt;&gt;"",IF(COUNTIF($K$19:$K2987,$K2987)&gt;1,"SI","NO"),IF(COUNTIFS($A$19:$A2987,$A2987,$C$19:$C2987,$C2987,$J$19:$J2987,$J2987,$D$19:$D2987,$D2987)&gt;1,"SI","NO")))</f>
        <v/>
      </c>
      <c r="N2987" s="11">
        <f>IF(COUNTA($A2987:$K2987)=0,"",IF(AND($L2987="SI",$M2987="NO"),IFERROR($H2987,0),0))</f>
        <v/>
      </c>
      <c r="O2987" s="9">
        <f>IF(COUNTA($A2987:$K2987)=0,"",IF($M2987="SI","CUFE o factura duplicada dentro del reporte; no se suma dos veces",IF(IFERROR($H2987,0)&lt;=0,"DIAN reporta valor susceptible 0",IF($L2987="NO",IFERROR(LOOKUP(2,1/((LISTS!$M$2:$M$13&lt;&gt;"")*ISNUMBER(SEARCH(LISTS!$M$2:$M$13,$I2987))),LISTS!$O$2:$O$13),"Medio de pago no elegible o no identificado por DIAN"),"Apta automaticamente por pago electronico y base positiva"))))</f>
        <v/>
      </c>
    </row>
    <row r="2988">
      <c r="A2988" s="9" t="n"/>
      <c r="B2988" s="9" t="n"/>
      <c r="C2988" s="12" t="n"/>
      <c r="D2988" s="11" t="n"/>
      <c r="E2988" s="11" t="n"/>
      <c r="F2988" s="11" t="n"/>
      <c r="G2988" s="11" t="n"/>
      <c r="H2988" s="11" t="n"/>
      <c r="I2988" s="9" t="n"/>
      <c r="J2988" s="9" t="n"/>
      <c r="K2988" s="9" t="n"/>
      <c r="L2988" s="9">
        <f>IF(COUNTA($A2988:$K2988)=0,"",IF(AND(IFERROR($H2988,0)&gt;0,LEN(TRIM($K2988&amp;""))&gt;0,IFERROR(LOOKUP(2,1/((LISTS!$M$2:$M$13&lt;&gt;"")*ISNUMBER(SEARCH(LISTS!$M$2:$M$13,$I2988))),LISTS!$N$2:$N$13),"NO")="SI"),"SI","NO"))</f>
        <v/>
      </c>
      <c r="M2988" s="9">
        <f>IF(COUNTA($A2988:$K2988)=0,"",IF($K2988&lt;&gt;"",IF(COUNTIF($K$19:$K2988,$K2988)&gt;1,"SI","NO"),IF(COUNTIFS($A$19:$A2988,$A2988,$C$19:$C2988,$C2988,$J$19:$J2988,$J2988,$D$19:$D2988,$D2988)&gt;1,"SI","NO")))</f>
        <v/>
      </c>
      <c r="N2988" s="11">
        <f>IF(COUNTA($A2988:$K2988)=0,"",IF(AND($L2988="SI",$M2988="NO"),IFERROR($H2988,0),0))</f>
        <v/>
      </c>
      <c r="O2988" s="9">
        <f>IF(COUNTA($A2988:$K2988)=0,"",IF($M2988="SI","CUFE o factura duplicada dentro del reporte; no se suma dos veces",IF(IFERROR($H2988,0)&lt;=0,"DIAN reporta valor susceptible 0",IF($L2988="NO",IFERROR(LOOKUP(2,1/((LISTS!$M$2:$M$13&lt;&gt;"")*ISNUMBER(SEARCH(LISTS!$M$2:$M$13,$I2988))),LISTS!$O$2:$O$13),"Medio de pago no elegible o no identificado por DIAN"),"Apta automaticamente por pago electronico y base positiva"))))</f>
        <v/>
      </c>
    </row>
    <row r="2989">
      <c r="A2989" s="9" t="n"/>
      <c r="B2989" s="9" t="n"/>
      <c r="C2989" s="12" t="n"/>
      <c r="D2989" s="11" t="n"/>
      <c r="E2989" s="11" t="n"/>
      <c r="F2989" s="11" t="n"/>
      <c r="G2989" s="11" t="n"/>
      <c r="H2989" s="11" t="n"/>
      <c r="I2989" s="9" t="n"/>
      <c r="J2989" s="9" t="n"/>
      <c r="K2989" s="9" t="n"/>
      <c r="L2989" s="9">
        <f>IF(COUNTA($A2989:$K2989)=0,"",IF(AND(IFERROR($H2989,0)&gt;0,LEN(TRIM($K2989&amp;""))&gt;0,IFERROR(LOOKUP(2,1/((LISTS!$M$2:$M$13&lt;&gt;"")*ISNUMBER(SEARCH(LISTS!$M$2:$M$13,$I2989))),LISTS!$N$2:$N$13),"NO")="SI"),"SI","NO"))</f>
        <v/>
      </c>
      <c r="M2989" s="9">
        <f>IF(COUNTA($A2989:$K2989)=0,"",IF($K2989&lt;&gt;"",IF(COUNTIF($K$19:$K2989,$K2989)&gt;1,"SI","NO"),IF(COUNTIFS($A$19:$A2989,$A2989,$C$19:$C2989,$C2989,$J$19:$J2989,$J2989,$D$19:$D2989,$D2989)&gt;1,"SI","NO")))</f>
        <v/>
      </c>
      <c r="N2989" s="11">
        <f>IF(COUNTA($A2989:$K2989)=0,"",IF(AND($L2989="SI",$M2989="NO"),IFERROR($H2989,0),0))</f>
        <v/>
      </c>
      <c r="O2989" s="9">
        <f>IF(COUNTA($A2989:$K2989)=0,"",IF($M2989="SI","CUFE o factura duplicada dentro del reporte; no se suma dos veces",IF(IFERROR($H2989,0)&lt;=0,"DIAN reporta valor susceptible 0",IF($L2989="NO",IFERROR(LOOKUP(2,1/((LISTS!$M$2:$M$13&lt;&gt;"")*ISNUMBER(SEARCH(LISTS!$M$2:$M$13,$I2989))),LISTS!$O$2:$O$13),"Medio de pago no elegible o no identificado por DIAN"),"Apta automaticamente por pago electronico y base positiva"))))</f>
        <v/>
      </c>
    </row>
    <row r="2990">
      <c r="A2990" s="9" t="n"/>
      <c r="B2990" s="9" t="n"/>
      <c r="C2990" s="12" t="n"/>
      <c r="D2990" s="11" t="n"/>
      <c r="E2990" s="11" t="n"/>
      <c r="F2990" s="11" t="n"/>
      <c r="G2990" s="11" t="n"/>
      <c r="H2990" s="11" t="n"/>
      <c r="I2990" s="9" t="n"/>
      <c r="J2990" s="9" t="n"/>
      <c r="K2990" s="9" t="n"/>
      <c r="L2990" s="9">
        <f>IF(COUNTA($A2990:$K2990)=0,"",IF(AND(IFERROR($H2990,0)&gt;0,LEN(TRIM($K2990&amp;""))&gt;0,IFERROR(LOOKUP(2,1/((LISTS!$M$2:$M$13&lt;&gt;"")*ISNUMBER(SEARCH(LISTS!$M$2:$M$13,$I2990))),LISTS!$N$2:$N$13),"NO")="SI"),"SI","NO"))</f>
        <v/>
      </c>
      <c r="M2990" s="9">
        <f>IF(COUNTA($A2990:$K2990)=0,"",IF($K2990&lt;&gt;"",IF(COUNTIF($K$19:$K2990,$K2990)&gt;1,"SI","NO"),IF(COUNTIFS($A$19:$A2990,$A2990,$C$19:$C2990,$C2990,$J$19:$J2990,$J2990,$D$19:$D2990,$D2990)&gt;1,"SI","NO")))</f>
        <v/>
      </c>
      <c r="N2990" s="11">
        <f>IF(COUNTA($A2990:$K2990)=0,"",IF(AND($L2990="SI",$M2990="NO"),IFERROR($H2990,0),0))</f>
        <v/>
      </c>
      <c r="O2990" s="9">
        <f>IF(COUNTA($A2990:$K2990)=0,"",IF($M2990="SI","CUFE o factura duplicada dentro del reporte; no se suma dos veces",IF(IFERROR($H2990,0)&lt;=0,"DIAN reporta valor susceptible 0",IF($L2990="NO",IFERROR(LOOKUP(2,1/((LISTS!$M$2:$M$13&lt;&gt;"")*ISNUMBER(SEARCH(LISTS!$M$2:$M$13,$I2990))),LISTS!$O$2:$O$13),"Medio de pago no elegible o no identificado por DIAN"),"Apta automaticamente por pago electronico y base positiva"))))</f>
        <v/>
      </c>
    </row>
    <row r="2991">
      <c r="A2991" s="9" t="n"/>
      <c r="B2991" s="9" t="n"/>
      <c r="C2991" s="12" t="n"/>
      <c r="D2991" s="11" t="n"/>
      <c r="E2991" s="11" t="n"/>
      <c r="F2991" s="11" t="n"/>
      <c r="G2991" s="11" t="n"/>
      <c r="H2991" s="11" t="n"/>
      <c r="I2991" s="9" t="n"/>
      <c r="J2991" s="9" t="n"/>
      <c r="K2991" s="9" t="n"/>
      <c r="L2991" s="9">
        <f>IF(COUNTA($A2991:$K2991)=0,"",IF(AND(IFERROR($H2991,0)&gt;0,LEN(TRIM($K2991&amp;""))&gt;0,IFERROR(LOOKUP(2,1/((LISTS!$M$2:$M$13&lt;&gt;"")*ISNUMBER(SEARCH(LISTS!$M$2:$M$13,$I2991))),LISTS!$N$2:$N$13),"NO")="SI"),"SI","NO"))</f>
        <v/>
      </c>
      <c r="M2991" s="9">
        <f>IF(COUNTA($A2991:$K2991)=0,"",IF($K2991&lt;&gt;"",IF(COUNTIF($K$19:$K2991,$K2991)&gt;1,"SI","NO"),IF(COUNTIFS($A$19:$A2991,$A2991,$C$19:$C2991,$C2991,$J$19:$J2991,$J2991,$D$19:$D2991,$D2991)&gt;1,"SI","NO")))</f>
        <v/>
      </c>
      <c r="N2991" s="11">
        <f>IF(COUNTA($A2991:$K2991)=0,"",IF(AND($L2991="SI",$M2991="NO"),IFERROR($H2991,0),0))</f>
        <v/>
      </c>
      <c r="O2991" s="9">
        <f>IF(COUNTA($A2991:$K2991)=0,"",IF($M2991="SI","CUFE o factura duplicada dentro del reporte; no se suma dos veces",IF(IFERROR($H2991,0)&lt;=0,"DIAN reporta valor susceptible 0",IF($L2991="NO",IFERROR(LOOKUP(2,1/((LISTS!$M$2:$M$13&lt;&gt;"")*ISNUMBER(SEARCH(LISTS!$M$2:$M$13,$I2991))),LISTS!$O$2:$O$13),"Medio de pago no elegible o no identificado por DIAN"),"Apta automaticamente por pago electronico y base positiva"))))</f>
        <v/>
      </c>
    </row>
    <row r="2992">
      <c r="A2992" s="9" t="n"/>
      <c r="B2992" s="9" t="n"/>
      <c r="C2992" s="12" t="n"/>
      <c r="D2992" s="11" t="n"/>
      <c r="E2992" s="11" t="n"/>
      <c r="F2992" s="11" t="n"/>
      <c r="G2992" s="11" t="n"/>
      <c r="H2992" s="11" t="n"/>
      <c r="I2992" s="9" t="n"/>
      <c r="J2992" s="9" t="n"/>
      <c r="K2992" s="9" t="n"/>
      <c r="L2992" s="9">
        <f>IF(COUNTA($A2992:$K2992)=0,"",IF(AND(IFERROR($H2992,0)&gt;0,LEN(TRIM($K2992&amp;""))&gt;0,IFERROR(LOOKUP(2,1/((LISTS!$M$2:$M$13&lt;&gt;"")*ISNUMBER(SEARCH(LISTS!$M$2:$M$13,$I2992))),LISTS!$N$2:$N$13),"NO")="SI"),"SI","NO"))</f>
        <v/>
      </c>
      <c r="M2992" s="9">
        <f>IF(COUNTA($A2992:$K2992)=0,"",IF($K2992&lt;&gt;"",IF(COUNTIF($K$19:$K2992,$K2992)&gt;1,"SI","NO"),IF(COUNTIFS($A$19:$A2992,$A2992,$C$19:$C2992,$C2992,$J$19:$J2992,$J2992,$D$19:$D2992,$D2992)&gt;1,"SI","NO")))</f>
        <v/>
      </c>
      <c r="N2992" s="11">
        <f>IF(COUNTA($A2992:$K2992)=0,"",IF(AND($L2992="SI",$M2992="NO"),IFERROR($H2992,0),0))</f>
        <v/>
      </c>
      <c r="O2992" s="9">
        <f>IF(COUNTA($A2992:$K2992)=0,"",IF($M2992="SI","CUFE o factura duplicada dentro del reporte; no se suma dos veces",IF(IFERROR($H2992,0)&lt;=0,"DIAN reporta valor susceptible 0",IF($L2992="NO",IFERROR(LOOKUP(2,1/((LISTS!$M$2:$M$13&lt;&gt;"")*ISNUMBER(SEARCH(LISTS!$M$2:$M$13,$I2992))),LISTS!$O$2:$O$13),"Medio de pago no elegible o no identificado por DIAN"),"Apta automaticamente por pago electronico y base positiva"))))</f>
        <v/>
      </c>
    </row>
    <row r="2993">
      <c r="A2993" s="9" t="n"/>
      <c r="B2993" s="9" t="n"/>
      <c r="C2993" s="12" t="n"/>
      <c r="D2993" s="11" t="n"/>
      <c r="E2993" s="11" t="n"/>
      <c r="F2993" s="11" t="n"/>
      <c r="G2993" s="11" t="n"/>
      <c r="H2993" s="11" t="n"/>
      <c r="I2993" s="9" t="n"/>
      <c r="J2993" s="9" t="n"/>
      <c r="K2993" s="9" t="n"/>
      <c r="L2993" s="9">
        <f>IF(COUNTA($A2993:$K2993)=0,"",IF(AND(IFERROR($H2993,0)&gt;0,LEN(TRIM($K2993&amp;""))&gt;0,IFERROR(LOOKUP(2,1/((LISTS!$M$2:$M$13&lt;&gt;"")*ISNUMBER(SEARCH(LISTS!$M$2:$M$13,$I2993))),LISTS!$N$2:$N$13),"NO")="SI"),"SI","NO"))</f>
        <v/>
      </c>
      <c r="M2993" s="9">
        <f>IF(COUNTA($A2993:$K2993)=0,"",IF($K2993&lt;&gt;"",IF(COUNTIF($K$19:$K2993,$K2993)&gt;1,"SI","NO"),IF(COUNTIFS($A$19:$A2993,$A2993,$C$19:$C2993,$C2993,$J$19:$J2993,$J2993,$D$19:$D2993,$D2993)&gt;1,"SI","NO")))</f>
        <v/>
      </c>
      <c r="N2993" s="11">
        <f>IF(COUNTA($A2993:$K2993)=0,"",IF(AND($L2993="SI",$M2993="NO"),IFERROR($H2993,0),0))</f>
        <v/>
      </c>
      <c r="O2993" s="9">
        <f>IF(COUNTA($A2993:$K2993)=0,"",IF($M2993="SI","CUFE o factura duplicada dentro del reporte; no se suma dos veces",IF(IFERROR($H2993,0)&lt;=0,"DIAN reporta valor susceptible 0",IF($L2993="NO",IFERROR(LOOKUP(2,1/((LISTS!$M$2:$M$13&lt;&gt;"")*ISNUMBER(SEARCH(LISTS!$M$2:$M$13,$I2993))),LISTS!$O$2:$O$13),"Medio de pago no elegible o no identificado por DIAN"),"Apta automaticamente por pago electronico y base positiva"))))</f>
        <v/>
      </c>
    </row>
    <row r="2994">
      <c r="A2994" s="9" t="n"/>
      <c r="B2994" s="9" t="n"/>
      <c r="C2994" s="12" t="n"/>
      <c r="D2994" s="11" t="n"/>
      <c r="E2994" s="11" t="n"/>
      <c r="F2994" s="11" t="n"/>
      <c r="G2994" s="11" t="n"/>
      <c r="H2994" s="11" t="n"/>
      <c r="I2994" s="9" t="n"/>
      <c r="J2994" s="9" t="n"/>
      <c r="K2994" s="9" t="n"/>
      <c r="L2994" s="9">
        <f>IF(COUNTA($A2994:$K2994)=0,"",IF(AND(IFERROR($H2994,0)&gt;0,LEN(TRIM($K2994&amp;""))&gt;0,IFERROR(LOOKUP(2,1/((LISTS!$M$2:$M$13&lt;&gt;"")*ISNUMBER(SEARCH(LISTS!$M$2:$M$13,$I2994))),LISTS!$N$2:$N$13),"NO")="SI"),"SI","NO"))</f>
        <v/>
      </c>
      <c r="M2994" s="9">
        <f>IF(COUNTA($A2994:$K2994)=0,"",IF($K2994&lt;&gt;"",IF(COUNTIF($K$19:$K2994,$K2994)&gt;1,"SI","NO"),IF(COUNTIFS($A$19:$A2994,$A2994,$C$19:$C2994,$C2994,$J$19:$J2994,$J2994,$D$19:$D2994,$D2994)&gt;1,"SI","NO")))</f>
        <v/>
      </c>
      <c r="N2994" s="11">
        <f>IF(COUNTA($A2994:$K2994)=0,"",IF(AND($L2994="SI",$M2994="NO"),IFERROR($H2994,0),0))</f>
        <v/>
      </c>
      <c r="O2994" s="9">
        <f>IF(COUNTA($A2994:$K2994)=0,"",IF($M2994="SI","CUFE o factura duplicada dentro del reporte; no se suma dos veces",IF(IFERROR($H2994,0)&lt;=0,"DIAN reporta valor susceptible 0",IF($L2994="NO",IFERROR(LOOKUP(2,1/((LISTS!$M$2:$M$13&lt;&gt;"")*ISNUMBER(SEARCH(LISTS!$M$2:$M$13,$I2994))),LISTS!$O$2:$O$13),"Medio de pago no elegible o no identificado por DIAN"),"Apta automaticamente por pago electronico y base positiva"))))</f>
        <v/>
      </c>
    </row>
    <row r="2995">
      <c r="A2995" s="9" t="n"/>
      <c r="B2995" s="9" t="n"/>
      <c r="C2995" s="12" t="n"/>
      <c r="D2995" s="11" t="n"/>
      <c r="E2995" s="11" t="n"/>
      <c r="F2995" s="11" t="n"/>
      <c r="G2995" s="11" t="n"/>
      <c r="H2995" s="11" t="n"/>
      <c r="I2995" s="9" t="n"/>
      <c r="J2995" s="9" t="n"/>
      <c r="K2995" s="9" t="n"/>
      <c r="L2995" s="9">
        <f>IF(COUNTA($A2995:$K2995)=0,"",IF(AND(IFERROR($H2995,0)&gt;0,LEN(TRIM($K2995&amp;""))&gt;0,IFERROR(LOOKUP(2,1/((LISTS!$M$2:$M$13&lt;&gt;"")*ISNUMBER(SEARCH(LISTS!$M$2:$M$13,$I2995))),LISTS!$N$2:$N$13),"NO")="SI"),"SI","NO"))</f>
        <v/>
      </c>
      <c r="M2995" s="9">
        <f>IF(COUNTA($A2995:$K2995)=0,"",IF($K2995&lt;&gt;"",IF(COUNTIF($K$19:$K2995,$K2995)&gt;1,"SI","NO"),IF(COUNTIFS($A$19:$A2995,$A2995,$C$19:$C2995,$C2995,$J$19:$J2995,$J2995,$D$19:$D2995,$D2995)&gt;1,"SI","NO")))</f>
        <v/>
      </c>
      <c r="N2995" s="11">
        <f>IF(COUNTA($A2995:$K2995)=0,"",IF(AND($L2995="SI",$M2995="NO"),IFERROR($H2995,0),0))</f>
        <v/>
      </c>
      <c r="O2995" s="9">
        <f>IF(COUNTA($A2995:$K2995)=0,"",IF($M2995="SI","CUFE o factura duplicada dentro del reporte; no se suma dos veces",IF(IFERROR($H2995,0)&lt;=0,"DIAN reporta valor susceptible 0",IF($L2995="NO",IFERROR(LOOKUP(2,1/((LISTS!$M$2:$M$13&lt;&gt;"")*ISNUMBER(SEARCH(LISTS!$M$2:$M$13,$I2995))),LISTS!$O$2:$O$13),"Medio de pago no elegible o no identificado por DIAN"),"Apta automaticamente por pago electronico y base positiva"))))</f>
        <v/>
      </c>
    </row>
    <row r="2996">
      <c r="A2996" s="9" t="n"/>
      <c r="B2996" s="9" t="n"/>
      <c r="C2996" s="12" t="n"/>
      <c r="D2996" s="11" t="n"/>
      <c r="E2996" s="11" t="n"/>
      <c r="F2996" s="11" t="n"/>
      <c r="G2996" s="11" t="n"/>
      <c r="H2996" s="11" t="n"/>
      <c r="I2996" s="9" t="n"/>
      <c r="J2996" s="9" t="n"/>
      <c r="K2996" s="9" t="n"/>
      <c r="L2996" s="9">
        <f>IF(COUNTA($A2996:$K2996)=0,"",IF(AND(IFERROR($H2996,0)&gt;0,LEN(TRIM($K2996&amp;""))&gt;0,IFERROR(LOOKUP(2,1/((LISTS!$M$2:$M$13&lt;&gt;"")*ISNUMBER(SEARCH(LISTS!$M$2:$M$13,$I2996))),LISTS!$N$2:$N$13),"NO")="SI"),"SI","NO"))</f>
        <v/>
      </c>
      <c r="M2996" s="9">
        <f>IF(COUNTA($A2996:$K2996)=0,"",IF($K2996&lt;&gt;"",IF(COUNTIF($K$19:$K2996,$K2996)&gt;1,"SI","NO"),IF(COUNTIFS($A$19:$A2996,$A2996,$C$19:$C2996,$C2996,$J$19:$J2996,$J2996,$D$19:$D2996,$D2996)&gt;1,"SI","NO")))</f>
        <v/>
      </c>
      <c r="N2996" s="11">
        <f>IF(COUNTA($A2996:$K2996)=0,"",IF(AND($L2996="SI",$M2996="NO"),IFERROR($H2996,0),0))</f>
        <v/>
      </c>
      <c r="O2996" s="9">
        <f>IF(COUNTA($A2996:$K2996)=0,"",IF($M2996="SI","CUFE o factura duplicada dentro del reporte; no se suma dos veces",IF(IFERROR($H2996,0)&lt;=0,"DIAN reporta valor susceptible 0",IF($L2996="NO",IFERROR(LOOKUP(2,1/((LISTS!$M$2:$M$13&lt;&gt;"")*ISNUMBER(SEARCH(LISTS!$M$2:$M$13,$I2996))),LISTS!$O$2:$O$13),"Medio de pago no elegible o no identificado por DIAN"),"Apta automaticamente por pago electronico y base positiva"))))</f>
        <v/>
      </c>
    </row>
    <row r="2997">
      <c r="A2997" s="9" t="n"/>
      <c r="B2997" s="9" t="n"/>
      <c r="C2997" s="12" t="n"/>
      <c r="D2997" s="11" t="n"/>
      <c r="E2997" s="11" t="n"/>
      <c r="F2997" s="11" t="n"/>
      <c r="G2997" s="11" t="n"/>
      <c r="H2997" s="11" t="n"/>
      <c r="I2997" s="9" t="n"/>
      <c r="J2997" s="9" t="n"/>
      <c r="K2997" s="9" t="n"/>
      <c r="L2997" s="9">
        <f>IF(COUNTA($A2997:$K2997)=0,"",IF(AND(IFERROR($H2997,0)&gt;0,LEN(TRIM($K2997&amp;""))&gt;0,IFERROR(LOOKUP(2,1/((LISTS!$M$2:$M$13&lt;&gt;"")*ISNUMBER(SEARCH(LISTS!$M$2:$M$13,$I2997))),LISTS!$N$2:$N$13),"NO")="SI"),"SI","NO"))</f>
        <v/>
      </c>
      <c r="M2997" s="9">
        <f>IF(COUNTA($A2997:$K2997)=0,"",IF($K2997&lt;&gt;"",IF(COUNTIF($K$19:$K2997,$K2997)&gt;1,"SI","NO"),IF(COUNTIFS($A$19:$A2997,$A2997,$C$19:$C2997,$C2997,$J$19:$J2997,$J2997,$D$19:$D2997,$D2997)&gt;1,"SI","NO")))</f>
        <v/>
      </c>
      <c r="N2997" s="11">
        <f>IF(COUNTA($A2997:$K2997)=0,"",IF(AND($L2997="SI",$M2997="NO"),IFERROR($H2997,0),0))</f>
        <v/>
      </c>
      <c r="O2997" s="9">
        <f>IF(COUNTA($A2997:$K2997)=0,"",IF($M2997="SI","CUFE o factura duplicada dentro del reporte; no se suma dos veces",IF(IFERROR($H2997,0)&lt;=0,"DIAN reporta valor susceptible 0",IF($L2997="NO",IFERROR(LOOKUP(2,1/((LISTS!$M$2:$M$13&lt;&gt;"")*ISNUMBER(SEARCH(LISTS!$M$2:$M$13,$I2997))),LISTS!$O$2:$O$13),"Medio de pago no elegible o no identificado por DIAN"),"Apta automaticamente por pago electronico y base positiva"))))</f>
        <v/>
      </c>
    </row>
    <row r="2998">
      <c r="A2998" s="9" t="n"/>
      <c r="B2998" s="9" t="n"/>
      <c r="C2998" s="12" t="n"/>
      <c r="D2998" s="11" t="n"/>
      <c r="E2998" s="11" t="n"/>
      <c r="F2998" s="11" t="n"/>
      <c r="G2998" s="11" t="n"/>
      <c r="H2998" s="11" t="n"/>
      <c r="I2998" s="9" t="n"/>
      <c r="J2998" s="9" t="n"/>
      <c r="K2998" s="9" t="n"/>
      <c r="L2998" s="9">
        <f>IF(COUNTA($A2998:$K2998)=0,"",IF(AND(IFERROR($H2998,0)&gt;0,LEN(TRIM($K2998&amp;""))&gt;0,IFERROR(LOOKUP(2,1/((LISTS!$M$2:$M$13&lt;&gt;"")*ISNUMBER(SEARCH(LISTS!$M$2:$M$13,$I2998))),LISTS!$N$2:$N$13),"NO")="SI"),"SI","NO"))</f>
        <v/>
      </c>
      <c r="M2998" s="9">
        <f>IF(COUNTA($A2998:$K2998)=0,"",IF($K2998&lt;&gt;"",IF(COUNTIF($K$19:$K2998,$K2998)&gt;1,"SI","NO"),IF(COUNTIFS($A$19:$A2998,$A2998,$C$19:$C2998,$C2998,$J$19:$J2998,$J2998,$D$19:$D2998,$D2998)&gt;1,"SI","NO")))</f>
        <v/>
      </c>
      <c r="N2998" s="11">
        <f>IF(COUNTA($A2998:$K2998)=0,"",IF(AND($L2998="SI",$M2998="NO"),IFERROR($H2998,0),0))</f>
        <v/>
      </c>
      <c r="O2998" s="9">
        <f>IF(COUNTA($A2998:$K2998)=0,"",IF($M2998="SI","CUFE o factura duplicada dentro del reporte; no se suma dos veces",IF(IFERROR($H2998,0)&lt;=0,"DIAN reporta valor susceptible 0",IF($L2998="NO",IFERROR(LOOKUP(2,1/((LISTS!$M$2:$M$13&lt;&gt;"")*ISNUMBER(SEARCH(LISTS!$M$2:$M$13,$I2998))),LISTS!$O$2:$O$13),"Medio de pago no elegible o no identificado por DIAN"),"Apta automaticamente por pago electronico y base positiva"))))</f>
        <v/>
      </c>
    </row>
    <row r="2999">
      <c r="A2999" s="9" t="n"/>
      <c r="B2999" s="9" t="n"/>
      <c r="C2999" s="12" t="n"/>
      <c r="D2999" s="11" t="n"/>
      <c r="E2999" s="11" t="n"/>
      <c r="F2999" s="11" t="n"/>
      <c r="G2999" s="11" t="n"/>
      <c r="H2999" s="11" t="n"/>
      <c r="I2999" s="9" t="n"/>
      <c r="J2999" s="9" t="n"/>
      <c r="K2999" s="9" t="n"/>
      <c r="L2999" s="9">
        <f>IF(COUNTA($A2999:$K2999)=0,"",IF(AND(IFERROR($H2999,0)&gt;0,LEN(TRIM($K2999&amp;""))&gt;0,IFERROR(LOOKUP(2,1/((LISTS!$M$2:$M$13&lt;&gt;"")*ISNUMBER(SEARCH(LISTS!$M$2:$M$13,$I2999))),LISTS!$N$2:$N$13),"NO")="SI"),"SI","NO"))</f>
        <v/>
      </c>
      <c r="M2999" s="9">
        <f>IF(COUNTA($A2999:$K2999)=0,"",IF($K2999&lt;&gt;"",IF(COUNTIF($K$19:$K2999,$K2999)&gt;1,"SI","NO"),IF(COUNTIFS($A$19:$A2999,$A2999,$C$19:$C2999,$C2999,$J$19:$J2999,$J2999,$D$19:$D2999,$D2999)&gt;1,"SI","NO")))</f>
        <v/>
      </c>
      <c r="N2999" s="11">
        <f>IF(COUNTA($A2999:$K2999)=0,"",IF(AND($L2999="SI",$M2999="NO"),IFERROR($H2999,0),0))</f>
        <v/>
      </c>
      <c r="O2999" s="9">
        <f>IF(COUNTA($A2999:$K2999)=0,"",IF($M2999="SI","CUFE o factura duplicada dentro del reporte; no se suma dos veces",IF(IFERROR($H2999,0)&lt;=0,"DIAN reporta valor susceptible 0",IF($L2999="NO",IFERROR(LOOKUP(2,1/((LISTS!$M$2:$M$13&lt;&gt;"")*ISNUMBER(SEARCH(LISTS!$M$2:$M$13,$I2999))),LISTS!$O$2:$O$13),"Medio de pago no elegible o no identificado por DIAN"),"Apta automaticamente por pago electronico y base positiva"))))</f>
        <v/>
      </c>
    </row>
    <row r="3000">
      <c r="A3000" s="9" t="n"/>
      <c r="B3000" s="9" t="n"/>
      <c r="C3000" s="12" t="n"/>
      <c r="D3000" s="11" t="n"/>
      <c r="E3000" s="11" t="n"/>
      <c r="F3000" s="11" t="n"/>
      <c r="G3000" s="11" t="n"/>
      <c r="H3000" s="11" t="n"/>
      <c r="I3000" s="9" t="n"/>
      <c r="J3000" s="9" t="n"/>
      <c r="K3000" s="9" t="n"/>
      <c r="L3000" s="9">
        <f>IF(COUNTA($A3000:$K3000)=0,"",IF(AND(IFERROR($H3000,0)&gt;0,LEN(TRIM($K3000&amp;""))&gt;0,IFERROR(LOOKUP(2,1/((LISTS!$M$2:$M$13&lt;&gt;"")*ISNUMBER(SEARCH(LISTS!$M$2:$M$13,$I3000))),LISTS!$N$2:$N$13),"NO")="SI"),"SI","NO"))</f>
        <v/>
      </c>
      <c r="M3000" s="9">
        <f>IF(COUNTA($A3000:$K3000)=0,"",IF($K3000&lt;&gt;"",IF(COUNTIF($K$19:$K3000,$K3000)&gt;1,"SI","NO"),IF(COUNTIFS($A$19:$A3000,$A3000,$C$19:$C3000,$C3000,$J$19:$J3000,$J3000,$D$19:$D3000,$D3000)&gt;1,"SI","NO")))</f>
        <v/>
      </c>
      <c r="N3000" s="11">
        <f>IF(COUNTA($A3000:$K3000)=0,"",IF(AND($L3000="SI",$M3000="NO"),IFERROR($H3000,0),0))</f>
        <v/>
      </c>
      <c r="O3000" s="9">
        <f>IF(COUNTA($A3000:$K3000)=0,"",IF($M3000="SI","CUFE o factura duplicada dentro del reporte; no se suma dos veces",IF(IFERROR($H3000,0)&lt;=0,"DIAN reporta valor susceptible 0",IF($L3000="NO",IFERROR(LOOKUP(2,1/((LISTS!$M$2:$M$13&lt;&gt;"")*ISNUMBER(SEARCH(LISTS!$M$2:$M$13,$I3000))),LISTS!$O$2:$O$13),"Medio de pago no elegible o no identificado por DIAN"),"Apta automaticamente por pago electronico y base positiva"))))</f>
        <v/>
      </c>
    </row>
    <row r="3001">
      <c r="A3001" s="9" t="n"/>
      <c r="B3001" s="9" t="n"/>
      <c r="C3001" s="12" t="n"/>
      <c r="D3001" s="11" t="n"/>
      <c r="E3001" s="11" t="n"/>
      <c r="F3001" s="11" t="n"/>
      <c r="G3001" s="11" t="n"/>
      <c r="H3001" s="11" t="n"/>
      <c r="I3001" s="9" t="n"/>
      <c r="J3001" s="9" t="n"/>
      <c r="K3001" s="9" t="n"/>
      <c r="L3001" s="9">
        <f>IF(COUNTA($A3001:$K3001)=0,"",IF(AND(IFERROR($H3001,0)&gt;0,LEN(TRIM($K3001&amp;""))&gt;0,IFERROR(LOOKUP(2,1/((LISTS!$M$2:$M$13&lt;&gt;"")*ISNUMBER(SEARCH(LISTS!$M$2:$M$13,$I3001))),LISTS!$N$2:$N$13),"NO")="SI"),"SI","NO"))</f>
        <v/>
      </c>
      <c r="M3001" s="9">
        <f>IF(COUNTA($A3001:$K3001)=0,"",IF($K3001&lt;&gt;"",IF(COUNTIF($K$19:$K3001,$K3001)&gt;1,"SI","NO"),IF(COUNTIFS($A$19:$A3001,$A3001,$C$19:$C3001,$C3001,$J$19:$J3001,$J3001,$D$19:$D3001,$D3001)&gt;1,"SI","NO")))</f>
        <v/>
      </c>
      <c r="N3001" s="11">
        <f>IF(COUNTA($A3001:$K3001)=0,"",IF(AND($L3001="SI",$M3001="NO"),IFERROR($H3001,0),0))</f>
        <v/>
      </c>
      <c r="O3001" s="9">
        <f>IF(COUNTA($A3001:$K3001)=0,"",IF($M3001="SI","CUFE o factura duplicada dentro del reporte; no se suma dos veces",IF(IFERROR($H3001,0)&lt;=0,"DIAN reporta valor susceptible 0",IF($L3001="NO",IFERROR(LOOKUP(2,1/((LISTS!$M$2:$M$13&lt;&gt;"")*ISNUMBER(SEARCH(LISTS!$M$2:$M$13,$I3001))),LISTS!$O$2:$O$13),"Medio de pago no elegible o no identificado por DIAN"),"Apta automaticamente por pago electronico y base positiva"))))</f>
        <v/>
      </c>
    </row>
    <row r="3002">
      <c r="A3002" s="9" t="n"/>
      <c r="B3002" s="9" t="n"/>
      <c r="C3002" s="12" t="n"/>
      <c r="D3002" s="11" t="n"/>
      <c r="E3002" s="11" t="n"/>
      <c r="F3002" s="11" t="n"/>
      <c r="G3002" s="11" t="n"/>
      <c r="H3002" s="11" t="n"/>
      <c r="I3002" s="9" t="n"/>
      <c r="J3002" s="9" t="n"/>
      <c r="K3002" s="9" t="n"/>
      <c r="L3002" s="9">
        <f>IF(COUNTA($A3002:$K3002)=0,"",IF(AND(IFERROR($H3002,0)&gt;0,LEN(TRIM($K3002&amp;""))&gt;0,IFERROR(LOOKUP(2,1/((LISTS!$M$2:$M$13&lt;&gt;"")*ISNUMBER(SEARCH(LISTS!$M$2:$M$13,$I3002))),LISTS!$N$2:$N$13),"NO")="SI"),"SI","NO"))</f>
        <v/>
      </c>
      <c r="M3002" s="9">
        <f>IF(COUNTA($A3002:$K3002)=0,"",IF($K3002&lt;&gt;"",IF(COUNTIF($K$19:$K3002,$K3002)&gt;1,"SI","NO"),IF(COUNTIFS($A$19:$A3002,$A3002,$C$19:$C3002,$C3002,$J$19:$J3002,$J3002,$D$19:$D3002,$D3002)&gt;1,"SI","NO")))</f>
        <v/>
      </c>
      <c r="N3002" s="11">
        <f>IF(COUNTA($A3002:$K3002)=0,"",IF(AND($L3002="SI",$M3002="NO"),IFERROR($H3002,0),0))</f>
        <v/>
      </c>
      <c r="O3002" s="9">
        <f>IF(COUNTA($A3002:$K3002)=0,"",IF($M3002="SI","CUFE o factura duplicada dentro del reporte; no se suma dos veces",IF(IFERROR($H3002,0)&lt;=0,"DIAN reporta valor susceptible 0",IF($L3002="NO",IFERROR(LOOKUP(2,1/((LISTS!$M$2:$M$13&lt;&gt;"")*ISNUMBER(SEARCH(LISTS!$M$2:$M$13,$I3002))),LISTS!$O$2:$O$13),"Medio de pago no elegible o no identificado por DIAN"),"Apta automaticamente por pago electronico y base positiva"))))</f>
        <v/>
      </c>
    </row>
    <row r="3003">
      <c r="A3003" s="9" t="n"/>
      <c r="B3003" s="9" t="n"/>
      <c r="C3003" s="12" t="n"/>
      <c r="D3003" s="11" t="n"/>
      <c r="E3003" s="11" t="n"/>
      <c r="F3003" s="11" t="n"/>
      <c r="G3003" s="11" t="n"/>
      <c r="H3003" s="11" t="n"/>
      <c r="I3003" s="9" t="n"/>
      <c r="J3003" s="9" t="n"/>
      <c r="K3003" s="9" t="n"/>
      <c r="L3003" s="9">
        <f>IF(COUNTA($A3003:$K3003)=0,"",IF(AND(IFERROR($H3003,0)&gt;0,LEN(TRIM($K3003&amp;""))&gt;0,IFERROR(LOOKUP(2,1/((LISTS!$M$2:$M$13&lt;&gt;"")*ISNUMBER(SEARCH(LISTS!$M$2:$M$13,$I3003))),LISTS!$N$2:$N$13),"NO")="SI"),"SI","NO"))</f>
        <v/>
      </c>
      <c r="M3003" s="9">
        <f>IF(COUNTA($A3003:$K3003)=0,"",IF($K3003&lt;&gt;"",IF(COUNTIF($K$19:$K3003,$K3003)&gt;1,"SI","NO"),IF(COUNTIFS($A$19:$A3003,$A3003,$C$19:$C3003,$C3003,$J$19:$J3003,$J3003,$D$19:$D3003,$D3003)&gt;1,"SI","NO")))</f>
        <v/>
      </c>
      <c r="N3003" s="11">
        <f>IF(COUNTA($A3003:$K3003)=0,"",IF(AND($L3003="SI",$M3003="NO"),IFERROR($H3003,0),0))</f>
        <v/>
      </c>
      <c r="O3003" s="9">
        <f>IF(COUNTA($A3003:$K3003)=0,"",IF($M3003="SI","CUFE o factura duplicada dentro del reporte; no se suma dos veces",IF(IFERROR($H3003,0)&lt;=0,"DIAN reporta valor susceptible 0",IF($L3003="NO",IFERROR(LOOKUP(2,1/((LISTS!$M$2:$M$13&lt;&gt;"")*ISNUMBER(SEARCH(LISTS!$M$2:$M$13,$I3003))),LISTS!$O$2:$O$13),"Medio de pago no elegible o no identificado por DIAN"),"Apta automaticamente por pago electronico y base positiva"))))</f>
        <v/>
      </c>
    </row>
    <row r="3004">
      <c r="A3004" s="9" t="n"/>
      <c r="B3004" s="9" t="n"/>
      <c r="C3004" s="12" t="n"/>
      <c r="D3004" s="11" t="n"/>
      <c r="E3004" s="11" t="n"/>
      <c r="F3004" s="11" t="n"/>
      <c r="G3004" s="11" t="n"/>
      <c r="H3004" s="11" t="n"/>
      <c r="I3004" s="9" t="n"/>
      <c r="J3004" s="9" t="n"/>
      <c r="K3004" s="9" t="n"/>
      <c r="L3004" s="9">
        <f>IF(COUNTA($A3004:$K3004)=0,"",IF(AND(IFERROR($H3004,0)&gt;0,LEN(TRIM($K3004&amp;""))&gt;0,IFERROR(LOOKUP(2,1/((LISTS!$M$2:$M$13&lt;&gt;"")*ISNUMBER(SEARCH(LISTS!$M$2:$M$13,$I3004))),LISTS!$N$2:$N$13),"NO")="SI"),"SI","NO"))</f>
        <v/>
      </c>
      <c r="M3004" s="9">
        <f>IF(COUNTA($A3004:$K3004)=0,"",IF($K3004&lt;&gt;"",IF(COUNTIF($K$19:$K3004,$K3004)&gt;1,"SI","NO"),IF(COUNTIFS($A$19:$A3004,$A3004,$C$19:$C3004,$C3004,$J$19:$J3004,$J3004,$D$19:$D3004,$D3004)&gt;1,"SI","NO")))</f>
        <v/>
      </c>
      <c r="N3004" s="11">
        <f>IF(COUNTA($A3004:$K3004)=0,"",IF(AND($L3004="SI",$M3004="NO"),IFERROR($H3004,0),0))</f>
        <v/>
      </c>
      <c r="O3004" s="9">
        <f>IF(COUNTA($A3004:$K3004)=0,"",IF($M3004="SI","CUFE o factura duplicada dentro del reporte; no se suma dos veces",IF(IFERROR($H3004,0)&lt;=0,"DIAN reporta valor susceptible 0",IF($L3004="NO",IFERROR(LOOKUP(2,1/((LISTS!$M$2:$M$13&lt;&gt;"")*ISNUMBER(SEARCH(LISTS!$M$2:$M$13,$I3004))),LISTS!$O$2:$O$13),"Medio de pago no elegible o no identificado por DIAN"),"Apta automaticamente por pago electronico y base positiva"))))</f>
        <v/>
      </c>
    </row>
    <row r="3005">
      <c r="A3005" s="9" t="n"/>
      <c r="B3005" s="9" t="n"/>
      <c r="C3005" s="12" t="n"/>
      <c r="D3005" s="11" t="n"/>
      <c r="E3005" s="11" t="n"/>
      <c r="F3005" s="11" t="n"/>
      <c r="G3005" s="11" t="n"/>
      <c r="H3005" s="11" t="n"/>
      <c r="I3005" s="9" t="n"/>
      <c r="J3005" s="9" t="n"/>
      <c r="K3005" s="9" t="n"/>
      <c r="L3005" s="9">
        <f>IF(COUNTA($A3005:$K3005)=0,"",IF(AND(IFERROR($H3005,0)&gt;0,LEN(TRIM($K3005&amp;""))&gt;0,IFERROR(LOOKUP(2,1/((LISTS!$M$2:$M$13&lt;&gt;"")*ISNUMBER(SEARCH(LISTS!$M$2:$M$13,$I3005))),LISTS!$N$2:$N$13),"NO")="SI"),"SI","NO"))</f>
        <v/>
      </c>
      <c r="M3005" s="9">
        <f>IF(COUNTA($A3005:$K3005)=0,"",IF($K3005&lt;&gt;"",IF(COUNTIF($K$19:$K3005,$K3005)&gt;1,"SI","NO"),IF(COUNTIFS($A$19:$A3005,$A3005,$C$19:$C3005,$C3005,$J$19:$J3005,$J3005,$D$19:$D3005,$D3005)&gt;1,"SI","NO")))</f>
        <v/>
      </c>
      <c r="N3005" s="11">
        <f>IF(COUNTA($A3005:$K3005)=0,"",IF(AND($L3005="SI",$M3005="NO"),IFERROR($H3005,0),0))</f>
        <v/>
      </c>
      <c r="O3005" s="9">
        <f>IF(COUNTA($A3005:$K3005)=0,"",IF($M3005="SI","CUFE o factura duplicada dentro del reporte; no se suma dos veces",IF(IFERROR($H3005,0)&lt;=0,"DIAN reporta valor susceptible 0",IF($L3005="NO",IFERROR(LOOKUP(2,1/((LISTS!$M$2:$M$13&lt;&gt;"")*ISNUMBER(SEARCH(LISTS!$M$2:$M$13,$I3005))),LISTS!$O$2:$O$13),"Medio de pago no elegible o no identificado por DIAN"),"Apta automaticamente por pago electronico y base positiva"))))</f>
        <v/>
      </c>
    </row>
    <row r="3006">
      <c r="A3006" s="9" t="n"/>
      <c r="B3006" s="9" t="n"/>
      <c r="C3006" s="12" t="n"/>
      <c r="D3006" s="11" t="n"/>
      <c r="E3006" s="11" t="n"/>
      <c r="F3006" s="11" t="n"/>
      <c r="G3006" s="11" t="n"/>
      <c r="H3006" s="11" t="n"/>
      <c r="I3006" s="9" t="n"/>
      <c r="J3006" s="9" t="n"/>
      <c r="K3006" s="9" t="n"/>
      <c r="L3006" s="9">
        <f>IF(COUNTA($A3006:$K3006)=0,"",IF(AND(IFERROR($H3006,0)&gt;0,LEN(TRIM($K3006&amp;""))&gt;0,IFERROR(LOOKUP(2,1/((LISTS!$M$2:$M$13&lt;&gt;"")*ISNUMBER(SEARCH(LISTS!$M$2:$M$13,$I3006))),LISTS!$N$2:$N$13),"NO")="SI"),"SI","NO"))</f>
        <v/>
      </c>
      <c r="M3006" s="9">
        <f>IF(COUNTA($A3006:$K3006)=0,"",IF($K3006&lt;&gt;"",IF(COUNTIF($K$19:$K3006,$K3006)&gt;1,"SI","NO"),IF(COUNTIFS($A$19:$A3006,$A3006,$C$19:$C3006,$C3006,$J$19:$J3006,$J3006,$D$19:$D3006,$D3006)&gt;1,"SI","NO")))</f>
        <v/>
      </c>
      <c r="N3006" s="11">
        <f>IF(COUNTA($A3006:$K3006)=0,"",IF(AND($L3006="SI",$M3006="NO"),IFERROR($H3006,0),0))</f>
        <v/>
      </c>
      <c r="O3006" s="9">
        <f>IF(COUNTA($A3006:$K3006)=0,"",IF($M3006="SI","CUFE o factura duplicada dentro del reporte; no se suma dos veces",IF(IFERROR($H3006,0)&lt;=0,"DIAN reporta valor susceptible 0",IF($L3006="NO",IFERROR(LOOKUP(2,1/((LISTS!$M$2:$M$13&lt;&gt;"")*ISNUMBER(SEARCH(LISTS!$M$2:$M$13,$I3006))),LISTS!$O$2:$O$13),"Medio de pago no elegible o no identificado por DIAN"),"Apta automaticamente por pago electronico y base positiva"))))</f>
        <v/>
      </c>
    </row>
    <row r="3007">
      <c r="A3007" s="9" t="n"/>
      <c r="B3007" s="9" t="n"/>
      <c r="C3007" s="12" t="n"/>
      <c r="D3007" s="11" t="n"/>
      <c r="E3007" s="11" t="n"/>
      <c r="F3007" s="11" t="n"/>
      <c r="G3007" s="11" t="n"/>
      <c r="H3007" s="11" t="n"/>
      <c r="I3007" s="9" t="n"/>
      <c r="J3007" s="9" t="n"/>
      <c r="K3007" s="9" t="n"/>
      <c r="L3007" s="9">
        <f>IF(COUNTA($A3007:$K3007)=0,"",IF(AND(IFERROR($H3007,0)&gt;0,LEN(TRIM($K3007&amp;""))&gt;0,IFERROR(LOOKUP(2,1/((LISTS!$M$2:$M$13&lt;&gt;"")*ISNUMBER(SEARCH(LISTS!$M$2:$M$13,$I3007))),LISTS!$N$2:$N$13),"NO")="SI"),"SI","NO"))</f>
        <v/>
      </c>
      <c r="M3007" s="9">
        <f>IF(COUNTA($A3007:$K3007)=0,"",IF($K3007&lt;&gt;"",IF(COUNTIF($K$19:$K3007,$K3007)&gt;1,"SI","NO"),IF(COUNTIFS($A$19:$A3007,$A3007,$C$19:$C3007,$C3007,$J$19:$J3007,$J3007,$D$19:$D3007,$D3007)&gt;1,"SI","NO")))</f>
        <v/>
      </c>
      <c r="N3007" s="11">
        <f>IF(COUNTA($A3007:$K3007)=0,"",IF(AND($L3007="SI",$M3007="NO"),IFERROR($H3007,0),0))</f>
        <v/>
      </c>
      <c r="O3007" s="9">
        <f>IF(COUNTA($A3007:$K3007)=0,"",IF($M3007="SI","CUFE o factura duplicada dentro del reporte; no se suma dos veces",IF(IFERROR($H3007,0)&lt;=0,"DIAN reporta valor susceptible 0",IF($L3007="NO",IFERROR(LOOKUP(2,1/((LISTS!$M$2:$M$13&lt;&gt;"")*ISNUMBER(SEARCH(LISTS!$M$2:$M$13,$I3007))),LISTS!$O$2:$O$13),"Medio de pago no elegible o no identificado por DIAN"),"Apta automaticamente por pago electronico y base positiva"))))</f>
        <v/>
      </c>
    </row>
    <row r="3008">
      <c r="A3008" s="9" t="n"/>
      <c r="B3008" s="9" t="n"/>
      <c r="C3008" s="12" t="n"/>
      <c r="D3008" s="11" t="n"/>
      <c r="E3008" s="11" t="n"/>
      <c r="F3008" s="11" t="n"/>
      <c r="G3008" s="11" t="n"/>
      <c r="H3008" s="11" t="n"/>
      <c r="I3008" s="9" t="n"/>
      <c r="J3008" s="9" t="n"/>
      <c r="K3008" s="9" t="n"/>
      <c r="L3008" s="9">
        <f>IF(COUNTA($A3008:$K3008)=0,"",IF(AND(IFERROR($H3008,0)&gt;0,LEN(TRIM($K3008&amp;""))&gt;0,IFERROR(LOOKUP(2,1/((LISTS!$M$2:$M$13&lt;&gt;"")*ISNUMBER(SEARCH(LISTS!$M$2:$M$13,$I3008))),LISTS!$N$2:$N$13),"NO")="SI"),"SI","NO"))</f>
        <v/>
      </c>
      <c r="M3008" s="9">
        <f>IF(COUNTA($A3008:$K3008)=0,"",IF($K3008&lt;&gt;"",IF(COUNTIF($K$19:$K3008,$K3008)&gt;1,"SI","NO"),IF(COUNTIFS($A$19:$A3008,$A3008,$C$19:$C3008,$C3008,$J$19:$J3008,$J3008,$D$19:$D3008,$D3008)&gt;1,"SI","NO")))</f>
        <v/>
      </c>
      <c r="N3008" s="11">
        <f>IF(COUNTA($A3008:$K3008)=0,"",IF(AND($L3008="SI",$M3008="NO"),IFERROR($H3008,0),0))</f>
        <v/>
      </c>
      <c r="O3008" s="9">
        <f>IF(COUNTA($A3008:$K3008)=0,"",IF($M3008="SI","CUFE o factura duplicada dentro del reporte; no se suma dos veces",IF(IFERROR($H3008,0)&lt;=0,"DIAN reporta valor susceptible 0",IF($L3008="NO",IFERROR(LOOKUP(2,1/((LISTS!$M$2:$M$13&lt;&gt;"")*ISNUMBER(SEARCH(LISTS!$M$2:$M$13,$I3008))),LISTS!$O$2:$O$13),"Medio de pago no elegible o no identificado por DIAN"),"Apta automaticamente por pago electronico y base positiva"))))</f>
        <v/>
      </c>
    </row>
    <row r="3009">
      <c r="A3009" s="9" t="n"/>
      <c r="B3009" s="9" t="n"/>
      <c r="C3009" s="12" t="n"/>
      <c r="D3009" s="11" t="n"/>
      <c r="E3009" s="11" t="n"/>
      <c r="F3009" s="11" t="n"/>
      <c r="G3009" s="11" t="n"/>
      <c r="H3009" s="11" t="n"/>
      <c r="I3009" s="9" t="n"/>
      <c r="J3009" s="9" t="n"/>
      <c r="K3009" s="9" t="n"/>
      <c r="L3009" s="9">
        <f>IF(COUNTA($A3009:$K3009)=0,"",IF(AND(IFERROR($H3009,0)&gt;0,LEN(TRIM($K3009&amp;""))&gt;0,IFERROR(LOOKUP(2,1/((LISTS!$M$2:$M$13&lt;&gt;"")*ISNUMBER(SEARCH(LISTS!$M$2:$M$13,$I3009))),LISTS!$N$2:$N$13),"NO")="SI"),"SI","NO"))</f>
        <v/>
      </c>
      <c r="M3009" s="9">
        <f>IF(COUNTA($A3009:$K3009)=0,"",IF($K3009&lt;&gt;"",IF(COUNTIF($K$19:$K3009,$K3009)&gt;1,"SI","NO"),IF(COUNTIFS($A$19:$A3009,$A3009,$C$19:$C3009,$C3009,$J$19:$J3009,$J3009,$D$19:$D3009,$D3009)&gt;1,"SI","NO")))</f>
        <v/>
      </c>
      <c r="N3009" s="11">
        <f>IF(COUNTA($A3009:$K3009)=0,"",IF(AND($L3009="SI",$M3009="NO"),IFERROR($H3009,0),0))</f>
        <v/>
      </c>
      <c r="O3009" s="9">
        <f>IF(COUNTA($A3009:$K3009)=0,"",IF($M3009="SI","CUFE o factura duplicada dentro del reporte; no se suma dos veces",IF(IFERROR($H3009,0)&lt;=0,"DIAN reporta valor susceptible 0",IF($L3009="NO",IFERROR(LOOKUP(2,1/((LISTS!$M$2:$M$13&lt;&gt;"")*ISNUMBER(SEARCH(LISTS!$M$2:$M$13,$I3009))),LISTS!$O$2:$O$13),"Medio de pago no elegible o no identificado por DIAN"),"Apta automaticamente por pago electronico y base positiva"))))</f>
        <v/>
      </c>
    </row>
    <row r="3010">
      <c r="A3010" s="9" t="n"/>
      <c r="B3010" s="9" t="n"/>
      <c r="C3010" s="12" t="n"/>
      <c r="D3010" s="11" t="n"/>
      <c r="E3010" s="11" t="n"/>
      <c r="F3010" s="11" t="n"/>
      <c r="G3010" s="11" t="n"/>
      <c r="H3010" s="11" t="n"/>
      <c r="I3010" s="9" t="n"/>
      <c r="J3010" s="9" t="n"/>
      <c r="K3010" s="9" t="n"/>
      <c r="L3010" s="9">
        <f>IF(COUNTA($A3010:$K3010)=0,"",IF(AND(IFERROR($H3010,0)&gt;0,LEN(TRIM($K3010&amp;""))&gt;0,IFERROR(LOOKUP(2,1/((LISTS!$M$2:$M$13&lt;&gt;"")*ISNUMBER(SEARCH(LISTS!$M$2:$M$13,$I3010))),LISTS!$N$2:$N$13),"NO")="SI"),"SI","NO"))</f>
        <v/>
      </c>
      <c r="M3010" s="9">
        <f>IF(COUNTA($A3010:$K3010)=0,"",IF($K3010&lt;&gt;"",IF(COUNTIF($K$19:$K3010,$K3010)&gt;1,"SI","NO"),IF(COUNTIFS($A$19:$A3010,$A3010,$C$19:$C3010,$C3010,$J$19:$J3010,$J3010,$D$19:$D3010,$D3010)&gt;1,"SI","NO")))</f>
        <v/>
      </c>
      <c r="N3010" s="11">
        <f>IF(COUNTA($A3010:$K3010)=0,"",IF(AND($L3010="SI",$M3010="NO"),IFERROR($H3010,0),0))</f>
        <v/>
      </c>
      <c r="O3010" s="9">
        <f>IF(COUNTA($A3010:$K3010)=0,"",IF($M3010="SI","CUFE o factura duplicada dentro del reporte; no se suma dos veces",IF(IFERROR($H3010,0)&lt;=0,"DIAN reporta valor susceptible 0",IF($L3010="NO",IFERROR(LOOKUP(2,1/((LISTS!$M$2:$M$13&lt;&gt;"")*ISNUMBER(SEARCH(LISTS!$M$2:$M$13,$I3010))),LISTS!$O$2:$O$13),"Medio de pago no elegible o no identificado por DIAN"),"Apta automaticamente por pago electronico y base positiva"))))</f>
        <v/>
      </c>
    </row>
    <row r="3011">
      <c r="A3011" s="9" t="n"/>
      <c r="B3011" s="9" t="n"/>
      <c r="C3011" s="12" t="n"/>
      <c r="D3011" s="11" t="n"/>
      <c r="E3011" s="11" t="n"/>
      <c r="F3011" s="11" t="n"/>
      <c r="G3011" s="11" t="n"/>
      <c r="H3011" s="11" t="n"/>
      <c r="I3011" s="9" t="n"/>
      <c r="J3011" s="9" t="n"/>
      <c r="K3011" s="9" t="n"/>
      <c r="L3011" s="9">
        <f>IF(COUNTA($A3011:$K3011)=0,"",IF(AND(IFERROR($H3011,0)&gt;0,LEN(TRIM($K3011&amp;""))&gt;0,IFERROR(LOOKUP(2,1/((LISTS!$M$2:$M$13&lt;&gt;"")*ISNUMBER(SEARCH(LISTS!$M$2:$M$13,$I3011))),LISTS!$N$2:$N$13),"NO")="SI"),"SI","NO"))</f>
        <v/>
      </c>
      <c r="M3011" s="9">
        <f>IF(COUNTA($A3011:$K3011)=0,"",IF($K3011&lt;&gt;"",IF(COUNTIF($K$19:$K3011,$K3011)&gt;1,"SI","NO"),IF(COUNTIFS($A$19:$A3011,$A3011,$C$19:$C3011,$C3011,$J$19:$J3011,$J3011,$D$19:$D3011,$D3011)&gt;1,"SI","NO")))</f>
        <v/>
      </c>
      <c r="N3011" s="11">
        <f>IF(COUNTA($A3011:$K3011)=0,"",IF(AND($L3011="SI",$M3011="NO"),IFERROR($H3011,0),0))</f>
        <v/>
      </c>
      <c r="O3011" s="9">
        <f>IF(COUNTA($A3011:$K3011)=0,"",IF($M3011="SI","CUFE o factura duplicada dentro del reporte; no se suma dos veces",IF(IFERROR($H3011,0)&lt;=0,"DIAN reporta valor susceptible 0",IF($L3011="NO",IFERROR(LOOKUP(2,1/((LISTS!$M$2:$M$13&lt;&gt;"")*ISNUMBER(SEARCH(LISTS!$M$2:$M$13,$I3011))),LISTS!$O$2:$O$13),"Medio de pago no elegible o no identificado por DIAN"),"Apta automaticamente por pago electronico y base positiva"))))</f>
        <v/>
      </c>
    </row>
    <row r="3012">
      <c r="A3012" s="9" t="n"/>
      <c r="B3012" s="9" t="n"/>
      <c r="C3012" s="12" t="n"/>
      <c r="D3012" s="11" t="n"/>
      <c r="E3012" s="11" t="n"/>
      <c r="F3012" s="11" t="n"/>
      <c r="G3012" s="11" t="n"/>
      <c r="H3012" s="11" t="n"/>
      <c r="I3012" s="9" t="n"/>
      <c r="J3012" s="9" t="n"/>
      <c r="K3012" s="9" t="n"/>
      <c r="L3012" s="9">
        <f>IF(COUNTA($A3012:$K3012)=0,"",IF(AND(IFERROR($H3012,0)&gt;0,LEN(TRIM($K3012&amp;""))&gt;0,IFERROR(LOOKUP(2,1/((LISTS!$M$2:$M$13&lt;&gt;"")*ISNUMBER(SEARCH(LISTS!$M$2:$M$13,$I3012))),LISTS!$N$2:$N$13),"NO")="SI"),"SI","NO"))</f>
        <v/>
      </c>
      <c r="M3012" s="9">
        <f>IF(COUNTA($A3012:$K3012)=0,"",IF($K3012&lt;&gt;"",IF(COUNTIF($K$19:$K3012,$K3012)&gt;1,"SI","NO"),IF(COUNTIFS($A$19:$A3012,$A3012,$C$19:$C3012,$C3012,$J$19:$J3012,$J3012,$D$19:$D3012,$D3012)&gt;1,"SI","NO")))</f>
        <v/>
      </c>
      <c r="N3012" s="11">
        <f>IF(COUNTA($A3012:$K3012)=0,"",IF(AND($L3012="SI",$M3012="NO"),IFERROR($H3012,0),0))</f>
        <v/>
      </c>
      <c r="O3012" s="9">
        <f>IF(COUNTA($A3012:$K3012)=0,"",IF($M3012="SI","CUFE o factura duplicada dentro del reporte; no se suma dos veces",IF(IFERROR($H3012,0)&lt;=0,"DIAN reporta valor susceptible 0",IF($L3012="NO",IFERROR(LOOKUP(2,1/((LISTS!$M$2:$M$13&lt;&gt;"")*ISNUMBER(SEARCH(LISTS!$M$2:$M$13,$I3012))),LISTS!$O$2:$O$13),"Medio de pago no elegible o no identificado por DIAN"),"Apta automaticamente por pago electronico y base positiva"))))</f>
        <v/>
      </c>
    </row>
    <row r="3013">
      <c r="A3013" s="9" t="n"/>
      <c r="B3013" s="9" t="n"/>
      <c r="C3013" s="12" t="n"/>
      <c r="D3013" s="11" t="n"/>
      <c r="E3013" s="11" t="n"/>
      <c r="F3013" s="11" t="n"/>
      <c r="G3013" s="11" t="n"/>
      <c r="H3013" s="11" t="n"/>
      <c r="I3013" s="9" t="n"/>
      <c r="J3013" s="9" t="n"/>
      <c r="K3013" s="9" t="n"/>
      <c r="L3013" s="9">
        <f>IF(COUNTA($A3013:$K3013)=0,"",IF(AND(IFERROR($H3013,0)&gt;0,LEN(TRIM($K3013&amp;""))&gt;0,IFERROR(LOOKUP(2,1/((LISTS!$M$2:$M$13&lt;&gt;"")*ISNUMBER(SEARCH(LISTS!$M$2:$M$13,$I3013))),LISTS!$N$2:$N$13),"NO")="SI"),"SI","NO"))</f>
        <v/>
      </c>
      <c r="M3013" s="9">
        <f>IF(COUNTA($A3013:$K3013)=0,"",IF($K3013&lt;&gt;"",IF(COUNTIF($K$19:$K3013,$K3013)&gt;1,"SI","NO"),IF(COUNTIFS($A$19:$A3013,$A3013,$C$19:$C3013,$C3013,$J$19:$J3013,$J3013,$D$19:$D3013,$D3013)&gt;1,"SI","NO")))</f>
        <v/>
      </c>
      <c r="N3013" s="11">
        <f>IF(COUNTA($A3013:$K3013)=0,"",IF(AND($L3013="SI",$M3013="NO"),IFERROR($H3013,0),0))</f>
        <v/>
      </c>
      <c r="O3013" s="9">
        <f>IF(COUNTA($A3013:$K3013)=0,"",IF($M3013="SI","CUFE o factura duplicada dentro del reporte; no se suma dos veces",IF(IFERROR($H3013,0)&lt;=0,"DIAN reporta valor susceptible 0",IF($L3013="NO",IFERROR(LOOKUP(2,1/((LISTS!$M$2:$M$13&lt;&gt;"")*ISNUMBER(SEARCH(LISTS!$M$2:$M$13,$I3013))),LISTS!$O$2:$O$13),"Medio de pago no elegible o no identificado por DIAN"),"Apta automaticamente por pago electronico y base positiva"))))</f>
        <v/>
      </c>
    </row>
    <row r="3014">
      <c r="A3014" s="9" t="n"/>
      <c r="B3014" s="9" t="n"/>
      <c r="C3014" s="12" t="n"/>
      <c r="D3014" s="11" t="n"/>
      <c r="E3014" s="11" t="n"/>
      <c r="F3014" s="11" t="n"/>
      <c r="G3014" s="11" t="n"/>
      <c r="H3014" s="11" t="n"/>
      <c r="I3014" s="9" t="n"/>
      <c r="J3014" s="9" t="n"/>
      <c r="K3014" s="9" t="n"/>
      <c r="L3014" s="9">
        <f>IF(COUNTA($A3014:$K3014)=0,"",IF(AND(IFERROR($H3014,0)&gt;0,LEN(TRIM($K3014&amp;""))&gt;0,IFERROR(LOOKUP(2,1/((LISTS!$M$2:$M$13&lt;&gt;"")*ISNUMBER(SEARCH(LISTS!$M$2:$M$13,$I3014))),LISTS!$N$2:$N$13),"NO")="SI"),"SI","NO"))</f>
        <v/>
      </c>
      <c r="M3014" s="9">
        <f>IF(COUNTA($A3014:$K3014)=0,"",IF($K3014&lt;&gt;"",IF(COUNTIF($K$19:$K3014,$K3014)&gt;1,"SI","NO"),IF(COUNTIFS($A$19:$A3014,$A3014,$C$19:$C3014,$C3014,$J$19:$J3014,$J3014,$D$19:$D3014,$D3014)&gt;1,"SI","NO")))</f>
        <v/>
      </c>
      <c r="N3014" s="11">
        <f>IF(COUNTA($A3014:$K3014)=0,"",IF(AND($L3014="SI",$M3014="NO"),IFERROR($H3014,0),0))</f>
        <v/>
      </c>
      <c r="O3014" s="9">
        <f>IF(COUNTA($A3014:$K3014)=0,"",IF($M3014="SI","CUFE o factura duplicada dentro del reporte; no se suma dos veces",IF(IFERROR($H3014,0)&lt;=0,"DIAN reporta valor susceptible 0",IF($L3014="NO",IFERROR(LOOKUP(2,1/((LISTS!$M$2:$M$13&lt;&gt;"")*ISNUMBER(SEARCH(LISTS!$M$2:$M$13,$I3014))),LISTS!$O$2:$O$13),"Medio de pago no elegible o no identificado por DIAN"),"Apta automaticamente por pago electronico y base positiva"))))</f>
        <v/>
      </c>
    </row>
    <row r="3015">
      <c r="A3015" s="9" t="n"/>
      <c r="B3015" s="9" t="n"/>
      <c r="C3015" s="12" t="n"/>
      <c r="D3015" s="11" t="n"/>
      <c r="E3015" s="11" t="n"/>
      <c r="F3015" s="11" t="n"/>
      <c r="G3015" s="11" t="n"/>
      <c r="H3015" s="11" t="n"/>
      <c r="I3015" s="9" t="n"/>
      <c r="J3015" s="9" t="n"/>
      <c r="K3015" s="9" t="n"/>
      <c r="L3015" s="9">
        <f>IF(COUNTA($A3015:$K3015)=0,"",IF(AND(IFERROR($H3015,0)&gt;0,LEN(TRIM($K3015&amp;""))&gt;0,IFERROR(LOOKUP(2,1/((LISTS!$M$2:$M$13&lt;&gt;"")*ISNUMBER(SEARCH(LISTS!$M$2:$M$13,$I3015))),LISTS!$N$2:$N$13),"NO")="SI"),"SI","NO"))</f>
        <v/>
      </c>
      <c r="M3015" s="9">
        <f>IF(COUNTA($A3015:$K3015)=0,"",IF($K3015&lt;&gt;"",IF(COUNTIF($K$19:$K3015,$K3015)&gt;1,"SI","NO"),IF(COUNTIFS($A$19:$A3015,$A3015,$C$19:$C3015,$C3015,$J$19:$J3015,$J3015,$D$19:$D3015,$D3015)&gt;1,"SI","NO")))</f>
        <v/>
      </c>
      <c r="N3015" s="11">
        <f>IF(COUNTA($A3015:$K3015)=0,"",IF(AND($L3015="SI",$M3015="NO"),IFERROR($H3015,0),0))</f>
        <v/>
      </c>
      <c r="O3015" s="9">
        <f>IF(COUNTA($A3015:$K3015)=0,"",IF($M3015="SI","CUFE o factura duplicada dentro del reporte; no se suma dos veces",IF(IFERROR($H3015,0)&lt;=0,"DIAN reporta valor susceptible 0",IF($L3015="NO",IFERROR(LOOKUP(2,1/((LISTS!$M$2:$M$13&lt;&gt;"")*ISNUMBER(SEARCH(LISTS!$M$2:$M$13,$I3015))),LISTS!$O$2:$O$13),"Medio de pago no elegible o no identificado por DIAN"),"Apta automaticamente por pago electronico y base positiva"))))</f>
        <v/>
      </c>
    </row>
    <row r="3016">
      <c r="A3016" s="9" t="n"/>
      <c r="B3016" s="9" t="n"/>
      <c r="C3016" s="12" t="n"/>
      <c r="D3016" s="11" t="n"/>
      <c r="E3016" s="11" t="n"/>
      <c r="F3016" s="11" t="n"/>
      <c r="G3016" s="11" t="n"/>
      <c r="H3016" s="11" t="n"/>
      <c r="I3016" s="9" t="n"/>
      <c r="J3016" s="9" t="n"/>
      <c r="K3016" s="9" t="n"/>
      <c r="L3016" s="9">
        <f>IF(COUNTA($A3016:$K3016)=0,"",IF(AND(IFERROR($H3016,0)&gt;0,LEN(TRIM($K3016&amp;""))&gt;0,IFERROR(LOOKUP(2,1/((LISTS!$M$2:$M$13&lt;&gt;"")*ISNUMBER(SEARCH(LISTS!$M$2:$M$13,$I3016))),LISTS!$N$2:$N$13),"NO")="SI"),"SI","NO"))</f>
        <v/>
      </c>
      <c r="M3016" s="9">
        <f>IF(COUNTA($A3016:$K3016)=0,"",IF($K3016&lt;&gt;"",IF(COUNTIF($K$19:$K3016,$K3016)&gt;1,"SI","NO"),IF(COUNTIFS($A$19:$A3016,$A3016,$C$19:$C3016,$C3016,$J$19:$J3016,$J3016,$D$19:$D3016,$D3016)&gt;1,"SI","NO")))</f>
        <v/>
      </c>
      <c r="N3016" s="11">
        <f>IF(COUNTA($A3016:$K3016)=0,"",IF(AND($L3016="SI",$M3016="NO"),IFERROR($H3016,0),0))</f>
        <v/>
      </c>
      <c r="O3016" s="9">
        <f>IF(COUNTA($A3016:$K3016)=0,"",IF($M3016="SI","CUFE o factura duplicada dentro del reporte; no se suma dos veces",IF(IFERROR($H3016,0)&lt;=0,"DIAN reporta valor susceptible 0",IF($L3016="NO",IFERROR(LOOKUP(2,1/((LISTS!$M$2:$M$13&lt;&gt;"")*ISNUMBER(SEARCH(LISTS!$M$2:$M$13,$I3016))),LISTS!$O$2:$O$13),"Medio de pago no elegible o no identificado por DIAN"),"Apta automaticamente por pago electronico y base positiva"))))</f>
        <v/>
      </c>
    </row>
    <row r="3017">
      <c r="A3017" s="9" t="n"/>
      <c r="B3017" s="9" t="n"/>
      <c r="C3017" s="12" t="n"/>
      <c r="D3017" s="11" t="n"/>
      <c r="E3017" s="11" t="n"/>
      <c r="F3017" s="11" t="n"/>
      <c r="G3017" s="11" t="n"/>
      <c r="H3017" s="11" t="n"/>
      <c r="I3017" s="9" t="n"/>
      <c r="J3017" s="9" t="n"/>
      <c r="K3017" s="9" t="n"/>
      <c r="L3017" s="9">
        <f>IF(COUNTA($A3017:$K3017)=0,"",IF(AND(IFERROR($H3017,0)&gt;0,LEN(TRIM($K3017&amp;""))&gt;0,IFERROR(LOOKUP(2,1/((LISTS!$M$2:$M$13&lt;&gt;"")*ISNUMBER(SEARCH(LISTS!$M$2:$M$13,$I3017))),LISTS!$N$2:$N$13),"NO")="SI"),"SI","NO"))</f>
        <v/>
      </c>
      <c r="M3017" s="9">
        <f>IF(COUNTA($A3017:$K3017)=0,"",IF($K3017&lt;&gt;"",IF(COUNTIF($K$19:$K3017,$K3017)&gt;1,"SI","NO"),IF(COUNTIFS($A$19:$A3017,$A3017,$C$19:$C3017,$C3017,$J$19:$J3017,$J3017,$D$19:$D3017,$D3017)&gt;1,"SI","NO")))</f>
        <v/>
      </c>
      <c r="N3017" s="11">
        <f>IF(COUNTA($A3017:$K3017)=0,"",IF(AND($L3017="SI",$M3017="NO"),IFERROR($H3017,0),0))</f>
        <v/>
      </c>
      <c r="O3017" s="9">
        <f>IF(COUNTA($A3017:$K3017)=0,"",IF($M3017="SI","CUFE o factura duplicada dentro del reporte; no se suma dos veces",IF(IFERROR($H3017,0)&lt;=0,"DIAN reporta valor susceptible 0",IF($L3017="NO",IFERROR(LOOKUP(2,1/((LISTS!$M$2:$M$13&lt;&gt;"")*ISNUMBER(SEARCH(LISTS!$M$2:$M$13,$I3017))),LISTS!$O$2:$O$13),"Medio de pago no elegible o no identificado por DIAN"),"Apta automaticamente por pago electronico y base positiva"))))</f>
        <v/>
      </c>
    </row>
    <row r="3018">
      <c r="A3018" s="9" t="n"/>
      <c r="B3018" s="9" t="n"/>
      <c r="C3018" s="12" t="n"/>
      <c r="D3018" s="11" t="n"/>
      <c r="E3018" s="11" t="n"/>
      <c r="F3018" s="11" t="n"/>
      <c r="G3018" s="11" t="n"/>
      <c r="H3018" s="11" t="n"/>
      <c r="I3018" s="9" t="n"/>
      <c r="J3018" s="9" t="n"/>
      <c r="K3018" s="9" t="n"/>
      <c r="L3018" s="9">
        <f>IF(COUNTA($A3018:$K3018)=0,"",IF(AND(IFERROR($H3018,0)&gt;0,LEN(TRIM($K3018&amp;""))&gt;0,IFERROR(LOOKUP(2,1/((LISTS!$M$2:$M$13&lt;&gt;"")*ISNUMBER(SEARCH(LISTS!$M$2:$M$13,$I3018))),LISTS!$N$2:$N$13),"NO")="SI"),"SI","NO"))</f>
        <v/>
      </c>
      <c r="M3018" s="9">
        <f>IF(COUNTA($A3018:$K3018)=0,"",IF($K3018&lt;&gt;"",IF(COUNTIF($K$19:$K3018,$K3018)&gt;1,"SI","NO"),IF(COUNTIFS($A$19:$A3018,$A3018,$C$19:$C3018,$C3018,$J$19:$J3018,$J3018,$D$19:$D3018,$D3018)&gt;1,"SI","NO")))</f>
        <v/>
      </c>
      <c r="N3018" s="11">
        <f>IF(COUNTA($A3018:$K3018)=0,"",IF(AND($L3018="SI",$M3018="NO"),IFERROR($H3018,0),0))</f>
        <v/>
      </c>
      <c r="O3018" s="9">
        <f>IF(COUNTA($A3018:$K3018)=0,"",IF($M3018="SI","CUFE o factura duplicada dentro del reporte; no se suma dos veces",IF(IFERROR($H3018,0)&lt;=0,"DIAN reporta valor susceptible 0",IF($L3018="NO",IFERROR(LOOKUP(2,1/((LISTS!$M$2:$M$13&lt;&gt;"")*ISNUMBER(SEARCH(LISTS!$M$2:$M$13,$I3018))),LISTS!$O$2:$O$13),"Medio de pago no elegible o no identificado por DIAN"),"Apta automaticamente por pago electronico y base positiva"))))</f>
        <v/>
      </c>
    </row>
    <row r="3019">
      <c r="A3019" s="9" t="n"/>
      <c r="B3019" s="9" t="n"/>
      <c r="C3019" s="12" t="n"/>
      <c r="D3019" s="11" t="n"/>
      <c r="E3019" s="11" t="n"/>
      <c r="F3019" s="11" t="n"/>
      <c r="G3019" s="11" t="n"/>
      <c r="H3019" s="11" t="n"/>
      <c r="I3019" s="9" t="n"/>
      <c r="J3019" s="9" t="n"/>
      <c r="K3019" s="9" t="n"/>
      <c r="L3019" s="9">
        <f>IF(COUNTA($A3019:$K3019)=0,"",IF(AND(IFERROR($H3019,0)&gt;0,LEN(TRIM($K3019&amp;""))&gt;0,IFERROR(LOOKUP(2,1/((LISTS!$M$2:$M$13&lt;&gt;"")*ISNUMBER(SEARCH(LISTS!$M$2:$M$13,$I3019))),LISTS!$N$2:$N$13),"NO")="SI"),"SI","NO"))</f>
        <v/>
      </c>
      <c r="M3019" s="9">
        <f>IF(COUNTA($A3019:$K3019)=0,"",IF($K3019&lt;&gt;"",IF(COUNTIF($K$19:$K3019,$K3019)&gt;1,"SI","NO"),IF(COUNTIFS($A$19:$A3019,$A3019,$C$19:$C3019,$C3019,$J$19:$J3019,$J3019,$D$19:$D3019,$D3019)&gt;1,"SI","NO")))</f>
        <v/>
      </c>
      <c r="N3019" s="11">
        <f>IF(COUNTA($A3019:$K3019)=0,"",IF(AND($L3019="SI",$M3019="NO"),IFERROR($H3019,0),0))</f>
        <v/>
      </c>
      <c r="O3019" s="9">
        <f>IF(COUNTA($A3019:$K3019)=0,"",IF($M3019="SI","CUFE o factura duplicada dentro del reporte; no se suma dos veces",IF(IFERROR($H3019,0)&lt;=0,"DIAN reporta valor susceptible 0",IF($L3019="NO",IFERROR(LOOKUP(2,1/((LISTS!$M$2:$M$13&lt;&gt;"")*ISNUMBER(SEARCH(LISTS!$M$2:$M$13,$I3019))),LISTS!$O$2:$O$13),"Medio de pago no elegible o no identificado por DIAN"),"Apta automaticamente por pago electronico y base positiva"))))</f>
        <v/>
      </c>
    </row>
    <row r="3020">
      <c r="A3020" s="9" t="n"/>
      <c r="B3020" s="9" t="n"/>
      <c r="C3020" s="12" t="n"/>
      <c r="D3020" s="11" t="n"/>
      <c r="E3020" s="11" t="n"/>
      <c r="F3020" s="11" t="n"/>
      <c r="G3020" s="11" t="n"/>
      <c r="H3020" s="11" t="n"/>
      <c r="I3020" s="9" t="n"/>
      <c r="J3020" s="9" t="n"/>
      <c r="K3020" s="9" t="n"/>
      <c r="L3020" s="9">
        <f>IF(COUNTA($A3020:$K3020)=0,"",IF(AND(IFERROR($H3020,0)&gt;0,LEN(TRIM($K3020&amp;""))&gt;0,IFERROR(LOOKUP(2,1/((LISTS!$M$2:$M$13&lt;&gt;"")*ISNUMBER(SEARCH(LISTS!$M$2:$M$13,$I3020))),LISTS!$N$2:$N$13),"NO")="SI"),"SI","NO"))</f>
        <v/>
      </c>
      <c r="M3020" s="9">
        <f>IF(COUNTA($A3020:$K3020)=0,"",IF($K3020&lt;&gt;"",IF(COUNTIF($K$19:$K3020,$K3020)&gt;1,"SI","NO"),IF(COUNTIFS($A$19:$A3020,$A3020,$C$19:$C3020,$C3020,$J$19:$J3020,$J3020,$D$19:$D3020,$D3020)&gt;1,"SI","NO")))</f>
        <v/>
      </c>
      <c r="N3020" s="11">
        <f>IF(COUNTA($A3020:$K3020)=0,"",IF(AND($L3020="SI",$M3020="NO"),IFERROR($H3020,0),0))</f>
        <v/>
      </c>
      <c r="O3020" s="9">
        <f>IF(COUNTA($A3020:$K3020)=0,"",IF($M3020="SI","CUFE o factura duplicada dentro del reporte; no se suma dos veces",IF(IFERROR($H3020,0)&lt;=0,"DIAN reporta valor susceptible 0",IF($L3020="NO",IFERROR(LOOKUP(2,1/((LISTS!$M$2:$M$13&lt;&gt;"")*ISNUMBER(SEARCH(LISTS!$M$2:$M$13,$I3020))),LISTS!$O$2:$O$13),"Medio de pago no elegible o no identificado por DIAN"),"Apta automaticamente por pago electronico y base positiva"))))</f>
        <v/>
      </c>
    </row>
    <row r="3021">
      <c r="A3021" s="9" t="n"/>
      <c r="B3021" s="9" t="n"/>
      <c r="C3021" s="12" t="n"/>
      <c r="D3021" s="11" t="n"/>
      <c r="E3021" s="11" t="n"/>
      <c r="F3021" s="11" t="n"/>
      <c r="G3021" s="11" t="n"/>
      <c r="H3021" s="11" t="n"/>
      <c r="I3021" s="9" t="n"/>
      <c r="J3021" s="9" t="n"/>
      <c r="K3021" s="9" t="n"/>
      <c r="L3021" s="9">
        <f>IF(COUNTA($A3021:$K3021)=0,"",IF(AND(IFERROR($H3021,0)&gt;0,LEN(TRIM($K3021&amp;""))&gt;0,IFERROR(LOOKUP(2,1/((LISTS!$M$2:$M$13&lt;&gt;"")*ISNUMBER(SEARCH(LISTS!$M$2:$M$13,$I3021))),LISTS!$N$2:$N$13),"NO")="SI"),"SI","NO"))</f>
        <v/>
      </c>
      <c r="M3021" s="9">
        <f>IF(COUNTA($A3021:$K3021)=0,"",IF($K3021&lt;&gt;"",IF(COUNTIF($K$19:$K3021,$K3021)&gt;1,"SI","NO"),IF(COUNTIFS($A$19:$A3021,$A3021,$C$19:$C3021,$C3021,$J$19:$J3021,$J3021,$D$19:$D3021,$D3021)&gt;1,"SI","NO")))</f>
        <v/>
      </c>
      <c r="N3021" s="11">
        <f>IF(COUNTA($A3021:$K3021)=0,"",IF(AND($L3021="SI",$M3021="NO"),IFERROR($H3021,0),0))</f>
        <v/>
      </c>
      <c r="O3021" s="9">
        <f>IF(COUNTA($A3021:$K3021)=0,"",IF($M3021="SI","CUFE o factura duplicada dentro del reporte; no se suma dos veces",IF(IFERROR($H3021,0)&lt;=0,"DIAN reporta valor susceptible 0",IF($L3021="NO",IFERROR(LOOKUP(2,1/((LISTS!$M$2:$M$13&lt;&gt;"")*ISNUMBER(SEARCH(LISTS!$M$2:$M$13,$I3021))),LISTS!$O$2:$O$13),"Medio de pago no elegible o no identificado por DIAN"),"Apta automaticamente por pago electronico y base positiva"))))</f>
        <v/>
      </c>
    </row>
    <row r="3022">
      <c r="A3022" s="9" t="n"/>
      <c r="B3022" s="9" t="n"/>
      <c r="C3022" s="12" t="n"/>
      <c r="D3022" s="11" t="n"/>
      <c r="E3022" s="11" t="n"/>
      <c r="F3022" s="11" t="n"/>
      <c r="G3022" s="11" t="n"/>
      <c r="H3022" s="11" t="n"/>
      <c r="I3022" s="9" t="n"/>
      <c r="J3022" s="9" t="n"/>
      <c r="K3022" s="9" t="n"/>
      <c r="L3022" s="9">
        <f>IF(COUNTA($A3022:$K3022)=0,"",IF(AND(IFERROR($H3022,0)&gt;0,LEN(TRIM($K3022&amp;""))&gt;0,IFERROR(LOOKUP(2,1/((LISTS!$M$2:$M$13&lt;&gt;"")*ISNUMBER(SEARCH(LISTS!$M$2:$M$13,$I3022))),LISTS!$N$2:$N$13),"NO")="SI"),"SI","NO"))</f>
        <v/>
      </c>
      <c r="M3022" s="9">
        <f>IF(COUNTA($A3022:$K3022)=0,"",IF($K3022&lt;&gt;"",IF(COUNTIF($K$19:$K3022,$K3022)&gt;1,"SI","NO"),IF(COUNTIFS($A$19:$A3022,$A3022,$C$19:$C3022,$C3022,$J$19:$J3022,$J3022,$D$19:$D3022,$D3022)&gt;1,"SI","NO")))</f>
        <v/>
      </c>
      <c r="N3022" s="11">
        <f>IF(COUNTA($A3022:$K3022)=0,"",IF(AND($L3022="SI",$M3022="NO"),IFERROR($H3022,0),0))</f>
        <v/>
      </c>
      <c r="O3022" s="9">
        <f>IF(COUNTA($A3022:$K3022)=0,"",IF($M3022="SI","CUFE o factura duplicada dentro del reporte; no se suma dos veces",IF(IFERROR($H3022,0)&lt;=0,"DIAN reporta valor susceptible 0",IF($L3022="NO",IFERROR(LOOKUP(2,1/((LISTS!$M$2:$M$13&lt;&gt;"")*ISNUMBER(SEARCH(LISTS!$M$2:$M$13,$I3022))),LISTS!$O$2:$O$13),"Medio de pago no elegible o no identificado por DIAN"),"Apta automaticamente por pago electronico y base positiva"))))</f>
        <v/>
      </c>
    </row>
    <row r="3023">
      <c r="A3023" s="9" t="n"/>
      <c r="B3023" s="9" t="n"/>
      <c r="C3023" s="12" t="n"/>
      <c r="D3023" s="11" t="n"/>
      <c r="E3023" s="11" t="n"/>
      <c r="F3023" s="11" t="n"/>
      <c r="G3023" s="11" t="n"/>
      <c r="H3023" s="11" t="n"/>
      <c r="I3023" s="9" t="n"/>
      <c r="J3023" s="9" t="n"/>
      <c r="K3023" s="9" t="n"/>
      <c r="L3023" s="9">
        <f>IF(COUNTA($A3023:$K3023)=0,"",IF(AND(IFERROR($H3023,0)&gt;0,LEN(TRIM($K3023&amp;""))&gt;0,IFERROR(LOOKUP(2,1/((LISTS!$M$2:$M$13&lt;&gt;"")*ISNUMBER(SEARCH(LISTS!$M$2:$M$13,$I3023))),LISTS!$N$2:$N$13),"NO")="SI"),"SI","NO"))</f>
        <v/>
      </c>
      <c r="M3023" s="9">
        <f>IF(COUNTA($A3023:$K3023)=0,"",IF($K3023&lt;&gt;"",IF(COUNTIF($K$19:$K3023,$K3023)&gt;1,"SI","NO"),IF(COUNTIFS($A$19:$A3023,$A3023,$C$19:$C3023,$C3023,$J$19:$J3023,$J3023,$D$19:$D3023,$D3023)&gt;1,"SI","NO")))</f>
        <v/>
      </c>
      <c r="N3023" s="11">
        <f>IF(COUNTA($A3023:$K3023)=0,"",IF(AND($L3023="SI",$M3023="NO"),IFERROR($H3023,0),0))</f>
        <v/>
      </c>
      <c r="O3023" s="9">
        <f>IF(COUNTA($A3023:$K3023)=0,"",IF($M3023="SI","CUFE o factura duplicada dentro del reporte; no se suma dos veces",IF(IFERROR($H3023,0)&lt;=0,"DIAN reporta valor susceptible 0",IF($L3023="NO",IFERROR(LOOKUP(2,1/((LISTS!$M$2:$M$13&lt;&gt;"")*ISNUMBER(SEARCH(LISTS!$M$2:$M$13,$I3023))),LISTS!$O$2:$O$13),"Medio de pago no elegible o no identificado por DIAN"),"Apta automaticamente por pago electronico y base positiva"))))</f>
        <v/>
      </c>
    </row>
    <row r="3024">
      <c r="A3024" s="9" t="n"/>
      <c r="B3024" s="9" t="n"/>
      <c r="C3024" s="12" t="n"/>
      <c r="D3024" s="11" t="n"/>
      <c r="E3024" s="11" t="n"/>
      <c r="F3024" s="11" t="n"/>
      <c r="G3024" s="11" t="n"/>
      <c r="H3024" s="11" t="n"/>
      <c r="I3024" s="9" t="n"/>
      <c r="J3024" s="9" t="n"/>
      <c r="K3024" s="9" t="n"/>
      <c r="L3024" s="9">
        <f>IF(COUNTA($A3024:$K3024)=0,"",IF(AND(IFERROR($H3024,0)&gt;0,LEN(TRIM($K3024&amp;""))&gt;0,IFERROR(LOOKUP(2,1/((LISTS!$M$2:$M$13&lt;&gt;"")*ISNUMBER(SEARCH(LISTS!$M$2:$M$13,$I3024))),LISTS!$N$2:$N$13),"NO")="SI"),"SI","NO"))</f>
        <v/>
      </c>
      <c r="M3024" s="9">
        <f>IF(COUNTA($A3024:$K3024)=0,"",IF($K3024&lt;&gt;"",IF(COUNTIF($K$19:$K3024,$K3024)&gt;1,"SI","NO"),IF(COUNTIFS($A$19:$A3024,$A3024,$C$19:$C3024,$C3024,$J$19:$J3024,$J3024,$D$19:$D3024,$D3024)&gt;1,"SI","NO")))</f>
        <v/>
      </c>
      <c r="N3024" s="11">
        <f>IF(COUNTA($A3024:$K3024)=0,"",IF(AND($L3024="SI",$M3024="NO"),IFERROR($H3024,0),0))</f>
        <v/>
      </c>
      <c r="O3024" s="9">
        <f>IF(COUNTA($A3024:$K3024)=0,"",IF($M3024="SI","CUFE o factura duplicada dentro del reporte; no se suma dos veces",IF(IFERROR($H3024,0)&lt;=0,"DIAN reporta valor susceptible 0",IF($L3024="NO",IFERROR(LOOKUP(2,1/((LISTS!$M$2:$M$13&lt;&gt;"")*ISNUMBER(SEARCH(LISTS!$M$2:$M$13,$I3024))),LISTS!$O$2:$O$13),"Medio de pago no elegible o no identificado por DIAN"),"Apta automaticamente por pago electronico y base positiva"))))</f>
        <v/>
      </c>
    </row>
    <row r="3025">
      <c r="A3025" s="9" t="n"/>
      <c r="B3025" s="9" t="n"/>
      <c r="C3025" s="12" t="n"/>
      <c r="D3025" s="11" t="n"/>
      <c r="E3025" s="11" t="n"/>
      <c r="F3025" s="11" t="n"/>
      <c r="G3025" s="11" t="n"/>
      <c r="H3025" s="11" t="n"/>
      <c r="I3025" s="9" t="n"/>
      <c r="J3025" s="9" t="n"/>
      <c r="K3025" s="9" t="n"/>
      <c r="L3025" s="9">
        <f>IF(COUNTA($A3025:$K3025)=0,"",IF(AND(IFERROR($H3025,0)&gt;0,LEN(TRIM($K3025&amp;""))&gt;0,IFERROR(LOOKUP(2,1/((LISTS!$M$2:$M$13&lt;&gt;"")*ISNUMBER(SEARCH(LISTS!$M$2:$M$13,$I3025))),LISTS!$N$2:$N$13),"NO")="SI"),"SI","NO"))</f>
        <v/>
      </c>
      <c r="M3025" s="9">
        <f>IF(COUNTA($A3025:$K3025)=0,"",IF($K3025&lt;&gt;"",IF(COUNTIF($K$19:$K3025,$K3025)&gt;1,"SI","NO"),IF(COUNTIFS($A$19:$A3025,$A3025,$C$19:$C3025,$C3025,$J$19:$J3025,$J3025,$D$19:$D3025,$D3025)&gt;1,"SI","NO")))</f>
        <v/>
      </c>
      <c r="N3025" s="11">
        <f>IF(COUNTA($A3025:$K3025)=0,"",IF(AND($L3025="SI",$M3025="NO"),IFERROR($H3025,0),0))</f>
        <v/>
      </c>
      <c r="O3025" s="9">
        <f>IF(COUNTA($A3025:$K3025)=0,"",IF($M3025="SI","CUFE o factura duplicada dentro del reporte; no se suma dos veces",IF(IFERROR($H3025,0)&lt;=0,"DIAN reporta valor susceptible 0",IF($L3025="NO",IFERROR(LOOKUP(2,1/((LISTS!$M$2:$M$13&lt;&gt;"")*ISNUMBER(SEARCH(LISTS!$M$2:$M$13,$I3025))),LISTS!$O$2:$O$13),"Medio de pago no elegible o no identificado por DIAN"),"Apta automaticamente por pago electronico y base positiva"))))</f>
        <v/>
      </c>
    </row>
    <row r="3026">
      <c r="A3026" s="9" t="n"/>
      <c r="B3026" s="9" t="n"/>
      <c r="C3026" s="12" t="n"/>
      <c r="D3026" s="11" t="n"/>
      <c r="E3026" s="11" t="n"/>
      <c r="F3026" s="11" t="n"/>
      <c r="G3026" s="11" t="n"/>
      <c r="H3026" s="11" t="n"/>
      <c r="I3026" s="9" t="n"/>
      <c r="J3026" s="9" t="n"/>
      <c r="K3026" s="9" t="n"/>
      <c r="L3026" s="9">
        <f>IF(COUNTA($A3026:$K3026)=0,"",IF(AND(IFERROR($H3026,0)&gt;0,LEN(TRIM($K3026&amp;""))&gt;0,IFERROR(LOOKUP(2,1/((LISTS!$M$2:$M$13&lt;&gt;"")*ISNUMBER(SEARCH(LISTS!$M$2:$M$13,$I3026))),LISTS!$N$2:$N$13),"NO")="SI"),"SI","NO"))</f>
        <v/>
      </c>
      <c r="M3026" s="9">
        <f>IF(COUNTA($A3026:$K3026)=0,"",IF($K3026&lt;&gt;"",IF(COUNTIF($K$19:$K3026,$K3026)&gt;1,"SI","NO"),IF(COUNTIFS($A$19:$A3026,$A3026,$C$19:$C3026,$C3026,$J$19:$J3026,$J3026,$D$19:$D3026,$D3026)&gt;1,"SI","NO")))</f>
        <v/>
      </c>
      <c r="N3026" s="11">
        <f>IF(COUNTA($A3026:$K3026)=0,"",IF(AND($L3026="SI",$M3026="NO"),IFERROR($H3026,0),0))</f>
        <v/>
      </c>
      <c r="O3026" s="9">
        <f>IF(COUNTA($A3026:$K3026)=0,"",IF($M3026="SI","CUFE o factura duplicada dentro del reporte; no se suma dos veces",IF(IFERROR($H3026,0)&lt;=0,"DIAN reporta valor susceptible 0",IF($L3026="NO",IFERROR(LOOKUP(2,1/((LISTS!$M$2:$M$13&lt;&gt;"")*ISNUMBER(SEARCH(LISTS!$M$2:$M$13,$I3026))),LISTS!$O$2:$O$13),"Medio de pago no elegible o no identificado por DIAN"),"Apta automaticamente por pago electronico y base positiva"))))</f>
        <v/>
      </c>
    </row>
    <row r="3027">
      <c r="A3027" s="9" t="n"/>
      <c r="B3027" s="9" t="n"/>
      <c r="C3027" s="12" t="n"/>
      <c r="D3027" s="11" t="n"/>
      <c r="E3027" s="11" t="n"/>
      <c r="F3027" s="11" t="n"/>
      <c r="G3027" s="11" t="n"/>
      <c r="H3027" s="11" t="n"/>
      <c r="I3027" s="9" t="n"/>
      <c r="J3027" s="9" t="n"/>
      <c r="K3027" s="9" t="n"/>
      <c r="L3027" s="9">
        <f>IF(COUNTA($A3027:$K3027)=0,"",IF(AND(IFERROR($H3027,0)&gt;0,LEN(TRIM($K3027&amp;""))&gt;0,IFERROR(LOOKUP(2,1/((LISTS!$M$2:$M$13&lt;&gt;"")*ISNUMBER(SEARCH(LISTS!$M$2:$M$13,$I3027))),LISTS!$N$2:$N$13),"NO")="SI"),"SI","NO"))</f>
        <v/>
      </c>
      <c r="M3027" s="9">
        <f>IF(COUNTA($A3027:$K3027)=0,"",IF($K3027&lt;&gt;"",IF(COUNTIF($K$19:$K3027,$K3027)&gt;1,"SI","NO"),IF(COUNTIFS($A$19:$A3027,$A3027,$C$19:$C3027,$C3027,$J$19:$J3027,$J3027,$D$19:$D3027,$D3027)&gt;1,"SI","NO")))</f>
        <v/>
      </c>
      <c r="N3027" s="11">
        <f>IF(COUNTA($A3027:$K3027)=0,"",IF(AND($L3027="SI",$M3027="NO"),IFERROR($H3027,0),0))</f>
        <v/>
      </c>
      <c r="O3027" s="9">
        <f>IF(COUNTA($A3027:$K3027)=0,"",IF($M3027="SI","CUFE o factura duplicada dentro del reporte; no se suma dos veces",IF(IFERROR($H3027,0)&lt;=0,"DIAN reporta valor susceptible 0",IF($L3027="NO",IFERROR(LOOKUP(2,1/((LISTS!$M$2:$M$13&lt;&gt;"")*ISNUMBER(SEARCH(LISTS!$M$2:$M$13,$I3027))),LISTS!$O$2:$O$13),"Medio de pago no elegible o no identificado por DIAN"),"Apta automaticamente por pago electronico y base positiva"))))</f>
        <v/>
      </c>
    </row>
    <row r="3028">
      <c r="A3028" s="9" t="n"/>
      <c r="B3028" s="9" t="n"/>
      <c r="C3028" s="12" t="n"/>
      <c r="D3028" s="11" t="n"/>
      <c r="E3028" s="11" t="n"/>
      <c r="F3028" s="11" t="n"/>
      <c r="G3028" s="11" t="n"/>
      <c r="H3028" s="11" t="n"/>
      <c r="I3028" s="9" t="n"/>
      <c r="J3028" s="9" t="n"/>
      <c r="K3028" s="9" t="n"/>
      <c r="L3028" s="9">
        <f>IF(COUNTA($A3028:$K3028)=0,"",IF(AND(IFERROR($H3028,0)&gt;0,LEN(TRIM($K3028&amp;""))&gt;0,IFERROR(LOOKUP(2,1/((LISTS!$M$2:$M$13&lt;&gt;"")*ISNUMBER(SEARCH(LISTS!$M$2:$M$13,$I3028))),LISTS!$N$2:$N$13),"NO")="SI"),"SI","NO"))</f>
        <v/>
      </c>
      <c r="M3028" s="9">
        <f>IF(COUNTA($A3028:$K3028)=0,"",IF($K3028&lt;&gt;"",IF(COUNTIF($K$19:$K3028,$K3028)&gt;1,"SI","NO"),IF(COUNTIFS($A$19:$A3028,$A3028,$C$19:$C3028,$C3028,$J$19:$J3028,$J3028,$D$19:$D3028,$D3028)&gt;1,"SI","NO")))</f>
        <v/>
      </c>
      <c r="N3028" s="11">
        <f>IF(COUNTA($A3028:$K3028)=0,"",IF(AND($L3028="SI",$M3028="NO"),IFERROR($H3028,0),0))</f>
        <v/>
      </c>
      <c r="O3028" s="9">
        <f>IF(COUNTA($A3028:$K3028)=0,"",IF($M3028="SI","CUFE o factura duplicada dentro del reporte; no se suma dos veces",IF(IFERROR($H3028,0)&lt;=0,"DIAN reporta valor susceptible 0",IF($L3028="NO",IFERROR(LOOKUP(2,1/((LISTS!$M$2:$M$13&lt;&gt;"")*ISNUMBER(SEARCH(LISTS!$M$2:$M$13,$I3028))),LISTS!$O$2:$O$13),"Medio de pago no elegible o no identificado por DIAN"),"Apta automaticamente por pago electronico y base positiva"))))</f>
        <v/>
      </c>
    </row>
    <row r="3029">
      <c r="A3029" s="9" t="n"/>
      <c r="B3029" s="9" t="n"/>
      <c r="C3029" s="12" t="n"/>
      <c r="D3029" s="11" t="n"/>
      <c r="E3029" s="11" t="n"/>
      <c r="F3029" s="11" t="n"/>
      <c r="G3029" s="11" t="n"/>
      <c r="H3029" s="11" t="n"/>
      <c r="I3029" s="9" t="n"/>
      <c r="J3029" s="9" t="n"/>
      <c r="K3029" s="9" t="n"/>
      <c r="L3029" s="9">
        <f>IF(COUNTA($A3029:$K3029)=0,"",IF(AND(IFERROR($H3029,0)&gt;0,LEN(TRIM($K3029&amp;""))&gt;0,IFERROR(LOOKUP(2,1/((LISTS!$M$2:$M$13&lt;&gt;"")*ISNUMBER(SEARCH(LISTS!$M$2:$M$13,$I3029))),LISTS!$N$2:$N$13),"NO")="SI"),"SI","NO"))</f>
        <v/>
      </c>
      <c r="M3029" s="9">
        <f>IF(COUNTA($A3029:$K3029)=0,"",IF($K3029&lt;&gt;"",IF(COUNTIF($K$19:$K3029,$K3029)&gt;1,"SI","NO"),IF(COUNTIFS($A$19:$A3029,$A3029,$C$19:$C3029,$C3029,$J$19:$J3029,$J3029,$D$19:$D3029,$D3029)&gt;1,"SI","NO")))</f>
        <v/>
      </c>
      <c r="N3029" s="11">
        <f>IF(COUNTA($A3029:$K3029)=0,"",IF(AND($L3029="SI",$M3029="NO"),IFERROR($H3029,0),0))</f>
        <v/>
      </c>
      <c r="O3029" s="9">
        <f>IF(COUNTA($A3029:$K3029)=0,"",IF($M3029="SI","CUFE o factura duplicada dentro del reporte; no se suma dos veces",IF(IFERROR($H3029,0)&lt;=0,"DIAN reporta valor susceptible 0",IF($L3029="NO",IFERROR(LOOKUP(2,1/((LISTS!$M$2:$M$13&lt;&gt;"")*ISNUMBER(SEARCH(LISTS!$M$2:$M$13,$I3029))),LISTS!$O$2:$O$13),"Medio de pago no elegible o no identificado por DIAN"),"Apta automaticamente por pago electronico y base positiva"))))</f>
        <v/>
      </c>
    </row>
    <row r="3030">
      <c r="A3030" s="9" t="n"/>
      <c r="B3030" s="9" t="n"/>
      <c r="C3030" s="12" t="n"/>
      <c r="D3030" s="11" t="n"/>
      <c r="E3030" s="11" t="n"/>
      <c r="F3030" s="11" t="n"/>
      <c r="G3030" s="11" t="n"/>
      <c r="H3030" s="11" t="n"/>
      <c r="I3030" s="9" t="n"/>
      <c r="J3030" s="9" t="n"/>
      <c r="K3030" s="9" t="n"/>
      <c r="L3030" s="9">
        <f>IF(COUNTA($A3030:$K3030)=0,"",IF(AND(IFERROR($H3030,0)&gt;0,LEN(TRIM($K3030&amp;""))&gt;0,IFERROR(LOOKUP(2,1/((LISTS!$M$2:$M$13&lt;&gt;"")*ISNUMBER(SEARCH(LISTS!$M$2:$M$13,$I3030))),LISTS!$N$2:$N$13),"NO")="SI"),"SI","NO"))</f>
        <v/>
      </c>
      <c r="M3030" s="9">
        <f>IF(COUNTA($A3030:$K3030)=0,"",IF($K3030&lt;&gt;"",IF(COUNTIF($K$19:$K3030,$K3030)&gt;1,"SI","NO"),IF(COUNTIFS($A$19:$A3030,$A3030,$C$19:$C3030,$C3030,$J$19:$J3030,$J3030,$D$19:$D3030,$D3030)&gt;1,"SI","NO")))</f>
        <v/>
      </c>
      <c r="N3030" s="11">
        <f>IF(COUNTA($A3030:$K3030)=0,"",IF(AND($L3030="SI",$M3030="NO"),IFERROR($H3030,0),0))</f>
        <v/>
      </c>
      <c r="O3030" s="9">
        <f>IF(COUNTA($A3030:$K3030)=0,"",IF($M3030="SI","CUFE o factura duplicada dentro del reporte; no se suma dos veces",IF(IFERROR($H3030,0)&lt;=0,"DIAN reporta valor susceptible 0",IF($L3030="NO",IFERROR(LOOKUP(2,1/((LISTS!$M$2:$M$13&lt;&gt;"")*ISNUMBER(SEARCH(LISTS!$M$2:$M$13,$I3030))),LISTS!$O$2:$O$13),"Medio de pago no elegible o no identificado por DIAN"),"Apta automaticamente por pago electronico y base positiva"))))</f>
        <v/>
      </c>
    </row>
    <row r="3031">
      <c r="A3031" s="9" t="n"/>
      <c r="B3031" s="9" t="n"/>
      <c r="C3031" s="12" t="n"/>
      <c r="D3031" s="11" t="n"/>
      <c r="E3031" s="11" t="n"/>
      <c r="F3031" s="11" t="n"/>
      <c r="G3031" s="11" t="n"/>
      <c r="H3031" s="11" t="n"/>
      <c r="I3031" s="9" t="n"/>
      <c r="J3031" s="9" t="n"/>
      <c r="K3031" s="9" t="n"/>
      <c r="L3031" s="9">
        <f>IF(COUNTA($A3031:$K3031)=0,"",IF(AND(IFERROR($H3031,0)&gt;0,LEN(TRIM($K3031&amp;""))&gt;0,IFERROR(LOOKUP(2,1/((LISTS!$M$2:$M$13&lt;&gt;"")*ISNUMBER(SEARCH(LISTS!$M$2:$M$13,$I3031))),LISTS!$N$2:$N$13),"NO")="SI"),"SI","NO"))</f>
        <v/>
      </c>
      <c r="M3031" s="9">
        <f>IF(COUNTA($A3031:$K3031)=0,"",IF($K3031&lt;&gt;"",IF(COUNTIF($K$19:$K3031,$K3031)&gt;1,"SI","NO"),IF(COUNTIFS($A$19:$A3031,$A3031,$C$19:$C3031,$C3031,$J$19:$J3031,$J3031,$D$19:$D3031,$D3031)&gt;1,"SI","NO")))</f>
        <v/>
      </c>
      <c r="N3031" s="11">
        <f>IF(COUNTA($A3031:$K3031)=0,"",IF(AND($L3031="SI",$M3031="NO"),IFERROR($H3031,0),0))</f>
        <v/>
      </c>
      <c r="O3031" s="9">
        <f>IF(COUNTA($A3031:$K3031)=0,"",IF($M3031="SI","CUFE o factura duplicada dentro del reporte; no se suma dos veces",IF(IFERROR($H3031,0)&lt;=0,"DIAN reporta valor susceptible 0",IF($L3031="NO",IFERROR(LOOKUP(2,1/((LISTS!$M$2:$M$13&lt;&gt;"")*ISNUMBER(SEARCH(LISTS!$M$2:$M$13,$I3031))),LISTS!$O$2:$O$13),"Medio de pago no elegible o no identificado por DIAN"),"Apta automaticamente por pago electronico y base positiva"))))</f>
        <v/>
      </c>
    </row>
    <row r="3032">
      <c r="A3032" s="9" t="n"/>
      <c r="B3032" s="9" t="n"/>
      <c r="C3032" s="12" t="n"/>
      <c r="D3032" s="11" t="n"/>
      <c r="E3032" s="11" t="n"/>
      <c r="F3032" s="11" t="n"/>
      <c r="G3032" s="11" t="n"/>
      <c r="H3032" s="11" t="n"/>
      <c r="I3032" s="9" t="n"/>
      <c r="J3032" s="9" t="n"/>
      <c r="K3032" s="9" t="n"/>
      <c r="L3032" s="9">
        <f>IF(COUNTA($A3032:$K3032)=0,"",IF(AND(IFERROR($H3032,0)&gt;0,LEN(TRIM($K3032&amp;""))&gt;0,IFERROR(LOOKUP(2,1/((LISTS!$M$2:$M$13&lt;&gt;"")*ISNUMBER(SEARCH(LISTS!$M$2:$M$13,$I3032))),LISTS!$N$2:$N$13),"NO")="SI"),"SI","NO"))</f>
        <v/>
      </c>
      <c r="M3032" s="9">
        <f>IF(COUNTA($A3032:$K3032)=0,"",IF($K3032&lt;&gt;"",IF(COUNTIF($K$19:$K3032,$K3032)&gt;1,"SI","NO"),IF(COUNTIFS($A$19:$A3032,$A3032,$C$19:$C3032,$C3032,$J$19:$J3032,$J3032,$D$19:$D3032,$D3032)&gt;1,"SI","NO")))</f>
        <v/>
      </c>
      <c r="N3032" s="11">
        <f>IF(COUNTA($A3032:$K3032)=0,"",IF(AND($L3032="SI",$M3032="NO"),IFERROR($H3032,0),0))</f>
        <v/>
      </c>
      <c r="O3032" s="9">
        <f>IF(COUNTA($A3032:$K3032)=0,"",IF($M3032="SI","CUFE o factura duplicada dentro del reporte; no se suma dos veces",IF(IFERROR($H3032,0)&lt;=0,"DIAN reporta valor susceptible 0",IF($L3032="NO",IFERROR(LOOKUP(2,1/((LISTS!$M$2:$M$13&lt;&gt;"")*ISNUMBER(SEARCH(LISTS!$M$2:$M$13,$I3032))),LISTS!$O$2:$O$13),"Medio de pago no elegible o no identificado por DIAN"),"Apta automaticamente por pago electronico y base positiva"))))</f>
        <v/>
      </c>
    </row>
    <row r="3033">
      <c r="A3033" s="9" t="n"/>
      <c r="B3033" s="9" t="n"/>
      <c r="C3033" s="12" t="n"/>
      <c r="D3033" s="11" t="n"/>
      <c r="E3033" s="11" t="n"/>
      <c r="F3033" s="11" t="n"/>
      <c r="G3033" s="11" t="n"/>
      <c r="H3033" s="11" t="n"/>
      <c r="I3033" s="9" t="n"/>
      <c r="J3033" s="9" t="n"/>
      <c r="K3033" s="9" t="n"/>
      <c r="L3033" s="9">
        <f>IF(COUNTA($A3033:$K3033)=0,"",IF(AND(IFERROR($H3033,0)&gt;0,LEN(TRIM($K3033&amp;""))&gt;0,IFERROR(LOOKUP(2,1/((LISTS!$M$2:$M$13&lt;&gt;"")*ISNUMBER(SEARCH(LISTS!$M$2:$M$13,$I3033))),LISTS!$N$2:$N$13),"NO")="SI"),"SI","NO"))</f>
        <v/>
      </c>
      <c r="M3033" s="9">
        <f>IF(COUNTA($A3033:$K3033)=0,"",IF($K3033&lt;&gt;"",IF(COUNTIF($K$19:$K3033,$K3033)&gt;1,"SI","NO"),IF(COUNTIFS($A$19:$A3033,$A3033,$C$19:$C3033,$C3033,$J$19:$J3033,$J3033,$D$19:$D3033,$D3033)&gt;1,"SI","NO")))</f>
        <v/>
      </c>
      <c r="N3033" s="11">
        <f>IF(COUNTA($A3033:$K3033)=0,"",IF(AND($L3033="SI",$M3033="NO"),IFERROR($H3033,0),0))</f>
        <v/>
      </c>
      <c r="O3033" s="9">
        <f>IF(COUNTA($A3033:$K3033)=0,"",IF($M3033="SI","CUFE o factura duplicada dentro del reporte; no se suma dos veces",IF(IFERROR($H3033,0)&lt;=0,"DIAN reporta valor susceptible 0",IF($L3033="NO",IFERROR(LOOKUP(2,1/((LISTS!$M$2:$M$13&lt;&gt;"")*ISNUMBER(SEARCH(LISTS!$M$2:$M$13,$I3033))),LISTS!$O$2:$O$13),"Medio de pago no elegible o no identificado por DIAN"),"Apta automaticamente por pago electronico y base positiva"))))</f>
        <v/>
      </c>
    </row>
    <row r="3034">
      <c r="A3034" s="9" t="n"/>
      <c r="B3034" s="9" t="n"/>
      <c r="C3034" s="12" t="n"/>
      <c r="D3034" s="11" t="n"/>
      <c r="E3034" s="11" t="n"/>
      <c r="F3034" s="11" t="n"/>
      <c r="G3034" s="11" t="n"/>
      <c r="H3034" s="11" t="n"/>
      <c r="I3034" s="9" t="n"/>
      <c r="J3034" s="9" t="n"/>
      <c r="K3034" s="9" t="n"/>
      <c r="L3034" s="9">
        <f>IF(COUNTA($A3034:$K3034)=0,"",IF(AND(IFERROR($H3034,0)&gt;0,LEN(TRIM($K3034&amp;""))&gt;0,IFERROR(LOOKUP(2,1/((LISTS!$M$2:$M$13&lt;&gt;"")*ISNUMBER(SEARCH(LISTS!$M$2:$M$13,$I3034))),LISTS!$N$2:$N$13),"NO")="SI"),"SI","NO"))</f>
        <v/>
      </c>
      <c r="M3034" s="9">
        <f>IF(COUNTA($A3034:$K3034)=0,"",IF($K3034&lt;&gt;"",IF(COUNTIF($K$19:$K3034,$K3034)&gt;1,"SI","NO"),IF(COUNTIFS($A$19:$A3034,$A3034,$C$19:$C3034,$C3034,$J$19:$J3034,$J3034,$D$19:$D3034,$D3034)&gt;1,"SI","NO")))</f>
        <v/>
      </c>
      <c r="N3034" s="11">
        <f>IF(COUNTA($A3034:$K3034)=0,"",IF(AND($L3034="SI",$M3034="NO"),IFERROR($H3034,0),0))</f>
        <v/>
      </c>
      <c r="O3034" s="9">
        <f>IF(COUNTA($A3034:$K3034)=0,"",IF($M3034="SI","CUFE o factura duplicada dentro del reporte; no se suma dos veces",IF(IFERROR($H3034,0)&lt;=0,"DIAN reporta valor susceptible 0",IF($L3034="NO",IFERROR(LOOKUP(2,1/((LISTS!$M$2:$M$13&lt;&gt;"")*ISNUMBER(SEARCH(LISTS!$M$2:$M$13,$I3034))),LISTS!$O$2:$O$13),"Medio de pago no elegible o no identificado por DIAN"),"Apta automaticamente por pago electronico y base positiva"))))</f>
        <v/>
      </c>
    </row>
    <row r="3035">
      <c r="A3035" s="9" t="n"/>
      <c r="B3035" s="9" t="n"/>
      <c r="C3035" s="12" t="n"/>
      <c r="D3035" s="11" t="n"/>
      <c r="E3035" s="11" t="n"/>
      <c r="F3035" s="11" t="n"/>
      <c r="G3035" s="11" t="n"/>
      <c r="H3035" s="11" t="n"/>
      <c r="I3035" s="9" t="n"/>
      <c r="J3035" s="9" t="n"/>
      <c r="K3035" s="9" t="n"/>
      <c r="L3035" s="9">
        <f>IF(COUNTA($A3035:$K3035)=0,"",IF(AND(IFERROR($H3035,0)&gt;0,LEN(TRIM($K3035&amp;""))&gt;0,IFERROR(LOOKUP(2,1/((LISTS!$M$2:$M$13&lt;&gt;"")*ISNUMBER(SEARCH(LISTS!$M$2:$M$13,$I3035))),LISTS!$N$2:$N$13),"NO")="SI"),"SI","NO"))</f>
        <v/>
      </c>
      <c r="M3035" s="9">
        <f>IF(COUNTA($A3035:$K3035)=0,"",IF($K3035&lt;&gt;"",IF(COUNTIF($K$19:$K3035,$K3035)&gt;1,"SI","NO"),IF(COUNTIFS($A$19:$A3035,$A3035,$C$19:$C3035,$C3035,$J$19:$J3035,$J3035,$D$19:$D3035,$D3035)&gt;1,"SI","NO")))</f>
        <v/>
      </c>
      <c r="N3035" s="11">
        <f>IF(COUNTA($A3035:$K3035)=0,"",IF(AND($L3035="SI",$M3035="NO"),IFERROR($H3035,0),0))</f>
        <v/>
      </c>
      <c r="O3035" s="9">
        <f>IF(COUNTA($A3035:$K3035)=0,"",IF($M3035="SI","CUFE o factura duplicada dentro del reporte; no se suma dos veces",IF(IFERROR($H3035,0)&lt;=0,"DIAN reporta valor susceptible 0",IF($L3035="NO",IFERROR(LOOKUP(2,1/((LISTS!$M$2:$M$13&lt;&gt;"")*ISNUMBER(SEARCH(LISTS!$M$2:$M$13,$I3035))),LISTS!$O$2:$O$13),"Medio de pago no elegible o no identificado por DIAN"),"Apta automaticamente por pago electronico y base positiva"))))</f>
        <v/>
      </c>
    </row>
    <row r="3036">
      <c r="A3036" s="9" t="n"/>
      <c r="B3036" s="9" t="n"/>
      <c r="C3036" s="12" t="n"/>
      <c r="D3036" s="11" t="n"/>
      <c r="E3036" s="11" t="n"/>
      <c r="F3036" s="11" t="n"/>
      <c r="G3036" s="11" t="n"/>
      <c r="H3036" s="11" t="n"/>
      <c r="I3036" s="9" t="n"/>
      <c r="J3036" s="9" t="n"/>
      <c r="K3036" s="9" t="n"/>
      <c r="L3036" s="9">
        <f>IF(COUNTA($A3036:$K3036)=0,"",IF(AND(IFERROR($H3036,0)&gt;0,LEN(TRIM($K3036&amp;""))&gt;0,IFERROR(LOOKUP(2,1/((LISTS!$M$2:$M$13&lt;&gt;"")*ISNUMBER(SEARCH(LISTS!$M$2:$M$13,$I3036))),LISTS!$N$2:$N$13),"NO")="SI"),"SI","NO"))</f>
        <v/>
      </c>
      <c r="M3036" s="9">
        <f>IF(COUNTA($A3036:$K3036)=0,"",IF($K3036&lt;&gt;"",IF(COUNTIF($K$19:$K3036,$K3036)&gt;1,"SI","NO"),IF(COUNTIFS($A$19:$A3036,$A3036,$C$19:$C3036,$C3036,$J$19:$J3036,$J3036,$D$19:$D3036,$D3036)&gt;1,"SI","NO")))</f>
        <v/>
      </c>
      <c r="N3036" s="11">
        <f>IF(COUNTA($A3036:$K3036)=0,"",IF(AND($L3036="SI",$M3036="NO"),IFERROR($H3036,0),0))</f>
        <v/>
      </c>
      <c r="O3036" s="9">
        <f>IF(COUNTA($A3036:$K3036)=0,"",IF($M3036="SI","CUFE o factura duplicada dentro del reporte; no se suma dos veces",IF(IFERROR($H3036,0)&lt;=0,"DIAN reporta valor susceptible 0",IF($L3036="NO",IFERROR(LOOKUP(2,1/((LISTS!$M$2:$M$13&lt;&gt;"")*ISNUMBER(SEARCH(LISTS!$M$2:$M$13,$I3036))),LISTS!$O$2:$O$13),"Medio de pago no elegible o no identificado por DIAN"),"Apta automaticamente por pago electronico y base positiva"))))</f>
        <v/>
      </c>
    </row>
    <row r="3037">
      <c r="A3037" s="9" t="n"/>
      <c r="B3037" s="9" t="n"/>
      <c r="C3037" s="12" t="n"/>
      <c r="D3037" s="11" t="n"/>
      <c r="E3037" s="11" t="n"/>
      <c r="F3037" s="11" t="n"/>
      <c r="G3037" s="11" t="n"/>
      <c r="H3037" s="11" t="n"/>
      <c r="I3037" s="9" t="n"/>
      <c r="J3037" s="9" t="n"/>
      <c r="K3037" s="9" t="n"/>
      <c r="L3037" s="9">
        <f>IF(COUNTA($A3037:$K3037)=0,"",IF(AND(IFERROR($H3037,0)&gt;0,LEN(TRIM($K3037&amp;""))&gt;0,IFERROR(LOOKUP(2,1/((LISTS!$M$2:$M$13&lt;&gt;"")*ISNUMBER(SEARCH(LISTS!$M$2:$M$13,$I3037))),LISTS!$N$2:$N$13),"NO")="SI"),"SI","NO"))</f>
        <v/>
      </c>
      <c r="M3037" s="9">
        <f>IF(COUNTA($A3037:$K3037)=0,"",IF($K3037&lt;&gt;"",IF(COUNTIF($K$19:$K3037,$K3037)&gt;1,"SI","NO"),IF(COUNTIFS($A$19:$A3037,$A3037,$C$19:$C3037,$C3037,$J$19:$J3037,$J3037,$D$19:$D3037,$D3037)&gt;1,"SI","NO")))</f>
        <v/>
      </c>
      <c r="N3037" s="11">
        <f>IF(COUNTA($A3037:$K3037)=0,"",IF(AND($L3037="SI",$M3037="NO"),IFERROR($H3037,0),0))</f>
        <v/>
      </c>
      <c r="O3037" s="9">
        <f>IF(COUNTA($A3037:$K3037)=0,"",IF($M3037="SI","CUFE o factura duplicada dentro del reporte; no se suma dos veces",IF(IFERROR($H3037,0)&lt;=0,"DIAN reporta valor susceptible 0",IF($L3037="NO",IFERROR(LOOKUP(2,1/((LISTS!$M$2:$M$13&lt;&gt;"")*ISNUMBER(SEARCH(LISTS!$M$2:$M$13,$I3037))),LISTS!$O$2:$O$13),"Medio de pago no elegible o no identificado por DIAN"),"Apta automaticamente por pago electronico y base positiva"))))</f>
        <v/>
      </c>
    </row>
    <row r="3038">
      <c r="A3038" s="9" t="n"/>
      <c r="B3038" s="9" t="n"/>
      <c r="C3038" s="12" t="n"/>
      <c r="D3038" s="11" t="n"/>
      <c r="E3038" s="11" t="n"/>
      <c r="F3038" s="11" t="n"/>
      <c r="G3038" s="11" t="n"/>
      <c r="H3038" s="11" t="n"/>
      <c r="I3038" s="9" t="n"/>
      <c r="J3038" s="9" t="n"/>
      <c r="K3038" s="9" t="n"/>
      <c r="L3038" s="9">
        <f>IF(COUNTA($A3038:$K3038)=0,"",IF(AND(IFERROR($H3038,0)&gt;0,LEN(TRIM($K3038&amp;""))&gt;0,IFERROR(LOOKUP(2,1/((LISTS!$M$2:$M$13&lt;&gt;"")*ISNUMBER(SEARCH(LISTS!$M$2:$M$13,$I3038))),LISTS!$N$2:$N$13),"NO")="SI"),"SI","NO"))</f>
        <v/>
      </c>
      <c r="M3038" s="9">
        <f>IF(COUNTA($A3038:$K3038)=0,"",IF($K3038&lt;&gt;"",IF(COUNTIF($K$19:$K3038,$K3038)&gt;1,"SI","NO"),IF(COUNTIFS($A$19:$A3038,$A3038,$C$19:$C3038,$C3038,$J$19:$J3038,$J3038,$D$19:$D3038,$D3038)&gt;1,"SI","NO")))</f>
        <v/>
      </c>
      <c r="N3038" s="11">
        <f>IF(COUNTA($A3038:$K3038)=0,"",IF(AND($L3038="SI",$M3038="NO"),IFERROR($H3038,0),0))</f>
        <v/>
      </c>
      <c r="O3038" s="9">
        <f>IF(COUNTA($A3038:$K3038)=0,"",IF($M3038="SI","CUFE o factura duplicada dentro del reporte; no se suma dos veces",IF(IFERROR($H3038,0)&lt;=0,"DIAN reporta valor susceptible 0",IF($L3038="NO",IFERROR(LOOKUP(2,1/((LISTS!$M$2:$M$13&lt;&gt;"")*ISNUMBER(SEARCH(LISTS!$M$2:$M$13,$I3038))),LISTS!$O$2:$O$13),"Medio de pago no elegible o no identificado por DIAN"),"Apta automaticamente por pago electronico y base positiva"))))</f>
        <v/>
      </c>
    </row>
    <row r="3039">
      <c r="A3039" s="9" t="n"/>
      <c r="B3039" s="9" t="n"/>
      <c r="C3039" s="12" t="n"/>
      <c r="D3039" s="11" t="n"/>
      <c r="E3039" s="11" t="n"/>
      <c r="F3039" s="11" t="n"/>
      <c r="G3039" s="11" t="n"/>
      <c r="H3039" s="11" t="n"/>
      <c r="I3039" s="9" t="n"/>
      <c r="J3039" s="9" t="n"/>
      <c r="K3039" s="9" t="n"/>
      <c r="L3039" s="9">
        <f>IF(COUNTA($A3039:$K3039)=0,"",IF(AND(IFERROR($H3039,0)&gt;0,LEN(TRIM($K3039&amp;""))&gt;0,IFERROR(LOOKUP(2,1/((LISTS!$M$2:$M$13&lt;&gt;"")*ISNUMBER(SEARCH(LISTS!$M$2:$M$13,$I3039))),LISTS!$N$2:$N$13),"NO")="SI"),"SI","NO"))</f>
        <v/>
      </c>
      <c r="M3039" s="9">
        <f>IF(COUNTA($A3039:$K3039)=0,"",IF($K3039&lt;&gt;"",IF(COUNTIF($K$19:$K3039,$K3039)&gt;1,"SI","NO"),IF(COUNTIFS($A$19:$A3039,$A3039,$C$19:$C3039,$C3039,$J$19:$J3039,$J3039,$D$19:$D3039,$D3039)&gt;1,"SI","NO")))</f>
        <v/>
      </c>
      <c r="N3039" s="11">
        <f>IF(COUNTA($A3039:$K3039)=0,"",IF(AND($L3039="SI",$M3039="NO"),IFERROR($H3039,0),0))</f>
        <v/>
      </c>
      <c r="O3039" s="9">
        <f>IF(COUNTA($A3039:$K3039)=0,"",IF($M3039="SI","CUFE o factura duplicada dentro del reporte; no se suma dos veces",IF(IFERROR($H3039,0)&lt;=0,"DIAN reporta valor susceptible 0",IF($L3039="NO",IFERROR(LOOKUP(2,1/((LISTS!$M$2:$M$13&lt;&gt;"")*ISNUMBER(SEARCH(LISTS!$M$2:$M$13,$I3039))),LISTS!$O$2:$O$13),"Medio de pago no elegible o no identificado por DIAN"),"Apta automaticamente por pago electronico y base positiva"))))</f>
        <v/>
      </c>
    </row>
    <row r="3040">
      <c r="A3040" s="9" t="n"/>
      <c r="B3040" s="9" t="n"/>
      <c r="C3040" s="12" t="n"/>
      <c r="D3040" s="11" t="n"/>
      <c r="E3040" s="11" t="n"/>
      <c r="F3040" s="11" t="n"/>
      <c r="G3040" s="11" t="n"/>
      <c r="H3040" s="11" t="n"/>
      <c r="I3040" s="9" t="n"/>
      <c r="J3040" s="9" t="n"/>
      <c r="K3040" s="9" t="n"/>
      <c r="L3040" s="9">
        <f>IF(COUNTA($A3040:$K3040)=0,"",IF(AND(IFERROR($H3040,0)&gt;0,LEN(TRIM($K3040&amp;""))&gt;0,IFERROR(LOOKUP(2,1/((LISTS!$M$2:$M$13&lt;&gt;"")*ISNUMBER(SEARCH(LISTS!$M$2:$M$13,$I3040))),LISTS!$N$2:$N$13),"NO")="SI"),"SI","NO"))</f>
        <v/>
      </c>
      <c r="M3040" s="9">
        <f>IF(COUNTA($A3040:$K3040)=0,"",IF($K3040&lt;&gt;"",IF(COUNTIF($K$19:$K3040,$K3040)&gt;1,"SI","NO"),IF(COUNTIFS($A$19:$A3040,$A3040,$C$19:$C3040,$C3040,$J$19:$J3040,$J3040,$D$19:$D3040,$D3040)&gt;1,"SI","NO")))</f>
        <v/>
      </c>
      <c r="N3040" s="11">
        <f>IF(COUNTA($A3040:$K3040)=0,"",IF(AND($L3040="SI",$M3040="NO"),IFERROR($H3040,0),0))</f>
        <v/>
      </c>
      <c r="O3040" s="9">
        <f>IF(COUNTA($A3040:$K3040)=0,"",IF($M3040="SI","CUFE o factura duplicada dentro del reporte; no se suma dos veces",IF(IFERROR($H3040,0)&lt;=0,"DIAN reporta valor susceptible 0",IF($L3040="NO",IFERROR(LOOKUP(2,1/((LISTS!$M$2:$M$13&lt;&gt;"")*ISNUMBER(SEARCH(LISTS!$M$2:$M$13,$I3040))),LISTS!$O$2:$O$13),"Medio de pago no elegible o no identificado por DIAN"),"Apta automaticamente por pago electronico y base positiva"))))</f>
        <v/>
      </c>
    </row>
    <row r="3041">
      <c r="A3041" s="9" t="n"/>
      <c r="B3041" s="9" t="n"/>
      <c r="C3041" s="12" t="n"/>
      <c r="D3041" s="11" t="n"/>
      <c r="E3041" s="11" t="n"/>
      <c r="F3041" s="11" t="n"/>
      <c r="G3041" s="11" t="n"/>
      <c r="H3041" s="11" t="n"/>
      <c r="I3041" s="9" t="n"/>
      <c r="J3041" s="9" t="n"/>
      <c r="K3041" s="9" t="n"/>
      <c r="L3041" s="9">
        <f>IF(COUNTA($A3041:$K3041)=0,"",IF(AND(IFERROR($H3041,0)&gt;0,LEN(TRIM($K3041&amp;""))&gt;0,IFERROR(LOOKUP(2,1/((LISTS!$M$2:$M$13&lt;&gt;"")*ISNUMBER(SEARCH(LISTS!$M$2:$M$13,$I3041))),LISTS!$N$2:$N$13),"NO")="SI"),"SI","NO"))</f>
        <v/>
      </c>
      <c r="M3041" s="9">
        <f>IF(COUNTA($A3041:$K3041)=0,"",IF($K3041&lt;&gt;"",IF(COUNTIF($K$19:$K3041,$K3041)&gt;1,"SI","NO"),IF(COUNTIFS($A$19:$A3041,$A3041,$C$19:$C3041,$C3041,$J$19:$J3041,$J3041,$D$19:$D3041,$D3041)&gt;1,"SI","NO")))</f>
        <v/>
      </c>
      <c r="N3041" s="11">
        <f>IF(COUNTA($A3041:$K3041)=0,"",IF(AND($L3041="SI",$M3041="NO"),IFERROR($H3041,0),0))</f>
        <v/>
      </c>
      <c r="O3041" s="9">
        <f>IF(COUNTA($A3041:$K3041)=0,"",IF($M3041="SI","CUFE o factura duplicada dentro del reporte; no se suma dos veces",IF(IFERROR($H3041,0)&lt;=0,"DIAN reporta valor susceptible 0",IF($L3041="NO",IFERROR(LOOKUP(2,1/((LISTS!$M$2:$M$13&lt;&gt;"")*ISNUMBER(SEARCH(LISTS!$M$2:$M$13,$I3041))),LISTS!$O$2:$O$13),"Medio de pago no elegible o no identificado por DIAN"),"Apta automaticamente por pago electronico y base positiva"))))</f>
        <v/>
      </c>
    </row>
    <row r="3042">
      <c r="A3042" s="9" t="n"/>
      <c r="B3042" s="9" t="n"/>
      <c r="C3042" s="12" t="n"/>
      <c r="D3042" s="11" t="n"/>
      <c r="E3042" s="11" t="n"/>
      <c r="F3042" s="11" t="n"/>
      <c r="G3042" s="11" t="n"/>
      <c r="H3042" s="11" t="n"/>
      <c r="I3042" s="9" t="n"/>
      <c r="J3042" s="9" t="n"/>
      <c r="K3042" s="9" t="n"/>
      <c r="L3042" s="9">
        <f>IF(COUNTA($A3042:$K3042)=0,"",IF(AND(IFERROR($H3042,0)&gt;0,LEN(TRIM($K3042&amp;""))&gt;0,IFERROR(LOOKUP(2,1/((LISTS!$M$2:$M$13&lt;&gt;"")*ISNUMBER(SEARCH(LISTS!$M$2:$M$13,$I3042))),LISTS!$N$2:$N$13),"NO")="SI"),"SI","NO"))</f>
        <v/>
      </c>
      <c r="M3042" s="9">
        <f>IF(COUNTA($A3042:$K3042)=0,"",IF($K3042&lt;&gt;"",IF(COUNTIF($K$19:$K3042,$K3042)&gt;1,"SI","NO"),IF(COUNTIFS($A$19:$A3042,$A3042,$C$19:$C3042,$C3042,$J$19:$J3042,$J3042,$D$19:$D3042,$D3042)&gt;1,"SI","NO")))</f>
        <v/>
      </c>
      <c r="N3042" s="11">
        <f>IF(COUNTA($A3042:$K3042)=0,"",IF(AND($L3042="SI",$M3042="NO"),IFERROR($H3042,0),0))</f>
        <v/>
      </c>
      <c r="O3042" s="9">
        <f>IF(COUNTA($A3042:$K3042)=0,"",IF($M3042="SI","CUFE o factura duplicada dentro del reporte; no se suma dos veces",IF(IFERROR($H3042,0)&lt;=0,"DIAN reporta valor susceptible 0",IF($L3042="NO",IFERROR(LOOKUP(2,1/((LISTS!$M$2:$M$13&lt;&gt;"")*ISNUMBER(SEARCH(LISTS!$M$2:$M$13,$I3042))),LISTS!$O$2:$O$13),"Medio de pago no elegible o no identificado por DIAN"),"Apta automaticamente por pago electronico y base positiva"))))</f>
        <v/>
      </c>
    </row>
    <row r="3043">
      <c r="A3043" s="9" t="n"/>
      <c r="B3043" s="9" t="n"/>
      <c r="C3043" s="12" t="n"/>
      <c r="D3043" s="11" t="n"/>
      <c r="E3043" s="11" t="n"/>
      <c r="F3043" s="11" t="n"/>
      <c r="G3043" s="11" t="n"/>
      <c r="H3043" s="11" t="n"/>
      <c r="I3043" s="9" t="n"/>
      <c r="J3043" s="9" t="n"/>
      <c r="K3043" s="9" t="n"/>
      <c r="L3043" s="9">
        <f>IF(COUNTA($A3043:$K3043)=0,"",IF(AND(IFERROR($H3043,0)&gt;0,LEN(TRIM($K3043&amp;""))&gt;0,IFERROR(LOOKUP(2,1/((LISTS!$M$2:$M$13&lt;&gt;"")*ISNUMBER(SEARCH(LISTS!$M$2:$M$13,$I3043))),LISTS!$N$2:$N$13),"NO")="SI"),"SI","NO"))</f>
        <v/>
      </c>
      <c r="M3043" s="9">
        <f>IF(COUNTA($A3043:$K3043)=0,"",IF($K3043&lt;&gt;"",IF(COUNTIF($K$19:$K3043,$K3043)&gt;1,"SI","NO"),IF(COUNTIFS($A$19:$A3043,$A3043,$C$19:$C3043,$C3043,$J$19:$J3043,$J3043,$D$19:$D3043,$D3043)&gt;1,"SI","NO")))</f>
        <v/>
      </c>
      <c r="N3043" s="11">
        <f>IF(COUNTA($A3043:$K3043)=0,"",IF(AND($L3043="SI",$M3043="NO"),IFERROR($H3043,0),0))</f>
        <v/>
      </c>
      <c r="O3043" s="9">
        <f>IF(COUNTA($A3043:$K3043)=0,"",IF($M3043="SI","CUFE o factura duplicada dentro del reporte; no se suma dos veces",IF(IFERROR($H3043,0)&lt;=0,"DIAN reporta valor susceptible 0",IF($L3043="NO",IFERROR(LOOKUP(2,1/((LISTS!$M$2:$M$13&lt;&gt;"")*ISNUMBER(SEARCH(LISTS!$M$2:$M$13,$I3043))),LISTS!$O$2:$O$13),"Medio de pago no elegible o no identificado por DIAN"),"Apta automaticamente por pago electronico y base positiva"))))</f>
        <v/>
      </c>
    </row>
    <row r="3044">
      <c r="A3044" s="9" t="n"/>
      <c r="B3044" s="9" t="n"/>
      <c r="C3044" s="12" t="n"/>
      <c r="D3044" s="11" t="n"/>
      <c r="E3044" s="11" t="n"/>
      <c r="F3044" s="11" t="n"/>
      <c r="G3044" s="11" t="n"/>
      <c r="H3044" s="11" t="n"/>
      <c r="I3044" s="9" t="n"/>
      <c r="J3044" s="9" t="n"/>
      <c r="K3044" s="9" t="n"/>
      <c r="L3044" s="9">
        <f>IF(COUNTA($A3044:$K3044)=0,"",IF(AND(IFERROR($H3044,0)&gt;0,LEN(TRIM($K3044&amp;""))&gt;0,IFERROR(LOOKUP(2,1/((LISTS!$M$2:$M$13&lt;&gt;"")*ISNUMBER(SEARCH(LISTS!$M$2:$M$13,$I3044))),LISTS!$N$2:$N$13),"NO")="SI"),"SI","NO"))</f>
        <v/>
      </c>
      <c r="M3044" s="9">
        <f>IF(COUNTA($A3044:$K3044)=0,"",IF($K3044&lt;&gt;"",IF(COUNTIF($K$19:$K3044,$K3044)&gt;1,"SI","NO"),IF(COUNTIFS($A$19:$A3044,$A3044,$C$19:$C3044,$C3044,$J$19:$J3044,$J3044,$D$19:$D3044,$D3044)&gt;1,"SI","NO")))</f>
        <v/>
      </c>
      <c r="N3044" s="11">
        <f>IF(COUNTA($A3044:$K3044)=0,"",IF(AND($L3044="SI",$M3044="NO"),IFERROR($H3044,0),0))</f>
        <v/>
      </c>
      <c r="O3044" s="9">
        <f>IF(COUNTA($A3044:$K3044)=0,"",IF($M3044="SI","CUFE o factura duplicada dentro del reporte; no se suma dos veces",IF(IFERROR($H3044,0)&lt;=0,"DIAN reporta valor susceptible 0",IF($L3044="NO",IFERROR(LOOKUP(2,1/((LISTS!$M$2:$M$13&lt;&gt;"")*ISNUMBER(SEARCH(LISTS!$M$2:$M$13,$I3044))),LISTS!$O$2:$O$13),"Medio de pago no elegible o no identificado por DIAN"),"Apta automaticamente por pago electronico y base positiva"))))</f>
        <v/>
      </c>
    </row>
    <row r="3045">
      <c r="A3045" s="9" t="n"/>
      <c r="B3045" s="9" t="n"/>
      <c r="C3045" s="12" t="n"/>
      <c r="D3045" s="11" t="n"/>
      <c r="E3045" s="11" t="n"/>
      <c r="F3045" s="11" t="n"/>
      <c r="G3045" s="11" t="n"/>
      <c r="H3045" s="11" t="n"/>
      <c r="I3045" s="9" t="n"/>
      <c r="J3045" s="9" t="n"/>
      <c r="K3045" s="9" t="n"/>
      <c r="L3045" s="9">
        <f>IF(COUNTA($A3045:$K3045)=0,"",IF(AND(IFERROR($H3045,0)&gt;0,LEN(TRIM($K3045&amp;""))&gt;0,IFERROR(LOOKUP(2,1/((LISTS!$M$2:$M$13&lt;&gt;"")*ISNUMBER(SEARCH(LISTS!$M$2:$M$13,$I3045))),LISTS!$N$2:$N$13),"NO")="SI"),"SI","NO"))</f>
        <v/>
      </c>
      <c r="M3045" s="9">
        <f>IF(COUNTA($A3045:$K3045)=0,"",IF($K3045&lt;&gt;"",IF(COUNTIF($K$19:$K3045,$K3045)&gt;1,"SI","NO"),IF(COUNTIFS($A$19:$A3045,$A3045,$C$19:$C3045,$C3045,$J$19:$J3045,$J3045,$D$19:$D3045,$D3045)&gt;1,"SI","NO")))</f>
        <v/>
      </c>
      <c r="N3045" s="11">
        <f>IF(COUNTA($A3045:$K3045)=0,"",IF(AND($L3045="SI",$M3045="NO"),IFERROR($H3045,0),0))</f>
        <v/>
      </c>
      <c r="O3045" s="9">
        <f>IF(COUNTA($A3045:$K3045)=0,"",IF($M3045="SI","CUFE o factura duplicada dentro del reporte; no se suma dos veces",IF(IFERROR($H3045,0)&lt;=0,"DIAN reporta valor susceptible 0",IF($L3045="NO",IFERROR(LOOKUP(2,1/((LISTS!$M$2:$M$13&lt;&gt;"")*ISNUMBER(SEARCH(LISTS!$M$2:$M$13,$I3045))),LISTS!$O$2:$O$13),"Medio de pago no elegible o no identificado por DIAN"),"Apta automaticamente por pago electronico y base positiva"))))</f>
        <v/>
      </c>
    </row>
    <row r="3046">
      <c r="A3046" s="9" t="n"/>
      <c r="B3046" s="9" t="n"/>
      <c r="C3046" s="12" t="n"/>
      <c r="D3046" s="11" t="n"/>
      <c r="E3046" s="11" t="n"/>
      <c r="F3046" s="11" t="n"/>
      <c r="G3046" s="11" t="n"/>
      <c r="H3046" s="11" t="n"/>
      <c r="I3046" s="9" t="n"/>
      <c r="J3046" s="9" t="n"/>
      <c r="K3046" s="9" t="n"/>
      <c r="L3046" s="9">
        <f>IF(COUNTA($A3046:$K3046)=0,"",IF(AND(IFERROR($H3046,0)&gt;0,LEN(TRIM($K3046&amp;""))&gt;0,IFERROR(LOOKUP(2,1/((LISTS!$M$2:$M$13&lt;&gt;"")*ISNUMBER(SEARCH(LISTS!$M$2:$M$13,$I3046))),LISTS!$N$2:$N$13),"NO")="SI"),"SI","NO"))</f>
        <v/>
      </c>
      <c r="M3046" s="9">
        <f>IF(COUNTA($A3046:$K3046)=0,"",IF($K3046&lt;&gt;"",IF(COUNTIF($K$19:$K3046,$K3046)&gt;1,"SI","NO"),IF(COUNTIFS($A$19:$A3046,$A3046,$C$19:$C3046,$C3046,$J$19:$J3046,$J3046,$D$19:$D3046,$D3046)&gt;1,"SI","NO")))</f>
        <v/>
      </c>
      <c r="N3046" s="11">
        <f>IF(COUNTA($A3046:$K3046)=0,"",IF(AND($L3046="SI",$M3046="NO"),IFERROR($H3046,0),0))</f>
        <v/>
      </c>
      <c r="O3046" s="9">
        <f>IF(COUNTA($A3046:$K3046)=0,"",IF($M3046="SI","CUFE o factura duplicada dentro del reporte; no se suma dos veces",IF(IFERROR($H3046,0)&lt;=0,"DIAN reporta valor susceptible 0",IF($L3046="NO",IFERROR(LOOKUP(2,1/((LISTS!$M$2:$M$13&lt;&gt;"")*ISNUMBER(SEARCH(LISTS!$M$2:$M$13,$I3046))),LISTS!$O$2:$O$13),"Medio de pago no elegible o no identificado por DIAN"),"Apta automaticamente por pago electronico y base positiva"))))</f>
        <v/>
      </c>
    </row>
    <row r="3047">
      <c r="A3047" s="9" t="n"/>
      <c r="B3047" s="9" t="n"/>
      <c r="C3047" s="12" t="n"/>
      <c r="D3047" s="11" t="n"/>
      <c r="E3047" s="11" t="n"/>
      <c r="F3047" s="11" t="n"/>
      <c r="G3047" s="11" t="n"/>
      <c r="H3047" s="11" t="n"/>
      <c r="I3047" s="9" t="n"/>
      <c r="J3047" s="9" t="n"/>
      <c r="K3047" s="9" t="n"/>
      <c r="L3047" s="9">
        <f>IF(COUNTA($A3047:$K3047)=0,"",IF(AND(IFERROR($H3047,0)&gt;0,LEN(TRIM($K3047&amp;""))&gt;0,IFERROR(LOOKUP(2,1/((LISTS!$M$2:$M$13&lt;&gt;"")*ISNUMBER(SEARCH(LISTS!$M$2:$M$13,$I3047))),LISTS!$N$2:$N$13),"NO")="SI"),"SI","NO"))</f>
        <v/>
      </c>
      <c r="M3047" s="9">
        <f>IF(COUNTA($A3047:$K3047)=0,"",IF($K3047&lt;&gt;"",IF(COUNTIF($K$19:$K3047,$K3047)&gt;1,"SI","NO"),IF(COUNTIFS($A$19:$A3047,$A3047,$C$19:$C3047,$C3047,$J$19:$J3047,$J3047,$D$19:$D3047,$D3047)&gt;1,"SI","NO")))</f>
        <v/>
      </c>
      <c r="N3047" s="11">
        <f>IF(COUNTA($A3047:$K3047)=0,"",IF(AND($L3047="SI",$M3047="NO"),IFERROR($H3047,0),0))</f>
        <v/>
      </c>
      <c r="O3047" s="9">
        <f>IF(COUNTA($A3047:$K3047)=0,"",IF($M3047="SI","CUFE o factura duplicada dentro del reporte; no se suma dos veces",IF(IFERROR($H3047,0)&lt;=0,"DIAN reporta valor susceptible 0",IF($L3047="NO",IFERROR(LOOKUP(2,1/((LISTS!$M$2:$M$13&lt;&gt;"")*ISNUMBER(SEARCH(LISTS!$M$2:$M$13,$I3047))),LISTS!$O$2:$O$13),"Medio de pago no elegible o no identificado por DIAN"),"Apta automaticamente por pago electronico y base positiva"))))</f>
        <v/>
      </c>
    </row>
    <row r="3048">
      <c r="A3048" s="9" t="n"/>
      <c r="B3048" s="9" t="n"/>
      <c r="C3048" s="12" t="n"/>
      <c r="D3048" s="11" t="n"/>
      <c r="E3048" s="11" t="n"/>
      <c r="F3048" s="11" t="n"/>
      <c r="G3048" s="11" t="n"/>
      <c r="H3048" s="11" t="n"/>
      <c r="I3048" s="9" t="n"/>
      <c r="J3048" s="9" t="n"/>
      <c r="K3048" s="9" t="n"/>
      <c r="L3048" s="9">
        <f>IF(COUNTA($A3048:$K3048)=0,"",IF(AND(IFERROR($H3048,0)&gt;0,LEN(TRIM($K3048&amp;""))&gt;0,IFERROR(LOOKUP(2,1/((LISTS!$M$2:$M$13&lt;&gt;"")*ISNUMBER(SEARCH(LISTS!$M$2:$M$13,$I3048))),LISTS!$N$2:$N$13),"NO")="SI"),"SI","NO"))</f>
        <v/>
      </c>
      <c r="M3048" s="9">
        <f>IF(COUNTA($A3048:$K3048)=0,"",IF($K3048&lt;&gt;"",IF(COUNTIF($K$19:$K3048,$K3048)&gt;1,"SI","NO"),IF(COUNTIFS($A$19:$A3048,$A3048,$C$19:$C3048,$C3048,$J$19:$J3048,$J3048,$D$19:$D3048,$D3048)&gt;1,"SI","NO")))</f>
        <v/>
      </c>
      <c r="N3048" s="11">
        <f>IF(COUNTA($A3048:$K3048)=0,"",IF(AND($L3048="SI",$M3048="NO"),IFERROR($H3048,0),0))</f>
        <v/>
      </c>
      <c r="O3048" s="9">
        <f>IF(COUNTA($A3048:$K3048)=0,"",IF($M3048="SI","CUFE o factura duplicada dentro del reporte; no se suma dos veces",IF(IFERROR($H3048,0)&lt;=0,"DIAN reporta valor susceptible 0",IF($L3048="NO",IFERROR(LOOKUP(2,1/((LISTS!$M$2:$M$13&lt;&gt;"")*ISNUMBER(SEARCH(LISTS!$M$2:$M$13,$I3048))),LISTS!$O$2:$O$13),"Medio de pago no elegible o no identificado por DIAN"),"Apta automaticamente por pago electronico y base positiva"))))</f>
        <v/>
      </c>
    </row>
    <row r="3049">
      <c r="A3049" s="9" t="n"/>
      <c r="B3049" s="9" t="n"/>
      <c r="C3049" s="12" t="n"/>
      <c r="D3049" s="11" t="n"/>
      <c r="E3049" s="11" t="n"/>
      <c r="F3049" s="11" t="n"/>
      <c r="G3049" s="11" t="n"/>
      <c r="H3049" s="11" t="n"/>
      <c r="I3049" s="9" t="n"/>
      <c r="J3049" s="9" t="n"/>
      <c r="K3049" s="9" t="n"/>
      <c r="L3049" s="9">
        <f>IF(COUNTA($A3049:$K3049)=0,"",IF(AND(IFERROR($H3049,0)&gt;0,LEN(TRIM($K3049&amp;""))&gt;0,IFERROR(LOOKUP(2,1/((LISTS!$M$2:$M$13&lt;&gt;"")*ISNUMBER(SEARCH(LISTS!$M$2:$M$13,$I3049))),LISTS!$N$2:$N$13),"NO")="SI"),"SI","NO"))</f>
        <v/>
      </c>
      <c r="M3049" s="9">
        <f>IF(COUNTA($A3049:$K3049)=0,"",IF($K3049&lt;&gt;"",IF(COUNTIF($K$19:$K3049,$K3049)&gt;1,"SI","NO"),IF(COUNTIFS($A$19:$A3049,$A3049,$C$19:$C3049,$C3049,$J$19:$J3049,$J3049,$D$19:$D3049,$D3049)&gt;1,"SI","NO")))</f>
        <v/>
      </c>
      <c r="N3049" s="11">
        <f>IF(COUNTA($A3049:$K3049)=0,"",IF(AND($L3049="SI",$M3049="NO"),IFERROR($H3049,0),0))</f>
        <v/>
      </c>
      <c r="O3049" s="9">
        <f>IF(COUNTA($A3049:$K3049)=0,"",IF($M3049="SI","CUFE o factura duplicada dentro del reporte; no se suma dos veces",IF(IFERROR($H3049,0)&lt;=0,"DIAN reporta valor susceptible 0",IF($L3049="NO",IFERROR(LOOKUP(2,1/((LISTS!$M$2:$M$13&lt;&gt;"")*ISNUMBER(SEARCH(LISTS!$M$2:$M$13,$I3049))),LISTS!$O$2:$O$13),"Medio de pago no elegible o no identificado por DIAN"),"Apta automaticamente por pago electronico y base positiva"))))</f>
        <v/>
      </c>
    </row>
    <row r="3050">
      <c r="A3050" s="9" t="n"/>
      <c r="B3050" s="9" t="n"/>
      <c r="C3050" s="12" t="n"/>
      <c r="D3050" s="11" t="n"/>
      <c r="E3050" s="11" t="n"/>
      <c r="F3050" s="11" t="n"/>
      <c r="G3050" s="11" t="n"/>
      <c r="H3050" s="11" t="n"/>
      <c r="I3050" s="9" t="n"/>
      <c r="J3050" s="9" t="n"/>
      <c r="K3050" s="9" t="n"/>
      <c r="L3050" s="9">
        <f>IF(COUNTA($A3050:$K3050)=0,"",IF(AND(IFERROR($H3050,0)&gt;0,LEN(TRIM($K3050&amp;""))&gt;0,IFERROR(LOOKUP(2,1/((LISTS!$M$2:$M$13&lt;&gt;"")*ISNUMBER(SEARCH(LISTS!$M$2:$M$13,$I3050))),LISTS!$N$2:$N$13),"NO")="SI"),"SI","NO"))</f>
        <v/>
      </c>
      <c r="M3050" s="9">
        <f>IF(COUNTA($A3050:$K3050)=0,"",IF($K3050&lt;&gt;"",IF(COUNTIF($K$19:$K3050,$K3050)&gt;1,"SI","NO"),IF(COUNTIFS($A$19:$A3050,$A3050,$C$19:$C3050,$C3050,$J$19:$J3050,$J3050,$D$19:$D3050,$D3050)&gt;1,"SI","NO")))</f>
        <v/>
      </c>
      <c r="N3050" s="11">
        <f>IF(COUNTA($A3050:$K3050)=0,"",IF(AND($L3050="SI",$M3050="NO"),IFERROR($H3050,0),0))</f>
        <v/>
      </c>
      <c r="O3050" s="9">
        <f>IF(COUNTA($A3050:$K3050)=0,"",IF($M3050="SI","CUFE o factura duplicada dentro del reporte; no se suma dos veces",IF(IFERROR($H3050,0)&lt;=0,"DIAN reporta valor susceptible 0",IF($L3050="NO",IFERROR(LOOKUP(2,1/((LISTS!$M$2:$M$13&lt;&gt;"")*ISNUMBER(SEARCH(LISTS!$M$2:$M$13,$I3050))),LISTS!$O$2:$O$13),"Medio de pago no elegible o no identificado por DIAN"),"Apta automaticamente por pago electronico y base positiva"))))</f>
        <v/>
      </c>
    </row>
    <row r="3051">
      <c r="A3051" s="9" t="n"/>
      <c r="B3051" s="9" t="n"/>
      <c r="C3051" s="12" t="n"/>
      <c r="D3051" s="11" t="n"/>
      <c r="E3051" s="11" t="n"/>
      <c r="F3051" s="11" t="n"/>
      <c r="G3051" s="11" t="n"/>
      <c r="H3051" s="11" t="n"/>
      <c r="I3051" s="9" t="n"/>
      <c r="J3051" s="9" t="n"/>
      <c r="K3051" s="9" t="n"/>
      <c r="L3051" s="9">
        <f>IF(COUNTA($A3051:$K3051)=0,"",IF(AND(IFERROR($H3051,0)&gt;0,LEN(TRIM($K3051&amp;""))&gt;0,IFERROR(LOOKUP(2,1/((LISTS!$M$2:$M$13&lt;&gt;"")*ISNUMBER(SEARCH(LISTS!$M$2:$M$13,$I3051))),LISTS!$N$2:$N$13),"NO")="SI"),"SI","NO"))</f>
        <v/>
      </c>
      <c r="M3051" s="9">
        <f>IF(COUNTA($A3051:$K3051)=0,"",IF($K3051&lt;&gt;"",IF(COUNTIF($K$19:$K3051,$K3051)&gt;1,"SI","NO"),IF(COUNTIFS($A$19:$A3051,$A3051,$C$19:$C3051,$C3051,$J$19:$J3051,$J3051,$D$19:$D3051,$D3051)&gt;1,"SI","NO")))</f>
        <v/>
      </c>
      <c r="N3051" s="11">
        <f>IF(COUNTA($A3051:$K3051)=0,"",IF(AND($L3051="SI",$M3051="NO"),IFERROR($H3051,0),0))</f>
        <v/>
      </c>
      <c r="O3051" s="9">
        <f>IF(COUNTA($A3051:$K3051)=0,"",IF($M3051="SI","CUFE o factura duplicada dentro del reporte; no se suma dos veces",IF(IFERROR($H3051,0)&lt;=0,"DIAN reporta valor susceptible 0",IF($L3051="NO",IFERROR(LOOKUP(2,1/((LISTS!$M$2:$M$13&lt;&gt;"")*ISNUMBER(SEARCH(LISTS!$M$2:$M$13,$I3051))),LISTS!$O$2:$O$13),"Medio de pago no elegible o no identificado por DIAN"),"Apta automaticamente por pago electronico y base positiva"))))</f>
        <v/>
      </c>
    </row>
    <row r="3052">
      <c r="A3052" s="9" t="n"/>
      <c r="B3052" s="9" t="n"/>
      <c r="C3052" s="12" t="n"/>
      <c r="D3052" s="11" t="n"/>
      <c r="E3052" s="11" t="n"/>
      <c r="F3052" s="11" t="n"/>
      <c r="G3052" s="11" t="n"/>
      <c r="H3052" s="11" t="n"/>
      <c r="I3052" s="9" t="n"/>
      <c r="J3052" s="9" t="n"/>
      <c r="K3052" s="9" t="n"/>
      <c r="L3052" s="9">
        <f>IF(COUNTA($A3052:$K3052)=0,"",IF(AND(IFERROR($H3052,0)&gt;0,LEN(TRIM($K3052&amp;""))&gt;0,IFERROR(LOOKUP(2,1/((LISTS!$M$2:$M$13&lt;&gt;"")*ISNUMBER(SEARCH(LISTS!$M$2:$M$13,$I3052))),LISTS!$N$2:$N$13),"NO")="SI"),"SI","NO"))</f>
        <v/>
      </c>
      <c r="M3052" s="9">
        <f>IF(COUNTA($A3052:$K3052)=0,"",IF($K3052&lt;&gt;"",IF(COUNTIF($K$19:$K3052,$K3052)&gt;1,"SI","NO"),IF(COUNTIFS($A$19:$A3052,$A3052,$C$19:$C3052,$C3052,$J$19:$J3052,$J3052,$D$19:$D3052,$D3052)&gt;1,"SI","NO")))</f>
        <v/>
      </c>
      <c r="N3052" s="11">
        <f>IF(COUNTA($A3052:$K3052)=0,"",IF(AND($L3052="SI",$M3052="NO"),IFERROR($H3052,0),0))</f>
        <v/>
      </c>
      <c r="O3052" s="9">
        <f>IF(COUNTA($A3052:$K3052)=0,"",IF($M3052="SI","CUFE o factura duplicada dentro del reporte; no se suma dos veces",IF(IFERROR($H3052,0)&lt;=0,"DIAN reporta valor susceptible 0",IF($L3052="NO",IFERROR(LOOKUP(2,1/((LISTS!$M$2:$M$13&lt;&gt;"")*ISNUMBER(SEARCH(LISTS!$M$2:$M$13,$I3052))),LISTS!$O$2:$O$13),"Medio de pago no elegible o no identificado por DIAN"),"Apta automaticamente por pago electronico y base positiva"))))</f>
        <v/>
      </c>
    </row>
    <row r="3053">
      <c r="A3053" s="9" t="n"/>
      <c r="B3053" s="9" t="n"/>
      <c r="C3053" s="12" t="n"/>
      <c r="D3053" s="11" t="n"/>
      <c r="E3053" s="11" t="n"/>
      <c r="F3053" s="11" t="n"/>
      <c r="G3053" s="11" t="n"/>
      <c r="H3053" s="11" t="n"/>
      <c r="I3053" s="9" t="n"/>
      <c r="J3053" s="9" t="n"/>
      <c r="K3053" s="9" t="n"/>
      <c r="L3053" s="9">
        <f>IF(COUNTA($A3053:$K3053)=0,"",IF(AND(IFERROR($H3053,0)&gt;0,LEN(TRIM($K3053&amp;""))&gt;0,IFERROR(LOOKUP(2,1/((LISTS!$M$2:$M$13&lt;&gt;"")*ISNUMBER(SEARCH(LISTS!$M$2:$M$13,$I3053))),LISTS!$N$2:$N$13),"NO")="SI"),"SI","NO"))</f>
        <v/>
      </c>
      <c r="M3053" s="9">
        <f>IF(COUNTA($A3053:$K3053)=0,"",IF($K3053&lt;&gt;"",IF(COUNTIF($K$19:$K3053,$K3053)&gt;1,"SI","NO"),IF(COUNTIFS($A$19:$A3053,$A3053,$C$19:$C3053,$C3053,$J$19:$J3053,$J3053,$D$19:$D3053,$D3053)&gt;1,"SI","NO")))</f>
        <v/>
      </c>
      <c r="N3053" s="11">
        <f>IF(COUNTA($A3053:$K3053)=0,"",IF(AND($L3053="SI",$M3053="NO"),IFERROR($H3053,0),0))</f>
        <v/>
      </c>
      <c r="O3053" s="9">
        <f>IF(COUNTA($A3053:$K3053)=0,"",IF($M3053="SI","CUFE o factura duplicada dentro del reporte; no se suma dos veces",IF(IFERROR($H3053,0)&lt;=0,"DIAN reporta valor susceptible 0",IF($L3053="NO",IFERROR(LOOKUP(2,1/((LISTS!$M$2:$M$13&lt;&gt;"")*ISNUMBER(SEARCH(LISTS!$M$2:$M$13,$I3053))),LISTS!$O$2:$O$13),"Medio de pago no elegible o no identificado por DIAN"),"Apta automaticamente por pago electronico y base positiva"))))</f>
        <v/>
      </c>
    </row>
    <row r="3054">
      <c r="A3054" s="9" t="n"/>
      <c r="B3054" s="9" t="n"/>
      <c r="C3054" s="12" t="n"/>
      <c r="D3054" s="11" t="n"/>
      <c r="E3054" s="11" t="n"/>
      <c r="F3054" s="11" t="n"/>
      <c r="G3054" s="11" t="n"/>
      <c r="H3054" s="11" t="n"/>
      <c r="I3054" s="9" t="n"/>
      <c r="J3054" s="9" t="n"/>
      <c r="K3054" s="9" t="n"/>
      <c r="L3054" s="9">
        <f>IF(COUNTA($A3054:$K3054)=0,"",IF(AND(IFERROR($H3054,0)&gt;0,LEN(TRIM($K3054&amp;""))&gt;0,IFERROR(LOOKUP(2,1/((LISTS!$M$2:$M$13&lt;&gt;"")*ISNUMBER(SEARCH(LISTS!$M$2:$M$13,$I3054))),LISTS!$N$2:$N$13),"NO")="SI"),"SI","NO"))</f>
        <v/>
      </c>
      <c r="M3054" s="9">
        <f>IF(COUNTA($A3054:$K3054)=0,"",IF($K3054&lt;&gt;"",IF(COUNTIF($K$19:$K3054,$K3054)&gt;1,"SI","NO"),IF(COUNTIFS($A$19:$A3054,$A3054,$C$19:$C3054,$C3054,$J$19:$J3054,$J3054,$D$19:$D3054,$D3054)&gt;1,"SI","NO")))</f>
        <v/>
      </c>
      <c r="N3054" s="11">
        <f>IF(COUNTA($A3054:$K3054)=0,"",IF(AND($L3054="SI",$M3054="NO"),IFERROR($H3054,0),0))</f>
        <v/>
      </c>
      <c r="O3054" s="9">
        <f>IF(COUNTA($A3054:$K3054)=0,"",IF($M3054="SI","CUFE o factura duplicada dentro del reporte; no se suma dos veces",IF(IFERROR($H3054,0)&lt;=0,"DIAN reporta valor susceptible 0",IF($L3054="NO",IFERROR(LOOKUP(2,1/((LISTS!$M$2:$M$13&lt;&gt;"")*ISNUMBER(SEARCH(LISTS!$M$2:$M$13,$I3054))),LISTS!$O$2:$O$13),"Medio de pago no elegible o no identificado por DIAN"),"Apta automaticamente por pago electronico y base positiva"))))</f>
        <v/>
      </c>
    </row>
    <row r="3055">
      <c r="A3055" s="9" t="n"/>
      <c r="B3055" s="9" t="n"/>
      <c r="C3055" s="12" t="n"/>
      <c r="D3055" s="11" t="n"/>
      <c r="E3055" s="11" t="n"/>
      <c r="F3055" s="11" t="n"/>
      <c r="G3055" s="11" t="n"/>
      <c r="H3055" s="11" t="n"/>
      <c r="I3055" s="9" t="n"/>
      <c r="J3055" s="9" t="n"/>
      <c r="K3055" s="9" t="n"/>
      <c r="L3055" s="9">
        <f>IF(COUNTA($A3055:$K3055)=0,"",IF(AND(IFERROR($H3055,0)&gt;0,LEN(TRIM($K3055&amp;""))&gt;0,IFERROR(LOOKUP(2,1/((LISTS!$M$2:$M$13&lt;&gt;"")*ISNUMBER(SEARCH(LISTS!$M$2:$M$13,$I3055))),LISTS!$N$2:$N$13),"NO")="SI"),"SI","NO"))</f>
        <v/>
      </c>
      <c r="M3055" s="9">
        <f>IF(COUNTA($A3055:$K3055)=0,"",IF($K3055&lt;&gt;"",IF(COUNTIF($K$19:$K3055,$K3055)&gt;1,"SI","NO"),IF(COUNTIFS($A$19:$A3055,$A3055,$C$19:$C3055,$C3055,$J$19:$J3055,$J3055,$D$19:$D3055,$D3055)&gt;1,"SI","NO")))</f>
        <v/>
      </c>
      <c r="N3055" s="11">
        <f>IF(COUNTA($A3055:$K3055)=0,"",IF(AND($L3055="SI",$M3055="NO"),IFERROR($H3055,0),0))</f>
        <v/>
      </c>
      <c r="O3055" s="9">
        <f>IF(COUNTA($A3055:$K3055)=0,"",IF($M3055="SI","CUFE o factura duplicada dentro del reporte; no se suma dos veces",IF(IFERROR($H3055,0)&lt;=0,"DIAN reporta valor susceptible 0",IF($L3055="NO",IFERROR(LOOKUP(2,1/((LISTS!$M$2:$M$13&lt;&gt;"")*ISNUMBER(SEARCH(LISTS!$M$2:$M$13,$I3055))),LISTS!$O$2:$O$13),"Medio de pago no elegible o no identificado por DIAN"),"Apta automaticamente por pago electronico y base positiva"))))</f>
        <v/>
      </c>
    </row>
    <row r="3056">
      <c r="A3056" s="9" t="n"/>
      <c r="B3056" s="9" t="n"/>
      <c r="C3056" s="12" t="n"/>
      <c r="D3056" s="11" t="n"/>
      <c r="E3056" s="11" t="n"/>
      <c r="F3056" s="11" t="n"/>
      <c r="G3056" s="11" t="n"/>
      <c r="H3056" s="11" t="n"/>
      <c r="I3056" s="9" t="n"/>
      <c r="J3056" s="9" t="n"/>
      <c r="K3056" s="9" t="n"/>
      <c r="L3056" s="9">
        <f>IF(COUNTA($A3056:$K3056)=0,"",IF(AND(IFERROR($H3056,0)&gt;0,LEN(TRIM($K3056&amp;""))&gt;0,IFERROR(LOOKUP(2,1/((LISTS!$M$2:$M$13&lt;&gt;"")*ISNUMBER(SEARCH(LISTS!$M$2:$M$13,$I3056))),LISTS!$N$2:$N$13),"NO")="SI"),"SI","NO"))</f>
        <v/>
      </c>
      <c r="M3056" s="9">
        <f>IF(COUNTA($A3056:$K3056)=0,"",IF($K3056&lt;&gt;"",IF(COUNTIF($K$19:$K3056,$K3056)&gt;1,"SI","NO"),IF(COUNTIFS($A$19:$A3056,$A3056,$C$19:$C3056,$C3056,$J$19:$J3056,$J3056,$D$19:$D3056,$D3056)&gt;1,"SI","NO")))</f>
        <v/>
      </c>
      <c r="N3056" s="11">
        <f>IF(COUNTA($A3056:$K3056)=0,"",IF(AND($L3056="SI",$M3056="NO"),IFERROR($H3056,0),0))</f>
        <v/>
      </c>
      <c r="O3056" s="9">
        <f>IF(COUNTA($A3056:$K3056)=0,"",IF($M3056="SI","CUFE o factura duplicada dentro del reporte; no se suma dos veces",IF(IFERROR($H3056,0)&lt;=0,"DIAN reporta valor susceptible 0",IF($L3056="NO",IFERROR(LOOKUP(2,1/((LISTS!$M$2:$M$13&lt;&gt;"")*ISNUMBER(SEARCH(LISTS!$M$2:$M$13,$I3056))),LISTS!$O$2:$O$13),"Medio de pago no elegible o no identificado por DIAN"),"Apta automaticamente por pago electronico y base positiva"))))</f>
        <v/>
      </c>
    </row>
    <row r="3057">
      <c r="A3057" s="9" t="n"/>
      <c r="B3057" s="9" t="n"/>
      <c r="C3057" s="12" t="n"/>
      <c r="D3057" s="11" t="n"/>
      <c r="E3057" s="11" t="n"/>
      <c r="F3057" s="11" t="n"/>
      <c r="G3057" s="11" t="n"/>
      <c r="H3057" s="11" t="n"/>
      <c r="I3057" s="9" t="n"/>
      <c r="J3057" s="9" t="n"/>
      <c r="K3057" s="9" t="n"/>
      <c r="L3057" s="9">
        <f>IF(COUNTA($A3057:$K3057)=0,"",IF(AND(IFERROR($H3057,0)&gt;0,LEN(TRIM($K3057&amp;""))&gt;0,IFERROR(LOOKUP(2,1/((LISTS!$M$2:$M$13&lt;&gt;"")*ISNUMBER(SEARCH(LISTS!$M$2:$M$13,$I3057))),LISTS!$N$2:$N$13),"NO")="SI"),"SI","NO"))</f>
        <v/>
      </c>
      <c r="M3057" s="9">
        <f>IF(COUNTA($A3057:$K3057)=0,"",IF($K3057&lt;&gt;"",IF(COUNTIF($K$19:$K3057,$K3057)&gt;1,"SI","NO"),IF(COUNTIFS($A$19:$A3057,$A3057,$C$19:$C3057,$C3057,$J$19:$J3057,$J3057,$D$19:$D3057,$D3057)&gt;1,"SI","NO")))</f>
        <v/>
      </c>
      <c r="N3057" s="11">
        <f>IF(COUNTA($A3057:$K3057)=0,"",IF(AND($L3057="SI",$M3057="NO"),IFERROR($H3057,0),0))</f>
        <v/>
      </c>
      <c r="O3057" s="9">
        <f>IF(COUNTA($A3057:$K3057)=0,"",IF($M3057="SI","CUFE o factura duplicada dentro del reporte; no se suma dos veces",IF(IFERROR($H3057,0)&lt;=0,"DIAN reporta valor susceptible 0",IF($L3057="NO",IFERROR(LOOKUP(2,1/((LISTS!$M$2:$M$13&lt;&gt;"")*ISNUMBER(SEARCH(LISTS!$M$2:$M$13,$I3057))),LISTS!$O$2:$O$13),"Medio de pago no elegible o no identificado por DIAN"),"Apta automaticamente por pago electronico y base positiva"))))</f>
        <v/>
      </c>
    </row>
    <row r="3058">
      <c r="A3058" s="9" t="n"/>
      <c r="B3058" s="9" t="n"/>
      <c r="C3058" s="12" t="n"/>
      <c r="D3058" s="11" t="n"/>
      <c r="E3058" s="11" t="n"/>
      <c r="F3058" s="11" t="n"/>
      <c r="G3058" s="11" t="n"/>
      <c r="H3058" s="11" t="n"/>
      <c r="I3058" s="9" t="n"/>
      <c r="J3058" s="9" t="n"/>
      <c r="K3058" s="9" t="n"/>
      <c r="L3058" s="9">
        <f>IF(COUNTA($A3058:$K3058)=0,"",IF(AND(IFERROR($H3058,0)&gt;0,LEN(TRIM($K3058&amp;""))&gt;0,IFERROR(LOOKUP(2,1/((LISTS!$M$2:$M$13&lt;&gt;"")*ISNUMBER(SEARCH(LISTS!$M$2:$M$13,$I3058))),LISTS!$N$2:$N$13),"NO")="SI"),"SI","NO"))</f>
        <v/>
      </c>
      <c r="M3058" s="9">
        <f>IF(COUNTA($A3058:$K3058)=0,"",IF($K3058&lt;&gt;"",IF(COUNTIF($K$19:$K3058,$K3058)&gt;1,"SI","NO"),IF(COUNTIFS($A$19:$A3058,$A3058,$C$19:$C3058,$C3058,$J$19:$J3058,$J3058,$D$19:$D3058,$D3058)&gt;1,"SI","NO")))</f>
        <v/>
      </c>
      <c r="N3058" s="11">
        <f>IF(COUNTA($A3058:$K3058)=0,"",IF(AND($L3058="SI",$M3058="NO"),IFERROR($H3058,0),0))</f>
        <v/>
      </c>
      <c r="O3058" s="9">
        <f>IF(COUNTA($A3058:$K3058)=0,"",IF($M3058="SI","CUFE o factura duplicada dentro del reporte; no se suma dos veces",IF(IFERROR($H3058,0)&lt;=0,"DIAN reporta valor susceptible 0",IF($L3058="NO",IFERROR(LOOKUP(2,1/((LISTS!$M$2:$M$13&lt;&gt;"")*ISNUMBER(SEARCH(LISTS!$M$2:$M$13,$I3058))),LISTS!$O$2:$O$13),"Medio de pago no elegible o no identificado por DIAN"),"Apta automaticamente por pago electronico y base positiva"))))</f>
        <v/>
      </c>
    </row>
    <row r="3059">
      <c r="A3059" s="9" t="n"/>
      <c r="B3059" s="9" t="n"/>
      <c r="C3059" s="12" t="n"/>
      <c r="D3059" s="11" t="n"/>
      <c r="E3059" s="11" t="n"/>
      <c r="F3059" s="11" t="n"/>
      <c r="G3059" s="11" t="n"/>
      <c r="H3059" s="11" t="n"/>
      <c r="I3059" s="9" t="n"/>
      <c r="J3059" s="9" t="n"/>
      <c r="K3059" s="9" t="n"/>
      <c r="L3059" s="9">
        <f>IF(COUNTA($A3059:$K3059)=0,"",IF(AND(IFERROR($H3059,0)&gt;0,LEN(TRIM($K3059&amp;""))&gt;0,IFERROR(LOOKUP(2,1/((LISTS!$M$2:$M$13&lt;&gt;"")*ISNUMBER(SEARCH(LISTS!$M$2:$M$13,$I3059))),LISTS!$N$2:$N$13),"NO")="SI"),"SI","NO"))</f>
        <v/>
      </c>
      <c r="M3059" s="9">
        <f>IF(COUNTA($A3059:$K3059)=0,"",IF($K3059&lt;&gt;"",IF(COUNTIF($K$19:$K3059,$K3059)&gt;1,"SI","NO"),IF(COUNTIFS($A$19:$A3059,$A3059,$C$19:$C3059,$C3059,$J$19:$J3059,$J3059,$D$19:$D3059,$D3059)&gt;1,"SI","NO")))</f>
        <v/>
      </c>
      <c r="N3059" s="11">
        <f>IF(COUNTA($A3059:$K3059)=0,"",IF(AND($L3059="SI",$M3059="NO"),IFERROR($H3059,0),0))</f>
        <v/>
      </c>
      <c r="O3059" s="9">
        <f>IF(COUNTA($A3059:$K3059)=0,"",IF($M3059="SI","CUFE o factura duplicada dentro del reporte; no se suma dos veces",IF(IFERROR($H3059,0)&lt;=0,"DIAN reporta valor susceptible 0",IF($L3059="NO",IFERROR(LOOKUP(2,1/((LISTS!$M$2:$M$13&lt;&gt;"")*ISNUMBER(SEARCH(LISTS!$M$2:$M$13,$I3059))),LISTS!$O$2:$O$13),"Medio de pago no elegible o no identificado por DIAN"),"Apta automaticamente por pago electronico y base positiva"))))</f>
        <v/>
      </c>
    </row>
    <row r="3060">
      <c r="A3060" s="9" t="n"/>
      <c r="B3060" s="9" t="n"/>
      <c r="C3060" s="12" t="n"/>
      <c r="D3060" s="11" t="n"/>
      <c r="E3060" s="11" t="n"/>
      <c r="F3060" s="11" t="n"/>
      <c r="G3060" s="11" t="n"/>
      <c r="H3060" s="11" t="n"/>
      <c r="I3060" s="9" t="n"/>
      <c r="J3060" s="9" t="n"/>
      <c r="K3060" s="9" t="n"/>
      <c r="L3060" s="9">
        <f>IF(COUNTA($A3060:$K3060)=0,"",IF(AND(IFERROR($H3060,0)&gt;0,LEN(TRIM($K3060&amp;""))&gt;0,IFERROR(LOOKUP(2,1/((LISTS!$M$2:$M$13&lt;&gt;"")*ISNUMBER(SEARCH(LISTS!$M$2:$M$13,$I3060))),LISTS!$N$2:$N$13),"NO")="SI"),"SI","NO"))</f>
        <v/>
      </c>
      <c r="M3060" s="9">
        <f>IF(COUNTA($A3060:$K3060)=0,"",IF($K3060&lt;&gt;"",IF(COUNTIF($K$19:$K3060,$K3060)&gt;1,"SI","NO"),IF(COUNTIFS($A$19:$A3060,$A3060,$C$19:$C3060,$C3060,$J$19:$J3060,$J3060,$D$19:$D3060,$D3060)&gt;1,"SI","NO")))</f>
        <v/>
      </c>
      <c r="N3060" s="11">
        <f>IF(COUNTA($A3060:$K3060)=0,"",IF(AND($L3060="SI",$M3060="NO"),IFERROR($H3060,0),0))</f>
        <v/>
      </c>
      <c r="O3060" s="9">
        <f>IF(COUNTA($A3060:$K3060)=0,"",IF($M3060="SI","CUFE o factura duplicada dentro del reporte; no se suma dos veces",IF(IFERROR($H3060,0)&lt;=0,"DIAN reporta valor susceptible 0",IF($L3060="NO",IFERROR(LOOKUP(2,1/((LISTS!$M$2:$M$13&lt;&gt;"")*ISNUMBER(SEARCH(LISTS!$M$2:$M$13,$I3060))),LISTS!$O$2:$O$13),"Medio de pago no elegible o no identificado por DIAN"),"Apta automaticamente por pago electronico y base positiva"))))</f>
        <v/>
      </c>
    </row>
    <row r="3061">
      <c r="A3061" s="9" t="n"/>
      <c r="B3061" s="9" t="n"/>
      <c r="C3061" s="12" t="n"/>
      <c r="D3061" s="11" t="n"/>
      <c r="E3061" s="11" t="n"/>
      <c r="F3061" s="11" t="n"/>
      <c r="G3061" s="11" t="n"/>
      <c r="H3061" s="11" t="n"/>
      <c r="I3061" s="9" t="n"/>
      <c r="J3061" s="9" t="n"/>
      <c r="K3061" s="9" t="n"/>
      <c r="L3061" s="9">
        <f>IF(COUNTA($A3061:$K3061)=0,"",IF(AND(IFERROR($H3061,0)&gt;0,LEN(TRIM($K3061&amp;""))&gt;0,IFERROR(LOOKUP(2,1/((LISTS!$M$2:$M$13&lt;&gt;"")*ISNUMBER(SEARCH(LISTS!$M$2:$M$13,$I3061))),LISTS!$N$2:$N$13),"NO")="SI"),"SI","NO"))</f>
        <v/>
      </c>
      <c r="M3061" s="9">
        <f>IF(COUNTA($A3061:$K3061)=0,"",IF($K3061&lt;&gt;"",IF(COUNTIF($K$19:$K3061,$K3061)&gt;1,"SI","NO"),IF(COUNTIFS($A$19:$A3061,$A3061,$C$19:$C3061,$C3061,$J$19:$J3061,$J3061,$D$19:$D3061,$D3061)&gt;1,"SI","NO")))</f>
        <v/>
      </c>
      <c r="N3061" s="11">
        <f>IF(COUNTA($A3061:$K3061)=0,"",IF(AND($L3061="SI",$M3061="NO"),IFERROR($H3061,0),0))</f>
        <v/>
      </c>
      <c r="O3061" s="9">
        <f>IF(COUNTA($A3061:$K3061)=0,"",IF($M3061="SI","CUFE o factura duplicada dentro del reporte; no se suma dos veces",IF(IFERROR($H3061,0)&lt;=0,"DIAN reporta valor susceptible 0",IF($L3061="NO",IFERROR(LOOKUP(2,1/((LISTS!$M$2:$M$13&lt;&gt;"")*ISNUMBER(SEARCH(LISTS!$M$2:$M$13,$I3061))),LISTS!$O$2:$O$13),"Medio de pago no elegible o no identificado por DIAN"),"Apta automaticamente por pago electronico y base positiva"))))</f>
        <v/>
      </c>
    </row>
    <row r="3062">
      <c r="A3062" s="9" t="n"/>
      <c r="B3062" s="9" t="n"/>
      <c r="C3062" s="12" t="n"/>
      <c r="D3062" s="11" t="n"/>
      <c r="E3062" s="11" t="n"/>
      <c r="F3062" s="11" t="n"/>
      <c r="G3062" s="11" t="n"/>
      <c r="H3062" s="11" t="n"/>
      <c r="I3062" s="9" t="n"/>
      <c r="J3062" s="9" t="n"/>
      <c r="K3062" s="9" t="n"/>
      <c r="L3062" s="9">
        <f>IF(COUNTA($A3062:$K3062)=0,"",IF(AND(IFERROR($H3062,0)&gt;0,LEN(TRIM($K3062&amp;""))&gt;0,IFERROR(LOOKUP(2,1/((LISTS!$M$2:$M$13&lt;&gt;"")*ISNUMBER(SEARCH(LISTS!$M$2:$M$13,$I3062))),LISTS!$N$2:$N$13),"NO")="SI"),"SI","NO"))</f>
        <v/>
      </c>
      <c r="M3062" s="9">
        <f>IF(COUNTA($A3062:$K3062)=0,"",IF($K3062&lt;&gt;"",IF(COUNTIF($K$19:$K3062,$K3062)&gt;1,"SI","NO"),IF(COUNTIFS($A$19:$A3062,$A3062,$C$19:$C3062,$C3062,$J$19:$J3062,$J3062,$D$19:$D3062,$D3062)&gt;1,"SI","NO")))</f>
        <v/>
      </c>
      <c r="N3062" s="11">
        <f>IF(COUNTA($A3062:$K3062)=0,"",IF(AND($L3062="SI",$M3062="NO"),IFERROR($H3062,0),0))</f>
        <v/>
      </c>
      <c r="O3062" s="9">
        <f>IF(COUNTA($A3062:$K3062)=0,"",IF($M3062="SI","CUFE o factura duplicada dentro del reporte; no se suma dos veces",IF(IFERROR($H3062,0)&lt;=0,"DIAN reporta valor susceptible 0",IF($L3062="NO",IFERROR(LOOKUP(2,1/((LISTS!$M$2:$M$13&lt;&gt;"")*ISNUMBER(SEARCH(LISTS!$M$2:$M$13,$I3062))),LISTS!$O$2:$O$13),"Medio de pago no elegible o no identificado por DIAN"),"Apta automaticamente por pago electronico y base positiva"))))</f>
        <v/>
      </c>
    </row>
    <row r="3063">
      <c r="A3063" s="9" t="n"/>
      <c r="B3063" s="9" t="n"/>
      <c r="C3063" s="12" t="n"/>
      <c r="D3063" s="11" t="n"/>
      <c r="E3063" s="11" t="n"/>
      <c r="F3063" s="11" t="n"/>
      <c r="G3063" s="11" t="n"/>
      <c r="H3063" s="11" t="n"/>
      <c r="I3063" s="9" t="n"/>
      <c r="J3063" s="9" t="n"/>
      <c r="K3063" s="9" t="n"/>
      <c r="L3063" s="9">
        <f>IF(COUNTA($A3063:$K3063)=0,"",IF(AND(IFERROR($H3063,0)&gt;0,LEN(TRIM($K3063&amp;""))&gt;0,IFERROR(LOOKUP(2,1/((LISTS!$M$2:$M$13&lt;&gt;"")*ISNUMBER(SEARCH(LISTS!$M$2:$M$13,$I3063))),LISTS!$N$2:$N$13),"NO")="SI"),"SI","NO"))</f>
        <v/>
      </c>
      <c r="M3063" s="9">
        <f>IF(COUNTA($A3063:$K3063)=0,"",IF($K3063&lt;&gt;"",IF(COUNTIF($K$19:$K3063,$K3063)&gt;1,"SI","NO"),IF(COUNTIFS($A$19:$A3063,$A3063,$C$19:$C3063,$C3063,$J$19:$J3063,$J3063,$D$19:$D3063,$D3063)&gt;1,"SI","NO")))</f>
        <v/>
      </c>
      <c r="N3063" s="11">
        <f>IF(COUNTA($A3063:$K3063)=0,"",IF(AND($L3063="SI",$M3063="NO"),IFERROR($H3063,0),0))</f>
        <v/>
      </c>
      <c r="O3063" s="9">
        <f>IF(COUNTA($A3063:$K3063)=0,"",IF($M3063="SI","CUFE o factura duplicada dentro del reporte; no se suma dos veces",IF(IFERROR($H3063,0)&lt;=0,"DIAN reporta valor susceptible 0",IF($L3063="NO",IFERROR(LOOKUP(2,1/((LISTS!$M$2:$M$13&lt;&gt;"")*ISNUMBER(SEARCH(LISTS!$M$2:$M$13,$I3063))),LISTS!$O$2:$O$13),"Medio de pago no elegible o no identificado por DIAN"),"Apta automaticamente por pago electronico y base positiva"))))</f>
        <v/>
      </c>
    </row>
    <row r="3064">
      <c r="A3064" s="9" t="n"/>
      <c r="B3064" s="9" t="n"/>
      <c r="C3064" s="12" t="n"/>
      <c r="D3064" s="11" t="n"/>
      <c r="E3064" s="11" t="n"/>
      <c r="F3064" s="11" t="n"/>
      <c r="G3064" s="11" t="n"/>
      <c r="H3064" s="11" t="n"/>
      <c r="I3064" s="9" t="n"/>
      <c r="J3064" s="9" t="n"/>
      <c r="K3064" s="9" t="n"/>
      <c r="L3064" s="9">
        <f>IF(COUNTA($A3064:$K3064)=0,"",IF(AND(IFERROR($H3064,0)&gt;0,LEN(TRIM($K3064&amp;""))&gt;0,IFERROR(LOOKUP(2,1/((LISTS!$M$2:$M$13&lt;&gt;"")*ISNUMBER(SEARCH(LISTS!$M$2:$M$13,$I3064))),LISTS!$N$2:$N$13),"NO")="SI"),"SI","NO"))</f>
        <v/>
      </c>
      <c r="M3064" s="9">
        <f>IF(COUNTA($A3064:$K3064)=0,"",IF($K3064&lt;&gt;"",IF(COUNTIF($K$19:$K3064,$K3064)&gt;1,"SI","NO"),IF(COUNTIFS($A$19:$A3064,$A3064,$C$19:$C3064,$C3064,$J$19:$J3064,$J3064,$D$19:$D3064,$D3064)&gt;1,"SI","NO")))</f>
        <v/>
      </c>
      <c r="N3064" s="11">
        <f>IF(COUNTA($A3064:$K3064)=0,"",IF(AND($L3064="SI",$M3064="NO"),IFERROR($H3064,0),0))</f>
        <v/>
      </c>
      <c r="O3064" s="9">
        <f>IF(COUNTA($A3064:$K3064)=0,"",IF($M3064="SI","CUFE o factura duplicada dentro del reporte; no se suma dos veces",IF(IFERROR($H3064,0)&lt;=0,"DIAN reporta valor susceptible 0",IF($L3064="NO",IFERROR(LOOKUP(2,1/((LISTS!$M$2:$M$13&lt;&gt;"")*ISNUMBER(SEARCH(LISTS!$M$2:$M$13,$I3064))),LISTS!$O$2:$O$13),"Medio de pago no elegible o no identificado por DIAN"),"Apta automaticamente por pago electronico y base positiva"))))</f>
        <v/>
      </c>
    </row>
    <row r="3065">
      <c r="A3065" s="9" t="n"/>
      <c r="B3065" s="9" t="n"/>
      <c r="C3065" s="12" t="n"/>
      <c r="D3065" s="11" t="n"/>
      <c r="E3065" s="11" t="n"/>
      <c r="F3065" s="11" t="n"/>
      <c r="G3065" s="11" t="n"/>
      <c r="H3065" s="11" t="n"/>
      <c r="I3065" s="9" t="n"/>
      <c r="J3065" s="9" t="n"/>
      <c r="K3065" s="9" t="n"/>
      <c r="L3065" s="9">
        <f>IF(COUNTA($A3065:$K3065)=0,"",IF(AND(IFERROR($H3065,0)&gt;0,LEN(TRIM($K3065&amp;""))&gt;0,IFERROR(LOOKUP(2,1/((LISTS!$M$2:$M$13&lt;&gt;"")*ISNUMBER(SEARCH(LISTS!$M$2:$M$13,$I3065))),LISTS!$N$2:$N$13),"NO")="SI"),"SI","NO"))</f>
        <v/>
      </c>
      <c r="M3065" s="9">
        <f>IF(COUNTA($A3065:$K3065)=0,"",IF($K3065&lt;&gt;"",IF(COUNTIF($K$19:$K3065,$K3065)&gt;1,"SI","NO"),IF(COUNTIFS($A$19:$A3065,$A3065,$C$19:$C3065,$C3065,$J$19:$J3065,$J3065,$D$19:$D3065,$D3065)&gt;1,"SI","NO")))</f>
        <v/>
      </c>
      <c r="N3065" s="11">
        <f>IF(COUNTA($A3065:$K3065)=0,"",IF(AND($L3065="SI",$M3065="NO"),IFERROR($H3065,0),0))</f>
        <v/>
      </c>
      <c r="O3065" s="9">
        <f>IF(COUNTA($A3065:$K3065)=0,"",IF($M3065="SI","CUFE o factura duplicada dentro del reporte; no se suma dos veces",IF(IFERROR($H3065,0)&lt;=0,"DIAN reporta valor susceptible 0",IF($L3065="NO",IFERROR(LOOKUP(2,1/((LISTS!$M$2:$M$13&lt;&gt;"")*ISNUMBER(SEARCH(LISTS!$M$2:$M$13,$I3065))),LISTS!$O$2:$O$13),"Medio de pago no elegible o no identificado por DIAN"),"Apta automaticamente por pago electronico y base positiva"))))</f>
        <v/>
      </c>
    </row>
    <row r="3066">
      <c r="A3066" s="9" t="n"/>
      <c r="B3066" s="9" t="n"/>
      <c r="C3066" s="12" t="n"/>
      <c r="D3066" s="11" t="n"/>
      <c r="E3066" s="11" t="n"/>
      <c r="F3066" s="11" t="n"/>
      <c r="G3066" s="11" t="n"/>
      <c r="H3066" s="11" t="n"/>
      <c r="I3066" s="9" t="n"/>
      <c r="J3066" s="9" t="n"/>
      <c r="K3066" s="9" t="n"/>
      <c r="L3066" s="9">
        <f>IF(COUNTA($A3066:$K3066)=0,"",IF(AND(IFERROR($H3066,0)&gt;0,LEN(TRIM($K3066&amp;""))&gt;0,IFERROR(LOOKUP(2,1/((LISTS!$M$2:$M$13&lt;&gt;"")*ISNUMBER(SEARCH(LISTS!$M$2:$M$13,$I3066))),LISTS!$N$2:$N$13),"NO")="SI"),"SI","NO"))</f>
        <v/>
      </c>
      <c r="M3066" s="9">
        <f>IF(COUNTA($A3066:$K3066)=0,"",IF($K3066&lt;&gt;"",IF(COUNTIF($K$19:$K3066,$K3066)&gt;1,"SI","NO"),IF(COUNTIFS($A$19:$A3066,$A3066,$C$19:$C3066,$C3066,$J$19:$J3066,$J3066,$D$19:$D3066,$D3066)&gt;1,"SI","NO")))</f>
        <v/>
      </c>
      <c r="N3066" s="11">
        <f>IF(COUNTA($A3066:$K3066)=0,"",IF(AND($L3066="SI",$M3066="NO"),IFERROR($H3066,0),0))</f>
        <v/>
      </c>
      <c r="O3066" s="9">
        <f>IF(COUNTA($A3066:$K3066)=0,"",IF($M3066="SI","CUFE o factura duplicada dentro del reporte; no se suma dos veces",IF(IFERROR($H3066,0)&lt;=0,"DIAN reporta valor susceptible 0",IF($L3066="NO",IFERROR(LOOKUP(2,1/((LISTS!$M$2:$M$13&lt;&gt;"")*ISNUMBER(SEARCH(LISTS!$M$2:$M$13,$I3066))),LISTS!$O$2:$O$13),"Medio de pago no elegible o no identificado por DIAN"),"Apta automaticamente por pago electronico y base positiva"))))</f>
        <v/>
      </c>
    </row>
    <row r="3067">
      <c r="A3067" s="9" t="n"/>
      <c r="B3067" s="9" t="n"/>
      <c r="C3067" s="12" t="n"/>
      <c r="D3067" s="11" t="n"/>
      <c r="E3067" s="11" t="n"/>
      <c r="F3067" s="11" t="n"/>
      <c r="G3067" s="11" t="n"/>
      <c r="H3067" s="11" t="n"/>
      <c r="I3067" s="9" t="n"/>
      <c r="J3067" s="9" t="n"/>
      <c r="K3067" s="9" t="n"/>
      <c r="L3067" s="9">
        <f>IF(COUNTA($A3067:$K3067)=0,"",IF(AND(IFERROR($H3067,0)&gt;0,LEN(TRIM($K3067&amp;""))&gt;0,IFERROR(LOOKUP(2,1/((LISTS!$M$2:$M$13&lt;&gt;"")*ISNUMBER(SEARCH(LISTS!$M$2:$M$13,$I3067))),LISTS!$N$2:$N$13),"NO")="SI"),"SI","NO"))</f>
        <v/>
      </c>
      <c r="M3067" s="9">
        <f>IF(COUNTA($A3067:$K3067)=0,"",IF($K3067&lt;&gt;"",IF(COUNTIF($K$19:$K3067,$K3067)&gt;1,"SI","NO"),IF(COUNTIFS($A$19:$A3067,$A3067,$C$19:$C3067,$C3067,$J$19:$J3067,$J3067,$D$19:$D3067,$D3067)&gt;1,"SI","NO")))</f>
        <v/>
      </c>
      <c r="N3067" s="11">
        <f>IF(COUNTA($A3067:$K3067)=0,"",IF(AND($L3067="SI",$M3067="NO"),IFERROR($H3067,0),0))</f>
        <v/>
      </c>
      <c r="O3067" s="9">
        <f>IF(COUNTA($A3067:$K3067)=0,"",IF($M3067="SI","CUFE o factura duplicada dentro del reporte; no se suma dos veces",IF(IFERROR($H3067,0)&lt;=0,"DIAN reporta valor susceptible 0",IF($L3067="NO",IFERROR(LOOKUP(2,1/((LISTS!$M$2:$M$13&lt;&gt;"")*ISNUMBER(SEARCH(LISTS!$M$2:$M$13,$I3067))),LISTS!$O$2:$O$13),"Medio de pago no elegible o no identificado por DIAN"),"Apta automaticamente por pago electronico y base positiva"))))</f>
        <v/>
      </c>
    </row>
    <row r="3068">
      <c r="A3068" s="9" t="n"/>
      <c r="B3068" s="9" t="n"/>
      <c r="C3068" s="12" t="n"/>
      <c r="D3068" s="11" t="n"/>
      <c r="E3068" s="11" t="n"/>
      <c r="F3068" s="11" t="n"/>
      <c r="G3068" s="11" t="n"/>
      <c r="H3068" s="11" t="n"/>
      <c r="I3068" s="9" t="n"/>
      <c r="J3068" s="9" t="n"/>
      <c r="K3068" s="9" t="n"/>
      <c r="L3068" s="9">
        <f>IF(COUNTA($A3068:$K3068)=0,"",IF(AND(IFERROR($H3068,0)&gt;0,LEN(TRIM($K3068&amp;""))&gt;0,IFERROR(LOOKUP(2,1/((LISTS!$M$2:$M$13&lt;&gt;"")*ISNUMBER(SEARCH(LISTS!$M$2:$M$13,$I3068))),LISTS!$N$2:$N$13),"NO")="SI"),"SI","NO"))</f>
        <v/>
      </c>
      <c r="M3068" s="9">
        <f>IF(COUNTA($A3068:$K3068)=0,"",IF($K3068&lt;&gt;"",IF(COUNTIF($K$19:$K3068,$K3068)&gt;1,"SI","NO"),IF(COUNTIFS($A$19:$A3068,$A3068,$C$19:$C3068,$C3068,$J$19:$J3068,$J3068,$D$19:$D3068,$D3068)&gt;1,"SI","NO")))</f>
        <v/>
      </c>
      <c r="N3068" s="11">
        <f>IF(COUNTA($A3068:$K3068)=0,"",IF(AND($L3068="SI",$M3068="NO"),IFERROR($H3068,0),0))</f>
        <v/>
      </c>
      <c r="O3068" s="9">
        <f>IF(COUNTA($A3068:$K3068)=0,"",IF($M3068="SI","CUFE o factura duplicada dentro del reporte; no se suma dos veces",IF(IFERROR($H3068,0)&lt;=0,"DIAN reporta valor susceptible 0",IF($L3068="NO",IFERROR(LOOKUP(2,1/((LISTS!$M$2:$M$13&lt;&gt;"")*ISNUMBER(SEARCH(LISTS!$M$2:$M$13,$I3068))),LISTS!$O$2:$O$13),"Medio de pago no elegible o no identificado por DIAN"),"Apta automaticamente por pago electronico y base positiva"))))</f>
        <v/>
      </c>
    </row>
    <row r="3069">
      <c r="A3069" s="9" t="n"/>
      <c r="B3069" s="9" t="n"/>
      <c r="C3069" s="12" t="n"/>
      <c r="D3069" s="11" t="n"/>
      <c r="E3069" s="11" t="n"/>
      <c r="F3069" s="11" t="n"/>
      <c r="G3069" s="11" t="n"/>
      <c r="H3069" s="11" t="n"/>
      <c r="I3069" s="9" t="n"/>
      <c r="J3069" s="9" t="n"/>
      <c r="K3069" s="9" t="n"/>
      <c r="L3069" s="9">
        <f>IF(COUNTA($A3069:$K3069)=0,"",IF(AND(IFERROR($H3069,0)&gt;0,LEN(TRIM($K3069&amp;""))&gt;0,IFERROR(LOOKUP(2,1/((LISTS!$M$2:$M$13&lt;&gt;"")*ISNUMBER(SEARCH(LISTS!$M$2:$M$13,$I3069))),LISTS!$N$2:$N$13),"NO")="SI"),"SI","NO"))</f>
        <v/>
      </c>
      <c r="M3069" s="9">
        <f>IF(COUNTA($A3069:$K3069)=0,"",IF($K3069&lt;&gt;"",IF(COUNTIF($K$19:$K3069,$K3069)&gt;1,"SI","NO"),IF(COUNTIFS($A$19:$A3069,$A3069,$C$19:$C3069,$C3069,$J$19:$J3069,$J3069,$D$19:$D3069,$D3069)&gt;1,"SI","NO")))</f>
        <v/>
      </c>
      <c r="N3069" s="11">
        <f>IF(COUNTA($A3069:$K3069)=0,"",IF(AND($L3069="SI",$M3069="NO"),IFERROR($H3069,0),0))</f>
        <v/>
      </c>
      <c r="O3069" s="9">
        <f>IF(COUNTA($A3069:$K3069)=0,"",IF($M3069="SI","CUFE o factura duplicada dentro del reporte; no se suma dos veces",IF(IFERROR($H3069,0)&lt;=0,"DIAN reporta valor susceptible 0",IF($L3069="NO",IFERROR(LOOKUP(2,1/((LISTS!$M$2:$M$13&lt;&gt;"")*ISNUMBER(SEARCH(LISTS!$M$2:$M$13,$I3069))),LISTS!$O$2:$O$13),"Medio de pago no elegible o no identificado por DIAN"),"Apta automaticamente por pago electronico y base positiva"))))</f>
        <v/>
      </c>
    </row>
    <row r="3070">
      <c r="A3070" s="9" t="n"/>
      <c r="B3070" s="9" t="n"/>
      <c r="C3070" s="12" t="n"/>
      <c r="D3070" s="11" t="n"/>
      <c r="E3070" s="11" t="n"/>
      <c r="F3070" s="11" t="n"/>
      <c r="G3070" s="11" t="n"/>
      <c r="H3070" s="11" t="n"/>
      <c r="I3070" s="9" t="n"/>
      <c r="J3070" s="9" t="n"/>
      <c r="K3070" s="9" t="n"/>
      <c r="L3070" s="9">
        <f>IF(COUNTA($A3070:$K3070)=0,"",IF(AND(IFERROR($H3070,0)&gt;0,LEN(TRIM($K3070&amp;""))&gt;0,IFERROR(LOOKUP(2,1/((LISTS!$M$2:$M$13&lt;&gt;"")*ISNUMBER(SEARCH(LISTS!$M$2:$M$13,$I3070))),LISTS!$N$2:$N$13),"NO")="SI"),"SI","NO"))</f>
        <v/>
      </c>
      <c r="M3070" s="9">
        <f>IF(COUNTA($A3070:$K3070)=0,"",IF($K3070&lt;&gt;"",IF(COUNTIF($K$19:$K3070,$K3070)&gt;1,"SI","NO"),IF(COUNTIFS($A$19:$A3070,$A3070,$C$19:$C3070,$C3070,$J$19:$J3070,$J3070,$D$19:$D3070,$D3070)&gt;1,"SI","NO")))</f>
        <v/>
      </c>
      <c r="N3070" s="11">
        <f>IF(COUNTA($A3070:$K3070)=0,"",IF(AND($L3070="SI",$M3070="NO"),IFERROR($H3070,0),0))</f>
        <v/>
      </c>
      <c r="O3070" s="9">
        <f>IF(COUNTA($A3070:$K3070)=0,"",IF($M3070="SI","CUFE o factura duplicada dentro del reporte; no se suma dos veces",IF(IFERROR($H3070,0)&lt;=0,"DIAN reporta valor susceptible 0",IF($L3070="NO",IFERROR(LOOKUP(2,1/((LISTS!$M$2:$M$13&lt;&gt;"")*ISNUMBER(SEARCH(LISTS!$M$2:$M$13,$I3070))),LISTS!$O$2:$O$13),"Medio de pago no elegible o no identificado por DIAN"),"Apta automaticamente por pago electronico y base positiva"))))</f>
        <v/>
      </c>
    </row>
    <row r="3071">
      <c r="A3071" s="9" t="n"/>
      <c r="B3071" s="9" t="n"/>
      <c r="C3071" s="12" t="n"/>
      <c r="D3071" s="11" t="n"/>
      <c r="E3071" s="11" t="n"/>
      <c r="F3071" s="11" t="n"/>
      <c r="G3071" s="11" t="n"/>
      <c r="H3071" s="11" t="n"/>
      <c r="I3071" s="9" t="n"/>
      <c r="J3071" s="9" t="n"/>
      <c r="K3071" s="9" t="n"/>
      <c r="L3071" s="9">
        <f>IF(COUNTA($A3071:$K3071)=0,"",IF(AND(IFERROR($H3071,0)&gt;0,LEN(TRIM($K3071&amp;""))&gt;0,IFERROR(LOOKUP(2,1/((LISTS!$M$2:$M$13&lt;&gt;"")*ISNUMBER(SEARCH(LISTS!$M$2:$M$13,$I3071))),LISTS!$N$2:$N$13),"NO")="SI"),"SI","NO"))</f>
        <v/>
      </c>
      <c r="M3071" s="9">
        <f>IF(COUNTA($A3071:$K3071)=0,"",IF($K3071&lt;&gt;"",IF(COUNTIF($K$19:$K3071,$K3071)&gt;1,"SI","NO"),IF(COUNTIFS($A$19:$A3071,$A3071,$C$19:$C3071,$C3071,$J$19:$J3071,$J3071,$D$19:$D3071,$D3071)&gt;1,"SI","NO")))</f>
        <v/>
      </c>
      <c r="N3071" s="11">
        <f>IF(COUNTA($A3071:$K3071)=0,"",IF(AND($L3071="SI",$M3071="NO"),IFERROR($H3071,0),0))</f>
        <v/>
      </c>
      <c r="O3071" s="9">
        <f>IF(COUNTA($A3071:$K3071)=0,"",IF($M3071="SI","CUFE o factura duplicada dentro del reporte; no se suma dos veces",IF(IFERROR($H3071,0)&lt;=0,"DIAN reporta valor susceptible 0",IF($L3071="NO",IFERROR(LOOKUP(2,1/((LISTS!$M$2:$M$13&lt;&gt;"")*ISNUMBER(SEARCH(LISTS!$M$2:$M$13,$I3071))),LISTS!$O$2:$O$13),"Medio de pago no elegible o no identificado por DIAN"),"Apta automaticamente por pago electronico y base positiva"))))</f>
        <v/>
      </c>
    </row>
    <row r="3072">
      <c r="A3072" s="9" t="n"/>
      <c r="B3072" s="9" t="n"/>
      <c r="C3072" s="12" t="n"/>
      <c r="D3072" s="11" t="n"/>
      <c r="E3072" s="11" t="n"/>
      <c r="F3072" s="11" t="n"/>
      <c r="G3072" s="11" t="n"/>
      <c r="H3072" s="11" t="n"/>
      <c r="I3072" s="9" t="n"/>
      <c r="J3072" s="9" t="n"/>
      <c r="K3072" s="9" t="n"/>
      <c r="L3072" s="9">
        <f>IF(COUNTA($A3072:$K3072)=0,"",IF(AND(IFERROR($H3072,0)&gt;0,LEN(TRIM($K3072&amp;""))&gt;0,IFERROR(LOOKUP(2,1/((LISTS!$M$2:$M$13&lt;&gt;"")*ISNUMBER(SEARCH(LISTS!$M$2:$M$13,$I3072))),LISTS!$N$2:$N$13),"NO")="SI"),"SI","NO"))</f>
        <v/>
      </c>
      <c r="M3072" s="9">
        <f>IF(COUNTA($A3072:$K3072)=0,"",IF($K3072&lt;&gt;"",IF(COUNTIF($K$19:$K3072,$K3072)&gt;1,"SI","NO"),IF(COUNTIFS($A$19:$A3072,$A3072,$C$19:$C3072,$C3072,$J$19:$J3072,$J3072,$D$19:$D3072,$D3072)&gt;1,"SI","NO")))</f>
        <v/>
      </c>
      <c r="N3072" s="11">
        <f>IF(COUNTA($A3072:$K3072)=0,"",IF(AND($L3072="SI",$M3072="NO"),IFERROR($H3072,0),0))</f>
        <v/>
      </c>
      <c r="O3072" s="9">
        <f>IF(COUNTA($A3072:$K3072)=0,"",IF($M3072="SI","CUFE o factura duplicada dentro del reporte; no se suma dos veces",IF(IFERROR($H3072,0)&lt;=0,"DIAN reporta valor susceptible 0",IF($L3072="NO",IFERROR(LOOKUP(2,1/((LISTS!$M$2:$M$13&lt;&gt;"")*ISNUMBER(SEARCH(LISTS!$M$2:$M$13,$I3072))),LISTS!$O$2:$O$13),"Medio de pago no elegible o no identificado por DIAN"),"Apta automaticamente por pago electronico y base positiva"))))</f>
        <v/>
      </c>
    </row>
    <row r="3073">
      <c r="A3073" s="9" t="n"/>
      <c r="B3073" s="9" t="n"/>
      <c r="C3073" s="12" t="n"/>
      <c r="D3073" s="11" t="n"/>
      <c r="E3073" s="11" t="n"/>
      <c r="F3073" s="11" t="n"/>
      <c r="G3073" s="11" t="n"/>
      <c r="H3073" s="11" t="n"/>
      <c r="I3073" s="9" t="n"/>
      <c r="J3073" s="9" t="n"/>
      <c r="K3073" s="9" t="n"/>
      <c r="L3073" s="9">
        <f>IF(COUNTA($A3073:$K3073)=0,"",IF(AND(IFERROR($H3073,0)&gt;0,LEN(TRIM($K3073&amp;""))&gt;0,IFERROR(LOOKUP(2,1/((LISTS!$M$2:$M$13&lt;&gt;"")*ISNUMBER(SEARCH(LISTS!$M$2:$M$13,$I3073))),LISTS!$N$2:$N$13),"NO")="SI"),"SI","NO"))</f>
        <v/>
      </c>
      <c r="M3073" s="9">
        <f>IF(COUNTA($A3073:$K3073)=0,"",IF($K3073&lt;&gt;"",IF(COUNTIF($K$19:$K3073,$K3073)&gt;1,"SI","NO"),IF(COUNTIFS($A$19:$A3073,$A3073,$C$19:$C3073,$C3073,$J$19:$J3073,$J3073,$D$19:$D3073,$D3073)&gt;1,"SI","NO")))</f>
        <v/>
      </c>
      <c r="N3073" s="11">
        <f>IF(COUNTA($A3073:$K3073)=0,"",IF(AND($L3073="SI",$M3073="NO"),IFERROR($H3073,0),0))</f>
        <v/>
      </c>
      <c r="O3073" s="9">
        <f>IF(COUNTA($A3073:$K3073)=0,"",IF($M3073="SI","CUFE o factura duplicada dentro del reporte; no se suma dos veces",IF(IFERROR($H3073,0)&lt;=0,"DIAN reporta valor susceptible 0",IF($L3073="NO",IFERROR(LOOKUP(2,1/((LISTS!$M$2:$M$13&lt;&gt;"")*ISNUMBER(SEARCH(LISTS!$M$2:$M$13,$I3073))),LISTS!$O$2:$O$13),"Medio de pago no elegible o no identificado por DIAN"),"Apta automaticamente por pago electronico y base positiva"))))</f>
        <v/>
      </c>
    </row>
    <row r="3074">
      <c r="A3074" s="9" t="n"/>
      <c r="B3074" s="9" t="n"/>
      <c r="C3074" s="12" t="n"/>
      <c r="D3074" s="11" t="n"/>
      <c r="E3074" s="11" t="n"/>
      <c r="F3074" s="11" t="n"/>
      <c r="G3074" s="11" t="n"/>
      <c r="H3074" s="11" t="n"/>
      <c r="I3074" s="9" t="n"/>
      <c r="J3074" s="9" t="n"/>
      <c r="K3074" s="9" t="n"/>
      <c r="L3074" s="9">
        <f>IF(COUNTA($A3074:$K3074)=0,"",IF(AND(IFERROR($H3074,0)&gt;0,LEN(TRIM($K3074&amp;""))&gt;0,IFERROR(LOOKUP(2,1/((LISTS!$M$2:$M$13&lt;&gt;"")*ISNUMBER(SEARCH(LISTS!$M$2:$M$13,$I3074))),LISTS!$N$2:$N$13),"NO")="SI"),"SI","NO"))</f>
        <v/>
      </c>
      <c r="M3074" s="9">
        <f>IF(COUNTA($A3074:$K3074)=0,"",IF($K3074&lt;&gt;"",IF(COUNTIF($K$19:$K3074,$K3074)&gt;1,"SI","NO"),IF(COUNTIFS($A$19:$A3074,$A3074,$C$19:$C3074,$C3074,$J$19:$J3074,$J3074,$D$19:$D3074,$D3074)&gt;1,"SI","NO")))</f>
        <v/>
      </c>
      <c r="N3074" s="11">
        <f>IF(COUNTA($A3074:$K3074)=0,"",IF(AND($L3074="SI",$M3074="NO"),IFERROR($H3074,0),0))</f>
        <v/>
      </c>
      <c r="O3074" s="9">
        <f>IF(COUNTA($A3074:$K3074)=0,"",IF($M3074="SI","CUFE o factura duplicada dentro del reporte; no se suma dos veces",IF(IFERROR($H3074,0)&lt;=0,"DIAN reporta valor susceptible 0",IF($L3074="NO",IFERROR(LOOKUP(2,1/((LISTS!$M$2:$M$13&lt;&gt;"")*ISNUMBER(SEARCH(LISTS!$M$2:$M$13,$I3074))),LISTS!$O$2:$O$13),"Medio de pago no elegible o no identificado por DIAN"),"Apta automaticamente por pago electronico y base positiva"))))</f>
        <v/>
      </c>
    </row>
    <row r="3075">
      <c r="A3075" s="9" t="n"/>
      <c r="B3075" s="9" t="n"/>
      <c r="C3075" s="12" t="n"/>
      <c r="D3075" s="11" t="n"/>
      <c r="E3075" s="11" t="n"/>
      <c r="F3075" s="11" t="n"/>
      <c r="G3075" s="11" t="n"/>
      <c r="H3075" s="11" t="n"/>
      <c r="I3075" s="9" t="n"/>
      <c r="J3075" s="9" t="n"/>
      <c r="K3075" s="9" t="n"/>
      <c r="L3075" s="9">
        <f>IF(COUNTA($A3075:$K3075)=0,"",IF(AND(IFERROR($H3075,0)&gt;0,LEN(TRIM($K3075&amp;""))&gt;0,IFERROR(LOOKUP(2,1/((LISTS!$M$2:$M$13&lt;&gt;"")*ISNUMBER(SEARCH(LISTS!$M$2:$M$13,$I3075))),LISTS!$N$2:$N$13),"NO")="SI"),"SI","NO"))</f>
        <v/>
      </c>
      <c r="M3075" s="9">
        <f>IF(COUNTA($A3075:$K3075)=0,"",IF($K3075&lt;&gt;"",IF(COUNTIF($K$19:$K3075,$K3075)&gt;1,"SI","NO"),IF(COUNTIFS($A$19:$A3075,$A3075,$C$19:$C3075,$C3075,$J$19:$J3075,$J3075,$D$19:$D3075,$D3075)&gt;1,"SI","NO")))</f>
        <v/>
      </c>
      <c r="N3075" s="11">
        <f>IF(COUNTA($A3075:$K3075)=0,"",IF(AND($L3075="SI",$M3075="NO"),IFERROR($H3075,0),0))</f>
        <v/>
      </c>
      <c r="O3075" s="9">
        <f>IF(COUNTA($A3075:$K3075)=0,"",IF($M3075="SI","CUFE o factura duplicada dentro del reporte; no se suma dos veces",IF(IFERROR($H3075,0)&lt;=0,"DIAN reporta valor susceptible 0",IF($L3075="NO",IFERROR(LOOKUP(2,1/((LISTS!$M$2:$M$13&lt;&gt;"")*ISNUMBER(SEARCH(LISTS!$M$2:$M$13,$I3075))),LISTS!$O$2:$O$13),"Medio de pago no elegible o no identificado por DIAN"),"Apta automaticamente por pago electronico y base positiva"))))</f>
        <v/>
      </c>
    </row>
    <row r="3076">
      <c r="A3076" s="9" t="n"/>
      <c r="B3076" s="9" t="n"/>
      <c r="C3076" s="12" t="n"/>
      <c r="D3076" s="11" t="n"/>
      <c r="E3076" s="11" t="n"/>
      <c r="F3076" s="11" t="n"/>
      <c r="G3076" s="11" t="n"/>
      <c r="H3076" s="11" t="n"/>
      <c r="I3076" s="9" t="n"/>
      <c r="J3076" s="9" t="n"/>
      <c r="K3076" s="9" t="n"/>
      <c r="L3076" s="9">
        <f>IF(COUNTA($A3076:$K3076)=0,"",IF(AND(IFERROR($H3076,0)&gt;0,LEN(TRIM($K3076&amp;""))&gt;0,IFERROR(LOOKUP(2,1/((LISTS!$M$2:$M$13&lt;&gt;"")*ISNUMBER(SEARCH(LISTS!$M$2:$M$13,$I3076))),LISTS!$N$2:$N$13),"NO")="SI"),"SI","NO"))</f>
        <v/>
      </c>
      <c r="M3076" s="9">
        <f>IF(COUNTA($A3076:$K3076)=0,"",IF($K3076&lt;&gt;"",IF(COUNTIF($K$19:$K3076,$K3076)&gt;1,"SI","NO"),IF(COUNTIFS($A$19:$A3076,$A3076,$C$19:$C3076,$C3076,$J$19:$J3076,$J3076,$D$19:$D3076,$D3076)&gt;1,"SI","NO")))</f>
        <v/>
      </c>
      <c r="N3076" s="11">
        <f>IF(COUNTA($A3076:$K3076)=0,"",IF(AND($L3076="SI",$M3076="NO"),IFERROR($H3076,0),0))</f>
        <v/>
      </c>
      <c r="O3076" s="9">
        <f>IF(COUNTA($A3076:$K3076)=0,"",IF($M3076="SI","CUFE o factura duplicada dentro del reporte; no se suma dos veces",IF(IFERROR($H3076,0)&lt;=0,"DIAN reporta valor susceptible 0",IF($L3076="NO",IFERROR(LOOKUP(2,1/((LISTS!$M$2:$M$13&lt;&gt;"")*ISNUMBER(SEARCH(LISTS!$M$2:$M$13,$I3076))),LISTS!$O$2:$O$13),"Medio de pago no elegible o no identificado por DIAN"),"Apta automaticamente por pago electronico y base positiva"))))</f>
        <v/>
      </c>
    </row>
    <row r="3077">
      <c r="A3077" s="9" t="n"/>
      <c r="B3077" s="9" t="n"/>
      <c r="C3077" s="12" t="n"/>
      <c r="D3077" s="11" t="n"/>
      <c r="E3077" s="11" t="n"/>
      <c r="F3077" s="11" t="n"/>
      <c r="G3077" s="11" t="n"/>
      <c r="H3077" s="11" t="n"/>
      <c r="I3077" s="9" t="n"/>
      <c r="J3077" s="9" t="n"/>
      <c r="K3077" s="9" t="n"/>
      <c r="L3077" s="9">
        <f>IF(COUNTA($A3077:$K3077)=0,"",IF(AND(IFERROR($H3077,0)&gt;0,LEN(TRIM($K3077&amp;""))&gt;0,IFERROR(LOOKUP(2,1/((LISTS!$M$2:$M$13&lt;&gt;"")*ISNUMBER(SEARCH(LISTS!$M$2:$M$13,$I3077))),LISTS!$N$2:$N$13),"NO")="SI"),"SI","NO"))</f>
        <v/>
      </c>
      <c r="M3077" s="9">
        <f>IF(COUNTA($A3077:$K3077)=0,"",IF($K3077&lt;&gt;"",IF(COUNTIF($K$19:$K3077,$K3077)&gt;1,"SI","NO"),IF(COUNTIFS($A$19:$A3077,$A3077,$C$19:$C3077,$C3077,$J$19:$J3077,$J3077,$D$19:$D3077,$D3077)&gt;1,"SI","NO")))</f>
        <v/>
      </c>
      <c r="N3077" s="11">
        <f>IF(COUNTA($A3077:$K3077)=0,"",IF(AND($L3077="SI",$M3077="NO"),IFERROR($H3077,0),0))</f>
        <v/>
      </c>
      <c r="O3077" s="9">
        <f>IF(COUNTA($A3077:$K3077)=0,"",IF($M3077="SI","CUFE o factura duplicada dentro del reporte; no se suma dos veces",IF(IFERROR($H3077,0)&lt;=0,"DIAN reporta valor susceptible 0",IF($L3077="NO",IFERROR(LOOKUP(2,1/((LISTS!$M$2:$M$13&lt;&gt;"")*ISNUMBER(SEARCH(LISTS!$M$2:$M$13,$I3077))),LISTS!$O$2:$O$13),"Medio de pago no elegible o no identificado por DIAN"),"Apta automaticamente por pago electronico y base positiva"))))</f>
        <v/>
      </c>
    </row>
    <row r="3078">
      <c r="A3078" s="9" t="n"/>
      <c r="B3078" s="9" t="n"/>
      <c r="C3078" s="12" t="n"/>
      <c r="D3078" s="11" t="n"/>
      <c r="E3078" s="11" t="n"/>
      <c r="F3078" s="11" t="n"/>
      <c r="G3078" s="11" t="n"/>
      <c r="H3078" s="11" t="n"/>
      <c r="I3078" s="9" t="n"/>
      <c r="J3078" s="9" t="n"/>
      <c r="K3078" s="9" t="n"/>
      <c r="L3078" s="9">
        <f>IF(COUNTA($A3078:$K3078)=0,"",IF(AND(IFERROR($H3078,0)&gt;0,LEN(TRIM($K3078&amp;""))&gt;0,IFERROR(LOOKUP(2,1/((LISTS!$M$2:$M$13&lt;&gt;"")*ISNUMBER(SEARCH(LISTS!$M$2:$M$13,$I3078))),LISTS!$N$2:$N$13),"NO")="SI"),"SI","NO"))</f>
        <v/>
      </c>
      <c r="M3078" s="9">
        <f>IF(COUNTA($A3078:$K3078)=0,"",IF($K3078&lt;&gt;"",IF(COUNTIF($K$19:$K3078,$K3078)&gt;1,"SI","NO"),IF(COUNTIFS($A$19:$A3078,$A3078,$C$19:$C3078,$C3078,$J$19:$J3078,$J3078,$D$19:$D3078,$D3078)&gt;1,"SI","NO")))</f>
        <v/>
      </c>
      <c r="N3078" s="11">
        <f>IF(COUNTA($A3078:$K3078)=0,"",IF(AND($L3078="SI",$M3078="NO"),IFERROR($H3078,0),0))</f>
        <v/>
      </c>
      <c r="O3078" s="9">
        <f>IF(COUNTA($A3078:$K3078)=0,"",IF($M3078="SI","CUFE o factura duplicada dentro del reporte; no se suma dos veces",IF(IFERROR($H3078,0)&lt;=0,"DIAN reporta valor susceptible 0",IF($L3078="NO",IFERROR(LOOKUP(2,1/((LISTS!$M$2:$M$13&lt;&gt;"")*ISNUMBER(SEARCH(LISTS!$M$2:$M$13,$I3078))),LISTS!$O$2:$O$13),"Medio de pago no elegible o no identificado por DIAN"),"Apta automaticamente por pago electronico y base positiva"))))</f>
        <v/>
      </c>
    </row>
    <row r="3079">
      <c r="A3079" s="9" t="n"/>
      <c r="B3079" s="9" t="n"/>
      <c r="C3079" s="12" t="n"/>
      <c r="D3079" s="11" t="n"/>
      <c r="E3079" s="11" t="n"/>
      <c r="F3079" s="11" t="n"/>
      <c r="G3079" s="11" t="n"/>
      <c r="H3079" s="11" t="n"/>
      <c r="I3079" s="9" t="n"/>
      <c r="J3079" s="9" t="n"/>
      <c r="K3079" s="9" t="n"/>
      <c r="L3079" s="9">
        <f>IF(COUNTA($A3079:$K3079)=0,"",IF(AND(IFERROR($H3079,0)&gt;0,LEN(TRIM($K3079&amp;""))&gt;0,IFERROR(LOOKUP(2,1/((LISTS!$M$2:$M$13&lt;&gt;"")*ISNUMBER(SEARCH(LISTS!$M$2:$M$13,$I3079))),LISTS!$N$2:$N$13),"NO")="SI"),"SI","NO"))</f>
        <v/>
      </c>
      <c r="M3079" s="9">
        <f>IF(COUNTA($A3079:$K3079)=0,"",IF($K3079&lt;&gt;"",IF(COUNTIF($K$19:$K3079,$K3079)&gt;1,"SI","NO"),IF(COUNTIFS($A$19:$A3079,$A3079,$C$19:$C3079,$C3079,$J$19:$J3079,$J3079,$D$19:$D3079,$D3079)&gt;1,"SI","NO")))</f>
        <v/>
      </c>
      <c r="N3079" s="11">
        <f>IF(COUNTA($A3079:$K3079)=0,"",IF(AND($L3079="SI",$M3079="NO"),IFERROR($H3079,0),0))</f>
        <v/>
      </c>
      <c r="O3079" s="9">
        <f>IF(COUNTA($A3079:$K3079)=0,"",IF($M3079="SI","CUFE o factura duplicada dentro del reporte; no se suma dos veces",IF(IFERROR($H3079,0)&lt;=0,"DIAN reporta valor susceptible 0",IF($L3079="NO",IFERROR(LOOKUP(2,1/((LISTS!$M$2:$M$13&lt;&gt;"")*ISNUMBER(SEARCH(LISTS!$M$2:$M$13,$I3079))),LISTS!$O$2:$O$13),"Medio de pago no elegible o no identificado por DIAN"),"Apta automaticamente por pago electronico y base positiva"))))</f>
        <v/>
      </c>
    </row>
    <row r="3080">
      <c r="A3080" s="9" t="n"/>
      <c r="B3080" s="9" t="n"/>
      <c r="C3080" s="12" t="n"/>
      <c r="D3080" s="11" t="n"/>
      <c r="E3080" s="11" t="n"/>
      <c r="F3080" s="11" t="n"/>
      <c r="G3080" s="11" t="n"/>
      <c r="H3080" s="11" t="n"/>
      <c r="I3080" s="9" t="n"/>
      <c r="J3080" s="9" t="n"/>
      <c r="K3080" s="9" t="n"/>
      <c r="L3080" s="9">
        <f>IF(COUNTA($A3080:$K3080)=0,"",IF(AND(IFERROR($H3080,0)&gt;0,LEN(TRIM($K3080&amp;""))&gt;0,IFERROR(LOOKUP(2,1/((LISTS!$M$2:$M$13&lt;&gt;"")*ISNUMBER(SEARCH(LISTS!$M$2:$M$13,$I3080))),LISTS!$N$2:$N$13),"NO")="SI"),"SI","NO"))</f>
        <v/>
      </c>
      <c r="M3080" s="9">
        <f>IF(COUNTA($A3080:$K3080)=0,"",IF($K3080&lt;&gt;"",IF(COUNTIF($K$19:$K3080,$K3080)&gt;1,"SI","NO"),IF(COUNTIFS($A$19:$A3080,$A3080,$C$19:$C3080,$C3080,$J$19:$J3080,$J3080,$D$19:$D3080,$D3080)&gt;1,"SI","NO")))</f>
        <v/>
      </c>
      <c r="N3080" s="11">
        <f>IF(COUNTA($A3080:$K3080)=0,"",IF(AND($L3080="SI",$M3080="NO"),IFERROR($H3080,0),0))</f>
        <v/>
      </c>
      <c r="O3080" s="9">
        <f>IF(COUNTA($A3080:$K3080)=0,"",IF($M3080="SI","CUFE o factura duplicada dentro del reporte; no se suma dos veces",IF(IFERROR($H3080,0)&lt;=0,"DIAN reporta valor susceptible 0",IF($L3080="NO",IFERROR(LOOKUP(2,1/((LISTS!$M$2:$M$13&lt;&gt;"")*ISNUMBER(SEARCH(LISTS!$M$2:$M$13,$I3080))),LISTS!$O$2:$O$13),"Medio de pago no elegible o no identificado por DIAN"),"Apta automaticamente por pago electronico y base positiva"))))</f>
        <v/>
      </c>
    </row>
    <row r="3081">
      <c r="A3081" s="9" t="n"/>
      <c r="B3081" s="9" t="n"/>
      <c r="C3081" s="12" t="n"/>
      <c r="D3081" s="11" t="n"/>
      <c r="E3081" s="11" t="n"/>
      <c r="F3081" s="11" t="n"/>
      <c r="G3081" s="11" t="n"/>
      <c r="H3081" s="11" t="n"/>
      <c r="I3081" s="9" t="n"/>
      <c r="J3081" s="9" t="n"/>
      <c r="K3081" s="9" t="n"/>
      <c r="L3081" s="9">
        <f>IF(COUNTA($A3081:$K3081)=0,"",IF(AND(IFERROR($H3081,0)&gt;0,LEN(TRIM($K3081&amp;""))&gt;0,IFERROR(LOOKUP(2,1/((LISTS!$M$2:$M$13&lt;&gt;"")*ISNUMBER(SEARCH(LISTS!$M$2:$M$13,$I3081))),LISTS!$N$2:$N$13),"NO")="SI"),"SI","NO"))</f>
        <v/>
      </c>
      <c r="M3081" s="9">
        <f>IF(COUNTA($A3081:$K3081)=0,"",IF($K3081&lt;&gt;"",IF(COUNTIF($K$19:$K3081,$K3081)&gt;1,"SI","NO"),IF(COUNTIFS($A$19:$A3081,$A3081,$C$19:$C3081,$C3081,$J$19:$J3081,$J3081,$D$19:$D3081,$D3081)&gt;1,"SI","NO")))</f>
        <v/>
      </c>
      <c r="N3081" s="11">
        <f>IF(COUNTA($A3081:$K3081)=0,"",IF(AND($L3081="SI",$M3081="NO"),IFERROR($H3081,0),0))</f>
        <v/>
      </c>
      <c r="O3081" s="9">
        <f>IF(COUNTA($A3081:$K3081)=0,"",IF($M3081="SI","CUFE o factura duplicada dentro del reporte; no se suma dos veces",IF(IFERROR($H3081,0)&lt;=0,"DIAN reporta valor susceptible 0",IF($L3081="NO",IFERROR(LOOKUP(2,1/((LISTS!$M$2:$M$13&lt;&gt;"")*ISNUMBER(SEARCH(LISTS!$M$2:$M$13,$I3081))),LISTS!$O$2:$O$13),"Medio de pago no elegible o no identificado por DIAN"),"Apta automaticamente por pago electronico y base positiva"))))</f>
        <v/>
      </c>
    </row>
    <row r="3082">
      <c r="A3082" s="9" t="n"/>
      <c r="B3082" s="9" t="n"/>
      <c r="C3082" s="12" t="n"/>
      <c r="D3082" s="11" t="n"/>
      <c r="E3082" s="11" t="n"/>
      <c r="F3082" s="11" t="n"/>
      <c r="G3082" s="11" t="n"/>
      <c r="H3082" s="11" t="n"/>
      <c r="I3082" s="9" t="n"/>
      <c r="J3082" s="9" t="n"/>
      <c r="K3082" s="9" t="n"/>
      <c r="L3082" s="9">
        <f>IF(COUNTA($A3082:$K3082)=0,"",IF(AND(IFERROR($H3082,0)&gt;0,LEN(TRIM($K3082&amp;""))&gt;0,IFERROR(LOOKUP(2,1/((LISTS!$M$2:$M$13&lt;&gt;"")*ISNUMBER(SEARCH(LISTS!$M$2:$M$13,$I3082))),LISTS!$N$2:$N$13),"NO")="SI"),"SI","NO"))</f>
        <v/>
      </c>
      <c r="M3082" s="9">
        <f>IF(COUNTA($A3082:$K3082)=0,"",IF($K3082&lt;&gt;"",IF(COUNTIF($K$19:$K3082,$K3082)&gt;1,"SI","NO"),IF(COUNTIFS($A$19:$A3082,$A3082,$C$19:$C3082,$C3082,$J$19:$J3082,$J3082,$D$19:$D3082,$D3082)&gt;1,"SI","NO")))</f>
        <v/>
      </c>
      <c r="N3082" s="11">
        <f>IF(COUNTA($A3082:$K3082)=0,"",IF(AND($L3082="SI",$M3082="NO"),IFERROR($H3082,0),0))</f>
        <v/>
      </c>
      <c r="O3082" s="9">
        <f>IF(COUNTA($A3082:$K3082)=0,"",IF($M3082="SI","CUFE o factura duplicada dentro del reporte; no se suma dos veces",IF(IFERROR($H3082,0)&lt;=0,"DIAN reporta valor susceptible 0",IF($L3082="NO",IFERROR(LOOKUP(2,1/((LISTS!$M$2:$M$13&lt;&gt;"")*ISNUMBER(SEARCH(LISTS!$M$2:$M$13,$I3082))),LISTS!$O$2:$O$13),"Medio de pago no elegible o no identificado por DIAN"),"Apta automaticamente por pago electronico y base positiva"))))</f>
        <v/>
      </c>
    </row>
    <row r="3083">
      <c r="A3083" s="9" t="n"/>
      <c r="B3083" s="9" t="n"/>
      <c r="C3083" s="12" t="n"/>
      <c r="D3083" s="11" t="n"/>
      <c r="E3083" s="11" t="n"/>
      <c r="F3083" s="11" t="n"/>
      <c r="G3083" s="11" t="n"/>
      <c r="H3083" s="11" t="n"/>
      <c r="I3083" s="9" t="n"/>
      <c r="J3083" s="9" t="n"/>
      <c r="K3083" s="9" t="n"/>
      <c r="L3083" s="9">
        <f>IF(COUNTA($A3083:$K3083)=0,"",IF(AND(IFERROR($H3083,0)&gt;0,LEN(TRIM($K3083&amp;""))&gt;0,IFERROR(LOOKUP(2,1/((LISTS!$M$2:$M$13&lt;&gt;"")*ISNUMBER(SEARCH(LISTS!$M$2:$M$13,$I3083))),LISTS!$N$2:$N$13),"NO")="SI"),"SI","NO"))</f>
        <v/>
      </c>
      <c r="M3083" s="9">
        <f>IF(COUNTA($A3083:$K3083)=0,"",IF($K3083&lt;&gt;"",IF(COUNTIF($K$19:$K3083,$K3083)&gt;1,"SI","NO"),IF(COUNTIFS($A$19:$A3083,$A3083,$C$19:$C3083,$C3083,$J$19:$J3083,$J3083,$D$19:$D3083,$D3083)&gt;1,"SI","NO")))</f>
        <v/>
      </c>
      <c r="N3083" s="11">
        <f>IF(COUNTA($A3083:$K3083)=0,"",IF(AND($L3083="SI",$M3083="NO"),IFERROR($H3083,0),0))</f>
        <v/>
      </c>
      <c r="O3083" s="9">
        <f>IF(COUNTA($A3083:$K3083)=0,"",IF($M3083="SI","CUFE o factura duplicada dentro del reporte; no se suma dos veces",IF(IFERROR($H3083,0)&lt;=0,"DIAN reporta valor susceptible 0",IF($L3083="NO",IFERROR(LOOKUP(2,1/((LISTS!$M$2:$M$13&lt;&gt;"")*ISNUMBER(SEARCH(LISTS!$M$2:$M$13,$I3083))),LISTS!$O$2:$O$13),"Medio de pago no elegible o no identificado por DIAN"),"Apta automaticamente por pago electronico y base positiva"))))</f>
        <v/>
      </c>
    </row>
    <row r="3084">
      <c r="A3084" s="9" t="n"/>
      <c r="B3084" s="9" t="n"/>
      <c r="C3084" s="12" t="n"/>
      <c r="D3084" s="11" t="n"/>
      <c r="E3084" s="11" t="n"/>
      <c r="F3084" s="11" t="n"/>
      <c r="G3084" s="11" t="n"/>
      <c r="H3084" s="11" t="n"/>
      <c r="I3084" s="9" t="n"/>
      <c r="J3084" s="9" t="n"/>
      <c r="K3084" s="9" t="n"/>
      <c r="L3084" s="9">
        <f>IF(COUNTA($A3084:$K3084)=0,"",IF(AND(IFERROR($H3084,0)&gt;0,LEN(TRIM($K3084&amp;""))&gt;0,IFERROR(LOOKUP(2,1/((LISTS!$M$2:$M$13&lt;&gt;"")*ISNUMBER(SEARCH(LISTS!$M$2:$M$13,$I3084))),LISTS!$N$2:$N$13),"NO")="SI"),"SI","NO"))</f>
        <v/>
      </c>
      <c r="M3084" s="9">
        <f>IF(COUNTA($A3084:$K3084)=0,"",IF($K3084&lt;&gt;"",IF(COUNTIF($K$19:$K3084,$K3084)&gt;1,"SI","NO"),IF(COUNTIFS($A$19:$A3084,$A3084,$C$19:$C3084,$C3084,$J$19:$J3084,$J3084,$D$19:$D3084,$D3084)&gt;1,"SI","NO")))</f>
        <v/>
      </c>
      <c r="N3084" s="11">
        <f>IF(COUNTA($A3084:$K3084)=0,"",IF(AND($L3084="SI",$M3084="NO"),IFERROR($H3084,0),0))</f>
        <v/>
      </c>
      <c r="O3084" s="9">
        <f>IF(COUNTA($A3084:$K3084)=0,"",IF($M3084="SI","CUFE o factura duplicada dentro del reporte; no se suma dos veces",IF(IFERROR($H3084,0)&lt;=0,"DIAN reporta valor susceptible 0",IF($L3084="NO",IFERROR(LOOKUP(2,1/((LISTS!$M$2:$M$13&lt;&gt;"")*ISNUMBER(SEARCH(LISTS!$M$2:$M$13,$I3084))),LISTS!$O$2:$O$13),"Medio de pago no elegible o no identificado por DIAN"),"Apta automaticamente por pago electronico y base positiva"))))</f>
        <v/>
      </c>
    </row>
    <row r="3085">
      <c r="A3085" s="9" t="n"/>
      <c r="B3085" s="9" t="n"/>
      <c r="C3085" s="12" t="n"/>
      <c r="D3085" s="11" t="n"/>
      <c r="E3085" s="11" t="n"/>
      <c r="F3085" s="11" t="n"/>
      <c r="G3085" s="11" t="n"/>
      <c r="H3085" s="11" t="n"/>
      <c r="I3085" s="9" t="n"/>
      <c r="J3085" s="9" t="n"/>
      <c r="K3085" s="9" t="n"/>
      <c r="L3085" s="9">
        <f>IF(COUNTA($A3085:$K3085)=0,"",IF(AND(IFERROR($H3085,0)&gt;0,LEN(TRIM($K3085&amp;""))&gt;0,IFERROR(LOOKUP(2,1/((LISTS!$M$2:$M$13&lt;&gt;"")*ISNUMBER(SEARCH(LISTS!$M$2:$M$13,$I3085))),LISTS!$N$2:$N$13),"NO")="SI"),"SI","NO"))</f>
        <v/>
      </c>
      <c r="M3085" s="9">
        <f>IF(COUNTA($A3085:$K3085)=0,"",IF($K3085&lt;&gt;"",IF(COUNTIF($K$19:$K3085,$K3085)&gt;1,"SI","NO"),IF(COUNTIFS($A$19:$A3085,$A3085,$C$19:$C3085,$C3085,$J$19:$J3085,$J3085,$D$19:$D3085,$D3085)&gt;1,"SI","NO")))</f>
        <v/>
      </c>
      <c r="N3085" s="11">
        <f>IF(COUNTA($A3085:$K3085)=0,"",IF(AND($L3085="SI",$M3085="NO"),IFERROR($H3085,0),0))</f>
        <v/>
      </c>
      <c r="O3085" s="9">
        <f>IF(COUNTA($A3085:$K3085)=0,"",IF($M3085="SI","CUFE o factura duplicada dentro del reporte; no se suma dos veces",IF(IFERROR($H3085,0)&lt;=0,"DIAN reporta valor susceptible 0",IF($L3085="NO",IFERROR(LOOKUP(2,1/((LISTS!$M$2:$M$13&lt;&gt;"")*ISNUMBER(SEARCH(LISTS!$M$2:$M$13,$I3085))),LISTS!$O$2:$O$13),"Medio de pago no elegible o no identificado por DIAN"),"Apta automaticamente por pago electronico y base positiva"))))</f>
        <v/>
      </c>
    </row>
    <row r="3086">
      <c r="A3086" s="9" t="n"/>
      <c r="B3086" s="9" t="n"/>
      <c r="C3086" s="12" t="n"/>
      <c r="D3086" s="11" t="n"/>
      <c r="E3086" s="11" t="n"/>
      <c r="F3086" s="11" t="n"/>
      <c r="G3086" s="11" t="n"/>
      <c r="H3086" s="11" t="n"/>
      <c r="I3086" s="9" t="n"/>
      <c r="J3086" s="9" t="n"/>
      <c r="K3086" s="9" t="n"/>
      <c r="L3086" s="9">
        <f>IF(COUNTA($A3086:$K3086)=0,"",IF(AND(IFERROR($H3086,0)&gt;0,LEN(TRIM($K3086&amp;""))&gt;0,IFERROR(LOOKUP(2,1/((LISTS!$M$2:$M$13&lt;&gt;"")*ISNUMBER(SEARCH(LISTS!$M$2:$M$13,$I3086))),LISTS!$N$2:$N$13),"NO")="SI"),"SI","NO"))</f>
        <v/>
      </c>
      <c r="M3086" s="9">
        <f>IF(COUNTA($A3086:$K3086)=0,"",IF($K3086&lt;&gt;"",IF(COUNTIF($K$19:$K3086,$K3086)&gt;1,"SI","NO"),IF(COUNTIFS($A$19:$A3086,$A3086,$C$19:$C3086,$C3086,$J$19:$J3086,$J3086,$D$19:$D3086,$D3086)&gt;1,"SI","NO")))</f>
        <v/>
      </c>
      <c r="N3086" s="11">
        <f>IF(COUNTA($A3086:$K3086)=0,"",IF(AND($L3086="SI",$M3086="NO"),IFERROR($H3086,0),0))</f>
        <v/>
      </c>
      <c r="O3086" s="9">
        <f>IF(COUNTA($A3086:$K3086)=0,"",IF($M3086="SI","CUFE o factura duplicada dentro del reporte; no se suma dos veces",IF(IFERROR($H3086,0)&lt;=0,"DIAN reporta valor susceptible 0",IF($L3086="NO",IFERROR(LOOKUP(2,1/((LISTS!$M$2:$M$13&lt;&gt;"")*ISNUMBER(SEARCH(LISTS!$M$2:$M$13,$I3086))),LISTS!$O$2:$O$13),"Medio de pago no elegible o no identificado por DIAN"),"Apta automaticamente por pago electronico y base positiva"))))</f>
        <v/>
      </c>
    </row>
    <row r="3087">
      <c r="A3087" s="9" t="n"/>
      <c r="B3087" s="9" t="n"/>
      <c r="C3087" s="12" t="n"/>
      <c r="D3087" s="11" t="n"/>
      <c r="E3087" s="11" t="n"/>
      <c r="F3087" s="11" t="n"/>
      <c r="G3087" s="11" t="n"/>
      <c r="H3087" s="11" t="n"/>
      <c r="I3087" s="9" t="n"/>
      <c r="J3087" s="9" t="n"/>
      <c r="K3087" s="9" t="n"/>
      <c r="L3087" s="9">
        <f>IF(COUNTA($A3087:$K3087)=0,"",IF(AND(IFERROR($H3087,0)&gt;0,LEN(TRIM($K3087&amp;""))&gt;0,IFERROR(LOOKUP(2,1/((LISTS!$M$2:$M$13&lt;&gt;"")*ISNUMBER(SEARCH(LISTS!$M$2:$M$13,$I3087))),LISTS!$N$2:$N$13),"NO")="SI"),"SI","NO"))</f>
        <v/>
      </c>
      <c r="M3087" s="9">
        <f>IF(COUNTA($A3087:$K3087)=0,"",IF($K3087&lt;&gt;"",IF(COUNTIF($K$19:$K3087,$K3087)&gt;1,"SI","NO"),IF(COUNTIFS($A$19:$A3087,$A3087,$C$19:$C3087,$C3087,$J$19:$J3087,$J3087,$D$19:$D3087,$D3087)&gt;1,"SI","NO")))</f>
        <v/>
      </c>
      <c r="N3087" s="11">
        <f>IF(COUNTA($A3087:$K3087)=0,"",IF(AND($L3087="SI",$M3087="NO"),IFERROR($H3087,0),0))</f>
        <v/>
      </c>
      <c r="O3087" s="9">
        <f>IF(COUNTA($A3087:$K3087)=0,"",IF($M3087="SI","CUFE o factura duplicada dentro del reporte; no se suma dos veces",IF(IFERROR($H3087,0)&lt;=0,"DIAN reporta valor susceptible 0",IF($L3087="NO",IFERROR(LOOKUP(2,1/((LISTS!$M$2:$M$13&lt;&gt;"")*ISNUMBER(SEARCH(LISTS!$M$2:$M$13,$I3087))),LISTS!$O$2:$O$13),"Medio de pago no elegible o no identificado por DIAN"),"Apta automaticamente por pago electronico y base positiva"))))</f>
        <v/>
      </c>
    </row>
    <row r="3088">
      <c r="A3088" s="9" t="n"/>
      <c r="B3088" s="9" t="n"/>
      <c r="C3088" s="12" t="n"/>
      <c r="D3088" s="11" t="n"/>
      <c r="E3088" s="11" t="n"/>
      <c r="F3088" s="11" t="n"/>
      <c r="G3088" s="11" t="n"/>
      <c r="H3088" s="11" t="n"/>
      <c r="I3088" s="9" t="n"/>
      <c r="J3088" s="9" t="n"/>
      <c r="K3088" s="9" t="n"/>
      <c r="L3088" s="9">
        <f>IF(COUNTA($A3088:$K3088)=0,"",IF(AND(IFERROR($H3088,0)&gt;0,LEN(TRIM($K3088&amp;""))&gt;0,IFERROR(LOOKUP(2,1/((LISTS!$M$2:$M$13&lt;&gt;"")*ISNUMBER(SEARCH(LISTS!$M$2:$M$13,$I3088))),LISTS!$N$2:$N$13),"NO")="SI"),"SI","NO"))</f>
        <v/>
      </c>
      <c r="M3088" s="9">
        <f>IF(COUNTA($A3088:$K3088)=0,"",IF($K3088&lt;&gt;"",IF(COUNTIF($K$19:$K3088,$K3088)&gt;1,"SI","NO"),IF(COUNTIFS($A$19:$A3088,$A3088,$C$19:$C3088,$C3088,$J$19:$J3088,$J3088,$D$19:$D3088,$D3088)&gt;1,"SI","NO")))</f>
        <v/>
      </c>
      <c r="N3088" s="11">
        <f>IF(COUNTA($A3088:$K3088)=0,"",IF(AND($L3088="SI",$M3088="NO"),IFERROR($H3088,0),0))</f>
        <v/>
      </c>
      <c r="O3088" s="9">
        <f>IF(COUNTA($A3088:$K3088)=0,"",IF($M3088="SI","CUFE o factura duplicada dentro del reporte; no se suma dos veces",IF(IFERROR($H3088,0)&lt;=0,"DIAN reporta valor susceptible 0",IF($L3088="NO",IFERROR(LOOKUP(2,1/((LISTS!$M$2:$M$13&lt;&gt;"")*ISNUMBER(SEARCH(LISTS!$M$2:$M$13,$I3088))),LISTS!$O$2:$O$13),"Medio de pago no elegible o no identificado por DIAN"),"Apta automaticamente por pago electronico y base positiva"))))</f>
        <v/>
      </c>
    </row>
    <row r="3089">
      <c r="A3089" s="9" t="n"/>
      <c r="B3089" s="9" t="n"/>
      <c r="C3089" s="12" t="n"/>
      <c r="D3089" s="11" t="n"/>
      <c r="E3089" s="11" t="n"/>
      <c r="F3089" s="11" t="n"/>
      <c r="G3089" s="11" t="n"/>
      <c r="H3089" s="11" t="n"/>
      <c r="I3089" s="9" t="n"/>
      <c r="J3089" s="9" t="n"/>
      <c r="K3089" s="9" t="n"/>
      <c r="L3089" s="9">
        <f>IF(COUNTA($A3089:$K3089)=0,"",IF(AND(IFERROR($H3089,0)&gt;0,LEN(TRIM($K3089&amp;""))&gt;0,IFERROR(LOOKUP(2,1/((LISTS!$M$2:$M$13&lt;&gt;"")*ISNUMBER(SEARCH(LISTS!$M$2:$M$13,$I3089))),LISTS!$N$2:$N$13),"NO")="SI"),"SI","NO"))</f>
        <v/>
      </c>
      <c r="M3089" s="9">
        <f>IF(COUNTA($A3089:$K3089)=0,"",IF($K3089&lt;&gt;"",IF(COUNTIF($K$19:$K3089,$K3089)&gt;1,"SI","NO"),IF(COUNTIFS($A$19:$A3089,$A3089,$C$19:$C3089,$C3089,$J$19:$J3089,$J3089,$D$19:$D3089,$D3089)&gt;1,"SI","NO")))</f>
        <v/>
      </c>
      <c r="N3089" s="11">
        <f>IF(COUNTA($A3089:$K3089)=0,"",IF(AND($L3089="SI",$M3089="NO"),IFERROR($H3089,0),0))</f>
        <v/>
      </c>
      <c r="O3089" s="9">
        <f>IF(COUNTA($A3089:$K3089)=0,"",IF($M3089="SI","CUFE o factura duplicada dentro del reporte; no se suma dos veces",IF(IFERROR($H3089,0)&lt;=0,"DIAN reporta valor susceptible 0",IF($L3089="NO",IFERROR(LOOKUP(2,1/((LISTS!$M$2:$M$13&lt;&gt;"")*ISNUMBER(SEARCH(LISTS!$M$2:$M$13,$I3089))),LISTS!$O$2:$O$13),"Medio de pago no elegible o no identificado por DIAN"),"Apta automaticamente por pago electronico y base positiva"))))</f>
        <v/>
      </c>
    </row>
    <row r="3090">
      <c r="A3090" s="9" t="n"/>
      <c r="B3090" s="9" t="n"/>
      <c r="C3090" s="12" t="n"/>
      <c r="D3090" s="11" t="n"/>
      <c r="E3090" s="11" t="n"/>
      <c r="F3090" s="11" t="n"/>
      <c r="G3090" s="11" t="n"/>
      <c r="H3090" s="11" t="n"/>
      <c r="I3090" s="9" t="n"/>
      <c r="J3090" s="9" t="n"/>
      <c r="K3090" s="9" t="n"/>
      <c r="L3090" s="9">
        <f>IF(COUNTA($A3090:$K3090)=0,"",IF(AND(IFERROR($H3090,0)&gt;0,LEN(TRIM($K3090&amp;""))&gt;0,IFERROR(LOOKUP(2,1/((LISTS!$M$2:$M$13&lt;&gt;"")*ISNUMBER(SEARCH(LISTS!$M$2:$M$13,$I3090))),LISTS!$N$2:$N$13),"NO")="SI"),"SI","NO"))</f>
        <v/>
      </c>
      <c r="M3090" s="9">
        <f>IF(COUNTA($A3090:$K3090)=0,"",IF($K3090&lt;&gt;"",IF(COUNTIF($K$19:$K3090,$K3090)&gt;1,"SI","NO"),IF(COUNTIFS($A$19:$A3090,$A3090,$C$19:$C3090,$C3090,$J$19:$J3090,$J3090,$D$19:$D3090,$D3090)&gt;1,"SI","NO")))</f>
        <v/>
      </c>
      <c r="N3090" s="11">
        <f>IF(COUNTA($A3090:$K3090)=0,"",IF(AND($L3090="SI",$M3090="NO"),IFERROR($H3090,0),0))</f>
        <v/>
      </c>
      <c r="O3090" s="9">
        <f>IF(COUNTA($A3090:$K3090)=0,"",IF($M3090="SI","CUFE o factura duplicada dentro del reporte; no se suma dos veces",IF(IFERROR($H3090,0)&lt;=0,"DIAN reporta valor susceptible 0",IF($L3090="NO",IFERROR(LOOKUP(2,1/((LISTS!$M$2:$M$13&lt;&gt;"")*ISNUMBER(SEARCH(LISTS!$M$2:$M$13,$I3090))),LISTS!$O$2:$O$13),"Medio de pago no elegible o no identificado por DIAN"),"Apta automaticamente por pago electronico y base positiva"))))</f>
        <v/>
      </c>
    </row>
    <row r="3091">
      <c r="A3091" s="9" t="n"/>
      <c r="B3091" s="9" t="n"/>
      <c r="C3091" s="12" t="n"/>
      <c r="D3091" s="11" t="n"/>
      <c r="E3091" s="11" t="n"/>
      <c r="F3091" s="11" t="n"/>
      <c r="G3091" s="11" t="n"/>
      <c r="H3091" s="11" t="n"/>
      <c r="I3091" s="9" t="n"/>
      <c r="J3091" s="9" t="n"/>
      <c r="K3091" s="9" t="n"/>
      <c r="L3091" s="9">
        <f>IF(COUNTA($A3091:$K3091)=0,"",IF(AND(IFERROR($H3091,0)&gt;0,LEN(TRIM($K3091&amp;""))&gt;0,IFERROR(LOOKUP(2,1/((LISTS!$M$2:$M$13&lt;&gt;"")*ISNUMBER(SEARCH(LISTS!$M$2:$M$13,$I3091))),LISTS!$N$2:$N$13),"NO")="SI"),"SI","NO"))</f>
        <v/>
      </c>
      <c r="M3091" s="9">
        <f>IF(COUNTA($A3091:$K3091)=0,"",IF($K3091&lt;&gt;"",IF(COUNTIF($K$19:$K3091,$K3091)&gt;1,"SI","NO"),IF(COUNTIFS($A$19:$A3091,$A3091,$C$19:$C3091,$C3091,$J$19:$J3091,$J3091,$D$19:$D3091,$D3091)&gt;1,"SI","NO")))</f>
        <v/>
      </c>
      <c r="N3091" s="11">
        <f>IF(COUNTA($A3091:$K3091)=0,"",IF(AND($L3091="SI",$M3091="NO"),IFERROR($H3091,0),0))</f>
        <v/>
      </c>
      <c r="O3091" s="9">
        <f>IF(COUNTA($A3091:$K3091)=0,"",IF($M3091="SI","CUFE o factura duplicada dentro del reporte; no se suma dos veces",IF(IFERROR($H3091,0)&lt;=0,"DIAN reporta valor susceptible 0",IF($L3091="NO",IFERROR(LOOKUP(2,1/((LISTS!$M$2:$M$13&lt;&gt;"")*ISNUMBER(SEARCH(LISTS!$M$2:$M$13,$I3091))),LISTS!$O$2:$O$13),"Medio de pago no elegible o no identificado por DIAN"),"Apta automaticamente por pago electronico y base positiva"))))</f>
        <v/>
      </c>
    </row>
    <row r="3092">
      <c r="A3092" s="9" t="n"/>
      <c r="B3092" s="9" t="n"/>
      <c r="C3092" s="12" t="n"/>
      <c r="D3092" s="11" t="n"/>
      <c r="E3092" s="11" t="n"/>
      <c r="F3092" s="11" t="n"/>
      <c r="G3092" s="11" t="n"/>
      <c r="H3092" s="11" t="n"/>
      <c r="I3092" s="9" t="n"/>
      <c r="J3092" s="9" t="n"/>
      <c r="K3092" s="9" t="n"/>
      <c r="L3092" s="9">
        <f>IF(COUNTA($A3092:$K3092)=0,"",IF(AND(IFERROR($H3092,0)&gt;0,LEN(TRIM($K3092&amp;""))&gt;0,IFERROR(LOOKUP(2,1/((LISTS!$M$2:$M$13&lt;&gt;"")*ISNUMBER(SEARCH(LISTS!$M$2:$M$13,$I3092))),LISTS!$N$2:$N$13),"NO")="SI"),"SI","NO"))</f>
        <v/>
      </c>
      <c r="M3092" s="9">
        <f>IF(COUNTA($A3092:$K3092)=0,"",IF($K3092&lt;&gt;"",IF(COUNTIF($K$19:$K3092,$K3092)&gt;1,"SI","NO"),IF(COUNTIFS($A$19:$A3092,$A3092,$C$19:$C3092,$C3092,$J$19:$J3092,$J3092,$D$19:$D3092,$D3092)&gt;1,"SI","NO")))</f>
        <v/>
      </c>
      <c r="N3092" s="11">
        <f>IF(COUNTA($A3092:$K3092)=0,"",IF(AND($L3092="SI",$M3092="NO"),IFERROR($H3092,0),0))</f>
        <v/>
      </c>
      <c r="O3092" s="9">
        <f>IF(COUNTA($A3092:$K3092)=0,"",IF($M3092="SI","CUFE o factura duplicada dentro del reporte; no se suma dos veces",IF(IFERROR($H3092,0)&lt;=0,"DIAN reporta valor susceptible 0",IF($L3092="NO",IFERROR(LOOKUP(2,1/((LISTS!$M$2:$M$13&lt;&gt;"")*ISNUMBER(SEARCH(LISTS!$M$2:$M$13,$I3092))),LISTS!$O$2:$O$13),"Medio de pago no elegible o no identificado por DIAN"),"Apta automaticamente por pago electronico y base positiva"))))</f>
        <v/>
      </c>
    </row>
    <row r="3093">
      <c r="A3093" s="9" t="n"/>
      <c r="B3093" s="9" t="n"/>
      <c r="C3093" s="12" t="n"/>
      <c r="D3093" s="11" t="n"/>
      <c r="E3093" s="11" t="n"/>
      <c r="F3093" s="11" t="n"/>
      <c r="G3093" s="11" t="n"/>
      <c r="H3093" s="11" t="n"/>
      <c r="I3093" s="9" t="n"/>
      <c r="J3093" s="9" t="n"/>
      <c r="K3093" s="9" t="n"/>
      <c r="L3093" s="9">
        <f>IF(COUNTA($A3093:$K3093)=0,"",IF(AND(IFERROR($H3093,0)&gt;0,LEN(TRIM($K3093&amp;""))&gt;0,IFERROR(LOOKUP(2,1/((LISTS!$M$2:$M$13&lt;&gt;"")*ISNUMBER(SEARCH(LISTS!$M$2:$M$13,$I3093))),LISTS!$N$2:$N$13),"NO")="SI"),"SI","NO"))</f>
        <v/>
      </c>
      <c r="M3093" s="9">
        <f>IF(COUNTA($A3093:$K3093)=0,"",IF($K3093&lt;&gt;"",IF(COUNTIF($K$19:$K3093,$K3093)&gt;1,"SI","NO"),IF(COUNTIFS($A$19:$A3093,$A3093,$C$19:$C3093,$C3093,$J$19:$J3093,$J3093,$D$19:$D3093,$D3093)&gt;1,"SI","NO")))</f>
        <v/>
      </c>
      <c r="N3093" s="11">
        <f>IF(COUNTA($A3093:$K3093)=0,"",IF(AND($L3093="SI",$M3093="NO"),IFERROR($H3093,0),0))</f>
        <v/>
      </c>
      <c r="O3093" s="9">
        <f>IF(COUNTA($A3093:$K3093)=0,"",IF($M3093="SI","CUFE o factura duplicada dentro del reporte; no se suma dos veces",IF(IFERROR($H3093,0)&lt;=0,"DIAN reporta valor susceptible 0",IF($L3093="NO",IFERROR(LOOKUP(2,1/((LISTS!$M$2:$M$13&lt;&gt;"")*ISNUMBER(SEARCH(LISTS!$M$2:$M$13,$I3093))),LISTS!$O$2:$O$13),"Medio de pago no elegible o no identificado por DIAN"),"Apta automaticamente por pago electronico y base positiva"))))</f>
        <v/>
      </c>
    </row>
    <row r="3094">
      <c r="A3094" s="9" t="n"/>
      <c r="B3094" s="9" t="n"/>
      <c r="C3094" s="12" t="n"/>
      <c r="D3094" s="11" t="n"/>
      <c r="E3094" s="11" t="n"/>
      <c r="F3094" s="11" t="n"/>
      <c r="G3094" s="11" t="n"/>
      <c r="H3094" s="11" t="n"/>
      <c r="I3094" s="9" t="n"/>
      <c r="J3094" s="9" t="n"/>
      <c r="K3094" s="9" t="n"/>
      <c r="L3094" s="9">
        <f>IF(COUNTA($A3094:$K3094)=0,"",IF(AND(IFERROR($H3094,0)&gt;0,LEN(TRIM($K3094&amp;""))&gt;0,IFERROR(LOOKUP(2,1/((LISTS!$M$2:$M$13&lt;&gt;"")*ISNUMBER(SEARCH(LISTS!$M$2:$M$13,$I3094))),LISTS!$N$2:$N$13),"NO")="SI"),"SI","NO"))</f>
        <v/>
      </c>
      <c r="M3094" s="9">
        <f>IF(COUNTA($A3094:$K3094)=0,"",IF($K3094&lt;&gt;"",IF(COUNTIF($K$19:$K3094,$K3094)&gt;1,"SI","NO"),IF(COUNTIFS($A$19:$A3094,$A3094,$C$19:$C3094,$C3094,$J$19:$J3094,$J3094,$D$19:$D3094,$D3094)&gt;1,"SI","NO")))</f>
        <v/>
      </c>
      <c r="N3094" s="11">
        <f>IF(COUNTA($A3094:$K3094)=0,"",IF(AND($L3094="SI",$M3094="NO"),IFERROR($H3094,0),0))</f>
        <v/>
      </c>
      <c r="O3094" s="9">
        <f>IF(COUNTA($A3094:$K3094)=0,"",IF($M3094="SI","CUFE o factura duplicada dentro del reporte; no se suma dos veces",IF(IFERROR($H3094,0)&lt;=0,"DIAN reporta valor susceptible 0",IF($L3094="NO",IFERROR(LOOKUP(2,1/((LISTS!$M$2:$M$13&lt;&gt;"")*ISNUMBER(SEARCH(LISTS!$M$2:$M$13,$I3094))),LISTS!$O$2:$O$13),"Medio de pago no elegible o no identificado por DIAN"),"Apta automaticamente por pago electronico y base positiva"))))</f>
        <v/>
      </c>
    </row>
    <row r="3095">
      <c r="A3095" s="9" t="n"/>
      <c r="B3095" s="9" t="n"/>
      <c r="C3095" s="12" t="n"/>
      <c r="D3095" s="11" t="n"/>
      <c r="E3095" s="11" t="n"/>
      <c r="F3095" s="11" t="n"/>
      <c r="G3095" s="11" t="n"/>
      <c r="H3095" s="11" t="n"/>
      <c r="I3095" s="9" t="n"/>
      <c r="J3095" s="9" t="n"/>
      <c r="K3095" s="9" t="n"/>
      <c r="L3095" s="9">
        <f>IF(COUNTA($A3095:$K3095)=0,"",IF(AND(IFERROR($H3095,0)&gt;0,LEN(TRIM($K3095&amp;""))&gt;0,IFERROR(LOOKUP(2,1/((LISTS!$M$2:$M$13&lt;&gt;"")*ISNUMBER(SEARCH(LISTS!$M$2:$M$13,$I3095))),LISTS!$N$2:$N$13),"NO")="SI"),"SI","NO"))</f>
        <v/>
      </c>
      <c r="M3095" s="9">
        <f>IF(COUNTA($A3095:$K3095)=0,"",IF($K3095&lt;&gt;"",IF(COUNTIF($K$19:$K3095,$K3095)&gt;1,"SI","NO"),IF(COUNTIFS($A$19:$A3095,$A3095,$C$19:$C3095,$C3095,$J$19:$J3095,$J3095,$D$19:$D3095,$D3095)&gt;1,"SI","NO")))</f>
        <v/>
      </c>
      <c r="N3095" s="11">
        <f>IF(COUNTA($A3095:$K3095)=0,"",IF(AND($L3095="SI",$M3095="NO"),IFERROR($H3095,0),0))</f>
        <v/>
      </c>
      <c r="O3095" s="9">
        <f>IF(COUNTA($A3095:$K3095)=0,"",IF($M3095="SI","CUFE o factura duplicada dentro del reporte; no se suma dos veces",IF(IFERROR($H3095,0)&lt;=0,"DIAN reporta valor susceptible 0",IF($L3095="NO",IFERROR(LOOKUP(2,1/((LISTS!$M$2:$M$13&lt;&gt;"")*ISNUMBER(SEARCH(LISTS!$M$2:$M$13,$I3095))),LISTS!$O$2:$O$13),"Medio de pago no elegible o no identificado por DIAN"),"Apta automaticamente por pago electronico y base positiva"))))</f>
        <v/>
      </c>
    </row>
    <row r="3096">
      <c r="A3096" s="9" t="n"/>
      <c r="B3096" s="9" t="n"/>
      <c r="C3096" s="12" t="n"/>
      <c r="D3096" s="11" t="n"/>
      <c r="E3096" s="11" t="n"/>
      <c r="F3096" s="11" t="n"/>
      <c r="G3096" s="11" t="n"/>
      <c r="H3096" s="11" t="n"/>
      <c r="I3096" s="9" t="n"/>
      <c r="J3096" s="9" t="n"/>
      <c r="K3096" s="9" t="n"/>
      <c r="L3096" s="9">
        <f>IF(COUNTA($A3096:$K3096)=0,"",IF(AND(IFERROR($H3096,0)&gt;0,LEN(TRIM($K3096&amp;""))&gt;0,IFERROR(LOOKUP(2,1/((LISTS!$M$2:$M$13&lt;&gt;"")*ISNUMBER(SEARCH(LISTS!$M$2:$M$13,$I3096))),LISTS!$N$2:$N$13),"NO")="SI"),"SI","NO"))</f>
        <v/>
      </c>
      <c r="M3096" s="9">
        <f>IF(COUNTA($A3096:$K3096)=0,"",IF($K3096&lt;&gt;"",IF(COUNTIF($K$19:$K3096,$K3096)&gt;1,"SI","NO"),IF(COUNTIFS($A$19:$A3096,$A3096,$C$19:$C3096,$C3096,$J$19:$J3096,$J3096,$D$19:$D3096,$D3096)&gt;1,"SI","NO")))</f>
        <v/>
      </c>
      <c r="N3096" s="11">
        <f>IF(COUNTA($A3096:$K3096)=0,"",IF(AND($L3096="SI",$M3096="NO"),IFERROR($H3096,0),0))</f>
        <v/>
      </c>
      <c r="O3096" s="9">
        <f>IF(COUNTA($A3096:$K3096)=0,"",IF($M3096="SI","CUFE o factura duplicada dentro del reporte; no se suma dos veces",IF(IFERROR($H3096,0)&lt;=0,"DIAN reporta valor susceptible 0",IF($L3096="NO",IFERROR(LOOKUP(2,1/((LISTS!$M$2:$M$13&lt;&gt;"")*ISNUMBER(SEARCH(LISTS!$M$2:$M$13,$I3096))),LISTS!$O$2:$O$13),"Medio de pago no elegible o no identificado por DIAN"),"Apta automaticamente por pago electronico y base positiva"))))</f>
        <v/>
      </c>
    </row>
    <row r="3097">
      <c r="A3097" s="9" t="n"/>
      <c r="B3097" s="9" t="n"/>
      <c r="C3097" s="12" t="n"/>
      <c r="D3097" s="11" t="n"/>
      <c r="E3097" s="11" t="n"/>
      <c r="F3097" s="11" t="n"/>
      <c r="G3097" s="11" t="n"/>
      <c r="H3097" s="11" t="n"/>
      <c r="I3097" s="9" t="n"/>
      <c r="J3097" s="9" t="n"/>
      <c r="K3097" s="9" t="n"/>
      <c r="L3097" s="9">
        <f>IF(COUNTA($A3097:$K3097)=0,"",IF(AND(IFERROR($H3097,0)&gt;0,LEN(TRIM($K3097&amp;""))&gt;0,IFERROR(LOOKUP(2,1/((LISTS!$M$2:$M$13&lt;&gt;"")*ISNUMBER(SEARCH(LISTS!$M$2:$M$13,$I3097))),LISTS!$N$2:$N$13),"NO")="SI"),"SI","NO"))</f>
        <v/>
      </c>
      <c r="M3097" s="9">
        <f>IF(COUNTA($A3097:$K3097)=0,"",IF($K3097&lt;&gt;"",IF(COUNTIF($K$19:$K3097,$K3097)&gt;1,"SI","NO"),IF(COUNTIFS($A$19:$A3097,$A3097,$C$19:$C3097,$C3097,$J$19:$J3097,$J3097,$D$19:$D3097,$D3097)&gt;1,"SI","NO")))</f>
        <v/>
      </c>
      <c r="N3097" s="11">
        <f>IF(COUNTA($A3097:$K3097)=0,"",IF(AND($L3097="SI",$M3097="NO"),IFERROR($H3097,0),0))</f>
        <v/>
      </c>
      <c r="O3097" s="9">
        <f>IF(COUNTA($A3097:$K3097)=0,"",IF($M3097="SI","CUFE o factura duplicada dentro del reporte; no se suma dos veces",IF(IFERROR($H3097,0)&lt;=0,"DIAN reporta valor susceptible 0",IF($L3097="NO",IFERROR(LOOKUP(2,1/((LISTS!$M$2:$M$13&lt;&gt;"")*ISNUMBER(SEARCH(LISTS!$M$2:$M$13,$I3097))),LISTS!$O$2:$O$13),"Medio de pago no elegible o no identificado por DIAN"),"Apta automaticamente por pago electronico y base positiva"))))</f>
        <v/>
      </c>
    </row>
    <row r="3098">
      <c r="A3098" s="9" t="n"/>
      <c r="B3098" s="9" t="n"/>
      <c r="C3098" s="12" t="n"/>
      <c r="D3098" s="11" t="n"/>
      <c r="E3098" s="11" t="n"/>
      <c r="F3098" s="11" t="n"/>
      <c r="G3098" s="11" t="n"/>
      <c r="H3098" s="11" t="n"/>
      <c r="I3098" s="9" t="n"/>
      <c r="J3098" s="9" t="n"/>
      <c r="K3098" s="9" t="n"/>
      <c r="L3098" s="9">
        <f>IF(COUNTA($A3098:$K3098)=0,"",IF(AND(IFERROR($H3098,0)&gt;0,LEN(TRIM($K3098&amp;""))&gt;0,IFERROR(LOOKUP(2,1/((LISTS!$M$2:$M$13&lt;&gt;"")*ISNUMBER(SEARCH(LISTS!$M$2:$M$13,$I3098))),LISTS!$N$2:$N$13),"NO")="SI"),"SI","NO"))</f>
        <v/>
      </c>
      <c r="M3098" s="9">
        <f>IF(COUNTA($A3098:$K3098)=0,"",IF($K3098&lt;&gt;"",IF(COUNTIF($K$19:$K3098,$K3098)&gt;1,"SI","NO"),IF(COUNTIFS($A$19:$A3098,$A3098,$C$19:$C3098,$C3098,$J$19:$J3098,$J3098,$D$19:$D3098,$D3098)&gt;1,"SI","NO")))</f>
        <v/>
      </c>
      <c r="N3098" s="11">
        <f>IF(COUNTA($A3098:$K3098)=0,"",IF(AND($L3098="SI",$M3098="NO"),IFERROR($H3098,0),0))</f>
        <v/>
      </c>
      <c r="O3098" s="9">
        <f>IF(COUNTA($A3098:$K3098)=0,"",IF($M3098="SI","CUFE o factura duplicada dentro del reporte; no se suma dos veces",IF(IFERROR($H3098,0)&lt;=0,"DIAN reporta valor susceptible 0",IF($L3098="NO",IFERROR(LOOKUP(2,1/((LISTS!$M$2:$M$13&lt;&gt;"")*ISNUMBER(SEARCH(LISTS!$M$2:$M$13,$I3098))),LISTS!$O$2:$O$13),"Medio de pago no elegible o no identificado por DIAN"),"Apta automaticamente por pago electronico y base positiva"))))</f>
        <v/>
      </c>
    </row>
    <row r="3099">
      <c r="A3099" s="9" t="n"/>
      <c r="B3099" s="9" t="n"/>
      <c r="C3099" s="12" t="n"/>
      <c r="D3099" s="11" t="n"/>
      <c r="E3099" s="11" t="n"/>
      <c r="F3099" s="11" t="n"/>
      <c r="G3099" s="11" t="n"/>
      <c r="H3099" s="11" t="n"/>
      <c r="I3099" s="9" t="n"/>
      <c r="J3099" s="9" t="n"/>
      <c r="K3099" s="9" t="n"/>
      <c r="L3099" s="9">
        <f>IF(COUNTA($A3099:$K3099)=0,"",IF(AND(IFERROR($H3099,0)&gt;0,LEN(TRIM($K3099&amp;""))&gt;0,IFERROR(LOOKUP(2,1/((LISTS!$M$2:$M$13&lt;&gt;"")*ISNUMBER(SEARCH(LISTS!$M$2:$M$13,$I3099))),LISTS!$N$2:$N$13),"NO")="SI"),"SI","NO"))</f>
        <v/>
      </c>
      <c r="M3099" s="9">
        <f>IF(COUNTA($A3099:$K3099)=0,"",IF($K3099&lt;&gt;"",IF(COUNTIF($K$19:$K3099,$K3099)&gt;1,"SI","NO"),IF(COUNTIFS($A$19:$A3099,$A3099,$C$19:$C3099,$C3099,$J$19:$J3099,$J3099,$D$19:$D3099,$D3099)&gt;1,"SI","NO")))</f>
        <v/>
      </c>
      <c r="N3099" s="11">
        <f>IF(COUNTA($A3099:$K3099)=0,"",IF(AND($L3099="SI",$M3099="NO"),IFERROR($H3099,0),0))</f>
        <v/>
      </c>
      <c r="O3099" s="9">
        <f>IF(COUNTA($A3099:$K3099)=0,"",IF($M3099="SI","CUFE o factura duplicada dentro del reporte; no se suma dos veces",IF(IFERROR($H3099,0)&lt;=0,"DIAN reporta valor susceptible 0",IF($L3099="NO",IFERROR(LOOKUP(2,1/((LISTS!$M$2:$M$13&lt;&gt;"")*ISNUMBER(SEARCH(LISTS!$M$2:$M$13,$I3099))),LISTS!$O$2:$O$13),"Medio de pago no elegible o no identificado por DIAN"),"Apta automaticamente por pago electronico y base positiva"))))</f>
        <v/>
      </c>
    </row>
    <row r="3100">
      <c r="A3100" s="9" t="n"/>
      <c r="B3100" s="9" t="n"/>
      <c r="C3100" s="12" t="n"/>
      <c r="D3100" s="11" t="n"/>
      <c r="E3100" s="11" t="n"/>
      <c r="F3100" s="11" t="n"/>
      <c r="G3100" s="11" t="n"/>
      <c r="H3100" s="11" t="n"/>
      <c r="I3100" s="9" t="n"/>
      <c r="J3100" s="9" t="n"/>
      <c r="K3100" s="9" t="n"/>
      <c r="L3100" s="9">
        <f>IF(COUNTA($A3100:$K3100)=0,"",IF(AND(IFERROR($H3100,0)&gt;0,LEN(TRIM($K3100&amp;""))&gt;0,IFERROR(LOOKUP(2,1/((LISTS!$M$2:$M$13&lt;&gt;"")*ISNUMBER(SEARCH(LISTS!$M$2:$M$13,$I3100))),LISTS!$N$2:$N$13),"NO")="SI"),"SI","NO"))</f>
        <v/>
      </c>
      <c r="M3100" s="9">
        <f>IF(COUNTA($A3100:$K3100)=0,"",IF($K3100&lt;&gt;"",IF(COUNTIF($K$19:$K3100,$K3100)&gt;1,"SI","NO"),IF(COUNTIFS($A$19:$A3100,$A3100,$C$19:$C3100,$C3100,$J$19:$J3100,$J3100,$D$19:$D3100,$D3100)&gt;1,"SI","NO")))</f>
        <v/>
      </c>
      <c r="N3100" s="11">
        <f>IF(COUNTA($A3100:$K3100)=0,"",IF(AND($L3100="SI",$M3100="NO"),IFERROR($H3100,0),0))</f>
        <v/>
      </c>
      <c r="O3100" s="9">
        <f>IF(COUNTA($A3100:$K3100)=0,"",IF($M3100="SI","CUFE o factura duplicada dentro del reporte; no se suma dos veces",IF(IFERROR($H3100,0)&lt;=0,"DIAN reporta valor susceptible 0",IF($L3100="NO",IFERROR(LOOKUP(2,1/((LISTS!$M$2:$M$13&lt;&gt;"")*ISNUMBER(SEARCH(LISTS!$M$2:$M$13,$I3100))),LISTS!$O$2:$O$13),"Medio de pago no elegible o no identificado por DIAN"),"Apta automaticamente por pago electronico y base positiva"))))</f>
        <v/>
      </c>
    </row>
    <row r="3101">
      <c r="A3101" s="9" t="n"/>
      <c r="B3101" s="9" t="n"/>
      <c r="C3101" s="12" t="n"/>
      <c r="D3101" s="11" t="n"/>
      <c r="E3101" s="11" t="n"/>
      <c r="F3101" s="11" t="n"/>
      <c r="G3101" s="11" t="n"/>
      <c r="H3101" s="11" t="n"/>
      <c r="I3101" s="9" t="n"/>
      <c r="J3101" s="9" t="n"/>
      <c r="K3101" s="9" t="n"/>
      <c r="L3101" s="9">
        <f>IF(COUNTA($A3101:$K3101)=0,"",IF(AND(IFERROR($H3101,0)&gt;0,LEN(TRIM($K3101&amp;""))&gt;0,IFERROR(LOOKUP(2,1/((LISTS!$M$2:$M$13&lt;&gt;"")*ISNUMBER(SEARCH(LISTS!$M$2:$M$13,$I3101))),LISTS!$N$2:$N$13),"NO")="SI"),"SI","NO"))</f>
        <v/>
      </c>
      <c r="M3101" s="9">
        <f>IF(COUNTA($A3101:$K3101)=0,"",IF($K3101&lt;&gt;"",IF(COUNTIF($K$19:$K3101,$K3101)&gt;1,"SI","NO"),IF(COUNTIFS($A$19:$A3101,$A3101,$C$19:$C3101,$C3101,$J$19:$J3101,$J3101,$D$19:$D3101,$D3101)&gt;1,"SI","NO")))</f>
        <v/>
      </c>
      <c r="N3101" s="11">
        <f>IF(COUNTA($A3101:$K3101)=0,"",IF(AND($L3101="SI",$M3101="NO"),IFERROR($H3101,0),0))</f>
        <v/>
      </c>
      <c r="O3101" s="9">
        <f>IF(COUNTA($A3101:$K3101)=0,"",IF($M3101="SI","CUFE o factura duplicada dentro del reporte; no se suma dos veces",IF(IFERROR($H3101,0)&lt;=0,"DIAN reporta valor susceptible 0",IF($L3101="NO",IFERROR(LOOKUP(2,1/((LISTS!$M$2:$M$13&lt;&gt;"")*ISNUMBER(SEARCH(LISTS!$M$2:$M$13,$I3101))),LISTS!$O$2:$O$13),"Medio de pago no elegible o no identificado por DIAN"),"Apta automaticamente por pago electronico y base positiva"))))</f>
        <v/>
      </c>
    </row>
    <row r="3102">
      <c r="A3102" s="9" t="n"/>
      <c r="B3102" s="9" t="n"/>
      <c r="C3102" s="12" t="n"/>
      <c r="D3102" s="11" t="n"/>
      <c r="E3102" s="11" t="n"/>
      <c r="F3102" s="11" t="n"/>
      <c r="G3102" s="11" t="n"/>
      <c r="H3102" s="11" t="n"/>
      <c r="I3102" s="9" t="n"/>
      <c r="J3102" s="9" t="n"/>
      <c r="K3102" s="9" t="n"/>
      <c r="L3102" s="9">
        <f>IF(COUNTA($A3102:$K3102)=0,"",IF(AND(IFERROR($H3102,0)&gt;0,LEN(TRIM($K3102&amp;""))&gt;0,IFERROR(LOOKUP(2,1/((LISTS!$M$2:$M$13&lt;&gt;"")*ISNUMBER(SEARCH(LISTS!$M$2:$M$13,$I3102))),LISTS!$N$2:$N$13),"NO")="SI"),"SI","NO"))</f>
        <v/>
      </c>
      <c r="M3102" s="9">
        <f>IF(COUNTA($A3102:$K3102)=0,"",IF($K3102&lt;&gt;"",IF(COUNTIF($K$19:$K3102,$K3102)&gt;1,"SI","NO"),IF(COUNTIFS($A$19:$A3102,$A3102,$C$19:$C3102,$C3102,$J$19:$J3102,$J3102,$D$19:$D3102,$D3102)&gt;1,"SI","NO")))</f>
        <v/>
      </c>
      <c r="N3102" s="11">
        <f>IF(COUNTA($A3102:$K3102)=0,"",IF(AND($L3102="SI",$M3102="NO"),IFERROR($H3102,0),0))</f>
        <v/>
      </c>
      <c r="O3102" s="9">
        <f>IF(COUNTA($A3102:$K3102)=0,"",IF($M3102="SI","CUFE o factura duplicada dentro del reporte; no se suma dos veces",IF(IFERROR($H3102,0)&lt;=0,"DIAN reporta valor susceptible 0",IF($L3102="NO",IFERROR(LOOKUP(2,1/((LISTS!$M$2:$M$13&lt;&gt;"")*ISNUMBER(SEARCH(LISTS!$M$2:$M$13,$I3102))),LISTS!$O$2:$O$13),"Medio de pago no elegible o no identificado por DIAN"),"Apta automaticamente por pago electronico y base positiva"))))</f>
        <v/>
      </c>
    </row>
    <row r="3103">
      <c r="A3103" s="9" t="n"/>
      <c r="B3103" s="9" t="n"/>
      <c r="C3103" s="12" t="n"/>
      <c r="D3103" s="11" t="n"/>
      <c r="E3103" s="11" t="n"/>
      <c r="F3103" s="11" t="n"/>
      <c r="G3103" s="11" t="n"/>
      <c r="H3103" s="11" t="n"/>
      <c r="I3103" s="9" t="n"/>
      <c r="J3103" s="9" t="n"/>
      <c r="K3103" s="9" t="n"/>
      <c r="L3103" s="9">
        <f>IF(COUNTA($A3103:$K3103)=0,"",IF(AND(IFERROR($H3103,0)&gt;0,LEN(TRIM($K3103&amp;""))&gt;0,IFERROR(LOOKUP(2,1/((LISTS!$M$2:$M$13&lt;&gt;"")*ISNUMBER(SEARCH(LISTS!$M$2:$M$13,$I3103))),LISTS!$N$2:$N$13),"NO")="SI"),"SI","NO"))</f>
        <v/>
      </c>
      <c r="M3103" s="9">
        <f>IF(COUNTA($A3103:$K3103)=0,"",IF($K3103&lt;&gt;"",IF(COUNTIF($K$19:$K3103,$K3103)&gt;1,"SI","NO"),IF(COUNTIFS($A$19:$A3103,$A3103,$C$19:$C3103,$C3103,$J$19:$J3103,$J3103,$D$19:$D3103,$D3103)&gt;1,"SI","NO")))</f>
        <v/>
      </c>
      <c r="N3103" s="11">
        <f>IF(COUNTA($A3103:$K3103)=0,"",IF(AND($L3103="SI",$M3103="NO"),IFERROR($H3103,0),0))</f>
        <v/>
      </c>
      <c r="O3103" s="9">
        <f>IF(COUNTA($A3103:$K3103)=0,"",IF($M3103="SI","CUFE o factura duplicada dentro del reporte; no se suma dos veces",IF(IFERROR($H3103,0)&lt;=0,"DIAN reporta valor susceptible 0",IF($L3103="NO",IFERROR(LOOKUP(2,1/((LISTS!$M$2:$M$13&lt;&gt;"")*ISNUMBER(SEARCH(LISTS!$M$2:$M$13,$I3103))),LISTS!$O$2:$O$13),"Medio de pago no elegible o no identificado por DIAN"),"Apta automaticamente por pago electronico y base positiva"))))</f>
        <v/>
      </c>
    </row>
    <row r="3104">
      <c r="A3104" s="9" t="n"/>
      <c r="B3104" s="9" t="n"/>
      <c r="C3104" s="12" t="n"/>
      <c r="D3104" s="11" t="n"/>
      <c r="E3104" s="11" t="n"/>
      <c r="F3104" s="11" t="n"/>
      <c r="G3104" s="11" t="n"/>
      <c r="H3104" s="11" t="n"/>
      <c r="I3104" s="9" t="n"/>
      <c r="J3104" s="9" t="n"/>
      <c r="K3104" s="9" t="n"/>
      <c r="L3104" s="9">
        <f>IF(COUNTA($A3104:$K3104)=0,"",IF(AND(IFERROR($H3104,0)&gt;0,LEN(TRIM($K3104&amp;""))&gt;0,IFERROR(LOOKUP(2,1/((LISTS!$M$2:$M$13&lt;&gt;"")*ISNUMBER(SEARCH(LISTS!$M$2:$M$13,$I3104))),LISTS!$N$2:$N$13),"NO")="SI"),"SI","NO"))</f>
        <v/>
      </c>
      <c r="M3104" s="9">
        <f>IF(COUNTA($A3104:$K3104)=0,"",IF($K3104&lt;&gt;"",IF(COUNTIF($K$19:$K3104,$K3104)&gt;1,"SI","NO"),IF(COUNTIFS($A$19:$A3104,$A3104,$C$19:$C3104,$C3104,$J$19:$J3104,$J3104,$D$19:$D3104,$D3104)&gt;1,"SI","NO")))</f>
        <v/>
      </c>
      <c r="N3104" s="11">
        <f>IF(COUNTA($A3104:$K3104)=0,"",IF(AND($L3104="SI",$M3104="NO"),IFERROR($H3104,0),0))</f>
        <v/>
      </c>
      <c r="O3104" s="9">
        <f>IF(COUNTA($A3104:$K3104)=0,"",IF($M3104="SI","CUFE o factura duplicada dentro del reporte; no se suma dos veces",IF(IFERROR($H3104,0)&lt;=0,"DIAN reporta valor susceptible 0",IF($L3104="NO",IFERROR(LOOKUP(2,1/((LISTS!$M$2:$M$13&lt;&gt;"")*ISNUMBER(SEARCH(LISTS!$M$2:$M$13,$I3104))),LISTS!$O$2:$O$13),"Medio de pago no elegible o no identificado por DIAN"),"Apta automaticamente por pago electronico y base positiva"))))</f>
        <v/>
      </c>
    </row>
    <row r="3105">
      <c r="A3105" s="9" t="n"/>
      <c r="B3105" s="9" t="n"/>
      <c r="C3105" s="12" t="n"/>
      <c r="D3105" s="11" t="n"/>
      <c r="E3105" s="11" t="n"/>
      <c r="F3105" s="11" t="n"/>
      <c r="G3105" s="11" t="n"/>
      <c r="H3105" s="11" t="n"/>
      <c r="I3105" s="9" t="n"/>
      <c r="J3105" s="9" t="n"/>
      <c r="K3105" s="9" t="n"/>
      <c r="L3105" s="9">
        <f>IF(COUNTA($A3105:$K3105)=0,"",IF(AND(IFERROR($H3105,0)&gt;0,LEN(TRIM($K3105&amp;""))&gt;0,IFERROR(LOOKUP(2,1/((LISTS!$M$2:$M$13&lt;&gt;"")*ISNUMBER(SEARCH(LISTS!$M$2:$M$13,$I3105))),LISTS!$N$2:$N$13),"NO")="SI"),"SI","NO"))</f>
        <v/>
      </c>
      <c r="M3105" s="9">
        <f>IF(COUNTA($A3105:$K3105)=0,"",IF($K3105&lt;&gt;"",IF(COUNTIF($K$19:$K3105,$K3105)&gt;1,"SI","NO"),IF(COUNTIFS($A$19:$A3105,$A3105,$C$19:$C3105,$C3105,$J$19:$J3105,$J3105,$D$19:$D3105,$D3105)&gt;1,"SI","NO")))</f>
        <v/>
      </c>
      <c r="N3105" s="11">
        <f>IF(COUNTA($A3105:$K3105)=0,"",IF(AND($L3105="SI",$M3105="NO"),IFERROR($H3105,0),0))</f>
        <v/>
      </c>
      <c r="O3105" s="9">
        <f>IF(COUNTA($A3105:$K3105)=0,"",IF($M3105="SI","CUFE o factura duplicada dentro del reporte; no se suma dos veces",IF(IFERROR($H3105,0)&lt;=0,"DIAN reporta valor susceptible 0",IF($L3105="NO",IFERROR(LOOKUP(2,1/((LISTS!$M$2:$M$13&lt;&gt;"")*ISNUMBER(SEARCH(LISTS!$M$2:$M$13,$I3105))),LISTS!$O$2:$O$13),"Medio de pago no elegible o no identificado por DIAN"),"Apta automaticamente por pago electronico y base positiva"))))</f>
        <v/>
      </c>
    </row>
    <row r="3106">
      <c r="A3106" s="9" t="n"/>
      <c r="B3106" s="9" t="n"/>
      <c r="C3106" s="12" t="n"/>
      <c r="D3106" s="11" t="n"/>
      <c r="E3106" s="11" t="n"/>
      <c r="F3106" s="11" t="n"/>
      <c r="G3106" s="11" t="n"/>
      <c r="H3106" s="11" t="n"/>
      <c r="I3106" s="9" t="n"/>
      <c r="J3106" s="9" t="n"/>
      <c r="K3106" s="9" t="n"/>
      <c r="L3106" s="9">
        <f>IF(COUNTA($A3106:$K3106)=0,"",IF(AND(IFERROR($H3106,0)&gt;0,LEN(TRIM($K3106&amp;""))&gt;0,IFERROR(LOOKUP(2,1/((LISTS!$M$2:$M$13&lt;&gt;"")*ISNUMBER(SEARCH(LISTS!$M$2:$M$13,$I3106))),LISTS!$N$2:$N$13),"NO")="SI"),"SI","NO"))</f>
        <v/>
      </c>
      <c r="M3106" s="9">
        <f>IF(COUNTA($A3106:$K3106)=0,"",IF($K3106&lt;&gt;"",IF(COUNTIF($K$19:$K3106,$K3106)&gt;1,"SI","NO"),IF(COUNTIFS($A$19:$A3106,$A3106,$C$19:$C3106,$C3106,$J$19:$J3106,$J3106,$D$19:$D3106,$D3106)&gt;1,"SI","NO")))</f>
        <v/>
      </c>
      <c r="N3106" s="11">
        <f>IF(COUNTA($A3106:$K3106)=0,"",IF(AND($L3106="SI",$M3106="NO"),IFERROR($H3106,0),0))</f>
        <v/>
      </c>
      <c r="O3106" s="9">
        <f>IF(COUNTA($A3106:$K3106)=0,"",IF($M3106="SI","CUFE o factura duplicada dentro del reporte; no se suma dos veces",IF(IFERROR($H3106,0)&lt;=0,"DIAN reporta valor susceptible 0",IF($L3106="NO",IFERROR(LOOKUP(2,1/((LISTS!$M$2:$M$13&lt;&gt;"")*ISNUMBER(SEARCH(LISTS!$M$2:$M$13,$I3106))),LISTS!$O$2:$O$13),"Medio de pago no elegible o no identificado por DIAN"),"Apta automaticamente por pago electronico y base positiva"))))</f>
        <v/>
      </c>
    </row>
    <row r="3107">
      <c r="A3107" s="9" t="n"/>
      <c r="B3107" s="9" t="n"/>
      <c r="C3107" s="12" t="n"/>
      <c r="D3107" s="11" t="n"/>
      <c r="E3107" s="11" t="n"/>
      <c r="F3107" s="11" t="n"/>
      <c r="G3107" s="11" t="n"/>
      <c r="H3107" s="11" t="n"/>
      <c r="I3107" s="9" t="n"/>
      <c r="J3107" s="9" t="n"/>
      <c r="K3107" s="9" t="n"/>
      <c r="L3107" s="9">
        <f>IF(COUNTA($A3107:$K3107)=0,"",IF(AND(IFERROR($H3107,0)&gt;0,LEN(TRIM($K3107&amp;""))&gt;0,IFERROR(LOOKUP(2,1/((LISTS!$M$2:$M$13&lt;&gt;"")*ISNUMBER(SEARCH(LISTS!$M$2:$M$13,$I3107))),LISTS!$N$2:$N$13),"NO")="SI"),"SI","NO"))</f>
        <v/>
      </c>
      <c r="M3107" s="9">
        <f>IF(COUNTA($A3107:$K3107)=0,"",IF($K3107&lt;&gt;"",IF(COUNTIF($K$19:$K3107,$K3107)&gt;1,"SI","NO"),IF(COUNTIFS($A$19:$A3107,$A3107,$C$19:$C3107,$C3107,$J$19:$J3107,$J3107,$D$19:$D3107,$D3107)&gt;1,"SI","NO")))</f>
        <v/>
      </c>
      <c r="N3107" s="11">
        <f>IF(COUNTA($A3107:$K3107)=0,"",IF(AND($L3107="SI",$M3107="NO"),IFERROR($H3107,0),0))</f>
        <v/>
      </c>
      <c r="O3107" s="9">
        <f>IF(COUNTA($A3107:$K3107)=0,"",IF($M3107="SI","CUFE o factura duplicada dentro del reporte; no se suma dos veces",IF(IFERROR($H3107,0)&lt;=0,"DIAN reporta valor susceptible 0",IF($L3107="NO",IFERROR(LOOKUP(2,1/((LISTS!$M$2:$M$13&lt;&gt;"")*ISNUMBER(SEARCH(LISTS!$M$2:$M$13,$I3107))),LISTS!$O$2:$O$13),"Medio de pago no elegible o no identificado por DIAN"),"Apta automaticamente por pago electronico y base positiva"))))</f>
        <v/>
      </c>
    </row>
    <row r="3108">
      <c r="A3108" s="9" t="n"/>
      <c r="B3108" s="9" t="n"/>
      <c r="C3108" s="12" t="n"/>
      <c r="D3108" s="11" t="n"/>
      <c r="E3108" s="11" t="n"/>
      <c r="F3108" s="11" t="n"/>
      <c r="G3108" s="11" t="n"/>
      <c r="H3108" s="11" t="n"/>
      <c r="I3108" s="9" t="n"/>
      <c r="J3108" s="9" t="n"/>
      <c r="K3108" s="9" t="n"/>
      <c r="L3108" s="9">
        <f>IF(COUNTA($A3108:$K3108)=0,"",IF(AND(IFERROR($H3108,0)&gt;0,LEN(TRIM($K3108&amp;""))&gt;0,IFERROR(LOOKUP(2,1/((LISTS!$M$2:$M$13&lt;&gt;"")*ISNUMBER(SEARCH(LISTS!$M$2:$M$13,$I3108))),LISTS!$N$2:$N$13),"NO")="SI"),"SI","NO"))</f>
        <v/>
      </c>
      <c r="M3108" s="9">
        <f>IF(COUNTA($A3108:$K3108)=0,"",IF($K3108&lt;&gt;"",IF(COUNTIF($K$19:$K3108,$K3108)&gt;1,"SI","NO"),IF(COUNTIFS($A$19:$A3108,$A3108,$C$19:$C3108,$C3108,$J$19:$J3108,$J3108,$D$19:$D3108,$D3108)&gt;1,"SI","NO")))</f>
        <v/>
      </c>
      <c r="N3108" s="11">
        <f>IF(COUNTA($A3108:$K3108)=0,"",IF(AND($L3108="SI",$M3108="NO"),IFERROR($H3108,0),0))</f>
        <v/>
      </c>
      <c r="O3108" s="9">
        <f>IF(COUNTA($A3108:$K3108)=0,"",IF($M3108="SI","CUFE o factura duplicada dentro del reporte; no se suma dos veces",IF(IFERROR($H3108,0)&lt;=0,"DIAN reporta valor susceptible 0",IF($L3108="NO",IFERROR(LOOKUP(2,1/((LISTS!$M$2:$M$13&lt;&gt;"")*ISNUMBER(SEARCH(LISTS!$M$2:$M$13,$I3108))),LISTS!$O$2:$O$13),"Medio de pago no elegible o no identificado por DIAN"),"Apta automaticamente por pago electronico y base positiva"))))</f>
        <v/>
      </c>
    </row>
    <row r="3109">
      <c r="A3109" s="9" t="n"/>
      <c r="B3109" s="9" t="n"/>
      <c r="C3109" s="12" t="n"/>
      <c r="D3109" s="11" t="n"/>
      <c r="E3109" s="11" t="n"/>
      <c r="F3109" s="11" t="n"/>
      <c r="G3109" s="11" t="n"/>
      <c r="H3109" s="11" t="n"/>
      <c r="I3109" s="9" t="n"/>
      <c r="J3109" s="9" t="n"/>
      <c r="K3109" s="9" t="n"/>
      <c r="L3109" s="9">
        <f>IF(COUNTA($A3109:$K3109)=0,"",IF(AND(IFERROR($H3109,0)&gt;0,LEN(TRIM($K3109&amp;""))&gt;0,IFERROR(LOOKUP(2,1/((LISTS!$M$2:$M$13&lt;&gt;"")*ISNUMBER(SEARCH(LISTS!$M$2:$M$13,$I3109))),LISTS!$N$2:$N$13),"NO")="SI"),"SI","NO"))</f>
        <v/>
      </c>
      <c r="M3109" s="9">
        <f>IF(COUNTA($A3109:$K3109)=0,"",IF($K3109&lt;&gt;"",IF(COUNTIF($K$19:$K3109,$K3109)&gt;1,"SI","NO"),IF(COUNTIFS($A$19:$A3109,$A3109,$C$19:$C3109,$C3109,$J$19:$J3109,$J3109,$D$19:$D3109,$D3109)&gt;1,"SI","NO")))</f>
        <v/>
      </c>
      <c r="N3109" s="11">
        <f>IF(COUNTA($A3109:$K3109)=0,"",IF(AND($L3109="SI",$M3109="NO"),IFERROR($H3109,0),0))</f>
        <v/>
      </c>
      <c r="O3109" s="9">
        <f>IF(COUNTA($A3109:$K3109)=0,"",IF($M3109="SI","CUFE o factura duplicada dentro del reporte; no se suma dos veces",IF(IFERROR($H3109,0)&lt;=0,"DIAN reporta valor susceptible 0",IF($L3109="NO",IFERROR(LOOKUP(2,1/((LISTS!$M$2:$M$13&lt;&gt;"")*ISNUMBER(SEARCH(LISTS!$M$2:$M$13,$I3109))),LISTS!$O$2:$O$13),"Medio de pago no elegible o no identificado por DIAN"),"Apta automaticamente por pago electronico y base positiva"))))</f>
        <v/>
      </c>
    </row>
    <row r="3110">
      <c r="A3110" s="9" t="n"/>
      <c r="B3110" s="9" t="n"/>
      <c r="C3110" s="12" t="n"/>
      <c r="D3110" s="11" t="n"/>
      <c r="E3110" s="11" t="n"/>
      <c r="F3110" s="11" t="n"/>
      <c r="G3110" s="11" t="n"/>
      <c r="H3110" s="11" t="n"/>
      <c r="I3110" s="9" t="n"/>
      <c r="J3110" s="9" t="n"/>
      <c r="K3110" s="9" t="n"/>
      <c r="L3110" s="9">
        <f>IF(COUNTA($A3110:$K3110)=0,"",IF(AND(IFERROR($H3110,0)&gt;0,LEN(TRIM($K3110&amp;""))&gt;0,IFERROR(LOOKUP(2,1/((LISTS!$M$2:$M$13&lt;&gt;"")*ISNUMBER(SEARCH(LISTS!$M$2:$M$13,$I3110))),LISTS!$N$2:$N$13),"NO")="SI"),"SI","NO"))</f>
        <v/>
      </c>
      <c r="M3110" s="9">
        <f>IF(COUNTA($A3110:$K3110)=0,"",IF($K3110&lt;&gt;"",IF(COUNTIF($K$19:$K3110,$K3110)&gt;1,"SI","NO"),IF(COUNTIFS($A$19:$A3110,$A3110,$C$19:$C3110,$C3110,$J$19:$J3110,$J3110,$D$19:$D3110,$D3110)&gt;1,"SI","NO")))</f>
        <v/>
      </c>
      <c r="N3110" s="11">
        <f>IF(COUNTA($A3110:$K3110)=0,"",IF(AND($L3110="SI",$M3110="NO"),IFERROR($H3110,0),0))</f>
        <v/>
      </c>
      <c r="O3110" s="9">
        <f>IF(COUNTA($A3110:$K3110)=0,"",IF($M3110="SI","CUFE o factura duplicada dentro del reporte; no se suma dos veces",IF(IFERROR($H3110,0)&lt;=0,"DIAN reporta valor susceptible 0",IF($L3110="NO",IFERROR(LOOKUP(2,1/((LISTS!$M$2:$M$13&lt;&gt;"")*ISNUMBER(SEARCH(LISTS!$M$2:$M$13,$I3110))),LISTS!$O$2:$O$13),"Medio de pago no elegible o no identificado por DIAN"),"Apta automaticamente por pago electronico y base positiva"))))</f>
        <v/>
      </c>
    </row>
    <row r="3111">
      <c r="A3111" s="9" t="n"/>
      <c r="B3111" s="9" t="n"/>
      <c r="C3111" s="12" t="n"/>
      <c r="D3111" s="11" t="n"/>
      <c r="E3111" s="11" t="n"/>
      <c r="F3111" s="11" t="n"/>
      <c r="G3111" s="11" t="n"/>
      <c r="H3111" s="11" t="n"/>
      <c r="I3111" s="9" t="n"/>
      <c r="J3111" s="9" t="n"/>
      <c r="K3111" s="9" t="n"/>
      <c r="L3111" s="9">
        <f>IF(COUNTA($A3111:$K3111)=0,"",IF(AND(IFERROR($H3111,0)&gt;0,LEN(TRIM($K3111&amp;""))&gt;0,IFERROR(LOOKUP(2,1/((LISTS!$M$2:$M$13&lt;&gt;"")*ISNUMBER(SEARCH(LISTS!$M$2:$M$13,$I3111))),LISTS!$N$2:$N$13),"NO")="SI"),"SI","NO"))</f>
        <v/>
      </c>
      <c r="M3111" s="9">
        <f>IF(COUNTA($A3111:$K3111)=0,"",IF($K3111&lt;&gt;"",IF(COUNTIF($K$19:$K3111,$K3111)&gt;1,"SI","NO"),IF(COUNTIFS($A$19:$A3111,$A3111,$C$19:$C3111,$C3111,$J$19:$J3111,$J3111,$D$19:$D3111,$D3111)&gt;1,"SI","NO")))</f>
        <v/>
      </c>
      <c r="N3111" s="11">
        <f>IF(COUNTA($A3111:$K3111)=0,"",IF(AND($L3111="SI",$M3111="NO"),IFERROR($H3111,0),0))</f>
        <v/>
      </c>
      <c r="O3111" s="9">
        <f>IF(COUNTA($A3111:$K3111)=0,"",IF($M3111="SI","CUFE o factura duplicada dentro del reporte; no se suma dos veces",IF(IFERROR($H3111,0)&lt;=0,"DIAN reporta valor susceptible 0",IF($L3111="NO",IFERROR(LOOKUP(2,1/((LISTS!$M$2:$M$13&lt;&gt;"")*ISNUMBER(SEARCH(LISTS!$M$2:$M$13,$I3111))),LISTS!$O$2:$O$13),"Medio de pago no elegible o no identificado por DIAN"),"Apta automaticamente por pago electronico y base positiva"))))</f>
        <v/>
      </c>
    </row>
    <row r="3112">
      <c r="A3112" s="9" t="n"/>
      <c r="B3112" s="9" t="n"/>
      <c r="C3112" s="12" t="n"/>
      <c r="D3112" s="11" t="n"/>
      <c r="E3112" s="11" t="n"/>
      <c r="F3112" s="11" t="n"/>
      <c r="G3112" s="11" t="n"/>
      <c r="H3112" s="11" t="n"/>
      <c r="I3112" s="9" t="n"/>
      <c r="J3112" s="9" t="n"/>
      <c r="K3112" s="9" t="n"/>
      <c r="L3112" s="9">
        <f>IF(COUNTA($A3112:$K3112)=0,"",IF(AND(IFERROR($H3112,0)&gt;0,LEN(TRIM($K3112&amp;""))&gt;0,IFERROR(LOOKUP(2,1/((LISTS!$M$2:$M$13&lt;&gt;"")*ISNUMBER(SEARCH(LISTS!$M$2:$M$13,$I3112))),LISTS!$N$2:$N$13),"NO")="SI"),"SI","NO"))</f>
        <v/>
      </c>
      <c r="M3112" s="9">
        <f>IF(COUNTA($A3112:$K3112)=0,"",IF($K3112&lt;&gt;"",IF(COUNTIF($K$19:$K3112,$K3112)&gt;1,"SI","NO"),IF(COUNTIFS($A$19:$A3112,$A3112,$C$19:$C3112,$C3112,$J$19:$J3112,$J3112,$D$19:$D3112,$D3112)&gt;1,"SI","NO")))</f>
        <v/>
      </c>
      <c r="N3112" s="11">
        <f>IF(COUNTA($A3112:$K3112)=0,"",IF(AND($L3112="SI",$M3112="NO"),IFERROR($H3112,0),0))</f>
        <v/>
      </c>
      <c r="O3112" s="9">
        <f>IF(COUNTA($A3112:$K3112)=0,"",IF($M3112="SI","CUFE o factura duplicada dentro del reporte; no se suma dos veces",IF(IFERROR($H3112,0)&lt;=0,"DIAN reporta valor susceptible 0",IF($L3112="NO",IFERROR(LOOKUP(2,1/((LISTS!$M$2:$M$13&lt;&gt;"")*ISNUMBER(SEARCH(LISTS!$M$2:$M$13,$I3112))),LISTS!$O$2:$O$13),"Medio de pago no elegible o no identificado por DIAN"),"Apta automaticamente por pago electronico y base positiva"))))</f>
        <v/>
      </c>
    </row>
    <row r="3113">
      <c r="A3113" s="9" t="n"/>
      <c r="B3113" s="9" t="n"/>
      <c r="C3113" s="12" t="n"/>
      <c r="D3113" s="11" t="n"/>
      <c r="E3113" s="11" t="n"/>
      <c r="F3113" s="11" t="n"/>
      <c r="G3113" s="11" t="n"/>
      <c r="H3113" s="11" t="n"/>
      <c r="I3113" s="9" t="n"/>
      <c r="J3113" s="9" t="n"/>
      <c r="K3113" s="9" t="n"/>
      <c r="L3113" s="9">
        <f>IF(COUNTA($A3113:$K3113)=0,"",IF(AND(IFERROR($H3113,0)&gt;0,LEN(TRIM($K3113&amp;""))&gt;0,IFERROR(LOOKUP(2,1/((LISTS!$M$2:$M$13&lt;&gt;"")*ISNUMBER(SEARCH(LISTS!$M$2:$M$13,$I3113))),LISTS!$N$2:$N$13),"NO")="SI"),"SI","NO"))</f>
        <v/>
      </c>
      <c r="M3113" s="9">
        <f>IF(COUNTA($A3113:$K3113)=0,"",IF($K3113&lt;&gt;"",IF(COUNTIF($K$19:$K3113,$K3113)&gt;1,"SI","NO"),IF(COUNTIFS($A$19:$A3113,$A3113,$C$19:$C3113,$C3113,$J$19:$J3113,$J3113,$D$19:$D3113,$D3113)&gt;1,"SI","NO")))</f>
        <v/>
      </c>
      <c r="N3113" s="11">
        <f>IF(COUNTA($A3113:$K3113)=0,"",IF(AND($L3113="SI",$M3113="NO"),IFERROR($H3113,0),0))</f>
        <v/>
      </c>
      <c r="O3113" s="9">
        <f>IF(COUNTA($A3113:$K3113)=0,"",IF($M3113="SI","CUFE o factura duplicada dentro del reporte; no se suma dos veces",IF(IFERROR($H3113,0)&lt;=0,"DIAN reporta valor susceptible 0",IF($L3113="NO",IFERROR(LOOKUP(2,1/((LISTS!$M$2:$M$13&lt;&gt;"")*ISNUMBER(SEARCH(LISTS!$M$2:$M$13,$I3113))),LISTS!$O$2:$O$13),"Medio de pago no elegible o no identificado por DIAN"),"Apta automaticamente por pago electronico y base positiva"))))</f>
        <v/>
      </c>
    </row>
    <row r="3114">
      <c r="A3114" s="9" t="n"/>
      <c r="B3114" s="9" t="n"/>
      <c r="C3114" s="12" t="n"/>
      <c r="D3114" s="11" t="n"/>
      <c r="E3114" s="11" t="n"/>
      <c r="F3114" s="11" t="n"/>
      <c r="G3114" s="11" t="n"/>
      <c r="H3114" s="11" t="n"/>
      <c r="I3114" s="9" t="n"/>
      <c r="J3114" s="9" t="n"/>
      <c r="K3114" s="9" t="n"/>
      <c r="L3114" s="9">
        <f>IF(COUNTA($A3114:$K3114)=0,"",IF(AND(IFERROR($H3114,0)&gt;0,LEN(TRIM($K3114&amp;""))&gt;0,IFERROR(LOOKUP(2,1/((LISTS!$M$2:$M$13&lt;&gt;"")*ISNUMBER(SEARCH(LISTS!$M$2:$M$13,$I3114))),LISTS!$N$2:$N$13),"NO")="SI"),"SI","NO"))</f>
        <v/>
      </c>
      <c r="M3114" s="9">
        <f>IF(COUNTA($A3114:$K3114)=0,"",IF($K3114&lt;&gt;"",IF(COUNTIF($K$19:$K3114,$K3114)&gt;1,"SI","NO"),IF(COUNTIFS($A$19:$A3114,$A3114,$C$19:$C3114,$C3114,$J$19:$J3114,$J3114,$D$19:$D3114,$D3114)&gt;1,"SI","NO")))</f>
        <v/>
      </c>
      <c r="N3114" s="11">
        <f>IF(COUNTA($A3114:$K3114)=0,"",IF(AND($L3114="SI",$M3114="NO"),IFERROR($H3114,0),0))</f>
        <v/>
      </c>
      <c r="O3114" s="9">
        <f>IF(COUNTA($A3114:$K3114)=0,"",IF($M3114="SI","CUFE o factura duplicada dentro del reporte; no se suma dos veces",IF(IFERROR($H3114,0)&lt;=0,"DIAN reporta valor susceptible 0",IF($L3114="NO",IFERROR(LOOKUP(2,1/((LISTS!$M$2:$M$13&lt;&gt;"")*ISNUMBER(SEARCH(LISTS!$M$2:$M$13,$I3114))),LISTS!$O$2:$O$13),"Medio de pago no elegible o no identificado por DIAN"),"Apta automaticamente por pago electronico y base positiva"))))</f>
        <v/>
      </c>
    </row>
    <row r="3115">
      <c r="A3115" s="9" t="n"/>
      <c r="B3115" s="9" t="n"/>
      <c r="C3115" s="12" t="n"/>
      <c r="D3115" s="11" t="n"/>
      <c r="E3115" s="11" t="n"/>
      <c r="F3115" s="11" t="n"/>
      <c r="G3115" s="11" t="n"/>
      <c r="H3115" s="11" t="n"/>
      <c r="I3115" s="9" t="n"/>
      <c r="J3115" s="9" t="n"/>
      <c r="K3115" s="9" t="n"/>
      <c r="L3115" s="9">
        <f>IF(COUNTA($A3115:$K3115)=0,"",IF(AND(IFERROR($H3115,0)&gt;0,LEN(TRIM($K3115&amp;""))&gt;0,IFERROR(LOOKUP(2,1/((LISTS!$M$2:$M$13&lt;&gt;"")*ISNUMBER(SEARCH(LISTS!$M$2:$M$13,$I3115))),LISTS!$N$2:$N$13),"NO")="SI"),"SI","NO"))</f>
        <v/>
      </c>
      <c r="M3115" s="9">
        <f>IF(COUNTA($A3115:$K3115)=0,"",IF($K3115&lt;&gt;"",IF(COUNTIF($K$19:$K3115,$K3115)&gt;1,"SI","NO"),IF(COUNTIFS($A$19:$A3115,$A3115,$C$19:$C3115,$C3115,$J$19:$J3115,$J3115,$D$19:$D3115,$D3115)&gt;1,"SI","NO")))</f>
        <v/>
      </c>
      <c r="N3115" s="11">
        <f>IF(COUNTA($A3115:$K3115)=0,"",IF(AND($L3115="SI",$M3115="NO"),IFERROR($H3115,0),0))</f>
        <v/>
      </c>
      <c r="O3115" s="9">
        <f>IF(COUNTA($A3115:$K3115)=0,"",IF($M3115="SI","CUFE o factura duplicada dentro del reporte; no se suma dos veces",IF(IFERROR($H3115,0)&lt;=0,"DIAN reporta valor susceptible 0",IF($L3115="NO",IFERROR(LOOKUP(2,1/((LISTS!$M$2:$M$13&lt;&gt;"")*ISNUMBER(SEARCH(LISTS!$M$2:$M$13,$I3115))),LISTS!$O$2:$O$13),"Medio de pago no elegible o no identificado por DIAN"),"Apta automaticamente por pago electronico y base positiva"))))</f>
        <v/>
      </c>
    </row>
    <row r="3116">
      <c r="A3116" s="9" t="n"/>
      <c r="B3116" s="9" t="n"/>
      <c r="C3116" s="12" t="n"/>
      <c r="D3116" s="11" t="n"/>
      <c r="E3116" s="11" t="n"/>
      <c r="F3116" s="11" t="n"/>
      <c r="G3116" s="11" t="n"/>
      <c r="H3116" s="11" t="n"/>
      <c r="I3116" s="9" t="n"/>
      <c r="J3116" s="9" t="n"/>
      <c r="K3116" s="9" t="n"/>
      <c r="L3116" s="9">
        <f>IF(COUNTA($A3116:$K3116)=0,"",IF(AND(IFERROR($H3116,0)&gt;0,LEN(TRIM($K3116&amp;""))&gt;0,IFERROR(LOOKUP(2,1/((LISTS!$M$2:$M$13&lt;&gt;"")*ISNUMBER(SEARCH(LISTS!$M$2:$M$13,$I3116))),LISTS!$N$2:$N$13),"NO")="SI"),"SI","NO"))</f>
        <v/>
      </c>
      <c r="M3116" s="9">
        <f>IF(COUNTA($A3116:$K3116)=0,"",IF($K3116&lt;&gt;"",IF(COUNTIF($K$19:$K3116,$K3116)&gt;1,"SI","NO"),IF(COUNTIFS($A$19:$A3116,$A3116,$C$19:$C3116,$C3116,$J$19:$J3116,$J3116,$D$19:$D3116,$D3116)&gt;1,"SI","NO")))</f>
        <v/>
      </c>
      <c r="N3116" s="11">
        <f>IF(COUNTA($A3116:$K3116)=0,"",IF(AND($L3116="SI",$M3116="NO"),IFERROR($H3116,0),0))</f>
        <v/>
      </c>
      <c r="O3116" s="9">
        <f>IF(COUNTA($A3116:$K3116)=0,"",IF($M3116="SI","CUFE o factura duplicada dentro del reporte; no se suma dos veces",IF(IFERROR($H3116,0)&lt;=0,"DIAN reporta valor susceptible 0",IF($L3116="NO",IFERROR(LOOKUP(2,1/((LISTS!$M$2:$M$13&lt;&gt;"")*ISNUMBER(SEARCH(LISTS!$M$2:$M$13,$I3116))),LISTS!$O$2:$O$13),"Medio de pago no elegible o no identificado por DIAN"),"Apta automaticamente por pago electronico y base positiva"))))</f>
        <v/>
      </c>
    </row>
    <row r="3117">
      <c r="A3117" s="9" t="n"/>
      <c r="B3117" s="9" t="n"/>
      <c r="C3117" s="12" t="n"/>
      <c r="D3117" s="11" t="n"/>
      <c r="E3117" s="11" t="n"/>
      <c r="F3117" s="11" t="n"/>
      <c r="G3117" s="11" t="n"/>
      <c r="H3117" s="11" t="n"/>
      <c r="I3117" s="9" t="n"/>
      <c r="J3117" s="9" t="n"/>
      <c r="K3117" s="9" t="n"/>
      <c r="L3117" s="9">
        <f>IF(COUNTA($A3117:$K3117)=0,"",IF(AND(IFERROR($H3117,0)&gt;0,LEN(TRIM($K3117&amp;""))&gt;0,IFERROR(LOOKUP(2,1/((LISTS!$M$2:$M$13&lt;&gt;"")*ISNUMBER(SEARCH(LISTS!$M$2:$M$13,$I3117))),LISTS!$N$2:$N$13),"NO")="SI"),"SI","NO"))</f>
        <v/>
      </c>
      <c r="M3117" s="9">
        <f>IF(COUNTA($A3117:$K3117)=0,"",IF($K3117&lt;&gt;"",IF(COUNTIF($K$19:$K3117,$K3117)&gt;1,"SI","NO"),IF(COUNTIFS($A$19:$A3117,$A3117,$C$19:$C3117,$C3117,$J$19:$J3117,$J3117,$D$19:$D3117,$D3117)&gt;1,"SI","NO")))</f>
        <v/>
      </c>
      <c r="N3117" s="11">
        <f>IF(COUNTA($A3117:$K3117)=0,"",IF(AND($L3117="SI",$M3117="NO"),IFERROR($H3117,0),0))</f>
        <v/>
      </c>
      <c r="O3117" s="9">
        <f>IF(COUNTA($A3117:$K3117)=0,"",IF($M3117="SI","CUFE o factura duplicada dentro del reporte; no se suma dos veces",IF(IFERROR($H3117,0)&lt;=0,"DIAN reporta valor susceptible 0",IF($L3117="NO",IFERROR(LOOKUP(2,1/((LISTS!$M$2:$M$13&lt;&gt;"")*ISNUMBER(SEARCH(LISTS!$M$2:$M$13,$I3117))),LISTS!$O$2:$O$13),"Medio de pago no elegible o no identificado por DIAN"),"Apta automaticamente por pago electronico y base positiva"))))</f>
        <v/>
      </c>
    </row>
    <row r="3118">
      <c r="A3118" s="9" t="n"/>
      <c r="B3118" s="9" t="n"/>
      <c r="C3118" s="12" t="n"/>
      <c r="D3118" s="11" t="n"/>
      <c r="E3118" s="11" t="n"/>
      <c r="F3118" s="11" t="n"/>
      <c r="G3118" s="11" t="n"/>
      <c r="H3118" s="11" t="n"/>
      <c r="I3118" s="9" t="n"/>
      <c r="J3118" s="9" t="n"/>
      <c r="K3118" s="9" t="n"/>
      <c r="L3118" s="9">
        <f>IF(COUNTA($A3118:$K3118)=0,"",IF(AND(IFERROR($H3118,0)&gt;0,LEN(TRIM($K3118&amp;""))&gt;0,IFERROR(LOOKUP(2,1/((LISTS!$M$2:$M$13&lt;&gt;"")*ISNUMBER(SEARCH(LISTS!$M$2:$M$13,$I3118))),LISTS!$N$2:$N$13),"NO")="SI"),"SI","NO"))</f>
        <v/>
      </c>
      <c r="M3118" s="9">
        <f>IF(COUNTA($A3118:$K3118)=0,"",IF($K3118&lt;&gt;"",IF(COUNTIF($K$19:$K3118,$K3118)&gt;1,"SI","NO"),IF(COUNTIFS($A$19:$A3118,$A3118,$C$19:$C3118,$C3118,$J$19:$J3118,$J3118,$D$19:$D3118,$D3118)&gt;1,"SI","NO")))</f>
        <v/>
      </c>
      <c r="N3118" s="11">
        <f>IF(COUNTA($A3118:$K3118)=0,"",IF(AND($L3118="SI",$M3118="NO"),IFERROR($H3118,0),0))</f>
        <v/>
      </c>
      <c r="O3118" s="9">
        <f>IF(COUNTA($A3118:$K3118)=0,"",IF($M3118="SI","CUFE o factura duplicada dentro del reporte; no se suma dos veces",IF(IFERROR($H3118,0)&lt;=0,"DIAN reporta valor susceptible 0",IF($L3118="NO",IFERROR(LOOKUP(2,1/((LISTS!$M$2:$M$13&lt;&gt;"")*ISNUMBER(SEARCH(LISTS!$M$2:$M$13,$I3118))),LISTS!$O$2:$O$13),"Medio de pago no elegible o no identificado por DIAN"),"Apta automaticamente por pago electronico y base positiva"))))</f>
        <v/>
      </c>
    </row>
    <row r="3119">
      <c r="A3119" s="9" t="n"/>
      <c r="B3119" s="9" t="n"/>
      <c r="C3119" s="12" t="n"/>
      <c r="D3119" s="11" t="n"/>
      <c r="E3119" s="11" t="n"/>
      <c r="F3119" s="11" t="n"/>
      <c r="G3119" s="11" t="n"/>
      <c r="H3119" s="11" t="n"/>
      <c r="I3119" s="9" t="n"/>
      <c r="J3119" s="9" t="n"/>
      <c r="K3119" s="9" t="n"/>
      <c r="L3119" s="9">
        <f>IF(COUNTA($A3119:$K3119)=0,"",IF(AND(IFERROR($H3119,0)&gt;0,LEN(TRIM($K3119&amp;""))&gt;0,IFERROR(LOOKUP(2,1/((LISTS!$M$2:$M$13&lt;&gt;"")*ISNUMBER(SEARCH(LISTS!$M$2:$M$13,$I3119))),LISTS!$N$2:$N$13),"NO")="SI"),"SI","NO"))</f>
        <v/>
      </c>
      <c r="M3119" s="9">
        <f>IF(COUNTA($A3119:$K3119)=0,"",IF($K3119&lt;&gt;"",IF(COUNTIF($K$19:$K3119,$K3119)&gt;1,"SI","NO"),IF(COUNTIFS($A$19:$A3119,$A3119,$C$19:$C3119,$C3119,$J$19:$J3119,$J3119,$D$19:$D3119,$D3119)&gt;1,"SI","NO")))</f>
        <v/>
      </c>
      <c r="N3119" s="11">
        <f>IF(COUNTA($A3119:$K3119)=0,"",IF(AND($L3119="SI",$M3119="NO"),IFERROR($H3119,0),0))</f>
        <v/>
      </c>
      <c r="O3119" s="9">
        <f>IF(COUNTA($A3119:$K3119)=0,"",IF($M3119="SI","CUFE o factura duplicada dentro del reporte; no se suma dos veces",IF(IFERROR($H3119,0)&lt;=0,"DIAN reporta valor susceptible 0",IF($L3119="NO",IFERROR(LOOKUP(2,1/((LISTS!$M$2:$M$13&lt;&gt;"")*ISNUMBER(SEARCH(LISTS!$M$2:$M$13,$I3119))),LISTS!$O$2:$O$13),"Medio de pago no elegible o no identificado por DIAN"),"Apta automaticamente por pago electronico y base positiva"))))</f>
        <v/>
      </c>
    </row>
    <row r="3120">
      <c r="A3120" s="9" t="n"/>
      <c r="B3120" s="9" t="n"/>
      <c r="C3120" s="12" t="n"/>
      <c r="D3120" s="11" t="n"/>
      <c r="E3120" s="11" t="n"/>
      <c r="F3120" s="11" t="n"/>
      <c r="G3120" s="11" t="n"/>
      <c r="H3120" s="11" t="n"/>
      <c r="I3120" s="9" t="n"/>
      <c r="J3120" s="9" t="n"/>
      <c r="K3120" s="9" t="n"/>
      <c r="L3120" s="9">
        <f>IF(COUNTA($A3120:$K3120)=0,"",IF(AND(IFERROR($H3120,0)&gt;0,LEN(TRIM($K3120&amp;""))&gt;0,IFERROR(LOOKUP(2,1/((LISTS!$M$2:$M$13&lt;&gt;"")*ISNUMBER(SEARCH(LISTS!$M$2:$M$13,$I3120))),LISTS!$N$2:$N$13),"NO")="SI"),"SI","NO"))</f>
        <v/>
      </c>
      <c r="M3120" s="9">
        <f>IF(COUNTA($A3120:$K3120)=0,"",IF($K3120&lt;&gt;"",IF(COUNTIF($K$19:$K3120,$K3120)&gt;1,"SI","NO"),IF(COUNTIFS($A$19:$A3120,$A3120,$C$19:$C3120,$C3120,$J$19:$J3120,$J3120,$D$19:$D3120,$D3120)&gt;1,"SI","NO")))</f>
        <v/>
      </c>
      <c r="N3120" s="11">
        <f>IF(COUNTA($A3120:$K3120)=0,"",IF(AND($L3120="SI",$M3120="NO"),IFERROR($H3120,0),0))</f>
        <v/>
      </c>
      <c r="O3120" s="9">
        <f>IF(COUNTA($A3120:$K3120)=0,"",IF($M3120="SI","CUFE o factura duplicada dentro del reporte; no se suma dos veces",IF(IFERROR($H3120,0)&lt;=0,"DIAN reporta valor susceptible 0",IF($L3120="NO",IFERROR(LOOKUP(2,1/((LISTS!$M$2:$M$13&lt;&gt;"")*ISNUMBER(SEARCH(LISTS!$M$2:$M$13,$I3120))),LISTS!$O$2:$O$13),"Medio de pago no elegible o no identificado por DIAN"),"Apta automaticamente por pago electronico y base positiva"))))</f>
        <v/>
      </c>
    </row>
    <row r="3121">
      <c r="A3121" s="9" t="n"/>
      <c r="B3121" s="9" t="n"/>
      <c r="C3121" s="12" t="n"/>
      <c r="D3121" s="11" t="n"/>
      <c r="E3121" s="11" t="n"/>
      <c r="F3121" s="11" t="n"/>
      <c r="G3121" s="11" t="n"/>
      <c r="H3121" s="11" t="n"/>
      <c r="I3121" s="9" t="n"/>
      <c r="J3121" s="9" t="n"/>
      <c r="K3121" s="9" t="n"/>
      <c r="L3121" s="9">
        <f>IF(COUNTA($A3121:$K3121)=0,"",IF(AND(IFERROR($H3121,0)&gt;0,LEN(TRIM($K3121&amp;""))&gt;0,IFERROR(LOOKUP(2,1/((LISTS!$M$2:$M$13&lt;&gt;"")*ISNUMBER(SEARCH(LISTS!$M$2:$M$13,$I3121))),LISTS!$N$2:$N$13),"NO")="SI"),"SI","NO"))</f>
        <v/>
      </c>
      <c r="M3121" s="9">
        <f>IF(COUNTA($A3121:$K3121)=0,"",IF($K3121&lt;&gt;"",IF(COUNTIF($K$19:$K3121,$K3121)&gt;1,"SI","NO"),IF(COUNTIFS($A$19:$A3121,$A3121,$C$19:$C3121,$C3121,$J$19:$J3121,$J3121,$D$19:$D3121,$D3121)&gt;1,"SI","NO")))</f>
        <v/>
      </c>
      <c r="N3121" s="11">
        <f>IF(COUNTA($A3121:$K3121)=0,"",IF(AND($L3121="SI",$M3121="NO"),IFERROR($H3121,0),0))</f>
        <v/>
      </c>
      <c r="O3121" s="9">
        <f>IF(COUNTA($A3121:$K3121)=0,"",IF($M3121="SI","CUFE o factura duplicada dentro del reporte; no se suma dos veces",IF(IFERROR($H3121,0)&lt;=0,"DIAN reporta valor susceptible 0",IF($L3121="NO",IFERROR(LOOKUP(2,1/((LISTS!$M$2:$M$13&lt;&gt;"")*ISNUMBER(SEARCH(LISTS!$M$2:$M$13,$I3121))),LISTS!$O$2:$O$13),"Medio de pago no elegible o no identificado por DIAN"),"Apta automaticamente por pago electronico y base positiva"))))</f>
        <v/>
      </c>
    </row>
    <row r="3122">
      <c r="A3122" s="9" t="n"/>
      <c r="B3122" s="9" t="n"/>
      <c r="C3122" s="12" t="n"/>
      <c r="D3122" s="11" t="n"/>
      <c r="E3122" s="11" t="n"/>
      <c r="F3122" s="11" t="n"/>
      <c r="G3122" s="11" t="n"/>
      <c r="H3122" s="11" t="n"/>
      <c r="I3122" s="9" t="n"/>
      <c r="J3122" s="9" t="n"/>
      <c r="K3122" s="9" t="n"/>
      <c r="L3122" s="9">
        <f>IF(COUNTA($A3122:$K3122)=0,"",IF(AND(IFERROR($H3122,0)&gt;0,LEN(TRIM($K3122&amp;""))&gt;0,IFERROR(LOOKUP(2,1/((LISTS!$M$2:$M$13&lt;&gt;"")*ISNUMBER(SEARCH(LISTS!$M$2:$M$13,$I3122))),LISTS!$N$2:$N$13),"NO")="SI"),"SI","NO"))</f>
        <v/>
      </c>
      <c r="M3122" s="9">
        <f>IF(COUNTA($A3122:$K3122)=0,"",IF($K3122&lt;&gt;"",IF(COUNTIF($K$19:$K3122,$K3122)&gt;1,"SI","NO"),IF(COUNTIFS($A$19:$A3122,$A3122,$C$19:$C3122,$C3122,$J$19:$J3122,$J3122,$D$19:$D3122,$D3122)&gt;1,"SI","NO")))</f>
        <v/>
      </c>
      <c r="N3122" s="11">
        <f>IF(COUNTA($A3122:$K3122)=0,"",IF(AND($L3122="SI",$M3122="NO"),IFERROR($H3122,0),0))</f>
        <v/>
      </c>
      <c r="O3122" s="9">
        <f>IF(COUNTA($A3122:$K3122)=0,"",IF($M3122="SI","CUFE o factura duplicada dentro del reporte; no se suma dos veces",IF(IFERROR($H3122,0)&lt;=0,"DIAN reporta valor susceptible 0",IF($L3122="NO",IFERROR(LOOKUP(2,1/((LISTS!$M$2:$M$13&lt;&gt;"")*ISNUMBER(SEARCH(LISTS!$M$2:$M$13,$I3122))),LISTS!$O$2:$O$13),"Medio de pago no elegible o no identificado por DIAN"),"Apta automaticamente por pago electronico y base positiva"))))</f>
        <v/>
      </c>
    </row>
    <row r="3123">
      <c r="A3123" s="9" t="n"/>
      <c r="B3123" s="9" t="n"/>
      <c r="C3123" s="12" t="n"/>
      <c r="D3123" s="11" t="n"/>
      <c r="E3123" s="11" t="n"/>
      <c r="F3123" s="11" t="n"/>
      <c r="G3123" s="11" t="n"/>
      <c r="H3123" s="11" t="n"/>
      <c r="I3123" s="9" t="n"/>
      <c r="J3123" s="9" t="n"/>
      <c r="K3123" s="9" t="n"/>
      <c r="L3123" s="9">
        <f>IF(COUNTA($A3123:$K3123)=0,"",IF(AND(IFERROR($H3123,0)&gt;0,LEN(TRIM($K3123&amp;""))&gt;0,IFERROR(LOOKUP(2,1/((LISTS!$M$2:$M$13&lt;&gt;"")*ISNUMBER(SEARCH(LISTS!$M$2:$M$13,$I3123))),LISTS!$N$2:$N$13),"NO")="SI"),"SI","NO"))</f>
        <v/>
      </c>
      <c r="M3123" s="9">
        <f>IF(COUNTA($A3123:$K3123)=0,"",IF($K3123&lt;&gt;"",IF(COUNTIF($K$19:$K3123,$K3123)&gt;1,"SI","NO"),IF(COUNTIFS($A$19:$A3123,$A3123,$C$19:$C3123,$C3123,$J$19:$J3123,$J3123,$D$19:$D3123,$D3123)&gt;1,"SI","NO")))</f>
        <v/>
      </c>
      <c r="N3123" s="11">
        <f>IF(COUNTA($A3123:$K3123)=0,"",IF(AND($L3123="SI",$M3123="NO"),IFERROR($H3123,0),0))</f>
        <v/>
      </c>
      <c r="O3123" s="9">
        <f>IF(COUNTA($A3123:$K3123)=0,"",IF($M3123="SI","CUFE o factura duplicada dentro del reporte; no se suma dos veces",IF(IFERROR($H3123,0)&lt;=0,"DIAN reporta valor susceptible 0",IF($L3123="NO",IFERROR(LOOKUP(2,1/((LISTS!$M$2:$M$13&lt;&gt;"")*ISNUMBER(SEARCH(LISTS!$M$2:$M$13,$I3123))),LISTS!$O$2:$O$13),"Medio de pago no elegible o no identificado por DIAN"),"Apta automaticamente por pago electronico y base positiva"))))</f>
        <v/>
      </c>
    </row>
    <row r="3124">
      <c r="A3124" s="9" t="n"/>
      <c r="B3124" s="9" t="n"/>
      <c r="C3124" s="12" t="n"/>
      <c r="D3124" s="11" t="n"/>
      <c r="E3124" s="11" t="n"/>
      <c r="F3124" s="11" t="n"/>
      <c r="G3124" s="11" t="n"/>
      <c r="H3124" s="11" t="n"/>
      <c r="I3124" s="9" t="n"/>
      <c r="J3124" s="9" t="n"/>
      <c r="K3124" s="9" t="n"/>
      <c r="L3124" s="9">
        <f>IF(COUNTA($A3124:$K3124)=0,"",IF(AND(IFERROR($H3124,0)&gt;0,LEN(TRIM($K3124&amp;""))&gt;0,IFERROR(LOOKUP(2,1/((LISTS!$M$2:$M$13&lt;&gt;"")*ISNUMBER(SEARCH(LISTS!$M$2:$M$13,$I3124))),LISTS!$N$2:$N$13),"NO")="SI"),"SI","NO"))</f>
        <v/>
      </c>
      <c r="M3124" s="9">
        <f>IF(COUNTA($A3124:$K3124)=0,"",IF($K3124&lt;&gt;"",IF(COUNTIF($K$19:$K3124,$K3124)&gt;1,"SI","NO"),IF(COUNTIFS($A$19:$A3124,$A3124,$C$19:$C3124,$C3124,$J$19:$J3124,$J3124,$D$19:$D3124,$D3124)&gt;1,"SI","NO")))</f>
        <v/>
      </c>
      <c r="N3124" s="11">
        <f>IF(COUNTA($A3124:$K3124)=0,"",IF(AND($L3124="SI",$M3124="NO"),IFERROR($H3124,0),0))</f>
        <v/>
      </c>
      <c r="O3124" s="9">
        <f>IF(COUNTA($A3124:$K3124)=0,"",IF($M3124="SI","CUFE o factura duplicada dentro del reporte; no se suma dos veces",IF(IFERROR($H3124,0)&lt;=0,"DIAN reporta valor susceptible 0",IF($L3124="NO",IFERROR(LOOKUP(2,1/((LISTS!$M$2:$M$13&lt;&gt;"")*ISNUMBER(SEARCH(LISTS!$M$2:$M$13,$I3124))),LISTS!$O$2:$O$13),"Medio de pago no elegible o no identificado por DIAN"),"Apta automaticamente por pago electronico y base positiva"))))</f>
        <v/>
      </c>
    </row>
    <row r="3125">
      <c r="A3125" s="9" t="n"/>
      <c r="B3125" s="9" t="n"/>
      <c r="C3125" s="12" t="n"/>
      <c r="D3125" s="11" t="n"/>
      <c r="E3125" s="11" t="n"/>
      <c r="F3125" s="11" t="n"/>
      <c r="G3125" s="11" t="n"/>
      <c r="H3125" s="11" t="n"/>
      <c r="I3125" s="9" t="n"/>
      <c r="J3125" s="9" t="n"/>
      <c r="K3125" s="9" t="n"/>
      <c r="L3125" s="9">
        <f>IF(COUNTA($A3125:$K3125)=0,"",IF(AND(IFERROR($H3125,0)&gt;0,LEN(TRIM($K3125&amp;""))&gt;0,IFERROR(LOOKUP(2,1/((LISTS!$M$2:$M$13&lt;&gt;"")*ISNUMBER(SEARCH(LISTS!$M$2:$M$13,$I3125))),LISTS!$N$2:$N$13),"NO")="SI"),"SI","NO"))</f>
        <v/>
      </c>
      <c r="M3125" s="9">
        <f>IF(COUNTA($A3125:$K3125)=0,"",IF($K3125&lt;&gt;"",IF(COUNTIF($K$19:$K3125,$K3125)&gt;1,"SI","NO"),IF(COUNTIFS($A$19:$A3125,$A3125,$C$19:$C3125,$C3125,$J$19:$J3125,$J3125,$D$19:$D3125,$D3125)&gt;1,"SI","NO")))</f>
        <v/>
      </c>
      <c r="N3125" s="11">
        <f>IF(COUNTA($A3125:$K3125)=0,"",IF(AND($L3125="SI",$M3125="NO"),IFERROR($H3125,0),0))</f>
        <v/>
      </c>
      <c r="O3125" s="9">
        <f>IF(COUNTA($A3125:$K3125)=0,"",IF($M3125="SI","CUFE o factura duplicada dentro del reporte; no se suma dos veces",IF(IFERROR($H3125,0)&lt;=0,"DIAN reporta valor susceptible 0",IF($L3125="NO",IFERROR(LOOKUP(2,1/((LISTS!$M$2:$M$13&lt;&gt;"")*ISNUMBER(SEARCH(LISTS!$M$2:$M$13,$I3125))),LISTS!$O$2:$O$13),"Medio de pago no elegible o no identificado por DIAN"),"Apta automaticamente por pago electronico y base positiva"))))</f>
        <v/>
      </c>
    </row>
    <row r="3126">
      <c r="A3126" s="9" t="n"/>
      <c r="B3126" s="9" t="n"/>
      <c r="C3126" s="12" t="n"/>
      <c r="D3126" s="11" t="n"/>
      <c r="E3126" s="11" t="n"/>
      <c r="F3126" s="11" t="n"/>
      <c r="G3126" s="11" t="n"/>
      <c r="H3126" s="11" t="n"/>
      <c r="I3126" s="9" t="n"/>
      <c r="J3126" s="9" t="n"/>
      <c r="K3126" s="9" t="n"/>
      <c r="L3126" s="9">
        <f>IF(COUNTA($A3126:$K3126)=0,"",IF(AND(IFERROR($H3126,0)&gt;0,LEN(TRIM($K3126&amp;""))&gt;0,IFERROR(LOOKUP(2,1/((LISTS!$M$2:$M$13&lt;&gt;"")*ISNUMBER(SEARCH(LISTS!$M$2:$M$13,$I3126))),LISTS!$N$2:$N$13),"NO")="SI"),"SI","NO"))</f>
        <v/>
      </c>
      <c r="M3126" s="9">
        <f>IF(COUNTA($A3126:$K3126)=0,"",IF($K3126&lt;&gt;"",IF(COUNTIF($K$19:$K3126,$K3126)&gt;1,"SI","NO"),IF(COUNTIFS($A$19:$A3126,$A3126,$C$19:$C3126,$C3126,$J$19:$J3126,$J3126,$D$19:$D3126,$D3126)&gt;1,"SI","NO")))</f>
        <v/>
      </c>
      <c r="N3126" s="11">
        <f>IF(COUNTA($A3126:$K3126)=0,"",IF(AND($L3126="SI",$M3126="NO"),IFERROR($H3126,0),0))</f>
        <v/>
      </c>
      <c r="O3126" s="9">
        <f>IF(COUNTA($A3126:$K3126)=0,"",IF($M3126="SI","CUFE o factura duplicada dentro del reporte; no se suma dos veces",IF(IFERROR($H3126,0)&lt;=0,"DIAN reporta valor susceptible 0",IF($L3126="NO",IFERROR(LOOKUP(2,1/((LISTS!$M$2:$M$13&lt;&gt;"")*ISNUMBER(SEARCH(LISTS!$M$2:$M$13,$I3126))),LISTS!$O$2:$O$13),"Medio de pago no elegible o no identificado por DIAN"),"Apta automaticamente por pago electronico y base positiva"))))</f>
        <v/>
      </c>
    </row>
    <row r="3127">
      <c r="A3127" s="9" t="n"/>
      <c r="B3127" s="9" t="n"/>
      <c r="C3127" s="12" t="n"/>
      <c r="D3127" s="11" t="n"/>
      <c r="E3127" s="11" t="n"/>
      <c r="F3127" s="11" t="n"/>
      <c r="G3127" s="11" t="n"/>
      <c r="H3127" s="11" t="n"/>
      <c r="I3127" s="9" t="n"/>
      <c r="J3127" s="9" t="n"/>
      <c r="K3127" s="9" t="n"/>
      <c r="L3127" s="9">
        <f>IF(COUNTA($A3127:$K3127)=0,"",IF(AND(IFERROR($H3127,0)&gt;0,LEN(TRIM($K3127&amp;""))&gt;0,IFERROR(LOOKUP(2,1/((LISTS!$M$2:$M$13&lt;&gt;"")*ISNUMBER(SEARCH(LISTS!$M$2:$M$13,$I3127))),LISTS!$N$2:$N$13),"NO")="SI"),"SI","NO"))</f>
        <v/>
      </c>
      <c r="M3127" s="9">
        <f>IF(COUNTA($A3127:$K3127)=0,"",IF($K3127&lt;&gt;"",IF(COUNTIF($K$19:$K3127,$K3127)&gt;1,"SI","NO"),IF(COUNTIFS($A$19:$A3127,$A3127,$C$19:$C3127,$C3127,$J$19:$J3127,$J3127,$D$19:$D3127,$D3127)&gt;1,"SI","NO")))</f>
        <v/>
      </c>
      <c r="N3127" s="11">
        <f>IF(COUNTA($A3127:$K3127)=0,"",IF(AND($L3127="SI",$M3127="NO"),IFERROR($H3127,0),0))</f>
        <v/>
      </c>
      <c r="O3127" s="9">
        <f>IF(COUNTA($A3127:$K3127)=0,"",IF($M3127="SI","CUFE o factura duplicada dentro del reporte; no se suma dos veces",IF(IFERROR($H3127,0)&lt;=0,"DIAN reporta valor susceptible 0",IF($L3127="NO",IFERROR(LOOKUP(2,1/((LISTS!$M$2:$M$13&lt;&gt;"")*ISNUMBER(SEARCH(LISTS!$M$2:$M$13,$I3127))),LISTS!$O$2:$O$13),"Medio de pago no elegible o no identificado por DIAN"),"Apta automaticamente por pago electronico y base positiva"))))</f>
        <v/>
      </c>
    </row>
    <row r="3128">
      <c r="A3128" s="9" t="n"/>
      <c r="B3128" s="9" t="n"/>
      <c r="C3128" s="12" t="n"/>
      <c r="D3128" s="11" t="n"/>
      <c r="E3128" s="11" t="n"/>
      <c r="F3128" s="11" t="n"/>
      <c r="G3128" s="11" t="n"/>
      <c r="H3128" s="11" t="n"/>
      <c r="I3128" s="9" t="n"/>
      <c r="J3128" s="9" t="n"/>
      <c r="K3128" s="9" t="n"/>
      <c r="L3128" s="9">
        <f>IF(COUNTA($A3128:$K3128)=0,"",IF(AND(IFERROR($H3128,0)&gt;0,LEN(TRIM($K3128&amp;""))&gt;0,IFERROR(LOOKUP(2,1/((LISTS!$M$2:$M$13&lt;&gt;"")*ISNUMBER(SEARCH(LISTS!$M$2:$M$13,$I3128))),LISTS!$N$2:$N$13),"NO")="SI"),"SI","NO"))</f>
        <v/>
      </c>
      <c r="M3128" s="9">
        <f>IF(COUNTA($A3128:$K3128)=0,"",IF($K3128&lt;&gt;"",IF(COUNTIF($K$19:$K3128,$K3128)&gt;1,"SI","NO"),IF(COUNTIFS($A$19:$A3128,$A3128,$C$19:$C3128,$C3128,$J$19:$J3128,$J3128,$D$19:$D3128,$D3128)&gt;1,"SI","NO")))</f>
        <v/>
      </c>
      <c r="N3128" s="11">
        <f>IF(COUNTA($A3128:$K3128)=0,"",IF(AND($L3128="SI",$M3128="NO"),IFERROR($H3128,0),0))</f>
        <v/>
      </c>
      <c r="O3128" s="9">
        <f>IF(COUNTA($A3128:$K3128)=0,"",IF($M3128="SI","CUFE o factura duplicada dentro del reporte; no se suma dos veces",IF(IFERROR($H3128,0)&lt;=0,"DIAN reporta valor susceptible 0",IF($L3128="NO",IFERROR(LOOKUP(2,1/((LISTS!$M$2:$M$13&lt;&gt;"")*ISNUMBER(SEARCH(LISTS!$M$2:$M$13,$I3128))),LISTS!$O$2:$O$13),"Medio de pago no elegible o no identificado por DIAN"),"Apta automaticamente por pago electronico y base positiva"))))</f>
        <v/>
      </c>
    </row>
    <row r="3129">
      <c r="A3129" s="9" t="n"/>
      <c r="B3129" s="9" t="n"/>
      <c r="C3129" s="12" t="n"/>
      <c r="D3129" s="11" t="n"/>
      <c r="E3129" s="11" t="n"/>
      <c r="F3129" s="11" t="n"/>
      <c r="G3129" s="11" t="n"/>
      <c r="H3129" s="11" t="n"/>
      <c r="I3129" s="9" t="n"/>
      <c r="J3129" s="9" t="n"/>
      <c r="K3129" s="9" t="n"/>
      <c r="L3129" s="9">
        <f>IF(COUNTA($A3129:$K3129)=0,"",IF(AND(IFERROR($H3129,0)&gt;0,LEN(TRIM($K3129&amp;""))&gt;0,IFERROR(LOOKUP(2,1/((LISTS!$M$2:$M$13&lt;&gt;"")*ISNUMBER(SEARCH(LISTS!$M$2:$M$13,$I3129))),LISTS!$N$2:$N$13),"NO")="SI"),"SI","NO"))</f>
        <v/>
      </c>
      <c r="M3129" s="9">
        <f>IF(COUNTA($A3129:$K3129)=0,"",IF($K3129&lt;&gt;"",IF(COUNTIF($K$19:$K3129,$K3129)&gt;1,"SI","NO"),IF(COUNTIFS($A$19:$A3129,$A3129,$C$19:$C3129,$C3129,$J$19:$J3129,$J3129,$D$19:$D3129,$D3129)&gt;1,"SI","NO")))</f>
        <v/>
      </c>
      <c r="N3129" s="11">
        <f>IF(COUNTA($A3129:$K3129)=0,"",IF(AND($L3129="SI",$M3129="NO"),IFERROR($H3129,0),0))</f>
        <v/>
      </c>
      <c r="O3129" s="9">
        <f>IF(COUNTA($A3129:$K3129)=0,"",IF($M3129="SI","CUFE o factura duplicada dentro del reporte; no se suma dos veces",IF(IFERROR($H3129,0)&lt;=0,"DIAN reporta valor susceptible 0",IF($L3129="NO",IFERROR(LOOKUP(2,1/((LISTS!$M$2:$M$13&lt;&gt;"")*ISNUMBER(SEARCH(LISTS!$M$2:$M$13,$I3129))),LISTS!$O$2:$O$13),"Medio de pago no elegible o no identificado por DIAN"),"Apta automaticamente por pago electronico y base positiva"))))</f>
        <v/>
      </c>
    </row>
    <row r="3130">
      <c r="A3130" s="9" t="n"/>
      <c r="B3130" s="9" t="n"/>
      <c r="C3130" s="12" t="n"/>
      <c r="D3130" s="11" t="n"/>
      <c r="E3130" s="11" t="n"/>
      <c r="F3130" s="11" t="n"/>
      <c r="G3130" s="11" t="n"/>
      <c r="H3130" s="11" t="n"/>
      <c r="I3130" s="9" t="n"/>
      <c r="J3130" s="9" t="n"/>
      <c r="K3130" s="9" t="n"/>
      <c r="L3130" s="9">
        <f>IF(COUNTA($A3130:$K3130)=0,"",IF(AND(IFERROR($H3130,0)&gt;0,LEN(TRIM($K3130&amp;""))&gt;0,IFERROR(LOOKUP(2,1/((LISTS!$M$2:$M$13&lt;&gt;"")*ISNUMBER(SEARCH(LISTS!$M$2:$M$13,$I3130))),LISTS!$N$2:$N$13),"NO")="SI"),"SI","NO"))</f>
        <v/>
      </c>
      <c r="M3130" s="9">
        <f>IF(COUNTA($A3130:$K3130)=0,"",IF($K3130&lt;&gt;"",IF(COUNTIF($K$19:$K3130,$K3130)&gt;1,"SI","NO"),IF(COUNTIFS($A$19:$A3130,$A3130,$C$19:$C3130,$C3130,$J$19:$J3130,$J3130,$D$19:$D3130,$D3130)&gt;1,"SI","NO")))</f>
        <v/>
      </c>
      <c r="N3130" s="11">
        <f>IF(COUNTA($A3130:$K3130)=0,"",IF(AND($L3130="SI",$M3130="NO"),IFERROR($H3130,0),0))</f>
        <v/>
      </c>
      <c r="O3130" s="9">
        <f>IF(COUNTA($A3130:$K3130)=0,"",IF($M3130="SI","CUFE o factura duplicada dentro del reporte; no se suma dos veces",IF(IFERROR($H3130,0)&lt;=0,"DIAN reporta valor susceptible 0",IF($L3130="NO",IFERROR(LOOKUP(2,1/((LISTS!$M$2:$M$13&lt;&gt;"")*ISNUMBER(SEARCH(LISTS!$M$2:$M$13,$I3130))),LISTS!$O$2:$O$13),"Medio de pago no elegible o no identificado por DIAN"),"Apta automaticamente por pago electronico y base positiva"))))</f>
        <v/>
      </c>
    </row>
    <row r="3131">
      <c r="A3131" s="9" t="n"/>
      <c r="B3131" s="9" t="n"/>
      <c r="C3131" s="12" t="n"/>
      <c r="D3131" s="11" t="n"/>
      <c r="E3131" s="11" t="n"/>
      <c r="F3131" s="11" t="n"/>
      <c r="G3131" s="11" t="n"/>
      <c r="H3131" s="11" t="n"/>
      <c r="I3131" s="9" t="n"/>
      <c r="J3131" s="9" t="n"/>
      <c r="K3131" s="9" t="n"/>
      <c r="L3131" s="9">
        <f>IF(COUNTA($A3131:$K3131)=0,"",IF(AND(IFERROR($H3131,0)&gt;0,LEN(TRIM($K3131&amp;""))&gt;0,IFERROR(LOOKUP(2,1/((LISTS!$M$2:$M$13&lt;&gt;"")*ISNUMBER(SEARCH(LISTS!$M$2:$M$13,$I3131))),LISTS!$N$2:$N$13),"NO")="SI"),"SI","NO"))</f>
        <v/>
      </c>
      <c r="M3131" s="9">
        <f>IF(COUNTA($A3131:$K3131)=0,"",IF($K3131&lt;&gt;"",IF(COUNTIF($K$19:$K3131,$K3131)&gt;1,"SI","NO"),IF(COUNTIFS($A$19:$A3131,$A3131,$C$19:$C3131,$C3131,$J$19:$J3131,$J3131,$D$19:$D3131,$D3131)&gt;1,"SI","NO")))</f>
        <v/>
      </c>
      <c r="N3131" s="11">
        <f>IF(COUNTA($A3131:$K3131)=0,"",IF(AND($L3131="SI",$M3131="NO"),IFERROR($H3131,0),0))</f>
        <v/>
      </c>
      <c r="O3131" s="9">
        <f>IF(COUNTA($A3131:$K3131)=0,"",IF($M3131="SI","CUFE o factura duplicada dentro del reporte; no se suma dos veces",IF(IFERROR($H3131,0)&lt;=0,"DIAN reporta valor susceptible 0",IF($L3131="NO",IFERROR(LOOKUP(2,1/((LISTS!$M$2:$M$13&lt;&gt;"")*ISNUMBER(SEARCH(LISTS!$M$2:$M$13,$I3131))),LISTS!$O$2:$O$13),"Medio de pago no elegible o no identificado por DIAN"),"Apta automaticamente por pago electronico y base positiva"))))</f>
        <v/>
      </c>
    </row>
    <row r="3132">
      <c r="A3132" s="9" t="n"/>
      <c r="B3132" s="9" t="n"/>
      <c r="C3132" s="12" t="n"/>
      <c r="D3132" s="11" t="n"/>
      <c r="E3132" s="11" t="n"/>
      <c r="F3132" s="11" t="n"/>
      <c r="G3132" s="11" t="n"/>
      <c r="H3132" s="11" t="n"/>
      <c r="I3132" s="9" t="n"/>
      <c r="J3132" s="9" t="n"/>
      <c r="K3132" s="9" t="n"/>
      <c r="L3132" s="9">
        <f>IF(COUNTA($A3132:$K3132)=0,"",IF(AND(IFERROR($H3132,0)&gt;0,LEN(TRIM($K3132&amp;""))&gt;0,IFERROR(LOOKUP(2,1/((LISTS!$M$2:$M$13&lt;&gt;"")*ISNUMBER(SEARCH(LISTS!$M$2:$M$13,$I3132))),LISTS!$N$2:$N$13),"NO")="SI"),"SI","NO"))</f>
        <v/>
      </c>
      <c r="M3132" s="9">
        <f>IF(COUNTA($A3132:$K3132)=0,"",IF($K3132&lt;&gt;"",IF(COUNTIF($K$19:$K3132,$K3132)&gt;1,"SI","NO"),IF(COUNTIFS($A$19:$A3132,$A3132,$C$19:$C3132,$C3132,$J$19:$J3132,$J3132,$D$19:$D3132,$D3132)&gt;1,"SI","NO")))</f>
        <v/>
      </c>
      <c r="N3132" s="11">
        <f>IF(COUNTA($A3132:$K3132)=0,"",IF(AND($L3132="SI",$M3132="NO"),IFERROR($H3132,0),0))</f>
        <v/>
      </c>
      <c r="O3132" s="9">
        <f>IF(COUNTA($A3132:$K3132)=0,"",IF($M3132="SI","CUFE o factura duplicada dentro del reporte; no se suma dos veces",IF(IFERROR($H3132,0)&lt;=0,"DIAN reporta valor susceptible 0",IF($L3132="NO",IFERROR(LOOKUP(2,1/((LISTS!$M$2:$M$13&lt;&gt;"")*ISNUMBER(SEARCH(LISTS!$M$2:$M$13,$I3132))),LISTS!$O$2:$O$13),"Medio de pago no elegible o no identificado por DIAN"),"Apta automaticamente por pago electronico y base positiva"))))</f>
        <v/>
      </c>
    </row>
    <row r="3133">
      <c r="A3133" s="9" t="n"/>
      <c r="B3133" s="9" t="n"/>
      <c r="C3133" s="12" t="n"/>
      <c r="D3133" s="11" t="n"/>
      <c r="E3133" s="11" t="n"/>
      <c r="F3133" s="11" t="n"/>
      <c r="G3133" s="11" t="n"/>
      <c r="H3133" s="11" t="n"/>
      <c r="I3133" s="9" t="n"/>
      <c r="J3133" s="9" t="n"/>
      <c r="K3133" s="9" t="n"/>
      <c r="L3133" s="9">
        <f>IF(COUNTA($A3133:$K3133)=0,"",IF(AND(IFERROR($H3133,0)&gt;0,LEN(TRIM($K3133&amp;""))&gt;0,IFERROR(LOOKUP(2,1/((LISTS!$M$2:$M$13&lt;&gt;"")*ISNUMBER(SEARCH(LISTS!$M$2:$M$13,$I3133))),LISTS!$N$2:$N$13),"NO")="SI"),"SI","NO"))</f>
        <v/>
      </c>
      <c r="M3133" s="9">
        <f>IF(COUNTA($A3133:$K3133)=0,"",IF($K3133&lt;&gt;"",IF(COUNTIF($K$19:$K3133,$K3133)&gt;1,"SI","NO"),IF(COUNTIFS($A$19:$A3133,$A3133,$C$19:$C3133,$C3133,$J$19:$J3133,$J3133,$D$19:$D3133,$D3133)&gt;1,"SI","NO")))</f>
        <v/>
      </c>
      <c r="N3133" s="11">
        <f>IF(COUNTA($A3133:$K3133)=0,"",IF(AND($L3133="SI",$M3133="NO"),IFERROR($H3133,0),0))</f>
        <v/>
      </c>
      <c r="O3133" s="9">
        <f>IF(COUNTA($A3133:$K3133)=0,"",IF($M3133="SI","CUFE o factura duplicada dentro del reporte; no se suma dos veces",IF(IFERROR($H3133,0)&lt;=0,"DIAN reporta valor susceptible 0",IF($L3133="NO",IFERROR(LOOKUP(2,1/((LISTS!$M$2:$M$13&lt;&gt;"")*ISNUMBER(SEARCH(LISTS!$M$2:$M$13,$I3133))),LISTS!$O$2:$O$13),"Medio de pago no elegible o no identificado por DIAN"),"Apta automaticamente por pago electronico y base positiva"))))</f>
        <v/>
      </c>
    </row>
    <row r="3134">
      <c r="A3134" s="9" t="n"/>
      <c r="B3134" s="9" t="n"/>
      <c r="C3134" s="12" t="n"/>
      <c r="D3134" s="11" t="n"/>
      <c r="E3134" s="11" t="n"/>
      <c r="F3134" s="11" t="n"/>
      <c r="G3134" s="11" t="n"/>
      <c r="H3134" s="11" t="n"/>
      <c r="I3134" s="9" t="n"/>
      <c r="J3134" s="9" t="n"/>
      <c r="K3134" s="9" t="n"/>
      <c r="L3134" s="9">
        <f>IF(COUNTA($A3134:$K3134)=0,"",IF(AND(IFERROR($H3134,0)&gt;0,LEN(TRIM($K3134&amp;""))&gt;0,IFERROR(LOOKUP(2,1/((LISTS!$M$2:$M$13&lt;&gt;"")*ISNUMBER(SEARCH(LISTS!$M$2:$M$13,$I3134))),LISTS!$N$2:$N$13),"NO")="SI"),"SI","NO"))</f>
        <v/>
      </c>
      <c r="M3134" s="9">
        <f>IF(COUNTA($A3134:$K3134)=0,"",IF($K3134&lt;&gt;"",IF(COUNTIF($K$19:$K3134,$K3134)&gt;1,"SI","NO"),IF(COUNTIFS($A$19:$A3134,$A3134,$C$19:$C3134,$C3134,$J$19:$J3134,$J3134,$D$19:$D3134,$D3134)&gt;1,"SI","NO")))</f>
        <v/>
      </c>
      <c r="N3134" s="11">
        <f>IF(COUNTA($A3134:$K3134)=0,"",IF(AND($L3134="SI",$M3134="NO"),IFERROR($H3134,0),0))</f>
        <v/>
      </c>
      <c r="O3134" s="9">
        <f>IF(COUNTA($A3134:$K3134)=0,"",IF($M3134="SI","CUFE o factura duplicada dentro del reporte; no se suma dos veces",IF(IFERROR($H3134,0)&lt;=0,"DIAN reporta valor susceptible 0",IF($L3134="NO",IFERROR(LOOKUP(2,1/((LISTS!$M$2:$M$13&lt;&gt;"")*ISNUMBER(SEARCH(LISTS!$M$2:$M$13,$I3134))),LISTS!$O$2:$O$13),"Medio de pago no elegible o no identificado por DIAN"),"Apta automaticamente por pago electronico y base positiva"))))</f>
        <v/>
      </c>
    </row>
    <row r="3135">
      <c r="A3135" s="9" t="n"/>
      <c r="B3135" s="9" t="n"/>
      <c r="C3135" s="12" t="n"/>
      <c r="D3135" s="11" t="n"/>
      <c r="E3135" s="11" t="n"/>
      <c r="F3135" s="11" t="n"/>
      <c r="G3135" s="11" t="n"/>
      <c r="H3135" s="11" t="n"/>
      <c r="I3135" s="9" t="n"/>
      <c r="J3135" s="9" t="n"/>
      <c r="K3135" s="9" t="n"/>
      <c r="L3135" s="9">
        <f>IF(COUNTA($A3135:$K3135)=0,"",IF(AND(IFERROR($H3135,0)&gt;0,LEN(TRIM($K3135&amp;""))&gt;0,IFERROR(LOOKUP(2,1/((LISTS!$M$2:$M$13&lt;&gt;"")*ISNUMBER(SEARCH(LISTS!$M$2:$M$13,$I3135))),LISTS!$N$2:$N$13),"NO")="SI"),"SI","NO"))</f>
        <v/>
      </c>
      <c r="M3135" s="9">
        <f>IF(COUNTA($A3135:$K3135)=0,"",IF($K3135&lt;&gt;"",IF(COUNTIF($K$19:$K3135,$K3135)&gt;1,"SI","NO"),IF(COUNTIFS($A$19:$A3135,$A3135,$C$19:$C3135,$C3135,$J$19:$J3135,$J3135,$D$19:$D3135,$D3135)&gt;1,"SI","NO")))</f>
        <v/>
      </c>
      <c r="N3135" s="11">
        <f>IF(COUNTA($A3135:$K3135)=0,"",IF(AND($L3135="SI",$M3135="NO"),IFERROR($H3135,0),0))</f>
        <v/>
      </c>
      <c r="O3135" s="9">
        <f>IF(COUNTA($A3135:$K3135)=0,"",IF($M3135="SI","CUFE o factura duplicada dentro del reporte; no se suma dos veces",IF(IFERROR($H3135,0)&lt;=0,"DIAN reporta valor susceptible 0",IF($L3135="NO",IFERROR(LOOKUP(2,1/((LISTS!$M$2:$M$13&lt;&gt;"")*ISNUMBER(SEARCH(LISTS!$M$2:$M$13,$I3135))),LISTS!$O$2:$O$13),"Medio de pago no elegible o no identificado por DIAN"),"Apta automaticamente por pago electronico y base positiva"))))</f>
        <v/>
      </c>
    </row>
    <row r="3136">
      <c r="A3136" s="9" t="n"/>
      <c r="B3136" s="9" t="n"/>
      <c r="C3136" s="12" t="n"/>
      <c r="D3136" s="11" t="n"/>
      <c r="E3136" s="11" t="n"/>
      <c r="F3136" s="11" t="n"/>
      <c r="G3136" s="11" t="n"/>
      <c r="H3136" s="11" t="n"/>
      <c r="I3136" s="9" t="n"/>
      <c r="J3136" s="9" t="n"/>
      <c r="K3136" s="9" t="n"/>
      <c r="L3136" s="9">
        <f>IF(COUNTA($A3136:$K3136)=0,"",IF(AND(IFERROR($H3136,0)&gt;0,LEN(TRIM($K3136&amp;""))&gt;0,IFERROR(LOOKUP(2,1/((LISTS!$M$2:$M$13&lt;&gt;"")*ISNUMBER(SEARCH(LISTS!$M$2:$M$13,$I3136))),LISTS!$N$2:$N$13),"NO")="SI"),"SI","NO"))</f>
        <v/>
      </c>
      <c r="M3136" s="9">
        <f>IF(COUNTA($A3136:$K3136)=0,"",IF($K3136&lt;&gt;"",IF(COUNTIF($K$19:$K3136,$K3136)&gt;1,"SI","NO"),IF(COUNTIFS($A$19:$A3136,$A3136,$C$19:$C3136,$C3136,$J$19:$J3136,$J3136,$D$19:$D3136,$D3136)&gt;1,"SI","NO")))</f>
        <v/>
      </c>
      <c r="N3136" s="11">
        <f>IF(COUNTA($A3136:$K3136)=0,"",IF(AND($L3136="SI",$M3136="NO"),IFERROR($H3136,0),0))</f>
        <v/>
      </c>
      <c r="O3136" s="9">
        <f>IF(COUNTA($A3136:$K3136)=0,"",IF($M3136="SI","CUFE o factura duplicada dentro del reporte; no se suma dos veces",IF(IFERROR($H3136,0)&lt;=0,"DIAN reporta valor susceptible 0",IF($L3136="NO",IFERROR(LOOKUP(2,1/((LISTS!$M$2:$M$13&lt;&gt;"")*ISNUMBER(SEARCH(LISTS!$M$2:$M$13,$I3136))),LISTS!$O$2:$O$13),"Medio de pago no elegible o no identificado por DIAN"),"Apta automaticamente por pago electronico y base positiva"))))</f>
        <v/>
      </c>
    </row>
    <row r="3137">
      <c r="A3137" s="9" t="n"/>
      <c r="B3137" s="9" t="n"/>
      <c r="C3137" s="12" t="n"/>
      <c r="D3137" s="11" t="n"/>
      <c r="E3137" s="11" t="n"/>
      <c r="F3137" s="11" t="n"/>
      <c r="G3137" s="11" t="n"/>
      <c r="H3137" s="11" t="n"/>
      <c r="I3137" s="9" t="n"/>
      <c r="J3137" s="9" t="n"/>
      <c r="K3137" s="9" t="n"/>
      <c r="L3137" s="9">
        <f>IF(COUNTA($A3137:$K3137)=0,"",IF(AND(IFERROR($H3137,0)&gt;0,LEN(TRIM($K3137&amp;""))&gt;0,IFERROR(LOOKUP(2,1/((LISTS!$M$2:$M$13&lt;&gt;"")*ISNUMBER(SEARCH(LISTS!$M$2:$M$13,$I3137))),LISTS!$N$2:$N$13),"NO")="SI"),"SI","NO"))</f>
        <v/>
      </c>
      <c r="M3137" s="9">
        <f>IF(COUNTA($A3137:$K3137)=0,"",IF($K3137&lt;&gt;"",IF(COUNTIF($K$19:$K3137,$K3137)&gt;1,"SI","NO"),IF(COUNTIFS($A$19:$A3137,$A3137,$C$19:$C3137,$C3137,$J$19:$J3137,$J3137,$D$19:$D3137,$D3137)&gt;1,"SI","NO")))</f>
        <v/>
      </c>
      <c r="N3137" s="11">
        <f>IF(COUNTA($A3137:$K3137)=0,"",IF(AND($L3137="SI",$M3137="NO"),IFERROR($H3137,0),0))</f>
        <v/>
      </c>
      <c r="O3137" s="9">
        <f>IF(COUNTA($A3137:$K3137)=0,"",IF($M3137="SI","CUFE o factura duplicada dentro del reporte; no se suma dos veces",IF(IFERROR($H3137,0)&lt;=0,"DIAN reporta valor susceptible 0",IF($L3137="NO",IFERROR(LOOKUP(2,1/((LISTS!$M$2:$M$13&lt;&gt;"")*ISNUMBER(SEARCH(LISTS!$M$2:$M$13,$I3137))),LISTS!$O$2:$O$13),"Medio de pago no elegible o no identificado por DIAN"),"Apta automaticamente por pago electronico y base positiva"))))</f>
        <v/>
      </c>
    </row>
    <row r="3138">
      <c r="A3138" s="9" t="n"/>
      <c r="B3138" s="9" t="n"/>
      <c r="C3138" s="12" t="n"/>
      <c r="D3138" s="11" t="n"/>
      <c r="E3138" s="11" t="n"/>
      <c r="F3138" s="11" t="n"/>
      <c r="G3138" s="11" t="n"/>
      <c r="H3138" s="11" t="n"/>
      <c r="I3138" s="9" t="n"/>
      <c r="J3138" s="9" t="n"/>
      <c r="K3138" s="9" t="n"/>
      <c r="L3138" s="9">
        <f>IF(COUNTA($A3138:$K3138)=0,"",IF(AND(IFERROR($H3138,0)&gt;0,LEN(TRIM($K3138&amp;""))&gt;0,IFERROR(LOOKUP(2,1/((LISTS!$M$2:$M$13&lt;&gt;"")*ISNUMBER(SEARCH(LISTS!$M$2:$M$13,$I3138))),LISTS!$N$2:$N$13),"NO")="SI"),"SI","NO"))</f>
        <v/>
      </c>
      <c r="M3138" s="9">
        <f>IF(COUNTA($A3138:$K3138)=0,"",IF($K3138&lt;&gt;"",IF(COUNTIF($K$19:$K3138,$K3138)&gt;1,"SI","NO"),IF(COUNTIFS($A$19:$A3138,$A3138,$C$19:$C3138,$C3138,$J$19:$J3138,$J3138,$D$19:$D3138,$D3138)&gt;1,"SI","NO")))</f>
        <v/>
      </c>
      <c r="N3138" s="11">
        <f>IF(COUNTA($A3138:$K3138)=0,"",IF(AND($L3138="SI",$M3138="NO"),IFERROR($H3138,0),0))</f>
        <v/>
      </c>
      <c r="O3138" s="9">
        <f>IF(COUNTA($A3138:$K3138)=0,"",IF($M3138="SI","CUFE o factura duplicada dentro del reporte; no se suma dos veces",IF(IFERROR($H3138,0)&lt;=0,"DIAN reporta valor susceptible 0",IF($L3138="NO",IFERROR(LOOKUP(2,1/((LISTS!$M$2:$M$13&lt;&gt;"")*ISNUMBER(SEARCH(LISTS!$M$2:$M$13,$I3138))),LISTS!$O$2:$O$13),"Medio de pago no elegible o no identificado por DIAN"),"Apta automaticamente por pago electronico y base positiva"))))</f>
        <v/>
      </c>
    </row>
    <row r="3139">
      <c r="A3139" s="9" t="n"/>
      <c r="B3139" s="9" t="n"/>
      <c r="C3139" s="12" t="n"/>
      <c r="D3139" s="11" t="n"/>
      <c r="E3139" s="11" t="n"/>
      <c r="F3139" s="11" t="n"/>
      <c r="G3139" s="11" t="n"/>
      <c r="H3139" s="11" t="n"/>
      <c r="I3139" s="9" t="n"/>
      <c r="J3139" s="9" t="n"/>
      <c r="K3139" s="9" t="n"/>
      <c r="L3139" s="9">
        <f>IF(COUNTA($A3139:$K3139)=0,"",IF(AND(IFERROR($H3139,0)&gt;0,LEN(TRIM($K3139&amp;""))&gt;0,IFERROR(LOOKUP(2,1/((LISTS!$M$2:$M$13&lt;&gt;"")*ISNUMBER(SEARCH(LISTS!$M$2:$M$13,$I3139))),LISTS!$N$2:$N$13),"NO")="SI"),"SI","NO"))</f>
        <v/>
      </c>
      <c r="M3139" s="9">
        <f>IF(COUNTA($A3139:$K3139)=0,"",IF($K3139&lt;&gt;"",IF(COUNTIF($K$19:$K3139,$K3139)&gt;1,"SI","NO"),IF(COUNTIFS($A$19:$A3139,$A3139,$C$19:$C3139,$C3139,$J$19:$J3139,$J3139,$D$19:$D3139,$D3139)&gt;1,"SI","NO")))</f>
        <v/>
      </c>
      <c r="N3139" s="11">
        <f>IF(COUNTA($A3139:$K3139)=0,"",IF(AND($L3139="SI",$M3139="NO"),IFERROR($H3139,0),0))</f>
        <v/>
      </c>
      <c r="O3139" s="9">
        <f>IF(COUNTA($A3139:$K3139)=0,"",IF($M3139="SI","CUFE o factura duplicada dentro del reporte; no se suma dos veces",IF(IFERROR($H3139,0)&lt;=0,"DIAN reporta valor susceptible 0",IF($L3139="NO",IFERROR(LOOKUP(2,1/((LISTS!$M$2:$M$13&lt;&gt;"")*ISNUMBER(SEARCH(LISTS!$M$2:$M$13,$I3139))),LISTS!$O$2:$O$13),"Medio de pago no elegible o no identificado por DIAN"),"Apta automaticamente por pago electronico y base positiva"))))</f>
        <v/>
      </c>
    </row>
    <row r="3140">
      <c r="A3140" s="9" t="n"/>
      <c r="B3140" s="9" t="n"/>
      <c r="C3140" s="12" t="n"/>
      <c r="D3140" s="11" t="n"/>
      <c r="E3140" s="11" t="n"/>
      <c r="F3140" s="11" t="n"/>
      <c r="G3140" s="11" t="n"/>
      <c r="H3140" s="11" t="n"/>
      <c r="I3140" s="9" t="n"/>
      <c r="J3140" s="9" t="n"/>
      <c r="K3140" s="9" t="n"/>
      <c r="L3140" s="9">
        <f>IF(COUNTA($A3140:$K3140)=0,"",IF(AND(IFERROR($H3140,0)&gt;0,LEN(TRIM($K3140&amp;""))&gt;0,IFERROR(LOOKUP(2,1/((LISTS!$M$2:$M$13&lt;&gt;"")*ISNUMBER(SEARCH(LISTS!$M$2:$M$13,$I3140))),LISTS!$N$2:$N$13),"NO")="SI"),"SI","NO"))</f>
        <v/>
      </c>
      <c r="M3140" s="9">
        <f>IF(COUNTA($A3140:$K3140)=0,"",IF($K3140&lt;&gt;"",IF(COUNTIF($K$19:$K3140,$K3140)&gt;1,"SI","NO"),IF(COUNTIFS($A$19:$A3140,$A3140,$C$19:$C3140,$C3140,$J$19:$J3140,$J3140,$D$19:$D3140,$D3140)&gt;1,"SI","NO")))</f>
        <v/>
      </c>
      <c r="N3140" s="11">
        <f>IF(COUNTA($A3140:$K3140)=0,"",IF(AND($L3140="SI",$M3140="NO"),IFERROR($H3140,0),0))</f>
        <v/>
      </c>
      <c r="O3140" s="9">
        <f>IF(COUNTA($A3140:$K3140)=0,"",IF($M3140="SI","CUFE o factura duplicada dentro del reporte; no se suma dos veces",IF(IFERROR($H3140,0)&lt;=0,"DIAN reporta valor susceptible 0",IF($L3140="NO",IFERROR(LOOKUP(2,1/((LISTS!$M$2:$M$13&lt;&gt;"")*ISNUMBER(SEARCH(LISTS!$M$2:$M$13,$I3140))),LISTS!$O$2:$O$13),"Medio de pago no elegible o no identificado por DIAN"),"Apta automaticamente por pago electronico y base positiva"))))</f>
        <v/>
      </c>
    </row>
    <row r="3141">
      <c r="A3141" s="9" t="n"/>
      <c r="B3141" s="9" t="n"/>
      <c r="C3141" s="12" t="n"/>
      <c r="D3141" s="11" t="n"/>
      <c r="E3141" s="11" t="n"/>
      <c r="F3141" s="11" t="n"/>
      <c r="G3141" s="11" t="n"/>
      <c r="H3141" s="11" t="n"/>
      <c r="I3141" s="9" t="n"/>
      <c r="J3141" s="9" t="n"/>
      <c r="K3141" s="9" t="n"/>
      <c r="L3141" s="9">
        <f>IF(COUNTA($A3141:$K3141)=0,"",IF(AND(IFERROR($H3141,0)&gt;0,LEN(TRIM($K3141&amp;""))&gt;0,IFERROR(LOOKUP(2,1/((LISTS!$M$2:$M$13&lt;&gt;"")*ISNUMBER(SEARCH(LISTS!$M$2:$M$13,$I3141))),LISTS!$N$2:$N$13),"NO")="SI"),"SI","NO"))</f>
        <v/>
      </c>
      <c r="M3141" s="9">
        <f>IF(COUNTA($A3141:$K3141)=0,"",IF($K3141&lt;&gt;"",IF(COUNTIF($K$19:$K3141,$K3141)&gt;1,"SI","NO"),IF(COUNTIFS($A$19:$A3141,$A3141,$C$19:$C3141,$C3141,$J$19:$J3141,$J3141,$D$19:$D3141,$D3141)&gt;1,"SI","NO")))</f>
        <v/>
      </c>
      <c r="N3141" s="11">
        <f>IF(COUNTA($A3141:$K3141)=0,"",IF(AND($L3141="SI",$M3141="NO"),IFERROR($H3141,0),0))</f>
        <v/>
      </c>
      <c r="O3141" s="9">
        <f>IF(COUNTA($A3141:$K3141)=0,"",IF($M3141="SI","CUFE o factura duplicada dentro del reporte; no se suma dos veces",IF(IFERROR($H3141,0)&lt;=0,"DIAN reporta valor susceptible 0",IF($L3141="NO",IFERROR(LOOKUP(2,1/((LISTS!$M$2:$M$13&lt;&gt;"")*ISNUMBER(SEARCH(LISTS!$M$2:$M$13,$I3141))),LISTS!$O$2:$O$13),"Medio de pago no elegible o no identificado por DIAN"),"Apta automaticamente por pago electronico y base positiva"))))</f>
        <v/>
      </c>
    </row>
    <row r="3142">
      <c r="A3142" s="9" t="n"/>
      <c r="B3142" s="9" t="n"/>
      <c r="C3142" s="12" t="n"/>
      <c r="D3142" s="11" t="n"/>
      <c r="E3142" s="11" t="n"/>
      <c r="F3142" s="11" t="n"/>
      <c r="G3142" s="11" t="n"/>
      <c r="H3142" s="11" t="n"/>
      <c r="I3142" s="9" t="n"/>
      <c r="J3142" s="9" t="n"/>
      <c r="K3142" s="9" t="n"/>
      <c r="L3142" s="9">
        <f>IF(COUNTA($A3142:$K3142)=0,"",IF(AND(IFERROR($H3142,0)&gt;0,LEN(TRIM($K3142&amp;""))&gt;0,IFERROR(LOOKUP(2,1/((LISTS!$M$2:$M$13&lt;&gt;"")*ISNUMBER(SEARCH(LISTS!$M$2:$M$13,$I3142))),LISTS!$N$2:$N$13),"NO")="SI"),"SI","NO"))</f>
        <v/>
      </c>
      <c r="M3142" s="9">
        <f>IF(COUNTA($A3142:$K3142)=0,"",IF($K3142&lt;&gt;"",IF(COUNTIF($K$19:$K3142,$K3142)&gt;1,"SI","NO"),IF(COUNTIFS($A$19:$A3142,$A3142,$C$19:$C3142,$C3142,$J$19:$J3142,$J3142,$D$19:$D3142,$D3142)&gt;1,"SI","NO")))</f>
        <v/>
      </c>
      <c r="N3142" s="11">
        <f>IF(COUNTA($A3142:$K3142)=0,"",IF(AND($L3142="SI",$M3142="NO"),IFERROR($H3142,0),0))</f>
        <v/>
      </c>
      <c r="O3142" s="9">
        <f>IF(COUNTA($A3142:$K3142)=0,"",IF($M3142="SI","CUFE o factura duplicada dentro del reporte; no se suma dos veces",IF(IFERROR($H3142,0)&lt;=0,"DIAN reporta valor susceptible 0",IF($L3142="NO",IFERROR(LOOKUP(2,1/((LISTS!$M$2:$M$13&lt;&gt;"")*ISNUMBER(SEARCH(LISTS!$M$2:$M$13,$I3142))),LISTS!$O$2:$O$13),"Medio de pago no elegible o no identificado por DIAN"),"Apta automaticamente por pago electronico y base positiva"))))</f>
        <v/>
      </c>
    </row>
    <row r="3143">
      <c r="A3143" s="9" t="n"/>
      <c r="B3143" s="9" t="n"/>
      <c r="C3143" s="12" t="n"/>
      <c r="D3143" s="11" t="n"/>
      <c r="E3143" s="11" t="n"/>
      <c r="F3143" s="11" t="n"/>
      <c r="G3143" s="11" t="n"/>
      <c r="H3143" s="11" t="n"/>
      <c r="I3143" s="9" t="n"/>
      <c r="J3143" s="9" t="n"/>
      <c r="K3143" s="9" t="n"/>
      <c r="L3143" s="9">
        <f>IF(COUNTA($A3143:$K3143)=0,"",IF(AND(IFERROR($H3143,0)&gt;0,LEN(TRIM($K3143&amp;""))&gt;0,IFERROR(LOOKUP(2,1/((LISTS!$M$2:$M$13&lt;&gt;"")*ISNUMBER(SEARCH(LISTS!$M$2:$M$13,$I3143))),LISTS!$N$2:$N$13),"NO")="SI"),"SI","NO"))</f>
        <v/>
      </c>
      <c r="M3143" s="9">
        <f>IF(COUNTA($A3143:$K3143)=0,"",IF($K3143&lt;&gt;"",IF(COUNTIF($K$19:$K3143,$K3143)&gt;1,"SI","NO"),IF(COUNTIFS($A$19:$A3143,$A3143,$C$19:$C3143,$C3143,$J$19:$J3143,$J3143,$D$19:$D3143,$D3143)&gt;1,"SI","NO")))</f>
        <v/>
      </c>
      <c r="N3143" s="11">
        <f>IF(COUNTA($A3143:$K3143)=0,"",IF(AND($L3143="SI",$M3143="NO"),IFERROR($H3143,0),0))</f>
        <v/>
      </c>
      <c r="O3143" s="9">
        <f>IF(COUNTA($A3143:$K3143)=0,"",IF($M3143="SI","CUFE o factura duplicada dentro del reporte; no se suma dos veces",IF(IFERROR($H3143,0)&lt;=0,"DIAN reporta valor susceptible 0",IF($L3143="NO",IFERROR(LOOKUP(2,1/((LISTS!$M$2:$M$13&lt;&gt;"")*ISNUMBER(SEARCH(LISTS!$M$2:$M$13,$I3143))),LISTS!$O$2:$O$13),"Medio de pago no elegible o no identificado por DIAN"),"Apta automaticamente por pago electronico y base positiva"))))</f>
        <v/>
      </c>
    </row>
    <row r="3144">
      <c r="A3144" s="9" t="n"/>
      <c r="B3144" s="9" t="n"/>
      <c r="C3144" s="12" t="n"/>
      <c r="D3144" s="11" t="n"/>
      <c r="E3144" s="11" t="n"/>
      <c r="F3144" s="11" t="n"/>
      <c r="G3144" s="11" t="n"/>
      <c r="H3144" s="11" t="n"/>
      <c r="I3144" s="9" t="n"/>
      <c r="J3144" s="9" t="n"/>
      <c r="K3144" s="9" t="n"/>
      <c r="L3144" s="9">
        <f>IF(COUNTA($A3144:$K3144)=0,"",IF(AND(IFERROR($H3144,0)&gt;0,LEN(TRIM($K3144&amp;""))&gt;0,IFERROR(LOOKUP(2,1/((LISTS!$M$2:$M$13&lt;&gt;"")*ISNUMBER(SEARCH(LISTS!$M$2:$M$13,$I3144))),LISTS!$N$2:$N$13),"NO")="SI"),"SI","NO"))</f>
        <v/>
      </c>
      <c r="M3144" s="9">
        <f>IF(COUNTA($A3144:$K3144)=0,"",IF($K3144&lt;&gt;"",IF(COUNTIF($K$19:$K3144,$K3144)&gt;1,"SI","NO"),IF(COUNTIFS($A$19:$A3144,$A3144,$C$19:$C3144,$C3144,$J$19:$J3144,$J3144,$D$19:$D3144,$D3144)&gt;1,"SI","NO")))</f>
        <v/>
      </c>
      <c r="N3144" s="11">
        <f>IF(COUNTA($A3144:$K3144)=0,"",IF(AND($L3144="SI",$M3144="NO"),IFERROR($H3144,0),0))</f>
        <v/>
      </c>
      <c r="O3144" s="9">
        <f>IF(COUNTA($A3144:$K3144)=0,"",IF($M3144="SI","CUFE o factura duplicada dentro del reporte; no se suma dos veces",IF(IFERROR($H3144,0)&lt;=0,"DIAN reporta valor susceptible 0",IF($L3144="NO",IFERROR(LOOKUP(2,1/((LISTS!$M$2:$M$13&lt;&gt;"")*ISNUMBER(SEARCH(LISTS!$M$2:$M$13,$I3144))),LISTS!$O$2:$O$13),"Medio de pago no elegible o no identificado por DIAN"),"Apta automaticamente por pago electronico y base positiva"))))</f>
        <v/>
      </c>
    </row>
    <row r="3145">
      <c r="A3145" s="9" t="n"/>
      <c r="B3145" s="9" t="n"/>
      <c r="C3145" s="12" t="n"/>
      <c r="D3145" s="11" t="n"/>
      <c r="E3145" s="11" t="n"/>
      <c r="F3145" s="11" t="n"/>
      <c r="G3145" s="11" t="n"/>
      <c r="H3145" s="11" t="n"/>
      <c r="I3145" s="9" t="n"/>
      <c r="J3145" s="9" t="n"/>
      <c r="K3145" s="9" t="n"/>
      <c r="L3145" s="9">
        <f>IF(COUNTA($A3145:$K3145)=0,"",IF(AND(IFERROR($H3145,0)&gt;0,LEN(TRIM($K3145&amp;""))&gt;0,IFERROR(LOOKUP(2,1/((LISTS!$M$2:$M$13&lt;&gt;"")*ISNUMBER(SEARCH(LISTS!$M$2:$M$13,$I3145))),LISTS!$N$2:$N$13),"NO")="SI"),"SI","NO"))</f>
        <v/>
      </c>
      <c r="M3145" s="9">
        <f>IF(COUNTA($A3145:$K3145)=0,"",IF($K3145&lt;&gt;"",IF(COUNTIF($K$19:$K3145,$K3145)&gt;1,"SI","NO"),IF(COUNTIFS($A$19:$A3145,$A3145,$C$19:$C3145,$C3145,$J$19:$J3145,$J3145,$D$19:$D3145,$D3145)&gt;1,"SI","NO")))</f>
        <v/>
      </c>
      <c r="N3145" s="11">
        <f>IF(COUNTA($A3145:$K3145)=0,"",IF(AND($L3145="SI",$M3145="NO"),IFERROR($H3145,0),0))</f>
        <v/>
      </c>
      <c r="O3145" s="9">
        <f>IF(COUNTA($A3145:$K3145)=0,"",IF($M3145="SI","CUFE o factura duplicada dentro del reporte; no se suma dos veces",IF(IFERROR($H3145,0)&lt;=0,"DIAN reporta valor susceptible 0",IF($L3145="NO",IFERROR(LOOKUP(2,1/((LISTS!$M$2:$M$13&lt;&gt;"")*ISNUMBER(SEARCH(LISTS!$M$2:$M$13,$I3145))),LISTS!$O$2:$O$13),"Medio de pago no elegible o no identificado por DIAN"),"Apta automaticamente por pago electronico y base positiva"))))</f>
        <v/>
      </c>
    </row>
    <row r="3146">
      <c r="A3146" s="9" t="n"/>
      <c r="B3146" s="9" t="n"/>
      <c r="C3146" s="12" t="n"/>
      <c r="D3146" s="11" t="n"/>
      <c r="E3146" s="11" t="n"/>
      <c r="F3146" s="11" t="n"/>
      <c r="G3146" s="11" t="n"/>
      <c r="H3146" s="11" t="n"/>
      <c r="I3146" s="9" t="n"/>
      <c r="J3146" s="9" t="n"/>
      <c r="K3146" s="9" t="n"/>
      <c r="L3146" s="9">
        <f>IF(COUNTA($A3146:$K3146)=0,"",IF(AND(IFERROR($H3146,0)&gt;0,LEN(TRIM($K3146&amp;""))&gt;0,IFERROR(LOOKUP(2,1/((LISTS!$M$2:$M$13&lt;&gt;"")*ISNUMBER(SEARCH(LISTS!$M$2:$M$13,$I3146))),LISTS!$N$2:$N$13),"NO")="SI"),"SI","NO"))</f>
        <v/>
      </c>
      <c r="M3146" s="9">
        <f>IF(COUNTA($A3146:$K3146)=0,"",IF($K3146&lt;&gt;"",IF(COUNTIF($K$19:$K3146,$K3146)&gt;1,"SI","NO"),IF(COUNTIFS($A$19:$A3146,$A3146,$C$19:$C3146,$C3146,$J$19:$J3146,$J3146,$D$19:$D3146,$D3146)&gt;1,"SI","NO")))</f>
        <v/>
      </c>
      <c r="N3146" s="11">
        <f>IF(COUNTA($A3146:$K3146)=0,"",IF(AND($L3146="SI",$M3146="NO"),IFERROR($H3146,0),0))</f>
        <v/>
      </c>
      <c r="O3146" s="9">
        <f>IF(COUNTA($A3146:$K3146)=0,"",IF($M3146="SI","CUFE o factura duplicada dentro del reporte; no se suma dos veces",IF(IFERROR($H3146,0)&lt;=0,"DIAN reporta valor susceptible 0",IF($L3146="NO",IFERROR(LOOKUP(2,1/((LISTS!$M$2:$M$13&lt;&gt;"")*ISNUMBER(SEARCH(LISTS!$M$2:$M$13,$I3146))),LISTS!$O$2:$O$13),"Medio de pago no elegible o no identificado por DIAN"),"Apta automaticamente por pago electronico y base positiva"))))</f>
        <v/>
      </c>
    </row>
    <row r="3147">
      <c r="A3147" s="9" t="n"/>
      <c r="B3147" s="9" t="n"/>
      <c r="C3147" s="12" t="n"/>
      <c r="D3147" s="11" t="n"/>
      <c r="E3147" s="11" t="n"/>
      <c r="F3147" s="11" t="n"/>
      <c r="G3147" s="11" t="n"/>
      <c r="H3147" s="11" t="n"/>
      <c r="I3147" s="9" t="n"/>
      <c r="J3147" s="9" t="n"/>
      <c r="K3147" s="9" t="n"/>
      <c r="L3147" s="9">
        <f>IF(COUNTA($A3147:$K3147)=0,"",IF(AND(IFERROR($H3147,0)&gt;0,LEN(TRIM($K3147&amp;""))&gt;0,IFERROR(LOOKUP(2,1/((LISTS!$M$2:$M$13&lt;&gt;"")*ISNUMBER(SEARCH(LISTS!$M$2:$M$13,$I3147))),LISTS!$N$2:$N$13),"NO")="SI"),"SI","NO"))</f>
        <v/>
      </c>
      <c r="M3147" s="9">
        <f>IF(COUNTA($A3147:$K3147)=0,"",IF($K3147&lt;&gt;"",IF(COUNTIF($K$19:$K3147,$K3147)&gt;1,"SI","NO"),IF(COUNTIFS($A$19:$A3147,$A3147,$C$19:$C3147,$C3147,$J$19:$J3147,$J3147,$D$19:$D3147,$D3147)&gt;1,"SI","NO")))</f>
        <v/>
      </c>
      <c r="N3147" s="11">
        <f>IF(COUNTA($A3147:$K3147)=0,"",IF(AND($L3147="SI",$M3147="NO"),IFERROR($H3147,0),0))</f>
        <v/>
      </c>
      <c r="O3147" s="9">
        <f>IF(COUNTA($A3147:$K3147)=0,"",IF($M3147="SI","CUFE o factura duplicada dentro del reporte; no se suma dos veces",IF(IFERROR($H3147,0)&lt;=0,"DIAN reporta valor susceptible 0",IF($L3147="NO",IFERROR(LOOKUP(2,1/((LISTS!$M$2:$M$13&lt;&gt;"")*ISNUMBER(SEARCH(LISTS!$M$2:$M$13,$I3147))),LISTS!$O$2:$O$13),"Medio de pago no elegible o no identificado por DIAN"),"Apta automaticamente por pago electronico y base positiva"))))</f>
        <v/>
      </c>
    </row>
    <row r="3148">
      <c r="A3148" s="9" t="n"/>
      <c r="B3148" s="9" t="n"/>
      <c r="C3148" s="12" t="n"/>
      <c r="D3148" s="11" t="n"/>
      <c r="E3148" s="11" t="n"/>
      <c r="F3148" s="11" t="n"/>
      <c r="G3148" s="11" t="n"/>
      <c r="H3148" s="11" t="n"/>
      <c r="I3148" s="9" t="n"/>
      <c r="J3148" s="9" t="n"/>
      <c r="K3148" s="9" t="n"/>
      <c r="L3148" s="9">
        <f>IF(COUNTA($A3148:$K3148)=0,"",IF(AND(IFERROR($H3148,0)&gt;0,LEN(TRIM($K3148&amp;""))&gt;0,IFERROR(LOOKUP(2,1/((LISTS!$M$2:$M$13&lt;&gt;"")*ISNUMBER(SEARCH(LISTS!$M$2:$M$13,$I3148))),LISTS!$N$2:$N$13),"NO")="SI"),"SI","NO"))</f>
        <v/>
      </c>
      <c r="M3148" s="9">
        <f>IF(COUNTA($A3148:$K3148)=0,"",IF($K3148&lt;&gt;"",IF(COUNTIF($K$19:$K3148,$K3148)&gt;1,"SI","NO"),IF(COUNTIFS($A$19:$A3148,$A3148,$C$19:$C3148,$C3148,$J$19:$J3148,$J3148,$D$19:$D3148,$D3148)&gt;1,"SI","NO")))</f>
        <v/>
      </c>
      <c r="N3148" s="11">
        <f>IF(COUNTA($A3148:$K3148)=0,"",IF(AND($L3148="SI",$M3148="NO"),IFERROR($H3148,0),0))</f>
        <v/>
      </c>
      <c r="O3148" s="9">
        <f>IF(COUNTA($A3148:$K3148)=0,"",IF($M3148="SI","CUFE o factura duplicada dentro del reporte; no se suma dos veces",IF(IFERROR($H3148,0)&lt;=0,"DIAN reporta valor susceptible 0",IF($L3148="NO",IFERROR(LOOKUP(2,1/((LISTS!$M$2:$M$13&lt;&gt;"")*ISNUMBER(SEARCH(LISTS!$M$2:$M$13,$I3148))),LISTS!$O$2:$O$13),"Medio de pago no elegible o no identificado por DIAN"),"Apta automaticamente por pago electronico y base positiva"))))</f>
        <v/>
      </c>
    </row>
    <row r="3149">
      <c r="A3149" s="9" t="n"/>
      <c r="B3149" s="9" t="n"/>
      <c r="C3149" s="12" t="n"/>
      <c r="D3149" s="11" t="n"/>
      <c r="E3149" s="11" t="n"/>
      <c r="F3149" s="11" t="n"/>
      <c r="G3149" s="11" t="n"/>
      <c r="H3149" s="11" t="n"/>
      <c r="I3149" s="9" t="n"/>
      <c r="J3149" s="9" t="n"/>
      <c r="K3149" s="9" t="n"/>
      <c r="L3149" s="9">
        <f>IF(COUNTA($A3149:$K3149)=0,"",IF(AND(IFERROR($H3149,0)&gt;0,LEN(TRIM($K3149&amp;""))&gt;0,IFERROR(LOOKUP(2,1/((LISTS!$M$2:$M$13&lt;&gt;"")*ISNUMBER(SEARCH(LISTS!$M$2:$M$13,$I3149))),LISTS!$N$2:$N$13),"NO")="SI"),"SI","NO"))</f>
        <v/>
      </c>
      <c r="M3149" s="9">
        <f>IF(COUNTA($A3149:$K3149)=0,"",IF($K3149&lt;&gt;"",IF(COUNTIF($K$19:$K3149,$K3149)&gt;1,"SI","NO"),IF(COUNTIFS($A$19:$A3149,$A3149,$C$19:$C3149,$C3149,$J$19:$J3149,$J3149,$D$19:$D3149,$D3149)&gt;1,"SI","NO")))</f>
        <v/>
      </c>
      <c r="N3149" s="11">
        <f>IF(COUNTA($A3149:$K3149)=0,"",IF(AND($L3149="SI",$M3149="NO"),IFERROR($H3149,0),0))</f>
        <v/>
      </c>
      <c r="O3149" s="9">
        <f>IF(COUNTA($A3149:$K3149)=0,"",IF($M3149="SI","CUFE o factura duplicada dentro del reporte; no se suma dos veces",IF(IFERROR($H3149,0)&lt;=0,"DIAN reporta valor susceptible 0",IF($L3149="NO",IFERROR(LOOKUP(2,1/((LISTS!$M$2:$M$13&lt;&gt;"")*ISNUMBER(SEARCH(LISTS!$M$2:$M$13,$I3149))),LISTS!$O$2:$O$13),"Medio de pago no elegible o no identificado por DIAN"),"Apta automaticamente por pago electronico y base positiva"))))</f>
        <v/>
      </c>
    </row>
    <row r="3150">
      <c r="A3150" s="9" t="n"/>
      <c r="B3150" s="9" t="n"/>
      <c r="C3150" s="12" t="n"/>
      <c r="D3150" s="11" t="n"/>
      <c r="E3150" s="11" t="n"/>
      <c r="F3150" s="11" t="n"/>
      <c r="G3150" s="11" t="n"/>
      <c r="H3150" s="11" t="n"/>
      <c r="I3150" s="9" t="n"/>
      <c r="J3150" s="9" t="n"/>
      <c r="K3150" s="9" t="n"/>
      <c r="L3150" s="9">
        <f>IF(COUNTA($A3150:$K3150)=0,"",IF(AND(IFERROR($H3150,0)&gt;0,LEN(TRIM($K3150&amp;""))&gt;0,IFERROR(LOOKUP(2,1/((LISTS!$M$2:$M$13&lt;&gt;"")*ISNUMBER(SEARCH(LISTS!$M$2:$M$13,$I3150))),LISTS!$N$2:$N$13),"NO")="SI"),"SI","NO"))</f>
        <v/>
      </c>
      <c r="M3150" s="9">
        <f>IF(COUNTA($A3150:$K3150)=0,"",IF($K3150&lt;&gt;"",IF(COUNTIF($K$19:$K3150,$K3150)&gt;1,"SI","NO"),IF(COUNTIFS($A$19:$A3150,$A3150,$C$19:$C3150,$C3150,$J$19:$J3150,$J3150,$D$19:$D3150,$D3150)&gt;1,"SI","NO")))</f>
        <v/>
      </c>
      <c r="N3150" s="11">
        <f>IF(COUNTA($A3150:$K3150)=0,"",IF(AND($L3150="SI",$M3150="NO"),IFERROR($H3150,0),0))</f>
        <v/>
      </c>
      <c r="O3150" s="9">
        <f>IF(COUNTA($A3150:$K3150)=0,"",IF($M3150="SI","CUFE o factura duplicada dentro del reporte; no se suma dos veces",IF(IFERROR($H3150,0)&lt;=0,"DIAN reporta valor susceptible 0",IF($L3150="NO",IFERROR(LOOKUP(2,1/((LISTS!$M$2:$M$13&lt;&gt;"")*ISNUMBER(SEARCH(LISTS!$M$2:$M$13,$I3150))),LISTS!$O$2:$O$13),"Medio de pago no elegible o no identificado por DIAN"),"Apta automaticamente por pago electronico y base positiva"))))</f>
        <v/>
      </c>
    </row>
    <row r="3151">
      <c r="A3151" s="9" t="n"/>
      <c r="B3151" s="9" t="n"/>
      <c r="C3151" s="12" t="n"/>
      <c r="D3151" s="11" t="n"/>
      <c r="E3151" s="11" t="n"/>
      <c r="F3151" s="11" t="n"/>
      <c r="G3151" s="11" t="n"/>
      <c r="H3151" s="11" t="n"/>
      <c r="I3151" s="9" t="n"/>
      <c r="J3151" s="9" t="n"/>
      <c r="K3151" s="9" t="n"/>
      <c r="L3151" s="9">
        <f>IF(COUNTA($A3151:$K3151)=0,"",IF(AND(IFERROR($H3151,0)&gt;0,LEN(TRIM($K3151&amp;""))&gt;0,IFERROR(LOOKUP(2,1/((LISTS!$M$2:$M$13&lt;&gt;"")*ISNUMBER(SEARCH(LISTS!$M$2:$M$13,$I3151))),LISTS!$N$2:$N$13),"NO")="SI"),"SI","NO"))</f>
        <v/>
      </c>
      <c r="M3151" s="9">
        <f>IF(COUNTA($A3151:$K3151)=0,"",IF($K3151&lt;&gt;"",IF(COUNTIF($K$19:$K3151,$K3151)&gt;1,"SI","NO"),IF(COUNTIFS($A$19:$A3151,$A3151,$C$19:$C3151,$C3151,$J$19:$J3151,$J3151,$D$19:$D3151,$D3151)&gt;1,"SI","NO")))</f>
        <v/>
      </c>
      <c r="N3151" s="11">
        <f>IF(COUNTA($A3151:$K3151)=0,"",IF(AND($L3151="SI",$M3151="NO"),IFERROR($H3151,0),0))</f>
        <v/>
      </c>
      <c r="O3151" s="9">
        <f>IF(COUNTA($A3151:$K3151)=0,"",IF($M3151="SI","CUFE o factura duplicada dentro del reporte; no se suma dos veces",IF(IFERROR($H3151,0)&lt;=0,"DIAN reporta valor susceptible 0",IF($L3151="NO",IFERROR(LOOKUP(2,1/((LISTS!$M$2:$M$13&lt;&gt;"")*ISNUMBER(SEARCH(LISTS!$M$2:$M$13,$I3151))),LISTS!$O$2:$O$13),"Medio de pago no elegible o no identificado por DIAN"),"Apta automaticamente por pago electronico y base positiva"))))</f>
        <v/>
      </c>
    </row>
    <row r="3152">
      <c r="A3152" s="9" t="n"/>
      <c r="B3152" s="9" t="n"/>
      <c r="C3152" s="12" t="n"/>
      <c r="D3152" s="11" t="n"/>
      <c r="E3152" s="11" t="n"/>
      <c r="F3152" s="11" t="n"/>
      <c r="G3152" s="11" t="n"/>
      <c r="H3152" s="11" t="n"/>
      <c r="I3152" s="9" t="n"/>
      <c r="J3152" s="9" t="n"/>
      <c r="K3152" s="9" t="n"/>
      <c r="L3152" s="9">
        <f>IF(COUNTA($A3152:$K3152)=0,"",IF(AND(IFERROR($H3152,0)&gt;0,LEN(TRIM($K3152&amp;""))&gt;0,IFERROR(LOOKUP(2,1/((LISTS!$M$2:$M$13&lt;&gt;"")*ISNUMBER(SEARCH(LISTS!$M$2:$M$13,$I3152))),LISTS!$N$2:$N$13),"NO")="SI"),"SI","NO"))</f>
        <v/>
      </c>
      <c r="M3152" s="9">
        <f>IF(COUNTA($A3152:$K3152)=0,"",IF($K3152&lt;&gt;"",IF(COUNTIF($K$19:$K3152,$K3152)&gt;1,"SI","NO"),IF(COUNTIFS($A$19:$A3152,$A3152,$C$19:$C3152,$C3152,$J$19:$J3152,$J3152,$D$19:$D3152,$D3152)&gt;1,"SI","NO")))</f>
        <v/>
      </c>
      <c r="N3152" s="11">
        <f>IF(COUNTA($A3152:$K3152)=0,"",IF(AND($L3152="SI",$M3152="NO"),IFERROR($H3152,0),0))</f>
        <v/>
      </c>
      <c r="O3152" s="9">
        <f>IF(COUNTA($A3152:$K3152)=0,"",IF($M3152="SI","CUFE o factura duplicada dentro del reporte; no se suma dos veces",IF(IFERROR($H3152,0)&lt;=0,"DIAN reporta valor susceptible 0",IF($L3152="NO",IFERROR(LOOKUP(2,1/((LISTS!$M$2:$M$13&lt;&gt;"")*ISNUMBER(SEARCH(LISTS!$M$2:$M$13,$I3152))),LISTS!$O$2:$O$13),"Medio de pago no elegible o no identificado por DIAN"),"Apta automaticamente por pago electronico y base positiva"))))</f>
        <v/>
      </c>
    </row>
    <row r="3153">
      <c r="A3153" s="9" t="n"/>
      <c r="B3153" s="9" t="n"/>
      <c r="C3153" s="12" t="n"/>
      <c r="D3153" s="11" t="n"/>
      <c r="E3153" s="11" t="n"/>
      <c r="F3153" s="11" t="n"/>
      <c r="G3153" s="11" t="n"/>
      <c r="H3153" s="11" t="n"/>
      <c r="I3153" s="9" t="n"/>
      <c r="J3153" s="9" t="n"/>
      <c r="K3153" s="9" t="n"/>
      <c r="L3153" s="9">
        <f>IF(COUNTA($A3153:$K3153)=0,"",IF(AND(IFERROR($H3153,0)&gt;0,LEN(TRIM($K3153&amp;""))&gt;0,IFERROR(LOOKUP(2,1/((LISTS!$M$2:$M$13&lt;&gt;"")*ISNUMBER(SEARCH(LISTS!$M$2:$M$13,$I3153))),LISTS!$N$2:$N$13),"NO")="SI"),"SI","NO"))</f>
        <v/>
      </c>
      <c r="M3153" s="9">
        <f>IF(COUNTA($A3153:$K3153)=0,"",IF($K3153&lt;&gt;"",IF(COUNTIF($K$19:$K3153,$K3153)&gt;1,"SI","NO"),IF(COUNTIFS($A$19:$A3153,$A3153,$C$19:$C3153,$C3153,$J$19:$J3153,$J3153,$D$19:$D3153,$D3153)&gt;1,"SI","NO")))</f>
        <v/>
      </c>
      <c r="N3153" s="11">
        <f>IF(COUNTA($A3153:$K3153)=0,"",IF(AND($L3153="SI",$M3153="NO"),IFERROR($H3153,0),0))</f>
        <v/>
      </c>
      <c r="O3153" s="9">
        <f>IF(COUNTA($A3153:$K3153)=0,"",IF($M3153="SI","CUFE o factura duplicada dentro del reporte; no se suma dos veces",IF(IFERROR($H3153,0)&lt;=0,"DIAN reporta valor susceptible 0",IF($L3153="NO",IFERROR(LOOKUP(2,1/((LISTS!$M$2:$M$13&lt;&gt;"")*ISNUMBER(SEARCH(LISTS!$M$2:$M$13,$I3153))),LISTS!$O$2:$O$13),"Medio de pago no elegible o no identificado por DIAN"),"Apta automaticamente por pago electronico y base positiva"))))</f>
        <v/>
      </c>
    </row>
    <row r="3154">
      <c r="A3154" s="9" t="n"/>
      <c r="B3154" s="9" t="n"/>
      <c r="C3154" s="12" t="n"/>
      <c r="D3154" s="11" t="n"/>
      <c r="E3154" s="11" t="n"/>
      <c r="F3154" s="11" t="n"/>
      <c r="G3154" s="11" t="n"/>
      <c r="H3154" s="11" t="n"/>
      <c r="I3154" s="9" t="n"/>
      <c r="J3154" s="9" t="n"/>
      <c r="K3154" s="9" t="n"/>
      <c r="L3154" s="9">
        <f>IF(COUNTA($A3154:$K3154)=0,"",IF(AND(IFERROR($H3154,0)&gt;0,LEN(TRIM($K3154&amp;""))&gt;0,IFERROR(LOOKUP(2,1/((LISTS!$M$2:$M$13&lt;&gt;"")*ISNUMBER(SEARCH(LISTS!$M$2:$M$13,$I3154))),LISTS!$N$2:$N$13),"NO")="SI"),"SI","NO"))</f>
        <v/>
      </c>
      <c r="M3154" s="9">
        <f>IF(COUNTA($A3154:$K3154)=0,"",IF($K3154&lt;&gt;"",IF(COUNTIF($K$19:$K3154,$K3154)&gt;1,"SI","NO"),IF(COUNTIFS($A$19:$A3154,$A3154,$C$19:$C3154,$C3154,$J$19:$J3154,$J3154,$D$19:$D3154,$D3154)&gt;1,"SI","NO")))</f>
        <v/>
      </c>
      <c r="N3154" s="11">
        <f>IF(COUNTA($A3154:$K3154)=0,"",IF(AND($L3154="SI",$M3154="NO"),IFERROR($H3154,0),0))</f>
        <v/>
      </c>
      <c r="O3154" s="9">
        <f>IF(COUNTA($A3154:$K3154)=0,"",IF($M3154="SI","CUFE o factura duplicada dentro del reporte; no se suma dos veces",IF(IFERROR($H3154,0)&lt;=0,"DIAN reporta valor susceptible 0",IF($L3154="NO",IFERROR(LOOKUP(2,1/((LISTS!$M$2:$M$13&lt;&gt;"")*ISNUMBER(SEARCH(LISTS!$M$2:$M$13,$I3154))),LISTS!$O$2:$O$13),"Medio de pago no elegible o no identificado por DIAN"),"Apta automaticamente por pago electronico y base positiva"))))</f>
        <v/>
      </c>
    </row>
    <row r="3155">
      <c r="A3155" s="9" t="n"/>
      <c r="B3155" s="9" t="n"/>
      <c r="C3155" s="12" t="n"/>
      <c r="D3155" s="11" t="n"/>
      <c r="E3155" s="11" t="n"/>
      <c r="F3155" s="11" t="n"/>
      <c r="G3155" s="11" t="n"/>
      <c r="H3155" s="11" t="n"/>
      <c r="I3155" s="9" t="n"/>
      <c r="J3155" s="9" t="n"/>
      <c r="K3155" s="9" t="n"/>
      <c r="L3155" s="9">
        <f>IF(COUNTA($A3155:$K3155)=0,"",IF(AND(IFERROR($H3155,0)&gt;0,LEN(TRIM($K3155&amp;""))&gt;0,IFERROR(LOOKUP(2,1/((LISTS!$M$2:$M$13&lt;&gt;"")*ISNUMBER(SEARCH(LISTS!$M$2:$M$13,$I3155))),LISTS!$N$2:$N$13),"NO")="SI"),"SI","NO"))</f>
        <v/>
      </c>
      <c r="M3155" s="9">
        <f>IF(COUNTA($A3155:$K3155)=0,"",IF($K3155&lt;&gt;"",IF(COUNTIF($K$19:$K3155,$K3155)&gt;1,"SI","NO"),IF(COUNTIFS($A$19:$A3155,$A3155,$C$19:$C3155,$C3155,$J$19:$J3155,$J3155,$D$19:$D3155,$D3155)&gt;1,"SI","NO")))</f>
        <v/>
      </c>
      <c r="N3155" s="11">
        <f>IF(COUNTA($A3155:$K3155)=0,"",IF(AND($L3155="SI",$M3155="NO"),IFERROR($H3155,0),0))</f>
        <v/>
      </c>
      <c r="O3155" s="9">
        <f>IF(COUNTA($A3155:$K3155)=0,"",IF($M3155="SI","CUFE o factura duplicada dentro del reporte; no se suma dos veces",IF(IFERROR($H3155,0)&lt;=0,"DIAN reporta valor susceptible 0",IF($L3155="NO",IFERROR(LOOKUP(2,1/((LISTS!$M$2:$M$13&lt;&gt;"")*ISNUMBER(SEARCH(LISTS!$M$2:$M$13,$I3155))),LISTS!$O$2:$O$13),"Medio de pago no elegible o no identificado por DIAN"),"Apta automaticamente por pago electronico y base positiva"))))</f>
        <v/>
      </c>
    </row>
    <row r="3156">
      <c r="A3156" s="9" t="n"/>
      <c r="B3156" s="9" t="n"/>
      <c r="C3156" s="12" t="n"/>
      <c r="D3156" s="11" t="n"/>
      <c r="E3156" s="11" t="n"/>
      <c r="F3156" s="11" t="n"/>
      <c r="G3156" s="11" t="n"/>
      <c r="H3156" s="11" t="n"/>
      <c r="I3156" s="9" t="n"/>
      <c r="J3156" s="9" t="n"/>
      <c r="K3156" s="9" t="n"/>
      <c r="L3156" s="9">
        <f>IF(COUNTA($A3156:$K3156)=0,"",IF(AND(IFERROR($H3156,0)&gt;0,LEN(TRIM($K3156&amp;""))&gt;0,IFERROR(LOOKUP(2,1/((LISTS!$M$2:$M$13&lt;&gt;"")*ISNUMBER(SEARCH(LISTS!$M$2:$M$13,$I3156))),LISTS!$N$2:$N$13),"NO")="SI"),"SI","NO"))</f>
        <v/>
      </c>
      <c r="M3156" s="9">
        <f>IF(COUNTA($A3156:$K3156)=0,"",IF($K3156&lt;&gt;"",IF(COUNTIF($K$19:$K3156,$K3156)&gt;1,"SI","NO"),IF(COUNTIFS($A$19:$A3156,$A3156,$C$19:$C3156,$C3156,$J$19:$J3156,$J3156,$D$19:$D3156,$D3156)&gt;1,"SI","NO")))</f>
        <v/>
      </c>
      <c r="N3156" s="11">
        <f>IF(COUNTA($A3156:$K3156)=0,"",IF(AND($L3156="SI",$M3156="NO"),IFERROR($H3156,0),0))</f>
        <v/>
      </c>
      <c r="O3156" s="9">
        <f>IF(COUNTA($A3156:$K3156)=0,"",IF($M3156="SI","CUFE o factura duplicada dentro del reporte; no se suma dos veces",IF(IFERROR($H3156,0)&lt;=0,"DIAN reporta valor susceptible 0",IF($L3156="NO",IFERROR(LOOKUP(2,1/((LISTS!$M$2:$M$13&lt;&gt;"")*ISNUMBER(SEARCH(LISTS!$M$2:$M$13,$I3156))),LISTS!$O$2:$O$13),"Medio de pago no elegible o no identificado por DIAN"),"Apta automaticamente por pago electronico y base positiva"))))</f>
        <v/>
      </c>
    </row>
    <row r="3157">
      <c r="A3157" s="9" t="n"/>
      <c r="B3157" s="9" t="n"/>
      <c r="C3157" s="12" t="n"/>
      <c r="D3157" s="11" t="n"/>
      <c r="E3157" s="11" t="n"/>
      <c r="F3157" s="11" t="n"/>
      <c r="G3157" s="11" t="n"/>
      <c r="H3157" s="11" t="n"/>
      <c r="I3157" s="9" t="n"/>
      <c r="J3157" s="9" t="n"/>
      <c r="K3157" s="9" t="n"/>
      <c r="L3157" s="9">
        <f>IF(COUNTA($A3157:$K3157)=0,"",IF(AND(IFERROR($H3157,0)&gt;0,LEN(TRIM($K3157&amp;""))&gt;0,IFERROR(LOOKUP(2,1/((LISTS!$M$2:$M$13&lt;&gt;"")*ISNUMBER(SEARCH(LISTS!$M$2:$M$13,$I3157))),LISTS!$N$2:$N$13),"NO")="SI"),"SI","NO"))</f>
        <v/>
      </c>
      <c r="M3157" s="9">
        <f>IF(COUNTA($A3157:$K3157)=0,"",IF($K3157&lt;&gt;"",IF(COUNTIF($K$19:$K3157,$K3157)&gt;1,"SI","NO"),IF(COUNTIFS($A$19:$A3157,$A3157,$C$19:$C3157,$C3157,$J$19:$J3157,$J3157,$D$19:$D3157,$D3157)&gt;1,"SI","NO")))</f>
        <v/>
      </c>
      <c r="N3157" s="11">
        <f>IF(COUNTA($A3157:$K3157)=0,"",IF(AND($L3157="SI",$M3157="NO"),IFERROR($H3157,0),0))</f>
        <v/>
      </c>
      <c r="O3157" s="9">
        <f>IF(COUNTA($A3157:$K3157)=0,"",IF($M3157="SI","CUFE o factura duplicada dentro del reporte; no se suma dos veces",IF(IFERROR($H3157,0)&lt;=0,"DIAN reporta valor susceptible 0",IF($L3157="NO",IFERROR(LOOKUP(2,1/((LISTS!$M$2:$M$13&lt;&gt;"")*ISNUMBER(SEARCH(LISTS!$M$2:$M$13,$I3157))),LISTS!$O$2:$O$13),"Medio de pago no elegible o no identificado por DIAN"),"Apta automaticamente por pago electronico y base positiva"))))</f>
        <v/>
      </c>
    </row>
    <row r="3158">
      <c r="A3158" s="9" t="n"/>
      <c r="B3158" s="9" t="n"/>
      <c r="C3158" s="12" t="n"/>
      <c r="D3158" s="11" t="n"/>
      <c r="E3158" s="11" t="n"/>
      <c r="F3158" s="11" t="n"/>
      <c r="G3158" s="11" t="n"/>
      <c r="H3158" s="11" t="n"/>
      <c r="I3158" s="9" t="n"/>
      <c r="J3158" s="9" t="n"/>
      <c r="K3158" s="9" t="n"/>
      <c r="L3158" s="9">
        <f>IF(COUNTA($A3158:$K3158)=0,"",IF(AND(IFERROR($H3158,0)&gt;0,LEN(TRIM($K3158&amp;""))&gt;0,IFERROR(LOOKUP(2,1/((LISTS!$M$2:$M$13&lt;&gt;"")*ISNUMBER(SEARCH(LISTS!$M$2:$M$13,$I3158))),LISTS!$N$2:$N$13),"NO")="SI"),"SI","NO"))</f>
        <v/>
      </c>
      <c r="M3158" s="9">
        <f>IF(COUNTA($A3158:$K3158)=0,"",IF($K3158&lt;&gt;"",IF(COUNTIF($K$19:$K3158,$K3158)&gt;1,"SI","NO"),IF(COUNTIFS($A$19:$A3158,$A3158,$C$19:$C3158,$C3158,$J$19:$J3158,$J3158,$D$19:$D3158,$D3158)&gt;1,"SI","NO")))</f>
        <v/>
      </c>
      <c r="N3158" s="11">
        <f>IF(COUNTA($A3158:$K3158)=0,"",IF(AND($L3158="SI",$M3158="NO"),IFERROR($H3158,0),0))</f>
        <v/>
      </c>
      <c r="O3158" s="9">
        <f>IF(COUNTA($A3158:$K3158)=0,"",IF($M3158="SI","CUFE o factura duplicada dentro del reporte; no se suma dos veces",IF(IFERROR($H3158,0)&lt;=0,"DIAN reporta valor susceptible 0",IF($L3158="NO",IFERROR(LOOKUP(2,1/((LISTS!$M$2:$M$13&lt;&gt;"")*ISNUMBER(SEARCH(LISTS!$M$2:$M$13,$I3158))),LISTS!$O$2:$O$13),"Medio de pago no elegible o no identificado por DIAN"),"Apta automaticamente por pago electronico y base positiva"))))</f>
        <v/>
      </c>
    </row>
    <row r="3159">
      <c r="A3159" s="9" t="n"/>
      <c r="B3159" s="9" t="n"/>
      <c r="C3159" s="12" t="n"/>
      <c r="D3159" s="11" t="n"/>
      <c r="E3159" s="11" t="n"/>
      <c r="F3159" s="11" t="n"/>
      <c r="G3159" s="11" t="n"/>
      <c r="H3159" s="11" t="n"/>
      <c r="I3159" s="9" t="n"/>
      <c r="J3159" s="9" t="n"/>
      <c r="K3159" s="9" t="n"/>
      <c r="L3159" s="9">
        <f>IF(COUNTA($A3159:$K3159)=0,"",IF(AND(IFERROR($H3159,0)&gt;0,LEN(TRIM($K3159&amp;""))&gt;0,IFERROR(LOOKUP(2,1/((LISTS!$M$2:$M$13&lt;&gt;"")*ISNUMBER(SEARCH(LISTS!$M$2:$M$13,$I3159))),LISTS!$N$2:$N$13),"NO")="SI"),"SI","NO"))</f>
        <v/>
      </c>
      <c r="M3159" s="9">
        <f>IF(COUNTA($A3159:$K3159)=0,"",IF($K3159&lt;&gt;"",IF(COUNTIF($K$19:$K3159,$K3159)&gt;1,"SI","NO"),IF(COUNTIFS($A$19:$A3159,$A3159,$C$19:$C3159,$C3159,$J$19:$J3159,$J3159,$D$19:$D3159,$D3159)&gt;1,"SI","NO")))</f>
        <v/>
      </c>
      <c r="N3159" s="11">
        <f>IF(COUNTA($A3159:$K3159)=0,"",IF(AND($L3159="SI",$M3159="NO"),IFERROR($H3159,0),0))</f>
        <v/>
      </c>
      <c r="O3159" s="9">
        <f>IF(COUNTA($A3159:$K3159)=0,"",IF($M3159="SI","CUFE o factura duplicada dentro del reporte; no se suma dos veces",IF(IFERROR($H3159,0)&lt;=0,"DIAN reporta valor susceptible 0",IF($L3159="NO",IFERROR(LOOKUP(2,1/((LISTS!$M$2:$M$13&lt;&gt;"")*ISNUMBER(SEARCH(LISTS!$M$2:$M$13,$I3159))),LISTS!$O$2:$O$13),"Medio de pago no elegible o no identificado por DIAN"),"Apta automaticamente por pago electronico y base positiva"))))</f>
        <v/>
      </c>
    </row>
    <row r="3160">
      <c r="A3160" s="9" t="n"/>
      <c r="B3160" s="9" t="n"/>
      <c r="C3160" s="12" t="n"/>
      <c r="D3160" s="11" t="n"/>
      <c r="E3160" s="11" t="n"/>
      <c r="F3160" s="11" t="n"/>
      <c r="G3160" s="11" t="n"/>
      <c r="H3160" s="11" t="n"/>
      <c r="I3160" s="9" t="n"/>
      <c r="J3160" s="9" t="n"/>
      <c r="K3160" s="9" t="n"/>
      <c r="L3160" s="9">
        <f>IF(COUNTA($A3160:$K3160)=0,"",IF(AND(IFERROR($H3160,0)&gt;0,LEN(TRIM($K3160&amp;""))&gt;0,IFERROR(LOOKUP(2,1/((LISTS!$M$2:$M$13&lt;&gt;"")*ISNUMBER(SEARCH(LISTS!$M$2:$M$13,$I3160))),LISTS!$N$2:$N$13),"NO")="SI"),"SI","NO"))</f>
        <v/>
      </c>
      <c r="M3160" s="9">
        <f>IF(COUNTA($A3160:$K3160)=0,"",IF($K3160&lt;&gt;"",IF(COUNTIF($K$19:$K3160,$K3160)&gt;1,"SI","NO"),IF(COUNTIFS($A$19:$A3160,$A3160,$C$19:$C3160,$C3160,$J$19:$J3160,$J3160,$D$19:$D3160,$D3160)&gt;1,"SI","NO")))</f>
        <v/>
      </c>
      <c r="N3160" s="11">
        <f>IF(COUNTA($A3160:$K3160)=0,"",IF(AND($L3160="SI",$M3160="NO"),IFERROR($H3160,0),0))</f>
        <v/>
      </c>
      <c r="O3160" s="9">
        <f>IF(COUNTA($A3160:$K3160)=0,"",IF($M3160="SI","CUFE o factura duplicada dentro del reporte; no se suma dos veces",IF(IFERROR($H3160,0)&lt;=0,"DIAN reporta valor susceptible 0",IF($L3160="NO",IFERROR(LOOKUP(2,1/((LISTS!$M$2:$M$13&lt;&gt;"")*ISNUMBER(SEARCH(LISTS!$M$2:$M$13,$I3160))),LISTS!$O$2:$O$13),"Medio de pago no elegible o no identificado por DIAN"),"Apta automaticamente por pago electronico y base positiva"))))</f>
        <v/>
      </c>
    </row>
    <row r="3161">
      <c r="A3161" s="9" t="n"/>
      <c r="B3161" s="9" t="n"/>
      <c r="C3161" s="12" t="n"/>
      <c r="D3161" s="11" t="n"/>
      <c r="E3161" s="11" t="n"/>
      <c r="F3161" s="11" t="n"/>
      <c r="G3161" s="11" t="n"/>
      <c r="H3161" s="11" t="n"/>
      <c r="I3161" s="9" t="n"/>
      <c r="J3161" s="9" t="n"/>
      <c r="K3161" s="9" t="n"/>
      <c r="L3161" s="9">
        <f>IF(COUNTA($A3161:$K3161)=0,"",IF(AND(IFERROR($H3161,0)&gt;0,LEN(TRIM($K3161&amp;""))&gt;0,IFERROR(LOOKUP(2,1/((LISTS!$M$2:$M$13&lt;&gt;"")*ISNUMBER(SEARCH(LISTS!$M$2:$M$13,$I3161))),LISTS!$N$2:$N$13),"NO")="SI"),"SI","NO"))</f>
        <v/>
      </c>
      <c r="M3161" s="9">
        <f>IF(COUNTA($A3161:$K3161)=0,"",IF($K3161&lt;&gt;"",IF(COUNTIF($K$19:$K3161,$K3161)&gt;1,"SI","NO"),IF(COUNTIFS($A$19:$A3161,$A3161,$C$19:$C3161,$C3161,$J$19:$J3161,$J3161,$D$19:$D3161,$D3161)&gt;1,"SI","NO")))</f>
        <v/>
      </c>
      <c r="N3161" s="11">
        <f>IF(COUNTA($A3161:$K3161)=0,"",IF(AND($L3161="SI",$M3161="NO"),IFERROR($H3161,0),0))</f>
        <v/>
      </c>
      <c r="O3161" s="9">
        <f>IF(COUNTA($A3161:$K3161)=0,"",IF($M3161="SI","CUFE o factura duplicada dentro del reporte; no se suma dos veces",IF(IFERROR($H3161,0)&lt;=0,"DIAN reporta valor susceptible 0",IF($L3161="NO",IFERROR(LOOKUP(2,1/((LISTS!$M$2:$M$13&lt;&gt;"")*ISNUMBER(SEARCH(LISTS!$M$2:$M$13,$I3161))),LISTS!$O$2:$O$13),"Medio de pago no elegible o no identificado por DIAN"),"Apta automaticamente por pago electronico y base positiva"))))</f>
        <v/>
      </c>
    </row>
    <row r="3162">
      <c r="A3162" s="9" t="n"/>
      <c r="B3162" s="9" t="n"/>
      <c r="C3162" s="12" t="n"/>
      <c r="D3162" s="11" t="n"/>
      <c r="E3162" s="11" t="n"/>
      <c r="F3162" s="11" t="n"/>
      <c r="G3162" s="11" t="n"/>
      <c r="H3162" s="11" t="n"/>
      <c r="I3162" s="9" t="n"/>
      <c r="J3162" s="9" t="n"/>
      <c r="K3162" s="9" t="n"/>
      <c r="L3162" s="9">
        <f>IF(COUNTA($A3162:$K3162)=0,"",IF(AND(IFERROR($H3162,0)&gt;0,LEN(TRIM($K3162&amp;""))&gt;0,IFERROR(LOOKUP(2,1/((LISTS!$M$2:$M$13&lt;&gt;"")*ISNUMBER(SEARCH(LISTS!$M$2:$M$13,$I3162))),LISTS!$N$2:$N$13),"NO")="SI"),"SI","NO"))</f>
        <v/>
      </c>
      <c r="M3162" s="9">
        <f>IF(COUNTA($A3162:$K3162)=0,"",IF($K3162&lt;&gt;"",IF(COUNTIF($K$19:$K3162,$K3162)&gt;1,"SI","NO"),IF(COUNTIFS($A$19:$A3162,$A3162,$C$19:$C3162,$C3162,$J$19:$J3162,$J3162,$D$19:$D3162,$D3162)&gt;1,"SI","NO")))</f>
        <v/>
      </c>
      <c r="N3162" s="11">
        <f>IF(COUNTA($A3162:$K3162)=0,"",IF(AND($L3162="SI",$M3162="NO"),IFERROR($H3162,0),0))</f>
        <v/>
      </c>
      <c r="O3162" s="9">
        <f>IF(COUNTA($A3162:$K3162)=0,"",IF($M3162="SI","CUFE o factura duplicada dentro del reporte; no se suma dos veces",IF(IFERROR($H3162,0)&lt;=0,"DIAN reporta valor susceptible 0",IF($L3162="NO",IFERROR(LOOKUP(2,1/((LISTS!$M$2:$M$13&lt;&gt;"")*ISNUMBER(SEARCH(LISTS!$M$2:$M$13,$I3162))),LISTS!$O$2:$O$13),"Medio de pago no elegible o no identificado por DIAN"),"Apta automaticamente por pago electronico y base positiva"))))</f>
        <v/>
      </c>
    </row>
    <row r="3163">
      <c r="A3163" s="9" t="n"/>
      <c r="B3163" s="9" t="n"/>
      <c r="C3163" s="12" t="n"/>
      <c r="D3163" s="11" t="n"/>
      <c r="E3163" s="11" t="n"/>
      <c r="F3163" s="11" t="n"/>
      <c r="G3163" s="11" t="n"/>
      <c r="H3163" s="11" t="n"/>
      <c r="I3163" s="9" t="n"/>
      <c r="J3163" s="9" t="n"/>
      <c r="K3163" s="9" t="n"/>
      <c r="L3163" s="9">
        <f>IF(COUNTA($A3163:$K3163)=0,"",IF(AND(IFERROR($H3163,0)&gt;0,LEN(TRIM($K3163&amp;""))&gt;0,IFERROR(LOOKUP(2,1/((LISTS!$M$2:$M$13&lt;&gt;"")*ISNUMBER(SEARCH(LISTS!$M$2:$M$13,$I3163))),LISTS!$N$2:$N$13),"NO")="SI"),"SI","NO"))</f>
        <v/>
      </c>
      <c r="M3163" s="9">
        <f>IF(COUNTA($A3163:$K3163)=0,"",IF($K3163&lt;&gt;"",IF(COUNTIF($K$19:$K3163,$K3163)&gt;1,"SI","NO"),IF(COUNTIFS($A$19:$A3163,$A3163,$C$19:$C3163,$C3163,$J$19:$J3163,$J3163,$D$19:$D3163,$D3163)&gt;1,"SI","NO")))</f>
        <v/>
      </c>
      <c r="N3163" s="11">
        <f>IF(COUNTA($A3163:$K3163)=0,"",IF(AND($L3163="SI",$M3163="NO"),IFERROR($H3163,0),0))</f>
        <v/>
      </c>
      <c r="O3163" s="9">
        <f>IF(COUNTA($A3163:$K3163)=0,"",IF($M3163="SI","CUFE o factura duplicada dentro del reporte; no se suma dos veces",IF(IFERROR($H3163,0)&lt;=0,"DIAN reporta valor susceptible 0",IF($L3163="NO",IFERROR(LOOKUP(2,1/((LISTS!$M$2:$M$13&lt;&gt;"")*ISNUMBER(SEARCH(LISTS!$M$2:$M$13,$I3163))),LISTS!$O$2:$O$13),"Medio de pago no elegible o no identificado por DIAN"),"Apta automaticamente por pago electronico y base positiva"))))</f>
        <v/>
      </c>
    </row>
    <row r="3164">
      <c r="A3164" s="9" t="n"/>
      <c r="B3164" s="9" t="n"/>
      <c r="C3164" s="12" t="n"/>
      <c r="D3164" s="11" t="n"/>
      <c r="E3164" s="11" t="n"/>
      <c r="F3164" s="11" t="n"/>
      <c r="G3164" s="11" t="n"/>
      <c r="H3164" s="11" t="n"/>
      <c r="I3164" s="9" t="n"/>
      <c r="J3164" s="9" t="n"/>
      <c r="K3164" s="9" t="n"/>
      <c r="L3164" s="9">
        <f>IF(COUNTA($A3164:$K3164)=0,"",IF(AND(IFERROR($H3164,0)&gt;0,LEN(TRIM($K3164&amp;""))&gt;0,IFERROR(LOOKUP(2,1/((LISTS!$M$2:$M$13&lt;&gt;"")*ISNUMBER(SEARCH(LISTS!$M$2:$M$13,$I3164))),LISTS!$N$2:$N$13),"NO")="SI"),"SI","NO"))</f>
        <v/>
      </c>
      <c r="M3164" s="9">
        <f>IF(COUNTA($A3164:$K3164)=0,"",IF($K3164&lt;&gt;"",IF(COUNTIF($K$19:$K3164,$K3164)&gt;1,"SI","NO"),IF(COUNTIFS($A$19:$A3164,$A3164,$C$19:$C3164,$C3164,$J$19:$J3164,$J3164,$D$19:$D3164,$D3164)&gt;1,"SI","NO")))</f>
        <v/>
      </c>
      <c r="N3164" s="11">
        <f>IF(COUNTA($A3164:$K3164)=0,"",IF(AND($L3164="SI",$M3164="NO"),IFERROR($H3164,0),0))</f>
        <v/>
      </c>
      <c r="O3164" s="9">
        <f>IF(COUNTA($A3164:$K3164)=0,"",IF($M3164="SI","CUFE o factura duplicada dentro del reporte; no se suma dos veces",IF(IFERROR($H3164,0)&lt;=0,"DIAN reporta valor susceptible 0",IF($L3164="NO",IFERROR(LOOKUP(2,1/((LISTS!$M$2:$M$13&lt;&gt;"")*ISNUMBER(SEARCH(LISTS!$M$2:$M$13,$I3164))),LISTS!$O$2:$O$13),"Medio de pago no elegible o no identificado por DIAN"),"Apta automaticamente por pago electronico y base positiva"))))</f>
        <v/>
      </c>
    </row>
    <row r="3165">
      <c r="A3165" s="9" t="n"/>
      <c r="B3165" s="9" t="n"/>
      <c r="C3165" s="12" t="n"/>
      <c r="D3165" s="11" t="n"/>
      <c r="E3165" s="11" t="n"/>
      <c r="F3165" s="11" t="n"/>
      <c r="G3165" s="11" t="n"/>
      <c r="H3165" s="11" t="n"/>
      <c r="I3165" s="9" t="n"/>
      <c r="J3165" s="9" t="n"/>
      <c r="K3165" s="9" t="n"/>
      <c r="L3165" s="9">
        <f>IF(COUNTA($A3165:$K3165)=0,"",IF(AND(IFERROR($H3165,0)&gt;0,LEN(TRIM($K3165&amp;""))&gt;0,IFERROR(LOOKUP(2,1/((LISTS!$M$2:$M$13&lt;&gt;"")*ISNUMBER(SEARCH(LISTS!$M$2:$M$13,$I3165))),LISTS!$N$2:$N$13),"NO")="SI"),"SI","NO"))</f>
        <v/>
      </c>
      <c r="M3165" s="9">
        <f>IF(COUNTA($A3165:$K3165)=0,"",IF($K3165&lt;&gt;"",IF(COUNTIF($K$19:$K3165,$K3165)&gt;1,"SI","NO"),IF(COUNTIFS($A$19:$A3165,$A3165,$C$19:$C3165,$C3165,$J$19:$J3165,$J3165,$D$19:$D3165,$D3165)&gt;1,"SI","NO")))</f>
        <v/>
      </c>
      <c r="N3165" s="11">
        <f>IF(COUNTA($A3165:$K3165)=0,"",IF(AND($L3165="SI",$M3165="NO"),IFERROR($H3165,0),0))</f>
        <v/>
      </c>
      <c r="O3165" s="9">
        <f>IF(COUNTA($A3165:$K3165)=0,"",IF($M3165="SI","CUFE o factura duplicada dentro del reporte; no se suma dos veces",IF(IFERROR($H3165,0)&lt;=0,"DIAN reporta valor susceptible 0",IF($L3165="NO",IFERROR(LOOKUP(2,1/((LISTS!$M$2:$M$13&lt;&gt;"")*ISNUMBER(SEARCH(LISTS!$M$2:$M$13,$I3165))),LISTS!$O$2:$O$13),"Medio de pago no elegible o no identificado por DIAN"),"Apta automaticamente por pago electronico y base positiva"))))</f>
        <v/>
      </c>
    </row>
    <row r="3166">
      <c r="A3166" s="9" t="n"/>
      <c r="B3166" s="9" t="n"/>
      <c r="C3166" s="12" t="n"/>
      <c r="D3166" s="11" t="n"/>
      <c r="E3166" s="11" t="n"/>
      <c r="F3166" s="11" t="n"/>
      <c r="G3166" s="11" t="n"/>
      <c r="H3166" s="11" t="n"/>
      <c r="I3166" s="9" t="n"/>
      <c r="J3166" s="9" t="n"/>
      <c r="K3166" s="9" t="n"/>
      <c r="L3166" s="9">
        <f>IF(COUNTA($A3166:$K3166)=0,"",IF(AND(IFERROR($H3166,0)&gt;0,LEN(TRIM($K3166&amp;""))&gt;0,IFERROR(LOOKUP(2,1/((LISTS!$M$2:$M$13&lt;&gt;"")*ISNUMBER(SEARCH(LISTS!$M$2:$M$13,$I3166))),LISTS!$N$2:$N$13),"NO")="SI"),"SI","NO"))</f>
        <v/>
      </c>
      <c r="M3166" s="9">
        <f>IF(COUNTA($A3166:$K3166)=0,"",IF($K3166&lt;&gt;"",IF(COUNTIF($K$19:$K3166,$K3166)&gt;1,"SI","NO"),IF(COUNTIFS($A$19:$A3166,$A3166,$C$19:$C3166,$C3166,$J$19:$J3166,$J3166,$D$19:$D3166,$D3166)&gt;1,"SI","NO")))</f>
        <v/>
      </c>
      <c r="N3166" s="11">
        <f>IF(COUNTA($A3166:$K3166)=0,"",IF(AND($L3166="SI",$M3166="NO"),IFERROR($H3166,0),0))</f>
        <v/>
      </c>
      <c r="O3166" s="9">
        <f>IF(COUNTA($A3166:$K3166)=0,"",IF($M3166="SI","CUFE o factura duplicada dentro del reporte; no se suma dos veces",IF(IFERROR($H3166,0)&lt;=0,"DIAN reporta valor susceptible 0",IF($L3166="NO",IFERROR(LOOKUP(2,1/((LISTS!$M$2:$M$13&lt;&gt;"")*ISNUMBER(SEARCH(LISTS!$M$2:$M$13,$I3166))),LISTS!$O$2:$O$13),"Medio de pago no elegible o no identificado por DIAN"),"Apta automaticamente por pago electronico y base positiva"))))</f>
        <v/>
      </c>
    </row>
    <row r="3167">
      <c r="A3167" s="9" t="n"/>
      <c r="B3167" s="9" t="n"/>
      <c r="C3167" s="12" t="n"/>
      <c r="D3167" s="11" t="n"/>
      <c r="E3167" s="11" t="n"/>
      <c r="F3167" s="11" t="n"/>
      <c r="G3167" s="11" t="n"/>
      <c r="H3167" s="11" t="n"/>
      <c r="I3167" s="9" t="n"/>
      <c r="J3167" s="9" t="n"/>
      <c r="K3167" s="9" t="n"/>
      <c r="L3167" s="9">
        <f>IF(COUNTA($A3167:$K3167)=0,"",IF(AND(IFERROR($H3167,0)&gt;0,LEN(TRIM($K3167&amp;""))&gt;0,IFERROR(LOOKUP(2,1/((LISTS!$M$2:$M$13&lt;&gt;"")*ISNUMBER(SEARCH(LISTS!$M$2:$M$13,$I3167))),LISTS!$N$2:$N$13),"NO")="SI"),"SI","NO"))</f>
        <v/>
      </c>
      <c r="M3167" s="9">
        <f>IF(COUNTA($A3167:$K3167)=0,"",IF($K3167&lt;&gt;"",IF(COUNTIF($K$19:$K3167,$K3167)&gt;1,"SI","NO"),IF(COUNTIFS($A$19:$A3167,$A3167,$C$19:$C3167,$C3167,$J$19:$J3167,$J3167,$D$19:$D3167,$D3167)&gt;1,"SI","NO")))</f>
        <v/>
      </c>
      <c r="N3167" s="11">
        <f>IF(COUNTA($A3167:$K3167)=0,"",IF(AND($L3167="SI",$M3167="NO"),IFERROR($H3167,0),0))</f>
        <v/>
      </c>
      <c r="O3167" s="9">
        <f>IF(COUNTA($A3167:$K3167)=0,"",IF($M3167="SI","CUFE o factura duplicada dentro del reporte; no se suma dos veces",IF(IFERROR($H3167,0)&lt;=0,"DIAN reporta valor susceptible 0",IF($L3167="NO",IFERROR(LOOKUP(2,1/((LISTS!$M$2:$M$13&lt;&gt;"")*ISNUMBER(SEARCH(LISTS!$M$2:$M$13,$I3167))),LISTS!$O$2:$O$13),"Medio de pago no elegible o no identificado por DIAN"),"Apta automaticamente por pago electronico y base positiva"))))</f>
        <v/>
      </c>
    </row>
    <row r="3168">
      <c r="A3168" s="9" t="n"/>
      <c r="B3168" s="9" t="n"/>
      <c r="C3168" s="12" t="n"/>
      <c r="D3168" s="11" t="n"/>
      <c r="E3168" s="11" t="n"/>
      <c r="F3168" s="11" t="n"/>
      <c r="G3168" s="11" t="n"/>
      <c r="H3168" s="11" t="n"/>
      <c r="I3168" s="9" t="n"/>
      <c r="J3168" s="9" t="n"/>
      <c r="K3168" s="9" t="n"/>
      <c r="L3168" s="9">
        <f>IF(COUNTA($A3168:$K3168)=0,"",IF(AND(IFERROR($H3168,0)&gt;0,LEN(TRIM($K3168&amp;""))&gt;0,IFERROR(LOOKUP(2,1/((LISTS!$M$2:$M$13&lt;&gt;"")*ISNUMBER(SEARCH(LISTS!$M$2:$M$13,$I3168))),LISTS!$N$2:$N$13),"NO")="SI"),"SI","NO"))</f>
        <v/>
      </c>
      <c r="M3168" s="9">
        <f>IF(COUNTA($A3168:$K3168)=0,"",IF($K3168&lt;&gt;"",IF(COUNTIF($K$19:$K3168,$K3168)&gt;1,"SI","NO"),IF(COUNTIFS($A$19:$A3168,$A3168,$C$19:$C3168,$C3168,$J$19:$J3168,$J3168,$D$19:$D3168,$D3168)&gt;1,"SI","NO")))</f>
        <v/>
      </c>
      <c r="N3168" s="11">
        <f>IF(COUNTA($A3168:$K3168)=0,"",IF(AND($L3168="SI",$M3168="NO"),IFERROR($H3168,0),0))</f>
        <v/>
      </c>
      <c r="O3168" s="9">
        <f>IF(COUNTA($A3168:$K3168)=0,"",IF($M3168="SI","CUFE o factura duplicada dentro del reporte; no se suma dos veces",IF(IFERROR($H3168,0)&lt;=0,"DIAN reporta valor susceptible 0",IF($L3168="NO",IFERROR(LOOKUP(2,1/((LISTS!$M$2:$M$13&lt;&gt;"")*ISNUMBER(SEARCH(LISTS!$M$2:$M$13,$I3168))),LISTS!$O$2:$O$13),"Medio de pago no elegible o no identificado por DIAN"),"Apta automaticamente por pago electronico y base positiva"))))</f>
        <v/>
      </c>
    </row>
    <row r="3169">
      <c r="A3169" s="9" t="n"/>
      <c r="B3169" s="9" t="n"/>
      <c r="C3169" s="12" t="n"/>
      <c r="D3169" s="11" t="n"/>
      <c r="E3169" s="11" t="n"/>
      <c r="F3169" s="11" t="n"/>
      <c r="G3169" s="11" t="n"/>
      <c r="H3169" s="11" t="n"/>
      <c r="I3169" s="9" t="n"/>
      <c r="J3169" s="9" t="n"/>
      <c r="K3169" s="9" t="n"/>
      <c r="L3169" s="9">
        <f>IF(COUNTA($A3169:$K3169)=0,"",IF(AND(IFERROR($H3169,0)&gt;0,LEN(TRIM($K3169&amp;""))&gt;0,IFERROR(LOOKUP(2,1/((LISTS!$M$2:$M$13&lt;&gt;"")*ISNUMBER(SEARCH(LISTS!$M$2:$M$13,$I3169))),LISTS!$N$2:$N$13),"NO")="SI"),"SI","NO"))</f>
        <v/>
      </c>
      <c r="M3169" s="9">
        <f>IF(COUNTA($A3169:$K3169)=0,"",IF($K3169&lt;&gt;"",IF(COUNTIF($K$19:$K3169,$K3169)&gt;1,"SI","NO"),IF(COUNTIFS($A$19:$A3169,$A3169,$C$19:$C3169,$C3169,$J$19:$J3169,$J3169,$D$19:$D3169,$D3169)&gt;1,"SI","NO")))</f>
        <v/>
      </c>
      <c r="N3169" s="11">
        <f>IF(COUNTA($A3169:$K3169)=0,"",IF(AND($L3169="SI",$M3169="NO"),IFERROR($H3169,0),0))</f>
        <v/>
      </c>
      <c r="O3169" s="9">
        <f>IF(COUNTA($A3169:$K3169)=0,"",IF($M3169="SI","CUFE o factura duplicada dentro del reporte; no se suma dos veces",IF(IFERROR($H3169,0)&lt;=0,"DIAN reporta valor susceptible 0",IF($L3169="NO",IFERROR(LOOKUP(2,1/((LISTS!$M$2:$M$13&lt;&gt;"")*ISNUMBER(SEARCH(LISTS!$M$2:$M$13,$I3169))),LISTS!$O$2:$O$13),"Medio de pago no elegible o no identificado por DIAN"),"Apta automaticamente por pago electronico y base positiva"))))</f>
        <v/>
      </c>
    </row>
    <row r="3170">
      <c r="A3170" s="9" t="n"/>
      <c r="B3170" s="9" t="n"/>
      <c r="C3170" s="12" t="n"/>
      <c r="D3170" s="11" t="n"/>
      <c r="E3170" s="11" t="n"/>
      <c r="F3170" s="11" t="n"/>
      <c r="G3170" s="11" t="n"/>
      <c r="H3170" s="11" t="n"/>
      <c r="I3170" s="9" t="n"/>
      <c r="J3170" s="9" t="n"/>
      <c r="K3170" s="9" t="n"/>
      <c r="L3170" s="9">
        <f>IF(COUNTA($A3170:$K3170)=0,"",IF(AND(IFERROR($H3170,0)&gt;0,LEN(TRIM($K3170&amp;""))&gt;0,IFERROR(LOOKUP(2,1/((LISTS!$M$2:$M$13&lt;&gt;"")*ISNUMBER(SEARCH(LISTS!$M$2:$M$13,$I3170))),LISTS!$N$2:$N$13),"NO")="SI"),"SI","NO"))</f>
        <v/>
      </c>
      <c r="M3170" s="9">
        <f>IF(COUNTA($A3170:$K3170)=0,"",IF($K3170&lt;&gt;"",IF(COUNTIF($K$19:$K3170,$K3170)&gt;1,"SI","NO"),IF(COUNTIFS($A$19:$A3170,$A3170,$C$19:$C3170,$C3170,$J$19:$J3170,$J3170,$D$19:$D3170,$D3170)&gt;1,"SI","NO")))</f>
        <v/>
      </c>
      <c r="N3170" s="11">
        <f>IF(COUNTA($A3170:$K3170)=0,"",IF(AND($L3170="SI",$M3170="NO"),IFERROR($H3170,0),0))</f>
        <v/>
      </c>
      <c r="O3170" s="9">
        <f>IF(COUNTA($A3170:$K3170)=0,"",IF($M3170="SI","CUFE o factura duplicada dentro del reporte; no se suma dos veces",IF(IFERROR($H3170,0)&lt;=0,"DIAN reporta valor susceptible 0",IF($L3170="NO",IFERROR(LOOKUP(2,1/((LISTS!$M$2:$M$13&lt;&gt;"")*ISNUMBER(SEARCH(LISTS!$M$2:$M$13,$I3170))),LISTS!$O$2:$O$13),"Medio de pago no elegible o no identificado por DIAN"),"Apta automaticamente por pago electronico y base positiva"))))</f>
        <v/>
      </c>
    </row>
    <row r="3171">
      <c r="A3171" s="9" t="n"/>
      <c r="B3171" s="9" t="n"/>
      <c r="C3171" s="12" t="n"/>
      <c r="D3171" s="11" t="n"/>
      <c r="E3171" s="11" t="n"/>
      <c r="F3171" s="11" t="n"/>
      <c r="G3171" s="11" t="n"/>
      <c r="H3171" s="11" t="n"/>
      <c r="I3171" s="9" t="n"/>
      <c r="J3171" s="9" t="n"/>
      <c r="K3171" s="9" t="n"/>
      <c r="L3171" s="9">
        <f>IF(COUNTA($A3171:$K3171)=0,"",IF(AND(IFERROR($H3171,0)&gt;0,LEN(TRIM($K3171&amp;""))&gt;0,IFERROR(LOOKUP(2,1/((LISTS!$M$2:$M$13&lt;&gt;"")*ISNUMBER(SEARCH(LISTS!$M$2:$M$13,$I3171))),LISTS!$N$2:$N$13),"NO")="SI"),"SI","NO"))</f>
        <v/>
      </c>
      <c r="M3171" s="9">
        <f>IF(COUNTA($A3171:$K3171)=0,"",IF($K3171&lt;&gt;"",IF(COUNTIF($K$19:$K3171,$K3171)&gt;1,"SI","NO"),IF(COUNTIFS($A$19:$A3171,$A3171,$C$19:$C3171,$C3171,$J$19:$J3171,$J3171,$D$19:$D3171,$D3171)&gt;1,"SI","NO")))</f>
        <v/>
      </c>
      <c r="N3171" s="11">
        <f>IF(COUNTA($A3171:$K3171)=0,"",IF(AND($L3171="SI",$M3171="NO"),IFERROR($H3171,0),0))</f>
        <v/>
      </c>
      <c r="O3171" s="9">
        <f>IF(COUNTA($A3171:$K3171)=0,"",IF($M3171="SI","CUFE o factura duplicada dentro del reporte; no se suma dos veces",IF(IFERROR($H3171,0)&lt;=0,"DIAN reporta valor susceptible 0",IF($L3171="NO",IFERROR(LOOKUP(2,1/((LISTS!$M$2:$M$13&lt;&gt;"")*ISNUMBER(SEARCH(LISTS!$M$2:$M$13,$I3171))),LISTS!$O$2:$O$13),"Medio de pago no elegible o no identificado por DIAN"),"Apta automaticamente por pago electronico y base positiva"))))</f>
        <v/>
      </c>
    </row>
    <row r="3172">
      <c r="A3172" s="9" t="n"/>
      <c r="B3172" s="9" t="n"/>
      <c r="C3172" s="12" t="n"/>
      <c r="D3172" s="11" t="n"/>
      <c r="E3172" s="11" t="n"/>
      <c r="F3172" s="11" t="n"/>
      <c r="G3172" s="11" t="n"/>
      <c r="H3172" s="11" t="n"/>
      <c r="I3172" s="9" t="n"/>
      <c r="J3172" s="9" t="n"/>
      <c r="K3172" s="9" t="n"/>
      <c r="L3172" s="9">
        <f>IF(COUNTA($A3172:$K3172)=0,"",IF(AND(IFERROR($H3172,0)&gt;0,LEN(TRIM($K3172&amp;""))&gt;0,IFERROR(LOOKUP(2,1/((LISTS!$M$2:$M$13&lt;&gt;"")*ISNUMBER(SEARCH(LISTS!$M$2:$M$13,$I3172))),LISTS!$N$2:$N$13),"NO")="SI"),"SI","NO"))</f>
        <v/>
      </c>
      <c r="M3172" s="9">
        <f>IF(COUNTA($A3172:$K3172)=0,"",IF($K3172&lt;&gt;"",IF(COUNTIF($K$19:$K3172,$K3172)&gt;1,"SI","NO"),IF(COUNTIFS($A$19:$A3172,$A3172,$C$19:$C3172,$C3172,$J$19:$J3172,$J3172,$D$19:$D3172,$D3172)&gt;1,"SI","NO")))</f>
        <v/>
      </c>
      <c r="N3172" s="11">
        <f>IF(COUNTA($A3172:$K3172)=0,"",IF(AND($L3172="SI",$M3172="NO"),IFERROR($H3172,0),0))</f>
        <v/>
      </c>
      <c r="O3172" s="9">
        <f>IF(COUNTA($A3172:$K3172)=0,"",IF($M3172="SI","CUFE o factura duplicada dentro del reporte; no se suma dos veces",IF(IFERROR($H3172,0)&lt;=0,"DIAN reporta valor susceptible 0",IF($L3172="NO",IFERROR(LOOKUP(2,1/((LISTS!$M$2:$M$13&lt;&gt;"")*ISNUMBER(SEARCH(LISTS!$M$2:$M$13,$I3172))),LISTS!$O$2:$O$13),"Medio de pago no elegible o no identificado por DIAN"),"Apta automaticamente por pago electronico y base positiva"))))</f>
        <v/>
      </c>
    </row>
    <row r="3173">
      <c r="A3173" s="9" t="n"/>
      <c r="B3173" s="9" t="n"/>
      <c r="C3173" s="12" t="n"/>
      <c r="D3173" s="11" t="n"/>
      <c r="E3173" s="11" t="n"/>
      <c r="F3173" s="11" t="n"/>
      <c r="G3173" s="11" t="n"/>
      <c r="H3173" s="11" t="n"/>
      <c r="I3173" s="9" t="n"/>
      <c r="J3173" s="9" t="n"/>
      <c r="K3173" s="9" t="n"/>
      <c r="L3173" s="9">
        <f>IF(COUNTA($A3173:$K3173)=0,"",IF(AND(IFERROR($H3173,0)&gt;0,LEN(TRIM($K3173&amp;""))&gt;0,IFERROR(LOOKUP(2,1/((LISTS!$M$2:$M$13&lt;&gt;"")*ISNUMBER(SEARCH(LISTS!$M$2:$M$13,$I3173))),LISTS!$N$2:$N$13),"NO")="SI"),"SI","NO"))</f>
        <v/>
      </c>
      <c r="M3173" s="9">
        <f>IF(COUNTA($A3173:$K3173)=0,"",IF($K3173&lt;&gt;"",IF(COUNTIF($K$19:$K3173,$K3173)&gt;1,"SI","NO"),IF(COUNTIFS($A$19:$A3173,$A3173,$C$19:$C3173,$C3173,$J$19:$J3173,$J3173,$D$19:$D3173,$D3173)&gt;1,"SI","NO")))</f>
        <v/>
      </c>
      <c r="N3173" s="11">
        <f>IF(COUNTA($A3173:$K3173)=0,"",IF(AND($L3173="SI",$M3173="NO"),IFERROR($H3173,0),0))</f>
        <v/>
      </c>
      <c r="O3173" s="9">
        <f>IF(COUNTA($A3173:$K3173)=0,"",IF($M3173="SI","CUFE o factura duplicada dentro del reporte; no se suma dos veces",IF(IFERROR($H3173,0)&lt;=0,"DIAN reporta valor susceptible 0",IF($L3173="NO",IFERROR(LOOKUP(2,1/((LISTS!$M$2:$M$13&lt;&gt;"")*ISNUMBER(SEARCH(LISTS!$M$2:$M$13,$I3173))),LISTS!$O$2:$O$13),"Medio de pago no elegible o no identificado por DIAN"),"Apta automaticamente por pago electronico y base positiva"))))</f>
        <v/>
      </c>
    </row>
    <row r="3174">
      <c r="A3174" s="9" t="n"/>
      <c r="B3174" s="9" t="n"/>
      <c r="C3174" s="12" t="n"/>
      <c r="D3174" s="11" t="n"/>
      <c r="E3174" s="11" t="n"/>
      <c r="F3174" s="11" t="n"/>
      <c r="G3174" s="11" t="n"/>
      <c r="H3174" s="11" t="n"/>
      <c r="I3174" s="9" t="n"/>
      <c r="J3174" s="9" t="n"/>
      <c r="K3174" s="9" t="n"/>
      <c r="L3174" s="9">
        <f>IF(COUNTA($A3174:$K3174)=0,"",IF(AND(IFERROR($H3174,0)&gt;0,LEN(TRIM($K3174&amp;""))&gt;0,IFERROR(LOOKUP(2,1/((LISTS!$M$2:$M$13&lt;&gt;"")*ISNUMBER(SEARCH(LISTS!$M$2:$M$13,$I3174))),LISTS!$N$2:$N$13),"NO")="SI"),"SI","NO"))</f>
        <v/>
      </c>
      <c r="M3174" s="9">
        <f>IF(COUNTA($A3174:$K3174)=0,"",IF($K3174&lt;&gt;"",IF(COUNTIF($K$19:$K3174,$K3174)&gt;1,"SI","NO"),IF(COUNTIFS($A$19:$A3174,$A3174,$C$19:$C3174,$C3174,$J$19:$J3174,$J3174,$D$19:$D3174,$D3174)&gt;1,"SI","NO")))</f>
        <v/>
      </c>
      <c r="N3174" s="11">
        <f>IF(COUNTA($A3174:$K3174)=0,"",IF(AND($L3174="SI",$M3174="NO"),IFERROR($H3174,0),0))</f>
        <v/>
      </c>
      <c r="O3174" s="9">
        <f>IF(COUNTA($A3174:$K3174)=0,"",IF($M3174="SI","CUFE o factura duplicada dentro del reporte; no se suma dos veces",IF(IFERROR($H3174,0)&lt;=0,"DIAN reporta valor susceptible 0",IF($L3174="NO",IFERROR(LOOKUP(2,1/((LISTS!$M$2:$M$13&lt;&gt;"")*ISNUMBER(SEARCH(LISTS!$M$2:$M$13,$I3174))),LISTS!$O$2:$O$13),"Medio de pago no elegible o no identificado por DIAN"),"Apta automaticamente por pago electronico y base positiva"))))</f>
        <v/>
      </c>
    </row>
    <row r="3175">
      <c r="A3175" s="9" t="n"/>
      <c r="B3175" s="9" t="n"/>
      <c r="C3175" s="12" t="n"/>
      <c r="D3175" s="11" t="n"/>
      <c r="E3175" s="11" t="n"/>
      <c r="F3175" s="11" t="n"/>
      <c r="G3175" s="11" t="n"/>
      <c r="H3175" s="11" t="n"/>
      <c r="I3175" s="9" t="n"/>
      <c r="J3175" s="9" t="n"/>
      <c r="K3175" s="9" t="n"/>
      <c r="L3175" s="9">
        <f>IF(COUNTA($A3175:$K3175)=0,"",IF(AND(IFERROR($H3175,0)&gt;0,LEN(TRIM($K3175&amp;""))&gt;0,IFERROR(LOOKUP(2,1/((LISTS!$M$2:$M$13&lt;&gt;"")*ISNUMBER(SEARCH(LISTS!$M$2:$M$13,$I3175))),LISTS!$N$2:$N$13),"NO")="SI"),"SI","NO"))</f>
        <v/>
      </c>
      <c r="M3175" s="9">
        <f>IF(COUNTA($A3175:$K3175)=0,"",IF($K3175&lt;&gt;"",IF(COUNTIF($K$19:$K3175,$K3175)&gt;1,"SI","NO"),IF(COUNTIFS($A$19:$A3175,$A3175,$C$19:$C3175,$C3175,$J$19:$J3175,$J3175,$D$19:$D3175,$D3175)&gt;1,"SI","NO")))</f>
        <v/>
      </c>
      <c r="N3175" s="11">
        <f>IF(COUNTA($A3175:$K3175)=0,"",IF(AND($L3175="SI",$M3175="NO"),IFERROR($H3175,0),0))</f>
        <v/>
      </c>
      <c r="O3175" s="9">
        <f>IF(COUNTA($A3175:$K3175)=0,"",IF($M3175="SI","CUFE o factura duplicada dentro del reporte; no se suma dos veces",IF(IFERROR($H3175,0)&lt;=0,"DIAN reporta valor susceptible 0",IF($L3175="NO",IFERROR(LOOKUP(2,1/((LISTS!$M$2:$M$13&lt;&gt;"")*ISNUMBER(SEARCH(LISTS!$M$2:$M$13,$I3175))),LISTS!$O$2:$O$13),"Medio de pago no elegible o no identificado por DIAN"),"Apta automaticamente por pago electronico y base positiva"))))</f>
        <v/>
      </c>
    </row>
    <row r="3176">
      <c r="A3176" s="9" t="n"/>
      <c r="B3176" s="9" t="n"/>
      <c r="C3176" s="12" t="n"/>
      <c r="D3176" s="11" t="n"/>
      <c r="E3176" s="11" t="n"/>
      <c r="F3176" s="11" t="n"/>
      <c r="G3176" s="11" t="n"/>
      <c r="H3176" s="11" t="n"/>
      <c r="I3176" s="9" t="n"/>
      <c r="J3176" s="9" t="n"/>
      <c r="K3176" s="9" t="n"/>
      <c r="L3176" s="9">
        <f>IF(COUNTA($A3176:$K3176)=0,"",IF(AND(IFERROR($H3176,0)&gt;0,LEN(TRIM($K3176&amp;""))&gt;0,IFERROR(LOOKUP(2,1/((LISTS!$M$2:$M$13&lt;&gt;"")*ISNUMBER(SEARCH(LISTS!$M$2:$M$13,$I3176))),LISTS!$N$2:$N$13),"NO")="SI"),"SI","NO"))</f>
        <v/>
      </c>
      <c r="M3176" s="9">
        <f>IF(COUNTA($A3176:$K3176)=0,"",IF($K3176&lt;&gt;"",IF(COUNTIF($K$19:$K3176,$K3176)&gt;1,"SI","NO"),IF(COUNTIFS($A$19:$A3176,$A3176,$C$19:$C3176,$C3176,$J$19:$J3176,$J3176,$D$19:$D3176,$D3176)&gt;1,"SI","NO")))</f>
        <v/>
      </c>
      <c r="N3176" s="11">
        <f>IF(COUNTA($A3176:$K3176)=0,"",IF(AND($L3176="SI",$M3176="NO"),IFERROR($H3176,0),0))</f>
        <v/>
      </c>
      <c r="O3176" s="9">
        <f>IF(COUNTA($A3176:$K3176)=0,"",IF($M3176="SI","CUFE o factura duplicada dentro del reporte; no se suma dos veces",IF(IFERROR($H3176,0)&lt;=0,"DIAN reporta valor susceptible 0",IF($L3176="NO",IFERROR(LOOKUP(2,1/((LISTS!$M$2:$M$13&lt;&gt;"")*ISNUMBER(SEARCH(LISTS!$M$2:$M$13,$I3176))),LISTS!$O$2:$O$13),"Medio de pago no elegible o no identificado por DIAN"),"Apta automaticamente por pago electronico y base positiva"))))</f>
        <v/>
      </c>
    </row>
    <row r="3177">
      <c r="A3177" s="9" t="n"/>
      <c r="B3177" s="9" t="n"/>
      <c r="C3177" s="12" t="n"/>
      <c r="D3177" s="11" t="n"/>
      <c r="E3177" s="11" t="n"/>
      <c r="F3177" s="11" t="n"/>
      <c r="G3177" s="11" t="n"/>
      <c r="H3177" s="11" t="n"/>
      <c r="I3177" s="9" t="n"/>
      <c r="J3177" s="9" t="n"/>
      <c r="K3177" s="9" t="n"/>
      <c r="L3177" s="9">
        <f>IF(COUNTA($A3177:$K3177)=0,"",IF(AND(IFERROR($H3177,0)&gt;0,LEN(TRIM($K3177&amp;""))&gt;0,IFERROR(LOOKUP(2,1/((LISTS!$M$2:$M$13&lt;&gt;"")*ISNUMBER(SEARCH(LISTS!$M$2:$M$13,$I3177))),LISTS!$N$2:$N$13),"NO")="SI"),"SI","NO"))</f>
        <v/>
      </c>
      <c r="M3177" s="9">
        <f>IF(COUNTA($A3177:$K3177)=0,"",IF($K3177&lt;&gt;"",IF(COUNTIF($K$19:$K3177,$K3177)&gt;1,"SI","NO"),IF(COUNTIFS($A$19:$A3177,$A3177,$C$19:$C3177,$C3177,$J$19:$J3177,$J3177,$D$19:$D3177,$D3177)&gt;1,"SI","NO")))</f>
        <v/>
      </c>
      <c r="N3177" s="11">
        <f>IF(COUNTA($A3177:$K3177)=0,"",IF(AND($L3177="SI",$M3177="NO"),IFERROR($H3177,0),0))</f>
        <v/>
      </c>
      <c r="O3177" s="9">
        <f>IF(COUNTA($A3177:$K3177)=0,"",IF($M3177="SI","CUFE o factura duplicada dentro del reporte; no se suma dos veces",IF(IFERROR($H3177,0)&lt;=0,"DIAN reporta valor susceptible 0",IF($L3177="NO",IFERROR(LOOKUP(2,1/((LISTS!$M$2:$M$13&lt;&gt;"")*ISNUMBER(SEARCH(LISTS!$M$2:$M$13,$I3177))),LISTS!$O$2:$O$13),"Medio de pago no elegible o no identificado por DIAN"),"Apta automaticamente por pago electronico y base positiva"))))</f>
        <v/>
      </c>
    </row>
    <row r="3178">
      <c r="A3178" s="9" t="n"/>
      <c r="B3178" s="9" t="n"/>
      <c r="C3178" s="12" t="n"/>
      <c r="D3178" s="11" t="n"/>
      <c r="E3178" s="11" t="n"/>
      <c r="F3178" s="11" t="n"/>
      <c r="G3178" s="11" t="n"/>
      <c r="H3178" s="11" t="n"/>
      <c r="I3178" s="9" t="n"/>
      <c r="J3178" s="9" t="n"/>
      <c r="K3178" s="9" t="n"/>
      <c r="L3178" s="9">
        <f>IF(COUNTA($A3178:$K3178)=0,"",IF(AND(IFERROR($H3178,0)&gt;0,LEN(TRIM($K3178&amp;""))&gt;0,IFERROR(LOOKUP(2,1/((LISTS!$M$2:$M$13&lt;&gt;"")*ISNUMBER(SEARCH(LISTS!$M$2:$M$13,$I3178))),LISTS!$N$2:$N$13),"NO")="SI"),"SI","NO"))</f>
        <v/>
      </c>
      <c r="M3178" s="9">
        <f>IF(COUNTA($A3178:$K3178)=0,"",IF($K3178&lt;&gt;"",IF(COUNTIF($K$19:$K3178,$K3178)&gt;1,"SI","NO"),IF(COUNTIFS($A$19:$A3178,$A3178,$C$19:$C3178,$C3178,$J$19:$J3178,$J3178,$D$19:$D3178,$D3178)&gt;1,"SI","NO")))</f>
        <v/>
      </c>
      <c r="N3178" s="11">
        <f>IF(COUNTA($A3178:$K3178)=0,"",IF(AND($L3178="SI",$M3178="NO"),IFERROR($H3178,0),0))</f>
        <v/>
      </c>
      <c r="O3178" s="9">
        <f>IF(COUNTA($A3178:$K3178)=0,"",IF($M3178="SI","CUFE o factura duplicada dentro del reporte; no se suma dos veces",IF(IFERROR($H3178,0)&lt;=0,"DIAN reporta valor susceptible 0",IF($L3178="NO",IFERROR(LOOKUP(2,1/((LISTS!$M$2:$M$13&lt;&gt;"")*ISNUMBER(SEARCH(LISTS!$M$2:$M$13,$I3178))),LISTS!$O$2:$O$13),"Medio de pago no elegible o no identificado por DIAN"),"Apta automaticamente por pago electronico y base positiva"))))</f>
        <v/>
      </c>
    </row>
    <row r="3179">
      <c r="A3179" s="9" t="n"/>
      <c r="B3179" s="9" t="n"/>
      <c r="C3179" s="12" t="n"/>
      <c r="D3179" s="11" t="n"/>
      <c r="E3179" s="11" t="n"/>
      <c r="F3179" s="11" t="n"/>
      <c r="G3179" s="11" t="n"/>
      <c r="H3179" s="11" t="n"/>
      <c r="I3179" s="9" t="n"/>
      <c r="J3179" s="9" t="n"/>
      <c r="K3179" s="9" t="n"/>
      <c r="L3179" s="9">
        <f>IF(COUNTA($A3179:$K3179)=0,"",IF(AND(IFERROR($H3179,0)&gt;0,LEN(TRIM($K3179&amp;""))&gt;0,IFERROR(LOOKUP(2,1/((LISTS!$M$2:$M$13&lt;&gt;"")*ISNUMBER(SEARCH(LISTS!$M$2:$M$13,$I3179))),LISTS!$N$2:$N$13),"NO")="SI"),"SI","NO"))</f>
        <v/>
      </c>
      <c r="M3179" s="9">
        <f>IF(COUNTA($A3179:$K3179)=0,"",IF($K3179&lt;&gt;"",IF(COUNTIF($K$19:$K3179,$K3179)&gt;1,"SI","NO"),IF(COUNTIFS($A$19:$A3179,$A3179,$C$19:$C3179,$C3179,$J$19:$J3179,$J3179,$D$19:$D3179,$D3179)&gt;1,"SI","NO")))</f>
        <v/>
      </c>
      <c r="N3179" s="11">
        <f>IF(COUNTA($A3179:$K3179)=0,"",IF(AND($L3179="SI",$M3179="NO"),IFERROR($H3179,0),0))</f>
        <v/>
      </c>
      <c r="O3179" s="9">
        <f>IF(COUNTA($A3179:$K3179)=0,"",IF($M3179="SI","CUFE o factura duplicada dentro del reporte; no se suma dos veces",IF(IFERROR($H3179,0)&lt;=0,"DIAN reporta valor susceptible 0",IF($L3179="NO",IFERROR(LOOKUP(2,1/((LISTS!$M$2:$M$13&lt;&gt;"")*ISNUMBER(SEARCH(LISTS!$M$2:$M$13,$I3179))),LISTS!$O$2:$O$13),"Medio de pago no elegible o no identificado por DIAN"),"Apta automaticamente por pago electronico y base positiva"))))</f>
        <v/>
      </c>
    </row>
    <row r="3180">
      <c r="A3180" s="9" t="n"/>
      <c r="B3180" s="9" t="n"/>
      <c r="C3180" s="12" t="n"/>
      <c r="D3180" s="11" t="n"/>
      <c r="E3180" s="11" t="n"/>
      <c r="F3180" s="11" t="n"/>
      <c r="G3180" s="11" t="n"/>
      <c r="H3180" s="11" t="n"/>
      <c r="I3180" s="9" t="n"/>
      <c r="J3180" s="9" t="n"/>
      <c r="K3180" s="9" t="n"/>
      <c r="L3180" s="9">
        <f>IF(COUNTA($A3180:$K3180)=0,"",IF(AND(IFERROR($H3180,0)&gt;0,LEN(TRIM($K3180&amp;""))&gt;0,IFERROR(LOOKUP(2,1/((LISTS!$M$2:$M$13&lt;&gt;"")*ISNUMBER(SEARCH(LISTS!$M$2:$M$13,$I3180))),LISTS!$N$2:$N$13),"NO")="SI"),"SI","NO"))</f>
        <v/>
      </c>
      <c r="M3180" s="9">
        <f>IF(COUNTA($A3180:$K3180)=0,"",IF($K3180&lt;&gt;"",IF(COUNTIF($K$19:$K3180,$K3180)&gt;1,"SI","NO"),IF(COUNTIFS($A$19:$A3180,$A3180,$C$19:$C3180,$C3180,$J$19:$J3180,$J3180,$D$19:$D3180,$D3180)&gt;1,"SI","NO")))</f>
        <v/>
      </c>
      <c r="N3180" s="11">
        <f>IF(COUNTA($A3180:$K3180)=0,"",IF(AND($L3180="SI",$M3180="NO"),IFERROR($H3180,0),0))</f>
        <v/>
      </c>
      <c r="O3180" s="9">
        <f>IF(COUNTA($A3180:$K3180)=0,"",IF($M3180="SI","CUFE o factura duplicada dentro del reporte; no se suma dos veces",IF(IFERROR($H3180,0)&lt;=0,"DIAN reporta valor susceptible 0",IF($L3180="NO",IFERROR(LOOKUP(2,1/((LISTS!$M$2:$M$13&lt;&gt;"")*ISNUMBER(SEARCH(LISTS!$M$2:$M$13,$I3180))),LISTS!$O$2:$O$13),"Medio de pago no elegible o no identificado por DIAN"),"Apta automaticamente por pago electronico y base positiva"))))</f>
        <v/>
      </c>
    </row>
    <row r="3181">
      <c r="A3181" s="9" t="n"/>
      <c r="B3181" s="9" t="n"/>
      <c r="C3181" s="12" t="n"/>
      <c r="D3181" s="11" t="n"/>
      <c r="E3181" s="11" t="n"/>
      <c r="F3181" s="11" t="n"/>
      <c r="G3181" s="11" t="n"/>
      <c r="H3181" s="11" t="n"/>
      <c r="I3181" s="9" t="n"/>
      <c r="J3181" s="9" t="n"/>
      <c r="K3181" s="9" t="n"/>
      <c r="L3181" s="9">
        <f>IF(COUNTA($A3181:$K3181)=0,"",IF(AND(IFERROR($H3181,0)&gt;0,LEN(TRIM($K3181&amp;""))&gt;0,IFERROR(LOOKUP(2,1/((LISTS!$M$2:$M$13&lt;&gt;"")*ISNUMBER(SEARCH(LISTS!$M$2:$M$13,$I3181))),LISTS!$N$2:$N$13),"NO")="SI"),"SI","NO"))</f>
        <v/>
      </c>
      <c r="M3181" s="9">
        <f>IF(COUNTA($A3181:$K3181)=0,"",IF($K3181&lt;&gt;"",IF(COUNTIF($K$19:$K3181,$K3181)&gt;1,"SI","NO"),IF(COUNTIFS($A$19:$A3181,$A3181,$C$19:$C3181,$C3181,$J$19:$J3181,$J3181,$D$19:$D3181,$D3181)&gt;1,"SI","NO")))</f>
        <v/>
      </c>
      <c r="N3181" s="11">
        <f>IF(COUNTA($A3181:$K3181)=0,"",IF(AND($L3181="SI",$M3181="NO"),IFERROR($H3181,0),0))</f>
        <v/>
      </c>
      <c r="O3181" s="9">
        <f>IF(COUNTA($A3181:$K3181)=0,"",IF($M3181="SI","CUFE o factura duplicada dentro del reporte; no se suma dos veces",IF(IFERROR($H3181,0)&lt;=0,"DIAN reporta valor susceptible 0",IF($L3181="NO",IFERROR(LOOKUP(2,1/((LISTS!$M$2:$M$13&lt;&gt;"")*ISNUMBER(SEARCH(LISTS!$M$2:$M$13,$I3181))),LISTS!$O$2:$O$13),"Medio de pago no elegible o no identificado por DIAN"),"Apta automaticamente por pago electronico y base positiva"))))</f>
        <v/>
      </c>
    </row>
    <row r="3182">
      <c r="A3182" s="9" t="n"/>
      <c r="B3182" s="9" t="n"/>
      <c r="C3182" s="12" t="n"/>
      <c r="D3182" s="11" t="n"/>
      <c r="E3182" s="11" t="n"/>
      <c r="F3182" s="11" t="n"/>
      <c r="G3182" s="11" t="n"/>
      <c r="H3182" s="11" t="n"/>
      <c r="I3182" s="9" t="n"/>
      <c r="J3182" s="9" t="n"/>
      <c r="K3182" s="9" t="n"/>
      <c r="L3182" s="9">
        <f>IF(COUNTA($A3182:$K3182)=0,"",IF(AND(IFERROR($H3182,0)&gt;0,LEN(TRIM($K3182&amp;""))&gt;0,IFERROR(LOOKUP(2,1/((LISTS!$M$2:$M$13&lt;&gt;"")*ISNUMBER(SEARCH(LISTS!$M$2:$M$13,$I3182))),LISTS!$N$2:$N$13),"NO")="SI"),"SI","NO"))</f>
        <v/>
      </c>
      <c r="M3182" s="9">
        <f>IF(COUNTA($A3182:$K3182)=0,"",IF($K3182&lt;&gt;"",IF(COUNTIF($K$19:$K3182,$K3182)&gt;1,"SI","NO"),IF(COUNTIFS($A$19:$A3182,$A3182,$C$19:$C3182,$C3182,$J$19:$J3182,$J3182,$D$19:$D3182,$D3182)&gt;1,"SI","NO")))</f>
        <v/>
      </c>
      <c r="N3182" s="11">
        <f>IF(COUNTA($A3182:$K3182)=0,"",IF(AND($L3182="SI",$M3182="NO"),IFERROR($H3182,0),0))</f>
        <v/>
      </c>
      <c r="O3182" s="9">
        <f>IF(COUNTA($A3182:$K3182)=0,"",IF($M3182="SI","CUFE o factura duplicada dentro del reporte; no se suma dos veces",IF(IFERROR($H3182,0)&lt;=0,"DIAN reporta valor susceptible 0",IF($L3182="NO",IFERROR(LOOKUP(2,1/((LISTS!$M$2:$M$13&lt;&gt;"")*ISNUMBER(SEARCH(LISTS!$M$2:$M$13,$I3182))),LISTS!$O$2:$O$13),"Medio de pago no elegible o no identificado por DIAN"),"Apta automaticamente por pago electronico y base positiva"))))</f>
        <v/>
      </c>
    </row>
    <row r="3183">
      <c r="A3183" s="9" t="n"/>
      <c r="B3183" s="9" t="n"/>
      <c r="C3183" s="12" t="n"/>
      <c r="D3183" s="11" t="n"/>
      <c r="E3183" s="11" t="n"/>
      <c r="F3183" s="11" t="n"/>
      <c r="G3183" s="11" t="n"/>
      <c r="H3183" s="11" t="n"/>
      <c r="I3183" s="9" t="n"/>
      <c r="J3183" s="9" t="n"/>
      <c r="K3183" s="9" t="n"/>
      <c r="L3183" s="9">
        <f>IF(COUNTA($A3183:$K3183)=0,"",IF(AND(IFERROR($H3183,0)&gt;0,LEN(TRIM($K3183&amp;""))&gt;0,IFERROR(LOOKUP(2,1/((LISTS!$M$2:$M$13&lt;&gt;"")*ISNUMBER(SEARCH(LISTS!$M$2:$M$13,$I3183))),LISTS!$N$2:$N$13),"NO")="SI"),"SI","NO"))</f>
        <v/>
      </c>
      <c r="M3183" s="9">
        <f>IF(COUNTA($A3183:$K3183)=0,"",IF($K3183&lt;&gt;"",IF(COUNTIF($K$19:$K3183,$K3183)&gt;1,"SI","NO"),IF(COUNTIFS($A$19:$A3183,$A3183,$C$19:$C3183,$C3183,$J$19:$J3183,$J3183,$D$19:$D3183,$D3183)&gt;1,"SI","NO")))</f>
        <v/>
      </c>
      <c r="N3183" s="11">
        <f>IF(COUNTA($A3183:$K3183)=0,"",IF(AND($L3183="SI",$M3183="NO"),IFERROR($H3183,0),0))</f>
        <v/>
      </c>
      <c r="O3183" s="9">
        <f>IF(COUNTA($A3183:$K3183)=0,"",IF($M3183="SI","CUFE o factura duplicada dentro del reporte; no se suma dos veces",IF(IFERROR($H3183,0)&lt;=0,"DIAN reporta valor susceptible 0",IF($L3183="NO",IFERROR(LOOKUP(2,1/((LISTS!$M$2:$M$13&lt;&gt;"")*ISNUMBER(SEARCH(LISTS!$M$2:$M$13,$I3183))),LISTS!$O$2:$O$13),"Medio de pago no elegible o no identificado por DIAN"),"Apta automaticamente por pago electronico y base positiva"))))</f>
        <v/>
      </c>
    </row>
    <row r="3184">
      <c r="A3184" s="9" t="n"/>
      <c r="B3184" s="9" t="n"/>
      <c r="C3184" s="12" t="n"/>
      <c r="D3184" s="11" t="n"/>
      <c r="E3184" s="11" t="n"/>
      <c r="F3184" s="11" t="n"/>
      <c r="G3184" s="11" t="n"/>
      <c r="H3184" s="11" t="n"/>
      <c r="I3184" s="9" t="n"/>
      <c r="J3184" s="9" t="n"/>
      <c r="K3184" s="9" t="n"/>
      <c r="L3184" s="9">
        <f>IF(COUNTA($A3184:$K3184)=0,"",IF(AND(IFERROR($H3184,0)&gt;0,LEN(TRIM($K3184&amp;""))&gt;0,IFERROR(LOOKUP(2,1/((LISTS!$M$2:$M$13&lt;&gt;"")*ISNUMBER(SEARCH(LISTS!$M$2:$M$13,$I3184))),LISTS!$N$2:$N$13),"NO")="SI"),"SI","NO"))</f>
        <v/>
      </c>
      <c r="M3184" s="9">
        <f>IF(COUNTA($A3184:$K3184)=0,"",IF($K3184&lt;&gt;"",IF(COUNTIF($K$19:$K3184,$K3184)&gt;1,"SI","NO"),IF(COUNTIFS($A$19:$A3184,$A3184,$C$19:$C3184,$C3184,$J$19:$J3184,$J3184,$D$19:$D3184,$D3184)&gt;1,"SI","NO")))</f>
        <v/>
      </c>
      <c r="N3184" s="11">
        <f>IF(COUNTA($A3184:$K3184)=0,"",IF(AND($L3184="SI",$M3184="NO"),IFERROR($H3184,0),0))</f>
        <v/>
      </c>
      <c r="O3184" s="9">
        <f>IF(COUNTA($A3184:$K3184)=0,"",IF($M3184="SI","CUFE o factura duplicada dentro del reporte; no se suma dos veces",IF(IFERROR($H3184,0)&lt;=0,"DIAN reporta valor susceptible 0",IF($L3184="NO",IFERROR(LOOKUP(2,1/((LISTS!$M$2:$M$13&lt;&gt;"")*ISNUMBER(SEARCH(LISTS!$M$2:$M$13,$I3184))),LISTS!$O$2:$O$13),"Medio de pago no elegible o no identificado por DIAN"),"Apta automaticamente por pago electronico y base positiva"))))</f>
        <v/>
      </c>
    </row>
    <row r="3185">
      <c r="A3185" s="9" t="n"/>
      <c r="B3185" s="9" t="n"/>
      <c r="C3185" s="12" t="n"/>
      <c r="D3185" s="11" t="n"/>
      <c r="E3185" s="11" t="n"/>
      <c r="F3185" s="11" t="n"/>
      <c r="G3185" s="11" t="n"/>
      <c r="H3185" s="11" t="n"/>
      <c r="I3185" s="9" t="n"/>
      <c r="J3185" s="9" t="n"/>
      <c r="K3185" s="9" t="n"/>
      <c r="L3185" s="9">
        <f>IF(COUNTA($A3185:$K3185)=0,"",IF(AND(IFERROR($H3185,0)&gt;0,LEN(TRIM($K3185&amp;""))&gt;0,IFERROR(LOOKUP(2,1/((LISTS!$M$2:$M$13&lt;&gt;"")*ISNUMBER(SEARCH(LISTS!$M$2:$M$13,$I3185))),LISTS!$N$2:$N$13),"NO")="SI"),"SI","NO"))</f>
        <v/>
      </c>
      <c r="M3185" s="9">
        <f>IF(COUNTA($A3185:$K3185)=0,"",IF($K3185&lt;&gt;"",IF(COUNTIF($K$19:$K3185,$K3185)&gt;1,"SI","NO"),IF(COUNTIFS($A$19:$A3185,$A3185,$C$19:$C3185,$C3185,$J$19:$J3185,$J3185,$D$19:$D3185,$D3185)&gt;1,"SI","NO")))</f>
        <v/>
      </c>
      <c r="N3185" s="11">
        <f>IF(COUNTA($A3185:$K3185)=0,"",IF(AND($L3185="SI",$M3185="NO"),IFERROR($H3185,0),0))</f>
        <v/>
      </c>
      <c r="O3185" s="9">
        <f>IF(COUNTA($A3185:$K3185)=0,"",IF($M3185="SI","CUFE o factura duplicada dentro del reporte; no se suma dos veces",IF(IFERROR($H3185,0)&lt;=0,"DIAN reporta valor susceptible 0",IF($L3185="NO",IFERROR(LOOKUP(2,1/((LISTS!$M$2:$M$13&lt;&gt;"")*ISNUMBER(SEARCH(LISTS!$M$2:$M$13,$I3185))),LISTS!$O$2:$O$13),"Medio de pago no elegible o no identificado por DIAN"),"Apta automaticamente por pago electronico y base positiva"))))</f>
        <v/>
      </c>
    </row>
    <row r="3186">
      <c r="A3186" s="9" t="n"/>
      <c r="B3186" s="9" t="n"/>
      <c r="C3186" s="12" t="n"/>
      <c r="D3186" s="11" t="n"/>
      <c r="E3186" s="11" t="n"/>
      <c r="F3186" s="11" t="n"/>
      <c r="G3186" s="11" t="n"/>
      <c r="H3186" s="11" t="n"/>
      <c r="I3186" s="9" t="n"/>
      <c r="J3186" s="9" t="n"/>
      <c r="K3186" s="9" t="n"/>
      <c r="L3186" s="9">
        <f>IF(COUNTA($A3186:$K3186)=0,"",IF(AND(IFERROR($H3186,0)&gt;0,LEN(TRIM($K3186&amp;""))&gt;0,IFERROR(LOOKUP(2,1/((LISTS!$M$2:$M$13&lt;&gt;"")*ISNUMBER(SEARCH(LISTS!$M$2:$M$13,$I3186))),LISTS!$N$2:$N$13),"NO")="SI"),"SI","NO"))</f>
        <v/>
      </c>
      <c r="M3186" s="9">
        <f>IF(COUNTA($A3186:$K3186)=0,"",IF($K3186&lt;&gt;"",IF(COUNTIF($K$19:$K3186,$K3186)&gt;1,"SI","NO"),IF(COUNTIFS($A$19:$A3186,$A3186,$C$19:$C3186,$C3186,$J$19:$J3186,$J3186,$D$19:$D3186,$D3186)&gt;1,"SI","NO")))</f>
        <v/>
      </c>
      <c r="N3186" s="11">
        <f>IF(COUNTA($A3186:$K3186)=0,"",IF(AND($L3186="SI",$M3186="NO"),IFERROR($H3186,0),0))</f>
        <v/>
      </c>
      <c r="O3186" s="9">
        <f>IF(COUNTA($A3186:$K3186)=0,"",IF($M3186="SI","CUFE o factura duplicada dentro del reporte; no se suma dos veces",IF(IFERROR($H3186,0)&lt;=0,"DIAN reporta valor susceptible 0",IF($L3186="NO",IFERROR(LOOKUP(2,1/((LISTS!$M$2:$M$13&lt;&gt;"")*ISNUMBER(SEARCH(LISTS!$M$2:$M$13,$I3186))),LISTS!$O$2:$O$13),"Medio de pago no elegible o no identificado por DIAN"),"Apta automaticamente por pago electronico y base positiva"))))</f>
        <v/>
      </c>
    </row>
    <row r="3187">
      <c r="A3187" s="9" t="n"/>
      <c r="B3187" s="9" t="n"/>
      <c r="C3187" s="12" t="n"/>
      <c r="D3187" s="11" t="n"/>
      <c r="E3187" s="11" t="n"/>
      <c r="F3187" s="11" t="n"/>
      <c r="G3187" s="11" t="n"/>
      <c r="H3187" s="11" t="n"/>
      <c r="I3187" s="9" t="n"/>
      <c r="J3187" s="9" t="n"/>
      <c r="K3187" s="9" t="n"/>
      <c r="L3187" s="9">
        <f>IF(COUNTA($A3187:$K3187)=0,"",IF(AND(IFERROR($H3187,0)&gt;0,LEN(TRIM($K3187&amp;""))&gt;0,IFERROR(LOOKUP(2,1/((LISTS!$M$2:$M$13&lt;&gt;"")*ISNUMBER(SEARCH(LISTS!$M$2:$M$13,$I3187))),LISTS!$N$2:$N$13),"NO")="SI"),"SI","NO"))</f>
        <v/>
      </c>
      <c r="M3187" s="9">
        <f>IF(COUNTA($A3187:$K3187)=0,"",IF($K3187&lt;&gt;"",IF(COUNTIF($K$19:$K3187,$K3187)&gt;1,"SI","NO"),IF(COUNTIFS($A$19:$A3187,$A3187,$C$19:$C3187,$C3187,$J$19:$J3187,$J3187,$D$19:$D3187,$D3187)&gt;1,"SI","NO")))</f>
        <v/>
      </c>
      <c r="N3187" s="11">
        <f>IF(COUNTA($A3187:$K3187)=0,"",IF(AND($L3187="SI",$M3187="NO"),IFERROR($H3187,0),0))</f>
        <v/>
      </c>
      <c r="O3187" s="9">
        <f>IF(COUNTA($A3187:$K3187)=0,"",IF($M3187="SI","CUFE o factura duplicada dentro del reporte; no se suma dos veces",IF(IFERROR($H3187,0)&lt;=0,"DIAN reporta valor susceptible 0",IF($L3187="NO",IFERROR(LOOKUP(2,1/((LISTS!$M$2:$M$13&lt;&gt;"")*ISNUMBER(SEARCH(LISTS!$M$2:$M$13,$I3187))),LISTS!$O$2:$O$13),"Medio de pago no elegible o no identificado por DIAN"),"Apta automaticamente por pago electronico y base positiva"))))</f>
        <v/>
      </c>
    </row>
    <row r="3188">
      <c r="A3188" s="9" t="n"/>
      <c r="B3188" s="9" t="n"/>
      <c r="C3188" s="12" t="n"/>
      <c r="D3188" s="11" t="n"/>
      <c r="E3188" s="11" t="n"/>
      <c r="F3188" s="11" t="n"/>
      <c r="G3188" s="11" t="n"/>
      <c r="H3188" s="11" t="n"/>
      <c r="I3188" s="9" t="n"/>
      <c r="J3188" s="9" t="n"/>
      <c r="K3188" s="9" t="n"/>
      <c r="L3188" s="9">
        <f>IF(COUNTA($A3188:$K3188)=0,"",IF(AND(IFERROR($H3188,0)&gt;0,LEN(TRIM($K3188&amp;""))&gt;0,IFERROR(LOOKUP(2,1/((LISTS!$M$2:$M$13&lt;&gt;"")*ISNUMBER(SEARCH(LISTS!$M$2:$M$13,$I3188))),LISTS!$N$2:$N$13),"NO")="SI"),"SI","NO"))</f>
        <v/>
      </c>
      <c r="M3188" s="9">
        <f>IF(COUNTA($A3188:$K3188)=0,"",IF($K3188&lt;&gt;"",IF(COUNTIF($K$19:$K3188,$K3188)&gt;1,"SI","NO"),IF(COUNTIFS($A$19:$A3188,$A3188,$C$19:$C3188,$C3188,$J$19:$J3188,$J3188,$D$19:$D3188,$D3188)&gt;1,"SI","NO")))</f>
        <v/>
      </c>
      <c r="N3188" s="11">
        <f>IF(COUNTA($A3188:$K3188)=0,"",IF(AND($L3188="SI",$M3188="NO"),IFERROR($H3188,0),0))</f>
        <v/>
      </c>
      <c r="O3188" s="9">
        <f>IF(COUNTA($A3188:$K3188)=0,"",IF($M3188="SI","CUFE o factura duplicada dentro del reporte; no se suma dos veces",IF(IFERROR($H3188,0)&lt;=0,"DIAN reporta valor susceptible 0",IF($L3188="NO",IFERROR(LOOKUP(2,1/((LISTS!$M$2:$M$13&lt;&gt;"")*ISNUMBER(SEARCH(LISTS!$M$2:$M$13,$I3188))),LISTS!$O$2:$O$13),"Medio de pago no elegible o no identificado por DIAN"),"Apta automaticamente por pago electronico y base positiva"))))</f>
        <v/>
      </c>
    </row>
    <row r="3189">
      <c r="A3189" s="9" t="n"/>
      <c r="B3189" s="9" t="n"/>
      <c r="C3189" s="12" t="n"/>
      <c r="D3189" s="11" t="n"/>
      <c r="E3189" s="11" t="n"/>
      <c r="F3189" s="11" t="n"/>
      <c r="G3189" s="11" t="n"/>
      <c r="H3189" s="11" t="n"/>
      <c r="I3189" s="9" t="n"/>
      <c r="J3189" s="9" t="n"/>
      <c r="K3189" s="9" t="n"/>
      <c r="L3189" s="9">
        <f>IF(COUNTA($A3189:$K3189)=0,"",IF(AND(IFERROR($H3189,0)&gt;0,LEN(TRIM($K3189&amp;""))&gt;0,IFERROR(LOOKUP(2,1/((LISTS!$M$2:$M$13&lt;&gt;"")*ISNUMBER(SEARCH(LISTS!$M$2:$M$13,$I3189))),LISTS!$N$2:$N$13),"NO")="SI"),"SI","NO"))</f>
        <v/>
      </c>
      <c r="M3189" s="9">
        <f>IF(COUNTA($A3189:$K3189)=0,"",IF($K3189&lt;&gt;"",IF(COUNTIF($K$19:$K3189,$K3189)&gt;1,"SI","NO"),IF(COUNTIFS($A$19:$A3189,$A3189,$C$19:$C3189,$C3189,$J$19:$J3189,$J3189,$D$19:$D3189,$D3189)&gt;1,"SI","NO")))</f>
        <v/>
      </c>
      <c r="N3189" s="11">
        <f>IF(COUNTA($A3189:$K3189)=0,"",IF(AND($L3189="SI",$M3189="NO"),IFERROR($H3189,0),0))</f>
        <v/>
      </c>
      <c r="O3189" s="9">
        <f>IF(COUNTA($A3189:$K3189)=0,"",IF($M3189="SI","CUFE o factura duplicada dentro del reporte; no se suma dos veces",IF(IFERROR($H3189,0)&lt;=0,"DIAN reporta valor susceptible 0",IF($L3189="NO",IFERROR(LOOKUP(2,1/((LISTS!$M$2:$M$13&lt;&gt;"")*ISNUMBER(SEARCH(LISTS!$M$2:$M$13,$I3189))),LISTS!$O$2:$O$13),"Medio de pago no elegible o no identificado por DIAN"),"Apta automaticamente por pago electronico y base positiva"))))</f>
        <v/>
      </c>
    </row>
    <row r="3190">
      <c r="A3190" s="9" t="n"/>
      <c r="B3190" s="9" t="n"/>
      <c r="C3190" s="12" t="n"/>
      <c r="D3190" s="11" t="n"/>
      <c r="E3190" s="11" t="n"/>
      <c r="F3190" s="11" t="n"/>
      <c r="G3190" s="11" t="n"/>
      <c r="H3190" s="11" t="n"/>
      <c r="I3190" s="9" t="n"/>
      <c r="J3190" s="9" t="n"/>
      <c r="K3190" s="9" t="n"/>
      <c r="L3190" s="9">
        <f>IF(COUNTA($A3190:$K3190)=0,"",IF(AND(IFERROR($H3190,0)&gt;0,LEN(TRIM($K3190&amp;""))&gt;0,IFERROR(LOOKUP(2,1/((LISTS!$M$2:$M$13&lt;&gt;"")*ISNUMBER(SEARCH(LISTS!$M$2:$M$13,$I3190))),LISTS!$N$2:$N$13),"NO")="SI"),"SI","NO"))</f>
        <v/>
      </c>
      <c r="M3190" s="9">
        <f>IF(COUNTA($A3190:$K3190)=0,"",IF($K3190&lt;&gt;"",IF(COUNTIF($K$19:$K3190,$K3190)&gt;1,"SI","NO"),IF(COUNTIFS($A$19:$A3190,$A3190,$C$19:$C3190,$C3190,$J$19:$J3190,$J3190,$D$19:$D3190,$D3190)&gt;1,"SI","NO")))</f>
        <v/>
      </c>
      <c r="N3190" s="11">
        <f>IF(COUNTA($A3190:$K3190)=0,"",IF(AND($L3190="SI",$M3190="NO"),IFERROR($H3190,0),0))</f>
        <v/>
      </c>
      <c r="O3190" s="9">
        <f>IF(COUNTA($A3190:$K3190)=0,"",IF($M3190="SI","CUFE o factura duplicada dentro del reporte; no se suma dos veces",IF(IFERROR($H3190,0)&lt;=0,"DIAN reporta valor susceptible 0",IF($L3190="NO",IFERROR(LOOKUP(2,1/((LISTS!$M$2:$M$13&lt;&gt;"")*ISNUMBER(SEARCH(LISTS!$M$2:$M$13,$I3190))),LISTS!$O$2:$O$13),"Medio de pago no elegible o no identificado por DIAN"),"Apta automaticamente por pago electronico y base positiva"))))</f>
        <v/>
      </c>
    </row>
    <row r="3191">
      <c r="A3191" s="9" t="n"/>
      <c r="B3191" s="9" t="n"/>
      <c r="C3191" s="12" t="n"/>
      <c r="D3191" s="11" t="n"/>
      <c r="E3191" s="11" t="n"/>
      <c r="F3191" s="11" t="n"/>
      <c r="G3191" s="11" t="n"/>
      <c r="H3191" s="11" t="n"/>
      <c r="I3191" s="9" t="n"/>
      <c r="J3191" s="9" t="n"/>
      <c r="K3191" s="9" t="n"/>
      <c r="L3191" s="9">
        <f>IF(COUNTA($A3191:$K3191)=0,"",IF(AND(IFERROR($H3191,0)&gt;0,LEN(TRIM($K3191&amp;""))&gt;0,IFERROR(LOOKUP(2,1/((LISTS!$M$2:$M$13&lt;&gt;"")*ISNUMBER(SEARCH(LISTS!$M$2:$M$13,$I3191))),LISTS!$N$2:$N$13),"NO")="SI"),"SI","NO"))</f>
        <v/>
      </c>
      <c r="M3191" s="9">
        <f>IF(COUNTA($A3191:$K3191)=0,"",IF($K3191&lt;&gt;"",IF(COUNTIF($K$19:$K3191,$K3191)&gt;1,"SI","NO"),IF(COUNTIFS($A$19:$A3191,$A3191,$C$19:$C3191,$C3191,$J$19:$J3191,$J3191,$D$19:$D3191,$D3191)&gt;1,"SI","NO")))</f>
        <v/>
      </c>
      <c r="N3191" s="11">
        <f>IF(COUNTA($A3191:$K3191)=0,"",IF(AND($L3191="SI",$M3191="NO"),IFERROR($H3191,0),0))</f>
        <v/>
      </c>
      <c r="O3191" s="9">
        <f>IF(COUNTA($A3191:$K3191)=0,"",IF($M3191="SI","CUFE o factura duplicada dentro del reporte; no se suma dos veces",IF(IFERROR($H3191,0)&lt;=0,"DIAN reporta valor susceptible 0",IF($L3191="NO",IFERROR(LOOKUP(2,1/((LISTS!$M$2:$M$13&lt;&gt;"")*ISNUMBER(SEARCH(LISTS!$M$2:$M$13,$I3191))),LISTS!$O$2:$O$13),"Medio de pago no elegible o no identificado por DIAN"),"Apta automaticamente por pago electronico y base positiva"))))</f>
        <v/>
      </c>
    </row>
    <row r="3192">
      <c r="A3192" s="9" t="n"/>
      <c r="B3192" s="9" t="n"/>
      <c r="C3192" s="12" t="n"/>
      <c r="D3192" s="11" t="n"/>
      <c r="E3192" s="11" t="n"/>
      <c r="F3192" s="11" t="n"/>
      <c r="G3192" s="11" t="n"/>
      <c r="H3192" s="11" t="n"/>
      <c r="I3192" s="9" t="n"/>
      <c r="J3192" s="9" t="n"/>
      <c r="K3192" s="9" t="n"/>
      <c r="L3192" s="9">
        <f>IF(COUNTA($A3192:$K3192)=0,"",IF(AND(IFERROR($H3192,0)&gt;0,LEN(TRIM($K3192&amp;""))&gt;0,IFERROR(LOOKUP(2,1/((LISTS!$M$2:$M$13&lt;&gt;"")*ISNUMBER(SEARCH(LISTS!$M$2:$M$13,$I3192))),LISTS!$N$2:$N$13),"NO")="SI"),"SI","NO"))</f>
        <v/>
      </c>
      <c r="M3192" s="9">
        <f>IF(COUNTA($A3192:$K3192)=0,"",IF($K3192&lt;&gt;"",IF(COUNTIF($K$19:$K3192,$K3192)&gt;1,"SI","NO"),IF(COUNTIFS($A$19:$A3192,$A3192,$C$19:$C3192,$C3192,$J$19:$J3192,$J3192,$D$19:$D3192,$D3192)&gt;1,"SI","NO")))</f>
        <v/>
      </c>
      <c r="N3192" s="11">
        <f>IF(COUNTA($A3192:$K3192)=0,"",IF(AND($L3192="SI",$M3192="NO"),IFERROR($H3192,0),0))</f>
        <v/>
      </c>
      <c r="O3192" s="9">
        <f>IF(COUNTA($A3192:$K3192)=0,"",IF($M3192="SI","CUFE o factura duplicada dentro del reporte; no se suma dos veces",IF(IFERROR($H3192,0)&lt;=0,"DIAN reporta valor susceptible 0",IF($L3192="NO",IFERROR(LOOKUP(2,1/((LISTS!$M$2:$M$13&lt;&gt;"")*ISNUMBER(SEARCH(LISTS!$M$2:$M$13,$I3192))),LISTS!$O$2:$O$13),"Medio de pago no elegible o no identificado por DIAN"),"Apta automaticamente por pago electronico y base positiva"))))</f>
        <v/>
      </c>
    </row>
    <row r="3193">
      <c r="A3193" s="9" t="n"/>
      <c r="B3193" s="9" t="n"/>
      <c r="C3193" s="12" t="n"/>
      <c r="D3193" s="11" t="n"/>
      <c r="E3193" s="11" t="n"/>
      <c r="F3193" s="11" t="n"/>
      <c r="G3193" s="11" t="n"/>
      <c r="H3193" s="11" t="n"/>
      <c r="I3193" s="9" t="n"/>
      <c r="J3193" s="9" t="n"/>
      <c r="K3193" s="9" t="n"/>
      <c r="L3193" s="9">
        <f>IF(COUNTA($A3193:$K3193)=0,"",IF(AND(IFERROR($H3193,0)&gt;0,LEN(TRIM($K3193&amp;""))&gt;0,IFERROR(LOOKUP(2,1/((LISTS!$M$2:$M$13&lt;&gt;"")*ISNUMBER(SEARCH(LISTS!$M$2:$M$13,$I3193))),LISTS!$N$2:$N$13),"NO")="SI"),"SI","NO"))</f>
        <v/>
      </c>
      <c r="M3193" s="9">
        <f>IF(COUNTA($A3193:$K3193)=0,"",IF($K3193&lt;&gt;"",IF(COUNTIF($K$19:$K3193,$K3193)&gt;1,"SI","NO"),IF(COUNTIFS($A$19:$A3193,$A3193,$C$19:$C3193,$C3193,$J$19:$J3193,$J3193,$D$19:$D3193,$D3193)&gt;1,"SI","NO")))</f>
        <v/>
      </c>
      <c r="N3193" s="11">
        <f>IF(COUNTA($A3193:$K3193)=0,"",IF(AND($L3193="SI",$M3193="NO"),IFERROR($H3193,0),0))</f>
        <v/>
      </c>
      <c r="O3193" s="9">
        <f>IF(COUNTA($A3193:$K3193)=0,"",IF($M3193="SI","CUFE o factura duplicada dentro del reporte; no se suma dos veces",IF(IFERROR($H3193,0)&lt;=0,"DIAN reporta valor susceptible 0",IF($L3193="NO",IFERROR(LOOKUP(2,1/((LISTS!$M$2:$M$13&lt;&gt;"")*ISNUMBER(SEARCH(LISTS!$M$2:$M$13,$I3193))),LISTS!$O$2:$O$13),"Medio de pago no elegible o no identificado por DIAN"),"Apta automaticamente por pago electronico y base positiva"))))</f>
        <v/>
      </c>
    </row>
    <row r="3194">
      <c r="A3194" s="9" t="n"/>
      <c r="B3194" s="9" t="n"/>
      <c r="C3194" s="12" t="n"/>
      <c r="D3194" s="11" t="n"/>
      <c r="E3194" s="11" t="n"/>
      <c r="F3194" s="11" t="n"/>
      <c r="G3194" s="11" t="n"/>
      <c r="H3194" s="11" t="n"/>
      <c r="I3194" s="9" t="n"/>
      <c r="J3194" s="9" t="n"/>
      <c r="K3194" s="9" t="n"/>
      <c r="L3194" s="9">
        <f>IF(COUNTA($A3194:$K3194)=0,"",IF(AND(IFERROR($H3194,0)&gt;0,LEN(TRIM($K3194&amp;""))&gt;0,IFERROR(LOOKUP(2,1/((LISTS!$M$2:$M$13&lt;&gt;"")*ISNUMBER(SEARCH(LISTS!$M$2:$M$13,$I3194))),LISTS!$N$2:$N$13),"NO")="SI"),"SI","NO"))</f>
        <v/>
      </c>
      <c r="M3194" s="9">
        <f>IF(COUNTA($A3194:$K3194)=0,"",IF($K3194&lt;&gt;"",IF(COUNTIF($K$19:$K3194,$K3194)&gt;1,"SI","NO"),IF(COUNTIFS($A$19:$A3194,$A3194,$C$19:$C3194,$C3194,$J$19:$J3194,$J3194,$D$19:$D3194,$D3194)&gt;1,"SI","NO")))</f>
        <v/>
      </c>
      <c r="N3194" s="11">
        <f>IF(COUNTA($A3194:$K3194)=0,"",IF(AND($L3194="SI",$M3194="NO"),IFERROR($H3194,0),0))</f>
        <v/>
      </c>
      <c r="O3194" s="9">
        <f>IF(COUNTA($A3194:$K3194)=0,"",IF($M3194="SI","CUFE o factura duplicada dentro del reporte; no se suma dos veces",IF(IFERROR($H3194,0)&lt;=0,"DIAN reporta valor susceptible 0",IF($L3194="NO",IFERROR(LOOKUP(2,1/((LISTS!$M$2:$M$13&lt;&gt;"")*ISNUMBER(SEARCH(LISTS!$M$2:$M$13,$I3194))),LISTS!$O$2:$O$13),"Medio de pago no elegible o no identificado por DIAN"),"Apta automaticamente por pago electronico y base positiva"))))</f>
        <v/>
      </c>
    </row>
    <row r="3195">
      <c r="A3195" s="9" t="n"/>
      <c r="B3195" s="9" t="n"/>
      <c r="C3195" s="12" t="n"/>
      <c r="D3195" s="11" t="n"/>
      <c r="E3195" s="11" t="n"/>
      <c r="F3195" s="11" t="n"/>
      <c r="G3195" s="11" t="n"/>
      <c r="H3195" s="11" t="n"/>
      <c r="I3195" s="9" t="n"/>
      <c r="J3195" s="9" t="n"/>
      <c r="K3195" s="9" t="n"/>
      <c r="L3195" s="9">
        <f>IF(COUNTA($A3195:$K3195)=0,"",IF(AND(IFERROR($H3195,0)&gt;0,LEN(TRIM($K3195&amp;""))&gt;0,IFERROR(LOOKUP(2,1/((LISTS!$M$2:$M$13&lt;&gt;"")*ISNUMBER(SEARCH(LISTS!$M$2:$M$13,$I3195))),LISTS!$N$2:$N$13),"NO")="SI"),"SI","NO"))</f>
        <v/>
      </c>
      <c r="M3195" s="9">
        <f>IF(COUNTA($A3195:$K3195)=0,"",IF($K3195&lt;&gt;"",IF(COUNTIF($K$19:$K3195,$K3195)&gt;1,"SI","NO"),IF(COUNTIFS($A$19:$A3195,$A3195,$C$19:$C3195,$C3195,$J$19:$J3195,$J3195,$D$19:$D3195,$D3195)&gt;1,"SI","NO")))</f>
        <v/>
      </c>
      <c r="N3195" s="11">
        <f>IF(COUNTA($A3195:$K3195)=0,"",IF(AND($L3195="SI",$M3195="NO"),IFERROR($H3195,0),0))</f>
        <v/>
      </c>
      <c r="O3195" s="9">
        <f>IF(COUNTA($A3195:$K3195)=0,"",IF($M3195="SI","CUFE o factura duplicada dentro del reporte; no se suma dos veces",IF(IFERROR($H3195,0)&lt;=0,"DIAN reporta valor susceptible 0",IF($L3195="NO",IFERROR(LOOKUP(2,1/((LISTS!$M$2:$M$13&lt;&gt;"")*ISNUMBER(SEARCH(LISTS!$M$2:$M$13,$I3195))),LISTS!$O$2:$O$13),"Medio de pago no elegible o no identificado por DIAN"),"Apta automaticamente por pago electronico y base positiva"))))</f>
        <v/>
      </c>
    </row>
    <row r="3196">
      <c r="A3196" s="9" t="n"/>
      <c r="B3196" s="9" t="n"/>
      <c r="C3196" s="12" t="n"/>
      <c r="D3196" s="11" t="n"/>
      <c r="E3196" s="11" t="n"/>
      <c r="F3196" s="11" t="n"/>
      <c r="G3196" s="11" t="n"/>
      <c r="H3196" s="11" t="n"/>
      <c r="I3196" s="9" t="n"/>
      <c r="J3196" s="9" t="n"/>
      <c r="K3196" s="9" t="n"/>
      <c r="L3196" s="9">
        <f>IF(COUNTA($A3196:$K3196)=0,"",IF(AND(IFERROR($H3196,0)&gt;0,LEN(TRIM($K3196&amp;""))&gt;0,IFERROR(LOOKUP(2,1/((LISTS!$M$2:$M$13&lt;&gt;"")*ISNUMBER(SEARCH(LISTS!$M$2:$M$13,$I3196))),LISTS!$N$2:$N$13),"NO")="SI"),"SI","NO"))</f>
        <v/>
      </c>
      <c r="M3196" s="9">
        <f>IF(COUNTA($A3196:$K3196)=0,"",IF($K3196&lt;&gt;"",IF(COUNTIF($K$19:$K3196,$K3196)&gt;1,"SI","NO"),IF(COUNTIFS($A$19:$A3196,$A3196,$C$19:$C3196,$C3196,$J$19:$J3196,$J3196,$D$19:$D3196,$D3196)&gt;1,"SI","NO")))</f>
        <v/>
      </c>
      <c r="N3196" s="11">
        <f>IF(COUNTA($A3196:$K3196)=0,"",IF(AND($L3196="SI",$M3196="NO"),IFERROR($H3196,0),0))</f>
        <v/>
      </c>
      <c r="O3196" s="9">
        <f>IF(COUNTA($A3196:$K3196)=0,"",IF($M3196="SI","CUFE o factura duplicada dentro del reporte; no se suma dos veces",IF(IFERROR($H3196,0)&lt;=0,"DIAN reporta valor susceptible 0",IF($L3196="NO",IFERROR(LOOKUP(2,1/((LISTS!$M$2:$M$13&lt;&gt;"")*ISNUMBER(SEARCH(LISTS!$M$2:$M$13,$I3196))),LISTS!$O$2:$O$13),"Medio de pago no elegible o no identificado por DIAN"),"Apta automaticamente por pago electronico y base positiva"))))</f>
        <v/>
      </c>
    </row>
    <row r="3197">
      <c r="A3197" s="9" t="n"/>
      <c r="B3197" s="9" t="n"/>
      <c r="C3197" s="12" t="n"/>
      <c r="D3197" s="11" t="n"/>
      <c r="E3197" s="11" t="n"/>
      <c r="F3197" s="11" t="n"/>
      <c r="G3197" s="11" t="n"/>
      <c r="H3197" s="11" t="n"/>
      <c r="I3197" s="9" t="n"/>
      <c r="J3197" s="9" t="n"/>
      <c r="K3197" s="9" t="n"/>
      <c r="L3197" s="9">
        <f>IF(COUNTA($A3197:$K3197)=0,"",IF(AND(IFERROR($H3197,0)&gt;0,LEN(TRIM($K3197&amp;""))&gt;0,IFERROR(LOOKUP(2,1/((LISTS!$M$2:$M$13&lt;&gt;"")*ISNUMBER(SEARCH(LISTS!$M$2:$M$13,$I3197))),LISTS!$N$2:$N$13),"NO")="SI"),"SI","NO"))</f>
        <v/>
      </c>
      <c r="M3197" s="9">
        <f>IF(COUNTA($A3197:$K3197)=0,"",IF($K3197&lt;&gt;"",IF(COUNTIF($K$19:$K3197,$K3197)&gt;1,"SI","NO"),IF(COUNTIFS($A$19:$A3197,$A3197,$C$19:$C3197,$C3197,$J$19:$J3197,$J3197,$D$19:$D3197,$D3197)&gt;1,"SI","NO")))</f>
        <v/>
      </c>
      <c r="N3197" s="11">
        <f>IF(COUNTA($A3197:$K3197)=0,"",IF(AND($L3197="SI",$M3197="NO"),IFERROR($H3197,0),0))</f>
        <v/>
      </c>
      <c r="O3197" s="9">
        <f>IF(COUNTA($A3197:$K3197)=0,"",IF($M3197="SI","CUFE o factura duplicada dentro del reporte; no se suma dos veces",IF(IFERROR($H3197,0)&lt;=0,"DIAN reporta valor susceptible 0",IF($L3197="NO",IFERROR(LOOKUP(2,1/((LISTS!$M$2:$M$13&lt;&gt;"")*ISNUMBER(SEARCH(LISTS!$M$2:$M$13,$I3197))),LISTS!$O$2:$O$13),"Medio de pago no elegible o no identificado por DIAN"),"Apta automaticamente por pago electronico y base positiva"))))</f>
        <v/>
      </c>
    </row>
    <row r="3198">
      <c r="A3198" s="9" t="n"/>
      <c r="B3198" s="9" t="n"/>
      <c r="C3198" s="12" t="n"/>
      <c r="D3198" s="11" t="n"/>
      <c r="E3198" s="11" t="n"/>
      <c r="F3198" s="11" t="n"/>
      <c r="G3198" s="11" t="n"/>
      <c r="H3198" s="11" t="n"/>
      <c r="I3198" s="9" t="n"/>
      <c r="J3198" s="9" t="n"/>
      <c r="K3198" s="9" t="n"/>
      <c r="L3198" s="9">
        <f>IF(COUNTA($A3198:$K3198)=0,"",IF(AND(IFERROR($H3198,0)&gt;0,LEN(TRIM($K3198&amp;""))&gt;0,IFERROR(LOOKUP(2,1/((LISTS!$M$2:$M$13&lt;&gt;"")*ISNUMBER(SEARCH(LISTS!$M$2:$M$13,$I3198))),LISTS!$N$2:$N$13),"NO")="SI"),"SI","NO"))</f>
        <v/>
      </c>
      <c r="M3198" s="9">
        <f>IF(COUNTA($A3198:$K3198)=0,"",IF($K3198&lt;&gt;"",IF(COUNTIF($K$19:$K3198,$K3198)&gt;1,"SI","NO"),IF(COUNTIFS($A$19:$A3198,$A3198,$C$19:$C3198,$C3198,$J$19:$J3198,$J3198,$D$19:$D3198,$D3198)&gt;1,"SI","NO")))</f>
        <v/>
      </c>
      <c r="N3198" s="11">
        <f>IF(COUNTA($A3198:$K3198)=0,"",IF(AND($L3198="SI",$M3198="NO"),IFERROR($H3198,0),0))</f>
        <v/>
      </c>
      <c r="O3198" s="9">
        <f>IF(COUNTA($A3198:$K3198)=0,"",IF($M3198="SI","CUFE o factura duplicada dentro del reporte; no se suma dos veces",IF(IFERROR($H3198,0)&lt;=0,"DIAN reporta valor susceptible 0",IF($L3198="NO",IFERROR(LOOKUP(2,1/((LISTS!$M$2:$M$13&lt;&gt;"")*ISNUMBER(SEARCH(LISTS!$M$2:$M$13,$I3198))),LISTS!$O$2:$O$13),"Medio de pago no elegible o no identificado por DIAN"),"Apta automaticamente por pago electronico y base positiva"))))</f>
        <v/>
      </c>
    </row>
    <row r="3199">
      <c r="A3199" s="9" t="n"/>
      <c r="B3199" s="9" t="n"/>
      <c r="C3199" s="12" t="n"/>
      <c r="D3199" s="11" t="n"/>
      <c r="E3199" s="11" t="n"/>
      <c r="F3199" s="11" t="n"/>
      <c r="G3199" s="11" t="n"/>
      <c r="H3199" s="11" t="n"/>
      <c r="I3199" s="9" t="n"/>
      <c r="J3199" s="9" t="n"/>
      <c r="K3199" s="9" t="n"/>
      <c r="L3199" s="9">
        <f>IF(COUNTA($A3199:$K3199)=0,"",IF(AND(IFERROR($H3199,0)&gt;0,LEN(TRIM($K3199&amp;""))&gt;0,IFERROR(LOOKUP(2,1/((LISTS!$M$2:$M$13&lt;&gt;"")*ISNUMBER(SEARCH(LISTS!$M$2:$M$13,$I3199))),LISTS!$N$2:$N$13),"NO")="SI"),"SI","NO"))</f>
        <v/>
      </c>
      <c r="M3199" s="9">
        <f>IF(COUNTA($A3199:$K3199)=0,"",IF($K3199&lt;&gt;"",IF(COUNTIF($K$19:$K3199,$K3199)&gt;1,"SI","NO"),IF(COUNTIFS($A$19:$A3199,$A3199,$C$19:$C3199,$C3199,$J$19:$J3199,$J3199,$D$19:$D3199,$D3199)&gt;1,"SI","NO")))</f>
        <v/>
      </c>
      <c r="N3199" s="11">
        <f>IF(COUNTA($A3199:$K3199)=0,"",IF(AND($L3199="SI",$M3199="NO"),IFERROR($H3199,0),0))</f>
        <v/>
      </c>
      <c r="O3199" s="9">
        <f>IF(COUNTA($A3199:$K3199)=0,"",IF($M3199="SI","CUFE o factura duplicada dentro del reporte; no se suma dos veces",IF(IFERROR($H3199,0)&lt;=0,"DIAN reporta valor susceptible 0",IF($L3199="NO",IFERROR(LOOKUP(2,1/((LISTS!$M$2:$M$13&lt;&gt;"")*ISNUMBER(SEARCH(LISTS!$M$2:$M$13,$I3199))),LISTS!$O$2:$O$13),"Medio de pago no elegible o no identificado por DIAN"),"Apta automaticamente por pago electronico y base positiva"))))</f>
        <v/>
      </c>
    </row>
    <row r="3200">
      <c r="A3200" s="9" t="n"/>
      <c r="B3200" s="9" t="n"/>
      <c r="C3200" s="12" t="n"/>
      <c r="D3200" s="11" t="n"/>
      <c r="E3200" s="11" t="n"/>
      <c r="F3200" s="11" t="n"/>
      <c r="G3200" s="11" t="n"/>
      <c r="H3200" s="11" t="n"/>
      <c r="I3200" s="9" t="n"/>
      <c r="J3200" s="9" t="n"/>
      <c r="K3200" s="9" t="n"/>
      <c r="L3200" s="9">
        <f>IF(COUNTA($A3200:$K3200)=0,"",IF(AND(IFERROR($H3200,0)&gt;0,LEN(TRIM($K3200&amp;""))&gt;0,IFERROR(LOOKUP(2,1/((LISTS!$M$2:$M$13&lt;&gt;"")*ISNUMBER(SEARCH(LISTS!$M$2:$M$13,$I3200))),LISTS!$N$2:$N$13),"NO")="SI"),"SI","NO"))</f>
        <v/>
      </c>
      <c r="M3200" s="9">
        <f>IF(COUNTA($A3200:$K3200)=0,"",IF($K3200&lt;&gt;"",IF(COUNTIF($K$19:$K3200,$K3200)&gt;1,"SI","NO"),IF(COUNTIFS($A$19:$A3200,$A3200,$C$19:$C3200,$C3200,$J$19:$J3200,$J3200,$D$19:$D3200,$D3200)&gt;1,"SI","NO")))</f>
        <v/>
      </c>
      <c r="N3200" s="11">
        <f>IF(COUNTA($A3200:$K3200)=0,"",IF(AND($L3200="SI",$M3200="NO"),IFERROR($H3200,0),0))</f>
        <v/>
      </c>
      <c r="O3200" s="9">
        <f>IF(COUNTA($A3200:$K3200)=0,"",IF($M3200="SI","CUFE o factura duplicada dentro del reporte; no se suma dos veces",IF(IFERROR($H3200,0)&lt;=0,"DIAN reporta valor susceptible 0",IF($L3200="NO",IFERROR(LOOKUP(2,1/((LISTS!$M$2:$M$13&lt;&gt;"")*ISNUMBER(SEARCH(LISTS!$M$2:$M$13,$I3200))),LISTS!$O$2:$O$13),"Medio de pago no elegible o no identificado por DIAN"),"Apta automaticamente por pago electronico y base positiva"))))</f>
        <v/>
      </c>
    </row>
    <row r="3201">
      <c r="A3201" s="9" t="n"/>
      <c r="B3201" s="9" t="n"/>
      <c r="C3201" s="12" t="n"/>
      <c r="D3201" s="11" t="n"/>
      <c r="E3201" s="11" t="n"/>
      <c r="F3201" s="11" t="n"/>
      <c r="G3201" s="11" t="n"/>
      <c r="H3201" s="11" t="n"/>
      <c r="I3201" s="9" t="n"/>
      <c r="J3201" s="9" t="n"/>
      <c r="K3201" s="9" t="n"/>
      <c r="L3201" s="9">
        <f>IF(COUNTA($A3201:$K3201)=0,"",IF(AND(IFERROR($H3201,0)&gt;0,LEN(TRIM($K3201&amp;""))&gt;0,IFERROR(LOOKUP(2,1/((LISTS!$M$2:$M$13&lt;&gt;"")*ISNUMBER(SEARCH(LISTS!$M$2:$M$13,$I3201))),LISTS!$N$2:$N$13),"NO")="SI"),"SI","NO"))</f>
        <v/>
      </c>
      <c r="M3201" s="9">
        <f>IF(COUNTA($A3201:$K3201)=0,"",IF($K3201&lt;&gt;"",IF(COUNTIF($K$19:$K3201,$K3201)&gt;1,"SI","NO"),IF(COUNTIFS($A$19:$A3201,$A3201,$C$19:$C3201,$C3201,$J$19:$J3201,$J3201,$D$19:$D3201,$D3201)&gt;1,"SI","NO")))</f>
        <v/>
      </c>
      <c r="N3201" s="11">
        <f>IF(COUNTA($A3201:$K3201)=0,"",IF(AND($L3201="SI",$M3201="NO"),IFERROR($H3201,0),0))</f>
        <v/>
      </c>
      <c r="O3201" s="9">
        <f>IF(COUNTA($A3201:$K3201)=0,"",IF($M3201="SI","CUFE o factura duplicada dentro del reporte; no se suma dos veces",IF(IFERROR($H3201,0)&lt;=0,"DIAN reporta valor susceptible 0",IF($L3201="NO",IFERROR(LOOKUP(2,1/((LISTS!$M$2:$M$13&lt;&gt;"")*ISNUMBER(SEARCH(LISTS!$M$2:$M$13,$I3201))),LISTS!$O$2:$O$13),"Medio de pago no elegible o no identificado por DIAN"),"Apta automaticamente por pago electronico y base positiva"))))</f>
        <v/>
      </c>
    </row>
    <row r="3202">
      <c r="A3202" s="9" t="n"/>
      <c r="B3202" s="9" t="n"/>
      <c r="C3202" s="12" t="n"/>
      <c r="D3202" s="11" t="n"/>
      <c r="E3202" s="11" t="n"/>
      <c r="F3202" s="11" t="n"/>
      <c r="G3202" s="11" t="n"/>
      <c r="H3202" s="11" t="n"/>
      <c r="I3202" s="9" t="n"/>
      <c r="J3202" s="9" t="n"/>
      <c r="K3202" s="9" t="n"/>
      <c r="L3202" s="9">
        <f>IF(COUNTA($A3202:$K3202)=0,"",IF(AND(IFERROR($H3202,0)&gt;0,LEN(TRIM($K3202&amp;""))&gt;0,IFERROR(LOOKUP(2,1/((LISTS!$M$2:$M$13&lt;&gt;"")*ISNUMBER(SEARCH(LISTS!$M$2:$M$13,$I3202))),LISTS!$N$2:$N$13),"NO")="SI"),"SI","NO"))</f>
        <v/>
      </c>
      <c r="M3202" s="9">
        <f>IF(COUNTA($A3202:$K3202)=0,"",IF($K3202&lt;&gt;"",IF(COUNTIF($K$19:$K3202,$K3202)&gt;1,"SI","NO"),IF(COUNTIFS($A$19:$A3202,$A3202,$C$19:$C3202,$C3202,$J$19:$J3202,$J3202,$D$19:$D3202,$D3202)&gt;1,"SI","NO")))</f>
        <v/>
      </c>
      <c r="N3202" s="11">
        <f>IF(COUNTA($A3202:$K3202)=0,"",IF(AND($L3202="SI",$M3202="NO"),IFERROR($H3202,0),0))</f>
        <v/>
      </c>
      <c r="O3202" s="9">
        <f>IF(COUNTA($A3202:$K3202)=0,"",IF($M3202="SI","CUFE o factura duplicada dentro del reporte; no se suma dos veces",IF(IFERROR($H3202,0)&lt;=0,"DIAN reporta valor susceptible 0",IF($L3202="NO",IFERROR(LOOKUP(2,1/((LISTS!$M$2:$M$13&lt;&gt;"")*ISNUMBER(SEARCH(LISTS!$M$2:$M$13,$I3202))),LISTS!$O$2:$O$13),"Medio de pago no elegible o no identificado por DIAN"),"Apta automaticamente por pago electronico y base positiva"))))</f>
        <v/>
      </c>
    </row>
    <row r="3203">
      <c r="A3203" s="9" t="n"/>
      <c r="B3203" s="9" t="n"/>
      <c r="C3203" s="12" t="n"/>
      <c r="D3203" s="11" t="n"/>
      <c r="E3203" s="11" t="n"/>
      <c r="F3203" s="11" t="n"/>
      <c r="G3203" s="11" t="n"/>
      <c r="H3203" s="11" t="n"/>
      <c r="I3203" s="9" t="n"/>
      <c r="J3203" s="9" t="n"/>
      <c r="K3203" s="9" t="n"/>
      <c r="L3203" s="9">
        <f>IF(COUNTA($A3203:$K3203)=0,"",IF(AND(IFERROR($H3203,0)&gt;0,LEN(TRIM($K3203&amp;""))&gt;0,IFERROR(LOOKUP(2,1/((LISTS!$M$2:$M$13&lt;&gt;"")*ISNUMBER(SEARCH(LISTS!$M$2:$M$13,$I3203))),LISTS!$N$2:$N$13),"NO")="SI"),"SI","NO"))</f>
        <v/>
      </c>
      <c r="M3203" s="9">
        <f>IF(COUNTA($A3203:$K3203)=0,"",IF($K3203&lt;&gt;"",IF(COUNTIF($K$19:$K3203,$K3203)&gt;1,"SI","NO"),IF(COUNTIFS($A$19:$A3203,$A3203,$C$19:$C3203,$C3203,$J$19:$J3203,$J3203,$D$19:$D3203,$D3203)&gt;1,"SI","NO")))</f>
        <v/>
      </c>
      <c r="N3203" s="11">
        <f>IF(COUNTA($A3203:$K3203)=0,"",IF(AND($L3203="SI",$M3203="NO"),IFERROR($H3203,0),0))</f>
        <v/>
      </c>
      <c r="O3203" s="9">
        <f>IF(COUNTA($A3203:$K3203)=0,"",IF($M3203="SI","CUFE o factura duplicada dentro del reporte; no se suma dos veces",IF(IFERROR($H3203,0)&lt;=0,"DIAN reporta valor susceptible 0",IF($L3203="NO",IFERROR(LOOKUP(2,1/((LISTS!$M$2:$M$13&lt;&gt;"")*ISNUMBER(SEARCH(LISTS!$M$2:$M$13,$I3203))),LISTS!$O$2:$O$13),"Medio de pago no elegible o no identificado por DIAN"),"Apta automaticamente por pago electronico y base positiva"))))</f>
        <v/>
      </c>
    </row>
    <row r="3204">
      <c r="A3204" s="9" t="n"/>
      <c r="B3204" s="9" t="n"/>
      <c r="C3204" s="12" t="n"/>
      <c r="D3204" s="11" t="n"/>
      <c r="E3204" s="11" t="n"/>
      <c r="F3204" s="11" t="n"/>
      <c r="G3204" s="11" t="n"/>
      <c r="H3204" s="11" t="n"/>
      <c r="I3204" s="9" t="n"/>
      <c r="J3204" s="9" t="n"/>
      <c r="K3204" s="9" t="n"/>
      <c r="L3204" s="9">
        <f>IF(COUNTA($A3204:$K3204)=0,"",IF(AND(IFERROR($H3204,0)&gt;0,LEN(TRIM($K3204&amp;""))&gt;0,IFERROR(LOOKUP(2,1/((LISTS!$M$2:$M$13&lt;&gt;"")*ISNUMBER(SEARCH(LISTS!$M$2:$M$13,$I3204))),LISTS!$N$2:$N$13),"NO")="SI"),"SI","NO"))</f>
        <v/>
      </c>
      <c r="M3204" s="9">
        <f>IF(COUNTA($A3204:$K3204)=0,"",IF($K3204&lt;&gt;"",IF(COUNTIF($K$19:$K3204,$K3204)&gt;1,"SI","NO"),IF(COUNTIFS($A$19:$A3204,$A3204,$C$19:$C3204,$C3204,$J$19:$J3204,$J3204,$D$19:$D3204,$D3204)&gt;1,"SI","NO")))</f>
        <v/>
      </c>
      <c r="N3204" s="11">
        <f>IF(COUNTA($A3204:$K3204)=0,"",IF(AND($L3204="SI",$M3204="NO"),IFERROR($H3204,0),0))</f>
        <v/>
      </c>
      <c r="O3204" s="9">
        <f>IF(COUNTA($A3204:$K3204)=0,"",IF($M3204="SI","CUFE o factura duplicada dentro del reporte; no se suma dos veces",IF(IFERROR($H3204,0)&lt;=0,"DIAN reporta valor susceptible 0",IF($L3204="NO",IFERROR(LOOKUP(2,1/((LISTS!$M$2:$M$13&lt;&gt;"")*ISNUMBER(SEARCH(LISTS!$M$2:$M$13,$I3204))),LISTS!$O$2:$O$13),"Medio de pago no elegible o no identificado por DIAN"),"Apta automaticamente por pago electronico y base positiva"))))</f>
        <v/>
      </c>
    </row>
    <row r="3205">
      <c r="A3205" s="9" t="n"/>
      <c r="B3205" s="9" t="n"/>
      <c r="C3205" s="12" t="n"/>
      <c r="D3205" s="11" t="n"/>
      <c r="E3205" s="11" t="n"/>
      <c r="F3205" s="11" t="n"/>
      <c r="G3205" s="11" t="n"/>
      <c r="H3205" s="11" t="n"/>
      <c r="I3205" s="9" t="n"/>
      <c r="J3205" s="9" t="n"/>
      <c r="K3205" s="9" t="n"/>
      <c r="L3205" s="9">
        <f>IF(COUNTA($A3205:$K3205)=0,"",IF(AND(IFERROR($H3205,0)&gt;0,LEN(TRIM($K3205&amp;""))&gt;0,IFERROR(LOOKUP(2,1/((LISTS!$M$2:$M$13&lt;&gt;"")*ISNUMBER(SEARCH(LISTS!$M$2:$M$13,$I3205))),LISTS!$N$2:$N$13),"NO")="SI"),"SI","NO"))</f>
        <v/>
      </c>
      <c r="M3205" s="9">
        <f>IF(COUNTA($A3205:$K3205)=0,"",IF($K3205&lt;&gt;"",IF(COUNTIF($K$19:$K3205,$K3205)&gt;1,"SI","NO"),IF(COUNTIFS($A$19:$A3205,$A3205,$C$19:$C3205,$C3205,$J$19:$J3205,$J3205,$D$19:$D3205,$D3205)&gt;1,"SI","NO")))</f>
        <v/>
      </c>
      <c r="N3205" s="11">
        <f>IF(COUNTA($A3205:$K3205)=0,"",IF(AND($L3205="SI",$M3205="NO"),IFERROR($H3205,0),0))</f>
        <v/>
      </c>
      <c r="O3205" s="9">
        <f>IF(COUNTA($A3205:$K3205)=0,"",IF($M3205="SI","CUFE o factura duplicada dentro del reporte; no se suma dos veces",IF(IFERROR($H3205,0)&lt;=0,"DIAN reporta valor susceptible 0",IF($L3205="NO",IFERROR(LOOKUP(2,1/((LISTS!$M$2:$M$13&lt;&gt;"")*ISNUMBER(SEARCH(LISTS!$M$2:$M$13,$I3205))),LISTS!$O$2:$O$13),"Medio de pago no elegible o no identificado por DIAN"),"Apta automaticamente por pago electronico y base positiva"))))</f>
        <v/>
      </c>
    </row>
    <row r="3206">
      <c r="A3206" s="9" t="n"/>
      <c r="B3206" s="9" t="n"/>
      <c r="C3206" s="12" t="n"/>
      <c r="D3206" s="11" t="n"/>
      <c r="E3206" s="11" t="n"/>
      <c r="F3206" s="11" t="n"/>
      <c r="G3206" s="11" t="n"/>
      <c r="H3206" s="11" t="n"/>
      <c r="I3206" s="9" t="n"/>
      <c r="J3206" s="9" t="n"/>
      <c r="K3206" s="9" t="n"/>
      <c r="L3206" s="9">
        <f>IF(COUNTA($A3206:$K3206)=0,"",IF(AND(IFERROR($H3206,0)&gt;0,LEN(TRIM($K3206&amp;""))&gt;0,IFERROR(LOOKUP(2,1/((LISTS!$M$2:$M$13&lt;&gt;"")*ISNUMBER(SEARCH(LISTS!$M$2:$M$13,$I3206))),LISTS!$N$2:$N$13),"NO")="SI"),"SI","NO"))</f>
        <v/>
      </c>
      <c r="M3206" s="9">
        <f>IF(COUNTA($A3206:$K3206)=0,"",IF($K3206&lt;&gt;"",IF(COUNTIF($K$19:$K3206,$K3206)&gt;1,"SI","NO"),IF(COUNTIFS($A$19:$A3206,$A3206,$C$19:$C3206,$C3206,$J$19:$J3206,$J3206,$D$19:$D3206,$D3206)&gt;1,"SI","NO")))</f>
        <v/>
      </c>
      <c r="N3206" s="11">
        <f>IF(COUNTA($A3206:$K3206)=0,"",IF(AND($L3206="SI",$M3206="NO"),IFERROR($H3206,0),0))</f>
        <v/>
      </c>
      <c r="O3206" s="9">
        <f>IF(COUNTA($A3206:$K3206)=0,"",IF($M3206="SI","CUFE o factura duplicada dentro del reporte; no se suma dos veces",IF(IFERROR($H3206,0)&lt;=0,"DIAN reporta valor susceptible 0",IF($L3206="NO",IFERROR(LOOKUP(2,1/((LISTS!$M$2:$M$13&lt;&gt;"")*ISNUMBER(SEARCH(LISTS!$M$2:$M$13,$I3206))),LISTS!$O$2:$O$13),"Medio de pago no elegible o no identificado por DIAN"),"Apta automaticamente por pago electronico y base positiva"))))</f>
        <v/>
      </c>
    </row>
    <row r="3207">
      <c r="A3207" s="9" t="n"/>
      <c r="B3207" s="9" t="n"/>
      <c r="C3207" s="12" t="n"/>
      <c r="D3207" s="11" t="n"/>
      <c r="E3207" s="11" t="n"/>
      <c r="F3207" s="11" t="n"/>
      <c r="G3207" s="11" t="n"/>
      <c r="H3207" s="11" t="n"/>
      <c r="I3207" s="9" t="n"/>
      <c r="J3207" s="9" t="n"/>
      <c r="K3207" s="9" t="n"/>
      <c r="L3207" s="9">
        <f>IF(COUNTA($A3207:$K3207)=0,"",IF(AND(IFERROR($H3207,0)&gt;0,LEN(TRIM($K3207&amp;""))&gt;0,IFERROR(LOOKUP(2,1/((LISTS!$M$2:$M$13&lt;&gt;"")*ISNUMBER(SEARCH(LISTS!$M$2:$M$13,$I3207))),LISTS!$N$2:$N$13),"NO")="SI"),"SI","NO"))</f>
        <v/>
      </c>
      <c r="M3207" s="9">
        <f>IF(COUNTA($A3207:$K3207)=0,"",IF($K3207&lt;&gt;"",IF(COUNTIF($K$19:$K3207,$K3207)&gt;1,"SI","NO"),IF(COUNTIFS($A$19:$A3207,$A3207,$C$19:$C3207,$C3207,$J$19:$J3207,$J3207,$D$19:$D3207,$D3207)&gt;1,"SI","NO")))</f>
        <v/>
      </c>
      <c r="N3207" s="11">
        <f>IF(COUNTA($A3207:$K3207)=0,"",IF(AND($L3207="SI",$M3207="NO"),IFERROR($H3207,0),0))</f>
        <v/>
      </c>
      <c r="O3207" s="9">
        <f>IF(COUNTA($A3207:$K3207)=0,"",IF($M3207="SI","CUFE o factura duplicada dentro del reporte; no se suma dos veces",IF(IFERROR($H3207,0)&lt;=0,"DIAN reporta valor susceptible 0",IF($L3207="NO",IFERROR(LOOKUP(2,1/((LISTS!$M$2:$M$13&lt;&gt;"")*ISNUMBER(SEARCH(LISTS!$M$2:$M$13,$I3207))),LISTS!$O$2:$O$13),"Medio de pago no elegible o no identificado por DIAN"),"Apta automaticamente por pago electronico y base positiva"))))</f>
        <v/>
      </c>
    </row>
    <row r="3208">
      <c r="A3208" s="9" t="n"/>
      <c r="B3208" s="9" t="n"/>
      <c r="C3208" s="12" t="n"/>
      <c r="D3208" s="11" t="n"/>
      <c r="E3208" s="11" t="n"/>
      <c r="F3208" s="11" t="n"/>
      <c r="G3208" s="11" t="n"/>
      <c r="H3208" s="11" t="n"/>
      <c r="I3208" s="9" t="n"/>
      <c r="J3208" s="9" t="n"/>
      <c r="K3208" s="9" t="n"/>
      <c r="L3208" s="9">
        <f>IF(COUNTA($A3208:$K3208)=0,"",IF(AND(IFERROR($H3208,0)&gt;0,LEN(TRIM($K3208&amp;""))&gt;0,IFERROR(LOOKUP(2,1/((LISTS!$M$2:$M$13&lt;&gt;"")*ISNUMBER(SEARCH(LISTS!$M$2:$M$13,$I3208))),LISTS!$N$2:$N$13),"NO")="SI"),"SI","NO"))</f>
        <v/>
      </c>
      <c r="M3208" s="9">
        <f>IF(COUNTA($A3208:$K3208)=0,"",IF($K3208&lt;&gt;"",IF(COUNTIF($K$19:$K3208,$K3208)&gt;1,"SI","NO"),IF(COUNTIFS($A$19:$A3208,$A3208,$C$19:$C3208,$C3208,$J$19:$J3208,$J3208,$D$19:$D3208,$D3208)&gt;1,"SI","NO")))</f>
        <v/>
      </c>
      <c r="N3208" s="11">
        <f>IF(COUNTA($A3208:$K3208)=0,"",IF(AND($L3208="SI",$M3208="NO"),IFERROR($H3208,0),0))</f>
        <v/>
      </c>
      <c r="O3208" s="9">
        <f>IF(COUNTA($A3208:$K3208)=0,"",IF($M3208="SI","CUFE o factura duplicada dentro del reporte; no se suma dos veces",IF(IFERROR($H3208,0)&lt;=0,"DIAN reporta valor susceptible 0",IF($L3208="NO",IFERROR(LOOKUP(2,1/((LISTS!$M$2:$M$13&lt;&gt;"")*ISNUMBER(SEARCH(LISTS!$M$2:$M$13,$I3208))),LISTS!$O$2:$O$13),"Medio de pago no elegible o no identificado por DIAN"),"Apta automaticamente por pago electronico y base positiva"))))</f>
        <v/>
      </c>
    </row>
    <row r="3209">
      <c r="A3209" s="9" t="n"/>
      <c r="B3209" s="9" t="n"/>
      <c r="C3209" s="12" t="n"/>
      <c r="D3209" s="11" t="n"/>
      <c r="E3209" s="11" t="n"/>
      <c r="F3209" s="11" t="n"/>
      <c r="G3209" s="11" t="n"/>
      <c r="H3209" s="11" t="n"/>
      <c r="I3209" s="9" t="n"/>
      <c r="J3209" s="9" t="n"/>
      <c r="K3209" s="9" t="n"/>
      <c r="L3209" s="9">
        <f>IF(COUNTA($A3209:$K3209)=0,"",IF(AND(IFERROR($H3209,0)&gt;0,LEN(TRIM($K3209&amp;""))&gt;0,IFERROR(LOOKUP(2,1/((LISTS!$M$2:$M$13&lt;&gt;"")*ISNUMBER(SEARCH(LISTS!$M$2:$M$13,$I3209))),LISTS!$N$2:$N$13),"NO")="SI"),"SI","NO"))</f>
        <v/>
      </c>
      <c r="M3209" s="9">
        <f>IF(COUNTA($A3209:$K3209)=0,"",IF($K3209&lt;&gt;"",IF(COUNTIF($K$19:$K3209,$K3209)&gt;1,"SI","NO"),IF(COUNTIFS($A$19:$A3209,$A3209,$C$19:$C3209,$C3209,$J$19:$J3209,$J3209,$D$19:$D3209,$D3209)&gt;1,"SI","NO")))</f>
        <v/>
      </c>
      <c r="N3209" s="11">
        <f>IF(COUNTA($A3209:$K3209)=0,"",IF(AND($L3209="SI",$M3209="NO"),IFERROR($H3209,0),0))</f>
        <v/>
      </c>
      <c r="O3209" s="9">
        <f>IF(COUNTA($A3209:$K3209)=0,"",IF($M3209="SI","CUFE o factura duplicada dentro del reporte; no se suma dos veces",IF(IFERROR($H3209,0)&lt;=0,"DIAN reporta valor susceptible 0",IF($L3209="NO",IFERROR(LOOKUP(2,1/((LISTS!$M$2:$M$13&lt;&gt;"")*ISNUMBER(SEARCH(LISTS!$M$2:$M$13,$I3209))),LISTS!$O$2:$O$13),"Medio de pago no elegible o no identificado por DIAN"),"Apta automaticamente por pago electronico y base positiva"))))</f>
        <v/>
      </c>
    </row>
    <row r="3210">
      <c r="A3210" s="9" t="n"/>
      <c r="B3210" s="9" t="n"/>
      <c r="C3210" s="12" t="n"/>
      <c r="D3210" s="11" t="n"/>
      <c r="E3210" s="11" t="n"/>
      <c r="F3210" s="11" t="n"/>
      <c r="G3210" s="11" t="n"/>
      <c r="H3210" s="11" t="n"/>
      <c r="I3210" s="9" t="n"/>
      <c r="J3210" s="9" t="n"/>
      <c r="K3210" s="9" t="n"/>
      <c r="L3210" s="9">
        <f>IF(COUNTA($A3210:$K3210)=0,"",IF(AND(IFERROR($H3210,0)&gt;0,LEN(TRIM($K3210&amp;""))&gt;0,IFERROR(LOOKUP(2,1/((LISTS!$M$2:$M$13&lt;&gt;"")*ISNUMBER(SEARCH(LISTS!$M$2:$M$13,$I3210))),LISTS!$N$2:$N$13),"NO")="SI"),"SI","NO"))</f>
        <v/>
      </c>
      <c r="M3210" s="9">
        <f>IF(COUNTA($A3210:$K3210)=0,"",IF($K3210&lt;&gt;"",IF(COUNTIF($K$19:$K3210,$K3210)&gt;1,"SI","NO"),IF(COUNTIFS($A$19:$A3210,$A3210,$C$19:$C3210,$C3210,$J$19:$J3210,$J3210,$D$19:$D3210,$D3210)&gt;1,"SI","NO")))</f>
        <v/>
      </c>
      <c r="N3210" s="11">
        <f>IF(COUNTA($A3210:$K3210)=0,"",IF(AND($L3210="SI",$M3210="NO"),IFERROR($H3210,0),0))</f>
        <v/>
      </c>
      <c r="O3210" s="9">
        <f>IF(COUNTA($A3210:$K3210)=0,"",IF($M3210="SI","CUFE o factura duplicada dentro del reporte; no se suma dos veces",IF(IFERROR($H3210,0)&lt;=0,"DIAN reporta valor susceptible 0",IF($L3210="NO",IFERROR(LOOKUP(2,1/((LISTS!$M$2:$M$13&lt;&gt;"")*ISNUMBER(SEARCH(LISTS!$M$2:$M$13,$I3210))),LISTS!$O$2:$O$13),"Medio de pago no elegible o no identificado por DIAN"),"Apta automaticamente por pago electronico y base positiva"))))</f>
        <v/>
      </c>
    </row>
    <row r="3211">
      <c r="A3211" s="9" t="n"/>
      <c r="B3211" s="9" t="n"/>
      <c r="C3211" s="12" t="n"/>
      <c r="D3211" s="11" t="n"/>
      <c r="E3211" s="11" t="n"/>
      <c r="F3211" s="11" t="n"/>
      <c r="G3211" s="11" t="n"/>
      <c r="H3211" s="11" t="n"/>
      <c r="I3211" s="9" t="n"/>
      <c r="J3211" s="9" t="n"/>
      <c r="K3211" s="9" t="n"/>
      <c r="L3211" s="9">
        <f>IF(COUNTA($A3211:$K3211)=0,"",IF(AND(IFERROR($H3211,0)&gt;0,LEN(TRIM($K3211&amp;""))&gt;0,IFERROR(LOOKUP(2,1/((LISTS!$M$2:$M$13&lt;&gt;"")*ISNUMBER(SEARCH(LISTS!$M$2:$M$13,$I3211))),LISTS!$N$2:$N$13),"NO")="SI"),"SI","NO"))</f>
        <v/>
      </c>
      <c r="M3211" s="9">
        <f>IF(COUNTA($A3211:$K3211)=0,"",IF($K3211&lt;&gt;"",IF(COUNTIF($K$19:$K3211,$K3211)&gt;1,"SI","NO"),IF(COUNTIFS($A$19:$A3211,$A3211,$C$19:$C3211,$C3211,$J$19:$J3211,$J3211,$D$19:$D3211,$D3211)&gt;1,"SI","NO")))</f>
        <v/>
      </c>
      <c r="N3211" s="11">
        <f>IF(COUNTA($A3211:$K3211)=0,"",IF(AND($L3211="SI",$M3211="NO"),IFERROR($H3211,0),0))</f>
        <v/>
      </c>
      <c r="O3211" s="9">
        <f>IF(COUNTA($A3211:$K3211)=0,"",IF($M3211="SI","CUFE o factura duplicada dentro del reporte; no se suma dos veces",IF(IFERROR($H3211,0)&lt;=0,"DIAN reporta valor susceptible 0",IF($L3211="NO",IFERROR(LOOKUP(2,1/((LISTS!$M$2:$M$13&lt;&gt;"")*ISNUMBER(SEARCH(LISTS!$M$2:$M$13,$I3211))),LISTS!$O$2:$O$13),"Medio de pago no elegible o no identificado por DIAN"),"Apta automaticamente por pago electronico y base positiva"))))</f>
        <v/>
      </c>
    </row>
    <row r="3212">
      <c r="A3212" s="9" t="n"/>
      <c r="B3212" s="9" t="n"/>
      <c r="C3212" s="12" t="n"/>
      <c r="D3212" s="11" t="n"/>
      <c r="E3212" s="11" t="n"/>
      <c r="F3212" s="11" t="n"/>
      <c r="G3212" s="11" t="n"/>
      <c r="H3212" s="11" t="n"/>
      <c r="I3212" s="9" t="n"/>
      <c r="J3212" s="9" t="n"/>
      <c r="K3212" s="9" t="n"/>
      <c r="L3212" s="9">
        <f>IF(COUNTA($A3212:$K3212)=0,"",IF(AND(IFERROR($H3212,0)&gt;0,LEN(TRIM($K3212&amp;""))&gt;0,IFERROR(LOOKUP(2,1/((LISTS!$M$2:$M$13&lt;&gt;"")*ISNUMBER(SEARCH(LISTS!$M$2:$M$13,$I3212))),LISTS!$N$2:$N$13),"NO")="SI"),"SI","NO"))</f>
        <v/>
      </c>
      <c r="M3212" s="9">
        <f>IF(COUNTA($A3212:$K3212)=0,"",IF($K3212&lt;&gt;"",IF(COUNTIF($K$19:$K3212,$K3212)&gt;1,"SI","NO"),IF(COUNTIFS($A$19:$A3212,$A3212,$C$19:$C3212,$C3212,$J$19:$J3212,$J3212,$D$19:$D3212,$D3212)&gt;1,"SI","NO")))</f>
        <v/>
      </c>
      <c r="N3212" s="11">
        <f>IF(COUNTA($A3212:$K3212)=0,"",IF(AND($L3212="SI",$M3212="NO"),IFERROR($H3212,0),0))</f>
        <v/>
      </c>
      <c r="O3212" s="9">
        <f>IF(COUNTA($A3212:$K3212)=0,"",IF($M3212="SI","CUFE o factura duplicada dentro del reporte; no se suma dos veces",IF(IFERROR($H3212,0)&lt;=0,"DIAN reporta valor susceptible 0",IF($L3212="NO",IFERROR(LOOKUP(2,1/((LISTS!$M$2:$M$13&lt;&gt;"")*ISNUMBER(SEARCH(LISTS!$M$2:$M$13,$I3212))),LISTS!$O$2:$O$13),"Medio de pago no elegible o no identificado por DIAN"),"Apta automaticamente por pago electronico y base positiva"))))</f>
        <v/>
      </c>
    </row>
    <row r="3213">
      <c r="A3213" s="9" t="n"/>
      <c r="B3213" s="9" t="n"/>
      <c r="C3213" s="12" t="n"/>
      <c r="D3213" s="11" t="n"/>
      <c r="E3213" s="11" t="n"/>
      <c r="F3213" s="11" t="n"/>
      <c r="G3213" s="11" t="n"/>
      <c r="H3213" s="11" t="n"/>
      <c r="I3213" s="9" t="n"/>
      <c r="J3213" s="9" t="n"/>
      <c r="K3213" s="9" t="n"/>
      <c r="L3213" s="9">
        <f>IF(COUNTA($A3213:$K3213)=0,"",IF(AND(IFERROR($H3213,0)&gt;0,LEN(TRIM($K3213&amp;""))&gt;0,IFERROR(LOOKUP(2,1/((LISTS!$M$2:$M$13&lt;&gt;"")*ISNUMBER(SEARCH(LISTS!$M$2:$M$13,$I3213))),LISTS!$N$2:$N$13),"NO")="SI"),"SI","NO"))</f>
        <v/>
      </c>
      <c r="M3213" s="9">
        <f>IF(COUNTA($A3213:$K3213)=0,"",IF($K3213&lt;&gt;"",IF(COUNTIF($K$19:$K3213,$K3213)&gt;1,"SI","NO"),IF(COUNTIFS($A$19:$A3213,$A3213,$C$19:$C3213,$C3213,$J$19:$J3213,$J3213,$D$19:$D3213,$D3213)&gt;1,"SI","NO")))</f>
        <v/>
      </c>
      <c r="N3213" s="11">
        <f>IF(COUNTA($A3213:$K3213)=0,"",IF(AND($L3213="SI",$M3213="NO"),IFERROR($H3213,0),0))</f>
        <v/>
      </c>
      <c r="O3213" s="9">
        <f>IF(COUNTA($A3213:$K3213)=0,"",IF($M3213="SI","CUFE o factura duplicada dentro del reporte; no se suma dos veces",IF(IFERROR($H3213,0)&lt;=0,"DIAN reporta valor susceptible 0",IF($L3213="NO",IFERROR(LOOKUP(2,1/((LISTS!$M$2:$M$13&lt;&gt;"")*ISNUMBER(SEARCH(LISTS!$M$2:$M$13,$I3213))),LISTS!$O$2:$O$13),"Medio de pago no elegible o no identificado por DIAN"),"Apta automaticamente por pago electronico y base positiva"))))</f>
        <v/>
      </c>
    </row>
    <row r="3214">
      <c r="A3214" s="9" t="n"/>
      <c r="B3214" s="9" t="n"/>
      <c r="C3214" s="12" t="n"/>
      <c r="D3214" s="11" t="n"/>
      <c r="E3214" s="11" t="n"/>
      <c r="F3214" s="11" t="n"/>
      <c r="G3214" s="11" t="n"/>
      <c r="H3214" s="11" t="n"/>
      <c r="I3214" s="9" t="n"/>
      <c r="J3214" s="9" t="n"/>
      <c r="K3214" s="9" t="n"/>
      <c r="L3214" s="9">
        <f>IF(COUNTA($A3214:$K3214)=0,"",IF(AND(IFERROR($H3214,0)&gt;0,LEN(TRIM($K3214&amp;""))&gt;0,IFERROR(LOOKUP(2,1/((LISTS!$M$2:$M$13&lt;&gt;"")*ISNUMBER(SEARCH(LISTS!$M$2:$M$13,$I3214))),LISTS!$N$2:$N$13),"NO")="SI"),"SI","NO"))</f>
        <v/>
      </c>
      <c r="M3214" s="9">
        <f>IF(COUNTA($A3214:$K3214)=0,"",IF($K3214&lt;&gt;"",IF(COUNTIF($K$19:$K3214,$K3214)&gt;1,"SI","NO"),IF(COUNTIFS($A$19:$A3214,$A3214,$C$19:$C3214,$C3214,$J$19:$J3214,$J3214,$D$19:$D3214,$D3214)&gt;1,"SI","NO")))</f>
        <v/>
      </c>
      <c r="N3214" s="11">
        <f>IF(COUNTA($A3214:$K3214)=0,"",IF(AND($L3214="SI",$M3214="NO"),IFERROR($H3214,0),0))</f>
        <v/>
      </c>
      <c r="O3214" s="9">
        <f>IF(COUNTA($A3214:$K3214)=0,"",IF($M3214="SI","CUFE o factura duplicada dentro del reporte; no se suma dos veces",IF(IFERROR($H3214,0)&lt;=0,"DIAN reporta valor susceptible 0",IF($L3214="NO",IFERROR(LOOKUP(2,1/((LISTS!$M$2:$M$13&lt;&gt;"")*ISNUMBER(SEARCH(LISTS!$M$2:$M$13,$I3214))),LISTS!$O$2:$O$13),"Medio de pago no elegible o no identificado por DIAN"),"Apta automaticamente por pago electronico y base positiva"))))</f>
        <v/>
      </c>
    </row>
    <row r="3215">
      <c r="A3215" s="9" t="n"/>
      <c r="B3215" s="9" t="n"/>
      <c r="C3215" s="12" t="n"/>
      <c r="D3215" s="11" t="n"/>
      <c r="E3215" s="11" t="n"/>
      <c r="F3215" s="11" t="n"/>
      <c r="G3215" s="11" t="n"/>
      <c r="H3215" s="11" t="n"/>
      <c r="I3215" s="9" t="n"/>
      <c r="J3215" s="9" t="n"/>
      <c r="K3215" s="9" t="n"/>
      <c r="L3215" s="9">
        <f>IF(COUNTA($A3215:$K3215)=0,"",IF(AND(IFERROR($H3215,0)&gt;0,LEN(TRIM($K3215&amp;""))&gt;0,IFERROR(LOOKUP(2,1/((LISTS!$M$2:$M$13&lt;&gt;"")*ISNUMBER(SEARCH(LISTS!$M$2:$M$13,$I3215))),LISTS!$N$2:$N$13),"NO")="SI"),"SI","NO"))</f>
        <v/>
      </c>
      <c r="M3215" s="9">
        <f>IF(COUNTA($A3215:$K3215)=0,"",IF($K3215&lt;&gt;"",IF(COUNTIF($K$19:$K3215,$K3215)&gt;1,"SI","NO"),IF(COUNTIFS($A$19:$A3215,$A3215,$C$19:$C3215,$C3215,$J$19:$J3215,$J3215,$D$19:$D3215,$D3215)&gt;1,"SI","NO")))</f>
        <v/>
      </c>
      <c r="N3215" s="11">
        <f>IF(COUNTA($A3215:$K3215)=0,"",IF(AND($L3215="SI",$M3215="NO"),IFERROR($H3215,0),0))</f>
        <v/>
      </c>
      <c r="O3215" s="9">
        <f>IF(COUNTA($A3215:$K3215)=0,"",IF($M3215="SI","CUFE o factura duplicada dentro del reporte; no se suma dos veces",IF(IFERROR($H3215,0)&lt;=0,"DIAN reporta valor susceptible 0",IF($L3215="NO",IFERROR(LOOKUP(2,1/((LISTS!$M$2:$M$13&lt;&gt;"")*ISNUMBER(SEARCH(LISTS!$M$2:$M$13,$I3215))),LISTS!$O$2:$O$13),"Medio de pago no elegible o no identificado por DIAN"),"Apta automaticamente por pago electronico y base positiva"))))</f>
        <v/>
      </c>
    </row>
    <row r="3216">
      <c r="A3216" s="9" t="n"/>
      <c r="B3216" s="9" t="n"/>
      <c r="C3216" s="12" t="n"/>
      <c r="D3216" s="11" t="n"/>
      <c r="E3216" s="11" t="n"/>
      <c r="F3216" s="11" t="n"/>
      <c r="G3216" s="11" t="n"/>
      <c r="H3216" s="11" t="n"/>
      <c r="I3216" s="9" t="n"/>
      <c r="J3216" s="9" t="n"/>
      <c r="K3216" s="9" t="n"/>
      <c r="L3216" s="9">
        <f>IF(COUNTA($A3216:$K3216)=0,"",IF(AND(IFERROR($H3216,0)&gt;0,LEN(TRIM($K3216&amp;""))&gt;0,IFERROR(LOOKUP(2,1/((LISTS!$M$2:$M$13&lt;&gt;"")*ISNUMBER(SEARCH(LISTS!$M$2:$M$13,$I3216))),LISTS!$N$2:$N$13),"NO")="SI"),"SI","NO"))</f>
        <v/>
      </c>
      <c r="M3216" s="9">
        <f>IF(COUNTA($A3216:$K3216)=0,"",IF($K3216&lt;&gt;"",IF(COUNTIF($K$19:$K3216,$K3216)&gt;1,"SI","NO"),IF(COUNTIFS($A$19:$A3216,$A3216,$C$19:$C3216,$C3216,$J$19:$J3216,$J3216,$D$19:$D3216,$D3216)&gt;1,"SI","NO")))</f>
        <v/>
      </c>
      <c r="N3216" s="11">
        <f>IF(COUNTA($A3216:$K3216)=0,"",IF(AND($L3216="SI",$M3216="NO"),IFERROR($H3216,0),0))</f>
        <v/>
      </c>
      <c r="O3216" s="9">
        <f>IF(COUNTA($A3216:$K3216)=0,"",IF($M3216="SI","CUFE o factura duplicada dentro del reporte; no se suma dos veces",IF(IFERROR($H3216,0)&lt;=0,"DIAN reporta valor susceptible 0",IF($L3216="NO",IFERROR(LOOKUP(2,1/((LISTS!$M$2:$M$13&lt;&gt;"")*ISNUMBER(SEARCH(LISTS!$M$2:$M$13,$I3216))),LISTS!$O$2:$O$13),"Medio de pago no elegible o no identificado por DIAN"),"Apta automaticamente por pago electronico y base positiva"))))</f>
        <v/>
      </c>
    </row>
    <row r="3217">
      <c r="A3217" s="9" t="n"/>
      <c r="B3217" s="9" t="n"/>
      <c r="C3217" s="12" t="n"/>
      <c r="D3217" s="11" t="n"/>
      <c r="E3217" s="11" t="n"/>
      <c r="F3217" s="11" t="n"/>
      <c r="G3217" s="11" t="n"/>
      <c r="H3217" s="11" t="n"/>
      <c r="I3217" s="9" t="n"/>
      <c r="J3217" s="9" t="n"/>
      <c r="K3217" s="9" t="n"/>
      <c r="L3217" s="9">
        <f>IF(COUNTA($A3217:$K3217)=0,"",IF(AND(IFERROR($H3217,0)&gt;0,LEN(TRIM($K3217&amp;""))&gt;0,IFERROR(LOOKUP(2,1/((LISTS!$M$2:$M$13&lt;&gt;"")*ISNUMBER(SEARCH(LISTS!$M$2:$M$13,$I3217))),LISTS!$N$2:$N$13),"NO")="SI"),"SI","NO"))</f>
        <v/>
      </c>
      <c r="M3217" s="9">
        <f>IF(COUNTA($A3217:$K3217)=0,"",IF($K3217&lt;&gt;"",IF(COUNTIF($K$19:$K3217,$K3217)&gt;1,"SI","NO"),IF(COUNTIFS($A$19:$A3217,$A3217,$C$19:$C3217,$C3217,$J$19:$J3217,$J3217,$D$19:$D3217,$D3217)&gt;1,"SI","NO")))</f>
        <v/>
      </c>
      <c r="N3217" s="11">
        <f>IF(COUNTA($A3217:$K3217)=0,"",IF(AND($L3217="SI",$M3217="NO"),IFERROR($H3217,0),0))</f>
        <v/>
      </c>
      <c r="O3217" s="9">
        <f>IF(COUNTA($A3217:$K3217)=0,"",IF($M3217="SI","CUFE o factura duplicada dentro del reporte; no se suma dos veces",IF(IFERROR($H3217,0)&lt;=0,"DIAN reporta valor susceptible 0",IF($L3217="NO",IFERROR(LOOKUP(2,1/((LISTS!$M$2:$M$13&lt;&gt;"")*ISNUMBER(SEARCH(LISTS!$M$2:$M$13,$I3217))),LISTS!$O$2:$O$13),"Medio de pago no elegible o no identificado por DIAN"),"Apta automaticamente por pago electronico y base positiva"))))</f>
        <v/>
      </c>
    </row>
    <row r="3218">
      <c r="A3218" s="9" t="n"/>
      <c r="B3218" s="9" t="n"/>
      <c r="C3218" s="12" t="n"/>
      <c r="D3218" s="11" t="n"/>
      <c r="E3218" s="11" t="n"/>
      <c r="F3218" s="11" t="n"/>
      <c r="G3218" s="11" t="n"/>
      <c r="H3218" s="11" t="n"/>
      <c r="I3218" s="9" t="n"/>
      <c r="J3218" s="9" t="n"/>
      <c r="K3218" s="9" t="n"/>
      <c r="L3218" s="9">
        <f>IF(COUNTA($A3218:$K3218)=0,"",IF(AND(IFERROR($H3218,0)&gt;0,LEN(TRIM($K3218&amp;""))&gt;0,IFERROR(LOOKUP(2,1/((LISTS!$M$2:$M$13&lt;&gt;"")*ISNUMBER(SEARCH(LISTS!$M$2:$M$13,$I3218))),LISTS!$N$2:$N$13),"NO")="SI"),"SI","NO"))</f>
        <v/>
      </c>
      <c r="M3218" s="9">
        <f>IF(COUNTA($A3218:$K3218)=0,"",IF($K3218&lt;&gt;"",IF(COUNTIF($K$19:$K3218,$K3218)&gt;1,"SI","NO"),IF(COUNTIFS($A$19:$A3218,$A3218,$C$19:$C3218,$C3218,$J$19:$J3218,$J3218,$D$19:$D3218,$D3218)&gt;1,"SI","NO")))</f>
        <v/>
      </c>
      <c r="N3218" s="11">
        <f>IF(COUNTA($A3218:$K3218)=0,"",IF(AND($L3218="SI",$M3218="NO"),IFERROR($H3218,0),0))</f>
        <v/>
      </c>
      <c r="O3218" s="9">
        <f>IF(COUNTA($A3218:$K3218)=0,"",IF($M3218="SI","CUFE o factura duplicada dentro del reporte; no se suma dos veces",IF(IFERROR($H3218,0)&lt;=0,"DIAN reporta valor susceptible 0",IF($L3218="NO",IFERROR(LOOKUP(2,1/((LISTS!$M$2:$M$13&lt;&gt;"")*ISNUMBER(SEARCH(LISTS!$M$2:$M$13,$I3218))),LISTS!$O$2:$O$13),"Medio de pago no elegible o no identificado por DIAN"),"Apta automaticamente por pago electronico y base positiva"))))</f>
        <v/>
      </c>
    </row>
    <row r="3219">
      <c r="A3219" s="9" t="n"/>
      <c r="B3219" s="9" t="n"/>
      <c r="C3219" s="12" t="n"/>
      <c r="D3219" s="11" t="n"/>
      <c r="E3219" s="11" t="n"/>
      <c r="F3219" s="11" t="n"/>
      <c r="G3219" s="11" t="n"/>
      <c r="H3219" s="11" t="n"/>
      <c r="I3219" s="9" t="n"/>
      <c r="J3219" s="9" t="n"/>
      <c r="K3219" s="9" t="n"/>
      <c r="L3219" s="9">
        <f>IF(COUNTA($A3219:$K3219)=0,"",IF(AND(IFERROR($H3219,0)&gt;0,LEN(TRIM($K3219&amp;""))&gt;0,IFERROR(LOOKUP(2,1/((LISTS!$M$2:$M$13&lt;&gt;"")*ISNUMBER(SEARCH(LISTS!$M$2:$M$13,$I3219))),LISTS!$N$2:$N$13),"NO")="SI"),"SI","NO"))</f>
        <v/>
      </c>
      <c r="M3219" s="9">
        <f>IF(COUNTA($A3219:$K3219)=0,"",IF($K3219&lt;&gt;"",IF(COUNTIF($K$19:$K3219,$K3219)&gt;1,"SI","NO"),IF(COUNTIFS($A$19:$A3219,$A3219,$C$19:$C3219,$C3219,$J$19:$J3219,$J3219,$D$19:$D3219,$D3219)&gt;1,"SI","NO")))</f>
        <v/>
      </c>
      <c r="N3219" s="11">
        <f>IF(COUNTA($A3219:$K3219)=0,"",IF(AND($L3219="SI",$M3219="NO"),IFERROR($H3219,0),0))</f>
        <v/>
      </c>
      <c r="O3219" s="9">
        <f>IF(COUNTA($A3219:$K3219)=0,"",IF($M3219="SI","CUFE o factura duplicada dentro del reporte; no se suma dos veces",IF(IFERROR($H3219,0)&lt;=0,"DIAN reporta valor susceptible 0",IF($L3219="NO",IFERROR(LOOKUP(2,1/((LISTS!$M$2:$M$13&lt;&gt;"")*ISNUMBER(SEARCH(LISTS!$M$2:$M$13,$I3219))),LISTS!$O$2:$O$13),"Medio de pago no elegible o no identificado por DIAN"),"Apta automaticamente por pago electronico y base positiva"))))</f>
        <v/>
      </c>
    </row>
    <row r="3220">
      <c r="A3220" s="9" t="n"/>
      <c r="B3220" s="9" t="n"/>
      <c r="C3220" s="12" t="n"/>
      <c r="D3220" s="11" t="n"/>
      <c r="E3220" s="11" t="n"/>
      <c r="F3220" s="11" t="n"/>
      <c r="G3220" s="11" t="n"/>
      <c r="H3220" s="11" t="n"/>
      <c r="I3220" s="9" t="n"/>
      <c r="J3220" s="9" t="n"/>
      <c r="K3220" s="9" t="n"/>
      <c r="L3220" s="9">
        <f>IF(COUNTA($A3220:$K3220)=0,"",IF(AND(IFERROR($H3220,0)&gt;0,LEN(TRIM($K3220&amp;""))&gt;0,IFERROR(LOOKUP(2,1/((LISTS!$M$2:$M$13&lt;&gt;"")*ISNUMBER(SEARCH(LISTS!$M$2:$M$13,$I3220))),LISTS!$N$2:$N$13),"NO")="SI"),"SI","NO"))</f>
        <v/>
      </c>
      <c r="M3220" s="9">
        <f>IF(COUNTA($A3220:$K3220)=0,"",IF($K3220&lt;&gt;"",IF(COUNTIF($K$19:$K3220,$K3220)&gt;1,"SI","NO"),IF(COUNTIFS($A$19:$A3220,$A3220,$C$19:$C3220,$C3220,$J$19:$J3220,$J3220,$D$19:$D3220,$D3220)&gt;1,"SI","NO")))</f>
        <v/>
      </c>
      <c r="N3220" s="11">
        <f>IF(COUNTA($A3220:$K3220)=0,"",IF(AND($L3220="SI",$M3220="NO"),IFERROR($H3220,0),0))</f>
        <v/>
      </c>
      <c r="O3220" s="9">
        <f>IF(COUNTA($A3220:$K3220)=0,"",IF($M3220="SI","CUFE o factura duplicada dentro del reporte; no se suma dos veces",IF(IFERROR($H3220,0)&lt;=0,"DIAN reporta valor susceptible 0",IF($L3220="NO",IFERROR(LOOKUP(2,1/((LISTS!$M$2:$M$13&lt;&gt;"")*ISNUMBER(SEARCH(LISTS!$M$2:$M$13,$I3220))),LISTS!$O$2:$O$13),"Medio de pago no elegible o no identificado por DIAN"),"Apta automaticamente por pago electronico y base positiva"))))</f>
        <v/>
      </c>
    </row>
    <row r="3221">
      <c r="A3221" s="9" t="n"/>
      <c r="B3221" s="9" t="n"/>
      <c r="C3221" s="12" t="n"/>
      <c r="D3221" s="11" t="n"/>
      <c r="E3221" s="11" t="n"/>
      <c r="F3221" s="11" t="n"/>
      <c r="G3221" s="11" t="n"/>
      <c r="H3221" s="11" t="n"/>
      <c r="I3221" s="9" t="n"/>
      <c r="J3221" s="9" t="n"/>
      <c r="K3221" s="9" t="n"/>
      <c r="L3221" s="9">
        <f>IF(COUNTA($A3221:$K3221)=0,"",IF(AND(IFERROR($H3221,0)&gt;0,LEN(TRIM($K3221&amp;""))&gt;0,IFERROR(LOOKUP(2,1/((LISTS!$M$2:$M$13&lt;&gt;"")*ISNUMBER(SEARCH(LISTS!$M$2:$M$13,$I3221))),LISTS!$N$2:$N$13),"NO")="SI"),"SI","NO"))</f>
        <v/>
      </c>
      <c r="M3221" s="9">
        <f>IF(COUNTA($A3221:$K3221)=0,"",IF($K3221&lt;&gt;"",IF(COUNTIF($K$19:$K3221,$K3221)&gt;1,"SI","NO"),IF(COUNTIFS($A$19:$A3221,$A3221,$C$19:$C3221,$C3221,$J$19:$J3221,$J3221,$D$19:$D3221,$D3221)&gt;1,"SI","NO")))</f>
        <v/>
      </c>
      <c r="N3221" s="11">
        <f>IF(COUNTA($A3221:$K3221)=0,"",IF(AND($L3221="SI",$M3221="NO"),IFERROR($H3221,0),0))</f>
        <v/>
      </c>
      <c r="O3221" s="9">
        <f>IF(COUNTA($A3221:$K3221)=0,"",IF($M3221="SI","CUFE o factura duplicada dentro del reporte; no se suma dos veces",IF(IFERROR($H3221,0)&lt;=0,"DIAN reporta valor susceptible 0",IF($L3221="NO",IFERROR(LOOKUP(2,1/((LISTS!$M$2:$M$13&lt;&gt;"")*ISNUMBER(SEARCH(LISTS!$M$2:$M$13,$I3221))),LISTS!$O$2:$O$13),"Medio de pago no elegible o no identificado por DIAN"),"Apta automaticamente por pago electronico y base positiva"))))</f>
        <v/>
      </c>
    </row>
    <row r="3222">
      <c r="A3222" s="9" t="n"/>
      <c r="B3222" s="9" t="n"/>
      <c r="C3222" s="12" t="n"/>
      <c r="D3222" s="11" t="n"/>
      <c r="E3222" s="11" t="n"/>
      <c r="F3222" s="11" t="n"/>
      <c r="G3222" s="11" t="n"/>
      <c r="H3222" s="11" t="n"/>
      <c r="I3222" s="9" t="n"/>
      <c r="J3222" s="9" t="n"/>
      <c r="K3222" s="9" t="n"/>
      <c r="L3222" s="9">
        <f>IF(COUNTA($A3222:$K3222)=0,"",IF(AND(IFERROR($H3222,0)&gt;0,LEN(TRIM($K3222&amp;""))&gt;0,IFERROR(LOOKUP(2,1/((LISTS!$M$2:$M$13&lt;&gt;"")*ISNUMBER(SEARCH(LISTS!$M$2:$M$13,$I3222))),LISTS!$N$2:$N$13),"NO")="SI"),"SI","NO"))</f>
        <v/>
      </c>
      <c r="M3222" s="9">
        <f>IF(COUNTA($A3222:$K3222)=0,"",IF($K3222&lt;&gt;"",IF(COUNTIF($K$19:$K3222,$K3222)&gt;1,"SI","NO"),IF(COUNTIFS($A$19:$A3222,$A3222,$C$19:$C3222,$C3222,$J$19:$J3222,$J3222,$D$19:$D3222,$D3222)&gt;1,"SI","NO")))</f>
        <v/>
      </c>
      <c r="N3222" s="11">
        <f>IF(COUNTA($A3222:$K3222)=0,"",IF(AND($L3222="SI",$M3222="NO"),IFERROR($H3222,0),0))</f>
        <v/>
      </c>
      <c r="O3222" s="9">
        <f>IF(COUNTA($A3222:$K3222)=0,"",IF($M3222="SI","CUFE o factura duplicada dentro del reporte; no se suma dos veces",IF(IFERROR($H3222,0)&lt;=0,"DIAN reporta valor susceptible 0",IF($L3222="NO",IFERROR(LOOKUP(2,1/((LISTS!$M$2:$M$13&lt;&gt;"")*ISNUMBER(SEARCH(LISTS!$M$2:$M$13,$I3222))),LISTS!$O$2:$O$13),"Medio de pago no elegible o no identificado por DIAN"),"Apta automaticamente por pago electronico y base positiva"))))</f>
        <v/>
      </c>
    </row>
    <row r="3223">
      <c r="A3223" s="9" t="n"/>
      <c r="B3223" s="9" t="n"/>
      <c r="C3223" s="12" t="n"/>
      <c r="D3223" s="11" t="n"/>
      <c r="E3223" s="11" t="n"/>
      <c r="F3223" s="11" t="n"/>
      <c r="G3223" s="11" t="n"/>
      <c r="H3223" s="11" t="n"/>
      <c r="I3223" s="9" t="n"/>
      <c r="J3223" s="9" t="n"/>
      <c r="K3223" s="9" t="n"/>
      <c r="L3223" s="9">
        <f>IF(COUNTA($A3223:$K3223)=0,"",IF(AND(IFERROR($H3223,0)&gt;0,LEN(TRIM($K3223&amp;""))&gt;0,IFERROR(LOOKUP(2,1/((LISTS!$M$2:$M$13&lt;&gt;"")*ISNUMBER(SEARCH(LISTS!$M$2:$M$13,$I3223))),LISTS!$N$2:$N$13),"NO")="SI"),"SI","NO"))</f>
        <v/>
      </c>
      <c r="M3223" s="9">
        <f>IF(COUNTA($A3223:$K3223)=0,"",IF($K3223&lt;&gt;"",IF(COUNTIF($K$19:$K3223,$K3223)&gt;1,"SI","NO"),IF(COUNTIFS($A$19:$A3223,$A3223,$C$19:$C3223,$C3223,$J$19:$J3223,$J3223,$D$19:$D3223,$D3223)&gt;1,"SI","NO")))</f>
        <v/>
      </c>
      <c r="N3223" s="11">
        <f>IF(COUNTA($A3223:$K3223)=0,"",IF(AND($L3223="SI",$M3223="NO"),IFERROR($H3223,0),0))</f>
        <v/>
      </c>
      <c r="O3223" s="9">
        <f>IF(COUNTA($A3223:$K3223)=0,"",IF($M3223="SI","CUFE o factura duplicada dentro del reporte; no se suma dos veces",IF(IFERROR($H3223,0)&lt;=0,"DIAN reporta valor susceptible 0",IF($L3223="NO",IFERROR(LOOKUP(2,1/((LISTS!$M$2:$M$13&lt;&gt;"")*ISNUMBER(SEARCH(LISTS!$M$2:$M$13,$I3223))),LISTS!$O$2:$O$13),"Medio de pago no elegible o no identificado por DIAN"),"Apta automaticamente por pago electronico y base positiva"))))</f>
        <v/>
      </c>
    </row>
    <row r="3224">
      <c r="A3224" s="9" t="n"/>
      <c r="B3224" s="9" t="n"/>
      <c r="C3224" s="12" t="n"/>
      <c r="D3224" s="11" t="n"/>
      <c r="E3224" s="11" t="n"/>
      <c r="F3224" s="11" t="n"/>
      <c r="G3224" s="11" t="n"/>
      <c r="H3224" s="11" t="n"/>
      <c r="I3224" s="9" t="n"/>
      <c r="J3224" s="9" t="n"/>
      <c r="K3224" s="9" t="n"/>
      <c r="L3224" s="9">
        <f>IF(COUNTA($A3224:$K3224)=0,"",IF(AND(IFERROR($H3224,0)&gt;0,LEN(TRIM($K3224&amp;""))&gt;0,IFERROR(LOOKUP(2,1/((LISTS!$M$2:$M$13&lt;&gt;"")*ISNUMBER(SEARCH(LISTS!$M$2:$M$13,$I3224))),LISTS!$N$2:$N$13),"NO")="SI"),"SI","NO"))</f>
        <v/>
      </c>
      <c r="M3224" s="9">
        <f>IF(COUNTA($A3224:$K3224)=0,"",IF($K3224&lt;&gt;"",IF(COUNTIF($K$19:$K3224,$K3224)&gt;1,"SI","NO"),IF(COUNTIFS($A$19:$A3224,$A3224,$C$19:$C3224,$C3224,$J$19:$J3224,$J3224,$D$19:$D3224,$D3224)&gt;1,"SI","NO")))</f>
        <v/>
      </c>
      <c r="N3224" s="11">
        <f>IF(COUNTA($A3224:$K3224)=0,"",IF(AND($L3224="SI",$M3224="NO"),IFERROR($H3224,0),0))</f>
        <v/>
      </c>
      <c r="O3224" s="9">
        <f>IF(COUNTA($A3224:$K3224)=0,"",IF($M3224="SI","CUFE o factura duplicada dentro del reporte; no se suma dos veces",IF(IFERROR($H3224,0)&lt;=0,"DIAN reporta valor susceptible 0",IF($L3224="NO",IFERROR(LOOKUP(2,1/((LISTS!$M$2:$M$13&lt;&gt;"")*ISNUMBER(SEARCH(LISTS!$M$2:$M$13,$I3224))),LISTS!$O$2:$O$13),"Medio de pago no elegible o no identificado por DIAN"),"Apta automaticamente por pago electronico y base positiva"))))</f>
        <v/>
      </c>
    </row>
    <row r="3225">
      <c r="A3225" s="9" t="n"/>
      <c r="B3225" s="9" t="n"/>
      <c r="C3225" s="12" t="n"/>
      <c r="D3225" s="11" t="n"/>
      <c r="E3225" s="11" t="n"/>
      <c r="F3225" s="11" t="n"/>
      <c r="G3225" s="11" t="n"/>
      <c r="H3225" s="11" t="n"/>
      <c r="I3225" s="9" t="n"/>
      <c r="J3225" s="9" t="n"/>
      <c r="K3225" s="9" t="n"/>
      <c r="L3225" s="9">
        <f>IF(COUNTA($A3225:$K3225)=0,"",IF(AND(IFERROR($H3225,0)&gt;0,LEN(TRIM($K3225&amp;""))&gt;0,IFERROR(LOOKUP(2,1/((LISTS!$M$2:$M$13&lt;&gt;"")*ISNUMBER(SEARCH(LISTS!$M$2:$M$13,$I3225))),LISTS!$N$2:$N$13),"NO")="SI"),"SI","NO"))</f>
        <v/>
      </c>
      <c r="M3225" s="9">
        <f>IF(COUNTA($A3225:$K3225)=0,"",IF($K3225&lt;&gt;"",IF(COUNTIF($K$19:$K3225,$K3225)&gt;1,"SI","NO"),IF(COUNTIFS($A$19:$A3225,$A3225,$C$19:$C3225,$C3225,$J$19:$J3225,$J3225,$D$19:$D3225,$D3225)&gt;1,"SI","NO")))</f>
        <v/>
      </c>
      <c r="N3225" s="11">
        <f>IF(COUNTA($A3225:$K3225)=0,"",IF(AND($L3225="SI",$M3225="NO"),IFERROR($H3225,0),0))</f>
        <v/>
      </c>
      <c r="O3225" s="9">
        <f>IF(COUNTA($A3225:$K3225)=0,"",IF($M3225="SI","CUFE o factura duplicada dentro del reporte; no se suma dos veces",IF(IFERROR($H3225,0)&lt;=0,"DIAN reporta valor susceptible 0",IF($L3225="NO",IFERROR(LOOKUP(2,1/((LISTS!$M$2:$M$13&lt;&gt;"")*ISNUMBER(SEARCH(LISTS!$M$2:$M$13,$I3225))),LISTS!$O$2:$O$13),"Medio de pago no elegible o no identificado por DIAN"),"Apta automaticamente por pago electronico y base positiva"))))</f>
        <v/>
      </c>
    </row>
    <row r="3226">
      <c r="A3226" s="9" t="n"/>
      <c r="B3226" s="9" t="n"/>
      <c r="C3226" s="12" t="n"/>
      <c r="D3226" s="11" t="n"/>
      <c r="E3226" s="11" t="n"/>
      <c r="F3226" s="11" t="n"/>
      <c r="G3226" s="11" t="n"/>
      <c r="H3226" s="11" t="n"/>
      <c r="I3226" s="9" t="n"/>
      <c r="J3226" s="9" t="n"/>
      <c r="K3226" s="9" t="n"/>
      <c r="L3226" s="9">
        <f>IF(COUNTA($A3226:$K3226)=0,"",IF(AND(IFERROR($H3226,0)&gt;0,LEN(TRIM($K3226&amp;""))&gt;0,IFERROR(LOOKUP(2,1/((LISTS!$M$2:$M$13&lt;&gt;"")*ISNUMBER(SEARCH(LISTS!$M$2:$M$13,$I3226))),LISTS!$N$2:$N$13),"NO")="SI"),"SI","NO"))</f>
        <v/>
      </c>
      <c r="M3226" s="9">
        <f>IF(COUNTA($A3226:$K3226)=0,"",IF($K3226&lt;&gt;"",IF(COUNTIF($K$19:$K3226,$K3226)&gt;1,"SI","NO"),IF(COUNTIFS($A$19:$A3226,$A3226,$C$19:$C3226,$C3226,$J$19:$J3226,$J3226,$D$19:$D3226,$D3226)&gt;1,"SI","NO")))</f>
        <v/>
      </c>
      <c r="N3226" s="11">
        <f>IF(COUNTA($A3226:$K3226)=0,"",IF(AND($L3226="SI",$M3226="NO"),IFERROR($H3226,0),0))</f>
        <v/>
      </c>
      <c r="O3226" s="9">
        <f>IF(COUNTA($A3226:$K3226)=0,"",IF($M3226="SI","CUFE o factura duplicada dentro del reporte; no se suma dos veces",IF(IFERROR($H3226,0)&lt;=0,"DIAN reporta valor susceptible 0",IF($L3226="NO",IFERROR(LOOKUP(2,1/((LISTS!$M$2:$M$13&lt;&gt;"")*ISNUMBER(SEARCH(LISTS!$M$2:$M$13,$I3226))),LISTS!$O$2:$O$13),"Medio de pago no elegible o no identificado por DIAN"),"Apta automaticamente por pago electronico y base positiva"))))</f>
        <v/>
      </c>
    </row>
    <row r="3227">
      <c r="A3227" s="9" t="n"/>
      <c r="B3227" s="9" t="n"/>
      <c r="C3227" s="12" t="n"/>
      <c r="D3227" s="11" t="n"/>
      <c r="E3227" s="11" t="n"/>
      <c r="F3227" s="11" t="n"/>
      <c r="G3227" s="11" t="n"/>
      <c r="H3227" s="11" t="n"/>
      <c r="I3227" s="9" t="n"/>
      <c r="J3227" s="9" t="n"/>
      <c r="K3227" s="9" t="n"/>
      <c r="L3227" s="9">
        <f>IF(COUNTA($A3227:$K3227)=0,"",IF(AND(IFERROR($H3227,0)&gt;0,LEN(TRIM($K3227&amp;""))&gt;0,IFERROR(LOOKUP(2,1/((LISTS!$M$2:$M$13&lt;&gt;"")*ISNUMBER(SEARCH(LISTS!$M$2:$M$13,$I3227))),LISTS!$N$2:$N$13),"NO")="SI"),"SI","NO"))</f>
        <v/>
      </c>
      <c r="M3227" s="9">
        <f>IF(COUNTA($A3227:$K3227)=0,"",IF($K3227&lt;&gt;"",IF(COUNTIF($K$19:$K3227,$K3227)&gt;1,"SI","NO"),IF(COUNTIFS($A$19:$A3227,$A3227,$C$19:$C3227,$C3227,$J$19:$J3227,$J3227,$D$19:$D3227,$D3227)&gt;1,"SI","NO")))</f>
        <v/>
      </c>
      <c r="N3227" s="11">
        <f>IF(COUNTA($A3227:$K3227)=0,"",IF(AND($L3227="SI",$M3227="NO"),IFERROR($H3227,0),0))</f>
        <v/>
      </c>
      <c r="O3227" s="9">
        <f>IF(COUNTA($A3227:$K3227)=0,"",IF($M3227="SI","CUFE o factura duplicada dentro del reporte; no se suma dos veces",IF(IFERROR($H3227,0)&lt;=0,"DIAN reporta valor susceptible 0",IF($L3227="NO",IFERROR(LOOKUP(2,1/((LISTS!$M$2:$M$13&lt;&gt;"")*ISNUMBER(SEARCH(LISTS!$M$2:$M$13,$I3227))),LISTS!$O$2:$O$13),"Medio de pago no elegible o no identificado por DIAN"),"Apta automaticamente por pago electronico y base positiva"))))</f>
        <v/>
      </c>
    </row>
    <row r="3228">
      <c r="A3228" s="9" t="n"/>
      <c r="B3228" s="9" t="n"/>
      <c r="C3228" s="12" t="n"/>
      <c r="D3228" s="11" t="n"/>
      <c r="E3228" s="11" t="n"/>
      <c r="F3228" s="11" t="n"/>
      <c r="G3228" s="11" t="n"/>
      <c r="H3228" s="11" t="n"/>
      <c r="I3228" s="9" t="n"/>
      <c r="J3228" s="9" t="n"/>
      <c r="K3228" s="9" t="n"/>
      <c r="L3228" s="9">
        <f>IF(COUNTA($A3228:$K3228)=0,"",IF(AND(IFERROR($H3228,0)&gt;0,LEN(TRIM($K3228&amp;""))&gt;0,IFERROR(LOOKUP(2,1/((LISTS!$M$2:$M$13&lt;&gt;"")*ISNUMBER(SEARCH(LISTS!$M$2:$M$13,$I3228))),LISTS!$N$2:$N$13),"NO")="SI"),"SI","NO"))</f>
        <v/>
      </c>
      <c r="M3228" s="9">
        <f>IF(COUNTA($A3228:$K3228)=0,"",IF($K3228&lt;&gt;"",IF(COUNTIF($K$19:$K3228,$K3228)&gt;1,"SI","NO"),IF(COUNTIFS($A$19:$A3228,$A3228,$C$19:$C3228,$C3228,$J$19:$J3228,$J3228,$D$19:$D3228,$D3228)&gt;1,"SI","NO")))</f>
        <v/>
      </c>
      <c r="N3228" s="11">
        <f>IF(COUNTA($A3228:$K3228)=0,"",IF(AND($L3228="SI",$M3228="NO"),IFERROR($H3228,0),0))</f>
        <v/>
      </c>
      <c r="O3228" s="9">
        <f>IF(COUNTA($A3228:$K3228)=0,"",IF($M3228="SI","CUFE o factura duplicada dentro del reporte; no se suma dos veces",IF(IFERROR($H3228,0)&lt;=0,"DIAN reporta valor susceptible 0",IF($L3228="NO",IFERROR(LOOKUP(2,1/((LISTS!$M$2:$M$13&lt;&gt;"")*ISNUMBER(SEARCH(LISTS!$M$2:$M$13,$I3228))),LISTS!$O$2:$O$13),"Medio de pago no elegible o no identificado por DIAN"),"Apta automaticamente por pago electronico y base positiva"))))</f>
        <v/>
      </c>
    </row>
    <row r="3229">
      <c r="A3229" s="9" t="n"/>
      <c r="B3229" s="9" t="n"/>
      <c r="C3229" s="12" t="n"/>
      <c r="D3229" s="11" t="n"/>
      <c r="E3229" s="11" t="n"/>
      <c r="F3229" s="11" t="n"/>
      <c r="G3229" s="11" t="n"/>
      <c r="H3229" s="11" t="n"/>
      <c r="I3229" s="9" t="n"/>
      <c r="J3229" s="9" t="n"/>
      <c r="K3229" s="9" t="n"/>
      <c r="L3229" s="9">
        <f>IF(COUNTA($A3229:$K3229)=0,"",IF(AND(IFERROR($H3229,0)&gt;0,LEN(TRIM($K3229&amp;""))&gt;0,IFERROR(LOOKUP(2,1/((LISTS!$M$2:$M$13&lt;&gt;"")*ISNUMBER(SEARCH(LISTS!$M$2:$M$13,$I3229))),LISTS!$N$2:$N$13),"NO")="SI"),"SI","NO"))</f>
        <v/>
      </c>
      <c r="M3229" s="9">
        <f>IF(COUNTA($A3229:$K3229)=0,"",IF($K3229&lt;&gt;"",IF(COUNTIF($K$19:$K3229,$K3229)&gt;1,"SI","NO"),IF(COUNTIFS($A$19:$A3229,$A3229,$C$19:$C3229,$C3229,$J$19:$J3229,$J3229,$D$19:$D3229,$D3229)&gt;1,"SI","NO")))</f>
        <v/>
      </c>
      <c r="N3229" s="11">
        <f>IF(COUNTA($A3229:$K3229)=0,"",IF(AND($L3229="SI",$M3229="NO"),IFERROR($H3229,0),0))</f>
        <v/>
      </c>
      <c r="O3229" s="9">
        <f>IF(COUNTA($A3229:$K3229)=0,"",IF($M3229="SI","CUFE o factura duplicada dentro del reporte; no se suma dos veces",IF(IFERROR($H3229,0)&lt;=0,"DIAN reporta valor susceptible 0",IF($L3229="NO",IFERROR(LOOKUP(2,1/((LISTS!$M$2:$M$13&lt;&gt;"")*ISNUMBER(SEARCH(LISTS!$M$2:$M$13,$I3229))),LISTS!$O$2:$O$13),"Medio de pago no elegible o no identificado por DIAN"),"Apta automaticamente por pago electronico y base positiva"))))</f>
        <v/>
      </c>
    </row>
    <row r="3230">
      <c r="A3230" s="9" t="n"/>
      <c r="B3230" s="9" t="n"/>
      <c r="C3230" s="12" t="n"/>
      <c r="D3230" s="11" t="n"/>
      <c r="E3230" s="11" t="n"/>
      <c r="F3230" s="11" t="n"/>
      <c r="G3230" s="11" t="n"/>
      <c r="H3230" s="11" t="n"/>
      <c r="I3230" s="9" t="n"/>
      <c r="J3230" s="9" t="n"/>
      <c r="K3230" s="9" t="n"/>
      <c r="L3230" s="9">
        <f>IF(COUNTA($A3230:$K3230)=0,"",IF(AND(IFERROR($H3230,0)&gt;0,LEN(TRIM($K3230&amp;""))&gt;0,IFERROR(LOOKUP(2,1/((LISTS!$M$2:$M$13&lt;&gt;"")*ISNUMBER(SEARCH(LISTS!$M$2:$M$13,$I3230))),LISTS!$N$2:$N$13),"NO")="SI"),"SI","NO"))</f>
        <v/>
      </c>
      <c r="M3230" s="9">
        <f>IF(COUNTA($A3230:$K3230)=0,"",IF($K3230&lt;&gt;"",IF(COUNTIF($K$19:$K3230,$K3230)&gt;1,"SI","NO"),IF(COUNTIFS($A$19:$A3230,$A3230,$C$19:$C3230,$C3230,$J$19:$J3230,$J3230,$D$19:$D3230,$D3230)&gt;1,"SI","NO")))</f>
        <v/>
      </c>
      <c r="N3230" s="11">
        <f>IF(COUNTA($A3230:$K3230)=0,"",IF(AND($L3230="SI",$M3230="NO"),IFERROR($H3230,0),0))</f>
        <v/>
      </c>
      <c r="O3230" s="9">
        <f>IF(COUNTA($A3230:$K3230)=0,"",IF($M3230="SI","CUFE o factura duplicada dentro del reporte; no se suma dos veces",IF(IFERROR($H3230,0)&lt;=0,"DIAN reporta valor susceptible 0",IF($L3230="NO",IFERROR(LOOKUP(2,1/((LISTS!$M$2:$M$13&lt;&gt;"")*ISNUMBER(SEARCH(LISTS!$M$2:$M$13,$I3230))),LISTS!$O$2:$O$13),"Medio de pago no elegible o no identificado por DIAN"),"Apta automaticamente por pago electronico y base positiva"))))</f>
        <v/>
      </c>
    </row>
    <row r="3231">
      <c r="A3231" s="9" t="n"/>
      <c r="B3231" s="9" t="n"/>
      <c r="C3231" s="12" t="n"/>
      <c r="D3231" s="11" t="n"/>
      <c r="E3231" s="11" t="n"/>
      <c r="F3231" s="11" t="n"/>
      <c r="G3231" s="11" t="n"/>
      <c r="H3231" s="11" t="n"/>
      <c r="I3231" s="9" t="n"/>
      <c r="J3231" s="9" t="n"/>
      <c r="K3231" s="9" t="n"/>
      <c r="L3231" s="9">
        <f>IF(COUNTA($A3231:$K3231)=0,"",IF(AND(IFERROR($H3231,0)&gt;0,LEN(TRIM($K3231&amp;""))&gt;0,IFERROR(LOOKUP(2,1/((LISTS!$M$2:$M$13&lt;&gt;"")*ISNUMBER(SEARCH(LISTS!$M$2:$M$13,$I3231))),LISTS!$N$2:$N$13),"NO")="SI"),"SI","NO"))</f>
        <v/>
      </c>
      <c r="M3231" s="9">
        <f>IF(COUNTA($A3231:$K3231)=0,"",IF($K3231&lt;&gt;"",IF(COUNTIF($K$19:$K3231,$K3231)&gt;1,"SI","NO"),IF(COUNTIFS($A$19:$A3231,$A3231,$C$19:$C3231,$C3231,$J$19:$J3231,$J3231,$D$19:$D3231,$D3231)&gt;1,"SI","NO")))</f>
        <v/>
      </c>
      <c r="N3231" s="11">
        <f>IF(COUNTA($A3231:$K3231)=0,"",IF(AND($L3231="SI",$M3231="NO"),IFERROR($H3231,0),0))</f>
        <v/>
      </c>
      <c r="O3231" s="9">
        <f>IF(COUNTA($A3231:$K3231)=0,"",IF($M3231="SI","CUFE o factura duplicada dentro del reporte; no se suma dos veces",IF(IFERROR($H3231,0)&lt;=0,"DIAN reporta valor susceptible 0",IF($L3231="NO",IFERROR(LOOKUP(2,1/((LISTS!$M$2:$M$13&lt;&gt;"")*ISNUMBER(SEARCH(LISTS!$M$2:$M$13,$I3231))),LISTS!$O$2:$O$13),"Medio de pago no elegible o no identificado por DIAN"),"Apta automaticamente por pago electronico y base positiva"))))</f>
        <v/>
      </c>
    </row>
    <row r="3232">
      <c r="A3232" s="9" t="n"/>
      <c r="B3232" s="9" t="n"/>
      <c r="C3232" s="12" t="n"/>
      <c r="D3232" s="11" t="n"/>
      <c r="E3232" s="11" t="n"/>
      <c r="F3232" s="11" t="n"/>
      <c r="G3232" s="11" t="n"/>
      <c r="H3232" s="11" t="n"/>
      <c r="I3232" s="9" t="n"/>
      <c r="J3232" s="9" t="n"/>
      <c r="K3232" s="9" t="n"/>
      <c r="L3232" s="9">
        <f>IF(COUNTA($A3232:$K3232)=0,"",IF(AND(IFERROR($H3232,0)&gt;0,LEN(TRIM($K3232&amp;""))&gt;0,IFERROR(LOOKUP(2,1/((LISTS!$M$2:$M$13&lt;&gt;"")*ISNUMBER(SEARCH(LISTS!$M$2:$M$13,$I3232))),LISTS!$N$2:$N$13),"NO")="SI"),"SI","NO"))</f>
        <v/>
      </c>
      <c r="M3232" s="9">
        <f>IF(COUNTA($A3232:$K3232)=0,"",IF($K3232&lt;&gt;"",IF(COUNTIF($K$19:$K3232,$K3232)&gt;1,"SI","NO"),IF(COUNTIFS($A$19:$A3232,$A3232,$C$19:$C3232,$C3232,$J$19:$J3232,$J3232,$D$19:$D3232,$D3232)&gt;1,"SI","NO")))</f>
        <v/>
      </c>
      <c r="N3232" s="11">
        <f>IF(COUNTA($A3232:$K3232)=0,"",IF(AND($L3232="SI",$M3232="NO"),IFERROR($H3232,0),0))</f>
        <v/>
      </c>
      <c r="O3232" s="9">
        <f>IF(COUNTA($A3232:$K3232)=0,"",IF($M3232="SI","CUFE o factura duplicada dentro del reporte; no se suma dos veces",IF(IFERROR($H3232,0)&lt;=0,"DIAN reporta valor susceptible 0",IF($L3232="NO",IFERROR(LOOKUP(2,1/((LISTS!$M$2:$M$13&lt;&gt;"")*ISNUMBER(SEARCH(LISTS!$M$2:$M$13,$I3232))),LISTS!$O$2:$O$13),"Medio de pago no elegible o no identificado por DIAN"),"Apta automaticamente por pago electronico y base positiva"))))</f>
        <v/>
      </c>
    </row>
    <row r="3233">
      <c r="A3233" s="9" t="n"/>
      <c r="B3233" s="9" t="n"/>
      <c r="C3233" s="12" t="n"/>
      <c r="D3233" s="11" t="n"/>
      <c r="E3233" s="11" t="n"/>
      <c r="F3233" s="11" t="n"/>
      <c r="G3233" s="11" t="n"/>
      <c r="H3233" s="11" t="n"/>
      <c r="I3233" s="9" t="n"/>
      <c r="J3233" s="9" t="n"/>
      <c r="K3233" s="9" t="n"/>
      <c r="L3233" s="9">
        <f>IF(COUNTA($A3233:$K3233)=0,"",IF(AND(IFERROR($H3233,0)&gt;0,LEN(TRIM($K3233&amp;""))&gt;0,IFERROR(LOOKUP(2,1/((LISTS!$M$2:$M$13&lt;&gt;"")*ISNUMBER(SEARCH(LISTS!$M$2:$M$13,$I3233))),LISTS!$N$2:$N$13),"NO")="SI"),"SI","NO"))</f>
        <v/>
      </c>
      <c r="M3233" s="9">
        <f>IF(COUNTA($A3233:$K3233)=0,"",IF($K3233&lt;&gt;"",IF(COUNTIF($K$19:$K3233,$K3233)&gt;1,"SI","NO"),IF(COUNTIFS($A$19:$A3233,$A3233,$C$19:$C3233,$C3233,$J$19:$J3233,$J3233,$D$19:$D3233,$D3233)&gt;1,"SI","NO")))</f>
        <v/>
      </c>
      <c r="N3233" s="11">
        <f>IF(COUNTA($A3233:$K3233)=0,"",IF(AND($L3233="SI",$M3233="NO"),IFERROR($H3233,0),0))</f>
        <v/>
      </c>
      <c r="O3233" s="9">
        <f>IF(COUNTA($A3233:$K3233)=0,"",IF($M3233="SI","CUFE o factura duplicada dentro del reporte; no se suma dos veces",IF(IFERROR($H3233,0)&lt;=0,"DIAN reporta valor susceptible 0",IF($L3233="NO",IFERROR(LOOKUP(2,1/((LISTS!$M$2:$M$13&lt;&gt;"")*ISNUMBER(SEARCH(LISTS!$M$2:$M$13,$I3233))),LISTS!$O$2:$O$13),"Medio de pago no elegible o no identificado por DIAN"),"Apta automaticamente por pago electronico y base positiva"))))</f>
        <v/>
      </c>
    </row>
    <row r="3234">
      <c r="A3234" s="9" t="n"/>
      <c r="B3234" s="9" t="n"/>
      <c r="C3234" s="12" t="n"/>
      <c r="D3234" s="11" t="n"/>
      <c r="E3234" s="11" t="n"/>
      <c r="F3234" s="11" t="n"/>
      <c r="G3234" s="11" t="n"/>
      <c r="H3234" s="11" t="n"/>
      <c r="I3234" s="9" t="n"/>
      <c r="J3234" s="9" t="n"/>
      <c r="K3234" s="9" t="n"/>
      <c r="L3234" s="9">
        <f>IF(COUNTA($A3234:$K3234)=0,"",IF(AND(IFERROR($H3234,0)&gt;0,LEN(TRIM($K3234&amp;""))&gt;0,IFERROR(LOOKUP(2,1/((LISTS!$M$2:$M$13&lt;&gt;"")*ISNUMBER(SEARCH(LISTS!$M$2:$M$13,$I3234))),LISTS!$N$2:$N$13),"NO")="SI"),"SI","NO"))</f>
        <v/>
      </c>
      <c r="M3234" s="9">
        <f>IF(COUNTA($A3234:$K3234)=0,"",IF($K3234&lt;&gt;"",IF(COUNTIF($K$19:$K3234,$K3234)&gt;1,"SI","NO"),IF(COUNTIFS($A$19:$A3234,$A3234,$C$19:$C3234,$C3234,$J$19:$J3234,$J3234,$D$19:$D3234,$D3234)&gt;1,"SI","NO")))</f>
        <v/>
      </c>
      <c r="N3234" s="11">
        <f>IF(COUNTA($A3234:$K3234)=0,"",IF(AND($L3234="SI",$M3234="NO"),IFERROR($H3234,0),0))</f>
        <v/>
      </c>
      <c r="O3234" s="9">
        <f>IF(COUNTA($A3234:$K3234)=0,"",IF($M3234="SI","CUFE o factura duplicada dentro del reporte; no se suma dos veces",IF(IFERROR($H3234,0)&lt;=0,"DIAN reporta valor susceptible 0",IF($L3234="NO",IFERROR(LOOKUP(2,1/((LISTS!$M$2:$M$13&lt;&gt;"")*ISNUMBER(SEARCH(LISTS!$M$2:$M$13,$I3234))),LISTS!$O$2:$O$13),"Medio de pago no elegible o no identificado por DIAN"),"Apta automaticamente por pago electronico y base positiva"))))</f>
        <v/>
      </c>
    </row>
    <row r="3235">
      <c r="A3235" s="9" t="n"/>
      <c r="B3235" s="9" t="n"/>
      <c r="C3235" s="12" t="n"/>
      <c r="D3235" s="11" t="n"/>
      <c r="E3235" s="11" t="n"/>
      <c r="F3235" s="11" t="n"/>
      <c r="G3235" s="11" t="n"/>
      <c r="H3235" s="11" t="n"/>
      <c r="I3235" s="9" t="n"/>
      <c r="J3235" s="9" t="n"/>
      <c r="K3235" s="9" t="n"/>
      <c r="L3235" s="9">
        <f>IF(COUNTA($A3235:$K3235)=0,"",IF(AND(IFERROR($H3235,0)&gt;0,LEN(TRIM($K3235&amp;""))&gt;0,IFERROR(LOOKUP(2,1/((LISTS!$M$2:$M$13&lt;&gt;"")*ISNUMBER(SEARCH(LISTS!$M$2:$M$13,$I3235))),LISTS!$N$2:$N$13),"NO")="SI"),"SI","NO"))</f>
        <v/>
      </c>
      <c r="M3235" s="9">
        <f>IF(COUNTA($A3235:$K3235)=0,"",IF($K3235&lt;&gt;"",IF(COUNTIF($K$19:$K3235,$K3235)&gt;1,"SI","NO"),IF(COUNTIFS($A$19:$A3235,$A3235,$C$19:$C3235,$C3235,$J$19:$J3235,$J3235,$D$19:$D3235,$D3235)&gt;1,"SI","NO")))</f>
        <v/>
      </c>
      <c r="N3235" s="11">
        <f>IF(COUNTA($A3235:$K3235)=0,"",IF(AND($L3235="SI",$M3235="NO"),IFERROR($H3235,0),0))</f>
        <v/>
      </c>
      <c r="O3235" s="9">
        <f>IF(COUNTA($A3235:$K3235)=0,"",IF($M3235="SI","CUFE o factura duplicada dentro del reporte; no se suma dos veces",IF(IFERROR($H3235,0)&lt;=0,"DIAN reporta valor susceptible 0",IF($L3235="NO",IFERROR(LOOKUP(2,1/((LISTS!$M$2:$M$13&lt;&gt;"")*ISNUMBER(SEARCH(LISTS!$M$2:$M$13,$I3235))),LISTS!$O$2:$O$13),"Medio de pago no elegible o no identificado por DIAN"),"Apta automaticamente por pago electronico y base positiva"))))</f>
        <v/>
      </c>
    </row>
    <row r="3236">
      <c r="A3236" s="9" t="n"/>
      <c r="B3236" s="9" t="n"/>
      <c r="C3236" s="12" t="n"/>
      <c r="D3236" s="11" t="n"/>
      <c r="E3236" s="11" t="n"/>
      <c r="F3236" s="11" t="n"/>
      <c r="G3236" s="11" t="n"/>
      <c r="H3236" s="11" t="n"/>
      <c r="I3236" s="9" t="n"/>
      <c r="J3236" s="9" t="n"/>
      <c r="K3236" s="9" t="n"/>
      <c r="L3236" s="9">
        <f>IF(COUNTA($A3236:$K3236)=0,"",IF(AND(IFERROR($H3236,0)&gt;0,LEN(TRIM($K3236&amp;""))&gt;0,IFERROR(LOOKUP(2,1/((LISTS!$M$2:$M$13&lt;&gt;"")*ISNUMBER(SEARCH(LISTS!$M$2:$M$13,$I3236))),LISTS!$N$2:$N$13),"NO")="SI"),"SI","NO"))</f>
        <v/>
      </c>
      <c r="M3236" s="9">
        <f>IF(COUNTA($A3236:$K3236)=0,"",IF($K3236&lt;&gt;"",IF(COUNTIF($K$19:$K3236,$K3236)&gt;1,"SI","NO"),IF(COUNTIFS($A$19:$A3236,$A3236,$C$19:$C3236,$C3236,$J$19:$J3236,$J3236,$D$19:$D3236,$D3236)&gt;1,"SI","NO")))</f>
        <v/>
      </c>
      <c r="N3236" s="11">
        <f>IF(COUNTA($A3236:$K3236)=0,"",IF(AND($L3236="SI",$M3236="NO"),IFERROR($H3236,0),0))</f>
        <v/>
      </c>
      <c r="O3236" s="9">
        <f>IF(COUNTA($A3236:$K3236)=0,"",IF($M3236="SI","CUFE o factura duplicada dentro del reporte; no se suma dos veces",IF(IFERROR($H3236,0)&lt;=0,"DIAN reporta valor susceptible 0",IF($L3236="NO",IFERROR(LOOKUP(2,1/((LISTS!$M$2:$M$13&lt;&gt;"")*ISNUMBER(SEARCH(LISTS!$M$2:$M$13,$I3236))),LISTS!$O$2:$O$13),"Medio de pago no elegible o no identificado por DIAN"),"Apta automaticamente por pago electronico y base positiva"))))</f>
        <v/>
      </c>
    </row>
    <row r="3237">
      <c r="A3237" s="9" t="n"/>
      <c r="B3237" s="9" t="n"/>
      <c r="C3237" s="12" t="n"/>
      <c r="D3237" s="11" t="n"/>
      <c r="E3237" s="11" t="n"/>
      <c r="F3237" s="11" t="n"/>
      <c r="G3237" s="11" t="n"/>
      <c r="H3237" s="11" t="n"/>
      <c r="I3237" s="9" t="n"/>
      <c r="J3237" s="9" t="n"/>
      <c r="K3237" s="9" t="n"/>
      <c r="L3237" s="9">
        <f>IF(COUNTA($A3237:$K3237)=0,"",IF(AND(IFERROR($H3237,0)&gt;0,LEN(TRIM($K3237&amp;""))&gt;0,IFERROR(LOOKUP(2,1/((LISTS!$M$2:$M$13&lt;&gt;"")*ISNUMBER(SEARCH(LISTS!$M$2:$M$13,$I3237))),LISTS!$N$2:$N$13),"NO")="SI"),"SI","NO"))</f>
        <v/>
      </c>
      <c r="M3237" s="9">
        <f>IF(COUNTA($A3237:$K3237)=0,"",IF($K3237&lt;&gt;"",IF(COUNTIF($K$19:$K3237,$K3237)&gt;1,"SI","NO"),IF(COUNTIFS($A$19:$A3237,$A3237,$C$19:$C3237,$C3237,$J$19:$J3237,$J3237,$D$19:$D3237,$D3237)&gt;1,"SI","NO")))</f>
        <v/>
      </c>
      <c r="N3237" s="11">
        <f>IF(COUNTA($A3237:$K3237)=0,"",IF(AND($L3237="SI",$M3237="NO"),IFERROR($H3237,0),0))</f>
        <v/>
      </c>
      <c r="O3237" s="9">
        <f>IF(COUNTA($A3237:$K3237)=0,"",IF($M3237="SI","CUFE o factura duplicada dentro del reporte; no se suma dos veces",IF(IFERROR($H3237,0)&lt;=0,"DIAN reporta valor susceptible 0",IF($L3237="NO",IFERROR(LOOKUP(2,1/((LISTS!$M$2:$M$13&lt;&gt;"")*ISNUMBER(SEARCH(LISTS!$M$2:$M$13,$I3237))),LISTS!$O$2:$O$13),"Medio de pago no elegible o no identificado por DIAN"),"Apta automaticamente por pago electronico y base positiva"))))</f>
        <v/>
      </c>
    </row>
    <row r="3238">
      <c r="A3238" s="9" t="n"/>
      <c r="B3238" s="9" t="n"/>
      <c r="C3238" s="12" t="n"/>
      <c r="D3238" s="11" t="n"/>
      <c r="E3238" s="11" t="n"/>
      <c r="F3238" s="11" t="n"/>
      <c r="G3238" s="11" t="n"/>
      <c r="H3238" s="11" t="n"/>
      <c r="I3238" s="9" t="n"/>
      <c r="J3238" s="9" t="n"/>
      <c r="K3238" s="9" t="n"/>
      <c r="L3238" s="9">
        <f>IF(COUNTA($A3238:$K3238)=0,"",IF(AND(IFERROR($H3238,0)&gt;0,LEN(TRIM($K3238&amp;""))&gt;0,IFERROR(LOOKUP(2,1/((LISTS!$M$2:$M$13&lt;&gt;"")*ISNUMBER(SEARCH(LISTS!$M$2:$M$13,$I3238))),LISTS!$N$2:$N$13),"NO")="SI"),"SI","NO"))</f>
        <v/>
      </c>
      <c r="M3238" s="9">
        <f>IF(COUNTA($A3238:$K3238)=0,"",IF($K3238&lt;&gt;"",IF(COUNTIF($K$19:$K3238,$K3238)&gt;1,"SI","NO"),IF(COUNTIFS($A$19:$A3238,$A3238,$C$19:$C3238,$C3238,$J$19:$J3238,$J3238,$D$19:$D3238,$D3238)&gt;1,"SI","NO")))</f>
        <v/>
      </c>
      <c r="N3238" s="11">
        <f>IF(COUNTA($A3238:$K3238)=0,"",IF(AND($L3238="SI",$M3238="NO"),IFERROR($H3238,0),0))</f>
        <v/>
      </c>
      <c r="O3238" s="9">
        <f>IF(COUNTA($A3238:$K3238)=0,"",IF($M3238="SI","CUFE o factura duplicada dentro del reporte; no se suma dos veces",IF(IFERROR($H3238,0)&lt;=0,"DIAN reporta valor susceptible 0",IF($L3238="NO",IFERROR(LOOKUP(2,1/((LISTS!$M$2:$M$13&lt;&gt;"")*ISNUMBER(SEARCH(LISTS!$M$2:$M$13,$I3238))),LISTS!$O$2:$O$13),"Medio de pago no elegible o no identificado por DIAN"),"Apta automaticamente por pago electronico y base positiva"))))</f>
        <v/>
      </c>
    </row>
    <row r="3239">
      <c r="A3239" s="9" t="n"/>
      <c r="B3239" s="9" t="n"/>
      <c r="C3239" s="12" t="n"/>
      <c r="D3239" s="11" t="n"/>
      <c r="E3239" s="11" t="n"/>
      <c r="F3239" s="11" t="n"/>
      <c r="G3239" s="11" t="n"/>
      <c r="H3239" s="11" t="n"/>
      <c r="I3239" s="9" t="n"/>
      <c r="J3239" s="9" t="n"/>
      <c r="K3239" s="9" t="n"/>
      <c r="L3239" s="9">
        <f>IF(COUNTA($A3239:$K3239)=0,"",IF(AND(IFERROR($H3239,0)&gt;0,LEN(TRIM($K3239&amp;""))&gt;0,IFERROR(LOOKUP(2,1/((LISTS!$M$2:$M$13&lt;&gt;"")*ISNUMBER(SEARCH(LISTS!$M$2:$M$13,$I3239))),LISTS!$N$2:$N$13),"NO")="SI"),"SI","NO"))</f>
        <v/>
      </c>
      <c r="M3239" s="9">
        <f>IF(COUNTA($A3239:$K3239)=0,"",IF($K3239&lt;&gt;"",IF(COUNTIF($K$19:$K3239,$K3239)&gt;1,"SI","NO"),IF(COUNTIFS($A$19:$A3239,$A3239,$C$19:$C3239,$C3239,$J$19:$J3239,$J3239,$D$19:$D3239,$D3239)&gt;1,"SI","NO")))</f>
        <v/>
      </c>
      <c r="N3239" s="11">
        <f>IF(COUNTA($A3239:$K3239)=0,"",IF(AND($L3239="SI",$M3239="NO"),IFERROR($H3239,0),0))</f>
        <v/>
      </c>
      <c r="O3239" s="9">
        <f>IF(COUNTA($A3239:$K3239)=0,"",IF($M3239="SI","CUFE o factura duplicada dentro del reporte; no se suma dos veces",IF(IFERROR($H3239,0)&lt;=0,"DIAN reporta valor susceptible 0",IF($L3239="NO",IFERROR(LOOKUP(2,1/((LISTS!$M$2:$M$13&lt;&gt;"")*ISNUMBER(SEARCH(LISTS!$M$2:$M$13,$I3239))),LISTS!$O$2:$O$13),"Medio de pago no elegible o no identificado por DIAN"),"Apta automaticamente por pago electronico y base positiva"))))</f>
        <v/>
      </c>
    </row>
    <row r="3240">
      <c r="A3240" s="9" t="n"/>
      <c r="B3240" s="9" t="n"/>
      <c r="C3240" s="12" t="n"/>
      <c r="D3240" s="11" t="n"/>
      <c r="E3240" s="11" t="n"/>
      <c r="F3240" s="11" t="n"/>
      <c r="G3240" s="11" t="n"/>
      <c r="H3240" s="11" t="n"/>
      <c r="I3240" s="9" t="n"/>
      <c r="J3240" s="9" t="n"/>
      <c r="K3240" s="9" t="n"/>
      <c r="L3240" s="9">
        <f>IF(COUNTA($A3240:$K3240)=0,"",IF(AND(IFERROR($H3240,0)&gt;0,LEN(TRIM($K3240&amp;""))&gt;0,IFERROR(LOOKUP(2,1/((LISTS!$M$2:$M$13&lt;&gt;"")*ISNUMBER(SEARCH(LISTS!$M$2:$M$13,$I3240))),LISTS!$N$2:$N$13),"NO")="SI"),"SI","NO"))</f>
        <v/>
      </c>
      <c r="M3240" s="9">
        <f>IF(COUNTA($A3240:$K3240)=0,"",IF($K3240&lt;&gt;"",IF(COUNTIF($K$19:$K3240,$K3240)&gt;1,"SI","NO"),IF(COUNTIFS($A$19:$A3240,$A3240,$C$19:$C3240,$C3240,$J$19:$J3240,$J3240,$D$19:$D3240,$D3240)&gt;1,"SI","NO")))</f>
        <v/>
      </c>
      <c r="N3240" s="11">
        <f>IF(COUNTA($A3240:$K3240)=0,"",IF(AND($L3240="SI",$M3240="NO"),IFERROR($H3240,0),0))</f>
        <v/>
      </c>
      <c r="O3240" s="9">
        <f>IF(COUNTA($A3240:$K3240)=0,"",IF($M3240="SI","CUFE o factura duplicada dentro del reporte; no se suma dos veces",IF(IFERROR($H3240,0)&lt;=0,"DIAN reporta valor susceptible 0",IF($L3240="NO",IFERROR(LOOKUP(2,1/((LISTS!$M$2:$M$13&lt;&gt;"")*ISNUMBER(SEARCH(LISTS!$M$2:$M$13,$I3240))),LISTS!$O$2:$O$13),"Medio de pago no elegible o no identificado por DIAN"),"Apta automaticamente por pago electronico y base positiva"))))</f>
        <v/>
      </c>
    </row>
    <row r="3241">
      <c r="A3241" s="9" t="n"/>
      <c r="B3241" s="9" t="n"/>
      <c r="C3241" s="12" t="n"/>
      <c r="D3241" s="11" t="n"/>
      <c r="E3241" s="11" t="n"/>
      <c r="F3241" s="11" t="n"/>
      <c r="G3241" s="11" t="n"/>
      <c r="H3241" s="11" t="n"/>
      <c r="I3241" s="9" t="n"/>
      <c r="J3241" s="9" t="n"/>
      <c r="K3241" s="9" t="n"/>
      <c r="L3241" s="9">
        <f>IF(COUNTA($A3241:$K3241)=0,"",IF(AND(IFERROR($H3241,0)&gt;0,LEN(TRIM($K3241&amp;""))&gt;0,IFERROR(LOOKUP(2,1/((LISTS!$M$2:$M$13&lt;&gt;"")*ISNUMBER(SEARCH(LISTS!$M$2:$M$13,$I3241))),LISTS!$N$2:$N$13),"NO")="SI"),"SI","NO"))</f>
        <v/>
      </c>
      <c r="M3241" s="9">
        <f>IF(COUNTA($A3241:$K3241)=0,"",IF($K3241&lt;&gt;"",IF(COUNTIF($K$19:$K3241,$K3241)&gt;1,"SI","NO"),IF(COUNTIFS($A$19:$A3241,$A3241,$C$19:$C3241,$C3241,$J$19:$J3241,$J3241,$D$19:$D3241,$D3241)&gt;1,"SI","NO")))</f>
        <v/>
      </c>
      <c r="N3241" s="11">
        <f>IF(COUNTA($A3241:$K3241)=0,"",IF(AND($L3241="SI",$M3241="NO"),IFERROR($H3241,0),0))</f>
        <v/>
      </c>
      <c r="O3241" s="9">
        <f>IF(COUNTA($A3241:$K3241)=0,"",IF($M3241="SI","CUFE o factura duplicada dentro del reporte; no se suma dos veces",IF(IFERROR($H3241,0)&lt;=0,"DIAN reporta valor susceptible 0",IF($L3241="NO",IFERROR(LOOKUP(2,1/((LISTS!$M$2:$M$13&lt;&gt;"")*ISNUMBER(SEARCH(LISTS!$M$2:$M$13,$I3241))),LISTS!$O$2:$O$13),"Medio de pago no elegible o no identificado por DIAN"),"Apta automaticamente por pago electronico y base positiva"))))</f>
        <v/>
      </c>
    </row>
    <row r="3242">
      <c r="A3242" s="9" t="n"/>
      <c r="B3242" s="9" t="n"/>
      <c r="C3242" s="12" t="n"/>
      <c r="D3242" s="11" t="n"/>
      <c r="E3242" s="11" t="n"/>
      <c r="F3242" s="11" t="n"/>
      <c r="G3242" s="11" t="n"/>
      <c r="H3242" s="11" t="n"/>
      <c r="I3242" s="9" t="n"/>
      <c r="J3242" s="9" t="n"/>
      <c r="K3242" s="9" t="n"/>
      <c r="L3242" s="9">
        <f>IF(COUNTA($A3242:$K3242)=0,"",IF(AND(IFERROR($H3242,0)&gt;0,LEN(TRIM($K3242&amp;""))&gt;0,IFERROR(LOOKUP(2,1/((LISTS!$M$2:$M$13&lt;&gt;"")*ISNUMBER(SEARCH(LISTS!$M$2:$M$13,$I3242))),LISTS!$N$2:$N$13),"NO")="SI"),"SI","NO"))</f>
        <v/>
      </c>
      <c r="M3242" s="9">
        <f>IF(COUNTA($A3242:$K3242)=0,"",IF($K3242&lt;&gt;"",IF(COUNTIF($K$19:$K3242,$K3242)&gt;1,"SI","NO"),IF(COUNTIFS($A$19:$A3242,$A3242,$C$19:$C3242,$C3242,$J$19:$J3242,$J3242,$D$19:$D3242,$D3242)&gt;1,"SI","NO")))</f>
        <v/>
      </c>
      <c r="N3242" s="11">
        <f>IF(COUNTA($A3242:$K3242)=0,"",IF(AND($L3242="SI",$M3242="NO"),IFERROR($H3242,0),0))</f>
        <v/>
      </c>
      <c r="O3242" s="9">
        <f>IF(COUNTA($A3242:$K3242)=0,"",IF($M3242="SI","CUFE o factura duplicada dentro del reporte; no se suma dos veces",IF(IFERROR($H3242,0)&lt;=0,"DIAN reporta valor susceptible 0",IF($L3242="NO",IFERROR(LOOKUP(2,1/((LISTS!$M$2:$M$13&lt;&gt;"")*ISNUMBER(SEARCH(LISTS!$M$2:$M$13,$I3242))),LISTS!$O$2:$O$13),"Medio de pago no elegible o no identificado por DIAN"),"Apta automaticamente por pago electronico y base positiva"))))</f>
        <v/>
      </c>
    </row>
    <row r="3243">
      <c r="A3243" s="9" t="n"/>
      <c r="B3243" s="9" t="n"/>
      <c r="C3243" s="12" t="n"/>
      <c r="D3243" s="11" t="n"/>
      <c r="E3243" s="11" t="n"/>
      <c r="F3243" s="11" t="n"/>
      <c r="G3243" s="11" t="n"/>
      <c r="H3243" s="11" t="n"/>
      <c r="I3243" s="9" t="n"/>
      <c r="J3243" s="9" t="n"/>
      <c r="K3243" s="9" t="n"/>
      <c r="L3243" s="9">
        <f>IF(COUNTA($A3243:$K3243)=0,"",IF(AND(IFERROR($H3243,0)&gt;0,LEN(TRIM($K3243&amp;""))&gt;0,IFERROR(LOOKUP(2,1/((LISTS!$M$2:$M$13&lt;&gt;"")*ISNUMBER(SEARCH(LISTS!$M$2:$M$13,$I3243))),LISTS!$N$2:$N$13),"NO")="SI"),"SI","NO"))</f>
        <v/>
      </c>
      <c r="M3243" s="9">
        <f>IF(COUNTA($A3243:$K3243)=0,"",IF($K3243&lt;&gt;"",IF(COUNTIF($K$19:$K3243,$K3243)&gt;1,"SI","NO"),IF(COUNTIFS($A$19:$A3243,$A3243,$C$19:$C3243,$C3243,$J$19:$J3243,$J3243,$D$19:$D3243,$D3243)&gt;1,"SI","NO")))</f>
        <v/>
      </c>
      <c r="N3243" s="11">
        <f>IF(COUNTA($A3243:$K3243)=0,"",IF(AND($L3243="SI",$M3243="NO"),IFERROR($H3243,0),0))</f>
        <v/>
      </c>
      <c r="O3243" s="9">
        <f>IF(COUNTA($A3243:$K3243)=0,"",IF($M3243="SI","CUFE o factura duplicada dentro del reporte; no se suma dos veces",IF(IFERROR($H3243,0)&lt;=0,"DIAN reporta valor susceptible 0",IF($L3243="NO",IFERROR(LOOKUP(2,1/((LISTS!$M$2:$M$13&lt;&gt;"")*ISNUMBER(SEARCH(LISTS!$M$2:$M$13,$I3243))),LISTS!$O$2:$O$13),"Medio de pago no elegible o no identificado por DIAN"),"Apta automaticamente por pago electronico y base positiva"))))</f>
        <v/>
      </c>
    </row>
    <row r="3244">
      <c r="A3244" s="9" t="n"/>
      <c r="B3244" s="9" t="n"/>
      <c r="C3244" s="12" t="n"/>
      <c r="D3244" s="11" t="n"/>
      <c r="E3244" s="11" t="n"/>
      <c r="F3244" s="11" t="n"/>
      <c r="G3244" s="11" t="n"/>
      <c r="H3244" s="11" t="n"/>
      <c r="I3244" s="9" t="n"/>
      <c r="J3244" s="9" t="n"/>
      <c r="K3244" s="9" t="n"/>
      <c r="L3244" s="9">
        <f>IF(COUNTA($A3244:$K3244)=0,"",IF(AND(IFERROR($H3244,0)&gt;0,LEN(TRIM($K3244&amp;""))&gt;0,IFERROR(LOOKUP(2,1/((LISTS!$M$2:$M$13&lt;&gt;"")*ISNUMBER(SEARCH(LISTS!$M$2:$M$13,$I3244))),LISTS!$N$2:$N$13),"NO")="SI"),"SI","NO"))</f>
        <v/>
      </c>
      <c r="M3244" s="9">
        <f>IF(COUNTA($A3244:$K3244)=0,"",IF($K3244&lt;&gt;"",IF(COUNTIF($K$19:$K3244,$K3244)&gt;1,"SI","NO"),IF(COUNTIFS($A$19:$A3244,$A3244,$C$19:$C3244,$C3244,$J$19:$J3244,$J3244,$D$19:$D3244,$D3244)&gt;1,"SI","NO")))</f>
        <v/>
      </c>
      <c r="N3244" s="11">
        <f>IF(COUNTA($A3244:$K3244)=0,"",IF(AND($L3244="SI",$M3244="NO"),IFERROR($H3244,0),0))</f>
        <v/>
      </c>
      <c r="O3244" s="9">
        <f>IF(COUNTA($A3244:$K3244)=0,"",IF($M3244="SI","CUFE o factura duplicada dentro del reporte; no se suma dos veces",IF(IFERROR($H3244,0)&lt;=0,"DIAN reporta valor susceptible 0",IF($L3244="NO",IFERROR(LOOKUP(2,1/((LISTS!$M$2:$M$13&lt;&gt;"")*ISNUMBER(SEARCH(LISTS!$M$2:$M$13,$I3244))),LISTS!$O$2:$O$13),"Medio de pago no elegible o no identificado por DIAN"),"Apta automaticamente por pago electronico y base positiva"))))</f>
        <v/>
      </c>
    </row>
    <row r="3245">
      <c r="A3245" s="9" t="n"/>
      <c r="B3245" s="9" t="n"/>
      <c r="C3245" s="12" t="n"/>
      <c r="D3245" s="11" t="n"/>
      <c r="E3245" s="11" t="n"/>
      <c r="F3245" s="11" t="n"/>
      <c r="G3245" s="11" t="n"/>
      <c r="H3245" s="11" t="n"/>
      <c r="I3245" s="9" t="n"/>
      <c r="J3245" s="9" t="n"/>
      <c r="K3245" s="9" t="n"/>
      <c r="L3245" s="9">
        <f>IF(COUNTA($A3245:$K3245)=0,"",IF(AND(IFERROR($H3245,0)&gt;0,LEN(TRIM($K3245&amp;""))&gt;0,IFERROR(LOOKUP(2,1/((LISTS!$M$2:$M$13&lt;&gt;"")*ISNUMBER(SEARCH(LISTS!$M$2:$M$13,$I3245))),LISTS!$N$2:$N$13),"NO")="SI"),"SI","NO"))</f>
        <v/>
      </c>
      <c r="M3245" s="9">
        <f>IF(COUNTA($A3245:$K3245)=0,"",IF($K3245&lt;&gt;"",IF(COUNTIF($K$19:$K3245,$K3245)&gt;1,"SI","NO"),IF(COUNTIFS($A$19:$A3245,$A3245,$C$19:$C3245,$C3245,$J$19:$J3245,$J3245,$D$19:$D3245,$D3245)&gt;1,"SI","NO")))</f>
        <v/>
      </c>
      <c r="N3245" s="11">
        <f>IF(COUNTA($A3245:$K3245)=0,"",IF(AND($L3245="SI",$M3245="NO"),IFERROR($H3245,0),0))</f>
        <v/>
      </c>
      <c r="O3245" s="9">
        <f>IF(COUNTA($A3245:$K3245)=0,"",IF($M3245="SI","CUFE o factura duplicada dentro del reporte; no se suma dos veces",IF(IFERROR($H3245,0)&lt;=0,"DIAN reporta valor susceptible 0",IF($L3245="NO",IFERROR(LOOKUP(2,1/((LISTS!$M$2:$M$13&lt;&gt;"")*ISNUMBER(SEARCH(LISTS!$M$2:$M$13,$I3245))),LISTS!$O$2:$O$13),"Medio de pago no elegible o no identificado por DIAN"),"Apta automaticamente por pago electronico y base positiva"))))</f>
        <v/>
      </c>
    </row>
    <row r="3246">
      <c r="A3246" s="9" t="n"/>
      <c r="B3246" s="9" t="n"/>
      <c r="C3246" s="12" t="n"/>
      <c r="D3246" s="11" t="n"/>
      <c r="E3246" s="11" t="n"/>
      <c r="F3246" s="11" t="n"/>
      <c r="G3246" s="11" t="n"/>
      <c r="H3246" s="11" t="n"/>
      <c r="I3246" s="9" t="n"/>
      <c r="J3246" s="9" t="n"/>
      <c r="K3246" s="9" t="n"/>
      <c r="L3246" s="9">
        <f>IF(COUNTA($A3246:$K3246)=0,"",IF(AND(IFERROR($H3246,0)&gt;0,LEN(TRIM($K3246&amp;""))&gt;0,IFERROR(LOOKUP(2,1/((LISTS!$M$2:$M$13&lt;&gt;"")*ISNUMBER(SEARCH(LISTS!$M$2:$M$13,$I3246))),LISTS!$N$2:$N$13),"NO")="SI"),"SI","NO"))</f>
        <v/>
      </c>
      <c r="M3246" s="9">
        <f>IF(COUNTA($A3246:$K3246)=0,"",IF($K3246&lt;&gt;"",IF(COUNTIF($K$19:$K3246,$K3246)&gt;1,"SI","NO"),IF(COUNTIFS($A$19:$A3246,$A3246,$C$19:$C3246,$C3246,$J$19:$J3246,$J3246,$D$19:$D3246,$D3246)&gt;1,"SI","NO")))</f>
        <v/>
      </c>
      <c r="N3246" s="11">
        <f>IF(COUNTA($A3246:$K3246)=0,"",IF(AND($L3246="SI",$M3246="NO"),IFERROR($H3246,0),0))</f>
        <v/>
      </c>
      <c r="O3246" s="9">
        <f>IF(COUNTA($A3246:$K3246)=0,"",IF($M3246="SI","CUFE o factura duplicada dentro del reporte; no se suma dos veces",IF(IFERROR($H3246,0)&lt;=0,"DIAN reporta valor susceptible 0",IF($L3246="NO",IFERROR(LOOKUP(2,1/((LISTS!$M$2:$M$13&lt;&gt;"")*ISNUMBER(SEARCH(LISTS!$M$2:$M$13,$I3246))),LISTS!$O$2:$O$13),"Medio de pago no elegible o no identificado por DIAN"),"Apta automaticamente por pago electronico y base positiva"))))</f>
        <v/>
      </c>
    </row>
    <row r="3247">
      <c r="A3247" s="9" t="n"/>
      <c r="B3247" s="9" t="n"/>
      <c r="C3247" s="12" t="n"/>
      <c r="D3247" s="11" t="n"/>
      <c r="E3247" s="11" t="n"/>
      <c r="F3247" s="11" t="n"/>
      <c r="G3247" s="11" t="n"/>
      <c r="H3247" s="11" t="n"/>
      <c r="I3247" s="9" t="n"/>
      <c r="J3247" s="9" t="n"/>
      <c r="K3247" s="9" t="n"/>
      <c r="L3247" s="9">
        <f>IF(COUNTA($A3247:$K3247)=0,"",IF(AND(IFERROR($H3247,0)&gt;0,LEN(TRIM($K3247&amp;""))&gt;0,IFERROR(LOOKUP(2,1/((LISTS!$M$2:$M$13&lt;&gt;"")*ISNUMBER(SEARCH(LISTS!$M$2:$M$13,$I3247))),LISTS!$N$2:$N$13),"NO")="SI"),"SI","NO"))</f>
        <v/>
      </c>
      <c r="M3247" s="9">
        <f>IF(COUNTA($A3247:$K3247)=0,"",IF($K3247&lt;&gt;"",IF(COUNTIF($K$19:$K3247,$K3247)&gt;1,"SI","NO"),IF(COUNTIFS($A$19:$A3247,$A3247,$C$19:$C3247,$C3247,$J$19:$J3247,$J3247,$D$19:$D3247,$D3247)&gt;1,"SI","NO")))</f>
        <v/>
      </c>
      <c r="N3247" s="11">
        <f>IF(COUNTA($A3247:$K3247)=0,"",IF(AND($L3247="SI",$M3247="NO"),IFERROR($H3247,0),0))</f>
        <v/>
      </c>
      <c r="O3247" s="9">
        <f>IF(COUNTA($A3247:$K3247)=0,"",IF($M3247="SI","CUFE o factura duplicada dentro del reporte; no se suma dos veces",IF(IFERROR($H3247,0)&lt;=0,"DIAN reporta valor susceptible 0",IF($L3247="NO",IFERROR(LOOKUP(2,1/((LISTS!$M$2:$M$13&lt;&gt;"")*ISNUMBER(SEARCH(LISTS!$M$2:$M$13,$I3247))),LISTS!$O$2:$O$13),"Medio de pago no elegible o no identificado por DIAN"),"Apta automaticamente por pago electronico y base positiva"))))</f>
        <v/>
      </c>
    </row>
    <row r="3248">
      <c r="A3248" s="9" t="n"/>
      <c r="B3248" s="9" t="n"/>
      <c r="C3248" s="12" t="n"/>
      <c r="D3248" s="11" t="n"/>
      <c r="E3248" s="11" t="n"/>
      <c r="F3248" s="11" t="n"/>
      <c r="G3248" s="11" t="n"/>
      <c r="H3248" s="11" t="n"/>
      <c r="I3248" s="9" t="n"/>
      <c r="J3248" s="9" t="n"/>
      <c r="K3248" s="9" t="n"/>
      <c r="L3248" s="9">
        <f>IF(COUNTA($A3248:$K3248)=0,"",IF(AND(IFERROR($H3248,0)&gt;0,LEN(TRIM($K3248&amp;""))&gt;0,IFERROR(LOOKUP(2,1/((LISTS!$M$2:$M$13&lt;&gt;"")*ISNUMBER(SEARCH(LISTS!$M$2:$M$13,$I3248))),LISTS!$N$2:$N$13),"NO")="SI"),"SI","NO"))</f>
        <v/>
      </c>
      <c r="M3248" s="9">
        <f>IF(COUNTA($A3248:$K3248)=0,"",IF($K3248&lt;&gt;"",IF(COUNTIF($K$19:$K3248,$K3248)&gt;1,"SI","NO"),IF(COUNTIFS($A$19:$A3248,$A3248,$C$19:$C3248,$C3248,$J$19:$J3248,$J3248,$D$19:$D3248,$D3248)&gt;1,"SI","NO")))</f>
        <v/>
      </c>
      <c r="N3248" s="11">
        <f>IF(COUNTA($A3248:$K3248)=0,"",IF(AND($L3248="SI",$M3248="NO"),IFERROR($H3248,0),0))</f>
        <v/>
      </c>
      <c r="O3248" s="9">
        <f>IF(COUNTA($A3248:$K3248)=0,"",IF($M3248="SI","CUFE o factura duplicada dentro del reporte; no se suma dos veces",IF(IFERROR($H3248,0)&lt;=0,"DIAN reporta valor susceptible 0",IF($L3248="NO",IFERROR(LOOKUP(2,1/((LISTS!$M$2:$M$13&lt;&gt;"")*ISNUMBER(SEARCH(LISTS!$M$2:$M$13,$I3248))),LISTS!$O$2:$O$13),"Medio de pago no elegible o no identificado por DIAN"),"Apta automaticamente por pago electronico y base positiva"))))</f>
        <v/>
      </c>
    </row>
    <row r="3249">
      <c r="A3249" s="9" t="n"/>
      <c r="B3249" s="9" t="n"/>
      <c r="C3249" s="12" t="n"/>
      <c r="D3249" s="11" t="n"/>
      <c r="E3249" s="11" t="n"/>
      <c r="F3249" s="11" t="n"/>
      <c r="G3249" s="11" t="n"/>
      <c r="H3249" s="11" t="n"/>
      <c r="I3249" s="9" t="n"/>
      <c r="J3249" s="9" t="n"/>
      <c r="K3249" s="9" t="n"/>
      <c r="L3249" s="9">
        <f>IF(COUNTA($A3249:$K3249)=0,"",IF(AND(IFERROR($H3249,0)&gt;0,LEN(TRIM($K3249&amp;""))&gt;0,IFERROR(LOOKUP(2,1/((LISTS!$M$2:$M$13&lt;&gt;"")*ISNUMBER(SEARCH(LISTS!$M$2:$M$13,$I3249))),LISTS!$N$2:$N$13),"NO")="SI"),"SI","NO"))</f>
        <v/>
      </c>
      <c r="M3249" s="9">
        <f>IF(COUNTA($A3249:$K3249)=0,"",IF($K3249&lt;&gt;"",IF(COUNTIF($K$19:$K3249,$K3249)&gt;1,"SI","NO"),IF(COUNTIFS($A$19:$A3249,$A3249,$C$19:$C3249,$C3249,$J$19:$J3249,$J3249,$D$19:$D3249,$D3249)&gt;1,"SI","NO")))</f>
        <v/>
      </c>
      <c r="N3249" s="11">
        <f>IF(COUNTA($A3249:$K3249)=0,"",IF(AND($L3249="SI",$M3249="NO"),IFERROR($H3249,0),0))</f>
        <v/>
      </c>
      <c r="O3249" s="9">
        <f>IF(COUNTA($A3249:$K3249)=0,"",IF($M3249="SI","CUFE o factura duplicada dentro del reporte; no se suma dos veces",IF(IFERROR($H3249,0)&lt;=0,"DIAN reporta valor susceptible 0",IF($L3249="NO",IFERROR(LOOKUP(2,1/((LISTS!$M$2:$M$13&lt;&gt;"")*ISNUMBER(SEARCH(LISTS!$M$2:$M$13,$I3249))),LISTS!$O$2:$O$13),"Medio de pago no elegible o no identificado por DIAN"),"Apta automaticamente por pago electronico y base positiva"))))</f>
        <v/>
      </c>
    </row>
    <row r="3250">
      <c r="A3250" s="9" t="n"/>
      <c r="B3250" s="9" t="n"/>
      <c r="C3250" s="12" t="n"/>
      <c r="D3250" s="11" t="n"/>
      <c r="E3250" s="11" t="n"/>
      <c r="F3250" s="11" t="n"/>
      <c r="G3250" s="11" t="n"/>
      <c r="H3250" s="11" t="n"/>
      <c r="I3250" s="9" t="n"/>
      <c r="J3250" s="9" t="n"/>
      <c r="K3250" s="9" t="n"/>
      <c r="L3250" s="9">
        <f>IF(COUNTA($A3250:$K3250)=0,"",IF(AND(IFERROR($H3250,0)&gt;0,LEN(TRIM($K3250&amp;""))&gt;0,IFERROR(LOOKUP(2,1/((LISTS!$M$2:$M$13&lt;&gt;"")*ISNUMBER(SEARCH(LISTS!$M$2:$M$13,$I3250))),LISTS!$N$2:$N$13),"NO")="SI"),"SI","NO"))</f>
        <v/>
      </c>
      <c r="M3250" s="9">
        <f>IF(COUNTA($A3250:$K3250)=0,"",IF($K3250&lt;&gt;"",IF(COUNTIF($K$19:$K3250,$K3250)&gt;1,"SI","NO"),IF(COUNTIFS($A$19:$A3250,$A3250,$C$19:$C3250,$C3250,$J$19:$J3250,$J3250,$D$19:$D3250,$D3250)&gt;1,"SI","NO")))</f>
        <v/>
      </c>
      <c r="N3250" s="11">
        <f>IF(COUNTA($A3250:$K3250)=0,"",IF(AND($L3250="SI",$M3250="NO"),IFERROR($H3250,0),0))</f>
        <v/>
      </c>
      <c r="O3250" s="9">
        <f>IF(COUNTA($A3250:$K3250)=0,"",IF($M3250="SI","CUFE o factura duplicada dentro del reporte; no se suma dos veces",IF(IFERROR($H3250,0)&lt;=0,"DIAN reporta valor susceptible 0",IF($L3250="NO",IFERROR(LOOKUP(2,1/((LISTS!$M$2:$M$13&lt;&gt;"")*ISNUMBER(SEARCH(LISTS!$M$2:$M$13,$I3250))),LISTS!$O$2:$O$13),"Medio de pago no elegible o no identificado por DIAN"),"Apta automaticamente por pago electronico y base positiva"))))</f>
        <v/>
      </c>
    </row>
    <row r="3251">
      <c r="A3251" s="9" t="n"/>
      <c r="B3251" s="9" t="n"/>
      <c r="C3251" s="12" t="n"/>
      <c r="D3251" s="11" t="n"/>
      <c r="E3251" s="11" t="n"/>
      <c r="F3251" s="11" t="n"/>
      <c r="G3251" s="11" t="n"/>
      <c r="H3251" s="11" t="n"/>
      <c r="I3251" s="9" t="n"/>
      <c r="J3251" s="9" t="n"/>
      <c r="K3251" s="9" t="n"/>
      <c r="L3251" s="9">
        <f>IF(COUNTA($A3251:$K3251)=0,"",IF(AND(IFERROR($H3251,0)&gt;0,LEN(TRIM($K3251&amp;""))&gt;0,IFERROR(LOOKUP(2,1/((LISTS!$M$2:$M$13&lt;&gt;"")*ISNUMBER(SEARCH(LISTS!$M$2:$M$13,$I3251))),LISTS!$N$2:$N$13),"NO")="SI"),"SI","NO"))</f>
        <v/>
      </c>
      <c r="M3251" s="9">
        <f>IF(COUNTA($A3251:$K3251)=0,"",IF($K3251&lt;&gt;"",IF(COUNTIF($K$19:$K3251,$K3251)&gt;1,"SI","NO"),IF(COUNTIFS($A$19:$A3251,$A3251,$C$19:$C3251,$C3251,$J$19:$J3251,$J3251,$D$19:$D3251,$D3251)&gt;1,"SI","NO")))</f>
        <v/>
      </c>
      <c r="N3251" s="11">
        <f>IF(COUNTA($A3251:$K3251)=0,"",IF(AND($L3251="SI",$M3251="NO"),IFERROR($H3251,0),0))</f>
        <v/>
      </c>
      <c r="O3251" s="9">
        <f>IF(COUNTA($A3251:$K3251)=0,"",IF($M3251="SI","CUFE o factura duplicada dentro del reporte; no se suma dos veces",IF(IFERROR($H3251,0)&lt;=0,"DIAN reporta valor susceptible 0",IF($L3251="NO",IFERROR(LOOKUP(2,1/((LISTS!$M$2:$M$13&lt;&gt;"")*ISNUMBER(SEARCH(LISTS!$M$2:$M$13,$I3251))),LISTS!$O$2:$O$13),"Medio de pago no elegible o no identificado por DIAN"),"Apta automaticamente por pago electronico y base positiva"))))</f>
        <v/>
      </c>
    </row>
    <row r="3252">
      <c r="A3252" s="9" t="n"/>
      <c r="B3252" s="9" t="n"/>
      <c r="C3252" s="12" t="n"/>
      <c r="D3252" s="11" t="n"/>
      <c r="E3252" s="11" t="n"/>
      <c r="F3252" s="11" t="n"/>
      <c r="G3252" s="11" t="n"/>
      <c r="H3252" s="11" t="n"/>
      <c r="I3252" s="9" t="n"/>
      <c r="J3252" s="9" t="n"/>
      <c r="K3252" s="9" t="n"/>
      <c r="L3252" s="9">
        <f>IF(COUNTA($A3252:$K3252)=0,"",IF(AND(IFERROR($H3252,0)&gt;0,LEN(TRIM($K3252&amp;""))&gt;0,IFERROR(LOOKUP(2,1/((LISTS!$M$2:$M$13&lt;&gt;"")*ISNUMBER(SEARCH(LISTS!$M$2:$M$13,$I3252))),LISTS!$N$2:$N$13),"NO")="SI"),"SI","NO"))</f>
        <v/>
      </c>
      <c r="M3252" s="9">
        <f>IF(COUNTA($A3252:$K3252)=0,"",IF($K3252&lt;&gt;"",IF(COUNTIF($K$19:$K3252,$K3252)&gt;1,"SI","NO"),IF(COUNTIFS($A$19:$A3252,$A3252,$C$19:$C3252,$C3252,$J$19:$J3252,$J3252,$D$19:$D3252,$D3252)&gt;1,"SI","NO")))</f>
        <v/>
      </c>
      <c r="N3252" s="11">
        <f>IF(COUNTA($A3252:$K3252)=0,"",IF(AND($L3252="SI",$M3252="NO"),IFERROR($H3252,0),0))</f>
        <v/>
      </c>
      <c r="O3252" s="9">
        <f>IF(COUNTA($A3252:$K3252)=0,"",IF($M3252="SI","CUFE o factura duplicada dentro del reporte; no se suma dos veces",IF(IFERROR($H3252,0)&lt;=0,"DIAN reporta valor susceptible 0",IF($L3252="NO",IFERROR(LOOKUP(2,1/((LISTS!$M$2:$M$13&lt;&gt;"")*ISNUMBER(SEARCH(LISTS!$M$2:$M$13,$I3252))),LISTS!$O$2:$O$13),"Medio de pago no elegible o no identificado por DIAN"),"Apta automaticamente por pago electronico y base positiva"))))</f>
        <v/>
      </c>
    </row>
    <row r="3253">
      <c r="A3253" s="9" t="n"/>
      <c r="B3253" s="9" t="n"/>
      <c r="C3253" s="12" t="n"/>
      <c r="D3253" s="11" t="n"/>
      <c r="E3253" s="11" t="n"/>
      <c r="F3253" s="11" t="n"/>
      <c r="G3253" s="11" t="n"/>
      <c r="H3253" s="11" t="n"/>
      <c r="I3253" s="9" t="n"/>
      <c r="J3253" s="9" t="n"/>
      <c r="K3253" s="9" t="n"/>
      <c r="L3253" s="9">
        <f>IF(COUNTA($A3253:$K3253)=0,"",IF(AND(IFERROR($H3253,0)&gt;0,LEN(TRIM($K3253&amp;""))&gt;0,IFERROR(LOOKUP(2,1/((LISTS!$M$2:$M$13&lt;&gt;"")*ISNUMBER(SEARCH(LISTS!$M$2:$M$13,$I3253))),LISTS!$N$2:$N$13),"NO")="SI"),"SI","NO"))</f>
        <v/>
      </c>
      <c r="M3253" s="9">
        <f>IF(COUNTA($A3253:$K3253)=0,"",IF($K3253&lt;&gt;"",IF(COUNTIF($K$19:$K3253,$K3253)&gt;1,"SI","NO"),IF(COUNTIFS($A$19:$A3253,$A3253,$C$19:$C3253,$C3253,$J$19:$J3253,$J3253,$D$19:$D3253,$D3253)&gt;1,"SI","NO")))</f>
        <v/>
      </c>
      <c r="N3253" s="11">
        <f>IF(COUNTA($A3253:$K3253)=0,"",IF(AND($L3253="SI",$M3253="NO"),IFERROR($H3253,0),0))</f>
        <v/>
      </c>
      <c r="O3253" s="9">
        <f>IF(COUNTA($A3253:$K3253)=0,"",IF($M3253="SI","CUFE o factura duplicada dentro del reporte; no se suma dos veces",IF(IFERROR($H3253,0)&lt;=0,"DIAN reporta valor susceptible 0",IF($L3253="NO",IFERROR(LOOKUP(2,1/((LISTS!$M$2:$M$13&lt;&gt;"")*ISNUMBER(SEARCH(LISTS!$M$2:$M$13,$I3253))),LISTS!$O$2:$O$13),"Medio de pago no elegible o no identificado por DIAN"),"Apta automaticamente por pago electronico y base positiva"))))</f>
        <v/>
      </c>
    </row>
    <row r="3254">
      <c r="A3254" s="9" t="n"/>
      <c r="B3254" s="9" t="n"/>
      <c r="C3254" s="12" t="n"/>
      <c r="D3254" s="11" t="n"/>
      <c r="E3254" s="11" t="n"/>
      <c r="F3254" s="11" t="n"/>
      <c r="G3254" s="11" t="n"/>
      <c r="H3254" s="11" t="n"/>
      <c r="I3254" s="9" t="n"/>
      <c r="J3254" s="9" t="n"/>
      <c r="K3254" s="9" t="n"/>
      <c r="L3254" s="9">
        <f>IF(COUNTA($A3254:$K3254)=0,"",IF(AND(IFERROR($H3254,0)&gt;0,LEN(TRIM($K3254&amp;""))&gt;0,IFERROR(LOOKUP(2,1/((LISTS!$M$2:$M$13&lt;&gt;"")*ISNUMBER(SEARCH(LISTS!$M$2:$M$13,$I3254))),LISTS!$N$2:$N$13),"NO")="SI"),"SI","NO"))</f>
        <v/>
      </c>
      <c r="M3254" s="9">
        <f>IF(COUNTA($A3254:$K3254)=0,"",IF($K3254&lt;&gt;"",IF(COUNTIF($K$19:$K3254,$K3254)&gt;1,"SI","NO"),IF(COUNTIFS($A$19:$A3254,$A3254,$C$19:$C3254,$C3254,$J$19:$J3254,$J3254,$D$19:$D3254,$D3254)&gt;1,"SI","NO")))</f>
        <v/>
      </c>
      <c r="N3254" s="11">
        <f>IF(COUNTA($A3254:$K3254)=0,"",IF(AND($L3254="SI",$M3254="NO"),IFERROR($H3254,0),0))</f>
        <v/>
      </c>
      <c r="O3254" s="9">
        <f>IF(COUNTA($A3254:$K3254)=0,"",IF($M3254="SI","CUFE o factura duplicada dentro del reporte; no se suma dos veces",IF(IFERROR($H3254,0)&lt;=0,"DIAN reporta valor susceptible 0",IF($L3254="NO",IFERROR(LOOKUP(2,1/((LISTS!$M$2:$M$13&lt;&gt;"")*ISNUMBER(SEARCH(LISTS!$M$2:$M$13,$I3254))),LISTS!$O$2:$O$13),"Medio de pago no elegible o no identificado por DIAN"),"Apta automaticamente por pago electronico y base positiva"))))</f>
        <v/>
      </c>
    </row>
    <row r="3255">
      <c r="A3255" s="9" t="n"/>
      <c r="B3255" s="9" t="n"/>
      <c r="C3255" s="12" t="n"/>
      <c r="D3255" s="11" t="n"/>
      <c r="E3255" s="11" t="n"/>
      <c r="F3255" s="11" t="n"/>
      <c r="G3255" s="11" t="n"/>
      <c r="H3255" s="11" t="n"/>
      <c r="I3255" s="9" t="n"/>
      <c r="J3255" s="9" t="n"/>
      <c r="K3255" s="9" t="n"/>
      <c r="L3255" s="9">
        <f>IF(COUNTA($A3255:$K3255)=0,"",IF(AND(IFERROR($H3255,0)&gt;0,LEN(TRIM($K3255&amp;""))&gt;0,IFERROR(LOOKUP(2,1/((LISTS!$M$2:$M$13&lt;&gt;"")*ISNUMBER(SEARCH(LISTS!$M$2:$M$13,$I3255))),LISTS!$N$2:$N$13),"NO")="SI"),"SI","NO"))</f>
        <v/>
      </c>
      <c r="M3255" s="9">
        <f>IF(COUNTA($A3255:$K3255)=0,"",IF($K3255&lt;&gt;"",IF(COUNTIF($K$19:$K3255,$K3255)&gt;1,"SI","NO"),IF(COUNTIFS($A$19:$A3255,$A3255,$C$19:$C3255,$C3255,$J$19:$J3255,$J3255,$D$19:$D3255,$D3255)&gt;1,"SI","NO")))</f>
        <v/>
      </c>
      <c r="N3255" s="11">
        <f>IF(COUNTA($A3255:$K3255)=0,"",IF(AND($L3255="SI",$M3255="NO"),IFERROR($H3255,0),0))</f>
        <v/>
      </c>
      <c r="O3255" s="9">
        <f>IF(COUNTA($A3255:$K3255)=0,"",IF($M3255="SI","CUFE o factura duplicada dentro del reporte; no se suma dos veces",IF(IFERROR($H3255,0)&lt;=0,"DIAN reporta valor susceptible 0",IF($L3255="NO",IFERROR(LOOKUP(2,1/((LISTS!$M$2:$M$13&lt;&gt;"")*ISNUMBER(SEARCH(LISTS!$M$2:$M$13,$I3255))),LISTS!$O$2:$O$13),"Medio de pago no elegible o no identificado por DIAN"),"Apta automaticamente por pago electronico y base positiva"))))</f>
        <v/>
      </c>
    </row>
    <row r="3256">
      <c r="A3256" s="9" t="n"/>
      <c r="B3256" s="9" t="n"/>
      <c r="C3256" s="12" t="n"/>
      <c r="D3256" s="11" t="n"/>
      <c r="E3256" s="11" t="n"/>
      <c r="F3256" s="11" t="n"/>
      <c r="G3256" s="11" t="n"/>
      <c r="H3256" s="11" t="n"/>
      <c r="I3256" s="9" t="n"/>
      <c r="J3256" s="9" t="n"/>
      <c r="K3256" s="9" t="n"/>
      <c r="L3256" s="9">
        <f>IF(COUNTA($A3256:$K3256)=0,"",IF(AND(IFERROR($H3256,0)&gt;0,LEN(TRIM($K3256&amp;""))&gt;0,IFERROR(LOOKUP(2,1/((LISTS!$M$2:$M$13&lt;&gt;"")*ISNUMBER(SEARCH(LISTS!$M$2:$M$13,$I3256))),LISTS!$N$2:$N$13),"NO")="SI"),"SI","NO"))</f>
        <v/>
      </c>
      <c r="M3256" s="9">
        <f>IF(COUNTA($A3256:$K3256)=0,"",IF($K3256&lt;&gt;"",IF(COUNTIF($K$19:$K3256,$K3256)&gt;1,"SI","NO"),IF(COUNTIFS($A$19:$A3256,$A3256,$C$19:$C3256,$C3256,$J$19:$J3256,$J3256,$D$19:$D3256,$D3256)&gt;1,"SI","NO")))</f>
        <v/>
      </c>
      <c r="N3256" s="11">
        <f>IF(COUNTA($A3256:$K3256)=0,"",IF(AND($L3256="SI",$M3256="NO"),IFERROR($H3256,0),0))</f>
        <v/>
      </c>
      <c r="O3256" s="9">
        <f>IF(COUNTA($A3256:$K3256)=0,"",IF($M3256="SI","CUFE o factura duplicada dentro del reporte; no se suma dos veces",IF(IFERROR($H3256,0)&lt;=0,"DIAN reporta valor susceptible 0",IF($L3256="NO",IFERROR(LOOKUP(2,1/((LISTS!$M$2:$M$13&lt;&gt;"")*ISNUMBER(SEARCH(LISTS!$M$2:$M$13,$I3256))),LISTS!$O$2:$O$13),"Medio de pago no elegible o no identificado por DIAN"),"Apta automaticamente por pago electronico y base positiva"))))</f>
        <v/>
      </c>
    </row>
    <row r="3257">
      <c r="A3257" s="9" t="n"/>
      <c r="B3257" s="9" t="n"/>
      <c r="C3257" s="12" t="n"/>
      <c r="D3257" s="11" t="n"/>
      <c r="E3257" s="11" t="n"/>
      <c r="F3257" s="11" t="n"/>
      <c r="G3257" s="11" t="n"/>
      <c r="H3257" s="11" t="n"/>
      <c r="I3257" s="9" t="n"/>
      <c r="J3257" s="9" t="n"/>
      <c r="K3257" s="9" t="n"/>
      <c r="L3257" s="9">
        <f>IF(COUNTA($A3257:$K3257)=0,"",IF(AND(IFERROR($H3257,0)&gt;0,LEN(TRIM($K3257&amp;""))&gt;0,IFERROR(LOOKUP(2,1/((LISTS!$M$2:$M$13&lt;&gt;"")*ISNUMBER(SEARCH(LISTS!$M$2:$M$13,$I3257))),LISTS!$N$2:$N$13),"NO")="SI"),"SI","NO"))</f>
        <v/>
      </c>
      <c r="M3257" s="9">
        <f>IF(COUNTA($A3257:$K3257)=0,"",IF($K3257&lt;&gt;"",IF(COUNTIF($K$19:$K3257,$K3257)&gt;1,"SI","NO"),IF(COUNTIFS($A$19:$A3257,$A3257,$C$19:$C3257,$C3257,$J$19:$J3257,$J3257,$D$19:$D3257,$D3257)&gt;1,"SI","NO")))</f>
        <v/>
      </c>
      <c r="N3257" s="11">
        <f>IF(COUNTA($A3257:$K3257)=0,"",IF(AND($L3257="SI",$M3257="NO"),IFERROR($H3257,0),0))</f>
        <v/>
      </c>
      <c r="O3257" s="9">
        <f>IF(COUNTA($A3257:$K3257)=0,"",IF($M3257="SI","CUFE o factura duplicada dentro del reporte; no se suma dos veces",IF(IFERROR($H3257,0)&lt;=0,"DIAN reporta valor susceptible 0",IF($L3257="NO",IFERROR(LOOKUP(2,1/((LISTS!$M$2:$M$13&lt;&gt;"")*ISNUMBER(SEARCH(LISTS!$M$2:$M$13,$I3257))),LISTS!$O$2:$O$13),"Medio de pago no elegible o no identificado por DIAN"),"Apta automaticamente por pago electronico y base positiva"))))</f>
        <v/>
      </c>
    </row>
    <row r="3258">
      <c r="A3258" s="9" t="n"/>
      <c r="B3258" s="9" t="n"/>
      <c r="C3258" s="12" t="n"/>
      <c r="D3258" s="11" t="n"/>
      <c r="E3258" s="11" t="n"/>
      <c r="F3258" s="11" t="n"/>
      <c r="G3258" s="11" t="n"/>
      <c r="H3258" s="11" t="n"/>
      <c r="I3258" s="9" t="n"/>
      <c r="J3258" s="9" t="n"/>
      <c r="K3258" s="9" t="n"/>
      <c r="L3258" s="9">
        <f>IF(COUNTA($A3258:$K3258)=0,"",IF(AND(IFERROR($H3258,0)&gt;0,LEN(TRIM($K3258&amp;""))&gt;0,IFERROR(LOOKUP(2,1/((LISTS!$M$2:$M$13&lt;&gt;"")*ISNUMBER(SEARCH(LISTS!$M$2:$M$13,$I3258))),LISTS!$N$2:$N$13),"NO")="SI"),"SI","NO"))</f>
        <v/>
      </c>
      <c r="M3258" s="9">
        <f>IF(COUNTA($A3258:$K3258)=0,"",IF($K3258&lt;&gt;"",IF(COUNTIF($K$19:$K3258,$K3258)&gt;1,"SI","NO"),IF(COUNTIFS($A$19:$A3258,$A3258,$C$19:$C3258,$C3258,$J$19:$J3258,$J3258,$D$19:$D3258,$D3258)&gt;1,"SI","NO")))</f>
        <v/>
      </c>
      <c r="N3258" s="11">
        <f>IF(COUNTA($A3258:$K3258)=0,"",IF(AND($L3258="SI",$M3258="NO"),IFERROR($H3258,0),0))</f>
        <v/>
      </c>
      <c r="O3258" s="9">
        <f>IF(COUNTA($A3258:$K3258)=0,"",IF($M3258="SI","CUFE o factura duplicada dentro del reporte; no se suma dos veces",IF(IFERROR($H3258,0)&lt;=0,"DIAN reporta valor susceptible 0",IF($L3258="NO",IFERROR(LOOKUP(2,1/((LISTS!$M$2:$M$13&lt;&gt;"")*ISNUMBER(SEARCH(LISTS!$M$2:$M$13,$I3258))),LISTS!$O$2:$O$13),"Medio de pago no elegible o no identificado por DIAN"),"Apta automaticamente por pago electronico y base positiva"))))</f>
        <v/>
      </c>
    </row>
    <row r="3259">
      <c r="A3259" s="9" t="n"/>
      <c r="B3259" s="9" t="n"/>
      <c r="C3259" s="12" t="n"/>
      <c r="D3259" s="11" t="n"/>
      <c r="E3259" s="11" t="n"/>
      <c r="F3259" s="11" t="n"/>
      <c r="G3259" s="11" t="n"/>
      <c r="H3259" s="11" t="n"/>
      <c r="I3259" s="9" t="n"/>
      <c r="J3259" s="9" t="n"/>
      <c r="K3259" s="9" t="n"/>
      <c r="L3259" s="9">
        <f>IF(COUNTA($A3259:$K3259)=0,"",IF(AND(IFERROR($H3259,0)&gt;0,LEN(TRIM($K3259&amp;""))&gt;0,IFERROR(LOOKUP(2,1/((LISTS!$M$2:$M$13&lt;&gt;"")*ISNUMBER(SEARCH(LISTS!$M$2:$M$13,$I3259))),LISTS!$N$2:$N$13),"NO")="SI"),"SI","NO"))</f>
        <v/>
      </c>
      <c r="M3259" s="9">
        <f>IF(COUNTA($A3259:$K3259)=0,"",IF($K3259&lt;&gt;"",IF(COUNTIF($K$19:$K3259,$K3259)&gt;1,"SI","NO"),IF(COUNTIFS($A$19:$A3259,$A3259,$C$19:$C3259,$C3259,$J$19:$J3259,$J3259,$D$19:$D3259,$D3259)&gt;1,"SI","NO")))</f>
        <v/>
      </c>
      <c r="N3259" s="11">
        <f>IF(COUNTA($A3259:$K3259)=0,"",IF(AND($L3259="SI",$M3259="NO"),IFERROR($H3259,0),0))</f>
        <v/>
      </c>
      <c r="O3259" s="9">
        <f>IF(COUNTA($A3259:$K3259)=0,"",IF($M3259="SI","CUFE o factura duplicada dentro del reporte; no se suma dos veces",IF(IFERROR($H3259,0)&lt;=0,"DIAN reporta valor susceptible 0",IF($L3259="NO",IFERROR(LOOKUP(2,1/((LISTS!$M$2:$M$13&lt;&gt;"")*ISNUMBER(SEARCH(LISTS!$M$2:$M$13,$I3259))),LISTS!$O$2:$O$13),"Medio de pago no elegible o no identificado por DIAN"),"Apta automaticamente por pago electronico y base positiva"))))</f>
        <v/>
      </c>
    </row>
    <row r="3260">
      <c r="A3260" s="9" t="n"/>
      <c r="B3260" s="9" t="n"/>
      <c r="C3260" s="12" t="n"/>
      <c r="D3260" s="11" t="n"/>
      <c r="E3260" s="11" t="n"/>
      <c r="F3260" s="11" t="n"/>
      <c r="G3260" s="11" t="n"/>
      <c r="H3260" s="11" t="n"/>
      <c r="I3260" s="9" t="n"/>
      <c r="J3260" s="9" t="n"/>
      <c r="K3260" s="9" t="n"/>
      <c r="L3260" s="9">
        <f>IF(COUNTA($A3260:$K3260)=0,"",IF(AND(IFERROR($H3260,0)&gt;0,LEN(TRIM($K3260&amp;""))&gt;0,IFERROR(LOOKUP(2,1/((LISTS!$M$2:$M$13&lt;&gt;"")*ISNUMBER(SEARCH(LISTS!$M$2:$M$13,$I3260))),LISTS!$N$2:$N$13),"NO")="SI"),"SI","NO"))</f>
        <v/>
      </c>
      <c r="M3260" s="9">
        <f>IF(COUNTA($A3260:$K3260)=0,"",IF($K3260&lt;&gt;"",IF(COUNTIF($K$19:$K3260,$K3260)&gt;1,"SI","NO"),IF(COUNTIFS($A$19:$A3260,$A3260,$C$19:$C3260,$C3260,$J$19:$J3260,$J3260,$D$19:$D3260,$D3260)&gt;1,"SI","NO")))</f>
        <v/>
      </c>
      <c r="N3260" s="11">
        <f>IF(COUNTA($A3260:$K3260)=0,"",IF(AND($L3260="SI",$M3260="NO"),IFERROR($H3260,0),0))</f>
        <v/>
      </c>
      <c r="O3260" s="9">
        <f>IF(COUNTA($A3260:$K3260)=0,"",IF($M3260="SI","CUFE o factura duplicada dentro del reporte; no se suma dos veces",IF(IFERROR($H3260,0)&lt;=0,"DIAN reporta valor susceptible 0",IF($L3260="NO",IFERROR(LOOKUP(2,1/((LISTS!$M$2:$M$13&lt;&gt;"")*ISNUMBER(SEARCH(LISTS!$M$2:$M$13,$I3260))),LISTS!$O$2:$O$13),"Medio de pago no elegible o no identificado por DIAN"),"Apta automaticamente por pago electronico y base positiva"))))</f>
        <v/>
      </c>
    </row>
    <row r="3261">
      <c r="A3261" s="9" t="n"/>
      <c r="B3261" s="9" t="n"/>
      <c r="C3261" s="12" t="n"/>
      <c r="D3261" s="11" t="n"/>
      <c r="E3261" s="11" t="n"/>
      <c r="F3261" s="11" t="n"/>
      <c r="G3261" s="11" t="n"/>
      <c r="H3261" s="11" t="n"/>
      <c r="I3261" s="9" t="n"/>
      <c r="J3261" s="9" t="n"/>
      <c r="K3261" s="9" t="n"/>
      <c r="L3261" s="9">
        <f>IF(COUNTA($A3261:$K3261)=0,"",IF(AND(IFERROR($H3261,0)&gt;0,LEN(TRIM($K3261&amp;""))&gt;0,IFERROR(LOOKUP(2,1/((LISTS!$M$2:$M$13&lt;&gt;"")*ISNUMBER(SEARCH(LISTS!$M$2:$M$13,$I3261))),LISTS!$N$2:$N$13),"NO")="SI"),"SI","NO"))</f>
        <v/>
      </c>
      <c r="M3261" s="9">
        <f>IF(COUNTA($A3261:$K3261)=0,"",IF($K3261&lt;&gt;"",IF(COUNTIF($K$19:$K3261,$K3261)&gt;1,"SI","NO"),IF(COUNTIFS($A$19:$A3261,$A3261,$C$19:$C3261,$C3261,$J$19:$J3261,$J3261,$D$19:$D3261,$D3261)&gt;1,"SI","NO")))</f>
        <v/>
      </c>
      <c r="N3261" s="11">
        <f>IF(COUNTA($A3261:$K3261)=0,"",IF(AND($L3261="SI",$M3261="NO"),IFERROR($H3261,0),0))</f>
        <v/>
      </c>
      <c r="O3261" s="9">
        <f>IF(COUNTA($A3261:$K3261)=0,"",IF($M3261="SI","CUFE o factura duplicada dentro del reporte; no se suma dos veces",IF(IFERROR($H3261,0)&lt;=0,"DIAN reporta valor susceptible 0",IF($L3261="NO",IFERROR(LOOKUP(2,1/((LISTS!$M$2:$M$13&lt;&gt;"")*ISNUMBER(SEARCH(LISTS!$M$2:$M$13,$I3261))),LISTS!$O$2:$O$13),"Medio de pago no elegible o no identificado por DIAN"),"Apta automaticamente por pago electronico y base positiva"))))</f>
        <v/>
      </c>
    </row>
    <row r="3262">
      <c r="A3262" s="9" t="n"/>
      <c r="B3262" s="9" t="n"/>
      <c r="C3262" s="12" t="n"/>
      <c r="D3262" s="11" t="n"/>
      <c r="E3262" s="11" t="n"/>
      <c r="F3262" s="11" t="n"/>
      <c r="G3262" s="11" t="n"/>
      <c r="H3262" s="11" t="n"/>
      <c r="I3262" s="9" t="n"/>
      <c r="J3262" s="9" t="n"/>
      <c r="K3262" s="9" t="n"/>
      <c r="L3262" s="9">
        <f>IF(COUNTA($A3262:$K3262)=0,"",IF(AND(IFERROR($H3262,0)&gt;0,LEN(TRIM($K3262&amp;""))&gt;0,IFERROR(LOOKUP(2,1/((LISTS!$M$2:$M$13&lt;&gt;"")*ISNUMBER(SEARCH(LISTS!$M$2:$M$13,$I3262))),LISTS!$N$2:$N$13),"NO")="SI"),"SI","NO"))</f>
        <v/>
      </c>
      <c r="M3262" s="9">
        <f>IF(COUNTA($A3262:$K3262)=0,"",IF($K3262&lt;&gt;"",IF(COUNTIF($K$19:$K3262,$K3262)&gt;1,"SI","NO"),IF(COUNTIFS($A$19:$A3262,$A3262,$C$19:$C3262,$C3262,$J$19:$J3262,$J3262,$D$19:$D3262,$D3262)&gt;1,"SI","NO")))</f>
        <v/>
      </c>
      <c r="N3262" s="11">
        <f>IF(COUNTA($A3262:$K3262)=0,"",IF(AND($L3262="SI",$M3262="NO"),IFERROR($H3262,0),0))</f>
        <v/>
      </c>
      <c r="O3262" s="9">
        <f>IF(COUNTA($A3262:$K3262)=0,"",IF($M3262="SI","CUFE o factura duplicada dentro del reporte; no se suma dos veces",IF(IFERROR($H3262,0)&lt;=0,"DIAN reporta valor susceptible 0",IF($L3262="NO",IFERROR(LOOKUP(2,1/((LISTS!$M$2:$M$13&lt;&gt;"")*ISNUMBER(SEARCH(LISTS!$M$2:$M$13,$I3262))),LISTS!$O$2:$O$13),"Medio de pago no elegible o no identificado por DIAN"),"Apta automaticamente por pago electronico y base positiva"))))</f>
        <v/>
      </c>
    </row>
    <row r="3263">
      <c r="A3263" s="9" t="n"/>
      <c r="B3263" s="9" t="n"/>
      <c r="C3263" s="12" t="n"/>
      <c r="D3263" s="11" t="n"/>
      <c r="E3263" s="11" t="n"/>
      <c r="F3263" s="11" t="n"/>
      <c r="G3263" s="11" t="n"/>
      <c r="H3263" s="11" t="n"/>
      <c r="I3263" s="9" t="n"/>
      <c r="J3263" s="9" t="n"/>
      <c r="K3263" s="9" t="n"/>
      <c r="L3263" s="9">
        <f>IF(COUNTA($A3263:$K3263)=0,"",IF(AND(IFERROR($H3263,0)&gt;0,LEN(TRIM($K3263&amp;""))&gt;0,IFERROR(LOOKUP(2,1/((LISTS!$M$2:$M$13&lt;&gt;"")*ISNUMBER(SEARCH(LISTS!$M$2:$M$13,$I3263))),LISTS!$N$2:$N$13),"NO")="SI"),"SI","NO"))</f>
        <v/>
      </c>
      <c r="M3263" s="9">
        <f>IF(COUNTA($A3263:$K3263)=0,"",IF($K3263&lt;&gt;"",IF(COUNTIF($K$19:$K3263,$K3263)&gt;1,"SI","NO"),IF(COUNTIFS($A$19:$A3263,$A3263,$C$19:$C3263,$C3263,$J$19:$J3263,$J3263,$D$19:$D3263,$D3263)&gt;1,"SI","NO")))</f>
        <v/>
      </c>
      <c r="N3263" s="11">
        <f>IF(COUNTA($A3263:$K3263)=0,"",IF(AND($L3263="SI",$M3263="NO"),IFERROR($H3263,0),0))</f>
        <v/>
      </c>
      <c r="O3263" s="9">
        <f>IF(COUNTA($A3263:$K3263)=0,"",IF($M3263="SI","CUFE o factura duplicada dentro del reporte; no se suma dos veces",IF(IFERROR($H3263,0)&lt;=0,"DIAN reporta valor susceptible 0",IF($L3263="NO",IFERROR(LOOKUP(2,1/((LISTS!$M$2:$M$13&lt;&gt;"")*ISNUMBER(SEARCH(LISTS!$M$2:$M$13,$I3263))),LISTS!$O$2:$O$13),"Medio de pago no elegible o no identificado por DIAN"),"Apta automaticamente por pago electronico y base positiva"))))</f>
        <v/>
      </c>
    </row>
    <row r="3264">
      <c r="A3264" s="9" t="n"/>
      <c r="B3264" s="9" t="n"/>
      <c r="C3264" s="12" t="n"/>
      <c r="D3264" s="11" t="n"/>
      <c r="E3264" s="11" t="n"/>
      <c r="F3264" s="11" t="n"/>
      <c r="G3264" s="11" t="n"/>
      <c r="H3264" s="11" t="n"/>
      <c r="I3264" s="9" t="n"/>
      <c r="J3264" s="9" t="n"/>
      <c r="K3264" s="9" t="n"/>
      <c r="L3264" s="9">
        <f>IF(COUNTA($A3264:$K3264)=0,"",IF(AND(IFERROR($H3264,0)&gt;0,LEN(TRIM($K3264&amp;""))&gt;0,IFERROR(LOOKUP(2,1/((LISTS!$M$2:$M$13&lt;&gt;"")*ISNUMBER(SEARCH(LISTS!$M$2:$M$13,$I3264))),LISTS!$N$2:$N$13),"NO")="SI"),"SI","NO"))</f>
        <v/>
      </c>
      <c r="M3264" s="9">
        <f>IF(COUNTA($A3264:$K3264)=0,"",IF($K3264&lt;&gt;"",IF(COUNTIF($K$19:$K3264,$K3264)&gt;1,"SI","NO"),IF(COUNTIFS($A$19:$A3264,$A3264,$C$19:$C3264,$C3264,$J$19:$J3264,$J3264,$D$19:$D3264,$D3264)&gt;1,"SI","NO")))</f>
        <v/>
      </c>
      <c r="N3264" s="11">
        <f>IF(COUNTA($A3264:$K3264)=0,"",IF(AND($L3264="SI",$M3264="NO"),IFERROR($H3264,0),0))</f>
        <v/>
      </c>
      <c r="O3264" s="9">
        <f>IF(COUNTA($A3264:$K3264)=0,"",IF($M3264="SI","CUFE o factura duplicada dentro del reporte; no se suma dos veces",IF(IFERROR($H3264,0)&lt;=0,"DIAN reporta valor susceptible 0",IF($L3264="NO",IFERROR(LOOKUP(2,1/((LISTS!$M$2:$M$13&lt;&gt;"")*ISNUMBER(SEARCH(LISTS!$M$2:$M$13,$I3264))),LISTS!$O$2:$O$13),"Medio de pago no elegible o no identificado por DIAN"),"Apta automaticamente por pago electronico y base positiva"))))</f>
        <v/>
      </c>
    </row>
    <row r="3265">
      <c r="A3265" s="9" t="n"/>
      <c r="B3265" s="9" t="n"/>
      <c r="C3265" s="12" t="n"/>
      <c r="D3265" s="11" t="n"/>
      <c r="E3265" s="11" t="n"/>
      <c r="F3265" s="11" t="n"/>
      <c r="G3265" s="11" t="n"/>
      <c r="H3265" s="11" t="n"/>
      <c r="I3265" s="9" t="n"/>
      <c r="J3265" s="9" t="n"/>
      <c r="K3265" s="9" t="n"/>
      <c r="L3265" s="9">
        <f>IF(COUNTA($A3265:$K3265)=0,"",IF(AND(IFERROR($H3265,0)&gt;0,LEN(TRIM($K3265&amp;""))&gt;0,IFERROR(LOOKUP(2,1/((LISTS!$M$2:$M$13&lt;&gt;"")*ISNUMBER(SEARCH(LISTS!$M$2:$M$13,$I3265))),LISTS!$N$2:$N$13),"NO")="SI"),"SI","NO"))</f>
        <v/>
      </c>
      <c r="M3265" s="9">
        <f>IF(COUNTA($A3265:$K3265)=0,"",IF($K3265&lt;&gt;"",IF(COUNTIF($K$19:$K3265,$K3265)&gt;1,"SI","NO"),IF(COUNTIFS($A$19:$A3265,$A3265,$C$19:$C3265,$C3265,$J$19:$J3265,$J3265,$D$19:$D3265,$D3265)&gt;1,"SI","NO")))</f>
        <v/>
      </c>
      <c r="N3265" s="11">
        <f>IF(COUNTA($A3265:$K3265)=0,"",IF(AND($L3265="SI",$M3265="NO"),IFERROR($H3265,0),0))</f>
        <v/>
      </c>
      <c r="O3265" s="9">
        <f>IF(COUNTA($A3265:$K3265)=0,"",IF($M3265="SI","CUFE o factura duplicada dentro del reporte; no se suma dos veces",IF(IFERROR($H3265,0)&lt;=0,"DIAN reporta valor susceptible 0",IF($L3265="NO",IFERROR(LOOKUP(2,1/((LISTS!$M$2:$M$13&lt;&gt;"")*ISNUMBER(SEARCH(LISTS!$M$2:$M$13,$I3265))),LISTS!$O$2:$O$13),"Medio de pago no elegible o no identificado por DIAN"),"Apta automaticamente por pago electronico y base positiva"))))</f>
        <v/>
      </c>
    </row>
    <row r="3266">
      <c r="A3266" s="9" t="n"/>
      <c r="B3266" s="9" t="n"/>
      <c r="C3266" s="12" t="n"/>
      <c r="D3266" s="11" t="n"/>
      <c r="E3266" s="11" t="n"/>
      <c r="F3266" s="11" t="n"/>
      <c r="G3266" s="11" t="n"/>
      <c r="H3266" s="11" t="n"/>
      <c r="I3266" s="9" t="n"/>
      <c r="J3266" s="9" t="n"/>
      <c r="K3266" s="9" t="n"/>
      <c r="L3266" s="9">
        <f>IF(COUNTA($A3266:$K3266)=0,"",IF(AND(IFERROR($H3266,0)&gt;0,LEN(TRIM($K3266&amp;""))&gt;0,IFERROR(LOOKUP(2,1/((LISTS!$M$2:$M$13&lt;&gt;"")*ISNUMBER(SEARCH(LISTS!$M$2:$M$13,$I3266))),LISTS!$N$2:$N$13),"NO")="SI"),"SI","NO"))</f>
        <v/>
      </c>
      <c r="M3266" s="9">
        <f>IF(COUNTA($A3266:$K3266)=0,"",IF($K3266&lt;&gt;"",IF(COUNTIF($K$19:$K3266,$K3266)&gt;1,"SI","NO"),IF(COUNTIFS($A$19:$A3266,$A3266,$C$19:$C3266,$C3266,$J$19:$J3266,$J3266,$D$19:$D3266,$D3266)&gt;1,"SI","NO")))</f>
        <v/>
      </c>
      <c r="N3266" s="11">
        <f>IF(COUNTA($A3266:$K3266)=0,"",IF(AND($L3266="SI",$M3266="NO"),IFERROR($H3266,0),0))</f>
        <v/>
      </c>
      <c r="O3266" s="9">
        <f>IF(COUNTA($A3266:$K3266)=0,"",IF($M3266="SI","CUFE o factura duplicada dentro del reporte; no se suma dos veces",IF(IFERROR($H3266,0)&lt;=0,"DIAN reporta valor susceptible 0",IF($L3266="NO",IFERROR(LOOKUP(2,1/((LISTS!$M$2:$M$13&lt;&gt;"")*ISNUMBER(SEARCH(LISTS!$M$2:$M$13,$I3266))),LISTS!$O$2:$O$13),"Medio de pago no elegible o no identificado por DIAN"),"Apta automaticamente por pago electronico y base positiva"))))</f>
        <v/>
      </c>
    </row>
    <row r="3267">
      <c r="A3267" s="9" t="n"/>
      <c r="B3267" s="9" t="n"/>
      <c r="C3267" s="12" t="n"/>
      <c r="D3267" s="11" t="n"/>
      <c r="E3267" s="11" t="n"/>
      <c r="F3267" s="11" t="n"/>
      <c r="G3267" s="11" t="n"/>
      <c r="H3267" s="11" t="n"/>
      <c r="I3267" s="9" t="n"/>
      <c r="J3267" s="9" t="n"/>
      <c r="K3267" s="9" t="n"/>
      <c r="L3267" s="9">
        <f>IF(COUNTA($A3267:$K3267)=0,"",IF(AND(IFERROR($H3267,0)&gt;0,LEN(TRIM($K3267&amp;""))&gt;0,IFERROR(LOOKUP(2,1/((LISTS!$M$2:$M$13&lt;&gt;"")*ISNUMBER(SEARCH(LISTS!$M$2:$M$13,$I3267))),LISTS!$N$2:$N$13),"NO")="SI"),"SI","NO"))</f>
        <v/>
      </c>
      <c r="M3267" s="9">
        <f>IF(COUNTA($A3267:$K3267)=0,"",IF($K3267&lt;&gt;"",IF(COUNTIF($K$19:$K3267,$K3267)&gt;1,"SI","NO"),IF(COUNTIFS($A$19:$A3267,$A3267,$C$19:$C3267,$C3267,$J$19:$J3267,$J3267,$D$19:$D3267,$D3267)&gt;1,"SI","NO")))</f>
        <v/>
      </c>
      <c r="N3267" s="11">
        <f>IF(COUNTA($A3267:$K3267)=0,"",IF(AND($L3267="SI",$M3267="NO"),IFERROR($H3267,0),0))</f>
        <v/>
      </c>
      <c r="O3267" s="9">
        <f>IF(COUNTA($A3267:$K3267)=0,"",IF($M3267="SI","CUFE o factura duplicada dentro del reporte; no se suma dos veces",IF(IFERROR($H3267,0)&lt;=0,"DIAN reporta valor susceptible 0",IF($L3267="NO",IFERROR(LOOKUP(2,1/((LISTS!$M$2:$M$13&lt;&gt;"")*ISNUMBER(SEARCH(LISTS!$M$2:$M$13,$I3267))),LISTS!$O$2:$O$13),"Medio de pago no elegible o no identificado por DIAN"),"Apta automaticamente por pago electronico y base positiva"))))</f>
        <v/>
      </c>
    </row>
    <row r="3268">
      <c r="A3268" s="9" t="n"/>
      <c r="B3268" s="9" t="n"/>
      <c r="C3268" s="12" t="n"/>
      <c r="D3268" s="11" t="n"/>
      <c r="E3268" s="11" t="n"/>
      <c r="F3268" s="11" t="n"/>
      <c r="G3268" s="11" t="n"/>
      <c r="H3268" s="11" t="n"/>
      <c r="I3268" s="9" t="n"/>
      <c r="J3268" s="9" t="n"/>
      <c r="K3268" s="9" t="n"/>
      <c r="L3268" s="9">
        <f>IF(COUNTA($A3268:$K3268)=0,"",IF(AND(IFERROR($H3268,0)&gt;0,LEN(TRIM($K3268&amp;""))&gt;0,IFERROR(LOOKUP(2,1/((LISTS!$M$2:$M$13&lt;&gt;"")*ISNUMBER(SEARCH(LISTS!$M$2:$M$13,$I3268))),LISTS!$N$2:$N$13),"NO")="SI"),"SI","NO"))</f>
        <v/>
      </c>
      <c r="M3268" s="9">
        <f>IF(COUNTA($A3268:$K3268)=0,"",IF($K3268&lt;&gt;"",IF(COUNTIF($K$19:$K3268,$K3268)&gt;1,"SI","NO"),IF(COUNTIFS($A$19:$A3268,$A3268,$C$19:$C3268,$C3268,$J$19:$J3268,$J3268,$D$19:$D3268,$D3268)&gt;1,"SI","NO")))</f>
        <v/>
      </c>
      <c r="N3268" s="11">
        <f>IF(COUNTA($A3268:$K3268)=0,"",IF(AND($L3268="SI",$M3268="NO"),IFERROR($H3268,0),0))</f>
        <v/>
      </c>
      <c r="O3268" s="9">
        <f>IF(COUNTA($A3268:$K3268)=0,"",IF($M3268="SI","CUFE o factura duplicada dentro del reporte; no se suma dos veces",IF(IFERROR($H3268,0)&lt;=0,"DIAN reporta valor susceptible 0",IF($L3268="NO",IFERROR(LOOKUP(2,1/((LISTS!$M$2:$M$13&lt;&gt;"")*ISNUMBER(SEARCH(LISTS!$M$2:$M$13,$I3268))),LISTS!$O$2:$O$13),"Medio de pago no elegible o no identificado por DIAN"),"Apta automaticamente por pago electronico y base positiva"))))</f>
        <v/>
      </c>
    </row>
    <row r="3269">
      <c r="A3269" s="9" t="n"/>
      <c r="B3269" s="9" t="n"/>
      <c r="C3269" s="12" t="n"/>
      <c r="D3269" s="11" t="n"/>
      <c r="E3269" s="11" t="n"/>
      <c r="F3269" s="11" t="n"/>
      <c r="G3269" s="11" t="n"/>
      <c r="H3269" s="11" t="n"/>
      <c r="I3269" s="9" t="n"/>
      <c r="J3269" s="9" t="n"/>
      <c r="K3269" s="9" t="n"/>
      <c r="L3269" s="9">
        <f>IF(COUNTA($A3269:$K3269)=0,"",IF(AND(IFERROR($H3269,0)&gt;0,LEN(TRIM($K3269&amp;""))&gt;0,IFERROR(LOOKUP(2,1/((LISTS!$M$2:$M$13&lt;&gt;"")*ISNUMBER(SEARCH(LISTS!$M$2:$M$13,$I3269))),LISTS!$N$2:$N$13),"NO")="SI"),"SI","NO"))</f>
        <v/>
      </c>
      <c r="M3269" s="9">
        <f>IF(COUNTA($A3269:$K3269)=0,"",IF($K3269&lt;&gt;"",IF(COUNTIF($K$19:$K3269,$K3269)&gt;1,"SI","NO"),IF(COUNTIFS($A$19:$A3269,$A3269,$C$19:$C3269,$C3269,$J$19:$J3269,$J3269,$D$19:$D3269,$D3269)&gt;1,"SI","NO")))</f>
        <v/>
      </c>
      <c r="N3269" s="11">
        <f>IF(COUNTA($A3269:$K3269)=0,"",IF(AND($L3269="SI",$M3269="NO"),IFERROR($H3269,0),0))</f>
        <v/>
      </c>
      <c r="O3269" s="9">
        <f>IF(COUNTA($A3269:$K3269)=0,"",IF($M3269="SI","CUFE o factura duplicada dentro del reporte; no se suma dos veces",IF(IFERROR($H3269,0)&lt;=0,"DIAN reporta valor susceptible 0",IF($L3269="NO",IFERROR(LOOKUP(2,1/((LISTS!$M$2:$M$13&lt;&gt;"")*ISNUMBER(SEARCH(LISTS!$M$2:$M$13,$I3269))),LISTS!$O$2:$O$13),"Medio de pago no elegible o no identificado por DIAN"),"Apta automaticamente por pago electronico y base positiva"))))</f>
        <v/>
      </c>
    </row>
    <row r="3270">
      <c r="A3270" s="9" t="n"/>
      <c r="B3270" s="9" t="n"/>
      <c r="C3270" s="12" t="n"/>
      <c r="D3270" s="11" t="n"/>
      <c r="E3270" s="11" t="n"/>
      <c r="F3270" s="11" t="n"/>
      <c r="G3270" s="11" t="n"/>
      <c r="H3270" s="11" t="n"/>
      <c r="I3270" s="9" t="n"/>
      <c r="J3270" s="9" t="n"/>
      <c r="K3270" s="9" t="n"/>
      <c r="L3270" s="9">
        <f>IF(COUNTA($A3270:$K3270)=0,"",IF(AND(IFERROR($H3270,0)&gt;0,LEN(TRIM($K3270&amp;""))&gt;0,IFERROR(LOOKUP(2,1/((LISTS!$M$2:$M$13&lt;&gt;"")*ISNUMBER(SEARCH(LISTS!$M$2:$M$13,$I3270))),LISTS!$N$2:$N$13),"NO")="SI"),"SI","NO"))</f>
        <v/>
      </c>
      <c r="M3270" s="9">
        <f>IF(COUNTA($A3270:$K3270)=0,"",IF($K3270&lt;&gt;"",IF(COUNTIF($K$19:$K3270,$K3270)&gt;1,"SI","NO"),IF(COUNTIFS($A$19:$A3270,$A3270,$C$19:$C3270,$C3270,$J$19:$J3270,$J3270,$D$19:$D3270,$D3270)&gt;1,"SI","NO")))</f>
        <v/>
      </c>
      <c r="N3270" s="11">
        <f>IF(COUNTA($A3270:$K3270)=0,"",IF(AND($L3270="SI",$M3270="NO"),IFERROR($H3270,0),0))</f>
        <v/>
      </c>
      <c r="O3270" s="9">
        <f>IF(COUNTA($A3270:$K3270)=0,"",IF($M3270="SI","CUFE o factura duplicada dentro del reporte; no se suma dos veces",IF(IFERROR($H3270,0)&lt;=0,"DIAN reporta valor susceptible 0",IF($L3270="NO",IFERROR(LOOKUP(2,1/((LISTS!$M$2:$M$13&lt;&gt;"")*ISNUMBER(SEARCH(LISTS!$M$2:$M$13,$I3270))),LISTS!$O$2:$O$13),"Medio de pago no elegible o no identificado por DIAN"),"Apta automaticamente por pago electronico y base positiva"))))</f>
        <v/>
      </c>
    </row>
    <row r="3271">
      <c r="A3271" s="9" t="n"/>
      <c r="B3271" s="9" t="n"/>
      <c r="C3271" s="12" t="n"/>
      <c r="D3271" s="11" t="n"/>
      <c r="E3271" s="11" t="n"/>
      <c r="F3271" s="11" t="n"/>
      <c r="G3271" s="11" t="n"/>
      <c r="H3271" s="11" t="n"/>
      <c r="I3271" s="9" t="n"/>
      <c r="J3271" s="9" t="n"/>
      <c r="K3271" s="9" t="n"/>
      <c r="L3271" s="9">
        <f>IF(COUNTA($A3271:$K3271)=0,"",IF(AND(IFERROR($H3271,0)&gt;0,LEN(TRIM($K3271&amp;""))&gt;0,IFERROR(LOOKUP(2,1/((LISTS!$M$2:$M$13&lt;&gt;"")*ISNUMBER(SEARCH(LISTS!$M$2:$M$13,$I3271))),LISTS!$N$2:$N$13),"NO")="SI"),"SI","NO"))</f>
        <v/>
      </c>
      <c r="M3271" s="9">
        <f>IF(COUNTA($A3271:$K3271)=0,"",IF($K3271&lt;&gt;"",IF(COUNTIF($K$19:$K3271,$K3271)&gt;1,"SI","NO"),IF(COUNTIFS($A$19:$A3271,$A3271,$C$19:$C3271,$C3271,$J$19:$J3271,$J3271,$D$19:$D3271,$D3271)&gt;1,"SI","NO")))</f>
        <v/>
      </c>
      <c r="N3271" s="11">
        <f>IF(COUNTA($A3271:$K3271)=0,"",IF(AND($L3271="SI",$M3271="NO"),IFERROR($H3271,0),0))</f>
        <v/>
      </c>
      <c r="O3271" s="9">
        <f>IF(COUNTA($A3271:$K3271)=0,"",IF($M3271="SI","CUFE o factura duplicada dentro del reporte; no se suma dos veces",IF(IFERROR($H3271,0)&lt;=0,"DIAN reporta valor susceptible 0",IF($L3271="NO",IFERROR(LOOKUP(2,1/((LISTS!$M$2:$M$13&lt;&gt;"")*ISNUMBER(SEARCH(LISTS!$M$2:$M$13,$I3271))),LISTS!$O$2:$O$13),"Medio de pago no elegible o no identificado por DIAN"),"Apta automaticamente por pago electronico y base positiva"))))</f>
        <v/>
      </c>
    </row>
    <row r="3272">
      <c r="A3272" s="9" t="n"/>
      <c r="B3272" s="9" t="n"/>
      <c r="C3272" s="12" t="n"/>
      <c r="D3272" s="11" t="n"/>
      <c r="E3272" s="11" t="n"/>
      <c r="F3272" s="11" t="n"/>
      <c r="G3272" s="11" t="n"/>
      <c r="H3272" s="11" t="n"/>
      <c r="I3272" s="9" t="n"/>
      <c r="J3272" s="9" t="n"/>
      <c r="K3272" s="9" t="n"/>
      <c r="L3272" s="9">
        <f>IF(COUNTA($A3272:$K3272)=0,"",IF(AND(IFERROR($H3272,0)&gt;0,LEN(TRIM($K3272&amp;""))&gt;0,IFERROR(LOOKUP(2,1/((LISTS!$M$2:$M$13&lt;&gt;"")*ISNUMBER(SEARCH(LISTS!$M$2:$M$13,$I3272))),LISTS!$N$2:$N$13),"NO")="SI"),"SI","NO"))</f>
        <v/>
      </c>
      <c r="M3272" s="9">
        <f>IF(COUNTA($A3272:$K3272)=0,"",IF($K3272&lt;&gt;"",IF(COUNTIF($K$19:$K3272,$K3272)&gt;1,"SI","NO"),IF(COUNTIFS($A$19:$A3272,$A3272,$C$19:$C3272,$C3272,$J$19:$J3272,$J3272,$D$19:$D3272,$D3272)&gt;1,"SI","NO")))</f>
        <v/>
      </c>
      <c r="N3272" s="11">
        <f>IF(COUNTA($A3272:$K3272)=0,"",IF(AND($L3272="SI",$M3272="NO"),IFERROR($H3272,0),0))</f>
        <v/>
      </c>
      <c r="O3272" s="9">
        <f>IF(COUNTA($A3272:$K3272)=0,"",IF($M3272="SI","CUFE o factura duplicada dentro del reporte; no se suma dos veces",IF(IFERROR($H3272,0)&lt;=0,"DIAN reporta valor susceptible 0",IF($L3272="NO",IFERROR(LOOKUP(2,1/((LISTS!$M$2:$M$13&lt;&gt;"")*ISNUMBER(SEARCH(LISTS!$M$2:$M$13,$I3272))),LISTS!$O$2:$O$13),"Medio de pago no elegible o no identificado por DIAN"),"Apta automaticamente por pago electronico y base positiva"))))</f>
        <v/>
      </c>
    </row>
    <row r="3273">
      <c r="A3273" s="9" t="n"/>
      <c r="B3273" s="9" t="n"/>
      <c r="C3273" s="12" t="n"/>
      <c r="D3273" s="11" t="n"/>
      <c r="E3273" s="11" t="n"/>
      <c r="F3273" s="11" t="n"/>
      <c r="G3273" s="11" t="n"/>
      <c r="H3273" s="11" t="n"/>
      <c r="I3273" s="9" t="n"/>
      <c r="J3273" s="9" t="n"/>
      <c r="K3273" s="9" t="n"/>
      <c r="L3273" s="9">
        <f>IF(COUNTA($A3273:$K3273)=0,"",IF(AND(IFERROR($H3273,0)&gt;0,LEN(TRIM($K3273&amp;""))&gt;0,IFERROR(LOOKUP(2,1/((LISTS!$M$2:$M$13&lt;&gt;"")*ISNUMBER(SEARCH(LISTS!$M$2:$M$13,$I3273))),LISTS!$N$2:$N$13),"NO")="SI"),"SI","NO"))</f>
        <v/>
      </c>
      <c r="M3273" s="9">
        <f>IF(COUNTA($A3273:$K3273)=0,"",IF($K3273&lt;&gt;"",IF(COUNTIF($K$19:$K3273,$K3273)&gt;1,"SI","NO"),IF(COUNTIFS($A$19:$A3273,$A3273,$C$19:$C3273,$C3273,$J$19:$J3273,$J3273,$D$19:$D3273,$D3273)&gt;1,"SI","NO")))</f>
        <v/>
      </c>
      <c r="N3273" s="11">
        <f>IF(COUNTA($A3273:$K3273)=0,"",IF(AND($L3273="SI",$M3273="NO"),IFERROR($H3273,0),0))</f>
        <v/>
      </c>
      <c r="O3273" s="9">
        <f>IF(COUNTA($A3273:$K3273)=0,"",IF($M3273="SI","CUFE o factura duplicada dentro del reporte; no se suma dos veces",IF(IFERROR($H3273,0)&lt;=0,"DIAN reporta valor susceptible 0",IF($L3273="NO",IFERROR(LOOKUP(2,1/((LISTS!$M$2:$M$13&lt;&gt;"")*ISNUMBER(SEARCH(LISTS!$M$2:$M$13,$I3273))),LISTS!$O$2:$O$13),"Medio de pago no elegible o no identificado por DIAN"),"Apta automaticamente por pago electronico y base positiva"))))</f>
        <v/>
      </c>
    </row>
    <row r="3274">
      <c r="A3274" s="9" t="n"/>
      <c r="B3274" s="9" t="n"/>
      <c r="C3274" s="12" t="n"/>
      <c r="D3274" s="11" t="n"/>
      <c r="E3274" s="11" t="n"/>
      <c r="F3274" s="11" t="n"/>
      <c r="G3274" s="11" t="n"/>
      <c r="H3274" s="11" t="n"/>
      <c r="I3274" s="9" t="n"/>
      <c r="J3274" s="9" t="n"/>
      <c r="K3274" s="9" t="n"/>
      <c r="L3274" s="9">
        <f>IF(COUNTA($A3274:$K3274)=0,"",IF(AND(IFERROR($H3274,0)&gt;0,LEN(TRIM($K3274&amp;""))&gt;0,IFERROR(LOOKUP(2,1/((LISTS!$M$2:$M$13&lt;&gt;"")*ISNUMBER(SEARCH(LISTS!$M$2:$M$13,$I3274))),LISTS!$N$2:$N$13),"NO")="SI"),"SI","NO"))</f>
        <v/>
      </c>
      <c r="M3274" s="9">
        <f>IF(COUNTA($A3274:$K3274)=0,"",IF($K3274&lt;&gt;"",IF(COUNTIF($K$19:$K3274,$K3274)&gt;1,"SI","NO"),IF(COUNTIFS($A$19:$A3274,$A3274,$C$19:$C3274,$C3274,$J$19:$J3274,$J3274,$D$19:$D3274,$D3274)&gt;1,"SI","NO")))</f>
        <v/>
      </c>
      <c r="N3274" s="11">
        <f>IF(COUNTA($A3274:$K3274)=0,"",IF(AND($L3274="SI",$M3274="NO"),IFERROR($H3274,0),0))</f>
        <v/>
      </c>
      <c r="O3274" s="9">
        <f>IF(COUNTA($A3274:$K3274)=0,"",IF($M3274="SI","CUFE o factura duplicada dentro del reporte; no se suma dos veces",IF(IFERROR($H3274,0)&lt;=0,"DIAN reporta valor susceptible 0",IF($L3274="NO",IFERROR(LOOKUP(2,1/((LISTS!$M$2:$M$13&lt;&gt;"")*ISNUMBER(SEARCH(LISTS!$M$2:$M$13,$I3274))),LISTS!$O$2:$O$13),"Medio de pago no elegible o no identificado por DIAN"),"Apta automaticamente por pago electronico y base positiva"))))</f>
        <v/>
      </c>
    </row>
    <row r="3275">
      <c r="A3275" s="9" t="n"/>
      <c r="B3275" s="9" t="n"/>
      <c r="C3275" s="12" t="n"/>
      <c r="D3275" s="11" t="n"/>
      <c r="E3275" s="11" t="n"/>
      <c r="F3275" s="11" t="n"/>
      <c r="G3275" s="11" t="n"/>
      <c r="H3275" s="11" t="n"/>
      <c r="I3275" s="9" t="n"/>
      <c r="J3275" s="9" t="n"/>
      <c r="K3275" s="9" t="n"/>
      <c r="L3275" s="9">
        <f>IF(COUNTA($A3275:$K3275)=0,"",IF(AND(IFERROR($H3275,0)&gt;0,LEN(TRIM($K3275&amp;""))&gt;0,IFERROR(LOOKUP(2,1/((LISTS!$M$2:$M$13&lt;&gt;"")*ISNUMBER(SEARCH(LISTS!$M$2:$M$13,$I3275))),LISTS!$N$2:$N$13),"NO")="SI"),"SI","NO"))</f>
        <v/>
      </c>
      <c r="M3275" s="9">
        <f>IF(COUNTA($A3275:$K3275)=0,"",IF($K3275&lt;&gt;"",IF(COUNTIF($K$19:$K3275,$K3275)&gt;1,"SI","NO"),IF(COUNTIFS($A$19:$A3275,$A3275,$C$19:$C3275,$C3275,$J$19:$J3275,$J3275,$D$19:$D3275,$D3275)&gt;1,"SI","NO")))</f>
        <v/>
      </c>
      <c r="N3275" s="11">
        <f>IF(COUNTA($A3275:$K3275)=0,"",IF(AND($L3275="SI",$M3275="NO"),IFERROR($H3275,0),0))</f>
        <v/>
      </c>
      <c r="O3275" s="9">
        <f>IF(COUNTA($A3275:$K3275)=0,"",IF($M3275="SI","CUFE o factura duplicada dentro del reporte; no se suma dos veces",IF(IFERROR($H3275,0)&lt;=0,"DIAN reporta valor susceptible 0",IF($L3275="NO",IFERROR(LOOKUP(2,1/((LISTS!$M$2:$M$13&lt;&gt;"")*ISNUMBER(SEARCH(LISTS!$M$2:$M$13,$I3275))),LISTS!$O$2:$O$13),"Medio de pago no elegible o no identificado por DIAN"),"Apta automaticamente por pago electronico y base positiva"))))</f>
        <v/>
      </c>
    </row>
    <row r="3276">
      <c r="A3276" s="9" t="n"/>
      <c r="B3276" s="9" t="n"/>
      <c r="C3276" s="12" t="n"/>
      <c r="D3276" s="11" t="n"/>
      <c r="E3276" s="11" t="n"/>
      <c r="F3276" s="11" t="n"/>
      <c r="G3276" s="11" t="n"/>
      <c r="H3276" s="11" t="n"/>
      <c r="I3276" s="9" t="n"/>
      <c r="J3276" s="9" t="n"/>
      <c r="K3276" s="9" t="n"/>
      <c r="L3276" s="9">
        <f>IF(COUNTA($A3276:$K3276)=0,"",IF(AND(IFERROR($H3276,0)&gt;0,LEN(TRIM($K3276&amp;""))&gt;0,IFERROR(LOOKUP(2,1/((LISTS!$M$2:$M$13&lt;&gt;"")*ISNUMBER(SEARCH(LISTS!$M$2:$M$13,$I3276))),LISTS!$N$2:$N$13),"NO")="SI"),"SI","NO"))</f>
        <v/>
      </c>
      <c r="M3276" s="9">
        <f>IF(COUNTA($A3276:$K3276)=0,"",IF($K3276&lt;&gt;"",IF(COUNTIF($K$19:$K3276,$K3276)&gt;1,"SI","NO"),IF(COUNTIFS($A$19:$A3276,$A3276,$C$19:$C3276,$C3276,$J$19:$J3276,$J3276,$D$19:$D3276,$D3276)&gt;1,"SI","NO")))</f>
        <v/>
      </c>
      <c r="N3276" s="11">
        <f>IF(COUNTA($A3276:$K3276)=0,"",IF(AND($L3276="SI",$M3276="NO"),IFERROR($H3276,0),0))</f>
        <v/>
      </c>
      <c r="O3276" s="9">
        <f>IF(COUNTA($A3276:$K3276)=0,"",IF($M3276="SI","CUFE o factura duplicada dentro del reporte; no se suma dos veces",IF(IFERROR($H3276,0)&lt;=0,"DIAN reporta valor susceptible 0",IF($L3276="NO",IFERROR(LOOKUP(2,1/((LISTS!$M$2:$M$13&lt;&gt;"")*ISNUMBER(SEARCH(LISTS!$M$2:$M$13,$I3276))),LISTS!$O$2:$O$13),"Medio de pago no elegible o no identificado por DIAN"),"Apta automaticamente por pago electronico y base positiva"))))</f>
        <v/>
      </c>
    </row>
    <row r="3277">
      <c r="A3277" s="9" t="n"/>
      <c r="B3277" s="9" t="n"/>
      <c r="C3277" s="12" t="n"/>
      <c r="D3277" s="11" t="n"/>
      <c r="E3277" s="11" t="n"/>
      <c r="F3277" s="11" t="n"/>
      <c r="G3277" s="11" t="n"/>
      <c r="H3277" s="11" t="n"/>
      <c r="I3277" s="9" t="n"/>
      <c r="J3277" s="9" t="n"/>
      <c r="K3277" s="9" t="n"/>
      <c r="L3277" s="9">
        <f>IF(COUNTA($A3277:$K3277)=0,"",IF(AND(IFERROR($H3277,0)&gt;0,LEN(TRIM($K3277&amp;""))&gt;0,IFERROR(LOOKUP(2,1/((LISTS!$M$2:$M$13&lt;&gt;"")*ISNUMBER(SEARCH(LISTS!$M$2:$M$13,$I3277))),LISTS!$N$2:$N$13),"NO")="SI"),"SI","NO"))</f>
        <v/>
      </c>
      <c r="M3277" s="9">
        <f>IF(COUNTA($A3277:$K3277)=0,"",IF($K3277&lt;&gt;"",IF(COUNTIF($K$19:$K3277,$K3277)&gt;1,"SI","NO"),IF(COUNTIFS($A$19:$A3277,$A3277,$C$19:$C3277,$C3277,$J$19:$J3277,$J3277,$D$19:$D3277,$D3277)&gt;1,"SI","NO")))</f>
        <v/>
      </c>
      <c r="N3277" s="11">
        <f>IF(COUNTA($A3277:$K3277)=0,"",IF(AND($L3277="SI",$M3277="NO"),IFERROR($H3277,0),0))</f>
        <v/>
      </c>
      <c r="O3277" s="9">
        <f>IF(COUNTA($A3277:$K3277)=0,"",IF($M3277="SI","CUFE o factura duplicada dentro del reporte; no se suma dos veces",IF(IFERROR($H3277,0)&lt;=0,"DIAN reporta valor susceptible 0",IF($L3277="NO",IFERROR(LOOKUP(2,1/((LISTS!$M$2:$M$13&lt;&gt;"")*ISNUMBER(SEARCH(LISTS!$M$2:$M$13,$I3277))),LISTS!$O$2:$O$13),"Medio de pago no elegible o no identificado por DIAN"),"Apta automaticamente por pago electronico y base positiva"))))</f>
        <v/>
      </c>
    </row>
    <row r="3278">
      <c r="A3278" s="9" t="n"/>
      <c r="B3278" s="9" t="n"/>
      <c r="C3278" s="12" t="n"/>
      <c r="D3278" s="11" t="n"/>
      <c r="E3278" s="11" t="n"/>
      <c r="F3278" s="11" t="n"/>
      <c r="G3278" s="11" t="n"/>
      <c r="H3278" s="11" t="n"/>
      <c r="I3278" s="9" t="n"/>
      <c r="J3278" s="9" t="n"/>
      <c r="K3278" s="9" t="n"/>
      <c r="L3278" s="9">
        <f>IF(COUNTA($A3278:$K3278)=0,"",IF(AND(IFERROR($H3278,0)&gt;0,LEN(TRIM($K3278&amp;""))&gt;0,IFERROR(LOOKUP(2,1/((LISTS!$M$2:$M$13&lt;&gt;"")*ISNUMBER(SEARCH(LISTS!$M$2:$M$13,$I3278))),LISTS!$N$2:$N$13),"NO")="SI"),"SI","NO"))</f>
        <v/>
      </c>
      <c r="M3278" s="9">
        <f>IF(COUNTA($A3278:$K3278)=0,"",IF($K3278&lt;&gt;"",IF(COUNTIF($K$19:$K3278,$K3278)&gt;1,"SI","NO"),IF(COUNTIFS($A$19:$A3278,$A3278,$C$19:$C3278,$C3278,$J$19:$J3278,$J3278,$D$19:$D3278,$D3278)&gt;1,"SI","NO")))</f>
        <v/>
      </c>
      <c r="N3278" s="11">
        <f>IF(COUNTA($A3278:$K3278)=0,"",IF(AND($L3278="SI",$M3278="NO"),IFERROR($H3278,0),0))</f>
        <v/>
      </c>
      <c r="O3278" s="9">
        <f>IF(COUNTA($A3278:$K3278)=0,"",IF($M3278="SI","CUFE o factura duplicada dentro del reporte; no se suma dos veces",IF(IFERROR($H3278,0)&lt;=0,"DIAN reporta valor susceptible 0",IF($L3278="NO",IFERROR(LOOKUP(2,1/((LISTS!$M$2:$M$13&lt;&gt;"")*ISNUMBER(SEARCH(LISTS!$M$2:$M$13,$I3278))),LISTS!$O$2:$O$13),"Medio de pago no elegible o no identificado por DIAN"),"Apta automaticamente por pago electronico y base positiva"))))</f>
        <v/>
      </c>
    </row>
    <row r="3279">
      <c r="A3279" s="9" t="n"/>
      <c r="B3279" s="9" t="n"/>
      <c r="C3279" s="12" t="n"/>
      <c r="D3279" s="11" t="n"/>
      <c r="E3279" s="11" t="n"/>
      <c r="F3279" s="11" t="n"/>
      <c r="G3279" s="11" t="n"/>
      <c r="H3279" s="11" t="n"/>
      <c r="I3279" s="9" t="n"/>
      <c r="J3279" s="9" t="n"/>
      <c r="K3279" s="9" t="n"/>
      <c r="L3279" s="9">
        <f>IF(COUNTA($A3279:$K3279)=0,"",IF(AND(IFERROR($H3279,0)&gt;0,LEN(TRIM($K3279&amp;""))&gt;0,IFERROR(LOOKUP(2,1/((LISTS!$M$2:$M$13&lt;&gt;"")*ISNUMBER(SEARCH(LISTS!$M$2:$M$13,$I3279))),LISTS!$N$2:$N$13),"NO")="SI"),"SI","NO"))</f>
        <v/>
      </c>
      <c r="M3279" s="9">
        <f>IF(COUNTA($A3279:$K3279)=0,"",IF($K3279&lt;&gt;"",IF(COUNTIF($K$19:$K3279,$K3279)&gt;1,"SI","NO"),IF(COUNTIFS($A$19:$A3279,$A3279,$C$19:$C3279,$C3279,$J$19:$J3279,$J3279,$D$19:$D3279,$D3279)&gt;1,"SI","NO")))</f>
        <v/>
      </c>
      <c r="N3279" s="11">
        <f>IF(COUNTA($A3279:$K3279)=0,"",IF(AND($L3279="SI",$M3279="NO"),IFERROR($H3279,0),0))</f>
        <v/>
      </c>
      <c r="O3279" s="9">
        <f>IF(COUNTA($A3279:$K3279)=0,"",IF($M3279="SI","CUFE o factura duplicada dentro del reporte; no se suma dos veces",IF(IFERROR($H3279,0)&lt;=0,"DIAN reporta valor susceptible 0",IF($L3279="NO",IFERROR(LOOKUP(2,1/((LISTS!$M$2:$M$13&lt;&gt;"")*ISNUMBER(SEARCH(LISTS!$M$2:$M$13,$I3279))),LISTS!$O$2:$O$13),"Medio de pago no elegible o no identificado por DIAN"),"Apta automaticamente por pago electronico y base positiva"))))</f>
        <v/>
      </c>
    </row>
    <row r="3280">
      <c r="A3280" s="9" t="n"/>
      <c r="B3280" s="9" t="n"/>
      <c r="C3280" s="12" t="n"/>
      <c r="D3280" s="11" t="n"/>
      <c r="E3280" s="11" t="n"/>
      <c r="F3280" s="11" t="n"/>
      <c r="G3280" s="11" t="n"/>
      <c r="H3280" s="11" t="n"/>
      <c r="I3280" s="9" t="n"/>
      <c r="J3280" s="9" t="n"/>
      <c r="K3280" s="9" t="n"/>
      <c r="L3280" s="9">
        <f>IF(COUNTA($A3280:$K3280)=0,"",IF(AND(IFERROR($H3280,0)&gt;0,LEN(TRIM($K3280&amp;""))&gt;0,IFERROR(LOOKUP(2,1/((LISTS!$M$2:$M$13&lt;&gt;"")*ISNUMBER(SEARCH(LISTS!$M$2:$M$13,$I3280))),LISTS!$N$2:$N$13),"NO")="SI"),"SI","NO"))</f>
        <v/>
      </c>
      <c r="M3280" s="9">
        <f>IF(COUNTA($A3280:$K3280)=0,"",IF($K3280&lt;&gt;"",IF(COUNTIF($K$19:$K3280,$K3280)&gt;1,"SI","NO"),IF(COUNTIFS($A$19:$A3280,$A3280,$C$19:$C3280,$C3280,$J$19:$J3280,$J3280,$D$19:$D3280,$D3280)&gt;1,"SI","NO")))</f>
        <v/>
      </c>
      <c r="N3280" s="11">
        <f>IF(COUNTA($A3280:$K3280)=0,"",IF(AND($L3280="SI",$M3280="NO"),IFERROR($H3280,0),0))</f>
        <v/>
      </c>
      <c r="O3280" s="9">
        <f>IF(COUNTA($A3280:$K3280)=0,"",IF($M3280="SI","CUFE o factura duplicada dentro del reporte; no se suma dos veces",IF(IFERROR($H3280,0)&lt;=0,"DIAN reporta valor susceptible 0",IF($L3280="NO",IFERROR(LOOKUP(2,1/((LISTS!$M$2:$M$13&lt;&gt;"")*ISNUMBER(SEARCH(LISTS!$M$2:$M$13,$I3280))),LISTS!$O$2:$O$13),"Medio de pago no elegible o no identificado por DIAN"),"Apta automaticamente por pago electronico y base positiva"))))</f>
        <v/>
      </c>
    </row>
    <row r="3281">
      <c r="A3281" s="9" t="n"/>
      <c r="B3281" s="9" t="n"/>
      <c r="C3281" s="12" t="n"/>
      <c r="D3281" s="11" t="n"/>
      <c r="E3281" s="11" t="n"/>
      <c r="F3281" s="11" t="n"/>
      <c r="G3281" s="11" t="n"/>
      <c r="H3281" s="11" t="n"/>
      <c r="I3281" s="9" t="n"/>
      <c r="J3281" s="9" t="n"/>
      <c r="K3281" s="9" t="n"/>
      <c r="L3281" s="9">
        <f>IF(COUNTA($A3281:$K3281)=0,"",IF(AND(IFERROR($H3281,0)&gt;0,LEN(TRIM($K3281&amp;""))&gt;0,IFERROR(LOOKUP(2,1/((LISTS!$M$2:$M$13&lt;&gt;"")*ISNUMBER(SEARCH(LISTS!$M$2:$M$13,$I3281))),LISTS!$N$2:$N$13),"NO")="SI"),"SI","NO"))</f>
        <v/>
      </c>
      <c r="M3281" s="9">
        <f>IF(COUNTA($A3281:$K3281)=0,"",IF($K3281&lt;&gt;"",IF(COUNTIF($K$19:$K3281,$K3281)&gt;1,"SI","NO"),IF(COUNTIFS($A$19:$A3281,$A3281,$C$19:$C3281,$C3281,$J$19:$J3281,$J3281,$D$19:$D3281,$D3281)&gt;1,"SI","NO")))</f>
        <v/>
      </c>
      <c r="N3281" s="11">
        <f>IF(COUNTA($A3281:$K3281)=0,"",IF(AND($L3281="SI",$M3281="NO"),IFERROR($H3281,0),0))</f>
        <v/>
      </c>
      <c r="O3281" s="9">
        <f>IF(COUNTA($A3281:$K3281)=0,"",IF($M3281="SI","CUFE o factura duplicada dentro del reporte; no se suma dos veces",IF(IFERROR($H3281,0)&lt;=0,"DIAN reporta valor susceptible 0",IF($L3281="NO",IFERROR(LOOKUP(2,1/((LISTS!$M$2:$M$13&lt;&gt;"")*ISNUMBER(SEARCH(LISTS!$M$2:$M$13,$I3281))),LISTS!$O$2:$O$13),"Medio de pago no elegible o no identificado por DIAN"),"Apta automaticamente por pago electronico y base positiva"))))</f>
        <v/>
      </c>
    </row>
    <row r="3282">
      <c r="A3282" s="9" t="n"/>
      <c r="B3282" s="9" t="n"/>
      <c r="C3282" s="12" t="n"/>
      <c r="D3282" s="11" t="n"/>
      <c r="E3282" s="11" t="n"/>
      <c r="F3282" s="11" t="n"/>
      <c r="G3282" s="11" t="n"/>
      <c r="H3282" s="11" t="n"/>
      <c r="I3282" s="9" t="n"/>
      <c r="J3282" s="9" t="n"/>
      <c r="K3282" s="9" t="n"/>
      <c r="L3282" s="9">
        <f>IF(COUNTA($A3282:$K3282)=0,"",IF(AND(IFERROR($H3282,0)&gt;0,LEN(TRIM($K3282&amp;""))&gt;0,IFERROR(LOOKUP(2,1/((LISTS!$M$2:$M$13&lt;&gt;"")*ISNUMBER(SEARCH(LISTS!$M$2:$M$13,$I3282))),LISTS!$N$2:$N$13),"NO")="SI"),"SI","NO"))</f>
        <v/>
      </c>
      <c r="M3282" s="9">
        <f>IF(COUNTA($A3282:$K3282)=0,"",IF($K3282&lt;&gt;"",IF(COUNTIF($K$19:$K3282,$K3282)&gt;1,"SI","NO"),IF(COUNTIFS($A$19:$A3282,$A3282,$C$19:$C3282,$C3282,$J$19:$J3282,$J3282,$D$19:$D3282,$D3282)&gt;1,"SI","NO")))</f>
        <v/>
      </c>
      <c r="N3282" s="11">
        <f>IF(COUNTA($A3282:$K3282)=0,"",IF(AND($L3282="SI",$M3282="NO"),IFERROR($H3282,0),0))</f>
        <v/>
      </c>
      <c r="O3282" s="9">
        <f>IF(COUNTA($A3282:$K3282)=0,"",IF($M3282="SI","CUFE o factura duplicada dentro del reporte; no se suma dos veces",IF(IFERROR($H3282,0)&lt;=0,"DIAN reporta valor susceptible 0",IF($L3282="NO",IFERROR(LOOKUP(2,1/((LISTS!$M$2:$M$13&lt;&gt;"")*ISNUMBER(SEARCH(LISTS!$M$2:$M$13,$I3282))),LISTS!$O$2:$O$13),"Medio de pago no elegible o no identificado por DIAN"),"Apta automaticamente por pago electronico y base positiva"))))</f>
        <v/>
      </c>
    </row>
    <row r="3283">
      <c r="A3283" s="9" t="n"/>
      <c r="B3283" s="9" t="n"/>
      <c r="C3283" s="12" t="n"/>
      <c r="D3283" s="11" t="n"/>
      <c r="E3283" s="11" t="n"/>
      <c r="F3283" s="11" t="n"/>
      <c r="G3283" s="11" t="n"/>
      <c r="H3283" s="11" t="n"/>
      <c r="I3283" s="9" t="n"/>
      <c r="J3283" s="9" t="n"/>
      <c r="K3283" s="9" t="n"/>
      <c r="L3283" s="9">
        <f>IF(COUNTA($A3283:$K3283)=0,"",IF(AND(IFERROR($H3283,0)&gt;0,LEN(TRIM($K3283&amp;""))&gt;0,IFERROR(LOOKUP(2,1/((LISTS!$M$2:$M$13&lt;&gt;"")*ISNUMBER(SEARCH(LISTS!$M$2:$M$13,$I3283))),LISTS!$N$2:$N$13),"NO")="SI"),"SI","NO"))</f>
        <v/>
      </c>
      <c r="M3283" s="9">
        <f>IF(COUNTA($A3283:$K3283)=0,"",IF($K3283&lt;&gt;"",IF(COUNTIF($K$19:$K3283,$K3283)&gt;1,"SI","NO"),IF(COUNTIFS($A$19:$A3283,$A3283,$C$19:$C3283,$C3283,$J$19:$J3283,$J3283,$D$19:$D3283,$D3283)&gt;1,"SI","NO")))</f>
        <v/>
      </c>
      <c r="N3283" s="11">
        <f>IF(COUNTA($A3283:$K3283)=0,"",IF(AND($L3283="SI",$M3283="NO"),IFERROR($H3283,0),0))</f>
        <v/>
      </c>
      <c r="O3283" s="9">
        <f>IF(COUNTA($A3283:$K3283)=0,"",IF($M3283="SI","CUFE o factura duplicada dentro del reporte; no se suma dos veces",IF(IFERROR($H3283,0)&lt;=0,"DIAN reporta valor susceptible 0",IF($L3283="NO",IFERROR(LOOKUP(2,1/((LISTS!$M$2:$M$13&lt;&gt;"")*ISNUMBER(SEARCH(LISTS!$M$2:$M$13,$I3283))),LISTS!$O$2:$O$13),"Medio de pago no elegible o no identificado por DIAN"),"Apta automaticamente por pago electronico y base positiva"))))</f>
        <v/>
      </c>
    </row>
    <row r="3284">
      <c r="A3284" s="9" t="n"/>
      <c r="B3284" s="9" t="n"/>
      <c r="C3284" s="12" t="n"/>
      <c r="D3284" s="11" t="n"/>
      <c r="E3284" s="11" t="n"/>
      <c r="F3284" s="11" t="n"/>
      <c r="G3284" s="11" t="n"/>
      <c r="H3284" s="11" t="n"/>
      <c r="I3284" s="9" t="n"/>
      <c r="J3284" s="9" t="n"/>
      <c r="K3284" s="9" t="n"/>
      <c r="L3284" s="9">
        <f>IF(COUNTA($A3284:$K3284)=0,"",IF(AND(IFERROR($H3284,0)&gt;0,LEN(TRIM($K3284&amp;""))&gt;0,IFERROR(LOOKUP(2,1/((LISTS!$M$2:$M$13&lt;&gt;"")*ISNUMBER(SEARCH(LISTS!$M$2:$M$13,$I3284))),LISTS!$N$2:$N$13),"NO")="SI"),"SI","NO"))</f>
        <v/>
      </c>
      <c r="M3284" s="9">
        <f>IF(COUNTA($A3284:$K3284)=0,"",IF($K3284&lt;&gt;"",IF(COUNTIF($K$19:$K3284,$K3284)&gt;1,"SI","NO"),IF(COUNTIFS($A$19:$A3284,$A3284,$C$19:$C3284,$C3284,$J$19:$J3284,$J3284,$D$19:$D3284,$D3284)&gt;1,"SI","NO")))</f>
        <v/>
      </c>
      <c r="N3284" s="11">
        <f>IF(COUNTA($A3284:$K3284)=0,"",IF(AND($L3284="SI",$M3284="NO"),IFERROR($H3284,0),0))</f>
        <v/>
      </c>
      <c r="O3284" s="9">
        <f>IF(COUNTA($A3284:$K3284)=0,"",IF($M3284="SI","CUFE o factura duplicada dentro del reporte; no se suma dos veces",IF(IFERROR($H3284,0)&lt;=0,"DIAN reporta valor susceptible 0",IF($L3284="NO",IFERROR(LOOKUP(2,1/((LISTS!$M$2:$M$13&lt;&gt;"")*ISNUMBER(SEARCH(LISTS!$M$2:$M$13,$I3284))),LISTS!$O$2:$O$13),"Medio de pago no elegible o no identificado por DIAN"),"Apta automaticamente por pago electronico y base positiva"))))</f>
        <v/>
      </c>
    </row>
    <row r="3285">
      <c r="A3285" s="9" t="n"/>
      <c r="B3285" s="9" t="n"/>
      <c r="C3285" s="12" t="n"/>
      <c r="D3285" s="11" t="n"/>
      <c r="E3285" s="11" t="n"/>
      <c r="F3285" s="11" t="n"/>
      <c r="G3285" s="11" t="n"/>
      <c r="H3285" s="11" t="n"/>
      <c r="I3285" s="9" t="n"/>
      <c r="J3285" s="9" t="n"/>
      <c r="K3285" s="9" t="n"/>
      <c r="L3285" s="9">
        <f>IF(COUNTA($A3285:$K3285)=0,"",IF(AND(IFERROR($H3285,0)&gt;0,LEN(TRIM($K3285&amp;""))&gt;0,IFERROR(LOOKUP(2,1/((LISTS!$M$2:$M$13&lt;&gt;"")*ISNUMBER(SEARCH(LISTS!$M$2:$M$13,$I3285))),LISTS!$N$2:$N$13),"NO")="SI"),"SI","NO"))</f>
        <v/>
      </c>
      <c r="M3285" s="9">
        <f>IF(COUNTA($A3285:$K3285)=0,"",IF($K3285&lt;&gt;"",IF(COUNTIF($K$19:$K3285,$K3285)&gt;1,"SI","NO"),IF(COUNTIFS($A$19:$A3285,$A3285,$C$19:$C3285,$C3285,$J$19:$J3285,$J3285,$D$19:$D3285,$D3285)&gt;1,"SI","NO")))</f>
        <v/>
      </c>
      <c r="N3285" s="11">
        <f>IF(COUNTA($A3285:$K3285)=0,"",IF(AND($L3285="SI",$M3285="NO"),IFERROR($H3285,0),0))</f>
        <v/>
      </c>
      <c r="O3285" s="9">
        <f>IF(COUNTA($A3285:$K3285)=0,"",IF($M3285="SI","CUFE o factura duplicada dentro del reporte; no se suma dos veces",IF(IFERROR($H3285,0)&lt;=0,"DIAN reporta valor susceptible 0",IF($L3285="NO",IFERROR(LOOKUP(2,1/((LISTS!$M$2:$M$13&lt;&gt;"")*ISNUMBER(SEARCH(LISTS!$M$2:$M$13,$I3285))),LISTS!$O$2:$O$13),"Medio de pago no elegible o no identificado por DIAN"),"Apta automaticamente por pago electronico y base positiva"))))</f>
        <v/>
      </c>
    </row>
    <row r="3286">
      <c r="A3286" s="9" t="n"/>
      <c r="B3286" s="9" t="n"/>
      <c r="C3286" s="12" t="n"/>
      <c r="D3286" s="11" t="n"/>
      <c r="E3286" s="11" t="n"/>
      <c r="F3286" s="11" t="n"/>
      <c r="G3286" s="11" t="n"/>
      <c r="H3286" s="11" t="n"/>
      <c r="I3286" s="9" t="n"/>
      <c r="J3286" s="9" t="n"/>
      <c r="K3286" s="9" t="n"/>
      <c r="L3286" s="9">
        <f>IF(COUNTA($A3286:$K3286)=0,"",IF(AND(IFERROR($H3286,0)&gt;0,LEN(TRIM($K3286&amp;""))&gt;0,IFERROR(LOOKUP(2,1/((LISTS!$M$2:$M$13&lt;&gt;"")*ISNUMBER(SEARCH(LISTS!$M$2:$M$13,$I3286))),LISTS!$N$2:$N$13),"NO")="SI"),"SI","NO"))</f>
        <v/>
      </c>
      <c r="M3286" s="9">
        <f>IF(COUNTA($A3286:$K3286)=0,"",IF($K3286&lt;&gt;"",IF(COUNTIF($K$19:$K3286,$K3286)&gt;1,"SI","NO"),IF(COUNTIFS($A$19:$A3286,$A3286,$C$19:$C3286,$C3286,$J$19:$J3286,$J3286,$D$19:$D3286,$D3286)&gt;1,"SI","NO")))</f>
        <v/>
      </c>
      <c r="N3286" s="11">
        <f>IF(COUNTA($A3286:$K3286)=0,"",IF(AND($L3286="SI",$M3286="NO"),IFERROR($H3286,0),0))</f>
        <v/>
      </c>
      <c r="O3286" s="9">
        <f>IF(COUNTA($A3286:$K3286)=0,"",IF($M3286="SI","CUFE o factura duplicada dentro del reporte; no se suma dos veces",IF(IFERROR($H3286,0)&lt;=0,"DIAN reporta valor susceptible 0",IF($L3286="NO",IFERROR(LOOKUP(2,1/((LISTS!$M$2:$M$13&lt;&gt;"")*ISNUMBER(SEARCH(LISTS!$M$2:$M$13,$I3286))),LISTS!$O$2:$O$13),"Medio de pago no elegible o no identificado por DIAN"),"Apta automaticamente por pago electronico y base positiva"))))</f>
        <v/>
      </c>
    </row>
    <row r="3287">
      <c r="A3287" s="9" t="n"/>
      <c r="B3287" s="9" t="n"/>
      <c r="C3287" s="12" t="n"/>
      <c r="D3287" s="11" t="n"/>
      <c r="E3287" s="11" t="n"/>
      <c r="F3287" s="11" t="n"/>
      <c r="G3287" s="11" t="n"/>
      <c r="H3287" s="11" t="n"/>
      <c r="I3287" s="9" t="n"/>
      <c r="J3287" s="9" t="n"/>
      <c r="K3287" s="9" t="n"/>
      <c r="L3287" s="9">
        <f>IF(COUNTA($A3287:$K3287)=0,"",IF(AND(IFERROR($H3287,0)&gt;0,LEN(TRIM($K3287&amp;""))&gt;0,IFERROR(LOOKUP(2,1/((LISTS!$M$2:$M$13&lt;&gt;"")*ISNUMBER(SEARCH(LISTS!$M$2:$M$13,$I3287))),LISTS!$N$2:$N$13),"NO")="SI"),"SI","NO"))</f>
        <v/>
      </c>
      <c r="M3287" s="9">
        <f>IF(COUNTA($A3287:$K3287)=0,"",IF($K3287&lt;&gt;"",IF(COUNTIF($K$19:$K3287,$K3287)&gt;1,"SI","NO"),IF(COUNTIFS($A$19:$A3287,$A3287,$C$19:$C3287,$C3287,$J$19:$J3287,$J3287,$D$19:$D3287,$D3287)&gt;1,"SI","NO")))</f>
        <v/>
      </c>
      <c r="N3287" s="11">
        <f>IF(COUNTA($A3287:$K3287)=0,"",IF(AND($L3287="SI",$M3287="NO"),IFERROR($H3287,0),0))</f>
        <v/>
      </c>
      <c r="O3287" s="9">
        <f>IF(COUNTA($A3287:$K3287)=0,"",IF($M3287="SI","CUFE o factura duplicada dentro del reporte; no se suma dos veces",IF(IFERROR($H3287,0)&lt;=0,"DIAN reporta valor susceptible 0",IF($L3287="NO",IFERROR(LOOKUP(2,1/((LISTS!$M$2:$M$13&lt;&gt;"")*ISNUMBER(SEARCH(LISTS!$M$2:$M$13,$I3287))),LISTS!$O$2:$O$13),"Medio de pago no elegible o no identificado por DIAN"),"Apta automaticamente por pago electronico y base positiva"))))</f>
        <v/>
      </c>
    </row>
    <row r="3288">
      <c r="A3288" s="9" t="n"/>
      <c r="B3288" s="9" t="n"/>
      <c r="C3288" s="12" t="n"/>
      <c r="D3288" s="11" t="n"/>
      <c r="E3288" s="11" t="n"/>
      <c r="F3288" s="11" t="n"/>
      <c r="G3288" s="11" t="n"/>
      <c r="H3288" s="11" t="n"/>
      <c r="I3288" s="9" t="n"/>
      <c r="J3288" s="9" t="n"/>
      <c r="K3288" s="9" t="n"/>
      <c r="L3288" s="9">
        <f>IF(COUNTA($A3288:$K3288)=0,"",IF(AND(IFERROR($H3288,0)&gt;0,LEN(TRIM($K3288&amp;""))&gt;0,IFERROR(LOOKUP(2,1/((LISTS!$M$2:$M$13&lt;&gt;"")*ISNUMBER(SEARCH(LISTS!$M$2:$M$13,$I3288))),LISTS!$N$2:$N$13),"NO")="SI"),"SI","NO"))</f>
        <v/>
      </c>
      <c r="M3288" s="9">
        <f>IF(COUNTA($A3288:$K3288)=0,"",IF($K3288&lt;&gt;"",IF(COUNTIF($K$19:$K3288,$K3288)&gt;1,"SI","NO"),IF(COUNTIFS($A$19:$A3288,$A3288,$C$19:$C3288,$C3288,$J$19:$J3288,$J3288,$D$19:$D3288,$D3288)&gt;1,"SI","NO")))</f>
        <v/>
      </c>
      <c r="N3288" s="11">
        <f>IF(COUNTA($A3288:$K3288)=0,"",IF(AND($L3288="SI",$M3288="NO"),IFERROR($H3288,0),0))</f>
        <v/>
      </c>
      <c r="O3288" s="9">
        <f>IF(COUNTA($A3288:$K3288)=0,"",IF($M3288="SI","CUFE o factura duplicada dentro del reporte; no se suma dos veces",IF(IFERROR($H3288,0)&lt;=0,"DIAN reporta valor susceptible 0",IF($L3288="NO",IFERROR(LOOKUP(2,1/((LISTS!$M$2:$M$13&lt;&gt;"")*ISNUMBER(SEARCH(LISTS!$M$2:$M$13,$I3288))),LISTS!$O$2:$O$13),"Medio de pago no elegible o no identificado por DIAN"),"Apta automaticamente por pago electronico y base positiva"))))</f>
        <v/>
      </c>
    </row>
    <row r="3289">
      <c r="A3289" s="9" t="n"/>
      <c r="B3289" s="9" t="n"/>
      <c r="C3289" s="12" t="n"/>
      <c r="D3289" s="11" t="n"/>
      <c r="E3289" s="11" t="n"/>
      <c r="F3289" s="11" t="n"/>
      <c r="G3289" s="11" t="n"/>
      <c r="H3289" s="11" t="n"/>
      <c r="I3289" s="9" t="n"/>
      <c r="J3289" s="9" t="n"/>
      <c r="K3289" s="9" t="n"/>
      <c r="L3289" s="9">
        <f>IF(COUNTA($A3289:$K3289)=0,"",IF(AND(IFERROR($H3289,0)&gt;0,LEN(TRIM($K3289&amp;""))&gt;0,IFERROR(LOOKUP(2,1/((LISTS!$M$2:$M$13&lt;&gt;"")*ISNUMBER(SEARCH(LISTS!$M$2:$M$13,$I3289))),LISTS!$N$2:$N$13),"NO")="SI"),"SI","NO"))</f>
        <v/>
      </c>
      <c r="M3289" s="9">
        <f>IF(COUNTA($A3289:$K3289)=0,"",IF($K3289&lt;&gt;"",IF(COUNTIF($K$19:$K3289,$K3289)&gt;1,"SI","NO"),IF(COUNTIFS($A$19:$A3289,$A3289,$C$19:$C3289,$C3289,$J$19:$J3289,$J3289,$D$19:$D3289,$D3289)&gt;1,"SI","NO")))</f>
        <v/>
      </c>
      <c r="N3289" s="11">
        <f>IF(COUNTA($A3289:$K3289)=0,"",IF(AND($L3289="SI",$M3289="NO"),IFERROR($H3289,0),0))</f>
        <v/>
      </c>
      <c r="O3289" s="9">
        <f>IF(COUNTA($A3289:$K3289)=0,"",IF($M3289="SI","CUFE o factura duplicada dentro del reporte; no se suma dos veces",IF(IFERROR($H3289,0)&lt;=0,"DIAN reporta valor susceptible 0",IF($L3289="NO",IFERROR(LOOKUP(2,1/((LISTS!$M$2:$M$13&lt;&gt;"")*ISNUMBER(SEARCH(LISTS!$M$2:$M$13,$I3289))),LISTS!$O$2:$O$13),"Medio de pago no elegible o no identificado por DIAN"),"Apta automaticamente por pago electronico y base positiva"))))</f>
        <v/>
      </c>
    </row>
    <row r="3290">
      <c r="A3290" s="9" t="n"/>
      <c r="B3290" s="9" t="n"/>
      <c r="C3290" s="12" t="n"/>
      <c r="D3290" s="11" t="n"/>
      <c r="E3290" s="11" t="n"/>
      <c r="F3290" s="11" t="n"/>
      <c r="G3290" s="11" t="n"/>
      <c r="H3290" s="11" t="n"/>
      <c r="I3290" s="9" t="n"/>
      <c r="J3290" s="9" t="n"/>
      <c r="K3290" s="9" t="n"/>
      <c r="L3290" s="9">
        <f>IF(COUNTA($A3290:$K3290)=0,"",IF(AND(IFERROR($H3290,0)&gt;0,LEN(TRIM($K3290&amp;""))&gt;0,IFERROR(LOOKUP(2,1/((LISTS!$M$2:$M$13&lt;&gt;"")*ISNUMBER(SEARCH(LISTS!$M$2:$M$13,$I3290))),LISTS!$N$2:$N$13),"NO")="SI"),"SI","NO"))</f>
        <v/>
      </c>
      <c r="M3290" s="9">
        <f>IF(COUNTA($A3290:$K3290)=0,"",IF($K3290&lt;&gt;"",IF(COUNTIF($K$19:$K3290,$K3290)&gt;1,"SI","NO"),IF(COUNTIFS($A$19:$A3290,$A3290,$C$19:$C3290,$C3290,$J$19:$J3290,$J3290,$D$19:$D3290,$D3290)&gt;1,"SI","NO")))</f>
        <v/>
      </c>
      <c r="N3290" s="11">
        <f>IF(COUNTA($A3290:$K3290)=0,"",IF(AND($L3290="SI",$M3290="NO"),IFERROR($H3290,0),0))</f>
        <v/>
      </c>
      <c r="O3290" s="9">
        <f>IF(COUNTA($A3290:$K3290)=0,"",IF($M3290="SI","CUFE o factura duplicada dentro del reporte; no se suma dos veces",IF(IFERROR($H3290,0)&lt;=0,"DIAN reporta valor susceptible 0",IF($L3290="NO",IFERROR(LOOKUP(2,1/((LISTS!$M$2:$M$13&lt;&gt;"")*ISNUMBER(SEARCH(LISTS!$M$2:$M$13,$I3290))),LISTS!$O$2:$O$13),"Medio de pago no elegible o no identificado por DIAN"),"Apta automaticamente por pago electronico y base positiva"))))</f>
        <v/>
      </c>
    </row>
    <row r="3291">
      <c r="A3291" s="9" t="n"/>
      <c r="B3291" s="9" t="n"/>
      <c r="C3291" s="12" t="n"/>
      <c r="D3291" s="11" t="n"/>
      <c r="E3291" s="11" t="n"/>
      <c r="F3291" s="11" t="n"/>
      <c r="G3291" s="11" t="n"/>
      <c r="H3291" s="11" t="n"/>
      <c r="I3291" s="9" t="n"/>
      <c r="J3291" s="9" t="n"/>
      <c r="K3291" s="9" t="n"/>
      <c r="L3291" s="9">
        <f>IF(COUNTA($A3291:$K3291)=0,"",IF(AND(IFERROR($H3291,0)&gt;0,LEN(TRIM($K3291&amp;""))&gt;0,IFERROR(LOOKUP(2,1/((LISTS!$M$2:$M$13&lt;&gt;"")*ISNUMBER(SEARCH(LISTS!$M$2:$M$13,$I3291))),LISTS!$N$2:$N$13),"NO")="SI"),"SI","NO"))</f>
        <v/>
      </c>
      <c r="M3291" s="9">
        <f>IF(COUNTA($A3291:$K3291)=0,"",IF($K3291&lt;&gt;"",IF(COUNTIF($K$19:$K3291,$K3291)&gt;1,"SI","NO"),IF(COUNTIFS($A$19:$A3291,$A3291,$C$19:$C3291,$C3291,$J$19:$J3291,$J3291,$D$19:$D3291,$D3291)&gt;1,"SI","NO")))</f>
        <v/>
      </c>
      <c r="N3291" s="11">
        <f>IF(COUNTA($A3291:$K3291)=0,"",IF(AND($L3291="SI",$M3291="NO"),IFERROR($H3291,0),0))</f>
        <v/>
      </c>
      <c r="O3291" s="9">
        <f>IF(COUNTA($A3291:$K3291)=0,"",IF($M3291="SI","CUFE o factura duplicada dentro del reporte; no se suma dos veces",IF(IFERROR($H3291,0)&lt;=0,"DIAN reporta valor susceptible 0",IF($L3291="NO",IFERROR(LOOKUP(2,1/((LISTS!$M$2:$M$13&lt;&gt;"")*ISNUMBER(SEARCH(LISTS!$M$2:$M$13,$I3291))),LISTS!$O$2:$O$13),"Medio de pago no elegible o no identificado por DIAN"),"Apta automaticamente por pago electronico y base positiva"))))</f>
        <v/>
      </c>
    </row>
    <row r="3292">
      <c r="A3292" s="9" t="n"/>
      <c r="B3292" s="9" t="n"/>
      <c r="C3292" s="12" t="n"/>
      <c r="D3292" s="11" t="n"/>
      <c r="E3292" s="11" t="n"/>
      <c r="F3292" s="11" t="n"/>
      <c r="G3292" s="11" t="n"/>
      <c r="H3292" s="11" t="n"/>
      <c r="I3292" s="9" t="n"/>
      <c r="J3292" s="9" t="n"/>
      <c r="K3292" s="9" t="n"/>
      <c r="L3292" s="9">
        <f>IF(COUNTA($A3292:$K3292)=0,"",IF(AND(IFERROR($H3292,0)&gt;0,LEN(TRIM($K3292&amp;""))&gt;0,IFERROR(LOOKUP(2,1/((LISTS!$M$2:$M$13&lt;&gt;"")*ISNUMBER(SEARCH(LISTS!$M$2:$M$13,$I3292))),LISTS!$N$2:$N$13),"NO")="SI"),"SI","NO"))</f>
        <v/>
      </c>
      <c r="M3292" s="9">
        <f>IF(COUNTA($A3292:$K3292)=0,"",IF($K3292&lt;&gt;"",IF(COUNTIF($K$19:$K3292,$K3292)&gt;1,"SI","NO"),IF(COUNTIFS($A$19:$A3292,$A3292,$C$19:$C3292,$C3292,$J$19:$J3292,$J3292,$D$19:$D3292,$D3292)&gt;1,"SI","NO")))</f>
        <v/>
      </c>
      <c r="N3292" s="11">
        <f>IF(COUNTA($A3292:$K3292)=0,"",IF(AND($L3292="SI",$M3292="NO"),IFERROR($H3292,0),0))</f>
        <v/>
      </c>
      <c r="O3292" s="9">
        <f>IF(COUNTA($A3292:$K3292)=0,"",IF($M3292="SI","CUFE o factura duplicada dentro del reporte; no se suma dos veces",IF(IFERROR($H3292,0)&lt;=0,"DIAN reporta valor susceptible 0",IF($L3292="NO",IFERROR(LOOKUP(2,1/((LISTS!$M$2:$M$13&lt;&gt;"")*ISNUMBER(SEARCH(LISTS!$M$2:$M$13,$I3292))),LISTS!$O$2:$O$13),"Medio de pago no elegible o no identificado por DIAN"),"Apta automaticamente por pago electronico y base positiva"))))</f>
        <v/>
      </c>
    </row>
    <row r="3293">
      <c r="A3293" s="9" t="n"/>
      <c r="B3293" s="9" t="n"/>
      <c r="C3293" s="12" t="n"/>
      <c r="D3293" s="11" t="n"/>
      <c r="E3293" s="11" t="n"/>
      <c r="F3293" s="11" t="n"/>
      <c r="G3293" s="11" t="n"/>
      <c r="H3293" s="11" t="n"/>
      <c r="I3293" s="9" t="n"/>
      <c r="J3293" s="9" t="n"/>
      <c r="K3293" s="9" t="n"/>
      <c r="L3293" s="9">
        <f>IF(COUNTA($A3293:$K3293)=0,"",IF(AND(IFERROR($H3293,0)&gt;0,LEN(TRIM($K3293&amp;""))&gt;0,IFERROR(LOOKUP(2,1/((LISTS!$M$2:$M$13&lt;&gt;"")*ISNUMBER(SEARCH(LISTS!$M$2:$M$13,$I3293))),LISTS!$N$2:$N$13),"NO")="SI"),"SI","NO"))</f>
        <v/>
      </c>
      <c r="M3293" s="9">
        <f>IF(COUNTA($A3293:$K3293)=0,"",IF($K3293&lt;&gt;"",IF(COUNTIF($K$19:$K3293,$K3293)&gt;1,"SI","NO"),IF(COUNTIFS($A$19:$A3293,$A3293,$C$19:$C3293,$C3293,$J$19:$J3293,$J3293,$D$19:$D3293,$D3293)&gt;1,"SI","NO")))</f>
        <v/>
      </c>
      <c r="N3293" s="11">
        <f>IF(COUNTA($A3293:$K3293)=0,"",IF(AND($L3293="SI",$M3293="NO"),IFERROR($H3293,0),0))</f>
        <v/>
      </c>
      <c r="O3293" s="9">
        <f>IF(COUNTA($A3293:$K3293)=0,"",IF($M3293="SI","CUFE o factura duplicada dentro del reporte; no se suma dos veces",IF(IFERROR($H3293,0)&lt;=0,"DIAN reporta valor susceptible 0",IF($L3293="NO",IFERROR(LOOKUP(2,1/((LISTS!$M$2:$M$13&lt;&gt;"")*ISNUMBER(SEARCH(LISTS!$M$2:$M$13,$I3293))),LISTS!$O$2:$O$13),"Medio de pago no elegible o no identificado por DIAN"),"Apta automaticamente por pago electronico y base positiva"))))</f>
        <v/>
      </c>
    </row>
    <row r="3294">
      <c r="A3294" s="9" t="n"/>
      <c r="B3294" s="9" t="n"/>
      <c r="C3294" s="12" t="n"/>
      <c r="D3294" s="11" t="n"/>
      <c r="E3294" s="11" t="n"/>
      <c r="F3294" s="11" t="n"/>
      <c r="G3294" s="11" t="n"/>
      <c r="H3294" s="11" t="n"/>
      <c r="I3294" s="9" t="n"/>
      <c r="J3294" s="9" t="n"/>
      <c r="K3294" s="9" t="n"/>
      <c r="L3294" s="9">
        <f>IF(COUNTA($A3294:$K3294)=0,"",IF(AND(IFERROR($H3294,0)&gt;0,LEN(TRIM($K3294&amp;""))&gt;0,IFERROR(LOOKUP(2,1/((LISTS!$M$2:$M$13&lt;&gt;"")*ISNUMBER(SEARCH(LISTS!$M$2:$M$13,$I3294))),LISTS!$N$2:$N$13),"NO")="SI"),"SI","NO"))</f>
        <v/>
      </c>
      <c r="M3294" s="9">
        <f>IF(COUNTA($A3294:$K3294)=0,"",IF($K3294&lt;&gt;"",IF(COUNTIF($K$19:$K3294,$K3294)&gt;1,"SI","NO"),IF(COUNTIFS($A$19:$A3294,$A3294,$C$19:$C3294,$C3294,$J$19:$J3294,$J3294,$D$19:$D3294,$D3294)&gt;1,"SI","NO")))</f>
        <v/>
      </c>
      <c r="N3294" s="11">
        <f>IF(COUNTA($A3294:$K3294)=0,"",IF(AND($L3294="SI",$M3294="NO"),IFERROR($H3294,0),0))</f>
        <v/>
      </c>
      <c r="O3294" s="9">
        <f>IF(COUNTA($A3294:$K3294)=0,"",IF($M3294="SI","CUFE o factura duplicada dentro del reporte; no se suma dos veces",IF(IFERROR($H3294,0)&lt;=0,"DIAN reporta valor susceptible 0",IF($L3294="NO",IFERROR(LOOKUP(2,1/((LISTS!$M$2:$M$13&lt;&gt;"")*ISNUMBER(SEARCH(LISTS!$M$2:$M$13,$I3294))),LISTS!$O$2:$O$13),"Medio de pago no elegible o no identificado por DIAN"),"Apta automaticamente por pago electronico y base positiva"))))</f>
        <v/>
      </c>
    </row>
    <row r="3295">
      <c r="A3295" s="9" t="n"/>
      <c r="B3295" s="9" t="n"/>
      <c r="C3295" s="12" t="n"/>
      <c r="D3295" s="11" t="n"/>
      <c r="E3295" s="11" t="n"/>
      <c r="F3295" s="11" t="n"/>
      <c r="G3295" s="11" t="n"/>
      <c r="H3295" s="11" t="n"/>
      <c r="I3295" s="9" t="n"/>
      <c r="J3295" s="9" t="n"/>
      <c r="K3295" s="9" t="n"/>
      <c r="L3295" s="9">
        <f>IF(COUNTA($A3295:$K3295)=0,"",IF(AND(IFERROR($H3295,0)&gt;0,LEN(TRIM($K3295&amp;""))&gt;0,IFERROR(LOOKUP(2,1/((LISTS!$M$2:$M$13&lt;&gt;"")*ISNUMBER(SEARCH(LISTS!$M$2:$M$13,$I3295))),LISTS!$N$2:$N$13),"NO")="SI"),"SI","NO"))</f>
        <v/>
      </c>
      <c r="M3295" s="9">
        <f>IF(COUNTA($A3295:$K3295)=0,"",IF($K3295&lt;&gt;"",IF(COUNTIF($K$19:$K3295,$K3295)&gt;1,"SI","NO"),IF(COUNTIFS($A$19:$A3295,$A3295,$C$19:$C3295,$C3295,$J$19:$J3295,$J3295,$D$19:$D3295,$D3295)&gt;1,"SI","NO")))</f>
        <v/>
      </c>
      <c r="N3295" s="11">
        <f>IF(COUNTA($A3295:$K3295)=0,"",IF(AND($L3295="SI",$M3295="NO"),IFERROR($H3295,0),0))</f>
        <v/>
      </c>
      <c r="O3295" s="9">
        <f>IF(COUNTA($A3295:$K3295)=0,"",IF($M3295="SI","CUFE o factura duplicada dentro del reporte; no se suma dos veces",IF(IFERROR($H3295,0)&lt;=0,"DIAN reporta valor susceptible 0",IF($L3295="NO",IFERROR(LOOKUP(2,1/((LISTS!$M$2:$M$13&lt;&gt;"")*ISNUMBER(SEARCH(LISTS!$M$2:$M$13,$I3295))),LISTS!$O$2:$O$13),"Medio de pago no elegible o no identificado por DIAN"),"Apta automaticamente por pago electronico y base positiva"))))</f>
        <v/>
      </c>
    </row>
    <row r="3296">
      <c r="A3296" s="9" t="n"/>
      <c r="B3296" s="9" t="n"/>
      <c r="C3296" s="12" t="n"/>
      <c r="D3296" s="11" t="n"/>
      <c r="E3296" s="11" t="n"/>
      <c r="F3296" s="11" t="n"/>
      <c r="G3296" s="11" t="n"/>
      <c r="H3296" s="11" t="n"/>
      <c r="I3296" s="9" t="n"/>
      <c r="J3296" s="9" t="n"/>
      <c r="K3296" s="9" t="n"/>
      <c r="L3296" s="9">
        <f>IF(COUNTA($A3296:$K3296)=0,"",IF(AND(IFERROR($H3296,0)&gt;0,LEN(TRIM($K3296&amp;""))&gt;0,IFERROR(LOOKUP(2,1/((LISTS!$M$2:$M$13&lt;&gt;"")*ISNUMBER(SEARCH(LISTS!$M$2:$M$13,$I3296))),LISTS!$N$2:$N$13),"NO")="SI"),"SI","NO"))</f>
        <v/>
      </c>
      <c r="M3296" s="9">
        <f>IF(COUNTA($A3296:$K3296)=0,"",IF($K3296&lt;&gt;"",IF(COUNTIF($K$19:$K3296,$K3296)&gt;1,"SI","NO"),IF(COUNTIFS($A$19:$A3296,$A3296,$C$19:$C3296,$C3296,$J$19:$J3296,$J3296,$D$19:$D3296,$D3296)&gt;1,"SI","NO")))</f>
        <v/>
      </c>
      <c r="N3296" s="11">
        <f>IF(COUNTA($A3296:$K3296)=0,"",IF(AND($L3296="SI",$M3296="NO"),IFERROR($H3296,0),0))</f>
        <v/>
      </c>
      <c r="O3296" s="9">
        <f>IF(COUNTA($A3296:$K3296)=0,"",IF($M3296="SI","CUFE o factura duplicada dentro del reporte; no se suma dos veces",IF(IFERROR($H3296,0)&lt;=0,"DIAN reporta valor susceptible 0",IF($L3296="NO",IFERROR(LOOKUP(2,1/((LISTS!$M$2:$M$13&lt;&gt;"")*ISNUMBER(SEARCH(LISTS!$M$2:$M$13,$I3296))),LISTS!$O$2:$O$13),"Medio de pago no elegible o no identificado por DIAN"),"Apta automaticamente por pago electronico y base positiva"))))</f>
        <v/>
      </c>
    </row>
    <row r="3297">
      <c r="A3297" s="9" t="n"/>
      <c r="B3297" s="9" t="n"/>
      <c r="C3297" s="12" t="n"/>
      <c r="D3297" s="11" t="n"/>
      <c r="E3297" s="11" t="n"/>
      <c r="F3297" s="11" t="n"/>
      <c r="G3297" s="11" t="n"/>
      <c r="H3297" s="11" t="n"/>
      <c r="I3297" s="9" t="n"/>
      <c r="J3297" s="9" t="n"/>
      <c r="K3297" s="9" t="n"/>
      <c r="L3297" s="9">
        <f>IF(COUNTA($A3297:$K3297)=0,"",IF(AND(IFERROR($H3297,0)&gt;0,LEN(TRIM($K3297&amp;""))&gt;0,IFERROR(LOOKUP(2,1/((LISTS!$M$2:$M$13&lt;&gt;"")*ISNUMBER(SEARCH(LISTS!$M$2:$M$13,$I3297))),LISTS!$N$2:$N$13),"NO")="SI"),"SI","NO"))</f>
        <v/>
      </c>
      <c r="M3297" s="9">
        <f>IF(COUNTA($A3297:$K3297)=0,"",IF($K3297&lt;&gt;"",IF(COUNTIF($K$19:$K3297,$K3297)&gt;1,"SI","NO"),IF(COUNTIFS($A$19:$A3297,$A3297,$C$19:$C3297,$C3297,$J$19:$J3297,$J3297,$D$19:$D3297,$D3297)&gt;1,"SI","NO")))</f>
        <v/>
      </c>
      <c r="N3297" s="11">
        <f>IF(COUNTA($A3297:$K3297)=0,"",IF(AND($L3297="SI",$M3297="NO"),IFERROR($H3297,0),0))</f>
        <v/>
      </c>
      <c r="O3297" s="9">
        <f>IF(COUNTA($A3297:$K3297)=0,"",IF($M3297="SI","CUFE o factura duplicada dentro del reporte; no se suma dos veces",IF(IFERROR($H3297,0)&lt;=0,"DIAN reporta valor susceptible 0",IF($L3297="NO",IFERROR(LOOKUP(2,1/((LISTS!$M$2:$M$13&lt;&gt;"")*ISNUMBER(SEARCH(LISTS!$M$2:$M$13,$I3297))),LISTS!$O$2:$O$13),"Medio de pago no elegible o no identificado por DIAN"),"Apta automaticamente por pago electronico y base positiva"))))</f>
        <v/>
      </c>
    </row>
    <row r="3298">
      <c r="A3298" s="9" t="n"/>
      <c r="B3298" s="9" t="n"/>
      <c r="C3298" s="12" t="n"/>
      <c r="D3298" s="11" t="n"/>
      <c r="E3298" s="11" t="n"/>
      <c r="F3298" s="11" t="n"/>
      <c r="G3298" s="11" t="n"/>
      <c r="H3298" s="11" t="n"/>
      <c r="I3298" s="9" t="n"/>
      <c r="J3298" s="9" t="n"/>
      <c r="K3298" s="9" t="n"/>
      <c r="L3298" s="9">
        <f>IF(COUNTA($A3298:$K3298)=0,"",IF(AND(IFERROR($H3298,0)&gt;0,LEN(TRIM($K3298&amp;""))&gt;0,IFERROR(LOOKUP(2,1/((LISTS!$M$2:$M$13&lt;&gt;"")*ISNUMBER(SEARCH(LISTS!$M$2:$M$13,$I3298))),LISTS!$N$2:$N$13),"NO")="SI"),"SI","NO"))</f>
        <v/>
      </c>
      <c r="M3298" s="9">
        <f>IF(COUNTA($A3298:$K3298)=0,"",IF($K3298&lt;&gt;"",IF(COUNTIF($K$19:$K3298,$K3298)&gt;1,"SI","NO"),IF(COUNTIFS($A$19:$A3298,$A3298,$C$19:$C3298,$C3298,$J$19:$J3298,$J3298,$D$19:$D3298,$D3298)&gt;1,"SI","NO")))</f>
        <v/>
      </c>
      <c r="N3298" s="11">
        <f>IF(COUNTA($A3298:$K3298)=0,"",IF(AND($L3298="SI",$M3298="NO"),IFERROR($H3298,0),0))</f>
        <v/>
      </c>
      <c r="O3298" s="9">
        <f>IF(COUNTA($A3298:$K3298)=0,"",IF($M3298="SI","CUFE o factura duplicada dentro del reporte; no se suma dos veces",IF(IFERROR($H3298,0)&lt;=0,"DIAN reporta valor susceptible 0",IF($L3298="NO",IFERROR(LOOKUP(2,1/((LISTS!$M$2:$M$13&lt;&gt;"")*ISNUMBER(SEARCH(LISTS!$M$2:$M$13,$I3298))),LISTS!$O$2:$O$13),"Medio de pago no elegible o no identificado por DIAN"),"Apta automaticamente por pago electronico y base positiva"))))</f>
        <v/>
      </c>
    </row>
    <row r="3299">
      <c r="A3299" s="9" t="n"/>
      <c r="B3299" s="9" t="n"/>
      <c r="C3299" s="12" t="n"/>
      <c r="D3299" s="11" t="n"/>
      <c r="E3299" s="11" t="n"/>
      <c r="F3299" s="11" t="n"/>
      <c r="G3299" s="11" t="n"/>
      <c r="H3299" s="11" t="n"/>
      <c r="I3299" s="9" t="n"/>
      <c r="J3299" s="9" t="n"/>
      <c r="K3299" s="9" t="n"/>
      <c r="L3299" s="9">
        <f>IF(COUNTA($A3299:$K3299)=0,"",IF(AND(IFERROR($H3299,0)&gt;0,LEN(TRIM($K3299&amp;""))&gt;0,IFERROR(LOOKUP(2,1/((LISTS!$M$2:$M$13&lt;&gt;"")*ISNUMBER(SEARCH(LISTS!$M$2:$M$13,$I3299))),LISTS!$N$2:$N$13),"NO")="SI"),"SI","NO"))</f>
        <v/>
      </c>
      <c r="M3299" s="9">
        <f>IF(COUNTA($A3299:$K3299)=0,"",IF($K3299&lt;&gt;"",IF(COUNTIF($K$19:$K3299,$K3299)&gt;1,"SI","NO"),IF(COUNTIFS($A$19:$A3299,$A3299,$C$19:$C3299,$C3299,$J$19:$J3299,$J3299,$D$19:$D3299,$D3299)&gt;1,"SI","NO")))</f>
        <v/>
      </c>
      <c r="N3299" s="11">
        <f>IF(COUNTA($A3299:$K3299)=0,"",IF(AND($L3299="SI",$M3299="NO"),IFERROR($H3299,0),0))</f>
        <v/>
      </c>
      <c r="O3299" s="9">
        <f>IF(COUNTA($A3299:$K3299)=0,"",IF($M3299="SI","CUFE o factura duplicada dentro del reporte; no se suma dos veces",IF(IFERROR($H3299,0)&lt;=0,"DIAN reporta valor susceptible 0",IF($L3299="NO",IFERROR(LOOKUP(2,1/((LISTS!$M$2:$M$13&lt;&gt;"")*ISNUMBER(SEARCH(LISTS!$M$2:$M$13,$I3299))),LISTS!$O$2:$O$13),"Medio de pago no elegible o no identificado por DIAN"),"Apta automaticamente por pago electronico y base positiva"))))</f>
        <v/>
      </c>
    </row>
    <row r="3300">
      <c r="A3300" s="9" t="n"/>
      <c r="B3300" s="9" t="n"/>
      <c r="C3300" s="12" t="n"/>
      <c r="D3300" s="11" t="n"/>
      <c r="E3300" s="11" t="n"/>
      <c r="F3300" s="11" t="n"/>
      <c r="G3300" s="11" t="n"/>
      <c r="H3300" s="11" t="n"/>
      <c r="I3300" s="9" t="n"/>
      <c r="J3300" s="9" t="n"/>
      <c r="K3300" s="9" t="n"/>
      <c r="L3300" s="9">
        <f>IF(COUNTA($A3300:$K3300)=0,"",IF(AND(IFERROR($H3300,0)&gt;0,LEN(TRIM($K3300&amp;""))&gt;0,IFERROR(LOOKUP(2,1/((LISTS!$M$2:$M$13&lt;&gt;"")*ISNUMBER(SEARCH(LISTS!$M$2:$M$13,$I3300))),LISTS!$N$2:$N$13),"NO")="SI"),"SI","NO"))</f>
        <v/>
      </c>
      <c r="M3300" s="9">
        <f>IF(COUNTA($A3300:$K3300)=0,"",IF($K3300&lt;&gt;"",IF(COUNTIF($K$19:$K3300,$K3300)&gt;1,"SI","NO"),IF(COUNTIFS($A$19:$A3300,$A3300,$C$19:$C3300,$C3300,$J$19:$J3300,$J3300,$D$19:$D3300,$D3300)&gt;1,"SI","NO")))</f>
        <v/>
      </c>
      <c r="N3300" s="11">
        <f>IF(COUNTA($A3300:$K3300)=0,"",IF(AND($L3300="SI",$M3300="NO"),IFERROR($H3300,0),0))</f>
        <v/>
      </c>
      <c r="O3300" s="9">
        <f>IF(COUNTA($A3300:$K3300)=0,"",IF($M3300="SI","CUFE o factura duplicada dentro del reporte; no se suma dos veces",IF(IFERROR($H3300,0)&lt;=0,"DIAN reporta valor susceptible 0",IF($L3300="NO",IFERROR(LOOKUP(2,1/((LISTS!$M$2:$M$13&lt;&gt;"")*ISNUMBER(SEARCH(LISTS!$M$2:$M$13,$I3300))),LISTS!$O$2:$O$13),"Medio de pago no elegible o no identificado por DIAN"),"Apta automaticamente por pago electronico y base positiva"))))</f>
        <v/>
      </c>
    </row>
    <row r="3301">
      <c r="A3301" s="9" t="n"/>
      <c r="B3301" s="9" t="n"/>
      <c r="C3301" s="12" t="n"/>
      <c r="D3301" s="11" t="n"/>
      <c r="E3301" s="11" t="n"/>
      <c r="F3301" s="11" t="n"/>
      <c r="G3301" s="11" t="n"/>
      <c r="H3301" s="11" t="n"/>
      <c r="I3301" s="9" t="n"/>
      <c r="J3301" s="9" t="n"/>
      <c r="K3301" s="9" t="n"/>
      <c r="L3301" s="9">
        <f>IF(COUNTA($A3301:$K3301)=0,"",IF(AND(IFERROR($H3301,0)&gt;0,LEN(TRIM($K3301&amp;""))&gt;0,IFERROR(LOOKUP(2,1/((LISTS!$M$2:$M$13&lt;&gt;"")*ISNUMBER(SEARCH(LISTS!$M$2:$M$13,$I3301))),LISTS!$N$2:$N$13),"NO")="SI"),"SI","NO"))</f>
        <v/>
      </c>
      <c r="M3301" s="9">
        <f>IF(COUNTA($A3301:$K3301)=0,"",IF($K3301&lt;&gt;"",IF(COUNTIF($K$19:$K3301,$K3301)&gt;1,"SI","NO"),IF(COUNTIFS($A$19:$A3301,$A3301,$C$19:$C3301,$C3301,$J$19:$J3301,$J3301,$D$19:$D3301,$D3301)&gt;1,"SI","NO")))</f>
        <v/>
      </c>
      <c r="N3301" s="11">
        <f>IF(COUNTA($A3301:$K3301)=0,"",IF(AND($L3301="SI",$M3301="NO"),IFERROR($H3301,0),0))</f>
        <v/>
      </c>
      <c r="O3301" s="9">
        <f>IF(COUNTA($A3301:$K3301)=0,"",IF($M3301="SI","CUFE o factura duplicada dentro del reporte; no se suma dos veces",IF(IFERROR($H3301,0)&lt;=0,"DIAN reporta valor susceptible 0",IF($L3301="NO",IFERROR(LOOKUP(2,1/((LISTS!$M$2:$M$13&lt;&gt;"")*ISNUMBER(SEARCH(LISTS!$M$2:$M$13,$I3301))),LISTS!$O$2:$O$13),"Medio de pago no elegible o no identificado por DIAN"),"Apta automaticamente por pago electronico y base positiva"))))</f>
        <v/>
      </c>
    </row>
    <row r="3302">
      <c r="A3302" s="9" t="n"/>
      <c r="B3302" s="9" t="n"/>
      <c r="C3302" s="12" t="n"/>
      <c r="D3302" s="11" t="n"/>
      <c r="E3302" s="11" t="n"/>
      <c r="F3302" s="11" t="n"/>
      <c r="G3302" s="11" t="n"/>
      <c r="H3302" s="11" t="n"/>
      <c r="I3302" s="9" t="n"/>
      <c r="J3302" s="9" t="n"/>
      <c r="K3302" s="9" t="n"/>
      <c r="L3302" s="9">
        <f>IF(COUNTA($A3302:$K3302)=0,"",IF(AND(IFERROR($H3302,0)&gt;0,LEN(TRIM($K3302&amp;""))&gt;0,IFERROR(LOOKUP(2,1/((LISTS!$M$2:$M$13&lt;&gt;"")*ISNUMBER(SEARCH(LISTS!$M$2:$M$13,$I3302))),LISTS!$N$2:$N$13),"NO")="SI"),"SI","NO"))</f>
        <v/>
      </c>
      <c r="M3302" s="9">
        <f>IF(COUNTA($A3302:$K3302)=0,"",IF($K3302&lt;&gt;"",IF(COUNTIF($K$19:$K3302,$K3302)&gt;1,"SI","NO"),IF(COUNTIFS($A$19:$A3302,$A3302,$C$19:$C3302,$C3302,$J$19:$J3302,$J3302,$D$19:$D3302,$D3302)&gt;1,"SI","NO")))</f>
        <v/>
      </c>
      <c r="N3302" s="11">
        <f>IF(COUNTA($A3302:$K3302)=0,"",IF(AND($L3302="SI",$M3302="NO"),IFERROR($H3302,0),0))</f>
        <v/>
      </c>
      <c r="O3302" s="9">
        <f>IF(COUNTA($A3302:$K3302)=0,"",IF($M3302="SI","CUFE o factura duplicada dentro del reporte; no se suma dos veces",IF(IFERROR($H3302,0)&lt;=0,"DIAN reporta valor susceptible 0",IF($L3302="NO",IFERROR(LOOKUP(2,1/((LISTS!$M$2:$M$13&lt;&gt;"")*ISNUMBER(SEARCH(LISTS!$M$2:$M$13,$I3302))),LISTS!$O$2:$O$13),"Medio de pago no elegible o no identificado por DIAN"),"Apta automaticamente por pago electronico y base positiva"))))</f>
        <v/>
      </c>
    </row>
    <row r="3303">
      <c r="A3303" s="9" t="n"/>
      <c r="B3303" s="9" t="n"/>
      <c r="C3303" s="12" t="n"/>
      <c r="D3303" s="11" t="n"/>
      <c r="E3303" s="11" t="n"/>
      <c r="F3303" s="11" t="n"/>
      <c r="G3303" s="11" t="n"/>
      <c r="H3303" s="11" t="n"/>
      <c r="I3303" s="9" t="n"/>
      <c r="J3303" s="9" t="n"/>
      <c r="K3303" s="9" t="n"/>
      <c r="L3303" s="9">
        <f>IF(COUNTA($A3303:$K3303)=0,"",IF(AND(IFERROR($H3303,0)&gt;0,LEN(TRIM($K3303&amp;""))&gt;0,IFERROR(LOOKUP(2,1/((LISTS!$M$2:$M$13&lt;&gt;"")*ISNUMBER(SEARCH(LISTS!$M$2:$M$13,$I3303))),LISTS!$N$2:$N$13),"NO")="SI"),"SI","NO"))</f>
        <v/>
      </c>
      <c r="M3303" s="9">
        <f>IF(COUNTA($A3303:$K3303)=0,"",IF($K3303&lt;&gt;"",IF(COUNTIF($K$19:$K3303,$K3303)&gt;1,"SI","NO"),IF(COUNTIFS($A$19:$A3303,$A3303,$C$19:$C3303,$C3303,$J$19:$J3303,$J3303,$D$19:$D3303,$D3303)&gt;1,"SI","NO")))</f>
        <v/>
      </c>
      <c r="N3303" s="11">
        <f>IF(COUNTA($A3303:$K3303)=0,"",IF(AND($L3303="SI",$M3303="NO"),IFERROR($H3303,0),0))</f>
        <v/>
      </c>
      <c r="O3303" s="9">
        <f>IF(COUNTA($A3303:$K3303)=0,"",IF($M3303="SI","CUFE o factura duplicada dentro del reporte; no se suma dos veces",IF(IFERROR($H3303,0)&lt;=0,"DIAN reporta valor susceptible 0",IF($L3303="NO",IFERROR(LOOKUP(2,1/((LISTS!$M$2:$M$13&lt;&gt;"")*ISNUMBER(SEARCH(LISTS!$M$2:$M$13,$I3303))),LISTS!$O$2:$O$13),"Medio de pago no elegible o no identificado por DIAN"),"Apta automaticamente por pago electronico y base positiva"))))</f>
        <v/>
      </c>
    </row>
    <row r="3304">
      <c r="A3304" s="9" t="n"/>
      <c r="B3304" s="9" t="n"/>
      <c r="C3304" s="12" t="n"/>
      <c r="D3304" s="11" t="n"/>
      <c r="E3304" s="11" t="n"/>
      <c r="F3304" s="11" t="n"/>
      <c r="G3304" s="11" t="n"/>
      <c r="H3304" s="11" t="n"/>
      <c r="I3304" s="9" t="n"/>
      <c r="J3304" s="9" t="n"/>
      <c r="K3304" s="9" t="n"/>
      <c r="L3304" s="9">
        <f>IF(COUNTA($A3304:$K3304)=0,"",IF(AND(IFERROR($H3304,0)&gt;0,LEN(TRIM($K3304&amp;""))&gt;0,IFERROR(LOOKUP(2,1/((LISTS!$M$2:$M$13&lt;&gt;"")*ISNUMBER(SEARCH(LISTS!$M$2:$M$13,$I3304))),LISTS!$N$2:$N$13),"NO")="SI"),"SI","NO"))</f>
        <v/>
      </c>
      <c r="M3304" s="9">
        <f>IF(COUNTA($A3304:$K3304)=0,"",IF($K3304&lt;&gt;"",IF(COUNTIF($K$19:$K3304,$K3304)&gt;1,"SI","NO"),IF(COUNTIFS($A$19:$A3304,$A3304,$C$19:$C3304,$C3304,$J$19:$J3304,$J3304,$D$19:$D3304,$D3304)&gt;1,"SI","NO")))</f>
        <v/>
      </c>
      <c r="N3304" s="11">
        <f>IF(COUNTA($A3304:$K3304)=0,"",IF(AND($L3304="SI",$M3304="NO"),IFERROR($H3304,0),0))</f>
        <v/>
      </c>
      <c r="O3304" s="9">
        <f>IF(COUNTA($A3304:$K3304)=0,"",IF($M3304="SI","CUFE o factura duplicada dentro del reporte; no se suma dos veces",IF(IFERROR($H3304,0)&lt;=0,"DIAN reporta valor susceptible 0",IF($L3304="NO",IFERROR(LOOKUP(2,1/((LISTS!$M$2:$M$13&lt;&gt;"")*ISNUMBER(SEARCH(LISTS!$M$2:$M$13,$I3304))),LISTS!$O$2:$O$13),"Medio de pago no elegible o no identificado por DIAN"),"Apta automaticamente por pago electronico y base positiva"))))</f>
        <v/>
      </c>
    </row>
    <row r="3305">
      <c r="A3305" s="9" t="n"/>
      <c r="B3305" s="9" t="n"/>
      <c r="C3305" s="12" t="n"/>
      <c r="D3305" s="11" t="n"/>
      <c r="E3305" s="11" t="n"/>
      <c r="F3305" s="11" t="n"/>
      <c r="G3305" s="11" t="n"/>
      <c r="H3305" s="11" t="n"/>
      <c r="I3305" s="9" t="n"/>
      <c r="J3305" s="9" t="n"/>
      <c r="K3305" s="9" t="n"/>
      <c r="L3305" s="9">
        <f>IF(COUNTA($A3305:$K3305)=0,"",IF(AND(IFERROR($H3305,0)&gt;0,LEN(TRIM($K3305&amp;""))&gt;0,IFERROR(LOOKUP(2,1/((LISTS!$M$2:$M$13&lt;&gt;"")*ISNUMBER(SEARCH(LISTS!$M$2:$M$13,$I3305))),LISTS!$N$2:$N$13),"NO")="SI"),"SI","NO"))</f>
        <v/>
      </c>
      <c r="M3305" s="9">
        <f>IF(COUNTA($A3305:$K3305)=0,"",IF($K3305&lt;&gt;"",IF(COUNTIF($K$19:$K3305,$K3305)&gt;1,"SI","NO"),IF(COUNTIFS($A$19:$A3305,$A3305,$C$19:$C3305,$C3305,$J$19:$J3305,$J3305,$D$19:$D3305,$D3305)&gt;1,"SI","NO")))</f>
        <v/>
      </c>
      <c r="N3305" s="11">
        <f>IF(COUNTA($A3305:$K3305)=0,"",IF(AND($L3305="SI",$M3305="NO"),IFERROR($H3305,0),0))</f>
        <v/>
      </c>
      <c r="O3305" s="9">
        <f>IF(COUNTA($A3305:$K3305)=0,"",IF($M3305="SI","CUFE o factura duplicada dentro del reporte; no se suma dos veces",IF(IFERROR($H3305,0)&lt;=0,"DIAN reporta valor susceptible 0",IF($L3305="NO",IFERROR(LOOKUP(2,1/((LISTS!$M$2:$M$13&lt;&gt;"")*ISNUMBER(SEARCH(LISTS!$M$2:$M$13,$I3305))),LISTS!$O$2:$O$13),"Medio de pago no elegible o no identificado por DIAN"),"Apta automaticamente por pago electronico y base positiva"))))</f>
        <v/>
      </c>
    </row>
    <row r="3306">
      <c r="A3306" s="9" t="n"/>
      <c r="B3306" s="9" t="n"/>
      <c r="C3306" s="12" t="n"/>
      <c r="D3306" s="11" t="n"/>
      <c r="E3306" s="11" t="n"/>
      <c r="F3306" s="11" t="n"/>
      <c r="G3306" s="11" t="n"/>
      <c r="H3306" s="11" t="n"/>
      <c r="I3306" s="9" t="n"/>
      <c r="J3306" s="9" t="n"/>
      <c r="K3306" s="9" t="n"/>
      <c r="L3306" s="9">
        <f>IF(COUNTA($A3306:$K3306)=0,"",IF(AND(IFERROR($H3306,0)&gt;0,LEN(TRIM($K3306&amp;""))&gt;0,IFERROR(LOOKUP(2,1/((LISTS!$M$2:$M$13&lt;&gt;"")*ISNUMBER(SEARCH(LISTS!$M$2:$M$13,$I3306))),LISTS!$N$2:$N$13),"NO")="SI"),"SI","NO"))</f>
        <v/>
      </c>
      <c r="M3306" s="9">
        <f>IF(COUNTA($A3306:$K3306)=0,"",IF($K3306&lt;&gt;"",IF(COUNTIF($K$19:$K3306,$K3306)&gt;1,"SI","NO"),IF(COUNTIFS($A$19:$A3306,$A3306,$C$19:$C3306,$C3306,$J$19:$J3306,$J3306,$D$19:$D3306,$D3306)&gt;1,"SI","NO")))</f>
        <v/>
      </c>
      <c r="N3306" s="11">
        <f>IF(COUNTA($A3306:$K3306)=0,"",IF(AND($L3306="SI",$M3306="NO"),IFERROR($H3306,0),0))</f>
        <v/>
      </c>
      <c r="O3306" s="9">
        <f>IF(COUNTA($A3306:$K3306)=0,"",IF($M3306="SI","CUFE o factura duplicada dentro del reporte; no se suma dos veces",IF(IFERROR($H3306,0)&lt;=0,"DIAN reporta valor susceptible 0",IF($L3306="NO",IFERROR(LOOKUP(2,1/((LISTS!$M$2:$M$13&lt;&gt;"")*ISNUMBER(SEARCH(LISTS!$M$2:$M$13,$I3306))),LISTS!$O$2:$O$13),"Medio de pago no elegible o no identificado por DIAN"),"Apta automaticamente por pago electronico y base positiva"))))</f>
        <v/>
      </c>
    </row>
    <row r="3307">
      <c r="A3307" s="9" t="n"/>
      <c r="B3307" s="9" t="n"/>
      <c r="C3307" s="12" t="n"/>
      <c r="D3307" s="11" t="n"/>
      <c r="E3307" s="11" t="n"/>
      <c r="F3307" s="11" t="n"/>
      <c r="G3307" s="11" t="n"/>
      <c r="H3307" s="11" t="n"/>
      <c r="I3307" s="9" t="n"/>
      <c r="J3307" s="9" t="n"/>
      <c r="K3307" s="9" t="n"/>
      <c r="L3307" s="9">
        <f>IF(COUNTA($A3307:$K3307)=0,"",IF(AND(IFERROR($H3307,0)&gt;0,LEN(TRIM($K3307&amp;""))&gt;0,IFERROR(LOOKUP(2,1/((LISTS!$M$2:$M$13&lt;&gt;"")*ISNUMBER(SEARCH(LISTS!$M$2:$M$13,$I3307))),LISTS!$N$2:$N$13),"NO")="SI"),"SI","NO"))</f>
        <v/>
      </c>
      <c r="M3307" s="9">
        <f>IF(COUNTA($A3307:$K3307)=0,"",IF($K3307&lt;&gt;"",IF(COUNTIF($K$19:$K3307,$K3307)&gt;1,"SI","NO"),IF(COUNTIFS($A$19:$A3307,$A3307,$C$19:$C3307,$C3307,$J$19:$J3307,$J3307,$D$19:$D3307,$D3307)&gt;1,"SI","NO")))</f>
        <v/>
      </c>
      <c r="N3307" s="11">
        <f>IF(COUNTA($A3307:$K3307)=0,"",IF(AND($L3307="SI",$M3307="NO"),IFERROR($H3307,0),0))</f>
        <v/>
      </c>
      <c r="O3307" s="9">
        <f>IF(COUNTA($A3307:$K3307)=0,"",IF($M3307="SI","CUFE o factura duplicada dentro del reporte; no se suma dos veces",IF(IFERROR($H3307,0)&lt;=0,"DIAN reporta valor susceptible 0",IF($L3307="NO",IFERROR(LOOKUP(2,1/((LISTS!$M$2:$M$13&lt;&gt;"")*ISNUMBER(SEARCH(LISTS!$M$2:$M$13,$I3307))),LISTS!$O$2:$O$13),"Medio de pago no elegible o no identificado por DIAN"),"Apta automaticamente por pago electronico y base positiva"))))</f>
        <v/>
      </c>
    </row>
    <row r="3308">
      <c r="A3308" s="9" t="n"/>
      <c r="B3308" s="9" t="n"/>
      <c r="C3308" s="12" t="n"/>
      <c r="D3308" s="11" t="n"/>
      <c r="E3308" s="11" t="n"/>
      <c r="F3308" s="11" t="n"/>
      <c r="G3308" s="11" t="n"/>
      <c r="H3308" s="11" t="n"/>
      <c r="I3308" s="9" t="n"/>
      <c r="J3308" s="9" t="n"/>
      <c r="K3308" s="9" t="n"/>
      <c r="L3308" s="9">
        <f>IF(COUNTA($A3308:$K3308)=0,"",IF(AND(IFERROR($H3308,0)&gt;0,LEN(TRIM($K3308&amp;""))&gt;0,IFERROR(LOOKUP(2,1/((LISTS!$M$2:$M$13&lt;&gt;"")*ISNUMBER(SEARCH(LISTS!$M$2:$M$13,$I3308))),LISTS!$N$2:$N$13),"NO")="SI"),"SI","NO"))</f>
        <v/>
      </c>
      <c r="M3308" s="9">
        <f>IF(COUNTA($A3308:$K3308)=0,"",IF($K3308&lt;&gt;"",IF(COUNTIF($K$19:$K3308,$K3308)&gt;1,"SI","NO"),IF(COUNTIFS($A$19:$A3308,$A3308,$C$19:$C3308,$C3308,$J$19:$J3308,$J3308,$D$19:$D3308,$D3308)&gt;1,"SI","NO")))</f>
        <v/>
      </c>
      <c r="N3308" s="11">
        <f>IF(COUNTA($A3308:$K3308)=0,"",IF(AND($L3308="SI",$M3308="NO"),IFERROR($H3308,0),0))</f>
        <v/>
      </c>
      <c r="O3308" s="9">
        <f>IF(COUNTA($A3308:$K3308)=0,"",IF($M3308="SI","CUFE o factura duplicada dentro del reporte; no se suma dos veces",IF(IFERROR($H3308,0)&lt;=0,"DIAN reporta valor susceptible 0",IF($L3308="NO",IFERROR(LOOKUP(2,1/((LISTS!$M$2:$M$13&lt;&gt;"")*ISNUMBER(SEARCH(LISTS!$M$2:$M$13,$I3308))),LISTS!$O$2:$O$13),"Medio de pago no elegible o no identificado por DIAN"),"Apta automaticamente por pago electronico y base positiva"))))</f>
        <v/>
      </c>
    </row>
    <row r="3309">
      <c r="A3309" s="9" t="n"/>
      <c r="B3309" s="9" t="n"/>
      <c r="C3309" s="12" t="n"/>
      <c r="D3309" s="11" t="n"/>
      <c r="E3309" s="11" t="n"/>
      <c r="F3309" s="11" t="n"/>
      <c r="G3309" s="11" t="n"/>
      <c r="H3309" s="11" t="n"/>
      <c r="I3309" s="9" t="n"/>
      <c r="J3309" s="9" t="n"/>
      <c r="K3309" s="9" t="n"/>
      <c r="L3309" s="9">
        <f>IF(COUNTA($A3309:$K3309)=0,"",IF(AND(IFERROR($H3309,0)&gt;0,LEN(TRIM($K3309&amp;""))&gt;0,IFERROR(LOOKUP(2,1/((LISTS!$M$2:$M$13&lt;&gt;"")*ISNUMBER(SEARCH(LISTS!$M$2:$M$13,$I3309))),LISTS!$N$2:$N$13),"NO")="SI"),"SI","NO"))</f>
        <v/>
      </c>
      <c r="M3309" s="9">
        <f>IF(COUNTA($A3309:$K3309)=0,"",IF($K3309&lt;&gt;"",IF(COUNTIF($K$19:$K3309,$K3309)&gt;1,"SI","NO"),IF(COUNTIFS($A$19:$A3309,$A3309,$C$19:$C3309,$C3309,$J$19:$J3309,$J3309,$D$19:$D3309,$D3309)&gt;1,"SI","NO")))</f>
        <v/>
      </c>
      <c r="N3309" s="11">
        <f>IF(COUNTA($A3309:$K3309)=0,"",IF(AND($L3309="SI",$M3309="NO"),IFERROR($H3309,0),0))</f>
        <v/>
      </c>
      <c r="O3309" s="9">
        <f>IF(COUNTA($A3309:$K3309)=0,"",IF($M3309="SI","CUFE o factura duplicada dentro del reporte; no se suma dos veces",IF(IFERROR($H3309,0)&lt;=0,"DIAN reporta valor susceptible 0",IF($L3309="NO",IFERROR(LOOKUP(2,1/((LISTS!$M$2:$M$13&lt;&gt;"")*ISNUMBER(SEARCH(LISTS!$M$2:$M$13,$I3309))),LISTS!$O$2:$O$13),"Medio de pago no elegible o no identificado por DIAN"),"Apta automaticamente por pago electronico y base positiva"))))</f>
        <v/>
      </c>
    </row>
    <row r="3310">
      <c r="A3310" s="9" t="n"/>
      <c r="B3310" s="9" t="n"/>
      <c r="C3310" s="12" t="n"/>
      <c r="D3310" s="11" t="n"/>
      <c r="E3310" s="11" t="n"/>
      <c r="F3310" s="11" t="n"/>
      <c r="G3310" s="11" t="n"/>
      <c r="H3310" s="11" t="n"/>
      <c r="I3310" s="9" t="n"/>
      <c r="J3310" s="9" t="n"/>
      <c r="K3310" s="9" t="n"/>
      <c r="L3310" s="9">
        <f>IF(COUNTA($A3310:$K3310)=0,"",IF(AND(IFERROR($H3310,0)&gt;0,LEN(TRIM($K3310&amp;""))&gt;0,IFERROR(LOOKUP(2,1/((LISTS!$M$2:$M$13&lt;&gt;"")*ISNUMBER(SEARCH(LISTS!$M$2:$M$13,$I3310))),LISTS!$N$2:$N$13),"NO")="SI"),"SI","NO"))</f>
        <v/>
      </c>
      <c r="M3310" s="9">
        <f>IF(COUNTA($A3310:$K3310)=0,"",IF($K3310&lt;&gt;"",IF(COUNTIF($K$19:$K3310,$K3310)&gt;1,"SI","NO"),IF(COUNTIFS($A$19:$A3310,$A3310,$C$19:$C3310,$C3310,$J$19:$J3310,$J3310,$D$19:$D3310,$D3310)&gt;1,"SI","NO")))</f>
        <v/>
      </c>
      <c r="N3310" s="11">
        <f>IF(COUNTA($A3310:$K3310)=0,"",IF(AND($L3310="SI",$M3310="NO"),IFERROR($H3310,0),0))</f>
        <v/>
      </c>
      <c r="O3310" s="9">
        <f>IF(COUNTA($A3310:$K3310)=0,"",IF($M3310="SI","CUFE o factura duplicada dentro del reporte; no se suma dos veces",IF(IFERROR($H3310,0)&lt;=0,"DIAN reporta valor susceptible 0",IF($L3310="NO",IFERROR(LOOKUP(2,1/((LISTS!$M$2:$M$13&lt;&gt;"")*ISNUMBER(SEARCH(LISTS!$M$2:$M$13,$I3310))),LISTS!$O$2:$O$13),"Medio de pago no elegible o no identificado por DIAN"),"Apta automaticamente por pago electronico y base positiva"))))</f>
        <v/>
      </c>
    </row>
    <row r="3311">
      <c r="A3311" s="9" t="n"/>
      <c r="B3311" s="9" t="n"/>
      <c r="C3311" s="12" t="n"/>
      <c r="D3311" s="11" t="n"/>
      <c r="E3311" s="11" t="n"/>
      <c r="F3311" s="11" t="n"/>
      <c r="G3311" s="11" t="n"/>
      <c r="H3311" s="11" t="n"/>
      <c r="I3311" s="9" t="n"/>
      <c r="J3311" s="9" t="n"/>
      <c r="K3311" s="9" t="n"/>
      <c r="L3311" s="9">
        <f>IF(COUNTA($A3311:$K3311)=0,"",IF(AND(IFERROR($H3311,0)&gt;0,LEN(TRIM($K3311&amp;""))&gt;0,IFERROR(LOOKUP(2,1/((LISTS!$M$2:$M$13&lt;&gt;"")*ISNUMBER(SEARCH(LISTS!$M$2:$M$13,$I3311))),LISTS!$N$2:$N$13),"NO")="SI"),"SI","NO"))</f>
        <v/>
      </c>
      <c r="M3311" s="9">
        <f>IF(COUNTA($A3311:$K3311)=0,"",IF($K3311&lt;&gt;"",IF(COUNTIF($K$19:$K3311,$K3311)&gt;1,"SI","NO"),IF(COUNTIFS($A$19:$A3311,$A3311,$C$19:$C3311,$C3311,$J$19:$J3311,$J3311,$D$19:$D3311,$D3311)&gt;1,"SI","NO")))</f>
        <v/>
      </c>
      <c r="N3311" s="11">
        <f>IF(COUNTA($A3311:$K3311)=0,"",IF(AND($L3311="SI",$M3311="NO"),IFERROR($H3311,0),0))</f>
        <v/>
      </c>
      <c r="O3311" s="9">
        <f>IF(COUNTA($A3311:$K3311)=0,"",IF($M3311="SI","CUFE o factura duplicada dentro del reporte; no se suma dos veces",IF(IFERROR($H3311,0)&lt;=0,"DIAN reporta valor susceptible 0",IF($L3311="NO",IFERROR(LOOKUP(2,1/((LISTS!$M$2:$M$13&lt;&gt;"")*ISNUMBER(SEARCH(LISTS!$M$2:$M$13,$I3311))),LISTS!$O$2:$O$13),"Medio de pago no elegible o no identificado por DIAN"),"Apta automaticamente por pago electronico y base positiva"))))</f>
        <v/>
      </c>
    </row>
    <row r="3312">
      <c r="A3312" s="9" t="n"/>
      <c r="B3312" s="9" t="n"/>
      <c r="C3312" s="12" t="n"/>
      <c r="D3312" s="11" t="n"/>
      <c r="E3312" s="11" t="n"/>
      <c r="F3312" s="11" t="n"/>
      <c r="G3312" s="11" t="n"/>
      <c r="H3312" s="11" t="n"/>
      <c r="I3312" s="9" t="n"/>
      <c r="J3312" s="9" t="n"/>
      <c r="K3312" s="9" t="n"/>
      <c r="L3312" s="9">
        <f>IF(COUNTA($A3312:$K3312)=0,"",IF(AND(IFERROR($H3312,0)&gt;0,LEN(TRIM($K3312&amp;""))&gt;0,IFERROR(LOOKUP(2,1/((LISTS!$M$2:$M$13&lt;&gt;"")*ISNUMBER(SEARCH(LISTS!$M$2:$M$13,$I3312))),LISTS!$N$2:$N$13),"NO")="SI"),"SI","NO"))</f>
        <v/>
      </c>
      <c r="M3312" s="9">
        <f>IF(COUNTA($A3312:$K3312)=0,"",IF($K3312&lt;&gt;"",IF(COUNTIF($K$19:$K3312,$K3312)&gt;1,"SI","NO"),IF(COUNTIFS($A$19:$A3312,$A3312,$C$19:$C3312,$C3312,$J$19:$J3312,$J3312,$D$19:$D3312,$D3312)&gt;1,"SI","NO")))</f>
        <v/>
      </c>
      <c r="N3312" s="11">
        <f>IF(COUNTA($A3312:$K3312)=0,"",IF(AND($L3312="SI",$M3312="NO"),IFERROR($H3312,0),0))</f>
        <v/>
      </c>
      <c r="O3312" s="9">
        <f>IF(COUNTA($A3312:$K3312)=0,"",IF($M3312="SI","CUFE o factura duplicada dentro del reporte; no se suma dos veces",IF(IFERROR($H3312,0)&lt;=0,"DIAN reporta valor susceptible 0",IF($L3312="NO",IFERROR(LOOKUP(2,1/((LISTS!$M$2:$M$13&lt;&gt;"")*ISNUMBER(SEARCH(LISTS!$M$2:$M$13,$I3312))),LISTS!$O$2:$O$13),"Medio de pago no elegible o no identificado por DIAN"),"Apta automaticamente por pago electronico y base positiva"))))</f>
        <v/>
      </c>
    </row>
    <row r="3313">
      <c r="A3313" s="9" t="n"/>
      <c r="B3313" s="9" t="n"/>
      <c r="C3313" s="12" t="n"/>
      <c r="D3313" s="11" t="n"/>
      <c r="E3313" s="11" t="n"/>
      <c r="F3313" s="11" t="n"/>
      <c r="G3313" s="11" t="n"/>
      <c r="H3313" s="11" t="n"/>
      <c r="I3313" s="9" t="n"/>
      <c r="J3313" s="9" t="n"/>
      <c r="K3313" s="9" t="n"/>
      <c r="L3313" s="9">
        <f>IF(COUNTA($A3313:$K3313)=0,"",IF(AND(IFERROR($H3313,0)&gt;0,LEN(TRIM($K3313&amp;""))&gt;0,IFERROR(LOOKUP(2,1/((LISTS!$M$2:$M$13&lt;&gt;"")*ISNUMBER(SEARCH(LISTS!$M$2:$M$13,$I3313))),LISTS!$N$2:$N$13),"NO")="SI"),"SI","NO"))</f>
        <v/>
      </c>
      <c r="M3313" s="9">
        <f>IF(COUNTA($A3313:$K3313)=0,"",IF($K3313&lt;&gt;"",IF(COUNTIF($K$19:$K3313,$K3313)&gt;1,"SI","NO"),IF(COUNTIFS($A$19:$A3313,$A3313,$C$19:$C3313,$C3313,$J$19:$J3313,$J3313,$D$19:$D3313,$D3313)&gt;1,"SI","NO")))</f>
        <v/>
      </c>
      <c r="N3313" s="11">
        <f>IF(COUNTA($A3313:$K3313)=0,"",IF(AND($L3313="SI",$M3313="NO"),IFERROR($H3313,0),0))</f>
        <v/>
      </c>
      <c r="O3313" s="9">
        <f>IF(COUNTA($A3313:$K3313)=0,"",IF($M3313="SI","CUFE o factura duplicada dentro del reporte; no se suma dos veces",IF(IFERROR($H3313,0)&lt;=0,"DIAN reporta valor susceptible 0",IF($L3313="NO",IFERROR(LOOKUP(2,1/((LISTS!$M$2:$M$13&lt;&gt;"")*ISNUMBER(SEARCH(LISTS!$M$2:$M$13,$I3313))),LISTS!$O$2:$O$13),"Medio de pago no elegible o no identificado por DIAN"),"Apta automaticamente por pago electronico y base positiva"))))</f>
        <v/>
      </c>
    </row>
    <row r="3314">
      <c r="A3314" s="9" t="n"/>
      <c r="B3314" s="9" t="n"/>
      <c r="C3314" s="12" t="n"/>
      <c r="D3314" s="11" t="n"/>
      <c r="E3314" s="11" t="n"/>
      <c r="F3314" s="11" t="n"/>
      <c r="G3314" s="11" t="n"/>
      <c r="H3314" s="11" t="n"/>
      <c r="I3314" s="9" t="n"/>
      <c r="J3314" s="9" t="n"/>
      <c r="K3314" s="9" t="n"/>
      <c r="L3314" s="9">
        <f>IF(COUNTA($A3314:$K3314)=0,"",IF(AND(IFERROR($H3314,0)&gt;0,LEN(TRIM($K3314&amp;""))&gt;0,IFERROR(LOOKUP(2,1/((LISTS!$M$2:$M$13&lt;&gt;"")*ISNUMBER(SEARCH(LISTS!$M$2:$M$13,$I3314))),LISTS!$N$2:$N$13),"NO")="SI"),"SI","NO"))</f>
        <v/>
      </c>
      <c r="M3314" s="9">
        <f>IF(COUNTA($A3314:$K3314)=0,"",IF($K3314&lt;&gt;"",IF(COUNTIF($K$19:$K3314,$K3314)&gt;1,"SI","NO"),IF(COUNTIFS($A$19:$A3314,$A3314,$C$19:$C3314,$C3314,$J$19:$J3314,$J3314,$D$19:$D3314,$D3314)&gt;1,"SI","NO")))</f>
        <v/>
      </c>
      <c r="N3314" s="11">
        <f>IF(COUNTA($A3314:$K3314)=0,"",IF(AND($L3314="SI",$M3314="NO"),IFERROR($H3314,0),0))</f>
        <v/>
      </c>
      <c r="O3314" s="9">
        <f>IF(COUNTA($A3314:$K3314)=0,"",IF($M3314="SI","CUFE o factura duplicada dentro del reporte; no se suma dos veces",IF(IFERROR($H3314,0)&lt;=0,"DIAN reporta valor susceptible 0",IF($L3314="NO",IFERROR(LOOKUP(2,1/((LISTS!$M$2:$M$13&lt;&gt;"")*ISNUMBER(SEARCH(LISTS!$M$2:$M$13,$I3314))),LISTS!$O$2:$O$13),"Medio de pago no elegible o no identificado por DIAN"),"Apta automaticamente por pago electronico y base positiva"))))</f>
        <v/>
      </c>
    </row>
    <row r="3315">
      <c r="A3315" s="9" t="n"/>
      <c r="B3315" s="9" t="n"/>
      <c r="C3315" s="12" t="n"/>
      <c r="D3315" s="11" t="n"/>
      <c r="E3315" s="11" t="n"/>
      <c r="F3315" s="11" t="n"/>
      <c r="G3315" s="11" t="n"/>
      <c r="H3315" s="11" t="n"/>
      <c r="I3315" s="9" t="n"/>
      <c r="J3315" s="9" t="n"/>
      <c r="K3315" s="9" t="n"/>
      <c r="L3315" s="9">
        <f>IF(COUNTA($A3315:$K3315)=0,"",IF(AND(IFERROR($H3315,0)&gt;0,LEN(TRIM($K3315&amp;""))&gt;0,IFERROR(LOOKUP(2,1/((LISTS!$M$2:$M$13&lt;&gt;"")*ISNUMBER(SEARCH(LISTS!$M$2:$M$13,$I3315))),LISTS!$N$2:$N$13),"NO")="SI"),"SI","NO"))</f>
        <v/>
      </c>
      <c r="M3315" s="9">
        <f>IF(COUNTA($A3315:$K3315)=0,"",IF($K3315&lt;&gt;"",IF(COUNTIF($K$19:$K3315,$K3315)&gt;1,"SI","NO"),IF(COUNTIFS($A$19:$A3315,$A3315,$C$19:$C3315,$C3315,$J$19:$J3315,$J3315,$D$19:$D3315,$D3315)&gt;1,"SI","NO")))</f>
        <v/>
      </c>
      <c r="N3315" s="11">
        <f>IF(COUNTA($A3315:$K3315)=0,"",IF(AND($L3315="SI",$M3315="NO"),IFERROR($H3315,0),0))</f>
        <v/>
      </c>
      <c r="O3315" s="9">
        <f>IF(COUNTA($A3315:$K3315)=0,"",IF($M3315="SI","CUFE o factura duplicada dentro del reporte; no se suma dos veces",IF(IFERROR($H3315,0)&lt;=0,"DIAN reporta valor susceptible 0",IF($L3315="NO",IFERROR(LOOKUP(2,1/((LISTS!$M$2:$M$13&lt;&gt;"")*ISNUMBER(SEARCH(LISTS!$M$2:$M$13,$I3315))),LISTS!$O$2:$O$13),"Medio de pago no elegible o no identificado por DIAN"),"Apta automaticamente por pago electronico y base positiva"))))</f>
        <v/>
      </c>
    </row>
    <row r="3316">
      <c r="A3316" s="9" t="n"/>
      <c r="B3316" s="9" t="n"/>
      <c r="C3316" s="12" t="n"/>
      <c r="D3316" s="11" t="n"/>
      <c r="E3316" s="11" t="n"/>
      <c r="F3316" s="11" t="n"/>
      <c r="G3316" s="11" t="n"/>
      <c r="H3316" s="11" t="n"/>
      <c r="I3316" s="9" t="n"/>
      <c r="J3316" s="9" t="n"/>
      <c r="K3316" s="9" t="n"/>
      <c r="L3316" s="9">
        <f>IF(COUNTA($A3316:$K3316)=0,"",IF(AND(IFERROR($H3316,0)&gt;0,LEN(TRIM($K3316&amp;""))&gt;0,IFERROR(LOOKUP(2,1/((LISTS!$M$2:$M$13&lt;&gt;"")*ISNUMBER(SEARCH(LISTS!$M$2:$M$13,$I3316))),LISTS!$N$2:$N$13),"NO")="SI"),"SI","NO"))</f>
        <v/>
      </c>
      <c r="M3316" s="9">
        <f>IF(COUNTA($A3316:$K3316)=0,"",IF($K3316&lt;&gt;"",IF(COUNTIF($K$19:$K3316,$K3316)&gt;1,"SI","NO"),IF(COUNTIFS($A$19:$A3316,$A3316,$C$19:$C3316,$C3316,$J$19:$J3316,$J3316,$D$19:$D3316,$D3316)&gt;1,"SI","NO")))</f>
        <v/>
      </c>
      <c r="N3316" s="11">
        <f>IF(COUNTA($A3316:$K3316)=0,"",IF(AND($L3316="SI",$M3316="NO"),IFERROR($H3316,0),0))</f>
        <v/>
      </c>
      <c r="O3316" s="9">
        <f>IF(COUNTA($A3316:$K3316)=0,"",IF($M3316="SI","CUFE o factura duplicada dentro del reporte; no se suma dos veces",IF(IFERROR($H3316,0)&lt;=0,"DIAN reporta valor susceptible 0",IF($L3316="NO",IFERROR(LOOKUP(2,1/((LISTS!$M$2:$M$13&lt;&gt;"")*ISNUMBER(SEARCH(LISTS!$M$2:$M$13,$I3316))),LISTS!$O$2:$O$13),"Medio de pago no elegible o no identificado por DIAN"),"Apta automaticamente por pago electronico y base positiva"))))</f>
        <v/>
      </c>
    </row>
    <row r="3317">
      <c r="A3317" s="9" t="n"/>
      <c r="B3317" s="9" t="n"/>
      <c r="C3317" s="12" t="n"/>
      <c r="D3317" s="11" t="n"/>
      <c r="E3317" s="11" t="n"/>
      <c r="F3317" s="11" t="n"/>
      <c r="G3317" s="11" t="n"/>
      <c r="H3317" s="11" t="n"/>
      <c r="I3317" s="9" t="n"/>
      <c r="J3317" s="9" t="n"/>
      <c r="K3317" s="9" t="n"/>
      <c r="L3317" s="9">
        <f>IF(COUNTA($A3317:$K3317)=0,"",IF(AND(IFERROR($H3317,0)&gt;0,LEN(TRIM($K3317&amp;""))&gt;0,IFERROR(LOOKUP(2,1/((LISTS!$M$2:$M$13&lt;&gt;"")*ISNUMBER(SEARCH(LISTS!$M$2:$M$13,$I3317))),LISTS!$N$2:$N$13),"NO")="SI"),"SI","NO"))</f>
        <v/>
      </c>
      <c r="M3317" s="9">
        <f>IF(COUNTA($A3317:$K3317)=0,"",IF($K3317&lt;&gt;"",IF(COUNTIF($K$19:$K3317,$K3317)&gt;1,"SI","NO"),IF(COUNTIFS($A$19:$A3317,$A3317,$C$19:$C3317,$C3317,$J$19:$J3317,$J3317,$D$19:$D3317,$D3317)&gt;1,"SI","NO")))</f>
        <v/>
      </c>
      <c r="N3317" s="11">
        <f>IF(COUNTA($A3317:$K3317)=0,"",IF(AND($L3317="SI",$M3317="NO"),IFERROR($H3317,0),0))</f>
        <v/>
      </c>
      <c r="O3317" s="9">
        <f>IF(COUNTA($A3317:$K3317)=0,"",IF($M3317="SI","CUFE o factura duplicada dentro del reporte; no se suma dos veces",IF(IFERROR($H3317,0)&lt;=0,"DIAN reporta valor susceptible 0",IF($L3317="NO",IFERROR(LOOKUP(2,1/((LISTS!$M$2:$M$13&lt;&gt;"")*ISNUMBER(SEARCH(LISTS!$M$2:$M$13,$I3317))),LISTS!$O$2:$O$13),"Medio de pago no elegible o no identificado por DIAN"),"Apta automaticamente por pago electronico y base positiva"))))</f>
        <v/>
      </c>
    </row>
    <row r="3318">
      <c r="A3318" s="9" t="n"/>
      <c r="B3318" s="9" t="n"/>
      <c r="C3318" s="12" t="n"/>
      <c r="D3318" s="11" t="n"/>
      <c r="E3318" s="11" t="n"/>
      <c r="F3318" s="11" t="n"/>
      <c r="G3318" s="11" t="n"/>
      <c r="H3318" s="11" t="n"/>
      <c r="I3318" s="9" t="n"/>
      <c r="J3318" s="9" t="n"/>
      <c r="K3318" s="9" t="n"/>
      <c r="L3318" s="9">
        <f>IF(COUNTA($A3318:$K3318)=0,"",IF(AND(IFERROR($H3318,0)&gt;0,LEN(TRIM($K3318&amp;""))&gt;0,IFERROR(LOOKUP(2,1/((LISTS!$M$2:$M$13&lt;&gt;"")*ISNUMBER(SEARCH(LISTS!$M$2:$M$13,$I3318))),LISTS!$N$2:$N$13),"NO")="SI"),"SI","NO"))</f>
        <v/>
      </c>
      <c r="M3318" s="9">
        <f>IF(COUNTA($A3318:$K3318)=0,"",IF($K3318&lt;&gt;"",IF(COUNTIF($K$19:$K3318,$K3318)&gt;1,"SI","NO"),IF(COUNTIFS($A$19:$A3318,$A3318,$C$19:$C3318,$C3318,$J$19:$J3318,$J3318,$D$19:$D3318,$D3318)&gt;1,"SI","NO")))</f>
        <v/>
      </c>
      <c r="N3318" s="11">
        <f>IF(COUNTA($A3318:$K3318)=0,"",IF(AND($L3318="SI",$M3318="NO"),IFERROR($H3318,0),0))</f>
        <v/>
      </c>
      <c r="O3318" s="9">
        <f>IF(COUNTA($A3318:$K3318)=0,"",IF($M3318="SI","CUFE o factura duplicada dentro del reporte; no se suma dos veces",IF(IFERROR($H3318,0)&lt;=0,"DIAN reporta valor susceptible 0",IF($L3318="NO",IFERROR(LOOKUP(2,1/((LISTS!$M$2:$M$13&lt;&gt;"")*ISNUMBER(SEARCH(LISTS!$M$2:$M$13,$I3318))),LISTS!$O$2:$O$13),"Medio de pago no elegible o no identificado por DIAN"),"Apta automaticamente por pago electronico y base positiva"))))</f>
        <v/>
      </c>
    </row>
    <row r="3319">
      <c r="A3319" s="9" t="n"/>
      <c r="B3319" s="9" t="n"/>
      <c r="C3319" s="12" t="n"/>
      <c r="D3319" s="11" t="n"/>
      <c r="E3319" s="11" t="n"/>
      <c r="F3319" s="11" t="n"/>
      <c r="G3319" s="11" t="n"/>
      <c r="H3319" s="11" t="n"/>
      <c r="I3319" s="9" t="n"/>
      <c r="J3319" s="9" t="n"/>
      <c r="K3319" s="9" t="n"/>
      <c r="L3319" s="9">
        <f>IF(COUNTA($A3319:$K3319)=0,"",IF(AND(IFERROR($H3319,0)&gt;0,LEN(TRIM($K3319&amp;""))&gt;0,IFERROR(LOOKUP(2,1/((LISTS!$M$2:$M$13&lt;&gt;"")*ISNUMBER(SEARCH(LISTS!$M$2:$M$13,$I3319))),LISTS!$N$2:$N$13),"NO")="SI"),"SI","NO"))</f>
        <v/>
      </c>
      <c r="M3319" s="9">
        <f>IF(COUNTA($A3319:$K3319)=0,"",IF($K3319&lt;&gt;"",IF(COUNTIF($K$19:$K3319,$K3319)&gt;1,"SI","NO"),IF(COUNTIFS($A$19:$A3319,$A3319,$C$19:$C3319,$C3319,$J$19:$J3319,$J3319,$D$19:$D3319,$D3319)&gt;1,"SI","NO")))</f>
        <v/>
      </c>
      <c r="N3319" s="11">
        <f>IF(COUNTA($A3319:$K3319)=0,"",IF(AND($L3319="SI",$M3319="NO"),IFERROR($H3319,0),0))</f>
        <v/>
      </c>
      <c r="O3319" s="9">
        <f>IF(COUNTA($A3319:$K3319)=0,"",IF($M3319="SI","CUFE o factura duplicada dentro del reporte; no se suma dos veces",IF(IFERROR($H3319,0)&lt;=0,"DIAN reporta valor susceptible 0",IF($L3319="NO",IFERROR(LOOKUP(2,1/((LISTS!$M$2:$M$13&lt;&gt;"")*ISNUMBER(SEARCH(LISTS!$M$2:$M$13,$I3319))),LISTS!$O$2:$O$13),"Medio de pago no elegible o no identificado por DIAN"),"Apta automaticamente por pago electronico y base positiva"))))</f>
        <v/>
      </c>
    </row>
    <row r="3320">
      <c r="A3320" s="9" t="n"/>
      <c r="B3320" s="9" t="n"/>
      <c r="C3320" s="12" t="n"/>
      <c r="D3320" s="11" t="n"/>
      <c r="E3320" s="11" t="n"/>
      <c r="F3320" s="11" t="n"/>
      <c r="G3320" s="11" t="n"/>
      <c r="H3320" s="11" t="n"/>
      <c r="I3320" s="9" t="n"/>
      <c r="J3320" s="9" t="n"/>
      <c r="K3320" s="9" t="n"/>
      <c r="L3320" s="9">
        <f>IF(COUNTA($A3320:$K3320)=0,"",IF(AND(IFERROR($H3320,0)&gt;0,LEN(TRIM($K3320&amp;""))&gt;0,IFERROR(LOOKUP(2,1/((LISTS!$M$2:$M$13&lt;&gt;"")*ISNUMBER(SEARCH(LISTS!$M$2:$M$13,$I3320))),LISTS!$N$2:$N$13),"NO")="SI"),"SI","NO"))</f>
        <v/>
      </c>
      <c r="M3320" s="9">
        <f>IF(COUNTA($A3320:$K3320)=0,"",IF($K3320&lt;&gt;"",IF(COUNTIF($K$19:$K3320,$K3320)&gt;1,"SI","NO"),IF(COUNTIFS($A$19:$A3320,$A3320,$C$19:$C3320,$C3320,$J$19:$J3320,$J3320,$D$19:$D3320,$D3320)&gt;1,"SI","NO")))</f>
        <v/>
      </c>
      <c r="N3320" s="11">
        <f>IF(COUNTA($A3320:$K3320)=0,"",IF(AND($L3320="SI",$M3320="NO"),IFERROR($H3320,0),0))</f>
        <v/>
      </c>
      <c r="O3320" s="9">
        <f>IF(COUNTA($A3320:$K3320)=0,"",IF($M3320="SI","CUFE o factura duplicada dentro del reporte; no se suma dos veces",IF(IFERROR($H3320,0)&lt;=0,"DIAN reporta valor susceptible 0",IF($L3320="NO",IFERROR(LOOKUP(2,1/((LISTS!$M$2:$M$13&lt;&gt;"")*ISNUMBER(SEARCH(LISTS!$M$2:$M$13,$I3320))),LISTS!$O$2:$O$13),"Medio de pago no elegible o no identificado por DIAN"),"Apta automaticamente por pago electronico y base positiva"))))</f>
        <v/>
      </c>
    </row>
    <row r="3321">
      <c r="A3321" s="9" t="n"/>
      <c r="B3321" s="9" t="n"/>
      <c r="C3321" s="12" t="n"/>
      <c r="D3321" s="11" t="n"/>
      <c r="E3321" s="11" t="n"/>
      <c r="F3321" s="11" t="n"/>
      <c r="G3321" s="11" t="n"/>
      <c r="H3321" s="11" t="n"/>
      <c r="I3321" s="9" t="n"/>
      <c r="J3321" s="9" t="n"/>
      <c r="K3321" s="9" t="n"/>
      <c r="L3321" s="9">
        <f>IF(COUNTA($A3321:$K3321)=0,"",IF(AND(IFERROR($H3321,0)&gt;0,LEN(TRIM($K3321&amp;""))&gt;0,IFERROR(LOOKUP(2,1/((LISTS!$M$2:$M$13&lt;&gt;"")*ISNUMBER(SEARCH(LISTS!$M$2:$M$13,$I3321))),LISTS!$N$2:$N$13),"NO")="SI"),"SI","NO"))</f>
        <v/>
      </c>
      <c r="M3321" s="9">
        <f>IF(COUNTA($A3321:$K3321)=0,"",IF($K3321&lt;&gt;"",IF(COUNTIF($K$19:$K3321,$K3321)&gt;1,"SI","NO"),IF(COUNTIFS($A$19:$A3321,$A3321,$C$19:$C3321,$C3321,$J$19:$J3321,$J3321,$D$19:$D3321,$D3321)&gt;1,"SI","NO")))</f>
        <v/>
      </c>
      <c r="N3321" s="11">
        <f>IF(COUNTA($A3321:$K3321)=0,"",IF(AND($L3321="SI",$M3321="NO"),IFERROR($H3321,0),0))</f>
        <v/>
      </c>
      <c r="O3321" s="9">
        <f>IF(COUNTA($A3321:$K3321)=0,"",IF($M3321="SI","CUFE o factura duplicada dentro del reporte; no se suma dos veces",IF(IFERROR($H3321,0)&lt;=0,"DIAN reporta valor susceptible 0",IF($L3321="NO",IFERROR(LOOKUP(2,1/((LISTS!$M$2:$M$13&lt;&gt;"")*ISNUMBER(SEARCH(LISTS!$M$2:$M$13,$I3321))),LISTS!$O$2:$O$13),"Medio de pago no elegible o no identificado por DIAN"),"Apta automaticamente por pago electronico y base positiva"))))</f>
        <v/>
      </c>
    </row>
    <row r="3322">
      <c r="A3322" s="9" t="n"/>
      <c r="B3322" s="9" t="n"/>
      <c r="C3322" s="12" t="n"/>
      <c r="D3322" s="11" t="n"/>
      <c r="E3322" s="11" t="n"/>
      <c r="F3322" s="11" t="n"/>
      <c r="G3322" s="11" t="n"/>
      <c r="H3322" s="11" t="n"/>
      <c r="I3322" s="9" t="n"/>
      <c r="J3322" s="9" t="n"/>
      <c r="K3322" s="9" t="n"/>
      <c r="L3322" s="9">
        <f>IF(COUNTA($A3322:$K3322)=0,"",IF(AND(IFERROR($H3322,0)&gt;0,LEN(TRIM($K3322&amp;""))&gt;0,IFERROR(LOOKUP(2,1/((LISTS!$M$2:$M$13&lt;&gt;"")*ISNUMBER(SEARCH(LISTS!$M$2:$M$13,$I3322))),LISTS!$N$2:$N$13),"NO")="SI"),"SI","NO"))</f>
        <v/>
      </c>
      <c r="M3322" s="9">
        <f>IF(COUNTA($A3322:$K3322)=0,"",IF($K3322&lt;&gt;"",IF(COUNTIF($K$19:$K3322,$K3322)&gt;1,"SI","NO"),IF(COUNTIFS($A$19:$A3322,$A3322,$C$19:$C3322,$C3322,$J$19:$J3322,$J3322,$D$19:$D3322,$D3322)&gt;1,"SI","NO")))</f>
        <v/>
      </c>
      <c r="N3322" s="11">
        <f>IF(COUNTA($A3322:$K3322)=0,"",IF(AND($L3322="SI",$M3322="NO"),IFERROR($H3322,0),0))</f>
        <v/>
      </c>
      <c r="O3322" s="9">
        <f>IF(COUNTA($A3322:$K3322)=0,"",IF($M3322="SI","CUFE o factura duplicada dentro del reporte; no se suma dos veces",IF(IFERROR($H3322,0)&lt;=0,"DIAN reporta valor susceptible 0",IF($L3322="NO",IFERROR(LOOKUP(2,1/((LISTS!$M$2:$M$13&lt;&gt;"")*ISNUMBER(SEARCH(LISTS!$M$2:$M$13,$I3322))),LISTS!$O$2:$O$13),"Medio de pago no elegible o no identificado por DIAN"),"Apta automaticamente por pago electronico y base positiva"))))</f>
        <v/>
      </c>
    </row>
    <row r="3323">
      <c r="A3323" s="9" t="n"/>
      <c r="B3323" s="9" t="n"/>
      <c r="C3323" s="12" t="n"/>
      <c r="D3323" s="11" t="n"/>
      <c r="E3323" s="11" t="n"/>
      <c r="F3323" s="11" t="n"/>
      <c r="G3323" s="11" t="n"/>
      <c r="H3323" s="11" t="n"/>
      <c r="I3323" s="9" t="n"/>
      <c r="J3323" s="9" t="n"/>
      <c r="K3323" s="9" t="n"/>
      <c r="L3323" s="9">
        <f>IF(COUNTA($A3323:$K3323)=0,"",IF(AND(IFERROR($H3323,0)&gt;0,LEN(TRIM($K3323&amp;""))&gt;0,IFERROR(LOOKUP(2,1/((LISTS!$M$2:$M$13&lt;&gt;"")*ISNUMBER(SEARCH(LISTS!$M$2:$M$13,$I3323))),LISTS!$N$2:$N$13),"NO")="SI"),"SI","NO"))</f>
        <v/>
      </c>
      <c r="M3323" s="9">
        <f>IF(COUNTA($A3323:$K3323)=0,"",IF($K3323&lt;&gt;"",IF(COUNTIF($K$19:$K3323,$K3323)&gt;1,"SI","NO"),IF(COUNTIFS($A$19:$A3323,$A3323,$C$19:$C3323,$C3323,$J$19:$J3323,$J3323,$D$19:$D3323,$D3323)&gt;1,"SI","NO")))</f>
        <v/>
      </c>
      <c r="N3323" s="11">
        <f>IF(COUNTA($A3323:$K3323)=0,"",IF(AND($L3323="SI",$M3323="NO"),IFERROR($H3323,0),0))</f>
        <v/>
      </c>
      <c r="O3323" s="9">
        <f>IF(COUNTA($A3323:$K3323)=0,"",IF($M3323="SI","CUFE o factura duplicada dentro del reporte; no se suma dos veces",IF(IFERROR($H3323,0)&lt;=0,"DIAN reporta valor susceptible 0",IF($L3323="NO",IFERROR(LOOKUP(2,1/((LISTS!$M$2:$M$13&lt;&gt;"")*ISNUMBER(SEARCH(LISTS!$M$2:$M$13,$I3323))),LISTS!$O$2:$O$13),"Medio de pago no elegible o no identificado por DIAN"),"Apta automaticamente por pago electronico y base positiva"))))</f>
        <v/>
      </c>
    </row>
    <row r="3324">
      <c r="A3324" s="9" t="n"/>
      <c r="B3324" s="9" t="n"/>
      <c r="C3324" s="12" t="n"/>
      <c r="D3324" s="11" t="n"/>
      <c r="E3324" s="11" t="n"/>
      <c r="F3324" s="11" t="n"/>
      <c r="G3324" s="11" t="n"/>
      <c r="H3324" s="11" t="n"/>
      <c r="I3324" s="9" t="n"/>
      <c r="J3324" s="9" t="n"/>
      <c r="K3324" s="9" t="n"/>
      <c r="L3324" s="9">
        <f>IF(COUNTA($A3324:$K3324)=0,"",IF(AND(IFERROR($H3324,0)&gt;0,LEN(TRIM($K3324&amp;""))&gt;0,IFERROR(LOOKUP(2,1/((LISTS!$M$2:$M$13&lt;&gt;"")*ISNUMBER(SEARCH(LISTS!$M$2:$M$13,$I3324))),LISTS!$N$2:$N$13),"NO")="SI"),"SI","NO"))</f>
        <v/>
      </c>
      <c r="M3324" s="9">
        <f>IF(COUNTA($A3324:$K3324)=0,"",IF($K3324&lt;&gt;"",IF(COUNTIF($K$19:$K3324,$K3324)&gt;1,"SI","NO"),IF(COUNTIFS($A$19:$A3324,$A3324,$C$19:$C3324,$C3324,$J$19:$J3324,$J3324,$D$19:$D3324,$D3324)&gt;1,"SI","NO")))</f>
        <v/>
      </c>
      <c r="N3324" s="11">
        <f>IF(COUNTA($A3324:$K3324)=0,"",IF(AND($L3324="SI",$M3324="NO"),IFERROR($H3324,0),0))</f>
        <v/>
      </c>
      <c r="O3324" s="9">
        <f>IF(COUNTA($A3324:$K3324)=0,"",IF($M3324="SI","CUFE o factura duplicada dentro del reporte; no se suma dos veces",IF(IFERROR($H3324,0)&lt;=0,"DIAN reporta valor susceptible 0",IF($L3324="NO",IFERROR(LOOKUP(2,1/((LISTS!$M$2:$M$13&lt;&gt;"")*ISNUMBER(SEARCH(LISTS!$M$2:$M$13,$I3324))),LISTS!$O$2:$O$13),"Medio de pago no elegible o no identificado por DIAN"),"Apta automaticamente por pago electronico y base positiva"))))</f>
        <v/>
      </c>
    </row>
    <row r="3325">
      <c r="A3325" s="9" t="n"/>
      <c r="B3325" s="9" t="n"/>
      <c r="C3325" s="12" t="n"/>
      <c r="D3325" s="11" t="n"/>
      <c r="E3325" s="11" t="n"/>
      <c r="F3325" s="11" t="n"/>
      <c r="G3325" s="11" t="n"/>
      <c r="H3325" s="11" t="n"/>
      <c r="I3325" s="9" t="n"/>
      <c r="J3325" s="9" t="n"/>
      <c r="K3325" s="9" t="n"/>
      <c r="L3325" s="9">
        <f>IF(COUNTA($A3325:$K3325)=0,"",IF(AND(IFERROR($H3325,0)&gt;0,LEN(TRIM($K3325&amp;""))&gt;0,IFERROR(LOOKUP(2,1/((LISTS!$M$2:$M$13&lt;&gt;"")*ISNUMBER(SEARCH(LISTS!$M$2:$M$13,$I3325))),LISTS!$N$2:$N$13),"NO")="SI"),"SI","NO"))</f>
        <v/>
      </c>
      <c r="M3325" s="9">
        <f>IF(COUNTA($A3325:$K3325)=0,"",IF($K3325&lt;&gt;"",IF(COUNTIF($K$19:$K3325,$K3325)&gt;1,"SI","NO"),IF(COUNTIFS($A$19:$A3325,$A3325,$C$19:$C3325,$C3325,$J$19:$J3325,$J3325,$D$19:$D3325,$D3325)&gt;1,"SI","NO")))</f>
        <v/>
      </c>
      <c r="N3325" s="11">
        <f>IF(COUNTA($A3325:$K3325)=0,"",IF(AND($L3325="SI",$M3325="NO"),IFERROR($H3325,0),0))</f>
        <v/>
      </c>
      <c r="O3325" s="9">
        <f>IF(COUNTA($A3325:$K3325)=0,"",IF($M3325="SI","CUFE o factura duplicada dentro del reporte; no se suma dos veces",IF(IFERROR($H3325,0)&lt;=0,"DIAN reporta valor susceptible 0",IF($L3325="NO",IFERROR(LOOKUP(2,1/((LISTS!$M$2:$M$13&lt;&gt;"")*ISNUMBER(SEARCH(LISTS!$M$2:$M$13,$I3325))),LISTS!$O$2:$O$13),"Medio de pago no elegible o no identificado por DIAN"),"Apta automaticamente por pago electronico y base positiva"))))</f>
        <v/>
      </c>
    </row>
    <row r="3326">
      <c r="A3326" s="9" t="n"/>
      <c r="B3326" s="9" t="n"/>
      <c r="C3326" s="12" t="n"/>
      <c r="D3326" s="11" t="n"/>
      <c r="E3326" s="11" t="n"/>
      <c r="F3326" s="11" t="n"/>
      <c r="G3326" s="11" t="n"/>
      <c r="H3326" s="11" t="n"/>
      <c r="I3326" s="9" t="n"/>
      <c r="J3326" s="9" t="n"/>
      <c r="K3326" s="9" t="n"/>
      <c r="L3326" s="9">
        <f>IF(COUNTA($A3326:$K3326)=0,"",IF(AND(IFERROR($H3326,0)&gt;0,LEN(TRIM($K3326&amp;""))&gt;0,IFERROR(LOOKUP(2,1/((LISTS!$M$2:$M$13&lt;&gt;"")*ISNUMBER(SEARCH(LISTS!$M$2:$M$13,$I3326))),LISTS!$N$2:$N$13),"NO")="SI"),"SI","NO"))</f>
        <v/>
      </c>
      <c r="M3326" s="9">
        <f>IF(COUNTA($A3326:$K3326)=0,"",IF($K3326&lt;&gt;"",IF(COUNTIF($K$19:$K3326,$K3326)&gt;1,"SI","NO"),IF(COUNTIFS($A$19:$A3326,$A3326,$C$19:$C3326,$C3326,$J$19:$J3326,$J3326,$D$19:$D3326,$D3326)&gt;1,"SI","NO")))</f>
        <v/>
      </c>
      <c r="N3326" s="11">
        <f>IF(COUNTA($A3326:$K3326)=0,"",IF(AND($L3326="SI",$M3326="NO"),IFERROR($H3326,0),0))</f>
        <v/>
      </c>
      <c r="O3326" s="9">
        <f>IF(COUNTA($A3326:$K3326)=0,"",IF($M3326="SI","CUFE o factura duplicada dentro del reporte; no se suma dos veces",IF(IFERROR($H3326,0)&lt;=0,"DIAN reporta valor susceptible 0",IF($L3326="NO",IFERROR(LOOKUP(2,1/((LISTS!$M$2:$M$13&lt;&gt;"")*ISNUMBER(SEARCH(LISTS!$M$2:$M$13,$I3326))),LISTS!$O$2:$O$13),"Medio de pago no elegible o no identificado por DIAN"),"Apta automaticamente por pago electronico y base positiva"))))</f>
        <v/>
      </c>
    </row>
    <row r="3327">
      <c r="A3327" s="9" t="n"/>
      <c r="B3327" s="9" t="n"/>
      <c r="C3327" s="12" t="n"/>
      <c r="D3327" s="11" t="n"/>
      <c r="E3327" s="11" t="n"/>
      <c r="F3327" s="11" t="n"/>
      <c r="G3327" s="11" t="n"/>
      <c r="H3327" s="11" t="n"/>
      <c r="I3327" s="9" t="n"/>
      <c r="J3327" s="9" t="n"/>
      <c r="K3327" s="9" t="n"/>
      <c r="L3327" s="9">
        <f>IF(COUNTA($A3327:$K3327)=0,"",IF(AND(IFERROR($H3327,0)&gt;0,LEN(TRIM($K3327&amp;""))&gt;0,IFERROR(LOOKUP(2,1/((LISTS!$M$2:$M$13&lt;&gt;"")*ISNUMBER(SEARCH(LISTS!$M$2:$M$13,$I3327))),LISTS!$N$2:$N$13),"NO")="SI"),"SI","NO"))</f>
        <v/>
      </c>
      <c r="M3327" s="9">
        <f>IF(COUNTA($A3327:$K3327)=0,"",IF($K3327&lt;&gt;"",IF(COUNTIF($K$19:$K3327,$K3327)&gt;1,"SI","NO"),IF(COUNTIFS($A$19:$A3327,$A3327,$C$19:$C3327,$C3327,$J$19:$J3327,$J3327,$D$19:$D3327,$D3327)&gt;1,"SI","NO")))</f>
        <v/>
      </c>
      <c r="N3327" s="11">
        <f>IF(COUNTA($A3327:$K3327)=0,"",IF(AND($L3327="SI",$M3327="NO"),IFERROR($H3327,0),0))</f>
        <v/>
      </c>
      <c r="O3327" s="9">
        <f>IF(COUNTA($A3327:$K3327)=0,"",IF($M3327="SI","CUFE o factura duplicada dentro del reporte; no se suma dos veces",IF(IFERROR($H3327,0)&lt;=0,"DIAN reporta valor susceptible 0",IF($L3327="NO",IFERROR(LOOKUP(2,1/((LISTS!$M$2:$M$13&lt;&gt;"")*ISNUMBER(SEARCH(LISTS!$M$2:$M$13,$I3327))),LISTS!$O$2:$O$13),"Medio de pago no elegible o no identificado por DIAN"),"Apta automaticamente por pago electronico y base positiva"))))</f>
        <v/>
      </c>
    </row>
    <row r="3328">
      <c r="A3328" s="9" t="n"/>
      <c r="B3328" s="9" t="n"/>
      <c r="C3328" s="12" t="n"/>
      <c r="D3328" s="11" t="n"/>
      <c r="E3328" s="11" t="n"/>
      <c r="F3328" s="11" t="n"/>
      <c r="G3328" s="11" t="n"/>
      <c r="H3328" s="11" t="n"/>
      <c r="I3328" s="9" t="n"/>
      <c r="J3328" s="9" t="n"/>
      <c r="K3328" s="9" t="n"/>
      <c r="L3328" s="9">
        <f>IF(COUNTA($A3328:$K3328)=0,"",IF(AND(IFERROR($H3328,0)&gt;0,LEN(TRIM($K3328&amp;""))&gt;0,IFERROR(LOOKUP(2,1/((LISTS!$M$2:$M$13&lt;&gt;"")*ISNUMBER(SEARCH(LISTS!$M$2:$M$13,$I3328))),LISTS!$N$2:$N$13),"NO")="SI"),"SI","NO"))</f>
        <v/>
      </c>
      <c r="M3328" s="9">
        <f>IF(COUNTA($A3328:$K3328)=0,"",IF($K3328&lt;&gt;"",IF(COUNTIF($K$19:$K3328,$K3328)&gt;1,"SI","NO"),IF(COUNTIFS($A$19:$A3328,$A3328,$C$19:$C3328,$C3328,$J$19:$J3328,$J3328,$D$19:$D3328,$D3328)&gt;1,"SI","NO")))</f>
        <v/>
      </c>
      <c r="N3328" s="11">
        <f>IF(COUNTA($A3328:$K3328)=0,"",IF(AND($L3328="SI",$M3328="NO"),IFERROR($H3328,0),0))</f>
        <v/>
      </c>
      <c r="O3328" s="9">
        <f>IF(COUNTA($A3328:$K3328)=0,"",IF($M3328="SI","CUFE o factura duplicada dentro del reporte; no se suma dos veces",IF(IFERROR($H3328,0)&lt;=0,"DIAN reporta valor susceptible 0",IF($L3328="NO",IFERROR(LOOKUP(2,1/((LISTS!$M$2:$M$13&lt;&gt;"")*ISNUMBER(SEARCH(LISTS!$M$2:$M$13,$I3328))),LISTS!$O$2:$O$13),"Medio de pago no elegible o no identificado por DIAN"),"Apta automaticamente por pago electronico y base positiva"))))</f>
        <v/>
      </c>
    </row>
    <row r="3329">
      <c r="A3329" s="9" t="n"/>
      <c r="B3329" s="9" t="n"/>
      <c r="C3329" s="12" t="n"/>
      <c r="D3329" s="11" t="n"/>
      <c r="E3329" s="11" t="n"/>
      <c r="F3329" s="11" t="n"/>
      <c r="G3329" s="11" t="n"/>
      <c r="H3329" s="11" t="n"/>
      <c r="I3329" s="9" t="n"/>
      <c r="J3329" s="9" t="n"/>
      <c r="K3329" s="9" t="n"/>
      <c r="L3329" s="9">
        <f>IF(COUNTA($A3329:$K3329)=0,"",IF(AND(IFERROR($H3329,0)&gt;0,LEN(TRIM($K3329&amp;""))&gt;0,IFERROR(LOOKUP(2,1/((LISTS!$M$2:$M$13&lt;&gt;"")*ISNUMBER(SEARCH(LISTS!$M$2:$M$13,$I3329))),LISTS!$N$2:$N$13),"NO")="SI"),"SI","NO"))</f>
        <v/>
      </c>
      <c r="M3329" s="9">
        <f>IF(COUNTA($A3329:$K3329)=0,"",IF($K3329&lt;&gt;"",IF(COUNTIF($K$19:$K3329,$K3329)&gt;1,"SI","NO"),IF(COUNTIFS($A$19:$A3329,$A3329,$C$19:$C3329,$C3329,$J$19:$J3329,$J3329,$D$19:$D3329,$D3329)&gt;1,"SI","NO")))</f>
        <v/>
      </c>
      <c r="N3329" s="11">
        <f>IF(COUNTA($A3329:$K3329)=0,"",IF(AND($L3329="SI",$M3329="NO"),IFERROR($H3329,0),0))</f>
        <v/>
      </c>
      <c r="O3329" s="9">
        <f>IF(COUNTA($A3329:$K3329)=0,"",IF($M3329="SI","CUFE o factura duplicada dentro del reporte; no se suma dos veces",IF(IFERROR($H3329,0)&lt;=0,"DIAN reporta valor susceptible 0",IF($L3329="NO",IFERROR(LOOKUP(2,1/((LISTS!$M$2:$M$13&lt;&gt;"")*ISNUMBER(SEARCH(LISTS!$M$2:$M$13,$I3329))),LISTS!$O$2:$O$13),"Medio de pago no elegible o no identificado por DIAN"),"Apta automaticamente por pago electronico y base positiva"))))</f>
        <v/>
      </c>
    </row>
    <row r="3330">
      <c r="A3330" s="9" t="n"/>
      <c r="B3330" s="9" t="n"/>
      <c r="C3330" s="12" t="n"/>
      <c r="D3330" s="11" t="n"/>
      <c r="E3330" s="11" t="n"/>
      <c r="F3330" s="11" t="n"/>
      <c r="G3330" s="11" t="n"/>
      <c r="H3330" s="11" t="n"/>
      <c r="I3330" s="9" t="n"/>
      <c r="J3330" s="9" t="n"/>
      <c r="K3330" s="9" t="n"/>
      <c r="L3330" s="9">
        <f>IF(COUNTA($A3330:$K3330)=0,"",IF(AND(IFERROR($H3330,0)&gt;0,LEN(TRIM($K3330&amp;""))&gt;0,IFERROR(LOOKUP(2,1/((LISTS!$M$2:$M$13&lt;&gt;"")*ISNUMBER(SEARCH(LISTS!$M$2:$M$13,$I3330))),LISTS!$N$2:$N$13),"NO")="SI"),"SI","NO"))</f>
        <v/>
      </c>
      <c r="M3330" s="9">
        <f>IF(COUNTA($A3330:$K3330)=0,"",IF($K3330&lt;&gt;"",IF(COUNTIF($K$19:$K3330,$K3330)&gt;1,"SI","NO"),IF(COUNTIFS($A$19:$A3330,$A3330,$C$19:$C3330,$C3330,$J$19:$J3330,$J3330,$D$19:$D3330,$D3330)&gt;1,"SI","NO")))</f>
        <v/>
      </c>
      <c r="N3330" s="11">
        <f>IF(COUNTA($A3330:$K3330)=0,"",IF(AND($L3330="SI",$M3330="NO"),IFERROR($H3330,0),0))</f>
        <v/>
      </c>
      <c r="O3330" s="9">
        <f>IF(COUNTA($A3330:$K3330)=0,"",IF($M3330="SI","CUFE o factura duplicada dentro del reporte; no se suma dos veces",IF(IFERROR($H3330,0)&lt;=0,"DIAN reporta valor susceptible 0",IF($L3330="NO",IFERROR(LOOKUP(2,1/((LISTS!$M$2:$M$13&lt;&gt;"")*ISNUMBER(SEARCH(LISTS!$M$2:$M$13,$I3330))),LISTS!$O$2:$O$13),"Medio de pago no elegible o no identificado por DIAN"),"Apta automaticamente por pago electronico y base positiva"))))</f>
        <v/>
      </c>
    </row>
    <row r="3331">
      <c r="A3331" s="9" t="n"/>
      <c r="B3331" s="9" t="n"/>
      <c r="C3331" s="12" t="n"/>
      <c r="D3331" s="11" t="n"/>
      <c r="E3331" s="11" t="n"/>
      <c r="F3331" s="11" t="n"/>
      <c r="G3331" s="11" t="n"/>
      <c r="H3331" s="11" t="n"/>
      <c r="I3331" s="9" t="n"/>
      <c r="J3331" s="9" t="n"/>
      <c r="K3331" s="9" t="n"/>
      <c r="L3331" s="9">
        <f>IF(COUNTA($A3331:$K3331)=0,"",IF(AND(IFERROR($H3331,0)&gt;0,LEN(TRIM($K3331&amp;""))&gt;0,IFERROR(LOOKUP(2,1/((LISTS!$M$2:$M$13&lt;&gt;"")*ISNUMBER(SEARCH(LISTS!$M$2:$M$13,$I3331))),LISTS!$N$2:$N$13),"NO")="SI"),"SI","NO"))</f>
        <v/>
      </c>
      <c r="M3331" s="9">
        <f>IF(COUNTA($A3331:$K3331)=0,"",IF($K3331&lt;&gt;"",IF(COUNTIF($K$19:$K3331,$K3331)&gt;1,"SI","NO"),IF(COUNTIFS($A$19:$A3331,$A3331,$C$19:$C3331,$C3331,$J$19:$J3331,$J3331,$D$19:$D3331,$D3331)&gt;1,"SI","NO")))</f>
        <v/>
      </c>
      <c r="N3331" s="11">
        <f>IF(COUNTA($A3331:$K3331)=0,"",IF(AND($L3331="SI",$M3331="NO"),IFERROR($H3331,0),0))</f>
        <v/>
      </c>
      <c r="O3331" s="9">
        <f>IF(COUNTA($A3331:$K3331)=0,"",IF($M3331="SI","CUFE o factura duplicada dentro del reporte; no se suma dos veces",IF(IFERROR($H3331,0)&lt;=0,"DIAN reporta valor susceptible 0",IF($L3331="NO",IFERROR(LOOKUP(2,1/((LISTS!$M$2:$M$13&lt;&gt;"")*ISNUMBER(SEARCH(LISTS!$M$2:$M$13,$I3331))),LISTS!$O$2:$O$13),"Medio de pago no elegible o no identificado por DIAN"),"Apta automaticamente por pago electronico y base positiva"))))</f>
        <v/>
      </c>
    </row>
    <row r="3332">
      <c r="A3332" s="9" t="n"/>
      <c r="B3332" s="9" t="n"/>
      <c r="C3332" s="12" t="n"/>
      <c r="D3332" s="11" t="n"/>
      <c r="E3332" s="11" t="n"/>
      <c r="F3332" s="11" t="n"/>
      <c r="G3332" s="11" t="n"/>
      <c r="H3332" s="11" t="n"/>
      <c r="I3332" s="9" t="n"/>
      <c r="J3332" s="9" t="n"/>
      <c r="K3332" s="9" t="n"/>
      <c r="L3332" s="9">
        <f>IF(COUNTA($A3332:$K3332)=0,"",IF(AND(IFERROR($H3332,0)&gt;0,LEN(TRIM($K3332&amp;""))&gt;0,IFERROR(LOOKUP(2,1/((LISTS!$M$2:$M$13&lt;&gt;"")*ISNUMBER(SEARCH(LISTS!$M$2:$M$13,$I3332))),LISTS!$N$2:$N$13),"NO")="SI"),"SI","NO"))</f>
        <v/>
      </c>
      <c r="M3332" s="9">
        <f>IF(COUNTA($A3332:$K3332)=0,"",IF($K3332&lt;&gt;"",IF(COUNTIF($K$19:$K3332,$K3332)&gt;1,"SI","NO"),IF(COUNTIFS($A$19:$A3332,$A3332,$C$19:$C3332,$C3332,$J$19:$J3332,$J3332,$D$19:$D3332,$D3332)&gt;1,"SI","NO")))</f>
        <v/>
      </c>
      <c r="N3332" s="11">
        <f>IF(COUNTA($A3332:$K3332)=0,"",IF(AND($L3332="SI",$M3332="NO"),IFERROR($H3332,0),0))</f>
        <v/>
      </c>
      <c r="O3332" s="9">
        <f>IF(COUNTA($A3332:$K3332)=0,"",IF($M3332="SI","CUFE o factura duplicada dentro del reporte; no se suma dos veces",IF(IFERROR($H3332,0)&lt;=0,"DIAN reporta valor susceptible 0",IF($L3332="NO",IFERROR(LOOKUP(2,1/((LISTS!$M$2:$M$13&lt;&gt;"")*ISNUMBER(SEARCH(LISTS!$M$2:$M$13,$I3332))),LISTS!$O$2:$O$13),"Medio de pago no elegible o no identificado por DIAN"),"Apta automaticamente por pago electronico y base positiva"))))</f>
        <v/>
      </c>
    </row>
    <row r="3333">
      <c r="A3333" s="9" t="n"/>
      <c r="B3333" s="9" t="n"/>
      <c r="C3333" s="12" t="n"/>
      <c r="D3333" s="11" t="n"/>
      <c r="E3333" s="11" t="n"/>
      <c r="F3333" s="11" t="n"/>
      <c r="G3333" s="11" t="n"/>
      <c r="H3333" s="11" t="n"/>
      <c r="I3333" s="9" t="n"/>
      <c r="J3333" s="9" t="n"/>
      <c r="K3333" s="9" t="n"/>
      <c r="L3333" s="9">
        <f>IF(COUNTA($A3333:$K3333)=0,"",IF(AND(IFERROR($H3333,0)&gt;0,LEN(TRIM($K3333&amp;""))&gt;0,IFERROR(LOOKUP(2,1/((LISTS!$M$2:$M$13&lt;&gt;"")*ISNUMBER(SEARCH(LISTS!$M$2:$M$13,$I3333))),LISTS!$N$2:$N$13),"NO")="SI"),"SI","NO"))</f>
        <v/>
      </c>
      <c r="M3333" s="9">
        <f>IF(COUNTA($A3333:$K3333)=0,"",IF($K3333&lt;&gt;"",IF(COUNTIF($K$19:$K3333,$K3333)&gt;1,"SI","NO"),IF(COUNTIFS($A$19:$A3333,$A3333,$C$19:$C3333,$C3333,$J$19:$J3333,$J3333,$D$19:$D3333,$D3333)&gt;1,"SI","NO")))</f>
        <v/>
      </c>
      <c r="N3333" s="11">
        <f>IF(COUNTA($A3333:$K3333)=0,"",IF(AND($L3333="SI",$M3333="NO"),IFERROR($H3333,0),0))</f>
        <v/>
      </c>
      <c r="O3333" s="9">
        <f>IF(COUNTA($A3333:$K3333)=0,"",IF($M3333="SI","CUFE o factura duplicada dentro del reporte; no se suma dos veces",IF(IFERROR($H3333,0)&lt;=0,"DIAN reporta valor susceptible 0",IF($L3333="NO",IFERROR(LOOKUP(2,1/((LISTS!$M$2:$M$13&lt;&gt;"")*ISNUMBER(SEARCH(LISTS!$M$2:$M$13,$I3333))),LISTS!$O$2:$O$13),"Medio de pago no elegible o no identificado por DIAN"),"Apta automaticamente por pago electronico y base positiva"))))</f>
        <v/>
      </c>
    </row>
    <row r="3334">
      <c r="A3334" s="9" t="n"/>
      <c r="B3334" s="9" t="n"/>
      <c r="C3334" s="12" t="n"/>
      <c r="D3334" s="11" t="n"/>
      <c r="E3334" s="11" t="n"/>
      <c r="F3334" s="11" t="n"/>
      <c r="G3334" s="11" t="n"/>
      <c r="H3334" s="11" t="n"/>
      <c r="I3334" s="9" t="n"/>
      <c r="J3334" s="9" t="n"/>
      <c r="K3334" s="9" t="n"/>
      <c r="L3334" s="9">
        <f>IF(COUNTA($A3334:$K3334)=0,"",IF(AND(IFERROR($H3334,0)&gt;0,LEN(TRIM($K3334&amp;""))&gt;0,IFERROR(LOOKUP(2,1/((LISTS!$M$2:$M$13&lt;&gt;"")*ISNUMBER(SEARCH(LISTS!$M$2:$M$13,$I3334))),LISTS!$N$2:$N$13),"NO")="SI"),"SI","NO"))</f>
        <v/>
      </c>
      <c r="M3334" s="9">
        <f>IF(COUNTA($A3334:$K3334)=0,"",IF($K3334&lt;&gt;"",IF(COUNTIF($K$19:$K3334,$K3334)&gt;1,"SI","NO"),IF(COUNTIFS($A$19:$A3334,$A3334,$C$19:$C3334,$C3334,$J$19:$J3334,$J3334,$D$19:$D3334,$D3334)&gt;1,"SI","NO")))</f>
        <v/>
      </c>
      <c r="N3334" s="11">
        <f>IF(COUNTA($A3334:$K3334)=0,"",IF(AND($L3334="SI",$M3334="NO"),IFERROR($H3334,0),0))</f>
        <v/>
      </c>
      <c r="O3334" s="9">
        <f>IF(COUNTA($A3334:$K3334)=0,"",IF($M3334="SI","CUFE o factura duplicada dentro del reporte; no se suma dos veces",IF(IFERROR($H3334,0)&lt;=0,"DIAN reporta valor susceptible 0",IF($L3334="NO",IFERROR(LOOKUP(2,1/((LISTS!$M$2:$M$13&lt;&gt;"")*ISNUMBER(SEARCH(LISTS!$M$2:$M$13,$I3334))),LISTS!$O$2:$O$13),"Medio de pago no elegible o no identificado por DIAN"),"Apta automaticamente por pago electronico y base positiva"))))</f>
        <v/>
      </c>
    </row>
    <row r="3335">
      <c r="A3335" s="9" t="n"/>
      <c r="B3335" s="9" t="n"/>
      <c r="C3335" s="12" t="n"/>
      <c r="D3335" s="11" t="n"/>
      <c r="E3335" s="11" t="n"/>
      <c r="F3335" s="11" t="n"/>
      <c r="G3335" s="11" t="n"/>
      <c r="H3335" s="11" t="n"/>
      <c r="I3335" s="9" t="n"/>
      <c r="J3335" s="9" t="n"/>
      <c r="K3335" s="9" t="n"/>
      <c r="L3335" s="9">
        <f>IF(COUNTA($A3335:$K3335)=0,"",IF(AND(IFERROR($H3335,0)&gt;0,LEN(TRIM($K3335&amp;""))&gt;0,IFERROR(LOOKUP(2,1/((LISTS!$M$2:$M$13&lt;&gt;"")*ISNUMBER(SEARCH(LISTS!$M$2:$M$13,$I3335))),LISTS!$N$2:$N$13),"NO")="SI"),"SI","NO"))</f>
        <v/>
      </c>
      <c r="M3335" s="9">
        <f>IF(COUNTA($A3335:$K3335)=0,"",IF($K3335&lt;&gt;"",IF(COUNTIF($K$19:$K3335,$K3335)&gt;1,"SI","NO"),IF(COUNTIFS($A$19:$A3335,$A3335,$C$19:$C3335,$C3335,$J$19:$J3335,$J3335,$D$19:$D3335,$D3335)&gt;1,"SI","NO")))</f>
        <v/>
      </c>
      <c r="N3335" s="11">
        <f>IF(COUNTA($A3335:$K3335)=0,"",IF(AND($L3335="SI",$M3335="NO"),IFERROR($H3335,0),0))</f>
        <v/>
      </c>
      <c r="O3335" s="9">
        <f>IF(COUNTA($A3335:$K3335)=0,"",IF($M3335="SI","CUFE o factura duplicada dentro del reporte; no se suma dos veces",IF(IFERROR($H3335,0)&lt;=0,"DIAN reporta valor susceptible 0",IF($L3335="NO",IFERROR(LOOKUP(2,1/((LISTS!$M$2:$M$13&lt;&gt;"")*ISNUMBER(SEARCH(LISTS!$M$2:$M$13,$I3335))),LISTS!$O$2:$O$13),"Medio de pago no elegible o no identificado por DIAN"),"Apta automaticamente por pago electronico y base positiva"))))</f>
        <v/>
      </c>
    </row>
    <row r="3336">
      <c r="A3336" s="9" t="n"/>
      <c r="B3336" s="9" t="n"/>
      <c r="C3336" s="12" t="n"/>
      <c r="D3336" s="11" t="n"/>
      <c r="E3336" s="11" t="n"/>
      <c r="F3336" s="11" t="n"/>
      <c r="G3336" s="11" t="n"/>
      <c r="H3336" s="11" t="n"/>
      <c r="I3336" s="9" t="n"/>
      <c r="J3336" s="9" t="n"/>
      <c r="K3336" s="9" t="n"/>
      <c r="L3336" s="9">
        <f>IF(COUNTA($A3336:$K3336)=0,"",IF(AND(IFERROR($H3336,0)&gt;0,LEN(TRIM($K3336&amp;""))&gt;0,IFERROR(LOOKUP(2,1/((LISTS!$M$2:$M$13&lt;&gt;"")*ISNUMBER(SEARCH(LISTS!$M$2:$M$13,$I3336))),LISTS!$N$2:$N$13),"NO")="SI"),"SI","NO"))</f>
        <v/>
      </c>
      <c r="M3336" s="9">
        <f>IF(COUNTA($A3336:$K3336)=0,"",IF($K3336&lt;&gt;"",IF(COUNTIF($K$19:$K3336,$K3336)&gt;1,"SI","NO"),IF(COUNTIFS($A$19:$A3336,$A3336,$C$19:$C3336,$C3336,$J$19:$J3336,$J3336,$D$19:$D3336,$D3336)&gt;1,"SI","NO")))</f>
        <v/>
      </c>
      <c r="N3336" s="11">
        <f>IF(COUNTA($A3336:$K3336)=0,"",IF(AND($L3336="SI",$M3336="NO"),IFERROR($H3336,0),0))</f>
        <v/>
      </c>
      <c r="O3336" s="9">
        <f>IF(COUNTA($A3336:$K3336)=0,"",IF($M3336="SI","CUFE o factura duplicada dentro del reporte; no se suma dos veces",IF(IFERROR($H3336,0)&lt;=0,"DIAN reporta valor susceptible 0",IF($L3336="NO",IFERROR(LOOKUP(2,1/((LISTS!$M$2:$M$13&lt;&gt;"")*ISNUMBER(SEARCH(LISTS!$M$2:$M$13,$I3336))),LISTS!$O$2:$O$13),"Medio de pago no elegible o no identificado por DIAN"),"Apta automaticamente por pago electronico y base positiva"))))</f>
        <v/>
      </c>
    </row>
    <row r="3337">
      <c r="A3337" s="9" t="n"/>
      <c r="B3337" s="9" t="n"/>
      <c r="C3337" s="12" t="n"/>
      <c r="D3337" s="11" t="n"/>
      <c r="E3337" s="11" t="n"/>
      <c r="F3337" s="11" t="n"/>
      <c r="G3337" s="11" t="n"/>
      <c r="H3337" s="11" t="n"/>
      <c r="I3337" s="9" t="n"/>
      <c r="J3337" s="9" t="n"/>
      <c r="K3337" s="9" t="n"/>
      <c r="L3337" s="9">
        <f>IF(COUNTA($A3337:$K3337)=0,"",IF(AND(IFERROR($H3337,0)&gt;0,LEN(TRIM($K3337&amp;""))&gt;0,IFERROR(LOOKUP(2,1/((LISTS!$M$2:$M$13&lt;&gt;"")*ISNUMBER(SEARCH(LISTS!$M$2:$M$13,$I3337))),LISTS!$N$2:$N$13),"NO")="SI"),"SI","NO"))</f>
        <v/>
      </c>
      <c r="M3337" s="9">
        <f>IF(COUNTA($A3337:$K3337)=0,"",IF($K3337&lt;&gt;"",IF(COUNTIF($K$19:$K3337,$K3337)&gt;1,"SI","NO"),IF(COUNTIFS($A$19:$A3337,$A3337,$C$19:$C3337,$C3337,$J$19:$J3337,$J3337,$D$19:$D3337,$D3337)&gt;1,"SI","NO")))</f>
        <v/>
      </c>
      <c r="N3337" s="11">
        <f>IF(COUNTA($A3337:$K3337)=0,"",IF(AND($L3337="SI",$M3337="NO"),IFERROR($H3337,0),0))</f>
        <v/>
      </c>
      <c r="O3337" s="9">
        <f>IF(COUNTA($A3337:$K3337)=0,"",IF($M3337="SI","CUFE o factura duplicada dentro del reporte; no se suma dos veces",IF(IFERROR($H3337,0)&lt;=0,"DIAN reporta valor susceptible 0",IF($L3337="NO",IFERROR(LOOKUP(2,1/((LISTS!$M$2:$M$13&lt;&gt;"")*ISNUMBER(SEARCH(LISTS!$M$2:$M$13,$I3337))),LISTS!$O$2:$O$13),"Medio de pago no elegible o no identificado por DIAN"),"Apta automaticamente por pago electronico y base positiva"))))</f>
        <v/>
      </c>
    </row>
    <row r="3338">
      <c r="A3338" s="9" t="n"/>
      <c r="B3338" s="9" t="n"/>
      <c r="C3338" s="12" t="n"/>
      <c r="D3338" s="11" t="n"/>
      <c r="E3338" s="11" t="n"/>
      <c r="F3338" s="11" t="n"/>
      <c r="G3338" s="11" t="n"/>
      <c r="H3338" s="11" t="n"/>
      <c r="I3338" s="9" t="n"/>
      <c r="J3338" s="9" t="n"/>
      <c r="K3338" s="9" t="n"/>
      <c r="L3338" s="9">
        <f>IF(COUNTA($A3338:$K3338)=0,"",IF(AND(IFERROR($H3338,0)&gt;0,LEN(TRIM($K3338&amp;""))&gt;0,IFERROR(LOOKUP(2,1/((LISTS!$M$2:$M$13&lt;&gt;"")*ISNUMBER(SEARCH(LISTS!$M$2:$M$13,$I3338))),LISTS!$N$2:$N$13),"NO")="SI"),"SI","NO"))</f>
        <v/>
      </c>
      <c r="M3338" s="9">
        <f>IF(COUNTA($A3338:$K3338)=0,"",IF($K3338&lt;&gt;"",IF(COUNTIF($K$19:$K3338,$K3338)&gt;1,"SI","NO"),IF(COUNTIFS($A$19:$A3338,$A3338,$C$19:$C3338,$C3338,$J$19:$J3338,$J3338,$D$19:$D3338,$D3338)&gt;1,"SI","NO")))</f>
        <v/>
      </c>
      <c r="N3338" s="11">
        <f>IF(COUNTA($A3338:$K3338)=0,"",IF(AND($L3338="SI",$M3338="NO"),IFERROR($H3338,0),0))</f>
        <v/>
      </c>
      <c r="O3338" s="9">
        <f>IF(COUNTA($A3338:$K3338)=0,"",IF($M3338="SI","CUFE o factura duplicada dentro del reporte; no se suma dos veces",IF(IFERROR($H3338,0)&lt;=0,"DIAN reporta valor susceptible 0",IF($L3338="NO",IFERROR(LOOKUP(2,1/((LISTS!$M$2:$M$13&lt;&gt;"")*ISNUMBER(SEARCH(LISTS!$M$2:$M$13,$I3338))),LISTS!$O$2:$O$13),"Medio de pago no elegible o no identificado por DIAN"),"Apta automaticamente por pago electronico y base positiva"))))</f>
        <v/>
      </c>
    </row>
    <row r="3339">
      <c r="A3339" s="9" t="n"/>
      <c r="B3339" s="9" t="n"/>
      <c r="C3339" s="12" t="n"/>
      <c r="D3339" s="11" t="n"/>
      <c r="E3339" s="11" t="n"/>
      <c r="F3339" s="11" t="n"/>
      <c r="G3339" s="11" t="n"/>
      <c r="H3339" s="11" t="n"/>
      <c r="I3339" s="9" t="n"/>
      <c r="J3339" s="9" t="n"/>
      <c r="K3339" s="9" t="n"/>
      <c r="L3339" s="9">
        <f>IF(COUNTA($A3339:$K3339)=0,"",IF(AND(IFERROR($H3339,0)&gt;0,LEN(TRIM($K3339&amp;""))&gt;0,IFERROR(LOOKUP(2,1/((LISTS!$M$2:$M$13&lt;&gt;"")*ISNUMBER(SEARCH(LISTS!$M$2:$M$13,$I3339))),LISTS!$N$2:$N$13),"NO")="SI"),"SI","NO"))</f>
        <v/>
      </c>
      <c r="M3339" s="9">
        <f>IF(COUNTA($A3339:$K3339)=0,"",IF($K3339&lt;&gt;"",IF(COUNTIF($K$19:$K3339,$K3339)&gt;1,"SI","NO"),IF(COUNTIFS($A$19:$A3339,$A3339,$C$19:$C3339,$C3339,$J$19:$J3339,$J3339,$D$19:$D3339,$D3339)&gt;1,"SI","NO")))</f>
        <v/>
      </c>
      <c r="N3339" s="11">
        <f>IF(COUNTA($A3339:$K3339)=0,"",IF(AND($L3339="SI",$M3339="NO"),IFERROR($H3339,0),0))</f>
        <v/>
      </c>
      <c r="O3339" s="9">
        <f>IF(COUNTA($A3339:$K3339)=0,"",IF($M3339="SI","CUFE o factura duplicada dentro del reporte; no se suma dos veces",IF(IFERROR($H3339,0)&lt;=0,"DIAN reporta valor susceptible 0",IF($L3339="NO",IFERROR(LOOKUP(2,1/((LISTS!$M$2:$M$13&lt;&gt;"")*ISNUMBER(SEARCH(LISTS!$M$2:$M$13,$I3339))),LISTS!$O$2:$O$13),"Medio de pago no elegible o no identificado por DIAN"),"Apta automaticamente por pago electronico y base positiva"))))</f>
        <v/>
      </c>
    </row>
    <row r="3340">
      <c r="A3340" s="9" t="n"/>
      <c r="B3340" s="9" t="n"/>
      <c r="C3340" s="12" t="n"/>
      <c r="D3340" s="11" t="n"/>
      <c r="E3340" s="11" t="n"/>
      <c r="F3340" s="11" t="n"/>
      <c r="G3340" s="11" t="n"/>
      <c r="H3340" s="11" t="n"/>
      <c r="I3340" s="9" t="n"/>
      <c r="J3340" s="9" t="n"/>
      <c r="K3340" s="9" t="n"/>
      <c r="L3340" s="9">
        <f>IF(COUNTA($A3340:$K3340)=0,"",IF(AND(IFERROR($H3340,0)&gt;0,LEN(TRIM($K3340&amp;""))&gt;0,IFERROR(LOOKUP(2,1/((LISTS!$M$2:$M$13&lt;&gt;"")*ISNUMBER(SEARCH(LISTS!$M$2:$M$13,$I3340))),LISTS!$N$2:$N$13),"NO")="SI"),"SI","NO"))</f>
        <v/>
      </c>
      <c r="M3340" s="9">
        <f>IF(COUNTA($A3340:$K3340)=0,"",IF($K3340&lt;&gt;"",IF(COUNTIF($K$19:$K3340,$K3340)&gt;1,"SI","NO"),IF(COUNTIFS($A$19:$A3340,$A3340,$C$19:$C3340,$C3340,$J$19:$J3340,$J3340,$D$19:$D3340,$D3340)&gt;1,"SI","NO")))</f>
        <v/>
      </c>
      <c r="N3340" s="11">
        <f>IF(COUNTA($A3340:$K3340)=0,"",IF(AND($L3340="SI",$M3340="NO"),IFERROR($H3340,0),0))</f>
        <v/>
      </c>
      <c r="O3340" s="9">
        <f>IF(COUNTA($A3340:$K3340)=0,"",IF($M3340="SI","CUFE o factura duplicada dentro del reporte; no se suma dos veces",IF(IFERROR($H3340,0)&lt;=0,"DIAN reporta valor susceptible 0",IF($L3340="NO",IFERROR(LOOKUP(2,1/((LISTS!$M$2:$M$13&lt;&gt;"")*ISNUMBER(SEARCH(LISTS!$M$2:$M$13,$I3340))),LISTS!$O$2:$O$13),"Medio de pago no elegible o no identificado por DIAN"),"Apta automaticamente por pago electronico y base positiva"))))</f>
        <v/>
      </c>
    </row>
    <row r="3341">
      <c r="A3341" s="9" t="n"/>
      <c r="B3341" s="9" t="n"/>
      <c r="C3341" s="12" t="n"/>
      <c r="D3341" s="11" t="n"/>
      <c r="E3341" s="11" t="n"/>
      <c r="F3341" s="11" t="n"/>
      <c r="G3341" s="11" t="n"/>
      <c r="H3341" s="11" t="n"/>
      <c r="I3341" s="9" t="n"/>
      <c r="J3341" s="9" t="n"/>
      <c r="K3341" s="9" t="n"/>
      <c r="L3341" s="9">
        <f>IF(COUNTA($A3341:$K3341)=0,"",IF(AND(IFERROR($H3341,0)&gt;0,LEN(TRIM($K3341&amp;""))&gt;0,IFERROR(LOOKUP(2,1/((LISTS!$M$2:$M$13&lt;&gt;"")*ISNUMBER(SEARCH(LISTS!$M$2:$M$13,$I3341))),LISTS!$N$2:$N$13),"NO")="SI"),"SI","NO"))</f>
        <v/>
      </c>
      <c r="M3341" s="9">
        <f>IF(COUNTA($A3341:$K3341)=0,"",IF($K3341&lt;&gt;"",IF(COUNTIF($K$19:$K3341,$K3341)&gt;1,"SI","NO"),IF(COUNTIFS($A$19:$A3341,$A3341,$C$19:$C3341,$C3341,$J$19:$J3341,$J3341,$D$19:$D3341,$D3341)&gt;1,"SI","NO")))</f>
        <v/>
      </c>
      <c r="N3341" s="11">
        <f>IF(COUNTA($A3341:$K3341)=0,"",IF(AND($L3341="SI",$M3341="NO"),IFERROR($H3341,0),0))</f>
        <v/>
      </c>
      <c r="O3341" s="9">
        <f>IF(COUNTA($A3341:$K3341)=0,"",IF($M3341="SI","CUFE o factura duplicada dentro del reporte; no se suma dos veces",IF(IFERROR($H3341,0)&lt;=0,"DIAN reporta valor susceptible 0",IF($L3341="NO",IFERROR(LOOKUP(2,1/((LISTS!$M$2:$M$13&lt;&gt;"")*ISNUMBER(SEARCH(LISTS!$M$2:$M$13,$I3341))),LISTS!$O$2:$O$13),"Medio de pago no elegible o no identificado por DIAN"),"Apta automaticamente por pago electronico y base positiva"))))</f>
        <v/>
      </c>
    </row>
    <row r="3342">
      <c r="A3342" s="9" t="n"/>
      <c r="B3342" s="9" t="n"/>
      <c r="C3342" s="12" t="n"/>
      <c r="D3342" s="11" t="n"/>
      <c r="E3342" s="11" t="n"/>
      <c r="F3342" s="11" t="n"/>
      <c r="G3342" s="11" t="n"/>
      <c r="H3342" s="11" t="n"/>
      <c r="I3342" s="9" t="n"/>
      <c r="J3342" s="9" t="n"/>
      <c r="K3342" s="9" t="n"/>
      <c r="L3342" s="9">
        <f>IF(COUNTA($A3342:$K3342)=0,"",IF(AND(IFERROR($H3342,0)&gt;0,LEN(TRIM($K3342&amp;""))&gt;0,IFERROR(LOOKUP(2,1/((LISTS!$M$2:$M$13&lt;&gt;"")*ISNUMBER(SEARCH(LISTS!$M$2:$M$13,$I3342))),LISTS!$N$2:$N$13),"NO")="SI"),"SI","NO"))</f>
        <v/>
      </c>
      <c r="M3342" s="9">
        <f>IF(COUNTA($A3342:$K3342)=0,"",IF($K3342&lt;&gt;"",IF(COUNTIF($K$19:$K3342,$K3342)&gt;1,"SI","NO"),IF(COUNTIFS($A$19:$A3342,$A3342,$C$19:$C3342,$C3342,$J$19:$J3342,$J3342,$D$19:$D3342,$D3342)&gt;1,"SI","NO")))</f>
        <v/>
      </c>
      <c r="N3342" s="11">
        <f>IF(COUNTA($A3342:$K3342)=0,"",IF(AND($L3342="SI",$M3342="NO"),IFERROR($H3342,0),0))</f>
        <v/>
      </c>
      <c r="O3342" s="9">
        <f>IF(COUNTA($A3342:$K3342)=0,"",IF($M3342="SI","CUFE o factura duplicada dentro del reporte; no se suma dos veces",IF(IFERROR($H3342,0)&lt;=0,"DIAN reporta valor susceptible 0",IF($L3342="NO",IFERROR(LOOKUP(2,1/((LISTS!$M$2:$M$13&lt;&gt;"")*ISNUMBER(SEARCH(LISTS!$M$2:$M$13,$I3342))),LISTS!$O$2:$O$13),"Medio de pago no elegible o no identificado por DIAN"),"Apta automaticamente por pago electronico y base positiva"))))</f>
        <v/>
      </c>
    </row>
    <row r="3343">
      <c r="A3343" s="9" t="n"/>
      <c r="B3343" s="9" t="n"/>
      <c r="C3343" s="12" t="n"/>
      <c r="D3343" s="11" t="n"/>
      <c r="E3343" s="11" t="n"/>
      <c r="F3343" s="11" t="n"/>
      <c r="G3343" s="11" t="n"/>
      <c r="H3343" s="11" t="n"/>
      <c r="I3343" s="9" t="n"/>
      <c r="J3343" s="9" t="n"/>
      <c r="K3343" s="9" t="n"/>
      <c r="L3343" s="9">
        <f>IF(COUNTA($A3343:$K3343)=0,"",IF(AND(IFERROR($H3343,0)&gt;0,LEN(TRIM($K3343&amp;""))&gt;0,IFERROR(LOOKUP(2,1/((LISTS!$M$2:$M$13&lt;&gt;"")*ISNUMBER(SEARCH(LISTS!$M$2:$M$13,$I3343))),LISTS!$N$2:$N$13),"NO")="SI"),"SI","NO"))</f>
        <v/>
      </c>
      <c r="M3343" s="9">
        <f>IF(COUNTA($A3343:$K3343)=0,"",IF($K3343&lt;&gt;"",IF(COUNTIF($K$19:$K3343,$K3343)&gt;1,"SI","NO"),IF(COUNTIFS($A$19:$A3343,$A3343,$C$19:$C3343,$C3343,$J$19:$J3343,$J3343,$D$19:$D3343,$D3343)&gt;1,"SI","NO")))</f>
        <v/>
      </c>
      <c r="N3343" s="11">
        <f>IF(COUNTA($A3343:$K3343)=0,"",IF(AND($L3343="SI",$M3343="NO"),IFERROR($H3343,0),0))</f>
        <v/>
      </c>
      <c r="O3343" s="9">
        <f>IF(COUNTA($A3343:$K3343)=0,"",IF($M3343="SI","CUFE o factura duplicada dentro del reporte; no se suma dos veces",IF(IFERROR($H3343,0)&lt;=0,"DIAN reporta valor susceptible 0",IF($L3343="NO",IFERROR(LOOKUP(2,1/((LISTS!$M$2:$M$13&lt;&gt;"")*ISNUMBER(SEARCH(LISTS!$M$2:$M$13,$I3343))),LISTS!$O$2:$O$13),"Medio de pago no elegible o no identificado por DIAN"),"Apta automaticamente por pago electronico y base positiva"))))</f>
        <v/>
      </c>
    </row>
    <row r="3344">
      <c r="A3344" s="9" t="n"/>
      <c r="B3344" s="9" t="n"/>
      <c r="C3344" s="12" t="n"/>
      <c r="D3344" s="11" t="n"/>
      <c r="E3344" s="11" t="n"/>
      <c r="F3344" s="11" t="n"/>
      <c r="G3344" s="11" t="n"/>
      <c r="H3344" s="11" t="n"/>
      <c r="I3344" s="9" t="n"/>
      <c r="J3344" s="9" t="n"/>
      <c r="K3344" s="9" t="n"/>
      <c r="L3344" s="9">
        <f>IF(COUNTA($A3344:$K3344)=0,"",IF(AND(IFERROR($H3344,0)&gt;0,LEN(TRIM($K3344&amp;""))&gt;0,IFERROR(LOOKUP(2,1/((LISTS!$M$2:$M$13&lt;&gt;"")*ISNUMBER(SEARCH(LISTS!$M$2:$M$13,$I3344))),LISTS!$N$2:$N$13),"NO")="SI"),"SI","NO"))</f>
        <v/>
      </c>
      <c r="M3344" s="9">
        <f>IF(COUNTA($A3344:$K3344)=0,"",IF($K3344&lt;&gt;"",IF(COUNTIF($K$19:$K3344,$K3344)&gt;1,"SI","NO"),IF(COUNTIFS($A$19:$A3344,$A3344,$C$19:$C3344,$C3344,$J$19:$J3344,$J3344,$D$19:$D3344,$D3344)&gt;1,"SI","NO")))</f>
        <v/>
      </c>
      <c r="N3344" s="11">
        <f>IF(COUNTA($A3344:$K3344)=0,"",IF(AND($L3344="SI",$M3344="NO"),IFERROR($H3344,0),0))</f>
        <v/>
      </c>
      <c r="O3344" s="9">
        <f>IF(COUNTA($A3344:$K3344)=0,"",IF($M3344="SI","CUFE o factura duplicada dentro del reporte; no se suma dos veces",IF(IFERROR($H3344,0)&lt;=0,"DIAN reporta valor susceptible 0",IF($L3344="NO",IFERROR(LOOKUP(2,1/((LISTS!$M$2:$M$13&lt;&gt;"")*ISNUMBER(SEARCH(LISTS!$M$2:$M$13,$I3344))),LISTS!$O$2:$O$13),"Medio de pago no elegible o no identificado por DIAN"),"Apta automaticamente por pago electronico y base positiva"))))</f>
        <v/>
      </c>
    </row>
    <row r="3345">
      <c r="A3345" s="9" t="n"/>
      <c r="B3345" s="9" t="n"/>
      <c r="C3345" s="12" t="n"/>
      <c r="D3345" s="11" t="n"/>
      <c r="E3345" s="11" t="n"/>
      <c r="F3345" s="11" t="n"/>
      <c r="G3345" s="11" t="n"/>
      <c r="H3345" s="11" t="n"/>
      <c r="I3345" s="9" t="n"/>
      <c r="J3345" s="9" t="n"/>
      <c r="K3345" s="9" t="n"/>
      <c r="L3345" s="9">
        <f>IF(COUNTA($A3345:$K3345)=0,"",IF(AND(IFERROR($H3345,0)&gt;0,LEN(TRIM($K3345&amp;""))&gt;0,IFERROR(LOOKUP(2,1/((LISTS!$M$2:$M$13&lt;&gt;"")*ISNUMBER(SEARCH(LISTS!$M$2:$M$13,$I3345))),LISTS!$N$2:$N$13),"NO")="SI"),"SI","NO"))</f>
        <v/>
      </c>
      <c r="M3345" s="9">
        <f>IF(COUNTA($A3345:$K3345)=0,"",IF($K3345&lt;&gt;"",IF(COUNTIF($K$19:$K3345,$K3345)&gt;1,"SI","NO"),IF(COUNTIFS($A$19:$A3345,$A3345,$C$19:$C3345,$C3345,$J$19:$J3345,$J3345,$D$19:$D3345,$D3345)&gt;1,"SI","NO")))</f>
        <v/>
      </c>
      <c r="N3345" s="11">
        <f>IF(COUNTA($A3345:$K3345)=0,"",IF(AND($L3345="SI",$M3345="NO"),IFERROR($H3345,0),0))</f>
        <v/>
      </c>
      <c r="O3345" s="9">
        <f>IF(COUNTA($A3345:$K3345)=0,"",IF($M3345="SI","CUFE o factura duplicada dentro del reporte; no se suma dos veces",IF(IFERROR($H3345,0)&lt;=0,"DIAN reporta valor susceptible 0",IF($L3345="NO",IFERROR(LOOKUP(2,1/((LISTS!$M$2:$M$13&lt;&gt;"")*ISNUMBER(SEARCH(LISTS!$M$2:$M$13,$I3345))),LISTS!$O$2:$O$13),"Medio de pago no elegible o no identificado por DIAN"),"Apta automaticamente por pago electronico y base positiva"))))</f>
        <v/>
      </c>
    </row>
    <row r="3346">
      <c r="A3346" s="9" t="n"/>
      <c r="B3346" s="9" t="n"/>
      <c r="C3346" s="12" t="n"/>
      <c r="D3346" s="11" t="n"/>
      <c r="E3346" s="11" t="n"/>
      <c r="F3346" s="11" t="n"/>
      <c r="G3346" s="11" t="n"/>
      <c r="H3346" s="11" t="n"/>
      <c r="I3346" s="9" t="n"/>
      <c r="J3346" s="9" t="n"/>
      <c r="K3346" s="9" t="n"/>
      <c r="L3346" s="9">
        <f>IF(COUNTA($A3346:$K3346)=0,"",IF(AND(IFERROR($H3346,0)&gt;0,LEN(TRIM($K3346&amp;""))&gt;0,IFERROR(LOOKUP(2,1/((LISTS!$M$2:$M$13&lt;&gt;"")*ISNUMBER(SEARCH(LISTS!$M$2:$M$13,$I3346))),LISTS!$N$2:$N$13),"NO")="SI"),"SI","NO"))</f>
        <v/>
      </c>
      <c r="M3346" s="9">
        <f>IF(COUNTA($A3346:$K3346)=0,"",IF($K3346&lt;&gt;"",IF(COUNTIF($K$19:$K3346,$K3346)&gt;1,"SI","NO"),IF(COUNTIFS($A$19:$A3346,$A3346,$C$19:$C3346,$C3346,$J$19:$J3346,$J3346,$D$19:$D3346,$D3346)&gt;1,"SI","NO")))</f>
        <v/>
      </c>
      <c r="N3346" s="11">
        <f>IF(COUNTA($A3346:$K3346)=0,"",IF(AND($L3346="SI",$M3346="NO"),IFERROR($H3346,0),0))</f>
        <v/>
      </c>
      <c r="O3346" s="9">
        <f>IF(COUNTA($A3346:$K3346)=0,"",IF($M3346="SI","CUFE o factura duplicada dentro del reporte; no se suma dos veces",IF(IFERROR($H3346,0)&lt;=0,"DIAN reporta valor susceptible 0",IF($L3346="NO",IFERROR(LOOKUP(2,1/((LISTS!$M$2:$M$13&lt;&gt;"")*ISNUMBER(SEARCH(LISTS!$M$2:$M$13,$I3346))),LISTS!$O$2:$O$13),"Medio de pago no elegible o no identificado por DIAN"),"Apta automaticamente por pago electronico y base positiva"))))</f>
        <v/>
      </c>
    </row>
    <row r="3347">
      <c r="A3347" s="9" t="n"/>
      <c r="B3347" s="9" t="n"/>
      <c r="C3347" s="12" t="n"/>
      <c r="D3347" s="11" t="n"/>
      <c r="E3347" s="11" t="n"/>
      <c r="F3347" s="11" t="n"/>
      <c r="G3347" s="11" t="n"/>
      <c r="H3347" s="11" t="n"/>
      <c r="I3347" s="9" t="n"/>
      <c r="J3347" s="9" t="n"/>
      <c r="K3347" s="9" t="n"/>
      <c r="L3347" s="9">
        <f>IF(COUNTA($A3347:$K3347)=0,"",IF(AND(IFERROR($H3347,0)&gt;0,LEN(TRIM($K3347&amp;""))&gt;0,IFERROR(LOOKUP(2,1/((LISTS!$M$2:$M$13&lt;&gt;"")*ISNUMBER(SEARCH(LISTS!$M$2:$M$13,$I3347))),LISTS!$N$2:$N$13),"NO")="SI"),"SI","NO"))</f>
        <v/>
      </c>
      <c r="M3347" s="9">
        <f>IF(COUNTA($A3347:$K3347)=0,"",IF($K3347&lt;&gt;"",IF(COUNTIF($K$19:$K3347,$K3347)&gt;1,"SI","NO"),IF(COUNTIFS($A$19:$A3347,$A3347,$C$19:$C3347,$C3347,$J$19:$J3347,$J3347,$D$19:$D3347,$D3347)&gt;1,"SI","NO")))</f>
        <v/>
      </c>
      <c r="N3347" s="11">
        <f>IF(COUNTA($A3347:$K3347)=0,"",IF(AND($L3347="SI",$M3347="NO"),IFERROR($H3347,0),0))</f>
        <v/>
      </c>
      <c r="O3347" s="9">
        <f>IF(COUNTA($A3347:$K3347)=0,"",IF($M3347="SI","CUFE o factura duplicada dentro del reporte; no se suma dos veces",IF(IFERROR($H3347,0)&lt;=0,"DIAN reporta valor susceptible 0",IF($L3347="NO",IFERROR(LOOKUP(2,1/((LISTS!$M$2:$M$13&lt;&gt;"")*ISNUMBER(SEARCH(LISTS!$M$2:$M$13,$I3347))),LISTS!$O$2:$O$13),"Medio de pago no elegible o no identificado por DIAN"),"Apta automaticamente por pago electronico y base positiva"))))</f>
        <v/>
      </c>
    </row>
    <row r="3348">
      <c r="A3348" s="9" t="n"/>
      <c r="B3348" s="9" t="n"/>
      <c r="C3348" s="12" t="n"/>
      <c r="D3348" s="11" t="n"/>
      <c r="E3348" s="11" t="n"/>
      <c r="F3348" s="11" t="n"/>
      <c r="G3348" s="11" t="n"/>
      <c r="H3348" s="11" t="n"/>
      <c r="I3348" s="9" t="n"/>
      <c r="J3348" s="9" t="n"/>
      <c r="K3348" s="9" t="n"/>
      <c r="L3348" s="9">
        <f>IF(COUNTA($A3348:$K3348)=0,"",IF(AND(IFERROR($H3348,0)&gt;0,LEN(TRIM($K3348&amp;""))&gt;0,IFERROR(LOOKUP(2,1/((LISTS!$M$2:$M$13&lt;&gt;"")*ISNUMBER(SEARCH(LISTS!$M$2:$M$13,$I3348))),LISTS!$N$2:$N$13),"NO")="SI"),"SI","NO"))</f>
        <v/>
      </c>
      <c r="M3348" s="9">
        <f>IF(COUNTA($A3348:$K3348)=0,"",IF($K3348&lt;&gt;"",IF(COUNTIF($K$19:$K3348,$K3348)&gt;1,"SI","NO"),IF(COUNTIFS($A$19:$A3348,$A3348,$C$19:$C3348,$C3348,$J$19:$J3348,$J3348,$D$19:$D3348,$D3348)&gt;1,"SI","NO")))</f>
        <v/>
      </c>
      <c r="N3348" s="11">
        <f>IF(COUNTA($A3348:$K3348)=0,"",IF(AND($L3348="SI",$M3348="NO"),IFERROR($H3348,0),0))</f>
        <v/>
      </c>
      <c r="O3348" s="9">
        <f>IF(COUNTA($A3348:$K3348)=0,"",IF($M3348="SI","CUFE o factura duplicada dentro del reporte; no se suma dos veces",IF(IFERROR($H3348,0)&lt;=0,"DIAN reporta valor susceptible 0",IF($L3348="NO",IFERROR(LOOKUP(2,1/((LISTS!$M$2:$M$13&lt;&gt;"")*ISNUMBER(SEARCH(LISTS!$M$2:$M$13,$I3348))),LISTS!$O$2:$O$13),"Medio de pago no elegible o no identificado por DIAN"),"Apta automaticamente por pago electronico y base positiva"))))</f>
        <v/>
      </c>
    </row>
    <row r="3349">
      <c r="A3349" s="9" t="n"/>
      <c r="B3349" s="9" t="n"/>
      <c r="C3349" s="12" t="n"/>
      <c r="D3349" s="11" t="n"/>
      <c r="E3349" s="11" t="n"/>
      <c r="F3349" s="11" t="n"/>
      <c r="G3349" s="11" t="n"/>
      <c r="H3349" s="11" t="n"/>
      <c r="I3349" s="9" t="n"/>
      <c r="J3349" s="9" t="n"/>
      <c r="K3349" s="9" t="n"/>
      <c r="L3349" s="9">
        <f>IF(COUNTA($A3349:$K3349)=0,"",IF(AND(IFERROR($H3349,0)&gt;0,LEN(TRIM($K3349&amp;""))&gt;0,IFERROR(LOOKUP(2,1/((LISTS!$M$2:$M$13&lt;&gt;"")*ISNUMBER(SEARCH(LISTS!$M$2:$M$13,$I3349))),LISTS!$N$2:$N$13),"NO")="SI"),"SI","NO"))</f>
        <v/>
      </c>
      <c r="M3349" s="9">
        <f>IF(COUNTA($A3349:$K3349)=0,"",IF($K3349&lt;&gt;"",IF(COUNTIF($K$19:$K3349,$K3349)&gt;1,"SI","NO"),IF(COUNTIFS($A$19:$A3349,$A3349,$C$19:$C3349,$C3349,$J$19:$J3349,$J3349,$D$19:$D3349,$D3349)&gt;1,"SI","NO")))</f>
        <v/>
      </c>
      <c r="N3349" s="11">
        <f>IF(COUNTA($A3349:$K3349)=0,"",IF(AND($L3349="SI",$M3349="NO"),IFERROR($H3349,0),0))</f>
        <v/>
      </c>
      <c r="O3349" s="9">
        <f>IF(COUNTA($A3349:$K3349)=0,"",IF($M3349="SI","CUFE o factura duplicada dentro del reporte; no se suma dos veces",IF(IFERROR($H3349,0)&lt;=0,"DIAN reporta valor susceptible 0",IF($L3349="NO",IFERROR(LOOKUP(2,1/((LISTS!$M$2:$M$13&lt;&gt;"")*ISNUMBER(SEARCH(LISTS!$M$2:$M$13,$I3349))),LISTS!$O$2:$O$13),"Medio de pago no elegible o no identificado por DIAN"),"Apta automaticamente por pago electronico y base positiva"))))</f>
        <v/>
      </c>
    </row>
    <row r="3350">
      <c r="A3350" s="9" t="n"/>
      <c r="B3350" s="9" t="n"/>
      <c r="C3350" s="12" t="n"/>
      <c r="D3350" s="11" t="n"/>
      <c r="E3350" s="11" t="n"/>
      <c r="F3350" s="11" t="n"/>
      <c r="G3350" s="11" t="n"/>
      <c r="H3350" s="11" t="n"/>
      <c r="I3350" s="9" t="n"/>
      <c r="J3350" s="9" t="n"/>
      <c r="K3350" s="9" t="n"/>
      <c r="L3350" s="9">
        <f>IF(COUNTA($A3350:$K3350)=0,"",IF(AND(IFERROR($H3350,0)&gt;0,LEN(TRIM($K3350&amp;""))&gt;0,IFERROR(LOOKUP(2,1/((LISTS!$M$2:$M$13&lt;&gt;"")*ISNUMBER(SEARCH(LISTS!$M$2:$M$13,$I3350))),LISTS!$N$2:$N$13),"NO")="SI"),"SI","NO"))</f>
        <v/>
      </c>
      <c r="M3350" s="9">
        <f>IF(COUNTA($A3350:$K3350)=0,"",IF($K3350&lt;&gt;"",IF(COUNTIF($K$19:$K3350,$K3350)&gt;1,"SI","NO"),IF(COUNTIFS($A$19:$A3350,$A3350,$C$19:$C3350,$C3350,$J$19:$J3350,$J3350,$D$19:$D3350,$D3350)&gt;1,"SI","NO")))</f>
        <v/>
      </c>
      <c r="N3350" s="11">
        <f>IF(COUNTA($A3350:$K3350)=0,"",IF(AND($L3350="SI",$M3350="NO"),IFERROR($H3350,0),0))</f>
        <v/>
      </c>
      <c r="O3350" s="9">
        <f>IF(COUNTA($A3350:$K3350)=0,"",IF($M3350="SI","CUFE o factura duplicada dentro del reporte; no se suma dos veces",IF(IFERROR($H3350,0)&lt;=0,"DIAN reporta valor susceptible 0",IF($L3350="NO",IFERROR(LOOKUP(2,1/((LISTS!$M$2:$M$13&lt;&gt;"")*ISNUMBER(SEARCH(LISTS!$M$2:$M$13,$I3350))),LISTS!$O$2:$O$13),"Medio de pago no elegible o no identificado por DIAN"),"Apta automaticamente por pago electronico y base positiva"))))</f>
        <v/>
      </c>
    </row>
    <row r="3351">
      <c r="A3351" s="9" t="n"/>
      <c r="B3351" s="9" t="n"/>
      <c r="C3351" s="12" t="n"/>
      <c r="D3351" s="11" t="n"/>
      <c r="E3351" s="11" t="n"/>
      <c r="F3351" s="11" t="n"/>
      <c r="G3351" s="11" t="n"/>
      <c r="H3351" s="11" t="n"/>
      <c r="I3351" s="9" t="n"/>
      <c r="J3351" s="9" t="n"/>
      <c r="K3351" s="9" t="n"/>
      <c r="L3351" s="9">
        <f>IF(COUNTA($A3351:$K3351)=0,"",IF(AND(IFERROR($H3351,0)&gt;0,LEN(TRIM($K3351&amp;""))&gt;0,IFERROR(LOOKUP(2,1/((LISTS!$M$2:$M$13&lt;&gt;"")*ISNUMBER(SEARCH(LISTS!$M$2:$M$13,$I3351))),LISTS!$N$2:$N$13),"NO")="SI"),"SI","NO"))</f>
        <v/>
      </c>
      <c r="M3351" s="9">
        <f>IF(COUNTA($A3351:$K3351)=0,"",IF($K3351&lt;&gt;"",IF(COUNTIF($K$19:$K3351,$K3351)&gt;1,"SI","NO"),IF(COUNTIFS($A$19:$A3351,$A3351,$C$19:$C3351,$C3351,$J$19:$J3351,$J3351,$D$19:$D3351,$D3351)&gt;1,"SI","NO")))</f>
        <v/>
      </c>
      <c r="N3351" s="11">
        <f>IF(COUNTA($A3351:$K3351)=0,"",IF(AND($L3351="SI",$M3351="NO"),IFERROR($H3351,0),0))</f>
        <v/>
      </c>
      <c r="O3351" s="9">
        <f>IF(COUNTA($A3351:$K3351)=0,"",IF($M3351="SI","CUFE o factura duplicada dentro del reporte; no se suma dos veces",IF(IFERROR($H3351,0)&lt;=0,"DIAN reporta valor susceptible 0",IF($L3351="NO",IFERROR(LOOKUP(2,1/((LISTS!$M$2:$M$13&lt;&gt;"")*ISNUMBER(SEARCH(LISTS!$M$2:$M$13,$I3351))),LISTS!$O$2:$O$13),"Medio de pago no elegible o no identificado por DIAN"),"Apta automaticamente por pago electronico y base positiva"))))</f>
        <v/>
      </c>
    </row>
    <row r="3352">
      <c r="A3352" s="9" t="n"/>
      <c r="B3352" s="9" t="n"/>
      <c r="C3352" s="12" t="n"/>
      <c r="D3352" s="11" t="n"/>
      <c r="E3352" s="11" t="n"/>
      <c r="F3352" s="11" t="n"/>
      <c r="G3352" s="11" t="n"/>
      <c r="H3352" s="11" t="n"/>
      <c r="I3352" s="9" t="n"/>
      <c r="J3352" s="9" t="n"/>
      <c r="K3352" s="9" t="n"/>
      <c r="L3352" s="9">
        <f>IF(COUNTA($A3352:$K3352)=0,"",IF(AND(IFERROR($H3352,0)&gt;0,LEN(TRIM($K3352&amp;""))&gt;0,IFERROR(LOOKUP(2,1/((LISTS!$M$2:$M$13&lt;&gt;"")*ISNUMBER(SEARCH(LISTS!$M$2:$M$13,$I3352))),LISTS!$N$2:$N$13),"NO")="SI"),"SI","NO"))</f>
        <v/>
      </c>
      <c r="M3352" s="9">
        <f>IF(COUNTA($A3352:$K3352)=0,"",IF($K3352&lt;&gt;"",IF(COUNTIF($K$19:$K3352,$K3352)&gt;1,"SI","NO"),IF(COUNTIFS($A$19:$A3352,$A3352,$C$19:$C3352,$C3352,$J$19:$J3352,$J3352,$D$19:$D3352,$D3352)&gt;1,"SI","NO")))</f>
        <v/>
      </c>
      <c r="N3352" s="11">
        <f>IF(COUNTA($A3352:$K3352)=0,"",IF(AND($L3352="SI",$M3352="NO"),IFERROR($H3352,0),0))</f>
        <v/>
      </c>
      <c r="O3352" s="9">
        <f>IF(COUNTA($A3352:$K3352)=0,"",IF($M3352="SI","CUFE o factura duplicada dentro del reporte; no se suma dos veces",IF(IFERROR($H3352,0)&lt;=0,"DIAN reporta valor susceptible 0",IF($L3352="NO",IFERROR(LOOKUP(2,1/((LISTS!$M$2:$M$13&lt;&gt;"")*ISNUMBER(SEARCH(LISTS!$M$2:$M$13,$I3352))),LISTS!$O$2:$O$13),"Medio de pago no elegible o no identificado por DIAN"),"Apta automaticamente por pago electronico y base positiva"))))</f>
        <v/>
      </c>
    </row>
    <row r="3353">
      <c r="A3353" s="9" t="n"/>
      <c r="B3353" s="9" t="n"/>
      <c r="C3353" s="12" t="n"/>
      <c r="D3353" s="11" t="n"/>
      <c r="E3353" s="11" t="n"/>
      <c r="F3353" s="11" t="n"/>
      <c r="G3353" s="11" t="n"/>
      <c r="H3353" s="11" t="n"/>
      <c r="I3353" s="9" t="n"/>
      <c r="J3353" s="9" t="n"/>
      <c r="K3353" s="9" t="n"/>
      <c r="L3353" s="9">
        <f>IF(COUNTA($A3353:$K3353)=0,"",IF(AND(IFERROR($H3353,0)&gt;0,LEN(TRIM($K3353&amp;""))&gt;0,IFERROR(LOOKUP(2,1/((LISTS!$M$2:$M$13&lt;&gt;"")*ISNUMBER(SEARCH(LISTS!$M$2:$M$13,$I3353))),LISTS!$N$2:$N$13),"NO")="SI"),"SI","NO"))</f>
        <v/>
      </c>
      <c r="M3353" s="9">
        <f>IF(COUNTA($A3353:$K3353)=0,"",IF($K3353&lt;&gt;"",IF(COUNTIF($K$19:$K3353,$K3353)&gt;1,"SI","NO"),IF(COUNTIFS($A$19:$A3353,$A3353,$C$19:$C3353,$C3353,$J$19:$J3353,$J3353,$D$19:$D3353,$D3353)&gt;1,"SI","NO")))</f>
        <v/>
      </c>
      <c r="N3353" s="11">
        <f>IF(COUNTA($A3353:$K3353)=0,"",IF(AND($L3353="SI",$M3353="NO"),IFERROR($H3353,0),0))</f>
        <v/>
      </c>
      <c r="O3353" s="9">
        <f>IF(COUNTA($A3353:$K3353)=0,"",IF($M3353="SI","CUFE o factura duplicada dentro del reporte; no se suma dos veces",IF(IFERROR($H3353,0)&lt;=0,"DIAN reporta valor susceptible 0",IF($L3353="NO",IFERROR(LOOKUP(2,1/((LISTS!$M$2:$M$13&lt;&gt;"")*ISNUMBER(SEARCH(LISTS!$M$2:$M$13,$I3353))),LISTS!$O$2:$O$13),"Medio de pago no elegible o no identificado por DIAN"),"Apta automaticamente por pago electronico y base positiva"))))</f>
        <v/>
      </c>
    </row>
    <row r="3354">
      <c r="A3354" s="9" t="n"/>
      <c r="B3354" s="9" t="n"/>
      <c r="C3354" s="12" t="n"/>
      <c r="D3354" s="11" t="n"/>
      <c r="E3354" s="11" t="n"/>
      <c r="F3354" s="11" t="n"/>
      <c r="G3354" s="11" t="n"/>
      <c r="H3354" s="11" t="n"/>
      <c r="I3354" s="9" t="n"/>
      <c r="J3354" s="9" t="n"/>
      <c r="K3354" s="9" t="n"/>
      <c r="L3354" s="9">
        <f>IF(COUNTA($A3354:$K3354)=0,"",IF(AND(IFERROR($H3354,0)&gt;0,LEN(TRIM($K3354&amp;""))&gt;0,IFERROR(LOOKUP(2,1/((LISTS!$M$2:$M$13&lt;&gt;"")*ISNUMBER(SEARCH(LISTS!$M$2:$M$13,$I3354))),LISTS!$N$2:$N$13),"NO")="SI"),"SI","NO"))</f>
        <v/>
      </c>
      <c r="M3354" s="9">
        <f>IF(COUNTA($A3354:$K3354)=0,"",IF($K3354&lt;&gt;"",IF(COUNTIF($K$19:$K3354,$K3354)&gt;1,"SI","NO"),IF(COUNTIFS($A$19:$A3354,$A3354,$C$19:$C3354,$C3354,$J$19:$J3354,$J3354,$D$19:$D3354,$D3354)&gt;1,"SI","NO")))</f>
        <v/>
      </c>
      <c r="N3354" s="11">
        <f>IF(COUNTA($A3354:$K3354)=0,"",IF(AND($L3354="SI",$M3354="NO"),IFERROR($H3354,0),0))</f>
        <v/>
      </c>
      <c r="O3354" s="9">
        <f>IF(COUNTA($A3354:$K3354)=0,"",IF($M3354="SI","CUFE o factura duplicada dentro del reporte; no se suma dos veces",IF(IFERROR($H3354,0)&lt;=0,"DIAN reporta valor susceptible 0",IF($L3354="NO",IFERROR(LOOKUP(2,1/((LISTS!$M$2:$M$13&lt;&gt;"")*ISNUMBER(SEARCH(LISTS!$M$2:$M$13,$I3354))),LISTS!$O$2:$O$13),"Medio de pago no elegible o no identificado por DIAN"),"Apta automaticamente por pago electronico y base positiva"))))</f>
        <v/>
      </c>
    </row>
    <row r="3355">
      <c r="A3355" s="9" t="n"/>
      <c r="B3355" s="9" t="n"/>
      <c r="C3355" s="12" t="n"/>
      <c r="D3355" s="11" t="n"/>
      <c r="E3355" s="11" t="n"/>
      <c r="F3355" s="11" t="n"/>
      <c r="G3355" s="11" t="n"/>
      <c r="H3355" s="11" t="n"/>
      <c r="I3355" s="9" t="n"/>
      <c r="J3355" s="9" t="n"/>
      <c r="K3355" s="9" t="n"/>
      <c r="L3355" s="9">
        <f>IF(COUNTA($A3355:$K3355)=0,"",IF(AND(IFERROR($H3355,0)&gt;0,LEN(TRIM($K3355&amp;""))&gt;0,IFERROR(LOOKUP(2,1/((LISTS!$M$2:$M$13&lt;&gt;"")*ISNUMBER(SEARCH(LISTS!$M$2:$M$13,$I3355))),LISTS!$N$2:$N$13),"NO")="SI"),"SI","NO"))</f>
        <v/>
      </c>
      <c r="M3355" s="9">
        <f>IF(COUNTA($A3355:$K3355)=0,"",IF($K3355&lt;&gt;"",IF(COUNTIF($K$19:$K3355,$K3355)&gt;1,"SI","NO"),IF(COUNTIFS($A$19:$A3355,$A3355,$C$19:$C3355,$C3355,$J$19:$J3355,$J3355,$D$19:$D3355,$D3355)&gt;1,"SI","NO")))</f>
        <v/>
      </c>
      <c r="N3355" s="11">
        <f>IF(COUNTA($A3355:$K3355)=0,"",IF(AND($L3355="SI",$M3355="NO"),IFERROR($H3355,0),0))</f>
        <v/>
      </c>
      <c r="O3355" s="9">
        <f>IF(COUNTA($A3355:$K3355)=0,"",IF($M3355="SI","CUFE o factura duplicada dentro del reporte; no se suma dos veces",IF(IFERROR($H3355,0)&lt;=0,"DIAN reporta valor susceptible 0",IF($L3355="NO",IFERROR(LOOKUP(2,1/((LISTS!$M$2:$M$13&lt;&gt;"")*ISNUMBER(SEARCH(LISTS!$M$2:$M$13,$I3355))),LISTS!$O$2:$O$13),"Medio de pago no elegible o no identificado por DIAN"),"Apta automaticamente por pago electronico y base positiva"))))</f>
        <v/>
      </c>
    </row>
    <row r="3356">
      <c r="A3356" s="9" t="n"/>
      <c r="B3356" s="9" t="n"/>
      <c r="C3356" s="12" t="n"/>
      <c r="D3356" s="11" t="n"/>
      <c r="E3356" s="11" t="n"/>
      <c r="F3356" s="11" t="n"/>
      <c r="G3356" s="11" t="n"/>
      <c r="H3356" s="11" t="n"/>
      <c r="I3356" s="9" t="n"/>
      <c r="J3356" s="9" t="n"/>
      <c r="K3356" s="9" t="n"/>
      <c r="L3356" s="9">
        <f>IF(COUNTA($A3356:$K3356)=0,"",IF(AND(IFERROR($H3356,0)&gt;0,LEN(TRIM($K3356&amp;""))&gt;0,IFERROR(LOOKUP(2,1/((LISTS!$M$2:$M$13&lt;&gt;"")*ISNUMBER(SEARCH(LISTS!$M$2:$M$13,$I3356))),LISTS!$N$2:$N$13),"NO")="SI"),"SI","NO"))</f>
        <v/>
      </c>
      <c r="M3356" s="9">
        <f>IF(COUNTA($A3356:$K3356)=0,"",IF($K3356&lt;&gt;"",IF(COUNTIF($K$19:$K3356,$K3356)&gt;1,"SI","NO"),IF(COUNTIFS($A$19:$A3356,$A3356,$C$19:$C3356,$C3356,$J$19:$J3356,$J3356,$D$19:$D3356,$D3356)&gt;1,"SI","NO")))</f>
        <v/>
      </c>
      <c r="N3356" s="11">
        <f>IF(COUNTA($A3356:$K3356)=0,"",IF(AND($L3356="SI",$M3356="NO"),IFERROR($H3356,0),0))</f>
        <v/>
      </c>
      <c r="O3356" s="9">
        <f>IF(COUNTA($A3356:$K3356)=0,"",IF($M3356="SI","CUFE o factura duplicada dentro del reporte; no se suma dos veces",IF(IFERROR($H3356,0)&lt;=0,"DIAN reporta valor susceptible 0",IF($L3356="NO",IFERROR(LOOKUP(2,1/((LISTS!$M$2:$M$13&lt;&gt;"")*ISNUMBER(SEARCH(LISTS!$M$2:$M$13,$I3356))),LISTS!$O$2:$O$13),"Medio de pago no elegible o no identificado por DIAN"),"Apta automaticamente por pago electronico y base positiva"))))</f>
        <v/>
      </c>
    </row>
    <row r="3357">
      <c r="A3357" s="9" t="n"/>
      <c r="B3357" s="9" t="n"/>
      <c r="C3357" s="12" t="n"/>
      <c r="D3357" s="11" t="n"/>
      <c r="E3357" s="11" t="n"/>
      <c r="F3357" s="11" t="n"/>
      <c r="G3357" s="11" t="n"/>
      <c r="H3357" s="11" t="n"/>
      <c r="I3357" s="9" t="n"/>
      <c r="J3357" s="9" t="n"/>
      <c r="K3357" s="9" t="n"/>
      <c r="L3357" s="9">
        <f>IF(COUNTA($A3357:$K3357)=0,"",IF(AND(IFERROR($H3357,0)&gt;0,LEN(TRIM($K3357&amp;""))&gt;0,IFERROR(LOOKUP(2,1/((LISTS!$M$2:$M$13&lt;&gt;"")*ISNUMBER(SEARCH(LISTS!$M$2:$M$13,$I3357))),LISTS!$N$2:$N$13),"NO")="SI"),"SI","NO"))</f>
        <v/>
      </c>
      <c r="M3357" s="9">
        <f>IF(COUNTA($A3357:$K3357)=0,"",IF($K3357&lt;&gt;"",IF(COUNTIF($K$19:$K3357,$K3357)&gt;1,"SI","NO"),IF(COUNTIFS($A$19:$A3357,$A3357,$C$19:$C3357,$C3357,$J$19:$J3357,$J3357,$D$19:$D3357,$D3357)&gt;1,"SI","NO")))</f>
        <v/>
      </c>
      <c r="N3357" s="11">
        <f>IF(COUNTA($A3357:$K3357)=0,"",IF(AND($L3357="SI",$M3357="NO"),IFERROR($H3357,0),0))</f>
        <v/>
      </c>
      <c r="O3357" s="9">
        <f>IF(COUNTA($A3357:$K3357)=0,"",IF($M3357="SI","CUFE o factura duplicada dentro del reporte; no se suma dos veces",IF(IFERROR($H3357,0)&lt;=0,"DIAN reporta valor susceptible 0",IF($L3357="NO",IFERROR(LOOKUP(2,1/((LISTS!$M$2:$M$13&lt;&gt;"")*ISNUMBER(SEARCH(LISTS!$M$2:$M$13,$I3357))),LISTS!$O$2:$O$13),"Medio de pago no elegible o no identificado por DIAN"),"Apta automaticamente por pago electronico y base positiva"))))</f>
        <v/>
      </c>
    </row>
    <row r="3358">
      <c r="A3358" s="9" t="n"/>
      <c r="B3358" s="9" t="n"/>
      <c r="C3358" s="12" t="n"/>
      <c r="D3358" s="11" t="n"/>
      <c r="E3358" s="11" t="n"/>
      <c r="F3358" s="11" t="n"/>
      <c r="G3358" s="11" t="n"/>
      <c r="H3358" s="11" t="n"/>
      <c r="I3358" s="9" t="n"/>
      <c r="J3358" s="9" t="n"/>
      <c r="K3358" s="9" t="n"/>
      <c r="L3358" s="9">
        <f>IF(COUNTA($A3358:$K3358)=0,"",IF(AND(IFERROR($H3358,0)&gt;0,LEN(TRIM($K3358&amp;""))&gt;0,IFERROR(LOOKUP(2,1/((LISTS!$M$2:$M$13&lt;&gt;"")*ISNUMBER(SEARCH(LISTS!$M$2:$M$13,$I3358))),LISTS!$N$2:$N$13),"NO")="SI"),"SI","NO"))</f>
        <v/>
      </c>
      <c r="M3358" s="9">
        <f>IF(COUNTA($A3358:$K3358)=0,"",IF($K3358&lt;&gt;"",IF(COUNTIF($K$19:$K3358,$K3358)&gt;1,"SI","NO"),IF(COUNTIFS($A$19:$A3358,$A3358,$C$19:$C3358,$C3358,$J$19:$J3358,$J3358,$D$19:$D3358,$D3358)&gt;1,"SI","NO")))</f>
        <v/>
      </c>
      <c r="N3358" s="11">
        <f>IF(COUNTA($A3358:$K3358)=0,"",IF(AND($L3358="SI",$M3358="NO"),IFERROR($H3358,0),0))</f>
        <v/>
      </c>
      <c r="O3358" s="9">
        <f>IF(COUNTA($A3358:$K3358)=0,"",IF($M3358="SI","CUFE o factura duplicada dentro del reporte; no se suma dos veces",IF(IFERROR($H3358,0)&lt;=0,"DIAN reporta valor susceptible 0",IF($L3358="NO",IFERROR(LOOKUP(2,1/((LISTS!$M$2:$M$13&lt;&gt;"")*ISNUMBER(SEARCH(LISTS!$M$2:$M$13,$I3358))),LISTS!$O$2:$O$13),"Medio de pago no elegible o no identificado por DIAN"),"Apta automaticamente por pago electronico y base positiva"))))</f>
        <v/>
      </c>
    </row>
    <row r="3359">
      <c r="A3359" s="9" t="n"/>
      <c r="B3359" s="9" t="n"/>
      <c r="C3359" s="12" t="n"/>
      <c r="D3359" s="11" t="n"/>
      <c r="E3359" s="11" t="n"/>
      <c r="F3359" s="11" t="n"/>
      <c r="G3359" s="11" t="n"/>
      <c r="H3359" s="11" t="n"/>
      <c r="I3359" s="9" t="n"/>
      <c r="J3359" s="9" t="n"/>
      <c r="K3359" s="9" t="n"/>
      <c r="L3359" s="9">
        <f>IF(COUNTA($A3359:$K3359)=0,"",IF(AND(IFERROR($H3359,0)&gt;0,LEN(TRIM($K3359&amp;""))&gt;0,IFERROR(LOOKUP(2,1/((LISTS!$M$2:$M$13&lt;&gt;"")*ISNUMBER(SEARCH(LISTS!$M$2:$M$13,$I3359))),LISTS!$N$2:$N$13),"NO")="SI"),"SI","NO"))</f>
        <v/>
      </c>
      <c r="M3359" s="9">
        <f>IF(COUNTA($A3359:$K3359)=0,"",IF($K3359&lt;&gt;"",IF(COUNTIF($K$19:$K3359,$K3359)&gt;1,"SI","NO"),IF(COUNTIFS($A$19:$A3359,$A3359,$C$19:$C3359,$C3359,$J$19:$J3359,$J3359,$D$19:$D3359,$D3359)&gt;1,"SI","NO")))</f>
        <v/>
      </c>
      <c r="N3359" s="11">
        <f>IF(COUNTA($A3359:$K3359)=0,"",IF(AND($L3359="SI",$M3359="NO"),IFERROR($H3359,0),0))</f>
        <v/>
      </c>
      <c r="O3359" s="9">
        <f>IF(COUNTA($A3359:$K3359)=0,"",IF($M3359="SI","CUFE o factura duplicada dentro del reporte; no se suma dos veces",IF(IFERROR($H3359,0)&lt;=0,"DIAN reporta valor susceptible 0",IF($L3359="NO",IFERROR(LOOKUP(2,1/((LISTS!$M$2:$M$13&lt;&gt;"")*ISNUMBER(SEARCH(LISTS!$M$2:$M$13,$I3359))),LISTS!$O$2:$O$13),"Medio de pago no elegible o no identificado por DIAN"),"Apta automaticamente por pago electronico y base positiva"))))</f>
        <v/>
      </c>
    </row>
    <row r="3360">
      <c r="A3360" s="9" t="n"/>
      <c r="B3360" s="9" t="n"/>
      <c r="C3360" s="12" t="n"/>
      <c r="D3360" s="11" t="n"/>
      <c r="E3360" s="11" t="n"/>
      <c r="F3360" s="11" t="n"/>
      <c r="G3360" s="11" t="n"/>
      <c r="H3360" s="11" t="n"/>
      <c r="I3360" s="9" t="n"/>
      <c r="J3360" s="9" t="n"/>
      <c r="K3360" s="9" t="n"/>
      <c r="L3360" s="9">
        <f>IF(COUNTA($A3360:$K3360)=0,"",IF(AND(IFERROR($H3360,0)&gt;0,LEN(TRIM($K3360&amp;""))&gt;0,IFERROR(LOOKUP(2,1/((LISTS!$M$2:$M$13&lt;&gt;"")*ISNUMBER(SEARCH(LISTS!$M$2:$M$13,$I3360))),LISTS!$N$2:$N$13),"NO")="SI"),"SI","NO"))</f>
        <v/>
      </c>
      <c r="M3360" s="9">
        <f>IF(COUNTA($A3360:$K3360)=0,"",IF($K3360&lt;&gt;"",IF(COUNTIF($K$19:$K3360,$K3360)&gt;1,"SI","NO"),IF(COUNTIFS($A$19:$A3360,$A3360,$C$19:$C3360,$C3360,$J$19:$J3360,$J3360,$D$19:$D3360,$D3360)&gt;1,"SI","NO")))</f>
        <v/>
      </c>
      <c r="N3360" s="11">
        <f>IF(COUNTA($A3360:$K3360)=0,"",IF(AND($L3360="SI",$M3360="NO"),IFERROR($H3360,0),0))</f>
        <v/>
      </c>
      <c r="O3360" s="9">
        <f>IF(COUNTA($A3360:$K3360)=0,"",IF($M3360="SI","CUFE o factura duplicada dentro del reporte; no se suma dos veces",IF(IFERROR($H3360,0)&lt;=0,"DIAN reporta valor susceptible 0",IF($L3360="NO",IFERROR(LOOKUP(2,1/((LISTS!$M$2:$M$13&lt;&gt;"")*ISNUMBER(SEARCH(LISTS!$M$2:$M$13,$I3360))),LISTS!$O$2:$O$13),"Medio de pago no elegible o no identificado por DIAN"),"Apta automaticamente por pago electronico y base positiva"))))</f>
        <v/>
      </c>
    </row>
    <row r="3361">
      <c r="A3361" s="9" t="n"/>
      <c r="B3361" s="9" t="n"/>
      <c r="C3361" s="12" t="n"/>
      <c r="D3361" s="11" t="n"/>
      <c r="E3361" s="11" t="n"/>
      <c r="F3361" s="11" t="n"/>
      <c r="G3361" s="11" t="n"/>
      <c r="H3361" s="11" t="n"/>
      <c r="I3361" s="9" t="n"/>
      <c r="J3361" s="9" t="n"/>
      <c r="K3361" s="9" t="n"/>
      <c r="L3361" s="9">
        <f>IF(COUNTA($A3361:$K3361)=0,"",IF(AND(IFERROR($H3361,0)&gt;0,LEN(TRIM($K3361&amp;""))&gt;0,IFERROR(LOOKUP(2,1/((LISTS!$M$2:$M$13&lt;&gt;"")*ISNUMBER(SEARCH(LISTS!$M$2:$M$13,$I3361))),LISTS!$N$2:$N$13),"NO")="SI"),"SI","NO"))</f>
        <v/>
      </c>
      <c r="M3361" s="9">
        <f>IF(COUNTA($A3361:$K3361)=0,"",IF($K3361&lt;&gt;"",IF(COUNTIF($K$19:$K3361,$K3361)&gt;1,"SI","NO"),IF(COUNTIFS($A$19:$A3361,$A3361,$C$19:$C3361,$C3361,$J$19:$J3361,$J3361,$D$19:$D3361,$D3361)&gt;1,"SI","NO")))</f>
        <v/>
      </c>
      <c r="N3361" s="11">
        <f>IF(COUNTA($A3361:$K3361)=0,"",IF(AND($L3361="SI",$M3361="NO"),IFERROR($H3361,0),0))</f>
        <v/>
      </c>
      <c r="O3361" s="9">
        <f>IF(COUNTA($A3361:$K3361)=0,"",IF($M3361="SI","CUFE o factura duplicada dentro del reporte; no se suma dos veces",IF(IFERROR($H3361,0)&lt;=0,"DIAN reporta valor susceptible 0",IF($L3361="NO",IFERROR(LOOKUP(2,1/((LISTS!$M$2:$M$13&lt;&gt;"")*ISNUMBER(SEARCH(LISTS!$M$2:$M$13,$I3361))),LISTS!$O$2:$O$13),"Medio de pago no elegible o no identificado por DIAN"),"Apta automaticamente por pago electronico y base positiva"))))</f>
        <v/>
      </c>
    </row>
    <row r="3362">
      <c r="A3362" s="9" t="n"/>
      <c r="B3362" s="9" t="n"/>
      <c r="C3362" s="12" t="n"/>
      <c r="D3362" s="11" t="n"/>
      <c r="E3362" s="11" t="n"/>
      <c r="F3362" s="11" t="n"/>
      <c r="G3362" s="11" t="n"/>
      <c r="H3362" s="11" t="n"/>
      <c r="I3362" s="9" t="n"/>
      <c r="J3362" s="9" t="n"/>
      <c r="K3362" s="9" t="n"/>
      <c r="L3362" s="9">
        <f>IF(COUNTA($A3362:$K3362)=0,"",IF(AND(IFERROR($H3362,0)&gt;0,LEN(TRIM($K3362&amp;""))&gt;0,IFERROR(LOOKUP(2,1/((LISTS!$M$2:$M$13&lt;&gt;"")*ISNUMBER(SEARCH(LISTS!$M$2:$M$13,$I3362))),LISTS!$N$2:$N$13),"NO")="SI"),"SI","NO"))</f>
        <v/>
      </c>
      <c r="M3362" s="9">
        <f>IF(COUNTA($A3362:$K3362)=0,"",IF($K3362&lt;&gt;"",IF(COUNTIF($K$19:$K3362,$K3362)&gt;1,"SI","NO"),IF(COUNTIFS($A$19:$A3362,$A3362,$C$19:$C3362,$C3362,$J$19:$J3362,$J3362,$D$19:$D3362,$D3362)&gt;1,"SI","NO")))</f>
        <v/>
      </c>
      <c r="N3362" s="11">
        <f>IF(COUNTA($A3362:$K3362)=0,"",IF(AND($L3362="SI",$M3362="NO"),IFERROR($H3362,0),0))</f>
        <v/>
      </c>
      <c r="O3362" s="9">
        <f>IF(COUNTA($A3362:$K3362)=0,"",IF($M3362="SI","CUFE o factura duplicada dentro del reporte; no se suma dos veces",IF(IFERROR($H3362,0)&lt;=0,"DIAN reporta valor susceptible 0",IF($L3362="NO",IFERROR(LOOKUP(2,1/((LISTS!$M$2:$M$13&lt;&gt;"")*ISNUMBER(SEARCH(LISTS!$M$2:$M$13,$I3362))),LISTS!$O$2:$O$13),"Medio de pago no elegible o no identificado por DIAN"),"Apta automaticamente por pago electronico y base positiva"))))</f>
        <v/>
      </c>
    </row>
    <row r="3363">
      <c r="A3363" s="9" t="n"/>
      <c r="B3363" s="9" t="n"/>
      <c r="C3363" s="12" t="n"/>
      <c r="D3363" s="11" t="n"/>
      <c r="E3363" s="11" t="n"/>
      <c r="F3363" s="11" t="n"/>
      <c r="G3363" s="11" t="n"/>
      <c r="H3363" s="11" t="n"/>
      <c r="I3363" s="9" t="n"/>
      <c r="J3363" s="9" t="n"/>
      <c r="K3363" s="9" t="n"/>
      <c r="L3363" s="9">
        <f>IF(COUNTA($A3363:$K3363)=0,"",IF(AND(IFERROR($H3363,0)&gt;0,LEN(TRIM($K3363&amp;""))&gt;0,IFERROR(LOOKUP(2,1/((LISTS!$M$2:$M$13&lt;&gt;"")*ISNUMBER(SEARCH(LISTS!$M$2:$M$13,$I3363))),LISTS!$N$2:$N$13),"NO")="SI"),"SI","NO"))</f>
        <v/>
      </c>
      <c r="M3363" s="9">
        <f>IF(COUNTA($A3363:$K3363)=0,"",IF($K3363&lt;&gt;"",IF(COUNTIF($K$19:$K3363,$K3363)&gt;1,"SI","NO"),IF(COUNTIFS($A$19:$A3363,$A3363,$C$19:$C3363,$C3363,$J$19:$J3363,$J3363,$D$19:$D3363,$D3363)&gt;1,"SI","NO")))</f>
        <v/>
      </c>
      <c r="N3363" s="11">
        <f>IF(COUNTA($A3363:$K3363)=0,"",IF(AND($L3363="SI",$M3363="NO"),IFERROR($H3363,0),0))</f>
        <v/>
      </c>
      <c r="O3363" s="9">
        <f>IF(COUNTA($A3363:$K3363)=0,"",IF($M3363="SI","CUFE o factura duplicada dentro del reporte; no se suma dos veces",IF(IFERROR($H3363,0)&lt;=0,"DIAN reporta valor susceptible 0",IF($L3363="NO",IFERROR(LOOKUP(2,1/((LISTS!$M$2:$M$13&lt;&gt;"")*ISNUMBER(SEARCH(LISTS!$M$2:$M$13,$I3363))),LISTS!$O$2:$O$13),"Medio de pago no elegible o no identificado por DIAN"),"Apta automaticamente por pago electronico y base positiva"))))</f>
        <v/>
      </c>
    </row>
    <row r="3364">
      <c r="A3364" s="9" t="n"/>
      <c r="B3364" s="9" t="n"/>
      <c r="C3364" s="12" t="n"/>
      <c r="D3364" s="11" t="n"/>
      <c r="E3364" s="11" t="n"/>
      <c r="F3364" s="11" t="n"/>
      <c r="G3364" s="11" t="n"/>
      <c r="H3364" s="11" t="n"/>
      <c r="I3364" s="9" t="n"/>
      <c r="J3364" s="9" t="n"/>
      <c r="K3364" s="9" t="n"/>
      <c r="L3364" s="9">
        <f>IF(COUNTA($A3364:$K3364)=0,"",IF(AND(IFERROR($H3364,0)&gt;0,LEN(TRIM($K3364&amp;""))&gt;0,IFERROR(LOOKUP(2,1/((LISTS!$M$2:$M$13&lt;&gt;"")*ISNUMBER(SEARCH(LISTS!$M$2:$M$13,$I3364))),LISTS!$N$2:$N$13),"NO")="SI"),"SI","NO"))</f>
        <v/>
      </c>
      <c r="M3364" s="9">
        <f>IF(COUNTA($A3364:$K3364)=0,"",IF($K3364&lt;&gt;"",IF(COUNTIF($K$19:$K3364,$K3364)&gt;1,"SI","NO"),IF(COUNTIFS($A$19:$A3364,$A3364,$C$19:$C3364,$C3364,$J$19:$J3364,$J3364,$D$19:$D3364,$D3364)&gt;1,"SI","NO")))</f>
        <v/>
      </c>
      <c r="N3364" s="11">
        <f>IF(COUNTA($A3364:$K3364)=0,"",IF(AND($L3364="SI",$M3364="NO"),IFERROR($H3364,0),0))</f>
        <v/>
      </c>
      <c r="O3364" s="9">
        <f>IF(COUNTA($A3364:$K3364)=0,"",IF($M3364="SI","CUFE o factura duplicada dentro del reporte; no se suma dos veces",IF(IFERROR($H3364,0)&lt;=0,"DIAN reporta valor susceptible 0",IF($L3364="NO",IFERROR(LOOKUP(2,1/((LISTS!$M$2:$M$13&lt;&gt;"")*ISNUMBER(SEARCH(LISTS!$M$2:$M$13,$I3364))),LISTS!$O$2:$O$13),"Medio de pago no elegible o no identificado por DIAN"),"Apta automaticamente por pago electronico y base positiva"))))</f>
        <v/>
      </c>
    </row>
    <row r="3365">
      <c r="A3365" s="9" t="n"/>
      <c r="B3365" s="9" t="n"/>
      <c r="C3365" s="12" t="n"/>
      <c r="D3365" s="11" t="n"/>
      <c r="E3365" s="11" t="n"/>
      <c r="F3365" s="11" t="n"/>
      <c r="G3365" s="11" t="n"/>
      <c r="H3365" s="11" t="n"/>
      <c r="I3365" s="9" t="n"/>
      <c r="J3365" s="9" t="n"/>
      <c r="K3365" s="9" t="n"/>
      <c r="L3365" s="9">
        <f>IF(COUNTA($A3365:$K3365)=0,"",IF(AND(IFERROR($H3365,0)&gt;0,LEN(TRIM($K3365&amp;""))&gt;0,IFERROR(LOOKUP(2,1/((LISTS!$M$2:$M$13&lt;&gt;"")*ISNUMBER(SEARCH(LISTS!$M$2:$M$13,$I3365))),LISTS!$N$2:$N$13),"NO")="SI"),"SI","NO"))</f>
        <v/>
      </c>
      <c r="M3365" s="9">
        <f>IF(COUNTA($A3365:$K3365)=0,"",IF($K3365&lt;&gt;"",IF(COUNTIF($K$19:$K3365,$K3365)&gt;1,"SI","NO"),IF(COUNTIFS($A$19:$A3365,$A3365,$C$19:$C3365,$C3365,$J$19:$J3365,$J3365,$D$19:$D3365,$D3365)&gt;1,"SI","NO")))</f>
        <v/>
      </c>
      <c r="N3365" s="11">
        <f>IF(COUNTA($A3365:$K3365)=0,"",IF(AND($L3365="SI",$M3365="NO"),IFERROR($H3365,0),0))</f>
        <v/>
      </c>
      <c r="O3365" s="9">
        <f>IF(COUNTA($A3365:$K3365)=0,"",IF($M3365="SI","CUFE o factura duplicada dentro del reporte; no se suma dos veces",IF(IFERROR($H3365,0)&lt;=0,"DIAN reporta valor susceptible 0",IF($L3365="NO",IFERROR(LOOKUP(2,1/((LISTS!$M$2:$M$13&lt;&gt;"")*ISNUMBER(SEARCH(LISTS!$M$2:$M$13,$I3365))),LISTS!$O$2:$O$13),"Medio de pago no elegible o no identificado por DIAN"),"Apta automaticamente por pago electronico y base positiva"))))</f>
        <v/>
      </c>
    </row>
    <row r="3366">
      <c r="A3366" s="9" t="n"/>
      <c r="B3366" s="9" t="n"/>
      <c r="C3366" s="12" t="n"/>
      <c r="D3366" s="11" t="n"/>
      <c r="E3366" s="11" t="n"/>
      <c r="F3366" s="11" t="n"/>
      <c r="G3366" s="11" t="n"/>
      <c r="H3366" s="11" t="n"/>
      <c r="I3366" s="9" t="n"/>
      <c r="J3366" s="9" t="n"/>
      <c r="K3366" s="9" t="n"/>
      <c r="L3366" s="9">
        <f>IF(COUNTA($A3366:$K3366)=0,"",IF(AND(IFERROR($H3366,0)&gt;0,LEN(TRIM($K3366&amp;""))&gt;0,IFERROR(LOOKUP(2,1/((LISTS!$M$2:$M$13&lt;&gt;"")*ISNUMBER(SEARCH(LISTS!$M$2:$M$13,$I3366))),LISTS!$N$2:$N$13),"NO")="SI"),"SI","NO"))</f>
        <v/>
      </c>
      <c r="M3366" s="9">
        <f>IF(COUNTA($A3366:$K3366)=0,"",IF($K3366&lt;&gt;"",IF(COUNTIF($K$19:$K3366,$K3366)&gt;1,"SI","NO"),IF(COUNTIFS($A$19:$A3366,$A3366,$C$19:$C3366,$C3366,$J$19:$J3366,$J3366,$D$19:$D3366,$D3366)&gt;1,"SI","NO")))</f>
        <v/>
      </c>
      <c r="N3366" s="11">
        <f>IF(COUNTA($A3366:$K3366)=0,"",IF(AND($L3366="SI",$M3366="NO"),IFERROR($H3366,0),0))</f>
        <v/>
      </c>
      <c r="O3366" s="9">
        <f>IF(COUNTA($A3366:$K3366)=0,"",IF($M3366="SI","CUFE o factura duplicada dentro del reporte; no se suma dos veces",IF(IFERROR($H3366,0)&lt;=0,"DIAN reporta valor susceptible 0",IF($L3366="NO",IFERROR(LOOKUP(2,1/((LISTS!$M$2:$M$13&lt;&gt;"")*ISNUMBER(SEARCH(LISTS!$M$2:$M$13,$I3366))),LISTS!$O$2:$O$13),"Medio de pago no elegible o no identificado por DIAN"),"Apta automaticamente por pago electronico y base positiva"))))</f>
        <v/>
      </c>
    </row>
    <row r="3367">
      <c r="A3367" s="9" t="n"/>
      <c r="B3367" s="9" t="n"/>
      <c r="C3367" s="12" t="n"/>
      <c r="D3367" s="11" t="n"/>
      <c r="E3367" s="11" t="n"/>
      <c r="F3367" s="11" t="n"/>
      <c r="G3367" s="11" t="n"/>
      <c r="H3367" s="11" t="n"/>
      <c r="I3367" s="9" t="n"/>
      <c r="J3367" s="9" t="n"/>
      <c r="K3367" s="9" t="n"/>
      <c r="L3367" s="9">
        <f>IF(COUNTA($A3367:$K3367)=0,"",IF(AND(IFERROR($H3367,0)&gt;0,LEN(TRIM($K3367&amp;""))&gt;0,IFERROR(LOOKUP(2,1/((LISTS!$M$2:$M$13&lt;&gt;"")*ISNUMBER(SEARCH(LISTS!$M$2:$M$13,$I3367))),LISTS!$N$2:$N$13),"NO")="SI"),"SI","NO"))</f>
        <v/>
      </c>
      <c r="M3367" s="9">
        <f>IF(COUNTA($A3367:$K3367)=0,"",IF($K3367&lt;&gt;"",IF(COUNTIF($K$19:$K3367,$K3367)&gt;1,"SI","NO"),IF(COUNTIFS($A$19:$A3367,$A3367,$C$19:$C3367,$C3367,$J$19:$J3367,$J3367,$D$19:$D3367,$D3367)&gt;1,"SI","NO")))</f>
        <v/>
      </c>
      <c r="N3367" s="11">
        <f>IF(COUNTA($A3367:$K3367)=0,"",IF(AND($L3367="SI",$M3367="NO"),IFERROR($H3367,0),0))</f>
        <v/>
      </c>
      <c r="O3367" s="9">
        <f>IF(COUNTA($A3367:$K3367)=0,"",IF($M3367="SI","CUFE o factura duplicada dentro del reporte; no se suma dos veces",IF(IFERROR($H3367,0)&lt;=0,"DIAN reporta valor susceptible 0",IF($L3367="NO",IFERROR(LOOKUP(2,1/((LISTS!$M$2:$M$13&lt;&gt;"")*ISNUMBER(SEARCH(LISTS!$M$2:$M$13,$I3367))),LISTS!$O$2:$O$13),"Medio de pago no elegible o no identificado por DIAN"),"Apta automaticamente por pago electronico y base positiva"))))</f>
        <v/>
      </c>
    </row>
    <row r="3368">
      <c r="A3368" s="9" t="n"/>
      <c r="B3368" s="9" t="n"/>
      <c r="C3368" s="12" t="n"/>
      <c r="D3368" s="11" t="n"/>
      <c r="E3368" s="11" t="n"/>
      <c r="F3368" s="11" t="n"/>
      <c r="G3368" s="11" t="n"/>
      <c r="H3368" s="11" t="n"/>
      <c r="I3368" s="9" t="n"/>
      <c r="J3368" s="9" t="n"/>
      <c r="K3368" s="9" t="n"/>
      <c r="L3368" s="9">
        <f>IF(COUNTA($A3368:$K3368)=0,"",IF(AND(IFERROR($H3368,0)&gt;0,LEN(TRIM($K3368&amp;""))&gt;0,IFERROR(LOOKUP(2,1/((LISTS!$M$2:$M$13&lt;&gt;"")*ISNUMBER(SEARCH(LISTS!$M$2:$M$13,$I3368))),LISTS!$N$2:$N$13),"NO")="SI"),"SI","NO"))</f>
        <v/>
      </c>
      <c r="M3368" s="9">
        <f>IF(COUNTA($A3368:$K3368)=0,"",IF($K3368&lt;&gt;"",IF(COUNTIF($K$19:$K3368,$K3368)&gt;1,"SI","NO"),IF(COUNTIFS($A$19:$A3368,$A3368,$C$19:$C3368,$C3368,$J$19:$J3368,$J3368,$D$19:$D3368,$D3368)&gt;1,"SI","NO")))</f>
        <v/>
      </c>
      <c r="N3368" s="11">
        <f>IF(COUNTA($A3368:$K3368)=0,"",IF(AND($L3368="SI",$M3368="NO"),IFERROR($H3368,0),0))</f>
        <v/>
      </c>
      <c r="O3368" s="9">
        <f>IF(COUNTA($A3368:$K3368)=0,"",IF($M3368="SI","CUFE o factura duplicada dentro del reporte; no se suma dos veces",IF(IFERROR($H3368,0)&lt;=0,"DIAN reporta valor susceptible 0",IF($L3368="NO",IFERROR(LOOKUP(2,1/((LISTS!$M$2:$M$13&lt;&gt;"")*ISNUMBER(SEARCH(LISTS!$M$2:$M$13,$I3368))),LISTS!$O$2:$O$13),"Medio de pago no elegible o no identificado por DIAN"),"Apta automaticamente por pago electronico y base positiva"))))</f>
        <v/>
      </c>
    </row>
    <row r="3369">
      <c r="A3369" s="9" t="n"/>
      <c r="B3369" s="9" t="n"/>
      <c r="C3369" s="12" t="n"/>
      <c r="D3369" s="11" t="n"/>
      <c r="E3369" s="11" t="n"/>
      <c r="F3369" s="11" t="n"/>
      <c r="G3369" s="11" t="n"/>
      <c r="H3369" s="11" t="n"/>
      <c r="I3369" s="9" t="n"/>
      <c r="J3369" s="9" t="n"/>
      <c r="K3369" s="9" t="n"/>
      <c r="L3369" s="9">
        <f>IF(COUNTA($A3369:$K3369)=0,"",IF(AND(IFERROR($H3369,0)&gt;0,LEN(TRIM($K3369&amp;""))&gt;0,IFERROR(LOOKUP(2,1/((LISTS!$M$2:$M$13&lt;&gt;"")*ISNUMBER(SEARCH(LISTS!$M$2:$M$13,$I3369))),LISTS!$N$2:$N$13),"NO")="SI"),"SI","NO"))</f>
        <v/>
      </c>
      <c r="M3369" s="9">
        <f>IF(COUNTA($A3369:$K3369)=0,"",IF($K3369&lt;&gt;"",IF(COUNTIF($K$19:$K3369,$K3369)&gt;1,"SI","NO"),IF(COUNTIFS($A$19:$A3369,$A3369,$C$19:$C3369,$C3369,$J$19:$J3369,$J3369,$D$19:$D3369,$D3369)&gt;1,"SI","NO")))</f>
        <v/>
      </c>
      <c r="N3369" s="11">
        <f>IF(COUNTA($A3369:$K3369)=0,"",IF(AND($L3369="SI",$M3369="NO"),IFERROR($H3369,0),0))</f>
        <v/>
      </c>
      <c r="O3369" s="9">
        <f>IF(COUNTA($A3369:$K3369)=0,"",IF($M3369="SI","CUFE o factura duplicada dentro del reporte; no se suma dos veces",IF(IFERROR($H3369,0)&lt;=0,"DIAN reporta valor susceptible 0",IF($L3369="NO",IFERROR(LOOKUP(2,1/((LISTS!$M$2:$M$13&lt;&gt;"")*ISNUMBER(SEARCH(LISTS!$M$2:$M$13,$I3369))),LISTS!$O$2:$O$13),"Medio de pago no elegible o no identificado por DIAN"),"Apta automaticamente por pago electronico y base positiva"))))</f>
        <v/>
      </c>
    </row>
    <row r="3370">
      <c r="A3370" s="9" t="n"/>
      <c r="B3370" s="9" t="n"/>
      <c r="C3370" s="12" t="n"/>
      <c r="D3370" s="11" t="n"/>
      <c r="E3370" s="11" t="n"/>
      <c r="F3370" s="11" t="n"/>
      <c r="G3370" s="11" t="n"/>
      <c r="H3370" s="11" t="n"/>
      <c r="I3370" s="9" t="n"/>
      <c r="J3370" s="9" t="n"/>
      <c r="K3370" s="9" t="n"/>
      <c r="L3370" s="9">
        <f>IF(COUNTA($A3370:$K3370)=0,"",IF(AND(IFERROR($H3370,0)&gt;0,LEN(TRIM($K3370&amp;""))&gt;0,IFERROR(LOOKUP(2,1/((LISTS!$M$2:$M$13&lt;&gt;"")*ISNUMBER(SEARCH(LISTS!$M$2:$M$13,$I3370))),LISTS!$N$2:$N$13),"NO")="SI"),"SI","NO"))</f>
        <v/>
      </c>
      <c r="M3370" s="9">
        <f>IF(COUNTA($A3370:$K3370)=0,"",IF($K3370&lt;&gt;"",IF(COUNTIF($K$19:$K3370,$K3370)&gt;1,"SI","NO"),IF(COUNTIFS($A$19:$A3370,$A3370,$C$19:$C3370,$C3370,$J$19:$J3370,$J3370,$D$19:$D3370,$D3370)&gt;1,"SI","NO")))</f>
        <v/>
      </c>
      <c r="N3370" s="11">
        <f>IF(COUNTA($A3370:$K3370)=0,"",IF(AND($L3370="SI",$M3370="NO"),IFERROR($H3370,0),0))</f>
        <v/>
      </c>
      <c r="O3370" s="9">
        <f>IF(COUNTA($A3370:$K3370)=0,"",IF($M3370="SI","CUFE o factura duplicada dentro del reporte; no se suma dos veces",IF(IFERROR($H3370,0)&lt;=0,"DIAN reporta valor susceptible 0",IF($L3370="NO",IFERROR(LOOKUP(2,1/((LISTS!$M$2:$M$13&lt;&gt;"")*ISNUMBER(SEARCH(LISTS!$M$2:$M$13,$I3370))),LISTS!$O$2:$O$13),"Medio de pago no elegible o no identificado por DIAN"),"Apta automaticamente por pago electronico y base positiva"))))</f>
        <v/>
      </c>
    </row>
    <row r="3371">
      <c r="A3371" s="9" t="n"/>
      <c r="B3371" s="9" t="n"/>
      <c r="C3371" s="12" t="n"/>
      <c r="D3371" s="11" t="n"/>
      <c r="E3371" s="11" t="n"/>
      <c r="F3371" s="11" t="n"/>
      <c r="G3371" s="11" t="n"/>
      <c r="H3371" s="11" t="n"/>
      <c r="I3371" s="9" t="n"/>
      <c r="J3371" s="9" t="n"/>
      <c r="K3371" s="9" t="n"/>
      <c r="L3371" s="9">
        <f>IF(COUNTA($A3371:$K3371)=0,"",IF(AND(IFERROR($H3371,0)&gt;0,LEN(TRIM($K3371&amp;""))&gt;0,IFERROR(LOOKUP(2,1/((LISTS!$M$2:$M$13&lt;&gt;"")*ISNUMBER(SEARCH(LISTS!$M$2:$M$13,$I3371))),LISTS!$N$2:$N$13),"NO")="SI"),"SI","NO"))</f>
        <v/>
      </c>
      <c r="M3371" s="9">
        <f>IF(COUNTA($A3371:$K3371)=0,"",IF($K3371&lt;&gt;"",IF(COUNTIF($K$19:$K3371,$K3371)&gt;1,"SI","NO"),IF(COUNTIFS($A$19:$A3371,$A3371,$C$19:$C3371,$C3371,$J$19:$J3371,$J3371,$D$19:$D3371,$D3371)&gt;1,"SI","NO")))</f>
        <v/>
      </c>
      <c r="N3371" s="11">
        <f>IF(COUNTA($A3371:$K3371)=0,"",IF(AND($L3371="SI",$M3371="NO"),IFERROR($H3371,0),0))</f>
        <v/>
      </c>
      <c r="O3371" s="9">
        <f>IF(COUNTA($A3371:$K3371)=0,"",IF($M3371="SI","CUFE o factura duplicada dentro del reporte; no se suma dos veces",IF(IFERROR($H3371,0)&lt;=0,"DIAN reporta valor susceptible 0",IF($L3371="NO",IFERROR(LOOKUP(2,1/((LISTS!$M$2:$M$13&lt;&gt;"")*ISNUMBER(SEARCH(LISTS!$M$2:$M$13,$I3371))),LISTS!$O$2:$O$13),"Medio de pago no elegible o no identificado por DIAN"),"Apta automaticamente por pago electronico y base positiva"))))</f>
        <v/>
      </c>
    </row>
    <row r="3372">
      <c r="A3372" s="9" t="n"/>
      <c r="B3372" s="9" t="n"/>
      <c r="C3372" s="12" t="n"/>
      <c r="D3372" s="11" t="n"/>
      <c r="E3372" s="11" t="n"/>
      <c r="F3372" s="11" t="n"/>
      <c r="G3372" s="11" t="n"/>
      <c r="H3372" s="11" t="n"/>
      <c r="I3372" s="9" t="n"/>
      <c r="J3372" s="9" t="n"/>
      <c r="K3372" s="9" t="n"/>
      <c r="L3372" s="9">
        <f>IF(COUNTA($A3372:$K3372)=0,"",IF(AND(IFERROR($H3372,0)&gt;0,LEN(TRIM($K3372&amp;""))&gt;0,IFERROR(LOOKUP(2,1/((LISTS!$M$2:$M$13&lt;&gt;"")*ISNUMBER(SEARCH(LISTS!$M$2:$M$13,$I3372))),LISTS!$N$2:$N$13),"NO")="SI"),"SI","NO"))</f>
        <v/>
      </c>
      <c r="M3372" s="9">
        <f>IF(COUNTA($A3372:$K3372)=0,"",IF($K3372&lt;&gt;"",IF(COUNTIF($K$19:$K3372,$K3372)&gt;1,"SI","NO"),IF(COUNTIFS($A$19:$A3372,$A3372,$C$19:$C3372,$C3372,$J$19:$J3372,$J3372,$D$19:$D3372,$D3372)&gt;1,"SI","NO")))</f>
        <v/>
      </c>
      <c r="N3372" s="11">
        <f>IF(COUNTA($A3372:$K3372)=0,"",IF(AND($L3372="SI",$M3372="NO"),IFERROR($H3372,0),0))</f>
        <v/>
      </c>
      <c r="O3372" s="9">
        <f>IF(COUNTA($A3372:$K3372)=0,"",IF($M3372="SI","CUFE o factura duplicada dentro del reporte; no se suma dos veces",IF(IFERROR($H3372,0)&lt;=0,"DIAN reporta valor susceptible 0",IF($L3372="NO",IFERROR(LOOKUP(2,1/((LISTS!$M$2:$M$13&lt;&gt;"")*ISNUMBER(SEARCH(LISTS!$M$2:$M$13,$I3372))),LISTS!$O$2:$O$13),"Medio de pago no elegible o no identificado por DIAN"),"Apta automaticamente por pago electronico y base positiva"))))</f>
        <v/>
      </c>
    </row>
    <row r="3373">
      <c r="A3373" s="9" t="n"/>
      <c r="B3373" s="9" t="n"/>
      <c r="C3373" s="12" t="n"/>
      <c r="D3373" s="11" t="n"/>
      <c r="E3373" s="11" t="n"/>
      <c r="F3373" s="11" t="n"/>
      <c r="G3373" s="11" t="n"/>
      <c r="H3373" s="11" t="n"/>
      <c r="I3373" s="9" t="n"/>
      <c r="J3373" s="9" t="n"/>
      <c r="K3373" s="9" t="n"/>
      <c r="L3373" s="9">
        <f>IF(COUNTA($A3373:$K3373)=0,"",IF(AND(IFERROR($H3373,0)&gt;0,LEN(TRIM($K3373&amp;""))&gt;0,IFERROR(LOOKUP(2,1/((LISTS!$M$2:$M$13&lt;&gt;"")*ISNUMBER(SEARCH(LISTS!$M$2:$M$13,$I3373))),LISTS!$N$2:$N$13),"NO")="SI"),"SI","NO"))</f>
        <v/>
      </c>
      <c r="M3373" s="9">
        <f>IF(COUNTA($A3373:$K3373)=0,"",IF($K3373&lt;&gt;"",IF(COUNTIF($K$19:$K3373,$K3373)&gt;1,"SI","NO"),IF(COUNTIFS($A$19:$A3373,$A3373,$C$19:$C3373,$C3373,$J$19:$J3373,$J3373,$D$19:$D3373,$D3373)&gt;1,"SI","NO")))</f>
        <v/>
      </c>
      <c r="N3373" s="11">
        <f>IF(COUNTA($A3373:$K3373)=0,"",IF(AND($L3373="SI",$M3373="NO"),IFERROR($H3373,0),0))</f>
        <v/>
      </c>
      <c r="O3373" s="9">
        <f>IF(COUNTA($A3373:$K3373)=0,"",IF($M3373="SI","CUFE o factura duplicada dentro del reporte; no se suma dos veces",IF(IFERROR($H3373,0)&lt;=0,"DIAN reporta valor susceptible 0",IF($L3373="NO",IFERROR(LOOKUP(2,1/((LISTS!$M$2:$M$13&lt;&gt;"")*ISNUMBER(SEARCH(LISTS!$M$2:$M$13,$I3373))),LISTS!$O$2:$O$13),"Medio de pago no elegible o no identificado por DIAN"),"Apta automaticamente por pago electronico y base positiva"))))</f>
        <v/>
      </c>
    </row>
    <row r="3374">
      <c r="A3374" s="9" t="n"/>
      <c r="B3374" s="9" t="n"/>
      <c r="C3374" s="12" t="n"/>
      <c r="D3374" s="11" t="n"/>
      <c r="E3374" s="11" t="n"/>
      <c r="F3374" s="11" t="n"/>
      <c r="G3374" s="11" t="n"/>
      <c r="H3374" s="11" t="n"/>
      <c r="I3374" s="9" t="n"/>
      <c r="J3374" s="9" t="n"/>
      <c r="K3374" s="9" t="n"/>
      <c r="L3374" s="9">
        <f>IF(COUNTA($A3374:$K3374)=0,"",IF(AND(IFERROR($H3374,0)&gt;0,LEN(TRIM($K3374&amp;""))&gt;0,IFERROR(LOOKUP(2,1/((LISTS!$M$2:$M$13&lt;&gt;"")*ISNUMBER(SEARCH(LISTS!$M$2:$M$13,$I3374))),LISTS!$N$2:$N$13),"NO")="SI"),"SI","NO"))</f>
        <v/>
      </c>
      <c r="M3374" s="9">
        <f>IF(COUNTA($A3374:$K3374)=0,"",IF($K3374&lt;&gt;"",IF(COUNTIF($K$19:$K3374,$K3374)&gt;1,"SI","NO"),IF(COUNTIFS($A$19:$A3374,$A3374,$C$19:$C3374,$C3374,$J$19:$J3374,$J3374,$D$19:$D3374,$D3374)&gt;1,"SI","NO")))</f>
        <v/>
      </c>
      <c r="N3374" s="11">
        <f>IF(COUNTA($A3374:$K3374)=0,"",IF(AND($L3374="SI",$M3374="NO"),IFERROR($H3374,0),0))</f>
        <v/>
      </c>
      <c r="O3374" s="9">
        <f>IF(COUNTA($A3374:$K3374)=0,"",IF($M3374="SI","CUFE o factura duplicada dentro del reporte; no se suma dos veces",IF(IFERROR($H3374,0)&lt;=0,"DIAN reporta valor susceptible 0",IF($L3374="NO",IFERROR(LOOKUP(2,1/((LISTS!$M$2:$M$13&lt;&gt;"")*ISNUMBER(SEARCH(LISTS!$M$2:$M$13,$I3374))),LISTS!$O$2:$O$13),"Medio de pago no elegible o no identificado por DIAN"),"Apta automaticamente por pago electronico y base positiva"))))</f>
        <v/>
      </c>
    </row>
    <row r="3375">
      <c r="A3375" s="9" t="n"/>
      <c r="B3375" s="9" t="n"/>
      <c r="C3375" s="12" t="n"/>
      <c r="D3375" s="11" t="n"/>
      <c r="E3375" s="11" t="n"/>
      <c r="F3375" s="11" t="n"/>
      <c r="G3375" s="11" t="n"/>
      <c r="H3375" s="11" t="n"/>
      <c r="I3375" s="9" t="n"/>
      <c r="J3375" s="9" t="n"/>
      <c r="K3375" s="9" t="n"/>
      <c r="L3375" s="9">
        <f>IF(COUNTA($A3375:$K3375)=0,"",IF(AND(IFERROR($H3375,0)&gt;0,LEN(TRIM($K3375&amp;""))&gt;0,IFERROR(LOOKUP(2,1/((LISTS!$M$2:$M$13&lt;&gt;"")*ISNUMBER(SEARCH(LISTS!$M$2:$M$13,$I3375))),LISTS!$N$2:$N$13),"NO")="SI"),"SI","NO"))</f>
        <v/>
      </c>
      <c r="M3375" s="9">
        <f>IF(COUNTA($A3375:$K3375)=0,"",IF($K3375&lt;&gt;"",IF(COUNTIF($K$19:$K3375,$K3375)&gt;1,"SI","NO"),IF(COUNTIFS($A$19:$A3375,$A3375,$C$19:$C3375,$C3375,$J$19:$J3375,$J3375,$D$19:$D3375,$D3375)&gt;1,"SI","NO")))</f>
        <v/>
      </c>
      <c r="N3375" s="11">
        <f>IF(COUNTA($A3375:$K3375)=0,"",IF(AND($L3375="SI",$M3375="NO"),IFERROR($H3375,0),0))</f>
        <v/>
      </c>
      <c r="O3375" s="9">
        <f>IF(COUNTA($A3375:$K3375)=0,"",IF($M3375="SI","CUFE o factura duplicada dentro del reporte; no se suma dos veces",IF(IFERROR($H3375,0)&lt;=0,"DIAN reporta valor susceptible 0",IF($L3375="NO",IFERROR(LOOKUP(2,1/((LISTS!$M$2:$M$13&lt;&gt;"")*ISNUMBER(SEARCH(LISTS!$M$2:$M$13,$I3375))),LISTS!$O$2:$O$13),"Medio de pago no elegible o no identificado por DIAN"),"Apta automaticamente por pago electronico y base positiva"))))</f>
        <v/>
      </c>
    </row>
    <row r="3376">
      <c r="A3376" s="9" t="n"/>
      <c r="B3376" s="9" t="n"/>
      <c r="C3376" s="12" t="n"/>
      <c r="D3376" s="11" t="n"/>
      <c r="E3376" s="11" t="n"/>
      <c r="F3376" s="11" t="n"/>
      <c r="G3376" s="11" t="n"/>
      <c r="H3376" s="11" t="n"/>
      <c r="I3376" s="9" t="n"/>
      <c r="J3376" s="9" t="n"/>
      <c r="K3376" s="9" t="n"/>
      <c r="L3376" s="9">
        <f>IF(COUNTA($A3376:$K3376)=0,"",IF(AND(IFERROR($H3376,0)&gt;0,LEN(TRIM($K3376&amp;""))&gt;0,IFERROR(LOOKUP(2,1/((LISTS!$M$2:$M$13&lt;&gt;"")*ISNUMBER(SEARCH(LISTS!$M$2:$M$13,$I3376))),LISTS!$N$2:$N$13),"NO")="SI"),"SI","NO"))</f>
        <v/>
      </c>
      <c r="M3376" s="9">
        <f>IF(COUNTA($A3376:$K3376)=0,"",IF($K3376&lt;&gt;"",IF(COUNTIF($K$19:$K3376,$K3376)&gt;1,"SI","NO"),IF(COUNTIFS($A$19:$A3376,$A3376,$C$19:$C3376,$C3376,$J$19:$J3376,$J3376,$D$19:$D3376,$D3376)&gt;1,"SI","NO")))</f>
        <v/>
      </c>
      <c r="N3376" s="11">
        <f>IF(COUNTA($A3376:$K3376)=0,"",IF(AND($L3376="SI",$M3376="NO"),IFERROR($H3376,0),0))</f>
        <v/>
      </c>
      <c r="O3376" s="9">
        <f>IF(COUNTA($A3376:$K3376)=0,"",IF($M3376="SI","CUFE o factura duplicada dentro del reporte; no se suma dos veces",IF(IFERROR($H3376,0)&lt;=0,"DIAN reporta valor susceptible 0",IF($L3376="NO",IFERROR(LOOKUP(2,1/((LISTS!$M$2:$M$13&lt;&gt;"")*ISNUMBER(SEARCH(LISTS!$M$2:$M$13,$I3376))),LISTS!$O$2:$O$13),"Medio de pago no elegible o no identificado por DIAN"),"Apta automaticamente por pago electronico y base positiva"))))</f>
        <v/>
      </c>
    </row>
    <row r="3377">
      <c r="A3377" s="9" t="n"/>
      <c r="B3377" s="9" t="n"/>
      <c r="C3377" s="12" t="n"/>
      <c r="D3377" s="11" t="n"/>
      <c r="E3377" s="11" t="n"/>
      <c r="F3377" s="11" t="n"/>
      <c r="G3377" s="11" t="n"/>
      <c r="H3377" s="11" t="n"/>
      <c r="I3377" s="9" t="n"/>
      <c r="J3377" s="9" t="n"/>
      <c r="K3377" s="9" t="n"/>
      <c r="L3377" s="9">
        <f>IF(COUNTA($A3377:$K3377)=0,"",IF(AND(IFERROR($H3377,0)&gt;0,LEN(TRIM($K3377&amp;""))&gt;0,IFERROR(LOOKUP(2,1/((LISTS!$M$2:$M$13&lt;&gt;"")*ISNUMBER(SEARCH(LISTS!$M$2:$M$13,$I3377))),LISTS!$N$2:$N$13),"NO")="SI"),"SI","NO"))</f>
        <v/>
      </c>
      <c r="M3377" s="9">
        <f>IF(COUNTA($A3377:$K3377)=0,"",IF($K3377&lt;&gt;"",IF(COUNTIF($K$19:$K3377,$K3377)&gt;1,"SI","NO"),IF(COUNTIFS($A$19:$A3377,$A3377,$C$19:$C3377,$C3377,$J$19:$J3377,$J3377,$D$19:$D3377,$D3377)&gt;1,"SI","NO")))</f>
        <v/>
      </c>
      <c r="N3377" s="11">
        <f>IF(COUNTA($A3377:$K3377)=0,"",IF(AND($L3377="SI",$M3377="NO"),IFERROR($H3377,0),0))</f>
        <v/>
      </c>
      <c r="O3377" s="9">
        <f>IF(COUNTA($A3377:$K3377)=0,"",IF($M3377="SI","CUFE o factura duplicada dentro del reporte; no se suma dos veces",IF(IFERROR($H3377,0)&lt;=0,"DIAN reporta valor susceptible 0",IF($L3377="NO",IFERROR(LOOKUP(2,1/((LISTS!$M$2:$M$13&lt;&gt;"")*ISNUMBER(SEARCH(LISTS!$M$2:$M$13,$I3377))),LISTS!$O$2:$O$13),"Medio de pago no elegible o no identificado por DIAN"),"Apta automaticamente por pago electronico y base positiva"))))</f>
        <v/>
      </c>
    </row>
    <row r="3378">
      <c r="A3378" s="9" t="n"/>
      <c r="B3378" s="9" t="n"/>
      <c r="C3378" s="12" t="n"/>
      <c r="D3378" s="11" t="n"/>
      <c r="E3378" s="11" t="n"/>
      <c r="F3378" s="11" t="n"/>
      <c r="G3378" s="11" t="n"/>
      <c r="H3378" s="11" t="n"/>
      <c r="I3378" s="9" t="n"/>
      <c r="J3378" s="9" t="n"/>
      <c r="K3378" s="9" t="n"/>
      <c r="L3378" s="9">
        <f>IF(COUNTA($A3378:$K3378)=0,"",IF(AND(IFERROR($H3378,0)&gt;0,LEN(TRIM($K3378&amp;""))&gt;0,IFERROR(LOOKUP(2,1/((LISTS!$M$2:$M$13&lt;&gt;"")*ISNUMBER(SEARCH(LISTS!$M$2:$M$13,$I3378))),LISTS!$N$2:$N$13),"NO")="SI"),"SI","NO"))</f>
        <v/>
      </c>
      <c r="M3378" s="9">
        <f>IF(COUNTA($A3378:$K3378)=0,"",IF($K3378&lt;&gt;"",IF(COUNTIF($K$19:$K3378,$K3378)&gt;1,"SI","NO"),IF(COUNTIFS($A$19:$A3378,$A3378,$C$19:$C3378,$C3378,$J$19:$J3378,$J3378,$D$19:$D3378,$D3378)&gt;1,"SI","NO")))</f>
        <v/>
      </c>
      <c r="N3378" s="11">
        <f>IF(COUNTA($A3378:$K3378)=0,"",IF(AND($L3378="SI",$M3378="NO"),IFERROR($H3378,0),0))</f>
        <v/>
      </c>
      <c r="O3378" s="9">
        <f>IF(COUNTA($A3378:$K3378)=0,"",IF($M3378="SI","CUFE o factura duplicada dentro del reporte; no se suma dos veces",IF(IFERROR($H3378,0)&lt;=0,"DIAN reporta valor susceptible 0",IF($L3378="NO",IFERROR(LOOKUP(2,1/((LISTS!$M$2:$M$13&lt;&gt;"")*ISNUMBER(SEARCH(LISTS!$M$2:$M$13,$I3378))),LISTS!$O$2:$O$13),"Medio de pago no elegible o no identificado por DIAN"),"Apta automaticamente por pago electronico y base positiva"))))</f>
        <v/>
      </c>
    </row>
    <row r="3379">
      <c r="A3379" s="9" t="n"/>
      <c r="B3379" s="9" t="n"/>
      <c r="C3379" s="12" t="n"/>
      <c r="D3379" s="11" t="n"/>
      <c r="E3379" s="11" t="n"/>
      <c r="F3379" s="11" t="n"/>
      <c r="G3379" s="11" t="n"/>
      <c r="H3379" s="11" t="n"/>
      <c r="I3379" s="9" t="n"/>
      <c r="J3379" s="9" t="n"/>
      <c r="K3379" s="9" t="n"/>
      <c r="L3379" s="9">
        <f>IF(COUNTA($A3379:$K3379)=0,"",IF(AND(IFERROR($H3379,0)&gt;0,LEN(TRIM($K3379&amp;""))&gt;0,IFERROR(LOOKUP(2,1/((LISTS!$M$2:$M$13&lt;&gt;"")*ISNUMBER(SEARCH(LISTS!$M$2:$M$13,$I3379))),LISTS!$N$2:$N$13),"NO")="SI"),"SI","NO"))</f>
        <v/>
      </c>
      <c r="M3379" s="9">
        <f>IF(COUNTA($A3379:$K3379)=0,"",IF($K3379&lt;&gt;"",IF(COUNTIF($K$19:$K3379,$K3379)&gt;1,"SI","NO"),IF(COUNTIFS($A$19:$A3379,$A3379,$C$19:$C3379,$C3379,$J$19:$J3379,$J3379,$D$19:$D3379,$D3379)&gt;1,"SI","NO")))</f>
        <v/>
      </c>
      <c r="N3379" s="11">
        <f>IF(COUNTA($A3379:$K3379)=0,"",IF(AND($L3379="SI",$M3379="NO"),IFERROR($H3379,0),0))</f>
        <v/>
      </c>
      <c r="O3379" s="9">
        <f>IF(COUNTA($A3379:$K3379)=0,"",IF($M3379="SI","CUFE o factura duplicada dentro del reporte; no se suma dos veces",IF(IFERROR($H3379,0)&lt;=0,"DIAN reporta valor susceptible 0",IF($L3379="NO",IFERROR(LOOKUP(2,1/((LISTS!$M$2:$M$13&lt;&gt;"")*ISNUMBER(SEARCH(LISTS!$M$2:$M$13,$I3379))),LISTS!$O$2:$O$13),"Medio de pago no elegible o no identificado por DIAN"),"Apta automaticamente por pago electronico y base positiva"))))</f>
        <v/>
      </c>
    </row>
    <row r="3380">
      <c r="A3380" s="9" t="n"/>
      <c r="B3380" s="9" t="n"/>
      <c r="C3380" s="12" t="n"/>
      <c r="D3380" s="11" t="n"/>
      <c r="E3380" s="11" t="n"/>
      <c r="F3380" s="11" t="n"/>
      <c r="G3380" s="11" t="n"/>
      <c r="H3380" s="11" t="n"/>
      <c r="I3380" s="9" t="n"/>
      <c r="J3380" s="9" t="n"/>
      <c r="K3380" s="9" t="n"/>
      <c r="L3380" s="9">
        <f>IF(COUNTA($A3380:$K3380)=0,"",IF(AND(IFERROR($H3380,0)&gt;0,LEN(TRIM($K3380&amp;""))&gt;0,IFERROR(LOOKUP(2,1/((LISTS!$M$2:$M$13&lt;&gt;"")*ISNUMBER(SEARCH(LISTS!$M$2:$M$13,$I3380))),LISTS!$N$2:$N$13),"NO")="SI"),"SI","NO"))</f>
        <v/>
      </c>
      <c r="M3380" s="9">
        <f>IF(COUNTA($A3380:$K3380)=0,"",IF($K3380&lt;&gt;"",IF(COUNTIF($K$19:$K3380,$K3380)&gt;1,"SI","NO"),IF(COUNTIFS($A$19:$A3380,$A3380,$C$19:$C3380,$C3380,$J$19:$J3380,$J3380,$D$19:$D3380,$D3380)&gt;1,"SI","NO")))</f>
        <v/>
      </c>
      <c r="N3380" s="11">
        <f>IF(COUNTA($A3380:$K3380)=0,"",IF(AND($L3380="SI",$M3380="NO"),IFERROR($H3380,0),0))</f>
        <v/>
      </c>
      <c r="O3380" s="9">
        <f>IF(COUNTA($A3380:$K3380)=0,"",IF($M3380="SI","CUFE o factura duplicada dentro del reporte; no se suma dos veces",IF(IFERROR($H3380,0)&lt;=0,"DIAN reporta valor susceptible 0",IF($L3380="NO",IFERROR(LOOKUP(2,1/((LISTS!$M$2:$M$13&lt;&gt;"")*ISNUMBER(SEARCH(LISTS!$M$2:$M$13,$I3380))),LISTS!$O$2:$O$13),"Medio de pago no elegible o no identificado por DIAN"),"Apta automaticamente por pago electronico y base positiva"))))</f>
        <v/>
      </c>
    </row>
    <row r="3381">
      <c r="A3381" s="9" t="n"/>
      <c r="B3381" s="9" t="n"/>
      <c r="C3381" s="12" t="n"/>
      <c r="D3381" s="11" t="n"/>
      <c r="E3381" s="11" t="n"/>
      <c r="F3381" s="11" t="n"/>
      <c r="G3381" s="11" t="n"/>
      <c r="H3381" s="11" t="n"/>
      <c r="I3381" s="9" t="n"/>
      <c r="J3381" s="9" t="n"/>
      <c r="K3381" s="9" t="n"/>
      <c r="L3381" s="9">
        <f>IF(COUNTA($A3381:$K3381)=0,"",IF(AND(IFERROR($H3381,0)&gt;0,LEN(TRIM($K3381&amp;""))&gt;0,IFERROR(LOOKUP(2,1/((LISTS!$M$2:$M$13&lt;&gt;"")*ISNUMBER(SEARCH(LISTS!$M$2:$M$13,$I3381))),LISTS!$N$2:$N$13),"NO")="SI"),"SI","NO"))</f>
        <v/>
      </c>
      <c r="M3381" s="9">
        <f>IF(COUNTA($A3381:$K3381)=0,"",IF($K3381&lt;&gt;"",IF(COUNTIF($K$19:$K3381,$K3381)&gt;1,"SI","NO"),IF(COUNTIFS($A$19:$A3381,$A3381,$C$19:$C3381,$C3381,$J$19:$J3381,$J3381,$D$19:$D3381,$D3381)&gt;1,"SI","NO")))</f>
        <v/>
      </c>
      <c r="N3381" s="11">
        <f>IF(COUNTA($A3381:$K3381)=0,"",IF(AND($L3381="SI",$M3381="NO"),IFERROR($H3381,0),0))</f>
        <v/>
      </c>
      <c r="O3381" s="9">
        <f>IF(COUNTA($A3381:$K3381)=0,"",IF($M3381="SI","CUFE o factura duplicada dentro del reporte; no se suma dos veces",IF(IFERROR($H3381,0)&lt;=0,"DIAN reporta valor susceptible 0",IF($L3381="NO",IFERROR(LOOKUP(2,1/((LISTS!$M$2:$M$13&lt;&gt;"")*ISNUMBER(SEARCH(LISTS!$M$2:$M$13,$I3381))),LISTS!$O$2:$O$13),"Medio de pago no elegible o no identificado por DIAN"),"Apta automaticamente por pago electronico y base positiva"))))</f>
        <v/>
      </c>
    </row>
    <row r="3382">
      <c r="A3382" s="9" t="n"/>
      <c r="B3382" s="9" t="n"/>
      <c r="C3382" s="12" t="n"/>
      <c r="D3382" s="11" t="n"/>
      <c r="E3382" s="11" t="n"/>
      <c r="F3382" s="11" t="n"/>
      <c r="G3382" s="11" t="n"/>
      <c r="H3382" s="11" t="n"/>
      <c r="I3382" s="9" t="n"/>
      <c r="J3382" s="9" t="n"/>
      <c r="K3382" s="9" t="n"/>
      <c r="L3382" s="9">
        <f>IF(COUNTA($A3382:$K3382)=0,"",IF(AND(IFERROR($H3382,0)&gt;0,LEN(TRIM($K3382&amp;""))&gt;0,IFERROR(LOOKUP(2,1/((LISTS!$M$2:$M$13&lt;&gt;"")*ISNUMBER(SEARCH(LISTS!$M$2:$M$13,$I3382))),LISTS!$N$2:$N$13),"NO")="SI"),"SI","NO"))</f>
        <v/>
      </c>
      <c r="M3382" s="9">
        <f>IF(COUNTA($A3382:$K3382)=0,"",IF($K3382&lt;&gt;"",IF(COUNTIF($K$19:$K3382,$K3382)&gt;1,"SI","NO"),IF(COUNTIFS($A$19:$A3382,$A3382,$C$19:$C3382,$C3382,$J$19:$J3382,$J3382,$D$19:$D3382,$D3382)&gt;1,"SI","NO")))</f>
        <v/>
      </c>
      <c r="N3382" s="11">
        <f>IF(COUNTA($A3382:$K3382)=0,"",IF(AND($L3382="SI",$M3382="NO"),IFERROR($H3382,0),0))</f>
        <v/>
      </c>
      <c r="O3382" s="9">
        <f>IF(COUNTA($A3382:$K3382)=0,"",IF($M3382="SI","CUFE o factura duplicada dentro del reporte; no se suma dos veces",IF(IFERROR($H3382,0)&lt;=0,"DIAN reporta valor susceptible 0",IF($L3382="NO",IFERROR(LOOKUP(2,1/((LISTS!$M$2:$M$13&lt;&gt;"")*ISNUMBER(SEARCH(LISTS!$M$2:$M$13,$I3382))),LISTS!$O$2:$O$13),"Medio de pago no elegible o no identificado por DIAN"),"Apta automaticamente por pago electronico y base positiva"))))</f>
        <v/>
      </c>
    </row>
    <row r="3383">
      <c r="A3383" s="9" t="n"/>
      <c r="B3383" s="9" t="n"/>
      <c r="C3383" s="12" t="n"/>
      <c r="D3383" s="11" t="n"/>
      <c r="E3383" s="11" t="n"/>
      <c r="F3383" s="11" t="n"/>
      <c r="G3383" s="11" t="n"/>
      <c r="H3383" s="11" t="n"/>
      <c r="I3383" s="9" t="n"/>
      <c r="J3383" s="9" t="n"/>
      <c r="K3383" s="9" t="n"/>
      <c r="L3383" s="9">
        <f>IF(COUNTA($A3383:$K3383)=0,"",IF(AND(IFERROR($H3383,0)&gt;0,LEN(TRIM($K3383&amp;""))&gt;0,IFERROR(LOOKUP(2,1/((LISTS!$M$2:$M$13&lt;&gt;"")*ISNUMBER(SEARCH(LISTS!$M$2:$M$13,$I3383))),LISTS!$N$2:$N$13),"NO")="SI"),"SI","NO"))</f>
        <v/>
      </c>
      <c r="M3383" s="9">
        <f>IF(COUNTA($A3383:$K3383)=0,"",IF($K3383&lt;&gt;"",IF(COUNTIF($K$19:$K3383,$K3383)&gt;1,"SI","NO"),IF(COUNTIFS($A$19:$A3383,$A3383,$C$19:$C3383,$C3383,$J$19:$J3383,$J3383,$D$19:$D3383,$D3383)&gt;1,"SI","NO")))</f>
        <v/>
      </c>
      <c r="N3383" s="11">
        <f>IF(COUNTA($A3383:$K3383)=0,"",IF(AND($L3383="SI",$M3383="NO"),IFERROR($H3383,0),0))</f>
        <v/>
      </c>
      <c r="O3383" s="9">
        <f>IF(COUNTA($A3383:$K3383)=0,"",IF($M3383="SI","CUFE o factura duplicada dentro del reporte; no se suma dos veces",IF(IFERROR($H3383,0)&lt;=0,"DIAN reporta valor susceptible 0",IF($L3383="NO",IFERROR(LOOKUP(2,1/((LISTS!$M$2:$M$13&lt;&gt;"")*ISNUMBER(SEARCH(LISTS!$M$2:$M$13,$I3383))),LISTS!$O$2:$O$13),"Medio de pago no elegible o no identificado por DIAN"),"Apta automaticamente por pago electronico y base positiva"))))</f>
        <v/>
      </c>
    </row>
    <row r="3384">
      <c r="A3384" s="9" t="n"/>
      <c r="B3384" s="9" t="n"/>
      <c r="C3384" s="12" t="n"/>
      <c r="D3384" s="11" t="n"/>
      <c r="E3384" s="11" t="n"/>
      <c r="F3384" s="11" t="n"/>
      <c r="G3384" s="11" t="n"/>
      <c r="H3384" s="11" t="n"/>
      <c r="I3384" s="9" t="n"/>
      <c r="J3384" s="9" t="n"/>
      <c r="K3384" s="9" t="n"/>
      <c r="L3384" s="9">
        <f>IF(COUNTA($A3384:$K3384)=0,"",IF(AND(IFERROR($H3384,0)&gt;0,LEN(TRIM($K3384&amp;""))&gt;0,IFERROR(LOOKUP(2,1/((LISTS!$M$2:$M$13&lt;&gt;"")*ISNUMBER(SEARCH(LISTS!$M$2:$M$13,$I3384))),LISTS!$N$2:$N$13),"NO")="SI"),"SI","NO"))</f>
        <v/>
      </c>
      <c r="M3384" s="9">
        <f>IF(COUNTA($A3384:$K3384)=0,"",IF($K3384&lt;&gt;"",IF(COUNTIF($K$19:$K3384,$K3384)&gt;1,"SI","NO"),IF(COUNTIFS($A$19:$A3384,$A3384,$C$19:$C3384,$C3384,$J$19:$J3384,$J3384,$D$19:$D3384,$D3384)&gt;1,"SI","NO")))</f>
        <v/>
      </c>
      <c r="N3384" s="11">
        <f>IF(COUNTA($A3384:$K3384)=0,"",IF(AND($L3384="SI",$M3384="NO"),IFERROR($H3384,0),0))</f>
        <v/>
      </c>
      <c r="O3384" s="9">
        <f>IF(COUNTA($A3384:$K3384)=0,"",IF($M3384="SI","CUFE o factura duplicada dentro del reporte; no se suma dos veces",IF(IFERROR($H3384,0)&lt;=0,"DIAN reporta valor susceptible 0",IF($L3384="NO",IFERROR(LOOKUP(2,1/((LISTS!$M$2:$M$13&lt;&gt;"")*ISNUMBER(SEARCH(LISTS!$M$2:$M$13,$I3384))),LISTS!$O$2:$O$13),"Medio de pago no elegible o no identificado por DIAN"),"Apta automaticamente por pago electronico y base positiva"))))</f>
        <v/>
      </c>
    </row>
    <row r="3385">
      <c r="A3385" s="9" t="n"/>
      <c r="B3385" s="9" t="n"/>
      <c r="C3385" s="12" t="n"/>
      <c r="D3385" s="11" t="n"/>
      <c r="E3385" s="11" t="n"/>
      <c r="F3385" s="11" t="n"/>
      <c r="G3385" s="11" t="n"/>
      <c r="H3385" s="11" t="n"/>
      <c r="I3385" s="9" t="n"/>
      <c r="J3385" s="9" t="n"/>
      <c r="K3385" s="9" t="n"/>
      <c r="L3385" s="9">
        <f>IF(COUNTA($A3385:$K3385)=0,"",IF(AND(IFERROR($H3385,0)&gt;0,LEN(TRIM($K3385&amp;""))&gt;0,IFERROR(LOOKUP(2,1/((LISTS!$M$2:$M$13&lt;&gt;"")*ISNUMBER(SEARCH(LISTS!$M$2:$M$13,$I3385))),LISTS!$N$2:$N$13),"NO")="SI"),"SI","NO"))</f>
        <v/>
      </c>
      <c r="M3385" s="9">
        <f>IF(COUNTA($A3385:$K3385)=0,"",IF($K3385&lt;&gt;"",IF(COUNTIF($K$19:$K3385,$K3385)&gt;1,"SI","NO"),IF(COUNTIFS($A$19:$A3385,$A3385,$C$19:$C3385,$C3385,$J$19:$J3385,$J3385,$D$19:$D3385,$D3385)&gt;1,"SI","NO")))</f>
        <v/>
      </c>
      <c r="N3385" s="11">
        <f>IF(COUNTA($A3385:$K3385)=0,"",IF(AND($L3385="SI",$M3385="NO"),IFERROR($H3385,0),0))</f>
        <v/>
      </c>
      <c r="O3385" s="9">
        <f>IF(COUNTA($A3385:$K3385)=0,"",IF($M3385="SI","CUFE o factura duplicada dentro del reporte; no se suma dos veces",IF(IFERROR($H3385,0)&lt;=0,"DIAN reporta valor susceptible 0",IF($L3385="NO",IFERROR(LOOKUP(2,1/((LISTS!$M$2:$M$13&lt;&gt;"")*ISNUMBER(SEARCH(LISTS!$M$2:$M$13,$I3385))),LISTS!$O$2:$O$13),"Medio de pago no elegible o no identificado por DIAN"),"Apta automaticamente por pago electronico y base positiva"))))</f>
        <v/>
      </c>
    </row>
    <row r="3386">
      <c r="A3386" s="9" t="n"/>
      <c r="B3386" s="9" t="n"/>
      <c r="C3386" s="12" t="n"/>
      <c r="D3386" s="11" t="n"/>
      <c r="E3386" s="11" t="n"/>
      <c r="F3386" s="11" t="n"/>
      <c r="G3386" s="11" t="n"/>
      <c r="H3386" s="11" t="n"/>
      <c r="I3386" s="9" t="n"/>
      <c r="J3386" s="9" t="n"/>
      <c r="K3386" s="9" t="n"/>
      <c r="L3386" s="9">
        <f>IF(COUNTA($A3386:$K3386)=0,"",IF(AND(IFERROR($H3386,0)&gt;0,LEN(TRIM($K3386&amp;""))&gt;0,IFERROR(LOOKUP(2,1/((LISTS!$M$2:$M$13&lt;&gt;"")*ISNUMBER(SEARCH(LISTS!$M$2:$M$13,$I3386))),LISTS!$N$2:$N$13),"NO")="SI"),"SI","NO"))</f>
        <v/>
      </c>
      <c r="M3386" s="9">
        <f>IF(COUNTA($A3386:$K3386)=0,"",IF($K3386&lt;&gt;"",IF(COUNTIF($K$19:$K3386,$K3386)&gt;1,"SI","NO"),IF(COUNTIFS($A$19:$A3386,$A3386,$C$19:$C3386,$C3386,$J$19:$J3386,$J3386,$D$19:$D3386,$D3386)&gt;1,"SI","NO")))</f>
        <v/>
      </c>
      <c r="N3386" s="11">
        <f>IF(COUNTA($A3386:$K3386)=0,"",IF(AND($L3386="SI",$M3386="NO"),IFERROR($H3386,0),0))</f>
        <v/>
      </c>
      <c r="O3386" s="9">
        <f>IF(COUNTA($A3386:$K3386)=0,"",IF($M3386="SI","CUFE o factura duplicada dentro del reporte; no se suma dos veces",IF(IFERROR($H3386,0)&lt;=0,"DIAN reporta valor susceptible 0",IF($L3386="NO",IFERROR(LOOKUP(2,1/((LISTS!$M$2:$M$13&lt;&gt;"")*ISNUMBER(SEARCH(LISTS!$M$2:$M$13,$I3386))),LISTS!$O$2:$O$13),"Medio de pago no elegible o no identificado por DIAN"),"Apta automaticamente por pago electronico y base positiva"))))</f>
        <v/>
      </c>
    </row>
    <row r="3387">
      <c r="A3387" s="9" t="n"/>
      <c r="B3387" s="9" t="n"/>
      <c r="C3387" s="12" t="n"/>
      <c r="D3387" s="11" t="n"/>
      <c r="E3387" s="11" t="n"/>
      <c r="F3387" s="11" t="n"/>
      <c r="G3387" s="11" t="n"/>
      <c r="H3387" s="11" t="n"/>
      <c r="I3387" s="9" t="n"/>
      <c r="J3387" s="9" t="n"/>
      <c r="K3387" s="9" t="n"/>
      <c r="L3387" s="9">
        <f>IF(COUNTA($A3387:$K3387)=0,"",IF(AND(IFERROR($H3387,0)&gt;0,LEN(TRIM($K3387&amp;""))&gt;0,IFERROR(LOOKUP(2,1/((LISTS!$M$2:$M$13&lt;&gt;"")*ISNUMBER(SEARCH(LISTS!$M$2:$M$13,$I3387))),LISTS!$N$2:$N$13),"NO")="SI"),"SI","NO"))</f>
        <v/>
      </c>
      <c r="M3387" s="9">
        <f>IF(COUNTA($A3387:$K3387)=0,"",IF($K3387&lt;&gt;"",IF(COUNTIF($K$19:$K3387,$K3387)&gt;1,"SI","NO"),IF(COUNTIFS($A$19:$A3387,$A3387,$C$19:$C3387,$C3387,$J$19:$J3387,$J3387,$D$19:$D3387,$D3387)&gt;1,"SI","NO")))</f>
        <v/>
      </c>
      <c r="N3387" s="11">
        <f>IF(COUNTA($A3387:$K3387)=0,"",IF(AND($L3387="SI",$M3387="NO"),IFERROR($H3387,0),0))</f>
        <v/>
      </c>
      <c r="O3387" s="9">
        <f>IF(COUNTA($A3387:$K3387)=0,"",IF($M3387="SI","CUFE o factura duplicada dentro del reporte; no se suma dos veces",IF(IFERROR($H3387,0)&lt;=0,"DIAN reporta valor susceptible 0",IF($L3387="NO",IFERROR(LOOKUP(2,1/((LISTS!$M$2:$M$13&lt;&gt;"")*ISNUMBER(SEARCH(LISTS!$M$2:$M$13,$I3387))),LISTS!$O$2:$O$13),"Medio de pago no elegible o no identificado por DIAN"),"Apta automaticamente por pago electronico y base positiva"))))</f>
        <v/>
      </c>
    </row>
    <row r="3388">
      <c r="A3388" s="9" t="n"/>
      <c r="B3388" s="9" t="n"/>
      <c r="C3388" s="12" t="n"/>
      <c r="D3388" s="11" t="n"/>
      <c r="E3388" s="11" t="n"/>
      <c r="F3388" s="11" t="n"/>
      <c r="G3388" s="11" t="n"/>
      <c r="H3388" s="11" t="n"/>
      <c r="I3388" s="9" t="n"/>
      <c r="J3388" s="9" t="n"/>
      <c r="K3388" s="9" t="n"/>
      <c r="L3388" s="9">
        <f>IF(COUNTA($A3388:$K3388)=0,"",IF(AND(IFERROR($H3388,0)&gt;0,LEN(TRIM($K3388&amp;""))&gt;0,IFERROR(LOOKUP(2,1/((LISTS!$M$2:$M$13&lt;&gt;"")*ISNUMBER(SEARCH(LISTS!$M$2:$M$13,$I3388))),LISTS!$N$2:$N$13),"NO")="SI"),"SI","NO"))</f>
        <v/>
      </c>
      <c r="M3388" s="9">
        <f>IF(COUNTA($A3388:$K3388)=0,"",IF($K3388&lt;&gt;"",IF(COUNTIF($K$19:$K3388,$K3388)&gt;1,"SI","NO"),IF(COUNTIFS($A$19:$A3388,$A3388,$C$19:$C3388,$C3388,$J$19:$J3388,$J3388,$D$19:$D3388,$D3388)&gt;1,"SI","NO")))</f>
        <v/>
      </c>
      <c r="N3388" s="11">
        <f>IF(COUNTA($A3388:$K3388)=0,"",IF(AND($L3388="SI",$M3388="NO"),IFERROR($H3388,0),0))</f>
        <v/>
      </c>
      <c r="O3388" s="9">
        <f>IF(COUNTA($A3388:$K3388)=0,"",IF($M3388="SI","CUFE o factura duplicada dentro del reporte; no se suma dos veces",IF(IFERROR($H3388,0)&lt;=0,"DIAN reporta valor susceptible 0",IF($L3388="NO",IFERROR(LOOKUP(2,1/((LISTS!$M$2:$M$13&lt;&gt;"")*ISNUMBER(SEARCH(LISTS!$M$2:$M$13,$I3388))),LISTS!$O$2:$O$13),"Medio de pago no elegible o no identificado por DIAN"),"Apta automaticamente por pago electronico y base positiva"))))</f>
        <v/>
      </c>
    </row>
    <row r="3389">
      <c r="A3389" s="9" t="n"/>
      <c r="B3389" s="9" t="n"/>
      <c r="C3389" s="12" t="n"/>
      <c r="D3389" s="11" t="n"/>
      <c r="E3389" s="11" t="n"/>
      <c r="F3389" s="11" t="n"/>
      <c r="G3389" s="11" t="n"/>
      <c r="H3389" s="11" t="n"/>
      <c r="I3389" s="9" t="n"/>
      <c r="J3389" s="9" t="n"/>
      <c r="K3389" s="9" t="n"/>
      <c r="L3389" s="9">
        <f>IF(COUNTA($A3389:$K3389)=0,"",IF(AND(IFERROR($H3389,0)&gt;0,LEN(TRIM($K3389&amp;""))&gt;0,IFERROR(LOOKUP(2,1/((LISTS!$M$2:$M$13&lt;&gt;"")*ISNUMBER(SEARCH(LISTS!$M$2:$M$13,$I3389))),LISTS!$N$2:$N$13),"NO")="SI"),"SI","NO"))</f>
        <v/>
      </c>
      <c r="M3389" s="9">
        <f>IF(COUNTA($A3389:$K3389)=0,"",IF($K3389&lt;&gt;"",IF(COUNTIF($K$19:$K3389,$K3389)&gt;1,"SI","NO"),IF(COUNTIFS($A$19:$A3389,$A3389,$C$19:$C3389,$C3389,$J$19:$J3389,$J3389,$D$19:$D3389,$D3389)&gt;1,"SI","NO")))</f>
        <v/>
      </c>
      <c r="N3389" s="11">
        <f>IF(COUNTA($A3389:$K3389)=0,"",IF(AND($L3389="SI",$M3389="NO"),IFERROR($H3389,0),0))</f>
        <v/>
      </c>
      <c r="O3389" s="9">
        <f>IF(COUNTA($A3389:$K3389)=0,"",IF($M3389="SI","CUFE o factura duplicada dentro del reporte; no se suma dos veces",IF(IFERROR($H3389,0)&lt;=0,"DIAN reporta valor susceptible 0",IF($L3389="NO",IFERROR(LOOKUP(2,1/((LISTS!$M$2:$M$13&lt;&gt;"")*ISNUMBER(SEARCH(LISTS!$M$2:$M$13,$I3389))),LISTS!$O$2:$O$13),"Medio de pago no elegible o no identificado por DIAN"),"Apta automaticamente por pago electronico y base positiva"))))</f>
        <v/>
      </c>
    </row>
    <row r="3390">
      <c r="A3390" s="9" t="n"/>
      <c r="B3390" s="9" t="n"/>
      <c r="C3390" s="12" t="n"/>
      <c r="D3390" s="11" t="n"/>
      <c r="E3390" s="11" t="n"/>
      <c r="F3390" s="11" t="n"/>
      <c r="G3390" s="11" t="n"/>
      <c r="H3390" s="11" t="n"/>
      <c r="I3390" s="9" t="n"/>
      <c r="J3390" s="9" t="n"/>
      <c r="K3390" s="9" t="n"/>
      <c r="L3390" s="9">
        <f>IF(COUNTA($A3390:$K3390)=0,"",IF(AND(IFERROR($H3390,0)&gt;0,LEN(TRIM($K3390&amp;""))&gt;0,IFERROR(LOOKUP(2,1/((LISTS!$M$2:$M$13&lt;&gt;"")*ISNUMBER(SEARCH(LISTS!$M$2:$M$13,$I3390))),LISTS!$N$2:$N$13),"NO")="SI"),"SI","NO"))</f>
        <v/>
      </c>
      <c r="M3390" s="9">
        <f>IF(COUNTA($A3390:$K3390)=0,"",IF($K3390&lt;&gt;"",IF(COUNTIF($K$19:$K3390,$K3390)&gt;1,"SI","NO"),IF(COUNTIFS($A$19:$A3390,$A3390,$C$19:$C3390,$C3390,$J$19:$J3390,$J3390,$D$19:$D3390,$D3390)&gt;1,"SI","NO")))</f>
        <v/>
      </c>
      <c r="N3390" s="11">
        <f>IF(COUNTA($A3390:$K3390)=0,"",IF(AND($L3390="SI",$M3390="NO"),IFERROR($H3390,0),0))</f>
        <v/>
      </c>
      <c r="O3390" s="9">
        <f>IF(COUNTA($A3390:$K3390)=0,"",IF($M3390="SI","CUFE o factura duplicada dentro del reporte; no se suma dos veces",IF(IFERROR($H3390,0)&lt;=0,"DIAN reporta valor susceptible 0",IF($L3390="NO",IFERROR(LOOKUP(2,1/((LISTS!$M$2:$M$13&lt;&gt;"")*ISNUMBER(SEARCH(LISTS!$M$2:$M$13,$I3390))),LISTS!$O$2:$O$13),"Medio de pago no elegible o no identificado por DIAN"),"Apta automaticamente por pago electronico y base positiva"))))</f>
        <v/>
      </c>
    </row>
    <row r="3391">
      <c r="A3391" s="9" t="n"/>
      <c r="B3391" s="9" t="n"/>
      <c r="C3391" s="12" t="n"/>
      <c r="D3391" s="11" t="n"/>
      <c r="E3391" s="11" t="n"/>
      <c r="F3391" s="11" t="n"/>
      <c r="G3391" s="11" t="n"/>
      <c r="H3391" s="11" t="n"/>
      <c r="I3391" s="9" t="n"/>
      <c r="J3391" s="9" t="n"/>
      <c r="K3391" s="9" t="n"/>
      <c r="L3391" s="9">
        <f>IF(COUNTA($A3391:$K3391)=0,"",IF(AND(IFERROR($H3391,0)&gt;0,LEN(TRIM($K3391&amp;""))&gt;0,IFERROR(LOOKUP(2,1/((LISTS!$M$2:$M$13&lt;&gt;"")*ISNUMBER(SEARCH(LISTS!$M$2:$M$13,$I3391))),LISTS!$N$2:$N$13),"NO")="SI"),"SI","NO"))</f>
        <v/>
      </c>
      <c r="M3391" s="9">
        <f>IF(COUNTA($A3391:$K3391)=0,"",IF($K3391&lt;&gt;"",IF(COUNTIF($K$19:$K3391,$K3391)&gt;1,"SI","NO"),IF(COUNTIFS($A$19:$A3391,$A3391,$C$19:$C3391,$C3391,$J$19:$J3391,$J3391,$D$19:$D3391,$D3391)&gt;1,"SI","NO")))</f>
        <v/>
      </c>
      <c r="N3391" s="11">
        <f>IF(COUNTA($A3391:$K3391)=0,"",IF(AND($L3391="SI",$M3391="NO"),IFERROR($H3391,0),0))</f>
        <v/>
      </c>
      <c r="O3391" s="9">
        <f>IF(COUNTA($A3391:$K3391)=0,"",IF($M3391="SI","CUFE o factura duplicada dentro del reporte; no se suma dos veces",IF(IFERROR($H3391,0)&lt;=0,"DIAN reporta valor susceptible 0",IF($L3391="NO",IFERROR(LOOKUP(2,1/((LISTS!$M$2:$M$13&lt;&gt;"")*ISNUMBER(SEARCH(LISTS!$M$2:$M$13,$I3391))),LISTS!$O$2:$O$13),"Medio de pago no elegible o no identificado por DIAN"),"Apta automaticamente por pago electronico y base positiva"))))</f>
        <v/>
      </c>
    </row>
    <row r="3392">
      <c r="A3392" s="9" t="n"/>
      <c r="B3392" s="9" t="n"/>
      <c r="C3392" s="12" t="n"/>
      <c r="D3392" s="11" t="n"/>
      <c r="E3392" s="11" t="n"/>
      <c r="F3392" s="11" t="n"/>
      <c r="G3392" s="11" t="n"/>
      <c r="H3392" s="11" t="n"/>
      <c r="I3392" s="9" t="n"/>
      <c r="J3392" s="9" t="n"/>
      <c r="K3392" s="9" t="n"/>
      <c r="L3392" s="9">
        <f>IF(COUNTA($A3392:$K3392)=0,"",IF(AND(IFERROR($H3392,0)&gt;0,LEN(TRIM($K3392&amp;""))&gt;0,IFERROR(LOOKUP(2,1/((LISTS!$M$2:$M$13&lt;&gt;"")*ISNUMBER(SEARCH(LISTS!$M$2:$M$13,$I3392))),LISTS!$N$2:$N$13),"NO")="SI"),"SI","NO"))</f>
        <v/>
      </c>
      <c r="M3392" s="9">
        <f>IF(COUNTA($A3392:$K3392)=0,"",IF($K3392&lt;&gt;"",IF(COUNTIF($K$19:$K3392,$K3392)&gt;1,"SI","NO"),IF(COUNTIFS($A$19:$A3392,$A3392,$C$19:$C3392,$C3392,$J$19:$J3392,$J3392,$D$19:$D3392,$D3392)&gt;1,"SI","NO")))</f>
        <v/>
      </c>
      <c r="N3392" s="11">
        <f>IF(COUNTA($A3392:$K3392)=0,"",IF(AND($L3392="SI",$M3392="NO"),IFERROR($H3392,0),0))</f>
        <v/>
      </c>
      <c r="O3392" s="9">
        <f>IF(COUNTA($A3392:$K3392)=0,"",IF($M3392="SI","CUFE o factura duplicada dentro del reporte; no se suma dos veces",IF(IFERROR($H3392,0)&lt;=0,"DIAN reporta valor susceptible 0",IF($L3392="NO",IFERROR(LOOKUP(2,1/((LISTS!$M$2:$M$13&lt;&gt;"")*ISNUMBER(SEARCH(LISTS!$M$2:$M$13,$I3392))),LISTS!$O$2:$O$13),"Medio de pago no elegible o no identificado por DIAN"),"Apta automaticamente por pago electronico y base positiva"))))</f>
        <v/>
      </c>
    </row>
    <row r="3393">
      <c r="A3393" s="9" t="n"/>
      <c r="B3393" s="9" t="n"/>
      <c r="C3393" s="12" t="n"/>
      <c r="D3393" s="11" t="n"/>
      <c r="E3393" s="11" t="n"/>
      <c r="F3393" s="11" t="n"/>
      <c r="G3393" s="11" t="n"/>
      <c r="H3393" s="11" t="n"/>
      <c r="I3393" s="9" t="n"/>
      <c r="J3393" s="9" t="n"/>
      <c r="K3393" s="9" t="n"/>
      <c r="L3393" s="9">
        <f>IF(COUNTA($A3393:$K3393)=0,"",IF(AND(IFERROR($H3393,0)&gt;0,LEN(TRIM($K3393&amp;""))&gt;0,IFERROR(LOOKUP(2,1/((LISTS!$M$2:$M$13&lt;&gt;"")*ISNUMBER(SEARCH(LISTS!$M$2:$M$13,$I3393))),LISTS!$N$2:$N$13),"NO")="SI"),"SI","NO"))</f>
        <v/>
      </c>
      <c r="M3393" s="9">
        <f>IF(COUNTA($A3393:$K3393)=0,"",IF($K3393&lt;&gt;"",IF(COUNTIF($K$19:$K3393,$K3393)&gt;1,"SI","NO"),IF(COUNTIFS($A$19:$A3393,$A3393,$C$19:$C3393,$C3393,$J$19:$J3393,$J3393,$D$19:$D3393,$D3393)&gt;1,"SI","NO")))</f>
        <v/>
      </c>
      <c r="N3393" s="11">
        <f>IF(COUNTA($A3393:$K3393)=0,"",IF(AND($L3393="SI",$M3393="NO"),IFERROR($H3393,0),0))</f>
        <v/>
      </c>
      <c r="O3393" s="9">
        <f>IF(COUNTA($A3393:$K3393)=0,"",IF($M3393="SI","CUFE o factura duplicada dentro del reporte; no se suma dos veces",IF(IFERROR($H3393,0)&lt;=0,"DIAN reporta valor susceptible 0",IF($L3393="NO",IFERROR(LOOKUP(2,1/((LISTS!$M$2:$M$13&lt;&gt;"")*ISNUMBER(SEARCH(LISTS!$M$2:$M$13,$I3393))),LISTS!$O$2:$O$13),"Medio de pago no elegible o no identificado por DIAN"),"Apta automaticamente por pago electronico y base positiva"))))</f>
        <v/>
      </c>
    </row>
    <row r="3394">
      <c r="A3394" s="9" t="n"/>
      <c r="B3394" s="9" t="n"/>
      <c r="C3394" s="12" t="n"/>
      <c r="D3394" s="11" t="n"/>
      <c r="E3394" s="11" t="n"/>
      <c r="F3394" s="11" t="n"/>
      <c r="G3394" s="11" t="n"/>
      <c r="H3394" s="11" t="n"/>
      <c r="I3394" s="9" t="n"/>
      <c r="J3394" s="9" t="n"/>
      <c r="K3394" s="9" t="n"/>
      <c r="L3394" s="9">
        <f>IF(COUNTA($A3394:$K3394)=0,"",IF(AND(IFERROR($H3394,0)&gt;0,LEN(TRIM($K3394&amp;""))&gt;0,IFERROR(LOOKUP(2,1/((LISTS!$M$2:$M$13&lt;&gt;"")*ISNUMBER(SEARCH(LISTS!$M$2:$M$13,$I3394))),LISTS!$N$2:$N$13),"NO")="SI"),"SI","NO"))</f>
        <v/>
      </c>
      <c r="M3394" s="9">
        <f>IF(COUNTA($A3394:$K3394)=0,"",IF($K3394&lt;&gt;"",IF(COUNTIF($K$19:$K3394,$K3394)&gt;1,"SI","NO"),IF(COUNTIFS($A$19:$A3394,$A3394,$C$19:$C3394,$C3394,$J$19:$J3394,$J3394,$D$19:$D3394,$D3394)&gt;1,"SI","NO")))</f>
        <v/>
      </c>
      <c r="N3394" s="11">
        <f>IF(COUNTA($A3394:$K3394)=0,"",IF(AND($L3394="SI",$M3394="NO"),IFERROR($H3394,0),0))</f>
        <v/>
      </c>
      <c r="O3394" s="9">
        <f>IF(COUNTA($A3394:$K3394)=0,"",IF($M3394="SI","CUFE o factura duplicada dentro del reporte; no se suma dos veces",IF(IFERROR($H3394,0)&lt;=0,"DIAN reporta valor susceptible 0",IF($L3394="NO",IFERROR(LOOKUP(2,1/((LISTS!$M$2:$M$13&lt;&gt;"")*ISNUMBER(SEARCH(LISTS!$M$2:$M$13,$I3394))),LISTS!$O$2:$O$13),"Medio de pago no elegible o no identificado por DIAN"),"Apta automaticamente por pago electronico y base positiva"))))</f>
        <v/>
      </c>
    </row>
    <row r="3395">
      <c r="A3395" s="9" t="n"/>
      <c r="B3395" s="9" t="n"/>
      <c r="C3395" s="12" t="n"/>
      <c r="D3395" s="11" t="n"/>
      <c r="E3395" s="11" t="n"/>
      <c r="F3395" s="11" t="n"/>
      <c r="G3395" s="11" t="n"/>
      <c r="H3395" s="11" t="n"/>
      <c r="I3395" s="9" t="n"/>
      <c r="J3395" s="9" t="n"/>
      <c r="K3395" s="9" t="n"/>
      <c r="L3395" s="9">
        <f>IF(COUNTA($A3395:$K3395)=0,"",IF(AND(IFERROR($H3395,0)&gt;0,LEN(TRIM($K3395&amp;""))&gt;0,IFERROR(LOOKUP(2,1/((LISTS!$M$2:$M$13&lt;&gt;"")*ISNUMBER(SEARCH(LISTS!$M$2:$M$13,$I3395))),LISTS!$N$2:$N$13),"NO")="SI"),"SI","NO"))</f>
        <v/>
      </c>
      <c r="M3395" s="9">
        <f>IF(COUNTA($A3395:$K3395)=0,"",IF($K3395&lt;&gt;"",IF(COUNTIF($K$19:$K3395,$K3395)&gt;1,"SI","NO"),IF(COUNTIFS($A$19:$A3395,$A3395,$C$19:$C3395,$C3395,$J$19:$J3395,$J3395,$D$19:$D3395,$D3395)&gt;1,"SI","NO")))</f>
        <v/>
      </c>
      <c r="N3395" s="11">
        <f>IF(COUNTA($A3395:$K3395)=0,"",IF(AND($L3395="SI",$M3395="NO"),IFERROR($H3395,0),0))</f>
        <v/>
      </c>
      <c r="O3395" s="9">
        <f>IF(COUNTA($A3395:$K3395)=0,"",IF($M3395="SI","CUFE o factura duplicada dentro del reporte; no se suma dos veces",IF(IFERROR($H3395,0)&lt;=0,"DIAN reporta valor susceptible 0",IF($L3395="NO",IFERROR(LOOKUP(2,1/((LISTS!$M$2:$M$13&lt;&gt;"")*ISNUMBER(SEARCH(LISTS!$M$2:$M$13,$I3395))),LISTS!$O$2:$O$13),"Medio de pago no elegible o no identificado por DIAN"),"Apta automaticamente por pago electronico y base positiva"))))</f>
        <v/>
      </c>
    </row>
    <row r="3396">
      <c r="A3396" s="9" t="n"/>
      <c r="B3396" s="9" t="n"/>
      <c r="C3396" s="12" t="n"/>
      <c r="D3396" s="11" t="n"/>
      <c r="E3396" s="11" t="n"/>
      <c r="F3396" s="11" t="n"/>
      <c r="G3396" s="11" t="n"/>
      <c r="H3396" s="11" t="n"/>
      <c r="I3396" s="9" t="n"/>
      <c r="J3396" s="9" t="n"/>
      <c r="K3396" s="9" t="n"/>
      <c r="L3396" s="9">
        <f>IF(COUNTA($A3396:$K3396)=0,"",IF(AND(IFERROR($H3396,0)&gt;0,LEN(TRIM($K3396&amp;""))&gt;0,IFERROR(LOOKUP(2,1/((LISTS!$M$2:$M$13&lt;&gt;"")*ISNUMBER(SEARCH(LISTS!$M$2:$M$13,$I3396))),LISTS!$N$2:$N$13),"NO")="SI"),"SI","NO"))</f>
        <v/>
      </c>
      <c r="M3396" s="9">
        <f>IF(COUNTA($A3396:$K3396)=0,"",IF($K3396&lt;&gt;"",IF(COUNTIF($K$19:$K3396,$K3396)&gt;1,"SI","NO"),IF(COUNTIFS($A$19:$A3396,$A3396,$C$19:$C3396,$C3396,$J$19:$J3396,$J3396,$D$19:$D3396,$D3396)&gt;1,"SI","NO")))</f>
        <v/>
      </c>
      <c r="N3396" s="11">
        <f>IF(COUNTA($A3396:$K3396)=0,"",IF(AND($L3396="SI",$M3396="NO"),IFERROR($H3396,0),0))</f>
        <v/>
      </c>
      <c r="O3396" s="9">
        <f>IF(COUNTA($A3396:$K3396)=0,"",IF($M3396="SI","CUFE o factura duplicada dentro del reporte; no se suma dos veces",IF(IFERROR($H3396,0)&lt;=0,"DIAN reporta valor susceptible 0",IF($L3396="NO",IFERROR(LOOKUP(2,1/((LISTS!$M$2:$M$13&lt;&gt;"")*ISNUMBER(SEARCH(LISTS!$M$2:$M$13,$I3396))),LISTS!$O$2:$O$13),"Medio de pago no elegible o no identificado por DIAN"),"Apta automaticamente por pago electronico y base positiva"))))</f>
        <v/>
      </c>
    </row>
    <row r="3397">
      <c r="A3397" s="9" t="n"/>
      <c r="B3397" s="9" t="n"/>
      <c r="C3397" s="12" t="n"/>
      <c r="D3397" s="11" t="n"/>
      <c r="E3397" s="11" t="n"/>
      <c r="F3397" s="11" t="n"/>
      <c r="G3397" s="11" t="n"/>
      <c r="H3397" s="11" t="n"/>
      <c r="I3397" s="9" t="n"/>
      <c r="J3397" s="9" t="n"/>
      <c r="K3397" s="9" t="n"/>
      <c r="L3397" s="9">
        <f>IF(COUNTA($A3397:$K3397)=0,"",IF(AND(IFERROR($H3397,0)&gt;0,LEN(TRIM($K3397&amp;""))&gt;0,IFERROR(LOOKUP(2,1/((LISTS!$M$2:$M$13&lt;&gt;"")*ISNUMBER(SEARCH(LISTS!$M$2:$M$13,$I3397))),LISTS!$N$2:$N$13),"NO")="SI"),"SI","NO"))</f>
        <v/>
      </c>
      <c r="M3397" s="9">
        <f>IF(COUNTA($A3397:$K3397)=0,"",IF($K3397&lt;&gt;"",IF(COUNTIF($K$19:$K3397,$K3397)&gt;1,"SI","NO"),IF(COUNTIFS($A$19:$A3397,$A3397,$C$19:$C3397,$C3397,$J$19:$J3397,$J3397,$D$19:$D3397,$D3397)&gt;1,"SI","NO")))</f>
        <v/>
      </c>
      <c r="N3397" s="11">
        <f>IF(COUNTA($A3397:$K3397)=0,"",IF(AND($L3397="SI",$M3397="NO"),IFERROR($H3397,0),0))</f>
        <v/>
      </c>
      <c r="O3397" s="9">
        <f>IF(COUNTA($A3397:$K3397)=0,"",IF($M3397="SI","CUFE o factura duplicada dentro del reporte; no se suma dos veces",IF(IFERROR($H3397,0)&lt;=0,"DIAN reporta valor susceptible 0",IF($L3397="NO",IFERROR(LOOKUP(2,1/((LISTS!$M$2:$M$13&lt;&gt;"")*ISNUMBER(SEARCH(LISTS!$M$2:$M$13,$I3397))),LISTS!$O$2:$O$13),"Medio de pago no elegible o no identificado por DIAN"),"Apta automaticamente por pago electronico y base positiva"))))</f>
        <v/>
      </c>
    </row>
    <row r="3398">
      <c r="A3398" s="9" t="n"/>
      <c r="B3398" s="9" t="n"/>
      <c r="C3398" s="12" t="n"/>
      <c r="D3398" s="11" t="n"/>
      <c r="E3398" s="11" t="n"/>
      <c r="F3398" s="11" t="n"/>
      <c r="G3398" s="11" t="n"/>
      <c r="H3398" s="11" t="n"/>
      <c r="I3398" s="9" t="n"/>
      <c r="J3398" s="9" t="n"/>
      <c r="K3398" s="9" t="n"/>
      <c r="L3398" s="9">
        <f>IF(COUNTA($A3398:$K3398)=0,"",IF(AND(IFERROR($H3398,0)&gt;0,LEN(TRIM($K3398&amp;""))&gt;0,IFERROR(LOOKUP(2,1/((LISTS!$M$2:$M$13&lt;&gt;"")*ISNUMBER(SEARCH(LISTS!$M$2:$M$13,$I3398))),LISTS!$N$2:$N$13),"NO")="SI"),"SI","NO"))</f>
        <v/>
      </c>
      <c r="M3398" s="9">
        <f>IF(COUNTA($A3398:$K3398)=0,"",IF($K3398&lt;&gt;"",IF(COUNTIF($K$19:$K3398,$K3398)&gt;1,"SI","NO"),IF(COUNTIFS($A$19:$A3398,$A3398,$C$19:$C3398,$C3398,$J$19:$J3398,$J3398,$D$19:$D3398,$D3398)&gt;1,"SI","NO")))</f>
        <v/>
      </c>
      <c r="N3398" s="11">
        <f>IF(COUNTA($A3398:$K3398)=0,"",IF(AND($L3398="SI",$M3398="NO"),IFERROR($H3398,0),0))</f>
        <v/>
      </c>
      <c r="O3398" s="9">
        <f>IF(COUNTA($A3398:$K3398)=0,"",IF($M3398="SI","CUFE o factura duplicada dentro del reporte; no se suma dos veces",IF(IFERROR($H3398,0)&lt;=0,"DIAN reporta valor susceptible 0",IF($L3398="NO",IFERROR(LOOKUP(2,1/((LISTS!$M$2:$M$13&lt;&gt;"")*ISNUMBER(SEARCH(LISTS!$M$2:$M$13,$I3398))),LISTS!$O$2:$O$13),"Medio de pago no elegible o no identificado por DIAN"),"Apta automaticamente por pago electronico y base positiva"))))</f>
        <v/>
      </c>
    </row>
    <row r="3399">
      <c r="A3399" s="9" t="n"/>
      <c r="B3399" s="9" t="n"/>
      <c r="C3399" s="12" t="n"/>
      <c r="D3399" s="11" t="n"/>
      <c r="E3399" s="11" t="n"/>
      <c r="F3399" s="11" t="n"/>
      <c r="G3399" s="11" t="n"/>
      <c r="H3399" s="11" t="n"/>
      <c r="I3399" s="9" t="n"/>
      <c r="J3399" s="9" t="n"/>
      <c r="K3399" s="9" t="n"/>
      <c r="L3399" s="9">
        <f>IF(COUNTA($A3399:$K3399)=0,"",IF(AND(IFERROR($H3399,0)&gt;0,LEN(TRIM($K3399&amp;""))&gt;0,IFERROR(LOOKUP(2,1/((LISTS!$M$2:$M$13&lt;&gt;"")*ISNUMBER(SEARCH(LISTS!$M$2:$M$13,$I3399))),LISTS!$N$2:$N$13),"NO")="SI"),"SI","NO"))</f>
        <v/>
      </c>
      <c r="M3399" s="9">
        <f>IF(COUNTA($A3399:$K3399)=0,"",IF($K3399&lt;&gt;"",IF(COUNTIF($K$19:$K3399,$K3399)&gt;1,"SI","NO"),IF(COUNTIFS($A$19:$A3399,$A3399,$C$19:$C3399,$C3399,$J$19:$J3399,$J3399,$D$19:$D3399,$D3399)&gt;1,"SI","NO")))</f>
        <v/>
      </c>
      <c r="N3399" s="11">
        <f>IF(COUNTA($A3399:$K3399)=0,"",IF(AND($L3399="SI",$M3399="NO"),IFERROR($H3399,0),0))</f>
        <v/>
      </c>
      <c r="O3399" s="9">
        <f>IF(COUNTA($A3399:$K3399)=0,"",IF($M3399="SI","CUFE o factura duplicada dentro del reporte; no se suma dos veces",IF(IFERROR($H3399,0)&lt;=0,"DIAN reporta valor susceptible 0",IF($L3399="NO",IFERROR(LOOKUP(2,1/((LISTS!$M$2:$M$13&lt;&gt;"")*ISNUMBER(SEARCH(LISTS!$M$2:$M$13,$I3399))),LISTS!$O$2:$O$13),"Medio de pago no elegible o no identificado por DIAN"),"Apta automaticamente por pago electronico y base positiva"))))</f>
        <v/>
      </c>
    </row>
    <row r="3400">
      <c r="A3400" s="9" t="n"/>
      <c r="B3400" s="9" t="n"/>
      <c r="C3400" s="12" t="n"/>
      <c r="D3400" s="11" t="n"/>
      <c r="E3400" s="11" t="n"/>
      <c r="F3400" s="11" t="n"/>
      <c r="G3400" s="11" t="n"/>
      <c r="H3400" s="11" t="n"/>
      <c r="I3400" s="9" t="n"/>
      <c r="J3400" s="9" t="n"/>
      <c r="K3400" s="9" t="n"/>
      <c r="L3400" s="9">
        <f>IF(COUNTA($A3400:$K3400)=0,"",IF(AND(IFERROR($H3400,0)&gt;0,LEN(TRIM($K3400&amp;""))&gt;0,IFERROR(LOOKUP(2,1/((LISTS!$M$2:$M$13&lt;&gt;"")*ISNUMBER(SEARCH(LISTS!$M$2:$M$13,$I3400))),LISTS!$N$2:$N$13),"NO")="SI"),"SI","NO"))</f>
        <v/>
      </c>
      <c r="M3400" s="9">
        <f>IF(COUNTA($A3400:$K3400)=0,"",IF($K3400&lt;&gt;"",IF(COUNTIF($K$19:$K3400,$K3400)&gt;1,"SI","NO"),IF(COUNTIFS($A$19:$A3400,$A3400,$C$19:$C3400,$C3400,$J$19:$J3400,$J3400,$D$19:$D3400,$D3400)&gt;1,"SI","NO")))</f>
        <v/>
      </c>
      <c r="N3400" s="11">
        <f>IF(COUNTA($A3400:$K3400)=0,"",IF(AND($L3400="SI",$M3400="NO"),IFERROR($H3400,0),0))</f>
        <v/>
      </c>
      <c r="O3400" s="9">
        <f>IF(COUNTA($A3400:$K3400)=0,"",IF($M3400="SI","CUFE o factura duplicada dentro del reporte; no se suma dos veces",IF(IFERROR($H3400,0)&lt;=0,"DIAN reporta valor susceptible 0",IF($L3400="NO",IFERROR(LOOKUP(2,1/((LISTS!$M$2:$M$13&lt;&gt;"")*ISNUMBER(SEARCH(LISTS!$M$2:$M$13,$I3400))),LISTS!$O$2:$O$13),"Medio de pago no elegible o no identificado por DIAN"),"Apta automaticamente por pago electronico y base positiva"))))</f>
        <v/>
      </c>
    </row>
    <row r="3401">
      <c r="A3401" s="9" t="n"/>
      <c r="B3401" s="9" t="n"/>
      <c r="C3401" s="12" t="n"/>
      <c r="D3401" s="11" t="n"/>
      <c r="E3401" s="11" t="n"/>
      <c r="F3401" s="11" t="n"/>
      <c r="G3401" s="11" t="n"/>
      <c r="H3401" s="11" t="n"/>
      <c r="I3401" s="9" t="n"/>
      <c r="J3401" s="9" t="n"/>
      <c r="K3401" s="9" t="n"/>
      <c r="L3401" s="9">
        <f>IF(COUNTA($A3401:$K3401)=0,"",IF(AND(IFERROR($H3401,0)&gt;0,LEN(TRIM($K3401&amp;""))&gt;0,IFERROR(LOOKUP(2,1/((LISTS!$M$2:$M$13&lt;&gt;"")*ISNUMBER(SEARCH(LISTS!$M$2:$M$13,$I3401))),LISTS!$N$2:$N$13),"NO")="SI"),"SI","NO"))</f>
        <v/>
      </c>
      <c r="M3401" s="9">
        <f>IF(COUNTA($A3401:$K3401)=0,"",IF($K3401&lt;&gt;"",IF(COUNTIF($K$19:$K3401,$K3401)&gt;1,"SI","NO"),IF(COUNTIFS($A$19:$A3401,$A3401,$C$19:$C3401,$C3401,$J$19:$J3401,$J3401,$D$19:$D3401,$D3401)&gt;1,"SI","NO")))</f>
        <v/>
      </c>
      <c r="N3401" s="11">
        <f>IF(COUNTA($A3401:$K3401)=0,"",IF(AND($L3401="SI",$M3401="NO"),IFERROR($H3401,0),0))</f>
        <v/>
      </c>
      <c r="O3401" s="9">
        <f>IF(COUNTA($A3401:$K3401)=0,"",IF($M3401="SI","CUFE o factura duplicada dentro del reporte; no se suma dos veces",IF(IFERROR($H3401,0)&lt;=0,"DIAN reporta valor susceptible 0",IF($L3401="NO",IFERROR(LOOKUP(2,1/((LISTS!$M$2:$M$13&lt;&gt;"")*ISNUMBER(SEARCH(LISTS!$M$2:$M$13,$I3401))),LISTS!$O$2:$O$13),"Medio de pago no elegible o no identificado por DIAN"),"Apta automaticamente por pago electronico y base positiva"))))</f>
        <v/>
      </c>
    </row>
    <row r="3402">
      <c r="A3402" s="9" t="n"/>
      <c r="B3402" s="9" t="n"/>
      <c r="C3402" s="12" t="n"/>
      <c r="D3402" s="11" t="n"/>
      <c r="E3402" s="11" t="n"/>
      <c r="F3402" s="11" t="n"/>
      <c r="G3402" s="11" t="n"/>
      <c r="H3402" s="11" t="n"/>
      <c r="I3402" s="9" t="n"/>
      <c r="J3402" s="9" t="n"/>
      <c r="K3402" s="9" t="n"/>
      <c r="L3402" s="9">
        <f>IF(COUNTA($A3402:$K3402)=0,"",IF(AND(IFERROR($H3402,0)&gt;0,LEN(TRIM($K3402&amp;""))&gt;0,IFERROR(LOOKUP(2,1/((LISTS!$M$2:$M$13&lt;&gt;"")*ISNUMBER(SEARCH(LISTS!$M$2:$M$13,$I3402))),LISTS!$N$2:$N$13),"NO")="SI"),"SI","NO"))</f>
        <v/>
      </c>
      <c r="M3402" s="9">
        <f>IF(COUNTA($A3402:$K3402)=0,"",IF($K3402&lt;&gt;"",IF(COUNTIF($K$19:$K3402,$K3402)&gt;1,"SI","NO"),IF(COUNTIFS($A$19:$A3402,$A3402,$C$19:$C3402,$C3402,$J$19:$J3402,$J3402,$D$19:$D3402,$D3402)&gt;1,"SI","NO")))</f>
        <v/>
      </c>
      <c r="N3402" s="11">
        <f>IF(COUNTA($A3402:$K3402)=0,"",IF(AND($L3402="SI",$M3402="NO"),IFERROR($H3402,0),0))</f>
        <v/>
      </c>
      <c r="O3402" s="9">
        <f>IF(COUNTA($A3402:$K3402)=0,"",IF($M3402="SI","CUFE o factura duplicada dentro del reporte; no se suma dos veces",IF(IFERROR($H3402,0)&lt;=0,"DIAN reporta valor susceptible 0",IF($L3402="NO",IFERROR(LOOKUP(2,1/((LISTS!$M$2:$M$13&lt;&gt;"")*ISNUMBER(SEARCH(LISTS!$M$2:$M$13,$I3402))),LISTS!$O$2:$O$13),"Medio de pago no elegible o no identificado por DIAN"),"Apta automaticamente por pago electronico y base positiva"))))</f>
        <v/>
      </c>
    </row>
    <row r="3403">
      <c r="A3403" s="9" t="n"/>
      <c r="B3403" s="9" t="n"/>
      <c r="C3403" s="12" t="n"/>
      <c r="D3403" s="11" t="n"/>
      <c r="E3403" s="11" t="n"/>
      <c r="F3403" s="11" t="n"/>
      <c r="G3403" s="11" t="n"/>
      <c r="H3403" s="11" t="n"/>
      <c r="I3403" s="9" t="n"/>
      <c r="J3403" s="9" t="n"/>
      <c r="K3403" s="9" t="n"/>
      <c r="L3403" s="9">
        <f>IF(COUNTA($A3403:$K3403)=0,"",IF(AND(IFERROR($H3403,0)&gt;0,LEN(TRIM($K3403&amp;""))&gt;0,IFERROR(LOOKUP(2,1/((LISTS!$M$2:$M$13&lt;&gt;"")*ISNUMBER(SEARCH(LISTS!$M$2:$M$13,$I3403))),LISTS!$N$2:$N$13),"NO")="SI"),"SI","NO"))</f>
        <v/>
      </c>
      <c r="M3403" s="9">
        <f>IF(COUNTA($A3403:$K3403)=0,"",IF($K3403&lt;&gt;"",IF(COUNTIF($K$19:$K3403,$K3403)&gt;1,"SI","NO"),IF(COUNTIFS($A$19:$A3403,$A3403,$C$19:$C3403,$C3403,$J$19:$J3403,$J3403,$D$19:$D3403,$D3403)&gt;1,"SI","NO")))</f>
        <v/>
      </c>
      <c r="N3403" s="11">
        <f>IF(COUNTA($A3403:$K3403)=0,"",IF(AND($L3403="SI",$M3403="NO"),IFERROR($H3403,0),0))</f>
        <v/>
      </c>
      <c r="O3403" s="9">
        <f>IF(COUNTA($A3403:$K3403)=0,"",IF($M3403="SI","CUFE o factura duplicada dentro del reporte; no se suma dos veces",IF(IFERROR($H3403,0)&lt;=0,"DIAN reporta valor susceptible 0",IF($L3403="NO",IFERROR(LOOKUP(2,1/((LISTS!$M$2:$M$13&lt;&gt;"")*ISNUMBER(SEARCH(LISTS!$M$2:$M$13,$I3403))),LISTS!$O$2:$O$13),"Medio de pago no elegible o no identificado por DIAN"),"Apta automaticamente por pago electronico y base positiva"))))</f>
        <v/>
      </c>
    </row>
    <row r="3404">
      <c r="A3404" s="9" t="n"/>
      <c r="B3404" s="9" t="n"/>
      <c r="C3404" s="12" t="n"/>
      <c r="D3404" s="11" t="n"/>
      <c r="E3404" s="11" t="n"/>
      <c r="F3404" s="11" t="n"/>
      <c r="G3404" s="11" t="n"/>
      <c r="H3404" s="11" t="n"/>
      <c r="I3404" s="9" t="n"/>
      <c r="J3404" s="9" t="n"/>
      <c r="K3404" s="9" t="n"/>
      <c r="L3404" s="9">
        <f>IF(COUNTA($A3404:$K3404)=0,"",IF(AND(IFERROR($H3404,0)&gt;0,LEN(TRIM($K3404&amp;""))&gt;0,IFERROR(LOOKUP(2,1/((LISTS!$M$2:$M$13&lt;&gt;"")*ISNUMBER(SEARCH(LISTS!$M$2:$M$13,$I3404))),LISTS!$N$2:$N$13),"NO")="SI"),"SI","NO"))</f>
        <v/>
      </c>
      <c r="M3404" s="9">
        <f>IF(COUNTA($A3404:$K3404)=0,"",IF($K3404&lt;&gt;"",IF(COUNTIF($K$19:$K3404,$K3404)&gt;1,"SI","NO"),IF(COUNTIFS($A$19:$A3404,$A3404,$C$19:$C3404,$C3404,$J$19:$J3404,$J3404,$D$19:$D3404,$D3404)&gt;1,"SI","NO")))</f>
        <v/>
      </c>
      <c r="N3404" s="11">
        <f>IF(COUNTA($A3404:$K3404)=0,"",IF(AND($L3404="SI",$M3404="NO"),IFERROR($H3404,0),0))</f>
        <v/>
      </c>
      <c r="O3404" s="9">
        <f>IF(COUNTA($A3404:$K3404)=0,"",IF($M3404="SI","CUFE o factura duplicada dentro del reporte; no se suma dos veces",IF(IFERROR($H3404,0)&lt;=0,"DIAN reporta valor susceptible 0",IF($L3404="NO",IFERROR(LOOKUP(2,1/((LISTS!$M$2:$M$13&lt;&gt;"")*ISNUMBER(SEARCH(LISTS!$M$2:$M$13,$I3404))),LISTS!$O$2:$O$13),"Medio de pago no elegible o no identificado por DIAN"),"Apta automaticamente por pago electronico y base positiva"))))</f>
        <v/>
      </c>
    </row>
    <row r="3405">
      <c r="A3405" s="9" t="n"/>
      <c r="B3405" s="9" t="n"/>
      <c r="C3405" s="12" t="n"/>
      <c r="D3405" s="11" t="n"/>
      <c r="E3405" s="11" t="n"/>
      <c r="F3405" s="11" t="n"/>
      <c r="G3405" s="11" t="n"/>
      <c r="H3405" s="11" t="n"/>
      <c r="I3405" s="9" t="n"/>
      <c r="J3405" s="9" t="n"/>
      <c r="K3405" s="9" t="n"/>
      <c r="L3405" s="9">
        <f>IF(COUNTA($A3405:$K3405)=0,"",IF(AND(IFERROR($H3405,0)&gt;0,LEN(TRIM($K3405&amp;""))&gt;0,IFERROR(LOOKUP(2,1/((LISTS!$M$2:$M$13&lt;&gt;"")*ISNUMBER(SEARCH(LISTS!$M$2:$M$13,$I3405))),LISTS!$N$2:$N$13),"NO")="SI"),"SI","NO"))</f>
        <v/>
      </c>
      <c r="M3405" s="9">
        <f>IF(COUNTA($A3405:$K3405)=0,"",IF($K3405&lt;&gt;"",IF(COUNTIF($K$19:$K3405,$K3405)&gt;1,"SI","NO"),IF(COUNTIFS($A$19:$A3405,$A3405,$C$19:$C3405,$C3405,$J$19:$J3405,$J3405,$D$19:$D3405,$D3405)&gt;1,"SI","NO")))</f>
        <v/>
      </c>
      <c r="N3405" s="11">
        <f>IF(COUNTA($A3405:$K3405)=0,"",IF(AND($L3405="SI",$M3405="NO"),IFERROR($H3405,0),0))</f>
        <v/>
      </c>
      <c r="O3405" s="9">
        <f>IF(COUNTA($A3405:$K3405)=0,"",IF($M3405="SI","CUFE o factura duplicada dentro del reporte; no se suma dos veces",IF(IFERROR($H3405,0)&lt;=0,"DIAN reporta valor susceptible 0",IF($L3405="NO",IFERROR(LOOKUP(2,1/((LISTS!$M$2:$M$13&lt;&gt;"")*ISNUMBER(SEARCH(LISTS!$M$2:$M$13,$I3405))),LISTS!$O$2:$O$13),"Medio de pago no elegible o no identificado por DIAN"),"Apta automaticamente por pago electronico y base positiva"))))</f>
        <v/>
      </c>
    </row>
    <row r="3406">
      <c r="A3406" s="9" t="n"/>
      <c r="B3406" s="9" t="n"/>
      <c r="C3406" s="12" t="n"/>
      <c r="D3406" s="11" t="n"/>
      <c r="E3406" s="11" t="n"/>
      <c r="F3406" s="11" t="n"/>
      <c r="G3406" s="11" t="n"/>
      <c r="H3406" s="11" t="n"/>
      <c r="I3406" s="9" t="n"/>
      <c r="J3406" s="9" t="n"/>
      <c r="K3406" s="9" t="n"/>
      <c r="L3406" s="9">
        <f>IF(COUNTA($A3406:$K3406)=0,"",IF(AND(IFERROR($H3406,0)&gt;0,LEN(TRIM($K3406&amp;""))&gt;0,IFERROR(LOOKUP(2,1/((LISTS!$M$2:$M$13&lt;&gt;"")*ISNUMBER(SEARCH(LISTS!$M$2:$M$13,$I3406))),LISTS!$N$2:$N$13),"NO")="SI"),"SI","NO"))</f>
        <v/>
      </c>
      <c r="M3406" s="9">
        <f>IF(COUNTA($A3406:$K3406)=0,"",IF($K3406&lt;&gt;"",IF(COUNTIF($K$19:$K3406,$K3406)&gt;1,"SI","NO"),IF(COUNTIFS($A$19:$A3406,$A3406,$C$19:$C3406,$C3406,$J$19:$J3406,$J3406,$D$19:$D3406,$D3406)&gt;1,"SI","NO")))</f>
        <v/>
      </c>
      <c r="N3406" s="11">
        <f>IF(COUNTA($A3406:$K3406)=0,"",IF(AND($L3406="SI",$M3406="NO"),IFERROR($H3406,0),0))</f>
        <v/>
      </c>
      <c r="O3406" s="9">
        <f>IF(COUNTA($A3406:$K3406)=0,"",IF($M3406="SI","CUFE o factura duplicada dentro del reporte; no se suma dos veces",IF(IFERROR($H3406,0)&lt;=0,"DIAN reporta valor susceptible 0",IF($L3406="NO",IFERROR(LOOKUP(2,1/((LISTS!$M$2:$M$13&lt;&gt;"")*ISNUMBER(SEARCH(LISTS!$M$2:$M$13,$I3406))),LISTS!$O$2:$O$13),"Medio de pago no elegible o no identificado por DIAN"),"Apta automaticamente por pago electronico y base positiva"))))</f>
        <v/>
      </c>
    </row>
    <row r="3407">
      <c r="A3407" s="9" t="n"/>
      <c r="B3407" s="9" t="n"/>
      <c r="C3407" s="12" t="n"/>
      <c r="D3407" s="11" t="n"/>
      <c r="E3407" s="11" t="n"/>
      <c r="F3407" s="11" t="n"/>
      <c r="G3407" s="11" t="n"/>
      <c r="H3407" s="11" t="n"/>
      <c r="I3407" s="9" t="n"/>
      <c r="J3407" s="9" t="n"/>
      <c r="K3407" s="9" t="n"/>
      <c r="L3407" s="9">
        <f>IF(COUNTA($A3407:$K3407)=0,"",IF(AND(IFERROR($H3407,0)&gt;0,LEN(TRIM($K3407&amp;""))&gt;0,IFERROR(LOOKUP(2,1/((LISTS!$M$2:$M$13&lt;&gt;"")*ISNUMBER(SEARCH(LISTS!$M$2:$M$13,$I3407))),LISTS!$N$2:$N$13),"NO")="SI"),"SI","NO"))</f>
        <v/>
      </c>
      <c r="M3407" s="9">
        <f>IF(COUNTA($A3407:$K3407)=0,"",IF($K3407&lt;&gt;"",IF(COUNTIF($K$19:$K3407,$K3407)&gt;1,"SI","NO"),IF(COUNTIFS($A$19:$A3407,$A3407,$C$19:$C3407,$C3407,$J$19:$J3407,$J3407,$D$19:$D3407,$D3407)&gt;1,"SI","NO")))</f>
        <v/>
      </c>
      <c r="N3407" s="11">
        <f>IF(COUNTA($A3407:$K3407)=0,"",IF(AND($L3407="SI",$M3407="NO"),IFERROR($H3407,0),0))</f>
        <v/>
      </c>
      <c r="O3407" s="9">
        <f>IF(COUNTA($A3407:$K3407)=0,"",IF($M3407="SI","CUFE o factura duplicada dentro del reporte; no se suma dos veces",IF(IFERROR($H3407,0)&lt;=0,"DIAN reporta valor susceptible 0",IF($L3407="NO",IFERROR(LOOKUP(2,1/((LISTS!$M$2:$M$13&lt;&gt;"")*ISNUMBER(SEARCH(LISTS!$M$2:$M$13,$I3407))),LISTS!$O$2:$O$13),"Medio de pago no elegible o no identificado por DIAN"),"Apta automaticamente por pago electronico y base positiva"))))</f>
        <v/>
      </c>
    </row>
    <row r="3408">
      <c r="A3408" s="9" t="n"/>
      <c r="B3408" s="9" t="n"/>
      <c r="C3408" s="12" t="n"/>
      <c r="D3408" s="11" t="n"/>
      <c r="E3408" s="11" t="n"/>
      <c r="F3408" s="11" t="n"/>
      <c r="G3408" s="11" t="n"/>
      <c r="H3408" s="11" t="n"/>
      <c r="I3408" s="9" t="n"/>
      <c r="J3408" s="9" t="n"/>
      <c r="K3408" s="9" t="n"/>
      <c r="L3408" s="9">
        <f>IF(COUNTA($A3408:$K3408)=0,"",IF(AND(IFERROR($H3408,0)&gt;0,LEN(TRIM($K3408&amp;""))&gt;0,IFERROR(LOOKUP(2,1/((LISTS!$M$2:$M$13&lt;&gt;"")*ISNUMBER(SEARCH(LISTS!$M$2:$M$13,$I3408))),LISTS!$N$2:$N$13),"NO")="SI"),"SI","NO"))</f>
        <v/>
      </c>
      <c r="M3408" s="9">
        <f>IF(COUNTA($A3408:$K3408)=0,"",IF($K3408&lt;&gt;"",IF(COUNTIF($K$19:$K3408,$K3408)&gt;1,"SI","NO"),IF(COUNTIFS($A$19:$A3408,$A3408,$C$19:$C3408,$C3408,$J$19:$J3408,$J3408,$D$19:$D3408,$D3408)&gt;1,"SI","NO")))</f>
        <v/>
      </c>
      <c r="N3408" s="11">
        <f>IF(COUNTA($A3408:$K3408)=0,"",IF(AND($L3408="SI",$M3408="NO"),IFERROR($H3408,0),0))</f>
        <v/>
      </c>
      <c r="O3408" s="9">
        <f>IF(COUNTA($A3408:$K3408)=0,"",IF($M3408="SI","CUFE o factura duplicada dentro del reporte; no se suma dos veces",IF(IFERROR($H3408,0)&lt;=0,"DIAN reporta valor susceptible 0",IF($L3408="NO",IFERROR(LOOKUP(2,1/((LISTS!$M$2:$M$13&lt;&gt;"")*ISNUMBER(SEARCH(LISTS!$M$2:$M$13,$I3408))),LISTS!$O$2:$O$13),"Medio de pago no elegible o no identificado por DIAN"),"Apta automaticamente por pago electronico y base positiva"))))</f>
        <v/>
      </c>
    </row>
    <row r="3409">
      <c r="A3409" s="9" t="n"/>
      <c r="B3409" s="9" t="n"/>
      <c r="C3409" s="12" t="n"/>
      <c r="D3409" s="11" t="n"/>
      <c r="E3409" s="11" t="n"/>
      <c r="F3409" s="11" t="n"/>
      <c r="G3409" s="11" t="n"/>
      <c r="H3409" s="11" t="n"/>
      <c r="I3409" s="9" t="n"/>
      <c r="J3409" s="9" t="n"/>
      <c r="K3409" s="9" t="n"/>
      <c r="L3409" s="9">
        <f>IF(COUNTA($A3409:$K3409)=0,"",IF(AND(IFERROR($H3409,0)&gt;0,LEN(TRIM($K3409&amp;""))&gt;0,IFERROR(LOOKUP(2,1/((LISTS!$M$2:$M$13&lt;&gt;"")*ISNUMBER(SEARCH(LISTS!$M$2:$M$13,$I3409))),LISTS!$N$2:$N$13),"NO")="SI"),"SI","NO"))</f>
        <v/>
      </c>
      <c r="M3409" s="9">
        <f>IF(COUNTA($A3409:$K3409)=0,"",IF($K3409&lt;&gt;"",IF(COUNTIF($K$19:$K3409,$K3409)&gt;1,"SI","NO"),IF(COUNTIFS($A$19:$A3409,$A3409,$C$19:$C3409,$C3409,$J$19:$J3409,$J3409,$D$19:$D3409,$D3409)&gt;1,"SI","NO")))</f>
        <v/>
      </c>
      <c r="N3409" s="11">
        <f>IF(COUNTA($A3409:$K3409)=0,"",IF(AND($L3409="SI",$M3409="NO"),IFERROR($H3409,0),0))</f>
        <v/>
      </c>
      <c r="O3409" s="9">
        <f>IF(COUNTA($A3409:$K3409)=0,"",IF($M3409="SI","CUFE o factura duplicada dentro del reporte; no se suma dos veces",IF(IFERROR($H3409,0)&lt;=0,"DIAN reporta valor susceptible 0",IF($L3409="NO",IFERROR(LOOKUP(2,1/((LISTS!$M$2:$M$13&lt;&gt;"")*ISNUMBER(SEARCH(LISTS!$M$2:$M$13,$I3409))),LISTS!$O$2:$O$13),"Medio de pago no elegible o no identificado por DIAN"),"Apta automaticamente por pago electronico y base positiva"))))</f>
        <v/>
      </c>
    </row>
    <row r="3410">
      <c r="A3410" s="9" t="n"/>
      <c r="B3410" s="9" t="n"/>
      <c r="C3410" s="12" t="n"/>
      <c r="D3410" s="11" t="n"/>
      <c r="E3410" s="11" t="n"/>
      <c r="F3410" s="11" t="n"/>
      <c r="G3410" s="11" t="n"/>
      <c r="H3410" s="11" t="n"/>
      <c r="I3410" s="9" t="n"/>
      <c r="J3410" s="9" t="n"/>
      <c r="K3410" s="9" t="n"/>
      <c r="L3410" s="9">
        <f>IF(COUNTA($A3410:$K3410)=0,"",IF(AND(IFERROR($H3410,0)&gt;0,LEN(TRIM($K3410&amp;""))&gt;0,IFERROR(LOOKUP(2,1/((LISTS!$M$2:$M$13&lt;&gt;"")*ISNUMBER(SEARCH(LISTS!$M$2:$M$13,$I3410))),LISTS!$N$2:$N$13),"NO")="SI"),"SI","NO"))</f>
        <v/>
      </c>
      <c r="M3410" s="9">
        <f>IF(COUNTA($A3410:$K3410)=0,"",IF($K3410&lt;&gt;"",IF(COUNTIF($K$19:$K3410,$K3410)&gt;1,"SI","NO"),IF(COUNTIFS($A$19:$A3410,$A3410,$C$19:$C3410,$C3410,$J$19:$J3410,$J3410,$D$19:$D3410,$D3410)&gt;1,"SI","NO")))</f>
        <v/>
      </c>
      <c r="N3410" s="11">
        <f>IF(COUNTA($A3410:$K3410)=0,"",IF(AND($L3410="SI",$M3410="NO"),IFERROR($H3410,0),0))</f>
        <v/>
      </c>
      <c r="O3410" s="9">
        <f>IF(COUNTA($A3410:$K3410)=0,"",IF($M3410="SI","CUFE o factura duplicada dentro del reporte; no se suma dos veces",IF(IFERROR($H3410,0)&lt;=0,"DIAN reporta valor susceptible 0",IF($L3410="NO",IFERROR(LOOKUP(2,1/((LISTS!$M$2:$M$13&lt;&gt;"")*ISNUMBER(SEARCH(LISTS!$M$2:$M$13,$I3410))),LISTS!$O$2:$O$13),"Medio de pago no elegible o no identificado por DIAN"),"Apta automaticamente por pago electronico y base positiva"))))</f>
        <v/>
      </c>
    </row>
    <row r="3411">
      <c r="A3411" s="9" t="n"/>
      <c r="B3411" s="9" t="n"/>
      <c r="C3411" s="12" t="n"/>
      <c r="D3411" s="11" t="n"/>
      <c r="E3411" s="11" t="n"/>
      <c r="F3411" s="11" t="n"/>
      <c r="G3411" s="11" t="n"/>
      <c r="H3411" s="11" t="n"/>
      <c r="I3411" s="9" t="n"/>
      <c r="J3411" s="9" t="n"/>
      <c r="K3411" s="9" t="n"/>
      <c r="L3411" s="9">
        <f>IF(COUNTA($A3411:$K3411)=0,"",IF(AND(IFERROR($H3411,0)&gt;0,LEN(TRIM($K3411&amp;""))&gt;0,IFERROR(LOOKUP(2,1/((LISTS!$M$2:$M$13&lt;&gt;"")*ISNUMBER(SEARCH(LISTS!$M$2:$M$13,$I3411))),LISTS!$N$2:$N$13),"NO")="SI"),"SI","NO"))</f>
        <v/>
      </c>
      <c r="M3411" s="9">
        <f>IF(COUNTA($A3411:$K3411)=0,"",IF($K3411&lt;&gt;"",IF(COUNTIF($K$19:$K3411,$K3411)&gt;1,"SI","NO"),IF(COUNTIFS($A$19:$A3411,$A3411,$C$19:$C3411,$C3411,$J$19:$J3411,$J3411,$D$19:$D3411,$D3411)&gt;1,"SI","NO")))</f>
        <v/>
      </c>
      <c r="N3411" s="11">
        <f>IF(COUNTA($A3411:$K3411)=0,"",IF(AND($L3411="SI",$M3411="NO"),IFERROR($H3411,0),0))</f>
        <v/>
      </c>
      <c r="O3411" s="9">
        <f>IF(COUNTA($A3411:$K3411)=0,"",IF($M3411="SI","CUFE o factura duplicada dentro del reporte; no se suma dos veces",IF(IFERROR($H3411,0)&lt;=0,"DIAN reporta valor susceptible 0",IF($L3411="NO",IFERROR(LOOKUP(2,1/((LISTS!$M$2:$M$13&lt;&gt;"")*ISNUMBER(SEARCH(LISTS!$M$2:$M$13,$I3411))),LISTS!$O$2:$O$13),"Medio de pago no elegible o no identificado por DIAN"),"Apta automaticamente por pago electronico y base positiva"))))</f>
        <v/>
      </c>
    </row>
    <row r="3412">
      <c r="A3412" s="9" t="n"/>
      <c r="B3412" s="9" t="n"/>
      <c r="C3412" s="12" t="n"/>
      <c r="D3412" s="11" t="n"/>
      <c r="E3412" s="11" t="n"/>
      <c r="F3412" s="11" t="n"/>
      <c r="G3412" s="11" t="n"/>
      <c r="H3412" s="11" t="n"/>
      <c r="I3412" s="9" t="n"/>
      <c r="J3412" s="9" t="n"/>
      <c r="K3412" s="9" t="n"/>
      <c r="L3412" s="9">
        <f>IF(COUNTA($A3412:$K3412)=0,"",IF(AND(IFERROR($H3412,0)&gt;0,LEN(TRIM($K3412&amp;""))&gt;0,IFERROR(LOOKUP(2,1/((LISTS!$M$2:$M$13&lt;&gt;"")*ISNUMBER(SEARCH(LISTS!$M$2:$M$13,$I3412))),LISTS!$N$2:$N$13),"NO")="SI"),"SI","NO"))</f>
        <v/>
      </c>
      <c r="M3412" s="9">
        <f>IF(COUNTA($A3412:$K3412)=0,"",IF($K3412&lt;&gt;"",IF(COUNTIF($K$19:$K3412,$K3412)&gt;1,"SI","NO"),IF(COUNTIFS($A$19:$A3412,$A3412,$C$19:$C3412,$C3412,$J$19:$J3412,$J3412,$D$19:$D3412,$D3412)&gt;1,"SI","NO")))</f>
        <v/>
      </c>
      <c r="N3412" s="11">
        <f>IF(COUNTA($A3412:$K3412)=0,"",IF(AND($L3412="SI",$M3412="NO"),IFERROR($H3412,0),0))</f>
        <v/>
      </c>
      <c r="O3412" s="9">
        <f>IF(COUNTA($A3412:$K3412)=0,"",IF($M3412="SI","CUFE o factura duplicada dentro del reporte; no se suma dos veces",IF(IFERROR($H3412,0)&lt;=0,"DIAN reporta valor susceptible 0",IF($L3412="NO",IFERROR(LOOKUP(2,1/((LISTS!$M$2:$M$13&lt;&gt;"")*ISNUMBER(SEARCH(LISTS!$M$2:$M$13,$I3412))),LISTS!$O$2:$O$13),"Medio de pago no elegible o no identificado por DIAN"),"Apta automaticamente por pago electronico y base positiva"))))</f>
        <v/>
      </c>
    </row>
    <row r="3413">
      <c r="A3413" s="9" t="n"/>
      <c r="B3413" s="9" t="n"/>
      <c r="C3413" s="12" t="n"/>
      <c r="D3413" s="11" t="n"/>
      <c r="E3413" s="11" t="n"/>
      <c r="F3413" s="11" t="n"/>
      <c r="G3413" s="11" t="n"/>
      <c r="H3413" s="11" t="n"/>
      <c r="I3413" s="9" t="n"/>
      <c r="J3413" s="9" t="n"/>
      <c r="K3413" s="9" t="n"/>
      <c r="L3413" s="9">
        <f>IF(COUNTA($A3413:$K3413)=0,"",IF(AND(IFERROR($H3413,0)&gt;0,LEN(TRIM($K3413&amp;""))&gt;0,IFERROR(LOOKUP(2,1/((LISTS!$M$2:$M$13&lt;&gt;"")*ISNUMBER(SEARCH(LISTS!$M$2:$M$13,$I3413))),LISTS!$N$2:$N$13),"NO")="SI"),"SI","NO"))</f>
        <v/>
      </c>
      <c r="M3413" s="9">
        <f>IF(COUNTA($A3413:$K3413)=0,"",IF($K3413&lt;&gt;"",IF(COUNTIF($K$19:$K3413,$K3413)&gt;1,"SI","NO"),IF(COUNTIFS($A$19:$A3413,$A3413,$C$19:$C3413,$C3413,$J$19:$J3413,$J3413,$D$19:$D3413,$D3413)&gt;1,"SI","NO")))</f>
        <v/>
      </c>
      <c r="N3413" s="11">
        <f>IF(COUNTA($A3413:$K3413)=0,"",IF(AND($L3413="SI",$M3413="NO"),IFERROR($H3413,0),0))</f>
        <v/>
      </c>
      <c r="O3413" s="9">
        <f>IF(COUNTA($A3413:$K3413)=0,"",IF($M3413="SI","CUFE o factura duplicada dentro del reporte; no se suma dos veces",IF(IFERROR($H3413,0)&lt;=0,"DIAN reporta valor susceptible 0",IF($L3413="NO",IFERROR(LOOKUP(2,1/((LISTS!$M$2:$M$13&lt;&gt;"")*ISNUMBER(SEARCH(LISTS!$M$2:$M$13,$I3413))),LISTS!$O$2:$O$13),"Medio de pago no elegible o no identificado por DIAN"),"Apta automaticamente por pago electronico y base positiva"))))</f>
        <v/>
      </c>
    </row>
    <row r="3414">
      <c r="A3414" s="9" t="n"/>
      <c r="B3414" s="9" t="n"/>
      <c r="C3414" s="12" t="n"/>
      <c r="D3414" s="11" t="n"/>
      <c r="E3414" s="11" t="n"/>
      <c r="F3414" s="11" t="n"/>
      <c r="G3414" s="11" t="n"/>
      <c r="H3414" s="11" t="n"/>
      <c r="I3414" s="9" t="n"/>
      <c r="J3414" s="9" t="n"/>
      <c r="K3414" s="9" t="n"/>
      <c r="L3414" s="9">
        <f>IF(COUNTA($A3414:$K3414)=0,"",IF(AND(IFERROR($H3414,0)&gt;0,LEN(TRIM($K3414&amp;""))&gt;0,IFERROR(LOOKUP(2,1/((LISTS!$M$2:$M$13&lt;&gt;"")*ISNUMBER(SEARCH(LISTS!$M$2:$M$13,$I3414))),LISTS!$N$2:$N$13),"NO")="SI"),"SI","NO"))</f>
        <v/>
      </c>
      <c r="M3414" s="9">
        <f>IF(COUNTA($A3414:$K3414)=0,"",IF($K3414&lt;&gt;"",IF(COUNTIF($K$19:$K3414,$K3414)&gt;1,"SI","NO"),IF(COUNTIFS($A$19:$A3414,$A3414,$C$19:$C3414,$C3414,$J$19:$J3414,$J3414,$D$19:$D3414,$D3414)&gt;1,"SI","NO")))</f>
        <v/>
      </c>
      <c r="N3414" s="11">
        <f>IF(COUNTA($A3414:$K3414)=0,"",IF(AND($L3414="SI",$M3414="NO"),IFERROR($H3414,0),0))</f>
        <v/>
      </c>
      <c r="O3414" s="9">
        <f>IF(COUNTA($A3414:$K3414)=0,"",IF($M3414="SI","CUFE o factura duplicada dentro del reporte; no se suma dos veces",IF(IFERROR($H3414,0)&lt;=0,"DIAN reporta valor susceptible 0",IF($L3414="NO",IFERROR(LOOKUP(2,1/((LISTS!$M$2:$M$13&lt;&gt;"")*ISNUMBER(SEARCH(LISTS!$M$2:$M$13,$I3414))),LISTS!$O$2:$O$13),"Medio de pago no elegible o no identificado por DIAN"),"Apta automaticamente por pago electronico y base positiva"))))</f>
        <v/>
      </c>
    </row>
    <row r="3415">
      <c r="A3415" s="9" t="n"/>
      <c r="B3415" s="9" t="n"/>
      <c r="C3415" s="12" t="n"/>
      <c r="D3415" s="11" t="n"/>
      <c r="E3415" s="11" t="n"/>
      <c r="F3415" s="11" t="n"/>
      <c r="G3415" s="11" t="n"/>
      <c r="H3415" s="11" t="n"/>
      <c r="I3415" s="9" t="n"/>
      <c r="J3415" s="9" t="n"/>
      <c r="K3415" s="9" t="n"/>
      <c r="L3415" s="9">
        <f>IF(COUNTA($A3415:$K3415)=0,"",IF(AND(IFERROR($H3415,0)&gt;0,LEN(TRIM($K3415&amp;""))&gt;0,IFERROR(LOOKUP(2,1/((LISTS!$M$2:$M$13&lt;&gt;"")*ISNUMBER(SEARCH(LISTS!$M$2:$M$13,$I3415))),LISTS!$N$2:$N$13),"NO")="SI"),"SI","NO"))</f>
        <v/>
      </c>
      <c r="M3415" s="9">
        <f>IF(COUNTA($A3415:$K3415)=0,"",IF($K3415&lt;&gt;"",IF(COUNTIF($K$19:$K3415,$K3415)&gt;1,"SI","NO"),IF(COUNTIFS($A$19:$A3415,$A3415,$C$19:$C3415,$C3415,$J$19:$J3415,$J3415,$D$19:$D3415,$D3415)&gt;1,"SI","NO")))</f>
        <v/>
      </c>
      <c r="N3415" s="11">
        <f>IF(COUNTA($A3415:$K3415)=0,"",IF(AND($L3415="SI",$M3415="NO"),IFERROR($H3415,0),0))</f>
        <v/>
      </c>
      <c r="O3415" s="9">
        <f>IF(COUNTA($A3415:$K3415)=0,"",IF($M3415="SI","CUFE o factura duplicada dentro del reporte; no se suma dos veces",IF(IFERROR($H3415,0)&lt;=0,"DIAN reporta valor susceptible 0",IF($L3415="NO",IFERROR(LOOKUP(2,1/((LISTS!$M$2:$M$13&lt;&gt;"")*ISNUMBER(SEARCH(LISTS!$M$2:$M$13,$I3415))),LISTS!$O$2:$O$13),"Medio de pago no elegible o no identificado por DIAN"),"Apta automaticamente por pago electronico y base positiva"))))</f>
        <v/>
      </c>
    </row>
    <row r="3416">
      <c r="A3416" s="9" t="n"/>
      <c r="B3416" s="9" t="n"/>
      <c r="C3416" s="12" t="n"/>
      <c r="D3416" s="11" t="n"/>
      <c r="E3416" s="11" t="n"/>
      <c r="F3416" s="11" t="n"/>
      <c r="G3416" s="11" t="n"/>
      <c r="H3416" s="11" t="n"/>
      <c r="I3416" s="9" t="n"/>
      <c r="J3416" s="9" t="n"/>
      <c r="K3416" s="9" t="n"/>
      <c r="L3416" s="9">
        <f>IF(COUNTA($A3416:$K3416)=0,"",IF(AND(IFERROR($H3416,0)&gt;0,LEN(TRIM($K3416&amp;""))&gt;0,IFERROR(LOOKUP(2,1/((LISTS!$M$2:$M$13&lt;&gt;"")*ISNUMBER(SEARCH(LISTS!$M$2:$M$13,$I3416))),LISTS!$N$2:$N$13),"NO")="SI"),"SI","NO"))</f>
        <v/>
      </c>
      <c r="M3416" s="9">
        <f>IF(COUNTA($A3416:$K3416)=0,"",IF($K3416&lt;&gt;"",IF(COUNTIF($K$19:$K3416,$K3416)&gt;1,"SI","NO"),IF(COUNTIFS($A$19:$A3416,$A3416,$C$19:$C3416,$C3416,$J$19:$J3416,$J3416,$D$19:$D3416,$D3416)&gt;1,"SI","NO")))</f>
        <v/>
      </c>
      <c r="N3416" s="11">
        <f>IF(COUNTA($A3416:$K3416)=0,"",IF(AND($L3416="SI",$M3416="NO"),IFERROR($H3416,0),0))</f>
        <v/>
      </c>
      <c r="O3416" s="9">
        <f>IF(COUNTA($A3416:$K3416)=0,"",IF($M3416="SI","CUFE o factura duplicada dentro del reporte; no se suma dos veces",IF(IFERROR($H3416,0)&lt;=0,"DIAN reporta valor susceptible 0",IF($L3416="NO",IFERROR(LOOKUP(2,1/((LISTS!$M$2:$M$13&lt;&gt;"")*ISNUMBER(SEARCH(LISTS!$M$2:$M$13,$I3416))),LISTS!$O$2:$O$13),"Medio de pago no elegible o no identificado por DIAN"),"Apta automaticamente por pago electronico y base positiva"))))</f>
        <v/>
      </c>
    </row>
    <row r="3417">
      <c r="A3417" s="9" t="n"/>
      <c r="B3417" s="9" t="n"/>
      <c r="C3417" s="12" t="n"/>
      <c r="D3417" s="11" t="n"/>
      <c r="E3417" s="11" t="n"/>
      <c r="F3417" s="11" t="n"/>
      <c r="G3417" s="11" t="n"/>
      <c r="H3417" s="11" t="n"/>
      <c r="I3417" s="9" t="n"/>
      <c r="J3417" s="9" t="n"/>
      <c r="K3417" s="9" t="n"/>
      <c r="L3417" s="9">
        <f>IF(COUNTA($A3417:$K3417)=0,"",IF(AND(IFERROR($H3417,0)&gt;0,LEN(TRIM($K3417&amp;""))&gt;0,IFERROR(LOOKUP(2,1/((LISTS!$M$2:$M$13&lt;&gt;"")*ISNUMBER(SEARCH(LISTS!$M$2:$M$13,$I3417))),LISTS!$N$2:$N$13),"NO")="SI"),"SI","NO"))</f>
        <v/>
      </c>
      <c r="M3417" s="9">
        <f>IF(COUNTA($A3417:$K3417)=0,"",IF($K3417&lt;&gt;"",IF(COUNTIF($K$19:$K3417,$K3417)&gt;1,"SI","NO"),IF(COUNTIFS($A$19:$A3417,$A3417,$C$19:$C3417,$C3417,$J$19:$J3417,$J3417,$D$19:$D3417,$D3417)&gt;1,"SI","NO")))</f>
        <v/>
      </c>
      <c r="N3417" s="11">
        <f>IF(COUNTA($A3417:$K3417)=0,"",IF(AND($L3417="SI",$M3417="NO"),IFERROR($H3417,0),0))</f>
        <v/>
      </c>
      <c r="O3417" s="9">
        <f>IF(COUNTA($A3417:$K3417)=0,"",IF($M3417="SI","CUFE o factura duplicada dentro del reporte; no se suma dos veces",IF(IFERROR($H3417,0)&lt;=0,"DIAN reporta valor susceptible 0",IF($L3417="NO",IFERROR(LOOKUP(2,1/((LISTS!$M$2:$M$13&lt;&gt;"")*ISNUMBER(SEARCH(LISTS!$M$2:$M$13,$I3417))),LISTS!$O$2:$O$13),"Medio de pago no elegible o no identificado por DIAN"),"Apta automaticamente por pago electronico y base positiva"))))</f>
        <v/>
      </c>
    </row>
    <row r="3418">
      <c r="A3418" s="9" t="n"/>
      <c r="B3418" s="9" t="n"/>
      <c r="C3418" s="12" t="n"/>
      <c r="D3418" s="11" t="n"/>
      <c r="E3418" s="11" t="n"/>
      <c r="F3418" s="11" t="n"/>
      <c r="G3418" s="11" t="n"/>
      <c r="H3418" s="11" t="n"/>
      <c r="I3418" s="9" t="n"/>
      <c r="J3418" s="9" t="n"/>
      <c r="K3418" s="9" t="n"/>
      <c r="L3418" s="9">
        <f>IF(COUNTA($A3418:$K3418)=0,"",IF(AND(IFERROR($H3418,0)&gt;0,LEN(TRIM($K3418&amp;""))&gt;0,IFERROR(LOOKUP(2,1/((LISTS!$M$2:$M$13&lt;&gt;"")*ISNUMBER(SEARCH(LISTS!$M$2:$M$13,$I3418))),LISTS!$N$2:$N$13),"NO")="SI"),"SI","NO"))</f>
        <v/>
      </c>
      <c r="M3418" s="9">
        <f>IF(COUNTA($A3418:$K3418)=0,"",IF($K3418&lt;&gt;"",IF(COUNTIF($K$19:$K3418,$K3418)&gt;1,"SI","NO"),IF(COUNTIFS($A$19:$A3418,$A3418,$C$19:$C3418,$C3418,$J$19:$J3418,$J3418,$D$19:$D3418,$D3418)&gt;1,"SI","NO")))</f>
        <v/>
      </c>
      <c r="N3418" s="11">
        <f>IF(COUNTA($A3418:$K3418)=0,"",IF(AND($L3418="SI",$M3418="NO"),IFERROR($H3418,0),0))</f>
        <v/>
      </c>
      <c r="O3418" s="9">
        <f>IF(COUNTA($A3418:$K3418)=0,"",IF($M3418="SI","CUFE o factura duplicada dentro del reporte; no se suma dos veces",IF(IFERROR($H3418,0)&lt;=0,"DIAN reporta valor susceptible 0",IF($L3418="NO",IFERROR(LOOKUP(2,1/((LISTS!$M$2:$M$13&lt;&gt;"")*ISNUMBER(SEARCH(LISTS!$M$2:$M$13,$I3418))),LISTS!$O$2:$O$13),"Medio de pago no elegible o no identificado por DIAN"),"Apta automaticamente por pago electronico y base positiva"))))</f>
        <v/>
      </c>
    </row>
    <row r="3419">
      <c r="A3419" s="9" t="n"/>
      <c r="B3419" s="9" t="n"/>
      <c r="C3419" s="12" t="n"/>
      <c r="D3419" s="11" t="n"/>
      <c r="E3419" s="11" t="n"/>
      <c r="F3419" s="11" t="n"/>
      <c r="G3419" s="11" t="n"/>
      <c r="H3419" s="11" t="n"/>
      <c r="I3419" s="9" t="n"/>
      <c r="J3419" s="9" t="n"/>
      <c r="K3419" s="9" t="n"/>
      <c r="L3419" s="9">
        <f>IF(COUNTA($A3419:$K3419)=0,"",IF(AND(IFERROR($H3419,0)&gt;0,LEN(TRIM($K3419&amp;""))&gt;0,IFERROR(LOOKUP(2,1/((LISTS!$M$2:$M$13&lt;&gt;"")*ISNUMBER(SEARCH(LISTS!$M$2:$M$13,$I3419))),LISTS!$N$2:$N$13),"NO")="SI"),"SI","NO"))</f>
        <v/>
      </c>
      <c r="M3419" s="9">
        <f>IF(COUNTA($A3419:$K3419)=0,"",IF($K3419&lt;&gt;"",IF(COUNTIF($K$19:$K3419,$K3419)&gt;1,"SI","NO"),IF(COUNTIFS($A$19:$A3419,$A3419,$C$19:$C3419,$C3419,$J$19:$J3419,$J3419,$D$19:$D3419,$D3419)&gt;1,"SI","NO")))</f>
        <v/>
      </c>
      <c r="N3419" s="11">
        <f>IF(COUNTA($A3419:$K3419)=0,"",IF(AND($L3419="SI",$M3419="NO"),IFERROR($H3419,0),0))</f>
        <v/>
      </c>
      <c r="O3419" s="9">
        <f>IF(COUNTA($A3419:$K3419)=0,"",IF($M3419="SI","CUFE o factura duplicada dentro del reporte; no se suma dos veces",IF(IFERROR($H3419,0)&lt;=0,"DIAN reporta valor susceptible 0",IF($L3419="NO",IFERROR(LOOKUP(2,1/((LISTS!$M$2:$M$13&lt;&gt;"")*ISNUMBER(SEARCH(LISTS!$M$2:$M$13,$I3419))),LISTS!$O$2:$O$13),"Medio de pago no elegible o no identificado por DIAN"),"Apta automaticamente por pago electronico y base positiva"))))</f>
        <v/>
      </c>
    </row>
    <row r="3420">
      <c r="A3420" s="9" t="n"/>
      <c r="B3420" s="9" t="n"/>
      <c r="C3420" s="12" t="n"/>
      <c r="D3420" s="11" t="n"/>
      <c r="E3420" s="11" t="n"/>
      <c r="F3420" s="11" t="n"/>
      <c r="G3420" s="11" t="n"/>
      <c r="H3420" s="11" t="n"/>
      <c r="I3420" s="9" t="n"/>
      <c r="J3420" s="9" t="n"/>
      <c r="K3420" s="9" t="n"/>
      <c r="L3420" s="9">
        <f>IF(COUNTA($A3420:$K3420)=0,"",IF(AND(IFERROR($H3420,0)&gt;0,LEN(TRIM($K3420&amp;""))&gt;0,IFERROR(LOOKUP(2,1/((LISTS!$M$2:$M$13&lt;&gt;"")*ISNUMBER(SEARCH(LISTS!$M$2:$M$13,$I3420))),LISTS!$N$2:$N$13),"NO")="SI"),"SI","NO"))</f>
        <v/>
      </c>
      <c r="M3420" s="9">
        <f>IF(COUNTA($A3420:$K3420)=0,"",IF($K3420&lt;&gt;"",IF(COUNTIF($K$19:$K3420,$K3420)&gt;1,"SI","NO"),IF(COUNTIFS($A$19:$A3420,$A3420,$C$19:$C3420,$C3420,$J$19:$J3420,$J3420,$D$19:$D3420,$D3420)&gt;1,"SI","NO")))</f>
        <v/>
      </c>
      <c r="N3420" s="11">
        <f>IF(COUNTA($A3420:$K3420)=0,"",IF(AND($L3420="SI",$M3420="NO"),IFERROR($H3420,0),0))</f>
        <v/>
      </c>
      <c r="O3420" s="9">
        <f>IF(COUNTA($A3420:$K3420)=0,"",IF($M3420="SI","CUFE o factura duplicada dentro del reporte; no se suma dos veces",IF(IFERROR($H3420,0)&lt;=0,"DIAN reporta valor susceptible 0",IF($L3420="NO",IFERROR(LOOKUP(2,1/((LISTS!$M$2:$M$13&lt;&gt;"")*ISNUMBER(SEARCH(LISTS!$M$2:$M$13,$I3420))),LISTS!$O$2:$O$13),"Medio de pago no elegible o no identificado por DIAN"),"Apta automaticamente por pago electronico y base positiva"))))</f>
        <v/>
      </c>
    </row>
    <row r="3421">
      <c r="A3421" s="9" t="n"/>
      <c r="B3421" s="9" t="n"/>
      <c r="C3421" s="12" t="n"/>
      <c r="D3421" s="11" t="n"/>
      <c r="E3421" s="11" t="n"/>
      <c r="F3421" s="11" t="n"/>
      <c r="G3421" s="11" t="n"/>
      <c r="H3421" s="11" t="n"/>
      <c r="I3421" s="9" t="n"/>
      <c r="J3421" s="9" t="n"/>
      <c r="K3421" s="9" t="n"/>
      <c r="L3421" s="9">
        <f>IF(COUNTA($A3421:$K3421)=0,"",IF(AND(IFERROR($H3421,0)&gt;0,LEN(TRIM($K3421&amp;""))&gt;0,IFERROR(LOOKUP(2,1/((LISTS!$M$2:$M$13&lt;&gt;"")*ISNUMBER(SEARCH(LISTS!$M$2:$M$13,$I3421))),LISTS!$N$2:$N$13),"NO")="SI"),"SI","NO"))</f>
        <v/>
      </c>
      <c r="M3421" s="9">
        <f>IF(COUNTA($A3421:$K3421)=0,"",IF($K3421&lt;&gt;"",IF(COUNTIF($K$19:$K3421,$K3421)&gt;1,"SI","NO"),IF(COUNTIFS($A$19:$A3421,$A3421,$C$19:$C3421,$C3421,$J$19:$J3421,$J3421,$D$19:$D3421,$D3421)&gt;1,"SI","NO")))</f>
        <v/>
      </c>
      <c r="N3421" s="11">
        <f>IF(COUNTA($A3421:$K3421)=0,"",IF(AND($L3421="SI",$M3421="NO"),IFERROR($H3421,0),0))</f>
        <v/>
      </c>
      <c r="O3421" s="9">
        <f>IF(COUNTA($A3421:$K3421)=0,"",IF($M3421="SI","CUFE o factura duplicada dentro del reporte; no se suma dos veces",IF(IFERROR($H3421,0)&lt;=0,"DIAN reporta valor susceptible 0",IF($L3421="NO",IFERROR(LOOKUP(2,1/((LISTS!$M$2:$M$13&lt;&gt;"")*ISNUMBER(SEARCH(LISTS!$M$2:$M$13,$I3421))),LISTS!$O$2:$O$13),"Medio de pago no elegible o no identificado por DIAN"),"Apta automaticamente por pago electronico y base positiva"))))</f>
        <v/>
      </c>
    </row>
    <row r="3422">
      <c r="A3422" s="9" t="n"/>
      <c r="B3422" s="9" t="n"/>
      <c r="C3422" s="12" t="n"/>
      <c r="D3422" s="11" t="n"/>
      <c r="E3422" s="11" t="n"/>
      <c r="F3422" s="11" t="n"/>
      <c r="G3422" s="11" t="n"/>
      <c r="H3422" s="11" t="n"/>
      <c r="I3422" s="9" t="n"/>
      <c r="J3422" s="9" t="n"/>
      <c r="K3422" s="9" t="n"/>
      <c r="L3422" s="9">
        <f>IF(COUNTA($A3422:$K3422)=0,"",IF(AND(IFERROR($H3422,0)&gt;0,LEN(TRIM($K3422&amp;""))&gt;0,IFERROR(LOOKUP(2,1/((LISTS!$M$2:$M$13&lt;&gt;"")*ISNUMBER(SEARCH(LISTS!$M$2:$M$13,$I3422))),LISTS!$N$2:$N$13),"NO")="SI"),"SI","NO"))</f>
        <v/>
      </c>
      <c r="M3422" s="9">
        <f>IF(COUNTA($A3422:$K3422)=0,"",IF($K3422&lt;&gt;"",IF(COUNTIF($K$19:$K3422,$K3422)&gt;1,"SI","NO"),IF(COUNTIFS($A$19:$A3422,$A3422,$C$19:$C3422,$C3422,$J$19:$J3422,$J3422,$D$19:$D3422,$D3422)&gt;1,"SI","NO")))</f>
        <v/>
      </c>
      <c r="N3422" s="11">
        <f>IF(COUNTA($A3422:$K3422)=0,"",IF(AND($L3422="SI",$M3422="NO"),IFERROR($H3422,0),0))</f>
        <v/>
      </c>
      <c r="O3422" s="9">
        <f>IF(COUNTA($A3422:$K3422)=0,"",IF($M3422="SI","CUFE o factura duplicada dentro del reporte; no se suma dos veces",IF(IFERROR($H3422,0)&lt;=0,"DIAN reporta valor susceptible 0",IF($L3422="NO",IFERROR(LOOKUP(2,1/((LISTS!$M$2:$M$13&lt;&gt;"")*ISNUMBER(SEARCH(LISTS!$M$2:$M$13,$I3422))),LISTS!$O$2:$O$13),"Medio de pago no elegible o no identificado por DIAN"),"Apta automaticamente por pago electronico y base positiva"))))</f>
        <v/>
      </c>
    </row>
    <row r="3423">
      <c r="A3423" s="9" t="n"/>
      <c r="B3423" s="9" t="n"/>
      <c r="C3423" s="12" t="n"/>
      <c r="D3423" s="11" t="n"/>
      <c r="E3423" s="11" t="n"/>
      <c r="F3423" s="11" t="n"/>
      <c r="G3423" s="11" t="n"/>
      <c r="H3423" s="11" t="n"/>
      <c r="I3423" s="9" t="n"/>
      <c r="J3423" s="9" t="n"/>
      <c r="K3423" s="9" t="n"/>
      <c r="L3423" s="9">
        <f>IF(COUNTA($A3423:$K3423)=0,"",IF(AND(IFERROR($H3423,0)&gt;0,LEN(TRIM($K3423&amp;""))&gt;0,IFERROR(LOOKUP(2,1/((LISTS!$M$2:$M$13&lt;&gt;"")*ISNUMBER(SEARCH(LISTS!$M$2:$M$13,$I3423))),LISTS!$N$2:$N$13),"NO")="SI"),"SI","NO"))</f>
        <v/>
      </c>
      <c r="M3423" s="9">
        <f>IF(COUNTA($A3423:$K3423)=0,"",IF($K3423&lt;&gt;"",IF(COUNTIF($K$19:$K3423,$K3423)&gt;1,"SI","NO"),IF(COUNTIFS($A$19:$A3423,$A3423,$C$19:$C3423,$C3423,$J$19:$J3423,$J3423,$D$19:$D3423,$D3423)&gt;1,"SI","NO")))</f>
        <v/>
      </c>
      <c r="N3423" s="11">
        <f>IF(COUNTA($A3423:$K3423)=0,"",IF(AND($L3423="SI",$M3423="NO"),IFERROR($H3423,0),0))</f>
        <v/>
      </c>
      <c r="O3423" s="9">
        <f>IF(COUNTA($A3423:$K3423)=0,"",IF($M3423="SI","CUFE o factura duplicada dentro del reporte; no se suma dos veces",IF(IFERROR($H3423,0)&lt;=0,"DIAN reporta valor susceptible 0",IF($L3423="NO",IFERROR(LOOKUP(2,1/((LISTS!$M$2:$M$13&lt;&gt;"")*ISNUMBER(SEARCH(LISTS!$M$2:$M$13,$I3423))),LISTS!$O$2:$O$13),"Medio de pago no elegible o no identificado por DIAN"),"Apta automaticamente por pago electronico y base positiva"))))</f>
        <v/>
      </c>
    </row>
    <row r="3424">
      <c r="A3424" s="9" t="n"/>
      <c r="B3424" s="9" t="n"/>
      <c r="C3424" s="12" t="n"/>
      <c r="D3424" s="11" t="n"/>
      <c r="E3424" s="11" t="n"/>
      <c r="F3424" s="11" t="n"/>
      <c r="G3424" s="11" t="n"/>
      <c r="H3424" s="11" t="n"/>
      <c r="I3424" s="9" t="n"/>
      <c r="J3424" s="9" t="n"/>
      <c r="K3424" s="9" t="n"/>
      <c r="L3424" s="9">
        <f>IF(COUNTA($A3424:$K3424)=0,"",IF(AND(IFERROR($H3424,0)&gt;0,LEN(TRIM($K3424&amp;""))&gt;0,IFERROR(LOOKUP(2,1/((LISTS!$M$2:$M$13&lt;&gt;"")*ISNUMBER(SEARCH(LISTS!$M$2:$M$13,$I3424))),LISTS!$N$2:$N$13),"NO")="SI"),"SI","NO"))</f>
        <v/>
      </c>
      <c r="M3424" s="9">
        <f>IF(COUNTA($A3424:$K3424)=0,"",IF($K3424&lt;&gt;"",IF(COUNTIF($K$19:$K3424,$K3424)&gt;1,"SI","NO"),IF(COUNTIFS($A$19:$A3424,$A3424,$C$19:$C3424,$C3424,$J$19:$J3424,$J3424,$D$19:$D3424,$D3424)&gt;1,"SI","NO")))</f>
        <v/>
      </c>
      <c r="N3424" s="11">
        <f>IF(COUNTA($A3424:$K3424)=0,"",IF(AND($L3424="SI",$M3424="NO"),IFERROR($H3424,0),0))</f>
        <v/>
      </c>
      <c r="O3424" s="9">
        <f>IF(COUNTA($A3424:$K3424)=0,"",IF($M3424="SI","CUFE o factura duplicada dentro del reporte; no se suma dos veces",IF(IFERROR($H3424,0)&lt;=0,"DIAN reporta valor susceptible 0",IF($L3424="NO",IFERROR(LOOKUP(2,1/((LISTS!$M$2:$M$13&lt;&gt;"")*ISNUMBER(SEARCH(LISTS!$M$2:$M$13,$I3424))),LISTS!$O$2:$O$13),"Medio de pago no elegible o no identificado por DIAN"),"Apta automaticamente por pago electronico y base positiva"))))</f>
        <v/>
      </c>
    </row>
    <row r="3425">
      <c r="A3425" s="9" t="n"/>
      <c r="B3425" s="9" t="n"/>
      <c r="C3425" s="12" t="n"/>
      <c r="D3425" s="11" t="n"/>
      <c r="E3425" s="11" t="n"/>
      <c r="F3425" s="11" t="n"/>
      <c r="G3425" s="11" t="n"/>
      <c r="H3425" s="11" t="n"/>
      <c r="I3425" s="9" t="n"/>
      <c r="J3425" s="9" t="n"/>
      <c r="K3425" s="9" t="n"/>
      <c r="L3425" s="9">
        <f>IF(COUNTA($A3425:$K3425)=0,"",IF(AND(IFERROR($H3425,0)&gt;0,LEN(TRIM($K3425&amp;""))&gt;0,IFERROR(LOOKUP(2,1/((LISTS!$M$2:$M$13&lt;&gt;"")*ISNUMBER(SEARCH(LISTS!$M$2:$M$13,$I3425))),LISTS!$N$2:$N$13),"NO")="SI"),"SI","NO"))</f>
        <v/>
      </c>
      <c r="M3425" s="9">
        <f>IF(COUNTA($A3425:$K3425)=0,"",IF($K3425&lt;&gt;"",IF(COUNTIF($K$19:$K3425,$K3425)&gt;1,"SI","NO"),IF(COUNTIFS($A$19:$A3425,$A3425,$C$19:$C3425,$C3425,$J$19:$J3425,$J3425,$D$19:$D3425,$D3425)&gt;1,"SI","NO")))</f>
        <v/>
      </c>
      <c r="N3425" s="11">
        <f>IF(COUNTA($A3425:$K3425)=0,"",IF(AND($L3425="SI",$M3425="NO"),IFERROR($H3425,0),0))</f>
        <v/>
      </c>
      <c r="O3425" s="9">
        <f>IF(COUNTA($A3425:$K3425)=0,"",IF($M3425="SI","CUFE o factura duplicada dentro del reporte; no se suma dos veces",IF(IFERROR($H3425,0)&lt;=0,"DIAN reporta valor susceptible 0",IF($L3425="NO",IFERROR(LOOKUP(2,1/((LISTS!$M$2:$M$13&lt;&gt;"")*ISNUMBER(SEARCH(LISTS!$M$2:$M$13,$I3425))),LISTS!$O$2:$O$13),"Medio de pago no elegible o no identificado por DIAN"),"Apta automaticamente por pago electronico y base positiva"))))</f>
        <v/>
      </c>
    </row>
    <row r="3426">
      <c r="A3426" s="9" t="n"/>
      <c r="B3426" s="9" t="n"/>
      <c r="C3426" s="12" t="n"/>
      <c r="D3426" s="11" t="n"/>
      <c r="E3426" s="11" t="n"/>
      <c r="F3426" s="11" t="n"/>
      <c r="G3426" s="11" t="n"/>
      <c r="H3426" s="11" t="n"/>
      <c r="I3426" s="9" t="n"/>
      <c r="J3426" s="9" t="n"/>
      <c r="K3426" s="9" t="n"/>
      <c r="L3426" s="9">
        <f>IF(COUNTA($A3426:$K3426)=0,"",IF(AND(IFERROR($H3426,0)&gt;0,LEN(TRIM($K3426&amp;""))&gt;0,IFERROR(LOOKUP(2,1/((LISTS!$M$2:$M$13&lt;&gt;"")*ISNUMBER(SEARCH(LISTS!$M$2:$M$13,$I3426))),LISTS!$N$2:$N$13),"NO")="SI"),"SI","NO"))</f>
        <v/>
      </c>
      <c r="M3426" s="9">
        <f>IF(COUNTA($A3426:$K3426)=0,"",IF($K3426&lt;&gt;"",IF(COUNTIF($K$19:$K3426,$K3426)&gt;1,"SI","NO"),IF(COUNTIFS($A$19:$A3426,$A3426,$C$19:$C3426,$C3426,$J$19:$J3426,$J3426,$D$19:$D3426,$D3426)&gt;1,"SI","NO")))</f>
        <v/>
      </c>
      <c r="N3426" s="11">
        <f>IF(COUNTA($A3426:$K3426)=0,"",IF(AND($L3426="SI",$M3426="NO"),IFERROR($H3426,0),0))</f>
        <v/>
      </c>
      <c r="O3426" s="9">
        <f>IF(COUNTA($A3426:$K3426)=0,"",IF($M3426="SI","CUFE o factura duplicada dentro del reporte; no se suma dos veces",IF(IFERROR($H3426,0)&lt;=0,"DIAN reporta valor susceptible 0",IF($L3426="NO",IFERROR(LOOKUP(2,1/((LISTS!$M$2:$M$13&lt;&gt;"")*ISNUMBER(SEARCH(LISTS!$M$2:$M$13,$I3426))),LISTS!$O$2:$O$13),"Medio de pago no elegible o no identificado por DIAN"),"Apta automaticamente por pago electronico y base positiva"))))</f>
        <v/>
      </c>
    </row>
    <row r="3427">
      <c r="A3427" s="9" t="n"/>
      <c r="B3427" s="9" t="n"/>
      <c r="C3427" s="12" t="n"/>
      <c r="D3427" s="11" t="n"/>
      <c r="E3427" s="11" t="n"/>
      <c r="F3427" s="11" t="n"/>
      <c r="G3427" s="11" t="n"/>
      <c r="H3427" s="11" t="n"/>
      <c r="I3427" s="9" t="n"/>
      <c r="J3427" s="9" t="n"/>
      <c r="K3427" s="9" t="n"/>
      <c r="L3427" s="9">
        <f>IF(COUNTA($A3427:$K3427)=0,"",IF(AND(IFERROR($H3427,0)&gt;0,LEN(TRIM($K3427&amp;""))&gt;0,IFERROR(LOOKUP(2,1/((LISTS!$M$2:$M$13&lt;&gt;"")*ISNUMBER(SEARCH(LISTS!$M$2:$M$13,$I3427))),LISTS!$N$2:$N$13),"NO")="SI"),"SI","NO"))</f>
        <v/>
      </c>
      <c r="M3427" s="9">
        <f>IF(COUNTA($A3427:$K3427)=0,"",IF($K3427&lt;&gt;"",IF(COUNTIF($K$19:$K3427,$K3427)&gt;1,"SI","NO"),IF(COUNTIFS($A$19:$A3427,$A3427,$C$19:$C3427,$C3427,$J$19:$J3427,$J3427,$D$19:$D3427,$D3427)&gt;1,"SI","NO")))</f>
        <v/>
      </c>
      <c r="N3427" s="11">
        <f>IF(COUNTA($A3427:$K3427)=0,"",IF(AND($L3427="SI",$M3427="NO"),IFERROR($H3427,0),0))</f>
        <v/>
      </c>
      <c r="O3427" s="9">
        <f>IF(COUNTA($A3427:$K3427)=0,"",IF($M3427="SI","CUFE o factura duplicada dentro del reporte; no se suma dos veces",IF(IFERROR($H3427,0)&lt;=0,"DIAN reporta valor susceptible 0",IF($L3427="NO",IFERROR(LOOKUP(2,1/((LISTS!$M$2:$M$13&lt;&gt;"")*ISNUMBER(SEARCH(LISTS!$M$2:$M$13,$I3427))),LISTS!$O$2:$O$13),"Medio de pago no elegible o no identificado por DIAN"),"Apta automaticamente por pago electronico y base positiva"))))</f>
        <v/>
      </c>
    </row>
    <row r="3428">
      <c r="A3428" s="9" t="n"/>
      <c r="B3428" s="9" t="n"/>
      <c r="C3428" s="12" t="n"/>
      <c r="D3428" s="11" t="n"/>
      <c r="E3428" s="11" t="n"/>
      <c r="F3428" s="11" t="n"/>
      <c r="G3428" s="11" t="n"/>
      <c r="H3428" s="11" t="n"/>
      <c r="I3428" s="9" t="n"/>
      <c r="J3428" s="9" t="n"/>
      <c r="K3428" s="9" t="n"/>
      <c r="L3428" s="9">
        <f>IF(COUNTA($A3428:$K3428)=0,"",IF(AND(IFERROR($H3428,0)&gt;0,LEN(TRIM($K3428&amp;""))&gt;0,IFERROR(LOOKUP(2,1/((LISTS!$M$2:$M$13&lt;&gt;"")*ISNUMBER(SEARCH(LISTS!$M$2:$M$13,$I3428))),LISTS!$N$2:$N$13),"NO")="SI"),"SI","NO"))</f>
        <v/>
      </c>
      <c r="M3428" s="9">
        <f>IF(COUNTA($A3428:$K3428)=0,"",IF($K3428&lt;&gt;"",IF(COUNTIF($K$19:$K3428,$K3428)&gt;1,"SI","NO"),IF(COUNTIFS($A$19:$A3428,$A3428,$C$19:$C3428,$C3428,$J$19:$J3428,$J3428,$D$19:$D3428,$D3428)&gt;1,"SI","NO")))</f>
        <v/>
      </c>
      <c r="N3428" s="11">
        <f>IF(COUNTA($A3428:$K3428)=0,"",IF(AND($L3428="SI",$M3428="NO"),IFERROR($H3428,0),0))</f>
        <v/>
      </c>
      <c r="O3428" s="9">
        <f>IF(COUNTA($A3428:$K3428)=0,"",IF($M3428="SI","CUFE o factura duplicada dentro del reporte; no se suma dos veces",IF(IFERROR($H3428,0)&lt;=0,"DIAN reporta valor susceptible 0",IF($L3428="NO",IFERROR(LOOKUP(2,1/((LISTS!$M$2:$M$13&lt;&gt;"")*ISNUMBER(SEARCH(LISTS!$M$2:$M$13,$I3428))),LISTS!$O$2:$O$13),"Medio de pago no elegible o no identificado por DIAN"),"Apta automaticamente por pago electronico y base positiva"))))</f>
        <v/>
      </c>
    </row>
    <row r="3429">
      <c r="A3429" s="9" t="n"/>
      <c r="B3429" s="9" t="n"/>
      <c r="C3429" s="12" t="n"/>
      <c r="D3429" s="11" t="n"/>
      <c r="E3429" s="11" t="n"/>
      <c r="F3429" s="11" t="n"/>
      <c r="G3429" s="11" t="n"/>
      <c r="H3429" s="11" t="n"/>
      <c r="I3429" s="9" t="n"/>
      <c r="J3429" s="9" t="n"/>
      <c r="K3429" s="9" t="n"/>
      <c r="L3429" s="9">
        <f>IF(COUNTA($A3429:$K3429)=0,"",IF(AND(IFERROR($H3429,0)&gt;0,LEN(TRIM($K3429&amp;""))&gt;0,IFERROR(LOOKUP(2,1/((LISTS!$M$2:$M$13&lt;&gt;"")*ISNUMBER(SEARCH(LISTS!$M$2:$M$13,$I3429))),LISTS!$N$2:$N$13),"NO")="SI"),"SI","NO"))</f>
        <v/>
      </c>
      <c r="M3429" s="9">
        <f>IF(COUNTA($A3429:$K3429)=0,"",IF($K3429&lt;&gt;"",IF(COUNTIF($K$19:$K3429,$K3429)&gt;1,"SI","NO"),IF(COUNTIFS($A$19:$A3429,$A3429,$C$19:$C3429,$C3429,$J$19:$J3429,$J3429,$D$19:$D3429,$D3429)&gt;1,"SI","NO")))</f>
        <v/>
      </c>
      <c r="N3429" s="11">
        <f>IF(COUNTA($A3429:$K3429)=0,"",IF(AND($L3429="SI",$M3429="NO"),IFERROR($H3429,0),0))</f>
        <v/>
      </c>
      <c r="O3429" s="9">
        <f>IF(COUNTA($A3429:$K3429)=0,"",IF($M3429="SI","CUFE o factura duplicada dentro del reporte; no se suma dos veces",IF(IFERROR($H3429,0)&lt;=0,"DIAN reporta valor susceptible 0",IF($L3429="NO",IFERROR(LOOKUP(2,1/((LISTS!$M$2:$M$13&lt;&gt;"")*ISNUMBER(SEARCH(LISTS!$M$2:$M$13,$I3429))),LISTS!$O$2:$O$13),"Medio de pago no elegible o no identificado por DIAN"),"Apta automaticamente por pago electronico y base positiva"))))</f>
        <v/>
      </c>
    </row>
    <row r="3430">
      <c r="A3430" s="9" t="n"/>
      <c r="B3430" s="9" t="n"/>
      <c r="C3430" s="12" t="n"/>
      <c r="D3430" s="11" t="n"/>
      <c r="E3430" s="11" t="n"/>
      <c r="F3430" s="11" t="n"/>
      <c r="G3430" s="11" t="n"/>
      <c r="H3430" s="11" t="n"/>
      <c r="I3430" s="9" t="n"/>
      <c r="J3430" s="9" t="n"/>
      <c r="K3430" s="9" t="n"/>
      <c r="L3430" s="9">
        <f>IF(COUNTA($A3430:$K3430)=0,"",IF(AND(IFERROR($H3430,0)&gt;0,LEN(TRIM($K3430&amp;""))&gt;0,IFERROR(LOOKUP(2,1/((LISTS!$M$2:$M$13&lt;&gt;"")*ISNUMBER(SEARCH(LISTS!$M$2:$M$13,$I3430))),LISTS!$N$2:$N$13),"NO")="SI"),"SI","NO"))</f>
        <v/>
      </c>
      <c r="M3430" s="9">
        <f>IF(COUNTA($A3430:$K3430)=0,"",IF($K3430&lt;&gt;"",IF(COUNTIF($K$19:$K3430,$K3430)&gt;1,"SI","NO"),IF(COUNTIFS($A$19:$A3430,$A3430,$C$19:$C3430,$C3430,$J$19:$J3430,$J3430,$D$19:$D3430,$D3430)&gt;1,"SI","NO")))</f>
        <v/>
      </c>
      <c r="N3430" s="11">
        <f>IF(COUNTA($A3430:$K3430)=0,"",IF(AND($L3430="SI",$M3430="NO"),IFERROR($H3430,0),0))</f>
        <v/>
      </c>
      <c r="O3430" s="9">
        <f>IF(COUNTA($A3430:$K3430)=0,"",IF($M3430="SI","CUFE o factura duplicada dentro del reporte; no se suma dos veces",IF(IFERROR($H3430,0)&lt;=0,"DIAN reporta valor susceptible 0",IF($L3430="NO",IFERROR(LOOKUP(2,1/((LISTS!$M$2:$M$13&lt;&gt;"")*ISNUMBER(SEARCH(LISTS!$M$2:$M$13,$I3430))),LISTS!$O$2:$O$13),"Medio de pago no elegible o no identificado por DIAN"),"Apta automaticamente por pago electronico y base positiva"))))</f>
        <v/>
      </c>
    </row>
    <row r="3431">
      <c r="A3431" s="9" t="n"/>
      <c r="B3431" s="9" t="n"/>
      <c r="C3431" s="12" t="n"/>
      <c r="D3431" s="11" t="n"/>
      <c r="E3431" s="11" t="n"/>
      <c r="F3431" s="11" t="n"/>
      <c r="G3431" s="11" t="n"/>
      <c r="H3431" s="11" t="n"/>
      <c r="I3431" s="9" t="n"/>
      <c r="J3431" s="9" t="n"/>
      <c r="K3431" s="9" t="n"/>
      <c r="L3431" s="9">
        <f>IF(COUNTA($A3431:$K3431)=0,"",IF(AND(IFERROR($H3431,0)&gt;0,LEN(TRIM($K3431&amp;""))&gt;0,IFERROR(LOOKUP(2,1/((LISTS!$M$2:$M$13&lt;&gt;"")*ISNUMBER(SEARCH(LISTS!$M$2:$M$13,$I3431))),LISTS!$N$2:$N$13),"NO")="SI"),"SI","NO"))</f>
        <v/>
      </c>
      <c r="M3431" s="9">
        <f>IF(COUNTA($A3431:$K3431)=0,"",IF($K3431&lt;&gt;"",IF(COUNTIF($K$19:$K3431,$K3431)&gt;1,"SI","NO"),IF(COUNTIFS($A$19:$A3431,$A3431,$C$19:$C3431,$C3431,$J$19:$J3431,$J3431,$D$19:$D3431,$D3431)&gt;1,"SI","NO")))</f>
        <v/>
      </c>
      <c r="N3431" s="11">
        <f>IF(COUNTA($A3431:$K3431)=0,"",IF(AND($L3431="SI",$M3431="NO"),IFERROR($H3431,0),0))</f>
        <v/>
      </c>
      <c r="O3431" s="9">
        <f>IF(COUNTA($A3431:$K3431)=0,"",IF($M3431="SI","CUFE o factura duplicada dentro del reporte; no se suma dos veces",IF(IFERROR($H3431,0)&lt;=0,"DIAN reporta valor susceptible 0",IF($L3431="NO",IFERROR(LOOKUP(2,1/((LISTS!$M$2:$M$13&lt;&gt;"")*ISNUMBER(SEARCH(LISTS!$M$2:$M$13,$I3431))),LISTS!$O$2:$O$13),"Medio de pago no elegible o no identificado por DIAN"),"Apta automaticamente por pago electronico y base positiva"))))</f>
        <v/>
      </c>
    </row>
    <row r="3432">
      <c r="A3432" s="9" t="n"/>
      <c r="B3432" s="9" t="n"/>
      <c r="C3432" s="12" t="n"/>
      <c r="D3432" s="11" t="n"/>
      <c r="E3432" s="11" t="n"/>
      <c r="F3432" s="11" t="n"/>
      <c r="G3432" s="11" t="n"/>
      <c r="H3432" s="11" t="n"/>
      <c r="I3432" s="9" t="n"/>
      <c r="J3432" s="9" t="n"/>
      <c r="K3432" s="9" t="n"/>
      <c r="L3432" s="9">
        <f>IF(COUNTA($A3432:$K3432)=0,"",IF(AND(IFERROR($H3432,0)&gt;0,LEN(TRIM($K3432&amp;""))&gt;0,IFERROR(LOOKUP(2,1/((LISTS!$M$2:$M$13&lt;&gt;"")*ISNUMBER(SEARCH(LISTS!$M$2:$M$13,$I3432))),LISTS!$N$2:$N$13),"NO")="SI"),"SI","NO"))</f>
        <v/>
      </c>
      <c r="M3432" s="9">
        <f>IF(COUNTA($A3432:$K3432)=0,"",IF($K3432&lt;&gt;"",IF(COUNTIF($K$19:$K3432,$K3432)&gt;1,"SI","NO"),IF(COUNTIFS($A$19:$A3432,$A3432,$C$19:$C3432,$C3432,$J$19:$J3432,$J3432,$D$19:$D3432,$D3432)&gt;1,"SI","NO")))</f>
        <v/>
      </c>
      <c r="N3432" s="11">
        <f>IF(COUNTA($A3432:$K3432)=0,"",IF(AND($L3432="SI",$M3432="NO"),IFERROR($H3432,0),0))</f>
        <v/>
      </c>
      <c r="O3432" s="9">
        <f>IF(COUNTA($A3432:$K3432)=0,"",IF($M3432="SI","CUFE o factura duplicada dentro del reporte; no se suma dos veces",IF(IFERROR($H3432,0)&lt;=0,"DIAN reporta valor susceptible 0",IF($L3432="NO",IFERROR(LOOKUP(2,1/((LISTS!$M$2:$M$13&lt;&gt;"")*ISNUMBER(SEARCH(LISTS!$M$2:$M$13,$I3432))),LISTS!$O$2:$O$13),"Medio de pago no elegible o no identificado por DIAN"),"Apta automaticamente por pago electronico y base positiva"))))</f>
        <v/>
      </c>
    </row>
    <row r="3433">
      <c r="A3433" s="9" t="n"/>
      <c r="B3433" s="9" t="n"/>
      <c r="C3433" s="12" t="n"/>
      <c r="D3433" s="11" t="n"/>
      <c r="E3433" s="11" t="n"/>
      <c r="F3433" s="11" t="n"/>
      <c r="G3433" s="11" t="n"/>
      <c r="H3433" s="11" t="n"/>
      <c r="I3433" s="9" t="n"/>
      <c r="J3433" s="9" t="n"/>
      <c r="K3433" s="9" t="n"/>
      <c r="L3433" s="9">
        <f>IF(COUNTA($A3433:$K3433)=0,"",IF(AND(IFERROR($H3433,0)&gt;0,LEN(TRIM($K3433&amp;""))&gt;0,IFERROR(LOOKUP(2,1/((LISTS!$M$2:$M$13&lt;&gt;"")*ISNUMBER(SEARCH(LISTS!$M$2:$M$13,$I3433))),LISTS!$N$2:$N$13),"NO")="SI"),"SI","NO"))</f>
        <v/>
      </c>
      <c r="M3433" s="9">
        <f>IF(COUNTA($A3433:$K3433)=0,"",IF($K3433&lt;&gt;"",IF(COUNTIF($K$19:$K3433,$K3433)&gt;1,"SI","NO"),IF(COUNTIFS($A$19:$A3433,$A3433,$C$19:$C3433,$C3433,$J$19:$J3433,$J3433,$D$19:$D3433,$D3433)&gt;1,"SI","NO")))</f>
        <v/>
      </c>
      <c r="N3433" s="11">
        <f>IF(COUNTA($A3433:$K3433)=0,"",IF(AND($L3433="SI",$M3433="NO"),IFERROR($H3433,0),0))</f>
        <v/>
      </c>
      <c r="O3433" s="9">
        <f>IF(COUNTA($A3433:$K3433)=0,"",IF($M3433="SI","CUFE o factura duplicada dentro del reporte; no se suma dos veces",IF(IFERROR($H3433,0)&lt;=0,"DIAN reporta valor susceptible 0",IF($L3433="NO",IFERROR(LOOKUP(2,1/((LISTS!$M$2:$M$13&lt;&gt;"")*ISNUMBER(SEARCH(LISTS!$M$2:$M$13,$I3433))),LISTS!$O$2:$O$13),"Medio de pago no elegible o no identificado por DIAN"),"Apta automaticamente por pago electronico y base positiva"))))</f>
        <v/>
      </c>
    </row>
    <row r="3434">
      <c r="A3434" s="9" t="n"/>
      <c r="B3434" s="9" t="n"/>
      <c r="C3434" s="12" t="n"/>
      <c r="D3434" s="11" t="n"/>
      <c r="E3434" s="11" t="n"/>
      <c r="F3434" s="11" t="n"/>
      <c r="G3434" s="11" t="n"/>
      <c r="H3434" s="11" t="n"/>
      <c r="I3434" s="9" t="n"/>
      <c r="J3434" s="9" t="n"/>
      <c r="K3434" s="9" t="n"/>
      <c r="L3434" s="9">
        <f>IF(COUNTA($A3434:$K3434)=0,"",IF(AND(IFERROR($H3434,0)&gt;0,LEN(TRIM($K3434&amp;""))&gt;0,IFERROR(LOOKUP(2,1/((LISTS!$M$2:$M$13&lt;&gt;"")*ISNUMBER(SEARCH(LISTS!$M$2:$M$13,$I3434))),LISTS!$N$2:$N$13),"NO")="SI"),"SI","NO"))</f>
        <v/>
      </c>
      <c r="M3434" s="9">
        <f>IF(COUNTA($A3434:$K3434)=0,"",IF($K3434&lt;&gt;"",IF(COUNTIF($K$19:$K3434,$K3434)&gt;1,"SI","NO"),IF(COUNTIFS($A$19:$A3434,$A3434,$C$19:$C3434,$C3434,$J$19:$J3434,$J3434,$D$19:$D3434,$D3434)&gt;1,"SI","NO")))</f>
        <v/>
      </c>
      <c r="N3434" s="11">
        <f>IF(COUNTA($A3434:$K3434)=0,"",IF(AND($L3434="SI",$M3434="NO"),IFERROR($H3434,0),0))</f>
        <v/>
      </c>
      <c r="O3434" s="9">
        <f>IF(COUNTA($A3434:$K3434)=0,"",IF($M3434="SI","CUFE o factura duplicada dentro del reporte; no se suma dos veces",IF(IFERROR($H3434,0)&lt;=0,"DIAN reporta valor susceptible 0",IF($L3434="NO",IFERROR(LOOKUP(2,1/((LISTS!$M$2:$M$13&lt;&gt;"")*ISNUMBER(SEARCH(LISTS!$M$2:$M$13,$I3434))),LISTS!$O$2:$O$13),"Medio de pago no elegible o no identificado por DIAN"),"Apta automaticamente por pago electronico y base positiva"))))</f>
        <v/>
      </c>
    </row>
    <row r="3435">
      <c r="A3435" s="9" t="n"/>
      <c r="B3435" s="9" t="n"/>
      <c r="C3435" s="12" t="n"/>
      <c r="D3435" s="11" t="n"/>
      <c r="E3435" s="11" t="n"/>
      <c r="F3435" s="11" t="n"/>
      <c r="G3435" s="11" t="n"/>
      <c r="H3435" s="11" t="n"/>
      <c r="I3435" s="9" t="n"/>
      <c r="J3435" s="9" t="n"/>
      <c r="K3435" s="9" t="n"/>
      <c r="L3435" s="9">
        <f>IF(COUNTA($A3435:$K3435)=0,"",IF(AND(IFERROR($H3435,0)&gt;0,LEN(TRIM($K3435&amp;""))&gt;0,IFERROR(LOOKUP(2,1/((LISTS!$M$2:$M$13&lt;&gt;"")*ISNUMBER(SEARCH(LISTS!$M$2:$M$13,$I3435))),LISTS!$N$2:$N$13),"NO")="SI"),"SI","NO"))</f>
        <v/>
      </c>
      <c r="M3435" s="9">
        <f>IF(COUNTA($A3435:$K3435)=0,"",IF($K3435&lt;&gt;"",IF(COUNTIF($K$19:$K3435,$K3435)&gt;1,"SI","NO"),IF(COUNTIFS($A$19:$A3435,$A3435,$C$19:$C3435,$C3435,$J$19:$J3435,$J3435,$D$19:$D3435,$D3435)&gt;1,"SI","NO")))</f>
        <v/>
      </c>
      <c r="N3435" s="11">
        <f>IF(COUNTA($A3435:$K3435)=0,"",IF(AND($L3435="SI",$M3435="NO"),IFERROR($H3435,0),0))</f>
        <v/>
      </c>
      <c r="O3435" s="9">
        <f>IF(COUNTA($A3435:$K3435)=0,"",IF($M3435="SI","CUFE o factura duplicada dentro del reporte; no se suma dos veces",IF(IFERROR($H3435,0)&lt;=0,"DIAN reporta valor susceptible 0",IF($L3435="NO",IFERROR(LOOKUP(2,1/((LISTS!$M$2:$M$13&lt;&gt;"")*ISNUMBER(SEARCH(LISTS!$M$2:$M$13,$I3435))),LISTS!$O$2:$O$13),"Medio de pago no elegible o no identificado por DIAN"),"Apta automaticamente por pago electronico y base positiva"))))</f>
        <v/>
      </c>
    </row>
    <row r="3436">
      <c r="A3436" s="9" t="n"/>
      <c r="B3436" s="9" t="n"/>
      <c r="C3436" s="12" t="n"/>
      <c r="D3436" s="11" t="n"/>
      <c r="E3436" s="11" t="n"/>
      <c r="F3436" s="11" t="n"/>
      <c r="G3436" s="11" t="n"/>
      <c r="H3436" s="11" t="n"/>
      <c r="I3436" s="9" t="n"/>
      <c r="J3436" s="9" t="n"/>
      <c r="K3436" s="9" t="n"/>
      <c r="L3436" s="9">
        <f>IF(COUNTA($A3436:$K3436)=0,"",IF(AND(IFERROR($H3436,0)&gt;0,LEN(TRIM($K3436&amp;""))&gt;0,IFERROR(LOOKUP(2,1/((LISTS!$M$2:$M$13&lt;&gt;"")*ISNUMBER(SEARCH(LISTS!$M$2:$M$13,$I3436))),LISTS!$N$2:$N$13),"NO")="SI"),"SI","NO"))</f>
        <v/>
      </c>
      <c r="M3436" s="9">
        <f>IF(COUNTA($A3436:$K3436)=0,"",IF($K3436&lt;&gt;"",IF(COUNTIF($K$19:$K3436,$K3436)&gt;1,"SI","NO"),IF(COUNTIFS($A$19:$A3436,$A3436,$C$19:$C3436,$C3436,$J$19:$J3436,$J3436,$D$19:$D3436,$D3436)&gt;1,"SI","NO")))</f>
        <v/>
      </c>
      <c r="N3436" s="11">
        <f>IF(COUNTA($A3436:$K3436)=0,"",IF(AND($L3436="SI",$M3436="NO"),IFERROR($H3436,0),0))</f>
        <v/>
      </c>
      <c r="O3436" s="9">
        <f>IF(COUNTA($A3436:$K3436)=0,"",IF($M3436="SI","CUFE o factura duplicada dentro del reporte; no se suma dos veces",IF(IFERROR($H3436,0)&lt;=0,"DIAN reporta valor susceptible 0",IF($L3436="NO",IFERROR(LOOKUP(2,1/((LISTS!$M$2:$M$13&lt;&gt;"")*ISNUMBER(SEARCH(LISTS!$M$2:$M$13,$I3436))),LISTS!$O$2:$O$13),"Medio de pago no elegible o no identificado por DIAN"),"Apta automaticamente por pago electronico y base positiva"))))</f>
        <v/>
      </c>
    </row>
    <row r="3437">
      <c r="A3437" s="9" t="n"/>
      <c r="B3437" s="9" t="n"/>
      <c r="C3437" s="12" t="n"/>
      <c r="D3437" s="11" t="n"/>
      <c r="E3437" s="11" t="n"/>
      <c r="F3437" s="11" t="n"/>
      <c r="G3437" s="11" t="n"/>
      <c r="H3437" s="11" t="n"/>
      <c r="I3437" s="9" t="n"/>
      <c r="J3437" s="9" t="n"/>
      <c r="K3437" s="9" t="n"/>
      <c r="L3437" s="9">
        <f>IF(COUNTA($A3437:$K3437)=0,"",IF(AND(IFERROR($H3437,0)&gt;0,LEN(TRIM($K3437&amp;""))&gt;0,IFERROR(LOOKUP(2,1/((LISTS!$M$2:$M$13&lt;&gt;"")*ISNUMBER(SEARCH(LISTS!$M$2:$M$13,$I3437))),LISTS!$N$2:$N$13),"NO")="SI"),"SI","NO"))</f>
        <v/>
      </c>
      <c r="M3437" s="9">
        <f>IF(COUNTA($A3437:$K3437)=0,"",IF($K3437&lt;&gt;"",IF(COUNTIF($K$19:$K3437,$K3437)&gt;1,"SI","NO"),IF(COUNTIFS($A$19:$A3437,$A3437,$C$19:$C3437,$C3437,$J$19:$J3437,$J3437,$D$19:$D3437,$D3437)&gt;1,"SI","NO")))</f>
        <v/>
      </c>
      <c r="N3437" s="11">
        <f>IF(COUNTA($A3437:$K3437)=0,"",IF(AND($L3437="SI",$M3437="NO"),IFERROR($H3437,0),0))</f>
        <v/>
      </c>
      <c r="O3437" s="9">
        <f>IF(COUNTA($A3437:$K3437)=0,"",IF($M3437="SI","CUFE o factura duplicada dentro del reporte; no se suma dos veces",IF(IFERROR($H3437,0)&lt;=0,"DIAN reporta valor susceptible 0",IF($L3437="NO",IFERROR(LOOKUP(2,1/((LISTS!$M$2:$M$13&lt;&gt;"")*ISNUMBER(SEARCH(LISTS!$M$2:$M$13,$I3437))),LISTS!$O$2:$O$13),"Medio de pago no elegible o no identificado por DIAN"),"Apta automaticamente por pago electronico y base positiva"))))</f>
        <v/>
      </c>
    </row>
    <row r="3438">
      <c r="A3438" s="9" t="n"/>
      <c r="B3438" s="9" t="n"/>
      <c r="C3438" s="12" t="n"/>
      <c r="D3438" s="11" t="n"/>
      <c r="E3438" s="11" t="n"/>
      <c r="F3438" s="11" t="n"/>
      <c r="G3438" s="11" t="n"/>
      <c r="H3438" s="11" t="n"/>
      <c r="I3438" s="9" t="n"/>
      <c r="J3438" s="9" t="n"/>
      <c r="K3438" s="9" t="n"/>
      <c r="L3438" s="9">
        <f>IF(COUNTA($A3438:$K3438)=0,"",IF(AND(IFERROR($H3438,0)&gt;0,LEN(TRIM($K3438&amp;""))&gt;0,IFERROR(LOOKUP(2,1/((LISTS!$M$2:$M$13&lt;&gt;"")*ISNUMBER(SEARCH(LISTS!$M$2:$M$13,$I3438))),LISTS!$N$2:$N$13),"NO")="SI"),"SI","NO"))</f>
        <v/>
      </c>
      <c r="M3438" s="9">
        <f>IF(COUNTA($A3438:$K3438)=0,"",IF($K3438&lt;&gt;"",IF(COUNTIF($K$19:$K3438,$K3438)&gt;1,"SI","NO"),IF(COUNTIFS($A$19:$A3438,$A3438,$C$19:$C3438,$C3438,$J$19:$J3438,$J3438,$D$19:$D3438,$D3438)&gt;1,"SI","NO")))</f>
        <v/>
      </c>
      <c r="N3438" s="11">
        <f>IF(COUNTA($A3438:$K3438)=0,"",IF(AND($L3438="SI",$M3438="NO"),IFERROR($H3438,0),0))</f>
        <v/>
      </c>
      <c r="O3438" s="9">
        <f>IF(COUNTA($A3438:$K3438)=0,"",IF($M3438="SI","CUFE o factura duplicada dentro del reporte; no se suma dos veces",IF(IFERROR($H3438,0)&lt;=0,"DIAN reporta valor susceptible 0",IF($L3438="NO",IFERROR(LOOKUP(2,1/((LISTS!$M$2:$M$13&lt;&gt;"")*ISNUMBER(SEARCH(LISTS!$M$2:$M$13,$I3438))),LISTS!$O$2:$O$13),"Medio de pago no elegible o no identificado por DIAN"),"Apta automaticamente por pago electronico y base positiva"))))</f>
        <v/>
      </c>
    </row>
    <row r="3439">
      <c r="A3439" s="9" t="n"/>
      <c r="B3439" s="9" t="n"/>
      <c r="C3439" s="12" t="n"/>
      <c r="D3439" s="11" t="n"/>
      <c r="E3439" s="11" t="n"/>
      <c r="F3439" s="11" t="n"/>
      <c r="G3439" s="11" t="n"/>
      <c r="H3439" s="11" t="n"/>
      <c r="I3439" s="9" t="n"/>
      <c r="J3439" s="9" t="n"/>
      <c r="K3439" s="9" t="n"/>
      <c r="L3439" s="9">
        <f>IF(COUNTA($A3439:$K3439)=0,"",IF(AND(IFERROR($H3439,0)&gt;0,LEN(TRIM($K3439&amp;""))&gt;0,IFERROR(LOOKUP(2,1/((LISTS!$M$2:$M$13&lt;&gt;"")*ISNUMBER(SEARCH(LISTS!$M$2:$M$13,$I3439))),LISTS!$N$2:$N$13),"NO")="SI"),"SI","NO"))</f>
        <v/>
      </c>
      <c r="M3439" s="9">
        <f>IF(COUNTA($A3439:$K3439)=0,"",IF($K3439&lt;&gt;"",IF(COUNTIF($K$19:$K3439,$K3439)&gt;1,"SI","NO"),IF(COUNTIFS($A$19:$A3439,$A3439,$C$19:$C3439,$C3439,$J$19:$J3439,$J3439,$D$19:$D3439,$D3439)&gt;1,"SI","NO")))</f>
        <v/>
      </c>
      <c r="N3439" s="11">
        <f>IF(COUNTA($A3439:$K3439)=0,"",IF(AND($L3439="SI",$M3439="NO"),IFERROR($H3439,0),0))</f>
        <v/>
      </c>
      <c r="O3439" s="9">
        <f>IF(COUNTA($A3439:$K3439)=0,"",IF($M3439="SI","CUFE o factura duplicada dentro del reporte; no se suma dos veces",IF(IFERROR($H3439,0)&lt;=0,"DIAN reporta valor susceptible 0",IF($L3439="NO",IFERROR(LOOKUP(2,1/((LISTS!$M$2:$M$13&lt;&gt;"")*ISNUMBER(SEARCH(LISTS!$M$2:$M$13,$I3439))),LISTS!$O$2:$O$13),"Medio de pago no elegible o no identificado por DIAN"),"Apta automaticamente por pago electronico y base positiva"))))</f>
        <v/>
      </c>
    </row>
    <row r="3440">
      <c r="A3440" s="9" t="n"/>
      <c r="B3440" s="9" t="n"/>
      <c r="C3440" s="12" t="n"/>
      <c r="D3440" s="11" t="n"/>
      <c r="E3440" s="11" t="n"/>
      <c r="F3440" s="11" t="n"/>
      <c r="G3440" s="11" t="n"/>
      <c r="H3440" s="11" t="n"/>
      <c r="I3440" s="9" t="n"/>
      <c r="J3440" s="9" t="n"/>
      <c r="K3440" s="9" t="n"/>
      <c r="L3440" s="9">
        <f>IF(COUNTA($A3440:$K3440)=0,"",IF(AND(IFERROR($H3440,0)&gt;0,LEN(TRIM($K3440&amp;""))&gt;0,IFERROR(LOOKUP(2,1/((LISTS!$M$2:$M$13&lt;&gt;"")*ISNUMBER(SEARCH(LISTS!$M$2:$M$13,$I3440))),LISTS!$N$2:$N$13),"NO")="SI"),"SI","NO"))</f>
        <v/>
      </c>
      <c r="M3440" s="9">
        <f>IF(COUNTA($A3440:$K3440)=0,"",IF($K3440&lt;&gt;"",IF(COUNTIF($K$19:$K3440,$K3440)&gt;1,"SI","NO"),IF(COUNTIFS($A$19:$A3440,$A3440,$C$19:$C3440,$C3440,$J$19:$J3440,$J3440,$D$19:$D3440,$D3440)&gt;1,"SI","NO")))</f>
        <v/>
      </c>
      <c r="N3440" s="11">
        <f>IF(COUNTA($A3440:$K3440)=0,"",IF(AND($L3440="SI",$M3440="NO"),IFERROR($H3440,0),0))</f>
        <v/>
      </c>
      <c r="O3440" s="9">
        <f>IF(COUNTA($A3440:$K3440)=0,"",IF($M3440="SI","CUFE o factura duplicada dentro del reporte; no se suma dos veces",IF(IFERROR($H3440,0)&lt;=0,"DIAN reporta valor susceptible 0",IF($L3440="NO",IFERROR(LOOKUP(2,1/((LISTS!$M$2:$M$13&lt;&gt;"")*ISNUMBER(SEARCH(LISTS!$M$2:$M$13,$I3440))),LISTS!$O$2:$O$13),"Medio de pago no elegible o no identificado por DIAN"),"Apta automaticamente por pago electronico y base positiva"))))</f>
        <v/>
      </c>
    </row>
    <row r="3441">
      <c r="A3441" s="9" t="n"/>
      <c r="B3441" s="9" t="n"/>
      <c r="C3441" s="12" t="n"/>
      <c r="D3441" s="11" t="n"/>
      <c r="E3441" s="11" t="n"/>
      <c r="F3441" s="11" t="n"/>
      <c r="G3441" s="11" t="n"/>
      <c r="H3441" s="11" t="n"/>
      <c r="I3441" s="9" t="n"/>
      <c r="J3441" s="9" t="n"/>
      <c r="K3441" s="9" t="n"/>
      <c r="L3441" s="9">
        <f>IF(COUNTA($A3441:$K3441)=0,"",IF(AND(IFERROR($H3441,0)&gt;0,LEN(TRIM($K3441&amp;""))&gt;0,IFERROR(LOOKUP(2,1/((LISTS!$M$2:$M$13&lt;&gt;"")*ISNUMBER(SEARCH(LISTS!$M$2:$M$13,$I3441))),LISTS!$N$2:$N$13),"NO")="SI"),"SI","NO"))</f>
        <v/>
      </c>
      <c r="M3441" s="9">
        <f>IF(COUNTA($A3441:$K3441)=0,"",IF($K3441&lt;&gt;"",IF(COUNTIF($K$19:$K3441,$K3441)&gt;1,"SI","NO"),IF(COUNTIFS($A$19:$A3441,$A3441,$C$19:$C3441,$C3441,$J$19:$J3441,$J3441,$D$19:$D3441,$D3441)&gt;1,"SI","NO")))</f>
        <v/>
      </c>
      <c r="N3441" s="11">
        <f>IF(COUNTA($A3441:$K3441)=0,"",IF(AND($L3441="SI",$M3441="NO"),IFERROR($H3441,0),0))</f>
        <v/>
      </c>
      <c r="O3441" s="9">
        <f>IF(COUNTA($A3441:$K3441)=0,"",IF($M3441="SI","CUFE o factura duplicada dentro del reporte; no se suma dos veces",IF(IFERROR($H3441,0)&lt;=0,"DIAN reporta valor susceptible 0",IF($L3441="NO",IFERROR(LOOKUP(2,1/((LISTS!$M$2:$M$13&lt;&gt;"")*ISNUMBER(SEARCH(LISTS!$M$2:$M$13,$I3441))),LISTS!$O$2:$O$13),"Medio de pago no elegible o no identificado por DIAN"),"Apta automaticamente por pago electronico y base positiva"))))</f>
        <v/>
      </c>
    </row>
    <row r="3442">
      <c r="A3442" s="9" t="n"/>
      <c r="B3442" s="9" t="n"/>
      <c r="C3442" s="12" t="n"/>
      <c r="D3442" s="11" t="n"/>
      <c r="E3442" s="11" t="n"/>
      <c r="F3442" s="11" t="n"/>
      <c r="G3442" s="11" t="n"/>
      <c r="H3442" s="11" t="n"/>
      <c r="I3442" s="9" t="n"/>
      <c r="J3442" s="9" t="n"/>
      <c r="K3442" s="9" t="n"/>
      <c r="L3442" s="9">
        <f>IF(COUNTA($A3442:$K3442)=0,"",IF(AND(IFERROR($H3442,0)&gt;0,LEN(TRIM($K3442&amp;""))&gt;0,IFERROR(LOOKUP(2,1/((LISTS!$M$2:$M$13&lt;&gt;"")*ISNUMBER(SEARCH(LISTS!$M$2:$M$13,$I3442))),LISTS!$N$2:$N$13),"NO")="SI"),"SI","NO"))</f>
        <v/>
      </c>
      <c r="M3442" s="9">
        <f>IF(COUNTA($A3442:$K3442)=0,"",IF($K3442&lt;&gt;"",IF(COUNTIF($K$19:$K3442,$K3442)&gt;1,"SI","NO"),IF(COUNTIFS($A$19:$A3442,$A3442,$C$19:$C3442,$C3442,$J$19:$J3442,$J3442,$D$19:$D3442,$D3442)&gt;1,"SI","NO")))</f>
        <v/>
      </c>
      <c r="N3442" s="11">
        <f>IF(COUNTA($A3442:$K3442)=0,"",IF(AND($L3442="SI",$M3442="NO"),IFERROR($H3442,0),0))</f>
        <v/>
      </c>
      <c r="O3442" s="9">
        <f>IF(COUNTA($A3442:$K3442)=0,"",IF($M3442="SI","CUFE o factura duplicada dentro del reporte; no se suma dos veces",IF(IFERROR($H3442,0)&lt;=0,"DIAN reporta valor susceptible 0",IF($L3442="NO",IFERROR(LOOKUP(2,1/((LISTS!$M$2:$M$13&lt;&gt;"")*ISNUMBER(SEARCH(LISTS!$M$2:$M$13,$I3442))),LISTS!$O$2:$O$13),"Medio de pago no elegible o no identificado por DIAN"),"Apta automaticamente por pago electronico y base positiva"))))</f>
        <v/>
      </c>
    </row>
    <row r="3443">
      <c r="A3443" s="9" t="n"/>
      <c r="B3443" s="9" t="n"/>
      <c r="C3443" s="12" t="n"/>
      <c r="D3443" s="11" t="n"/>
      <c r="E3443" s="11" t="n"/>
      <c r="F3443" s="11" t="n"/>
      <c r="G3443" s="11" t="n"/>
      <c r="H3443" s="11" t="n"/>
      <c r="I3443" s="9" t="n"/>
      <c r="J3443" s="9" t="n"/>
      <c r="K3443" s="9" t="n"/>
      <c r="L3443" s="9">
        <f>IF(COUNTA($A3443:$K3443)=0,"",IF(AND(IFERROR($H3443,0)&gt;0,LEN(TRIM($K3443&amp;""))&gt;0,IFERROR(LOOKUP(2,1/((LISTS!$M$2:$M$13&lt;&gt;"")*ISNUMBER(SEARCH(LISTS!$M$2:$M$13,$I3443))),LISTS!$N$2:$N$13),"NO")="SI"),"SI","NO"))</f>
        <v/>
      </c>
      <c r="M3443" s="9">
        <f>IF(COUNTA($A3443:$K3443)=0,"",IF($K3443&lt;&gt;"",IF(COUNTIF($K$19:$K3443,$K3443)&gt;1,"SI","NO"),IF(COUNTIFS($A$19:$A3443,$A3443,$C$19:$C3443,$C3443,$J$19:$J3443,$J3443,$D$19:$D3443,$D3443)&gt;1,"SI","NO")))</f>
        <v/>
      </c>
      <c r="N3443" s="11">
        <f>IF(COUNTA($A3443:$K3443)=0,"",IF(AND($L3443="SI",$M3443="NO"),IFERROR($H3443,0),0))</f>
        <v/>
      </c>
      <c r="O3443" s="9">
        <f>IF(COUNTA($A3443:$K3443)=0,"",IF($M3443="SI","CUFE o factura duplicada dentro del reporte; no se suma dos veces",IF(IFERROR($H3443,0)&lt;=0,"DIAN reporta valor susceptible 0",IF($L3443="NO",IFERROR(LOOKUP(2,1/((LISTS!$M$2:$M$13&lt;&gt;"")*ISNUMBER(SEARCH(LISTS!$M$2:$M$13,$I3443))),LISTS!$O$2:$O$13),"Medio de pago no elegible o no identificado por DIAN"),"Apta automaticamente por pago electronico y base positiva"))))</f>
        <v/>
      </c>
    </row>
    <row r="3444">
      <c r="A3444" s="9" t="n"/>
      <c r="B3444" s="9" t="n"/>
      <c r="C3444" s="12" t="n"/>
      <c r="D3444" s="11" t="n"/>
      <c r="E3444" s="11" t="n"/>
      <c r="F3444" s="11" t="n"/>
      <c r="G3444" s="11" t="n"/>
      <c r="H3444" s="11" t="n"/>
      <c r="I3444" s="9" t="n"/>
      <c r="J3444" s="9" t="n"/>
      <c r="K3444" s="9" t="n"/>
      <c r="L3444" s="9">
        <f>IF(COUNTA($A3444:$K3444)=0,"",IF(AND(IFERROR($H3444,0)&gt;0,LEN(TRIM($K3444&amp;""))&gt;0,IFERROR(LOOKUP(2,1/((LISTS!$M$2:$M$13&lt;&gt;"")*ISNUMBER(SEARCH(LISTS!$M$2:$M$13,$I3444))),LISTS!$N$2:$N$13),"NO")="SI"),"SI","NO"))</f>
        <v/>
      </c>
      <c r="M3444" s="9">
        <f>IF(COUNTA($A3444:$K3444)=0,"",IF($K3444&lt;&gt;"",IF(COUNTIF($K$19:$K3444,$K3444)&gt;1,"SI","NO"),IF(COUNTIFS($A$19:$A3444,$A3444,$C$19:$C3444,$C3444,$J$19:$J3444,$J3444,$D$19:$D3444,$D3444)&gt;1,"SI","NO")))</f>
        <v/>
      </c>
      <c r="N3444" s="11">
        <f>IF(COUNTA($A3444:$K3444)=0,"",IF(AND($L3444="SI",$M3444="NO"),IFERROR($H3444,0),0))</f>
        <v/>
      </c>
      <c r="O3444" s="9">
        <f>IF(COUNTA($A3444:$K3444)=0,"",IF($M3444="SI","CUFE o factura duplicada dentro del reporte; no se suma dos veces",IF(IFERROR($H3444,0)&lt;=0,"DIAN reporta valor susceptible 0",IF($L3444="NO",IFERROR(LOOKUP(2,1/((LISTS!$M$2:$M$13&lt;&gt;"")*ISNUMBER(SEARCH(LISTS!$M$2:$M$13,$I3444))),LISTS!$O$2:$O$13),"Medio de pago no elegible o no identificado por DIAN"),"Apta automaticamente por pago electronico y base positiva"))))</f>
        <v/>
      </c>
    </row>
    <row r="3445">
      <c r="A3445" s="9" t="n"/>
      <c r="B3445" s="9" t="n"/>
      <c r="C3445" s="12" t="n"/>
      <c r="D3445" s="11" t="n"/>
      <c r="E3445" s="11" t="n"/>
      <c r="F3445" s="11" t="n"/>
      <c r="G3445" s="11" t="n"/>
      <c r="H3445" s="11" t="n"/>
      <c r="I3445" s="9" t="n"/>
      <c r="J3445" s="9" t="n"/>
      <c r="K3445" s="9" t="n"/>
      <c r="L3445" s="9">
        <f>IF(COUNTA($A3445:$K3445)=0,"",IF(AND(IFERROR($H3445,0)&gt;0,LEN(TRIM($K3445&amp;""))&gt;0,IFERROR(LOOKUP(2,1/((LISTS!$M$2:$M$13&lt;&gt;"")*ISNUMBER(SEARCH(LISTS!$M$2:$M$13,$I3445))),LISTS!$N$2:$N$13),"NO")="SI"),"SI","NO"))</f>
        <v/>
      </c>
      <c r="M3445" s="9">
        <f>IF(COUNTA($A3445:$K3445)=0,"",IF($K3445&lt;&gt;"",IF(COUNTIF($K$19:$K3445,$K3445)&gt;1,"SI","NO"),IF(COUNTIFS($A$19:$A3445,$A3445,$C$19:$C3445,$C3445,$J$19:$J3445,$J3445,$D$19:$D3445,$D3445)&gt;1,"SI","NO")))</f>
        <v/>
      </c>
      <c r="N3445" s="11">
        <f>IF(COUNTA($A3445:$K3445)=0,"",IF(AND($L3445="SI",$M3445="NO"),IFERROR($H3445,0),0))</f>
        <v/>
      </c>
      <c r="O3445" s="9">
        <f>IF(COUNTA($A3445:$K3445)=0,"",IF($M3445="SI","CUFE o factura duplicada dentro del reporte; no se suma dos veces",IF(IFERROR($H3445,0)&lt;=0,"DIAN reporta valor susceptible 0",IF($L3445="NO",IFERROR(LOOKUP(2,1/((LISTS!$M$2:$M$13&lt;&gt;"")*ISNUMBER(SEARCH(LISTS!$M$2:$M$13,$I3445))),LISTS!$O$2:$O$13),"Medio de pago no elegible o no identificado por DIAN"),"Apta automaticamente por pago electronico y base positiva"))))</f>
        <v/>
      </c>
    </row>
    <row r="3446">
      <c r="A3446" s="9" t="n"/>
      <c r="B3446" s="9" t="n"/>
      <c r="C3446" s="12" t="n"/>
      <c r="D3446" s="11" t="n"/>
      <c r="E3446" s="11" t="n"/>
      <c r="F3446" s="11" t="n"/>
      <c r="G3446" s="11" t="n"/>
      <c r="H3446" s="11" t="n"/>
      <c r="I3446" s="9" t="n"/>
      <c r="J3446" s="9" t="n"/>
      <c r="K3446" s="9" t="n"/>
      <c r="L3446" s="9">
        <f>IF(COUNTA($A3446:$K3446)=0,"",IF(AND(IFERROR($H3446,0)&gt;0,LEN(TRIM($K3446&amp;""))&gt;0,IFERROR(LOOKUP(2,1/((LISTS!$M$2:$M$13&lt;&gt;"")*ISNUMBER(SEARCH(LISTS!$M$2:$M$13,$I3446))),LISTS!$N$2:$N$13),"NO")="SI"),"SI","NO"))</f>
        <v/>
      </c>
      <c r="M3446" s="9">
        <f>IF(COUNTA($A3446:$K3446)=0,"",IF($K3446&lt;&gt;"",IF(COUNTIF($K$19:$K3446,$K3446)&gt;1,"SI","NO"),IF(COUNTIFS($A$19:$A3446,$A3446,$C$19:$C3446,$C3446,$J$19:$J3446,$J3446,$D$19:$D3446,$D3446)&gt;1,"SI","NO")))</f>
        <v/>
      </c>
      <c r="N3446" s="11">
        <f>IF(COUNTA($A3446:$K3446)=0,"",IF(AND($L3446="SI",$M3446="NO"),IFERROR($H3446,0),0))</f>
        <v/>
      </c>
      <c r="O3446" s="9">
        <f>IF(COUNTA($A3446:$K3446)=0,"",IF($M3446="SI","CUFE o factura duplicada dentro del reporte; no se suma dos veces",IF(IFERROR($H3446,0)&lt;=0,"DIAN reporta valor susceptible 0",IF($L3446="NO",IFERROR(LOOKUP(2,1/((LISTS!$M$2:$M$13&lt;&gt;"")*ISNUMBER(SEARCH(LISTS!$M$2:$M$13,$I3446))),LISTS!$O$2:$O$13),"Medio de pago no elegible o no identificado por DIAN"),"Apta automaticamente por pago electronico y base positiva"))))</f>
        <v/>
      </c>
    </row>
    <row r="3447">
      <c r="A3447" s="9" t="n"/>
      <c r="B3447" s="9" t="n"/>
      <c r="C3447" s="12" t="n"/>
      <c r="D3447" s="11" t="n"/>
      <c r="E3447" s="11" t="n"/>
      <c r="F3447" s="11" t="n"/>
      <c r="G3447" s="11" t="n"/>
      <c r="H3447" s="11" t="n"/>
      <c r="I3447" s="9" t="n"/>
      <c r="J3447" s="9" t="n"/>
      <c r="K3447" s="9" t="n"/>
      <c r="L3447" s="9">
        <f>IF(COUNTA($A3447:$K3447)=0,"",IF(AND(IFERROR($H3447,0)&gt;0,LEN(TRIM($K3447&amp;""))&gt;0,IFERROR(LOOKUP(2,1/((LISTS!$M$2:$M$13&lt;&gt;"")*ISNUMBER(SEARCH(LISTS!$M$2:$M$13,$I3447))),LISTS!$N$2:$N$13),"NO")="SI"),"SI","NO"))</f>
        <v/>
      </c>
      <c r="M3447" s="9">
        <f>IF(COUNTA($A3447:$K3447)=0,"",IF($K3447&lt;&gt;"",IF(COUNTIF($K$19:$K3447,$K3447)&gt;1,"SI","NO"),IF(COUNTIFS($A$19:$A3447,$A3447,$C$19:$C3447,$C3447,$J$19:$J3447,$J3447,$D$19:$D3447,$D3447)&gt;1,"SI","NO")))</f>
        <v/>
      </c>
      <c r="N3447" s="11">
        <f>IF(COUNTA($A3447:$K3447)=0,"",IF(AND($L3447="SI",$M3447="NO"),IFERROR($H3447,0),0))</f>
        <v/>
      </c>
      <c r="O3447" s="9">
        <f>IF(COUNTA($A3447:$K3447)=0,"",IF($M3447="SI","CUFE o factura duplicada dentro del reporte; no se suma dos veces",IF(IFERROR($H3447,0)&lt;=0,"DIAN reporta valor susceptible 0",IF($L3447="NO",IFERROR(LOOKUP(2,1/((LISTS!$M$2:$M$13&lt;&gt;"")*ISNUMBER(SEARCH(LISTS!$M$2:$M$13,$I3447))),LISTS!$O$2:$O$13),"Medio de pago no elegible o no identificado por DIAN"),"Apta automaticamente por pago electronico y base positiva"))))</f>
        <v/>
      </c>
    </row>
    <row r="3448">
      <c r="A3448" s="9" t="n"/>
      <c r="B3448" s="9" t="n"/>
      <c r="C3448" s="12" t="n"/>
      <c r="D3448" s="11" t="n"/>
      <c r="E3448" s="11" t="n"/>
      <c r="F3448" s="11" t="n"/>
      <c r="G3448" s="11" t="n"/>
      <c r="H3448" s="11" t="n"/>
      <c r="I3448" s="9" t="n"/>
      <c r="J3448" s="9" t="n"/>
      <c r="K3448" s="9" t="n"/>
      <c r="L3448" s="9">
        <f>IF(COUNTA($A3448:$K3448)=0,"",IF(AND(IFERROR($H3448,0)&gt;0,LEN(TRIM($K3448&amp;""))&gt;0,IFERROR(LOOKUP(2,1/((LISTS!$M$2:$M$13&lt;&gt;"")*ISNUMBER(SEARCH(LISTS!$M$2:$M$13,$I3448))),LISTS!$N$2:$N$13),"NO")="SI"),"SI","NO"))</f>
        <v/>
      </c>
      <c r="M3448" s="9">
        <f>IF(COUNTA($A3448:$K3448)=0,"",IF($K3448&lt;&gt;"",IF(COUNTIF($K$19:$K3448,$K3448)&gt;1,"SI","NO"),IF(COUNTIFS($A$19:$A3448,$A3448,$C$19:$C3448,$C3448,$J$19:$J3448,$J3448,$D$19:$D3448,$D3448)&gt;1,"SI","NO")))</f>
        <v/>
      </c>
      <c r="N3448" s="11">
        <f>IF(COUNTA($A3448:$K3448)=0,"",IF(AND($L3448="SI",$M3448="NO"),IFERROR($H3448,0),0))</f>
        <v/>
      </c>
      <c r="O3448" s="9">
        <f>IF(COUNTA($A3448:$K3448)=0,"",IF($M3448="SI","CUFE o factura duplicada dentro del reporte; no se suma dos veces",IF(IFERROR($H3448,0)&lt;=0,"DIAN reporta valor susceptible 0",IF($L3448="NO",IFERROR(LOOKUP(2,1/((LISTS!$M$2:$M$13&lt;&gt;"")*ISNUMBER(SEARCH(LISTS!$M$2:$M$13,$I3448))),LISTS!$O$2:$O$13),"Medio de pago no elegible o no identificado por DIAN"),"Apta automaticamente por pago electronico y base positiva"))))</f>
        <v/>
      </c>
    </row>
    <row r="3449">
      <c r="A3449" s="9" t="n"/>
      <c r="B3449" s="9" t="n"/>
      <c r="C3449" s="12" t="n"/>
      <c r="D3449" s="11" t="n"/>
      <c r="E3449" s="11" t="n"/>
      <c r="F3449" s="11" t="n"/>
      <c r="G3449" s="11" t="n"/>
      <c r="H3449" s="11" t="n"/>
      <c r="I3449" s="9" t="n"/>
      <c r="J3449" s="9" t="n"/>
      <c r="K3449" s="9" t="n"/>
      <c r="L3449" s="9">
        <f>IF(COUNTA($A3449:$K3449)=0,"",IF(AND(IFERROR($H3449,0)&gt;0,LEN(TRIM($K3449&amp;""))&gt;0,IFERROR(LOOKUP(2,1/((LISTS!$M$2:$M$13&lt;&gt;"")*ISNUMBER(SEARCH(LISTS!$M$2:$M$13,$I3449))),LISTS!$N$2:$N$13),"NO")="SI"),"SI","NO"))</f>
        <v/>
      </c>
      <c r="M3449" s="9">
        <f>IF(COUNTA($A3449:$K3449)=0,"",IF($K3449&lt;&gt;"",IF(COUNTIF($K$19:$K3449,$K3449)&gt;1,"SI","NO"),IF(COUNTIFS($A$19:$A3449,$A3449,$C$19:$C3449,$C3449,$J$19:$J3449,$J3449,$D$19:$D3449,$D3449)&gt;1,"SI","NO")))</f>
        <v/>
      </c>
      <c r="N3449" s="11">
        <f>IF(COUNTA($A3449:$K3449)=0,"",IF(AND($L3449="SI",$M3449="NO"),IFERROR($H3449,0),0))</f>
        <v/>
      </c>
      <c r="O3449" s="9">
        <f>IF(COUNTA($A3449:$K3449)=0,"",IF($M3449="SI","CUFE o factura duplicada dentro del reporte; no se suma dos veces",IF(IFERROR($H3449,0)&lt;=0,"DIAN reporta valor susceptible 0",IF($L3449="NO",IFERROR(LOOKUP(2,1/((LISTS!$M$2:$M$13&lt;&gt;"")*ISNUMBER(SEARCH(LISTS!$M$2:$M$13,$I3449))),LISTS!$O$2:$O$13),"Medio de pago no elegible o no identificado por DIAN"),"Apta automaticamente por pago electronico y base positiva"))))</f>
        <v/>
      </c>
    </row>
    <row r="3450">
      <c r="A3450" s="9" t="n"/>
      <c r="B3450" s="9" t="n"/>
      <c r="C3450" s="12" t="n"/>
      <c r="D3450" s="11" t="n"/>
      <c r="E3450" s="11" t="n"/>
      <c r="F3450" s="11" t="n"/>
      <c r="G3450" s="11" t="n"/>
      <c r="H3450" s="11" t="n"/>
      <c r="I3450" s="9" t="n"/>
      <c r="J3450" s="9" t="n"/>
      <c r="K3450" s="9" t="n"/>
      <c r="L3450" s="9">
        <f>IF(COUNTA($A3450:$K3450)=0,"",IF(AND(IFERROR($H3450,0)&gt;0,LEN(TRIM($K3450&amp;""))&gt;0,IFERROR(LOOKUP(2,1/((LISTS!$M$2:$M$13&lt;&gt;"")*ISNUMBER(SEARCH(LISTS!$M$2:$M$13,$I3450))),LISTS!$N$2:$N$13),"NO")="SI"),"SI","NO"))</f>
        <v/>
      </c>
      <c r="M3450" s="9">
        <f>IF(COUNTA($A3450:$K3450)=0,"",IF($K3450&lt;&gt;"",IF(COUNTIF($K$19:$K3450,$K3450)&gt;1,"SI","NO"),IF(COUNTIFS($A$19:$A3450,$A3450,$C$19:$C3450,$C3450,$J$19:$J3450,$J3450,$D$19:$D3450,$D3450)&gt;1,"SI","NO")))</f>
        <v/>
      </c>
      <c r="N3450" s="11">
        <f>IF(COUNTA($A3450:$K3450)=0,"",IF(AND($L3450="SI",$M3450="NO"),IFERROR($H3450,0),0))</f>
        <v/>
      </c>
      <c r="O3450" s="9">
        <f>IF(COUNTA($A3450:$K3450)=0,"",IF($M3450="SI","CUFE o factura duplicada dentro del reporte; no se suma dos veces",IF(IFERROR($H3450,0)&lt;=0,"DIAN reporta valor susceptible 0",IF($L3450="NO",IFERROR(LOOKUP(2,1/((LISTS!$M$2:$M$13&lt;&gt;"")*ISNUMBER(SEARCH(LISTS!$M$2:$M$13,$I3450))),LISTS!$O$2:$O$13),"Medio de pago no elegible o no identificado por DIAN"),"Apta automaticamente por pago electronico y base positiva"))))</f>
        <v/>
      </c>
    </row>
    <row r="3451">
      <c r="A3451" s="9" t="n"/>
      <c r="B3451" s="9" t="n"/>
      <c r="C3451" s="12" t="n"/>
      <c r="D3451" s="11" t="n"/>
      <c r="E3451" s="11" t="n"/>
      <c r="F3451" s="11" t="n"/>
      <c r="G3451" s="11" t="n"/>
      <c r="H3451" s="11" t="n"/>
      <c r="I3451" s="9" t="n"/>
      <c r="J3451" s="9" t="n"/>
      <c r="K3451" s="9" t="n"/>
      <c r="L3451" s="9">
        <f>IF(COUNTA($A3451:$K3451)=0,"",IF(AND(IFERROR($H3451,0)&gt;0,LEN(TRIM($K3451&amp;""))&gt;0,IFERROR(LOOKUP(2,1/((LISTS!$M$2:$M$13&lt;&gt;"")*ISNUMBER(SEARCH(LISTS!$M$2:$M$13,$I3451))),LISTS!$N$2:$N$13),"NO")="SI"),"SI","NO"))</f>
        <v/>
      </c>
      <c r="M3451" s="9">
        <f>IF(COUNTA($A3451:$K3451)=0,"",IF($K3451&lt;&gt;"",IF(COUNTIF($K$19:$K3451,$K3451)&gt;1,"SI","NO"),IF(COUNTIFS($A$19:$A3451,$A3451,$C$19:$C3451,$C3451,$J$19:$J3451,$J3451,$D$19:$D3451,$D3451)&gt;1,"SI","NO")))</f>
        <v/>
      </c>
      <c r="N3451" s="11">
        <f>IF(COUNTA($A3451:$K3451)=0,"",IF(AND($L3451="SI",$M3451="NO"),IFERROR($H3451,0),0))</f>
        <v/>
      </c>
      <c r="O3451" s="9">
        <f>IF(COUNTA($A3451:$K3451)=0,"",IF($M3451="SI","CUFE o factura duplicada dentro del reporte; no se suma dos veces",IF(IFERROR($H3451,0)&lt;=0,"DIAN reporta valor susceptible 0",IF($L3451="NO",IFERROR(LOOKUP(2,1/((LISTS!$M$2:$M$13&lt;&gt;"")*ISNUMBER(SEARCH(LISTS!$M$2:$M$13,$I3451))),LISTS!$O$2:$O$13),"Medio de pago no elegible o no identificado por DIAN"),"Apta automaticamente por pago electronico y base positiva"))))</f>
        <v/>
      </c>
    </row>
    <row r="3452">
      <c r="A3452" s="9" t="n"/>
      <c r="B3452" s="9" t="n"/>
      <c r="C3452" s="12" t="n"/>
      <c r="D3452" s="11" t="n"/>
      <c r="E3452" s="11" t="n"/>
      <c r="F3452" s="11" t="n"/>
      <c r="G3452" s="11" t="n"/>
      <c r="H3452" s="11" t="n"/>
      <c r="I3452" s="9" t="n"/>
      <c r="J3452" s="9" t="n"/>
      <c r="K3452" s="9" t="n"/>
      <c r="L3452" s="9">
        <f>IF(COUNTA($A3452:$K3452)=0,"",IF(AND(IFERROR($H3452,0)&gt;0,LEN(TRIM($K3452&amp;""))&gt;0,IFERROR(LOOKUP(2,1/((LISTS!$M$2:$M$13&lt;&gt;"")*ISNUMBER(SEARCH(LISTS!$M$2:$M$13,$I3452))),LISTS!$N$2:$N$13),"NO")="SI"),"SI","NO"))</f>
        <v/>
      </c>
      <c r="M3452" s="9">
        <f>IF(COUNTA($A3452:$K3452)=0,"",IF($K3452&lt;&gt;"",IF(COUNTIF($K$19:$K3452,$K3452)&gt;1,"SI","NO"),IF(COUNTIFS($A$19:$A3452,$A3452,$C$19:$C3452,$C3452,$J$19:$J3452,$J3452,$D$19:$D3452,$D3452)&gt;1,"SI","NO")))</f>
        <v/>
      </c>
      <c r="N3452" s="11">
        <f>IF(COUNTA($A3452:$K3452)=0,"",IF(AND($L3452="SI",$M3452="NO"),IFERROR($H3452,0),0))</f>
        <v/>
      </c>
      <c r="O3452" s="9">
        <f>IF(COUNTA($A3452:$K3452)=0,"",IF($M3452="SI","CUFE o factura duplicada dentro del reporte; no se suma dos veces",IF(IFERROR($H3452,0)&lt;=0,"DIAN reporta valor susceptible 0",IF($L3452="NO",IFERROR(LOOKUP(2,1/((LISTS!$M$2:$M$13&lt;&gt;"")*ISNUMBER(SEARCH(LISTS!$M$2:$M$13,$I3452))),LISTS!$O$2:$O$13),"Medio de pago no elegible o no identificado por DIAN"),"Apta automaticamente por pago electronico y base positiva"))))</f>
        <v/>
      </c>
    </row>
    <row r="3453">
      <c r="A3453" s="9" t="n"/>
      <c r="B3453" s="9" t="n"/>
      <c r="C3453" s="12" t="n"/>
      <c r="D3453" s="11" t="n"/>
      <c r="E3453" s="11" t="n"/>
      <c r="F3453" s="11" t="n"/>
      <c r="G3453" s="11" t="n"/>
      <c r="H3453" s="11" t="n"/>
      <c r="I3453" s="9" t="n"/>
      <c r="J3453" s="9" t="n"/>
      <c r="K3453" s="9" t="n"/>
      <c r="L3453" s="9">
        <f>IF(COUNTA($A3453:$K3453)=0,"",IF(AND(IFERROR($H3453,0)&gt;0,LEN(TRIM($K3453&amp;""))&gt;0,IFERROR(LOOKUP(2,1/((LISTS!$M$2:$M$13&lt;&gt;"")*ISNUMBER(SEARCH(LISTS!$M$2:$M$13,$I3453))),LISTS!$N$2:$N$13),"NO")="SI"),"SI","NO"))</f>
        <v/>
      </c>
      <c r="M3453" s="9">
        <f>IF(COUNTA($A3453:$K3453)=0,"",IF($K3453&lt;&gt;"",IF(COUNTIF($K$19:$K3453,$K3453)&gt;1,"SI","NO"),IF(COUNTIFS($A$19:$A3453,$A3453,$C$19:$C3453,$C3453,$J$19:$J3453,$J3453,$D$19:$D3453,$D3453)&gt;1,"SI","NO")))</f>
        <v/>
      </c>
      <c r="N3453" s="11">
        <f>IF(COUNTA($A3453:$K3453)=0,"",IF(AND($L3453="SI",$M3453="NO"),IFERROR($H3453,0),0))</f>
        <v/>
      </c>
      <c r="O3453" s="9">
        <f>IF(COUNTA($A3453:$K3453)=0,"",IF($M3453="SI","CUFE o factura duplicada dentro del reporte; no se suma dos veces",IF(IFERROR($H3453,0)&lt;=0,"DIAN reporta valor susceptible 0",IF($L3453="NO",IFERROR(LOOKUP(2,1/((LISTS!$M$2:$M$13&lt;&gt;"")*ISNUMBER(SEARCH(LISTS!$M$2:$M$13,$I3453))),LISTS!$O$2:$O$13),"Medio de pago no elegible o no identificado por DIAN"),"Apta automaticamente por pago electronico y base positiva"))))</f>
        <v/>
      </c>
    </row>
    <row r="3454">
      <c r="A3454" s="9" t="n"/>
      <c r="B3454" s="9" t="n"/>
      <c r="C3454" s="12" t="n"/>
      <c r="D3454" s="11" t="n"/>
      <c r="E3454" s="11" t="n"/>
      <c r="F3454" s="11" t="n"/>
      <c r="G3454" s="11" t="n"/>
      <c r="H3454" s="11" t="n"/>
      <c r="I3454" s="9" t="n"/>
      <c r="J3454" s="9" t="n"/>
      <c r="K3454" s="9" t="n"/>
      <c r="L3454" s="9">
        <f>IF(COUNTA($A3454:$K3454)=0,"",IF(AND(IFERROR($H3454,0)&gt;0,LEN(TRIM($K3454&amp;""))&gt;0,IFERROR(LOOKUP(2,1/((LISTS!$M$2:$M$13&lt;&gt;"")*ISNUMBER(SEARCH(LISTS!$M$2:$M$13,$I3454))),LISTS!$N$2:$N$13),"NO")="SI"),"SI","NO"))</f>
        <v/>
      </c>
      <c r="M3454" s="9">
        <f>IF(COUNTA($A3454:$K3454)=0,"",IF($K3454&lt;&gt;"",IF(COUNTIF($K$19:$K3454,$K3454)&gt;1,"SI","NO"),IF(COUNTIFS($A$19:$A3454,$A3454,$C$19:$C3454,$C3454,$J$19:$J3454,$J3454,$D$19:$D3454,$D3454)&gt;1,"SI","NO")))</f>
        <v/>
      </c>
      <c r="N3454" s="11">
        <f>IF(COUNTA($A3454:$K3454)=0,"",IF(AND($L3454="SI",$M3454="NO"),IFERROR($H3454,0),0))</f>
        <v/>
      </c>
      <c r="O3454" s="9">
        <f>IF(COUNTA($A3454:$K3454)=0,"",IF($M3454="SI","CUFE o factura duplicada dentro del reporte; no se suma dos veces",IF(IFERROR($H3454,0)&lt;=0,"DIAN reporta valor susceptible 0",IF($L3454="NO",IFERROR(LOOKUP(2,1/((LISTS!$M$2:$M$13&lt;&gt;"")*ISNUMBER(SEARCH(LISTS!$M$2:$M$13,$I3454))),LISTS!$O$2:$O$13),"Medio de pago no elegible o no identificado por DIAN"),"Apta automaticamente por pago electronico y base positiva"))))</f>
        <v/>
      </c>
    </row>
    <row r="3455">
      <c r="A3455" s="9" t="n"/>
      <c r="B3455" s="9" t="n"/>
      <c r="C3455" s="12" t="n"/>
      <c r="D3455" s="11" t="n"/>
      <c r="E3455" s="11" t="n"/>
      <c r="F3455" s="11" t="n"/>
      <c r="G3455" s="11" t="n"/>
      <c r="H3455" s="11" t="n"/>
      <c r="I3455" s="9" t="n"/>
      <c r="J3455" s="9" t="n"/>
      <c r="K3455" s="9" t="n"/>
      <c r="L3455" s="9">
        <f>IF(COUNTA($A3455:$K3455)=0,"",IF(AND(IFERROR($H3455,0)&gt;0,LEN(TRIM($K3455&amp;""))&gt;0,IFERROR(LOOKUP(2,1/((LISTS!$M$2:$M$13&lt;&gt;"")*ISNUMBER(SEARCH(LISTS!$M$2:$M$13,$I3455))),LISTS!$N$2:$N$13),"NO")="SI"),"SI","NO"))</f>
        <v/>
      </c>
      <c r="M3455" s="9">
        <f>IF(COUNTA($A3455:$K3455)=0,"",IF($K3455&lt;&gt;"",IF(COUNTIF($K$19:$K3455,$K3455)&gt;1,"SI","NO"),IF(COUNTIFS($A$19:$A3455,$A3455,$C$19:$C3455,$C3455,$J$19:$J3455,$J3455,$D$19:$D3455,$D3455)&gt;1,"SI","NO")))</f>
        <v/>
      </c>
      <c r="N3455" s="11">
        <f>IF(COUNTA($A3455:$K3455)=0,"",IF(AND($L3455="SI",$M3455="NO"),IFERROR($H3455,0),0))</f>
        <v/>
      </c>
      <c r="O3455" s="9">
        <f>IF(COUNTA($A3455:$K3455)=0,"",IF($M3455="SI","CUFE o factura duplicada dentro del reporte; no se suma dos veces",IF(IFERROR($H3455,0)&lt;=0,"DIAN reporta valor susceptible 0",IF($L3455="NO",IFERROR(LOOKUP(2,1/((LISTS!$M$2:$M$13&lt;&gt;"")*ISNUMBER(SEARCH(LISTS!$M$2:$M$13,$I3455))),LISTS!$O$2:$O$13),"Medio de pago no elegible o no identificado por DIAN"),"Apta automaticamente por pago electronico y base positiva"))))</f>
        <v/>
      </c>
    </row>
    <row r="3456">
      <c r="A3456" s="9" t="n"/>
      <c r="B3456" s="9" t="n"/>
      <c r="C3456" s="12" t="n"/>
      <c r="D3456" s="11" t="n"/>
      <c r="E3456" s="11" t="n"/>
      <c r="F3456" s="11" t="n"/>
      <c r="G3456" s="11" t="n"/>
      <c r="H3456" s="11" t="n"/>
      <c r="I3456" s="9" t="n"/>
      <c r="J3456" s="9" t="n"/>
      <c r="K3456" s="9" t="n"/>
      <c r="L3456" s="9">
        <f>IF(COUNTA($A3456:$K3456)=0,"",IF(AND(IFERROR($H3456,0)&gt;0,LEN(TRIM($K3456&amp;""))&gt;0,IFERROR(LOOKUP(2,1/((LISTS!$M$2:$M$13&lt;&gt;"")*ISNUMBER(SEARCH(LISTS!$M$2:$M$13,$I3456))),LISTS!$N$2:$N$13),"NO")="SI"),"SI","NO"))</f>
        <v/>
      </c>
      <c r="M3456" s="9">
        <f>IF(COUNTA($A3456:$K3456)=0,"",IF($K3456&lt;&gt;"",IF(COUNTIF($K$19:$K3456,$K3456)&gt;1,"SI","NO"),IF(COUNTIFS($A$19:$A3456,$A3456,$C$19:$C3456,$C3456,$J$19:$J3456,$J3456,$D$19:$D3456,$D3456)&gt;1,"SI","NO")))</f>
        <v/>
      </c>
      <c r="N3456" s="11">
        <f>IF(COUNTA($A3456:$K3456)=0,"",IF(AND($L3456="SI",$M3456="NO"),IFERROR($H3456,0),0))</f>
        <v/>
      </c>
      <c r="O3456" s="9">
        <f>IF(COUNTA($A3456:$K3456)=0,"",IF($M3456="SI","CUFE o factura duplicada dentro del reporte; no se suma dos veces",IF(IFERROR($H3456,0)&lt;=0,"DIAN reporta valor susceptible 0",IF($L3456="NO",IFERROR(LOOKUP(2,1/((LISTS!$M$2:$M$13&lt;&gt;"")*ISNUMBER(SEARCH(LISTS!$M$2:$M$13,$I3456))),LISTS!$O$2:$O$13),"Medio de pago no elegible o no identificado por DIAN"),"Apta automaticamente por pago electronico y base positiva"))))</f>
        <v/>
      </c>
    </row>
    <row r="3457">
      <c r="A3457" s="9" t="n"/>
      <c r="B3457" s="9" t="n"/>
      <c r="C3457" s="12" t="n"/>
      <c r="D3457" s="11" t="n"/>
      <c r="E3457" s="11" t="n"/>
      <c r="F3457" s="11" t="n"/>
      <c r="G3457" s="11" t="n"/>
      <c r="H3457" s="11" t="n"/>
      <c r="I3457" s="9" t="n"/>
      <c r="J3457" s="9" t="n"/>
      <c r="K3457" s="9" t="n"/>
      <c r="L3457" s="9">
        <f>IF(COUNTA($A3457:$K3457)=0,"",IF(AND(IFERROR($H3457,0)&gt;0,LEN(TRIM($K3457&amp;""))&gt;0,IFERROR(LOOKUP(2,1/((LISTS!$M$2:$M$13&lt;&gt;"")*ISNUMBER(SEARCH(LISTS!$M$2:$M$13,$I3457))),LISTS!$N$2:$N$13),"NO")="SI"),"SI","NO"))</f>
        <v/>
      </c>
      <c r="M3457" s="9">
        <f>IF(COUNTA($A3457:$K3457)=0,"",IF($K3457&lt;&gt;"",IF(COUNTIF($K$19:$K3457,$K3457)&gt;1,"SI","NO"),IF(COUNTIFS($A$19:$A3457,$A3457,$C$19:$C3457,$C3457,$J$19:$J3457,$J3457,$D$19:$D3457,$D3457)&gt;1,"SI","NO")))</f>
        <v/>
      </c>
      <c r="N3457" s="11">
        <f>IF(COUNTA($A3457:$K3457)=0,"",IF(AND($L3457="SI",$M3457="NO"),IFERROR($H3457,0),0))</f>
        <v/>
      </c>
      <c r="O3457" s="9">
        <f>IF(COUNTA($A3457:$K3457)=0,"",IF($M3457="SI","CUFE o factura duplicada dentro del reporte; no se suma dos veces",IF(IFERROR($H3457,0)&lt;=0,"DIAN reporta valor susceptible 0",IF($L3457="NO",IFERROR(LOOKUP(2,1/((LISTS!$M$2:$M$13&lt;&gt;"")*ISNUMBER(SEARCH(LISTS!$M$2:$M$13,$I3457))),LISTS!$O$2:$O$13),"Medio de pago no elegible o no identificado por DIAN"),"Apta automaticamente por pago electronico y base positiva"))))</f>
        <v/>
      </c>
    </row>
    <row r="3458">
      <c r="A3458" s="9" t="n"/>
      <c r="B3458" s="9" t="n"/>
      <c r="C3458" s="12" t="n"/>
      <c r="D3458" s="11" t="n"/>
      <c r="E3458" s="11" t="n"/>
      <c r="F3458" s="11" t="n"/>
      <c r="G3458" s="11" t="n"/>
      <c r="H3458" s="11" t="n"/>
      <c r="I3458" s="9" t="n"/>
      <c r="J3458" s="9" t="n"/>
      <c r="K3458" s="9" t="n"/>
      <c r="L3458" s="9">
        <f>IF(COUNTA($A3458:$K3458)=0,"",IF(AND(IFERROR($H3458,0)&gt;0,LEN(TRIM($K3458&amp;""))&gt;0,IFERROR(LOOKUP(2,1/((LISTS!$M$2:$M$13&lt;&gt;"")*ISNUMBER(SEARCH(LISTS!$M$2:$M$13,$I3458))),LISTS!$N$2:$N$13),"NO")="SI"),"SI","NO"))</f>
        <v/>
      </c>
      <c r="M3458" s="9">
        <f>IF(COUNTA($A3458:$K3458)=0,"",IF($K3458&lt;&gt;"",IF(COUNTIF($K$19:$K3458,$K3458)&gt;1,"SI","NO"),IF(COUNTIFS($A$19:$A3458,$A3458,$C$19:$C3458,$C3458,$J$19:$J3458,$J3458,$D$19:$D3458,$D3458)&gt;1,"SI","NO")))</f>
        <v/>
      </c>
      <c r="N3458" s="11">
        <f>IF(COUNTA($A3458:$K3458)=0,"",IF(AND($L3458="SI",$M3458="NO"),IFERROR($H3458,0),0))</f>
        <v/>
      </c>
      <c r="O3458" s="9">
        <f>IF(COUNTA($A3458:$K3458)=0,"",IF($M3458="SI","CUFE o factura duplicada dentro del reporte; no se suma dos veces",IF(IFERROR($H3458,0)&lt;=0,"DIAN reporta valor susceptible 0",IF($L3458="NO",IFERROR(LOOKUP(2,1/((LISTS!$M$2:$M$13&lt;&gt;"")*ISNUMBER(SEARCH(LISTS!$M$2:$M$13,$I3458))),LISTS!$O$2:$O$13),"Medio de pago no elegible o no identificado por DIAN"),"Apta automaticamente por pago electronico y base positiva"))))</f>
        <v/>
      </c>
    </row>
    <row r="3459">
      <c r="A3459" s="9" t="n"/>
      <c r="B3459" s="9" t="n"/>
      <c r="C3459" s="12" t="n"/>
      <c r="D3459" s="11" t="n"/>
      <c r="E3459" s="11" t="n"/>
      <c r="F3459" s="11" t="n"/>
      <c r="G3459" s="11" t="n"/>
      <c r="H3459" s="11" t="n"/>
      <c r="I3459" s="9" t="n"/>
      <c r="J3459" s="9" t="n"/>
      <c r="K3459" s="9" t="n"/>
      <c r="L3459" s="9">
        <f>IF(COUNTA($A3459:$K3459)=0,"",IF(AND(IFERROR($H3459,0)&gt;0,LEN(TRIM($K3459&amp;""))&gt;0,IFERROR(LOOKUP(2,1/((LISTS!$M$2:$M$13&lt;&gt;"")*ISNUMBER(SEARCH(LISTS!$M$2:$M$13,$I3459))),LISTS!$N$2:$N$13),"NO")="SI"),"SI","NO"))</f>
        <v/>
      </c>
      <c r="M3459" s="9">
        <f>IF(COUNTA($A3459:$K3459)=0,"",IF($K3459&lt;&gt;"",IF(COUNTIF($K$19:$K3459,$K3459)&gt;1,"SI","NO"),IF(COUNTIFS($A$19:$A3459,$A3459,$C$19:$C3459,$C3459,$J$19:$J3459,$J3459,$D$19:$D3459,$D3459)&gt;1,"SI","NO")))</f>
        <v/>
      </c>
      <c r="N3459" s="11">
        <f>IF(COUNTA($A3459:$K3459)=0,"",IF(AND($L3459="SI",$M3459="NO"),IFERROR($H3459,0),0))</f>
        <v/>
      </c>
      <c r="O3459" s="9">
        <f>IF(COUNTA($A3459:$K3459)=0,"",IF($M3459="SI","CUFE o factura duplicada dentro del reporte; no se suma dos veces",IF(IFERROR($H3459,0)&lt;=0,"DIAN reporta valor susceptible 0",IF($L3459="NO",IFERROR(LOOKUP(2,1/((LISTS!$M$2:$M$13&lt;&gt;"")*ISNUMBER(SEARCH(LISTS!$M$2:$M$13,$I3459))),LISTS!$O$2:$O$13),"Medio de pago no elegible o no identificado por DIAN"),"Apta automaticamente por pago electronico y base positiva"))))</f>
        <v/>
      </c>
    </row>
    <row r="3460">
      <c r="A3460" s="9" t="n"/>
      <c r="B3460" s="9" t="n"/>
      <c r="C3460" s="12" t="n"/>
      <c r="D3460" s="11" t="n"/>
      <c r="E3460" s="11" t="n"/>
      <c r="F3460" s="11" t="n"/>
      <c r="G3460" s="11" t="n"/>
      <c r="H3460" s="11" t="n"/>
      <c r="I3460" s="9" t="n"/>
      <c r="J3460" s="9" t="n"/>
      <c r="K3460" s="9" t="n"/>
      <c r="L3460" s="9">
        <f>IF(COUNTA($A3460:$K3460)=0,"",IF(AND(IFERROR($H3460,0)&gt;0,LEN(TRIM($K3460&amp;""))&gt;0,IFERROR(LOOKUP(2,1/((LISTS!$M$2:$M$13&lt;&gt;"")*ISNUMBER(SEARCH(LISTS!$M$2:$M$13,$I3460))),LISTS!$N$2:$N$13),"NO")="SI"),"SI","NO"))</f>
        <v/>
      </c>
      <c r="M3460" s="9">
        <f>IF(COUNTA($A3460:$K3460)=0,"",IF($K3460&lt;&gt;"",IF(COUNTIF($K$19:$K3460,$K3460)&gt;1,"SI","NO"),IF(COUNTIFS($A$19:$A3460,$A3460,$C$19:$C3460,$C3460,$J$19:$J3460,$J3460,$D$19:$D3460,$D3460)&gt;1,"SI","NO")))</f>
        <v/>
      </c>
      <c r="N3460" s="11">
        <f>IF(COUNTA($A3460:$K3460)=0,"",IF(AND($L3460="SI",$M3460="NO"),IFERROR($H3460,0),0))</f>
        <v/>
      </c>
      <c r="O3460" s="9">
        <f>IF(COUNTA($A3460:$K3460)=0,"",IF($M3460="SI","CUFE o factura duplicada dentro del reporte; no se suma dos veces",IF(IFERROR($H3460,0)&lt;=0,"DIAN reporta valor susceptible 0",IF($L3460="NO",IFERROR(LOOKUP(2,1/((LISTS!$M$2:$M$13&lt;&gt;"")*ISNUMBER(SEARCH(LISTS!$M$2:$M$13,$I3460))),LISTS!$O$2:$O$13),"Medio de pago no elegible o no identificado por DIAN"),"Apta automaticamente por pago electronico y base positiva"))))</f>
        <v/>
      </c>
    </row>
    <row r="3461">
      <c r="A3461" s="9" t="n"/>
      <c r="B3461" s="9" t="n"/>
      <c r="C3461" s="12" t="n"/>
      <c r="D3461" s="11" t="n"/>
      <c r="E3461" s="11" t="n"/>
      <c r="F3461" s="11" t="n"/>
      <c r="G3461" s="11" t="n"/>
      <c r="H3461" s="11" t="n"/>
      <c r="I3461" s="9" t="n"/>
      <c r="J3461" s="9" t="n"/>
      <c r="K3461" s="9" t="n"/>
      <c r="L3461" s="9">
        <f>IF(COUNTA($A3461:$K3461)=0,"",IF(AND(IFERROR($H3461,0)&gt;0,LEN(TRIM($K3461&amp;""))&gt;0,IFERROR(LOOKUP(2,1/((LISTS!$M$2:$M$13&lt;&gt;"")*ISNUMBER(SEARCH(LISTS!$M$2:$M$13,$I3461))),LISTS!$N$2:$N$13),"NO")="SI"),"SI","NO"))</f>
        <v/>
      </c>
      <c r="M3461" s="9">
        <f>IF(COUNTA($A3461:$K3461)=0,"",IF($K3461&lt;&gt;"",IF(COUNTIF($K$19:$K3461,$K3461)&gt;1,"SI","NO"),IF(COUNTIFS($A$19:$A3461,$A3461,$C$19:$C3461,$C3461,$J$19:$J3461,$J3461,$D$19:$D3461,$D3461)&gt;1,"SI","NO")))</f>
        <v/>
      </c>
      <c r="N3461" s="11">
        <f>IF(COUNTA($A3461:$K3461)=0,"",IF(AND($L3461="SI",$M3461="NO"),IFERROR($H3461,0),0))</f>
        <v/>
      </c>
      <c r="O3461" s="9">
        <f>IF(COUNTA($A3461:$K3461)=0,"",IF($M3461="SI","CUFE o factura duplicada dentro del reporte; no se suma dos veces",IF(IFERROR($H3461,0)&lt;=0,"DIAN reporta valor susceptible 0",IF($L3461="NO",IFERROR(LOOKUP(2,1/((LISTS!$M$2:$M$13&lt;&gt;"")*ISNUMBER(SEARCH(LISTS!$M$2:$M$13,$I3461))),LISTS!$O$2:$O$13),"Medio de pago no elegible o no identificado por DIAN"),"Apta automaticamente por pago electronico y base positiva"))))</f>
        <v/>
      </c>
    </row>
    <row r="3462">
      <c r="A3462" s="9" t="n"/>
      <c r="B3462" s="9" t="n"/>
      <c r="C3462" s="12" t="n"/>
      <c r="D3462" s="11" t="n"/>
      <c r="E3462" s="11" t="n"/>
      <c r="F3462" s="11" t="n"/>
      <c r="G3462" s="11" t="n"/>
      <c r="H3462" s="11" t="n"/>
      <c r="I3462" s="9" t="n"/>
      <c r="J3462" s="9" t="n"/>
      <c r="K3462" s="9" t="n"/>
      <c r="L3462" s="9">
        <f>IF(COUNTA($A3462:$K3462)=0,"",IF(AND(IFERROR($H3462,0)&gt;0,LEN(TRIM($K3462&amp;""))&gt;0,IFERROR(LOOKUP(2,1/((LISTS!$M$2:$M$13&lt;&gt;"")*ISNUMBER(SEARCH(LISTS!$M$2:$M$13,$I3462))),LISTS!$N$2:$N$13),"NO")="SI"),"SI","NO"))</f>
        <v/>
      </c>
      <c r="M3462" s="9">
        <f>IF(COUNTA($A3462:$K3462)=0,"",IF($K3462&lt;&gt;"",IF(COUNTIF($K$19:$K3462,$K3462)&gt;1,"SI","NO"),IF(COUNTIFS($A$19:$A3462,$A3462,$C$19:$C3462,$C3462,$J$19:$J3462,$J3462,$D$19:$D3462,$D3462)&gt;1,"SI","NO")))</f>
        <v/>
      </c>
      <c r="N3462" s="11">
        <f>IF(COUNTA($A3462:$K3462)=0,"",IF(AND($L3462="SI",$M3462="NO"),IFERROR($H3462,0),0))</f>
        <v/>
      </c>
      <c r="O3462" s="9">
        <f>IF(COUNTA($A3462:$K3462)=0,"",IF($M3462="SI","CUFE o factura duplicada dentro del reporte; no se suma dos veces",IF(IFERROR($H3462,0)&lt;=0,"DIAN reporta valor susceptible 0",IF($L3462="NO",IFERROR(LOOKUP(2,1/((LISTS!$M$2:$M$13&lt;&gt;"")*ISNUMBER(SEARCH(LISTS!$M$2:$M$13,$I3462))),LISTS!$O$2:$O$13),"Medio de pago no elegible o no identificado por DIAN"),"Apta automaticamente por pago electronico y base positiva"))))</f>
        <v/>
      </c>
    </row>
    <row r="3463">
      <c r="A3463" s="9" t="n"/>
      <c r="B3463" s="9" t="n"/>
      <c r="C3463" s="12" t="n"/>
      <c r="D3463" s="11" t="n"/>
      <c r="E3463" s="11" t="n"/>
      <c r="F3463" s="11" t="n"/>
      <c r="G3463" s="11" t="n"/>
      <c r="H3463" s="11" t="n"/>
      <c r="I3463" s="9" t="n"/>
      <c r="J3463" s="9" t="n"/>
      <c r="K3463" s="9" t="n"/>
      <c r="L3463" s="9">
        <f>IF(COUNTA($A3463:$K3463)=0,"",IF(AND(IFERROR($H3463,0)&gt;0,LEN(TRIM($K3463&amp;""))&gt;0,IFERROR(LOOKUP(2,1/((LISTS!$M$2:$M$13&lt;&gt;"")*ISNUMBER(SEARCH(LISTS!$M$2:$M$13,$I3463))),LISTS!$N$2:$N$13),"NO")="SI"),"SI","NO"))</f>
        <v/>
      </c>
      <c r="M3463" s="9">
        <f>IF(COUNTA($A3463:$K3463)=0,"",IF($K3463&lt;&gt;"",IF(COUNTIF($K$19:$K3463,$K3463)&gt;1,"SI","NO"),IF(COUNTIFS($A$19:$A3463,$A3463,$C$19:$C3463,$C3463,$J$19:$J3463,$J3463,$D$19:$D3463,$D3463)&gt;1,"SI","NO")))</f>
        <v/>
      </c>
      <c r="N3463" s="11">
        <f>IF(COUNTA($A3463:$K3463)=0,"",IF(AND($L3463="SI",$M3463="NO"),IFERROR($H3463,0),0))</f>
        <v/>
      </c>
      <c r="O3463" s="9">
        <f>IF(COUNTA($A3463:$K3463)=0,"",IF($M3463="SI","CUFE o factura duplicada dentro del reporte; no se suma dos veces",IF(IFERROR($H3463,0)&lt;=0,"DIAN reporta valor susceptible 0",IF($L3463="NO",IFERROR(LOOKUP(2,1/((LISTS!$M$2:$M$13&lt;&gt;"")*ISNUMBER(SEARCH(LISTS!$M$2:$M$13,$I3463))),LISTS!$O$2:$O$13),"Medio de pago no elegible o no identificado por DIAN"),"Apta automaticamente por pago electronico y base positiva"))))</f>
        <v/>
      </c>
    </row>
    <row r="3464">
      <c r="A3464" s="9" t="n"/>
      <c r="B3464" s="9" t="n"/>
      <c r="C3464" s="12" t="n"/>
      <c r="D3464" s="11" t="n"/>
      <c r="E3464" s="11" t="n"/>
      <c r="F3464" s="11" t="n"/>
      <c r="G3464" s="11" t="n"/>
      <c r="H3464" s="11" t="n"/>
      <c r="I3464" s="9" t="n"/>
      <c r="J3464" s="9" t="n"/>
      <c r="K3464" s="9" t="n"/>
      <c r="L3464" s="9">
        <f>IF(COUNTA($A3464:$K3464)=0,"",IF(AND(IFERROR($H3464,0)&gt;0,LEN(TRIM($K3464&amp;""))&gt;0,IFERROR(LOOKUP(2,1/((LISTS!$M$2:$M$13&lt;&gt;"")*ISNUMBER(SEARCH(LISTS!$M$2:$M$13,$I3464))),LISTS!$N$2:$N$13),"NO")="SI"),"SI","NO"))</f>
        <v/>
      </c>
      <c r="M3464" s="9">
        <f>IF(COUNTA($A3464:$K3464)=0,"",IF($K3464&lt;&gt;"",IF(COUNTIF($K$19:$K3464,$K3464)&gt;1,"SI","NO"),IF(COUNTIFS($A$19:$A3464,$A3464,$C$19:$C3464,$C3464,$J$19:$J3464,$J3464,$D$19:$D3464,$D3464)&gt;1,"SI","NO")))</f>
        <v/>
      </c>
      <c r="N3464" s="11">
        <f>IF(COUNTA($A3464:$K3464)=0,"",IF(AND($L3464="SI",$M3464="NO"),IFERROR($H3464,0),0))</f>
        <v/>
      </c>
      <c r="O3464" s="9">
        <f>IF(COUNTA($A3464:$K3464)=0,"",IF($M3464="SI","CUFE o factura duplicada dentro del reporte; no se suma dos veces",IF(IFERROR($H3464,0)&lt;=0,"DIAN reporta valor susceptible 0",IF($L3464="NO",IFERROR(LOOKUP(2,1/((LISTS!$M$2:$M$13&lt;&gt;"")*ISNUMBER(SEARCH(LISTS!$M$2:$M$13,$I3464))),LISTS!$O$2:$O$13),"Medio de pago no elegible o no identificado por DIAN"),"Apta automaticamente por pago electronico y base positiva"))))</f>
        <v/>
      </c>
    </row>
    <row r="3465">
      <c r="A3465" s="9" t="n"/>
      <c r="B3465" s="9" t="n"/>
      <c r="C3465" s="12" t="n"/>
      <c r="D3465" s="11" t="n"/>
      <c r="E3465" s="11" t="n"/>
      <c r="F3465" s="11" t="n"/>
      <c r="G3465" s="11" t="n"/>
      <c r="H3465" s="11" t="n"/>
      <c r="I3465" s="9" t="n"/>
      <c r="J3465" s="9" t="n"/>
      <c r="K3465" s="9" t="n"/>
      <c r="L3465" s="9">
        <f>IF(COUNTA($A3465:$K3465)=0,"",IF(AND(IFERROR($H3465,0)&gt;0,LEN(TRIM($K3465&amp;""))&gt;0,IFERROR(LOOKUP(2,1/((LISTS!$M$2:$M$13&lt;&gt;"")*ISNUMBER(SEARCH(LISTS!$M$2:$M$13,$I3465))),LISTS!$N$2:$N$13),"NO")="SI"),"SI","NO"))</f>
        <v/>
      </c>
      <c r="M3465" s="9">
        <f>IF(COUNTA($A3465:$K3465)=0,"",IF($K3465&lt;&gt;"",IF(COUNTIF($K$19:$K3465,$K3465)&gt;1,"SI","NO"),IF(COUNTIFS($A$19:$A3465,$A3465,$C$19:$C3465,$C3465,$J$19:$J3465,$J3465,$D$19:$D3465,$D3465)&gt;1,"SI","NO")))</f>
        <v/>
      </c>
      <c r="N3465" s="11">
        <f>IF(COUNTA($A3465:$K3465)=0,"",IF(AND($L3465="SI",$M3465="NO"),IFERROR($H3465,0),0))</f>
        <v/>
      </c>
      <c r="O3465" s="9">
        <f>IF(COUNTA($A3465:$K3465)=0,"",IF($M3465="SI","CUFE o factura duplicada dentro del reporte; no se suma dos veces",IF(IFERROR($H3465,0)&lt;=0,"DIAN reporta valor susceptible 0",IF($L3465="NO",IFERROR(LOOKUP(2,1/((LISTS!$M$2:$M$13&lt;&gt;"")*ISNUMBER(SEARCH(LISTS!$M$2:$M$13,$I3465))),LISTS!$O$2:$O$13),"Medio de pago no elegible o no identificado por DIAN"),"Apta automaticamente por pago electronico y base positiva"))))</f>
        <v/>
      </c>
    </row>
    <row r="3466">
      <c r="A3466" s="9" t="n"/>
      <c r="B3466" s="9" t="n"/>
      <c r="C3466" s="12" t="n"/>
      <c r="D3466" s="11" t="n"/>
      <c r="E3466" s="11" t="n"/>
      <c r="F3466" s="11" t="n"/>
      <c r="G3466" s="11" t="n"/>
      <c r="H3466" s="11" t="n"/>
      <c r="I3466" s="9" t="n"/>
      <c r="J3466" s="9" t="n"/>
      <c r="K3466" s="9" t="n"/>
      <c r="L3466" s="9">
        <f>IF(COUNTA($A3466:$K3466)=0,"",IF(AND(IFERROR($H3466,0)&gt;0,LEN(TRIM($K3466&amp;""))&gt;0,IFERROR(LOOKUP(2,1/((LISTS!$M$2:$M$13&lt;&gt;"")*ISNUMBER(SEARCH(LISTS!$M$2:$M$13,$I3466))),LISTS!$N$2:$N$13),"NO")="SI"),"SI","NO"))</f>
        <v/>
      </c>
      <c r="M3466" s="9">
        <f>IF(COUNTA($A3466:$K3466)=0,"",IF($K3466&lt;&gt;"",IF(COUNTIF($K$19:$K3466,$K3466)&gt;1,"SI","NO"),IF(COUNTIFS($A$19:$A3466,$A3466,$C$19:$C3466,$C3466,$J$19:$J3466,$J3466,$D$19:$D3466,$D3466)&gt;1,"SI","NO")))</f>
        <v/>
      </c>
      <c r="N3466" s="11">
        <f>IF(COUNTA($A3466:$K3466)=0,"",IF(AND($L3466="SI",$M3466="NO"),IFERROR($H3466,0),0))</f>
        <v/>
      </c>
      <c r="O3466" s="9">
        <f>IF(COUNTA($A3466:$K3466)=0,"",IF($M3466="SI","CUFE o factura duplicada dentro del reporte; no se suma dos veces",IF(IFERROR($H3466,0)&lt;=0,"DIAN reporta valor susceptible 0",IF($L3466="NO",IFERROR(LOOKUP(2,1/((LISTS!$M$2:$M$13&lt;&gt;"")*ISNUMBER(SEARCH(LISTS!$M$2:$M$13,$I3466))),LISTS!$O$2:$O$13),"Medio de pago no elegible o no identificado por DIAN"),"Apta automaticamente por pago electronico y base positiva"))))</f>
        <v/>
      </c>
    </row>
    <row r="3467">
      <c r="A3467" s="9" t="n"/>
      <c r="B3467" s="9" t="n"/>
      <c r="C3467" s="12" t="n"/>
      <c r="D3467" s="11" t="n"/>
      <c r="E3467" s="11" t="n"/>
      <c r="F3467" s="11" t="n"/>
      <c r="G3467" s="11" t="n"/>
      <c r="H3467" s="11" t="n"/>
      <c r="I3467" s="9" t="n"/>
      <c r="J3467" s="9" t="n"/>
      <c r="K3467" s="9" t="n"/>
      <c r="L3467" s="9">
        <f>IF(COUNTA($A3467:$K3467)=0,"",IF(AND(IFERROR($H3467,0)&gt;0,LEN(TRIM($K3467&amp;""))&gt;0,IFERROR(LOOKUP(2,1/((LISTS!$M$2:$M$13&lt;&gt;"")*ISNUMBER(SEARCH(LISTS!$M$2:$M$13,$I3467))),LISTS!$N$2:$N$13),"NO")="SI"),"SI","NO"))</f>
        <v/>
      </c>
      <c r="M3467" s="9">
        <f>IF(COUNTA($A3467:$K3467)=0,"",IF($K3467&lt;&gt;"",IF(COUNTIF($K$19:$K3467,$K3467)&gt;1,"SI","NO"),IF(COUNTIFS($A$19:$A3467,$A3467,$C$19:$C3467,$C3467,$J$19:$J3467,$J3467,$D$19:$D3467,$D3467)&gt;1,"SI","NO")))</f>
        <v/>
      </c>
      <c r="N3467" s="11">
        <f>IF(COUNTA($A3467:$K3467)=0,"",IF(AND($L3467="SI",$M3467="NO"),IFERROR($H3467,0),0))</f>
        <v/>
      </c>
      <c r="O3467" s="9">
        <f>IF(COUNTA($A3467:$K3467)=0,"",IF($M3467="SI","CUFE o factura duplicada dentro del reporte; no se suma dos veces",IF(IFERROR($H3467,0)&lt;=0,"DIAN reporta valor susceptible 0",IF($L3467="NO",IFERROR(LOOKUP(2,1/((LISTS!$M$2:$M$13&lt;&gt;"")*ISNUMBER(SEARCH(LISTS!$M$2:$M$13,$I3467))),LISTS!$O$2:$O$13),"Medio de pago no elegible o no identificado por DIAN"),"Apta automaticamente por pago electronico y base positiva"))))</f>
        <v/>
      </c>
    </row>
    <row r="3468">
      <c r="A3468" s="9" t="n"/>
      <c r="B3468" s="9" t="n"/>
      <c r="C3468" s="12" t="n"/>
      <c r="D3468" s="11" t="n"/>
      <c r="E3468" s="11" t="n"/>
      <c r="F3468" s="11" t="n"/>
      <c r="G3468" s="11" t="n"/>
      <c r="H3468" s="11" t="n"/>
      <c r="I3468" s="9" t="n"/>
      <c r="J3468" s="9" t="n"/>
      <c r="K3468" s="9" t="n"/>
      <c r="L3468" s="9">
        <f>IF(COUNTA($A3468:$K3468)=0,"",IF(AND(IFERROR($H3468,0)&gt;0,LEN(TRIM($K3468&amp;""))&gt;0,IFERROR(LOOKUP(2,1/((LISTS!$M$2:$M$13&lt;&gt;"")*ISNUMBER(SEARCH(LISTS!$M$2:$M$13,$I3468))),LISTS!$N$2:$N$13),"NO")="SI"),"SI","NO"))</f>
        <v/>
      </c>
      <c r="M3468" s="9">
        <f>IF(COUNTA($A3468:$K3468)=0,"",IF($K3468&lt;&gt;"",IF(COUNTIF($K$19:$K3468,$K3468)&gt;1,"SI","NO"),IF(COUNTIFS($A$19:$A3468,$A3468,$C$19:$C3468,$C3468,$J$19:$J3468,$J3468,$D$19:$D3468,$D3468)&gt;1,"SI","NO")))</f>
        <v/>
      </c>
      <c r="N3468" s="11">
        <f>IF(COUNTA($A3468:$K3468)=0,"",IF(AND($L3468="SI",$M3468="NO"),IFERROR($H3468,0),0))</f>
        <v/>
      </c>
      <c r="O3468" s="9">
        <f>IF(COUNTA($A3468:$K3468)=0,"",IF($M3468="SI","CUFE o factura duplicada dentro del reporte; no se suma dos veces",IF(IFERROR($H3468,0)&lt;=0,"DIAN reporta valor susceptible 0",IF($L3468="NO",IFERROR(LOOKUP(2,1/((LISTS!$M$2:$M$13&lt;&gt;"")*ISNUMBER(SEARCH(LISTS!$M$2:$M$13,$I3468))),LISTS!$O$2:$O$13),"Medio de pago no elegible o no identificado por DIAN"),"Apta automaticamente por pago electronico y base positiva"))))</f>
        <v/>
      </c>
    </row>
    <row r="3469">
      <c r="A3469" s="9" t="n"/>
      <c r="B3469" s="9" t="n"/>
      <c r="C3469" s="12" t="n"/>
      <c r="D3469" s="11" t="n"/>
      <c r="E3469" s="11" t="n"/>
      <c r="F3469" s="11" t="n"/>
      <c r="G3469" s="11" t="n"/>
      <c r="H3469" s="11" t="n"/>
      <c r="I3469" s="9" t="n"/>
      <c r="J3469" s="9" t="n"/>
      <c r="K3469" s="9" t="n"/>
      <c r="L3469" s="9">
        <f>IF(COUNTA($A3469:$K3469)=0,"",IF(AND(IFERROR($H3469,0)&gt;0,LEN(TRIM($K3469&amp;""))&gt;0,IFERROR(LOOKUP(2,1/((LISTS!$M$2:$M$13&lt;&gt;"")*ISNUMBER(SEARCH(LISTS!$M$2:$M$13,$I3469))),LISTS!$N$2:$N$13),"NO")="SI"),"SI","NO"))</f>
        <v/>
      </c>
      <c r="M3469" s="9">
        <f>IF(COUNTA($A3469:$K3469)=0,"",IF($K3469&lt;&gt;"",IF(COUNTIF($K$19:$K3469,$K3469)&gt;1,"SI","NO"),IF(COUNTIFS($A$19:$A3469,$A3469,$C$19:$C3469,$C3469,$J$19:$J3469,$J3469,$D$19:$D3469,$D3469)&gt;1,"SI","NO")))</f>
        <v/>
      </c>
      <c r="N3469" s="11">
        <f>IF(COUNTA($A3469:$K3469)=0,"",IF(AND($L3469="SI",$M3469="NO"),IFERROR($H3469,0),0))</f>
        <v/>
      </c>
      <c r="O3469" s="9">
        <f>IF(COUNTA($A3469:$K3469)=0,"",IF($M3469="SI","CUFE o factura duplicada dentro del reporte; no se suma dos veces",IF(IFERROR($H3469,0)&lt;=0,"DIAN reporta valor susceptible 0",IF($L3469="NO",IFERROR(LOOKUP(2,1/((LISTS!$M$2:$M$13&lt;&gt;"")*ISNUMBER(SEARCH(LISTS!$M$2:$M$13,$I3469))),LISTS!$O$2:$O$13),"Medio de pago no elegible o no identificado por DIAN"),"Apta automaticamente por pago electronico y base positiva"))))</f>
        <v/>
      </c>
    </row>
    <row r="3470">
      <c r="A3470" s="9" t="n"/>
      <c r="B3470" s="9" t="n"/>
      <c r="C3470" s="12" t="n"/>
      <c r="D3470" s="11" t="n"/>
      <c r="E3470" s="11" t="n"/>
      <c r="F3470" s="11" t="n"/>
      <c r="G3470" s="11" t="n"/>
      <c r="H3470" s="11" t="n"/>
      <c r="I3470" s="9" t="n"/>
      <c r="J3470" s="9" t="n"/>
      <c r="K3470" s="9" t="n"/>
      <c r="L3470" s="9">
        <f>IF(COUNTA($A3470:$K3470)=0,"",IF(AND(IFERROR($H3470,0)&gt;0,LEN(TRIM($K3470&amp;""))&gt;0,IFERROR(LOOKUP(2,1/((LISTS!$M$2:$M$13&lt;&gt;"")*ISNUMBER(SEARCH(LISTS!$M$2:$M$13,$I3470))),LISTS!$N$2:$N$13),"NO")="SI"),"SI","NO"))</f>
        <v/>
      </c>
      <c r="M3470" s="9">
        <f>IF(COUNTA($A3470:$K3470)=0,"",IF($K3470&lt;&gt;"",IF(COUNTIF($K$19:$K3470,$K3470)&gt;1,"SI","NO"),IF(COUNTIFS($A$19:$A3470,$A3470,$C$19:$C3470,$C3470,$J$19:$J3470,$J3470,$D$19:$D3470,$D3470)&gt;1,"SI","NO")))</f>
        <v/>
      </c>
      <c r="N3470" s="11">
        <f>IF(COUNTA($A3470:$K3470)=0,"",IF(AND($L3470="SI",$M3470="NO"),IFERROR($H3470,0),0))</f>
        <v/>
      </c>
      <c r="O3470" s="9">
        <f>IF(COUNTA($A3470:$K3470)=0,"",IF($M3470="SI","CUFE o factura duplicada dentro del reporte; no se suma dos veces",IF(IFERROR($H3470,0)&lt;=0,"DIAN reporta valor susceptible 0",IF($L3470="NO",IFERROR(LOOKUP(2,1/((LISTS!$M$2:$M$13&lt;&gt;"")*ISNUMBER(SEARCH(LISTS!$M$2:$M$13,$I3470))),LISTS!$O$2:$O$13),"Medio de pago no elegible o no identificado por DIAN"),"Apta automaticamente por pago electronico y base positiva"))))</f>
        <v/>
      </c>
    </row>
    <row r="3471">
      <c r="A3471" s="9" t="n"/>
      <c r="B3471" s="9" t="n"/>
      <c r="C3471" s="12" t="n"/>
      <c r="D3471" s="11" t="n"/>
      <c r="E3471" s="11" t="n"/>
      <c r="F3471" s="11" t="n"/>
      <c r="G3471" s="11" t="n"/>
      <c r="H3471" s="11" t="n"/>
      <c r="I3471" s="9" t="n"/>
      <c r="J3471" s="9" t="n"/>
      <c r="K3471" s="9" t="n"/>
      <c r="L3471" s="9">
        <f>IF(COUNTA($A3471:$K3471)=0,"",IF(AND(IFERROR($H3471,0)&gt;0,LEN(TRIM($K3471&amp;""))&gt;0,IFERROR(LOOKUP(2,1/((LISTS!$M$2:$M$13&lt;&gt;"")*ISNUMBER(SEARCH(LISTS!$M$2:$M$13,$I3471))),LISTS!$N$2:$N$13),"NO")="SI"),"SI","NO"))</f>
        <v/>
      </c>
      <c r="M3471" s="9">
        <f>IF(COUNTA($A3471:$K3471)=0,"",IF($K3471&lt;&gt;"",IF(COUNTIF($K$19:$K3471,$K3471)&gt;1,"SI","NO"),IF(COUNTIFS($A$19:$A3471,$A3471,$C$19:$C3471,$C3471,$J$19:$J3471,$J3471,$D$19:$D3471,$D3471)&gt;1,"SI","NO")))</f>
        <v/>
      </c>
      <c r="N3471" s="11">
        <f>IF(COUNTA($A3471:$K3471)=0,"",IF(AND($L3471="SI",$M3471="NO"),IFERROR($H3471,0),0))</f>
        <v/>
      </c>
      <c r="O3471" s="9">
        <f>IF(COUNTA($A3471:$K3471)=0,"",IF($M3471="SI","CUFE o factura duplicada dentro del reporte; no se suma dos veces",IF(IFERROR($H3471,0)&lt;=0,"DIAN reporta valor susceptible 0",IF($L3471="NO",IFERROR(LOOKUP(2,1/((LISTS!$M$2:$M$13&lt;&gt;"")*ISNUMBER(SEARCH(LISTS!$M$2:$M$13,$I3471))),LISTS!$O$2:$O$13),"Medio de pago no elegible o no identificado por DIAN"),"Apta automaticamente por pago electronico y base positiva"))))</f>
        <v/>
      </c>
    </row>
    <row r="3472">
      <c r="A3472" s="9" t="n"/>
      <c r="B3472" s="9" t="n"/>
      <c r="C3472" s="12" t="n"/>
      <c r="D3472" s="11" t="n"/>
      <c r="E3472" s="11" t="n"/>
      <c r="F3472" s="11" t="n"/>
      <c r="G3472" s="11" t="n"/>
      <c r="H3472" s="11" t="n"/>
      <c r="I3472" s="9" t="n"/>
      <c r="J3472" s="9" t="n"/>
      <c r="K3472" s="9" t="n"/>
      <c r="L3472" s="9">
        <f>IF(COUNTA($A3472:$K3472)=0,"",IF(AND(IFERROR($H3472,0)&gt;0,LEN(TRIM($K3472&amp;""))&gt;0,IFERROR(LOOKUP(2,1/((LISTS!$M$2:$M$13&lt;&gt;"")*ISNUMBER(SEARCH(LISTS!$M$2:$M$13,$I3472))),LISTS!$N$2:$N$13),"NO")="SI"),"SI","NO"))</f>
        <v/>
      </c>
      <c r="M3472" s="9">
        <f>IF(COUNTA($A3472:$K3472)=0,"",IF($K3472&lt;&gt;"",IF(COUNTIF($K$19:$K3472,$K3472)&gt;1,"SI","NO"),IF(COUNTIFS($A$19:$A3472,$A3472,$C$19:$C3472,$C3472,$J$19:$J3472,$J3472,$D$19:$D3472,$D3472)&gt;1,"SI","NO")))</f>
        <v/>
      </c>
      <c r="N3472" s="11">
        <f>IF(COUNTA($A3472:$K3472)=0,"",IF(AND($L3472="SI",$M3472="NO"),IFERROR($H3472,0),0))</f>
        <v/>
      </c>
      <c r="O3472" s="9">
        <f>IF(COUNTA($A3472:$K3472)=0,"",IF($M3472="SI","CUFE o factura duplicada dentro del reporte; no se suma dos veces",IF(IFERROR($H3472,0)&lt;=0,"DIAN reporta valor susceptible 0",IF($L3472="NO",IFERROR(LOOKUP(2,1/((LISTS!$M$2:$M$13&lt;&gt;"")*ISNUMBER(SEARCH(LISTS!$M$2:$M$13,$I3472))),LISTS!$O$2:$O$13),"Medio de pago no elegible o no identificado por DIAN"),"Apta automaticamente por pago electronico y base positiva"))))</f>
        <v/>
      </c>
    </row>
    <row r="3473">
      <c r="A3473" s="9" t="n"/>
      <c r="B3473" s="9" t="n"/>
      <c r="C3473" s="12" t="n"/>
      <c r="D3473" s="11" t="n"/>
      <c r="E3473" s="11" t="n"/>
      <c r="F3473" s="11" t="n"/>
      <c r="G3473" s="11" t="n"/>
      <c r="H3473" s="11" t="n"/>
      <c r="I3473" s="9" t="n"/>
      <c r="J3473" s="9" t="n"/>
      <c r="K3473" s="9" t="n"/>
      <c r="L3473" s="9">
        <f>IF(COUNTA($A3473:$K3473)=0,"",IF(AND(IFERROR($H3473,0)&gt;0,LEN(TRIM($K3473&amp;""))&gt;0,IFERROR(LOOKUP(2,1/((LISTS!$M$2:$M$13&lt;&gt;"")*ISNUMBER(SEARCH(LISTS!$M$2:$M$13,$I3473))),LISTS!$N$2:$N$13),"NO")="SI"),"SI","NO"))</f>
        <v/>
      </c>
      <c r="M3473" s="9">
        <f>IF(COUNTA($A3473:$K3473)=0,"",IF($K3473&lt;&gt;"",IF(COUNTIF($K$19:$K3473,$K3473)&gt;1,"SI","NO"),IF(COUNTIFS($A$19:$A3473,$A3473,$C$19:$C3473,$C3473,$J$19:$J3473,$J3473,$D$19:$D3473,$D3473)&gt;1,"SI","NO")))</f>
        <v/>
      </c>
      <c r="N3473" s="11">
        <f>IF(COUNTA($A3473:$K3473)=0,"",IF(AND($L3473="SI",$M3473="NO"),IFERROR($H3473,0),0))</f>
        <v/>
      </c>
      <c r="O3473" s="9">
        <f>IF(COUNTA($A3473:$K3473)=0,"",IF($M3473="SI","CUFE o factura duplicada dentro del reporte; no se suma dos veces",IF(IFERROR($H3473,0)&lt;=0,"DIAN reporta valor susceptible 0",IF($L3473="NO",IFERROR(LOOKUP(2,1/((LISTS!$M$2:$M$13&lt;&gt;"")*ISNUMBER(SEARCH(LISTS!$M$2:$M$13,$I3473))),LISTS!$O$2:$O$13),"Medio de pago no elegible o no identificado por DIAN"),"Apta automaticamente por pago electronico y base positiva"))))</f>
        <v/>
      </c>
    </row>
    <row r="3474">
      <c r="A3474" s="9" t="n"/>
      <c r="B3474" s="9" t="n"/>
      <c r="C3474" s="12" t="n"/>
      <c r="D3474" s="11" t="n"/>
      <c r="E3474" s="11" t="n"/>
      <c r="F3474" s="11" t="n"/>
      <c r="G3474" s="11" t="n"/>
      <c r="H3474" s="11" t="n"/>
      <c r="I3474" s="9" t="n"/>
      <c r="J3474" s="9" t="n"/>
      <c r="K3474" s="9" t="n"/>
      <c r="L3474" s="9">
        <f>IF(COUNTA($A3474:$K3474)=0,"",IF(AND(IFERROR($H3474,0)&gt;0,LEN(TRIM($K3474&amp;""))&gt;0,IFERROR(LOOKUP(2,1/((LISTS!$M$2:$M$13&lt;&gt;"")*ISNUMBER(SEARCH(LISTS!$M$2:$M$13,$I3474))),LISTS!$N$2:$N$13),"NO")="SI"),"SI","NO"))</f>
        <v/>
      </c>
      <c r="M3474" s="9">
        <f>IF(COUNTA($A3474:$K3474)=0,"",IF($K3474&lt;&gt;"",IF(COUNTIF($K$19:$K3474,$K3474)&gt;1,"SI","NO"),IF(COUNTIFS($A$19:$A3474,$A3474,$C$19:$C3474,$C3474,$J$19:$J3474,$J3474,$D$19:$D3474,$D3474)&gt;1,"SI","NO")))</f>
        <v/>
      </c>
      <c r="N3474" s="11">
        <f>IF(COUNTA($A3474:$K3474)=0,"",IF(AND($L3474="SI",$M3474="NO"),IFERROR($H3474,0),0))</f>
        <v/>
      </c>
      <c r="O3474" s="9">
        <f>IF(COUNTA($A3474:$K3474)=0,"",IF($M3474="SI","CUFE o factura duplicada dentro del reporte; no se suma dos veces",IF(IFERROR($H3474,0)&lt;=0,"DIAN reporta valor susceptible 0",IF($L3474="NO",IFERROR(LOOKUP(2,1/((LISTS!$M$2:$M$13&lt;&gt;"")*ISNUMBER(SEARCH(LISTS!$M$2:$M$13,$I3474))),LISTS!$O$2:$O$13),"Medio de pago no elegible o no identificado por DIAN"),"Apta automaticamente por pago electronico y base positiva"))))</f>
        <v/>
      </c>
    </row>
    <row r="3475">
      <c r="A3475" s="9" t="n"/>
      <c r="B3475" s="9" t="n"/>
      <c r="C3475" s="12" t="n"/>
      <c r="D3475" s="11" t="n"/>
      <c r="E3475" s="11" t="n"/>
      <c r="F3475" s="11" t="n"/>
      <c r="G3475" s="11" t="n"/>
      <c r="H3475" s="11" t="n"/>
      <c r="I3475" s="9" t="n"/>
      <c r="J3475" s="9" t="n"/>
      <c r="K3475" s="9" t="n"/>
      <c r="L3475" s="9">
        <f>IF(COUNTA($A3475:$K3475)=0,"",IF(AND(IFERROR($H3475,0)&gt;0,LEN(TRIM($K3475&amp;""))&gt;0,IFERROR(LOOKUP(2,1/((LISTS!$M$2:$M$13&lt;&gt;"")*ISNUMBER(SEARCH(LISTS!$M$2:$M$13,$I3475))),LISTS!$N$2:$N$13),"NO")="SI"),"SI","NO"))</f>
        <v/>
      </c>
      <c r="M3475" s="9">
        <f>IF(COUNTA($A3475:$K3475)=0,"",IF($K3475&lt;&gt;"",IF(COUNTIF($K$19:$K3475,$K3475)&gt;1,"SI","NO"),IF(COUNTIFS($A$19:$A3475,$A3475,$C$19:$C3475,$C3475,$J$19:$J3475,$J3475,$D$19:$D3475,$D3475)&gt;1,"SI","NO")))</f>
        <v/>
      </c>
      <c r="N3475" s="11">
        <f>IF(COUNTA($A3475:$K3475)=0,"",IF(AND($L3475="SI",$M3475="NO"),IFERROR($H3475,0),0))</f>
        <v/>
      </c>
      <c r="O3475" s="9">
        <f>IF(COUNTA($A3475:$K3475)=0,"",IF($M3475="SI","CUFE o factura duplicada dentro del reporte; no se suma dos veces",IF(IFERROR($H3475,0)&lt;=0,"DIAN reporta valor susceptible 0",IF($L3475="NO",IFERROR(LOOKUP(2,1/((LISTS!$M$2:$M$13&lt;&gt;"")*ISNUMBER(SEARCH(LISTS!$M$2:$M$13,$I3475))),LISTS!$O$2:$O$13),"Medio de pago no elegible o no identificado por DIAN"),"Apta automaticamente por pago electronico y base positiva"))))</f>
        <v/>
      </c>
    </row>
    <row r="3476">
      <c r="A3476" s="9" t="n"/>
      <c r="B3476" s="9" t="n"/>
      <c r="C3476" s="12" t="n"/>
      <c r="D3476" s="11" t="n"/>
      <c r="E3476" s="11" t="n"/>
      <c r="F3476" s="11" t="n"/>
      <c r="G3476" s="11" t="n"/>
      <c r="H3476" s="11" t="n"/>
      <c r="I3476" s="9" t="n"/>
      <c r="J3476" s="9" t="n"/>
      <c r="K3476" s="9" t="n"/>
      <c r="L3476" s="9">
        <f>IF(COUNTA($A3476:$K3476)=0,"",IF(AND(IFERROR($H3476,0)&gt;0,LEN(TRIM($K3476&amp;""))&gt;0,IFERROR(LOOKUP(2,1/((LISTS!$M$2:$M$13&lt;&gt;"")*ISNUMBER(SEARCH(LISTS!$M$2:$M$13,$I3476))),LISTS!$N$2:$N$13),"NO")="SI"),"SI","NO"))</f>
        <v/>
      </c>
      <c r="M3476" s="9">
        <f>IF(COUNTA($A3476:$K3476)=0,"",IF($K3476&lt;&gt;"",IF(COUNTIF($K$19:$K3476,$K3476)&gt;1,"SI","NO"),IF(COUNTIFS($A$19:$A3476,$A3476,$C$19:$C3476,$C3476,$J$19:$J3476,$J3476,$D$19:$D3476,$D3476)&gt;1,"SI","NO")))</f>
        <v/>
      </c>
      <c r="N3476" s="11">
        <f>IF(COUNTA($A3476:$K3476)=0,"",IF(AND($L3476="SI",$M3476="NO"),IFERROR($H3476,0),0))</f>
        <v/>
      </c>
      <c r="O3476" s="9">
        <f>IF(COUNTA($A3476:$K3476)=0,"",IF($M3476="SI","CUFE o factura duplicada dentro del reporte; no se suma dos veces",IF(IFERROR($H3476,0)&lt;=0,"DIAN reporta valor susceptible 0",IF($L3476="NO",IFERROR(LOOKUP(2,1/((LISTS!$M$2:$M$13&lt;&gt;"")*ISNUMBER(SEARCH(LISTS!$M$2:$M$13,$I3476))),LISTS!$O$2:$O$13),"Medio de pago no elegible o no identificado por DIAN"),"Apta automaticamente por pago electronico y base positiva"))))</f>
        <v/>
      </c>
    </row>
    <row r="3477">
      <c r="A3477" s="9" t="n"/>
      <c r="B3477" s="9" t="n"/>
      <c r="C3477" s="12" t="n"/>
      <c r="D3477" s="11" t="n"/>
      <c r="E3477" s="11" t="n"/>
      <c r="F3477" s="11" t="n"/>
      <c r="G3477" s="11" t="n"/>
      <c r="H3477" s="11" t="n"/>
      <c r="I3477" s="9" t="n"/>
      <c r="J3477" s="9" t="n"/>
      <c r="K3477" s="9" t="n"/>
      <c r="L3477" s="9">
        <f>IF(COUNTA($A3477:$K3477)=0,"",IF(AND(IFERROR($H3477,0)&gt;0,LEN(TRIM($K3477&amp;""))&gt;0,IFERROR(LOOKUP(2,1/((LISTS!$M$2:$M$13&lt;&gt;"")*ISNUMBER(SEARCH(LISTS!$M$2:$M$13,$I3477))),LISTS!$N$2:$N$13),"NO")="SI"),"SI","NO"))</f>
        <v/>
      </c>
      <c r="M3477" s="9">
        <f>IF(COUNTA($A3477:$K3477)=0,"",IF($K3477&lt;&gt;"",IF(COUNTIF($K$19:$K3477,$K3477)&gt;1,"SI","NO"),IF(COUNTIFS($A$19:$A3477,$A3477,$C$19:$C3477,$C3477,$J$19:$J3477,$J3477,$D$19:$D3477,$D3477)&gt;1,"SI","NO")))</f>
        <v/>
      </c>
      <c r="N3477" s="11">
        <f>IF(COUNTA($A3477:$K3477)=0,"",IF(AND($L3477="SI",$M3477="NO"),IFERROR($H3477,0),0))</f>
        <v/>
      </c>
      <c r="O3477" s="9">
        <f>IF(COUNTA($A3477:$K3477)=0,"",IF($M3477="SI","CUFE o factura duplicada dentro del reporte; no se suma dos veces",IF(IFERROR($H3477,0)&lt;=0,"DIAN reporta valor susceptible 0",IF($L3477="NO",IFERROR(LOOKUP(2,1/((LISTS!$M$2:$M$13&lt;&gt;"")*ISNUMBER(SEARCH(LISTS!$M$2:$M$13,$I3477))),LISTS!$O$2:$O$13),"Medio de pago no elegible o no identificado por DIAN"),"Apta automaticamente por pago electronico y base positiva"))))</f>
        <v/>
      </c>
    </row>
    <row r="3478">
      <c r="A3478" s="9" t="n"/>
      <c r="B3478" s="9" t="n"/>
      <c r="C3478" s="12" t="n"/>
      <c r="D3478" s="11" t="n"/>
      <c r="E3478" s="11" t="n"/>
      <c r="F3478" s="11" t="n"/>
      <c r="G3478" s="11" t="n"/>
      <c r="H3478" s="11" t="n"/>
      <c r="I3478" s="9" t="n"/>
      <c r="J3478" s="9" t="n"/>
      <c r="K3478" s="9" t="n"/>
      <c r="L3478" s="9">
        <f>IF(COUNTA($A3478:$K3478)=0,"",IF(AND(IFERROR($H3478,0)&gt;0,LEN(TRIM($K3478&amp;""))&gt;0,IFERROR(LOOKUP(2,1/((LISTS!$M$2:$M$13&lt;&gt;"")*ISNUMBER(SEARCH(LISTS!$M$2:$M$13,$I3478))),LISTS!$N$2:$N$13),"NO")="SI"),"SI","NO"))</f>
        <v/>
      </c>
      <c r="M3478" s="9">
        <f>IF(COUNTA($A3478:$K3478)=0,"",IF($K3478&lt;&gt;"",IF(COUNTIF($K$19:$K3478,$K3478)&gt;1,"SI","NO"),IF(COUNTIFS($A$19:$A3478,$A3478,$C$19:$C3478,$C3478,$J$19:$J3478,$J3478,$D$19:$D3478,$D3478)&gt;1,"SI","NO")))</f>
        <v/>
      </c>
      <c r="N3478" s="11">
        <f>IF(COUNTA($A3478:$K3478)=0,"",IF(AND($L3478="SI",$M3478="NO"),IFERROR($H3478,0),0))</f>
        <v/>
      </c>
      <c r="O3478" s="9">
        <f>IF(COUNTA($A3478:$K3478)=0,"",IF($M3478="SI","CUFE o factura duplicada dentro del reporte; no se suma dos veces",IF(IFERROR($H3478,0)&lt;=0,"DIAN reporta valor susceptible 0",IF($L3478="NO",IFERROR(LOOKUP(2,1/((LISTS!$M$2:$M$13&lt;&gt;"")*ISNUMBER(SEARCH(LISTS!$M$2:$M$13,$I3478))),LISTS!$O$2:$O$13),"Medio de pago no elegible o no identificado por DIAN"),"Apta automaticamente por pago electronico y base positiva"))))</f>
        <v/>
      </c>
    </row>
    <row r="3479">
      <c r="A3479" s="9" t="n"/>
      <c r="B3479" s="9" t="n"/>
      <c r="C3479" s="12" t="n"/>
      <c r="D3479" s="11" t="n"/>
      <c r="E3479" s="11" t="n"/>
      <c r="F3479" s="11" t="n"/>
      <c r="G3479" s="11" t="n"/>
      <c r="H3479" s="11" t="n"/>
      <c r="I3479" s="9" t="n"/>
      <c r="J3479" s="9" t="n"/>
      <c r="K3479" s="9" t="n"/>
      <c r="L3479" s="9">
        <f>IF(COUNTA($A3479:$K3479)=0,"",IF(AND(IFERROR($H3479,0)&gt;0,LEN(TRIM($K3479&amp;""))&gt;0,IFERROR(LOOKUP(2,1/((LISTS!$M$2:$M$13&lt;&gt;"")*ISNUMBER(SEARCH(LISTS!$M$2:$M$13,$I3479))),LISTS!$N$2:$N$13),"NO")="SI"),"SI","NO"))</f>
        <v/>
      </c>
      <c r="M3479" s="9">
        <f>IF(COUNTA($A3479:$K3479)=0,"",IF($K3479&lt;&gt;"",IF(COUNTIF($K$19:$K3479,$K3479)&gt;1,"SI","NO"),IF(COUNTIFS($A$19:$A3479,$A3479,$C$19:$C3479,$C3479,$J$19:$J3479,$J3479,$D$19:$D3479,$D3479)&gt;1,"SI","NO")))</f>
        <v/>
      </c>
      <c r="N3479" s="11">
        <f>IF(COUNTA($A3479:$K3479)=0,"",IF(AND($L3479="SI",$M3479="NO"),IFERROR($H3479,0),0))</f>
        <v/>
      </c>
      <c r="O3479" s="9">
        <f>IF(COUNTA($A3479:$K3479)=0,"",IF($M3479="SI","CUFE o factura duplicada dentro del reporte; no se suma dos veces",IF(IFERROR($H3479,0)&lt;=0,"DIAN reporta valor susceptible 0",IF($L3479="NO",IFERROR(LOOKUP(2,1/((LISTS!$M$2:$M$13&lt;&gt;"")*ISNUMBER(SEARCH(LISTS!$M$2:$M$13,$I3479))),LISTS!$O$2:$O$13),"Medio de pago no elegible o no identificado por DIAN"),"Apta automaticamente por pago electronico y base positiva"))))</f>
        <v/>
      </c>
    </row>
    <row r="3480">
      <c r="A3480" s="9" t="n"/>
      <c r="B3480" s="9" t="n"/>
      <c r="C3480" s="12" t="n"/>
      <c r="D3480" s="11" t="n"/>
      <c r="E3480" s="11" t="n"/>
      <c r="F3480" s="11" t="n"/>
      <c r="G3480" s="11" t="n"/>
      <c r="H3480" s="11" t="n"/>
      <c r="I3480" s="9" t="n"/>
      <c r="J3480" s="9" t="n"/>
      <c r="K3480" s="9" t="n"/>
      <c r="L3480" s="9">
        <f>IF(COUNTA($A3480:$K3480)=0,"",IF(AND(IFERROR($H3480,0)&gt;0,LEN(TRIM($K3480&amp;""))&gt;0,IFERROR(LOOKUP(2,1/((LISTS!$M$2:$M$13&lt;&gt;"")*ISNUMBER(SEARCH(LISTS!$M$2:$M$13,$I3480))),LISTS!$N$2:$N$13),"NO")="SI"),"SI","NO"))</f>
        <v/>
      </c>
      <c r="M3480" s="9">
        <f>IF(COUNTA($A3480:$K3480)=0,"",IF($K3480&lt;&gt;"",IF(COUNTIF($K$19:$K3480,$K3480)&gt;1,"SI","NO"),IF(COUNTIFS($A$19:$A3480,$A3480,$C$19:$C3480,$C3480,$J$19:$J3480,$J3480,$D$19:$D3480,$D3480)&gt;1,"SI","NO")))</f>
        <v/>
      </c>
      <c r="N3480" s="11">
        <f>IF(COUNTA($A3480:$K3480)=0,"",IF(AND($L3480="SI",$M3480="NO"),IFERROR($H3480,0),0))</f>
        <v/>
      </c>
      <c r="O3480" s="9">
        <f>IF(COUNTA($A3480:$K3480)=0,"",IF($M3480="SI","CUFE o factura duplicada dentro del reporte; no se suma dos veces",IF(IFERROR($H3480,0)&lt;=0,"DIAN reporta valor susceptible 0",IF($L3480="NO",IFERROR(LOOKUP(2,1/((LISTS!$M$2:$M$13&lt;&gt;"")*ISNUMBER(SEARCH(LISTS!$M$2:$M$13,$I3480))),LISTS!$O$2:$O$13),"Medio de pago no elegible o no identificado por DIAN"),"Apta automaticamente por pago electronico y base positiva"))))</f>
        <v/>
      </c>
    </row>
    <row r="3481">
      <c r="A3481" s="9" t="n"/>
      <c r="B3481" s="9" t="n"/>
      <c r="C3481" s="12" t="n"/>
      <c r="D3481" s="11" t="n"/>
      <c r="E3481" s="11" t="n"/>
      <c r="F3481" s="11" t="n"/>
      <c r="G3481" s="11" t="n"/>
      <c r="H3481" s="11" t="n"/>
      <c r="I3481" s="9" t="n"/>
      <c r="J3481" s="9" t="n"/>
      <c r="K3481" s="9" t="n"/>
      <c r="L3481" s="9">
        <f>IF(COUNTA($A3481:$K3481)=0,"",IF(AND(IFERROR($H3481,0)&gt;0,LEN(TRIM($K3481&amp;""))&gt;0,IFERROR(LOOKUP(2,1/((LISTS!$M$2:$M$13&lt;&gt;"")*ISNUMBER(SEARCH(LISTS!$M$2:$M$13,$I3481))),LISTS!$N$2:$N$13),"NO")="SI"),"SI","NO"))</f>
        <v/>
      </c>
      <c r="M3481" s="9">
        <f>IF(COUNTA($A3481:$K3481)=0,"",IF($K3481&lt;&gt;"",IF(COUNTIF($K$19:$K3481,$K3481)&gt;1,"SI","NO"),IF(COUNTIFS($A$19:$A3481,$A3481,$C$19:$C3481,$C3481,$J$19:$J3481,$J3481,$D$19:$D3481,$D3481)&gt;1,"SI","NO")))</f>
        <v/>
      </c>
      <c r="N3481" s="11">
        <f>IF(COUNTA($A3481:$K3481)=0,"",IF(AND($L3481="SI",$M3481="NO"),IFERROR($H3481,0),0))</f>
        <v/>
      </c>
      <c r="O3481" s="9">
        <f>IF(COUNTA($A3481:$K3481)=0,"",IF($M3481="SI","CUFE o factura duplicada dentro del reporte; no se suma dos veces",IF(IFERROR($H3481,0)&lt;=0,"DIAN reporta valor susceptible 0",IF($L3481="NO",IFERROR(LOOKUP(2,1/((LISTS!$M$2:$M$13&lt;&gt;"")*ISNUMBER(SEARCH(LISTS!$M$2:$M$13,$I3481))),LISTS!$O$2:$O$13),"Medio de pago no elegible o no identificado por DIAN"),"Apta automaticamente por pago electronico y base positiva"))))</f>
        <v/>
      </c>
    </row>
    <row r="3482">
      <c r="A3482" s="9" t="n"/>
      <c r="B3482" s="9" t="n"/>
      <c r="C3482" s="12" t="n"/>
      <c r="D3482" s="11" t="n"/>
      <c r="E3482" s="11" t="n"/>
      <c r="F3482" s="11" t="n"/>
      <c r="G3482" s="11" t="n"/>
      <c r="H3482" s="11" t="n"/>
      <c r="I3482" s="9" t="n"/>
      <c r="J3482" s="9" t="n"/>
      <c r="K3482" s="9" t="n"/>
      <c r="L3482" s="9">
        <f>IF(COUNTA($A3482:$K3482)=0,"",IF(AND(IFERROR($H3482,0)&gt;0,LEN(TRIM($K3482&amp;""))&gt;0,IFERROR(LOOKUP(2,1/((LISTS!$M$2:$M$13&lt;&gt;"")*ISNUMBER(SEARCH(LISTS!$M$2:$M$13,$I3482))),LISTS!$N$2:$N$13),"NO")="SI"),"SI","NO"))</f>
        <v/>
      </c>
      <c r="M3482" s="9">
        <f>IF(COUNTA($A3482:$K3482)=0,"",IF($K3482&lt;&gt;"",IF(COUNTIF($K$19:$K3482,$K3482)&gt;1,"SI","NO"),IF(COUNTIFS($A$19:$A3482,$A3482,$C$19:$C3482,$C3482,$J$19:$J3482,$J3482,$D$19:$D3482,$D3482)&gt;1,"SI","NO")))</f>
        <v/>
      </c>
      <c r="N3482" s="11">
        <f>IF(COUNTA($A3482:$K3482)=0,"",IF(AND($L3482="SI",$M3482="NO"),IFERROR($H3482,0),0))</f>
        <v/>
      </c>
      <c r="O3482" s="9">
        <f>IF(COUNTA($A3482:$K3482)=0,"",IF($M3482="SI","CUFE o factura duplicada dentro del reporte; no se suma dos veces",IF(IFERROR($H3482,0)&lt;=0,"DIAN reporta valor susceptible 0",IF($L3482="NO",IFERROR(LOOKUP(2,1/((LISTS!$M$2:$M$13&lt;&gt;"")*ISNUMBER(SEARCH(LISTS!$M$2:$M$13,$I3482))),LISTS!$O$2:$O$13),"Medio de pago no elegible o no identificado por DIAN"),"Apta automaticamente por pago electronico y base positiva"))))</f>
        <v/>
      </c>
    </row>
    <row r="3483">
      <c r="A3483" s="9" t="n"/>
      <c r="B3483" s="9" t="n"/>
      <c r="C3483" s="12" t="n"/>
      <c r="D3483" s="11" t="n"/>
      <c r="E3483" s="11" t="n"/>
      <c r="F3483" s="11" t="n"/>
      <c r="G3483" s="11" t="n"/>
      <c r="H3483" s="11" t="n"/>
      <c r="I3483" s="9" t="n"/>
      <c r="J3483" s="9" t="n"/>
      <c r="K3483" s="9" t="n"/>
      <c r="L3483" s="9">
        <f>IF(COUNTA($A3483:$K3483)=0,"",IF(AND(IFERROR($H3483,0)&gt;0,LEN(TRIM($K3483&amp;""))&gt;0,IFERROR(LOOKUP(2,1/((LISTS!$M$2:$M$13&lt;&gt;"")*ISNUMBER(SEARCH(LISTS!$M$2:$M$13,$I3483))),LISTS!$N$2:$N$13),"NO")="SI"),"SI","NO"))</f>
        <v/>
      </c>
      <c r="M3483" s="9">
        <f>IF(COUNTA($A3483:$K3483)=0,"",IF($K3483&lt;&gt;"",IF(COUNTIF($K$19:$K3483,$K3483)&gt;1,"SI","NO"),IF(COUNTIFS($A$19:$A3483,$A3483,$C$19:$C3483,$C3483,$J$19:$J3483,$J3483,$D$19:$D3483,$D3483)&gt;1,"SI","NO")))</f>
        <v/>
      </c>
      <c r="N3483" s="11">
        <f>IF(COUNTA($A3483:$K3483)=0,"",IF(AND($L3483="SI",$M3483="NO"),IFERROR($H3483,0),0))</f>
        <v/>
      </c>
      <c r="O3483" s="9">
        <f>IF(COUNTA($A3483:$K3483)=0,"",IF($M3483="SI","CUFE o factura duplicada dentro del reporte; no se suma dos veces",IF(IFERROR($H3483,0)&lt;=0,"DIAN reporta valor susceptible 0",IF($L3483="NO",IFERROR(LOOKUP(2,1/((LISTS!$M$2:$M$13&lt;&gt;"")*ISNUMBER(SEARCH(LISTS!$M$2:$M$13,$I3483))),LISTS!$O$2:$O$13),"Medio de pago no elegible o no identificado por DIAN"),"Apta automaticamente por pago electronico y base positiva"))))</f>
        <v/>
      </c>
    </row>
    <row r="3484">
      <c r="A3484" s="9" t="n"/>
      <c r="B3484" s="9" t="n"/>
      <c r="C3484" s="12" t="n"/>
      <c r="D3484" s="11" t="n"/>
      <c r="E3484" s="11" t="n"/>
      <c r="F3484" s="11" t="n"/>
      <c r="G3484" s="11" t="n"/>
      <c r="H3484" s="11" t="n"/>
      <c r="I3484" s="9" t="n"/>
      <c r="J3484" s="9" t="n"/>
      <c r="K3484" s="9" t="n"/>
      <c r="L3484" s="9">
        <f>IF(COUNTA($A3484:$K3484)=0,"",IF(AND(IFERROR($H3484,0)&gt;0,LEN(TRIM($K3484&amp;""))&gt;0,IFERROR(LOOKUP(2,1/((LISTS!$M$2:$M$13&lt;&gt;"")*ISNUMBER(SEARCH(LISTS!$M$2:$M$13,$I3484))),LISTS!$N$2:$N$13),"NO")="SI"),"SI","NO"))</f>
        <v/>
      </c>
      <c r="M3484" s="9">
        <f>IF(COUNTA($A3484:$K3484)=0,"",IF($K3484&lt;&gt;"",IF(COUNTIF($K$19:$K3484,$K3484)&gt;1,"SI","NO"),IF(COUNTIFS($A$19:$A3484,$A3484,$C$19:$C3484,$C3484,$J$19:$J3484,$J3484,$D$19:$D3484,$D3484)&gt;1,"SI","NO")))</f>
        <v/>
      </c>
      <c r="N3484" s="11">
        <f>IF(COUNTA($A3484:$K3484)=0,"",IF(AND($L3484="SI",$M3484="NO"),IFERROR($H3484,0),0))</f>
        <v/>
      </c>
      <c r="O3484" s="9">
        <f>IF(COUNTA($A3484:$K3484)=0,"",IF($M3484="SI","CUFE o factura duplicada dentro del reporte; no se suma dos veces",IF(IFERROR($H3484,0)&lt;=0,"DIAN reporta valor susceptible 0",IF($L3484="NO",IFERROR(LOOKUP(2,1/((LISTS!$M$2:$M$13&lt;&gt;"")*ISNUMBER(SEARCH(LISTS!$M$2:$M$13,$I3484))),LISTS!$O$2:$O$13),"Medio de pago no elegible o no identificado por DIAN"),"Apta automaticamente por pago electronico y base positiva"))))</f>
        <v/>
      </c>
    </row>
    <row r="3485">
      <c r="A3485" s="9" t="n"/>
      <c r="B3485" s="9" t="n"/>
      <c r="C3485" s="12" t="n"/>
      <c r="D3485" s="11" t="n"/>
      <c r="E3485" s="11" t="n"/>
      <c r="F3485" s="11" t="n"/>
      <c r="G3485" s="11" t="n"/>
      <c r="H3485" s="11" t="n"/>
      <c r="I3485" s="9" t="n"/>
      <c r="J3485" s="9" t="n"/>
      <c r="K3485" s="9" t="n"/>
      <c r="L3485" s="9">
        <f>IF(COUNTA($A3485:$K3485)=0,"",IF(AND(IFERROR($H3485,0)&gt;0,LEN(TRIM($K3485&amp;""))&gt;0,IFERROR(LOOKUP(2,1/((LISTS!$M$2:$M$13&lt;&gt;"")*ISNUMBER(SEARCH(LISTS!$M$2:$M$13,$I3485))),LISTS!$N$2:$N$13),"NO")="SI"),"SI","NO"))</f>
        <v/>
      </c>
      <c r="M3485" s="9">
        <f>IF(COUNTA($A3485:$K3485)=0,"",IF($K3485&lt;&gt;"",IF(COUNTIF($K$19:$K3485,$K3485)&gt;1,"SI","NO"),IF(COUNTIFS($A$19:$A3485,$A3485,$C$19:$C3485,$C3485,$J$19:$J3485,$J3485,$D$19:$D3485,$D3485)&gt;1,"SI","NO")))</f>
        <v/>
      </c>
      <c r="N3485" s="11">
        <f>IF(COUNTA($A3485:$K3485)=0,"",IF(AND($L3485="SI",$M3485="NO"),IFERROR($H3485,0),0))</f>
        <v/>
      </c>
      <c r="O3485" s="9">
        <f>IF(COUNTA($A3485:$K3485)=0,"",IF($M3485="SI","CUFE o factura duplicada dentro del reporte; no se suma dos veces",IF(IFERROR($H3485,0)&lt;=0,"DIAN reporta valor susceptible 0",IF($L3485="NO",IFERROR(LOOKUP(2,1/((LISTS!$M$2:$M$13&lt;&gt;"")*ISNUMBER(SEARCH(LISTS!$M$2:$M$13,$I3485))),LISTS!$O$2:$O$13),"Medio de pago no elegible o no identificado por DIAN"),"Apta automaticamente por pago electronico y base positiva"))))</f>
        <v/>
      </c>
    </row>
    <row r="3486">
      <c r="A3486" s="9" t="n"/>
      <c r="B3486" s="9" t="n"/>
      <c r="C3486" s="12" t="n"/>
      <c r="D3486" s="11" t="n"/>
      <c r="E3486" s="11" t="n"/>
      <c r="F3486" s="11" t="n"/>
      <c r="G3486" s="11" t="n"/>
      <c r="H3486" s="11" t="n"/>
      <c r="I3486" s="9" t="n"/>
      <c r="J3486" s="9" t="n"/>
      <c r="K3486" s="9" t="n"/>
      <c r="L3486" s="9">
        <f>IF(COUNTA($A3486:$K3486)=0,"",IF(AND(IFERROR($H3486,0)&gt;0,LEN(TRIM($K3486&amp;""))&gt;0,IFERROR(LOOKUP(2,1/((LISTS!$M$2:$M$13&lt;&gt;"")*ISNUMBER(SEARCH(LISTS!$M$2:$M$13,$I3486))),LISTS!$N$2:$N$13),"NO")="SI"),"SI","NO"))</f>
        <v/>
      </c>
      <c r="M3486" s="9">
        <f>IF(COUNTA($A3486:$K3486)=0,"",IF($K3486&lt;&gt;"",IF(COUNTIF($K$19:$K3486,$K3486)&gt;1,"SI","NO"),IF(COUNTIFS($A$19:$A3486,$A3486,$C$19:$C3486,$C3486,$J$19:$J3486,$J3486,$D$19:$D3486,$D3486)&gt;1,"SI","NO")))</f>
        <v/>
      </c>
      <c r="N3486" s="11">
        <f>IF(COUNTA($A3486:$K3486)=0,"",IF(AND($L3486="SI",$M3486="NO"),IFERROR($H3486,0),0))</f>
        <v/>
      </c>
      <c r="O3486" s="9">
        <f>IF(COUNTA($A3486:$K3486)=0,"",IF($M3486="SI","CUFE o factura duplicada dentro del reporte; no se suma dos veces",IF(IFERROR($H3486,0)&lt;=0,"DIAN reporta valor susceptible 0",IF($L3486="NO",IFERROR(LOOKUP(2,1/((LISTS!$M$2:$M$13&lt;&gt;"")*ISNUMBER(SEARCH(LISTS!$M$2:$M$13,$I3486))),LISTS!$O$2:$O$13),"Medio de pago no elegible o no identificado por DIAN"),"Apta automaticamente por pago electronico y base positiva"))))</f>
        <v/>
      </c>
    </row>
    <row r="3487">
      <c r="A3487" s="9" t="n"/>
      <c r="B3487" s="9" t="n"/>
      <c r="C3487" s="12" t="n"/>
      <c r="D3487" s="11" t="n"/>
      <c r="E3487" s="11" t="n"/>
      <c r="F3487" s="11" t="n"/>
      <c r="G3487" s="11" t="n"/>
      <c r="H3487" s="11" t="n"/>
      <c r="I3487" s="9" t="n"/>
      <c r="J3487" s="9" t="n"/>
      <c r="K3487" s="9" t="n"/>
      <c r="L3487" s="9">
        <f>IF(COUNTA($A3487:$K3487)=0,"",IF(AND(IFERROR($H3487,0)&gt;0,LEN(TRIM($K3487&amp;""))&gt;0,IFERROR(LOOKUP(2,1/((LISTS!$M$2:$M$13&lt;&gt;"")*ISNUMBER(SEARCH(LISTS!$M$2:$M$13,$I3487))),LISTS!$N$2:$N$13),"NO")="SI"),"SI","NO"))</f>
        <v/>
      </c>
      <c r="M3487" s="9">
        <f>IF(COUNTA($A3487:$K3487)=0,"",IF($K3487&lt;&gt;"",IF(COUNTIF($K$19:$K3487,$K3487)&gt;1,"SI","NO"),IF(COUNTIFS($A$19:$A3487,$A3487,$C$19:$C3487,$C3487,$J$19:$J3487,$J3487,$D$19:$D3487,$D3487)&gt;1,"SI","NO")))</f>
        <v/>
      </c>
      <c r="N3487" s="11">
        <f>IF(COUNTA($A3487:$K3487)=0,"",IF(AND($L3487="SI",$M3487="NO"),IFERROR($H3487,0),0))</f>
        <v/>
      </c>
      <c r="O3487" s="9">
        <f>IF(COUNTA($A3487:$K3487)=0,"",IF($M3487="SI","CUFE o factura duplicada dentro del reporte; no se suma dos veces",IF(IFERROR($H3487,0)&lt;=0,"DIAN reporta valor susceptible 0",IF($L3487="NO",IFERROR(LOOKUP(2,1/((LISTS!$M$2:$M$13&lt;&gt;"")*ISNUMBER(SEARCH(LISTS!$M$2:$M$13,$I3487))),LISTS!$O$2:$O$13),"Medio de pago no elegible o no identificado por DIAN"),"Apta automaticamente por pago electronico y base positiva"))))</f>
        <v/>
      </c>
    </row>
    <row r="3488">
      <c r="A3488" s="9" t="n"/>
      <c r="B3488" s="9" t="n"/>
      <c r="C3488" s="12" t="n"/>
      <c r="D3488" s="11" t="n"/>
      <c r="E3488" s="11" t="n"/>
      <c r="F3488" s="11" t="n"/>
      <c r="G3488" s="11" t="n"/>
      <c r="H3488" s="11" t="n"/>
      <c r="I3488" s="9" t="n"/>
      <c r="J3488" s="9" t="n"/>
      <c r="K3488" s="9" t="n"/>
      <c r="L3488" s="9">
        <f>IF(COUNTA($A3488:$K3488)=0,"",IF(AND(IFERROR($H3488,0)&gt;0,LEN(TRIM($K3488&amp;""))&gt;0,IFERROR(LOOKUP(2,1/((LISTS!$M$2:$M$13&lt;&gt;"")*ISNUMBER(SEARCH(LISTS!$M$2:$M$13,$I3488))),LISTS!$N$2:$N$13),"NO")="SI"),"SI","NO"))</f>
        <v/>
      </c>
      <c r="M3488" s="9">
        <f>IF(COUNTA($A3488:$K3488)=0,"",IF($K3488&lt;&gt;"",IF(COUNTIF($K$19:$K3488,$K3488)&gt;1,"SI","NO"),IF(COUNTIFS($A$19:$A3488,$A3488,$C$19:$C3488,$C3488,$J$19:$J3488,$J3488,$D$19:$D3488,$D3488)&gt;1,"SI","NO")))</f>
        <v/>
      </c>
      <c r="N3488" s="11">
        <f>IF(COUNTA($A3488:$K3488)=0,"",IF(AND($L3488="SI",$M3488="NO"),IFERROR($H3488,0),0))</f>
        <v/>
      </c>
      <c r="O3488" s="9">
        <f>IF(COUNTA($A3488:$K3488)=0,"",IF($M3488="SI","CUFE o factura duplicada dentro del reporte; no se suma dos veces",IF(IFERROR($H3488,0)&lt;=0,"DIAN reporta valor susceptible 0",IF($L3488="NO",IFERROR(LOOKUP(2,1/((LISTS!$M$2:$M$13&lt;&gt;"")*ISNUMBER(SEARCH(LISTS!$M$2:$M$13,$I3488))),LISTS!$O$2:$O$13),"Medio de pago no elegible o no identificado por DIAN"),"Apta automaticamente por pago electronico y base positiva"))))</f>
        <v/>
      </c>
    </row>
    <row r="3489">
      <c r="A3489" s="9" t="n"/>
      <c r="B3489" s="9" t="n"/>
      <c r="C3489" s="12" t="n"/>
      <c r="D3489" s="11" t="n"/>
      <c r="E3489" s="11" t="n"/>
      <c r="F3489" s="11" t="n"/>
      <c r="G3489" s="11" t="n"/>
      <c r="H3489" s="11" t="n"/>
      <c r="I3489" s="9" t="n"/>
      <c r="J3489" s="9" t="n"/>
      <c r="K3489" s="9" t="n"/>
      <c r="L3489" s="9">
        <f>IF(COUNTA($A3489:$K3489)=0,"",IF(AND(IFERROR($H3489,0)&gt;0,LEN(TRIM($K3489&amp;""))&gt;0,IFERROR(LOOKUP(2,1/((LISTS!$M$2:$M$13&lt;&gt;"")*ISNUMBER(SEARCH(LISTS!$M$2:$M$13,$I3489))),LISTS!$N$2:$N$13),"NO")="SI"),"SI","NO"))</f>
        <v/>
      </c>
      <c r="M3489" s="9">
        <f>IF(COUNTA($A3489:$K3489)=0,"",IF($K3489&lt;&gt;"",IF(COUNTIF($K$19:$K3489,$K3489)&gt;1,"SI","NO"),IF(COUNTIFS($A$19:$A3489,$A3489,$C$19:$C3489,$C3489,$J$19:$J3489,$J3489,$D$19:$D3489,$D3489)&gt;1,"SI","NO")))</f>
        <v/>
      </c>
      <c r="N3489" s="11">
        <f>IF(COUNTA($A3489:$K3489)=0,"",IF(AND($L3489="SI",$M3489="NO"),IFERROR($H3489,0),0))</f>
        <v/>
      </c>
      <c r="O3489" s="9">
        <f>IF(COUNTA($A3489:$K3489)=0,"",IF($M3489="SI","CUFE o factura duplicada dentro del reporte; no se suma dos veces",IF(IFERROR($H3489,0)&lt;=0,"DIAN reporta valor susceptible 0",IF($L3489="NO",IFERROR(LOOKUP(2,1/((LISTS!$M$2:$M$13&lt;&gt;"")*ISNUMBER(SEARCH(LISTS!$M$2:$M$13,$I3489))),LISTS!$O$2:$O$13),"Medio de pago no elegible o no identificado por DIAN"),"Apta automaticamente por pago electronico y base positiva"))))</f>
        <v/>
      </c>
    </row>
    <row r="3490">
      <c r="A3490" s="9" t="n"/>
      <c r="B3490" s="9" t="n"/>
      <c r="C3490" s="12" t="n"/>
      <c r="D3490" s="11" t="n"/>
      <c r="E3490" s="11" t="n"/>
      <c r="F3490" s="11" t="n"/>
      <c r="G3490" s="11" t="n"/>
      <c r="H3490" s="11" t="n"/>
      <c r="I3490" s="9" t="n"/>
      <c r="J3490" s="9" t="n"/>
      <c r="K3490" s="9" t="n"/>
      <c r="L3490" s="9">
        <f>IF(COUNTA($A3490:$K3490)=0,"",IF(AND(IFERROR($H3490,0)&gt;0,LEN(TRIM($K3490&amp;""))&gt;0,IFERROR(LOOKUP(2,1/((LISTS!$M$2:$M$13&lt;&gt;"")*ISNUMBER(SEARCH(LISTS!$M$2:$M$13,$I3490))),LISTS!$N$2:$N$13),"NO")="SI"),"SI","NO"))</f>
        <v/>
      </c>
      <c r="M3490" s="9">
        <f>IF(COUNTA($A3490:$K3490)=0,"",IF($K3490&lt;&gt;"",IF(COUNTIF($K$19:$K3490,$K3490)&gt;1,"SI","NO"),IF(COUNTIFS($A$19:$A3490,$A3490,$C$19:$C3490,$C3490,$J$19:$J3490,$J3490,$D$19:$D3490,$D3490)&gt;1,"SI","NO")))</f>
        <v/>
      </c>
      <c r="N3490" s="11">
        <f>IF(COUNTA($A3490:$K3490)=0,"",IF(AND($L3490="SI",$M3490="NO"),IFERROR($H3490,0),0))</f>
        <v/>
      </c>
      <c r="O3490" s="9">
        <f>IF(COUNTA($A3490:$K3490)=0,"",IF($M3490="SI","CUFE o factura duplicada dentro del reporte; no se suma dos veces",IF(IFERROR($H3490,0)&lt;=0,"DIAN reporta valor susceptible 0",IF($L3490="NO",IFERROR(LOOKUP(2,1/((LISTS!$M$2:$M$13&lt;&gt;"")*ISNUMBER(SEARCH(LISTS!$M$2:$M$13,$I3490))),LISTS!$O$2:$O$13),"Medio de pago no elegible o no identificado por DIAN"),"Apta automaticamente por pago electronico y base positiva"))))</f>
        <v/>
      </c>
    </row>
    <row r="3491">
      <c r="A3491" s="9" t="n"/>
      <c r="B3491" s="9" t="n"/>
      <c r="C3491" s="12" t="n"/>
      <c r="D3491" s="11" t="n"/>
      <c r="E3491" s="11" t="n"/>
      <c r="F3491" s="11" t="n"/>
      <c r="G3491" s="11" t="n"/>
      <c r="H3491" s="11" t="n"/>
      <c r="I3491" s="9" t="n"/>
      <c r="J3491" s="9" t="n"/>
      <c r="K3491" s="9" t="n"/>
      <c r="L3491" s="9">
        <f>IF(COUNTA($A3491:$K3491)=0,"",IF(AND(IFERROR($H3491,0)&gt;0,LEN(TRIM($K3491&amp;""))&gt;0,IFERROR(LOOKUP(2,1/((LISTS!$M$2:$M$13&lt;&gt;"")*ISNUMBER(SEARCH(LISTS!$M$2:$M$13,$I3491))),LISTS!$N$2:$N$13),"NO")="SI"),"SI","NO"))</f>
        <v/>
      </c>
      <c r="M3491" s="9">
        <f>IF(COUNTA($A3491:$K3491)=0,"",IF($K3491&lt;&gt;"",IF(COUNTIF($K$19:$K3491,$K3491)&gt;1,"SI","NO"),IF(COUNTIFS($A$19:$A3491,$A3491,$C$19:$C3491,$C3491,$J$19:$J3491,$J3491,$D$19:$D3491,$D3491)&gt;1,"SI","NO")))</f>
        <v/>
      </c>
      <c r="N3491" s="11">
        <f>IF(COUNTA($A3491:$K3491)=0,"",IF(AND($L3491="SI",$M3491="NO"),IFERROR($H3491,0),0))</f>
        <v/>
      </c>
      <c r="O3491" s="9">
        <f>IF(COUNTA($A3491:$K3491)=0,"",IF($M3491="SI","CUFE o factura duplicada dentro del reporte; no se suma dos veces",IF(IFERROR($H3491,0)&lt;=0,"DIAN reporta valor susceptible 0",IF($L3491="NO",IFERROR(LOOKUP(2,1/((LISTS!$M$2:$M$13&lt;&gt;"")*ISNUMBER(SEARCH(LISTS!$M$2:$M$13,$I3491))),LISTS!$O$2:$O$13),"Medio de pago no elegible o no identificado por DIAN"),"Apta automaticamente por pago electronico y base positiva"))))</f>
        <v/>
      </c>
    </row>
    <row r="3492">
      <c r="A3492" s="9" t="n"/>
      <c r="B3492" s="9" t="n"/>
      <c r="C3492" s="12" t="n"/>
      <c r="D3492" s="11" t="n"/>
      <c r="E3492" s="11" t="n"/>
      <c r="F3492" s="11" t="n"/>
      <c r="G3492" s="11" t="n"/>
      <c r="H3492" s="11" t="n"/>
      <c r="I3492" s="9" t="n"/>
      <c r="J3492" s="9" t="n"/>
      <c r="K3492" s="9" t="n"/>
      <c r="L3492" s="9">
        <f>IF(COUNTA($A3492:$K3492)=0,"",IF(AND(IFERROR($H3492,0)&gt;0,LEN(TRIM($K3492&amp;""))&gt;0,IFERROR(LOOKUP(2,1/((LISTS!$M$2:$M$13&lt;&gt;"")*ISNUMBER(SEARCH(LISTS!$M$2:$M$13,$I3492))),LISTS!$N$2:$N$13),"NO")="SI"),"SI","NO"))</f>
        <v/>
      </c>
      <c r="M3492" s="9">
        <f>IF(COUNTA($A3492:$K3492)=0,"",IF($K3492&lt;&gt;"",IF(COUNTIF($K$19:$K3492,$K3492)&gt;1,"SI","NO"),IF(COUNTIFS($A$19:$A3492,$A3492,$C$19:$C3492,$C3492,$J$19:$J3492,$J3492,$D$19:$D3492,$D3492)&gt;1,"SI","NO")))</f>
        <v/>
      </c>
      <c r="N3492" s="11">
        <f>IF(COUNTA($A3492:$K3492)=0,"",IF(AND($L3492="SI",$M3492="NO"),IFERROR($H3492,0),0))</f>
        <v/>
      </c>
      <c r="O3492" s="9">
        <f>IF(COUNTA($A3492:$K3492)=0,"",IF($M3492="SI","CUFE o factura duplicada dentro del reporte; no se suma dos veces",IF(IFERROR($H3492,0)&lt;=0,"DIAN reporta valor susceptible 0",IF($L3492="NO",IFERROR(LOOKUP(2,1/((LISTS!$M$2:$M$13&lt;&gt;"")*ISNUMBER(SEARCH(LISTS!$M$2:$M$13,$I3492))),LISTS!$O$2:$O$13),"Medio de pago no elegible o no identificado por DIAN"),"Apta automaticamente por pago electronico y base positiva"))))</f>
        <v/>
      </c>
    </row>
    <row r="3493">
      <c r="A3493" s="9" t="n"/>
      <c r="B3493" s="9" t="n"/>
      <c r="C3493" s="12" t="n"/>
      <c r="D3493" s="11" t="n"/>
      <c r="E3493" s="11" t="n"/>
      <c r="F3493" s="11" t="n"/>
      <c r="G3493" s="11" t="n"/>
      <c r="H3493" s="11" t="n"/>
      <c r="I3493" s="9" t="n"/>
      <c r="J3493" s="9" t="n"/>
      <c r="K3493" s="9" t="n"/>
      <c r="L3493" s="9">
        <f>IF(COUNTA($A3493:$K3493)=0,"",IF(AND(IFERROR($H3493,0)&gt;0,LEN(TRIM($K3493&amp;""))&gt;0,IFERROR(LOOKUP(2,1/((LISTS!$M$2:$M$13&lt;&gt;"")*ISNUMBER(SEARCH(LISTS!$M$2:$M$13,$I3493))),LISTS!$N$2:$N$13),"NO")="SI"),"SI","NO"))</f>
        <v/>
      </c>
      <c r="M3493" s="9">
        <f>IF(COUNTA($A3493:$K3493)=0,"",IF($K3493&lt;&gt;"",IF(COUNTIF($K$19:$K3493,$K3493)&gt;1,"SI","NO"),IF(COUNTIFS($A$19:$A3493,$A3493,$C$19:$C3493,$C3493,$J$19:$J3493,$J3493,$D$19:$D3493,$D3493)&gt;1,"SI","NO")))</f>
        <v/>
      </c>
      <c r="N3493" s="11">
        <f>IF(COUNTA($A3493:$K3493)=0,"",IF(AND($L3493="SI",$M3493="NO"),IFERROR($H3493,0),0))</f>
        <v/>
      </c>
      <c r="O3493" s="9">
        <f>IF(COUNTA($A3493:$K3493)=0,"",IF($M3493="SI","CUFE o factura duplicada dentro del reporte; no se suma dos veces",IF(IFERROR($H3493,0)&lt;=0,"DIAN reporta valor susceptible 0",IF($L3493="NO",IFERROR(LOOKUP(2,1/((LISTS!$M$2:$M$13&lt;&gt;"")*ISNUMBER(SEARCH(LISTS!$M$2:$M$13,$I3493))),LISTS!$O$2:$O$13),"Medio de pago no elegible o no identificado por DIAN"),"Apta automaticamente por pago electronico y base positiva"))))</f>
        <v/>
      </c>
    </row>
    <row r="3494">
      <c r="A3494" s="9" t="n"/>
      <c r="B3494" s="9" t="n"/>
      <c r="C3494" s="12" t="n"/>
      <c r="D3494" s="11" t="n"/>
      <c r="E3494" s="11" t="n"/>
      <c r="F3494" s="11" t="n"/>
      <c r="G3494" s="11" t="n"/>
      <c r="H3494" s="11" t="n"/>
      <c r="I3494" s="9" t="n"/>
      <c r="J3494" s="9" t="n"/>
      <c r="K3494" s="9" t="n"/>
      <c r="L3494" s="9">
        <f>IF(COUNTA($A3494:$K3494)=0,"",IF(AND(IFERROR($H3494,0)&gt;0,LEN(TRIM($K3494&amp;""))&gt;0,IFERROR(LOOKUP(2,1/((LISTS!$M$2:$M$13&lt;&gt;"")*ISNUMBER(SEARCH(LISTS!$M$2:$M$13,$I3494))),LISTS!$N$2:$N$13),"NO")="SI"),"SI","NO"))</f>
        <v/>
      </c>
      <c r="M3494" s="9">
        <f>IF(COUNTA($A3494:$K3494)=0,"",IF($K3494&lt;&gt;"",IF(COUNTIF($K$19:$K3494,$K3494)&gt;1,"SI","NO"),IF(COUNTIFS($A$19:$A3494,$A3494,$C$19:$C3494,$C3494,$J$19:$J3494,$J3494,$D$19:$D3494,$D3494)&gt;1,"SI","NO")))</f>
        <v/>
      </c>
      <c r="N3494" s="11">
        <f>IF(COUNTA($A3494:$K3494)=0,"",IF(AND($L3494="SI",$M3494="NO"),IFERROR($H3494,0),0))</f>
        <v/>
      </c>
      <c r="O3494" s="9">
        <f>IF(COUNTA($A3494:$K3494)=0,"",IF($M3494="SI","CUFE o factura duplicada dentro del reporte; no se suma dos veces",IF(IFERROR($H3494,0)&lt;=0,"DIAN reporta valor susceptible 0",IF($L3494="NO",IFERROR(LOOKUP(2,1/((LISTS!$M$2:$M$13&lt;&gt;"")*ISNUMBER(SEARCH(LISTS!$M$2:$M$13,$I3494))),LISTS!$O$2:$O$13),"Medio de pago no elegible o no identificado por DIAN"),"Apta automaticamente por pago electronico y base positiva"))))</f>
        <v/>
      </c>
    </row>
    <row r="3495">
      <c r="A3495" s="9" t="n"/>
      <c r="B3495" s="9" t="n"/>
      <c r="C3495" s="12" t="n"/>
      <c r="D3495" s="11" t="n"/>
      <c r="E3495" s="11" t="n"/>
      <c r="F3495" s="11" t="n"/>
      <c r="G3495" s="11" t="n"/>
      <c r="H3495" s="11" t="n"/>
      <c r="I3495" s="9" t="n"/>
      <c r="J3495" s="9" t="n"/>
      <c r="K3495" s="9" t="n"/>
      <c r="L3495" s="9">
        <f>IF(COUNTA($A3495:$K3495)=0,"",IF(AND(IFERROR($H3495,0)&gt;0,LEN(TRIM($K3495&amp;""))&gt;0,IFERROR(LOOKUP(2,1/((LISTS!$M$2:$M$13&lt;&gt;"")*ISNUMBER(SEARCH(LISTS!$M$2:$M$13,$I3495))),LISTS!$N$2:$N$13),"NO")="SI"),"SI","NO"))</f>
        <v/>
      </c>
      <c r="M3495" s="9">
        <f>IF(COUNTA($A3495:$K3495)=0,"",IF($K3495&lt;&gt;"",IF(COUNTIF($K$19:$K3495,$K3495)&gt;1,"SI","NO"),IF(COUNTIFS($A$19:$A3495,$A3495,$C$19:$C3495,$C3495,$J$19:$J3495,$J3495,$D$19:$D3495,$D3495)&gt;1,"SI","NO")))</f>
        <v/>
      </c>
      <c r="N3495" s="11">
        <f>IF(COUNTA($A3495:$K3495)=0,"",IF(AND($L3495="SI",$M3495="NO"),IFERROR($H3495,0),0))</f>
        <v/>
      </c>
      <c r="O3495" s="9">
        <f>IF(COUNTA($A3495:$K3495)=0,"",IF($M3495="SI","CUFE o factura duplicada dentro del reporte; no se suma dos veces",IF(IFERROR($H3495,0)&lt;=0,"DIAN reporta valor susceptible 0",IF($L3495="NO",IFERROR(LOOKUP(2,1/((LISTS!$M$2:$M$13&lt;&gt;"")*ISNUMBER(SEARCH(LISTS!$M$2:$M$13,$I3495))),LISTS!$O$2:$O$13),"Medio de pago no elegible o no identificado por DIAN"),"Apta automaticamente por pago electronico y base positiva"))))</f>
        <v/>
      </c>
    </row>
    <row r="3496">
      <c r="A3496" s="9" t="n"/>
      <c r="B3496" s="9" t="n"/>
      <c r="C3496" s="12" t="n"/>
      <c r="D3496" s="11" t="n"/>
      <c r="E3496" s="11" t="n"/>
      <c r="F3496" s="11" t="n"/>
      <c r="G3496" s="11" t="n"/>
      <c r="H3496" s="11" t="n"/>
      <c r="I3496" s="9" t="n"/>
      <c r="J3496" s="9" t="n"/>
      <c r="K3496" s="9" t="n"/>
      <c r="L3496" s="9">
        <f>IF(COUNTA($A3496:$K3496)=0,"",IF(AND(IFERROR($H3496,0)&gt;0,LEN(TRIM($K3496&amp;""))&gt;0,IFERROR(LOOKUP(2,1/((LISTS!$M$2:$M$13&lt;&gt;"")*ISNUMBER(SEARCH(LISTS!$M$2:$M$13,$I3496))),LISTS!$N$2:$N$13),"NO")="SI"),"SI","NO"))</f>
        <v/>
      </c>
      <c r="M3496" s="9">
        <f>IF(COUNTA($A3496:$K3496)=0,"",IF($K3496&lt;&gt;"",IF(COUNTIF($K$19:$K3496,$K3496)&gt;1,"SI","NO"),IF(COUNTIFS($A$19:$A3496,$A3496,$C$19:$C3496,$C3496,$J$19:$J3496,$J3496,$D$19:$D3496,$D3496)&gt;1,"SI","NO")))</f>
        <v/>
      </c>
      <c r="N3496" s="11">
        <f>IF(COUNTA($A3496:$K3496)=0,"",IF(AND($L3496="SI",$M3496="NO"),IFERROR($H3496,0),0))</f>
        <v/>
      </c>
      <c r="O3496" s="9">
        <f>IF(COUNTA($A3496:$K3496)=0,"",IF($M3496="SI","CUFE o factura duplicada dentro del reporte; no se suma dos veces",IF(IFERROR($H3496,0)&lt;=0,"DIAN reporta valor susceptible 0",IF($L3496="NO",IFERROR(LOOKUP(2,1/((LISTS!$M$2:$M$13&lt;&gt;"")*ISNUMBER(SEARCH(LISTS!$M$2:$M$13,$I3496))),LISTS!$O$2:$O$13),"Medio de pago no elegible o no identificado por DIAN"),"Apta automaticamente por pago electronico y base positiva"))))</f>
        <v/>
      </c>
    </row>
    <row r="3497">
      <c r="A3497" s="9" t="n"/>
      <c r="B3497" s="9" t="n"/>
      <c r="C3497" s="12" t="n"/>
      <c r="D3497" s="11" t="n"/>
      <c r="E3497" s="11" t="n"/>
      <c r="F3497" s="11" t="n"/>
      <c r="G3497" s="11" t="n"/>
      <c r="H3497" s="11" t="n"/>
      <c r="I3497" s="9" t="n"/>
      <c r="J3497" s="9" t="n"/>
      <c r="K3497" s="9" t="n"/>
      <c r="L3497" s="9">
        <f>IF(COUNTA($A3497:$K3497)=0,"",IF(AND(IFERROR($H3497,0)&gt;0,LEN(TRIM($K3497&amp;""))&gt;0,IFERROR(LOOKUP(2,1/((LISTS!$M$2:$M$13&lt;&gt;"")*ISNUMBER(SEARCH(LISTS!$M$2:$M$13,$I3497))),LISTS!$N$2:$N$13),"NO")="SI"),"SI","NO"))</f>
        <v/>
      </c>
      <c r="M3497" s="9">
        <f>IF(COUNTA($A3497:$K3497)=0,"",IF($K3497&lt;&gt;"",IF(COUNTIF($K$19:$K3497,$K3497)&gt;1,"SI","NO"),IF(COUNTIFS($A$19:$A3497,$A3497,$C$19:$C3497,$C3497,$J$19:$J3497,$J3497,$D$19:$D3497,$D3497)&gt;1,"SI","NO")))</f>
        <v/>
      </c>
      <c r="N3497" s="11">
        <f>IF(COUNTA($A3497:$K3497)=0,"",IF(AND($L3497="SI",$M3497="NO"),IFERROR($H3497,0),0))</f>
        <v/>
      </c>
      <c r="O3497" s="9">
        <f>IF(COUNTA($A3497:$K3497)=0,"",IF($M3497="SI","CUFE o factura duplicada dentro del reporte; no se suma dos veces",IF(IFERROR($H3497,0)&lt;=0,"DIAN reporta valor susceptible 0",IF($L3497="NO",IFERROR(LOOKUP(2,1/((LISTS!$M$2:$M$13&lt;&gt;"")*ISNUMBER(SEARCH(LISTS!$M$2:$M$13,$I3497))),LISTS!$O$2:$O$13),"Medio de pago no elegible o no identificado por DIAN"),"Apta automaticamente por pago electronico y base positiva"))))</f>
        <v/>
      </c>
    </row>
    <row r="3498">
      <c r="A3498" s="9" t="n"/>
      <c r="B3498" s="9" t="n"/>
      <c r="C3498" s="12" t="n"/>
      <c r="D3498" s="11" t="n"/>
      <c r="E3498" s="11" t="n"/>
      <c r="F3498" s="11" t="n"/>
      <c r="G3498" s="11" t="n"/>
      <c r="H3498" s="11" t="n"/>
      <c r="I3498" s="9" t="n"/>
      <c r="J3498" s="9" t="n"/>
      <c r="K3498" s="9" t="n"/>
      <c r="L3498" s="9">
        <f>IF(COUNTA($A3498:$K3498)=0,"",IF(AND(IFERROR($H3498,0)&gt;0,LEN(TRIM($K3498&amp;""))&gt;0,IFERROR(LOOKUP(2,1/((LISTS!$M$2:$M$13&lt;&gt;"")*ISNUMBER(SEARCH(LISTS!$M$2:$M$13,$I3498))),LISTS!$N$2:$N$13),"NO")="SI"),"SI","NO"))</f>
        <v/>
      </c>
      <c r="M3498" s="9">
        <f>IF(COUNTA($A3498:$K3498)=0,"",IF($K3498&lt;&gt;"",IF(COUNTIF($K$19:$K3498,$K3498)&gt;1,"SI","NO"),IF(COUNTIFS($A$19:$A3498,$A3498,$C$19:$C3498,$C3498,$J$19:$J3498,$J3498,$D$19:$D3498,$D3498)&gt;1,"SI","NO")))</f>
        <v/>
      </c>
      <c r="N3498" s="11">
        <f>IF(COUNTA($A3498:$K3498)=0,"",IF(AND($L3498="SI",$M3498="NO"),IFERROR($H3498,0),0))</f>
        <v/>
      </c>
      <c r="O3498" s="9">
        <f>IF(COUNTA($A3498:$K3498)=0,"",IF($M3498="SI","CUFE o factura duplicada dentro del reporte; no se suma dos veces",IF(IFERROR($H3498,0)&lt;=0,"DIAN reporta valor susceptible 0",IF($L3498="NO",IFERROR(LOOKUP(2,1/((LISTS!$M$2:$M$13&lt;&gt;"")*ISNUMBER(SEARCH(LISTS!$M$2:$M$13,$I3498))),LISTS!$O$2:$O$13),"Medio de pago no elegible o no identificado por DIAN"),"Apta automaticamente por pago electronico y base positiva"))))</f>
        <v/>
      </c>
    </row>
    <row r="3499">
      <c r="A3499" s="9" t="n"/>
      <c r="B3499" s="9" t="n"/>
      <c r="C3499" s="12" t="n"/>
      <c r="D3499" s="11" t="n"/>
      <c r="E3499" s="11" t="n"/>
      <c r="F3499" s="11" t="n"/>
      <c r="G3499" s="11" t="n"/>
      <c r="H3499" s="11" t="n"/>
      <c r="I3499" s="9" t="n"/>
      <c r="J3499" s="9" t="n"/>
      <c r="K3499" s="9" t="n"/>
      <c r="L3499" s="9">
        <f>IF(COUNTA($A3499:$K3499)=0,"",IF(AND(IFERROR($H3499,0)&gt;0,LEN(TRIM($K3499&amp;""))&gt;0,IFERROR(LOOKUP(2,1/((LISTS!$M$2:$M$13&lt;&gt;"")*ISNUMBER(SEARCH(LISTS!$M$2:$M$13,$I3499))),LISTS!$N$2:$N$13),"NO")="SI"),"SI","NO"))</f>
        <v/>
      </c>
      <c r="M3499" s="9">
        <f>IF(COUNTA($A3499:$K3499)=0,"",IF($K3499&lt;&gt;"",IF(COUNTIF($K$19:$K3499,$K3499)&gt;1,"SI","NO"),IF(COUNTIFS($A$19:$A3499,$A3499,$C$19:$C3499,$C3499,$J$19:$J3499,$J3499,$D$19:$D3499,$D3499)&gt;1,"SI","NO")))</f>
        <v/>
      </c>
      <c r="N3499" s="11">
        <f>IF(COUNTA($A3499:$K3499)=0,"",IF(AND($L3499="SI",$M3499="NO"),IFERROR($H3499,0),0))</f>
        <v/>
      </c>
      <c r="O3499" s="9">
        <f>IF(COUNTA($A3499:$K3499)=0,"",IF($M3499="SI","CUFE o factura duplicada dentro del reporte; no se suma dos veces",IF(IFERROR($H3499,0)&lt;=0,"DIAN reporta valor susceptible 0",IF($L3499="NO",IFERROR(LOOKUP(2,1/((LISTS!$M$2:$M$13&lt;&gt;"")*ISNUMBER(SEARCH(LISTS!$M$2:$M$13,$I3499))),LISTS!$O$2:$O$13),"Medio de pago no elegible o no identificado por DIAN"),"Apta automaticamente por pago electronico y base positiva"))))</f>
        <v/>
      </c>
    </row>
    <row r="3500">
      <c r="A3500" s="9" t="n"/>
      <c r="B3500" s="9" t="n"/>
      <c r="C3500" s="12" t="n"/>
      <c r="D3500" s="11" t="n"/>
      <c r="E3500" s="11" t="n"/>
      <c r="F3500" s="11" t="n"/>
      <c r="G3500" s="11" t="n"/>
      <c r="H3500" s="11" t="n"/>
      <c r="I3500" s="9" t="n"/>
      <c r="J3500" s="9" t="n"/>
      <c r="K3500" s="9" t="n"/>
      <c r="L3500" s="9">
        <f>IF(COUNTA($A3500:$K3500)=0,"",IF(AND(IFERROR($H3500,0)&gt;0,LEN(TRIM($K3500&amp;""))&gt;0,IFERROR(LOOKUP(2,1/((LISTS!$M$2:$M$13&lt;&gt;"")*ISNUMBER(SEARCH(LISTS!$M$2:$M$13,$I3500))),LISTS!$N$2:$N$13),"NO")="SI"),"SI","NO"))</f>
        <v/>
      </c>
      <c r="M3500" s="9">
        <f>IF(COUNTA($A3500:$K3500)=0,"",IF($K3500&lt;&gt;"",IF(COUNTIF($K$19:$K3500,$K3500)&gt;1,"SI","NO"),IF(COUNTIFS($A$19:$A3500,$A3500,$C$19:$C3500,$C3500,$J$19:$J3500,$J3500,$D$19:$D3500,$D3500)&gt;1,"SI","NO")))</f>
        <v/>
      </c>
      <c r="N3500" s="11">
        <f>IF(COUNTA($A3500:$K3500)=0,"",IF(AND($L3500="SI",$M3500="NO"),IFERROR($H3500,0),0))</f>
        <v/>
      </c>
      <c r="O3500" s="9">
        <f>IF(COUNTA($A3500:$K3500)=0,"",IF($M3500="SI","CUFE o factura duplicada dentro del reporte; no se suma dos veces",IF(IFERROR($H3500,0)&lt;=0,"DIAN reporta valor susceptible 0",IF($L3500="NO",IFERROR(LOOKUP(2,1/((LISTS!$M$2:$M$13&lt;&gt;"")*ISNUMBER(SEARCH(LISTS!$M$2:$M$13,$I3500))),LISTS!$O$2:$O$13),"Medio de pago no elegible o no identificado por DIAN"),"Apta automaticamente por pago electronico y base positiva"))))</f>
        <v/>
      </c>
    </row>
    <row r="3501">
      <c r="A3501" s="9" t="n"/>
      <c r="B3501" s="9" t="n"/>
      <c r="C3501" s="12" t="n"/>
      <c r="D3501" s="11" t="n"/>
      <c r="E3501" s="11" t="n"/>
      <c r="F3501" s="11" t="n"/>
      <c r="G3501" s="11" t="n"/>
      <c r="H3501" s="11" t="n"/>
      <c r="I3501" s="9" t="n"/>
      <c r="J3501" s="9" t="n"/>
      <c r="K3501" s="9" t="n"/>
      <c r="L3501" s="9">
        <f>IF(COUNTA($A3501:$K3501)=0,"",IF(AND(IFERROR($H3501,0)&gt;0,LEN(TRIM($K3501&amp;""))&gt;0,IFERROR(LOOKUP(2,1/((LISTS!$M$2:$M$13&lt;&gt;"")*ISNUMBER(SEARCH(LISTS!$M$2:$M$13,$I3501))),LISTS!$N$2:$N$13),"NO")="SI"),"SI","NO"))</f>
        <v/>
      </c>
      <c r="M3501" s="9">
        <f>IF(COUNTA($A3501:$K3501)=0,"",IF($K3501&lt;&gt;"",IF(COUNTIF($K$19:$K3501,$K3501)&gt;1,"SI","NO"),IF(COUNTIFS($A$19:$A3501,$A3501,$C$19:$C3501,$C3501,$J$19:$J3501,$J3501,$D$19:$D3501,$D3501)&gt;1,"SI","NO")))</f>
        <v/>
      </c>
      <c r="N3501" s="11">
        <f>IF(COUNTA($A3501:$K3501)=0,"",IF(AND($L3501="SI",$M3501="NO"),IFERROR($H3501,0),0))</f>
        <v/>
      </c>
      <c r="O3501" s="9">
        <f>IF(COUNTA($A3501:$K3501)=0,"",IF($M3501="SI","CUFE o factura duplicada dentro del reporte; no se suma dos veces",IF(IFERROR($H3501,0)&lt;=0,"DIAN reporta valor susceptible 0",IF($L3501="NO",IFERROR(LOOKUP(2,1/((LISTS!$M$2:$M$13&lt;&gt;"")*ISNUMBER(SEARCH(LISTS!$M$2:$M$13,$I3501))),LISTS!$O$2:$O$13),"Medio de pago no elegible o no identificado por DIAN"),"Apta automaticamente por pago electronico y base positiva"))))</f>
        <v/>
      </c>
    </row>
    <row r="3502">
      <c r="A3502" s="9" t="n"/>
      <c r="B3502" s="9" t="n"/>
      <c r="C3502" s="12" t="n"/>
      <c r="D3502" s="11" t="n"/>
      <c r="E3502" s="11" t="n"/>
      <c r="F3502" s="11" t="n"/>
      <c r="G3502" s="11" t="n"/>
      <c r="H3502" s="11" t="n"/>
      <c r="I3502" s="9" t="n"/>
      <c r="J3502" s="9" t="n"/>
      <c r="K3502" s="9" t="n"/>
      <c r="L3502" s="9">
        <f>IF(COUNTA($A3502:$K3502)=0,"",IF(AND(IFERROR($H3502,0)&gt;0,LEN(TRIM($K3502&amp;""))&gt;0,IFERROR(LOOKUP(2,1/((LISTS!$M$2:$M$13&lt;&gt;"")*ISNUMBER(SEARCH(LISTS!$M$2:$M$13,$I3502))),LISTS!$N$2:$N$13),"NO")="SI"),"SI","NO"))</f>
        <v/>
      </c>
      <c r="M3502" s="9">
        <f>IF(COUNTA($A3502:$K3502)=0,"",IF($K3502&lt;&gt;"",IF(COUNTIF($K$19:$K3502,$K3502)&gt;1,"SI","NO"),IF(COUNTIFS($A$19:$A3502,$A3502,$C$19:$C3502,$C3502,$J$19:$J3502,$J3502,$D$19:$D3502,$D3502)&gt;1,"SI","NO")))</f>
        <v/>
      </c>
      <c r="N3502" s="11">
        <f>IF(COUNTA($A3502:$K3502)=0,"",IF(AND($L3502="SI",$M3502="NO"),IFERROR($H3502,0),0))</f>
        <v/>
      </c>
      <c r="O3502" s="9">
        <f>IF(COUNTA($A3502:$K3502)=0,"",IF($M3502="SI","CUFE o factura duplicada dentro del reporte; no se suma dos veces",IF(IFERROR($H3502,0)&lt;=0,"DIAN reporta valor susceptible 0",IF($L3502="NO",IFERROR(LOOKUP(2,1/((LISTS!$M$2:$M$13&lt;&gt;"")*ISNUMBER(SEARCH(LISTS!$M$2:$M$13,$I3502))),LISTS!$O$2:$O$13),"Medio de pago no elegible o no identificado por DIAN"),"Apta automaticamente por pago electronico y base positiva"))))</f>
        <v/>
      </c>
    </row>
    <row r="3503">
      <c r="A3503" s="9" t="n"/>
      <c r="B3503" s="9" t="n"/>
      <c r="C3503" s="12" t="n"/>
      <c r="D3503" s="11" t="n"/>
      <c r="E3503" s="11" t="n"/>
      <c r="F3503" s="11" t="n"/>
      <c r="G3503" s="11" t="n"/>
      <c r="H3503" s="11" t="n"/>
      <c r="I3503" s="9" t="n"/>
      <c r="J3503" s="9" t="n"/>
      <c r="K3503" s="9" t="n"/>
      <c r="L3503" s="9">
        <f>IF(COUNTA($A3503:$K3503)=0,"",IF(AND(IFERROR($H3503,0)&gt;0,LEN(TRIM($K3503&amp;""))&gt;0,IFERROR(LOOKUP(2,1/((LISTS!$M$2:$M$13&lt;&gt;"")*ISNUMBER(SEARCH(LISTS!$M$2:$M$13,$I3503))),LISTS!$N$2:$N$13),"NO")="SI"),"SI","NO"))</f>
        <v/>
      </c>
      <c r="M3503" s="9">
        <f>IF(COUNTA($A3503:$K3503)=0,"",IF($K3503&lt;&gt;"",IF(COUNTIF($K$19:$K3503,$K3503)&gt;1,"SI","NO"),IF(COUNTIFS($A$19:$A3503,$A3503,$C$19:$C3503,$C3503,$J$19:$J3503,$J3503,$D$19:$D3503,$D3503)&gt;1,"SI","NO")))</f>
        <v/>
      </c>
      <c r="N3503" s="11">
        <f>IF(COUNTA($A3503:$K3503)=0,"",IF(AND($L3503="SI",$M3503="NO"),IFERROR($H3503,0),0))</f>
        <v/>
      </c>
      <c r="O3503" s="9">
        <f>IF(COUNTA($A3503:$K3503)=0,"",IF($M3503="SI","CUFE o factura duplicada dentro del reporte; no se suma dos veces",IF(IFERROR($H3503,0)&lt;=0,"DIAN reporta valor susceptible 0",IF($L3503="NO",IFERROR(LOOKUP(2,1/((LISTS!$M$2:$M$13&lt;&gt;"")*ISNUMBER(SEARCH(LISTS!$M$2:$M$13,$I3503))),LISTS!$O$2:$O$13),"Medio de pago no elegible o no identificado por DIAN"),"Apta automaticamente por pago electronico y base positiva"))))</f>
        <v/>
      </c>
    </row>
    <row r="3504">
      <c r="A3504" s="9" t="n"/>
      <c r="B3504" s="9" t="n"/>
      <c r="C3504" s="12" t="n"/>
      <c r="D3504" s="11" t="n"/>
      <c r="E3504" s="11" t="n"/>
      <c r="F3504" s="11" t="n"/>
      <c r="G3504" s="11" t="n"/>
      <c r="H3504" s="11" t="n"/>
      <c r="I3504" s="9" t="n"/>
      <c r="J3504" s="9" t="n"/>
      <c r="K3504" s="9" t="n"/>
      <c r="L3504" s="9">
        <f>IF(COUNTA($A3504:$K3504)=0,"",IF(AND(IFERROR($H3504,0)&gt;0,LEN(TRIM($K3504&amp;""))&gt;0,IFERROR(LOOKUP(2,1/((LISTS!$M$2:$M$13&lt;&gt;"")*ISNUMBER(SEARCH(LISTS!$M$2:$M$13,$I3504))),LISTS!$N$2:$N$13),"NO")="SI"),"SI","NO"))</f>
        <v/>
      </c>
      <c r="M3504" s="9">
        <f>IF(COUNTA($A3504:$K3504)=0,"",IF($K3504&lt;&gt;"",IF(COUNTIF($K$19:$K3504,$K3504)&gt;1,"SI","NO"),IF(COUNTIFS($A$19:$A3504,$A3504,$C$19:$C3504,$C3504,$J$19:$J3504,$J3504,$D$19:$D3504,$D3504)&gt;1,"SI","NO")))</f>
        <v/>
      </c>
      <c r="N3504" s="11">
        <f>IF(COUNTA($A3504:$K3504)=0,"",IF(AND($L3504="SI",$M3504="NO"),IFERROR($H3504,0),0))</f>
        <v/>
      </c>
      <c r="O3504" s="9">
        <f>IF(COUNTA($A3504:$K3504)=0,"",IF($M3504="SI","CUFE o factura duplicada dentro del reporte; no se suma dos veces",IF(IFERROR($H3504,0)&lt;=0,"DIAN reporta valor susceptible 0",IF($L3504="NO",IFERROR(LOOKUP(2,1/((LISTS!$M$2:$M$13&lt;&gt;"")*ISNUMBER(SEARCH(LISTS!$M$2:$M$13,$I3504))),LISTS!$O$2:$O$13),"Medio de pago no elegible o no identificado por DIAN"),"Apta automaticamente por pago electronico y base positiva"))))</f>
        <v/>
      </c>
    </row>
    <row r="3505">
      <c r="A3505" s="9" t="n"/>
      <c r="B3505" s="9" t="n"/>
      <c r="C3505" s="12" t="n"/>
      <c r="D3505" s="11" t="n"/>
      <c r="E3505" s="11" t="n"/>
      <c r="F3505" s="11" t="n"/>
      <c r="G3505" s="11" t="n"/>
      <c r="H3505" s="11" t="n"/>
      <c r="I3505" s="9" t="n"/>
      <c r="J3505" s="9" t="n"/>
      <c r="K3505" s="9" t="n"/>
      <c r="L3505" s="9">
        <f>IF(COUNTA($A3505:$K3505)=0,"",IF(AND(IFERROR($H3505,0)&gt;0,LEN(TRIM($K3505&amp;""))&gt;0,IFERROR(LOOKUP(2,1/((LISTS!$M$2:$M$13&lt;&gt;"")*ISNUMBER(SEARCH(LISTS!$M$2:$M$13,$I3505))),LISTS!$N$2:$N$13),"NO")="SI"),"SI","NO"))</f>
        <v/>
      </c>
      <c r="M3505" s="9">
        <f>IF(COUNTA($A3505:$K3505)=0,"",IF($K3505&lt;&gt;"",IF(COUNTIF($K$19:$K3505,$K3505)&gt;1,"SI","NO"),IF(COUNTIFS($A$19:$A3505,$A3505,$C$19:$C3505,$C3505,$J$19:$J3505,$J3505,$D$19:$D3505,$D3505)&gt;1,"SI","NO")))</f>
        <v/>
      </c>
      <c r="N3505" s="11">
        <f>IF(COUNTA($A3505:$K3505)=0,"",IF(AND($L3505="SI",$M3505="NO"),IFERROR($H3505,0),0))</f>
        <v/>
      </c>
      <c r="O3505" s="9">
        <f>IF(COUNTA($A3505:$K3505)=0,"",IF($M3505="SI","CUFE o factura duplicada dentro del reporte; no se suma dos veces",IF(IFERROR($H3505,0)&lt;=0,"DIAN reporta valor susceptible 0",IF($L3505="NO",IFERROR(LOOKUP(2,1/((LISTS!$M$2:$M$13&lt;&gt;"")*ISNUMBER(SEARCH(LISTS!$M$2:$M$13,$I3505))),LISTS!$O$2:$O$13),"Medio de pago no elegible o no identificado por DIAN"),"Apta automaticamente por pago electronico y base positiva"))))</f>
        <v/>
      </c>
    </row>
    <row r="3506">
      <c r="A3506" s="9" t="n"/>
      <c r="B3506" s="9" t="n"/>
      <c r="C3506" s="12" t="n"/>
      <c r="D3506" s="11" t="n"/>
      <c r="E3506" s="11" t="n"/>
      <c r="F3506" s="11" t="n"/>
      <c r="G3506" s="11" t="n"/>
      <c r="H3506" s="11" t="n"/>
      <c r="I3506" s="9" t="n"/>
      <c r="J3506" s="9" t="n"/>
      <c r="K3506" s="9" t="n"/>
      <c r="L3506" s="9">
        <f>IF(COUNTA($A3506:$K3506)=0,"",IF(AND(IFERROR($H3506,0)&gt;0,LEN(TRIM($K3506&amp;""))&gt;0,IFERROR(LOOKUP(2,1/((LISTS!$M$2:$M$13&lt;&gt;"")*ISNUMBER(SEARCH(LISTS!$M$2:$M$13,$I3506))),LISTS!$N$2:$N$13),"NO")="SI"),"SI","NO"))</f>
        <v/>
      </c>
      <c r="M3506" s="9">
        <f>IF(COUNTA($A3506:$K3506)=0,"",IF($K3506&lt;&gt;"",IF(COUNTIF($K$19:$K3506,$K3506)&gt;1,"SI","NO"),IF(COUNTIFS($A$19:$A3506,$A3506,$C$19:$C3506,$C3506,$J$19:$J3506,$J3506,$D$19:$D3506,$D3506)&gt;1,"SI","NO")))</f>
        <v/>
      </c>
      <c r="N3506" s="11">
        <f>IF(COUNTA($A3506:$K3506)=0,"",IF(AND($L3506="SI",$M3506="NO"),IFERROR($H3506,0),0))</f>
        <v/>
      </c>
      <c r="O3506" s="9">
        <f>IF(COUNTA($A3506:$K3506)=0,"",IF($M3506="SI","CUFE o factura duplicada dentro del reporte; no se suma dos veces",IF(IFERROR($H3506,0)&lt;=0,"DIAN reporta valor susceptible 0",IF($L3506="NO",IFERROR(LOOKUP(2,1/((LISTS!$M$2:$M$13&lt;&gt;"")*ISNUMBER(SEARCH(LISTS!$M$2:$M$13,$I3506))),LISTS!$O$2:$O$13),"Medio de pago no elegible o no identificado por DIAN"),"Apta automaticamente por pago electronico y base positiva"))))</f>
        <v/>
      </c>
    </row>
    <row r="3507">
      <c r="A3507" s="9" t="n"/>
      <c r="B3507" s="9" t="n"/>
      <c r="C3507" s="12" t="n"/>
      <c r="D3507" s="11" t="n"/>
      <c r="E3507" s="11" t="n"/>
      <c r="F3507" s="11" t="n"/>
      <c r="G3507" s="11" t="n"/>
      <c r="H3507" s="11" t="n"/>
      <c r="I3507" s="9" t="n"/>
      <c r="J3507" s="9" t="n"/>
      <c r="K3507" s="9" t="n"/>
      <c r="L3507" s="9">
        <f>IF(COUNTA($A3507:$K3507)=0,"",IF(AND(IFERROR($H3507,0)&gt;0,LEN(TRIM($K3507&amp;""))&gt;0,IFERROR(LOOKUP(2,1/((LISTS!$M$2:$M$13&lt;&gt;"")*ISNUMBER(SEARCH(LISTS!$M$2:$M$13,$I3507))),LISTS!$N$2:$N$13),"NO")="SI"),"SI","NO"))</f>
        <v/>
      </c>
      <c r="M3507" s="9">
        <f>IF(COUNTA($A3507:$K3507)=0,"",IF($K3507&lt;&gt;"",IF(COUNTIF($K$19:$K3507,$K3507)&gt;1,"SI","NO"),IF(COUNTIFS($A$19:$A3507,$A3507,$C$19:$C3507,$C3507,$J$19:$J3507,$J3507,$D$19:$D3507,$D3507)&gt;1,"SI","NO")))</f>
        <v/>
      </c>
      <c r="N3507" s="11">
        <f>IF(COUNTA($A3507:$K3507)=0,"",IF(AND($L3507="SI",$M3507="NO"),IFERROR($H3507,0),0))</f>
        <v/>
      </c>
      <c r="O3507" s="9">
        <f>IF(COUNTA($A3507:$K3507)=0,"",IF($M3507="SI","CUFE o factura duplicada dentro del reporte; no se suma dos veces",IF(IFERROR($H3507,0)&lt;=0,"DIAN reporta valor susceptible 0",IF($L3507="NO",IFERROR(LOOKUP(2,1/((LISTS!$M$2:$M$13&lt;&gt;"")*ISNUMBER(SEARCH(LISTS!$M$2:$M$13,$I3507))),LISTS!$O$2:$O$13),"Medio de pago no elegible o no identificado por DIAN"),"Apta automaticamente por pago electronico y base positiva"))))</f>
        <v/>
      </c>
    </row>
    <row r="3508">
      <c r="A3508" s="9" t="n"/>
      <c r="B3508" s="9" t="n"/>
      <c r="C3508" s="12" t="n"/>
      <c r="D3508" s="11" t="n"/>
      <c r="E3508" s="11" t="n"/>
      <c r="F3508" s="11" t="n"/>
      <c r="G3508" s="11" t="n"/>
      <c r="H3508" s="11" t="n"/>
      <c r="I3508" s="9" t="n"/>
      <c r="J3508" s="9" t="n"/>
      <c r="K3508" s="9" t="n"/>
      <c r="L3508" s="9">
        <f>IF(COUNTA($A3508:$K3508)=0,"",IF(AND(IFERROR($H3508,0)&gt;0,LEN(TRIM($K3508&amp;""))&gt;0,IFERROR(LOOKUP(2,1/((LISTS!$M$2:$M$13&lt;&gt;"")*ISNUMBER(SEARCH(LISTS!$M$2:$M$13,$I3508))),LISTS!$N$2:$N$13),"NO")="SI"),"SI","NO"))</f>
        <v/>
      </c>
      <c r="M3508" s="9">
        <f>IF(COUNTA($A3508:$K3508)=0,"",IF($K3508&lt;&gt;"",IF(COUNTIF($K$19:$K3508,$K3508)&gt;1,"SI","NO"),IF(COUNTIFS($A$19:$A3508,$A3508,$C$19:$C3508,$C3508,$J$19:$J3508,$J3508,$D$19:$D3508,$D3508)&gt;1,"SI","NO")))</f>
        <v/>
      </c>
      <c r="N3508" s="11">
        <f>IF(COUNTA($A3508:$K3508)=0,"",IF(AND($L3508="SI",$M3508="NO"),IFERROR($H3508,0),0))</f>
        <v/>
      </c>
      <c r="O3508" s="9">
        <f>IF(COUNTA($A3508:$K3508)=0,"",IF($M3508="SI","CUFE o factura duplicada dentro del reporte; no se suma dos veces",IF(IFERROR($H3508,0)&lt;=0,"DIAN reporta valor susceptible 0",IF($L3508="NO",IFERROR(LOOKUP(2,1/((LISTS!$M$2:$M$13&lt;&gt;"")*ISNUMBER(SEARCH(LISTS!$M$2:$M$13,$I3508))),LISTS!$O$2:$O$13),"Medio de pago no elegible o no identificado por DIAN"),"Apta automaticamente por pago electronico y base positiva"))))</f>
        <v/>
      </c>
    </row>
    <row r="3509">
      <c r="A3509" s="9" t="n"/>
      <c r="B3509" s="9" t="n"/>
      <c r="C3509" s="12" t="n"/>
      <c r="D3509" s="11" t="n"/>
      <c r="E3509" s="11" t="n"/>
      <c r="F3509" s="11" t="n"/>
      <c r="G3509" s="11" t="n"/>
      <c r="H3509" s="11" t="n"/>
      <c r="I3509" s="9" t="n"/>
      <c r="J3509" s="9" t="n"/>
      <c r="K3509" s="9" t="n"/>
      <c r="L3509" s="9">
        <f>IF(COUNTA($A3509:$K3509)=0,"",IF(AND(IFERROR($H3509,0)&gt;0,LEN(TRIM($K3509&amp;""))&gt;0,IFERROR(LOOKUP(2,1/((LISTS!$M$2:$M$13&lt;&gt;"")*ISNUMBER(SEARCH(LISTS!$M$2:$M$13,$I3509))),LISTS!$N$2:$N$13),"NO")="SI"),"SI","NO"))</f>
        <v/>
      </c>
      <c r="M3509" s="9">
        <f>IF(COUNTA($A3509:$K3509)=0,"",IF($K3509&lt;&gt;"",IF(COUNTIF($K$19:$K3509,$K3509)&gt;1,"SI","NO"),IF(COUNTIFS($A$19:$A3509,$A3509,$C$19:$C3509,$C3509,$J$19:$J3509,$J3509,$D$19:$D3509,$D3509)&gt;1,"SI","NO")))</f>
        <v/>
      </c>
      <c r="N3509" s="11">
        <f>IF(COUNTA($A3509:$K3509)=0,"",IF(AND($L3509="SI",$M3509="NO"),IFERROR($H3509,0),0))</f>
        <v/>
      </c>
      <c r="O3509" s="9">
        <f>IF(COUNTA($A3509:$K3509)=0,"",IF($M3509="SI","CUFE o factura duplicada dentro del reporte; no se suma dos veces",IF(IFERROR($H3509,0)&lt;=0,"DIAN reporta valor susceptible 0",IF($L3509="NO",IFERROR(LOOKUP(2,1/((LISTS!$M$2:$M$13&lt;&gt;"")*ISNUMBER(SEARCH(LISTS!$M$2:$M$13,$I3509))),LISTS!$O$2:$O$13),"Medio de pago no elegible o no identificado por DIAN"),"Apta automaticamente por pago electronico y base positiva"))))</f>
        <v/>
      </c>
    </row>
    <row r="3510">
      <c r="A3510" s="9" t="n"/>
      <c r="B3510" s="9" t="n"/>
      <c r="C3510" s="12" t="n"/>
      <c r="D3510" s="11" t="n"/>
      <c r="E3510" s="11" t="n"/>
      <c r="F3510" s="11" t="n"/>
      <c r="G3510" s="11" t="n"/>
      <c r="H3510" s="11" t="n"/>
      <c r="I3510" s="9" t="n"/>
      <c r="J3510" s="9" t="n"/>
      <c r="K3510" s="9" t="n"/>
      <c r="L3510" s="9">
        <f>IF(COUNTA($A3510:$K3510)=0,"",IF(AND(IFERROR($H3510,0)&gt;0,LEN(TRIM($K3510&amp;""))&gt;0,IFERROR(LOOKUP(2,1/((LISTS!$M$2:$M$13&lt;&gt;"")*ISNUMBER(SEARCH(LISTS!$M$2:$M$13,$I3510))),LISTS!$N$2:$N$13),"NO")="SI"),"SI","NO"))</f>
        <v/>
      </c>
      <c r="M3510" s="9">
        <f>IF(COUNTA($A3510:$K3510)=0,"",IF($K3510&lt;&gt;"",IF(COUNTIF($K$19:$K3510,$K3510)&gt;1,"SI","NO"),IF(COUNTIFS($A$19:$A3510,$A3510,$C$19:$C3510,$C3510,$J$19:$J3510,$J3510,$D$19:$D3510,$D3510)&gt;1,"SI","NO")))</f>
        <v/>
      </c>
      <c r="N3510" s="11">
        <f>IF(COUNTA($A3510:$K3510)=0,"",IF(AND($L3510="SI",$M3510="NO"),IFERROR($H3510,0),0))</f>
        <v/>
      </c>
      <c r="O3510" s="9">
        <f>IF(COUNTA($A3510:$K3510)=0,"",IF($M3510="SI","CUFE o factura duplicada dentro del reporte; no se suma dos veces",IF(IFERROR($H3510,0)&lt;=0,"DIAN reporta valor susceptible 0",IF($L3510="NO",IFERROR(LOOKUP(2,1/((LISTS!$M$2:$M$13&lt;&gt;"")*ISNUMBER(SEARCH(LISTS!$M$2:$M$13,$I3510))),LISTS!$O$2:$O$13),"Medio de pago no elegible o no identificado por DIAN"),"Apta automaticamente por pago electronico y base positiva"))))</f>
        <v/>
      </c>
    </row>
    <row r="3511">
      <c r="A3511" s="9" t="n"/>
      <c r="B3511" s="9" t="n"/>
      <c r="C3511" s="12" t="n"/>
      <c r="D3511" s="11" t="n"/>
      <c r="E3511" s="11" t="n"/>
      <c r="F3511" s="11" t="n"/>
      <c r="G3511" s="11" t="n"/>
      <c r="H3511" s="11" t="n"/>
      <c r="I3511" s="9" t="n"/>
      <c r="J3511" s="9" t="n"/>
      <c r="K3511" s="9" t="n"/>
      <c r="L3511" s="9">
        <f>IF(COUNTA($A3511:$K3511)=0,"",IF(AND(IFERROR($H3511,0)&gt;0,LEN(TRIM($K3511&amp;""))&gt;0,IFERROR(LOOKUP(2,1/((LISTS!$M$2:$M$13&lt;&gt;"")*ISNUMBER(SEARCH(LISTS!$M$2:$M$13,$I3511))),LISTS!$N$2:$N$13),"NO")="SI"),"SI","NO"))</f>
        <v/>
      </c>
      <c r="M3511" s="9">
        <f>IF(COUNTA($A3511:$K3511)=0,"",IF($K3511&lt;&gt;"",IF(COUNTIF($K$19:$K3511,$K3511)&gt;1,"SI","NO"),IF(COUNTIFS($A$19:$A3511,$A3511,$C$19:$C3511,$C3511,$J$19:$J3511,$J3511,$D$19:$D3511,$D3511)&gt;1,"SI","NO")))</f>
        <v/>
      </c>
      <c r="N3511" s="11">
        <f>IF(COUNTA($A3511:$K3511)=0,"",IF(AND($L3511="SI",$M3511="NO"),IFERROR($H3511,0),0))</f>
        <v/>
      </c>
      <c r="O3511" s="9">
        <f>IF(COUNTA($A3511:$K3511)=0,"",IF($M3511="SI","CUFE o factura duplicada dentro del reporte; no se suma dos veces",IF(IFERROR($H3511,0)&lt;=0,"DIAN reporta valor susceptible 0",IF($L3511="NO",IFERROR(LOOKUP(2,1/((LISTS!$M$2:$M$13&lt;&gt;"")*ISNUMBER(SEARCH(LISTS!$M$2:$M$13,$I3511))),LISTS!$O$2:$O$13),"Medio de pago no elegible o no identificado por DIAN"),"Apta automaticamente por pago electronico y base positiva"))))</f>
        <v/>
      </c>
    </row>
    <row r="3512">
      <c r="A3512" s="9" t="n"/>
      <c r="B3512" s="9" t="n"/>
      <c r="C3512" s="12" t="n"/>
      <c r="D3512" s="11" t="n"/>
      <c r="E3512" s="11" t="n"/>
      <c r="F3512" s="11" t="n"/>
      <c r="G3512" s="11" t="n"/>
      <c r="H3512" s="11" t="n"/>
      <c r="I3512" s="9" t="n"/>
      <c r="J3512" s="9" t="n"/>
      <c r="K3512" s="9" t="n"/>
      <c r="L3512" s="9">
        <f>IF(COUNTA($A3512:$K3512)=0,"",IF(AND(IFERROR($H3512,0)&gt;0,LEN(TRIM($K3512&amp;""))&gt;0,IFERROR(LOOKUP(2,1/((LISTS!$M$2:$M$13&lt;&gt;"")*ISNUMBER(SEARCH(LISTS!$M$2:$M$13,$I3512))),LISTS!$N$2:$N$13),"NO")="SI"),"SI","NO"))</f>
        <v/>
      </c>
      <c r="M3512" s="9">
        <f>IF(COUNTA($A3512:$K3512)=0,"",IF($K3512&lt;&gt;"",IF(COUNTIF($K$19:$K3512,$K3512)&gt;1,"SI","NO"),IF(COUNTIFS($A$19:$A3512,$A3512,$C$19:$C3512,$C3512,$J$19:$J3512,$J3512,$D$19:$D3512,$D3512)&gt;1,"SI","NO")))</f>
        <v/>
      </c>
      <c r="N3512" s="11">
        <f>IF(COUNTA($A3512:$K3512)=0,"",IF(AND($L3512="SI",$M3512="NO"),IFERROR($H3512,0),0))</f>
        <v/>
      </c>
      <c r="O3512" s="9">
        <f>IF(COUNTA($A3512:$K3512)=0,"",IF($M3512="SI","CUFE o factura duplicada dentro del reporte; no se suma dos veces",IF(IFERROR($H3512,0)&lt;=0,"DIAN reporta valor susceptible 0",IF($L3512="NO",IFERROR(LOOKUP(2,1/((LISTS!$M$2:$M$13&lt;&gt;"")*ISNUMBER(SEARCH(LISTS!$M$2:$M$13,$I3512))),LISTS!$O$2:$O$13),"Medio de pago no elegible o no identificado por DIAN"),"Apta automaticamente por pago electronico y base positiva"))))</f>
        <v/>
      </c>
    </row>
    <row r="3513">
      <c r="A3513" s="9" t="n"/>
      <c r="B3513" s="9" t="n"/>
      <c r="C3513" s="12" t="n"/>
      <c r="D3513" s="11" t="n"/>
      <c r="E3513" s="11" t="n"/>
      <c r="F3513" s="11" t="n"/>
      <c r="G3513" s="11" t="n"/>
      <c r="H3513" s="11" t="n"/>
      <c r="I3513" s="9" t="n"/>
      <c r="J3513" s="9" t="n"/>
      <c r="K3513" s="9" t="n"/>
      <c r="L3513" s="9">
        <f>IF(COUNTA($A3513:$K3513)=0,"",IF(AND(IFERROR($H3513,0)&gt;0,LEN(TRIM($K3513&amp;""))&gt;0,IFERROR(LOOKUP(2,1/((LISTS!$M$2:$M$13&lt;&gt;"")*ISNUMBER(SEARCH(LISTS!$M$2:$M$13,$I3513))),LISTS!$N$2:$N$13),"NO")="SI"),"SI","NO"))</f>
        <v/>
      </c>
      <c r="M3513" s="9">
        <f>IF(COUNTA($A3513:$K3513)=0,"",IF($K3513&lt;&gt;"",IF(COUNTIF($K$19:$K3513,$K3513)&gt;1,"SI","NO"),IF(COUNTIFS($A$19:$A3513,$A3513,$C$19:$C3513,$C3513,$J$19:$J3513,$J3513,$D$19:$D3513,$D3513)&gt;1,"SI","NO")))</f>
        <v/>
      </c>
      <c r="N3513" s="11">
        <f>IF(COUNTA($A3513:$K3513)=0,"",IF(AND($L3513="SI",$M3513="NO"),IFERROR($H3513,0),0))</f>
        <v/>
      </c>
      <c r="O3513" s="9">
        <f>IF(COUNTA($A3513:$K3513)=0,"",IF($M3513="SI","CUFE o factura duplicada dentro del reporte; no se suma dos veces",IF(IFERROR($H3513,0)&lt;=0,"DIAN reporta valor susceptible 0",IF($L3513="NO",IFERROR(LOOKUP(2,1/((LISTS!$M$2:$M$13&lt;&gt;"")*ISNUMBER(SEARCH(LISTS!$M$2:$M$13,$I3513))),LISTS!$O$2:$O$13),"Medio de pago no elegible o no identificado por DIAN"),"Apta automaticamente por pago electronico y base positiva"))))</f>
        <v/>
      </c>
    </row>
    <row r="3514">
      <c r="A3514" s="9" t="n"/>
      <c r="B3514" s="9" t="n"/>
      <c r="C3514" s="12" t="n"/>
      <c r="D3514" s="11" t="n"/>
      <c r="E3514" s="11" t="n"/>
      <c r="F3514" s="11" t="n"/>
      <c r="G3514" s="11" t="n"/>
      <c r="H3514" s="11" t="n"/>
      <c r="I3514" s="9" t="n"/>
      <c r="J3514" s="9" t="n"/>
      <c r="K3514" s="9" t="n"/>
      <c r="L3514" s="9">
        <f>IF(COUNTA($A3514:$K3514)=0,"",IF(AND(IFERROR($H3514,0)&gt;0,LEN(TRIM($K3514&amp;""))&gt;0,IFERROR(LOOKUP(2,1/((LISTS!$M$2:$M$13&lt;&gt;"")*ISNUMBER(SEARCH(LISTS!$M$2:$M$13,$I3514))),LISTS!$N$2:$N$13),"NO")="SI"),"SI","NO"))</f>
        <v/>
      </c>
      <c r="M3514" s="9">
        <f>IF(COUNTA($A3514:$K3514)=0,"",IF($K3514&lt;&gt;"",IF(COUNTIF($K$19:$K3514,$K3514)&gt;1,"SI","NO"),IF(COUNTIFS($A$19:$A3514,$A3514,$C$19:$C3514,$C3514,$J$19:$J3514,$J3514,$D$19:$D3514,$D3514)&gt;1,"SI","NO")))</f>
        <v/>
      </c>
      <c r="N3514" s="11">
        <f>IF(COUNTA($A3514:$K3514)=0,"",IF(AND($L3514="SI",$M3514="NO"),IFERROR($H3514,0),0))</f>
        <v/>
      </c>
      <c r="O3514" s="9">
        <f>IF(COUNTA($A3514:$K3514)=0,"",IF($M3514="SI","CUFE o factura duplicada dentro del reporte; no se suma dos veces",IF(IFERROR($H3514,0)&lt;=0,"DIAN reporta valor susceptible 0",IF($L3514="NO",IFERROR(LOOKUP(2,1/((LISTS!$M$2:$M$13&lt;&gt;"")*ISNUMBER(SEARCH(LISTS!$M$2:$M$13,$I3514))),LISTS!$O$2:$O$13),"Medio de pago no elegible o no identificado por DIAN"),"Apta automaticamente por pago electronico y base positiva"))))</f>
        <v/>
      </c>
    </row>
    <row r="3515">
      <c r="A3515" s="9" t="n"/>
      <c r="B3515" s="9" t="n"/>
      <c r="C3515" s="12" t="n"/>
      <c r="D3515" s="11" t="n"/>
      <c r="E3515" s="11" t="n"/>
      <c r="F3515" s="11" t="n"/>
      <c r="G3515" s="11" t="n"/>
      <c r="H3515" s="11" t="n"/>
      <c r="I3515" s="9" t="n"/>
      <c r="J3515" s="9" t="n"/>
      <c r="K3515" s="9" t="n"/>
      <c r="L3515" s="9">
        <f>IF(COUNTA($A3515:$K3515)=0,"",IF(AND(IFERROR($H3515,0)&gt;0,LEN(TRIM($K3515&amp;""))&gt;0,IFERROR(LOOKUP(2,1/((LISTS!$M$2:$M$13&lt;&gt;"")*ISNUMBER(SEARCH(LISTS!$M$2:$M$13,$I3515))),LISTS!$N$2:$N$13),"NO")="SI"),"SI","NO"))</f>
        <v/>
      </c>
      <c r="M3515" s="9">
        <f>IF(COUNTA($A3515:$K3515)=0,"",IF($K3515&lt;&gt;"",IF(COUNTIF($K$19:$K3515,$K3515)&gt;1,"SI","NO"),IF(COUNTIFS($A$19:$A3515,$A3515,$C$19:$C3515,$C3515,$J$19:$J3515,$J3515,$D$19:$D3515,$D3515)&gt;1,"SI","NO")))</f>
        <v/>
      </c>
      <c r="N3515" s="11">
        <f>IF(COUNTA($A3515:$K3515)=0,"",IF(AND($L3515="SI",$M3515="NO"),IFERROR($H3515,0),0))</f>
        <v/>
      </c>
      <c r="O3515" s="9">
        <f>IF(COUNTA($A3515:$K3515)=0,"",IF($M3515="SI","CUFE o factura duplicada dentro del reporte; no se suma dos veces",IF(IFERROR($H3515,0)&lt;=0,"DIAN reporta valor susceptible 0",IF($L3515="NO",IFERROR(LOOKUP(2,1/((LISTS!$M$2:$M$13&lt;&gt;"")*ISNUMBER(SEARCH(LISTS!$M$2:$M$13,$I3515))),LISTS!$O$2:$O$13),"Medio de pago no elegible o no identificado por DIAN"),"Apta automaticamente por pago electronico y base positiva"))))</f>
        <v/>
      </c>
    </row>
    <row r="3516">
      <c r="A3516" s="9" t="n"/>
      <c r="B3516" s="9" t="n"/>
      <c r="C3516" s="12" t="n"/>
      <c r="D3516" s="11" t="n"/>
      <c r="E3516" s="11" t="n"/>
      <c r="F3516" s="11" t="n"/>
      <c r="G3516" s="11" t="n"/>
      <c r="H3516" s="11" t="n"/>
      <c r="I3516" s="9" t="n"/>
      <c r="J3516" s="9" t="n"/>
      <c r="K3516" s="9" t="n"/>
      <c r="L3516" s="9">
        <f>IF(COUNTA($A3516:$K3516)=0,"",IF(AND(IFERROR($H3516,0)&gt;0,LEN(TRIM($K3516&amp;""))&gt;0,IFERROR(LOOKUP(2,1/((LISTS!$M$2:$M$13&lt;&gt;"")*ISNUMBER(SEARCH(LISTS!$M$2:$M$13,$I3516))),LISTS!$N$2:$N$13),"NO")="SI"),"SI","NO"))</f>
        <v/>
      </c>
      <c r="M3516" s="9">
        <f>IF(COUNTA($A3516:$K3516)=0,"",IF($K3516&lt;&gt;"",IF(COUNTIF($K$19:$K3516,$K3516)&gt;1,"SI","NO"),IF(COUNTIFS($A$19:$A3516,$A3516,$C$19:$C3516,$C3516,$J$19:$J3516,$J3516,$D$19:$D3516,$D3516)&gt;1,"SI","NO")))</f>
        <v/>
      </c>
      <c r="N3516" s="11">
        <f>IF(COUNTA($A3516:$K3516)=0,"",IF(AND($L3516="SI",$M3516="NO"),IFERROR($H3516,0),0))</f>
        <v/>
      </c>
      <c r="O3516" s="9">
        <f>IF(COUNTA($A3516:$K3516)=0,"",IF($M3516="SI","CUFE o factura duplicada dentro del reporte; no se suma dos veces",IF(IFERROR($H3516,0)&lt;=0,"DIAN reporta valor susceptible 0",IF($L3516="NO",IFERROR(LOOKUP(2,1/((LISTS!$M$2:$M$13&lt;&gt;"")*ISNUMBER(SEARCH(LISTS!$M$2:$M$13,$I3516))),LISTS!$O$2:$O$13),"Medio de pago no elegible o no identificado por DIAN"),"Apta automaticamente por pago electronico y base positiva"))))</f>
        <v/>
      </c>
    </row>
    <row r="3517">
      <c r="A3517" s="9" t="n"/>
      <c r="B3517" s="9" t="n"/>
      <c r="C3517" s="12" t="n"/>
      <c r="D3517" s="11" t="n"/>
      <c r="E3517" s="11" t="n"/>
      <c r="F3517" s="11" t="n"/>
      <c r="G3517" s="11" t="n"/>
      <c r="H3517" s="11" t="n"/>
      <c r="I3517" s="9" t="n"/>
      <c r="J3517" s="9" t="n"/>
      <c r="K3517" s="9" t="n"/>
      <c r="L3517" s="9">
        <f>IF(COUNTA($A3517:$K3517)=0,"",IF(AND(IFERROR($H3517,0)&gt;0,LEN(TRIM($K3517&amp;""))&gt;0,IFERROR(LOOKUP(2,1/((LISTS!$M$2:$M$13&lt;&gt;"")*ISNUMBER(SEARCH(LISTS!$M$2:$M$13,$I3517))),LISTS!$N$2:$N$13),"NO")="SI"),"SI","NO"))</f>
        <v/>
      </c>
      <c r="M3517" s="9">
        <f>IF(COUNTA($A3517:$K3517)=0,"",IF($K3517&lt;&gt;"",IF(COUNTIF($K$19:$K3517,$K3517)&gt;1,"SI","NO"),IF(COUNTIFS($A$19:$A3517,$A3517,$C$19:$C3517,$C3517,$J$19:$J3517,$J3517,$D$19:$D3517,$D3517)&gt;1,"SI","NO")))</f>
        <v/>
      </c>
      <c r="N3517" s="11">
        <f>IF(COUNTA($A3517:$K3517)=0,"",IF(AND($L3517="SI",$M3517="NO"),IFERROR($H3517,0),0))</f>
        <v/>
      </c>
      <c r="O3517" s="9">
        <f>IF(COUNTA($A3517:$K3517)=0,"",IF($M3517="SI","CUFE o factura duplicada dentro del reporte; no se suma dos veces",IF(IFERROR($H3517,0)&lt;=0,"DIAN reporta valor susceptible 0",IF($L3517="NO",IFERROR(LOOKUP(2,1/((LISTS!$M$2:$M$13&lt;&gt;"")*ISNUMBER(SEARCH(LISTS!$M$2:$M$13,$I3517))),LISTS!$O$2:$O$13),"Medio de pago no elegible o no identificado por DIAN"),"Apta automaticamente por pago electronico y base positiva"))))</f>
        <v/>
      </c>
    </row>
    <row r="3518">
      <c r="A3518" s="9" t="n"/>
      <c r="B3518" s="9" t="n"/>
      <c r="C3518" s="12" t="n"/>
      <c r="D3518" s="11" t="n"/>
      <c r="E3518" s="11" t="n"/>
      <c r="F3518" s="11" t="n"/>
      <c r="G3518" s="11" t="n"/>
      <c r="H3518" s="11" t="n"/>
      <c r="I3518" s="9" t="n"/>
      <c r="J3518" s="9" t="n"/>
      <c r="K3518" s="9" t="n"/>
      <c r="L3518" s="9">
        <f>IF(COUNTA($A3518:$K3518)=0,"",IF(AND(IFERROR($H3518,0)&gt;0,LEN(TRIM($K3518&amp;""))&gt;0,IFERROR(LOOKUP(2,1/((LISTS!$M$2:$M$13&lt;&gt;"")*ISNUMBER(SEARCH(LISTS!$M$2:$M$13,$I3518))),LISTS!$N$2:$N$13),"NO")="SI"),"SI","NO"))</f>
        <v/>
      </c>
      <c r="M3518" s="9">
        <f>IF(COUNTA($A3518:$K3518)=0,"",IF($K3518&lt;&gt;"",IF(COUNTIF($K$19:$K3518,$K3518)&gt;1,"SI","NO"),IF(COUNTIFS($A$19:$A3518,$A3518,$C$19:$C3518,$C3518,$J$19:$J3518,$J3518,$D$19:$D3518,$D3518)&gt;1,"SI","NO")))</f>
        <v/>
      </c>
      <c r="N3518" s="11">
        <f>IF(COUNTA($A3518:$K3518)=0,"",IF(AND($L3518="SI",$M3518="NO"),IFERROR($H3518,0),0))</f>
        <v/>
      </c>
      <c r="O3518" s="9">
        <f>IF(COUNTA($A3518:$K3518)=0,"",IF($M3518="SI","CUFE o factura duplicada dentro del reporte; no se suma dos veces",IF(IFERROR($H3518,0)&lt;=0,"DIAN reporta valor susceptible 0",IF($L3518="NO",IFERROR(LOOKUP(2,1/((LISTS!$M$2:$M$13&lt;&gt;"")*ISNUMBER(SEARCH(LISTS!$M$2:$M$13,$I3518))),LISTS!$O$2:$O$13),"Medio de pago no elegible o no identificado por DIAN"),"Apta automaticamente por pago electronico y base positiva"))))</f>
        <v/>
      </c>
    </row>
    <row r="3519">
      <c r="A3519" s="9" t="n"/>
      <c r="B3519" s="9" t="n"/>
      <c r="C3519" s="12" t="n"/>
      <c r="D3519" s="11" t="n"/>
      <c r="E3519" s="11" t="n"/>
      <c r="F3519" s="11" t="n"/>
      <c r="G3519" s="11" t="n"/>
      <c r="H3519" s="11" t="n"/>
      <c r="I3519" s="9" t="n"/>
      <c r="J3519" s="9" t="n"/>
      <c r="K3519" s="9" t="n"/>
      <c r="L3519" s="9">
        <f>IF(COUNTA($A3519:$K3519)=0,"",IF(AND(IFERROR($H3519,0)&gt;0,LEN(TRIM($K3519&amp;""))&gt;0,IFERROR(LOOKUP(2,1/((LISTS!$M$2:$M$13&lt;&gt;"")*ISNUMBER(SEARCH(LISTS!$M$2:$M$13,$I3519))),LISTS!$N$2:$N$13),"NO")="SI"),"SI","NO"))</f>
        <v/>
      </c>
      <c r="M3519" s="9">
        <f>IF(COUNTA($A3519:$K3519)=0,"",IF($K3519&lt;&gt;"",IF(COUNTIF($K$19:$K3519,$K3519)&gt;1,"SI","NO"),IF(COUNTIFS($A$19:$A3519,$A3519,$C$19:$C3519,$C3519,$J$19:$J3519,$J3519,$D$19:$D3519,$D3519)&gt;1,"SI","NO")))</f>
        <v/>
      </c>
      <c r="N3519" s="11">
        <f>IF(COUNTA($A3519:$K3519)=0,"",IF(AND($L3519="SI",$M3519="NO"),IFERROR($H3519,0),0))</f>
        <v/>
      </c>
      <c r="O3519" s="9">
        <f>IF(COUNTA($A3519:$K3519)=0,"",IF($M3519="SI","CUFE o factura duplicada dentro del reporte; no se suma dos veces",IF(IFERROR($H3519,0)&lt;=0,"DIAN reporta valor susceptible 0",IF($L3519="NO",IFERROR(LOOKUP(2,1/((LISTS!$M$2:$M$13&lt;&gt;"")*ISNUMBER(SEARCH(LISTS!$M$2:$M$13,$I3519))),LISTS!$O$2:$O$13),"Medio de pago no elegible o no identificado por DIAN"),"Apta automaticamente por pago electronico y base positiva"))))</f>
        <v/>
      </c>
    </row>
    <row r="3520">
      <c r="A3520" s="9" t="n"/>
      <c r="B3520" s="9" t="n"/>
      <c r="C3520" s="12" t="n"/>
      <c r="D3520" s="11" t="n"/>
      <c r="E3520" s="11" t="n"/>
      <c r="F3520" s="11" t="n"/>
      <c r="G3520" s="11" t="n"/>
      <c r="H3520" s="11" t="n"/>
      <c r="I3520" s="9" t="n"/>
      <c r="J3520" s="9" t="n"/>
      <c r="K3520" s="9" t="n"/>
      <c r="L3520" s="9">
        <f>IF(COUNTA($A3520:$K3520)=0,"",IF(AND(IFERROR($H3520,0)&gt;0,LEN(TRIM($K3520&amp;""))&gt;0,IFERROR(LOOKUP(2,1/((LISTS!$M$2:$M$13&lt;&gt;"")*ISNUMBER(SEARCH(LISTS!$M$2:$M$13,$I3520))),LISTS!$N$2:$N$13),"NO")="SI"),"SI","NO"))</f>
        <v/>
      </c>
      <c r="M3520" s="9">
        <f>IF(COUNTA($A3520:$K3520)=0,"",IF($K3520&lt;&gt;"",IF(COUNTIF($K$19:$K3520,$K3520)&gt;1,"SI","NO"),IF(COUNTIFS($A$19:$A3520,$A3520,$C$19:$C3520,$C3520,$J$19:$J3520,$J3520,$D$19:$D3520,$D3520)&gt;1,"SI","NO")))</f>
        <v/>
      </c>
      <c r="N3520" s="11">
        <f>IF(COUNTA($A3520:$K3520)=0,"",IF(AND($L3520="SI",$M3520="NO"),IFERROR($H3520,0),0))</f>
        <v/>
      </c>
      <c r="O3520" s="9">
        <f>IF(COUNTA($A3520:$K3520)=0,"",IF($M3520="SI","CUFE o factura duplicada dentro del reporte; no se suma dos veces",IF(IFERROR($H3520,0)&lt;=0,"DIAN reporta valor susceptible 0",IF($L3520="NO",IFERROR(LOOKUP(2,1/((LISTS!$M$2:$M$13&lt;&gt;"")*ISNUMBER(SEARCH(LISTS!$M$2:$M$13,$I3520))),LISTS!$O$2:$O$13),"Medio de pago no elegible o no identificado por DIAN"),"Apta automaticamente por pago electronico y base positiva"))))</f>
        <v/>
      </c>
    </row>
    <row r="3521">
      <c r="A3521" s="9" t="n"/>
      <c r="B3521" s="9" t="n"/>
      <c r="C3521" s="12" t="n"/>
      <c r="D3521" s="11" t="n"/>
      <c r="E3521" s="11" t="n"/>
      <c r="F3521" s="11" t="n"/>
      <c r="G3521" s="11" t="n"/>
      <c r="H3521" s="11" t="n"/>
      <c r="I3521" s="9" t="n"/>
      <c r="J3521" s="9" t="n"/>
      <c r="K3521" s="9" t="n"/>
      <c r="L3521" s="9">
        <f>IF(COUNTA($A3521:$K3521)=0,"",IF(AND(IFERROR($H3521,0)&gt;0,LEN(TRIM($K3521&amp;""))&gt;0,IFERROR(LOOKUP(2,1/((LISTS!$M$2:$M$13&lt;&gt;"")*ISNUMBER(SEARCH(LISTS!$M$2:$M$13,$I3521))),LISTS!$N$2:$N$13),"NO")="SI"),"SI","NO"))</f>
        <v/>
      </c>
      <c r="M3521" s="9">
        <f>IF(COUNTA($A3521:$K3521)=0,"",IF($K3521&lt;&gt;"",IF(COUNTIF($K$19:$K3521,$K3521)&gt;1,"SI","NO"),IF(COUNTIFS($A$19:$A3521,$A3521,$C$19:$C3521,$C3521,$J$19:$J3521,$J3521,$D$19:$D3521,$D3521)&gt;1,"SI","NO")))</f>
        <v/>
      </c>
      <c r="N3521" s="11">
        <f>IF(COUNTA($A3521:$K3521)=0,"",IF(AND($L3521="SI",$M3521="NO"),IFERROR($H3521,0),0))</f>
        <v/>
      </c>
      <c r="O3521" s="9">
        <f>IF(COUNTA($A3521:$K3521)=0,"",IF($M3521="SI","CUFE o factura duplicada dentro del reporte; no se suma dos veces",IF(IFERROR($H3521,0)&lt;=0,"DIAN reporta valor susceptible 0",IF($L3521="NO",IFERROR(LOOKUP(2,1/((LISTS!$M$2:$M$13&lt;&gt;"")*ISNUMBER(SEARCH(LISTS!$M$2:$M$13,$I3521))),LISTS!$O$2:$O$13),"Medio de pago no elegible o no identificado por DIAN"),"Apta automaticamente por pago electronico y base positiva"))))</f>
        <v/>
      </c>
    </row>
    <row r="3522">
      <c r="A3522" s="9" t="n"/>
      <c r="B3522" s="9" t="n"/>
      <c r="C3522" s="12" t="n"/>
      <c r="D3522" s="11" t="n"/>
      <c r="E3522" s="11" t="n"/>
      <c r="F3522" s="11" t="n"/>
      <c r="G3522" s="11" t="n"/>
      <c r="H3522" s="11" t="n"/>
      <c r="I3522" s="9" t="n"/>
      <c r="J3522" s="9" t="n"/>
      <c r="K3522" s="9" t="n"/>
      <c r="L3522" s="9">
        <f>IF(COUNTA($A3522:$K3522)=0,"",IF(AND(IFERROR($H3522,0)&gt;0,LEN(TRIM($K3522&amp;""))&gt;0,IFERROR(LOOKUP(2,1/((LISTS!$M$2:$M$13&lt;&gt;"")*ISNUMBER(SEARCH(LISTS!$M$2:$M$13,$I3522))),LISTS!$N$2:$N$13),"NO")="SI"),"SI","NO"))</f>
        <v/>
      </c>
      <c r="M3522" s="9">
        <f>IF(COUNTA($A3522:$K3522)=0,"",IF($K3522&lt;&gt;"",IF(COUNTIF($K$19:$K3522,$K3522)&gt;1,"SI","NO"),IF(COUNTIFS($A$19:$A3522,$A3522,$C$19:$C3522,$C3522,$J$19:$J3522,$J3522,$D$19:$D3522,$D3522)&gt;1,"SI","NO")))</f>
        <v/>
      </c>
      <c r="N3522" s="11">
        <f>IF(COUNTA($A3522:$K3522)=0,"",IF(AND($L3522="SI",$M3522="NO"),IFERROR($H3522,0),0))</f>
        <v/>
      </c>
      <c r="O3522" s="9">
        <f>IF(COUNTA($A3522:$K3522)=0,"",IF($M3522="SI","CUFE o factura duplicada dentro del reporte; no se suma dos veces",IF(IFERROR($H3522,0)&lt;=0,"DIAN reporta valor susceptible 0",IF($L3522="NO",IFERROR(LOOKUP(2,1/((LISTS!$M$2:$M$13&lt;&gt;"")*ISNUMBER(SEARCH(LISTS!$M$2:$M$13,$I3522))),LISTS!$O$2:$O$13),"Medio de pago no elegible o no identificado por DIAN"),"Apta automaticamente por pago electronico y base positiva"))))</f>
        <v/>
      </c>
    </row>
    <row r="3523">
      <c r="A3523" s="9" t="n"/>
      <c r="B3523" s="9" t="n"/>
      <c r="C3523" s="12" t="n"/>
      <c r="D3523" s="11" t="n"/>
      <c r="E3523" s="11" t="n"/>
      <c r="F3523" s="11" t="n"/>
      <c r="G3523" s="11" t="n"/>
      <c r="H3523" s="11" t="n"/>
      <c r="I3523" s="9" t="n"/>
      <c r="J3523" s="9" t="n"/>
      <c r="K3523" s="9" t="n"/>
      <c r="L3523" s="9">
        <f>IF(COUNTA($A3523:$K3523)=0,"",IF(AND(IFERROR($H3523,0)&gt;0,LEN(TRIM($K3523&amp;""))&gt;0,IFERROR(LOOKUP(2,1/((LISTS!$M$2:$M$13&lt;&gt;"")*ISNUMBER(SEARCH(LISTS!$M$2:$M$13,$I3523))),LISTS!$N$2:$N$13),"NO")="SI"),"SI","NO"))</f>
        <v/>
      </c>
      <c r="M3523" s="9">
        <f>IF(COUNTA($A3523:$K3523)=0,"",IF($K3523&lt;&gt;"",IF(COUNTIF($K$19:$K3523,$K3523)&gt;1,"SI","NO"),IF(COUNTIFS($A$19:$A3523,$A3523,$C$19:$C3523,$C3523,$J$19:$J3523,$J3523,$D$19:$D3523,$D3523)&gt;1,"SI","NO")))</f>
        <v/>
      </c>
      <c r="N3523" s="11">
        <f>IF(COUNTA($A3523:$K3523)=0,"",IF(AND($L3523="SI",$M3523="NO"),IFERROR($H3523,0),0))</f>
        <v/>
      </c>
      <c r="O3523" s="9">
        <f>IF(COUNTA($A3523:$K3523)=0,"",IF($M3523="SI","CUFE o factura duplicada dentro del reporte; no se suma dos veces",IF(IFERROR($H3523,0)&lt;=0,"DIAN reporta valor susceptible 0",IF($L3523="NO",IFERROR(LOOKUP(2,1/((LISTS!$M$2:$M$13&lt;&gt;"")*ISNUMBER(SEARCH(LISTS!$M$2:$M$13,$I3523))),LISTS!$O$2:$O$13),"Medio de pago no elegible o no identificado por DIAN"),"Apta automaticamente por pago electronico y base positiva"))))</f>
        <v/>
      </c>
    </row>
    <row r="3524">
      <c r="A3524" s="9" t="n"/>
      <c r="B3524" s="9" t="n"/>
      <c r="C3524" s="12" t="n"/>
      <c r="D3524" s="11" t="n"/>
      <c r="E3524" s="11" t="n"/>
      <c r="F3524" s="11" t="n"/>
      <c r="G3524" s="11" t="n"/>
      <c r="H3524" s="11" t="n"/>
      <c r="I3524" s="9" t="n"/>
      <c r="J3524" s="9" t="n"/>
      <c r="K3524" s="9" t="n"/>
      <c r="L3524" s="9">
        <f>IF(COUNTA($A3524:$K3524)=0,"",IF(AND(IFERROR($H3524,0)&gt;0,LEN(TRIM($K3524&amp;""))&gt;0,IFERROR(LOOKUP(2,1/((LISTS!$M$2:$M$13&lt;&gt;"")*ISNUMBER(SEARCH(LISTS!$M$2:$M$13,$I3524))),LISTS!$N$2:$N$13),"NO")="SI"),"SI","NO"))</f>
        <v/>
      </c>
      <c r="M3524" s="9">
        <f>IF(COUNTA($A3524:$K3524)=0,"",IF($K3524&lt;&gt;"",IF(COUNTIF($K$19:$K3524,$K3524)&gt;1,"SI","NO"),IF(COUNTIFS($A$19:$A3524,$A3524,$C$19:$C3524,$C3524,$J$19:$J3524,$J3524,$D$19:$D3524,$D3524)&gt;1,"SI","NO")))</f>
        <v/>
      </c>
      <c r="N3524" s="11">
        <f>IF(COUNTA($A3524:$K3524)=0,"",IF(AND($L3524="SI",$M3524="NO"),IFERROR($H3524,0),0))</f>
        <v/>
      </c>
      <c r="O3524" s="9">
        <f>IF(COUNTA($A3524:$K3524)=0,"",IF($M3524="SI","CUFE o factura duplicada dentro del reporte; no se suma dos veces",IF(IFERROR($H3524,0)&lt;=0,"DIAN reporta valor susceptible 0",IF($L3524="NO",IFERROR(LOOKUP(2,1/((LISTS!$M$2:$M$13&lt;&gt;"")*ISNUMBER(SEARCH(LISTS!$M$2:$M$13,$I3524))),LISTS!$O$2:$O$13),"Medio de pago no elegible o no identificado por DIAN"),"Apta automaticamente por pago electronico y base positiva"))))</f>
        <v/>
      </c>
    </row>
    <row r="3525">
      <c r="A3525" s="9" t="n"/>
      <c r="B3525" s="9" t="n"/>
      <c r="C3525" s="12" t="n"/>
      <c r="D3525" s="11" t="n"/>
      <c r="E3525" s="11" t="n"/>
      <c r="F3525" s="11" t="n"/>
      <c r="G3525" s="11" t="n"/>
      <c r="H3525" s="11" t="n"/>
      <c r="I3525" s="9" t="n"/>
      <c r="J3525" s="9" t="n"/>
      <c r="K3525" s="9" t="n"/>
      <c r="L3525" s="9">
        <f>IF(COUNTA($A3525:$K3525)=0,"",IF(AND(IFERROR($H3525,0)&gt;0,LEN(TRIM($K3525&amp;""))&gt;0,IFERROR(LOOKUP(2,1/((LISTS!$M$2:$M$13&lt;&gt;"")*ISNUMBER(SEARCH(LISTS!$M$2:$M$13,$I3525))),LISTS!$N$2:$N$13),"NO")="SI"),"SI","NO"))</f>
        <v/>
      </c>
      <c r="M3525" s="9">
        <f>IF(COUNTA($A3525:$K3525)=0,"",IF($K3525&lt;&gt;"",IF(COUNTIF($K$19:$K3525,$K3525)&gt;1,"SI","NO"),IF(COUNTIFS($A$19:$A3525,$A3525,$C$19:$C3525,$C3525,$J$19:$J3525,$J3525,$D$19:$D3525,$D3525)&gt;1,"SI","NO")))</f>
        <v/>
      </c>
      <c r="N3525" s="11">
        <f>IF(COUNTA($A3525:$K3525)=0,"",IF(AND($L3525="SI",$M3525="NO"),IFERROR($H3525,0),0))</f>
        <v/>
      </c>
      <c r="O3525" s="9">
        <f>IF(COUNTA($A3525:$K3525)=0,"",IF($M3525="SI","CUFE o factura duplicada dentro del reporte; no se suma dos veces",IF(IFERROR($H3525,0)&lt;=0,"DIAN reporta valor susceptible 0",IF($L3525="NO",IFERROR(LOOKUP(2,1/((LISTS!$M$2:$M$13&lt;&gt;"")*ISNUMBER(SEARCH(LISTS!$M$2:$M$13,$I3525))),LISTS!$O$2:$O$13),"Medio de pago no elegible o no identificado por DIAN"),"Apta automaticamente por pago electronico y base positiva"))))</f>
        <v/>
      </c>
    </row>
    <row r="3526">
      <c r="A3526" s="9" t="n"/>
      <c r="B3526" s="9" t="n"/>
      <c r="C3526" s="12" t="n"/>
      <c r="D3526" s="11" t="n"/>
      <c r="E3526" s="11" t="n"/>
      <c r="F3526" s="11" t="n"/>
      <c r="G3526" s="11" t="n"/>
      <c r="H3526" s="11" t="n"/>
      <c r="I3526" s="9" t="n"/>
      <c r="J3526" s="9" t="n"/>
      <c r="K3526" s="9" t="n"/>
      <c r="L3526" s="9">
        <f>IF(COUNTA($A3526:$K3526)=0,"",IF(AND(IFERROR($H3526,0)&gt;0,LEN(TRIM($K3526&amp;""))&gt;0,IFERROR(LOOKUP(2,1/((LISTS!$M$2:$M$13&lt;&gt;"")*ISNUMBER(SEARCH(LISTS!$M$2:$M$13,$I3526))),LISTS!$N$2:$N$13),"NO")="SI"),"SI","NO"))</f>
        <v/>
      </c>
      <c r="M3526" s="9">
        <f>IF(COUNTA($A3526:$K3526)=0,"",IF($K3526&lt;&gt;"",IF(COUNTIF($K$19:$K3526,$K3526)&gt;1,"SI","NO"),IF(COUNTIFS($A$19:$A3526,$A3526,$C$19:$C3526,$C3526,$J$19:$J3526,$J3526,$D$19:$D3526,$D3526)&gt;1,"SI","NO")))</f>
        <v/>
      </c>
      <c r="N3526" s="11">
        <f>IF(COUNTA($A3526:$K3526)=0,"",IF(AND($L3526="SI",$M3526="NO"),IFERROR($H3526,0),0))</f>
        <v/>
      </c>
      <c r="O3526" s="9">
        <f>IF(COUNTA($A3526:$K3526)=0,"",IF($M3526="SI","CUFE o factura duplicada dentro del reporte; no se suma dos veces",IF(IFERROR($H3526,0)&lt;=0,"DIAN reporta valor susceptible 0",IF($L3526="NO",IFERROR(LOOKUP(2,1/((LISTS!$M$2:$M$13&lt;&gt;"")*ISNUMBER(SEARCH(LISTS!$M$2:$M$13,$I3526))),LISTS!$O$2:$O$13),"Medio de pago no elegible o no identificado por DIAN"),"Apta automaticamente por pago electronico y base positiva"))))</f>
        <v/>
      </c>
    </row>
    <row r="3527">
      <c r="A3527" s="9" t="n"/>
      <c r="B3527" s="9" t="n"/>
      <c r="C3527" s="12" t="n"/>
      <c r="D3527" s="11" t="n"/>
      <c r="E3527" s="11" t="n"/>
      <c r="F3527" s="11" t="n"/>
      <c r="G3527" s="11" t="n"/>
      <c r="H3527" s="11" t="n"/>
      <c r="I3527" s="9" t="n"/>
      <c r="J3527" s="9" t="n"/>
      <c r="K3527" s="9" t="n"/>
      <c r="L3527" s="9">
        <f>IF(COUNTA($A3527:$K3527)=0,"",IF(AND(IFERROR($H3527,0)&gt;0,LEN(TRIM($K3527&amp;""))&gt;0,IFERROR(LOOKUP(2,1/((LISTS!$M$2:$M$13&lt;&gt;"")*ISNUMBER(SEARCH(LISTS!$M$2:$M$13,$I3527))),LISTS!$N$2:$N$13),"NO")="SI"),"SI","NO"))</f>
        <v/>
      </c>
      <c r="M3527" s="9">
        <f>IF(COUNTA($A3527:$K3527)=0,"",IF($K3527&lt;&gt;"",IF(COUNTIF($K$19:$K3527,$K3527)&gt;1,"SI","NO"),IF(COUNTIFS($A$19:$A3527,$A3527,$C$19:$C3527,$C3527,$J$19:$J3527,$J3527,$D$19:$D3527,$D3527)&gt;1,"SI","NO")))</f>
        <v/>
      </c>
      <c r="N3527" s="11">
        <f>IF(COUNTA($A3527:$K3527)=0,"",IF(AND($L3527="SI",$M3527="NO"),IFERROR($H3527,0),0))</f>
        <v/>
      </c>
      <c r="O3527" s="9">
        <f>IF(COUNTA($A3527:$K3527)=0,"",IF($M3527="SI","CUFE o factura duplicada dentro del reporte; no se suma dos veces",IF(IFERROR($H3527,0)&lt;=0,"DIAN reporta valor susceptible 0",IF($L3527="NO",IFERROR(LOOKUP(2,1/((LISTS!$M$2:$M$13&lt;&gt;"")*ISNUMBER(SEARCH(LISTS!$M$2:$M$13,$I3527))),LISTS!$O$2:$O$13),"Medio de pago no elegible o no identificado por DIAN"),"Apta automaticamente por pago electronico y base positiva"))))</f>
        <v/>
      </c>
    </row>
    <row r="3528">
      <c r="A3528" s="9" t="n"/>
      <c r="B3528" s="9" t="n"/>
      <c r="C3528" s="12" t="n"/>
      <c r="D3528" s="11" t="n"/>
      <c r="E3528" s="11" t="n"/>
      <c r="F3528" s="11" t="n"/>
      <c r="G3528" s="11" t="n"/>
      <c r="H3528" s="11" t="n"/>
      <c r="I3528" s="9" t="n"/>
      <c r="J3528" s="9" t="n"/>
      <c r="K3528" s="9" t="n"/>
      <c r="L3528" s="9">
        <f>IF(COUNTA($A3528:$K3528)=0,"",IF(AND(IFERROR($H3528,0)&gt;0,LEN(TRIM($K3528&amp;""))&gt;0,IFERROR(LOOKUP(2,1/((LISTS!$M$2:$M$13&lt;&gt;"")*ISNUMBER(SEARCH(LISTS!$M$2:$M$13,$I3528))),LISTS!$N$2:$N$13),"NO")="SI"),"SI","NO"))</f>
        <v/>
      </c>
      <c r="M3528" s="9">
        <f>IF(COUNTA($A3528:$K3528)=0,"",IF($K3528&lt;&gt;"",IF(COUNTIF($K$19:$K3528,$K3528)&gt;1,"SI","NO"),IF(COUNTIFS($A$19:$A3528,$A3528,$C$19:$C3528,$C3528,$J$19:$J3528,$J3528,$D$19:$D3528,$D3528)&gt;1,"SI","NO")))</f>
        <v/>
      </c>
      <c r="N3528" s="11">
        <f>IF(COUNTA($A3528:$K3528)=0,"",IF(AND($L3528="SI",$M3528="NO"),IFERROR($H3528,0),0))</f>
        <v/>
      </c>
      <c r="O3528" s="9">
        <f>IF(COUNTA($A3528:$K3528)=0,"",IF($M3528="SI","CUFE o factura duplicada dentro del reporte; no se suma dos veces",IF(IFERROR($H3528,0)&lt;=0,"DIAN reporta valor susceptible 0",IF($L3528="NO",IFERROR(LOOKUP(2,1/((LISTS!$M$2:$M$13&lt;&gt;"")*ISNUMBER(SEARCH(LISTS!$M$2:$M$13,$I3528))),LISTS!$O$2:$O$13),"Medio de pago no elegible o no identificado por DIAN"),"Apta automaticamente por pago electronico y base positiva"))))</f>
        <v/>
      </c>
    </row>
    <row r="3529">
      <c r="A3529" s="9" t="n"/>
      <c r="B3529" s="9" t="n"/>
      <c r="C3529" s="12" t="n"/>
      <c r="D3529" s="11" t="n"/>
      <c r="E3529" s="11" t="n"/>
      <c r="F3529" s="11" t="n"/>
      <c r="G3529" s="11" t="n"/>
      <c r="H3529" s="11" t="n"/>
      <c r="I3529" s="9" t="n"/>
      <c r="J3529" s="9" t="n"/>
      <c r="K3529" s="9" t="n"/>
      <c r="L3529" s="9">
        <f>IF(COUNTA($A3529:$K3529)=0,"",IF(AND(IFERROR($H3529,0)&gt;0,LEN(TRIM($K3529&amp;""))&gt;0,IFERROR(LOOKUP(2,1/((LISTS!$M$2:$M$13&lt;&gt;"")*ISNUMBER(SEARCH(LISTS!$M$2:$M$13,$I3529))),LISTS!$N$2:$N$13),"NO")="SI"),"SI","NO"))</f>
        <v/>
      </c>
      <c r="M3529" s="9">
        <f>IF(COUNTA($A3529:$K3529)=0,"",IF($K3529&lt;&gt;"",IF(COUNTIF($K$19:$K3529,$K3529)&gt;1,"SI","NO"),IF(COUNTIFS($A$19:$A3529,$A3529,$C$19:$C3529,$C3529,$J$19:$J3529,$J3529,$D$19:$D3529,$D3529)&gt;1,"SI","NO")))</f>
        <v/>
      </c>
      <c r="N3529" s="11">
        <f>IF(COUNTA($A3529:$K3529)=0,"",IF(AND($L3529="SI",$M3529="NO"),IFERROR($H3529,0),0))</f>
        <v/>
      </c>
      <c r="O3529" s="9">
        <f>IF(COUNTA($A3529:$K3529)=0,"",IF($M3529="SI","CUFE o factura duplicada dentro del reporte; no se suma dos veces",IF(IFERROR($H3529,0)&lt;=0,"DIAN reporta valor susceptible 0",IF($L3529="NO",IFERROR(LOOKUP(2,1/((LISTS!$M$2:$M$13&lt;&gt;"")*ISNUMBER(SEARCH(LISTS!$M$2:$M$13,$I3529))),LISTS!$O$2:$O$13),"Medio de pago no elegible o no identificado por DIAN"),"Apta automaticamente por pago electronico y base positiva"))))</f>
        <v/>
      </c>
    </row>
    <row r="3530">
      <c r="A3530" s="9" t="n"/>
      <c r="B3530" s="9" t="n"/>
      <c r="C3530" s="12" t="n"/>
      <c r="D3530" s="11" t="n"/>
      <c r="E3530" s="11" t="n"/>
      <c r="F3530" s="11" t="n"/>
      <c r="G3530" s="11" t="n"/>
      <c r="H3530" s="11" t="n"/>
      <c r="I3530" s="9" t="n"/>
      <c r="J3530" s="9" t="n"/>
      <c r="K3530" s="9" t="n"/>
      <c r="L3530" s="9">
        <f>IF(COUNTA($A3530:$K3530)=0,"",IF(AND(IFERROR($H3530,0)&gt;0,LEN(TRIM($K3530&amp;""))&gt;0,IFERROR(LOOKUP(2,1/((LISTS!$M$2:$M$13&lt;&gt;"")*ISNUMBER(SEARCH(LISTS!$M$2:$M$13,$I3530))),LISTS!$N$2:$N$13),"NO")="SI"),"SI","NO"))</f>
        <v/>
      </c>
      <c r="M3530" s="9">
        <f>IF(COUNTA($A3530:$K3530)=0,"",IF($K3530&lt;&gt;"",IF(COUNTIF($K$19:$K3530,$K3530)&gt;1,"SI","NO"),IF(COUNTIFS($A$19:$A3530,$A3530,$C$19:$C3530,$C3530,$J$19:$J3530,$J3530,$D$19:$D3530,$D3530)&gt;1,"SI","NO")))</f>
        <v/>
      </c>
      <c r="N3530" s="11">
        <f>IF(COUNTA($A3530:$K3530)=0,"",IF(AND($L3530="SI",$M3530="NO"),IFERROR($H3530,0),0))</f>
        <v/>
      </c>
      <c r="O3530" s="9">
        <f>IF(COUNTA($A3530:$K3530)=0,"",IF($M3530="SI","CUFE o factura duplicada dentro del reporte; no se suma dos veces",IF(IFERROR($H3530,0)&lt;=0,"DIAN reporta valor susceptible 0",IF($L3530="NO",IFERROR(LOOKUP(2,1/((LISTS!$M$2:$M$13&lt;&gt;"")*ISNUMBER(SEARCH(LISTS!$M$2:$M$13,$I3530))),LISTS!$O$2:$O$13),"Medio de pago no elegible o no identificado por DIAN"),"Apta automaticamente por pago electronico y base positiva"))))</f>
        <v/>
      </c>
    </row>
    <row r="3531">
      <c r="A3531" s="9" t="n"/>
      <c r="B3531" s="9" t="n"/>
      <c r="C3531" s="12" t="n"/>
      <c r="D3531" s="11" t="n"/>
      <c r="E3531" s="11" t="n"/>
      <c r="F3531" s="11" t="n"/>
      <c r="G3531" s="11" t="n"/>
      <c r="H3531" s="11" t="n"/>
      <c r="I3531" s="9" t="n"/>
      <c r="J3531" s="9" t="n"/>
      <c r="K3531" s="9" t="n"/>
      <c r="L3531" s="9">
        <f>IF(COUNTA($A3531:$K3531)=0,"",IF(AND(IFERROR($H3531,0)&gt;0,LEN(TRIM($K3531&amp;""))&gt;0,IFERROR(LOOKUP(2,1/((LISTS!$M$2:$M$13&lt;&gt;"")*ISNUMBER(SEARCH(LISTS!$M$2:$M$13,$I3531))),LISTS!$N$2:$N$13),"NO")="SI"),"SI","NO"))</f>
        <v/>
      </c>
      <c r="M3531" s="9">
        <f>IF(COUNTA($A3531:$K3531)=0,"",IF($K3531&lt;&gt;"",IF(COUNTIF($K$19:$K3531,$K3531)&gt;1,"SI","NO"),IF(COUNTIFS($A$19:$A3531,$A3531,$C$19:$C3531,$C3531,$J$19:$J3531,$J3531,$D$19:$D3531,$D3531)&gt;1,"SI","NO")))</f>
        <v/>
      </c>
      <c r="N3531" s="11">
        <f>IF(COUNTA($A3531:$K3531)=0,"",IF(AND($L3531="SI",$M3531="NO"),IFERROR($H3531,0),0))</f>
        <v/>
      </c>
      <c r="O3531" s="9">
        <f>IF(COUNTA($A3531:$K3531)=0,"",IF($M3531="SI","CUFE o factura duplicada dentro del reporte; no se suma dos veces",IF(IFERROR($H3531,0)&lt;=0,"DIAN reporta valor susceptible 0",IF($L3531="NO",IFERROR(LOOKUP(2,1/((LISTS!$M$2:$M$13&lt;&gt;"")*ISNUMBER(SEARCH(LISTS!$M$2:$M$13,$I3531))),LISTS!$O$2:$O$13),"Medio de pago no elegible o no identificado por DIAN"),"Apta automaticamente por pago electronico y base positiva"))))</f>
        <v/>
      </c>
    </row>
    <row r="3532">
      <c r="A3532" s="9" t="n"/>
      <c r="B3532" s="9" t="n"/>
      <c r="C3532" s="12" t="n"/>
      <c r="D3532" s="11" t="n"/>
      <c r="E3532" s="11" t="n"/>
      <c r="F3532" s="11" t="n"/>
      <c r="G3532" s="11" t="n"/>
      <c r="H3532" s="11" t="n"/>
      <c r="I3532" s="9" t="n"/>
      <c r="J3532" s="9" t="n"/>
      <c r="K3532" s="9" t="n"/>
      <c r="L3532" s="9">
        <f>IF(COUNTA($A3532:$K3532)=0,"",IF(AND(IFERROR($H3532,0)&gt;0,LEN(TRIM($K3532&amp;""))&gt;0,IFERROR(LOOKUP(2,1/((LISTS!$M$2:$M$13&lt;&gt;"")*ISNUMBER(SEARCH(LISTS!$M$2:$M$13,$I3532))),LISTS!$N$2:$N$13),"NO")="SI"),"SI","NO"))</f>
        <v/>
      </c>
      <c r="M3532" s="9">
        <f>IF(COUNTA($A3532:$K3532)=0,"",IF($K3532&lt;&gt;"",IF(COUNTIF($K$19:$K3532,$K3532)&gt;1,"SI","NO"),IF(COUNTIFS($A$19:$A3532,$A3532,$C$19:$C3532,$C3532,$J$19:$J3532,$J3532,$D$19:$D3532,$D3532)&gt;1,"SI","NO")))</f>
        <v/>
      </c>
      <c r="N3532" s="11">
        <f>IF(COUNTA($A3532:$K3532)=0,"",IF(AND($L3532="SI",$M3532="NO"),IFERROR($H3532,0),0))</f>
        <v/>
      </c>
      <c r="O3532" s="9">
        <f>IF(COUNTA($A3532:$K3532)=0,"",IF($M3532="SI","CUFE o factura duplicada dentro del reporte; no se suma dos veces",IF(IFERROR($H3532,0)&lt;=0,"DIAN reporta valor susceptible 0",IF($L3532="NO",IFERROR(LOOKUP(2,1/((LISTS!$M$2:$M$13&lt;&gt;"")*ISNUMBER(SEARCH(LISTS!$M$2:$M$13,$I3532))),LISTS!$O$2:$O$13),"Medio de pago no elegible o no identificado por DIAN"),"Apta automaticamente por pago electronico y base positiva"))))</f>
        <v/>
      </c>
    </row>
    <row r="3533">
      <c r="A3533" s="9" t="n"/>
      <c r="B3533" s="9" t="n"/>
      <c r="C3533" s="12" t="n"/>
      <c r="D3533" s="11" t="n"/>
      <c r="E3533" s="11" t="n"/>
      <c r="F3533" s="11" t="n"/>
      <c r="G3533" s="11" t="n"/>
      <c r="H3533" s="11" t="n"/>
      <c r="I3533" s="9" t="n"/>
      <c r="J3533" s="9" t="n"/>
      <c r="K3533" s="9" t="n"/>
      <c r="L3533" s="9">
        <f>IF(COUNTA($A3533:$K3533)=0,"",IF(AND(IFERROR($H3533,0)&gt;0,LEN(TRIM($K3533&amp;""))&gt;0,IFERROR(LOOKUP(2,1/((LISTS!$M$2:$M$13&lt;&gt;"")*ISNUMBER(SEARCH(LISTS!$M$2:$M$13,$I3533))),LISTS!$N$2:$N$13),"NO")="SI"),"SI","NO"))</f>
        <v/>
      </c>
      <c r="M3533" s="9">
        <f>IF(COUNTA($A3533:$K3533)=0,"",IF($K3533&lt;&gt;"",IF(COUNTIF($K$19:$K3533,$K3533)&gt;1,"SI","NO"),IF(COUNTIFS($A$19:$A3533,$A3533,$C$19:$C3533,$C3533,$J$19:$J3533,$J3533,$D$19:$D3533,$D3533)&gt;1,"SI","NO")))</f>
        <v/>
      </c>
      <c r="N3533" s="11">
        <f>IF(COUNTA($A3533:$K3533)=0,"",IF(AND($L3533="SI",$M3533="NO"),IFERROR($H3533,0),0))</f>
        <v/>
      </c>
      <c r="O3533" s="9">
        <f>IF(COUNTA($A3533:$K3533)=0,"",IF($M3533="SI","CUFE o factura duplicada dentro del reporte; no se suma dos veces",IF(IFERROR($H3533,0)&lt;=0,"DIAN reporta valor susceptible 0",IF($L3533="NO",IFERROR(LOOKUP(2,1/((LISTS!$M$2:$M$13&lt;&gt;"")*ISNUMBER(SEARCH(LISTS!$M$2:$M$13,$I3533))),LISTS!$O$2:$O$13),"Medio de pago no elegible o no identificado por DIAN"),"Apta automaticamente por pago electronico y base positiva"))))</f>
        <v/>
      </c>
    </row>
    <row r="3534">
      <c r="A3534" s="9" t="n"/>
      <c r="B3534" s="9" t="n"/>
      <c r="C3534" s="12" t="n"/>
      <c r="D3534" s="11" t="n"/>
      <c r="E3534" s="11" t="n"/>
      <c r="F3534" s="11" t="n"/>
      <c r="G3534" s="11" t="n"/>
      <c r="H3534" s="11" t="n"/>
      <c r="I3534" s="9" t="n"/>
      <c r="J3534" s="9" t="n"/>
      <c r="K3534" s="9" t="n"/>
      <c r="L3534" s="9">
        <f>IF(COUNTA($A3534:$K3534)=0,"",IF(AND(IFERROR($H3534,0)&gt;0,LEN(TRIM($K3534&amp;""))&gt;0,IFERROR(LOOKUP(2,1/((LISTS!$M$2:$M$13&lt;&gt;"")*ISNUMBER(SEARCH(LISTS!$M$2:$M$13,$I3534))),LISTS!$N$2:$N$13),"NO")="SI"),"SI","NO"))</f>
        <v/>
      </c>
      <c r="M3534" s="9">
        <f>IF(COUNTA($A3534:$K3534)=0,"",IF($K3534&lt;&gt;"",IF(COUNTIF($K$19:$K3534,$K3534)&gt;1,"SI","NO"),IF(COUNTIFS($A$19:$A3534,$A3534,$C$19:$C3534,$C3534,$J$19:$J3534,$J3534,$D$19:$D3534,$D3534)&gt;1,"SI","NO")))</f>
        <v/>
      </c>
      <c r="N3534" s="11">
        <f>IF(COUNTA($A3534:$K3534)=0,"",IF(AND($L3534="SI",$M3534="NO"),IFERROR($H3534,0),0))</f>
        <v/>
      </c>
      <c r="O3534" s="9">
        <f>IF(COUNTA($A3534:$K3534)=0,"",IF($M3534="SI","CUFE o factura duplicada dentro del reporte; no se suma dos veces",IF(IFERROR($H3534,0)&lt;=0,"DIAN reporta valor susceptible 0",IF($L3534="NO",IFERROR(LOOKUP(2,1/((LISTS!$M$2:$M$13&lt;&gt;"")*ISNUMBER(SEARCH(LISTS!$M$2:$M$13,$I3534))),LISTS!$O$2:$O$13),"Medio de pago no elegible o no identificado por DIAN"),"Apta automaticamente por pago electronico y base positiva"))))</f>
        <v/>
      </c>
    </row>
    <row r="3535">
      <c r="A3535" s="9" t="n"/>
      <c r="B3535" s="9" t="n"/>
      <c r="C3535" s="12" t="n"/>
      <c r="D3535" s="11" t="n"/>
      <c r="E3535" s="11" t="n"/>
      <c r="F3535" s="11" t="n"/>
      <c r="G3535" s="11" t="n"/>
      <c r="H3535" s="11" t="n"/>
      <c r="I3535" s="9" t="n"/>
      <c r="J3535" s="9" t="n"/>
      <c r="K3535" s="9" t="n"/>
      <c r="L3535" s="9">
        <f>IF(COUNTA($A3535:$K3535)=0,"",IF(AND(IFERROR($H3535,0)&gt;0,LEN(TRIM($K3535&amp;""))&gt;0,IFERROR(LOOKUP(2,1/((LISTS!$M$2:$M$13&lt;&gt;"")*ISNUMBER(SEARCH(LISTS!$M$2:$M$13,$I3535))),LISTS!$N$2:$N$13),"NO")="SI"),"SI","NO"))</f>
        <v/>
      </c>
      <c r="M3535" s="9">
        <f>IF(COUNTA($A3535:$K3535)=0,"",IF($K3535&lt;&gt;"",IF(COUNTIF($K$19:$K3535,$K3535)&gt;1,"SI","NO"),IF(COUNTIFS($A$19:$A3535,$A3535,$C$19:$C3535,$C3535,$J$19:$J3535,$J3535,$D$19:$D3535,$D3535)&gt;1,"SI","NO")))</f>
        <v/>
      </c>
      <c r="N3535" s="11">
        <f>IF(COUNTA($A3535:$K3535)=0,"",IF(AND($L3535="SI",$M3535="NO"),IFERROR($H3535,0),0))</f>
        <v/>
      </c>
      <c r="O3535" s="9">
        <f>IF(COUNTA($A3535:$K3535)=0,"",IF($M3535="SI","CUFE o factura duplicada dentro del reporte; no se suma dos veces",IF(IFERROR($H3535,0)&lt;=0,"DIAN reporta valor susceptible 0",IF($L3535="NO",IFERROR(LOOKUP(2,1/((LISTS!$M$2:$M$13&lt;&gt;"")*ISNUMBER(SEARCH(LISTS!$M$2:$M$13,$I3535))),LISTS!$O$2:$O$13),"Medio de pago no elegible o no identificado por DIAN"),"Apta automaticamente por pago electronico y base positiva"))))</f>
        <v/>
      </c>
    </row>
    <row r="3536">
      <c r="A3536" s="9" t="n"/>
      <c r="B3536" s="9" t="n"/>
      <c r="C3536" s="12" t="n"/>
      <c r="D3536" s="11" t="n"/>
      <c r="E3536" s="11" t="n"/>
      <c r="F3536" s="11" t="n"/>
      <c r="G3536" s="11" t="n"/>
      <c r="H3536" s="11" t="n"/>
      <c r="I3536" s="9" t="n"/>
      <c r="J3536" s="9" t="n"/>
      <c r="K3536" s="9" t="n"/>
      <c r="L3536" s="9">
        <f>IF(COUNTA($A3536:$K3536)=0,"",IF(AND(IFERROR($H3536,0)&gt;0,LEN(TRIM($K3536&amp;""))&gt;0,IFERROR(LOOKUP(2,1/((LISTS!$M$2:$M$13&lt;&gt;"")*ISNUMBER(SEARCH(LISTS!$M$2:$M$13,$I3536))),LISTS!$N$2:$N$13),"NO")="SI"),"SI","NO"))</f>
        <v/>
      </c>
      <c r="M3536" s="9">
        <f>IF(COUNTA($A3536:$K3536)=0,"",IF($K3536&lt;&gt;"",IF(COUNTIF($K$19:$K3536,$K3536)&gt;1,"SI","NO"),IF(COUNTIFS($A$19:$A3536,$A3536,$C$19:$C3536,$C3536,$J$19:$J3536,$J3536,$D$19:$D3536,$D3536)&gt;1,"SI","NO")))</f>
        <v/>
      </c>
      <c r="N3536" s="11">
        <f>IF(COUNTA($A3536:$K3536)=0,"",IF(AND($L3536="SI",$M3536="NO"),IFERROR($H3536,0),0))</f>
        <v/>
      </c>
      <c r="O3536" s="9">
        <f>IF(COUNTA($A3536:$K3536)=0,"",IF($M3536="SI","CUFE o factura duplicada dentro del reporte; no se suma dos veces",IF(IFERROR($H3536,0)&lt;=0,"DIAN reporta valor susceptible 0",IF($L3536="NO",IFERROR(LOOKUP(2,1/((LISTS!$M$2:$M$13&lt;&gt;"")*ISNUMBER(SEARCH(LISTS!$M$2:$M$13,$I3536))),LISTS!$O$2:$O$13),"Medio de pago no elegible o no identificado por DIAN"),"Apta automaticamente por pago electronico y base positiva"))))</f>
        <v/>
      </c>
    </row>
    <row r="3537">
      <c r="A3537" s="9" t="n"/>
      <c r="B3537" s="9" t="n"/>
      <c r="C3537" s="12" t="n"/>
      <c r="D3537" s="11" t="n"/>
      <c r="E3537" s="11" t="n"/>
      <c r="F3537" s="11" t="n"/>
      <c r="G3537" s="11" t="n"/>
      <c r="H3537" s="11" t="n"/>
      <c r="I3537" s="9" t="n"/>
      <c r="J3537" s="9" t="n"/>
      <c r="K3537" s="9" t="n"/>
      <c r="L3537" s="9">
        <f>IF(COUNTA($A3537:$K3537)=0,"",IF(AND(IFERROR($H3537,0)&gt;0,LEN(TRIM($K3537&amp;""))&gt;0,IFERROR(LOOKUP(2,1/((LISTS!$M$2:$M$13&lt;&gt;"")*ISNUMBER(SEARCH(LISTS!$M$2:$M$13,$I3537))),LISTS!$N$2:$N$13),"NO")="SI"),"SI","NO"))</f>
        <v/>
      </c>
      <c r="M3537" s="9">
        <f>IF(COUNTA($A3537:$K3537)=0,"",IF($K3537&lt;&gt;"",IF(COUNTIF($K$19:$K3537,$K3537)&gt;1,"SI","NO"),IF(COUNTIFS($A$19:$A3537,$A3537,$C$19:$C3537,$C3537,$J$19:$J3537,$J3537,$D$19:$D3537,$D3537)&gt;1,"SI","NO")))</f>
        <v/>
      </c>
      <c r="N3537" s="11">
        <f>IF(COUNTA($A3537:$K3537)=0,"",IF(AND($L3537="SI",$M3537="NO"),IFERROR($H3537,0),0))</f>
        <v/>
      </c>
      <c r="O3537" s="9">
        <f>IF(COUNTA($A3537:$K3537)=0,"",IF($M3537="SI","CUFE o factura duplicada dentro del reporte; no se suma dos veces",IF(IFERROR($H3537,0)&lt;=0,"DIAN reporta valor susceptible 0",IF($L3537="NO",IFERROR(LOOKUP(2,1/((LISTS!$M$2:$M$13&lt;&gt;"")*ISNUMBER(SEARCH(LISTS!$M$2:$M$13,$I3537))),LISTS!$O$2:$O$13),"Medio de pago no elegible o no identificado por DIAN"),"Apta automaticamente por pago electronico y base positiva"))))</f>
        <v/>
      </c>
    </row>
    <row r="3538">
      <c r="A3538" s="9" t="n"/>
      <c r="B3538" s="9" t="n"/>
      <c r="C3538" s="12" t="n"/>
      <c r="D3538" s="11" t="n"/>
      <c r="E3538" s="11" t="n"/>
      <c r="F3538" s="11" t="n"/>
      <c r="G3538" s="11" t="n"/>
      <c r="H3538" s="11" t="n"/>
      <c r="I3538" s="9" t="n"/>
      <c r="J3538" s="9" t="n"/>
      <c r="K3538" s="9" t="n"/>
      <c r="L3538" s="9">
        <f>IF(COUNTA($A3538:$K3538)=0,"",IF(AND(IFERROR($H3538,0)&gt;0,LEN(TRIM($K3538&amp;""))&gt;0,IFERROR(LOOKUP(2,1/((LISTS!$M$2:$M$13&lt;&gt;"")*ISNUMBER(SEARCH(LISTS!$M$2:$M$13,$I3538))),LISTS!$N$2:$N$13),"NO")="SI"),"SI","NO"))</f>
        <v/>
      </c>
      <c r="M3538" s="9">
        <f>IF(COUNTA($A3538:$K3538)=0,"",IF($K3538&lt;&gt;"",IF(COUNTIF($K$19:$K3538,$K3538)&gt;1,"SI","NO"),IF(COUNTIFS($A$19:$A3538,$A3538,$C$19:$C3538,$C3538,$J$19:$J3538,$J3538,$D$19:$D3538,$D3538)&gt;1,"SI","NO")))</f>
        <v/>
      </c>
      <c r="N3538" s="11">
        <f>IF(COUNTA($A3538:$K3538)=0,"",IF(AND($L3538="SI",$M3538="NO"),IFERROR($H3538,0),0))</f>
        <v/>
      </c>
      <c r="O3538" s="9">
        <f>IF(COUNTA($A3538:$K3538)=0,"",IF($M3538="SI","CUFE o factura duplicada dentro del reporte; no se suma dos veces",IF(IFERROR($H3538,0)&lt;=0,"DIAN reporta valor susceptible 0",IF($L3538="NO",IFERROR(LOOKUP(2,1/((LISTS!$M$2:$M$13&lt;&gt;"")*ISNUMBER(SEARCH(LISTS!$M$2:$M$13,$I3538))),LISTS!$O$2:$O$13),"Medio de pago no elegible o no identificado por DIAN"),"Apta automaticamente por pago electronico y base positiva"))))</f>
        <v/>
      </c>
    </row>
    <row r="3539">
      <c r="A3539" s="9" t="n"/>
      <c r="B3539" s="9" t="n"/>
      <c r="C3539" s="12" t="n"/>
      <c r="D3539" s="11" t="n"/>
      <c r="E3539" s="11" t="n"/>
      <c r="F3539" s="11" t="n"/>
      <c r="G3539" s="11" t="n"/>
      <c r="H3539" s="11" t="n"/>
      <c r="I3539" s="9" t="n"/>
      <c r="J3539" s="9" t="n"/>
      <c r="K3539" s="9" t="n"/>
      <c r="L3539" s="9">
        <f>IF(COUNTA($A3539:$K3539)=0,"",IF(AND(IFERROR($H3539,0)&gt;0,LEN(TRIM($K3539&amp;""))&gt;0,IFERROR(LOOKUP(2,1/((LISTS!$M$2:$M$13&lt;&gt;"")*ISNUMBER(SEARCH(LISTS!$M$2:$M$13,$I3539))),LISTS!$N$2:$N$13),"NO")="SI"),"SI","NO"))</f>
        <v/>
      </c>
      <c r="M3539" s="9">
        <f>IF(COUNTA($A3539:$K3539)=0,"",IF($K3539&lt;&gt;"",IF(COUNTIF($K$19:$K3539,$K3539)&gt;1,"SI","NO"),IF(COUNTIFS($A$19:$A3539,$A3539,$C$19:$C3539,$C3539,$J$19:$J3539,$J3539,$D$19:$D3539,$D3539)&gt;1,"SI","NO")))</f>
        <v/>
      </c>
      <c r="N3539" s="11">
        <f>IF(COUNTA($A3539:$K3539)=0,"",IF(AND($L3539="SI",$M3539="NO"),IFERROR($H3539,0),0))</f>
        <v/>
      </c>
      <c r="O3539" s="9">
        <f>IF(COUNTA($A3539:$K3539)=0,"",IF($M3539="SI","CUFE o factura duplicada dentro del reporte; no se suma dos veces",IF(IFERROR($H3539,0)&lt;=0,"DIAN reporta valor susceptible 0",IF($L3539="NO",IFERROR(LOOKUP(2,1/((LISTS!$M$2:$M$13&lt;&gt;"")*ISNUMBER(SEARCH(LISTS!$M$2:$M$13,$I3539))),LISTS!$O$2:$O$13),"Medio de pago no elegible o no identificado por DIAN"),"Apta automaticamente por pago electronico y base positiva"))))</f>
        <v/>
      </c>
    </row>
    <row r="3540">
      <c r="A3540" s="9" t="n"/>
      <c r="B3540" s="9" t="n"/>
      <c r="C3540" s="12" t="n"/>
      <c r="D3540" s="11" t="n"/>
      <c r="E3540" s="11" t="n"/>
      <c r="F3540" s="11" t="n"/>
      <c r="G3540" s="11" t="n"/>
      <c r="H3540" s="11" t="n"/>
      <c r="I3540" s="9" t="n"/>
      <c r="J3540" s="9" t="n"/>
      <c r="K3540" s="9" t="n"/>
      <c r="L3540" s="9">
        <f>IF(COUNTA($A3540:$K3540)=0,"",IF(AND(IFERROR($H3540,0)&gt;0,LEN(TRIM($K3540&amp;""))&gt;0,IFERROR(LOOKUP(2,1/((LISTS!$M$2:$M$13&lt;&gt;"")*ISNUMBER(SEARCH(LISTS!$M$2:$M$13,$I3540))),LISTS!$N$2:$N$13),"NO")="SI"),"SI","NO"))</f>
        <v/>
      </c>
      <c r="M3540" s="9">
        <f>IF(COUNTA($A3540:$K3540)=0,"",IF($K3540&lt;&gt;"",IF(COUNTIF($K$19:$K3540,$K3540)&gt;1,"SI","NO"),IF(COUNTIFS($A$19:$A3540,$A3540,$C$19:$C3540,$C3540,$J$19:$J3540,$J3540,$D$19:$D3540,$D3540)&gt;1,"SI","NO")))</f>
        <v/>
      </c>
      <c r="N3540" s="11">
        <f>IF(COUNTA($A3540:$K3540)=0,"",IF(AND($L3540="SI",$M3540="NO"),IFERROR($H3540,0),0))</f>
        <v/>
      </c>
      <c r="O3540" s="9">
        <f>IF(COUNTA($A3540:$K3540)=0,"",IF($M3540="SI","CUFE o factura duplicada dentro del reporte; no se suma dos veces",IF(IFERROR($H3540,0)&lt;=0,"DIAN reporta valor susceptible 0",IF($L3540="NO",IFERROR(LOOKUP(2,1/((LISTS!$M$2:$M$13&lt;&gt;"")*ISNUMBER(SEARCH(LISTS!$M$2:$M$13,$I3540))),LISTS!$O$2:$O$13),"Medio de pago no elegible o no identificado por DIAN"),"Apta automaticamente por pago electronico y base positiva"))))</f>
        <v/>
      </c>
    </row>
    <row r="3541">
      <c r="A3541" s="9" t="n"/>
      <c r="B3541" s="9" t="n"/>
      <c r="C3541" s="12" t="n"/>
      <c r="D3541" s="11" t="n"/>
      <c r="E3541" s="11" t="n"/>
      <c r="F3541" s="11" t="n"/>
      <c r="G3541" s="11" t="n"/>
      <c r="H3541" s="11" t="n"/>
      <c r="I3541" s="9" t="n"/>
      <c r="J3541" s="9" t="n"/>
      <c r="K3541" s="9" t="n"/>
      <c r="L3541" s="9">
        <f>IF(COUNTA($A3541:$K3541)=0,"",IF(AND(IFERROR($H3541,0)&gt;0,LEN(TRIM($K3541&amp;""))&gt;0,IFERROR(LOOKUP(2,1/((LISTS!$M$2:$M$13&lt;&gt;"")*ISNUMBER(SEARCH(LISTS!$M$2:$M$13,$I3541))),LISTS!$N$2:$N$13),"NO")="SI"),"SI","NO"))</f>
        <v/>
      </c>
      <c r="M3541" s="9">
        <f>IF(COUNTA($A3541:$K3541)=0,"",IF($K3541&lt;&gt;"",IF(COUNTIF($K$19:$K3541,$K3541)&gt;1,"SI","NO"),IF(COUNTIFS($A$19:$A3541,$A3541,$C$19:$C3541,$C3541,$J$19:$J3541,$J3541,$D$19:$D3541,$D3541)&gt;1,"SI","NO")))</f>
        <v/>
      </c>
      <c r="N3541" s="11">
        <f>IF(COUNTA($A3541:$K3541)=0,"",IF(AND($L3541="SI",$M3541="NO"),IFERROR($H3541,0),0))</f>
        <v/>
      </c>
      <c r="O3541" s="9">
        <f>IF(COUNTA($A3541:$K3541)=0,"",IF($M3541="SI","CUFE o factura duplicada dentro del reporte; no se suma dos veces",IF(IFERROR($H3541,0)&lt;=0,"DIAN reporta valor susceptible 0",IF($L3541="NO",IFERROR(LOOKUP(2,1/((LISTS!$M$2:$M$13&lt;&gt;"")*ISNUMBER(SEARCH(LISTS!$M$2:$M$13,$I3541))),LISTS!$O$2:$O$13),"Medio de pago no elegible o no identificado por DIAN"),"Apta automaticamente por pago electronico y base positiva"))))</f>
        <v/>
      </c>
    </row>
    <row r="3542">
      <c r="A3542" s="9" t="n"/>
      <c r="B3542" s="9" t="n"/>
      <c r="C3542" s="12" t="n"/>
      <c r="D3542" s="11" t="n"/>
      <c r="E3542" s="11" t="n"/>
      <c r="F3542" s="11" t="n"/>
      <c r="G3542" s="11" t="n"/>
      <c r="H3542" s="11" t="n"/>
      <c r="I3542" s="9" t="n"/>
      <c r="J3542" s="9" t="n"/>
      <c r="K3542" s="9" t="n"/>
      <c r="L3542" s="9">
        <f>IF(COUNTA($A3542:$K3542)=0,"",IF(AND(IFERROR($H3542,0)&gt;0,LEN(TRIM($K3542&amp;""))&gt;0,IFERROR(LOOKUP(2,1/((LISTS!$M$2:$M$13&lt;&gt;"")*ISNUMBER(SEARCH(LISTS!$M$2:$M$13,$I3542))),LISTS!$N$2:$N$13),"NO")="SI"),"SI","NO"))</f>
        <v/>
      </c>
      <c r="M3542" s="9">
        <f>IF(COUNTA($A3542:$K3542)=0,"",IF($K3542&lt;&gt;"",IF(COUNTIF($K$19:$K3542,$K3542)&gt;1,"SI","NO"),IF(COUNTIFS($A$19:$A3542,$A3542,$C$19:$C3542,$C3542,$J$19:$J3542,$J3542,$D$19:$D3542,$D3542)&gt;1,"SI","NO")))</f>
        <v/>
      </c>
      <c r="N3542" s="11">
        <f>IF(COUNTA($A3542:$K3542)=0,"",IF(AND($L3542="SI",$M3542="NO"),IFERROR($H3542,0),0))</f>
        <v/>
      </c>
      <c r="O3542" s="9">
        <f>IF(COUNTA($A3542:$K3542)=0,"",IF($M3542="SI","CUFE o factura duplicada dentro del reporte; no se suma dos veces",IF(IFERROR($H3542,0)&lt;=0,"DIAN reporta valor susceptible 0",IF($L3542="NO",IFERROR(LOOKUP(2,1/((LISTS!$M$2:$M$13&lt;&gt;"")*ISNUMBER(SEARCH(LISTS!$M$2:$M$13,$I3542))),LISTS!$O$2:$O$13),"Medio de pago no elegible o no identificado por DIAN"),"Apta automaticamente por pago electronico y base positiva"))))</f>
        <v/>
      </c>
    </row>
    <row r="3543">
      <c r="A3543" s="9" t="n"/>
      <c r="B3543" s="9" t="n"/>
      <c r="C3543" s="12" t="n"/>
      <c r="D3543" s="11" t="n"/>
      <c r="E3543" s="11" t="n"/>
      <c r="F3543" s="11" t="n"/>
      <c r="G3543" s="11" t="n"/>
      <c r="H3543" s="11" t="n"/>
      <c r="I3543" s="9" t="n"/>
      <c r="J3543" s="9" t="n"/>
      <c r="K3543" s="9" t="n"/>
      <c r="L3543" s="9">
        <f>IF(COUNTA($A3543:$K3543)=0,"",IF(AND(IFERROR($H3543,0)&gt;0,LEN(TRIM($K3543&amp;""))&gt;0,IFERROR(LOOKUP(2,1/((LISTS!$M$2:$M$13&lt;&gt;"")*ISNUMBER(SEARCH(LISTS!$M$2:$M$13,$I3543))),LISTS!$N$2:$N$13),"NO")="SI"),"SI","NO"))</f>
        <v/>
      </c>
      <c r="M3543" s="9">
        <f>IF(COUNTA($A3543:$K3543)=0,"",IF($K3543&lt;&gt;"",IF(COUNTIF($K$19:$K3543,$K3543)&gt;1,"SI","NO"),IF(COUNTIFS($A$19:$A3543,$A3543,$C$19:$C3543,$C3543,$J$19:$J3543,$J3543,$D$19:$D3543,$D3543)&gt;1,"SI","NO")))</f>
        <v/>
      </c>
      <c r="N3543" s="11">
        <f>IF(COUNTA($A3543:$K3543)=0,"",IF(AND($L3543="SI",$M3543="NO"),IFERROR($H3543,0),0))</f>
        <v/>
      </c>
      <c r="O3543" s="9">
        <f>IF(COUNTA($A3543:$K3543)=0,"",IF($M3543="SI","CUFE o factura duplicada dentro del reporte; no se suma dos veces",IF(IFERROR($H3543,0)&lt;=0,"DIAN reporta valor susceptible 0",IF($L3543="NO",IFERROR(LOOKUP(2,1/((LISTS!$M$2:$M$13&lt;&gt;"")*ISNUMBER(SEARCH(LISTS!$M$2:$M$13,$I3543))),LISTS!$O$2:$O$13),"Medio de pago no elegible o no identificado por DIAN"),"Apta automaticamente por pago electronico y base positiva"))))</f>
        <v/>
      </c>
    </row>
    <row r="3544">
      <c r="A3544" s="9" t="n"/>
      <c r="B3544" s="9" t="n"/>
      <c r="C3544" s="12" t="n"/>
      <c r="D3544" s="11" t="n"/>
      <c r="E3544" s="11" t="n"/>
      <c r="F3544" s="11" t="n"/>
      <c r="G3544" s="11" t="n"/>
      <c r="H3544" s="11" t="n"/>
      <c r="I3544" s="9" t="n"/>
      <c r="J3544" s="9" t="n"/>
      <c r="K3544" s="9" t="n"/>
      <c r="L3544" s="9">
        <f>IF(COUNTA($A3544:$K3544)=0,"",IF(AND(IFERROR($H3544,0)&gt;0,LEN(TRIM($K3544&amp;""))&gt;0,IFERROR(LOOKUP(2,1/((LISTS!$M$2:$M$13&lt;&gt;"")*ISNUMBER(SEARCH(LISTS!$M$2:$M$13,$I3544))),LISTS!$N$2:$N$13),"NO")="SI"),"SI","NO"))</f>
        <v/>
      </c>
      <c r="M3544" s="9">
        <f>IF(COUNTA($A3544:$K3544)=0,"",IF($K3544&lt;&gt;"",IF(COUNTIF($K$19:$K3544,$K3544)&gt;1,"SI","NO"),IF(COUNTIFS($A$19:$A3544,$A3544,$C$19:$C3544,$C3544,$J$19:$J3544,$J3544,$D$19:$D3544,$D3544)&gt;1,"SI","NO")))</f>
        <v/>
      </c>
      <c r="N3544" s="11">
        <f>IF(COUNTA($A3544:$K3544)=0,"",IF(AND($L3544="SI",$M3544="NO"),IFERROR($H3544,0),0))</f>
        <v/>
      </c>
      <c r="O3544" s="9">
        <f>IF(COUNTA($A3544:$K3544)=0,"",IF($M3544="SI","CUFE o factura duplicada dentro del reporte; no se suma dos veces",IF(IFERROR($H3544,0)&lt;=0,"DIAN reporta valor susceptible 0",IF($L3544="NO",IFERROR(LOOKUP(2,1/((LISTS!$M$2:$M$13&lt;&gt;"")*ISNUMBER(SEARCH(LISTS!$M$2:$M$13,$I3544))),LISTS!$O$2:$O$13),"Medio de pago no elegible o no identificado por DIAN"),"Apta automaticamente por pago electronico y base positiva"))))</f>
        <v/>
      </c>
    </row>
    <row r="3545">
      <c r="A3545" s="9" t="n"/>
      <c r="B3545" s="9" t="n"/>
      <c r="C3545" s="12" t="n"/>
      <c r="D3545" s="11" t="n"/>
      <c r="E3545" s="11" t="n"/>
      <c r="F3545" s="11" t="n"/>
      <c r="G3545" s="11" t="n"/>
      <c r="H3545" s="11" t="n"/>
      <c r="I3545" s="9" t="n"/>
      <c r="J3545" s="9" t="n"/>
      <c r="K3545" s="9" t="n"/>
      <c r="L3545" s="9">
        <f>IF(COUNTA($A3545:$K3545)=0,"",IF(AND(IFERROR($H3545,0)&gt;0,LEN(TRIM($K3545&amp;""))&gt;0,IFERROR(LOOKUP(2,1/((LISTS!$M$2:$M$13&lt;&gt;"")*ISNUMBER(SEARCH(LISTS!$M$2:$M$13,$I3545))),LISTS!$N$2:$N$13),"NO")="SI"),"SI","NO"))</f>
        <v/>
      </c>
      <c r="M3545" s="9">
        <f>IF(COUNTA($A3545:$K3545)=0,"",IF($K3545&lt;&gt;"",IF(COUNTIF($K$19:$K3545,$K3545)&gt;1,"SI","NO"),IF(COUNTIFS($A$19:$A3545,$A3545,$C$19:$C3545,$C3545,$J$19:$J3545,$J3545,$D$19:$D3545,$D3545)&gt;1,"SI","NO")))</f>
        <v/>
      </c>
      <c r="N3545" s="11">
        <f>IF(COUNTA($A3545:$K3545)=0,"",IF(AND($L3545="SI",$M3545="NO"),IFERROR($H3545,0),0))</f>
        <v/>
      </c>
      <c r="O3545" s="9">
        <f>IF(COUNTA($A3545:$K3545)=0,"",IF($M3545="SI","CUFE o factura duplicada dentro del reporte; no se suma dos veces",IF(IFERROR($H3545,0)&lt;=0,"DIAN reporta valor susceptible 0",IF($L3545="NO",IFERROR(LOOKUP(2,1/((LISTS!$M$2:$M$13&lt;&gt;"")*ISNUMBER(SEARCH(LISTS!$M$2:$M$13,$I3545))),LISTS!$O$2:$O$13),"Medio de pago no elegible o no identificado por DIAN"),"Apta automaticamente por pago electronico y base positiva"))))</f>
        <v/>
      </c>
    </row>
    <row r="3546">
      <c r="A3546" s="9" t="n"/>
      <c r="B3546" s="9" t="n"/>
      <c r="C3546" s="12" t="n"/>
      <c r="D3546" s="11" t="n"/>
      <c r="E3546" s="11" t="n"/>
      <c r="F3546" s="11" t="n"/>
      <c r="G3546" s="11" t="n"/>
      <c r="H3546" s="11" t="n"/>
      <c r="I3546" s="9" t="n"/>
      <c r="J3546" s="9" t="n"/>
      <c r="K3546" s="9" t="n"/>
      <c r="L3546" s="9">
        <f>IF(COUNTA($A3546:$K3546)=0,"",IF(AND(IFERROR($H3546,0)&gt;0,LEN(TRIM($K3546&amp;""))&gt;0,IFERROR(LOOKUP(2,1/((LISTS!$M$2:$M$13&lt;&gt;"")*ISNUMBER(SEARCH(LISTS!$M$2:$M$13,$I3546))),LISTS!$N$2:$N$13),"NO")="SI"),"SI","NO"))</f>
        <v/>
      </c>
      <c r="M3546" s="9">
        <f>IF(COUNTA($A3546:$K3546)=0,"",IF($K3546&lt;&gt;"",IF(COUNTIF($K$19:$K3546,$K3546)&gt;1,"SI","NO"),IF(COUNTIFS($A$19:$A3546,$A3546,$C$19:$C3546,$C3546,$J$19:$J3546,$J3546,$D$19:$D3546,$D3546)&gt;1,"SI","NO")))</f>
        <v/>
      </c>
      <c r="N3546" s="11">
        <f>IF(COUNTA($A3546:$K3546)=0,"",IF(AND($L3546="SI",$M3546="NO"),IFERROR($H3546,0),0))</f>
        <v/>
      </c>
      <c r="O3546" s="9">
        <f>IF(COUNTA($A3546:$K3546)=0,"",IF($M3546="SI","CUFE o factura duplicada dentro del reporte; no se suma dos veces",IF(IFERROR($H3546,0)&lt;=0,"DIAN reporta valor susceptible 0",IF($L3546="NO",IFERROR(LOOKUP(2,1/((LISTS!$M$2:$M$13&lt;&gt;"")*ISNUMBER(SEARCH(LISTS!$M$2:$M$13,$I3546))),LISTS!$O$2:$O$13),"Medio de pago no elegible o no identificado por DIAN"),"Apta automaticamente por pago electronico y base positiva"))))</f>
        <v/>
      </c>
    </row>
    <row r="3547">
      <c r="A3547" s="9" t="n"/>
      <c r="B3547" s="9" t="n"/>
      <c r="C3547" s="12" t="n"/>
      <c r="D3547" s="11" t="n"/>
      <c r="E3547" s="11" t="n"/>
      <c r="F3547" s="11" t="n"/>
      <c r="G3547" s="11" t="n"/>
      <c r="H3547" s="11" t="n"/>
      <c r="I3547" s="9" t="n"/>
      <c r="J3547" s="9" t="n"/>
      <c r="K3547" s="9" t="n"/>
      <c r="L3547" s="9">
        <f>IF(COUNTA($A3547:$K3547)=0,"",IF(AND(IFERROR($H3547,0)&gt;0,LEN(TRIM($K3547&amp;""))&gt;0,IFERROR(LOOKUP(2,1/((LISTS!$M$2:$M$13&lt;&gt;"")*ISNUMBER(SEARCH(LISTS!$M$2:$M$13,$I3547))),LISTS!$N$2:$N$13),"NO")="SI"),"SI","NO"))</f>
        <v/>
      </c>
      <c r="M3547" s="9">
        <f>IF(COUNTA($A3547:$K3547)=0,"",IF($K3547&lt;&gt;"",IF(COUNTIF($K$19:$K3547,$K3547)&gt;1,"SI","NO"),IF(COUNTIFS($A$19:$A3547,$A3547,$C$19:$C3547,$C3547,$J$19:$J3547,$J3547,$D$19:$D3547,$D3547)&gt;1,"SI","NO")))</f>
        <v/>
      </c>
      <c r="N3547" s="11">
        <f>IF(COUNTA($A3547:$K3547)=0,"",IF(AND($L3547="SI",$M3547="NO"),IFERROR($H3547,0),0))</f>
        <v/>
      </c>
      <c r="O3547" s="9">
        <f>IF(COUNTA($A3547:$K3547)=0,"",IF($M3547="SI","CUFE o factura duplicada dentro del reporte; no se suma dos veces",IF(IFERROR($H3547,0)&lt;=0,"DIAN reporta valor susceptible 0",IF($L3547="NO",IFERROR(LOOKUP(2,1/((LISTS!$M$2:$M$13&lt;&gt;"")*ISNUMBER(SEARCH(LISTS!$M$2:$M$13,$I3547))),LISTS!$O$2:$O$13),"Medio de pago no elegible o no identificado por DIAN"),"Apta automaticamente por pago electronico y base positiva"))))</f>
        <v/>
      </c>
    </row>
    <row r="3548">
      <c r="A3548" s="9" t="n"/>
      <c r="B3548" s="9" t="n"/>
      <c r="C3548" s="12" t="n"/>
      <c r="D3548" s="11" t="n"/>
      <c r="E3548" s="11" t="n"/>
      <c r="F3548" s="11" t="n"/>
      <c r="G3548" s="11" t="n"/>
      <c r="H3548" s="11" t="n"/>
      <c r="I3548" s="9" t="n"/>
      <c r="J3548" s="9" t="n"/>
      <c r="K3548" s="9" t="n"/>
      <c r="L3548" s="9">
        <f>IF(COUNTA($A3548:$K3548)=0,"",IF(AND(IFERROR($H3548,0)&gt;0,LEN(TRIM($K3548&amp;""))&gt;0,IFERROR(LOOKUP(2,1/((LISTS!$M$2:$M$13&lt;&gt;"")*ISNUMBER(SEARCH(LISTS!$M$2:$M$13,$I3548))),LISTS!$N$2:$N$13),"NO")="SI"),"SI","NO"))</f>
        <v/>
      </c>
      <c r="M3548" s="9">
        <f>IF(COUNTA($A3548:$K3548)=0,"",IF($K3548&lt;&gt;"",IF(COUNTIF($K$19:$K3548,$K3548)&gt;1,"SI","NO"),IF(COUNTIFS($A$19:$A3548,$A3548,$C$19:$C3548,$C3548,$J$19:$J3548,$J3548,$D$19:$D3548,$D3548)&gt;1,"SI","NO")))</f>
        <v/>
      </c>
      <c r="N3548" s="11">
        <f>IF(COUNTA($A3548:$K3548)=0,"",IF(AND($L3548="SI",$M3548="NO"),IFERROR($H3548,0),0))</f>
        <v/>
      </c>
      <c r="O3548" s="9">
        <f>IF(COUNTA($A3548:$K3548)=0,"",IF($M3548="SI","CUFE o factura duplicada dentro del reporte; no se suma dos veces",IF(IFERROR($H3548,0)&lt;=0,"DIAN reporta valor susceptible 0",IF($L3548="NO",IFERROR(LOOKUP(2,1/((LISTS!$M$2:$M$13&lt;&gt;"")*ISNUMBER(SEARCH(LISTS!$M$2:$M$13,$I3548))),LISTS!$O$2:$O$13),"Medio de pago no elegible o no identificado por DIAN"),"Apta automaticamente por pago electronico y base positiva"))))</f>
        <v/>
      </c>
    </row>
    <row r="3549">
      <c r="A3549" s="9" t="n"/>
      <c r="B3549" s="9" t="n"/>
      <c r="C3549" s="12" t="n"/>
      <c r="D3549" s="11" t="n"/>
      <c r="E3549" s="11" t="n"/>
      <c r="F3549" s="11" t="n"/>
      <c r="G3549" s="11" t="n"/>
      <c r="H3549" s="11" t="n"/>
      <c r="I3549" s="9" t="n"/>
      <c r="J3549" s="9" t="n"/>
      <c r="K3549" s="9" t="n"/>
      <c r="L3549" s="9">
        <f>IF(COUNTA($A3549:$K3549)=0,"",IF(AND(IFERROR($H3549,0)&gt;0,LEN(TRIM($K3549&amp;""))&gt;0,IFERROR(LOOKUP(2,1/((LISTS!$M$2:$M$13&lt;&gt;"")*ISNUMBER(SEARCH(LISTS!$M$2:$M$13,$I3549))),LISTS!$N$2:$N$13),"NO")="SI"),"SI","NO"))</f>
        <v/>
      </c>
      <c r="M3549" s="9">
        <f>IF(COUNTA($A3549:$K3549)=0,"",IF($K3549&lt;&gt;"",IF(COUNTIF($K$19:$K3549,$K3549)&gt;1,"SI","NO"),IF(COUNTIFS($A$19:$A3549,$A3549,$C$19:$C3549,$C3549,$J$19:$J3549,$J3549,$D$19:$D3549,$D3549)&gt;1,"SI","NO")))</f>
        <v/>
      </c>
      <c r="N3549" s="11">
        <f>IF(COUNTA($A3549:$K3549)=0,"",IF(AND($L3549="SI",$M3549="NO"),IFERROR($H3549,0),0))</f>
        <v/>
      </c>
      <c r="O3549" s="9">
        <f>IF(COUNTA($A3549:$K3549)=0,"",IF($M3549="SI","CUFE o factura duplicada dentro del reporte; no se suma dos veces",IF(IFERROR($H3549,0)&lt;=0,"DIAN reporta valor susceptible 0",IF($L3549="NO",IFERROR(LOOKUP(2,1/((LISTS!$M$2:$M$13&lt;&gt;"")*ISNUMBER(SEARCH(LISTS!$M$2:$M$13,$I3549))),LISTS!$O$2:$O$13),"Medio de pago no elegible o no identificado por DIAN"),"Apta automaticamente por pago electronico y base positiva"))))</f>
        <v/>
      </c>
    </row>
    <row r="3550">
      <c r="A3550" s="9" t="n"/>
      <c r="B3550" s="9" t="n"/>
      <c r="C3550" s="12" t="n"/>
      <c r="D3550" s="11" t="n"/>
      <c r="E3550" s="11" t="n"/>
      <c r="F3550" s="11" t="n"/>
      <c r="G3550" s="11" t="n"/>
      <c r="H3550" s="11" t="n"/>
      <c r="I3550" s="9" t="n"/>
      <c r="J3550" s="9" t="n"/>
      <c r="K3550" s="9" t="n"/>
      <c r="L3550" s="9">
        <f>IF(COUNTA($A3550:$K3550)=0,"",IF(AND(IFERROR($H3550,0)&gt;0,LEN(TRIM($K3550&amp;""))&gt;0,IFERROR(LOOKUP(2,1/((LISTS!$M$2:$M$13&lt;&gt;"")*ISNUMBER(SEARCH(LISTS!$M$2:$M$13,$I3550))),LISTS!$N$2:$N$13),"NO")="SI"),"SI","NO"))</f>
        <v/>
      </c>
      <c r="M3550" s="9">
        <f>IF(COUNTA($A3550:$K3550)=0,"",IF($K3550&lt;&gt;"",IF(COUNTIF($K$19:$K3550,$K3550)&gt;1,"SI","NO"),IF(COUNTIFS($A$19:$A3550,$A3550,$C$19:$C3550,$C3550,$J$19:$J3550,$J3550,$D$19:$D3550,$D3550)&gt;1,"SI","NO")))</f>
        <v/>
      </c>
      <c r="N3550" s="11">
        <f>IF(COUNTA($A3550:$K3550)=0,"",IF(AND($L3550="SI",$M3550="NO"),IFERROR($H3550,0),0))</f>
        <v/>
      </c>
      <c r="O3550" s="9">
        <f>IF(COUNTA($A3550:$K3550)=0,"",IF($M3550="SI","CUFE o factura duplicada dentro del reporte; no se suma dos veces",IF(IFERROR($H3550,0)&lt;=0,"DIAN reporta valor susceptible 0",IF($L3550="NO",IFERROR(LOOKUP(2,1/((LISTS!$M$2:$M$13&lt;&gt;"")*ISNUMBER(SEARCH(LISTS!$M$2:$M$13,$I3550))),LISTS!$O$2:$O$13),"Medio de pago no elegible o no identificado por DIAN"),"Apta automaticamente por pago electronico y base positiva"))))</f>
        <v/>
      </c>
    </row>
    <row r="3551">
      <c r="A3551" s="9" t="n"/>
      <c r="B3551" s="9" t="n"/>
      <c r="C3551" s="12" t="n"/>
      <c r="D3551" s="11" t="n"/>
      <c r="E3551" s="11" t="n"/>
      <c r="F3551" s="11" t="n"/>
      <c r="G3551" s="11" t="n"/>
      <c r="H3551" s="11" t="n"/>
      <c r="I3551" s="9" t="n"/>
      <c r="J3551" s="9" t="n"/>
      <c r="K3551" s="9" t="n"/>
      <c r="L3551" s="9">
        <f>IF(COUNTA($A3551:$K3551)=0,"",IF(AND(IFERROR($H3551,0)&gt;0,LEN(TRIM($K3551&amp;""))&gt;0,IFERROR(LOOKUP(2,1/((LISTS!$M$2:$M$13&lt;&gt;"")*ISNUMBER(SEARCH(LISTS!$M$2:$M$13,$I3551))),LISTS!$N$2:$N$13),"NO")="SI"),"SI","NO"))</f>
        <v/>
      </c>
      <c r="M3551" s="9">
        <f>IF(COUNTA($A3551:$K3551)=0,"",IF($K3551&lt;&gt;"",IF(COUNTIF($K$19:$K3551,$K3551)&gt;1,"SI","NO"),IF(COUNTIFS($A$19:$A3551,$A3551,$C$19:$C3551,$C3551,$J$19:$J3551,$J3551,$D$19:$D3551,$D3551)&gt;1,"SI","NO")))</f>
        <v/>
      </c>
      <c r="N3551" s="11">
        <f>IF(COUNTA($A3551:$K3551)=0,"",IF(AND($L3551="SI",$M3551="NO"),IFERROR($H3551,0),0))</f>
        <v/>
      </c>
      <c r="O3551" s="9">
        <f>IF(COUNTA($A3551:$K3551)=0,"",IF($M3551="SI","CUFE o factura duplicada dentro del reporte; no se suma dos veces",IF(IFERROR($H3551,0)&lt;=0,"DIAN reporta valor susceptible 0",IF($L3551="NO",IFERROR(LOOKUP(2,1/((LISTS!$M$2:$M$13&lt;&gt;"")*ISNUMBER(SEARCH(LISTS!$M$2:$M$13,$I3551))),LISTS!$O$2:$O$13),"Medio de pago no elegible o no identificado por DIAN"),"Apta automaticamente por pago electronico y base positiva"))))</f>
        <v/>
      </c>
    </row>
    <row r="3552">
      <c r="A3552" s="9" t="n"/>
      <c r="B3552" s="9" t="n"/>
      <c r="C3552" s="12" t="n"/>
      <c r="D3552" s="11" t="n"/>
      <c r="E3552" s="11" t="n"/>
      <c r="F3552" s="11" t="n"/>
      <c r="G3552" s="11" t="n"/>
      <c r="H3552" s="11" t="n"/>
      <c r="I3552" s="9" t="n"/>
      <c r="J3552" s="9" t="n"/>
      <c r="K3552" s="9" t="n"/>
      <c r="L3552" s="9">
        <f>IF(COUNTA($A3552:$K3552)=0,"",IF(AND(IFERROR($H3552,0)&gt;0,LEN(TRIM($K3552&amp;""))&gt;0,IFERROR(LOOKUP(2,1/((LISTS!$M$2:$M$13&lt;&gt;"")*ISNUMBER(SEARCH(LISTS!$M$2:$M$13,$I3552))),LISTS!$N$2:$N$13),"NO")="SI"),"SI","NO"))</f>
        <v/>
      </c>
      <c r="M3552" s="9">
        <f>IF(COUNTA($A3552:$K3552)=0,"",IF($K3552&lt;&gt;"",IF(COUNTIF($K$19:$K3552,$K3552)&gt;1,"SI","NO"),IF(COUNTIFS($A$19:$A3552,$A3552,$C$19:$C3552,$C3552,$J$19:$J3552,$J3552,$D$19:$D3552,$D3552)&gt;1,"SI","NO")))</f>
        <v/>
      </c>
      <c r="N3552" s="11">
        <f>IF(COUNTA($A3552:$K3552)=0,"",IF(AND($L3552="SI",$M3552="NO"),IFERROR($H3552,0),0))</f>
        <v/>
      </c>
      <c r="O3552" s="9">
        <f>IF(COUNTA($A3552:$K3552)=0,"",IF($M3552="SI","CUFE o factura duplicada dentro del reporte; no se suma dos veces",IF(IFERROR($H3552,0)&lt;=0,"DIAN reporta valor susceptible 0",IF($L3552="NO",IFERROR(LOOKUP(2,1/((LISTS!$M$2:$M$13&lt;&gt;"")*ISNUMBER(SEARCH(LISTS!$M$2:$M$13,$I3552))),LISTS!$O$2:$O$13),"Medio de pago no elegible o no identificado por DIAN"),"Apta automaticamente por pago electronico y base positiva"))))</f>
        <v/>
      </c>
    </row>
    <row r="3553">
      <c r="A3553" s="9" t="n"/>
      <c r="B3553" s="9" t="n"/>
      <c r="C3553" s="12" t="n"/>
      <c r="D3553" s="11" t="n"/>
      <c r="E3553" s="11" t="n"/>
      <c r="F3553" s="11" t="n"/>
      <c r="G3553" s="11" t="n"/>
      <c r="H3553" s="11" t="n"/>
      <c r="I3553" s="9" t="n"/>
      <c r="J3553" s="9" t="n"/>
      <c r="K3553" s="9" t="n"/>
      <c r="L3553" s="9">
        <f>IF(COUNTA($A3553:$K3553)=0,"",IF(AND(IFERROR($H3553,0)&gt;0,LEN(TRIM($K3553&amp;""))&gt;0,IFERROR(LOOKUP(2,1/((LISTS!$M$2:$M$13&lt;&gt;"")*ISNUMBER(SEARCH(LISTS!$M$2:$M$13,$I3553))),LISTS!$N$2:$N$13),"NO")="SI"),"SI","NO"))</f>
        <v/>
      </c>
      <c r="M3553" s="9">
        <f>IF(COUNTA($A3553:$K3553)=0,"",IF($K3553&lt;&gt;"",IF(COUNTIF($K$19:$K3553,$K3553)&gt;1,"SI","NO"),IF(COUNTIFS($A$19:$A3553,$A3553,$C$19:$C3553,$C3553,$J$19:$J3553,$J3553,$D$19:$D3553,$D3553)&gt;1,"SI","NO")))</f>
        <v/>
      </c>
      <c r="N3553" s="11">
        <f>IF(COUNTA($A3553:$K3553)=0,"",IF(AND($L3553="SI",$M3553="NO"),IFERROR($H3553,0),0))</f>
        <v/>
      </c>
      <c r="O3553" s="9">
        <f>IF(COUNTA($A3553:$K3553)=0,"",IF($M3553="SI","CUFE o factura duplicada dentro del reporte; no se suma dos veces",IF(IFERROR($H3553,0)&lt;=0,"DIAN reporta valor susceptible 0",IF($L3553="NO",IFERROR(LOOKUP(2,1/((LISTS!$M$2:$M$13&lt;&gt;"")*ISNUMBER(SEARCH(LISTS!$M$2:$M$13,$I3553))),LISTS!$O$2:$O$13),"Medio de pago no elegible o no identificado por DIAN"),"Apta automaticamente por pago electronico y base positiva"))))</f>
        <v/>
      </c>
    </row>
    <row r="3554">
      <c r="A3554" s="9" t="n"/>
      <c r="B3554" s="9" t="n"/>
      <c r="C3554" s="12" t="n"/>
      <c r="D3554" s="11" t="n"/>
      <c r="E3554" s="11" t="n"/>
      <c r="F3554" s="11" t="n"/>
      <c r="G3554" s="11" t="n"/>
      <c r="H3554" s="11" t="n"/>
      <c r="I3554" s="9" t="n"/>
      <c r="J3554" s="9" t="n"/>
      <c r="K3554" s="9" t="n"/>
      <c r="L3554" s="9">
        <f>IF(COUNTA($A3554:$K3554)=0,"",IF(AND(IFERROR($H3554,0)&gt;0,LEN(TRIM($K3554&amp;""))&gt;0,IFERROR(LOOKUP(2,1/((LISTS!$M$2:$M$13&lt;&gt;"")*ISNUMBER(SEARCH(LISTS!$M$2:$M$13,$I3554))),LISTS!$N$2:$N$13),"NO")="SI"),"SI","NO"))</f>
        <v/>
      </c>
      <c r="M3554" s="9">
        <f>IF(COUNTA($A3554:$K3554)=0,"",IF($K3554&lt;&gt;"",IF(COUNTIF($K$19:$K3554,$K3554)&gt;1,"SI","NO"),IF(COUNTIFS($A$19:$A3554,$A3554,$C$19:$C3554,$C3554,$J$19:$J3554,$J3554,$D$19:$D3554,$D3554)&gt;1,"SI","NO")))</f>
        <v/>
      </c>
      <c r="N3554" s="11">
        <f>IF(COUNTA($A3554:$K3554)=0,"",IF(AND($L3554="SI",$M3554="NO"),IFERROR($H3554,0),0))</f>
        <v/>
      </c>
      <c r="O3554" s="9">
        <f>IF(COUNTA($A3554:$K3554)=0,"",IF($M3554="SI","CUFE o factura duplicada dentro del reporte; no se suma dos veces",IF(IFERROR($H3554,0)&lt;=0,"DIAN reporta valor susceptible 0",IF($L3554="NO",IFERROR(LOOKUP(2,1/((LISTS!$M$2:$M$13&lt;&gt;"")*ISNUMBER(SEARCH(LISTS!$M$2:$M$13,$I3554))),LISTS!$O$2:$O$13),"Medio de pago no elegible o no identificado por DIAN"),"Apta automaticamente por pago electronico y base positiva"))))</f>
        <v/>
      </c>
    </row>
    <row r="3555">
      <c r="A3555" s="9" t="n"/>
      <c r="B3555" s="9" t="n"/>
      <c r="C3555" s="12" t="n"/>
      <c r="D3555" s="11" t="n"/>
      <c r="E3555" s="11" t="n"/>
      <c r="F3555" s="11" t="n"/>
      <c r="G3555" s="11" t="n"/>
      <c r="H3555" s="11" t="n"/>
      <c r="I3555" s="9" t="n"/>
      <c r="J3555" s="9" t="n"/>
      <c r="K3555" s="9" t="n"/>
      <c r="L3555" s="9">
        <f>IF(COUNTA($A3555:$K3555)=0,"",IF(AND(IFERROR($H3555,0)&gt;0,LEN(TRIM($K3555&amp;""))&gt;0,IFERROR(LOOKUP(2,1/((LISTS!$M$2:$M$13&lt;&gt;"")*ISNUMBER(SEARCH(LISTS!$M$2:$M$13,$I3555))),LISTS!$N$2:$N$13),"NO")="SI"),"SI","NO"))</f>
        <v/>
      </c>
      <c r="M3555" s="9">
        <f>IF(COUNTA($A3555:$K3555)=0,"",IF($K3555&lt;&gt;"",IF(COUNTIF($K$19:$K3555,$K3555)&gt;1,"SI","NO"),IF(COUNTIFS($A$19:$A3555,$A3555,$C$19:$C3555,$C3555,$J$19:$J3555,$J3555,$D$19:$D3555,$D3555)&gt;1,"SI","NO")))</f>
        <v/>
      </c>
      <c r="N3555" s="11">
        <f>IF(COUNTA($A3555:$K3555)=0,"",IF(AND($L3555="SI",$M3555="NO"),IFERROR($H3555,0),0))</f>
        <v/>
      </c>
      <c r="O3555" s="9">
        <f>IF(COUNTA($A3555:$K3555)=0,"",IF($M3555="SI","CUFE o factura duplicada dentro del reporte; no se suma dos veces",IF(IFERROR($H3555,0)&lt;=0,"DIAN reporta valor susceptible 0",IF($L3555="NO",IFERROR(LOOKUP(2,1/((LISTS!$M$2:$M$13&lt;&gt;"")*ISNUMBER(SEARCH(LISTS!$M$2:$M$13,$I3555))),LISTS!$O$2:$O$13),"Medio de pago no elegible o no identificado por DIAN"),"Apta automaticamente por pago electronico y base positiva"))))</f>
        <v/>
      </c>
    </row>
    <row r="3556">
      <c r="A3556" s="9" t="n"/>
      <c r="B3556" s="9" t="n"/>
      <c r="C3556" s="12" t="n"/>
      <c r="D3556" s="11" t="n"/>
      <c r="E3556" s="11" t="n"/>
      <c r="F3556" s="11" t="n"/>
      <c r="G3556" s="11" t="n"/>
      <c r="H3556" s="11" t="n"/>
      <c r="I3556" s="9" t="n"/>
      <c r="J3556" s="9" t="n"/>
      <c r="K3556" s="9" t="n"/>
      <c r="L3556" s="9">
        <f>IF(COUNTA($A3556:$K3556)=0,"",IF(AND(IFERROR($H3556,0)&gt;0,LEN(TRIM($K3556&amp;""))&gt;0,IFERROR(LOOKUP(2,1/((LISTS!$M$2:$M$13&lt;&gt;"")*ISNUMBER(SEARCH(LISTS!$M$2:$M$13,$I3556))),LISTS!$N$2:$N$13),"NO")="SI"),"SI","NO"))</f>
        <v/>
      </c>
      <c r="M3556" s="9">
        <f>IF(COUNTA($A3556:$K3556)=0,"",IF($K3556&lt;&gt;"",IF(COUNTIF($K$19:$K3556,$K3556)&gt;1,"SI","NO"),IF(COUNTIFS($A$19:$A3556,$A3556,$C$19:$C3556,$C3556,$J$19:$J3556,$J3556,$D$19:$D3556,$D3556)&gt;1,"SI","NO")))</f>
        <v/>
      </c>
      <c r="N3556" s="11">
        <f>IF(COUNTA($A3556:$K3556)=0,"",IF(AND($L3556="SI",$M3556="NO"),IFERROR($H3556,0),0))</f>
        <v/>
      </c>
      <c r="O3556" s="9">
        <f>IF(COUNTA($A3556:$K3556)=0,"",IF($M3556="SI","CUFE o factura duplicada dentro del reporte; no se suma dos veces",IF(IFERROR($H3556,0)&lt;=0,"DIAN reporta valor susceptible 0",IF($L3556="NO",IFERROR(LOOKUP(2,1/((LISTS!$M$2:$M$13&lt;&gt;"")*ISNUMBER(SEARCH(LISTS!$M$2:$M$13,$I3556))),LISTS!$O$2:$O$13),"Medio de pago no elegible o no identificado por DIAN"),"Apta automaticamente por pago electronico y base positiva"))))</f>
        <v/>
      </c>
    </row>
    <row r="3557">
      <c r="A3557" s="9" t="n"/>
      <c r="B3557" s="9" t="n"/>
      <c r="C3557" s="12" t="n"/>
      <c r="D3557" s="11" t="n"/>
      <c r="E3557" s="11" t="n"/>
      <c r="F3557" s="11" t="n"/>
      <c r="G3557" s="11" t="n"/>
      <c r="H3557" s="11" t="n"/>
      <c r="I3557" s="9" t="n"/>
      <c r="J3557" s="9" t="n"/>
      <c r="K3557" s="9" t="n"/>
      <c r="L3557" s="9">
        <f>IF(COUNTA($A3557:$K3557)=0,"",IF(AND(IFERROR($H3557,0)&gt;0,LEN(TRIM($K3557&amp;""))&gt;0,IFERROR(LOOKUP(2,1/((LISTS!$M$2:$M$13&lt;&gt;"")*ISNUMBER(SEARCH(LISTS!$M$2:$M$13,$I3557))),LISTS!$N$2:$N$13),"NO")="SI"),"SI","NO"))</f>
        <v/>
      </c>
      <c r="M3557" s="9">
        <f>IF(COUNTA($A3557:$K3557)=0,"",IF($K3557&lt;&gt;"",IF(COUNTIF($K$19:$K3557,$K3557)&gt;1,"SI","NO"),IF(COUNTIFS($A$19:$A3557,$A3557,$C$19:$C3557,$C3557,$J$19:$J3557,$J3557,$D$19:$D3557,$D3557)&gt;1,"SI","NO")))</f>
        <v/>
      </c>
      <c r="N3557" s="11">
        <f>IF(COUNTA($A3557:$K3557)=0,"",IF(AND($L3557="SI",$M3557="NO"),IFERROR($H3557,0),0))</f>
        <v/>
      </c>
      <c r="O3557" s="9">
        <f>IF(COUNTA($A3557:$K3557)=0,"",IF($M3557="SI","CUFE o factura duplicada dentro del reporte; no se suma dos veces",IF(IFERROR($H3557,0)&lt;=0,"DIAN reporta valor susceptible 0",IF($L3557="NO",IFERROR(LOOKUP(2,1/((LISTS!$M$2:$M$13&lt;&gt;"")*ISNUMBER(SEARCH(LISTS!$M$2:$M$13,$I3557))),LISTS!$O$2:$O$13),"Medio de pago no elegible o no identificado por DIAN"),"Apta automaticamente por pago electronico y base positiva"))))</f>
        <v/>
      </c>
    </row>
    <row r="3558">
      <c r="A3558" s="9" t="n"/>
      <c r="B3558" s="9" t="n"/>
      <c r="C3558" s="12" t="n"/>
      <c r="D3558" s="11" t="n"/>
      <c r="E3558" s="11" t="n"/>
      <c r="F3558" s="11" t="n"/>
      <c r="G3558" s="11" t="n"/>
      <c r="H3558" s="11" t="n"/>
      <c r="I3558" s="9" t="n"/>
      <c r="J3558" s="9" t="n"/>
      <c r="K3558" s="9" t="n"/>
      <c r="L3558" s="9">
        <f>IF(COUNTA($A3558:$K3558)=0,"",IF(AND(IFERROR($H3558,0)&gt;0,LEN(TRIM($K3558&amp;""))&gt;0,IFERROR(LOOKUP(2,1/((LISTS!$M$2:$M$13&lt;&gt;"")*ISNUMBER(SEARCH(LISTS!$M$2:$M$13,$I3558))),LISTS!$N$2:$N$13),"NO")="SI"),"SI","NO"))</f>
        <v/>
      </c>
      <c r="M3558" s="9">
        <f>IF(COUNTA($A3558:$K3558)=0,"",IF($K3558&lt;&gt;"",IF(COUNTIF($K$19:$K3558,$K3558)&gt;1,"SI","NO"),IF(COUNTIFS($A$19:$A3558,$A3558,$C$19:$C3558,$C3558,$J$19:$J3558,$J3558,$D$19:$D3558,$D3558)&gt;1,"SI","NO")))</f>
        <v/>
      </c>
      <c r="N3558" s="11">
        <f>IF(COUNTA($A3558:$K3558)=0,"",IF(AND($L3558="SI",$M3558="NO"),IFERROR($H3558,0),0))</f>
        <v/>
      </c>
      <c r="O3558" s="9">
        <f>IF(COUNTA($A3558:$K3558)=0,"",IF($M3558="SI","CUFE o factura duplicada dentro del reporte; no se suma dos veces",IF(IFERROR($H3558,0)&lt;=0,"DIAN reporta valor susceptible 0",IF($L3558="NO",IFERROR(LOOKUP(2,1/((LISTS!$M$2:$M$13&lt;&gt;"")*ISNUMBER(SEARCH(LISTS!$M$2:$M$13,$I3558))),LISTS!$O$2:$O$13),"Medio de pago no elegible o no identificado por DIAN"),"Apta automaticamente por pago electronico y base positiva"))))</f>
        <v/>
      </c>
    </row>
    <row r="3559">
      <c r="A3559" s="9" t="n"/>
      <c r="B3559" s="9" t="n"/>
      <c r="C3559" s="12" t="n"/>
      <c r="D3559" s="11" t="n"/>
      <c r="E3559" s="11" t="n"/>
      <c r="F3559" s="11" t="n"/>
      <c r="G3559" s="11" t="n"/>
      <c r="H3559" s="11" t="n"/>
      <c r="I3559" s="9" t="n"/>
      <c r="J3559" s="9" t="n"/>
      <c r="K3559" s="9" t="n"/>
      <c r="L3559" s="9">
        <f>IF(COUNTA($A3559:$K3559)=0,"",IF(AND(IFERROR($H3559,0)&gt;0,LEN(TRIM($K3559&amp;""))&gt;0,IFERROR(LOOKUP(2,1/((LISTS!$M$2:$M$13&lt;&gt;"")*ISNUMBER(SEARCH(LISTS!$M$2:$M$13,$I3559))),LISTS!$N$2:$N$13),"NO")="SI"),"SI","NO"))</f>
        <v/>
      </c>
      <c r="M3559" s="9">
        <f>IF(COUNTA($A3559:$K3559)=0,"",IF($K3559&lt;&gt;"",IF(COUNTIF($K$19:$K3559,$K3559)&gt;1,"SI","NO"),IF(COUNTIFS($A$19:$A3559,$A3559,$C$19:$C3559,$C3559,$J$19:$J3559,$J3559,$D$19:$D3559,$D3559)&gt;1,"SI","NO")))</f>
        <v/>
      </c>
      <c r="N3559" s="11">
        <f>IF(COUNTA($A3559:$K3559)=0,"",IF(AND($L3559="SI",$M3559="NO"),IFERROR($H3559,0),0))</f>
        <v/>
      </c>
      <c r="O3559" s="9">
        <f>IF(COUNTA($A3559:$K3559)=0,"",IF($M3559="SI","CUFE o factura duplicada dentro del reporte; no se suma dos veces",IF(IFERROR($H3559,0)&lt;=0,"DIAN reporta valor susceptible 0",IF($L3559="NO",IFERROR(LOOKUP(2,1/((LISTS!$M$2:$M$13&lt;&gt;"")*ISNUMBER(SEARCH(LISTS!$M$2:$M$13,$I3559))),LISTS!$O$2:$O$13),"Medio de pago no elegible o no identificado por DIAN"),"Apta automaticamente por pago electronico y base positiva"))))</f>
        <v/>
      </c>
    </row>
    <row r="3560">
      <c r="A3560" s="9" t="n"/>
      <c r="B3560" s="9" t="n"/>
      <c r="C3560" s="12" t="n"/>
      <c r="D3560" s="11" t="n"/>
      <c r="E3560" s="11" t="n"/>
      <c r="F3560" s="11" t="n"/>
      <c r="G3560" s="11" t="n"/>
      <c r="H3560" s="11" t="n"/>
      <c r="I3560" s="9" t="n"/>
      <c r="J3560" s="9" t="n"/>
      <c r="K3560" s="9" t="n"/>
      <c r="L3560" s="9">
        <f>IF(COUNTA($A3560:$K3560)=0,"",IF(AND(IFERROR($H3560,0)&gt;0,LEN(TRIM($K3560&amp;""))&gt;0,IFERROR(LOOKUP(2,1/((LISTS!$M$2:$M$13&lt;&gt;"")*ISNUMBER(SEARCH(LISTS!$M$2:$M$13,$I3560))),LISTS!$N$2:$N$13),"NO")="SI"),"SI","NO"))</f>
        <v/>
      </c>
      <c r="M3560" s="9">
        <f>IF(COUNTA($A3560:$K3560)=0,"",IF($K3560&lt;&gt;"",IF(COUNTIF($K$19:$K3560,$K3560)&gt;1,"SI","NO"),IF(COUNTIFS($A$19:$A3560,$A3560,$C$19:$C3560,$C3560,$J$19:$J3560,$J3560,$D$19:$D3560,$D3560)&gt;1,"SI","NO")))</f>
        <v/>
      </c>
      <c r="N3560" s="11">
        <f>IF(COUNTA($A3560:$K3560)=0,"",IF(AND($L3560="SI",$M3560="NO"),IFERROR($H3560,0),0))</f>
        <v/>
      </c>
      <c r="O3560" s="9">
        <f>IF(COUNTA($A3560:$K3560)=0,"",IF($M3560="SI","CUFE o factura duplicada dentro del reporte; no se suma dos veces",IF(IFERROR($H3560,0)&lt;=0,"DIAN reporta valor susceptible 0",IF($L3560="NO",IFERROR(LOOKUP(2,1/((LISTS!$M$2:$M$13&lt;&gt;"")*ISNUMBER(SEARCH(LISTS!$M$2:$M$13,$I3560))),LISTS!$O$2:$O$13),"Medio de pago no elegible o no identificado por DIAN"),"Apta automaticamente por pago electronico y base positiva"))))</f>
        <v/>
      </c>
    </row>
    <row r="3561">
      <c r="A3561" s="9" t="n"/>
      <c r="B3561" s="9" t="n"/>
      <c r="C3561" s="12" t="n"/>
      <c r="D3561" s="11" t="n"/>
      <c r="E3561" s="11" t="n"/>
      <c r="F3561" s="11" t="n"/>
      <c r="G3561" s="11" t="n"/>
      <c r="H3561" s="11" t="n"/>
      <c r="I3561" s="9" t="n"/>
      <c r="J3561" s="9" t="n"/>
      <c r="K3561" s="9" t="n"/>
      <c r="L3561" s="9">
        <f>IF(COUNTA($A3561:$K3561)=0,"",IF(AND(IFERROR($H3561,0)&gt;0,LEN(TRIM($K3561&amp;""))&gt;0,IFERROR(LOOKUP(2,1/((LISTS!$M$2:$M$13&lt;&gt;"")*ISNUMBER(SEARCH(LISTS!$M$2:$M$13,$I3561))),LISTS!$N$2:$N$13),"NO")="SI"),"SI","NO"))</f>
        <v/>
      </c>
      <c r="M3561" s="9">
        <f>IF(COUNTA($A3561:$K3561)=0,"",IF($K3561&lt;&gt;"",IF(COUNTIF($K$19:$K3561,$K3561)&gt;1,"SI","NO"),IF(COUNTIFS($A$19:$A3561,$A3561,$C$19:$C3561,$C3561,$J$19:$J3561,$J3561,$D$19:$D3561,$D3561)&gt;1,"SI","NO")))</f>
        <v/>
      </c>
      <c r="N3561" s="11">
        <f>IF(COUNTA($A3561:$K3561)=0,"",IF(AND($L3561="SI",$M3561="NO"),IFERROR($H3561,0),0))</f>
        <v/>
      </c>
      <c r="O3561" s="9">
        <f>IF(COUNTA($A3561:$K3561)=0,"",IF($M3561="SI","CUFE o factura duplicada dentro del reporte; no se suma dos veces",IF(IFERROR($H3561,0)&lt;=0,"DIAN reporta valor susceptible 0",IF($L3561="NO",IFERROR(LOOKUP(2,1/((LISTS!$M$2:$M$13&lt;&gt;"")*ISNUMBER(SEARCH(LISTS!$M$2:$M$13,$I3561))),LISTS!$O$2:$O$13),"Medio de pago no elegible o no identificado por DIAN"),"Apta automaticamente por pago electronico y base positiva"))))</f>
        <v/>
      </c>
    </row>
    <row r="3562">
      <c r="A3562" s="9" t="n"/>
      <c r="B3562" s="9" t="n"/>
      <c r="C3562" s="12" t="n"/>
      <c r="D3562" s="11" t="n"/>
      <c r="E3562" s="11" t="n"/>
      <c r="F3562" s="11" t="n"/>
      <c r="G3562" s="11" t="n"/>
      <c r="H3562" s="11" t="n"/>
      <c r="I3562" s="9" t="n"/>
      <c r="J3562" s="9" t="n"/>
      <c r="K3562" s="9" t="n"/>
      <c r="L3562" s="9">
        <f>IF(COUNTA($A3562:$K3562)=0,"",IF(AND(IFERROR($H3562,0)&gt;0,LEN(TRIM($K3562&amp;""))&gt;0,IFERROR(LOOKUP(2,1/((LISTS!$M$2:$M$13&lt;&gt;"")*ISNUMBER(SEARCH(LISTS!$M$2:$M$13,$I3562))),LISTS!$N$2:$N$13),"NO")="SI"),"SI","NO"))</f>
        <v/>
      </c>
      <c r="M3562" s="9">
        <f>IF(COUNTA($A3562:$K3562)=0,"",IF($K3562&lt;&gt;"",IF(COUNTIF($K$19:$K3562,$K3562)&gt;1,"SI","NO"),IF(COUNTIFS($A$19:$A3562,$A3562,$C$19:$C3562,$C3562,$J$19:$J3562,$J3562,$D$19:$D3562,$D3562)&gt;1,"SI","NO")))</f>
        <v/>
      </c>
      <c r="N3562" s="11">
        <f>IF(COUNTA($A3562:$K3562)=0,"",IF(AND($L3562="SI",$M3562="NO"),IFERROR($H3562,0),0))</f>
        <v/>
      </c>
      <c r="O3562" s="9">
        <f>IF(COUNTA($A3562:$K3562)=0,"",IF($M3562="SI","CUFE o factura duplicada dentro del reporte; no se suma dos veces",IF(IFERROR($H3562,0)&lt;=0,"DIAN reporta valor susceptible 0",IF($L3562="NO",IFERROR(LOOKUP(2,1/((LISTS!$M$2:$M$13&lt;&gt;"")*ISNUMBER(SEARCH(LISTS!$M$2:$M$13,$I3562))),LISTS!$O$2:$O$13),"Medio de pago no elegible o no identificado por DIAN"),"Apta automaticamente por pago electronico y base positiva"))))</f>
        <v/>
      </c>
    </row>
    <row r="3563">
      <c r="A3563" s="9" t="n"/>
      <c r="B3563" s="9" t="n"/>
      <c r="C3563" s="12" t="n"/>
      <c r="D3563" s="11" t="n"/>
      <c r="E3563" s="11" t="n"/>
      <c r="F3563" s="11" t="n"/>
      <c r="G3563" s="11" t="n"/>
      <c r="H3563" s="11" t="n"/>
      <c r="I3563" s="9" t="n"/>
      <c r="J3563" s="9" t="n"/>
      <c r="K3563" s="9" t="n"/>
      <c r="L3563" s="9">
        <f>IF(COUNTA($A3563:$K3563)=0,"",IF(AND(IFERROR($H3563,0)&gt;0,LEN(TRIM($K3563&amp;""))&gt;0,IFERROR(LOOKUP(2,1/((LISTS!$M$2:$M$13&lt;&gt;"")*ISNUMBER(SEARCH(LISTS!$M$2:$M$13,$I3563))),LISTS!$N$2:$N$13),"NO")="SI"),"SI","NO"))</f>
        <v/>
      </c>
      <c r="M3563" s="9">
        <f>IF(COUNTA($A3563:$K3563)=0,"",IF($K3563&lt;&gt;"",IF(COUNTIF($K$19:$K3563,$K3563)&gt;1,"SI","NO"),IF(COUNTIFS($A$19:$A3563,$A3563,$C$19:$C3563,$C3563,$J$19:$J3563,$J3563,$D$19:$D3563,$D3563)&gt;1,"SI","NO")))</f>
        <v/>
      </c>
      <c r="N3563" s="11">
        <f>IF(COUNTA($A3563:$K3563)=0,"",IF(AND($L3563="SI",$M3563="NO"),IFERROR($H3563,0),0))</f>
        <v/>
      </c>
      <c r="O3563" s="9">
        <f>IF(COUNTA($A3563:$K3563)=0,"",IF($M3563="SI","CUFE o factura duplicada dentro del reporte; no se suma dos veces",IF(IFERROR($H3563,0)&lt;=0,"DIAN reporta valor susceptible 0",IF($L3563="NO",IFERROR(LOOKUP(2,1/((LISTS!$M$2:$M$13&lt;&gt;"")*ISNUMBER(SEARCH(LISTS!$M$2:$M$13,$I3563))),LISTS!$O$2:$O$13),"Medio de pago no elegible o no identificado por DIAN"),"Apta automaticamente por pago electronico y base positiva"))))</f>
        <v/>
      </c>
    </row>
    <row r="3564">
      <c r="A3564" s="9" t="n"/>
      <c r="B3564" s="9" t="n"/>
      <c r="C3564" s="12" t="n"/>
      <c r="D3564" s="11" t="n"/>
      <c r="E3564" s="11" t="n"/>
      <c r="F3564" s="11" t="n"/>
      <c r="G3564" s="11" t="n"/>
      <c r="H3564" s="11" t="n"/>
      <c r="I3564" s="9" t="n"/>
      <c r="J3564" s="9" t="n"/>
      <c r="K3564" s="9" t="n"/>
      <c r="L3564" s="9">
        <f>IF(COUNTA($A3564:$K3564)=0,"",IF(AND(IFERROR($H3564,0)&gt;0,LEN(TRIM($K3564&amp;""))&gt;0,IFERROR(LOOKUP(2,1/((LISTS!$M$2:$M$13&lt;&gt;"")*ISNUMBER(SEARCH(LISTS!$M$2:$M$13,$I3564))),LISTS!$N$2:$N$13),"NO")="SI"),"SI","NO"))</f>
        <v/>
      </c>
      <c r="M3564" s="9">
        <f>IF(COUNTA($A3564:$K3564)=0,"",IF($K3564&lt;&gt;"",IF(COUNTIF($K$19:$K3564,$K3564)&gt;1,"SI","NO"),IF(COUNTIFS($A$19:$A3564,$A3564,$C$19:$C3564,$C3564,$J$19:$J3564,$J3564,$D$19:$D3564,$D3564)&gt;1,"SI","NO")))</f>
        <v/>
      </c>
      <c r="N3564" s="11">
        <f>IF(COUNTA($A3564:$K3564)=0,"",IF(AND($L3564="SI",$M3564="NO"),IFERROR($H3564,0),0))</f>
        <v/>
      </c>
      <c r="O3564" s="9">
        <f>IF(COUNTA($A3564:$K3564)=0,"",IF($M3564="SI","CUFE o factura duplicada dentro del reporte; no se suma dos veces",IF(IFERROR($H3564,0)&lt;=0,"DIAN reporta valor susceptible 0",IF($L3564="NO",IFERROR(LOOKUP(2,1/((LISTS!$M$2:$M$13&lt;&gt;"")*ISNUMBER(SEARCH(LISTS!$M$2:$M$13,$I3564))),LISTS!$O$2:$O$13),"Medio de pago no elegible o no identificado por DIAN"),"Apta automaticamente por pago electronico y base positiva"))))</f>
        <v/>
      </c>
    </row>
    <row r="3565">
      <c r="A3565" s="9" t="n"/>
      <c r="B3565" s="9" t="n"/>
      <c r="C3565" s="12" t="n"/>
      <c r="D3565" s="11" t="n"/>
      <c r="E3565" s="11" t="n"/>
      <c r="F3565" s="11" t="n"/>
      <c r="G3565" s="11" t="n"/>
      <c r="H3565" s="11" t="n"/>
      <c r="I3565" s="9" t="n"/>
      <c r="J3565" s="9" t="n"/>
      <c r="K3565" s="9" t="n"/>
      <c r="L3565" s="9">
        <f>IF(COUNTA($A3565:$K3565)=0,"",IF(AND(IFERROR($H3565,0)&gt;0,LEN(TRIM($K3565&amp;""))&gt;0,IFERROR(LOOKUP(2,1/((LISTS!$M$2:$M$13&lt;&gt;"")*ISNUMBER(SEARCH(LISTS!$M$2:$M$13,$I3565))),LISTS!$N$2:$N$13),"NO")="SI"),"SI","NO"))</f>
        <v/>
      </c>
      <c r="M3565" s="9">
        <f>IF(COUNTA($A3565:$K3565)=0,"",IF($K3565&lt;&gt;"",IF(COUNTIF($K$19:$K3565,$K3565)&gt;1,"SI","NO"),IF(COUNTIFS($A$19:$A3565,$A3565,$C$19:$C3565,$C3565,$J$19:$J3565,$J3565,$D$19:$D3565,$D3565)&gt;1,"SI","NO")))</f>
        <v/>
      </c>
      <c r="N3565" s="11">
        <f>IF(COUNTA($A3565:$K3565)=0,"",IF(AND($L3565="SI",$M3565="NO"),IFERROR($H3565,0),0))</f>
        <v/>
      </c>
      <c r="O3565" s="9">
        <f>IF(COUNTA($A3565:$K3565)=0,"",IF($M3565="SI","CUFE o factura duplicada dentro del reporte; no se suma dos veces",IF(IFERROR($H3565,0)&lt;=0,"DIAN reporta valor susceptible 0",IF($L3565="NO",IFERROR(LOOKUP(2,1/((LISTS!$M$2:$M$13&lt;&gt;"")*ISNUMBER(SEARCH(LISTS!$M$2:$M$13,$I3565))),LISTS!$O$2:$O$13),"Medio de pago no elegible o no identificado por DIAN"),"Apta automaticamente por pago electronico y base positiva"))))</f>
        <v/>
      </c>
    </row>
    <row r="3566">
      <c r="A3566" s="9" t="n"/>
      <c r="B3566" s="9" t="n"/>
      <c r="C3566" s="12" t="n"/>
      <c r="D3566" s="11" t="n"/>
      <c r="E3566" s="11" t="n"/>
      <c r="F3566" s="11" t="n"/>
      <c r="G3566" s="11" t="n"/>
      <c r="H3566" s="11" t="n"/>
      <c r="I3566" s="9" t="n"/>
      <c r="J3566" s="9" t="n"/>
      <c r="K3566" s="9" t="n"/>
      <c r="L3566" s="9">
        <f>IF(COUNTA($A3566:$K3566)=0,"",IF(AND(IFERROR($H3566,0)&gt;0,LEN(TRIM($K3566&amp;""))&gt;0,IFERROR(LOOKUP(2,1/((LISTS!$M$2:$M$13&lt;&gt;"")*ISNUMBER(SEARCH(LISTS!$M$2:$M$13,$I3566))),LISTS!$N$2:$N$13),"NO")="SI"),"SI","NO"))</f>
        <v/>
      </c>
      <c r="M3566" s="9">
        <f>IF(COUNTA($A3566:$K3566)=0,"",IF($K3566&lt;&gt;"",IF(COUNTIF($K$19:$K3566,$K3566)&gt;1,"SI","NO"),IF(COUNTIFS($A$19:$A3566,$A3566,$C$19:$C3566,$C3566,$J$19:$J3566,$J3566,$D$19:$D3566,$D3566)&gt;1,"SI","NO")))</f>
        <v/>
      </c>
      <c r="N3566" s="11">
        <f>IF(COUNTA($A3566:$K3566)=0,"",IF(AND($L3566="SI",$M3566="NO"),IFERROR($H3566,0),0))</f>
        <v/>
      </c>
      <c r="O3566" s="9">
        <f>IF(COUNTA($A3566:$K3566)=0,"",IF($M3566="SI","CUFE o factura duplicada dentro del reporte; no se suma dos veces",IF(IFERROR($H3566,0)&lt;=0,"DIAN reporta valor susceptible 0",IF($L3566="NO",IFERROR(LOOKUP(2,1/((LISTS!$M$2:$M$13&lt;&gt;"")*ISNUMBER(SEARCH(LISTS!$M$2:$M$13,$I3566))),LISTS!$O$2:$O$13),"Medio de pago no elegible o no identificado por DIAN"),"Apta automaticamente por pago electronico y base positiva"))))</f>
        <v/>
      </c>
    </row>
    <row r="3567">
      <c r="A3567" s="9" t="n"/>
      <c r="B3567" s="9" t="n"/>
      <c r="C3567" s="12" t="n"/>
      <c r="D3567" s="11" t="n"/>
      <c r="E3567" s="11" t="n"/>
      <c r="F3567" s="11" t="n"/>
      <c r="G3567" s="11" t="n"/>
      <c r="H3567" s="11" t="n"/>
      <c r="I3567" s="9" t="n"/>
      <c r="J3567" s="9" t="n"/>
      <c r="K3567" s="9" t="n"/>
      <c r="L3567" s="9">
        <f>IF(COUNTA($A3567:$K3567)=0,"",IF(AND(IFERROR($H3567,0)&gt;0,LEN(TRIM($K3567&amp;""))&gt;0,IFERROR(LOOKUP(2,1/((LISTS!$M$2:$M$13&lt;&gt;"")*ISNUMBER(SEARCH(LISTS!$M$2:$M$13,$I3567))),LISTS!$N$2:$N$13),"NO")="SI"),"SI","NO"))</f>
        <v/>
      </c>
      <c r="M3567" s="9">
        <f>IF(COUNTA($A3567:$K3567)=0,"",IF($K3567&lt;&gt;"",IF(COUNTIF($K$19:$K3567,$K3567)&gt;1,"SI","NO"),IF(COUNTIFS($A$19:$A3567,$A3567,$C$19:$C3567,$C3567,$J$19:$J3567,$J3567,$D$19:$D3567,$D3567)&gt;1,"SI","NO")))</f>
        <v/>
      </c>
      <c r="N3567" s="11">
        <f>IF(COUNTA($A3567:$K3567)=0,"",IF(AND($L3567="SI",$M3567="NO"),IFERROR($H3567,0),0))</f>
        <v/>
      </c>
      <c r="O3567" s="9">
        <f>IF(COUNTA($A3567:$K3567)=0,"",IF($M3567="SI","CUFE o factura duplicada dentro del reporte; no se suma dos veces",IF(IFERROR($H3567,0)&lt;=0,"DIAN reporta valor susceptible 0",IF($L3567="NO",IFERROR(LOOKUP(2,1/((LISTS!$M$2:$M$13&lt;&gt;"")*ISNUMBER(SEARCH(LISTS!$M$2:$M$13,$I3567))),LISTS!$O$2:$O$13),"Medio de pago no elegible o no identificado por DIAN"),"Apta automaticamente por pago electronico y base positiva"))))</f>
        <v/>
      </c>
    </row>
    <row r="3568">
      <c r="A3568" s="9" t="n"/>
      <c r="B3568" s="9" t="n"/>
      <c r="C3568" s="12" t="n"/>
      <c r="D3568" s="11" t="n"/>
      <c r="E3568" s="11" t="n"/>
      <c r="F3568" s="11" t="n"/>
      <c r="G3568" s="11" t="n"/>
      <c r="H3568" s="11" t="n"/>
      <c r="I3568" s="9" t="n"/>
      <c r="J3568" s="9" t="n"/>
      <c r="K3568" s="9" t="n"/>
      <c r="L3568" s="9">
        <f>IF(COUNTA($A3568:$K3568)=0,"",IF(AND(IFERROR($H3568,0)&gt;0,LEN(TRIM($K3568&amp;""))&gt;0,IFERROR(LOOKUP(2,1/((LISTS!$M$2:$M$13&lt;&gt;"")*ISNUMBER(SEARCH(LISTS!$M$2:$M$13,$I3568))),LISTS!$N$2:$N$13),"NO")="SI"),"SI","NO"))</f>
        <v/>
      </c>
      <c r="M3568" s="9">
        <f>IF(COUNTA($A3568:$K3568)=0,"",IF($K3568&lt;&gt;"",IF(COUNTIF($K$19:$K3568,$K3568)&gt;1,"SI","NO"),IF(COUNTIFS($A$19:$A3568,$A3568,$C$19:$C3568,$C3568,$J$19:$J3568,$J3568,$D$19:$D3568,$D3568)&gt;1,"SI","NO")))</f>
        <v/>
      </c>
      <c r="N3568" s="11">
        <f>IF(COUNTA($A3568:$K3568)=0,"",IF(AND($L3568="SI",$M3568="NO"),IFERROR($H3568,0),0))</f>
        <v/>
      </c>
      <c r="O3568" s="9">
        <f>IF(COUNTA($A3568:$K3568)=0,"",IF($M3568="SI","CUFE o factura duplicada dentro del reporte; no se suma dos veces",IF(IFERROR($H3568,0)&lt;=0,"DIAN reporta valor susceptible 0",IF($L3568="NO",IFERROR(LOOKUP(2,1/((LISTS!$M$2:$M$13&lt;&gt;"")*ISNUMBER(SEARCH(LISTS!$M$2:$M$13,$I3568))),LISTS!$O$2:$O$13),"Medio de pago no elegible o no identificado por DIAN"),"Apta automaticamente por pago electronico y base positiva"))))</f>
        <v/>
      </c>
    </row>
    <row r="3569">
      <c r="A3569" s="9" t="n"/>
      <c r="B3569" s="9" t="n"/>
      <c r="C3569" s="12" t="n"/>
      <c r="D3569" s="11" t="n"/>
      <c r="E3569" s="11" t="n"/>
      <c r="F3569" s="11" t="n"/>
      <c r="G3569" s="11" t="n"/>
      <c r="H3569" s="11" t="n"/>
      <c r="I3569" s="9" t="n"/>
      <c r="J3569" s="9" t="n"/>
      <c r="K3569" s="9" t="n"/>
      <c r="L3569" s="9">
        <f>IF(COUNTA($A3569:$K3569)=0,"",IF(AND(IFERROR($H3569,0)&gt;0,LEN(TRIM($K3569&amp;""))&gt;0,IFERROR(LOOKUP(2,1/((LISTS!$M$2:$M$13&lt;&gt;"")*ISNUMBER(SEARCH(LISTS!$M$2:$M$13,$I3569))),LISTS!$N$2:$N$13),"NO")="SI"),"SI","NO"))</f>
        <v/>
      </c>
      <c r="M3569" s="9">
        <f>IF(COUNTA($A3569:$K3569)=0,"",IF($K3569&lt;&gt;"",IF(COUNTIF($K$19:$K3569,$K3569)&gt;1,"SI","NO"),IF(COUNTIFS($A$19:$A3569,$A3569,$C$19:$C3569,$C3569,$J$19:$J3569,$J3569,$D$19:$D3569,$D3569)&gt;1,"SI","NO")))</f>
        <v/>
      </c>
      <c r="N3569" s="11">
        <f>IF(COUNTA($A3569:$K3569)=0,"",IF(AND($L3569="SI",$M3569="NO"),IFERROR($H3569,0),0))</f>
        <v/>
      </c>
      <c r="O3569" s="9">
        <f>IF(COUNTA($A3569:$K3569)=0,"",IF($M3569="SI","CUFE o factura duplicada dentro del reporte; no se suma dos veces",IF(IFERROR($H3569,0)&lt;=0,"DIAN reporta valor susceptible 0",IF($L3569="NO",IFERROR(LOOKUP(2,1/((LISTS!$M$2:$M$13&lt;&gt;"")*ISNUMBER(SEARCH(LISTS!$M$2:$M$13,$I3569))),LISTS!$O$2:$O$13),"Medio de pago no elegible o no identificado por DIAN"),"Apta automaticamente por pago electronico y base positiva"))))</f>
        <v/>
      </c>
    </row>
    <row r="3570">
      <c r="A3570" s="9" t="n"/>
      <c r="B3570" s="9" t="n"/>
      <c r="C3570" s="12" t="n"/>
      <c r="D3570" s="11" t="n"/>
      <c r="E3570" s="11" t="n"/>
      <c r="F3570" s="11" t="n"/>
      <c r="G3570" s="11" t="n"/>
      <c r="H3570" s="11" t="n"/>
      <c r="I3570" s="9" t="n"/>
      <c r="J3570" s="9" t="n"/>
      <c r="K3570" s="9" t="n"/>
      <c r="L3570" s="9">
        <f>IF(COUNTA($A3570:$K3570)=0,"",IF(AND(IFERROR($H3570,0)&gt;0,LEN(TRIM($K3570&amp;""))&gt;0,IFERROR(LOOKUP(2,1/((LISTS!$M$2:$M$13&lt;&gt;"")*ISNUMBER(SEARCH(LISTS!$M$2:$M$13,$I3570))),LISTS!$N$2:$N$13),"NO")="SI"),"SI","NO"))</f>
        <v/>
      </c>
      <c r="M3570" s="9">
        <f>IF(COUNTA($A3570:$K3570)=0,"",IF($K3570&lt;&gt;"",IF(COUNTIF($K$19:$K3570,$K3570)&gt;1,"SI","NO"),IF(COUNTIFS($A$19:$A3570,$A3570,$C$19:$C3570,$C3570,$J$19:$J3570,$J3570,$D$19:$D3570,$D3570)&gt;1,"SI","NO")))</f>
        <v/>
      </c>
      <c r="N3570" s="11">
        <f>IF(COUNTA($A3570:$K3570)=0,"",IF(AND($L3570="SI",$M3570="NO"),IFERROR($H3570,0),0))</f>
        <v/>
      </c>
      <c r="O3570" s="9">
        <f>IF(COUNTA($A3570:$K3570)=0,"",IF($M3570="SI","CUFE o factura duplicada dentro del reporte; no se suma dos veces",IF(IFERROR($H3570,0)&lt;=0,"DIAN reporta valor susceptible 0",IF($L3570="NO",IFERROR(LOOKUP(2,1/((LISTS!$M$2:$M$13&lt;&gt;"")*ISNUMBER(SEARCH(LISTS!$M$2:$M$13,$I3570))),LISTS!$O$2:$O$13),"Medio de pago no elegible o no identificado por DIAN"),"Apta automaticamente por pago electronico y base positiva"))))</f>
        <v/>
      </c>
    </row>
    <row r="3571">
      <c r="A3571" s="9" t="n"/>
      <c r="B3571" s="9" t="n"/>
      <c r="C3571" s="12" t="n"/>
      <c r="D3571" s="11" t="n"/>
      <c r="E3571" s="11" t="n"/>
      <c r="F3571" s="11" t="n"/>
      <c r="G3571" s="11" t="n"/>
      <c r="H3571" s="11" t="n"/>
      <c r="I3571" s="9" t="n"/>
      <c r="J3571" s="9" t="n"/>
      <c r="K3571" s="9" t="n"/>
      <c r="L3571" s="9">
        <f>IF(COUNTA($A3571:$K3571)=0,"",IF(AND(IFERROR($H3571,0)&gt;0,LEN(TRIM($K3571&amp;""))&gt;0,IFERROR(LOOKUP(2,1/((LISTS!$M$2:$M$13&lt;&gt;"")*ISNUMBER(SEARCH(LISTS!$M$2:$M$13,$I3571))),LISTS!$N$2:$N$13),"NO")="SI"),"SI","NO"))</f>
        <v/>
      </c>
      <c r="M3571" s="9">
        <f>IF(COUNTA($A3571:$K3571)=0,"",IF($K3571&lt;&gt;"",IF(COUNTIF($K$19:$K3571,$K3571)&gt;1,"SI","NO"),IF(COUNTIFS($A$19:$A3571,$A3571,$C$19:$C3571,$C3571,$J$19:$J3571,$J3571,$D$19:$D3571,$D3571)&gt;1,"SI","NO")))</f>
        <v/>
      </c>
      <c r="N3571" s="11">
        <f>IF(COUNTA($A3571:$K3571)=0,"",IF(AND($L3571="SI",$M3571="NO"),IFERROR($H3571,0),0))</f>
        <v/>
      </c>
      <c r="O3571" s="9">
        <f>IF(COUNTA($A3571:$K3571)=0,"",IF($M3571="SI","CUFE o factura duplicada dentro del reporte; no se suma dos veces",IF(IFERROR($H3571,0)&lt;=0,"DIAN reporta valor susceptible 0",IF($L3571="NO",IFERROR(LOOKUP(2,1/((LISTS!$M$2:$M$13&lt;&gt;"")*ISNUMBER(SEARCH(LISTS!$M$2:$M$13,$I3571))),LISTS!$O$2:$O$13),"Medio de pago no elegible o no identificado por DIAN"),"Apta automaticamente por pago electronico y base positiva"))))</f>
        <v/>
      </c>
    </row>
    <row r="3572">
      <c r="A3572" s="9" t="n"/>
      <c r="B3572" s="9" t="n"/>
      <c r="C3572" s="12" t="n"/>
      <c r="D3572" s="11" t="n"/>
      <c r="E3572" s="11" t="n"/>
      <c r="F3572" s="11" t="n"/>
      <c r="G3572" s="11" t="n"/>
      <c r="H3572" s="11" t="n"/>
      <c r="I3572" s="9" t="n"/>
      <c r="J3572" s="9" t="n"/>
      <c r="K3572" s="9" t="n"/>
      <c r="L3572" s="9">
        <f>IF(COUNTA($A3572:$K3572)=0,"",IF(AND(IFERROR($H3572,0)&gt;0,LEN(TRIM($K3572&amp;""))&gt;0,IFERROR(LOOKUP(2,1/((LISTS!$M$2:$M$13&lt;&gt;"")*ISNUMBER(SEARCH(LISTS!$M$2:$M$13,$I3572))),LISTS!$N$2:$N$13),"NO")="SI"),"SI","NO"))</f>
        <v/>
      </c>
      <c r="M3572" s="9">
        <f>IF(COUNTA($A3572:$K3572)=0,"",IF($K3572&lt;&gt;"",IF(COUNTIF($K$19:$K3572,$K3572)&gt;1,"SI","NO"),IF(COUNTIFS($A$19:$A3572,$A3572,$C$19:$C3572,$C3572,$J$19:$J3572,$J3572,$D$19:$D3572,$D3572)&gt;1,"SI","NO")))</f>
        <v/>
      </c>
      <c r="N3572" s="11">
        <f>IF(COUNTA($A3572:$K3572)=0,"",IF(AND($L3572="SI",$M3572="NO"),IFERROR($H3572,0),0))</f>
        <v/>
      </c>
      <c r="O3572" s="9">
        <f>IF(COUNTA($A3572:$K3572)=0,"",IF($M3572="SI","CUFE o factura duplicada dentro del reporte; no se suma dos veces",IF(IFERROR($H3572,0)&lt;=0,"DIAN reporta valor susceptible 0",IF($L3572="NO",IFERROR(LOOKUP(2,1/((LISTS!$M$2:$M$13&lt;&gt;"")*ISNUMBER(SEARCH(LISTS!$M$2:$M$13,$I3572))),LISTS!$O$2:$O$13),"Medio de pago no elegible o no identificado por DIAN"),"Apta automaticamente por pago electronico y base positiva"))))</f>
        <v/>
      </c>
    </row>
    <row r="3573">
      <c r="A3573" s="9" t="n"/>
      <c r="B3573" s="9" t="n"/>
      <c r="C3573" s="12" t="n"/>
      <c r="D3573" s="11" t="n"/>
      <c r="E3573" s="11" t="n"/>
      <c r="F3573" s="11" t="n"/>
      <c r="G3573" s="11" t="n"/>
      <c r="H3573" s="11" t="n"/>
      <c r="I3573" s="9" t="n"/>
      <c r="J3573" s="9" t="n"/>
      <c r="K3573" s="9" t="n"/>
      <c r="L3573" s="9">
        <f>IF(COUNTA($A3573:$K3573)=0,"",IF(AND(IFERROR($H3573,0)&gt;0,LEN(TRIM($K3573&amp;""))&gt;0,IFERROR(LOOKUP(2,1/((LISTS!$M$2:$M$13&lt;&gt;"")*ISNUMBER(SEARCH(LISTS!$M$2:$M$13,$I3573))),LISTS!$N$2:$N$13),"NO")="SI"),"SI","NO"))</f>
        <v/>
      </c>
      <c r="M3573" s="9">
        <f>IF(COUNTA($A3573:$K3573)=0,"",IF($K3573&lt;&gt;"",IF(COUNTIF($K$19:$K3573,$K3573)&gt;1,"SI","NO"),IF(COUNTIFS($A$19:$A3573,$A3573,$C$19:$C3573,$C3573,$J$19:$J3573,$J3573,$D$19:$D3573,$D3573)&gt;1,"SI","NO")))</f>
        <v/>
      </c>
      <c r="N3573" s="11">
        <f>IF(COUNTA($A3573:$K3573)=0,"",IF(AND($L3573="SI",$M3573="NO"),IFERROR($H3573,0),0))</f>
        <v/>
      </c>
      <c r="O3573" s="9">
        <f>IF(COUNTA($A3573:$K3573)=0,"",IF($M3573="SI","CUFE o factura duplicada dentro del reporte; no se suma dos veces",IF(IFERROR($H3573,0)&lt;=0,"DIAN reporta valor susceptible 0",IF($L3573="NO",IFERROR(LOOKUP(2,1/((LISTS!$M$2:$M$13&lt;&gt;"")*ISNUMBER(SEARCH(LISTS!$M$2:$M$13,$I3573))),LISTS!$O$2:$O$13),"Medio de pago no elegible o no identificado por DIAN"),"Apta automaticamente por pago electronico y base positiva"))))</f>
        <v/>
      </c>
    </row>
    <row r="3574">
      <c r="A3574" s="9" t="n"/>
      <c r="B3574" s="9" t="n"/>
      <c r="C3574" s="12" t="n"/>
      <c r="D3574" s="11" t="n"/>
      <c r="E3574" s="11" t="n"/>
      <c r="F3574" s="11" t="n"/>
      <c r="G3574" s="11" t="n"/>
      <c r="H3574" s="11" t="n"/>
      <c r="I3574" s="9" t="n"/>
      <c r="J3574" s="9" t="n"/>
      <c r="K3574" s="9" t="n"/>
      <c r="L3574" s="9">
        <f>IF(COUNTA($A3574:$K3574)=0,"",IF(AND(IFERROR($H3574,0)&gt;0,LEN(TRIM($K3574&amp;""))&gt;0,IFERROR(LOOKUP(2,1/((LISTS!$M$2:$M$13&lt;&gt;"")*ISNUMBER(SEARCH(LISTS!$M$2:$M$13,$I3574))),LISTS!$N$2:$N$13),"NO")="SI"),"SI","NO"))</f>
        <v/>
      </c>
      <c r="M3574" s="9">
        <f>IF(COUNTA($A3574:$K3574)=0,"",IF($K3574&lt;&gt;"",IF(COUNTIF($K$19:$K3574,$K3574)&gt;1,"SI","NO"),IF(COUNTIFS($A$19:$A3574,$A3574,$C$19:$C3574,$C3574,$J$19:$J3574,$J3574,$D$19:$D3574,$D3574)&gt;1,"SI","NO")))</f>
        <v/>
      </c>
      <c r="N3574" s="11">
        <f>IF(COUNTA($A3574:$K3574)=0,"",IF(AND($L3574="SI",$M3574="NO"),IFERROR($H3574,0),0))</f>
        <v/>
      </c>
      <c r="O3574" s="9">
        <f>IF(COUNTA($A3574:$K3574)=0,"",IF($M3574="SI","CUFE o factura duplicada dentro del reporte; no se suma dos veces",IF(IFERROR($H3574,0)&lt;=0,"DIAN reporta valor susceptible 0",IF($L3574="NO",IFERROR(LOOKUP(2,1/((LISTS!$M$2:$M$13&lt;&gt;"")*ISNUMBER(SEARCH(LISTS!$M$2:$M$13,$I3574))),LISTS!$O$2:$O$13),"Medio de pago no elegible o no identificado por DIAN"),"Apta automaticamente por pago electronico y base positiva"))))</f>
        <v/>
      </c>
    </row>
    <row r="3575">
      <c r="A3575" s="9" t="n"/>
      <c r="B3575" s="9" t="n"/>
      <c r="C3575" s="12" t="n"/>
      <c r="D3575" s="11" t="n"/>
      <c r="E3575" s="11" t="n"/>
      <c r="F3575" s="11" t="n"/>
      <c r="G3575" s="11" t="n"/>
      <c r="H3575" s="11" t="n"/>
      <c r="I3575" s="9" t="n"/>
      <c r="J3575" s="9" t="n"/>
      <c r="K3575" s="9" t="n"/>
      <c r="L3575" s="9">
        <f>IF(COUNTA($A3575:$K3575)=0,"",IF(AND(IFERROR($H3575,0)&gt;0,LEN(TRIM($K3575&amp;""))&gt;0,IFERROR(LOOKUP(2,1/((LISTS!$M$2:$M$13&lt;&gt;"")*ISNUMBER(SEARCH(LISTS!$M$2:$M$13,$I3575))),LISTS!$N$2:$N$13),"NO")="SI"),"SI","NO"))</f>
        <v/>
      </c>
      <c r="M3575" s="9">
        <f>IF(COUNTA($A3575:$K3575)=0,"",IF($K3575&lt;&gt;"",IF(COUNTIF($K$19:$K3575,$K3575)&gt;1,"SI","NO"),IF(COUNTIFS($A$19:$A3575,$A3575,$C$19:$C3575,$C3575,$J$19:$J3575,$J3575,$D$19:$D3575,$D3575)&gt;1,"SI","NO")))</f>
        <v/>
      </c>
      <c r="N3575" s="11">
        <f>IF(COUNTA($A3575:$K3575)=0,"",IF(AND($L3575="SI",$M3575="NO"),IFERROR($H3575,0),0))</f>
        <v/>
      </c>
      <c r="O3575" s="9">
        <f>IF(COUNTA($A3575:$K3575)=0,"",IF($M3575="SI","CUFE o factura duplicada dentro del reporte; no se suma dos veces",IF(IFERROR($H3575,0)&lt;=0,"DIAN reporta valor susceptible 0",IF($L3575="NO",IFERROR(LOOKUP(2,1/((LISTS!$M$2:$M$13&lt;&gt;"")*ISNUMBER(SEARCH(LISTS!$M$2:$M$13,$I3575))),LISTS!$O$2:$O$13),"Medio de pago no elegible o no identificado por DIAN"),"Apta automaticamente por pago electronico y base positiva"))))</f>
        <v/>
      </c>
    </row>
    <row r="3576">
      <c r="A3576" s="9" t="n"/>
      <c r="B3576" s="9" t="n"/>
      <c r="C3576" s="12" t="n"/>
      <c r="D3576" s="11" t="n"/>
      <c r="E3576" s="11" t="n"/>
      <c r="F3576" s="11" t="n"/>
      <c r="G3576" s="11" t="n"/>
      <c r="H3576" s="11" t="n"/>
      <c r="I3576" s="9" t="n"/>
      <c r="J3576" s="9" t="n"/>
      <c r="K3576" s="9" t="n"/>
      <c r="L3576" s="9">
        <f>IF(COUNTA($A3576:$K3576)=0,"",IF(AND(IFERROR($H3576,0)&gt;0,LEN(TRIM($K3576&amp;""))&gt;0,IFERROR(LOOKUP(2,1/((LISTS!$M$2:$M$13&lt;&gt;"")*ISNUMBER(SEARCH(LISTS!$M$2:$M$13,$I3576))),LISTS!$N$2:$N$13),"NO")="SI"),"SI","NO"))</f>
        <v/>
      </c>
      <c r="M3576" s="9">
        <f>IF(COUNTA($A3576:$K3576)=0,"",IF($K3576&lt;&gt;"",IF(COUNTIF($K$19:$K3576,$K3576)&gt;1,"SI","NO"),IF(COUNTIFS($A$19:$A3576,$A3576,$C$19:$C3576,$C3576,$J$19:$J3576,$J3576,$D$19:$D3576,$D3576)&gt;1,"SI","NO")))</f>
        <v/>
      </c>
      <c r="N3576" s="11">
        <f>IF(COUNTA($A3576:$K3576)=0,"",IF(AND($L3576="SI",$M3576="NO"),IFERROR($H3576,0),0))</f>
        <v/>
      </c>
      <c r="O3576" s="9">
        <f>IF(COUNTA($A3576:$K3576)=0,"",IF($M3576="SI","CUFE o factura duplicada dentro del reporte; no se suma dos veces",IF(IFERROR($H3576,0)&lt;=0,"DIAN reporta valor susceptible 0",IF($L3576="NO",IFERROR(LOOKUP(2,1/((LISTS!$M$2:$M$13&lt;&gt;"")*ISNUMBER(SEARCH(LISTS!$M$2:$M$13,$I3576))),LISTS!$O$2:$O$13),"Medio de pago no elegible o no identificado por DIAN"),"Apta automaticamente por pago electronico y base positiva"))))</f>
        <v/>
      </c>
    </row>
    <row r="3577">
      <c r="A3577" s="9" t="n"/>
      <c r="B3577" s="9" t="n"/>
      <c r="C3577" s="12" t="n"/>
      <c r="D3577" s="11" t="n"/>
      <c r="E3577" s="11" t="n"/>
      <c r="F3577" s="11" t="n"/>
      <c r="G3577" s="11" t="n"/>
      <c r="H3577" s="11" t="n"/>
      <c r="I3577" s="9" t="n"/>
      <c r="J3577" s="9" t="n"/>
      <c r="K3577" s="9" t="n"/>
      <c r="L3577" s="9">
        <f>IF(COUNTA($A3577:$K3577)=0,"",IF(AND(IFERROR($H3577,0)&gt;0,LEN(TRIM($K3577&amp;""))&gt;0,IFERROR(LOOKUP(2,1/((LISTS!$M$2:$M$13&lt;&gt;"")*ISNUMBER(SEARCH(LISTS!$M$2:$M$13,$I3577))),LISTS!$N$2:$N$13),"NO")="SI"),"SI","NO"))</f>
        <v/>
      </c>
      <c r="M3577" s="9">
        <f>IF(COUNTA($A3577:$K3577)=0,"",IF($K3577&lt;&gt;"",IF(COUNTIF($K$19:$K3577,$K3577)&gt;1,"SI","NO"),IF(COUNTIFS($A$19:$A3577,$A3577,$C$19:$C3577,$C3577,$J$19:$J3577,$J3577,$D$19:$D3577,$D3577)&gt;1,"SI","NO")))</f>
        <v/>
      </c>
      <c r="N3577" s="11">
        <f>IF(COUNTA($A3577:$K3577)=0,"",IF(AND($L3577="SI",$M3577="NO"),IFERROR($H3577,0),0))</f>
        <v/>
      </c>
      <c r="O3577" s="9">
        <f>IF(COUNTA($A3577:$K3577)=0,"",IF($M3577="SI","CUFE o factura duplicada dentro del reporte; no se suma dos veces",IF(IFERROR($H3577,0)&lt;=0,"DIAN reporta valor susceptible 0",IF($L3577="NO",IFERROR(LOOKUP(2,1/((LISTS!$M$2:$M$13&lt;&gt;"")*ISNUMBER(SEARCH(LISTS!$M$2:$M$13,$I3577))),LISTS!$O$2:$O$13),"Medio de pago no elegible o no identificado por DIAN"),"Apta automaticamente por pago electronico y base positiva"))))</f>
        <v/>
      </c>
    </row>
    <row r="3578">
      <c r="A3578" s="9" t="n"/>
      <c r="B3578" s="9" t="n"/>
      <c r="C3578" s="12" t="n"/>
      <c r="D3578" s="11" t="n"/>
      <c r="E3578" s="11" t="n"/>
      <c r="F3578" s="11" t="n"/>
      <c r="G3578" s="11" t="n"/>
      <c r="H3578" s="11" t="n"/>
      <c r="I3578" s="9" t="n"/>
      <c r="J3578" s="9" t="n"/>
      <c r="K3578" s="9" t="n"/>
      <c r="L3578" s="9">
        <f>IF(COUNTA($A3578:$K3578)=0,"",IF(AND(IFERROR($H3578,0)&gt;0,LEN(TRIM($K3578&amp;""))&gt;0,IFERROR(LOOKUP(2,1/((LISTS!$M$2:$M$13&lt;&gt;"")*ISNUMBER(SEARCH(LISTS!$M$2:$M$13,$I3578))),LISTS!$N$2:$N$13),"NO")="SI"),"SI","NO"))</f>
        <v/>
      </c>
      <c r="M3578" s="9">
        <f>IF(COUNTA($A3578:$K3578)=0,"",IF($K3578&lt;&gt;"",IF(COUNTIF($K$19:$K3578,$K3578)&gt;1,"SI","NO"),IF(COUNTIFS($A$19:$A3578,$A3578,$C$19:$C3578,$C3578,$J$19:$J3578,$J3578,$D$19:$D3578,$D3578)&gt;1,"SI","NO")))</f>
        <v/>
      </c>
      <c r="N3578" s="11">
        <f>IF(COUNTA($A3578:$K3578)=0,"",IF(AND($L3578="SI",$M3578="NO"),IFERROR($H3578,0),0))</f>
        <v/>
      </c>
      <c r="O3578" s="9">
        <f>IF(COUNTA($A3578:$K3578)=0,"",IF($M3578="SI","CUFE o factura duplicada dentro del reporte; no se suma dos veces",IF(IFERROR($H3578,0)&lt;=0,"DIAN reporta valor susceptible 0",IF($L3578="NO",IFERROR(LOOKUP(2,1/((LISTS!$M$2:$M$13&lt;&gt;"")*ISNUMBER(SEARCH(LISTS!$M$2:$M$13,$I3578))),LISTS!$O$2:$O$13),"Medio de pago no elegible o no identificado por DIAN"),"Apta automaticamente por pago electronico y base positiva"))))</f>
        <v/>
      </c>
    </row>
    <row r="3579">
      <c r="A3579" s="9" t="n"/>
      <c r="B3579" s="9" t="n"/>
      <c r="C3579" s="12" t="n"/>
      <c r="D3579" s="11" t="n"/>
      <c r="E3579" s="11" t="n"/>
      <c r="F3579" s="11" t="n"/>
      <c r="G3579" s="11" t="n"/>
      <c r="H3579" s="11" t="n"/>
      <c r="I3579" s="9" t="n"/>
      <c r="J3579" s="9" t="n"/>
      <c r="K3579" s="9" t="n"/>
      <c r="L3579" s="9">
        <f>IF(COUNTA($A3579:$K3579)=0,"",IF(AND(IFERROR($H3579,0)&gt;0,LEN(TRIM($K3579&amp;""))&gt;0,IFERROR(LOOKUP(2,1/((LISTS!$M$2:$M$13&lt;&gt;"")*ISNUMBER(SEARCH(LISTS!$M$2:$M$13,$I3579))),LISTS!$N$2:$N$13),"NO")="SI"),"SI","NO"))</f>
        <v/>
      </c>
      <c r="M3579" s="9">
        <f>IF(COUNTA($A3579:$K3579)=0,"",IF($K3579&lt;&gt;"",IF(COUNTIF($K$19:$K3579,$K3579)&gt;1,"SI","NO"),IF(COUNTIFS($A$19:$A3579,$A3579,$C$19:$C3579,$C3579,$J$19:$J3579,$J3579,$D$19:$D3579,$D3579)&gt;1,"SI","NO")))</f>
        <v/>
      </c>
      <c r="N3579" s="11">
        <f>IF(COUNTA($A3579:$K3579)=0,"",IF(AND($L3579="SI",$M3579="NO"),IFERROR($H3579,0),0))</f>
        <v/>
      </c>
      <c r="O3579" s="9">
        <f>IF(COUNTA($A3579:$K3579)=0,"",IF($M3579="SI","CUFE o factura duplicada dentro del reporte; no se suma dos veces",IF(IFERROR($H3579,0)&lt;=0,"DIAN reporta valor susceptible 0",IF($L3579="NO",IFERROR(LOOKUP(2,1/((LISTS!$M$2:$M$13&lt;&gt;"")*ISNUMBER(SEARCH(LISTS!$M$2:$M$13,$I3579))),LISTS!$O$2:$O$13),"Medio de pago no elegible o no identificado por DIAN"),"Apta automaticamente por pago electronico y base positiva"))))</f>
        <v/>
      </c>
    </row>
    <row r="3580">
      <c r="A3580" s="9" t="n"/>
      <c r="B3580" s="9" t="n"/>
      <c r="C3580" s="12" t="n"/>
      <c r="D3580" s="11" t="n"/>
      <c r="E3580" s="11" t="n"/>
      <c r="F3580" s="11" t="n"/>
      <c r="G3580" s="11" t="n"/>
      <c r="H3580" s="11" t="n"/>
      <c r="I3580" s="9" t="n"/>
      <c r="J3580" s="9" t="n"/>
      <c r="K3580" s="9" t="n"/>
      <c r="L3580" s="9">
        <f>IF(COUNTA($A3580:$K3580)=0,"",IF(AND(IFERROR($H3580,0)&gt;0,LEN(TRIM($K3580&amp;""))&gt;0,IFERROR(LOOKUP(2,1/((LISTS!$M$2:$M$13&lt;&gt;"")*ISNUMBER(SEARCH(LISTS!$M$2:$M$13,$I3580))),LISTS!$N$2:$N$13),"NO")="SI"),"SI","NO"))</f>
        <v/>
      </c>
      <c r="M3580" s="9">
        <f>IF(COUNTA($A3580:$K3580)=0,"",IF($K3580&lt;&gt;"",IF(COUNTIF($K$19:$K3580,$K3580)&gt;1,"SI","NO"),IF(COUNTIFS($A$19:$A3580,$A3580,$C$19:$C3580,$C3580,$J$19:$J3580,$J3580,$D$19:$D3580,$D3580)&gt;1,"SI","NO")))</f>
        <v/>
      </c>
      <c r="N3580" s="11">
        <f>IF(COUNTA($A3580:$K3580)=0,"",IF(AND($L3580="SI",$M3580="NO"),IFERROR($H3580,0),0))</f>
        <v/>
      </c>
      <c r="O3580" s="9">
        <f>IF(COUNTA($A3580:$K3580)=0,"",IF($M3580="SI","CUFE o factura duplicada dentro del reporte; no se suma dos veces",IF(IFERROR($H3580,0)&lt;=0,"DIAN reporta valor susceptible 0",IF($L3580="NO",IFERROR(LOOKUP(2,1/((LISTS!$M$2:$M$13&lt;&gt;"")*ISNUMBER(SEARCH(LISTS!$M$2:$M$13,$I3580))),LISTS!$O$2:$O$13),"Medio de pago no elegible o no identificado por DIAN"),"Apta automaticamente por pago electronico y base positiva"))))</f>
        <v/>
      </c>
    </row>
    <row r="3581">
      <c r="A3581" s="9" t="n"/>
      <c r="B3581" s="9" t="n"/>
      <c r="C3581" s="12" t="n"/>
      <c r="D3581" s="11" t="n"/>
      <c r="E3581" s="11" t="n"/>
      <c r="F3581" s="11" t="n"/>
      <c r="G3581" s="11" t="n"/>
      <c r="H3581" s="11" t="n"/>
      <c r="I3581" s="9" t="n"/>
      <c r="J3581" s="9" t="n"/>
      <c r="K3581" s="9" t="n"/>
      <c r="L3581" s="9">
        <f>IF(COUNTA($A3581:$K3581)=0,"",IF(AND(IFERROR($H3581,0)&gt;0,LEN(TRIM($K3581&amp;""))&gt;0,IFERROR(LOOKUP(2,1/((LISTS!$M$2:$M$13&lt;&gt;"")*ISNUMBER(SEARCH(LISTS!$M$2:$M$13,$I3581))),LISTS!$N$2:$N$13),"NO")="SI"),"SI","NO"))</f>
        <v/>
      </c>
      <c r="M3581" s="9">
        <f>IF(COUNTA($A3581:$K3581)=0,"",IF($K3581&lt;&gt;"",IF(COUNTIF($K$19:$K3581,$K3581)&gt;1,"SI","NO"),IF(COUNTIFS($A$19:$A3581,$A3581,$C$19:$C3581,$C3581,$J$19:$J3581,$J3581,$D$19:$D3581,$D3581)&gt;1,"SI","NO")))</f>
        <v/>
      </c>
      <c r="N3581" s="11">
        <f>IF(COUNTA($A3581:$K3581)=0,"",IF(AND($L3581="SI",$M3581="NO"),IFERROR($H3581,0),0))</f>
        <v/>
      </c>
      <c r="O3581" s="9">
        <f>IF(COUNTA($A3581:$K3581)=0,"",IF($M3581="SI","CUFE o factura duplicada dentro del reporte; no se suma dos veces",IF(IFERROR($H3581,0)&lt;=0,"DIAN reporta valor susceptible 0",IF($L3581="NO",IFERROR(LOOKUP(2,1/((LISTS!$M$2:$M$13&lt;&gt;"")*ISNUMBER(SEARCH(LISTS!$M$2:$M$13,$I3581))),LISTS!$O$2:$O$13),"Medio de pago no elegible o no identificado por DIAN"),"Apta automaticamente por pago electronico y base positiva"))))</f>
        <v/>
      </c>
    </row>
    <row r="3582">
      <c r="A3582" s="9" t="n"/>
      <c r="B3582" s="9" t="n"/>
      <c r="C3582" s="12" t="n"/>
      <c r="D3582" s="11" t="n"/>
      <c r="E3582" s="11" t="n"/>
      <c r="F3582" s="11" t="n"/>
      <c r="G3582" s="11" t="n"/>
      <c r="H3582" s="11" t="n"/>
      <c r="I3582" s="9" t="n"/>
      <c r="J3582" s="9" t="n"/>
      <c r="K3582" s="9" t="n"/>
      <c r="L3582" s="9">
        <f>IF(COUNTA($A3582:$K3582)=0,"",IF(AND(IFERROR($H3582,0)&gt;0,LEN(TRIM($K3582&amp;""))&gt;0,IFERROR(LOOKUP(2,1/((LISTS!$M$2:$M$13&lt;&gt;"")*ISNUMBER(SEARCH(LISTS!$M$2:$M$13,$I3582))),LISTS!$N$2:$N$13),"NO")="SI"),"SI","NO"))</f>
        <v/>
      </c>
      <c r="M3582" s="9">
        <f>IF(COUNTA($A3582:$K3582)=0,"",IF($K3582&lt;&gt;"",IF(COUNTIF($K$19:$K3582,$K3582)&gt;1,"SI","NO"),IF(COUNTIFS($A$19:$A3582,$A3582,$C$19:$C3582,$C3582,$J$19:$J3582,$J3582,$D$19:$D3582,$D3582)&gt;1,"SI","NO")))</f>
        <v/>
      </c>
      <c r="N3582" s="11">
        <f>IF(COUNTA($A3582:$K3582)=0,"",IF(AND($L3582="SI",$M3582="NO"),IFERROR($H3582,0),0))</f>
        <v/>
      </c>
      <c r="O3582" s="9">
        <f>IF(COUNTA($A3582:$K3582)=0,"",IF($M3582="SI","CUFE o factura duplicada dentro del reporte; no se suma dos veces",IF(IFERROR($H3582,0)&lt;=0,"DIAN reporta valor susceptible 0",IF($L3582="NO",IFERROR(LOOKUP(2,1/((LISTS!$M$2:$M$13&lt;&gt;"")*ISNUMBER(SEARCH(LISTS!$M$2:$M$13,$I3582))),LISTS!$O$2:$O$13),"Medio de pago no elegible o no identificado por DIAN"),"Apta automaticamente por pago electronico y base positiva"))))</f>
        <v/>
      </c>
    </row>
    <row r="3583">
      <c r="A3583" s="9" t="n"/>
      <c r="B3583" s="9" t="n"/>
      <c r="C3583" s="12" t="n"/>
      <c r="D3583" s="11" t="n"/>
      <c r="E3583" s="11" t="n"/>
      <c r="F3583" s="11" t="n"/>
      <c r="G3583" s="11" t="n"/>
      <c r="H3583" s="11" t="n"/>
      <c r="I3583" s="9" t="n"/>
      <c r="J3583" s="9" t="n"/>
      <c r="K3583" s="9" t="n"/>
      <c r="L3583" s="9">
        <f>IF(COUNTA($A3583:$K3583)=0,"",IF(AND(IFERROR($H3583,0)&gt;0,LEN(TRIM($K3583&amp;""))&gt;0,IFERROR(LOOKUP(2,1/((LISTS!$M$2:$M$13&lt;&gt;"")*ISNUMBER(SEARCH(LISTS!$M$2:$M$13,$I3583))),LISTS!$N$2:$N$13),"NO")="SI"),"SI","NO"))</f>
        <v/>
      </c>
      <c r="M3583" s="9">
        <f>IF(COUNTA($A3583:$K3583)=0,"",IF($K3583&lt;&gt;"",IF(COUNTIF($K$19:$K3583,$K3583)&gt;1,"SI","NO"),IF(COUNTIFS($A$19:$A3583,$A3583,$C$19:$C3583,$C3583,$J$19:$J3583,$J3583,$D$19:$D3583,$D3583)&gt;1,"SI","NO")))</f>
        <v/>
      </c>
      <c r="N3583" s="11">
        <f>IF(COUNTA($A3583:$K3583)=0,"",IF(AND($L3583="SI",$M3583="NO"),IFERROR($H3583,0),0))</f>
        <v/>
      </c>
      <c r="O3583" s="9">
        <f>IF(COUNTA($A3583:$K3583)=0,"",IF($M3583="SI","CUFE o factura duplicada dentro del reporte; no se suma dos veces",IF(IFERROR($H3583,0)&lt;=0,"DIAN reporta valor susceptible 0",IF($L3583="NO",IFERROR(LOOKUP(2,1/((LISTS!$M$2:$M$13&lt;&gt;"")*ISNUMBER(SEARCH(LISTS!$M$2:$M$13,$I3583))),LISTS!$O$2:$O$13),"Medio de pago no elegible o no identificado por DIAN"),"Apta automaticamente por pago electronico y base positiva"))))</f>
        <v/>
      </c>
    </row>
    <row r="3584">
      <c r="A3584" s="9" t="n"/>
      <c r="B3584" s="9" t="n"/>
      <c r="C3584" s="12" t="n"/>
      <c r="D3584" s="11" t="n"/>
      <c r="E3584" s="11" t="n"/>
      <c r="F3584" s="11" t="n"/>
      <c r="G3584" s="11" t="n"/>
      <c r="H3584" s="11" t="n"/>
      <c r="I3584" s="9" t="n"/>
      <c r="J3584" s="9" t="n"/>
      <c r="K3584" s="9" t="n"/>
      <c r="L3584" s="9">
        <f>IF(COUNTA($A3584:$K3584)=0,"",IF(AND(IFERROR($H3584,0)&gt;0,LEN(TRIM($K3584&amp;""))&gt;0,IFERROR(LOOKUP(2,1/((LISTS!$M$2:$M$13&lt;&gt;"")*ISNUMBER(SEARCH(LISTS!$M$2:$M$13,$I3584))),LISTS!$N$2:$N$13),"NO")="SI"),"SI","NO"))</f>
        <v/>
      </c>
      <c r="M3584" s="9">
        <f>IF(COUNTA($A3584:$K3584)=0,"",IF($K3584&lt;&gt;"",IF(COUNTIF($K$19:$K3584,$K3584)&gt;1,"SI","NO"),IF(COUNTIFS($A$19:$A3584,$A3584,$C$19:$C3584,$C3584,$J$19:$J3584,$J3584,$D$19:$D3584,$D3584)&gt;1,"SI","NO")))</f>
        <v/>
      </c>
      <c r="N3584" s="11">
        <f>IF(COUNTA($A3584:$K3584)=0,"",IF(AND($L3584="SI",$M3584="NO"),IFERROR($H3584,0),0))</f>
        <v/>
      </c>
      <c r="O3584" s="9">
        <f>IF(COUNTA($A3584:$K3584)=0,"",IF($M3584="SI","CUFE o factura duplicada dentro del reporte; no se suma dos veces",IF(IFERROR($H3584,0)&lt;=0,"DIAN reporta valor susceptible 0",IF($L3584="NO",IFERROR(LOOKUP(2,1/((LISTS!$M$2:$M$13&lt;&gt;"")*ISNUMBER(SEARCH(LISTS!$M$2:$M$13,$I3584))),LISTS!$O$2:$O$13),"Medio de pago no elegible o no identificado por DIAN"),"Apta automaticamente por pago electronico y base positiva"))))</f>
        <v/>
      </c>
    </row>
    <row r="3585">
      <c r="A3585" s="9" t="n"/>
      <c r="B3585" s="9" t="n"/>
      <c r="C3585" s="12" t="n"/>
      <c r="D3585" s="11" t="n"/>
      <c r="E3585" s="11" t="n"/>
      <c r="F3585" s="11" t="n"/>
      <c r="G3585" s="11" t="n"/>
      <c r="H3585" s="11" t="n"/>
      <c r="I3585" s="9" t="n"/>
      <c r="J3585" s="9" t="n"/>
      <c r="K3585" s="9" t="n"/>
      <c r="L3585" s="9">
        <f>IF(COUNTA($A3585:$K3585)=0,"",IF(AND(IFERROR($H3585,0)&gt;0,LEN(TRIM($K3585&amp;""))&gt;0,IFERROR(LOOKUP(2,1/((LISTS!$M$2:$M$13&lt;&gt;"")*ISNUMBER(SEARCH(LISTS!$M$2:$M$13,$I3585))),LISTS!$N$2:$N$13),"NO")="SI"),"SI","NO"))</f>
        <v/>
      </c>
      <c r="M3585" s="9">
        <f>IF(COUNTA($A3585:$K3585)=0,"",IF($K3585&lt;&gt;"",IF(COUNTIF($K$19:$K3585,$K3585)&gt;1,"SI","NO"),IF(COUNTIFS($A$19:$A3585,$A3585,$C$19:$C3585,$C3585,$J$19:$J3585,$J3585,$D$19:$D3585,$D3585)&gt;1,"SI","NO")))</f>
        <v/>
      </c>
      <c r="N3585" s="11">
        <f>IF(COUNTA($A3585:$K3585)=0,"",IF(AND($L3585="SI",$M3585="NO"),IFERROR($H3585,0),0))</f>
        <v/>
      </c>
      <c r="O3585" s="9">
        <f>IF(COUNTA($A3585:$K3585)=0,"",IF($M3585="SI","CUFE o factura duplicada dentro del reporte; no se suma dos veces",IF(IFERROR($H3585,0)&lt;=0,"DIAN reporta valor susceptible 0",IF($L3585="NO",IFERROR(LOOKUP(2,1/((LISTS!$M$2:$M$13&lt;&gt;"")*ISNUMBER(SEARCH(LISTS!$M$2:$M$13,$I3585))),LISTS!$O$2:$O$13),"Medio de pago no elegible o no identificado por DIAN"),"Apta automaticamente por pago electronico y base positiva"))))</f>
        <v/>
      </c>
    </row>
    <row r="3586">
      <c r="A3586" s="9" t="n"/>
      <c r="B3586" s="9" t="n"/>
      <c r="C3586" s="12" t="n"/>
      <c r="D3586" s="11" t="n"/>
      <c r="E3586" s="11" t="n"/>
      <c r="F3586" s="11" t="n"/>
      <c r="G3586" s="11" t="n"/>
      <c r="H3586" s="11" t="n"/>
      <c r="I3586" s="9" t="n"/>
      <c r="J3586" s="9" t="n"/>
      <c r="K3586" s="9" t="n"/>
      <c r="L3586" s="9">
        <f>IF(COUNTA($A3586:$K3586)=0,"",IF(AND(IFERROR($H3586,0)&gt;0,LEN(TRIM($K3586&amp;""))&gt;0,IFERROR(LOOKUP(2,1/((LISTS!$M$2:$M$13&lt;&gt;"")*ISNUMBER(SEARCH(LISTS!$M$2:$M$13,$I3586))),LISTS!$N$2:$N$13),"NO")="SI"),"SI","NO"))</f>
        <v/>
      </c>
      <c r="M3586" s="9">
        <f>IF(COUNTA($A3586:$K3586)=0,"",IF($K3586&lt;&gt;"",IF(COUNTIF($K$19:$K3586,$K3586)&gt;1,"SI","NO"),IF(COUNTIFS($A$19:$A3586,$A3586,$C$19:$C3586,$C3586,$J$19:$J3586,$J3586,$D$19:$D3586,$D3586)&gt;1,"SI","NO")))</f>
        <v/>
      </c>
      <c r="N3586" s="11">
        <f>IF(COUNTA($A3586:$K3586)=0,"",IF(AND($L3586="SI",$M3586="NO"),IFERROR($H3586,0),0))</f>
        <v/>
      </c>
      <c r="O3586" s="9">
        <f>IF(COUNTA($A3586:$K3586)=0,"",IF($M3586="SI","CUFE o factura duplicada dentro del reporte; no se suma dos veces",IF(IFERROR($H3586,0)&lt;=0,"DIAN reporta valor susceptible 0",IF($L3586="NO",IFERROR(LOOKUP(2,1/((LISTS!$M$2:$M$13&lt;&gt;"")*ISNUMBER(SEARCH(LISTS!$M$2:$M$13,$I3586))),LISTS!$O$2:$O$13),"Medio de pago no elegible o no identificado por DIAN"),"Apta automaticamente por pago electronico y base positiva"))))</f>
        <v/>
      </c>
    </row>
    <row r="3587">
      <c r="A3587" s="9" t="n"/>
      <c r="B3587" s="9" t="n"/>
      <c r="C3587" s="12" t="n"/>
      <c r="D3587" s="11" t="n"/>
      <c r="E3587" s="11" t="n"/>
      <c r="F3587" s="11" t="n"/>
      <c r="G3587" s="11" t="n"/>
      <c r="H3587" s="11" t="n"/>
      <c r="I3587" s="9" t="n"/>
      <c r="J3587" s="9" t="n"/>
      <c r="K3587" s="9" t="n"/>
      <c r="L3587" s="9">
        <f>IF(COUNTA($A3587:$K3587)=0,"",IF(AND(IFERROR($H3587,0)&gt;0,LEN(TRIM($K3587&amp;""))&gt;0,IFERROR(LOOKUP(2,1/((LISTS!$M$2:$M$13&lt;&gt;"")*ISNUMBER(SEARCH(LISTS!$M$2:$M$13,$I3587))),LISTS!$N$2:$N$13),"NO")="SI"),"SI","NO"))</f>
        <v/>
      </c>
      <c r="M3587" s="9">
        <f>IF(COUNTA($A3587:$K3587)=0,"",IF($K3587&lt;&gt;"",IF(COUNTIF($K$19:$K3587,$K3587)&gt;1,"SI","NO"),IF(COUNTIFS($A$19:$A3587,$A3587,$C$19:$C3587,$C3587,$J$19:$J3587,$J3587,$D$19:$D3587,$D3587)&gt;1,"SI","NO")))</f>
        <v/>
      </c>
      <c r="N3587" s="11">
        <f>IF(COUNTA($A3587:$K3587)=0,"",IF(AND($L3587="SI",$M3587="NO"),IFERROR($H3587,0),0))</f>
        <v/>
      </c>
      <c r="O3587" s="9">
        <f>IF(COUNTA($A3587:$K3587)=0,"",IF($M3587="SI","CUFE o factura duplicada dentro del reporte; no se suma dos veces",IF(IFERROR($H3587,0)&lt;=0,"DIAN reporta valor susceptible 0",IF($L3587="NO",IFERROR(LOOKUP(2,1/((LISTS!$M$2:$M$13&lt;&gt;"")*ISNUMBER(SEARCH(LISTS!$M$2:$M$13,$I3587))),LISTS!$O$2:$O$13),"Medio de pago no elegible o no identificado por DIAN"),"Apta automaticamente por pago electronico y base positiva"))))</f>
        <v/>
      </c>
    </row>
    <row r="3588">
      <c r="A3588" s="9" t="n"/>
      <c r="B3588" s="9" t="n"/>
      <c r="C3588" s="12" t="n"/>
      <c r="D3588" s="11" t="n"/>
      <c r="E3588" s="11" t="n"/>
      <c r="F3588" s="11" t="n"/>
      <c r="G3588" s="11" t="n"/>
      <c r="H3588" s="11" t="n"/>
      <c r="I3588" s="9" t="n"/>
      <c r="J3588" s="9" t="n"/>
      <c r="K3588" s="9" t="n"/>
      <c r="L3588" s="9">
        <f>IF(COUNTA($A3588:$K3588)=0,"",IF(AND(IFERROR($H3588,0)&gt;0,LEN(TRIM($K3588&amp;""))&gt;0,IFERROR(LOOKUP(2,1/((LISTS!$M$2:$M$13&lt;&gt;"")*ISNUMBER(SEARCH(LISTS!$M$2:$M$13,$I3588))),LISTS!$N$2:$N$13),"NO")="SI"),"SI","NO"))</f>
        <v/>
      </c>
      <c r="M3588" s="9">
        <f>IF(COUNTA($A3588:$K3588)=0,"",IF($K3588&lt;&gt;"",IF(COUNTIF($K$19:$K3588,$K3588)&gt;1,"SI","NO"),IF(COUNTIFS($A$19:$A3588,$A3588,$C$19:$C3588,$C3588,$J$19:$J3588,$J3588,$D$19:$D3588,$D3588)&gt;1,"SI","NO")))</f>
        <v/>
      </c>
      <c r="N3588" s="11">
        <f>IF(COUNTA($A3588:$K3588)=0,"",IF(AND($L3588="SI",$M3588="NO"),IFERROR($H3588,0),0))</f>
        <v/>
      </c>
      <c r="O3588" s="9">
        <f>IF(COUNTA($A3588:$K3588)=0,"",IF($M3588="SI","CUFE o factura duplicada dentro del reporte; no se suma dos veces",IF(IFERROR($H3588,0)&lt;=0,"DIAN reporta valor susceptible 0",IF($L3588="NO",IFERROR(LOOKUP(2,1/((LISTS!$M$2:$M$13&lt;&gt;"")*ISNUMBER(SEARCH(LISTS!$M$2:$M$13,$I3588))),LISTS!$O$2:$O$13),"Medio de pago no elegible o no identificado por DIAN"),"Apta automaticamente por pago electronico y base positiva"))))</f>
        <v/>
      </c>
    </row>
    <row r="3589">
      <c r="A3589" s="9" t="n"/>
      <c r="B3589" s="9" t="n"/>
      <c r="C3589" s="12" t="n"/>
      <c r="D3589" s="11" t="n"/>
      <c r="E3589" s="11" t="n"/>
      <c r="F3589" s="11" t="n"/>
      <c r="G3589" s="11" t="n"/>
      <c r="H3589" s="11" t="n"/>
      <c r="I3589" s="9" t="n"/>
      <c r="J3589" s="9" t="n"/>
      <c r="K3589" s="9" t="n"/>
      <c r="L3589" s="9">
        <f>IF(COUNTA($A3589:$K3589)=0,"",IF(AND(IFERROR($H3589,0)&gt;0,LEN(TRIM($K3589&amp;""))&gt;0,IFERROR(LOOKUP(2,1/((LISTS!$M$2:$M$13&lt;&gt;"")*ISNUMBER(SEARCH(LISTS!$M$2:$M$13,$I3589))),LISTS!$N$2:$N$13),"NO")="SI"),"SI","NO"))</f>
        <v/>
      </c>
      <c r="M3589" s="9">
        <f>IF(COUNTA($A3589:$K3589)=0,"",IF($K3589&lt;&gt;"",IF(COUNTIF($K$19:$K3589,$K3589)&gt;1,"SI","NO"),IF(COUNTIFS($A$19:$A3589,$A3589,$C$19:$C3589,$C3589,$J$19:$J3589,$J3589,$D$19:$D3589,$D3589)&gt;1,"SI","NO")))</f>
        <v/>
      </c>
      <c r="N3589" s="11">
        <f>IF(COUNTA($A3589:$K3589)=0,"",IF(AND($L3589="SI",$M3589="NO"),IFERROR($H3589,0),0))</f>
        <v/>
      </c>
      <c r="O3589" s="9">
        <f>IF(COUNTA($A3589:$K3589)=0,"",IF($M3589="SI","CUFE o factura duplicada dentro del reporte; no se suma dos veces",IF(IFERROR($H3589,0)&lt;=0,"DIAN reporta valor susceptible 0",IF($L3589="NO",IFERROR(LOOKUP(2,1/((LISTS!$M$2:$M$13&lt;&gt;"")*ISNUMBER(SEARCH(LISTS!$M$2:$M$13,$I3589))),LISTS!$O$2:$O$13),"Medio de pago no elegible o no identificado por DIAN"),"Apta automaticamente por pago electronico y base positiva"))))</f>
        <v/>
      </c>
    </row>
    <row r="3590">
      <c r="A3590" s="9" t="n"/>
      <c r="B3590" s="9" t="n"/>
      <c r="C3590" s="12" t="n"/>
      <c r="D3590" s="11" t="n"/>
      <c r="E3590" s="11" t="n"/>
      <c r="F3590" s="11" t="n"/>
      <c r="G3590" s="11" t="n"/>
      <c r="H3590" s="11" t="n"/>
      <c r="I3590" s="9" t="n"/>
      <c r="J3590" s="9" t="n"/>
      <c r="K3590" s="9" t="n"/>
      <c r="L3590" s="9">
        <f>IF(COUNTA($A3590:$K3590)=0,"",IF(AND(IFERROR($H3590,0)&gt;0,LEN(TRIM($K3590&amp;""))&gt;0,IFERROR(LOOKUP(2,1/((LISTS!$M$2:$M$13&lt;&gt;"")*ISNUMBER(SEARCH(LISTS!$M$2:$M$13,$I3590))),LISTS!$N$2:$N$13),"NO")="SI"),"SI","NO"))</f>
        <v/>
      </c>
      <c r="M3590" s="9">
        <f>IF(COUNTA($A3590:$K3590)=0,"",IF($K3590&lt;&gt;"",IF(COUNTIF($K$19:$K3590,$K3590)&gt;1,"SI","NO"),IF(COUNTIFS($A$19:$A3590,$A3590,$C$19:$C3590,$C3590,$J$19:$J3590,$J3590,$D$19:$D3590,$D3590)&gt;1,"SI","NO")))</f>
        <v/>
      </c>
      <c r="N3590" s="11">
        <f>IF(COUNTA($A3590:$K3590)=0,"",IF(AND($L3590="SI",$M3590="NO"),IFERROR($H3590,0),0))</f>
        <v/>
      </c>
      <c r="O3590" s="9">
        <f>IF(COUNTA($A3590:$K3590)=0,"",IF($M3590="SI","CUFE o factura duplicada dentro del reporte; no se suma dos veces",IF(IFERROR($H3590,0)&lt;=0,"DIAN reporta valor susceptible 0",IF($L3590="NO",IFERROR(LOOKUP(2,1/((LISTS!$M$2:$M$13&lt;&gt;"")*ISNUMBER(SEARCH(LISTS!$M$2:$M$13,$I3590))),LISTS!$O$2:$O$13),"Medio de pago no elegible o no identificado por DIAN"),"Apta automaticamente por pago electronico y base positiva"))))</f>
        <v/>
      </c>
    </row>
    <row r="3591">
      <c r="A3591" s="9" t="n"/>
      <c r="B3591" s="9" t="n"/>
      <c r="C3591" s="12" t="n"/>
      <c r="D3591" s="11" t="n"/>
      <c r="E3591" s="11" t="n"/>
      <c r="F3591" s="11" t="n"/>
      <c r="G3591" s="11" t="n"/>
      <c r="H3591" s="11" t="n"/>
      <c r="I3591" s="9" t="n"/>
      <c r="J3591" s="9" t="n"/>
      <c r="K3591" s="9" t="n"/>
      <c r="L3591" s="9">
        <f>IF(COUNTA($A3591:$K3591)=0,"",IF(AND(IFERROR($H3591,0)&gt;0,LEN(TRIM($K3591&amp;""))&gt;0,IFERROR(LOOKUP(2,1/((LISTS!$M$2:$M$13&lt;&gt;"")*ISNUMBER(SEARCH(LISTS!$M$2:$M$13,$I3591))),LISTS!$N$2:$N$13),"NO")="SI"),"SI","NO"))</f>
        <v/>
      </c>
      <c r="M3591" s="9">
        <f>IF(COUNTA($A3591:$K3591)=0,"",IF($K3591&lt;&gt;"",IF(COUNTIF($K$19:$K3591,$K3591)&gt;1,"SI","NO"),IF(COUNTIFS($A$19:$A3591,$A3591,$C$19:$C3591,$C3591,$J$19:$J3591,$J3591,$D$19:$D3591,$D3591)&gt;1,"SI","NO")))</f>
        <v/>
      </c>
      <c r="N3591" s="11">
        <f>IF(COUNTA($A3591:$K3591)=0,"",IF(AND($L3591="SI",$M3591="NO"),IFERROR($H3591,0),0))</f>
        <v/>
      </c>
      <c r="O3591" s="9">
        <f>IF(COUNTA($A3591:$K3591)=0,"",IF($M3591="SI","CUFE o factura duplicada dentro del reporte; no se suma dos veces",IF(IFERROR($H3591,0)&lt;=0,"DIAN reporta valor susceptible 0",IF($L3591="NO",IFERROR(LOOKUP(2,1/((LISTS!$M$2:$M$13&lt;&gt;"")*ISNUMBER(SEARCH(LISTS!$M$2:$M$13,$I3591))),LISTS!$O$2:$O$13),"Medio de pago no elegible o no identificado por DIAN"),"Apta automaticamente por pago electronico y base positiva"))))</f>
        <v/>
      </c>
    </row>
    <row r="3592">
      <c r="A3592" s="9" t="n"/>
      <c r="B3592" s="9" t="n"/>
      <c r="C3592" s="12" t="n"/>
      <c r="D3592" s="11" t="n"/>
      <c r="E3592" s="11" t="n"/>
      <c r="F3592" s="11" t="n"/>
      <c r="G3592" s="11" t="n"/>
      <c r="H3592" s="11" t="n"/>
      <c r="I3592" s="9" t="n"/>
      <c r="J3592" s="9" t="n"/>
      <c r="K3592" s="9" t="n"/>
      <c r="L3592" s="9">
        <f>IF(COUNTA($A3592:$K3592)=0,"",IF(AND(IFERROR($H3592,0)&gt;0,LEN(TRIM($K3592&amp;""))&gt;0,IFERROR(LOOKUP(2,1/((LISTS!$M$2:$M$13&lt;&gt;"")*ISNUMBER(SEARCH(LISTS!$M$2:$M$13,$I3592))),LISTS!$N$2:$N$13),"NO")="SI"),"SI","NO"))</f>
        <v/>
      </c>
      <c r="M3592" s="9">
        <f>IF(COUNTA($A3592:$K3592)=0,"",IF($K3592&lt;&gt;"",IF(COUNTIF($K$19:$K3592,$K3592)&gt;1,"SI","NO"),IF(COUNTIFS($A$19:$A3592,$A3592,$C$19:$C3592,$C3592,$J$19:$J3592,$J3592,$D$19:$D3592,$D3592)&gt;1,"SI","NO")))</f>
        <v/>
      </c>
      <c r="N3592" s="11">
        <f>IF(COUNTA($A3592:$K3592)=0,"",IF(AND($L3592="SI",$M3592="NO"),IFERROR($H3592,0),0))</f>
        <v/>
      </c>
      <c r="O3592" s="9">
        <f>IF(COUNTA($A3592:$K3592)=0,"",IF($M3592="SI","CUFE o factura duplicada dentro del reporte; no se suma dos veces",IF(IFERROR($H3592,0)&lt;=0,"DIAN reporta valor susceptible 0",IF($L3592="NO",IFERROR(LOOKUP(2,1/((LISTS!$M$2:$M$13&lt;&gt;"")*ISNUMBER(SEARCH(LISTS!$M$2:$M$13,$I3592))),LISTS!$O$2:$O$13),"Medio de pago no elegible o no identificado por DIAN"),"Apta automaticamente por pago electronico y base positiva"))))</f>
        <v/>
      </c>
    </row>
    <row r="3593">
      <c r="A3593" s="9" t="n"/>
      <c r="B3593" s="9" t="n"/>
      <c r="C3593" s="12" t="n"/>
      <c r="D3593" s="11" t="n"/>
      <c r="E3593" s="11" t="n"/>
      <c r="F3593" s="11" t="n"/>
      <c r="G3593" s="11" t="n"/>
      <c r="H3593" s="11" t="n"/>
      <c r="I3593" s="9" t="n"/>
      <c r="J3593" s="9" t="n"/>
      <c r="K3593" s="9" t="n"/>
      <c r="L3593" s="9">
        <f>IF(COUNTA($A3593:$K3593)=0,"",IF(AND(IFERROR($H3593,0)&gt;0,LEN(TRIM($K3593&amp;""))&gt;0,IFERROR(LOOKUP(2,1/((LISTS!$M$2:$M$13&lt;&gt;"")*ISNUMBER(SEARCH(LISTS!$M$2:$M$13,$I3593))),LISTS!$N$2:$N$13),"NO")="SI"),"SI","NO"))</f>
        <v/>
      </c>
      <c r="M3593" s="9">
        <f>IF(COUNTA($A3593:$K3593)=0,"",IF($K3593&lt;&gt;"",IF(COUNTIF($K$19:$K3593,$K3593)&gt;1,"SI","NO"),IF(COUNTIFS($A$19:$A3593,$A3593,$C$19:$C3593,$C3593,$J$19:$J3593,$J3593,$D$19:$D3593,$D3593)&gt;1,"SI","NO")))</f>
        <v/>
      </c>
      <c r="N3593" s="11">
        <f>IF(COUNTA($A3593:$K3593)=0,"",IF(AND($L3593="SI",$M3593="NO"),IFERROR($H3593,0),0))</f>
        <v/>
      </c>
      <c r="O3593" s="9">
        <f>IF(COUNTA($A3593:$K3593)=0,"",IF($M3593="SI","CUFE o factura duplicada dentro del reporte; no se suma dos veces",IF(IFERROR($H3593,0)&lt;=0,"DIAN reporta valor susceptible 0",IF($L3593="NO",IFERROR(LOOKUP(2,1/((LISTS!$M$2:$M$13&lt;&gt;"")*ISNUMBER(SEARCH(LISTS!$M$2:$M$13,$I3593))),LISTS!$O$2:$O$13),"Medio de pago no elegible o no identificado por DIAN"),"Apta automaticamente por pago electronico y base positiva"))))</f>
        <v/>
      </c>
    </row>
    <row r="3594">
      <c r="A3594" s="9" t="n"/>
      <c r="B3594" s="9" t="n"/>
      <c r="C3594" s="12" t="n"/>
      <c r="D3594" s="11" t="n"/>
      <c r="E3594" s="11" t="n"/>
      <c r="F3594" s="11" t="n"/>
      <c r="G3594" s="11" t="n"/>
      <c r="H3594" s="11" t="n"/>
      <c r="I3594" s="9" t="n"/>
      <c r="J3594" s="9" t="n"/>
      <c r="K3594" s="9" t="n"/>
      <c r="L3594" s="9">
        <f>IF(COUNTA($A3594:$K3594)=0,"",IF(AND(IFERROR($H3594,0)&gt;0,LEN(TRIM($K3594&amp;""))&gt;0,IFERROR(LOOKUP(2,1/((LISTS!$M$2:$M$13&lt;&gt;"")*ISNUMBER(SEARCH(LISTS!$M$2:$M$13,$I3594))),LISTS!$N$2:$N$13),"NO")="SI"),"SI","NO"))</f>
        <v/>
      </c>
      <c r="M3594" s="9">
        <f>IF(COUNTA($A3594:$K3594)=0,"",IF($K3594&lt;&gt;"",IF(COUNTIF($K$19:$K3594,$K3594)&gt;1,"SI","NO"),IF(COUNTIFS($A$19:$A3594,$A3594,$C$19:$C3594,$C3594,$J$19:$J3594,$J3594,$D$19:$D3594,$D3594)&gt;1,"SI","NO")))</f>
        <v/>
      </c>
      <c r="N3594" s="11">
        <f>IF(COUNTA($A3594:$K3594)=0,"",IF(AND($L3594="SI",$M3594="NO"),IFERROR($H3594,0),0))</f>
        <v/>
      </c>
      <c r="O3594" s="9">
        <f>IF(COUNTA($A3594:$K3594)=0,"",IF($M3594="SI","CUFE o factura duplicada dentro del reporte; no se suma dos veces",IF(IFERROR($H3594,0)&lt;=0,"DIAN reporta valor susceptible 0",IF($L3594="NO",IFERROR(LOOKUP(2,1/((LISTS!$M$2:$M$13&lt;&gt;"")*ISNUMBER(SEARCH(LISTS!$M$2:$M$13,$I3594))),LISTS!$O$2:$O$13),"Medio de pago no elegible o no identificado por DIAN"),"Apta automaticamente por pago electronico y base positiva"))))</f>
        <v/>
      </c>
    </row>
    <row r="3595">
      <c r="A3595" s="9" t="n"/>
      <c r="B3595" s="9" t="n"/>
      <c r="C3595" s="12" t="n"/>
      <c r="D3595" s="11" t="n"/>
      <c r="E3595" s="11" t="n"/>
      <c r="F3595" s="11" t="n"/>
      <c r="G3595" s="11" t="n"/>
      <c r="H3595" s="11" t="n"/>
      <c r="I3595" s="9" t="n"/>
      <c r="J3595" s="9" t="n"/>
      <c r="K3595" s="9" t="n"/>
      <c r="L3595" s="9">
        <f>IF(COUNTA($A3595:$K3595)=0,"",IF(AND(IFERROR($H3595,0)&gt;0,LEN(TRIM($K3595&amp;""))&gt;0,IFERROR(LOOKUP(2,1/((LISTS!$M$2:$M$13&lt;&gt;"")*ISNUMBER(SEARCH(LISTS!$M$2:$M$13,$I3595))),LISTS!$N$2:$N$13),"NO")="SI"),"SI","NO"))</f>
        <v/>
      </c>
      <c r="M3595" s="9">
        <f>IF(COUNTA($A3595:$K3595)=0,"",IF($K3595&lt;&gt;"",IF(COUNTIF($K$19:$K3595,$K3595)&gt;1,"SI","NO"),IF(COUNTIFS($A$19:$A3595,$A3595,$C$19:$C3595,$C3595,$J$19:$J3595,$J3595,$D$19:$D3595,$D3595)&gt;1,"SI","NO")))</f>
        <v/>
      </c>
      <c r="N3595" s="11">
        <f>IF(COUNTA($A3595:$K3595)=0,"",IF(AND($L3595="SI",$M3595="NO"),IFERROR($H3595,0),0))</f>
        <v/>
      </c>
      <c r="O3595" s="9">
        <f>IF(COUNTA($A3595:$K3595)=0,"",IF($M3595="SI","CUFE o factura duplicada dentro del reporte; no se suma dos veces",IF(IFERROR($H3595,0)&lt;=0,"DIAN reporta valor susceptible 0",IF($L3595="NO",IFERROR(LOOKUP(2,1/((LISTS!$M$2:$M$13&lt;&gt;"")*ISNUMBER(SEARCH(LISTS!$M$2:$M$13,$I3595))),LISTS!$O$2:$O$13),"Medio de pago no elegible o no identificado por DIAN"),"Apta automaticamente por pago electronico y base positiva"))))</f>
        <v/>
      </c>
    </row>
    <row r="3596">
      <c r="A3596" s="9" t="n"/>
      <c r="B3596" s="9" t="n"/>
      <c r="C3596" s="12" t="n"/>
      <c r="D3596" s="11" t="n"/>
      <c r="E3596" s="11" t="n"/>
      <c r="F3596" s="11" t="n"/>
      <c r="G3596" s="11" t="n"/>
      <c r="H3596" s="11" t="n"/>
      <c r="I3596" s="9" t="n"/>
      <c r="J3596" s="9" t="n"/>
      <c r="K3596" s="9" t="n"/>
      <c r="L3596" s="9">
        <f>IF(COUNTA($A3596:$K3596)=0,"",IF(AND(IFERROR($H3596,0)&gt;0,LEN(TRIM($K3596&amp;""))&gt;0,IFERROR(LOOKUP(2,1/((LISTS!$M$2:$M$13&lt;&gt;"")*ISNUMBER(SEARCH(LISTS!$M$2:$M$13,$I3596))),LISTS!$N$2:$N$13),"NO")="SI"),"SI","NO"))</f>
        <v/>
      </c>
      <c r="M3596" s="9">
        <f>IF(COUNTA($A3596:$K3596)=0,"",IF($K3596&lt;&gt;"",IF(COUNTIF($K$19:$K3596,$K3596)&gt;1,"SI","NO"),IF(COUNTIFS($A$19:$A3596,$A3596,$C$19:$C3596,$C3596,$J$19:$J3596,$J3596,$D$19:$D3596,$D3596)&gt;1,"SI","NO")))</f>
        <v/>
      </c>
      <c r="N3596" s="11">
        <f>IF(COUNTA($A3596:$K3596)=0,"",IF(AND($L3596="SI",$M3596="NO"),IFERROR($H3596,0),0))</f>
        <v/>
      </c>
      <c r="O3596" s="9">
        <f>IF(COUNTA($A3596:$K3596)=0,"",IF($M3596="SI","CUFE o factura duplicada dentro del reporte; no se suma dos veces",IF(IFERROR($H3596,0)&lt;=0,"DIAN reporta valor susceptible 0",IF($L3596="NO",IFERROR(LOOKUP(2,1/((LISTS!$M$2:$M$13&lt;&gt;"")*ISNUMBER(SEARCH(LISTS!$M$2:$M$13,$I3596))),LISTS!$O$2:$O$13),"Medio de pago no elegible o no identificado por DIAN"),"Apta automaticamente por pago electronico y base positiva"))))</f>
        <v/>
      </c>
    </row>
    <row r="3597">
      <c r="A3597" s="9" t="n"/>
      <c r="B3597" s="9" t="n"/>
      <c r="C3597" s="12" t="n"/>
      <c r="D3597" s="11" t="n"/>
      <c r="E3597" s="11" t="n"/>
      <c r="F3597" s="11" t="n"/>
      <c r="G3597" s="11" t="n"/>
      <c r="H3597" s="11" t="n"/>
      <c r="I3597" s="9" t="n"/>
      <c r="J3597" s="9" t="n"/>
      <c r="K3597" s="9" t="n"/>
      <c r="L3597" s="9">
        <f>IF(COUNTA($A3597:$K3597)=0,"",IF(AND(IFERROR($H3597,0)&gt;0,LEN(TRIM($K3597&amp;""))&gt;0,IFERROR(LOOKUP(2,1/((LISTS!$M$2:$M$13&lt;&gt;"")*ISNUMBER(SEARCH(LISTS!$M$2:$M$13,$I3597))),LISTS!$N$2:$N$13),"NO")="SI"),"SI","NO"))</f>
        <v/>
      </c>
      <c r="M3597" s="9">
        <f>IF(COUNTA($A3597:$K3597)=0,"",IF($K3597&lt;&gt;"",IF(COUNTIF($K$19:$K3597,$K3597)&gt;1,"SI","NO"),IF(COUNTIFS($A$19:$A3597,$A3597,$C$19:$C3597,$C3597,$J$19:$J3597,$J3597,$D$19:$D3597,$D3597)&gt;1,"SI","NO")))</f>
        <v/>
      </c>
      <c r="N3597" s="11">
        <f>IF(COUNTA($A3597:$K3597)=0,"",IF(AND($L3597="SI",$M3597="NO"),IFERROR($H3597,0),0))</f>
        <v/>
      </c>
      <c r="O3597" s="9">
        <f>IF(COUNTA($A3597:$K3597)=0,"",IF($M3597="SI","CUFE o factura duplicada dentro del reporte; no se suma dos veces",IF(IFERROR($H3597,0)&lt;=0,"DIAN reporta valor susceptible 0",IF($L3597="NO",IFERROR(LOOKUP(2,1/((LISTS!$M$2:$M$13&lt;&gt;"")*ISNUMBER(SEARCH(LISTS!$M$2:$M$13,$I3597))),LISTS!$O$2:$O$13),"Medio de pago no elegible o no identificado por DIAN"),"Apta automaticamente por pago electronico y base positiva"))))</f>
        <v/>
      </c>
    </row>
    <row r="3598">
      <c r="A3598" s="9" t="n"/>
      <c r="B3598" s="9" t="n"/>
      <c r="C3598" s="12" t="n"/>
      <c r="D3598" s="11" t="n"/>
      <c r="E3598" s="11" t="n"/>
      <c r="F3598" s="11" t="n"/>
      <c r="G3598" s="11" t="n"/>
      <c r="H3598" s="11" t="n"/>
      <c r="I3598" s="9" t="n"/>
      <c r="J3598" s="9" t="n"/>
      <c r="K3598" s="9" t="n"/>
      <c r="L3598" s="9">
        <f>IF(COUNTA($A3598:$K3598)=0,"",IF(AND(IFERROR($H3598,0)&gt;0,LEN(TRIM($K3598&amp;""))&gt;0,IFERROR(LOOKUP(2,1/((LISTS!$M$2:$M$13&lt;&gt;"")*ISNUMBER(SEARCH(LISTS!$M$2:$M$13,$I3598))),LISTS!$N$2:$N$13),"NO")="SI"),"SI","NO"))</f>
        <v/>
      </c>
      <c r="M3598" s="9">
        <f>IF(COUNTA($A3598:$K3598)=0,"",IF($K3598&lt;&gt;"",IF(COUNTIF($K$19:$K3598,$K3598)&gt;1,"SI","NO"),IF(COUNTIFS($A$19:$A3598,$A3598,$C$19:$C3598,$C3598,$J$19:$J3598,$J3598,$D$19:$D3598,$D3598)&gt;1,"SI","NO")))</f>
        <v/>
      </c>
      <c r="N3598" s="11">
        <f>IF(COUNTA($A3598:$K3598)=0,"",IF(AND($L3598="SI",$M3598="NO"),IFERROR($H3598,0),0))</f>
        <v/>
      </c>
      <c r="O3598" s="9">
        <f>IF(COUNTA($A3598:$K3598)=0,"",IF($M3598="SI","CUFE o factura duplicada dentro del reporte; no se suma dos veces",IF(IFERROR($H3598,0)&lt;=0,"DIAN reporta valor susceptible 0",IF($L3598="NO",IFERROR(LOOKUP(2,1/((LISTS!$M$2:$M$13&lt;&gt;"")*ISNUMBER(SEARCH(LISTS!$M$2:$M$13,$I3598))),LISTS!$O$2:$O$13),"Medio de pago no elegible o no identificado por DIAN"),"Apta automaticamente por pago electronico y base positiva"))))</f>
        <v/>
      </c>
    </row>
    <row r="3599">
      <c r="A3599" s="9" t="n"/>
      <c r="B3599" s="9" t="n"/>
      <c r="C3599" s="12" t="n"/>
      <c r="D3599" s="11" t="n"/>
      <c r="E3599" s="11" t="n"/>
      <c r="F3599" s="11" t="n"/>
      <c r="G3599" s="11" t="n"/>
      <c r="H3599" s="11" t="n"/>
      <c r="I3599" s="9" t="n"/>
      <c r="J3599" s="9" t="n"/>
      <c r="K3599" s="9" t="n"/>
      <c r="L3599" s="9">
        <f>IF(COUNTA($A3599:$K3599)=0,"",IF(AND(IFERROR($H3599,0)&gt;0,LEN(TRIM($K3599&amp;""))&gt;0,IFERROR(LOOKUP(2,1/((LISTS!$M$2:$M$13&lt;&gt;"")*ISNUMBER(SEARCH(LISTS!$M$2:$M$13,$I3599))),LISTS!$N$2:$N$13),"NO")="SI"),"SI","NO"))</f>
        <v/>
      </c>
      <c r="M3599" s="9">
        <f>IF(COUNTA($A3599:$K3599)=0,"",IF($K3599&lt;&gt;"",IF(COUNTIF($K$19:$K3599,$K3599)&gt;1,"SI","NO"),IF(COUNTIFS($A$19:$A3599,$A3599,$C$19:$C3599,$C3599,$J$19:$J3599,$J3599,$D$19:$D3599,$D3599)&gt;1,"SI","NO")))</f>
        <v/>
      </c>
      <c r="N3599" s="11">
        <f>IF(COUNTA($A3599:$K3599)=0,"",IF(AND($L3599="SI",$M3599="NO"),IFERROR($H3599,0),0))</f>
        <v/>
      </c>
      <c r="O3599" s="9">
        <f>IF(COUNTA($A3599:$K3599)=0,"",IF($M3599="SI","CUFE o factura duplicada dentro del reporte; no se suma dos veces",IF(IFERROR($H3599,0)&lt;=0,"DIAN reporta valor susceptible 0",IF($L3599="NO",IFERROR(LOOKUP(2,1/((LISTS!$M$2:$M$13&lt;&gt;"")*ISNUMBER(SEARCH(LISTS!$M$2:$M$13,$I3599))),LISTS!$O$2:$O$13),"Medio de pago no elegible o no identificado por DIAN"),"Apta automaticamente por pago electronico y base positiva"))))</f>
        <v/>
      </c>
    </row>
    <row r="3600">
      <c r="A3600" s="9" t="n"/>
      <c r="B3600" s="9" t="n"/>
      <c r="C3600" s="12" t="n"/>
      <c r="D3600" s="11" t="n"/>
      <c r="E3600" s="11" t="n"/>
      <c r="F3600" s="11" t="n"/>
      <c r="G3600" s="11" t="n"/>
      <c r="H3600" s="11" t="n"/>
      <c r="I3600" s="9" t="n"/>
      <c r="J3600" s="9" t="n"/>
      <c r="K3600" s="9" t="n"/>
      <c r="L3600" s="9">
        <f>IF(COUNTA($A3600:$K3600)=0,"",IF(AND(IFERROR($H3600,0)&gt;0,LEN(TRIM($K3600&amp;""))&gt;0,IFERROR(LOOKUP(2,1/((LISTS!$M$2:$M$13&lt;&gt;"")*ISNUMBER(SEARCH(LISTS!$M$2:$M$13,$I3600))),LISTS!$N$2:$N$13),"NO")="SI"),"SI","NO"))</f>
        <v/>
      </c>
      <c r="M3600" s="9">
        <f>IF(COUNTA($A3600:$K3600)=0,"",IF($K3600&lt;&gt;"",IF(COUNTIF($K$19:$K3600,$K3600)&gt;1,"SI","NO"),IF(COUNTIFS($A$19:$A3600,$A3600,$C$19:$C3600,$C3600,$J$19:$J3600,$J3600,$D$19:$D3600,$D3600)&gt;1,"SI","NO")))</f>
        <v/>
      </c>
      <c r="N3600" s="11">
        <f>IF(COUNTA($A3600:$K3600)=0,"",IF(AND($L3600="SI",$M3600="NO"),IFERROR($H3600,0),0))</f>
        <v/>
      </c>
      <c r="O3600" s="9">
        <f>IF(COUNTA($A3600:$K3600)=0,"",IF($M3600="SI","CUFE o factura duplicada dentro del reporte; no se suma dos veces",IF(IFERROR($H3600,0)&lt;=0,"DIAN reporta valor susceptible 0",IF($L3600="NO",IFERROR(LOOKUP(2,1/((LISTS!$M$2:$M$13&lt;&gt;"")*ISNUMBER(SEARCH(LISTS!$M$2:$M$13,$I3600))),LISTS!$O$2:$O$13),"Medio de pago no elegible o no identificado por DIAN"),"Apta automaticamente por pago electronico y base positiva"))))</f>
        <v/>
      </c>
    </row>
    <row r="3601">
      <c r="A3601" s="9" t="n"/>
      <c r="B3601" s="9" t="n"/>
      <c r="C3601" s="12" t="n"/>
      <c r="D3601" s="11" t="n"/>
      <c r="E3601" s="11" t="n"/>
      <c r="F3601" s="11" t="n"/>
      <c r="G3601" s="11" t="n"/>
      <c r="H3601" s="11" t="n"/>
      <c r="I3601" s="9" t="n"/>
      <c r="J3601" s="9" t="n"/>
      <c r="K3601" s="9" t="n"/>
      <c r="L3601" s="9">
        <f>IF(COUNTA($A3601:$K3601)=0,"",IF(AND(IFERROR($H3601,0)&gt;0,LEN(TRIM($K3601&amp;""))&gt;0,IFERROR(LOOKUP(2,1/((LISTS!$M$2:$M$13&lt;&gt;"")*ISNUMBER(SEARCH(LISTS!$M$2:$M$13,$I3601))),LISTS!$N$2:$N$13),"NO")="SI"),"SI","NO"))</f>
        <v/>
      </c>
      <c r="M3601" s="9">
        <f>IF(COUNTA($A3601:$K3601)=0,"",IF($K3601&lt;&gt;"",IF(COUNTIF($K$19:$K3601,$K3601)&gt;1,"SI","NO"),IF(COUNTIFS($A$19:$A3601,$A3601,$C$19:$C3601,$C3601,$J$19:$J3601,$J3601,$D$19:$D3601,$D3601)&gt;1,"SI","NO")))</f>
        <v/>
      </c>
      <c r="N3601" s="11">
        <f>IF(COUNTA($A3601:$K3601)=0,"",IF(AND($L3601="SI",$M3601="NO"),IFERROR($H3601,0),0))</f>
        <v/>
      </c>
      <c r="O3601" s="9">
        <f>IF(COUNTA($A3601:$K3601)=0,"",IF($M3601="SI","CUFE o factura duplicada dentro del reporte; no se suma dos veces",IF(IFERROR($H3601,0)&lt;=0,"DIAN reporta valor susceptible 0",IF($L3601="NO",IFERROR(LOOKUP(2,1/((LISTS!$M$2:$M$13&lt;&gt;"")*ISNUMBER(SEARCH(LISTS!$M$2:$M$13,$I3601))),LISTS!$O$2:$O$13),"Medio de pago no elegible o no identificado por DIAN"),"Apta automaticamente por pago electronico y base positiva"))))</f>
        <v/>
      </c>
    </row>
    <row r="3602">
      <c r="A3602" s="9" t="n"/>
      <c r="B3602" s="9" t="n"/>
      <c r="C3602" s="12" t="n"/>
      <c r="D3602" s="11" t="n"/>
      <c r="E3602" s="11" t="n"/>
      <c r="F3602" s="11" t="n"/>
      <c r="G3602" s="11" t="n"/>
      <c r="H3602" s="11" t="n"/>
      <c r="I3602" s="9" t="n"/>
      <c r="J3602" s="9" t="n"/>
      <c r="K3602" s="9" t="n"/>
      <c r="L3602" s="9">
        <f>IF(COUNTA($A3602:$K3602)=0,"",IF(AND(IFERROR($H3602,0)&gt;0,LEN(TRIM($K3602&amp;""))&gt;0,IFERROR(LOOKUP(2,1/((LISTS!$M$2:$M$13&lt;&gt;"")*ISNUMBER(SEARCH(LISTS!$M$2:$M$13,$I3602))),LISTS!$N$2:$N$13),"NO")="SI"),"SI","NO"))</f>
        <v/>
      </c>
      <c r="M3602" s="9">
        <f>IF(COUNTA($A3602:$K3602)=0,"",IF($K3602&lt;&gt;"",IF(COUNTIF($K$19:$K3602,$K3602)&gt;1,"SI","NO"),IF(COUNTIFS($A$19:$A3602,$A3602,$C$19:$C3602,$C3602,$J$19:$J3602,$J3602,$D$19:$D3602,$D3602)&gt;1,"SI","NO")))</f>
        <v/>
      </c>
      <c r="N3602" s="11">
        <f>IF(COUNTA($A3602:$K3602)=0,"",IF(AND($L3602="SI",$M3602="NO"),IFERROR($H3602,0),0))</f>
        <v/>
      </c>
      <c r="O3602" s="9">
        <f>IF(COUNTA($A3602:$K3602)=0,"",IF($M3602="SI","CUFE o factura duplicada dentro del reporte; no se suma dos veces",IF(IFERROR($H3602,0)&lt;=0,"DIAN reporta valor susceptible 0",IF($L3602="NO",IFERROR(LOOKUP(2,1/((LISTS!$M$2:$M$13&lt;&gt;"")*ISNUMBER(SEARCH(LISTS!$M$2:$M$13,$I3602))),LISTS!$O$2:$O$13),"Medio de pago no elegible o no identificado por DIAN"),"Apta automaticamente por pago electronico y base positiva"))))</f>
        <v/>
      </c>
    </row>
    <row r="3603">
      <c r="A3603" s="9" t="n"/>
      <c r="B3603" s="9" t="n"/>
      <c r="C3603" s="12" t="n"/>
      <c r="D3603" s="11" t="n"/>
      <c r="E3603" s="11" t="n"/>
      <c r="F3603" s="11" t="n"/>
      <c r="G3603" s="11" t="n"/>
      <c r="H3603" s="11" t="n"/>
      <c r="I3603" s="9" t="n"/>
      <c r="J3603" s="9" t="n"/>
      <c r="K3603" s="9" t="n"/>
      <c r="L3603" s="9">
        <f>IF(COUNTA($A3603:$K3603)=0,"",IF(AND(IFERROR($H3603,0)&gt;0,LEN(TRIM($K3603&amp;""))&gt;0,IFERROR(LOOKUP(2,1/((LISTS!$M$2:$M$13&lt;&gt;"")*ISNUMBER(SEARCH(LISTS!$M$2:$M$13,$I3603))),LISTS!$N$2:$N$13),"NO")="SI"),"SI","NO"))</f>
        <v/>
      </c>
      <c r="M3603" s="9">
        <f>IF(COUNTA($A3603:$K3603)=0,"",IF($K3603&lt;&gt;"",IF(COUNTIF($K$19:$K3603,$K3603)&gt;1,"SI","NO"),IF(COUNTIFS($A$19:$A3603,$A3603,$C$19:$C3603,$C3603,$J$19:$J3603,$J3603,$D$19:$D3603,$D3603)&gt;1,"SI","NO")))</f>
        <v/>
      </c>
      <c r="N3603" s="11">
        <f>IF(COUNTA($A3603:$K3603)=0,"",IF(AND($L3603="SI",$M3603="NO"),IFERROR($H3603,0),0))</f>
        <v/>
      </c>
      <c r="O3603" s="9">
        <f>IF(COUNTA($A3603:$K3603)=0,"",IF($M3603="SI","CUFE o factura duplicada dentro del reporte; no se suma dos veces",IF(IFERROR($H3603,0)&lt;=0,"DIAN reporta valor susceptible 0",IF($L3603="NO",IFERROR(LOOKUP(2,1/((LISTS!$M$2:$M$13&lt;&gt;"")*ISNUMBER(SEARCH(LISTS!$M$2:$M$13,$I3603))),LISTS!$O$2:$O$13),"Medio de pago no elegible o no identificado por DIAN"),"Apta automaticamente por pago electronico y base positiva"))))</f>
        <v/>
      </c>
    </row>
    <row r="3604">
      <c r="A3604" s="9" t="n"/>
      <c r="B3604" s="9" t="n"/>
      <c r="C3604" s="12" t="n"/>
      <c r="D3604" s="11" t="n"/>
      <c r="E3604" s="11" t="n"/>
      <c r="F3604" s="11" t="n"/>
      <c r="G3604" s="11" t="n"/>
      <c r="H3604" s="11" t="n"/>
      <c r="I3604" s="9" t="n"/>
      <c r="J3604" s="9" t="n"/>
      <c r="K3604" s="9" t="n"/>
      <c r="L3604" s="9">
        <f>IF(COUNTA($A3604:$K3604)=0,"",IF(AND(IFERROR($H3604,0)&gt;0,LEN(TRIM($K3604&amp;""))&gt;0,IFERROR(LOOKUP(2,1/((LISTS!$M$2:$M$13&lt;&gt;"")*ISNUMBER(SEARCH(LISTS!$M$2:$M$13,$I3604))),LISTS!$N$2:$N$13),"NO")="SI"),"SI","NO"))</f>
        <v/>
      </c>
      <c r="M3604" s="9">
        <f>IF(COUNTA($A3604:$K3604)=0,"",IF($K3604&lt;&gt;"",IF(COUNTIF($K$19:$K3604,$K3604)&gt;1,"SI","NO"),IF(COUNTIFS($A$19:$A3604,$A3604,$C$19:$C3604,$C3604,$J$19:$J3604,$J3604,$D$19:$D3604,$D3604)&gt;1,"SI","NO")))</f>
        <v/>
      </c>
      <c r="N3604" s="11">
        <f>IF(COUNTA($A3604:$K3604)=0,"",IF(AND($L3604="SI",$M3604="NO"),IFERROR($H3604,0),0))</f>
        <v/>
      </c>
      <c r="O3604" s="9">
        <f>IF(COUNTA($A3604:$K3604)=0,"",IF($M3604="SI","CUFE o factura duplicada dentro del reporte; no se suma dos veces",IF(IFERROR($H3604,0)&lt;=0,"DIAN reporta valor susceptible 0",IF($L3604="NO",IFERROR(LOOKUP(2,1/((LISTS!$M$2:$M$13&lt;&gt;"")*ISNUMBER(SEARCH(LISTS!$M$2:$M$13,$I3604))),LISTS!$O$2:$O$13),"Medio de pago no elegible o no identificado por DIAN"),"Apta automaticamente por pago electronico y base positiva"))))</f>
        <v/>
      </c>
    </row>
    <row r="3605">
      <c r="A3605" s="9" t="n"/>
      <c r="B3605" s="9" t="n"/>
      <c r="C3605" s="12" t="n"/>
      <c r="D3605" s="11" t="n"/>
      <c r="E3605" s="11" t="n"/>
      <c r="F3605" s="11" t="n"/>
      <c r="G3605" s="11" t="n"/>
      <c r="H3605" s="11" t="n"/>
      <c r="I3605" s="9" t="n"/>
      <c r="J3605" s="9" t="n"/>
      <c r="K3605" s="9" t="n"/>
      <c r="L3605" s="9">
        <f>IF(COUNTA($A3605:$K3605)=0,"",IF(AND(IFERROR($H3605,0)&gt;0,LEN(TRIM($K3605&amp;""))&gt;0,IFERROR(LOOKUP(2,1/((LISTS!$M$2:$M$13&lt;&gt;"")*ISNUMBER(SEARCH(LISTS!$M$2:$M$13,$I3605))),LISTS!$N$2:$N$13),"NO")="SI"),"SI","NO"))</f>
        <v/>
      </c>
      <c r="M3605" s="9">
        <f>IF(COUNTA($A3605:$K3605)=0,"",IF($K3605&lt;&gt;"",IF(COUNTIF($K$19:$K3605,$K3605)&gt;1,"SI","NO"),IF(COUNTIFS($A$19:$A3605,$A3605,$C$19:$C3605,$C3605,$J$19:$J3605,$J3605,$D$19:$D3605,$D3605)&gt;1,"SI","NO")))</f>
        <v/>
      </c>
      <c r="N3605" s="11">
        <f>IF(COUNTA($A3605:$K3605)=0,"",IF(AND($L3605="SI",$M3605="NO"),IFERROR($H3605,0),0))</f>
        <v/>
      </c>
      <c r="O3605" s="9">
        <f>IF(COUNTA($A3605:$K3605)=0,"",IF($M3605="SI","CUFE o factura duplicada dentro del reporte; no se suma dos veces",IF(IFERROR($H3605,0)&lt;=0,"DIAN reporta valor susceptible 0",IF($L3605="NO",IFERROR(LOOKUP(2,1/((LISTS!$M$2:$M$13&lt;&gt;"")*ISNUMBER(SEARCH(LISTS!$M$2:$M$13,$I3605))),LISTS!$O$2:$O$13),"Medio de pago no elegible o no identificado por DIAN"),"Apta automaticamente por pago electronico y base positiva"))))</f>
        <v/>
      </c>
    </row>
    <row r="3606">
      <c r="A3606" s="9" t="n"/>
      <c r="B3606" s="9" t="n"/>
      <c r="C3606" s="12" t="n"/>
      <c r="D3606" s="11" t="n"/>
      <c r="E3606" s="11" t="n"/>
      <c r="F3606" s="11" t="n"/>
      <c r="G3606" s="11" t="n"/>
      <c r="H3606" s="11" t="n"/>
      <c r="I3606" s="9" t="n"/>
      <c r="J3606" s="9" t="n"/>
      <c r="K3606" s="9" t="n"/>
      <c r="L3606" s="9">
        <f>IF(COUNTA($A3606:$K3606)=0,"",IF(AND(IFERROR($H3606,0)&gt;0,LEN(TRIM($K3606&amp;""))&gt;0,IFERROR(LOOKUP(2,1/((LISTS!$M$2:$M$13&lt;&gt;"")*ISNUMBER(SEARCH(LISTS!$M$2:$M$13,$I3606))),LISTS!$N$2:$N$13),"NO")="SI"),"SI","NO"))</f>
        <v/>
      </c>
      <c r="M3606" s="9">
        <f>IF(COUNTA($A3606:$K3606)=0,"",IF($K3606&lt;&gt;"",IF(COUNTIF($K$19:$K3606,$K3606)&gt;1,"SI","NO"),IF(COUNTIFS($A$19:$A3606,$A3606,$C$19:$C3606,$C3606,$J$19:$J3606,$J3606,$D$19:$D3606,$D3606)&gt;1,"SI","NO")))</f>
        <v/>
      </c>
      <c r="N3606" s="11">
        <f>IF(COUNTA($A3606:$K3606)=0,"",IF(AND($L3606="SI",$M3606="NO"),IFERROR($H3606,0),0))</f>
        <v/>
      </c>
      <c r="O3606" s="9">
        <f>IF(COUNTA($A3606:$K3606)=0,"",IF($M3606="SI","CUFE o factura duplicada dentro del reporte; no se suma dos veces",IF(IFERROR($H3606,0)&lt;=0,"DIAN reporta valor susceptible 0",IF($L3606="NO",IFERROR(LOOKUP(2,1/((LISTS!$M$2:$M$13&lt;&gt;"")*ISNUMBER(SEARCH(LISTS!$M$2:$M$13,$I3606))),LISTS!$O$2:$O$13),"Medio de pago no elegible o no identificado por DIAN"),"Apta automaticamente por pago electronico y base positiva"))))</f>
        <v/>
      </c>
    </row>
    <row r="3607">
      <c r="A3607" s="9" t="n"/>
      <c r="B3607" s="9" t="n"/>
      <c r="C3607" s="12" t="n"/>
      <c r="D3607" s="11" t="n"/>
      <c r="E3607" s="11" t="n"/>
      <c r="F3607" s="11" t="n"/>
      <c r="G3607" s="11" t="n"/>
      <c r="H3607" s="11" t="n"/>
      <c r="I3607" s="9" t="n"/>
      <c r="J3607" s="9" t="n"/>
      <c r="K3607" s="9" t="n"/>
      <c r="L3607" s="9">
        <f>IF(COUNTA($A3607:$K3607)=0,"",IF(AND(IFERROR($H3607,0)&gt;0,LEN(TRIM($K3607&amp;""))&gt;0,IFERROR(LOOKUP(2,1/((LISTS!$M$2:$M$13&lt;&gt;"")*ISNUMBER(SEARCH(LISTS!$M$2:$M$13,$I3607))),LISTS!$N$2:$N$13),"NO")="SI"),"SI","NO"))</f>
        <v/>
      </c>
      <c r="M3607" s="9">
        <f>IF(COUNTA($A3607:$K3607)=0,"",IF($K3607&lt;&gt;"",IF(COUNTIF($K$19:$K3607,$K3607)&gt;1,"SI","NO"),IF(COUNTIFS($A$19:$A3607,$A3607,$C$19:$C3607,$C3607,$J$19:$J3607,$J3607,$D$19:$D3607,$D3607)&gt;1,"SI","NO")))</f>
        <v/>
      </c>
      <c r="N3607" s="11">
        <f>IF(COUNTA($A3607:$K3607)=0,"",IF(AND($L3607="SI",$M3607="NO"),IFERROR($H3607,0),0))</f>
        <v/>
      </c>
      <c r="O3607" s="9">
        <f>IF(COUNTA($A3607:$K3607)=0,"",IF($M3607="SI","CUFE o factura duplicada dentro del reporte; no se suma dos veces",IF(IFERROR($H3607,0)&lt;=0,"DIAN reporta valor susceptible 0",IF($L3607="NO",IFERROR(LOOKUP(2,1/((LISTS!$M$2:$M$13&lt;&gt;"")*ISNUMBER(SEARCH(LISTS!$M$2:$M$13,$I3607))),LISTS!$O$2:$O$13),"Medio de pago no elegible o no identificado por DIAN"),"Apta automaticamente por pago electronico y base positiva"))))</f>
        <v/>
      </c>
    </row>
    <row r="3608">
      <c r="A3608" s="9" t="n"/>
      <c r="B3608" s="9" t="n"/>
      <c r="C3608" s="12" t="n"/>
      <c r="D3608" s="11" t="n"/>
      <c r="E3608" s="11" t="n"/>
      <c r="F3608" s="11" t="n"/>
      <c r="G3608" s="11" t="n"/>
      <c r="H3608" s="11" t="n"/>
      <c r="I3608" s="9" t="n"/>
      <c r="J3608" s="9" t="n"/>
      <c r="K3608" s="9" t="n"/>
      <c r="L3608" s="9">
        <f>IF(COUNTA($A3608:$K3608)=0,"",IF(AND(IFERROR($H3608,0)&gt;0,LEN(TRIM($K3608&amp;""))&gt;0,IFERROR(LOOKUP(2,1/((LISTS!$M$2:$M$13&lt;&gt;"")*ISNUMBER(SEARCH(LISTS!$M$2:$M$13,$I3608))),LISTS!$N$2:$N$13),"NO")="SI"),"SI","NO"))</f>
        <v/>
      </c>
      <c r="M3608" s="9">
        <f>IF(COUNTA($A3608:$K3608)=0,"",IF($K3608&lt;&gt;"",IF(COUNTIF($K$19:$K3608,$K3608)&gt;1,"SI","NO"),IF(COUNTIFS($A$19:$A3608,$A3608,$C$19:$C3608,$C3608,$J$19:$J3608,$J3608,$D$19:$D3608,$D3608)&gt;1,"SI","NO")))</f>
        <v/>
      </c>
      <c r="N3608" s="11">
        <f>IF(COUNTA($A3608:$K3608)=0,"",IF(AND($L3608="SI",$M3608="NO"),IFERROR($H3608,0),0))</f>
        <v/>
      </c>
      <c r="O3608" s="9">
        <f>IF(COUNTA($A3608:$K3608)=0,"",IF($M3608="SI","CUFE o factura duplicada dentro del reporte; no se suma dos veces",IF(IFERROR($H3608,0)&lt;=0,"DIAN reporta valor susceptible 0",IF($L3608="NO",IFERROR(LOOKUP(2,1/((LISTS!$M$2:$M$13&lt;&gt;"")*ISNUMBER(SEARCH(LISTS!$M$2:$M$13,$I3608))),LISTS!$O$2:$O$13),"Medio de pago no elegible o no identificado por DIAN"),"Apta automaticamente por pago electronico y base positiva"))))</f>
        <v/>
      </c>
    </row>
    <row r="3609">
      <c r="A3609" s="9" t="n"/>
      <c r="B3609" s="9" t="n"/>
      <c r="C3609" s="12" t="n"/>
      <c r="D3609" s="11" t="n"/>
      <c r="E3609" s="11" t="n"/>
      <c r="F3609" s="11" t="n"/>
      <c r="G3609" s="11" t="n"/>
      <c r="H3609" s="11" t="n"/>
      <c r="I3609" s="9" t="n"/>
      <c r="J3609" s="9" t="n"/>
      <c r="K3609" s="9" t="n"/>
      <c r="L3609" s="9">
        <f>IF(COUNTA($A3609:$K3609)=0,"",IF(AND(IFERROR($H3609,0)&gt;0,LEN(TRIM($K3609&amp;""))&gt;0,IFERROR(LOOKUP(2,1/((LISTS!$M$2:$M$13&lt;&gt;"")*ISNUMBER(SEARCH(LISTS!$M$2:$M$13,$I3609))),LISTS!$N$2:$N$13),"NO")="SI"),"SI","NO"))</f>
        <v/>
      </c>
      <c r="M3609" s="9">
        <f>IF(COUNTA($A3609:$K3609)=0,"",IF($K3609&lt;&gt;"",IF(COUNTIF($K$19:$K3609,$K3609)&gt;1,"SI","NO"),IF(COUNTIFS($A$19:$A3609,$A3609,$C$19:$C3609,$C3609,$J$19:$J3609,$J3609,$D$19:$D3609,$D3609)&gt;1,"SI","NO")))</f>
        <v/>
      </c>
      <c r="N3609" s="11">
        <f>IF(COUNTA($A3609:$K3609)=0,"",IF(AND($L3609="SI",$M3609="NO"),IFERROR($H3609,0),0))</f>
        <v/>
      </c>
      <c r="O3609" s="9">
        <f>IF(COUNTA($A3609:$K3609)=0,"",IF($M3609="SI","CUFE o factura duplicada dentro del reporte; no se suma dos veces",IF(IFERROR($H3609,0)&lt;=0,"DIAN reporta valor susceptible 0",IF($L3609="NO",IFERROR(LOOKUP(2,1/((LISTS!$M$2:$M$13&lt;&gt;"")*ISNUMBER(SEARCH(LISTS!$M$2:$M$13,$I3609))),LISTS!$O$2:$O$13),"Medio de pago no elegible o no identificado por DIAN"),"Apta automaticamente por pago electronico y base positiva"))))</f>
        <v/>
      </c>
    </row>
    <row r="3610">
      <c r="A3610" s="9" t="n"/>
      <c r="B3610" s="9" t="n"/>
      <c r="C3610" s="12" t="n"/>
      <c r="D3610" s="11" t="n"/>
      <c r="E3610" s="11" t="n"/>
      <c r="F3610" s="11" t="n"/>
      <c r="G3610" s="11" t="n"/>
      <c r="H3610" s="11" t="n"/>
      <c r="I3610" s="9" t="n"/>
      <c r="J3610" s="9" t="n"/>
      <c r="K3610" s="9" t="n"/>
      <c r="L3610" s="9">
        <f>IF(COUNTA($A3610:$K3610)=0,"",IF(AND(IFERROR($H3610,0)&gt;0,LEN(TRIM($K3610&amp;""))&gt;0,IFERROR(LOOKUP(2,1/((LISTS!$M$2:$M$13&lt;&gt;"")*ISNUMBER(SEARCH(LISTS!$M$2:$M$13,$I3610))),LISTS!$N$2:$N$13),"NO")="SI"),"SI","NO"))</f>
        <v/>
      </c>
      <c r="M3610" s="9">
        <f>IF(COUNTA($A3610:$K3610)=0,"",IF($K3610&lt;&gt;"",IF(COUNTIF($K$19:$K3610,$K3610)&gt;1,"SI","NO"),IF(COUNTIFS($A$19:$A3610,$A3610,$C$19:$C3610,$C3610,$J$19:$J3610,$J3610,$D$19:$D3610,$D3610)&gt;1,"SI","NO")))</f>
        <v/>
      </c>
      <c r="N3610" s="11">
        <f>IF(COUNTA($A3610:$K3610)=0,"",IF(AND($L3610="SI",$M3610="NO"),IFERROR($H3610,0),0))</f>
        <v/>
      </c>
      <c r="O3610" s="9">
        <f>IF(COUNTA($A3610:$K3610)=0,"",IF($M3610="SI","CUFE o factura duplicada dentro del reporte; no se suma dos veces",IF(IFERROR($H3610,0)&lt;=0,"DIAN reporta valor susceptible 0",IF($L3610="NO",IFERROR(LOOKUP(2,1/((LISTS!$M$2:$M$13&lt;&gt;"")*ISNUMBER(SEARCH(LISTS!$M$2:$M$13,$I3610))),LISTS!$O$2:$O$13),"Medio de pago no elegible o no identificado por DIAN"),"Apta automaticamente por pago electronico y base positiva"))))</f>
        <v/>
      </c>
    </row>
    <row r="3611">
      <c r="A3611" s="9" t="n"/>
      <c r="B3611" s="9" t="n"/>
      <c r="C3611" s="12" t="n"/>
      <c r="D3611" s="11" t="n"/>
      <c r="E3611" s="11" t="n"/>
      <c r="F3611" s="11" t="n"/>
      <c r="G3611" s="11" t="n"/>
      <c r="H3611" s="11" t="n"/>
      <c r="I3611" s="9" t="n"/>
      <c r="J3611" s="9" t="n"/>
      <c r="K3611" s="9" t="n"/>
      <c r="L3611" s="9">
        <f>IF(COUNTA($A3611:$K3611)=0,"",IF(AND(IFERROR($H3611,0)&gt;0,LEN(TRIM($K3611&amp;""))&gt;0,IFERROR(LOOKUP(2,1/((LISTS!$M$2:$M$13&lt;&gt;"")*ISNUMBER(SEARCH(LISTS!$M$2:$M$13,$I3611))),LISTS!$N$2:$N$13),"NO")="SI"),"SI","NO"))</f>
        <v/>
      </c>
      <c r="M3611" s="9">
        <f>IF(COUNTA($A3611:$K3611)=0,"",IF($K3611&lt;&gt;"",IF(COUNTIF($K$19:$K3611,$K3611)&gt;1,"SI","NO"),IF(COUNTIFS($A$19:$A3611,$A3611,$C$19:$C3611,$C3611,$J$19:$J3611,$J3611,$D$19:$D3611,$D3611)&gt;1,"SI","NO")))</f>
        <v/>
      </c>
      <c r="N3611" s="11">
        <f>IF(COUNTA($A3611:$K3611)=0,"",IF(AND($L3611="SI",$M3611="NO"),IFERROR($H3611,0),0))</f>
        <v/>
      </c>
      <c r="O3611" s="9">
        <f>IF(COUNTA($A3611:$K3611)=0,"",IF($M3611="SI","CUFE o factura duplicada dentro del reporte; no se suma dos veces",IF(IFERROR($H3611,0)&lt;=0,"DIAN reporta valor susceptible 0",IF($L3611="NO",IFERROR(LOOKUP(2,1/((LISTS!$M$2:$M$13&lt;&gt;"")*ISNUMBER(SEARCH(LISTS!$M$2:$M$13,$I3611))),LISTS!$O$2:$O$13),"Medio de pago no elegible o no identificado por DIAN"),"Apta automaticamente por pago electronico y base positiva"))))</f>
        <v/>
      </c>
    </row>
    <row r="3612">
      <c r="A3612" s="9" t="n"/>
      <c r="B3612" s="9" t="n"/>
      <c r="C3612" s="12" t="n"/>
      <c r="D3612" s="11" t="n"/>
      <c r="E3612" s="11" t="n"/>
      <c r="F3612" s="11" t="n"/>
      <c r="G3612" s="11" t="n"/>
      <c r="H3612" s="11" t="n"/>
      <c r="I3612" s="9" t="n"/>
      <c r="J3612" s="9" t="n"/>
      <c r="K3612" s="9" t="n"/>
      <c r="L3612" s="9">
        <f>IF(COUNTA($A3612:$K3612)=0,"",IF(AND(IFERROR($H3612,0)&gt;0,LEN(TRIM($K3612&amp;""))&gt;0,IFERROR(LOOKUP(2,1/((LISTS!$M$2:$M$13&lt;&gt;"")*ISNUMBER(SEARCH(LISTS!$M$2:$M$13,$I3612))),LISTS!$N$2:$N$13),"NO")="SI"),"SI","NO"))</f>
        <v/>
      </c>
      <c r="M3612" s="9">
        <f>IF(COUNTA($A3612:$K3612)=0,"",IF($K3612&lt;&gt;"",IF(COUNTIF($K$19:$K3612,$K3612)&gt;1,"SI","NO"),IF(COUNTIFS($A$19:$A3612,$A3612,$C$19:$C3612,$C3612,$J$19:$J3612,$J3612,$D$19:$D3612,$D3612)&gt;1,"SI","NO")))</f>
        <v/>
      </c>
      <c r="N3612" s="11">
        <f>IF(COUNTA($A3612:$K3612)=0,"",IF(AND($L3612="SI",$M3612="NO"),IFERROR($H3612,0),0))</f>
        <v/>
      </c>
      <c r="O3612" s="9">
        <f>IF(COUNTA($A3612:$K3612)=0,"",IF($M3612="SI","CUFE o factura duplicada dentro del reporte; no se suma dos veces",IF(IFERROR($H3612,0)&lt;=0,"DIAN reporta valor susceptible 0",IF($L3612="NO",IFERROR(LOOKUP(2,1/((LISTS!$M$2:$M$13&lt;&gt;"")*ISNUMBER(SEARCH(LISTS!$M$2:$M$13,$I3612))),LISTS!$O$2:$O$13),"Medio de pago no elegible o no identificado por DIAN"),"Apta automaticamente por pago electronico y base positiva"))))</f>
        <v/>
      </c>
    </row>
    <row r="3613">
      <c r="A3613" s="9" t="n"/>
      <c r="B3613" s="9" t="n"/>
      <c r="C3613" s="12" t="n"/>
      <c r="D3613" s="11" t="n"/>
      <c r="E3613" s="11" t="n"/>
      <c r="F3613" s="11" t="n"/>
      <c r="G3613" s="11" t="n"/>
      <c r="H3613" s="11" t="n"/>
      <c r="I3613" s="9" t="n"/>
      <c r="J3613" s="9" t="n"/>
      <c r="K3613" s="9" t="n"/>
      <c r="L3613" s="9">
        <f>IF(COUNTA($A3613:$K3613)=0,"",IF(AND(IFERROR($H3613,0)&gt;0,LEN(TRIM($K3613&amp;""))&gt;0,IFERROR(LOOKUP(2,1/((LISTS!$M$2:$M$13&lt;&gt;"")*ISNUMBER(SEARCH(LISTS!$M$2:$M$13,$I3613))),LISTS!$N$2:$N$13),"NO")="SI"),"SI","NO"))</f>
        <v/>
      </c>
      <c r="M3613" s="9">
        <f>IF(COUNTA($A3613:$K3613)=0,"",IF($K3613&lt;&gt;"",IF(COUNTIF($K$19:$K3613,$K3613)&gt;1,"SI","NO"),IF(COUNTIFS($A$19:$A3613,$A3613,$C$19:$C3613,$C3613,$J$19:$J3613,$J3613,$D$19:$D3613,$D3613)&gt;1,"SI","NO")))</f>
        <v/>
      </c>
      <c r="N3613" s="11">
        <f>IF(COUNTA($A3613:$K3613)=0,"",IF(AND($L3613="SI",$M3613="NO"),IFERROR($H3613,0),0))</f>
        <v/>
      </c>
      <c r="O3613" s="9">
        <f>IF(COUNTA($A3613:$K3613)=0,"",IF($M3613="SI","CUFE o factura duplicada dentro del reporte; no se suma dos veces",IF(IFERROR($H3613,0)&lt;=0,"DIAN reporta valor susceptible 0",IF($L3613="NO",IFERROR(LOOKUP(2,1/((LISTS!$M$2:$M$13&lt;&gt;"")*ISNUMBER(SEARCH(LISTS!$M$2:$M$13,$I3613))),LISTS!$O$2:$O$13),"Medio de pago no elegible o no identificado por DIAN"),"Apta automaticamente por pago electronico y base positiva"))))</f>
        <v/>
      </c>
    </row>
    <row r="3614">
      <c r="A3614" s="9" t="n"/>
      <c r="B3614" s="9" t="n"/>
      <c r="C3614" s="12" t="n"/>
      <c r="D3614" s="11" t="n"/>
      <c r="E3614" s="11" t="n"/>
      <c r="F3614" s="11" t="n"/>
      <c r="G3614" s="11" t="n"/>
      <c r="H3614" s="11" t="n"/>
      <c r="I3614" s="9" t="n"/>
      <c r="J3614" s="9" t="n"/>
      <c r="K3614" s="9" t="n"/>
      <c r="L3614" s="9">
        <f>IF(COUNTA($A3614:$K3614)=0,"",IF(AND(IFERROR($H3614,0)&gt;0,LEN(TRIM($K3614&amp;""))&gt;0,IFERROR(LOOKUP(2,1/((LISTS!$M$2:$M$13&lt;&gt;"")*ISNUMBER(SEARCH(LISTS!$M$2:$M$13,$I3614))),LISTS!$N$2:$N$13),"NO")="SI"),"SI","NO"))</f>
        <v/>
      </c>
      <c r="M3614" s="9">
        <f>IF(COUNTA($A3614:$K3614)=0,"",IF($K3614&lt;&gt;"",IF(COUNTIF($K$19:$K3614,$K3614)&gt;1,"SI","NO"),IF(COUNTIFS($A$19:$A3614,$A3614,$C$19:$C3614,$C3614,$J$19:$J3614,$J3614,$D$19:$D3614,$D3614)&gt;1,"SI","NO")))</f>
        <v/>
      </c>
      <c r="N3614" s="11">
        <f>IF(COUNTA($A3614:$K3614)=0,"",IF(AND($L3614="SI",$M3614="NO"),IFERROR($H3614,0),0))</f>
        <v/>
      </c>
      <c r="O3614" s="9">
        <f>IF(COUNTA($A3614:$K3614)=0,"",IF($M3614="SI","CUFE o factura duplicada dentro del reporte; no se suma dos veces",IF(IFERROR($H3614,0)&lt;=0,"DIAN reporta valor susceptible 0",IF($L3614="NO",IFERROR(LOOKUP(2,1/((LISTS!$M$2:$M$13&lt;&gt;"")*ISNUMBER(SEARCH(LISTS!$M$2:$M$13,$I3614))),LISTS!$O$2:$O$13),"Medio de pago no elegible o no identificado por DIAN"),"Apta automaticamente por pago electronico y base positiva"))))</f>
        <v/>
      </c>
    </row>
    <row r="3615">
      <c r="A3615" s="9" t="n"/>
      <c r="B3615" s="9" t="n"/>
      <c r="C3615" s="12" t="n"/>
      <c r="D3615" s="11" t="n"/>
      <c r="E3615" s="11" t="n"/>
      <c r="F3615" s="11" t="n"/>
      <c r="G3615" s="11" t="n"/>
      <c r="H3615" s="11" t="n"/>
      <c r="I3615" s="9" t="n"/>
      <c r="J3615" s="9" t="n"/>
      <c r="K3615" s="9" t="n"/>
      <c r="L3615" s="9">
        <f>IF(COUNTA($A3615:$K3615)=0,"",IF(AND(IFERROR($H3615,0)&gt;0,LEN(TRIM($K3615&amp;""))&gt;0,IFERROR(LOOKUP(2,1/((LISTS!$M$2:$M$13&lt;&gt;"")*ISNUMBER(SEARCH(LISTS!$M$2:$M$13,$I3615))),LISTS!$N$2:$N$13),"NO")="SI"),"SI","NO"))</f>
        <v/>
      </c>
      <c r="M3615" s="9">
        <f>IF(COUNTA($A3615:$K3615)=0,"",IF($K3615&lt;&gt;"",IF(COUNTIF($K$19:$K3615,$K3615)&gt;1,"SI","NO"),IF(COUNTIFS($A$19:$A3615,$A3615,$C$19:$C3615,$C3615,$J$19:$J3615,$J3615,$D$19:$D3615,$D3615)&gt;1,"SI","NO")))</f>
        <v/>
      </c>
      <c r="N3615" s="11">
        <f>IF(COUNTA($A3615:$K3615)=0,"",IF(AND($L3615="SI",$M3615="NO"),IFERROR($H3615,0),0))</f>
        <v/>
      </c>
      <c r="O3615" s="9">
        <f>IF(COUNTA($A3615:$K3615)=0,"",IF($M3615="SI","CUFE o factura duplicada dentro del reporte; no se suma dos veces",IF(IFERROR($H3615,0)&lt;=0,"DIAN reporta valor susceptible 0",IF($L3615="NO",IFERROR(LOOKUP(2,1/((LISTS!$M$2:$M$13&lt;&gt;"")*ISNUMBER(SEARCH(LISTS!$M$2:$M$13,$I3615))),LISTS!$O$2:$O$13),"Medio de pago no elegible o no identificado por DIAN"),"Apta automaticamente por pago electronico y base positiva"))))</f>
        <v/>
      </c>
    </row>
    <row r="3616">
      <c r="A3616" s="9" t="n"/>
      <c r="B3616" s="9" t="n"/>
      <c r="C3616" s="12" t="n"/>
      <c r="D3616" s="11" t="n"/>
      <c r="E3616" s="11" t="n"/>
      <c r="F3616" s="11" t="n"/>
      <c r="G3616" s="11" t="n"/>
      <c r="H3616" s="11" t="n"/>
      <c r="I3616" s="9" t="n"/>
      <c r="J3616" s="9" t="n"/>
      <c r="K3616" s="9" t="n"/>
      <c r="L3616" s="9">
        <f>IF(COUNTA($A3616:$K3616)=0,"",IF(AND(IFERROR($H3616,0)&gt;0,LEN(TRIM($K3616&amp;""))&gt;0,IFERROR(LOOKUP(2,1/((LISTS!$M$2:$M$13&lt;&gt;"")*ISNUMBER(SEARCH(LISTS!$M$2:$M$13,$I3616))),LISTS!$N$2:$N$13),"NO")="SI"),"SI","NO"))</f>
        <v/>
      </c>
      <c r="M3616" s="9">
        <f>IF(COUNTA($A3616:$K3616)=0,"",IF($K3616&lt;&gt;"",IF(COUNTIF($K$19:$K3616,$K3616)&gt;1,"SI","NO"),IF(COUNTIFS($A$19:$A3616,$A3616,$C$19:$C3616,$C3616,$J$19:$J3616,$J3616,$D$19:$D3616,$D3616)&gt;1,"SI","NO")))</f>
        <v/>
      </c>
      <c r="N3616" s="11">
        <f>IF(COUNTA($A3616:$K3616)=0,"",IF(AND($L3616="SI",$M3616="NO"),IFERROR($H3616,0),0))</f>
        <v/>
      </c>
      <c r="O3616" s="9">
        <f>IF(COUNTA($A3616:$K3616)=0,"",IF($M3616="SI","CUFE o factura duplicada dentro del reporte; no se suma dos veces",IF(IFERROR($H3616,0)&lt;=0,"DIAN reporta valor susceptible 0",IF($L3616="NO",IFERROR(LOOKUP(2,1/((LISTS!$M$2:$M$13&lt;&gt;"")*ISNUMBER(SEARCH(LISTS!$M$2:$M$13,$I3616))),LISTS!$O$2:$O$13),"Medio de pago no elegible o no identificado por DIAN"),"Apta automaticamente por pago electronico y base positiva"))))</f>
        <v/>
      </c>
    </row>
    <row r="3617">
      <c r="A3617" s="9" t="n"/>
      <c r="B3617" s="9" t="n"/>
      <c r="C3617" s="12" t="n"/>
      <c r="D3617" s="11" t="n"/>
      <c r="E3617" s="11" t="n"/>
      <c r="F3617" s="11" t="n"/>
      <c r="G3617" s="11" t="n"/>
      <c r="H3617" s="11" t="n"/>
      <c r="I3617" s="9" t="n"/>
      <c r="J3617" s="9" t="n"/>
      <c r="K3617" s="9" t="n"/>
      <c r="L3617" s="9">
        <f>IF(COUNTA($A3617:$K3617)=0,"",IF(AND(IFERROR($H3617,0)&gt;0,LEN(TRIM($K3617&amp;""))&gt;0,IFERROR(LOOKUP(2,1/((LISTS!$M$2:$M$13&lt;&gt;"")*ISNUMBER(SEARCH(LISTS!$M$2:$M$13,$I3617))),LISTS!$N$2:$N$13),"NO")="SI"),"SI","NO"))</f>
        <v/>
      </c>
      <c r="M3617" s="9">
        <f>IF(COUNTA($A3617:$K3617)=0,"",IF($K3617&lt;&gt;"",IF(COUNTIF($K$19:$K3617,$K3617)&gt;1,"SI","NO"),IF(COUNTIFS($A$19:$A3617,$A3617,$C$19:$C3617,$C3617,$J$19:$J3617,$J3617,$D$19:$D3617,$D3617)&gt;1,"SI","NO")))</f>
        <v/>
      </c>
      <c r="N3617" s="11">
        <f>IF(COUNTA($A3617:$K3617)=0,"",IF(AND($L3617="SI",$M3617="NO"),IFERROR($H3617,0),0))</f>
        <v/>
      </c>
      <c r="O3617" s="9">
        <f>IF(COUNTA($A3617:$K3617)=0,"",IF($M3617="SI","CUFE o factura duplicada dentro del reporte; no se suma dos veces",IF(IFERROR($H3617,0)&lt;=0,"DIAN reporta valor susceptible 0",IF($L3617="NO",IFERROR(LOOKUP(2,1/((LISTS!$M$2:$M$13&lt;&gt;"")*ISNUMBER(SEARCH(LISTS!$M$2:$M$13,$I3617))),LISTS!$O$2:$O$13),"Medio de pago no elegible o no identificado por DIAN"),"Apta automaticamente por pago electronico y base positiva"))))</f>
        <v/>
      </c>
    </row>
    <row r="3618">
      <c r="A3618" s="9" t="n"/>
      <c r="B3618" s="9" t="n"/>
      <c r="C3618" s="12" t="n"/>
      <c r="D3618" s="11" t="n"/>
      <c r="E3618" s="11" t="n"/>
      <c r="F3618" s="11" t="n"/>
      <c r="G3618" s="11" t="n"/>
      <c r="H3618" s="11" t="n"/>
      <c r="I3618" s="9" t="n"/>
      <c r="J3618" s="9" t="n"/>
      <c r="K3618" s="9" t="n"/>
      <c r="L3618" s="9">
        <f>IF(COUNTA($A3618:$K3618)=0,"",IF(AND(IFERROR($H3618,0)&gt;0,LEN(TRIM($K3618&amp;""))&gt;0,IFERROR(LOOKUP(2,1/((LISTS!$M$2:$M$13&lt;&gt;"")*ISNUMBER(SEARCH(LISTS!$M$2:$M$13,$I3618))),LISTS!$N$2:$N$13),"NO")="SI"),"SI","NO"))</f>
        <v/>
      </c>
      <c r="M3618" s="9">
        <f>IF(COUNTA($A3618:$K3618)=0,"",IF($K3618&lt;&gt;"",IF(COUNTIF($K$19:$K3618,$K3618)&gt;1,"SI","NO"),IF(COUNTIFS($A$19:$A3618,$A3618,$C$19:$C3618,$C3618,$J$19:$J3618,$J3618,$D$19:$D3618,$D3618)&gt;1,"SI","NO")))</f>
        <v/>
      </c>
      <c r="N3618" s="11">
        <f>IF(COUNTA($A3618:$K3618)=0,"",IF(AND($L3618="SI",$M3618="NO"),IFERROR($H3618,0),0))</f>
        <v/>
      </c>
      <c r="O3618" s="9">
        <f>IF(COUNTA($A3618:$K3618)=0,"",IF($M3618="SI","CUFE o factura duplicada dentro del reporte; no se suma dos veces",IF(IFERROR($H3618,0)&lt;=0,"DIAN reporta valor susceptible 0",IF($L3618="NO",IFERROR(LOOKUP(2,1/((LISTS!$M$2:$M$13&lt;&gt;"")*ISNUMBER(SEARCH(LISTS!$M$2:$M$13,$I3618))),LISTS!$O$2:$O$13),"Medio de pago no elegible o no identificado por DIAN"),"Apta automaticamente por pago electronico y base positiva"))))</f>
        <v/>
      </c>
    </row>
    <row r="3619">
      <c r="A3619" s="9" t="n"/>
      <c r="B3619" s="9" t="n"/>
      <c r="C3619" s="12" t="n"/>
      <c r="D3619" s="11" t="n"/>
      <c r="E3619" s="11" t="n"/>
      <c r="F3619" s="11" t="n"/>
      <c r="G3619" s="11" t="n"/>
      <c r="H3619" s="11" t="n"/>
      <c r="I3619" s="9" t="n"/>
      <c r="J3619" s="9" t="n"/>
      <c r="K3619" s="9" t="n"/>
      <c r="L3619" s="9">
        <f>IF(COUNTA($A3619:$K3619)=0,"",IF(AND(IFERROR($H3619,0)&gt;0,LEN(TRIM($K3619&amp;""))&gt;0,IFERROR(LOOKUP(2,1/((LISTS!$M$2:$M$13&lt;&gt;"")*ISNUMBER(SEARCH(LISTS!$M$2:$M$13,$I3619))),LISTS!$N$2:$N$13),"NO")="SI"),"SI","NO"))</f>
        <v/>
      </c>
      <c r="M3619" s="9">
        <f>IF(COUNTA($A3619:$K3619)=0,"",IF($K3619&lt;&gt;"",IF(COUNTIF($K$19:$K3619,$K3619)&gt;1,"SI","NO"),IF(COUNTIFS($A$19:$A3619,$A3619,$C$19:$C3619,$C3619,$J$19:$J3619,$J3619,$D$19:$D3619,$D3619)&gt;1,"SI","NO")))</f>
        <v/>
      </c>
      <c r="N3619" s="11">
        <f>IF(COUNTA($A3619:$K3619)=0,"",IF(AND($L3619="SI",$M3619="NO"),IFERROR($H3619,0),0))</f>
        <v/>
      </c>
      <c r="O3619" s="9">
        <f>IF(COUNTA($A3619:$K3619)=0,"",IF($M3619="SI","CUFE o factura duplicada dentro del reporte; no se suma dos veces",IF(IFERROR($H3619,0)&lt;=0,"DIAN reporta valor susceptible 0",IF($L3619="NO",IFERROR(LOOKUP(2,1/((LISTS!$M$2:$M$13&lt;&gt;"")*ISNUMBER(SEARCH(LISTS!$M$2:$M$13,$I3619))),LISTS!$O$2:$O$13),"Medio de pago no elegible o no identificado por DIAN"),"Apta automaticamente por pago electronico y base positiva"))))</f>
        <v/>
      </c>
    </row>
    <row r="3620">
      <c r="A3620" s="9" t="n"/>
      <c r="B3620" s="9" t="n"/>
      <c r="C3620" s="12" t="n"/>
      <c r="D3620" s="11" t="n"/>
      <c r="E3620" s="11" t="n"/>
      <c r="F3620" s="11" t="n"/>
      <c r="G3620" s="11" t="n"/>
      <c r="H3620" s="11" t="n"/>
      <c r="I3620" s="9" t="n"/>
      <c r="J3620" s="9" t="n"/>
      <c r="K3620" s="9" t="n"/>
      <c r="L3620" s="9">
        <f>IF(COUNTA($A3620:$K3620)=0,"",IF(AND(IFERROR($H3620,0)&gt;0,LEN(TRIM($K3620&amp;""))&gt;0,IFERROR(LOOKUP(2,1/((LISTS!$M$2:$M$13&lt;&gt;"")*ISNUMBER(SEARCH(LISTS!$M$2:$M$13,$I3620))),LISTS!$N$2:$N$13),"NO")="SI"),"SI","NO"))</f>
        <v/>
      </c>
      <c r="M3620" s="9">
        <f>IF(COUNTA($A3620:$K3620)=0,"",IF($K3620&lt;&gt;"",IF(COUNTIF($K$19:$K3620,$K3620)&gt;1,"SI","NO"),IF(COUNTIFS($A$19:$A3620,$A3620,$C$19:$C3620,$C3620,$J$19:$J3620,$J3620,$D$19:$D3620,$D3620)&gt;1,"SI","NO")))</f>
        <v/>
      </c>
      <c r="N3620" s="11">
        <f>IF(COUNTA($A3620:$K3620)=0,"",IF(AND($L3620="SI",$M3620="NO"),IFERROR($H3620,0),0))</f>
        <v/>
      </c>
      <c r="O3620" s="9">
        <f>IF(COUNTA($A3620:$K3620)=0,"",IF($M3620="SI","CUFE o factura duplicada dentro del reporte; no se suma dos veces",IF(IFERROR($H3620,0)&lt;=0,"DIAN reporta valor susceptible 0",IF($L3620="NO",IFERROR(LOOKUP(2,1/((LISTS!$M$2:$M$13&lt;&gt;"")*ISNUMBER(SEARCH(LISTS!$M$2:$M$13,$I3620))),LISTS!$O$2:$O$13),"Medio de pago no elegible o no identificado por DIAN"),"Apta automaticamente por pago electronico y base positiva"))))</f>
        <v/>
      </c>
    </row>
    <row r="3621">
      <c r="A3621" s="9" t="n"/>
      <c r="B3621" s="9" t="n"/>
      <c r="C3621" s="12" t="n"/>
      <c r="D3621" s="11" t="n"/>
      <c r="E3621" s="11" t="n"/>
      <c r="F3621" s="11" t="n"/>
      <c r="G3621" s="11" t="n"/>
      <c r="H3621" s="11" t="n"/>
      <c r="I3621" s="9" t="n"/>
      <c r="J3621" s="9" t="n"/>
      <c r="K3621" s="9" t="n"/>
      <c r="L3621" s="9">
        <f>IF(COUNTA($A3621:$K3621)=0,"",IF(AND(IFERROR($H3621,0)&gt;0,LEN(TRIM($K3621&amp;""))&gt;0,IFERROR(LOOKUP(2,1/((LISTS!$M$2:$M$13&lt;&gt;"")*ISNUMBER(SEARCH(LISTS!$M$2:$M$13,$I3621))),LISTS!$N$2:$N$13),"NO")="SI"),"SI","NO"))</f>
        <v/>
      </c>
      <c r="M3621" s="9">
        <f>IF(COUNTA($A3621:$K3621)=0,"",IF($K3621&lt;&gt;"",IF(COUNTIF($K$19:$K3621,$K3621)&gt;1,"SI","NO"),IF(COUNTIFS($A$19:$A3621,$A3621,$C$19:$C3621,$C3621,$J$19:$J3621,$J3621,$D$19:$D3621,$D3621)&gt;1,"SI","NO")))</f>
        <v/>
      </c>
      <c r="N3621" s="11">
        <f>IF(COUNTA($A3621:$K3621)=0,"",IF(AND($L3621="SI",$M3621="NO"),IFERROR($H3621,0),0))</f>
        <v/>
      </c>
      <c r="O3621" s="9">
        <f>IF(COUNTA($A3621:$K3621)=0,"",IF($M3621="SI","CUFE o factura duplicada dentro del reporte; no se suma dos veces",IF(IFERROR($H3621,0)&lt;=0,"DIAN reporta valor susceptible 0",IF($L3621="NO",IFERROR(LOOKUP(2,1/((LISTS!$M$2:$M$13&lt;&gt;"")*ISNUMBER(SEARCH(LISTS!$M$2:$M$13,$I3621))),LISTS!$O$2:$O$13),"Medio de pago no elegible o no identificado por DIAN"),"Apta automaticamente por pago electronico y base positiva"))))</f>
        <v/>
      </c>
    </row>
    <row r="3622">
      <c r="A3622" s="9" t="n"/>
      <c r="B3622" s="9" t="n"/>
      <c r="C3622" s="12" t="n"/>
      <c r="D3622" s="11" t="n"/>
      <c r="E3622" s="11" t="n"/>
      <c r="F3622" s="11" t="n"/>
      <c r="G3622" s="11" t="n"/>
      <c r="H3622" s="11" t="n"/>
      <c r="I3622" s="9" t="n"/>
      <c r="J3622" s="9" t="n"/>
      <c r="K3622" s="9" t="n"/>
      <c r="L3622" s="9">
        <f>IF(COUNTA($A3622:$K3622)=0,"",IF(AND(IFERROR($H3622,0)&gt;0,LEN(TRIM($K3622&amp;""))&gt;0,IFERROR(LOOKUP(2,1/((LISTS!$M$2:$M$13&lt;&gt;"")*ISNUMBER(SEARCH(LISTS!$M$2:$M$13,$I3622))),LISTS!$N$2:$N$13),"NO")="SI"),"SI","NO"))</f>
        <v/>
      </c>
      <c r="M3622" s="9">
        <f>IF(COUNTA($A3622:$K3622)=0,"",IF($K3622&lt;&gt;"",IF(COUNTIF($K$19:$K3622,$K3622)&gt;1,"SI","NO"),IF(COUNTIFS($A$19:$A3622,$A3622,$C$19:$C3622,$C3622,$J$19:$J3622,$J3622,$D$19:$D3622,$D3622)&gt;1,"SI","NO")))</f>
        <v/>
      </c>
      <c r="N3622" s="11">
        <f>IF(COUNTA($A3622:$K3622)=0,"",IF(AND($L3622="SI",$M3622="NO"),IFERROR($H3622,0),0))</f>
        <v/>
      </c>
      <c r="O3622" s="9">
        <f>IF(COUNTA($A3622:$K3622)=0,"",IF($M3622="SI","CUFE o factura duplicada dentro del reporte; no se suma dos veces",IF(IFERROR($H3622,0)&lt;=0,"DIAN reporta valor susceptible 0",IF($L3622="NO",IFERROR(LOOKUP(2,1/((LISTS!$M$2:$M$13&lt;&gt;"")*ISNUMBER(SEARCH(LISTS!$M$2:$M$13,$I3622))),LISTS!$O$2:$O$13),"Medio de pago no elegible o no identificado por DIAN"),"Apta automaticamente por pago electronico y base positiva"))))</f>
        <v/>
      </c>
    </row>
    <row r="3623">
      <c r="A3623" s="9" t="n"/>
      <c r="B3623" s="9" t="n"/>
      <c r="C3623" s="12" t="n"/>
      <c r="D3623" s="11" t="n"/>
      <c r="E3623" s="11" t="n"/>
      <c r="F3623" s="11" t="n"/>
      <c r="G3623" s="11" t="n"/>
      <c r="H3623" s="11" t="n"/>
      <c r="I3623" s="9" t="n"/>
      <c r="J3623" s="9" t="n"/>
      <c r="K3623" s="9" t="n"/>
      <c r="L3623" s="9">
        <f>IF(COUNTA($A3623:$K3623)=0,"",IF(AND(IFERROR($H3623,0)&gt;0,LEN(TRIM($K3623&amp;""))&gt;0,IFERROR(LOOKUP(2,1/((LISTS!$M$2:$M$13&lt;&gt;"")*ISNUMBER(SEARCH(LISTS!$M$2:$M$13,$I3623))),LISTS!$N$2:$N$13),"NO")="SI"),"SI","NO"))</f>
        <v/>
      </c>
      <c r="M3623" s="9">
        <f>IF(COUNTA($A3623:$K3623)=0,"",IF($K3623&lt;&gt;"",IF(COUNTIF($K$19:$K3623,$K3623)&gt;1,"SI","NO"),IF(COUNTIFS($A$19:$A3623,$A3623,$C$19:$C3623,$C3623,$J$19:$J3623,$J3623,$D$19:$D3623,$D3623)&gt;1,"SI","NO")))</f>
        <v/>
      </c>
      <c r="N3623" s="11">
        <f>IF(COUNTA($A3623:$K3623)=0,"",IF(AND($L3623="SI",$M3623="NO"),IFERROR($H3623,0),0))</f>
        <v/>
      </c>
      <c r="O3623" s="9">
        <f>IF(COUNTA($A3623:$K3623)=0,"",IF($M3623="SI","CUFE o factura duplicada dentro del reporte; no se suma dos veces",IF(IFERROR($H3623,0)&lt;=0,"DIAN reporta valor susceptible 0",IF($L3623="NO",IFERROR(LOOKUP(2,1/((LISTS!$M$2:$M$13&lt;&gt;"")*ISNUMBER(SEARCH(LISTS!$M$2:$M$13,$I3623))),LISTS!$O$2:$O$13),"Medio de pago no elegible o no identificado por DIAN"),"Apta automaticamente por pago electronico y base positiva"))))</f>
        <v/>
      </c>
    </row>
    <row r="3624">
      <c r="A3624" s="9" t="n"/>
      <c r="B3624" s="9" t="n"/>
      <c r="C3624" s="12" t="n"/>
      <c r="D3624" s="11" t="n"/>
      <c r="E3624" s="11" t="n"/>
      <c r="F3624" s="11" t="n"/>
      <c r="G3624" s="11" t="n"/>
      <c r="H3624" s="11" t="n"/>
      <c r="I3624" s="9" t="n"/>
      <c r="J3624" s="9" t="n"/>
      <c r="K3624" s="9" t="n"/>
      <c r="L3624" s="9">
        <f>IF(COUNTA($A3624:$K3624)=0,"",IF(AND(IFERROR($H3624,0)&gt;0,LEN(TRIM($K3624&amp;""))&gt;0,IFERROR(LOOKUP(2,1/((LISTS!$M$2:$M$13&lt;&gt;"")*ISNUMBER(SEARCH(LISTS!$M$2:$M$13,$I3624))),LISTS!$N$2:$N$13),"NO")="SI"),"SI","NO"))</f>
        <v/>
      </c>
      <c r="M3624" s="9">
        <f>IF(COUNTA($A3624:$K3624)=0,"",IF($K3624&lt;&gt;"",IF(COUNTIF($K$19:$K3624,$K3624)&gt;1,"SI","NO"),IF(COUNTIFS($A$19:$A3624,$A3624,$C$19:$C3624,$C3624,$J$19:$J3624,$J3624,$D$19:$D3624,$D3624)&gt;1,"SI","NO")))</f>
        <v/>
      </c>
      <c r="N3624" s="11">
        <f>IF(COUNTA($A3624:$K3624)=0,"",IF(AND($L3624="SI",$M3624="NO"),IFERROR($H3624,0),0))</f>
        <v/>
      </c>
      <c r="O3624" s="9">
        <f>IF(COUNTA($A3624:$K3624)=0,"",IF($M3624="SI","CUFE o factura duplicada dentro del reporte; no se suma dos veces",IF(IFERROR($H3624,0)&lt;=0,"DIAN reporta valor susceptible 0",IF($L3624="NO",IFERROR(LOOKUP(2,1/((LISTS!$M$2:$M$13&lt;&gt;"")*ISNUMBER(SEARCH(LISTS!$M$2:$M$13,$I3624))),LISTS!$O$2:$O$13),"Medio de pago no elegible o no identificado por DIAN"),"Apta automaticamente por pago electronico y base positiva"))))</f>
        <v/>
      </c>
    </row>
    <row r="3625">
      <c r="A3625" s="9" t="n"/>
      <c r="B3625" s="9" t="n"/>
      <c r="C3625" s="12" t="n"/>
      <c r="D3625" s="11" t="n"/>
      <c r="E3625" s="11" t="n"/>
      <c r="F3625" s="11" t="n"/>
      <c r="G3625" s="11" t="n"/>
      <c r="H3625" s="11" t="n"/>
      <c r="I3625" s="9" t="n"/>
      <c r="J3625" s="9" t="n"/>
      <c r="K3625" s="9" t="n"/>
      <c r="L3625" s="9">
        <f>IF(COUNTA($A3625:$K3625)=0,"",IF(AND(IFERROR($H3625,0)&gt;0,LEN(TRIM($K3625&amp;""))&gt;0,IFERROR(LOOKUP(2,1/((LISTS!$M$2:$M$13&lt;&gt;"")*ISNUMBER(SEARCH(LISTS!$M$2:$M$13,$I3625))),LISTS!$N$2:$N$13),"NO")="SI"),"SI","NO"))</f>
        <v/>
      </c>
      <c r="M3625" s="9">
        <f>IF(COUNTA($A3625:$K3625)=0,"",IF($K3625&lt;&gt;"",IF(COUNTIF($K$19:$K3625,$K3625)&gt;1,"SI","NO"),IF(COUNTIFS($A$19:$A3625,$A3625,$C$19:$C3625,$C3625,$J$19:$J3625,$J3625,$D$19:$D3625,$D3625)&gt;1,"SI","NO")))</f>
        <v/>
      </c>
      <c r="N3625" s="11">
        <f>IF(COUNTA($A3625:$K3625)=0,"",IF(AND($L3625="SI",$M3625="NO"),IFERROR($H3625,0),0))</f>
        <v/>
      </c>
      <c r="O3625" s="9">
        <f>IF(COUNTA($A3625:$K3625)=0,"",IF($M3625="SI","CUFE o factura duplicada dentro del reporte; no se suma dos veces",IF(IFERROR($H3625,0)&lt;=0,"DIAN reporta valor susceptible 0",IF($L3625="NO",IFERROR(LOOKUP(2,1/((LISTS!$M$2:$M$13&lt;&gt;"")*ISNUMBER(SEARCH(LISTS!$M$2:$M$13,$I3625))),LISTS!$O$2:$O$13),"Medio de pago no elegible o no identificado por DIAN"),"Apta automaticamente por pago electronico y base positiva"))))</f>
        <v/>
      </c>
    </row>
    <row r="3626">
      <c r="A3626" s="9" t="n"/>
      <c r="B3626" s="9" t="n"/>
      <c r="C3626" s="12" t="n"/>
      <c r="D3626" s="11" t="n"/>
      <c r="E3626" s="11" t="n"/>
      <c r="F3626" s="11" t="n"/>
      <c r="G3626" s="11" t="n"/>
      <c r="H3626" s="11" t="n"/>
      <c r="I3626" s="9" t="n"/>
      <c r="J3626" s="9" t="n"/>
      <c r="K3626" s="9" t="n"/>
      <c r="L3626" s="9">
        <f>IF(COUNTA($A3626:$K3626)=0,"",IF(AND(IFERROR($H3626,0)&gt;0,LEN(TRIM($K3626&amp;""))&gt;0,IFERROR(LOOKUP(2,1/((LISTS!$M$2:$M$13&lt;&gt;"")*ISNUMBER(SEARCH(LISTS!$M$2:$M$13,$I3626))),LISTS!$N$2:$N$13),"NO")="SI"),"SI","NO"))</f>
        <v/>
      </c>
      <c r="M3626" s="9">
        <f>IF(COUNTA($A3626:$K3626)=0,"",IF($K3626&lt;&gt;"",IF(COUNTIF($K$19:$K3626,$K3626)&gt;1,"SI","NO"),IF(COUNTIFS($A$19:$A3626,$A3626,$C$19:$C3626,$C3626,$J$19:$J3626,$J3626,$D$19:$D3626,$D3626)&gt;1,"SI","NO")))</f>
        <v/>
      </c>
      <c r="N3626" s="11">
        <f>IF(COUNTA($A3626:$K3626)=0,"",IF(AND($L3626="SI",$M3626="NO"),IFERROR($H3626,0),0))</f>
        <v/>
      </c>
      <c r="O3626" s="9">
        <f>IF(COUNTA($A3626:$K3626)=0,"",IF($M3626="SI","CUFE o factura duplicada dentro del reporte; no se suma dos veces",IF(IFERROR($H3626,0)&lt;=0,"DIAN reporta valor susceptible 0",IF($L3626="NO",IFERROR(LOOKUP(2,1/((LISTS!$M$2:$M$13&lt;&gt;"")*ISNUMBER(SEARCH(LISTS!$M$2:$M$13,$I3626))),LISTS!$O$2:$O$13),"Medio de pago no elegible o no identificado por DIAN"),"Apta automaticamente por pago electronico y base positiva"))))</f>
        <v/>
      </c>
    </row>
    <row r="3627">
      <c r="A3627" s="9" t="n"/>
      <c r="B3627" s="9" t="n"/>
      <c r="C3627" s="12" t="n"/>
      <c r="D3627" s="11" t="n"/>
      <c r="E3627" s="11" t="n"/>
      <c r="F3627" s="11" t="n"/>
      <c r="G3627" s="11" t="n"/>
      <c r="H3627" s="11" t="n"/>
      <c r="I3627" s="9" t="n"/>
      <c r="J3627" s="9" t="n"/>
      <c r="K3627" s="9" t="n"/>
      <c r="L3627" s="9">
        <f>IF(COUNTA($A3627:$K3627)=0,"",IF(AND(IFERROR($H3627,0)&gt;0,LEN(TRIM($K3627&amp;""))&gt;0,IFERROR(LOOKUP(2,1/((LISTS!$M$2:$M$13&lt;&gt;"")*ISNUMBER(SEARCH(LISTS!$M$2:$M$13,$I3627))),LISTS!$N$2:$N$13),"NO")="SI"),"SI","NO"))</f>
        <v/>
      </c>
      <c r="M3627" s="9">
        <f>IF(COUNTA($A3627:$K3627)=0,"",IF($K3627&lt;&gt;"",IF(COUNTIF($K$19:$K3627,$K3627)&gt;1,"SI","NO"),IF(COUNTIFS($A$19:$A3627,$A3627,$C$19:$C3627,$C3627,$J$19:$J3627,$J3627,$D$19:$D3627,$D3627)&gt;1,"SI","NO")))</f>
        <v/>
      </c>
      <c r="N3627" s="11">
        <f>IF(COUNTA($A3627:$K3627)=0,"",IF(AND($L3627="SI",$M3627="NO"),IFERROR($H3627,0),0))</f>
        <v/>
      </c>
      <c r="O3627" s="9">
        <f>IF(COUNTA($A3627:$K3627)=0,"",IF($M3627="SI","CUFE o factura duplicada dentro del reporte; no se suma dos veces",IF(IFERROR($H3627,0)&lt;=0,"DIAN reporta valor susceptible 0",IF($L3627="NO",IFERROR(LOOKUP(2,1/((LISTS!$M$2:$M$13&lt;&gt;"")*ISNUMBER(SEARCH(LISTS!$M$2:$M$13,$I3627))),LISTS!$O$2:$O$13),"Medio de pago no elegible o no identificado por DIAN"),"Apta automaticamente por pago electronico y base positiva"))))</f>
        <v/>
      </c>
    </row>
    <row r="3628">
      <c r="A3628" s="9" t="n"/>
      <c r="B3628" s="9" t="n"/>
      <c r="C3628" s="12" t="n"/>
      <c r="D3628" s="11" t="n"/>
      <c r="E3628" s="11" t="n"/>
      <c r="F3628" s="11" t="n"/>
      <c r="G3628" s="11" t="n"/>
      <c r="H3628" s="11" t="n"/>
      <c r="I3628" s="9" t="n"/>
      <c r="J3628" s="9" t="n"/>
      <c r="K3628" s="9" t="n"/>
      <c r="L3628" s="9">
        <f>IF(COUNTA($A3628:$K3628)=0,"",IF(AND(IFERROR($H3628,0)&gt;0,LEN(TRIM($K3628&amp;""))&gt;0,IFERROR(LOOKUP(2,1/((LISTS!$M$2:$M$13&lt;&gt;"")*ISNUMBER(SEARCH(LISTS!$M$2:$M$13,$I3628))),LISTS!$N$2:$N$13),"NO")="SI"),"SI","NO"))</f>
        <v/>
      </c>
      <c r="M3628" s="9">
        <f>IF(COUNTA($A3628:$K3628)=0,"",IF($K3628&lt;&gt;"",IF(COUNTIF($K$19:$K3628,$K3628)&gt;1,"SI","NO"),IF(COUNTIFS($A$19:$A3628,$A3628,$C$19:$C3628,$C3628,$J$19:$J3628,$J3628,$D$19:$D3628,$D3628)&gt;1,"SI","NO")))</f>
        <v/>
      </c>
      <c r="N3628" s="11">
        <f>IF(COUNTA($A3628:$K3628)=0,"",IF(AND($L3628="SI",$M3628="NO"),IFERROR($H3628,0),0))</f>
        <v/>
      </c>
      <c r="O3628" s="9">
        <f>IF(COUNTA($A3628:$K3628)=0,"",IF($M3628="SI","CUFE o factura duplicada dentro del reporte; no se suma dos veces",IF(IFERROR($H3628,0)&lt;=0,"DIAN reporta valor susceptible 0",IF($L3628="NO",IFERROR(LOOKUP(2,1/((LISTS!$M$2:$M$13&lt;&gt;"")*ISNUMBER(SEARCH(LISTS!$M$2:$M$13,$I3628))),LISTS!$O$2:$O$13),"Medio de pago no elegible o no identificado por DIAN"),"Apta automaticamente por pago electronico y base positiva"))))</f>
        <v/>
      </c>
    </row>
    <row r="3629">
      <c r="A3629" s="9" t="n"/>
      <c r="B3629" s="9" t="n"/>
      <c r="C3629" s="12" t="n"/>
      <c r="D3629" s="11" t="n"/>
      <c r="E3629" s="11" t="n"/>
      <c r="F3629" s="11" t="n"/>
      <c r="G3629" s="11" t="n"/>
      <c r="H3629" s="11" t="n"/>
      <c r="I3629" s="9" t="n"/>
      <c r="J3629" s="9" t="n"/>
      <c r="K3629" s="9" t="n"/>
      <c r="L3629" s="9">
        <f>IF(COUNTA($A3629:$K3629)=0,"",IF(AND(IFERROR($H3629,0)&gt;0,LEN(TRIM($K3629&amp;""))&gt;0,IFERROR(LOOKUP(2,1/((LISTS!$M$2:$M$13&lt;&gt;"")*ISNUMBER(SEARCH(LISTS!$M$2:$M$13,$I3629))),LISTS!$N$2:$N$13),"NO")="SI"),"SI","NO"))</f>
        <v/>
      </c>
      <c r="M3629" s="9">
        <f>IF(COUNTA($A3629:$K3629)=0,"",IF($K3629&lt;&gt;"",IF(COUNTIF($K$19:$K3629,$K3629)&gt;1,"SI","NO"),IF(COUNTIFS($A$19:$A3629,$A3629,$C$19:$C3629,$C3629,$J$19:$J3629,$J3629,$D$19:$D3629,$D3629)&gt;1,"SI","NO")))</f>
        <v/>
      </c>
      <c r="N3629" s="11">
        <f>IF(COUNTA($A3629:$K3629)=0,"",IF(AND($L3629="SI",$M3629="NO"),IFERROR($H3629,0),0))</f>
        <v/>
      </c>
      <c r="O3629" s="9">
        <f>IF(COUNTA($A3629:$K3629)=0,"",IF($M3629="SI","CUFE o factura duplicada dentro del reporte; no se suma dos veces",IF(IFERROR($H3629,0)&lt;=0,"DIAN reporta valor susceptible 0",IF($L3629="NO",IFERROR(LOOKUP(2,1/((LISTS!$M$2:$M$13&lt;&gt;"")*ISNUMBER(SEARCH(LISTS!$M$2:$M$13,$I3629))),LISTS!$O$2:$O$13),"Medio de pago no elegible o no identificado por DIAN"),"Apta automaticamente por pago electronico y base positiva"))))</f>
        <v/>
      </c>
    </row>
    <row r="3630">
      <c r="A3630" s="9" t="n"/>
      <c r="B3630" s="9" t="n"/>
      <c r="C3630" s="12" t="n"/>
      <c r="D3630" s="11" t="n"/>
      <c r="E3630" s="11" t="n"/>
      <c r="F3630" s="11" t="n"/>
      <c r="G3630" s="11" t="n"/>
      <c r="H3630" s="11" t="n"/>
      <c r="I3630" s="9" t="n"/>
      <c r="J3630" s="9" t="n"/>
      <c r="K3630" s="9" t="n"/>
      <c r="L3630" s="9">
        <f>IF(COUNTA($A3630:$K3630)=0,"",IF(AND(IFERROR($H3630,0)&gt;0,LEN(TRIM($K3630&amp;""))&gt;0,IFERROR(LOOKUP(2,1/((LISTS!$M$2:$M$13&lt;&gt;"")*ISNUMBER(SEARCH(LISTS!$M$2:$M$13,$I3630))),LISTS!$N$2:$N$13),"NO")="SI"),"SI","NO"))</f>
        <v/>
      </c>
      <c r="M3630" s="9">
        <f>IF(COUNTA($A3630:$K3630)=0,"",IF($K3630&lt;&gt;"",IF(COUNTIF($K$19:$K3630,$K3630)&gt;1,"SI","NO"),IF(COUNTIFS($A$19:$A3630,$A3630,$C$19:$C3630,$C3630,$J$19:$J3630,$J3630,$D$19:$D3630,$D3630)&gt;1,"SI","NO")))</f>
        <v/>
      </c>
      <c r="N3630" s="11">
        <f>IF(COUNTA($A3630:$K3630)=0,"",IF(AND($L3630="SI",$M3630="NO"),IFERROR($H3630,0),0))</f>
        <v/>
      </c>
      <c r="O3630" s="9">
        <f>IF(COUNTA($A3630:$K3630)=0,"",IF($M3630="SI","CUFE o factura duplicada dentro del reporte; no se suma dos veces",IF(IFERROR($H3630,0)&lt;=0,"DIAN reporta valor susceptible 0",IF($L3630="NO",IFERROR(LOOKUP(2,1/((LISTS!$M$2:$M$13&lt;&gt;"")*ISNUMBER(SEARCH(LISTS!$M$2:$M$13,$I3630))),LISTS!$O$2:$O$13),"Medio de pago no elegible o no identificado por DIAN"),"Apta automaticamente por pago electronico y base positiva"))))</f>
        <v/>
      </c>
    </row>
    <row r="3631">
      <c r="A3631" s="9" t="n"/>
      <c r="B3631" s="9" t="n"/>
      <c r="C3631" s="12" t="n"/>
      <c r="D3631" s="11" t="n"/>
      <c r="E3631" s="11" t="n"/>
      <c r="F3631" s="11" t="n"/>
      <c r="G3631" s="11" t="n"/>
      <c r="H3631" s="11" t="n"/>
      <c r="I3631" s="9" t="n"/>
      <c r="J3631" s="9" t="n"/>
      <c r="K3631" s="9" t="n"/>
      <c r="L3631" s="9">
        <f>IF(COUNTA($A3631:$K3631)=0,"",IF(AND(IFERROR($H3631,0)&gt;0,LEN(TRIM($K3631&amp;""))&gt;0,IFERROR(LOOKUP(2,1/((LISTS!$M$2:$M$13&lt;&gt;"")*ISNUMBER(SEARCH(LISTS!$M$2:$M$13,$I3631))),LISTS!$N$2:$N$13),"NO")="SI"),"SI","NO"))</f>
        <v/>
      </c>
      <c r="M3631" s="9">
        <f>IF(COUNTA($A3631:$K3631)=0,"",IF($K3631&lt;&gt;"",IF(COUNTIF($K$19:$K3631,$K3631)&gt;1,"SI","NO"),IF(COUNTIFS($A$19:$A3631,$A3631,$C$19:$C3631,$C3631,$J$19:$J3631,$J3631,$D$19:$D3631,$D3631)&gt;1,"SI","NO")))</f>
        <v/>
      </c>
      <c r="N3631" s="11">
        <f>IF(COUNTA($A3631:$K3631)=0,"",IF(AND($L3631="SI",$M3631="NO"),IFERROR($H3631,0),0))</f>
        <v/>
      </c>
      <c r="O3631" s="9">
        <f>IF(COUNTA($A3631:$K3631)=0,"",IF($M3631="SI","CUFE o factura duplicada dentro del reporte; no se suma dos veces",IF(IFERROR($H3631,0)&lt;=0,"DIAN reporta valor susceptible 0",IF($L3631="NO",IFERROR(LOOKUP(2,1/((LISTS!$M$2:$M$13&lt;&gt;"")*ISNUMBER(SEARCH(LISTS!$M$2:$M$13,$I3631))),LISTS!$O$2:$O$13),"Medio de pago no elegible o no identificado por DIAN"),"Apta automaticamente por pago electronico y base positiva"))))</f>
        <v/>
      </c>
    </row>
    <row r="3632">
      <c r="A3632" s="9" t="n"/>
      <c r="B3632" s="9" t="n"/>
      <c r="C3632" s="12" t="n"/>
      <c r="D3632" s="11" t="n"/>
      <c r="E3632" s="11" t="n"/>
      <c r="F3632" s="11" t="n"/>
      <c r="G3632" s="11" t="n"/>
      <c r="H3632" s="11" t="n"/>
      <c r="I3632" s="9" t="n"/>
      <c r="J3632" s="9" t="n"/>
      <c r="K3632" s="9" t="n"/>
      <c r="L3632" s="9">
        <f>IF(COUNTA($A3632:$K3632)=0,"",IF(AND(IFERROR($H3632,0)&gt;0,LEN(TRIM($K3632&amp;""))&gt;0,IFERROR(LOOKUP(2,1/((LISTS!$M$2:$M$13&lt;&gt;"")*ISNUMBER(SEARCH(LISTS!$M$2:$M$13,$I3632))),LISTS!$N$2:$N$13),"NO")="SI"),"SI","NO"))</f>
        <v/>
      </c>
      <c r="M3632" s="9">
        <f>IF(COUNTA($A3632:$K3632)=0,"",IF($K3632&lt;&gt;"",IF(COUNTIF($K$19:$K3632,$K3632)&gt;1,"SI","NO"),IF(COUNTIFS($A$19:$A3632,$A3632,$C$19:$C3632,$C3632,$J$19:$J3632,$J3632,$D$19:$D3632,$D3632)&gt;1,"SI","NO")))</f>
        <v/>
      </c>
      <c r="N3632" s="11">
        <f>IF(COUNTA($A3632:$K3632)=0,"",IF(AND($L3632="SI",$M3632="NO"),IFERROR($H3632,0),0))</f>
        <v/>
      </c>
      <c r="O3632" s="9">
        <f>IF(COUNTA($A3632:$K3632)=0,"",IF($M3632="SI","CUFE o factura duplicada dentro del reporte; no se suma dos veces",IF(IFERROR($H3632,0)&lt;=0,"DIAN reporta valor susceptible 0",IF($L3632="NO",IFERROR(LOOKUP(2,1/((LISTS!$M$2:$M$13&lt;&gt;"")*ISNUMBER(SEARCH(LISTS!$M$2:$M$13,$I3632))),LISTS!$O$2:$O$13),"Medio de pago no elegible o no identificado por DIAN"),"Apta automaticamente por pago electronico y base positiva"))))</f>
        <v/>
      </c>
    </row>
    <row r="3633">
      <c r="A3633" s="9" t="n"/>
      <c r="B3633" s="9" t="n"/>
      <c r="C3633" s="12" t="n"/>
      <c r="D3633" s="11" t="n"/>
      <c r="E3633" s="11" t="n"/>
      <c r="F3633" s="11" t="n"/>
      <c r="G3633" s="11" t="n"/>
      <c r="H3633" s="11" t="n"/>
      <c r="I3633" s="9" t="n"/>
      <c r="J3633" s="9" t="n"/>
      <c r="K3633" s="9" t="n"/>
      <c r="L3633" s="9">
        <f>IF(COUNTA($A3633:$K3633)=0,"",IF(AND(IFERROR($H3633,0)&gt;0,LEN(TRIM($K3633&amp;""))&gt;0,IFERROR(LOOKUP(2,1/((LISTS!$M$2:$M$13&lt;&gt;"")*ISNUMBER(SEARCH(LISTS!$M$2:$M$13,$I3633))),LISTS!$N$2:$N$13),"NO")="SI"),"SI","NO"))</f>
        <v/>
      </c>
      <c r="M3633" s="9">
        <f>IF(COUNTA($A3633:$K3633)=0,"",IF($K3633&lt;&gt;"",IF(COUNTIF($K$19:$K3633,$K3633)&gt;1,"SI","NO"),IF(COUNTIFS($A$19:$A3633,$A3633,$C$19:$C3633,$C3633,$J$19:$J3633,$J3633,$D$19:$D3633,$D3633)&gt;1,"SI","NO")))</f>
        <v/>
      </c>
      <c r="N3633" s="11">
        <f>IF(COUNTA($A3633:$K3633)=0,"",IF(AND($L3633="SI",$M3633="NO"),IFERROR($H3633,0),0))</f>
        <v/>
      </c>
      <c r="O3633" s="9">
        <f>IF(COUNTA($A3633:$K3633)=0,"",IF($M3633="SI","CUFE o factura duplicada dentro del reporte; no se suma dos veces",IF(IFERROR($H3633,0)&lt;=0,"DIAN reporta valor susceptible 0",IF($L3633="NO",IFERROR(LOOKUP(2,1/((LISTS!$M$2:$M$13&lt;&gt;"")*ISNUMBER(SEARCH(LISTS!$M$2:$M$13,$I3633))),LISTS!$O$2:$O$13),"Medio de pago no elegible o no identificado por DIAN"),"Apta automaticamente por pago electronico y base positiva"))))</f>
        <v/>
      </c>
    </row>
    <row r="3634">
      <c r="A3634" s="9" t="n"/>
      <c r="B3634" s="9" t="n"/>
      <c r="C3634" s="12" t="n"/>
      <c r="D3634" s="11" t="n"/>
      <c r="E3634" s="11" t="n"/>
      <c r="F3634" s="11" t="n"/>
      <c r="G3634" s="11" t="n"/>
      <c r="H3634" s="11" t="n"/>
      <c r="I3634" s="9" t="n"/>
      <c r="J3634" s="9" t="n"/>
      <c r="K3634" s="9" t="n"/>
      <c r="L3634" s="9">
        <f>IF(COUNTA($A3634:$K3634)=0,"",IF(AND(IFERROR($H3634,0)&gt;0,LEN(TRIM($K3634&amp;""))&gt;0,IFERROR(LOOKUP(2,1/((LISTS!$M$2:$M$13&lt;&gt;"")*ISNUMBER(SEARCH(LISTS!$M$2:$M$13,$I3634))),LISTS!$N$2:$N$13),"NO")="SI"),"SI","NO"))</f>
        <v/>
      </c>
      <c r="M3634" s="9">
        <f>IF(COUNTA($A3634:$K3634)=0,"",IF($K3634&lt;&gt;"",IF(COUNTIF($K$19:$K3634,$K3634)&gt;1,"SI","NO"),IF(COUNTIFS($A$19:$A3634,$A3634,$C$19:$C3634,$C3634,$J$19:$J3634,$J3634,$D$19:$D3634,$D3634)&gt;1,"SI","NO")))</f>
        <v/>
      </c>
      <c r="N3634" s="11">
        <f>IF(COUNTA($A3634:$K3634)=0,"",IF(AND($L3634="SI",$M3634="NO"),IFERROR($H3634,0),0))</f>
        <v/>
      </c>
      <c r="O3634" s="9">
        <f>IF(COUNTA($A3634:$K3634)=0,"",IF($M3634="SI","CUFE o factura duplicada dentro del reporte; no se suma dos veces",IF(IFERROR($H3634,0)&lt;=0,"DIAN reporta valor susceptible 0",IF($L3634="NO",IFERROR(LOOKUP(2,1/((LISTS!$M$2:$M$13&lt;&gt;"")*ISNUMBER(SEARCH(LISTS!$M$2:$M$13,$I3634))),LISTS!$O$2:$O$13),"Medio de pago no elegible o no identificado por DIAN"),"Apta automaticamente por pago electronico y base positiva"))))</f>
        <v/>
      </c>
    </row>
    <row r="3635">
      <c r="A3635" s="9" t="n"/>
      <c r="B3635" s="9" t="n"/>
      <c r="C3635" s="12" t="n"/>
      <c r="D3635" s="11" t="n"/>
      <c r="E3635" s="11" t="n"/>
      <c r="F3635" s="11" t="n"/>
      <c r="G3635" s="11" t="n"/>
      <c r="H3635" s="11" t="n"/>
      <c r="I3635" s="9" t="n"/>
      <c r="J3635" s="9" t="n"/>
      <c r="K3635" s="9" t="n"/>
      <c r="L3635" s="9">
        <f>IF(COUNTA($A3635:$K3635)=0,"",IF(AND(IFERROR($H3635,0)&gt;0,LEN(TRIM($K3635&amp;""))&gt;0,IFERROR(LOOKUP(2,1/((LISTS!$M$2:$M$13&lt;&gt;"")*ISNUMBER(SEARCH(LISTS!$M$2:$M$13,$I3635))),LISTS!$N$2:$N$13),"NO")="SI"),"SI","NO"))</f>
        <v/>
      </c>
      <c r="M3635" s="9">
        <f>IF(COUNTA($A3635:$K3635)=0,"",IF($K3635&lt;&gt;"",IF(COUNTIF($K$19:$K3635,$K3635)&gt;1,"SI","NO"),IF(COUNTIFS($A$19:$A3635,$A3635,$C$19:$C3635,$C3635,$J$19:$J3635,$J3635,$D$19:$D3635,$D3635)&gt;1,"SI","NO")))</f>
        <v/>
      </c>
      <c r="N3635" s="11">
        <f>IF(COUNTA($A3635:$K3635)=0,"",IF(AND($L3635="SI",$M3635="NO"),IFERROR($H3635,0),0))</f>
        <v/>
      </c>
      <c r="O3635" s="9">
        <f>IF(COUNTA($A3635:$K3635)=0,"",IF($M3635="SI","CUFE o factura duplicada dentro del reporte; no se suma dos veces",IF(IFERROR($H3635,0)&lt;=0,"DIAN reporta valor susceptible 0",IF($L3635="NO",IFERROR(LOOKUP(2,1/((LISTS!$M$2:$M$13&lt;&gt;"")*ISNUMBER(SEARCH(LISTS!$M$2:$M$13,$I3635))),LISTS!$O$2:$O$13),"Medio de pago no elegible o no identificado por DIAN"),"Apta automaticamente por pago electronico y base positiva"))))</f>
        <v/>
      </c>
    </row>
    <row r="3636">
      <c r="A3636" s="9" t="n"/>
      <c r="B3636" s="9" t="n"/>
      <c r="C3636" s="12" t="n"/>
      <c r="D3636" s="11" t="n"/>
      <c r="E3636" s="11" t="n"/>
      <c r="F3636" s="11" t="n"/>
      <c r="G3636" s="11" t="n"/>
      <c r="H3636" s="11" t="n"/>
      <c r="I3636" s="9" t="n"/>
      <c r="J3636" s="9" t="n"/>
      <c r="K3636" s="9" t="n"/>
      <c r="L3636" s="9">
        <f>IF(COUNTA($A3636:$K3636)=0,"",IF(AND(IFERROR($H3636,0)&gt;0,LEN(TRIM($K3636&amp;""))&gt;0,IFERROR(LOOKUP(2,1/((LISTS!$M$2:$M$13&lt;&gt;"")*ISNUMBER(SEARCH(LISTS!$M$2:$M$13,$I3636))),LISTS!$N$2:$N$13),"NO")="SI"),"SI","NO"))</f>
        <v/>
      </c>
      <c r="M3636" s="9">
        <f>IF(COUNTA($A3636:$K3636)=0,"",IF($K3636&lt;&gt;"",IF(COUNTIF($K$19:$K3636,$K3636)&gt;1,"SI","NO"),IF(COUNTIFS($A$19:$A3636,$A3636,$C$19:$C3636,$C3636,$J$19:$J3636,$J3636,$D$19:$D3636,$D3636)&gt;1,"SI","NO")))</f>
        <v/>
      </c>
      <c r="N3636" s="11">
        <f>IF(COUNTA($A3636:$K3636)=0,"",IF(AND($L3636="SI",$M3636="NO"),IFERROR($H3636,0),0))</f>
        <v/>
      </c>
      <c r="O3636" s="9">
        <f>IF(COUNTA($A3636:$K3636)=0,"",IF($M3636="SI","CUFE o factura duplicada dentro del reporte; no se suma dos veces",IF(IFERROR($H3636,0)&lt;=0,"DIAN reporta valor susceptible 0",IF($L3636="NO",IFERROR(LOOKUP(2,1/((LISTS!$M$2:$M$13&lt;&gt;"")*ISNUMBER(SEARCH(LISTS!$M$2:$M$13,$I3636))),LISTS!$O$2:$O$13),"Medio de pago no elegible o no identificado por DIAN"),"Apta automaticamente por pago electronico y base positiva"))))</f>
        <v/>
      </c>
    </row>
    <row r="3637">
      <c r="A3637" s="9" t="n"/>
      <c r="B3637" s="9" t="n"/>
      <c r="C3637" s="12" t="n"/>
      <c r="D3637" s="11" t="n"/>
      <c r="E3637" s="11" t="n"/>
      <c r="F3637" s="11" t="n"/>
      <c r="G3637" s="11" t="n"/>
      <c r="H3637" s="11" t="n"/>
      <c r="I3637" s="9" t="n"/>
      <c r="J3637" s="9" t="n"/>
      <c r="K3637" s="9" t="n"/>
      <c r="L3637" s="9">
        <f>IF(COUNTA($A3637:$K3637)=0,"",IF(AND(IFERROR($H3637,0)&gt;0,LEN(TRIM($K3637&amp;""))&gt;0,IFERROR(LOOKUP(2,1/((LISTS!$M$2:$M$13&lt;&gt;"")*ISNUMBER(SEARCH(LISTS!$M$2:$M$13,$I3637))),LISTS!$N$2:$N$13),"NO")="SI"),"SI","NO"))</f>
        <v/>
      </c>
      <c r="M3637" s="9">
        <f>IF(COUNTA($A3637:$K3637)=0,"",IF($K3637&lt;&gt;"",IF(COUNTIF($K$19:$K3637,$K3637)&gt;1,"SI","NO"),IF(COUNTIFS($A$19:$A3637,$A3637,$C$19:$C3637,$C3637,$J$19:$J3637,$J3637,$D$19:$D3637,$D3637)&gt;1,"SI","NO")))</f>
        <v/>
      </c>
      <c r="N3637" s="11">
        <f>IF(COUNTA($A3637:$K3637)=0,"",IF(AND($L3637="SI",$M3637="NO"),IFERROR($H3637,0),0))</f>
        <v/>
      </c>
      <c r="O3637" s="9">
        <f>IF(COUNTA($A3637:$K3637)=0,"",IF($M3637="SI","CUFE o factura duplicada dentro del reporte; no se suma dos veces",IF(IFERROR($H3637,0)&lt;=0,"DIAN reporta valor susceptible 0",IF($L3637="NO",IFERROR(LOOKUP(2,1/((LISTS!$M$2:$M$13&lt;&gt;"")*ISNUMBER(SEARCH(LISTS!$M$2:$M$13,$I3637))),LISTS!$O$2:$O$13),"Medio de pago no elegible o no identificado por DIAN"),"Apta automaticamente por pago electronico y base positiva"))))</f>
        <v/>
      </c>
    </row>
    <row r="3638">
      <c r="A3638" s="9" t="n"/>
      <c r="B3638" s="9" t="n"/>
      <c r="C3638" s="12" t="n"/>
      <c r="D3638" s="11" t="n"/>
      <c r="E3638" s="11" t="n"/>
      <c r="F3638" s="11" t="n"/>
      <c r="G3638" s="11" t="n"/>
      <c r="H3638" s="11" t="n"/>
      <c r="I3638" s="9" t="n"/>
      <c r="J3638" s="9" t="n"/>
      <c r="K3638" s="9" t="n"/>
      <c r="L3638" s="9">
        <f>IF(COUNTA($A3638:$K3638)=0,"",IF(AND(IFERROR($H3638,0)&gt;0,LEN(TRIM($K3638&amp;""))&gt;0,IFERROR(LOOKUP(2,1/((LISTS!$M$2:$M$13&lt;&gt;"")*ISNUMBER(SEARCH(LISTS!$M$2:$M$13,$I3638))),LISTS!$N$2:$N$13),"NO")="SI"),"SI","NO"))</f>
        <v/>
      </c>
      <c r="M3638" s="9">
        <f>IF(COUNTA($A3638:$K3638)=0,"",IF($K3638&lt;&gt;"",IF(COUNTIF($K$19:$K3638,$K3638)&gt;1,"SI","NO"),IF(COUNTIFS($A$19:$A3638,$A3638,$C$19:$C3638,$C3638,$J$19:$J3638,$J3638,$D$19:$D3638,$D3638)&gt;1,"SI","NO")))</f>
        <v/>
      </c>
      <c r="N3638" s="11">
        <f>IF(COUNTA($A3638:$K3638)=0,"",IF(AND($L3638="SI",$M3638="NO"),IFERROR($H3638,0),0))</f>
        <v/>
      </c>
      <c r="O3638" s="9">
        <f>IF(COUNTA($A3638:$K3638)=0,"",IF($M3638="SI","CUFE o factura duplicada dentro del reporte; no se suma dos veces",IF(IFERROR($H3638,0)&lt;=0,"DIAN reporta valor susceptible 0",IF($L3638="NO",IFERROR(LOOKUP(2,1/((LISTS!$M$2:$M$13&lt;&gt;"")*ISNUMBER(SEARCH(LISTS!$M$2:$M$13,$I3638))),LISTS!$O$2:$O$13),"Medio de pago no elegible o no identificado por DIAN"),"Apta automaticamente por pago electronico y base positiva"))))</f>
        <v/>
      </c>
    </row>
    <row r="3639">
      <c r="A3639" s="9" t="n"/>
      <c r="B3639" s="9" t="n"/>
      <c r="C3639" s="12" t="n"/>
      <c r="D3639" s="11" t="n"/>
      <c r="E3639" s="11" t="n"/>
      <c r="F3639" s="11" t="n"/>
      <c r="G3639" s="11" t="n"/>
      <c r="H3639" s="11" t="n"/>
      <c r="I3639" s="9" t="n"/>
      <c r="J3639" s="9" t="n"/>
      <c r="K3639" s="9" t="n"/>
      <c r="L3639" s="9">
        <f>IF(COUNTA($A3639:$K3639)=0,"",IF(AND(IFERROR($H3639,0)&gt;0,LEN(TRIM($K3639&amp;""))&gt;0,IFERROR(LOOKUP(2,1/((LISTS!$M$2:$M$13&lt;&gt;"")*ISNUMBER(SEARCH(LISTS!$M$2:$M$13,$I3639))),LISTS!$N$2:$N$13),"NO")="SI"),"SI","NO"))</f>
        <v/>
      </c>
      <c r="M3639" s="9">
        <f>IF(COUNTA($A3639:$K3639)=0,"",IF($K3639&lt;&gt;"",IF(COUNTIF($K$19:$K3639,$K3639)&gt;1,"SI","NO"),IF(COUNTIFS($A$19:$A3639,$A3639,$C$19:$C3639,$C3639,$J$19:$J3639,$J3639,$D$19:$D3639,$D3639)&gt;1,"SI","NO")))</f>
        <v/>
      </c>
      <c r="N3639" s="11">
        <f>IF(COUNTA($A3639:$K3639)=0,"",IF(AND($L3639="SI",$M3639="NO"),IFERROR($H3639,0),0))</f>
        <v/>
      </c>
      <c r="O3639" s="9">
        <f>IF(COUNTA($A3639:$K3639)=0,"",IF($M3639="SI","CUFE o factura duplicada dentro del reporte; no se suma dos veces",IF(IFERROR($H3639,0)&lt;=0,"DIAN reporta valor susceptible 0",IF($L3639="NO",IFERROR(LOOKUP(2,1/((LISTS!$M$2:$M$13&lt;&gt;"")*ISNUMBER(SEARCH(LISTS!$M$2:$M$13,$I3639))),LISTS!$O$2:$O$13),"Medio de pago no elegible o no identificado por DIAN"),"Apta automaticamente por pago electronico y base positiva"))))</f>
        <v/>
      </c>
    </row>
    <row r="3640">
      <c r="A3640" s="9" t="n"/>
      <c r="B3640" s="9" t="n"/>
      <c r="C3640" s="12" t="n"/>
      <c r="D3640" s="11" t="n"/>
      <c r="E3640" s="11" t="n"/>
      <c r="F3640" s="11" t="n"/>
      <c r="G3640" s="11" t="n"/>
      <c r="H3640" s="11" t="n"/>
      <c r="I3640" s="9" t="n"/>
      <c r="J3640" s="9" t="n"/>
      <c r="K3640" s="9" t="n"/>
      <c r="L3640" s="9">
        <f>IF(COUNTA($A3640:$K3640)=0,"",IF(AND(IFERROR($H3640,0)&gt;0,LEN(TRIM($K3640&amp;""))&gt;0,IFERROR(LOOKUP(2,1/((LISTS!$M$2:$M$13&lt;&gt;"")*ISNUMBER(SEARCH(LISTS!$M$2:$M$13,$I3640))),LISTS!$N$2:$N$13),"NO")="SI"),"SI","NO"))</f>
        <v/>
      </c>
      <c r="M3640" s="9">
        <f>IF(COUNTA($A3640:$K3640)=0,"",IF($K3640&lt;&gt;"",IF(COUNTIF($K$19:$K3640,$K3640)&gt;1,"SI","NO"),IF(COUNTIFS($A$19:$A3640,$A3640,$C$19:$C3640,$C3640,$J$19:$J3640,$J3640,$D$19:$D3640,$D3640)&gt;1,"SI","NO")))</f>
        <v/>
      </c>
      <c r="N3640" s="11">
        <f>IF(COUNTA($A3640:$K3640)=0,"",IF(AND($L3640="SI",$M3640="NO"),IFERROR($H3640,0),0))</f>
        <v/>
      </c>
      <c r="O3640" s="9">
        <f>IF(COUNTA($A3640:$K3640)=0,"",IF($M3640="SI","CUFE o factura duplicada dentro del reporte; no se suma dos veces",IF(IFERROR($H3640,0)&lt;=0,"DIAN reporta valor susceptible 0",IF($L3640="NO",IFERROR(LOOKUP(2,1/((LISTS!$M$2:$M$13&lt;&gt;"")*ISNUMBER(SEARCH(LISTS!$M$2:$M$13,$I3640))),LISTS!$O$2:$O$13),"Medio de pago no elegible o no identificado por DIAN"),"Apta automaticamente por pago electronico y base positiva"))))</f>
        <v/>
      </c>
    </row>
    <row r="3641">
      <c r="A3641" s="9" t="n"/>
      <c r="B3641" s="9" t="n"/>
      <c r="C3641" s="12" t="n"/>
      <c r="D3641" s="11" t="n"/>
      <c r="E3641" s="11" t="n"/>
      <c r="F3641" s="11" t="n"/>
      <c r="G3641" s="11" t="n"/>
      <c r="H3641" s="11" t="n"/>
      <c r="I3641" s="9" t="n"/>
      <c r="J3641" s="9" t="n"/>
      <c r="K3641" s="9" t="n"/>
      <c r="L3641" s="9">
        <f>IF(COUNTA($A3641:$K3641)=0,"",IF(AND(IFERROR($H3641,0)&gt;0,LEN(TRIM($K3641&amp;""))&gt;0,IFERROR(LOOKUP(2,1/((LISTS!$M$2:$M$13&lt;&gt;"")*ISNUMBER(SEARCH(LISTS!$M$2:$M$13,$I3641))),LISTS!$N$2:$N$13),"NO")="SI"),"SI","NO"))</f>
        <v/>
      </c>
      <c r="M3641" s="9">
        <f>IF(COUNTA($A3641:$K3641)=0,"",IF($K3641&lt;&gt;"",IF(COUNTIF($K$19:$K3641,$K3641)&gt;1,"SI","NO"),IF(COUNTIFS($A$19:$A3641,$A3641,$C$19:$C3641,$C3641,$J$19:$J3641,$J3641,$D$19:$D3641,$D3641)&gt;1,"SI","NO")))</f>
        <v/>
      </c>
      <c r="N3641" s="11">
        <f>IF(COUNTA($A3641:$K3641)=0,"",IF(AND($L3641="SI",$M3641="NO"),IFERROR($H3641,0),0))</f>
        <v/>
      </c>
      <c r="O3641" s="9">
        <f>IF(COUNTA($A3641:$K3641)=0,"",IF($M3641="SI","CUFE o factura duplicada dentro del reporte; no se suma dos veces",IF(IFERROR($H3641,0)&lt;=0,"DIAN reporta valor susceptible 0",IF($L3641="NO",IFERROR(LOOKUP(2,1/((LISTS!$M$2:$M$13&lt;&gt;"")*ISNUMBER(SEARCH(LISTS!$M$2:$M$13,$I3641))),LISTS!$O$2:$O$13),"Medio de pago no elegible o no identificado por DIAN"),"Apta automaticamente por pago electronico y base positiva"))))</f>
        <v/>
      </c>
    </row>
    <row r="3642">
      <c r="A3642" s="9" t="n"/>
      <c r="B3642" s="9" t="n"/>
      <c r="C3642" s="12" t="n"/>
      <c r="D3642" s="11" t="n"/>
      <c r="E3642" s="11" t="n"/>
      <c r="F3642" s="11" t="n"/>
      <c r="G3642" s="11" t="n"/>
      <c r="H3642" s="11" t="n"/>
      <c r="I3642" s="9" t="n"/>
      <c r="J3642" s="9" t="n"/>
      <c r="K3642" s="9" t="n"/>
      <c r="L3642" s="9">
        <f>IF(COUNTA($A3642:$K3642)=0,"",IF(AND(IFERROR($H3642,0)&gt;0,LEN(TRIM($K3642&amp;""))&gt;0,IFERROR(LOOKUP(2,1/((LISTS!$M$2:$M$13&lt;&gt;"")*ISNUMBER(SEARCH(LISTS!$M$2:$M$13,$I3642))),LISTS!$N$2:$N$13),"NO")="SI"),"SI","NO"))</f>
        <v/>
      </c>
      <c r="M3642" s="9">
        <f>IF(COUNTA($A3642:$K3642)=0,"",IF($K3642&lt;&gt;"",IF(COUNTIF($K$19:$K3642,$K3642)&gt;1,"SI","NO"),IF(COUNTIFS($A$19:$A3642,$A3642,$C$19:$C3642,$C3642,$J$19:$J3642,$J3642,$D$19:$D3642,$D3642)&gt;1,"SI","NO")))</f>
        <v/>
      </c>
      <c r="N3642" s="11">
        <f>IF(COUNTA($A3642:$K3642)=0,"",IF(AND($L3642="SI",$M3642="NO"),IFERROR($H3642,0),0))</f>
        <v/>
      </c>
      <c r="O3642" s="9">
        <f>IF(COUNTA($A3642:$K3642)=0,"",IF($M3642="SI","CUFE o factura duplicada dentro del reporte; no se suma dos veces",IF(IFERROR($H3642,0)&lt;=0,"DIAN reporta valor susceptible 0",IF($L3642="NO",IFERROR(LOOKUP(2,1/((LISTS!$M$2:$M$13&lt;&gt;"")*ISNUMBER(SEARCH(LISTS!$M$2:$M$13,$I3642))),LISTS!$O$2:$O$13),"Medio de pago no elegible o no identificado por DIAN"),"Apta automaticamente por pago electronico y base positiva"))))</f>
        <v/>
      </c>
    </row>
    <row r="3643">
      <c r="A3643" s="9" t="n"/>
      <c r="B3643" s="9" t="n"/>
      <c r="C3643" s="12" t="n"/>
      <c r="D3643" s="11" t="n"/>
      <c r="E3643" s="11" t="n"/>
      <c r="F3643" s="11" t="n"/>
      <c r="G3643" s="11" t="n"/>
      <c r="H3643" s="11" t="n"/>
      <c r="I3643" s="9" t="n"/>
      <c r="J3643" s="9" t="n"/>
      <c r="K3643" s="9" t="n"/>
      <c r="L3643" s="9">
        <f>IF(COUNTA($A3643:$K3643)=0,"",IF(AND(IFERROR($H3643,0)&gt;0,LEN(TRIM($K3643&amp;""))&gt;0,IFERROR(LOOKUP(2,1/((LISTS!$M$2:$M$13&lt;&gt;"")*ISNUMBER(SEARCH(LISTS!$M$2:$M$13,$I3643))),LISTS!$N$2:$N$13),"NO")="SI"),"SI","NO"))</f>
        <v/>
      </c>
      <c r="M3643" s="9">
        <f>IF(COUNTA($A3643:$K3643)=0,"",IF($K3643&lt;&gt;"",IF(COUNTIF($K$19:$K3643,$K3643)&gt;1,"SI","NO"),IF(COUNTIFS($A$19:$A3643,$A3643,$C$19:$C3643,$C3643,$J$19:$J3643,$J3643,$D$19:$D3643,$D3643)&gt;1,"SI","NO")))</f>
        <v/>
      </c>
      <c r="N3643" s="11">
        <f>IF(COUNTA($A3643:$K3643)=0,"",IF(AND($L3643="SI",$M3643="NO"),IFERROR($H3643,0),0))</f>
        <v/>
      </c>
      <c r="O3643" s="9">
        <f>IF(COUNTA($A3643:$K3643)=0,"",IF($M3643="SI","CUFE o factura duplicada dentro del reporte; no se suma dos veces",IF(IFERROR($H3643,0)&lt;=0,"DIAN reporta valor susceptible 0",IF($L3643="NO",IFERROR(LOOKUP(2,1/((LISTS!$M$2:$M$13&lt;&gt;"")*ISNUMBER(SEARCH(LISTS!$M$2:$M$13,$I3643))),LISTS!$O$2:$O$13),"Medio de pago no elegible o no identificado por DIAN"),"Apta automaticamente por pago electronico y base positiva"))))</f>
        <v/>
      </c>
    </row>
    <row r="3644">
      <c r="A3644" s="9" t="n"/>
      <c r="B3644" s="9" t="n"/>
      <c r="C3644" s="12" t="n"/>
      <c r="D3644" s="11" t="n"/>
      <c r="E3644" s="11" t="n"/>
      <c r="F3644" s="11" t="n"/>
      <c r="G3644" s="11" t="n"/>
      <c r="H3644" s="11" t="n"/>
      <c r="I3644" s="9" t="n"/>
      <c r="J3644" s="9" t="n"/>
      <c r="K3644" s="9" t="n"/>
      <c r="L3644" s="9">
        <f>IF(COUNTA($A3644:$K3644)=0,"",IF(AND(IFERROR($H3644,0)&gt;0,LEN(TRIM($K3644&amp;""))&gt;0,IFERROR(LOOKUP(2,1/((LISTS!$M$2:$M$13&lt;&gt;"")*ISNUMBER(SEARCH(LISTS!$M$2:$M$13,$I3644))),LISTS!$N$2:$N$13),"NO")="SI"),"SI","NO"))</f>
        <v/>
      </c>
      <c r="M3644" s="9">
        <f>IF(COUNTA($A3644:$K3644)=0,"",IF($K3644&lt;&gt;"",IF(COUNTIF($K$19:$K3644,$K3644)&gt;1,"SI","NO"),IF(COUNTIFS($A$19:$A3644,$A3644,$C$19:$C3644,$C3644,$J$19:$J3644,$J3644,$D$19:$D3644,$D3644)&gt;1,"SI","NO")))</f>
        <v/>
      </c>
      <c r="N3644" s="11">
        <f>IF(COUNTA($A3644:$K3644)=0,"",IF(AND($L3644="SI",$M3644="NO"),IFERROR($H3644,0),0))</f>
        <v/>
      </c>
      <c r="O3644" s="9">
        <f>IF(COUNTA($A3644:$K3644)=0,"",IF($M3644="SI","CUFE o factura duplicada dentro del reporte; no se suma dos veces",IF(IFERROR($H3644,0)&lt;=0,"DIAN reporta valor susceptible 0",IF($L3644="NO",IFERROR(LOOKUP(2,1/((LISTS!$M$2:$M$13&lt;&gt;"")*ISNUMBER(SEARCH(LISTS!$M$2:$M$13,$I3644))),LISTS!$O$2:$O$13),"Medio de pago no elegible o no identificado por DIAN"),"Apta automaticamente por pago electronico y base positiva"))))</f>
        <v/>
      </c>
    </row>
    <row r="3645">
      <c r="A3645" s="9" t="n"/>
      <c r="B3645" s="9" t="n"/>
      <c r="C3645" s="12" t="n"/>
      <c r="D3645" s="11" t="n"/>
      <c r="E3645" s="11" t="n"/>
      <c r="F3645" s="11" t="n"/>
      <c r="G3645" s="11" t="n"/>
      <c r="H3645" s="11" t="n"/>
      <c r="I3645" s="9" t="n"/>
      <c r="J3645" s="9" t="n"/>
      <c r="K3645" s="9" t="n"/>
      <c r="L3645" s="9">
        <f>IF(COUNTA($A3645:$K3645)=0,"",IF(AND(IFERROR($H3645,0)&gt;0,LEN(TRIM($K3645&amp;""))&gt;0,IFERROR(LOOKUP(2,1/((LISTS!$M$2:$M$13&lt;&gt;"")*ISNUMBER(SEARCH(LISTS!$M$2:$M$13,$I3645))),LISTS!$N$2:$N$13),"NO")="SI"),"SI","NO"))</f>
        <v/>
      </c>
      <c r="M3645" s="9">
        <f>IF(COUNTA($A3645:$K3645)=0,"",IF($K3645&lt;&gt;"",IF(COUNTIF($K$19:$K3645,$K3645)&gt;1,"SI","NO"),IF(COUNTIFS($A$19:$A3645,$A3645,$C$19:$C3645,$C3645,$J$19:$J3645,$J3645,$D$19:$D3645,$D3645)&gt;1,"SI","NO")))</f>
        <v/>
      </c>
      <c r="N3645" s="11">
        <f>IF(COUNTA($A3645:$K3645)=0,"",IF(AND($L3645="SI",$M3645="NO"),IFERROR($H3645,0),0))</f>
        <v/>
      </c>
      <c r="O3645" s="9">
        <f>IF(COUNTA($A3645:$K3645)=0,"",IF($M3645="SI","CUFE o factura duplicada dentro del reporte; no se suma dos veces",IF(IFERROR($H3645,0)&lt;=0,"DIAN reporta valor susceptible 0",IF($L3645="NO",IFERROR(LOOKUP(2,1/((LISTS!$M$2:$M$13&lt;&gt;"")*ISNUMBER(SEARCH(LISTS!$M$2:$M$13,$I3645))),LISTS!$O$2:$O$13),"Medio de pago no elegible o no identificado por DIAN"),"Apta automaticamente por pago electronico y base positiva"))))</f>
        <v/>
      </c>
    </row>
    <row r="3646">
      <c r="A3646" s="9" t="n"/>
      <c r="B3646" s="9" t="n"/>
      <c r="C3646" s="12" t="n"/>
      <c r="D3646" s="11" t="n"/>
      <c r="E3646" s="11" t="n"/>
      <c r="F3646" s="11" t="n"/>
      <c r="G3646" s="11" t="n"/>
      <c r="H3646" s="11" t="n"/>
      <c r="I3646" s="9" t="n"/>
      <c r="J3646" s="9" t="n"/>
      <c r="K3646" s="9" t="n"/>
      <c r="L3646" s="9">
        <f>IF(COUNTA($A3646:$K3646)=0,"",IF(AND(IFERROR($H3646,0)&gt;0,LEN(TRIM($K3646&amp;""))&gt;0,IFERROR(LOOKUP(2,1/((LISTS!$M$2:$M$13&lt;&gt;"")*ISNUMBER(SEARCH(LISTS!$M$2:$M$13,$I3646))),LISTS!$N$2:$N$13),"NO")="SI"),"SI","NO"))</f>
        <v/>
      </c>
      <c r="M3646" s="9">
        <f>IF(COUNTA($A3646:$K3646)=0,"",IF($K3646&lt;&gt;"",IF(COUNTIF($K$19:$K3646,$K3646)&gt;1,"SI","NO"),IF(COUNTIFS($A$19:$A3646,$A3646,$C$19:$C3646,$C3646,$J$19:$J3646,$J3646,$D$19:$D3646,$D3646)&gt;1,"SI","NO")))</f>
        <v/>
      </c>
      <c r="N3646" s="11">
        <f>IF(COUNTA($A3646:$K3646)=0,"",IF(AND($L3646="SI",$M3646="NO"),IFERROR($H3646,0),0))</f>
        <v/>
      </c>
      <c r="O3646" s="9">
        <f>IF(COUNTA($A3646:$K3646)=0,"",IF($M3646="SI","CUFE o factura duplicada dentro del reporte; no se suma dos veces",IF(IFERROR($H3646,0)&lt;=0,"DIAN reporta valor susceptible 0",IF($L3646="NO",IFERROR(LOOKUP(2,1/((LISTS!$M$2:$M$13&lt;&gt;"")*ISNUMBER(SEARCH(LISTS!$M$2:$M$13,$I3646))),LISTS!$O$2:$O$13),"Medio de pago no elegible o no identificado por DIAN"),"Apta automaticamente por pago electronico y base positiva"))))</f>
        <v/>
      </c>
    </row>
    <row r="3647">
      <c r="A3647" s="9" t="n"/>
      <c r="B3647" s="9" t="n"/>
      <c r="C3647" s="12" t="n"/>
      <c r="D3647" s="11" t="n"/>
      <c r="E3647" s="11" t="n"/>
      <c r="F3647" s="11" t="n"/>
      <c r="G3647" s="11" t="n"/>
      <c r="H3647" s="11" t="n"/>
      <c r="I3647" s="9" t="n"/>
      <c r="J3647" s="9" t="n"/>
      <c r="K3647" s="9" t="n"/>
      <c r="L3647" s="9">
        <f>IF(COUNTA($A3647:$K3647)=0,"",IF(AND(IFERROR($H3647,0)&gt;0,LEN(TRIM($K3647&amp;""))&gt;0,IFERROR(LOOKUP(2,1/((LISTS!$M$2:$M$13&lt;&gt;"")*ISNUMBER(SEARCH(LISTS!$M$2:$M$13,$I3647))),LISTS!$N$2:$N$13),"NO")="SI"),"SI","NO"))</f>
        <v/>
      </c>
      <c r="M3647" s="9">
        <f>IF(COUNTA($A3647:$K3647)=0,"",IF($K3647&lt;&gt;"",IF(COUNTIF($K$19:$K3647,$K3647)&gt;1,"SI","NO"),IF(COUNTIFS($A$19:$A3647,$A3647,$C$19:$C3647,$C3647,$J$19:$J3647,$J3647,$D$19:$D3647,$D3647)&gt;1,"SI","NO")))</f>
        <v/>
      </c>
      <c r="N3647" s="11">
        <f>IF(COUNTA($A3647:$K3647)=0,"",IF(AND($L3647="SI",$M3647="NO"),IFERROR($H3647,0),0))</f>
        <v/>
      </c>
      <c r="O3647" s="9">
        <f>IF(COUNTA($A3647:$K3647)=0,"",IF($M3647="SI","CUFE o factura duplicada dentro del reporte; no se suma dos veces",IF(IFERROR($H3647,0)&lt;=0,"DIAN reporta valor susceptible 0",IF($L3647="NO",IFERROR(LOOKUP(2,1/((LISTS!$M$2:$M$13&lt;&gt;"")*ISNUMBER(SEARCH(LISTS!$M$2:$M$13,$I3647))),LISTS!$O$2:$O$13),"Medio de pago no elegible o no identificado por DIAN"),"Apta automaticamente por pago electronico y base positiva"))))</f>
        <v/>
      </c>
    </row>
    <row r="3648">
      <c r="A3648" s="9" t="n"/>
      <c r="B3648" s="9" t="n"/>
      <c r="C3648" s="12" t="n"/>
      <c r="D3648" s="11" t="n"/>
      <c r="E3648" s="11" t="n"/>
      <c r="F3648" s="11" t="n"/>
      <c r="G3648" s="11" t="n"/>
      <c r="H3648" s="11" t="n"/>
      <c r="I3648" s="9" t="n"/>
      <c r="J3648" s="9" t="n"/>
      <c r="K3648" s="9" t="n"/>
      <c r="L3648" s="9">
        <f>IF(COUNTA($A3648:$K3648)=0,"",IF(AND(IFERROR($H3648,0)&gt;0,LEN(TRIM($K3648&amp;""))&gt;0,IFERROR(LOOKUP(2,1/((LISTS!$M$2:$M$13&lt;&gt;"")*ISNUMBER(SEARCH(LISTS!$M$2:$M$13,$I3648))),LISTS!$N$2:$N$13),"NO")="SI"),"SI","NO"))</f>
        <v/>
      </c>
      <c r="M3648" s="9">
        <f>IF(COUNTA($A3648:$K3648)=0,"",IF($K3648&lt;&gt;"",IF(COUNTIF($K$19:$K3648,$K3648)&gt;1,"SI","NO"),IF(COUNTIFS($A$19:$A3648,$A3648,$C$19:$C3648,$C3648,$J$19:$J3648,$J3648,$D$19:$D3648,$D3648)&gt;1,"SI","NO")))</f>
        <v/>
      </c>
      <c r="N3648" s="11">
        <f>IF(COUNTA($A3648:$K3648)=0,"",IF(AND($L3648="SI",$M3648="NO"),IFERROR($H3648,0),0))</f>
        <v/>
      </c>
      <c r="O3648" s="9">
        <f>IF(COUNTA($A3648:$K3648)=0,"",IF($M3648="SI","CUFE o factura duplicada dentro del reporte; no se suma dos veces",IF(IFERROR($H3648,0)&lt;=0,"DIAN reporta valor susceptible 0",IF($L3648="NO",IFERROR(LOOKUP(2,1/((LISTS!$M$2:$M$13&lt;&gt;"")*ISNUMBER(SEARCH(LISTS!$M$2:$M$13,$I3648))),LISTS!$O$2:$O$13),"Medio de pago no elegible o no identificado por DIAN"),"Apta automaticamente por pago electronico y base positiva"))))</f>
        <v/>
      </c>
    </row>
    <row r="3649">
      <c r="A3649" s="9" t="n"/>
      <c r="B3649" s="9" t="n"/>
      <c r="C3649" s="12" t="n"/>
      <c r="D3649" s="11" t="n"/>
      <c r="E3649" s="11" t="n"/>
      <c r="F3649" s="11" t="n"/>
      <c r="G3649" s="11" t="n"/>
      <c r="H3649" s="11" t="n"/>
      <c r="I3649" s="9" t="n"/>
      <c r="J3649" s="9" t="n"/>
      <c r="K3649" s="9" t="n"/>
      <c r="L3649" s="9">
        <f>IF(COUNTA($A3649:$K3649)=0,"",IF(AND(IFERROR($H3649,0)&gt;0,LEN(TRIM($K3649&amp;""))&gt;0,IFERROR(LOOKUP(2,1/((LISTS!$M$2:$M$13&lt;&gt;"")*ISNUMBER(SEARCH(LISTS!$M$2:$M$13,$I3649))),LISTS!$N$2:$N$13),"NO")="SI"),"SI","NO"))</f>
        <v/>
      </c>
      <c r="M3649" s="9">
        <f>IF(COUNTA($A3649:$K3649)=0,"",IF($K3649&lt;&gt;"",IF(COUNTIF($K$19:$K3649,$K3649)&gt;1,"SI","NO"),IF(COUNTIFS($A$19:$A3649,$A3649,$C$19:$C3649,$C3649,$J$19:$J3649,$J3649,$D$19:$D3649,$D3649)&gt;1,"SI","NO")))</f>
        <v/>
      </c>
      <c r="N3649" s="11">
        <f>IF(COUNTA($A3649:$K3649)=0,"",IF(AND($L3649="SI",$M3649="NO"),IFERROR($H3649,0),0))</f>
        <v/>
      </c>
      <c r="O3649" s="9">
        <f>IF(COUNTA($A3649:$K3649)=0,"",IF($M3649="SI","CUFE o factura duplicada dentro del reporte; no se suma dos veces",IF(IFERROR($H3649,0)&lt;=0,"DIAN reporta valor susceptible 0",IF($L3649="NO",IFERROR(LOOKUP(2,1/((LISTS!$M$2:$M$13&lt;&gt;"")*ISNUMBER(SEARCH(LISTS!$M$2:$M$13,$I3649))),LISTS!$O$2:$O$13),"Medio de pago no elegible o no identificado por DIAN"),"Apta automaticamente por pago electronico y base positiva"))))</f>
        <v/>
      </c>
    </row>
    <row r="3650">
      <c r="A3650" s="9" t="n"/>
      <c r="B3650" s="9" t="n"/>
      <c r="C3650" s="12" t="n"/>
      <c r="D3650" s="11" t="n"/>
      <c r="E3650" s="11" t="n"/>
      <c r="F3650" s="11" t="n"/>
      <c r="G3650" s="11" t="n"/>
      <c r="H3650" s="11" t="n"/>
      <c r="I3650" s="9" t="n"/>
      <c r="J3650" s="9" t="n"/>
      <c r="K3650" s="9" t="n"/>
      <c r="L3650" s="9">
        <f>IF(COUNTA($A3650:$K3650)=0,"",IF(AND(IFERROR($H3650,0)&gt;0,LEN(TRIM($K3650&amp;""))&gt;0,IFERROR(LOOKUP(2,1/((LISTS!$M$2:$M$13&lt;&gt;"")*ISNUMBER(SEARCH(LISTS!$M$2:$M$13,$I3650))),LISTS!$N$2:$N$13),"NO")="SI"),"SI","NO"))</f>
        <v/>
      </c>
      <c r="M3650" s="9">
        <f>IF(COUNTA($A3650:$K3650)=0,"",IF($K3650&lt;&gt;"",IF(COUNTIF($K$19:$K3650,$K3650)&gt;1,"SI","NO"),IF(COUNTIFS($A$19:$A3650,$A3650,$C$19:$C3650,$C3650,$J$19:$J3650,$J3650,$D$19:$D3650,$D3650)&gt;1,"SI","NO")))</f>
        <v/>
      </c>
      <c r="N3650" s="11">
        <f>IF(COUNTA($A3650:$K3650)=0,"",IF(AND($L3650="SI",$M3650="NO"),IFERROR($H3650,0),0))</f>
        <v/>
      </c>
      <c r="O3650" s="9">
        <f>IF(COUNTA($A3650:$K3650)=0,"",IF($M3650="SI","CUFE o factura duplicada dentro del reporte; no se suma dos veces",IF(IFERROR($H3650,0)&lt;=0,"DIAN reporta valor susceptible 0",IF($L3650="NO",IFERROR(LOOKUP(2,1/((LISTS!$M$2:$M$13&lt;&gt;"")*ISNUMBER(SEARCH(LISTS!$M$2:$M$13,$I3650))),LISTS!$O$2:$O$13),"Medio de pago no elegible o no identificado por DIAN"),"Apta automaticamente por pago electronico y base positiva"))))</f>
        <v/>
      </c>
    </row>
    <row r="3651">
      <c r="A3651" s="9" t="n"/>
      <c r="B3651" s="9" t="n"/>
      <c r="C3651" s="12" t="n"/>
      <c r="D3651" s="11" t="n"/>
      <c r="E3651" s="11" t="n"/>
      <c r="F3651" s="11" t="n"/>
      <c r="G3651" s="11" t="n"/>
      <c r="H3651" s="11" t="n"/>
      <c r="I3651" s="9" t="n"/>
      <c r="J3651" s="9" t="n"/>
      <c r="K3651" s="9" t="n"/>
      <c r="L3651" s="9">
        <f>IF(COUNTA($A3651:$K3651)=0,"",IF(AND(IFERROR($H3651,0)&gt;0,LEN(TRIM($K3651&amp;""))&gt;0,IFERROR(LOOKUP(2,1/((LISTS!$M$2:$M$13&lt;&gt;"")*ISNUMBER(SEARCH(LISTS!$M$2:$M$13,$I3651))),LISTS!$N$2:$N$13),"NO")="SI"),"SI","NO"))</f>
        <v/>
      </c>
      <c r="M3651" s="9">
        <f>IF(COUNTA($A3651:$K3651)=0,"",IF($K3651&lt;&gt;"",IF(COUNTIF($K$19:$K3651,$K3651)&gt;1,"SI","NO"),IF(COUNTIFS($A$19:$A3651,$A3651,$C$19:$C3651,$C3651,$J$19:$J3651,$J3651,$D$19:$D3651,$D3651)&gt;1,"SI","NO")))</f>
        <v/>
      </c>
      <c r="N3651" s="11">
        <f>IF(COUNTA($A3651:$K3651)=0,"",IF(AND($L3651="SI",$M3651="NO"),IFERROR($H3651,0),0))</f>
        <v/>
      </c>
      <c r="O3651" s="9">
        <f>IF(COUNTA($A3651:$K3651)=0,"",IF($M3651="SI","CUFE o factura duplicada dentro del reporte; no se suma dos veces",IF(IFERROR($H3651,0)&lt;=0,"DIAN reporta valor susceptible 0",IF($L3651="NO",IFERROR(LOOKUP(2,1/((LISTS!$M$2:$M$13&lt;&gt;"")*ISNUMBER(SEARCH(LISTS!$M$2:$M$13,$I3651))),LISTS!$O$2:$O$13),"Medio de pago no elegible o no identificado por DIAN"),"Apta automaticamente por pago electronico y base positiva"))))</f>
        <v/>
      </c>
    </row>
    <row r="3652">
      <c r="A3652" s="9" t="n"/>
      <c r="B3652" s="9" t="n"/>
      <c r="C3652" s="12" t="n"/>
      <c r="D3652" s="11" t="n"/>
      <c r="E3652" s="11" t="n"/>
      <c r="F3652" s="11" t="n"/>
      <c r="G3652" s="11" t="n"/>
      <c r="H3652" s="11" t="n"/>
      <c r="I3652" s="9" t="n"/>
      <c r="J3652" s="9" t="n"/>
      <c r="K3652" s="9" t="n"/>
      <c r="L3652" s="9">
        <f>IF(COUNTA($A3652:$K3652)=0,"",IF(AND(IFERROR($H3652,0)&gt;0,LEN(TRIM($K3652&amp;""))&gt;0,IFERROR(LOOKUP(2,1/((LISTS!$M$2:$M$13&lt;&gt;"")*ISNUMBER(SEARCH(LISTS!$M$2:$M$13,$I3652))),LISTS!$N$2:$N$13),"NO")="SI"),"SI","NO"))</f>
        <v/>
      </c>
      <c r="M3652" s="9">
        <f>IF(COUNTA($A3652:$K3652)=0,"",IF($K3652&lt;&gt;"",IF(COUNTIF($K$19:$K3652,$K3652)&gt;1,"SI","NO"),IF(COUNTIFS($A$19:$A3652,$A3652,$C$19:$C3652,$C3652,$J$19:$J3652,$J3652,$D$19:$D3652,$D3652)&gt;1,"SI","NO")))</f>
        <v/>
      </c>
      <c r="N3652" s="11">
        <f>IF(COUNTA($A3652:$K3652)=0,"",IF(AND($L3652="SI",$M3652="NO"),IFERROR($H3652,0),0))</f>
        <v/>
      </c>
      <c r="O3652" s="9">
        <f>IF(COUNTA($A3652:$K3652)=0,"",IF($M3652="SI","CUFE o factura duplicada dentro del reporte; no se suma dos veces",IF(IFERROR($H3652,0)&lt;=0,"DIAN reporta valor susceptible 0",IF($L3652="NO",IFERROR(LOOKUP(2,1/((LISTS!$M$2:$M$13&lt;&gt;"")*ISNUMBER(SEARCH(LISTS!$M$2:$M$13,$I3652))),LISTS!$O$2:$O$13),"Medio de pago no elegible o no identificado por DIAN"),"Apta automaticamente por pago electronico y base positiva"))))</f>
        <v/>
      </c>
    </row>
    <row r="3653">
      <c r="A3653" s="9" t="n"/>
      <c r="B3653" s="9" t="n"/>
      <c r="C3653" s="12" t="n"/>
      <c r="D3653" s="11" t="n"/>
      <c r="E3653" s="11" t="n"/>
      <c r="F3653" s="11" t="n"/>
      <c r="G3653" s="11" t="n"/>
      <c r="H3653" s="11" t="n"/>
      <c r="I3653" s="9" t="n"/>
      <c r="J3653" s="9" t="n"/>
      <c r="K3653" s="9" t="n"/>
      <c r="L3653" s="9">
        <f>IF(COUNTA($A3653:$K3653)=0,"",IF(AND(IFERROR($H3653,0)&gt;0,LEN(TRIM($K3653&amp;""))&gt;0,IFERROR(LOOKUP(2,1/((LISTS!$M$2:$M$13&lt;&gt;"")*ISNUMBER(SEARCH(LISTS!$M$2:$M$13,$I3653))),LISTS!$N$2:$N$13),"NO")="SI"),"SI","NO"))</f>
        <v/>
      </c>
      <c r="M3653" s="9">
        <f>IF(COUNTA($A3653:$K3653)=0,"",IF($K3653&lt;&gt;"",IF(COUNTIF($K$19:$K3653,$K3653)&gt;1,"SI","NO"),IF(COUNTIFS($A$19:$A3653,$A3653,$C$19:$C3653,$C3653,$J$19:$J3653,$J3653,$D$19:$D3653,$D3653)&gt;1,"SI","NO")))</f>
        <v/>
      </c>
      <c r="N3653" s="11">
        <f>IF(COUNTA($A3653:$K3653)=0,"",IF(AND($L3653="SI",$M3653="NO"),IFERROR($H3653,0),0))</f>
        <v/>
      </c>
      <c r="O3653" s="9">
        <f>IF(COUNTA($A3653:$K3653)=0,"",IF($M3653="SI","CUFE o factura duplicada dentro del reporte; no se suma dos veces",IF(IFERROR($H3653,0)&lt;=0,"DIAN reporta valor susceptible 0",IF($L3653="NO",IFERROR(LOOKUP(2,1/((LISTS!$M$2:$M$13&lt;&gt;"")*ISNUMBER(SEARCH(LISTS!$M$2:$M$13,$I3653))),LISTS!$O$2:$O$13),"Medio de pago no elegible o no identificado por DIAN"),"Apta automaticamente por pago electronico y base positiva"))))</f>
        <v/>
      </c>
    </row>
    <row r="3654">
      <c r="A3654" s="9" t="n"/>
      <c r="B3654" s="9" t="n"/>
      <c r="C3654" s="12" t="n"/>
      <c r="D3654" s="11" t="n"/>
      <c r="E3654" s="11" t="n"/>
      <c r="F3654" s="11" t="n"/>
      <c r="G3654" s="11" t="n"/>
      <c r="H3654" s="11" t="n"/>
      <c r="I3654" s="9" t="n"/>
      <c r="J3654" s="9" t="n"/>
      <c r="K3654" s="9" t="n"/>
      <c r="L3654" s="9">
        <f>IF(COUNTA($A3654:$K3654)=0,"",IF(AND(IFERROR($H3654,0)&gt;0,LEN(TRIM($K3654&amp;""))&gt;0,IFERROR(LOOKUP(2,1/((LISTS!$M$2:$M$13&lt;&gt;"")*ISNUMBER(SEARCH(LISTS!$M$2:$M$13,$I3654))),LISTS!$N$2:$N$13),"NO")="SI"),"SI","NO"))</f>
        <v/>
      </c>
      <c r="M3654" s="9">
        <f>IF(COUNTA($A3654:$K3654)=0,"",IF($K3654&lt;&gt;"",IF(COUNTIF($K$19:$K3654,$K3654)&gt;1,"SI","NO"),IF(COUNTIFS($A$19:$A3654,$A3654,$C$19:$C3654,$C3654,$J$19:$J3654,$J3654,$D$19:$D3654,$D3654)&gt;1,"SI","NO")))</f>
        <v/>
      </c>
      <c r="N3654" s="11">
        <f>IF(COUNTA($A3654:$K3654)=0,"",IF(AND($L3654="SI",$M3654="NO"),IFERROR($H3654,0),0))</f>
        <v/>
      </c>
      <c r="O3654" s="9">
        <f>IF(COUNTA($A3654:$K3654)=0,"",IF($M3654="SI","CUFE o factura duplicada dentro del reporte; no se suma dos veces",IF(IFERROR($H3654,0)&lt;=0,"DIAN reporta valor susceptible 0",IF($L3654="NO",IFERROR(LOOKUP(2,1/((LISTS!$M$2:$M$13&lt;&gt;"")*ISNUMBER(SEARCH(LISTS!$M$2:$M$13,$I3654))),LISTS!$O$2:$O$13),"Medio de pago no elegible o no identificado por DIAN"),"Apta automaticamente por pago electronico y base positiva"))))</f>
        <v/>
      </c>
    </row>
    <row r="3655">
      <c r="A3655" s="9" t="n"/>
      <c r="B3655" s="9" t="n"/>
      <c r="C3655" s="12" t="n"/>
      <c r="D3655" s="11" t="n"/>
      <c r="E3655" s="11" t="n"/>
      <c r="F3655" s="11" t="n"/>
      <c r="G3655" s="11" t="n"/>
      <c r="H3655" s="11" t="n"/>
      <c r="I3655" s="9" t="n"/>
      <c r="J3655" s="9" t="n"/>
      <c r="K3655" s="9" t="n"/>
      <c r="L3655" s="9">
        <f>IF(COUNTA($A3655:$K3655)=0,"",IF(AND(IFERROR($H3655,0)&gt;0,LEN(TRIM($K3655&amp;""))&gt;0,IFERROR(LOOKUP(2,1/((LISTS!$M$2:$M$13&lt;&gt;"")*ISNUMBER(SEARCH(LISTS!$M$2:$M$13,$I3655))),LISTS!$N$2:$N$13),"NO")="SI"),"SI","NO"))</f>
        <v/>
      </c>
      <c r="M3655" s="9">
        <f>IF(COUNTA($A3655:$K3655)=0,"",IF($K3655&lt;&gt;"",IF(COUNTIF($K$19:$K3655,$K3655)&gt;1,"SI","NO"),IF(COUNTIFS($A$19:$A3655,$A3655,$C$19:$C3655,$C3655,$J$19:$J3655,$J3655,$D$19:$D3655,$D3655)&gt;1,"SI","NO")))</f>
        <v/>
      </c>
      <c r="N3655" s="11">
        <f>IF(COUNTA($A3655:$K3655)=0,"",IF(AND($L3655="SI",$M3655="NO"),IFERROR($H3655,0),0))</f>
        <v/>
      </c>
      <c r="O3655" s="9">
        <f>IF(COUNTA($A3655:$K3655)=0,"",IF($M3655="SI","CUFE o factura duplicada dentro del reporte; no se suma dos veces",IF(IFERROR($H3655,0)&lt;=0,"DIAN reporta valor susceptible 0",IF($L3655="NO",IFERROR(LOOKUP(2,1/((LISTS!$M$2:$M$13&lt;&gt;"")*ISNUMBER(SEARCH(LISTS!$M$2:$M$13,$I3655))),LISTS!$O$2:$O$13),"Medio de pago no elegible o no identificado por DIAN"),"Apta automaticamente por pago electronico y base positiva"))))</f>
        <v/>
      </c>
    </row>
    <row r="3656">
      <c r="A3656" s="9" t="n"/>
      <c r="B3656" s="9" t="n"/>
      <c r="C3656" s="12" t="n"/>
      <c r="D3656" s="11" t="n"/>
      <c r="E3656" s="11" t="n"/>
      <c r="F3656" s="11" t="n"/>
      <c r="G3656" s="11" t="n"/>
      <c r="H3656" s="11" t="n"/>
      <c r="I3656" s="9" t="n"/>
      <c r="J3656" s="9" t="n"/>
      <c r="K3656" s="9" t="n"/>
      <c r="L3656" s="9">
        <f>IF(COUNTA($A3656:$K3656)=0,"",IF(AND(IFERROR($H3656,0)&gt;0,LEN(TRIM($K3656&amp;""))&gt;0,IFERROR(LOOKUP(2,1/((LISTS!$M$2:$M$13&lt;&gt;"")*ISNUMBER(SEARCH(LISTS!$M$2:$M$13,$I3656))),LISTS!$N$2:$N$13),"NO")="SI"),"SI","NO"))</f>
        <v/>
      </c>
      <c r="M3656" s="9">
        <f>IF(COUNTA($A3656:$K3656)=0,"",IF($K3656&lt;&gt;"",IF(COUNTIF($K$19:$K3656,$K3656)&gt;1,"SI","NO"),IF(COUNTIFS($A$19:$A3656,$A3656,$C$19:$C3656,$C3656,$J$19:$J3656,$J3656,$D$19:$D3656,$D3656)&gt;1,"SI","NO")))</f>
        <v/>
      </c>
      <c r="N3656" s="11">
        <f>IF(COUNTA($A3656:$K3656)=0,"",IF(AND($L3656="SI",$M3656="NO"),IFERROR($H3656,0),0))</f>
        <v/>
      </c>
      <c r="O3656" s="9">
        <f>IF(COUNTA($A3656:$K3656)=0,"",IF($M3656="SI","CUFE o factura duplicada dentro del reporte; no se suma dos veces",IF(IFERROR($H3656,0)&lt;=0,"DIAN reporta valor susceptible 0",IF($L3656="NO",IFERROR(LOOKUP(2,1/((LISTS!$M$2:$M$13&lt;&gt;"")*ISNUMBER(SEARCH(LISTS!$M$2:$M$13,$I3656))),LISTS!$O$2:$O$13),"Medio de pago no elegible o no identificado por DIAN"),"Apta automaticamente por pago electronico y base positiva"))))</f>
        <v/>
      </c>
    </row>
    <row r="3657">
      <c r="A3657" s="9" t="n"/>
      <c r="B3657" s="9" t="n"/>
      <c r="C3657" s="12" t="n"/>
      <c r="D3657" s="11" t="n"/>
      <c r="E3657" s="11" t="n"/>
      <c r="F3657" s="11" t="n"/>
      <c r="G3657" s="11" t="n"/>
      <c r="H3657" s="11" t="n"/>
      <c r="I3657" s="9" t="n"/>
      <c r="J3657" s="9" t="n"/>
      <c r="K3657" s="9" t="n"/>
      <c r="L3657" s="9">
        <f>IF(COUNTA($A3657:$K3657)=0,"",IF(AND(IFERROR($H3657,0)&gt;0,LEN(TRIM($K3657&amp;""))&gt;0,IFERROR(LOOKUP(2,1/((LISTS!$M$2:$M$13&lt;&gt;"")*ISNUMBER(SEARCH(LISTS!$M$2:$M$13,$I3657))),LISTS!$N$2:$N$13),"NO")="SI"),"SI","NO"))</f>
        <v/>
      </c>
      <c r="M3657" s="9">
        <f>IF(COUNTA($A3657:$K3657)=0,"",IF($K3657&lt;&gt;"",IF(COUNTIF($K$19:$K3657,$K3657)&gt;1,"SI","NO"),IF(COUNTIFS($A$19:$A3657,$A3657,$C$19:$C3657,$C3657,$J$19:$J3657,$J3657,$D$19:$D3657,$D3657)&gt;1,"SI","NO")))</f>
        <v/>
      </c>
      <c r="N3657" s="11">
        <f>IF(COUNTA($A3657:$K3657)=0,"",IF(AND($L3657="SI",$M3657="NO"),IFERROR($H3657,0),0))</f>
        <v/>
      </c>
      <c r="O3657" s="9">
        <f>IF(COUNTA($A3657:$K3657)=0,"",IF($M3657="SI","CUFE o factura duplicada dentro del reporte; no se suma dos veces",IF(IFERROR($H3657,0)&lt;=0,"DIAN reporta valor susceptible 0",IF($L3657="NO",IFERROR(LOOKUP(2,1/((LISTS!$M$2:$M$13&lt;&gt;"")*ISNUMBER(SEARCH(LISTS!$M$2:$M$13,$I3657))),LISTS!$O$2:$O$13),"Medio de pago no elegible o no identificado por DIAN"),"Apta automaticamente por pago electronico y base positiva"))))</f>
        <v/>
      </c>
    </row>
    <row r="3658">
      <c r="A3658" s="9" t="n"/>
      <c r="B3658" s="9" t="n"/>
      <c r="C3658" s="12" t="n"/>
      <c r="D3658" s="11" t="n"/>
      <c r="E3658" s="11" t="n"/>
      <c r="F3658" s="11" t="n"/>
      <c r="G3658" s="11" t="n"/>
      <c r="H3658" s="11" t="n"/>
      <c r="I3658" s="9" t="n"/>
      <c r="J3658" s="9" t="n"/>
      <c r="K3658" s="9" t="n"/>
      <c r="L3658" s="9">
        <f>IF(COUNTA($A3658:$K3658)=0,"",IF(AND(IFERROR($H3658,0)&gt;0,LEN(TRIM($K3658&amp;""))&gt;0,IFERROR(LOOKUP(2,1/((LISTS!$M$2:$M$13&lt;&gt;"")*ISNUMBER(SEARCH(LISTS!$M$2:$M$13,$I3658))),LISTS!$N$2:$N$13),"NO")="SI"),"SI","NO"))</f>
        <v/>
      </c>
      <c r="M3658" s="9">
        <f>IF(COUNTA($A3658:$K3658)=0,"",IF($K3658&lt;&gt;"",IF(COUNTIF($K$19:$K3658,$K3658)&gt;1,"SI","NO"),IF(COUNTIFS($A$19:$A3658,$A3658,$C$19:$C3658,$C3658,$J$19:$J3658,$J3658,$D$19:$D3658,$D3658)&gt;1,"SI","NO")))</f>
        <v/>
      </c>
      <c r="N3658" s="11">
        <f>IF(COUNTA($A3658:$K3658)=0,"",IF(AND($L3658="SI",$M3658="NO"),IFERROR($H3658,0),0))</f>
        <v/>
      </c>
      <c r="O3658" s="9">
        <f>IF(COUNTA($A3658:$K3658)=0,"",IF($M3658="SI","CUFE o factura duplicada dentro del reporte; no se suma dos veces",IF(IFERROR($H3658,0)&lt;=0,"DIAN reporta valor susceptible 0",IF($L3658="NO",IFERROR(LOOKUP(2,1/((LISTS!$M$2:$M$13&lt;&gt;"")*ISNUMBER(SEARCH(LISTS!$M$2:$M$13,$I3658))),LISTS!$O$2:$O$13),"Medio de pago no elegible o no identificado por DIAN"),"Apta automaticamente por pago electronico y base positiva"))))</f>
        <v/>
      </c>
    </row>
    <row r="3659">
      <c r="A3659" s="9" t="n"/>
      <c r="B3659" s="9" t="n"/>
      <c r="C3659" s="12" t="n"/>
      <c r="D3659" s="11" t="n"/>
      <c r="E3659" s="11" t="n"/>
      <c r="F3659" s="11" t="n"/>
      <c r="G3659" s="11" t="n"/>
      <c r="H3659" s="11" t="n"/>
      <c r="I3659" s="9" t="n"/>
      <c r="J3659" s="9" t="n"/>
      <c r="K3659" s="9" t="n"/>
      <c r="L3659" s="9">
        <f>IF(COUNTA($A3659:$K3659)=0,"",IF(AND(IFERROR($H3659,0)&gt;0,LEN(TRIM($K3659&amp;""))&gt;0,IFERROR(LOOKUP(2,1/((LISTS!$M$2:$M$13&lt;&gt;"")*ISNUMBER(SEARCH(LISTS!$M$2:$M$13,$I3659))),LISTS!$N$2:$N$13),"NO")="SI"),"SI","NO"))</f>
        <v/>
      </c>
      <c r="M3659" s="9">
        <f>IF(COUNTA($A3659:$K3659)=0,"",IF($K3659&lt;&gt;"",IF(COUNTIF($K$19:$K3659,$K3659)&gt;1,"SI","NO"),IF(COUNTIFS($A$19:$A3659,$A3659,$C$19:$C3659,$C3659,$J$19:$J3659,$J3659,$D$19:$D3659,$D3659)&gt;1,"SI","NO")))</f>
        <v/>
      </c>
      <c r="N3659" s="11">
        <f>IF(COUNTA($A3659:$K3659)=0,"",IF(AND($L3659="SI",$M3659="NO"),IFERROR($H3659,0),0))</f>
        <v/>
      </c>
      <c r="O3659" s="9">
        <f>IF(COUNTA($A3659:$K3659)=0,"",IF($M3659="SI","CUFE o factura duplicada dentro del reporte; no se suma dos veces",IF(IFERROR($H3659,0)&lt;=0,"DIAN reporta valor susceptible 0",IF($L3659="NO",IFERROR(LOOKUP(2,1/((LISTS!$M$2:$M$13&lt;&gt;"")*ISNUMBER(SEARCH(LISTS!$M$2:$M$13,$I3659))),LISTS!$O$2:$O$13),"Medio de pago no elegible o no identificado por DIAN"),"Apta automaticamente por pago electronico y base positiva"))))</f>
        <v/>
      </c>
    </row>
    <row r="3660">
      <c r="A3660" s="9" t="n"/>
      <c r="B3660" s="9" t="n"/>
      <c r="C3660" s="12" t="n"/>
      <c r="D3660" s="11" t="n"/>
      <c r="E3660" s="11" t="n"/>
      <c r="F3660" s="11" t="n"/>
      <c r="G3660" s="11" t="n"/>
      <c r="H3660" s="11" t="n"/>
      <c r="I3660" s="9" t="n"/>
      <c r="J3660" s="9" t="n"/>
      <c r="K3660" s="9" t="n"/>
      <c r="L3660" s="9">
        <f>IF(COUNTA($A3660:$K3660)=0,"",IF(AND(IFERROR($H3660,0)&gt;0,LEN(TRIM($K3660&amp;""))&gt;0,IFERROR(LOOKUP(2,1/((LISTS!$M$2:$M$13&lt;&gt;"")*ISNUMBER(SEARCH(LISTS!$M$2:$M$13,$I3660))),LISTS!$N$2:$N$13),"NO")="SI"),"SI","NO"))</f>
        <v/>
      </c>
      <c r="M3660" s="9">
        <f>IF(COUNTA($A3660:$K3660)=0,"",IF($K3660&lt;&gt;"",IF(COUNTIF($K$19:$K3660,$K3660)&gt;1,"SI","NO"),IF(COUNTIFS($A$19:$A3660,$A3660,$C$19:$C3660,$C3660,$J$19:$J3660,$J3660,$D$19:$D3660,$D3660)&gt;1,"SI","NO")))</f>
        <v/>
      </c>
      <c r="N3660" s="11">
        <f>IF(COUNTA($A3660:$K3660)=0,"",IF(AND($L3660="SI",$M3660="NO"),IFERROR($H3660,0),0))</f>
        <v/>
      </c>
      <c r="O3660" s="9">
        <f>IF(COUNTA($A3660:$K3660)=0,"",IF($M3660="SI","CUFE o factura duplicada dentro del reporte; no se suma dos veces",IF(IFERROR($H3660,0)&lt;=0,"DIAN reporta valor susceptible 0",IF($L3660="NO",IFERROR(LOOKUP(2,1/((LISTS!$M$2:$M$13&lt;&gt;"")*ISNUMBER(SEARCH(LISTS!$M$2:$M$13,$I3660))),LISTS!$O$2:$O$13),"Medio de pago no elegible o no identificado por DIAN"),"Apta automaticamente por pago electronico y base positiva"))))</f>
        <v/>
      </c>
    </row>
    <row r="3661">
      <c r="A3661" s="9" t="n"/>
      <c r="B3661" s="9" t="n"/>
      <c r="C3661" s="12" t="n"/>
      <c r="D3661" s="11" t="n"/>
      <c r="E3661" s="11" t="n"/>
      <c r="F3661" s="11" t="n"/>
      <c r="G3661" s="11" t="n"/>
      <c r="H3661" s="11" t="n"/>
      <c r="I3661" s="9" t="n"/>
      <c r="J3661" s="9" t="n"/>
      <c r="K3661" s="9" t="n"/>
      <c r="L3661" s="9">
        <f>IF(COUNTA($A3661:$K3661)=0,"",IF(AND(IFERROR($H3661,0)&gt;0,LEN(TRIM($K3661&amp;""))&gt;0,IFERROR(LOOKUP(2,1/((LISTS!$M$2:$M$13&lt;&gt;"")*ISNUMBER(SEARCH(LISTS!$M$2:$M$13,$I3661))),LISTS!$N$2:$N$13),"NO")="SI"),"SI","NO"))</f>
        <v/>
      </c>
      <c r="M3661" s="9">
        <f>IF(COUNTA($A3661:$K3661)=0,"",IF($K3661&lt;&gt;"",IF(COUNTIF($K$19:$K3661,$K3661)&gt;1,"SI","NO"),IF(COUNTIFS($A$19:$A3661,$A3661,$C$19:$C3661,$C3661,$J$19:$J3661,$J3661,$D$19:$D3661,$D3661)&gt;1,"SI","NO")))</f>
        <v/>
      </c>
      <c r="N3661" s="11">
        <f>IF(COUNTA($A3661:$K3661)=0,"",IF(AND($L3661="SI",$M3661="NO"),IFERROR($H3661,0),0))</f>
        <v/>
      </c>
      <c r="O3661" s="9">
        <f>IF(COUNTA($A3661:$K3661)=0,"",IF($M3661="SI","CUFE o factura duplicada dentro del reporte; no se suma dos veces",IF(IFERROR($H3661,0)&lt;=0,"DIAN reporta valor susceptible 0",IF($L3661="NO",IFERROR(LOOKUP(2,1/((LISTS!$M$2:$M$13&lt;&gt;"")*ISNUMBER(SEARCH(LISTS!$M$2:$M$13,$I3661))),LISTS!$O$2:$O$13),"Medio de pago no elegible o no identificado por DIAN"),"Apta automaticamente por pago electronico y base positiva"))))</f>
        <v/>
      </c>
    </row>
    <row r="3662">
      <c r="A3662" s="9" t="n"/>
      <c r="B3662" s="9" t="n"/>
      <c r="C3662" s="12" t="n"/>
      <c r="D3662" s="11" t="n"/>
      <c r="E3662" s="11" t="n"/>
      <c r="F3662" s="11" t="n"/>
      <c r="G3662" s="11" t="n"/>
      <c r="H3662" s="11" t="n"/>
      <c r="I3662" s="9" t="n"/>
      <c r="J3662" s="9" t="n"/>
      <c r="K3662" s="9" t="n"/>
      <c r="L3662" s="9">
        <f>IF(COUNTA($A3662:$K3662)=0,"",IF(AND(IFERROR($H3662,0)&gt;0,LEN(TRIM($K3662&amp;""))&gt;0,IFERROR(LOOKUP(2,1/((LISTS!$M$2:$M$13&lt;&gt;"")*ISNUMBER(SEARCH(LISTS!$M$2:$M$13,$I3662))),LISTS!$N$2:$N$13),"NO")="SI"),"SI","NO"))</f>
        <v/>
      </c>
      <c r="M3662" s="9">
        <f>IF(COUNTA($A3662:$K3662)=0,"",IF($K3662&lt;&gt;"",IF(COUNTIF($K$19:$K3662,$K3662)&gt;1,"SI","NO"),IF(COUNTIFS($A$19:$A3662,$A3662,$C$19:$C3662,$C3662,$J$19:$J3662,$J3662,$D$19:$D3662,$D3662)&gt;1,"SI","NO")))</f>
        <v/>
      </c>
      <c r="N3662" s="11">
        <f>IF(COUNTA($A3662:$K3662)=0,"",IF(AND($L3662="SI",$M3662="NO"),IFERROR($H3662,0),0))</f>
        <v/>
      </c>
      <c r="O3662" s="9">
        <f>IF(COUNTA($A3662:$K3662)=0,"",IF($M3662="SI","CUFE o factura duplicada dentro del reporte; no se suma dos veces",IF(IFERROR($H3662,0)&lt;=0,"DIAN reporta valor susceptible 0",IF($L3662="NO",IFERROR(LOOKUP(2,1/((LISTS!$M$2:$M$13&lt;&gt;"")*ISNUMBER(SEARCH(LISTS!$M$2:$M$13,$I3662))),LISTS!$O$2:$O$13),"Medio de pago no elegible o no identificado por DIAN"),"Apta automaticamente por pago electronico y base positiva"))))</f>
        <v/>
      </c>
    </row>
    <row r="3663">
      <c r="A3663" s="9" t="n"/>
      <c r="B3663" s="9" t="n"/>
      <c r="C3663" s="12" t="n"/>
      <c r="D3663" s="11" t="n"/>
      <c r="E3663" s="11" t="n"/>
      <c r="F3663" s="11" t="n"/>
      <c r="G3663" s="11" t="n"/>
      <c r="H3663" s="11" t="n"/>
      <c r="I3663" s="9" t="n"/>
      <c r="J3663" s="9" t="n"/>
      <c r="K3663" s="9" t="n"/>
      <c r="L3663" s="9">
        <f>IF(COUNTA($A3663:$K3663)=0,"",IF(AND(IFERROR($H3663,0)&gt;0,LEN(TRIM($K3663&amp;""))&gt;0,IFERROR(LOOKUP(2,1/((LISTS!$M$2:$M$13&lt;&gt;"")*ISNUMBER(SEARCH(LISTS!$M$2:$M$13,$I3663))),LISTS!$N$2:$N$13),"NO")="SI"),"SI","NO"))</f>
        <v/>
      </c>
      <c r="M3663" s="9">
        <f>IF(COUNTA($A3663:$K3663)=0,"",IF($K3663&lt;&gt;"",IF(COUNTIF($K$19:$K3663,$K3663)&gt;1,"SI","NO"),IF(COUNTIFS($A$19:$A3663,$A3663,$C$19:$C3663,$C3663,$J$19:$J3663,$J3663,$D$19:$D3663,$D3663)&gt;1,"SI","NO")))</f>
        <v/>
      </c>
      <c r="N3663" s="11">
        <f>IF(COUNTA($A3663:$K3663)=0,"",IF(AND($L3663="SI",$M3663="NO"),IFERROR($H3663,0),0))</f>
        <v/>
      </c>
      <c r="O3663" s="9">
        <f>IF(COUNTA($A3663:$K3663)=0,"",IF($M3663="SI","CUFE o factura duplicada dentro del reporte; no se suma dos veces",IF(IFERROR($H3663,0)&lt;=0,"DIAN reporta valor susceptible 0",IF($L3663="NO",IFERROR(LOOKUP(2,1/((LISTS!$M$2:$M$13&lt;&gt;"")*ISNUMBER(SEARCH(LISTS!$M$2:$M$13,$I3663))),LISTS!$O$2:$O$13),"Medio de pago no elegible o no identificado por DIAN"),"Apta automaticamente por pago electronico y base positiva"))))</f>
        <v/>
      </c>
    </row>
    <row r="3664">
      <c r="A3664" s="9" t="n"/>
      <c r="B3664" s="9" t="n"/>
      <c r="C3664" s="12" t="n"/>
      <c r="D3664" s="11" t="n"/>
      <c r="E3664" s="11" t="n"/>
      <c r="F3664" s="11" t="n"/>
      <c r="G3664" s="11" t="n"/>
      <c r="H3664" s="11" t="n"/>
      <c r="I3664" s="9" t="n"/>
      <c r="J3664" s="9" t="n"/>
      <c r="K3664" s="9" t="n"/>
      <c r="L3664" s="9">
        <f>IF(COUNTA($A3664:$K3664)=0,"",IF(AND(IFERROR($H3664,0)&gt;0,LEN(TRIM($K3664&amp;""))&gt;0,IFERROR(LOOKUP(2,1/((LISTS!$M$2:$M$13&lt;&gt;"")*ISNUMBER(SEARCH(LISTS!$M$2:$M$13,$I3664))),LISTS!$N$2:$N$13),"NO")="SI"),"SI","NO"))</f>
        <v/>
      </c>
      <c r="M3664" s="9">
        <f>IF(COUNTA($A3664:$K3664)=0,"",IF($K3664&lt;&gt;"",IF(COUNTIF($K$19:$K3664,$K3664)&gt;1,"SI","NO"),IF(COUNTIFS($A$19:$A3664,$A3664,$C$19:$C3664,$C3664,$J$19:$J3664,$J3664,$D$19:$D3664,$D3664)&gt;1,"SI","NO")))</f>
        <v/>
      </c>
      <c r="N3664" s="11">
        <f>IF(COUNTA($A3664:$K3664)=0,"",IF(AND($L3664="SI",$M3664="NO"),IFERROR($H3664,0),0))</f>
        <v/>
      </c>
      <c r="O3664" s="9">
        <f>IF(COUNTA($A3664:$K3664)=0,"",IF($M3664="SI","CUFE o factura duplicada dentro del reporte; no se suma dos veces",IF(IFERROR($H3664,0)&lt;=0,"DIAN reporta valor susceptible 0",IF($L3664="NO",IFERROR(LOOKUP(2,1/((LISTS!$M$2:$M$13&lt;&gt;"")*ISNUMBER(SEARCH(LISTS!$M$2:$M$13,$I3664))),LISTS!$O$2:$O$13),"Medio de pago no elegible o no identificado por DIAN"),"Apta automaticamente por pago electronico y base positiva"))))</f>
        <v/>
      </c>
    </row>
    <row r="3665">
      <c r="A3665" s="9" t="n"/>
      <c r="B3665" s="9" t="n"/>
      <c r="C3665" s="12" t="n"/>
      <c r="D3665" s="11" t="n"/>
      <c r="E3665" s="11" t="n"/>
      <c r="F3665" s="11" t="n"/>
      <c r="G3665" s="11" t="n"/>
      <c r="H3665" s="11" t="n"/>
      <c r="I3665" s="9" t="n"/>
      <c r="J3665" s="9" t="n"/>
      <c r="K3665" s="9" t="n"/>
      <c r="L3665" s="9">
        <f>IF(COUNTA($A3665:$K3665)=0,"",IF(AND(IFERROR($H3665,0)&gt;0,LEN(TRIM($K3665&amp;""))&gt;0,IFERROR(LOOKUP(2,1/((LISTS!$M$2:$M$13&lt;&gt;"")*ISNUMBER(SEARCH(LISTS!$M$2:$M$13,$I3665))),LISTS!$N$2:$N$13),"NO")="SI"),"SI","NO"))</f>
        <v/>
      </c>
      <c r="M3665" s="9">
        <f>IF(COUNTA($A3665:$K3665)=0,"",IF($K3665&lt;&gt;"",IF(COUNTIF($K$19:$K3665,$K3665)&gt;1,"SI","NO"),IF(COUNTIFS($A$19:$A3665,$A3665,$C$19:$C3665,$C3665,$J$19:$J3665,$J3665,$D$19:$D3665,$D3665)&gt;1,"SI","NO")))</f>
        <v/>
      </c>
      <c r="N3665" s="11">
        <f>IF(COUNTA($A3665:$K3665)=0,"",IF(AND($L3665="SI",$M3665="NO"),IFERROR($H3665,0),0))</f>
        <v/>
      </c>
      <c r="O3665" s="9">
        <f>IF(COUNTA($A3665:$K3665)=0,"",IF($M3665="SI","CUFE o factura duplicada dentro del reporte; no se suma dos veces",IF(IFERROR($H3665,0)&lt;=0,"DIAN reporta valor susceptible 0",IF($L3665="NO",IFERROR(LOOKUP(2,1/((LISTS!$M$2:$M$13&lt;&gt;"")*ISNUMBER(SEARCH(LISTS!$M$2:$M$13,$I3665))),LISTS!$O$2:$O$13),"Medio de pago no elegible o no identificado por DIAN"),"Apta automaticamente por pago electronico y base positiva"))))</f>
        <v/>
      </c>
    </row>
    <row r="3666">
      <c r="A3666" s="9" t="n"/>
      <c r="B3666" s="9" t="n"/>
      <c r="C3666" s="12" t="n"/>
      <c r="D3666" s="11" t="n"/>
      <c r="E3666" s="11" t="n"/>
      <c r="F3666" s="11" t="n"/>
      <c r="G3666" s="11" t="n"/>
      <c r="H3666" s="11" t="n"/>
      <c r="I3666" s="9" t="n"/>
      <c r="J3666" s="9" t="n"/>
      <c r="K3666" s="9" t="n"/>
      <c r="L3666" s="9">
        <f>IF(COUNTA($A3666:$K3666)=0,"",IF(AND(IFERROR($H3666,0)&gt;0,LEN(TRIM($K3666&amp;""))&gt;0,IFERROR(LOOKUP(2,1/((LISTS!$M$2:$M$13&lt;&gt;"")*ISNUMBER(SEARCH(LISTS!$M$2:$M$13,$I3666))),LISTS!$N$2:$N$13),"NO")="SI"),"SI","NO"))</f>
        <v/>
      </c>
      <c r="M3666" s="9">
        <f>IF(COUNTA($A3666:$K3666)=0,"",IF($K3666&lt;&gt;"",IF(COUNTIF($K$19:$K3666,$K3666)&gt;1,"SI","NO"),IF(COUNTIFS($A$19:$A3666,$A3666,$C$19:$C3666,$C3666,$J$19:$J3666,$J3666,$D$19:$D3666,$D3666)&gt;1,"SI","NO")))</f>
        <v/>
      </c>
      <c r="N3666" s="11">
        <f>IF(COUNTA($A3666:$K3666)=0,"",IF(AND($L3666="SI",$M3666="NO"),IFERROR($H3666,0),0))</f>
        <v/>
      </c>
      <c r="O3666" s="9">
        <f>IF(COUNTA($A3666:$K3666)=0,"",IF($M3666="SI","CUFE o factura duplicada dentro del reporte; no se suma dos veces",IF(IFERROR($H3666,0)&lt;=0,"DIAN reporta valor susceptible 0",IF($L3666="NO",IFERROR(LOOKUP(2,1/((LISTS!$M$2:$M$13&lt;&gt;"")*ISNUMBER(SEARCH(LISTS!$M$2:$M$13,$I3666))),LISTS!$O$2:$O$13),"Medio de pago no elegible o no identificado por DIAN"),"Apta automaticamente por pago electronico y base positiva"))))</f>
        <v/>
      </c>
    </row>
    <row r="3667">
      <c r="A3667" s="9" t="n"/>
      <c r="B3667" s="9" t="n"/>
      <c r="C3667" s="12" t="n"/>
      <c r="D3667" s="11" t="n"/>
      <c r="E3667" s="11" t="n"/>
      <c r="F3667" s="11" t="n"/>
      <c r="G3667" s="11" t="n"/>
      <c r="H3667" s="11" t="n"/>
      <c r="I3667" s="9" t="n"/>
      <c r="J3667" s="9" t="n"/>
      <c r="K3667" s="9" t="n"/>
      <c r="L3667" s="9">
        <f>IF(COUNTA($A3667:$K3667)=0,"",IF(AND(IFERROR($H3667,0)&gt;0,LEN(TRIM($K3667&amp;""))&gt;0,IFERROR(LOOKUP(2,1/((LISTS!$M$2:$M$13&lt;&gt;"")*ISNUMBER(SEARCH(LISTS!$M$2:$M$13,$I3667))),LISTS!$N$2:$N$13),"NO")="SI"),"SI","NO"))</f>
        <v/>
      </c>
      <c r="M3667" s="9">
        <f>IF(COUNTA($A3667:$K3667)=0,"",IF($K3667&lt;&gt;"",IF(COUNTIF($K$19:$K3667,$K3667)&gt;1,"SI","NO"),IF(COUNTIFS($A$19:$A3667,$A3667,$C$19:$C3667,$C3667,$J$19:$J3667,$J3667,$D$19:$D3667,$D3667)&gt;1,"SI","NO")))</f>
        <v/>
      </c>
      <c r="N3667" s="11">
        <f>IF(COUNTA($A3667:$K3667)=0,"",IF(AND($L3667="SI",$M3667="NO"),IFERROR($H3667,0),0))</f>
        <v/>
      </c>
      <c r="O3667" s="9">
        <f>IF(COUNTA($A3667:$K3667)=0,"",IF($M3667="SI","CUFE o factura duplicada dentro del reporte; no se suma dos veces",IF(IFERROR($H3667,0)&lt;=0,"DIAN reporta valor susceptible 0",IF($L3667="NO",IFERROR(LOOKUP(2,1/((LISTS!$M$2:$M$13&lt;&gt;"")*ISNUMBER(SEARCH(LISTS!$M$2:$M$13,$I3667))),LISTS!$O$2:$O$13),"Medio de pago no elegible o no identificado por DIAN"),"Apta automaticamente por pago electronico y base positiva"))))</f>
        <v/>
      </c>
    </row>
    <row r="3668">
      <c r="A3668" s="9" t="n"/>
      <c r="B3668" s="9" t="n"/>
      <c r="C3668" s="12" t="n"/>
      <c r="D3668" s="11" t="n"/>
      <c r="E3668" s="11" t="n"/>
      <c r="F3668" s="11" t="n"/>
      <c r="G3668" s="11" t="n"/>
      <c r="H3668" s="11" t="n"/>
      <c r="I3668" s="9" t="n"/>
      <c r="J3668" s="9" t="n"/>
      <c r="K3668" s="9" t="n"/>
      <c r="L3668" s="9">
        <f>IF(COUNTA($A3668:$K3668)=0,"",IF(AND(IFERROR($H3668,0)&gt;0,LEN(TRIM($K3668&amp;""))&gt;0,IFERROR(LOOKUP(2,1/((LISTS!$M$2:$M$13&lt;&gt;"")*ISNUMBER(SEARCH(LISTS!$M$2:$M$13,$I3668))),LISTS!$N$2:$N$13),"NO")="SI"),"SI","NO"))</f>
        <v/>
      </c>
      <c r="M3668" s="9">
        <f>IF(COUNTA($A3668:$K3668)=0,"",IF($K3668&lt;&gt;"",IF(COUNTIF($K$19:$K3668,$K3668)&gt;1,"SI","NO"),IF(COUNTIFS($A$19:$A3668,$A3668,$C$19:$C3668,$C3668,$J$19:$J3668,$J3668,$D$19:$D3668,$D3668)&gt;1,"SI","NO")))</f>
        <v/>
      </c>
      <c r="N3668" s="11">
        <f>IF(COUNTA($A3668:$K3668)=0,"",IF(AND($L3668="SI",$M3668="NO"),IFERROR($H3668,0),0))</f>
        <v/>
      </c>
      <c r="O3668" s="9">
        <f>IF(COUNTA($A3668:$K3668)=0,"",IF($M3668="SI","CUFE o factura duplicada dentro del reporte; no se suma dos veces",IF(IFERROR($H3668,0)&lt;=0,"DIAN reporta valor susceptible 0",IF($L3668="NO",IFERROR(LOOKUP(2,1/((LISTS!$M$2:$M$13&lt;&gt;"")*ISNUMBER(SEARCH(LISTS!$M$2:$M$13,$I3668))),LISTS!$O$2:$O$13),"Medio de pago no elegible o no identificado por DIAN"),"Apta automaticamente por pago electronico y base positiva"))))</f>
        <v/>
      </c>
    </row>
    <row r="3669">
      <c r="A3669" s="9" t="n"/>
      <c r="B3669" s="9" t="n"/>
      <c r="C3669" s="12" t="n"/>
      <c r="D3669" s="11" t="n"/>
      <c r="E3669" s="11" t="n"/>
      <c r="F3669" s="11" t="n"/>
      <c r="G3669" s="11" t="n"/>
      <c r="H3669" s="11" t="n"/>
      <c r="I3669" s="9" t="n"/>
      <c r="J3669" s="9" t="n"/>
      <c r="K3669" s="9" t="n"/>
      <c r="L3669" s="9">
        <f>IF(COUNTA($A3669:$K3669)=0,"",IF(AND(IFERROR($H3669,0)&gt;0,LEN(TRIM($K3669&amp;""))&gt;0,IFERROR(LOOKUP(2,1/((LISTS!$M$2:$M$13&lt;&gt;"")*ISNUMBER(SEARCH(LISTS!$M$2:$M$13,$I3669))),LISTS!$N$2:$N$13),"NO")="SI"),"SI","NO"))</f>
        <v/>
      </c>
      <c r="M3669" s="9">
        <f>IF(COUNTA($A3669:$K3669)=0,"",IF($K3669&lt;&gt;"",IF(COUNTIF($K$19:$K3669,$K3669)&gt;1,"SI","NO"),IF(COUNTIFS($A$19:$A3669,$A3669,$C$19:$C3669,$C3669,$J$19:$J3669,$J3669,$D$19:$D3669,$D3669)&gt;1,"SI","NO")))</f>
        <v/>
      </c>
      <c r="N3669" s="11">
        <f>IF(COUNTA($A3669:$K3669)=0,"",IF(AND($L3669="SI",$M3669="NO"),IFERROR($H3669,0),0))</f>
        <v/>
      </c>
      <c r="O3669" s="9">
        <f>IF(COUNTA($A3669:$K3669)=0,"",IF($M3669="SI","CUFE o factura duplicada dentro del reporte; no se suma dos veces",IF(IFERROR($H3669,0)&lt;=0,"DIAN reporta valor susceptible 0",IF($L3669="NO",IFERROR(LOOKUP(2,1/((LISTS!$M$2:$M$13&lt;&gt;"")*ISNUMBER(SEARCH(LISTS!$M$2:$M$13,$I3669))),LISTS!$O$2:$O$13),"Medio de pago no elegible o no identificado por DIAN"),"Apta automaticamente por pago electronico y base positiva"))))</f>
        <v/>
      </c>
    </row>
    <row r="3670">
      <c r="A3670" s="9" t="n"/>
      <c r="B3670" s="9" t="n"/>
      <c r="C3670" s="12" t="n"/>
      <c r="D3670" s="11" t="n"/>
      <c r="E3670" s="11" t="n"/>
      <c r="F3670" s="11" t="n"/>
      <c r="G3670" s="11" t="n"/>
      <c r="H3670" s="11" t="n"/>
      <c r="I3670" s="9" t="n"/>
      <c r="J3670" s="9" t="n"/>
      <c r="K3670" s="9" t="n"/>
      <c r="L3670" s="9">
        <f>IF(COUNTA($A3670:$K3670)=0,"",IF(AND(IFERROR($H3670,0)&gt;0,LEN(TRIM($K3670&amp;""))&gt;0,IFERROR(LOOKUP(2,1/((LISTS!$M$2:$M$13&lt;&gt;"")*ISNUMBER(SEARCH(LISTS!$M$2:$M$13,$I3670))),LISTS!$N$2:$N$13),"NO")="SI"),"SI","NO"))</f>
        <v/>
      </c>
      <c r="M3670" s="9">
        <f>IF(COUNTA($A3670:$K3670)=0,"",IF($K3670&lt;&gt;"",IF(COUNTIF($K$19:$K3670,$K3670)&gt;1,"SI","NO"),IF(COUNTIFS($A$19:$A3670,$A3670,$C$19:$C3670,$C3670,$J$19:$J3670,$J3670,$D$19:$D3670,$D3670)&gt;1,"SI","NO")))</f>
        <v/>
      </c>
      <c r="N3670" s="11">
        <f>IF(COUNTA($A3670:$K3670)=0,"",IF(AND($L3670="SI",$M3670="NO"),IFERROR($H3670,0),0))</f>
        <v/>
      </c>
      <c r="O3670" s="9">
        <f>IF(COUNTA($A3670:$K3670)=0,"",IF($M3670="SI","CUFE o factura duplicada dentro del reporte; no se suma dos veces",IF(IFERROR($H3670,0)&lt;=0,"DIAN reporta valor susceptible 0",IF($L3670="NO",IFERROR(LOOKUP(2,1/((LISTS!$M$2:$M$13&lt;&gt;"")*ISNUMBER(SEARCH(LISTS!$M$2:$M$13,$I3670))),LISTS!$O$2:$O$13),"Medio de pago no elegible o no identificado por DIAN"),"Apta automaticamente por pago electronico y base positiva"))))</f>
        <v/>
      </c>
    </row>
    <row r="3671">
      <c r="A3671" s="9" t="n"/>
      <c r="B3671" s="9" t="n"/>
      <c r="C3671" s="12" t="n"/>
      <c r="D3671" s="11" t="n"/>
      <c r="E3671" s="11" t="n"/>
      <c r="F3671" s="11" t="n"/>
      <c r="G3671" s="11" t="n"/>
      <c r="H3671" s="11" t="n"/>
      <c r="I3671" s="9" t="n"/>
      <c r="J3671" s="9" t="n"/>
      <c r="K3671" s="9" t="n"/>
      <c r="L3671" s="9">
        <f>IF(COUNTA($A3671:$K3671)=0,"",IF(AND(IFERROR($H3671,0)&gt;0,LEN(TRIM($K3671&amp;""))&gt;0,IFERROR(LOOKUP(2,1/((LISTS!$M$2:$M$13&lt;&gt;"")*ISNUMBER(SEARCH(LISTS!$M$2:$M$13,$I3671))),LISTS!$N$2:$N$13),"NO")="SI"),"SI","NO"))</f>
        <v/>
      </c>
      <c r="M3671" s="9">
        <f>IF(COUNTA($A3671:$K3671)=0,"",IF($K3671&lt;&gt;"",IF(COUNTIF($K$19:$K3671,$K3671)&gt;1,"SI","NO"),IF(COUNTIFS($A$19:$A3671,$A3671,$C$19:$C3671,$C3671,$J$19:$J3671,$J3671,$D$19:$D3671,$D3671)&gt;1,"SI","NO")))</f>
        <v/>
      </c>
      <c r="N3671" s="11">
        <f>IF(COUNTA($A3671:$K3671)=0,"",IF(AND($L3671="SI",$M3671="NO"),IFERROR($H3671,0),0))</f>
        <v/>
      </c>
      <c r="O3671" s="9">
        <f>IF(COUNTA($A3671:$K3671)=0,"",IF($M3671="SI","CUFE o factura duplicada dentro del reporte; no se suma dos veces",IF(IFERROR($H3671,0)&lt;=0,"DIAN reporta valor susceptible 0",IF($L3671="NO",IFERROR(LOOKUP(2,1/((LISTS!$M$2:$M$13&lt;&gt;"")*ISNUMBER(SEARCH(LISTS!$M$2:$M$13,$I3671))),LISTS!$O$2:$O$13),"Medio de pago no elegible o no identificado por DIAN"),"Apta automaticamente por pago electronico y base positiva"))))</f>
        <v/>
      </c>
    </row>
    <row r="3672">
      <c r="A3672" s="9" t="n"/>
      <c r="B3672" s="9" t="n"/>
      <c r="C3672" s="12" t="n"/>
      <c r="D3672" s="11" t="n"/>
      <c r="E3672" s="11" t="n"/>
      <c r="F3672" s="11" t="n"/>
      <c r="G3672" s="11" t="n"/>
      <c r="H3672" s="11" t="n"/>
      <c r="I3672" s="9" t="n"/>
      <c r="J3672" s="9" t="n"/>
      <c r="K3672" s="9" t="n"/>
      <c r="L3672" s="9">
        <f>IF(COUNTA($A3672:$K3672)=0,"",IF(AND(IFERROR($H3672,0)&gt;0,LEN(TRIM($K3672&amp;""))&gt;0,IFERROR(LOOKUP(2,1/((LISTS!$M$2:$M$13&lt;&gt;"")*ISNUMBER(SEARCH(LISTS!$M$2:$M$13,$I3672))),LISTS!$N$2:$N$13),"NO")="SI"),"SI","NO"))</f>
        <v/>
      </c>
      <c r="M3672" s="9">
        <f>IF(COUNTA($A3672:$K3672)=0,"",IF($K3672&lt;&gt;"",IF(COUNTIF($K$19:$K3672,$K3672)&gt;1,"SI","NO"),IF(COUNTIFS($A$19:$A3672,$A3672,$C$19:$C3672,$C3672,$J$19:$J3672,$J3672,$D$19:$D3672,$D3672)&gt;1,"SI","NO")))</f>
        <v/>
      </c>
      <c r="N3672" s="11">
        <f>IF(COUNTA($A3672:$K3672)=0,"",IF(AND($L3672="SI",$M3672="NO"),IFERROR($H3672,0),0))</f>
        <v/>
      </c>
      <c r="O3672" s="9">
        <f>IF(COUNTA($A3672:$K3672)=0,"",IF($M3672="SI","CUFE o factura duplicada dentro del reporte; no se suma dos veces",IF(IFERROR($H3672,0)&lt;=0,"DIAN reporta valor susceptible 0",IF($L3672="NO",IFERROR(LOOKUP(2,1/((LISTS!$M$2:$M$13&lt;&gt;"")*ISNUMBER(SEARCH(LISTS!$M$2:$M$13,$I3672))),LISTS!$O$2:$O$13),"Medio de pago no elegible o no identificado por DIAN"),"Apta automaticamente por pago electronico y base positiva"))))</f>
        <v/>
      </c>
    </row>
    <row r="3673">
      <c r="A3673" s="9" t="n"/>
      <c r="B3673" s="9" t="n"/>
      <c r="C3673" s="12" t="n"/>
      <c r="D3673" s="11" t="n"/>
      <c r="E3673" s="11" t="n"/>
      <c r="F3673" s="11" t="n"/>
      <c r="G3673" s="11" t="n"/>
      <c r="H3673" s="11" t="n"/>
      <c r="I3673" s="9" t="n"/>
      <c r="J3673" s="9" t="n"/>
      <c r="K3673" s="9" t="n"/>
      <c r="L3673" s="9">
        <f>IF(COUNTA($A3673:$K3673)=0,"",IF(AND(IFERROR($H3673,0)&gt;0,LEN(TRIM($K3673&amp;""))&gt;0,IFERROR(LOOKUP(2,1/((LISTS!$M$2:$M$13&lt;&gt;"")*ISNUMBER(SEARCH(LISTS!$M$2:$M$13,$I3673))),LISTS!$N$2:$N$13),"NO")="SI"),"SI","NO"))</f>
        <v/>
      </c>
      <c r="M3673" s="9">
        <f>IF(COUNTA($A3673:$K3673)=0,"",IF($K3673&lt;&gt;"",IF(COUNTIF($K$19:$K3673,$K3673)&gt;1,"SI","NO"),IF(COUNTIFS($A$19:$A3673,$A3673,$C$19:$C3673,$C3673,$J$19:$J3673,$J3673,$D$19:$D3673,$D3673)&gt;1,"SI","NO")))</f>
        <v/>
      </c>
      <c r="N3673" s="11">
        <f>IF(COUNTA($A3673:$K3673)=0,"",IF(AND($L3673="SI",$M3673="NO"),IFERROR($H3673,0),0))</f>
        <v/>
      </c>
      <c r="O3673" s="9">
        <f>IF(COUNTA($A3673:$K3673)=0,"",IF($M3673="SI","CUFE o factura duplicada dentro del reporte; no se suma dos veces",IF(IFERROR($H3673,0)&lt;=0,"DIAN reporta valor susceptible 0",IF($L3673="NO",IFERROR(LOOKUP(2,1/((LISTS!$M$2:$M$13&lt;&gt;"")*ISNUMBER(SEARCH(LISTS!$M$2:$M$13,$I3673))),LISTS!$O$2:$O$13),"Medio de pago no elegible o no identificado por DIAN"),"Apta automaticamente por pago electronico y base positiva"))))</f>
        <v/>
      </c>
    </row>
    <row r="3674">
      <c r="A3674" s="9" t="n"/>
      <c r="B3674" s="9" t="n"/>
      <c r="C3674" s="12" t="n"/>
      <c r="D3674" s="11" t="n"/>
      <c r="E3674" s="11" t="n"/>
      <c r="F3674" s="11" t="n"/>
      <c r="G3674" s="11" t="n"/>
      <c r="H3674" s="11" t="n"/>
      <c r="I3674" s="9" t="n"/>
      <c r="J3674" s="9" t="n"/>
      <c r="K3674" s="9" t="n"/>
      <c r="L3674" s="9">
        <f>IF(COUNTA($A3674:$K3674)=0,"",IF(AND(IFERROR($H3674,0)&gt;0,LEN(TRIM($K3674&amp;""))&gt;0,IFERROR(LOOKUP(2,1/((LISTS!$M$2:$M$13&lt;&gt;"")*ISNUMBER(SEARCH(LISTS!$M$2:$M$13,$I3674))),LISTS!$N$2:$N$13),"NO")="SI"),"SI","NO"))</f>
        <v/>
      </c>
      <c r="M3674" s="9">
        <f>IF(COUNTA($A3674:$K3674)=0,"",IF($K3674&lt;&gt;"",IF(COUNTIF($K$19:$K3674,$K3674)&gt;1,"SI","NO"),IF(COUNTIFS($A$19:$A3674,$A3674,$C$19:$C3674,$C3674,$J$19:$J3674,$J3674,$D$19:$D3674,$D3674)&gt;1,"SI","NO")))</f>
        <v/>
      </c>
      <c r="N3674" s="11">
        <f>IF(COUNTA($A3674:$K3674)=0,"",IF(AND($L3674="SI",$M3674="NO"),IFERROR($H3674,0),0))</f>
        <v/>
      </c>
      <c r="O3674" s="9">
        <f>IF(COUNTA($A3674:$K3674)=0,"",IF($M3674="SI","CUFE o factura duplicada dentro del reporte; no se suma dos veces",IF(IFERROR($H3674,0)&lt;=0,"DIAN reporta valor susceptible 0",IF($L3674="NO",IFERROR(LOOKUP(2,1/((LISTS!$M$2:$M$13&lt;&gt;"")*ISNUMBER(SEARCH(LISTS!$M$2:$M$13,$I3674))),LISTS!$O$2:$O$13),"Medio de pago no elegible o no identificado por DIAN"),"Apta automaticamente por pago electronico y base positiva"))))</f>
        <v/>
      </c>
    </row>
    <row r="3675">
      <c r="A3675" s="9" t="n"/>
      <c r="B3675" s="9" t="n"/>
      <c r="C3675" s="12" t="n"/>
      <c r="D3675" s="11" t="n"/>
      <c r="E3675" s="11" t="n"/>
      <c r="F3675" s="11" t="n"/>
      <c r="G3675" s="11" t="n"/>
      <c r="H3675" s="11" t="n"/>
      <c r="I3675" s="9" t="n"/>
      <c r="J3675" s="9" t="n"/>
      <c r="K3675" s="9" t="n"/>
      <c r="L3675" s="9">
        <f>IF(COUNTA($A3675:$K3675)=0,"",IF(AND(IFERROR($H3675,0)&gt;0,LEN(TRIM($K3675&amp;""))&gt;0,IFERROR(LOOKUP(2,1/((LISTS!$M$2:$M$13&lt;&gt;"")*ISNUMBER(SEARCH(LISTS!$M$2:$M$13,$I3675))),LISTS!$N$2:$N$13),"NO")="SI"),"SI","NO"))</f>
        <v/>
      </c>
      <c r="M3675" s="9">
        <f>IF(COUNTA($A3675:$K3675)=0,"",IF($K3675&lt;&gt;"",IF(COUNTIF($K$19:$K3675,$K3675)&gt;1,"SI","NO"),IF(COUNTIFS($A$19:$A3675,$A3675,$C$19:$C3675,$C3675,$J$19:$J3675,$J3675,$D$19:$D3675,$D3675)&gt;1,"SI","NO")))</f>
        <v/>
      </c>
      <c r="N3675" s="11">
        <f>IF(COUNTA($A3675:$K3675)=0,"",IF(AND($L3675="SI",$M3675="NO"),IFERROR($H3675,0),0))</f>
        <v/>
      </c>
      <c r="O3675" s="9">
        <f>IF(COUNTA($A3675:$K3675)=0,"",IF($M3675="SI","CUFE o factura duplicada dentro del reporte; no se suma dos veces",IF(IFERROR($H3675,0)&lt;=0,"DIAN reporta valor susceptible 0",IF($L3675="NO",IFERROR(LOOKUP(2,1/((LISTS!$M$2:$M$13&lt;&gt;"")*ISNUMBER(SEARCH(LISTS!$M$2:$M$13,$I3675))),LISTS!$O$2:$O$13),"Medio de pago no elegible o no identificado por DIAN"),"Apta automaticamente por pago electronico y base positiva"))))</f>
        <v/>
      </c>
    </row>
    <row r="3676">
      <c r="A3676" s="9" t="n"/>
      <c r="B3676" s="9" t="n"/>
      <c r="C3676" s="12" t="n"/>
      <c r="D3676" s="11" t="n"/>
      <c r="E3676" s="11" t="n"/>
      <c r="F3676" s="11" t="n"/>
      <c r="G3676" s="11" t="n"/>
      <c r="H3676" s="11" t="n"/>
      <c r="I3676" s="9" t="n"/>
      <c r="J3676" s="9" t="n"/>
      <c r="K3676" s="9" t="n"/>
      <c r="L3676" s="9">
        <f>IF(COUNTA($A3676:$K3676)=0,"",IF(AND(IFERROR($H3676,0)&gt;0,LEN(TRIM($K3676&amp;""))&gt;0,IFERROR(LOOKUP(2,1/((LISTS!$M$2:$M$13&lt;&gt;"")*ISNUMBER(SEARCH(LISTS!$M$2:$M$13,$I3676))),LISTS!$N$2:$N$13),"NO")="SI"),"SI","NO"))</f>
        <v/>
      </c>
      <c r="M3676" s="9">
        <f>IF(COUNTA($A3676:$K3676)=0,"",IF($K3676&lt;&gt;"",IF(COUNTIF($K$19:$K3676,$K3676)&gt;1,"SI","NO"),IF(COUNTIFS($A$19:$A3676,$A3676,$C$19:$C3676,$C3676,$J$19:$J3676,$J3676,$D$19:$D3676,$D3676)&gt;1,"SI","NO")))</f>
        <v/>
      </c>
      <c r="N3676" s="11">
        <f>IF(COUNTA($A3676:$K3676)=0,"",IF(AND($L3676="SI",$M3676="NO"),IFERROR($H3676,0),0))</f>
        <v/>
      </c>
      <c r="O3676" s="9">
        <f>IF(COUNTA($A3676:$K3676)=0,"",IF($M3676="SI","CUFE o factura duplicada dentro del reporte; no se suma dos veces",IF(IFERROR($H3676,0)&lt;=0,"DIAN reporta valor susceptible 0",IF($L3676="NO",IFERROR(LOOKUP(2,1/((LISTS!$M$2:$M$13&lt;&gt;"")*ISNUMBER(SEARCH(LISTS!$M$2:$M$13,$I3676))),LISTS!$O$2:$O$13),"Medio de pago no elegible o no identificado por DIAN"),"Apta automaticamente por pago electronico y base positiva"))))</f>
        <v/>
      </c>
    </row>
    <row r="3677">
      <c r="A3677" s="9" t="n"/>
      <c r="B3677" s="9" t="n"/>
      <c r="C3677" s="12" t="n"/>
      <c r="D3677" s="11" t="n"/>
      <c r="E3677" s="11" t="n"/>
      <c r="F3677" s="11" t="n"/>
      <c r="G3677" s="11" t="n"/>
      <c r="H3677" s="11" t="n"/>
      <c r="I3677" s="9" t="n"/>
      <c r="J3677" s="9" t="n"/>
      <c r="K3677" s="9" t="n"/>
      <c r="L3677" s="9">
        <f>IF(COUNTA($A3677:$K3677)=0,"",IF(AND(IFERROR($H3677,0)&gt;0,LEN(TRIM($K3677&amp;""))&gt;0,IFERROR(LOOKUP(2,1/((LISTS!$M$2:$M$13&lt;&gt;"")*ISNUMBER(SEARCH(LISTS!$M$2:$M$13,$I3677))),LISTS!$N$2:$N$13),"NO")="SI"),"SI","NO"))</f>
        <v/>
      </c>
      <c r="M3677" s="9">
        <f>IF(COUNTA($A3677:$K3677)=0,"",IF($K3677&lt;&gt;"",IF(COUNTIF($K$19:$K3677,$K3677)&gt;1,"SI","NO"),IF(COUNTIFS($A$19:$A3677,$A3677,$C$19:$C3677,$C3677,$J$19:$J3677,$J3677,$D$19:$D3677,$D3677)&gt;1,"SI","NO")))</f>
        <v/>
      </c>
      <c r="N3677" s="11">
        <f>IF(COUNTA($A3677:$K3677)=0,"",IF(AND($L3677="SI",$M3677="NO"),IFERROR($H3677,0),0))</f>
        <v/>
      </c>
      <c r="O3677" s="9">
        <f>IF(COUNTA($A3677:$K3677)=0,"",IF($M3677="SI","CUFE o factura duplicada dentro del reporte; no se suma dos veces",IF(IFERROR($H3677,0)&lt;=0,"DIAN reporta valor susceptible 0",IF($L3677="NO",IFERROR(LOOKUP(2,1/((LISTS!$M$2:$M$13&lt;&gt;"")*ISNUMBER(SEARCH(LISTS!$M$2:$M$13,$I3677))),LISTS!$O$2:$O$13),"Medio de pago no elegible o no identificado por DIAN"),"Apta automaticamente por pago electronico y base positiva"))))</f>
        <v/>
      </c>
    </row>
    <row r="3678">
      <c r="A3678" s="9" t="n"/>
      <c r="B3678" s="9" t="n"/>
      <c r="C3678" s="12" t="n"/>
      <c r="D3678" s="11" t="n"/>
      <c r="E3678" s="11" t="n"/>
      <c r="F3678" s="11" t="n"/>
      <c r="G3678" s="11" t="n"/>
      <c r="H3678" s="11" t="n"/>
      <c r="I3678" s="9" t="n"/>
      <c r="J3678" s="9" t="n"/>
      <c r="K3678" s="9" t="n"/>
      <c r="L3678" s="9">
        <f>IF(COUNTA($A3678:$K3678)=0,"",IF(AND(IFERROR($H3678,0)&gt;0,LEN(TRIM($K3678&amp;""))&gt;0,IFERROR(LOOKUP(2,1/((LISTS!$M$2:$M$13&lt;&gt;"")*ISNUMBER(SEARCH(LISTS!$M$2:$M$13,$I3678))),LISTS!$N$2:$N$13),"NO")="SI"),"SI","NO"))</f>
        <v/>
      </c>
      <c r="M3678" s="9">
        <f>IF(COUNTA($A3678:$K3678)=0,"",IF($K3678&lt;&gt;"",IF(COUNTIF($K$19:$K3678,$K3678)&gt;1,"SI","NO"),IF(COUNTIFS($A$19:$A3678,$A3678,$C$19:$C3678,$C3678,$J$19:$J3678,$J3678,$D$19:$D3678,$D3678)&gt;1,"SI","NO")))</f>
        <v/>
      </c>
      <c r="N3678" s="11">
        <f>IF(COUNTA($A3678:$K3678)=0,"",IF(AND($L3678="SI",$M3678="NO"),IFERROR($H3678,0),0))</f>
        <v/>
      </c>
      <c r="O3678" s="9">
        <f>IF(COUNTA($A3678:$K3678)=0,"",IF($M3678="SI","CUFE o factura duplicada dentro del reporte; no se suma dos veces",IF(IFERROR($H3678,0)&lt;=0,"DIAN reporta valor susceptible 0",IF($L3678="NO",IFERROR(LOOKUP(2,1/((LISTS!$M$2:$M$13&lt;&gt;"")*ISNUMBER(SEARCH(LISTS!$M$2:$M$13,$I3678))),LISTS!$O$2:$O$13),"Medio de pago no elegible o no identificado por DIAN"),"Apta automaticamente por pago electronico y base positiva"))))</f>
        <v/>
      </c>
    </row>
    <row r="3679">
      <c r="A3679" s="9" t="n"/>
      <c r="B3679" s="9" t="n"/>
      <c r="C3679" s="12" t="n"/>
      <c r="D3679" s="11" t="n"/>
      <c r="E3679" s="11" t="n"/>
      <c r="F3679" s="11" t="n"/>
      <c r="G3679" s="11" t="n"/>
      <c r="H3679" s="11" t="n"/>
      <c r="I3679" s="9" t="n"/>
      <c r="J3679" s="9" t="n"/>
      <c r="K3679" s="9" t="n"/>
      <c r="L3679" s="9">
        <f>IF(COUNTA($A3679:$K3679)=0,"",IF(AND(IFERROR($H3679,0)&gt;0,LEN(TRIM($K3679&amp;""))&gt;0,IFERROR(LOOKUP(2,1/((LISTS!$M$2:$M$13&lt;&gt;"")*ISNUMBER(SEARCH(LISTS!$M$2:$M$13,$I3679))),LISTS!$N$2:$N$13),"NO")="SI"),"SI","NO"))</f>
        <v/>
      </c>
      <c r="M3679" s="9">
        <f>IF(COUNTA($A3679:$K3679)=0,"",IF($K3679&lt;&gt;"",IF(COUNTIF($K$19:$K3679,$K3679)&gt;1,"SI","NO"),IF(COUNTIFS($A$19:$A3679,$A3679,$C$19:$C3679,$C3679,$J$19:$J3679,$J3679,$D$19:$D3679,$D3679)&gt;1,"SI","NO")))</f>
        <v/>
      </c>
      <c r="N3679" s="11">
        <f>IF(COUNTA($A3679:$K3679)=0,"",IF(AND($L3679="SI",$M3679="NO"),IFERROR($H3679,0),0))</f>
        <v/>
      </c>
      <c r="O3679" s="9">
        <f>IF(COUNTA($A3679:$K3679)=0,"",IF($M3679="SI","CUFE o factura duplicada dentro del reporte; no se suma dos veces",IF(IFERROR($H3679,0)&lt;=0,"DIAN reporta valor susceptible 0",IF($L3679="NO",IFERROR(LOOKUP(2,1/((LISTS!$M$2:$M$13&lt;&gt;"")*ISNUMBER(SEARCH(LISTS!$M$2:$M$13,$I3679))),LISTS!$O$2:$O$13),"Medio de pago no elegible o no identificado por DIAN"),"Apta automaticamente por pago electronico y base positiva"))))</f>
        <v/>
      </c>
    </row>
    <row r="3680">
      <c r="A3680" s="9" t="n"/>
      <c r="B3680" s="9" t="n"/>
      <c r="C3680" s="12" t="n"/>
      <c r="D3680" s="11" t="n"/>
      <c r="E3680" s="11" t="n"/>
      <c r="F3680" s="11" t="n"/>
      <c r="G3680" s="11" t="n"/>
      <c r="H3680" s="11" t="n"/>
      <c r="I3680" s="9" t="n"/>
      <c r="J3680" s="9" t="n"/>
      <c r="K3680" s="9" t="n"/>
      <c r="L3680" s="9">
        <f>IF(COUNTA($A3680:$K3680)=0,"",IF(AND(IFERROR($H3680,0)&gt;0,LEN(TRIM($K3680&amp;""))&gt;0,IFERROR(LOOKUP(2,1/((LISTS!$M$2:$M$13&lt;&gt;"")*ISNUMBER(SEARCH(LISTS!$M$2:$M$13,$I3680))),LISTS!$N$2:$N$13),"NO")="SI"),"SI","NO"))</f>
        <v/>
      </c>
      <c r="M3680" s="9">
        <f>IF(COUNTA($A3680:$K3680)=0,"",IF($K3680&lt;&gt;"",IF(COUNTIF($K$19:$K3680,$K3680)&gt;1,"SI","NO"),IF(COUNTIFS($A$19:$A3680,$A3680,$C$19:$C3680,$C3680,$J$19:$J3680,$J3680,$D$19:$D3680,$D3680)&gt;1,"SI","NO")))</f>
        <v/>
      </c>
      <c r="N3680" s="11">
        <f>IF(COUNTA($A3680:$K3680)=0,"",IF(AND($L3680="SI",$M3680="NO"),IFERROR($H3680,0),0))</f>
        <v/>
      </c>
      <c r="O3680" s="9">
        <f>IF(COUNTA($A3680:$K3680)=0,"",IF($M3680="SI","CUFE o factura duplicada dentro del reporte; no se suma dos veces",IF(IFERROR($H3680,0)&lt;=0,"DIAN reporta valor susceptible 0",IF($L3680="NO",IFERROR(LOOKUP(2,1/((LISTS!$M$2:$M$13&lt;&gt;"")*ISNUMBER(SEARCH(LISTS!$M$2:$M$13,$I3680))),LISTS!$O$2:$O$13),"Medio de pago no elegible o no identificado por DIAN"),"Apta automaticamente por pago electronico y base positiva"))))</f>
        <v/>
      </c>
    </row>
    <row r="3681">
      <c r="A3681" s="9" t="n"/>
      <c r="B3681" s="9" t="n"/>
      <c r="C3681" s="12" t="n"/>
      <c r="D3681" s="11" t="n"/>
      <c r="E3681" s="11" t="n"/>
      <c r="F3681" s="11" t="n"/>
      <c r="G3681" s="11" t="n"/>
      <c r="H3681" s="11" t="n"/>
      <c r="I3681" s="9" t="n"/>
      <c r="J3681" s="9" t="n"/>
      <c r="K3681" s="9" t="n"/>
      <c r="L3681" s="9">
        <f>IF(COUNTA($A3681:$K3681)=0,"",IF(AND(IFERROR($H3681,0)&gt;0,LEN(TRIM($K3681&amp;""))&gt;0,IFERROR(LOOKUP(2,1/((LISTS!$M$2:$M$13&lt;&gt;"")*ISNUMBER(SEARCH(LISTS!$M$2:$M$13,$I3681))),LISTS!$N$2:$N$13),"NO")="SI"),"SI","NO"))</f>
        <v/>
      </c>
      <c r="M3681" s="9">
        <f>IF(COUNTA($A3681:$K3681)=0,"",IF($K3681&lt;&gt;"",IF(COUNTIF($K$19:$K3681,$K3681)&gt;1,"SI","NO"),IF(COUNTIFS($A$19:$A3681,$A3681,$C$19:$C3681,$C3681,$J$19:$J3681,$J3681,$D$19:$D3681,$D3681)&gt;1,"SI","NO")))</f>
        <v/>
      </c>
      <c r="N3681" s="11">
        <f>IF(COUNTA($A3681:$K3681)=0,"",IF(AND($L3681="SI",$M3681="NO"),IFERROR($H3681,0),0))</f>
        <v/>
      </c>
      <c r="O3681" s="9">
        <f>IF(COUNTA($A3681:$K3681)=0,"",IF($M3681="SI","CUFE o factura duplicada dentro del reporte; no se suma dos veces",IF(IFERROR($H3681,0)&lt;=0,"DIAN reporta valor susceptible 0",IF($L3681="NO",IFERROR(LOOKUP(2,1/((LISTS!$M$2:$M$13&lt;&gt;"")*ISNUMBER(SEARCH(LISTS!$M$2:$M$13,$I3681))),LISTS!$O$2:$O$13),"Medio de pago no elegible o no identificado por DIAN"),"Apta automaticamente por pago electronico y base positiva"))))</f>
        <v/>
      </c>
    </row>
    <row r="3682">
      <c r="A3682" s="9" t="n"/>
      <c r="B3682" s="9" t="n"/>
      <c r="C3682" s="12" t="n"/>
      <c r="D3682" s="11" t="n"/>
      <c r="E3682" s="11" t="n"/>
      <c r="F3682" s="11" t="n"/>
      <c r="G3682" s="11" t="n"/>
      <c r="H3682" s="11" t="n"/>
      <c r="I3682" s="9" t="n"/>
      <c r="J3682" s="9" t="n"/>
      <c r="K3682" s="9" t="n"/>
      <c r="L3682" s="9">
        <f>IF(COUNTA($A3682:$K3682)=0,"",IF(AND(IFERROR($H3682,0)&gt;0,LEN(TRIM($K3682&amp;""))&gt;0,IFERROR(LOOKUP(2,1/((LISTS!$M$2:$M$13&lt;&gt;"")*ISNUMBER(SEARCH(LISTS!$M$2:$M$13,$I3682))),LISTS!$N$2:$N$13),"NO")="SI"),"SI","NO"))</f>
        <v/>
      </c>
      <c r="M3682" s="9">
        <f>IF(COUNTA($A3682:$K3682)=0,"",IF($K3682&lt;&gt;"",IF(COUNTIF($K$19:$K3682,$K3682)&gt;1,"SI","NO"),IF(COUNTIFS($A$19:$A3682,$A3682,$C$19:$C3682,$C3682,$J$19:$J3682,$J3682,$D$19:$D3682,$D3682)&gt;1,"SI","NO")))</f>
        <v/>
      </c>
      <c r="N3682" s="11">
        <f>IF(COUNTA($A3682:$K3682)=0,"",IF(AND($L3682="SI",$M3682="NO"),IFERROR($H3682,0),0))</f>
        <v/>
      </c>
      <c r="O3682" s="9">
        <f>IF(COUNTA($A3682:$K3682)=0,"",IF($M3682="SI","CUFE o factura duplicada dentro del reporte; no se suma dos veces",IF(IFERROR($H3682,0)&lt;=0,"DIAN reporta valor susceptible 0",IF($L3682="NO",IFERROR(LOOKUP(2,1/((LISTS!$M$2:$M$13&lt;&gt;"")*ISNUMBER(SEARCH(LISTS!$M$2:$M$13,$I3682))),LISTS!$O$2:$O$13),"Medio de pago no elegible o no identificado por DIAN"),"Apta automaticamente por pago electronico y base positiva"))))</f>
        <v/>
      </c>
    </row>
    <row r="3683">
      <c r="A3683" s="9" t="n"/>
      <c r="B3683" s="9" t="n"/>
      <c r="C3683" s="12" t="n"/>
      <c r="D3683" s="11" t="n"/>
      <c r="E3683" s="11" t="n"/>
      <c r="F3683" s="11" t="n"/>
      <c r="G3683" s="11" t="n"/>
      <c r="H3683" s="11" t="n"/>
      <c r="I3683" s="9" t="n"/>
      <c r="J3683" s="9" t="n"/>
      <c r="K3683" s="9" t="n"/>
      <c r="L3683" s="9">
        <f>IF(COUNTA($A3683:$K3683)=0,"",IF(AND(IFERROR($H3683,0)&gt;0,LEN(TRIM($K3683&amp;""))&gt;0,IFERROR(LOOKUP(2,1/((LISTS!$M$2:$M$13&lt;&gt;"")*ISNUMBER(SEARCH(LISTS!$M$2:$M$13,$I3683))),LISTS!$N$2:$N$13),"NO")="SI"),"SI","NO"))</f>
        <v/>
      </c>
      <c r="M3683" s="9">
        <f>IF(COUNTA($A3683:$K3683)=0,"",IF($K3683&lt;&gt;"",IF(COUNTIF($K$19:$K3683,$K3683)&gt;1,"SI","NO"),IF(COUNTIFS($A$19:$A3683,$A3683,$C$19:$C3683,$C3683,$J$19:$J3683,$J3683,$D$19:$D3683,$D3683)&gt;1,"SI","NO")))</f>
        <v/>
      </c>
      <c r="N3683" s="11">
        <f>IF(COUNTA($A3683:$K3683)=0,"",IF(AND($L3683="SI",$M3683="NO"),IFERROR($H3683,0),0))</f>
        <v/>
      </c>
      <c r="O3683" s="9">
        <f>IF(COUNTA($A3683:$K3683)=0,"",IF($M3683="SI","CUFE o factura duplicada dentro del reporte; no se suma dos veces",IF(IFERROR($H3683,0)&lt;=0,"DIAN reporta valor susceptible 0",IF($L3683="NO",IFERROR(LOOKUP(2,1/((LISTS!$M$2:$M$13&lt;&gt;"")*ISNUMBER(SEARCH(LISTS!$M$2:$M$13,$I3683))),LISTS!$O$2:$O$13),"Medio de pago no elegible o no identificado por DIAN"),"Apta automaticamente por pago electronico y base positiva"))))</f>
        <v/>
      </c>
    </row>
    <row r="3684">
      <c r="A3684" s="9" t="n"/>
      <c r="B3684" s="9" t="n"/>
      <c r="C3684" s="12" t="n"/>
      <c r="D3684" s="11" t="n"/>
      <c r="E3684" s="11" t="n"/>
      <c r="F3684" s="11" t="n"/>
      <c r="G3684" s="11" t="n"/>
      <c r="H3684" s="11" t="n"/>
      <c r="I3684" s="9" t="n"/>
      <c r="J3684" s="9" t="n"/>
      <c r="K3684" s="9" t="n"/>
      <c r="L3684" s="9">
        <f>IF(COUNTA($A3684:$K3684)=0,"",IF(AND(IFERROR($H3684,0)&gt;0,LEN(TRIM($K3684&amp;""))&gt;0,IFERROR(LOOKUP(2,1/((LISTS!$M$2:$M$13&lt;&gt;"")*ISNUMBER(SEARCH(LISTS!$M$2:$M$13,$I3684))),LISTS!$N$2:$N$13),"NO")="SI"),"SI","NO"))</f>
        <v/>
      </c>
      <c r="M3684" s="9">
        <f>IF(COUNTA($A3684:$K3684)=0,"",IF($K3684&lt;&gt;"",IF(COUNTIF($K$19:$K3684,$K3684)&gt;1,"SI","NO"),IF(COUNTIFS($A$19:$A3684,$A3684,$C$19:$C3684,$C3684,$J$19:$J3684,$J3684,$D$19:$D3684,$D3684)&gt;1,"SI","NO")))</f>
        <v/>
      </c>
      <c r="N3684" s="11">
        <f>IF(COUNTA($A3684:$K3684)=0,"",IF(AND($L3684="SI",$M3684="NO"),IFERROR($H3684,0),0))</f>
        <v/>
      </c>
      <c r="O3684" s="9">
        <f>IF(COUNTA($A3684:$K3684)=0,"",IF($M3684="SI","CUFE o factura duplicada dentro del reporte; no se suma dos veces",IF(IFERROR($H3684,0)&lt;=0,"DIAN reporta valor susceptible 0",IF($L3684="NO",IFERROR(LOOKUP(2,1/((LISTS!$M$2:$M$13&lt;&gt;"")*ISNUMBER(SEARCH(LISTS!$M$2:$M$13,$I3684))),LISTS!$O$2:$O$13),"Medio de pago no elegible o no identificado por DIAN"),"Apta automaticamente por pago electronico y base positiva"))))</f>
        <v/>
      </c>
    </row>
    <row r="3685">
      <c r="A3685" s="9" t="n"/>
      <c r="B3685" s="9" t="n"/>
      <c r="C3685" s="12" t="n"/>
      <c r="D3685" s="11" t="n"/>
      <c r="E3685" s="11" t="n"/>
      <c r="F3685" s="11" t="n"/>
      <c r="G3685" s="11" t="n"/>
      <c r="H3685" s="11" t="n"/>
      <c r="I3685" s="9" t="n"/>
      <c r="J3685" s="9" t="n"/>
      <c r="K3685" s="9" t="n"/>
      <c r="L3685" s="9">
        <f>IF(COUNTA($A3685:$K3685)=0,"",IF(AND(IFERROR($H3685,0)&gt;0,LEN(TRIM($K3685&amp;""))&gt;0,IFERROR(LOOKUP(2,1/((LISTS!$M$2:$M$13&lt;&gt;"")*ISNUMBER(SEARCH(LISTS!$M$2:$M$13,$I3685))),LISTS!$N$2:$N$13),"NO")="SI"),"SI","NO"))</f>
        <v/>
      </c>
      <c r="M3685" s="9">
        <f>IF(COUNTA($A3685:$K3685)=0,"",IF($K3685&lt;&gt;"",IF(COUNTIF($K$19:$K3685,$K3685)&gt;1,"SI","NO"),IF(COUNTIFS($A$19:$A3685,$A3685,$C$19:$C3685,$C3685,$J$19:$J3685,$J3685,$D$19:$D3685,$D3685)&gt;1,"SI","NO")))</f>
        <v/>
      </c>
      <c r="N3685" s="11">
        <f>IF(COUNTA($A3685:$K3685)=0,"",IF(AND($L3685="SI",$M3685="NO"),IFERROR($H3685,0),0))</f>
        <v/>
      </c>
      <c r="O3685" s="9">
        <f>IF(COUNTA($A3685:$K3685)=0,"",IF($M3685="SI","CUFE o factura duplicada dentro del reporte; no se suma dos veces",IF(IFERROR($H3685,0)&lt;=0,"DIAN reporta valor susceptible 0",IF($L3685="NO",IFERROR(LOOKUP(2,1/((LISTS!$M$2:$M$13&lt;&gt;"")*ISNUMBER(SEARCH(LISTS!$M$2:$M$13,$I3685))),LISTS!$O$2:$O$13),"Medio de pago no elegible o no identificado por DIAN"),"Apta automaticamente por pago electronico y base positiva"))))</f>
        <v/>
      </c>
    </row>
    <row r="3686">
      <c r="A3686" s="9" t="n"/>
      <c r="B3686" s="9" t="n"/>
      <c r="C3686" s="12" t="n"/>
      <c r="D3686" s="11" t="n"/>
      <c r="E3686" s="11" t="n"/>
      <c r="F3686" s="11" t="n"/>
      <c r="G3686" s="11" t="n"/>
      <c r="H3686" s="11" t="n"/>
      <c r="I3686" s="9" t="n"/>
      <c r="J3686" s="9" t="n"/>
      <c r="K3686" s="9" t="n"/>
      <c r="L3686" s="9">
        <f>IF(COUNTA($A3686:$K3686)=0,"",IF(AND(IFERROR($H3686,0)&gt;0,LEN(TRIM($K3686&amp;""))&gt;0,IFERROR(LOOKUP(2,1/((LISTS!$M$2:$M$13&lt;&gt;"")*ISNUMBER(SEARCH(LISTS!$M$2:$M$13,$I3686))),LISTS!$N$2:$N$13),"NO")="SI"),"SI","NO"))</f>
        <v/>
      </c>
      <c r="M3686" s="9">
        <f>IF(COUNTA($A3686:$K3686)=0,"",IF($K3686&lt;&gt;"",IF(COUNTIF($K$19:$K3686,$K3686)&gt;1,"SI","NO"),IF(COUNTIFS($A$19:$A3686,$A3686,$C$19:$C3686,$C3686,$J$19:$J3686,$J3686,$D$19:$D3686,$D3686)&gt;1,"SI","NO")))</f>
        <v/>
      </c>
      <c r="N3686" s="11">
        <f>IF(COUNTA($A3686:$K3686)=0,"",IF(AND($L3686="SI",$M3686="NO"),IFERROR($H3686,0),0))</f>
        <v/>
      </c>
      <c r="O3686" s="9">
        <f>IF(COUNTA($A3686:$K3686)=0,"",IF($M3686="SI","CUFE o factura duplicada dentro del reporte; no se suma dos veces",IF(IFERROR($H3686,0)&lt;=0,"DIAN reporta valor susceptible 0",IF($L3686="NO",IFERROR(LOOKUP(2,1/((LISTS!$M$2:$M$13&lt;&gt;"")*ISNUMBER(SEARCH(LISTS!$M$2:$M$13,$I3686))),LISTS!$O$2:$O$13),"Medio de pago no elegible o no identificado por DIAN"),"Apta automaticamente por pago electronico y base positiva"))))</f>
        <v/>
      </c>
    </row>
    <row r="3687">
      <c r="A3687" s="9" t="n"/>
      <c r="B3687" s="9" t="n"/>
      <c r="C3687" s="12" t="n"/>
      <c r="D3687" s="11" t="n"/>
      <c r="E3687" s="11" t="n"/>
      <c r="F3687" s="11" t="n"/>
      <c r="G3687" s="11" t="n"/>
      <c r="H3687" s="11" t="n"/>
      <c r="I3687" s="9" t="n"/>
      <c r="J3687" s="9" t="n"/>
      <c r="K3687" s="9" t="n"/>
      <c r="L3687" s="9">
        <f>IF(COUNTA($A3687:$K3687)=0,"",IF(AND(IFERROR($H3687,0)&gt;0,LEN(TRIM($K3687&amp;""))&gt;0,IFERROR(LOOKUP(2,1/((LISTS!$M$2:$M$13&lt;&gt;"")*ISNUMBER(SEARCH(LISTS!$M$2:$M$13,$I3687))),LISTS!$N$2:$N$13),"NO")="SI"),"SI","NO"))</f>
        <v/>
      </c>
      <c r="M3687" s="9">
        <f>IF(COUNTA($A3687:$K3687)=0,"",IF($K3687&lt;&gt;"",IF(COUNTIF($K$19:$K3687,$K3687)&gt;1,"SI","NO"),IF(COUNTIFS($A$19:$A3687,$A3687,$C$19:$C3687,$C3687,$J$19:$J3687,$J3687,$D$19:$D3687,$D3687)&gt;1,"SI","NO")))</f>
        <v/>
      </c>
      <c r="N3687" s="11">
        <f>IF(COUNTA($A3687:$K3687)=0,"",IF(AND($L3687="SI",$M3687="NO"),IFERROR($H3687,0),0))</f>
        <v/>
      </c>
      <c r="O3687" s="9">
        <f>IF(COUNTA($A3687:$K3687)=0,"",IF($M3687="SI","CUFE o factura duplicada dentro del reporte; no se suma dos veces",IF(IFERROR($H3687,0)&lt;=0,"DIAN reporta valor susceptible 0",IF($L3687="NO",IFERROR(LOOKUP(2,1/((LISTS!$M$2:$M$13&lt;&gt;"")*ISNUMBER(SEARCH(LISTS!$M$2:$M$13,$I3687))),LISTS!$O$2:$O$13),"Medio de pago no elegible o no identificado por DIAN"),"Apta automaticamente por pago electronico y base positiva"))))</f>
        <v/>
      </c>
    </row>
    <row r="3688">
      <c r="A3688" s="9" t="n"/>
      <c r="B3688" s="9" t="n"/>
      <c r="C3688" s="12" t="n"/>
      <c r="D3688" s="11" t="n"/>
      <c r="E3688" s="11" t="n"/>
      <c r="F3688" s="11" t="n"/>
      <c r="G3688" s="11" t="n"/>
      <c r="H3688" s="11" t="n"/>
      <c r="I3688" s="9" t="n"/>
      <c r="J3688" s="9" t="n"/>
      <c r="K3688" s="9" t="n"/>
      <c r="L3688" s="9">
        <f>IF(COUNTA($A3688:$K3688)=0,"",IF(AND(IFERROR($H3688,0)&gt;0,LEN(TRIM($K3688&amp;""))&gt;0,IFERROR(LOOKUP(2,1/((LISTS!$M$2:$M$13&lt;&gt;"")*ISNUMBER(SEARCH(LISTS!$M$2:$M$13,$I3688))),LISTS!$N$2:$N$13),"NO")="SI"),"SI","NO"))</f>
        <v/>
      </c>
      <c r="M3688" s="9">
        <f>IF(COUNTA($A3688:$K3688)=0,"",IF($K3688&lt;&gt;"",IF(COUNTIF($K$19:$K3688,$K3688)&gt;1,"SI","NO"),IF(COUNTIFS($A$19:$A3688,$A3688,$C$19:$C3688,$C3688,$J$19:$J3688,$J3688,$D$19:$D3688,$D3688)&gt;1,"SI","NO")))</f>
        <v/>
      </c>
      <c r="N3688" s="11">
        <f>IF(COUNTA($A3688:$K3688)=0,"",IF(AND($L3688="SI",$M3688="NO"),IFERROR($H3688,0),0))</f>
        <v/>
      </c>
      <c r="O3688" s="9">
        <f>IF(COUNTA($A3688:$K3688)=0,"",IF($M3688="SI","CUFE o factura duplicada dentro del reporte; no se suma dos veces",IF(IFERROR($H3688,0)&lt;=0,"DIAN reporta valor susceptible 0",IF($L3688="NO",IFERROR(LOOKUP(2,1/((LISTS!$M$2:$M$13&lt;&gt;"")*ISNUMBER(SEARCH(LISTS!$M$2:$M$13,$I3688))),LISTS!$O$2:$O$13),"Medio de pago no elegible o no identificado por DIAN"),"Apta automaticamente por pago electronico y base positiva"))))</f>
        <v/>
      </c>
    </row>
    <row r="3689">
      <c r="A3689" s="9" t="n"/>
      <c r="B3689" s="9" t="n"/>
      <c r="C3689" s="12" t="n"/>
      <c r="D3689" s="11" t="n"/>
      <c r="E3689" s="11" t="n"/>
      <c r="F3689" s="11" t="n"/>
      <c r="G3689" s="11" t="n"/>
      <c r="H3689" s="11" t="n"/>
      <c r="I3689" s="9" t="n"/>
      <c r="J3689" s="9" t="n"/>
      <c r="K3689" s="9" t="n"/>
      <c r="L3689" s="9">
        <f>IF(COUNTA($A3689:$K3689)=0,"",IF(AND(IFERROR($H3689,0)&gt;0,LEN(TRIM($K3689&amp;""))&gt;0,IFERROR(LOOKUP(2,1/((LISTS!$M$2:$M$13&lt;&gt;"")*ISNUMBER(SEARCH(LISTS!$M$2:$M$13,$I3689))),LISTS!$N$2:$N$13),"NO")="SI"),"SI","NO"))</f>
        <v/>
      </c>
      <c r="M3689" s="9">
        <f>IF(COUNTA($A3689:$K3689)=0,"",IF($K3689&lt;&gt;"",IF(COUNTIF($K$19:$K3689,$K3689)&gt;1,"SI","NO"),IF(COUNTIFS($A$19:$A3689,$A3689,$C$19:$C3689,$C3689,$J$19:$J3689,$J3689,$D$19:$D3689,$D3689)&gt;1,"SI","NO")))</f>
        <v/>
      </c>
      <c r="N3689" s="11">
        <f>IF(COUNTA($A3689:$K3689)=0,"",IF(AND($L3689="SI",$M3689="NO"),IFERROR($H3689,0),0))</f>
        <v/>
      </c>
      <c r="O3689" s="9">
        <f>IF(COUNTA($A3689:$K3689)=0,"",IF($M3689="SI","CUFE o factura duplicada dentro del reporte; no se suma dos veces",IF(IFERROR($H3689,0)&lt;=0,"DIAN reporta valor susceptible 0",IF($L3689="NO",IFERROR(LOOKUP(2,1/((LISTS!$M$2:$M$13&lt;&gt;"")*ISNUMBER(SEARCH(LISTS!$M$2:$M$13,$I3689))),LISTS!$O$2:$O$13),"Medio de pago no elegible o no identificado por DIAN"),"Apta automaticamente por pago electronico y base positiva"))))</f>
        <v/>
      </c>
    </row>
    <row r="3690">
      <c r="A3690" s="9" t="n"/>
      <c r="B3690" s="9" t="n"/>
      <c r="C3690" s="12" t="n"/>
      <c r="D3690" s="11" t="n"/>
      <c r="E3690" s="11" t="n"/>
      <c r="F3690" s="11" t="n"/>
      <c r="G3690" s="11" t="n"/>
      <c r="H3690" s="11" t="n"/>
      <c r="I3690" s="9" t="n"/>
      <c r="J3690" s="9" t="n"/>
      <c r="K3690" s="9" t="n"/>
      <c r="L3690" s="9">
        <f>IF(COUNTA($A3690:$K3690)=0,"",IF(AND(IFERROR($H3690,0)&gt;0,LEN(TRIM($K3690&amp;""))&gt;0,IFERROR(LOOKUP(2,1/((LISTS!$M$2:$M$13&lt;&gt;"")*ISNUMBER(SEARCH(LISTS!$M$2:$M$13,$I3690))),LISTS!$N$2:$N$13),"NO")="SI"),"SI","NO"))</f>
        <v/>
      </c>
      <c r="M3690" s="9">
        <f>IF(COUNTA($A3690:$K3690)=0,"",IF($K3690&lt;&gt;"",IF(COUNTIF($K$19:$K3690,$K3690)&gt;1,"SI","NO"),IF(COUNTIFS($A$19:$A3690,$A3690,$C$19:$C3690,$C3690,$J$19:$J3690,$J3690,$D$19:$D3690,$D3690)&gt;1,"SI","NO")))</f>
        <v/>
      </c>
      <c r="N3690" s="11">
        <f>IF(COUNTA($A3690:$K3690)=0,"",IF(AND($L3690="SI",$M3690="NO"),IFERROR($H3690,0),0))</f>
        <v/>
      </c>
      <c r="O3690" s="9">
        <f>IF(COUNTA($A3690:$K3690)=0,"",IF($M3690="SI","CUFE o factura duplicada dentro del reporte; no se suma dos veces",IF(IFERROR($H3690,0)&lt;=0,"DIAN reporta valor susceptible 0",IF($L3690="NO",IFERROR(LOOKUP(2,1/((LISTS!$M$2:$M$13&lt;&gt;"")*ISNUMBER(SEARCH(LISTS!$M$2:$M$13,$I3690))),LISTS!$O$2:$O$13),"Medio de pago no elegible o no identificado por DIAN"),"Apta automaticamente por pago electronico y base positiva"))))</f>
        <v/>
      </c>
    </row>
    <row r="3691">
      <c r="A3691" s="9" t="n"/>
      <c r="B3691" s="9" t="n"/>
      <c r="C3691" s="12" t="n"/>
      <c r="D3691" s="11" t="n"/>
      <c r="E3691" s="11" t="n"/>
      <c r="F3691" s="11" t="n"/>
      <c r="G3691" s="11" t="n"/>
      <c r="H3691" s="11" t="n"/>
      <c r="I3691" s="9" t="n"/>
      <c r="J3691" s="9" t="n"/>
      <c r="K3691" s="9" t="n"/>
      <c r="L3691" s="9">
        <f>IF(COUNTA($A3691:$K3691)=0,"",IF(AND(IFERROR($H3691,0)&gt;0,LEN(TRIM($K3691&amp;""))&gt;0,IFERROR(LOOKUP(2,1/((LISTS!$M$2:$M$13&lt;&gt;"")*ISNUMBER(SEARCH(LISTS!$M$2:$M$13,$I3691))),LISTS!$N$2:$N$13),"NO")="SI"),"SI","NO"))</f>
        <v/>
      </c>
      <c r="M3691" s="9">
        <f>IF(COUNTA($A3691:$K3691)=0,"",IF($K3691&lt;&gt;"",IF(COUNTIF($K$19:$K3691,$K3691)&gt;1,"SI","NO"),IF(COUNTIFS($A$19:$A3691,$A3691,$C$19:$C3691,$C3691,$J$19:$J3691,$J3691,$D$19:$D3691,$D3691)&gt;1,"SI","NO")))</f>
        <v/>
      </c>
      <c r="N3691" s="11">
        <f>IF(COUNTA($A3691:$K3691)=0,"",IF(AND($L3691="SI",$M3691="NO"),IFERROR($H3691,0),0))</f>
        <v/>
      </c>
      <c r="O3691" s="9">
        <f>IF(COUNTA($A3691:$K3691)=0,"",IF($M3691="SI","CUFE o factura duplicada dentro del reporte; no se suma dos veces",IF(IFERROR($H3691,0)&lt;=0,"DIAN reporta valor susceptible 0",IF($L3691="NO",IFERROR(LOOKUP(2,1/((LISTS!$M$2:$M$13&lt;&gt;"")*ISNUMBER(SEARCH(LISTS!$M$2:$M$13,$I3691))),LISTS!$O$2:$O$13),"Medio de pago no elegible o no identificado por DIAN"),"Apta automaticamente por pago electronico y base positiva"))))</f>
        <v/>
      </c>
    </row>
    <row r="3692">
      <c r="A3692" s="9" t="n"/>
      <c r="B3692" s="9" t="n"/>
      <c r="C3692" s="12" t="n"/>
      <c r="D3692" s="11" t="n"/>
      <c r="E3692" s="11" t="n"/>
      <c r="F3692" s="11" t="n"/>
      <c r="G3692" s="11" t="n"/>
      <c r="H3692" s="11" t="n"/>
      <c r="I3692" s="9" t="n"/>
      <c r="J3692" s="9" t="n"/>
      <c r="K3692" s="9" t="n"/>
      <c r="L3692" s="9">
        <f>IF(COUNTA($A3692:$K3692)=0,"",IF(AND(IFERROR($H3692,0)&gt;0,LEN(TRIM($K3692&amp;""))&gt;0,IFERROR(LOOKUP(2,1/((LISTS!$M$2:$M$13&lt;&gt;"")*ISNUMBER(SEARCH(LISTS!$M$2:$M$13,$I3692))),LISTS!$N$2:$N$13),"NO")="SI"),"SI","NO"))</f>
        <v/>
      </c>
      <c r="M3692" s="9">
        <f>IF(COUNTA($A3692:$K3692)=0,"",IF($K3692&lt;&gt;"",IF(COUNTIF($K$19:$K3692,$K3692)&gt;1,"SI","NO"),IF(COUNTIFS($A$19:$A3692,$A3692,$C$19:$C3692,$C3692,$J$19:$J3692,$J3692,$D$19:$D3692,$D3692)&gt;1,"SI","NO")))</f>
        <v/>
      </c>
      <c r="N3692" s="11">
        <f>IF(COUNTA($A3692:$K3692)=0,"",IF(AND($L3692="SI",$M3692="NO"),IFERROR($H3692,0),0))</f>
        <v/>
      </c>
      <c r="O3692" s="9">
        <f>IF(COUNTA($A3692:$K3692)=0,"",IF($M3692="SI","CUFE o factura duplicada dentro del reporte; no se suma dos veces",IF(IFERROR($H3692,0)&lt;=0,"DIAN reporta valor susceptible 0",IF($L3692="NO",IFERROR(LOOKUP(2,1/((LISTS!$M$2:$M$13&lt;&gt;"")*ISNUMBER(SEARCH(LISTS!$M$2:$M$13,$I3692))),LISTS!$O$2:$O$13),"Medio de pago no elegible o no identificado por DIAN"),"Apta automaticamente por pago electronico y base positiva"))))</f>
        <v/>
      </c>
    </row>
    <row r="3693">
      <c r="A3693" s="9" t="n"/>
      <c r="B3693" s="9" t="n"/>
      <c r="C3693" s="12" t="n"/>
      <c r="D3693" s="11" t="n"/>
      <c r="E3693" s="11" t="n"/>
      <c r="F3693" s="11" t="n"/>
      <c r="G3693" s="11" t="n"/>
      <c r="H3693" s="11" t="n"/>
      <c r="I3693" s="9" t="n"/>
      <c r="J3693" s="9" t="n"/>
      <c r="K3693" s="9" t="n"/>
      <c r="L3693" s="9">
        <f>IF(COUNTA($A3693:$K3693)=0,"",IF(AND(IFERROR($H3693,0)&gt;0,LEN(TRIM($K3693&amp;""))&gt;0,IFERROR(LOOKUP(2,1/((LISTS!$M$2:$M$13&lt;&gt;"")*ISNUMBER(SEARCH(LISTS!$M$2:$M$13,$I3693))),LISTS!$N$2:$N$13),"NO")="SI"),"SI","NO"))</f>
        <v/>
      </c>
      <c r="M3693" s="9">
        <f>IF(COUNTA($A3693:$K3693)=0,"",IF($K3693&lt;&gt;"",IF(COUNTIF($K$19:$K3693,$K3693)&gt;1,"SI","NO"),IF(COUNTIFS($A$19:$A3693,$A3693,$C$19:$C3693,$C3693,$J$19:$J3693,$J3693,$D$19:$D3693,$D3693)&gt;1,"SI","NO")))</f>
        <v/>
      </c>
      <c r="N3693" s="11">
        <f>IF(COUNTA($A3693:$K3693)=0,"",IF(AND($L3693="SI",$M3693="NO"),IFERROR($H3693,0),0))</f>
        <v/>
      </c>
      <c r="O3693" s="9">
        <f>IF(COUNTA($A3693:$K3693)=0,"",IF($M3693="SI","CUFE o factura duplicada dentro del reporte; no se suma dos veces",IF(IFERROR($H3693,0)&lt;=0,"DIAN reporta valor susceptible 0",IF($L3693="NO",IFERROR(LOOKUP(2,1/((LISTS!$M$2:$M$13&lt;&gt;"")*ISNUMBER(SEARCH(LISTS!$M$2:$M$13,$I3693))),LISTS!$O$2:$O$13),"Medio de pago no elegible o no identificado por DIAN"),"Apta automaticamente por pago electronico y base positiva"))))</f>
        <v/>
      </c>
    </row>
    <row r="3694">
      <c r="A3694" s="9" t="n"/>
      <c r="B3694" s="9" t="n"/>
      <c r="C3694" s="12" t="n"/>
      <c r="D3694" s="11" t="n"/>
      <c r="E3694" s="11" t="n"/>
      <c r="F3694" s="11" t="n"/>
      <c r="G3694" s="11" t="n"/>
      <c r="H3694" s="11" t="n"/>
      <c r="I3694" s="9" t="n"/>
      <c r="J3694" s="9" t="n"/>
      <c r="K3694" s="9" t="n"/>
      <c r="L3694" s="9">
        <f>IF(COUNTA($A3694:$K3694)=0,"",IF(AND(IFERROR($H3694,0)&gt;0,LEN(TRIM($K3694&amp;""))&gt;0,IFERROR(LOOKUP(2,1/((LISTS!$M$2:$M$13&lt;&gt;"")*ISNUMBER(SEARCH(LISTS!$M$2:$M$13,$I3694))),LISTS!$N$2:$N$13),"NO")="SI"),"SI","NO"))</f>
        <v/>
      </c>
      <c r="M3694" s="9">
        <f>IF(COUNTA($A3694:$K3694)=0,"",IF($K3694&lt;&gt;"",IF(COUNTIF($K$19:$K3694,$K3694)&gt;1,"SI","NO"),IF(COUNTIFS($A$19:$A3694,$A3694,$C$19:$C3694,$C3694,$J$19:$J3694,$J3694,$D$19:$D3694,$D3694)&gt;1,"SI","NO")))</f>
        <v/>
      </c>
      <c r="N3694" s="11">
        <f>IF(COUNTA($A3694:$K3694)=0,"",IF(AND($L3694="SI",$M3694="NO"),IFERROR($H3694,0),0))</f>
        <v/>
      </c>
      <c r="O3694" s="9">
        <f>IF(COUNTA($A3694:$K3694)=0,"",IF($M3694="SI","CUFE o factura duplicada dentro del reporte; no se suma dos veces",IF(IFERROR($H3694,0)&lt;=0,"DIAN reporta valor susceptible 0",IF($L3694="NO",IFERROR(LOOKUP(2,1/((LISTS!$M$2:$M$13&lt;&gt;"")*ISNUMBER(SEARCH(LISTS!$M$2:$M$13,$I3694))),LISTS!$O$2:$O$13),"Medio de pago no elegible o no identificado por DIAN"),"Apta automaticamente por pago electronico y base positiva"))))</f>
        <v/>
      </c>
    </row>
    <row r="3695">
      <c r="A3695" s="9" t="n"/>
      <c r="B3695" s="9" t="n"/>
      <c r="C3695" s="12" t="n"/>
      <c r="D3695" s="11" t="n"/>
      <c r="E3695" s="11" t="n"/>
      <c r="F3695" s="11" t="n"/>
      <c r="G3695" s="11" t="n"/>
      <c r="H3695" s="11" t="n"/>
      <c r="I3695" s="9" t="n"/>
      <c r="J3695" s="9" t="n"/>
      <c r="K3695" s="9" t="n"/>
      <c r="L3695" s="9">
        <f>IF(COUNTA($A3695:$K3695)=0,"",IF(AND(IFERROR($H3695,0)&gt;0,LEN(TRIM($K3695&amp;""))&gt;0,IFERROR(LOOKUP(2,1/((LISTS!$M$2:$M$13&lt;&gt;"")*ISNUMBER(SEARCH(LISTS!$M$2:$M$13,$I3695))),LISTS!$N$2:$N$13),"NO")="SI"),"SI","NO"))</f>
        <v/>
      </c>
      <c r="M3695" s="9">
        <f>IF(COUNTA($A3695:$K3695)=0,"",IF($K3695&lt;&gt;"",IF(COUNTIF($K$19:$K3695,$K3695)&gt;1,"SI","NO"),IF(COUNTIFS($A$19:$A3695,$A3695,$C$19:$C3695,$C3695,$J$19:$J3695,$J3695,$D$19:$D3695,$D3695)&gt;1,"SI","NO")))</f>
        <v/>
      </c>
      <c r="N3695" s="11">
        <f>IF(COUNTA($A3695:$K3695)=0,"",IF(AND($L3695="SI",$M3695="NO"),IFERROR($H3695,0),0))</f>
        <v/>
      </c>
      <c r="O3695" s="9">
        <f>IF(COUNTA($A3695:$K3695)=0,"",IF($M3695="SI","CUFE o factura duplicada dentro del reporte; no se suma dos veces",IF(IFERROR($H3695,0)&lt;=0,"DIAN reporta valor susceptible 0",IF($L3695="NO",IFERROR(LOOKUP(2,1/((LISTS!$M$2:$M$13&lt;&gt;"")*ISNUMBER(SEARCH(LISTS!$M$2:$M$13,$I3695))),LISTS!$O$2:$O$13),"Medio de pago no elegible o no identificado por DIAN"),"Apta automaticamente por pago electronico y base positiva"))))</f>
        <v/>
      </c>
    </row>
    <row r="3696">
      <c r="A3696" s="9" t="n"/>
      <c r="B3696" s="9" t="n"/>
      <c r="C3696" s="12" t="n"/>
      <c r="D3696" s="11" t="n"/>
      <c r="E3696" s="11" t="n"/>
      <c r="F3696" s="11" t="n"/>
      <c r="G3696" s="11" t="n"/>
      <c r="H3696" s="11" t="n"/>
      <c r="I3696" s="9" t="n"/>
      <c r="J3696" s="9" t="n"/>
      <c r="K3696" s="9" t="n"/>
      <c r="L3696" s="9">
        <f>IF(COUNTA($A3696:$K3696)=0,"",IF(AND(IFERROR($H3696,0)&gt;0,LEN(TRIM($K3696&amp;""))&gt;0,IFERROR(LOOKUP(2,1/((LISTS!$M$2:$M$13&lt;&gt;"")*ISNUMBER(SEARCH(LISTS!$M$2:$M$13,$I3696))),LISTS!$N$2:$N$13),"NO")="SI"),"SI","NO"))</f>
        <v/>
      </c>
      <c r="M3696" s="9">
        <f>IF(COUNTA($A3696:$K3696)=0,"",IF($K3696&lt;&gt;"",IF(COUNTIF($K$19:$K3696,$K3696)&gt;1,"SI","NO"),IF(COUNTIFS($A$19:$A3696,$A3696,$C$19:$C3696,$C3696,$J$19:$J3696,$J3696,$D$19:$D3696,$D3696)&gt;1,"SI","NO")))</f>
        <v/>
      </c>
      <c r="N3696" s="11">
        <f>IF(COUNTA($A3696:$K3696)=0,"",IF(AND($L3696="SI",$M3696="NO"),IFERROR($H3696,0),0))</f>
        <v/>
      </c>
      <c r="O3696" s="9">
        <f>IF(COUNTA($A3696:$K3696)=0,"",IF($M3696="SI","CUFE o factura duplicada dentro del reporte; no se suma dos veces",IF(IFERROR($H3696,0)&lt;=0,"DIAN reporta valor susceptible 0",IF($L3696="NO",IFERROR(LOOKUP(2,1/((LISTS!$M$2:$M$13&lt;&gt;"")*ISNUMBER(SEARCH(LISTS!$M$2:$M$13,$I3696))),LISTS!$O$2:$O$13),"Medio de pago no elegible o no identificado por DIAN"),"Apta automaticamente por pago electronico y base positiva"))))</f>
        <v/>
      </c>
    </row>
    <row r="3697">
      <c r="A3697" s="9" t="n"/>
      <c r="B3697" s="9" t="n"/>
      <c r="C3697" s="12" t="n"/>
      <c r="D3697" s="11" t="n"/>
      <c r="E3697" s="11" t="n"/>
      <c r="F3697" s="11" t="n"/>
      <c r="G3697" s="11" t="n"/>
      <c r="H3697" s="11" t="n"/>
      <c r="I3697" s="9" t="n"/>
      <c r="J3697" s="9" t="n"/>
      <c r="K3697" s="9" t="n"/>
      <c r="L3697" s="9">
        <f>IF(COUNTA($A3697:$K3697)=0,"",IF(AND(IFERROR($H3697,0)&gt;0,LEN(TRIM($K3697&amp;""))&gt;0,IFERROR(LOOKUP(2,1/((LISTS!$M$2:$M$13&lt;&gt;"")*ISNUMBER(SEARCH(LISTS!$M$2:$M$13,$I3697))),LISTS!$N$2:$N$13),"NO")="SI"),"SI","NO"))</f>
        <v/>
      </c>
      <c r="M3697" s="9">
        <f>IF(COUNTA($A3697:$K3697)=0,"",IF($K3697&lt;&gt;"",IF(COUNTIF($K$19:$K3697,$K3697)&gt;1,"SI","NO"),IF(COUNTIFS($A$19:$A3697,$A3697,$C$19:$C3697,$C3697,$J$19:$J3697,$J3697,$D$19:$D3697,$D3697)&gt;1,"SI","NO")))</f>
        <v/>
      </c>
      <c r="N3697" s="11">
        <f>IF(COUNTA($A3697:$K3697)=0,"",IF(AND($L3697="SI",$M3697="NO"),IFERROR($H3697,0),0))</f>
        <v/>
      </c>
      <c r="O3697" s="9">
        <f>IF(COUNTA($A3697:$K3697)=0,"",IF($M3697="SI","CUFE o factura duplicada dentro del reporte; no se suma dos veces",IF(IFERROR($H3697,0)&lt;=0,"DIAN reporta valor susceptible 0",IF($L3697="NO",IFERROR(LOOKUP(2,1/((LISTS!$M$2:$M$13&lt;&gt;"")*ISNUMBER(SEARCH(LISTS!$M$2:$M$13,$I3697))),LISTS!$O$2:$O$13),"Medio de pago no elegible o no identificado por DIAN"),"Apta automaticamente por pago electronico y base positiva"))))</f>
        <v/>
      </c>
    </row>
    <row r="3698">
      <c r="A3698" s="9" t="n"/>
      <c r="B3698" s="9" t="n"/>
      <c r="C3698" s="12" t="n"/>
      <c r="D3698" s="11" t="n"/>
      <c r="E3698" s="11" t="n"/>
      <c r="F3698" s="11" t="n"/>
      <c r="G3698" s="11" t="n"/>
      <c r="H3698" s="11" t="n"/>
      <c r="I3698" s="9" t="n"/>
      <c r="J3698" s="9" t="n"/>
      <c r="K3698" s="9" t="n"/>
      <c r="L3698" s="9">
        <f>IF(COUNTA($A3698:$K3698)=0,"",IF(AND(IFERROR($H3698,0)&gt;0,LEN(TRIM($K3698&amp;""))&gt;0,IFERROR(LOOKUP(2,1/((LISTS!$M$2:$M$13&lt;&gt;"")*ISNUMBER(SEARCH(LISTS!$M$2:$M$13,$I3698))),LISTS!$N$2:$N$13),"NO")="SI"),"SI","NO"))</f>
        <v/>
      </c>
      <c r="M3698" s="9">
        <f>IF(COUNTA($A3698:$K3698)=0,"",IF($K3698&lt;&gt;"",IF(COUNTIF($K$19:$K3698,$K3698)&gt;1,"SI","NO"),IF(COUNTIFS($A$19:$A3698,$A3698,$C$19:$C3698,$C3698,$J$19:$J3698,$J3698,$D$19:$D3698,$D3698)&gt;1,"SI","NO")))</f>
        <v/>
      </c>
      <c r="N3698" s="11">
        <f>IF(COUNTA($A3698:$K3698)=0,"",IF(AND($L3698="SI",$M3698="NO"),IFERROR($H3698,0),0))</f>
        <v/>
      </c>
      <c r="O3698" s="9">
        <f>IF(COUNTA($A3698:$K3698)=0,"",IF($M3698="SI","CUFE o factura duplicada dentro del reporte; no se suma dos veces",IF(IFERROR($H3698,0)&lt;=0,"DIAN reporta valor susceptible 0",IF($L3698="NO",IFERROR(LOOKUP(2,1/((LISTS!$M$2:$M$13&lt;&gt;"")*ISNUMBER(SEARCH(LISTS!$M$2:$M$13,$I3698))),LISTS!$O$2:$O$13),"Medio de pago no elegible o no identificado por DIAN"),"Apta automaticamente por pago electronico y base positiva"))))</f>
        <v/>
      </c>
    </row>
    <row r="3699">
      <c r="A3699" s="9" t="n"/>
      <c r="B3699" s="9" t="n"/>
      <c r="C3699" s="12" t="n"/>
      <c r="D3699" s="11" t="n"/>
      <c r="E3699" s="11" t="n"/>
      <c r="F3699" s="11" t="n"/>
      <c r="G3699" s="11" t="n"/>
      <c r="H3699" s="11" t="n"/>
      <c r="I3699" s="9" t="n"/>
      <c r="J3699" s="9" t="n"/>
      <c r="K3699" s="9" t="n"/>
      <c r="L3699" s="9">
        <f>IF(COUNTA($A3699:$K3699)=0,"",IF(AND(IFERROR($H3699,0)&gt;0,LEN(TRIM($K3699&amp;""))&gt;0,IFERROR(LOOKUP(2,1/((LISTS!$M$2:$M$13&lt;&gt;"")*ISNUMBER(SEARCH(LISTS!$M$2:$M$13,$I3699))),LISTS!$N$2:$N$13),"NO")="SI"),"SI","NO"))</f>
        <v/>
      </c>
      <c r="M3699" s="9">
        <f>IF(COUNTA($A3699:$K3699)=0,"",IF($K3699&lt;&gt;"",IF(COUNTIF($K$19:$K3699,$K3699)&gt;1,"SI","NO"),IF(COUNTIFS($A$19:$A3699,$A3699,$C$19:$C3699,$C3699,$J$19:$J3699,$J3699,$D$19:$D3699,$D3699)&gt;1,"SI","NO")))</f>
        <v/>
      </c>
      <c r="N3699" s="11">
        <f>IF(COUNTA($A3699:$K3699)=0,"",IF(AND($L3699="SI",$M3699="NO"),IFERROR($H3699,0),0))</f>
        <v/>
      </c>
      <c r="O3699" s="9">
        <f>IF(COUNTA($A3699:$K3699)=0,"",IF($M3699="SI","CUFE o factura duplicada dentro del reporte; no se suma dos veces",IF(IFERROR($H3699,0)&lt;=0,"DIAN reporta valor susceptible 0",IF($L3699="NO",IFERROR(LOOKUP(2,1/((LISTS!$M$2:$M$13&lt;&gt;"")*ISNUMBER(SEARCH(LISTS!$M$2:$M$13,$I3699))),LISTS!$O$2:$O$13),"Medio de pago no elegible o no identificado por DIAN"),"Apta automaticamente por pago electronico y base positiva"))))</f>
        <v/>
      </c>
    </row>
    <row r="3700">
      <c r="A3700" s="9" t="n"/>
      <c r="B3700" s="9" t="n"/>
      <c r="C3700" s="12" t="n"/>
      <c r="D3700" s="11" t="n"/>
      <c r="E3700" s="11" t="n"/>
      <c r="F3700" s="11" t="n"/>
      <c r="G3700" s="11" t="n"/>
      <c r="H3700" s="11" t="n"/>
      <c r="I3700" s="9" t="n"/>
      <c r="J3700" s="9" t="n"/>
      <c r="K3700" s="9" t="n"/>
      <c r="L3700" s="9">
        <f>IF(COUNTA($A3700:$K3700)=0,"",IF(AND(IFERROR($H3700,0)&gt;0,LEN(TRIM($K3700&amp;""))&gt;0,IFERROR(LOOKUP(2,1/((LISTS!$M$2:$M$13&lt;&gt;"")*ISNUMBER(SEARCH(LISTS!$M$2:$M$13,$I3700))),LISTS!$N$2:$N$13),"NO")="SI"),"SI","NO"))</f>
        <v/>
      </c>
      <c r="M3700" s="9">
        <f>IF(COUNTA($A3700:$K3700)=0,"",IF($K3700&lt;&gt;"",IF(COUNTIF($K$19:$K3700,$K3700)&gt;1,"SI","NO"),IF(COUNTIFS($A$19:$A3700,$A3700,$C$19:$C3700,$C3700,$J$19:$J3700,$J3700,$D$19:$D3700,$D3700)&gt;1,"SI","NO")))</f>
        <v/>
      </c>
      <c r="N3700" s="11">
        <f>IF(COUNTA($A3700:$K3700)=0,"",IF(AND($L3700="SI",$M3700="NO"),IFERROR($H3700,0),0))</f>
        <v/>
      </c>
      <c r="O3700" s="9">
        <f>IF(COUNTA($A3700:$K3700)=0,"",IF($M3700="SI","CUFE o factura duplicada dentro del reporte; no se suma dos veces",IF(IFERROR($H3700,0)&lt;=0,"DIAN reporta valor susceptible 0",IF($L3700="NO",IFERROR(LOOKUP(2,1/((LISTS!$M$2:$M$13&lt;&gt;"")*ISNUMBER(SEARCH(LISTS!$M$2:$M$13,$I3700))),LISTS!$O$2:$O$13),"Medio de pago no elegible o no identificado por DIAN"),"Apta automaticamente por pago electronico y base positiva"))))</f>
        <v/>
      </c>
    </row>
    <row r="3701">
      <c r="A3701" s="9" t="n"/>
      <c r="B3701" s="9" t="n"/>
      <c r="C3701" s="12" t="n"/>
      <c r="D3701" s="11" t="n"/>
      <c r="E3701" s="11" t="n"/>
      <c r="F3701" s="11" t="n"/>
      <c r="G3701" s="11" t="n"/>
      <c r="H3701" s="11" t="n"/>
      <c r="I3701" s="9" t="n"/>
      <c r="J3701" s="9" t="n"/>
      <c r="K3701" s="9" t="n"/>
      <c r="L3701" s="9">
        <f>IF(COUNTA($A3701:$K3701)=0,"",IF(AND(IFERROR($H3701,0)&gt;0,LEN(TRIM($K3701&amp;""))&gt;0,IFERROR(LOOKUP(2,1/((LISTS!$M$2:$M$13&lt;&gt;"")*ISNUMBER(SEARCH(LISTS!$M$2:$M$13,$I3701))),LISTS!$N$2:$N$13),"NO")="SI"),"SI","NO"))</f>
        <v/>
      </c>
      <c r="M3701" s="9">
        <f>IF(COUNTA($A3701:$K3701)=0,"",IF($K3701&lt;&gt;"",IF(COUNTIF($K$19:$K3701,$K3701)&gt;1,"SI","NO"),IF(COUNTIFS($A$19:$A3701,$A3701,$C$19:$C3701,$C3701,$J$19:$J3701,$J3701,$D$19:$D3701,$D3701)&gt;1,"SI","NO")))</f>
        <v/>
      </c>
      <c r="N3701" s="11">
        <f>IF(COUNTA($A3701:$K3701)=0,"",IF(AND($L3701="SI",$M3701="NO"),IFERROR($H3701,0),0))</f>
        <v/>
      </c>
      <c r="O3701" s="9">
        <f>IF(COUNTA($A3701:$K3701)=0,"",IF($M3701="SI","CUFE o factura duplicada dentro del reporte; no se suma dos veces",IF(IFERROR($H3701,0)&lt;=0,"DIAN reporta valor susceptible 0",IF($L3701="NO",IFERROR(LOOKUP(2,1/((LISTS!$M$2:$M$13&lt;&gt;"")*ISNUMBER(SEARCH(LISTS!$M$2:$M$13,$I3701))),LISTS!$O$2:$O$13),"Medio de pago no elegible o no identificado por DIAN"),"Apta automaticamente por pago electronico y base positiva"))))</f>
        <v/>
      </c>
    </row>
    <row r="3702">
      <c r="A3702" s="9" t="n"/>
      <c r="B3702" s="9" t="n"/>
      <c r="C3702" s="12" t="n"/>
      <c r="D3702" s="11" t="n"/>
      <c r="E3702" s="11" t="n"/>
      <c r="F3702" s="11" t="n"/>
      <c r="G3702" s="11" t="n"/>
      <c r="H3702" s="11" t="n"/>
      <c r="I3702" s="9" t="n"/>
      <c r="J3702" s="9" t="n"/>
      <c r="K3702" s="9" t="n"/>
      <c r="L3702" s="9">
        <f>IF(COUNTA($A3702:$K3702)=0,"",IF(AND(IFERROR($H3702,0)&gt;0,LEN(TRIM($K3702&amp;""))&gt;0,IFERROR(LOOKUP(2,1/((LISTS!$M$2:$M$13&lt;&gt;"")*ISNUMBER(SEARCH(LISTS!$M$2:$M$13,$I3702))),LISTS!$N$2:$N$13),"NO")="SI"),"SI","NO"))</f>
        <v/>
      </c>
      <c r="M3702" s="9">
        <f>IF(COUNTA($A3702:$K3702)=0,"",IF($K3702&lt;&gt;"",IF(COUNTIF($K$19:$K3702,$K3702)&gt;1,"SI","NO"),IF(COUNTIFS($A$19:$A3702,$A3702,$C$19:$C3702,$C3702,$J$19:$J3702,$J3702,$D$19:$D3702,$D3702)&gt;1,"SI","NO")))</f>
        <v/>
      </c>
      <c r="N3702" s="11">
        <f>IF(COUNTA($A3702:$K3702)=0,"",IF(AND($L3702="SI",$M3702="NO"),IFERROR($H3702,0),0))</f>
        <v/>
      </c>
      <c r="O3702" s="9">
        <f>IF(COUNTA($A3702:$K3702)=0,"",IF($M3702="SI","CUFE o factura duplicada dentro del reporte; no se suma dos veces",IF(IFERROR($H3702,0)&lt;=0,"DIAN reporta valor susceptible 0",IF($L3702="NO",IFERROR(LOOKUP(2,1/((LISTS!$M$2:$M$13&lt;&gt;"")*ISNUMBER(SEARCH(LISTS!$M$2:$M$13,$I3702))),LISTS!$O$2:$O$13),"Medio de pago no elegible o no identificado por DIAN"),"Apta automaticamente por pago electronico y base positiva"))))</f>
        <v/>
      </c>
    </row>
    <row r="3703">
      <c r="A3703" s="9" t="n"/>
      <c r="B3703" s="9" t="n"/>
      <c r="C3703" s="12" t="n"/>
      <c r="D3703" s="11" t="n"/>
      <c r="E3703" s="11" t="n"/>
      <c r="F3703" s="11" t="n"/>
      <c r="G3703" s="11" t="n"/>
      <c r="H3703" s="11" t="n"/>
      <c r="I3703" s="9" t="n"/>
      <c r="J3703" s="9" t="n"/>
      <c r="K3703" s="9" t="n"/>
      <c r="L3703" s="9">
        <f>IF(COUNTA($A3703:$K3703)=0,"",IF(AND(IFERROR($H3703,0)&gt;0,LEN(TRIM($K3703&amp;""))&gt;0,IFERROR(LOOKUP(2,1/((LISTS!$M$2:$M$13&lt;&gt;"")*ISNUMBER(SEARCH(LISTS!$M$2:$M$13,$I3703))),LISTS!$N$2:$N$13),"NO")="SI"),"SI","NO"))</f>
        <v/>
      </c>
      <c r="M3703" s="9">
        <f>IF(COUNTA($A3703:$K3703)=0,"",IF($K3703&lt;&gt;"",IF(COUNTIF($K$19:$K3703,$K3703)&gt;1,"SI","NO"),IF(COUNTIFS($A$19:$A3703,$A3703,$C$19:$C3703,$C3703,$J$19:$J3703,$J3703,$D$19:$D3703,$D3703)&gt;1,"SI","NO")))</f>
        <v/>
      </c>
      <c r="N3703" s="11">
        <f>IF(COUNTA($A3703:$K3703)=0,"",IF(AND($L3703="SI",$M3703="NO"),IFERROR($H3703,0),0))</f>
        <v/>
      </c>
      <c r="O3703" s="9">
        <f>IF(COUNTA($A3703:$K3703)=0,"",IF($M3703="SI","CUFE o factura duplicada dentro del reporte; no se suma dos veces",IF(IFERROR($H3703,0)&lt;=0,"DIAN reporta valor susceptible 0",IF($L3703="NO",IFERROR(LOOKUP(2,1/((LISTS!$M$2:$M$13&lt;&gt;"")*ISNUMBER(SEARCH(LISTS!$M$2:$M$13,$I3703))),LISTS!$O$2:$O$13),"Medio de pago no elegible o no identificado por DIAN"),"Apta automaticamente por pago electronico y base positiva"))))</f>
        <v/>
      </c>
    </row>
    <row r="3704">
      <c r="A3704" s="9" t="n"/>
      <c r="B3704" s="9" t="n"/>
      <c r="C3704" s="12" t="n"/>
      <c r="D3704" s="11" t="n"/>
      <c r="E3704" s="11" t="n"/>
      <c r="F3704" s="11" t="n"/>
      <c r="G3704" s="11" t="n"/>
      <c r="H3704" s="11" t="n"/>
      <c r="I3704" s="9" t="n"/>
      <c r="J3704" s="9" t="n"/>
      <c r="K3704" s="9" t="n"/>
      <c r="L3704" s="9">
        <f>IF(COUNTA($A3704:$K3704)=0,"",IF(AND(IFERROR($H3704,0)&gt;0,LEN(TRIM($K3704&amp;""))&gt;0,IFERROR(LOOKUP(2,1/((LISTS!$M$2:$M$13&lt;&gt;"")*ISNUMBER(SEARCH(LISTS!$M$2:$M$13,$I3704))),LISTS!$N$2:$N$13),"NO")="SI"),"SI","NO"))</f>
        <v/>
      </c>
      <c r="M3704" s="9">
        <f>IF(COUNTA($A3704:$K3704)=0,"",IF($K3704&lt;&gt;"",IF(COUNTIF($K$19:$K3704,$K3704)&gt;1,"SI","NO"),IF(COUNTIFS($A$19:$A3704,$A3704,$C$19:$C3704,$C3704,$J$19:$J3704,$J3704,$D$19:$D3704,$D3704)&gt;1,"SI","NO")))</f>
        <v/>
      </c>
      <c r="N3704" s="11">
        <f>IF(COUNTA($A3704:$K3704)=0,"",IF(AND($L3704="SI",$M3704="NO"),IFERROR($H3704,0),0))</f>
        <v/>
      </c>
      <c r="O3704" s="9">
        <f>IF(COUNTA($A3704:$K3704)=0,"",IF($M3704="SI","CUFE o factura duplicada dentro del reporte; no se suma dos veces",IF(IFERROR($H3704,0)&lt;=0,"DIAN reporta valor susceptible 0",IF($L3704="NO",IFERROR(LOOKUP(2,1/((LISTS!$M$2:$M$13&lt;&gt;"")*ISNUMBER(SEARCH(LISTS!$M$2:$M$13,$I3704))),LISTS!$O$2:$O$13),"Medio de pago no elegible o no identificado por DIAN"),"Apta automaticamente por pago electronico y base positiva"))))</f>
        <v/>
      </c>
    </row>
    <row r="3705">
      <c r="A3705" s="9" t="n"/>
      <c r="B3705" s="9" t="n"/>
      <c r="C3705" s="12" t="n"/>
      <c r="D3705" s="11" t="n"/>
      <c r="E3705" s="11" t="n"/>
      <c r="F3705" s="11" t="n"/>
      <c r="G3705" s="11" t="n"/>
      <c r="H3705" s="11" t="n"/>
      <c r="I3705" s="9" t="n"/>
      <c r="J3705" s="9" t="n"/>
      <c r="K3705" s="9" t="n"/>
      <c r="L3705" s="9">
        <f>IF(COUNTA($A3705:$K3705)=0,"",IF(AND(IFERROR($H3705,0)&gt;0,LEN(TRIM($K3705&amp;""))&gt;0,IFERROR(LOOKUP(2,1/((LISTS!$M$2:$M$13&lt;&gt;"")*ISNUMBER(SEARCH(LISTS!$M$2:$M$13,$I3705))),LISTS!$N$2:$N$13),"NO")="SI"),"SI","NO"))</f>
        <v/>
      </c>
      <c r="M3705" s="9">
        <f>IF(COUNTA($A3705:$K3705)=0,"",IF($K3705&lt;&gt;"",IF(COUNTIF($K$19:$K3705,$K3705)&gt;1,"SI","NO"),IF(COUNTIFS($A$19:$A3705,$A3705,$C$19:$C3705,$C3705,$J$19:$J3705,$J3705,$D$19:$D3705,$D3705)&gt;1,"SI","NO")))</f>
        <v/>
      </c>
      <c r="N3705" s="11">
        <f>IF(COUNTA($A3705:$K3705)=0,"",IF(AND($L3705="SI",$M3705="NO"),IFERROR($H3705,0),0))</f>
        <v/>
      </c>
      <c r="O3705" s="9">
        <f>IF(COUNTA($A3705:$K3705)=0,"",IF($M3705="SI","CUFE o factura duplicada dentro del reporte; no se suma dos veces",IF(IFERROR($H3705,0)&lt;=0,"DIAN reporta valor susceptible 0",IF($L3705="NO",IFERROR(LOOKUP(2,1/((LISTS!$M$2:$M$13&lt;&gt;"")*ISNUMBER(SEARCH(LISTS!$M$2:$M$13,$I3705))),LISTS!$O$2:$O$13),"Medio de pago no elegible o no identificado por DIAN"),"Apta automaticamente por pago electronico y base positiva"))))</f>
        <v/>
      </c>
    </row>
    <row r="3706">
      <c r="A3706" s="9" t="n"/>
      <c r="B3706" s="9" t="n"/>
      <c r="C3706" s="12" t="n"/>
      <c r="D3706" s="11" t="n"/>
      <c r="E3706" s="11" t="n"/>
      <c r="F3706" s="11" t="n"/>
      <c r="G3706" s="11" t="n"/>
      <c r="H3706" s="11" t="n"/>
      <c r="I3706" s="9" t="n"/>
      <c r="J3706" s="9" t="n"/>
      <c r="K3706" s="9" t="n"/>
      <c r="L3706" s="9">
        <f>IF(COUNTA($A3706:$K3706)=0,"",IF(AND(IFERROR($H3706,0)&gt;0,LEN(TRIM($K3706&amp;""))&gt;0,IFERROR(LOOKUP(2,1/((LISTS!$M$2:$M$13&lt;&gt;"")*ISNUMBER(SEARCH(LISTS!$M$2:$M$13,$I3706))),LISTS!$N$2:$N$13),"NO")="SI"),"SI","NO"))</f>
        <v/>
      </c>
      <c r="M3706" s="9">
        <f>IF(COUNTA($A3706:$K3706)=0,"",IF($K3706&lt;&gt;"",IF(COUNTIF($K$19:$K3706,$K3706)&gt;1,"SI","NO"),IF(COUNTIFS($A$19:$A3706,$A3706,$C$19:$C3706,$C3706,$J$19:$J3706,$J3706,$D$19:$D3706,$D3706)&gt;1,"SI","NO")))</f>
        <v/>
      </c>
      <c r="N3706" s="11">
        <f>IF(COUNTA($A3706:$K3706)=0,"",IF(AND($L3706="SI",$M3706="NO"),IFERROR($H3706,0),0))</f>
        <v/>
      </c>
      <c r="O3706" s="9">
        <f>IF(COUNTA($A3706:$K3706)=0,"",IF($M3706="SI","CUFE o factura duplicada dentro del reporte; no se suma dos veces",IF(IFERROR($H3706,0)&lt;=0,"DIAN reporta valor susceptible 0",IF($L3706="NO",IFERROR(LOOKUP(2,1/((LISTS!$M$2:$M$13&lt;&gt;"")*ISNUMBER(SEARCH(LISTS!$M$2:$M$13,$I3706))),LISTS!$O$2:$O$13),"Medio de pago no elegible o no identificado por DIAN"),"Apta automaticamente por pago electronico y base positiva"))))</f>
        <v/>
      </c>
    </row>
    <row r="3707">
      <c r="A3707" s="9" t="n"/>
      <c r="B3707" s="9" t="n"/>
      <c r="C3707" s="12" t="n"/>
      <c r="D3707" s="11" t="n"/>
      <c r="E3707" s="11" t="n"/>
      <c r="F3707" s="11" t="n"/>
      <c r="G3707" s="11" t="n"/>
      <c r="H3707" s="11" t="n"/>
      <c r="I3707" s="9" t="n"/>
      <c r="J3707" s="9" t="n"/>
      <c r="K3707" s="9" t="n"/>
      <c r="L3707" s="9">
        <f>IF(COUNTA($A3707:$K3707)=0,"",IF(AND(IFERROR($H3707,0)&gt;0,LEN(TRIM($K3707&amp;""))&gt;0,IFERROR(LOOKUP(2,1/((LISTS!$M$2:$M$13&lt;&gt;"")*ISNUMBER(SEARCH(LISTS!$M$2:$M$13,$I3707))),LISTS!$N$2:$N$13),"NO")="SI"),"SI","NO"))</f>
        <v/>
      </c>
      <c r="M3707" s="9">
        <f>IF(COUNTA($A3707:$K3707)=0,"",IF($K3707&lt;&gt;"",IF(COUNTIF($K$19:$K3707,$K3707)&gt;1,"SI","NO"),IF(COUNTIFS($A$19:$A3707,$A3707,$C$19:$C3707,$C3707,$J$19:$J3707,$J3707,$D$19:$D3707,$D3707)&gt;1,"SI","NO")))</f>
        <v/>
      </c>
      <c r="N3707" s="11">
        <f>IF(COUNTA($A3707:$K3707)=0,"",IF(AND($L3707="SI",$M3707="NO"),IFERROR($H3707,0),0))</f>
        <v/>
      </c>
      <c r="O3707" s="9">
        <f>IF(COUNTA($A3707:$K3707)=0,"",IF($M3707="SI","CUFE o factura duplicada dentro del reporte; no se suma dos veces",IF(IFERROR($H3707,0)&lt;=0,"DIAN reporta valor susceptible 0",IF($L3707="NO",IFERROR(LOOKUP(2,1/((LISTS!$M$2:$M$13&lt;&gt;"")*ISNUMBER(SEARCH(LISTS!$M$2:$M$13,$I3707))),LISTS!$O$2:$O$13),"Medio de pago no elegible o no identificado por DIAN"),"Apta automaticamente por pago electronico y base positiva"))))</f>
        <v/>
      </c>
    </row>
    <row r="3708">
      <c r="A3708" s="9" t="n"/>
      <c r="B3708" s="9" t="n"/>
      <c r="C3708" s="12" t="n"/>
      <c r="D3708" s="11" t="n"/>
      <c r="E3708" s="11" t="n"/>
      <c r="F3708" s="11" t="n"/>
      <c r="G3708" s="11" t="n"/>
      <c r="H3708" s="11" t="n"/>
      <c r="I3708" s="9" t="n"/>
      <c r="J3708" s="9" t="n"/>
      <c r="K3708" s="9" t="n"/>
      <c r="L3708" s="9">
        <f>IF(COUNTA($A3708:$K3708)=0,"",IF(AND(IFERROR($H3708,0)&gt;0,LEN(TRIM($K3708&amp;""))&gt;0,IFERROR(LOOKUP(2,1/((LISTS!$M$2:$M$13&lt;&gt;"")*ISNUMBER(SEARCH(LISTS!$M$2:$M$13,$I3708))),LISTS!$N$2:$N$13),"NO")="SI"),"SI","NO"))</f>
        <v/>
      </c>
      <c r="M3708" s="9">
        <f>IF(COUNTA($A3708:$K3708)=0,"",IF($K3708&lt;&gt;"",IF(COUNTIF($K$19:$K3708,$K3708)&gt;1,"SI","NO"),IF(COUNTIFS($A$19:$A3708,$A3708,$C$19:$C3708,$C3708,$J$19:$J3708,$J3708,$D$19:$D3708,$D3708)&gt;1,"SI","NO")))</f>
        <v/>
      </c>
      <c r="N3708" s="11">
        <f>IF(COUNTA($A3708:$K3708)=0,"",IF(AND($L3708="SI",$M3708="NO"),IFERROR($H3708,0),0))</f>
        <v/>
      </c>
      <c r="O3708" s="9">
        <f>IF(COUNTA($A3708:$K3708)=0,"",IF($M3708="SI","CUFE o factura duplicada dentro del reporte; no se suma dos veces",IF(IFERROR($H3708,0)&lt;=0,"DIAN reporta valor susceptible 0",IF($L3708="NO",IFERROR(LOOKUP(2,1/((LISTS!$M$2:$M$13&lt;&gt;"")*ISNUMBER(SEARCH(LISTS!$M$2:$M$13,$I3708))),LISTS!$O$2:$O$13),"Medio de pago no elegible o no identificado por DIAN"),"Apta automaticamente por pago electronico y base positiva"))))</f>
        <v/>
      </c>
    </row>
    <row r="3709">
      <c r="A3709" s="9" t="n"/>
      <c r="B3709" s="9" t="n"/>
      <c r="C3709" s="12" t="n"/>
      <c r="D3709" s="11" t="n"/>
      <c r="E3709" s="11" t="n"/>
      <c r="F3709" s="11" t="n"/>
      <c r="G3709" s="11" t="n"/>
      <c r="H3709" s="11" t="n"/>
      <c r="I3709" s="9" t="n"/>
      <c r="J3709" s="9" t="n"/>
      <c r="K3709" s="9" t="n"/>
      <c r="L3709" s="9">
        <f>IF(COUNTA($A3709:$K3709)=0,"",IF(AND(IFERROR($H3709,0)&gt;0,LEN(TRIM($K3709&amp;""))&gt;0,IFERROR(LOOKUP(2,1/((LISTS!$M$2:$M$13&lt;&gt;"")*ISNUMBER(SEARCH(LISTS!$M$2:$M$13,$I3709))),LISTS!$N$2:$N$13),"NO")="SI"),"SI","NO"))</f>
        <v/>
      </c>
      <c r="M3709" s="9">
        <f>IF(COUNTA($A3709:$K3709)=0,"",IF($K3709&lt;&gt;"",IF(COUNTIF($K$19:$K3709,$K3709)&gt;1,"SI","NO"),IF(COUNTIFS($A$19:$A3709,$A3709,$C$19:$C3709,$C3709,$J$19:$J3709,$J3709,$D$19:$D3709,$D3709)&gt;1,"SI","NO")))</f>
        <v/>
      </c>
      <c r="N3709" s="11">
        <f>IF(COUNTA($A3709:$K3709)=0,"",IF(AND($L3709="SI",$M3709="NO"),IFERROR($H3709,0),0))</f>
        <v/>
      </c>
      <c r="O3709" s="9">
        <f>IF(COUNTA($A3709:$K3709)=0,"",IF($M3709="SI","CUFE o factura duplicada dentro del reporte; no se suma dos veces",IF(IFERROR($H3709,0)&lt;=0,"DIAN reporta valor susceptible 0",IF($L3709="NO",IFERROR(LOOKUP(2,1/((LISTS!$M$2:$M$13&lt;&gt;"")*ISNUMBER(SEARCH(LISTS!$M$2:$M$13,$I3709))),LISTS!$O$2:$O$13),"Medio de pago no elegible o no identificado por DIAN"),"Apta automaticamente por pago electronico y base positiva"))))</f>
        <v/>
      </c>
    </row>
    <row r="3710">
      <c r="A3710" s="9" t="n"/>
      <c r="B3710" s="9" t="n"/>
      <c r="C3710" s="12" t="n"/>
      <c r="D3710" s="11" t="n"/>
      <c r="E3710" s="11" t="n"/>
      <c r="F3710" s="11" t="n"/>
      <c r="G3710" s="11" t="n"/>
      <c r="H3710" s="11" t="n"/>
      <c r="I3710" s="9" t="n"/>
      <c r="J3710" s="9" t="n"/>
      <c r="K3710" s="9" t="n"/>
      <c r="L3710" s="9">
        <f>IF(COUNTA($A3710:$K3710)=0,"",IF(AND(IFERROR($H3710,0)&gt;0,LEN(TRIM($K3710&amp;""))&gt;0,IFERROR(LOOKUP(2,1/((LISTS!$M$2:$M$13&lt;&gt;"")*ISNUMBER(SEARCH(LISTS!$M$2:$M$13,$I3710))),LISTS!$N$2:$N$13),"NO")="SI"),"SI","NO"))</f>
        <v/>
      </c>
      <c r="M3710" s="9">
        <f>IF(COUNTA($A3710:$K3710)=0,"",IF($K3710&lt;&gt;"",IF(COUNTIF($K$19:$K3710,$K3710)&gt;1,"SI","NO"),IF(COUNTIFS($A$19:$A3710,$A3710,$C$19:$C3710,$C3710,$J$19:$J3710,$J3710,$D$19:$D3710,$D3710)&gt;1,"SI","NO")))</f>
        <v/>
      </c>
      <c r="N3710" s="11">
        <f>IF(COUNTA($A3710:$K3710)=0,"",IF(AND($L3710="SI",$M3710="NO"),IFERROR($H3710,0),0))</f>
        <v/>
      </c>
      <c r="O3710" s="9">
        <f>IF(COUNTA($A3710:$K3710)=0,"",IF($M3710="SI","CUFE o factura duplicada dentro del reporte; no se suma dos veces",IF(IFERROR($H3710,0)&lt;=0,"DIAN reporta valor susceptible 0",IF($L3710="NO",IFERROR(LOOKUP(2,1/((LISTS!$M$2:$M$13&lt;&gt;"")*ISNUMBER(SEARCH(LISTS!$M$2:$M$13,$I3710))),LISTS!$O$2:$O$13),"Medio de pago no elegible o no identificado por DIAN"),"Apta automaticamente por pago electronico y base positiva"))))</f>
        <v/>
      </c>
    </row>
    <row r="3711">
      <c r="A3711" s="9" t="n"/>
      <c r="B3711" s="9" t="n"/>
      <c r="C3711" s="12" t="n"/>
      <c r="D3711" s="11" t="n"/>
      <c r="E3711" s="11" t="n"/>
      <c r="F3711" s="11" t="n"/>
      <c r="G3711" s="11" t="n"/>
      <c r="H3711" s="11" t="n"/>
      <c r="I3711" s="9" t="n"/>
      <c r="J3711" s="9" t="n"/>
      <c r="K3711" s="9" t="n"/>
      <c r="L3711" s="9">
        <f>IF(COUNTA($A3711:$K3711)=0,"",IF(AND(IFERROR($H3711,0)&gt;0,LEN(TRIM($K3711&amp;""))&gt;0,IFERROR(LOOKUP(2,1/((LISTS!$M$2:$M$13&lt;&gt;"")*ISNUMBER(SEARCH(LISTS!$M$2:$M$13,$I3711))),LISTS!$N$2:$N$13),"NO")="SI"),"SI","NO"))</f>
        <v/>
      </c>
      <c r="M3711" s="9">
        <f>IF(COUNTA($A3711:$K3711)=0,"",IF($K3711&lt;&gt;"",IF(COUNTIF($K$19:$K3711,$K3711)&gt;1,"SI","NO"),IF(COUNTIFS($A$19:$A3711,$A3711,$C$19:$C3711,$C3711,$J$19:$J3711,$J3711,$D$19:$D3711,$D3711)&gt;1,"SI","NO")))</f>
        <v/>
      </c>
      <c r="N3711" s="11">
        <f>IF(COUNTA($A3711:$K3711)=0,"",IF(AND($L3711="SI",$M3711="NO"),IFERROR($H3711,0),0))</f>
        <v/>
      </c>
      <c r="O3711" s="9">
        <f>IF(COUNTA($A3711:$K3711)=0,"",IF($M3711="SI","CUFE o factura duplicada dentro del reporte; no se suma dos veces",IF(IFERROR($H3711,0)&lt;=0,"DIAN reporta valor susceptible 0",IF($L3711="NO",IFERROR(LOOKUP(2,1/((LISTS!$M$2:$M$13&lt;&gt;"")*ISNUMBER(SEARCH(LISTS!$M$2:$M$13,$I3711))),LISTS!$O$2:$O$13),"Medio de pago no elegible o no identificado por DIAN"),"Apta automaticamente por pago electronico y base positiva"))))</f>
        <v/>
      </c>
    </row>
    <row r="3712">
      <c r="A3712" s="9" t="n"/>
      <c r="B3712" s="9" t="n"/>
      <c r="C3712" s="12" t="n"/>
      <c r="D3712" s="11" t="n"/>
      <c r="E3712" s="11" t="n"/>
      <c r="F3712" s="11" t="n"/>
      <c r="G3712" s="11" t="n"/>
      <c r="H3712" s="11" t="n"/>
      <c r="I3712" s="9" t="n"/>
      <c r="J3712" s="9" t="n"/>
      <c r="K3712" s="9" t="n"/>
      <c r="L3712" s="9">
        <f>IF(COUNTA($A3712:$K3712)=0,"",IF(AND(IFERROR($H3712,0)&gt;0,LEN(TRIM($K3712&amp;""))&gt;0,IFERROR(LOOKUP(2,1/((LISTS!$M$2:$M$13&lt;&gt;"")*ISNUMBER(SEARCH(LISTS!$M$2:$M$13,$I3712))),LISTS!$N$2:$N$13),"NO")="SI"),"SI","NO"))</f>
        <v/>
      </c>
      <c r="M3712" s="9">
        <f>IF(COUNTA($A3712:$K3712)=0,"",IF($K3712&lt;&gt;"",IF(COUNTIF($K$19:$K3712,$K3712)&gt;1,"SI","NO"),IF(COUNTIFS($A$19:$A3712,$A3712,$C$19:$C3712,$C3712,$J$19:$J3712,$J3712,$D$19:$D3712,$D3712)&gt;1,"SI","NO")))</f>
        <v/>
      </c>
      <c r="N3712" s="11">
        <f>IF(COUNTA($A3712:$K3712)=0,"",IF(AND($L3712="SI",$M3712="NO"),IFERROR($H3712,0),0))</f>
        <v/>
      </c>
      <c r="O3712" s="9">
        <f>IF(COUNTA($A3712:$K3712)=0,"",IF($M3712="SI","CUFE o factura duplicada dentro del reporte; no se suma dos veces",IF(IFERROR($H3712,0)&lt;=0,"DIAN reporta valor susceptible 0",IF($L3712="NO",IFERROR(LOOKUP(2,1/((LISTS!$M$2:$M$13&lt;&gt;"")*ISNUMBER(SEARCH(LISTS!$M$2:$M$13,$I3712))),LISTS!$O$2:$O$13),"Medio de pago no elegible o no identificado por DIAN"),"Apta automaticamente por pago electronico y base positiva"))))</f>
        <v/>
      </c>
    </row>
    <row r="3713">
      <c r="A3713" s="9" t="n"/>
      <c r="B3713" s="9" t="n"/>
      <c r="C3713" s="12" t="n"/>
      <c r="D3713" s="11" t="n"/>
      <c r="E3713" s="11" t="n"/>
      <c r="F3713" s="11" t="n"/>
      <c r="G3713" s="11" t="n"/>
      <c r="H3713" s="11" t="n"/>
      <c r="I3713" s="9" t="n"/>
      <c r="J3713" s="9" t="n"/>
      <c r="K3713" s="9" t="n"/>
      <c r="L3713" s="9">
        <f>IF(COUNTA($A3713:$K3713)=0,"",IF(AND(IFERROR($H3713,0)&gt;0,LEN(TRIM($K3713&amp;""))&gt;0,IFERROR(LOOKUP(2,1/((LISTS!$M$2:$M$13&lt;&gt;"")*ISNUMBER(SEARCH(LISTS!$M$2:$M$13,$I3713))),LISTS!$N$2:$N$13),"NO")="SI"),"SI","NO"))</f>
        <v/>
      </c>
      <c r="M3713" s="9">
        <f>IF(COUNTA($A3713:$K3713)=0,"",IF($K3713&lt;&gt;"",IF(COUNTIF($K$19:$K3713,$K3713)&gt;1,"SI","NO"),IF(COUNTIFS($A$19:$A3713,$A3713,$C$19:$C3713,$C3713,$J$19:$J3713,$J3713,$D$19:$D3713,$D3713)&gt;1,"SI","NO")))</f>
        <v/>
      </c>
      <c r="N3713" s="11">
        <f>IF(COUNTA($A3713:$K3713)=0,"",IF(AND($L3713="SI",$M3713="NO"),IFERROR($H3713,0),0))</f>
        <v/>
      </c>
      <c r="O3713" s="9">
        <f>IF(COUNTA($A3713:$K3713)=0,"",IF($M3713="SI","CUFE o factura duplicada dentro del reporte; no se suma dos veces",IF(IFERROR($H3713,0)&lt;=0,"DIAN reporta valor susceptible 0",IF($L3713="NO",IFERROR(LOOKUP(2,1/((LISTS!$M$2:$M$13&lt;&gt;"")*ISNUMBER(SEARCH(LISTS!$M$2:$M$13,$I3713))),LISTS!$O$2:$O$13),"Medio de pago no elegible o no identificado por DIAN"),"Apta automaticamente por pago electronico y base positiva"))))</f>
        <v/>
      </c>
    </row>
    <row r="3714">
      <c r="A3714" s="9" t="n"/>
      <c r="B3714" s="9" t="n"/>
      <c r="C3714" s="12" t="n"/>
      <c r="D3714" s="11" t="n"/>
      <c r="E3714" s="11" t="n"/>
      <c r="F3714" s="11" t="n"/>
      <c r="G3714" s="11" t="n"/>
      <c r="H3714" s="11" t="n"/>
      <c r="I3714" s="9" t="n"/>
      <c r="J3714" s="9" t="n"/>
      <c r="K3714" s="9" t="n"/>
      <c r="L3714" s="9">
        <f>IF(COUNTA($A3714:$K3714)=0,"",IF(AND(IFERROR($H3714,0)&gt;0,LEN(TRIM($K3714&amp;""))&gt;0,IFERROR(LOOKUP(2,1/((LISTS!$M$2:$M$13&lt;&gt;"")*ISNUMBER(SEARCH(LISTS!$M$2:$M$13,$I3714))),LISTS!$N$2:$N$13),"NO")="SI"),"SI","NO"))</f>
        <v/>
      </c>
      <c r="M3714" s="9">
        <f>IF(COUNTA($A3714:$K3714)=0,"",IF($K3714&lt;&gt;"",IF(COUNTIF($K$19:$K3714,$K3714)&gt;1,"SI","NO"),IF(COUNTIFS($A$19:$A3714,$A3714,$C$19:$C3714,$C3714,$J$19:$J3714,$J3714,$D$19:$D3714,$D3714)&gt;1,"SI","NO")))</f>
        <v/>
      </c>
      <c r="N3714" s="11">
        <f>IF(COUNTA($A3714:$K3714)=0,"",IF(AND($L3714="SI",$M3714="NO"),IFERROR($H3714,0),0))</f>
        <v/>
      </c>
      <c r="O3714" s="9">
        <f>IF(COUNTA($A3714:$K3714)=0,"",IF($M3714="SI","CUFE o factura duplicada dentro del reporte; no se suma dos veces",IF(IFERROR($H3714,0)&lt;=0,"DIAN reporta valor susceptible 0",IF($L3714="NO",IFERROR(LOOKUP(2,1/((LISTS!$M$2:$M$13&lt;&gt;"")*ISNUMBER(SEARCH(LISTS!$M$2:$M$13,$I3714))),LISTS!$O$2:$O$13),"Medio de pago no elegible o no identificado por DIAN"),"Apta automaticamente por pago electronico y base positiva"))))</f>
        <v/>
      </c>
    </row>
    <row r="3715">
      <c r="A3715" s="9" t="n"/>
      <c r="B3715" s="9" t="n"/>
      <c r="C3715" s="12" t="n"/>
      <c r="D3715" s="11" t="n"/>
      <c r="E3715" s="11" t="n"/>
      <c r="F3715" s="11" t="n"/>
      <c r="G3715" s="11" t="n"/>
      <c r="H3715" s="11" t="n"/>
      <c r="I3715" s="9" t="n"/>
      <c r="J3715" s="9" t="n"/>
      <c r="K3715" s="9" t="n"/>
      <c r="L3715" s="9">
        <f>IF(COUNTA($A3715:$K3715)=0,"",IF(AND(IFERROR($H3715,0)&gt;0,LEN(TRIM($K3715&amp;""))&gt;0,IFERROR(LOOKUP(2,1/((LISTS!$M$2:$M$13&lt;&gt;"")*ISNUMBER(SEARCH(LISTS!$M$2:$M$13,$I3715))),LISTS!$N$2:$N$13),"NO")="SI"),"SI","NO"))</f>
        <v/>
      </c>
      <c r="M3715" s="9">
        <f>IF(COUNTA($A3715:$K3715)=0,"",IF($K3715&lt;&gt;"",IF(COUNTIF($K$19:$K3715,$K3715)&gt;1,"SI","NO"),IF(COUNTIFS($A$19:$A3715,$A3715,$C$19:$C3715,$C3715,$J$19:$J3715,$J3715,$D$19:$D3715,$D3715)&gt;1,"SI","NO")))</f>
        <v/>
      </c>
      <c r="N3715" s="11">
        <f>IF(COUNTA($A3715:$K3715)=0,"",IF(AND($L3715="SI",$M3715="NO"),IFERROR($H3715,0),0))</f>
        <v/>
      </c>
      <c r="O3715" s="9">
        <f>IF(COUNTA($A3715:$K3715)=0,"",IF($M3715="SI","CUFE o factura duplicada dentro del reporte; no se suma dos veces",IF(IFERROR($H3715,0)&lt;=0,"DIAN reporta valor susceptible 0",IF($L3715="NO",IFERROR(LOOKUP(2,1/((LISTS!$M$2:$M$13&lt;&gt;"")*ISNUMBER(SEARCH(LISTS!$M$2:$M$13,$I3715))),LISTS!$O$2:$O$13),"Medio de pago no elegible o no identificado por DIAN"),"Apta automaticamente por pago electronico y base positiva"))))</f>
        <v/>
      </c>
    </row>
    <row r="3716">
      <c r="A3716" s="9" t="n"/>
      <c r="B3716" s="9" t="n"/>
      <c r="C3716" s="12" t="n"/>
      <c r="D3716" s="11" t="n"/>
      <c r="E3716" s="11" t="n"/>
      <c r="F3716" s="11" t="n"/>
      <c r="G3716" s="11" t="n"/>
      <c r="H3716" s="11" t="n"/>
      <c r="I3716" s="9" t="n"/>
      <c r="J3716" s="9" t="n"/>
      <c r="K3716" s="9" t="n"/>
      <c r="L3716" s="9">
        <f>IF(COUNTA($A3716:$K3716)=0,"",IF(AND(IFERROR($H3716,0)&gt;0,LEN(TRIM($K3716&amp;""))&gt;0,IFERROR(LOOKUP(2,1/((LISTS!$M$2:$M$13&lt;&gt;"")*ISNUMBER(SEARCH(LISTS!$M$2:$M$13,$I3716))),LISTS!$N$2:$N$13),"NO")="SI"),"SI","NO"))</f>
        <v/>
      </c>
      <c r="M3716" s="9">
        <f>IF(COUNTA($A3716:$K3716)=0,"",IF($K3716&lt;&gt;"",IF(COUNTIF($K$19:$K3716,$K3716)&gt;1,"SI","NO"),IF(COUNTIFS($A$19:$A3716,$A3716,$C$19:$C3716,$C3716,$J$19:$J3716,$J3716,$D$19:$D3716,$D3716)&gt;1,"SI","NO")))</f>
        <v/>
      </c>
      <c r="N3716" s="11">
        <f>IF(COUNTA($A3716:$K3716)=0,"",IF(AND($L3716="SI",$M3716="NO"),IFERROR($H3716,0),0))</f>
        <v/>
      </c>
      <c r="O3716" s="9">
        <f>IF(COUNTA($A3716:$K3716)=0,"",IF($M3716="SI","CUFE o factura duplicada dentro del reporte; no se suma dos veces",IF(IFERROR($H3716,0)&lt;=0,"DIAN reporta valor susceptible 0",IF($L3716="NO",IFERROR(LOOKUP(2,1/((LISTS!$M$2:$M$13&lt;&gt;"")*ISNUMBER(SEARCH(LISTS!$M$2:$M$13,$I3716))),LISTS!$O$2:$O$13),"Medio de pago no elegible o no identificado por DIAN"),"Apta automaticamente por pago electronico y base positiva"))))</f>
        <v/>
      </c>
    </row>
    <row r="3717">
      <c r="A3717" s="9" t="n"/>
      <c r="B3717" s="9" t="n"/>
      <c r="C3717" s="12" t="n"/>
      <c r="D3717" s="11" t="n"/>
      <c r="E3717" s="11" t="n"/>
      <c r="F3717" s="11" t="n"/>
      <c r="G3717" s="11" t="n"/>
      <c r="H3717" s="11" t="n"/>
      <c r="I3717" s="9" t="n"/>
      <c r="J3717" s="9" t="n"/>
      <c r="K3717" s="9" t="n"/>
      <c r="L3717" s="9">
        <f>IF(COUNTA($A3717:$K3717)=0,"",IF(AND(IFERROR($H3717,0)&gt;0,LEN(TRIM($K3717&amp;""))&gt;0,IFERROR(LOOKUP(2,1/((LISTS!$M$2:$M$13&lt;&gt;"")*ISNUMBER(SEARCH(LISTS!$M$2:$M$13,$I3717))),LISTS!$N$2:$N$13),"NO")="SI"),"SI","NO"))</f>
        <v/>
      </c>
      <c r="M3717" s="9">
        <f>IF(COUNTA($A3717:$K3717)=0,"",IF($K3717&lt;&gt;"",IF(COUNTIF($K$19:$K3717,$K3717)&gt;1,"SI","NO"),IF(COUNTIFS($A$19:$A3717,$A3717,$C$19:$C3717,$C3717,$J$19:$J3717,$J3717,$D$19:$D3717,$D3717)&gt;1,"SI","NO")))</f>
        <v/>
      </c>
      <c r="N3717" s="11">
        <f>IF(COUNTA($A3717:$K3717)=0,"",IF(AND($L3717="SI",$M3717="NO"),IFERROR($H3717,0),0))</f>
        <v/>
      </c>
      <c r="O3717" s="9">
        <f>IF(COUNTA($A3717:$K3717)=0,"",IF($M3717="SI","CUFE o factura duplicada dentro del reporte; no se suma dos veces",IF(IFERROR($H3717,0)&lt;=0,"DIAN reporta valor susceptible 0",IF($L3717="NO",IFERROR(LOOKUP(2,1/((LISTS!$M$2:$M$13&lt;&gt;"")*ISNUMBER(SEARCH(LISTS!$M$2:$M$13,$I3717))),LISTS!$O$2:$O$13),"Medio de pago no elegible o no identificado por DIAN"),"Apta automaticamente por pago electronico y base positiva"))))</f>
        <v/>
      </c>
    </row>
    <row r="3718">
      <c r="A3718" s="9" t="n"/>
      <c r="B3718" s="9" t="n"/>
      <c r="C3718" s="12" t="n"/>
      <c r="D3718" s="11" t="n"/>
      <c r="E3718" s="11" t="n"/>
      <c r="F3718" s="11" t="n"/>
      <c r="G3718" s="11" t="n"/>
      <c r="H3718" s="11" t="n"/>
      <c r="I3718" s="9" t="n"/>
      <c r="J3718" s="9" t="n"/>
      <c r="K3718" s="9" t="n"/>
      <c r="L3718" s="9">
        <f>IF(COUNTA($A3718:$K3718)=0,"",IF(AND(IFERROR($H3718,0)&gt;0,LEN(TRIM($K3718&amp;""))&gt;0,IFERROR(LOOKUP(2,1/((LISTS!$M$2:$M$13&lt;&gt;"")*ISNUMBER(SEARCH(LISTS!$M$2:$M$13,$I3718))),LISTS!$N$2:$N$13),"NO")="SI"),"SI","NO"))</f>
        <v/>
      </c>
      <c r="M3718" s="9">
        <f>IF(COUNTA($A3718:$K3718)=0,"",IF($K3718&lt;&gt;"",IF(COUNTIF($K$19:$K3718,$K3718)&gt;1,"SI","NO"),IF(COUNTIFS($A$19:$A3718,$A3718,$C$19:$C3718,$C3718,$J$19:$J3718,$J3718,$D$19:$D3718,$D3718)&gt;1,"SI","NO")))</f>
        <v/>
      </c>
      <c r="N3718" s="11">
        <f>IF(COUNTA($A3718:$K3718)=0,"",IF(AND($L3718="SI",$M3718="NO"),IFERROR($H3718,0),0))</f>
        <v/>
      </c>
      <c r="O3718" s="9">
        <f>IF(COUNTA($A3718:$K3718)=0,"",IF($M3718="SI","CUFE o factura duplicada dentro del reporte; no se suma dos veces",IF(IFERROR($H3718,0)&lt;=0,"DIAN reporta valor susceptible 0",IF($L3718="NO",IFERROR(LOOKUP(2,1/((LISTS!$M$2:$M$13&lt;&gt;"")*ISNUMBER(SEARCH(LISTS!$M$2:$M$13,$I3718))),LISTS!$O$2:$O$13),"Medio de pago no elegible o no identificado por DIAN"),"Apta automaticamente por pago electronico y base positiva"))))</f>
        <v/>
      </c>
    </row>
    <row r="3719">
      <c r="A3719" s="9" t="n"/>
      <c r="B3719" s="9" t="n"/>
      <c r="C3719" s="12" t="n"/>
      <c r="D3719" s="11" t="n"/>
      <c r="E3719" s="11" t="n"/>
      <c r="F3719" s="11" t="n"/>
      <c r="G3719" s="11" t="n"/>
      <c r="H3719" s="11" t="n"/>
      <c r="I3719" s="9" t="n"/>
      <c r="J3719" s="9" t="n"/>
      <c r="K3719" s="9" t="n"/>
      <c r="L3719" s="9">
        <f>IF(COUNTA($A3719:$K3719)=0,"",IF(AND(IFERROR($H3719,0)&gt;0,LEN(TRIM($K3719&amp;""))&gt;0,IFERROR(LOOKUP(2,1/((LISTS!$M$2:$M$13&lt;&gt;"")*ISNUMBER(SEARCH(LISTS!$M$2:$M$13,$I3719))),LISTS!$N$2:$N$13),"NO")="SI"),"SI","NO"))</f>
        <v/>
      </c>
      <c r="M3719" s="9">
        <f>IF(COUNTA($A3719:$K3719)=0,"",IF($K3719&lt;&gt;"",IF(COUNTIF($K$19:$K3719,$K3719)&gt;1,"SI","NO"),IF(COUNTIFS($A$19:$A3719,$A3719,$C$19:$C3719,$C3719,$J$19:$J3719,$J3719,$D$19:$D3719,$D3719)&gt;1,"SI","NO")))</f>
        <v/>
      </c>
      <c r="N3719" s="11">
        <f>IF(COUNTA($A3719:$K3719)=0,"",IF(AND($L3719="SI",$M3719="NO"),IFERROR($H3719,0),0))</f>
        <v/>
      </c>
      <c r="O3719" s="9">
        <f>IF(COUNTA($A3719:$K3719)=0,"",IF($M3719="SI","CUFE o factura duplicada dentro del reporte; no se suma dos veces",IF(IFERROR($H3719,0)&lt;=0,"DIAN reporta valor susceptible 0",IF($L3719="NO",IFERROR(LOOKUP(2,1/((LISTS!$M$2:$M$13&lt;&gt;"")*ISNUMBER(SEARCH(LISTS!$M$2:$M$13,$I3719))),LISTS!$O$2:$O$13),"Medio de pago no elegible o no identificado por DIAN"),"Apta automaticamente por pago electronico y base positiva"))))</f>
        <v/>
      </c>
    </row>
    <row r="3720">
      <c r="A3720" s="9" t="n"/>
      <c r="B3720" s="9" t="n"/>
      <c r="C3720" s="12" t="n"/>
      <c r="D3720" s="11" t="n"/>
      <c r="E3720" s="11" t="n"/>
      <c r="F3720" s="11" t="n"/>
      <c r="G3720" s="11" t="n"/>
      <c r="H3720" s="11" t="n"/>
      <c r="I3720" s="9" t="n"/>
      <c r="J3720" s="9" t="n"/>
      <c r="K3720" s="9" t="n"/>
      <c r="L3720" s="9">
        <f>IF(COUNTA($A3720:$K3720)=0,"",IF(AND(IFERROR($H3720,0)&gt;0,LEN(TRIM($K3720&amp;""))&gt;0,IFERROR(LOOKUP(2,1/((LISTS!$M$2:$M$13&lt;&gt;"")*ISNUMBER(SEARCH(LISTS!$M$2:$M$13,$I3720))),LISTS!$N$2:$N$13),"NO")="SI"),"SI","NO"))</f>
        <v/>
      </c>
      <c r="M3720" s="9">
        <f>IF(COUNTA($A3720:$K3720)=0,"",IF($K3720&lt;&gt;"",IF(COUNTIF($K$19:$K3720,$K3720)&gt;1,"SI","NO"),IF(COUNTIFS($A$19:$A3720,$A3720,$C$19:$C3720,$C3720,$J$19:$J3720,$J3720,$D$19:$D3720,$D3720)&gt;1,"SI","NO")))</f>
        <v/>
      </c>
      <c r="N3720" s="11">
        <f>IF(COUNTA($A3720:$K3720)=0,"",IF(AND($L3720="SI",$M3720="NO"),IFERROR($H3720,0),0))</f>
        <v/>
      </c>
      <c r="O3720" s="9">
        <f>IF(COUNTA($A3720:$K3720)=0,"",IF($M3720="SI","CUFE o factura duplicada dentro del reporte; no se suma dos veces",IF(IFERROR($H3720,0)&lt;=0,"DIAN reporta valor susceptible 0",IF($L3720="NO",IFERROR(LOOKUP(2,1/((LISTS!$M$2:$M$13&lt;&gt;"")*ISNUMBER(SEARCH(LISTS!$M$2:$M$13,$I3720))),LISTS!$O$2:$O$13),"Medio de pago no elegible o no identificado por DIAN"),"Apta automaticamente por pago electronico y base positiva"))))</f>
        <v/>
      </c>
    </row>
    <row r="3721">
      <c r="A3721" s="9" t="n"/>
      <c r="B3721" s="9" t="n"/>
      <c r="C3721" s="12" t="n"/>
      <c r="D3721" s="11" t="n"/>
      <c r="E3721" s="11" t="n"/>
      <c r="F3721" s="11" t="n"/>
      <c r="G3721" s="11" t="n"/>
      <c r="H3721" s="11" t="n"/>
      <c r="I3721" s="9" t="n"/>
      <c r="J3721" s="9" t="n"/>
      <c r="K3721" s="9" t="n"/>
      <c r="L3721" s="9">
        <f>IF(COUNTA($A3721:$K3721)=0,"",IF(AND(IFERROR($H3721,0)&gt;0,LEN(TRIM($K3721&amp;""))&gt;0,IFERROR(LOOKUP(2,1/((LISTS!$M$2:$M$13&lt;&gt;"")*ISNUMBER(SEARCH(LISTS!$M$2:$M$13,$I3721))),LISTS!$N$2:$N$13),"NO")="SI"),"SI","NO"))</f>
        <v/>
      </c>
      <c r="M3721" s="9">
        <f>IF(COUNTA($A3721:$K3721)=0,"",IF($K3721&lt;&gt;"",IF(COUNTIF($K$19:$K3721,$K3721)&gt;1,"SI","NO"),IF(COUNTIFS($A$19:$A3721,$A3721,$C$19:$C3721,$C3721,$J$19:$J3721,$J3721,$D$19:$D3721,$D3721)&gt;1,"SI","NO")))</f>
        <v/>
      </c>
      <c r="N3721" s="11">
        <f>IF(COUNTA($A3721:$K3721)=0,"",IF(AND($L3721="SI",$M3721="NO"),IFERROR($H3721,0),0))</f>
        <v/>
      </c>
      <c r="O3721" s="9">
        <f>IF(COUNTA($A3721:$K3721)=0,"",IF($M3721="SI","CUFE o factura duplicada dentro del reporte; no se suma dos veces",IF(IFERROR($H3721,0)&lt;=0,"DIAN reporta valor susceptible 0",IF($L3721="NO",IFERROR(LOOKUP(2,1/((LISTS!$M$2:$M$13&lt;&gt;"")*ISNUMBER(SEARCH(LISTS!$M$2:$M$13,$I3721))),LISTS!$O$2:$O$13),"Medio de pago no elegible o no identificado por DIAN"),"Apta automaticamente por pago electronico y base positiva"))))</f>
        <v/>
      </c>
    </row>
    <row r="3722">
      <c r="A3722" s="9" t="n"/>
      <c r="B3722" s="9" t="n"/>
      <c r="C3722" s="12" t="n"/>
      <c r="D3722" s="11" t="n"/>
      <c r="E3722" s="11" t="n"/>
      <c r="F3722" s="11" t="n"/>
      <c r="G3722" s="11" t="n"/>
      <c r="H3722" s="11" t="n"/>
      <c r="I3722" s="9" t="n"/>
      <c r="J3722" s="9" t="n"/>
      <c r="K3722" s="9" t="n"/>
      <c r="L3722" s="9">
        <f>IF(COUNTA($A3722:$K3722)=0,"",IF(AND(IFERROR($H3722,0)&gt;0,LEN(TRIM($K3722&amp;""))&gt;0,IFERROR(LOOKUP(2,1/((LISTS!$M$2:$M$13&lt;&gt;"")*ISNUMBER(SEARCH(LISTS!$M$2:$M$13,$I3722))),LISTS!$N$2:$N$13),"NO")="SI"),"SI","NO"))</f>
        <v/>
      </c>
      <c r="M3722" s="9">
        <f>IF(COUNTA($A3722:$K3722)=0,"",IF($K3722&lt;&gt;"",IF(COUNTIF($K$19:$K3722,$K3722)&gt;1,"SI","NO"),IF(COUNTIFS($A$19:$A3722,$A3722,$C$19:$C3722,$C3722,$J$19:$J3722,$J3722,$D$19:$D3722,$D3722)&gt;1,"SI","NO")))</f>
        <v/>
      </c>
      <c r="N3722" s="11">
        <f>IF(COUNTA($A3722:$K3722)=0,"",IF(AND($L3722="SI",$M3722="NO"),IFERROR($H3722,0),0))</f>
        <v/>
      </c>
      <c r="O3722" s="9">
        <f>IF(COUNTA($A3722:$K3722)=0,"",IF($M3722="SI","CUFE o factura duplicada dentro del reporte; no se suma dos veces",IF(IFERROR($H3722,0)&lt;=0,"DIAN reporta valor susceptible 0",IF($L3722="NO",IFERROR(LOOKUP(2,1/((LISTS!$M$2:$M$13&lt;&gt;"")*ISNUMBER(SEARCH(LISTS!$M$2:$M$13,$I3722))),LISTS!$O$2:$O$13),"Medio de pago no elegible o no identificado por DIAN"),"Apta automaticamente por pago electronico y base positiva"))))</f>
        <v/>
      </c>
    </row>
    <row r="3723">
      <c r="A3723" s="9" t="n"/>
      <c r="B3723" s="9" t="n"/>
      <c r="C3723" s="12" t="n"/>
      <c r="D3723" s="11" t="n"/>
      <c r="E3723" s="11" t="n"/>
      <c r="F3723" s="11" t="n"/>
      <c r="G3723" s="11" t="n"/>
      <c r="H3723" s="11" t="n"/>
      <c r="I3723" s="9" t="n"/>
      <c r="J3723" s="9" t="n"/>
      <c r="K3723" s="9" t="n"/>
      <c r="L3723" s="9">
        <f>IF(COUNTA($A3723:$K3723)=0,"",IF(AND(IFERROR($H3723,0)&gt;0,LEN(TRIM($K3723&amp;""))&gt;0,IFERROR(LOOKUP(2,1/((LISTS!$M$2:$M$13&lt;&gt;"")*ISNUMBER(SEARCH(LISTS!$M$2:$M$13,$I3723))),LISTS!$N$2:$N$13),"NO")="SI"),"SI","NO"))</f>
        <v/>
      </c>
      <c r="M3723" s="9">
        <f>IF(COUNTA($A3723:$K3723)=0,"",IF($K3723&lt;&gt;"",IF(COUNTIF($K$19:$K3723,$K3723)&gt;1,"SI","NO"),IF(COUNTIFS($A$19:$A3723,$A3723,$C$19:$C3723,$C3723,$J$19:$J3723,$J3723,$D$19:$D3723,$D3723)&gt;1,"SI","NO")))</f>
        <v/>
      </c>
      <c r="N3723" s="11">
        <f>IF(COUNTA($A3723:$K3723)=0,"",IF(AND($L3723="SI",$M3723="NO"),IFERROR($H3723,0),0))</f>
        <v/>
      </c>
      <c r="O3723" s="9">
        <f>IF(COUNTA($A3723:$K3723)=0,"",IF($M3723="SI","CUFE o factura duplicada dentro del reporte; no se suma dos veces",IF(IFERROR($H3723,0)&lt;=0,"DIAN reporta valor susceptible 0",IF($L3723="NO",IFERROR(LOOKUP(2,1/((LISTS!$M$2:$M$13&lt;&gt;"")*ISNUMBER(SEARCH(LISTS!$M$2:$M$13,$I3723))),LISTS!$O$2:$O$13),"Medio de pago no elegible o no identificado por DIAN"),"Apta automaticamente por pago electronico y base positiva"))))</f>
        <v/>
      </c>
    </row>
    <row r="3724">
      <c r="A3724" s="9" t="n"/>
      <c r="B3724" s="9" t="n"/>
      <c r="C3724" s="12" t="n"/>
      <c r="D3724" s="11" t="n"/>
      <c r="E3724" s="11" t="n"/>
      <c r="F3724" s="11" t="n"/>
      <c r="G3724" s="11" t="n"/>
      <c r="H3724" s="11" t="n"/>
      <c r="I3724" s="9" t="n"/>
      <c r="J3724" s="9" t="n"/>
      <c r="K3724" s="9" t="n"/>
      <c r="L3724" s="9">
        <f>IF(COUNTA($A3724:$K3724)=0,"",IF(AND(IFERROR($H3724,0)&gt;0,LEN(TRIM($K3724&amp;""))&gt;0,IFERROR(LOOKUP(2,1/((LISTS!$M$2:$M$13&lt;&gt;"")*ISNUMBER(SEARCH(LISTS!$M$2:$M$13,$I3724))),LISTS!$N$2:$N$13),"NO")="SI"),"SI","NO"))</f>
        <v/>
      </c>
      <c r="M3724" s="9">
        <f>IF(COUNTA($A3724:$K3724)=0,"",IF($K3724&lt;&gt;"",IF(COUNTIF($K$19:$K3724,$K3724)&gt;1,"SI","NO"),IF(COUNTIFS($A$19:$A3724,$A3724,$C$19:$C3724,$C3724,$J$19:$J3724,$J3724,$D$19:$D3724,$D3724)&gt;1,"SI","NO")))</f>
        <v/>
      </c>
      <c r="N3724" s="11">
        <f>IF(COUNTA($A3724:$K3724)=0,"",IF(AND($L3724="SI",$M3724="NO"),IFERROR($H3724,0),0))</f>
        <v/>
      </c>
      <c r="O3724" s="9">
        <f>IF(COUNTA($A3724:$K3724)=0,"",IF($M3724="SI","CUFE o factura duplicada dentro del reporte; no se suma dos veces",IF(IFERROR($H3724,0)&lt;=0,"DIAN reporta valor susceptible 0",IF($L3724="NO",IFERROR(LOOKUP(2,1/((LISTS!$M$2:$M$13&lt;&gt;"")*ISNUMBER(SEARCH(LISTS!$M$2:$M$13,$I3724))),LISTS!$O$2:$O$13),"Medio de pago no elegible o no identificado por DIAN"),"Apta automaticamente por pago electronico y base positiva"))))</f>
        <v/>
      </c>
    </row>
    <row r="3725">
      <c r="A3725" s="9" t="n"/>
      <c r="B3725" s="9" t="n"/>
      <c r="C3725" s="12" t="n"/>
      <c r="D3725" s="11" t="n"/>
      <c r="E3725" s="11" t="n"/>
      <c r="F3725" s="11" t="n"/>
      <c r="G3725" s="11" t="n"/>
      <c r="H3725" s="11" t="n"/>
      <c r="I3725" s="9" t="n"/>
      <c r="J3725" s="9" t="n"/>
      <c r="K3725" s="9" t="n"/>
      <c r="L3725" s="9">
        <f>IF(COUNTA($A3725:$K3725)=0,"",IF(AND(IFERROR($H3725,0)&gt;0,LEN(TRIM($K3725&amp;""))&gt;0,IFERROR(LOOKUP(2,1/((LISTS!$M$2:$M$13&lt;&gt;"")*ISNUMBER(SEARCH(LISTS!$M$2:$M$13,$I3725))),LISTS!$N$2:$N$13),"NO")="SI"),"SI","NO"))</f>
        <v/>
      </c>
      <c r="M3725" s="9">
        <f>IF(COUNTA($A3725:$K3725)=0,"",IF($K3725&lt;&gt;"",IF(COUNTIF($K$19:$K3725,$K3725)&gt;1,"SI","NO"),IF(COUNTIFS($A$19:$A3725,$A3725,$C$19:$C3725,$C3725,$J$19:$J3725,$J3725,$D$19:$D3725,$D3725)&gt;1,"SI","NO")))</f>
        <v/>
      </c>
      <c r="N3725" s="11">
        <f>IF(COUNTA($A3725:$K3725)=0,"",IF(AND($L3725="SI",$M3725="NO"),IFERROR($H3725,0),0))</f>
        <v/>
      </c>
      <c r="O3725" s="9">
        <f>IF(COUNTA($A3725:$K3725)=0,"",IF($M3725="SI","CUFE o factura duplicada dentro del reporte; no se suma dos veces",IF(IFERROR($H3725,0)&lt;=0,"DIAN reporta valor susceptible 0",IF($L3725="NO",IFERROR(LOOKUP(2,1/((LISTS!$M$2:$M$13&lt;&gt;"")*ISNUMBER(SEARCH(LISTS!$M$2:$M$13,$I3725))),LISTS!$O$2:$O$13),"Medio de pago no elegible o no identificado por DIAN"),"Apta automaticamente por pago electronico y base positiva"))))</f>
        <v/>
      </c>
    </row>
    <row r="3726">
      <c r="A3726" s="9" t="n"/>
      <c r="B3726" s="9" t="n"/>
      <c r="C3726" s="12" t="n"/>
      <c r="D3726" s="11" t="n"/>
      <c r="E3726" s="11" t="n"/>
      <c r="F3726" s="11" t="n"/>
      <c r="G3726" s="11" t="n"/>
      <c r="H3726" s="11" t="n"/>
      <c r="I3726" s="9" t="n"/>
      <c r="J3726" s="9" t="n"/>
      <c r="K3726" s="9" t="n"/>
      <c r="L3726" s="9">
        <f>IF(COUNTA($A3726:$K3726)=0,"",IF(AND(IFERROR($H3726,0)&gt;0,LEN(TRIM($K3726&amp;""))&gt;0,IFERROR(LOOKUP(2,1/((LISTS!$M$2:$M$13&lt;&gt;"")*ISNUMBER(SEARCH(LISTS!$M$2:$M$13,$I3726))),LISTS!$N$2:$N$13),"NO")="SI"),"SI","NO"))</f>
        <v/>
      </c>
      <c r="M3726" s="9">
        <f>IF(COUNTA($A3726:$K3726)=0,"",IF($K3726&lt;&gt;"",IF(COUNTIF($K$19:$K3726,$K3726)&gt;1,"SI","NO"),IF(COUNTIFS($A$19:$A3726,$A3726,$C$19:$C3726,$C3726,$J$19:$J3726,$J3726,$D$19:$D3726,$D3726)&gt;1,"SI","NO")))</f>
        <v/>
      </c>
      <c r="N3726" s="11">
        <f>IF(COUNTA($A3726:$K3726)=0,"",IF(AND($L3726="SI",$M3726="NO"),IFERROR($H3726,0),0))</f>
        <v/>
      </c>
      <c r="O3726" s="9">
        <f>IF(COUNTA($A3726:$K3726)=0,"",IF($M3726="SI","CUFE o factura duplicada dentro del reporte; no se suma dos veces",IF(IFERROR($H3726,0)&lt;=0,"DIAN reporta valor susceptible 0",IF($L3726="NO",IFERROR(LOOKUP(2,1/((LISTS!$M$2:$M$13&lt;&gt;"")*ISNUMBER(SEARCH(LISTS!$M$2:$M$13,$I3726))),LISTS!$O$2:$O$13),"Medio de pago no elegible o no identificado por DIAN"),"Apta automaticamente por pago electronico y base positiva"))))</f>
        <v/>
      </c>
    </row>
    <row r="3727">
      <c r="A3727" s="9" t="n"/>
      <c r="B3727" s="9" t="n"/>
      <c r="C3727" s="12" t="n"/>
      <c r="D3727" s="11" t="n"/>
      <c r="E3727" s="11" t="n"/>
      <c r="F3727" s="11" t="n"/>
      <c r="G3727" s="11" t="n"/>
      <c r="H3727" s="11" t="n"/>
      <c r="I3727" s="9" t="n"/>
      <c r="J3727" s="9" t="n"/>
      <c r="K3727" s="9" t="n"/>
      <c r="L3727" s="9">
        <f>IF(COUNTA($A3727:$K3727)=0,"",IF(AND(IFERROR($H3727,0)&gt;0,LEN(TRIM($K3727&amp;""))&gt;0,IFERROR(LOOKUP(2,1/((LISTS!$M$2:$M$13&lt;&gt;"")*ISNUMBER(SEARCH(LISTS!$M$2:$M$13,$I3727))),LISTS!$N$2:$N$13),"NO")="SI"),"SI","NO"))</f>
        <v/>
      </c>
      <c r="M3727" s="9">
        <f>IF(COUNTA($A3727:$K3727)=0,"",IF($K3727&lt;&gt;"",IF(COUNTIF($K$19:$K3727,$K3727)&gt;1,"SI","NO"),IF(COUNTIFS($A$19:$A3727,$A3727,$C$19:$C3727,$C3727,$J$19:$J3727,$J3727,$D$19:$D3727,$D3727)&gt;1,"SI","NO")))</f>
        <v/>
      </c>
      <c r="N3727" s="11">
        <f>IF(COUNTA($A3727:$K3727)=0,"",IF(AND($L3727="SI",$M3727="NO"),IFERROR($H3727,0),0))</f>
        <v/>
      </c>
      <c r="O3727" s="9">
        <f>IF(COUNTA($A3727:$K3727)=0,"",IF($M3727="SI","CUFE o factura duplicada dentro del reporte; no se suma dos veces",IF(IFERROR($H3727,0)&lt;=0,"DIAN reporta valor susceptible 0",IF($L3727="NO",IFERROR(LOOKUP(2,1/((LISTS!$M$2:$M$13&lt;&gt;"")*ISNUMBER(SEARCH(LISTS!$M$2:$M$13,$I3727))),LISTS!$O$2:$O$13),"Medio de pago no elegible o no identificado por DIAN"),"Apta automaticamente por pago electronico y base positiva"))))</f>
        <v/>
      </c>
    </row>
    <row r="3728">
      <c r="A3728" s="9" t="n"/>
      <c r="B3728" s="9" t="n"/>
      <c r="C3728" s="12" t="n"/>
      <c r="D3728" s="11" t="n"/>
      <c r="E3728" s="11" t="n"/>
      <c r="F3728" s="11" t="n"/>
      <c r="G3728" s="11" t="n"/>
      <c r="H3728" s="11" t="n"/>
      <c r="I3728" s="9" t="n"/>
      <c r="J3728" s="9" t="n"/>
      <c r="K3728" s="9" t="n"/>
      <c r="L3728" s="9">
        <f>IF(COUNTA($A3728:$K3728)=0,"",IF(AND(IFERROR($H3728,0)&gt;0,LEN(TRIM($K3728&amp;""))&gt;0,IFERROR(LOOKUP(2,1/((LISTS!$M$2:$M$13&lt;&gt;"")*ISNUMBER(SEARCH(LISTS!$M$2:$M$13,$I3728))),LISTS!$N$2:$N$13),"NO")="SI"),"SI","NO"))</f>
        <v/>
      </c>
      <c r="M3728" s="9">
        <f>IF(COUNTA($A3728:$K3728)=0,"",IF($K3728&lt;&gt;"",IF(COUNTIF($K$19:$K3728,$K3728)&gt;1,"SI","NO"),IF(COUNTIFS($A$19:$A3728,$A3728,$C$19:$C3728,$C3728,$J$19:$J3728,$J3728,$D$19:$D3728,$D3728)&gt;1,"SI","NO")))</f>
        <v/>
      </c>
      <c r="N3728" s="11">
        <f>IF(COUNTA($A3728:$K3728)=0,"",IF(AND($L3728="SI",$M3728="NO"),IFERROR($H3728,0),0))</f>
        <v/>
      </c>
      <c r="O3728" s="9">
        <f>IF(COUNTA($A3728:$K3728)=0,"",IF($M3728="SI","CUFE o factura duplicada dentro del reporte; no se suma dos veces",IF(IFERROR($H3728,0)&lt;=0,"DIAN reporta valor susceptible 0",IF($L3728="NO",IFERROR(LOOKUP(2,1/((LISTS!$M$2:$M$13&lt;&gt;"")*ISNUMBER(SEARCH(LISTS!$M$2:$M$13,$I3728))),LISTS!$O$2:$O$13),"Medio de pago no elegible o no identificado por DIAN"),"Apta automaticamente por pago electronico y base positiva"))))</f>
        <v/>
      </c>
    </row>
    <row r="3729">
      <c r="A3729" s="9" t="n"/>
      <c r="B3729" s="9" t="n"/>
      <c r="C3729" s="12" t="n"/>
      <c r="D3729" s="11" t="n"/>
      <c r="E3729" s="11" t="n"/>
      <c r="F3729" s="11" t="n"/>
      <c r="G3729" s="11" t="n"/>
      <c r="H3729" s="11" t="n"/>
      <c r="I3729" s="9" t="n"/>
      <c r="J3729" s="9" t="n"/>
      <c r="K3729" s="9" t="n"/>
      <c r="L3729" s="9">
        <f>IF(COUNTA($A3729:$K3729)=0,"",IF(AND(IFERROR($H3729,0)&gt;0,LEN(TRIM($K3729&amp;""))&gt;0,IFERROR(LOOKUP(2,1/((LISTS!$M$2:$M$13&lt;&gt;"")*ISNUMBER(SEARCH(LISTS!$M$2:$M$13,$I3729))),LISTS!$N$2:$N$13),"NO")="SI"),"SI","NO"))</f>
        <v/>
      </c>
      <c r="M3729" s="9">
        <f>IF(COUNTA($A3729:$K3729)=0,"",IF($K3729&lt;&gt;"",IF(COUNTIF($K$19:$K3729,$K3729)&gt;1,"SI","NO"),IF(COUNTIFS($A$19:$A3729,$A3729,$C$19:$C3729,$C3729,$J$19:$J3729,$J3729,$D$19:$D3729,$D3729)&gt;1,"SI","NO")))</f>
        <v/>
      </c>
      <c r="N3729" s="11">
        <f>IF(COUNTA($A3729:$K3729)=0,"",IF(AND($L3729="SI",$M3729="NO"),IFERROR($H3729,0),0))</f>
        <v/>
      </c>
      <c r="O3729" s="9">
        <f>IF(COUNTA($A3729:$K3729)=0,"",IF($M3729="SI","CUFE o factura duplicada dentro del reporte; no se suma dos veces",IF(IFERROR($H3729,0)&lt;=0,"DIAN reporta valor susceptible 0",IF($L3729="NO",IFERROR(LOOKUP(2,1/((LISTS!$M$2:$M$13&lt;&gt;"")*ISNUMBER(SEARCH(LISTS!$M$2:$M$13,$I3729))),LISTS!$O$2:$O$13),"Medio de pago no elegible o no identificado por DIAN"),"Apta automaticamente por pago electronico y base positiva"))))</f>
        <v/>
      </c>
    </row>
    <row r="3730">
      <c r="A3730" s="9" t="n"/>
      <c r="B3730" s="9" t="n"/>
      <c r="C3730" s="12" t="n"/>
      <c r="D3730" s="11" t="n"/>
      <c r="E3730" s="11" t="n"/>
      <c r="F3730" s="11" t="n"/>
      <c r="G3730" s="11" t="n"/>
      <c r="H3730" s="11" t="n"/>
      <c r="I3730" s="9" t="n"/>
      <c r="J3730" s="9" t="n"/>
      <c r="K3730" s="9" t="n"/>
      <c r="L3730" s="9">
        <f>IF(COUNTA($A3730:$K3730)=0,"",IF(AND(IFERROR($H3730,0)&gt;0,LEN(TRIM($K3730&amp;""))&gt;0,IFERROR(LOOKUP(2,1/((LISTS!$M$2:$M$13&lt;&gt;"")*ISNUMBER(SEARCH(LISTS!$M$2:$M$13,$I3730))),LISTS!$N$2:$N$13),"NO")="SI"),"SI","NO"))</f>
        <v/>
      </c>
      <c r="M3730" s="9">
        <f>IF(COUNTA($A3730:$K3730)=0,"",IF($K3730&lt;&gt;"",IF(COUNTIF($K$19:$K3730,$K3730)&gt;1,"SI","NO"),IF(COUNTIFS($A$19:$A3730,$A3730,$C$19:$C3730,$C3730,$J$19:$J3730,$J3730,$D$19:$D3730,$D3730)&gt;1,"SI","NO")))</f>
        <v/>
      </c>
      <c r="N3730" s="11">
        <f>IF(COUNTA($A3730:$K3730)=0,"",IF(AND($L3730="SI",$M3730="NO"),IFERROR($H3730,0),0))</f>
        <v/>
      </c>
      <c r="O3730" s="9">
        <f>IF(COUNTA($A3730:$K3730)=0,"",IF($M3730="SI","CUFE o factura duplicada dentro del reporte; no se suma dos veces",IF(IFERROR($H3730,0)&lt;=0,"DIAN reporta valor susceptible 0",IF($L3730="NO",IFERROR(LOOKUP(2,1/((LISTS!$M$2:$M$13&lt;&gt;"")*ISNUMBER(SEARCH(LISTS!$M$2:$M$13,$I3730))),LISTS!$O$2:$O$13),"Medio de pago no elegible o no identificado por DIAN"),"Apta automaticamente por pago electronico y base positiva"))))</f>
        <v/>
      </c>
    </row>
    <row r="3731">
      <c r="A3731" s="9" t="n"/>
      <c r="B3731" s="9" t="n"/>
      <c r="C3731" s="12" t="n"/>
      <c r="D3731" s="11" t="n"/>
      <c r="E3731" s="11" t="n"/>
      <c r="F3731" s="11" t="n"/>
      <c r="G3731" s="11" t="n"/>
      <c r="H3731" s="11" t="n"/>
      <c r="I3731" s="9" t="n"/>
      <c r="J3731" s="9" t="n"/>
      <c r="K3731" s="9" t="n"/>
      <c r="L3731" s="9">
        <f>IF(COUNTA($A3731:$K3731)=0,"",IF(AND(IFERROR($H3731,0)&gt;0,LEN(TRIM($K3731&amp;""))&gt;0,IFERROR(LOOKUP(2,1/((LISTS!$M$2:$M$13&lt;&gt;"")*ISNUMBER(SEARCH(LISTS!$M$2:$M$13,$I3731))),LISTS!$N$2:$N$13),"NO")="SI"),"SI","NO"))</f>
        <v/>
      </c>
      <c r="M3731" s="9">
        <f>IF(COUNTA($A3731:$K3731)=0,"",IF($K3731&lt;&gt;"",IF(COUNTIF($K$19:$K3731,$K3731)&gt;1,"SI","NO"),IF(COUNTIFS($A$19:$A3731,$A3731,$C$19:$C3731,$C3731,$J$19:$J3731,$J3731,$D$19:$D3731,$D3731)&gt;1,"SI","NO")))</f>
        <v/>
      </c>
      <c r="N3731" s="11">
        <f>IF(COUNTA($A3731:$K3731)=0,"",IF(AND($L3731="SI",$M3731="NO"),IFERROR($H3731,0),0))</f>
        <v/>
      </c>
      <c r="O3731" s="9">
        <f>IF(COUNTA($A3731:$K3731)=0,"",IF($M3731="SI","CUFE o factura duplicada dentro del reporte; no se suma dos veces",IF(IFERROR($H3731,0)&lt;=0,"DIAN reporta valor susceptible 0",IF($L3731="NO",IFERROR(LOOKUP(2,1/((LISTS!$M$2:$M$13&lt;&gt;"")*ISNUMBER(SEARCH(LISTS!$M$2:$M$13,$I3731))),LISTS!$O$2:$O$13),"Medio de pago no elegible o no identificado por DIAN"),"Apta automaticamente por pago electronico y base positiva"))))</f>
        <v/>
      </c>
    </row>
    <row r="3732">
      <c r="A3732" s="9" t="n"/>
      <c r="B3732" s="9" t="n"/>
      <c r="C3732" s="12" t="n"/>
      <c r="D3732" s="11" t="n"/>
      <c r="E3732" s="11" t="n"/>
      <c r="F3732" s="11" t="n"/>
      <c r="G3732" s="11" t="n"/>
      <c r="H3732" s="11" t="n"/>
      <c r="I3732" s="9" t="n"/>
      <c r="J3732" s="9" t="n"/>
      <c r="K3732" s="9" t="n"/>
      <c r="L3732" s="9">
        <f>IF(COUNTA($A3732:$K3732)=0,"",IF(AND(IFERROR($H3732,0)&gt;0,LEN(TRIM($K3732&amp;""))&gt;0,IFERROR(LOOKUP(2,1/((LISTS!$M$2:$M$13&lt;&gt;"")*ISNUMBER(SEARCH(LISTS!$M$2:$M$13,$I3732))),LISTS!$N$2:$N$13),"NO")="SI"),"SI","NO"))</f>
        <v/>
      </c>
      <c r="M3732" s="9">
        <f>IF(COUNTA($A3732:$K3732)=0,"",IF($K3732&lt;&gt;"",IF(COUNTIF($K$19:$K3732,$K3732)&gt;1,"SI","NO"),IF(COUNTIFS($A$19:$A3732,$A3732,$C$19:$C3732,$C3732,$J$19:$J3732,$J3732,$D$19:$D3732,$D3732)&gt;1,"SI","NO")))</f>
        <v/>
      </c>
      <c r="N3732" s="11">
        <f>IF(COUNTA($A3732:$K3732)=0,"",IF(AND($L3732="SI",$M3732="NO"),IFERROR($H3732,0),0))</f>
        <v/>
      </c>
      <c r="O3732" s="9">
        <f>IF(COUNTA($A3732:$K3732)=0,"",IF($M3732="SI","CUFE o factura duplicada dentro del reporte; no se suma dos veces",IF(IFERROR($H3732,0)&lt;=0,"DIAN reporta valor susceptible 0",IF($L3732="NO",IFERROR(LOOKUP(2,1/((LISTS!$M$2:$M$13&lt;&gt;"")*ISNUMBER(SEARCH(LISTS!$M$2:$M$13,$I3732))),LISTS!$O$2:$O$13),"Medio de pago no elegible o no identificado por DIAN"),"Apta automaticamente por pago electronico y base positiva"))))</f>
        <v/>
      </c>
    </row>
    <row r="3733">
      <c r="A3733" s="9" t="n"/>
      <c r="B3733" s="9" t="n"/>
      <c r="C3733" s="12" t="n"/>
      <c r="D3733" s="11" t="n"/>
      <c r="E3733" s="11" t="n"/>
      <c r="F3733" s="11" t="n"/>
      <c r="G3733" s="11" t="n"/>
      <c r="H3733" s="11" t="n"/>
      <c r="I3733" s="9" t="n"/>
      <c r="J3733" s="9" t="n"/>
      <c r="K3733" s="9" t="n"/>
      <c r="L3733" s="9">
        <f>IF(COUNTA($A3733:$K3733)=0,"",IF(AND(IFERROR($H3733,0)&gt;0,LEN(TRIM($K3733&amp;""))&gt;0,IFERROR(LOOKUP(2,1/((LISTS!$M$2:$M$13&lt;&gt;"")*ISNUMBER(SEARCH(LISTS!$M$2:$M$13,$I3733))),LISTS!$N$2:$N$13),"NO")="SI"),"SI","NO"))</f>
        <v/>
      </c>
      <c r="M3733" s="9">
        <f>IF(COUNTA($A3733:$K3733)=0,"",IF($K3733&lt;&gt;"",IF(COUNTIF($K$19:$K3733,$K3733)&gt;1,"SI","NO"),IF(COUNTIFS($A$19:$A3733,$A3733,$C$19:$C3733,$C3733,$J$19:$J3733,$J3733,$D$19:$D3733,$D3733)&gt;1,"SI","NO")))</f>
        <v/>
      </c>
      <c r="N3733" s="11">
        <f>IF(COUNTA($A3733:$K3733)=0,"",IF(AND($L3733="SI",$M3733="NO"),IFERROR($H3733,0),0))</f>
        <v/>
      </c>
      <c r="O3733" s="9">
        <f>IF(COUNTA($A3733:$K3733)=0,"",IF($M3733="SI","CUFE o factura duplicada dentro del reporte; no se suma dos veces",IF(IFERROR($H3733,0)&lt;=0,"DIAN reporta valor susceptible 0",IF($L3733="NO",IFERROR(LOOKUP(2,1/((LISTS!$M$2:$M$13&lt;&gt;"")*ISNUMBER(SEARCH(LISTS!$M$2:$M$13,$I3733))),LISTS!$O$2:$O$13),"Medio de pago no elegible o no identificado por DIAN"),"Apta automaticamente por pago electronico y base positiva"))))</f>
        <v/>
      </c>
    </row>
    <row r="3734">
      <c r="A3734" s="9" t="n"/>
      <c r="B3734" s="9" t="n"/>
      <c r="C3734" s="12" t="n"/>
      <c r="D3734" s="11" t="n"/>
      <c r="E3734" s="11" t="n"/>
      <c r="F3734" s="11" t="n"/>
      <c r="G3734" s="11" t="n"/>
      <c r="H3734" s="11" t="n"/>
      <c r="I3734" s="9" t="n"/>
      <c r="J3734" s="9" t="n"/>
      <c r="K3734" s="9" t="n"/>
      <c r="L3734" s="9">
        <f>IF(COUNTA($A3734:$K3734)=0,"",IF(AND(IFERROR($H3734,0)&gt;0,LEN(TRIM($K3734&amp;""))&gt;0,IFERROR(LOOKUP(2,1/((LISTS!$M$2:$M$13&lt;&gt;"")*ISNUMBER(SEARCH(LISTS!$M$2:$M$13,$I3734))),LISTS!$N$2:$N$13),"NO")="SI"),"SI","NO"))</f>
        <v/>
      </c>
      <c r="M3734" s="9">
        <f>IF(COUNTA($A3734:$K3734)=0,"",IF($K3734&lt;&gt;"",IF(COUNTIF($K$19:$K3734,$K3734)&gt;1,"SI","NO"),IF(COUNTIFS($A$19:$A3734,$A3734,$C$19:$C3734,$C3734,$J$19:$J3734,$J3734,$D$19:$D3734,$D3734)&gt;1,"SI","NO")))</f>
        <v/>
      </c>
      <c r="N3734" s="11">
        <f>IF(COUNTA($A3734:$K3734)=0,"",IF(AND($L3734="SI",$M3734="NO"),IFERROR($H3734,0),0))</f>
        <v/>
      </c>
      <c r="O3734" s="9">
        <f>IF(COUNTA($A3734:$K3734)=0,"",IF($M3734="SI","CUFE o factura duplicada dentro del reporte; no se suma dos veces",IF(IFERROR($H3734,0)&lt;=0,"DIAN reporta valor susceptible 0",IF($L3734="NO",IFERROR(LOOKUP(2,1/((LISTS!$M$2:$M$13&lt;&gt;"")*ISNUMBER(SEARCH(LISTS!$M$2:$M$13,$I3734))),LISTS!$O$2:$O$13),"Medio de pago no elegible o no identificado por DIAN"),"Apta automaticamente por pago electronico y base positiva"))))</f>
        <v/>
      </c>
    </row>
    <row r="3735">
      <c r="A3735" s="9" t="n"/>
      <c r="B3735" s="9" t="n"/>
      <c r="C3735" s="12" t="n"/>
      <c r="D3735" s="11" t="n"/>
      <c r="E3735" s="11" t="n"/>
      <c r="F3735" s="11" t="n"/>
      <c r="G3735" s="11" t="n"/>
      <c r="H3735" s="11" t="n"/>
      <c r="I3735" s="9" t="n"/>
      <c r="J3735" s="9" t="n"/>
      <c r="K3735" s="9" t="n"/>
      <c r="L3735" s="9">
        <f>IF(COUNTA($A3735:$K3735)=0,"",IF(AND(IFERROR($H3735,0)&gt;0,LEN(TRIM($K3735&amp;""))&gt;0,IFERROR(LOOKUP(2,1/((LISTS!$M$2:$M$13&lt;&gt;"")*ISNUMBER(SEARCH(LISTS!$M$2:$M$13,$I3735))),LISTS!$N$2:$N$13),"NO")="SI"),"SI","NO"))</f>
        <v/>
      </c>
      <c r="M3735" s="9">
        <f>IF(COUNTA($A3735:$K3735)=0,"",IF($K3735&lt;&gt;"",IF(COUNTIF($K$19:$K3735,$K3735)&gt;1,"SI","NO"),IF(COUNTIFS($A$19:$A3735,$A3735,$C$19:$C3735,$C3735,$J$19:$J3735,$J3735,$D$19:$D3735,$D3735)&gt;1,"SI","NO")))</f>
        <v/>
      </c>
      <c r="N3735" s="11">
        <f>IF(COUNTA($A3735:$K3735)=0,"",IF(AND($L3735="SI",$M3735="NO"),IFERROR($H3735,0),0))</f>
        <v/>
      </c>
      <c r="O3735" s="9">
        <f>IF(COUNTA($A3735:$K3735)=0,"",IF($M3735="SI","CUFE o factura duplicada dentro del reporte; no se suma dos veces",IF(IFERROR($H3735,0)&lt;=0,"DIAN reporta valor susceptible 0",IF($L3735="NO",IFERROR(LOOKUP(2,1/((LISTS!$M$2:$M$13&lt;&gt;"")*ISNUMBER(SEARCH(LISTS!$M$2:$M$13,$I3735))),LISTS!$O$2:$O$13),"Medio de pago no elegible o no identificado por DIAN"),"Apta automaticamente por pago electronico y base positiva"))))</f>
        <v/>
      </c>
    </row>
    <row r="3736">
      <c r="A3736" s="9" t="n"/>
      <c r="B3736" s="9" t="n"/>
      <c r="C3736" s="12" t="n"/>
      <c r="D3736" s="11" t="n"/>
      <c r="E3736" s="11" t="n"/>
      <c r="F3736" s="11" t="n"/>
      <c r="G3736" s="11" t="n"/>
      <c r="H3736" s="11" t="n"/>
      <c r="I3736" s="9" t="n"/>
      <c r="J3736" s="9" t="n"/>
      <c r="K3736" s="9" t="n"/>
      <c r="L3736" s="9">
        <f>IF(COUNTA($A3736:$K3736)=0,"",IF(AND(IFERROR($H3736,0)&gt;0,LEN(TRIM($K3736&amp;""))&gt;0,IFERROR(LOOKUP(2,1/((LISTS!$M$2:$M$13&lt;&gt;"")*ISNUMBER(SEARCH(LISTS!$M$2:$M$13,$I3736))),LISTS!$N$2:$N$13),"NO")="SI"),"SI","NO"))</f>
        <v/>
      </c>
      <c r="M3736" s="9">
        <f>IF(COUNTA($A3736:$K3736)=0,"",IF($K3736&lt;&gt;"",IF(COUNTIF($K$19:$K3736,$K3736)&gt;1,"SI","NO"),IF(COUNTIFS($A$19:$A3736,$A3736,$C$19:$C3736,$C3736,$J$19:$J3736,$J3736,$D$19:$D3736,$D3736)&gt;1,"SI","NO")))</f>
        <v/>
      </c>
      <c r="N3736" s="11">
        <f>IF(COUNTA($A3736:$K3736)=0,"",IF(AND($L3736="SI",$M3736="NO"),IFERROR($H3736,0),0))</f>
        <v/>
      </c>
      <c r="O3736" s="9">
        <f>IF(COUNTA($A3736:$K3736)=0,"",IF($M3736="SI","CUFE o factura duplicada dentro del reporte; no se suma dos veces",IF(IFERROR($H3736,0)&lt;=0,"DIAN reporta valor susceptible 0",IF($L3736="NO",IFERROR(LOOKUP(2,1/((LISTS!$M$2:$M$13&lt;&gt;"")*ISNUMBER(SEARCH(LISTS!$M$2:$M$13,$I3736))),LISTS!$O$2:$O$13),"Medio de pago no elegible o no identificado por DIAN"),"Apta automaticamente por pago electronico y base positiva"))))</f>
        <v/>
      </c>
    </row>
    <row r="3737">
      <c r="A3737" s="9" t="n"/>
      <c r="B3737" s="9" t="n"/>
      <c r="C3737" s="12" t="n"/>
      <c r="D3737" s="11" t="n"/>
      <c r="E3737" s="11" t="n"/>
      <c r="F3737" s="11" t="n"/>
      <c r="G3737" s="11" t="n"/>
      <c r="H3737" s="11" t="n"/>
      <c r="I3737" s="9" t="n"/>
      <c r="J3737" s="9" t="n"/>
      <c r="K3737" s="9" t="n"/>
      <c r="L3737" s="9">
        <f>IF(COUNTA($A3737:$K3737)=0,"",IF(AND(IFERROR($H3737,0)&gt;0,LEN(TRIM($K3737&amp;""))&gt;0,IFERROR(LOOKUP(2,1/((LISTS!$M$2:$M$13&lt;&gt;"")*ISNUMBER(SEARCH(LISTS!$M$2:$M$13,$I3737))),LISTS!$N$2:$N$13),"NO")="SI"),"SI","NO"))</f>
        <v/>
      </c>
      <c r="M3737" s="9">
        <f>IF(COUNTA($A3737:$K3737)=0,"",IF($K3737&lt;&gt;"",IF(COUNTIF($K$19:$K3737,$K3737)&gt;1,"SI","NO"),IF(COUNTIFS($A$19:$A3737,$A3737,$C$19:$C3737,$C3737,$J$19:$J3737,$J3737,$D$19:$D3737,$D3737)&gt;1,"SI","NO")))</f>
        <v/>
      </c>
      <c r="N3737" s="11">
        <f>IF(COUNTA($A3737:$K3737)=0,"",IF(AND($L3737="SI",$M3737="NO"),IFERROR($H3737,0),0))</f>
        <v/>
      </c>
      <c r="O3737" s="9">
        <f>IF(COUNTA($A3737:$K3737)=0,"",IF($M3737="SI","CUFE o factura duplicada dentro del reporte; no se suma dos veces",IF(IFERROR($H3737,0)&lt;=0,"DIAN reporta valor susceptible 0",IF($L3737="NO",IFERROR(LOOKUP(2,1/((LISTS!$M$2:$M$13&lt;&gt;"")*ISNUMBER(SEARCH(LISTS!$M$2:$M$13,$I3737))),LISTS!$O$2:$O$13),"Medio de pago no elegible o no identificado por DIAN"),"Apta automaticamente por pago electronico y base positiva"))))</f>
        <v/>
      </c>
    </row>
    <row r="3738">
      <c r="A3738" s="9" t="n"/>
      <c r="B3738" s="9" t="n"/>
      <c r="C3738" s="12" t="n"/>
      <c r="D3738" s="11" t="n"/>
      <c r="E3738" s="11" t="n"/>
      <c r="F3738" s="11" t="n"/>
      <c r="G3738" s="11" t="n"/>
      <c r="H3738" s="11" t="n"/>
      <c r="I3738" s="9" t="n"/>
      <c r="J3738" s="9" t="n"/>
      <c r="K3738" s="9" t="n"/>
      <c r="L3738" s="9">
        <f>IF(COUNTA($A3738:$K3738)=0,"",IF(AND(IFERROR($H3738,0)&gt;0,LEN(TRIM($K3738&amp;""))&gt;0,IFERROR(LOOKUP(2,1/((LISTS!$M$2:$M$13&lt;&gt;"")*ISNUMBER(SEARCH(LISTS!$M$2:$M$13,$I3738))),LISTS!$N$2:$N$13),"NO")="SI"),"SI","NO"))</f>
        <v/>
      </c>
      <c r="M3738" s="9">
        <f>IF(COUNTA($A3738:$K3738)=0,"",IF($K3738&lt;&gt;"",IF(COUNTIF($K$19:$K3738,$K3738)&gt;1,"SI","NO"),IF(COUNTIFS($A$19:$A3738,$A3738,$C$19:$C3738,$C3738,$J$19:$J3738,$J3738,$D$19:$D3738,$D3738)&gt;1,"SI","NO")))</f>
        <v/>
      </c>
      <c r="N3738" s="11">
        <f>IF(COUNTA($A3738:$K3738)=0,"",IF(AND($L3738="SI",$M3738="NO"),IFERROR($H3738,0),0))</f>
        <v/>
      </c>
      <c r="O3738" s="9">
        <f>IF(COUNTA($A3738:$K3738)=0,"",IF($M3738="SI","CUFE o factura duplicada dentro del reporte; no se suma dos veces",IF(IFERROR($H3738,0)&lt;=0,"DIAN reporta valor susceptible 0",IF($L3738="NO",IFERROR(LOOKUP(2,1/((LISTS!$M$2:$M$13&lt;&gt;"")*ISNUMBER(SEARCH(LISTS!$M$2:$M$13,$I3738))),LISTS!$O$2:$O$13),"Medio de pago no elegible o no identificado por DIAN"),"Apta automaticamente por pago electronico y base positiva"))))</f>
        <v/>
      </c>
    </row>
    <row r="3739">
      <c r="A3739" s="9" t="n"/>
      <c r="B3739" s="9" t="n"/>
      <c r="C3739" s="12" t="n"/>
      <c r="D3739" s="11" t="n"/>
      <c r="E3739" s="11" t="n"/>
      <c r="F3739" s="11" t="n"/>
      <c r="G3739" s="11" t="n"/>
      <c r="H3739" s="11" t="n"/>
      <c r="I3739" s="9" t="n"/>
      <c r="J3739" s="9" t="n"/>
      <c r="K3739" s="9" t="n"/>
      <c r="L3739" s="9">
        <f>IF(COUNTA($A3739:$K3739)=0,"",IF(AND(IFERROR($H3739,0)&gt;0,LEN(TRIM($K3739&amp;""))&gt;0,IFERROR(LOOKUP(2,1/((LISTS!$M$2:$M$13&lt;&gt;"")*ISNUMBER(SEARCH(LISTS!$M$2:$M$13,$I3739))),LISTS!$N$2:$N$13),"NO")="SI"),"SI","NO"))</f>
        <v/>
      </c>
      <c r="M3739" s="9">
        <f>IF(COUNTA($A3739:$K3739)=0,"",IF($K3739&lt;&gt;"",IF(COUNTIF($K$19:$K3739,$K3739)&gt;1,"SI","NO"),IF(COUNTIFS($A$19:$A3739,$A3739,$C$19:$C3739,$C3739,$J$19:$J3739,$J3739,$D$19:$D3739,$D3739)&gt;1,"SI","NO")))</f>
        <v/>
      </c>
      <c r="N3739" s="11">
        <f>IF(COUNTA($A3739:$K3739)=0,"",IF(AND($L3739="SI",$M3739="NO"),IFERROR($H3739,0),0))</f>
        <v/>
      </c>
      <c r="O3739" s="9">
        <f>IF(COUNTA($A3739:$K3739)=0,"",IF($M3739="SI","CUFE o factura duplicada dentro del reporte; no se suma dos veces",IF(IFERROR($H3739,0)&lt;=0,"DIAN reporta valor susceptible 0",IF($L3739="NO",IFERROR(LOOKUP(2,1/((LISTS!$M$2:$M$13&lt;&gt;"")*ISNUMBER(SEARCH(LISTS!$M$2:$M$13,$I3739))),LISTS!$O$2:$O$13),"Medio de pago no elegible o no identificado por DIAN"),"Apta automaticamente por pago electronico y base positiva"))))</f>
        <v/>
      </c>
    </row>
    <row r="3740">
      <c r="A3740" s="9" t="n"/>
      <c r="B3740" s="9" t="n"/>
      <c r="C3740" s="12" t="n"/>
      <c r="D3740" s="11" t="n"/>
      <c r="E3740" s="11" t="n"/>
      <c r="F3740" s="11" t="n"/>
      <c r="G3740" s="11" t="n"/>
      <c r="H3740" s="11" t="n"/>
      <c r="I3740" s="9" t="n"/>
      <c r="J3740" s="9" t="n"/>
      <c r="K3740" s="9" t="n"/>
      <c r="L3740" s="9">
        <f>IF(COUNTA($A3740:$K3740)=0,"",IF(AND(IFERROR($H3740,0)&gt;0,LEN(TRIM($K3740&amp;""))&gt;0,IFERROR(LOOKUP(2,1/((LISTS!$M$2:$M$13&lt;&gt;"")*ISNUMBER(SEARCH(LISTS!$M$2:$M$13,$I3740))),LISTS!$N$2:$N$13),"NO")="SI"),"SI","NO"))</f>
        <v/>
      </c>
      <c r="M3740" s="9">
        <f>IF(COUNTA($A3740:$K3740)=0,"",IF($K3740&lt;&gt;"",IF(COUNTIF($K$19:$K3740,$K3740)&gt;1,"SI","NO"),IF(COUNTIFS($A$19:$A3740,$A3740,$C$19:$C3740,$C3740,$J$19:$J3740,$J3740,$D$19:$D3740,$D3740)&gt;1,"SI","NO")))</f>
        <v/>
      </c>
      <c r="N3740" s="11">
        <f>IF(COUNTA($A3740:$K3740)=0,"",IF(AND($L3740="SI",$M3740="NO"),IFERROR($H3740,0),0))</f>
        <v/>
      </c>
      <c r="O3740" s="9">
        <f>IF(COUNTA($A3740:$K3740)=0,"",IF($M3740="SI","CUFE o factura duplicada dentro del reporte; no se suma dos veces",IF(IFERROR($H3740,0)&lt;=0,"DIAN reporta valor susceptible 0",IF($L3740="NO",IFERROR(LOOKUP(2,1/((LISTS!$M$2:$M$13&lt;&gt;"")*ISNUMBER(SEARCH(LISTS!$M$2:$M$13,$I3740))),LISTS!$O$2:$O$13),"Medio de pago no elegible o no identificado por DIAN"),"Apta automaticamente por pago electronico y base positiva"))))</f>
        <v/>
      </c>
    </row>
    <row r="3741">
      <c r="A3741" s="9" t="n"/>
      <c r="B3741" s="9" t="n"/>
      <c r="C3741" s="12" t="n"/>
      <c r="D3741" s="11" t="n"/>
      <c r="E3741" s="11" t="n"/>
      <c r="F3741" s="11" t="n"/>
      <c r="G3741" s="11" t="n"/>
      <c r="H3741" s="11" t="n"/>
      <c r="I3741" s="9" t="n"/>
      <c r="J3741" s="9" t="n"/>
      <c r="K3741" s="9" t="n"/>
      <c r="L3741" s="9">
        <f>IF(COUNTA($A3741:$K3741)=0,"",IF(AND(IFERROR($H3741,0)&gt;0,LEN(TRIM($K3741&amp;""))&gt;0,IFERROR(LOOKUP(2,1/((LISTS!$M$2:$M$13&lt;&gt;"")*ISNUMBER(SEARCH(LISTS!$M$2:$M$13,$I3741))),LISTS!$N$2:$N$13),"NO")="SI"),"SI","NO"))</f>
        <v/>
      </c>
      <c r="M3741" s="9">
        <f>IF(COUNTA($A3741:$K3741)=0,"",IF($K3741&lt;&gt;"",IF(COUNTIF($K$19:$K3741,$K3741)&gt;1,"SI","NO"),IF(COUNTIFS($A$19:$A3741,$A3741,$C$19:$C3741,$C3741,$J$19:$J3741,$J3741,$D$19:$D3741,$D3741)&gt;1,"SI","NO")))</f>
        <v/>
      </c>
      <c r="N3741" s="11">
        <f>IF(COUNTA($A3741:$K3741)=0,"",IF(AND($L3741="SI",$M3741="NO"),IFERROR($H3741,0),0))</f>
        <v/>
      </c>
      <c r="O3741" s="9">
        <f>IF(COUNTA($A3741:$K3741)=0,"",IF($M3741="SI","CUFE o factura duplicada dentro del reporte; no se suma dos veces",IF(IFERROR($H3741,0)&lt;=0,"DIAN reporta valor susceptible 0",IF($L3741="NO",IFERROR(LOOKUP(2,1/((LISTS!$M$2:$M$13&lt;&gt;"")*ISNUMBER(SEARCH(LISTS!$M$2:$M$13,$I3741))),LISTS!$O$2:$O$13),"Medio de pago no elegible o no identificado por DIAN"),"Apta automaticamente por pago electronico y base positiva"))))</f>
        <v/>
      </c>
    </row>
    <row r="3742">
      <c r="A3742" s="9" t="n"/>
      <c r="B3742" s="9" t="n"/>
      <c r="C3742" s="12" t="n"/>
      <c r="D3742" s="11" t="n"/>
      <c r="E3742" s="11" t="n"/>
      <c r="F3742" s="11" t="n"/>
      <c r="G3742" s="11" t="n"/>
      <c r="H3742" s="11" t="n"/>
      <c r="I3742" s="9" t="n"/>
      <c r="J3742" s="9" t="n"/>
      <c r="K3742" s="9" t="n"/>
      <c r="L3742" s="9">
        <f>IF(COUNTA($A3742:$K3742)=0,"",IF(AND(IFERROR($H3742,0)&gt;0,LEN(TRIM($K3742&amp;""))&gt;0,IFERROR(LOOKUP(2,1/((LISTS!$M$2:$M$13&lt;&gt;"")*ISNUMBER(SEARCH(LISTS!$M$2:$M$13,$I3742))),LISTS!$N$2:$N$13),"NO")="SI"),"SI","NO"))</f>
        <v/>
      </c>
      <c r="M3742" s="9">
        <f>IF(COUNTA($A3742:$K3742)=0,"",IF($K3742&lt;&gt;"",IF(COUNTIF($K$19:$K3742,$K3742)&gt;1,"SI","NO"),IF(COUNTIFS($A$19:$A3742,$A3742,$C$19:$C3742,$C3742,$J$19:$J3742,$J3742,$D$19:$D3742,$D3742)&gt;1,"SI","NO")))</f>
        <v/>
      </c>
      <c r="N3742" s="11">
        <f>IF(COUNTA($A3742:$K3742)=0,"",IF(AND($L3742="SI",$M3742="NO"),IFERROR($H3742,0),0))</f>
        <v/>
      </c>
      <c r="O3742" s="9">
        <f>IF(COUNTA($A3742:$K3742)=0,"",IF($M3742="SI","CUFE o factura duplicada dentro del reporte; no se suma dos veces",IF(IFERROR($H3742,0)&lt;=0,"DIAN reporta valor susceptible 0",IF($L3742="NO",IFERROR(LOOKUP(2,1/((LISTS!$M$2:$M$13&lt;&gt;"")*ISNUMBER(SEARCH(LISTS!$M$2:$M$13,$I3742))),LISTS!$O$2:$O$13),"Medio de pago no elegible o no identificado por DIAN"),"Apta automaticamente por pago electronico y base positiva"))))</f>
        <v/>
      </c>
    </row>
    <row r="3743">
      <c r="A3743" s="9" t="n"/>
      <c r="B3743" s="9" t="n"/>
      <c r="C3743" s="12" t="n"/>
      <c r="D3743" s="11" t="n"/>
      <c r="E3743" s="11" t="n"/>
      <c r="F3743" s="11" t="n"/>
      <c r="G3743" s="11" t="n"/>
      <c r="H3743" s="11" t="n"/>
      <c r="I3743" s="9" t="n"/>
      <c r="J3743" s="9" t="n"/>
      <c r="K3743" s="9" t="n"/>
      <c r="L3743" s="9">
        <f>IF(COUNTA($A3743:$K3743)=0,"",IF(AND(IFERROR($H3743,0)&gt;0,LEN(TRIM($K3743&amp;""))&gt;0,IFERROR(LOOKUP(2,1/((LISTS!$M$2:$M$13&lt;&gt;"")*ISNUMBER(SEARCH(LISTS!$M$2:$M$13,$I3743))),LISTS!$N$2:$N$13),"NO")="SI"),"SI","NO"))</f>
        <v/>
      </c>
      <c r="M3743" s="9">
        <f>IF(COUNTA($A3743:$K3743)=0,"",IF($K3743&lt;&gt;"",IF(COUNTIF($K$19:$K3743,$K3743)&gt;1,"SI","NO"),IF(COUNTIFS($A$19:$A3743,$A3743,$C$19:$C3743,$C3743,$J$19:$J3743,$J3743,$D$19:$D3743,$D3743)&gt;1,"SI","NO")))</f>
        <v/>
      </c>
      <c r="N3743" s="11">
        <f>IF(COUNTA($A3743:$K3743)=0,"",IF(AND($L3743="SI",$M3743="NO"),IFERROR($H3743,0),0))</f>
        <v/>
      </c>
      <c r="O3743" s="9">
        <f>IF(COUNTA($A3743:$K3743)=0,"",IF($M3743="SI","CUFE o factura duplicada dentro del reporte; no se suma dos veces",IF(IFERROR($H3743,0)&lt;=0,"DIAN reporta valor susceptible 0",IF($L3743="NO",IFERROR(LOOKUP(2,1/((LISTS!$M$2:$M$13&lt;&gt;"")*ISNUMBER(SEARCH(LISTS!$M$2:$M$13,$I3743))),LISTS!$O$2:$O$13),"Medio de pago no elegible o no identificado por DIAN"),"Apta automaticamente por pago electronico y base positiva"))))</f>
        <v/>
      </c>
    </row>
    <row r="3744">
      <c r="A3744" s="9" t="n"/>
      <c r="B3744" s="9" t="n"/>
      <c r="C3744" s="12" t="n"/>
      <c r="D3744" s="11" t="n"/>
      <c r="E3744" s="11" t="n"/>
      <c r="F3744" s="11" t="n"/>
      <c r="G3744" s="11" t="n"/>
      <c r="H3744" s="11" t="n"/>
      <c r="I3744" s="9" t="n"/>
      <c r="J3744" s="9" t="n"/>
      <c r="K3744" s="9" t="n"/>
      <c r="L3744" s="9">
        <f>IF(COUNTA($A3744:$K3744)=0,"",IF(AND(IFERROR($H3744,0)&gt;0,LEN(TRIM($K3744&amp;""))&gt;0,IFERROR(LOOKUP(2,1/((LISTS!$M$2:$M$13&lt;&gt;"")*ISNUMBER(SEARCH(LISTS!$M$2:$M$13,$I3744))),LISTS!$N$2:$N$13),"NO")="SI"),"SI","NO"))</f>
        <v/>
      </c>
      <c r="M3744" s="9">
        <f>IF(COUNTA($A3744:$K3744)=0,"",IF($K3744&lt;&gt;"",IF(COUNTIF($K$19:$K3744,$K3744)&gt;1,"SI","NO"),IF(COUNTIFS($A$19:$A3744,$A3744,$C$19:$C3744,$C3744,$J$19:$J3744,$J3744,$D$19:$D3744,$D3744)&gt;1,"SI","NO")))</f>
        <v/>
      </c>
      <c r="N3744" s="11">
        <f>IF(COUNTA($A3744:$K3744)=0,"",IF(AND($L3744="SI",$M3744="NO"),IFERROR($H3744,0),0))</f>
        <v/>
      </c>
      <c r="O3744" s="9">
        <f>IF(COUNTA($A3744:$K3744)=0,"",IF($M3744="SI","CUFE o factura duplicada dentro del reporte; no se suma dos veces",IF(IFERROR($H3744,0)&lt;=0,"DIAN reporta valor susceptible 0",IF($L3744="NO",IFERROR(LOOKUP(2,1/((LISTS!$M$2:$M$13&lt;&gt;"")*ISNUMBER(SEARCH(LISTS!$M$2:$M$13,$I3744))),LISTS!$O$2:$O$13),"Medio de pago no elegible o no identificado por DIAN"),"Apta automaticamente por pago electronico y base positiva"))))</f>
        <v/>
      </c>
    </row>
    <row r="3745">
      <c r="A3745" s="9" t="n"/>
      <c r="B3745" s="9" t="n"/>
      <c r="C3745" s="12" t="n"/>
      <c r="D3745" s="11" t="n"/>
      <c r="E3745" s="11" t="n"/>
      <c r="F3745" s="11" t="n"/>
      <c r="G3745" s="11" t="n"/>
      <c r="H3745" s="11" t="n"/>
      <c r="I3745" s="9" t="n"/>
      <c r="J3745" s="9" t="n"/>
      <c r="K3745" s="9" t="n"/>
      <c r="L3745" s="9">
        <f>IF(COUNTA($A3745:$K3745)=0,"",IF(AND(IFERROR($H3745,0)&gt;0,LEN(TRIM($K3745&amp;""))&gt;0,IFERROR(LOOKUP(2,1/((LISTS!$M$2:$M$13&lt;&gt;"")*ISNUMBER(SEARCH(LISTS!$M$2:$M$13,$I3745))),LISTS!$N$2:$N$13),"NO")="SI"),"SI","NO"))</f>
        <v/>
      </c>
      <c r="M3745" s="9">
        <f>IF(COUNTA($A3745:$K3745)=0,"",IF($K3745&lt;&gt;"",IF(COUNTIF($K$19:$K3745,$K3745)&gt;1,"SI","NO"),IF(COUNTIFS($A$19:$A3745,$A3745,$C$19:$C3745,$C3745,$J$19:$J3745,$J3745,$D$19:$D3745,$D3745)&gt;1,"SI","NO")))</f>
        <v/>
      </c>
      <c r="N3745" s="11">
        <f>IF(COUNTA($A3745:$K3745)=0,"",IF(AND($L3745="SI",$M3745="NO"),IFERROR($H3745,0),0))</f>
        <v/>
      </c>
      <c r="O3745" s="9">
        <f>IF(COUNTA($A3745:$K3745)=0,"",IF($M3745="SI","CUFE o factura duplicada dentro del reporte; no se suma dos veces",IF(IFERROR($H3745,0)&lt;=0,"DIAN reporta valor susceptible 0",IF($L3745="NO",IFERROR(LOOKUP(2,1/((LISTS!$M$2:$M$13&lt;&gt;"")*ISNUMBER(SEARCH(LISTS!$M$2:$M$13,$I3745))),LISTS!$O$2:$O$13),"Medio de pago no elegible o no identificado por DIAN"),"Apta automaticamente por pago electronico y base positiva"))))</f>
        <v/>
      </c>
    </row>
    <row r="3746">
      <c r="A3746" s="9" t="n"/>
      <c r="B3746" s="9" t="n"/>
      <c r="C3746" s="12" t="n"/>
      <c r="D3746" s="11" t="n"/>
      <c r="E3746" s="11" t="n"/>
      <c r="F3746" s="11" t="n"/>
      <c r="G3746" s="11" t="n"/>
      <c r="H3746" s="11" t="n"/>
      <c r="I3746" s="9" t="n"/>
      <c r="J3746" s="9" t="n"/>
      <c r="K3746" s="9" t="n"/>
      <c r="L3746" s="9">
        <f>IF(COUNTA($A3746:$K3746)=0,"",IF(AND(IFERROR($H3746,0)&gt;0,LEN(TRIM($K3746&amp;""))&gt;0,IFERROR(LOOKUP(2,1/((LISTS!$M$2:$M$13&lt;&gt;"")*ISNUMBER(SEARCH(LISTS!$M$2:$M$13,$I3746))),LISTS!$N$2:$N$13),"NO")="SI"),"SI","NO"))</f>
        <v/>
      </c>
      <c r="M3746" s="9">
        <f>IF(COUNTA($A3746:$K3746)=0,"",IF($K3746&lt;&gt;"",IF(COUNTIF($K$19:$K3746,$K3746)&gt;1,"SI","NO"),IF(COUNTIFS($A$19:$A3746,$A3746,$C$19:$C3746,$C3746,$J$19:$J3746,$J3746,$D$19:$D3746,$D3746)&gt;1,"SI","NO")))</f>
        <v/>
      </c>
      <c r="N3746" s="11">
        <f>IF(COUNTA($A3746:$K3746)=0,"",IF(AND($L3746="SI",$M3746="NO"),IFERROR($H3746,0),0))</f>
        <v/>
      </c>
      <c r="O3746" s="9">
        <f>IF(COUNTA($A3746:$K3746)=0,"",IF($M3746="SI","CUFE o factura duplicada dentro del reporte; no se suma dos veces",IF(IFERROR($H3746,0)&lt;=0,"DIAN reporta valor susceptible 0",IF($L3746="NO",IFERROR(LOOKUP(2,1/((LISTS!$M$2:$M$13&lt;&gt;"")*ISNUMBER(SEARCH(LISTS!$M$2:$M$13,$I3746))),LISTS!$O$2:$O$13),"Medio de pago no elegible o no identificado por DIAN"),"Apta automaticamente por pago electronico y base positiva"))))</f>
        <v/>
      </c>
    </row>
    <row r="3747">
      <c r="A3747" s="9" t="n"/>
      <c r="B3747" s="9" t="n"/>
      <c r="C3747" s="12" t="n"/>
      <c r="D3747" s="11" t="n"/>
      <c r="E3747" s="11" t="n"/>
      <c r="F3747" s="11" t="n"/>
      <c r="G3747" s="11" t="n"/>
      <c r="H3747" s="11" t="n"/>
      <c r="I3747" s="9" t="n"/>
      <c r="J3747" s="9" t="n"/>
      <c r="K3747" s="9" t="n"/>
      <c r="L3747" s="9">
        <f>IF(COUNTA($A3747:$K3747)=0,"",IF(AND(IFERROR($H3747,0)&gt;0,LEN(TRIM($K3747&amp;""))&gt;0,IFERROR(LOOKUP(2,1/((LISTS!$M$2:$M$13&lt;&gt;"")*ISNUMBER(SEARCH(LISTS!$M$2:$M$13,$I3747))),LISTS!$N$2:$N$13),"NO")="SI"),"SI","NO"))</f>
        <v/>
      </c>
      <c r="M3747" s="9">
        <f>IF(COUNTA($A3747:$K3747)=0,"",IF($K3747&lt;&gt;"",IF(COUNTIF($K$19:$K3747,$K3747)&gt;1,"SI","NO"),IF(COUNTIFS($A$19:$A3747,$A3747,$C$19:$C3747,$C3747,$J$19:$J3747,$J3747,$D$19:$D3747,$D3747)&gt;1,"SI","NO")))</f>
        <v/>
      </c>
      <c r="N3747" s="11">
        <f>IF(COUNTA($A3747:$K3747)=0,"",IF(AND($L3747="SI",$M3747="NO"),IFERROR($H3747,0),0))</f>
        <v/>
      </c>
      <c r="O3747" s="9">
        <f>IF(COUNTA($A3747:$K3747)=0,"",IF($M3747="SI","CUFE o factura duplicada dentro del reporte; no se suma dos veces",IF(IFERROR($H3747,0)&lt;=0,"DIAN reporta valor susceptible 0",IF($L3747="NO",IFERROR(LOOKUP(2,1/((LISTS!$M$2:$M$13&lt;&gt;"")*ISNUMBER(SEARCH(LISTS!$M$2:$M$13,$I3747))),LISTS!$O$2:$O$13),"Medio de pago no elegible o no identificado por DIAN"),"Apta automaticamente por pago electronico y base positiva"))))</f>
        <v/>
      </c>
    </row>
    <row r="3748">
      <c r="A3748" s="9" t="n"/>
      <c r="B3748" s="9" t="n"/>
      <c r="C3748" s="12" t="n"/>
      <c r="D3748" s="11" t="n"/>
      <c r="E3748" s="11" t="n"/>
      <c r="F3748" s="11" t="n"/>
      <c r="G3748" s="11" t="n"/>
      <c r="H3748" s="11" t="n"/>
      <c r="I3748" s="9" t="n"/>
      <c r="J3748" s="9" t="n"/>
      <c r="K3748" s="9" t="n"/>
      <c r="L3748" s="9">
        <f>IF(COUNTA($A3748:$K3748)=0,"",IF(AND(IFERROR($H3748,0)&gt;0,LEN(TRIM($K3748&amp;""))&gt;0,IFERROR(LOOKUP(2,1/((LISTS!$M$2:$M$13&lt;&gt;"")*ISNUMBER(SEARCH(LISTS!$M$2:$M$13,$I3748))),LISTS!$N$2:$N$13),"NO")="SI"),"SI","NO"))</f>
        <v/>
      </c>
      <c r="M3748" s="9">
        <f>IF(COUNTA($A3748:$K3748)=0,"",IF($K3748&lt;&gt;"",IF(COUNTIF($K$19:$K3748,$K3748)&gt;1,"SI","NO"),IF(COUNTIFS($A$19:$A3748,$A3748,$C$19:$C3748,$C3748,$J$19:$J3748,$J3748,$D$19:$D3748,$D3748)&gt;1,"SI","NO")))</f>
        <v/>
      </c>
      <c r="N3748" s="11">
        <f>IF(COUNTA($A3748:$K3748)=0,"",IF(AND($L3748="SI",$M3748="NO"),IFERROR($H3748,0),0))</f>
        <v/>
      </c>
      <c r="O3748" s="9">
        <f>IF(COUNTA($A3748:$K3748)=0,"",IF($M3748="SI","CUFE o factura duplicada dentro del reporte; no se suma dos veces",IF(IFERROR($H3748,0)&lt;=0,"DIAN reporta valor susceptible 0",IF($L3748="NO",IFERROR(LOOKUP(2,1/((LISTS!$M$2:$M$13&lt;&gt;"")*ISNUMBER(SEARCH(LISTS!$M$2:$M$13,$I3748))),LISTS!$O$2:$O$13),"Medio de pago no elegible o no identificado por DIAN"),"Apta automaticamente por pago electronico y base positiva"))))</f>
        <v/>
      </c>
    </row>
    <row r="3749">
      <c r="A3749" s="9" t="n"/>
      <c r="B3749" s="9" t="n"/>
      <c r="C3749" s="12" t="n"/>
      <c r="D3749" s="11" t="n"/>
      <c r="E3749" s="11" t="n"/>
      <c r="F3749" s="11" t="n"/>
      <c r="G3749" s="11" t="n"/>
      <c r="H3749" s="11" t="n"/>
      <c r="I3749" s="9" t="n"/>
      <c r="J3749" s="9" t="n"/>
      <c r="K3749" s="9" t="n"/>
      <c r="L3749" s="9">
        <f>IF(COUNTA($A3749:$K3749)=0,"",IF(AND(IFERROR($H3749,0)&gt;0,LEN(TRIM($K3749&amp;""))&gt;0,IFERROR(LOOKUP(2,1/((LISTS!$M$2:$M$13&lt;&gt;"")*ISNUMBER(SEARCH(LISTS!$M$2:$M$13,$I3749))),LISTS!$N$2:$N$13),"NO")="SI"),"SI","NO"))</f>
        <v/>
      </c>
      <c r="M3749" s="9">
        <f>IF(COUNTA($A3749:$K3749)=0,"",IF($K3749&lt;&gt;"",IF(COUNTIF($K$19:$K3749,$K3749)&gt;1,"SI","NO"),IF(COUNTIFS($A$19:$A3749,$A3749,$C$19:$C3749,$C3749,$J$19:$J3749,$J3749,$D$19:$D3749,$D3749)&gt;1,"SI","NO")))</f>
        <v/>
      </c>
      <c r="N3749" s="11">
        <f>IF(COUNTA($A3749:$K3749)=0,"",IF(AND($L3749="SI",$M3749="NO"),IFERROR($H3749,0),0))</f>
        <v/>
      </c>
      <c r="O3749" s="9">
        <f>IF(COUNTA($A3749:$K3749)=0,"",IF($M3749="SI","CUFE o factura duplicada dentro del reporte; no se suma dos veces",IF(IFERROR($H3749,0)&lt;=0,"DIAN reporta valor susceptible 0",IF($L3749="NO",IFERROR(LOOKUP(2,1/((LISTS!$M$2:$M$13&lt;&gt;"")*ISNUMBER(SEARCH(LISTS!$M$2:$M$13,$I3749))),LISTS!$O$2:$O$13),"Medio de pago no elegible o no identificado por DIAN"),"Apta automaticamente por pago electronico y base positiva"))))</f>
        <v/>
      </c>
    </row>
    <row r="3750">
      <c r="A3750" s="9" t="n"/>
      <c r="B3750" s="9" t="n"/>
      <c r="C3750" s="12" t="n"/>
      <c r="D3750" s="11" t="n"/>
      <c r="E3750" s="11" t="n"/>
      <c r="F3750" s="11" t="n"/>
      <c r="G3750" s="11" t="n"/>
      <c r="H3750" s="11" t="n"/>
      <c r="I3750" s="9" t="n"/>
      <c r="J3750" s="9" t="n"/>
      <c r="K3750" s="9" t="n"/>
      <c r="L3750" s="9">
        <f>IF(COUNTA($A3750:$K3750)=0,"",IF(AND(IFERROR($H3750,0)&gt;0,LEN(TRIM($K3750&amp;""))&gt;0,IFERROR(LOOKUP(2,1/((LISTS!$M$2:$M$13&lt;&gt;"")*ISNUMBER(SEARCH(LISTS!$M$2:$M$13,$I3750))),LISTS!$N$2:$N$13),"NO")="SI"),"SI","NO"))</f>
        <v/>
      </c>
      <c r="M3750" s="9">
        <f>IF(COUNTA($A3750:$K3750)=0,"",IF($K3750&lt;&gt;"",IF(COUNTIF($K$19:$K3750,$K3750)&gt;1,"SI","NO"),IF(COUNTIFS($A$19:$A3750,$A3750,$C$19:$C3750,$C3750,$J$19:$J3750,$J3750,$D$19:$D3750,$D3750)&gt;1,"SI","NO")))</f>
        <v/>
      </c>
      <c r="N3750" s="11">
        <f>IF(COUNTA($A3750:$K3750)=0,"",IF(AND($L3750="SI",$M3750="NO"),IFERROR($H3750,0),0))</f>
        <v/>
      </c>
      <c r="O3750" s="9">
        <f>IF(COUNTA($A3750:$K3750)=0,"",IF($M3750="SI","CUFE o factura duplicada dentro del reporte; no se suma dos veces",IF(IFERROR($H3750,0)&lt;=0,"DIAN reporta valor susceptible 0",IF($L3750="NO",IFERROR(LOOKUP(2,1/((LISTS!$M$2:$M$13&lt;&gt;"")*ISNUMBER(SEARCH(LISTS!$M$2:$M$13,$I3750))),LISTS!$O$2:$O$13),"Medio de pago no elegible o no identificado por DIAN"),"Apta automaticamente por pago electronico y base positiva"))))</f>
        <v/>
      </c>
    </row>
    <row r="3751">
      <c r="A3751" s="9" t="n"/>
      <c r="B3751" s="9" t="n"/>
      <c r="C3751" s="12" t="n"/>
      <c r="D3751" s="11" t="n"/>
      <c r="E3751" s="11" t="n"/>
      <c r="F3751" s="11" t="n"/>
      <c r="G3751" s="11" t="n"/>
      <c r="H3751" s="11" t="n"/>
      <c r="I3751" s="9" t="n"/>
      <c r="J3751" s="9" t="n"/>
      <c r="K3751" s="9" t="n"/>
      <c r="L3751" s="9">
        <f>IF(COUNTA($A3751:$K3751)=0,"",IF(AND(IFERROR($H3751,0)&gt;0,LEN(TRIM($K3751&amp;""))&gt;0,IFERROR(LOOKUP(2,1/((LISTS!$M$2:$M$13&lt;&gt;"")*ISNUMBER(SEARCH(LISTS!$M$2:$M$13,$I3751))),LISTS!$N$2:$N$13),"NO")="SI"),"SI","NO"))</f>
        <v/>
      </c>
      <c r="M3751" s="9">
        <f>IF(COUNTA($A3751:$K3751)=0,"",IF($K3751&lt;&gt;"",IF(COUNTIF($K$19:$K3751,$K3751)&gt;1,"SI","NO"),IF(COUNTIFS($A$19:$A3751,$A3751,$C$19:$C3751,$C3751,$J$19:$J3751,$J3751,$D$19:$D3751,$D3751)&gt;1,"SI","NO")))</f>
        <v/>
      </c>
      <c r="N3751" s="11">
        <f>IF(COUNTA($A3751:$K3751)=0,"",IF(AND($L3751="SI",$M3751="NO"),IFERROR($H3751,0),0))</f>
        <v/>
      </c>
      <c r="O3751" s="9">
        <f>IF(COUNTA($A3751:$K3751)=0,"",IF($M3751="SI","CUFE o factura duplicada dentro del reporte; no se suma dos veces",IF(IFERROR($H3751,0)&lt;=0,"DIAN reporta valor susceptible 0",IF($L3751="NO",IFERROR(LOOKUP(2,1/((LISTS!$M$2:$M$13&lt;&gt;"")*ISNUMBER(SEARCH(LISTS!$M$2:$M$13,$I3751))),LISTS!$O$2:$O$13),"Medio de pago no elegible o no identificado por DIAN"),"Apta automaticamente por pago electronico y base positiva"))))</f>
        <v/>
      </c>
    </row>
    <row r="3752">
      <c r="A3752" s="9" t="n"/>
      <c r="B3752" s="9" t="n"/>
      <c r="C3752" s="12" t="n"/>
      <c r="D3752" s="11" t="n"/>
      <c r="E3752" s="11" t="n"/>
      <c r="F3752" s="11" t="n"/>
      <c r="G3752" s="11" t="n"/>
      <c r="H3752" s="11" t="n"/>
      <c r="I3752" s="9" t="n"/>
      <c r="J3752" s="9" t="n"/>
      <c r="K3752" s="9" t="n"/>
      <c r="L3752" s="9">
        <f>IF(COUNTA($A3752:$K3752)=0,"",IF(AND(IFERROR($H3752,0)&gt;0,LEN(TRIM($K3752&amp;""))&gt;0,IFERROR(LOOKUP(2,1/((LISTS!$M$2:$M$13&lt;&gt;"")*ISNUMBER(SEARCH(LISTS!$M$2:$M$13,$I3752))),LISTS!$N$2:$N$13),"NO")="SI"),"SI","NO"))</f>
        <v/>
      </c>
      <c r="M3752" s="9">
        <f>IF(COUNTA($A3752:$K3752)=0,"",IF($K3752&lt;&gt;"",IF(COUNTIF($K$19:$K3752,$K3752)&gt;1,"SI","NO"),IF(COUNTIFS($A$19:$A3752,$A3752,$C$19:$C3752,$C3752,$J$19:$J3752,$J3752,$D$19:$D3752,$D3752)&gt;1,"SI","NO")))</f>
        <v/>
      </c>
      <c r="N3752" s="11">
        <f>IF(COUNTA($A3752:$K3752)=0,"",IF(AND($L3752="SI",$M3752="NO"),IFERROR($H3752,0),0))</f>
        <v/>
      </c>
      <c r="O3752" s="9">
        <f>IF(COUNTA($A3752:$K3752)=0,"",IF($M3752="SI","CUFE o factura duplicada dentro del reporte; no se suma dos veces",IF(IFERROR($H3752,0)&lt;=0,"DIAN reporta valor susceptible 0",IF($L3752="NO",IFERROR(LOOKUP(2,1/((LISTS!$M$2:$M$13&lt;&gt;"")*ISNUMBER(SEARCH(LISTS!$M$2:$M$13,$I3752))),LISTS!$O$2:$O$13),"Medio de pago no elegible o no identificado por DIAN"),"Apta automaticamente por pago electronico y base positiva"))))</f>
        <v/>
      </c>
    </row>
    <row r="3753">
      <c r="A3753" s="9" t="n"/>
      <c r="B3753" s="9" t="n"/>
      <c r="C3753" s="12" t="n"/>
      <c r="D3753" s="11" t="n"/>
      <c r="E3753" s="11" t="n"/>
      <c r="F3753" s="11" t="n"/>
      <c r="G3753" s="11" t="n"/>
      <c r="H3753" s="11" t="n"/>
      <c r="I3753" s="9" t="n"/>
      <c r="J3753" s="9" t="n"/>
      <c r="K3753" s="9" t="n"/>
      <c r="L3753" s="9">
        <f>IF(COUNTA($A3753:$K3753)=0,"",IF(AND(IFERROR($H3753,0)&gt;0,LEN(TRIM($K3753&amp;""))&gt;0,IFERROR(LOOKUP(2,1/((LISTS!$M$2:$M$13&lt;&gt;"")*ISNUMBER(SEARCH(LISTS!$M$2:$M$13,$I3753))),LISTS!$N$2:$N$13),"NO")="SI"),"SI","NO"))</f>
        <v/>
      </c>
      <c r="M3753" s="9">
        <f>IF(COUNTA($A3753:$K3753)=0,"",IF($K3753&lt;&gt;"",IF(COUNTIF($K$19:$K3753,$K3753)&gt;1,"SI","NO"),IF(COUNTIFS($A$19:$A3753,$A3753,$C$19:$C3753,$C3753,$J$19:$J3753,$J3753,$D$19:$D3753,$D3753)&gt;1,"SI","NO")))</f>
        <v/>
      </c>
      <c r="N3753" s="11">
        <f>IF(COUNTA($A3753:$K3753)=0,"",IF(AND($L3753="SI",$M3753="NO"),IFERROR($H3753,0),0))</f>
        <v/>
      </c>
      <c r="O3753" s="9">
        <f>IF(COUNTA($A3753:$K3753)=0,"",IF($M3753="SI","CUFE o factura duplicada dentro del reporte; no se suma dos veces",IF(IFERROR($H3753,0)&lt;=0,"DIAN reporta valor susceptible 0",IF($L3753="NO",IFERROR(LOOKUP(2,1/((LISTS!$M$2:$M$13&lt;&gt;"")*ISNUMBER(SEARCH(LISTS!$M$2:$M$13,$I3753))),LISTS!$O$2:$O$13),"Medio de pago no elegible o no identificado por DIAN"),"Apta automaticamente por pago electronico y base positiva"))))</f>
        <v/>
      </c>
    </row>
    <row r="3754">
      <c r="A3754" s="9" t="n"/>
      <c r="B3754" s="9" t="n"/>
      <c r="C3754" s="12" t="n"/>
      <c r="D3754" s="11" t="n"/>
      <c r="E3754" s="11" t="n"/>
      <c r="F3754" s="11" t="n"/>
      <c r="G3754" s="11" t="n"/>
      <c r="H3754" s="11" t="n"/>
      <c r="I3754" s="9" t="n"/>
      <c r="J3754" s="9" t="n"/>
      <c r="K3754" s="9" t="n"/>
      <c r="L3754" s="9">
        <f>IF(COUNTA($A3754:$K3754)=0,"",IF(AND(IFERROR($H3754,0)&gt;0,LEN(TRIM($K3754&amp;""))&gt;0,IFERROR(LOOKUP(2,1/((LISTS!$M$2:$M$13&lt;&gt;"")*ISNUMBER(SEARCH(LISTS!$M$2:$M$13,$I3754))),LISTS!$N$2:$N$13),"NO")="SI"),"SI","NO"))</f>
        <v/>
      </c>
      <c r="M3754" s="9">
        <f>IF(COUNTA($A3754:$K3754)=0,"",IF($K3754&lt;&gt;"",IF(COUNTIF($K$19:$K3754,$K3754)&gt;1,"SI","NO"),IF(COUNTIFS($A$19:$A3754,$A3754,$C$19:$C3754,$C3754,$J$19:$J3754,$J3754,$D$19:$D3754,$D3754)&gt;1,"SI","NO")))</f>
        <v/>
      </c>
      <c r="N3754" s="11">
        <f>IF(COUNTA($A3754:$K3754)=0,"",IF(AND($L3754="SI",$M3754="NO"),IFERROR($H3754,0),0))</f>
        <v/>
      </c>
      <c r="O3754" s="9">
        <f>IF(COUNTA($A3754:$K3754)=0,"",IF($M3754="SI","CUFE o factura duplicada dentro del reporte; no se suma dos veces",IF(IFERROR($H3754,0)&lt;=0,"DIAN reporta valor susceptible 0",IF($L3754="NO",IFERROR(LOOKUP(2,1/((LISTS!$M$2:$M$13&lt;&gt;"")*ISNUMBER(SEARCH(LISTS!$M$2:$M$13,$I3754))),LISTS!$O$2:$O$13),"Medio de pago no elegible o no identificado por DIAN"),"Apta automaticamente por pago electronico y base positiva"))))</f>
        <v/>
      </c>
    </row>
    <row r="3755">
      <c r="A3755" s="9" t="n"/>
      <c r="B3755" s="9" t="n"/>
      <c r="C3755" s="12" t="n"/>
      <c r="D3755" s="11" t="n"/>
      <c r="E3755" s="11" t="n"/>
      <c r="F3755" s="11" t="n"/>
      <c r="G3755" s="11" t="n"/>
      <c r="H3755" s="11" t="n"/>
      <c r="I3755" s="9" t="n"/>
      <c r="J3755" s="9" t="n"/>
      <c r="K3755" s="9" t="n"/>
      <c r="L3755" s="9">
        <f>IF(COUNTA($A3755:$K3755)=0,"",IF(AND(IFERROR($H3755,0)&gt;0,LEN(TRIM($K3755&amp;""))&gt;0,IFERROR(LOOKUP(2,1/((LISTS!$M$2:$M$13&lt;&gt;"")*ISNUMBER(SEARCH(LISTS!$M$2:$M$13,$I3755))),LISTS!$N$2:$N$13),"NO")="SI"),"SI","NO"))</f>
        <v/>
      </c>
      <c r="M3755" s="9">
        <f>IF(COUNTA($A3755:$K3755)=0,"",IF($K3755&lt;&gt;"",IF(COUNTIF($K$19:$K3755,$K3755)&gt;1,"SI","NO"),IF(COUNTIFS($A$19:$A3755,$A3755,$C$19:$C3755,$C3755,$J$19:$J3755,$J3755,$D$19:$D3755,$D3755)&gt;1,"SI","NO")))</f>
        <v/>
      </c>
      <c r="N3755" s="11">
        <f>IF(COUNTA($A3755:$K3755)=0,"",IF(AND($L3755="SI",$M3755="NO"),IFERROR($H3755,0),0))</f>
        <v/>
      </c>
      <c r="O3755" s="9">
        <f>IF(COUNTA($A3755:$K3755)=0,"",IF($M3755="SI","CUFE o factura duplicada dentro del reporte; no se suma dos veces",IF(IFERROR($H3755,0)&lt;=0,"DIAN reporta valor susceptible 0",IF($L3755="NO",IFERROR(LOOKUP(2,1/((LISTS!$M$2:$M$13&lt;&gt;"")*ISNUMBER(SEARCH(LISTS!$M$2:$M$13,$I3755))),LISTS!$O$2:$O$13),"Medio de pago no elegible o no identificado por DIAN"),"Apta automaticamente por pago electronico y base positiva"))))</f>
        <v/>
      </c>
    </row>
    <row r="3756">
      <c r="A3756" s="9" t="n"/>
      <c r="B3756" s="9" t="n"/>
      <c r="C3756" s="12" t="n"/>
      <c r="D3756" s="11" t="n"/>
      <c r="E3756" s="11" t="n"/>
      <c r="F3756" s="11" t="n"/>
      <c r="G3756" s="11" t="n"/>
      <c r="H3756" s="11" t="n"/>
      <c r="I3756" s="9" t="n"/>
      <c r="J3756" s="9" t="n"/>
      <c r="K3756" s="9" t="n"/>
      <c r="L3756" s="9">
        <f>IF(COUNTA($A3756:$K3756)=0,"",IF(AND(IFERROR($H3756,0)&gt;0,LEN(TRIM($K3756&amp;""))&gt;0,IFERROR(LOOKUP(2,1/((LISTS!$M$2:$M$13&lt;&gt;"")*ISNUMBER(SEARCH(LISTS!$M$2:$M$13,$I3756))),LISTS!$N$2:$N$13),"NO")="SI"),"SI","NO"))</f>
        <v/>
      </c>
      <c r="M3756" s="9">
        <f>IF(COUNTA($A3756:$K3756)=0,"",IF($K3756&lt;&gt;"",IF(COUNTIF($K$19:$K3756,$K3756)&gt;1,"SI","NO"),IF(COUNTIFS($A$19:$A3756,$A3756,$C$19:$C3756,$C3756,$J$19:$J3756,$J3756,$D$19:$D3756,$D3756)&gt;1,"SI","NO")))</f>
        <v/>
      </c>
      <c r="N3756" s="11">
        <f>IF(COUNTA($A3756:$K3756)=0,"",IF(AND($L3756="SI",$M3756="NO"),IFERROR($H3756,0),0))</f>
        <v/>
      </c>
      <c r="O3756" s="9">
        <f>IF(COUNTA($A3756:$K3756)=0,"",IF($M3756="SI","CUFE o factura duplicada dentro del reporte; no se suma dos veces",IF(IFERROR($H3756,0)&lt;=0,"DIAN reporta valor susceptible 0",IF($L3756="NO",IFERROR(LOOKUP(2,1/((LISTS!$M$2:$M$13&lt;&gt;"")*ISNUMBER(SEARCH(LISTS!$M$2:$M$13,$I3756))),LISTS!$O$2:$O$13),"Medio de pago no elegible o no identificado por DIAN"),"Apta automaticamente por pago electronico y base positiva"))))</f>
        <v/>
      </c>
    </row>
    <row r="3757">
      <c r="A3757" s="9" t="n"/>
      <c r="B3757" s="9" t="n"/>
      <c r="C3757" s="12" t="n"/>
      <c r="D3757" s="11" t="n"/>
      <c r="E3757" s="11" t="n"/>
      <c r="F3757" s="11" t="n"/>
      <c r="G3757" s="11" t="n"/>
      <c r="H3757" s="11" t="n"/>
      <c r="I3757" s="9" t="n"/>
      <c r="J3757" s="9" t="n"/>
      <c r="K3757" s="9" t="n"/>
      <c r="L3757" s="9">
        <f>IF(COUNTA($A3757:$K3757)=0,"",IF(AND(IFERROR($H3757,0)&gt;0,LEN(TRIM($K3757&amp;""))&gt;0,IFERROR(LOOKUP(2,1/((LISTS!$M$2:$M$13&lt;&gt;"")*ISNUMBER(SEARCH(LISTS!$M$2:$M$13,$I3757))),LISTS!$N$2:$N$13),"NO")="SI"),"SI","NO"))</f>
        <v/>
      </c>
      <c r="M3757" s="9">
        <f>IF(COUNTA($A3757:$K3757)=0,"",IF($K3757&lt;&gt;"",IF(COUNTIF($K$19:$K3757,$K3757)&gt;1,"SI","NO"),IF(COUNTIFS($A$19:$A3757,$A3757,$C$19:$C3757,$C3757,$J$19:$J3757,$J3757,$D$19:$D3757,$D3757)&gt;1,"SI","NO")))</f>
        <v/>
      </c>
      <c r="N3757" s="11">
        <f>IF(COUNTA($A3757:$K3757)=0,"",IF(AND($L3757="SI",$M3757="NO"),IFERROR($H3757,0),0))</f>
        <v/>
      </c>
      <c r="O3757" s="9">
        <f>IF(COUNTA($A3757:$K3757)=0,"",IF($M3757="SI","CUFE o factura duplicada dentro del reporte; no se suma dos veces",IF(IFERROR($H3757,0)&lt;=0,"DIAN reporta valor susceptible 0",IF($L3757="NO",IFERROR(LOOKUP(2,1/((LISTS!$M$2:$M$13&lt;&gt;"")*ISNUMBER(SEARCH(LISTS!$M$2:$M$13,$I3757))),LISTS!$O$2:$O$13),"Medio de pago no elegible o no identificado por DIAN"),"Apta automaticamente por pago electronico y base positiva"))))</f>
        <v/>
      </c>
    </row>
    <row r="3758">
      <c r="A3758" s="9" t="n"/>
      <c r="B3758" s="9" t="n"/>
      <c r="C3758" s="12" t="n"/>
      <c r="D3758" s="11" t="n"/>
      <c r="E3758" s="11" t="n"/>
      <c r="F3758" s="11" t="n"/>
      <c r="G3758" s="11" t="n"/>
      <c r="H3758" s="11" t="n"/>
      <c r="I3758" s="9" t="n"/>
      <c r="J3758" s="9" t="n"/>
      <c r="K3758" s="9" t="n"/>
      <c r="L3758" s="9">
        <f>IF(COUNTA($A3758:$K3758)=0,"",IF(AND(IFERROR($H3758,0)&gt;0,LEN(TRIM($K3758&amp;""))&gt;0,IFERROR(LOOKUP(2,1/((LISTS!$M$2:$M$13&lt;&gt;"")*ISNUMBER(SEARCH(LISTS!$M$2:$M$13,$I3758))),LISTS!$N$2:$N$13),"NO")="SI"),"SI","NO"))</f>
        <v/>
      </c>
      <c r="M3758" s="9">
        <f>IF(COUNTA($A3758:$K3758)=0,"",IF($K3758&lt;&gt;"",IF(COUNTIF($K$19:$K3758,$K3758)&gt;1,"SI","NO"),IF(COUNTIFS($A$19:$A3758,$A3758,$C$19:$C3758,$C3758,$J$19:$J3758,$J3758,$D$19:$D3758,$D3758)&gt;1,"SI","NO")))</f>
        <v/>
      </c>
      <c r="N3758" s="11">
        <f>IF(COUNTA($A3758:$K3758)=0,"",IF(AND($L3758="SI",$M3758="NO"),IFERROR($H3758,0),0))</f>
        <v/>
      </c>
      <c r="O3758" s="9">
        <f>IF(COUNTA($A3758:$K3758)=0,"",IF($M3758="SI","CUFE o factura duplicada dentro del reporte; no se suma dos veces",IF(IFERROR($H3758,0)&lt;=0,"DIAN reporta valor susceptible 0",IF($L3758="NO",IFERROR(LOOKUP(2,1/((LISTS!$M$2:$M$13&lt;&gt;"")*ISNUMBER(SEARCH(LISTS!$M$2:$M$13,$I3758))),LISTS!$O$2:$O$13),"Medio de pago no elegible o no identificado por DIAN"),"Apta automaticamente por pago electronico y base positiva"))))</f>
        <v/>
      </c>
    </row>
    <row r="3759">
      <c r="A3759" s="9" t="n"/>
      <c r="B3759" s="9" t="n"/>
      <c r="C3759" s="12" t="n"/>
      <c r="D3759" s="11" t="n"/>
      <c r="E3759" s="11" t="n"/>
      <c r="F3759" s="11" t="n"/>
      <c r="G3759" s="11" t="n"/>
      <c r="H3759" s="11" t="n"/>
      <c r="I3759" s="9" t="n"/>
      <c r="J3759" s="9" t="n"/>
      <c r="K3759" s="9" t="n"/>
      <c r="L3759" s="9">
        <f>IF(COUNTA($A3759:$K3759)=0,"",IF(AND(IFERROR($H3759,0)&gt;0,LEN(TRIM($K3759&amp;""))&gt;0,IFERROR(LOOKUP(2,1/((LISTS!$M$2:$M$13&lt;&gt;"")*ISNUMBER(SEARCH(LISTS!$M$2:$M$13,$I3759))),LISTS!$N$2:$N$13),"NO")="SI"),"SI","NO"))</f>
        <v/>
      </c>
      <c r="M3759" s="9">
        <f>IF(COUNTA($A3759:$K3759)=0,"",IF($K3759&lt;&gt;"",IF(COUNTIF($K$19:$K3759,$K3759)&gt;1,"SI","NO"),IF(COUNTIFS($A$19:$A3759,$A3759,$C$19:$C3759,$C3759,$J$19:$J3759,$J3759,$D$19:$D3759,$D3759)&gt;1,"SI","NO")))</f>
        <v/>
      </c>
      <c r="N3759" s="11">
        <f>IF(COUNTA($A3759:$K3759)=0,"",IF(AND($L3759="SI",$M3759="NO"),IFERROR($H3759,0),0))</f>
        <v/>
      </c>
      <c r="O3759" s="9">
        <f>IF(COUNTA($A3759:$K3759)=0,"",IF($M3759="SI","CUFE o factura duplicada dentro del reporte; no se suma dos veces",IF(IFERROR($H3759,0)&lt;=0,"DIAN reporta valor susceptible 0",IF($L3759="NO",IFERROR(LOOKUP(2,1/((LISTS!$M$2:$M$13&lt;&gt;"")*ISNUMBER(SEARCH(LISTS!$M$2:$M$13,$I3759))),LISTS!$O$2:$O$13),"Medio de pago no elegible o no identificado por DIAN"),"Apta automaticamente por pago electronico y base positiva"))))</f>
        <v/>
      </c>
    </row>
    <row r="3760">
      <c r="A3760" s="9" t="n"/>
      <c r="B3760" s="9" t="n"/>
      <c r="C3760" s="12" t="n"/>
      <c r="D3760" s="11" t="n"/>
      <c r="E3760" s="11" t="n"/>
      <c r="F3760" s="11" t="n"/>
      <c r="G3760" s="11" t="n"/>
      <c r="H3760" s="11" t="n"/>
      <c r="I3760" s="9" t="n"/>
      <c r="J3760" s="9" t="n"/>
      <c r="K3760" s="9" t="n"/>
      <c r="L3760" s="9">
        <f>IF(COUNTA($A3760:$K3760)=0,"",IF(AND(IFERROR($H3760,0)&gt;0,LEN(TRIM($K3760&amp;""))&gt;0,IFERROR(LOOKUP(2,1/((LISTS!$M$2:$M$13&lt;&gt;"")*ISNUMBER(SEARCH(LISTS!$M$2:$M$13,$I3760))),LISTS!$N$2:$N$13),"NO")="SI"),"SI","NO"))</f>
        <v/>
      </c>
      <c r="M3760" s="9">
        <f>IF(COUNTA($A3760:$K3760)=0,"",IF($K3760&lt;&gt;"",IF(COUNTIF($K$19:$K3760,$K3760)&gt;1,"SI","NO"),IF(COUNTIFS($A$19:$A3760,$A3760,$C$19:$C3760,$C3760,$J$19:$J3760,$J3760,$D$19:$D3760,$D3760)&gt;1,"SI","NO")))</f>
        <v/>
      </c>
      <c r="N3760" s="11">
        <f>IF(COUNTA($A3760:$K3760)=0,"",IF(AND($L3760="SI",$M3760="NO"),IFERROR($H3760,0),0))</f>
        <v/>
      </c>
      <c r="O3760" s="9">
        <f>IF(COUNTA($A3760:$K3760)=0,"",IF($M3760="SI","CUFE o factura duplicada dentro del reporte; no se suma dos veces",IF(IFERROR($H3760,0)&lt;=0,"DIAN reporta valor susceptible 0",IF($L3760="NO",IFERROR(LOOKUP(2,1/((LISTS!$M$2:$M$13&lt;&gt;"")*ISNUMBER(SEARCH(LISTS!$M$2:$M$13,$I3760))),LISTS!$O$2:$O$13),"Medio de pago no elegible o no identificado por DIAN"),"Apta automaticamente por pago electronico y base positiva"))))</f>
        <v/>
      </c>
    </row>
    <row r="3761">
      <c r="A3761" s="9" t="n"/>
      <c r="B3761" s="9" t="n"/>
      <c r="C3761" s="12" t="n"/>
      <c r="D3761" s="11" t="n"/>
      <c r="E3761" s="11" t="n"/>
      <c r="F3761" s="11" t="n"/>
      <c r="G3761" s="11" t="n"/>
      <c r="H3761" s="11" t="n"/>
      <c r="I3761" s="9" t="n"/>
      <c r="J3761" s="9" t="n"/>
      <c r="K3761" s="9" t="n"/>
      <c r="L3761" s="9">
        <f>IF(COUNTA($A3761:$K3761)=0,"",IF(AND(IFERROR($H3761,0)&gt;0,LEN(TRIM($K3761&amp;""))&gt;0,IFERROR(LOOKUP(2,1/((LISTS!$M$2:$M$13&lt;&gt;"")*ISNUMBER(SEARCH(LISTS!$M$2:$M$13,$I3761))),LISTS!$N$2:$N$13),"NO")="SI"),"SI","NO"))</f>
        <v/>
      </c>
      <c r="M3761" s="9">
        <f>IF(COUNTA($A3761:$K3761)=0,"",IF($K3761&lt;&gt;"",IF(COUNTIF($K$19:$K3761,$K3761)&gt;1,"SI","NO"),IF(COUNTIFS($A$19:$A3761,$A3761,$C$19:$C3761,$C3761,$J$19:$J3761,$J3761,$D$19:$D3761,$D3761)&gt;1,"SI","NO")))</f>
        <v/>
      </c>
      <c r="N3761" s="11">
        <f>IF(COUNTA($A3761:$K3761)=0,"",IF(AND($L3761="SI",$M3761="NO"),IFERROR($H3761,0),0))</f>
        <v/>
      </c>
      <c r="O3761" s="9">
        <f>IF(COUNTA($A3761:$K3761)=0,"",IF($M3761="SI","CUFE o factura duplicada dentro del reporte; no se suma dos veces",IF(IFERROR($H3761,0)&lt;=0,"DIAN reporta valor susceptible 0",IF($L3761="NO",IFERROR(LOOKUP(2,1/((LISTS!$M$2:$M$13&lt;&gt;"")*ISNUMBER(SEARCH(LISTS!$M$2:$M$13,$I3761))),LISTS!$O$2:$O$13),"Medio de pago no elegible o no identificado por DIAN"),"Apta automaticamente por pago electronico y base positiva"))))</f>
        <v/>
      </c>
    </row>
    <row r="3762">
      <c r="A3762" s="9" t="n"/>
      <c r="B3762" s="9" t="n"/>
      <c r="C3762" s="12" t="n"/>
      <c r="D3762" s="11" t="n"/>
      <c r="E3762" s="11" t="n"/>
      <c r="F3762" s="11" t="n"/>
      <c r="G3762" s="11" t="n"/>
      <c r="H3762" s="11" t="n"/>
      <c r="I3762" s="9" t="n"/>
      <c r="J3762" s="9" t="n"/>
      <c r="K3762" s="9" t="n"/>
      <c r="L3762" s="9">
        <f>IF(COUNTA($A3762:$K3762)=0,"",IF(AND(IFERROR($H3762,0)&gt;0,LEN(TRIM($K3762&amp;""))&gt;0,IFERROR(LOOKUP(2,1/((LISTS!$M$2:$M$13&lt;&gt;"")*ISNUMBER(SEARCH(LISTS!$M$2:$M$13,$I3762))),LISTS!$N$2:$N$13),"NO")="SI"),"SI","NO"))</f>
        <v/>
      </c>
      <c r="M3762" s="9">
        <f>IF(COUNTA($A3762:$K3762)=0,"",IF($K3762&lt;&gt;"",IF(COUNTIF($K$19:$K3762,$K3762)&gt;1,"SI","NO"),IF(COUNTIFS($A$19:$A3762,$A3762,$C$19:$C3762,$C3762,$J$19:$J3762,$J3762,$D$19:$D3762,$D3762)&gt;1,"SI","NO")))</f>
        <v/>
      </c>
      <c r="N3762" s="11">
        <f>IF(COUNTA($A3762:$K3762)=0,"",IF(AND($L3762="SI",$M3762="NO"),IFERROR($H3762,0),0))</f>
        <v/>
      </c>
      <c r="O3762" s="9">
        <f>IF(COUNTA($A3762:$K3762)=0,"",IF($M3762="SI","CUFE o factura duplicada dentro del reporte; no se suma dos veces",IF(IFERROR($H3762,0)&lt;=0,"DIAN reporta valor susceptible 0",IF($L3762="NO",IFERROR(LOOKUP(2,1/((LISTS!$M$2:$M$13&lt;&gt;"")*ISNUMBER(SEARCH(LISTS!$M$2:$M$13,$I3762))),LISTS!$O$2:$O$13),"Medio de pago no elegible o no identificado por DIAN"),"Apta automaticamente por pago electronico y base positiva"))))</f>
        <v/>
      </c>
    </row>
    <row r="3763">
      <c r="A3763" s="9" t="n"/>
      <c r="B3763" s="9" t="n"/>
      <c r="C3763" s="12" t="n"/>
      <c r="D3763" s="11" t="n"/>
      <c r="E3763" s="11" t="n"/>
      <c r="F3763" s="11" t="n"/>
      <c r="G3763" s="11" t="n"/>
      <c r="H3763" s="11" t="n"/>
      <c r="I3763" s="9" t="n"/>
      <c r="J3763" s="9" t="n"/>
      <c r="K3763" s="9" t="n"/>
      <c r="L3763" s="9">
        <f>IF(COUNTA($A3763:$K3763)=0,"",IF(AND(IFERROR($H3763,0)&gt;0,LEN(TRIM($K3763&amp;""))&gt;0,IFERROR(LOOKUP(2,1/((LISTS!$M$2:$M$13&lt;&gt;"")*ISNUMBER(SEARCH(LISTS!$M$2:$M$13,$I3763))),LISTS!$N$2:$N$13),"NO")="SI"),"SI","NO"))</f>
        <v/>
      </c>
      <c r="M3763" s="9">
        <f>IF(COUNTA($A3763:$K3763)=0,"",IF($K3763&lt;&gt;"",IF(COUNTIF($K$19:$K3763,$K3763)&gt;1,"SI","NO"),IF(COUNTIFS($A$19:$A3763,$A3763,$C$19:$C3763,$C3763,$J$19:$J3763,$J3763,$D$19:$D3763,$D3763)&gt;1,"SI","NO")))</f>
        <v/>
      </c>
      <c r="N3763" s="11">
        <f>IF(COUNTA($A3763:$K3763)=0,"",IF(AND($L3763="SI",$M3763="NO"),IFERROR($H3763,0),0))</f>
        <v/>
      </c>
      <c r="O3763" s="9">
        <f>IF(COUNTA($A3763:$K3763)=0,"",IF($M3763="SI","CUFE o factura duplicada dentro del reporte; no se suma dos veces",IF(IFERROR($H3763,0)&lt;=0,"DIAN reporta valor susceptible 0",IF($L3763="NO",IFERROR(LOOKUP(2,1/((LISTS!$M$2:$M$13&lt;&gt;"")*ISNUMBER(SEARCH(LISTS!$M$2:$M$13,$I3763))),LISTS!$O$2:$O$13),"Medio de pago no elegible o no identificado por DIAN"),"Apta automaticamente por pago electronico y base positiva"))))</f>
        <v/>
      </c>
    </row>
    <row r="3764">
      <c r="A3764" s="9" t="n"/>
      <c r="B3764" s="9" t="n"/>
      <c r="C3764" s="12" t="n"/>
      <c r="D3764" s="11" t="n"/>
      <c r="E3764" s="11" t="n"/>
      <c r="F3764" s="11" t="n"/>
      <c r="G3764" s="11" t="n"/>
      <c r="H3764" s="11" t="n"/>
      <c r="I3764" s="9" t="n"/>
      <c r="J3764" s="9" t="n"/>
      <c r="K3764" s="9" t="n"/>
      <c r="L3764" s="9">
        <f>IF(COUNTA($A3764:$K3764)=0,"",IF(AND(IFERROR($H3764,0)&gt;0,LEN(TRIM($K3764&amp;""))&gt;0,IFERROR(LOOKUP(2,1/((LISTS!$M$2:$M$13&lt;&gt;"")*ISNUMBER(SEARCH(LISTS!$M$2:$M$13,$I3764))),LISTS!$N$2:$N$13),"NO")="SI"),"SI","NO"))</f>
        <v/>
      </c>
      <c r="M3764" s="9">
        <f>IF(COUNTA($A3764:$K3764)=0,"",IF($K3764&lt;&gt;"",IF(COUNTIF($K$19:$K3764,$K3764)&gt;1,"SI","NO"),IF(COUNTIFS($A$19:$A3764,$A3764,$C$19:$C3764,$C3764,$J$19:$J3764,$J3764,$D$19:$D3764,$D3764)&gt;1,"SI","NO")))</f>
        <v/>
      </c>
      <c r="N3764" s="11">
        <f>IF(COUNTA($A3764:$K3764)=0,"",IF(AND($L3764="SI",$M3764="NO"),IFERROR($H3764,0),0))</f>
        <v/>
      </c>
      <c r="O3764" s="9">
        <f>IF(COUNTA($A3764:$K3764)=0,"",IF($M3764="SI","CUFE o factura duplicada dentro del reporte; no se suma dos veces",IF(IFERROR($H3764,0)&lt;=0,"DIAN reporta valor susceptible 0",IF($L3764="NO",IFERROR(LOOKUP(2,1/((LISTS!$M$2:$M$13&lt;&gt;"")*ISNUMBER(SEARCH(LISTS!$M$2:$M$13,$I3764))),LISTS!$O$2:$O$13),"Medio de pago no elegible o no identificado por DIAN"),"Apta automaticamente por pago electronico y base positiva"))))</f>
        <v/>
      </c>
    </row>
    <row r="3765">
      <c r="A3765" s="9" t="n"/>
      <c r="B3765" s="9" t="n"/>
      <c r="C3765" s="12" t="n"/>
      <c r="D3765" s="11" t="n"/>
      <c r="E3765" s="11" t="n"/>
      <c r="F3765" s="11" t="n"/>
      <c r="G3765" s="11" t="n"/>
      <c r="H3765" s="11" t="n"/>
      <c r="I3765" s="9" t="n"/>
      <c r="J3765" s="9" t="n"/>
      <c r="K3765" s="9" t="n"/>
      <c r="L3765" s="9">
        <f>IF(COUNTA($A3765:$K3765)=0,"",IF(AND(IFERROR($H3765,0)&gt;0,LEN(TRIM($K3765&amp;""))&gt;0,IFERROR(LOOKUP(2,1/((LISTS!$M$2:$M$13&lt;&gt;"")*ISNUMBER(SEARCH(LISTS!$M$2:$M$13,$I3765))),LISTS!$N$2:$N$13),"NO")="SI"),"SI","NO"))</f>
        <v/>
      </c>
      <c r="M3765" s="9">
        <f>IF(COUNTA($A3765:$K3765)=0,"",IF($K3765&lt;&gt;"",IF(COUNTIF($K$19:$K3765,$K3765)&gt;1,"SI","NO"),IF(COUNTIFS($A$19:$A3765,$A3765,$C$19:$C3765,$C3765,$J$19:$J3765,$J3765,$D$19:$D3765,$D3765)&gt;1,"SI","NO")))</f>
        <v/>
      </c>
      <c r="N3765" s="11">
        <f>IF(COUNTA($A3765:$K3765)=0,"",IF(AND($L3765="SI",$M3765="NO"),IFERROR($H3765,0),0))</f>
        <v/>
      </c>
      <c r="O3765" s="9">
        <f>IF(COUNTA($A3765:$K3765)=0,"",IF($M3765="SI","CUFE o factura duplicada dentro del reporte; no se suma dos veces",IF(IFERROR($H3765,0)&lt;=0,"DIAN reporta valor susceptible 0",IF($L3765="NO",IFERROR(LOOKUP(2,1/((LISTS!$M$2:$M$13&lt;&gt;"")*ISNUMBER(SEARCH(LISTS!$M$2:$M$13,$I3765))),LISTS!$O$2:$O$13),"Medio de pago no elegible o no identificado por DIAN"),"Apta automaticamente por pago electronico y base positiva"))))</f>
        <v/>
      </c>
    </row>
    <row r="3766">
      <c r="A3766" s="9" t="n"/>
      <c r="B3766" s="9" t="n"/>
      <c r="C3766" s="12" t="n"/>
      <c r="D3766" s="11" t="n"/>
      <c r="E3766" s="11" t="n"/>
      <c r="F3766" s="11" t="n"/>
      <c r="G3766" s="11" t="n"/>
      <c r="H3766" s="11" t="n"/>
      <c r="I3766" s="9" t="n"/>
      <c r="J3766" s="9" t="n"/>
      <c r="K3766" s="9" t="n"/>
      <c r="L3766" s="9">
        <f>IF(COUNTA($A3766:$K3766)=0,"",IF(AND(IFERROR($H3766,0)&gt;0,LEN(TRIM($K3766&amp;""))&gt;0,IFERROR(LOOKUP(2,1/((LISTS!$M$2:$M$13&lt;&gt;"")*ISNUMBER(SEARCH(LISTS!$M$2:$M$13,$I3766))),LISTS!$N$2:$N$13),"NO")="SI"),"SI","NO"))</f>
        <v/>
      </c>
      <c r="M3766" s="9">
        <f>IF(COUNTA($A3766:$K3766)=0,"",IF($K3766&lt;&gt;"",IF(COUNTIF($K$19:$K3766,$K3766)&gt;1,"SI","NO"),IF(COUNTIFS($A$19:$A3766,$A3766,$C$19:$C3766,$C3766,$J$19:$J3766,$J3766,$D$19:$D3766,$D3766)&gt;1,"SI","NO")))</f>
        <v/>
      </c>
      <c r="N3766" s="11">
        <f>IF(COUNTA($A3766:$K3766)=0,"",IF(AND($L3766="SI",$M3766="NO"),IFERROR($H3766,0),0))</f>
        <v/>
      </c>
      <c r="O3766" s="9">
        <f>IF(COUNTA($A3766:$K3766)=0,"",IF($M3766="SI","CUFE o factura duplicada dentro del reporte; no se suma dos veces",IF(IFERROR($H3766,0)&lt;=0,"DIAN reporta valor susceptible 0",IF($L3766="NO",IFERROR(LOOKUP(2,1/((LISTS!$M$2:$M$13&lt;&gt;"")*ISNUMBER(SEARCH(LISTS!$M$2:$M$13,$I3766))),LISTS!$O$2:$O$13),"Medio de pago no elegible o no identificado por DIAN"),"Apta automaticamente por pago electronico y base positiva"))))</f>
        <v/>
      </c>
    </row>
    <row r="3767">
      <c r="A3767" s="9" t="n"/>
      <c r="B3767" s="9" t="n"/>
      <c r="C3767" s="12" t="n"/>
      <c r="D3767" s="11" t="n"/>
      <c r="E3767" s="11" t="n"/>
      <c r="F3767" s="11" t="n"/>
      <c r="G3767" s="11" t="n"/>
      <c r="H3767" s="11" t="n"/>
      <c r="I3767" s="9" t="n"/>
      <c r="J3767" s="9" t="n"/>
      <c r="K3767" s="9" t="n"/>
      <c r="L3767" s="9">
        <f>IF(COUNTA($A3767:$K3767)=0,"",IF(AND(IFERROR($H3767,0)&gt;0,LEN(TRIM($K3767&amp;""))&gt;0,IFERROR(LOOKUP(2,1/((LISTS!$M$2:$M$13&lt;&gt;"")*ISNUMBER(SEARCH(LISTS!$M$2:$M$13,$I3767))),LISTS!$N$2:$N$13),"NO")="SI"),"SI","NO"))</f>
        <v/>
      </c>
      <c r="M3767" s="9">
        <f>IF(COUNTA($A3767:$K3767)=0,"",IF($K3767&lt;&gt;"",IF(COUNTIF($K$19:$K3767,$K3767)&gt;1,"SI","NO"),IF(COUNTIFS($A$19:$A3767,$A3767,$C$19:$C3767,$C3767,$J$19:$J3767,$J3767,$D$19:$D3767,$D3767)&gt;1,"SI","NO")))</f>
        <v/>
      </c>
      <c r="N3767" s="11">
        <f>IF(COUNTA($A3767:$K3767)=0,"",IF(AND($L3767="SI",$M3767="NO"),IFERROR($H3767,0),0))</f>
        <v/>
      </c>
      <c r="O3767" s="9">
        <f>IF(COUNTA($A3767:$K3767)=0,"",IF($M3767="SI","CUFE o factura duplicada dentro del reporte; no se suma dos veces",IF(IFERROR($H3767,0)&lt;=0,"DIAN reporta valor susceptible 0",IF($L3767="NO",IFERROR(LOOKUP(2,1/((LISTS!$M$2:$M$13&lt;&gt;"")*ISNUMBER(SEARCH(LISTS!$M$2:$M$13,$I3767))),LISTS!$O$2:$O$13),"Medio de pago no elegible o no identificado por DIAN"),"Apta automaticamente por pago electronico y base positiva"))))</f>
        <v/>
      </c>
    </row>
    <row r="3768">
      <c r="A3768" s="9" t="n"/>
      <c r="B3768" s="9" t="n"/>
      <c r="C3768" s="12" t="n"/>
      <c r="D3768" s="11" t="n"/>
      <c r="E3768" s="11" t="n"/>
      <c r="F3768" s="11" t="n"/>
      <c r="G3768" s="11" t="n"/>
      <c r="H3768" s="11" t="n"/>
      <c r="I3768" s="9" t="n"/>
      <c r="J3768" s="9" t="n"/>
      <c r="K3768" s="9" t="n"/>
      <c r="L3768" s="9">
        <f>IF(COUNTA($A3768:$K3768)=0,"",IF(AND(IFERROR($H3768,0)&gt;0,LEN(TRIM($K3768&amp;""))&gt;0,IFERROR(LOOKUP(2,1/((LISTS!$M$2:$M$13&lt;&gt;"")*ISNUMBER(SEARCH(LISTS!$M$2:$M$13,$I3768))),LISTS!$N$2:$N$13),"NO")="SI"),"SI","NO"))</f>
        <v/>
      </c>
      <c r="M3768" s="9">
        <f>IF(COUNTA($A3768:$K3768)=0,"",IF($K3768&lt;&gt;"",IF(COUNTIF($K$19:$K3768,$K3768)&gt;1,"SI","NO"),IF(COUNTIFS($A$19:$A3768,$A3768,$C$19:$C3768,$C3768,$J$19:$J3768,$J3768,$D$19:$D3768,$D3768)&gt;1,"SI","NO")))</f>
        <v/>
      </c>
      <c r="N3768" s="11">
        <f>IF(COUNTA($A3768:$K3768)=0,"",IF(AND($L3768="SI",$M3768="NO"),IFERROR($H3768,0),0))</f>
        <v/>
      </c>
      <c r="O3768" s="9">
        <f>IF(COUNTA($A3768:$K3768)=0,"",IF($M3768="SI","CUFE o factura duplicada dentro del reporte; no se suma dos veces",IF(IFERROR($H3768,0)&lt;=0,"DIAN reporta valor susceptible 0",IF($L3768="NO",IFERROR(LOOKUP(2,1/((LISTS!$M$2:$M$13&lt;&gt;"")*ISNUMBER(SEARCH(LISTS!$M$2:$M$13,$I3768))),LISTS!$O$2:$O$13),"Medio de pago no elegible o no identificado por DIAN"),"Apta automaticamente por pago electronico y base positiva"))))</f>
        <v/>
      </c>
    </row>
    <row r="3769">
      <c r="A3769" s="9" t="n"/>
      <c r="B3769" s="9" t="n"/>
      <c r="C3769" s="12" t="n"/>
      <c r="D3769" s="11" t="n"/>
      <c r="E3769" s="11" t="n"/>
      <c r="F3769" s="11" t="n"/>
      <c r="G3769" s="11" t="n"/>
      <c r="H3769" s="11" t="n"/>
      <c r="I3769" s="9" t="n"/>
      <c r="J3769" s="9" t="n"/>
      <c r="K3769" s="9" t="n"/>
      <c r="L3769" s="9">
        <f>IF(COUNTA($A3769:$K3769)=0,"",IF(AND(IFERROR($H3769,0)&gt;0,LEN(TRIM($K3769&amp;""))&gt;0,IFERROR(LOOKUP(2,1/((LISTS!$M$2:$M$13&lt;&gt;"")*ISNUMBER(SEARCH(LISTS!$M$2:$M$13,$I3769))),LISTS!$N$2:$N$13),"NO")="SI"),"SI","NO"))</f>
        <v/>
      </c>
      <c r="M3769" s="9">
        <f>IF(COUNTA($A3769:$K3769)=0,"",IF($K3769&lt;&gt;"",IF(COUNTIF($K$19:$K3769,$K3769)&gt;1,"SI","NO"),IF(COUNTIFS($A$19:$A3769,$A3769,$C$19:$C3769,$C3769,$J$19:$J3769,$J3769,$D$19:$D3769,$D3769)&gt;1,"SI","NO")))</f>
        <v/>
      </c>
      <c r="N3769" s="11">
        <f>IF(COUNTA($A3769:$K3769)=0,"",IF(AND($L3769="SI",$M3769="NO"),IFERROR($H3769,0),0))</f>
        <v/>
      </c>
      <c r="O3769" s="9">
        <f>IF(COUNTA($A3769:$K3769)=0,"",IF($M3769="SI","CUFE o factura duplicada dentro del reporte; no se suma dos veces",IF(IFERROR($H3769,0)&lt;=0,"DIAN reporta valor susceptible 0",IF($L3769="NO",IFERROR(LOOKUP(2,1/((LISTS!$M$2:$M$13&lt;&gt;"")*ISNUMBER(SEARCH(LISTS!$M$2:$M$13,$I3769))),LISTS!$O$2:$O$13),"Medio de pago no elegible o no identificado por DIAN"),"Apta automaticamente por pago electronico y base positiva"))))</f>
        <v/>
      </c>
    </row>
    <row r="3770">
      <c r="A3770" s="9" t="n"/>
      <c r="B3770" s="9" t="n"/>
      <c r="C3770" s="12" t="n"/>
      <c r="D3770" s="11" t="n"/>
      <c r="E3770" s="11" t="n"/>
      <c r="F3770" s="11" t="n"/>
      <c r="G3770" s="11" t="n"/>
      <c r="H3770" s="11" t="n"/>
      <c r="I3770" s="9" t="n"/>
      <c r="J3770" s="9" t="n"/>
      <c r="K3770" s="9" t="n"/>
      <c r="L3770" s="9">
        <f>IF(COUNTA($A3770:$K3770)=0,"",IF(AND(IFERROR($H3770,0)&gt;0,LEN(TRIM($K3770&amp;""))&gt;0,IFERROR(LOOKUP(2,1/((LISTS!$M$2:$M$13&lt;&gt;"")*ISNUMBER(SEARCH(LISTS!$M$2:$M$13,$I3770))),LISTS!$N$2:$N$13),"NO")="SI"),"SI","NO"))</f>
        <v/>
      </c>
      <c r="M3770" s="9">
        <f>IF(COUNTA($A3770:$K3770)=0,"",IF($K3770&lt;&gt;"",IF(COUNTIF($K$19:$K3770,$K3770)&gt;1,"SI","NO"),IF(COUNTIFS($A$19:$A3770,$A3770,$C$19:$C3770,$C3770,$J$19:$J3770,$J3770,$D$19:$D3770,$D3770)&gt;1,"SI","NO")))</f>
        <v/>
      </c>
      <c r="N3770" s="11">
        <f>IF(COUNTA($A3770:$K3770)=0,"",IF(AND($L3770="SI",$M3770="NO"),IFERROR($H3770,0),0))</f>
        <v/>
      </c>
      <c r="O3770" s="9">
        <f>IF(COUNTA($A3770:$K3770)=0,"",IF($M3770="SI","CUFE o factura duplicada dentro del reporte; no se suma dos veces",IF(IFERROR($H3770,0)&lt;=0,"DIAN reporta valor susceptible 0",IF($L3770="NO",IFERROR(LOOKUP(2,1/((LISTS!$M$2:$M$13&lt;&gt;"")*ISNUMBER(SEARCH(LISTS!$M$2:$M$13,$I3770))),LISTS!$O$2:$O$13),"Medio de pago no elegible o no identificado por DIAN"),"Apta automaticamente por pago electronico y base positiva"))))</f>
        <v/>
      </c>
    </row>
    <row r="3771">
      <c r="A3771" s="9" t="n"/>
      <c r="B3771" s="9" t="n"/>
      <c r="C3771" s="12" t="n"/>
      <c r="D3771" s="11" t="n"/>
      <c r="E3771" s="11" t="n"/>
      <c r="F3771" s="11" t="n"/>
      <c r="G3771" s="11" t="n"/>
      <c r="H3771" s="11" t="n"/>
      <c r="I3771" s="9" t="n"/>
      <c r="J3771" s="9" t="n"/>
      <c r="K3771" s="9" t="n"/>
      <c r="L3771" s="9">
        <f>IF(COUNTA($A3771:$K3771)=0,"",IF(AND(IFERROR($H3771,0)&gt;0,LEN(TRIM($K3771&amp;""))&gt;0,IFERROR(LOOKUP(2,1/((LISTS!$M$2:$M$13&lt;&gt;"")*ISNUMBER(SEARCH(LISTS!$M$2:$M$13,$I3771))),LISTS!$N$2:$N$13),"NO")="SI"),"SI","NO"))</f>
        <v/>
      </c>
      <c r="M3771" s="9">
        <f>IF(COUNTA($A3771:$K3771)=0,"",IF($K3771&lt;&gt;"",IF(COUNTIF($K$19:$K3771,$K3771)&gt;1,"SI","NO"),IF(COUNTIFS($A$19:$A3771,$A3771,$C$19:$C3771,$C3771,$J$19:$J3771,$J3771,$D$19:$D3771,$D3771)&gt;1,"SI","NO")))</f>
        <v/>
      </c>
      <c r="N3771" s="11">
        <f>IF(COUNTA($A3771:$K3771)=0,"",IF(AND($L3771="SI",$M3771="NO"),IFERROR($H3771,0),0))</f>
        <v/>
      </c>
      <c r="O3771" s="9">
        <f>IF(COUNTA($A3771:$K3771)=0,"",IF($M3771="SI","CUFE o factura duplicada dentro del reporte; no se suma dos veces",IF(IFERROR($H3771,0)&lt;=0,"DIAN reporta valor susceptible 0",IF($L3771="NO",IFERROR(LOOKUP(2,1/((LISTS!$M$2:$M$13&lt;&gt;"")*ISNUMBER(SEARCH(LISTS!$M$2:$M$13,$I3771))),LISTS!$O$2:$O$13),"Medio de pago no elegible o no identificado por DIAN"),"Apta automaticamente por pago electronico y base positiva"))))</f>
        <v/>
      </c>
    </row>
    <row r="3772">
      <c r="A3772" s="9" t="n"/>
      <c r="B3772" s="9" t="n"/>
      <c r="C3772" s="12" t="n"/>
      <c r="D3772" s="11" t="n"/>
      <c r="E3772" s="11" t="n"/>
      <c r="F3772" s="11" t="n"/>
      <c r="G3772" s="11" t="n"/>
      <c r="H3772" s="11" t="n"/>
      <c r="I3772" s="9" t="n"/>
      <c r="J3772" s="9" t="n"/>
      <c r="K3772" s="9" t="n"/>
      <c r="L3772" s="9">
        <f>IF(COUNTA($A3772:$K3772)=0,"",IF(AND(IFERROR($H3772,0)&gt;0,LEN(TRIM($K3772&amp;""))&gt;0,IFERROR(LOOKUP(2,1/((LISTS!$M$2:$M$13&lt;&gt;"")*ISNUMBER(SEARCH(LISTS!$M$2:$M$13,$I3772))),LISTS!$N$2:$N$13),"NO")="SI"),"SI","NO"))</f>
        <v/>
      </c>
      <c r="M3772" s="9">
        <f>IF(COUNTA($A3772:$K3772)=0,"",IF($K3772&lt;&gt;"",IF(COUNTIF($K$19:$K3772,$K3772)&gt;1,"SI","NO"),IF(COUNTIFS($A$19:$A3772,$A3772,$C$19:$C3772,$C3772,$J$19:$J3772,$J3772,$D$19:$D3772,$D3772)&gt;1,"SI","NO")))</f>
        <v/>
      </c>
      <c r="N3772" s="11">
        <f>IF(COUNTA($A3772:$K3772)=0,"",IF(AND($L3772="SI",$M3772="NO"),IFERROR($H3772,0),0))</f>
        <v/>
      </c>
      <c r="O3772" s="9">
        <f>IF(COUNTA($A3772:$K3772)=0,"",IF($M3772="SI","CUFE o factura duplicada dentro del reporte; no se suma dos veces",IF(IFERROR($H3772,0)&lt;=0,"DIAN reporta valor susceptible 0",IF($L3772="NO",IFERROR(LOOKUP(2,1/((LISTS!$M$2:$M$13&lt;&gt;"")*ISNUMBER(SEARCH(LISTS!$M$2:$M$13,$I3772))),LISTS!$O$2:$O$13),"Medio de pago no elegible o no identificado por DIAN"),"Apta automaticamente por pago electronico y base positiva"))))</f>
        <v/>
      </c>
    </row>
    <row r="3773">
      <c r="A3773" s="9" t="n"/>
      <c r="B3773" s="9" t="n"/>
      <c r="C3773" s="12" t="n"/>
      <c r="D3773" s="11" t="n"/>
      <c r="E3773" s="11" t="n"/>
      <c r="F3773" s="11" t="n"/>
      <c r="G3773" s="11" t="n"/>
      <c r="H3773" s="11" t="n"/>
      <c r="I3773" s="9" t="n"/>
      <c r="J3773" s="9" t="n"/>
      <c r="K3773" s="9" t="n"/>
      <c r="L3773" s="9">
        <f>IF(COUNTA($A3773:$K3773)=0,"",IF(AND(IFERROR($H3773,0)&gt;0,LEN(TRIM($K3773&amp;""))&gt;0,IFERROR(LOOKUP(2,1/((LISTS!$M$2:$M$13&lt;&gt;"")*ISNUMBER(SEARCH(LISTS!$M$2:$M$13,$I3773))),LISTS!$N$2:$N$13),"NO")="SI"),"SI","NO"))</f>
        <v/>
      </c>
      <c r="M3773" s="9">
        <f>IF(COUNTA($A3773:$K3773)=0,"",IF($K3773&lt;&gt;"",IF(COUNTIF($K$19:$K3773,$K3773)&gt;1,"SI","NO"),IF(COUNTIFS($A$19:$A3773,$A3773,$C$19:$C3773,$C3773,$J$19:$J3773,$J3773,$D$19:$D3773,$D3773)&gt;1,"SI","NO")))</f>
        <v/>
      </c>
      <c r="N3773" s="11">
        <f>IF(COUNTA($A3773:$K3773)=0,"",IF(AND($L3773="SI",$M3773="NO"),IFERROR($H3773,0),0))</f>
        <v/>
      </c>
      <c r="O3773" s="9">
        <f>IF(COUNTA($A3773:$K3773)=0,"",IF($M3773="SI","CUFE o factura duplicada dentro del reporte; no se suma dos veces",IF(IFERROR($H3773,0)&lt;=0,"DIAN reporta valor susceptible 0",IF($L3773="NO",IFERROR(LOOKUP(2,1/((LISTS!$M$2:$M$13&lt;&gt;"")*ISNUMBER(SEARCH(LISTS!$M$2:$M$13,$I3773))),LISTS!$O$2:$O$13),"Medio de pago no elegible o no identificado por DIAN"),"Apta automaticamente por pago electronico y base positiva"))))</f>
        <v/>
      </c>
    </row>
    <row r="3774">
      <c r="A3774" s="9" t="n"/>
      <c r="B3774" s="9" t="n"/>
      <c r="C3774" s="12" t="n"/>
      <c r="D3774" s="11" t="n"/>
      <c r="E3774" s="11" t="n"/>
      <c r="F3774" s="11" t="n"/>
      <c r="G3774" s="11" t="n"/>
      <c r="H3774" s="11" t="n"/>
      <c r="I3774" s="9" t="n"/>
      <c r="J3774" s="9" t="n"/>
      <c r="K3774" s="9" t="n"/>
      <c r="L3774" s="9">
        <f>IF(COUNTA($A3774:$K3774)=0,"",IF(AND(IFERROR($H3774,0)&gt;0,LEN(TRIM($K3774&amp;""))&gt;0,IFERROR(LOOKUP(2,1/((LISTS!$M$2:$M$13&lt;&gt;"")*ISNUMBER(SEARCH(LISTS!$M$2:$M$13,$I3774))),LISTS!$N$2:$N$13),"NO")="SI"),"SI","NO"))</f>
        <v/>
      </c>
      <c r="M3774" s="9">
        <f>IF(COUNTA($A3774:$K3774)=0,"",IF($K3774&lt;&gt;"",IF(COUNTIF($K$19:$K3774,$K3774)&gt;1,"SI","NO"),IF(COUNTIFS($A$19:$A3774,$A3774,$C$19:$C3774,$C3774,$J$19:$J3774,$J3774,$D$19:$D3774,$D3774)&gt;1,"SI","NO")))</f>
        <v/>
      </c>
      <c r="N3774" s="11">
        <f>IF(COUNTA($A3774:$K3774)=0,"",IF(AND($L3774="SI",$M3774="NO"),IFERROR($H3774,0),0))</f>
        <v/>
      </c>
      <c r="O3774" s="9">
        <f>IF(COUNTA($A3774:$K3774)=0,"",IF($M3774="SI","CUFE o factura duplicada dentro del reporte; no se suma dos veces",IF(IFERROR($H3774,0)&lt;=0,"DIAN reporta valor susceptible 0",IF($L3774="NO",IFERROR(LOOKUP(2,1/((LISTS!$M$2:$M$13&lt;&gt;"")*ISNUMBER(SEARCH(LISTS!$M$2:$M$13,$I3774))),LISTS!$O$2:$O$13),"Medio de pago no elegible o no identificado por DIAN"),"Apta automaticamente por pago electronico y base positiva"))))</f>
        <v/>
      </c>
    </row>
    <row r="3775">
      <c r="A3775" s="9" t="n"/>
      <c r="B3775" s="9" t="n"/>
      <c r="C3775" s="12" t="n"/>
      <c r="D3775" s="11" t="n"/>
      <c r="E3775" s="11" t="n"/>
      <c r="F3775" s="11" t="n"/>
      <c r="G3775" s="11" t="n"/>
      <c r="H3775" s="11" t="n"/>
      <c r="I3775" s="9" t="n"/>
      <c r="J3775" s="9" t="n"/>
      <c r="K3775" s="9" t="n"/>
      <c r="L3775" s="9">
        <f>IF(COUNTA($A3775:$K3775)=0,"",IF(AND(IFERROR($H3775,0)&gt;0,LEN(TRIM($K3775&amp;""))&gt;0,IFERROR(LOOKUP(2,1/((LISTS!$M$2:$M$13&lt;&gt;"")*ISNUMBER(SEARCH(LISTS!$M$2:$M$13,$I3775))),LISTS!$N$2:$N$13),"NO")="SI"),"SI","NO"))</f>
        <v/>
      </c>
      <c r="M3775" s="9">
        <f>IF(COUNTA($A3775:$K3775)=0,"",IF($K3775&lt;&gt;"",IF(COUNTIF($K$19:$K3775,$K3775)&gt;1,"SI","NO"),IF(COUNTIFS($A$19:$A3775,$A3775,$C$19:$C3775,$C3775,$J$19:$J3775,$J3775,$D$19:$D3775,$D3775)&gt;1,"SI","NO")))</f>
        <v/>
      </c>
      <c r="N3775" s="11">
        <f>IF(COUNTA($A3775:$K3775)=0,"",IF(AND($L3775="SI",$M3775="NO"),IFERROR($H3775,0),0))</f>
        <v/>
      </c>
      <c r="O3775" s="9">
        <f>IF(COUNTA($A3775:$K3775)=0,"",IF($M3775="SI","CUFE o factura duplicada dentro del reporte; no se suma dos veces",IF(IFERROR($H3775,0)&lt;=0,"DIAN reporta valor susceptible 0",IF($L3775="NO",IFERROR(LOOKUP(2,1/((LISTS!$M$2:$M$13&lt;&gt;"")*ISNUMBER(SEARCH(LISTS!$M$2:$M$13,$I3775))),LISTS!$O$2:$O$13),"Medio de pago no elegible o no identificado por DIAN"),"Apta automaticamente por pago electronico y base positiva"))))</f>
        <v/>
      </c>
    </row>
    <row r="3776">
      <c r="A3776" s="9" t="n"/>
      <c r="B3776" s="9" t="n"/>
      <c r="C3776" s="12" t="n"/>
      <c r="D3776" s="11" t="n"/>
      <c r="E3776" s="11" t="n"/>
      <c r="F3776" s="11" t="n"/>
      <c r="G3776" s="11" t="n"/>
      <c r="H3776" s="11" t="n"/>
      <c r="I3776" s="9" t="n"/>
      <c r="J3776" s="9" t="n"/>
      <c r="K3776" s="9" t="n"/>
      <c r="L3776" s="9">
        <f>IF(COUNTA($A3776:$K3776)=0,"",IF(AND(IFERROR($H3776,0)&gt;0,LEN(TRIM($K3776&amp;""))&gt;0,IFERROR(LOOKUP(2,1/((LISTS!$M$2:$M$13&lt;&gt;"")*ISNUMBER(SEARCH(LISTS!$M$2:$M$13,$I3776))),LISTS!$N$2:$N$13),"NO")="SI"),"SI","NO"))</f>
        <v/>
      </c>
      <c r="M3776" s="9">
        <f>IF(COUNTA($A3776:$K3776)=0,"",IF($K3776&lt;&gt;"",IF(COUNTIF($K$19:$K3776,$K3776)&gt;1,"SI","NO"),IF(COUNTIFS($A$19:$A3776,$A3776,$C$19:$C3776,$C3776,$J$19:$J3776,$J3776,$D$19:$D3776,$D3776)&gt;1,"SI","NO")))</f>
        <v/>
      </c>
      <c r="N3776" s="11">
        <f>IF(COUNTA($A3776:$K3776)=0,"",IF(AND($L3776="SI",$M3776="NO"),IFERROR($H3776,0),0))</f>
        <v/>
      </c>
      <c r="O3776" s="9">
        <f>IF(COUNTA($A3776:$K3776)=0,"",IF($M3776="SI","CUFE o factura duplicada dentro del reporte; no se suma dos veces",IF(IFERROR($H3776,0)&lt;=0,"DIAN reporta valor susceptible 0",IF($L3776="NO",IFERROR(LOOKUP(2,1/((LISTS!$M$2:$M$13&lt;&gt;"")*ISNUMBER(SEARCH(LISTS!$M$2:$M$13,$I3776))),LISTS!$O$2:$O$13),"Medio de pago no elegible o no identificado por DIAN"),"Apta automaticamente por pago electronico y base positiva"))))</f>
        <v/>
      </c>
    </row>
    <row r="3777">
      <c r="A3777" s="9" t="n"/>
      <c r="B3777" s="9" t="n"/>
      <c r="C3777" s="12" t="n"/>
      <c r="D3777" s="11" t="n"/>
      <c r="E3777" s="11" t="n"/>
      <c r="F3777" s="11" t="n"/>
      <c r="G3777" s="11" t="n"/>
      <c r="H3777" s="11" t="n"/>
      <c r="I3777" s="9" t="n"/>
      <c r="J3777" s="9" t="n"/>
      <c r="K3777" s="9" t="n"/>
      <c r="L3777" s="9">
        <f>IF(COUNTA($A3777:$K3777)=0,"",IF(AND(IFERROR($H3777,0)&gt;0,LEN(TRIM($K3777&amp;""))&gt;0,IFERROR(LOOKUP(2,1/((LISTS!$M$2:$M$13&lt;&gt;"")*ISNUMBER(SEARCH(LISTS!$M$2:$M$13,$I3777))),LISTS!$N$2:$N$13),"NO")="SI"),"SI","NO"))</f>
        <v/>
      </c>
      <c r="M3777" s="9">
        <f>IF(COUNTA($A3777:$K3777)=0,"",IF($K3777&lt;&gt;"",IF(COUNTIF($K$19:$K3777,$K3777)&gt;1,"SI","NO"),IF(COUNTIFS($A$19:$A3777,$A3777,$C$19:$C3777,$C3777,$J$19:$J3777,$J3777,$D$19:$D3777,$D3777)&gt;1,"SI","NO")))</f>
        <v/>
      </c>
      <c r="N3777" s="11">
        <f>IF(COUNTA($A3777:$K3777)=0,"",IF(AND($L3777="SI",$M3777="NO"),IFERROR($H3777,0),0))</f>
        <v/>
      </c>
      <c r="O3777" s="9">
        <f>IF(COUNTA($A3777:$K3777)=0,"",IF($M3777="SI","CUFE o factura duplicada dentro del reporte; no se suma dos veces",IF(IFERROR($H3777,0)&lt;=0,"DIAN reporta valor susceptible 0",IF($L3777="NO",IFERROR(LOOKUP(2,1/((LISTS!$M$2:$M$13&lt;&gt;"")*ISNUMBER(SEARCH(LISTS!$M$2:$M$13,$I3777))),LISTS!$O$2:$O$13),"Medio de pago no elegible o no identificado por DIAN"),"Apta automaticamente por pago electronico y base positiva"))))</f>
        <v/>
      </c>
    </row>
    <row r="3778">
      <c r="A3778" s="9" t="n"/>
      <c r="B3778" s="9" t="n"/>
      <c r="C3778" s="12" t="n"/>
      <c r="D3778" s="11" t="n"/>
      <c r="E3778" s="11" t="n"/>
      <c r="F3778" s="11" t="n"/>
      <c r="G3778" s="11" t="n"/>
      <c r="H3778" s="11" t="n"/>
      <c r="I3778" s="9" t="n"/>
      <c r="J3778" s="9" t="n"/>
      <c r="K3778" s="9" t="n"/>
      <c r="L3778" s="9">
        <f>IF(COUNTA($A3778:$K3778)=0,"",IF(AND(IFERROR($H3778,0)&gt;0,LEN(TRIM($K3778&amp;""))&gt;0,IFERROR(LOOKUP(2,1/((LISTS!$M$2:$M$13&lt;&gt;"")*ISNUMBER(SEARCH(LISTS!$M$2:$M$13,$I3778))),LISTS!$N$2:$N$13),"NO")="SI"),"SI","NO"))</f>
        <v/>
      </c>
      <c r="M3778" s="9">
        <f>IF(COUNTA($A3778:$K3778)=0,"",IF($K3778&lt;&gt;"",IF(COUNTIF($K$19:$K3778,$K3778)&gt;1,"SI","NO"),IF(COUNTIFS($A$19:$A3778,$A3778,$C$19:$C3778,$C3778,$J$19:$J3778,$J3778,$D$19:$D3778,$D3778)&gt;1,"SI","NO")))</f>
        <v/>
      </c>
      <c r="N3778" s="11">
        <f>IF(COUNTA($A3778:$K3778)=0,"",IF(AND($L3778="SI",$M3778="NO"),IFERROR($H3778,0),0))</f>
        <v/>
      </c>
      <c r="O3778" s="9">
        <f>IF(COUNTA($A3778:$K3778)=0,"",IF($M3778="SI","CUFE o factura duplicada dentro del reporte; no se suma dos veces",IF(IFERROR($H3778,0)&lt;=0,"DIAN reporta valor susceptible 0",IF($L3778="NO",IFERROR(LOOKUP(2,1/((LISTS!$M$2:$M$13&lt;&gt;"")*ISNUMBER(SEARCH(LISTS!$M$2:$M$13,$I3778))),LISTS!$O$2:$O$13),"Medio de pago no elegible o no identificado por DIAN"),"Apta automaticamente por pago electronico y base positiva"))))</f>
        <v/>
      </c>
    </row>
    <row r="3779">
      <c r="A3779" s="9" t="n"/>
      <c r="B3779" s="9" t="n"/>
      <c r="C3779" s="12" t="n"/>
      <c r="D3779" s="11" t="n"/>
      <c r="E3779" s="11" t="n"/>
      <c r="F3779" s="11" t="n"/>
      <c r="G3779" s="11" t="n"/>
      <c r="H3779" s="11" t="n"/>
      <c r="I3779" s="9" t="n"/>
      <c r="J3779" s="9" t="n"/>
      <c r="K3779" s="9" t="n"/>
      <c r="L3779" s="9">
        <f>IF(COUNTA($A3779:$K3779)=0,"",IF(AND(IFERROR($H3779,0)&gt;0,LEN(TRIM($K3779&amp;""))&gt;0,IFERROR(LOOKUP(2,1/((LISTS!$M$2:$M$13&lt;&gt;"")*ISNUMBER(SEARCH(LISTS!$M$2:$M$13,$I3779))),LISTS!$N$2:$N$13),"NO")="SI"),"SI","NO"))</f>
        <v/>
      </c>
      <c r="M3779" s="9">
        <f>IF(COUNTA($A3779:$K3779)=0,"",IF($K3779&lt;&gt;"",IF(COUNTIF($K$19:$K3779,$K3779)&gt;1,"SI","NO"),IF(COUNTIFS($A$19:$A3779,$A3779,$C$19:$C3779,$C3779,$J$19:$J3779,$J3779,$D$19:$D3779,$D3779)&gt;1,"SI","NO")))</f>
        <v/>
      </c>
      <c r="N3779" s="11">
        <f>IF(COUNTA($A3779:$K3779)=0,"",IF(AND($L3779="SI",$M3779="NO"),IFERROR($H3779,0),0))</f>
        <v/>
      </c>
      <c r="O3779" s="9">
        <f>IF(COUNTA($A3779:$K3779)=0,"",IF($M3779="SI","CUFE o factura duplicada dentro del reporte; no se suma dos veces",IF(IFERROR($H3779,0)&lt;=0,"DIAN reporta valor susceptible 0",IF($L3779="NO",IFERROR(LOOKUP(2,1/((LISTS!$M$2:$M$13&lt;&gt;"")*ISNUMBER(SEARCH(LISTS!$M$2:$M$13,$I3779))),LISTS!$O$2:$O$13),"Medio de pago no elegible o no identificado por DIAN"),"Apta automaticamente por pago electronico y base positiva"))))</f>
        <v/>
      </c>
    </row>
    <row r="3780">
      <c r="A3780" s="9" t="n"/>
      <c r="B3780" s="9" t="n"/>
      <c r="C3780" s="12" t="n"/>
      <c r="D3780" s="11" t="n"/>
      <c r="E3780" s="11" t="n"/>
      <c r="F3780" s="11" t="n"/>
      <c r="G3780" s="11" t="n"/>
      <c r="H3780" s="11" t="n"/>
      <c r="I3780" s="9" t="n"/>
      <c r="J3780" s="9" t="n"/>
      <c r="K3780" s="9" t="n"/>
      <c r="L3780" s="9">
        <f>IF(COUNTA($A3780:$K3780)=0,"",IF(AND(IFERROR($H3780,0)&gt;0,LEN(TRIM($K3780&amp;""))&gt;0,IFERROR(LOOKUP(2,1/((LISTS!$M$2:$M$13&lt;&gt;"")*ISNUMBER(SEARCH(LISTS!$M$2:$M$13,$I3780))),LISTS!$N$2:$N$13),"NO")="SI"),"SI","NO"))</f>
        <v/>
      </c>
      <c r="M3780" s="9">
        <f>IF(COUNTA($A3780:$K3780)=0,"",IF($K3780&lt;&gt;"",IF(COUNTIF($K$19:$K3780,$K3780)&gt;1,"SI","NO"),IF(COUNTIFS($A$19:$A3780,$A3780,$C$19:$C3780,$C3780,$J$19:$J3780,$J3780,$D$19:$D3780,$D3780)&gt;1,"SI","NO")))</f>
        <v/>
      </c>
      <c r="N3780" s="11">
        <f>IF(COUNTA($A3780:$K3780)=0,"",IF(AND($L3780="SI",$M3780="NO"),IFERROR($H3780,0),0))</f>
        <v/>
      </c>
      <c r="O3780" s="9">
        <f>IF(COUNTA($A3780:$K3780)=0,"",IF($M3780="SI","CUFE o factura duplicada dentro del reporte; no se suma dos veces",IF(IFERROR($H3780,0)&lt;=0,"DIAN reporta valor susceptible 0",IF($L3780="NO",IFERROR(LOOKUP(2,1/((LISTS!$M$2:$M$13&lt;&gt;"")*ISNUMBER(SEARCH(LISTS!$M$2:$M$13,$I3780))),LISTS!$O$2:$O$13),"Medio de pago no elegible o no identificado por DIAN"),"Apta automaticamente por pago electronico y base positiva"))))</f>
        <v/>
      </c>
    </row>
    <row r="3781">
      <c r="A3781" s="9" t="n"/>
      <c r="B3781" s="9" t="n"/>
      <c r="C3781" s="12" t="n"/>
      <c r="D3781" s="11" t="n"/>
      <c r="E3781" s="11" t="n"/>
      <c r="F3781" s="11" t="n"/>
      <c r="G3781" s="11" t="n"/>
      <c r="H3781" s="11" t="n"/>
      <c r="I3781" s="9" t="n"/>
      <c r="J3781" s="9" t="n"/>
      <c r="K3781" s="9" t="n"/>
      <c r="L3781" s="9">
        <f>IF(COUNTA($A3781:$K3781)=0,"",IF(AND(IFERROR($H3781,0)&gt;0,LEN(TRIM($K3781&amp;""))&gt;0,IFERROR(LOOKUP(2,1/((LISTS!$M$2:$M$13&lt;&gt;"")*ISNUMBER(SEARCH(LISTS!$M$2:$M$13,$I3781))),LISTS!$N$2:$N$13),"NO")="SI"),"SI","NO"))</f>
        <v/>
      </c>
      <c r="M3781" s="9">
        <f>IF(COUNTA($A3781:$K3781)=0,"",IF($K3781&lt;&gt;"",IF(COUNTIF($K$19:$K3781,$K3781)&gt;1,"SI","NO"),IF(COUNTIFS($A$19:$A3781,$A3781,$C$19:$C3781,$C3781,$J$19:$J3781,$J3781,$D$19:$D3781,$D3781)&gt;1,"SI","NO")))</f>
        <v/>
      </c>
      <c r="N3781" s="11">
        <f>IF(COUNTA($A3781:$K3781)=0,"",IF(AND($L3781="SI",$M3781="NO"),IFERROR($H3781,0),0))</f>
        <v/>
      </c>
      <c r="O3781" s="9">
        <f>IF(COUNTA($A3781:$K3781)=0,"",IF($M3781="SI","CUFE o factura duplicada dentro del reporte; no se suma dos veces",IF(IFERROR($H3781,0)&lt;=0,"DIAN reporta valor susceptible 0",IF($L3781="NO",IFERROR(LOOKUP(2,1/((LISTS!$M$2:$M$13&lt;&gt;"")*ISNUMBER(SEARCH(LISTS!$M$2:$M$13,$I3781))),LISTS!$O$2:$O$13),"Medio de pago no elegible o no identificado por DIAN"),"Apta automaticamente por pago electronico y base positiva"))))</f>
        <v/>
      </c>
    </row>
    <row r="3782">
      <c r="A3782" s="9" t="n"/>
      <c r="B3782" s="9" t="n"/>
      <c r="C3782" s="12" t="n"/>
      <c r="D3782" s="11" t="n"/>
      <c r="E3782" s="11" t="n"/>
      <c r="F3782" s="11" t="n"/>
      <c r="G3782" s="11" t="n"/>
      <c r="H3782" s="11" t="n"/>
      <c r="I3782" s="9" t="n"/>
      <c r="J3782" s="9" t="n"/>
      <c r="K3782" s="9" t="n"/>
      <c r="L3782" s="9">
        <f>IF(COUNTA($A3782:$K3782)=0,"",IF(AND(IFERROR($H3782,0)&gt;0,LEN(TRIM($K3782&amp;""))&gt;0,IFERROR(LOOKUP(2,1/((LISTS!$M$2:$M$13&lt;&gt;"")*ISNUMBER(SEARCH(LISTS!$M$2:$M$13,$I3782))),LISTS!$N$2:$N$13),"NO")="SI"),"SI","NO"))</f>
        <v/>
      </c>
      <c r="M3782" s="9">
        <f>IF(COUNTA($A3782:$K3782)=0,"",IF($K3782&lt;&gt;"",IF(COUNTIF($K$19:$K3782,$K3782)&gt;1,"SI","NO"),IF(COUNTIFS($A$19:$A3782,$A3782,$C$19:$C3782,$C3782,$J$19:$J3782,$J3782,$D$19:$D3782,$D3782)&gt;1,"SI","NO")))</f>
        <v/>
      </c>
      <c r="N3782" s="11">
        <f>IF(COUNTA($A3782:$K3782)=0,"",IF(AND($L3782="SI",$M3782="NO"),IFERROR($H3782,0),0))</f>
        <v/>
      </c>
      <c r="O3782" s="9">
        <f>IF(COUNTA($A3782:$K3782)=0,"",IF($M3782="SI","CUFE o factura duplicada dentro del reporte; no se suma dos veces",IF(IFERROR($H3782,0)&lt;=0,"DIAN reporta valor susceptible 0",IF($L3782="NO",IFERROR(LOOKUP(2,1/((LISTS!$M$2:$M$13&lt;&gt;"")*ISNUMBER(SEARCH(LISTS!$M$2:$M$13,$I3782))),LISTS!$O$2:$O$13),"Medio de pago no elegible o no identificado por DIAN"),"Apta automaticamente por pago electronico y base positiva"))))</f>
        <v/>
      </c>
    </row>
    <row r="3783">
      <c r="A3783" s="9" t="n"/>
      <c r="B3783" s="9" t="n"/>
      <c r="C3783" s="12" t="n"/>
      <c r="D3783" s="11" t="n"/>
      <c r="E3783" s="11" t="n"/>
      <c r="F3783" s="11" t="n"/>
      <c r="G3783" s="11" t="n"/>
      <c r="H3783" s="11" t="n"/>
      <c r="I3783" s="9" t="n"/>
      <c r="J3783" s="9" t="n"/>
      <c r="K3783" s="9" t="n"/>
      <c r="L3783" s="9">
        <f>IF(COUNTA($A3783:$K3783)=0,"",IF(AND(IFERROR($H3783,0)&gt;0,LEN(TRIM($K3783&amp;""))&gt;0,IFERROR(LOOKUP(2,1/((LISTS!$M$2:$M$13&lt;&gt;"")*ISNUMBER(SEARCH(LISTS!$M$2:$M$13,$I3783))),LISTS!$N$2:$N$13),"NO")="SI"),"SI","NO"))</f>
        <v/>
      </c>
      <c r="M3783" s="9">
        <f>IF(COUNTA($A3783:$K3783)=0,"",IF($K3783&lt;&gt;"",IF(COUNTIF($K$19:$K3783,$K3783)&gt;1,"SI","NO"),IF(COUNTIFS($A$19:$A3783,$A3783,$C$19:$C3783,$C3783,$J$19:$J3783,$J3783,$D$19:$D3783,$D3783)&gt;1,"SI","NO")))</f>
        <v/>
      </c>
      <c r="N3783" s="11">
        <f>IF(COUNTA($A3783:$K3783)=0,"",IF(AND($L3783="SI",$M3783="NO"),IFERROR($H3783,0),0))</f>
        <v/>
      </c>
      <c r="O3783" s="9">
        <f>IF(COUNTA($A3783:$K3783)=0,"",IF($M3783="SI","CUFE o factura duplicada dentro del reporte; no se suma dos veces",IF(IFERROR($H3783,0)&lt;=0,"DIAN reporta valor susceptible 0",IF($L3783="NO",IFERROR(LOOKUP(2,1/((LISTS!$M$2:$M$13&lt;&gt;"")*ISNUMBER(SEARCH(LISTS!$M$2:$M$13,$I3783))),LISTS!$O$2:$O$13),"Medio de pago no elegible o no identificado por DIAN"),"Apta automaticamente por pago electronico y base positiva"))))</f>
        <v/>
      </c>
    </row>
    <row r="3784">
      <c r="A3784" s="9" t="n"/>
      <c r="B3784" s="9" t="n"/>
      <c r="C3784" s="12" t="n"/>
      <c r="D3784" s="11" t="n"/>
      <c r="E3784" s="11" t="n"/>
      <c r="F3784" s="11" t="n"/>
      <c r="G3784" s="11" t="n"/>
      <c r="H3784" s="11" t="n"/>
      <c r="I3784" s="9" t="n"/>
      <c r="J3784" s="9" t="n"/>
      <c r="K3784" s="9" t="n"/>
      <c r="L3784" s="9">
        <f>IF(COUNTA($A3784:$K3784)=0,"",IF(AND(IFERROR($H3784,0)&gt;0,LEN(TRIM($K3784&amp;""))&gt;0,IFERROR(LOOKUP(2,1/((LISTS!$M$2:$M$13&lt;&gt;"")*ISNUMBER(SEARCH(LISTS!$M$2:$M$13,$I3784))),LISTS!$N$2:$N$13),"NO")="SI"),"SI","NO"))</f>
        <v/>
      </c>
      <c r="M3784" s="9">
        <f>IF(COUNTA($A3784:$K3784)=0,"",IF($K3784&lt;&gt;"",IF(COUNTIF($K$19:$K3784,$K3784)&gt;1,"SI","NO"),IF(COUNTIFS($A$19:$A3784,$A3784,$C$19:$C3784,$C3784,$J$19:$J3784,$J3784,$D$19:$D3784,$D3784)&gt;1,"SI","NO")))</f>
        <v/>
      </c>
      <c r="N3784" s="11">
        <f>IF(COUNTA($A3784:$K3784)=0,"",IF(AND($L3784="SI",$M3784="NO"),IFERROR($H3784,0),0))</f>
        <v/>
      </c>
      <c r="O3784" s="9">
        <f>IF(COUNTA($A3784:$K3784)=0,"",IF($M3784="SI","CUFE o factura duplicada dentro del reporte; no se suma dos veces",IF(IFERROR($H3784,0)&lt;=0,"DIAN reporta valor susceptible 0",IF($L3784="NO",IFERROR(LOOKUP(2,1/((LISTS!$M$2:$M$13&lt;&gt;"")*ISNUMBER(SEARCH(LISTS!$M$2:$M$13,$I3784))),LISTS!$O$2:$O$13),"Medio de pago no elegible o no identificado por DIAN"),"Apta automaticamente por pago electronico y base positiva"))))</f>
        <v/>
      </c>
    </row>
    <row r="3785">
      <c r="A3785" s="9" t="n"/>
      <c r="B3785" s="9" t="n"/>
      <c r="C3785" s="12" t="n"/>
      <c r="D3785" s="11" t="n"/>
      <c r="E3785" s="11" t="n"/>
      <c r="F3785" s="11" t="n"/>
      <c r="G3785" s="11" t="n"/>
      <c r="H3785" s="11" t="n"/>
      <c r="I3785" s="9" t="n"/>
      <c r="J3785" s="9" t="n"/>
      <c r="K3785" s="9" t="n"/>
      <c r="L3785" s="9">
        <f>IF(COUNTA($A3785:$K3785)=0,"",IF(AND(IFERROR($H3785,0)&gt;0,LEN(TRIM($K3785&amp;""))&gt;0,IFERROR(LOOKUP(2,1/((LISTS!$M$2:$M$13&lt;&gt;"")*ISNUMBER(SEARCH(LISTS!$M$2:$M$13,$I3785))),LISTS!$N$2:$N$13),"NO")="SI"),"SI","NO"))</f>
        <v/>
      </c>
      <c r="M3785" s="9">
        <f>IF(COUNTA($A3785:$K3785)=0,"",IF($K3785&lt;&gt;"",IF(COUNTIF($K$19:$K3785,$K3785)&gt;1,"SI","NO"),IF(COUNTIFS($A$19:$A3785,$A3785,$C$19:$C3785,$C3785,$J$19:$J3785,$J3785,$D$19:$D3785,$D3785)&gt;1,"SI","NO")))</f>
        <v/>
      </c>
      <c r="N3785" s="11">
        <f>IF(COUNTA($A3785:$K3785)=0,"",IF(AND($L3785="SI",$M3785="NO"),IFERROR($H3785,0),0))</f>
        <v/>
      </c>
      <c r="O3785" s="9">
        <f>IF(COUNTA($A3785:$K3785)=0,"",IF($M3785="SI","CUFE o factura duplicada dentro del reporte; no se suma dos veces",IF(IFERROR($H3785,0)&lt;=0,"DIAN reporta valor susceptible 0",IF($L3785="NO",IFERROR(LOOKUP(2,1/((LISTS!$M$2:$M$13&lt;&gt;"")*ISNUMBER(SEARCH(LISTS!$M$2:$M$13,$I3785))),LISTS!$O$2:$O$13),"Medio de pago no elegible o no identificado por DIAN"),"Apta automaticamente por pago electronico y base positiva"))))</f>
        <v/>
      </c>
    </row>
    <row r="3786">
      <c r="A3786" s="9" t="n"/>
      <c r="B3786" s="9" t="n"/>
      <c r="C3786" s="12" t="n"/>
      <c r="D3786" s="11" t="n"/>
      <c r="E3786" s="11" t="n"/>
      <c r="F3786" s="11" t="n"/>
      <c r="G3786" s="11" t="n"/>
      <c r="H3786" s="11" t="n"/>
      <c r="I3786" s="9" t="n"/>
      <c r="J3786" s="9" t="n"/>
      <c r="K3786" s="9" t="n"/>
      <c r="L3786" s="9">
        <f>IF(COUNTA($A3786:$K3786)=0,"",IF(AND(IFERROR($H3786,0)&gt;0,LEN(TRIM($K3786&amp;""))&gt;0,IFERROR(LOOKUP(2,1/((LISTS!$M$2:$M$13&lt;&gt;"")*ISNUMBER(SEARCH(LISTS!$M$2:$M$13,$I3786))),LISTS!$N$2:$N$13),"NO")="SI"),"SI","NO"))</f>
        <v/>
      </c>
      <c r="M3786" s="9">
        <f>IF(COUNTA($A3786:$K3786)=0,"",IF($K3786&lt;&gt;"",IF(COUNTIF($K$19:$K3786,$K3786)&gt;1,"SI","NO"),IF(COUNTIFS($A$19:$A3786,$A3786,$C$19:$C3786,$C3786,$J$19:$J3786,$J3786,$D$19:$D3786,$D3786)&gt;1,"SI","NO")))</f>
        <v/>
      </c>
      <c r="N3786" s="11">
        <f>IF(COUNTA($A3786:$K3786)=0,"",IF(AND($L3786="SI",$M3786="NO"),IFERROR($H3786,0),0))</f>
        <v/>
      </c>
      <c r="O3786" s="9">
        <f>IF(COUNTA($A3786:$K3786)=0,"",IF($M3786="SI","CUFE o factura duplicada dentro del reporte; no se suma dos veces",IF(IFERROR($H3786,0)&lt;=0,"DIAN reporta valor susceptible 0",IF($L3786="NO",IFERROR(LOOKUP(2,1/((LISTS!$M$2:$M$13&lt;&gt;"")*ISNUMBER(SEARCH(LISTS!$M$2:$M$13,$I3786))),LISTS!$O$2:$O$13),"Medio de pago no elegible o no identificado por DIAN"),"Apta automaticamente por pago electronico y base positiva"))))</f>
        <v/>
      </c>
    </row>
    <row r="3787">
      <c r="A3787" s="9" t="n"/>
      <c r="B3787" s="9" t="n"/>
      <c r="C3787" s="12" t="n"/>
      <c r="D3787" s="11" t="n"/>
      <c r="E3787" s="11" t="n"/>
      <c r="F3787" s="11" t="n"/>
      <c r="G3787" s="11" t="n"/>
      <c r="H3787" s="11" t="n"/>
      <c r="I3787" s="9" t="n"/>
      <c r="J3787" s="9" t="n"/>
      <c r="K3787" s="9" t="n"/>
      <c r="L3787" s="9">
        <f>IF(COUNTA($A3787:$K3787)=0,"",IF(AND(IFERROR($H3787,0)&gt;0,LEN(TRIM($K3787&amp;""))&gt;0,IFERROR(LOOKUP(2,1/((LISTS!$M$2:$M$13&lt;&gt;"")*ISNUMBER(SEARCH(LISTS!$M$2:$M$13,$I3787))),LISTS!$N$2:$N$13),"NO")="SI"),"SI","NO"))</f>
        <v/>
      </c>
      <c r="M3787" s="9">
        <f>IF(COUNTA($A3787:$K3787)=0,"",IF($K3787&lt;&gt;"",IF(COUNTIF($K$19:$K3787,$K3787)&gt;1,"SI","NO"),IF(COUNTIFS($A$19:$A3787,$A3787,$C$19:$C3787,$C3787,$J$19:$J3787,$J3787,$D$19:$D3787,$D3787)&gt;1,"SI","NO")))</f>
        <v/>
      </c>
      <c r="N3787" s="11">
        <f>IF(COUNTA($A3787:$K3787)=0,"",IF(AND($L3787="SI",$M3787="NO"),IFERROR($H3787,0),0))</f>
        <v/>
      </c>
      <c r="O3787" s="9">
        <f>IF(COUNTA($A3787:$K3787)=0,"",IF($M3787="SI","CUFE o factura duplicada dentro del reporte; no se suma dos veces",IF(IFERROR($H3787,0)&lt;=0,"DIAN reporta valor susceptible 0",IF($L3787="NO",IFERROR(LOOKUP(2,1/((LISTS!$M$2:$M$13&lt;&gt;"")*ISNUMBER(SEARCH(LISTS!$M$2:$M$13,$I3787))),LISTS!$O$2:$O$13),"Medio de pago no elegible o no identificado por DIAN"),"Apta automaticamente por pago electronico y base positiva"))))</f>
        <v/>
      </c>
    </row>
    <row r="3788">
      <c r="A3788" s="9" t="n"/>
      <c r="B3788" s="9" t="n"/>
      <c r="C3788" s="12" t="n"/>
      <c r="D3788" s="11" t="n"/>
      <c r="E3788" s="11" t="n"/>
      <c r="F3788" s="11" t="n"/>
      <c r="G3788" s="11" t="n"/>
      <c r="H3788" s="11" t="n"/>
      <c r="I3788" s="9" t="n"/>
      <c r="J3788" s="9" t="n"/>
      <c r="K3788" s="9" t="n"/>
      <c r="L3788" s="9">
        <f>IF(COUNTA($A3788:$K3788)=0,"",IF(AND(IFERROR($H3788,0)&gt;0,LEN(TRIM($K3788&amp;""))&gt;0,IFERROR(LOOKUP(2,1/((LISTS!$M$2:$M$13&lt;&gt;"")*ISNUMBER(SEARCH(LISTS!$M$2:$M$13,$I3788))),LISTS!$N$2:$N$13),"NO")="SI"),"SI","NO"))</f>
        <v/>
      </c>
      <c r="M3788" s="9">
        <f>IF(COUNTA($A3788:$K3788)=0,"",IF($K3788&lt;&gt;"",IF(COUNTIF($K$19:$K3788,$K3788)&gt;1,"SI","NO"),IF(COUNTIFS($A$19:$A3788,$A3788,$C$19:$C3788,$C3788,$J$19:$J3788,$J3788,$D$19:$D3788,$D3788)&gt;1,"SI","NO")))</f>
        <v/>
      </c>
      <c r="N3788" s="11">
        <f>IF(COUNTA($A3788:$K3788)=0,"",IF(AND($L3788="SI",$M3788="NO"),IFERROR($H3788,0),0))</f>
        <v/>
      </c>
      <c r="O3788" s="9">
        <f>IF(COUNTA($A3788:$K3788)=0,"",IF($M3788="SI","CUFE o factura duplicada dentro del reporte; no se suma dos veces",IF(IFERROR($H3788,0)&lt;=0,"DIAN reporta valor susceptible 0",IF($L3788="NO",IFERROR(LOOKUP(2,1/((LISTS!$M$2:$M$13&lt;&gt;"")*ISNUMBER(SEARCH(LISTS!$M$2:$M$13,$I3788))),LISTS!$O$2:$O$13),"Medio de pago no elegible o no identificado por DIAN"),"Apta automaticamente por pago electronico y base positiva"))))</f>
        <v/>
      </c>
    </row>
    <row r="3789">
      <c r="A3789" s="9" t="n"/>
      <c r="B3789" s="9" t="n"/>
      <c r="C3789" s="12" t="n"/>
      <c r="D3789" s="11" t="n"/>
      <c r="E3789" s="11" t="n"/>
      <c r="F3789" s="11" t="n"/>
      <c r="G3789" s="11" t="n"/>
      <c r="H3789" s="11" t="n"/>
      <c r="I3789" s="9" t="n"/>
      <c r="J3789" s="9" t="n"/>
      <c r="K3789" s="9" t="n"/>
      <c r="L3789" s="9">
        <f>IF(COUNTA($A3789:$K3789)=0,"",IF(AND(IFERROR($H3789,0)&gt;0,LEN(TRIM($K3789&amp;""))&gt;0,IFERROR(LOOKUP(2,1/((LISTS!$M$2:$M$13&lt;&gt;"")*ISNUMBER(SEARCH(LISTS!$M$2:$M$13,$I3789))),LISTS!$N$2:$N$13),"NO")="SI"),"SI","NO"))</f>
        <v/>
      </c>
      <c r="M3789" s="9">
        <f>IF(COUNTA($A3789:$K3789)=0,"",IF($K3789&lt;&gt;"",IF(COUNTIF($K$19:$K3789,$K3789)&gt;1,"SI","NO"),IF(COUNTIFS($A$19:$A3789,$A3789,$C$19:$C3789,$C3789,$J$19:$J3789,$J3789,$D$19:$D3789,$D3789)&gt;1,"SI","NO")))</f>
        <v/>
      </c>
      <c r="N3789" s="11">
        <f>IF(COUNTA($A3789:$K3789)=0,"",IF(AND($L3789="SI",$M3789="NO"),IFERROR($H3789,0),0))</f>
        <v/>
      </c>
      <c r="O3789" s="9">
        <f>IF(COUNTA($A3789:$K3789)=0,"",IF($M3789="SI","CUFE o factura duplicada dentro del reporte; no se suma dos veces",IF(IFERROR($H3789,0)&lt;=0,"DIAN reporta valor susceptible 0",IF($L3789="NO",IFERROR(LOOKUP(2,1/((LISTS!$M$2:$M$13&lt;&gt;"")*ISNUMBER(SEARCH(LISTS!$M$2:$M$13,$I3789))),LISTS!$O$2:$O$13),"Medio de pago no elegible o no identificado por DIAN"),"Apta automaticamente por pago electronico y base positiva"))))</f>
        <v/>
      </c>
    </row>
    <row r="3790">
      <c r="A3790" s="9" t="n"/>
      <c r="B3790" s="9" t="n"/>
      <c r="C3790" s="12" t="n"/>
      <c r="D3790" s="11" t="n"/>
      <c r="E3790" s="11" t="n"/>
      <c r="F3790" s="11" t="n"/>
      <c r="G3790" s="11" t="n"/>
      <c r="H3790" s="11" t="n"/>
      <c r="I3790" s="9" t="n"/>
      <c r="J3790" s="9" t="n"/>
      <c r="K3790" s="9" t="n"/>
      <c r="L3790" s="9">
        <f>IF(COUNTA($A3790:$K3790)=0,"",IF(AND(IFERROR($H3790,0)&gt;0,LEN(TRIM($K3790&amp;""))&gt;0,IFERROR(LOOKUP(2,1/((LISTS!$M$2:$M$13&lt;&gt;"")*ISNUMBER(SEARCH(LISTS!$M$2:$M$13,$I3790))),LISTS!$N$2:$N$13),"NO")="SI"),"SI","NO"))</f>
        <v/>
      </c>
      <c r="M3790" s="9">
        <f>IF(COUNTA($A3790:$K3790)=0,"",IF($K3790&lt;&gt;"",IF(COUNTIF($K$19:$K3790,$K3790)&gt;1,"SI","NO"),IF(COUNTIFS($A$19:$A3790,$A3790,$C$19:$C3790,$C3790,$J$19:$J3790,$J3790,$D$19:$D3790,$D3790)&gt;1,"SI","NO")))</f>
        <v/>
      </c>
      <c r="N3790" s="11">
        <f>IF(COUNTA($A3790:$K3790)=0,"",IF(AND($L3790="SI",$M3790="NO"),IFERROR($H3790,0),0))</f>
        <v/>
      </c>
      <c r="O3790" s="9">
        <f>IF(COUNTA($A3790:$K3790)=0,"",IF($M3790="SI","CUFE o factura duplicada dentro del reporte; no se suma dos veces",IF(IFERROR($H3790,0)&lt;=0,"DIAN reporta valor susceptible 0",IF($L3790="NO",IFERROR(LOOKUP(2,1/((LISTS!$M$2:$M$13&lt;&gt;"")*ISNUMBER(SEARCH(LISTS!$M$2:$M$13,$I3790))),LISTS!$O$2:$O$13),"Medio de pago no elegible o no identificado por DIAN"),"Apta automaticamente por pago electronico y base positiva"))))</f>
        <v/>
      </c>
    </row>
    <row r="3791">
      <c r="A3791" s="9" t="n"/>
      <c r="B3791" s="9" t="n"/>
      <c r="C3791" s="12" t="n"/>
      <c r="D3791" s="11" t="n"/>
      <c r="E3791" s="11" t="n"/>
      <c r="F3791" s="11" t="n"/>
      <c r="G3791" s="11" t="n"/>
      <c r="H3791" s="11" t="n"/>
      <c r="I3791" s="9" t="n"/>
      <c r="J3791" s="9" t="n"/>
      <c r="K3791" s="9" t="n"/>
      <c r="L3791" s="9">
        <f>IF(COUNTA($A3791:$K3791)=0,"",IF(AND(IFERROR($H3791,0)&gt;0,LEN(TRIM($K3791&amp;""))&gt;0,IFERROR(LOOKUP(2,1/((LISTS!$M$2:$M$13&lt;&gt;"")*ISNUMBER(SEARCH(LISTS!$M$2:$M$13,$I3791))),LISTS!$N$2:$N$13),"NO")="SI"),"SI","NO"))</f>
        <v/>
      </c>
      <c r="M3791" s="9">
        <f>IF(COUNTA($A3791:$K3791)=0,"",IF($K3791&lt;&gt;"",IF(COUNTIF($K$19:$K3791,$K3791)&gt;1,"SI","NO"),IF(COUNTIFS($A$19:$A3791,$A3791,$C$19:$C3791,$C3791,$J$19:$J3791,$J3791,$D$19:$D3791,$D3791)&gt;1,"SI","NO")))</f>
        <v/>
      </c>
      <c r="N3791" s="11">
        <f>IF(COUNTA($A3791:$K3791)=0,"",IF(AND($L3791="SI",$M3791="NO"),IFERROR($H3791,0),0))</f>
        <v/>
      </c>
      <c r="O3791" s="9">
        <f>IF(COUNTA($A3791:$K3791)=0,"",IF($M3791="SI","CUFE o factura duplicada dentro del reporte; no se suma dos veces",IF(IFERROR($H3791,0)&lt;=0,"DIAN reporta valor susceptible 0",IF($L3791="NO",IFERROR(LOOKUP(2,1/((LISTS!$M$2:$M$13&lt;&gt;"")*ISNUMBER(SEARCH(LISTS!$M$2:$M$13,$I3791))),LISTS!$O$2:$O$13),"Medio de pago no elegible o no identificado por DIAN"),"Apta automaticamente por pago electronico y base positiva"))))</f>
        <v/>
      </c>
    </row>
    <row r="3792">
      <c r="A3792" s="9" t="n"/>
      <c r="B3792" s="9" t="n"/>
      <c r="C3792" s="12" t="n"/>
      <c r="D3792" s="11" t="n"/>
      <c r="E3792" s="11" t="n"/>
      <c r="F3792" s="11" t="n"/>
      <c r="G3792" s="11" t="n"/>
      <c r="H3792" s="11" t="n"/>
      <c r="I3792" s="9" t="n"/>
      <c r="J3792" s="9" t="n"/>
      <c r="K3792" s="9" t="n"/>
      <c r="L3792" s="9">
        <f>IF(COUNTA($A3792:$K3792)=0,"",IF(AND(IFERROR($H3792,0)&gt;0,LEN(TRIM($K3792&amp;""))&gt;0,IFERROR(LOOKUP(2,1/((LISTS!$M$2:$M$13&lt;&gt;"")*ISNUMBER(SEARCH(LISTS!$M$2:$M$13,$I3792))),LISTS!$N$2:$N$13),"NO")="SI"),"SI","NO"))</f>
        <v/>
      </c>
      <c r="M3792" s="9">
        <f>IF(COUNTA($A3792:$K3792)=0,"",IF($K3792&lt;&gt;"",IF(COUNTIF($K$19:$K3792,$K3792)&gt;1,"SI","NO"),IF(COUNTIFS($A$19:$A3792,$A3792,$C$19:$C3792,$C3792,$J$19:$J3792,$J3792,$D$19:$D3792,$D3792)&gt;1,"SI","NO")))</f>
        <v/>
      </c>
      <c r="N3792" s="11">
        <f>IF(COUNTA($A3792:$K3792)=0,"",IF(AND($L3792="SI",$M3792="NO"),IFERROR($H3792,0),0))</f>
        <v/>
      </c>
      <c r="O3792" s="9">
        <f>IF(COUNTA($A3792:$K3792)=0,"",IF($M3792="SI","CUFE o factura duplicada dentro del reporte; no se suma dos veces",IF(IFERROR($H3792,0)&lt;=0,"DIAN reporta valor susceptible 0",IF($L3792="NO",IFERROR(LOOKUP(2,1/((LISTS!$M$2:$M$13&lt;&gt;"")*ISNUMBER(SEARCH(LISTS!$M$2:$M$13,$I3792))),LISTS!$O$2:$O$13),"Medio de pago no elegible o no identificado por DIAN"),"Apta automaticamente por pago electronico y base positiva"))))</f>
        <v/>
      </c>
    </row>
    <row r="3793">
      <c r="A3793" s="9" t="n"/>
      <c r="B3793" s="9" t="n"/>
      <c r="C3793" s="12" t="n"/>
      <c r="D3793" s="11" t="n"/>
      <c r="E3793" s="11" t="n"/>
      <c r="F3793" s="11" t="n"/>
      <c r="G3793" s="11" t="n"/>
      <c r="H3793" s="11" t="n"/>
      <c r="I3793" s="9" t="n"/>
      <c r="J3793" s="9" t="n"/>
      <c r="K3793" s="9" t="n"/>
      <c r="L3793" s="9">
        <f>IF(COUNTA($A3793:$K3793)=0,"",IF(AND(IFERROR($H3793,0)&gt;0,LEN(TRIM($K3793&amp;""))&gt;0,IFERROR(LOOKUP(2,1/((LISTS!$M$2:$M$13&lt;&gt;"")*ISNUMBER(SEARCH(LISTS!$M$2:$M$13,$I3793))),LISTS!$N$2:$N$13),"NO")="SI"),"SI","NO"))</f>
        <v/>
      </c>
      <c r="M3793" s="9">
        <f>IF(COUNTA($A3793:$K3793)=0,"",IF($K3793&lt;&gt;"",IF(COUNTIF($K$19:$K3793,$K3793)&gt;1,"SI","NO"),IF(COUNTIFS($A$19:$A3793,$A3793,$C$19:$C3793,$C3793,$J$19:$J3793,$J3793,$D$19:$D3793,$D3793)&gt;1,"SI","NO")))</f>
        <v/>
      </c>
      <c r="N3793" s="11">
        <f>IF(COUNTA($A3793:$K3793)=0,"",IF(AND($L3793="SI",$M3793="NO"),IFERROR($H3793,0),0))</f>
        <v/>
      </c>
      <c r="O3793" s="9">
        <f>IF(COUNTA($A3793:$K3793)=0,"",IF($M3793="SI","CUFE o factura duplicada dentro del reporte; no se suma dos veces",IF(IFERROR($H3793,0)&lt;=0,"DIAN reporta valor susceptible 0",IF($L3793="NO",IFERROR(LOOKUP(2,1/((LISTS!$M$2:$M$13&lt;&gt;"")*ISNUMBER(SEARCH(LISTS!$M$2:$M$13,$I3793))),LISTS!$O$2:$O$13),"Medio de pago no elegible o no identificado por DIAN"),"Apta automaticamente por pago electronico y base positiva"))))</f>
        <v/>
      </c>
    </row>
    <row r="3794">
      <c r="A3794" s="9" t="n"/>
      <c r="B3794" s="9" t="n"/>
      <c r="C3794" s="12" t="n"/>
      <c r="D3794" s="11" t="n"/>
      <c r="E3794" s="11" t="n"/>
      <c r="F3794" s="11" t="n"/>
      <c r="G3794" s="11" t="n"/>
      <c r="H3794" s="11" t="n"/>
      <c r="I3794" s="9" t="n"/>
      <c r="J3794" s="9" t="n"/>
      <c r="K3794" s="9" t="n"/>
      <c r="L3794" s="9">
        <f>IF(COUNTA($A3794:$K3794)=0,"",IF(AND(IFERROR($H3794,0)&gt;0,LEN(TRIM($K3794&amp;""))&gt;0,IFERROR(LOOKUP(2,1/((LISTS!$M$2:$M$13&lt;&gt;"")*ISNUMBER(SEARCH(LISTS!$M$2:$M$13,$I3794))),LISTS!$N$2:$N$13),"NO")="SI"),"SI","NO"))</f>
        <v/>
      </c>
      <c r="M3794" s="9">
        <f>IF(COUNTA($A3794:$K3794)=0,"",IF($K3794&lt;&gt;"",IF(COUNTIF($K$19:$K3794,$K3794)&gt;1,"SI","NO"),IF(COUNTIFS($A$19:$A3794,$A3794,$C$19:$C3794,$C3794,$J$19:$J3794,$J3794,$D$19:$D3794,$D3794)&gt;1,"SI","NO")))</f>
        <v/>
      </c>
      <c r="N3794" s="11">
        <f>IF(COUNTA($A3794:$K3794)=0,"",IF(AND($L3794="SI",$M3794="NO"),IFERROR($H3794,0),0))</f>
        <v/>
      </c>
      <c r="O3794" s="9">
        <f>IF(COUNTA($A3794:$K3794)=0,"",IF($M3794="SI","CUFE o factura duplicada dentro del reporte; no se suma dos veces",IF(IFERROR($H3794,0)&lt;=0,"DIAN reporta valor susceptible 0",IF($L3794="NO",IFERROR(LOOKUP(2,1/((LISTS!$M$2:$M$13&lt;&gt;"")*ISNUMBER(SEARCH(LISTS!$M$2:$M$13,$I3794))),LISTS!$O$2:$O$13),"Medio de pago no elegible o no identificado por DIAN"),"Apta automaticamente por pago electronico y base positiva"))))</f>
        <v/>
      </c>
    </row>
    <row r="3795">
      <c r="A3795" s="9" t="n"/>
      <c r="B3795" s="9" t="n"/>
      <c r="C3795" s="12" t="n"/>
      <c r="D3795" s="11" t="n"/>
      <c r="E3795" s="11" t="n"/>
      <c r="F3795" s="11" t="n"/>
      <c r="G3795" s="11" t="n"/>
      <c r="H3795" s="11" t="n"/>
      <c r="I3795" s="9" t="n"/>
      <c r="J3795" s="9" t="n"/>
      <c r="K3795" s="9" t="n"/>
      <c r="L3795" s="9">
        <f>IF(COUNTA($A3795:$K3795)=0,"",IF(AND(IFERROR($H3795,0)&gt;0,LEN(TRIM($K3795&amp;""))&gt;0,IFERROR(LOOKUP(2,1/((LISTS!$M$2:$M$13&lt;&gt;"")*ISNUMBER(SEARCH(LISTS!$M$2:$M$13,$I3795))),LISTS!$N$2:$N$13),"NO")="SI"),"SI","NO"))</f>
        <v/>
      </c>
      <c r="M3795" s="9">
        <f>IF(COUNTA($A3795:$K3795)=0,"",IF($K3795&lt;&gt;"",IF(COUNTIF($K$19:$K3795,$K3795)&gt;1,"SI","NO"),IF(COUNTIFS($A$19:$A3795,$A3795,$C$19:$C3795,$C3795,$J$19:$J3795,$J3795,$D$19:$D3795,$D3795)&gt;1,"SI","NO")))</f>
        <v/>
      </c>
      <c r="N3795" s="11">
        <f>IF(COUNTA($A3795:$K3795)=0,"",IF(AND($L3795="SI",$M3795="NO"),IFERROR($H3795,0),0))</f>
        <v/>
      </c>
      <c r="O3795" s="9">
        <f>IF(COUNTA($A3795:$K3795)=0,"",IF($M3795="SI","CUFE o factura duplicada dentro del reporte; no se suma dos veces",IF(IFERROR($H3795,0)&lt;=0,"DIAN reporta valor susceptible 0",IF($L3795="NO",IFERROR(LOOKUP(2,1/((LISTS!$M$2:$M$13&lt;&gt;"")*ISNUMBER(SEARCH(LISTS!$M$2:$M$13,$I3795))),LISTS!$O$2:$O$13),"Medio de pago no elegible o no identificado por DIAN"),"Apta automaticamente por pago electronico y base positiva"))))</f>
        <v/>
      </c>
    </row>
    <row r="3796">
      <c r="A3796" s="9" t="n"/>
      <c r="B3796" s="9" t="n"/>
      <c r="C3796" s="12" t="n"/>
      <c r="D3796" s="11" t="n"/>
      <c r="E3796" s="11" t="n"/>
      <c r="F3796" s="11" t="n"/>
      <c r="G3796" s="11" t="n"/>
      <c r="H3796" s="11" t="n"/>
      <c r="I3796" s="9" t="n"/>
      <c r="J3796" s="9" t="n"/>
      <c r="K3796" s="9" t="n"/>
      <c r="L3796" s="9">
        <f>IF(COUNTA($A3796:$K3796)=0,"",IF(AND(IFERROR($H3796,0)&gt;0,LEN(TRIM($K3796&amp;""))&gt;0,IFERROR(LOOKUP(2,1/((LISTS!$M$2:$M$13&lt;&gt;"")*ISNUMBER(SEARCH(LISTS!$M$2:$M$13,$I3796))),LISTS!$N$2:$N$13),"NO")="SI"),"SI","NO"))</f>
        <v/>
      </c>
      <c r="M3796" s="9">
        <f>IF(COUNTA($A3796:$K3796)=0,"",IF($K3796&lt;&gt;"",IF(COUNTIF($K$19:$K3796,$K3796)&gt;1,"SI","NO"),IF(COUNTIFS($A$19:$A3796,$A3796,$C$19:$C3796,$C3796,$J$19:$J3796,$J3796,$D$19:$D3796,$D3796)&gt;1,"SI","NO")))</f>
        <v/>
      </c>
      <c r="N3796" s="11">
        <f>IF(COUNTA($A3796:$K3796)=0,"",IF(AND($L3796="SI",$M3796="NO"),IFERROR($H3796,0),0))</f>
        <v/>
      </c>
      <c r="O3796" s="9">
        <f>IF(COUNTA($A3796:$K3796)=0,"",IF($M3796="SI","CUFE o factura duplicada dentro del reporte; no se suma dos veces",IF(IFERROR($H3796,0)&lt;=0,"DIAN reporta valor susceptible 0",IF($L3796="NO",IFERROR(LOOKUP(2,1/((LISTS!$M$2:$M$13&lt;&gt;"")*ISNUMBER(SEARCH(LISTS!$M$2:$M$13,$I3796))),LISTS!$O$2:$O$13),"Medio de pago no elegible o no identificado por DIAN"),"Apta automaticamente por pago electronico y base positiva"))))</f>
        <v/>
      </c>
    </row>
    <row r="3797">
      <c r="A3797" s="9" t="n"/>
      <c r="B3797" s="9" t="n"/>
      <c r="C3797" s="12" t="n"/>
      <c r="D3797" s="11" t="n"/>
      <c r="E3797" s="11" t="n"/>
      <c r="F3797" s="11" t="n"/>
      <c r="G3797" s="11" t="n"/>
      <c r="H3797" s="11" t="n"/>
      <c r="I3797" s="9" t="n"/>
      <c r="J3797" s="9" t="n"/>
      <c r="K3797" s="9" t="n"/>
      <c r="L3797" s="9">
        <f>IF(COUNTA($A3797:$K3797)=0,"",IF(AND(IFERROR($H3797,0)&gt;0,LEN(TRIM($K3797&amp;""))&gt;0,IFERROR(LOOKUP(2,1/((LISTS!$M$2:$M$13&lt;&gt;"")*ISNUMBER(SEARCH(LISTS!$M$2:$M$13,$I3797))),LISTS!$N$2:$N$13),"NO")="SI"),"SI","NO"))</f>
        <v/>
      </c>
      <c r="M3797" s="9">
        <f>IF(COUNTA($A3797:$K3797)=0,"",IF($K3797&lt;&gt;"",IF(COUNTIF($K$19:$K3797,$K3797)&gt;1,"SI","NO"),IF(COUNTIFS($A$19:$A3797,$A3797,$C$19:$C3797,$C3797,$J$19:$J3797,$J3797,$D$19:$D3797,$D3797)&gt;1,"SI","NO")))</f>
        <v/>
      </c>
      <c r="N3797" s="11">
        <f>IF(COUNTA($A3797:$K3797)=0,"",IF(AND($L3797="SI",$M3797="NO"),IFERROR($H3797,0),0))</f>
        <v/>
      </c>
      <c r="O3797" s="9">
        <f>IF(COUNTA($A3797:$K3797)=0,"",IF($M3797="SI","CUFE o factura duplicada dentro del reporte; no se suma dos veces",IF(IFERROR($H3797,0)&lt;=0,"DIAN reporta valor susceptible 0",IF($L3797="NO",IFERROR(LOOKUP(2,1/((LISTS!$M$2:$M$13&lt;&gt;"")*ISNUMBER(SEARCH(LISTS!$M$2:$M$13,$I3797))),LISTS!$O$2:$O$13),"Medio de pago no elegible o no identificado por DIAN"),"Apta automaticamente por pago electronico y base positiva"))))</f>
        <v/>
      </c>
    </row>
    <row r="3798">
      <c r="A3798" s="9" t="n"/>
      <c r="B3798" s="9" t="n"/>
      <c r="C3798" s="12" t="n"/>
      <c r="D3798" s="11" t="n"/>
      <c r="E3798" s="11" t="n"/>
      <c r="F3798" s="11" t="n"/>
      <c r="G3798" s="11" t="n"/>
      <c r="H3798" s="11" t="n"/>
      <c r="I3798" s="9" t="n"/>
      <c r="J3798" s="9" t="n"/>
      <c r="K3798" s="9" t="n"/>
      <c r="L3798" s="9">
        <f>IF(COUNTA($A3798:$K3798)=0,"",IF(AND(IFERROR($H3798,0)&gt;0,LEN(TRIM($K3798&amp;""))&gt;0,IFERROR(LOOKUP(2,1/((LISTS!$M$2:$M$13&lt;&gt;"")*ISNUMBER(SEARCH(LISTS!$M$2:$M$13,$I3798))),LISTS!$N$2:$N$13),"NO")="SI"),"SI","NO"))</f>
        <v/>
      </c>
      <c r="M3798" s="9">
        <f>IF(COUNTA($A3798:$K3798)=0,"",IF($K3798&lt;&gt;"",IF(COUNTIF($K$19:$K3798,$K3798)&gt;1,"SI","NO"),IF(COUNTIFS($A$19:$A3798,$A3798,$C$19:$C3798,$C3798,$J$19:$J3798,$J3798,$D$19:$D3798,$D3798)&gt;1,"SI","NO")))</f>
        <v/>
      </c>
      <c r="N3798" s="11">
        <f>IF(COUNTA($A3798:$K3798)=0,"",IF(AND($L3798="SI",$M3798="NO"),IFERROR($H3798,0),0))</f>
        <v/>
      </c>
      <c r="O3798" s="9">
        <f>IF(COUNTA($A3798:$K3798)=0,"",IF($M3798="SI","CUFE o factura duplicada dentro del reporte; no se suma dos veces",IF(IFERROR($H3798,0)&lt;=0,"DIAN reporta valor susceptible 0",IF($L3798="NO",IFERROR(LOOKUP(2,1/((LISTS!$M$2:$M$13&lt;&gt;"")*ISNUMBER(SEARCH(LISTS!$M$2:$M$13,$I3798))),LISTS!$O$2:$O$13),"Medio de pago no elegible o no identificado por DIAN"),"Apta automaticamente por pago electronico y base positiva"))))</f>
        <v/>
      </c>
    </row>
    <row r="3799">
      <c r="A3799" s="9" t="n"/>
      <c r="B3799" s="9" t="n"/>
      <c r="C3799" s="12" t="n"/>
      <c r="D3799" s="11" t="n"/>
      <c r="E3799" s="11" t="n"/>
      <c r="F3799" s="11" t="n"/>
      <c r="G3799" s="11" t="n"/>
      <c r="H3799" s="11" t="n"/>
      <c r="I3799" s="9" t="n"/>
      <c r="J3799" s="9" t="n"/>
      <c r="K3799" s="9" t="n"/>
      <c r="L3799" s="9">
        <f>IF(COUNTA($A3799:$K3799)=0,"",IF(AND(IFERROR($H3799,0)&gt;0,LEN(TRIM($K3799&amp;""))&gt;0,IFERROR(LOOKUP(2,1/((LISTS!$M$2:$M$13&lt;&gt;"")*ISNUMBER(SEARCH(LISTS!$M$2:$M$13,$I3799))),LISTS!$N$2:$N$13),"NO")="SI"),"SI","NO"))</f>
        <v/>
      </c>
      <c r="M3799" s="9">
        <f>IF(COUNTA($A3799:$K3799)=0,"",IF($K3799&lt;&gt;"",IF(COUNTIF($K$19:$K3799,$K3799)&gt;1,"SI","NO"),IF(COUNTIFS($A$19:$A3799,$A3799,$C$19:$C3799,$C3799,$J$19:$J3799,$J3799,$D$19:$D3799,$D3799)&gt;1,"SI","NO")))</f>
        <v/>
      </c>
      <c r="N3799" s="11">
        <f>IF(COUNTA($A3799:$K3799)=0,"",IF(AND($L3799="SI",$M3799="NO"),IFERROR($H3799,0),0))</f>
        <v/>
      </c>
      <c r="O3799" s="9">
        <f>IF(COUNTA($A3799:$K3799)=0,"",IF($M3799="SI","CUFE o factura duplicada dentro del reporte; no se suma dos veces",IF(IFERROR($H3799,0)&lt;=0,"DIAN reporta valor susceptible 0",IF($L3799="NO",IFERROR(LOOKUP(2,1/((LISTS!$M$2:$M$13&lt;&gt;"")*ISNUMBER(SEARCH(LISTS!$M$2:$M$13,$I3799))),LISTS!$O$2:$O$13),"Medio de pago no elegible o no identificado por DIAN"),"Apta automaticamente por pago electronico y base positiva"))))</f>
        <v/>
      </c>
    </row>
    <row r="3800">
      <c r="A3800" s="9" t="n"/>
      <c r="B3800" s="9" t="n"/>
      <c r="C3800" s="12" t="n"/>
      <c r="D3800" s="11" t="n"/>
      <c r="E3800" s="11" t="n"/>
      <c r="F3800" s="11" t="n"/>
      <c r="G3800" s="11" t="n"/>
      <c r="H3800" s="11" t="n"/>
      <c r="I3800" s="9" t="n"/>
      <c r="J3800" s="9" t="n"/>
      <c r="K3800" s="9" t="n"/>
      <c r="L3800" s="9">
        <f>IF(COUNTA($A3800:$K3800)=0,"",IF(AND(IFERROR($H3800,0)&gt;0,LEN(TRIM($K3800&amp;""))&gt;0,IFERROR(LOOKUP(2,1/((LISTS!$M$2:$M$13&lt;&gt;"")*ISNUMBER(SEARCH(LISTS!$M$2:$M$13,$I3800))),LISTS!$N$2:$N$13),"NO")="SI"),"SI","NO"))</f>
        <v/>
      </c>
      <c r="M3800" s="9">
        <f>IF(COUNTA($A3800:$K3800)=0,"",IF($K3800&lt;&gt;"",IF(COUNTIF($K$19:$K3800,$K3800)&gt;1,"SI","NO"),IF(COUNTIFS($A$19:$A3800,$A3800,$C$19:$C3800,$C3800,$J$19:$J3800,$J3800,$D$19:$D3800,$D3800)&gt;1,"SI","NO")))</f>
        <v/>
      </c>
      <c r="N3800" s="11">
        <f>IF(COUNTA($A3800:$K3800)=0,"",IF(AND($L3800="SI",$M3800="NO"),IFERROR($H3800,0),0))</f>
        <v/>
      </c>
      <c r="O3800" s="9">
        <f>IF(COUNTA($A3800:$K3800)=0,"",IF($M3800="SI","CUFE o factura duplicada dentro del reporte; no se suma dos veces",IF(IFERROR($H3800,0)&lt;=0,"DIAN reporta valor susceptible 0",IF($L3800="NO",IFERROR(LOOKUP(2,1/((LISTS!$M$2:$M$13&lt;&gt;"")*ISNUMBER(SEARCH(LISTS!$M$2:$M$13,$I3800))),LISTS!$O$2:$O$13),"Medio de pago no elegible o no identificado por DIAN"),"Apta automaticamente por pago electronico y base positiva"))))</f>
        <v/>
      </c>
    </row>
    <row r="3801">
      <c r="A3801" s="9" t="n"/>
      <c r="B3801" s="9" t="n"/>
      <c r="C3801" s="12" t="n"/>
      <c r="D3801" s="11" t="n"/>
      <c r="E3801" s="11" t="n"/>
      <c r="F3801" s="11" t="n"/>
      <c r="G3801" s="11" t="n"/>
      <c r="H3801" s="11" t="n"/>
      <c r="I3801" s="9" t="n"/>
      <c r="J3801" s="9" t="n"/>
      <c r="K3801" s="9" t="n"/>
      <c r="L3801" s="9">
        <f>IF(COUNTA($A3801:$K3801)=0,"",IF(AND(IFERROR($H3801,0)&gt;0,LEN(TRIM($K3801&amp;""))&gt;0,IFERROR(LOOKUP(2,1/((LISTS!$M$2:$M$13&lt;&gt;"")*ISNUMBER(SEARCH(LISTS!$M$2:$M$13,$I3801))),LISTS!$N$2:$N$13),"NO")="SI"),"SI","NO"))</f>
        <v/>
      </c>
      <c r="M3801" s="9">
        <f>IF(COUNTA($A3801:$K3801)=0,"",IF($K3801&lt;&gt;"",IF(COUNTIF($K$19:$K3801,$K3801)&gt;1,"SI","NO"),IF(COUNTIFS($A$19:$A3801,$A3801,$C$19:$C3801,$C3801,$J$19:$J3801,$J3801,$D$19:$D3801,$D3801)&gt;1,"SI","NO")))</f>
        <v/>
      </c>
      <c r="N3801" s="11">
        <f>IF(COUNTA($A3801:$K3801)=0,"",IF(AND($L3801="SI",$M3801="NO"),IFERROR($H3801,0),0))</f>
        <v/>
      </c>
      <c r="O3801" s="9">
        <f>IF(COUNTA($A3801:$K3801)=0,"",IF($M3801="SI","CUFE o factura duplicada dentro del reporte; no se suma dos veces",IF(IFERROR($H3801,0)&lt;=0,"DIAN reporta valor susceptible 0",IF($L3801="NO",IFERROR(LOOKUP(2,1/((LISTS!$M$2:$M$13&lt;&gt;"")*ISNUMBER(SEARCH(LISTS!$M$2:$M$13,$I3801))),LISTS!$O$2:$O$13),"Medio de pago no elegible o no identificado por DIAN"),"Apta automaticamente por pago electronico y base positiva"))))</f>
        <v/>
      </c>
    </row>
    <row r="3802">
      <c r="A3802" s="9" t="n"/>
      <c r="B3802" s="9" t="n"/>
      <c r="C3802" s="12" t="n"/>
      <c r="D3802" s="11" t="n"/>
      <c r="E3802" s="11" t="n"/>
      <c r="F3802" s="11" t="n"/>
      <c r="G3802" s="11" t="n"/>
      <c r="H3802" s="11" t="n"/>
      <c r="I3802" s="9" t="n"/>
      <c r="J3802" s="9" t="n"/>
      <c r="K3802" s="9" t="n"/>
      <c r="L3802" s="9">
        <f>IF(COUNTA($A3802:$K3802)=0,"",IF(AND(IFERROR($H3802,0)&gt;0,LEN(TRIM($K3802&amp;""))&gt;0,IFERROR(LOOKUP(2,1/((LISTS!$M$2:$M$13&lt;&gt;"")*ISNUMBER(SEARCH(LISTS!$M$2:$M$13,$I3802))),LISTS!$N$2:$N$13),"NO")="SI"),"SI","NO"))</f>
        <v/>
      </c>
      <c r="M3802" s="9">
        <f>IF(COUNTA($A3802:$K3802)=0,"",IF($K3802&lt;&gt;"",IF(COUNTIF($K$19:$K3802,$K3802)&gt;1,"SI","NO"),IF(COUNTIFS($A$19:$A3802,$A3802,$C$19:$C3802,$C3802,$J$19:$J3802,$J3802,$D$19:$D3802,$D3802)&gt;1,"SI","NO")))</f>
        <v/>
      </c>
      <c r="N3802" s="11">
        <f>IF(COUNTA($A3802:$K3802)=0,"",IF(AND($L3802="SI",$M3802="NO"),IFERROR($H3802,0),0))</f>
        <v/>
      </c>
      <c r="O3802" s="9">
        <f>IF(COUNTA($A3802:$K3802)=0,"",IF($M3802="SI","CUFE o factura duplicada dentro del reporte; no se suma dos veces",IF(IFERROR($H3802,0)&lt;=0,"DIAN reporta valor susceptible 0",IF($L3802="NO",IFERROR(LOOKUP(2,1/((LISTS!$M$2:$M$13&lt;&gt;"")*ISNUMBER(SEARCH(LISTS!$M$2:$M$13,$I3802))),LISTS!$O$2:$O$13),"Medio de pago no elegible o no identificado por DIAN"),"Apta automaticamente por pago electronico y base positiva"))))</f>
        <v/>
      </c>
    </row>
    <row r="3803">
      <c r="A3803" s="9" t="n"/>
      <c r="B3803" s="9" t="n"/>
      <c r="C3803" s="12" t="n"/>
      <c r="D3803" s="11" t="n"/>
      <c r="E3803" s="11" t="n"/>
      <c r="F3803" s="11" t="n"/>
      <c r="G3803" s="11" t="n"/>
      <c r="H3803" s="11" t="n"/>
      <c r="I3803" s="9" t="n"/>
      <c r="J3803" s="9" t="n"/>
      <c r="K3803" s="9" t="n"/>
      <c r="L3803" s="9">
        <f>IF(COUNTA($A3803:$K3803)=0,"",IF(AND(IFERROR($H3803,0)&gt;0,LEN(TRIM($K3803&amp;""))&gt;0,IFERROR(LOOKUP(2,1/((LISTS!$M$2:$M$13&lt;&gt;"")*ISNUMBER(SEARCH(LISTS!$M$2:$M$13,$I3803))),LISTS!$N$2:$N$13),"NO")="SI"),"SI","NO"))</f>
        <v/>
      </c>
      <c r="M3803" s="9">
        <f>IF(COUNTA($A3803:$K3803)=0,"",IF($K3803&lt;&gt;"",IF(COUNTIF($K$19:$K3803,$K3803)&gt;1,"SI","NO"),IF(COUNTIFS($A$19:$A3803,$A3803,$C$19:$C3803,$C3803,$J$19:$J3803,$J3803,$D$19:$D3803,$D3803)&gt;1,"SI","NO")))</f>
        <v/>
      </c>
      <c r="N3803" s="11">
        <f>IF(COUNTA($A3803:$K3803)=0,"",IF(AND($L3803="SI",$M3803="NO"),IFERROR($H3803,0),0))</f>
        <v/>
      </c>
      <c r="O3803" s="9">
        <f>IF(COUNTA($A3803:$K3803)=0,"",IF($M3803="SI","CUFE o factura duplicada dentro del reporte; no se suma dos veces",IF(IFERROR($H3803,0)&lt;=0,"DIAN reporta valor susceptible 0",IF($L3803="NO",IFERROR(LOOKUP(2,1/((LISTS!$M$2:$M$13&lt;&gt;"")*ISNUMBER(SEARCH(LISTS!$M$2:$M$13,$I3803))),LISTS!$O$2:$O$13),"Medio de pago no elegible o no identificado por DIAN"),"Apta automaticamente por pago electronico y base positiva"))))</f>
        <v/>
      </c>
    </row>
    <row r="3804">
      <c r="A3804" s="9" t="n"/>
      <c r="B3804" s="9" t="n"/>
      <c r="C3804" s="12" t="n"/>
      <c r="D3804" s="11" t="n"/>
      <c r="E3804" s="11" t="n"/>
      <c r="F3804" s="11" t="n"/>
      <c r="G3804" s="11" t="n"/>
      <c r="H3804" s="11" t="n"/>
      <c r="I3804" s="9" t="n"/>
      <c r="J3804" s="9" t="n"/>
      <c r="K3804" s="9" t="n"/>
      <c r="L3804" s="9">
        <f>IF(COUNTA($A3804:$K3804)=0,"",IF(AND(IFERROR($H3804,0)&gt;0,LEN(TRIM($K3804&amp;""))&gt;0,IFERROR(LOOKUP(2,1/((LISTS!$M$2:$M$13&lt;&gt;"")*ISNUMBER(SEARCH(LISTS!$M$2:$M$13,$I3804))),LISTS!$N$2:$N$13),"NO")="SI"),"SI","NO"))</f>
        <v/>
      </c>
      <c r="M3804" s="9">
        <f>IF(COUNTA($A3804:$K3804)=0,"",IF($K3804&lt;&gt;"",IF(COUNTIF($K$19:$K3804,$K3804)&gt;1,"SI","NO"),IF(COUNTIFS($A$19:$A3804,$A3804,$C$19:$C3804,$C3804,$J$19:$J3804,$J3804,$D$19:$D3804,$D3804)&gt;1,"SI","NO")))</f>
        <v/>
      </c>
      <c r="N3804" s="11">
        <f>IF(COUNTA($A3804:$K3804)=0,"",IF(AND($L3804="SI",$M3804="NO"),IFERROR($H3804,0),0))</f>
        <v/>
      </c>
      <c r="O3804" s="9">
        <f>IF(COUNTA($A3804:$K3804)=0,"",IF($M3804="SI","CUFE o factura duplicada dentro del reporte; no se suma dos veces",IF(IFERROR($H3804,0)&lt;=0,"DIAN reporta valor susceptible 0",IF($L3804="NO",IFERROR(LOOKUP(2,1/((LISTS!$M$2:$M$13&lt;&gt;"")*ISNUMBER(SEARCH(LISTS!$M$2:$M$13,$I3804))),LISTS!$O$2:$O$13),"Medio de pago no elegible o no identificado por DIAN"),"Apta automaticamente por pago electronico y base positiva"))))</f>
        <v/>
      </c>
    </row>
    <row r="3805">
      <c r="A3805" s="9" t="n"/>
      <c r="B3805" s="9" t="n"/>
      <c r="C3805" s="12" t="n"/>
      <c r="D3805" s="11" t="n"/>
      <c r="E3805" s="11" t="n"/>
      <c r="F3805" s="11" t="n"/>
      <c r="G3805" s="11" t="n"/>
      <c r="H3805" s="11" t="n"/>
      <c r="I3805" s="9" t="n"/>
      <c r="J3805" s="9" t="n"/>
      <c r="K3805" s="9" t="n"/>
      <c r="L3805" s="9">
        <f>IF(COUNTA($A3805:$K3805)=0,"",IF(AND(IFERROR($H3805,0)&gt;0,LEN(TRIM($K3805&amp;""))&gt;0,IFERROR(LOOKUP(2,1/((LISTS!$M$2:$M$13&lt;&gt;"")*ISNUMBER(SEARCH(LISTS!$M$2:$M$13,$I3805))),LISTS!$N$2:$N$13),"NO")="SI"),"SI","NO"))</f>
        <v/>
      </c>
      <c r="M3805" s="9">
        <f>IF(COUNTA($A3805:$K3805)=0,"",IF($K3805&lt;&gt;"",IF(COUNTIF($K$19:$K3805,$K3805)&gt;1,"SI","NO"),IF(COUNTIFS($A$19:$A3805,$A3805,$C$19:$C3805,$C3805,$J$19:$J3805,$J3805,$D$19:$D3805,$D3805)&gt;1,"SI","NO")))</f>
        <v/>
      </c>
      <c r="N3805" s="11">
        <f>IF(COUNTA($A3805:$K3805)=0,"",IF(AND($L3805="SI",$M3805="NO"),IFERROR($H3805,0),0))</f>
        <v/>
      </c>
      <c r="O3805" s="9">
        <f>IF(COUNTA($A3805:$K3805)=0,"",IF($M3805="SI","CUFE o factura duplicada dentro del reporte; no se suma dos veces",IF(IFERROR($H3805,0)&lt;=0,"DIAN reporta valor susceptible 0",IF($L3805="NO",IFERROR(LOOKUP(2,1/((LISTS!$M$2:$M$13&lt;&gt;"")*ISNUMBER(SEARCH(LISTS!$M$2:$M$13,$I3805))),LISTS!$O$2:$O$13),"Medio de pago no elegible o no identificado por DIAN"),"Apta automaticamente por pago electronico y base positiva"))))</f>
        <v/>
      </c>
    </row>
    <row r="3806">
      <c r="A3806" s="9" t="n"/>
      <c r="B3806" s="9" t="n"/>
      <c r="C3806" s="12" t="n"/>
      <c r="D3806" s="11" t="n"/>
      <c r="E3806" s="11" t="n"/>
      <c r="F3806" s="11" t="n"/>
      <c r="G3806" s="11" t="n"/>
      <c r="H3806" s="11" t="n"/>
      <c r="I3806" s="9" t="n"/>
      <c r="J3806" s="9" t="n"/>
      <c r="K3806" s="9" t="n"/>
      <c r="L3806" s="9">
        <f>IF(COUNTA($A3806:$K3806)=0,"",IF(AND(IFERROR($H3806,0)&gt;0,LEN(TRIM($K3806&amp;""))&gt;0,IFERROR(LOOKUP(2,1/((LISTS!$M$2:$M$13&lt;&gt;"")*ISNUMBER(SEARCH(LISTS!$M$2:$M$13,$I3806))),LISTS!$N$2:$N$13),"NO")="SI"),"SI","NO"))</f>
        <v/>
      </c>
      <c r="M3806" s="9">
        <f>IF(COUNTA($A3806:$K3806)=0,"",IF($K3806&lt;&gt;"",IF(COUNTIF($K$19:$K3806,$K3806)&gt;1,"SI","NO"),IF(COUNTIFS($A$19:$A3806,$A3806,$C$19:$C3806,$C3806,$J$19:$J3806,$J3806,$D$19:$D3806,$D3806)&gt;1,"SI","NO")))</f>
        <v/>
      </c>
      <c r="N3806" s="11">
        <f>IF(COUNTA($A3806:$K3806)=0,"",IF(AND($L3806="SI",$M3806="NO"),IFERROR($H3806,0),0))</f>
        <v/>
      </c>
      <c r="O3806" s="9">
        <f>IF(COUNTA($A3806:$K3806)=0,"",IF($M3806="SI","CUFE o factura duplicada dentro del reporte; no se suma dos veces",IF(IFERROR($H3806,0)&lt;=0,"DIAN reporta valor susceptible 0",IF($L3806="NO",IFERROR(LOOKUP(2,1/((LISTS!$M$2:$M$13&lt;&gt;"")*ISNUMBER(SEARCH(LISTS!$M$2:$M$13,$I3806))),LISTS!$O$2:$O$13),"Medio de pago no elegible o no identificado por DIAN"),"Apta automaticamente por pago electronico y base positiva"))))</f>
        <v/>
      </c>
    </row>
    <row r="3807">
      <c r="A3807" s="9" t="n"/>
      <c r="B3807" s="9" t="n"/>
      <c r="C3807" s="12" t="n"/>
      <c r="D3807" s="11" t="n"/>
      <c r="E3807" s="11" t="n"/>
      <c r="F3807" s="11" t="n"/>
      <c r="G3807" s="11" t="n"/>
      <c r="H3807" s="11" t="n"/>
      <c r="I3807" s="9" t="n"/>
      <c r="J3807" s="9" t="n"/>
      <c r="K3807" s="9" t="n"/>
      <c r="L3807" s="9">
        <f>IF(COUNTA($A3807:$K3807)=0,"",IF(AND(IFERROR($H3807,0)&gt;0,LEN(TRIM($K3807&amp;""))&gt;0,IFERROR(LOOKUP(2,1/((LISTS!$M$2:$M$13&lt;&gt;"")*ISNUMBER(SEARCH(LISTS!$M$2:$M$13,$I3807))),LISTS!$N$2:$N$13),"NO")="SI"),"SI","NO"))</f>
        <v/>
      </c>
      <c r="M3807" s="9">
        <f>IF(COUNTA($A3807:$K3807)=0,"",IF($K3807&lt;&gt;"",IF(COUNTIF($K$19:$K3807,$K3807)&gt;1,"SI","NO"),IF(COUNTIFS($A$19:$A3807,$A3807,$C$19:$C3807,$C3807,$J$19:$J3807,$J3807,$D$19:$D3807,$D3807)&gt;1,"SI","NO")))</f>
        <v/>
      </c>
      <c r="N3807" s="11">
        <f>IF(COUNTA($A3807:$K3807)=0,"",IF(AND($L3807="SI",$M3807="NO"),IFERROR($H3807,0),0))</f>
        <v/>
      </c>
      <c r="O3807" s="9">
        <f>IF(COUNTA($A3807:$K3807)=0,"",IF($M3807="SI","CUFE o factura duplicada dentro del reporte; no se suma dos veces",IF(IFERROR($H3807,0)&lt;=0,"DIAN reporta valor susceptible 0",IF($L3807="NO",IFERROR(LOOKUP(2,1/((LISTS!$M$2:$M$13&lt;&gt;"")*ISNUMBER(SEARCH(LISTS!$M$2:$M$13,$I3807))),LISTS!$O$2:$O$13),"Medio de pago no elegible o no identificado por DIAN"),"Apta automaticamente por pago electronico y base positiva"))))</f>
        <v/>
      </c>
    </row>
    <row r="3808">
      <c r="A3808" s="9" t="n"/>
      <c r="B3808" s="9" t="n"/>
      <c r="C3808" s="12" t="n"/>
      <c r="D3808" s="11" t="n"/>
      <c r="E3808" s="11" t="n"/>
      <c r="F3808" s="11" t="n"/>
      <c r="G3808" s="11" t="n"/>
      <c r="H3808" s="11" t="n"/>
      <c r="I3808" s="9" t="n"/>
      <c r="J3808" s="9" t="n"/>
      <c r="K3808" s="9" t="n"/>
      <c r="L3808" s="9">
        <f>IF(COUNTA($A3808:$K3808)=0,"",IF(AND(IFERROR($H3808,0)&gt;0,LEN(TRIM($K3808&amp;""))&gt;0,IFERROR(LOOKUP(2,1/((LISTS!$M$2:$M$13&lt;&gt;"")*ISNUMBER(SEARCH(LISTS!$M$2:$M$13,$I3808))),LISTS!$N$2:$N$13),"NO")="SI"),"SI","NO"))</f>
        <v/>
      </c>
      <c r="M3808" s="9">
        <f>IF(COUNTA($A3808:$K3808)=0,"",IF($K3808&lt;&gt;"",IF(COUNTIF($K$19:$K3808,$K3808)&gt;1,"SI","NO"),IF(COUNTIFS($A$19:$A3808,$A3808,$C$19:$C3808,$C3808,$J$19:$J3808,$J3808,$D$19:$D3808,$D3808)&gt;1,"SI","NO")))</f>
        <v/>
      </c>
      <c r="N3808" s="11">
        <f>IF(COUNTA($A3808:$K3808)=0,"",IF(AND($L3808="SI",$M3808="NO"),IFERROR($H3808,0),0))</f>
        <v/>
      </c>
      <c r="O3808" s="9">
        <f>IF(COUNTA($A3808:$K3808)=0,"",IF($M3808="SI","CUFE o factura duplicada dentro del reporte; no se suma dos veces",IF(IFERROR($H3808,0)&lt;=0,"DIAN reporta valor susceptible 0",IF($L3808="NO",IFERROR(LOOKUP(2,1/((LISTS!$M$2:$M$13&lt;&gt;"")*ISNUMBER(SEARCH(LISTS!$M$2:$M$13,$I3808))),LISTS!$O$2:$O$13),"Medio de pago no elegible o no identificado por DIAN"),"Apta automaticamente por pago electronico y base positiva"))))</f>
        <v/>
      </c>
    </row>
    <row r="3809">
      <c r="A3809" s="9" t="n"/>
      <c r="B3809" s="9" t="n"/>
      <c r="C3809" s="12" t="n"/>
      <c r="D3809" s="11" t="n"/>
      <c r="E3809" s="11" t="n"/>
      <c r="F3809" s="11" t="n"/>
      <c r="G3809" s="11" t="n"/>
      <c r="H3809" s="11" t="n"/>
      <c r="I3809" s="9" t="n"/>
      <c r="J3809" s="9" t="n"/>
      <c r="K3809" s="9" t="n"/>
      <c r="L3809" s="9">
        <f>IF(COUNTA($A3809:$K3809)=0,"",IF(AND(IFERROR($H3809,0)&gt;0,LEN(TRIM($K3809&amp;""))&gt;0,IFERROR(LOOKUP(2,1/((LISTS!$M$2:$M$13&lt;&gt;"")*ISNUMBER(SEARCH(LISTS!$M$2:$M$13,$I3809))),LISTS!$N$2:$N$13),"NO")="SI"),"SI","NO"))</f>
        <v/>
      </c>
      <c r="M3809" s="9">
        <f>IF(COUNTA($A3809:$K3809)=0,"",IF($K3809&lt;&gt;"",IF(COUNTIF($K$19:$K3809,$K3809)&gt;1,"SI","NO"),IF(COUNTIFS($A$19:$A3809,$A3809,$C$19:$C3809,$C3809,$J$19:$J3809,$J3809,$D$19:$D3809,$D3809)&gt;1,"SI","NO")))</f>
        <v/>
      </c>
      <c r="N3809" s="11">
        <f>IF(COUNTA($A3809:$K3809)=0,"",IF(AND($L3809="SI",$M3809="NO"),IFERROR($H3809,0),0))</f>
        <v/>
      </c>
      <c r="O3809" s="9">
        <f>IF(COUNTA($A3809:$K3809)=0,"",IF($M3809="SI","CUFE o factura duplicada dentro del reporte; no se suma dos veces",IF(IFERROR($H3809,0)&lt;=0,"DIAN reporta valor susceptible 0",IF($L3809="NO",IFERROR(LOOKUP(2,1/((LISTS!$M$2:$M$13&lt;&gt;"")*ISNUMBER(SEARCH(LISTS!$M$2:$M$13,$I3809))),LISTS!$O$2:$O$13),"Medio de pago no elegible o no identificado por DIAN"),"Apta automaticamente por pago electronico y base positiva"))))</f>
        <v/>
      </c>
    </row>
    <row r="3810">
      <c r="A3810" s="9" t="n"/>
      <c r="B3810" s="9" t="n"/>
      <c r="C3810" s="12" t="n"/>
      <c r="D3810" s="11" t="n"/>
      <c r="E3810" s="11" t="n"/>
      <c r="F3810" s="11" t="n"/>
      <c r="G3810" s="11" t="n"/>
      <c r="H3810" s="11" t="n"/>
      <c r="I3810" s="9" t="n"/>
      <c r="J3810" s="9" t="n"/>
      <c r="K3810" s="9" t="n"/>
      <c r="L3810" s="9">
        <f>IF(COUNTA($A3810:$K3810)=0,"",IF(AND(IFERROR($H3810,0)&gt;0,LEN(TRIM($K3810&amp;""))&gt;0,IFERROR(LOOKUP(2,1/((LISTS!$M$2:$M$13&lt;&gt;"")*ISNUMBER(SEARCH(LISTS!$M$2:$M$13,$I3810))),LISTS!$N$2:$N$13),"NO")="SI"),"SI","NO"))</f>
        <v/>
      </c>
      <c r="M3810" s="9">
        <f>IF(COUNTA($A3810:$K3810)=0,"",IF($K3810&lt;&gt;"",IF(COUNTIF($K$19:$K3810,$K3810)&gt;1,"SI","NO"),IF(COUNTIFS($A$19:$A3810,$A3810,$C$19:$C3810,$C3810,$J$19:$J3810,$J3810,$D$19:$D3810,$D3810)&gt;1,"SI","NO")))</f>
        <v/>
      </c>
      <c r="N3810" s="11">
        <f>IF(COUNTA($A3810:$K3810)=0,"",IF(AND($L3810="SI",$M3810="NO"),IFERROR($H3810,0),0))</f>
        <v/>
      </c>
      <c r="O3810" s="9">
        <f>IF(COUNTA($A3810:$K3810)=0,"",IF($M3810="SI","CUFE o factura duplicada dentro del reporte; no se suma dos veces",IF(IFERROR($H3810,0)&lt;=0,"DIAN reporta valor susceptible 0",IF($L3810="NO",IFERROR(LOOKUP(2,1/((LISTS!$M$2:$M$13&lt;&gt;"")*ISNUMBER(SEARCH(LISTS!$M$2:$M$13,$I3810))),LISTS!$O$2:$O$13),"Medio de pago no elegible o no identificado por DIAN"),"Apta automaticamente por pago electronico y base positiva"))))</f>
        <v/>
      </c>
    </row>
    <row r="3811">
      <c r="A3811" s="9" t="n"/>
      <c r="B3811" s="9" t="n"/>
      <c r="C3811" s="12" t="n"/>
      <c r="D3811" s="11" t="n"/>
      <c r="E3811" s="11" t="n"/>
      <c r="F3811" s="11" t="n"/>
      <c r="G3811" s="11" t="n"/>
      <c r="H3811" s="11" t="n"/>
      <c r="I3811" s="9" t="n"/>
      <c r="J3811" s="9" t="n"/>
      <c r="K3811" s="9" t="n"/>
      <c r="L3811" s="9">
        <f>IF(COUNTA($A3811:$K3811)=0,"",IF(AND(IFERROR($H3811,0)&gt;0,LEN(TRIM($K3811&amp;""))&gt;0,IFERROR(LOOKUP(2,1/((LISTS!$M$2:$M$13&lt;&gt;"")*ISNUMBER(SEARCH(LISTS!$M$2:$M$13,$I3811))),LISTS!$N$2:$N$13),"NO")="SI"),"SI","NO"))</f>
        <v/>
      </c>
      <c r="M3811" s="9">
        <f>IF(COUNTA($A3811:$K3811)=0,"",IF($K3811&lt;&gt;"",IF(COUNTIF($K$19:$K3811,$K3811)&gt;1,"SI","NO"),IF(COUNTIFS($A$19:$A3811,$A3811,$C$19:$C3811,$C3811,$J$19:$J3811,$J3811,$D$19:$D3811,$D3811)&gt;1,"SI","NO")))</f>
        <v/>
      </c>
      <c r="N3811" s="11">
        <f>IF(COUNTA($A3811:$K3811)=0,"",IF(AND($L3811="SI",$M3811="NO"),IFERROR($H3811,0),0))</f>
        <v/>
      </c>
      <c r="O3811" s="9">
        <f>IF(COUNTA($A3811:$K3811)=0,"",IF($M3811="SI","CUFE o factura duplicada dentro del reporte; no se suma dos veces",IF(IFERROR($H3811,0)&lt;=0,"DIAN reporta valor susceptible 0",IF($L3811="NO",IFERROR(LOOKUP(2,1/((LISTS!$M$2:$M$13&lt;&gt;"")*ISNUMBER(SEARCH(LISTS!$M$2:$M$13,$I3811))),LISTS!$O$2:$O$13),"Medio de pago no elegible o no identificado por DIAN"),"Apta automaticamente por pago electronico y base positiva"))))</f>
        <v/>
      </c>
    </row>
    <row r="3812">
      <c r="A3812" s="9" t="n"/>
      <c r="B3812" s="9" t="n"/>
      <c r="C3812" s="12" t="n"/>
      <c r="D3812" s="11" t="n"/>
      <c r="E3812" s="11" t="n"/>
      <c r="F3812" s="11" t="n"/>
      <c r="G3812" s="11" t="n"/>
      <c r="H3812" s="11" t="n"/>
      <c r="I3812" s="9" t="n"/>
      <c r="J3812" s="9" t="n"/>
      <c r="K3812" s="9" t="n"/>
      <c r="L3812" s="9">
        <f>IF(COUNTA($A3812:$K3812)=0,"",IF(AND(IFERROR($H3812,0)&gt;0,LEN(TRIM($K3812&amp;""))&gt;0,IFERROR(LOOKUP(2,1/((LISTS!$M$2:$M$13&lt;&gt;"")*ISNUMBER(SEARCH(LISTS!$M$2:$M$13,$I3812))),LISTS!$N$2:$N$13),"NO")="SI"),"SI","NO"))</f>
        <v/>
      </c>
      <c r="M3812" s="9">
        <f>IF(COUNTA($A3812:$K3812)=0,"",IF($K3812&lt;&gt;"",IF(COUNTIF($K$19:$K3812,$K3812)&gt;1,"SI","NO"),IF(COUNTIFS($A$19:$A3812,$A3812,$C$19:$C3812,$C3812,$J$19:$J3812,$J3812,$D$19:$D3812,$D3812)&gt;1,"SI","NO")))</f>
        <v/>
      </c>
      <c r="N3812" s="11">
        <f>IF(COUNTA($A3812:$K3812)=0,"",IF(AND($L3812="SI",$M3812="NO"),IFERROR($H3812,0),0))</f>
        <v/>
      </c>
      <c r="O3812" s="9">
        <f>IF(COUNTA($A3812:$K3812)=0,"",IF($M3812="SI","CUFE o factura duplicada dentro del reporte; no se suma dos veces",IF(IFERROR($H3812,0)&lt;=0,"DIAN reporta valor susceptible 0",IF($L3812="NO",IFERROR(LOOKUP(2,1/((LISTS!$M$2:$M$13&lt;&gt;"")*ISNUMBER(SEARCH(LISTS!$M$2:$M$13,$I3812))),LISTS!$O$2:$O$13),"Medio de pago no elegible o no identificado por DIAN"),"Apta automaticamente por pago electronico y base positiva"))))</f>
        <v/>
      </c>
    </row>
    <row r="3813">
      <c r="A3813" s="9" t="n"/>
      <c r="B3813" s="9" t="n"/>
      <c r="C3813" s="12" t="n"/>
      <c r="D3813" s="11" t="n"/>
      <c r="E3813" s="11" t="n"/>
      <c r="F3813" s="11" t="n"/>
      <c r="G3813" s="11" t="n"/>
      <c r="H3813" s="11" t="n"/>
      <c r="I3813" s="9" t="n"/>
      <c r="J3813" s="9" t="n"/>
      <c r="K3813" s="9" t="n"/>
      <c r="L3813" s="9">
        <f>IF(COUNTA($A3813:$K3813)=0,"",IF(AND(IFERROR($H3813,0)&gt;0,LEN(TRIM($K3813&amp;""))&gt;0,IFERROR(LOOKUP(2,1/((LISTS!$M$2:$M$13&lt;&gt;"")*ISNUMBER(SEARCH(LISTS!$M$2:$M$13,$I3813))),LISTS!$N$2:$N$13),"NO")="SI"),"SI","NO"))</f>
        <v/>
      </c>
      <c r="M3813" s="9">
        <f>IF(COUNTA($A3813:$K3813)=0,"",IF($K3813&lt;&gt;"",IF(COUNTIF($K$19:$K3813,$K3813)&gt;1,"SI","NO"),IF(COUNTIFS($A$19:$A3813,$A3813,$C$19:$C3813,$C3813,$J$19:$J3813,$J3813,$D$19:$D3813,$D3813)&gt;1,"SI","NO")))</f>
        <v/>
      </c>
      <c r="N3813" s="11">
        <f>IF(COUNTA($A3813:$K3813)=0,"",IF(AND($L3813="SI",$M3813="NO"),IFERROR($H3813,0),0))</f>
        <v/>
      </c>
      <c r="O3813" s="9">
        <f>IF(COUNTA($A3813:$K3813)=0,"",IF($M3813="SI","CUFE o factura duplicada dentro del reporte; no se suma dos veces",IF(IFERROR($H3813,0)&lt;=0,"DIAN reporta valor susceptible 0",IF($L3813="NO",IFERROR(LOOKUP(2,1/((LISTS!$M$2:$M$13&lt;&gt;"")*ISNUMBER(SEARCH(LISTS!$M$2:$M$13,$I3813))),LISTS!$O$2:$O$13),"Medio de pago no elegible o no identificado por DIAN"),"Apta automaticamente por pago electronico y base positiva"))))</f>
        <v/>
      </c>
    </row>
    <row r="3814">
      <c r="A3814" s="9" t="n"/>
      <c r="B3814" s="9" t="n"/>
      <c r="C3814" s="12" t="n"/>
      <c r="D3814" s="11" t="n"/>
      <c r="E3814" s="11" t="n"/>
      <c r="F3814" s="11" t="n"/>
      <c r="G3814" s="11" t="n"/>
      <c r="H3814" s="11" t="n"/>
      <c r="I3814" s="9" t="n"/>
      <c r="J3814" s="9" t="n"/>
      <c r="K3814" s="9" t="n"/>
      <c r="L3814" s="9">
        <f>IF(COUNTA($A3814:$K3814)=0,"",IF(AND(IFERROR($H3814,0)&gt;0,LEN(TRIM($K3814&amp;""))&gt;0,IFERROR(LOOKUP(2,1/((LISTS!$M$2:$M$13&lt;&gt;"")*ISNUMBER(SEARCH(LISTS!$M$2:$M$13,$I3814))),LISTS!$N$2:$N$13),"NO")="SI"),"SI","NO"))</f>
        <v/>
      </c>
      <c r="M3814" s="9">
        <f>IF(COUNTA($A3814:$K3814)=0,"",IF($K3814&lt;&gt;"",IF(COUNTIF($K$19:$K3814,$K3814)&gt;1,"SI","NO"),IF(COUNTIFS($A$19:$A3814,$A3814,$C$19:$C3814,$C3814,$J$19:$J3814,$J3814,$D$19:$D3814,$D3814)&gt;1,"SI","NO")))</f>
        <v/>
      </c>
      <c r="N3814" s="11">
        <f>IF(COUNTA($A3814:$K3814)=0,"",IF(AND($L3814="SI",$M3814="NO"),IFERROR($H3814,0),0))</f>
        <v/>
      </c>
      <c r="O3814" s="9">
        <f>IF(COUNTA($A3814:$K3814)=0,"",IF($M3814="SI","CUFE o factura duplicada dentro del reporte; no se suma dos veces",IF(IFERROR($H3814,0)&lt;=0,"DIAN reporta valor susceptible 0",IF($L3814="NO",IFERROR(LOOKUP(2,1/((LISTS!$M$2:$M$13&lt;&gt;"")*ISNUMBER(SEARCH(LISTS!$M$2:$M$13,$I3814))),LISTS!$O$2:$O$13),"Medio de pago no elegible o no identificado por DIAN"),"Apta automaticamente por pago electronico y base positiva"))))</f>
        <v/>
      </c>
    </row>
    <row r="3815">
      <c r="A3815" s="9" t="n"/>
      <c r="B3815" s="9" t="n"/>
      <c r="C3815" s="12" t="n"/>
      <c r="D3815" s="11" t="n"/>
      <c r="E3815" s="11" t="n"/>
      <c r="F3815" s="11" t="n"/>
      <c r="G3815" s="11" t="n"/>
      <c r="H3815" s="11" t="n"/>
      <c r="I3815" s="9" t="n"/>
      <c r="J3815" s="9" t="n"/>
      <c r="K3815" s="9" t="n"/>
      <c r="L3815" s="9">
        <f>IF(COUNTA($A3815:$K3815)=0,"",IF(AND(IFERROR($H3815,0)&gt;0,LEN(TRIM($K3815&amp;""))&gt;0,IFERROR(LOOKUP(2,1/((LISTS!$M$2:$M$13&lt;&gt;"")*ISNUMBER(SEARCH(LISTS!$M$2:$M$13,$I3815))),LISTS!$N$2:$N$13),"NO")="SI"),"SI","NO"))</f>
        <v/>
      </c>
      <c r="M3815" s="9">
        <f>IF(COUNTA($A3815:$K3815)=0,"",IF($K3815&lt;&gt;"",IF(COUNTIF($K$19:$K3815,$K3815)&gt;1,"SI","NO"),IF(COUNTIFS($A$19:$A3815,$A3815,$C$19:$C3815,$C3815,$J$19:$J3815,$J3815,$D$19:$D3815,$D3815)&gt;1,"SI","NO")))</f>
        <v/>
      </c>
      <c r="N3815" s="11">
        <f>IF(COUNTA($A3815:$K3815)=0,"",IF(AND($L3815="SI",$M3815="NO"),IFERROR($H3815,0),0))</f>
        <v/>
      </c>
      <c r="O3815" s="9">
        <f>IF(COUNTA($A3815:$K3815)=0,"",IF($M3815="SI","CUFE o factura duplicada dentro del reporte; no se suma dos veces",IF(IFERROR($H3815,0)&lt;=0,"DIAN reporta valor susceptible 0",IF($L3815="NO",IFERROR(LOOKUP(2,1/((LISTS!$M$2:$M$13&lt;&gt;"")*ISNUMBER(SEARCH(LISTS!$M$2:$M$13,$I3815))),LISTS!$O$2:$O$13),"Medio de pago no elegible o no identificado por DIAN"),"Apta automaticamente por pago electronico y base positiva"))))</f>
        <v/>
      </c>
    </row>
    <row r="3816">
      <c r="A3816" s="9" t="n"/>
      <c r="B3816" s="9" t="n"/>
      <c r="C3816" s="12" t="n"/>
      <c r="D3816" s="11" t="n"/>
      <c r="E3816" s="11" t="n"/>
      <c r="F3816" s="11" t="n"/>
      <c r="G3816" s="11" t="n"/>
      <c r="H3816" s="11" t="n"/>
      <c r="I3816" s="9" t="n"/>
      <c r="J3816" s="9" t="n"/>
      <c r="K3816" s="9" t="n"/>
      <c r="L3816" s="9">
        <f>IF(COUNTA($A3816:$K3816)=0,"",IF(AND(IFERROR($H3816,0)&gt;0,LEN(TRIM($K3816&amp;""))&gt;0,IFERROR(LOOKUP(2,1/((LISTS!$M$2:$M$13&lt;&gt;"")*ISNUMBER(SEARCH(LISTS!$M$2:$M$13,$I3816))),LISTS!$N$2:$N$13),"NO")="SI"),"SI","NO"))</f>
        <v/>
      </c>
      <c r="M3816" s="9">
        <f>IF(COUNTA($A3816:$K3816)=0,"",IF($K3816&lt;&gt;"",IF(COUNTIF($K$19:$K3816,$K3816)&gt;1,"SI","NO"),IF(COUNTIFS($A$19:$A3816,$A3816,$C$19:$C3816,$C3816,$J$19:$J3816,$J3816,$D$19:$D3816,$D3816)&gt;1,"SI","NO")))</f>
        <v/>
      </c>
      <c r="N3816" s="11">
        <f>IF(COUNTA($A3816:$K3816)=0,"",IF(AND($L3816="SI",$M3816="NO"),IFERROR($H3816,0),0))</f>
        <v/>
      </c>
      <c r="O3816" s="9">
        <f>IF(COUNTA($A3816:$K3816)=0,"",IF($M3816="SI","CUFE o factura duplicada dentro del reporte; no se suma dos veces",IF(IFERROR($H3816,0)&lt;=0,"DIAN reporta valor susceptible 0",IF($L3816="NO",IFERROR(LOOKUP(2,1/((LISTS!$M$2:$M$13&lt;&gt;"")*ISNUMBER(SEARCH(LISTS!$M$2:$M$13,$I3816))),LISTS!$O$2:$O$13),"Medio de pago no elegible o no identificado por DIAN"),"Apta automaticamente por pago electronico y base positiva"))))</f>
        <v/>
      </c>
    </row>
    <row r="3817">
      <c r="A3817" s="9" t="n"/>
      <c r="B3817" s="9" t="n"/>
      <c r="C3817" s="12" t="n"/>
      <c r="D3817" s="11" t="n"/>
      <c r="E3817" s="11" t="n"/>
      <c r="F3817" s="11" t="n"/>
      <c r="G3817" s="11" t="n"/>
      <c r="H3817" s="11" t="n"/>
      <c r="I3817" s="9" t="n"/>
      <c r="J3817" s="9" t="n"/>
      <c r="K3817" s="9" t="n"/>
      <c r="L3817" s="9">
        <f>IF(COUNTA($A3817:$K3817)=0,"",IF(AND(IFERROR($H3817,0)&gt;0,LEN(TRIM($K3817&amp;""))&gt;0,IFERROR(LOOKUP(2,1/((LISTS!$M$2:$M$13&lt;&gt;"")*ISNUMBER(SEARCH(LISTS!$M$2:$M$13,$I3817))),LISTS!$N$2:$N$13),"NO")="SI"),"SI","NO"))</f>
        <v/>
      </c>
      <c r="M3817" s="9">
        <f>IF(COUNTA($A3817:$K3817)=0,"",IF($K3817&lt;&gt;"",IF(COUNTIF($K$19:$K3817,$K3817)&gt;1,"SI","NO"),IF(COUNTIFS($A$19:$A3817,$A3817,$C$19:$C3817,$C3817,$J$19:$J3817,$J3817,$D$19:$D3817,$D3817)&gt;1,"SI","NO")))</f>
        <v/>
      </c>
      <c r="N3817" s="11">
        <f>IF(COUNTA($A3817:$K3817)=0,"",IF(AND($L3817="SI",$M3817="NO"),IFERROR($H3817,0),0))</f>
        <v/>
      </c>
      <c r="O3817" s="9">
        <f>IF(COUNTA($A3817:$K3817)=0,"",IF($M3817="SI","CUFE o factura duplicada dentro del reporte; no se suma dos veces",IF(IFERROR($H3817,0)&lt;=0,"DIAN reporta valor susceptible 0",IF($L3817="NO",IFERROR(LOOKUP(2,1/((LISTS!$M$2:$M$13&lt;&gt;"")*ISNUMBER(SEARCH(LISTS!$M$2:$M$13,$I3817))),LISTS!$O$2:$O$13),"Medio de pago no elegible o no identificado por DIAN"),"Apta automaticamente por pago electronico y base positiva"))))</f>
        <v/>
      </c>
    </row>
    <row r="3818">
      <c r="A3818" s="9" t="n"/>
      <c r="B3818" s="9" t="n"/>
      <c r="C3818" s="12" t="n"/>
      <c r="D3818" s="11" t="n"/>
      <c r="E3818" s="11" t="n"/>
      <c r="F3818" s="11" t="n"/>
      <c r="G3818" s="11" t="n"/>
      <c r="H3818" s="11" t="n"/>
      <c r="I3818" s="9" t="n"/>
      <c r="J3818" s="9" t="n"/>
      <c r="K3818" s="9" t="n"/>
      <c r="L3818" s="9">
        <f>IF(COUNTA($A3818:$K3818)=0,"",IF(AND(IFERROR($H3818,0)&gt;0,LEN(TRIM($K3818&amp;""))&gt;0,IFERROR(LOOKUP(2,1/((LISTS!$M$2:$M$13&lt;&gt;"")*ISNUMBER(SEARCH(LISTS!$M$2:$M$13,$I3818))),LISTS!$N$2:$N$13),"NO")="SI"),"SI","NO"))</f>
        <v/>
      </c>
      <c r="M3818" s="9">
        <f>IF(COUNTA($A3818:$K3818)=0,"",IF($K3818&lt;&gt;"",IF(COUNTIF($K$19:$K3818,$K3818)&gt;1,"SI","NO"),IF(COUNTIFS($A$19:$A3818,$A3818,$C$19:$C3818,$C3818,$J$19:$J3818,$J3818,$D$19:$D3818,$D3818)&gt;1,"SI","NO")))</f>
        <v/>
      </c>
      <c r="N3818" s="11">
        <f>IF(COUNTA($A3818:$K3818)=0,"",IF(AND($L3818="SI",$M3818="NO"),IFERROR($H3818,0),0))</f>
        <v/>
      </c>
      <c r="O3818" s="9">
        <f>IF(COUNTA($A3818:$K3818)=0,"",IF($M3818="SI","CUFE o factura duplicada dentro del reporte; no se suma dos veces",IF(IFERROR($H3818,0)&lt;=0,"DIAN reporta valor susceptible 0",IF($L3818="NO",IFERROR(LOOKUP(2,1/((LISTS!$M$2:$M$13&lt;&gt;"")*ISNUMBER(SEARCH(LISTS!$M$2:$M$13,$I3818))),LISTS!$O$2:$O$13),"Medio de pago no elegible o no identificado por DIAN"),"Apta automaticamente por pago electronico y base positiva"))))</f>
        <v/>
      </c>
    </row>
    <row r="3819">
      <c r="A3819" s="9" t="n"/>
      <c r="B3819" s="9" t="n"/>
      <c r="C3819" s="12" t="n"/>
      <c r="D3819" s="11" t="n"/>
      <c r="E3819" s="11" t="n"/>
      <c r="F3819" s="11" t="n"/>
      <c r="G3819" s="11" t="n"/>
      <c r="H3819" s="11" t="n"/>
      <c r="I3819" s="9" t="n"/>
      <c r="J3819" s="9" t="n"/>
      <c r="K3819" s="9" t="n"/>
      <c r="L3819" s="9">
        <f>IF(COUNTA($A3819:$K3819)=0,"",IF(AND(IFERROR($H3819,0)&gt;0,LEN(TRIM($K3819&amp;""))&gt;0,IFERROR(LOOKUP(2,1/((LISTS!$M$2:$M$13&lt;&gt;"")*ISNUMBER(SEARCH(LISTS!$M$2:$M$13,$I3819))),LISTS!$N$2:$N$13),"NO")="SI"),"SI","NO"))</f>
        <v/>
      </c>
      <c r="M3819" s="9">
        <f>IF(COUNTA($A3819:$K3819)=0,"",IF($K3819&lt;&gt;"",IF(COUNTIF($K$19:$K3819,$K3819)&gt;1,"SI","NO"),IF(COUNTIFS($A$19:$A3819,$A3819,$C$19:$C3819,$C3819,$J$19:$J3819,$J3819,$D$19:$D3819,$D3819)&gt;1,"SI","NO")))</f>
        <v/>
      </c>
      <c r="N3819" s="11">
        <f>IF(COUNTA($A3819:$K3819)=0,"",IF(AND($L3819="SI",$M3819="NO"),IFERROR($H3819,0),0))</f>
        <v/>
      </c>
      <c r="O3819" s="9">
        <f>IF(COUNTA($A3819:$K3819)=0,"",IF($M3819="SI","CUFE o factura duplicada dentro del reporte; no se suma dos veces",IF(IFERROR($H3819,0)&lt;=0,"DIAN reporta valor susceptible 0",IF($L3819="NO",IFERROR(LOOKUP(2,1/((LISTS!$M$2:$M$13&lt;&gt;"")*ISNUMBER(SEARCH(LISTS!$M$2:$M$13,$I3819))),LISTS!$O$2:$O$13),"Medio de pago no elegible o no identificado por DIAN"),"Apta automaticamente por pago electronico y base positiva"))))</f>
        <v/>
      </c>
    </row>
    <row r="3820">
      <c r="A3820" s="9" t="n"/>
      <c r="B3820" s="9" t="n"/>
      <c r="C3820" s="12" t="n"/>
      <c r="D3820" s="11" t="n"/>
      <c r="E3820" s="11" t="n"/>
      <c r="F3820" s="11" t="n"/>
      <c r="G3820" s="11" t="n"/>
      <c r="H3820" s="11" t="n"/>
      <c r="I3820" s="9" t="n"/>
      <c r="J3820" s="9" t="n"/>
      <c r="K3820" s="9" t="n"/>
      <c r="L3820" s="9">
        <f>IF(COUNTA($A3820:$K3820)=0,"",IF(AND(IFERROR($H3820,0)&gt;0,LEN(TRIM($K3820&amp;""))&gt;0,IFERROR(LOOKUP(2,1/((LISTS!$M$2:$M$13&lt;&gt;"")*ISNUMBER(SEARCH(LISTS!$M$2:$M$13,$I3820))),LISTS!$N$2:$N$13),"NO")="SI"),"SI","NO"))</f>
        <v/>
      </c>
      <c r="M3820" s="9">
        <f>IF(COUNTA($A3820:$K3820)=0,"",IF($K3820&lt;&gt;"",IF(COUNTIF($K$19:$K3820,$K3820)&gt;1,"SI","NO"),IF(COUNTIFS($A$19:$A3820,$A3820,$C$19:$C3820,$C3820,$J$19:$J3820,$J3820,$D$19:$D3820,$D3820)&gt;1,"SI","NO")))</f>
        <v/>
      </c>
      <c r="N3820" s="11">
        <f>IF(COUNTA($A3820:$K3820)=0,"",IF(AND($L3820="SI",$M3820="NO"),IFERROR($H3820,0),0))</f>
        <v/>
      </c>
      <c r="O3820" s="9">
        <f>IF(COUNTA($A3820:$K3820)=0,"",IF($M3820="SI","CUFE o factura duplicada dentro del reporte; no se suma dos veces",IF(IFERROR($H3820,0)&lt;=0,"DIAN reporta valor susceptible 0",IF($L3820="NO",IFERROR(LOOKUP(2,1/((LISTS!$M$2:$M$13&lt;&gt;"")*ISNUMBER(SEARCH(LISTS!$M$2:$M$13,$I3820))),LISTS!$O$2:$O$13),"Medio de pago no elegible o no identificado por DIAN"),"Apta automaticamente por pago electronico y base positiva"))))</f>
        <v/>
      </c>
    </row>
    <row r="3821">
      <c r="A3821" s="9" t="n"/>
      <c r="B3821" s="9" t="n"/>
      <c r="C3821" s="12" t="n"/>
      <c r="D3821" s="11" t="n"/>
      <c r="E3821" s="11" t="n"/>
      <c r="F3821" s="11" t="n"/>
      <c r="G3821" s="11" t="n"/>
      <c r="H3821" s="11" t="n"/>
      <c r="I3821" s="9" t="n"/>
      <c r="J3821" s="9" t="n"/>
      <c r="K3821" s="9" t="n"/>
      <c r="L3821" s="9">
        <f>IF(COUNTA($A3821:$K3821)=0,"",IF(AND(IFERROR($H3821,0)&gt;0,LEN(TRIM($K3821&amp;""))&gt;0,IFERROR(LOOKUP(2,1/((LISTS!$M$2:$M$13&lt;&gt;"")*ISNUMBER(SEARCH(LISTS!$M$2:$M$13,$I3821))),LISTS!$N$2:$N$13),"NO")="SI"),"SI","NO"))</f>
        <v/>
      </c>
      <c r="M3821" s="9">
        <f>IF(COUNTA($A3821:$K3821)=0,"",IF($K3821&lt;&gt;"",IF(COUNTIF($K$19:$K3821,$K3821)&gt;1,"SI","NO"),IF(COUNTIFS($A$19:$A3821,$A3821,$C$19:$C3821,$C3821,$J$19:$J3821,$J3821,$D$19:$D3821,$D3821)&gt;1,"SI","NO")))</f>
        <v/>
      </c>
      <c r="N3821" s="11">
        <f>IF(COUNTA($A3821:$K3821)=0,"",IF(AND($L3821="SI",$M3821="NO"),IFERROR($H3821,0),0))</f>
        <v/>
      </c>
      <c r="O3821" s="9">
        <f>IF(COUNTA($A3821:$K3821)=0,"",IF($M3821="SI","CUFE o factura duplicada dentro del reporte; no se suma dos veces",IF(IFERROR($H3821,0)&lt;=0,"DIAN reporta valor susceptible 0",IF($L3821="NO",IFERROR(LOOKUP(2,1/((LISTS!$M$2:$M$13&lt;&gt;"")*ISNUMBER(SEARCH(LISTS!$M$2:$M$13,$I3821))),LISTS!$O$2:$O$13),"Medio de pago no elegible o no identificado por DIAN"),"Apta automaticamente por pago electronico y base positiva"))))</f>
        <v/>
      </c>
    </row>
    <row r="3822">
      <c r="A3822" s="9" t="n"/>
      <c r="B3822" s="9" t="n"/>
      <c r="C3822" s="12" t="n"/>
      <c r="D3822" s="11" t="n"/>
      <c r="E3822" s="11" t="n"/>
      <c r="F3822" s="11" t="n"/>
      <c r="G3822" s="11" t="n"/>
      <c r="H3822" s="11" t="n"/>
      <c r="I3822" s="9" t="n"/>
      <c r="J3822" s="9" t="n"/>
      <c r="K3822" s="9" t="n"/>
      <c r="L3822" s="9">
        <f>IF(COUNTA($A3822:$K3822)=0,"",IF(AND(IFERROR($H3822,0)&gt;0,LEN(TRIM($K3822&amp;""))&gt;0,IFERROR(LOOKUP(2,1/((LISTS!$M$2:$M$13&lt;&gt;"")*ISNUMBER(SEARCH(LISTS!$M$2:$M$13,$I3822))),LISTS!$N$2:$N$13),"NO")="SI"),"SI","NO"))</f>
        <v/>
      </c>
      <c r="M3822" s="9">
        <f>IF(COUNTA($A3822:$K3822)=0,"",IF($K3822&lt;&gt;"",IF(COUNTIF($K$19:$K3822,$K3822)&gt;1,"SI","NO"),IF(COUNTIFS($A$19:$A3822,$A3822,$C$19:$C3822,$C3822,$J$19:$J3822,$J3822,$D$19:$D3822,$D3822)&gt;1,"SI","NO")))</f>
        <v/>
      </c>
      <c r="N3822" s="11">
        <f>IF(COUNTA($A3822:$K3822)=0,"",IF(AND($L3822="SI",$M3822="NO"),IFERROR($H3822,0),0))</f>
        <v/>
      </c>
      <c r="O3822" s="9">
        <f>IF(COUNTA($A3822:$K3822)=0,"",IF($M3822="SI","CUFE o factura duplicada dentro del reporte; no se suma dos veces",IF(IFERROR($H3822,0)&lt;=0,"DIAN reporta valor susceptible 0",IF($L3822="NO",IFERROR(LOOKUP(2,1/((LISTS!$M$2:$M$13&lt;&gt;"")*ISNUMBER(SEARCH(LISTS!$M$2:$M$13,$I3822))),LISTS!$O$2:$O$13),"Medio de pago no elegible o no identificado por DIAN"),"Apta automaticamente por pago electronico y base positiva"))))</f>
        <v/>
      </c>
    </row>
    <row r="3823">
      <c r="A3823" s="9" t="n"/>
      <c r="B3823" s="9" t="n"/>
      <c r="C3823" s="12" t="n"/>
      <c r="D3823" s="11" t="n"/>
      <c r="E3823" s="11" t="n"/>
      <c r="F3823" s="11" t="n"/>
      <c r="G3823" s="11" t="n"/>
      <c r="H3823" s="11" t="n"/>
      <c r="I3823" s="9" t="n"/>
      <c r="J3823" s="9" t="n"/>
      <c r="K3823" s="9" t="n"/>
      <c r="L3823" s="9">
        <f>IF(COUNTA($A3823:$K3823)=0,"",IF(AND(IFERROR($H3823,0)&gt;0,LEN(TRIM($K3823&amp;""))&gt;0,IFERROR(LOOKUP(2,1/((LISTS!$M$2:$M$13&lt;&gt;"")*ISNUMBER(SEARCH(LISTS!$M$2:$M$13,$I3823))),LISTS!$N$2:$N$13),"NO")="SI"),"SI","NO"))</f>
        <v/>
      </c>
      <c r="M3823" s="9">
        <f>IF(COUNTA($A3823:$K3823)=0,"",IF($K3823&lt;&gt;"",IF(COUNTIF($K$19:$K3823,$K3823)&gt;1,"SI","NO"),IF(COUNTIFS($A$19:$A3823,$A3823,$C$19:$C3823,$C3823,$J$19:$J3823,$J3823,$D$19:$D3823,$D3823)&gt;1,"SI","NO")))</f>
        <v/>
      </c>
      <c r="N3823" s="11">
        <f>IF(COUNTA($A3823:$K3823)=0,"",IF(AND($L3823="SI",$M3823="NO"),IFERROR($H3823,0),0))</f>
        <v/>
      </c>
      <c r="O3823" s="9">
        <f>IF(COUNTA($A3823:$K3823)=0,"",IF($M3823="SI","CUFE o factura duplicada dentro del reporte; no se suma dos veces",IF(IFERROR($H3823,0)&lt;=0,"DIAN reporta valor susceptible 0",IF($L3823="NO",IFERROR(LOOKUP(2,1/((LISTS!$M$2:$M$13&lt;&gt;"")*ISNUMBER(SEARCH(LISTS!$M$2:$M$13,$I3823))),LISTS!$O$2:$O$13),"Medio de pago no elegible o no identificado por DIAN"),"Apta automaticamente por pago electronico y base positiva"))))</f>
        <v/>
      </c>
    </row>
    <row r="3824">
      <c r="A3824" s="9" t="n"/>
      <c r="B3824" s="9" t="n"/>
      <c r="C3824" s="12" t="n"/>
      <c r="D3824" s="11" t="n"/>
      <c r="E3824" s="11" t="n"/>
      <c r="F3824" s="11" t="n"/>
      <c r="G3824" s="11" t="n"/>
      <c r="H3824" s="11" t="n"/>
      <c r="I3824" s="9" t="n"/>
      <c r="J3824" s="9" t="n"/>
      <c r="K3824" s="9" t="n"/>
      <c r="L3824" s="9">
        <f>IF(COUNTA($A3824:$K3824)=0,"",IF(AND(IFERROR($H3824,0)&gt;0,LEN(TRIM($K3824&amp;""))&gt;0,IFERROR(LOOKUP(2,1/((LISTS!$M$2:$M$13&lt;&gt;"")*ISNUMBER(SEARCH(LISTS!$M$2:$M$13,$I3824))),LISTS!$N$2:$N$13),"NO")="SI"),"SI","NO"))</f>
        <v/>
      </c>
      <c r="M3824" s="9">
        <f>IF(COUNTA($A3824:$K3824)=0,"",IF($K3824&lt;&gt;"",IF(COUNTIF($K$19:$K3824,$K3824)&gt;1,"SI","NO"),IF(COUNTIFS($A$19:$A3824,$A3824,$C$19:$C3824,$C3824,$J$19:$J3824,$J3824,$D$19:$D3824,$D3824)&gt;1,"SI","NO")))</f>
        <v/>
      </c>
      <c r="N3824" s="11">
        <f>IF(COUNTA($A3824:$K3824)=0,"",IF(AND($L3824="SI",$M3824="NO"),IFERROR($H3824,0),0))</f>
        <v/>
      </c>
      <c r="O3824" s="9">
        <f>IF(COUNTA($A3824:$K3824)=0,"",IF($M3824="SI","CUFE o factura duplicada dentro del reporte; no se suma dos veces",IF(IFERROR($H3824,0)&lt;=0,"DIAN reporta valor susceptible 0",IF($L3824="NO",IFERROR(LOOKUP(2,1/((LISTS!$M$2:$M$13&lt;&gt;"")*ISNUMBER(SEARCH(LISTS!$M$2:$M$13,$I3824))),LISTS!$O$2:$O$13),"Medio de pago no elegible o no identificado por DIAN"),"Apta automaticamente por pago electronico y base positiva"))))</f>
        <v/>
      </c>
    </row>
    <row r="3825">
      <c r="A3825" s="9" t="n"/>
      <c r="B3825" s="9" t="n"/>
      <c r="C3825" s="12" t="n"/>
      <c r="D3825" s="11" t="n"/>
      <c r="E3825" s="11" t="n"/>
      <c r="F3825" s="11" t="n"/>
      <c r="G3825" s="11" t="n"/>
      <c r="H3825" s="11" t="n"/>
      <c r="I3825" s="9" t="n"/>
      <c r="J3825" s="9" t="n"/>
      <c r="K3825" s="9" t="n"/>
      <c r="L3825" s="9">
        <f>IF(COUNTA($A3825:$K3825)=0,"",IF(AND(IFERROR($H3825,0)&gt;0,LEN(TRIM($K3825&amp;""))&gt;0,IFERROR(LOOKUP(2,1/((LISTS!$M$2:$M$13&lt;&gt;"")*ISNUMBER(SEARCH(LISTS!$M$2:$M$13,$I3825))),LISTS!$N$2:$N$13),"NO")="SI"),"SI","NO"))</f>
        <v/>
      </c>
      <c r="M3825" s="9">
        <f>IF(COUNTA($A3825:$K3825)=0,"",IF($K3825&lt;&gt;"",IF(COUNTIF($K$19:$K3825,$K3825)&gt;1,"SI","NO"),IF(COUNTIFS($A$19:$A3825,$A3825,$C$19:$C3825,$C3825,$J$19:$J3825,$J3825,$D$19:$D3825,$D3825)&gt;1,"SI","NO")))</f>
        <v/>
      </c>
      <c r="N3825" s="11">
        <f>IF(COUNTA($A3825:$K3825)=0,"",IF(AND($L3825="SI",$M3825="NO"),IFERROR($H3825,0),0))</f>
        <v/>
      </c>
      <c r="O3825" s="9">
        <f>IF(COUNTA($A3825:$K3825)=0,"",IF($M3825="SI","CUFE o factura duplicada dentro del reporte; no se suma dos veces",IF(IFERROR($H3825,0)&lt;=0,"DIAN reporta valor susceptible 0",IF($L3825="NO",IFERROR(LOOKUP(2,1/((LISTS!$M$2:$M$13&lt;&gt;"")*ISNUMBER(SEARCH(LISTS!$M$2:$M$13,$I3825))),LISTS!$O$2:$O$13),"Medio de pago no elegible o no identificado por DIAN"),"Apta automaticamente por pago electronico y base positiva"))))</f>
        <v/>
      </c>
    </row>
    <row r="3826">
      <c r="A3826" s="9" t="n"/>
      <c r="B3826" s="9" t="n"/>
      <c r="C3826" s="12" t="n"/>
      <c r="D3826" s="11" t="n"/>
      <c r="E3826" s="11" t="n"/>
      <c r="F3826" s="11" t="n"/>
      <c r="G3826" s="11" t="n"/>
      <c r="H3826" s="11" t="n"/>
      <c r="I3826" s="9" t="n"/>
      <c r="J3826" s="9" t="n"/>
      <c r="K3826" s="9" t="n"/>
      <c r="L3826" s="9">
        <f>IF(COUNTA($A3826:$K3826)=0,"",IF(AND(IFERROR($H3826,0)&gt;0,LEN(TRIM($K3826&amp;""))&gt;0,IFERROR(LOOKUP(2,1/((LISTS!$M$2:$M$13&lt;&gt;"")*ISNUMBER(SEARCH(LISTS!$M$2:$M$13,$I3826))),LISTS!$N$2:$N$13),"NO")="SI"),"SI","NO"))</f>
        <v/>
      </c>
      <c r="M3826" s="9">
        <f>IF(COUNTA($A3826:$K3826)=0,"",IF($K3826&lt;&gt;"",IF(COUNTIF($K$19:$K3826,$K3826)&gt;1,"SI","NO"),IF(COUNTIFS($A$19:$A3826,$A3826,$C$19:$C3826,$C3826,$J$19:$J3826,$J3826,$D$19:$D3826,$D3826)&gt;1,"SI","NO")))</f>
        <v/>
      </c>
      <c r="N3826" s="11">
        <f>IF(COUNTA($A3826:$K3826)=0,"",IF(AND($L3826="SI",$M3826="NO"),IFERROR($H3826,0),0))</f>
        <v/>
      </c>
      <c r="O3826" s="9">
        <f>IF(COUNTA($A3826:$K3826)=0,"",IF($M3826="SI","CUFE o factura duplicada dentro del reporte; no se suma dos veces",IF(IFERROR($H3826,0)&lt;=0,"DIAN reporta valor susceptible 0",IF($L3826="NO",IFERROR(LOOKUP(2,1/((LISTS!$M$2:$M$13&lt;&gt;"")*ISNUMBER(SEARCH(LISTS!$M$2:$M$13,$I3826))),LISTS!$O$2:$O$13),"Medio de pago no elegible o no identificado por DIAN"),"Apta automaticamente por pago electronico y base positiva"))))</f>
        <v/>
      </c>
    </row>
    <row r="3827">
      <c r="A3827" s="9" t="n"/>
      <c r="B3827" s="9" t="n"/>
      <c r="C3827" s="12" t="n"/>
      <c r="D3827" s="11" t="n"/>
      <c r="E3827" s="11" t="n"/>
      <c r="F3827" s="11" t="n"/>
      <c r="G3827" s="11" t="n"/>
      <c r="H3827" s="11" t="n"/>
      <c r="I3827" s="9" t="n"/>
      <c r="J3827" s="9" t="n"/>
      <c r="K3827" s="9" t="n"/>
      <c r="L3827" s="9">
        <f>IF(COUNTA($A3827:$K3827)=0,"",IF(AND(IFERROR($H3827,0)&gt;0,LEN(TRIM($K3827&amp;""))&gt;0,IFERROR(LOOKUP(2,1/((LISTS!$M$2:$M$13&lt;&gt;"")*ISNUMBER(SEARCH(LISTS!$M$2:$M$13,$I3827))),LISTS!$N$2:$N$13),"NO")="SI"),"SI","NO"))</f>
        <v/>
      </c>
      <c r="M3827" s="9">
        <f>IF(COUNTA($A3827:$K3827)=0,"",IF($K3827&lt;&gt;"",IF(COUNTIF($K$19:$K3827,$K3827)&gt;1,"SI","NO"),IF(COUNTIFS($A$19:$A3827,$A3827,$C$19:$C3827,$C3827,$J$19:$J3827,$J3827,$D$19:$D3827,$D3827)&gt;1,"SI","NO")))</f>
        <v/>
      </c>
      <c r="N3827" s="11">
        <f>IF(COUNTA($A3827:$K3827)=0,"",IF(AND($L3827="SI",$M3827="NO"),IFERROR($H3827,0),0))</f>
        <v/>
      </c>
      <c r="O3827" s="9">
        <f>IF(COUNTA($A3827:$K3827)=0,"",IF($M3827="SI","CUFE o factura duplicada dentro del reporte; no se suma dos veces",IF(IFERROR($H3827,0)&lt;=0,"DIAN reporta valor susceptible 0",IF($L3827="NO",IFERROR(LOOKUP(2,1/((LISTS!$M$2:$M$13&lt;&gt;"")*ISNUMBER(SEARCH(LISTS!$M$2:$M$13,$I3827))),LISTS!$O$2:$O$13),"Medio de pago no elegible o no identificado por DIAN"),"Apta automaticamente por pago electronico y base positiva"))))</f>
        <v/>
      </c>
    </row>
    <row r="3828">
      <c r="A3828" s="9" t="n"/>
      <c r="B3828" s="9" t="n"/>
      <c r="C3828" s="12" t="n"/>
      <c r="D3828" s="11" t="n"/>
      <c r="E3828" s="11" t="n"/>
      <c r="F3828" s="11" t="n"/>
      <c r="G3828" s="11" t="n"/>
      <c r="H3828" s="11" t="n"/>
      <c r="I3828" s="9" t="n"/>
      <c r="J3828" s="9" t="n"/>
      <c r="K3828" s="9" t="n"/>
      <c r="L3828" s="9">
        <f>IF(COUNTA($A3828:$K3828)=0,"",IF(AND(IFERROR($H3828,0)&gt;0,LEN(TRIM($K3828&amp;""))&gt;0,IFERROR(LOOKUP(2,1/((LISTS!$M$2:$M$13&lt;&gt;"")*ISNUMBER(SEARCH(LISTS!$M$2:$M$13,$I3828))),LISTS!$N$2:$N$13),"NO")="SI"),"SI","NO"))</f>
        <v/>
      </c>
      <c r="M3828" s="9">
        <f>IF(COUNTA($A3828:$K3828)=0,"",IF($K3828&lt;&gt;"",IF(COUNTIF($K$19:$K3828,$K3828)&gt;1,"SI","NO"),IF(COUNTIFS($A$19:$A3828,$A3828,$C$19:$C3828,$C3828,$J$19:$J3828,$J3828,$D$19:$D3828,$D3828)&gt;1,"SI","NO")))</f>
        <v/>
      </c>
      <c r="N3828" s="11">
        <f>IF(COUNTA($A3828:$K3828)=0,"",IF(AND($L3828="SI",$M3828="NO"),IFERROR($H3828,0),0))</f>
        <v/>
      </c>
      <c r="O3828" s="9">
        <f>IF(COUNTA($A3828:$K3828)=0,"",IF($M3828="SI","CUFE o factura duplicada dentro del reporte; no se suma dos veces",IF(IFERROR($H3828,0)&lt;=0,"DIAN reporta valor susceptible 0",IF($L3828="NO",IFERROR(LOOKUP(2,1/((LISTS!$M$2:$M$13&lt;&gt;"")*ISNUMBER(SEARCH(LISTS!$M$2:$M$13,$I3828))),LISTS!$O$2:$O$13),"Medio de pago no elegible o no identificado por DIAN"),"Apta automaticamente por pago electronico y base positiva"))))</f>
        <v/>
      </c>
    </row>
    <row r="3829">
      <c r="A3829" s="9" t="n"/>
      <c r="B3829" s="9" t="n"/>
      <c r="C3829" s="12" t="n"/>
      <c r="D3829" s="11" t="n"/>
      <c r="E3829" s="11" t="n"/>
      <c r="F3829" s="11" t="n"/>
      <c r="G3829" s="11" t="n"/>
      <c r="H3829" s="11" t="n"/>
      <c r="I3829" s="9" t="n"/>
      <c r="J3829" s="9" t="n"/>
      <c r="K3829" s="9" t="n"/>
      <c r="L3829" s="9">
        <f>IF(COUNTA($A3829:$K3829)=0,"",IF(AND(IFERROR($H3829,0)&gt;0,LEN(TRIM($K3829&amp;""))&gt;0,IFERROR(LOOKUP(2,1/((LISTS!$M$2:$M$13&lt;&gt;"")*ISNUMBER(SEARCH(LISTS!$M$2:$M$13,$I3829))),LISTS!$N$2:$N$13),"NO")="SI"),"SI","NO"))</f>
        <v/>
      </c>
      <c r="M3829" s="9">
        <f>IF(COUNTA($A3829:$K3829)=0,"",IF($K3829&lt;&gt;"",IF(COUNTIF($K$19:$K3829,$K3829)&gt;1,"SI","NO"),IF(COUNTIFS($A$19:$A3829,$A3829,$C$19:$C3829,$C3829,$J$19:$J3829,$J3829,$D$19:$D3829,$D3829)&gt;1,"SI","NO")))</f>
        <v/>
      </c>
      <c r="N3829" s="11">
        <f>IF(COUNTA($A3829:$K3829)=0,"",IF(AND($L3829="SI",$M3829="NO"),IFERROR($H3829,0),0))</f>
        <v/>
      </c>
      <c r="O3829" s="9">
        <f>IF(COUNTA($A3829:$K3829)=0,"",IF($M3829="SI","CUFE o factura duplicada dentro del reporte; no se suma dos veces",IF(IFERROR($H3829,0)&lt;=0,"DIAN reporta valor susceptible 0",IF($L3829="NO",IFERROR(LOOKUP(2,1/((LISTS!$M$2:$M$13&lt;&gt;"")*ISNUMBER(SEARCH(LISTS!$M$2:$M$13,$I3829))),LISTS!$O$2:$O$13),"Medio de pago no elegible o no identificado por DIAN"),"Apta automaticamente por pago electronico y base positiva"))))</f>
        <v/>
      </c>
    </row>
    <row r="3830">
      <c r="A3830" s="9" t="n"/>
      <c r="B3830" s="9" t="n"/>
      <c r="C3830" s="12" t="n"/>
      <c r="D3830" s="11" t="n"/>
      <c r="E3830" s="11" t="n"/>
      <c r="F3830" s="11" t="n"/>
      <c r="G3830" s="11" t="n"/>
      <c r="H3830" s="11" t="n"/>
      <c r="I3830" s="9" t="n"/>
      <c r="J3830" s="9" t="n"/>
      <c r="K3830" s="9" t="n"/>
      <c r="L3830" s="9">
        <f>IF(COUNTA($A3830:$K3830)=0,"",IF(AND(IFERROR($H3830,0)&gt;0,LEN(TRIM($K3830&amp;""))&gt;0,IFERROR(LOOKUP(2,1/((LISTS!$M$2:$M$13&lt;&gt;"")*ISNUMBER(SEARCH(LISTS!$M$2:$M$13,$I3830))),LISTS!$N$2:$N$13),"NO")="SI"),"SI","NO"))</f>
        <v/>
      </c>
      <c r="M3830" s="9">
        <f>IF(COUNTA($A3830:$K3830)=0,"",IF($K3830&lt;&gt;"",IF(COUNTIF($K$19:$K3830,$K3830)&gt;1,"SI","NO"),IF(COUNTIFS($A$19:$A3830,$A3830,$C$19:$C3830,$C3830,$J$19:$J3830,$J3830,$D$19:$D3830,$D3830)&gt;1,"SI","NO")))</f>
        <v/>
      </c>
      <c r="N3830" s="11">
        <f>IF(COUNTA($A3830:$K3830)=0,"",IF(AND($L3830="SI",$M3830="NO"),IFERROR($H3830,0),0))</f>
        <v/>
      </c>
      <c r="O3830" s="9">
        <f>IF(COUNTA($A3830:$K3830)=0,"",IF($M3830="SI","CUFE o factura duplicada dentro del reporte; no se suma dos veces",IF(IFERROR($H3830,0)&lt;=0,"DIAN reporta valor susceptible 0",IF($L3830="NO",IFERROR(LOOKUP(2,1/((LISTS!$M$2:$M$13&lt;&gt;"")*ISNUMBER(SEARCH(LISTS!$M$2:$M$13,$I3830))),LISTS!$O$2:$O$13),"Medio de pago no elegible o no identificado por DIAN"),"Apta automaticamente por pago electronico y base positiva"))))</f>
        <v/>
      </c>
    </row>
    <row r="3831">
      <c r="A3831" s="9" t="n"/>
      <c r="B3831" s="9" t="n"/>
      <c r="C3831" s="12" t="n"/>
      <c r="D3831" s="11" t="n"/>
      <c r="E3831" s="11" t="n"/>
      <c r="F3831" s="11" t="n"/>
      <c r="G3831" s="11" t="n"/>
      <c r="H3831" s="11" t="n"/>
      <c r="I3831" s="9" t="n"/>
      <c r="J3831" s="9" t="n"/>
      <c r="K3831" s="9" t="n"/>
      <c r="L3831" s="9">
        <f>IF(COUNTA($A3831:$K3831)=0,"",IF(AND(IFERROR($H3831,0)&gt;0,LEN(TRIM($K3831&amp;""))&gt;0,IFERROR(LOOKUP(2,1/((LISTS!$M$2:$M$13&lt;&gt;"")*ISNUMBER(SEARCH(LISTS!$M$2:$M$13,$I3831))),LISTS!$N$2:$N$13),"NO")="SI"),"SI","NO"))</f>
        <v/>
      </c>
      <c r="M3831" s="9">
        <f>IF(COUNTA($A3831:$K3831)=0,"",IF($K3831&lt;&gt;"",IF(COUNTIF($K$19:$K3831,$K3831)&gt;1,"SI","NO"),IF(COUNTIFS($A$19:$A3831,$A3831,$C$19:$C3831,$C3831,$J$19:$J3831,$J3831,$D$19:$D3831,$D3831)&gt;1,"SI","NO")))</f>
        <v/>
      </c>
      <c r="N3831" s="11">
        <f>IF(COUNTA($A3831:$K3831)=0,"",IF(AND($L3831="SI",$M3831="NO"),IFERROR($H3831,0),0))</f>
        <v/>
      </c>
      <c r="O3831" s="9">
        <f>IF(COUNTA($A3831:$K3831)=0,"",IF($M3831="SI","CUFE o factura duplicada dentro del reporte; no se suma dos veces",IF(IFERROR($H3831,0)&lt;=0,"DIAN reporta valor susceptible 0",IF($L3831="NO",IFERROR(LOOKUP(2,1/((LISTS!$M$2:$M$13&lt;&gt;"")*ISNUMBER(SEARCH(LISTS!$M$2:$M$13,$I3831))),LISTS!$O$2:$O$13),"Medio de pago no elegible o no identificado por DIAN"),"Apta automaticamente por pago electronico y base positiva"))))</f>
        <v/>
      </c>
    </row>
    <row r="3832">
      <c r="A3832" s="9" t="n"/>
      <c r="B3832" s="9" t="n"/>
      <c r="C3832" s="12" t="n"/>
      <c r="D3832" s="11" t="n"/>
      <c r="E3832" s="11" t="n"/>
      <c r="F3832" s="11" t="n"/>
      <c r="G3832" s="11" t="n"/>
      <c r="H3832" s="11" t="n"/>
      <c r="I3832" s="9" t="n"/>
      <c r="J3832" s="9" t="n"/>
      <c r="K3832" s="9" t="n"/>
      <c r="L3832" s="9">
        <f>IF(COUNTA($A3832:$K3832)=0,"",IF(AND(IFERROR($H3832,0)&gt;0,LEN(TRIM($K3832&amp;""))&gt;0,IFERROR(LOOKUP(2,1/((LISTS!$M$2:$M$13&lt;&gt;"")*ISNUMBER(SEARCH(LISTS!$M$2:$M$13,$I3832))),LISTS!$N$2:$N$13),"NO")="SI"),"SI","NO"))</f>
        <v/>
      </c>
      <c r="M3832" s="9">
        <f>IF(COUNTA($A3832:$K3832)=0,"",IF($K3832&lt;&gt;"",IF(COUNTIF($K$19:$K3832,$K3832)&gt;1,"SI","NO"),IF(COUNTIFS($A$19:$A3832,$A3832,$C$19:$C3832,$C3832,$J$19:$J3832,$J3832,$D$19:$D3832,$D3832)&gt;1,"SI","NO")))</f>
        <v/>
      </c>
      <c r="N3832" s="11">
        <f>IF(COUNTA($A3832:$K3832)=0,"",IF(AND($L3832="SI",$M3832="NO"),IFERROR($H3832,0),0))</f>
        <v/>
      </c>
      <c r="O3832" s="9">
        <f>IF(COUNTA($A3832:$K3832)=0,"",IF($M3832="SI","CUFE o factura duplicada dentro del reporte; no se suma dos veces",IF(IFERROR($H3832,0)&lt;=0,"DIAN reporta valor susceptible 0",IF($L3832="NO",IFERROR(LOOKUP(2,1/((LISTS!$M$2:$M$13&lt;&gt;"")*ISNUMBER(SEARCH(LISTS!$M$2:$M$13,$I3832))),LISTS!$O$2:$O$13),"Medio de pago no elegible o no identificado por DIAN"),"Apta automaticamente por pago electronico y base positiva"))))</f>
        <v/>
      </c>
    </row>
    <row r="3833">
      <c r="A3833" s="9" t="n"/>
      <c r="B3833" s="9" t="n"/>
      <c r="C3833" s="12" t="n"/>
      <c r="D3833" s="11" t="n"/>
      <c r="E3833" s="11" t="n"/>
      <c r="F3833" s="11" t="n"/>
      <c r="G3833" s="11" t="n"/>
      <c r="H3833" s="11" t="n"/>
      <c r="I3833" s="9" t="n"/>
      <c r="J3833" s="9" t="n"/>
      <c r="K3833" s="9" t="n"/>
      <c r="L3833" s="9">
        <f>IF(COUNTA($A3833:$K3833)=0,"",IF(AND(IFERROR($H3833,0)&gt;0,LEN(TRIM($K3833&amp;""))&gt;0,IFERROR(LOOKUP(2,1/((LISTS!$M$2:$M$13&lt;&gt;"")*ISNUMBER(SEARCH(LISTS!$M$2:$M$13,$I3833))),LISTS!$N$2:$N$13),"NO")="SI"),"SI","NO"))</f>
        <v/>
      </c>
      <c r="M3833" s="9">
        <f>IF(COUNTA($A3833:$K3833)=0,"",IF($K3833&lt;&gt;"",IF(COUNTIF($K$19:$K3833,$K3833)&gt;1,"SI","NO"),IF(COUNTIFS($A$19:$A3833,$A3833,$C$19:$C3833,$C3833,$J$19:$J3833,$J3833,$D$19:$D3833,$D3833)&gt;1,"SI","NO")))</f>
        <v/>
      </c>
      <c r="N3833" s="11">
        <f>IF(COUNTA($A3833:$K3833)=0,"",IF(AND($L3833="SI",$M3833="NO"),IFERROR($H3833,0),0))</f>
        <v/>
      </c>
      <c r="O3833" s="9">
        <f>IF(COUNTA($A3833:$K3833)=0,"",IF($M3833="SI","CUFE o factura duplicada dentro del reporte; no se suma dos veces",IF(IFERROR($H3833,0)&lt;=0,"DIAN reporta valor susceptible 0",IF($L3833="NO",IFERROR(LOOKUP(2,1/((LISTS!$M$2:$M$13&lt;&gt;"")*ISNUMBER(SEARCH(LISTS!$M$2:$M$13,$I3833))),LISTS!$O$2:$O$13),"Medio de pago no elegible o no identificado por DIAN"),"Apta automaticamente por pago electronico y base positiva"))))</f>
        <v/>
      </c>
    </row>
    <row r="3834">
      <c r="A3834" s="9" t="n"/>
      <c r="B3834" s="9" t="n"/>
      <c r="C3834" s="12" t="n"/>
      <c r="D3834" s="11" t="n"/>
      <c r="E3834" s="11" t="n"/>
      <c r="F3834" s="11" t="n"/>
      <c r="G3834" s="11" t="n"/>
      <c r="H3834" s="11" t="n"/>
      <c r="I3834" s="9" t="n"/>
      <c r="J3834" s="9" t="n"/>
      <c r="K3834" s="9" t="n"/>
      <c r="L3834" s="9">
        <f>IF(COUNTA($A3834:$K3834)=0,"",IF(AND(IFERROR($H3834,0)&gt;0,LEN(TRIM($K3834&amp;""))&gt;0,IFERROR(LOOKUP(2,1/((LISTS!$M$2:$M$13&lt;&gt;"")*ISNUMBER(SEARCH(LISTS!$M$2:$M$13,$I3834))),LISTS!$N$2:$N$13),"NO")="SI"),"SI","NO"))</f>
        <v/>
      </c>
      <c r="M3834" s="9">
        <f>IF(COUNTA($A3834:$K3834)=0,"",IF($K3834&lt;&gt;"",IF(COUNTIF($K$19:$K3834,$K3834)&gt;1,"SI","NO"),IF(COUNTIFS($A$19:$A3834,$A3834,$C$19:$C3834,$C3834,$J$19:$J3834,$J3834,$D$19:$D3834,$D3834)&gt;1,"SI","NO")))</f>
        <v/>
      </c>
      <c r="N3834" s="11">
        <f>IF(COUNTA($A3834:$K3834)=0,"",IF(AND($L3834="SI",$M3834="NO"),IFERROR($H3834,0),0))</f>
        <v/>
      </c>
      <c r="O3834" s="9">
        <f>IF(COUNTA($A3834:$K3834)=0,"",IF($M3834="SI","CUFE o factura duplicada dentro del reporte; no se suma dos veces",IF(IFERROR($H3834,0)&lt;=0,"DIAN reporta valor susceptible 0",IF($L3834="NO",IFERROR(LOOKUP(2,1/((LISTS!$M$2:$M$13&lt;&gt;"")*ISNUMBER(SEARCH(LISTS!$M$2:$M$13,$I3834))),LISTS!$O$2:$O$13),"Medio de pago no elegible o no identificado por DIAN"),"Apta automaticamente por pago electronico y base positiva"))))</f>
        <v/>
      </c>
    </row>
    <row r="3835">
      <c r="A3835" s="9" t="n"/>
      <c r="B3835" s="9" t="n"/>
      <c r="C3835" s="12" t="n"/>
      <c r="D3835" s="11" t="n"/>
      <c r="E3835" s="11" t="n"/>
      <c r="F3835" s="11" t="n"/>
      <c r="G3835" s="11" t="n"/>
      <c r="H3835" s="11" t="n"/>
      <c r="I3835" s="9" t="n"/>
      <c r="J3835" s="9" t="n"/>
      <c r="K3835" s="9" t="n"/>
      <c r="L3835" s="9">
        <f>IF(COUNTA($A3835:$K3835)=0,"",IF(AND(IFERROR($H3835,0)&gt;0,LEN(TRIM($K3835&amp;""))&gt;0,IFERROR(LOOKUP(2,1/((LISTS!$M$2:$M$13&lt;&gt;"")*ISNUMBER(SEARCH(LISTS!$M$2:$M$13,$I3835))),LISTS!$N$2:$N$13),"NO")="SI"),"SI","NO"))</f>
        <v/>
      </c>
      <c r="M3835" s="9">
        <f>IF(COUNTA($A3835:$K3835)=0,"",IF($K3835&lt;&gt;"",IF(COUNTIF($K$19:$K3835,$K3835)&gt;1,"SI","NO"),IF(COUNTIFS($A$19:$A3835,$A3835,$C$19:$C3835,$C3835,$J$19:$J3835,$J3835,$D$19:$D3835,$D3835)&gt;1,"SI","NO")))</f>
        <v/>
      </c>
      <c r="N3835" s="11">
        <f>IF(COUNTA($A3835:$K3835)=0,"",IF(AND($L3835="SI",$M3835="NO"),IFERROR($H3835,0),0))</f>
        <v/>
      </c>
      <c r="O3835" s="9">
        <f>IF(COUNTA($A3835:$K3835)=0,"",IF($M3835="SI","CUFE o factura duplicada dentro del reporte; no se suma dos veces",IF(IFERROR($H3835,0)&lt;=0,"DIAN reporta valor susceptible 0",IF($L3835="NO",IFERROR(LOOKUP(2,1/((LISTS!$M$2:$M$13&lt;&gt;"")*ISNUMBER(SEARCH(LISTS!$M$2:$M$13,$I3835))),LISTS!$O$2:$O$13),"Medio de pago no elegible o no identificado por DIAN"),"Apta automaticamente por pago electronico y base positiva"))))</f>
        <v/>
      </c>
    </row>
    <row r="3836">
      <c r="A3836" s="9" t="n"/>
      <c r="B3836" s="9" t="n"/>
      <c r="C3836" s="12" t="n"/>
      <c r="D3836" s="11" t="n"/>
      <c r="E3836" s="11" t="n"/>
      <c r="F3836" s="11" t="n"/>
      <c r="G3836" s="11" t="n"/>
      <c r="H3836" s="11" t="n"/>
      <c r="I3836" s="9" t="n"/>
      <c r="J3836" s="9" t="n"/>
      <c r="K3836" s="9" t="n"/>
      <c r="L3836" s="9">
        <f>IF(COUNTA($A3836:$K3836)=0,"",IF(AND(IFERROR($H3836,0)&gt;0,LEN(TRIM($K3836&amp;""))&gt;0,IFERROR(LOOKUP(2,1/((LISTS!$M$2:$M$13&lt;&gt;"")*ISNUMBER(SEARCH(LISTS!$M$2:$M$13,$I3836))),LISTS!$N$2:$N$13),"NO")="SI"),"SI","NO"))</f>
        <v/>
      </c>
      <c r="M3836" s="9">
        <f>IF(COUNTA($A3836:$K3836)=0,"",IF($K3836&lt;&gt;"",IF(COUNTIF($K$19:$K3836,$K3836)&gt;1,"SI","NO"),IF(COUNTIFS($A$19:$A3836,$A3836,$C$19:$C3836,$C3836,$J$19:$J3836,$J3836,$D$19:$D3836,$D3836)&gt;1,"SI","NO")))</f>
        <v/>
      </c>
      <c r="N3836" s="11">
        <f>IF(COUNTA($A3836:$K3836)=0,"",IF(AND($L3836="SI",$M3836="NO"),IFERROR($H3836,0),0))</f>
        <v/>
      </c>
      <c r="O3836" s="9">
        <f>IF(COUNTA($A3836:$K3836)=0,"",IF($M3836="SI","CUFE o factura duplicada dentro del reporte; no se suma dos veces",IF(IFERROR($H3836,0)&lt;=0,"DIAN reporta valor susceptible 0",IF($L3836="NO",IFERROR(LOOKUP(2,1/((LISTS!$M$2:$M$13&lt;&gt;"")*ISNUMBER(SEARCH(LISTS!$M$2:$M$13,$I3836))),LISTS!$O$2:$O$13),"Medio de pago no elegible o no identificado por DIAN"),"Apta automaticamente por pago electronico y base positiva"))))</f>
        <v/>
      </c>
    </row>
    <row r="3837">
      <c r="A3837" s="9" t="n"/>
      <c r="B3837" s="9" t="n"/>
      <c r="C3837" s="12" t="n"/>
      <c r="D3837" s="11" t="n"/>
      <c r="E3837" s="11" t="n"/>
      <c r="F3837" s="11" t="n"/>
      <c r="G3837" s="11" t="n"/>
      <c r="H3837" s="11" t="n"/>
      <c r="I3837" s="9" t="n"/>
      <c r="J3837" s="9" t="n"/>
      <c r="K3837" s="9" t="n"/>
      <c r="L3837" s="9">
        <f>IF(COUNTA($A3837:$K3837)=0,"",IF(AND(IFERROR($H3837,0)&gt;0,LEN(TRIM($K3837&amp;""))&gt;0,IFERROR(LOOKUP(2,1/((LISTS!$M$2:$M$13&lt;&gt;"")*ISNUMBER(SEARCH(LISTS!$M$2:$M$13,$I3837))),LISTS!$N$2:$N$13),"NO")="SI"),"SI","NO"))</f>
        <v/>
      </c>
      <c r="M3837" s="9">
        <f>IF(COUNTA($A3837:$K3837)=0,"",IF($K3837&lt;&gt;"",IF(COUNTIF($K$19:$K3837,$K3837)&gt;1,"SI","NO"),IF(COUNTIFS($A$19:$A3837,$A3837,$C$19:$C3837,$C3837,$J$19:$J3837,$J3837,$D$19:$D3837,$D3837)&gt;1,"SI","NO")))</f>
        <v/>
      </c>
      <c r="N3837" s="11">
        <f>IF(COUNTA($A3837:$K3837)=0,"",IF(AND($L3837="SI",$M3837="NO"),IFERROR($H3837,0),0))</f>
        <v/>
      </c>
      <c r="O3837" s="9">
        <f>IF(COUNTA($A3837:$K3837)=0,"",IF($M3837="SI","CUFE o factura duplicada dentro del reporte; no se suma dos veces",IF(IFERROR($H3837,0)&lt;=0,"DIAN reporta valor susceptible 0",IF($L3837="NO",IFERROR(LOOKUP(2,1/((LISTS!$M$2:$M$13&lt;&gt;"")*ISNUMBER(SEARCH(LISTS!$M$2:$M$13,$I3837))),LISTS!$O$2:$O$13),"Medio de pago no elegible o no identificado por DIAN"),"Apta automaticamente por pago electronico y base positiva"))))</f>
        <v/>
      </c>
    </row>
    <row r="3838">
      <c r="A3838" s="9" t="n"/>
      <c r="B3838" s="9" t="n"/>
      <c r="C3838" s="12" t="n"/>
      <c r="D3838" s="11" t="n"/>
      <c r="E3838" s="11" t="n"/>
      <c r="F3838" s="11" t="n"/>
      <c r="G3838" s="11" t="n"/>
      <c r="H3838" s="11" t="n"/>
      <c r="I3838" s="9" t="n"/>
      <c r="J3838" s="9" t="n"/>
      <c r="K3838" s="9" t="n"/>
      <c r="L3838" s="9">
        <f>IF(COUNTA($A3838:$K3838)=0,"",IF(AND(IFERROR($H3838,0)&gt;0,LEN(TRIM($K3838&amp;""))&gt;0,IFERROR(LOOKUP(2,1/((LISTS!$M$2:$M$13&lt;&gt;"")*ISNUMBER(SEARCH(LISTS!$M$2:$M$13,$I3838))),LISTS!$N$2:$N$13),"NO")="SI"),"SI","NO"))</f>
        <v/>
      </c>
      <c r="M3838" s="9">
        <f>IF(COUNTA($A3838:$K3838)=0,"",IF($K3838&lt;&gt;"",IF(COUNTIF($K$19:$K3838,$K3838)&gt;1,"SI","NO"),IF(COUNTIFS($A$19:$A3838,$A3838,$C$19:$C3838,$C3838,$J$19:$J3838,$J3838,$D$19:$D3838,$D3838)&gt;1,"SI","NO")))</f>
        <v/>
      </c>
      <c r="N3838" s="11">
        <f>IF(COUNTA($A3838:$K3838)=0,"",IF(AND($L3838="SI",$M3838="NO"),IFERROR($H3838,0),0))</f>
        <v/>
      </c>
      <c r="O3838" s="9">
        <f>IF(COUNTA($A3838:$K3838)=0,"",IF($M3838="SI","CUFE o factura duplicada dentro del reporte; no se suma dos veces",IF(IFERROR($H3838,0)&lt;=0,"DIAN reporta valor susceptible 0",IF($L3838="NO",IFERROR(LOOKUP(2,1/((LISTS!$M$2:$M$13&lt;&gt;"")*ISNUMBER(SEARCH(LISTS!$M$2:$M$13,$I3838))),LISTS!$O$2:$O$13),"Medio de pago no elegible o no identificado por DIAN"),"Apta automaticamente por pago electronico y base positiva"))))</f>
        <v/>
      </c>
    </row>
    <row r="3839">
      <c r="A3839" s="9" t="n"/>
      <c r="B3839" s="9" t="n"/>
      <c r="C3839" s="12" t="n"/>
      <c r="D3839" s="11" t="n"/>
      <c r="E3839" s="11" t="n"/>
      <c r="F3839" s="11" t="n"/>
      <c r="G3839" s="11" t="n"/>
      <c r="H3839" s="11" t="n"/>
      <c r="I3839" s="9" t="n"/>
      <c r="J3839" s="9" t="n"/>
      <c r="K3839" s="9" t="n"/>
      <c r="L3839" s="9">
        <f>IF(COUNTA($A3839:$K3839)=0,"",IF(AND(IFERROR($H3839,0)&gt;0,LEN(TRIM($K3839&amp;""))&gt;0,IFERROR(LOOKUP(2,1/((LISTS!$M$2:$M$13&lt;&gt;"")*ISNUMBER(SEARCH(LISTS!$M$2:$M$13,$I3839))),LISTS!$N$2:$N$13),"NO")="SI"),"SI","NO"))</f>
        <v/>
      </c>
      <c r="M3839" s="9">
        <f>IF(COUNTA($A3839:$K3839)=0,"",IF($K3839&lt;&gt;"",IF(COUNTIF($K$19:$K3839,$K3839)&gt;1,"SI","NO"),IF(COUNTIFS($A$19:$A3839,$A3839,$C$19:$C3839,$C3839,$J$19:$J3839,$J3839,$D$19:$D3839,$D3839)&gt;1,"SI","NO")))</f>
        <v/>
      </c>
      <c r="N3839" s="11">
        <f>IF(COUNTA($A3839:$K3839)=0,"",IF(AND($L3839="SI",$M3839="NO"),IFERROR($H3839,0),0))</f>
        <v/>
      </c>
      <c r="O3839" s="9">
        <f>IF(COUNTA($A3839:$K3839)=0,"",IF($M3839="SI","CUFE o factura duplicada dentro del reporte; no se suma dos veces",IF(IFERROR($H3839,0)&lt;=0,"DIAN reporta valor susceptible 0",IF($L3839="NO",IFERROR(LOOKUP(2,1/((LISTS!$M$2:$M$13&lt;&gt;"")*ISNUMBER(SEARCH(LISTS!$M$2:$M$13,$I3839))),LISTS!$O$2:$O$13),"Medio de pago no elegible o no identificado por DIAN"),"Apta automaticamente por pago electronico y base positiva"))))</f>
        <v/>
      </c>
    </row>
    <row r="3840">
      <c r="A3840" s="9" t="n"/>
      <c r="B3840" s="9" t="n"/>
      <c r="C3840" s="12" t="n"/>
      <c r="D3840" s="11" t="n"/>
      <c r="E3840" s="11" t="n"/>
      <c r="F3840" s="11" t="n"/>
      <c r="G3840" s="11" t="n"/>
      <c r="H3840" s="11" t="n"/>
      <c r="I3840" s="9" t="n"/>
      <c r="J3840" s="9" t="n"/>
      <c r="K3840" s="9" t="n"/>
      <c r="L3840" s="9">
        <f>IF(COUNTA($A3840:$K3840)=0,"",IF(AND(IFERROR($H3840,0)&gt;0,LEN(TRIM($K3840&amp;""))&gt;0,IFERROR(LOOKUP(2,1/((LISTS!$M$2:$M$13&lt;&gt;"")*ISNUMBER(SEARCH(LISTS!$M$2:$M$13,$I3840))),LISTS!$N$2:$N$13),"NO")="SI"),"SI","NO"))</f>
        <v/>
      </c>
      <c r="M3840" s="9">
        <f>IF(COUNTA($A3840:$K3840)=0,"",IF($K3840&lt;&gt;"",IF(COUNTIF($K$19:$K3840,$K3840)&gt;1,"SI","NO"),IF(COUNTIFS($A$19:$A3840,$A3840,$C$19:$C3840,$C3840,$J$19:$J3840,$J3840,$D$19:$D3840,$D3840)&gt;1,"SI","NO")))</f>
        <v/>
      </c>
      <c r="N3840" s="11">
        <f>IF(COUNTA($A3840:$K3840)=0,"",IF(AND($L3840="SI",$M3840="NO"),IFERROR($H3840,0),0))</f>
        <v/>
      </c>
      <c r="O3840" s="9">
        <f>IF(COUNTA($A3840:$K3840)=0,"",IF($M3840="SI","CUFE o factura duplicada dentro del reporte; no se suma dos veces",IF(IFERROR($H3840,0)&lt;=0,"DIAN reporta valor susceptible 0",IF($L3840="NO",IFERROR(LOOKUP(2,1/((LISTS!$M$2:$M$13&lt;&gt;"")*ISNUMBER(SEARCH(LISTS!$M$2:$M$13,$I3840))),LISTS!$O$2:$O$13),"Medio de pago no elegible o no identificado por DIAN"),"Apta automaticamente por pago electronico y base positiva"))))</f>
        <v/>
      </c>
    </row>
    <row r="3841">
      <c r="A3841" s="9" t="n"/>
      <c r="B3841" s="9" t="n"/>
      <c r="C3841" s="12" t="n"/>
      <c r="D3841" s="11" t="n"/>
      <c r="E3841" s="11" t="n"/>
      <c r="F3841" s="11" t="n"/>
      <c r="G3841" s="11" t="n"/>
      <c r="H3841" s="11" t="n"/>
      <c r="I3841" s="9" t="n"/>
      <c r="J3841" s="9" t="n"/>
      <c r="K3841" s="9" t="n"/>
      <c r="L3841" s="9">
        <f>IF(COUNTA($A3841:$K3841)=0,"",IF(AND(IFERROR($H3841,0)&gt;0,LEN(TRIM($K3841&amp;""))&gt;0,IFERROR(LOOKUP(2,1/((LISTS!$M$2:$M$13&lt;&gt;"")*ISNUMBER(SEARCH(LISTS!$M$2:$M$13,$I3841))),LISTS!$N$2:$N$13),"NO")="SI"),"SI","NO"))</f>
        <v/>
      </c>
      <c r="M3841" s="9">
        <f>IF(COUNTA($A3841:$K3841)=0,"",IF($K3841&lt;&gt;"",IF(COUNTIF($K$19:$K3841,$K3841)&gt;1,"SI","NO"),IF(COUNTIFS($A$19:$A3841,$A3841,$C$19:$C3841,$C3841,$J$19:$J3841,$J3841,$D$19:$D3841,$D3841)&gt;1,"SI","NO")))</f>
        <v/>
      </c>
      <c r="N3841" s="11">
        <f>IF(COUNTA($A3841:$K3841)=0,"",IF(AND($L3841="SI",$M3841="NO"),IFERROR($H3841,0),0))</f>
        <v/>
      </c>
      <c r="O3841" s="9">
        <f>IF(COUNTA($A3841:$K3841)=0,"",IF($M3841="SI","CUFE o factura duplicada dentro del reporte; no se suma dos veces",IF(IFERROR($H3841,0)&lt;=0,"DIAN reporta valor susceptible 0",IF($L3841="NO",IFERROR(LOOKUP(2,1/((LISTS!$M$2:$M$13&lt;&gt;"")*ISNUMBER(SEARCH(LISTS!$M$2:$M$13,$I3841))),LISTS!$O$2:$O$13),"Medio de pago no elegible o no identificado por DIAN"),"Apta automaticamente por pago electronico y base positiva"))))</f>
        <v/>
      </c>
    </row>
    <row r="3842">
      <c r="A3842" s="9" t="n"/>
      <c r="B3842" s="9" t="n"/>
      <c r="C3842" s="12" t="n"/>
      <c r="D3842" s="11" t="n"/>
      <c r="E3842" s="11" t="n"/>
      <c r="F3842" s="11" t="n"/>
      <c r="G3842" s="11" t="n"/>
      <c r="H3842" s="11" t="n"/>
      <c r="I3842" s="9" t="n"/>
      <c r="J3842" s="9" t="n"/>
      <c r="K3842" s="9" t="n"/>
      <c r="L3842" s="9">
        <f>IF(COUNTA($A3842:$K3842)=0,"",IF(AND(IFERROR($H3842,0)&gt;0,LEN(TRIM($K3842&amp;""))&gt;0,IFERROR(LOOKUP(2,1/((LISTS!$M$2:$M$13&lt;&gt;"")*ISNUMBER(SEARCH(LISTS!$M$2:$M$13,$I3842))),LISTS!$N$2:$N$13),"NO")="SI"),"SI","NO"))</f>
        <v/>
      </c>
      <c r="M3842" s="9">
        <f>IF(COUNTA($A3842:$K3842)=0,"",IF($K3842&lt;&gt;"",IF(COUNTIF($K$19:$K3842,$K3842)&gt;1,"SI","NO"),IF(COUNTIFS($A$19:$A3842,$A3842,$C$19:$C3842,$C3842,$J$19:$J3842,$J3842,$D$19:$D3842,$D3842)&gt;1,"SI","NO")))</f>
        <v/>
      </c>
      <c r="N3842" s="11">
        <f>IF(COUNTA($A3842:$K3842)=0,"",IF(AND($L3842="SI",$M3842="NO"),IFERROR($H3842,0),0))</f>
        <v/>
      </c>
      <c r="O3842" s="9">
        <f>IF(COUNTA($A3842:$K3842)=0,"",IF($M3842="SI","CUFE o factura duplicada dentro del reporte; no se suma dos veces",IF(IFERROR($H3842,0)&lt;=0,"DIAN reporta valor susceptible 0",IF($L3842="NO",IFERROR(LOOKUP(2,1/((LISTS!$M$2:$M$13&lt;&gt;"")*ISNUMBER(SEARCH(LISTS!$M$2:$M$13,$I3842))),LISTS!$O$2:$O$13),"Medio de pago no elegible o no identificado por DIAN"),"Apta automaticamente por pago electronico y base positiva"))))</f>
        <v/>
      </c>
    </row>
    <row r="3843">
      <c r="A3843" s="9" t="n"/>
      <c r="B3843" s="9" t="n"/>
      <c r="C3843" s="12" t="n"/>
      <c r="D3843" s="11" t="n"/>
      <c r="E3843" s="11" t="n"/>
      <c r="F3843" s="11" t="n"/>
      <c r="G3843" s="11" t="n"/>
      <c r="H3843" s="11" t="n"/>
      <c r="I3843" s="9" t="n"/>
      <c r="J3843" s="9" t="n"/>
      <c r="K3843" s="9" t="n"/>
      <c r="L3843" s="9">
        <f>IF(COUNTA($A3843:$K3843)=0,"",IF(AND(IFERROR($H3843,0)&gt;0,LEN(TRIM($K3843&amp;""))&gt;0,IFERROR(LOOKUP(2,1/((LISTS!$M$2:$M$13&lt;&gt;"")*ISNUMBER(SEARCH(LISTS!$M$2:$M$13,$I3843))),LISTS!$N$2:$N$13),"NO")="SI"),"SI","NO"))</f>
        <v/>
      </c>
      <c r="M3843" s="9">
        <f>IF(COUNTA($A3843:$K3843)=0,"",IF($K3843&lt;&gt;"",IF(COUNTIF($K$19:$K3843,$K3843)&gt;1,"SI","NO"),IF(COUNTIFS($A$19:$A3843,$A3843,$C$19:$C3843,$C3843,$J$19:$J3843,$J3843,$D$19:$D3843,$D3843)&gt;1,"SI","NO")))</f>
        <v/>
      </c>
      <c r="N3843" s="11">
        <f>IF(COUNTA($A3843:$K3843)=0,"",IF(AND($L3843="SI",$M3843="NO"),IFERROR($H3843,0),0))</f>
        <v/>
      </c>
      <c r="O3843" s="9">
        <f>IF(COUNTA($A3843:$K3843)=0,"",IF($M3843="SI","CUFE o factura duplicada dentro del reporte; no se suma dos veces",IF(IFERROR($H3843,0)&lt;=0,"DIAN reporta valor susceptible 0",IF($L3843="NO",IFERROR(LOOKUP(2,1/((LISTS!$M$2:$M$13&lt;&gt;"")*ISNUMBER(SEARCH(LISTS!$M$2:$M$13,$I3843))),LISTS!$O$2:$O$13),"Medio de pago no elegible o no identificado por DIAN"),"Apta automaticamente por pago electronico y base positiva"))))</f>
        <v/>
      </c>
    </row>
    <row r="3844">
      <c r="A3844" s="9" t="n"/>
      <c r="B3844" s="9" t="n"/>
      <c r="C3844" s="12" t="n"/>
      <c r="D3844" s="11" t="n"/>
      <c r="E3844" s="11" t="n"/>
      <c r="F3844" s="11" t="n"/>
      <c r="G3844" s="11" t="n"/>
      <c r="H3844" s="11" t="n"/>
      <c r="I3844" s="9" t="n"/>
      <c r="J3844" s="9" t="n"/>
      <c r="K3844" s="9" t="n"/>
      <c r="L3844" s="9">
        <f>IF(COUNTA($A3844:$K3844)=0,"",IF(AND(IFERROR($H3844,0)&gt;0,LEN(TRIM($K3844&amp;""))&gt;0,IFERROR(LOOKUP(2,1/((LISTS!$M$2:$M$13&lt;&gt;"")*ISNUMBER(SEARCH(LISTS!$M$2:$M$13,$I3844))),LISTS!$N$2:$N$13),"NO")="SI"),"SI","NO"))</f>
        <v/>
      </c>
      <c r="M3844" s="9">
        <f>IF(COUNTA($A3844:$K3844)=0,"",IF($K3844&lt;&gt;"",IF(COUNTIF($K$19:$K3844,$K3844)&gt;1,"SI","NO"),IF(COUNTIFS($A$19:$A3844,$A3844,$C$19:$C3844,$C3844,$J$19:$J3844,$J3844,$D$19:$D3844,$D3844)&gt;1,"SI","NO")))</f>
        <v/>
      </c>
      <c r="N3844" s="11">
        <f>IF(COUNTA($A3844:$K3844)=0,"",IF(AND($L3844="SI",$M3844="NO"),IFERROR($H3844,0),0))</f>
        <v/>
      </c>
      <c r="O3844" s="9">
        <f>IF(COUNTA($A3844:$K3844)=0,"",IF($M3844="SI","CUFE o factura duplicada dentro del reporte; no se suma dos veces",IF(IFERROR($H3844,0)&lt;=0,"DIAN reporta valor susceptible 0",IF($L3844="NO",IFERROR(LOOKUP(2,1/((LISTS!$M$2:$M$13&lt;&gt;"")*ISNUMBER(SEARCH(LISTS!$M$2:$M$13,$I3844))),LISTS!$O$2:$O$13),"Medio de pago no elegible o no identificado por DIAN"),"Apta automaticamente por pago electronico y base positiva"))))</f>
        <v/>
      </c>
    </row>
    <row r="3845">
      <c r="A3845" s="9" t="n"/>
      <c r="B3845" s="9" t="n"/>
      <c r="C3845" s="12" t="n"/>
      <c r="D3845" s="11" t="n"/>
      <c r="E3845" s="11" t="n"/>
      <c r="F3845" s="11" t="n"/>
      <c r="G3845" s="11" t="n"/>
      <c r="H3845" s="11" t="n"/>
      <c r="I3845" s="9" t="n"/>
      <c r="J3845" s="9" t="n"/>
      <c r="K3845" s="9" t="n"/>
      <c r="L3845" s="9">
        <f>IF(COUNTA($A3845:$K3845)=0,"",IF(AND(IFERROR($H3845,0)&gt;0,LEN(TRIM($K3845&amp;""))&gt;0,IFERROR(LOOKUP(2,1/((LISTS!$M$2:$M$13&lt;&gt;"")*ISNUMBER(SEARCH(LISTS!$M$2:$M$13,$I3845))),LISTS!$N$2:$N$13),"NO")="SI"),"SI","NO"))</f>
        <v/>
      </c>
      <c r="M3845" s="9">
        <f>IF(COUNTA($A3845:$K3845)=0,"",IF($K3845&lt;&gt;"",IF(COUNTIF($K$19:$K3845,$K3845)&gt;1,"SI","NO"),IF(COUNTIFS($A$19:$A3845,$A3845,$C$19:$C3845,$C3845,$J$19:$J3845,$J3845,$D$19:$D3845,$D3845)&gt;1,"SI","NO")))</f>
        <v/>
      </c>
      <c r="N3845" s="11">
        <f>IF(COUNTA($A3845:$K3845)=0,"",IF(AND($L3845="SI",$M3845="NO"),IFERROR($H3845,0),0))</f>
        <v/>
      </c>
      <c r="O3845" s="9">
        <f>IF(COUNTA($A3845:$K3845)=0,"",IF($M3845="SI","CUFE o factura duplicada dentro del reporte; no se suma dos veces",IF(IFERROR($H3845,0)&lt;=0,"DIAN reporta valor susceptible 0",IF($L3845="NO",IFERROR(LOOKUP(2,1/((LISTS!$M$2:$M$13&lt;&gt;"")*ISNUMBER(SEARCH(LISTS!$M$2:$M$13,$I3845))),LISTS!$O$2:$O$13),"Medio de pago no elegible o no identificado por DIAN"),"Apta automaticamente por pago electronico y base positiva"))))</f>
        <v/>
      </c>
    </row>
    <row r="3846">
      <c r="A3846" s="9" t="n"/>
      <c r="B3846" s="9" t="n"/>
      <c r="C3846" s="12" t="n"/>
      <c r="D3846" s="11" t="n"/>
      <c r="E3846" s="11" t="n"/>
      <c r="F3846" s="11" t="n"/>
      <c r="G3846" s="11" t="n"/>
      <c r="H3846" s="11" t="n"/>
      <c r="I3846" s="9" t="n"/>
      <c r="J3846" s="9" t="n"/>
      <c r="K3846" s="9" t="n"/>
      <c r="L3846" s="9">
        <f>IF(COUNTA($A3846:$K3846)=0,"",IF(AND(IFERROR($H3846,0)&gt;0,LEN(TRIM($K3846&amp;""))&gt;0,IFERROR(LOOKUP(2,1/((LISTS!$M$2:$M$13&lt;&gt;"")*ISNUMBER(SEARCH(LISTS!$M$2:$M$13,$I3846))),LISTS!$N$2:$N$13),"NO")="SI"),"SI","NO"))</f>
        <v/>
      </c>
      <c r="M3846" s="9">
        <f>IF(COUNTA($A3846:$K3846)=0,"",IF($K3846&lt;&gt;"",IF(COUNTIF($K$19:$K3846,$K3846)&gt;1,"SI","NO"),IF(COUNTIFS($A$19:$A3846,$A3846,$C$19:$C3846,$C3846,$J$19:$J3846,$J3846,$D$19:$D3846,$D3846)&gt;1,"SI","NO")))</f>
        <v/>
      </c>
      <c r="N3846" s="11">
        <f>IF(COUNTA($A3846:$K3846)=0,"",IF(AND($L3846="SI",$M3846="NO"),IFERROR($H3846,0),0))</f>
        <v/>
      </c>
      <c r="O3846" s="9">
        <f>IF(COUNTA($A3846:$K3846)=0,"",IF($M3846="SI","CUFE o factura duplicada dentro del reporte; no se suma dos veces",IF(IFERROR($H3846,0)&lt;=0,"DIAN reporta valor susceptible 0",IF($L3846="NO",IFERROR(LOOKUP(2,1/((LISTS!$M$2:$M$13&lt;&gt;"")*ISNUMBER(SEARCH(LISTS!$M$2:$M$13,$I3846))),LISTS!$O$2:$O$13),"Medio de pago no elegible o no identificado por DIAN"),"Apta automaticamente por pago electronico y base positiva"))))</f>
        <v/>
      </c>
    </row>
    <row r="3847">
      <c r="A3847" s="9" t="n"/>
      <c r="B3847" s="9" t="n"/>
      <c r="C3847" s="12" t="n"/>
      <c r="D3847" s="11" t="n"/>
      <c r="E3847" s="11" t="n"/>
      <c r="F3847" s="11" t="n"/>
      <c r="G3847" s="11" t="n"/>
      <c r="H3847" s="11" t="n"/>
      <c r="I3847" s="9" t="n"/>
      <c r="J3847" s="9" t="n"/>
      <c r="K3847" s="9" t="n"/>
      <c r="L3847" s="9">
        <f>IF(COUNTA($A3847:$K3847)=0,"",IF(AND(IFERROR($H3847,0)&gt;0,LEN(TRIM($K3847&amp;""))&gt;0,IFERROR(LOOKUP(2,1/((LISTS!$M$2:$M$13&lt;&gt;"")*ISNUMBER(SEARCH(LISTS!$M$2:$M$13,$I3847))),LISTS!$N$2:$N$13),"NO")="SI"),"SI","NO"))</f>
        <v/>
      </c>
      <c r="M3847" s="9">
        <f>IF(COUNTA($A3847:$K3847)=0,"",IF($K3847&lt;&gt;"",IF(COUNTIF($K$19:$K3847,$K3847)&gt;1,"SI","NO"),IF(COUNTIFS($A$19:$A3847,$A3847,$C$19:$C3847,$C3847,$J$19:$J3847,$J3847,$D$19:$D3847,$D3847)&gt;1,"SI","NO")))</f>
        <v/>
      </c>
      <c r="N3847" s="11">
        <f>IF(COUNTA($A3847:$K3847)=0,"",IF(AND($L3847="SI",$M3847="NO"),IFERROR($H3847,0),0))</f>
        <v/>
      </c>
      <c r="O3847" s="9">
        <f>IF(COUNTA($A3847:$K3847)=0,"",IF($M3847="SI","CUFE o factura duplicada dentro del reporte; no se suma dos veces",IF(IFERROR($H3847,0)&lt;=0,"DIAN reporta valor susceptible 0",IF($L3847="NO",IFERROR(LOOKUP(2,1/((LISTS!$M$2:$M$13&lt;&gt;"")*ISNUMBER(SEARCH(LISTS!$M$2:$M$13,$I3847))),LISTS!$O$2:$O$13),"Medio de pago no elegible o no identificado por DIAN"),"Apta automaticamente por pago electronico y base positiva"))))</f>
        <v/>
      </c>
    </row>
    <row r="3848">
      <c r="A3848" s="9" t="n"/>
      <c r="B3848" s="9" t="n"/>
      <c r="C3848" s="12" t="n"/>
      <c r="D3848" s="11" t="n"/>
      <c r="E3848" s="11" t="n"/>
      <c r="F3848" s="11" t="n"/>
      <c r="G3848" s="11" t="n"/>
      <c r="H3848" s="11" t="n"/>
      <c r="I3848" s="9" t="n"/>
      <c r="J3848" s="9" t="n"/>
      <c r="K3848" s="9" t="n"/>
      <c r="L3848" s="9">
        <f>IF(COUNTA($A3848:$K3848)=0,"",IF(AND(IFERROR($H3848,0)&gt;0,LEN(TRIM($K3848&amp;""))&gt;0,IFERROR(LOOKUP(2,1/((LISTS!$M$2:$M$13&lt;&gt;"")*ISNUMBER(SEARCH(LISTS!$M$2:$M$13,$I3848))),LISTS!$N$2:$N$13),"NO")="SI"),"SI","NO"))</f>
        <v/>
      </c>
      <c r="M3848" s="9">
        <f>IF(COUNTA($A3848:$K3848)=0,"",IF($K3848&lt;&gt;"",IF(COUNTIF($K$19:$K3848,$K3848)&gt;1,"SI","NO"),IF(COUNTIFS($A$19:$A3848,$A3848,$C$19:$C3848,$C3848,$J$19:$J3848,$J3848,$D$19:$D3848,$D3848)&gt;1,"SI","NO")))</f>
        <v/>
      </c>
      <c r="N3848" s="11">
        <f>IF(COUNTA($A3848:$K3848)=0,"",IF(AND($L3848="SI",$M3848="NO"),IFERROR($H3848,0),0))</f>
        <v/>
      </c>
      <c r="O3848" s="9">
        <f>IF(COUNTA($A3848:$K3848)=0,"",IF($M3848="SI","CUFE o factura duplicada dentro del reporte; no se suma dos veces",IF(IFERROR($H3848,0)&lt;=0,"DIAN reporta valor susceptible 0",IF($L3848="NO",IFERROR(LOOKUP(2,1/((LISTS!$M$2:$M$13&lt;&gt;"")*ISNUMBER(SEARCH(LISTS!$M$2:$M$13,$I3848))),LISTS!$O$2:$O$13),"Medio de pago no elegible o no identificado por DIAN"),"Apta automaticamente por pago electronico y base positiva"))))</f>
        <v/>
      </c>
    </row>
    <row r="3849">
      <c r="A3849" s="9" t="n"/>
      <c r="B3849" s="9" t="n"/>
      <c r="C3849" s="12" t="n"/>
      <c r="D3849" s="11" t="n"/>
      <c r="E3849" s="11" t="n"/>
      <c r="F3849" s="11" t="n"/>
      <c r="G3849" s="11" t="n"/>
      <c r="H3849" s="11" t="n"/>
      <c r="I3849" s="9" t="n"/>
      <c r="J3849" s="9" t="n"/>
      <c r="K3849" s="9" t="n"/>
      <c r="L3849" s="9">
        <f>IF(COUNTA($A3849:$K3849)=0,"",IF(AND(IFERROR($H3849,0)&gt;0,LEN(TRIM($K3849&amp;""))&gt;0,IFERROR(LOOKUP(2,1/((LISTS!$M$2:$M$13&lt;&gt;"")*ISNUMBER(SEARCH(LISTS!$M$2:$M$13,$I3849))),LISTS!$N$2:$N$13),"NO")="SI"),"SI","NO"))</f>
        <v/>
      </c>
      <c r="M3849" s="9">
        <f>IF(COUNTA($A3849:$K3849)=0,"",IF($K3849&lt;&gt;"",IF(COUNTIF($K$19:$K3849,$K3849)&gt;1,"SI","NO"),IF(COUNTIFS($A$19:$A3849,$A3849,$C$19:$C3849,$C3849,$J$19:$J3849,$J3849,$D$19:$D3849,$D3849)&gt;1,"SI","NO")))</f>
        <v/>
      </c>
      <c r="N3849" s="11">
        <f>IF(COUNTA($A3849:$K3849)=0,"",IF(AND($L3849="SI",$M3849="NO"),IFERROR($H3849,0),0))</f>
        <v/>
      </c>
      <c r="O3849" s="9">
        <f>IF(COUNTA($A3849:$K3849)=0,"",IF($M3849="SI","CUFE o factura duplicada dentro del reporte; no se suma dos veces",IF(IFERROR($H3849,0)&lt;=0,"DIAN reporta valor susceptible 0",IF($L3849="NO",IFERROR(LOOKUP(2,1/((LISTS!$M$2:$M$13&lt;&gt;"")*ISNUMBER(SEARCH(LISTS!$M$2:$M$13,$I3849))),LISTS!$O$2:$O$13),"Medio de pago no elegible o no identificado por DIAN"),"Apta automaticamente por pago electronico y base positiva"))))</f>
        <v/>
      </c>
    </row>
    <row r="3850">
      <c r="A3850" s="9" t="n"/>
      <c r="B3850" s="9" t="n"/>
      <c r="C3850" s="12" t="n"/>
      <c r="D3850" s="11" t="n"/>
      <c r="E3850" s="11" t="n"/>
      <c r="F3850" s="11" t="n"/>
      <c r="G3850" s="11" t="n"/>
      <c r="H3850" s="11" t="n"/>
      <c r="I3850" s="9" t="n"/>
      <c r="J3850" s="9" t="n"/>
      <c r="K3850" s="9" t="n"/>
      <c r="L3850" s="9">
        <f>IF(COUNTA($A3850:$K3850)=0,"",IF(AND(IFERROR($H3850,0)&gt;0,LEN(TRIM($K3850&amp;""))&gt;0,IFERROR(LOOKUP(2,1/((LISTS!$M$2:$M$13&lt;&gt;"")*ISNUMBER(SEARCH(LISTS!$M$2:$M$13,$I3850))),LISTS!$N$2:$N$13),"NO")="SI"),"SI","NO"))</f>
        <v/>
      </c>
      <c r="M3850" s="9">
        <f>IF(COUNTA($A3850:$K3850)=0,"",IF($K3850&lt;&gt;"",IF(COUNTIF($K$19:$K3850,$K3850)&gt;1,"SI","NO"),IF(COUNTIFS($A$19:$A3850,$A3850,$C$19:$C3850,$C3850,$J$19:$J3850,$J3850,$D$19:$D3850,$D3850)&gt;1,"SI","NO")))</f>
        <v/>
      </c>
      <c r="N3850" s="11">
        <f>IF(COUNTA($A3850:$K3850)=0,"",IF(AND($L3850="SI",$M3850="NO"),IFERROR($H3850,0),0))</f>
        <v/>
      </c>
      <c r="O3850" s="9">
        <f>IF(COUNTA($A3850:$K3850)=0,"",IF($M3850="SI","CUFE o factura duplicada dentro del reporte; no se suma dos veces",IF(IFERROR($H3850,0)&lt;=0,"DIAN reporta valor susceptible 0",IF($L3850="NO",IFERROR(LOOKUP(2,1/((LISTS!$M$2:$M$13&lt;&gt;"")*ISNUMBER(SEARCH(LISTS!$M$2:$M$13,$I3850))),LISTS!$O$2:$O$13),"Medio de pago no elegible o no identificado por DIAN"),"Apta automaticamente por pago electronico y base positiva"))))</f>
        <v/>
      </c>
    </row>
    <row r="3851">
      <c r="A3851" s="9" t="n"/>
      <c r="B3851" s="9" t="n"/>
      <c r="C3851" s="12" t="n"/>
      <c r="D3851" s="11" t="n"/>
      <c r="E3851" s="11" t="n"/>
      <c r="F3851" s="11" t="n"/>
      <c r="G3851" s="11" t="n"/>
      <c r="H3851" s="11" t="n"/>
      <c r="I3851" s="9" t="n"/>
      <c r="J3851" s="9" t="n"/>
      <c r="K3851" s="9" t="n"/>
      <c r="L3851" s="9">
        <f>IF(COUNTA($A3851:$K3851)=0,"",IF(AND(IFERROR($H3851,0)&gt;0,LEN(TRIM($K3851&amp;""))&gt;0,IFERROR(LOOKUP(2,1/((LISTS!$M$2:$M$13&lt;&gt;"")*ISNUMBER(SEARCH(LISTS!$M$2:$M$13,$I3851))),LISTS!$N$2:$N$13),"NO")="SI"),"SI","NO"))</f>
        <v/>
      </c>
      <c r="M3851" s="9">
        <f>IF(COUNTA($A3851:$K3851)=0,"",IF($K3851&lt;&gt;"",IF(COUNTIF($K$19:$K3851,$K3851)&gt;1,"SI","NO"),IF(COUNTIFS($A$19:$A3851,$A3851,$C$19:$C3851,$C3851,$J$19:$J3851,$J3851,$D$19:$D3851,$D3851)&gt;1,"SI","NO")))</f>
        <v/>
      </c>
      <c r="N3851" s="11">
        <f>IF(COUNTA($A3851:$K3851)=0,"",IF(AND($L3851="SI",$M3851="NO"),IFERROR($H3851,0),0))</f>
        <v/>
      </c>
      <c r="O3851" s="9">
        <f>IF(COUNTA($A3851:$K3851)=0,"",IF($M3851="SI","CUFE o factura duplicada dentro del reporte; no se suma dos veces",IF(IFERROR($H3851,0)&lt;=0,"DIAN reporta valor susceptible 0",IF($L3851="NO",IFERROR(LOOKUP(2,1/((LISTS!$M$2:$M$13&lt;&gt;"")*ISNUMBER(SEARCH(LISTS!$M$2:$M$13,$I3851))),LISTS!$O$2:$O$13),"Medio de pago no elegible o no identificado por DIAN"),"Apta automaticamente por pago electronico y base positiva"))))</f>
        <v/>
      </c>
    </row>
    <row r="3852">
      <c r="A3852" s="9" t="n"/>
      <c r="B3852" s="9" t="n"/>
      <c r="C3852" s="12" t="n"/>
      <c r="D3852" s="11" t="n"/>
      <c r="E3852" s="11" t="n"/>
      <c r="F3852" s="11" t="n"/>
      <c r="G3852" s="11" t="n"/>
      <c r="H3852" s="11" t="n"/>
      <c r="I3852" s="9" t="n"/>
      <c r="J3852" s="9" t="n"/>
      <c r="K3852" s="9" t="n"/>
      <c r="L3852" s="9">
        <f>IF(COUNTA($A3852:$K3852)=0,"",IF(AND(IFERROR($H3852,0)&gt;0,LEN(TRIM($K3852&amp;""))&gt;0,IFERROR(LOOKUP(2,1/((LISTS!$M$2:$M$13&lt;&gt;"")*ISNUMBER(SEARCH(LISTS!$M$2:$M$13,$I3852))),LISTS!$N$2:$N$13),"NO")="SI"),"SI","NO"))</f>
        <v/>
      </c>
      <c r="M3852" s="9">
        <f>IF(COUNTA($A3852:$K3852)=0,"",IF($K3852&lt;&gt;"",IF(COUNTIF($K$19:$K3852,$K3852)&gt;1,"SI","NO"),IF(COUNTIFS($A$19:$A3852,$A3852,$C$19:$C3852,$C3852,$J$19:$J3852,$J3852,$D$19:$D3852,$D3852)&gt;1,"SI","NO")))</f>
        <v/>
      </c>
      <c r="N3852" s="11">
        <f>IF(COUNTA($A3852:$K3852)=0,"",IF(AND($L3852="SI",$M3852="NO"),IFERROR($H3852,0),0))</f>
        <v/>
      </c>
      <c r="O3852" s="9">
        <f>IF(COUNTA($A3852:$K3852)=0,"",IF($M3852="SI","CUFE o factura duplicada dentro del reporte; no se suma dos veces",IF(IFERROR($H3852,0)&lt;=0,"DIAN reporta valor susceptible 0",IF($L3852="NO",IFERROR(LOOKUP(2,1/((LISTS!$M$2:$M$13&lt;&gt;"")*ISNUMBER(SEARCH(LISTS!$M$2:$M$13,$I3852))),LISTS!$O$2:$O$13),"Medio de pago no elegible o no identificado por DIAN"),"Apta automaticamente por pago electronico y base positiva"))))</f>
        <v/>
      </c>
    </row>
    <row r="3853">
      <c r="A3853" s="9" t="n"/>
      <c r="B3853" s="9" t="n"/>
      <c r="C3853" s="12" t="n"/>
      <c r="D3853" s="11" t="n"/>
      <c r="E3853" s="11" t="n"/>
      <c r="F3853" s="11" t="n"/>
      <c r="G3853" s="11" t="n"/>
      <c r="H3853" s="11" t="n"/>
      <c r="I3853" s="9" t="n"/>
      <c r="J3853" s="9" t="n"/>
      <c r="K3853" s="9" t="n"/>
      <c r="L3853" s="9">
        <f>IF(COUNTA($A3853:$K3853)=0,"",IF(AND(IFERROR($H3853,0)&gt;0,LEN(TRIM($K3853&amp;""))&gt;0,IFERROR(LOOKUP(2,1/((LISTS!$M$2:$M$13&lt;&gt;"")*ISNUMBER(SEARCH(LISTS!$M$2:$M$13,$I3853))),LISTS!$N$2:$N$13),"NO")="SI"),"SI","NO"))</f>
        <v/>
      </c>
      <c r="M3853" s="9">
        <f>IF(COUNTA($A3853:$K3853)=0,"",IF($K3853&lt;&gt;"",IF(COUNTIF($K$19:$K3853,$K3853)&gt;1,"SI","NO"),IF(COUNTIFS($A$19:$A3853,$A3853,$C$19:$C3853,$C3853,$J$19:$J3853,$J3853,$D$19:$D3853,$D3853)&gt;1,"SI","NO")))</f>
        <v/>
      </c>
      <c r="N3853" s="11">
        <f>IF(COUNTA($A3853:$K3853)=0,"",IF(AND($L3853="SI",$M3853="NO"),IFERROR($H3853,0),0))</f>
        <v/>
      </c>
      <c r="O3853" s="9">
        <f>IF(COUNTA($A3853:$K3853)=0,"",IF($M3853="SI","CUFE o factura duplicada dentro del reporte; no se suma dos veces",IF(IFERROR($H3853,0)&lt;=0,"DIAN reporta valor susceptible 0",IF($L3853="NO",IFERROR(LOOKUP(2,1/((LISTS!$M$2:$M$13&lt;&gt;"")*ISNUMBER(SEARCH(LISTS!$M$2:$M$13,$I3853))),LISTS!$O$2:$O$13),"Medio de pago no elegible o no identificado por DIAN"),"Apta automaticamente por pago electronico y base positiva"))))</f>
        <v/>
      </c>
    </row>
    <row r="3854">
      <c r="A3854" s="9" t="n"/>
      <c r="B3854" s="9" t="n"/>
      <c r="C3854" s="12" t="n"/>
      <c r="D3854" s="11" t="n"/>
      <c r="E3854" s="11" t="n"/>
      <c r="F3854" s="11" t="n"/>
      <c r="G3854" s="11" t="n"/>
      <c r="H3854" s="11" t="n"/>
      <c r="I3854" s="9" t="n"/>
      <c r="J3854" s="9" t="n"/>
      <c r="K3854" s="9" t="n"/>
      <c r="L3854" s="9">
        <f>IF(COUNTA($A3854:$K3854)=0,"",IF(AND(IFERROR($H3854,0)&gt;0,LEN(TRIM($K3854&amp;""))&gt;0,IFERROR(LOOKUP(2,1/((LISTS!$M$2:$M$13&lt;&gt;"")*ISNUMBER(SEARCH(LISTS!$M$2:$M$13,$I3854))),LISTS!$N$2:$N$13),"NO")="SI"),"SI","NO"))</f>
        <v/>
      </c>
      <c r="M3854" s="9">
        <f>IF(COUNTA($A3854:$K3854)=0,"",IF($K3854&lt;&gt;"",IF(COUNTIF($K$19:$K3854,$K3854)&gt;1,"SI","NO"),IF(COUNTIFS($A$19:$A3854,$A3854,$C$19:$C3854,$C3854,$J$19:$J3854,$J3854,$D$19:$D3854,$D3854)&gt;1,"SI","NO")))</f>
        <v/>
      </c>
      <c r="N3854" s="11">
        <f>IF(COUNTA($A3854:$K3854)=0,"",IF(AND($L3854="SI",$M3854="NO"),IFERROR($H3854,0),0))</f>
        <v/>
      </c>
      <c r="O3854" s="9">
        <f>IF(COUNTA($A3854:$K3854)=0,"",IF($M3854="SI","CUFE o factura duplicada dentro del reporte; no se suma dos veces",IF(IFERROR($H3854,0)&lt;=0,"DIAN reporta valor susceptible 0",IF($L3854="NO",IFERROR(LOOKUP(2,1/((LISTS!$M$2:$M$13&lt;&gt;"")*ISNUMBER(SEARCH(LISTS!$M$2:$M$13,$I3854))),LISTS!$O$2:$O$13),"Medio de pago no elegible o no identificado por DIAN"),"Apta automaticamente por pago electronico y base positiva"))))</f>
        <v/>
      </c>
    </row>
    <row r="3855">
      <c r="A3855" s="9" t="n"/>
      <c r="B3855" s="9" t="n"/>
      <c r="C3855" s="12" t="n"/>
      <c r="D3855" s="11" t="n"/>
      <c r="E3855" s="11" t="n"/>
      <c r="F3855" s="11" t="n"/>
      <c r="G3855" s="11" t="n"/>
      <c r="H3855" s="11" t="n"/>
      <c r="I3855" s="9" t="n"/>
      <c r="J3855" s="9" t="n"/>
      <c r="K3855" s="9" t="n"/>
      <c r="L3855" s="9">
        <f>IF(COUNTA($A3855:$K3855)=0,"",IF(AND(IFERROR($H3855,0)&gt;0,LEN(TRIM($K3855&amp;""))&gt;0,IFERROR(LOOKUP(2,1/((LISTS!$M$2:$M$13&lt;&gt;"")*ISNUMBER(SEARCH(LISTS!$M$2:$M$13,$I3855))),LISTS!$N$2:$N$13),"NO")="SI"),"SI","NO"))</f>
        <v/>
      </c>
      <c r="M3855" s="9">
        <f>IF(COUNTA($A3855:$K3855)=0,"",IF($K3855&lt;&gt;"",IF(COUNTIF($K$19:$K3855,$K3855)&gt;1,"SI","NO"),IF(COUNTIFS($A$19:$A3855,$A3855,$C$19:$C3855,$C3855,$J$19:$J3855,$J3855,$D$19:$D3855,$D3855)&gt;1,"SI","NO")))</f>
        <v/>
      </c>
      <c r="N3855" s="11">
        <f>IF(COUNTA($A3855:$K3855)=0,"",IF(AND($L3855="SI",$M3855="NO"),IFERROR($H3855,0),0))</f>
        <v/>
      </c>
      <c r="O3855" s="9">
        <f>IF(COUNTA($A3855:$K3855)=0,"",IF($M3855="SI","CUFE o factura duplicada dentro del reporte; no se suma dos veces",IF(IFERROR($H3855,0)&lt;=0,"DIAN reporta valor susceptible 0",IF($L3855="NO",IFERROR(LOOKUP(2,1/((LISTS!$M$2:$M$13&lt;&gt;"")*ISNUMBER(SEARCH(LISTS!$M$2:$M$13,$I3855))),LISTS!$O$2:$O$13),"Medio de pago no elegible o no identificado por DIAN"),"Apta automaticamente por pago electronico y base positiva"))))</f>
        <v/>
      </c>
    </row>
    <row r="3856">
      <c r="A3856" s="9" t="n"/>
      <c r="B3856" s="9" t="n"/>
      <c r="C3856" s="12" t="n"/>
      <c r="D3856" s="11" t="n"/>
      <c r="E3856" s="11" t="n"/>
      <c r="F3856" s="11" t="n"/>
      <c r="G3856" s="11" t="n"/>
      <c r="H3856" s="11" t="n"/>
      <c r="I3856" s="9" t="n"/>
      <c r="J3856" s="9" t="n"/>
      <c r="K3856" s="9" t="n"/>
      <c r="L3856" s="9">
        <f>IF(COUNTA($A3856:$K3856)=0,"",IF(AND(IFERROR($H3856,0)&gt;0,LEN(TRIM($K3856&amp;""))&gt;0,IFERROR(LOOKUP(2,1/((LISTS!$M$2:$M$13&lt;&gt;"")*ISNUMBER(SEARCH(LISTS!$M$2:$M$13,$I3856))),LISTS!$N$2:$N$13),"NO")="SI"),"SI","NO"))</f>
        <v/>
      </c>
      <c r="M3856" s="9">
        <f>IF(COUNTA($A3856:$K3856)=0,"",IF($K3856&lt;&gt;"",IF(COUNTIF($K$19:$K3856,$K3856)&gt;1,"SI","NO"),IF(COUNTIFS($A$19:$A3856,$A3856,$C$19:$C3856,$C3856,$J$19:$J3856,$J3856,$D$19:$D3856,$D3856)&gt;1,"SI","NO")))</f>
        <v/>
      </c>
      <c r="N3856" s="11">
        <f>IF(COUNTA($A3856:$K3856)=0,"",IF(AND($L3856="SI",$M3856="NO"),IFERROR($H3856,0),0))</f>
        <v/>
      </c>
      <c r="O3856" s="9">
        <f>IF(COUNTA($A3856:$K3856)=0,"",IF($M3856="SI","CUFE o factura duplicada dentro del reporte; no se suma dos veces",IF(IFERROR($H3856,0)&lt;=0,"DIAN reporta valor susceptible 0",IF($L3856="NO",IFERROR(LOOKUP(2,1/((LISTS!$M$2:$M$13&lt;&gt;"")*ISNUMBER(SEARCH(LISTS!$M$2:$M$13,$I3856))),LISTS!$O$2:$O$13),"Medio de pago no elegible o no identificado por DIAN"),"Apta automaticamente por pago electronico y base positiva"))))</f>
        <v/>
      </c>
    </row>
    <row r="3857">
      <c r="A3857" s="9" t="n"/>
      <c r="B3857" s="9" t="n"/>
      <c r="C3857" s="12" t="n"/>
      <c r="D3857" s="11" t="n"/>
      <c r="E3857" s="11" t="n"/>
      <c r="F3857" s="11" t="n"/>
      <c r="G3857" s="11" t="n"/>
      <c r="H3857" s="11" t="n"/>
      <c r="I3857" s="9" t="n"/>
      <c r="J3857" s="9" t="n"/>
      <c r="K3857" s="9" t="n"/>
      <c r="L3857" s="9">
        <f>IF(COUNTA($A3857:$K3857)=0,"",IF(AND(IFERROR($H3857,0)&gt;0,LEN(TRIM($K3857&amp;""))&gt;0,IFERROR(LOOKUP(2,1/((LISTS!$M$2:$M$13&lt;&gt;"")*ISNUMBER(SEARCH(LISTS!$M$2:$M$13,$I3857))),LISTS!$N$2:$N$13),"NO")="SI"),"SI","NO"))</f>
        <v/>
      </c>
      <c r="M3857" s="9">
        <f>IF(COUNTA($A3857:$K3857)=0,"",IF($K3857&lt;&gt;"",IF(COUNTIF($K$19:$K3857,$K3857)&gt;1,"SI","NO"),IF(COUNTIFS($A$19:$A3857,$A3857,$C$19:$C3857,$C3857,$J$19:$J3857,$J3857,$D$19:$D3857,$D3857)&gt;1,"SI","NO")))</f>
        <v/>
      </c>
      <c r="N3857" s="11">
        <f>IF(COUNTA($A3857:$K3857)=0,"",IF(AND($L3857="SI",$M3857="NO"),IFERROR($H3857,0),0))</f>
        <v/>
      </c>
      <c r="O3857" s="9">
        <f>IF(COUNTA($A3857:$K3857)=0,"",IF($M3857="SI","CUFE o factura duplicada dentro del reporte; no se suma dos veces",IF(IFERROR($H3857,0)&lt;=0,"DIAN reporta valor susceptible 0",IF($L3857="NO",IFERROR(LOOKUP(2,1/((LISTS!$M$2:$M$13&lt;&gt;"")*ISNUMBER(SEARCH(LISTS!$M$2:$M$13,$I3857))),LISTS!$O$2:$O$13),"Medio de pago no elegible o no identificado por DIAN"),"Apta automaticamente por pago electronico y base positiva"))))</f>
        <v/>
      </c>
    </row>
    <row r="3858">
      <c r="A3858" s="9" t="n"/>
      <c r="B3858" s="9" t="n"/>
      <c r="C3858" s="12" t="n"/>
      <c r="D3858" s="11" t="n"/>
      <c r="E3858" s="11" t="n"/>
      <c r="F3858" s="11" t="n"/>
      <c r="G3858" s="11" t="n"/>
      <c r="H3858" s="11" t="n"/>
      <c r="I3858" s="9" t="n"/>
      <c r="J3858" s="9" t="n"/>
      <c r="K3858" s="9" t="n"/>
      <c r="L3858" s="9">
        <f>IF(COUNTA($A3858:$K3858)=0,"",IF(AND(IFERROR($H3858,0)&gt;0,LEN(TRIM($K3858&amp;""))&gt;0,IFERROR(LOOKUP(2,1/((LISTS!$M$2:$M$13&lt;&gt;"")*ISNUMBER(SEARCH(LISTS!$M$2:$M$13,$I3858))),LISTS!$N$2:$N$13),"NO")="SI"),"SI","NO"))</f>
        <v/>
      </c>
      <c r="M3858" s="9">
        <f>IF(COUNTA($A3858:$K3858)=0,"",IF($K3858&lt;&gt;"",IF(COUNTIF($K$19:$K3858,$K3858)&gt;1,"SI","NO"),IF(COUNTIFS($A$19:$A3858,$A3858,$C$19:$C3858,$C3858,$J$19:$J3858,$J3858,$D$19:$D3858,$D3858)&gt;1,"SI","NO")))</f>
        <v/>
      </c>
      <c r="N3858" s="11">
        <f>IF(COUNTA($A3858:$K3858)=0,"",IF(AND($L3858="SI",$M3858="NO"),IFERROR($H3858,0),0))</f>
        <v/>
      </c>
      <c r="O3858" s="9">
        <f>IF(COUNTA($A3858:$K3858)=0,"",IF($M3858="SI","CUFE o factura duplicada dentro del reporte; no se suma dos veces",IF(IFERROR($H3858,0)&lt;=0,"DIAN reporta valor susceptible 0",IF($L3858="NO",IFERROR(LOOKUP(2,1/((LISTS!$M$2:$M$13&lt;&gt;"")*ISNUMBER(SEARCH(LISTS!$M$2:$M$13,$I3858))),LISTS!$O$2:$O$13),"Medio de pago no elegible o no identificado por DIAN"),"Apta automaticamente por pago electronico y base positiva"))))</f>
        <v/>
      </c>
    </row>
    <row r="3859">
      <c r="A3859" s="9" t="n"/>
      <c r="B3859" s="9" t="n"/>
      <c r="C3859" s="12" t="n"/>
      <c r="D3859" s="11" t="n"/>
      <c r="E3859" s="11" t="n"/>
      <c r="F3859" s="11" t="n"/>
      <c r="G3859" s="11" t="n"/>
      <c r="H3859" s="11" t="n"/>
      <c r="I3859" s="9" t="n"/>
      <c r="J3859" s="9" t="n"/>
      <c r="K3859" s="9" t="n"/>
      <c r="L3859" s="9">
        <f>IF(COUNTA($A3859:$K3859)=0,"",IF(AND(IFERROR($H3859,0)&gt;0,LEN(TRIM($K3859&amp;""))&gt;0,IFERROR(LOOKUP(2,1/((LISTS!$M$2:$M$13&lt;&gt;"")*ISNUMBER(SEARCH(LISTS!$M$2:$M$13,$I3859))),LISTS!$N$2:$N$13),"NO")="SI"),"SI","NO"))</f>
        <v/>
      </c>
      <c r="M3859" s="9">
        <f>IF(COUNTA($A3859:$K3859)=0,"",IF($K3859&lt;&gt;"",IF(COUNTIF($K$19:$K3859,$K3859)&gt;1,"SI","NO"),IF(COUNTIFS($A$19:$A3859,$A3859,$C$19:$C3859,$C3859,$J$19:$J3859,$J3859,$D$19:$D3859,$D3859)&gt;1,"SI","NO")))</f>
        <v/>
      </c>
      <c r="N3859" s="11">
        <f>IF(COUNTA($A3859:$K3859)=0,"",IF(AND($L3859="SI",$M3859="NO"),IFERROR($H3859,0),0))</f>
        <v/>
      </c>
      <c r="O3859" s="9">
        <f>IF(COUNTA($A3859:$K3859)=0,"",IF($M3859="SI","CUFE o factura duplicada dentro del reporte; no se suma dos veces",IF(IFERROR($H3859,0)&lt;=0,"DIAN reporta valor susceptible 0",IF($L3859="NO",IFERROR(LOOKUP(2,1/((LISTS!$M$2:$M$13&lt;&gt;"")*ISNUMBER(SEARCH(LISTS!$M$2:$M$13,$I3859))),LISTS!$O$2:$O$13),"Medio de pago no elegible o no identificado por DIAN"),"Apta automaticamente por pago electronico y base positiva"))))</f>
        <v/>
      </c>
    </row>
    <row r="3860">
      <c r="A3860" s="9" t="n"/>
      <c r="B3860" s="9" t="n"/>
      <c r="C3860" s="12" t="n"/>
      <c r="D3860" s="11" t="n"/>
      <c r="E3860" s="11" t="n"/>
      <c r="F3860" s="11" t="n"/>
      <c r="G3860" s="11" t="n"/>
      <c r="H3860" s="11" t="n"/>
      <c r="I3860" s="9" t="n"/>
      <c r="J3860" s="9" t="n"/>
      <c r="K3860" s="9" t="n"/>
      <c r="L3860" s="9">
        <f>IF(COUNTA($A3860:$K3860)=0,"",IF(AND(IFERROR($H3860,0)&gt;0,LEN(TRIM($K3860&amp;""))&gt;0,IFERROR(LOOKUP(2,1/((LISTS!$M$2:$M$13&lt;&gt;"")*ISNUMBER(SEARCH(LISTS!$M$2:$M$13,$I3860))),LISTS!$N$2:$N$13),"NO")="SI"),"SI","NO"))</f>
        <v/>
      </c>
      <c r="M3860" s="9">
        <f>IF(COUNTA($A3860:$K3860)=0,"",IF($K3860&lt;&gt;"",IF(COUNTIF($K$19:$K3860,$K3860)&gt;1,"SI","NO"),IF(COUNTIFS($A$19:$A3860,$A3860,$C$19:$C3860,$C3860,$J$19:$J3860,$J3860,$D$19:$D3860,$D3860)&gt;1,"SI","NO")))</f>
        <v/>
      </c>
      <c r="N3860" s="11">
        <f>IF(COUNTA($A3860:$K3860)=0,"",IF(AND($L3860="SI",$M3860="NO"),IFERROR($H3860,0),0))</f>
        <v/>
      </c>
      <c r="O3860" s="9">
        <f>IF(COUNTA($A3860:$K3860)=0,"",IF($M3860="SI","CUFE o factura duplicada dentro del reporte; no se suma dos veces",IF(IFERROR($H3860,0)&lt;=0,"DIAN reporta valor susceptible 0",IF($L3860="NO",IFERROR(LOOKUP(2,1/((LISTS!$M$2:$M$13&lt;&gt;"")*ISNUMBER(SEARCH(LISTS!$M$2:$M$13,$I3860))),LISTS!$O$2:$O$13),"Medio de pago no elegible o no identificado por DIAN"),"Apta automaticamente por pago electronico y base positiva"))))</f>
        <v/>
      </c>
    </row>
    <row r="3861">
      <c r="A3861" s="9" t="n"/>
      <c r="B3861" s="9" t="n"/>
      <c r="C3861" s="12" t="n"/>
      <c r="D3861" s="11" t="n"/>
      <c r="E3861" s="11" t="n"/>
      <c r="F3861" s="11" t="n"/>
      <c r="G3861" s="11" t="n"/>
      <c r="H3861" s="11" t="n"/>
      <c r="I3861" s="9" t="n"/>
      <c r="J3861" s="9" t="n"/>
      <c r="K3861" s="9" t="n"/>
      <c r="L3861" s="9">
        <f>IF(COUNTA($A3861:$K3861)=0,"",IF(AND(IFERROR($H3861,0)&gt;0,LEN(TRIM($K3861&amp;""))&gt;0,IFERROR(LOOKUP(2,1/((LISTS!$M$2:$M$13&lt;&gt;"")*ISNUMBER(SEARCH(LISTS!$M$2:$M$13,$I3861))),LISTS!$N$2:$N$13),"NO")="SI"),"SI","NO"))</f>
        <v/>
      </c>
      <c r="M3861" s="9">
        <f>IF(COUNTA($A3861:$K3861)=0,"",IF($K3861&lt;&gt;"",IF(COUNTIF($K$19:$K3861,$K3861)&gt;1,"SI","NO"),IF(COUNTIFS($A$19:$A3861,$A3861,$C$19:$C3861,$C3861,$J$19:$J3861,$J3861,$D$19:$D3861,$D3861)&gt;1,"SI","NO")))</f>
        <v/>
      </c>
      <c r="N3861" s="11">
        <f>IF(COUNTA($A3861:$K3861)=0,"",IF(AND($L3861="SI",$M3861="NO"),IFERROR($H3861,0),0))</f>
        <v/>
      </c>
      <c r="O3861" s="9">
        <f>IF(COUNTA($A3861:$K3861)=0,"",IF($M3861="SI","CUFE o factura duplicada dentro del reporte; no se suma dos veces",IF(IFERROR($H3861,0)&lt;=0,"DIAN reporta valor susceptible 0",IF($L3861="NO",IFERROR(LOOKUP(2,1/((LISTS!$M$2:$M$13&lt;&gt;"")*ISNUMBER(SEARCH(LISTS!$M$2:$M$13,$I3861))),LISTS!$O$2:$O$13),"Medio de pago no elegible o no identificado por DIAN"),"Apta automaticamente por pago electronico y base positiva"))))</f>
        <v/>
      </c>
    </row>
    <row r="3862">
      <c r="A3862" s="9" t="n"/>
      <c r="B3862" s="9" t="n"/>
      <c r="C3862" s="12" t="n"/>
      <c r="D3862" s="11" t="n"/>
      <c r="E3862" s="11" t="n"/>
      <c r="F3862" s="11" t="n"/>
      <c r="G3862" s="11" t="n"/>
      <c r="H3862" s="11" t="n"/>
      <c r="I3862" s="9" t="n"/>
      <c r="J3862" s="9" t="n"/>
      <c r="K3862" s="9" t="n"/>
      <c r="L3862" s="9">
        <f>IF(COUNTA($A3862:$K3862)=0,"",IF(AND(IFERROR($H3862,0)&gt;0,LEN(TRIM($K3862&amp;""))&gt;0,IFERROR(LOOKUP(2,1/((LISTS!$M$2:$M$13&lt;&gt;"")*ISNUMBER(SEARCH(LISTS!$M$2:$M$13,$I3862))),LISTS!$N$2:$N$13),"NO")="SI"),"SI","NO"))</f>
        <v/>
      </c>
      <c r="M3862" s="9">
        <f>IF(COUNTA($A3862:$K3862)=0,"",IF($K3862&lt;&gt;"",IF(COUNTIF($K$19:$K3862,$K3862)&gt;1,"SI","NO"),IF(COUNTIFS($A$19:$A3862,$A3862,$C$19:$C3862,$C3862,$J$19:$J3862,$J3862,$D$19:$D3862,$D3862)&gt;1,"SI","NO")))</f>
        <v/>
      </c>
      <c r="N3862" s="11">
        <f>IF(COUNTA($A3862:$K3862)=0,"",IF(AND($L3862="SI",$M3862="NO"),IFERROR($H3862,0),0))</f>
        <v/>
      </c>
      <c r="O3862" s="9">
        <f>IF(COUNTA($A3862:$K3862)=0,"",IF($M3862="SI","CUFE o factura duplicada dentro del reporte; no se suma dos veces",IF(IFERROR($H3862,0)&lt;=0,"DIAN reporta valor susceptible 0",IF($L3862="NO",IFERROR(LOOKUP(2,1/((LISTS!$M$2:$M$13&lt;&gt;"")*ISNUMBER(SEARCH(LISTS!$M$2:$M$13,$I3862))),LISTS!$O$2:$O$13),"Medio de pago no elegible o no identificado por DIAN"),"Apta automaticamente por pago electronico y base positiva"))))</f>
        <v/>
      </c>
    </row>
    <row r="3863">
      <c r="A3863" s="9" t="n"/>
      <c r="B3863" s="9" t="n"/>
      <c r="C3863" s="12" t="n"/>
      <c r="D3863" s="11" t="n"/>
      <c r="E3863" s="11" t="n"/>
      <c r="F3863" s="11" t="n"/>
      <c r="G3863" s="11" t="n"/>
      <c r="H3863" s="11" t="n"/>
      <c r="I3863" s="9" t="n"/>
      <c r="J3863" s="9" t="n"/>
      <c r="K3863" s="9" t="n"/>
      <c r="L3863" s="9">
        <f>IF(COUNTA($A3863:$K3863)=0,"",IF(AND(IFERROR($H3863,0)&gt;0,LEN(TRIM($K3863&amp;""))&gt;0,IFERROR(LOOKUP(2,1/((LISTS!$M$2:$M$13&lt;&gt;"")*ISNUMBER(SEARCH(LISTS!$M$2:$M$13,$I3863))),LISTS!$N$2:$N$13),"NO")="SI"),"SI","NO"))</f>
        <v/>
      </c>
      <c r="M3863" s="9">
        <f>IF(COUNTA($A3863:$K3863)=0,"",IF($K3863&lt;&gt;"",IF(COUNTIF($K$19:$K3863,$K3863)&gt;1,"SI","NO"),IF(COUNTIFS($A$19:$A3863,$A3863,$C$19:$C3863,$C3863,$J$19:$J3863,$J3863,$D$19:$D3863,$D3863)&gt;1,"SI","NO")))</f>
        <v/>
      </c>
      <c r="N3863" s="11">
        <f>IF(COUNTA($A3863:$K3863)=0,"",IF(AND($L3863="SI",$M3863="NO"),IFERROR($H3863,0),0))</f>
        <v/>
      </c>
      <c r="O3863" s="9">
        <f>IF(COUNTA($A3863:$K3863)=0,"",IF($M3863="SI","CUFE o factura duplicada dentro del reporte; no se suma dos veces",IF(IFERROR($H3863,0)&lt;=0,"DIAN reporta valor susceptible 0",IF($L3863="NO",IFERROR(LOOKUP(2,1/((LISTS!$M$2:$M$13&lt;&gt;"")*ISNUMBER(SEARCH(LISTS!$M$2:$M$13,$I3863))),LISTS!$O$2:$O$13),"Medio de pago no elegible o no identificado por DIAN"),"Apta automaticamente por pago electronico y base positiva"))))</f>
        <v/>
      </c>
    </row>
    <row r="3864">
      <c r="A3864" s="9" t="n"/>
      <c r="B3864" s="9" t="n"/>
      <c r="C3864" s="12" t="n"/>
      <c r="D3864" s="11" t="n"/>
      <c r="E3864" s="11" t="n"/>
      <c r="F3864" s="11" t="n"/>
      <c r="G3864" s="11" t="n"/>
      <c r="H3864" s="11" t="n"/>
      <c r="I3864" s="9" t="n"/>
      <c r="J3864" s="9" t="n"/>
      <c r="K3864" s="9" t="n"/>
      <c r="L3864" s="9">
        <f>IF(COUNTA($A3864:$K3864)=0,"",IF(AND(IFERROR($H3864,0)&gt;0,LEN(TRIM($K3864&amp;""))&gt;0,IFERROR(LOOKUP(2,1/((LISTS!$M$2:$M$13&lt;&gt;"")*ISNUMBER(SEARCH(LISTS!$M$2:$M$13,$I3864))),LISTS!$N$2:$N$13),"NO")="SI"),"SI","NO"))</f>
        <v/>
      </c>
      <c r="M3864" s="9">
        <f>IF(COUNTA($A3864:$K3864)=0,"",IF($K3864&lt;&gt;"",IF(COUNTIF($K$19:$K3864,$K3864)&gt;1,"SI","NO"),IF(COUNTIFS($A$19:$A3864,$A3864,$C$19:$C3864,$C3864,$J$19:$J3864,$J3864,$D$19:$D3864,$D3864)&gt;1,"SI","NO")))</f>
        <v/>
      </c>
      <c r="N3864" s="11">
        <f>IF(COUNTA($A3864:$K3864)=0,"",IF(AND($L3864="SI",$M3864="NO"),IFERROR($H3864,0),0))</f>
        <v/>
      </c>
      <c r="O3864" s="9">
        <f>IF(COUNTA($A3864:$K3864)=0,"",IF($M3864="SI","CUFE o factura duplicada dentro del reporte; no se suma dos veces",IF(IFERROR($H3864,0)&lt;=0,"DIAN reporta valor susceptible 0",IF($L3864="NO",IFERROR(LOOKUP(2,1/((LISTS!$M$2:$M$13&lt;&gt;"")*ISNUMBER(SEARCH(LISTS!$M$2:$M$13,$I3864))),LISTS!$O$2:$O$13),"Medio de pago no elegible o no identificado por DIAN"),"Apta automaticamente por pago electronico y base positiva"))))</f>
        <v/>
      </c>
    </row>
    <row r="3865">
      <c r="A3865" s="9" t="n"/>
      <c r="B3865" s="9" t="n"/>
      <c r="C3865" s="12" t="n"/>
      <c r="D3865" s="11" t="n"/>
      <c r="E3865" s="11" t="n"/>
      <c r="F3865" s="11" t="n"/>
      <c r="G3865" s="11" t="n"/>
      <c r="H3865" s="11" t="n"/>
      <c r="I3865" s="9" t="n"/>
      <c r="J3865" s="9" t="n"/>
      <c r="K3865" s="9" t="n"/>
      <c r="L3865" s="9">
        <f>IF(COUNTA($A3865:$K3865)=0,"",IF(AND(IFERROR($H3865,0)&gt;0,LEN(TRIM($K3865&amp;""))&gt;0,IFERROR(LOOKUP(2,1/((LISTS!$M$2:$M$13&lt;&gt;"")*ISNUMBER(SEARCH(LISTS!$M$2:$M$13,$I3865))),LISTS!$N$2:$N$13),"NO")="SI"),"SI","NO"))</f>
        <v/>
      </c>
      <c r="M3865" s="9">
        <f>IF(COUNTA($A3865:$K3865)=0,"",IF($K3865&lt;&gt;"",IF(COUNTIF($K$19:$K3865,$K3865)&gt;1,"SI","NO"),IF(COUNTIFS($A$19:$A3865,$A3865,$C$19:$C3865,$C3865,$J$19:$J3865,$J3865,$D$19:$D3865,$D3865)&gt;1,"SI","NO")))</f>
        <v/>
      </c>
      <c r="N3865" s="11">
        <f>IF(COUNTA($A3865:$K3865)=0,"",IF(AND($L3865="SI",$M3865="NO"),IFERROR($H3865,0),0))</f>
        <v/>
      </c>
      <c r="O3865" s="9">
        <f>IF(COUNTA($A3865:$K3865)=0,"",IF($M3865="SI","CUFE o factura duplicada dentro del reporte; no se suma dos veces",IF(IFERROR($H3865,0)&lt;=0,"DIAN reporta valor susceptible 0",IF($L3865="NO",IFERROR(LOOKUP(2,1/((LISTS!$M$2:$M$13&lt;&gt;"")*ISNUMBER(SEARCH(LISTS!$M$2:$M$13,$I3865))),LISTS!$O$2:$O$13),"Medio de pago no elegible o no identificado por DIAN"),"Apta automaticamente por pago electronico y base positiva"))))</f>
        <v/>
      </c>
    </row>
    <row r="3866">
      <c r="A3866" s="9" t="n"/>
      <c r="B3866" s="9" t="n"/>
      <c r="C3866" s="12" t="n"/>
      <c r="D3866" s="11" t="n"/>
      <c r="E3866" s="11" t="n"/>
      <c r="F3866" s="11" t="n"/>
      <c r="G3866" s="11" t="n"/>
      <c r="H3866" s="11" t="n"/>
      <c r="I3866" s="9" t="n"/>
      <c r="J3866" s="9" t="n"/>
      <c r="K3866" s="9" t="n"/>
      <c r="L3866" s="9">
        <f>IF(COUNTA($A3866:$K3866)=0,"",IF(AND(IFERROR($H3866,0)&gt;0,LEN(TRIM($K3866&amp;""))&gt;0,IFERROR(LOOKUP(2,1/((LISTS!$M$2:$M$13&lt;&gt;"")*ISNUMBER(SEARCH(LISTS!$M$2:$M$13,$I3866))),LISTS!$N$2:$N$13),"NO")="SI"),"SI","NO"))</f>
        <v/>
      </c>
      <c r="M3866" s="9">
        <f>IF(COUNTA($A3866:$K3866)=0,"",IF($K3866&lt;&gt;"",IF(COUNTIF($K$19:$K3866,$K3866)&gt;1,"SI","NO"),IF(COUNTIFS($A$19:$A3866,$A3866,$C$19:$C3866,$C3866,$J$19:$J3866,$J3866,$D$19:$D3866,$D3866)&gt;1,"SI","NO")))</f>
        <v/>
      </c>
      <c r="N3866" s="11">
        <f>IF(COUNTA($A3866:$K3866)=0,"",IF(AND($L3866="SI",$M3866="NO"),IFERROR($H3866,0),0))</f>
        <v/>
      </c>
      <c r="O3866" s="9">
        <f>IF(COUNTA($A3866:$K3866)=0,"",IF($M3866="SI","CUFE o factura duplicada dentro del reporte; no se suma dos veces",IF(IFERROR($H3866,0)&lt;=0,"DIAN reporta valor susceptible 0",IF($L3866="NO",IFERROR(LOOKUP(2,1/((LISTS!$M$2:$M$13&lt;&gt;"")*ISNUMBER(SEARCH(LISTS!$M$2:$M$13,$I3866))),LISTS!$O$2:$O$13),"Medio de pago no elegible o no identificado por DIAN"),"Apta automaticamente por pago electronico y base positiva"))))</f>
        <v/>
      </c>
    </row>
    <row r="3867">
      <c r="A3867" s="9" t="n"/>
      <c r="B3867" s="9" t="n"/>
      <c r="C3867" s="12" t="n"/>
      <c r="D3867" s="11" t="n"/>
      <c r="E3867" s="11" t="n"/>
      <c r="F3867" s="11" t="n"/>
      <c r="G3867" s="11" t="n"/>
      <c r="H3867" s="11" t="n"/>
      <c r="I3867" s="9" t="n"/>
      <c r="J3867" s="9" t="n"/>
      <c r="K3867" s="9" t="n"/>
      <c r="L3867" s="9">
        <f>IF(COUNTA($A3867:$K3867)=0,"",IF(AND(IFERROR($H3867,0)&gt;0,LEN(TRIM($K3867&amp;""))&gt;0,IFERROR(LOOKUP(2,1/((LISTS!$M$2:$M$13&lt;&gt;"")*ISNUMBER(SEARCH(LISTS!$M$2:$M$13,$I3867))),LISTS!$N$2:$N$13),"NO")="SI"),"SI","NO"))</f>
        <v/>
      </c>
      <c r="M3867" s="9">
        <f>IF(COUNTA($A3867:$K3867)=0,"",IF($K3867&lt;&gt;"",IF(COUNTIF($K$19:$K3867,$K3867)&gt;1,"SI","NO"),IF(COUNTIFS($A$19:$A3867,$A3867,$C$19:$C3867,$C3867,$J$19:$J3867,$J3867,$D$19:$D3867,$D3867)&gt;1,"SI","NO")))</f>
        <v/>
      </c>
      <c r="N3867" s="11">
        <f>IF(COUNTA($A3867:$K3867)=0,"",IF(AND($L3867="SI",$M3867="NO"),IFERROR($H3867,0),0))</f>
        <v/>
      </c>
      <c r="O3867" s="9">
        <f>IF(COUNTA($A3867:$K3867)=0,"",IF($M3867="SI","CUFE o factura duplicada dentro del reporte; no se suma dos veces",IF(IFERROR($H3867,0)&lt;=0,"DIAN reporta valor susceptible 0",IF($L3867="NO",IFERROR(LOOKUP(2,1/((LISTS!$M$2:$M$13&lt;&gt;"")*ISNUMBER(SEARCH(LISTS!$M$2:$M$13,$I3867))),LISTS!$O$2:$O$13),"Medio de pago no elegible o no identificado por DIAN"),"Apta automaticamente por pago electronico y base positiva"))))</f>
        <v/>
      </c>
    </row>
    <row r="3868">
      <c r="A3868" s="9" t="n"/>
      <c r="B3868" s="9" t="n"/>
      <c r="C3868" s="12" t="n"/>
      <c r="D3868" s="11" t="n"/>
      <c r="E3868" s="11" t="n"/>
      <c r="F3868" s="11" t="n"/>
      <c r="G3868" s="11" t="n"/>
      <c r="H3868" s="11" t="n"/>
      <c r="I3868" s="9" t="n"/>
      <c r="J3868" s="9" t="n"/>
      <c r="K3868" s="9" t="n"/>
      <c r="L3868" s="9">
        <f>IF(COUNTA($A3868:$K3868)=0,"",IF(AND(IFERROR($H3868,0)&gt;0,LEN(TRIM($K3868&amp;""))&gt;0,IFERROR(LOOKUP(2,1/((LISTS!$M$2:$M$13&lt;&gt;"")*ISNUMBER(SEARCH(LISTS!$M$2:$M$13,$I3868))),LISTS!$N$2:$N$13),"NO")="SI"),"SI","NO"))</f>
        <v/>
      </c>
      <c r="M3868" s="9">
        <f>IF(COUNTA($A3868:$K3868)=0,"",IF($K3868&lt;&gt;"",IF(COUNTIF($K$19:$K3868,$K3868)&gt;1,"SI","NO"),IF(COUNTIFS($A$19:$A3868,$A3868,$C$19:$C3868,$C3868,$J$19:$J3868,$J3868,$D$19:$D3868,$D3868)&gt;1,"SI","NO")))</f>
        <v/>
      </c>
      <c r="N3868" s="11">
        <f>IF(COUNTA($A3868:$K3868)=0,"",IF(AND($L3868="SI",$M3868="NO"),IFERROR($H3868,0),0))</f>
        <v/>
      </c>
      <c r="O3868" s="9">
        <f>IF(COUNTA($A3868:$K3868)=0,"",IF($M3868="SI","CUFE o factura duplicada dentro del reporte; no se suma dos veces",IF(IFERROR($H3868,0)&lt;=0,"DIAN reporta valor susceptible 0",IF($L3868="NO",IFERROR(LOOKUP(2,1/((LISTS!$M$2:$M$13&lt;&gt;"")*ISNUMBER(SEARCH(LISTS!$M$2:$M$13,$I3868))),LISTS!$O$2:$O$13),"Medio de pago no elegible o no identificado por DIAN"),"Apta automaticamente por pago electronico y base positiva"))))</f>
        <v/>
      </c>
    </row>
    <row r="3869">
      <c r="A3869" s="9" t="n"/>
      <c r="B3869" s="9" t="n"/>
      <c r="C3869" s="12" t="n"/>
      <c r="D3869" s="11" t="n"/>
      <c r="E3869" s="11" t="n"/>
      <c r="F3869" s="11" t="n"/>
      <c r="G3869" s="11" t="n"/>
      <c r="H3869" s="11" t="n"/>
      <c r="I3869" s="9" t="n"/>
      <c r="J3869" s="9" t="n"/>
      <c r="K3869" s="9" t="n"/>
      <c r="L3869" s="9">
        <f>IF(COUNTA($A3869:$K3869)=0,"",IF(AND(IFERROR($H3869,0)&gt;0,LEN(TRIM($K3869&amp;""))&gt;0,IFERROR(LOOKUP(2,1/((LISTS!$M$2:$M$13&lt;&gt;"")*ISNUMBER(SEARCH(LISTS!$M$2:$M$13,$I3869))),LISTS!$N$2:$N$13),"NO")="SI"),"SI","NO"))</f>
        <v/>
      </c>
      <c r="M3869" s="9">
        <f>IF(COUNTA($A3869:$K3869)=0,"",IF($K3869&lt;&gt;"",IF(COUNTIF($K$19:$K3869,$K3869)&gt;1,"SI","NO"),IF(COUNTIFS($A$19:$A3869,$A3869,$C$19:$C3869,$C3869,$J$19:$J3869,$J3869,$D$19:$D3869,$D3869)&gt;1,"SI","NO")))</f>
        <v/>
      </c>
      <c r="N3869" s="11">
        <f>IF(COUNTA($A3869:$K3869)=0,"",IF(AND($L3869="SI",$M3869="NO"),IFERROR($H3869,0),0))</f>
        <v/>
      </c>
      <c r="O3869" s="9">
        <f>IF(COUNTA($A3869:$K3869)=0,"",IF($M3869="SI","CUFE o factura duplicada dentro del reporte; no se suma dos veces",IF(IFERROR($H3869,0)&lt;=0,"DIAN reporta valor susceptible 0",IF($L3869="NO",IFERROR(LOOKUP(2,1/((LISTS!$M$2:$M$13&lt;&gt;"")*ISNUMBER(SEARCH(LISTS!$M$2:$M$13,$I3869))),LISTS!$O$2:$O$13),"Medio de pago no elegible o no identificado por DIAN"),"Apta automaticamente por pago electronico y base positiva"))))</f>
        <v/>
      </c>
    </row>
    <row r="3870">
      <c r="A3870" s="9" t="n"/>
      <c r="B3870" s="9" t="n"/>
      <c r="C3870" s="12" t="n"/>
      <c r="D3870" s="11" t="n"/>
      <c r="E3870" s="11" t="n"/>
      <c r="F3870" s="11" t="n"/>
      <c r="G3870" s="11" t="n"/>
      <c r="H3870" s="11" t="n"/>
      <c r="I3870" s="9" t="n"/>
      <c r="J3870" s="9" t="n"/>
      <c r="K3870" s="9" t="n"/>
      <c r="L3870" s="9">
        <f>IF(COUNTA($A3870:$K3870)=0,"",IF(AND(IFERROR($H3870,0)&gt;0,LEN(TRIM($K3870&amp;""))&gt;0,IFERROR(LOOKUP(2,1/((LISTS!$M$2:$M$13&lt;&gt;"")*ISNUMBER(SEARCH(LISTS!$M$2:$M$13,$I3870))),LISTS!$N$2:$N$13),"NO")="SI"),"SI","NO"))</f>
        <v/>
      </c>
      <c r="M3870" s="9">
        <f>IF(COUNTA($A3870:$K3870)=0,"",IF($K3870&lt;&gt;"",IF(COUNTIF($K$19:$K3870,$K3870)&gt;1,"SI","NO"),IF(COUNTIFS($A$19:$A3870,$A3870,$C$19:$C3870,$C3870,$J$19:$J3870,$J3870,$D$19:$D3870,$D3870)&gt;1,"SI","NO")))</f>
        <v/>
      </c>
      <c r="N3870" s="11">
        <f>IF(COUNTA($A3870:$K3870)=0,"",IF(AND($L3870="SI",$M3870="NO"),IFERROR($H3870,0),0))</f>
        <v/>
      </c>
      <c r="O3870" s="9">
        <f>IF(COUNTA($A3870:$K3870)=0,"",IF($M3870="SI","CUFE o factura duplicada dentro del reporte; no se suma dos veces",IF(IFERROR($H3870,0)&lt;=0,"DIAN reporta valor susceptible 0",IF($L3870="NO",IFERROR(LOOKUP(2,1/((LISTS!$M$2:$M$13&lt;&gt;"")*ISNUMBER(SEARCH(LISTS!$M$2:$M$13,$I3870))),LISTS!$O$2:$O$13),"Medio de pago no elegible o no identificado por DIAN"),"Apta automaticamente por pago electronico y base positiva"))))</f>
        <v/>
      </c>
    </row>
    <row r="3871">
      <c r="A3871" s="9" t="n"/>
      <c r="B3871" s="9" t="n"/>
      <c r="C3871" s="12" t="n"/>
      <c r="D3871" s="11" t="n"/>
      <c r="E3871" s="11" t="n"/>
      <c r="F3871" s="11" t="n"/>
      <c r="G3871" s="11" t="n"/>
      <c r="H3871" s="11" t="n"/>
      <c r="I3871" s="9" t="n"/>
      <c r="J3871" s="9" t="n"/>
      <c r="K3871" s="9" t="n"/>
      <c r="L3871" s="9">
        <f>IF(COUNTA($A3871:$K3871)=0,"",IF(AND(IFERROR($H3871,0)&gt;0,LEN(TRIM($K3871&amp;""))&gt;0,IFERROR(LOOKUP(2,1/((LISTS!$M$2:$M$13&lt;&gt;"")*ISNUMBER(SEARCH(LISTS!$M$2:$M$13,$I3871))),LISTS!$N$2:$N$13),"NO")="SI"),"SI","NO"))</f>
        <v/>
      </c>
      <c r="M3871" s="9">
        <f>IF(COUNTA($A3871:$K3871)=0,"",IF($K3871&lt;&gt;"",IF(COUNTIF($K$19:$K3871,$K3871)&gt;1,"SI","NO"),IF(COUNTIFS($A$19:$A3871,$A3871,$C$19:$C3871,$C3871,$J$19:$J3871,$J3871,$D$19:$D3871,$D3871)&gt;1,"SI","NO")))</f>
        <v/>
      </c>
      <c r="N3871" s="11">
        <f>IF(COUNTA($A3871:$K3871)=0,"",IF(AND($L3871="SI",$M3871="NO"),IFERROR($H3871,0),0))</f>
        <v/>
      </c>
      <c r="O3871" s="9">
        <f>IF(COUNTA($A3871:$K3871)=0,"",IF($M3871="SI","CUFE o factura duplicada dentro del reporte; no se suma dos veces",IF(IFERROR($H3871,0)&lt;=0,"DIAN reporta valor susceptible 0",IF($L3871="NO",IFERROR(LOOKUP(2,1/((LISTS!$M$2:$M$13&lt;&gt;"")*ISNUMBER(SEARCH(LISTS!$M$2:$M$13,$I3871))),LISTS!$O$2:$O$13),"Medio de pago no elegible o no identificado por DIAN"),"Apta automaticamente por pago electronico y base positiva"))))</f>
        <v/>
      </c>
    </row>
    <row r="3872">
      <c r="A3872" s="9" t="n"/>
      <c r="B3872" s="9" t="n"/>
      <c r="C3872" s="12" t="n"/>
      <c r="D3872" s="11" t="n"/>
      <c r="E3872" s="11" t="n"/>
      <c r="F3872" s="11" t="n"/>
      <c r="G3872" s="11" t="n"/>
      <c r="H3872" s="11" t="n"/>
      <c r="I3872" s="9" t="n"/>
      <c r="J3872" s="9" t="n"/>
      <c r="K3872" s="9" t="n"/>
      <c r="L3872" s="9">
        <f>IF(COUNTA($A3872:$K3872)=0,"",IF(AND(IFERROR($H3872,0)&gt;0,LEN(TRIM($K3872&amp;""))&gt;0,IFERROR(LOOKUP(2,1/((LISTS!$M$2:$M$13&lt;&gt;"")*ISNUMBER(SEARCH(LISTS!$M$2:$M$13,$I3872))),LISTS!$N$2:$N$13),"NO")="SI"),"SI","NO"))</f>
        <v/>
      </c>
      <c r="M3872" s="9">
        <f>IF(COUNTA($A3872:$K3872)=0,"",IF($K3872&lt;&gt;"",IF(COUNTIF($K$19:$K3872,$K3872)&gt;1,"SI","NO"),IF(COUNTIFS($A$19:$A3872,$A3872,$C$19:$C3872,$C3872,$J$19:$J3872,$J3872,$D$19:$D3872,$D3872)&gt;1,"SI","NO")))</f>
        <v/>
      </c>
      <c r="N3872" s="11">
        <f>IF(COUNTA($A3872:$K3872)=0,"",IF(AND($L3872="SI",$M3872="NO"),IFERROR($H3872,0),0))</f>
        <v/>
      </c>
      <c r="O3872" s="9">
        <f>IF(COUNTA($A3872:$K3872)=0,"",IF($M3872="SI","CUFE o factura duplicada dentro del reporte; no se suma dos veces",IF(IFERROR($H3872,0)&lt;=0,"DIAN reporta valor susceptible 0",IF($L3872="NO",IFERROR(LOOKUP(2,1/((LISTS!$M$2:$M$13&lt;&gt;"")*ISNUMBER(SEARCH(LISTS!$M$2:$M$13,$I3872))),LISTS!$O$2:$O$13),"Medio de pago no elegible o no identificado por DIAN"),"Apta automaticamente por pago electronico y base positiva"))))</f>
        <v/>
      </c>
    </row>
    <row r="3873">
      <c r="A3873" s="9" t="n"/>
      <c r="B3873" s="9" t="n"/>
      <c r="C3873" s="12" t="n"/>
      <c r="D3873" s="11" t="n"/>
      <c r="E3873" s="11" t="n"/>
      <c r="F3873" s="11" t="n"/>
      <c r="G3873" s="11" t="n"/>
      <c r="H3873" s="11" t="n"/>
      <c r="I3873" s="9" t="n"/>
      <c r="J3873" s="9" t="n"/>
      <c r="K3873" s="9" t="n"/>
      <c r="L3873" s="9">
        <f>IF(COUNTA($A3873:$K3873)=0,"",IF(AND(IFERROR($H3873,0)&gt;0,LEN(TRIM($K3873&amp;""))&gt;0,IFERROR(LOOKUP(2,1/((LISTS!$M$2:$M$13&lt;&gt;"")*ISNUMBER(SEARCH(LISTS!$M$2:$M$13,$I3873))),LISTS!$N$2:$N$13),"NO")="SI"),"SI","NO"))</f>
        <v/>
      </c>
      <c r="M3873" s="9">
        <f>IF(COUNTA($A3873:$K3873)=0,"",IF($K3873&lt;&gt;"",IF(COUNTIF($K$19:$K3873,$K3873)&gt;1,"SI","NO"),IF(COUNTIFS($A$19:$A3873,$A3873,$C$19:$C3873,$C3873,$J$19:$J3873,$J3873,$D$19:$D3873,$D3873)&gt;1,"SI","NO")))</f>
        <v/>
      </c>
      <c r="N3873" s="11">
        <f>IF(COUNTA($A3873:$K3873)=0,"",IF(AND($L3873="SI",$M3873="NO"),IFERROR($H3873,0),0))</f>
        <v/>
      </c>
      <c r="O3873" s="9">
        <f>IF(COUNTA($A3873:$K3873)=0,"",IF($M3873="SI","CUFE o factura duplicada dentro del reporte; no se suma dos veces",IF(IFERROR($H3873,0)&lt;=0,"DIAN reporta valor susceptible 0",IF($L3873="NO",IFERROR(LOOKUP(2,1/((LISTS!$M$2:$M$13&lt;&gt;"")*ISNUMBER(SEARCH(LISTS!$M$2:$M$13,$I3873))),LISTS!$O$2:$O$13),"Medio de pago no elegible o no identificado por DIAN"),"Apta automaticamente por pago electronico y base positiva"))))</f>
        <v/>
      </c>
    </row>
    <row r="3874">
      <c r="A3874" s="9" t="n"/>
      <c r="B3874" s="9" t="n"/>
      <c r="C3874" s="12" t="n"/>
      <c r="D3874" s="11" t="n"/>
      <c r="E3874" s="11" t="n"/>
      <c r="F3874" s="11" t="n"/>
      <c r="G3874" s="11" t="n"/>
      <c r="H3874" s="11" t="n"/>
      <c r="I3874" s="9" t="n"/>
      <c r="J3874" s="9" t="n"/>
      <c r="K3874" s="9" t="n"/>
      <c r="L3874" s="9">
        <f>IF(COUNTA($A3874:$K3874)=0,"",IF(AND(IFERROR($H3874,0)&gt;0,LEN(TRIM($K3874&amp;""))&gt;0,IFERROR(LOOKUP(2,1/((LISTS!$M$2:$M$13&lt;&gt;"")*ISNUMBER(SEARCH(LISTS!$M$2:$M$13,$I3874))),LISTS!$N$2:$N$13),"NO")="SI"),"SI","NO"))</f>
        <v/>
      </c>
      <c r="M3874" s="9">
        <f>IF(COUNTA($A3874:$K3874)=0,"",IF($K3874&lt;&gt;"",IF(COUNTIF($K$19:$K3874,$K3874)&gt;1,"SI","NO"),IF(COUNTIFS($A$19:$A3874,$A3874,$C$19:$C3874,$C3874,$J$19:$J3874,$J3874,$D$19:$D3874,$D3874)&gt;1,"SI","NO")))</f>
        <v/>
      </c>
      <c r="N3874" s="11">
        <f>IF(COUNTA($A3874:$K3874)=0,"",IF(AND($L3874="SI",$M3874="NO"),IFERROR($H3874,0),0))</f>
        <v/>
      </c>
      <c r="O3874" s="9">
        <f>IF(COUNTA($A3874:$K3874)=0,"",IF($M3874="SI","CUFE o factura duplicada dentro del reporte; no se suma dos veces",IF(IFERROR($H3874,0)&lt;=0,"DIAN reporta valor susceptible 0",IF($L3874="NO",IFERROR(LOOKUP(2,1/((LISTS!$M$2:$M$13&lt;&gt;"")*ISNUMBER(SEARCH(LISTS!$M$2:$M$13,$I3874))),LISTS!$O$2:$O$13),"Medio de pago no elegible o no identificado por DIAN"),"Apta automaticamente por pago electronico y base positiva"))))</f>
        <v/>
      </c>
    </row>
    <row r="3875">
      <c r="A3875" s="9" t="n"/>
      <c r="B3875" s="9" t="n"/>
      <c r="C3875" s="12" t="n"/>
      <c r="D3875" s="11" t="n"/>
      <c r="E3875" s="11" t="n"/>
      <c r="F3875" s="11" t="n"/>
      <c r="G3875" s="11" t="n"/>
      <c r="H3875" s="11" t="n"/>
      <c r="I3875" s="9" t="n"/>
      <c r="J3875" s="9" t="n"/>
      <c r="K3875" s="9" t="n"/>
      <c r="L3875" s="9">
        <f>IF(COUNTA($A3875:$K3875)=0,"",IF(AND(IFERROR($H3875,0)&gt;0,LEN(TRIM($K3875&amp;""))&gt;0,IFERROR(LOOKUP(2,1/((LISTS!$M$2:$M$13&lt;&gt;"")*ISNUMBER(SEARCH(LISTS!$M$2:$M$13,$I3875))),LISTS!$N$2:$N$13),"NO")="SI"),"SI","NO"))</f>
        <v/>
      </c>
      <c r="M3875" s="9">
        <f>IF(COUNTA($A3875:$K3875)=0,"",IF($K3875&lt;&gt;"",IF(COUNTIF($K$19:$K3875,$K3875)&gt;1,"SI","NO"),IF(COUNTIFS($A$19:$A3875,$A3875,$C$19:$C3875,$C3875,$J$19:$J3875,$J3875,$D$19:$D3875,$D3875)&gt;1,"SI","NO")))</f>
        <v/>
      </c>
      <c r="N3875" s="11">
        <f>IF(COUNTA($A3875:$K3875)=0,"",IF(AND($L3875="SI",$M3875="NO"),IFERROR($H3875,0),0))</f>
        <v/>
      </c>
      <c r="O3875" s="9">
        <f>IF(COUNTA($A3875:$K3875)=0,"",IF($M3875="SI","CUFE o factura duplicada dentro del reporte; no se suma dos veces",IF(IFERROR($H3875,0)&lt;=0,"DIAN reporta valor susceptible 0",IF($L3875="NO",IFERROR(LOOKUP(2,1/((LISTS!$M$2:$M$13&lt;&gt;"")*ISNUMBER(SEARCH(LISTS!$M$2:$M$13,$I3875))),LISTS!$O$2:$O$13),"Medio de pago no elegible o no identificado por DIAN"),"Apta automaticamente por pago electronico y base positiva"))))</f>
        <v/>
      </c>
    </row>
    <row r="3876">
      <c r="A3876" s="9" t="n"/>
      <c r="B3876" s="9" t="n"/>
      <c r="C3876" s="12" t="n"/>
      <c r="D3876" s="11" t="n"/>
      <c r="E3876" s="11" t="n"/>
      <c r="F3876" s="11" t="n"/>
      <c r="G3876" s="11" t="n"/>
      <c r="H3876" s="11" t="n"/>
      <c r="I3876" s="9" t="n"/>
      <c r="J3876" s="9" t="n"/>
      <c r="K3876" s="9" t="n"/>
      <c r="L3876" s="9">
        <f>IF(COUNTA($A3876:$K3876)=0,"",IF(AND(IFERROR($H3876,0)&gt;0,LEN(TRIM($K3876&amp;""))&gt;0,IFERROR(LOOKUP(2,1/((LISTS!$M$2:$M$13&lt;&gt;"")*ISNUMBER(SEARCH(LISTS!$M$2:$M$13,$I3876))),LISTS!$N$2:$N$13),"NO")="SI"),"SI","NO"))</f>
        <v/>
      </c>
      <c r="M3876" s="9">
        <f>IF(COUNTA($A3876:$K3876)=0,"",IF($K3876&lt;&gt;"",IF(COUNTIF($K$19:$K3876,$K3876)&gt;1,"SI","NO"),IF(COUNTIFS($A$19:$A3876,$A3876,$C$19:$C3876,$C3876,$J$19:$J3876,$J3876,$D$19:$D3876,$D3876)&gt;1,"SI","NO")))</f>
        <v/>
      </c>
      <c r="N3876" s="11">
        <f>IF(COUNTA($A3876:$K3876)=0,"",IF(AND($L3876="SI",$M3876="NO"),IFERROR($H3876,0),0))</f>
        <v/>
      </c>
      <c r="O3876" s="9">
        <f>IF(COUNTA($A3876:$K3876)=0,"",IF($M3876="SI","CUFE o factura duplicada dentro del reporte; no se suma dos veces",IF(IFERROR($H3876,0)&lt;=0,"DIAN reporta valor susceptible 0",IF($L3876="NO",IFERROR(LOOKUP(2,1/((LISTS!$M$2:$M$13&lt;&gt;"")*ISNUMBER(SEARCH(LISTS!$M$2:$M$13,$I3876))),LISTS!$O$2:$O$13),"Medio de pago no elegible o no identificado por DIAN"),"Apta automaticamente por pago electronico y base positiva"))))</f>
        <v/>
      </c>
    </row>
    <row r="3877">
      <c r="A3877" s="9" t="n"/>
      <c r="B3877" s="9" t="n"/>
      <c r="C3877" s="12" t="n"/>
      <c r="D3877" s="11" t="n"/>
      <c r="E3877" s="11" t="n"/>
      <c r="F3877" s="11" t="n"/>
      <c r="G3877" s="11" t="n"/>
      <c r="H3877" s="11" t="n"/>
      <c r="I3877" s="9" t="n"/>
      <c r="J3877" s="9" t="n"/>
      <c r="K3877" s="9" t="n"/>
      <c r="L3877" s="9">
        <f>IF(COUNTA($A3877:$K3877)=0,"",IF(AND(IFERROR($H3877,0)&gt;0,LEN(TRIM($K3877&amp;""))&gt;0,IFERROR(LOOKUP(2,1/((LISTS!$M$2:$M$13&lt;&gt;"")*ISNUMBER(SEARCH(LISTS!$M$2:$M$13,$I3877))),LISTS!$N$2:$N$13),"NO")="SI"),"SI","NO"))</f>
        <v/>
      </c>
      <c r="M3877" s="9">
        <f>IF(COUNTA($A3877:$K3877)=0,"",IF($K3877&lt;&gt;"",IF(COUNTIF($K$19:$K3877,$K3877)&gt;1,"SI","NO"),IF(COUNTIFS($A$19:$A3877,$A3877,$C$19:$C3877,$C3877,$J$19:$J3877,$J3877,$D$19:$D3877,$D3877)&gt;1,"SI","NO")))</f>
        <v/>
      </c>
      <c r="N3877" s="11">
        <f>IF(COUNTA($A3877:$K3877)=0,"",IF(AND($L3877="SI",$M3877="NO"),IFERROR($H3877,0),0))</f>
        <v/>
      </c>
      <c r="O3877" s="9">
        <f>IF(COUNTA($A3877:$K3877)=0,"",IF($M3877="SI","CUFE o factura duplicada dentro del reporte; no se suma dos veces",IF(IFERROR($H3877,0)&lt;=0,"DIAN reporta valor susceptible 0",IF($L3877="NO",IFERROR(LOOKUP(2,1/((LISTS!$M$2:$M$13&lt;&gt;"")*ISNUMBER(SEARCH(LISTS!$M$2:$M$13,$I3877))),LISTS!$O$2:$O$13),"Medio de pago no elegible o no identificado por DIAN"),"Apta automaticamente por pago electronico y base positiva"))))</f>
        <v/>
      </c>
    </row>
    <row r="3878">
      <c r="A3878" s="9" t="n"/>
      <c r="B3878" s="9" t="n"/>
      <c r="C3878" s="12" t="n"/>
      <c r="D3878" s="11" t="n"/>
      <c r="E3878" s="11" t="n"/>
      <c r="F3878" s="11" t="n"/>
      <c r="G3878" s="11" t="n"/>
      <c r="H3878" s="11" t="n"/>
      <c r="I3878" s="9" t="n"/>
      <c r="J3878" s="9" t="n"/>
      <c r="K3878" s="9" t="n"/>
      <c r="L3878" s="9">
        <f>IF(COUNTA($A3878:$K3878)=0,"",IF(AND(IFERROR($H3878,0)&gt;0,LEN(TRIM($K3878&amp;""))&gt;0,IFERROR(LOOKUP(2,1/((LISTS!$M$2:$M$13&lt;&gt;"")*ISNUMBER(SEARCH(LISTS!$M$2:$M$13,$I3878))),LISTS!$N$2:$N$13),"NO")="SI"),"SI","NO"))</f>
        <v/>
      </c>
      <c r="M3878" s="9">
        <f>IF(COUNTA($A3878:$K3878)=0,"",IF($K3878&lt;&gt;"",IF(COUNTIF($K$19:$K3878,$K3878)&gt;1,"SI","NO"),IF(COUNTIFS($A$19:$A3878,$A3878,$C$19:$C3878,$C3878,$J$19:$J3878,$J3878,$D$19:$D3878,$D3878)&gt;1,"SI","NO")))</f>
        <v/>
      </c>
      <c r="N3878" s="11">
        <f>IF(COUNTA($A3878:$K3878)=0,"",IF(AND($L3878="SI",$M3878="NO"),IFERROR($H3878,0),0))</f>
        <v/>
      </c>
      <c r="O3878" s="9">
        <f>IF(COUNTA($A3878:$K3878)=0,"",IF($M3878="SI","CUFE o factura duplicada dentro del reporte; no se suma dos veces",IF(IFERROR($H3878,0)&lt;=0,"DIAN reporta valor susceptible 0",IF($L3878="NO",IFERROR(LOOKUP(2,1/((LISTS!$M$2:$M$13&lt;&gt;"")*ISNUMBER(SEARCH(LISTS!$M$2:$M$13,$I3878))),LISTS!$O$2:$O$13),"Medio de pago no elegible o no identificado por DIAN"),"Apta automaticamente por pago electronico y base positiva"))))</f>
        <v/>
      </c>
    </row>
    <row r="3879">
      <c r="A3879" s="9" t="n"/>
      <c r="B3879" s="9" t="n"/>
      <c r="C3879" s="12" t="n"/>
      <c r="D3879" s="11" t="n"/>
      <c r="E3879" s="11" t="n"/>
      <c r="F3879" s="11" t="n"/>
      <c r="G3879" s="11" t="n"/>
      <c r="H3879" s="11" t="n"/>
      <c r="I3879" s="9" t="n"/>
      <c r="J3879" s="9" t="n"/>
      <c r="K3879" s="9" t="n"/>
      <c r="L3879" s="9">
        <f>IF(COUNTA($A3879:$K3879)=0,"",IF(AND(IFERROR($H3879,0)&gt;0,LEN(TRIM($K3879&amp;""))&gt;0,IFERROR(LOOKUP(2,1/((LISTS!$M$2:$M$13&lt;&gt;"")*ISNUMBER(SEARCH(LISTS!$M$2:$M$13,$I3879))),LISTS!$N$2:$N$13),"NO")="SI"),"SI","NO"))</f>
        <v/>
      </c>
      <c r="M3879" s="9">
        <f>IF(COUNTA($A3879:$K3879)=0,"",IF($K3879&lt;&gt;"",IF(COUNTIF($K$19:$K3879,$K3879)&gt;1,"SI","NO"),IF(COUNTIFS($A$19:$A3879,$A3879,$C$19:$C3879,$C3879,$J$19:$J3879,$J3879,$D$19:$D3879,$D3879)&gt;1,"SI","NO")))</f>
        <v/>
      </c>
      <c r="N3879" s="11">
        <f>IF(COUNTA($A3879:$K3879)=0,"",IF(AND($L3879="SI",$M3879="NO"),IFERROR($H3879,0),0))</f>
        <v/>
      </c>
      <c r="O3879" s="9">
        <f>IF(COUNTA($A3879:$K3879)=0,"",IF($M3879="SI","CUFE o factura duplicada dentro del reporte; no se suma dos veces",IF(IFERROR($H3879,0)&lt;=0,"DIAN reporta valor susceptible 0",IF($L3879="NO",IFERROR(LOOKUP(2,1/((LISTS!$M$2:$M$13&lt;&gt;"")*ISNUMBER(SEARCH(LISTS!$M$2:$M$13,$I3879))),LISTS!$O$2:$O$13),"Medio de pago no elegible o no identificado por DIAN"),"Apta automaticamente por pago electronico y base positiva"))))</f>
        <v/>
      </c>
    </row>
    <row r="3880">
      <c r="A3880" s="9" t="n"/>
      <c r="B3880" s="9" t="n"/>
      <c r="C3880" s="12" t="n"/>
      <c r="D3880" s="11" t="n"/>
      <c r="E3880" s="11" t="n"/>
      <c r="F3880" s="11" t="n"/>
      <c r="G3880" s="11" t="n"/>
      <c r="H3880" s="11" t="n"/>
      <c r="I3880" s="9" t="n"/>
      <c r="J3880" s="9" t="n"/>
      <c r="K3880" s="9" t="n"/>
      <c r="L3880" s="9">
        <f>IF(COUNTA($A3880:$K3880)=0,"",IF(AND(IFERROR($H3880,0)&gt;0,LEN(TRIM($K3880&amp;""))&gt;0,IFERROR(LOOKUP(2,1/((LISTS!$M$2:$M$13&lt;&gt;"")*ISNUMBER(SEARCH(LISTS!$M$2:$M$13,$I3880))),LISTS!$N$2:$N$13),"NO")="SI"),"SI","NO"))</f>
        <v/>
      </c>
      <c r="M3880" s="9">
        <f>IF(COUNTA($A3880:$K3880)=0,"",IF($K3880&lt;&gt;"",IF(COUNTIF($K$19:$K3880,$K3880)&gt;1,"SI","NO"),IF(COUNTIFS($A$19:$A3880,$A3880,$C$19:$C3880,$C3880,$J$19:$J3880,$J3880,$D$19:$D3880,$D3880)&gt;1,"SI","NO")))</f>
        <v/>
      </c>
      <c r="N3880" s="11">
        <f>IF(COUNTA($A3880:$K3880)=0,"",IF(AND($L3880="SI",$M3880="NO"),IFERROR($H3880,0),0))</f>
        <v/>
      </c>
      <c r="O3880" s="9">
        <f>IF(COUNTA($A3880:$K3880)=0,"",IF($M3880="SI","CUFE o factura duplicada dentro del reporte; no se suma dos veces",IF(IFERROR($H3880,0)&lt;=0,"DIAN reporta valor susceptible 0",IF($L3880="NO",IFERROR(LOOKUP(2,1/((LISTS!$M$2:$M$13&lt;&gt;"")*ISNUMBER(SEARCH(LISTS!$M$2:$M$13,$I3880))),LISTS!$O$2:$O$13),"Medio de pago no elegible o no identificado por DIAN"),"Apta automaticamente por pago electronico y base positiva"))))</f>
        <v/>
      </c>
    </row>
    <row r="3881">
      <c r="A3881" s="9" t="n"/>
      <c r="B3881" s="9" t="n"/>
      <c r="C3881" s="12" t="n"/>
      <c r="D3881" s="11" t="n"/>
      <c r="E3881" s="11" t="n"/>
      <c r="F3881" s="11" t="n"/>
      <c r="G3881" s="11" t="n"/>
      <c r="H3881" s="11" t="n"/>
      <c r="I3881" s="9" t="n"/>
      <c r="J3881" s="9" t="n"/>
      <c r="K3881" s="9" t="n"/>
      <c r="L3881" s="9">
        <f>IF(COUNTA($A3881:$K3881)=0,"",IF(AND(IFERROR($H3881,0)&gt;0,LEN(TRIM($K3881&amp;""))&gt;0,IFERROR(LOOKUP(2,1/((LISTS!$M$2:$M$13&lt;&gt;"")*ISNUMBER(SEARCH(LISTS!$M$2:$M$13,$I3881))),LISTS!$N$2:$N$13),"NO")="SI"),"SI","NO"))</f>
        <v/>
      </c>
      <c r="M3881" s="9">
        <f>IF(COUNTA($A3881:$K3881)=0,"",IF($K3881&lt;&gt;"",IF(COUNTIF($K$19:$K3881,$K3881)&gt;1,"SI","NO"),IF(COUNTIFS($A$19:$A3881,$A3881,$C$19:$C3881,$C3881,$J$19:$J3881,$J3881,$D$19:$D3881,$D3881)&gt;1,"SI","NO")))</f>
        <v/>
      </c>
      <c r="N3881" s="11">
        <f>IF(COUNTA($A3881:$K3881)=0,"",IF(AND($L3881="SI",$M3881="NO"),IFERROR($H3881,0),0))</f>
        <v/>
      </c>
      <c r="O3881" s="9">
        <f>IF(COUNTA($A3881:$K3881)=0,"",IF($M3881="SI","CUFE o factura duplicada dentro del reporte; no se suma dos veces",IF(IFERROR($H3881,0)&lt;=0,"DIAN reporta valor susceptible 0",IF($L3881="NO",IFERROR(LOOKUP(2,1/((LISTS!$M$2:$M$13&lt;&gt;"")*ISNUMBER(SEARCH(LISTS!$M$2:$M$13,$I3881))),LISTS!$O$2:$O$13),"Medio de pago no elegible o no identificado por DIAN"),"Apta automaticamente por pago electronico y base positiva"))))</f>
        <v/>
      </c>
    </row>
    <row r="3882">
      <c r="A3882" s="9" t="n"/>
      <c r="B3882" s="9" t="n"/>
      <c r="C3882" s="12" t="n"/>
      <c r="D3882" s="11" t="n"/>
      <c r="E3882" s="11" t="n"/>
      <c r="F3882" s="11" t="n"/>
      <c r="G3882" s="11" t="n"/>
      <c r="H3882" s="11" t="n"/>
      <c r="I3882" s="9" t="n"/>
      <c r="J3882" s="9" t="n"/>
      <c r="K3882" s="9" t="n"/>
      <c r="L3882" s="9">
        <f>IF(COUNTA($A3882:$K3882)=0,"",IF(AND(IFERROR($H3882,0)&gt;0,LEN(TRIM($K3882&amp;""))&gt;0,IFERROR(LOOKUP(2,1/((LISTS!$M$2:$M$13&lt;&gt;"")*ISNUMBER(SEARCH(LISTS!$M$2:$M$13,$I3882))),LISTS!$N$2:$N$13),"NO")="SI"),"SI","NO"))</f>
        <v/>
      </c>
      <c r="M3882" s="9">
        <f>IF(COUNTA($A3882:$K3882)=0,"",IF($K3882&lt;&gt;"",IF(COUNTIF($K$19:$K3882,$K3882)&gt;1,"SI","NO"),IF(COUNTIFS($A$19:$A3882,$A3882,$C$19:$C3882,$C3882,$J$19:$J3882,$J3882,$D$19:$D3882,$D3882)&gt;1,"SI","NO")))</f>
        <v/>
      </c>
      <c r="N3882" s="11">
        <f>IF(COUNTA($A3882:$K3882)=0,"",IF(AND($L3882="SI",$M3882="NO"),IFERROR($H3882,0),0))</f>
        <v/>
      </c>
      <c r="O3882" s="9">
        <f>IF(COUNTA($A3882:$K3882)=0,"",IF($M3882="SI","CUFE o factura duplicada dentro del reporte; no se suma dos veces",IF(IFERROR($H3882,0)&lt;=0,"DIAN reporta valor susceptible 0",IF($L3882="NO",IFERROR(LOOKUP(2,1/((LISTS!$M$2:$M$13&lt;&gt;"")*ISNUMBER(SEARCH(LISTS!$M$2:$M$13,$I3882))),LISTS!$O$2:$O$13),"Medio de pago no elegible o no identificado por DIAN"),"Apta automaticamente por pago electronico y base positiva"))))</f>
        <v/>
      </c>
    </row>
    <row r="3883">
      <c r="A3883" s="9" t="n"/>
      <c r="B3883" s="9" t="n"/>
      <c r="C3883" s="12" t="n"/>
      <c r="D3883" s="11" t="n"/>
      <c r="E3883" s="11" t="n"/>
      <c r="F3883" s="11" t="n"/>
      <c r="G3883" s="11" t="n"/>
      <c r="H3883" s="11" t="n"/>
      <c r="I3883" s="9" t="n"/>
      <c r="J3883" s="9" t="n"/>
      <c r="K3883" s="9" t="n"/>
      <c r="L3883" s="9">
        <f>IF(COUNTA($A3883:$K3883)=0,"",IF(AND(IFERROR($H3883,0)&gt;0,LEN(TRIM($K3883&amp;""))&gt;0,IFERROR(LOOKUP(2,1/((LISTS!$M$2:$M$13&lt;&gt;"")*ISNUMBER(SEARCH(LISTS!$M$2:$M$13,$I3883))),LISTS!$N$2:$N$13),"NO")="SI"),"SI","NO"))</f>
        <v/>
      </c>
      <c r="M3883" s="9">
        <f>IF(COUNTA($A3883:$K3883)=0,"",IF($K3883&lt;&gt;"",IF(COUNTIF($K$19:$K3883,$K3883)&gt;1,"SI","NO"),IF(COUNTIFS($A$19:$A3883,$A3883,$C$19:$C3883,$C3883,$J$19:$J3883,$J3883,$D$19:$D3883,$D3883)&gt;1,"SI","NO")))</f>
        <v/>
      </c>
      <c r="N3883" s="11">
        <f>IF(COUNTA($A3883:$K3883)=0,"",IF(AND($L3883="SI",$M3883="NO"),IFERROR($H3883,0),0))</f>
        <v/>
      </c>
      <c r="O3883" s="9">
        <f>IF(COUNTA($A3883:$K3883)=0,"",IF($M3883="SI","CUFE o factura duplicada dentro del reporte; no se suma dos veces",IF(IFERROR($H3883,0)&lt;=0,"DIAN reporta valor susceptible 0",IF($L3883="NO",IFERROR(LOOKUP(2,1/((LISTS!$M$2:$M$13&lt;&gt;"")*ISNUMBER(SEARCH(LISTS!$M$2:$M$13,$I3883))),LISTS!$O$2:$O$13),"Medio de pago no elegible o no identificado por DIAN"),"Apta automaticamente por pago electronico y base positiva"))))</f>
        <v/>
      </c>
    </row>
    <row r="3884">
      <c r="A3884" s="9" t="n"/>
      <c r="B3884" s="9" t="n"/>
      <c r="C3884" s="12" t="n"/>
      <c r="D3884" s="11" t="n"/>
      <c r="E3884" s="11" t="n"/>
      <c r="F3884" s="11" t="n"/>
      <c r="G3884" s="11" t="n"/>
      <c r="H3884" s="11" t="n"/>
      <c r="I3884" s="9" t="n"/>
      <c r="J3884" s="9" t="n"/>
      <c r="K3884" s="9" t="n"/>
      <c r="L3884" s="9">
        <f>IF(COUNTA($A3884:$K3884)=0,"",IF(AND(IFERROR($H3884,0)&gt;0,LEN(TRIM($K3884&amp;""))&gt;0,IFERROR(LOOKUP(2,1/((LISTS!$M$2:$M$13&lt;&gt;"")*ISNUMBER(SEARCH(LISTS!$M$2:$M$13,$I3884))),LISTS!$N$2:$N$13),"NO")="SI"),"SI","NO"))</f>
        <v/>
      </c>
      <c r="M3884" s="9">
        <f>IF(COUNTA($A3884:$K3884)=0,"",IF($K3884&lt;&gt;"",IF(COUNTIF($K$19:$K3884,$K3884)&gt;1,"SI","NO"),IF(COUNTIFS($A$19:$A3884,$A3884,$C$19:$C3884,$C3884,$J$19:$J3884,$J3884,$D$19:$D3884,$D3884)&gt;1,"SI","NO")))</f>
        <v/>
      </c>
      <c r="N3884" s="11">
        <f>IF(COUNTA($A3884:$K3884)=0,"",IF(AND($L3884="SI",$M3884="NO"),IFERROR($H3884,0),0))</f>
        <v/>
      </c>
      <c r="O3884" s="9">
        <f>IF(COUNTA($A3884:$K3884)=0,"",IF($M3884="SI","CUFE o factura duplicada dentro del reporte; no se suma dos veces",IF(IFERROR($H3884,0)&lt;=0,"DIAN reporta valor susceptible 0",IF($L3884="NO",IFERROR(LOOKUP(2,1/((LISTS!$M$2:$M$13&lt;&gt;"")*ISNUMBER(SEARCH(LISTS!$M$2:$M$13,$I3884))),LISTS!$O$2:$O$13),"Medio de pago no elegible o no identificado por DIAN"),"Apta automaticamente por pago electronico y base positiva"))))</f>
        <v/>
      </c>
    </row>
    <row r="3885">
      <c r="A3885" s="9" t="n"/>
      <c r="B3885" s="9" t="n"/>
      <c r="C3885" s="12" t="n"/>
      <c r="D3885" s="11" t="n"/>
      <c r="E3885" s="11" t="n"/>
      <c r="F3885" s="11" t="n"/>
      <c r="G3885" s="11" t="n"/>
      <c r="H3885" s="11" t="n"/>
      <c r="I3885" s="9" t="n"/>
      <c r="J3885" s="9" t="n"/>
      <c r="K3885" s="9" t="n"/>
      <c r="L3885" s="9">
        <f>IF(COUNTA($A3885:$K3885)=0,"",IF(AND(IFERROR($H3885,0)&gt;0,LEN(TRIM($K3885&amp;""))&gt;0,IFERROR(LOOKUP(2,1/((LISTS!$M$2:$M$13&lt;&gt;"")*ISNUMBER(SEARCH(LISTS!$M$2:$M$13,$I3885))),LISTS!$N$2:$N$13),"NO")="SI"),"SI","NO"))</f>
        <v/>
      </c>
      <c r="M3885" s="9">
        <f>IF(COUNTA($A3885:$K3885)=0,"",IF($K3885&lt;&gt;"",IF(COUNTIF($K$19:$K3885,$K3885)&gt;1,"SI","NO"),IF(COUNTIFS($A$19:$A3885,$A3885,$C$19:$C3885,$C3885,$J$19:$J3885,$J3885,$D$19:$D3885,$D3885)&gt;1,"SI","NO")))</f>
        <v/>
      </c>
      <c r="N3885" s="11">
        <f>IF(COUNTA($A3885:$K3885)=0,"",IF(AND($L3885="SI",$M3885="NO"),IFERROR($H3885,0),0))</f>
        <v/>
      </c>
      <c r="O3885" s="9">
        <f>IF(COUNTA($A3885:$K3885)=0,"",IF($M3885="SI","CUFE o factura duplicada dentro del reporte; no se suma dos veces",IF(IFERROR($H3885,0)&lt;=0,"DIAN reporta valor susceptible 0",IF($L3885="NO",IFERROR(LOOKUP(2,1/((LISTS!$M$2:$M$13&lt;&gt;"")*ISNUMBER(SEARCH(LISTS!$M$2:$M$13,$I3885))),LISTS!$O$2:$O$13),"Medio de pago no elegible o no identificado por DIAN"),"Apta automaticamente por pago electronico y base positiva"))))</f>
        <v/>
      </c>
    </row>
    <row r="3886">
      <c r="A3886" s="9" t="n"/>
      <c r="B3886" s="9" t="n"/>
      <c r="C3886" s="12" t="n"/>
      <c r="D3886" s="11" t="n"/>
      <c r="E3886" s="11" t="n"/>
      <c r="F3886" s="11" t="n"/>
      <c r="G3886" s="11" t="n"/>
      <c r="H3886" s="11" t="n"/>
      <c r="I3886" s="9" t="n"/>
      <c r="J3886" s="9" t="n"/>
      <c r="K3886" s="9" t="n"/>
      <c r="L3886" s="9">
        <f>IF(COUNTA($A3886:$K3886)=0,"",IF(AND(IFERROR($H3886,0)&gt;0,LEN(TRIM($K3886&amp;""))&gt;0,IFERROR(LOOKUP(2,1/((LISTS!$M$2:$M$13&lt;&gt;"")*ISNUMBER(SEARCH(LISTS!$M$2:$M$13,$I3886))),LISTS!$N$2:$N$13),"NO")="SI"),"SI","NO"))</f>
        <v/>
      </c>
      <c r="M3886" s="9">
        <f>IF(COUNTA($A3886:$K3886)=0,"",IF($K3886&lt;&gt;"",IF(COUNTIF($K$19:$K3886,$K3886)&gt;1,"SI","NO"),IF(COUNTIFS($A$19:$A3886,$A3886,$C$19:$C3886,$C3886,$J$19:$J3886,$J3886,$D$19:$D3886,$D3886)&gt;1,"SI","NO")))</f>
        <v/>
      </c>
      <c r="N3886" s="11">
        <f>IF(COUNTA($A3886:$K3886)=0,"",IF(AND($L3886="SI",$M3886="NO"),IFERROR($H3886,0),0))</f>
        <v/>
      </c>
      <c r="O3886" s="9">
        <f>IF(COUNTA($A3886:$K3886)=0,"",IF($M3886="SI","CUFE o factura duplicada dentro del reporte; no se suma dos veces",IF(IFERROR($H3886,0)&lt;=0,"DIAN reporta valor susceptible 0",IF($L3886="NO",IFERROR(LOOKUP(2,1/((LISTS!$M$2:$M$13&lt;&gt;"")*ISNUMBER(SEARCH(LISTS!$M$2:$M$13,$I3886))),LISTS!$O$2:$O$13),"Medio de pago no elegible o no identificado por DIAN"),"Apta automaticamente por pago electronico y base positiva"))))</f>
        <v/>
      </c>
    </row>
    <row r="3887">
      <c r="A3887" s="9" t="n"/>
      <c r="B3887" s="9" t="n"/>
      <c r="C3887" s="12" t="n"/>
      <c r="D3887" s="11" t="n"/>
      <c r="E3887" s="11" t="n"/>
      <c r="F3887" s="11" t="n"/>
      <c r="G3887" s="11" t="n"/>
      <c r="H3887" s="11" t="n"/>
      <c r="I3887" s="9" t="n"/>
      <c r="J3887" s="9" t="n"/>
      <c r="K3887" s="9" t="n"/>
      <c r="L3887" s="9">
        <f>IF(COUNTA($A3887:$K3887)=0,"",IF(AND(IFERROR($H3887,0)&gt;0,LEN(TRIM($K3887&amp;""))&gt;0,IFERROR(LOOKUP(2,1/((LISTS!$M$2:$M$13&lt;&gt;"")*ISNUMBER(SEARCH(LISTS!$M$2:$M$13,$I3887))),LISTS!$N$2:$N$13),"NO")="SI"),"SI","NO"))</f>
        <v/>
      </c>
      <c r="M3887" s="9">
        <f>IF(COUNTA($A3887:$K3887)=0,"",IF($K3887&lt;&gt;"",IF(COUNTIF($K$19:$K3887,$K3887)&gt;1,"SI","NO"),IF(COUNTIFS($A$19:$A3887,$A3887,$C$19:$C3887,$C3887,$J$19:$J3887,$J3887,$D$19:$D3887,$D3887)&gt;1,"SI","NO")))</f>
        <v/>
      </c>
      <c r="N3887" s="11">
        <f>IF(COUNTA($A3887:$K3887)=0,"",IF(AND($L3887="SI",$M3887="NO"),IFERROR($H3887,0),0))</f>
        <v/>
      </c>
      <c r="O3887" s="9">
        <f>IF(COUNTA($A3887:$K3887)=0,"",IF($M3887="SI","CUFE o factura duplicada dentro del reporte; no se suma dos veces",IF(IFERROR($H3887,0)&lt;=0,"DIAN reporta valor susceptible 0",IF($L3887="NO",IFERROR(LOOKUP(2,1/((LISTS!$M$2:$M$13&lt;&gt;"")*ISNUMBER(SEARCH(LISTS!$M$2:$M$13,$I3887))),LISTS!$O$2:$O$13),"Medio de pago no elegible o no identificado por DIAN"),"Apta automaticamente por pago electronico y base positiva"))))</f>
        <v/>
      </c>
    </row>
    <row r="3888">
      <c r="A3888" s="9" t="n"/>
      <c r="B3888" s="9" t="n"/>
      <c r="C3888" s="12" t="n"/>
      <c r="D3888" s="11" t="n"/>
      <c r="E3888" s="11" t="n"/>
      <c r="F3888" s="11" t="n"/>
      <c r="G3888" s="11" t="n"/>
      <c r="H3888" s="11" t="n"/>
      <c r="I3888" s="9" t="n"/>
      <c r="J3888" s="9" t="n"/>
      <c r="K3888" s="9" t="n"/>
      <c r="L3888" s="9">
        <f>IF(COUNTA($A3888:$K3888)=0,"",IF(AND(IFERROR($H3888,0)&gt;0,LEN(TRIM($K3888&amp;""))&gt;0,IFERROR(LOOKUP(2,1/((LISTS!$M$2:$M$13&lt;&gt;"")*ISNUMBER(SEARCH(LISTS!$M$2:$M$13,$I3888))),LISTS!$N$2:$N$13),"NO")="SI"),"SI","NO"))</f>
        <v/>
      </c>
      <c r="M3888" s="9">
        <f>IF(COUNTA($A3888:$K3888)=0,"",IF($K3888&lt;&gt;"",IF(COUNTIF($K$19:$K3888,$K3888)&gt;1,"SI","NO"),IF(COUNTIFS($A$19:$A3888,$A3888,$C$19:$C3888,$C3888,$J$19:$J3888,$J3888,$D$19:$D3888,$D3888)&gt;1,"SI","NO")))</f>
        <v/>
      </c>
      <c r="N3888" s="11">
        <f>IF(COUNTA($A3888:$K3888)=0,"",IF(AND($L3888="SI",$M3888="NO"),IFERROR($H3888,0),0))</f>
        <v/>
      </c>
      <c r="O3888" s="9">
        <f>IF(COUNTA($A3888:$K3888)=0,"",IF($M3888="SI","CUFE o factura duplicada dentro del reporte; no se suma dos veces",IF(IFERROR($H3888,0)&lt;=0,"DIAN reporta valor susceptible 0",IF($L3888="NO",IFERROR(LOOKUP(2,1/((LISTS!$M$2:$M$13&lt;&gt;"")*ISNUMBER(SEARCH(LISTS!$M$2:$M$13,$I3888))),LISTS!$O$2:$O$13),"Medio de pago no elegible o no identificado por DIAN"),"Apta automaticamente por pago electronico y base positiva"))))</f>
        <v/>
      </c>
    </row>
    <row r="3889">
      <c r="A3889" s="9" t="n"/>
      <c r="B3889" s="9" t="n"/>
      <c r="C3889" s="12" t="n"/>
      <c r="D3889" s="11" t="n"/>
      <c r="E3889" s="11" t="n"/>
      <c r="F3889" s="11" t="n"/>
      <c r="G3889" s="11" t="n"/>
      <c r="H3889" s="11" t="n"/>
      <c r="I3889" s="9" t="n"/>
      <c r="J3889" s="9" t="n"/>
      <c r="K3889" s="9" t="n"/>
      <c r="L3889" s="9">
        <f>IF(COUNTA($A3889:$K3889)=0,"",IF(AND(IFERROR($H3889,0)&gt;0,LEN(TRIM($K3889&amp;""))&gt;0,IFERROR(LOOKUP(2,1/((LISTS!$M$2:$M$13&lt;&gt;"")*ISNUMBER(SEARCH(LISTS!$M$2:$M$13,$I3889))),LISTS!$N$2:$N$13),"NO")="SI"),"SI","NO"))</f>
        <v/>
      </c>
      <c r="M3889" s="9">
        <f>IF(COUNTA($A3889:$K3889)=0,"",IF($K3889&lt;&gt;"",IF(COUNTIF($K$19:$K3889,$K3889)&gt;1,"SI","NO"),IF(COUNTIFS($A$19:$A3889,$A3889,$C$19:$C3889,$C3889,$J$19:$J3889,$J3889,$D$19:$D3889,$D3889)&gt;1,"SI","NO")))</f>
        <v/>
      </c>
      <c r="N3889" s="11">
        <f>IF(COUNTA($A3889:$K3889)=0,"",IF(AND($L3889="SI",$M3889="NO"),IFERROR($H3889,0),0))</f>
        <v/>
      </c>
      <c r="O3889" s="9">
        <f>IF(COUNTA($A3889:$K3889)=0,"",IF($M3889="SI","CUFE o factura duplicada dentro del reporte; no se suma dos veces",IF(IFERROR($H3889,0)&lt;=0,"DIAN reporta valor susceptible 0",IF($L3889="NO",IFERROR(LOOKUP(2,1/((LISTS!$M$2:$M$13&lt;&gt;"")*ISNUMBER(SEARCH(LISTS!$M$2:$M$13,$I3889))),LISTS!$O$2:$O$13),"Medio de pago no elegible o no identificado por DIAN"),"Apta automaticamente por pago electronico y base positiva"))))</f>
        <v/>
      </c>
    </row>
    <row r="3890">
      <c r="A3890" s="9" t="n"/>
      <c r="B3890" s="9" t="n"/>
      <c r="C3890" s="12" t="n"/>
      <c r="D3890" s="11" t="n"/>
      <c r="E3890" s="11" t="n"/>
      <c r="F3890" s="11" t="n"/>
      <c r="G3890" s="11" t="n"/>
      <c r="H3890" s="11" t="n"/>
      <c r="I3890" s="9" t="n"/>
      <c r="J3890" s="9" t="n"/>
      <c r="K3890" s="9" t="n"/>
      <c r="L3890" s="9">
        <f>IF(COUNTA($A3890:$K3890)=0,"",IF(AND(IFERROR($H3890,0)&gt;0,LEN(TRIM($K3890&amp;""))&gt;0,IFERROR(LOOKUP(2,1/((LISTS!$M$2:$M$13&lt;&gt;"")*ISNUMBER(SEARCH(LISTS!$M$2:$M$13,$I3890))),LISTS!$N$2:$N$13),"NO")="SI"),"SI","NO"))</f>
        <v/>
      </c>
      <c r="M3890" s="9">
        <f>IF(COUNTA($A3890:$K3890)=0,"",IF($K3890&lt;&gt;"",IF(COUNTIF($K$19:$K3890,$K3890)&gt;1,"SI","NO"),IF(COUNTIFS($A$19:$A3890,$A3890,$C$19:$C3890,$C3890,$J$19:$J3890,$J3890,$D$19:$D3890,$D3890)&gt;1,"SI","NO")))</f>
        <v/>
      </c>
      <c r="N3890" s="11">
        <f>IF(COUNTA($A3890:$K3890)=0,"",IF(AND($L3890="SI",$M3890="NO"),IFERROR($H3890,0),0))</f>
        <v/>
      </c>
      <c r="O3890" s="9">
        <f>IF(COUNTA($A3890:$K3890)=0,"",IF($M3890="SI","CUFE o factura duplicada dentro del reporte; no se suma dos veces",IF(IFERROR($H3890,0)&lt;=0,"DIAN reporta valor susceptible 0",IF($L3890="NO",IFERROR(LOOKUP(2,1/((LISTS!$M$2:$M$13&lt;&gt;"")*ISNUMBER(SEARCH(LISTS!$M$2:$M$13,$I3890))),LISTS!$O$2:$O$13),"Medio de pago no elegible o no identificado por DIAN"),"Apta automaticamente por pago electronico y base positiva"))))</f>
        <v/>
      </c>
    </row>
    <row r="3891">
      <c r="A3891" s="9" t="n"/>
      <c r="B3891" s="9" t="n"/>
      <c r="C3891" s="12" t="n"/>
      <c r="D3891" s="11" t="n"/>
      <c r="E3891" s="11" t="n"/>
      <c r="F3891" s="11" t="n"/>
      <c r="G3891" s="11" t="n"/>
      <c r="H3891" s="11" t="n"/>
      <c r="I3891" s="9" t="n"/>
      <c r="J3891" s="9" t="n"/>
      <c r="K3891" s="9" t="n"/>
      <c r="L3891" s="9">
        <f>IF(COUNTA($A3891:$K3891)=0,"",IF(AND(IFERROR($H3891,0)&gt;0,LEN(TRIM($K3891&amp;""))&gt;0,IFERROR(LOOKUP(2,1/((LISTS!$M$2:$M$13&lt;&gt;"")*ISNUMBER(SEARCH(LISTS!$M$2:$M$13,$I3891))),LISTS!$N$2:$N$13),"NO")="SI"),"SI","NO"))</f>
        <v/>
      </c>
      <c r="M3891" s="9">
        <f>IF(COUNTA($A3891:$K3891)=0,"",IF($K3891&lt;&gt;"",IF(COUNTIF($K$19:$K3891,$K3891)&gt;1,"SI","NO"),IF(COUNTIFS($A$19:$A3891,$A3891,$C$19:$C3891,$C3891,$J$19:$J3891,$J3891,$D$19:$D3891,$D3891)&gt;1,"SI","NO")))</f>
        <v/>
      </c>
      <c r="N3891" s="11">
        <f>IF(COUNTA($A3891:$K3891)=0,"",IF(AND($L3891="SI",$M3891="NO"),IFERROR($H3891,0),0))</f>
        <v/>
      </c>
      <c r="O3891" s="9">
        <f>IF(COUNTA($A3891:$K3891)=0,"",IF($M3891="SI","CUFE o factura duplicada dentro del reporte; no se suma dos veces",IF(IFERROR($H3891,0)&lt;=0,"DIAN reporta valor susceptible 0",IF($L3891="NO",IFERROR(LOOKUP(2,1/((LISTS!$M$2:$M$13&lt;&gt;"")*ISNUMBER(SEARCH(LISTS!$M$2:$M$13,$I3891))),LISTS!$O$2:$O$13),"Medio de pago no elegible o no identificado por DIAN"),"Apta automaticamente por pago electronico y base positiva"))))</f>
        <v/>
      </c>
    </row>
    <row r="3892">
      <c r="A3892" s="9" t="n"/>
      <c r="B3892" s="9" t="n"/>
      <c r="C3892" s="12" t="n"/>
      <c r="D3892" s="11" t="n"/>
      <c r="E3892" s="11" t="n"/>
      <c r="F3892" s="11" t="n"/>
      <c r="G3892" s="11" t="n"/>
      <c r="H3892" s="11" t="n"/>
      <c r="I3892" s="9" t="n"/>
      <c r="J3892" s="9" t="n"/>
      <c r="K3892" s="9" t="n"/>
      <c r="L3892" s="9">
        <f>IF(COUNTA($A3892:$K3892)=0,"",IF(AND(IFERROR($H3892,0)&gt;0,LEN(TRIM($K3892&amp;""))&gt;0,IFERROR(LOOKUP(2,1/((LISTS!$M$2:$M$13&lt;&gt;"")*ISNUMBER(SEARCH(LISTS!$M$2:$M$13,$I3892))),LISTS!$N$2:$N$13),"NO")="SI"),"SI","NO"))</f>
        <v/>
      </c>
      <c r="M3892" s="9">
        <f>IF(COUNTA($A3892:$K3892)=0,"",IF($K3892&lt;&gt;"",IF(COUNTIF($K$19:$K3892,$K3892)&gt;1,"SI","NO"),IF(COUNTIFS($A$19:$A3892,$A3892,$C$19:$C3892,$C3892,$J$19:$J3892,$J3892,$D$19:$D3892,$D3892)&gt;1,"SI","NO")))</f>
        <v/>
      </c>
      <c r="N3892" s="11">
        <f>IF(COUNTA($A3892:$K3892)=0,"",IF(AND($L3892="SI",$M3892="NO"),IFERROR($H3892,0),0))</f>
        <v/>
      </c>
      <c r="O3892" s="9">
        <f>IF(COUNTA($A3892:$K3892)=0,"",IF($M3892="SI","CUFE o factura duplicada dentro del reporte; no se suma dos veces",IF(IFERROR($H3892,0)&lt;=0,"DIAN reporta valor susceptible 0",IF($L3892="NO",IFERROR(LOOKUP(2,1/((LISTS!$M$2:$M$13&lt;&gt;"")*ISNUMBER(SEARCH(LISTS!$M$2:$M$13,$I3892))),LISTS!$O$2:$O$13),"Medio de pago no elegible o no identificado por DIAN"),"Apta automaticamente por pago electronico y base positiva"))))</f>
        <v/>
      </c>
    </row>
    <row r="3893">
      <c r="A3893" s="9" t="n"/>
      <c r="B3893" s="9" t="n"/>
      <c r="C3893" s="12" t="n"/>
      <c r="D3893" s="11" t="n"/>
      <c r="E3893" s="11" t="n"/>
      <c r="F3893" s="11" t="n"/>
      <c r="G3893" s="11" t="n"/>
      <c r="H3893" s="11" t="n"/>
      <c r="I3893" s="9" t="n"/>
      <c r="J3893" s="9" t="n"/>
      <c r="K3893" s="9" t="n"/>
      <c r="L3893" s="9">
        <f>IF(COUNTA($A3893:$K3893)=0,"",IF(AND(IFERROR($H3893,0)&gt;0,LEN(TRIM($K3893&amp;""))&gt;0,IFERROR(LOOKUP(2,1/((LISTS!$M$2:$M$13&lt;&gt;"")*ISNUMBER(SEARCH(LISTS!$M$2:$M$13,$I3893))),LISTS!$N$2:$N$13),"NO")="SI"),"SI","NO"))</f>
        <v/>
      </c>
      <c r="M3893" s="9">
        <f>IF(COUNTA($A3893:$K3893)=0,"",IF($K3893&lt;&gt;"",IF(COUNTIF($K$19:$K3893,$K3893)&gt;1,"SI","NO"),IF(COUNTIFS($A$19:$A3893,$A3893,$C$19:$C3893,$C3893,$J$19:$J3893,$J3893,$D$19:$D3893,$D3893)&gt;1,"SI","NO")))</f>
        <v/>
      </c>
      <c r="N3893" s="11">
        <f>IF(COUNTA($A3893:$K3893)=0,"",IF(AND($L3893="SI",$M3893="NO"),IFERROR($H3893,0),0))</f>
        <v/>
      </c>
      <c r="O3893" s="9">
        <f>IF(COUNTA($A3893:$K3893)=0,"",IF($M3893="SI","CUFE o factura duplicada dentro del reporte; no se suma dos veces",IF(IFERROR($H3893,0)&lt;=0,"DIAN reporta valor susceptible 0",IF($L3893="NO",IFERROR(LOOKUP(2,1/((LISTS!$M$2:$M$13&lt;&gt;"")*ISNUMBER(SEARCH(LISTS!$M$2:$M$13,$I3893))),LISTS!$O$2:$O$13),"Medio de pago no elegible o no identificado por DIAN"),"Apta automaticamente por pago electronico y base positiva"))))</f>
        <v/>
      </c>
    </row>
    <row r="3894">
      <c r="A3894" s="9" t="n"/>
      <c r="B3894" s="9" t="n"/>
      <c r="C3894" s="12" t="n"/>
      <c r="D3894" s="11" t="n"/>
      <c r="E3894" s="11" t="n"/>
      <c r="F3894" s="11" t="n"/>
      <c r="G3894" s="11" t="n"/>
      <c r="H3894" s="11" t="n"/>
      <c r="I3894" s="9" t="n"/>
      <c r="J3894" s="9" t="n"/>
      <c r="K3894" s="9" t="n"/>
      <c r="L3894" s="9">
        <f>IF(COUNTA($A3894:$K3894)=0,"",IF(AND(IFERROR($H3894,0)&gt;0,LEN(TRIM($K3894&amp;""))&gt;0,IFERROR(LOOKUP(2,1/((LISTS!$M$2:$M$13&lt;&gt;"")*ISNUMBER(SEARCH(LISTS!$M$2:$M$13,$I3894))),LISTS!$N$2:$N$13),"NO")="SI"),"SI","NO"))</f>
        <v/>
      </c>
      <c r="M3894" s="9">
        <f>IF(COUNTA($A3894:$K3894)=0,"",IF($K3894&lt;&gt;"",IF(COUNTIF($K$19:$K3894,$K3894)&gt;1,"SI","NO"),IF(COUNTIFS($A$19:$A3894,$A3894,$C$19:$C3894,$C3894,$J$19:$J3894,$J3894,$D$19:$D3894,$D3894)&gt;1,"SI","NO")))</f>
        <v/>
      </c>
      <c r="N3894" s="11">
        <f>IF(COUNTA($A3894:$K3894)=0,"",IF(AND($L3894="SI",$M3894="NO"),IFERROR($H3894,0),0))</f>
        <v/>
      </c>
      <c r="O3894" s="9">
        <f>IF(COUNTA($A3894:$K3894)=0,"",IF($M3894="SI","CUFE o factura duplicada dentro del reporte; no se suma dos veces",IF(IFERROR($H3894,0)&lt;=0,"DIAN reporta valor susceptible 0",IF($L3894="NO",IFERROR(LOOKUP(2,1/((LISTS!$M$2:$M$13&lt;&gt;"")*ISNUMBER(SEARCH(LISTS!$M$2:$M$13,$I3894))),LISTS!$O$2:$O$13),"Medio de pago no elegible o no identificado por DIAN"),"Apta automaticamente por pago electronico y base positiva"))))</f>
        <v/>
      </c>
    </row>
    <row r="3895">
      <c r="A3895" s="9" t="n"/>
      <c r="B3895" s="9" t="n"/>
      <c r="C3895" s="12" t="n"/>
      <c r="D3895" s="11" t="n"/>
      <c r="E3895" s="11" t="n"/>
      <c r="F3895" s="11" t="n"/>
      <c r="G3895" s="11" t="n"/>
      <c r="H3895" s="11" t="n"/>
      <c r="I3895" s="9" t="n"/>
      <c r="J3895" s="9" t="n"/>
      <c r="K3895" s="9" t="n"/>
      <c r="L3895" s="9">
        <f>IF(COUNTA($A3895:$K3895)=0,"",IF(AND(IFERROR($H3895,0)&gt;0,LEN(TRIM($K3895&amp;""))&gt;0,IFERROR(LOOKUP(2,1/((LISTS!$M$2:$M$13&lt;&gt;"")*ISNUMBER(SEARCH(LISTS!$M$2:$M$13,$I3895))),LISTS!$N$2:$N$13),"NO")="SI"),"SI","NO"))</f>
        <v/>
      </c>
      <c r="M3895" s="9">
        <f>IF(COUNTA($A3895:$K3895)=0,"",IF($K3895&lt;&gt;"",IF(COUNTIF($K$19:$K3895,$K3895)&gt;1,"SI","NO"),IF(COUNTIFS($A$19:$A3895,$A3895,$C$19:$C3895,$C3895,$J$19:$J3895,$J3895,$D$19:$D3895,$D3895)&gt;1,"SI","NO")))</f>
        <v/>
      </c>
      <c r="N3895" s="11">
        <f>IF(COUNTA($A3895:$K3895)=0,"",IF(AND($L3895="SI",$M3895="NO"),IFERROR($H3895,0),0))</f>
        <v/>
      </c>
      <c r="O3895" s="9">
        <f>IF(COUNTA($A3895:$K3895)=0,"",IF($M3895="SI","CUFE o factura duplicada dentro del reporte; no se suma dos veces",IF(IFERROR($H3895,0)&lt;=0,"DIAN reporta valor susceptible 0",IF($L3895="NO",IFERROR(LOOKUP(2,1/((LISTS!$M$2:$M$13&lt;&gt;"")*ISNUMBER(SEARCH(LISTS!$M$2:$M$13,$I3895))),LISTS!$O$2:$O$13),"Medio de pago no elegible o no identificado por DIAN"),"Apta automaticamente por pago electronico y base positiva"))))</f>
        <v/>
      </c>
    </row>
    <row r="3896">
      <c r="A3896" s="9" t="n"/>
      <c r="B3896" s="9" t="n"/>
      <c r="C3896" s="12" t="n"/>
      <c r="D3896" s="11" t="n"/>
      <c r="E3896" s="11" t="n"/>
      <c r="F3896" s="11" t="n"/>
      <c r="G3896" s="11" t="n"/>
      <c r="H3896" s="11" t="n"/>
      <c r="I3896" s="9" t="n"/>
      <c r="J3896" s="9" t="n"/>
      <c r="K3896" s="9" t="n"/>
      <c r="L3896" s="9">
        <f>IF(COUNTA($A3896:$K3896)=0,"",IF(AND(IFERROR($H3896,0)&gt;0,LEN(TRIM($K3896&amp;""))&gt;0,IFERROR(LOOKUP(2,1/((LISTS!$M$2:$M$13&lt;&gt;"")*ISNUMBER(SEARCH(LISTS!$M$2:$M$13,$I3896))),LISTS!$N$2:$N$13),"NO")="SI"),"SI","NO"))</f>
        <v/>
      </c>
      <c r="M3896" s="9">
        <f>IF(COUNTA($A3896:$K3896)=0,"",IF($K3896&lt;&gt;"",IF(COUNTIF($K$19:$K3896,$K3896)&gt;1,"SI","NO"),IF(COUNTIFS($A$19:$A3896,$A3896,$C$19:$C3896,$C3896,$J$19:$J3896,$J3896,$D$19:$D3896,$D3896)&gt;1,"SI","NO")))</f>
        <v/>
      </c>
      <c r="N3896" s="11">
        <f>IF(COUNTA($A3896:$K3896)=0,"",IF(AND($L3896="SI",$M3896="NO"),IFERROR($H3896,0),0))</f>
        <v/>
      </c>
      <c r="O3896" s="9">
        <f>IF(COUNTA($A3896:$K3896)=0,"",IF($M3896="SI","CUFE o factura duplicada dentro del reporte; no se suma dos veces",IF(IFERROR($H3896,0)&lt;=0,"DIAN reporta valor susceptible 0",IF($L3896="NO",IFERROR(LOOKUP(2,1/((LISTS!$M$2:$M$13&lt;&gt;"")*ISNUMBER(SEARCH(LISTS!$M$2:$M$13,$I3896))),LISTS!$O$2:$O$13),"Medio de pago no elegible o no identificado por DIAN"),"Apta automaticamente por pago electronico y base positiva"))))</f>
        <v/>
      </c>
    </row>
    <row r="3897">
      <c r="A3897" s="9" t="n"/>
      <c r="B3897" s="9" t="n"/>
      <c r="C3897" s="12" t="n"/>
      <c r="D3897" s="11" t="n"/>
      <c r="E3897" s="11" t="n"/>
      <c r="F3897" s="11" t="n"/>
      <c r="G3897" s="11" t="n"/>
      <c r="H3897" s="11" t="n"/>
      <c r="I3897" s="9" t="n"/>
      <c r="J3897" s="9" t="n"/>
      <c r="K3897" s="9" t="n"/>
      <c r="L3897" s="9">
        <f>IF(COUNTA($A3897:$K3897)=0,"",IF(AND(IFERROR($H3897,0)&gt;0,LEN(TRIM($K3897&amp;""))&gt;0,IFERROR(LOOKUP(2,1/((LISTS!$M$2:$M$13&lt;&gt;"")*ISNUMBER(SEARCH(LISTS!$M$2:$M$13,$I3897))),LISTS!$N$2:$N$13),"NO")="SI"),"SI","NO"))</f>
        <v/>
      </c>
      <c r="M3897" s="9">
        <f>IF(COUNTA($A3897:$K3897)=0,"",IF($K3897&lt;&gt;"",IF(COUNTIF($K$19:$K3897,$K3897)&gt;1,"SI","NO"),IF(COUNTIFS($A$19:$A3897,$A3897,$C$19:$C3897,$C3897,$J$19:$J3897,$J3897,$D$19:$D3897,$D3897)&gt;1,"SI","NO")))</f>
        <v/>
      </c>
      <c r="N3897" s="11">
        <f>IF(COUNTA($A3897:$K3897)=0,"",IF(AND($L3897="SI",$M3897="NO"),IFERROR($H3897,0),0))</f>
        <v/>
      </c>
      <c r="O3897" s="9">
        <f>IF(COUNTA($A3897:$K3897)=0,"",IF($M3897="SI","CUFE o factura duplicada dentro del reporte; no se suma dos veces",IF(IFERROR($H3897,0)&lt;=0,"DIAN reporta valor susceptible 0",IF($L3897="NO",IFERROR(LOOKUP(2,1/((LISTS!$M$2:$M$13&lt;&gt;"")*ISNUMBER(SEARCH(LISTS!$M$2:$M$13,$I3897))),LISTS!$O$2:$O$13),"Medio de pago no elegible o no identificado por DIAN"),"Apta automaticamente por pago electronico y base positiva"))))</f>
        <v/>
      </c>
    </row>
    <row r="3898">
      <c r="A3898" s="9" t="n"/>
      <c r="B3898" s="9" t="n"/>
      <c r="C3898" s="12" t="n"/>
      <c r="D3898" s="11" t="n"/>
      <c r="E3898" s="11" t="n"/>
      <c r="F3898" s="11" t="n"/>
      <c r="G3898" s="11" t="n"/>
      <c r="H3898" s="11" t="n"/>
      <c r="I3898" s="9" t="n"/>
      <c r="J3898" s="9" t="n"/>
      <c r="K3898" s="9" t="n"/>
      <c r="L3898" s="9">
        <f>IF(COUNTA($A3898:$K3898)=0,"",IF(AND(IFERROR($H3898,0)&gt;0,LEN(TRIM($K3898&amp;""))&gt;0,IFERROR(LOOKUP(2,1/((LISTS!$M$2:$M$13&lt;&gt;"")*ISNUMBER(SEARCH(LISTS!$M$2:$M$13,$I3898))),LISTS!$N$2:$N$13),"NO")="SI"),"SI","NO"))</f>
        <v/>
      </c>
      <c r="M3898" s="9">
        <f>IF(COUNTA($A3898:$K3898)=0,"",IF($K3898&lt;&gt;"",IF(COUNTIF($K$19:$K3898,$K3898)&gt;1,"SI","NO"),IF(COUNTIFS($A$19:$A3898,$A3898,$C$19:$C3898,$C3898,$J$19:$J3898,$J3898,$D$19:$D3898,$D3898)&gt;1,"SI","NO")))</f>
        <v/>
      </c>
      <c r="N3898" s="11">
        <f>IF(COUNTA($A3898:$K3898)=0,"",IF(AND($L3898="SI",$M3898="NO"),IFERROR($H3898,0),0))</f>
        <v/>
      </c>
      <c r="O3898" s="9">
        <f>IF(COUNTA($A3898:$K3898)=0,"",IF($M3898="SI","CUFE o factura duplicada dentro del reporte; no se suma dos veces",IF(IFERROR($H3898,0)&lt;=0,"DIAN reporta valor susceptible 0",IF($L3898="NO",IFERROR(LOOKUP(2,1/((LISTS!$M$2:$M$13&lt;&gt;"")*ISNUMBER(SEARCH(LISTS!$M$2:$M$13,$I3898))),LISTS!$O$2:$O$13),"Medio de pago no elegible o no identificado por DIAN"),"Apta automaticamente por pago electronico y base positiva"))))</f>
        <v/>
      </c>
    </row>
    <row r="3899">
      <c r="A3899" s="9" t="n"/>
      <c r="B3899" s="9" t="n"/>
      <c r="C3899" s="12" t="n"/>
      <c r="D3899" s="11" t="n"/>
      <c r="E3899" s="11" t="n"/>
      <c r="F3899" s="11" t="n"/>
      <c r="G3899" s="11" t="n"/>
      <c r="H3899" s="11" t="n"/>
      <c r="I3899" s="9" t="n"/>
      <c r="J3899" s="9" t="n"/>
      <c r="K3899" s="9" t="n"/>
      <c r="L3899" s="9">
        <f>IF(COUNTA($A3899:$K3899)=0,"",IF(AND(IFERROR($H3899,0)&gt;0,LEN(TRIM($K3899&amp;""))&gt;0,IFERROR(LOOKUP(2,1/((LISTS!$M$2:$M$13&lt;&gt;"")*ISNUMBER(SEARCH(LISTS!$M$2:$M$13,$I3899))),LISTS!$N$2:$N$13),"NO")="SI"),"SI","NO"))</f>
        <v/>
      </c>
      <c r="M3899" s="9">
        <f>IF(COUNTA($A3899:$K3899)=0,"",IF($K3899&lt;&gt;"",IF(COUNTIF($K$19:$K3899,$K3899)&gt;1,"SI","NO"),IF(COUNTIFS($A$19:$A3899,$A3899,$C$19:$C3899,$C3899,$J$19:$J3899,$J3899,$D$19:$D3899,$D3899)&gt;1,"SI","NO")))</f>
        <v/>
      </c>
      <c r="N3899" s="11">
        <f>IF(COUNTA($A3899:$K3899)=0,"",IF(AND($L3899="SI",$M3899="NO"),IFERROR($H3899,0),0))</f>
        <v/>
      </c>
      <c r="O3899" s="9">
        <f>IF(COUNTA($A3899:$K3899)=0,"",IF($M3899="SI","CUFE o factura duplicada dentro del reporte; no se suma dos veces",IF(IFERROR($H3899,0)&lt;=0,"DIAN reporta valor susceptible 0",IF($L3899="NO",IFERROR(LOOKUP(2,1/((LISTS!$M$2:$M$13&lt;&gt;"")*ISNUMBER(SEARCH(LISTS!$M$2:$M$13,$I3899))),LISTS!$O$2:$O$13),"Medio de pago no elegible o no identificado por DIAN"),"Apta automaticamente por pago electronico y base positiva"))))</f>
        <v/>
      </c>
    </row>
    <row r="3900">
      <c r="A3900" s="9" t="n"/>
      <c r="B3900" s="9" t="n"/>
      <c r="C3900" s="12" t="n"/>
      <c r="D3900" s="11" t="n"/>
      <c r="E3900" s="11" t="n"/>
      <c r="F3900" s="11" t="n"/>
      <c r="G3900" s="11" t="n"/>
      <c r="H3900" s="11" t="n"/>
      <c r="I3900" s="9" t="n"/>
      <c r="J3900" s="9" t="n"/>
      <c r="K3900" s="9" t="n"/>
      <c r="L3900" s="9">
        <f>IF(COUNTA($A3900:$K3900)=0,"",IF(AND(IFERROR($H3900,0)&gt;0,LEN(TRIM($K3900&amp;""))&gt;0,IFERROR(LOOKUP(2,1/((LISTS!$M$2:$M$13&lt;&gt;"")*ISNUMBER(SEARCH(LISTS!$M$2:$M$13,$I3900))),LISTS!$N$2:$N$13),"NO")="SI"),"SI","NO"))</f>
        <v/>
      </c>
      <c r="M3900" s="9">
        <f>IF(COUNTA($A3900:$K3900)=0,"",IF($K3900&lt;&gt;"",IF(COUNTIF($K$19:$K3900,$K3900)&gt;1,"SI","NO"),IF(COUNTIFS($A$19:$A3900,$A3900,$C$19:$C3900,$C3900,$J$19:$J3900,$J3900,$D$19:$D3900,$D3900)&gt;1,"SI","NO")))</f>
        <v/>
      </c>
      <c r="N3900" s="11">
        <f>IF(COUNTA($A3900:$K3900)=0,"",IF(AND($L3900="SI",$M3900="NO"),IFERROR($H3900,0),0))</f>
        <v/>
      </c>
      <c r="O3900" s="9">
        <f>IF(COUNTA($A3900:$K3900)=0,"",IF($M3900="SI","CUFE o factura duplicada dentro del reporte; no se suma dos veces",IF(IFERROR($H3900,0)&lt;=0,"DIAN reporta valor susceptible 0",IF($L3900="NO",IFERROR(LOOKUP(2,1/((LISTS!$M$2:$M$13&lt;&gt;"")*ISNUMBER(SEARCH(LISTS!$M$2:$M$13,$I3900))),LISTS!$O$2:$O$13),"Medio de pago no elegible o no identificado por DIAN"),"Apta automaticamente por pago electronico y base positiva"))))</f>
        <v/>
      </c>
    </row>
    <row r="3901">
      <c r="A3901" s="9" t="n"/>
      <c r="B3901" s="9" t="n"/>
      <c r="C3901" s="12" t="n"/>
      <c r="D3901" s="11" t="n"/>
      <c r="E3901" s="11" t="n"/>
      <c r="F3901" s="11" t="n"/>
      <c r="G3901" s="11" t="n"/>
      <c r="H3901" s="11" t="n"/>
      <c r="I3901" s="9" t="n"/>
      <c r="J3901" s="9" t="n"/>
      <c r="K3901" s="9" t="n"/>
      <c r="L3901" s="9">
        <f>IF(COUNTA($A3901:$K3901)=0,"",IF(AND(IFERROR($H3901,0)&gt;0,LEN(TRIM($K3901&amp;""))&gt;0,IFERROR(LOOKUP(2,1/((LISTS!$M$2:$M$13&lt;&gt;"")*ISNUMBER(SEARCH(LISTS!$M$2:$M$13,$I3901))),LISTS!$N$2:$N$13),"NO")="SI"),"SI","NO"))</f>
        <v/>
      </c>
      <c r="M3901" s="9">
        <f>IF(COUNTA($A3901:$K3901)=0,"",IF($K3901&lt;&gt;"",IF(COUNTIF($K$19:$K3901,$K3901)&gt;1,"SI","NO"),IF(COUNTIFS($A$19:$A3901,$A3901,$C$19:$C3901,$C3901,$J$19:$J3901,$J3901,$D$19:$D3901,$D3901)&gt;1,"SI","NO")))</f>
        <v/>
      </c>
      <c r="N3901" s="11">
        <f>IF(COUNTA($A3901:$K3901)=0,"",IF(AND($L3901="SI",$M3901="NO"),IFERROR($H3901,0),0))</f>
        <v/>
      </c>
      <c r="O3901" s="9">
        <f>IF(COUNTA($A3901:$K3901)=0,"",IF($M3901="SI","CUFE o factura duplicada dentro del reporte; no se suma dos veces",IF(IFERROR($H3901,0)&lt;=0,"DIAN reporta valor susceptible 0",IF($L3901="NO",IFERROR(LOOKUP(2,1/((LISTS!$M$2:$M$13&lt;&gt;"")*ISNUMBER(SEARCH(LISTS!$M$2:$M$13,$I3901))),LISTS!$O$2:$O$13),"Medio de pago no elegible o no identificado por DIAN"),"Apta automaticamente por pago electronico y base positiva"))))</f>
        <v/>
      </c>
    </row>
    <row r="3902">
      <c r="A3902" s="9" t="n"/>
      <c r="B3902" s="9" t="n"/>
      <c r="C3902" s="12" t="n"/>
      <c r="D3902" s="11" t="n"/>
      <c r="E3902" s="11" t="n"/>
      <c r="F3902" s="11" t="n"/>
      <c r="G3902" s="11" t="n"/>
      <c r="H3902" s="11" t="n"/>
      <c r="I3902" s="9" t="n"/>
      <c r="J3902" s="9" t="n"/>
      <c r="K3902" s="9" t="n"/>
      <c r="L3902" s="9">
        <f>IF(COUNTA($A3902:$K3902)=0,"",IF(AND(IFERROR($H3902,0)&gt;0,LEN(TRIM($K3902&amp;""))&gt;0,IFERROR(LOOKUP(2,1/((LISTS!$M$2:$M$13&lt;&gt;"")*ISNUMBER(SEARCH(LISTS!$M$2:$M$13,$I3902))),LISTS!$N$2:$N$13),"NO")="SI"),"SI","NO"))</f>
        <v/>
      </c>
      <c r="M3902" s="9">
        <f>IF(COUNTA($A3902:$K3902)=0,"",IF($K3902&lt;&gt;"",IF(COUNTIF($K$19:$K3902,$K3902)&gt;1,"SI","NO"),IF(COUNTIFS($A$19:$A3902,$A3902,$C$19:$C3902,$C3902,$J$19:$J3902,$J3902,$D$19:$D3902,$D3902)&gt;1,"SI","NO")))</f>
        <v/>
      </c>
      <c r="N3902" s="11">
        <f>IF(COUNTA($A3902:$K3902)=0,"",IF(AND($L3902="SI",$M3902="NO"),IFERROR($H3902,0),0))</f>
        <v/>
      </c>
      <c r="O3902" s="9">
        <f>IF(COUNTA($A3902:$K3902)=0,"",IF($M3902="SI","CUFE o factura duplicada dentro del reporte; no se suma dos veces",IF(IFERROR($H3902,0)&lt;=0,"DIAN reporta valor susceptible 0",IF($L3902="NO",IFERROR(LOOKUP(2,1/((LISTS!$M$2:$M$13&lt;&gt;"")*ISNUMBER(SEARCH(LISTS!$M$2:$M$13,$I3902))),LISTS!$O$2:$O$13),"Medio de pago no elegible o no identificado por DIAN"),"Apta automaticamente por pago electronico y base positiva"))))</f>
        <v/>
      </c>
    </row>
    <row r="3903">
      <c r="A3903" s="9" t="n"/>
      <c r="B3903" s="9" t="n"/>
      <c r="C3903" s="12" t="n"/>
      <c r="D3903" s="11" t="n"/>
      <c r="E3903" s="11" t="n"/>
      <c r="F3903" s="11" t="n"/>
      <c r="G3903" s="11" t="n"/>
      <c r="H3903" s="11" t="n"/>
      <c r="I3903" s="9" t="n"/>
      <c r="J3903" s="9" t="n"/>
      <c r="K3903" s="9" t="n"/>
      <c r="L3903" s="9">
        <f>IF(COUNTA($A3903:$K3903)=0,"",IF(AND(IFERROR($H3903,0)&gt;0,LEN(TRIM($K3903&amp;""))&gt;0,IFERROR(LOOKUP(2,1/((LISTS!$M$2:$M$13&lt;&gt;"")*ISNUMBER(SEARCH(LISTS!$M$2:$M$13,$I3903))),LISTS!$N$2:$N$13),"NO")="SI"),"SI","NO"))</f>
        <v/>
      </c>
      <c r="M3903" s="9">
        <f>IF(COUNTA($A3903:$K3903)=0,"",IF($K3903&lt;&gt;"",IF(COUNTIF($K$19:$K3903,$K3903)&gt;1,"SI","NO"),IF(COUNTIFS($A$19:$A3903,$A3903,$C$19:$C3903,$C3903,$J$19:$J3903,$J3903,$D$19:$D3903,$D3903)&gt;1,"SI","NO")))</f>
        <v/>
      </c>
      <c r="N3903" s="11">
        <f>IF(COUNTA($A3903:$K3903)=0,"",IF(AND($L3903="SI",$M3903="NO"),IFERROR($H3903,0),0))</f>
        <v/>
      </c>
      <c r="O3903" s="9">
        <f>IF(COUNTA($A3903:$K3903)=0,"",IF($M3903="SI","CUFE o factura duplicada dentro del reporte; no se suma dos veces",IF(IFERROR($H3903,0)&lt;=0,"DIAN reporta valor susceptible 0",IF($L3903="NO",IFERROR(LOOKUP(2,1/((LISTS!$M$2:$M$13&lt;&gt;"")*ISNUMBER(SEARCH(LISTS!$M$2:$M$13,$I3903))),LISTS!$O$2:$O$13),"Medio de pago no elegible o no identificado por DIAN"),"Apta automaticamente por pago electronico y base positiva"))))</f>
        <v/>
      </c>
    </row>
    <row r="3904">
      <c r="A3904" s="9" t="n"/>
      <c r="B3904" s="9" t="n"/>
      <c r="C3904" s="12" t="n"/>
      <c r="D3904" s="11" t="n"/>
      <c r="E3904" s="11" t="n"/>
      <c r="F3904" s="11" t="n"/>
      <c r="G3904" s="11" t="n"/>
      <c r="H3904" s="11" t="n"/>
      <c r="I3904" s="9" t="n"/>
      <c r="J3904" s="9" t="n"/>
      <c r="K3904" s="9" t="n"/>
      <c r="L3904" s="9">
        <f>IF(COUNTA($A3904:$K3904)=0,"",IF(AND(IFERROR($H3904,0)&gt;0,LEN(TRIM($K3904&amp;""))&gt;0,IFERROR(LOOKUP(2,1/((LISTS!$M$2:$M$13&lt;&gt;"")*ISNUMBER(SEARCH(LISTS!$M$2:$M$13,$I3904))),LISTS!$N$2:$N$13),"NO")="SI"),"SI","NO"))</f>
        <v/>
      </c>
      <c r="M3904" s="9">
        <f>IF(COUNTA($A3904:$K3904)=0,"",IF($K3904&lt;&gt;"",IF(COUNTIF($K$19:$K3904,$K3904)&gt;1,"SI","NO"),IF(COUNTIFS($A$19:$A3904,$A3904,$C$19:$C3904,$C3904,$J$19:$J3904,$J3904,$D$19:$D3904,$D3904)&gt;1,"SI","NO")))</f>
        <v/>
      </c>
      <c r="N3904" s="11">
        <f>IF(COUNTA($A3904:$K3904)=0,"",IF(AND($L3904="SI",$M3904="NO"),IFERROR($H3904,0),0))</f>
        <v/>
      </c>
      <c r="O3904" s="9">
        <f>IF(COUNTA($A3904:$K3904)=0,"",IF($M3904="SI","CUFE o factura duplicada dentro del reporte; no se suma dos veces",IF(IFERROR($H3904,0)&lt;=0,"DIAN reporta valor susceptible 0",IF($L3904="NO",IFERROR(LOOKUP(2,1/((LISTS!$M$2:$M$13&lt;&gt;"")*ISNUMBER(SEARCH(LISTS!$M$2:$M$13,$I3904))),LISTS!$O$2:$O$13),"Medio de pago no elegible o no identificado por DIAN"),"Apta automaticamente por pago electronico y base positiva"))))</f>
        <v/>
      </c>
    </row>
    <row r="3905">
      <c r="A3905" s="9" t="n"/>
      <c r="B3905" s="9" t="n"/>
      <c r="C3905" s="12" t="n"/>
      <c r="D3905" s="11" t="n"/>
      <c r="E3905" s="11" t="n"/>
      <c r="F3905" s="11" t="n"/>
      <c r="G3905" s="11" t="n"/>
      <c r="H3905" s="11" t="n"/>
      <c r="I3905" s="9" t="n"/>
      <c r="J3905" s="9" t="n"/>
      <c r="K3905" s="9" t="n"/>
      <c r="L3905" s="9">
        <f>IF(COUNTA($A3905:$K3905)=0,"",IF(AND(IFERROR($H3905,0)&gt;0,LEN(TRIM($K3905&amp;""))&gt;0,IFERROR(LOOKUP(2,1/((LISTS!$M$2:$M$13&lt;&gt;"")*ISNUMBER(SEARCH(LISTS!$M$2:$M$13,$I3905))),LISTS!$N$2:$N$13),"NO")="SI"),"SI","NO"))</f>
        <v/>
      </c>
      <c r="M3905" s="9">
        <f>IF(COUNTA($A3905:$K3905)=0,"",IF($K3905&lt;&gt;"",IF(COUNTIF($K$19:$K3905,$K3905)&gt;1,"SI","NO"),IF(COUNTIFS($A$19:$A3905,$A3905,$C$19:$C3905,$C3905,$J$19:$J3905,$J3905,$D$19:$D3905,$D3905)&gt;1,"SI","NO")))</f>
        <v/>
      </c>
      <c r="N3905" s="11">
        <f>IF(COUNTA($A3905:$K3905)=0,"",IF(AND($L3905="SI",$M3905="NO"),IFERROR($H3905,0),0))</f>
        <v/>
      </c>
      <c r="O3905" s="9">
        <f>IF(COUNTA($A3905:$K3905)=0,"",IF($M3905="SI","CUFE o factura duplicada dentro del reporte; no se suma dos veces",IF(IFERROR($H3905,0)&lt;=0,"DIAN reporta valor susceptible 0",IF($L3905="NO",IFERROR(LOOKUP(2,1/((LISTS!$M$2:$M$13&lt;&gt;"")*ISNUMBER(SEARCH(LISTS!$M$2:$M$13,$I3905))),LISTS!$O$2:$O$13),"Medio de pago no elegible o no identificado por DIAN"),"Apta automaticamente por pago electronico y base positiva"))))</f>
        <v/>
      </c>
    </row>
    <row r="3906">
      <c r="A3906" s="9" t="n"/>
      <c r="B3906" s="9" t="n"/>
      <c r="C3906" s="12" t="n"/>
      <c r="D3906" s="11" t="n"/>
      <c r="E3906" s="11" t="n"/>
      <c r="F3906" s="11" t="n"/>
      <c r="G3906" s="11" t="n"/>
      <c r="H3906" s="11" t="n"/>
      <c r="I3906" s="9" t="n"/>
      <c r="J3906" s="9" t="n"/>
      <c r="K3906" s="9" t="n"/>
      <c r="L3906" s="9">
        <f>IF(COUNTA($A3906:$K3906)=0,"",IF(AND(IFERROR($H3906,0)&gt;0,LEN(TRIM($K3906&amp;""))&gt;0,IFERROR(LOOKUP(2,1/((LISTS!$M$2:$M$13&lt;&gt;"")*ISNUMBER(SEARCH(LISTS!$M$2:$M$13,$I3906))),LISTS!$N$2:$N$13),"NO")="SI"),"SI","NO"))</f>
        <v/>
      </c>
      <c r="M3906" s="9">
        <f>IF(COUNTA($A3906:$K3906)=0,"",IF($K3906&lt;&gt;"",IF(COUNTIF($K$19:$K3906,$K3906)&gt;1,"SI","NO"),IF(COUNTIFS($A$19:$A3906,$A3906,$C$19:$C3906,$C3906,$J$19:$J3906,$J3906,$D$19:$D3906,$D3906)&gt;1,"SI","NO")))</f>
        <v/>
      </c>
      <c r="N3906" s="11">
        <f>IF(COUNTA($A3906:$K3906)=0,"",IF(AND($L3906="SI",$M3906="NO"),IFERROR($H3906,0),0))</f>
        <v/>
      </c>
      <c r="O3906" s="9">
        <f>IF(COUNTA($A3906:$K3906)=0,"",IF($M3906="SI","CUFE o factura duplicada dentro del reporte; no se suma dos veces",IF(IFERROR($H3906,0)&lt;=0,"DIAN reporta valor susceptible 0",IF($L3906="NO",IFERROR(LOOKUP(2,1/((LISTS!$M$2:$M$13&lt;&gt;"")*ISNUMBER(SEARCH(LISTS!$M$2:$M$13,$I3906))),LISTS!$O$2:$O$13),"Medio de pago no elegible o no identificado por DIAN"),"Apta automaticamente por pago electronico y base positiva"))))</f>
        <v/>
      </c>
    </row>
    <row r="3907">
      <c r="A3907" s="9" t="n"/>
      <c r="B3907" s="9" t="n"/>
      <c r="C3907" s="12" t="n"/>
      <c r="D3907" s="11" t="n"/>
      <c r="E3907" s="11" t="n"/>
      <c r="F3907" s="11" t="n"/>
      <c r="G3907" s="11" t="n"/>
      <c r="H3907" s="11" t="n"/>
      <c r="I3907" s="9" t="n"/>
      <c r="J3907" s="9" t="n"/>
      <c r="K3907" s="9" t="n"/>
      <c r="L3907" s="9">
        <f>IF(COUNTA($A3907:$K3907)=0,"",IF(AND(IFERROR($H3907,0)&gt;0,LEN(TRIM($K3907&amp;""))&gt;0,IFERROR(LOOKUP(2,1/((LISTS!$M$2:$M$13&lt;&gt;"")*ISNUMBER(SEARCH(LISTS!$M$2:$M$13,$I3907))),LISTS!$N$2:$N$13),"NO")="SI"),"SI","NO"))</f>
        <v/>
      </c>
      <c r="M3907" s="9">
        <f>IF(COUNTA($A3907:$K3907)=0,"",IF($K3907&lt;&gt;"",IF(COUNTIF($K$19:$K3907,$K3907)&gt;1,"SI","NO"),IF(COUNTIFS($A$19:$A3907,$A3907,$C$19:$C3907,$C3907,$J$19:$J3907,$J3907,$D$19:$D3907,$D3907)&gt;1,"SI","NO")))</f>
        <v/>
      </c>
      <c r="N3907" s="11">
        <f>IF(COUNTA($A3907:$K3907)=0,"",IF(AND($L3907="SI",$M3907="NO"),IFERROR($H3907,0),0))</f>
        <v/>
      </c>
      <c r="O3907" s="9">
        <f>IF(COUNTA($A3907:$K3907)=0,"",IF($M3907="SI","CUFE o factura duplicada dentro del reporte; no se suma dos veces",IF(IFERROR($H3907,0)&lt;=0,"DIAN reporta valor susceptible 0",IF($L3907="NO",IFERROR(LOOKUP(2,1/((LISTS!$M$2:$M$13&lt;&gt;"")*ISNUMBER(SEARCH(LISTS!$M$2:$M$13,$I3907))),LISTS!$O$2:$O$13),"Medio de pago no elegible o no identificado por DIAN"),"Apta automaticamente por pago electronico y base positiva"))))</f>
        <v/>
      </c>
    </row>
    <row r="3908">
      <c r="A3908" s="9" t="n"/>
      <c r="B3908" s="9" t="n"/>
      <c r="C3908" s="12" t="n"/>
      <c r="D3908" s="11" t="n"/>
      <c r="E3908" s="11" t="n"/>
      <c r="F3908" s="11" t="n"/>
      <c r="G3908" s="11" t="n"/>
      <c r="H3908" s="11" t="n"/>
      <c r="I3908" s="9" t="n"/>
      <c r="J3908" s="9" t="n"/>
      <c r="K3908" s="9" t="n"/>
      <c r="L3908" s="9">
        <f>IF(COUNTA($A3908:$K3908)=0,"",IF(AND(IFERROR($H3908,0)&gt;0,LEN(TRIM($K3908&amp;""))&gt;0,IFERROR(LOOKUP(2,1/((LISTS!$M$2:$M$13&lt;&gt;"")*ISNUMBER(SEARCH(LISTS!$M$2:$M$13,$I3908))),LISTS!$N$2:$N$13),"NO")="SI"),"SI","NO"))</f>
        <v/>
      </c>
      <c r="M3908" s="9">
        <f>IF(COUNTA($A3908:$K3908)=0,"",IF($K3908&lt;&gt;"",IF(COUNTIF($K$19:$K3908,$K3908)&gt;1,"SI","NO"),IF(COUNTIFS($A$19:$A3908,$A3908,$C$19:$C3908,$C3908,$J$19:$J3908,$J3908,$D$19:$D3908,$D3908)&gt;1,"SI","NO")))</f>
        <v/>
      </c>
      <c r="N3908" s="11">
        <f>IF(COUNTA($A3908:$K3908)=0,"",IF(AND($L3908="SI",$M3908="NO"),IFERROR($H3908,0),0))</f>
        <v/>
      </c>
      <c r="O3908" s="9">
        <f>IF(COUNTA($A3908:$K3908)=0,"",IF($M3908="SI","CUFE o factura duplicada dentro del reporte; no se suma dos veces",IF(IFERROR($H3908,0)&lt;=0,"DIAN reporta valor susceptible 0",IF($L3908="NO",IFERROR(LOOKUP(2,1/((LISTS!$M$2:$M$13&lt;&gt;"")*ISNUMBER(SEARCH(LISTS!$M$2:$M$13,$I3908))),LISTS!$O$2:$O$13),"Medio de pago no elegible o no identificado por DIAN"),"Apta automaticamente por pago electronico y base positiva"))))</f>
        <v/>
      </c>
    </row>
    <row r="3909">
      <c r="A3909" s="9" t="n"/>
      <c r="B3909" s="9" t="n"/>
      <c r="C3909" s="12" t="n"/>
      <c r="D3909" s="11" t="n"/>
      <c r="E3909" s="11" t="n"/>
      <c r="F3909" s="11" t="n"/>
      <c r="G3909" s="11" t="n"/>
      <c r="H3909" s="11" t="n"/>
      <c r="I3909" s="9" t="n"/>
      <c r="J3909" s="9" t="n"/>
      <c r="K3909" s="9" t="n"/>
      <c r="L3909" s="9">
        <f>IF(COUNTA($A3909:$K3909)=0,"",IF(AND(IFERROR($H3909,0)&gt;0,LEN(TRIM($K3909&amp;""))&gt;0,IFERROR(LOOKUP(2,1/((LISTS!$M$2:$M$13&lt;&gt;"")*ISNUMBER(SEARCH(LISTS!$M$2:$M$13,$I3909))),LISTS!$N$2:$N$13),"NO")="SI"),"SI","NO"))</f>
        <v/>
      </c>
      <c r="M3909" s="9">
        <f>IF(COUNTA($A3909:$K3909)=0,"",IF($K3909&lt;&gt;"",IF(COUNTIF($K$19:$K3909,$K3909)&gt;1,"SI","NO"),IF(COUNTIFS($A$19:$A3909,$A3909,$C$19:$C3909,$C3909,$J$19:$J3909,$J3909,$D$19:$D3909,$D3909)&gt;1,"SI","NO")))</f>
        <v/>
      </c>
      <c r="N3909" s="11">
        <f>IF(COUNTA($A3909:$K3909)=0,"",IF(AND($L3909="SI",$M3909="NO"),IFERROR($H3909,0),0))</f>
        <v/>
      </c>
      <c r="O3909" s="9">
        <f>IF(COUNTA($A3909:$K3909)=0,"",IF($M3909="SI","CUFE o factura duplicada dentro del reporte; no se suma dos veces",IF(IFERROR($H3909,0)&lt;=0,"DIAN reporta valor susceptible 0",IF($L3909="NO",IFERROR(LOOKUP(2,1/((LISTS!$M$2:$M$13&lt;&gt;"")*ISNUMBER(SEARCH(LISTS!$M$2:$M$13,$I3909))),LISTS!$O$2:$O$13),"Medio de pago no elegible o no identificado por DIAN"),"Apta automaticamente por pago electronico y base positiva"))))</f>
        <v/>
      </c>
    </row>
    <row r="3910">
      <c r="A3910" s="9" t="n"/>
      <c r="B3910" s="9" t="n"/>
      <c r="C3910" s="12" t="n"/>
      <c r="D3910" s="11" t="n"/>
      <c r="E3910" s="11" t="n"/>
      <c r="F3910" s="11" t="n"/>
      <c r="G3910" s="11" t="n"/>
      <c r="H3910" s="11" t="n"/>
      <c r="I3910" s="9" t="n"/>
      <c r="J3910" s="9" t="n"/>
      <c r="K3910" s="9" t="n"/>
      <c r="L3910" s="9">
        <f>IF(COUNTA($A3910:$K3910)=0,"",IF(AND(IFERROR($H3910,0)&gt;0,LEN(TRIM($K3910&amp;""))&gt;0,IFERROR(LOOKUP(2,1/((LISTS!$M$2:$M$13&lt;&gt;"")*ISNUMBER(SEARCH(LISTS!$M$2:$M$13,$I3910))),LISTS!$N$2:$N$13),"NO")="SI"),"SI","NO"))</f>
        <v/>
      </c>
      <c r="M3910" s="9">
        <f>IF(COUNTA($A3910:$K3910)=0,"",IF($K3910&lt;&gt;"",IF(COUNTIF($K$19:$K3910,$K3910)&gt;1,"SI","NO"),IF(COUNTIFS($A$19:$A3910,$A3910,$C$19:$C3910,$C3910,$J$19:$J3910,$J3910,$D$19:$D3910,$D3910)&gt;1,"SI","NO")))</f>
        <v/>
      </c>
      <c r="N3910" s="11">
        <f>IF(COUNTA($A3910:$K3910)=0,"",IF(AND($L3910="SI",$M3910="NO"),IFERROR($H3910,0),0))</f>
        <v/>
      </c>
      <c r="O3910" s="9">
        <f>IF(COUNTA($A3910:$K3910)=0,"",IF($M3910="SI","CUFE o factura duplicada dentro del reporte; no se suma dos veces",IF(IFERROR($H3910,0)&lt;=0,"DIAN reporta valor susceptible 0",IF($L3910="NO",IFERROR(LOOKUP(2,1/((LISTS!$M$2:$M$13&lt;&gt;"")*ISNUMBER(SEARCH(LISTS!$M$2:$M$13,$I3910))),LISTS!$O$2:$O$13),"Medio de pago no elegible o no identificado por DIAN"),"Apta automaticamente por pago electronico y base positiva"))))</f>
        <v/>
      </c>
    </row>
    <row r="3911">
      <c r="A3911" s="9" t="n"/>
      <c r="B3911" s="9" t="n"/>
      <c r="C3911" s="12" t="n"/>
      <c r="D3911" s="11" t="n"/>
      <c r="E3911" s="11" t="n"/>
      <c r="F3911" s="11" t="n"/>
      <c r="G3911" s="11" t="n"/>
      <c r="H3911" s="11" t="n"/>
      <c r="I3911" s="9" t="n"/>
      <c r="J3911" s="9" t="n"/>
      <c r="K3911" s="9" t="n"/>
      <c r="L3911" s="9">
        <f>IF(COUNTA($A3911:$K3911)=0,"",IF(AND(IFERROR($H3911,0)&gt;0,LEN(TRIM($K3911&amp;""))&gt;0,IFERROR(LOOKUP(2,1/((LISTS!$M$2:$M$13&lt;&gt;"")*ISNUMBER(SEARCH(LISTS!$M$2:$M$13,$I3911))),LISTS!$N$2:$N$13),"NO")="SI"),"SI","NO"))</f>
        <v/>
      </c>
      <c r="M3911" s="9">
        <f>IF(COUNTA($A3911:$K3911)=0,"",IF($K3911&lt;&gt;"",IF(COUNTIF($K$19:$K3911,$K3911)&gt;1,"SI","NO"),IF(COUNTIFS($A$19:$A3911,$A3911,$C$19:$C3911,$C3911,$J$19:$J3911,$J3911,$D$19:$D3911,$D3911)&gt;1,"SI","NO")))</f>
        <v/>
      </c>
      <c r="N3911" s="11">
        <f>IF(COUNTA($A3911:$K3911)=0,"",IF(AND($L3911="SI",$M3911="NO"),IFERROR($H3911,0),0))</f>
        <v/>
      </c>
      <c r="O3911" s="9">
        <f>IF(COUNTA($A3911:$K3911)=0,"",IF($M3911="SI","CUFE o factura duplicada dentro del reporte; no se suma dos veces",IF(IFERROR($H3911,0)&lt;=0,"DIAN reporta valor susceptible 0",IF($L3911="NO",IFERROR(LOOKUP(2,1/((LISTS!$M$2:$M$13&lt;&gt;"")*ISNUMBER(SEARCH(LISTS!$M$2:$M$13,$I3911))),LISTS!$O$2:$O$13),"Medio de pago no elegible o no identificado por DIAN"),"Apta automaticamente por pago electronico y base positiva"))))</f>
        <v/>
      </c>
    </row>
    <row r="3912">
      <c r="A3912" s="9" t="n"/>
      <c r="B3912" s="9" t="n"/>
      <c r="C3912" s="12" t="n"/>
      <c r="D3912" s="11" t="n"/>
      <c r="E3912" s="11" t="n"/>
      <c r="F3912" s="11" t="n"/>
      <c r="G3912" s="11" t="n"/>
      <c r="H3912" s="11" t="n"/>
      <c r="I3912" s="9" t="n"/>
      <c r="J3912" s="9" t="n"/>
      <c r="K3912" s="9" t="n"/>
      <c r="L3912" s="9">
        <f>IF(COUNTA($A3912:$K3912)=0,"",IF(AND(IFERROR($H3912,0)&gt;0,LEN(TRIM($K3912&amp;""))&gt;0,IFERROR(LOOKUP(2,1/((LISTS!$M$2:$M$13&lt;&gt;"")*ISNUMBER(SEARCH(LISTS!$M$2:$M$13,$I3912))),LISTS!$N$2:$N$13),"NO")="SI"),"SI","NO"))</f>
        <v/>
      </c>
      <c r="M3912" s="9">
        <f>IF(COUNTA($A3912:$K3912)=0,"",IF($K3912&lt;&gt;"",IF(COUNTIF($K$19:$K3912,$K3912)&gt;1,"SI","NO"),IF(COUNTIFS($A$19:$A3912,$A3912,$C$19:$C3912,$C3912,$J$19:$J3912,$J3912,$D$19:$D3912,$D3912)&gt;1,"SI","NO")))</f>
        <v/>
      </c>
      <c r="N3912" s="11">
        <f>IF(COUNTA($A3912:$K3912)=0,"",IF(AND($L3912="SI",$M3912="NO"),IFERROR($H3912,0),0))</f>
        <v/>
      </c>
      <c r="O3912" s="9">
        <f>IF(COUNTA($A3912:$K3912)=0,"",IF($M3912="SI","CUFE o factura duplicada dentro del reporte; no se suma dos veces",IF(IFERROR($H3912,0)&lt;=0,"DIAN reporta valor susceptible 0",IF($L3912="NO",IFERROR(LOOKUP(2,1/((LISTS!$M$2:$M$13&lt;&gt;"")*ISNUMBER(SEARCH(LISTS!$M$2:$M$13,$I3912))),LISTS!$O$2:$O$13),"Medio de pago no elegible o no identificado por DIAN"),"Apta automaticamente por pago electronico y base positiva"))))</f>
        <v/>
      </c>
    </row>
    <row r="3913">
      <c r="A3913" s="9" t="n"/>
      <c r="B3913" s="9" t="n"/>
      <c r="C3913" s="12" t="n"/>
      <c r="D3913" s="11" t="n"/>
      <c r="E3913" s="11" t="n"/>
      <c r="F3913" s="11" t="n"/>
      <c r="G3913" s="11" t="n"/>
      <c r="H3913" s="11" t="n"/>
      <c r="I3913" s="9" t="n"/>
      <c r="J3913" s="9" t="n"/>
      <c r="K3913" s="9" t="n"/>
      <c r="L3913" s="9">
        <f>IF(COUNTA($A3913:$K3913)=0,"",IF(AND(IFERROR($H3913,0)&gt;0,LEN(TRIM($K3913&amp;""))&gt;0,IFERROR(LOOKUP(2,1/((LISTS!$M$2:$M$13&lt;&gt;"")*ISNUMBER(SEARCH(LISTS!$M$2:$M$13,$I3913))),LISTS!$N$2:$N$13),"NO")="SI"),"SI","NO"))</f>
        <v/>
      </c>
      <c r="M3913" s="9">
        <f>IF(COUNTA($A3913:$K3913)=0,"",IF($K3913&lt;&gt;"",IF(COUNTIF($K$19:$K3913,$K3913)&gt;1,"SI","NO"),IF(COUNTIFS($A$19:$A3913,$A3913,$C$19:$C3913,$C3913,$J$19:$J3913,$J3913,$D$19:$D3913,$D3913)&gt;1,"SI","NO")))</f>
        <v/>
      </c>
      <c r="N3913" s="11">
        <f>IF(COUNTA($A3913:$K3913)=0,"",IF(AND($L3913="SI",$M3913="NO"),IFERROR($H3913,0),0))</f>
        <v/>
      </c>
      <c r="O3913" s="9">
        <f>IF(COUNTA($A3913:$K3913)=0,"",IF($M3913="SI","CUFE o factura duplicada dentro del reporte; no se suma dos veces",IF(IFERROR($H3913,0)&lt;=0,"DIAN reporta valor susceptible 0",IF($L3913="NO",IFERROR(LOOKUP(2,1/((LISTS!$M$2:$M$13&lt;&gt;"")*ISNUMBER(SEARCH(LISTS!$M$2:$M$13,$I3913))),LISTS!$O$2:$O$13),"Medio de pago no elegible o no identificado por DIAN"),"Apta automaticamente por pago electronico y base positiva"))))</f>
        <v/>
      </c>
    </row>
    <row r="3914">
      <c r="A3914" s="9" t="n"/>
      <c r="B3914" s="9" t="n"/>
      <c r="C3914" s="12" t="n"/>
      <c r="D3914" s="11" t="n"/>
      <c r="E3914" s="11" t="n"/>
      <c r="F3914" s="11" t="n"/>
      <c r="G3914" s="11" t="n"/>
      <c r="H3914" s="11" t="n"/>
      <c r="I3914" s="9" t="n"/>
      <c r="J3914" s="9" t="n"/>
      <c r="K3914" s="9" t="n"/>
      <c r="L3914" s="9">
        <f>IF(COUNTA($A3914:$K3914)=0,"",IF(AND(IFERROR($H3914,0)&gt;0,LEN(TRIM($K3914&amp;""))&gt;0,IFERROR(LOOKUP(2,1/((LISTS!$M$2:$M$13&lt;&gt;"")*ISNUMBER(SEARCH(LISTS!$M$2:$M$13,$I3914))),LISTS!$N$2:$N$13),"NO")="SI"),"SI","NO"))</f>
        <v/>
      </c>
      <c r="M3914" s="9">
        <f>IF(COUNTA($A3914:$K3914)=0,"",IF($K3914&lt;&gt;"",IF(COUNTIF($K$19:$K3914,$K3914)&gt;1,"SI","NO"),IF(COUNTIFS($A$19:$A3914,$A3914,$C$19:$C3914,$C3914,$J$19:$J3914,$J3914,$D$19:$D3914,$D3914)&gt;1,"SI","NO")))</f>
        <v/>
      </c>
      <c r="N3914" s="11">
        <f>IF(COUNTA($A3914:$K3914)=0,"",IF(AND($L3914="SI",$M3914="NO"),IFERROR($H3914,0),0))</f>
        <v/>
      </c>
      <c r="O3914" s="9">
        <f>IF(COUNTA($A3914:$K3914)=0,"",IF($M3914="SI","CUFE o factura duplicada dentro del reporte; no se suma dos veces",IF(IFERROR($H3914,0)&lt;=0,"DIAN reporta valor susceptible 0",IF($L3914="NO",IFERROR(LOOKUP(2,1/((LISTS!$M$2:$M$13&lt;&gt;"")*ISNUMBER(SEARCH(LISTS!$M$2:$M$13,$I3914))),LISTS!$O$2:$O$13),"Medio de pago no elegible o no identificado por DIAN"),"Apta automaticamente por pago electronico y base positiva"))))</f>
        <v/>
      </c>
    </row>
    <row r="3915">
      <c r="A3915" s="9" t="n"/>
      <c r="B3915" s="9" t="n"/>
      <c r="C3915" s="12" t="n"/>
      <c r="D3915" s="11" t="n"/>
      <c r="E3915" s="11" t="n"/>
      <c r="F3915" s="11" t="n"/>
      <c r="G3915" s="11" t="n"/>
      <c r="H3915" s="11" t="n"/>
      <c r="I3915" s="9" t="n"/>
      <c r="J3915" s="9" t="n"/>
      <c r="K3915" s="9" t="n"/>
      <c r="L3915" s="9">
        <f>IF(COUNTA($A3915:$K3915)=0,"",IF(AND(IFERROR($H3915,0)&gt;0,LEN(TRIM($K3915&amp;""))&gt;0,IFERROR(LOOKUP(2,1/((LISTS!$M$2:$M$13&lt;&gt;"")*ISNUMBER(SEARCH(LISTS!$M$2:$M$13,$I3915))),LISTS!$N$2:$N$13),"NO")="SI"),"SI","NO"))</f>
        <v/>
      </c>
      <c r="M3915" s="9">
        <f>IF(COUNTA($A3915:$K3915)=0,"",IF($K3915&lt;&gt;"",IF(COUNTIF($K$19:$K3915,$K3915)&gt;1,"SI","NO"),IF(COUNTIFS($A$19:$A3915,$A3915,$C$19:$C3915,$C3915,$J$19:$J3915,$J3915,$D$19:$D3915,$D3915)&gt;1,"SI","NO")))</f>
        <v/>
      </c>
      <c r="N3915" s="11">
        <f>IF(COUNTA($A3915:$K3915)=0,"",IF(AND($L3915="SI",$M3915="NO"),IFERROR($H3915,0),0))</f>
        <v/>
      </c>
      <c r="O3915" s="9">
        <f>IF(COUNTA($A3915:$K3915)=0,"",IF($M3915="SI","CUFE o factura duplicada dentro del reporte; no se suma dos veces",IF(IFERROR($H3915,0)&lt;=0,"DIAN reporta valor susceptible 0",IF($L3915="NO",IFERROR(LOOKUP(2,1/((LISTS!$M$2:$M$13&lt;&gt;"")*ISNUMBER(SEARCH(LISTS!$M$2:$M$13,$I3915))),LISTS!$O$2:$O$13),"Medio de pago no elegible o no identificado por DIAN"),"Apta automaticamente por pago electronico y base positiva"))))</f>
        <v/>
      </c>
    </row>
    <row r="3916">
      <c r="A3916" s="9" t="n"/>
      <c r="B3916" s="9" t="n"/>
      <c r="C3916" s="12" t="n"/>
      <c r="D3916" s="11" t="n"/>
      <c r="E3916" s="11" t="n"/>
      <c r="F3916" s="11" t="n"/>
      <c r="G3916" s="11" t="n"/>
      <c r="H3916" s="11" t="n"/>
      <c r="I3916" s="9" t="n"/>
      <c r="J3916" s="9" t="n"/>
      <c r="K3916" s="9" t="n"/>
      <c r="L3916" s="9">
        <f>IF(COUNTA($A3916:$K3916)=0,"",IF(AND(IFERROR($H3916,0)&gt;0,LEN(TRIM($K3916&amp;""))&gt;0,IFERROR(LOOKUP(2,1/((LISTS!$M$2:$M$13&lt;&gt;"")*ISNUMBER(SEARCH(LISTS!$M$2:$M$13,$I3916))),LISTS!$N$2:$N$13),"NO")="SI"),"SI","NO"))</f>
        <v/>
      </c>
      <c r="M3916" s="9">
        <f>IF(COUNTA($A3916:$K3916)=0,"",IF($K3916&lt;&gt;"",IF(COUNTIF($K$19:$K3916,$K3916)&gt;1,"SI","NO"),IF(COUNTIFS($A$19:$A3916,$A3916,$C$19:$C3916,$C3916,$J$19:$J3916,$J3916,$D$19:$D3916,$D3916)&gt;1,"SI","NO")))</f>
        <v/>
      </c>
      <c r="N3916" s="11">
        <f>IF(COUNTA($A3916:$K3916)=0,"",IF(AND($L3916="SI",$M3916="NO"),IFERROR($H3916,0),0))</f>
        <v/>
      </c>
      <c r="O3916" s="9">
        <f>IF(COUNTA($A3916:$K3916)=0,"",IF($M3916="SI","CUFE o factura duplicada dentro del reporte; no se suma dos veces",IF(IFERROR($H3916,0)&lt;=0,"DIAN reporta valor susceptible 0",IF($L3916="NO",IFERROR(LOOKUP(2,1/((LISTS!$M$2:$M$13&lt;&gt;"")*ISNUMBER(SEARCH(LISTS!$M$2:$M$13,$I3916))),LISTS!$O$2:$O$13),"Medio de pago no elegible o no identificado por DIAN"),"Apta automaticamente por pago electronico y base positiva"))))</f>
        <v/>
      </c>
    </row>
    <row r="3917">
      <c r="A3917" s="9" t="n"/>
      <c r="B3917" s="9" t="n"/>
      <c r="C3917" s="12" t="n"/>
      <c r="D3917" s="11" t="n"/>
      <c r="E3917" s="11" t="n"/>
      <c r="F3917" s="11" t="n"/>
      <c r="G3917" s="11" t="n"/>
      <c r="H3917" s="11" t="n"/>
      <c r="I3917" s="9" t="n"/>
      <c r="J3917" s="9" t="n"/>
      <c r="K3917" s="9" t="n"/>
      <c r="L3917" s="9">
        <f>IF(COUNTA($A3917:$K3917)=0,"",IF(AND(IFERROR($H3917,0)&gt;0,LEN(TRIM($K3917&amp;""))&gt;0,IFERROR(LOOKUP(2,1/((LISTS!$M$2:$M$13&lt;&gt;"")*ISNUMBER(SEARCH(LISTS!$M$2:$M$13,$I3917))),LISTS!$N$2:$N$13),"NO")="SI"),"SI","NO"))</f>
        <v/>
      </c>
      <c r="M3917" s="9">
        <f>IF(COUNTA($A3917:$K3917)=0,"",IF($K3917&lt;&gt;"",IF(COUNTIF($K$19:$K3917,$K3917)&gt;1,"SI","NO"),IF(COUNTIFS($A$19:$A3917,$A3917,$C$19:$C3917,$C3917,$J$19:$J3917,$J3917,$D$19:$D3917,$D3917)&gt;1,"SI","NO")))</f>
        <v/>
      </c>
      <c r="N3917" s="11">
        <f>IF(COUNTA($A3917:$K3917)=0,"",IF(AND($L3917="SI",$M3917="NO"),IFERROR($H3917,0),0))</f>
        <v/>
      </c>
      <c r="O3917" s="9">
        <f>IF(COUNTA($A3917:$K3917)=0,"",IF($M3917="SI","CUFE o factura duplicada dentro del reporte; no se suma dos veces",IF(IFERROR($H3917,0)&lt;=0,"DIAN reporta valor susceptible 0",IF($L3917="NO",IFERROR(LOOKUP(2,1/((LISTS!$M$2:$M$13&lt;&gt;"")*ISNUMBER(SEARCH(LISTS!$M$2:$M$13,$I3917))),LISTS!$O$2:$O$13),"Medio de pago no elegible o no identificado por DIAN"),"Apta automaticamente por pago electronico y base positiva"))))</f>
        <v/>
      </c>
    </row>
    <row r="3918">
      <c r="A3918" s="9" t="n"/>
      <c r="B3918" s="9" t="n"/>
      <c r="C3918" s="12" t="n"/>
      <c r="D3918" s="11" t="n"/>
      <c r="E3918" s="11" t="n"/>
      <c r="F3918" s="11" t="n"/>
      <c r="G3918" s="11" t="n"/>
      <c r="H3918" s="11" t="n"/>
      <c r="I3918" s="9" t="n"/>
      <c r="J3918" s="9" t="n"/>
      <c r="K3918" s="9" t="n"/>
      <c r="L3918" s="9">
        <f>IF(COUNTA($A3918:$K3918)=0,"",IF(AND(IFERROR($H3918,0)&gt;0,LEN(TRIM($K3918&amp;""))&gt;0,IFERROR(LOOKUP(2,1/((LISTS!$M$2:$M$13&lt;&gt;"")*ISNUMBER(SEARCH(LISTS!$M$2:$M$13,$I3918))),LISTS!$N$2:$N$13),"NO")="SI"),"SI","NO"))</f>
        <v/>
      </c>
      <c r="M3918" s="9">
        <f>IF(COUNTA($A3918:$K3918)=0,"",IF($K3918&lt;&gt;"",IF(COUNTIF($K$19:$K3918,$K3918)&gt;1,"SI","NO"),IF(COUNTIFS($A$19:$A3918,$A3918,$C$19:$C3918,$C3918,$J$19:$J3918,$J3918,$D$19:$D3918,$D3918)&gt;1,"SI","NO")))</f>
        <v/>
      </c>
      <c r="N3918" s="11">
        <f>IF(COUNTA($A3918:$K3918)=0,"",IF(AND($L3918="SI",$M3918="NO"),IFERROR($H3918,0),0))</f>
        <v/>
      </c>
      <c r="O3918" s="9">
        <f>IF(COUNTA($A3918:$K3918)=0,"",IF($M3918="SI","CUFE o factura duplicada dentro del reporte; no se suma dos veces",IF(IFERROR($H3918,0)&lt;=0,"DIAN reporta valor susceptible 0",IF($L3918="NO",IFERROR(LOOKUP(2,1/((LISTS!$M$2:$M$13&lt;&gt;"")*ISNUMBER(SEARCH(LISTS!$M$2:$M$13,$I3918))),LISTS!$O$2:$O$13),"Medio de pago no elegible o no identificado por DIAN"),"Apta automaticamente por pago electronico y base positiva"))))</f>
        <v/>
      </c>
    </row>
    <row r="3919">
      <c r="A3919" s="9" t="n"/>
      <c r="B3919" s="9" t="n"/>
      <c r="C3919" s="12" t="n"/>
      <c r="D3919" s="11" t="n"/>
      <c r="E3919" s="11" t="n"/>
      <c r="F3919" s="11" t="n"/>
      <c r="G3919" s="11" t="n"/>
      <c r="H3919" s="11" t="n"/>
      <c r="I3919" s="9" t="n"/>
      <c r="J3919" s="9" t="n"/>
      <c r="K3919" s="9" t="n"/>
      <c r="L3919" s="9">
        <f>IF(COUNTA($A3919:$K3919)=0,"",IF(AND(IFERROR($H3919,0)&gt;0,LEN(TRIM($K3919&amp;""))&gt;0,IFERROR(LOOKUP(2,1/((LISTS!$M$2:$M$13&lt;&gt;"")*ISNUMBER(SEARCH(LISTS!$M$2:$M$13,$I3919))),LISTS!$N$2:$N$13),"NO")="SI"),"SI","NO"))</f>
        <v/>
      </c>
      <c r="M3919" s="9">
        <f>IF(COUNTA($A3919:$K3919)=0,"",IF($K3919&lt;&gt;"",IF(COUNTIF($K$19:$K3919,$K3919)&gt;1,"SI","NO"),IF(COUNTIFS($A$19:$A3919,$A3919,$C$19:$C3919,$C3919,$J$19:$J3919,$J3919,$D$19:$D3919,$D3919)&gt;1,"SI","NO")))</f>
        <v/>
      </c>
      <c r="N3919" s="11">
        <f>IF(COUNTA($A3919:$K3919)=0,"",IF(AND($L3919="SI",$M3919="NO"),IFERROR($H3919,0),0))</f>
        <v/>
      </c>
      <c r="O3919" s="9">
        <f>IF(COUNTA($A3919:$K3919)=0,"",IF($M3919="SI","CUFE o factura duplicada dentro del reporte; no se suma dos veces",IF(IFERROR($H3919,0)&lt;=0,"DIAN reporta valor susceptible 0",IF($L3919="NO",IFERROR(LOOKUP(2,1/((LISTS!$M$2:$M$13&lt;&gt;"")*ISNUMBER(SEARCH(LISTS!$M$2:$M$13,$I3919))),LISTS!$O$2:$O$13),"Medio de pago no elegible o no identificado por DIAN"),"Apta automaticamente por pago electronico y base positiva"))))</f>
        <v/>
      </c>
    </row>
    <row r="3920">
      <c r="A3920" s="9" t="n"/>
      <c r="B3920" s="9" t="n"/>
      <c r="C3920" s="12" t="n"/>
      <c r="D3920" s="11" t="n"/>
      <c r="E3920" s="11" t="n"/>
      <c r="F3920" s="11" t="n"/>
      <c r="G3920" s="11" t="n"/>
      <c r="H3920" s="11" t="n"/>
      <c r="I3920" s="9" t="n"/>
      <c r="J3920" s="9" t="n"/>
      <c r="K3920" s="9" t="n"/>
      <c r="L3920" s="9">
        <f>IF(COUNTA($A3920:$K3920)=0,"",IF(AND(IFERROR($H3920,0)&gt;0,LEN(TRIM($K3920&amp;""))&gt;0,IFERROR(LOOKUP(2,1/((LISTS!$M$2:$M$13&lt;&gt;"")*ISNUMBER(SEARCH(LISTS!$M$2:$M$13,$I3920))),LISTS!$N$2:$N$13),"NO")="SI"),"SI","NO"))</f>
        <v/>
      </c>
      <c r="M3920" s="9">
        <f>IF(COUNTA($A3920:$K3920)=0,"",IF($K3920&lt;&gt;"",IF(COUNTIF($K$19:$K3920,$K3920)&gt;1,"SI","NO"),IF(COUNTIFS($A$19:$A3920,$A3920,$C$19:$C3920,$C3920,$J$19:$J3920,$J3920,$D$19:$D3920,$D3920)&gt;1,"SI","NO")))</f>
        <v/>
      </c>
      <c r="N3920" s="11">
        <f>IF(COUNTA($A3920:$K3920)=0,"",IF(AND($L3920="SI",$M3920="NO"),IFERROR($H3920,0),0))</f>
        <v/>
      </c>
      <c r="O3920" s="9">
        <f>IF(COUNTA($A3920:$K3920)=0,"",IF($M3920="SI","CUFE o factura duplicada dentro del reporte; no se suma dos veces",IF(IFERROR($H3920,0)&lt;=0,"DIAN reporta valor susceptible 0",IF($L3920="NO",IFERROR(LOOKUP(2,1/((LISTS!$M$2:$M$13&lt;&gt;"")*ISNUMBER(SEARCH(LISTS!$M$2:$M$13,$I3920))),LISTS!$O$2:$O$13),"Medio de pago no elegible o no identificado por DIAN"),"Apta automaticamente por pago electronico y base positiva"))))</f>
        <v/>
      </c>
    </row>
    <row r="3921">
      <c r="A3921" s="9" t="n"/>
      <c r="B3921" s="9" t="n"/>
      <c r="C3921" s="12" t="n"/>
      <c r="D3921" s="11" t="n"/>
      <c r="E3921" s="11" t="n"/>
      <c r="F3921" s="11" t="n"/>
      <c r="G3921" s="11" t="n"/>
      <c r="H3921" s="11" t="n"/>
      <c r="I3921" s="9" t="n"/>
      <c r="J3921" s="9" t="n"/>
      <c r="K3921" s="9" t="n"/>
      <c r="L3921" s="9">
        <f>IF(COUNTA($A3921:$K3921)=0,"",IF(AND(IFERROR($H3921,0)&gt;0,LEN(TRIM($K3921&amp;""))&gt;0,IFERROR(LOOKUP(2,1/((LISTS!$M$2:$M$13&lt;&gt;"")*ISNUMBER(SEARCH(LISTS!$M$2:$M$13,$I3921))),LISTS!$N$2:$N$13),"NO")="SI"),"SI","NO"))</f>
        <v/>
      </c>
      <c r="M3921" s="9">
        <f>IF(COUNTA($A3921:$K3921)=0,"",IF($K3921&lt;&gt;"",IF(COUNTIF($K$19:$K3921,$K3921)&gt;1,"SI","NO"),IF(COUNTIFS($A$19:$A3921,$A3921,$C$19:$C3921,$C3921,$J$19:$J3921,$J3921,$D$19:$D3921,$D3921)&gt;1,"SI","NO")))</f>
        <v/>
      </c>
      <c r="N3921" s="11">
        <f>IF(COUNTA($A3921:$K3921)=0,"",IF(AND($L3921="SI",$M3921="NO"),IFERROR($H3921,0),0))</f>
        <v/>
      </c>
      <c r="O3921" s="9">
        <f>IF(COUNTA($A3921:$K3921)=0,"",IF($M3921="SI","CUFE o factura duplicada dentro del reporte; no se suma dos veces",IF(IFERROR($H3921,0)&lt;=0,"DIAN reporta valor susceptible 0",IF($L3921="NO",IFERROR(LOOKUP(2,1/((LISTS!$M$2:$M$13&lt;&gt;"")*ISNUMBER(SEARCH(LISTS!$M$2:$M$13,$I3921))),LISTS!$O$2:$O$13),"Medio de pago no elegible o no identificado por DIAN"),"Apta automaticamente por pago electronico y base positiva"))))</f>
        <v/>
      </c>
    </row>
    <row r="3922">
      <c r="A3922" s="9" t="n"/>
      <c r="B3922" s="9" t="n"/>
      <c r="C3922" s="12" t="n"/>
      <c r="D3922" s="11" t="n"/>
      <c r="E3922" s="11" t="n"/>
      <c r="F3922" s="11" t="n"/>
      <c r="G3922" s="11" t="n"/>
      <c r="H3922" s="11" t="n"/>
      <c r="I3922" s="9" t="n"/>
      <c r="J3922" s="9" t="n"/>
      <c r="K3922" s="9" t="n"/>
      <c r="L3922" s="9">
        <f>IF(COUNTA($A3922:$K3922)=0,"",IF(AND(IFERROR($H3922,0)&gt;0,LEN(TRIM($K3922&amp;""))&gt;0,IFERROR(LOOKUP(2,1/((LISTS!$M$2:$M$13&lt;&gt;"")*ISNUMBER(SEARCH(LISTS!$M$2:$M$13,$I3922))),LISTS!$N$2:$N$13),"NO")="SI"),"SI","NO"))</f>
        <v/>
      </c>
      <c r="M3922" s="9">
        <f>IF(COUNTA($A3922:$K3922)=0,"",IF($K3922&lt;&gt;"",IF(COUNTIF($K$19:$K3922,$K3922)&gt;1,"SI","NO"),IF(COUNTIFS($A$19:$A3922,$A3922,$C$19:$C3922,$C3922,$J$19:$J3922,$J3922,$D$19:$D3922,$D3922)&gt;1,"SI","NO")))</f>
        <v/>
      </c>
      <c r="N3922" s="11">
        <f>IF(COUNTA($A3922:$K3922)=0,"",IF(AND($L3922="SI",$M3922="NO"),IFERROR($H3922,0),0))</f>
        <v/>
      </c>
      <c r="O3922" s="9">
        <f>IF(COUNTA($A3922:$K3922)=0,"",IF($M3922="SI","CUFE o factura duplicada dentro del reporte; no se suma dos veces",IF(IFERROR($H3922,0)&lt;=0,"DIAN reporta valor susceptible 0",IF($L3922="NO",IFERROR(LOOKUP(2,1/((LISTS!$M$2:$M$13&lt;&gt;"")*ISNUMBER(SEARCH(LISTS!$M$2:$M$13,$I3922))),LISTS!$O$2:$O$13),"Medio de pago no elegible o no identificado por DIAN"),"Apta automaticamente por pago electronico y base positiva"))))</f>
        <v/>
      </c>
    </row>
    <row r="3923">
      <c r="A3923" s="9" t="n"/>
      <c r="B3923" s="9" t="n"/>
      <c r="C3923" s="12" t="n"/>
      <c r="D3923" s="11" t="n"/>
      <c r="E3923" s="11" t="n"/>
      <c r="F3923" s="11" t="n"/>
      <c r="G3923" s="11" t="n"/>
      <c r="H3923" s="11" t="n"/>
      <c r="I3923" s="9" t="n"/>
      <c r="J3923" s="9" t="n"/>
      <c r="K3923" s="9" t="n"/>
      <c r="L3923" s="9">
        <f>IF(COUNTA($A3923:$K3923)=0,"",IF(AND(IFERROR($H3923,0)&gt;0,LEN(TRIM($K3923&amp;""))&gt;0,IFERROR(LOOKUP(2,1/((LISTS!$M$2:$M$13&lt;&gt;"")*ISNUMBER(SEARCH(LISTS!$M$2:$M$13,$I3923))),LISTS!$N$2:$N$13),"NO")="SI"),"SI","NO"))</f>
        <v/>
      </c>
      <c r="M3923" s="9">
        <f>IF(COUNTA($A3923:$K3923)=0,"",IF($K3923&lt;&gt;"",IF(COUNTIF($K$19:$K3923,$K3923)&gt;1,"SI","NO"),IF(COUNTIFS($A$19:$A3923,$A3923,$C$19:$C3923,$C3923,$J$19:$J3923,$J3923,$D$19:$D3923,$D3923)&gt;1,"SI","NO")))</f>
        <v/>
      </c>
      <c r="N3923" s="11">
        <f>IF(COUNTA($A3923:$K3923)=0,"",IF(AND($L3923="SI",$M3923="NO"),IFERROR($H3923,0),0))</f>
        <v/>
      </c>
      <c r="O3923" s="9">
        <f>IF(COUNTA($A3923:$K3923)=0,"",IF($M3923="SI","CUFE o factura duplicada dentro del reporte; no se suma dos veces",IF(IFERROR($H3923,0)&lt;=0,"DIAN reporta valor susceptible 0",IF($L3923="NO",IFERROR(LOOKUP(2,1/((LISTS!$M$2:$M$13&lt;&gt;"")*ISNUMBER(SEARCH(LISTS!$M$2:$M$13,$I3923))),LISTS!$O$2:$O$13),"Medio de pago no elegible o no identificado por DIAN"),"Apta automaticamente por pago electronico y base positiva"))))</f>
        <v/>
      </c>
    </row>
    <row r="3924">
      <c r="A3924" s="9" t="n"/>
      <c r="B3924" s="9" t="n"/>
      <c r="C3924" s="12" t="n"/>
      <c r="D3924" s="11" t="n"/>
      <c r="E3924" s="11" t="n"/>
      <c r="F3924" s="11" t="n"/>
      <c r="G3924" s="11" t="n"/>
      <c r="H3924" s="11" t="n"/>
      <c r="I3924" s="9" t="n"/>
      <c r="J3924" s="9" t="n"/>
      <c r="K3924" s="9" t="n"/>
      <c r="L3924" s="9">
        <f>IF(COUNTA($A3924:$K3924)=0,"",IF(AND(IFERROR($H3924,0)&gt;0,LEN(TRIM($K3924&amp;""))&gt;0,IFERROR(LOOKUP(2,1/((LISTS!$M$2:$M$13&lt;&gt;"")*ISNUMBER(SEARCH(LISTS!$M$2:$M$13,$I3924))),LISTS!$N$2:$N$13),"NO")="SI"),"SI","NO"))</f>
        <v/>
      </c>
      <c r="M3924" s="9">
        <f>IF(COUNTA($A3924:$K3924)=0,"",IF($K3924&lt;&gt;"",IF(COUNTIF($K$19:$K3924,$K3924)&gt;1,"SI","NO"),IF(COUNTIFS($A$19:$A3924,$A3924,$C$19:$C3924,$C3924,$J$19:$J3924,$J3924,$D$19:$D3924,$D3924)&gt;1,"SI","NO")))</f>
        <v/>
      </c>
      <c r="N3924" s="11">
        <f>IF(COUNTA($A3924:$K3924)=0,"",IF(AND($L3924="SI",$M3924="NO"),IFERROR($H3924,0),0))</f>
        <v/>
      </c>
      <c r="O3924" s="9">
        <f>IF(COUNTA($A3924:$K3924)=0,"",IF($M3924="SI","CUFE o factura duplicada dentro del reporte; no se suma dos veces",IF(IFERROR($H3924,0)&lt;=0,"DIAN reporta valor susceptible 0",IF($L3924="NO",IFERROR(LOOKUP(2,1/((LISTS!$M$2:$M$13&lt;&gt;"")*ISNUMBER(SEARCH(LISTS!$M$2:$M$13,$I3924))),LISTS!$O$2:$O$13),"Medio de pago no elegible o no identificado por DIAN"),"Apta automaticamente por pago electronico y base positiva"))))</f>
        <v/>
      </c>
    </row>
    <row r="3925">
      <c r="A3925" s="9" t="n"/>
      <c r="B3925" s="9" t="n"/>
      <c r="C3925" s="12" t="n"/>
      <c r="D3925" s="11" t="n"/>
      <c r="E3925" s="11" t="n"/>
      <c r="F3925" s="11" t="n"/>
      <c r="G3925" s="11" t="n"/>
      <c r="H3925" s="11" t="n"/>
      <c r="I3925" s="9" t="n"/>
      <c r="J3925" s="9" t="n"/>
      <c r="K3925" s="9" t="n"/>
      <c r="L3925" s="9">
        <f>IF(COUNTA($A3925:$K3925)=0,"",IF(AND(IFERROR($H3925,0)&gt;0,LEN(TRIM($K3925&amp;""))&gt;0,IFERROR(LOOKUP(2,1/((LISTS!$M$2:$M$13&lt;&gt;"")*ISNUMBER(SEARCH(LISTS!$M$2:$M$13,$I3925))),LISTS!$N$2:$N$13),"NO")="SI"),"SI","NO"))</f>
        <v/>
      </c>
      <c r="M3925" s="9">
        <f>IF(COUNTA($A3925:$K3925)=0,"",IF($K3925&lt;&gt;"",IF(COUNTIF($K$19:$K3925,$K3925)&gt;1,"SI","NO"),IF(COUNTIFS($A$19:$A3925,$A3925,$C$19:$C3925,$C3925,$J$19:$J3925,$J3925,$D$19:$D3925,$D3925)&gt;1,"SI","NO")))</f>
        <v/>
      </c>
      <c r="N3925" s="11">
        <f>IF(COUNTA($A3925:$K3925)=0,"",IF(AND($L3925="SI",$M3925="NO"),IFERROR($H3925,0),0))</f>
        <v/>
      </c>
      <c r="O3925" s="9">
        <f>IF(COUNTA($A3925:$K3925)=0,"",IF($M3925="SI","CUFE o factura duplicada dentro del reporte; no se suma dos veces",IF(IFERROR($H3925,0)&lt;=0,"DIAN reporta valor susceptible 0",IF($L3925="NO",IFERROR(LOOKUP(2,1/((LISTS!$M$2:$M$13&lt;&gt;"")*ISNUMBER(SEARCH(LISTS!$M$2:$M$13,$I3925))),LISTS!$O$2:$O$13),"Medio de pago no elegible o no identificado por DIAN"),"Apta automaticamente por pago electronico y base positiva"))))</f>
        <v/>
      </c>
    </row>
    <row r="3926">
      <c r="A3926" s="9" t="n"/>
      <c r="B3926" s="9" t="n"/>
      <c r="C3926" s="12" t="n"/>
      <c r="D3926" s="11" t="n"/>
      <c r="E3926" s="11" t="n"/>
      <c r="F3926" s="11" t="n"/>
      <c r="G3926" s="11" t="n"/>
      <c r="H3926" s="11" t="n"/>
      <c r="I3926" s="9" t="n"/>
      <c r="J3926" s="9" t="n"/>
      <c r="K3926" s="9" t="n"/>
      <c r="L3926" s="9">
        <f>IF(COUNTA($A3926:$K3926)=0,"",IF(AND(IFERROR($H3926,0)&gt;0,LEN(TRIM($K3926&amp;""))&gt;0,IFERROR(LOOKUP(2,1/((LISTS!$M$2:$M$13&lt;&gt;"")*ISNUMBER(SEARCH(LISTS!$M$2:$M$13,$I3926))),LISTS!$N$2:$N$13),"NO")="SI"),"SI","NO"))</f>
        <v/>
      </c>
      <c r="M3926" s="9">
        <f>IF(COUNTA($A3926:$K3926)=0,"",IF($K3926&lt;&gt;"",IF(COUNTIF($K$19:$K3926,$K3926)&gt;1,"SI","NO"),IF(COUNTIFS($A$19:$A3926,$A3926,$C$19:$C3926,$C3926,$J$19:$J3926,$J3926,$D$19:$D3926,$D3926)&gt;1,"SI","NO")))</f>
        <v/>
      </c>
      <c r="N3926" s="11">
        <f>IF(COUNTA($A3926:$K3926)=0,"",IF(AND($L3926="SI",$M3926="NO"),IFERROR($H3926,0),0))</f>
        <v/>
      </c>
      <c r="O3926" s="9">
        <f>IF(COUNTA($A3926:$K3926)=0,"",IF($M3926="SI","CUFE o factura duplicada dentro del reporte; no se suma dos veces",IF(IFERROR($H3926,0)&lt;=0,"DIAN reporta valor susceptible 0",IF($L3926="NO",IFERROR(LOOKUP(2,1/((LISTS!$M$2:$M$13&lt;&gt;"")*ISNUMBER(SEARCH(LISTS!$M$2:$M$13,$I3926))),LISTS!$O$2:$O$13),"Medio de pago no elegible o no identificado por DIAN"),"Apta automaticamente por pago electronico y base positiva"))))</f>
        <v/>
      </c>
    </row>
    <row r="3927">
      <c r="A3927" s="9" t="n"/>
      <c r="B3927" s="9" t="n"/>
      <c r="C3927" s="12" t="n"/>
      <c r="D3927" s="11" t="n"/>
      <c r="E3927" s="11" t="n"/>
      <c r="F3927" s="11" t="n"/>
      <c r="G3927" s="11" t="n"/>
      <c r="H3927" s="11" t="n"/>
      <c r="I3927" s="9" t="n"/>
      <c r="J3927" s="9" t="n"/>
      <c r="K3927" s="9" t="n"/>
      <c r="L3927" s="9">
        <f>IF(COUNTA($A3927:$K3927)=0,"",IF(AND(IFERROR($H3927,0)&gt;0,LEN(TRIM($K3927&amp;""))&gt;0,IFERROR(LOOKUP(2,1/((LISTS!$M$2:$M$13&lt;&gt;"")*ISNUMBER(SEARCH(LISTS!$M$2:$M$13,$I3927))),LISTS!$N$2:$N$13),"NO")="SI"),"SI","NO"))</f>
        <v/>
      </c>
      <c r="M3927" s="9">
        <f>IF(COUNTA($A3927:$K3927)=0,"",IF($K3927&lt;&gt;"",IF(COUNTIF($K$19:$K3927,$K3927)&gt;1,"SI","NO"),IF(COUNTIFS($A$19:$A3927,$A3927,$C$19:$C3927,$C3927,$J$19:$J3927,$J3927,$D$19:$D3927,$D3927)&gt;1,"SI","NO")))</f>
        <v/>
      </c>
      <c r="N3927" s="11">
        <f>IF(COUNTA($A3927:$K3927)=0,"",IF(AND($L3927="SI",$M3927="NO"),IFERROR($H3927,0),0))</f>
        <v/>
      </c>
      <c r="O3927" s="9">
        <f>IF(COUNTA($A3927:$K3927)=0,"",IF($M3927="SI","CUFE o factura duplicada dentro del reporte; no se suma dos veces",IF(IFERROR($H3927,0)&lt;=0,"DIAN reporta valor susceptible 0",IF($L3927="NO",IFERROR(LOOKUP(2,1/((LISTS!$M$2:$M$13&lt;&gt;"")*ISNUMBER(SEARCH(LISTS!$M$2:$M$13,$I3927))),LISTS!$O$2:$O$13),"Medio de pago no elegible o no identificado por DIAN"),"Apta automaticamente por pago electronico y base positiva"))))</f>
        <v/>
      </c>
    </row>
    <row r="3928">
      <c r="A3928" s="9" t="n"/>
      <c r="B3928" s="9" t="n"/>
      <c r="C3928" s="12" t="n"/>
      <c r="D3928" s="11" t="n"/>
      <c r="E3928" s="11" t="n"/>
      <c r="F3928" s="11" t="n"/>
      <c r="G3928" s="11" t="n"/>
      <c r="H3928" s="11" t="n"/>
      <c r="I3928" s="9" t="n"/>
      <c r="J3928" s="9" t="n"/>
      <c r="K3928" s="9" t="n"/>
      <c r="L3928" s="9">
        <f>IF(COUNTA($A3928:$K3928)=0,"",IF(AND(IFERROR($H3928,0)&gt;0,LEN(TRIM($K3928&amp;""))&gt;0,IFERROR(LOOKUP(2,1/((LISTS!$M$2:$M$13&lt;&gt;"")*ISNUMBER(SEARCH(LISTS!$M$2:$M$13,$I3928))),LISTS!$N$2:$N$13),"NO")="SI"),"SI","NO"))</f>
        <v/>
      </c>
      <c r="M3928" s="9">
        <f>IF(COUNTA($A3928:$K3928)=0,"",IF($K3928&lt;&gt;"",IF(COUNTIF($K$19:$K3928,$K3928)&gt;1,"SI","NO"),IF(COUNTIFS($A$19:$A3928,$A3928,$C$19:$C3928,$C3928,$J$19:$J3928,$J3928,$D$19:$D3928,$D3928)&gt;1,"SI","NO")))</f>
        <v/>
      </c>
      <c r="N3928" s="11">
        <f>IF(COUNTA($A3928:$K3928)=0,"",IF(AND($L3928="SI",$M3928="NO"),IFERROR($H3928,0),0))</f>
        <v/>
      </c>
      <c r="O3928" s="9">
        <f>IF(COUNTA($A3928:$K3928)=0,"",IF($M3928="SI","CUFE o factura duplicada dentro del reporte; no se suma dos veces",IF(IFERROR($H3928,0)&lt;=0,"DIAN reporta valor susceptible 0",IF($L3928="NO",IFERROR(LOOKUP(2,1/((LISTS!$M$2:$M$13&lt;&gt;"")*ISNUMBER(SEARCH(LISTS!$M$2:$M$13,$I3928))),LISTS!$O$2:$O$13),"Medio de pago no elegible o no identificado por DIAN"),"Apta automaticamente por pago electronico y base positiva"))))</f>
        <v/>
      </c>
    </row>
    <row r="3929">
      <c r="A3929" s="9" t="n"/>
      <c r="B3929" s="9" t="n"/>
      <c r="C3929" s="12" t="n"/>
      <c r="D3929" s="11" t="n"/>
      <c r="E3929" s="11" t="n"/>
      <c r="F3929" s="11" t="n"/>
      <c r="G3929" s="11" t="n"/>
      <c r="H3929" s="11" t="n"/>
      <c r="I3929" s="9" t="n"/>
      <c r="J3929" s="9" t="n"/>
      <c r="K3929" s="9" t="n"/>
      <c r="L3929" s="9">
        <f>IF(COUNTA($A3929:$K3929)=0,"",IF(AND(IFERROR($H3929,0)&gt;0,LEN(TRIM($K3929&amp;""))&gt;0,IFERROR(LOOKUP(2,1/((LISTS!$M$2:$M$13&lt;&gt;"")*ISNUMBER(SEARCH(LISTS!$M$2:$M$13,$I3929))),LISTS!$N$2:$N$13),"NO")="SI"),"SI","NO"))</f>
        <v/>
      </c>
      <c r="M3929" s="9">
        <f>IF(COUNTA($A3929:$K3929)=0,"",IF($K3929&lt;&gt;"",IF(COUNTIF($K$19:$K3929,$K3929)&gt;1,"SI","NO"),IF(COUNTIFS($A$19:$A3929,$A3929,$C$19:$C3929,$C3929,$J$19:$J3929,$J3929,$D$19:$D3929,$D3929)&gt;1,"SI","NO")))</f>
        <v/>
      </c>
      <c r="N3929" s="11">
        <f>IF(COUNTA($A3929:$K3929)=0,"",IF(AND($L3929="SI",$M3929="NO"),IFERROR($H3929,0),0))</f>
        <v/>
      </c>
      <c r="O3929" s="9">
        <f>IF(COUNTA($A3929:$K3929)=0,"",IF($M3929="SI","CUFE o factura duplicada dentro del reporte; no se suma dos veces",IF(IFERROR($H3929,0)&lt;=0,"DIAN reporta valor susceptible 0",IF($L3929="NO",IFERROR(LOOKUP(2,1/((LISTS!$M$2:$M$13&lt;&gt;"")*ISNUMBER(SEARCH(LISTS!$M$2:$M$13,$I3929))),LISTS!$O$2:$O$13),"Medio de pago no elegible o no identificado por DIAN"),"Apta automaticamente por pago electronico y base positiva"))))</f>
        <v/>
      </c>
    </row>
    <row r="3930">
      <c r="A3930" s="9" t="n"/>
      <c r="B3930" s="9" t="n"/>
      <c r="C3930" s="12" t="n"/>
      <c r="D3930" s="11" t="n"/>
      <c r="E3930" s="11" t="n"/>
      <c r="F3930" s="11" t="n"/>
      <c r="G3930" s="11" t="n"/>
      <c r="H3930" s="11" t="n"/>
      <c r="I3930" s="9" t="n"/>
      <c r="J3930" s="9" t="n"/>
      <c r="K3930" s="9" t="n"/>
      <c r="L3930" s="9">
        <f>IF(COUNTA($A3930:$K3930)=0,"",IF(AND(IFERROR($H3930,0)&gt;0,LEN(TRIM($K3930&amp;""))&gt;0,IFERROR(LOOKUP(2,1/((LISTS!$M$2:$M$13&lt;&gt;"")*ISNUMBER(SEARCH(LISTS!$M$2:$M$13,$I3930))),LISTS!$N$2:$N$13),"NO")="SI"),"SI","NO"))</f>
        <v/>
      </c>
      <c r="M3930" s="9">
        <f>IF(COUNTA($A3930:$K3930)=0,"",IF($K3930&lt;&gt;"",IF(COUNTIF($K$19:$K3930,$K3930)&gt;1,"SI","NO"),IF(COUNTIFS($A$19:$A3930,$A3930,$C$19:$C3930,$C3930,$J$19:$J3930,$J3930,$D$19:$D3930,$D3930)&gt;1,"SI","NO")))</f>
        <v/>
      </c>
      <c r="N3930" s="11">
        <f>IF(COUNTA($A3930:$K3930)=0,"",IF(AND($L3930="SI",$M3930="NO"),IFERROR($H3930,0),0))</f>
        <v/>
      </c>
      <c r="O3930" s="9">
        <f>IF(COUNTA($A3930:$K3930)=0,"",IF($M3930="SI","CUFE o factura duplicada dentro del reporte; no se suma dos veces",IF(IFERROR($H3930,0)&lt;=0,"DIAN reporta valor susceptible 0",IF($L3930="NO",IFERROR(LOOKUP(2,1/((LISTS!$M$2:$M$13&lt;&gt;"")*ISNUMBER(SEARCH(LISTS!$M$2:$M$13,$I3930))),LISTS!$O$2:$O$13),"Medio de pago no elegible o no identificado por DIAN"),"Apta automaticamente por pago electronico y base positiva"))))</f>
        <v/>
      </c>
    </row>
    <row r="3931">
      <c r="A3931" s="9" t="n"/>
      <c r="B3931" s="9" t="n"/>
      <c r="C3931" s="12" t="n"/>
      <c r="D3931" s="11" t="n"/>
      <c r="E3931" s="11" t="n"/>
      <c r="F3931" s="11" t="n"/>
      <c r="G3931" s="11" t="n"/>
      <c r="H3931" s="11" t="n"/>
      <c r="I3931" s="9" t="n"/>
      <c r="J3931" s="9" t="n"/>
      <c r="K3931" s="9" t="n"/>
      <c r="L3931" s="9">
        <f>IF(COUNTA($A3931:$K3931)=0,"",IF(AND(IFERROR($H3931,0)&gt;0,LEN(TRIM($K3931&amp;""))&gt;0,IFERROR(LOOKUP(2,1/((LISTS!$M$2:$M$13&lt;&gt;"")*ISNUMBER(SEARCH(LISTS!$M$2:$M$13,$I3931))),LISTS!$N$2:$N$13),"NO")="SI"),"SI","NO"))</f>
        <v/>
      </c>
      <c r="M3931" s="9">
        <f>IF(COUNTA($A3931:$K3931)=0,"",IF($K3931&lt;&gt;"",IF(COUNTIF($K$19:$K3931,$K3931)&gt;1,"SI","NO"),IF(COUNTIFS($A$19:$A3931,$A3931,$C$19:$C3931,$C3931,$J$19:$J3931,$J3931,$D$19:$D3931,$D3931)&gt;1,"SI","NO")))</f>
        <v/>
      </c>
      <c r="N3931" s="11">
        <f>IF(COUNTA($A3931:$K3931)=0,"",IF(AND($L3931="SI",$M3931="NO"),IFERROR($H3931,0),0))</f>
        <v/>
      </c>
      <c r="O3931" s="9">
        <f>IF(COUNTA($A3931:$K3931)=0,"",IF($M3931="SI","CUFE o factura duplicada dentro del reporte; no se suma dos veces",IF(IFERROR($H3931,0)&lt;=0,"DIAN reporta valor susceptible 0",IF($L3931="NO",IFERROR(LOOKUP(2,1/((LISTS!$M$2:$M$13&lt;&gt;"")*ISNUMBER(SEARCH(LISTS!$M$2:$M$13,$I3931))),LISTS!$O$2:$O$13),"Medio de pago no elegible o no identificado por DIAN"),"Apta automaticamente por pago electronico y base positiva"))))</f>
        <v/>
      </c>
    </row>
    <row r="3932">
      <c r="A3932" s="9" t="n"/>
      <c r="B3932" s="9" t="n"/>
      <c r="C3932" s="12" t="n"/>
      <c r="D3932" s="11" t="n"/>
      <c r="E3932" s="11" t="n"/>
      <c r="F3932" s="11" t="n"/>
      <c r="G3932" s="11" t="n"/>
      <c r="H3932" s="11" t="n"/>
      <c r="I3932" s="9" t="n"/>
      <c r="J3932" s="9" t="n"/>
      <c r="K3932" s="9" t="n"/>
      <c r="L3932" s="9">
        <f>IF(COUNTA($A3932:$K3932)=0,"",IF(AND(IFERROR($H3932,0)&gt;0,LEN(TRIM($K3932&amp;""))&gt;0,IFERROR(LOOKUP(2,1/((LISTS!$M$2:$M$13&lt;&gt;"")*ISNUMBER(SEARCH(LISTS!$M$2:$M$13,$I3932))),LISTS!$N$2:$N$13),"NO")="SI"),"SI","NO"))</f>
        <v/>
      </c>
      <c r="M3932" s="9">
        <f>IF(COUNTA($A3932:$K3932)=0,"",IF($K3932&lt;&gt;"",IF(COUNTIF($K$19:$K3932,$K3932)&gt;1,"SI","NO"),IF(COUNTIFS($A$19:$A3932,$A3932,$C$19:$C3932,$C3932,$J$19:$J3932,$J3932,$D$19:$D3932,$D3932)&gt;1,"SI","NO")))</f>
        <v/>
      </c>
      <c r="N3932" s="11">
        <f>IF(COUNTA($A3932:$K3932)=0,"",IF(AND($L3932="SI",$M3932="NO"),IFERROR($H3932,0),0))</f>
        <v/>
      </c>
      <c r="O3932" s="9">
        <f>IF(COUNTA($A3932:$K3932)=0,"",IF($M3932="SI","CUFE o factura duplicada dentro del reporte; no se suma dos veces",IF(IFERROR($H3932,0)&lt;=0,"DIAN reporta valor susceptible 0",IF($L3932="NO",IFERROR(LOOKUP(2,1/((LISTS!$M$2:$M$13&lt;&gt;"")*ISNUMBER(SEARCH(LISTS!$M$2:$M$13,$I3932))),LISTS!$O$2:$O$13),"Medio de pago no elegible o no identificado por DIAN"),"Apta automaticamente por pago electronico y base positiva"))))</f>
        <v/>
      </c>
    </row>
    <row r="3933">
      <c r="A3933" s="9" t="n"/>
      <c r="B3933" s="9" t="n"/>
      <c r="C3933" s="12" t="n"/>
      <c r="D3933" s="11" t="n"/>
      <c r="E3933" s="11" t="n"/>
      <c r="F3933" s="11" t="n"/>
      <c r="G3933" s="11" t="n"/>
      <c r="H3933" s="11" t="n"/>
      <c r="I3933" s="9" t="n"/>
      <c r="J3933" s="9" t="n"/>
      <c r="K3933" s="9" t="n"/>
      <c r="L3933" s="9">
        <f>IF(COUNTA($A3933:$K3933)=0,"",IF(AND(IFERROR($H3933,0)&gt;0,LEN(TRIM($K3933&amp;""))&gt;0,IFERROR(LOOKUP(2,1/((LISTS!$M$2:$M$13&lt;&gt;"")*ISNUMBER(SEARCH(LISTS!$M$2:$M$13,$I3933))),LISTS!$N$2:$N$13),"NO")="SI"),"SI","NO"))</f>
        <v/>
      </c>
      <c r="M3933" s="9">
        <f>IF(COUNTA($A3933:$K3933)=0,"",IF($K3933&lt;&gt;"",IF(COUNTIF($K$19:$K3933,$K3933)&gt;1,"SI","NO"),IF(COUNTIFS($A$19:$A3933,$A3933,$C$19:$C3933,$C3933,$J$19:$J3933,$J3933,$D$19:$D3933,$D3933)&gt;1,"SI","NO")))</f>
        <v/>
      </c>
      <c r="N3933" s="11">
        <f>IF(COUNTA($A3933:$K3933)=0,"",IF(AND($L3933="SI",$M3933="NO"),IFERROR($H3933,0),0))</f>
        <v/>
      </c>
      <c r="O3933" s="9">
        <f>IF(COUNTA($A3933:$K3933)=0,"",IF($M3933="SI","CUFE o factura duplicada dentro del reporte; no se suma dos veces",IF(IFERROR($H3933,0)&lt;=0,"DIAN reporta valor susceptible 0",IF($L3933="NO",IFERROR(LOOKUP(2,1/((LISTS!$M$2:$M$13&lt;&gt;"")*ISNUMBER(SEARCH(LISTS!$M$2:$M$13,$I3933))),LISTS!$O$2:$O$13),"Medio de pago no elegible o no identificado por DIAN"),"Apta automaticamente por pago electronico y base positiva"))))</f>
        <v/>
      </c>
    </row>
    <row r="3934">
      <c r="A3934" s="9" t="n"/>
      <c r="B3934" s="9" t="n"/>
      <c r="C3934" s="12" t="n"/>
      <c r="D3934" s="11" t="n"/>
      <c r="E3934" s="11" t="n"/>
      <c r="F3934" s="11" t="n"/>
      <c r="G3934" s="11" t="n"/>
      <c r="H3934" s="11" t="n"/>
      <c r="I3934" s="9" t="n"/>
      <c r="J3934" s="9" t="n"/>
      <c r="K3934" s="9" t="n"/>
      <c r="L3934" s="9">
        <f>IF(COUNTA($A3934:$K3934)=0,"",IF(AND(IFERROR($H3934,0)&gt;0,LEN(TRIM($K3934&amp;""))&gt;0,IFERROR(LOOKUP(2,1/((LISTS!$M$2:$M$13&lt;&gt;"")*ISNUMBER(SEARCH(LISTS!$M$2:$M$13,$I3934))),LISTS!$N$2:$N$13),"NO")="SI"),"SI","NO"))</f>
        <v/>
      </c>
      <c r="M3934" s="9">
        <f>IF(COUNTA($A3934:$K3934)=0,"",IF($K3934&lt;&gt;"",IF(COUNTIF($K$19:$K3934,$K3934)&gt;1,"SI","NO"),IF(COUNTIFS($A$19:$A3934,$A3934,$C$19:$C3934,$C3934,$J$19:$J3934,$J3934,$D$19:$D3934,$D3934)&gt;1,"SI","NO")))</f>
        <v/>
      </c>
      <c r="N3934" s="11">
        <f>IF(COUNTA($A3934:$K3934)=0,"",IF(AND($L3934="SI",$M3934="NO"),IFERROR($H3934,0),0))</f>
        <v/>
      </c>
      <c r="O3934" s="9">
        <f>IF(COUNTA($A3934:$K3934)=0,"",IF($M3934="SI","CUFE o factura duplicada dentro del reporte; no se suma dos veces",IF(IFERROR($H3934,0)&lt;=0,"DIAN reporta valor susceptible 0",IF($L3934="NO",IFERROR(LOOKUP(2,1/((LISTS!$M$2:$M$13&lt;&gt;"")*ISNUMBER(SEARCH(LISTS!$M$2:$M$13,$I3934))),LISTS!$O$2:$O$13),"Medio de pago no elegible o no identificado por DIAN"),"Apta automaticamente por pago electronico y base positiva"))))</f>
        <v/>
      </c>
    </row>
    <row r="3935">
      <c r="A3935" s="9" t="n"/>
      <c r="B3935" s="9" t="n"/>
      <c r="C3935" s="12" t="n"/>
      <c r="D3935" s="11" t="n"/>
      <c r="E3935" s="11" t="n"/>
      <c r="F3935" s="11" t="n"/>
      <c r="G3935" s="11" t="n"/>
      <c r="H3935" s="11" t="n"/>
      <c r="I3935" s="9" t="n"/>
      <c r="J3935" s="9" t="n"/>
      <c r="K3935" s="9" t="n"/>
      <c r="L3935" s="9">
        <f>IF(COUNTA($A3935:$K3935)=0,"",IF(AND(IFERROR($H3935,0)&gt;0,LEN(TRIM($K3935&amp;""))&gt;0,IFERROR(LOOKUP(2,1/((LISTS!$M$2:$M$13&lt;&gt;"")*ISNUMBER(SEARCH(LISTS!$M$2:$M$13,$I3935))),LISTS!$N$2:$N$13),"NO")="SI"),"SI","NO"))</f>
        <v/>
      </c>
      <c r="M3935" s="9">
        <f>IF(COUNTA($A3935:$K3935)=0,"",IF($K3935&lt;&gt;"",IF(COUNTIF($K$19:$K3935,$K3935)&gt;1,"SI","NO"),IF(COUNTIFS($A$19:$A3935,$A3935,$C$19:$C3935,$C3935,$J$19:$J3935,$J3935,$D$19:$D3935,$D3935)&gt;1,"SI","NO")))</f>
        <v/>
      </c>
      <c r="N3935" s="11">
        <f>IF(COUNTA($A3935:$K3935)=0,"",IF(AND($L3935="SI",$M3935="NO"),IFERROR($H3935,0),0))</f>
        <v/>
      </c>
      <c r="O3935" s="9">
        <f>IF(COUNTA($A3935:$K3935)=0,"",IF($M3935="SI","CUFE o factura duplicada dentro del reporte; no se suma dos veces",IF(IFERROR($H3935,0)&lt;=0,"DIAN reporta valor susceptible 0",IF($L3935="NO",IFERROR(LOOKUP(2,1/((LISTS!$M$2:$M$13&lt;&gt;"")*ISNUMBER(SEARCH(LISTS!$M$2:$M$13,$I3935))),LISTS!$O$2:$O$13),"Medio de pago no elegible o no identificado por DIAN"),"Apta automaticamente por pago electronico y base positiva"))))</f>
        <v/>
      </c>
    </row>
    <row r="3936">
      <c r="A3936" s="9" t="n"/>
      <c r="B3936" s="9" t="n"/>
      <c r="C3936" s="12" t="n"/>
      <c r="D3936" s="11" t="n"/>
      <c r="E3936" s="11" t="n"/>
      <c r="F3936" s="11" t="n"/>
      <c r="G3936" s="11" t="n"/>
      <c r="H3936" s="11" t="n"/>
      <c r="I3936" s="9" t="n"/>
      <c r="J3936" s="9" t="n"/>
      <c r="K3936" s="9" t="n"/>
      <c r="L3936" s="9">
        <f>IF(COUNTA($A3936:$K3936)=0,"",IF(AND(IFERROR($H3936,0)&gt;0,LEN(TRIM($K3936&amp;""))&gt;0,IFERROR(LOOKUP(2,1/((LISTS!$M$2:$M$13&lt;&gt;"")*ISNUMBER(SEARCH(LISTS!$M$2:$M$13,$I3936))),LISTS!$N$2:$N$13),"NO")="SI"),"SI","NO"))</f>
        <v/>
      </c>
      <c r="M3936" s="9">
        <f>IF(COUNTA($A3936:$K3936)=0,"",IF($K3936&lt;&gt;"",IF(COUNTIF($K$19:$K3936,$K3936)&gt;1,"SI","NO"),IF(COUNTIFS($A$19:$A3936,$A3936,$C$19:$C3936,$C3936,$J$19:$J3936,$J3936,$D$19:$D3936,$D3936)&gt;1,"SI","NO")))</f>
        <v/>
      </c>
      <c r="N3936" s="11">
        <f>IF(COUNTA($A3936:$K3936)=0,"",IF(AND($L3936="SI",$M3936="NO"),IFERROR($H3936,0),0))</f>
        <v/>
      </c>
      <c r="O3936" s="9">
        <f>IF(COUNTA($A3936:$K3936)=0,"",IF($M3936="SI","CUFE o factura duplicada dentro del reporte; no se suma dos veces",IF(IFERROR($H3936,0)&lt;=0,"DIAN reporta valor susceptible 0",IF($L3936="NO",IFERROR(LOOKUP(2,1/((LISTS!$M$2:$M$13&lt;&gt;"")*ISNUMBER(SEARCH(LISTS!$M$2:$M$13,$I3936))),LISTS!$O$2:$O$13),"Medio de pago no elegible o no identificado por DIAN"),"Apta automaticamente por pago electronico y base positiva"))))</f>
        <v/>
      </c>
    </row>
    <row r="3937">
      <c r="A3937" s="9" t="n"/>
      <c r="B3937" s="9" t="n"/>
      <c r="C3937" s="12" t="n"/>
      <c r="D3937" s="11" t="n"/>
      <c r="E3937" s="11" t="n"/>
      <c r="F3937" s="11" t="n"/>
      <c r="G3937" s="11" t="n"/>
      <c r="H3937" s="11" t="n"/>
      <c r="I3937" s="9" t="n"/>
      <c r="J3937" s="9" t="n"/>
      <c r="K3937" s="9" t="n"/>
      <c r="L3937" s="9">
        <f>IF(COUNTA($A3937:$K3937)=0,"",IF(AND(IFERROR($H3937,0)&gt;0,LEN(TRIM($K3937&amp;""))&gt;0,IFERROR(LOOKUP(2,1/((LISTS!$M$2:$M$13&lt;&gt;"")*ISNUMBER(SEARCH(LISTS!$M$2:$M$13,$I3937))),LISTS!$N$2:$N$13),"NO")="SI"),"SI","NO"))</f>
        <v/>
      </c>
      <c r="M3937" s="9">
        <f>IF(COUNTA($A3937:$K3937)=0,"",IF($K3937&lt;&gt;"",IF(COUNTIF($K$19:$K3937,$K3937)&gt;1,"SI","NO"),IF(COUNTIFS($A$19:$A3937,$A3937,$C$19:$C3937,$C3937,$J$19:$J3937,$J3937,$D$19:$D3937,$D3937)&gt;1,"SI","NO")))</f>
        <v/>
      </c>
      <c r="N3937" s="11">
        <f>IF(COUNTA($A3937:$K3937)=0,"",IF(AND($L3937="SI",$M3937="NO"),IFERROR($H3937,0),0))</f>
        <v/>
      </c>
      <c r="O3937" s="9">
        <f>IF(COUNTA($A3937:$K3937)=0,"",IF($M3937="SI","CUFE o factura duplicada dentro del reporte; no se suma dos veces",IF(IFERROR($H3937,0)&lt;=0,"DIAN reporta valor susceptible 0",IF($L3937="NO",IFERROR(LOOKUP(2,1/((LISTS!$M$2:$M$13&lt;&gt;"")*ISNUMBER(SEARCH(LISTS!$M$2:$M$13,$I3937))),LISTS!$O$2:$O$13),"Medio de pago no elegible o no identificado por DIAN"),"Apta automaticamente por pago electronico y base positiva"))))</f>
        <v/>
      </c>
    </row>
    <row r="3938">
      <c r="A3938" s="9" t="n"/>
      <c r="B3938" s="9" t="n"/>
      <c r="C3938" s="12" t="n"/>
      <c r="D3938" s="11" t="n"/>
      <c r="E3938" s="11" t="n"/>
      <c r="F3938" s="11" t="n"/>
      <c r="G3938" s="11" t="n"/>
      <c r="H3938" s="11" t="n"/>
      <c r="I3938" s="9" t="n"/>
      <c r="J3938" s="9" t="n"/>
      <c r="K3938" s="9" t="n"/>
      <c r="L3938" s="9">
        <f>IF(COUNTA($A3938:$K3938)=0,"",IF(AND(IFERROR($H3938,0)&gt;0,LEN(TRIM($K3938&amp;""))&gt;0,IFERROR(LOOKUP(2,1/((LISTS!$M$2:$M$13&lt;&gt;"")*ISNUMBER(SEARCH(LISTS!$M$2:$M$13,$I3938))),LISTS!$N$2:$N$13),"NO")="SI"),"SI","NO"))</f>
        <v/>
      </c>
      <c r="M3938" s="9">
        <f>IF(COUNTA($A3938:$K3938)=0,"",IF($K3938&lt;&gt;"",IF(COUNTIF($K$19:$K3938,$K3938)&gt;1,"SI","NO"),IF(COUNTIFS($A$19:$A3938,$A3938,$C$19:$C3938,$C3938,$J$19:$J3938,$J3938,$D$19:$D3938,$D3938)&gt;1,"SI","NO")))</f>
        <v/>
      </c>
      <c r="N3938" s="11">
        <f>IF(COUNTA($A3938:$K3938)=0,"",IF(AND($L3938="SI",$M3938="NO"),IFERROR($H3938,0),0))</f>
        <v/>
      </c>
      <c r="O3938" s="9">
        <f>IF(COUNTA($A3938:$K3938)=0,"",IF($M3938="SI","CUFE o factura duplicada dentro del reporte; no se suma dos veces",IF(IFERROR($H3938,0)&lt;=0,"DIAN reporta valor susceptible 0",IF($L3938="NO",IFERROR(LOOKUP(2,1/((LISTS!$M$2:$M$13&lt;&gt;"")*ISNUMBER(SEARCH(LISTS!$M$2:$M$13,$I3938))),LISTS!$O$2:$O$13),"Medio de pago no elegible o no identificado por DIAN"),"Apta automaticamente por pago electronico y base positiva"))))</f>
        <v/>
      </c>
    </row>
    <row r="3939">
      <c r="A3939" s="9" t="n"/>
      <c r="B3939" s="9" t="n"/>
      <c r="C3939" s="12" t="n"/>
      <c r="D3939" s="11" t="n"/>
      <c r="E3939" s="11" t="n"/>
      <c r="F3939" s="11" t="n"/>
      <c r="G3939" s="11" t="n"/>
      <c r="H3939" s="11" t="n"/>
      <c r="I3939" s="9" t="n"/>
      <c r="J3939" s="9" t="n"/>
      <c r="K3939" s="9" t="n"/>
      <c r="L3939" s="9">
        <f>IF(COUNTA($A3939:$K3939)=0,"",IF(AND(IFERROR($H3939,0)&gt;0,LEN(TRIM($K3939&amp;""))&gt;0,IFERROR(LOOKUP(2,1/((LISTS!$M$2:$M$13&lt;&gt;"")*ISNUMBER(SEARCH(LISTS!$M$2:$M$13,$I3939))),LISTS!$N$2:$N$13),"NO")="SI"),"SI","NO"))</f>
        <v/>
      </c>
      <c r="M3939" s="9">
        <f>IF(COUNTA($A3939:$K3939)=0,"",IF($K3939&lt;&gt;"",IF(COUNTIF($K$19:$K3939,$K3939)&gt;1,"SI","NO"),IF(COUNTIFS($A$19:$A3939,$A3939,$C$19:$C3939,$C3939,$J$19:$J3939,$J3939,$D$19:$D3939,$D3939)&gt;1,"SI","NO")))</f>
        <v/>
      </c>
      <c r="N3939" s="11">
        <f>IF(COUNTA($A3939:$K3939)=0,"",IF(AND($L3939="SI",$M3939="NO"),IFERROR($H3939,0),0))</f>
        <v/>
      </c>
      <c r="O3939" s="9">
        <f>IF(COUNTA($A3939:$K3939)=0,"",IF($M3939="SI","CUFE o factura duplicada dentro del reporte; no se suma dos veces",IF(IFERROR($H3939,0)&lt;=0,"DIAN reporta valor susceptible 0",IF($L3939="NO",IFERROR(LOOKUP(2,1/((LISTS!$M$2:$M$13&lt;&gt;"")*ISNUMBER(SEARCH(LISTS!$M$2:$M$13,$I3939))),LISTS!$O$2:$O$13),"Medio de pago no elegible o no identificado por DIAN"),"Apta automaticamente por pago electronico y base positiva"))))</f>
        <v/>
      </c>
    </row>
    <row r="3940">
      <c r="A3940" s="9" t="n"/>
      <c r="B3940" s="9" t="n"/>
      <c r="C3940" s="12" t="n"/>
      <c r="D3940" s="11" t="n"/>
      <c r="E3940" s="11" t="n"/>
      <c r="F3940" s="11" t="n"/>
      <c r="G3940" s="11" t="n"/>
      <c r="H3940" s="11" t="n"/>
      <c r="I3940" s="9" t="n"/>
      <c r="J3940" s="9" t="n"/>
      <c r="K3940" s="9" t="n"/>
      <c r="L3940" s="9">
        <f>IF(COUNTA($A3940:$K3940)=0,"",IF(AND(IFERROR($H3940,0)&gt;0,LEN(TRIM($K3940&amp;""))&gt;0,IFERROR(LOOKUP(2,1/((LISTS!$M$2:$M$13&lt;&gt;"")*ISNUMBER(SEARCH(LISTS!$M$2:$M$13,$I3940))),LISTS!$N$2:$N$13),"NO")="SI"),"SI","NO"))</f>
        <v/>
      </c>
      <c r="M3940" s="9">
        <f>IF(COUNTA($A3940:$K3940)=0,"",IF($K3940&lt;&gt;"",IF(COUNTIF($K$19:$K3940,$K3940)&gt;1,"SI","NO"),IF(COUNTIFS($A$19:$A3940,$A3940,$C$19:$C3940,$C3940,$J$19:$J3940,$J3940,$D$19:$D3940,$D3940)&gt;1,"SI","NO")))</f>
        <v/>
      </c>
      <c r="N3940" s="11">
        <f>IF(COUNTA($A3940:$K3940)=0,"",IF(AND($L3940="SI",$M3940="NO"),IFERROR($H3940,0),0))</f>
        <v/>
      </c>
      <c r="O3940" s="9">
        <f>IF(COUNTA($A3940:$K3940)=0,"",IF($M3940="SI","CUFE o factura duplicada dentro del reporte; no se suma dos veces",IF(IFERROR($H3940,0)&lt;=0,"DIAN reporta valor susceptible 0",IF($L3940="NO",IFERROR(LOOKUP(2,1/((LISTS!$M$2:$M$13&lt;&gt;"")*ISNUMBER(SEARCH(LISTS!$M$2:$M$13,$I3940))),LISTS!$O$2:$O$13),"Medio de pago no elegible o no identificado por DIAN"),"Apta automaticamente por pago electronico y base positiva"))))</f>
        <v/>
      </c>
    </row>
    <row r="3941">
      <c r="A3941" s="9" t="n"/>
      <c r="B3941" s="9" t="n"/>
      <c r="C3941" s="12" t="n"/>
      <c r="D3941" s="11" t="n"/>
      <c r="E3941" s="11" t="n"/>
      <c r="F3941" s="11" t="n"/>
      <c r="G3941" s="11" t="n"/>
      <c r="H3941" s="11" t="n"/>
      <c r="I3941" s="9" t="n"/>
      <c r="J3941" s="9" t="n"/>
      <c r="K3941" s="9" t="n"/>
      <c r="L3941" s="9">
        <f>IF(COUNTA($A3941:$K3941)=0,"",IF(AND(IFERROR($H3941,0)&gt;0,LEN(TRIM($K3941&amp;""))&gt;0,IFERROR(LOOKUP(2,1/((LISTS!$M$2:$M$13&lt;&gt;"")*ISNUMBER(SEARCH(LISTS!$M$2:$M$13,$I3941))),LISTS!$N$2:$N$13),"NO")="SI"),"SI","NO"))</f>
        <v/>
      </c>
      <c r="M3941" s="9">
        <f>IF(COUNTA($A3941:$K3941)=0,"",IF($K3941&lt;&gt;"",IF(COUNTIF($K$19:$K3941,$K3941)&gt;1,"SI","NO"),IF(COUNTIFS($A$19:$A3941,$A3941,$C$19:$C3941,$C3941,$J$19:$J3941,$J3941,$D$19:$D3941,$D3941)&gt;1,"SI","NO")))</f>
        <v/>
      </c>
      <c r="N3941" s="11">
        <f>IF(COUNTA($A3941:$K3941)=0,"",IF(AND($L3941="SI",$M3941="NO"),IFERROR($H3941,0),0))</f>
        <v/>
      </c>
      <c r="O3941" s="9">
        <f>IF(COUNTA($A3941:$K3941)=0,"",IF($M3941="SI","CUFE o factura duplicada dentro del reporte; no se suma dos veces",IF(IFERROR($H3941,0)&lt;=0,"DIAN reporta valor susceptible 0",IF($L3941="NO",IFERROR(LOOKUP(2,1/((LISTS!$M$2:$M$13&lt;&gt;"")*ISNUMBER(SEARCH(LISTS!$M$2:$M$13,$I3941))),LISTS!$O$2:$O$13),"Medio de pago no elegible o no identificado por DIAN"),"Apta automaticamente por pago electronico y base positiva"))))</f>
        <v/>
      </c>
    </row>
    <row r="3942">
      <c r="A3942" s="9" t="n"/>
      <c r="B3942" s="9" t="n"/>
      <c r="C3942" s="12" t="n"/>
      <c r="D3942" s="11" t="n"/>
      <c r="E3942" s="11" t="n"/>
      <c r="F3942" s="11" t="n"/>
      <c r="G3942" s="11" t="n"/>
      <c r="H3942" s="11" t="n"/>
      <c r="I3942" s="9" t="n"/>
      <c r="J3942" s="9" t="n"/>
      <c r="K3942" s="9" t="n"/>
      <c r="L3942" s="9">
        <f>IF(COUNTA($A3942:$K3942)=0,"",IF(AND(IFERROR($H3942,0)&gt;0,LEN(TRIM($K3942&amp;""))&gt;0,IFERROR(LOOKUP(2,1/((LISTS!$M$2:$M$13&lt;&gt;"")*ISNUMBER(SEARCH(LISTS!$M$2:$M$13,$I3942))),LISTS!$N$2:$N$13),"NO")="SI"),"SI","NO"))</f>
        <v/>
      </c>
      <c r="M3942" s="9">
        <f>IF(COUNTA($A3942:$K3942)=0,"",IF($K3942&lt;&gt;"",IF(COUNTIF($K$19:$K3942,$K3942)&gt;1,"SI","NO"),IF(COUNTIFS($A$19:$A3942,$A3942,$C$19:$C3942,$C3942,$J$19:$J3942,$J3942,$D$19:$D3942,$D3942)&gt;1,"SI","NO")))</f>
        <v/>
      </c>
      <c r="N3942" s="11">
        <f>IF(COUNTA($A3942:$K3942)=0,"",IF(AND($L3942="SI",$M3942="NO"),IFERROR($H3942,0),0))</f>
        <v/>
      </c>
      <c r="O3942" s="9">
        <f>IF(COUNTA($A3942:$K3942)=0,"",IF($M3942="SI","CUFE o factura duplicada dentro del reporte; no se suma dos veces",IF(IFERROR($H3942,0)&lt;=0,"DIAN reporta valor susceptible 0",IF($L3942="NO",IFERROR(LOOKUP(2,1/((LISTS!$M$2:$M$13&lt;&gt;"")*ISNUMBER(SEARCH(LISTS!$M$2:$M$13,$I3942))),LISTS!$O$2:$O$13),"Medio de pago no elegible o no identificado por DIAN"),"Apta automaticamente por pago electronico y base positiva"))))</f>
        <v/>
      </c>
    </row>
    <row r="3943">
      <c r="A3943" s="9" t="n"/>
      <c r="B3943" s="9" t="n"/>
      <c r="C3943" s="12" t="n"/>
      <c r="D3943" s="11" t="n"/>
      <c r="E3943" s="11" t="n"/>
      <c r="F3943" s="11" t="n"/>
      <c r="G3943" s="11" t="n"/>
      <c r="H3943" s="11" t="n"/>
      <c r="I3943" s="9" t="n"/>
      <c r="J3943" s="9" t="n"/>
      <c r="K3943" s="9" t="n"/>
      <c r="L3943" s="9">
        <f>IF(COUNTA($A3943:$K3943)=0,"",IF(AND(IFERROR($H3943,0)&gt;0,LEN(TRIM($K3943&amp;""))&gt;0,IFERROR(LOOKUP(2,1/((LISTS!$M$2:$M$13&lt;&gt;"")*ISNUMBER(SEARCH(LISTS!$M$2:$M$13,$I3943))),LISTS!$N$2:$N$13),"NO")="SI"),"SI","NO"))</f>
        <v/>
      </c>
      <c r="M3943" s="9">
        <f>IF(COUNTA($A3943:$K3943)=0,"",IF($K3943&lt;&gt;"",IF(COUNTIF($K$19:$K3943,$K3943)&gt;1,"SI","NO"),IF(COUNTIFS($A$19:$A3943,$A3943,$C$19:$C3943,$C3943,$J$19:$J3943,$J3943,$D$19:$D3943,$D3943)&gt;1,"SI","NO")))</f>
        <v/>
      </c>
      <c r="N3943" s="11">
        <f>IF(COUNTA($A3943:$K3943)=0,"",IF(AND($L3943="SI",$M3943="NO"),IFERROR($H3943,0),0))</f>
        <v/>
      </c>
      <c r="O3943" s="9">
        <f>IF(COUNTA($A3943:$K3943)=0,"",IF($M3943="SI","CUFE o factura duplicada dentro del reporte; no se suma dos veces",IF(IFERROR($H3943,0)&lt;=0,"DIAN reporta valor susceptible 0",IF($L3943="NO",IFERROR(LOOKUP(2,1/((LISTS!$M$2:$M$13&lt;&gt;"")*ISNUMBER(SEARCH(LISTS!$M$2:$M$13,$I3943))),LISTS!$O$2:$O$13),"Medio de pago no elegible o no identificado por DIAN"),"Apta automaticamente por pago electronico y base positiva"))))</f>
        <v/>
      </c>
    </row>
    <row r="3944">
      <c r="A3944" s="9" t="n"/>
      <c r="B3944" s="9" t="n"/>
      <c r="C3944" s="12" t="n"/>
      <c r="D3944" s="11" t="n"/>
      <c r="E3944" s="11" t="n"/>
      <c r="F3944" s="11" t="n"/>
      <c r="G3944" s="11" t="n"/>
      <c r="H3944" s="11" t="n"/>
      <c r="I3944" s="9" t="n"/>
      <c r="J3944" s="9" t="n"/>
      <c r="K3944" s="9" t="n"/>
      <c r="L3944" s="9">
        <f>IF(COUNTA($A3944:$K3944)=0,"",IF(AND(IFERROR($H3944,0)&gt;0,LEN(TRIM($K3944&amp;""))&gt;0,IFERROR(LOOKUP(2,1/((LISTS!$M$2:$M$13&lt;&gt;"")*ISNUMBER(SEARCH(LISTS!$M$2:$M$13,$I3944))),LISTS!$N$2:$N$13),"NO")="SI"),"SI","NO"))</f>
        <v/>
      </c>
      <c r="M3944" s="9">
        <f>IF(COUNTA($A3944:$K3944)=0,"",IF($K3944&lt;&gt;"",IF(COUNTIF($K$19:$K3944,$K3944)&gt;1,"SI","NO"),IF(COUNTIFS($A$19:$A3944,$A3944,$C$19:$C3944,$C3944,$J$19:$J3944,$J3944,$D$19:$D3944,$D3944)&gt;1,"SI","NO")))</f>
        <v/>
      </c>
      <c r="N3944" s="11">
        <f>IF(COUNTA($A3944:$K3944)=0,"",IF(AND($L3944="SI",$M3944="NO"),IFERROR($H3944,0),0))</f>
        <v/>
      </c>
      <c r="O3944" s="9">
        <f>IF(COUNTA($A3944:$K3944)=0,"",IF($M3944="SI","CUFE o factura duplicada dentro del reporte; no se suma dos veces",IF(IFERROR($H3944,0)&lt;=0,"DIAN reporta valor susceptible 0",IF($L3944="NO",IFERROR(LOOKUP(2,1/((LISTS!$M$2:$M$13&lt;&gt;"")*ISNUMBER(SEARCH(LISTS!$M$2:$M$13,$I3944))),LISTS!$O$2:$O$13),"Medio de pago no elegible o no identificado por DIAN"),"Apta automaticamente por pago electronico y base positiva"))))</f>
        <v/>
      </c>
    </row>
    <row r="3945">
      <c r="A3945" s="9" t="n"/>
      <c r="B3945" s="9" t="n"/>
      <c r="C3945" s="12" t="n"/>
      <c r="D3945" s="11" t="n"/>
      <c r="E3945" s="11" t="n"/>
      <c r="F3945" s="11" t="n"/>
      <c r="G3945" s="11" t="n"/>
      <c r="H3945" s="11" t="n"/>
      <c r="I3945" s="9" t="n"/>
      <c r="J3945" s="9" t="n"/>
      <c r="K3945" s="9" t="n"/>
      <c r="L3945" s="9">
        <f>IF(COUNTA($A3945:$K3945)=0,"",IF(AND(IFERROR($H3945,0)&gt;0,LEN(TRIM($K3945&amp;""))&gt;0,IFERROR(LOOKUP(2,1/((LISTS!$M$2:$M$13&lt;&gt;"")*ISNUMBER(SEARCH(LISTS!$M$2:$M$13,$I3945))),LISTS!$N$2:$N$13),"NO")="SI"),"SI","NO"))</f>
        <v/>
      </c>
      <c r="M3945" s="9">
        <f>IF(COUNTA($A3945:$K3945)=0,"",IF($K3945&lt;&gt;"",IF(COUNTIF($K$19:$K3945,$K3945)&gt;1,"SI","NO"),IF(COUNTIFS($A$19:$A3945,$A3945,$C$19:$C3945,$C3945,$J$19:$J3945,$J3945,$D$19:$D3945,$D3945)&gt;1,"SI","NO")))</f>
        <v/>
      </c>
      <c r="N3945" s="11">
        <f>IF(COUNTA($A3945:$K3945)=0,"",IF(AND($L3945="SI",$M3945="NO"),IFERROR($H3945,0),0))</f>
        <v/>
      </c>
      <c r="O3945" s="9">
        <f>IF(COUNTA($A3945:$K3945)=0,"",IF($M3945="SI","CUFE o factura duplicada dentro del reporte; no se suma dos veces",IF(IFERROR($H3945,0)&lt;=0,"DIAN reporta valor susceptible 0",IF($L3945="NO",IFERROR(LOOKUP(2,1/((LISTS!$M$2:$M$13&lt;&gt;"")*ISNUMBER(SEARCH(LISTS!$M$2:$M$13,$I3945))),LISTS!$O$2:$O$13),"Medio de pago no elegible o no identificado por DIAN"),"Apta automaticamente por pago electronico y base positiva"))))</f>
        <v/>
      </c>
    </row>
    <row r="3946">
      <c r="A3946" s="9" t="n"/>
      <c r="B3946" s="9" t="n"/>
      <c r="C3946" s="12" t="n"/>
      <c r="D3946" s="11" t="n"/>
      <c r="E3946" s="11" t="n"/>
      <c r="F3946" s="11" t="n"/>
      <c r="G3946" s="11" t="n"/>
      <c r="H3946" s="11" t="n"/>
      <c r="I3946" s="9" t="n"/>
      <c r="J3946" s="9" t="n"/>
      <c r="K3946" s="9" t="n"/>
      <c r="L3946" s="9">
        <f>IF(COUNTA($A3946:$K3946)=0,"",IF(AND(IFERROR($H3946,0)&gt;0,LEN(TRIM($K3946&amp;""))&gt;0,IFERROR(LOOKUP(2,1/((LISTS!$M$2:$M$13&lt;&gt;"")*ISNUMBER(SEARCH(LISTS!$M$2:$M$13,$I3946))),LISTS!$N$2:$N$13),"NO")="SI"),"SI","NO"))</f>
        <v/>
      </c>
      <c r="M3946" s="9">
        <f>IF(COUNTA($A3946:$K3946)=0,"",IF($K3946&lt;&gt;"",IF(COUNTIF($K$19:$K3946,$K3946)&gt;1,"SI","NO"),IF(COUNTIFS($A$19:$A3946,$A3946,$C$19:$C3946,$C3946,$J$19:$J3946,$J3946,$D$19:$D3946,$D3946)&gt;1,"SI","NO")))</f>
        <v/>
      </c>
      <c r="N3946" s="11">
        <f>IF(COUNTA($A3946:$K3946)=0,"",IF(AND($L3946="SI",$M3946="NO"),IFERROR($H3946,0),0))</f>
        <v/>
      </c>
      <c r="O3946" s="9">
        <f>IF(COUNTA($A3946:$K3946)=0,"",IF($M3946="SI","CUFE o factura duplicada dentro del reporte; no se suma dos veces",IF(IFERROR($H3946,0)&lt;=0,"DIAN reporta valor susceptible 0",IF($L3946="NO",IFERROR(LOOKUP(2,1/((LISTS!$M$2:$M$13&lt;&gt;"")*ISNUMBER(SEARCH(LISTS!$M$2:$M$13,$I3946))),LISTS!$O$2:$O$13),"Medio de pago no elegible o no identificado por DIAN"),"Apta automaticamente por pago electronico y base positiva"))))</f>
        <v/>
      </c>
    </row>
    <row r="3947">
      <c r="A3947" s="9" t="n"/>
      <c r="B3947" s="9" t="n"/>
      <c r="C3947" s="12" t="n"/>
      <c r="D3947" s="11" t="n"/>
      <c r="E3947" s="11" t="n"/>
      <c r="F3947" s="11" t="n"/>
      <c r="G3947" s="11" t="n"/>
      <c r="H3947" s="11" t="n"/>
      <c r="I3947" s="9" t="n"/>
      <c r="J3947" s="9" t="n"/>
      <c r="K3947" s="9" t="n"/>
      <c r="L3947" s="9">
        <f>IF(COUNTA($A3947:$K3947)=0,"",IF(AND(IFERROR($H3947,0)&gt;0,LEN(TRIM($K3947&amp;""))&gt;0,IFERROR(LOOKUP(2,1/((LISTS!$M$2:$M$13&lt;&gt;"")*ISNUMBER(SEARCH(LISTS!$M$2:$M$13,$I3947))),LISTS!$N$2:$N$13),"NO")="SI"),"SI","NO"))</f>
        <v/>
      </c>
      <c r="M3947" s="9">
        <f>IF(COUNTA($A3947:$K3947)=0,"",IF($K3947&lt;&gt;"",IF(COUNTIF($K$19:$K3947,$K3947)&gt;1,"SI","NO"),IF(COUNTIFS($A$19:$A3947,$A3947,$C$19:$C3947,$C3947,$J$19:$J3947,$J3947,$D$19:$D3947,$D3947)&gt;1,"SI","NO")))</f>
        <v/>
      </c>
      <c r="N3947" s="11">
        <f>IF(COUNTA($A3947:$K3947)=0,"",IF(AND($L3947="SI",$M3947="NO"),IFERROR($H3947,0),0))</f>
        <v/>
      </c>
      <c r="O3947" s="9">
        <f>IF(COUNTA($A3947:$K3947)=0,"",IF($M3947="SI","CUFE o factura duplicada dentro del reporte; no se suma dos veces",IF(IFERROR($H3947,0)&lt;=0,"DIAN reporta valor susceptible 0",IF($L3947="NO",IFERROR(LOOKUP(2,1/((LISTS!$M$2:$M$13&lt;&gt;"")*ISNUMBER(SEARCH(LISTS!$M$2:$M$13,$I3947))),LISTS!$O$2:$O$13),"Medio de pago no elegible o no identificado por DIAN"),"Apta automaticamente por pago electronico y base positiva"))))</f>
        <v/>
      </c>
    </row>
    <row r="3948">
      <c r="A3948" s="9" t="n"/>
      <c r="B3948" s="9" t="n"/>
      <c r="C3948" s="12" t="n"/>
      <c r="D3948" s="11" t="n"/>
      <c r="E3948" s="11" t="n"/>
      <c r="F3948" s="11" t="n"/>
      <c r="G3948" s="11" t="n"/>
      <c r="H3948" s="11" t="n"/>
      <c r="I3948" s="9" t="n"/>
      <c r="J3948" s="9" t="n"/>
      <c r="K3948" s="9" t="n"/>
      <c r="L3948" s="9">
        <f>IF(COUNTA($A3948:$K3948)=0,"",IF(AND(IFERROR($H3948,0)&gt;0,LEN(TRIM($K3948&amp;""))&gt;0,IFERROR(LOOKUP(2,1/((LISTS!$M$2:$M$13&lt;&gt;"")*ISNUMBER(SEARCH(LISTS!$M$2:$M$13,$I3948))),LISTS!$N$2:$N$13),"NO")="SI"),"SI","NO"))</f>
        <v/>
      </c>
      <c r="M3948" s="9">
        <f>IF(COUNTA($A3948:$K3948)=0,"",IF($K3948&lt;&gt;"",IF(COUNTIF($K$19:$K3948,$K3948)&gt;1,"SI","NO"),IF(COUNTIFS($A$19:$A3948,$A3948,$C$19:$C3948,$C3948,$J$19:$J3948,$J3948,$D$19:$D3948,$D3948)&gt;1,"SI","NO")))</f>
        <v/>
      </c>
      <c r="N3948" s="11">
        <f>IF(COUNTA($A3948:$K3948)=0,"",IF(AND($L3948="SI",$M3948="NO"),IFERROR($H3948,0),0))</f>
        <v/>
      </c>
      <c r="O3948" s="9">
        <f>IF(COUNTA($A3948:$K3948)=0,"",IF($M3948="SI","CUFE o factura duplicada dentro del reporte; no se suma dos veces",IF(IFERROR($H3948,0)&lt;=0,"DIAN reporta valor susceptible 0",IF($L3948="NO",IFERROR(LOOKUP(2,1/((LISTS!$M$2:$M$13&lt;&gt;"")*ISNUMBER(SEARCH(LISTS!$M$2:$M$13,$I3948))),LISTS!$O$2:$O$13),"Medio de pago no elegible o no identificado por DIAN"),"Apta automaticamente por pago electronico y base positiva"))))</f>
        <v/>
      </c>
    </row>
    <row r="3949">
      <c r="A3949" s="9" t="n"/>
      <c r="B3949" s="9" t="n"/>
      <c r="C3949" s="12" t="n"/>
      <c r="D3949" s="11" t="n"/>
      <c r="E3949" s="11" t="n"/>
      <c r="F3949" s="11" t="n"/>
      <c r="G3949" s="11" t="n"/>
      <c r="H3949" s="11" t="n"/>
      <c r="I3949" s="9" t="n"/>
      <c r="J3949" s="9" t="n"/>
      <c r="K3949" s="9" t="n"/>
      <c r="L3949" s="9">
        <f>IF(COUNTA($A3949:$K3949)=0,"",IF(AND(IFERROR($H3949,0)&gt;0,LEN(TRIM($K3949&amp;""))&gt;0,IFERROR(LOOKUP(2,1/((LISTS!$M$2:$M$13&lt;&gt;"")*ISNUMBER(SEARCH(LISTS!$M$2:$M$13,$I3949))),LISTS!$N$2:$N$13),"NO")="SI"),"SI","NO"))</f>
        <v/>
      </c>
      <c r="M3949" s="9">
        <f>IF(COUNTA($A3949:$K3949)=0,"",IF($K3949&lt;&gt;"",IF(COUNTIF($K$19:$K3949,$K3949)&gt;1,"SI","NO"),IF(COUNTIFS($A$19:$A3949,$A3949,$C$19:$C3949,$C3949,$J$19:$J3949,$J3949,$D$19:$D3949,$D3949)&gt;1,"SI","NO")))</f>
        <v/>
      </c>
      <c r="N3949" s="11">
        <f>IF(COUNTA($A3949:$K3949)=0,"",IF(AND($L3949="SI",$M3949="NO"),IFERROR($H3949,0),0))</f>
        <v/>
      </c>
      <c r="O3949" s="9">
        <f>IF(COUNTA($A3949:$K3949)=0,"",IF($M3949="SI","CUFE o factura duplicada dentro del reporte; no se suma dos veces",IF(IFERROR($H3949,0)&lt;=0,"DIAN reporta valor susceptible 0",IF($L3949="NO",IFERROR(LOOKUP(2,1/((LISTS!$M$2:$M$13&lt;&gt;"")*ISNUMBER(SEARCH(LISTS!$M$2:$M$13,$I3949))),LISTS!$O$2:$O$13),"Medio de pago no elegible o no identificado por DIAN"),"Apta automaticamente por pago electronico y base positiva"))))</f>
        <v/>
      </c>
    </row>
    <row r="3950">
      <c r="A3950" s="9" t="n"/>
      <c r="B3950" s="9" t="n"/>
      <c r="C3950" s="12" t="n"/>
      <c r="D3950" s="11" t="n"/>
      <c r="E3950" s="11" t="n"/>
      <c r="F3950" s="11" t="n"/>
      <c r="G3950" s="11" t="n"/>
      <c r="H3950" s="11" t="n"/>
      <c r="I3950" s="9" t="n"/>
      <c r="J3950" s="9" t="n"/>
      <c r="K3950" s="9" t="n"/>
      <c r="L3950" s="9">
        <f>IF(COUNTA($A3950:$K3950)=0,"",IF(AND(IFERROR($H3950,0)&gt;0,LEN(TRIM($K3950&amp;""))&gt;0,IFERROR(LOOKUP(2,1/((LISTS!$M$2:$M$13&lt;&gt;"")*ISNUMBER(SEARCH(LISTS!$M$2:$M$13,$I3950))),LISTS!$N$2:$N$13),"NO")="SI"),"SI","NO"))</f>
        <v/>
      </c>
      <c r="M3950" s="9">
        <f>IF(COUNTA($A3950:$K3950)=0,"",IF($K3950&lt;&gt;"",IF(COUNTIF($K$19:$K3950,$K3950)&gt;1,"SI","NO"),IF(COUNTIFS($A$19:$A3950,$A3950,$C$19:$C3950,$C3950,$J$19:$J3950,$J3950,$D$19:$D3950,$D3950)&gt;1,"SI","NO")))</f>
        <v/>
      </c>
      <c r="N3950" s="11">
        <f>IF(COUNTA($A3950:$K3950)=0,"",IF(AND($L3950="SI",$M3950="NO"),IFERROR($H3950,0),0))</f>
        <v/>
      </c>
      <c r="O3950" s="9">
        <f>IF(COUNTA($A3950:$K3950)=0,"",IF($M3950="SI","CUFE o factura duplicada dentro del reporte; no se suma dos veces",IF(IFERROR($H3950,0)&lt;=0,"DIAN reporta valor susceptible 0",IF($L3950="NO",IFERROR(LOOKUP(2,1/((LISTS!$M$2:$M$13&lt;&gt;"")*ISNUMBER(SEARCH(LISTS!$M$2:$M$13,$I3950))),LISTS!$O$2:$O$13),"Medio de pago no elegible o no identificado por DIAN"),"Apta automaticamente por pago electronico y base positiva"))))</f>
        <v/>
      </c>
    </row>
    <row r="3951">
      <c r="A3951" s="9" t="n"/>
      <c r="B3951" s="9" t="n"/>
      <c r="C3951" s="12" t="n"/>
      <c r="D3951" s="11" t="n"/>
      <c r="E3951" s="11" t="n"/>
      <c r="F3951" s="11" t="n"/>
      <c r="G3951" s="11" t="n"/>
      <c r="H3951" s="11" t="n"/>
      <c r="I3951" s="9" t="n"/>
      <c r="J3951" s="9" t="n"/>
      <c r="K3951" s="9" t="n"/>
      <c r="L3951" s="9">
        <f>IF(COUNTA($A3951:$K3951)=0,"",IF(AND(IFERROR($H3951,0)&gt;0,LEN(TRIM($K3951&amp;""))&gt;0,IFERROR(LOOKUP(2,1/((LISTS!$M$2:$M$13&lt;&gt;"")*ISNUMBER(SEARCH(LISTS!$M$2:$M$13,$I3951))),LISTS!$N$2:$N$13),"NO")="SI"),"SI","NO"))</f>
        <v/>
      </c>
      <c r="M3951" s="9">
        <f>IF(COUNTA($A3951:$K3951)=0,"",IF($K3951&lt;&gt;"",IF(COUNTIF($K$19:$K3951,$K3951)&gt;1,"SI","NO"),IF(COUNTIFS($A$19:$A3951,$A3951,$C$19:$C3951,$C3951,$J$19:$J3951,$J3951,$D$19:$D3951,$D3951)&gt;1,"SI","NO")))</f>
        <v/>
      </c>
      <c r="N3951" s="11">
        <f>IF(COUNTA($A3951:$K3951)=0,"",IF(AND($L3951="SI",$M3951="NO"),IFERROR($H3951,0),0))</f>
        <v/>
      </c>
      <c r="O3951" s="9">
        <f>IF(COUNTA($A3951:$K3951)=0,"",IF($M3951="SI","CUFE o factura duplicada dentro del reporte; no se suma dos veces",IF(IFERROR($H3951,0)&lt;=0,"DIAN reporta valor susceptible 0",IF($L3951="NO",IFERROR(LOOKUP(2,1/((LISTS!$M$2:$M$13&lt;&gt;"")*ISNUMBER(SEARCH(LISTS!$M$2:$M$13,$I3951))),LISTS!$O$2:$O$13),"Medio de pago no elegible o no identificado por DIAN"),"Apta automaticamente por pago electronico y base positiva"))))</f>
        <v/>
      </c>
    </row>
    <row r="3952">
      <c r="A3952" s="9" t="n"/>
      <c r="B3952" s="9" t="n"/>
      <c r="C3952" s="12" t="n"/>
      <c r="D3952" s="11" t="n"/>
      <c r="E3952" s="11" t="n"/>
      <c r="F3952" s="11" t="n"/>
      <c r="G3952" s="11" t="n"/>
      <c r="H3952" s="11" t="n"/>
      <c r="I3952" s="9" t="n"/>
      <c r="J3952" s="9" t="n"/>
      <c r="K3952" s="9" t="n"/>
      <c r="L3952" s="9">
        <f>IF(COUNTA($A3952:$K3952)=0,"",IF(AND(IFERROR($H3952,0)&gt;0,LEN(TRIM($K3952&amp;""))&gt;0,IFERROR(LOOKUP(2,1/((LISTS!$M$2:$M$13&lt;&gt;"")*ISNUMBER(SEARCH(LISTS!$M$2:$M$13,$I3952))),LISTS!$N$2:$N$13),"NO")="SI"),"SI","NO"))</f>
        <v/>
      </c>
      <c r="M3952" s="9">
        <f>IF(COUNTA($A3952:$K3952)=0,"",IF($K3952&lt;&gt;"",IF(COUNTIF($K$19:$K3952,$K3952)&gt;1,"SI","NO"),IF(COUNTIFS($A$19:$A3952,$A3952,$C$19:$C3952,$C3952,$J$19:$J3952,$J3952,$D$19:$D3952,$D3952)&gt;1,"SI","NO")))</f>
        <v/>
      </c>
      <c r="N3952" s="11">
        <f>IF(COUNTA($A3952:$K3952)=0,"",IF(AND($L3952="SI",$M3952="NO"),IFERROR($H3952,0),0))</f>
        <v/>
      </c>
      <c r="O3952" s="9">
        <f>IF(COUNTA($A3952:$K3952)=0,"",IF($M3952="SI","CUFE o factura duplicada dentro del reporte; no se suma dos veces",IF(IFERROR($H3952,0)&lt;=0,"DIAN reporta valor susceptible 0",IF($L3952="NO",IFERROR(LOOKUP(2,1/((LISTS!$M$2:$M$13&lt;&gt;"")*ISNUMBER(SEARCH(LISTS!$M$2:$M$13,$I3952))),LISTS!$O$2:$O$13),"Medio de pago no elegible o no identificado por DIAN"),"Apta automaticamente por pago electronico y base positiva"))))</f>
        <v/>
      </c>
    </row>
    <row r="3953">
      <c r="A3953" s="9" t="n"/>
      <c r="B3953" s="9" t="n"/>
      <c r="C3953" s="12" t="n"/>
      <c r="D3953" s="11" t="n"/>
      <c r="E3953" s="11" t="n"/>
      <c r="F3953" s="11" t="n"/>
      <c r="G3953" s="11" t="n"/>
      <c r="H3953" s="11" t="n"/>
      <c r="I3953" s="9" t="n"/>
      <c r="J3953" s="9" t="n"/>
      <c r="K3953" s="9" t="n"/>
      <c r="L3953" s="9">
        <f>IF(COUNTA($A3953:$K3953)=0,"",IF(AND(IFERROR($H3953,0)&gt;0,LEN(TRIM($K3953&amp;""))&gt;0,IFERROR(LOOKUP(2,1/((LISTS!$M$2:$M$13&lt;&gt;"")*ISNUMBER(SEARCH(LISTS!$M$2:$M$13,$I3953))),LISTS!$N$2:$N$13),"NO")="SI"),"SI","NO"))</f>
        <v/>
      </c>
      <c r="M3953" s="9">
        <f>IF(COUNTA($A3953:$K3953)=0,"",IF($K3953&lt;&gt;"",IF(COUNTIF($K$19:$K3953,$K3953)&gt;1,"SI","NO"),IF(COUNTIFS($A$19:$A3953,$A3953,$C$19:$C3953,$C3953,$J$19:$J3953,$J3953,$D$19:$D3953,$D3953)&gt;1,"SI","NO")))</f>
        <v/>
      </c>
      <c r="N3953" s="11">
        <f>IF(COUNTA($A3953:$K3953)=0,"",IF(AND($L3953="SI",$M3953="NO"),IFERROR($H3953,0),0))</f>
        <v/>
      </c>
      <c r="O3953" s="9">
        <f>IF(COUNTA($A3953:$K3953)=0,"",IF($M3953="SI","CUFE o factura duplicada dentro del reporte; no se suma dos veces",IF(IFERROR($H3953,0)&lt;=0,"DIAN reporta valor susceptible 0",IF($L3953="NO",IFERROR(LOOKUP(2,1/((LISTS!$M$2:$M$13&lt;&gt;"")*ISNUMBER(SEARCH(LISTS!$M$2:$M$13,$I3953))),LISTS!$O$2:$O$13),"Medio de pago no elegible o no identificado por DIAN"),"Apta automaticamente por pago electronico y base positiva"))))</f>
        <v/>
      </c>
    </row>
    <row r="3954">
      <c r="A3954" s="9" t="n"/>
      <c r="B3954" s="9" t="n"/>
      <c r="C3954" s="12" t="n"/>
      <c r="D3954" s="11" t="n"/>
      <c r="E3954" s="11" t="n"/>
      <c r="F3954" s="11" t="n"/>
      <c r="G3954" s="11" t="n"/>
      <c r="H3954" s="11" t="n"/>
      <c r="I3954" s="9" t="n"/>
      <c r="J3954" s="9" t="n"/>
      <c r="K3954" s="9" t="n"/>
      <c r="L3954" s="9">
        <f>IF(COUNTA($A3954:$K3954)=0,"",IF(AND(IFERROR($H3954,0)&gt;0,LEN(TRIM($K3954&amp;""))&gt;0,IFERROR(LOOKUP(2,1/((LISTS!$M$2:$M$13&lt;&gt;"")*ISNUMBER(SEARCH(LISTS!$M$2:$M$13,$I3954))),LISTS!$N$2:$N$13),"NO")="SI"),"SI","NO"))</f>
        <v/>
      </c>
      <c r="M3954" s="9">
        <f>IF(COUNTA($A3954:$K3954)=0,"",IF($K3954&lt;&gt;"",IF(COUNTIF($K$19:$K3954,$K3954)&gt;1,"SI","NO"),IF(COUNTIFS($A$19:$A3954,$A3954,$C$19:$C3954,$C3954,$J$19:$J3954,$J3954,$D$19:$D3954,$D3954)&gt;1,"SI","NO")))</f>
        <v/>
      </c>
      <c r="N3954" s="11">
        <f>IF(COUNTA($A3954:$K3954)=0,"",IF(AND($L3954="SI",$M3954="NO"),IFERROR($H3954,0),0))</f>
        <v/>
      </c>
      <c r="O3954" s="9">
        <f>IF(COUNTA($A3954:$K3954)=0,"",IF($M3954="SI","CUFE o factura duplicada dentro del reporte; no se suma dos veces",IF(IFERROR($H3954,0)&lt;=0,"DIAN reporta valor susceptible 0",IF($L3954="NO",IFERROR(LOOKUP(2,1/((LISTS!$M$2:$M$13&lt;&gt;"")*ISNUMBER(SEARCH(LISTS!$M$2:$M$13,$I3954))),LISTS!$O$2:$O$13),"Medio de pago no elegible o no identificado por DIAN"),"Apta automaticamente por pago electronico y base positiva"))))</f>
        <v/>
      </c>
    </row>
    <row r="3955">
      <c r="A3955" s="9" t="n"/>
      <c r="B3955" s="9" t="n"/>
      <c r="C3955" s="12" t="n"/>
      <c r="D3955" s="11" t="n"/>
      <c r="E3955" s="11" t="n"/>
      <c r="F3955" s="11" t="n"/>
      <c r="G3955" s="11" t="n"/>
      <c r="H3955" s="11" t="n"/>
      <c r="I3955" s="9" t="n"/>
      <c r="J3955" s="9" t="n"/>
      <c r="K3955" s="9" t="n"/>
      <c r="L3955" s="9">
        <f>IF(COUNTA($A3955:$K3955)=0,"",IF(AND(IFERROR($H3955,0)&gt;0,LEN(TRIM($K3955&amp;""))&gt;0,IFERROR(LOOKUP(2,1/((LISTS!$M$2:$M$13&lt;&gt;"")*ISNUMBER(SEARCH(LISTS!$M$2:$M$13,$I3955))),LISTS!$N$2:$N$13),"NO")="SI"),"SI","NO"))</f>
        <v/>
      </c>
      <c r="M3955" s="9">
        <f>IF(COUNTA($A3955:$K3955)=0,"",IF($K3955&lt;&gt;"",IF(COUNTIF($K$19:$K3955,$K3955)&gt;1,"SI","NO"),IF(COUNTIFS($A$19:$A3955,$A3955,$C$19:$C3955,$C3955,$J$19:$J3955,$J3955,$D$19:$D3955,$D3955)&gt;1,"SI","NO")))</f>
        <v/>
      </c>
      <c r="N3955" s="11">
        <f>IF(COUNTA($A3955:$K3955)=0,"",IF(AND($L3955="SI",$M3955="NO"),IFERROR($H3955,0),0))</f>
        <v/>
      </c>
      <c r="O3955" s="9">
        <f>IF(COUNTA($A3955:$K3955)=0,"",IF($M3955="SI","CUFE o factura duplicada dentro del reporte; no se suma dos veces",IF(IFERROR($H3955,0)&lt;=0,"DIAN reporta valor susceptible 0",IF($L3955="NO",IFERROR(LOOKUP(2,1/((LISTS!$M$2:$M$13&lt;&gt;"")*ISNUMBER(SEARCH(LISTS!$M$2:$M$13,$I3955))),LISTS!$O$2:$O$13),"Medio de pago no elegible o no identificado por DIAN"),"Apta automaticamente por pago electronico y base positiva"))))</f>
        <v/>
      </c>
    </row>
    <row r="3956">
      <c r="A3956" s="9" t="n"/>
      <c r="B3956" s="9" t="n"/>
      <c r="C3956" s="12" t="n"/>
      <c r="D3956" s="11" t="n"/>
      <c r="E3956" s="11" t="n"/>
      <c r="F3956" s="11" t="n"/>
      <c r="G3956" s="11" t="n"/>
      <c r="H3956" s="11" t="n"/>
      <c r="I3956" s="9" t="n"/>
      <c r="J3956" s="9" t="n"/>
      <c r="K3956" s="9" t="n"/>
      <c r="L3956" s="9">
        <f>IF(COUNTA($A3956:$K3956)=0,"",IF(AND(IFERROR($H3956,0)&gt;0,LEN(TRIM($K3956&amp;""))&gt;0,IFERROR(LOOKUP(2,1/((LISTS!$M$2:$M$13&lt;&gt;"")*ISNUMBER(SEARCH(LISTS!$M$2:$M$13,$I3956))),LISTS!$N$2:$N$13),"NO")="SI"),"SI","NO"))</f>
        <v/>
      </c>
      <c r="M3956" s="9">
        <f>IF(COUNTA($A3956:$K3956)=0,"",IF($K3956&lt;&gt;"",IF(COUNTIF($K$19:$K3956,$K3956)&gt;1,"SI","NO"),IF(COUNTIFS($A$19:$A3956,$A3956,$C$19:$C3956,$C3956,$J$19:$J3956,$J3956,$D$19:$D3956,$D3956)&gt;1,"SI","NO")))</f>
        <v/>
      </c>
      <c r="N3956" s="11">
        <f>IF(COUNTA($A3956:$K3956)=0,"",IF(AND($L3956="SI",$M3956="NO"),IFERROR($H3956,0),0))</f>
        <v/>
      </c>
      <c r="O3956" s="9">
        <f>IF(COUNTA($A3956:$K3956)=0,"",IF($M3956="SI","CUFE o factura duplicada dentro del reporte; no se suma dos veces",IF(IFERROR($H3956,0)&lt;=0,"DIAN reporta valor susceptible 0",IF($L3956="NO",IFERROR(LOOKUP(2,1/((LISTS!$M$2:$M$13&lt;&gt;"")*ISNUMBER(SEARCH(LISTS!$M$2:$M$13,$I3956))),LISTS!$O$2:$O$13),"Medio de pago no elegible o no identificado por DIAN"),"Apta automaticamente por pago electronico y base positiva"))))</f>
        <v/>
      </c>
    </row>
    <row r="3957">
      <c r="A3957" s="9" t="n"/>
      <c r="B3957" s="9" t="n"/>
      <c r="C3957" s="12" t="n"/>
      <c r="D3957" s="11" t="n"/>
      <c r="E3957" s="11" t="n"/>
      <c r="F3957" s="11" t="n"/>
      <c r="G3957" s="11" t="n"/>
      <c r="H3957" s="11" t="n"/>
      <c r="I3957" s="9" t="n"/>
      <c r="J3957" s="9" t="n"/>
      <c r="K3957" s="9" t="n"/>
      <c r="L3957" s="9">
        <f>IF(COUNTA($A3957:$K3957)=0,"",IF(AND(IFERROR($H3957,0)&gt;0,LEN(TRIM($K3957&amp;""))&gt;0,IFERROR(LOOKUP(2,1/((LISTS!$M$2:$M$13&lt;&gt;"")*ISNUMBER(SEARCH(LISTS!$M$2:$M$13,$I3957))),LISTS!$N$2:$N$13),"NO")="SI"),"SI","NO"))</f>
        <v/>
      </c>
      <c r="M3957" s="9">
        <f>IF(COUNTA($A3957:$K3957)=0,"",IF($K3957&lt;&gt;"",IF(COUNTIF($K$19:$K3957,$K3957)&gt;1,"SI","NO"),IF(COUNTIFS($A$19:$A3957,$A3957,$C$19:$C3957,$C3957,$J$19:$J3957,$J3957,$D$19:$D3957,$D3957)&gt;1,"SI","NO")))</f>
        <v/>
      </c>
      <c r="N3957" s="11">
        <f>IF(COUNTA($A3957:$K3957)=0,"",IF(AND($L3957="SI",$M3957="NO"),IFERROR($H3957,0),0))</f>
        <v/>
      </c>
      <c r="O3957" s="9">
        <f>IF(COUNTA($A3957:$K3957)=0,"",IF($M3957="SI","CUFE o factura duplicada dentro del reporte; no se suma dos veces",IF(IFERROR($H3957,0)&lt;=0,"DIAN reporta valor susceptible 0",IF($L3957="NO",IFERROR(LOOKUP(2,1/((LISTS!$M$2:$M$13&lt;&gt;"")*ISNUMBER(SEARCH(LISTS!$M$2:$M$13,$I3957))),LISTS!$O$2:$O$13),"Medio de pago no elegible o no identificado por DIAN"),"Apta automaticamente por pago electronico y base positiva"))))</f>
        <v/>
      </c>
    </row>
    <row r="3958">
      <c r="A3958" s="9" t="n"/>
      <c r="B3958" s="9" t="n"/>
      <c r="C3958" s="12" t="n"/>
      <c r="D3958" s="11" t="n"/>
      <c r="E3958" s="11" t="n"/>
      <c r="F3958" s="11" t="n"/>
      <c r="G3958" s="11" t="n"/>
      <c r="H3958" s="11" t="n"/>
      <c r="I3958" s="9" t="n"/>
      <c r="J3958" s="9" t="n"/>
      <c r="K3958" s="9" t="n"/>
      <c r="L3958" s="9">
        <f>IF(COUNTA($A3958:$K3958)=0,"",IF(AND(IFERROR($H3958,0)&gt;0,LEN(TRIM($K3958&amp;""))&gt;0,IFERROR(LOOKUP(2,1/((LISTS!$M$2:$M$13&lt;&gt;"")*ISNUMBER(SEARCH(LISTS!$M$2:$M$13,$I3958))),LISTS!$N$2:$N$13),"NO")="SI"),"SI","NO"))</f>
        <v/>
      </c>
      <c r="M3958" s="9">
        <f>IF(COUNTA($A3958:$K3958)=0,"",IF($K3958&lt;&gt;"",IF(COUNTIF($K$19:$K3958,$K3958)&gt;1,"SI","NO"),IF(COUNTIFS($A$19:$A3958,$A3958,$C$19:$C3958,$C3958,$J$19:$J3958,$J3958,$D$19:$D3958,$D3958)&gt;1,"SI","NO")))</f>
        <v/>
      </c>
      <c r="N3958" s="11">
        <f>IF(COUNTA($A3958:$K3958)=0,"",IF(AND($L3958="SI",$M3958="NO"),IFERROR($H3958,0),0))</f>
        <v/>
      </c>
      <c r="O3958" s="9">
        <f>IF(COUNTA($A3958:$K3958)=0,"",IF($M3958="SI","CUFE o factura duplicada dentro del reporte; no se suma dos veces",IF(IFERROR($H3958,0)&lt;=0,"DIAN reporta valor susceptible 0",IF($L3958="NO",IFERROR(LOOKUP(2,1/((LISTS!$M$2:$M$13&lt;&gt;"")*ISNUMBER(SEARCH(LISTS!$M$2:$M$13,$I3958))),LISTS!$O$2:$O$13),"Medio de pago no elegible o no identificado por DIAN"),"Apta automaticamente por pago electronico y base positiva"))))</f>
        <v/>
      </c>
    </row>
    <row r="3959">
      <c r="A3959" s="9" t="n"/>
      <c r="B3959" s="9" t="n"/>
      <c r="C3959" s="12" t="n"/>
      <c r="D3959" s="11" t="n"/>
      <c r="E3959" s="11" t="n"/>
      <c r="F3959" s="11" t="n"/>
      <c r="G3959" s="11" t="n"/>
      <c r="H3959" s="11" t="n"/>
      <c r="I3959" s="9" t="n"/>
      <c r="J3959" s="9" t="n"/>
      <c r="K3959" s="9" t="n"/>
      <c r="L3959" s="9">
        <f>IF(COUNTA($A3959:$K3959)=0,"",IF(AND(IFERROR($H3959,0)&gt;0,LEN(TRIM($K3959&amp;""))&gt;0,IFERROR(LOOKUP(2,1/((LISTS!$M$2:$M$13&lt;&gt;"")*ISNUMBER(SEARCH(LISTS!$M$2:$M$13,$I3959))),LISTS!$N$2:$N$13),"NO")="SI"),"SI","NO"))</f>
        <v/>
      </c>
      <c r="M3959" s="9">
        <f>IF(COUNTA($A3959:$K3959)=0,"",IF($K3959&lt;&gt;"",IF(COUNTIF($K$19:$K3959,$K3959)&gt;1,"SI","NO"),IF(COUNTIFS($A$19:$A3959,$A3959,$C$19:$C3959,$C3959,$J$19:$J3959,$J3959,$D$19:$D3959,$D3959)&gt;1,"SI","NO")))</f>
        <v/>
      </c>
      <c r="N3959" s="11">
        <f>IF(COUNTA($A3959:$K3959)=0,"",IF(AND($L3959="SI",$M3959="NO"),IFERROR($H3959,0),0))</f>
        <v/>
      </c>
      <c r="O3959" s="9">
        <f>IF(COUNTA($A3959:$K3959)=0,"",IF($M3959="SI","CUFE o factura duplicada dentro del reporte; no se suma dos veces",IF(IFERROR($H3959,0)&lt;=0,"DIAN reporta valor susceptible 0",IF($L3959="NO",IFERROR(LOOKUP(2,1/((LISTS!$M$2:$M$13&lt;&gt;"")*ISNUMBER(SEARCH(LISTS!$M$2:$M$13,$I3959))),LISTS!$O$2:$O$13),"Medio de pago no elegible o no identificado por DIAN"),"Apta automaticamente por pago electronico y base positiva"))))</f>
        <v/>
      </c>
    </row>
    <row r="3960">
      <c r="A3960" s="9" t="n"/>
      <c r="B3960" s="9" t="n"/>
      <c r="C3960" s="12" t="n"/>
      <c r="D3960" s="11" t="n"/>
      <c r="E3960" s="11" t="n"/>
      <c r="F3960" s="11" t="n"/>
      <c r="G3960" s="11" t="n"/>
      <c r="H3960" s="11" t="n"/>
      <c r="I3960" s="9" t="n"/>
      <c r="J3960" s="9" t="n"/>
      <c r="K3960" s="9" t="n"/>
      <c r="L3960" s="9">
        <f>IF(COUNTA($A3960:$K3960)=0,"",IF(AND(IFERROR($H3960,0)&gt;0,LEN(TRIM($K3960&amp;""))&gt;0,IFERROR(LOOKUP(2,1/((LISTS!$M$2:$M$13&lt;&gt;"")*ISNUMBER(SEARCH(LISTS!$M$2:$M$13,$I3960))),LISTS!$N$2:$N$13),"NO")="SI"),"SI","NO"))</f>
        <v/>
      </c>
      <c r="M3960" s="9">
        <f>IF(COUNTA($A3960:$K3960)=0,"",IF($K3960&lt;&gt;"",IF(COUNTIF($K$19:$K3960,$K3960)&gt;1,"SI","NO"),IF(COUNTIFS($A$19:$A3960,$A3960,$C$19:$C3960,$C3960,$J$19:$J3960,$J3960,$D$19:$D3960,$D3960)&gt;1,"SI","NO")))</f>
        <v/>
      </c>
      <c r="N3960" s="11">
        <f>IF(COUNTA($A3960:$K3960)=0,"",IF(AND($L3960="SI",$M3960="NO"),IFERROR($H3960,0),0))</f>
        <v/>
      </c>
      <c r="O3960" s="9">
        <f>IF(COUNTA($A3960:$K3960)=0,"",IF($M3960="SI","CUFE o factura duplicada dentro del reporte; no se suma dos veces",IF(IFERROR($H3960,0)&lt;=0,"DIAN reporta valor susceptible 0",IF($L3960="NO",IFERROR(LOOKUP(2,1/((LISTS!$M$2:$M$13&lt;&gt;"")*ISNUMBER(SEARCH(LISTS!$M$2:$M$13,$I3960))),LISTS!$O$2:$O$13),"Medio de pago no elegible o no identificado por DIAN"),"Apta automaticamente por pago electronico y base positiva"))))</f>
        <v/>
      </c>
    </row>
    <row r="3961">
      <c r="A3961" s="9" t="n"/>
      <c r="B3961" s="9" t="n"/>
      <c r="C3961" s="12" t="n"/>
      <c r="D3961" s="11" t="n"/>
      <c r="E3961" s="11" t="n"/>
      <c r="F3961" s="11" t="n"/>
      <c r="G3961" s="11" t="n"/>
      <c r="H3961" s="11" t="n"/>
      <c r="I3961" s="9" t="n"/>
      <c r="J3961" s="9" t="n"/>
      <c r="K3961" s="9" t="n"/>
      <c r="L3961" s="9">
        <f>IF(COUNTA($A3961:$K3961)=0,"",IF(AND(IFERROR($H3961,0)&gt;0,LEN(TRIM($K3961&amp;""))&gt;0,IFERROR(LOOKUP(2,1/((LISTS!$M$2:$M$13&lt;&gt;"")*ISNUMBER(SEARCH(LISTS!$M$2:$M$13,$I3961))),LISTS!$N$2:$N$13),"NO")="SI"),"SI","NO"))</f>
        <v/>
      </c>
      <c r="M3961" s="9">
        <f>IF(COUNTA($A3961:$K3961)=0,"",IF($K3961&lt;&gt;"",IF(COUNTIF($K$19:$K3961,$K3961)&gt;1,"SI","NO"),IF(COUNTIFS($A$19:$A3961,$A3961,$C$19:$C3961,$C3961,$J$19:$J3961,$J3961,$D$19:$D3961,$D3961)&gt;1,"SI","NO")))</f>
        <v/>
      </c>
      <c r="N3961" s="11">
        <f>IF(COUNTA($A3961:$K3961)=0,"",IF(AND($L3961="SI",$M3961="NO"),IFERROR($H3961,0),0))</f>
        <v/>
      </c>
      <c r="O3961" s="9">
        <f>IF(COUNTA($A3961:$K3961)=0,"",IF($M3961="SI","CUFE o factura duplicada dentro del reporte; no se suma dos veces",IF(IFERROR($H3961,0)&lt;=0,"DIAN reporta valor susceptible 0",IF($L3961="NO",IFERROR(LOOKUP(2,1/((LISTS!$M$2:$M$13&lt;&gt;"")*ISNUMBER(SEARCH(LISTS!$M$2:$M$13,$I3961))),LISTS!$O$2:$O$13),"Medio de pago no elegible o no identificado por DIAN"),"Apta automaticamente por pago electronico y base positiva"))))</f>
        <v/>
      </c>
    </row>
    <row r="3962">
      <c r="A3962" s="9" t="n"/>
      <c r="B3962" s="9" t="n"/>
      <c r="C3962" s="12" t="n"/>
      <c r="D3962" s="11" t="n"/>
      <c r="E3962" s="11" t="n"/>
      <c r="F3962" s="11" t="n"/>
      <c r="G3962" s="11" t="n"/>
      <c r="H3962" s="11" t="n"/>
      <c r="I3962" s="9" t="n"/>
      <c r="J3962" s="9" t="n"/>
      <c r="K3962" s="9" t="n"/>
      <c r="L3962" s="9">
        <f>IF(COUNTA($A3962:$K3962)=0,"",IF(AND(IFERROR($H3962,0)&gt;0,LEN(TRIM($K3962&amp;""))&gt;0,IFERROR(LOOKUP(2,1/((LISTS!$M$2:$M$13&lt;&gt;"")*ISNUMBER(SEARCH(LISTS!$M$2:$M$13,$I3962))),LISTS!$N$2:$N$13),"NO")="SI"),"SI","NO"))</f>
        <v/>
      </c>
      <c r="M3962" s="9">
        <f>IF(COUNTA($A3962:$K3962)=0,"",IF($K3962&lt;&gt;"",IF(COUNTIF($K$19:$K3962,$K3962)&gt;1,"SI","NO"),IF(COUNTIFS($A$19:$A3962,$A3962,$C$19:$C3962,$C3962,$J$19:$J3962,$J3962,$D$19:$D3962,$D3962)&gt;1,"SI","NO")))</f>
        <v/>
      </c>
      <c r="N3962" s="11">
        <f>IF(COUNTA($A3962:$K3962)=0,"",IF(AND($L3962="SI",$M3962="NO"),IFERROR($H3962,0),0))</f>
        <v/>
      </c>
      <c r="O3962" s="9">
        <f>IF(COUNTA($A3962:$K3962)=0,"",IF($M3962="SI","CUFE o factura duplicada dentro del reporte; no se suma dos veces",IF(IFERROR($H3962,0)&lt;=0,"DIAN reporta valor susceptible 0",IF($L3962="NO",IFERROR(LOOKUP(2,1/((LISTS!$M$2:$M$13&lt;&gt;"")*ISNUMBER(SEARCH(LISTS!$M$2:$M$13,$I3962))),LISTS!$O$2:$O$13),"Medio de pago no elegible o no identificado por DIAN"),"Apta automaticamente por pago electronico y base positiva"))))</f>
        <v/>
      </c>
    </row>
    <row r="3963">
      <c r="A3963" s="9" t="n"/>
      <c r="B3963" s="9" t="n"/>
      <c r="C3963" s="12" t="n"/>
      <c r="D3963" s="11" t="n"/>
      <c r="E3963" s="11" t="n"/>
      <c r="F3963" s="11" t="n"/>
      <c r="G3963" s="11" t="n"/>
      <c r="H3963" s="11" t="n"/>
      <c r="I3963" s="9" t="n"/>
      <c r="J3963" s="9" t="n"/>
      <c r="K3963" s="9" t="n"/>
      <c r="L3963" s="9">
        <f>IF(COUNTA($A3963:$K3963)=0,"",IF(AND(IFERROR($H3963,0)&gt;0,LEN(TRIM($K3963&amp;""))&gt;0,IFERROR(LOOKUP(2,1/((LISTS!$M$2:$M$13&lt;&gt;"")*ISNUMBER(SEARCH(LISTS!$M$2:$M$13,$I3963))),LISTS!$N$2:$N$13),"NO")="SI"),"SI","NO"))</f>
        <v/>
      </c>
      <c r="M3963" s="9">
        <f>IF(COUNTA($A3963:$K3963)=0,"",IF($K3963&lt;&gt;"",IF(COUNTIF($K$19:$K3963,$K3963)&gt;1,"SI","NO"),IF(COUNTIFS($A$19:$A3963,$A3963,$C$19:$C3963,$C3963,$J$19:$J3963,$J3963,$D$19:$D3963,$D3963)&gt;1,"SI","NO")))</f>
        <v/>
      </c>
      <c r="N3963" s="11">
        <f>IF(COUNTA($A3963:$K3963)=0,"",IF(AND($L3963="SI",$M3963="NO"),IFERROR($H3963,0),0))</f>
        <v/>
      </c>
      <c r="O3963" s="9">
        <f>IF(COUNTA($A3963:$K3963)=0,"",IF($M3963="SI","CUFE o factura duplicada dentro del reporte; no se suma dos veces",IF(IFERROR($H3963,0)&lt;=0,"DIAN reporta valor susceptible 0",IF($L3963="NO",IFERROR(LOOKUP(2,1/((LISTS!$M$2:$M$13&lt;&gt;"")*ISNUMBER(SEARCH(LISTS!$M$2:$M$13,$I3963))),LISTS!$O$2:$O$13),"Medio de pago no elegible o no identificado por DIAN"),"Apta automaticamente por pago electronico y base positiva"))))</f>
        <v/>
      </c>
    </row>
    <row r="3964">
      <c r="A3964" s="9" t="n"/>
      <c r="B3964" s="9" t="n"/>
      <c r="C3964" s="12" t="n"/>
      <c r="D3964" s="11" t="n"/>
      <c r="E3964" s="11" t="n"/>
      <c r="F3964" s="11" t="n"/>
      <c r="G3964" s="11" t="n"/>
      <c r="H3964" s="11" t="n"/>
      <c r="I3964" s="9" t="n"/>
      <c r="J3964" s="9" t="n"/>
      <c r="K3964" s="9" t="n"/>
      <c r="L3964" s="9">
        <f>IF(COUNTA($A3964:$K3964)=0,"",IF(AND(IFERROR($H3964,0)&gt;0,LEN(TRIM($K3964&amp;""))&gt;0,IFERROR(LOOKUP(2,1/((LISTS!$M$2:$M$13&lt;&gt;"")*ISNUMBER(SEARCH(LISTS!$M$2:$M$13,$I3964))),LISTS!$N$2:$N$13),"NO")="SI"),"SI","NO"))</f>
        <v/>
      </c>
      <c r="M3964" s="9">
        <f>IF(COUNTA($A3964:$K3964)=0,"",IF($K3964&lt;&gt;"",IF(COUNTIF($K$19:$K3964,$K3964)&gt;1,"SI","NO"),IF(COUNTIFS($A$19:$A3964,$A3964,$C$19:$C3964,$C3964,$J$19:$J3964,$J3964,$D$19:$D3964,$D3964)&gt;1,"SI","NO")))</f>
        <v/>
      </c>
      <c r="N3964" s="11">
        <f>IF(COUNTA($A3964:$K3964)=0,"",IF(AND($L3964="SI",$M3964="NO"),IFERROR($H3964,0),0))</f>
        <v/>
      </c>
      <c r="O3964" s="9">
        <f>IF(COUNTA($A3964:$K3964)=0,"",IF($M3964="SI","CUFE o factura duplicada dentro del reporte; no se suma dos veces",IF(IFERROR($H3964,0)&lt;=0,"DIAN reporta valor susceptible 0",IF($L3964="NO",IFERROR(LOOKUP(2,1/((LISTS!$M$2:$M$13&lt;&gt;"")*ISNUMBER(SEARCH(LISTS!$M$2:$M$13,$I3964))),LISTS!$O$2:$O$13),"Medio de pago no elegible o no identificado por DIAN"),"Apta automaticamente por pago electronico y base positiva"))))</f>
        <v/>
      </c>
    </row>
    <row r="3965">
      <c r="A3965" s="9" t="n"/>
      <c r="B3965" s="9" t="n"/>
      <c r="C3965" s="12" t="n"/>
      <c r="D3965" s="11" t="n"/>
      <c r="E3965" s="11" t="n"/>
      <c r="F3965" s="11" t="n"/>
      <c r="G3965" s="11" t="n"/>
      <c r="H3965" s="11" t="n"/>
      <c r="I3965" s="9" t="n"/>
      <c r="J3965" s="9" t="n"/>
      <c r="K3965" s="9" t="n"/>
      <c r="L3965" s="9">
        <f>IF(COUNTA($A3965:$K3965)=0,"",IF(AND(IFERROR($H3965,0)&gt;0,LEN(TRIM($K3965&amp;""))&gt;0,IFERROR(LOOKUP(2,1/((LISTS!$M$2:$M$13&lt;&gt;"")*ISNUMBER(SEARCH(LISTS!$M$2:$M$13,$I3965))),LISTS!$N$2:$N$13),"NO")="SI"),"SI","NO"))</f>
        <v/>
      </c>
      <c r="M3965" s="9">
        <f>IF(COUNTA($A3965:$K3965)=0,"",IF($K3965&lt;&gt;"",IF(COUNTIF($K$19:$K3965,$K3965)&gt;1,"SI","NO"),IF(COUNTIFS($A$19:$A3965,$A3965,$C$19:$C3965,$C3965,$J$19:$J3965,$J3965,$D$19:$D3965,$D3965)&gt;1,"SI","NO")))</f>
        <v/>
      </c>
      <c r="N3965" s="11">
        <f>IF(COUNTA($A3965:$K3965)=0,"",IF(AND($L3965="SI",$M3965="NO"),IFERROR($H3965,0),0))</f>
        <v/>
      </c>
      <c r="O3965" s="9">
        <f>IF(COUNTA($A3965:$K3965)=0,"",IF($M3965="SI","CUFE o factura duplicada dentro del reporte; no se suma dos veces",IF(IFERROR($H3965,0)&lt;=0,"DIAN reporta valor susceptible 0",IF($L3965="NO",IFERROR(LOOKUP(2,1/((LISTS!$M$2:$M$13&lt;&gt;"")*ISNUMBER(SEARCH(LISTS!$M$2:$M$13,$I3965))),LISTS!$O$2:$O$13),"Medio de pago no elegible o no identificado por DIAN"),"Apta automaticamente por pago electronico y base positiva"))))</f>
        <v/>
      </c>
    </row>
    <row r="3966">
      <c r="A3966" s="9" t="n"/>
      <c r="B3966" s="9" t="n"/>
      <c r="C3966" s="12" t="n"/>
      <c r="D3966" s="11" t="n"/>
      <c r="E3966" s="11" t="n"/>
      <c r="F3966" s="11" t="n"/>
      <c r="G3966" s="11" t="n"/>
      <c r="H3966" s="11" t="n"/>
      <c r="I3966" s="9" t="n"/>
      <c r="J3966" s="9" t="n"/>
      <c r="K3966" s="9" t="n"/>
      <c r="L3966" s="9">
        <f>IF(COUNTA($A3966:$K3966)=0,"",IF(AND(IFERROR($H3966,0)&gt;0,LEN(TRIM($K3966&amp;""))&gt;0,IFERROR(LOOKUP(2,1/((LISTS!$M$2:$M$13&lt;&gt;"")*ISNUMBER(SEARCH(LISTS!$M$2:$M$13,$I3966))),LISTS!$N$2:$N$13),"NO")="SI"),"SI","NO"))</f>
        <v/>
      </c>
      <c r="M3966" s="9">
        <f>IF(COUNTA($A3966:$K3966)=0,"",IF($K3966&lt;&gt;"",IF(COUNTIF($K$19:$K3966,$K3966)&gt;1,"SI","NO"),IF(COUNTIFS($A$19:$A3966,$A3966,$C$19:$C3966,$C3966,$J$19:$J3966,$J3966,$D$19:$D3966,$D3966)&gt;1,"SI","NO")))</f>
        <v/>
      </c>
      <c r="N3966" s="11">
        <f>IF(COUNTA($A3966:$K3966)=0,"",IF(AND($L3966="SI",$M3966="NO"),IFERROR($H3966,0),0))</f>
        <v/>
      </c>
      <c r="O3966" s="9">
        <f>IF(COUNTA($A3966:$K3966)=0,"",IF($M3966="SI","CUFE o factura duplicada dentro del reporte; no se suma dos veces",IF(IFERROR($H3966,0)&lt;=0,"DIAN reporta valor susceptible 0",IF($L3966="NO",IFERROR(LOOKUP(2,1/((LISTS!$M$2:$M$13&lt;&gt;"")*ISNUMBER(SEARCH(LISTS!$M$2:$M$13,$I3966))),LISTS!$O$2:$O$13),"Medio de pago no elegible o no identificado por DIAN"),"Apta automaticamente por pago electronico y base positiva"))))</f>
        <v/>
      </c>
    </row>
    <row r="3967">
      <c r="A3967" s="9" t="n"/>
      <c r="B3967" s="9" t="n"/>
      <c r="C3967" s="12" t="n"/>
      <c r="D3967" s="11" t="n"/>
      <c r="E3967" s="11" t="n"/>
      <c r="F3967" s="11" t="n"/>
      <c r="G3967" s="11" t="n"/>
      <c r="H3967" s="11" t="n"/>
      <c r="I3967" s="9" t="n"/>
      <c r="J3967" s="9" t="n"/>
      <c r="K3967" s="9" t="n"/>
      <c r="L3967" s="9">
        <f>IF(COUNTA($A3967:$K3967)=0,"",IF(AND(IFERROR($H3967,0)&gt;0,LEN(TRIM($K3967&amp;""))&gt;0,IFERROR(LOOKUP(2,1/((LISTS!$M$2:$M$13&lt;&gt;"")*ISNUMBER(SEARCH(LISTS!$M$2:$M$13,$I3967))),LISTS!$N$2:$N$13),"NO")="SI"),"SI","NO"))</f>
        <v/>
      </c>
      <c r="M3967" s="9">
        <f>IF(COUNTA($A3967:$K3967)=0,"",IF($K3967&lt;&gt;"",IF(COUNTIF($K$19:$K3967,$K3967)&gt;1,"SI","NO"),IF(COUNTIFS($A$19:$A3967,$A3967,$C$19:$C3967,$C3967,$J$19:$J3967,$J3967,$D$19:$D3967,$D3967)&gt;1,"SI","NO")))</f>
        <v/>
      </c>
      <c r="N3967" s="11">
        <f>IF(COUNTA($A3967:$K3967)=0,"",IF(AND($L3967="SI",$M3967="NO"),IFERROR($H3967,0),0))</f>
        <v/>
      </c>
      <c r="O3967" s="9">
        <f>IF(COUNTA($A3967:$K3967)=0,"",IF($M3967="SI","CUFE o factura duplicada dentro del reporte; no se suma dos veces",IF(IFERROR($H3967,0)&lt;=0,"DIAN reporta valor susceptible 0",IF($L3967="NO",IFERROR(LOOKUP(2,1/((LISTS!$M$2:$M$13&lt;&gt;"")*ISNUMBER(SEARCH(LISTS!$M$2:$M$13,$I3967))),LISTS!$O$2:$O$13),"Medio de pago no elegible o no identificado por DIAN"),"Apta automaticamente por pago electronico y base positiva"))))</f>
        <v/>
      </c>
    </row>
    <row r="3968">
      <c r="A3968" s="9" t="n"/>
      <c r="B3968" s="9" t="n"/>
      <c r="C3968" s="12" t="n"/>
      <c r="D3968" s="11" t="n"/>
      <c r="E3968" s="11" t="n"/>
      <c r="F3968" s="11" t="n"/>
      <c r="G3968" s="11" t="n"/>
      <c r="H3968" s="11" t="n"/>
      <c r="I3968" s="9" t="n"/>
      <c r="J3968" s="9" t="n"/>
      <c r="K3968" s="9" t="n"/>
      <c r="L3968" s="9">
        <f>IF(COUNTA($A3968:$K3968)=0,"",IF(AND(IFERROR($H3968,0)&gt;0,LEN(TRIM($K3968&amp;""))&gt;0,IFERROR(LOOKUP(2,1/((LISTS!$M$2:$M$13&lt;&gt;"")*ISNUMBER(SEARCH(LISTS!$M$2:$M$13,$I3968))),LISTS!$N$2:$N$13),"NO")="SI"),"SI","NO"))</f>
        <v/>
      </c>
      <c r="M3968" s="9">
        <f>IF(COUNTA($A3968:$K3968)=0,"",IF($K3968&lt;&gt;"",IF(COUNTIF($K$19:$K3968,$K3968)&gt;1,"SI","NO"),IF(COUNTIFS($A$19:$A3968,$A3968,$C$19:$C3968,$C3968,$J$19:$J3968,$J3968,$D$19:$D3968,$D3968)&gt;1,"SI","NO")))</f>
        <v/>
      </c>
      <c r="N3968" s="11">
        <f>IF(COUNTA($A3968:$K3968)=0,"",IF(AND($L3968="SI",$M3968="NO"),IFERROR($H3968,0),0))</f>
        <v/>
      </c>
      <c r="O3968" s="9">
        <f>IF(COUNTA($A3968:$K3968)=0,"",IF($M3968="SI","CUFE o factura duplicada dentro del reporte; no se suma dos veces",IF(IFERROR($H3968,0)&lt;=0,"DIAN reporta valor susceptible 0",IF($L3968="NO",IFERROR(LOOKUP(2,1/((LISTS!$M$2:$M$13&lt;&gt;"")*ISNUMBER(SEARCH(LISTS!$M$2:$M$13,$I3968))),LISTS!$O$2:$O$13),"Medio de pago no elegible o no identificado por DIAN"),"Apta automaticamente por pago electronico y base positiva"))))</f>
        <v/>
      </c>
    </row>
    <row r="3969">
      <c r="A3969" s="9" t="n"/>
      <c r="B3969" s="9" t="n"/>
      <c r="C3969" s="12" t="n"/>
      <c r="D3969" s="11" t="n"/>
      <c r="E3969" s="11" t="n"/>
      <c r="F3969" s="11" t="n"/>
      <c r="G3969" s="11" t="n"/>
      <c r="H3969" s="11" t="n"/>
      <c r="I3969" s="9" t="n"/>
      <c r="J3969" s="9" t="n"/>
      <c r="K3969" s="9" t="n"/>
      <c r="L3969" s="9">
        <f>IF(COUNTA($A3969:$K3969)=0,"",IF(AND(IFERROR($H3969,0)&gt;0,LEN(TRIM($K3969&amp;""))&gt;0,IFERROR(LOOKUP(2,1/((LISTS!$M$2:$M$13&lt;&gt;"")*ISNUMBER(SEARCH(LISTS!$M$2:$M$13,$I3969))),LISTS!$N$2:$N$13),"NO")="SI"),"SI","NO"))</f>
        <v/>
      </c>
      <c r="M3969" s="9">
        <f>IF(COUNTA($A3969:$K3969)=0,"",IF($K3969&lt;&gt;"",IF(COUNTIF($K$19:$K3969,$K3969)&gt;1,"SI","NO"),IF(COUNTIFS($A$19:$A3969,$A3969,$C$19:$C3969,$C3969,$J$19:$J3969,$J3969,$D$19:$D3969,$D3969)&gt;1,"SI","NO")))</f>
        <v/>
      </c>
      <c r="N3969" s="11">
        <f>IF(COUNTA($A3969:$K3969)=0,"",IF(AND($L3969="SI",$M3969="NO"),IFERROR($H3969,0),0))</f>
        <v/>
      </c>
      <c r="O3969" s="9">
        <f>IF(COUNTA($A3969:$K3969)=0,"",IF($M3969="SI","CUFE o factura duplicada dentro del reporte; no se suma dos veces",IF(IFERROR($H3969,0)&lt;=0,"DIAN reporta valor susceptible 0",IF($L3969="NO",IFERROR(LOOKUP(2,1/((LISTS!$M$2:$M$13&lt;&gt;"")*ISNUMBER(SEARCH(LISTS!$M$2:$M$13,$I3969))),LISTS!$O$2:$O$13),"Medio de pago no elegible o no identificado por DIAN"),"Apta automaticamente por pago electronico y base positiva"))))</f>
        <v/>
      </c>
    </row>
    <row r="3970">
      <c r="A3970" s="9" t="n"/>
      <c r="B3970" s="9" t="n"/>
      <c r="C3970" s="12" t="n"/>
      <c r="D3970" s="11" t="n"/>
      <c r="E3970" s="11" t="n"/>
      <c r="F3970" s="11" t="n"/>
      <c r="G3970" s="11" t="n"/>
      <c r="H3970" s="11" t="n"/>
      <c r="I3970" s="9" t="n"/>
      <c r="J3970" s="9" t="n"/>
      <c r="K3970" s="9" t="n"/>
      <c r="L3970" s="9">
        <f>IF(COUNTA($A3970:$K3970)=0,"",IF(AND(IFERROR($H3970,0)&gt;0,LEN(TRIM($K3970&amp;""))&gt;0,IFERROR(LOOKUP(2,1/((LISTS!$M$2:$M$13&lt;&gt;"")*ISNUMBER(SEARCH(LISTS!$M$2:$M$13,$I3970))),LISTS!$N$2:$N$13),"NO")="SI"),"SI","NO"))</f>
        <v/>
      </c>
      <c r="M3970" s="9">
        <f>IF(COUNTA($A3970:$K3970)=0,"",IF($K3970&lt;&gt;"",IF(COUNTIF($K$19:$K3970,$K3970)&gt;1,"SI","NO"),IF(COUNTIFS($A$19:$A3970,$A3970,$C$19:$C3970,$C3970,$J$19:$J3970,$J3970,$D$19:$D3970,$D3970)&gt;1,"SI","NO")))</f>
        <v/>
      </c>
      <c r="N3970" s="11">
        <f>IF(COUNTA($A3970:$K3970)=0,"",IF(AND($L3970="SI",$M3970="NO"),IFERROR($H3970,0),0))</f>
        <v/>
      </c>
      <c r="O3970" s="9">
        <f>IF(COUNTA($A3970:$K3970)=0,"",IF($M3970="SI","CUFE o factura duplicada dentro del reporte; no se suma dos veces",IF(IFERROR($H3970,0)&lt;=0,"DIAN reporta valor susceptible 0",IF($L3970="NO",IFERROR(LOOKUP(2,1/((LISTS!$M$2:$M$13&lt;&gt;"")*ISNUMBER(SEARCH(LISTS!$M$2:$M$13,$I3970))),LISTS!$O$2:$O$13),"Medio de pago no elegible o no identificado por DIAN"),"Apta automaticamente por pago electronico y base positiva"))))</f>
        <v/>
      </c>
    </row>
    <row r="3971">
      <c r="A3971" s="9" t="n"/>
      <c r="B3971" s="9" t="n"/>
      <c r="C3971" s="12" t="n"/>
      <c r="D3971" s="11" t="n"/>
      <c r="E3971" s="11" t="n"/>
      <c r="F3971" s="11" t="n"/>
      <c r="G3971" s="11" t="n"/>
      <c r="H3971" s="11" t="n"/>
      <c r="I3971" s="9" t="n"/>
      <c r="J3971" s="9" t="n"/>
      <c r="K3971" s="9" t="n"/>
      <c r="L3971" s="9">
        <f>IF(COUNTA($A3971:$K3971)=0,"",IF(AND(IFERROR($H3971,0)&gt;0,LEN(TRIM($K3971&amp;""))&gt;0,IFERROR(LOOKUP(2,1/((LISTS!$M$2:$M$13&lt;&gt;"")*ISNUMBER(SEARCH(LISTS!$M$2:$M$13,$I3971))),LISTS!$N$2:$N$13),"NO")="SI"),"SI","NO"))</f>
        <v/>
      </c>
      <c r="M3971" s="9">
        <f>IF(COUNTA($A3971:$K3971)=0,"",IF($K3971&lt;&gt;"",IF(COUNTIF($K$19:$K3971,$K3971)&gt;1,"SI","NO"),IF(COUNTIFS($A$19:$A3971,$A3971,$C$19:$C3971,$C3971,$J$19:$J3971,$J3971,$D$19:$D3971,$D3971)&gt;1,"SI","NO")))</f>
        <v/>
      </c>
      <c r="N3971" s="11">
        <f>IF(COUNTA($A3971:$K3971)=0,"",IF(AND($L3971="SI",$M3971="NO"),IFERROR($H3971,0),0))</f>
        <v/>
      </c>
      <c r="O3971" s="9">
        <f>IF(COUNTA($A3971:$K3971)=0,"",IF($M3971="SI","CUFE o factura duplicada dentro del reporte; no se suma dos veces",IF(IFERROR($H3971,0)&lt;=0,"DIAN reporta valor susceptible 0",IF($L3971="NO",IFERROR(LOOKUP(2,1/((LISTS!$M$2:$M$13&lt;&gt;"")*ISNUMBER(SEARCH(LISTS!$M$2:$M$13,$I3971))),LISTS!$O$2:$O$13),"Medio de pago no elegible o no identificado por DIAN"),"Apta automaticamente por pago electronico y base positiva"))))</f>
        <v/>
      </c>
    </row>
    <row r="3972">
      <c r="A3972" s="9" t="n"/>
      <c r="B3972" s="9" t="n"/>
      <c r="C3972" s="12" t="n"/>
      <c r="D3972" s="11" t="n"/>
      <c r="E3972" s="11" t="n"/>
      <c r="F3972" s="11" t="n"/>
      <c r="G3972" s="11" t="n"/>
      <c r="H3972" s="11" t="n"/>
      <c r="I3972" s="9" t="n"/>
      <c r="J3972" s="9" t="n"/>
      <c r="K3972" s="9" t="n"/>
      <c r="L3972" s="9">
        <f>IF(COUNTA($A3972:$K3972)=0,"",IF(AND(IFERROR($H3972,0)&gt;0,LEN(TRIM($K3972&amp;""))&gt;0,IFERROR(LOOKUP(2,1/((LISTS!$M$2:$M$13&lt;&gt;"")*ISNUMBER(SEARCH(LISTS!$M$2:$M$13,$I3972))),LISTS!$N$2:$N$13),"NO")="SI"),"SI","NO"))</f>
        <v/>
      </c>
      <c r="M3972" s="9">
        <f>IF(COUNTA($A3972:$K3972)=0,"",IF($K3972&lt;&gt;"",IF(COUNTIF($K$19:$K3972,$K3972)&gt;1,"SI","NO"),IF(COUNTIFS($A$19:$A3972,$A3972,$C$19:$C3972,$C3972,$J$19:$J3972,$J3972,$D$19:$D3972,$D3972)&gt;1,"SI","NO")))</f>
        <v/>
      </c>
      <c r="N3972" s="11">
        <f>IF(COUNTA($A3972:$K3972)=0,"",IF(AND($L3972="SI",$M3972="NO"),IFERROR($H3972,0),0))</f>
        <v/>
      </c>
      <c r="O3972" s="9">
        <f>IF(COUNTA($A3972:$K3972)=0,"",IF($M3972="SI","CUFE o factura duplicada dentro del reporte; no se suma dos veces",IF(IFERROR($H3972,0)&lt;=0,"DIAN reporta valor susceptible 0",IF($L3972="NO",IFERROR(LOOKUP(2,1/((LISTS!$M$2:$M$13&lt;&gt;"")*ISNUMBER(SEARCH(LISTS!$M$2:$M$13,$I3972))),LISTS!$O$2:$O$13),"Medio de pago no elegible o no identificado por DIAN"),"Apta automaticamente por pago electronico y base positiva"))))</f>
        <v/>
      </c>
    </row>
    <row r="3973">
      <c r="A3973" s="9" t="n"/>
      <c r="B3973" s="9" t="n"/>
      <c r="C3973" s="12" t="n"/>
      <c r="D3973" s="11" t="n"/>
      <c r="E3973" s="11" t="n"/>
      <c r="F3973" s="11" t="n"/>
      <c r="G3973" s="11" t="n"/>
      <c r="H3973" s="11" t="n"/>
      <c r="I3973" s="9" t="n"/>
      <c r="J3973" s="9" t="n"/>
      <c r="K3973" s="9" t="n"/>
      <c r="L3973" s="9">
        <f>IF(COUNTA($A3973:$K3973)=0,"",IF(AND(IFERROR($H3973,0)&gt;0,LEN(TRIM($K3973&amp;""))&gt;0,IFERROR(LOOKUP(2,1/((LISTS!$M$2:$M$13&lt;&gt;"")*ISNUMBER(SEARCH(LISTS!$M$2:$M$13,$I3973))),LISTS!$N$2:$N$13),"NO")="SI"),"SI","NO"))</f>
        <v/>
      </c>
      <c r="M3973" s="9">
        <f>IF(COUNTA($A3973:$K3973)=0,"",IF($K3973&lt;&gt;"",IF(COUNTIF($K$19:$K3973,$K3973)&gt;1,"SI","NO"),IF(COUNTIFS($A$19:$A3973,$A3973,$C$19:$C3973,$C3973,$J$19:$J3973,$J3973,$D$19:$D3973,$D3973)&gt;1,"SI","NO")))</f>
        <v/>
      </c>
      <c r="N3973" s="11">
        <f>IF(COUNTA($A3973:$K3973)=0,"",IF(AND($L3973="SI",$M3973="NO"),IFERROR($H3973,0),0))</f>
        <v/>
      </c>
      <c r="O3973" s="9">
        <f>IF(COUNTA($A3973:$K3973)=0,"",IF($M3973="SI","CUFE o factura duplicada dentro del reporte; no se suma dos veces",IF(IFERROR($H3973,0)&lt;=0,"DIAN reporta valor susceptible 0",IF($L3973="NO",IFERROR(LOOKUP(2,1/((LISTS!$M$2:$M$13&lt;&gt;"")*ISNUMBER(SEARCH(LISTS!$M$2:$M$13,$I3973))),LISTS!$O$2:$O$13),"Medio de pago no elegible o no identificado por DIAN"),"Apta automaticamente por pago electronico y base positiva"))))</f>
        <v/>
      </c>
    </row>
    <row r="3974">
      <c r="A3974" s="9" t="n"/>
      <c r="B3974" s="9" t="n"/>
      <c r="C3974" s="12" t="n"/>
      <c r="D3974" s="11" t="n"/>
      <c r="E3974" s="11" t="n"/>
      <c r="F3974" s="11" t="n"/>
      <c r="G3974" s="11" t="n"/>
      <c r="H3974" s="11" t="n"/>
      <c r="I3974" s="9" t="n"/>
      <c r="J3974" s="9" t="n"/>
      <c r="K3974" s="9" t="n"/>
      <c r="L3974" s="9">
        <f>IF(COUNTA($A3974:$K3974)=0,"",IF(AND(IFERROR($H3974,0)&gt;0,LEN(TRIM($K3974&amp;""))&gt;0,IFERROR(LOOKUP(2,1/((LISTS!$M$2:$M$13&lt;&gt;"")*ISNUMBER(SEARCH(LISTS!$M$2:$M$13,$I3974))),LISTS!$N$2:$N$13),"NO")="SI"),"SI","NO"))</f>
        <v/>
      </c>
      <c r="M3974" s="9">
        <f>IF(COUNTA($A3974:$K3974)=0,"",IF($K3974&lt;&gt;"",IF(COUNTIF($K$19:$K3974,$K3974)&gt;1,"SI","NO"),IF(COUNTIFS($A$19:$A3974,$A3974,$C$19:$C3974,$C3974,$J$19:$J3974,$J3974,$D$19:$D3974,$D3974)&gt;1,"SI","NO")))</f>
        <v/>
      </c>
      <c r="N3974" s="11">
        <f>IF(COUNTA($A3974:$K3974)=0,"",IF(AND($L3974="SI",$M3974="NO"),IFERROR($H3974,0),0))</f>
        <v/>
      </c>
      <c r="O3974" s="9">
        <f>IF(COUNTA($A3974:$K3974)=0,"",IF($M3974="SI","CUFE o factura duplicada dentro del reporte; no se suma dos veces",IF(IFERROR($H3974,0)&lt;=0,"DIAN reporta valor susceptible 0",IF($L3974="NO",IFERROR(LOOKUP(2,1/((LISTS!$M$2:$M$13&lt;&gt;"")*ISNUMBER(SEARCH(LISTS!$M$2:$M$13,$I3974))),LISTS!$O$2:$O$13),"Medio de pago no elegible o no identificado por DIAN"),"Apta automaticamente por pago electronico y base positiva"))))</f>
        <v/>
      </c>
    </row>
    <row r="3975">
      <c r="A3975" s="9" t="n"/>
      <c r="B3975" s="9" t="n"/>
      <c r="C3975" s="12" t="n"/>
      <c r="D3975" s="11" t="n"/>
      <c r="E3975" s="11" t="n"/>
      <c r="F3975" s="11" t="n"/>
      <c r="G3975" s="11" t="n"/>
      <c r="H3975" s="11" t="n"/>
      <c r="I3975" s="9" t="n"/>
      <c r="J3975" s="9" t="n"/>
      <c r="K3975" s="9" t="n"/>
      <c r="L3975" s="9">
        <f>IF(COUNTA($A3975:$K3975)=0,"",IF(AND(IFERROR($H3975,0)&gt;0,LEN(TRIM($K3975&amp;""))&gt;0,IFERROR(LOOKUP(2,1/((LISTS!$M$2:$M$13&lt;&gt;"")*ISNUMBER(SEARCH(LISTS!$M$2:$M$13,$I3975))),LISTS!$N$2:$N$13),"NO")="SI"),"SI","NO"))</f>
        <v/>
      </c>
      <c r="M3975" s="9">
        <f>IF(COUNTA($A3975:$K3975)=0,"",IF($K3975&lt;&gt;"",IF(COUNTIF($K$19:$K3975,$K3975)&gt;1,"SI","NO"),IF(COUNTIFS($A$19:$A3975,$A3975,$C$19:$C3975,$C3975,$J$19:$J3975,$J3975,$D$19:$D3975,$D3975)&gt;1,"SI","NO")))</f>
        <v/>
      </c>
      <c r="N3975" s="11">
        <f>IF(COUNTA($A3975:$K3975)=0,"",IF(AND($L3975="SI",$M3975="NO"),IFERROR($H3975,0),0))</f>
        <v/>
      </c>
      <c r="O3975" s="9">
        <f>IF(COUNTA($A3975:$K3975)=0,"",IF($M3975="SI","CUFE o factura duplicada dentro del reporte; no se suma dos veces",IF(IFERROR($H3975,0)&lt;=0,"DIAN reporta valor susceptible 0",IF($L3975="NO",IFERROR(LOOKUP(2,1/((LISTS!$M$2:$M$13&lt;&gt;"")*ISNUMBER(SEARCH(LISTS!$M$2:$M$13,$I3975))),LISTS!$O$2:$O$13),"Medio de pago no elegible o no identificado por DIAN"),"Apta automaticamente por pago electronico y base positiva"))))</f>
        <v/>
      </c>
    </row>
    <row r="3976">
      <c r="A3976" s="9" t="n"/>
      <c r="B3976" s="9" t="n"/>
      <c r="C3976" s="12" t="n"/>
      <c r="D3976" s="11" t="n"/>
      <c r="E3976" s="11" t="n"/>
      <c r="F3976" s="11" t="n"/>
      <c r="G3976" s="11" t="n"/>
      <c r="H3976" s="11" t="n"/>
      <c r="I3976" s="9" t="n"/>
      <c r="J3976" s="9" t="n"/>
      <c r="K3976" s="9" t="n"/>
      <c r="L3976" s="9">
        <f>IF(COUNTA($A3976:$K3976)=0,"",IF(AND(IFERROR($H3976,0)&gt;0,LEN(TRIM($K3976&amp;""))&gt;0,IFERROR(LOOKUP(2,1/((LISTS!$M$2:$M$13&lt;&gt;"")*ISNUMBER(SEARCH(LISTS!$M$2:$M$13,$I3976))),LISTS!$N$2:$N$13),"NO")="SI"),"SI","NO"))</f>
        <v/>
      </c>
      <c r="M3976" s="9">
        <f>IF(COUNTA($A3976:$K3976)=0,"",IF($K3976&lt;&gt;"",IF(COUNTIF($K$19:$K3976,$K3976)&gt;1,"SI","NO"),IF(COUNTIFS($A$19:$A3976,$A3976,$C$19:$C3976,$C3976,$J$19:$J3976,$J3976,$D$19:$D3976,$D3976)&gt;1,"SI","NO")))</f>
        <v/>
      </c>
      <c r="N3976" s="11">
        <f>IF(COUNTA($A3976:$K3976)=0,"",IF(AND($L3976="SI",$M3976="NO"),IFERROR($H3976,0),0))</f>
        <v/>
      </c>
      <c r="O3976" s="9">
        <f>IF(COUNTA($A3976:$K3976)=0,"",IF($M3976="SI","CUFE o factura duplicada dentro del reporte; no se suma dos veces",IF(IFERROR($H3976,0)&lt;=0,"DIAN reporta valor susceptible 0",IF($L3976="NO",IFERROR(LOOKUP(2,1/((LISTS!$M$2:$M$13&lt;&gt;"")*ISNUMBER(SEARCH(LISTS!$M$2:$M$13,$I3976))),LISTS!$O$2:$O$13),"Medio de pago no elegible o no identificado por DIAN"),"Apta automaticamente por pago electronico y base positiva"))))</f>
        <v/>
      </c>
    </row>
    <row r="3977">
      <c r="A3977" s="9" t="n"/>
      <c r="B3977" s="9" t="n"/>
      <c r="C3977" s="12" t="n"/>
      <c r="D3977" s="11" t="n"/>
      <c r="E3977" s="11" t="n"/>
      <c r="F3977" s="11" t="n"/>
      <c r="G3977" s="11" t="n"/>
      <c r="H3977" s="11" t="n"/>
      <c r="I3977" s="9" t="n"/>
      <c r="J3977" s="9" t="n"/>
      <c r="K3977" s="9" t="n"/>
      <c r="L3977" s="9">
        <f>IF(COUNTA($A3977:$K3977)=0,"",IF(AND(IFERROR($H3977,0)&gt;0,LEN(TRIM($K3977&amp;""))&gt;0,IFERROR(LOOKUP(2,1/((LISTS!$M$2:$M$13&lt;&gt;"")*ISNUMBER(SEARCH(LISTS!$M$2:$M$13,$I3977))),LISTS!$N$2:$N$13),"NO")="SI"),"SI","NO"))</f>
        <v/>
      </c>
      <c r="M3977" s="9">
        <f>IF(COUNTA($A3977:$K3977)=0,"",IF($K3977&lt;&gt;"",IF(COUNTIF($K$19:$K3977,$K3977)&gt;1,"SI","NO"),IF(COUNTIFS($A$19:$A3977,$A3977,$C$19:$C3977,$C3977,$J$19:$J3977,$J3977,$D$19:$D3977,$D3977)&gt;1,"SI","NO")))</f>
        <v/>
      </c>
      <c r="N3977" s="11">
        <f>IF(COUNTA($A3977:$K3977)=0,"",IF(AND($L3977="SI",$M3977="NO"),IFERROR($H3977,0),0))</f>
        <v/>
      </c>
      <c r="O3977" s="9">
        <f>IF(COUNTA($A3977:$K3977)=0,"",IF($M3977="SI","CUFE o factura duplicada dentro del reporte; no se suma dos veces",IF(IFERROR($H3977,0)&lt;=0,"DIAN reporta valor susceptible 0",IF($L3977="NO",IFERROR(LOOKUP(2,1/((LISTS!$M$2:$M$13&lt;&gt;"")*ISNUMBER(SEARCH(LISTS!$M$2:$M$13,$I3977))),LISTS!$O$2:$O$13),"Medio de pago no elegible o no identificado por DIAN"),"Apta automaticamente por pago electronico y base positiva"))))</f>
        <v/>
      </c>
    </row>
    <row r="3978">
      <c r="A3978" s="9" t="n"/>
      <c r="B3978" s="9" t="n"/>
      <c r="C3978" s="12" t="n"/>
      <c r="D3978" s="11" t="n"/>
      <c r="E3978" s="11" t="n"/>
      <c r="F3978" s="11" t="n"/>
      <c r="G3978" s="11" t="n"/>
      <c r="H3978" s="11" t="n"/>
      <c r="I3978" s="9" t="n"/>
      <c r="J3978" s="9" t="n"/>
      <c r="K3978" s="9" t="n"/>
      <c r="L3978" s="9">
        <f>IF(COUNTA($A3978:$K3978)=0,"",IF(AND(IFERROR($H3978,0)&gt;0,LEN(TRIM($K3978&amp;""))&gt;0,IFERROR(LOOKUP(2,1/((LISTS!$M$2:$M$13&lt;&gt;"")*ISNUMBER(SEARCH(LISTS!$M$2:$M$13,$I3978))),LISTS!$N$2:$N$13),"NO")="SI"),"SI","NO"))</f>
        <v/>
      </c>
      <c r="M3978" s="9">
        <f>IF(COUNTA($A3978:$K3978)=0,"",IF($K3978&lt;&gt;"",IF(COUNTIF($K$19:$K3978,$K3978)&gt;1,"SI","NO"),IF(COUNTIFS($A$19:$A3978,$A3978,$C$19:$C3978,$C3978,$J$19:$J3978,$J3978,$D$19:$D3978,$D3978)&gt;1,"SI","NO")))</f>
        <v/>
      </c>
      <c r="N3978" s="11">
        <f>IF(COUNTA($A3978:$K3978)=0,"",IF(AND($L3978="SI",$M3978="NO"),IFERROR($H3978,0),0))</f>
        <v/>
      </c>
      <c r="O3978" s="9">
        <f>IF(COUNTA($A3978:$K3978)=0,"",IF($M3978="SI","CUFE o factura duplicada dentro del reporte; no se suma dos veces",IF(IFERROR($H3978,0)&lt;=0,"DIAN reporta valor susceptible 0",IF($L3978="NO",IFERROR(LOOKUP(2,1/((LISTS!$M$2:$M$13&lt;&gt;"")*ISNUMBER(SEARCH(LISTS!$M$2:$M$13,$I3978))),LISTS!$O$2:$O$13),"Medio de pago no elegible o no identificado por DIAN"),"Apta automaticamente por pago electronico y base positiva"))))</f>
        <v/>
      </c>
    </row>
    <row r="3979">
      <c r="A3979" s="9" t="n"/>
      <c r="B3979" s="9" t="n"/>
      <c r="C3979" s="12" t="n"/>
      <c r="D3979" s="11" t="n"/>
      <c r="E3979" s="11" t="n"/>
      <c r="F3979" s="11" t="n"/>
      <c r="G3979" s="11" t="n"/>
      <c r="H3979" s="11" t="n"/>
      <c r="I3979" s="9" t="n"/>
      <c r="J3979" s="9" t="n"/>
      <c r="K3979" s="9" t="n"/>
      <c r="L3979" s="9">
        <f>IF(COUNTA($A3979:$K3979)=0,"",IF(AND(IFERROR($H3979,0)&gt;0,LEN(TRIM($K3979&amp;""))&gt;0,IFERROR(LOOKUP(2,1/((LISTS!$M$2:$M$13&lt;&gt;"")*ISNUMBER(SEARCH(LISTS!$M$2:$M$13,$I3979))),LISTS!$N$2:$N$13),"NO")="SI"),"SI","NO"))</f>
        <v/>
      </c>
      <c r="M3979" s="9">
        <f>IF(COUNTA($A3979:$K3979)=0,"",IF($K3979&lt;&gt;"",IF(COUNTIF($K$19:$K3979,$K3979)&gt;1,"SI","NO"),IF(COUNTIFS($A$19:$A3979,$A3979,$C$19:$C3979,$C3979,$J$19:$J3979,$J3979,$D$19:$D3979,$D3979)&gt;1,"SI","NO")))</f>
        <v/>
      </c>
      <c r="N3979" s="11">
        <f>IF(COUNTA($A3979:$K3979)=0,"",IF(AND($L3979="SI",$M3979="NO"),IFERROR($H3979,0),0))</f>
        <v/>
      </c>
      <c r="O3979" s="9">
        <f>IF(COUNTA($A3979:$K3979)=0,"",IF($M3979="SI","CUFE o factura duplicada dentro del reporte; no se suma dos veces",IF(IFERROR($H3979,0)&lt;=0,"DIAN reporta valor susceptible 0",IF($L3979="NO",IFERROR(LOOKUP(2,1/((LISTS!$M$2:$M$13&lt;&gt;"")*ISNUMBER(SEARCH(LISTS!$M$2:$M$13,$I3979))),LISTS!$O$2:$O$13),"Medio de pago no elegible o no identificado por DIAN"),"Apta automaticamente por pago electronico y base positiva"))))</f>
        <v/>
      </c>
    </row>
    <row r="3980">
      <c r="A3980" s="9" t="n"/>
      <c r="B3980" s="9" t="n"/>
      <c r="C3980" s="12" t="n"/>
      <c r="D3980" s="11" t="n"/>
      <c r="E3980" s="11" t="n"/>
      <c r="F3980" s="11" t="n"/>
      <c r="G3980" s="11" t="n"/>
      <c r="H3980" s="11" t="n"/>
      <c r="I3980" s="9" t="n"/>
      <c r="J3980" s="9" t="n"/>
      <c r="K3980" s="9" t="n"/>
      <c r="L3980" s="9">
        <f>IF(COUNTA($A3980:$K3980)=0,"",IF(AND(IFERROR($H3980,0)&gt;0,LEN(TRIM($K3980&amp;""))&gt;0,IFERROR(LOOKUP(2,1/((LISTS!$M$2:$M$13&lt;&gt;"")*ISNUMBER(SEARCH(LISTS!$M$2:$M$13,$I3980))),LISTS!$N$2:$N$13),"NO")="SI"),"SI","NO"))</f>
        <v/>
      </c>
      <c r="M3980" s="9">
        <f>IF(COUNTA($A3980:$K3980)=0,"",IF($K3980&lt;&gt;"",IF(COUNTIF($K$19:$K3980,$K3980)&gt;1,"SI","NO"),IF(COUNTIFS($A$19:$A3980,$A3980,$C$19:$C3980,$C3980,$J$19:$J3980,$J3980,$D$19:$D3980,$D3980)&gt;1,"SI","NO")))</f>
        <v/>
      </c>
      <c r="N3980" s="11">
        <f>IF(COUNTA($A3980:$K3980)=0,"",IF(AND($L3980="SI",$M3980="NO"),IFERROR($H3980,0),0))</f>
        <v/>
      </c>
      <c r="O3980" s="9">
        <f>IF(COUNTA($A3980:$K3980)=0,"",IF($M3980="SI","CUFE o factura duplicada dentro del reporte; no se suma dos veces",IF(IFERROR($H3980,0)&lt;=0,"DIAN reporta valor susceptible 0",IF($L3980="NO",IFERROR(LOOKUP(2,1/((LISTS!$M$2:$M$13&lt;&gt;"")*ISNUMBER(SEARCH(LISTS!$M$2:$M$13,$I3980))),LISTS!$O$2:$O$13),"Medio de pago no elegible o no identificado por DIAN"),"Apta automaticamente por pago electronico y base positiva"))))</f>
        <v/>
      </c>
    </row>
    <row r="3981">
      <c r="A3981" s="9" t="n"/>
      <c r="B3981" s="9" t="n"/>
      <c r="C3981" s="12" t="n"/>
      <c r="D3981" s="11" t="n"/>
      <c r="E3981" s="11" t="n"/>
      <c r="F3981" s="11" t="n"/>
      <c r="G3981" s="11" t="n"/>
      <c r="H3981" s="11" t="n"/>
      <c r="I3981" s="9" t="n"/>
      <c r="J3981" s="9" t="n"/>
      <c r="K3981" s="9" t="n"/>
      <c r="L3981" s="9">
        <f>IF(COUNTA($A3981:$K3981)=0,"",IF(AND(IFERROR($H3981,0)&gt;0,LEN(TRIM($K3981&amp;""))&gt;0,IFERROR(LOOKUP(2,1/((LISTS!$M$2:$M$13&lt;&gt;"")*ISNUMBER(SEARCH(LISTS!$M$2:$M$13,$I3981))),LISTS!$N$2:$N$13),"NO")="SI"),"SI","NO"))</f>
        <v/>
      </c>
      <c r="M3981" s="9">
        <f>IF(COUNTA($A3981:$K3981)=0,"",IF($K3981&lt;&gt;"",IF(COUNTIF($K$19:$K3981,$K3981)&gt;1,"SI","NO"),IF(COUNTIFS($A$19:$A3981,$A3981,$C$19:$C3981,$C3981,$J$19:$J3981,$J3981,$D$19:$D3981,$D3981)&gt;1,"SI","NO")))</f>
        <v/>
      </c>
      <c r="N3981" s="11">
        <f>IF(COUNTA($A3981:$K3981)=0,"",IF(AND($L3981="SI",$M3981="NO"),IFERROR($H3981,0),0))</f>
        <v/>
      </c>
      <c r="O3981" s="9">
        <f>IF(COUNTA($A3981:$K3981)=0,"",IF($M3981="SI","CUFE o factura duplicada dentro del reporte; no se suma dos veces",IF(IFERROR($H3981,0)&lt;=0,"DIAN reporta valor susceptible 0",IF($L3981="NO",IFERROR(LOOKUP(2,1/((LISTS!$M$2:$M$13&lt;&gt;"")*ISNUMBER(SEARCH(LISTS!$M$2:$M$13,$I3981))),LISTS!$O$2:$O$13),"Medio de pago no elegible o no identificado por DIAN"),"Apta automaticamente por pago electronico y base positiva"))))</f>
        <v/>
      </c>
    </row>
    <row r="3982">
      <c r="A3982" s="9" t="n"/>
      <c r="B3982" s="9" t="n"/>
      <c r="C3982" s="12" t="n"/>
      <c r="D3982" s="11" t="n"/>
      <c r="E3982" s="11" t="n"/>
      <c r="F3982" s="11" t="n"/>
      <c r="G3982" s="11" t="n"/>
      <c r="H3982" s="11" t="n"/>
      <c r="I3982" s="9" t="n"/>
      <c r="J3982" s="9" t="n"/>
      <c r="K3982" s="9" t="n"/>
      <c r="L3982" s="9">
        <f>IF(COUNTA($A3982:$K3982)=0,"",IF(AND(IFERROR($H3982,0)&gt;0,LEN(TRIM($K3982&amp;""))&gt;0,IFERROR(LOOKUP(2,1/((LISTS!$M$2:$M$13&lt;&gt;"")*ISNUMBER(SEARCH(LISTS!$M$2:$M$13,$I3982))),LISTS!$N$2:$N$13),"NO")="SI"),"SI","NO"))</f>
        <v/>
      </c>
      <c r="M3982" s="9">
        <f>IF(COUNTA($A3982:$K3982)=0,"",IF($K3982&lt;&gt;"",IF(COUNTIF($K$19:$K3982,$K3982)&gt;1,"SI","NO"),IF(COUNTIFS($A$19:$A3982,$A3982,$C$19:$C3982,$C3982,$J$19:$J3982,$J3982,$D$19:$D3982,$D3982)&gt;1,"SI","NO")))</f>
        <v/>
      </c>
      <c r="N3982" s="11">
        <f>IF(COUNTA($A3982:$K3982)=0,"",IF(AND($L3982="SI",$M3982="NO"),IFERROR($H3982,0),0))</f>
        <v/>
      </c>
      <c r="O3982" s="9">
        <f>IF(COUNTA($A3982:$K3982)=0,"",IF($M3982="SI","CUFE o factura duplicada dentro del reporte; no se suma dos veces",IF(IFERROR($H3982,0)&lt;=0,"DIAN reporta valor susceptible 0",IF($L3982="NO",IFERROR(LOOKUP(2,1/((LISTS!$M$2:$M$13&lt;&gt;"")*ISNUMBER(SEARCH(LISTS!$M$2:$M$13,$I3982))),LISTS!$O$2:$O$13),"Medio de pago no elegible o no identificado por DIAN"),"Apta automaticamente por pago electronico y base positiva"))))</f>
        <v/>
      </c>
    </row>
    <row r="3983">
      <c r="A3983" s="9" t="n"/>
      <c r="B3983" s="9" t="n"/>
      <c r="C3983" s="12" t="n"/>
      <c r="D3983" s="11" t="n"/>
      <c r="E3983" s="11" t="n"/>
      <c r="F3983" s="11" t="n"/>
      <c r="G3983" s="11" t="n"/>
      <c r="H3983" s="11" t="n"/>
      <c r="I3983" s="9" t="n"/>
      <c r="J3983" s="9" t="n"/>
      <c r="K3983" s="9" t="n"/>
      <c r="L3983" s="9">
        <f>IF(COUNTA($A3983:$K3983)=0,"",IF(AND(IFERROR($H3983,0)&gt;0,LEN(TRIM($K3983&amp;""))&gt;0,IFERROR(LOOKUP(2,1/((LISTS!$M$2:$M$13&lt;&gt;"")*ISNUMBER(SEARCH(LISTS!$M$2:$M$13,$I3983))),LISTS!$N$2:$N$13),"NO")="SI"),"SI","NO"))</f>
        <v/>
      </c>
      <c r="M3983" s="9">
        <f>IF(COUNTA($A3983:$K3983)=0,"",IF($K3983&lt;&gt;"",IF(COUNTIF($K$19:$K3983,$K3983)&gt;1,"SI","NO"),IF(COUNTIFS($A$19:$A3983,$A3983,$C$19:$C3983,$C3983,$J$19:$J3983,$J3983,$D$19:$D3983,$D3983)&gt;1,"SI","NO")))</f>
        <v/>
      </c>
      <c r="N3983" s="11">
        <f>IF(COUNTA($A3983:$K3983)=0,"",IF(AND($L3983="SI",$M3983="NO"),IFERROR($H3983,0),0))</f>
        <v/>
      </c>
      <c r="O3983" s="9">
        <f>IF(COUNTA($A3983:$K3983)=0,"",IF($M3983="SI","CUFE o factura duplicada dentro del reporte; no se suma dos veces",IF(IFERROR($H3983,0)&lt;=0,"DIAN reporta valor susceptible 0",IF($L3983="NO",IFERROR(LOOKUP(2,1/((LISTS!$M$2:$M$13&lt;&gt;"")*ISNUMBER(SEARCH(LISTS!$M$2:$M$13,$I3983))),LISTS!$O$2:$O$13),"Medio de pago no elegible o no identificado por DIAN"),"Apta automaticamente por pago electronico y base positiva"))))</f>
        <v/>
      </c>
    </row>
    <row r="3984">
      <c r="A3984" s="9" t="n"/>
      <c r="B3984" s="9" t="n"/>
      <c r="C3984" s="12" t="n"/>
      <c r="D3984" s="11" t="n"/>
      <c r="E3984" s="11" t="n"/>
      <c r="F3984" s="11" t="n"/>
      <c r="G3984" s="11" t="n"/>
      <c r="H3984" s="11" t="n"/>
      <c r="I3984" s="9" t="n"/>
      <c r="J3984" s="9" t="n"/>
      <c r="K3984" s="9" t="n"/>
      <c r="L3984" s="9">
        <f>IF(COUNTA($A3984:$K3984)=0,"",IF(AND(IFERROR($H3984,0)&gt;0,LEN(TRIM($K3984&amp;""))&gt;0,IFERROR(LOOKUP(2,1/((LISTS!$M$2:$M$13&lt;&gt;"")*ISNUMBER(SEARCH(LISTS!$M$2:$M$13,$I3984))),LISTS!$N$2:$N$13),"NO")="SI"),"SI","NO"))</f>
        <v/>
      </c>
      <c r="M3984" s="9">
        <f>IF(COUNTA($A3984:$K3984)=0,"",IF($K3984&lt;&gt;"",IF(COUNTIF($K$19:$K3984,$K3984)&gt;1,"SI","NO"),IF(COUNTIFS($A$19:$A3984,$A3984,$C$19:$C3984,$C3984,$J$19:$J3984,$J3984,$D$19:$D3984,$D3984)&gt;1,"SI","NO")))</f>
        <v/>
      </c>
      <c r="N3984" s="11">
        <f>IF(COUNTA($A3984:$K3984)=0,"",IF(AND($L3984="SI",$M3984="NO"),IFERROR($H3984,0),0))</f>
        <v/>
      </c>
      <c r="O3984" s="9">
        <f>IF(COUNTA($A3984:$K3984)=0,"",IF($M3984="SI","CUFE o factura duplicada dentro del reporte; no se suma dos veces",IF(IFERROR($H3984,0)&lt;=0,"DIAN reporta valor susceptible 0",IF($L3984="NO",IFERROR(LOOKUP(2,1/((LISTS!$M$2:$M$13&lt;&gt;"")*ISNUMBER(SEARCH(LISTS!$M$2:$M$13,$I3984))),LISTS!$O$2:$O$13),"Medio de pago no elegible o no identificado por DIAN"),"Apta automaticamente por pago electronico y base positiva"))))</f>
        <v/>
      </c>
    </row>
    <row r="3985">
      <c r="A3985" s="9" t="n"/>
      <c r="B3985" s="9" t="n"/>
      <c r="C3985" s="12" t="n"/>
      <c r="D3985" s="11" t="n"/>
      <c r="E3985" s="11" t="n"/>
      <c r="F3985" s="11" t="n"/>
      <c r="G3985" s="11" t="n"/>
      <c r="H3985" s="11" t="n"/>
      <c r="I3985" s="9" t="n"/>
      <c r="J3985" s="9" t="n"/>
      <c r="K3985" s="9" t="n"/>
      <c r="L3985" s="9">
        <f>IF(COUNTA($A3985:$K3985)=0,"",IF(AND(IFERROR($H3985,0)&gt;0,LEN(TRIM($K3985&amp;""))&gt;0,IFERROR(LOOKUP(2,1/((LISTS!$M$2:$M$13&lt;&gt;"")*ISNUMBER(SEARCH(LISTS!$M$2:$M$13,$I3985))),LISTS!$N$2:$N$13),"NO")="SI"),"SI","NO"))</f>
        <v/>
      </c>
      <c r="M3985" s="9">
        <f>IF(COUNTA($A3985:$K3985)=0,"",IF($K3985&lt;&gt;"",IF(COUNTIF($K$19:$K3985,$K3985)&gt;1,"SI","NO"),IF(COUNTIFS($A$19:$A3985,$A3985,$C$19:$C3985,$C3985,$J$19:$J3985,$J3985,$D$19:$D3985,$D3985)&gt;1,"SI","NO")))</f>
        <v/>
      </c>
      <c r="N3985" s="11">
        <f>IF(COUNTA($A3985:$K3985)=0,"",IF(AND($L3985="SI",$M3985="NO"),IFERROR($H3985,0),0))</f>
        <v/>
      </c>
      <c r="O3985" s="9">
        <f>IF(COUNTA($A3985:$K3985)=0,"",IF($M3985="SI","CUFE o factura duplicada dentro del reporte; no se suma dos veces",IF(IFERROR($H3985,0)&lt;=0,"DIAN reporta valor susceptible 0",IF($L3985="NO",IFERROR(LOOKUP(2,1/((LISTS!$M$2:$M$13&lt;&gt;"")*ISNUMBER(SEARCH(LISTS!$M$2:$M$13,$I3985))),LISTS!$O$2:$O$13),"Medio de pago no elegible o no identificado por DIAN"),"Apta automaticamente por pago electronico y base positiva"))))</f>
        <v/>
      </c>
    </row>
    <row r="3986">
      <c r="A3986" s="9" t="n"/>
      <c r="B3986" s="9" t="n"/>
      <c r="C3986" s="12" t="n"/>
      <c r="D3986" s="11" t="n"/>
      <c r="E3986" s="11" t="n"/>
      <c r="F3986" s="11" t="n"/>
      <c r="G3986" s="11" t="n"/>
      <c r="H3986" s="11" t="n"/>
      <c r="I3986" s="9" t="n"/>
      <c r="J3986" s="9" t="n"/>
      <c r="K3986" s="9" t="n"/>
      <c r="L3986" s="9">
        <f>IF(COUNTA($A3986:$K3986)=0,"",IF(AND(IFERROR($H3986,0)&gt;0,LEN(TRIM($K3986&amp;""))&gt;0,IFERROR(LOOKUP(2,1/((LISTS!$M$2:$M$13&lt;&gt;"")*ISNUMBER(SEARCH(LISTS!$M$2:$M$13,$I3986))),LISTS!$N$2:$N$13),"NO")="SI"),"SI","NO"))</f>
        <v/>
      </c>
      <c r="M3986" s="9">
        <f>IF(COUNTA($A3986:$K3986)=0,"",IF($K3986&lt;&gt;"",IF(COUNTIF($K$19:$K3986,$K3986)&gt;1,"SI","NO"),IF(COUNTIFS($A$19:$A3986,$A3986,$C$19:$C3986,$C3986,$J$19:$J3986,$J3986,$D$19:$D3986,$D3986)&gt;1,"SI","NO")))</f>
        <v/>
      </c>
      <c r="N3986" s="11">
        <f>IF(COUNTA($A3986:$K3986)=0,"",IF(AND($L3986="SI",$M3986="NO"),IFERROR($H3986,0),0))</f>
        <v/>
      </c>
      <c r="O3986" s="9">
        <f>IF(COUNTA($A3986:$K3986)=0,"",IF($M3986="SI","CUFE o factura duplicada dentro del reporte; no se suma dos veces",IF(IFERROR($H3986,0)&lt;=0,"DIAN reporta valor susceptible 0",IF($L3986="NO",IFERROR(LOOKUP(2,1/((LISTS!$M$2:$M$13&lt;&gt;"")*ISNUMBER(SEARCH(LISTS!$M$2:$M$13,$I3986))),LISTS!$O$2:$O$13),"Medio de pago no elegible o no identificado por DIAN"),"Apta automaticamente por pago electronico y base positiva"))))</f>
        <v/>
      </c>
    </row>
    <row r="3987">
      <c r="A3987" s="9" t="n"/>
      <c r="B3987" s="9" t="n"/>
      <c r="C3987" s="12" t="n"/>
      <c r="D3987" s="11" t="n"/>
      <c r="E3987" s="11" t="n"/>
      <c r="F3987" s="11" t="n"/>
      <c r="G3987" s="11" t="n"/>
      <c r="H3987" s="11" t="n"/>
      <c r="I3987" s="9" t="n"/>
      <c r="J3987" s="9" t="n"/>
      <c r="K3987" s="9" t="n"/>
      <c r="L3987" s="9">
        <f>IF(COUNTA($A3987:$K3987)=0,"",IF(AND(IFERROR($H3987,0)&gt;0,LEN(TRIM($K3987&amp;""))&gt;0,IFERROR(LOOKUP(2,1/((LISTS!$M$2:$M$13&lt;&gt;"")*ISNUMBER(SEARCH(LISTS!$M$2:$M$13,$I3987))),LISTS!$N$2:$N$13),"NO")="SI"),"SI","NO"))</f>
        <v/>
      </c>
      <c r="M3987" s="9">
        <f>IF(COUNTA($A3987:$K3987)=0,"",IF($K3987&lt;&gt;"",IF(COUNTIF($K$19:$K3987,$K3987)&gt;1,"SI","NO"),IF(COUNTIFS($A$19:$A3987,$A3987,$C$19:$C3987,$C3987,$J$19:$J3987,$J3987,$D$19:$D3987,$D3987)&gt;1,"SI","NO")))</f>
        <v/>
      </c>
      <c r="N3987" s="11">
        <f>IF(COUNTA($A3987:$K3987)=0,"",IF(AND($L3987="SI",$M3987="NO"),IFERROR($H3987,0),0))</f>
        <v/>
      </c>
      <c r="O3987" s="9">
        <f>IF(COUNTA($A3987:$K3987)=0,"",IF($M3987="SI","CUFE o factura duplicada dentro del reporte; no se suma dos veces",IF(IFERROR($H3987,0)&lt;=0,"DIAN reporta valor susceptible 0",IF($L3987="NO",IFERROR(LOOKUP(2,1/((LISTS!$M$2:$M$13&lt;&gt;"")*ISNUMBER(SEARCH(LISTS!$M$2:$M$13,$I3987))),LISTS!$O$2:$O$13),"Medio de pago no elegible o no identificado por DIAN"),"Apta automaticamente por pago electronico y base positiva"))))</f>
        <v/>
      </c>
    </row>
    <row r="3988">
      <c r="A3988" s="9" t="n"/>
      <c r="B3988" s="9" t="n"/>
      <c r="C3988" s="12" t="n"/>
      <c r="D3988" s="11" t="n"/>
      <c r="E3988" s="11" t="n"/>
      <c r="F3988" s="11" t="n"/>
      <c r="G3988" s="11" t="n"/>
      <c r="H3988" s="11" t="n"/>
      <c r="I3988" s="9" t="n"/>
      <c r="J3988" s="9" t="n"/>
      <c r="K3988" s="9" t="n"/>
      <c r="L3988" s="9">
        <f>IF(COUNTA($A3988:$K3988)=0,"",IF(AND(IFERROR($H3988,0)&gt;0,LEN(TRIM($K3988&amp;""))&gt;0,IFERROR(LOOKUP(2,1/((LISTS!$M$2:$M$13&lt;&gt;"")*ISNUMBER(SEARCH(LISTS!$M$2:$M$13,$I3988))),LISTS!$N$2:$N$13),"NO")="SI"),"SI","NO"))</f>
        <v/>
      </c>
      <c r="M3988" s="9">
        <f>IF(COUNTA($A3988:$K3988)=0,"",IF($K3988&lt;&gt;"",IF(COUNTIF($K$19:$K3988,$K3988)&gt;1,"SI","NO"),IF(COUNTIFS($A$19:$A3988,$A3988,$C$19:$C3988,$C3988,$J$19:$J3988,$J3988,$D$19:$D3988,$D3988)&gt;1,"SI","NO")))</f>
        <v/>
      </c>
      <c r="N3988" s="11">
        <f>IF(COUNTA($A3988:$K3988)=0,"",IF(AND($L3988="SI",$M3988="NO"),IFERROR($H3988,0),0))</f>
        <v/>
      </c>
      <c r="O3988" s="9">
        <f>IF(COUNTA($A3988:$K3988)=0,"",IF($M3988="SI","CUFE o factura duplicada dentro del reporte; no se suma dos veces",IF(IFERROR($H3988,0)&lt;=0,"DIAN reporta valor susceptible 0",IF($L3988="NO",IFERROR(LOOKUP(2,1/((LISTS!$M$2:$M$13&lt;&gt;"")*ISNUMBER(SEARCH(LISTS!$M$2:$M$13,$I3988))),LISTS!$O$2:$O$13),"Medio de pago no elegible o no identificado por DIAN"),"Apta automaticamente por pago electronico y base positiva"))))</f>
        <v/>
      </c>
    </row>
    <row r="3989">
      <c r="A3989" s="9" t="n"/>
      <c r="B3989" s="9" t="n"/>
      <c r="C3989" s="12" t="n"/>
      <c r="D3989" s="11" t="n"/>
      <c r="E3989" s="11" t="n"/>
      <c r="F3989" s="11" t="n"/>
      <c r="G3989" s="11" t="n"/>
      <c r="H3989" s="11" t="n"/>
      <c r="I3989" s="9" t="n"/>
      <c r="J3989" s="9" t="n"/>
      <c r="K3989" s="9" t="n"/>
      <c r="L3989" s="9">
        <f>IF(COUNTA($A3989:$K3989)=0,"",IF(AND(IFERROR($H3989,0)&gt;0,LEN(TRIM($K3989&amp;""))&gt;0,IFERROR(LOOKUP(2,1/((LISTS!$M$2:$M$13&lt;&gt;"")*ISNUMBER(SEARCH(LISTS!$M$2:$M$13,$I3989))),LISTS!$N$2:$N$13),"NO")="SI"),"SI","NO"))</f>
        <v/>
      </c>
      <c r="M3989" s="9">
        <f>IF(COUNTA($A3989:$K3989)=0,"",IF($K3989&lt;&gt;"",IF(COUNTIF($K$19:$K3989,$K3989)&gt;1,"SI","NO"),IF(COUNTIFS($A$19:$A3989,$A3989,$C$19:$C3989,$C3989,$J$19:$J3989,$J3989,$D$19:$D3989,$D3989)&gt;1,"SI","NO")))</f>
        <v/>
      </c>
      <c r="N3989" s="11">
        <f>IF(COUNTA($A3989:$K3989)=0,"",IF(AND($L3989="SI",$M3989="NO"),IFERROR($H3989,0),0))</f>
        <v/>
      </c>
      <c r="O3989" s="9">
        <f>IF(COUNTA($A3989:$K3989)=0,"",IF($M3989="SI","CUFE o factura duplicada dentro del reporte; no se suma dos veces",IF(IFERROR($H3989,0)&lt;=0,"DIAN reporta valor susceptible 0",IF($L3989="NO",IFERROR(LOOKUP(2,1/((LISTS!$M$2:$M$13&lt;&gt;"")*ISNUMBER(SEARCH(LISTS!$M$2:$M$13,$I3989))),LISTS!$O$2:$O$13),"Medio de pago no elegible o no identificado por DIAN"),"Apta automaticamente por pago electronico y base positiva"))))</f>
        <v/>
      </c>
    </row>
    <row r="3990">
      <c r="A3990" s="9" t="n"/>
      <c r="B3990" s="9" t="n"/>
      <c r="C3990" s="12" t="n"/>
      <c r="D3990" s="11" t="n"/>
      <c r="E3990" s="11" t="n"/>
      <c r="F3990" s="11" t="n"/>
      <c r="G3990" s="11" t="n"/>
      <c r="H3990" s="11" t="n"/>
      <c r="I3990" s="9" t="n"/>
      <c r="J3990" s="9" t="n"/>
      <c r="K3990" s="9" t="n"/>
      <c r="L3990" s="9">
        <f>IF(COUNTA($A3990:$K3990)=0,"",IF(AND(IFERROR($H3990,0)&gt;0,LEN(TRIM($K3990&amp;""))&gt;0,IFERROR(LOOKUP(2,1/((LISTS!$M$2:$M$13&lt;&gt;"")*ISNUMBER(SEARCH(LISTS!$M$2:$M$13,$I3990))),LISTS!$N$2:$N$13),"NO")="SI"),"SI","NO"))</f>
        <v/>
      </c>
      <c r="M3990" s="9">
        <f>IF(COUNTA($A3990:$K3990)=0,"",IF($K3990&lt;&gt;"",IF(COUNTIF($K$19:$K3990,$K3990)&gt;1,"SI","NO"),IF(COUNTIFS($A$19:$A3990,$A3990,$C$19:$C3990,$C3990,$J$19:$J3990,$J3990,$D$19:$D3990,$D3990)&gt;1,"SI","NO")))</f>
        <v/>
      </c>
      <c r="N3990" s="11">
        <f>IF(COUNTA($A3990:$K3990)=0,"",IF(AND($L3990="SI",$M3990="NO"),IFERROR($H3990,0),0))</f>
        <v/>
      </c>
      <c r="O3990" s="9">
        <f>IF(COUNTA($A3990:$K3990)=0,"",IF($M3990="SI","CUFE o factura duplicada dentro del reporte; no se suma dos veces",IF(IFERROR($H3990,0)&lt;=0,"DIAN reporta valor susceptible 0",IF($L3990="NO",IFERROR(LOOKUP(2,1/((LISTS!$M$2:$M$13&lt;&gt;"")*ISNUMBER(SEARCH(LISTS!$M$2:$M$13,$I3990))),LISTS!$O$2:$O$13),"Medio de pago no elegible o no identificado por DIAN"),"Apta automaticamente por pago electronico y base positiva"))))</f>
        <v/>
      </c>
    </row>
    <row r="3991">
      <c r="A3991" s="9" t="n"/>
      <c r="B3991" s="9" t="n"/>
      <c r="C3991" s="12" t="n"/>
      <c r="D3991" s="11" t="n"/>
      <c r="E3991" s="11" t="n"/>
      <c r="F3991" s="11" t="n"/>
      <c r="G3991" s="11" t="n"/>
      <c r="H3991" s="11" t="n"/>
      <c r="I3991" s="9" t="n"/>
      <c r="J3991" s="9" t="n"/>
      <c r="K3991" s="9" t="n"/>
      <c r="L3991" s="9">
        <f>IF(COUNTA($A3991:$K3991)=0,"",IF(AND(IFERROR($H3991,0)&gt;0,LEN(TRIM($K3991&amp;""))&gt;0,IFERROR(LOOKUP(2,1/((LISTS!$M$2:$M$13&lt;&gt;"")*ISNUMBER(SEARCH(LISTS!$M$2:$M$13,$I3991))),LISTS!$N$2:$N$13),"NO")="SI"),"SI","NO"))</f>
        <v/>
      </c>
      <c r="M3991" s="9">
        <f>IF(COUNTA($A3991:$K3991)=0,"",IF($K3991&lt;&gt;"",IF(COUNTIF($K$19:$K3991,$K3991)&gt;1,"SI","NO"),IF(COUNTIFS($A$19:$A3991,$A3991,$C$19:$C3991,$C3991,$J$19:$J3991,$J3991,$D$19:$D3991,$D3991)&gt;1,"SI","NO")))</f>
        <v/>
      </c>
      <c r="N3991" s="11">
        <f>IF(COUNTA($A3991:$K3991)=0,"",IF(AND($L3991="SI",$M3991="NO"),IFERROR($H3991,0),0))</f>
        <v/>
      </c>
      <c r="O3991" s="9">
        <f>IF(COUNTA($A3991:$K3991)=0,"",IF($M3991="SI","CUFE o factura duplicada dentro del reporte; no se suma dos veces",IF(IFERROR($H3991,0)&lt;=0,"DIAN reporta valor susceptible 0",IF($L3991="NO",IFERROR(LOOKUP(2,1/((LISTS!$M$2:$M$13&lt;&gt;"")*ISNUMBER(SEARCH(LISTS!$M$2:$M$13,$I3991))),LISTS!$O$2:$O$13),"Medio de pago no elegible o no identificado por DIAN"),"Apta automaticamente por pago electronico y base positiva"))))</f>
        <v/>
      </c>
    </row>
    <row r="3992">
      <c r="A3992" s="9" t="n"/>
      <c r="B3992" s="9" t="n"/>
      <c r="C3992" s="12" t="n"/>
      <c r="D3992" s="11" t="n"/>
      <c r="E3992" s="11" t="n"/>
      <c r="F3992" s="11" t="n"/>
      <c r="G3992" s="11" t="n"/>
      <c r="H3992" s="11" t="n"/>
      <c r="I3992" s="9" t="n"/>
      <c r="J3992" s="9" t="n"/>
      <c r="K3992" s="9" t="n"/>
      <c r="L3992" s="9">
        <f>IF(COUNTA($A3992:$K3992)=0,"",IF(AND(IFERROR($H3992,0)&gt;0,LEN(TRIM($K3992&amp;""))&gt;0,IFERROR(LOOKUP(2,1/((LISTS!$M$2:$M$13&lt;&gt;"")*ISNUMBER(SEARCH(LISTS!$M$2:$M$13,$I3992))),LISTS!$N$2:$N$13),"NO")="SI"),"SI","NO"))</f>
        <v/>
      </c>
      <c r="M3992" s="9">
        <f>IF(COUNTA($A3992:$K3992)=0,"",IF($K3992&lt;&gt;"",IF(COUNTIF($K$19:$K3992,$K3992)&gt;1,"SI","NO"),IF(COUNTIFS($A$19:$A3992,$A3992,$C$19:$C3992,$C3992,$J$19:$J3992,$J3992,$D$19:$D3992,$D3992)&gt;1,"SI","NO")))</f>
        <v/>
      </c>
      <c r="N3992" s="11">
        <f>IF(COUNTA($A3992:$K3992)=0,"",IF(AND($L3992="SI",$M3992="NO"),IFERROR($H3992,0),0))</f>
        <v/>
      </c>
      <c r="O3992" s="9">
        <f>IF(COUNTA($A3992:$K3992)=0,"",IF($M3992="SI","CUFE o factura duplicada dentro del reporte; no se suma dos veces",IF(IFERROR($H3992,0)&lt;=0,"DIAN reporta valor susceptible 0",IF($L3992="NO",IFERROR(LOOKUP(2,1/((LISTS!$M$2:$M$13&lt;&gt;"")*ISNUMBER(SEARCH(LISTS!$M$2:$M$13,$I3992))),LISTS!$O$2:$O$13),"Medio de pago no elegible o no identificado por DIAN"),"Apta automaticamente por pago electronico y base positiva"))))</f>
        <v/>
      </c>
    </row>
    <row r="3993">
      <c r="A3993" s="9" t="n"/>
      <c r="B3993" s="9" t="n"/>
      <c r="C3993" s="12" t="n"/>
      <c r="D3993" s="11" t="n"/>
      <c r="E3993" s="11" t="n"/>
      <c r="F3993" s="11" t="n"/>
      <c r="G3993" s="11" t="n"/>
      <c r="H3993" s="11" t="n"/>
      <c r="I3993" s="9" t="n"/>
      <c r="J3993" s="9" t="n"/>
      <c r="K3993" s="9" t="n"/>
      <c r="L3993" s="9">
        <f>IF(COUNTA($A3993:$K3993)=0,"",IF(AND(IFERROR($H3993,0)&gt;0,LEN(TRIM($K3993&amp;""))&gt;0,IFERROR(LOOKUP(2,1/((LISTS!$M$2:$M$13&lt;&gt;"")*ISNUMBER(SEARCH(LISTS!$M$2:$M$13,$I3993))),LISTS!$N$2:$N$13),"NO")="SI"),"SI","NO"))</f>
        <v/>
      </c>
      <c r="M3993" s="9">
        <f>IF(COUNTA($A3993:$K3993)=0,"",IF($K3993&lt;&gt;"",IF(COUNTIF($K$19:$K3993,$K3993)&gt;1,"SI","NO"),IF(COUNTIFS($A$19:$A3993,$A3993,$C$19:$C3993,$C3993,$J$19:$J3993,$J3993,$D$19:$D3993,$D3993)&gt;1,"SI","NO")))</f>
        <v/>
      </c>
      <c r="N3993" s="11">
        <f>IF(COUNTA($A3993:$K3993)=0,"",IF(AND($L3993="SI",$M3993="NO"),IFERROR($H3993,0),0))</f>
        <v/>
      </c>
      <c r="O3993" s="9">
        <f>IF(COUNTA($A3993:$K3993)=0,"",IF($M3993="SI","CUFE o factura duplicada dentro del reporte; no se suma dos veces",IF(IFERROR($H3993,0)&lt;=0,"DIAN reporta valor susceptible 0",IF($L3993="NO",IFERROR(LOOKUP(2,1/((LISTS!$M$2:$M$13&lt;&gt;"")*ISNUMBER(SEARCH(LISTS!$M$2:$M$13,$I3993))),LISTS!$O$2:$O$13),"Medio de pago no elegible o no identificado por DIAN"),"Apta automaticamente por pago electronico y base positiva"))))</f>
        <v/>
      </c>
    </row>
    <row r="3994">
      <c r="A3994" s="9" t="n"/>
      <c r="B3994" s="9" t="n"/>
      <c r="C3994" s="12" t="n"/>
      <c r="D3994" s="11" t="n"/>
      <c r="E3994" s="11" t="n"/>
      <c r="F3994" s="11" t="n"/>
      <c r="G3994" s="11" t="n"/>
      <c r="H3994" s="11" t="n"/>
      <c r="I3994" s="9" t="n"/>
      <c r="J3994" s="9" t="n"/>
      <c r="K3994" s="9" t="n"/>
      <c r="L3994" s="9">
        <f>IF(COUNTA($A3994:$K3994)=0,"",IF(AND(IFERROR($H3994,0)&gt;0,LEN(TRIM($K3994&amp;""))&gt;0,IFERROR(LOOKUP(2,1/((LISTS!$M$2:$M$13&lt;&gt;"")*ISNUMBER(SEARCH(LISTS!$M$2:$M$13,$I3994))),LISTS!$N$2:$N$13),"NO")="SI"),"SI","NO"))</f>
        <v/>
      </c>
      <c r="M3994" s="9">
        <f>IF(COUNTA($A3994:$K3994)=0,"",IF($K3994&lt;&gt;"",IF(COUNTIF($K$19:$K3994,$K3994)&gt;1,"SI","NO"),IF(COUNTIFS($A$19:$A3994,$A3994,$C$19:$C3994,$C3994,$J$19:$J3994,$J3994,$D$19:$D3994,$D3994)&gt;1,"SI","NO")))</f>
        <v/>
      </c>
      <c r="N3994" s="11">
        <f>IF(COUNTA($A3994:$K3994)=0,"",IF(AND($L3994="SI",$M3994="NO"),IFERROR($H3994,0),0))</f>
        <v/>
      </c>
      <c r="O3994" s="9">
        <f>IF(COUNTA($A3994:$K3994)=0,"",IF($M3994="SI","CUFE o factura duplicada dentro del reporte; no se suma dos veces",IF(IFERROR($H3994,0)&lt;=0,"DIAN reporta valor susceptible 0",IF($L3994="NO",IFERROR(LOOKUP(2,1/((LISTS!$M$2:$M$13&lt;&gt;"")*ISNUMBER(SEARCH(LISTS!$M$2:$M$13,$I3994))),LISTS!$O$2:$O$13),"Medio de pago no elegible o no identificado por DIAN"),"Apta automaticamente por pago electronico y base positiva"))))</f>
        <v/>
      </c>
    </row>
    <row r="3995">
      <c r="A3995" s="9" t="n"/>
      <c r="B3995" s="9" t="n"/>
      <c r="C3995" s="12" t="n"/>
      <c r="D3995" s="11" t="n"/>
      <c r="E3995" s="11" t="n"/>
      <c r="F3995" s="11" t="n"/>
      <c r="G3995" s="11" t="n"/>
      <c r="H3995" s="11" t="n"/>
      <c r="I3995" s="9" t="n"/>
      <c r="J3995" s="9" t="n"/>
      <c r="K3995" s="9" t="n"/>
      <c r="L3995" s="9">
        <f>IF(COUNTA($A3995:$K3995)=0,"",IF(AND(IFERROR($H3995,0)&gt;0,LEN(TRIM($K3995&amp;""))&gt;0,IFERROR(LOOKUP(2,1/((LISTS!$M$2:$M$13&lt;&gt;"")*ISNUMBER(SEARCH(LISTS!$M$2:$M$13,$I3995))),LISTS!$N$2:$N$13),"NO")="SI"),"SI","NO"))</f>
        <v/>
      </c>
      <c r="M3995" s="9">
        <f>IF(COUNTA($A3995:$K3995)=0,"",IF($K3995&lt;&gt;"",IF(COUNTIF($K$19:$K3995,$K3995)&gt;1,"SI","NO"),IF(COUNTIFS($A$19:$A3995,$A3995,$C$19:$C3995,$C3995,$J$19:$J3995,$J3995,$D$19:$D3995,$D3995)&gt;1,"SI","NO")))</f>
        <v/>
      </c>
      <c r="N3995" s="11">
        <f>IF(COUNTA($A3995:$K3995)=0,"",IF(AND($L3995="SI",$M3995="NO"),IFERROR($H3995,0),0))</f>
        <v/>
      </c>
      <c r="O3995" s="9">
        <f>IF(COUNTA($A3995:$K3995)=0,"",IF($M3995="SI","CUFE o factura duplicada dentro del reporte; no se suma dos veces",IF(IFERROR($H3995,0)&lt;=0,"DIAN reporta valor susceptible 0",IF($L3995="NO",IFERROR(LOOKUP(2,1/((LISTS!$M$2:$M$13&lt;&gt;"")*ISNUMBER(SEARCH(LISTS!$M$2:$M$13,$I3995))),LISTS!$O$2:$O$13),"Medio de pago no elegible o no identificado por DIAN"),"Apta automaticamente por pago electronico y base positiva"))))</f>
        <v/>
      </c>
    </row>
    <row r="3996">
      <c r="A3996" s="9" t="n"/>
      <c r="B3996" s="9" t="n"/>
      <c r="C3996" s="12" t="n"/>
      <c r="D3996" s="11" t="n"/>
      <c r="E3996" s="11" t="n"/>
      <c r="F3996" s="11" t="n"/>
      <c r="G3996" s="11" t="n"/>
      <c r="H3996" s="11" t="n"/>
      <c r="I3996" s="9" t="n"/>
      <c r="J3996" s="9" t="n"/>
      <c r="K3996" s="9" t="n"/>
      <c r="L3996" s="9">
        <f>IF(COUNTA($A3996:$K3996)=0,"",IF(AND(IFERROR($H3996,0)&gt;0,LEN(TRIM($K3996&amp;""))&gt;0,IFERROR(LOOKUP(2,1/((LISTS!$M$2:$M$13&lt;&gt;"")*ISNUMBER(SEARCH(LISTS!$M$2:$M$13,$I3996))),LISTS!$N$2:$N$13),"NO")="SI"),"SI","NO"))</f>
        <v/>
      </c>
      <c r="M3996" s="9">
        <f>IF(COUNTA($A3996:$K3996)=0,"",IF($K3996&lt;&gt;"",IF(COUNTIF($K$19:$K3996,$K3996)&gt;1,"SI","NO"),IF(COUNTIFS($A$19:$A3996,$A3996,$C$19:$C3996,$C3996,$J$19:$J3996,$J3996,$D$19:$D3996,$D3996)&gt;1,"SI","NO")))</f>
        <v/>
      </c>
      <c r="N3996" s="11">
        <f>IF(COUNTA($A3996:$K3996)=0,"",IF(AND($L3996="SI",$M3996="NO"),IFERROR($H3996,0),0))</f>
        <v/>
      </c>
      <c r="O3996" s="9">
        <f>IF(COUNTA($A3996:$K3996)=0,"",IF($M3996="SI","CUFE o factura duplicada dentro del reporte; no se suma dos veces",IF(IFERROR($H3996,0)&lt;=0,"DIAN reporta valor susceptible 0",IF($L3996="NO",IFERROR(LOOKUP(2,1/((LISTS!$M$2:$M$13&lt;&gt;"")*ISNUMBER(SEARCH(LISTS!$M$2:$M$13,$I3996))),LISTS!$O$2:$O$13),"Medio de pago no elegible o no identificado por DIAN"),"Apta automaticamente por pago electronico y base positiva"))))</f>
        <v/>
      </c>
    </row>
    <row r="3997">
      <c r="A3997" s="9" t="n"/>
      <c r="B3997" s="9" t="n"/>
      <c r="C3997" s="12" t="n"/>
      <c r="D3997" s="11" t="n"/>
      <c r="E3997" s="11" t="n"/>
      <c r="F3997" s="11" t="n"/>
      <c r="G3997" s="11" t="n"/>
      <c r="H3997" s="11" t="n"/>
      <c r="I3997" s="9" t="n"/>
      <c r="J3997" s="9" t="n"/>
      <c r="K3997" s="9" t="n"/>
      <c r="L3997" s="9">
        <f>IF(COUNTA($A3997:$K3997)=0,"",IF(AND(IFERROR($H3997,0)&gt;0,LEN(TRIM($K3997&amp;""))&gt;0,IFERROR(LOOKUP(2,1/((LISTS!$M$2:$M$13&lt;&gt;"")*ISNUMBER(SEARCH(LISTS!$M$2:$M$13,$I3997))),LISTS!$N$2:$N$13),"NO")="SI"),"SI","NO"))</f>
        <v/>
      </c>
      <c r="M3997" s="9">
        <f>IF(COUNTA($A3997:$K3997)=0,"",IF($K3997&lt;&gt;"",IF(COUNTIF($K$19:$K3997,$K3997)&gt;1,"SI","NO"),IF(COUNTIFS($A$19:$A3997,$A3997,$C$19:$C3997,$C3997,$J$19:$J3997,$J3997,$D$19:$D3997,$D3997)&gt;1,"SI","NO")))</f>
        <v/>
      </c>
      <c r="N3997" s="11">
        <f>IF(COUNTA($A3997:$K3997)=0,"",IF(AND($L3997="SI",$M3997="NO"),IFERROR($H3997,0),0))</f>
        <v/>
      </c>
      <c r="O3997" s="9">
        <f>IF(COUNTA($A3997:$K3997)=0,"",IF($M3997="SI","CUFE o factura duplicada dentro del reporte; no se suma dos veces",IF(IFERROR($H3997,0)&lt;=0,"DIAN reporta valor susceptible 0",IF($L3997="NO",IFERROR(LOOKUP(2,1/((LISTS!$M$2:$M$13&lt;&gt;"")*ISNUMBER(SEARCH(LISTS!$M$2:$M$13,$I3997))),LISTS!$O$2:$O$13),"Medio de pago no elegible o no identificado por DIAN"),"Apta automaticamente por pago electronico y base positiva"))))</f>
        <v/>
      </c>
    </row>
    <row r="3998">
      <c r="A3998" s="9" t="n"/>
      <c r="B3998" s="9" t="n"/>
      <c r="C3998" s="12" t="n"/>
      <c r="D3998" s="11" t="n"/>
      <c r="E3998" s="11" t="n"/>
      <c r="F3998" s="11" t="n"/>
      <c r="G3998" s="11" t="n"/>
      <c r="H3998" s="11" t="n"/>
      <c r="I3998" s="9" t="n"/>
      <c r="J3998" s="9" t="n"/>
      <c r="K3998" s="9" t="n"/>
      <c r="L3998" s="9">
        <f>IF(COUNTA($A3998:$K3998)=0,"",IF(AND(IFERROR($H3998,0)&gt;0,LEN(TRIM($K3998&amp;""))&gt;0,IFERROR(LOOKUP(2,1/((LISTS!$M$2:$M$13&lt;&gt;"")*ISNUMBER(SEARCH(LISTS!$M$2:$M$13,$I3998))),LISTS!$N$2:$N$13),"NO")="SI"),"SI","NO"))</f>
        <v/>
      </c>
      <c r="M3998" s="9">
        <f>IF(COUNTA($A3998:$K3998)=0,"",IF($K3998&lt;&gt;"",IF(COUNTIF($K$19:$K3998,$K3998)&gt;1,"SI","NO"),IF(COUNTIFS($A$19:$A3998,$A3998,$C$19:$C3998,$C3998,$J$19:$J3998,$J3998,$D$19:$D3998,$D3998)&gt;1,"SI","NO")))</f>
        <v/>
      </c>
      <c r="N3998" s="11">
        <f>IF(COUNTA($A3998:$K3998)=0,"",IF(AND($L3998="SI",$M3998="NO"),IFERROR($H3998,0),0))</f>
        <v/>
      </c>
      <c r="O3998" s="9">
        <f>IF(COUNTA($A3998:$K3998)=0,"",IF($M3998="SI","CUFE o factura duplicada dentro del reporte; no se suma dos veces",IF(IFERROR($H3998,0)&lt;=0,"DIAN reporta valor susceptible 0",IF($L3998="NO",IFERROR(LOOKUP(2,1/((LISTS!$M$2:$M$13&lt;&gt;"")*ISNUMBER(SEARCH(LISTS!$M$2:$M$13,$I3998))),LISTS!$O$2:$O$13),"Medio de pago no elegible o no identificado por DIAN"),"Apta automaticamente por pago electronico y base positiva"))))</f>
        <v/>
      </c>
    </row>
    <row r="3999">
      <c r="A3999" s="9" t="n"/>
      <c r="B3999" s="9" t="n"/>
      <c r="C3999" s="12" t="n"/>
      <c r="D3999" s="11" t="n"/>
      <c r="E3999" s="11" t="n"/>
      <c r="F3999" s="11" t="n"/>
      <c r="G3999" s="11" t="n"/>
      <c r="H3999" s="11" t="n"/>
      <c r="I3999" s="9" t="n"/>
      <c r="J3999" s="9" t="n"/>
      <c r="K3999" s="9" t="n"/>
      <c r="L3999" s="9">
        <f>IF(COUNTA($A3999:$K3999)=0,"",IF(AND(IFERROR($H3999,0)&gt;0,LEN(TRIM($K3999&amp;""))&gt;0,IFERROR(LOOKUP(2,1/((LISTS!$M$2:$M$13&lt;&gt;"")*ISNUMBER(SEARCH(LISTS!$M$2:$M$13,$I3999))),LISTS!$N$2:$N$13),"NO")="SI"),"SI","NO"))</f>
        <v/>
      </c>
      <c r="M3999" s="9">
        <f>IF(COUNTA($A3999:$K3999)=0,"",IF($K3999&lt;&gt;"",IF(COUNTIF($K$19:$K3999,$K3999)&gt;1,"SI","NO"),IF(COUNTIFS($A$19:$A3999,$A3999,$C$19:$C3999,$C3999,$J$19:$J3999,$J3999,$D$19:$D3999,$D3999)&gt;1,"SI","NO")))</f>
        <v/>
      </c>
      <c r="N3999" s="11">
        <f>IF(COUNTA($A3999:$K3999)=0,"",IF(AND($L3999="SI",$M3999="NO"),IFERROR($H3999,0),0))</f>
        <v/>
      </c>
      <c r="O3999" s="9">
        <f>IF(COUNTA($A3999:$K3999)=0,"",IF($M3999="SI","CUFE o factura duplicada dentro del reporte; no se suma dos veces",IF(IFERROR($H3999,0)&lt;=0,"DIAN reporta valor susceptible 0",IF($L3999="NO",IFERROR(LOOKUP(2,1/((LISTS!$M$2:$M$13&lt;&gt;"")*ISNUMBER(SEARCH(LISTS!$M$2:$M$13,$I3999))),LISTS!$O$2:$O$13),"Medio de pago no elegible o no identificado por DIAN"),"Apta automaticamente por pago electronico y base positiva"))))</f>
        <v/>
      </c>
    </row>
    <row r="4000">
      <c r="A4000" s="9" t="n"/>
      <c r="B4000" s="9" t="n"/>
      <c r="C4000" s="12" t="n"/>
      <c r="D4000" s="11" t="n"/>
      <c r="E4000" s="11" t="n"/>
      <c r="F4000" s="11" t="n"/>
      <c r="G4000" s="11" t="n"/>
      <c r="H4000" s="11" t="n"/>
      <c r="I4000" s="9" t="n"/>
      <c r="J4000" s="9" t="n"/>
      <c r="K4000" s="9" t="n"/>
      <c r="L4000" s="9">
        <f>IF(COUNTA($A4000:$K4000)=0,"",IF(AND(IFERROR($H4000,0)&gt;0,LEN(TRIM($K4000&amp;""))&gt;0,IFERROR(LOOKUP(2,1/((LISTS!$M$2:$M$13&lt;&gt;"")*ISNUMBER(SEARCH(LISTS!$M$2:$M$13,$I4000))),LISTS!$N$2:$N$13),"NO")="SI"),"SI","NO"))</f>
        <v/>
      </c>
      <c r="M4000" s="9">
        <f>IF(COUNTA($A4000:$K4000)=0,"",IF($K4000&lt;&gt;"",IF(COUNTIF($K$19:$K4000,$K4000)&gt;1,"SI","NO"),IF(COUNTIFS($A$19:$A4000,$A4000,$C$19:$C4000,$C4000,$J$19:$J4000,$J4000,$D$19:$D4000,$D4000)&gt;1,"SI","NO")))</f>
        <v/>
      </c>
      <c r="N4000" s="11">
        <f>IF(COUNTA($A4000:$K4000)=0,"",IF(AND($L4000="SI",$M4000="NO"),IFERROR($H4000,0),0))</f>
        <v/>
      </c>
      <c r="O4000" s="9">
        <f>IF(COUNTA($A4000:$K4000)=0,"",IF($M4000="SI","CUFE o factura duplicada dentro del reporte; no se suma dos veces",IF(IFERROR($H4000,0)&lt;=0,"DIAN reporta valor susceptible 0",IF($L4000="NO",IFERROR(LOOKUP(2,1/((LISTS!$M$2:$M$13&lt;&gt;"")*ISNUMBER(SEARCH(LISTS!$M$2:$M$13,$I4000))),LISTS!$O$2:$O$13),"Medio de pago no elegible o no identificado por DIAN"),"Apta automaticamente por pago electronico y base positiva"))))</f>
        <v/>
      </c>
    </row>
    <row r="4001">
      <c r="A4001" s="9" t="n"/>
      <c r="B4001" s="9" t="n"/>
      <c r="C4001" s="12" t="n"/>
      <c r="D4001" s="11" t="n"/>
      <c r="E4001" s="11" t="n"/>
      <c r="F4001" s="11" t="n"/>
      <c r="G4001" s="11" t="n"/>
      <c r="H4001" s="11" t="n"/>
      <c r="I4001" s="9" t="n"/>
      <c r="J4001" s="9" t="n"/>
      <c r="K4001" s="9" t="n"/>
      <c r="L4001" s="9">
        <f>IF(COUNTA($A4001:$K4001)=0,"",IF(AND(IFERROR($H4001,0)&gt;0,LEN(TRIM($K4001&amp;""))&gt;0,IFERROR(LOOKUP(2,1/((LISTS!$M$2:$M$13&lt;&gt;"")*ISNUMBER(SEARCH(LISTS!$M$2:$M$13,$I4001))),LISTS!$N$2:$N$13),"NO")="SI"),"SI","NO"))</f>
        <v/>
      </c>
      <c r="M4001" s="9">
        <f>IF(COUNTA($A4001:$K4001)=0,"",IF($K4001&lt;&gt;"",IF(COUNTIF($K$19:$K4001,$K4001)&gt;1,"SI","NO"),IF(COUNTIFS($A$19:$A4001,$A4001,$C$19:$C4001,$C4001,$J$19:$J4001,$J4001,$D$19:$D4001,$D4001)&gt;1,"SI","NO")))</f>
        <v/>
      </c>
      <c r="N4001" s="11">
        <f>IF(COUNTA($A4001:$K4001)=0,"",IF(AND($L4001="SI",$M4001="NO"),IFERROR($H4001,0),0))</f>
        <v/>
      </c>
      <c r="O4001" s="9">
        <f>IF(COUNTA($A4001:$K4001)=0,"",IF($M4001="SI","CUFE o factura duplicada dentro del reporte; no se suma dos veces",IF(IFERROR($H4001,0)&lt;=0,"DIAN reporta valor susceptible 0",IF($L4001="NO",IFERROR(LOOKUP(2,1/((LISTS!$M$2:$M$13&lt;&gt;"")*ISNUMBER(SEARCH(LISTS!$M$2:$M$13,$I4001))),LISTS!$O$2:$O$13),"Medio de pago no elegible o no identificado por DIAN"),"Apta automaticamente por pago electronico y base positiva"))))</f>
        <v/>
      </c>
    </row>
    <row r="4002">
      <c r="A4002" s="9" t="n"/>
      <c r="B4002" s="9" t="n"/>
      <c r="C4002" s="12" t="n"/>
      <c r="D4002" s="11" t="n"/>
      <c r="E4002" s="11" t="n"/>
      <c r="F4002" s="11" t="n"/>
      <c r="G4002" s="11" t="n"/>
      <c r="H4002" s="11" t="n"/>
      <c r="I4002" s="9" t="n"/>
      <c r="J4002" s="9" t="n"/>
      <c r="K4002" s="9" t="n"/>
      <c r="L4002" s="9">
        <f>IF(COUNTA($A4002:$K4002)=0,"",IF(AND(IFERROR($H4002,0)&gt;0,LEN(TRIM($K4002&amp;""))&gt;0,IFERROR(LOOKUP(2,1/((LISTS!$M$2:$M$13&lt;&gt;"")*ISNUMBER(SEARCH(LISTS!$M$2:$M$13,$I4002))),LISTS!$N$2:$N$13),"NO")="SI"),"SI","NO"))</f>
        <v/>
      </c>
      <c r="M4002" s="9">
        <f>IF(COUNTA($A4002:$K4002)=0,"",IF($K4002&lt;&gt;"",IF(COUNTIF($K$19:$K4002,$K4002)&gt;1,"SI","NO"),IF(COUNTIFS($A$19:$A4002,$A4002,$C$19:$C4002,$C4002,$J$19:$J4002,$J4002,$D$19:$D4002,$D4002)&gt;1,"SI","NO")))</f>
        <v/>
      </c>
      <c r="N4002" s="11">
        <f>IF(COUNTA($A4002:$K4002)=0,"",IF(AND($L4002="SI",$M4002="NO"),IFERROR($H4002,0),0))</f>
        <v/>
      </c>
      <c r="O4002" s="9">
        <f>IF(COUNTA($A4002:$K4002)=0,"",IF($M4002="SI","CUFE o factura duplicada dentro del reporte; no se suma dos veces",IF(IFERROR($H4002,0)&lt;=0,"DIAN reporta valor susceptible 0",IF($L4002="NO",IFERROR(LOOKUP(2,1/((LISTS!$M$2:$M$13&lt;&gt;"")*ISNUMBER(SEARCH(LISTS!$M$2:$M$13,$I4002))),LISTS!$O$2:$O$13),"Medio de pago no elegible o no identificado por DIAN"),"Apta automaticamente por pago electronico y base positiva"))))</f>
        <v/>
      </c>
    </row>
    <row r="4003">
      <c r="A4003" s="9" t="n"/>
      <c r="B4003" s="9" t="n"/>
      <c r="C4003" s="12" t="n"/>
      <c r="D4003" s="11" t="n"/>
      <c r="E4003" s="11" t="n"/>
      <c r="F4003" s="11" t="n"/>
      <c r="G4003" s="11" t="n"/>
      <c r="H4003" s="11" t="n"/>
      <c r="I4003" s="9" t="n"/>
      <c r="J4003" s="9" t="n"/>
      <c r="K4003" s="9" t="n"/>
      <c r="L4003" s="9">
        <f>IF(COUNTA($A4003:$K4003)=0,"",IF(AND(IFERROR($H4003,0)&gt;0,LEN(TRIM($K4003&amp;""))&gt;0,IFERROR(LOOKUP(2,1/((LISTS!$M$2:$M$13&lt;&gt;"")*ISNUMBER(SEARCH(LISTS!$M$2:$M$13,$I4003))),LISTS!$N$2:$N$13),"NO")="SI"),"SI","NO"))</f>
        <v/>
      </c>
      <c r="M4003" s="9">
        <f>IF(COUNTA($A4003:$K4003)=0,"",IF($K4003&lt;&gt;"",IF(COUNTIF($K$19:$K4003,$K4003)&gt;1,"SI","NO"),IF(COUNTIFS($A$19:$A4003,$A4003,$C$19:$C4003,$C4003,$J$19:$J4003,$J4003,$D$19:$D4003,$D4003)&gt;1,"SI","NO")))</f>
        <v/>
      </c>
      <c r="N4003" s="11">
        <f>IF(COUNTA($A4003:$K4003)=0,"",IF(AND($L4003="SI",$M4003="NO"),IFERROR($H4003,0),0))</f>
        <v/>
      </c>
      <c r="O4003" s="9">
        <f>IF(COUNTA($A4003:$K4003)=0,"",IF($M4003="SI","CUFE o factura duplicada dentro del reporte; no se suma dos veces",IF(IFERROR($H4003,0)&lt;=0,"DIAN reporta valor susceptible 0",IF($L4003="NO",IFERROR(LOOKUP(2,1/((LISTS!$M$2:$M$13&lt;&gt;"")*ISNUMBER(SEARCH(LISTS!$M$2:$M$13,$I4003))),LISTS!$O$2:$O$13),"Medio de pago no elegible o no identificado por DIAN"),"Apta automaticamente por pago electronico y base positiva"))))</f>
        <v/>
      </c>
    </row>
    <row r="4004">
      <c r="A4004" s="9" t="n"/>
      <c r="B4004" s="9" t="n"/>
      <c r="C4004" s="12" t="n"/>
      <c r="D4004" s="11" t="n"/>
      <c r="E4004" s="11" t="n"/>
      <c r="F4004" s="11" t="n"/>
      <c r="G4004" s="11" t="n"/>
      <c r="H4004" s="11" t="n"/>
      <c r="I4004" s="9" t="n"/>
      <c r="J4004" s="9" t="n"/>
      <c r="K4004" s="9" t="n"/>
      <c r="L4004" s="9">
        <f>IF(COUNTA($A4004:$K4004)=0,"",IF(AND(IFERROR($H4004,0)&gt;0,LEN(TRIM($K4004&amp;""))&gt;0,IFERROR(LOOKUP(2,1/((LISTS!$M$2:$M$13&lt;&gt;"")*ISNUMBER(SEARCH(LISTS!$M$2:$M$13,$I4004))),LISTS!$N$2:$N$13),"NO")="SI"),"SI","NO"))</f>
        <v/>
      </c>
      <c r="M4004" s="9">
        <f>IF(COUNTA($A4004:$K4004)=0,"",IF($K4004&lt;&gt;"",IF(COUNTIF($K$19:$K4004,$K4004)&gt;1,"SI","NO"),IF(COUNTIFS($A$19:$A4004,$A4004,$C$19:$C4004,$C4004,$J$19:$J4004,$J4004,$D$19:$D4004,$D4004)&gt;1,"SI","NO")))</f>
        <v/>
      </c>
      <c r="N4004" s="11">
        <f>IF(COUNTA($A4004:$K4004)=0,"",IF(AND($L4004="SI",$M4004="NO"),IFERROR($H4004,0),0))</f>
        <v/>
      </c>
      <c r="O4004" s="9">
        <f>IF(COUNTA($A4004:$K4004)=0,"",IF($M4004="SI","CUFE o factura duplicada dentro del reporte; no se suma dos veces",IF(IFERROR($H4004,0)&lt;=0,"DIAN reporta valor susceptible 0",IF($L4004="NO",IFERROR(LOOKUP(2,1/((LISTS!$M$2:$M$13&lt;&gt;"")*ISNUMBER(SEARCH(LISTS!$M$2:$M$13,$I4004))),LISTS!$O$2:$O$13),"Medio de pago no elegible o no identificado por DIAN"),"Apta automaticamente por pago electronico y base positiva"))))</f>
        <v/>
      </c>
    </row>
    <row r="4005">
      <c r="A4005" s="9" t="n"/>
      <c r="B4005" s="9" t="n"/>
      <c r="C4005" s="12" t="n"/>
      <c r="D4005" s="11" t="n"/>
      <c r="E4005" s="11" t="n"/>
      <c r="F4005" s="11" t="n"/>
      <c r="G4005" s="11" t="n"/>
      <c r="H4005" s="11" t="n"/>
      <c r="I4005" s="9" t="n"/>
      <c r="J4005" s="9" t="n"/>
      <c r="K4005" s="9" t="n"/>
      <c r="L4005" s="9">
        <f>IF(COUNTA($A4005:$K4005)=0,"",IF(AND(IFERROR($H4005,0)&gt;0,LEN(TRIM($K4005&amp;""))&gt;0,IFERROR(LOOKUP(2,1/((LISTS!$M$2:$M$13&lt;&gt;"")*ISNUMBER(SEARCH(LISTS!$M$2:$M$13,$I4005))),LISTS!$N$2:$N$13),"NO")="SI"),"SI","NO"))</f>
        <v/>
      </c>
      <c r="M4005" s="9">
        <f>IF(COUNTA($A4005:$K4005)=0,"",IF($K4005&lt;&gt;"",IF(COUNTIF($K$19:$K4005,$K4005)&gt;1,"SI","NO"),IF(COUNTIFS($A$19:$A4005,$A4005,$C$19:$C4005,$C4005,$J$19:$J4005,$J4005,$D$19:$D4005,$D4005)&gt;1,"SI","NO")))</f>
        <v/>
      </c>
      <c r="N4005" s="11">
        <f>IF(COUNTA($A4005:$K4005)=0,"",IF(AND($L4005="SI",$M4005="NO"),IFERROR($H4005,0),0))</f>
        <v/>
      </c>
      <c r="O4005" s="9">
        <f>IF(COUNTA($A4005:$K4005)=0,"",IF($M4005="SI","CUFE o factura duplicada dentro del reporte; no se suma dos veces",IF(IFERROR($H4005,0)&lt;=0,"DIAN reporta valor susceptible 0",IF($L4005="NO",IFERROR(LOOKUP(2,1/((LISTS!$M$2:$M$13&lt;&gt;"")*ISNUMBER(SEARCH(LISTS!$M$2:$M$13,$I4005))),LISTS!$O$2:$O$13),"Medio de pago no elegible o no identificado por DIAN"),"Apta automaticamente por pago electronico y base positiva"))))</f>
        <v/>
      </c>
    </row>
    <row r="4006">
      <c r="A4006" s="9" t="n"/>
      <c r="B4006" s="9" t="n"/>
      <c r="C4006" s="12" t="n"/>
      <c r="D4006" s="11" t="n"/>
      <c r="E4006" s="11" t="n"/>
      <c r="F4006" s="11" t="n"/>
      <c r="G4006" s="11" t="n"/>
      <c r="H4006" s="11" t="n"/>
      <c r="I4006" s="9" t="n"/>
      <c r="J4006" s="9" t="n"/>
      <c r="K4006" s="9" t="n"/>
      <c r="L4006" s="9">
        <f>IF(COUNTA($A4006:$K4006)=0,"",IF(AND(IFERROR($H4006,0)&gt;0,LEN(TRIM($K4006&amp;""))&gt;0,IFERROR(LOOKUP(2,1/((LISTS!$M$2:$M$13&lt;&gt;"")*ISNUMBER(SEARCH(LISTS!$M$2:$M$13,$I4006))),LISTS!$N$2:$N$13),"NO")="SI"),"SI","NO"))</f>
        <v/>
      </c>
      <c r="M4006" s="9">
        <f>IF(COUNTA($A4006:$K4006)=0,"",IF($K4006&lt;&gt;"",IF(COUNTIF($K$19:$K4006,$K4006)&gt;1,"SI","NO"),IF(COUNTIFS($A$19:$A4006,$A4006,$C$19:$C4006,$C4006,$J$19:$J4006,$J4006,$D$19:$D4006,$D4006)&gt;1,"SI","NO")))</f>
        <v/>
      </c>
      <c r="N4006" s="11">
        <f>IF(COUNTA($A4006:$K4006)=0,"",IF(AND($L4006="SI",$M4006="NO"),IFERROR($H4006,0),0))</f>
        <v/>
      </c>
      <c r="O4006" s="9">
        <f>IF(COUNTA($A4006:$K4006)=0,"",IF($M4006="SI","CUFE o factura duplicada dentro del reporte; no se suma dos veces",IF(IFERROR($H4006,0)&lt;=0,"DIAN reporta valor susceptible 0",IF($L4006="NO",IFERROR(LOOKUP(2,1/((LISTS!$M$2:$M$13&lt;&gt;"")*ISNUMBER(SEARCH(LISTS!$M$2:$M$13,$I4006))),LISTS!$O$2:$O$13),"Medio de pago no elegible o no identificado por DIAN"),"Apta automaticamente por pago electronico y base positiva"))))</f>
        <v/>
      </c>
    </row>
    <row r="4007">
      <c r="A4007" s="9" t="n"/>
      <c r="B4007" s="9" t="n"/>
      <c r="C4007" s="12" t="n"/>
      <c r="D4007" s="11" t="n"/>
      <c r="E4007" s="11" t="n"/>
      <c r="F4007" s="11" t="n"/>
      <c r="G4007" s="11" t="n"/>
      <c r="H4007" s="11" t="n"/>
      <c r="I4007" s="9" t="n"/>
      <c r="J4007" s="9" t="n"/>
      <c r="K4007" s="9" t="n"/>
      <c r="L4007" s="9">
        <f>IF(COUNTA($A4007:$K4007)=0,"",IF(AND(IFERROR($H4007,0)&gt;0,LEN(TRIM($K4007&amp;""))&gt;0,IFERROR(LOOKUP(2,1/((LISTS!$M$2:$M$13&lt;&gt;"")*ISNUMBER(SEARCH(LISTS!$M$2:$M$13,$I4007))),LISTS!$N$2:$N$13),"NO")="SI"),"SI","NO"))</f>
        <v/>
      </c>
      <c r="M4007" s="9">
        <f>IF(COUNTA($A4007:$K4007)=0,"",IF($K4007&lt;&gt;"",IF(COUNTIF($K$19:$K4007,$K4007)&gt;1,"SI","NO"),IF(COUNTIFS($A$19:$A4007,$A4007,$C$19:$C4007,$C4007,$J$19:$J4007,$J4007,$D$19:$D4007,$D4007)&gt;1,"SI","NO")))</f>
        <v/>
      </c>
      <c r="N4007" s="11">
        <f>IF(COUNTA($A4007:$K4007)=0,"",IF(AND($L4007="SI",$M4007="NO"),IFERROR($H4007,0),0))</f>
        <v/>
      </c>
      <c r="O4007" s="9">
        <f>IF(COUNTA($A4007:$K4007)=0,"",IF($M4007="SI","CUFE o factura duplicada dentro del reporte; no se suma dos veces",IF(IFERROR($H4007,0)&lt;=0,"DIAN reporta valor susceptible 0",IF($L4007="NO",IFERROR(LOOKUP(2,1/((LISTS!$M$2:$M$13&lt;&gt;"")*ISNUMBER(SEARCH(LISTS!$M$2:$M$13,$I4007))),LISTS!$O$2:$O$13),"Medio de pago no elegible o no identificado por DIAN"),"Apta automaticamente por pago electronico y base positiva"))))</f>
        <v/>
      </c>
    </row>
    <row r="4008">
      <c r="A4008" s="9" t="n"/>
      <c r="B4008" s="9" t="n"/>
      <c r="C4008" s="12" t="n"/>
      <c r="D4008" s="11" t="n"/>
      <c r="E4008" s="11" t="n"/>
      <c r="F4008" s="11" t="n"/>
      <c r="G4008" s="11" t="n"/>
      <c r="H4008" s="11" t="n"/>
      <c r="I4008" s="9" t="n"/>
      <c r="J4008" s="9" t="n"/>
      <c r="K4008" s="9" t="n"/>
      <c r="L4008" s="9">
        <f>IF(COUNTA($A4008:$K4008)=0,"",IF(AND(IFERROR($H4008,0)&gt;0,LEN(TRIM($K4008&amp;""))&gt;0,IFERROR(LOOKUP(2,1/((LISTS!$M$2:$M$13&lt;&gt;"")*ISNUMBER(SEARCH(LISTS!$M$2:$M$13,$I4008))),LISTS!$N$2:$N$13),"NO")="SI"),"SI","NO"))</f>
        <v/>
      </c>
      <c r="M4008" s="9">
        <f>IF(COUNTA($A4008:$K4008)=0,"",IF($K4008&lt;&gt;"",IF(COUNTIF($K$19:$K4008,$K4008)&gt;1,"SI","NO"),IF(COUNTIFS($A$19:$A4008,$A4008,$C$19:$C4008,$C4008,$J$19:$J4008,$J4008,$D$19:$D4008,$D4008)&gt;1,"SI","NO")))</f>
        <v/>
      </c>
      <c r="N4008" s="11">
        <f>IF(COUNTA($A4008:$K4008)=0,"",IF(AND($L4008="SI",$M4008="NO"),IFERROR($H4008,0),0))</f>
        <v/>
      </c>
      <c r="O4008" s="9">
        <f>IF(COUNTA($A4008:$K4008)=0,"",IF($M4008="SI","CUFE o factura duplicada dentro del reporte; no se suma dos veces",IF(IFERROR($H4008,0)&lt;=0,"DIAN reporta valor susceptible 0",IF($L4008="NO",IFERROR(LOOKUP(2,1/((LISTS!$M$2:$M$13&lt;&gt;"")*ISNUMBER(SEARCH(LISTS!$M$2:$M$13,$I4008))),LISTS!$O$2:$O$13),"Medio de pago no elegible o no identificado por DIAN"),"Apta automaticamente por pago electronico y base positiva"))))</f>
        <v/>
      </c>
    </row>
    <row r="4009">
      <c r="A4009" s="9" t="n"/>
      <c r="B4009" s="9" t="n"/>
      <c r="C4009" s="12" t="n"/>
      <c r="D4009" s="11" t="n"/>
      <c r="E4009" s="11" t="n"/>
      <c r="F4009" s="11" t="n"/>
      <c r="G4009" s="11" t="n"/>
      <c r="H4009" s="11" t="n"/>
      <c r="I4009" s="9" t="n"/>
      <c r="J4009" s="9" t="n"/>
      <c r="K4009" s="9" t="n"/>
      <c r="L4009" s="9">
        <f>IF(COUNTA($A4009:$K4009)=0,"",IF(AND(IFERROR($H4009,0)&gt;0,LEN(TRIM($K4009&amp;""))&gt;0,IFERROR(LOOKUP(2,1/((LISTS!$M$2:$M$13&lt;&gt;"")*ISNUMBER(SEARCH(LISTS!$M$2:$M$13,$I4009))),LISTS!$N$2:$N$13),"NO")="SI"),"SI","NO"))</f>
        <v/>
      </c>
      <c r="M4009" s="9">
        <f>IF(COUNTA($A4009:$K4009)=0,"",IF($K4009&lt;&gt;"",IF(COUNTIF($K$19:$K4009,$K4009)&gt;1,"SI","NO"),IF(COUNTIFS($A$19:$A4009,$A4009,$C$19:$C4009,$C4009,$J$19:$J4009,$J4009,$D$19:$D4009,$D4009)&gt;1,"SI","NO")))</f>
        <v/>
      </c>
      <c r="N4009" s="11">
        <f>IF(COUNTA($A4009:$K4009)=0,"",IF(AND($L4009="SI",$M4009="NO"),IFERROR($H4009,0),0))</f>
        <v/>
      </c>
      <c r="O4009" s="9">
        <f>IF(COUNTA($A4009:$K4009)=0,"",IF($M4009="SI","CUFE o factura duplicada dentro del reporte; no se suma dos veces",IF(IFERROR($H4009,0)&lt;=0,"DIAN reporta valor susceptible 0",IF($L4009="NO",IFERROR(LOOKUP(2,1/((LISTS!$M$2:$M$13&lt;&gt;"")*ISNUMBER(SEARCH(LISTS!$M$2:$M$13,$I4009))),LISTS!$O$2:$O$13),"Medio de pago no elegible o no identificado por DIAN"),"Apta automaticamente por pago electronico y base positiva"))))</f>
        <v/>
      </c>
    </row>
    <row r="4010">
      <c r="A4010" s="9" t="n"/>
      <c r="B4010" s="9" t="n"/>
      <c r="C4010" s="12" t="n"/>
      <c r="D4010" s="11" t="n"/>
      <c r="E4010" s="11" t="n"/>
      <c r="F4010" s="11" t="n"/>
      <c r="G4010" s="11" t="n"/>
      <c r="H4010" s="11" t="n"/>
      <c r="I4010" s="9" t="n"/>
      <c r="J4010" s="9" t="n"/>
      <c r="K4010" s="9" t="n"/>
      <c r="L4010" s="9">
        <f>IF(COUNTA($A4010:$K4010)=0,"",IF(AND(IFERROR($H4010,0)&gt;0,LEN(TRIM($K4010&amp;""))&gt;0,IFERROR(LOOKUP(2,1/((LISTS!$M$2:$M$13&lt;&gt;"")*ISNUMBER(SEARCH(LISTS!$M$2:$M$13,$I4010))),LISTS!$N$2:$N$13),"NO")="SI"),"SI","NO"))</f>
        <v/>
      </c>
      <c r="M4010" s="9">
        <f>IF(COUNTA($A4010:$K4010)=0,"",IF($K4010&lt;&gt;"",IF(COUNTIF($K$19:$K4010,$K4010)&gt;1,"SI","NO"),IF(COUNTIFS($A$19:$A4010,$A4010,$C$19:$C4010,$C4010,$J$19:$J4010,$J4010,$D$19:$D4010,$D4010)&gt;1,"SI","NO")))</f>
        <v/>
      </c>
      <c r="N4010" s="11">
        <f>IF(COUNTA($A4010:$K4010)=0,"",IF(AND($L4010="SI",$M4010="NO"),IFERROR($H4010,0),0))</f>
        <v/>
      </c>
      <c r="O4010" s="9">
        <f>IF(COUNTA($A4010:$K4010)=0,"",IF($M4010="SI","CUFE o factura duplicada dentro del reporte; no se suma dos veces",IF(IFERROR($H4010,0)&lt;=0,"DIAN reporta valor susceptible 0",IF($L4010="NO",IFERROR(LOOKUP(2,1/((LISTS!$M$2:$M$13&lt;&gt;"")*ISNUMBER(SEARCH(LISTS!$M$2:$M$13,$I4010))),LISTS!$O$2:$O$13),"Medio de pago no elegible o no identificado por DIAN"),"Apta automaticamente por pago electronico y base positiva"))))</f>
        <v/>
      </c>
    </row>
    <row r="4011">
      <c r="A4011" s="9" t="n"/>
      <c r="B4011" s="9" t="n"/>
      <c r="C4011" s="12" t="n"/>
      <c r="D4011" s="11" t="n"/>
      <c r="E4011" s="11" t="n"/>
      <c r="F4011" s="11" t="n"/>
      <c r="G4011" s="11" t="n"/>
      <c r="H4011" s="11" t="n"/>
      <c r="I4011" s="9" t="n"/>
      <c r="J4011" s="9" t="n"/>
      <c r="K4011" s="9" t="n"/>
      <c r="L4011" s="9">
        <f>IF(COUNTA($A4011:$K4011)=0,"",IF(AND(IFERROR($H4011,0)&gt;0,LEN(TRIM($K4011&amp;""))&gt;0,IFERROR(LOOKUP(2,1/((LISTS!$M$2:$M$13&lt;&gt;"")*ISNUMBER(SEARCH(LISTS!$M$2:$M$13,$I4011))),LISTS!$N$2:$N$13),"NO")="SI"),"SI","NO"))</f>
        <v/>
      </c>
      <c r="M4011" s="9">
        <f>IF(COUNTA($A4011:$K4011)=0,"",IF($K4011&lt;&gt;"",IF(COUNTIF($K$19:$K4011,$K4011)&gt;1,"SI","NO"),IF(COUNTIFS($A$19:$A4011,$A4011,$C$19:$C4011,$C4011,$J$19:$J4011,$J4011,$D$19:$D4011,$D4011)&gt;1,"SI","NO")))</f>
        <v/>
      </c>
      <c r="N4011" s="11">
        <f>IF(COUNTA($A4011:$K4011)=0,"",IF(AND($L4011="SI",$M4011="NO"),IFERROR($H4011,0),0))</f>
        <v/>
      </c>
      <c r="O4011" s="9">
        <f>IF(COUNTA($A4011:$K4011)=0,"",IF($M4011="SI","CUFE o factura duplicada dentro del reporte; no se suma dos veces",IF(IFERROR($H4011,0)&lt;=0,"DIAN reporta valor susceptible 0",IF($L4011="NO",IFERROR(LOOKUP(2,1/((LISTS!$M$2:$M$13&lt;&gt;"")*ISNUMBER(SEARCH(LISTS!$M$2:$M$13,$I4011))),LISTS!$O$2:$O$13),"Medio de pago no elegible o no identificado por DIAN"),"Apta automaticamente por pago electronico y base positiva"))))</f>
        <v/>
      </c>
    </row>
    <row r="4012">
      <c r="A4012" s="9" t="n"/>
      <c r="B4012" s="9" t="n"/>
      <c r="C4012" s="12" t="n"/>
      <c r="D4012" s="11" t="n"/>
      <c r="E4012" s="11" t="n"/>
      <c r="F4012" s="11" t="n"/>
      <c r="G4012" s="11" t="n"/>
      <c r="H4012" s="11" t="n"/>
      <c r="I4012" s="9" t="n"/>
      <c r="J4012" s="9" t="n"/>
      <c r="K4012" s="9" t="n"/>
      <c r="L4012" s="9">
        <f>IF(COUNTA($A4012:$K4012)=0,"",IF(AND(IFERROR($H4012,0)&gt;0,LEN(TRIM($K4012&amp;""))&gt;0,IFERROR(LOOKUP(2,1/((LISTS!$M$2:$M$13&lt;&gt;"")*ISNUMBER(SEARCH(LISTS!$M$2:$M$13,$I4012))),LISTS!$N$2:$N$13),"NO")="SI"),"SI","NO"))</f>
        <v/>
      </c>
      <c r="M4012" s="9">
        <f>IF(COUNTA($A4012:$K4012)=0,"",IF($K4012&lt;&gt;"",IF(COUNTIF($K$19:$K4012,$K4012)&gt;1,"SI","NO"),IF(COUNTIFS($A$19:$A4012,$A4012,$C$19:$C4012,$C4012,$J$19:$J4012,$J4012,$D$19:$D4012,$D4012)&gt;1,"SI","NO")))</f>
        <v/>
      </c>
      <c r="N4012" s="11">
        <f>IF(COUNTA($A4012:$K4012)=0,"",IF(AND($L4012="SI",$M4012="NO"),IFERROR($H4012,0),0))</f>
        <v/>
      </c>
      <c r="O4012" s="9">
        <f>IF(COUNTA($A4012:$K4012)=0,"",IF($M4012="SI","CUFE o factura duplicada dentro del reporte; no se suma dos veces",IF(IFERROR($H4012,0)&lt;=0,"DIAN reporta valor susceptible 0",IF($L4012="NO",IFERROR(LOOKUP(2,1/((LISTS!$M$2:$M$13&lt;&gt;"")*ISNUMBER(SEARCH(LISTS!$M$2:$M$13,$I4012))),LISTS!$O$2:$O$13),"Medio de pago no elegible o no identificado por DIAN"),"Apta automaticamente por pago electronico y base positiva"))))</f>
        <v/>
      </c>
    </row>
    <row r="4013">
      <c r="A4013" s="9" t="n"/>
      <c r="B4013" s="9" t="n"/>
      <c r="C4013" s="12" t="n"/>
      <c r="D4013" s="11" t="n"/>
      <c r="E4013" s="11" t="n"/>
      <c r="F4013" s="11" t="n"/>
      <c r="G4013" s="11" t="n"/>
      <c r="H4013" s="11" t="n"/>
      <c r="I4013" s="9" t="n"/>
      <c r="J4013" s="9" t="n"/>
      <c r="K4013" s="9" t="n"/>
      <c r="L4013" s="9">
        <f>IF(COUNTA($A4013:$K4013)=0,"",IF(AND(IFERROR($H4013,0)&gt;0,LEN(TRIM($K4013&amp;""))&gt;0,IFERROR(LOOKUP(2,1/((LISTS!$M$2:$M$13&lt;&gt;"")*ISNUMBER(SEARCH(LISTS!$M$2:$M$13,$I4013))),LISTS!$N$2:$N$13),"NO")="SI"),"SI","NO"))</f>
        <v/>
      </c>
      <c r="M4013" s="9">
        <f>IF(COUNTA($A4013:$K4013)=0,"",IF($K4013&lt;&gt;"",IF(COUNTIF($K$19:$K4013,$K4013)&gt;1,"SI","NO"),IF(COUNTIFS($A$19:$A4013,$A4013,$C$19:$C4013,$C4013,$J$19:$J4013,$J4013,$D$19:$D4013,$D4013)&gt;1,"SI","NO")))</f>
        <v/>
      </c>
      <c r="N4013" s="11">
        <f>IF(COUNTA($A4013:$K4013)=0,"",IF(AND($L4013="SI",$M4013="NO"),IFERROR($H4013,0),0))</f>
        <v/>
      </c>
      <c r="O4013" s="9">
        <f>IF(COUNTA($A4013:$K4013)=0,"",IF($M4013="SI","CUFE o factura duplicada dentro del reporte; no se suma dos veces",IF(IFERROR($H4013,0)&lt;=0,"DIAN reporta valor susceptible 0",IF($L4013="NO",IFERROR(LOOKUP(2,1/((LISTS!$M$2:$M$13&lt;&gt;"")*ISNUMBER(SEARCH(LISTS!$M$2:$M$13,$I4013))),LISTS!$O$2:$O$13),"Medio de pago no elegible o no identificado por DIAN"),"Apta automaticamente por pago electronico y base positiva"))))</f>
        <v/>
      </c>
    </row>
    <row r="4014">
      <c r="A4014" s="9" t="n"/>
      <c r="B4014" s="9" t="n"/>
      <c r="C4014" s="12" t="n"/>
      <c r="D4014" s="11" t="n"/>
      <c r="E4014" s="11" t="n"/>
      <c r="F4014" s="11" t="n"/>
      <c r="G4014" s="11" t="n"/>
      <c r="H4014" s="11" t="n"/>
      <c r="I4014" s="9" t="n"/>
      <c r="J4014" s="9" t="n"/>
      <c r="K4014" s="9" t="n"/>
      <c r="L4014" s="9">
        <f>IF(COUNTA($A4014:$K4014)=0,"",IF(AND(IFERROR($H4014,0)&gt;0,LEN(TRIM($K4014&amp;""))&gt;0,IFERROR(LOOKUP(2,1/((LISTS!$M$2:$M$13&lt;&gt;"")*ISNUMBER(SEARCH(LISTS!$M$2:$M$13,$I4014))),LISTS!$N$2:$N$13),"NO")="SI"),"SI","NO"))</f>
        <v/>
      </c>
      <c r="M4014" s="9">
        <f>IF(COUNTA($A4014:$K4014)=0,"",IF($K4014&lt;&gt;"",IF(COUNTIF($K$19:$K4014,$K4014)&gt;1,"SI","NO"),IF(COUNTIFS($A$19:$A4014,$A4014,$C$19:$C4014,$C4014,$J$19:$J4014,$J4014,$D$19:$D4014,$D4014)&gt;1,"SI","NO")))</f>
        <v/>
      </c>
      <c r="N4014" s="11">
        <f>IF(COUNTA($A4014:$K4014)=0,"",IF(AND($L4014="SI",$M4014="NO"),IFERROR($H4014,0),0))</f>
        <v/>
      </c>
      <c r="O4014" s="9">
        <f>IF(COUNTA($A4014:$K4014)=0,"",IF($M4014="SI","CUFE o factura duplicada dentro del reporte; no se suma dos veces",IF(IFERROR($H4014,0)&lt;=0,"DIAN reporta valor susceptible 0",IF($L4014="NO",IFERROR(LOOKUP(2,1/((LISTS!$M$2:$M$13&lt;&gt;"")*ISNUMBER(SEARCH(LISTS!$M$2:$M$13,$I4014))),LISTS!$O$2:$O$13),"Medio de pago no elegible o no identificado por DIAN"),"Apta automaticamente por pago electronico y base positiva"))))</f>
        <v/>
      </c>
    </row>
    <row r="4015">
      <c r="A4015" s="9" t="n"/>
      <c r="B4015" s="9" t="n"/>
      <c r="C4015" s="12" t="n"/>
      <c r="D4015" s="11" t="n"/>
      <c r="E4015" s="11" t="n"/>
      <c r="F4015" s="11" t="n"/>
      <c r="G4015" s="11" t="n"/>
      <c r="H4015" s="11" t="n"/>
      <c r="I4015" s="9" t="n"/>
      <c r="J4015" s="9" t="n"/>
      <c r="K4015" s="9" t="n"/>
      <c r="L4015" s="9">
        <f>IF(COUNTA($A4015:$K4015)=0,"",IF(AND(IFERROR($H4015,0)&gt;0,LEN(TRIM($K4015&amp;""))&gt;0,IFERROR(LOOKUP(2,1/((LISTS!$M$2:$M$13&lt;&gt;"")*ISNUMBER(SEARCH(LISTS!$M$2:$M$13,$I4015))),LISTS!$N$2:$N$13),"NO")="SI"),"SI","NO"))</f>
        <v/>
      </c>
      <c r="M4015" s="9">
        <f>IF(COUNTA($A4015:$K4015)=0,"",IF($K4015&lt;&gt;"",IF(COUNTIF($K$19:$K4015,$K4015)&gt;1,"SI","NO"),IF(COUNTIFS($A$19:$A4015,$A4015,$C$19:$C4015,$C4015,$J$19:$J4015,$J4015,$D$19:$D4015,$D4015)&gt;1,"SI","NO")))</f>
        <v/>
      </c>
      <c r="N4015" s="11">
        <f>IF(COUNTA($A4015:$K4015)=0,"",IF(AND($L4015="SI",$M4015="NO"),IFERROR($H4015,0),0))</f>
        <v/>
      </c>
      <c r="O4015" s="9">
        <f>IF(COUNTA($A4015:$K4015)=0,"",IF($M4015="SI","CUFE o factura duplicada dentro del reporte; no se suma dos veces",IF(IFERROR($H4015,0)&lt;=0,"DIAN reporta valor susceptible 0",IF($L4015="NO",IFERROR(LOOKUP(2,1/((LISTS!$M$2:$M$13&lt;&gt;"")*ISNUMBER(SEARCH(LISTS!$M$2:$M$13,$I4015))),LISTS!$O$2:$O$13),"Medio de pago no elegible o no identificado por DIAN"),"Apta automaticamente por pago electronico y base positiva"))))</f>
        <v/>
      </c>
    </row>
    <row r="4016">
      <c r="A4016" s="9" t="n"/>
      <c r="B4016" s="9" t="n"/>
      <c r="C4016" s="12" t="n"/>
      <c r="D4016" s="11" t="n"/>
      <c r="E4016" s="11" t="n"/>
      <c r="F4016" s="11" t="n"/>
      <c r="G4016" s="11" t="n"/>
      <c r="H4016" s="11" t="n"/>
      <c r="I4016" s="9" t="n"/>
      <c r="J4016" s="9" t="n"/>
      <c r="K4016" s="9" t="n"/>
      <c r="L4016" s="9">
        <f>IF(COUNTA($A4016:$K4016)=0,"",IF(AND(IFERROR($H4016,0)&gt;0,LEN(TRIM($K4016&amp;""))&gt;0,IFERROR(LOOKUP(2,1/((LISTS!$M$2:$M$13&lt;&gt;"")*ISNUMBER(SEARCH(LISTS!$M$2:$M$13,$I4016))),LISTS!$N$2:$N$13),"NO")="SI"),"SI","NO"))</f>
        <v/>
      </c>
      <c r="M4016" s="9">
        <f>IF(COUNTA($A4016:$K4016)=0,"",IF($K4016&lt;&gt;"",IF(COUNTIF($K$19:$K4016,$K4016)&gt;1,"SI","NO"),IF(COUNTIFS($A$19:$A4016,$A4016,$C$19:$C4016,$C4016,$J$19:$J4016,$J4016,$D$19:$D4016,$D4016)&gt;1,"SI","NO")))</f>
        <v/>
      </c>
      <c r="N4016" s="11">
        <f>IF(COUNTA($A4016:$K4016)=0,"",IF(AND($L4016="SI",$M4016="NO"),IFERROR($H4016,0),0))</f>
        <v/>
      </c>
      <c r="O4016" s="9">
        <f>IF(COUNTA($A4016:$K4016)=0,"",IF($M4016="SI","CUFE o factura duplicada dentro del reporte; no se suma dos veces",IF(IFERROR($H4016,0)&lt;=0,"DIAN reporta valor susceptible 0",IF($L4016="NO",IFERROR(LOOKUP(2,1/((LISTS!$M$2:$M$13&lt;&gt;"")*ISNUMBER(SEARCH(LISTS!$M$2:$M$13,$I4016))),LISTS!$O$2:$O$13),"Medio de pago no elegible o no identificado por DIAN"),"Apta automaticamente por pago electronico y base positiva"))))</f>
        <v/>
      </c>
    </row>
    <row r="4017">
      <c r="A4017" s="9" t="n"/>
      <c r="B4017" s="9" t="n"/>
      <c r="C4017" s="12" t="n"/>
      <c r="D4017" s="11" t="n"/>
      <c r="E4017" s="11" t="n"/>
      <c r="F4017" s="11" t="n"/>
      <c r="G4017" s="11" t="n"/>
      <c r="H4017" s="11" t="n"/>
      <c r="I4017" s="9" t="n"/>
      <c r="J4017" s="9" t="n"/>
      <c r="K4017" s="9" t="n"/>
      <c r="L4017" s="9">
        <f>IF(COUNTA($A4017:$K4017)=0,"",IF(AND(IFERROR($H4017,0)&gt;0,LEN(TRIM($K4017&amp;""))&gt;0,IFERROR(LOOKUP(2,1/((LISTS!$M$2:$M$13&lt;&gt;"")*ISNUMBER(SEARCH(LISTS!$M$2:$M$13,$I4017))),LISTS!$N$2:$N$13),"NO")="SI"),"SI","NO"))</f>
        <v/>
      </c>
      <c r="M4017" s="9">
        <f>IF(COUNTA($A4017:$K4017)=0,"",IF($K4017&lt;&gt;"",IF(COUNTIF($K$19:$K4017,$K4017)&gt;1,"SI","NO"),IF(COUNTIFS($A$19:$A4017,$A4017,$C$19:$C4017,$C4017,$J$19:$J4017,$J4017,$D$19:$D4017,$D4017)&gt;1,"SI","NO")))</f>
        <v/>
      </c>
      <c r="N4017" s="11">
        <f>IF(COUNTA($A4017:$K4017)=0,"",IF(AND($L4017="SI",$M4017="NO"),IFERROR($H4017,0),0))</f>
        <v/>
      </c>
      <c r="O4017" s="9">
        <f>IF(COUNTA($A4017:$K4017)=0,"",IF($M4017="SI","CUFE o factura duplicada dentro del reporte; no se suma dos veces",IF(IFERROR($H4017,0)&lt;=0,"DIAN reporta valor susceptible 0",IF($L4017="NO",IFERROR(LOOKUP(2,1/((LISTS!$M$2:$M$13&lt;&gt;"")*ISNUMBER(SEARCH(LISTS!$M$2:$M$13,$I4017))),LISTS!$O$2:$O$13),"Medio de pago no elegible o no identificado por DIAN"),"Apta automaticamente por pago electronico y base positiva"))))</f>
        <v/>
      </c>
    </row>
    <row r="4018">
      <c r="A4018" s="9" t="n"/>
      <c r="B4018" s="9" t="n"/>
      <c r="C4018" s="12" t="n"/>
      <c r="D4018" s="11" t="n"/>
      <c r="E4018" s="11" t="n"/>
      <c r="F4018" s="11" t="n"/>
      <c r="G4018" s="11" t="n"/>
      <c r="H4018" s="11" t="n"/>
      <c r="I4018" s="9" t="n"/>
      <c r="J4018" s="9" t="n"/>
      <c r="K4018" s="9" t="n"/>
      <c r="L4018" s="9">
        <f>IF(COUNTA($A4018:$K4018)=0,"",IF(AND(IFERROR($H4018,0)&gt;0,LEN(TRIM($K4018&amp;""))&gt;0,IFERROR(LOOKUP(2,1/((LISTS!$M$2:$M$13&lt;&gt;"")*ISNUMBER(SEARCH(LISTS!$M$2:$M$13,$I4018))),LISTS!$N$2:$N$13),"NO")="SI"),"SI","NO"))</f>
        <v/>
      </c>
      <c r="M4018" s="9">
        <f>IF(COUNTA($A4018:$K4018)=0,"",IF($K4018&lt;&gt;"",IF(COUNTIF($K$19:$K4018,$K4018)&gt;1,"SI","NO"),IF(COUNTIFS($A$19:$A4018,$A4018,$C$19:$C4018,$C4018,$J$19:$J4018,$J4018,$D$19:$D4018,$D4018)&gt;1,"SI","NO")))</f>
        <v/>
      </c>
      <c r="N4018" s="11">
        <f>IF(COUNTA($A4018:$K4018)=0,"",IF(AND($L4018="SI",$M4018="NO"),IFERROR($H4018,0),0))</f>
        <v/>
      </c>
      <c r="O4018" s="9">
        <f>IF(COUNTA($A4018:$K4018)=0,"",IF($M4018="SI","CUFE o factura duplicada dentro del reporte; no se suma dos veces",IF(IFERROR($H4018,0)&lt;=0,"DIAN reporta valor susceptible 0",IF($L4018="NO",IFERROR(LOOKUP(2,1/((LISTS!$M$2:$M$13&lt;&gt;"")*ISNUMBER(SEARCH(LISTS!$M$2:$M$13,$I4018))),LISTS!$O$2:$O$13),"Medio de pago no elegible o no identificado por DIAN"),"Apta automaticamente por pago electronico y base positiva"))))</f>
        <v/>
      </c>
    </row>
    <row r="4019">
      <c r="A4019" s="9" t="n"/>
      <c r="B4019" s="9" t="n"/>
      <c r="C4019" s="12" t="n"/>
      <c r="D4019" s="11" t="n"/>
      <c r="E4019" s="11" t="n"/>
      <c r="F4019" s="11" t="n"/>
      <c r="G4019" s="11" t="n"/>
      <c r="H4019" s="11" t="n"/>
      <c r="I4019" s="9" t="n"/>
      <c r="J4019" s="9" t="n"/>
      <c r="K4019" s="9" t="n"/>
      <c r="L4019" s="9">
        <f>IF(COUNTA($A4019:$K4019)=0,"",IF(AND(IFERROR($H4019,0)&gt;0,LEN(TRIM($K4019&amp;""))&gt;0,IFERROR(LOOKUP(2,1/((LISTS!$M$2:$M$13&lt;&gt;"")*ISNUMBER(SEARCH(LISTS!$M$2:$M$13,$I4019))),LISTS!$N$2:$N$13),"NO")="SI"),"SI","NO"))</f>
        <v/>
      </c>
      <c r="M4019" s="9">
        <f>IF(COUNTA($A4019:$K4019)=0,"",IF($K4019&lt;&gt;"",IF(COUNTIF($K$19:$K4019,$K4019)&gt;1,"SI","NO"),IF(COUNTIFS($A$19:$A4019,$A4019,$C$19:$C4019,$C4019,$J$19:$J4019,$J4019,$D$19:$D4019,$D4019)&gt;1,"SI","NO")))</f>
        <v/>
      </c>
      <c r="N4019" s="11">
        <f>IF(COUNTA($A4019:$K4019)=0,"",IF(AND($L4019="SI",$M4019="NO"),IFERROR($H4019,0),0))</f>
        <v/>
      </c>
      <c r="O4019" s="9">
        <f>IF(COUNTA($A4019:$K4019)=0,"",IF($M4019="SI","CUFE o factura duplicada dentro del reporte; no se suma dos veces",IF(IFERROR($H4019,0)&lt;=0,"DIAN reporta valor susceptible 0",IF($L4019="NO",IFERROR(LOOKUP(2,1/((LISTS!$M$2:$M$13&lt;&gt;"")*ISNUMBER(SEARCH(LISTS!$M$2:$M$13,$I4019))),LISTS!$O$2:$O$13),"Medio de pago no elegible o no identificado por DIAN"),"Apta automaticamente por pago electronico y base positiva"))))</f>
        <v/>
      </c>
    </row>
    <row r="4020">
      <c r="A4020" s="9" t="n"/>
      <c r="B4020" s="9" t="n"/>
      <c r="C4020" s="12" t="n"/>
      <c r="D4020" s="11" t="n"/>
      <c r="E4020" s="11" t="n"/>
      <c r="F4020" s="11" t="n"/>
      <c r="G4020" s="11" t="n"/>
      <c r="H4020" s="11" t="n"/>
      <c r="I4020" s="9" t="n"/>
      <c r="J4020" s="9" t="n"/>
      <c r="K4020" s="9" t="n"/>
      <c r="L4020" s="9">
        <f>IF(COUNTA($A4020:$K4020)=0,"",IF(AND(IFERROR($H4020,0)&gt;0,LEN(TRIM($K4020&amp;""))&gt;0,IFERROR(LOOKUP(2,1/((LISTS!$M$2:$M$13&lt;&gt;"")*ISNUMBER(SEARCH(LISTS!$M$2:$M$13,$I4020))),LISTS!$N$2:$N$13),"NO")="SI"),"SI","NO"))</f>
        <v/>
      </c>
      <c r="M4020" s="9">
        <f>IF(COUNTA($A4020:$K4020)=0,"",IF($K4020&lt;&gt;"",IF(COUNTIF($K$19:$K4020,$K4020)&gt;1,"SI","NO"),IF(COUNTIFS($A$19:$A4020,$A4020,$C$19:$C4020,$C4020,$J$19:$J4020,$J4020,$D$19:$D4020,$D4020)&gt;1,"SI","NO")))</f>
        <v/>
      </c>
      <c r="N4020" s="11">
        <f>IF(COUNTA($A4020:$K4020)=0,"",IF(AND($L4020="SI",$M4020="NO"),IFERROR($H4020,0),0))</f>
        <v/>
      </c>
      <c r="O4020" s="9">
        <f>IF(COUNTA($A4020:$K4020)=0,"",IF($M4020="SI","CUFE o factura duplicada dentro del reporte; no se suma dos veces",IF(IFERROR($H4020,0)&lt;=0,"DIAN reporta valor susceptible 0",IF($L4020="NO",IFERROR(LOOKUP(2,1/((LISTS!$M$2:$M$13&lt;&gt;"")*ISNUMBER(SEARCH(LISTS!$M$2:$M$13,$I4020))),LISTS!$O$2:$O$13),"Medio de pago no elegible o no identificado por DIAN"),"Apta automaticamente por pago electronico y base positiva"))))</f>
        <v/>
      </c>
    </row>
    <row r="4021">
      <c r="A4021" s="9" t="n"/>
      <c r="B4021" s="9" t="n"/>
      <c r="C4021" s="12" t="n"/>
      <c r="D4021" s="11" t="n"/>
      <c r="E4021" s="11" t="n"/>
      <c r="F4021" s="11" t="n"/>
      <c r="G4021" s="11" t="n"/>
      <c r="H4021" s="11" t="n"/>
      <c r="I4021" s="9" t="n"/>
      <c r="J4021" s="9" t="n"/>
      <c r="K4021" s="9" t="n"/>
      <c r="L4021" s="9">
        <f>IF(COUNTA($A4021:$K4021)=0,"",IF(AND(IFERROR($H4021,0)&gt;0,LEN(TRIM($K4021&amp;""))&gt;0,IFERROR(LOOKUP(2,1/((LISTS!$M$2:$M$13&lt;&gt;"")*ISNUMBER(SEARCH(LISTS!$M$2:$M$13,$I4021))),LISTS!$N$2:$N$13),"NO")="SI"),"SI","NO"))</f>
        <v/>
      </c>
      <c r="M4021" s="9">
        <f>IF(COUNTA($A4021:$K4021)=0,"",IF($K4021&lt;&gt;"",IF(COUNTIF($K$19:$K4021,$K4021)&gt;1,"SI","NO"),IF(COUNTIFS($A$19:$A4021,$A4021,$C$19:$C4021,$C4021,$J$19:$J4021,$J4021,$D$19:$D4021,$D4021)&gt;1,"SI","NO")))</f>
        <v/>
      </c>
      <c r="N4021" s="11">
        <f>IF(COUNTA($A4021:$K4021)=0,"",IF(AND($L4021="SI",$M4021="NO"),IFERROR($H4021,0),0))</f>
        <v/>
      </c>
      <c r="O4021" s="9">
        <f>IF(COUNTA($A4021:$K4021)=0,"",IF($M4021="SI","CUFE o factura duplicada dentro del reporte; no se suma dos veces",IF(IFERROR($H4021,0)&lt;=0,"DIAN reporta valor susceptible 0",IF($L4021="NO",IFERROR(LOOKUP(2,1/((LISTS!$M$2:$M$13&lt;&gt;"")*ISNUMBER(SEARCH(LISTS!$M$2:$M$13,$I4021))),LISTS!$O$2:$O$13),"Medio de pago no elegible o no identificado por DIAN"),"Apta automaticamente por pago electronico y base positiva"))))</f>
        <v/>
      </c>
    </row>
    <row r="4022">
      <c r="A4022" s="9" t="n"/>
      <c r="B4022" s="9" t="n"/>
      <c r="C4022" s="12" t="n"/>
      <c r="D4022" s="11" t="n"/>
      <c r="E4022" s="11" t="n"/>
      <c r="F4022" s="11" t="n"/>
      <c r="G4022" s="11" t="n"/>
      <c r="H4022" s="11" t="n"/>
      <c r="I4022" s="9" t="n"/>
      <c r="J4022" s="9" t="n"/>
      <c r="K4022" s="9" t="n"/>
      <c r="L4022" s="9">
        <f>IF(COUNTA($A4022:$K4022)=0,"",IF(AND(IFERROR($H4022,0)&gt;0,LEN(TRIM($K4022&amp;""))&gt;0,IFERROR(LOOKUP(2,1/((LISTS!$M$2:$M$13&lt;&gt;"")*ISNUMBER(SEARCH(LISTS!$M$2:$M$13,$I4022))),LISTS!$N$2:$N$13),"NO")="SI"),"SI","NO"))</f>
        <v/>
      </c>
      <c r="M4022" s="9">
        <f>IF(COUNTA($A4022:$K4022)=0,"",IF($K4022&lt;&gt;"",IF(COUNTIF($K$19:$K4022,$K4022)&gt;1,"SI","NO"),IF(COUNTIFS($A$19:$A4022,$A4022,$C$19:$C4022,$C4022,$J$19:$J4022,$J4022,$D$19:$D4022,$D4022)&gt;1,"SI","NO")))</f>
        <v/>
      </c>
      <c r="N4022" s="11">
        <f>IF(COUNTA($A4022:$K4022)=0,"",IF(AND($L4022="SI",$M4022="NO"),IFERROR($H4022,0),0))</f>
        <v/>
      </c>
      <c r="O4022" s="9">
        <f>IF(COUNTA($A4022:$K4022)=0,"",IF($M4022="SI","CUFE o factura duplicada dentro del reporte; no se suma dos veces",IF(IFERROR($H4022,0)&lt;=0,"DIAN reporta valor susceptible 0",IF($L4022="NO",IFERROR(LOOKUP(2,1/((LISTS!$M$2:$M$13&lt;&gt;"")*ISNUMBER(SEARCH(LISTS!$M$2:$M$13,$I4022))),LISTS!$O$2:$O$13),"Medio de pago no elegible o no identificado por DIAN"),"Apta automaticamente por pago electronico y base positiva"))))</f>
        <v/>
      </c>
    </row>
    <row r="4023">
      <c r="A4023" s="9" t="n"/>
      <c r="B4023" s="9" t="n"/>
      <c r="C4023" s="12" t="n"/>
      <c r="D4023" s="11" t="n"/>
      <c r="E4023" s="11" t="n"/>
      <c r="F4023" s="11" t="n"/>
      <c r="G4023" s="11" t="n"/>
      <c r="H4023" s="11" t="n"/>
      <c r="I4023" s="9" t="n"/>
      <c r="J4023" s="9" t="n"/>
      <c r="K4023" s="9" t="n"/>
      <c r="L4023" s="9">
        <f>IF(COUNTA($A4023:$K4023)=0,"",IF(AND(IFERROR($H4023,0)&gt;0,LEN(TRIM($K4023&amp;""))&gt;0,IFERROR(LOOKUP(2,1/((LISTS!$M$2:$M$13&lt;&gt;"")*ISNUMBER(SEARCH(LISTS!$M$2:$M$13,$I4023))),LISTS!$N$2:$N$13),"NO")="SI"),"SI","NO"))</f>
        <v/>
      </c>
      <c r="M4023" s="9">
        <f>IF(COUNTA($A4023:$K4023)=0,"",IF($K4023&lt;&gt;"",IF(COUNTIF($K$19:$K4023,$K4023)&gt;1,"SI","NO"),IF(COUNTIFS($A$19:$A4023,$A4023,$C$19:$C4023,$C4023,$J$19:$J4023,$J4023,$D$19:$D4023,$D4023)&gt;1,"SI","NO")))</f>
        <v/>
      </c>
      <c r="N4023" s="11">
        <f>IF(COUNTA($A4023:$K4023)=0,"",IF(AND($L4023="SI",$M4023="NO"),IFERROR($H4023,0),0))</f>
        <v/>
      </c>
      <c r="O4023" s="9">
        <f>IF(COUNTA($A4023:$K4023)=0,"",IF($M4023="SI","CUFE o factura duplicada dentro del reporte; no se suma dos veces",IF(IFERROR($H4023,0)&lt;=0,"DIAN reporta valor susceptible 0",IF($L4023="NO",IFERROR(LOOKUP(2,1/((LISTS!$M$2:$M$13&lt;&gt;"")*ISNUMBER(SEARCH(LISTS!$M$2:$M$13,$I4023))),LISTS!$O$2:$O$13),"Medio de pago no elegible o no identificado por DIAN"),"Apta automaticamente por pago electronico y base positiva"))))</f>
        <v/>
      </c>
    </row>
    <row r="4024">
      <c r="A4024" s="9" t="n"/>
      <c r="B4024" s="9" t="n"/>
      <c r="C4024" s="12" t="n"/>
      <c r="D4024" s="11" t="n"/>
      <c r="E4024" s="11" t="n"/>
      <c r="F4024" s="11" t="n"/>
      <c r="G4024" s="11" t="n"/>
      <c r="H4024" s="11" t="n"/>
      <c r="I4024" s="9" t="n"/>
      <c r="J4024" s="9" t="n"/>
      <c r="K4024" s="9" t="n"/>
      <c r="L4024" s="9">
        <f>IF(COUNTA($A4024:$K4024)=0,"",IF(AND(IFERROR($H4024,0)&gt;0,LEN(TRIM($K4024&amp;""))&gt;0,IFERROR(LOOKUP(2,1/((LISTS!$M$2:$M$13&lt;&gt;"")*ISNUMBER(SEARCH(LISTS!$M$2:$M$13,$I4024))),LISTS!$N$2:$N$13),"NO")="SI"),"SI","NO"))</f>
        <v/>
      </c>
      <c r="M4024" s="9">
        <f>IF(COUNTA($A4024:$K4024)=0,"",IF($K4024&lt;&gt;"",IF(COUNTIF($K$19:$K4024,$K4024)&gt;1,"SI","NO"),IF(COUNTIFS($A$19:$A4024,$A4024,$C$19:$C4024,$C4024,$J$19:$J4024,$J4024,$D$19:$D4024,$D4024)&gt;1,"SI","NO")))</f>
        <v/>
      </c>
      <c r="N4024" s="11">
        <f>IF(COUNTA($A4024:$K4024)=0,"",IF(AND($L4024="SI",$M4024="NO"),IFERROR($H4024,0),0))</f>
        <v/>
      </c>
      <c r="O4024" s="9">
        <f>IF(COUNTA($A4024:$K4024)=0,"",IF($M4024="SI","CUFE o factura duplicada dentro del reporte; no se suma dos veces",IF(IFERROR($H4024,0)&lt;=0,"DIAN reporta valor susceptible 0",IF($L4024="NO",IFERROR(LOOKUP(2,1/((LISTS!$M$2:$M$13&lt;&gt;"")*ISNUMBER(SEARCH(LISTS!$M$2:$M$13,$I4024))),LISTS!$O$2:$O$13),"Medio de pago no elegible o no identificado por DIAN"),"Apta automaticamente por pago electronico y base positiva"))))</f>
        <v/>
      </c>
    </row>
    <row r="4025">
      <c r="A4025" s="9" t="n"/>
      <c r="B4025" s="9" t="n"/>
      <c r="C4025" s="12" t="n"/>
      <c r="D4025" s="11" t="n"/>
      <c r="E4025" s="11" t="n"/>
      <c r="F4025" s="11" t="n"/>
      <c r="G4025" s="11" t="n"/>
      <c r="H4025" s="11" t="n"/>
      <c r="I4025" s="9" t="n"/>
      <c r="J4025" s="9" t="n"/>
      <c r="K4025" s="9" t="n"/>
      <c r="L4025" s="9">
        <f>IF(COUNTA($A4025:$K4025)=0,"",IF(AND(IFERROR($H4025,0)&gt;0,LEN(TRIM($K4025&amp;""))&gt;0,IFERROR(LOOKUP(2,1/((LISTS!$M$2:$M$13&lt;&gt;"")*ISNUMBER(SEARCH(LISTS!$M$2:$M$13,$I4025))),LISTS!$N$2:$N$13),"NO")="SI"),"SI","NO"))</f>
        <v/>
      </c>
      <c r="M4025" s="9">
        <f>IF(COUNTA($A4025:$K4025)=0,"",IF($K4025&lt;&gt;"",IF(COUNTIF($K$19:$K4025,$K4025)&gt;1,"SI","NO"),IF(COUNTIFS($A$19:$A4025,$A4025,$C$19:$C4025,$C4025,$J$19:$J4025,$J4025,$D$19:$D4025,$D4025)&gt;1,"SI","NO")))</f>
        <v/>
      </c>
      <c r="N4025" s="11">
        <f>IF(COUNTA($A4025:$K4025)=0,"",IF(AND($L4025="SI",$M4025="NO"),IFERROR($H4025,0),0))</f>
        <v/>
      </c>
      <c r="O4025" s="9">
        <f>IF(COUNTA($A4025:$K4025)=0,"",IF($M4025="SI","CUFE o factura duplicada dentro del reporte; no se suma dos veces",IF(IFERROR($H4025,0)&lt;=0,"DIAN reporta valor susceptible 0",IF($L4025="NO",IFERROR(LOOKUP(2,1/((LISTS!$M$2:$M$13&lt;&gt;"")*ISNUMBER(SEARCH(LISTS!$M$2:$M$13,$I4025))),LISTS!$O$2:$O$13),"Medio de pago no elegible o no identificado por DIAN"),"Apta automaticamente por pago electronico y base positiva"))))</f>
        <v/>
      </c>
    </row>
    <row r="4026">
      <c r="A4026" s="9" t="n"/>
      <c r="B4026" s="9" t="n"/>
      <c r="C4026" s="12" t="n"/>
      <c r="D4026" s="11" t="n"/>
      <c r="E4026" s="11" t="n"/>
      <c r="F4026" s="11" t="n"/>
      <c r="G4026" s="11" t="n"/>
      <c r="H4026" s="11" t="n"/>
      <c r="I4026" s="9" t="n"/>
      <c r="J4026" s="9" t="n"/>
      <c r="K4026" s="9" t="n"/>
      <c r="L4026" s="9">
        <f>IF(COUNTA($A4026:$K4026)=0,"",IF(AND(IFERROR($H4026,0)&gt;0,LEN(TRIM($K4026&amp;""))&gt;0,IFERROR(LOOKUP(2,1/((LISTS!$M$2:$M$13&lt;&gt;"")*ISNUMBER(SEARCH(LISTS!$M$2:$M$13,$I4026))),LISTS!$N$2:$N$13),"NO")="SI"),"SI","NO"))</f>
        <v/>
      </c>
      <c r="M4026" s="9">
        <f>IF(COUNTA($A4026:$K4026)=0,"",IF($K4026&lt;&gt;"",IF(COUNTIF($K$19:$K4026,$K4026)&gt;1,"SI","NO"),IF(COUNTIFS($A$19:$A4026,$A4026,$C$19:$C4026,$C4026,$J$19:$J4026,$J4026,$D$19:$D4026,$D4026)&gt;1,"SI","NO")))</f>
        <v/>
      </c>
      <c r="N4026" s="11">
        <f>IF(COUNTA($A4026:$K4026)=0,"",IF(AND($L4026="SI",$M4026="NO"),IFERROR($H4026,0),0))</f>
        <v/>
      </c>
      <c r="O4026" s="9">
        <f>IF(COUNTA($A4026:$K4026)=0,"",IF($M4026="SI","CUFE o factura duplicada dentro del reporte; no se suma dos veces",IF(IFERROR($H4026,0)&lt;=0,"DIAN reporta valor susceptible 0",IF($L4026="NO",IFERROR(LOOKUP(2,1/((LISTS!$M$2:$M$13&lt;&gt;"")*ISNUMBER(SEARCH(LISTS!$M$2:$M$13,$I4026))),LISTS!$O$2:$O$13),"Medio de pago no elegible o no identificado por DIAN"),"Apta automaticamente por pago electronico y base positiva"))))</f>
        <v/>
      </c>
    </row>
    <row r="4027">
      <c r="A4027" s="9" t="n"/>
      <c r="B4027" s="9" t="n"/>
      <c r="C4027" s="12" t="n"/>
      <c r="D4027" s="11" t="n"/>
      <c r="E4027" s="11" t="n"/>
      <c r="F4027" s="11" t="n"/>
      <c r="G4027" s="11" t="n"/>
      <c r="H4027" s="11" t="n"/>
      <c r="I4027" s="9" t="n"/>
      <c r="J4027" s="9" t="n"/>
      <c r="K4027" s="9" t="n"/>
      <c r="L4027" s="9">
        <f>IF(COUNTA($A4027:$K4027)=0,"",IF(AND(IFERROR($H4027,0)&gt;0,LEN(TRIM($K4027&amp;""))&gt;0,IFERROR(LOOKUP(2,1/((LISTS!$M$2:$M$13&lt;&gt;"")*ISNUMBER(SEARCH(LISTS!$M$2:$M$13,$I4027))),LISTS!$N$2:$N$13),"NO")="SI"),"SI","NO"))</f>
        <v/>
      </c>
      <c r="M4027" s="9">
        <f>IF(COUNTA($A4027:$K4027)=0,"",IF($K4027&lt;&gt;"",IF(COUNTIF($K$19:$K4027,$K4027)&gt;1,"SI","NO"),IF(COUNTIFS($A$19:$A4027,$A4027,$C$19:$C4027,$C4027,$J$19:$J4027,$J4027,$D$19:$D4027,$D4027)&gt;1,"SI","NO")))</f>
        <v/>
      </c>
      <c r="N4027" s="11">
        <f>IF(COUNTA($A4027:$K4027)=0,"",IF(AND($L4027="SI",$M4027="NO"),IFERROR($H4027,0),0))</f>
        <v/>
      </c>
      <c r="O4027" s="9">
        <f>IF(COUNTA($A4027:$K4027)=0,"",IF($M4027="SI","CUFE o factura duplicada dentro del reporte; no se suma dos veces",IF(IFERROR($H4027,0)&lt;=0,"DIAN reporta valor susceptible 0",IF($L4027="NO",IFERROR(LOOKUP(2,1/((LISTS!$M$2:$M$13&lt;&gt;"")*ISNUMBER(SEARCH(LISTS!$M$2:$M$13,$I4027))),LISTS!$O$2:$O$13),"Medio de pago no elegible o no identificado por DIAN"),"Apta automaticamente por pago electronico y base positiva"))))</f>
        <v/>
      </c>
    </row>
    <row r="4028">
      <c r="A4028" s="9" t="n"/>
      <c r="B4028" s="9" t="n"/>
      <c r="C4028" s="12" t="n"/>
      <c r="D4028" s="11" t="n"/>
      <c r="E4028" s="11" t="n"/>
      <c r="F4028" s="11" t="n"/>
      <c r="G4028" s="11" t="n"/>
      <c r="H4028" s="11" t="n"/>
      <c r="I4028" s="9" t="n"/>
      <c r="J4028" s="9" t="n"/>
      <c r="K4028" s="9" t="n"/>
      <c r="L4028" s="9">
        <f>IF(COUNTA($A4028:$K4028)=0,"",IF(AND(IFERROR($H4028,0)&gt;0,LEN(TRIM($K4028&amp;""))&gt;0,IFERROR(LOOKUP(2,1/((LISTS!$M$2:$M$13&lt;&gt;"")*ISNUMBER(SEARCH(LISTS!$M$2:$M$13,$I4028))),LISTS!$N$2:$N$13),"NO")="SI"),"SI","NO"))</f>
        <v/>
      </c>
      <c r="M4028" s="9">
        <f>IF(COUNTA($A4028:$K4028)=0,"",IF($K4028&lt;&gt;"",IF(COUNTIF($K$19:$K4028,$K4028)&gt;1,"SI","NO"),IF(COUNTIFS($A$19:$A4028,$A4028,$C$19:$C4028,$C4028,$J$19:$J4028,$J4028,$D$19:$D4028,$D4028)&gt;1,"SI","NO")))</f>
        <v/>
      </c>
      <c r="N4028" s="11">
        <f>IF(COUNTA($A4028:$K4028)=0,"",IF(AND($L4028="SI",$M4028="NO"),IFERROR($H4028,0),0))</f>
        <v/>
      </c>
      <c r="O4028" s="9">
        <f>IF(COUNTA($A4028:$K4028)=0,"",IF($M4028="SI","CUFE o factura duplicada dentro del reporte; no se suma dos veces",IF(IFERROR($H4028,0)&lt;=0,"DIAN reporta valor susceptible 0",IF($L4028="NO",IFERROR(LOOKUP(2,1/((LISTS!$M$2:$M$13&lt;&gt;"")*ISNUMBER(SEARCH(LISTS!$M$2:$M$13,$I4028))),LISTS!$O$2:$O$13),"Medio de pago no elegible o no identificado por DIAN"),"Apta automaticamente por pago electronico y base positiva"))))</f>
        <v/>
      </c>
    </row>
    <row r="4029">
      <c r="A4029" s="9" t="n"/>
      <c r="B4029" s="9" t="n"/>
      <c r="C4029" s="12" t="n"/>
      <c r="D4029" s="11" t="n"/>
      <c r="E4029" s="11" t="n"/>
      <c r="F4029" s="11" t="n"/>
      <c r="G4029" s="11" t="n"/>
      <c r="H4029" s="11" t="n"/>
      <c r="I4029" s="9" t="n"/>
      <c r="J4029" s="9" t="n"/>
      <c r="K4029" s="9" t="n"/>
      <c r="L4029" s="9">
        <f>IF(COUNTA($A4029:$K4029)=0,"",IF(AND(IFERROR($H4029,0)&gt;0,LEN(TRIM($K4029&amp;""))&gt;0,IFERROR(LOOKUP(2,1/((LISTS!$M$2:$M$13&lt;&gt;"")*ISNUMBER(SEARCH(LISTS!$M$2:$M$13,$I4029))),LISTS!$N$2:$N$13),"NO")="SI"),"SI","NO"))</f>
        <v/>
      </c>
      <c r="M4029" s="9">
        <f>IF(COUNTA($A4029:$K4029)=0,"",IF($K4029&lt;&gt;"",IF(COUNTIF($K$19:$K4029,$K4029)&gt;1,"SI","NO"),IF(COUNTIFS($A$19:$A4029,$A4029,$C$19:$C4029,$C4029,$J$19:$J4029,$J4029,$D$19:$D4029,$D4029)&gt;1,"SI","NO")))</f>
        <v/>
      </c>
      <c r="N4029" s="11">
        <f>IF(COUNTA($A4029:$K4029)=0,"",IF(AND($L4029="SI",$M4029="NO"),IFERROR($H4029,0),0))</f>
        <v/>
      </c>
      <c r="O4029" s="9">
        <f>IF(COUNTA($A4029:$K4029)=0,"",IF($M4029="SI","CUFE o factura duplicada dentro del reporte; no se suma dos veces",IF(IFERROR($H4029,0)&lt;=0,"DIAN reporta valor susceptible 0",IF($L4029="NO",IFERROR(LOOKUP(2,1/((LISTS!$M$2:$M$13&lt;&gt;"")*ISNUMBER(SEARCH(LISTS!$M$2:$M$13,$I4029))),LISTS!$O$2:$O$13),"Medio de pago no elegible o no identificado por DIAN"),"Apta automaticamente por pago electronico y base positiva"))))</f>
        <v/>
      </c>
    </row>
    <row r="4030">
      <c r="A4030" s="9" t="n"/>
      <c r="B4030" s="9" t="n"/>
      <c r="C4030" s="12" t="n"/>
      <c r="D4030" s="11" t="n"/>
      <c r="E4030" s="11" t="n"/>
      <c r="F4030" s="11" t="n"/>
      <c r="G4030" s="11" t="n"/>
      <c r="H4030" s="11" t="n"/>
      <c r="I4030" s="9" t="n"/>
      <c r="J4030" s="9" t="n"/>
      <c r="K4030" s="9" t="n"/>
      <c r="L4030" s="9">
        <f>IF(COUNTA($A4030:$K4030)=0,"",IF(AND(IFERROR($H4030,0)&gt;0,LEN(TRIM($K4030&amp;""))&gt;0,IFERROR(LOOKUP(2,1/((LISTS!$M$2:$M$13&lt;&gt;"")*ISNUMBER(SEARCH(LISTS!$M$2:$M$13,$I4030))),LISTS!$N$2:$N$13),"NO")="SI"),"SI","NO"))</f>
        <v/>
      </c>
      <c r="M4030" s="9">
        <f>IF(COUNTA($A4030:$K4030)=0,"",IF($K4030&lt;&gt;"",IF(COUNTIF($K$19:$K4030,$K4030)&gt;1,"SI","NO"),IF(COUNTIFS($A$19:$A4030,$A4030,$C$19:$C4030,$C4030,$J$19:$J4030,$J4030,$D$19:$D4030,$D4030)&gt;1,"SI","NO")))</f>
        <v/>
      </c>
      <c r="N4030" s="11">
        <f>IF(COUNTA($A4030:$K4030)=0,"",IF(AND($L4030="SI",$M4030="NO"),IFERROR($H4030,0),0))</f>
        <v/>
      </c>
      <c r="O4030" s="9">
        <f>IF(COUNTA($A4030:$K4030)=0,"",IF($M4030="SI","CUFE o factura duplicada dentro del reporte; no se suma dos veces",IF(IFERROR($H4030,0)&lt;=0,"DIAN reporta valor susceptible 0",IF($L4030="NO",IFERROR(LOOKUP(2,1/((LISTS!$M$2:$M$13&lt;&gt;"")*ISNUMBER(SEARCH(LISTS!$M$2:$M$13,$I4030))),LISTS!$O$2:$O$13),"Medio de pago no elegible o no identificado por DIAN"),"Apta automaticamente por pago electronico y base positiva"))))</f>
        <v/>
      </c>
    </row>
    <row r="4031">
      <c r="A4031" s="9" t="n"/>
      <c r="B4031" s="9" t="n"/>
      <c r="C4031" s="12" t="n"/>
      <c r="D4031" s="11" t="n"/>
      <c r="E4031" s="11" t="n"/>
      <c r="F4031" s="11" t="n"/>
      <c r="G4031" s="11" t="n"/>
      <c r="H4031" s="11" t="n"/>
      <c r="I4031" s="9" t="n"/>
      <c r="J4031" s="9" t="n"/>
      <c r="K4031" s="9" t="n"/>
      <c r="L4031" s="9">
        <f>IF(COUNTA($A4031:$K4031)=0,"",IF(AND(IFERROR($H4031,0)&gt;0,LEN(TRIM($K4031&amp;""))&gt;0,IFERROR(LOOKUP(2,1/((LISTS!$M$2:$M$13&lt;&gt;"")*ISNUMBER(SEARCH(LISTS!$M$2:$M$13,$I4031))),LISTS!$N$2:$N$13),"NO")="SI"),"SI","NO"))</f>
        <v/>
      </c>
      <c r="M4031" s="9">
        <f>IF(COUNTA($A4031:$K4031)=0,"",IF($K4031&lt;&gt;"",IF(COUNTIF($K$19:$K4031,$K4031)&gt;1,"SI","NO"),IF(COUNTIFS($A$19:$A4031,$A4031,$C$19:$C4031,$C4031,$J$19:$J4031,$J4031,$D$19:$D4031,$D4031)&gt;1,"SI","NO")))</f>
        <v/>
      </c>
      <c r="N4031" s="11">
        <f>IF(COUNTA($A4031:$K4031)=0,"",IF(AND($L4031="SI",$M4031="NO"),IFERROR($H4031,0),0))</f>
        <v/>
      </c>
      <c r="O4031" s="9">
        <f>IF(COUNTA($A4031:$K4031)=0,"",IF($M4031="SI","CUFE o factura duplicada dentro del reporte; no se suma dos veces",IF(IFERROR($H4031,0)&lt;=0,"DIAN reporta valor susceptible 0",IF($L4031="NO",IFERROR(LOOKUP(2,1/((LISTS!$M$2:$M$13&lt;&gt;"")*ISNUMBER(SEARCH(LISTS!$M$2:$M$13,$I4031))),LISTS!$O$2:$O$13),"Medio de pago no elegible o no identificado por DIAN"),"Apta automaticamente por pago electronico y base positiva"))))</f>
        <v/>
      </c>
    </row>
    <row r="4032">
      <c r="A4032" s="9" t="n"/>
      <c r="B4032" s="9" t="n"/>
      <c r="C4032" s="12" t="n"/>
      <c r="D4032" s="11" t="n"/>
      <c r="E4032" s="11" t="n"/>
      <c r="F4032" s="11" t="n"/>
      <c r="G4032" s="11" t="n"/>
      <c r="H4032" s="11" t="n"/>
      <c r="I4032" s="9" t="n"/>
      <c r="J4032" s="9" t="n"/>
      <c r="K4032" s="9" t="n"/>
      <c r="L4032" s="9">
        <f>IF(COUNTA($A4032:$K4032)=0,"",IF(AND(IFERROR($H4032,0)&gt;0,LEN(TRIM($K4032&amp;""))&gt;0,IFERROR(LOOKUP(2,1/((LISTS!$M$2:$M$13&lt;&gt;"")*ISNUMBER(SEARCH(LISTS!$M$2:$M$13,$I4032))),LISTS!$N$2:$N$13),"NO")="SI"),"SI","NO"))</f>
        <v/>
      </c>
      <c r="M4032" s="9">
        <f>IF(COUNTA($A4032:$K4032)=0,"",IF($K4032&lt;&gt;"",IF(COUNTIF($K$19:$K4032,$K4032)&gt;1,"SI","NO"),IF(COUNTIFS($A$19:$A4032,$A4032,$C$19:$C4032,$C4032,$J$19:$J4032,$J4032,$D$19:$D4032,$D4032)&gt;1,"SI","NO")))</f>
        <v/>
      </c>
      <c r="N4032" s="11">
        <f>IF(COUNTA($A4032:$K4032)=0,"",IF(AND($L4032="SI",$M4032="NO"),IFERROR($H4032,0),0))</f>
        <v/>
      </c>
      <c r="O4032" s="9">
        <f>IF(COUNTA($A4032:$K4032)=0,"",IF($M4032="SI","CUFE o factura duplicada dentro del reporte; no se suma dos veces",IF(IFERROR($H4032,0)&lt;=0,"DIAN reporta valor susceptible 0",IF($L4032="NO",IFERROR(LOOKUP(2,1/((LISTS!$M$2:$M$13&lt;&gt;"")*ISNUMBER(SEARCH(LISTS!$M$2:$M$13,$I4032))),LISTS!$O$2:$O$13),"Medio de pago no elegible o no identificado por DIAN"),"Apta automaticamente por pago electronico y base positiva"))))</f>
        <v/>
      </c>
    </row>
    <row r="4033">
      <c r="A4033" s="9" t="n"/>
      <c r="B4033" s="9" t="n"/>
      <c r="C4033" s="12" t="n"/>
      <c r="D4033" s="11" t="n"/>
      <c r="E4033" s="11" t="n"/>
      <c r="F4033" s="11" t="n"/>
      <c r="G4033" s="11" t="n"/>
      <c r="H4033" s="11" t="n"/>
      <c r="I4033" s="9" t="n"/>
      <c r="J4033" s="9" t="n"/>
      <c r="K4033" s="9" t="n"/>
      <c r="L4033" s="9">
        <f>IF(COUNTA($A4033:$K4033)=0,"",IF(AND(IFERROR($H4033,0)&gt;0,LEN(TRIM($K4033&amp;""))&gt;0,IFERROR(LOOKUP(2,1/((LISTS!$M$2:$M$13&lt;&gt;"")*ISNUMBER(SEARCH(LISTS!$M$2:$M$13,$I4033))),LISTS!$N$2:$N$13),"NO")="SI"),"SI","NO"))</f>
        <v/>
      </c>
      <c r="M4033" s="9">
        <f>IF(COUNTA($A4033:$K4033)=0,"",IF($K4033&lt;&gt;"",IF(COUNTIF($K$19:$K4033,$K4033)&gt;1,"SI","NO"),IF(COUNTIFS($A$19:$A4033,$A4033,$C$19:$C4033,$C4033,$J$19:$J4033,$J4033,$D$19:$D4033,$D4033)&gt;1,"SI","NO")))</f>
        <v/>
      </c>
      <c r="N4033" s="11">
        <f>IF(COUNTA($A4033:$K4033)=0,"",IF(AND($L4033="SI",$M4033="NO"),IFERROR($H4033,0),0))</f>
        <v/>
      </c>
      <c r="O4033" s="9">
        <f>IF(COUNTA($A4033:$K4033)=0,"",IF($M4033="SI","CUFE o factura duplicada dentro del reporte; no se suma dos veces",IF(IFERROR($H4033,0)&lt;=0,"DIAN reporta valor susceptible 0",IF($L4033="NO",IFERROR(LOOKUP(2,1/((LISTS!$M$2:$M$13&lt;&gt;"")*ISNUMBER(SEARCH(LISTS!$M$2:$M$13,$I4033))),LISTS!$O$2:$O$13),"Medio de pago no elegible o no identificado por DIAN"),"Apta automaticamente por pago electronico y base positiva"))))</f>
        <v/>
      </c>
    </row>
    <row r="4034">
      <c r="A4034" s="9" t="n"/>
      <c r="B4034" s="9" t="n"/>
      <c r="C4034" s="12" t="n"/>
      <c r="D4034" s="11" t="n"/>
      <c r="E4034" s="11" t="n"/>
      <c r="F4034" s="11" t="n"/>
      <c r="G4034" s="11" t="n"/>
      <c r="H4034" s="11" t="n"/>
      <c r="I4034" s="9" t="n"/>
      <c r="J4034" s="9" t="n"/>
      <c r="K4034" s="9" t="n"/>
      <c r="L4034" s="9">
        <f>IF(COUNTA($A4034:$K4034)=0,"",IF(AND(IFERROR($H4034,0)&gt;0,LEN(TRIM($K4034&amp;""))&gt;0,IFERROR(LOOKUP(2,1/((LISTS!$M$2:$M$13&lt;&gt;"")*ISNUMBER(SEARCH(LISTS!$M$2:$M$13,$I4034))),LISTS!$N$2:$N$13),"NO")="SI"),"SI","NO"))</f>
        <v/>
      </c>
      <c r="M4034" s="9">
        <f>IF(COUNTA($A4034:$K4034)=0,"",IF($K4034&lt;&gt;"",IF(COUNTIF($K$19:$K4034,$K4034)&gt;1,"SI","NO"),IF(COUNTIFS($A$19:$A4034,$A4034,$C$19:$C4034,$C4034,$J$19:$J4034,$J4034,$D$19:$D4034,$D4034)&gt;1,"SI","NO")))</f>
        <v/>
      </c>
      <c r="N4034" s="11">
        <f>IF(COUNTA($A4034:$K4034)=0,"",IF(AND($L4034="SI",$M4034="NO"),IFERROR($H4034,0),0))</f>
        <v/>
      </c>
      <c r="O4034" s="9">
        <f>IF(COUNTA($A4034:$K4034)=0,"",IF($M4034="SI","CUFE o factura duplicada dentro del reporte; no se suma dos veces",IF(IFERROR($H4034,0)&lt;=0,"DIAN reporta valor susceptible 0",IF($L4034="NO",IFERROR(LOOKUP(2,1/((LISTS!$M$2:$M$13&lt;&gt;"")*ISNUMBER(SEARCH(LISTS!$M$2:$M$13,$I4034))),LISTS!$O$2:$O$13),"Medio de pago no elegible o no identificado por DIAN"),"Apta automaticamente por pago electronico y base positiva"))))</f>
        <v/>
      </c>
    </row>
    <row r="4035">
      <c r="A4035" s="9" t="n"/>
      <c r="B4035" s="9" t="n"/>
      <c r="C4035" s="12" t="n"/>
      <c r="D4035" s="11" t="n"/>
      <c r="E4035" s="11" t="n"/>
      <c r="F4035" s="11" t="n"/>
      <c r="G4035" s="11" t="n"/>
      <c r="H4035" s="11" t="n"/>
      <c r="I4035" s="9" t="n"/>
      <c r="J4035" s="9" t="n"/>
      <c r="K4035" s="9" t="n"/>
      <c r="L4035" s="9">
        <f>IF(COUNTA($A4035:$K4035)=0,"",IF(AND(IFERROR($H4035,0)&gt;0,LEN(TRIM($K4035&amp;""))&gt;0,IFERROR(LOOKUP(2,1/((LISTS!$M$2:$M$13&lt;&gt;"")*ISNUMBER(SEARCH(LISTS!$M$2:$M$13,$I4035))),LISTS!$N$2:$N$13),"NO")="SI"),"SI","NO"))</f>
        <v/>
      </c>
      <c r="M4035" s="9">
        <f>IF(COUNTA($A4035:$K4035)=0,"",IF($K4035&lt;&gt;"",IF(COUNTIF($K$19:$K4035,$K4035)&gt;1,"SI","NO"),IF(COUNTIFS($A$19:$A4035,$A4035,$C$19:$C4035,$C4035,$J$19:$J4035,$J4035,$D$19:$D4035,$D4035)&gt;1,"SI","NO")))</f>
        <v/>
      </c>
      <c r="N4035" s="11">
        <f>IF(COUNTA($A4035:$K4035)=0,"",IF(AND($L4035="SI",$M4035="NO"),IFERROR($H4035,0),0))</f>
        <v/>
      </c>
      <c r="O4035" s="9">
        <f>IF(COUNTA($A4035:$K4035)=0,"",IF($M4035="SI","CUFE o factura duplicada dentro del reporte; no se suma dos veces",IF(IFERROR($H4035,0)&lt;=0,"DIAN reporta valor susceptible 0",IF($L4035="NO",IFERROR(LOOKUP(2,1/((LISTS!$M$2:$M$13&lt;&gt;"")*ISNUMBER(SEARCH(LISTS!$M$2:$M$13,$I4035))),LISTS!$O$2:$O$13),"Medio de pago no elegible o no identificado por DIAN"),"Apta automaticamente por pago electronico y base positiva"))))</f>
        <v/>
      </c>
    </row>
    <row r="4036">
      <c r="A4036" s="9" t="n"/>
      <c r="B4036" s="9" t="n"/>
      <c r="C4036" s="12" t="n"/>
      <c r="D4036" s="11" t="n"/>
      <c r="E4036" s="11" t="n"/>
      <c r="F4036" s="11" t="n"/>
      <c r="G4036" s="11" t="n"/>
      <c r="H4036" s="11" t="n"/>
      <c r="I4036" s="9" t="n"/>
      <c r="J4036" s="9" t="n"/>
      <c r="K4036" s="9" t="n"/>
      <c r="L4036" s="9">
        <f>IF(COUNTA($A4036:$K4036)=0,"",IF(AND(IFERROR($H4036,0)&gt;0,LEN(TRIM($K4036&amp;""))&gt;0,IFERROR(LOOKUP(2,1/((LISTS!$M$2:$M$13&lt;&gt;"")*ISNUMBER(SEARCH(LISTS!$M$2:$M$13,$I4036))),LISTS!$N$2:$N$13),"NO")="SI"),"SI","NO"))</f>
        <v/>
      </c>
      <c r="M4036" s="9">
        <f>IF(COUNTA($A4036:$K4036)=0,"",IF($K4036&lt;&gt;"",IF(COUNTIF($K$19:$K4036,$K4036)&gt;1,"SI","NO"),IF(COUNTIFS($A$19:$A4036,$A4036,$C$19:$C4036,$C4036,$J$19:$J4036,$J4036,$D$19:$D4036,$D4036)&gt;1,"SI","NO")))</f>
        <v/>
      </c>
      <c r="N4036" s="11">
        <f>IF(COUNTA($A4036:$K4036)=0,"",IF(AND($L4036="SI",$M4036="NO"),IFERROR($H4036,0),0))</f>
        <v/>
      </c>
      <c r="O4036" s="9">
        <f>IF(COUNTA($A4036:$K4036)=0,"",IF($M4036="SI","CUFE o factura duplicada dentro del reporte; no se suma dos veces",IF(IFERROR($H4036,0)&lt;=0,"DIAN reporta valor susceptible 0",IF($L4036="NO",IFERROR(LOOKUP(2,1/((LISTS!$M$2:$M$13&lt;&gt;"")*ISNUMBER(SEARCH(LISTS!$M$2:$M$13,$I4036))),LISTS!$O$2:$O$13),"Medio de pago no elegible o no identificado por DIAN"),"Apta automaticamente por pago electronico y base positiva"))))</f>
        <v/>
      </c>
    </row>
    <row r="4037">
      <c r="A4037" s="9" t="n"/>
      <c r="B4037" s="9" t="n"/>
      <c r="C4037" s="12" t="n"/>
      <c r="D4037" s="11" t="n"/>
      <c r="E4037" s="11" t="n"/>
      <c r="F4037" s="11" t="n"/>
      <c r="G4037" s="11" t="n"/>
      <c r="H4037" s="11" t="n"/>
      <c r="I4037" s="9" t="n"/>
      <c r="J4037" s="9" t="n"/>
      <c r="K4037" s="9" t="n"/>
      <c r="L4037" s="9">
        <f>IF(COUNTA($A4037:$K4037)=0,"",IF(AND(IFERROR($H4037,0)&gt;0,LEN(TRIM($K4037&amp;""))&gt;0,IFERROR(LOOKUP(2,1/((LISTS!$M$2:$M$13&lt;&gt;"")*ISNUMBER(SEARCH(LISTS!$M$2:$M$13,$I4037))),LISTS!$N$2:$N$13),"NO")="SI"),"SI","NO"))</f>
        <v/>
      </c>
      <c r="M4037" s="9">
        <f>IF(COUNTA($A4037:$K4037)=0,"",IF($K4037&lt;&gt;"",IF(COUNTIF($K$19:$K4037,$K4037)&gt;1,"SI","NO"),IF(COUNTIFS($A$19:$A4037,$A4037,$C$19:$C4037,$C4037,$J$19:$J4037,$J4037,$D$19:$D4037,$D4037)&gt;1,"SI","NO")))</f>
        <v/>
      </c>
      <c r="N4037" s="11">
        <f>IF(COUNTA($A4037:$K4037)=0,"",IF(AND($L4037="SI",$M4037="NO"),IFERROR($H4037,0),0))</f>
        <v/>
      </c>
      <c r="O4037" s="9">
        <f>IF(COUNTA($A4037:$K4037)=0,"",IF($M4037="SI","CUFE o factura duplicada dentro del reporte; no se suma dos veces",IF(IFERROR($H4037,0)&lt;=0,"DIAN reporta valor susceptible 0",IF($L4037="NO",IFERROR(LOOKUP(2,1/((LISTS!$M$2:$M$13&lt;&gt;"")*ISNUMBER(SEARCH(LISTS!$M$2:$M$13,$I4037))),LISTS!$O$2:$O$13),"Medio de pago no elegible o no identificado por DIAN"),"Apta automaticamente por pago electronico y base positiva"))))</f>
        <v/>
      </c>
    </row>
    <row r="4038">
      <c r="A4038" s="9" t="n"/>
      <c r="B4038" s="9" t="n"/>
      <c r="C4038" s="12" t="n"/>
      <c r="D4038" s="11" t="n"/>
      <c r="E4038" s="11" t="n"/>
      <c r="F4038" s="11" t="n"/>
      <c r="G4038" s="11" t="n"/>
      <c r="H4038" s="11" t="n"/>
      <c r="I4038" s="9" t="n"/>
      <c r="J4038" s="9" t="n"/>
      <c r="K4038" s="9" t="n"/>
      <c r="L4038" s="9">
        <f>IF(COUNTA($A4038:$K4038)=0,"",IF(AND(IFERROR($H4038,0)&gt;0,LEN(TRIM($K4038&amp;""))&gt;0,IFERROR(LOOKUP(2,1/((LISTS!$M$2:$M$13&lt;&gt;"")*ISNUMBER(SEARCH(LISTS!$M$2:$M$13,$I4038))),LISTS!$N$2:$N$13),"NO")="SI"),"SI","NO"))</f>
        <v/>
      </c>
      <c r="M4038" s="9">
        <f>IF(COUNTA($A4038:$K4038)=0,"",IF($K4038&lt;&gt;"",IF(COUNTIF($K$19:$K4038,$K4038)&gt;1,"SI","NO"),IF(COUNTIFS($A$19:$A4038,$A4038,$C$19:$C4038,$C4038,$J$19:$J4038,$J4038,$D$19:$D4038,$D4038)&gt;1,"SI","NO")))</f>
        <v/>
      </c>
      <c r="N4038" s="11">
        <f>IF(COUNTA($A4038:$K4038)=0,"",IF(AND($L4038="SI",$M4038="NO"),IFERROR($H4038,0),0))</f>
        <v/>
      </c>
      <c r="O4038" s="9">
        <f>IF(COUNTA($A4038:$K4038)=0,"",IF($M4038="SI","CUFE o factura duplicada dentro del reporte; no se suma dos veces",IF(IFERROR($H4038,0)&lt;=0,"DIAN reporta valor susceptible 0",IF($L4038="NO",IFERROR(LOOKUP(2,1/((LISTS!$M$2:$M$13&lt;&gt;"")*ISNUMBER(SEARCH(LISTS!$M$2:$M$13,$I4038))),LISTS!$O$2:$O$13),"Medio de pago no elegible o no identificado por DIAN"),"Apta automaticamente por pago electronico y base positiva"))))</f>
        <v/>
      </c>
    </row>
    <row r="4039">
      <c r="A4039" s="9" t="n"/>
      <c r="B4039" s="9" t="n"/>
      <c r="C4039" s="12" t="n"/>
      <c r="D4039" s="11" t="n"/>
      <c r="E4039" s="11" t="n"/>
      <c r="F4039" s="11" t="n"/>
      <c r="G4039" s="11" t="n"/>
      <c r="H4039" s="11" t="n"/>
      <c r="I4039" s="9" t="n"/>
      <c r="J4039" s="9" t="n"/>
      <c r="K4039" s="9" t="n"/>
      <c r="L4039" s="9">
        <f>IF(COUNTA($A4039:$K4039)=0,"",IF(AND(IFERROR($H4039,0)&gt;0,LEN(TRIM($K4039&amp;""))&gt;0,IFERROR(LOOKUP(2,1/((LISTS!$M$2:$M$13&lt;&gt;"")*ISNUMBER(SEARCH(LISTS!$M$2:$M$13,$I4039))),LISTS!$N$2:$N$13),"NO")="SI"),"SI","NO"))</f>
        <v/>
      </c>
      <c r="M4039" s="9">
        <f>IF(COUNTA($A4039:$K4039)=0,"",IF($K4039&lt;&gt;"",IF(COUNTIF($K$19:$K4039,$K4039)&gt;1,"SI","NO"),IF(COUNTIFS($A$19:$A4039,$A4039,$C$19:$C4039,$C4039,$J$19:$J4039,$J4039,$D$19:$D4039,$D4039)&gt;1,"SI","NO")))</f>
        <v/>
      </c>
      <c r="N4039" s="11">
        <f>IF(COUNTA($A4039:$K4039)=0,"",IF(AND($L4039="SI",$M4039="NO"),IFERROR($H4039,0),0))</f>
        <v/>
      </c>
      <c r="O4039" s="9">
        <f>IF(COUNTA($A4039:$K4039)=0,"",IF($M4039="SI","CUFE o factura duplicada dentro del reporte; no se suma dos veces",IF(IFERROR($H4039,0)&lt;=0,"DIAN reporta valor susceptible 0",IF($L4039="NO",IFERROR(LOOKUP(2,1/((LISTS!$M$2:$M$13&lt;&gt;"")*ISNUMBER(SEARCH(LISTS!$M$2:$M$13,$I4039))),LISTS!$O$2:$O$13),"Medio de pago no elegible o no identificado por DIAN"),"Apta automaticamente por pago electronico y base positiva"))))</f>
        <v/>
      </c>
    </row>
    <row r="4040">
      <c r="A4040" s="9" t="n"/>
      <c r="B4040" s="9" t="n"/>
      <c r="C4040" s="12" t="n"/>
      <c r="D4040" s="11" t="n"/>
      <c r="E4040" s="11" t="n"/>
      <c r="F4040" s="11" t="n"/>
      <c r="G4040" s="11" t="n"/>
      <c r="H4040" s="11" t="n"/>
      <c r="I4040" s="9" t="n"/>
      <c r="J4040" s="9" t="n"/>
      <c r="K4040" s="9" t="n"/>
      <c r="L4040" s="9">
        <f>IF(COUNTA($A4040:$K4040)=0,"",IF(AND(IFERROR($H4040,0)&gt;0,LEN(TRIM($K4040&amp;""))&gt;0,IFERROR(LOOKUP(2,1/((LISTS!$M$2:$M$13&lt;&gt;"")*ISNUMBER(SEARCH(LISTS!$M$2:$M$13,$I4040))),LISTS!$N$2:$N$13),"NO")="SI"),"SI","NO"))</f>
        <v/>
      </c>
      <c r="M4040" s="9">
        <f>IF(COUNTA($A4040:$K4040)=0,"",IF($K4040&lt;&gt;"",IF(COUNTIF($K$19:$K4040,$K4040)&gt;1,"SI","NO"),IF(COUNTIFS($A$19:$A4040,$A4040,$C$19:$C4040,$C4040,$J$19:$J4040,$J4040,$D$19:$D4040,$D4040)&gt;1,"SI","NO")))</f>
        <v/>
      </c>
      <c r="N4040" s="11">
        <f>IF(COUNTA($A4040:$K4040)=0,"",IF(AND($L4040="SI",$M4040="NO"),IFERROR($H4040,0),0))</f>
        <v/>
      </c>
      <c r="O4040" s="9">
        <f>IF(COUNTA($A4040:$K4040)=0,"",IF($M4040="SI","CUFE o factura duplicada dentro del reporte; no se suma dos veces",IF(IFERROR($H4040,0)&lt;=0,"DIAN reporta valor susceptible 0",IF($L4040="NO",IFERROR(LOOKUP(2,1/((LISTS!$M$2:$M$13&lt;&gt;"")*ISNUMBER(SEARCH(LISTS!$M$2:$M$13,$I4040))),LISTS!$O$2:$O$13),"Medio de pago no elegible o no identificado por DIAN"),"Apta automaticamente por pago electronico y base positiva"))))</f>
        <v/>
      </c>
    </row>
    <row r="4041">
      <c r="A4041" s="9" t="n"/>
      <c r="B4041" s="9" t="n"/>
      <c r="C4041" s="12" t="n"/>
      <c r="D4041" s="11" t="n"/>
      <c r="E4041" s="11" t="n"/>
      <c r="F4041" s="11" t="n"/>
      <c r="G4041" s="11" t="n"/>
      <c r="H4041" s="11" t="n"/>
      <c r="I4041" s="9" t="n"/>
      <c r="J4041" s="9" t="n"/>
      <c r="K4041" s="9" t="n"/>
      <c r="L4041" s="9">
        <f>IF(COUNTA($A4041:$K4041)=0,"",IF(AND(IFERROR($H4041,0)&gt;0,LEN(TRIM($K4041&amp;""))&gt;0,IFERROR(LOOKUP(2,1/((LISTS!$M$2:$M$13&lt;&gt;"")*ISNUMBER(SEARCH(LISTS!$M$2:$M$13,$I4041))),LISTS!$N$2:$N$13),"NO")="SI"),"SI","NO"))</f>
        <v/>
      </c>
      <c r="M4041" s="9">
        <f>IF(COUNTA($A4041:$K4041)=0,"",IF($K4041&lt;&gt;"",IF(COUNTIF($K$19:$K4041,$K4041)&gt;1,"SI","NO"),IF(COUNTIFS($A$19:$A4041,$A4041,$C$19:$C4041,$C4041,$J$19:$J4041,$J4041,$D$19:$D4041,$D4041)&gt;1,"SI","NO")))</f>
        <v/>
      </c>
      <c r="N4041" s="11">
        <f>IF(COUNTA($A4041:$K4041)=0,"",IF(AND($L4041="SI",$M4041="NO"),IFERROR($H4041,0),0))</f>
        <v/>
      </c>
      <c r="O4041" s="9">
        <f>IF(COUNTA($A4041:$K4041)=0,"",IF($M4041="SI","CUFE o factura duplicada dentro del reporte; no se suma dos veces",IF(IFERROR($H4041,0)&lt;=0,"DIAN reporta valor susceptible 0",IF($L4041="NO",IFERROR(LOOKUP(2,1/((LISTS!$M$2:$M$13&lt;&gt;"")*ISNUMBER(SEARCH(LISTS!$M$2:$M$13,$I4041))),LISTS!$O$2:$O$13),"Medio de pago no elegible o no identificado por DIAN"),"Apta automaticamente por pago electronico y base positiva"))))</f>
        <v/>
      </c>
    </row>
    <row r="4042">
      <c r="A4042" s="9" t="n"/>
      <c r="B4042" s="9" t="n"/>
      <c r="C4042" s="12" t="n"/>
      <c r="D4042" s="11" t="n"/>
      <c r="E4042" s="11" t="n"/>
      <c r="F4042" s="11" t="n"/>
      <c r="G4042" s="11" t="n"/>
      <c r="H4042" s="11" t="n"/>
      <c r="I4042" s="9" t="n"/>
      <c r="J4042" s="9" t="n"/>
      <c r="K4042" s="9" t="n"/>
      <c r="L4042" s="9">
        <f>IF(COUNTA($A4042:$K4042)=0,"",IF(AND(IFERROR($H4042,0)&gt;0,LEN(TRIM($K4042&amp;""))&gt;0,IFERROR(LOOKUP(2,1/((LISTS!$M$2:$M$13&lt;&gt;"")*ISNUMBER(SEARCH(LISTS!$M$2:$M$13,$I4042))),LISTS!$N$2:$N$13),"NO")="SI"),"SI","NO"))</f>
        <v/>
      </c>
      <c r="M4042" s="9">
        <f>IF(COUNTA($A4042:$K4042)=0,"",IF($K4042&lt;&gt;"",IF(COUNTIF($K$19:$K4042,$K4042)&gt;1,"SI","NO"),IF(COUNTIFS($A$19:$A4042,$A4042,$C$19:$C4042,$C4042,$J$19:$J4042,$J4042,$D$19:$D4042,$D4042)&gt;1,"SI","NO")))</f>
        <v/>
      </c>
      <c r="N4042" s="11">
        <f>IF(COUNTA($A4042:$K4042)=0,"",IF(AND($L4042="SI",$M4042="NO"),IFERROR($H4042,0),0))</f>
        <v/>
      </c>
      <c r="O4042" s="9">
        <f>IF(COUNTA($A4042:$K4042)=0,"",IF($M4042="SI","CUFE o factura duplicada dentro del reporte; no se suma dos veces",IF(IFERROR($H4042,0)&lt;=0,"DIAN reporta valor susceptible 0",IF($L4042="NO",IFERROR(LOOKUP(2,1/((LISTS!$M$2:$M$13&lt;&gt;"")*ISNUMBER(SEARCH(LISTS!$M$2:$M$13,$I4042))),LISTS!$O$2:$O$13),"Medio de pago no elegible o no identificado por DIAN"),"Apta automaticamente por pago electronico y base positiva"))))</f>
        <v/>
      </c>
    </row>
    <row r="4043">
      <c r="A4043" s="9" t="n"/>
      <c r="B4043" s="9" t="n"/>
      <c r="C4043" s="12" t="n"/>
      <c r="D4043" s="11" t="n"/>
      <c r="E4043" s="11" t="n"/>
      <c r="F4043" s="11" t="n"/>
      <c r="G4043" s="11" t="n"/>
      <c r="H4043" s="11" t="n"/>
      <c r="I4043" s="9" t="n"/>
      <c r="J4043" s="9" t="n"/>
      <c r="K4043" s="9" t="n"/>
      <c r="L4043" s="9">
        <f>IF(COUNTA($A4043:$K4043)=0,"",IF(AND(IFERROR($H4043,0)&gt;0,LEN(TRIM($K4043&amp;""))&gt;0,IFERROR(LOOKUP(2,1/((LISTS!$M$2:$M$13&lt;&gt;"")*ISNUMBER(SEARCH(LISTS!$M$2:$M$13,$I4043))),LISTS!$N$2:$N$13),"NO")="SI"),"SI","NO"))</f>
        <v/>
      </c>
      <c r="M4043" s="9">
        <f>IF(COUNTA($A4043:$K4043)=0,"",IF($K4043&lt;&gt;"",IF(COUNTIF($K$19:$K4043,$K4043)&gt;1,"SI","NO"),IF(COUNTIFS($A$19:$A4043,$A4043,$C$19:$C4043,$C4043,$J$19:$J4043,$J4043,$D$19:$D4043,$D4043)&gt;1,"SI","NO")))</f>
        <v/>
      </c>
      <c r="N4043" s="11">
        <f>IF(COUNTA($A4043:$K4043)=0,"",IF(AND($L4043="SI",$M4043="NO"),IFERROR($H4043,0),0))</f>
        <v/>
      </c>
      <c r="O4043" s="9">
        <f>IF(COUNTA($A4043:$K4043)=0,"",IF($M4043="SI","CUFE o factura duplicada dentro del reporte; no se suma dos veces",IF(IFERROR($H4043,0)&lt;=0,"DIAN reporta valor susceptible 0",IF($L4043="NO",IFERROR(LOOKUP(2,1/((LISTS!$M$2:$M$13&lt;&gt;"")*ISNUMBER(SEARCH(LISTS!$M$2:$M$13,$I4043))),LISTS!$O$2:$O$13),"Medio de pago no elegible o no identificado por DIAN"),"Apta automaticamente por pago electronico y base positiva"))))</f>
        <v/>
      </c>
    </row>
    <row r="4044">
      <c r="A4044" s="9" t="n"/>
      <c r="B4044" s="9" t="n"/>
      <c r="C4044" s="12" t="n"/>
      <c r="D4044" s="11" t="n"/>
      <c r="E4044" s="11" t="n"/>
      <c r="F4044" s="11" t="n"/>
      <c r="G4044" s="11" t="n"/>
      <c r="H4044" s="11" t="n"/>
      <c r="I4044" s="9" t="n"/>
      <c r="J4044" s="9" t="n"/>
      <c r="K4044" s="9" t="n"/>
      <c r="L4044" s="9">
        <f>IF(COUNTA($A4044:$K4044)=0,"",IF(AND(IFERROR($H4044,0)&gt;0,LEN(TRIM($K4044&amp;""))&gt;0,IFERROR(LOOKUP(2,1/((LISTS!$M$2:$M$13&lt;&gt;"")*ISNUMBER(SEARCH(LISTS!$M$2:$M$13,$I4044))),LISTS!$N$2:$N$13),"NO")="SI"),"SI","NO"))</f>
        <v/>
      </c>
      <c r="M4044" s="9">
        <f>IF(COUNTA($A4044:$K4044)=0,"",IF($K4044&lt;&gt;"",IF(COUNTIF($K$19:$K4044,$K4044)&gt;1,"SI","NO"),IF(COUNTIFS($A$19:$A4044,$A4044,$C$19:$C4044,$C4044,$J$19:$J4044,$J4044,$D$19:$D4044,$D4044)&gt;1,"SI","NO")))</f>
        <v/>
      </c>
      <c r="N4044" s="11">
        <f>IF(COUNTA($A4044:$K4044)=0,"",IF(AND($L4044="SI",$M4044="NO"),IFERROR($H4044,0),0))</f>
        <v/>
      </c>
      <c r="O4044" s="9">
        <f>IF(COUNTA($A4044:$K4044)=0,"",IF($M4044="SI","CUFE o factura duplicada dentro del reporte; no se suma dos veces",IF(IFERROR($H4044,0)&lt;=0,"DIAN reporta valor susceptible 0",IF($L4044="NO",IFERROR(LOOKUP(2,1/((LISTS!$M$2:$M$13&lt;&gt;"")*ISNUMBER(SEARCH(LISTS!$M$2:$M$13,$I4044))),LISTS!$O$2:$O$13),"Medio de pago no elegible o no identificado por DIAN"),"Apta automaticamente por pago electronico y base positiva"))))</f>
        <v/>
      </c>
    </row>
    <row r="4045">
      <c r="A4045" s="9" t="n"/>
      <c r="B4045" s="9" t="n"/>
      <c r="C4045" s="12" t="n"/>
      <c r="D4045" s="11" t="n"/>
      <c r="E4045" s="11" t="n"/>
      <c r="F4045" s="11" t="n"/>
      <c r="G4045" s="11" t="n"/>
      <c r="H4045" s="11" t="n"/>
      <c r="I4045" s="9" t="n"/>
      <c r="J4045" s="9" t="n"/>
      <c r="K4045" s="9" t="n"/>
      <c r="L4045" s="9">
        <f>IF(COUNTA($A4045:$K4045)=0,"",IF(AND(IFERROR($H4045,0)&gt;0,LEN(TRIM($K4045&amp;""))&gt;0,IFERROR(LOOKUP(2,1/((LISTS!$M$2:$M$13&lt;&gt;"")*ISNUMBER(SEARCH(LISTS!$M$2:$M$13,$I4045))),LISTS!$N$2:$N$13),"NO")="SI"),"SI","NO"))</f>
        <v/>
      </c>
      <c r="M4045" s="9">
        <f>IF(COUNTA($A4045:$K4045)=0,"",IF($K4045&lt;&gt;"",IF(COUNTIF($K$19:$K4045,$K4045)&gt;1,"SI","NO"),IF(COUNTIFS($A$19:$A4045,$A4045,$C$19:$C4045,$C4045,$J$19:$J4045,$J4045,$D$19:$D4045,$D4045)&gt;1,"SI","NO")))</f>
        <v/>
      </c>
      <c r="N4045" s="11">
        <f>IF(COUNTA($A4045:$K4045)=0,"",IF(AND($L4045="SI",$M4045="NO"),IFERROR($H4045,0),0))</f>
        <v/>
      </c>
      <c r="O4045" s="9">
        <f>IF(COUNTA($A4045:$K4045)=0,"",IF($M4045="SI","CUFE o factura duplicada dentro del reporte; no se suma dos veces",IF(IFERROR($H4045,0)&lt;=0,"DIAN reporta valor susceptible 0",IF($L4045="NO",IFERROR(LOOKUP(2,1/((LISTS!$M$2:$M$13&lt;&gt;"")*ISNUMBER(SEARCH(LISTS!$M$2:$M$13,$I4045))),LISTS!$O$2:$O$13),"Medio de pago no elegible o no identificado por DIAN"),"Apta automaticamente por pago electronico y base positiva"))))</f>
        <v/>
      </c>
    </row>
    <row r="4046">
      <c r="A4046" s="9" t="n"/>
      <c r="B4046" s="9" t="n"/>
      <c r="C4046" s="12" t="n"/>
      <c r="D4046" s="11" t="n"/>
      <c r="E4046" s="11" t="n"/>
      <c r="F4046" s="11" t="n"/>
      <c r="G4046" s="11" t="n"/>
      <c r="H4046" s="11" t="n"/>
      <c r="I4046" s="9" t="n"/>
      <c r="J4046" s="9" t="n"/>
      <c r="K4046" s="9" t="n"/>
      <c r="L4046" s="9">
        <f>IF(COUNTA($A4046:$K4046)=0,"",IF(AND(IFERROR($H4046,0)&gt;0,LEN(TRIM($K4046&amp;""))&gt;0,IFERROR(LOOKUP(2,1/((LISTS!$M$2:$M$13&lt;&gt;"")*ISNUMBER(SEARCH(LISTS!$M$2:$M$13,$I4046))),LISTS!$N$2:$N$13),"NO")="SI"),"SI","NO"))</f>
        <v/>
      </c>
      <c r="M4046" s="9">
        <f>IF(COUNTA($A4046:$K4046)=0,"",IF($K4046&lt;&gt;"",IF(COUNTIF($K$19:$K4046,$K4046)&gt;1,"SI","NO"),IF(COUNTIFS($A$19:$A4046,$A4046,$C$19:$C4046,$C4046,$J$19:$J4046,$J4046,$D$19:$D4046,$D4046)&gt;1,"SI","NO")))</f>
        <v/>
      </c>
      <c r="N4046" s="11">
        <f>IF(COUNTA($A4046:$K4046)=0,"",IF(AND($L4046="SI",$M4046="NO"),IFERROR($H4046,0),0))</f>
        <v/>
      </c>
      <c r="O4046" s="9">
        <f>IF(COUNTA($A4046:$K4046)=0,"",IF($M4046="SI","CUFE o factura duplicada dentro del reporte; no se suma dos veces",IF(IFERROR($H4046,0)&lt;=0,"DIAN reporta valor susceptible 0",IF($L4046="NO",IFERROR(LOOKUP(2,1/((LISTS!$M$2:$M$13&lt;&gt;"")*ISNUMBER(SEARCH(LISTS!$M$2:$M$13,$I4046))),LISTS!$O$2:$O$13),"Medio de pago no elegible o no identificado por DIAN"),"Apta automaticamente por pago electronico y base positiva"))))</f>
        <v/>
      </c>
    </row>
    <row r="4047">
      <c r="A4047" s="9" t="n"/>
      <c r="B4047" s="9" t="n"/>
      <c r="C4047" s="12" t="n"/>
      <c r="D4047" s="11" t="n"/>
      <c r="E4047" s="11" t="n"/>
      <c r="F4047" s="11" t="n"/>
      <c r="G4047" s="11" t="n"/>
      <c r="H4047" s="11" t="n"/>
      <c r="I4047" s="9" t="n"/>
      <c r="J4047" s="9" t="n"/>
      <c r="K4047" s="9" t="n"/>
      <c r="L4047" s="9">
        <f>IF(COUNTA($A4047:$K4047)=0,"",IF(AND(IFERROR($H4047,0)&gt;0,LEN(TRIM($K4047&amp;""))&gt;0,IFERROR(LOOKUP(2,1/((LISTS!$M$2:$M$13&lt;&gt;"")*ISNUMBER(SEARCH(LISTS!$M$2:$M$13,$I4047))),LISTS!$N$2:$N$13),"NO")="SI"),"SI","NO"))</f>
        <v/>
      </c>
      <c r="M4047" s="9">
        <f>IF(COUNTA($A4047:$K4047)=0,"",IF($K4047&lt;&gt;"",IF(COUNTIF($K$19:$K4047,$K4047)&gt;1,"SI","NO"),IF(COUNTIFS($A$19:$A4047,$A4047,$C$19:$C4047,$C4047,$J$19:$J4047,$J4047,$D$19:$D4047,$D4047)&gt;1,"SI","NO")))</f>
        <v/>
      </c>
      <c r="N4047" s="11">
        <f>IF(COUNTA($A4047:$K4047)=0,"",IF(AND($L4047="SI",$M4047="NO"),IFERROR($H4047,0),0))</f>
        <v/>
      </c>
      <c r="O4047" s="9">
        <f>IF(COUNTA($A4047:$K4047)=0,"",IF($M4047="SI","CUFE o factura duplicada dentro del reporte; no se suma dos veces",IF(IFERROR($H4047,0)&lt;=0,"DIAN reporta valor susceptible 0",IF($L4047="NO",IFERROR(LOOKUP(2,1/((LISTS!$M$2:$M$13&lt;&gt;"")*ISNUMBER(SEARCH(LISTS!$M$2:$M$13,$I4047))),LISTS!$O$2:$O$13),"Medio de pago no elegible o no identificado por DIAN"),"Apta automaticamente por pago electronico y base positiva"))))</f>
        <v/>
      </c>
    </row>
    <row r="4048">
      <c r="A4048" s="9" t="n"/>
      <c r="B4048" s="9" t="n"/>
      <c r="C4048" s="12" t="n"/>
      <c r="D4048" s="11" t="n"/>
      <c r="E4048" s="11" t="n"/>
      <c r="F4048" s="11" t="n"/>
      <c r="G4048" s="11" t="n"/>
      <c r="H4048" s="11" t="n"/>
      <c r="I4048" s="9" t="n"/>
      <c r="J4048" s="9" t="n"/>
      <c r="K4048" s="9" t="n"/>
      <c r="L4048" s="9">
        <f>IF(COUNTA($A4048:$K4048)=0,"",IF(AND(IFERROR($H4048,0)&gt;0,LEN(TRIM($K4048&amp;""))&gt;0,IFERROR(LOOKUP(2,1/((LISTS!$M$2:$M$13&lt;&gt;"")*ISNUMBER(SEARCH(LISTS!$M$2:$M$13,$I4048))),LISTS!$N$2:$N$13),"NO")="SI"),"SI","NO"))</f>
        <v/>
      </c>
      <c r="M4048" s="9">
        <f>IF(COUNTA($A4048:$K4048)=0,"",IF($K4048&lt;&gt;"",IF(COUNTIF($K$19:$K4048,$K4048)&gt;1,"SI","NO"),IF(COUNTIFS($A$19:$A4048,$A4048,$C$19:$C4048,$C4048,$J$19:$J4048,$J4048,$D$19:$D4048,$D4048)&gt;1,"SI","NO")))</f>
        <v/>
      </c>
      <c r="N4048" s="11">
        <f>IF(COUNTA($A4048:$K4048)=0,"",IF(AND($L4048="SI",$M4048="NO"),IFERROR($H4048,0),0))</f>
        <v/>
      </c>
      <c r="O4048" s="9">
        <f>IF(COUNTA($A4048:$K4048)=0,"",IF($M4048="SI","CUFE o factura duplicada dentro del reporte; no se suma dos veces",IF(IFERROR($H4048,0)&lt;=0,"DIAN reporta valor susceptible 0",IF($L4048="NO",IFERROR(LOOKUP(2,1/((LISTS!$M$2:$M$13&lt;&gt;"")*ISNUMBER(SEARCH(LISTS!$M$2:$M$13,$I4048))),LISTS!$O$2:$O$13),"Medio de pago no elegible o no identificado por DIAN"),"Apta automaticamente por pago electronico y base positiva"))))</f>
        <v/>
      </c>
    </row>
    <row r="4049">
      <c r="A4049" s="9" t="n"/>
      <c r="B4049" s="9" t="n"/>
      <c r="C4049" s="12" t="n"/>
      <c r="D4049" s="11" t="n"/>
      <c r="E4049" s="11" t="n"/>
      <c r="F4049" s="11" t="n"/>
      <c r="G4049" s="11" t="n"/>
      <c r="H4049" s="11" t="n"/>
      <c r="I4049" s="9" t="n"/>
      <c r="J4049" s="9" t="n"/>
      <c r="K4049" s="9" t="n"/>
      <c r="L4049" s="9">
        <f>IF(COUNTA($A4049:$K4049)=0,"",IF(AND(IFERROR($H4049,0)&gt;0,LEN(TRIM($K4049&amp;""))&gt;0,IFERROR(LOOKUP(2,1/((LISTS!$M$2:$M$13&lt;&gt;"")*ISNUMBER(SEARCH(LISTS!$M$2:$M$13,$I4049))),LISTS!$N$2:$N$13),"NO")="SI"),"SI","NO"))</f>
        <v/>
      </c>
      <c r="M4049" s="9">
        <f>IF(COUNTA($A4049:$K4049)=0,"",IF($K4049&lt;&gt;"",IF(COUNTIF($K$19:$K4049,$K4049)&gt;1,"SI","NO"),IF(COUNTIFS($A$19:$A4049,$A4049,$C$19:$C4049,$C4049,$J$19:$J4049,$J4049,$D$19:$D4049,$D4049)&gt;1,"SI","NO")))</f>
        <v/>
      </c>
      <c r="N4049" s="11">
        <f>IF(COUNTA($A4049:$K4049)=0,"",IF(AND($L4049="SI",$M4049="NO"),IFERROR($H4049,0),0))</f>
        <v/>
      </c>
      <c r="O4049" s="9">
        <f>IF(COUNTA($A4049:$K4049)=0,"",IF($M4049="SI","CUFE o factura duplicada dentro del reporte; no se suma dos veces",IF(IFERROR($H4049,0)&lt;=0,"DIAN reporta valor susceptible 0",IF($L4049="NO",IFERROR(LOOKUP(2,1/((LISTS!$M$2:$M$13&lt;&gt;"")*ISNUMBER(SEARCH(LISTS!$M$2:$M$13,$I4049))),LISTS!$O$2:$O$13),"Medio de pago no elegible o no identificado por DIAN"),"Apta automaticamente por pago electronico y base positiva"))))</f>
        <v/>
      </c>
    </row>
    <row r="4050">
      <c r="A4050" s="9" t="n"/>
      <c r="B4050" s="9" t="n"/>
      <c r="C4050" s="12" t="n"/>
      <c r="D4050" s="11" t="n"/>
      <c r="E4050" s="11" t="n"/>
      <c r="F4050" s="11" t="n"/>
      <c r="G4050" s="11" t="n"/>
      <c r="H4050" s="11" t="n"/>
      <c r="I4050" s="9" t="n"/>
      <c r="J4050" s="9" t="n"/>
      <c r="K4050" s="9" t="n"/>
      <c r="L4050" s="9">
        <f>IF(COUNTA($A4050:$K4050)=0,"",IF(AND(IFERROR($H4050,0)&gt;0,LEN(TRIM($K4050&amp;""))&gt;0,IFERROR(LOOKUP(2,1/((LISTS!$M$2:$M$13&lt;&gt;"")*ISNUMBER(SEARCH(LISTS!$M$2:$M$13,$I4050))),LISTS!$N$2:$N$13),"NO")="SI"),"SI","NO"))</f>
        <v/>
      </c>
      <c r="M4050" s="9">
        <f>IF(COUNTA($A4050:$K4050)=0,"",IF($K4050&lt;&gt;"",IF(COUNTIF($K$19:$K4050,$K4050)&gt;1,"SI","NO"),IF(COUNTIFS($A$19:$A4050,$A4050,$C$19:$C4050,$C4050,$J$19:$J4050,$J4050,$D$19:$D4050,$D4050)&gt;1,"SI","NO")))</f>
        <v/>
      </c>
      <c r="N4050" s="11">
        <f>IF(COUNTA($A4050:$K4050)=0,"",IF(AND($L4050="SI",$M4050="NO"),IFERROR($H4050,0),0))</f>
        <v/>
      </c>
      <c r="O4050" s="9">
        <f>IF(COUNTA($A4050:$K4050)=0,"",IF($M4050="SI","CUFE o factura duplicada dentro del reporte; no se suma dos veces",IF(IFERROR($H4050,0)&lt;=0,"DIAN reporta valor susceptible 0",IF($L4050="NO",IFERROR(LOOKUP(2,1/((LISTS!$M$2:$M$13&lt;&gt;"")*ISNUMBER(SEARCH(LISTS!$M$2:$M$13,$I4050))),LISTS!$O$2:$O$13),"Medio de pago no elegible o no identificado por DIAN"),"Apta automaticamente por pago electronico y base positiva"))))</f>
        <v/>
      </c>
    </row>
    <row r="4051">
      <c r="A4051" s="9" t="n"/>
      <c r="B4051" s="9" t="n"/>
      <c r="C4051" s="12" t="n"/>
      <c r="D4051" s="11" t="n"/>
      <c r="E4051" s="11" t="n"/>
      <c r="F4051" s="11" t="n"/>
      <c r="G4051" s="11" t="n"/>
      <c r="H4051" s="11" t="n"/>
      <c r="I4051" s="9" t="n"/>
      <c r="J4051" s="9" t="n"/>
      <c r="K4051" s="9" t="n"/>
      <c r="L4051" s="9">
        <f>IF(COUNTA($A4051:$K4051)=0,"",IF(AND(IFERROR($H4051,0)&gt;0,LEN(TRIM($K4051&amp;""))&gt;0,IFERROR(LOOKUP(2,1/((LISTS!$M$2:$M$13&lt;&gt;"")*ISNUMBER(SEARCH(LISTS!$M$2:$M$13,$I4051))),LISTS!$N$2:$N$13),"NO")="SI"),"SI","NO"))</f>
        <v/>
      </c>
      <c r="M4051" s="9">
        <f>IF(COUNTA($A4051:$K4051)=0,"",IF($K4051&lt;&gt;"",IF(COUNTIF($K$19:$K4051,$K4051)&gt;1,"SI","NO"),IF(COUNTIFS($A$19:$A4051,$A4051,$C$19:$C4051,$C4051,$J$19:$J4051,$J4051,$D$19:$D4051,$D4051)&gt;1,"SI","NO")))</f>
        <v/>
      </c>
      <c r="N4051" s="11">
        <f>IF(COUNTA($A4051:$K4051)=0,"",IF(AND($L4051="SI",$M4051="NO"),IFERROR($H4051,0),0))</f>
        <v/>
      </c>
      <c r="O4051" s="9">
        <f>IF(COUNTA($A4051:$K4051)=0,"",IF($M4051="SI","CUFE o factura duplicada dentro del reporte; no se suma dos veces",IF(IFERROR($H4051,0)&lt;=0,"DIAN reporta valor susceptible 0",IF($L4051="NO",IFERROR(LOOKUP(2,1/((LISTS!$M$2:$M$13&lt;&gt;"")*ISNUMBER(SEARCH(LISTS!$M$2:$M$13,$I4051))),LISTS!$O$2:$O$13),"Medio de pago no elegible o no identificado por DIAN"),"Apta automaticamente por pago electronico y base positiva"))))</f>
        <v/>
      </c>
    </row>
    <row r="4052">
      <c r="A4052" s="9" t="n"/>
      <c r="B4052" s="9" t="n"/>
      <c r="C4052" s="12" t="n"/>
      <c r="D4052" s="11" t="n"/>
      <c r="E4052" s="11" t="n"/>
      <c r="F4052" s="11" t="n"/>
      <c r="G4052" s="11" t="n"/>
      <c r="H4052" s="11" t="n"/>
      <c r="I4052" s="9" t="n"/>
      <c r="J4052" s="9" t="n"/>
      <c r="K4052" s="9" t="n"/>
      <c r="L4052" s="9">
        <f>IF(COUNTA($A4052:$K4052)=0,"",IF(AND(IFERROR($H4052,0)&gt;0,LEN(TRIM($K4052&amp;""))&gt;0,IFERROR(LOOKUP(2,1/((LISTS!$M$2:$M$13&lt;&gt;"")*ISNUMBER(SEARCH(LISTS!$M$2:$M$13,$I4052))),LISTS!$N$2:$N$13),"NO")="SI"),"SI","NO"))</f>
        <v/>
      </c>
      <c r="M4052" s="9">
        <f>IF(COUNTA($A4052:$K4052)=0,"",IF($K4052&lt;&gt;"",IF(COUNTIF($K$19:$K4052,$K4052)&gt;1,"SI","NO"),IF(COUNTIFS($A$19:$A4052,$A4052,$C$19:$C4052,$C4052,$J$19:$J4052,$J4052,$D$19:$D4052,$D4052)&gt;1,"SI","NO")))</f>
        <v/>
      </c>
      <c r="N4052" s="11">
        <f>IF(COUNTA($A4052:$K4052)=0,"",IF(AND($L4052="SI",$M4052="NO"),IFERROR($H4052,0),0))</f>
        <v/>
      </c>
      <c r="O4052" s="9">
        <f>IF(COUNTA($A4052:$K4052)=0,"",IF($M4052="SI","CUFE o factura duplicada dentro del reporte; no se suma dos veces",IF(IFERROR($H4052,0)&lt;=0,"DIAN reporta valor susceptible 0",IF($L4052="NO",IFERROR(LOOKUP(2,1/((LISTS!$M$2:$M$13&lt;&gt;"")*ISNUMBER(SEARCH(LISTS!$M$2:$M$13,$I4052))),LISTS!$O$2:$O$13),"Medio de pago no elegible o no identificado por DIAN"),"Apta automaticamente por pago electronico y base positiva"))))</f>
        <v/>
      </c>
    </row>
    <row r="4053">
      <c r="A4053" s="9" t="n"/>
      <c r="B4053" s="9" t="n"/>
      <c r="C4053" s="12" t="n"/>
      <c r="D4053" s="11" t="n"/>
      <c r="E4053" s="11" t="n"/>
      <c r="F4053" s="11" t="n"/>
      <c r="G4053" s="11" t="n"/>
      <c r="H4053" s="11" t="n"/>
      <c r="I4053" s="9" t="n"/>
      <c r="J4053" s="9" t="n"/>
      <c r="K4053" s="9" t="n"/>
      <c r="L4053" s="9">
        <f>IF(COUNTA($A4053:$K4053)=0,"",IF(AND(IFERROR($H4053,0)&gt;0,LEN(TRIM($K4053&amp;""))&gt;0,IFERROR(LOOKUP(2,1/((LISTS!$M$2:$M$13&lt;&gt;"")*ISNUMBER(SEARCH(LISTS!$M$2:$M$13,$I4053))),LISTS!$N$2:$N$13),"NO")="SI"),"SI","NO"))</f>
        <v/>
      </c>
      <c r="M4053" s="9">
        <f>IF(COUNTA($A4053:$K4053)=0,"",IF($K4053&lt;&gt;"",IF(COUNTIF($K$19:$K4053,$K4053)&gt;1,"SI","NO"),IF(COUNTIFS($A$19:$A4053,$A4053,$C$19:$C4053,$C4053,$J$19:$J4053,$J4053,$D$19:$D4053,$D4053)&gt;1,"SI","NO")))</f>
        <v/>
      </c>
      <c r="N4053" s="11">
        <f>IF(COUNTA($A4053:$K4053)=0,"",IF(AND($L4053="SI",$M4053="NO"),IFERROR($H4053,0),0))</f>
        <v/>
      </c>
      <c r="O4053" s="9">
        <f>IF(COUNTA($A4053:$K4053)=0,"",IF($M4053="SI","CUFE o factura duplicada dentro del reporte; no se suma dos veces",IF(IFERROR($H4053,0)&lt;=0,"DIAN reporta valor susceptible 0",IF($L4053="NO",IFERROR(LOOKUP(2,1/((LISTS!$M$2:$M$13&lt;&gt;"")*ISNUMBER(SEARCH(LISTS!$M$2:$M$13,$I4053))),LISTS!$O$2:$O$13),"Medio de pago no elegible o no identificado por DIAN"),"Apta automaticamente por pago electronico y base positiva"))))</f>
        <v/>
      </c>
    </row>
    <row r="4054">
      <c r="A4054" s="9" t="n"/>
      <c r="B4054" s="9" t="n"/>
      <c r="C4054" s="12" t="n"/>
      <c r="D4054" s="11" t="n"/>
      <c r="E4054" s="11" t="n"/>
      <c r="F4054" s="11" t="n"/>
      <c r="G4054" s="11" t="n"/>
      <c r="H4054" s="11" t="n"/>
      <c r="I4054" s="9" t="n"/>
      <c r="J4054" s="9" t="n"/>
      <c r="K4054" s="9" t="n"/>
      <c r="L4054" s="9">
        <f>IF(COUNTA($A4054:$K4054)=0,"",IF(AND(IFERROR($H4054,0)&gt;0,LEN(TRIM($K4054&amp;""))&gt;0,IFERROR(LOOKUP(2,1/((LISTS!$M$2:$M$13&lt;&gt;"")*ISNUMBER(SEARCH(LISTS!$M$2:$M$13,$I4054))),LISTS!$N$2:$N$13),"NO")="SI"),"SI","NO"))</f>
        <v/>
      </c>
      <c r="M4054" s="9">
        <f>IF(COUNTA($A4054:$K4054)=0,"",IF($K4054&lt;&gt;"",IF(COUNTIF($K$19:$K4054,$K4054)&gt;1,"SI","NO"),IF(COUNTIFS($A$19:$A4054,$A4054,$C$19:$C4054,$C4054,$J$19:$J4054,$J4054,$D$19:$D4054,$D4054)&gt;1,"SI","NO")))</f>
        <v/>
      </c>
      <c r="N4054" s="11">
        <f>IF(COUNTA($A4054:$K4054)=0,"",IF(AND($L4054="SI",$M4054="NO"),IFERROR($H4054,0),0))</f>
        <v/>
      </c>
      <c r="O4054" s="9">
        <f>IF(COUNTA($A4054:$K4054)=0,"",IF($M4054="SI","CUFE o factura duplicada dentro del reporte; no se suma dos veces",IF(IFERROR($H4054,0)&lt;=0,"DIAN reporta valor susceptible 0",IF($L4054="NO",IFERROR(LOOKUP(2,1/((LISTS!$M$2:$M$13&lt;&gt;"")*ISNUMBER(SEARCH(LISTS!$M$2:$M$13,$I4054))),LISTS!$O$2:$O$13),"Medio de pago no elegible o no identificado por DIAN"),"Apta automaticamente por pago electronico y base positiva"))))</f>
        <v/>
      </c>
    </row>
    <row r="4055">
      <c r="A4055" s="9" t="n"/>
      <c r="B4055" s="9" t="n"/>
      <c r="C4055" s="12" t="n"/>
      <c r="D4055" s="11" t="n"/>
      <c r="E4055" s="11" t="n"/>
      <c r="F4055" s="11" t="n"/>
      <c r="G4055" s="11" t="n"/>
      <c r="H4055" s="11" t="n"/>
      <c r="I4055" s="9" t="n"/>
      <c r="J4055" s="9" t="n"/>
      <c r="K4055" s="9" t="n"/>
      <c r="L4055" s="9">
        <f>IF(COUNTA($A4055:$K4055)=0,"",IF(AND(IFERROR($H4055,0)&gt;0,LEN(TRIM($K4055&amp;""))&gt;0,IFERROR(LOOKUP(2,1/((LISTS!$M$2:$M$13&lt;&gt;"")*ISNUMBER(SEARCH(LISTS!$M$2:$M$13,$I4055))),LISTS!$N$2:$N$13),"NO")="SI"),"SI","NO"))</f>
        <v/>
      </c>
      <c r="M4055" s="9">
        <f>IF(COUNTA($A4055:$K4055)=0,"",IF($K4055&lt;&gt;"",IF(COUNTIF($K$19:$K4055,$K4055)&gt;1,"SI","NO"),IF(COUNTIFS($A$19:$A4055,$A4055,$C$19:$C4055,$C4055,$J$19:$J4055,$J4055,$D$19:$D4055,$D4055)&gt;1,"SI","NO")))</f>
        <v/>
      </c>
      <c r="N4055" s="11">
        <f>IF(COUNTA($A4055:$K4055)=0,"",IF(AND($L4055="SI",$M4055="NO"),IFERROR($H4055,0),0))</f>
        <v/>
      </c>
      <c r="O4055" s="9">
        <f>IF(COUNTA($A4055:$K4055)=0,"",IF($M4055="SI","CUFE o factura duplicada dentro del reporte; no se suma dos veces",IF(IFERROR($H4055,0)&lt;=0,"DIAN reporta valor susceptible 0",IF($L4055="NO",IFERROR(LOOKUP(2,1/((LISTS!$M$2:$M$13&lt;&gt;"")*ISNUMBER(SEARCH(LISTS!$M$2:$M$13,$I4055))),LISTS!$O$2:$O$13),"Medio de pago no elegible o no identificado por DIAN"),"Apta automaticamente por pago electronico y base positiva"))))</f>
        <v/>
      </c>
    </row>
    <row r="4056">
      <c r="A4056" s="9" t="n"/>
      <c r="B4056" s="9" t="n"/>
      <c r="C4056" s="12" t="n"/>
      <c r="D4056" s="11" t="n"/>
      <c r="E4056" s="11" t="n"/>
      <c r="F4056" s="11" t="n"/>
      <c r="G4056" s="11" t="n"/>
      <c r="H4056" s="11" t="n"/>
      <c r="I4056" s="9" t="n"/>
      <c r="J4056" s="9" t="n"/>
      <c r="K4056" s="9" t="n"/>
      <c r="L4056" s="9">
        <f>IF(COUNTA($A4056:$K4056)=0,"",IF(AND(IFERROR($H4056,0)&gt;0,LEN(TRIM($K4056&amp;""))&gt;0,IFERROR(LOOKUP(2,1/((LISTS!$M$2:$M$13&lt;&gt;"")*ISNUMBER(SEARCH(LISTS!$M$2:$M$13,$I4056))),LISTS!$N$2:$N$13),"NO")="SI"),"SI","NO"))</f>
        <v/>
      </c>
      <c r="M4056" s="9">
        <f>IF(COUNTA($A4056:$K4056)=0,"",IF($K4056&lt;&gt;"",IF(COUNTIF($K$19:$K4056,$K4056)&gt;1,"SI","NO"),IF(COUNTIFS($A$19:$A4056,$A4056,$C$19:$C4056,$C4056,$J$19:$J4056,$J4056,$D$19:$D4056,$D4056)&gt;1,"SI","NO")))</f>
        <v/>
      </c>
      <c r="N4056" s="11">
        <f>IF(COUNTA($A4056:$K4056)=0,"",IF(AND($L4056="SI",$M4056="NO"),IFERROR($H4056,0),0))</f>
        <v/>
      </c>
      <c r="O4056" s="9">
        <f>IF(COUNTA($A4056:$K4056)=0,"",IF($M4056="SI","CUFE o factura duplicada dentro del reporte; no se suma dos veces",IF(IFERROR($H4056,0)&lt;=0,"DIAN reporta valor susceptible 0",IF($L4056="NO",IFERROR(LOOKUP(2,1/((LISTS!$M$2:$M$13&lt;&gt;"")*ISNUMBER(SEARCH(LISTS!$M$2:$M$13,$I4056))),LISTS!$O$2:$O$13),"Medio de pago no elegible o no identificado por DIAN"),"Apta automaticamente por pago electronico y base positiva"))))</f>
        <v/>
      </c>
    </row>
    <row r="4057">
      <c r="A4057" s="9" t="n"/>
      <c r="B4057" s="9" t="n"/>
      <c r="C4057" s="12" t="n"/>
      <c r="D4057" s="11" t="n"/>
      <c r="E4057" s="11" t="n"/>
      <c r="F4057" s="11" t="n"/>
      <c r="G4057" s="11" t="n"/>
      <c r="H4057" s="11" t="n"/>
      <c r="I4057" s="9" t="n"/>
      <c r="J4057" s="9" t="n"/>
      <c r="K4057" s="9" t="n"/>
      <c r="L4057" s="9">
        <f>IF(COUNTA($A4057:$K4057)=0,"",IF(AND(IFERROR($H4057,0)&gt;0,LEN(TRIM($K4057&amp;""))&gt;0,IFERROR(LOOKUP(2,1/((LISTS!$M$2:$M$13&lt;&gt;"")*ISNUMBER(SEARCH(LISTS!$M$2:$M$13,$I4057))),LISTS!$N$2:$N$13),"NO")="SI"),"SI","NO"))</f>
        <v/>
      </c>
      <c r="M4057" s="9">
        <f>IF(COUNTA($A4057:$K4057)=0,"",IF($K4057&lt;&gt;"",IF(COUNTIF($K$19:$K4057,$K4057)&gt;1,"SI","NO"),IF(COUNTIFS($A$19:$A4057,$A4057,$C$19:$C4057,$C4057,$J$19:$J4057,$J4057,$D$19:$D4057,$D4057)&gt;1,"SI","NO")))</f>
        <v/>
      </c>
      <c r="N4057" s="11">
        <f>IF(COUNTA($A4057:$K4057)=0,"",IF(AND($L4057="SI",$M4057="NO"),IFERROR($H4057,0),0))</f>
        <v/>
      </c>
      <c r="O4057" s="9">
        <f>IF(COUNTA($A4057:$K4057)=0,"",IF($M4057="SI","CUFE o factura duplicada dentro del reporte; no se suma dos veces",IF(IFERROR($H4057,0)&lt;=0,"DIAN reporta valor susceptible 0",IF($L4057="NO",IFERROR(LOOKUP(2,1/((LISTS!$M$2:$M$13&lt;&gt;"")*ISNUMBER(SEARCH(LISTS!$M$2:$M$13,$I4057))),LISTS!$O$2:$O$13),"Medio de pago no elegible o no identificado por DIAN"),"Apta automaticamente por pago electronico y base positiva"))))</f>
        <v/>
      </c>
    </row>
    <row r="4058">
      <c r="A4058" s="9" t="n"/>
      <c r="B4058" s="9" t="n"/>
      <c r="C4058" s="12" t="n"/>
      <c r="D4058" s="11" t="n"/>
      <c r="E4058" s="11" t="n"/>
      <c r="F4058" s="11" t="n"/>
      <c r="G4058" s="11" t="n"/>
      <c r="H4058" s="11" t="n"/>
      <c r="I4058" s="9" t="n"/>
      <c r="J4058" s="9" t="n"/>
      <c r="K4058" s="9" t="n"/>
      <c r="L4058" s="9">
        <f>IF(COUNTA($A4058:$K4058)=0,"",IF(AND(IFERROR($H4058,0)&gt;0,LEN(TRIM($K4058&amp;""))&gt;0,IFERROR(LOOKUP(2,1/((LISTS!$M$2:$M$13&lt;&gt;"")*ISNUMBER(SEARCH(LISTS!$M$2:$M$13,$I4058))),LISTS!$N$2:$N$13),"NO")="SI"),"SI","NO"))</f>
        <v/>
      </c>
      <c r="M4058" s="9">
        <f>IF(COUNTA($A4058:$K4058)=0,"",IF($K4058&lt;&gt;"",IF(COUNTIF($K$19:$K4058,$K4058)&gt;1,"SI","NO"),IF(COUNTIFS($A$19:$A4058,$A4058,$C$19:$C4058,$C4058,$J$19:$J4058,$J4058,$D$19:$D4058,$D4058)&gt;1,"SI","NO")))</f>
        <v/>
      </c>
      <c r="N4058" s="11">
        <f>IF(COUNTA($A4058:$K4058)=0,"",IF(AND($L4058="SI",$M4058="NO"),IFERROR($H4058,0),0))</f>
        <v/>
      </c>
      <c r="O4058" s="9">
        <f>IF(COUNTA($A4058:$K4058)=0,"",IF($M4058="SI","CUFE o factura duplicada dentro del reporte; no se suma dos veces",IF(IFERROR($H4058,0)&lt;=0,"DIAN reporta valor susceptible 0",IF($L4058="NO",IFERROR(LOOKUP(2,1/((LISTS!$M$2:$M$13&lt;&gt;"")*ISNUMBER(SEARCH(LISTS!$M$2:$M$13,$I4058))),LISTS!$O$2:$O$13),"Medio de pago no elegible o no identificado por DIAN"),"Apta automaticamente por pago electronico y base positiva"))))</f>
        <v/>
      </c>
    </row>
    <row r="4059">
      <c r="A4059" s="9" t="n"/>
      <c r="B4059" s="9" t="n"/>
      <c r="C4059" s="12" t="n"/>
      <c r="D4059" s="11" t="n"/>
      <c r="E4059" s="11" t="n"/>
      <c r="F4059" s="11" t="n"/>
      <c r="G4059" s="11" t="n"/>
      <c r="H4059" s="11" t="n"/>
      <c r="I4059" s="9" t="n"/>
      <c r="J4059" s="9" t="n"/>
      <c r="K4059" s="9" t="n"/>
      <c r="L4059" s="9">
        <f>IF(COUNTA($A4059:$K4059)=0,"",IF(AND(IFERROR($H4059,0)&gt;0,LEN(TRIM($K4059&amp;""))&gt;0,IFERROR(LOOKUP(2,1/((LISTS!$M$2:$M$13&lt;&gt;"")*ISNUMBER(SEARCH(LISTS!$M$2:$M$13,$I4059))),LISTS!$N$2:$N$13),"NO")="SI"),"SI","NO"))</f>
        <v/>
      </c>
      <c r="M4059" s="9">
        <f>IF(COUNTA($A4059:$K4059)=0,"",IF($K4059&lt;&gt;"",IF(COUNTIF($K$19:$K4059,$K4059)&gt;1,"SI","NO"),IF(COUNTIFS($A$19:$A4059,$A4059,$C$19:$C4059,$C4059,$J$19:$J4059,$J4059,$D$19:$D4059,$D4059)&gt;1,"SI","NO")))</f>
        <v/>
      </c>
      <c r="N4059" s="11">
        <f>IF(COUNTA($A4059:$K4059)=0,"",IF(AND($L4059="SI",$M4059="NO"),IFERROR($H4059,0),0))</f>
        <v/>
      </c>
      <c r="O4059" s="9">
        <f>IF(COUNTA($A4059:$K4059)=0,"",IF($M4059="SI","CUFE o factura duplicada dentro del reporte; no se suma dos veces",IF(IFERROR($H4059,0)&lt;=0,"DIAN reporta valor susceptible 0",IF($L4059="NO",IFERROR(LOOKUP(2,1/((LISTS!$M$2:$M$13&lt;&gt;"")*ISNUMBER(SEARCH(LISTS!$M$2:$M$13,$I4059))),LISTS!$O$2:$O$13),"Medio de pago no elegible o no identificado por DIAN"),"Apta automaticamente por pago electronico y base positiva"))))</f>
        <v/>
      </c>
    </row>
    <row r="4060">
      <c r="A4060" s="9" t="n"/>
      <c r="B4060" s="9" t="n"/>
      <c r="C4060" s="12" t="n"/>
      <c r="D4060" s="11" t="n"/>
      <c r="E4060" s="11" t="n"/>
      <c r="F4060" s="11" t="n"/>
      <c r="G4060" s="11" t="n"/>
      <c r="H4060" s="11" t="n"/>
      <c r="I4060" s="9" t="n"/>
      <c r="J4060" s="9" t="n"/>
      <c r="K4060" s="9" t="n"/>
      <c r="L4060" s="9">
        <f>IF(COUNTA($A4060:$K4060)=0,"",IF(AND(IFERROR($H4060,0)&gt;0,LEN(TRIM($K4060&amp;""))&gt;0,IFERROR(LOOKUP(2,1/((LISTS!$M$2:$M$13&lt;&gt;"")*ISNUMBER(SEARCH(LISTS!$M$2:$M$13,$I4060))),LISTS!$N$2:$N$13),"NO")="SI"),"SI","NO"))</f>
        <v/>
      </c>
      <c r="M4060" s="9">
        <f>IF(COUNTA($A4060:$K4060)=0,"",IF($K4060&lt;&gt;"",IF(COUNTIF($K$19:$K4060,$K4060)&gt;1,"SI","NO"),IF(COUNTIFS($A$19:$A4060,$A4060,$C$19:$C4060,$C4060,$J$19:$J4060,$J4060,$D$19:$D4060,$D4060)&gt;1,"SI","NO")))</f>
        <v/>
      </c>
      <c r="N4060" s="11">
        <f>IF(COUNTA($A4060:$K4060)=0,"",IF(AND($L4060="SI",$M4060="NO"),IFERROR($H4060,0),0))</f>
        <v/>
      </c>
      <c r="O4060" s="9">
        <f>IF(COUNTA($A4060:$K4060)=0,"",IF($M4060="SI","CUFE o factura duplicada dentro del reporte; no se suma dos veces",IF(IFERROR($H4060,0)&lt;=0,"DIAN reporta valor susceptible 0",IF($L4060="NO",IFERROR(LOOKUP(2,1/((LISTS!$M$2:$M$13&lt;&gt;"")*ISNUMBER(SEARCH(LISTS!$M$2:$M$13,$I4060))),LISTS!$O$2:$O$13),"Medio de pago no elegible o no identificado por DIAN"),"Apta automaticamente por pago electronico y base positiva"))))</f>
        <v/>
      </c>
    </row>
    <row r="4061">
      <c r="A4061" s="9" t="n"/>
      <c r="B4061" s="9" t="n"/>
      <c r="C4061" s="12" t="n"/>
      <c r="D4061" s="11" t="n"/>
      <c r="E4061" s="11" t="n"/>
      <c r="F4061" s="11" t="n"/>
      <c r="G4061" s="11" t="n"/>
      <c r="H4061" s="11" t="n"/>
      <c r="I4061" s="9" t="n"/>
      <c r="J4061" s="9" t="n"/>
      <c r="K4061" s="9" t="n"/>
      <c r="L4061" s="9">
        <f>IF(COUNTA($A4061:$K4061)=0,"",IF(AND(IFERROR($H4061,0)&gt;0,LEN(TRIM($K4061&amp;""))&gt;0,IFERROR(LOOKUP(2,1/((LISTS!$M$2:$M$13&lt;&gt;"")*ISNUMBER(SEARCH(LISTS!$M$2:$M$13,$I4061))),LISTS!$N$2:$N$13),"NO")="SI"),"SI","NO"))</f>
        <v/>
      </c>
      <c r="M4061" s="9">
        <f>IF(COUNTA($A4061:$K4061)=0,"",IF($K4061&lt;&gt;"",IF(COUNTIF($K$19:$K4061,$K4061)&gt;1,"SI","NO"),IF(COUNTIFS($A$19:$A4061,$A4061,$C$19:$C4061,$C4061,$J$19:$J4061,$J4061,$D$19:$D4061,$D4061)&gt;1,"SI","NO")))</f>
        <v/>
      </c>
      <c r="N4061" s="11">
        <f>IF(COUNTA($A4061:$K4061)=0,"",IF(AND($L4061="SI",$M4061="NO"),IFERROR($H4061,0),0))</f>
        <v/>
      </c>
      <c r="O4061" s="9">
        <f>IF(COUNTA($A4061:$K4061)=0,"",IF($M4061="SI","CUFE o factura duplicada dentro del reporte; no se suma dos veces",IF(IFERROR($H4061,0)&lt;=0,"DIAN reporta valor susceptible 0",IF($L4061="NO",IFERROR(LOOKUP(2,1/((LISTS!$M$2:$M$13&lt;&gt;"")*ISNUMBER(SEARCH(LISTS!$M$2:$M$13,$I4061))),LISTS!$O$2:$O$13),"Medio de pago no elegible o no identificado por DIAN"),"Apta automaticamente por pago electronico y base positiva"))))</f>
        <v/>
      </c>
    </row>
    <row r="4062">
      <c r="A4062" s="9" t="n"/>
      <c r="B4062" s="9" t="n"/>
      <c r="C4062" s="12" t="n"/>
      <c r="D4062" s="11" t="n"/>
      <c r="E4062" s="11" t="n"/>
      <c r="F4062" s="11" t="n"/>
      <c r="G4062" s="11" t="n"/>
      <c r="H4062" s="11" t="n"/>
      <c r="I4062" s="9" t="n"/>
      <c r="J4062" s="9" t="n"/>
      <c r="K4062" s="9" t="n"/>
      <c r="L4062" s="9">
        <f>IF(COUNTA($A4062:$K4062)=0,"",IF(AND(IFERROR($H4062,0)&gt;0,LEN(TRIM($K4062&amp;""))&gt;0,IFERROR(LOOKUP(2,1/((LISTS!$M$2:$M$13&lt;&gt;"")*ISNUMBER(SEARCH(LISTS!$M$2:$M$13,$I4062))),LISTS!$N$2:$N$13),"NO")="SI"),"SI","NO"))</f>
        <v/>
      </c>
      <c r="M4062" s="9">
        <f>IF(COUNTA($A4062:$K4062)=0,"",IF($K4062&lt;&gt;"",IF(COUNTIF($K$19:$K4062,$K4062)&gt;1,"SI","NO"),IF(COUNTIFS($A$19:$A4062,$A4062,$C$19:$C4062,$C4062,$J$19:$J4062,$J4062,$D$19:$D4062,$D4062)&gt;1,"SI","NO")))</f>
        <v/>
      </c>
      <c r="N4062" s="11">
        <f>IF(COUNTA($A4062:$K4062)=0,"",IF(AND($L4062="SI",$M4062="NO"),IFERROR($H4062,0),0))</f>
        <v/>
      </c>
      <c r="O4062" s="9">
        <f>IF(COUNTA($A4062:$K4062)=0,"",IF($M4062="SI","CUFE o factura duplicada dentro del reporte; no se suma dos veces",IF(IFERROR($H4062,0)&lt;=0,"DIAN reporta valor susceptible 0",IF($L4062="NO",IFERROR(LOOKUP(2,1/((LISTS!$M$2:$M$13&lt;&gt;"")*ISNUMBER(SEARCH(LISTS!$M$2:$M$13,$I4062))),LISTS!$O$2:$O$13),"Medio de pago no elegible o no identificado por DIAN"),"Apta automaticamente por pago electronico y base positiva"))))</f>
        <v/>
      </c>
    </row>
    <row r="4063">
      <c r="A4063" s="9" t="n"/>
      <c r="B4063" s="9" t="n"/>
      <c r="C4063" s="12" t="n"/>
      <c r="D4063" s="11" t="n"/>
      <c r="E4063" s="11" t="n"/>
      <c r="F4063" s="11" t="n"/>
      <c r="G4063" s="11" t="n"/>
      <c r="H4063" s="11" t="n"/>
      <c r="I4063" s="9" t="n"/>
      <c r="J4063" s="9" t="n"/>
      <c r="K4063" s="9" t="n"/>
      <c r="L4063" s="9">
        <f>IF(COUNTA($A4063:$K4063)=0,"",IF(AND(IFERROR($H4063,0)&gt;0,LEN(TRIM($K4063&amp;""))&gt;0,IFERROR(LOOKUP(2,1/((LISTS!$M$2:$M$13&lt;&gt;"")*ISNUMBER(SEARCH(LISTS!$M$2:$M$13,$I4063))),LISTS!$N$2:$N$13),"NO")="SI"),"SI","NO"))</f>
        <v/>
      </c>
      <c r="M4063" s="9">
        <f>IF(COUNTA($A4063:$K4063)=0,"",IF($K4063&lt;&gt;"",IF(COUNTIF($K$19:$K4063,$K4063)&gt;1,"SI","NO"),IF(COUNTIFS($A$19:$A4063,$A4063,$C$19:$C4063,$C4063,$J$19:$J4063,$J4063,$D$19:$D4063,$D4063)&gt;1,"SI","NO")))</f>
        <v/>
      </c>
      <c r="N4063" s="11">
        <f>IF(COUNTA($A4063:$K4063)=0,"",IF(AND($L4063="SI",$M4063="NO"),IFERROR($H4063,0),0))</f>
        <v/>
      </c>
      <c r="O4063" s="9">
        <f>IF(COUNTA($A4063:$K4063)=0,"",IF($M4063="SI","CUFE o factura duplicada dentro del reporte; no se suma dos veces",IF(IFERROR($H4063,0)&lt;=0,"DIAN reporta valor susceptible 0",IF($L4063="NO",IFERROR(LOOKUP(2,1/((LISTS!$M$2:$M$13&lt;&gt;"")*ISNUMBER(SEARCH(LISTS!$M$2:$M$13,$I4063))),LISTS!$O$2:$O$13),"Medio de pago no elegible o no identificado por DIAN"),"Apta automaticamente por pago electronico y base positiva"))))</f>
        <v/>
      </c>
    </row>
    <row r="4064">
      <c r="A4064" s="9" t="n"/>
      <c r="B4064" s="9" t="n"/>
      <c r="C4064" s="12" t="n"/>
      <c r="D4064" s="11" t="n"/>
      <c r="E4064" s="11" t="n"/>
      <c r="F4064" s="11" t="n"/>
      <c r="G4064" s="11" t="n"/>
      <c r="H4064" s="11" t="n"/>
      <c r="I4064" s="9" t="n"/>
      <c r="J4064" s="9" t="n"/>
      <c r="K4064" s="9" t="n"/>
      <c r="L4064" s="9">
        <f>IF(COUNTA($A4064:$K4064)=0,"",IF(AND(IFERROR($H4064,0)&gt;0,LEN(TRIM($K4064&amp;""))&gt;0,IFERROR(LOOKUP(2,1/((LISTS!$M$2:$M$13&lt;&gt;"")*ISNUMBER(SEARCH(LISTS!$M$2:$M$13,$I4064))),LISTS!$N$2:$N$13),"NO")="SI"),"SI","NO"))</f>
        <v/>
      </c>
      <c r="M4064" s="9">
        <f>IF(COUNTA($A4064:$K4064)=0,"",IF($K4064&lt;&gt;"",IF(COUNTIF($K$19:$K4064,$K4064)&gt;1,"SI","NO"),IF(COUNTIFS($A$19:$A4064,$A4064,$C$19:$C4064,$C4064,$J$19:$J4064,$J4064,$D$19:$D4064,$D4064)&gt;1,"SI","NO")))</f>
        <v/>
      </c>
      <c r="N4064" s="11">
        <f>IF(COUNTA($A4064:$K4064)=0,"",IF(AND($L4064="SI",$M4064="NO"),IFERROR($H4064,0),0))</f>
        <v/>
      </c>
      <c r="O4064" s="9">
        <f>IF(COUNTA($A4064:$K4064)=0,"",IF($M4064="SI","CUFE o factura duplicada dentro del reporte; no se suma dos veces",IF(IFERROR($H4064,0)&lt;=0,"DIAN reporta valor susceptible 0",IF($L4064="NO",IFERROR(LOOKUP(2,1/((LISTS!$M$2:$M$13&lt;&gt;"")*ISNUMBER(SEARCH(LISTS!$M$2:$M$13,$I4064))),LISTS!$O$2:$O$13),"Medio de pago no elegible o no identificado por DIAN"),"Apta automaticamente por pago electronico y base positiva"))))</f>
        <v/>
      </c>
    </row>
    <row r="4065">
      <c r="A4065" s="9" t="n"/>
      <c r="B4065" s="9" t="n"/>
      <c r="C4065" s="12" t="n"/>
      <c r="D4065" s="11" t="n"/>
      <c r="E4065" s="11" t="n"/>
      <c r="F4065" s="11" t="n"/>
      <c r="G4065" s="11" t="n"/>
      <c r="H4065" s="11" t="n"/>
      <c r="I4065" s="9" t="n"/>
      <c r="J4065" s="9" t="n"/>
      <c r="K4065" s="9" t="n"/>
      <c r="L4065" s="9">
        <f>IF(COUNTA($A4065:$K4065)=0,"",IF(AND(IFERROR($H4065,0)&gt;0,LEN(TRIM($K4065&amp;""))&gt;0,IFERROR(LOOKUP(2,1/((LISTS!$M$2:$M$13&lt;&gt;"")*ISNUMBER(SEARCH(LISTS!$M$2:$M$13,$I4065))),LISTS!$N$2:$N$13),"NO")="SI"),"SI","NO"))</f>
        <v/>
      </c>
      <c r="M4065" s="9">
        <f>IF(COUNTA($A4065:$K4065)=0,"",IF($K4065&lt;&gt;"",IF(COUNTIF($K$19:$K4065,$K4065)&gt;1,"SI","NO"),IF(COUNTIFS($A$19:$A4065,$A4065,$C$19:$C4065,$C4065,$J$19:$J4065,$J4065,$D$19:$D4065,$D4065)&gt;1,"SI","NO")))</f>
        <v/>
      </c>
      <c r="N4065" s="11">
        <f>IF(COUNTA($A4065:$K4065)=0,"",IF(AND($L4065="SI",$M4065="NO"),IFERROR($H4065,0),0))</f>
        <v/>
      </c>
      <c r="O4065" s="9">
        <f>IF(COUNTA($A4065:$K4065)=0,"",IF($M4065="SI","CUFE o factura duplicada dentro del reporte; no se suma dos veces",IF(IFERROR($H4065,0)&lt;=0,"DIAN reporta valor susceptible 0",IF($L4065="NO",IFERROR(LOOKUP(2,1/((LISTS!$M$2:$M$13&lt;&gt;"")*ISNUMBER(SEARCH(LISTS!$M$2:$M$13,$I4065))),LISTS!$O$2:$O$13),"Medio de pago no elegible o no identificado por DIAN"),"Apta automaticamente por pago electronico y base positiva"))))</f>
        <v/>
      </c>
    </row>
    <row r="4066">
      <c r="A4066" s="9" t="n"/>
      <c r="B4066" s="9" t="n"/>
      <c r="C4066" s="12" t="n"/>
      <c r="D4066" s="11" t="n"/>
      <c r="E4066" s="11" t="n"/>
      <c r="F4066" s="11" t="n"/>
      <c r="G4066" s="11" t="n"/>
      <c r="H4066" s="11" t="n"/>
      <c r="I4066" s="9" t="n"/>
      <c r="J4066" s="9" t="n"/>
      <c r="K4066" s="9" t="n"/>
      <c r="L4066" s="9">
        <f>IF(COUNTA($A4066:$K4066)=0,"",IF(AND(IFERROR($H4066,0)&gt;0,LEN(TRIM($K4066&amp;""))&gt;0,IFERROR(LOOKUP(2,1/((LISTS!$M$2:$M$13&lt;&gt;"")*ISNUMBER(SEARCH(LISTS!$M$2:$M$13,$I4066))),LISTS!$N$2:$N$13),"NO")="SI"),"SI","NO"))</f>
        <v/>
      </c>
      <c r="M4066" s="9">
        <f>IF(COUNTA($A4066:$K4066)=0,"",IF($K4066&lt;&gt;"",IF(COUNTIF($K$19:$K4066,$K4066)&gt;1,"SI","NO"),IF(COUNTIFS($A$19:$A4066,$A4066,$C$19:$C4066,$C4066,$J$19:$J4066,$J4066,$D$19:$D4066,$D4066)&gt;1,"SI","NO")))</f>
        <v/>
      </c>
      <c r="N4066" s="11">
        <f>IF(COUNTA($A4066:$K4066)=0,"",IF(AND($L4066="SI",$M4066="NO"),IFERROR($H4066,0),0))</f>
        <v/>
      </c>
      <c r="O4066" s="9">
        <f>IF(COUNTA($A4066:$K4066)=0,"",IF($M4066="SI","CUFE o factura duplicada dentro del reporte; no se suma dos veces",IF(IFERROR($H4066,0)&lt;=0,"DIAN reporta valor susceptible 0",IF($L4066="NO",IFERROR(LOOKUP(2,1/((LISTS!$M$2:$M$13&lt;&gt;"")*ISNUMBER(SEARCH(LISTS!$M$2:$M$13,$I4066))),LISTS!$O$2:$O$13),"Medio de pago no elegible o no identificado por DIAN"),"Apta automaticamente por pago electronico y base positiva"))))</f>
        <v/>
      </c>
    </row>
    <row r="4067">
      <c r="A4067" s="9" t="n"/>
      <c r="B4067" s="9" t="n"/>
      <c r="C4067" s="12" t="n"/>
      <c r="D4067" s="11" t="n"/>
      <c r="E4067" s="11" t="n"/>
      <c r="F4067" s="11" t="n"/>
      <c r="G4067" s="11" t="n"/>
      <c r="H4067" s="11" t="n"/>
      <c r="I4067" s="9" t="n"/>
      <c r="J4067" s="9" t="n"/>
      <c r="K4067" s="9" t="n"/>
      <c r="L4067" s="9">
        <f>IF(COUNTA($A4067:$K4067)=0,"",IF(AND(IFERROR($H4067,0)&gt;0,LEN(TRIM($K4067&amp;""))&gt;0,IFERROR(LOOKUP(2,1/((LISTS!$M$2:$M$13&lt;&gt;"")*ISNUMBER(SEARCH(LISTS!$M$2:$M$13,$I4067))),LISTS!$N$2:$N$13),"NO")="SI"),"SI","NO"))</f>
        <v/>
      </c>
      <c r="M4067" s="9">
        <f>IF(COUNTA($A4067:$K4067)=0,"",IF($K4067&lt;&gt;"",IF(COUNTIF($K$19:$K4067,$K4067)&gt;1,"SI","NO"),IF(COUNTIFS($A$19:$A4067,$A4067,$C$19:$C4067,$C4067,$J$19:$J4067,$J4067,$D$19:$D4067,$D4067)&gt;1,"SI","NO")))</f>
        <v/>
      </c>
      <c r="N4067" s="11">
        <f>IF(COUNTA($A4067:$K4067)=0,"",IF(AND($L4067="SI",$M4067="NO"),IFERROR($H4067,0),0))</f>
        <v/>
      </c>
      <c r="O4067" s="9">
        <f>IF(COUNTA($A4067:$K4067)=0,"",IF($M4067="SI","CUFE o factura duplicada dentro del reporte; no se suma dos veces",IF(IFERROR($H4067,0)&lt;=0,"DIAN reporta valor susceptible 0",IF($L4067="NO",IFERROR(LOOKUP(2,1/((LISTS!$M$2:$M$13&lt;&gt;"")*ISNUMBER(SEARCH(LISTS!$M$2:$M$13,$I4067))),LISTS!$O$2:$O$13),"Medio de pago no elegible o no identificado por DIAN"),"Apta automaticamente por pago electronico y base positiva"))))</f>
        <v/>
      </c>
    </row>
    <row r="4068">
      <c r="A4068" s="9" t="n"/>
      <c r="B4068" s="9" t="n"/>
      <c r="C4068" s="12" t="n"/>
      <c r="D4068" s="11" t="n"/>
      <c r="E4068" s="11" t="n"/>
      <c r="F4068" s="11" t="n"/>
      <c r="G4068" s="11" t="n"/>
      <c r="H4068" s="11" t="n"/>
      <c r="I4068" s="9" t="n"/>
      <c r="J4068" s="9" t="n"/>
      <c r="K4068" s="9" t="n"/>
      <c r="L4068" s="9">
        <f>IF(COUNTA($A4068:$K4068)=0,"",IF(AND(IFERROR($H4068,0)&gt;0,LEN(TRIM($K4068&amp;""))&gt;0,IFERROR(LOOKUP(2,1/((LISTS!$M$2:$M$13&lt;&gt;"")*ISNUMBER(SEARCH(LISTS!$M$2:$M$13,$I4068))),LISTS!$N$2:$N$13),"NO")="SI"),"SI","NO"))</f>
        <v/>
      </c>
      <c r="M4068" s="9">
        <f>IF(COUNTA($A4068:$K4068)=0,"",IF($K4068&lt;&gt;"",IF(COUNTIF($K$19:$K4068,$K4068)&gt;1,"SI","NO"),IF(COUNTIFS($A$19:$A4068,$A4068,$C$19:$C4068,$C4068,$J$19:$J4068,$J4068,$D$19:$D4068,$D4068)&gt;1,"SI","NO")))</f>
        <v/>
      </c>
      <c r="N4068" s="11">
        <f>IF(COUNTA($A4068:$K4068)=0,"",IF(AND($L4068="SI",$M4068="NO"),IFERROR($H4068,0),0))</f>
        <v/>
      </c>
      <c r="O4068" s="9">
        <f>IF(COUNTA($A4068:$K4068)=0,"",IF($M4068="SI","CUFE o factura duplicada dentro del reporte; no se suma dos veces",IF(IFERROR($H4068,0)&lt;=0,"DIAN reporta valor susceptible 0",IF($L4068="NO",IFERROR(LOOKUP(2,1/((LISTS!$M$2:$M$13&lt;&gt;"")*ISNUMBER(SEARCH(LISTS!$M$2:$M$13,$I4068))),LISTS!$O$2:$O$13),"Medio de pago no elegible o no identificado por DIAN"),"Apta automaticamente por pago electronico y base positiva"))))</f>
        <v/>
      </c>
    </row>
    <row r="4069">
      <c r="A4069" s="9" t="n"/>
      <c r="B4069" s="9" t="n"/>
      <c r="C4069" s="12" t="n"/>
      <c r="D4069" s="11" t="n"/>
      <c r="E4069" s="11" t="n"/>
      <c r="F4069" s="11" t="n"/>
      <c r="G4069" s="11" t="n"/>
      <c r="H4069" s="11" t="n"/>
      <c r="I4069" s="9" t="n"/>
      <c r="J4069" s="9" t="n"/>
      <c r="K4069" s="9" t="n"/>
      <c r="L4069" s="9">
        <f>IF(COUNTA($A4069:$K4069)=0,"",IF(AND(IFERROR($H4069,0)&gt;0,LEN(TRIM($K4069&amp;""))&gt;0,IFERROR(LOOKUP(2,1/((LISTS!$M$2:$M$13&lt;&gt;"")*ISNUMBER(SEARCH(LISTS!$M$2:$M$13,$I4069))),LISTS!$N$2:$N$13),"NO")="SI"),"SI","NO"))</f>
        <v/>
      </c>
      <c r="M4069" s="9">
        <f>IF(COUNTA($A4069:$K4069)=0,"",IF($K4069&lt;&gt;"",IF(COUNTIF($K$19:$K4069,$K4069)&gt;1,"SI","NO"),IF(COUNTIFS($A$19:$A4069,$A4069,$C$19:$C4069,$C4069,$J$19:$J4069,$J4069,$D$19:$D4069,$D4069)&gt;1,"SI","NO")))</f>
        <v/>
      </c>
      <c r="N4069" s="11">
        <f>IF(COUNTA($A4069:$K4069)=0,"",IF(AND($L4069="SI",$M4069="NO"),IFERROR($H4069,0),0))</f>
        <v/>
      </c>
      <c r="O4069" s="9">
        <f>IF(COUNTA($A4069:$K4069)=0,"",IF($M4069="SI","CUFE o factura duplicada dentro del reporte; no se suma dos veces",IF(IFERROR($H4069,0)&lt;=0,"DIAN reporta valor susceptible 0",IF($L4069="NO",IFERROR(LOOKUP(2,1/((LISTS!$M$2:$M$13&lt;&gt;"")*ISNUMBER(SEARCH(LISTS!$M$2:$M$13,$I4069))),LISTS!$O$2:$O$13),"Medio de pago no elegible o no identificado por DIAN"),"Apta automaticamente por pago electronico y base positiva"))))</f>
        <v/>
      </c>
    </row>
    <row r="4070">
      <c r="A4070" s="9" t="n"/>
      <c r="B4070" s="9" t="n"/>
      <c r="C4070" s="12" t="n"/>
      <c r="D4070" s="11" t="n"/>
      <c r="E4070" s="11" t="n"/>
      <c r="F4070" s="11" t="n"/>
      <c r="G4070" s="11" t="n"/>
      <c r="H4070" s="11" t="n"/>
      <c r="I4070" s="9" t="n"/>
      <c r="J4070" s="9" t="n"/>
      <c r="K4070" s="9" t="n"/>
      <c r="L4070" s="9">
        <f>IF(COUNTA($A4070:$K4070)=0,"",IF(AND(IFERROR($H4070,0)&gt;0,LEN(TRIM($K4070&amp;""))&gt;0,IFERROR(LOOKUP(2,1/((LISTS!$M$2:$M$13&lt;&gt;"")*ISNUMBER(SEARCH(LISTS!$M$2:$M$13,$I4070))),LISTS!$N$2:$N$13),"NO")="SI"),"SI","NO"))</f>
        <v/>
      </c>
      <c r="M4070" s="9">
        <f>IF(COUNTA($A4070:$K4070)=0,"",IF($K4070&lt;&gt;"",IF(COUNTIF($K$19:$K4070,$K4070)&gt;1,"SI","NO"),IF(COUNTIFS($A$19:$A4070,$A4070,$C$19:$C4070,$C4070,$J$19:$J4070,$J4070,$D$19:$D4070,$D4070)&gt;1,"SI","NO")))</f>
        <v/>
      </c>
      <c r="N4070" s="11">
        <f>IF(COUNTA($A4070:$K4070)=0,"",IF(AND($L4070="SI",$M4070="NO"),IFERROR($H4070,0),0))</f>
        <v/>
      </c>
      <c r="O4070" s="9">
        <f>IF(COUNTA($A4070:$K4070)=0,"",IF($M4070="SI","CUFE o factura duplicada dentro del reporte; no se suma dos veces",IF(IFERROR($H4070,0)&lt;=0,"DIAN reporta valor susceptible 0",IF($L4070="NO",IFERROR(LOOKUP(2,1/((LISTS!$M$2:$M$13&lt;&gt;"")*ISNUMBER(SEARCH(LISTS!$M$2:$M$13,$I4070))),LISTS!$O$2:$O$13),"Medio de pago no elegible o no identificado por DIAN"),"Apta automaticamente por pago electronico y base positiva"))))</f>
        <v/>
      </c>
    </row>
    <row r="4071">
      <c r="A4071" s="9" t="n"/>
      <c r="B4071" s="9" t="n"/>
      <c r="C4071" s="12" t="n"/>
      <c r="D4071" s="11" t="n"/>
      <c r="E4071" s="11" t="n"/>
      <c r="F4071" s="11" t="n"/>
      <c r="G4071" s="11" t="n"/>
      <c r="H4071" s="11" t="n"/>
      <c r="I4071" s="9" t="n"/>
      <c r="J4071" s="9" t="n"/>
      <c r="K4071" s="9" t="n"/>
      <c r="L4071" s="9">
        <f>IF(COUNTA($A4071:$K4071)=0,"",IF(AND(IFERROR($H4071,0)&gt;0,LEN(TRIM($K4071&amp;""))&gt;0,IFERROR(LOOKUP(2,1/((LISTS!$M$2:$M$13&lt;&gt;"")*ISNUMBER(SEARCH(LISTS!$M$2:$M$13,$I4071))),LISTS!$N$2:$N$13),"NO")="SI"),"SI","NO"))</f>
        <v/>
      </c>
      <c r="M4071" s="9">
        <f>IF(COUNTA($A4071:$K4071)=0,"",IF($K4071&lt;&gt;"",IF(COUNTIF($K$19:$K4071,$K4071)&gt;1,"SI","NO"),IF(COUNTIFS($A$19:$A4071,$A4071,$C$19:$C4071,$C4071,$J$19:$J4071,$J4071,$D$19:$D4071,$D4071)&gt;1,"SI","NO")))</f>
        <v/>
      </c>
      <c r="N4071" s="11">
        <f>IF(COUNTA($A4071:$K4071)=0,"",IF(AND($L4071="SI",$M4071="NO"),IFERROR($H4071,0),0))</f>
        <v/>
      </c>
      <c r="O4071" s="9">
        <f>IF(COUNTA($A4071:$K4071)=0,"",IF($M4071="SI","CUFE o factura duplicada dentro del reporte; no se suma dos veces",IF(IFERROR($H4071,0)&lt;=0,"DIAN reporta valor susceptible 0",IF($L4071="NO",IFERROR(LOOKUP(2,1/((LISTS!$M$2:$M$13&lt;&gt;"")*ISNUMBER(SEARCH(LISTS!$M$2:$M$13,$I4071))),LISTS!$O$2:$O$13),"Medio de pago no elegible o no identificado por DIAN"),"Apta automaticamente por pago electronico y base positiva"))))</f>
        <v/>
      </c>
    </row>
    <row r="4072">
      <c r="A4072" s="9" t="n"/>
      <c r="B4072" s="9" t="n"/>
      <c r="C4072" s="12" t="n"/>
      <c r="D4072" s="11" t="n"/>
      <c r="E4072" s="11" t="n"/>
      <c r="F4072" s="11" t="n"/>
      <c r="G4072" s="11" t="n"/>
      <c r="H4072" s="11" t="n"/>
      <c r="I4072" s="9" t="n"/>
      <c r="J4072" s="9" t="n"/>
      <c r="K4072" s="9" t="n"/>
      <c r="L4072" s="9">
        <f>IF(COUNTA($A4072:$K4072)=0,"",IF(AND(IFERROR($H4072,0)&gt;0,LEN(TRIM($K4072&amp;""))&gt;0,IFERROR(LOOKUP(2,1/((LISTS!$M$2:$M$13&lt;&gt;"")*ISNUMBER(SEARCH(LISTS!$M$2:$M$13,$I4072))),LISTS!$N$2:$N$13),"NO")="SI"),"SI","NO"))</f>
        <v/>
      </c>
      <c r="M4072" s="9">
        <f>IF(COUNTA($A4072:$K4072)=0,"",IF($K4072&lt;&gt;"",IF(COUNTIF($K$19:$K4072,$K4072)&gt;1,"SI","NO"),IF(COUNTIFS($A$19:$A4072,$A4072,$C$19:$C4072,$C4072,$J$19:$J4072,$J4072,$D$19:$D4072,$D4072)&gt;1,"SI","NO")))</f>
        <v/>
      </c>
      <c r="N4072" s="11">
        <f>IF(COUNTA($A4072:$K4072)=0,"",IF(AND($L4072="SI",$M4072="NO"),IFERROR($H4072,0),0))</f>
        <v/>
      </c>
      <c r="O4072" s="9">
        <f>IF(COUNTA($A4072:$K4072)=0,"",IF($M4072="SI","CUFE o factura duplicada dentro del reporte; no se suma dos veces",IF(IFERROR($H4072,0)&lt;=0,"DIAN reporta valor susceptible 0",IF($L4072="NO",IFERROR(LOOKUP(2,1/((LISTS!$M$2:$M$13&lt;&gt;"")*ISNUMBER(SEARCH(LISTS!$M$2:$M$13,$I4072))),LISTS!$O$2:$O$13),"Medio de pago no elegible o no identificado por DIAN"),"Apta automaticamente por pago electronico y base positiva"))))</f>
        <v/>
      </c>
    </row>
    <row r="4073">
      <c r="A4073" s="9" t="n"/>
      <c r="B4073" s="9" t="n"/>
      <c r="C4073" s="12" t="n"/>
      <c r="D4073" s="11" t="n"/>
      <c r="E4073" s="11" t="n"/>
      <c r="F4073" s="11" t="n"/>
      <c r="G4073" s="11" t="n"/>
      <c r="H4073" s="11" t="n"/>
      <c r="I4073" s="9" t="n"/>
      <c r="J4073" s="9" t="n"/>
      <c r="K4073" s="9" t="n"/>
      <c r="L4073" s="9">
        <f>IF(COUNTA($A4073:$K4073)=0,"",IF(AND(IFERROR($H4073,0)&gt;0,LEN(TRIM($K4073&amp;""))&gt;0,IFERROR(LOOKUP(2,1/((LISTS!$M$2:$M$13&lt;&gt;"")*ISNUMBER(SEARCH(LISTS!$M$2:$M$13,$I4073))),LISTS!$N$2:$N$13),"NO")="SI"),"SI","NO"))</f>
        <v/>
      </c>
      <c r="M4073" s="9">
        <f>IF(COUNTA($A4073:$K4073)=0,"",IF($K4073&lt;&gt;"",IF(COUNTIF($K$19:$K4073,$K4073)&gt;1,"SI","NO"),IF(COUNTIFS($A$19:$A4073,$A4073,$C$19:$C4073,$C4073,$J$19:$J4073,$J4073,$D$19:$D4073,$D4073)&gt;1,"SI","NO")))</f>
        <v/>
      </c>
      <c r="N4073" s="11">
        <f>IF(COUNTA($A4073:$K4073)=0,"",IF(AND($L4073="SI",$M4073="NO"),IFERROR($H4073,0),0))</f>
        <v/>
      </c>
      <c r="O4073" s="9">
        <f>IF(COUNTA($A4073:$K4073)=0,"",IF($M4073="SI","CUFE o factura duplicada dentro del reporte; no se suma dos veces",IF(IFERROR($H4073,0)&lt;=0,"DIAN reporta valor susceptible 0",IF($L4073="NO",IFERROR(LOOKUP(2,1/((LISTS!$M$2:$M$13&lt;&gt;"")*ISNUMBER(SEARCH(LISTS!$M$2:$M$13,$I4073))),LISTS!$O$2:$O$13),"Medio de pago no elegible o no identificado por DIAN"),"Apta automaticamente por pago electronico y base positiva"))))</f>
        <v/>
      </c>
    </row>
    <row r="4074">
      <c r="A4074" s="9" t="n"/>
      <c r="B4074" s="9" t="n"/>
      <c r="C4074" s="12" t="n"/>
      <c r="D4074" s="11" t="n"/>
      <c r="E4074" s="11" t="n"/>
      <c r="F4074" s="11" t="n"/>
      <c r="G4074" s="11" t="n"/>
      <c r="H4074" s="11" t="n"/>
      <c r="I4074" s="9" t="n"/>
      <c r="J4074" s="9" t="n"/>
      <c r="K4074" s="9" t="n"/>
      <c r="L4074" s="9">
        <f>IF(COUNTA($A4074:$K4074)=0,"",IF(AND(IFERROR($H4074,0)&gt;0,LEN(TRIM($K4074&amp;""))&gt;0,IFERROR(LOOKUP(2,1/((LISTS!$M$2:$M$13&lt;&gt;"")*ISNUMBER(SEARCH(LISTS!$M$2:$M$13,$I4074))),LISTS!$N$2:$N$13),"NO")="SI"),"SI","NO"))</f>
        <v/>
      </c>
      <c r="M4074" s="9">
        <f>IF(COUNTA($A4074:$K4074)=0,"",IF($K4074&lt;&gt;"",IF(COUNTIF($K$19:$K4074,$K4074)&gt;1,"SI","NO"),IF(COUNTIFS($A$19:$A4074,$A4074,$C$19:$C4074,$C4074,$J$19:$J4074,$J4074,$D$19:$D4074,$D4074)&gt;1,"SI","NO")))</f>
        <v/>
      </c>
      <c r="N4074" s="11">
        <f>IF(COUNTA($A4074:$K4074)=0,"",IF(AND($L4074="SI",$M4074="NO"),IFERROR($H4074,0),0))</f>
        <v/>
      </c>
      <c r="O4074" s="9">
        <f>IF(COUNTA($A4074:$K4074)=0,"",IF($M4074="SI","CUFE o factura duplicada dentro del reporte; no se suma dos veces",IF(IFERROR($H4074,0)&lt;=0,"DIAN reporta valor susceptible 0",IF($L4074="NO",IFERROR(LOOKUP(2,1/((LISTS!$M$2:$M$13&lt;&gt;"")*ISNUMBER(SEARCH(LISTS!$M$2:$M$13,$I4074))),LISTS!$O$2:$O$13),"Medio de pago no elegible o no identificado por DIAN"),"Apta automaticamente por pago electronico y base positiva"))))</f>
        <v/>
      </c>
    </row>
    <row r="4075">
      <c r="A4075" s="9" t="n"/>
      <c r="B4075" s="9" t="n"/>
      <c r="C4075" s="12" t="n"/>
      <c r="D4075" s="11" t="n"/>
      <c r="E4075" s="11" t="n"/>
      <c r="F4075" s="11" t="n"/>
      <c r="G4075" s="11" t="n"/>
      <c r="H4075" s="11" t="n"/>
      <c r="I4075" s="9" t="n"/>
      <c r="J4075" s="9" t="n"/>
      <c r="K4075" s="9" t="n"/>
      <c r="L4075" s="9">
        <f>IF(COUNTA($A4075:$K4075)=0,"",IF(AND(IFERROR($H4075,0)&gt;0,LEN(TRIM($K4075&amp;""))&gt;0,IFERROR(LOOKUP(2,1/((LISTS!$M$2:$M$13&lt;&gt;"")*ISNUMBER(SEARCH(LISTS!$M$2:$M$13,$I4075))),LISTS!$N$2:$N$13),"NO")="SI"),"SI","NO"))</f>
        <v/>
      </c>
      <c r="M4075" s="9">
        <f>IF(COUNTA($A4075:$K4075)=0,"",IF($K4075&lt;&gt;"",IF(COUNTIF($K$19:$K4075,$K4075)&gt;1,"SI","NO"),IF(COUNTIFS($A$19:$A4075,$A4075,$C$19:$C4075,$C4075,$J$19:$J4075,$J4075,$D$19:$D4075,$D4075)&gt;1,"SI","NO")))</f>
        <v/>
      </c>
      <c r="N4075" s="11">
        <f>IF(COUNTA($A4075:$K4075)=0,"",IF(AND($L4075="SI",$M4075="NO"),IFERROR($H4075,0),0))</f>
        <v/>
      </c>
      <c r="O4075" s="9">
        <f>IF(COUNTA($A4075:$K4075)=0,"",IF($M4075="SI","CUFE o factura duplicada dentro del reporte; no se suma dos veces",IF(IFERROR($H4075,0)&lt;=0,"DIAN reporta valor susceptible 0",IF($L4075="NO",IFERROR(LOOKUP(2,1/((LISTS!$M$2:$M$13&lt;&gt;"")*ISNUMBER(SEARCH(LISTS!$M$2:$M$13,$I4075))),LISTS!$O$2:$O$13),"Medio de pago no elegible o no identificado por DIAN"),"Apta automaticamente por pago electronico y base positiva"))))</f>
        <v/>
      </c>
    </row>
    <row r="4076">
      <c r="A4076" s="9" t="n"/>
      <c r="B4076" s="9" t="n"/>
      <c r="C4076" s="12" t="n"/>
      <c r="D4076" s="11" t="n"/>
      <c r="E4076" s="11" t="n"/>
      <c r="F4076" s="11" t="n"/>
      <c r="G4076" s="11" t="n"/>
      <c r="H4076" s="11" t="n"/>
      <c r="I4076" s="9" t="n"/>
      <c r="J4076" s="9" t="n"/>
      <c r="K4076" s="9" t="n"/>
      <c r="L4076" s="9">
        <f>IF(COUNTA($A4076:$K4076)=0,"",IF(AND(IFERROR($H4076,0)&gt;0,LEN(TRIM($K4076&amp;""))&gt;0,IFERROR(LOOKUP(2,1/((LISTS!$M$2:$M$13&lt;&gt;"")*ISNUMBER(SEARCH(LISTS!$M$2:$M$13,$I4076))),LISTS!$N$2:$N$13),"NO")="SI"),"SI","NO"))</f>
        <v/>
      </c>
      <c r="M4076" s="9">
        <f>IF(COUNTA($A4076:$K4076)=0,"",IF($K4076&lt;&gt;"",IF(COUNTIF($K$19:$K4076,$K4076)&gt;1,"SI","NO"),IF(COUNTIFS($A$19:$A4076,$A4076,$C$19:$C4076,$C4076,$J$19:$J4076,$J4076,$D$19:$D4076,$D4076)&gt;1,"SI","NO")))</f>
        <v/>
      </c>
      <c r="N4076" s="11">
        <f>IF(COUNTA($A4076:$K4076)=0,"",IF(AND($L4076="SI",$M4076="NO"),IFERROR($H4076,0),0))</f>
        <v/>
      </c>
      <c r="O4076" s="9">
        <f>IF(COUNTA($A4076:$K4076)=0,"",IF($M4076="SI","CUFE o factura duplicada dentro del reporte; no se suma dos veces",IF(IFERROR($H4076,0)&lt;=0,"DIAN reporta valor susceptible 0",IF($L4076="NO",IFERROR(LOOKUP(2,1/((LISTS!$M$2:$M$13&lt;&gt;"")*ISNUMBER(SEARCH(LISTS!$M$2:$M$13,$I4076))),LISTS!$O$2:$O$13),"Medio de pago no elegible o no identificado por DIAN"),"Apta automaticamente por pago electronico y base positiva"))))</f>
        <v/>
      </c>
    </row>
    <row r="4077">
      <c r="A4077" s="9" t="n"/>
      <c r="B4077" s="9" t="n"/>
      <c r="C4077" s="12" t="n"/>
      <c r="D4077" s="11" t="n"/>
      <c r="E4077" s="11" t="n"/>
      <c r="F4077" s="11" t="n"/>
      <c r="G4077" s="11" t="n"/>
      <c r="H4077" s="11" t="n"/>
      <c r="I4077" s="9" t="n"/>
      <c r="J4077" s="9" t="n"/>
      <c r="K4077" s="9" t="n"/>
      <c r="L4077" s="9">
        <f>IF(COUNTA($A4077:$K4077)=0,"",IF(AND(IFERROR($H4077,0)&gt;0,LEN(TRIM($K4077&amp;""))&gt;0,IFERROR(LOOKUP(2,1/((LISTS!$M$2:$M$13&lt;&gt;"")*ISNUMBER(SEARCH(LISTS!$M$2:$M$13,$I4077))),LISTS!$N$2:$N$13),"NO")="SI"),"SI","NO"))</f>
        <v/>
      </c>
      <c r="M4077" s="9">
        <f>IF(COUNTA($A4077:$K4077)=0,"",IF($K4077&lt;&gt;"",IF(COUNTIF($K$19:$K4077,$K4077)&gt;1,"SI","NO"),IF(COUNTIFS($A$19:$A4077,$A4077,$C$19:$C4077,$C4077,$J$19:$J4077,$J4077,$D$19:$D4077,$D4077)&gt;1,"SI","NO")))</f>
        <v/>
      </c>
      <c r="N4077" s="11">
        <f>IF(COUNTA($A4077:$K4077)=0,"",IF(AND($L4077="SI",$M4077="NO"),IFERROR($H4077,0),0))</f>
        <v/>
      </c>
      <c r="O4077" s="9">
        <f>IF(COUNTA($A4077:$K4077)=0,"",IF($M4077="SI","CUFE o factura duplicada dentro del reporte; no se suma dos veces",IF(IFERROR($H4077,0)&lt;=0,"DIAN reporta valor susceptible 0",IF($L4077="NO",IFERROR(LOOKUP(2,1/((LISTS!$M$2:$M$13&lt;&gt;"")*ISNUMBER(SEARCH(LISTS!$M$2:$M$13,$I4077))),LISTS!$O$2:$O$13),"Medio de pago no elegible o no identificado por DIAN"),"Apta automaticamente por pago electronico y base positiva"))))</f>
        <v/>
      </c>
    </row>
    <row r="4078">
      <c r="A4078" s="9" t="n"/>
      <c r="B4078" s="9" t="n"/>
      <c r="C4078" s="12" t="n"/>
      <c r="D4078" s="11" t="n"/>
      <c r="E4078" s="11" t="n"/>
      <c r="F4078" s="11" t="n"/>
      <c r="G4078" s="11" t="n"/>
      <c r="H4078" s="11" t="n"/>
      <c r="I4078" s="9" t="n"/>
      <c r="J4078" s="9" t="n"/>
      <c r="K4078" s="9" t="n"/>
      <c r="L4078" s="9">
        <f>IF(COUNTA($A4078:$K4078)=0,"",IF(AND(IFERROR($H4078,0)&gt;0,LEN(TRIM($K4078&amp;""))&gt;0,IFERROR(LOOKUP(2,1/((LISTS!$M$2:$M$13&lt;&gt;"")*ISNUMBER(SEARCH(LISTS!$M$2:$M$13,$I4078))),LISTS!$N$2:$N$13),"NO")="SI"),"SI","NO"))</f>
        <v/>
      </c>
      <c r="M4078" s="9">
        <f>IF(COUNTA($A4078:$K4078)=0,"",IF($K4078&lt;&gt;"",IF(COUNTIF($K$19:$K4078,$K4078)&gt;1,"SI","NO"),IF(COUNTIFS($A$19:$A4078,$A4078,$C$19:$C4078,$C4078,$J$19:$J4078,$J4078,$D$19:$D4078,$D4078)&gt;1,"SI","NO")))</f>
        <v/>
      </c>
      <c r="N4078" s="11">
        <f>IF(COUNTA($A4078:$K4078)=0,"",IF(AND($L4078="SI",$M4078="NO"),IFERROR($H4078,0),0))</f>
        <v/>
      </c>
      <c r="O4078" s="9">
        <f>IF(COUNTA($A4078:$K4078)=0,"",IF($M4078="SI","CUFE o factura duplicada dentro del reporte; no se suma dos veces",IF(IFERROR($H4078,0)&lt;=0,"DIAN reporta valor susceptible 0",IF($L4078="NO",IFERROR(LOOKUP(2,1/((LISTS!$M$2:$M$13&lt;&gt;"")*ISNUMBER(SEARCH(LISTS!$M$2:$M$13,$I4078))),LISTS!$O$2:$O$13),"Medio de pago no elegible o no identificado por DIAN"),"Apta automaticamente por pago electronico y base positiva"))))</f>
        <v/>
      </c>
    </row>
    <row r="4079">
      <c r="A4079" s="9" t="n"/>
      <c r="B4079" s="9" t="n"/>
      <c r="C4079" s="12" t="n"/>
      <c r="D4079" s="11" t="n"/>
      <c r="E4079" s="11" t="n"/>
      <c r="F4079" s="11" t="n"/>
      <c r="G4079" s="11" t="n"/>
      <c r="H4079" s="11" t="n"/>
      <c r="I4079" s="9" t="n"/>
      <c r="J4079" s="9" t="n"/>
      <c r="K4079" s="9" t="n"/>
      <c r="L4079" s="9">
        <f>IF(COUNTA($A4079:$K4079)=0,"",IF(AND(IFERROR($H4079,0)&gt;0,LEN(TRIM($K4079&amp;""))&gt;0,IFERROR(LOOKUP(2,1/((LISTS!$M$2:$M$13&lt;&gt;"")*ISNUMBER(SEARCH(LISTS!$M$2:$M$13,$I4079))),LISTS!$N$2:$N$13),"NO")="SI"),"SI","NO"))</f>
        <v/>
      </c>
      <c r="M4079" s="9">
        <f>IF(COUNTA($A4079:$K4079)=0,"",IF($K4079&lt;&gt;"",IF(COUNTIF($K$19:$K4079,$K4079)&gt;1,"SI","NO"),IF(COUNTIFS($A$19:$A4079,$A4079,$C$19:$C4079,$C4079,$J$19:$J4079,$J4079,$D$19:$D4079,$D4079)&gt;1,"SI","NO")))</f>
        <v/>
      </c>
      <c r="N4079" s="11">
        <f>IF(COUNTA($A4079:$K4079)=0,"",IF(AND($L4079="SI",$M4079="NO"),IFERROR($H4079,0),0))</f>
        <v/>
      </c>
      <c r="O4079" s="9">
        <f>IF(COUNTA($A4079:$K4079)=0,"",IF($M4079="SI","CUFE o factura duplicada dentro del reporte; no se suma dos veces",IF(IFERROR($H4079,0)&lt;=0,"DIAN reporta valor susceptible 0",IF($L4079="NO",IFERROR(LOOKUP(2,1/((LISTS!$M$2:$M$13&lt;&gt;"")*ISNUMBER(SEARCH(LISTS!$M$2:$M$13,$I4079))),LISTS!$O$2:$O$13),"Medio de pago no elegible o no identificado por DIAN"),"Apta automaticamente por pago electronico y base positiva"))))</f>
        <v/>
      </c>
    </row>
    <row r="4080">
      <c r="A4080" s="9" t="n"/>
      <c r="B4080" s="9" t="n"/>
      <c r="C4080" s="12" t="n"/>
      <c r="D4080" s="11" t="n"/>
      <c r="E4080" s="11" t="n"/>
      <c r="F4080" s="11" t="n"/>
      <c r="G4080" s="11" t="n"/>
      <c r="H4080" s="11" t="n"/>
      <c r="I4080" s="9" t="n"/>
      <c r="J4080" s="9" t="n"/>
      <c r="K4080" s="9" t="n"/>
      <c r="L4080" s="9">
        <f>IF(COUNTA($A4080:$K4080)=0,"",IF(AND(IFERROR($H4080,0)&gt;0,LEN(TRIM($K4080&amp;""))&gt;0,IFERROR(LOOKUP(2,1/((LISTS!$M$2:$M$13&lt;&gt;"")*ISNUMBER(SEARCH(LISTS!$M$2:$M$13,$I4080))),LISTS!$N$2:$N$13),"NO")="SI"),"SI","NO"))</f>
        <v/>
      </c>
      <c r="M4080" s="9">
        <f>IF(COUNTA($A4080:$K4080)=0,"",IF($K4080&lt;&gt;"",IF(COUNTIF($K$19:$K4080,$K4080)&gt;1,"SI","NO"),IF(COUNTIFS($A$19:$A4080,$A4080,$C$19:$C4080,$C4080,$J$19:$J4080,$J4080,$D$19:$D4080,$D4080)&gt;1,"SI","NO")))</f>
        <v/>
      </c>
      <c r="N4080" s="11">
        <f>IF(COUNTA($A4080:$K4080)=0,"",IF(AND($L4080="SI",$M4080="NO"),IFERROR($H4080,0),0))</f>
        <v/>
      </c>
      <c r="O4080" s="9">
        <f>IF(COUNTA($A4080:$K4080)=0,"",IF($M4080="SI","CUFE o factura duplicada dentro del reporte; no se suma dos veces",IF(IFERROR($H4080,0)&lt;=0,"DIAN reporta valor susceptible 0",IF($L4080="NO",IFERROR(LOOKUP(2,1/((LISTS!$M$2:$M$13&lt;&gt;"")*ISNUMBER(SEARCH(LISTS!$M$2:$M$13,$I4080))),LISTS!$O$2:$O$13),"Medio de pago no elegible o no identificado por DIAN"),"Apta automaticamente por pago electronico y base positiva"))))</f>
        <v/>
      </c>
    </row>
    <row r="4081">
      <c r="A4081" s="9" t="n"/>
      <c r="B4081" s="9" t="n"/>
      <c r="C4081" s="12" t="n"/>
      <c r="D4081" s="11" t="n"/>
      <c r="E4081" s="11" t="n"/>
      <c r="F4081" s="11" t="n"/>
      <c r="G4081" s="11" t="n"/>
      <c r="H4081" s="11" t="n"/>
      <c r="I4081" s="9" t="n"/>
      <c r="J4081" s="9" t="n"/>
      <c r="K4081" s="9" t="n"/>
      <c r="L4081" s="9">
        <f>IF(COUNTA($A4081:$K4081)=0,"",IF(AND(IFERROR($H4081,0)&gt;0,LEN(TRIM($K4081&amp;""))&gt;0,IFERROR(LOOKUP(2,1/((LISTS!$M$2:$M$13&lt;&gt;"")*ISNUMBER(SEARCH(LISTS!$M$2:$M$13,$I4081))),LISTS!$N$2:$N$13),"NO")="SI"),"SI","NO"))</f>
        <v/>
      </c>
      <c r="M4081" s="9">
        <f>IF(COUNTA($A4081:$K4081)=0,"",IF($K4081&lt;&gt;"",IF(COUNTIF($K$19:$K4081,$K4081)&gt;1,"SI","NO"),IF(COUNTIFS($A$19:$A4081,$A4081,$C$19:$C4081,$C4081,$J$19:$J4081,$J4081,$D$19:$D4081,$D4081)&gt;1,"SI","NO")))</f>
        <v/>
      </c>
      <c r="N4081" s="11">
        <f>IF(COUNTA($A4081:$K4081)=0,"",IF(AND($L4081="SI",$M4081="NO"),IFERROR($H4081,0),0))</f>
        <v/>
      </c>
      <c r="O4081" s="9">
        <f>IF(COUNTA($A4081:$K4081)=0,"",IF($M4081="SI","CUFE o factura duplicada dentro del reporte; no se suma dos veces",IF(IFERROR($H4081,0)&lt;=0,"DIAN reporta valor susceptible 0",IF($L4081="NO",IFERROR(LOOKUP(2,1/((LISTS!$M$2:$M$13&lt;&gt;"")*ISNUMBER(SEARCH(LISTS!$M$2:$M$13,$I4081))),LISTS!$O$2:$O$13),"Medio de pago no elegible o no identificado por DIAN"),"Apta automaticamente por pago electronico y base positiva"))))</f>
        <v/>
      </c>
    </row>
    <row r="4082">
      <c r="A4082" s="9" t="n"/>
      <c r="B4082" s="9" t="n"/>
      <c r="C4082" s="12" t="n"/>
      <c r="D4082" s="11" t="n"/>
      <c r="E4082" s="11" t="n"/>
      <c r="F4082" s="11" t="n"/>
      <c r="G4082" s="11" t="n"/>
      <c r="H4082" s="11" t="n"/>
      <c r="I4082" s="9" t="n"/>
      <c r="J4082" s="9" t="n"/>
      <c r="K4082" s="9" t="n"/>
      <c r="L4082" s="9">
        <f>IF(COUNTA($A4082:$K4082)=0,"",IF(AND(IFERROR($H4082,0)&gt;0,LEN(TRIM($K4082&amp;""))&gt;0,IFERROR(LOOKUP(2,1/((LISTS!$M$2:$M$13&lt;&gt;"")*ISNUMBER(SEARCH(LISTS!$M$2:$M$13,$I4082))),LISTS!$N$2:$N$13),"NO")="SI"),"SI","NO"))</f>
        <v/>
      </c>
      <c r="M4082" s="9">
        <f>IF(COUNTA($A4082:$K4082)=0,"",IF($K4082&lt;&gt;"",IF(COUNTIF($K$19:$K4082,$K4082)&gt;1,"SI","NO"),IF(COUNTIFS($A$19:$A4082,$A4082,$C$19:$C4082,$C4082,$J$19:$J4082,$J4082,$D$19:$D4082,$D4082)&gt;1,"SI","NO")))</f>
        <v/>
      </c>
      <c r="N4082" s="11">
        <f>IF(COUNTA($A4082:$K4082)=0,"",IF(AND($L4082="SI",$M4082="NO"),IFERROR($H4082,0),0))</f>
        <v/>
      </c>
      <c r="O4082" s="9">
        <f>IF(COUNTA($A4082:$K4082)=0,"",IF($M4082="SI","CUFE o factura duplicada dentro del reporte; no se suma dos veces",IF(IFERROR($H4082,0)&lt;=0,"DIAN reporta valor susceptible 0",IF($L4082="NO",IFERROR(LOOKUP(2,1/((LISTS!$M$2:$M$13&lt;&gt;"")*ISNUMBER(SEARCH(LISTS!$M$2:$M$13,$I4082))),LISTS!$O$2:$O$13),"Medio de pago no elegible o no identificado por DIAN"),"Apta automaticamente por pago electronico y base positiva"))))</f>
        <v/>
      </c>
    </row>
    <row r="4083">
      <c r="A4083" s="9" t="n"/>
      <c r="B4083" s="9" t="n"/>
      <c r="C4083" s="12" t="n"/>
      <c r="D4083" s="11" t="n"/>
      <c r="E4083" s="11" t="n"/>
      <c r="F4083" s="11" t="n"/>
      <c r="G4083" s="11" t="n"/>
      <c r="H4083" s="11" t="n"/>
      <c r="I4083" s="9" t="n"/>
      <c r="J4083" s="9" t="n"/>
      <c r="K4083" s="9" t="n"/>
      <c r="L4083" s="9">
        <f>IF(COUNTA($A4083:$K4083)=0,"",IF(AND(IFERROR($H4083,0)&gt;0,LEN(TRIM($K4083&amp;""))&gt;0,IFERROR(LOOKUP(2,1/((LISTS!$M$2:$M$13&lt;&gt;"")*ISNUMBER(SEARCH(LISTS!$M$2:$M$13,$I4083))),LISTS!$N$2:$N$13),"NO")="SI"),"SI","NO"))</f>
        <v/>
      </c>
      <c r="M4083" s="9">
        <f>IF(COUNTA($A4083:$K4083)=0,"",IF($K4083&lt;&gt;"",IF(COUNTIF($K$19:$K4083,$K4083)&gt;1,"SI","NO"),IF(COUNTIFS($A$19:$A4083,$A4083,$C$19:$C4083,$C4083,$J$19:$J4083,$J4083,$D$19:$D4083,$D4083)&gt;1,"SI","NO")))</f>
        <v/>
      </c>
      <c r="N4083" s="11">
        <f>IF(COUNTA($A4083:$K4083)=0,"",IF(AND($L4083="SI",$M4083="NO"),IFERROR($H4083,0),0))</f>
        <v/>
      </c>
      <c r="O4083" s="9">
        <f>IF(COUNTA($A4083:$K4083)=0,"",IF($M4083="SI","CUFE o factura duplicada dentro del reporte; no se suma dos veces",IF(IFERROR($H4083,0)&lt;=0,"DIAN reporta valor susceptible 0",IF($L4083="NO",IFERROR(LOOKUP(2,1/((LISTS!$M$2:$M$13&lt;&gt;"")*ISNUMBER(SEARCH(LISTS!$M$2:$M$13,$I4083))),LISTS!$O$2:$O$13),"Medio de pago no elegible o no identificado por DIAN"),"Apta automaticamente por pago electronico y base positiva"))))</f>
        <v/>
      </c>
    </row>
    <row r="4084">
      <c r="A4084" s="9" t="n"/>
      <c r="B4084" s="9" t="n"/>
      <c r="C4084" s="12" t="n"/>
      <c r="D4084" s="11" t="n"/>
      <c r="E4084" s="11" t="n"/>
      <c r="F4084" s="11" t="n"/>
      <c r="G4084" s="11" t="n"/>
      <c r="H4084" s="11" t="n"/>
      <c r="I4084" s="9" t="n"/>
      <c r="J4084" s="9" t="n"/>
      <c r="K4084" s="9" t="n"/>
      <c r="L4084" s="9">
        <f>IF(COUNTA($A4084:$K4084)=0,"",IF(AND(IFERROR($H4084,0)&gt;0,LEN(TRIM($K4084&amp;""))&gt;0,IFERROR(LOOKUP(2,1/((LISTS!$M$2:$M$13&lt;&gt;"")*ISNUMBER(SEARCH(LISTS!$M$2:$M$13,$I4084))),LISTS!$N$2:$N$13),"NO")="SI"),"SI","NO"))</f>
        <v/>
      </c>
      <c r="M4084" s="9">
        <f>IF(COUNTA($A4084:$K4084)=0,"",IF($K4084&lt;&gt;"",IF(COUNTIF($K$19:$K4084,$K4084)&gt;1,"SI","NO"),IF(COUNTIFS($A$19:$A4084,$A4084,$C$19:$C4084,$C4084,$J$19:$J4084,$J4084,$D$19:$D4084,$D4084)&gt;1,"SI","NO")))</f>
        <v/>
      </c>
      <c r="N4084" s="11">
        <f>IF(COUNTA($A4084:$K4084)=0,"",IF(AND($L4084="SI",$M4084="NO"),IFERROR($H4084,0),0))</f>
        <v/>
      </c>
      <c r="O4084" s="9">
        <f>IF(COUNTA($A4084:$K4084)=0,"",IF($M4084="SI","CUFE o factura duplicada dentro del reporte; no se suma dos veces",IF(IFERROR($H4084,0)&lt;=0,"DIAN reporta valor susceptible 0",IF($L4084="NO",IFERROR(LOOKUP(2,1/((LISTS!$M$2:$M$13&lt;&gt;"")*ISNUMBER(SEARCH(LISTS!$M$2:$M$13,$I4084))),LISTS!$O$2:$O$13),"Medio de pago no elegible o no identificado por DIAN"),"Apta automaticamente por pago electronico y base positiva"))))</f>
        <v/>
      </c>
    </row>
    <row r="4085">
      <c r="A4085" s="9" t="n"/>
      <c r="B4085" s="9" t="n"/>
      <c r="C4085" s="12" t="n"/>
      <c r="D4085" s="11" t="n"/>
      <c r="E4085" s="11" t="n"/>
      <c r="F4085" s="11" t="n"/>
      <c r="G4085" s="11" t="n"/>
      <c r="H4085" s="11" t="n"/>
      <c r="I4085" s="9" t="n"/>
      <c r="J4085" s="9" t="n"/>
      <c r="K4085" s="9" t="n"/>
      <c r="L4085" s="9">
        <f>IF(COUNTA($A4085:$K4085)=0,"",IF(AND(IFERROR($H4085,0)&gt;0,LEN(TRIM($K4085&amp;""))&gt;0,IFERROR(LOOKUP(2,1/((LISTS!$M$2:$M$13&lt;&gt;"")*ISNUMBER(SEARCH(LISTS!$M$2:$M$13,$I4085))),LISTS!$N$2:$N$13),"NO")="SI"),"SI","NO"))</f>
        <v/>
      </c>
      <c r="M4085" s="9">
        <f>IF(COUNTA($A4085:$K4085)=0,"",IF($K4085&lt;&gt;"",IF(COUNTIF($K$19:$K4085,$K4085)&gt;1,"SI","NO"),IF(COUNTIFS($A$19:$A4085,$A4085,$C$19:$C4085,$C4085,$J$19:$J4085,$J4085,$D$19:$D4085,$D4085)&gt;1,"SI","NO")))</f>
        <v/>
      </c>
      <c r="N4085" s="11">
        <f>IF(COUNTA($A4085:$K4085)=0,"",IF(AND($L4085="SI",$M4085="NO"),IFERROR($H4085,0),0))</f>
        <v/>
      </c>
      <c r="O4085" s="9">
        <f>IF(COUNTA($A4085:$K4085)=0,"",IF($M4085="SI","CUFE o factura duplicada dentro del reporte; no se suma dos veces",IF(IFERROR($H4085,0)&lt;=0,"DIAN reporta valor susceptible 0",IF($L4085="NO",IFERROR(LOOKUP(2,1/((LISTS!$M$2:$M$13&lt;&gt;"")*ISNUMBER(SEARCH(LISTS!$M$2:$M$13,$I4085))),LISTS!$O$2:$O$13),"Medio de pago no elegible o no identificado por DIAN"),"Apta automaticamente por pago electronico y base positiva"))))</f>
        <v/>
      </c>
    </row>
    <row r="4086">
      <c r="A4086" s="9" t="n"/>
      <c r="B4086" s="9" t="n"/>
      <c r="C4086" s="12" t="n"/>
      <c r="D4086" s="11" t="n"/>
      <c r="E4086" s="11" t="n"/>
      <c r="F4086" s="11" t="n"/>
      <c r="G4086" s="11" t="n"/>
      <c r="H4086" s="11" t="n"/>
      <c r="I4086" s="9" t="n"/>
      <c r="J4086" s="9" t="n"/>
      <c r="K4086" s="9" t="n"/>
      <c r="L4086" s="9">
        <f>IF(COUNTA($A4086:$K4086)=0,"",IF(AND(IFERROR($H4086,0)&gt;0,LEN(TRIM($K4086&amp;""))&gt;0,IFERROR(LOOKUP(2,1/((LISTS!$M$2:$M$13&lt;&gt;"")*ISNUMBER(SEARCH(LISTS!$M$2:$M$13,$I4086))),LISTS!$N$2:$N$13),"NO")="SI"),"SI","NO"))</f>
        <v/>
      </c>
      <c r="M4086" s="9">
        <f>IF(COUNTA($A4086:$K4086)=0,"",IF($K4086&lt;&gt;"",IF(COUNTIF($K$19:$K4086,$K4086)&gt;1,"SI","NO"),IF(COUNTIFS($A$19:$A4086,$A4086,$C$19:$C4086,$C4086,$J$19:$J4086,$J4086,$D$19:$D4086,$D4086)&gt;1,"SI","NO")))</f>
        <v/>
      </c>
      <c r="N4086" s="11">
        <f>IF(COUNTA($A4086:$K4086)=0,"",IF(AND($L4086="SI",$M4086="NO"),IFERROR($H4086,0),0))</f>
        <v/>
      </c>
      <c r="O4086" s="9">
        <f>IF(COUNTA($A4086:$K4086)=0,"",IF($M4086="SI","CUFE o factura duplicada dentro del reporte; no se suma dos veces",IF(IFERROR($H4086,0)&lt;=0,"DIAN reporta valor susceptible 0",IF($L4086="NO",IFERROR(LOOKUP(2,1/((LISTS!$M$2:$M$13&lt;&gt;"")*ISNUMBER(SEARCH(LISTS!$M$2:$M$13,$I4086))),LISTS!$O$2:$O$13),"Medio de pago no elegible o no identificado por DIAN"),"Apta automaticamente por pago electronico y base positiva"))))</f>
        <v/>
      </c>
    </row>
    <row r="4087">
      <c r="A4087" s="9" t="n"/>
      <c r="B4087" s="9" t="n"/>
      <c r="C4087" s="12" t="n"/>
      <c r="D4087" s="11" t="n"/>
      <c r="E4087" s="11" t="n"/>
      <c r="F4087" s="11" t="n"/>
      <c r="G4087" s="11" t="n"/>
      <c r="H4087" s="11" t="n"/>
      <c r="I4087" s="9" t="n"/>
      <c r="J4087" s="9" t="n"/>
      <c r="K4087" s="9" t="n"/>
      <c r="L4087" s="9">
        <f>IF(COUNTA($A4087:$K4087)=0,"",IF(AND(IFERROR($H4087,0)&gt;0,LEN(TRIM($K4087&amp;""))&gt;0,IFERROR(LOOKUP(2,1/((LISTS!$M$2:$M$13&lt;&gt;"")*ISNUMBER(SEARCH(LISTS!$M$2:$M$13,$I4087))),LISTS!$N$2:$N$13),"NO")="SI"),"SI","NO"))</f>
        <v/>
      </c>
      <c r="M4087" s="9">
        <f>IF(COUNTA($A4087:$K4087)=0,"",IF($K4087&lt;&gt;"",IF(COUNTIF($K$19:$K4087,$K4087)&gt;1,"SI","NO"),IF(COUNTIFS($A$19:$A4087,$A4087,$C$19:$C4087,$C4087,$J$19:$J4087,$J4087,$D$19:$D4087,$D4087)&gt;1,"SI","NO")))</f>
        <v/>
      </c>
      <c r="N4087" s="11">
        <f>IF(COUNTA($A4087:$K4087)=0,"",IF(AND($L4087="SI",$M4087="NO"),IFERROR($H4087,0),0))</f>
        <v/>
      </c>
      <c r="O4087" s="9">
        <f>IF(COUNTA($A4087:$K4087)=0,"",IF($M4087="SI","CUFE o factura duplicada dentro del reporte; no se suma dos veces",IF(IFERROR($H4087,0)&lt;=0,"DIAN reporta valor susceptible 0",IF($L4087="NO",IFERROR(LOOKUP(2,1/((LISTS!$M$2:$M$13&lt;&gt;"")*ISNUMBER(SEARCH(LISTS!$M$2:$M$13,$I4087))),LISTS!$O$2:$O$13),"Medio de pago no elegible o no identificado por DIAN"),"Apta automaticamente por pago electronico y base positiva"))))</f>
        <v/>
      </c>
    </row>
    <row r="4088">
      <c r="A4088" s="9" t="n"/>
      <c r="B4088" s="9" t="n"/>
      <c r="C4088" s="12" t="n"/>
      <c r="D4088" s="11" t="n"/>
      <c r="E4088" s="11" t="n"/>
      <c r="F4088" s="11" t="n"/>
      <c r="G4088" s="11" t="n"/>
      <c r="H4088" s="11" t="n"/>
      <c r="I4088" s="9" t="n"/>
      <c r="J4088" s="9" t="n"/>
      <c r="K4088" s="9" t="n"/>
      <c r="L4088" s="9">
        <f>IF(COUNTA($A4088:$K4088)=0,"",IF(AND(IFERROR($H4088,0)&gt;0,LEN(TRIM($K4088&amp;""))&gt;0,IFERROR(LOOKUP(2,1/((LISTS!$M$2:$M$13&lt;&gt;"")*ISNUMBER(SEARCH(LISTS!$M$2:$M$13,$I4088))),LISTS!$N$2:$N$13),"NO")="SI"),"SI","NO"))</f>
        <v/>
      </c>
      <c r="M4088" s="9">
        <f>IF(COUNTA($A4088:$K4088)=0,"",IF($K4088&lt;&gt;"",IF(COUNTIF($K$19:$K4088,$K4088)&gt;1,"SI","NO"),IF(COUNTIFS($A$19:$A4088,$A4088,$C$19:$C4088,$C4088,$J$19:$J4088,$J4088,$D$19:$D4088,$D4088)&gt;1,"SI","NO")))</f>
        <v/>
      </c>
      <c r="N4088" s="11">
        <f>IF(COUNTA($A4088:$K4088)=0,"",IF(AND($L4088="SI",$M4088="NO"),IFERROR($H4088,0),0))</f>
        <v/>
      </c>
      <c r="O4088" s="9">
        <f>IF(COUNTA($A4088:$K4088)=0,"",IF($M4088="SI","CUFE o factura duplicada dentro del reporte; no se suma dos veces",IF(IFERROR($H4088,0)&lt;=0,"DIAN reporta valor susceptible 0",IF($L4088="NO",IFERROR(LOOKUP(2,1/((LISTS!$M$2:$M$13&lt;&gt;"")*ISNUMBER(SEARCH(LISTS!$M$2:$M$13,$I4088))),LISTS!$O$2:$O$13),"Medio de pago no elegible o no identificado por DIAN"),"Apta automaticamente por pago electronico y base positiva"))))</f>
        <v/>
      </c>
    </row>
    <row r="4089">
      <c r="A4089" s="9" t="n"/>
      <c r="B4089" s="9" t="n"/>
      <c r="C4089" s="12" t="n"/>
      <c r="D4089" s="11" t="n"/>
      <c r="E4089" s="11" t="n"/>
      <c r="F4089" s="11" t="n"/>
      <c r="G4089" s="11" t="n"/>
      <c r="H4089" s="11" t="n"/>
      <c r="I4089" s="9" t="n"/>
      <c r="J4089" s="9" t="n"/>
      <c r="K4089" s="9" t="n"/>
      <c r="L4089" s="9">
        <f>IF(COUNTA($A4089:$K4089)=0,"",IF(AND(IFERROR($H4089,0)&gt;0,LEN(TRIM($K4089&amp;""))&gt;0,IFERROR(LOOKUP(2,1/((LISTS!$M$2:$M$13&lt;&gt;"")*ISNUMBER(SEARCH(LISTS!$M$2:$M$13,$I4089))),LISTS!$N$2:$N$13),"NO")="SI"),"SI","NO"))</f>
        <v/>
      </c>
      <c r="M4089" s="9">
        <f>IF(COUNTA($A4089:$K4089)=0,"",IF($K4089&lt;&gt;"",IF(COUNTIF($K$19:$K4089,$K4089)&gt;1,"SI","NO"),IF(COUNTIFS($A$19:$A4089,$A4089,$C$19:$C4089,$C4089,$J$19:$J4089,$J4089,$D$19:$D4089,$D4089)&gt;1,"SI","NO")))</f>
        <v/>
      </c>
      <c r="N4089" s="11">
        <f>IF(COUNTA($A4089:$K4089)=0,"",IF(AND($L4089="SI",$M4089="NO"),IFERROR($H4089,0),0))</f>
        <v/>
      </c>
      <c r="O4089" s="9">
        <f>IF(COUNTA($A4089:$K4089)=0,"",IF($M4089="SI","CUFE o factura duplicada dentro del reporte; no se suma dos veces",IF(IFERROR($H4089,0)&lt;=0,"DIAN reporta valor susceptible 0",IF($L4089="NO",IFERROR(LOOKUP(2,1/((LISTS!$M$2:$M$13&lt;&gt;"")*ISNUMBER(SEARCH(LISTS!$M$2:$M$13,$I4089))),LISTS!$O$2:$O$13),"Medio de pago no elegible o no identificado por DIAN"),"Apta automaticamente por pago electronico y base positiva"))))</f>
        <v/>
      </c>
    </row>
    <row r="4090">
      <c r="A4090" s="9" t="n"/>
      <c r="B4090" s="9" t="n"/>
      <c r="C4090" s="12" t="n"/>
      <c r="D4090" s="11" t="n"/>
      <c r="E4090" s="11" t="n"/>
      <c r="F4090" s="11" t="n"/>
      <c r="G4090" s="11" t="n"/>
      <c r="H4090" s="11" t="n"/>
      <c r="I4090" s="9" t="n"/>
      <c r="J4090" s="9" t="n"/>
      <c r="K4090" s="9" t="n"/>
      <c r="L4090" s="9">
        <f>IF(COUNTA($A4090:$K4090)=0,"",IF(AND(IFERROR($H4090,0)&gt;0,LEN(TRIM($K4090&amp;""))&gt;0,IFERROR(LOOKUP(2,1/((LISTS!$M$2:$M$13&lt;&gt;"")*ISNUMBER(SEARCH(LISTS!$M$2:$M$13,$I4090))),LISTS!$N$2:$N$13),"NO")="SI"),"SI","NO"))</f>
        <v/>
      </c>
      <c r="M4090" s="9">
        <f>IF(COUNTA($A4090:$K4090)=0,"",IF($K4090&lt;&gt;"",IF(COUNTIF($K$19:$K4090,$K4090)&gt;1,"SI","NO"),IF(COUNTIFS($A$19:$A4090,$A4090,$C$19:$C4090,$C4090,$J$19:$J4090,$J4090,$D$19:$D4090,$D4090)&gt;1,"SI","NO")))</f>
        <v/>
      </c>
      <c r="N4090" s="11">
        <f>IF(COUNTA($A4090:$K4090)=0,"",IF(AND($L4090="SI",$M4090="NO"),IFERROR($H4090,0),0))</f>
        <v/>
      </c>
      <c r="O4090" s="9">
        <f>IF(COUNTA($A4090:$K4090)=0,"",IF($M4090="SI","CUFE o factura duplicada dentro del reporte; no se suma dos veces",IF(IFERROR($H4090,0)&lt;=0,"DIAN reporta valor susceptible 0",IF($L4090="NO",IFERROR(LOOKUP(2,1/((LISTS!$M$2:$M$13&lt;&gt;"")*ISNUMBER(SEARCH(LISTS!$M$2:$M$13,$I4090))),LISTS!$O$2:$O$13),"Medio de pago no elegible o no identificado por DIAN"),"Apta automaticamente por pago electronico y base positiva"))))</f>
        <v/>
      </c>
    </row>
    <row r="4091">
      <c r="A4091" s="9" t="n"/>
      <c r="B4091" s="9" t="n"/>
      <c r="C4091" s="12" t="n"/>
      <c r="D4091" s="11" t="n"/>
      <c r="E4091" s="11" t="n"/>
      <c r="F4091" s="11" t="n"/>
      <c r="G4091" s="11" t="n"/>
      <c r="H4091" s="11" t="n"/>
      <c r="I4091" s="9" t="n"/>
      <c r="J4091" s="9" t="n"/>
      <c r="K4091" s="9" t="n"/>
      <c r="L4091" s="9">
        <f>IF(COUNTA($A4091:$K4091)=0,"",IF(AND(IFERROR($H4091,0)&gt;0,LEN(TRIM($K4091&amp;""))&gt;0,IFERROR(LOOKUP(2,1/((LISTS!$M$2:$M$13&lt;&gt;"")*ISNUMBER(SEARCH(LISTS!$M$2:$M$13,$I4091))),LISTS!$N$2:$N$13),"NO")="SI"),"SI","NO"))</f>
        <v/>
      </c>
      <c r="M4091" s="9">
        <f>IF(COUNTA($A4091:$K4091)=0,"",IF($K4091&lt;&gt;"",IF(COUNTIF($K$19:$K4091,$K4091)&gt;1,"SI","NO"),IF(COUNTIFS($A$19:$A4091,$A4091,$C$19:$C4091,$C4091,$J$19:$J4091,$J4091,$D$19:$D4091,$D4091)&gt;1,"SI","NO")))</f>
        <v/>
      </c>
      <c r="N4091" s="11">
        <f>IF(COUNTA($A4091:$K4091)=0,"",IF(AND($L4091="SI",$M4091="NO"),IFERROR($H4091,0),0))</f>
        <v/>
      </c>
      <c r="O4091" s="9">
        <f>IF(COUNTA($A4091:$K4091)=0,"",IF($M4091="SI","CUFE o factura duplicada dentro del reporte; no se suma dos veces",IF(IFERROR($H4091,0)&lt;=0,"DIAN reporta valor susceptible 0",IF($L4091="NO",IFERROR(LOOKUP(2,1/((LISTS!$M$2:$M$13&lt;&gt;"")*ISNUMBER(SEARCH(LISTS!$M$2:$M$13,$I4091))),LISTS!$O$2:$O$13),"Medio de pago no elegible o no identificado por DIAN"),"Apta automaticamente por pago electronico y base positiva"))))</f>
        <v/>
      </c>
    </row>
    <row r="4092">
      <c r="A4092" s="9" t="n"/>
      <c r="B4092" s="9" t="n"/>
      <c r="C4092" s="12" t="n"/>
      <c r="D4092" s="11" t="n"/>
      <c r="E4092" s="11" t="n"/>
      <c r="F4092" s="11" t="n"/>
      <c r="G4092" s="11" t="n"/>
      <c r="H4092" s="11" t="n"/>
      <c r="I4092" s="9" t="n"/>
      <c r="J4092" s="9" t="n"/>
      <c r="K4092" s="9" t="n"/>
      <c r="L4092" s="9">
        <f>IF(COUNTA($A4092:$K4092)=0,"",IF(AND(IFERROR($H4092,0)&gt;0,LEN(TRIM($K4092&amp;""))&gt;0,IFERROR(LOOKUP(2,1/((LISTS!$M$2:$M$13&lt;&gt;"")*ISNUMBER(SEARCH(LISTS!$M$2:$M$13,$I4092))),LISTS!$N$2:$N$13),"NO")="SI"),"SI","NO"))</f>
        <v/>
      </c>
      <c r="M4092" s="9">
        <f>IF(COUNTA($A4092:$K4092)=0,"",IF($K4092&lt;&gt;"",IF(COUNTIF($K$19:$K4092,$K4092)&gt;1,"SI","NO"),IF(COUNTIFS($A$19:$A4092,$A4092,$C$19:$C4092,$C4092,$J$19:$J4092,$J4092,$D$19:$D4092,$D4092)&gt;1,"SI","NO")))</f>
        <v/>
      </c>
      <c r="N4092" s="11">
        <f>IF(COUNTA($A4092:$K4092)=0,"",IF(AND($L4092="SI",$M4092="NO"),IFERROR($H4092,0),0))</f>
        <v/>
      </c>
      <c r="O4092" s="9">
        <f>IF(COUNTA($A4092:$K4092)=0,"",IF($M4092="SI","CUFE o factura duplicada dentro del reporte; no se suma dos veces",IF(IFERROR($H4092,0)&lt;=0,"DIAN reporta valor susceptible 0",IF($L4092="NO",IFERROR(LOOKUP(2,1/((LISTS!$M$2:$M$13&lt;&gt;"")*ISNUMBER(SEARCH(LISTS!$M$2:$M$13,$I4092))),LISTS!$O$2:$O$13),"Medio de pago no elegible o no identificado por DIAN"),"Apta automaticamente por pago electronico y base positiva"))))</f>
        <v/>
      </c>
    </row>
    <row r="4093">
      <c r="A4093" s="9" t="n"/>
      <c r="B4093" s="9" t="n"/>
      <c r="C4093" s="12" t="n"/>
      <c r="D4093" s="11" t="n"/>
      <c r="E4093" s="11" t="n"/>
      <c r="F4093" s="11" t="n"/>
      <c r="G4093" s="11" t="n"/>
      <c r="H4093" s="11" t="n"/>
      <c r="I4093" s="9" t="n"/>
      <c r="J4093" s="9" t="n"/>
      <c r="K4093" s="9" t="n"/>
      <c r="L4093" s="9">
        <f>IF(COUNTA($A4093:$K4093)=0,"",IF(AND(IFERROR($H4093,0)&gt;0,LEN(TRIM($K4093&amp;""))&gt;0,IFERROR(LOOKUP(2,1/((LISTS!$M$2:$M$13&lt;&gt;"")*ISNUMBER(SEARCH(LISTS!$M$2:$M$13,$I4093))),LISTS!$N$2:$N$13),"NO")="SI"),"SI","NO"))</f>
        <v/>
      </c>
      <c r="M4093" s="9">
        <f>IF(COUNTA($A4093:$K4093)=0,"",IF($K4093&lt;&gt;"",IF(COUNTIF($K$19:$K4093,$K4093)&gt;1,"SI","NO"),IF(COUNTIFS($A$19:$A4093,$A4093,$C$19:$C4093,$C4093,$J$19:$J4093,$J4093,$D$19:$D4093,$D4093)&gt;1,"SI","NO")))</f>
        <v/>
      </c>
      <c r="N4093" s="11">
        <f>IF(COUNTA($A4093:$K4093)=0,"",IF(AND($L4093="SI",$M4093="NO"),IFERROR($H4093,0),0))</f>
        <v/>
      </c>
      <c r="O4093" s="9">
        <f>IF(COUNTA($A4093:$K4093)=0,"",IF($M4093="SI","CUFE o factura duplicada dentro del reporte; no se suma dos veces",IF(IFERROR($H4093,0)&lt;=0,"DIAN reporta valor susceptible 0",IF($L4093="NO",IFERROR(LOOKUP(2,1/((LISTS!$M$2:$M$13&lt;&gt;"")*ISNUMBER(SEARCH(LISTS!$M$2:$M$13,$I4093))),LISTS!$O$2:$O$13),"Medio de pago no elegible o no identificado por DIAN"),"Apta automaticamente por pago electronico y base positiva"))))</f>
        <v/>
      </c>
    </row>
    <row r="4094">
      <c r="A4094" s="9" t="n"/>
      <c r="B4094" s="9" t="n"/>
      <c r="C4094" s="12" t="n"/>
      <c r="D4094" s="11" t="n"/>
      <c r="E4094" s="11" t="n"/>
      <c r="F4094" s="11" t="n"/>
      <c r="G4094" s="11" t="n"/>
      <c r="H4094" s="11" t="n"/>
      <c r="I4094" s="9" t="n"/>
      <c r="J4094" s="9" t="n"/>
      <c r="K4094" s="9" t="n"/>
      <c r="L4094" s="9">
        <f>IF(COUNTA($A4094:$K4094)=0,"",IF(AND(IFERROR($H4094,0)&gt;0,LEN(TRIM($K4094&amp;""))&gt;0,IFERROR(LOOKUP(2,1/((LISTS!$M$2:$M$13&lt;&gt;"")*ISNUMBER(SEARCH(LISTS!$M$2:$M$13,$I4094))),LISTS!$N$2:$N$13),"NO")="SI"),"SI","NO"))</f>
        <v/>
      </c>
      <c r="M4094" s="9">
        <f>IF(COUNTA($A4094:$K4094)=0,"",IF($K4094&lt;&gt;"",IF(COUNTIF($K$19:$K4094,$K4094)&gt;1,"SI","NO"),IF(COUNTIFS($A$19:$A4094,$A4094,$C$19:$C4094,$C4094,$J$19:$J4094,$J4094,$D$19:$D4094,$D4094)&gt;1,"SI","NO")))</f>
        <v/>
      </c>
      <c r="N4094" s="11">
        <f>IF(COUNTA($A4094:$K4094)=0,"",IF(AND($L4094="SI",$M4094="NO"),IFERROR($H4094,0),0))</f>
        <v/>
      </c>
      <c r="O4094" s="9">
        <f>IF(COUNTA($A4094:$K4094)=0,"",IF($M4094="SI","CUFE o factura duplicada dentro del reporte; no se suma dos veces",IF(IFERROR($H4094,0)&lt;=0,"DIAN reporta valor susceptible 0",IF($L4094="NO",IFERROR(LOOKUP(2,1/((LISTS!$M$2:$M$13&lt;&gt;"")*ISNUMBER(SEARCH(LISTS!$M$2:$M$13,$I4094))),LISTS!$O$2:$O$13),"Medio de pago no elegible o no identificado por DIAN"),"Apta automaticamente por pago electronico y base positiva"))))</f>
        <v/>
      </c>
    </row>
    <row r="4095">
      <c r="A4095" s="9" t="n"/>
      <c r="B4095" s="9" t="n"/>
      <c r="C4095" s="12" t="n"/>
      <c r="D4095" s="11" t="n"/>
      <c r="E4095" s="11" t="n"/>
      <c r="F4095" s="11" t="n"/>
      <c r="G4095" s="11" t="n"/>
      <c r="H4095" s="11" t="n"/>
      <c r="I4095" s="9" t="n"/>
      <c r="J4095" s="9" t="n"/>
      <c r="K4095" s="9" t="n"/>
      <c r="L4095" s="9">
        <f>IF(COUNTA($A4095:$K4095)=0,"",IF(AND(IFERROR($H4095,0)&gt;0,LEN(TRIM($K4095&amp;""))&gt;0,IFERROR(LOOKUP(2,1/((LISTS!$M$2:$M$13&lt;&gt;"")*ISNUMBER(SEARCH(LISTS!$M$2:$M$13,$I4095))),LISTS!$N$2:$N$13),"NO")="SI"),"SI","NO"))</f>
        <v/>
      </c>
      <c r="M4095" s="9">
        <f>IF(COUNTA($A4095:$K4095)=0,"",IF($K4095&lt;&gt;"",IF(COUNTIF($K$19:$K4095,$K4095)&gt;1,"SI","NO"),IF(COUNTIFS($A$19:$A4095,$A4095,$C$19:$C4095,$C4095,$J$19:$J4095,$J4095,$D$19:$D4095,$D4095)&gt;1,"SI","NO")))</f>
        <v/>
      </c>
      <c r="N4095" s="11">
        <f>IF(COUNTA($A4095:$K4095)=0,"",IF(AND($L4095="SI",$M4095="NO"),IFERROR($H4095,0),0))</f>
        <v/>
      </c>
      <c r="O4095" s="9">
        <f>IF(COUNTA($A4095:$K4095)=0,"",IF($M4095="SI","CUFE o factura duplicada dentro del reporte; no se suma dos veces",IF(IFERROR($H4095,0)&lt;=0,"DIAN reporta valor susceptible 0",IF($L4095="NO",IFERROR(LOOKUP(2,1/((LISTS!$M$2:$M$13&lt;&gt;"")*ISNUMBER(SEARCH(LISTS!$M$2:$M$13,$I4095))),LISTS!$O$2:$O$13),"Medio de pago no elegible o no identificado por DIAN"),"Apta automaticamente por pago electronico y base positiva"))))</f>
        <v/>
      </c>
    </row>
    <row r="4096">
      <c r="A4096" s="9" t="n"/>
      <c r="B4096" s="9" t="n"/>
      <c r="C4096" s="12" t="n"/>
      <c r="D4096" s="11" t="n"/>
      <c r="E4096" s="11" t="n"/>
      <c r="F4096" s="11" t="n"/>
      <c r="G4096" s="11" t="n"/>
      <c r="H4096" s="11" t="n"/>
      <c r="I4096" s="9" t="n"/>
      <c r="J4096" s="9" t="n"/>
      <c r="K4096" s="9" t="n"/>
      <c r="L4096" s="9">
        <f>IF(COUNTA($A4096:$K4096)=0,"",IF(AND(IFERROR($H4096,0)&gt;0,LEN(TRIM($K4096&amp;""))&gt;0,IFERROR(LOOKUP(2,1/((LISTS!$M$2:$M$13&lt;&gt;"")*ISNUMBER(SEARCH(LISTS!$M$2:$M$13,$I4096))),LISTS!$N$2:$N$13),"NO")="SI"),"SI","NO"))</f>
        <v/>
      </c>
      <c r="M4096" s="9">
        <f>IF(COUNTA($A4096:$K4096)=0,"",IF($K4096&lt;&gt;"",IF(COUNTIF($K$19:$K4096,$K4096)&gt;1,"SI","NO"),IF(COUNTIFS($A$19:$A4096,$A4096,$C$19:$C4096,$C4096,$J$19:$J4096,$J4096,$D$19:$D4096,$D4096)&gt;1,"SI","NO")))</f>
        <v/>
      </c>
      <c r="N4096" s="11">
        <f>IF(COUNTA($A4096:$K4096)=0,"",IF(AND($L4096="SI",$M4096="NO"),IFERROR($H4096,0),0))</f>
        <v/>
      </c>
      <c r="O4096" s="9">
        <f>IF(COUNTA($A4096:$K4096)=0,"",IF($M4096="SI","CUFE o factura duplicada dentro del reporte; no se suma dos veces",IF(IFERROR($H4096,0)&lt;=0,"DIAN reporta valor susceptible 0",IF($L4096="NO",IFERROR(LOOKUP(2,1/((LISTS!$M$2:$M$13&lt;&gt;"")*ISNUMBER(SEARCH(LISTS!$M$2:$M$13,$I4096))),LISTS!$O$2:$O$13),"Medio de pago no elegible o no identificado por DIAN"),"Apta automaticamente por pago electronico y base positiva"))))</f>
        <v/>
      </c>
    </row>
    <row r="4097">
      <c r="A4097" s="9" t="n"/>
      <c r="B4097" s="9" t="n"/>
      <c r="C4097" s="12" t="n"/>
      <c r="D4097" s="11" t="n"/>
      <c r="E4097" s="11" t="n"/>
      <c r="F4097" s="11" t="n"/>
      <c r="G4097" s="11" t="n"/>
      <c r="H4097" s="11" t="n"/>
      <c r="I4097" s="9" t="n"/>
      <c r="J4097" s="9" t="n"/>
      <c r="K4097" s="9" t="n"/>
      <c r="L4097" s="9">
        <f>IF(COUNTA($A4097:$K4097)=0,"",IF(AND(IFERROR($H4097,0)&gt;0,LEN(TRIM($K4097&amp;""))&gt;0,IFERROR(LOOKUP(2,1/((LISTS!$M$2:$M$13&lt;&gt;"")*ISNUMBER(SEARCH(LISTS!$M$2:$M$13,$I4097))),LISTS!$N$2:$N$13),"NO")="SI"),"SI","NO"))</f>
        <v/>
      </c>
      <c r="M4097" s="9">
        <f>IF(COUNTA($A4097:$K4097)=0,"",IF($K4097&lt;&gt;"",IF(COUNTIF($K$19:$K4097,$K4097)&gt;1,"SI","NO"),IF(COUNTIFS($A$19:$A4097,$A4097,$C$19:$C4097,$C4097,$J$19:$J4097,$J4097,$D$19:$D4097,$D4097)&gt;1,"SI","NO")))</f>
        <v/>
      </c>
      <c r="N4097" s="11">
        <f>IF(COUNTA($A4097:$K4097)=0,"",IF(AND($L4097="SI",$M4097="NO"),IFERROR($H4097,0),0))</f>
        <v/>
      </c>
      <c r="O4097" s="9">
        <f>IF(COUNTA($A4097:$K4097)=0,"",IF($M4097="SI","CUFE o factura duplicada dentro del reporte; no se suma dos veces",IF(IFERROR($H4097,0)&lt;=0,"DIAN reporta valor susceptible 0",IF($L4097="NO",IFERROR(LOOKUP(2,1/((LISTS!$M$2:$M$13&lt;&gt;"")*ISNUMBER(SEARCH(LISTS!$M$2:$M$13,$I4097))),LISTS!$O$2:$O$13),"Medio de pago no elegible o no identificado por DIAN"),"Apta automaticamente por pago electronico y base positiva"))))</f>
        <v/>
      </c>
    </row>
    <row r="4098">
      <c r="A4098" s="9" t="n"/>
      <c r="B4098" s="9" t="n"/>
      <c r="C4098" s="12" t="n"/>
      <c r="D4098" s="11" t="n"/>
      <c r="E4098" s="11" t="n"/>
      <c r="F4098" s="11" t="n"/>
      <c r="G4098" s="11" t="n"/>
      <c r="H4098" s="11" t="n"/>
      <c r="I4098" s="9" t="n"/>
      <c r="J4098" s="9" t="n"/>
      <c r="K4098" s="9" t="n"/>
      <c r="L4098" s="9">
        <f>IF(COUNTA($A4098:$K4098)=0,"",IF(AND(IFERROR($H4098,0)&gt;0,LEN(TRIM($K4098&amp;""))&gt;0,IFERROR(LOOKUP(2,1/((LISTS!$M$2:$M$13&lt;&gt;"")*ISNUMBER(SEARCH(LISTS!$M$2:$M$13,$I4098))),LISTS!$N$2:$N$13),"NO")="SI"),"SI","NO"))</f>
        <v/>
      </c>
      <c r="M4098" s="9">
        <f>IF(COUNTA($A4098:$K4098)=0,"",IF($K4098&lt;&gt;"",IF(COUNTIF($K$19:$K4098,$K4098)&gt;1,"SI","NO"),IF(COUNTIFS($A$19:$A4098,$A4098,$C$19:$C4098,$C4098,$J$19:$J4098,$J4098,$D$19:$D4098,$D4098)&gt;1,"SI","NO")))</f>
        <v/>
      </c>
      <c r="N4098" s="11">
        <f>IF(COUNTA($A4098:$K4098)=0,"",IF(AND($L4098="SI",$M4098="NO"),IFERROR($H4098,0),0))</f>
        <v/>
      </c>
      <c r="O4098" s="9">
        <f>IF(COUNTA($A4098:$K4098)=0,"",IF($M4098="SI","CUFE o factura duplicada dentro del reporte; no se suma dos veces",IF(IFERROR($H4098,0)&lt;=0,"DIAN reporta valor susceptible 0",IF($L4098="NO",IFERROR(LOOKUP(2,1/((LISTS!$M$2:$M$13&lt;&gt;"")*ISNUMBER(SEARCH(LISTS!$M$2:$M$13,$I4098))),LISTS!$O$2:$O$13),"Medio de pago no elegible o no identificado por DIAN"),"Apta automaticamente por pago electronico y base positiva"))))</f>
        <v/>
      </c>
    </row>
    <row r="4099">
      <c r="A4099" s="9" t="n"/>
      <c r="B4099" s="9" t="n"/>
      <c r="C4099" s="12" t="n"/>
      <c r="D4099" s="11" t="n"/>
      <c r="E4099" s="11" t="n"/>
      <c r="F4099" s="11" t="n"/>
      <c r="G4099" s="11" t="n"/>
      <c r="H4099" s="11" t="n"/>
      <c r="I4099" s="9" t="n"/>
      <c r="J4099" s="9" t="n"/>
      <c r="K4099" s="9" t="n"/>
      <c r="L4099" s="9">
        <f>IF(COUNTA($A4099:$K4099)=0,"",IF(AND(IFERROR($H4099,0)&gt;0,LEN(TRIM($K4099&amp;""))&gt;0,IFERROR(LOOKUP(2,1/((LISTS!$M$2:$M$13&lt;&gt;"")*ISNUMBER(SEARCH(LISTS!$M$2:$M$13,$I4099))),LISTS!$N$2:$N$13),"NO")="SI"),"SI","NO"))</f>
        <v/>
      </c>
      <c r="M4099" s="9">
        <f>IF(COUNTA($A4099:$K4099)=0,"",IF($K4099&lt;&gt;"",IF(COUNTIF($K$19:$K4099,$K4099)&gt;1,"SI","NO"),IF(COUNTIFS($A$19:$A4099,$A4099,$C$19:$C4099,$C4099,$J$19:$J4099,$J4099,$D$19:$D4099,$D4099)&gt;1,"SI","NO")))</f>
        <v/>
      </c>
      <c r="N4099" s="11">
        <f>IF(COUNTA($A4099:$K4099)=0,"",IF(AND($L4099="SI",$M4099="NO"),IFERROR($H4099,0),0))</f>
        <v/>
      </c>
      <c r="O4099" s="9">
        <f>IF(COUNTA($A4099:$K4099)=0,"",IF($M4099="SI","CUFE o factura duplicada dentro del reporte; no se suma dos veces",IF(IFERROR($H4099,0)&lt;=0,"DIAN reporta valor susceptible 0",IF($L4099="NO",IFERROR(LOOKUP(2,1/((LISTS!$M$2:$M$13&lt;&gt;"")*ISNUMBER(SEARCH(LISTS!$M$2:$M$13,$I4099))),LISTS!$O$2:$O$13),"Medio de pago no elegible o no identificado por DIAN"),"Apta automaticamente por pago electronico y base positiva"))))</f>
        <v/>
      </c>
    </row>
    <row r="4100">
      <c r="A4100" s="9" t="n"/>
      <c r="B4100" s="9" t="n"/>
      <c r="C4100" s="12" t="n"/>
      <c r="D4100" s="11" t="n"/>
      <c r="E4100" s="11" t="n"/>
      <c r="F4100" s="11" t="n"/>
      <c r="G4100" s="11" t="n"/>
      <c r="H4100" s="11" t="n"/>
      <c r="I4100" s="9" t="n"/>
      <c r="J4100" s="9" t="n"/>
      <c r="K4100" s="9" t="n"/>
      <c r="L4100" s="9">
        <f>IF(COUNTA($A4100:$K4100)=0,"",IF(AND(IFERROR($H4100,0)&gt;0,LEN(TRIM($K4100&amp;""))&gt;0,IFERROR(LOOKUP(2,1/((LISTS!$M$2:$M$13&lt;&gt;"")*ISNUMBER(SEARCH(LISTS!$M$2:$M$13,$I4100))),LISTS!$N$2:$N$13),"NO")="SI"),"SI","NO"))</f>
        <v/>
      </c>
      <c r="M4100" s="9">
        <f>IF(COUNTA($A4100:$K4100)=0,"",IF($K4100&lt;&gt;"",IF(COUNTIF($K$19:$K4100,$K4100)&gt;1,"SI","NO"),IF(COUNTIFS($A$19:$A4100,$A4100,$C$19:$C4100,$C4100,$J$19:$J4100,$J4100,$D$19:$D4100,$D4100)&gt;1,"SI","NO")))</f>
        <v/>
      </c>
      <c r="N4100" s="11">
        <f>IF(COUNTA($A4100:$K4100)=0,"",IF(AND($L4100="SI",$M4100="NO"),IFERROR($H4100,0),0))</f>
        <v/>
      </c>
      <c r="O4100" s="9">
        <f>IF(COUNTA($A4100:$K4100)=0,"",IF($M4100="SI","CUFE o factura duplicada dentro del reporte; no se suma dos veces",IF(IFERROR($H4100,0)&lt;=0,"DIAN reporta valor susceptible 0",IF($L4100="NO",IFERROR(LOOKUP(2,1/((LISTS!$M$2:$M$13&lt;&gt;"")*ISNUMBER(SEARCH(LISTS!$M$2:$M$13,$I4100))),LISTS!$O$2:$O$13),"Medio de pago no elegible o no identificado por DIAN"),"Apta automaticamente por pago electronico y base positiva"))))</f>
        <v/>
      </c>
    </row>
    <row r="4101">
      <c r="A4101" s="9" t="n"/>
      <c r="B4101" s="9" t="n"/>
      <c r="C4101" s="12" t="n"/>
      <c r="D4101" s="11" t="n"/>
      <c r="E4101" s="11" t="n"/>
      <c r="F4101" s="11" t="n"/>
      <c r="G4101" s="11" t="n"/>
      <c r="H4101" s="11" t="n"/>
      <c r="I4101" s="9" t="n"/>
      <c r="J4101" s="9" t="n"/>
      <c r="K4101" s="9" t="n"/>
      <c r="L4101" s="9">
        <f>IF(COUNTA($A4101:$K4101)=0,"",IF(AND(IFERROR($H4101,0)&gt;0,LEN(TRIM($K4101&amp;""))&gt;0,IFERROR(LOOKUP(2,1/((LISTS!$M$2:$M$13&lt;&gt;"")*ISNUMBER(SEARCH(LISTS!$M$2:$M$13,$I4101))),LISTS!$N$2:$N$13),"NO")="SI"),"SI","NO"))</f>
        <v/>
      </c>
      <c r="M4101" s="9">
        <f>IF(COUNTA($A4101:$K4101)=0,"",IF($K4101&lt;&gt;"",IF(COUNTIF($K$19:$K4101,$K4101)&gt;1,"SI","NO"),IF(COUNTIFS($A$19:$A4101,$A4101,$C$19:$C4101,$C4101,$J$19:$J4101,$J4101,$D$19:$D4101,$D4101)&gt;1,"SI","NO")))</f>
        <v/>
      </c>
      <c r="N4101" s="11">
        <f>IF(COUNTA($A4101:$K4101)=0,"",IF(AND($L4101="SI",$M4101="NO"),IFERROR($H4101,0),0))</f>
        <v/>
      </c>
      <c r="O4101" s="9">
        <f>IF(COUNTA($A4101:$K4101)=0,"",IF($M4101="SI","CUFE o factura duplicada dentro del reporte; no se suma dos veces",IF(IFERROR($H4101,0)&lt;=0,"DIAN reporta valor susceptible 0",IF($L4101="NO",IFERROR(LOOKUP(2,1/((LISTS!$M$2:$M$13&lt;&gt;"")*ISNUMBER(SEARCH(LISTS!$M$2:$M$13,$I4101))),LISTS!$O$2:$O$13),"Medio de pago no elegible o no identificado por DIAN"),"Apta automaticamente por pago electronico y base positiva"))))</f>
        <v/>
      </c>
    </row>
    <row r="4102">
      <c r="A4102" s="9" t="n"/>
      <c r="B4102" s="9" t="n"/>
      <c r="C4102" s="12" t="n"/>
      <c r="D4102" s="11" t="n"/>
      <c r="E4102" s="11" t="n"/>
      <c r="F4102" s="11" t="n"/>
      <c r="G4102" s="11" t="n"/>
      <c r="H4102" s="11" t="n"/>
      <c r="I4102" s="9" t="n"/>
      <c r="J4102" s="9" t="n"/>
      <c r="K4102" s="9" t="n"/>
      <c r="L4102" s="9">
        <f>IF(COUNTA($A4102:$K4102)=0,"",IF(AND(IFERROR($H4102,0)&gt;0,LEN(TRIM($K4102&amp;""))&gt;0,IFERROR(LOOKUP(2,1/((LISTS!$M$2:$M$13&lt;&gt;"")*ISNUMBER(SEARCH(LISTS!$M$2:$M$13,$I4102))),LISTS!$N$2:$N$13),"NO")="SI"),"SI","NO"))</f>
        <v/>
      </c>
      <c r="M4102" s="9">
        <f>IF(COUNTA($A4102:$K4102)=0,"",IF($K4102&lt;&gt;"",IF(COUNTIF($K$19:$K4102,$K4102)&gt;1,"SI","NO"),IF(COUNTIFS($A$19:$A4102,$A4102,$C$19:$C4102,$C4102,$J$19:$J4102,$J4102,$D$19:$D4102,$D4102)&gt;1,"SI","NO")))</f>
        <v/>
      </c>
      <c r="N4102" s="11">
        <f>IF(COUNTA($A4102:$K4102)=0,"",IF(AND($L4102="SI",$M4102="NO"),IFERROR($H4102,0),0))</f>
        <v/>
      </c>
      <c r="O4102" s="9">
        <f>IF(COUNTA($A4102:$K4102)=0,"",IF($M4102="SI","CUFE o factura duplicada dentro del reporte; no se suma dos veces",IF(IFERROR($H4102,0)&lt;=0,"DIAN reporta valor susceptible 0",IF($L4102="NO",IFERROR(LOOKUP(2,1/((LISTS!$M$2:$M$13&lt;&gt;"")*ISNUMBER(SEARCH(LISTS!$M$2:$M$13,$I4102))),LISTS!$O$2:$O$13),"Medio de pago no elegible o no identificado por DIAN"),"Apta automaticamente por pago electronico y base positiva"))))</f>
        <v/>
      </c>
    </row>
    <row r="4103">
      <c r="A4103" s="9" t="n"/>
      <c r="B4103" s="9" t="n"/>
      <c r="C4103" s="12" t="n"/>
      <c r="D4103" s="11" t="n"/>
      <c r="E4103" s="11" t="n"/>
      <c r="F4103" s="11" t="n"/>
      <c r="G4103" s="11" t="n"/>
      <c r="H4103" s="11" t="n"/>
      <c r="I4103" s="9" t="n"/>
      <c r="J4103" s="9" t="n"/>
      <c r="K4103" s="9" t="n"/>
      <c r="L4103" s="9">
        <f>IF(COUNTA($A4103:$K4103)=0,"",IF(AND(IFERROR($H4103,0)&gt;0,LEN(TRIM($K4103&amp;""))&gt;0,IFERROR(LOOKUP(2,1/((LISTS!$M$2:$M$13&lt;&gt;"")*ISNUMBER(SEARCH(LISTS!$M$2:$M$13,$I4103))),LISTS!$N$2:$N$13),"NO")="SI"),"SI","NO"))</f>
        <v/>
      </c>
      <c r="M4103" s="9">
        <f>IF(COUNTA($A4103:$K4103)=0,"",IF($K4103&lt;&gt;"",IF(COUNTIF($K$19:$K4103,$K4103)&gt;1,"SI","NO"),IF(COUNTIFS($A$19:$A4103,$A4103,$C$19:$C4103,$C4103,$J$19:$J4103,$J4103,$D$19:$D4103,$D4103)&gt;1,"SI","NO")))</f>
        <v/>
      </c>
      <c r="N4103" s="11">
        <f>IF(COUNTA($A4103:$K4103)=0,"",IF(AND($L4103="SI",$M4103="NO"),IFERROR($H4103,0),0))</f>
        <v/>
      </c>
      <c r="O4103" s="9">
        <f>IF(COUNTA($A4103:$K4103)=0,"",IF($M4103="SI","CUFE o factura duplicada dentro del reporte; no se suma dos veces",IF(IFERROR($H4103,0)&lt;=0,"DIAN reporta valor susceptible 0",IF($L4103="NO",IFERROR(LOOKUP(2,1/((LISTS!$M$2:$M$13&lt;&gt;"")*ISNUMBER(SEARCH(LISTS!$M$2:$M$13,$I4103))),LISTS!$O$2:$O$13),"Medio de pago no elegible o no identificado por DIAN"),"Apta automaticamente por pago electronico y base positiva"))))</f>
        <v/>
      </c>
    </row>
    <row r="4104">
      <c r="A4104" s="9" t="n"/>
      <c r="B4104" s="9" t="n"/>
      <c r="C4104" s="12" t="n"/>
      <c r="D4104" s="11" t="n"/>
      <c r="E4104" s="11" t="n"/>
      <c r="F4104" s="11" t="n"/>
      <c r="G4104" s="11" t="n"/>
      <c r="H4104" s="11" t="n"/>
      <c r="I4104" s="9" t="n"/>
      <c r="J4104" s="9" t="n"/>
      <c r="K4104" s="9" t="n"/>
      <c r="L4104" s="9">
        <f>IF(COUNTA($A4104:$K4104)=0,"",IF(AND(IFERROR($H4104,0)&gt;0,LEN(TRIM($K4104&amp;""))&gt;0,IFERROR(LOOKUP(2,1/((LISTS!$M$2:$M$13&lt;&gt;"")*ISNUMBER(SEARCH(LISTS!$M$2:$M$13,$I4104))),LISTS!$N$2:$N$13),"NO")="SI"),"SI","NO"))</f>
        <v/>
      </c>
      <c r="M4104" s="9">
        <f>IF(COUNTA($A4104:$K4104)=0,"",IF($K4104&lt;&gt;"",IF(COUNTIF($K$19:$K4104,$K4104)&gt;1,"SI","NO"),IF(COUNTIFS($A$19:$A4104,$A4104,$C$19:$C4104,$C4104,$J$19:$J4104,$J4104,$D$19:$D4104,$D4104)&gt;1,"SI","NO")))</f>
        <v/>
      </c>
      <c r="N4104" s="11">
        <f>IF(COUNTA($A4104:$K4104)=0,"",IF(AND($L4104="SI",$M4104="NO"),IFERROR($H4104,0),0))</f>
        <v/>
      </c>
      <c r="O4104" s="9">
        <f>IF(COUNTA($A4104:$K4104)=0,"",IF($M4104="SI","CUFE o factura duplicada dentro del reporte; no se suma dos veces",IF(IFERROR($H4104,0)&lt;=0,"DIAN reporta valor susceptible 0",IF($L4104="NO",IFERROR(LOOKUP(2,1/((LISTS!$M$2:$M$13&lt;&gt;"")*ISNUMBER(SEARCH(LISTS!$M$2:$M$13,$I4104))),LISTS!$O$2:$O$13),"Medio de pago no elegible o no identificado por DIAN"),"Apta automaticamente por pago electronico y base positiva"))))</f>
        <v/>
      </c>
    </row>
    <row r="4105">
      <c r="A4105" s="9" t="n"/>
      <c r="B4105" s="9" t="n"/>
      <c r="C4105" s="12" t="n"/>
      <c r="D4105" s="11" t="n"/>
      <c r="E4105" s="11" t="n"/>
      <c r="F4105" s="11" t="n"/>
      <c r="G4105" s="11" t="n"/>
      <c r="H4105" s="11" t="n"/>
      <c r="I4105" s="9" t="n"/>
      <c r="J4105" s="9" t="n"/>
      <c r="K4105" s="9" t="n"/>
      <c r="L4105" s="9">
        <f>IF(COUNTA($A4105:$K4105)=0,"",IF(AND(IFERROR($H4105,0)&gt;0,LEN(TRIM($K4105&amp;""))&gt;0,IFERROR(LOOKUP(2,1/((LISTS!$M$2:$M$13&lt;&gt;"")*ISNUMBER(SEARCH(LISTS!$M$2:$M$13,$I4105))),LISTS!$N$2:$N$13),"NO")="SI"),"SI","NO"))</f>
        <v/>
      </c>
      <c r="M4105" s="9">
        <f>IF(COUNTA($A4105:$K4105)=0,"",IF($K4105&lt;&gt;"",IF(COUNTIF($K$19:$K4105,$K4105)&gt;1,"SI","NO"),IF(COUNTIFS($A$19:$A4105,$A4105,$C$19:$C4105,$C4105,$J$19:$J4105,$J4105,$D$19:$D4105,$D4105)&gt;1,"SI","NO")))</f>
        <v/>
      </c>
      <c r="N4105" s="11">
        <f>IF(COUNTA($A4105:$K4105)=0,"",IF(AND($L4105="SI",$M4105="NO"),IFERROR($H4105,0),0))</f>
        <v/>
      </c>
      <c r="O4105" s="9">
        <f>IF(COUNTA($A4105:$K4105)=0,"",IF($M4105="SI","CUFE o factura duplicada dentro del reporte; no se suma dos veces",IF(IFERROR($H4105,0)&lt;=0,"DIAN reporta valor susceptible 0",IF($L4105="NO",IFERROR(LOOKUP(2,1/((LISTS!$M$2:$M$13&lt;&gt;"")*ISNUMBER(SEARCH(LISTS!$M$2:$M$13,$I4105))),LISTS!$O$2:$O$13),"Medio de pago no elegible o no identificado por DIAN"),"Apta automaticamente por pago electronico y base positiva"))))</f>
        <v/>
      </c>
    </row>
    <row r="4106">
      <c r="A4106" s="9" t="n"/>
      <c r="B4106" s="9" t="n"/>
      <c r="C4106" s="12" t="n"/>
      <c r="D4106" s="11" t="n"/>
      <c r="E4106" s="11" t="n"/>
      <c r="F4106" s="11" t="n"/>
      <c r="G4106" s="11" t="n"/>
      <c r="H4106" s="11" t="n"/>
      <c r="I4106" s="9" t="n"/>
      <c r="J4106" s="9" t="n"/>
      <c r="K4106" s="9" t="n"/>
      <c r="L4106" s="9">
        <f>IF(COUNTA($A4106:$K4106)=0,"",IF(AND(IFERROR($H4106,0)&gt;0,LEN(TRIM($K4106&amp;""))&gt;0,IFERROR(LOOKUP(2,1/((LISTS!$M$2:$M$13&lt;&gt;"")*ISNUMBER(SEARCH(LISTS!$M$2:$M$13,$I4106))),LISTS!$N$2:$N$13),"NO")="SI"),"SI","NO"))</f>
        <v/>
      </c>
      <c r="M4106" s="9">
        <f>IF(COUNTA($A4106:$K4106)=0,"",IF($K4106&lt;&gt;"",IF(COUNTIF($K$19:$K4106,$K4106)&gt;1,"SI","NO"),IF(COUNTIFS($A$19:$A4106,$A4106,$C$19:$C4106,$C4106,$J$19:$J4106,$J4106,$D$19:$D4106,$D4106)&gt;1,"SI","NO")))</f>
        <v/>
      </c>
      <c r="N4106" s="11">
        <f>IF(COUNTA($A4106:$K4106)=0,"",IF(AND($L4106="SI",$M4106="NO"),IFERROR($H4106,0),0))</f>
        <v/>
      </c>
      <c r="O4106" s="9">
        <f>IF(COUNTA($A4106:$K4106)=0,"",IF($M4106="SI","CUFE o factura duplicada dentro del reporte; no se suma dos veces",IF(IFERROR($H4106,0)&lt;=0,"DIAN reporta valor susceptible 0",IF($L4106="NO",IFERROR(LOOKUP(2,1/((LISTS!$M$2:$M$13&lt;&gt;"")*ISNUMBER(SEARCH(LISTS!$M$2:$M$13,$I4106))),LISTS!$O$2:$O$13),"Medio de pago no elegible o no identificado por DIAN"),"Apta automaticamente por pago electronico y base positiva"))))</f>
        <v/>
      </c>
    </row>
    <row r="4107">
      <c r="A4107" s="9" t="n"/>
      <c r="B4107" s="9" t="n"/>
      <c r="C4107" s="12" t="n"/>
      <c r="D4107" s="11" t="n"/>
      <c r="E4107" s="11" t="n"/>
      <c r="F4107" s="11" t="n"/>
      <c r="G4107" s="11" t="n"/>
      <c r="H4107" s="11" t="n"/>
      <c r="I4107" s="9" t="n"/>
      <c r="J4107" s="9" t="n"/>
      <c r="K4107" s="9" t="n"/>
      <c r="L4107" s="9">
        <f>IF(COUNTA($A4107:$K4107)=0,"",IF(AND(IFERROR($H4107,0)&gt;0,LEN(TRIM($K4107&amp;""))&gt;0,IFERROR(LOOKUP(2,1/((LISTS!$M$2:$M$13&lt;&gt;"")*ISNUMBER(SEARCH(LISTS!$M$2:$M$13,$I4107))),LISTS!$N$2:$N$13),"NO")="SI"),"SI","NO"))</f>
        <v/>
      </c>
      <c r="M4107" s="9">
        <f>IF(COUNTA($A4107:$K4107)=0,"",IF($K4107&lt;&gt;"",IF(COUNTIF($K$19:$K4107,$K4107)&gt;1,"SI","NO"),IF(COUNTIFS($A$19:$A4107,$A4107,$C$19:$C4107,$C4107,$J$19:$J4107,$J4107,$D$19:$D4107,$D4107)&gt;1,"SI","NO")))</f>
        <v/>
      </c>
      <c r="N4107" s="11">
        <f>IF(COUNTA($A4107:$K4107)=0,"",IF(AND($L4107="SI",$M4107="NO"),IFERROR($H4107,0),0))</f>
        <v/>
      </c>
      <c r="O4107" s="9">
        <f>IF(COUNTA($A4107:$K4107)=0,"",IF($M4107="SI","CUFE o factura duplicada dentro del reporte; no se suma dos veces",IF(IFERROR($H4107,0)&lt;=0,"DIAN reporta valor susceptible 0",IF($L4107="NO",IFERROR(LOOKUP(2,1/((LISTS!$M$2:$M$13&lt;&gt;"")*ISNUMBER(SEARCH(LISTS!$M$2:$M$13,$I4107))),LISTS!$O$2:$O$13),"Medio de pago no elegible o no identificado por DIAN"),"Apta automaticamente por pago electronico y base positiva"))))</f>
        <v/>
      </c>
    </row>
    <row r="4108">
      <c r="A4108" s="9" t="n"/>
      <c r="B4108" s="9" t="n"/>
      <c r="C4108" s="12" t="n"/>
      <c r="D4108" s="11" t="n"/>
      <c r="E4108" s="11" t="n"/>
      <c r="F4108" s="11" t="n"/>
      <c r="G4108" s="11" t="n"/>
      <c r="H4108" s="11" t="n"/>
      <c r="I4108" s="9" t="n"/>
      <c r="J4108" s="9" t="n"/>
      <c r="K4108" s="9" t="n"/>
      <c r="L4108" s="9">
        <f>IF(COUNTA($A4108:$K4108)=0,"",IF(AND(IFERROR($H4108,0)&gt;0,LEN(TRIM($K4108&amp;""))&gt;0,IFERROR(LOOKUP(2,1/((LISTS!$M$2:$M$13&lt;&gt;"")*ISNUMBER(SEARCH(LISTS!$M$2:$M$13,$I4108))),LISTS!$N$2:$N$13),"NO")="SI"),"SI","NO"))</f>
        <v/>
      </c>
      <c r="M4108" s="9">
        <f>IF(COUNTA($A4108:$K4108)=0,"",IF($K4108&lt;&gt;"",IF(COUNTIF($K$19:$K4108,$K4108)&gt;1,"SI","NO"),IF(COUNTIFS($A$19:$A4108,$A4108,$C$19:$C4108,$C4108,$J$19:$J4108,$J4108,$D$19:$D4108,$D4108)&gt;1,"SI","NO")))</f>
        <v/>
      </c>
      <c r="N4108" s="11">
        <f>IF(COUNTA($A4108:$K4108)=0,"",IF(AND($L4108="SI",$M4108="NO"),IFERROR($H4108,0),0))</f>
        <v/>
      </c>
      <c r="O4108" s="9">
        <f>IF(COUNTA($A4108:$K4108)=0,"",IF($M4108="SI","CUFE o factura duplicada dentro del reporte; no se suma dos veces",IF(IFERROR($H4108,0)&lt;=0,"DIAN reporta valor susceptible 0",IF($L4108="NO",IFERROR(LOOKUP(2,1/((LISTS!$M$2:$M$13&lt;&gt;"")*ISNUMBER(SEARCH(LISTS!$M$2:$M$13,$I4108))),LISTS!$O$2:$O$13),"Medio de pago no elegible o no identificado por DIAN"),"Apta automaticamente por pago electronico y base positiva"))))</f>
        <v/>
      </c>
    </row>
    <row r="4109">
      <c r="A4109" s="9" t="n"/>
      <c r="B4109" s="9" t="n"/>
      <c r="C4109" s="12" t="n"/>
      <c r="D4109" s="11" t="n"/>
      <c r="E4109" s="11" t="n"/>
      <c r="F4109" s="11" t="n"/>
      <c r="G4109" s="11" t="n"/>
      <c r="H4109" s="11" t="n"/>
      <c r="I4109" s="9" t="n"/>
      <c r="J4109" s="9" t="n"/>
      <c r="K4109" s="9" t="n"/>
      <c r="L4109" s="9">
        <f>IF(COUNTA($A4109:$K4109)=0,"",IF(AND(IFERROR($H4109,0)&gt;0,LEN(TRIM($K4109&amp;""))&gt;0,IFERROR(LOOKUP(2,1/((LISTS!$M$2:$M$13&lt;&gt;"")*ISNUMBER(SEARCH(LISTS!$M$2:$M$13,$I4109))),LISTS!$N$2:$N$13),"NO")="SI"),"SI","NO"))</f>
        <v/>
      </c>
      <c r="M4109" s="9">
        <f>IF(COUNTA($A4109:$K4109)=0,"",IF($K4109&lt;&gt;"",IF(COUNTIF($K$19:$K4109,$K4109)&gt;1,"SI","NO"),IF(COUNTIFS($A$19:$A4109,$A4109,$C$19:$C4109,$C4109,$J$19:$J4109,$J4109,$D$19:$D4109,$D4109)&gt;1,"SI","NO")))</f>
        <v/>
      </c>
      <c r="N4109" s="11">
        <f>IF(COUNTA($A4109:$K4109)=0,"",IF(AND($L4109="SI",$M4109="NO"),IFERROR($H4109,0),0))</f>
        <v/>
      </c>
      <c r="O4109" s="9">
        <f>IF(COUNTA($A4109:$K4109)=0,"",IF($M4109="SI","CUFE o factura duplicada dentro del reporte; no se suma dos veces",IF(IFERROR($H4109,0)&lt;=0,"DIAN reporta valor susceptible 0",IF($L4109="NO",IFERROR(LOOKUP(2,1/((LISTS!$M$2:$M$13&lt;&gt;"")*ISNUMBER(SEARCH(LISTS!$M$2:$M$13,$I4109))),LISTS!$O$2:$O$13),"Medio de pago no elegible o no identificado por DIAN"),"Apta automaticamente por pago electronico y base positiva"))))</f>
        <v/>
      </c>
    </row>
    <row r="4110">
      <c r="A4110" s="9" t="n"/>
      <c r="B4110" s="9" t="n"/>
      <c r="C4110" s="12" t="n"/>
      <c r="D4110" s="11" t="n"/>
      <c r="E4110" s="11" t="n"/>
      <c r="F4110" s="11" t="n"/>
      <c r="G4110" s="11" t="n"/>
      <c r="H4110" s="11" t="n"/>
      <c r="I4110" s="9" t="n"/>
      <c r="J4110" s="9" t="n"/>
      <c r="K4110" s="9" t="n"/>
      <c r="L4110" s="9">
        <f>IF(COUNTA($A4110:$K4110)=0,"",IF(AND(IFERROR($H4110,0)&gt;0,LEN(TRIM($K4110&amp;""))&gt;0,IFERROR(LOOKUP(2,1/((LISTS!$M$2:$M$13&lt;&gt;"")*ISNUMBER(SEARCH(LISTS!$M$2:$M$13,$I4110))),LISTS!$N$2:$N$13),"NO")="SI"),"SI","NO"))</f>
        <v/>
      </c>
      <c r="M4110" s="9">
        <f>IF(COUNTA($A4110:$K4110)=0,"",IF($K4110&lt;&gt;"",IF(COUNTIF($K$19:$K4110,$K4110)&gt;1,"SI","NO"),IF(COUNTIFS($A$19:$A4110,$A4110,$C$19:$C4110,$C4110,$J$19:$J4110,$J4110,$D$19:$D4110,$D4110)&gt;1,"SI","NO")))</f>
        <v/>
      </c>
      <c r="N4110" s="11">
        <f>IF(COUNTA($A4110:$K4110)=0,"",IF(AND($L4110="SI",$M4110="NO"),IFERROR($H4110,0),0))</f>
        <v/>
      </c>
      <c r="O4110" s="9">
        <f>IF(COUNTA($A4110:$K4110)=0,"",IF($M4110="SI","CUFE o factura duplicada dentro del reporte; no se suma dos veces",IF(IFERROR($H4110,0)&lt;=0,"DIAN reporta valor susceptible 0",IF($L4110="NO",IFERROR(LOOKUP(2,1/((LISTS!$M$2:$M$13&lt;&gt;"")*ISNUMBER(SEARCH(LISTS!$M$2:$M$13,$I4110))),LISTS!$O$2:$O$13),"Medio de pago no elegible o no identificado por DIAN"),"Apta automaticamente por pago electronico y base positiva"))))</f>
        <v/>
      </c>
    </row>
    <row r="4111">
      <c r="A4111" s="9" t="n"/>
      <c r="B4111" s="9" t="n"/>
      <c r="C4111" s="12" t="n"/>
      <c r="D4111" s="11" t="n"/>
      <c r="E4111" s="11" t="n"/>
      <c r="F4111" s="11" t="n"/>
      <c r="G4111" s="11" t="n"/>
      <c r="H4111" s="11" t="n"/>
      <c r="I4111" s="9" t="n"/>
      <c r="J4111" s="9" t="n"/>
      <c r="K4111" s="9" t="n"/>
      <c r="L4111" s="9">
        <f>IF(COUNTA($A4111:$K4111)=0,"",IF(AND(IFERROR($H4111,0)&gt;0,LEN(TRIM($K4111&amp;""))&gt;0,IFERROR(LOOKUP(2,1/((LISTS!$M$2:$M$13&lt;&gt;"")*ISNUMBER(SEARCH(LISTS!$M$2:$M$13,$I4111))),LISTS!$N$2:$N$13),"NO")="SI"),"SI","NO"))</f>
        <v/>
      </c>
      <c r="M4111" s="9">
        <f>IF(COUNTA($A4111:$K4111)=0,"",IF($K4111&lt;&gt;"",IF(COUNTIF($K$19:$K4111,$K4111)&gt;1,"SI","NO"),IF(COUNTIFS($A$19:$A4111,$A4111,$C$19:$C4111,$C4111,$J$19:$J4111,$J4111,$D$19:$D4111,$D4111)&gt;1,"SI","NO")))</f>
        <v/>
      </c>
      <c r="N4111" s="11">
        <f>IF(COUNTA($A4111:$K4111)=0,"",IF(AND($L4111="SI",$M4111="NO"),IFERROR($H4111,0),0))</f>
        <v/>
      </c>
      <c r="O4111" s="9">
        <f>IF(COUNTA($A4111:$K4111)=0,"",IF($M4111="SI","CUFE o factura duplicada dentro del reporte; no se suma dos veces",IF(IFERROR($H4111,0)&lt;=0,"DIAN reporta valor susceptible 0",IF($L4111="NO",IFERROR(LOOKUP(2,1/((LISTS!$M$2:$M$13&lt;&gt;"")*ISNUMBER(SEARCH(LISTS!$M$2:$M$13,$I4111))),LISTS!$O$2:$O$13),"Medio de pago no elegible o no identificado por DIAN"),"Apta automaticamente por pago electronico y base positiva"))))</f>
        <v/>
      </c>
    </row>
    <row r="4112">
      <c r="A4112" s="9" t="n"/>
      <c r="B4112" s="9" t="n"/>
      <c r="C4112" s="12" t="n"/>
      <c r="D4112" s="11" t="n"/>
      <c r="E4112" s="11" t="n"/>
      <c r="F4112" s="11" t="n"/>
      <c r="G4112" s="11" t="n"/>
      <c r="H4112" s="11" t="n"/>
      <c r="I4112" s="9" t="n"/>
      <c r="J4112" s="9" t="n"/>
      <c r="K4112" s="9" t="n"/>
      <c r="L4112" s="9">
        <f>IF(COUNTA($A4112:$K4112)=0,"",IF(AND(IFERROR($H4112,0)&gt;0,LEN(TRIM($K4112&amp;""))&gt;0,IFERROR(LOOKUP(2,1/((LISTS!$M$2:$M$13&lt;&gt;"")*ISNUMBER(SEARCH(LISTS!$M$2:$M$13,$I4112))),LISTS!$N$2:$N$13),"NO")="SI"),"SI","NO"))</f>
        <v/>
      </c>
      <c r="M4112" s="9">
        <f>IF(COUNTA($A4112:$K4112)=0,"",IF($K4112&lt;&gt;"",IF(COUNTIF($K$19:$K4112,$K4112)&gt;1,"SI","NO"),IF(COUNTIFS($A$19:$A4112,$A4112,$C$19:$C4112,$C4112,$J$19:$J4112,$J4112,$D$19:$D4112,$D4112)&gt;1,"SI","NO")))</f>
        <v/>
      </c>
      <c r="N4112" s="11">
        <f>IF(COUNTA($A4112:$K4112)=0,"",IF(AND($L4112="SI",$M4112="NO"),IFERROR($H4112,0),0))</f>
        <v/>
      </c>
      <c r="O4112" s="9">
        <f>IF(COUNTA($A4112:$K4112)=0,"",IF($M4112="SI","CUFE o factura duplicada dentro del reporte; no se suma dos veces",IF(IFERROR($H4112,0)&lt;=0,"DIAN reporta valor susceptible 0",IF($L4112="NO",IFERROR(LOOKUP(2,1/((LISTS!$M$2:$M$13&lt;&gt;"")*ISNUMBER(SEARCH(LISTS!$M$2:$M$13,$I4112))),LISTS!$O$2:$O$13),"Medio de pago no elegible o no identificado por DIAN"),"Apta automaticamente por pago electronico y base positiva"))))</f>
        <v/>
      </c>
    </row>
    <row r="4113">
      <c r="A4113" s="9" t="n"/>
      <c r="B4113" s="9" t="n"/>
      <c r="C4113" s="12" t="n"/>
      <c r="D4113" s="11" t="n"/>
      <c r="E4113" s="11" t="n"/>
      <c r="F4113" s="11" t="n"/>
      <c r="G4113" s="11" t="n"/>
      <c r="H4113" s="11" t="n"/>
      <c r="I4113" s="9" t="n"/>
      <c r="J4113" s="9" t="n"/>
      <c r="K4113" s="9" t="n"/>
      <c r="L4113" s="9">
        <f>IF(COUNTA($A4113:$K4113)=0,"",IF(AND(IFERROR($H4113,0)&gt;0,LEN(TRIM($K4113&amp;""))&gt;0,IFERROR(LOOKUP(2,1/((LISTS!$M$2:$M$13&lt;&gt;"")*ISNUMBER(SEARCH(LISTS!$M$2:$M$13,$I4113))),LISTS!$N$2:$N$13),"NO")="SI"),"SI","NO"))</f>
        <v/>
      </c>
      <c r="M4113" s="9">
        <f>IF(COUNTA($A4113:$K4113)=0,"",IF($K4113&lt;&gt;"",IF(COUNTIF($K$19:$K4113,$K4113)&gt;1,"SI","NO"),IF(COUNTIFS($A$19:$A4113,$A4113,$C$19:$C4113,$C4113,$J$19:$J4113,$J4113,$D$19:$D4113,$D4113)&gt;1,"SI","NO")))</f>
        <v/>
      </c>
      <c r="N4113" s="11">
        <f>IF(COUNTA($A4113:$K4113)=0,"",IF(AND($L4113="SI",$M4113="NO"),IFERROR($H4113,0),0))</f>
        <v/>
      </c>
      <c r="O4113" s="9">
        <f>IF(COUNTA($A4113:$K4113)=0,"",IF($M4113="SI","CUFE o factura duplicada dentro del reporte; no se suma dos veces",IF(IFERROR($H4113,0)&lt;=0,"DIAN reporta valor susceptible 0",IF($L4113="NO",IFERROR(LOOKUP(2,1/((LISTS!$M$2:$M$13&lt;&gt;"")*ISNUMBER(SEARCH(LISTS!$M$2:$M$13,$I4113))),LISTS!$O$2:$O$13),"Medio de pago no elegible o no identificado por DIAN"),"Apta automaticamente por pago electronico y base positiva"))))</f>
        <v/>
      </c>
    </row>
    <row r="4114">
      <c r="A4114" s="9" t="n"/>
      <c r="B4114" s="9" t="n"/>
      <c r="C4114" s="12" t="n"/>
      <c r="D4114" s="11" t="n"/>
      <c r="E4114" s="11" t="n"/>
      <c r="F4114" s="11" t="n"/>
      <c r="G4114" s="11" t="n"/>
      <c r="H4114" s="11" t="n"/>
      <c r="I4114" s="9" t="n"/>
      <c r="J4114" s="9" t="n"/>
      <c r="K4114" s="9" t="n"/>
      <c r="L4114" s="9">
        <f>IF(COUNTA($A4114:$K4114)=0,"",IF(AND(IFERROR($H4114,0)&gt;0,LEN(TRIM($K4114&amp;""))&gt;0,IFERROR(LOOKUP(2,1/((LISTS!$M$2:$M$13&lt;&gt;"")*ISNUMBER(SEARCH(LISTS!$M$2:$M$13,$I4114))),LISTS!$N$2:$N$13),"NO")="SI"),"SI","NO"))</f>
        <v/>
      </c>
      <c r="M4114" s="9">
        <f>IF(COUNTA($A4114:$K4114)=0,"",IF($K4114&lt;&gt;"",IF(COUNTIF($K$19:$K4114,$K4114)&gt;1,"SI","NO"),IF(COUNTIFS($A$19:$A4114,$A4114,$C$19:$C4114,$C4114,$J$19:$J4114,$J4114,$D$19:$D4114,$D4114)&gt;1,"SI","NO")))</f>
        <v/>
      </c>
      <c r="N4114" s="11">
        <f>IF(COUNTA($A4114:$K4114)=0,"",IF(AND($L4114="SI",$M4114="NO"),IFERROR($H4114,0),0))</f>
        <v/>
      </c>
      <c r="O4114" s="9">
        <f>IF(COUNTA($A4114:$K4114)=0,"",IF($M4114="SI","CUFE o factura duplicada dentro del reporte; no se suma dos veces",IF(IFERROR($H4114,0)&lt;=0,"DIAN reporta valor susceptible 0",IF($L4114="NO",IFERROR(LOOKUP(2,1/((LISTS!$M$2:$M$13&lt;&gt;"")*ISNUMBER(SEARCH(LISTS!$M$2:$M$13,$I4114))),LISTS!$O$2:$O$13),"Medio de pago no elegible o no identificado por DIAN"),"Apta automaticamente por pago electronico y base positiva"))))</f>
        <v/>
      </c>
    </row>
    <row r="4115">
      <c r="A4115" s="9" t="n"/>
      <c r="B4115" s="9" t="n"/>
      <c r="C4115" s="12" t="n"/>
      <c r="D4115" s="11" t="n"/>
      <c r="E4115" s="11" t="n"/>
      <c r="F4115" s="11" t="n"/>
      <c r="G4115" s="11" t="n"/>
      <c r="H4115" s="11" t="n"/>
      <c r="I4115" s="9" t="n"/>
      <c r="J4115" s="9" t="n"/>
      <c r="K4115" s="9" t="n"/>
      <c r="L4115" s="9">
        <f>IF(COUNTA($A4115:$K4115)=0,"",IF(AND(IFERROR($H4115,0)&gt;0,LEN(TRIM($K4115&amp;""))&gt;0,IFERROR(LOOKUP(2,1/((LISTS!$M$2:$M$13&lt;&gt;"")*ISNUMBER(SEARCH(LISTS!$M$2:$M$13,$I4115))),LISTS!$N$2:$N$13),"NO")="SI"),"SI","NO"))</f>
        <v/>
      </c>
      <c r="M4115" s="9">
        <f>IF(COUNTA($A4115:$K4115)=0,"",IF($K4115&lt;&gt;"",IF(COUNTIF($K$19:$K4115,$K4115)&gt;1,"SI","NO"),IF(COUNTIFS($A$19:$A4115,$A4115,$C$19:$C4115,$C4115,$J$19:$J4115,$J4115,$D$19:$D4115,$D4115)&gt;1,"SI","NO")))</f>
        <v/>
      </c>
      <c r="N4115" s="11">
        <f>IF(COUNTA($A4115:$K4115)=0,"",IF(AND($L4115="SI",$M4115="NO"),IFERROR($H4115,0),0))</f>
        <v/>
      </c>
      <c r="O4115" s="9">
        <f>IF(COUNTA($A4115:$K4115)=0,"",IF($M4115="SI","CUFE o factura duplicada dentro del reporte; no se suma dos veces",IF(IFERROR($H4115,0)&lt;=0,"DIAN reporta valor susceptible 0",IF($L4115="NO",IFERROR(LOOKUP(2,1/((LISTS!$M$2:$M$13&lt;&gt;"")*ISNUMBER(SEARCH(LISTS!$M$2:$M$13,$I4115))),LISTS!$O$2:$O$13),"Medio de pago no elegible o no identificado por DIAN"),"Apta automaticamente por pago electronico y base positiva"))))</f>
        <v/>
      </c>
    </row>
    <row r="4116">
      <c r="A4116" s="9" t="n"/>
      <c r="B4116" s="9" t="n"/>
      <c r="C4116" s="12" t="n"/>
      <c r="D4116" s="11" t="n"/>
      <c r="E4116" s="11" t="n"/>
      <c r="F4116" s="11" t="n"/>
      <c r="G4116" s="11" t="n"/>
      <c r="H4116" s="11" t="n"/>
      <c r="I4116" s="9" t="n"/>
      <c r="J4116" s="9" t="n"/>
      <c r="K4116" s="9" t="n"/>
      <c r="L4116" s="9">
        <f>IF(COUNTA($A4116:$K4116)=0,"",IF(AND(IFERROR($H4116,0)&gt;0,LEN(TRIM($K4116&amp;""))&gt;0,IFERROR(LOOKUP(2,1/((LISTS!$M$2:$M$13&lt;&gt;"")*ISNUMBER(SEARCH(LISTS!$M$2:$M$13,$I4116))),LISTS!$N$2:$N$13),"NO")="SI"),"SI","NO"))</f>
        <v/>
      </c>
      <c r="M4116" s="9">
        <f>IF(COUNTA($A4116:$K4116)=0,"",IF($K4116&lt;&gt;"",IF(COUNTIF($K$19:$K4116,$K4116)&gt;1,"SI","NO"),IF(COUNTIFS($A$19:$A4116,$A4116,$C$19:$C4116,$C4116,$J$19:$J4116,$J4116,$D$19:$D4116,$D4116)&gt;1,"SI","NO")))</f>
        <v/>
      </c>
      <c r="N4116" s="11">
        <f>IF(COUNTA($A4116:$K4116)=0,"",IF(AND($L4116="SI",$M4116="NO"),IFERROR($H4116,0),0))</f>
        <v/>
      </c>
      <c r="O4116" s="9">
        <f>IF(COUNTA($A4116:$K4116)=0,"",IF($M4116="SI","CUFE o factura duplicada dentro del reporte; no se suma dos veces",IF(IFERROR($H4116,0)&lt;=0,"DIAN reporta valor susceptible 0",IF($L4116="NO",IFERROR(LOOKUP(2,1/((LISTS!$M$2:$M$13&lt;&gt;"")*ISNUMBER(SEARCH(LISTS!$M$2:$M$13,$I4116))),LISTS!$O$2:$O$13),"Medio de pago no elegible o no identificado por DIAN"),"Apta automaticamente por pago electronico y base positiva"))))</f>
        <v/>
      </c>
    </row>
    <row r="4117">
      <c r="A4117" s="9" t="n"/>
      <c r="B4117" s="9" t="n"/>
      <c r="C4117" s="12" t="n"/>
      <c r="D4117" s="11" t="n"/>
      <c r="E4117" s="11" t="n"/>
      <c r="F4117" s="11" t="n"/>
      <c r="G4117" s="11" t="n"/>
      <c r="H4117" s="11" t="n"/>
      <c r="I4117" s="9" t="n"/>
      <c r="J4117" s="9" t="n"/>
      <c r="K4117" s="9" t="n"/>
      <c r="L4117" s="9">
        <f>IF(COUNTA($A4117:$K4117)=0,"",IF(AND(IFERROR($H4117,0)&gt;0,LEN(TRIM($K4117&amp;""))&gt;0,IFERROR(LOOKUP(2,1/((LISTS!$M$2:$M$13&lt;&gt;"")*ISNUMBER(SEARCH(LISTS!$M$2:$M$13,$I4117))),LISTS!$N$2:$N$13),"NO")="SI"),"SI","NO"))</f>
        <v/>
      </c>
      <c r="M4117" s="9">
        <f>IF(COUNTA($A4117:$K4117)=0,"",IF($K4117&lt;&gt;"",IF(COUNTIF($K$19:$K4117,$K4117)&gt;1,"SI","NO"),IF(COUNTIFS($A$19:$A4117,$A4117,$C$19:$C4117,$C4117,$J$19:$J4117,$J4117,$D$19:$D4117,$D4117)&gt;1,"SI","NO")))</f>
        <v/>
      </c>
      <c r="N4117" s="11">
        <f>IF(COUNTA($A4117:$K4117)=0,"",IF(AND($L4117="SI",$M4117="NO"),IFERROR($H4117,0),0))</f>
        <v/>
      </c>
      <c r="O4117" s="9">
        <f>IF(COUNTA($A4117:$K4117)=0,"",IF($M4117="SI","CUFE o factura duplicada dentro del reporte; no se suma dos veces",IF(IFERROR($H4117,0)&lt;=0,"DIAN reporta valor susceptible 0",IF($L4117="NO",IFERROR(LOOKUP(2,1/((LISTS!$M$2:$M$13&lt;&gt;"")*ISNUMBER(SEARCH(LISTS!$M$2:$M$13,$I4117))),LISTS!$O$2:$O$13),"Medio de pago no elegible o no identificado por DIAN"),"Apta automaticamente por pago electronico y base positiva"))))</f>
        <v/>
      </c>
    </row>
    <row r="4118">
      <c r="A4118" s="9" t="n"/>
      <c r="B4118" s="9" t="n"/>
      <c r="C4118" s="12" t="n"/>
      <c r="D4118" s="11" t="n"/>
      <c r="E4118" s="11" t="n"/>
      <c r="F4118" s="11" t="n"/>
      <c r="G4118" s="11" t="n"/>
      <c r="H4118" s="11" t="n"/>
      <c r="I4118" s="9" t="n"/>
      <c r="J4118" s="9" t="n"/>
      <c r="K4118" s="9" t="n"/>
      <c r="L4118" s="9">
        <f>IF(COUNTA($A4118:$K4118)=0,"",IF(AND(IFERROR($H4118,0)&gt;0,LEN(TRIM($K4118&amp;""))&gt;0,IFERROR(LOOKUP(2,1/((LISTS!$M$2:$M$13&lt;&gt;"")*ISNUMBER(SEARCH(LISTS!$M$2:$M$13,$I4118))),LISTS!$N$2:$N$13),"NO")="SI"),"SI","NO"))</f>
        <v/>
      </c>
      <c r="M4118" s="9">
        <f>IF(COUNTA($A4118:$K4118)=0,"",IF($K4118&lt;&gt;"",IF(COUNTIF($K$19:$K4118,$K4118)&gt;1,"SI","NO"),IF(COUNTIFS($A$19:$A4118,$A4118,$C$19:$C4118,$C4118,$J$19:$J4118,$J4118,$D$19:$D4118,$D4118)&gt;1,"SI","NO")))</f>
        <v/>
      </c>
      <c r="N4118" s="11">
        <f>IF(COUNTA($A4118:$K4118)=0,"",IF(AND($L4118="SI",$M4118="NO"),IFERROR($H4118,0),0))</f>
        <v/>
      </c>
      <c r="O4118" s="9">
        <f>IF(COUNTA($A4118:$K4118)=0,"",IF($M4118="SI","CUFE o factura duplicada dentro del reporte; no se suma dos veces",IF(IFERROR($H4118,0)&lt;=0,"DIAN reporta valor susceptible 0",IF($L4118="NO",IFERROR(LOOKUP(2,1/((LISTS!$M$2:$M$13&lt;&gt;"")*ISNUMBER(SEARCH(LISTS!$M$2:$M$13,$I4118))),LISTS!$O$2:$O$13),"Medio de pago no elegible o no identificado por DIAN"),"Apta automaticamente por pago electronico y base positiva"))))</f>
        <v/>
      </c>
    </row>
    <row r="4119">
      <c r="A4119" s="9" t="n"/>
      <c r="B4119" s="9" t="n"/>
      <c r="C4119" s="12" t="n"/>
      <c r="D4119" s="11" t="n"/>
      <c r="E4119" s="11" t="n"/>
      <c r="F4119" s="11" t="n"/>
      <c r="G4119" s="11" t="n"/>
      <c r="H4119" s="11" t="n"/>
      <c r="I4119" s="9" t="n"/>
      <c r="J4119" s="9" t="n"/>
      <c r="K4119" s="9" t="n"/>
      <c r="L4119" s="9">
        <f>IF(COUNTA($A4119:$K4119)=0,"",IF(AND(IFERROR($H4119,0)&gt;0,LEN(TRIM($K4119&amp;""))&gt;0,IFERROR(LOOKUP(2,1/((LISTS!$M$2:$M$13&lt;&gt;"")*ISNUMBER(SEARCH(LISTS!$M$2:$M$13,$I4119))),LISTS!$N$2:$N$13),"NO")="SI"),"SI","NO"))</f>
        <v/>
      </c>
      <c r="M4119" s="9">
        <f>IF(COUNTA($A4119:$K4119)=0,"",IF($K4119&lt;&gt;"",IF(COUNTIF($K$19:$K4119,$K4119)&gt;1,"SI","NO"),IF(COUNTIFS($A$19:$A4119,$A4119,$C$19:$C4119,$C4119,$J$19:$J4119,$J4119,$D$19:$D4119,$D4119)&gt;1,"SI","NO")))</f>
        <v/>
      </c>
      <c r="N4119" s="11">
        <f>IF(COUNTA($A4119:$K4119)=0,"",IF(AND($L4119="SI",$M4119="NO"),IFERROR($H4119,0),0))</f>
        <v/>
      </c>
      <c r="O4119" s="9">
        <f>IF(COUNTA($A4119:$K4119)=0,"",IF($M4119="SI","CUFE o factura duplicada dentro del reporte; no se suma dos veces",IF(IFERROR($H4119,0)&lt;=0,"DIAN reporta valor susceptible 0",IF($L4119="NO",IFERROR(LOOKUP(2,1/((LISTS!$M$2:$M$13&lt;&gt;"")*ISNUMBER(SEARCH(LISTS!$M$2:$M$13,$I4119))),LISTS!$O$2:$O$13),"Medio de pago no elegible o no identificado por DIAN"),"Apta automaticamente por pago electronico y base positiva"))))</f>
        <v/>
      </c>
    </row>
    <row r="4120">
      <c r="A4120" s="9" t="n"/>
      <c r="B4120" s="9" t="n"/>
      <c r="C4120" s="12" t="n"/>
      <c r="D4120" s="11" t="n"/>
      <c r="E4120" s="11" t="n"/>
      <c r="F4120" s="11" t="n"/>
      <c r="G4120" s="11" t="n"/>
      <c r="H4120" s="11" t="n"/>
      <c r="I4120" s="9" t="n"/>
      <c r="J4120" s="9" t="n"/>
      <c r="K4120" s="9" t="n"/>
      <c r="L4120" s="9">
        <f>IF(COUNTA($A4120:$K4120)=0,"",IF(AND(IFERROR($H4120,0)&gt;0,LEN(TRIM($K4120&amp;""))&gt;0,IFERROR(LOOKUP(2,1/((LISTS!$M$2:$M$13&lt;&gt;"")*ISNUMBER(SEARCH(LISTS!$M$2:$M$13,$I4120))),LISTS!$N$2:$N$13),"NO")="SI"),"SI","NO"))</f>
        <v/>
      </c>
      <c r="M4120" s="9">
        <f>IF(COUNTA($A4120:$K4120)=0,"",IF($K4120&lt;&gt;"",IF(COUNTIF($K$19:$K4120,$K4120)&gt;1,"SI","NO"),IF(COUNTIFS($A$19:$A4120,$A4120,$C$19:$C4120,$C4120,$J$19:$J4120,$J4120,$D$19:$D4120,$D4120)&gt;1,"SI","NO")))</f>
        <v/>
      </c>
      <c r="N4120" s="11">
        <f>IF(COUNTA($A4120:$K4120)=0,"",IF(AND($L4120="SI",$M4120="NO"),IFERROR($H4120,0),0))</f>
        <v/>
      </c>
      <c r="O4120" s="9">
        <f>IF(COUNTA($A4120:$K4120)=0,"",IF($M4120="SI","CUFE o factura duplicada dentro del reporte; no se suma dos veces",IF(IFERROR($H4120,0)&lt;=0,"DIAN reporta valor susceptible 0",IF($L4120="NO",IFERROR(LOOKUP(2,1/((LISTS!$M$2:$M$13&lt;&gt;"")*ISNUMBER(SEARCH(LISTS!$M$2:$M$13,$I4120))),LISTS!$O$2:$O$13),"Medio de pago no elegible o no identificado por DIAN"),"Apta automaticamente por pago electronico y base positiva"))))</f>
        <v/>
      </c>
    </row>
    <row r="4121">
      <c r="A4121" s="9" t="n"/>
      <c r="B4121" s="9" t="n"/>
      <c r="C4121" s="12" t="n"/>
      <c r="D4121" s="11" t="n"/>
      <c r="E4121" s="11" t="n"/>
      <c r="F4121" s="11" t="n"/>
      <c r="G4121" s="11" t="n"/>
      <c r="H4121" s="11" t="n"/>
      <c r="I4121" s="9" t="n"/>
      <c r="J4121" s="9" t="n"/>
      <c r="K4121" s="9" t="n"/>
      <c r="L4121" s="9">
        <f>IF(COUNTA($A4121:$K4121)=0,"",IF(AND(IFERROR($H4121,0)&gt;0,LEN(TRIM($K4121&amp;""))&gt;0,IFERROR(LOOKUP(2,1/((LISTS!$M$2:$M$13&lt;&gt;"")*ISNUMBER(SEARCH(LISTS!$M$2:$M$13,$I4121))),LISTS!$N$2:$N$13),"NO")="SI"),"SI","NO"))</f>
        <v/>
      </c>
      <c r="M4121" s="9">
        <f>IF(COUNTA($A4121:$K4121)=0,"",IF($K4121&lt;&gt;"",IF(COUNTIF($K$19:$K4121,$K4121)&gt;1,"SI","NO"),IF(COUNTIFS($A$19:$A4121,$A4121,$C$19:$C4121,$C4121,$J$19:$J4121,$J4121,$D$19:$D4121,$D4121)&gt;1,"SI","NO")))</f>
        <v/>
      </c>
      <c r="N4121" s="11">
        <f>IF(COUNTA($A4121:$K4121)=0,"",IF(AND($L4121="SI",$M4121="NO"),IFERROR($H4121,0),0))</f>
        <v/>
      </c>
      <c r="O4121" s="9">
        <f>IF(COUNTA($A4121:$K4121)=0,"",IF($M4121="SI","CUFE o factura duplicada dentro del reporte; no se suma dos veces",IF(IFERROR($H4121,0)&lt;=0,"DIAN reporta valor susceptible 0",IF($L4121="NO",IFERROR(LOOKUP(2,1/((LISTS!$M$2:$M$13&lt;&gt;"")*ISNUMBER(SEARCH(LISTS!$M$2:$M$13,$I4121))),LISTS!$O$2:$O$13),"Medio de pago no elegible o no identificado por DIAN"),"Apta automaticamente por pago electronico y base positiva"))))</f>
        <v/>
      </c>
    </row>
    <row r="4122">
      <c r="A4122" s="9" t="n"/>
      <c r="B4122" s="9" t="n"/>
      <c r="C4122" s="12" t="n"/>
      <c r="D4122" s="11" t="n"/>
      <c r="E4122" s="11" t="n"/>
      <c r="F4122" s="11" t="n"/>
      <c r="G4122" s="11" t="n"/>
      <c r="H4122" s="11" t="n"/>
      <c r="I4122" s="9" t="n"/>
      <c r="J4122" s="9" t="n"/>
      <c r="K4122" s="9" t="n"/>
      <c r="L4122" s="9">
        <f>IF(COUNTA($A4122:$K4122)=0,"",IF(AND(IFERROR($H4122,0)&gt;0,LEN(TRIM($K4122&amp;""))&gt;0,IFERROR(LOOKUP(2,1/((LISTS!$M$2:$M$13&lt;&gt;"")*ISNUMBER(SEARCH(LISTS!$M$2:$M$13,$I4122))),LISTS!$N$2:$N$13),"NO")="SI"),"SI","NO"))</f>
        <v/>
      </c>
      <c r="M4122" s="9">
        <f>IF(COUNTA($A4122:$K4122)=0,"",IF($K4122&lt;&gt;"",IF(COUNTIF($K$19:$K4122,$K4122)&gt;1,"SI","NO"),IF(COUNTIFS($A$19:$A4122,$A4122,$C$19:$C4122,$C4122,$J$19:$J4122,$J4122,$D$19:$D4122,$D4122)&gt;1,"SI","NO")))</f>
        <v/>
      </c>
      <c r="N4122" s="11">
        <f>IF(COUNTA($A4122:$K4122)=0,"",IF(AND($L4122="SI",$M4122="NO"),IFERROR($H4122,0),0))</f>
        <v/>
      </c>
      <c r="O4122" s="9">
        <f>IF(COUNTA($A4122:$K4122)=0,"",IF($M4122="SI","CUFE o factura duplicada dentro del reporte; no se suma dos veces",IF(IFERROR($H4122,0)&lt;=0,"DIAN reporta valor susceptible 0",IF($L4122="NO",IFERROR(LOOKUP(2,1/((LISTS!$M$2:$M$13&lt;&gt;"")*ISNUMBER(SEARCH(LISTS!$M$2:$M$13,$I4122))),LISTS!$O$2:$O$13),"Medio de pago no elegible o no identificado por DIAN"),"Apta automaticamente por pago electronico y base positiva"))))</f>
        <v/>
      </c>
    </row>
    <row r="4123">
      <c r="A4123" s="9" t="n"/>
      <c r="B4123" s="9" t="n"/>
      <c r="C4123" s="12" t="n"/>
      <c r="D4123" s="11" t="n"/>
      <c r="E4123" s="11" t="n"/>
      <c r="F4123" s="11" t="n"/>
      <c r="G4123" s="11" t="n"/>
      <c r="H4123" s="11" t="n"/>
      <c r="I4123" s="9" t="n"/>
      <c r="J4123" s="9" t="n"/>
      <c r="K4123" s="9" t="n"/>
      <c r="L4123" s="9">
        <f>IF(COUNTA($A4123:$K4123)=0,"",IF(AND(IFERROR($H4123,0)&gt;0,LEN(TRIM($K4123&amp;""))&gt;0,IFERROR(LOOKUP(2,1/((LISTS!$M$2:$M$13&lt;&gt;"")*ISNUMBER(SEARCH(LISTS!$M$2:$M$13,$I4123))),LISTS!$N$2:$N$13),"NO")="SI"),"SI","NO"))</f>
        <v/>
      </c>
      <c r="M4123" s="9">
        <f>IF(COUNTA($A4123:$K4123)=0,"",IF($K4123&lt;&gt;"",IF(COUNTIF($K$19:$K4123,$K4123)&gt;1,"SI","NO"),IF(COUNTIFS($A$19:$A4123,$A4123,$C$19:$C4123,$C4123,$J$19:$J4123,$J4123,$D$19:$D4123,$D4123)&gt;1,"SI","NO")))</f>
        <v/>
      </c>
      <c r="N4123" s="11">
        <f>IF(COUNTA($A4123:$K4123)=0,"",IF(AND($L4123="SI",$M4123="NO"),IFERROR($H4123,0),0))</f>
        <v/>
      </c>
      <c r="O4123" s="9">
        <f>IF(COUNTA($A4123:$K4123)=0,"",IF($M4123="SI","CUFE o factura duplicada dentro del reporte; no se suma dos veces",IF(IFERROR($H4123,0)&lt;=0,"DIAN reporta valor susceptible 0",IF($L4123="NO",IFERROR(LOOKUP(2,1/((LISTS!$M$2:$M$13&lt;&gt;"")*ISNUMBER(SEARCH(LISTS!$M$2:$M$13,$I4123))),LISTS!$O$2:$O$13),"Medio de pago no elegible o no identificado por DIAN"),"Apta automaticamente por pago electronico y base positiva"))))</f>
        <v/>
      </c>
    </row>
    <row r="4124">
      <c r="A4124" s="9" t="n"/>
      <c r="B4124" s="9" t="n"/>
      <c r="C4124" s="12" t="n"/>
      <c r="D4124" s="11" t="n"/>
      <c r="E4124" s="11" t="n"/>
      <c r="F4124" s="11" t="n"/>
      <c r="G4124" s="11" t="n"/>
      <c r="H4124" s="11" t="n"/>
      <c r="I4124" s="9" t="n"/>
      <c r="J4124" s="9" t="n"/>
      <c r="K4124" s="9" t="n"/>
      <c r="L4124" s="9">
        <f>IF(COUNTA($A4124:$K4124)=0,"",IF(AND(IFERROR($H4124,0)&gt;0,LEN(TRIM($K4124&amp;""))&gt;0,IFERROR(LOOKUP(2,1/((LISTS!$M$2:$M$13&lt;&gt;"")*ISNUMBER(SEARCH(LISTS!$M$2:$M$13,$I4124))),LISTS!$N$2:$N$13),"NO")="SI"),"SI","NO"))</f>
        <v/>
      </c>
      <c r="M4124" s="9">
        <f>IF(COUNTA($A4124:$K4124)=0,"",IF($K4124&lt;&gt;"",IF(COUNTIF($K$19:$K4124,$K4124)&gt;1,"SI","NO"),IF(COUNTIFS($A$19:$A4124,$A4124,$C$19:$C4124,$C4124,$J$19:$J4124,$J4124,$D$19:$D4124,$D4124)&gt;1,"SI","NO")))</f>
        <v/>
      </c>
      <c r="N4124" s="11">
        <f>IF(COUNTA($A4124:$K4124)=0,"",IF(AND($L4124="SI",$M4124="NO"),IFERROR($H4124,0),0))</f>
        <v/>
      </c>
      <c r="O4124" s="9">
        <f>IF(COUNTA($A4124:$K4124)=0,"",IF($M4124="SI","CUFE o factura duplicada dentro del reporte; no se suma dos veces",IF(IFERROR($H4124,0)&lt;=0,"DIAN reporta valor susceptible 0",IF($L4124="NO",IFERROR(LOOKUP(2,1/((LISTS!$M$2:$M$13&lt;&gt;"")*ISNUMBER(SEARCH(LISTS!$M$2:$M$13,$I4124))),LISTS!$O$2:$O$13),"Medio de pago no elegible o no identificado por DIAN"),"Apta automaticamente por pago electronico y base positiva"))))</f>
        <v/>
      </c>
    </row>
    <row r="4125">
      <c r="A4125" s="9" t="n"/>
      <c r="B4125" s="9" t="n"/>
      <c r="C4125" s="12" t="n"/>
      <c r="D4125" s="11" t="n"/>
      <c r="E4125" s="11" t="n"/>
      <c r="F4125" s="11" t="n"/>
      <c r="G4125" s="11" t="n"/>
      <c r="H4125" s="11" t="n"/>
      <c r="I4125" s="9" t="n"/>
      <c r="J4125" s="9" t="n"/>
      <c r="K4125" s="9" t="n"/>
      <c r="L4125" s="9">
        <f>IF(COUNTA($A4125:$K4125)=0,"",IF(AND(IFERROR($H4125,0)&gt;0,LEN(TRIM($K4125&amp;""))&gt;0,IFERROR(LOOKUP(2,1/((LISTS!$M$2:$M$13&lt;&gt;"")*ISNUMBER(SEARCH(LISTS!$M$2:$M$13,$I4125))),LISTS!$N$2:$N$13),"NO")="SI"),"SI","NO"))</f>
        <v/>
      </c>
      <c r="M4125" s="9">
        <f>IF(COUNTA($A4125:$K4125)=0,"",IF($K4125&lt;&gt;"",IF(COUNTIF($K$19:$K4125,$K4125)&gt;1,"SI","NO"),IF(COUNTIFS($A$19:$A4125,$A4125,$C$19:$C4125,$C4125,$J$19:$J4125,$J4125,$D$19:$D4125,$D4125)&gt;1,"SI","NO")))</f>
        <v/>
      </c>
      <c r="N4125" s="11">
        <f>IF(COUNTA($A4125:$K4125)=0,"",IF(AND($L4125="SI",$M4125="NO"),IFERROR($H4125,0),0))</f>
        <v/>
      </c>
      <c r="O4125" s="9">
        <f>IF(COUNTA($A4125:$K4125)=0,"",IF($M4125="SI","CUFE o factura duplicada dentro del reporte; no se suma dos veces",IF(IFERROR($H4125,0)&lt;=0,"DIAN reporta valor susceptible 0",IF($L4125="NO",IFERROR(LOOKUP(2,1/((LISTS!$M$2:$M$13&lt;&gt;"")*ISNUMBER(SEARCH(LISTS!$M$2:$M$13,$I4125))),LISTS!$O$2:$O$13),"Medio de pago no elegible o no identificado por DIAN"),"Apta automaticamente por pago electronico y base positiva"))))</f>
        <v/>
      </c>
    </row>
    <row r="4126">
      <c r="A4126" s="9" t="n"/>
      <c r="B4126" s="9" t="n"/>
      <c r="C4126" s="12" t="n"/>
      <c r="D4126" s="11" t="n"/>
      <c r="E4126" s="11" t="n"/>
      <c r="F4126" s="11" t="n"/>
      <c r="G4126" s="11" t="n"/>
      <c r="H4126" s="11" t="n"/>
      <c r="I4126" s="9" t="n"/>
      <c r="J4126" s="9" t="n"/>
      <c r="K4126" s="9" t="n"/>
      <c r="L4126" s="9">
        <f>IF(COUNTA($A4126:$K4126)=0,"",IF(AND(IFERROR($H4126,0)&gt;0,LEN(TRIM($K4126&amp;""))&gt;0,IFERROR(LOOKUP(2,1/((LISTS!$M$2:$M$13&lt;&gt;"")*ISNUMBER(SEARCH(LISTS!$M$2:$M$13,$I4126))),LISTS!$N$2:$N$13),"NO")="SI"),"SI","NO"))</f>
        <v/>
      </c>
      <c r="M4126" s="9">
        <f>IF(COUNTA($A4126:$K4126)=0,"",IF($K4126&lt;&gt;"",IF(COUNTIF($K$19:$K4126,$K4126)&gt;1,"SI","NO"),IF(COUNTIFS($A$19:$A4126,$A4126,$C$19:$C4126,$C4126,$J$19:$J4126,$J4126,$D$19:$D4126,$D4126)&gt;1,"SI","NO")))</f>
        <v/>
      </c>
      <c r="N4126" s="11">
        <f>IF(COUNTA($A4126:$K4126)=0,"",IF(AND($L4126="SI",$M4126="NO"),IFERROR($H4126,0),0))</f>
        <v/>
      </c>
      <c r="O4126" s="9">
        <f>IF(COUNTA($A4126:$K4126)=0,"",IF($M4126="SI","CUFE o factura duplicada dentro del reporte; no se suma dos veces",IF(IFERROR($H4126,0)&lt;=0,"DIAN reporta valor susceptible 0",IF($L4126="NO",IFERROR(LOOKUP(2,1/((LISTS!$M$2:$M$13&lt;&gt;"")*ISNUMBER(SEARCH(LISTS!$M$2:$M$13,$I4126))),LISTS!$O$2:$O$13),"Medio de pago no elegible o no identificado por DIAN"),"Apta automaticamente por pago electronico y base positiva"))))</f>
        <v/>
      </c>
    </row>
    <row r="4127">
      <c r="A4127" s="9" t="n"/>
      <c r="B4127" s="9" t="n"/>
      <c r="C4127" s="12" t="n"/>
      <c r="D4127" s="11" t="n"/>
      <c r="E4127" s="11" t="n"/>
      <c r="F4127" s="11" t="n"/>
      <c r="G4127" s="11" t="n"/>
      <c r="H4127" s="11" t="n"/>
      <c r="I4127" s="9" t="n"/>
      <c r="J4127" s="9" t="n"/>
      <c r="K4127" s="9" t="n"/>
      <c r="L4127" s="9">
        <f>IF(COUNTA($A4127:$K4127)=0,"",IF(AND(IFERROR($H4127,0)&gt;0,LEN(TRIM($K4127&amp;""))&gt;0,IFERROR(LOOKUP(2,1/((LISTS!$M$2:$M$13&lt;&gt;"")*ISNUMBER(SEARCH(LISTS!$M$2:$M$13,$I4127))),LISTS!$N$2:$N$13),"NO")="SI"),"SI","NO"))</f>
        <v/>
      </c>
      <c r="M4127" s="9">
        <f>IF(COUNTA($A4127:$K4127)=0,"",IF($K4127&lt;&gt;"",IF(COUNTIF($K$19:$K4127,$K4127)&gt;1,"SI","NO"),IF(COUNTIFS($A$19:$A4127,$A4127,$C$19:$C4127,$C4127,$J$19:$J4127,$J4127,$D$19:$D4127,$D4127)&gt;1,"SI","NO")))</f>
        <v/>
      </c>
      <c r="N4127" s="11">
        <f>IF(COUNTA($A4127:$K4127)=0,"",IF(AND($L4127="SI",$M4127="NO"),IFERROR($H4127,0),0))</f>
        <v/>
      </c>
      <c r="O4127" s="9">
        <f>IF(COUNTA($A4127:$K4127)=0,"",IF($M4127="SI","CUFE o factura duplicada dentro del reporte; no se suma dos veces",IF(IFERROR($H4127,0)&lt;=0,"DIAN reporta valor susceptible 0",IF($L4127="NO",IFERROR(LOOKUP(2,1/((LISTS!$M$2:$M$13&lt;&gt;"")*ISNUMBER(SEARCH(LISTS!$M$2:$M$13,$I4127))),LISTS!$O$2:$O$13),"Medio de pago no elegible o no identificado por DIAN"),"Apta automaticamente por pago electronico y base positiva"))))</f>
        <v/>
      </c>
    </row>
    <row r="4128">
      <c r="A4128" s="9" t="n"/>
      <c r="B4128" s="9" t="n"/>
      <c r="C4128" s="12" t="n"/>
      <c r="D4128" s="11" t="n"/>
      <c r="E4128" s="11" t="n"/>
      <c r="F4128" s="11" t="n"/>
      <c r="G4128" s="11" t="n"/>
      <c r="H4128" s="11" t="n"/>
      <c r="I4128" s="9" t="n"/>
      <c r="J4128" s="9" t="n"/>
      <c r="K4128" s="9" t="n"/>
      <c r="L4128" s="9">
        <f>IF(COUNTA($A4128:$K4128)=0,"",IF(AND(IFERROR($H4128,0)&gt;0,LEN(TRIM($K4128&amp;""))&gt;0,IFERROR(LOOKUP(2,1/((LISTS!$M$2:$M$13&lt;&gt;"")*ISNUMBER(SEARCH(LISTS!$M$2:$M$13,$I4128))),LISTS!$N$2:$N$13),"NO")="SI"),"SI","NO"))</f>
        <v/>
      </c>
      <c r="M4128" s="9">
        <f>IF(COUNTA($A4128:$K4128)=0,"",IF($K4128&lt;&gt;"",IF(COUNTIF($K$19:$K4128,$K4128)&gt;1,"SI","NO"),IF(COUNTIFS($A$19:$A4128,$A4128,$C$19:$C4128,$C4128,$J$19:$J4128,$J4128,$D$19:$D4128,$D4128)&gt;1,"SI","NO")))</f>
        <v/>
      </c>
      <c r="N4128" s="11">
        <f>IF(COUNTA($A4128:$K4128)=0,"",IF(AND($L4128="SI",$M4128="NO"),IFERROR($H4128,0),0))</f>
        <v/>
      </c>
      <c r="O4128" s="9">
        <f>IF(COUNTA($A4128:$K4128)=0,"",IF($M4128="SI","CUFE o factura duplicada dentro del reporte; no se suma dos veces",IF(IFERROR($H4128,0)&lt;=0,"DIAN reporta valor susceptible 0",IF($L4128="NO",IFERROR(LOOKUP(2,1/((LISTS!$M$2:$M$13&lt;&gt;"")*ISNUMBER(SEARCH(LISTS!$M$2:$M$13,$I4128))),LISTS!$O$2:$O$13),"Medio de pago no elegible o no identificado por DIAN"),"Apta automaticamente por pago electronico y base positiva"))))</f>
        <v/>
      </c>
    </row>
    <row r="4129">
      <c r="A4129" s="9" t="n"/>
      <c r="B4129" s="9" t="n"/>
      <c r="C4129" s="12" t="n"/>
      <c r="D4129" s="11" t="n"/>
      <c r="E4129" s="11" t="n"/>
      <c r="F4129" s="11" t="n"/>
      <c r="G4129" s="11" t="n"/>
      <c r="H4129" s="11" t="n"/>
      <c r="I4129" s="9" t="n"/>
      <c r="J4129" s="9" t="n"/>
      <c r="K4129" s="9" t="n"/>
      <c r="L4129" s="9">
        <f>IF(COUNTA($A4129:$K4129)=0,"",IF(AND(IFERROR($H4129,0)&gt;0,LEN(TRIM($K4129&amp;""))&gt;0,IFERROR(LOOKUP(2,1/((LISTS!$M$2:$M$13&lt;&gt;"")*ISNUMBER(SEARCH(LISTS!$M$2:$M$13,$I4129))),LISTS!$N$2:$N$13),"NO")="SI"),"SI","NO"))</f>
        <v/>
      </c>
      <c r="M4129" s="9">
        <f>IF(COUNTA($A4129:$K4129)=0,"",IF($K4129&lt;&gt;"",IF(COUNTIF($K$19:$K4129,$K4129)&gt;1,"SI","NO"),IF(COUNTIFS($A$19:$A4129,$A4129,$C$19:$C4129,$C4129,$J$19:$J4129,$J4129,$D$19:$D4129,$D4129)&gt;1,"SI","NO")))</f>
        <v/>
      </c>
      <c r="N4129" s="11">
        <f>IF(COUNTA($A4129:$K4129)=0,"",IF(AND($L4129="SI",$M4129="NO"),IFERROR($H4129,0),0))</f>
        <v/>
      </c>
      <c r="O4129" s="9">
        <f>IF(COUNTA($A4129:$K4129)=0,"",IF($M4129="SI","CUFE o factura duplicada dentro del reporte; no se suma dos veces",IF(IFERROR($H4129,0)&lt;=0,"DIAN reporta valor susceptible 0",IF($L4129="NO",IFERROR(LOOKUP(2,1/((LISTS!$M$2:$M$13&lt;&gt;"")*ISNUMBER(SEARCH(LISTS!$M$2:$M$13,$I4129))),LISTS!$O$2:$O$13),"Medio de pago no elegible o no identificado por DIAN"),"Apta automaticamente por pago electronico y base positiva"))))</f>
        <v/>
      </c>
    </row>
    <row r="4130">
      <c r="A4130" s="9" t="n"/>
      <c r="B4130" s="9" t="n"/>
      <c r="C4130" s="12" t="n"/>
      <c r="D4130" s="11" t="n"/>
      <c r="E4130" s="11" t="n"/>
      <c r="F4130" s="11" t="n"/>
      <c r="G4130" s="11" t="n"/>
      <c r="H4130" s="11" t="n"/>
      <c r="I4130" s="9" t="n"/>
      <c r="J4130" s="9" t="n"/>
      <c r="K4130" s="9" t="n"/>
      <c r="L4130" s="9">
        <f>IF(COUNTA($A4130:$K4130)=0,"",IF(AND(IFERROR($H4130,0)&gt;0,LEN(TRIM($K4130&amp;""))&gt;0,IFERROR(LOOKUP(2,1/((LISTS!$M$2:$M$13&lt;&gt;"")*ISNUMBER(SEARCH(LISTS!$M$2:$M$13,$I4130))),LISTS!$N$2:$N$13),"NO")="SI"),"SI","NO"))</f>
        <v/>
      </c>
      <c r="M4130" s="9">
        <f>IF(COUNTA($A4130:$K4130)=0,"",IF($K4130&lt;&gt;"",IF(COUNTIF($K$19:$K4130,$K4130)&gt;1,"SI","NO"),IF(COUNTIFS($A$19:$A4130,$A4130,$C$19:$C4130,$C4130,$J$19:$J4130,$J4130,$D$19:$D4130,$D4130)&gt;1,"SI","NO")))</f>
        <v/>
      </c>
      <c r="N4130" s="11">
        <f>IF(COUNTA($A4130:$K4130)=0,"",IF(AND($L4130="SI",$M4130="NO"),IFERROR($H4130,0),0))</f>
        <v/>
      </c>
      <c r="O4130" s="9">
        <f>IF(COUNTA($A4130:$K4130)=0,"",IF($M4130="SI","CUFE o factura duplicada dentro del reporte; no se suma dos veces",IF(IFERROR($H4130,0)&lt;=0,"DIAN reporta valor susceptible 0",IF($L4130="NO",IFERROR(LOOKUP(2,1/((LISTS!$M$2:$M$13&lt;&gt;"")*ISNUMBER(SEARCH(LISTS!$M$2:$M$13,$I4130))),LISTS!$O$2:$O$13),"Medio de pago no elegible o no identificado por DIAN"),"Apta automaticamente por pago electronico y base positiva"))))</f>
        <v/>
      </c>
    </row>
    <row r="4131">
      <c r="A4131" s="9" t="n"/>
      <c r="B4131" s="9" t="n"/>
      <c r="C4131" s="12" t="n"/>
      <c r="D4131" s="11" t="n"/>
      <c r="E4131" s="11" t="n"/>
      <c r="F4131" s="11" t="n"/>
      <c r="G4131" s="11" t="n"/>
      <c r="H4131" s="11" t="n"/>
      <c r="I4131" s="9" t="n"/>
      <c r="J4131" s="9" t="n"/>
      <c r="K4131" s="9" t="n"/>
      <c r="L4131" s="9">
        <f>IF(COUNTA($A4131:$K4131)=0,"",IF(AND(IFERROR($H4131,0)&gt;0,LEN(TRIM($K4131&amp;""))&gt;0,IFERROR(LOOKUP(2,1/((LISTS!$M$2:$M$13&lt;&gt;"")*ISNUMBER(SEARCH(LISTS!$M$2:$M$13,$I4131))),LISTS!$N$2:$N$13),"NO")="SI"),"SI","NO"))</f>
        <v/>
      </c>
      <c r="M4131" s="9">
        <f>IF(COUNTA($A4131:$K4131)=0,"",IF($K4131&lt;&gt;"",IF(COUNTIF($K$19:$K4131,$K4131)&gt;1,"SI","NO"),IF(COUNTIFS($A$19:$A4131,$A4131,$C$19:$C4131,$C4131,$J$19:$J4131,$J4131,$D$19:$D4131,$D4131)&gt;1,"SI","NO")))</f>
        <v/>
      </c>
      <c r="N4131" s="11">
        <f>IF(COUNTA($A4131:$K4131)=0,"",IF(AND($L4131="SI",$M4131="NO"),IFERROR($H4131,0),0))</f>
        <v/>
      </c>
      <c r="O4131" s="9">
        <f>IF(COUNTA($A4131:$K4131)=0,"",IF($M4131="SI","CUFE o factura duplicada dentro del reporte; no se suma dos veces",IF(IFERROR($H4131,0)&lt;=0,"DIAN reporta valor susceptible 0",IF($L4131="NO",IFERROR(LOOKUP(2,1/((LISTS!$M$2:$M$13&lt;&gt;"")*ISNUMBER(SEARCH(LISTS!$M$2:$M$13,$I4131))),LISTS!$O$2:$O$13),"Medio de pago no elegible o no identificado por DIAN"),"Apta automaticamente por pago electronico y base positiva"))))</f>
        <v/>
      </c>
    </row>
    <row r="4132">
      <c r="A4132" s="9" t="n"/>
      <c r="B4132" s="9" t="n"/>
      <c r="C4132" s="12" t="n"/>
      <c r="D4132" s="11" t="n"/>
      <c r="E4132" s="11" t="n"/>
      <c r="F4132" s="11" t="n"/>
      <c r="G4132" s="11" t="n"/>
      <c r="H4132" s="11" t="n"/>
      <c r="I4132" s="9" t="n"/>
      <c r="J4132" s="9" t="n"/>
      <c r="K4132" s="9" t="n"/>
      <c r="L4132" s="9">
        <f>IF(COUNTA($A4132:$K4132)=0,"",IF(AND(IFERROR($H4132,0)&gt;0,LEN(TRIM($K4132&amp;""))&gt;0,IFERROR(LOOKUP(2,1/((LISTS!$M$2:$M$13&lt;&gt;"")*ISNUMBER(SEARCH(LISTS!$M$2:$M$13,$I4132))),LISTS!$N$2:$N$13),"NO")="SI"),"SI","NO"))</f>
        <v/>
      </c>
      <c r="M4132" s="9">
        <f>IF(COUNTA($A4132:$K4132)=0,"",IF($K4132&lt;&gt;"",IF(COUNTIF($K$19:$K4132,$K4132)&gt;1,"SI","NO"),IF(COUNTIFS($A$19:$A4132,$A4132,$C$19:$C4132,$C4132,$J$19:$J4132,$J4132,$D$19:$D4132,$D4132)&gt;1,"SI","NO")))</f>
        <v/>
      </c>
      <c r="N4132" s="11">
        <f>IF(COUNTA($A4132:$K4132)=0,"",IF(AND($L4132="SI",$M4132="NO"),IFERROR($H4132,0),0))</f>
        <v/>
      </c>
      <c r="O4132" s="9">
        <f>IF(COUNTA($A4132:$K4132)=0,"",IF($M4132="SI","CUFE o factura duplicada dentro del reporte; no se suma dos veces",IF(IFERROR($H4132,0)&lt;=0,"DIAN reporta valor susceptible 0",IF($L4132="NO",IFERROR(LOOKUP(2,1/((LISTS!$M$2:$M$13&lt;&gt;"")*ISNUMBER(SEARCH(LISTS!$M$2:$M$13,$I4132))),LISTS!$O$2:$O$13),"Medio de pago no elegible o no identificado por DIAN"),"Apta automaticamente por pago electronico y base positiva"))))</f>
        <v/>
      </c>
    </row>
    <row r="4133">
      <c r="A4133" s="9" t="n"/>
      <c r="B4133" s="9" t="n"/>
      <c r="C4133" s="12" t="n"/>
      <c r="D4133" s="11" t="n"/>
      <c r="E4133" s="11" t="n"/>
      <c r="F4133" s="11" t="n"/>
      <c r="G4133" s="11" t="n"/>
      <c r="H4133" s="11" t="n"/>
      <c r="I4133" s="9" t="n"/>
      <c r="J4133" s="9" t="n"/>
      <c r="K4133" s="9" t="n"/>
      <c r="L4133" s="9">
        <f>IF(COUNTA($A4133:$K4133)=0,"",IF(AND(IFERROR($H4133,0)&gt;0,LEN(TRIM($K4133&amp;""))&gt;0,IFERROR(LOOKUP(2,1/((LISTS!$M$2:$M$13&lt;&gt;"")*ISNUMBER(SEARCH(LISTS!$M$2:$M$13,$I4133))),LISTS!$N$2:$N$13),"NO")="SI"),"SI","NO"))</f>
        <v/>
      </c>
      <c r="M4133" s="9">
        <f>IF(COUNTA($A4133:$K4133)=0,"",IF($K4133&lt;&gt;"",IF(COUNTIF($K$19:$K4133,$K4133)&gt;1,"SI","NO"),IF(COUNTIFS($A$19:$A4133,$A4133,$C$19:$C4133,$C4133,$J$19:$J4133,$J4133,$D$19:$D4133,$D4133)&gt;1,"SI","NO")))</f>
        <v/>
      </c>
      <c r="N4133" s="11">
        <f>IF(COUNTA($A4133:$K4133)=0,"",IF(AND($L4133="SI",$M4133="NO"),IFERROR($H4133,0),0))</f>
        <v/>
      </c>
      <c r="O4133" s="9">
        <f>IF(COUNTA($A4133:$K4133)=0,"",IF($M4133="SI","CUFE o factura duplicada dentro del reporte; no se suma dos veces",IF(IFERROR($H4133,0)&lt;=0,"DIAN reporta valor susceptible 0",IF($L4133="NO",IFERROR(LOOKUP(2,1/((LISTS!$M$2:$M$13&lt;&gt;"")*ISNUMBER(SEARCH(LISTS!$M$2:$M$13,$I4133))),LISTS!$O$2:$O$13),"Medio de pago no elegible o no identificado por DIAN"),"Apta automaticamente por pago electronico y base positiva"))))</f>
        <v/>
      </c>
    </row>
    <row r="4134">
      <c r="A4134" s="9" t="n"/>
      <c r="B4134" s="9" t="n"/>
      <c r="C4134" s="12" t="n"/>
      <c r="D4134" s="11" t="n"/>
      <c r="E4134" s="11" t="n"/>
      <c r="F4134" s="11" t="n"/>
      <c r="G4134" s="11" t="n"/>
      <c r="H4134" s="11" t="n"/>
      <c r="I4134" s="9" t="n"/>
      <c r="J4134" s="9" t="n"/>
      <c r="K4134" s="9" t="n"/>
      <c r="L4134" s="9">
        <f>IF(COUNTA($A4134:$K4134)=0,"",IF(AND(IFERROR($H4134,0)&gt;0,LEN(TRIM($K4134&amp;""))&gt;0,IFERROR(LOOKUP(2,1/((LISTS!$M$2:$M$13&lt;&gt;"")*ISNUMBER(SEARCH(LISTS!$M$2:$M$13,$I4134))),LISTS!$N$2:$N$13),"NO")="SI"),"SI","NO"))</f>
        <v/>
      </c>
      <c r="M4134" s="9">
        <f>IF(COUNTA($A4134:$K4134)=0,"",IF($K4134&lt;&gt;"",IF(COUNTIF($K$19:$K4134,$K4134)&gt;1,"SI","NO"),IF(COUNTIFS($A$19:$A4134,$A4134,$C$19:$C4134,$C4134,$J$19:$J4134,$J4134,$D$19:$D4134,$D4134)&gt;1,"SI","NO")))</f>
        <v/>
      </c>
      <c r="N4134" s="11">
        <f>IF(COUNTA($A4134:$K4134)=0,"",IF(AND($L4134="SI",$M4134="NO"),IFERROR($H4134,0),0))</f>
        <v/>
      </c>
      <c r="O4134" s="9">
        <f>IF(COUNTA($A4134:$K4134)=0,"",IF($M4134="SI","CUFE o factura duplicada dentro del reporte; no se suma dos veces",IF(IFERROR($H4134,0)&lt;=0,"DIAN reporta valor susceptible 0",IF($L4134="NO",IFERROR(LOOKUP(2,1/((LISTS!$M$2:$M$13&lt;&gt;"")*ISNUMBER(SEARCH(LISTS!$M$2:$M$13,$I4134))),LISTS!$O$2:$O$13),"Medio de pago no elegible o no identificado por DIAN"),"Apta automaticamente por pago electronico y base positiva"))))</f>
        <v/>
      </c>
    </row>
    <row r="4135">
      <c r="A4135" s="9" t="n"/>
      <c r="B4135" s="9" t="n"/>
      <c r="C4135" s="12" t="n"/>
      <c r="D4135" s="11" t="n"/>
      <c r="E4135" s="11" t="n"/>
      <c r="F4135" s="11" t="n"/>
      <c r="G4135" s="11" t="n"/>
      <c r="H4135" s="11" t="n"/>
      <c r="I4135" s="9" t="n"/>
      <c r="J4135" s="9" t="n"/>
      <c r="K4135" s="9" t="n"/>
      <c r="L4135" s="9">
        <f>IF(COUNTA($A4135:$K4135)=0,"",IF(AND(IFERROR($H4135,0)&gt;0,LEN(TRIM($K4135&amp;""))&gt;0,IFERROR(LOOKUP(2,1/((LISTS!$M$2:$M$13&lt;&gt;"")*ISNUMBER(SEARCH(LISTS!$M$2:$M$13,$I4135))),LISTS!$N$2:$N$13),"NO")="SI"),"SI","NO"))</f>
        <v/>
      </c>
      <c r="M4135" s="9">
        <f>IF(COUNTA($A4135:$K4135)=0,"",IF($K4135&lt;&gt;"",IF(COUNTIF($K$19:$K4135,$K4135)&gt;1,"SI","NO"),IF(COUNTIFS($A$19:$A4135,$A4135,$C$19:$C4135,$C4135,$J$19:$J4135,$J4135,$D$19:$D4135,$D4135)&gt;1,"SI","NO")))</f>
        <v/>
      </c>
      <c r="N4135" s="11">
        <f>IF(COUNTA($A4135:$K4135)=0,"",IF(AND($L4135="SI",$M4135="NO"),IFERROR($H4135,0),0))</f>
        <v/>
      </c>
      <c r="O4135" s="9">
        <f>IF(COUNTA($A4135:$K4135)=0,"",IF($M4135="SI","CUFE o factura duplicada dentro del reporte; no se suma dos veces",IF(IFERROR($H4135,0)&lt;=0,"DIAN reporta valor susceptible 0",IF($L4135="NO",IFERROR(LOOKUP(2,1/((LISTS!$M$2:$M$13&lt;&gt;"")*ISNUMBER(SEARCH(LISTS!$M$2:$M$13,$I4135))),LISTS!$O$2:$O$13),"Medio de pago no elegible o no identificado por DIAN"),"Apta automaticamente por pago electronico y base positiva"))))</f>
        <v/>
      </c>
    </row>
    <row r="4136">
      <c r="A4136" s="9" t="n"/>
      <c r="B4136" s="9" t="n"/>
      <c r="C4136" s="12" t="n"/>
      <c r="D4136" s="11" t="n"/>
      <c r="E4136" s="11" t="n"/>
      <c r="F4136" s="11" t="n"/>
      <c r="G4136" s="11" t="n"/>
      <c r="H4136" s="11" t="n"/>
      <c r="I4136" s="9" t="n"/>
      <c r="J4136" s="9" t="n"/>
      <c r="K4136" s="9" t="n"/>
      <c r="L4136" s="9">
        <f>IF(COUNTA($A4136:$K4136)=0,"",IF(AND(IFERROR($H4136,0)&gt;0,LEN(TRIM($K4136&amp;""))&gt;0,IFERROR(LOOKUP(2,1/((LISTS!$M$2:$M$13&lt;&gt;"")*ISNUMBER(SEARCH(LISTS!$M$2:$M$13,$I4136))),LISTS!$N$2:$N$13),"NO")="SI"),"SI","NO"))</f>
        <v/>
      </c>
      <c r="M4136" s="9">
        <f>IF(COUNTA($A4136:$K4136)=0,"",IF($K4136&lt;&gt;"",IF(COUNTIF($K$19:$K4136,$K4136)&gt;1,"SI","NO"),IF(COUNTIFS($A$19:$A4136,$A4136,$C$19:$C4136,$C4136,$J$19:$J4136,$J4136,$D$19:$D4136,$D4136)&gt;1,"SI","NO")))</f>
        <v/>
      </c>
      <c r="N4136" s="11">
        <f>IF(COUNTA($A4136:$K4136)=0,"",IF(AND($L4136="SI",$M4136="NO"),IFERROR($H4136,0),0))</f>
        <v/>
      </c>
      <c r="O4136" s="9">
        <f>IF(COUNTA($A4136:$K4136)=0,"",IF($M4136="SI","CUFE o factura duplicada dentro del reporte; no se suma dos veces",IF(IFERROR($H4136,0)&lt;=0,"DIAN reporta valor susceptible 0",IF($L4136="NO",IFERROR(LOOKUP(2,1/((LISTS!$M$2:$M$13&lt;&gt;"")*ISNUMBER(SEARCH(LISTS!$M$2:$M$13,$I4136))),LISTS!$O$2:$O$13),"Medio de pago no elegible o no identificado por DIAN"),"Apta automaticamente por pago electronico y base positiva"))))</f>
        <v/>
      </c>
    </row>
    <row r="4137">
      <c r="A4137" s="9" t="n"/>
      <c r="B4137" s="9" t="n"/>
      <c r="C4137" s="12" t="n"/>
      <c r="D4137" s="11" t="n"/>
      <c r="E4137" s="11" t="n"/>
      <c r="F4137" s="11" t="n"/>
      <c r="G4137" s="11" t="n"/>
      <c r="H4137" s="11" t="n"/>
      <c r="I4137" s="9" t="n"/>
      <c r="J4137" s="9" t="n"/>
      <c r="K4137" s="9" t="n"/>
      <c r="L4137" s="9">
        <f>IF(COUNTA($A4137:$K4137)=0,"",IF(AND(IFERROR($H4137,0)&gt;0,LEN(TRIM($K4137&amp;""))&gt;0,IFERROR(LOOKUP(2,1/((LISTS!$M$2:$M$13&lt;&gt;"")*ISNUMBER(SEARCH(LISTS!$M$2:$M$13,$I4137))),LISTS!$N$2:$N$13),"NO")="SI"),"SI","NO"))</f>
        <v/>
      </c>
      <c r="M4137" s="9">
        <f>IF(COUNTA($A4137:$K4137)=0,"",IF($K4137&lt;&gt;"",IF(COUNTIF($K$19:$K4137,$K4137)&gt;1,"SI","NO"),IF(COUNTIFS($A$19:$A4137,$A4137,$C$19:$C4137,$C4137,$J$19:$J4137,$J4137,$D$19:$D4137,$D4137)&gt;1,"SI","NO")))</f>
        <v/>
      </c>
      <c r="N4137" s="11">
        <f>IF(COUNTA($A4137:$K4137)=0,"",IF(AND($L4137="SI",$M4137="NO"),IFERROR($H4137,0),0))</f>
        <v/>
      </c>
      <c r="O4137" s="9">
        <f>IF(COUNTA($A4137:$K4137)=0,"",IF($M4137="SI","CUFE o factura duplicada dentro del reporte; no se suma dos veces",IF(IFERROR($H4137,0)&lt;=0,"DIAN reporta valor susceptible 0",IF($L4137="NO",IFERROR(LOOKUP(2,1/((LISTS!$M$2:$M$13&lt;&gt;"")*ISNUMBER(SEARCH(LISTS!$M$2:$M$13,$I4137))),LISTS!$O$2:$O$13),"Medio de pago no elegible o no identificado por DIAN"),"Apta automaticamente por pago electronico y base positiva"))))</f>
        <v/>
      </c>
    </row>
    <row r="4138">
      <c r="A4138" s="9" t="n"/>
      <c r="B4138" s="9" t="n"/>
      <c r="C4138" s="12" t="n"/>
      <c r="D4138" s="11" t="n"/>
      <c r="E4138" s="11" t="n"/>
      <c r="F4138" s="11" t="n"/>
      <c r="G4138" s="11" t="n"/>
      <c r="H4138" s="11" t="n"/>
      <c r="I4138" s="9" t="n"/>
      <c r="J4138" s="9" t="n"/>
      <c r="K4138" s="9" t="n"/>
      <c r="L4138" s="9">
        <f>IF(COUNTA($A4138:$K4138)=0,"",IF(AND(IFERROR($H4138,0)&gt;0,LEN(TRIM($K4138&amp;""))&gt;0,IFERROR(LOOKUP(2,1/((LISTS!$M$2:$M$13&lt;&gt;"")*ISNUMBER(SEARCH(LISTS!$M$2:$M$13,$I4138))),LISTS!$N$2:$N$13),"NO")="SI"),"SI","NO"))</f>
        <v/>
      </c>
      <c r="M4138" s="9">
        <f>IF(COUNTA($A4138:$K4138)=0,"",IF($K4138&lt;&gt;"",IF(COUNTIF($K$19:$K4138,$K4138)&gt;1,"SI","NO"),IF(COUNTIFS($A$19:$A4138,$A4138,$C$19:$C4138,$C4138,$J$19:$J4138,$J4138,$D$19:$D4138,$D4138)&gt;1,"SI","NO")))</f>
        <v/>
      </c>
      <c r="N4138" s="11">
        <f>IF(COUNTA($A4138:$K4138)=0,"",IF(AND($L4138="SI",$M4138="NO"),IFERROR($H4138,0),0))</f>
        <v/>
      </c>
      <c r="O4138" s="9">
        <f>IF(COUNTA($A4138:$K4138)=0,"",IF($M4138="SI","CUFE o factura duplicada dentro del reporte; no se suma dos veces",IF(IFERROR($H4138,0)&lt;=0,"DIAN reporta valor susceptible 0",IF($L4138="NO",IFERROR(LOOKUP(2,1/((LISTS!$M$2:$M$13&lt;&gt;"")*ISNUMBER(SEARCH(LISTS!$M$2:$M$13,$I4138))),LISTS!$O$2:$O$13),"Medio de pago no elegible o no identificado por DIAN"),"Apta automaticamente por pago electronico y base positiva"))))</f>
        <v/>
      </c>
    </row>
    <row r="4139">
      <c r="A4139" s="9" t="n"/>
      <c r="B4139" s="9" t="n"/>
      <c r="C4139" s="12" t="n"/>
      <c r="D4139" s="11" t="n"/>
      <c r="E4139" s="11" t="n"/>
      <c r="F4139" s="11" t="n"/>
      <c r="G4139" s="11" t="n"/>
      <c r="H4139" s="11" t="n"/>
      <c r="I4139" s="9" t="n"/>
      <c r="J4139" s="9" t="n"/>
      <c r="K4139" s="9" t="n"/>
      <c r="L4139" s="9">
        <f>IF(COUNTA($A4139:$K4139)=0,"",IF(AND(IFERROR($H4139,0)&gt;0,LEN(TRIM($K4139&amp;""))&gt;0,IFERROR(LOOKUP(2,1/((LISTS!$M$2:$M$13&lt;&gt;"")*ISNUMBER(SEARCH(LISTS!$M$2:$M$13,$I4139))),LISTS!$N$2:$N$13),"NO")="SI"),"SI","NO"))</f>
        <v/>
      </c>
      <c r="M4139" s="9">
        <f>IF(COUNTA($A4139:$K4139)=0,"",IF($K4139&lt;&gt;"",IF(COUNTIF($K$19:$K4139,$K4139)&gt;1,"SI","NO"),IF(COUNTIFS($A$19:$A4139,$A4139,$C$19:$C4139,$C4139,$J$19:$J4139,$J4139,$D$19:$D4139,$D4139)&gt;1,"SI","NO")))</f>
        <v/>
      </c>
      <c r="N4139" s="11">
        <f>IF(COUNTA($A4139:$K4139)=0,"",IF(AND($L4139="SI",$M4139="NO"),IFERROR($H4139,0),0))</f>
        <v/>
      </c>
      <c r="O4139" s="9">
        <f>IF(COUNTA($A4139:$K4139)=0,"",IF($M4139="SI","CUFE o factura duplicada dentro del reporte; no se suma dos veces",IF(IFERROR($H4139,0)&lt;=0,"DIAN reporta valor susceptible 0",IF($L4139="NO",IFERROR(LOOKUP(2,1/((LISTS!$M$2:$M$13&lt;&gt;"")*ISNUMBER(SEARCH(LISTS!$M$2:$M$13,$I4139))),LISTS!$O$2:$O$13),"Medio de pago no elegible o no identificado por DIAN"),"Apta automaticamente por pago electronico y base positiva"))))</f>
        <v/>
      </c>
    </row>
    <row r="4140">
      <c r="A4140" s="9" t="n"/>
      <c r="B4140" s="9" t="n"/>
      <c r="C4140" s="12" t="n"/>
      <c r="D4140" s="11" t="n"/>
      <c r="E4140" s="11" t="n"/>
      <c r="F4140" s="11" t="n"/>
      <c r="G4140" s="11" t="n"/>
      <c r="H4140" s="11" t="n"/>
      <c r="I4140" s="9" t="n"/>
      <c r="J4140" s="9" t="n"/>
      <c r="K4140" s="9" t="n"/>
      <c r="L4140" s="9">
        <f>IF(COUNTA($A4140:$K4140)=0,"",IF(AND(IFERROR($H4140,0)&gt;0,LEN(TRIM($K4140&amp;""))&gt;0,IFERROR(LOOKUP(2,1/((LISTS!$M$2:$M$13&lt;&gt;"")*ISNUMBER(SEARCH(LISTS!$M$2:$M$13,$I4140))),LISTS!$N$2:$N$13),"NO")="SI"),"SI","NO"))</f>
        <v/>
      </c>
      <c r="M4140" s="9">
        <f>IF(COUNTA($A4140:$K4140)=0,"",IF($K4140&lt;&gt;"",IF(COUNTIF($K$19:$K4140,$K4140)&gt;1,"SI","NO"),IF(COUNTIFS($A$19:$A4140,$A4140,$C$19:$C4140,$C4140,$J$19:$J4140,$J4140,$D$19:$D4140,$D4140)&gt;1,"SI","NO")))</f>
        <v/>
      </c>
      <c r="N4140" s="11">
        <f>IF(COUNTA($A4140:$K4140)=0,"",IF(AND($L4140="SI",$M4140="NO"),IFERROR($H4140,0),0))</f>
        <v/>
      </c>
      <c r="O4140" s="9">
        <f>IF(COUNTA($A4140:$K4140)=0,"",IF($M4140="SI","CUFE o factura duplicada dentro del reporte; no se suma dos veces",IF(IFERROR($H4140,0)&lt;=0,"DIAN reporta valor susceptible 0",IF($L4140="NO",IFERROR(LOOKUP(2,1/((LISTS!$M$2:$M$13&lt;&gt;"")*ISNUMBER(SEARCH(LISTS!$M$2:$M$13,$I4140))),LISTS!$O$2:$O$13),"Medio de pago no elegible o no identificado por DIAN"),"Apta automaticamente por pago electronico y base positiva"))))</f>
        <v/>
      </c>
    </row>
    <row r="4141">
      <c r="A4141" s="9" t="n"/>
      <c r="B4141" s="9" t="n"/>
      <c r="C4141" s="12" t="n"/>
      <c r="D4141" s="11" t="n"/>
      <c r="E4141" s="11" t="n"/>
      <c r="F4141" s="11" t="n"/>
      <c r="G4141" s="11" t="n"/>
      <c r="H4141" s="11" t="n"/>
      <c r="I4141" s="9" t="n"/>
      <c r="J4141" s="9" t="n"/>
      <c r="K4141" s="9" t="n"/>
      <c r="L4141" s="9">
        <f>IF(COUNTA($A4141:$K4141)=0,"",IF(AND(IFERROR($H4141,0)&gt;0,LEN(TRIM($K4141&amp;""))&gt;0,IFERROR(LOOKUP(2,1/((LISTS!$M$2:$M$13&lt;&gt;"")*ISNUMBER(SEARCH(LISTS!$M$2:$M$13,$I4141))),LISTS!$N$2:$N$13),"NO")="SI"),"SI","NO"))</f>
        <v/>
      </c>
      <c r="M4141" s="9">
        <f>IF(COUNTA($A4141:$K4141)=0,"",IF($K4141&lt;&gt;"",IF(COUNTIF($K$19:$K4141,$K4141)&gt;1,"SI","NO"),IF(COUNTIFS($A$19:$A4141,$A4141,$C$19:$C4141,$C4141,$J$19:$J4141,$J4141,$D$19:$D4141,$D4141)&gt;1,"SI","NO")))</f>
        <v/>
      </c>
      <c r="N4141" s="11">
        <f>IF(COUNTA($A4141:$K4141)=0,"",IF(AND($L4141="SI",$M4141="NO"),IFERROR($H4141,0),0))</f>
        <v/>
      </c>
      <c r="O4141" s="9">
        <f>IF(COUNTA($A4141:$K4141)=0,"",IF($M4141="SI","CUFE o factura duplicada dentro del reporte; no se suma dos veces",IF(IFERROR($H4141,0)&lt;=0,"DIAN reporta valor susceptible 0",IF($L4141="NO",IFERROR(LOOKUP(2,1/((LISTS!$M$2:$M$13&lt;&gt;"")*ISNUMBER(SEARCH(LISTS!$M$2:$M$13,$I4141))),LISTS!$O$2:$O$13),"Medio de pago no elegible o no identificado por DIAN"),"Apta automaticamente por pago electronico y base positiva"))))</f>
        <v/>
      </c>
    </row>
    <row r="4142">
      <c r="A4142" s="9" t="n"/>
      <c r="B4142" s="9" t="n"/>
      <c r="C4142" s="12" t="n"/>
      <c r="D4142" s="11" t="n"/>
      <c r="E4142" s="11" t="n"/>
      <c r="F4142" s="11" t="n"/>
      <c r="G4142" s="11" t="n"/>
      <c r="H4142" s="11" t="n"/>
      <c r="I4142" s="9" t="n"/>
      <c r="J4142" s="9" t="n"/>
      <c r="K4142" s="9" t="n"/>
      <c r="L4142" s="9">
        <f>IF(COUNTA($A4142:$K4142)=0,"",IF(AND(IFERROR($H4142,0)&gt;0,LEN(TRIM($K4142&amp;""))&gt;0,IFERROR(LOOKUP(2,1/((LISTS!$M$2:$M$13&lt;&gt;"")*ISNUMBER(SEARCH(LISTS!$M$2:$M$13,$I4142))),LISTS!$N$2:$N$13),"NO")="SI"),"SI","NO"))</f>
        <v/>
      </c>
      <c r="M4142" s="9">
        <f>IF(COUNTA($A4142:$K4142)=0,"",IF($K4142&lt;&gt;"",IF(COUNTIF($K$19:$K4142,$K4142)&gt;1,"SI","NO"),IF(COUNTIFS($A$19:$A4142,$A4142,$C$19:$C4142,$C4142,$J$19:$J4142,$J4142,$D$19:$D4142,$D4142)&gt;1,"SI","NO")))</f>
        <v/>
      </c>
      <c r="N4142" s="11">
        <f>IF(COUNTA($A4142:$K4142)=0,"",IF(AND($L4142="SI",$M4142="NO"),IFERROR($H4142,0),0))</f>
        <v/>
      </c>
      <c r="O4142" s="9">
        <f>IF(COUNTA($A4142:$K4142)=0,"",IF($M4142="SI","CUFE o factura duplicada dentro del reporte; no se suma dos veces",IF(IFERROR($H4142,0)&lt;=0,"DIAN reporta valor susceptible 0",IF($L4142="NO",IFERROR(LOOKUP(2,1/((LISTS!$M$2:$M$13&lt;&gt;"")*ISNUMBER(SEARCH(LISTS!$M$2:$M$13,$I4142))),LISTS!$O$2:$O$13),"Medio de pago no elegible o no identificado por DIAN"),"Apta automaticamente por pago electronico y base positiva"))))</f>
        <v/>
      </c>
    </row>
    <row r="4143">
      <c r="A4143" s="9" t="n"/>
      <c r="B4143" s="9" t="n"/>
      <c r="C4143" s="12" t="n"/>
      <c r="D4143" s="11" t="n"/>
      <c r="E4143" s="11" t="n"/>
      <c r="F4143" s="11" t="n"/>
      <c r="G4143" s="11" t="n"/>
      <c r="H4143" s="11" t="n"/>
      <c r="I4143" s="9" t="n"/>
      <c r="J4143" s="9" t="n"/>
      <c r="K4143" s="9" t="n"/>
      <c r="L4143" s="9">
        <f>IF(COUNTA($A4143:$K4143)=0,"",IF(AND(IFERROR($H4143,0)&gt;0,LEN(TRIM($K4143&amp;""))&gt;0,IFERROR(LOOKUP(2,1/((LISTS!$M$2:$M$13&lt;&gt;"")*ISNUMBER(SEARCH(LISTS!$M$2:$M$13,$I4143))),LISTS!$N$2:$N$13),"NO")="SI"),"SI","NO"))</f>
        <v/>
      </c>
      <c r="M4143" s="9">
        <f>IF(COUNTA($A4143:$K4143)=0,"",IF($K4143&lt;&gt;"",IF(COUNTIF($K$19:$K4143,$K4143)&gt;1,"SI","NO"),IF(COUNTIFS($A$19:$A4143,$A4143,$C$19:$C4143,$C4143,$J$19:$J4143,$J4143,$D$19:$D4143,$D4143)&gt;1,"SI","NO")))</f>
        <v/>
      </c>
      <c r="N4143" s="11">
        <f>IF(COUNTA($A4143:$K4143)=0,"",IF(AND($L4143="SI",$M4143="NO"),IFERROR($H4143,0),0))</f>
        <v/>
      </c>
      <c r="O4143" s="9">
        <f>IF(COUNTA($A4143:$K4143)=0,"",IF($M4143="SI","CUFE o factura duplicada dentro del reporte; no se suma dos veces",IF(IFERROR($H4143,0)&lt;=0,"DIAN reporta valor susceptible 0",IF($L4143="NO",IFERROR(LOOKUP(2,1/((LISTS!$M$2:$M$13&lt;&gt;"")*ISNUMBER(SEARCH(LISTS!$M$2:$M$13,$I4143))),LISTS!$O$2:$O$13),"Medio de pago no elegible o no identificado por DIAN"),"Apta automaticamente por pago electronico y base positiva"))))</f>
        <v/>
      </c>
    </row>
    <row r="4144">
      <c r="A4144" s="9" t="n"/>
      <c r="B4144" s="9" t="n"/>
      <c r="C4144" s="12" t="n"/>
      <c r="D4144" s="11" t="n"/>
      <c r="E4144" s="11" t="n"/>
      <c r="F4144" s="11" t="n"/>
      <c r="G4144" s="11" t="n"/>
      <c r="H4144" s="11" t="n"/>
      <c r="I4144" s="9" t="n"/>
      <c r="J4144" s="9" t="n"/>
      <c r="K4144" s="9" t="n"/>
      <c r="L4144" s="9">
        <f>IF(COUNTA($A4144:$K4144)=0,"",IF(AND(IFERROR($H4144,0)&gt;0,LEN(TRIM($K4144&amp;""))&gt;0,IFERROR(LOOKUP(2,1/((LISTS!$M$2:$M$13&lt;&gt;"")*ISNUMBER(SEARCH(LISTS!$M$2:$M$13,$I4144))),LISTS!$N$2:$N$13),"NO")="SI"),"SI","NO"))</f>
        <v/>
      </c>
      <c r="M4144" s="9">
        <f>IF(COUNTA($A4144:$K4144)=0,"",IF($K4144&lt;&gt;"",IF(COUNTIF($K$19:$K4144,$K4144)&gt;1,"SI","NO"),IF(COUNTIFS($A$19:$A4144,$A4144,$C$19:$C4144,$C4144,$J$19:$J4144,$J4144,$D$19:$D4144,$D4144)&gt;1,"SI","NO")))</f>
        <v/>
      </c>
      <c r="N4144" s="11">
        <f>IF(COUNTA($A4144:$K4144)=0,"",IF(AND($L4144="SI",$M4144="NO"),IFERROR($H4144,0),0))</f>
        <v/>
      </c>
      <c r="O4144" s="9">
        <f>IF(COUNTA($A4144:$K4144)=0,"",IF($M4144="SI","CUFE o factura duplicada dentro del reporte; no se suma dos veces",IF(IFERROR($H4144,0)&lt;=0,"DIAN reporta valor susceptible 0",IF($L4144="NO",IFERROR(LOOKUP(2,1/((LISTS!$M$2:$M$13&lt;&gt;"")*ISNUMBER(SEARCH(LISTS!$M$2:$M$13,$I4144))),LISTS!$O$2:$O$13),"Medio de pago no elegible o no identificado por DIAN"),"Apta automaticamente por pago electronico y base positiva"))))</f>
        <v/>
      </c>
    </row>
    <row r="4145">
      <c r="A4145" s="9" t="n"/>
      <c r="B4145" s="9" t="n"/>
      <c r="C4145" s="12" t="n"/>
      <c r="D4145" s="11" t="n"/>
      <c r="E4145" s="11" t="n"/>
      <c r="F4145" s="11" t="n"/>
      <c r="G4145" s="11" t="n"/>
      <c r="H4145" s="11" t="n"/>
      <c r="I4145" s="9" t="n"/>
      <c r="J4145" s="9" t="n"/>
      <c r="K4145" s="9" t="n"/>
      <c r="L4145" s="9">
        <f>IF(COUNTA($A4145:$K4145)=0,"",IF(AND(IFERROR($H4145,0)&gt;0,LEN(TRIM($K4145&amp;""))&gt;0,IFERROR(LOOKUP(2,1/((LISTS!$M$2:$M$13&lt;&gt;"")*ISNUMBER(SEARCH(LISTS!$M$2:$M$13,$I4145))),LISTS!$N$2:$N$13),"NO")="SI"),"SI","NO"))</f>
        <v/>
      </c>
      <c r="M4145" s="9">
        <f>IF(COUNTA($A4145:$K4145)=0,"",IF($K4145&lt;&gt;"",IF(COUNTIF($K$19:$K4145,$K4145)&gt;1,"SI","NO"),IF(COUNTIFS($A$19:$A4145,$A4145,$C$19:$C4145,$C4145,$J$19:$J4145,$J4145,$D$19:$D4145,$D4145)&gt;1,"SI","NO")))</f>
        <v/>
      </c>
      <c r="N4145" s="11">
        <f>IF(COUNTA($A4145:$K4145)=0,"",IF(AND($L4145="SI",$M4145="NO"),IFERROR($H4145,0),0))</f>
        <v/>
      </c>
      <c r="O4145" s="9">
        <f>IF(COUNTA($A4145:$K4145)=0,"",IF($M4145="SI","CUFE o factura duplicada dentro del reporte; no se suma dos veces",IF(IFERROR($H4145,0)&lt;=0,"DIAN reporta valor susceptible 0",IF($L4145="NO",IFERROR(LOOKUP(2,1/((LISTS!$M$2:$M$13&lt;&gt;"")*ISNUMBER(SEARCH(LISTS!$M$2:$M$13,$I4145))),LISTS!$O$2:$O$13),"Medio de pago no elegible o no identificado por DIAN"),"Apta automaticamente por pago electronico y base positiva"))))</f>
        <v/>
      </c>
    </row>
    <row r="4146">
      <c r="A4146" s="9" t="n"/>
      <c r="B4146" s="9" t="n"/>
      <c r="C4146" s="12" t="n"/>
      <c r="D4146" s="11" t="n"/>
      <c r="E4146" s="11" t="n"/>
      <c r="F4146" s="11" t="n"/>
      <c r="G4146" s="11" t="n"/>
      <c r="H4146" s="11" t="n"/>
      <c r="I4146" s="9" t="n"/>
      <c r="J4146" s="9" t="n"/>
      <c r="K4146" s="9" t="n"/>
      <c r="L4146" s="9">
        <f>IF(COUNTA($A4146:$K4146)=0,"",IF(AND(IFERROR($H4146,0)&gt;0,LEN(TRIM($K4146&amp;""))&gt;0,IFERROR(LOOKUP(2,1/((LISTS!$M$2:$M$13&lt;&gt;"")*ISNUMBER(SEARCH(LISTS!$M$2:$M$13,$I4146))),LISTS!$N$2:$N$13),"NO")="SI"),"SI","NO"))</f>
        <v/>
      </c>
      <c r="M4146" s="9">
        <f>IF(COUNTA($A4146:$K4146)=0,"",IF($K4146&lt;&gt;"",IF(COUNTIF($K$19:$K4146,$K4146)&gt;1,"SI","NO"),IF(COUNTIFS($A$19:$A4146,$A4146,$C$19:$C4146,$C4146,$J$19:$J4146,$J4146,$D$19:$D4146,$D4146)&gt;1,"SI","NO")))</f>
        <v/>
      </c>
      <c r="N4146" s="11">
        <f>IF(COUNTA($A4146:$K4146)=0,"",IF(AND($L4146="SI",$M4146="NO"),IFERROR($H4146,0),0))</f>
        <v/>
      </c>
      <c r="O4146" s="9">
        <f>IF(COUNTA($A4146:$K4146)=0,"",IF($M4146="SI","CUFE o factura duplicada dentro del reporte; no se suma dos veces",IF(IFERROR($H4146,0)&lt;=0,"DIAN reporta valor susceptible 0",IF($L4146="NO",IFERROR(LOOKUP(2,1/((LISTS!$M$2:$M$13&lt;&gt;"")*ISNUMBER(SEARCH(LISTS!$M$2:$M$13,$I4146))),LISTS!$O$2:$O$13),"Medio de pago no elegible o no identificado por DIAN"),"Apta automaticamente por pago electronico y base positiva"))))</f>
        <v/>
      </c>
    </row>
    <row r="4147">
      <c r="A4147" s="9" t="n"/>
      <c r="B4147" s="9" t="n"/>
      <c r="C4147" s="12" t="n"/>
      <c r="D4147" s="11" t="n"/>
      <c r="E4147" s="11" t="n"/>
      <c r="F4147" s="11" t="n"/>
      <c r="G4147" s="11" t="n"/>
      <c r="H4147" s="11" t="n"/>
      <c r="I4147" s="9" t="n"/>
      <c r="J4147" s="9" t="n"/>
      <c r="K4147" s="9" t="n"/>
      <c r="L4147" s="9">
        <f>IF(COUNTA($A4147:$K4147)=0,"",IF(AND(IFERROR($H4147,0)&gt;0,LEN(TRIM($K4147&amp;""))&gt;0,IFERROR(LOOKUP(2,1/((LISTS!$M$2:$M$13&lt;&gt;"")*ISNUMBER(SEARCH(LISTS!$M$2:$M$13,$I4147))),LISTS!$N$2:$N$13),"NO")="SI"),"SI","NO"))</f>
        <v/>
      </c>
      <c r="M4147" s="9">
        <f>IF(COUNTA($A4147:$K4147)=0,"",IF($K4147&lt;&gt;"",IF(COUNTIF($K$19:$K4147,$K4147)&gt;1,"SI","NO"),IF(COUNTIFS($A$19:$A4147,$A4147,$C$19:$C4147,$C4147,$J$19:$J4147,$J4147,$D$19:$D4147,$D4147)&gt;1,"SI","NO")))</f>
        <v/>
      </c>
      <c r="N4147" s="11">
        <f>IF(COUNTA($A4147:$K4147)=0,"",IF(AND($L4147="SI",$M4147="NO"),IFERROR($H4147,0),0))</f>
        <v/>
      </c>
      <c r="O4147" s="9">
        <f>IF(COUNTA($A4147:$K4147)=0,"",IF($M4147="SI","CUFE o factura duplicada dentro del reporte; no se suma dos veces",IF(IFERROR($H4147,0)&lt;=0,"DIAN reporta valor susceptible 0",IF($L4147="NO",IFERROR(LOOKUP(2,1/((LISTS!$M$2:$M$13&lt;&gt;"")*ISNUMBER(SEARCH(LISTS!$M$2:$M$13,$I4147))),LISTS!$O$2:$O$13),"Medio de pago no elegible o no identificado por DIAN"),"Apta automaticamente por pago electronico y base positiva"))))</f>
        <v/>
      </c>
    </row>
    <row r="4148">
      <c r="A4148" s="9" t="n"/>
      <c r="B4148" s="9" t="n"/>
      <c r="C4148" s="12" t="n"/>
      <c r="D4148" s="11" t="n"/>
      <c r="E4148" s="11" t="n"/>
      <c r="F4148" s="11" t="n"/>
      <c r="G4148" s="11" t="n"/>
      <c r="H4148" s="11" t="n"/>
      <c r="I4148" s="9" t="n"/>
      <c r="J4148" s="9" t="n"/>
      <c r="K4148" s="9" t="n"/>
      <c r="L4148" s="9">
        <f>IF(COUNTA($A4148:$K4148)=0,"",IF(AND(IFERROR($H4148,0)&gt;0,LEN(TRIM($K4148&amp;""))&gt;0,IFERROR(LOOKUP(2,1/((LISTS!$M$2:$M$13&lt;&gt;"")*ISNUMBER(SEARCH(LISTS!$M$2:$M$13,$I4148))),LISTS!$N$2:$N$13),"NO")="SI"),"SI","NO"))</f>
        <v/>
      </c>
      <c r="M4148" s="9">
        <f>IF(COUNTA($A4148:$K4148)=0,"",IF($K4148&lt;&gt;"",IF(COUNTIF($K$19:$K4148,$K4148)&gt;1,"SI","NO"),IF(COUNTIFS($A$19:$A4148,$A4148,$C$19:$C4148,$C4148,$J$19:$J4148,$J4148,$D$19:$D4148,$D4148)&gt;1,"SI","NO")))</f>
        <v/>
      </c>
      <c r="N4148" s="11">
        <f>IF(COUNTA($A4148:$K4148)=0,"",IF(AND($L4148="SI",$M4148="NO"),IFERROR($H4148,0),0))</f>
        <v/>
      </c>
      <c r="O4148" s="9">
        <f>IF(COUNTA($A4148:$K4148)=0,"",IF($M4148="SI","CUFE o factura duplicada dentro del reporte; no se suma dos veces",IF(IFERROR($H4148,0)&lt;=0,"DIAN reporta valor susceptible 0",IF($L4148="NO",IFERROR(LOOKUP(2,1/((LISTS!$M$2:$M$13&lt;&gt;"")*ISNUMBER(SEARCH(LISTS!$M$2:$M$13,$I4148))),LISTS!$O$2:$O$13),"Medio de pago no elegible o no identificado por DIAN"),"Apta automaticamente por pago electronico y base positiva"))))</f>
        <v/>
      </c>
    </row>
    <row r="4149">
      <c r="A4149" s="9" t="n"/>
      <c r="B4149" s="9" t="n"/>
      <c r="C4149" s="12" t="n"/>
      <c r="D4149" s="11" t="n"/>
      <c r="E4149" s="11" t="n"/>
      <c r="F4149" s="11" t="n"/>
      <c r="G4149" s="11" t="n"/>
      <c r="H4149" s="11" t="n"/>
      <c r="I4149" s="9" t="n"/>
      <c r="J4149" s="9" t="n"/>
      <c r="K4149" s="9" t="n"/>
      <c r="L4149" s="9">
        <f>IF(COUNTA($A4149:$K4149)=0,"",IF(AND(IFERROR($H4149,0)&gt;0,LEN(TRIM($K4149&amp;""))&gt;0,IFERROR(LOOKUP(2,1/((LISTS!$M$2:$M$13&lt;&gt;"")*ISNUMBER(SEARCH(LISTS!$M$2:$M$13,$I4149))),LISTS!$N$2:$N$13),"NO")="SI"),"SI","NO"))</f>
        <v/>
      </c>
      <c r="M4149" s="9">
        <f>IF(COUNTA($A4149:$K4149)=0,"",IF($K4149&lt;&gt;"",IF(COUNTIF($K$19:$K4149,$K4149)&gt;1,"SI","NO"),IF(COUNTIFS($A$19:$A4149,$A4149,$C$19:$C4149,$C4149,$J$19:$J4149,$J4149,$D$19:$D4149,$D4149)&gt;1,"SI","NO")))</f>
        <v/>
      </c>
      <c r="N4149" s="11">
        <f>IF(COUNTA($A4149:$K4149)=0,"",IF(AND($L4149="SI",$M4149="NO"),IFERROR($H4149,0),0))</f>
        <v/>
      </c>
      <c r="O4149" s="9">
        <f>IF(COUNTA($A4149:$K4149)=0,"",IF($M4149="SI","CUFE o factura duplicada dentro del reporte; no se suma dos veces",IF(IFERROR($H4149,0)&lt;=0,"DIAN reporta valor susceptible 0",IF($L4149="NO",IFERROR(LOOKUP(2,1/((LISTS!$M$2:$M$13&lt;&gt;"")*ISNUMBER(SEARCH(LISTS!$M$2:$M$13,$I4149))),LISTS!$O$2:$O$13),"Medio de pago no elegible o no identificado por DIAN"),"Apta automaticamente por pago electronico y base positiva"))))</f>
        <v/>
      </c>
    </row>
    <row r="4150">
      <c r="A4150" s="9" t="n"/>
      <c r="B4150" s="9" t="n"/>
      <c r="C4150" s="12" t="n"/>
      <c r="D4150" s="11" t="n"/>
      <c r="E4150" s="11" t="n"/>
      <c r="F4150" s="11" t="n"/>
      <c r="G4150" s="11" t="n"/>
      <c r="H4150" s="11" t="n"/>
      <c r="I4150" s="9" t="n"/>
      <c r="J4150" s="9" t="n"/>
      <c r="K4150" s="9" t="n"/>
      <c r="L4150" s="9">
        <f>IF(COUNTA($A4150:$K4150)=0,"",IF(AND(IFERROR($H4150,0)&gt;0,LEN(TRIM($K4150&amp;""))&gt;0,IFERROR(LOOKUP(2,1/((LISTS!$M$2:$M$13&lt;&gt;"")*ISNUMBER(SEARCH(LISTS!$M$2:$M$13,$I4150))),LISTS!$N$2:$N$13),"NO")="SI"),"SI","NO"))</f>
        <v/>
      </c>
      <c r="M4150" s="9">
        <f>IF(COUNTA($A4150:$K4150)=0,"",IF($K4150&lt;&gt;"",IF(COUNTIF($K$19:$K4150,$K4150)&gt;1,"SI","NO"),IF(COUNTIFS($A$19:$A4150,$A4150,$C$19:$C4150,$C4150,$J$19:$J4150,$J4150,$D$19:$D4150,$D4150)&gt;1,"SI","NO")))</f>
        <v/>
      </c>
      <c r="N4150" s="11">
        <f>IF(COUNTA($A4150:$K4150)=0,"",IF(AND($L4150="SI",$M4150="NO"),IFERROR($H4150,0),0))</f>
        <v/>
      </c>
      <c r="O4150" s="9">
        <f>IF(COUNTA($A4150:$K4150)=0,"",IF($M4150="SI","CUFE o factura duplicada dentro del reporte; no se suma dos veces",IF(IFERROR($H4150,0)&lt;=0,"DIAN reporta valor susceptible 0",IF($L4150="NO",IFERROR(LOOKUP(2,1/((LISTS!$M$2:$M$13&lt;&gt;"")*ISNUMBER(SEARCH(LISTS!$M$2:$M$13,$I4150))),LISTS!$O$2:$O$13),"Medio de pago no elegible o no identificado por DIAN"),"Apta automaticamente por pago electronico y base positiva"))))</f>
        <v/>
      </c>
    </row>
    <row r="4151">
      <c r="A4151" s="9" t="n"/>
      <c r="B4151" s="9" t="n"/>
      <c r="C4151" s="12" t="n"/>
      <c r="D4151" s="11" t="n"/>
      <c r="E4151" s="11" t="n"/>
      <c r="F4151" s="11" t="n"/>
      <c r="G4151" s="11" t="n"/>
      <c r="H4151" s="11" t="n"/>
      <c r="I4151" s="9" t="n"/>
      <c r="J4151" s="9" t="n"/>
      <c r="K4151" s="9" t="n"/>
      <c r="L4151" s="9">
        <f>IF(COUNTA($A4151:$K4151)=0,"",IF(AND(IFERROR($H4151,0)&gt;0,LEN(TRIM($K4151&amp;""))&gt;0,IFERROR(LOOKUP(2,1/((LISTS!$M$2:$M$13&lt;&gt;"")*ISNUMBER(SEARCH(LISTS!$M$2:$M$13,$I4151))),LISTS!$N$2:$N$13),"NO")="SI"),"SI","NO"))</f>
        <v/>
      </c>
      <c r="M4151" s="9">
        <f>IF(COUNTA($A4151:$K4151)=0,"",IF($K4151&lt;&gt;"",IF(COUNTIF($K$19:$K4151,$K4151)&gt;1,"SI","NO"),IF(COUNTIFS($A$19:$A4151,$A4151,$C$19:$C4151,$C4151,$J$19:$J4151,$J4151,$D$19:$D4151,$D4151)&gt;1,"SI","NO")))</f>
        <v/>
      </c>
      <c r="N4151" s="11">
        <f>IF(COUNTA($A4151:$K4151)=0,"",IF(AND($L4151="SI",$M4151="NO"),IFERROR($H4151,0),0))</f>
        <v/>
      </c>
      <c r="O4151" s="9">
        <f>IF(COUNTA($A4151:$K4151)=0,"",IF($M4151="SI","CUFE o factura duplicada dentro del reporte; no se suma dos veces",IF(IFERROR($H4151,0)&lt;=0,"DIAN reporta valor susceptible 0",IF($L4151="NO",IFERROR(LOOKUP(2,1/((LISTS!$M$2:$M$13&lt;&gt;"")*ISNUMBER(SEARCH(LISTS!$M$2:$M$13,$I4151))),LISTS!$O$2:$O$13),"Medio de pago no elegible o no identificado por DIAN"),"Apta automaticamente por pago electronico y base positiva"))))</f>
        <v/>
      </c>
    </row>
    <row r="4152">
      <c r="A4152" s="9" t="n"/>
      <c r="B4152" s="9" t="n"/>
      <c r="C4152" s="12" t="n"/>
      <c r="D4152" s="11" t="n"/>
      <c r="E4152" s="11" t="n"/>
      <c r="F4152" s="11" t="n"/>
      <c r="G4152" s="11" t="n"/>
      <c r="H4152" s="11" t="n"/>
      <c r="I4152" s="9" t="n"/>
      <c r="J4152" s="9" t="n"/>
      <c r="K4152" s="9" t="n"/>
      <c r="L4152" s="9">
        <f>IF(COUNTA($A4152:$K4152)=0,"",IF(AND(IFERROR($H4152,0)&gt;0,LEN(TRIM($K4152&amp;""))&gt;0,IFERROR(LOOKUP(2,1/((LISTS!$M$2:$M$13&lt;&gt;"")*ISNUMBER(SEARCH(LISTS!$M$2:$M$13,$I4152))),LISTS!$N$2:$N$13),"NO")="SI"),"SI","NO"))</f>
        <v/>
      </c>
      <c r="M4152" s="9">
        <f>IF(COUNTA($A4152:$K4152)=0,"",IF($K4152&lt;&gt;"",IF(COUNTIF($K$19:$K4152,$K4152)&gt;1,"SI","NO"),IF(COUNTIFS($A$19:$A4152,$A4152,$C$19:$C4152,$C4152,$J$19:$J4152,$J4152,$D$19:$D4152,$D4152)&gt;1,"SI","NO")))</f>
        <v/>
      </c>
      <c r="N4152" s="11">
        <f>IF(COUNTA($A4152:$K4152)=0,"",IF(AND($L4152="SI",$M4152="NO"),IFERROR($H4152,0),0))</f>
        <v/>
      </c>
      <c r="O4152" s="9">
        <f>IF(COUNTA($A4152:$K4152)=0,"",IF($M4152="SI","CUFE o factura duplicada dentro del reporte; no se suma dos veces",IF(IFERROR($H4152,0)&lt;=0,"DIAN reporta valor susceptible 0",IF($L4152="NO",IFERROR(LOOKUP(2,1/((LISTS!$M$2:$M$13&lt;&gt;"")*ISNUMBER(SEARCH(LISTS!$M$2:$M$13,$I4152))),LISTS!$O$2:$O$13),"Medio de pago no elegible o no identificado por DIAN"),"Apta automaticamente por pago electronico y base positiva"))))</f>
        <v/>
      </c>
    </row>
    <row r="4153">
      <c r="A4153" s="9" t="n"/>
      <c r="B4153" s="9" t="n"/>
      <c r="C4153" s="12" t="n"/>
      <c r="D4153" s="11" t="n"/>
      <c r="E4153" s="11" t="n"/>
      <c r="F4153" s="11" t="n"/>
      <c r="G4153" s="11" t="n"/>
      <c r="H4153" s="11" t="n"/>
      <c r="I4153" s="9" t="n"/>
      <c r="J4153" s="9" t="n"/>
      <c r="K4153" s="9" t="n"/>
      <c r="L4153" s="9">
        <f>IF(COUNTA($A4153:$K4153)=0,"",IF(AND(IFERROR($H4153,0)&gt;0,LEN(TRIM($K4153&amp;""))&gt;0,IFERROR(LOOKUP(2,1/((LISTS!$M$2:$M$13&lt;&gt;"")*ISNUMBER(SEARCH(LISTS!$M$2:$M$13,$I4153))),LISTS!$N$2:$N$13),"NO")="SI"),"SI","NO"))</f>
        <v/>
      </c>
      <c r="M4153" s="9">
        <f>IF(COUNTA($A4153:$K4153)=0,"",IF($K4153&lt;&gt;"",IF(COUNTIF($K$19:$K4153,$K4153)&gt;1,"SI","NO"),IF(COUNTIFS($A$19:$A4153,$A4153,$C$19:$C4153,$C4153,$J$19:$J4153,$J4153,$D$19:$D4153,$D4153)&gt;1,"SI","NO")))</f>
        <v/>
      </c>
      <c r="N4153" s="11">
        <f>IF(COUNTA($A4153:$K4153)=0,"",IF(AND($L4153="SI",$M4153="NO"),IFERROR($H4153,0),0))</f>
        <v/>
      </c>
      <c r="O4153" s="9">
        <f>IF(COUNTA($A4153:$K4153)=0,"",IF($M4153="SI","CUFE o factura duplicada dentro del reporte; no se suma dos veces",IF(IFERROR($H4153,0)&lt;=0,"DIAN reporta valor susceptible 0",IF($L4153="NO",IFERROR(LOOKUP(2,1/((LISTS!$M$2:$M$13&lt;&gt;"")*ISNUMBER(SEARCH(LISTS!$M$2:$M$13,$I4153))),LISTS!$O$2:$O$13),"Medio de pago no elegible o no identificado por DIAN"),"Apta automaticamente por pago electronico y base positiva"))))</f>
        <v/>
      </c>
    </row>
    <row r="4154">
      <c r="A4154" s="9" t="n"/>
      <c r="B4154" s="9" t="n"/>
      <c r="C4154" s="12" t="n"/>
      <c r="D4154" s="11" t="n"/>
      <c r="E4154" s="11" t="n"/>
      <c r="F4154" s="11" t="n"/>
      <c r="G4154" s="11" t="n"/>
      <c r="H4154" s="11" t="n"/>
      <c r="I4154" s="9" t="n"/>
      <c r="J4154" s="9" t="n"/>
      <c r="K4154" s="9" t="n"/>
      <c r="L4154" s="9">
        <f>IF(COUNTA($A4154:$K4154)=0,"",IF(AND(IFERROR($H4154,0)&gt;0,LEN(TRIM($K4154&amp;""))&gt;0,IFERROR(LOOKUP(2,1/((LISTS!$M$2:$M$13&lt;&gt;"")*ISNUMBER(SEARCH(LISTS!$M$2:$M$13,$I4154))),LISTS!$N$2:$N$13),"NO")="SI"),"SI","NO"))</f>
        <v/>
      </c>
      <c r="M4154" s="9">
        <f>IF(COUNTA($A4154:$K4154)=0,"",IF($K4154&lt;&gt;"",IF(COUNTIF($K$19:$K4154,$K4154)&gt;1,"SI","NO"),IF(COUNTIFS($A$19:$A4154,$A4154,$C$19:$C4154,$C4154,$J$19:$J4154,$J4154,$D$19:$D4154,$D4154)&gt;1,"SI","NO")))</f>
        <v/>
      </c>
      <c r="N4154" s="11">
        <f>IF(COUNTA($A4154:$K4154)=0,"",IF(AND($L4154="SI",$M4154="NO"),IFERROR($H4154,0),0))</f>
        <v/>
      </c>
      <c r="O4154" s="9">
        <f>IF(COUNTA($A4154:$K4154)=0,"",IF($M4154="SI","CUFE o factura duplicada dentro del reporte; no se suma dos veces",IF(IFERROR($H4154,0)&lt;=0,"DIAN reporta valor susceptible 0",IF($L4154="NO",IFERROR(LOOKUP(2,1/((LISTS!$M$2:$M$13&lt;&gt;"")*ISNUMBER(SEARCH(LISTS!$M$2:$M$13,$I4154))),LISTS!$O$2:$O$13),"Medio de pago no elegible o no identificado por DIAN"),"Apta automaticamente por pago electronico y base positiva"))))</f>
        <v/>
      </c>
    </row>
    <row r="4155">
      <c r="A4155" s="9" t="n"/>
      <c r="B4155" s="9" t="n"/>
      <c r="C4155" s="12" t="n"/>
      <c r="D4155" s="11" t="n"/>
      <c r="E4155" s="11" t="n"/>
      <c r="F4155" s="11" t="n"/>
      <c r="G4155" s="11" t="n"/>
      <c r="H4155" s="11" t="n"/>
      <c r="I4155" s="9" t="n"/>
      <c r="J4155" s="9" t="n"/>
      <c r="K4155" s="9" t="n"/>
      <c r="L4155" s="9">
        <f>IF(COUNTA($A4155:$K4155)=0,"",IF(AND(IFERROR($H4155,0)&gt;0,LEN(TRIM($K4155&amp;""))&gt;0,IFERROR(LOOKUP(2,1/((LISTS!$M$2:$M$13&lt;&gt;"")*ISNUMBER(SEARCH(LISTS!$M$2:$M$13,$I4155))),LISTS!$N$2:$N$13),"NO")="SI"),"SI","NO"))</f>
        <v/>
      </c>
      <c r="M4155" s="9">
        <f>IF(COUNTA($A4155:$K4155)=0,"",IF($K4155&lt;&gt;"",IF(COUNTIF($K$19:$K4155,$K4155)&gt;1,"SI","NO"),IF(COUNTIFS($A$19:$A4155,$A4155,$C$19:$C4155,$C4155,$J$19:$J4155,$J4155,$D$19:$D4155,$D4155)&gt;1,"SI","NO")))</f>
        <v/>
      </c>
      <c r="N4155" s="11">
        <f>IF(COUNTA($A4155:$K4155)=0,"",IF(AND($L4155="SI",$M4155="NO"),IFERROR($H4155,0),0))</f>
        <v/>
      </c>
      <c r="O4155" s="9">
        <f>IF(COUNTA($A4155:$K4155)=0,"",IF($M4155="SI","CUFE o factura duplicada dentro del reporte; no se suma dos veces",IF(IFERROR($H4155,0)&lt;=0,"DIAN reporta valor susceptible 0",IF($L4155="NO",IFERROR(LOOKUP(2,1/((LISTS!$M$2:$M$13&lt;&gt;"")*ISNUMBER(SEARCH(LISTS!$M$2:$M$13,$I4155))),LISTS!$O$2:$O$13),"Medio de pago no elegible o no identificado por DIAN"),"Apta automaticamente por pago electronico y base positiva"))))</f>
        <v/>
      </c>
    </row>
    <row r="4156">
      <c r="A4156" s="9" t="n"/>
      <c r="B4156" s="9" t="n"/>
      <c r="C4156" s="12" t="n"/>
      <c r="D4156" s="11" t="n"/>
      <c r="E4156" s="11" t="n"/>
      <c r="F4156" s="11" t="n"/>
      <c r="G4156" s="11" t="n"/>
      <c r="H4156" s="11" t="n"/>
      <c r="I4156" s="9" t="n"/>
      <c r="J4156" s="9" t="n"/>
      <c r="K4156" s="9" t="n"/>
      <c r="L4156" s="9">
        <f>IF(COUNTA($A4156:$K4156)=0,"",IF(AND(IFERROR($H4156,0)&gt;0,LEN(TRIM($K4156&amp;""))&gt;0,IFERROR(LOOKUP(2,1/((LISTS!$M$2:$M$13&lt;&gt;"")*ISNUMBER(SEARCH(LISTS!$M$2:$M$13,$I4156))),LISTS!$N$2:$N$13),"NO")="SI"),"SI","NO"))</f>
        <v/>
      </c>
      <c r="M4156" s="9">
        <f>IF(COUNTA($A4156:$K4156)=0,"",IF($K4156&lt;&gt;"",IF(COUNTIF($K$19:$K4156,$K4156)&gt;1,"SI","NO"),IF(COUNTIFS($A$19:$A4156,$A4156,$C$19:$C4156,$C4156,$J$19:$J4156,$J4156,$D$19:$D4156,$D4156)&gt;1,"SI","NO")))</f>
        <v/>
      </c>
      <c r="N4156" s="11">
        <f>IF(COUNTA($A4156:$K4156)=0,"",IF(AND($L4156="SI",$M4156="NO"),IFERROR($H4156,0),0))</f>
        <v/>
      </c>
      <c r="O4156" s="9">
        <f>IF(COUNTA($A4156:$K4156)=0,"",IF($M4156="SI","CUFE o factura duplicada dentro del reporte; no se suma dos veces",IF(IFERROR($H4156,0)&lt;=0,"DIAN reporta valor susceptible 0",IF($L4156="NO",IFERROR(LOOKUP(2,1/((LISTS!$M$2:$M$13&lt;&gt;"")*ISNUMBER(SEARCH(LISTS!$M$2:$M$13,$I4156))),LISTS!$O$2:$O$13),"Medio de pago no elegible o no identificado por DIAN"),"Apta automaticamente por pago electronico y base positiva"))))</f>
        <v/>
      </c>
    </row>
    <row r="4157">
      <c r="A4157" s="9" t="n"/>
      <c r="B4157" s="9" t="n"/>
      <c r="C4157" s="12" t="n"/>
      <c r="D4157" s="11" t="n"/>
      <c r="E4157" s="11" t="n"/>
      <c r="F4157" s="11" t="n"/>
      <c r="G4157" s="11" t="n"/>
      <c r="H4157" s="11" t="n"/>
      <c r="I4157" s="9" t="n"/>
      <c r="J4157" s="9" t="n"/>
      <c r="K4157" s="9" t="n"/>
      <c r="L4157" s="9">
        <f>IF(COUNTA($A4157:$K4157)=0,"",IF(AND(IFERROR($H4157,0)&gt;0,LEN(TRIM($K4157&amp;""))&gt;0,IFERROR(LOOKUP(2,1/((LISTS!$M$2:$M$13&lt;&gt;"")*ISNUMBER(SEARCH(LISTS!$M$2:$M$13,$I4157))),LISTS!$N$2:$N$13),"NO")="SI"),"SI","NO"))</f>
        <v/>
      </c>
      <c r="M4157" s="9">
        <f>IF(COUNTA($A4157:$K4157)=0,"",IF($K4157&lt;&gt;"",IF(COUNTIF($K$19:$K4157,$K4157)&gt;1,"SI","NO"),IF(COUNTIFS($A$19:$A4157,$A4157,$C$19:$C4157,$C4157,$J$19:$J4157,$J4157,$D$19:$D4157,$D4157)&gt;1,"SI","NO")))</f>
        <v/>
      </c>
      <c r="N4157" s="11">
        <f>IF(COUNTA($A4157:$K4157)=0,"",IF(AND($L4157="SI",$M4157="NO"),IFERROR($H4157,0),0))</f>
        <v/>
      </c>
      <c r="O4157" s="9">
        <f>IF(COUNTA($A4157:$K4157)=0,"",IF($M4157="SI","CUFE o factura duplicada dentro del reporte; no se suma dos veces",IF(IFERROR($H4157,0)&lt;=0,"DIAN reporta valor susceptible 0",IF($L4157="NO",IFERROR(LOOKUP(2,1/((LISTS!$M$2:$M$13&lt;&gt;"")*ISNUMBER(SEARCH(LISTS!$M$2:$M$13,$I4157))),LISTS!$O$2:$O$13),"Medio de pago no elegible o no identificado por DIAN"),"Apta automaticamente por pago electronico y base positiva"))))</f>
        <v/>
      </c>
    </row>
    <row r="4158">
      <c r="A4158" s="9" t="n"/>
      <c r="B4158" s="9" t="n"/>
      <c r="C4158" s="12" t="n"/>
      <c r="D4158" s="11" t="n"/>
      <c r="E4158" s="11" t="n"/>
      <c r="F4158" s="11" t="n"/>
      <c r="G4158" s="11" t="n"/>
      <c r="H4158" s="11" t="n"/>
      <c r="I4158" s="9" t="n"/>
      <c r="J4158" s="9" t="n"/>
      <c r="K4158" s="9" t="n"/>
      <c r="L4158" s="9">
        <f>IF(COUNTA($A4158:$K4158)=0,"",IF(AND(IFERROR($H4158,0)&gt;0,LEN(TRIM($K4158&amp;""))&gt;0,IFERROR(LOOKUP(2,1/((LISTS!$M$2:$M$13&lt;&gt;"")*ISNUMBER(SEARCH(LISTS!$M$2:$M$13,$I4158))),LISTS!$N$2:$N$13),"NO")="SI"),"SI","NO"))</f>
        <v/>
      </c>
      <c r="M4158" s="9">
        <f>IF(COUNTA($A4158:$K4158)=0,"",IF($K4158&lt;&gt;"",IF(COUNTIF($K$19:$K4158,$K4158)&gt;1,"SI","NO"),IF(COUNTIFS($A$19:$A4158,$A4158,$C$19:$C4158,$C4158,$J$19:$J4158,$J4158,$D$19:$D4158,$D4158)&gt;1,"SI","NO")))</f>
        <v/>
      </c>
      <c r="N4158" s="11">
        <f>IF(COUNTA($A4158:$K4158)=0,"",IF(AND($L4158="SI",$M4158="NO"),IFERROR($H4158,0),0))</f>
        <v/>
      </c>
      <c r="O4158" s="9">
        <f>IF(COUNTA($A4158:$K4158)=0,"",IF($M4158="SI","CUFE o factura duplicada dentro del reporte; no se suma dos veces",IF(IFERROR($H4158,0)&lt;=0,"DIAN reporta valor susceptible 0",IF($L4158="NO",IFERROR(LOOKUP(2,1/((LISTS!$M$2:$M$13&lt;&gt;"")*ISNUMBER(SEARCH(LISTS!$M$2:$M$13,$I4158))),LISTS!$O$2:$O$13),"Medio de pago no elegible o no identificado por DIAN"),"Apta automaticamente por pago electronico y base positiva"))))</f>
        <v/>
      </c>
    </row>
    <row r="4159">
      <c r="A4159" s="9" t="n"/>
      <c r="B4159" s="9" t="n"/>
      <c r="C4159" s="12" t="n"/>
      <c r="D4159" s="11" t="n"/>
      <c r="E4159" s="11" t="n"/>
      <c r="F4159" s="11" t="n"/>
      <c r="G4159" s="11" t="n"/>
      <c r="H4159" s="11" t="n"/>
      <c r="I4159" s="9" t="n"/>
      <c r="J4159" s="9" t="n"/>
      <c r="K4159" s="9" t="n"/>
      <c r="L4159" s="9">
        <f>IF(COUNTA($A4159:$K4159)=0,"",IF(AND(IFERROR($H4159,0)&gt;0,LEN(TRIM($K4159&amp;""))&gt;0,IFERROR(LOOKUP(2,1/((LISTS!$M$2:$M$13&lt;&gt;"")*ISNUMBER(SEARCH(LISTS!$M$2:$M$13,$I4159))),LISTS!$N$2:$N$13),"NO")="SI"),"SI","NO"))</f>
        <v/>
      </c>
      <c r="M4159" s="9">
        <f>IF(COUNTA($A4159:$K4159)=0,"",IF($K4159&lt;&gt;"",IF(COUNTIF($K$19:$K4159,$K4159)&gt;1,"SI","NO"),IF(COUNTIFS($A$19:$A4159,$A4159,$C$19:$C4159,$C4159,$J$19:$J4159,$J4159,$D$19:$D4159,$D4159)&gt;1,"SI","NO")))</f>
        <v/>
      </c>
      <c r="N4159" s="11">
        <f>IF(COUNTA($A4159:$K4159)=0,"",IF(AND($L4159="SI",$M4159="NO"),IFERROR($H4159,0),0))</f>
        <v/>
      </c>
      <c r="O4159" s="9">
        <f>IF(COUNTA($A4159:$K4159)=0,"",IF($M4159="SI","CUFE o factura duplicada dentro del reporte; no se suma dos veces",IF(IFERROR($H4159,0)&lt;=0,"DIAN reporta valor susceptible 0",IF($L4159="NO",IFERROR(LOOKUP(2,1/((LISTS!$M$2:$M$13&lt;&gt;"")*ISNUMBER(SEARCH(LISTS!$M$2:$M$13,$I4159))),LISTS!$O$2:$O$13),"Medio de pago no elegible o no identificado por DIAN"),"Apta automaticamente por pago electronico y base positiva"))))</f>
        <v/>
      </c>
    </row>
    <row r="4160">
      <c r="A4160" s="9" t="n"/>
      <c r="B4160" s="9" t="n"/>
      <c r="C4160" s="12" t="n"/>
      <c r="D4160" s="11" t="n"/>
      <c r="E4160" s="11" t="n"/>
      <c r="F4160" s="11" t="n"/>
      <c r="G4160" s="11" t="n"/>
      <c r="H4160" s="11" t="n"/>
      <c r="I4160" s="9" t="n"/>
      <c r="J4160" s="9" t="n"/>
      <c r="K4160" s="9" t="n"/>
      <c r="L4160" s="9">
        <f>IF(COUNTA($A4160:$K4160)=0,"",IF(AND(IFERROR($H4160,0)&gt;0,LEN(TRIM($K4160&amp;""))&gt;0,IFERROR(LOOKUP(2,1/((LISTS!$M$2:$M$13&lt;&gt;"")*ISNUMBER(SEARCH(LISTS!$M$2:$M$13,$I4160))),LISTS!$N$2:$N$13),"NO")="SI"),"SI","NO"))</f>
        <v/>
      </c>
      <c r="M4160" s="9">
        <f>IF(COUNTA($A4160:$K4160)=0,"",IF($K4160&lt;&gt;"",IF(COUNTIF($K$19:$K4160,$K4160)&gt;1,"SI","NO"),IF(COUNTIFS($A$19:$A4160,$A4160,$C$19:$C4160,$C4160,$J$19:$J4160,$J4160,$D$19:$D4160,$D4160)&gt;1,"SI","NO")))</f>
        <v/>
      </c>
      <c r="N4160" s="11">
        <f>IF(COUNTA($A4160:$K4160)=0,"",IF(AND($L4160="SI",$M4160="NO"),IFERROR($H4160,0),0))</f>
        <v/>
      </c>
      <c r="O4160" s="9">
        <f>IF(COUNTA($A4160:$K4160)=0,"",IF($M4160="SI","CUFE o factura duplicada dentro del reporte; no se suma dos veces",IF(IFERROR($H4160,0)&lt;=0,"DIAN reporta valor susceptible 0",IF($L4160="NO",IFERROR(LOOKUP(2,1/((LISTS!$M$2:$M$13&lt;&gt;"")*ISNUMBER(SEARCH(LISTS!$M$2:$M$13,$I4160))),LISTS!$O$2:$O$13),"Medio de pago no elegible o no identificado por DIAN"),"Apta automaticamente por pago electronico y base positiva"))))</f>
        <v/>
      </c>
    </row>
    <row r="4161">
      <c r="A4161" s="9" t="n"/>
      <c r="B4161" s="9" t="n"/>
      <c r="C4161" s="12" t="n"/>
      <c r="D4161" s="11" t="n"/>
      <c r="E4161" s="11" t="n"/>
      <c r="F4161" s="11" t="n"/>
      <c r="G4161" s="11" t="n"/>
      <c r="H4161" s="11" t="n"/>
      <c r="I4161" s="9" t="n"/>
      <c r="J4161" s="9" t="n"/>
      <c r="K4161" s="9" t="n"/>
      <c r="L4161" s="9">
        <f>IF(COUNTA($A4161:$K4161)=0,"",IF(AND(IFERROR($H4161,0)&gt;0,LEN(TRIM($K4161&amp;""))&gt;0,IFERROR(LOOKUP(2,1/((LISTS!$M$2:$M$13&lt;&gt;"")*ISNUMBER(SEARCH(LISTS!$M$2:$M$13,$I4161))),LISTS!$N$2:$N$13),"NO")="SI"),"SI","NO"))</f>
        <v/>
      </c>
      <c r="M4161" s="9">
        <f>IF(COUNTA($A4161:$K4161)=0,"",IF($K4161&lt;&gt;"",IF(COUNTIF($K$19:$K4161,$K4161)&gt;1,"SI","NO"),IF(COUNTIFS($A$19:$A4161,$A4161,$C$19:$C4161,$C4161,$J$19:$J4161,$J4161,$D$19:$D4161,$D4161)&gt;1,"SI","NO")))</f>
        <v/>
      </c>
      <c r="N4161" s="11">
        <f>IF(COUNTA($A4161:$K4161)=0,"",IF(AND($L4161="SI",$M4161="NO"),IFERROR($H4161,0),0))</f>
        <v/>
      </c>
      <c r="O4161" s="9">
        <f>IF(COUNTA($A4161:$K4161)=0,"",IF($M4161="SI","CUFE o factura duplicada dentro del reporte; no se suma dos veces",IF(IFERROR($H4161,0)&lt;=0,"DIAN reporta valor susceptible 0",IF($L4161="NO",IFERROR(LOOKUP(2,1/((LISTS!$M$2:$M$13&lt;&gt;"")*ISNUMBER(SEARCH(LISTS!$M$2:$M$13,$I4161))),LISTS!$O$2:$O$13),"Medio de pago no elegible o no identificado por DIAN"),"Apta automaticamente por pago electronico y base positiva"))))</f>
        <v/>
      </c>
    </row>
    <row r="4162">
      <c r="A4162" s="9" t="n"/>
      <c r="B4162" s="9" t="n"/>
      <c r="C4162" s="12" t="n"/>
      <c r="D4162" s="11" t="n"/>
      <c r="E4162" s="11" t="n"/>
      <c r="F4162" s="11" t="n"/>
      <c r="G4162" s="11" t="n"/>
      <c r="H4162" s="11" t="n"/>
      <c r="I4162" s="9" t="n"/>
      <c r="J4162" s="9" t="n"/>
      <c r="K4162" s="9" t="n"/>
      <c r="L4162" s="9">
        <f>IF(COUNTA($A4162:$K4162)=0,"",IF(AND(IFERROR($H4162,0)&gt;0,LEN(TRIM($K4162&amp;""))&gt;0,IFERROR(LOOKUP(2,1/((LISTS!$M$2:$M$13&lt;&gt;"")*ISNUMBER(SEARCH(LISTS!$M$2:$M$13,$I4162))),LISTS!$N$2:$N$13),"NO")="SI"),"SI","NO"))</f>
        <v/>
      </c>
      <c r="M4162" s="9">
        <f>IF(COUNTA($A4162:$K4162)=0,"",IF($K4162&lt;&gt;"",IF(COUNTIF($K$19:$K4162,$K4162)&gt;1,"SI","NO"),IF(COUNTIFS($A$19:$A4162,$A4162,$C$19:$C4162,$C4162,$J$19:$J4162,$J4162,$D$19:$D4162,$D4162)&gt;1,"SI","NO")))</f>
        <v/>
      </c>
      <c r="N4162" s="11">
        <f>IF(COUNTA($A4162:$K4162)=0,"",IF(AND($L4162="SI",$M4162="NO"),IFERROR($H4162,0),0))</f>
        <v/>
      </c>
      <c r="O4162" s="9">
        <f>IF(COUNTA($A4162:$K4162)=0,"",IF($M4162="SI","CUFE o factura duplicada dentro del reporte; no se suma dos veces",IF(IFERROR($H4162,0)&lt;=0,"DIAN reporta valor susceptible 0",IF($L4162="NO",IFERROR(LOOKUP(2,1/((LISTS!$M$2:$M$13&lt;&gt;"")*ISNUMBER(SEARCH(LISTS!$M$2:$M$13,$I4162))),LISTS!$O$2:$O$13),"Medio de pago no elegible o no identificado por DIAN"),"Apta automaticamente por pago electronico y base positiva"))))</f>
        <v/>
      </c>
    </row>
    <row r="4163">
      <c r="A4163" s="9" t="n"/>
      <c r="B4163" s="9" t="n"/>
      <c r="C4163" s="12" t="n"/>
      <c r="D4163" s="11" t="n"/>
      <c r="E4163" s="11" t="n"/>
      <c r="F4163" s="11" t="n"/>
      <c r="G4163" s="11" t="n"/>
      <c r="H4163" s="11" t="n"/>
      <c r="I4163" s="9" t="n"/>
      <c r="J4163" s="9" t="n"/>
      <c r="K4163" s="9" t="n"/>
      <c r="L4163" s="9">
        <f>IF(COUNTA($A4163:$K4163)=0,"",IF(AND(IFERROR($H4163,0)&gt;0,LEN(TRIM($K4163&amp;""))&gt;0,IFERROR(LOOKUP(2,1/((LISTS!$M$2:$M$13&lt;&gt;"")*ISNUMBER(SEARCH(LISTS!$M$2:$M$13,$I4163))),LISTS!$N$2:$N$13),"NO")="SI"),"SI","NO"))</f>
        <v/>
      </c>
      <c r="M4163" s="9">
        <f>IF(COUNTA($A4163:$K4163)=0,"",IF($K4163&lt;&gt;"",IF(COUNTIF($K$19:$K4163,$K4163)&gt;1,"SI","NO"),IF(COUNTIFS($A$19:$A4163,$A4163,$C$19:$C4163,$C4163,$J$19:$J4163,$J4163,$D$19:$D4163,$D4163)&gt;1,"SI","NO")))</f>
        <v/>
      </c>
      <c r="N4163" s="11">
        <f>IF(COUNTA($A4163:$K4163)=0,"",IF(AND($L4163="SI",$M4163="NO"),IFERROR($H4163,0),0))</f>
        <v/>
      </c>
      <c r="O4163" s="9">
        <f>IF(COUNTA($A4163:$K4163)=0,"",IF($M4163="SI","CUFE o factura duplicada dentro del reporte; no se suma dos veces",IF(IFERROR($H4163,0)&lt;=0,"DIAN reporta valor susceptible 0",IF($L4163="NO",IFERROR(LOOKUP(2,1/((LISTS!$M$2:$M$13&lt;&gt;"")*ISNUMBER(SEARCH(LISTS!$M$2:$M$13,$I4163))),LISTS!$O$2:$O$13),"Medio de pago no elegible o no identificado por DIAN"),"Apta automaticamente por pago electronico y base positiva"))))</f>
        <v/>
      </c>
    </row>
    <row r="4164">
      <c r="A4164" s="9" t="n"/>
      <c r="B4164" s="9" t="n"/>
      <c r="C4164" s="12" t="n"/>
      <c r="D4164" s="11" t="n"/>
      <c r="E4164" s="11" t="n"/>
      <c r="F4164" s="11" t="n"/>
      <c r="G4164" s="11" t="n"/>
      <c r="H4164" s="11" t="n"/>
      <c r="I4164" s="9" t="n"/>
      <c r="J4164" s="9" t="n"/>
      <c r="K4164" s="9" t="n"/>
      <c r="L4164" s="9">
        <f>IF(COUNTA($A4164:$K4164)=0,"",IF(AND(IFERROR($H4164,0)&gt;0,LEN(TRIM($K4164&amp;""))&gt;0,IFERROR(LOOKUP(2,1/((LISTS!$M$2:$M$13&lt;&gt;"")*ISNUMBER(SEARCH(LISTS!$M$2:$M$13,$I4164))),LISTS!$N$2:$N$13),"NO")="SI"),"SI","NO"))</f>
        <v/>
      </c>
      <c r="M4164" s="9">
        <f>IF(COUNTA($A4164:$K4164)=0,"",IF($K4164&lt;&gt;"",IF(COUNTIF($K$19:$K4164,$K4164)&gt;1,"SI","NO"),IF(COUNTIFS($A$19:$A4164,$A4164,$C$19:$C4164,$C4164,$J$19:$J4164,$J4164,$D$19:$D4164,$D4164)&gt;1,"SI","NO")))</f>
        <v/>
      </c>
      <c r="N4164" s="11">
        <f>IF(COUNTA($A4164:$K4164)=0,"",IF(AND($L4164="SI",$M4164="NO"),IFERROR($H4164,0),0))</f>
        <v/>
      </c>
      <c r="O4164" s="9">
        <f>IF(COUNTA($A4164:$K4164)=0,"",IF($M4164="SI","CUFE o factura duplicada dentro del reporte; no se suma dos veces",IF(IFERROR($H4164,0)&lt;=0,"DIAN reporta valor susceptible 0",IF($L4164="NO",IFERROR(LOOKUP(2,1/((LISTS!$M$2:$M$13&lt;&gt;"")*ISNUMBER(SEARCH(LISTS!$M$2:$M$13,$I4164))),LISTS!$O$2:$O$13),"Medio de pago no elegible o no identificado por DIAN"),"Apta automaticamente por pago electronico y base positiva"))))</f>
        <v/>
      </c>
    </row>
    <row r="4165">
      <c r="A4165" s="9" t="n"/>
      <c r="B4165" s="9" t="n"/>
      <c r="C4165" s="12" t="n"/>
      <c r="D4165" s="11" t="n"/>
      <c r="E4165" s="11" t="n"/>
      <c r="F4165" s="11" t="n"/>
      <c r="G4165" s="11" t="n"/>
      <c r="H4165" s="11" t="n"/>
      <c r="I4165" s="9" t="n"/>
      <c r="J4165" s="9" t="n"/>
      <c r="K4165" s="9" t="n"/>
      <c r="L4165" s="9">
        <f>IF(COUNTA($A4165:$K4165)=0,"",IF(AND(IFERROR($H4165,0)&gt;0,LEN(TRIM($K4165&amp;""))&gt;0,IFERROR(LOOKUP(2,1/((LISTS!$M$2:$M$13&lt;&gt;"")*ISNUMBER(SEARCH(LISTS!$M$2:$M$13,$I4165))),LISTS!$N$2:$N$13),"NO")="SI"),"SI","NO"))</f>
        <v/>
      </c>
      <c r="M4165" s="9">
        <f>IF(COUNTA($A4165:$K4165)=0,"",IF($K4165&lt;&gt;"",IF(COUNTIF($K$19:$K4165,$K4165)&gt;1,"SI","NO"),IF(COUNTIFS($A$19:$A4165,$A4165,$C$19:$C4165,$C4165,$J$19:$J4165,$J4165,$D$19:$D4165,$D4165)&gt;1,"SI","NO")))</f>
        <v/>
      </c>
      <c r="N4165" s="11">
        <f>IF(COUNTA($A4165:$K4165)=0,"",IF(AND($L4165="SI",$M4165="NO"),IFERROR($H4165,0),0))</f>
        <v/>
      </c>
      <c r="O4165" s="9">
        <f>IF(COUNTA($A4165:$K4165)=0,"",IF($M4165="SI","CUFE o factura duplicada dentro del reporte; no se suma dos veces",IF(IFERROR($H4165,0)&lt;=0,"DIAN reporta valor susceptible 0",IF($L4165="NO",IFERROR(LOOKUP(2,1/((LISTS!$M$2:$M$13&lt;&gt;"")*ISNUMBER(SEARCH(LISTS!$M$2:$M$13,$I4165))),LISTS!$O$2:$O$13),"Medio de pago no elegible o no identificado por DIAN"),"Apta automaticamente por pago electronico y base positiva"))))</f>
        <v/>
      </c>
    </row>
    <row r="4166">
      <c r="A4166" s="9" t="n"/>
      <c r="B4166" s="9" t="n"/>
      <c r="C4166" s="12" t="n"/>
      <c r="D4166" s="11" t="n"/>
      <c r="E4166" s="11" t="n"/>
      <c r="F4166" s="11" t="n"/>
      <c r="G4166" s="11" t="n"/>
      <c r="H4166" s="11" t="n"/>
      <c r="I4166" s="9" t="n"/>
      <c r="J4166" s="9" t="n"/>
      <c r="K4166" s="9" t="n"/>
      <c r="L4166" s="9">
        <f>IF(COUNTA($A4166:$K4166)=0,"",IF(AND(IFERROR($H4166,0)&gt;0,LEN(TRIM($K4166&amp;""))&gt;0,IFERROR(LOOKUP(2,1/((LISTS!$M$2:$M$13&lt;&gt;"")*ISNUMBER(SEARCH(LISTS!$M$2:$M$13,$I4166))),LISTS!$N$2:$N$13),"NO")="SI"),"SI","NO"))</f>
        <v/>
      </c>
      <c r="M4166" s="9">
        <f>IF(COUNTA($A4166:$K4166)=0,"",IF($K4166&lt;&gt;"",IF(COUNTIF($K$19:$K4166,$K4166)&gt;1,"SI","NO"),IF(COUNTIFS($A$19:$A4166,$A4166,$C$19:$C4166,$C4166,$J$19:$J4166,$J4166,$D$19:$D4166,$D4166)&gt;1,"SI","NO")))</f>
        <v/>
      </c>
      <c r="N4166" s="11">
        <f>IF(COUNTA($A4166:$K4166)=0,"",IF(AND($L4166="SI",$M4166="NO"),IFERROR($H4166,0),0))</f>
        <v/>
      </c>
      <c r="O4166" s="9">
        <f>IF(COUNTA($A4166:$K4166)=0,"",IF($M4166="SI","CUFE o factura duplicada dentro del reporte; no se suma dos veces",IF(IFERROR($H4166,0)&lt;=0,"DIAN reporta valor susceptible 0",IF($L4166="NO",IFERROR(LOOKUP(2,1/((LISTS!$M$2:$M$13&lt;&gt;"")*ISNUMBER(SEARCH(LISTS!$M$2:$M$13,$I4166))),LISTS!$O$2:$O$13),"Medio de pago no elegible o no identificado por DIAN"),"Apta automaticamente por pago electronico y base positiva"))))</f>
        <v/>
      </c>
    </row>
    <row r="4167">
      <c r="A4167" s="9" t="n"/>
      <c r="B4167" s="9" t="n"/>
      <c r="C4167" s="12" t="n"/>
      <c r="D4167" s="11" t="n"/>
      <c r="E4167" s="11" t="n"/>
      <c r="F4167" s="11" t="n"/>
      <c r="G4167" s="11" t="n"/>
      <c r="H4167" s="11" t="n"/>
      <c r="I4167" s="9" t="n"/>
      <c r="J4167" s="9" t="n"/>
      <c r="K4167" s="9" t="n"/>
      <c r="L4167" s="9">
        <f>IF(COUNTA($A4167:$K4167)=0,"",IF(AND(IFERROR($H4167,0)&gt;0,LEN(TRIM($K4167&amp;""))&gt;0,IFERROR(LOOKUP(2,1/((LISTS!$M$2:$M$13&lt;&gt;"")*ISNUMBER(SEARCH(LISTS!$M$2:$M$13,$I4167))),LISTS!$N$2:$N$13),"NO")="SI"),"SI","NO"))</f>
        <v/>
      </c>
      <c r="M4167" s="9">
        <f>IF(COUNTA($A4167:$K4167)=0,"",IF($K4167&lt;&gt;"",IF(COUNTIF($K$19:$K4167,$K4167)&gt;1,"SI","NO"),IF(COUNTIFS($A$19:$A4167,$A4167,$C$19:$C4167,$C4167,$J$19:$J4167,$J4167,$D$19:$D4167,$D4167)&gt;1,"SI","NO")))</f>
        <v/>
      </c>
      <c r="N4167" s="11">
        <f>IF(COUNTA($A4167:$K4167)=0,"",IF(AND($L4167="SI",$M4167="NO"),IFERROR($H4167,0),0))</f>
        <v/>
      </c>
      <c r="O4167" s="9">
        <f>IF(COUNTA($A4167:$K4167)=0,"",IF($M4167="SI","CUFE o factura duplicada dentro del reporte; no se suma dos veces",IF(IFERROR($H4167,0)&lt;=0,"DIAN reporta valor susceptible 0",IF($L4167="NO",IFERROR(LOOKUP(2,1/((LISTS!$M$2:$M$13&lt;&gt;"")*ISNUMBER(SEARCH(LISTS!$M$2:$M$13,$I4167))),LISTS!$O$2:$O$13),"Medio de pago no elegible o no identificado por DIAN"),"Apta automaticamente por pago electronico y base positiva"))))</f>
        <v/>
      </c>
    </row>
    <row r="4168">
      <c r="A4168" s="9" t="n"/>
      <c r="B4168" s="9" t="n"/>
      <c r="C4168" s="12" t="n"/>
      <c r="D4168" s="11" t="n"/>
      <c r="E4168" s="11" t="n"/>
      <c r="F4168" s="11" t="n"/>
      <c r="G4168" s="11" t="n"/>
      <c r="H4168" s="11" t="n"/>
      <c r="I4168" s="9" t="n"/>
      <c r="J4168" s="9" t="n"/>
      <c r="K4168" s="9" t="n"/>
      <c r="L4168" s="9">
        <f>IF(COUNTA($A4168:$K4168)=0,"",IF(AND(IFERROR($H4168,0)&gt;0,LEN(TRIM($K4168&amp;""))&gt;0,IFERROR(LOOKUP(2,1/((LISTS!$M$2:$M$13&lt;&gt;"")*ISNUMBER(SEARCH(LISTS!$M$2:$M$13,$I4168))),LISTS!$N$2:$N$13),"NO")="SI"),"SI","NO"))</f>
        <v/>
      </c>
      <c r="M4168" s="9">
        <f>IF(COUNTA($A4168:$K4168)=0,"",IF($K4168&lt;&gt;"",IF(COUNTIF($K$19:$K4168,$K4168)&gt;1,"SI","NO"),IF(COUNTIFS($A$19:$A4168,$A4168,$C$19:$C4168,$C4168,$J$19:$J4168,$J4168,$D$19:$D4168,$D4168)&gt;1,"SI","NO")))</f>
        <v/>
      </c>
      <c r="N4168" s="11">
        <f>IF(COUNTA($A4168:$K4168)=0,"",IF(AND($L4168="SI",$M4168="NO"),IFERROR($H4168,0),0))</f>
        <v/>
      </c>
      <c r="O4168" s="9">
        <f>IF(COUNTA($A4168:$K4168)=0,"",IF($M4168="SI","CUFE o factura duplicada dentro del reporte; no se suma dos veces",IF(IFERROR($H4168,0)&lt;=0,"DIAN reporta valor susceptible 0",IF($L4168="NO",IFERROR(LOOKUP(2,1/((LISTS!$M$2:$M$13&lt;&gt;"")*ISNUMBER(SEARCH(LISTS!$M$2:$M$13,$I4168))),LISTS!$O$2:$O$13),"Medio de pago no elegible o no identificado por DIAN"),"Apta automaticamente por pago electronico y base positiva"))))</f>
        <v/>
      </c>
    </row>
    <row r="4169">
      <c r="A4169" s="9" t="n"/>
      <c r="B4169" s="9" t="n"/>
      <c r="C4169" s="12" t="n"/>
      <c r="D4169" s="11" t="n"/>
      <c r="E4169" s="11" t="n"/>
      <c r="F4169" s="11" t="n"/>
      <c r="G4169" s="11" t="n"/>
      <c r="H4169" s="11" t="n"/>
      <c r="I4169" s="9" t="n"/>
      <c r="J4169" s="9" t="n"/>
      <c r="K4169" s="9" t="n"/>
      <c r="L4169" s="9">
        <f>IF(COUNTA($A4169:$K4169)=0,"",IF(AND(IFERROR($H4169,0)&gt;0,LEN(TRIM($K4169&amp;""))&gt;0,IFERROR(LOOKUP(2,1/((LISTS!$M$2:$M$13&lt;&gt;"")*ISNUMBER(SEARCH(LISTS!$M$2:$M$13,$I4169))),LISTS!$N$2:$N$13),"NO")="SI"),"SI","NO"))</f>
        <v/>
      </c>
      <c r="M4169" s="9">
        <f>IF(COUNTA($A4169:$K4169)=0,"",IF($K4169&lt;&gt;"",IF(COUNTIF($K$19:$K4169,$K4169)&gt;1,"SI","NO"),IF(COUNTIFS($A$19:$A4169,$A4169,$C$19:$C4169,$C4169,$J$19:$J4169,$J4169,$D$19:$D4169,$D4169)&gt;1,"SI","NO")))</f>
        <v/>
      </c>
      <c r="N4169" s="11">
        <f>IF(COUNTA($A4169:$K4169)=0,"",IF(AND($L4169="SI",$M4169="NO"),IFERROR($H4169,0),0))</f>
        <v/>
      </c>
      <c r="O4169" s="9">
        <f>IF(COUNTA($A4169:$K4169)=0,"",IF($M4169="SI","CUFE o factura duplicada dentro del reporte; no se suma dos veces",IF(IFERROR($H4169,0)&lt;=0,"DIAN reporta valor susceptible 0",IF($L4169="NO",IFERROR(LOOKUP(2,1/((LISTS!$M$2:$M$13&lt;&gt;"")*ISNUMBER(SEARCH(LISTS!$M$2:$M$13,$I4169))),LISTS!$O$2:$O$13),"Medio de pago no elegible o no identificado por DIAN"),"Apta automaticamente por pago electronico y base positiva"))))</f>
        <v/>
      </c>
    </row>
    <row r="4170">
      <c r="A4170" s="9" t="n"/>
      <c r="B4170" s="9" t="n"/>
      <c r="C4170" s="12" t="n"/>
      <c r="D4170" s="11" t="n"/>
      <c r="E4170" s="11" t="n"/>
      <c r="F4170" s="11" t="n"/>
      <c r="G4170" s="11" t="n"/>
      <c r="H4170" s="11" t="n"/>
      <c r="I4170" s="9" t="n"/>
      <c r="J4170" s="9" t="n"/>
      <c r="K4170" s="9" t="n"/>
      <c r="L4170" s="9">
        <f>IF(COUNTA($A4170:$K4170)=0,"",IF(AND(IFERROR($H4170,0)&gt;0,LEN(TRIM($K4170&amp;""))&gt;0,IFERROR(LOOKUP(2,1/((LISTS!$M$2:$M$13&lt;&gt;"")*ISNUMBER(SEARCH(LISTS!$M$2:$M$13,$I4170))),LISTS!$N$2:$N$13),"NO")="SI"),"SI","NO"))</f>
        <v/>
      </c>
      <c r="M4170" s="9">
        <f>IF(COUNTA($A4170:$K4170)=0,"",IF($K4170&lt;&gt;"",IF(COUNTIF($K$19:$K4170,$K4170)&gt;1,"SI","NO"),IF(COUNTIFS($A$19:$A4170,$A4170,$C$19:$C4170,$C4170,$J$19:$J4170,$J4170,$D$19:$D4170,$D4170)&gt;1,"SI","NO")))</f>
        <v/>
      </c>
      <c r="N4170" s="11">
        <f>IF(COUNTA($A4170:$K4170)=0,"",IF(AND($L4170="SI",$M4170="NO"),IFERROR($H4170,0),0))</f>
        <v/>
      </c>
      <c r="O4170" s="9">
        <f>IF(COUNTA($A4170:$K4170)=0,"",IF($M4170="SI","CUFE o factura duplicada dentro del reporte; no se suma dos veces",IF(IFERROR($H4170,0)&lt;=0,"DIAN reporta valor susceptible 0",IF($L4170="NO",IFERROR(LOOKUP(2,1/((LISTS!$M$2:$M$13&lt;&gt;"")*ISNUMBER(SEARCH(LISTS!$M$2:$M$13,$I4170))),LISTS!$O$2:$O$13),"Medio de pago no elegible o no identificado por DIAN"),"Apta automaticamente por pago electronico y base positiva"))))</f>
        <v/>
      </c>
    </row>
    <row r="4171">
      <c r="A4171" s="9" t="n"/>
      <c r="B4171" s="9" t="n"/>
      <c r="C4171" s="12" t="n"/>
      <c r="D4171" s="11" t="n"/>
      <c r="E4171" s="11" t="n"/>
      <c r="F4171" s="11" t="n"/>
      <c r="G4171" s="11" t="n"/>
      <c r="H4171" s="11" t="n"/>
      <c r="I4171" s="9" t="n"/>
      <c r="J4171" s="9" t="n"/>
      <c r="K4171" s="9" t="n"/>
      <c r="L4171" s="9">
        <f>IF(COUNTA($A4171:$K4171)=0,"",IF(AND(IFERROR($H4171,0)&gt;0,LEN(TRIM($K4171&amp;""))&gt;0,IFERROR(LOOKUP(2,1/((LISTS!$M$2:$M$13&lt;&gt;"")*ISNUMBER(SEARCH(LISTS!$M$2:$M$13,$I4171))),LISTS!$N$2:$N$13),"NO")="SI"),"SI","NO"))</f>
        <v/>
      </c>
      <c r="M4171" s="9">
        <f>IF(COUNTA($A4171:$K4171)=0,"",IF($K4171&lt;&gt;"",IF(COUNTIF($K$19:$K4171,$K4171)&gt;1,"SI","NO"),IF(COUNTIFS($A$19:$A4171,$A4171,$C$19:$C4171,$C4171,$J$19:$J4171,$J4171,$D$19:$D4171,$D4171)&gt;1,"SI","NO")))</f>
        <v/>
      </c>
      <c r="N4171" s="11">
        <f>IF(COUNTA($A4171:$K4171)=0,"",IF(AND($L4171="SI",$M4171="NO"),IFERROR($H4171,0),0))</f>
        <v/>
      </c>
      <c r="O4171" s="9">
        <f>IF(COUNTA($A4171:$K4171)=0,"",IF($M4171="SI","CUFE o factura duplicada dentro del reporte; no se suma dos veces",IF(IFERROR($H4171,0)&lt;=0,"DIAN reporta valor susceptible 0",IF($L4171="NO",IFERROR(LOOKUP(2,1/((LISTS!$M$2:$M$13&lt;&gt;"")*ISNUMBER(SEARCH(LISTS!$M$2:$M$13,$I4171))),LISTS!$O$2:$O$13),"Medio de pago no elegible o no identificado por DIAN"),"Apta automaticamente por pago electronico y base positiva"))))</f>
        <v/>
      </c>
    </row>
    <row r="4172">
      <c r="A4172" s="9" t="n"/>
      <c r="B4172" s="9" t="n"/>
      <c r="C4172" s="12" t="n"/>
      <c r="D4172" s="11" t="n"/>
      <c r="E4172" s="11" t="n"/>
      <c r="F4172" s="11" t="n"/>
      <c r="G4172" s="11" t="n"/>
      <c r="H4172" s="11" t="n"/>
      <c r="I4172" s="9" t="n"/>
      <c r="J4172" s="9" t="n"/>
      <c r="K4172" s="9" t="n"/>
      <c r="L4172" s="9">
        <f>IF(COUNTA($A4172:$K4172)=0,"",IF(AND(IFERROR($H4172,0)&gt;0,LEN(TRIM($K4172&amp;""))&gt;0,IFERROR(LOOKUP(2,1/((LISTS!$M$2:$M$13&lt;&gt;"")*ISNUMBER(SEARCH(LISTS!$M$2:$M$13,$I4172))),LISTS!$N$2:$N$13),"NO")="SI"),"SI","NO"))</f>
        <v/>
      </c>
      <c r="M4172" s="9">
        <f>IF(COUNTA($A4172:$K4172)=0,"",IF($K4172&lt;&gt;"",IF(COUNTIF($K$19:$K4172,$K4172)&gt;1,"SI","NO"),IF(COUNTIFS($A$19:$A4172,$A4172,$C$19:$C4172,$C4172,$J$19:$J4172,$J4172,$D$19:$D4172,$D4172)&gt;1,"SI","NO")))</f>
        <v/>
      </c>
      <c r="N4172" s="11">
        <f>IF(COUNTA($A4172:$K4172)=0,"",IF(AND($L4172="SI",$M4172="NO"),IFERROR($H4172,0),0))</f>
        <v/>
      </c>
      <c r="O4172" s="9">
        <f>IF(COUNTA($A4172:$K4172)=0,"",IF($M4172="SI","CUFE o factura duplicada dentro del reporte; no se suma dos veces",IF(IFERROR($H4172,0)&lt;=0,"DIAN reporta valor susceptible 0",IF($L4172="NO",IFERROR(LOOKUP(2,1/((LISTS!$M$2:$M$13&lt;&gt;"")*ISNUMBER(SEARCH(LISTS!$M$2:$M$13,$I4172))),LISTS!$O$2:$O$13),"Medio de pago no elegible o no identificado por DIAN"),"Apta automaticamente por pago electronico y base positiva"))))</f>
        <v/>
      </c>
    </row>
    <row r="4173">
      <c r="A4173" s="9" t="n"/>
      <c r="B4173" s="9" t="n"/>
      <c r="C4173" s="12" t="n"/>
      <c r="D4173" s="11" t="n"/>
      <c r="E4173" s="11" t="n"/>
      <c r="F4173" s="11" t="n"/>
      <c r="G4173" s="11" t="n"/>
      <c r="H4173" s="11" t="n"/>
      <c r="I4173" s="9" t="n"/>
      <c r="J4173" s="9" t="n"/>
      <c r="K4173" s="9" t="n"/>
      <c r="L4173" s="9">
        <f>IF(COUNTA($A4173:$K4173)=0,"",IF(AND(IFERROR($H4173,0)&gt;0,LEN(TRIM($K4173&amp;""))&gt;0,IFERROR(LOOKUP(2,1/((LISTS!$M$2:$M$13&lt;&gt;"")*ISNUMBER(SEARCH(LISTS!$M$2:$M$13,$I4173))),LISTS!$N$2:$N$13),"NO")="SI"),"SI","NO"))</f>
        <v/>
      </c>
      <c r="M4173" s="9">
        <f>IF(COUNTA($A4173:$K4173)=0,"",IF($K4173&lt;&gt;"",IF(COUNTIF($K$19:$K4173,$K4173)&gt;1,"SI","NO"),IF(COUNTIFS($A$19:$A4173,$A4173,$C$19:$C4173,$C4173,$J$19:$J4173,$J4173,$D$19:$D4173,$D4173)&gt;1,"SI","NO")))</f>
        <v/>
      </c>
      <c r="N4173" s="11">
        <f>IF(COUNTA($A4173:$K4173)=0,"",IF(AND($L4173="SI",$M4173="NO"),IFERROR($H4173,0),0))</f>
        <v/>
      </c>
      <c r="O4173" s="9">
        <f>IF(COUNTA($A4173:$K4173)=0,"",IF($M4173="SI","CUFE o factura duplicada dentro del reporte; no se suma dos veces",IF(IFERROR($H4173,0)&lt;=0,"DIAN reporta valor susceptible 0",IF($L4173="NO",IFERROR(LOOKUP(2,1/((LISTS!$M$2:$M$13&lt;&gt;"")*ISNUMBER(SEARCH(LISTS!$M$2:$M$13,$I4173))),LISTS!$O$2:$O$13),"Medio de pago no elegible o no identificado por DIAN"),"Apta automaticamente por pago electronico y base positiva"))))</f>
        <v/>
      </c>
    </row>
    <row r="4174">
      <c r="A4174" s="9" t="n"/>
      <c r="B4174" s="9" t="n"/>
      <c r="C4174" s="12" t="n"/>
      <c r="D4174" s="11" t="n"/>
      <c r="E4174" s="11" t="n"/>
      <c r="F4174" s="11" t="n"/>
      <c r="G4174" s="11" t="n"/>
      <c r="H4174" s="11" t="n"/>
      <c r="I4174" s="9" t="n"/>
      <c r="J4174" s="9" t="n"/>
      <c r="K4174" s="9" t="n"/>
      <c r="L4174" s="9">
        <f>IF(COUNTA($A4174:$K4174)=0,"",IF(AND(IFERROR($H4174,0)&gt;0,LEN(TRIM($K4174&amp;""))&gt;0,IFERROR(LOOKUP(2,1/((LISTS!$M$2:$M$13&lt;&gt;"")*ISNUMBER(SEARCH(LISTS!$M$2:$M$13,$I4174))),LISTS!$N$2:$N$13),"NO")="SI"),"SI","NO"))</f>
        <v/>
      </c>
      <c r="M4174" s="9">
        <f>IF(COUNTA($A4174:$K4174)=0,"",IF($K4174&lt;&gt;"",IF(COUNTIF($K$19:$K4174,$K4174)&gt;1,"SI","NO"),IF(COUNTIFS($A$19:$A4174,$A4174,$C$19:$C4174,$C4174,$J$19:$J4174,$J4174,$D$19:$D4174,$D4174)&gt;1,"SI","NO")))</f>
        <v/>
      </c>
      <c r="N4174" s="11">
        <f>IF(COUNTA($A4174:$K4174)=0,"",IF(AND($L4174="SI",$M4174="NO"),IFERROR($H4174,0),0))</f>
        <v/>
      </c>
      <c r="O4174" s="9">
        <f>IF(COUNTA($A4174:$K4174)=0,"",IF($M4174="SI","CUFE o factura duplicada dentro del reporte; no se suma dos veces",IF(IFERROR($H4174,0)&lt;=0,"DIAN reporta valor susceptible 0",IF($L4174="NO",IFERROR(LOOKUP(2,1/((LISTS!$M$2:$M$13&lt;&gt;"")*ISNUMBER(SEARCH(LISTS!$M$2:$M$13,$I4174))),LISTS!$O$2:$O$13),"Medio de pago no elegible o no identificado por DIAN"),"Apta automaticamente por pago electronico y base positiva"))))</f>
        <v/>
      </c>
    </row>
    <row r="4175">
      <c r="A4175" s="9" t="n"/>
      <c r="B4175" s="9" t="n"/>
      <c r="C4175" s="12" t="n"/>
      <c r="D4175" s="11" t="n"/>
      <c r="E4175" s="11" t="n"/>
      <c r="F4175" s="11" t="n"/>
      <c r="G4175" s="11" t="n"/>
      <c r="H4175" s="11" t="n"/>
      <c r="I4175" s="9" t="n"/>
      <c r="J4175" s="9" t="n"/>
      <c r="K4175" s="9" t="n"/>
      <c r="L4175" s="9">
        <f>IF(COUNTA($A4175:$K4175)=0,"",IF(AND(IFERROR($H4175,0)&gt;0,LEN(TRIM($K4175&amp;""))&gt;0,IFERROR(LOOKUP(2,1/((LISTS!$M$2:$M$13&lt;&gt;"")*ISNUMBER(SEARCH(LISTS!$M$2:$M$13,$I4175))),LISTS!$N$2:$N$13),"NO")="SI"),"SI","NO"))</f>
        <v/>
      </c>
      <c r="M4175" s="9">
        <f>IF(COUNTA($A4175:$K4175)=0,"",IF($K4175&lt;&gt;"",IF(COUNTIF($K$19:$K4175,$K4175)&gt;1,"SI","NO"),IF(COUNTIFS($A$19:$A4175,$A4175,$C$19:$C4175,$C4175,$J$19:$J4175,$J4175,$D$19:$D4175,$D4175)&gt;1,"SI","NO")))</f>
        <v/>
      </c>
      <c r="N4175" s="11">
        <f>IF(COUNTA($A4175:$K4175)=0,"",IF(AND($L4175="SI",$M4175="NO"),IFERROR($H4175,0),0))</f>
        <v/>
      </c>
      <c r="O4175" s="9">
        <f>IF(COUNTA($A4175:$K4175)=0,"",IF($M4175="SI","CUFE o factura duplicada dentro del reporte; no se suma dos veces",IF(IFERROR($H4175,0)&lt;=0,"DIAN reporta valor susceptible 0",IF($L4175="NO",IFERROR(LOOKUP(2,1/((LISTS!$M$2:$M$13&lt;&gt;"")*ISNUMBER(SEARCH(LISTS!$M$2:$M$13,$I4175))),LISTS!$O$2:$O$13),"Medio de pago no elegible o no identificado por DIAN"),"Apta automaticamente por pago electronico y base positiva"))))</f>
        <v/>
      </c>
    </row>
    <row r="4176">
      <c r="A4176" s="9" t="n"/>
      <c r="B4176" s="9" t="n"/>
      <c r="C4176" s="12" t="n"/>
      <c r="D4176" s="11" t="n"/>
      <c r="E4176" s="11" t="n"/>
      <c r="F4176" s="11" t="n"/>
      <c r="G4176" s="11" t="n"/>
      <c r="H4176" s="11" t="n"/>
      <c r="I4176" s="9" t="n"/>
      <c r="J4176" s="9" t="n"/>
      <c r="K4176" s="9" t="n"/>
      <c r="L4176" s="9">
        <f>IF(COUNTA($A4176:$K4176)=0,"",IF(AND(IFERROR($H4176,0)&gt;0,LEN(TRIM($K4176&amp;""))&gt;0,IFERROR(LOOKUP(2,1/((LISTS!$M$2:$M$13&lt;&gt;"")*ISNUMBER(SEARCH(LISTS!$M$2:$M$13,$I4176))),LISTS!$N$2:$N$13),"NO")="SI"),"SI","NO"))</f>
        <v/>
      </c>
      <c r="M4176" s="9">
        <f>IF(COUNTA($A4176:$K4176)=0,"",IF($K4176&lt;&gt;"",IF(COUNTIF($K$19:$K4176,$K4176)&gt;1,"SI","NO"),IF(COUNTIFS($A$19:$A4176,$A4176,$C$19:$C4176,$C4176,$J$19:$J4176,$J4176,$D$19:$D4176,$D4176)&gt;1,"SI","NO")))</f>
        <v/>
      </c>
      <c r="N4176" s="11">
        <f>IF(COUNTA($A4176:$K4176)=0,"",IF(AND($L4176="SI",$M4176="NO"),IFERROR($H4176,0),0))</f>
        <v/>
      </c>
      <c r="O4176" s="9">
        <f>IF(COUNTA($A4176:$K4176)=0,"",IF($M4176="SI","CUFE o factura duplicada dentro del reporte; no se suma dos veces",IF(IFERROR($H4176,0)&lt;=0,"DIAN reporta valor susceptible 0",IF($L4176="NO",IFERROR(LOOKUP(2,1/((LISTS!$M$2:$M$13&lt;&gt;"")*ISNUMBER(SEARCH(LISTS!$M$2:$M$13,$I4176))),LISTS!$O$2:$O$13),"Medio de pago no elegible o no identificado por DIAN"),"Apta automaticamente por pago electronico y base positiva"))))</f>
        <v/>
      </c>
    </row>
    <row r="4177">
      <c r="A4177" s="9" t="n"/>
      <c r="B4177" s="9" t="n"/>
      <c r="C4177" s="12" t="n"/>
      <c r="D4177" s="11" t="n"/>
      <c r="E4177" s="11" t="n"/>
      <c r="F4177" s="11" t="n"/>
      <c r="G4177" s="11" t="n"/>
      <c r="H4177" s="11" t="n"/>
      <c r="I4177" s="9" t="n"/>
      <c r="J4177" s="9" t="n"/>
      <c r="K4177" s="9" t="n"/>
      <c r="L4177" s="9">
        <f>IF(COUNTA($A4177:$K4177)=0,"",IF(AND(IFERROR($H4177,0)&gt;0,LEN(TRIM($K4177&amp;""))&gt;0,IFERROR(LOOKUP(2,1/((LISTS!$M$2:$M$13&lt;&gt;"")*ISNUMBER(SEARCH(LISTS!$M$2:$M$13,$I4177))),LISTS!$N$2:$N$13),"NO")="SI"),"SI","NO"))</f>
        <v/>
      </c>
      <c r="M4177" s="9">
        <f>IF(COUNTA($A4177:$K4177)=0,"",IF($K4177&lt;&gt;"",IF(COUNTIF($K$19:$K4177,$K4177)&gt;1,"SI","NO"),IF(COUNTIFS($A$19:$A4177,$A4177,$C$19:$C4177,$C4177,$J$19:$J4177,$J4177,$D$19:$D4177,$D4177)&gt;1,"SI","NO")))</f>
        <v/>
      </c>
      <c r="N4177" s="11">
        <f>IF(COUNTA($A4177:$K4177)=0,"",IF(AND($L4177="SI",$M4177="NO"),IFERROR($H4177,0),0))</f>
        <v/>
      </c>
      <c r="O4177" s="9">
        <f>IF(COUNTA($A4177:$K4177)=0,"",IF($M4177="SI","CUFE o factura duplicada dentro del reporte; no se suma dos veces",IF(IFERROR($H4177,0)&lt;=0,"DIAN reporta valor susceptible 0",IF($L4177="NO",IFERROR(LOOKUP(2,1/((LISTS!$M$2:$M$13&lt;&gt;"")*ISNUMBER(SEARCH(LISTS!$M$2:$M$13,$I4177))),LISTS!$O$2:$O$13),"Medio de pago no elegible o no identificado por DIAN"),"Apta automaticamente por pago electronico y base positiva"))))</f>
        <v/>
      </c>
    </row>
    <row r="4178">
      <c r="A4178" s="9" t="n"/>
      <c r="B4178" s="9" t="n"/>
      <c r="C4178" s="12" t="n"/>
      <c r="D4178" s="11" t="n"/>
      <c r="E4178" s="11" t="n"/>
      <c r="F4178" s="11" t="n"/>
      <c r="G4178" s="11" t="n"/>
      <c r="H4178" s="11" t="n"/>
      <c r="I4178" s="9" t="n"/>
      <c r="J4178" s="9" t="n"/>
      <c r="K4178" s="9" t="n"/>
      <c r="L4178" s="9">
        <f>IF(COUNTA($A4178:$K4178)=0,"",IF(AND(IFERROR($H4178,0)&gt;0,LEN(TRIM($K4178&amp;""))&gt;0,IFERROR(LOOKUP(2,1/((LISTS!$M$2:$M$13&lt;&gt;"")*ISNUMBER(SEARCH(LISTS!$M$2:$M$13,$I4178))),LISTS!$N$2:$N$13),"NO")="SI"),"SI","NO"))</f>
        <v/>
      </c>
      <c r="M4178" s="9">
        <f>IF(COUNTA($A4178:$K4178)=0,"",IF($K4178&lt;&gt;"",IF(COUNTIF($K$19:$K4178,$K4178)&gt;1,"SI","NO"),IF(COUNTIFS($A$19:$A4178,$A4178,$C$19:$C4178,$C4178,$J$19:$J4178,$J4178,$D$19:$D4178,$D4178)&gt;1,"SI","NO")))</f>
        <v/>
      </c>
      <c r="N4178" s="11">
        <f>IF(COUNTA($A4178:$K4178)=0,"",IF(AND($L4178="SI",$M4178="NO"),IFERROR($H4178,0),0))</f>
        <v/>
      </c>
      <c r="O4178" s="9">
        <f>IF(COUNTA($A4178:$K4178)=0,"",IF($M4178="SI","CUFE o factura duplicada dentro del reporte; no se suma dos veces",IF(IFERROR($H4178,0)&lt;=0,"DIAN reporta valor susceptible 0",IF($L4178="NO",IFERROR(LOOKUP(2,1/((LISTS!$M$2:$M$13&lt;&gt;"")*ISNUMBER(SEARCH(LISTS!$M$2:$M$13,$I4178))),LISTS!$O$2:$O$13),"Medio de pago no elegible o no identificado por DIAN"),"Apta automaticamente por pago electronico y base positiva"))))</f>
        <v/>
      </c>
    </row>
    <row r="4179">
      <c r="A4179" s="9" t="n"/>
      <c r="B4179" s="9" t="n"/>
      <c r="C4179" s="12" t="n"/>
      <c r="D4179" s="11" t="n"/>
      <c r="E4179" s="11" t="n"/>
      <c r="F4179" s="11" t="n"/>
      <c r="G4179" s="11" t="n"/>
      <c r="H4179" s="11" t="n"/>
      <c r="I4179" s="9" t="n"/>
      <c r="J4179" s="9" t="n"/>
      <c r="K4179" s="9" t="n"/>
      <c r="L4179" s="9">
        <f>IF(COUNTA($A4179:$K4179)=0,"",IF(AND(IFERROR($H4179,0)&gt;0,LEN(TRIM($K4179&amp;""))&gt;0,IFERROR(LOOKUP(2,1/((LISTS!$M$2:$M$13&lt;&gt;"")*ISNUMBER(SEARCH(LISTS!$M$2:$M$13,$I4179))),LISTS!$N$2:$N$13),"NO")="SI"),"SI","NO"))</f>
        <v/>
      </c>
      <c r="M4179" s="9">
        <f>IF(COUNTA($A4179:$K4179)=0,"",IF($K4179&lt;&gt;"",IF(COUNTIF($K$19:$K4179,$K4179)&gt;1,"SI","NO"),IF(COUNTIFS($A$19:$A4179,$A4179,$C$19:$C4179,$C4179,$J$19:$J4179,$J4179,$D$19:$D4179,$D4179)&gt;1,"SI","NO")))</f>
        <v/>
      </c>
      <c r="N4179" s="11">
        <f>IF(COUNTA($A4179:$K4179)=0,"",IF(AND($L4179="SI",$M4179="NO"),IFERROR($H4179,0),0))</f>
        <v/>
      </c>
      <c r="O4179" s="9">
        <f>IF(COUNTA($A4179:$K4179)=0,"",IF($M4179="SI","CUFE o factura duplicada dentro del reporte; no se suma dos veces",IF(IFERROR($H4179,0)&lt;=0,"DIAN reporta valor susceptible 0",IF($L4179="NO",IFERROR(LOOKUP(2,1/((LISTS!$M$2:$M$13&lt;&gt;"")*ISNUMBER(SEARCH(LISTS!$M$2:$M$13,$I4179))),LISTS!$O$2:$O$13),"Medio de pago no elegible o no identificado por DIAN"),"Apta automaticamente por pago electronico y base positiva"))))</f>
        <v/>
      </c>
    </row>
    <row r="4180">
      <c r="A4180" s="9" t="n"/>
      <c r="B4180" s="9" t="n"/>
      <c r="C4180" s="12" t="n"/>
      <c r="D4180" s="11" t="n"/>
      <c r="E4180" s="11" t="n"/>
      <c r="F4180" s="11" t="n"/>
      <c r="G4180" s="11" t="n"/>
      <c r="H4180" s="11" t="n"/>
      <c r="I4180" s="9" t="n"/>
      <c r="J4180" s="9" t="n"/>
      <c r="K4180" s="9" t="n"/>
      <c r="L4180" s="9">
        <f>IF(COUNTA($A4180:$K4180)=0,"",IF(AND(IFERROR($H4180,0)&gt;0,LEN(TRIM($K4180&amp;""))&gt;0,IFERROR(LOOKUP(2,1/((LISTS!$M$2:$M$13&lt;&gt;"")*ISNUMBER(SEARCH(LISTS!$M$2:$M$13,$I4180))),LISTS!$N$2:$N$13),"NO")="SI"),"SI","NO"))</f>
        <v/>
      </c>
      <c r="M4180" s="9">
        <f>IF(COUNTA($A4180:$K4180)=0,"",IF($K4180&lt;&gt;"",IF(COUNTIF($K$19:$K4180,$K4180)&gt;1,"SI","NO"),IF(COUNTIFS($A$19:$A4180,$A4180,$C$19:$C4180,$C4180,$J$19:$J4180,$J4180,$D$19:$D4180,$D4180)&gt;1,"SI","NO")))</f>
        <v/>
      </c>
      <c r="N4180" s="11">
        <f>IF(COUNTA($A4180:$K4180)=0,"",IF(AND($L4180="SI",$M4180="NO"),IFERROR($H4180,0),0))</f>
        <v/>
      </c>
      <c r="O4180" s="9">
        <f>IF(COUNTA($A4180:$K4180)=0,"",IF($M4180="SI","CUFE o factura duplicada dentro del reporte; no se suma dos veces",IF(IFERROR($H4180,0)&lt;=0,"DIAN reporta valor susceptible 0",IF($L4180="NO",IFERROR(LOOKUP(2,1/((LISTS!$M$2:$M$13&lt;&gt;"")*ISNUMBER(SEARCH(LISTS!$M$2:$M$13,$I4180))),LISTS!$O$2:$O$13),"Medio de pago no elegible o no identificado por DIAN"),"Apta automaticamente por pago electronico y base positiva"))))</f>
        <v/>
      </c>
    </row>
    <row r="4181">
      <c r="A4181" s="9" t="n"/>
      <c r="B4181" s="9" t="n"/>
      <c r="C4181" s="12" t="n"/>
      <c r="D4181" s="11" t="n"/>
      <c r="E4181" s="11" t="n"/>
      <c r="F4181" s="11" t="n"/>
      <c r="G4181" s="11" t="n"/>
      <c r="H4181" s="11" t="n"/>
      <c r="I4181" s="9" t="n"/>
      <c r="J4181" s="9" t="n"/>
      <c r="K4181" s="9" t="n"/>
      <c r="L4181" s="9">
        <f>IF(COUNTA($A4181:$K4181)=0,"",IF(AND(IFERROR($H4181,0)&gt;0,LEN(TRIM($K4181&amp;""))&gt;0,IFERROR(LOOKUP(2,1/((LISTS!$M$2:$M$13&lt;&gt;"")*ISNUMBER(SEARCH(LISTS!$M$2:$M$13,$I4181))),LISTS!$N$2:$N$13),"NO")="SI"),"SI","NO"))</f>
        <v/>
      </c>
      <c r="M4181" s="9">
        <f>IF(COUNTA($A4181:$K4181)=0,"",IF($K4181&lt;&gt;"",IF(COUNTIF($K$19:$K4181,$K4181)&gt;1,"SI","NO"),IF(COUNTIFS($A$19:$A4181,$A4181,$C$19:$C4181,$C4181,$J$19:$J4181,$J4181,$D$19:$D4181,$D4181)&gt;1,"SI","NO")))</f>
        <v/>
      </c>
      <c r="N4181" s="11">
        <f>IF(COUNTA($A4181:$K4181)=0,"",IF(AND($L4181="SI",$M4181="NO"),IFERROR($H4181,0),0))</f>
        <v/>
      </c>
      <c r="O4181" s="9">
        <f>IF(COUNTA($A4181:$K4181)=0,"",IF($M4181="SI","CUFE o factura duplicada dentro del reporte; no se suma dos veces",IF(IFERROR($H4181,0)&lt;=0,"DIAN reporta valor susceptible 0",IF($L4181="NO",IFERROR(LOOKUP(2,1/((LISTS!$M$2:$M$13&lt;&gt;"")*ISNUMBER(SEARCH(LISTS!$M$2:$M$13,$I4181))),LISTS!$O$2:$O$13),"Medio de pago no elegible o no identificado por DIAN"),"Apta automaticamente por pago electronico y base positiva"))))</f>
        <v/>
      </c>
    </row>
    <row r="4182">
      <c r="A4182" s="9" t="n"/>
      <c r="B4182" s="9" t="n"/>
      <c r="C4182" s="12" t="n"/>
      <c r="D4182" s="11" t="n"/>
      <c r="E4182" s="11" t="n"/>
      <c r="F4182" s="11" t="n"/>
      <c r="G4182" s="11" t="n"/>
      <c r="H4182" s="11" t="n"/>
      <c r="I4182" s="9" t="n"/>
      <c r="J4182" s="9" t="n"/>
      <c r="K4182" s="9" t="n"/>
      <c r="L4182" s="9">
        <f>IF(COUNTA($A4182:$K4182)=0,"",IF(AND(IFERROR($H4182,0)&gt;0,LEN(TRIM($K4182&amp;""))&gt;0,IFERROR(LOOKUP(2,1/((LISTS!$M$2:$M$13&lt;&gt;"")*ISNUMBER(SEARCH(LISTS!$M$2:$M$13,$I4182))),LISTS!$N$2:$N$13),"NO")="SI"),"SI","NO"))</f>
        <v/>
      </c>
      <c r="M4182" s="9">
        <f>IF(COUNTA($A4182:$K4182)=0,"",IF($K4182&lt;&gt;"",IF(COUNTIF($K$19:$K4182,$K4182)&gt;1,"SI","NO"),IF(COUNTIFS($A$19:$A4182,$A4182,$C$19:$C4182,$C4182,$J$19:$J4182,$J4182,$D$19:$D4182,$D4182)&gt;1,"SI","NO")))</f>
        <v/>
      </c>
      <c r="N4182" s="11">
        <f>IF(COUNTA($A4182:$K4182)=0,"",IF(AND($L4182="SI",$M4182="NO"),IFERROR($H4182,0),0))</f>
        <v/>
      </c>
      <c r="O4182" s="9">
        <f>IF(COUNTA($A4182:$K4182)=0,"",IF($M4182="SI","CUFE o factura duplicada dentro del reporte; no se suma dos veces",IF(IFERROR($H4182,0)&lt;=0,"DIAN reporta valor susceptible 0",IF($L4182="NO",IFERROR(LOOKUP(2,1/((LISTS!$M$2:$M$13&lt;&gt;"")*ISNUMBER(SEARCH(LISTS!$M$2:$M$13,$I4182))),LISTS!$O$2:$O$13),"Medio de pago no elegible o no identificado por DIAN"),"Apta automaticamente por pago electronico y base positiva"))))</f>
        <v/>
      </c>
    </row>
    <row r="4183">
      <c r="A4183" s="9" t="n"/>
      <c r="B4183" s="9" t="n"/>
      <c r="C4183" s="12" t="n"/>
      <c r="D4183" s="11" t="n"/>
      <c r="E4183" s="11" t="n"/>
      <c r="F4183" s="11" t="n"/>
      <c r="G4183" s="11" t="n"/>
      <c r="H4183" s="11" t="n"/>
      <c r="I4183" s="9" t="n"/>
      <c r="J4183" s="9" t="n"/>
      <c r="K4183" s="9" t="n"/>
      <c r="L4183" s="9">
        <f>IF(COUNTA($A4183:$K4183)=0,"",IF(AND(IFERROR($H4183,0)&gt;0,LEN(TRIM($K4183&amp;""))&gt;0,IFERROR(LOOKUP(2,1/((LISTS!$M$2:$M$13&lt;&gt;"")*ISNUMBER(SEARCH(LISTS!$M$2:$M$13,$I4183))),LISTS!$N$2:$N$13),"NO")="SI"),"SI","NO"))</f>
        <v/>
      </c>
      <c r="M4183" s="9">
        <f>IF(COUNTA($A4183:$K4183)=0,"",IF($K4183&lt;&gt;"",IF(COUNTIF($K$19:$K4183,$K4183)&gt;1,"SI","NO"),IF(COUNTIFS($A$19:$A4183,$A4183,$C$19:$C4183,$C4183,$J$19:$J4183,$J4183,$D$19:$D4183,$D4183)&gt;1,"SI","NO")))</f>
        <v/>
      </c>
      <c r="N4183" s="11">
        <f>IF(COUNTA($A4183:$K4183)=0,"",IF(AND($L4183="SI",$M4183="NO"),IFERROR($H4183,0),0))</f>
        <v/>
      </c>
      <c r="O4183" s="9">
        <f>IF(COUNTA($A4183:$K4183)=0,"",IF($M4183="SI","CUFE o factura duplicada dentro del reporte; no se suma dos veces",IF(IFERROR($H4183,0)&lt;=0,"DIAN reporta valor susceptible 0",IF($L4183="NO",IFERROR(LOOKUP(2,1/((LISTS!$M$2:$M$13&lt;&gt;"")*ISNUMBER(SEARCH(LISTS!$M$2:$M$13,$I4183))),LISTS!$O$2:$O$13),"Medio de pago no elegible o no identificado por DIAN"),"Apta automaticamente por pago electronico y base positiva"))))</f>
        <v/>
      </c>
    </row>
    <row r="4184">
      <c r="A4184" s="9" t="n"/>
      <c r="B4184" s="9" t="n"/>
      <c r="C4184" s="12" t="n"/>
      <c r="D4184" s="11" t="n"/>
      <c r="E4184" s="11" t="n"/>
      <c r="F4184" s="11" t="n"/>
      <c r="G4184" s="11" t="n"/>
      <c r="H4184" s="11" t="n"/>
      <c r="I4184" s="9" t="n"/>
      <c r="J4184" s="9" t="n"/>
      <c r="K4184" s="9" t="n"/>
      <c r="L4184" s="9">
        <f>IF(COUNTA($A4184:$K4184)=0,"",IF(AND(IFERROR($H4184,0)&gt;0,LEN(TRIM($K4184&amp;""))&gt;0,IFERROR(LOOKUP(2,1/((LISTS!$M$2:$M$13&lt;&gt;"")*ISNUMBER(SEARCH(LISTS!$M$2:$M$13,$I4184))),LISTS!$N$2:$N$13),"NO")="SI"),"SI","NO"))</f>
        <v/>
      </c>
      <c r="M4184" s="9">
        <f>IF(COUNTA($A4184:$K4184)=0,"",IF($K4184&lt;&gt;"",IF(COUNTIF($K$19:$K4184,$K4184)&gt;1,"SI","NO"),IF(COUNTIFS($A$19:$A4184,$A4184,$C$19:$C4184,$C4184,$J$19:$J4184,$J4184,$D$19:$D4184,$D4184)&gt;1,"SI","NO")))</f>
        <v/>
      </c>
      <c r="N4184" s="11">
        <f>IF(COUNTA($A4184:$K4184)=0,"",IF(AND($L4184="SI",$M4184="NO"),IFERROR($H4184,0),0))</f>
        <v/>
      </c>
      <c r="O4184" s="9">
        <f>IF(COUNTA($A4184:$K4184)=0,"",IF($M4184="SI","CUFE o factura duplicada dentro del reporte; no se suma dos veces",IF(IFERROR($H4184,0)&lt;=0,"DIAN reporta valor susceptible 0",IF($L4184="NO",IFERROR(LOOKUP(2,1/((LISTS!$M$2:$M$13&lt;&gt;"")*ISNUMBER(SEARCH(LISTS!$M$2:$M$13,$I4184))),LISTS!$O$2:$O$13),"Medio de pago no elegible o no identificado por DIAN"),"Apta automaticamente por pago electronico y base positiva"))))</f>
        <v/>
      </c>
    </row>
    <row r="4185">
      <c r="A4185" s="9" t="n"/>
      <c r="B4185" s="9" t="n"/>
      <c r="C4185" s="12" t="n"/>
      <c r="D4185" s="11" t="n"/>
      <c r="E4185" s="11" t="n"/>
      <c r="F4185" s="11" t="n"/>
      <c r="G4185" s="11" t="n"/>
      <c r="H4185" s="11" t="n"/>
      <c r="I4185" s="9" t="n"/>
      <c r="J4185" s="9" t="n"/>
      <c r="K4185" s="9" t="n"/>
      <c r="L4185" s="9">
        <f>IF(COUNTA($A4185:$K4185)=0,"",IF(AND(IFERROR($H4185,0)&gt;0,LEN(TRIM($K4185&amp;""))&gt;0,IFERROR(LOOKUP(2,1/((LISTS!$M$2:$M$13&lt;&gt;"")*ISNUMBER(SEARCH(LISTS!$M$2:$M$13,$I4185))),LISTS!$N$2:$N$13),"NO")="SI"),"SI","NO"))</f>
        <v/>
      </c>
      <c r="M4185" s="9">
        <f>IF(COUNTA($A4185:$K4185)=0,"",IF($K4185&lt;&gt;"",IF(COUNTIF($K$19:$K4185,$K4185)&gt;1,"SI","NO"),IF(COUNTIFS($A$19:$A4185,$A4185,$C$19:$C4185,$C4185,$J$19:$J4185,$J4185,$D$19:$D4185,$D4185)&gt;1,"SI","NO")))</f>
        <v/>
      </c>
      <c r="N4185" s="11">
        <f>IF(COUNTA($A4185:$K4185)=0,"",IF(AND($L4185="SI",$M4185="NO"),IFERROR($H4185,0),0))</f>
        <v/>
      </c>
      <c r="O4185" s="9">
        <f>IF(COUNTA($A4185:$K4185)=0,"",IF($M4185="SI","CUFE o factura duplicada dentro del reporte; no se suma dos veces",IF(IFERROR($H4185,0)&lt;=0,"DIAN reporta valor susceptible 0",IF($L4185="NO",IFERROR(LOOKUP(2,1/((LISTS!$M$2:$M$13&lt;&gt;"")*ISNUMBER(SEARCH(LISTS!$M$2:$M$13,$I4185))),LISTS!$O$2:$O$13),"Medio de pago no elegible o no identificado por DIAN"),"Apta automaticamente por pago electronico y base positiva"))))</f>
        <v/>
      </c>
    </row>
    <row r="4186">
      <c r="A4186" s="9" t="n"/>
      <c r="B4186" s="9" t="n"/>
      <c r="C4186" s="12" t="n"/>
      <c r="D4186" s="11" t="n"/>
      <c r="E4186" s="11" t="n"/>
      <c r="F4186" s="11" t="n"/>
      <c r="G4186" s="11" t="n"/>
      <c r="H4186" s="11" t="n"/>
      <c r="I4186" s="9" t="n"/>
      <c r="J4186" s="9" t="n"/>
      <c r="K4186" s="9" t="n"/>
      <c r="L4186" s="9">
        <f>IF(COUNTA($A4186:$K4186)=0,"",IF(AND(IFERROR($H4186,0)&gt;0,LEN(TRIM($K4186&amp;""))&gt;0,IFERROR(LOOKUP(2,1/((LISTS!$M$2:$M$13&lt;&gt;"")*ISNUMBER(SEARCH(LISTS!$M$2:$M$13,$I4186))),LISTS!$N$2:$N$13),"NO")="SI"),"SI","NO"))</f>
        <v/>
      </c>
      <c r="M4186" s="9">
        <f>IF(COUNTA($A4186:$K4186)=0,"",IF($K4186&lt;&gt;"",IF(COUNTIF($K$19:$K4186,$K4186)&gt;1,"SI","NO"),IF(COUNTIFS($A$19:$A4186,$A4186,$C$19:$C4186,$C4186,$J$19:$J4186,$J4186,$D$19:$D4186,$D4186)&gt;1,"SI","NO")))</f>
        <v/>
      </c>
      <c r="N4186" s="11">
        <f>IF(COUNTA($A4186:$K4186)=0,"",IF(AND($L4186="SI",$M4186="NO"),IFERROR($H4186,0),0))</f>
        <v/>
      </c>
      <c r="O4186" s="9">
        <f>IF(COUNTA($A4186:$K4186)=0,"",IF($M4186="SI","CUFE o factura duplicada dentro del reporte; no se suma dos veces",IF(IFERROR($H4186,0)&lt;=0,"DIAN reporta valor susceptible 0",IF($L4186="NO",IFERROR(LOOKUP(2,1/((LISTS!$M$2:$M$13&lt;&gt;"")*ISNUMBER(SEARCH(LISTS!$M$2:$M$13,$I4186))),LISTS!$O$2:$O$13),"Medio de pago no elegible o no identificado por DIAN"),"Apta automaticamente por pago electronico y base positiva"))))</f>
        <v/>
      </c>
    </row>
    <row r="4187">
      <c r="A4187" s="9" t="n"/>
      <c r="B4187" s="9" t="n"/>
      <c r="C4187" s="12" t="n"/>
      <c r="D4187" s="11" t="n"/>
      <c r="E4187" s="11" t="n"/>
      <c r="F4187" s="11" t="n"/>
      <c r="G4187" s="11" t="n"/>
      <c r="H4187" s="11" t="n"/>
      <c r="I4187" s="9" t="n"/>
      <c r="J4187" s="9" t="n"/>
      <c r="K4187" s="9" t="n"/>
      <c r="L4187" s="9">
        <f>IF(COUNTA($A4187:$K4187)=0,"",IF(AND(IFERROR($H4187,0)&gt;0,LEN(TRIM($K4187&amp;""))&gt;0,IFERROR(LOOKUP(2,1/((LISTS!$M$2:$M$13&lt;&gt;"")*ISNUMBER(SEARCH(LISTS!$M$2:$M$13,$I4187))),LISTS!$N$2:$N$13),"NO")="SI"),"SI","NO"))</f>
        <v/>
      </c>
      <c r="M4187" s="9">
        <f>IF(COUNTA($A4187:$K4187)=0,"",IF($K4187&lt;&gt;"",IF(COUNTIF($K$19:$K4187,$K4187)&gt;1,"SI","NO"),IF(COUNTIFS($A$19:$A4187,$A4187,$C$19:$C4187,$C4187,$J$19:$J4187,$J4187,$D$19:$D4187,$D4187)&gt;1,"SI","NO")))</f>
        <v/>
      </c>
      <c r="N4187" s="11">
        <f>IF(COUNTA($A4187:$K4187)=0,"",IF(AND($L4187="SI",$M4187="NO"),IFERROR($H4187,0),0))</f>
        <v/>
      </c>
      <c r="O4187" s="9">
        <f>IF(COUNTA($A4187:$K4187)=0,"",IF($M4187="SI","CUFE o factura duplicada dentro del reporte; no se suma dos veces",IF(IFERROR($H4187,0)&lt;=0,"DIAN reporta valor susceptible 0",IF($L4187="NO",IFERROR(LOOKUP(2,1/((LISTS!$M$2:$M$13&lt;&gt;"")*ISNUMBER(SEARCH(LISTS!$M$2:$M$13,$I4187))),LISTS!$O$2:$O$13),"Medio de pago no elegible o no identificado por DIAN"),"Apta automaticamente por pago electronico y base positiva"))))</f>
        <v/>
      </c>
    </row>
    <row r="4188">
      <c r="A4188" s="9" t="n"/>
      <c r="B4188" s="9" t="n"/>
      <c r="C4188" s="12" t="n"/>
      <c r="D4188" s="11" t="n"/>
      <c r="E4188" s="11" t="n"/>
      <c r="F4188" s="11" t="n"/>
      <c r="G4188" s="11" t="n"/>
      <c r="H4188" s="11" t="n"/>
      <c r="I4188" s="9" t="n"/>
      <c r="J4188" s="9" t="n"/>
      <c r="K4188" s="9" t="n"/>
      <c r="L4188" s="9">
        <f>IF(COUNTA($A4188:$K4188)=0,"",IF(AND(IFERROR($H4188,0)&gt;0,LEN(TRIM($K4188&amp;""))&gt;0,IFERROR(LOOKUP(2,1/((LISTS!$M$2:$M$13&lt;&gt;"")*ISNUMBER(SEARCH(LISTS!$M$2:$M$13,$I4188))),LISTS!$N$2:$N$13),"NO")="SI"),"SI","NO"))</f>
        <v/>
      </c>
      <c r="M4188" s="9">
        <f>IF(COUNTA($A4188:$K4188)=0,"",IF($K4188&lt;&gt;"",IF(COUNTIF($K$19:$K4188,$K4188)&gt;1,"SI","NO"),IF(COUNTIFS($A$19:$A4188,$A4188,$C$19:$C4188,$C4188,$J$19:$J4188,$J4188,$D$19:$D4188,$D4188)&gt;1,"SI","NO")))</f>
        <v/>
      </c>
      <c r="N4188" s="11">
        <f>IF(COUNTA($A4188:$K4188)=0,"",IF(AND($L4188="SI",$M4188="NO"),IFERROR($H4188,0),0))</f>
        <v/>
      </c>
      <c r="O4188" s="9">
        <f>IF(COUNTA($A4188:$K4188)=0,"",IF($M4188="SI","CUFE o factura duplicada dentro del reporte; no se suma dos veces",IF(IFERROR($H4188,0)&lt;=0,"DIAN reporta valor susceptible 0",IF($L4188="NO",IFERROR(LOOKUP(2,1/((LISTS!$M$2:$M$13&lt;&gt;"")*ISNUMBER(SEARCH(LISTS!$M$2:$M$13,$I4188))),LISTS!$O$2:$O$13),"Medio de pago no elegible o no identificado por DIAN"),"Apta automaticamente por pago electronico y base positiva"))))</f>
        <v/>
      </c>
    </row>
    <row r="4189">
      <c r="A4189" s="9" t="n"/>
      <c r="B4189" s="9" t="n"/>
      <c r="C4189" s="12" t="n"/>
      <c r="D4189" s="11" t="n"/>
      <c r="E4189" s="11" t="n"/>
      <c r="F4189" s="11" t="n"/>
      <c r="G4189" s="11" t="n"/>
      <c r="H4189" s="11" t="n"/>
      <c r="I4189" s="9" t="n"/>
      <c r="J4189" s="9" t="n"/>
      <c r="K4189" s="9" t="n"/>
      <c r="L4189" s="9">
        <f>IF(COUNTA($A4189:$K4189)=0,"",IF(AND(IFERROR($H4189,0)&gt;0,LEN(TRIM($K4189&amp;""))&gt;0,IFERROR(LOOKUP(2,1/((LISTS!$M$2:$M$13&lt;&gt;"")*ISNUMBER(SEARCH(LISTS!$M$2:$M$13,$I4189))),LISTS!$N$2:$N$13),"NO")="SI"),"SI","NO"))</f>
        <v/>
      </c>
      <c r="M4189" s="9">
        <f>IF(COUNTA($A4189:$K4189)=0,"",IF($K4189&lt;&gt;"",IF(COUNTIF($K$19:$K4189,$K4189)&gt;1,"SI","NO"),IF(COUNTIFS($A$19:$A4189,$A4189,$C$19:$C4189,$C4189,$J$19:$J4189,$J4189,$D$19:$D4189,$D4189)&gt;1,"SI","NO")))</f>
        <v/>
      </c>
      <c r="N4189" s="11">
        <f>IF(COUNTA($A4189:$K4189)=0,"",IF(AND($L4189="SI",$M4189="NO"),IFERROR($H4189,0),0))</f>
        <v/>
      </c>
      <c r="O4189" s="9">
        <f>IF(COUNTA($A4189:$K4189)=0,"",IF($M4189="SI","CUFE o factura duplicada dentro del reporte; no se suma dos veces",IF(IFERROR($H4189,0)&lt;=0,"DIAN reporta valor susceptible 0",IF($L4189="NO",IFERROR(LOOKUP(2,1/((LISTS!$M$2:$M$13&lt;&gt;"")*ISNUMBER(SEARCH(LISTS!$M$2:$M$13,$I4189))),LISTS!$O$2:$O$13),"Medio de pago no elegible o no identificado por DIAN"),"Apta automaticamente por pago electronico y base positiva"))))</f>
        <v/>
      </c>
    </row>
    <row r="4190">
      <c r="A4190" s="9" t="n"/>
      <c r="B4190" s="9" t="n"/>
      <c r="C4190" s="12" t="n"/>
      <c r="D4190" s="11" t="n"/>
      <c r="E4190" s="11" t="n"/>
      <c r="F4190" s="11" t="n"/>
      <c r="G4190" s="11" t="n"/>
      <c r="H4190" s="11" t="n"/>
      <c r="I4190" s="9" t="n"/>
      <c r="J4190" s="9" t="n"/>
      <c r="K4190" s="9" t="n"/>
      <c r="L4190" s="9">
        <f>IF(COUNTA($A4190:$K4190)=0,"",IF(AND(IFERROR($H4190,0)&gt;0,LEN(TRIM($K4190&amp;""))&gt;0,IFERROR(LOOKUP(2,1/((LISTS!$M$2:$M$13&lt;&gt;"")*ISNUMBER(SEARCH(LISTS!$M$2:$M$13,$I4190))),LISTS!$N$2:$N$13),"NO")="SI"),"SI","NO"))</f>
        <v/>
      </c>
      <c r="M4190" s="9">
        <f>IF(COUNTA($A4190:$K4190)=0,"",IF($K4190&lt;&gt;"",IF(COUNTIF($K$19:$K4190,$K4190)&gt;1,"SI","NO"),IF(COUNTIFS($A$19:$A4190,$A4190,$C$19:$C4190,$C4190,$J$19:$J4190,$J4190,$D$19:$D4190,$D4190)&gt;1,"SI","NO")))</f>
        <v/>
      </c>
      <c r="N4190" s="11">
        <f>IF(COUNTA($A4190:$K4190)=0,"",IF(AND($L4190="SI",$M4190="NO"),IFERROR($H4190,0),0))</f>
        <v/>
      </c>
      <c r="O4190" s="9">
        <f>IF(COUNTA($A4190:$K4190)=0,"",IF($M4190="SI","CUFE o factura duplicada dentro del reporte; no se suma dos veces",IF(IFERROR($H4190,0)&lt;=0,"DIAN reporta valor susceptible 0",IF($L4190="NO",IFERROR(LOOKUP(2,1/((LISTS!$M$2:$M$13&lt;&gt;"")*ISNUMBER(SEARCH(LISTS!$M$2:$M$13,$I4190))),LISTS!$O$2:$O$13),"Medio de pago no elegible o no identificado por DIAN"),"Apta automaticamente por pago electronico y base positiva"))))</f>
        <v/>
      </c>
    </row>
    <row r="4191">
      <c r="A4191" s="9" t="n"/>
      <c r="B4191" s="9" t="n"/>
      <c r="C4191" s="12" t="n"/>
      <c r="D4191" s="11" t="n"/>
      <c r="E4191" s="11" t="n"/>
      <c r="F4191" s="11" t="n"/>
      <c r="G4191" s="11" t="n"/>
      <c r="H4191" s="11" t="n"/>
      <c r="I4191" s="9" t="n"/>
      <c r="J4191" s="9" t="n"/>
      <c r="K4191" s="9" t="n"/>
      <c r="L4191" s="9">
        <f>IF(COUNTA($A4191:$K4191)=0,"",IF(AND(IFERROR($H4191,0)&gt;0,LEN(TRIM($K4191&amp;""))&gt;0,IFERROR(LOOKUP(2,1/((LISTS!$M$2:$M$13&lt;&gt;"")*ISNUMBER(SEARCH(LISTS!$M$2:$M$13,$I4191))),LISTS!$N$2:$N$13),"NO")="SI"),"SI","NO"))</f>
        <v/>
      </c>
      <c r="M4191" s="9">
        <f>IF(COUNTA($A4191:$K4191)=0,"",IF($K4191&lt;&gt;"",IF(COUNTIF($K$19:$K4191,$K4191)&gt;1,"SI","NO"),IF(COUNTIFS($A$19:$A4191,$A4191,$C$19:$C4191,$C4191,$J$19:$J4191,$J4191,$D$19:$D4191,$D4191)&gt;1,"SI","NO")))</f>
        <v/>
      </c>
      <c r="N4191" s="11">
        <f>IF(COUNTA($A4191:$K4191)=0,"",IF(AND($L4191="SI",$M4191="NO"),IFERROR($H4191,0),0))</f>
        <v/>
      </c>
      <c r="O4191" s="9">
        <f>IF(COUNTA($A4191:$K4191)=0,"",IF($M4191="SI","CUFE o factura duplicada dentro del reporte; no se suma dos veces",IF(IFERROR($H4191,0)&lt;=0,"DIAN reporta valor susceptible 0",IF($L4191="NO",IFERROR(LOOKUP(2,1/((LISTS!$M$2:$M$13&lt;&gt;"")*ISNUMBER(SEARCH(LISTS!$M$2:$M$13,$I4191))),LISTS!$O$2:$O$13),"Medio de pago no elegible o no identificado por DIAN"),"Apta automaticamente por pago electronico y base positiva"))))</f>
        <v/>
      </c>
    </row>
    <row r="4192">
      <c r="A4192" s="9" t="n"/>
      <c r="B4192" s="9" t="n"/>
      <c r="C4192" s="12" t="n"/>
      <c r="D4192" s="11" t="n"/>
      <c r="E4192" s="11" t="n"/>
      <c r="F4192" s="11" t="n"/>
      <c r="G4192" s="11" t="n"/>
      <c r="H4192" s="11" t="n"/>
      <c r="I4192" s="9" t="n"/>
      <c r="J4192" s="9" t="n"/>
      <c r="K4192" s="9" t="n"/>
      <c r="L4192" s="9">
        <f>IF(COUNTA($A4192:$K4192)=0,"",IF(AND(IFERROR($H4192,0)&gt;0,LEN(TRIM($K4192&amp;""))&gt;0,IFERROR(LOOKUP(2,1/((LISTS!$M$2:$M$13&lt;&gt;"")*ISNUMBER(SEARCH(LISTS!$M$2:$M$13,$I4192))),LISTS!$N$2:$N$13),"NO")="SI"),"SI","NO"))</f>
        <v/>
      </c>
      <c r="M4192" s="9">
        <f>IF(COUNTA($A4192:$K4192)=0,"",IF($K4192&lt;&gt;"",IF(COUNTIF($K$19:$K4192,$K4192)&gt;1,"SI","NO"),IF(COUNTIFS($A$19:$A4192,$A4192,$C$19:$C4192,$C4192,$J$19:$J4192,$J4192,$D$19:$D4192,$D4192)&gt;1,"SI","NO")))</f>
        <v/>
      </c>
      <c r="N4192" s="11">
        <f>IF(COUNTA($A4192:$K4192)=0,"",IF(AND($L4192="SI",$M4192="NO"),IFERROR($H4192,0),0))</f>
        <v/>
      </c>
      <c r="O4192" s="9">
        <f>IF(COUNTA($A4192:$K4192)=0,"",IF($M4192="SI","CUFE o factura duplicada dentro del reporte; no se suma dos veces",IF(IFERROR($H4192,0)&lt;=0,"DIAN reporta valor susceptible 0",IF($L4192="NO",IFERROR(LOOKUP(2,1/((LISTS!$M$2:$M$13&lt;&gt;"")*ISNUMBER(SEARCH(LISTS!$M$2:$M$13,$I4192))),LISTS!$O$2:$O$13),"Medio de pago no elegible o no identificado por DIAN"),"Apta automaticamente por pago electronico y base positiva"))))</f>
        <v/>
      </c>
    </row>
    <row r="4193">
      <c r="A4193" s="9" t="n"/>
      <c r="B4193" s="9" t="n"/>
      <c r="C4193" s="12" t="n"/>
      <c r="D4193" s="11" t="n"/>
      <c r="E4193" s="11" t="n"/>
      <c r="F4193" s="11" t="n"/>
      <c r="G4193" s="11" t="n"/>
      <c r="H4193" s="11" t="n"/>
      <c r="I4193" s="9" t="n"/>
      <c r="J4193" s="9" t="n"/>
      <c r="K4193" s="9" t="n"/>
      <c r="L4193" s="9">
        <f>IF(COUNTA($A4193:$K4193)=0,"",IF(AND(IFERROR($H4193,0)&gt;0,LEN(TRIM($K4193&amp;""))&gt;0,IFERROR(LOOKUP(2,1/((LISTS!$M$2:$M$13&lt;&gt;"")*ISNUMBER(SEARCH(LISTS!$M$2:$M$13,$I4193))),LISTS!$N$2:$N$13),"NO")="SI"),"SI","NO"))</f>
        <v/>
      </c>
      <c r="M4193" s="9">
        <f>IF(COUNTA($A4193:$K4193)=0,"",IF($K4193&lt;&gt;"",IF(COUNTIF($K$19:$K4193,$K4193)&gt;1,"SI","NO"),IF(COUNTIFS($A$19:$A4193,$A4193,$C$19:$C4193,$C4193,$J$19:$J4193,$J4193,$D$19:$D4193,$D4193)&gt;1,"SI","NO")))</f>
        <v/>
      </c>
      <c r="N4193" s="11">
        <f>IF(COUNTA($A4193:$K4193)=0,"",IF(AND($L4193="SI",$M4193="NO"),IFERROR($H4193,0),0))</f>
        <v/>
      </c>
      <c r="O4193" s="9">
        <f>IF(COUNTA($A4193:$K4193)=0,"",IF($M4193="SI","CUFE o factura duplicada dentro del reporte; no se suma dos veces",IF(IFERROR($H4193,0)&lt;=0,"DIAN reporta valor susceptible 0",IF($L4193="NO",IFERROR(LOOKUP(2,1/((LISTS!$M$2:$M$13&lt;&gt;"")*ISNUMBER(SEARCH(LISTS!$M$2:$M$13,$I4193))),LISTS!$O$2:$O$13),"Medio de pago no elegible o no identificado por DIAN"),"Apta automaticamente por pago electronico y base positiva"))))</f>
        <v/>
      </c>
    </row>
    <row r="4194">
      <c r="A4194" s="9" t="n"/>
      <c r="B4194" s="9" t="n"/>
      <c r="C4194" s="12" t="n"/>
      <c r="D4194" s="11" t="n"/>
      <c r="E4194" s="11" t="n"/>
      <c r="F4194" s="11" t="n"/>
      <c r="G4194" s="11" t="n"/>
      <c r="H4194" s="11" t="n"/>
      <c r="I4194" s="9" t="n"/>
      <c r="J4194" s="9" t="n"/>
      <c r="K4194" s="9" t="n"/>
      <c r="L4194" s="9">
        <f>IF(COUNTA($A4194:$K4194)=0,"",IF(AND(IFERROR($H4194,0)&gt;0,LEN(TRIM($K4194&amp;""))&gt;0,IFERROR(LOOKUP(2,1/((LISTS!$M$2:$M$13&lt;&gt;"")*ISNUMBER(SEARCH(LISTS!$M$2:$M$13,$I4194))),LISTS!$N$2:$N$13),"NO")="SI"),"SI","NO"))</f>
        <v/>
      </c>
      <c r="M4194" s="9">
        <f>IF(COUNTA($A4194:$K4194)=0,"",IF($K4194&lt;&gt;"",IF(COUNTIF($K$19:$K4194,$K4194)&gt;1,"SI","NO"),IF(COUNTIFS($A$19:$A4194,$A4194,$C$19:$C4194,$C4194,$J$19:$J4194,$J4194,$D$19:$D4194,$D4194)&gt;1,"SI","NO")))</f>
        <v/>
      </c>
      <c r="N4194" s="11">
        <f>IF(COUNTA($A4194:$K4194)=0,"",IF(AND($L4194="SI",$M4194="NO"),IFERROR($H4194,0),0))</f>
        <v/>
      </c>
      <c r="O4194" s="9">
        <f>IF(COUNTA($A4194:$K4194)=0,"",IF($M4194="SI","CUFE o factura duplicada dentro del reporte; no se suma dos veces",IF(IFERROR($H4194,0)&lt;=0,"DIAN reporta valor susceptible 0",IF($L4194="NO",IFERROR(LOOKUP(2,1/((LISTS!$M$2:$M$13&lt;&gt;"")*ISNUMBER(SEARCH(LISTS!$M$2:$M$13,$I4194))),LISTS!$O$2:$O$13),"Medio de pago no elegible o no identificado por DIAN"),"Apta automaticamente por pago electronico y base positiva"))))</f>
        <v/>
      </c>
    </row>
    <row r="4195">
      <c r="A4195" s="9" t="n"/>
      <c r="B4195" s="9" t="n"/>
      <c r="C4195" s="12" t="n"/>
      <c r="D4195" s="11" t="n"/>
      <c r="E4195" s="11" t="n"/>
      <c r="F4195" s="11" t="n"/>
      <c r="G4195" s="11" t="n"/>
      <c r="H4195" s="11" t="n"/>
      <c r="I4195" s="9" t="n"/>
      <c r="J4195" s="9" t="n"/>
      <c r="K4195" s="9" t="n"/>
      <c r="L4195" s="9">
        <f>IF(COUNTA($A4195:$K4195)=0,"",IF(AND(IFERROR($H4195,0)&gt;0,LEN(TRIM($K4195&amp;""))&gt;0,IFERROR(LOOKUP(2,1/((LISTS!$M$2:$M$13&lt;&gt;"")*ISNUMBER(SEARCH(LISTS!$M$2:$M$13,$I4195))),LISTS!$N$2:$N$13),"NO")="SI"),"SI","NO"))</f>
        <v/>
      </c>
      <c r="M4195" s="9">
        <f>IF(COUNTA($A4195:$K4195)=0,"",IF($K4195&lt;&gt;"",IF(COUNTIF($K$19:$K4195,$K4195)&gt;1,"SI","NO"),IF(COUNTIFS($A$19:$A4195,$A4195,$C$19:$C4195,$C4195,$J$19:$J4195,$J4195,$D$19:$D4195,$D4195)&gt;1,"SI","NO")))</f>
        <v/>
      </c>
      <c r="N4195" s="11">
        <f>IF(COUNTA($A4195:$K4195)=0,"",IF(AND($L4195="SI",$M4195="NO"),IFERROR($H4195,0),0))</f>
        <v/>
      </c>
      <c r="O4195" s="9">
        <f>IF(COUNTA($A4195:$K4195)=0,"",IF($M4195="SI","CUFE o factura duplicada dentro del reporte; no se suma dos veces",IF(IFERROR($H4195,0)&lt;=0,"DIAN reporta valor susceptible 0",IF($L4195="NO",IFERROR(LOOKUP(2,1/((LISTS!$M$2:$M$13&lt;&gt;"")*ISNUMBER(SEARCH(LISTS!$M$2:$M$13,$I4195))),LISTS!$O$2:$O$13),"Medio de pago no elegible o no identificado por DIAN"),"Apta automaticamente por pago electronico y base positiva"))))</f>
        <v/>
      </c>
    </row>
    <row r="4196">
      <c r="A4196" s="9" t="n"/>
      <c r="B4196" s="9" t="n"/>
      <c r="C4196" s="12" t="n"/>
      <c r="D4196" s="11" t="n"/>
      <c r="E4196" s="11" t="n"/>
      <c r="F4196" s="11" t="n"/>
      <c r="G4196" s="11" t="n"/>
      <c r="H4196" s="11" t="n"/>
      <c r="I4196" s="9" t="n"/>
      <c r="J4196" s="9" t="n"/>
      <c r="K4196" s="9" t="n"/>
      <c r="L4196" s="9">
        <f>IF(COUNTA($A4196:$K4196)=0,"",IF(AND(IFERROR($H4196,0)&gt;0,LEN(TRIM($K4196&amp;""))&gt;0,IFERROR(LOOKUP(2,1/((LISTS!$M$2:$M$13&lt;&gt;"")*ISNUMBER(SEARCH(LISTS!$M$2:$M$13,$I4196))),LISTS!$N$2:$N$13),"NO")="SI"),"SI","NO"))</f>
        <v/>
      </c>
      <c r="M4196" s="9">
        <f>IF(COUNTA($A4196:$K4196)=0,"",IF($K4196&lt;&gt;"",IF(COUNTIF($K$19:$K4196,$K4196)&gt;1,"SI","NO"),IF(COUNTIFS($A$19:$A4196,$A4196,$C$19:$C4196,$C4196,$J$19:$J4196,$J4196,$D$19:$D4196,$D4196)&gt;1,"SI","NO")))</f>
        <v/>
      </c>
      <c r="N4196" s="11">
        <f>IF(COUNTA($A4196:$K4196)=0,"",IF(AND($L4196="SI",$M4196="NO"),IFERROR($H4196,0),0))</f>
        <v/>
      </c>
      <c r="O4196" s="9">
        <f>IF(COUNTA($A4196:$K4196)=0,"",IF($M4196="SI","CUFE o factura duplicada dentro del reporte; no se suma dos veces",IF(IFERROR($H4196,0)&lt;=0,"DIAN reporta valor susceptible 0",IF($L4196="NO",IFERROR(LOOKUP(2,1/((LISTS!$M$2:$M$13&lt;&gt;"")*ISNUMBER(SEARCH(LISTS!$M$2:$M$13,$I4196))),LISTS!$O$2:$O$13),"Medio de pago no elegible o no identificado por DIAN"),"Apta automaticamente por pago electronico y base positiva"))))</f>
        <v/>
      </c>
    </row>
    <row r="4197">
      <c r="A4197" s="9" t="n"/>
      <c r="B4197" s="9" t="n"/>
      <c r="C4197" s="12" t="n"/>
      <c r="D4197" s="11" t="n"/>
      <c r="E4197" s="11" t="n"/>
      <c r="F4197" s="11" t="n"/>
      <c r="G4197" s="11" t="n"/>
      <c r="H4197" s="11" t="n"/>
      <c r="I4197" s="9" t="n"/>
      <c r="J4197" s="9" t="n"/>
      <c r="K4197" s="9" t="n"/>
      <c r="L4197" s="9">
        <f>IF(COUNTA($A4197:$K4197)=0,"",IF(AND(IFERROR($H4197,0)&gt;0,LEN(TRIM($K4197&amp;""))&gt;0,IFERROR(LOOKUP(2,1/((LISTS!$M$2:$M$13&lt;&gt;"")*ISNUMBER(SEARCH(LISTS!$M$2:$M$13,$I4197))),LISTS!$N$2:$N$13),"NO")="SI"),"SI","NO"))</f>
        <v/>
      </c>
      <c r="M4197" s="9">
        <f>IF(COUNTA($A4197:$K4197)=0,"",IF($K4197&lt;&gt;"",IF(COUNTIF($K$19:$K4197,$K4197)&gt;1,"SI","NO"),IF(COUNTIFS($A$19:$A4197,$A4197,$C$19:$C4197,$C4197,$J$19:$J4197,$J4197,$D$19:$D4197,$D4197)&gt;1,"SI","NO")))</f>
        <v/>
      </c>
      <c r="N4197" s="11">
        <f>IF(COUNTA($A4197:$K4197)=0,"",IF(AND($L4197="SI",$M4197="NO"),IFERROR($H4197,0),0))</f>
        <v/>
      </c>
      <c r="O4197" s="9">
        <f>IF(COUNTA($A4197:$K4197)=0,"",IF($M4197="SI","CUFE o factura duplicada dentro del reporte; no se suma dos veces",IF(IFERROR($H4197,0)&lt;=0,"DIAN reporta valor susceptible 0",IF($L4197="NO",IFERROR(LOOKUP(2,1/((LISTS!$M$2:$M$13&lt;&gt;"")*ISNUMBER(SEARCH(LISTS!$M$2:$M$13,$I4197))),LISTS!$O$2:$O$13),"Medio de pago no elegible o no identificado por DIAN"),"Apta automaticamente por pago electronico y base positiva"))))</f>
        <v/>
      </c>
    </row>
    <row r="4198">
      <c r="A4198" s="9" t="n"/>
      <c r="B4198" s="9" t="n"/>
      <c r="C4198" s="12" t="n"/>
      <c r="D4198" s="11" t="n"/>
      <c r="E4198" s="11" t="n"/>
      <c r="F4198" s="11" t="n"/>
      <c r="G4198" s="11" t="n"/>
      <c r="H4198" s="11" t="n"/>
      <c r="I4198" s="9" t="n"/>
      <c r="J4198" s="9" t="n"/>
      <c r="K4198" s="9" t="n"/>
      <c r="L4198" s="9">
        <f>IF(COUNTA($A4198:$K4198)=0,"",IF(AND(IFERROR($H4198,0)&gt;0,LEN(TRIM($K4198&amp;""))&gt;0,IFERROR(LOOKUP(2,1/((LISTS!$M$2:$M$13&lt;&gt;"")*ISNUMBER(SEARCH(LISTS!$M$2:$M$13,$I4198))),LISTS!$N$2:$N$13),"NO")="SI"),"SI","NO"))</f>
        <v/>
      </c>
      <c r="M4198" s="9">
        <f>IF(COUNTA($A4198:$K4198)=0,"",IF($K4198&lt;&gt;"",IF(COUNTIF($K$19:$K4198,$K4198)&gt;1,"SI","NO"),IF(COUNTIFS($A$19:$A4198,$A4198,$C$19:$C4198,$C4198,$J$19:$J4198,$J4198,$D$19:$D4198,$D4198)&gt;1,"SI","NO")))</f>
        <v/>
      </c>
      <c r="N4198" s="11">
        <f>IF(COUNTA($A4198:$K4198)=0,"",IF(AND($L4198="SI",$M4198="NO"),IFERROR($H4198,0),0))</f>
        <v/>
      </c>
      <c r="O4198" s="9">
        <f>IF(COUNTA($A4198:$K4198)=0,"",IF($M4198="SI","CUFE o factura duplicada dentro del reporte; no se suma dos veces",IF(IFERROR($H4198,0)&lt;=0,"DIAN reporta valor susceptible 0",IF($L4198="NO",IFERROR(LOOKUP(2,1/((LISTS!$M$2:$M$13&lt;&gt;"")*ISNUMBER(SEARCH(LISTS!$M$2:$M$13,$I4198))),LISTS!$O$2:$O$13),"Medio de pago no elegible o no identificado por DIAN"),"Apta automaticamente por pago electronico y base positiva"))))</f>
        <v/>
      </c>
    </row>
    <row r="4199">
      <c r="A4199" s="9" t="n"/>
      <c r="B4199" s="9" t="n"/>
      <c r="C4199" s="12" t="n"/>
      <c r="D4199" s="11" t="n"/>
      <c r="E4199" s="11" t="n"/>
      <c r="F4199" s="11" t="n"/>
      <c r="G4199" s="11" t="n"/>
      <c r="H4199" s="11" t="n"/>
      <c r="I4199" s="9" t="n"/>
      <c r="J4199" s="9" t="n"/>
      <c r="K4199" s="9" t="n"/>
      <c r="L4199" s="9">
        <f>IF(COUNTA($A4199:$K4199)=0,"",IF(AND(IFERROR($H4199,0)&gt;0,LEN(TRIM($K4199&amp;""))&gt;0,IFERROR(LOOKUP(2,1/((LISTS!$M$2:$M$13&lt;&gt;"")*ISNUMBER(SEARCH(LISTS!$M$2:$M$13,$I4199))),LISTS!$N$2:$N$13),"NO")="SI"),"SI","NO"))</f>
        <v/>
      </c>
      <c r="M4199" s="9">
        <f>IF(COUNTA($A4199:$K4199)=0,"",IF($K4199&lt;&gt;"",IF(COUNTIF($K$19:$K4199,$K4199)&gt;1,"SI","NO"),IF(COUNTIFS($A$19:$A4199,$A4199,$C$19:$C4199,$C4199,$J$19:$J4199,$J4199,$D$19:$D4199,$D4199)&gt;1,"SI","NO")))</f>
        <v/>
      </c>
      <c r="N4199" s="11">
        <f>IF(COUNTA($A4199:$K4199)=0,"",IF(AND($L4199="SI",$M4199="NO"),IFERROR($H4199,0),0))</f>
        <v/>
      </c>
      <c r="O4199" s="9">
        <f>IF(COUNTA($A4199:$K4199)=0,"",IF($M4199="SI","CUFE o factura duplicada dentro del reporte; no se suma dos veces",IF(IFERROR($H4199,0)&lt;=0,"DIAN reporta valor susceptible 0",IF($L4199="NO",IFERROR(LOOKUP(2,1/((LISTS!$M$2:$M$13&lt;&gt;"")*ISNUMBER(SEARCH(LISTS!$M$2:$M$13,$I4199))),LISTS!$O$2:$O$13),"Medio de pago no elegible o no identificado por DIAN"),"Apta automaticamente por pago electronico y base positiva"))))</f>
        <v/>
      </c>
    </row>
    <row r="4200">
      <c r="A4200" s="9" t="n"/>
      <c r="B4200" s="9" t="n"/>
      <c r="C4200" s="12" t="n"/>
      <c r="D4200" s="11" t="n"/>
      <c r="E4200" s="11" t="n"/>
      <c r="F4200" s="11" t="n"/>
      <c r="G4200" s="11" t="n"/>
      <c r="H4200" s="11" t="n"/>
      <c r="I4200" s="9" t="n"/>
      <c r="J4200" s="9" t="n"/>
      <c r="K4200" s="9" t="n"/>
      <c r="L4200" s="9">
        <f>IF(COUNTA($A4200:$K4200)=0,"",IF(AND(IFERROR($H4200,0)&gt;0,LEN(TRIM($K4200&amp;""))&gt;0,IFERROR(LOOKUP(2,1/((LISTS!$M$2:$M$13&lt;&gt;"")*ISNUMBER(SEARCH(LISTS!$M$2:$M$13,$I4200))),LISTS!$N$2:$N$13),"NO")="SI"),"SI","NO"))</f>
        <v/>
      </c>
      <c r="M4200" s="9">
        <f>IF(COUNTA($A4200:$K4200)=0,"",IF($K4200&lt;&gt;"",IF(COUNTIF($K$19:$K4200,$K4200)&gt;1,"SI","NO"),IF(COUNTIFS($A$19:$A4200,$A4200,$C$19:$C4200,$C4200,$J$19:$J4200,$J4200,$D$19:$D4200,$D4200)&gt;1,"SI","NO")))</f>
        <v/>
      </c>
      <c r="N4200" s="11">
        <f>IF(COUNTA($A4200:$K4200)=0,"",IF(AND($L4200="SI",$M4200="NO"),IFERROR($H4200,0),0))</f>
        <v/>
      </c>
      <c r="O4200" s="9">
        <f>IF(COUNTA($A4200:$K4200)=0,"",IF($M4200="SI","CUFE o factura duplicada dentro del reporte; no se suma dos veces",IF(IFERROR($H4200,0)&lt;=0,"DIAN reporta valor susceptible 0",IF($L4200="NO",IFERROR(LOOKUP(2,1/((LISTS!$M$2:$M$13&lt;&gt;"")*ISNUMBER(SEARCH(LISTS!$M$2:$M$13,$I4200))),LISTS!$O$2:$O$13),"Medio de pago no elegible o no identificado por DIAN"),"Apta automaticamente por pago electronico y base positiva"))))</f>
        <v/>
      </c>
    </row>
    <row r="4201">
      <c r="A4201" s="9" t="n"/>
      <c r="B4201" s="9" t="n"/>
      <c r="C4201" s="12" t="n"/>
      <c r="D4201" s="11" t="n"/>
      <c r="E4201" s="11" t="n"/>
      <c r="F4201" s="11" t="n"/>
      <c r="G4201" s="11" t="n"/>
      <c r="H4201" s="11" t="n"/>
      <c r="I4201" s="9" t="n"/>
      <c r="J4201" s="9" t="n"/>
      <c r="K4201" s="9" t="n"/>
      <c r="L4201" s="9">
        <f>IF(COUNTA($A4201:$K4201)=0,"",IF(AND(IFERROR($H4201,0)&gt;0,LEN(TRIM($K4201&amp;""))&gt;0,IFERROR(LOOKUP(2,1/((LISTS!$M$2:$M$13&lt;&gt;"")*ISNUMBER(SEARCH(LISTS!$M$2:$M$13,$I4201))),LISTS!$N$2:$N$13),"NO")="SI"),"SI","NO"))</f>
        <v/>
      </c>
      <c r="M4201" s="9">
        <f>IF(COUNTA($A4201:$K4201)=0,"",IF($K4201&lt;&gt;"",IF(COUNTIF($K$19:$K4201,$K4201)&gt;1,"SI","NO"),IF(COUNTIFS($A$19:$A4201,$A4201,$C$19:$C4201,$C4201,$J$19:$J4201,$J4201,$D$19:$D4201,$D4201)&gt;1,"SI","NO")))</f>
        <v/>
      </c>
      <c r="N4201" s="11">
        <f>IF(COUNTA($A4201:$K4201)=0,"",IF(AND($L4201="SI",$M4201="NO"),IFERROR($H4201,0),0))</f>
        <v/>
      </c>
      <c r="O4201" s="9">
        <f>IF(COUNTA($A4201:$K4201)=0,"",IF($M4201="SI","CUFE o factura duplicada dentro del reporte; no se suma dos veces",IF(IFERROR($H4201,0)&lt;=0,"DIAN reporta valor susceptible 0",IF($L4201="NO",IFERROR(LOOKUP(2,1/((LISTS!$M$2:$M$13&lt;&gt;"")*ISNUMBER(SEARCH(LISTS!$M$2:$M$13,$I4201))),LISTS!$O$2:$O$13),"Medio de pago no elegible o no identificado por DIAN"),"Apta automaticamente por pago electronico y base positiva"))))</f>
        <v/>
      </c>
    </row>
    <row r="4202">
      <c r="A4202" s="9" t="n"/>
      <c r="B4202" s="9" t="n"/>
      <c r="C4202" s="12" t="n"/>
      <c r="D4202" s="11" t="n"/>
      <c r="E4202" s="11" t="n"/>
      <c r="F4202" s="11" t="n"/>
      <c r="G4202" s="11" t="n"/>
      <c r="H4202" s="11" t="n"/>
      <c r="I4202" s="9" t="n"/>
      <c r="J4202" s="9" t="n"/>
      <c r="K4202" s="9" t="n"/>
      <c r="L4202" s="9">
        <f>IF(COUNTA($A4202:$K4202)=0,"",IF(AND(IFERROR($H4202,0)&gt;0,LEN(TRIM($K4202&amp;""))&gt;0,IFERROR(LOOKUP(2,1/((LISTS!$M$2:$M$13&lt;&gt;"")*ISNUMBER(SEARCH(LISTS!$M$2:$M$13,$I4202))),LISTS!$N$2:$N$13),"NO")="SI"),"SI","NO"))</f>
        <v/>
      </c>
      <c r="M4202" s="9">
        <f>IF(COUNTA($A4202:$K4202)=0,"",IF($K4202&lt;&gt;"",IF(COUNTIF($K$19:$K4202,$K4202)&gt;1,"SI","NO"),IF(COUNTIFS($A$19:$A4202,$A4202,$C$19:$C4202,$C4202,$J$19:$J4202,$J4202,$D$19:$D4202,$D4202)&gt;1,"SI","NO")))</f>
        <v/>
      </c>
      <c r="N4202" s="11">
        <f>IF(COUNTA($A4202:$K4202)=0,"",IF(AND($L4202="SI",$M4202="NO"),IFERROR($H4202,0),0))</f>
        <v/>
      </c>
      <c r="O4202" s="9">
        <f>IF(COUNTA($A4202:$K4202)=0,"",IF($M4202="SI","CUFE o factura duplicada dentro del reporte; no se suma dos veces",IF(IFERROR($H4202,0)&lt;=0,"DIAN reporta valor susceptible 0",IF($L4202="NO",IFERROR(LOOKUP(2,1/((LISTS!$M$2:$M$13&lt;&gt;"")*ISNUMBER(SEARCH(LISTS!$M$2:$M$13,$I4202))),LISTS!$O$2:$O$13),"Medio de pago no elegible o no identificado por DIAN"),"Apta automaticamente por pago electronico y base positiva"))))</f>
        <v/>
      </c>
    </row>
    <row r="4203">
      <c r="A4203" s="9" t="n"/>
      <c r="B4203" s="9" t="n"/>
      <c r="C4203" s="12" t="n"/>
      <c r="D4203" s="11" t="n"/>
      <c r="E4203" s="11" t="n"/>
      <c r="F4203" s="11" t="n"/>
      <c r="G4203" s="11" t="n"/>
      <c r="H4203" s="11" t="n"/>
      <c r="I4203" s="9" t="n"/>
      <c r="J4203" s="9" t="n"/>
      <c r="K4203" s="9" t="n"/>
      <c r="L4203" s="9">
        <f>IF(COUNTA($A4203:$K4203)=0,"",IF(AND(IFERROR($H4203,0)&gt;0,LEN(TRIM($K4203&amp;""))&gt;0,IFERROR(LOOKUP(2,1/((LISTS!$M$2:$M$13&lt;&gt;"")*ISNUMBER(SEARCH(LISTS!$M$2:$M$13,$I4203))),LISTS!$N$2:$N$13),"NO")="SI"),"SI","NO"))</f>
        <v/>
      </c>
      <c r="M4203" s="9">
        <f>IF(COUNTA($A4203:$K4203)=0,"",IF($K4203&lt;&gt;"",IF(COUNTIF($K$19:$K4203,$K4203)&gt;1,"SI","NO"),IF(COUNTIFS($A$19:$A4203,$A4203,$C$19:$C4203,$C4203,$J$19:$J4203,$J4203,$D$19:$D4203,$D4203)&gt;1,"SI","NO")))</f>
        <v/>
      </c>
      <c r="N4203" s="11">
        <f>IF(COUNTA($A4203:$K4203)=0,"",IF(AND($L4203="SI",$M4203="NO"),IFERROR($H4203,0),0))</f>
        <v/>
      </c>
      <c r="O4203" s="9">
        <f>IF(COUNTA($A4203:$K4203)=0,"",IF($M4203="SI","CUFE o factura duplicada dentro del reporte; no se suma dos veces",IF(IFERROR($H4203,0)&lt;=0,"DIAN reporta valor susceptible 0",IF($L4203="NO",IFERROR(LOOKUP(2,1/((LISTS!$M$2:$M$13&lt;&gt;"")*ISNUMBER(SEARCH(LISTS!$M$2:$M$13,$I4203))),LISTS!$O$2:$O$13),"Medio de pago no elegible o no identificado por DIAN"),"Apta automaticamente por pago electronico y base positiva"))))</f>
        <v/>
      </c>
    </row>
    <row r="4204">
      <c r="A4204" s="9" t="n"/>
      <c r="B4204" s="9" t="n"/>
      <c r="C4204" s="12" t="n"/>
      <c r="D4204" s="11" t="n"/>
      <c r="E4204" s="11" t="n"/>
      <c r="F4204" s="11" t="n"/>
      <c r="G4204" s="11" t="n"/>
      <c r="H4204" s="11" t="n"/>
      <c r="I4204" s="9" t="n"/>
      <c r="J4204" s="9" t="n"/>
      <c r="K4204" s="9" t="n"/>
      <c r="L4204" s="9">
        <f>IF(COUNTA($A4204:$K4204)=0,"",IF(AND(IFERROR($H4204,0)&gt;0,LEN(TRIM($K4204&amp;""))&gt;0,IFERROR(LOOKUP(2,1/((LISTS!$M$2:$M$13&lt;&gt;"")*ISNUMBER(SEARCH(LISTS!$M$2:$M$13,$I4204))),LISTS!$N$2:$N$13),"NO")="SI"),"SI","NO"))</f>
        <v/>
      </c>
      <c r="M4204" s="9">
        <f>IF(COUNTA($A4204:$K4204)=0,"",IF($K4204&lt;&gt;"",IF(COUNTIF($K$19:$K4204,$K4204)&gt;1,"SI","NO"),IF(COUNTIFS($A$19:$A4204,$A4204,$C$19:$C4204,$C4204,$J$19:$J4204,$J4204,$D$19:$D4204,$D4204)&gt;1,"SI","NO")))</f>
        <v/>
      </c>
      <c r="N4204" s="11">
        <f>IF(COUNTA($A4204:$K4204)=0,"",IF(AND($L4204="SI",$M4204="NO"),IFERROR($H4204,0),0))</f>
        <v/>
      </c>
      <c r="O4204" s="9">
        <f>IF(COUNTA($A4204:$K4204)=0,"",IF($M4204="SI","CUFE o factura duplicada dentro del reporte; no se suma dos veces",IF(IFERROR($H4204,0)&lt;=0,"DIAN reporta valor susceptible 0",IF($L4204="NO",IFERROR(LOOKUP(2,1/((LISTS!$M$2:$M$13&lt;&gt;"")*ISNUMBER(SEARCH(LISTS!$M$2:$M$13,$I4204))),LISTS!$O$2:$O$13),"Medio de pago no elegible o no identificado por DIAN"),"Apta automaticamente por pago electronico y base positiva"))))</f>
        <v/>
      </c>
    </row>
    <row r="4205">
      <c r="A4205" s="9" t="n"/>
      <c r="B4205" s="9" t="n"/>
      <c r="C4205" s="12" t="n"/>
      <c r="D4205" s="11" t="n"/>
      <c r="E4205" s="11" t="n"/>
      <c r="F4205" s="11" t="n"/>
      <c r="G4205" s="11" t="n"/>
      <c r="H4205" s="11" t="n"/>
      <c r="I4205" s="9" t="n"/>
      <c r="J4205" s="9" t="n"/>
      <c r="K4205" s="9" t="n"/>
      <c r="L4205" s="9">
        <f>IF(COUNTA($A4205:$K4205)=0,"",IF(AND(IFERROR($H4205,0)&gt;0,LEN(TRIM($K4205&amp;""))&gt;0,IFERROR(LOOKUP(2,1/((LISTS!$M$2:$M$13&lt;&gt;"")*ISNUMBER(SEARCH(LISTS!$M$2:$M$13,$I4205))),LISTS!$N$2:$N$13),"NO")="SI"),"SI","NO"))</f>
        <v/>
      </c>
      <c r="M4205" s="9">
        <f>IF(COUNTA($A4205:$K4205)=0,"",IF($K4205&lt;&gt;"",IF(COUNTIF($K$19:$K4205,$K4205)&gt;1,"SI","NO"),IF(COUNTIFS($A$19:$A4205,$A4205,$C$19:$C4205,$C4205,$J$19:$J4205,$J4205,$D$19:$D4205,$D4205)&gt;1,"SI","NO")))</f>
        <v/>
      </c>
      <c r="N4205" s="11">
        <f>IF(COUNTA($A4205:$K4205)=0,"",IF(AND($L4205="SI",$M4205="NO"),IFERROR($H4205,0),0))</f>
        <v/>
      </c>
      <c r="O4205" s="9">
        <f>IF(COUNTA($A4205:$K4205)=0,"",IF($M4205="SI","CUFE o factura duplicada dentro del reporte; no se suma dos veces",IF(IFERROR($H4205,0)&lt;=0,"DIAN reporta valor susceptible 0",IF($L4205="NO",IFERROR(LOOKUP(2,1/((LISTS!$M$2:$M$13&lt;&gt;"")*ISNUMBER(SEARCH(LISTS!$M$2:$M$13,$I4205))),LISTS!$O$2:$O$13),"Medio de pago no elegible o no identificado por DIAN"),"Apta automaticamente por pago electronico y base positiva"))))</f>
        <v/>
      </c>
    </row>
    <row r="4206">
      <c r="A4206" s="9" t="n"/>
      <c r="B4206" s="9" t="n"/>
      <c r="C4206" s="12" t="n"/>
      <c r="D4206" s="11" t="n"/>
      <c r="E4206" s="11" t="n"/>
      <c r="F4206" s="11" t="n"/>
      <c r="G4206" s="11" t="n"/>
      <c r="H4206" s="11" t="n"/>
      <c r="I4206" s="9" t="n"/>
      <c r="J4206" s="9" t="n"/>
      <c r="K4206" s="9" t="n"/>
      <c r="L4206" s="9">
        <f>IF(COUNTA($A4206:$K4206)=0,"",IF(AND(IFERROR($H4206,0)&gt;0,LEN(TRIM($K4206&amp;""))&gt;0,IFERROR(LOOKUP(2,1/((LISTS!$M$2:$M$13&lt;&gt;"")*ISNUMBER(SEARCH(LISTS!$M$2:$M$13,$I4206))),LISTS!$N$2:$N$13),"NO")="SI"),"SI","NO"))</f>
        <v/>
      </c>
      <c r="M4206" s="9">
        <f>IF(COUNTA($A4206:$K4206)=0,"",IF($K4206&lt;&gt;"",IF(COUNTIF($K$19:$K4206,$K4206)&gt;1,"SI","NO"),IF(COUNTIFS($A$19:$A4206,$A4206,$C$19:$C4206,$C4206,$J$19:$J4206,$J4206,$D$19:$D4206,$D4206)&gt;1,"SI","NO")))</f>
        <v/>
      </c>
      <c r="N4206" s="11">
        <f>IF(COUNTA($A4206:$K4206)=0,"",IF(AND($L4206="SI",$M4206="NO"),IFERROR($H4206,0),0))</f>
        <v/>
      </c>
      <c r="O4206" s="9">
        <f>IF(COUNTA($A4206:$K4206)=0,"",IF($M4206="SI","CUFE o factura duplicada dentro del reporte; no se suma dos veces",IF(IFERROR($H4206,0)&lt;=0,"DIAN reporta valor susceptible 0",IF($L4206="NO",IFERROR(LOOKUP(2,1/((LISTS!$M$2:$M$13&lt;&gt;"")*ISNUMBER(SEARCH(LISTS!$M$2:$M$13,$I4206))),LISTS!$O$2:$O$13),"Medio de pago no elegible o no identificado por DIAN"),"Apta automaticamente por pago electronico y base positiva"))))</f>
        <v/>
      </c>
    </row>
    <row r="4207">
      <c r="A4207" s="9" t="n"/>
      <c r="B4207" s="9" t="n"/>
      <c r="C4207" s="12" t="n"/>
      <c r="D4207" s="11" t="n"/>
      <c r="E4207" s="11" t="n"/>
      <c r="F4207" s="11" t="n"/>
      <c r="G4207" s="11" t="n"/>
      <c r="H4207" s="11" t="n"/>
      <c r="I4207" s="9" t="n"/>
      <c r="J4207" s="9" t="n"/>
      <c r="K4207" s="9" t="n"/>
      <c r="L4207" s="9">
        <f>IF(COUNTA($A4207:$K4207)=0,"",IF(AND(IFERROR($H4207,0)&gt;0,LEN(TRIM($K4207&amp;""))&gt;0,IFERROR(LOOKUP(2,1/((LISTS!$M$2:$M$13&lt;&gt;"")*ISNUMBER(SEARCH(LISTS!$M$2:$M$13,$I4207))),LISTS!$N$2:$N$13),"NO")="SI"),"SI","NO"))</f>
        <v/>
      </c>
      <c r="M4207" s="9">
        <f>IF(COUNTA($A4207:$K4207)=0,"",IF($K4207&lt;&gt;"",IF(COUNTIF($K$19:$K4207,$K4207)&gt;1,"SI","NO"),IF(COUNTIFS($A$19:$A4207,$A4207,$C$19:$C4207,$C4207,$J$19:$J4207,$J4207,$D$19:$D4207,$D4207)&gt;1,"SI","NO")))</f>
        <v/>
      </c>
      <c r="N4207" s="11">
        <f>IF(COUNTA($A4207:$K4207)=0,"",IF(AND($L4207="SI",$M4207="NO"),IFERROR($H4207,0),0))</f>
        <v/>
      </c>
      <c r="O4207" s="9">
        <f>IF(COUNTA($A4207:$K4207)=0,"",IF($M4207="SI","CUFE o factura duplicada dentro del reporte; no se suma dos veces",IF(IFERROR($H4207,0)&lt;=0,"DIAN reporta valor susceptible 0",IF($L4207="NO",IFERROR(LOOKUP(2,1/((LISTS!$M$2:$M$13&lt;&gt;"")*ISNUMBER(SEARCH(LISTS!$M$2:$M$13,$I4207))),LISTS!$O$2:$O$13),"Medio de pago no elegible o no identificado por DIAN"),"Apta automaticamente por pago electronico y base positiva"))))</f>
        <v/>
      </c>
    </row>
    <row r="4208">
      <c r="A4208" s="9" t="n"/>
      <c r="B4208" s="9" t="n"/>
      <c r="C4208" s="12" t="n"/>
      <c r="D4208" s="11" t="n"/>
      <c r="E4208" s="11" t="n"/>
      <c r="F4208" s="11" t="n"/>
      <c r="G4208" s="11" t="n"/>
      <c r="H4208" s="11" t="n"/>
      <c r="I4208" s="9" t="n"/>
      <c r="J4208" s="9" t="n"/>
      <c r="K4208" s="9" t="n"/>
      <c r="L4208" s="9">
        <f>IF(COUNTA($A4208:$K4208)=0,"",IF(AND(IFERROR($H4208,0)&gt;0,LEN(TRIM($K4208&amp;""))&gt;0,IFERROR(LOOKUP(2,1/((LISTS!$M$2:$M$13&lt;&gt;"")*ISNUMBER(SEARCH(LISTS!$M$2:$M$13,$I4208))),LISTS!$N$2:$N$13),"NO")="SI"),"SI","NO"))</f>
        <v/>
      </c>
      <c r="M4208" s="9">
        <f>IF(COUNTA($A4208:$K4208)=0,"",IF($K4208&lt;&gt;"",IF(COUNTIF($K$19:$K4208,$K4208)&gt;1,"SI","NO"),IF(COUNTIFS($A$19:$A4208,$A4208,$C$19:$C4208,$C4208,$J$19:$J4208,$J4208,$D$19:$D4208,$D4208)&gt;1,"SI","NO")))</f>
        <v/>
      </c>
      <c r="N4208" s="11">
        <f>IF(COUNTA($A4208:$K4208)=0,"",IF(AND($L4208="SI",$M4208="NO"),IFERROR($H4208,0),0))</f>
        <v/>
      </c>
      <c r="O4208" s="9">
        <f>IF(COUNTA($A4208:$K4208)=0,"",IF($M4208="SI","CUFE o factura duplicada dentro del reporte; no se suma dos veces",IF(IFERROR($H4208,0)&lt;=0,"DIAN reporta valor susceptible 0",IF($L4208="NO",IFERROR(LOOKUP(2,1/((LISTS!$M$2:$M$13&lt;&gt;"")*ISNUMBER(SEARCH(LISTS!$M$2:$M$13,$I4208))),LISTS!$O$2:$O$13),"Medio de pago no elegible o no identificado por DIAN"),"Apta automaticamente por pago electronico y base positiva"))))</f>
        <v/>
      </c>
    </row>
    <row r="4209">
      <c r="A4209" s="9" t="n"/>
      <c r="B4209" s="9" t="n"/>
      <c r="C4209" s="12" t="n"/>
      <c r="D4209" s="11" t="n"/>
      <c r="E4209" s="11" t="n"/>
      <c r="F4209" s="11" t="n"/>
      <c r="G4209" s="11" t="n"/>
      <c r="H4209" s="11" t="n"/>
      <c r="I4209" s="9" t="n"/>
      <c r="J4209" s="9" t="n"/>
      <c r="K4209" s="9" t="n"/>
      <c r="L4209" s="9">
        <f>IF(COUNTA($A4209:$K4209)=0,"",IF(AND(IFERROR($H4209,0)&gt;0,LEN(TRIM($K4209&amp;""))&gt;0,IFERROR(LOOKUP(2,1/((LISTS!$M$2:$M$13&lt;&gt;"")*ISNUMBER(SEARCH(LISTS!$M$2:$M$13,$I4209))),LISTS!$N$2:$N$13),"NO")="SI"),"SI","NO"))</f>
        <v/>
      </c>
      <c r="M4209" s="9">
        <f>IF(COUNTA($A4209:$K4209)=0,"",IF($K4209&lt;&gt;"",IF(COUNTIF($K$19:$K4209,$K4209)&gt;1,"SI","NO"),IF(COUNTIFS($A$19:$A4209,$A4209,$C$19:$C4209,$C4209,$J$19:$J4209,$J4209,$D$19:$D4209,$D4209)&gt;1,"SI","NO")))</f>
        <v/>
      </c>
      <c r="N4209" s="11">
        <f>IF(COUNTA($A4209:$K4209)=0,"",IF(AND($L4209="SI",$M4209="NO"),IFERROR($H4209,0),0))</f>
        <v/>
      </c>
      <c r="O4209" s="9">
        <f>IF(COUNTA($A4209:$K4209)=0,"",IF($M4209="SI","CUFE o factura duplicada dentro del reporte; no se suma dos veces",IF(IFERROR($H4209,0)&lt;=0,"DIAN reporta valor susceptible 0",IF($L4209="NO",IFERROR(LOOKUP(2,1/((LISTS!$M$2:$M$13&lt;&gt;"")*ISNUMBER(SEARCH(LISTS!$M$2:$M$13,$I4209))),LISTS!$O$2:$O$13),"Medio de pago no elegible o no identificado por DIAN"),"Apta automaticamente por pago electronico y base positiva"))))</f>
        <v/>
      </c>
    </row>
    <row r="4210">
      <c r="A4210" s="9" t="n"/>
      <c r="B4210" s="9" t="n"/>
      <c r="C4210" s="12" t="n"/>
      <c r="D4210" s="11" t="n"/>
      <c r="E4210" s="11" t="n"/>
      <c r="F4210" s="11" t="n"/>
      <c r="G4210" s="11" t="n"/>
      <c r="H4210" s="11" t="n"/>
      <c r="I4210" s="9" t="n"/>
      <c r="J4210" s="9" t="n"/>
      <c r="K4210" s="9" t="n"/>
      <c r="L4210" s="9">
        <f>IF(COUNTA($A4210:$K4210)=0,"",IF(AND(IFERROR($H4210,0)&gt;0,LEN(TRIM($K4210&amp;""))&gt;0,IFERROR(LOOKUP(2,1/((LISTS!$M$2:$M$13&lt;&gt;"")*ISNUMBER(SEARCH(LISTS!$M$2:$M$13,$I4210))),LISTS!$N$2:$N$13),"NO")="SI"),"SI","NO"))</f>
        <v/>
      </c>
      <c r="M4210" s="9">
        <f>IF(COUNTA($A4210:$K4210)=0,"",IF($K4210&lt;&gt;"",IF(COUNTIF($K$19:$K4210,$K4210)&gt;1,"SI","NO"),IF(COUNTIFS($A$19:$A4210,$A4210,$C$19:$C4210,$C4210,$J$19:$J4210,$J4210,$D$19:$D4210,$D4210)&gt;1,"SI","NO")))</f>
        <v/>
      </c>
      <c r="N4210" s="11">
        <f>IF(COUNTA($A4210:$K4210)=0,"",IF(AND($L4210="SI",$M4210="NO"),IFERROR($H4210,0),0))</f>
        <v/>
      </c>
      <c r="O4210" s="9">
        <f>IF(COUNTA($A4210:$K4210)=0,"",IF($M4210="SI","CUFE o factura duplicada dentro del reporte; no se suma dos veces",IF(IFERROR($H4210,0)&lt;=0,"DIAN reporta valor susceptible 0",IF($L4210="NO",IFERROR(LOOKUP(2,1/((LISTS!$M$2:$M$13&lt;&gt;"")*ISNUMBER(SEARCH(LISTS!$M$2:$M$13,$I4210))),LISTS!$O$2:$O$13),"Medio de pago no elegible o no identificado por DIAN"),"Apta automaticamente por pago electronico y base positiva"))))</f>
        <v/>
      </c>
    </row>
    <row r="4211">
      <c r="A4211" s="9" t="n"/>
      <c r="B4211" s="9" t="n"/>
      <c r="C4211" s="12" t="n"/>
      <c r="D4211" s="11" t="n"/>
      <c r="E4211" s="11" t="n"/>
      <c r="F4211" s="11" t="n"/>
      <c r="G4211" s="11" t="n"/>
      <c r="H4211" s="11" t="n"/>
      <c r="I4211" s="9" t="n"/>
      <c r="J4211" s="9" t="n"/>
      <c r="K4211" s="9" t="n"/>
      <c r="L4211" s="9">
        <f>IF(COUNTA($A4211:$K4211)=0,"",IF(AND(IFERROR($H4211,0)&gt;0,LEN(TRIM($K4211&amp;""))&gt;0,IFERROR(LOOKUP(2,1/((LISTS!$M$2:$M$13&lt;&gt;"")*ISNUMBER(SEARCH(LISTS!$M$2:$M$13,$I4211))),LISTS!$N$2:$N$13),"NO")="SI"),"SI","NO"))</f>
        <v/>
      </c>
      <c r="M4211" s="9">
        <f>IF(COUNTA($A4211:$K4211)=0,"",IF($K4211&lt;&gt;"",IF(COUNTIF($K$19:$K4211,$K4211)&gt;1,"SI","NO"),IF(COUNTIFS($A$19:$A4211,$A4211,$C$19:$C4211,$C4211,$J$19:$J4211,$J4211,$D$19:$D4211,$D4211)&gt;1,"SI","NO")))</f>
        <v/>
      </c>
      <c r="N4211" s="11">
        <f>IF(COUNTA($A4211:$K4211)=0,"",IF(AND($L4211="SI",$M4211="NO"),IFERROR($H4211,0),0))</f>
        <v/>
      </c>
      <c r="O4211" s="9">
        <f>IF(COUNTA($A4211:$K4211)=0,"",IF($M4211="SI","CUFE o factura duplicada dentro del reporte; no se suma dos veces",IF(IFERROR($H4211,0)&lt;=0,"DIAN reporta valor susceptible 0",IF($L4211="NO",IFERROR(LOOKUP(2,1/((LISTS!$M$2:$M$13&lt;&gt;"")*ISNUMBER(SEARCH(LISTS!$M$2:$M$13,$I4211))),LISTS!$O$2:$O$13),"Medio de pago no elegible o no identificado por DIAN"),"Apta automaticamente por pago electronico y base positiva"))))</f>
        <v/>
      </c>
    </row>
    <row r="4212">
      <c r="A4212" s="9" t="n"/>
      <c r="B4212" s="9" t="n"/>
      <c r="C4212" s="12" t="n"/>
      <c r="D4212" s="11" t="n"/>
      <c r="E4212" s="11" t="n"/>
      <c r="F4212" s="11" t="n"/>
      <c r="G4212" s="11" t="n"/>
      <c r="H4212" s="11" t="n"/>
      <c r="I4212" s="9" t="n"/>
      <c r="J4212" s="9" t="n"/>
      <c r="K4212" s="9" t="n"/>
      <c r="L4212" s="9">
        <f>IF(COUNTA($A4212:$K4212)=0,"",IF(AND(IFERROR($H4212,0)&gt;0,LEN(TRIM($K4212&amp;""))&gt;0,IFERROR(LOOKUP(2,1/((LISTS!$M$2:$M$13&lt;&gt;"")*ISNUMBER(SEARCH(LISTS!$M$2:$M$13,$I4212))),LISTS!$N$2:$N$13),"NO")="SI"),"SI","NO"))</f>
        <v/>
      </c>
      <c r="M4212" s="9">
        <f>IF(COUNTA($A4212:$K4212)=0,"",IF($K4212&lt;&gt;"",IF(COUNTIF($K$19:$K4212,$K4212)&gt;1,"SI","NO"),IF(COUNTIFS($A$19:$A4212,$A4212,$C$19:$C4212,$C4212,$J$19:$J4212,$J4212,$D$19:$D4212,$D4212)&gt;1,"SI","NO")))</f>
        <v/>
      </c>
      <c r="N4212" s="11">
        <f>IF(COUNTA($A4212:$K4212)=0,"",IF(AND($L4212="SI",$M4212="NO"),IFERROR($H4212,0),0))</f>
        <v/>
      </c>
      <c r="O4212" s="9">
        <f>IF(COUNTA($A4212:$K4212)=0,"",IF($M4212="SI","CUFE o factura duplicada dentro del reporte; no se suma dos veces",IF(IFERROR($H4212,0)&lt;=0,"DIAN reporta valor susceptible 0",IF($L4212="NO",IFERROR(LOOKUP(2,1/((LISTS!$M$2:$M$13&lt;&gt;"")*ISNUMBER(SEARCH(LISTS!$M$2:$M$13,$I4212))),LISTS!$O$2:$O$13),"Medio de pago no elegible o no identificado por DIAN"),"Apta automaticamente por pago electronico y base positiva"))))</f>
        <v/>
      </c>
    </row>
    <row r="4213">
      <c r="A4213" s="9" t="n"/>
      <c r="B4213" s="9" t="n"/>
      <c r="C4213" s="12" t="n"/>
      <c r="D4213" s="11" t="n"/>
      <c r="E4213" s="11" t="n"/>
      <c r="F4213" s="11" t="n"/>
      <c r="G4213" s="11" t="n"/>
      <c r="H4213" s="11" t="n"/>
      <c r="I4213" s="9" t="n"/>
      <c r="J4213" s="9" t="n"/>
      <c r="K4213" s="9" t="n"/>
      <c r="L4213" s="9">
        <f>IF(COUNTA($A4213:$K4213)=0,"",IF(AND(IFERROR($H4213,0)&gt;0,LEN(TRIM($K4213&amp;""))&gt;0,IFERROR(LOOKUP(2,1/((LISTS!$M$2:$M$13&lt;&gt;"")*ISNUMBER(SEARCH(LISTS!$M$2:$M$13,$I4213))),LISTS!$N$2:$N$13),"NO")="SI"),"SI","NO"))</f>
        <v/>
      </c>
      <c r="M4213" s="9">
        <f>IF(COUNTA($A4213:$K4213)=0,"",IF($K4213&lt;&gt;"",IF(COUNTIF($K$19:$K4213,$K4213)&gt;1,"SI","NO"),IF(COUNTIFS($A$19:$A4213,$A4213,$C$19:$C4213,$C4213,$J$19:$J4213,$J4213,$D$19:$D4213,$D4213)&gt;1,"SI","NO")))</f>
        <v/>
      </c>
      <c r="N4213" s="11">
        <f>IF(COUNTA($A4213:$K4213)=0,"",IF(AND($L4213="SI",$M4213="NO"),IFERROR($H4213,0),0))</f>
        <v/>
      </c>
      <c r="O4213" s="9">
        <f>IF(COUNTA($A4213:$K4213)=0,"",IF($M4213="SI","CUFE o factura duplicada dentro del reporte; no se suma dos veces",IF(IFERROR($H4213,0)&lt;=0,"DIAN reporta valor susceptible 0",IF($L4213="NO",IFERROR(LOOKUP(2,1/((LISTS!$M$2:$M$13&lt;&gt;"")*ISNUMBER(SEARCH(LISTS!$M$2:$M$13,$I4213))),LISTS!$O$2:$O$13),"Medio de pago no elegible o no identificado por DIAN"),"Apta automaticamente por pago electronico y base positiva"))))</f>
        <v/>
      </c>
    </row>
    <row r="4214">
      <c r="A4214" s="9" t="n"/>
      <c r="B4214" s="9" t="n"/>
      <c r="C4214" s="12" t="n"/>
      <c r="D4214" s="11" t="n"/>
      <c r="E4214" s="11" t="n"/>
      <c r="F4214" s="11" t="n"/>
      <c r="G4214" s="11" t="n"/>
      <c r="H4214" s="11" t="n"/>
      <c r="I4214" s="9" t="n"/>
      <c r="J4214" s="9" t="n"/>
      <c r="K4214" s="9" t="n"/>
      <c r="L4214" s="9">
        <f>IF(COUNTA($A4214:$K4214)=0,"",IF(AND(IFERROR($H4214,0)&gt;0,LEN(TRIM($K4214&amp;""))&gt;0,IFERROR(LOOKUP(2,1/((LISTS!$M$2:$M$13&lt;&gt;"")*ISNUMBER(SEARCH(LISTS!$M$2:$M$13,$I4214))),LISTS!$N$2:$N$13),"NO")="SI"),"SI","NO"))</f>
        <v/>
      </c>
      <c r="M4214" s="9">
        <f>IF(COUNTA($A4214:$K4214)=0,"",IF($K4214&lt;&gt;"",IF(COUNTIF($K$19:$K4214,$K4214)&gt;1,"SI","NO"),IF(COUNTIFS($A$19:$A4214,$A4214,$C$19:$C4214,$C4214,$J$19:$J4214,$J4214,$D$19:$D4214,$D4214)&gt;1,"SI","NO")))</f>
        <v/>
      </c>
      <c r="N4214" s="11">
        <f>IF(COUNTA($A4214:$K4214)=0,"",IF(AND($L4214="SI",$M4214="NO"),IFERROR($H4214,0),0))</f>
        <v/>
      </c>
      <c r="O4214" s="9">
        <f>IF(COUNTA($A4214:$K4214)=0,"",IF($M4214="SI","CUFE o factura duplicada dentro del reporte; no se suma dos veces",IF(IFERROR($H4214,0)&lt;=0,"DIAN reporta valor susceptible 0",IF($L4214="NO",IFERROR(LOOKUP(2,1/((LISTS!$M$2:$M$13&lt;&gt;"")*ISNUMBER(SEARCH(LISTS!$M$2:$M$13,$I4214))),LISTS!$O$2:$O$13),"Medio de pago no elegible o no identificado por DIAN"),"Apta automaticamente por pago electronico y base positiva"))))</f>
        <v/>
      </c>
    </row>
    <row r="4215">
      <c r="A4215" s="9" t="n"/>
      <c r="B4215" s="9" t="n"/>
      <c r="C4215" s="12" t="n"/>
      <c r="D4215" s="11" t="n"/>
      <c r="E4215" s="11" t="n"/>
      <c r="F4215" s="11" t="n"/>
      <c r="G4215" s="11" t="n"/>
      <c r="H4215" s="11" t="n"/>
      <c r="I4215" s="9" t="n"/>
      <c r="J4215" s="9" t="n"/>
      <c r="K4215" s="9" t="n"/>
      <c r="L4215" s="9">
        <f>IF(COUNTA($A4215:$K4215)=0,"",IF(AND(IFERROR($H4215,0)&gt;0,LEN(TRIM($K4215&amp;""))&gt;0,IFERROR(LOOKUP(2,1/((LISTS!$M$2:$M$13&lt;&gt;"")*ISNUMBER(SEARCH(LISTS!$M$2:$M$13,$I4215))),LISTS!$N$2:$N$13),"NO")="SI"),"SI","NO"))</f>
        <v/>
      </c>
      <c r="M4215" s="9">
        <f>IF(COUNTA($A4215:$K4215)=0,"",IF($K4215&lt;&gt;"",IF(COUNTIF($K$19:$K4215,$K4215)&gt;1,"SI","NO"),IF(COUNTIFS($A$19:$A4215,$A4215,$C$19:$C4215,$C4215,$J$19:$J4215,$J4215,$D$19:$D4215,$D4215)&gt;1,"SI","NO")))</f>
        <v/>
      </c>
      <c r="N4215" s="11">
        <f>IF(COUNTA($A4215:$K4215)=0,"",IF(AND($L4215="SI",$M4215="NO"),IFERROR($H4215,0),0))</f>
        <v/>
      </c>
      <c r="O4215" s="9">
        <f>IF(COUNTA($A4215:$K4215)=0,"",IF($M4215="SI","CUFE o factura duplicada dentro del reporte; no se suma dos veces",IF(IFERROR($H4215,0)&lt;=0,"DIAN reporta valor susceptible 0",IF($L4215="NO",IFERROR(LOOKUP(2,1/((LISTS!$M$2:$M$13&lt;&gt;"")*ISNUMBER(SEARCH(LISTS!$M$2:$M$13,$I4215))),LISTS!$O$2:$O$13),"Medio de pago no elegible o no identificado por DIAN"),"Apta automaticamente por pago electronico y base positiva"))))</f>
        <v/>
      </c>
    </row>
    <row r="4216">
      <c r="A4216" s="9" t="n"/>
      <c r="B4216" s="9" t="n"/>
      <c r="C4216" s="12" t="n"/>
      <c r="D4216" s="11" t="n"/>
      <c r="E4216" s="11" t="n"/>
      <c r="F4216" s="11" t="n"/>
      <c r="G4216" s="11" t="n"/>
      <c r="H4216" s="11" t="n"/>
      <c r="I4216" s="9" t="n"/>
      <c r="J4216" s="9" t="n"/>
      <c r="K4216" s="9" t="n"/>
      <c r="L4216" s="9">
        <f>IF(COUNTA($A4216:$K4216)=0,"",IF(AND(IFERROR($H4216,0)&gt;0,LEN(TRIM($K4216&amp;""))&gt;0,IFERROR(LOOKUP(2,1/((LISTS!$M$2:$M$13&lt;&gt;"")*ISNUMBER(SEARCH(LISTS!$M$2:$M$13,$I4216))),LISTS!$N$2:$N$13),"NO")="SI"),"SI","NO"))</f>
        <v/>
      </c>
      <c r="M4216" s="9">
        <f>IF(COUNTA($A4216:$K4216)=0,"",IF($K4216&lt;&gt;"",IF(COUNTIF($K$19:$K4216,$K4216)&gt;1,"SI","NO"),IF(COUNTIFS($A$19:$A4216,$A4216,$C$19:$C4216,$C4216,$J$19:$J4216,$J4216,$D$19:$D4216,$D4216)&gt;1,"SI","NO")))</f>
        <v/>
      </c>
      <c r="N4216" s="11">
        <f>IF(COUNTA($A4216:$K4216)=0,"",IF(AND($L4216="SI",$M4216="NO"),IFERROR($H4216,0),0))</f>
        <v/>
      </c>
      <c r="O4216" s="9">
        <f>IF(COUNTA($A4216:$K4216)=0,"",IF($M4216="SI","CUFE o factura duplicada dentro del reporte; no se suma dos veces",IF(IFERROR($H4216,0)&lt;=0,"DIAN reporta valor susceptible 0",IF($L4216="NO",IFERROR(LOOKUP(2,1/((LISTS!$M$2:$M$13&lt;&gt;"")*ISNUMBER(SEARCH(LISTS!$M$2:$M$13,$I4216))),LISTS!$O$2:$O$13),"Medio de pago no elegible o no identificado por DIAN"),"Apta automaticamente por pago electronico y base positiva"))))</f>
        <v/>
      </c>
    </row>
    <row r="4217">
      <c r="A4217" s="9" t="n"/>
      <c r="B4217" s="9" t="n"/>
      <c r="C4217" s="12" t="n"/>
      <c r="D4217" s="11" t="n"/>
      <c r="E4217" s="11" t="n"/>
      <c r="F4217" s="11" t="n"/>
      <c r="G4217" s="11" t="n"/>
      <c r="H4217" s="11" t="n"/>
      <c r="I4217" s="9" t="n"/>
      <c r="J4217" s="9" t="n"/>
      <c r="K4217" s="9" t="n"/>
      <c r="L4217" s="9">
        <f>IF(COUNTA($A4217:$K4217)=0,"",IF(AND(IFERROR($H4217,0)&gt;0,LEN(TRIM($K4217&amp;""))&gt;0,IFERROR(LOOKUP(2,1/((LISTS!$M$2:$M$13&lt;&gt;"")*ISNUMBER(SEARCH(LISTS!$M$2:$M$13,$I4217))),LISTS!$N$2:$N$13),"NO")="SI"),"SI","NO"))</f>
        <v/>
      </c>
      <c r="M4217" s="9">
        <f>IF(COUNTA($A4217:$K4217)=0,"",IF($K4217&lt;&gt;"",IF(COUNTIF($K$19:$K4217,$K4217)&gt;1,"SI","NO"),IF(COUNTIFS($A$19:$A4217,$A4217,$C$19:$C4217,$C4217,$J$19:$J4217,$J4217,$D$19:$D4217,$D4217)&gt;1,"SI","NO")))</f>
        <v/>
      </c>
      <c r="N4217" s="11">
        <f>IF(COUNTA($A4217:$K4217)=0,"",IF(AND($L4217="SI",$M4217="NO"),IFERROR($H4217,0),0))</f>
        <v/>
      </c>
      <c r="O4217" s="9">
        <f>IF(COUNTA($A4217:$K4217)=0,"",IF($M4217="SI","CUFE o factura duplicada dentro del reporte; no se suma dos veces",IF(IFERROR($H4217,0)&lt;=0,"DIAN reporta valor susceptible 0",IF($L4217="NO",IFERROR(LOOKUP(2,1/((LISTS!$M$2:$M$13&lt;&gt;"")*ISNUMBER(SEARCH(LISTS!$M$2:$M$13,$I4217))),LISTS!$O$2:$O$13),"Medio de pago no elegible o no identificado por DIAN"),"Apta automaticamente por pago electronico y base positiva"))))</f>
        <v/>
      </c>
    </row>
    <row r="4218">
      <c r="A4218" s="9" t="n"/>
      <c r="B4218" s="9" t="n"/>
      <c r="C4218" s="12" t="n"/>
      <c r="D4218" s="11" t="n"/>
      <c r="E4218" s="11" t="n"/>
      <c r="F4218" s="11" t="n"/>
      <c r="G4218" s="11" t="n"/>
      <c r="H4218" s="11" t="n"/>
      <c r="I4218" s="9" t="n"/>
      <c r="J4218" s="9" t="n"/>
      <c r="K4218" s="9" t="n"/>
      <c r="L4218" s="9">
        <f>IF(COUNTA($A4218:$K4218)=0,"",IF(AND(IFERROR($H4218,0)&gt;0,LEN(TRIM($K4218&amp;""))&gt;0,IFERROR(LOOKUP(2,1/((LISTS!$M$2:$M$13&lt;&gt;"")*ISNUMBER(SEARCH(LISTS!$M$2:$M$13,$I4218))),LISTS!$N$2:$N$13),"NO")="SI"),"SI","NO"))</f>
        <v/>
      </c>
      <c r="M4218" s="9">
        <f>IF(COUNTA($A4218:$K4218)=0,"",IF($K4218&lt;&gt;"",IF(COUNTIF($K$19:$K4218,$K4218)&gt;1,"SI","NO"),IF(COUNTIFS($A$19:$A4218,$A4218,$C$19:$C4218,$C4218,$J$19:$J4218,$J4218,$D$19:$D4218,$D4218)&gt;1,"SI","NO")))</f>
        <v/>
      </c>
      <c r="N4218" s="11">
        <f>IF(COUNTA($A4218:$K4218)=0,"",IF(AND($L4218="SI",$M4218="NO"),IFERROR($H4218,0),0))</f>
        <v/>
      </c>
      <c r="O4218" s="9">
        <f>IF(COUNTA($A4218:$K4218)=0,"",IF($M4218="SI","CUFE o factura duplicada dentro del reporte; no se suma dos veces",IF(IFERROR($H4218,0)&lt;=0,"DIAN reporta valor susceptible 0",IF($L4218="NO",IFERROR(LOOKUP(2,1/((LISTS!$M$2:$M$13&lt;&gt;"")*ISNUMBER(SEARCH(LISTS!$M$2:$M$13,$I4218))),LISTS!$O$2:$O$13),"Medio de pago no elegible o no identificado por DIAN"),"Apta automaticamente por pago electronico y base positiva"))))</f>
        <v/>
      </c>
    </row>
    <row r="4219">
      <c r="A4219" s="9" t="n"/>
      <c r="B4219" s="9" t="n"/>
      <c r="C4219" s="12" t="n"/>
      <c r="D4219" s="11" t="n"/>
      <c r="E4219" s="11" t="n"/>
      <c r="F4219" s="11" t="n"/>
      <c r="G4219" s="11" t="n"/>
      <c r="H4219" s="11" t="n"/>
      <c r="I4219" s="9" t="n"/>
      <c r="J4219" s="9" t="n"/>
      <c r="K4219" s="9" t="n"/>
      <c r="L4219" s="9">
        <f>IF(COUNTA($A4219:$K4219)=0,"",IF(AND(IFERROR($H4219,0)&gt;0,LEN(TRIM($K4219&amp;""))&gt;0,IFERROR(LOOKUP(2,1/((LISTS!$M$2:$M$13&lt;&gt;"")*ISNUMBER(SEARCH(LISTS!$M$2:$M$13,$I4219))),LISTS!$N$2:$N$13),"NO")="SI"),"SI","NO"))</f>
        <v/>
      </c>
      <c r="M4219" s="9">
        <f>IF(COUNTA($A4219:$K4219)=0,"",IF($K4219&lt;&gt;"",IF(COUNTIF($K$19:$K4219,$K4219)&gt;1,"SI","NO"),IF(COUNTIFS($A$19:$A4219,$A4219,$C$19:$C4219,$C4219,$J$19:$J4219,$J4219,$D$19:$D4219,$D4219)&gt;1,"SI","NO")))</f>
        <v/>
      </c>
      <c r="N4219" s="11">
        <f>IF(COUNTA($A4219:$K4219)=0,"",IF(AND($L4219="SI",$M4219="NO"),IFERROR($H4219,0),0))</f>
        <v/>
      </c>
      <c r="O4219" s="9">
        <f>IF(COUNTA($A4219:$K4219)=0,"",IF($M4219="SI","CUFE o factura duplicada dentro del reporte; no se suma dos veces",IF(IFERROR($H4219,0)&lt;=0,"DIAN reporta valor susceptible 0",IF($L4219="NO",IFERROR(LOOKUP(2,1/((LISTS!$M$2:$M$13&lt;&gt;"")*ISNUMBER(SEARCH(LISTS!$M$2:$M$13,$I4219))),LISTS!$O$2:$O$13),"Medio de pago no elegible o no identificado por DIAN"),"Apta automaticamente por pago electronico y base positiva"))))</f>
        <v/>
      </c>
    </row>
    <row r="4220">
      <c r="A4220" s="9" t="n"/>
      <c r="B4220" s="9" t="n"/>
      <c r="C4220" s="12" t="n"/>
      <c r="D4220" s="11" t="n"/>
      <c r="E4220" s="11" t="n"/>
      <c r="F4220" s="11" t="n"/>
      <c r="G4220" s="11" t="n"/>
      <c r="H4220" s="11" t="n"/>
      <c r="I4220" s="9" t="n"/>
      <c r="J4220" s="9" t="n"/>
      <c r="K4220" s="9" t="n"/>
      <c r="L4220" s="9">
        <f>IF(COUNTA($A4220:$K4220)=0,"",IF(AND(IFERROR($H4220,0)&gt;0,LEN(TRIM($K4220&amp;""))&gt;0,IFERROR(LOOKUP(2,1/((LISTS!$M$2:$M$13&lt;&gt;"")*ISNUMBER(SEARCH(LISTS!$M$2:$M$13,$I4220))),LISTS!$N$2:$N$13),"NO")="SI"),"SI","NO"))</f>
        <v/>
      </c>
      <c r="M4220" s="9">
        <f>IF(COUNTA($A4220:$K4220)=0,"",IF($K4220&lt;&gt;"",IF(COUNTIF($K$19:$K4220,$K4220)&gt;1,"SI","NO"),IF(COUNTIFS($A$19:$A4220,$A4220,$C$19:$C4220,$C4220,$J$19:$J4220,$J4220,$D$19:$D4220,$D4220)&gt;1,"SI","NO")))</f>
        <v/>
      </c>
      <c r="N4220" s="11">
        <f>IF(COUNTA($A4220:$K4220)=0,"",IF(AND($L4220="SI",$M4220="NO"),IFERROR($H4220,0),0))</f>
        <v/>
      </c>
      <c r="O4220" s="9">
        <f>IF(COUNTA($A4220:$K4220)=0,"",IF($M4220="SI","CUFE o factura duplicada dentro del reporte; no se suma dos veces",IF(IFERROR($H4220,0)&lt;=0,"DIAN reporta valor susceptible 0",IF($L4220="NO",IFERROR(LOOKUP(2,1/((LISTS!$M$2:$M$13&lt;&gt;"")*ISNUMBER(SEARCH(LISTS!$M$2:$M$13,$I4220))),LISTS!$O$2:$O$13),"Medio de pago no elegible o no identificado por DIAN"),"Apta automaticamente por pago electronico y base positiva"))))</f>
        <v/>
      </c>
    </row>
    <row r="4221">
      <c r="A4221" s="9" t="n"/>
      <c r="B4221" s="9" t="n"/>
      <c r="C4221" s="12" t="n"/>
      <c r="D4221" s="11" t="n"/>
      <c r="E4221" s="11" t="n"/>
      <c r="F4221" s="11" t="n"/>
      <c r="G4221" s="11" t="n"/>
      <c r="H4221" s="11" t="n"/>
      <c r="I4221" s="9" t="n"/>
      <c r="J4221" s="9" t="n"/>
      <c r="K4221" s="9" t="n"/>
      <c r="L4221" s="9">
        <f>IF(COUNTA($A4221:$K4221)=0,"",IF(AND(IFERROR($H4221,0)&gt;0,LEN(TRIM($K4221&amp;""))&gt;0,IFERROR(LOOKUP(2,1/((LISTS!$M$2:$M$13&lt;&gt;"")*ISNUMBER(SEARCH(LISTS!$M$2:$M$13,$I4221))),LISTS!$N$2:$N$13),"NO")="SI"),"SI","NO"))</f>
        <v/>
      </c>
      <c r="M4221" s="9">
        <f>IF(COUNTA($A4221:$K4221)=0,"",IF($K4221&lt;&gt;"",IF(COUNTIF($K$19:$K4221,$K4221)&gt;1,"SI","NO"),IF(COUNTIFS($A$19:$A4221,$A4221,$C$19:$C4221,$C4221,$J$19:$J4221,$J4221,$D$19:$D4221,$D4221)&gt;1,"SI","NO")))</f>
        <v/>
      </c>
      <c r="N4221" s="11">
        <f>IF(COUNTA($A4221:$K4221)=0,"",IF(AND($L4221="SI",$M4221="NO"),IFERROR($H4221,0),0))</f>
        <v/>
      </c>
      <c r="O4221" s="9">
        <f>IF(COUNTA($A4221:$K4221)=0,"",IF($M4221="SI","CUFE o factura duplicada dentro del reporte; no se suma dos veces",IF(IFERROR($H4221,0)&lt;=0,"DIAN reporta valor susceptible 0",IF($L4221="NO",IFERROR(LOOKUP(2,1/((LISTS!$M$2:$M$13&lt;&gt;"")*ISNUMBER(SEARCH(LISTS!$M$2:$M$13,$I4221))),LISTS!$O$2:$O$13),"Medio de pago no elegible o no identificado por DIAN"),"Apta automaticamente por pago electronico y base positiva"))))</f>
        <v/>
      </c>
    </row>
    <row r="4222">
      <c r="A4222" s="9" t="n"/>
      <c r="B4222" s="9" t="n"/>
      <c r="C4222" s="12" t="n"/>
      <c r="D4222" s="11" t="n"/>
      <c r="E4222" s="11" t="n"/>
      <c r="F4222" s="11" t="n"/>
      <c r="G4222" s="11" t="n"/>
      <c r="H4222" s="11" t="n"/>
      <c r="I4222" s="9" t="n"/>
      <c r="J4222" s="9" t="n"/>
      <c r="K4222" s="9" t="n"/>
      <c r="L4222" s="9">
        <f>IF(COUNTA($A4222:$K4222)=0,"",IF(AND(IFERROR($H4222,0)&gt;0,LEN(TRIM($K4222&amp;""))&gt;0,IFERROR(LOOKUP(2,1/((LISTS!$M$2:$M$13&lt;&gt;"")*ISNUMBER(SEARCH(LISTS!$M$2:$M$13,$I4222))),LISTS!$N$2:$N$13),"NO")="SI"),"SI","NO"))</f>
        <v/>
      </c>
      <c r="M4222" s="9">
        <f>IF(COUNTA($A4222:$K4222)=0,"",IF($K4222&lt;&gt;"",IF(COUNTIF($K$19:$K4222,$K4222)&gt;1,"SI","NO"),IF(COUNTIFS($A$19:$A4222,$A4222,$C$19:$C4222,$C4222,$J$19:$J4222,$J4222,$D$19:$D4222,$D4222)&gt;1,"SI","NO")))</f>
        <v/>
      </c>
      <c r="N4222" s="11">
        <f>IF(COUNTA($A4222:$K4222)=0,"",IF(AND($L4222="SI",$M4222="NO"),IFERROR($H4222,0),0))</f>
        <v/>
      </c>
      <c r="O4222" s="9">
        <f>IF(COUNTA($A4222:$K4222)=0,"",IF($M4222="SI","CUFE o factura duplicada dentro del reporte; no se suma dos veces",IF(IFERROR($H4222,0)&lt;=0,"DIAN reporta valor susceptible 0",IF($L4222="NO",IFERROR(LOOKUP(2,1/((LISTS!$M$2:$M$13&lt;&gt;"")*ISNUMBER(SEARCH(LISTS!$M$2:$M$13,$I4222))),LISTS!$O$2:$O$13),"Medio de pago no elegible o no identificado por DIAN"),"Apta automaticamente por pago electronico y base positiva"))))</f>
        <v/>
      </c>
    </row>
    <row r="4223">
      <c r="A4223" s="9" t="n"/>
      <c r="B4223" s="9" t="n"/>
      <c r="C4223" s="12" t="n"/>
      <c r="D4223" s="11" t="n"/>
      <c r="E4223" s="11" t="n"/>
      <c r="F4223" s="11" t="n"/>
      <c r="G4223" s="11" t="n"/>
      <c r="H4223" s="11" t="n"/>
      <c r="I4223" s="9" t="n"/>
      <c r="J4223" s="9" t="n"/>
      <c r="K4223" s="9" t="n"/>
      <c r="L4223" s="9">
        <f>IF(COUNTA($A4223:$K4223)=0,"",IF(AND(IFERROR($H4223,0)&gt;0,LEN(TRIM($K4223&amp;""))&gt;0,IFERROR(LOOKUP(2,1/((LISTS!$M$2:$M$13&lt;&gt;"")*ISNUMBER(SEARCH(LISTS!$M$2:$M$13,$I4223))),LISTS!$N$2:$N$13),"NO")="SI"),"SI","NO"))</f>
        <v/>
      </c>
      <c r="M4223" s="9">
        <f>IF(COUNTA($A4223:$K4223)=0,"",IF($K4223&lt;&gt;"",IF(COUNTIF($K$19:$K4223,$K4223)&gt;1,"SI","NO"),IF(COUNTIFS($A$19:$A4223,$A4223,$C$19:$C4223,$C4223,$J$19:$J4223,$J4223,$D$19:$D4223,$D4223)&gt;1,"SI","NO")))</f>
        <v/>
      </c>
      <c r="N4223" s="11">
        <f>IF(COUNTA($A4223:$K4223)=0,"",IF(AND($L4223="SI",$M4223="NO"),IFERROR($H4223,0),0))</f>
        <v/>
      </c>
      <c r="O4223" s="9">
        <f>IF(COUNTA($A4223:$K4223)=0,"",IF($M4223="SI","CUFE o factura duplicada dentro del reporte; no se suma dos veces",IF(IFERROR($H4223,0)&lt;=0,"DIAN reporta valor susceptible 0",IF($L4223="NO",IFERROR(LOOKUP(2,1/((LISTS!$M$2:$M$13&lt;&gt;"")*ISNUMBER(SEARCH(LISTS!$M$2:$M$13,$I4223))),LISTS!$O$2:$O$13),"Medio de pago no elegible o no identificado por DIAN"),"Apta automaticamente por pago electronico y base positiva"))))</f>
        <v/>
      </c>
    </row>
    <row r="4224">
      <c r="A4224" s="9" t="n"/>
      <c r="B4224" s="9" t="n"/>
      <c r="C4224" s="12" t="n"/>
      <c r="D4224" s="11" t="n"/>
      <c r="E4224" s="11" t="n"/>
      <c r="F4224" s="11" t="n"/>
      <c r="G4224" s="11" t="n"/>
      <c r="H4224" s="11" t="n"/>
      <c r="I4224" s="9" t="n"/>
      <c r="J4224" s="9" t="n"/>
      <c r="K4224" s="9" t="n"/>
      <c r="L4224" s="9">
        <f>IF(COUNTA($A4224:$K4224)=0,"",IF(AND(IFERROR($H4224,0)&gt;0,LEN(TRIM($K4224&amp;""))&gt;0,IFERROR(LOOKUP(2,1/((LISTS!$M$2:$M$13&lt;&gt;"")*ISNUMBER(SEARCH(LISTS!$M$2:$M$13,$I4224))),LISTS!$N$2:$N$13),"NO")="SI"),"SI","NO"))</f>
        <v/>
      </c>
      <c r="M4224" s="9">
        <f>IF(COUNTA($A4224:$K4224)=0,"",IF($K4224&lt;&gt;"",IF(COUNTIF($K$19:$K4224,$K4224)&gt;1,"SI","NO"),IF(COUNTIFS($A$19:$A4224,$A4224,$C$19:$C4224,$C4224,$J$19:$J4224,$J4224,$D$19:$D4224,$D4224)&gt;1,"SI","NO")))</f>
        <v/>
      </c>
      <c r="N4224" s="11">
        <f>IF(COUNTA($A4224:$K4224)=0,"",IF(AND($L4224="SI",$M4224="NO"),IFERROR($H4224,0),0))</f>
        <v/>
      </c>
      <c r="O4224" s="9">
        <f>IF(COUNTA($A4224:$K4224)=0,"",IF($M4224="SI","CUFE o factura duplicada dentro del reporte; no se suma dos veces",IF(IFERROR($H4224,0)&lt;=0,"DIAN reporta valor susceptible 0",IF($L4224="NO",IFERROR(LOOKUP(2,1/((LISTS!$M$2:$M$13&lt;&gt;"")*ISNUMBER(SEARCH(LISTS!$M$2:$M$13,$I4224))),LISTS!$O$2:$O$13),"Medio de pago no elegible o no identificado por DIAN"),"Apta automaticamente por pago electronico y base positiva"))))</f>
        <v/>
      </c>
    </row>
    <row r="4225">
      <c r="A4225" s="9" t="n"/>
      <c r="B4225" s="9" t="n"/>
      <c r="C4225" s="12" t="n"/>
      <c r="D4225" s="11" t="n"/>
      <c r="E4225" s="11" t="n"/>
      <c r="F4225" s="11" t="n"/>
      <c r="G4225" s="11" t="n"/>
      <c r="H4225" s="11" t="n"/>
      <c r="I4225" s="9" t="n"/>
      <c r="J4225" s="9" t="n"/>
      <c r="K4225" s="9" t="n"/>
      <c r="L4225" s="9">
        <f>IF(COUNTA($A4225:$K4225)=0,"",IF(AND(IFERROR($H4225,0)&gt;0,LEN(TRIM($K4225&amp;""))&gt;0,IFERROR(LOOKUP(2,1/((LISTS!$M$2:$M$13&lt;&gt;"")*ISNUMBER(SEARCH(LISTS!$M$2:$M$13,$I4225))),LISTS!$N$2:$N$13),"NO")="SI"),"SI","NO"))</f>
        <v/>
      </c>
      <c r="M4225" s="9">
        <f>IF(COUNTA($A4225:$K4225)=0,"",IF($K4225&lt;&gt;"",IF(COUNTIF($K$19:$K4225,$K4225)&gt;1,"SI","NO"),IF(COUNTIFS($A$19:$A4225,$A4225,$C$19:$C4225,$C4225,$J$19:$J4225,$J4225,$D$19:$D4225,$D4225)&gt;1,"SI","NO")))</f>
        <v/>
      </c>
      <c r="N4225" s="11">
        <f>IF(COUNTA($A4225:$K4225)=0,"",IF(AND($L4225="SI",$M4225="NO"),IFERROR($H4225,0),0))</f>
        <v/>
      </c>
      <c r="O4225" s="9">
        <f>IF(COUNTA($A4225:$K4225)=0,"",IF($M4225="SI","CUFE o factura duplicada dentro del reporte; no se suma dos veces",IF(IFERROR($H4225,0)&lt;=0,"DIAN reporta valor susceptible 0",IF($L4225="NO",IFERROR(LOOKUP(2,1/((LISTS!$M$2:$M$13&lt;&gt;"")*ISNUMBER(SEARCH(LISTS!$M$2:$M$13,$I4225))),LISTS!$O$2:$O$13),"Medio de pago no elegible o no identificado por DIAN"),"Apta automaticamente por pago electronico y base positiva"))))</f>
        <v/>
      </c>
    </row>
    <row r="4226">
      <c r="A4226" s="9" t="n"/>
      <c r="B4226" s="9" t="n"/>
      <c r="C4226" s="12" t="n"/>
      <c r="D4226" s="11" t="n"/>
      <c r="E4226" s="11" t="n"/>
      <c r="F4226" s="11" t="n"/>
      <c r="G4226" s="11" t="n"/>
      <c r="H4226" s="11" t="n"/>
      <c r="I4226" s="9" t="n"/>
      <c r="J4226" s="9" t="n"/>
      <c r="K4226" s="9" t="n"/>
      <c r="L4226" s="9">
        <f>IF(COUNTA($A4226:$K4226)=0,"",IF(AND(IFERROR($H4226,0)&gt;0,LEN(TRIM($K4226&amp;""))&gt;0,IFERROR(LOOKUP(2,1/((LISTS!$M$2:$M$13&lt;&gt;"")*ISNUMBER(SEARCH(LISTS!$M$2:$M$13,$I4226))),LISTS!$N$2:$N$13),"NO")="SI"),"SI","NO"))</f>
        <v/>
      </c>
      <c r="M4226" s="9">
        <f>IF(COUNTA($A4226:$K4226)=0,"",IF($K4226&lt;&gt;"",IF(COUNTIF($K$19:$K4226,$K4226)&gt;1,"SI","NO"),IF(COUNTIFS($A$19:$A4226,$A4226,$C$19:$C4226,$C4226,$J$19:$J4226,$J4226,$D$19:$D4226,$D4226)&gt;1,"SI","NO")))</f>
        <v/>
      </c>
      <c r="N4226" s="11">
        <f>IF(COUNTA($A4226:$K4226)=0,"",IF(AND($L4226="SI",$M4226="NO"),IFERROR($H4226,0),0))</f>
        <v/>
      </c>
      <c r="O4226" s="9">
        <f>IF(COUNTA($A4226:$K4226)=0,"",IF($M4226="SI","CUFE o factura duplicada dentro del reporte; no se suma dos veces",IF(IFERROR($H4226,0)&lt;=0,"DIAN reporta valor susceptible 0",IF($L4226="NO",IFERROR(LOOKUP(2,1/((LISTS!$M$2:$M$13&lt;&gt;"")*ISNUMBER(SEARCH(LISTS!$M$2:$M$13,$I4226))),LISTS!$O$2:$O$13),"Medio de pago no elegible o no identificado por DIAN"),"Apta automaticamente por pago electronico y base positiva"))))</f>
        <v/>
      </c>
    </row>
    <row r="4227">
      <c r="A4227" s="9" t="n"/>
      <c r="B4227" s="9" t="n"/>
      <c r="C4227" s="12" t="n"/>
      <c r="D4227" s="11" t="n"/>
      <c r="E4227" s="11" t="n"/>
      <c r="F4227" s="11" t="n"/>
      <c r="G4227" s="11" t="n"/>
      <c r="H4227" s="11" t="n"/>
      <c r="I4227" s="9" t="n"/>
      <c r="J4227" s="9" t="n"/>
      <c r="K4227" s="9" t="n"/>
      <c r="L4227" s="9">
        <f>IF(COUNTA($A4227:$K4227)=0,"",IF(AND(IFERROR($H4227,0)&gt;0,LEN(TRIM($K4227&amp;""))&gt;0,IFERROR(LOOKUP(2,1/((LISTS!$M$2:$M$13&lt;&gt;"")*ISNUMBER(SEARCH(LISTS!$M$2:$M$13,$I4227))),LISTS!$N$2:$N$13),"NO")="SI"),"SI","NO"))</f>
        <v/>
      </c>
      <c r="M4227" s="9">
        <f>IF(COUNTA($A4227:$K4227)=0,"",IF($K4227&lt;&gt;"",IF(COUNTIF($K$19:$K4227,$K4227)&gt;1,"SI","NO"),IF(COUNTIFS($A$19:$A4227,$A4227,$C$19:$C4227,$C4227,$J$19:$J4227,$J4227,$D$19:$D4227,$D4227)&gt;1,"SI","NO")))</f>
        <v/>
      </c>
      <c r="N4227" s="11">
        <f>IF(COUNTA($A4227:$K4227)=0,"",IF(AND($L4227="SI",$M4227="NO"),IFERROR($H4227,0),0))</f>
        <v/>
      </c>
      <c r="O4227" s="9">
        <f>IF(COUNTA($A4227:$K4227)=0,"",IF($M4227="SI","CUFE o factura duplicada dentro del reporte; no se suma dos veces",IF(IFERROR($H4227,0)&lt;=0,"DIAN reporta valor susceptible 0",IF($L4227="NO",IFERROR(LOOKUP(2,1/((LISTS!$M$2:$M$13&lt;&gt;"")*ISNUMBER(SEARCH(LISTS!$M$2:$M$13,$I4227))),LISTS!$O$2:$O$13),"Medio de pago no elegible o no identificado por DIAN"),"Apta automaticamente por pago electronico y base positiva"))))</f>
        <v/>
      </c>
    </row>
    <row r="4228">
      <c r="A4228" s="9" t="n"/>
      <c r="B4228" s="9" t="n"/>
      <c r="C4228" s="12" t="n"/>
      <c r="D4228" s="11" t="n"/>
      <c r="E4228" s="11" t="n"/>
      <c r="F4228" s="11" t="n"/>
      <c r="G4228" s="11" t="n"/>
      <c r="H4228" s="11" t="n"/>
      <c r="I4228" s="9" t="n"/>
      <c r="J4228" s="9" t="n"/>
      <c r="K4228" s="9" t="n"/>
      <c r="L4228" s="9">
        <f>IF(COUNTA($A4228:$K4228)=0,"",IF(AND(IFERROR($H4228,0)&gt;0,LEN(TRIM($K4228&amp;""))&gt;0,IFERROR(LOOKUP(2,1/((LISTS!$M$2:$M$13&lt;&gt;"")*ISNUMBER(SEARCH(LISTS!$M$2:$M$13,$I4228))),LISTS!$N$2:$N$13),"NO")="SI"),"SI","NO"))</f>
        <v/>
      </c>
      <c r="M4228" s="9">
        <f>IF(COUNTA($A4228:$K4228)=0,"",IF($K4228&lt;&gt;"",IF(COUNTIF($K$19:$K4228,$K4228)&gt;1,"SI","NO"),IF(COUNTIFS($A$19:$A4228,$A4228,$C$19:$C4228,$C4228,$J$19:$J4228,$J4228,$D$19:$D4228,$D4228)&gt;1,"SI","NO")))</f>
        <v/>
      </c>
      <c r="N4228" s="11">
        <f>IF(COUNTA($A4228:$K4228)=0,"",IF(AND($L4228="SI",$M4228="NO"),IFERROR($H4228,0),0))</f>
        <v/>
      </c>
      <c r="O4228" s="9">
        <f>IF(COUNTA($A4228:$K4228)=0,"",IF($M4228="SI","CUFE o factura duplicada dentro del reporte; no se suma dos veces",IF(IFERROR($H4228,0)&lt;=0,"DIAN reporta valor susceptible 0",IF($L4228="NO",IFERROR(LOOKUP(2,1/((LISTS!$M$2:$M$13&lt;&gt;"")*ISNUMBER(SEARCH(LISTS!$M$2:$M$13,$I4228))),LISTS!$O$2:$O$13),"Medio de pago no elegible o no identificado por DIAN"),"Apta automaticamente por pago electronico y base positiva"))))</f>
        <v/>
      </c>
    </row>
    <row r="4229">
      <c r="A4229" s="9" t="n"/>
      <c r="B4229" s="9" t="n"/>
      <c r="C4229" s="12" t="n"/>
      <c r="D4229" s="11" t="n"/>
      <c r="E4229" s="11" t="n"/>
      <c r="F4229" s="11" t="n"/>
      <c r="G4229" s="11" t="n"/>
      <c r="H4229" s="11" t="n"/>
      <c r="I4229" s="9" t="n"/>
      <c r="J4229" s="9" t="n"/>
      <c r="K4229" s="9" t="n"/>
      <c r="L4229" s="9">
        <f>IF(COUNTA($A4229:$K4229)=0,"",IF(AND(IFERROR($H4229,0)&gt;0,LEN(TRIM($K4229&amp;""))&gt;0,IFERROR(LOOKUP(2,1/((LISTS!$M$2:$M$13&lt;&gt;"")*ISNUMBER(SEARCH(LISTS!$M$2:$M$13,$I4229))),LISTS!$N$2:$N$13),"NO")="SI"),"SI","NO"))</f>
        <v/>
      </c>
      <c r="M4229" s="9">
        <f>IF(COUNTA($A4229:$K4229)=0,"",IF($K4229&lt;&gt;"",IF(COUNTIF($K$19:$K4229,$K4229)&gt;1,"SI","NO"),IF(COUNTIFS($A$19:$A4229,$A4229,$C$19:$C4229,$C4229,$J$19:$J4229,$J4229,$D$19:$D4229,$D4229)&gt;1,"SI","NO")))</f>
        <v/>
      </c>
      <c r="N4229" s="11">
        <f>IF(COUNTA($A4229:$K4229)=0,"",IF(AND($L4229="SI",$M4229="NO"),IFERROR($H4229,0),0))</f>
        <v/>
      </c>
      <c r="O4229" s="9">
        <f>IF(COUNTA($A4229:$K4229)=0,"",IF($M4229="SI","CUFE o factura duplicada dentro del reporte; no se suma dos veces",IF(IFERROR($H4229,0)&lt;=0,"DIAN reporta valor susceptible 0",IF($L4229="NO",IFERROR(LOOKUP(2,1/((LISTS!$M$2:$M$13&lt;&gt;"")*ISNUMBER(SEARCH(LISTS!$M$2:$M$13,$I4229))),LISTS!$O$2:$O$13),"Medio de pago no elegible o no identificado por DIAN"),"Apta automaticamente por pago electronico y base positiva"))))</f>
        <v/>
      </c>
    </row>
    <row r="4230">
      <c r="A4230" s="9" t="n"/>
      <c r="B4230" s="9" t="n"/>
      <c r="C4230" s="12" t="n"/>
      <c r="D4230" s="11" t="n"/>
      <c r="E4230" s="11" t="n"/>
      <c r="F4230" s="11" t="n"/>
      <c r="G4230" s="11" t="n"/>
      <c r="H4230" s="11" t="n"/>
      <c r="I4230" s="9" t="n"/>
      <c r="J4230" s="9" t="n"/>
      <c r="K4230" s="9" t="n"/>
      <c r="L4230" s="9">
        <f>IF(COUNTA($A4230:$K4230)=0,"",IF(AND(IFERROR($H4230,0)&gt;0,LEN(TRIM($K4230&amp;""))&gt;0,IFERROR(LOOKUP(2,1/((LISTS!$M$2:$M$13&lt;&gt;"")*ISNUMBER(SEARCH(LISTS!$M$2:$M$13,$I4230))),LISTS!$N$2:$N$13),"NO")="SI"),"SI","NO"))</f>
        <v/>
      </c>
      <c r="M4230" s="9">
        <f>IF(COUNTA($A4230:$K4230)=0,"",IF($K4230&lt;&gt;"",IF(COUNTIF($K$19:$K4230,$K4230)&gt;1,"SI","NO"),IF(COUNTIFS($A$19:$A4230,$A4230,$C$19:$C4230,$C4230,$J$19:$J4230,$J4230,$D$19:$D4230,$D4230)&gt;1,"SI","NO")))</f>
        <v/>
      </c>
      <c r="N4230" s="11">
        <f>IF(COUNTA($A4230:$K4230)=0,"",IF(AND($L4230="SI",$M4230="NO"),IFERROR($H4230,0),0))</f>
        <v/>
      </c>
      <c r="O4230" s="9">
        <f>IF(COUNTA($A4230:$K4230)=0,"",IF($M4230="SI","CUFE o factura duplicada dentro del reporte; no se suma dos veces",IF(IFERROR($H4230,0)&lt;=0,"DIAN reporta valor susceptible 0",IF($L4230="NO",IFERROR(LOOKUP(2,1/((LISTS!$M$2:$M$13&lt;&gt;"")*ISNUMBER(SEARCH(LISTS!$M$2:$M$13,$I4230))),LISTS!$O$2:$O$13),"Medio de pago no elegible o no identificado por DIAN"),"Apta automaticamente por pago electronico y base positiva"))))</f>
        <v/>
      </c>
    </row>
    <row r="4231">
      <c r="A4231" s="9" t="n"/>
      <c r="B4231" s="9" t="n"/>
      <c r="C4231" s="12" t="n"/>
      <c r="D4231" s="11" t="n"/>
      <c r="E4231" s="11" t="n"/>
      <c r="F4231" s="11" t="n"/>
      <c r="G4231" s="11" t="n"/>
      <c r="H4231" s="11" t="n"/>
      <c r="I4231" s="9" t="n"/>
      <c r="J4231" s="9" t="n"/>
      <c r="K4231" s="9" t="n"/>
      <c r="L4231" s="9">
        <f>IF(COUNTA($A4231:$K4231)=0,"",IF(AND(IFERROR($H4231,0)&gt;0,LEN(TRIM($K4231&amp;""))&gt;0,IFERROR(LOOKUP(2,1/((LISTS!$M$2:$M$13&lt;&gt;"")*ISNUMBER(SEARCH(LISTS!$M$2:$M$13,$I4231))),LISTS!$N$2:$N$13),"NO")="SI"),"SI","NO"))</f>
        <v/>
      </c>
      <c r="M4231" s="9">
        <f>IF(COUNTA($A4231:$K4231)=0,"",IF($K4231&lt;&gt;"",IF(COUNTIF($K$19:$K4231,$K4231)&gt;1,"SI","NO"),IF(COUNTIFS($A$19:$A4231,$A4231,$C$19:$C4231,$C4231,$J$19:$J4231,$J4231,$D$19:$D4231,$D4231)&gt;1,"SI","NO")))</f>
        <v/>
      </c>
      <c r="N4231" s="11">
        <f>IF(COUNTA($A4231:$K4231)=0,"",IF(AND($L4231="SI",$M4231="NO"),IFERROR($H4231,0),0))</f>
        <v/>
      </c>
      <c r="O4231" s="9">
        <f>IF(COUNTA($A4231:$K4231)=0,"",IF($M4231="SI","CUFE o factura duplicada dentro del reporte; no se suma dos veces",IF(IFERROR($H4231,0)&lt;=0,"DIAN reporta valor susceptible 0",IF($L4231="NO",IFERROR(LOOKUP(2,1/((LISTS!$M$2:$M$13&lt;&gt;"")*ISNUMBER(SEARCH(LISTS!$M$2:$M$13,$I4231))),LISTS!$O$2:$O$13),"Medio de pago no elegible o no identificado por DIAN"),"Apta automaticamente por pago electronico y base positiva"))))</f>
        <v/>
      </c>
    </row>
    <row r="4232">
      <c r="A4232" s="9" t="n"/>
      <c r="B4232" s="9" t="n"/>
      <c r="C4232" s="12" t="n"/>
      <c r="D4232" s="11" t="n"/>
      <c r="E4232" s="11" t="n"/>
      <c r="F4232" s="11" t="n"/>
      <c r="G4232" s="11" t="n"/>
      <c r="H4232" s="11" t="n"/>
      <c r="I4232" s="9" t="n"/>
      <c r="J4232" s="9" t="n"/>
      <c r="K4232" s="9" t="n"/>
      <c r="L4232" s="9">
        <f>IF(COUNTA($A4232:$K4232)=0,"",IF(AND(IFERROR($H4232,0)&gt;0,LEN(TRIM($K4232&amp;""))&gt;0,IFERROR(LOOKUP(2,1/((LISTS!$M$2:$M$13&lt;&gt;"")*ISNUMBER(SEARCH(LISTS!$M$2:$M$13,$I4232))),LISTS!$N$2:$N$13),"NO")="SI"),"SI","NO"))</f>
        <v/>
      </c>
      <c r="M4232" s="9">
        <f>IF(COUNTA($A4232:$K4232)=0,"",IF($K4232&lt;&gt;"",IF(COUNTIF($K$19:$K4232,$K4232)&gt;1,"SI","NO"),IF(COUNTIFS($A$19:$A4232,$A4232,$C$19:$C4232,$C4232,$J$19:$J4232,$J4232,$D$19:$D4232,$D4232)&gt;1,"SI","NO")))</f>
        <v/>
      </c>
      <c r="N4232" s="11">
        <f>IF(COUNTA($A4232:$K4232)=0,"",IF(AND($L4232="SI",$M4232="NO"),IFERROR($H4232,0),0))</f>
        <v/>
      </c>
      <c r="O4232" s="9">
        <f>IF(COUNTA($A4232:$K4232)=0,"",IF($M4232="SI","CUFE o factura duplicada dentro del reporte; no se suma dos veces",IF(IFERROR($H4232,0)&lt;=0,"DIAN reporta valor susceptible 0",IF($L4232="NO",IFERROR(LOOKUP(2,1/((LISTS!$M$2:$M$13&lt;&gt;"")*ISNUMBER(SEARCH(LISTS!$M$2:$M$13,$I4232))),LISTS!$O$2:$O$13),"Medio de pago no elegible o no identificado por DIAN"),"Apta automaticamente por pago electronico y base positiva"))))</f>
        <v/>
      </c>
    </row>
    <row r="4233">
      <c r="A4233" s="9" t="n"/>
      <c r="B4233" s="9" t="n"/>
      <c r="C4233" s="12" t="n"/>
      <c r="D4233" s="11" t="n"/>
      <c r="E4233" s="11" t="n"/>
      <c r="F4233" s="11" t="n"/>
      <c r="G4233" s="11" t="n"/>
      <c r="H4233" s="11" t="n"/>
      <c r="I4233" s="9" t="n"/>
      <c r="J4233" s="9" t="n"/>
      <c r="K4233" s="9" t="n"/>
      <c r="L4233" s="9">
        <f>IF(COUNTA($A4233:$K4233)=0,"",IF(AND(IFERROR($H4233,0)&gt;0,LEN(TRIM($K4233&amp;""))&gt;0,IFERROR(LOOKUP(2,1/((LISTS!$M$2:$M$13&lt;&gt;"")*ISNUMBER(SEARCH(LISTS!$M$2:$M$13,$I4233))),LISTS!$N$2:$N$13),"NO")="SI"),"SI","NO"))</f>
        <v/>
      </c>
      <c r="M4233" s="9">
        <f>IF(COUNTA($A4233:$K4233)=0,"",IF($K4233&lt;&gt;"",IF(COUNTIF($K$19:$K4233,$K4233)&gt;1,"SI","NO"),IF(COUNTIFS($A$19:$A4233,$A4233,$C$19:$C4233,$C4233,$J$19:$J4233,$J4233,$D$19:$D4233,$D4233)&gt;1,"SI","NO")))</f>
        <v/>
      </c>
      <c r="N4233" s="11">
        <f>IF(COUNTA($A4233:$K4233)=0,"",IF(AND($L4233="SI",$M4233="NO"),IFERROR($H4233,0),0))</f>
        <v/>
      </c>
      <c r="O4233" s="9">
        <f>IF(COUNTA($A4233:$K4233)=0,"",IF($M4233="SI","CUFE o factura duplicada dentro del reporte; no se suma dos veces",IF(IFERROR($H4233,0)&lt;=0,"DIAN reporta valor susceptible 0",IF($L4233="NO",IFERROR(LOOKUP(2,1/((LISTS!$M$2:$M$13&lt;&gt;"")*ISNUMBER(SEARCH(LISTS!$M$2:$M$13,$I4233))),LISTS!$O$2:$O$13),"Medio de pago no elegible o no identificado por DIAN"),"Apta automaticamente por pago electronico y base positiva"))))</f>
        <v/>
      </c>
    </row>
    <row r="4234">
      <c r="A4234" s="9" t="n"/>
      <c r="B4234" s="9" t="n"/>
      <c r="C4234" s="12" t="n"/>
      <c r="D4234" s="11" t="n"/>
      <c r="E4234" s="11" t="n"/>
      <c r="F4234" s="11" t="n"/>
      <c r="G4234" s="11" t="n"/>
      <c r="H4234" s="11" t="n"/>
      <c r="I4234" s="9" t="n"/>
      <c r="J4234" s="9" t="n"/>
      <c r="K4234" s="9" t="n"/>
      <c r="L4234" s="9">
        <f>IF(COUNTA($A4234:$K4234)=0,"",IF(AND(IFERROR($H4234,0)&gt;0,LEN(TRIM($K4234&amp;""))&gt;0,IFERROR(LOOKUP(2,1/((LISTS!$M$2:$M$13&lt;&gt;"")*ISNUMBER(SEARCH(LISTS!$M$2:$M$13,$I4234))),LISTS!$N$2:$N$13),"NO")="SI"),"SI","NO"))</f>
        <v/>
      </c>
      <c r="M4234" s="9">
        <f>IF(COUNTA($A4234:$K4234)=0,"",IF($K4234&lt;&gt;"",IF(COUNTIF($K$19:$K4234,$K4234)&gt;1,"SI","NO"),IF(COUNTIFS($A$19:$A4234,$A4234,$C$19:$C4234,$C4234,$J$19:$J4234,$J4234,$D$19:$D4234,$D4234)&gt;1,"SI","NO")))</f>
        <v/>
      </c>
      <c r="N4234" s="11">
        <f>IF(COUNTA($A4234:$K4234)=0,"",IF(AND($L4234="SI",$M4234="NO"),IFERROR($H4234,0),0))</f>
        <v/>
      </c>
      <c r="O4234" s="9">
        <f>IF(COUNTA($A4234:$K4234)=0,"",IF($M4234="SI","CUFE o factura duplicada dentro del reporte; no se suma dos veces",IF(IFERROR($H4234,0)&lt;=0,"DIAN reporta valor susceptible 0",IF($L4234="NO",IFERROR(LOOKUP(2,1/((LISTS!$M$2:$M$13&lt;&gt;"")*ISNUMBER(SEARCH(LISTS!$M$2:$M$13,$I4234))),LISTS!$O$2:$O$13),"Medio de pago no elegible o no identificado por DIAN"),"Apta automaticamente por pago electronico y base positiva"))))</f>
        <v/>
      </c>
    </row>
    <row r="4235">
      <c r="A4235" s="9" t="n"/>
      <c r="B4235" s="9" t="n"/>
      <c r="C4235" s="12" t="n"/>
      <c r="D4235" s="11" t="n"/>
      <c r="E4235" s="11" t="n"/>
      <c r="F4235" s="11" t="n"/>
      <c r="G4235" s="11" t="n"/>
      <c r="H4235" s="11" t="n"/>
      <c r="I4235" s="9" t="n"/>
      <c r="J4235" s="9" t="n"/>
      <c r="K4235" s="9" t="n"/>
      <c r="L4235" s="9">
        <f>IF(COUNTA($A4235:$K4235)=0,"",IF(AND(IFERROR($H4235,0)&gt;0,LEN(TRIM($K4235&amp;""))&gt;0,IFERROR(LOOKUP(2,1/((LISTS!$M$2:$M$13&lt;&gt;"")*ISNUMBER(SEARCH(LISTS!$M$2:$M$13,$I4235))),LISTS!$N$2:$N$13),"NO")="SI"),"SI","NO"))</f>
        <v/>
      </c>
      <c r="M4235" s="9">
        <f>IF(COUNTA($A4235:$K4235)=0,"",IF($K4235&lt;&gt;"",IF(COUNTIF($K$19:$K4235,$K4235)&gt;1,"SI","NO"),IF(COUNTIFS($A$19:$A4235,$A4235,$C$19:$C4235,$C4235,$J$19:$J4235,$J4235,$D$19:$D4235,$D4235)&gt;1,"SI","NO")))</f>
        <v/>
      </c>
      <c r="N4235" s="11">
        <f>IF(COUNTA($A4235:$K4235)=0,"",IF(AND($L4235="SI",$M4235="NO"),IFERROR($H4235,0),0))</f>
        <v/>
      </c>
      <c r="O4235" s="9">
        <f>IF(COUNTA($A4235:$K4235)=0,"",IF($M4235="SI","CUFE o factura duplicada dentro del reporte; no se suma dos veces",IF(IFERROR($H4235,0)&lt;=0,"DIAN reporta valor susceptible 0",IF($L4235="NO",IFERROR(LOOKUP(2,1/((LISTS!$M$2:$M$13&lt;&gt;"")*ISNUMBER(SEARCH(LISTS!$M$2:$M$13,$I4235))),LISTS!$O$2:$O$13),"Medio de pago no elegible o no identificado por DIAN"),"Apta automaticamente por pago electronico y base positiva"))))</f>
        <v/>
      </c>
    </row>
    <row r="4236">
      <c r="A4236" s="9" t="n"/>
      <c r="B4236" s="9" t="n"/>
      <c r="C4236" s="12" t="n"/>
      <c r="D4236" s="11" t="n"/>
      <c r="E4236" s="11" t="n"/>
      <c r="F4236" s="11" t="n"/>
      <c r="G4236" s="11" t="n"/>
      <c r="H4236" s="11" t="n"/>
      <c r="I4236" s="9" t="n"/>
      <c r="J4236" s="9" t="n"/>
      <c r="K4236" s="9" t="n"/>
      <c r="L4236" s="9">
        <f>IF(COUNTA($A4236:$K4236)=0,"",IF(AND(IFERROR($H4236,0)&gt;0,LEN(TRIM($K4236&amp;""))&gt;0,IFERROR(LOOKUP(2,1/((LISTS!$M$2:$M$13&lt;&gt;"")*ISNUMBER(SEARCH(LISTS!$M$2:$M$13,$I4236))),LISTS!$N$2:$N$13),"NO")="SI"),"SI","NO"))</f>
        <v/>
      </c>
      <c r="M4236" s="9">
        <f>IF(COUNTA($A4236:$K4236)=0,"",IF($K4236&lt;&gt;"",IF(COUNTIF($K$19:$K4236,$K4236)&gt;1,"SI","NO"),IF(COUNTIFS($A$19:$A4236,$A4236,$C$19:$C4236,$C4236,$J$19:$J4236,$J4236,$D$19:$D4236,$D4236)&gt;1,"SI","NO")))</f>
        <v/>
      </c>
      <c r="N4236" s="11">
        <f>IF(COUNTA($A4236:$K4236)=0,"",IF(AND($L4236="SI",$M4236="NO"),IFERROR($H4236,0),0))</f>
        <v/>
      </c>
      <c r="O4236" s="9">
        <f>IF(COUNTA($A4236:$K4236)=0,"",IF($M4236="SI","CUFE o factura duplicada dentro del reporte; no se suma dos veces",IF(IFERROR($H4236,0)&lt;=0,"DIAN reporta valor susceptible 0",IF($L4236="NO",IFERROR(LOOKUP(2,1/((LISTS!$M$2:$M$13&lt;&gt;"")*ISNUMBER(SEARCH(LISTS!$M$2:$M$13,$I4236))),LISTS!$O$2:$O$13),"Medio de pago no elegible o no identificado por DIAN"),"Apta automaticamente por pago electronico y base positiva"))))</f>
        <v/>
      </c>
    </row>
    <row r="4237">
      <c r="A4237" s="9" t="n"/>
      <c r="B4237" s="9" t="n"/>
      <c r="C4237" s="12" t="n"/>
      <c r="D4237" s="11" t="n"/>
      <c r="E4237" s="11" t="n"/>
      <c r="F4237" s="11" t="n"/>
      <c r="G4237" s="11" t="n"/>
      <c r="H4237" s="11" t="n"/>
      <c r="I4237" s="9" t="n"/>
      <c r="J4237" s="9" t="n"/>
      <c r="K4237" s="9" t="n"/>
      <c r="L4237" s="9">
        <f>IF(COUNTA($A4237:$K4237)=0,"",IF(AND(IFERROR($H4237,0)&gt;0,LEN(TRIM($K4237&amp;""))&gt;0,IFERROR(LOOKUP(2,1/((LISTS!$M$2:$M$13&lt;&gt;"")*ISNUMBER(SEARCH(LISTS!$M$2:$M$13,$I4237))),LISTS!$N$2:$N$13),"NO")="SI"),"SI","NO"))</f>
        <v/>
      </c>
      <c r="M4237" s="9">
        <f>IF(COUNTA($A4237:$K4237)=0,"",IF($K4237&lt;&gt;"",IF(COUNTIF($K$19:$K4237,$K4237)&gt;1,"SI","NO"),IF(COUNTIFS($A$19:$A4237,$A4237,$C$19:$C4237,$C4237,$J$19:$J4237,$J4237,$D$19:$D4237,$D4237)&gt;1,"SI","NO")))</f>
        <v/>
      </c>
      <c r="N4237" s="11">
        <f>IF(COUNTA($A4237:$K4237)=0,"",IF(AND($L4237="SI",$M4237="NO"),IFERROR($H4237,0),0))</f>
        <v/>
      </c>
      <c r="O4237" s="9">
        <f>IF(COUNTA($A4237:$K4237)=0,"",IF($M4237="SI","CUFE o factura duplicada dentro del reporte; no se suma dos veces",IF(IFERROR($H4237,0)&lt;=0,"DIAN reporta valor susceptible 0",IF($L4237="NO",IFERROR(LOOKUP(2,1/((LISTS!$M$2:$M$13&lt;&gt;"")*ISNUMBER(SEARCH(LISTS!$M$2:$M$13,$I4237))),LISTS!$O$2:$O$13),"Medio de pago no elegible o no identificado por DIAN"),"Apta automaticamente por pago electronico y base positiva"))))</f>
        <v/>
      </c>
    </row>
    <row r="4238">
      <c r="A4238" s="9" t="n"/>
      <c r="B4238" s="9" t="n"/>
      <c r="C4238" s="12" t="n"/>
      <c r="D4238" s="11" t="n"/>
      <c r="E4238" s="11" t="n"/>
      <c r="F4238" s="11" t="n"/>
      <c r="G4238" s="11" t="n"/>
      <c r="H4238" s="11" t="n"/>
      <c r="I4238" s="9" t="n"/>
      <c r="J4238" s="9" t="n"/>
      <c r="K4238" s="9" t="n"/>
      <c r="L4238" s="9">
        <f>IF(COUNTA($A4238:$K4238)=0,"",IF(AND(IFERROR($H4238,0)&gt;0,LEN(TRIM($K4238&amp;""))&gt;0,IFERROR(LOOKUP(2,1/((LISTS!$M$2:$M$13&lt;&gt;"")*ISNUMBER(SEARCH(LISTS!$M$2:$M$13,$I4238))),LISTS!$N$2:$N$13),"NO")="SI"),"SI","NO"))</f>
        <v/>
      </c>
      <c r="M4238" s="9">
        <f>IF(COUNTA($A4238:$K4238)=0,"",IF($K4238&lt;&gt;"",IF(COUNTIF($K$19:$K4238,$K4238)&gt;1,"SI","NO"),IF(COUNTIFS($A$19:$A4238,$A4238,$C$19:$C4238,$C4238,$J$19:$J4238,$J4238,$D$19:$D4238,$D4238)&gt;1,"SI","NO")))</f>
        <v/>
      </c>
      <c r="N4238" s="11">
        <f>IF(COUNTA($A4238:$K4238)=0,"",IF(AND($L4238="SI",$M4238="NO"),IFERROR($H4238,0),0))</f>
        <v/>
      </c>
      <c r="O4238" s="9">
        <f>IF(COUNTA($A4238:$K4238)=0,"",IF($M4238="SI","CUFE o factura duplicada dentro del reporte; no se suma dos veces",IF(IFERROR($H4238,0)&lt;=0,"DIAN reporta valor susceptible 0",IF($L4238="NO",IFERROR(LOOKUP(2,1/((LISTS!$M$2:$M$13&lt;&gt;"")*ISNUMBER(SEARCH(LISTS!$M$2:$M$13,$I4238))),LISTS!$O$2:$O$13),"Medio de pago no elegible o no identificado por DIAN"),"Apta automaticamente por pago electronico y base positiva"))))</f>
        <v/>
      </c>
    </row>
    <row r="4239">
      <c r="A4239" s="9" t="n"/>
      <c r="B4239" s="9" t="n"/>
      <c r="C4239" s="12" t="n"/>
      <c r="D4239" s="11" t="n"/>
      <c r="E4239" s="11" t="n"/>
      <c r="F4239" s="11" t="n"/>
      <c r="G4239" s="11" t="n"/>
      <c r="H4239" s="11" t="n"/>
      <c r="I4239" s="9" t="n"/>
      <c r="J4239" s="9" t="n"/>
      <c r="K4239" s="9" t="n"/>
      <c r="L4239" s="9">
        <f>IF(COUNTA($A4239:$K4239)=0,"",IF(AND(IFERROR($H4239,0)&gt;0,LEN(TRIM($K4239&amp;""))&gt;0,IFERROR(LOOKUP(2,1/((LISTS!$M$2:$M$13&lt;&gt;"")*ISNUMBER(SEARCH(LISTS!$M$2:$M$13,$I4239))),LISTS!$N$2:$N$13),"NO")="SI"),"SI","NO"))</f>
        <v/>
      </c>
      <c r="M4239" s="9">
        <f>IF(COUNTA($A4239:$K4239)=0,"",IF($K4239&lt;&gt;"",IF(COUNTIF($K$19:$K4239,$K4239)&gt;1,"SI","NO"),IF(COUNTIFS($A$19:$A4239,$A4239,$C$19:$C4239,$C4239,$J$19:$J4239,$J4239,$D$19:$D4239,$D4239)&gt;1,"SI","NO")))</f>
        <v/>
      </c>
      <c r="N4239" s="11">
        <f>IF(COUNTA($A4239:$K4239)=0,"",IF(AND($L4239="SI",$M4239="NO"),IFERROR($H4239,0),0))</f>
        <v/>
      </c>
      <c r="O4239" s="9">
        <f>IF(COUNTA($A4239:$K4239)=0,"",IF($M4239="SI","CUFE o factura duplicada dentro del reporte; no se suma dos veces",IF(IFERROR($H4239,0)&lt;=0,"DIAN reporta valor susceptible 0",IF($L4239="NO",IFERROR(LOOKUP(2,1/((LISTS!$M$2:$M$13&lt;&gt;"")*ISNUMBER(SEARCH(LISTS!$M$2:$M$13,$I4239))),LISTS!$O$2:$O$13),"Medio de pago no elegible o no identificado por DIAN"),"Apta automaticamente por pago electronico y base positiva"))))</f>
        <v/>
      </c>
    </row>
    <row r="4240">
      <c r="A4240" s="9" t="n"/>
      <c r="B4240" s="9" t="n"/>
      <c r="C4240" s="12" t="n"/>
      <c r="D4240" s="11" t="n"/>
      <c r="E4240" s="11" t="n"/>
      <c r="F4240" s="11" t="n"/>
      <c r="G4240" s="11" t="n"/>
      <c r="H4240" s="11" t="n"/>
      <c r="I4240" s="9" t="n"/>
      <c r="J4240" s="9" t="n"/>
      <c r="K4240" s="9" t="n"/>
      <c r="L4240" s="9">
        <f>IF(COUNTA($A4240:$K4240)=0,"",IF(AND(IFERROR($H4240,0)&gt;0,LEN(TRIM($K4240&amp;""))&gt;0,IFERROR(LOOKUP(2,1/((LISTS!$M$2:$M$13&lt;&gt;"")*ISNUMBER(SEARCH(LISTS!$M$2:$M$13,$I4240))),LISTS!$N$2:$N$13),"NO")="SI"),"SI","NO"))</f>
        <v/>
      </c>
      <c r="M4240" s="9">
        <f>IF(COUNTA($A4240:$K4240)=0,"",IF($K4240&lt;&gt;"",IF(COUNTIF($K$19:$K4240,$K4240)&gt;1,"SI","NO"),IF(COUNTIFS($A$19:$A4240,$A4240,$C$19:$C4240,$C4240,$J$19:$J4240,$J4240,$D$19:$D4240,$D4240)&gt;1,"SI","NO")))</f>
        <v/>
      </c>
      <c r="N4240" s="11">
        <f>IF(COUNTA($A4240:$K4240)=0,"",IF(AND($L4240="SI",$M4240="NO"),IFERROR($H4240,0),0))</f>
        <v/>
      </c>
      <c r="O4240" s="9">
        <f>IF(COUNTA($A4240:$K4240)=0,"",IF($M4240="SI","CUFE o factura duplicada dentro del reporte; no se suma dos veces",IF(IFERROR($H4240,0)&lt;=0,"DIAN reporta valor susceptible 0",IF($L4240="NO",IFERROR(LOOKUP(2,1/((LISTS!$M$2:$M$13&lt;&gt;"")*ISNUMBER(SEARCH(LISTS!$M$2:$M$13,$I4240))),LISTS!$O$2:$O$13),"Medio de pago no elegible o no identificado por DIAN"),"Apta automaticamente por pago electronico y base positiva"))))</f>
        <v/>
      </c>
    </row>
    <row r="4241">
      <c r="A4241" s="9" t="n"/>
      <c r="B4241" s="9" t="n"/>
      <c r="C4241" s="12" t="n"/>
      <c r="D4241" s="11" t="n"/>
      <c r="E4241" s="11" t="n"/>
      <c r="F4241" s="11" t="n"/>
      <c r="G4241" s="11" t="n"/>
      <c r="H4241" s="11" t="n"/>
      <c r="I4241" s="9" t="n"/>
      <c r="J4241" s="9" t="n"/>
      <c r="K4241" s="9" t="n"/>
      <c r="L4241" s="9">
        <f>IF(COUNTA($A4241:$K4241)=0,"",IF(AND(IFERROR($H4241,0)&gt;0,LEN(TRIM($K4241&amp;""))&gt;0,IFERROR(LOOKUP(2,1/((LISTS!$M$2:$M$13&lt;&gt;"")*ISNUMBER(SEARCH(LISTS!$M$2:$M$13,$I4241))),LISTS!$N$2:$N$13),"NO")="SI"),"SI","NO"))</f>
        <v/>
      </c>
      <c r="M4241" s="9">
        <f>IF(COUNTA($A4241:$K4241)=0,"",IF($K4241&lt;&gt;"",IF(COUNTIF($K$19:$K4241,$K4241)&gt;1,"SI","NO"),IF(COUNTIFS($A$19:$A4241,$A4241,$C$19:$C4241,$C4241,$J$19:$J4241,$J4241,$D$19:$D4241,$D4241)&gt;1,"SI","NO")))</f>
        <v/>
      </c>
      <c r="N4241" s="11">
        <f>IF(COUNTA($A4241:$K4241)=0,"",IF(AND($L4241="SI",$M4241="NO"),IFERROR($H4241,0),0))</f>
        <v/>
      </c>
      <c r="O4241" s="9">
        <f>IF(COUNTA($A4241:$K4241)=0,"",IF($M4241="SI","CUFE o factura duplicada dentro del reporte; no se suma dos veces",IF(IFERROR($H4241,0)&lt;=0,"DIAN reporta valor susceptible 0",IF($L4241="NO",IFERROR(LOOKUP(2,1/((LISTS!$M$2:$M$13&lt;&gt;"")*ISNUMBER(SEARCH(LISTS!$M$2:$M$13,$I4241))),LISTS!$O$2:$O$13),"Medio de pago no elegible o no identificado por DIAN"),"Apta automaticamente por pago electronico y base positiva"))))</f>
        <v/>
      </c>
    </row>
    <row r="4242">
      <c r="A4242" s="9" t="n"/>
      <c r="B4242" s="9" t="n"/>
      <c r="C4242" s="12" t="n"/>
      <c r="D4242" s="11" t="n"/>
      <c r="E4242" s="11" t="n"/>
      <c r="F4242" s="11" t="n"/>
      <c r="G4242" s="11" t="n"/>
      <c r="H4242" s="11" t="n"/>
      <c r="I4242" s="9" t="n"/>
      <c r="J4242" s="9" t="n"/>
      <c r="K4242" s="9" t="n"/>
      <c r="L4242" s="9">
        <f>IF(COUNTA($A4242:$K4242)=0,"",IF(AND(IFERROR($H4242,0)&gt;0,LEN(TRIM($K4242&amp;""))&gt;0,IFERROR(LOOKUP(2,1/((LISTS!$M$2:$M$13&lt;&gt;"")*ISNUMBER(SEARCH(LISTS!$M$2:$M$13,$I4242))),LISTS!$N$2:$N$13),"NO")="SI"),"SI","NO"))</f>
        <v/>
      </c>
      <c r="M4242" s="9">
        <f>IF(COUNTA($A4242:$K4242)=0,"",IF($K4242&lt;&gt;"",IF(COUNTIF($K$19:$K4242,$K4242)&gt;1,"SI","NO"),IF(COUNTIFS($A$19:$A4242,$A4242,$C$19:$C4242,$C4242,$J$19:$J4242,$J4242,$D$19:$D4242,$D4242)&gt;1,"SI","NO")))</f>
        <v/>
      </c>
      <c r="N4242" s="11">
        <f>IF(COUNTA($A4242:$K4242)=0,"",IF(AND($L4242="SI",$M4242="NO"),IFERROR($H4242,0),0))</f>
        <v/>
      </c>
      <c r="O4242" s="9">
        <f>IF(COUNTA($A4242:$K4242)=0,"",IF($M4242="SI","CUFE o factura duplicada dentro del reporte; no se suma dos veces",IF(IFERROR($H4242,0)&lt;=0,"DIAN reporta valor susceptible 0",IF($L4242="NO",IFERROR(LOOKUP(2,1/((LISTS!$M$2:$M$13&lt;&gt;"")*ISNUMBER(SEARCH(LISTS!$M$2:$M$13,$I4242))),LISTS!$O$2:$O$13),"Medio de pago no elegible o no identificado por DIAN"),"Apta automaticamente por pago electronico y base positiva"))))</f>
        <v/>
      </c>
    </row>
    <row r="4243">
      <c r="A4243" s="9" t="n"/>
      <c r="B4243" s="9" t="n"/>
      <c r="C4243" s="12" t="n"/>
      <c r="D4243" s="11" t="n"/>
      <c r="E4243" s="11" t="n"/>
      <c r="F4243" s="11" t="n"/>
      <c r="G4243" s="11" t="n"/>
      <c r="H4243" s="11" t="n"/>
      <c r="I4243" s="9" t="n"/>
      <c r="J4243" s="9" t="n"/>
      <c r="K4243" s="9" t="n"/>
      <c r="L4243" s="9">
        <f>IF(COUNTA($A4243:$K4243)=0,"",IF(AND(IFERROR($H4243,0)&gt;0,LEN(TRIM($K4243&amp;""))&gt;0,IFERROR(LOOKUP(2,1/((LISTS!$M$2:$M$13&lt;&gt;"")*ISNUMBER(SEARCH(LISTS!$M$2:$M$13,$I4243))),LISTS!$N$2:$N$13),"NO")="SI"),"SI","NO"))</f>
        <v/>
      </c>
      <c r="M4243" s="9">
        <f>IF(COUNTA($A4243:$K4243)=0,"",IF($K4243&lt;&gt;"",IF(COUNTIF($K$19:$K4243,$K4243)&gt;1,"SI","NO"),IF(COUNTIFS($A$19:$A4243,$A4243,$C$19:$C4243,$C4243,$J$19:$J4243,$J4243,$D$19:$D4243,$D4243)&gt;1,"SI","NO")))</f>
        <v/>
      </c>
      <c r="N4243" s="11">
        <f>IF(COUNTA($A4243:$K4243)=0,"",IF(AND($L4243="SI",$M4243="NO"),IFERROR($H4243,0),0))</f>
        <v/>
      </c>
      <c r="O4243" s="9">
        <f>IF(COUNTA($A4243:$K4243)=0,"",IF($M4243="SI","CUFE o factura duplicada dentro del reporte; no se suma dos veces",IF(IFERROR($H4243,0)&lt;=0,"DIAN reporta valor susceptible 0",IF($L4243="NO",IFERROR(LOOKUP(2,1/((LISTS!$M$2:$M$13&lt;&gt;"")*ISNUMBER(SEARCH(LISTS!$M$2:$M$13,$I4243))),LISTS!$O$2:$O$13),"Medio de pago no elegible o no identificado por DIAN"),"Apta automaticamente por pago electronico y base positiva"))))</f>
        <v/>
      </c>
    </row>
    <row r="4244">
      <c r="A4244" s="9" t="n"/>
      <c r="B4244" s="9" t="n"/>
      <c r="C4244" s="12" t="n"/>
      <c r="D4244" s="11" t="n"/>
      <c r="E4244" s="11" t="n"/>
      <c r="F4244" s="11" t="n"/>
      <c r="G4244" s="11" t="n"/>
      <c r="H4244" s="11" t="n"/>
      <c r="I4244" s="9" t="n"/>
      <c r="J4244" s="9" t="n"/>
      <c r="K4244" s="9" t="n"/>
      <c r="L4244" s="9">
        <f>IF(COUNTA($A4244:$K4244)=0,"",IF(AND(IFERROR($H4244,0)&gt;0,LEN(TRIM($K4244&amp;""))&gt;0,IFERROR(LOOKUP(2,1/((LISTS!$M$2:$M$13&lt;&gt;"")*ISNUMBER(SEARCH(LISTS!$M$2:$M$13,$I4244))),LISTS!$N$2:$N$13),"NO")="SI"),"SI","NO"))</f>
        <v/>
      </c>
      <c r="M4244" s="9">
        <f>IF(COUNTA($A4244:$K4244)=0,"",IF($K4244&lt;&gt;"",IF(COUNTIF($K$19:$K4244,$K4244)&gt;1,"SI","NO"),IF(COUNTIFS($A$19:$A4244,$A4244,$C$19:$C4244,$C4244,$J$19:$J4244,$J4244,$D$19:$D4244,$D4244)&gt;1,"SI","NO")))</f>
        <v/>
      </c>
      <c r="N4244" s="11">
        <f>IF(COUNTA($A4244:$K4244)=0,"",IF(AND($L4244="SI",$M4244="NO"),IFERROR($H4244,0),0))</f>
        <v/>
      </c>
      <c r="O4244" s="9">
        <f>IF(COUNTA($A4244:$K4244)=0,"",IF($M4244="SI","CUFE o factura duplicada dentro del reporte; no se suma dos veces",IF(IFERROR($H4244,0)&lt;=0,"DIAN reporta valor susceptible 0",IF($L4244="NO",IFERROR(LOOKUP(2,1/((LISTS!$M$2:$M$13&lt;&gt;"")*ISNUMBER(SEARCH(LISTS!$M$2:$M$13,$I4244))),LISTS!$O$2:$O$13),"Medio de pago no elegible o no identificado por DIAN"),"Apta automaticamente por pago electronico y base positiva"))))</f>
        <v/>
      </c>
    </row>
    <row r="4245">
      <c r="A4245" s="9" t="n"/>
      <c r="B4245" s="9" t="n"/>
      <c r="C4245" s="12" t="n"/>
      <c r="D4245" s="11" t="n"/>
      <c r="E4245" s="11" t="n"/>
      <c r="F4245" s="11" t="n"/>
      <c r="G4245" s="11" t="n"/>
      <c r="H4245" s="11" t="n"/>
      <c r="I4245" s="9" t="n"/>
      <c r="J4245" s="9" t="n"/>
      <c r="K4245" s="9" t="n"/>
      <c r="L4245" s="9">
        <f>IF(COUNTA($A4245:$K4245)=0,"",IF(AND(IFERROR($H4245,0)&gt;0,LEN(TRIM($K4245&amp;""))&gt;0,IFERROR(LOOKUP(2,1/((LISTS!$M$2:$M$13&lt;&gt;"")*ISNUMBER(SEARCH(LISTS!$M$2:$M$13,$I4245))),LISTS!$N$2:$N$13),"NO")="SI"),"SI","NO"))</f>
        <v/>
      </c>
      <c r="M4245" s="9">
        <f>IF(COUNTA($A4245:$K4245)=0,"",IF($K4245&lt;&gt;"",IF(COUNTIF($K$19:$K4245,$K4245)&gt;1,"SI","NO"),IF(COUNTIFS($A$19:$A4245,$A4245,$C$19:$C4245,$C4245,$J$19:$J4245,$J4245,$D$19:$D4245,$D4245)&gt;1,"SI","NO")))</f>
        <v/>
      </c>
      <c r="N4245" s="11">
        <f>IF(COUNTA($A4245:$K4245)=0,"",IF(AND($L4245="SI",$M4245="NO"),IFERROR($H4245,0),0))</f>
        <v/>
      </c>
      <c r="O4245" s="9">
        <f>IF(COUNTA($A4245:$K4245)=0,"",IF($M4245="SI","CUFE o factura duplicada dentro del reporte; no se suma dos veces",IF(IFERROR($H4245,0)&lt;=0,"DIAN reporta valor susceptible 0",IF($L4245="NO",IFERROR(LOOKUP(2,1/((LISTS!$M$2:$M$13&lt;&gt;"")*ISNUMBER(SEARCH(LISTS!$M$2:$M$13,$I4245))),LISTS!$O$2:$O$13),"Medio de pago no elegible o no identificado por DIAN"),"Apta automaticamente por pago electronico y base positiva"))))</f>
        <v/>
      </c>
    </row>
    <row r="4246">
      <c r="A4246" s="9" t="n"/>
      <c r="B4246" s="9" t="n"/>
      <c r="C4246" s="12" t="n"/>
      <c r="D4246" s="11" t="n"/>
      <c r="E4246" s="11" t="n"/>
      <c r="F4246" s="11" t="n"/>
      <c r="G4246" s="11" t="n"/>
      <c r="H4246" s="11" t="n"/>
      <c r="I4246" s="9" t="n"/>
      <c r="J4246" s="9" t="n"/>
      <c r="K4246" s="9" t="n"/>
      <c r="L4246" s="9">
        <f>IF(COUNTA($A4246:$K4246)=0,"",IF(AND(IFERROR($H4246,0)&gt;0,LEN(TRIM($K4246&amp;""))&gt;0,IFERROR(LOOKUP(2,1/((LISTS!$M$2:$M$13&lt;&gt;"")*ISNUMBER(SEARCH(LISTS!$M$2:$M$13,$I4246))),LISTS!$N$2:$N$13),"NO")="SI"),"SI","NO"))</f>
        <v/>
      </c>
      <c r="M4246" s="9">
        <f>IF(COUNTA($A4246:$K4246)=0,"",IF($K4246&lt;&gt;"",IF(COUNTIF($K$19:$K4246,$K4246)&gt;1,"SI","NO"),IF(COUNTIFS($A$19:$A4246,$A4246,$C$19:$C4246,$C4246,$J$19:$J4246,$J4246,$D$19:$D4246,$D4246)&gt;1,"SI","NO")))</f>
        <v/>
      </c>
      <c r="N4246" s="11">
        <f>IF(COUNTA($A4246:$K4246)=0,"",IF(AND($L4246="SI",$M4246="NO"),IFERROR($H4246,0),0))</f>
        <v/>
      </c>
      <c r="O4246" s="9">
        <f>IF(COUNTA($A4246:$K4246)=0,"",IF($M4246="SI","CUFE o factura duplicada dentro del reporte; no se suma dos veces",IF(IFERROR($H4246,0)&lt;=0,"DIAN reporta valor susceptible 0",IF($L4246="NO",IFERROR(LOOKUP(2,1/((LISTS!$M$2:$M$13&lt;&gt;"")*ISNUMBER(SEARCH(LISTS!$M$2:$M$13,$I4246))),LISTS!$O$2:$O$13),"Medio de pago no elegible o no identificado por DIAN"),"Apta automaticamente por pago electronico y base positiva"))))</f>
        <v/>
      </c>
    </row>
    <row r="4247">
      <c r="A4247" s="9" t="n"/>
      <c r="B4247" s="9" t="n"/>
      <c r="C4247" s="12" t="n"/>
      <c r="D4247" s="11" t="n"/>
      <c r="E4247" s="11" t="n"/>
      <c r="F4247" s="11" t="n"/>
      <c r="G4247" s="11" t="n"/>
      <c r="H4247" s="11" t="n"/>
      <c r="I4247" s="9" t="n"/>
      <c r="J4247" s="9" t="n"/>
      <c r="K4247" s="9" t="n"/>
      <c r="L4247" s="9">
        <f>IF(COUNTA($A4247:$K4247)=0,"",IF(AND(IFERROR($H4247,0)&gt;0,LEN(TRIM($K4247&amp;""))&gt;0,IFERROR(LOOKUP(2,1/((LISTS!$M$2:$M$13&lt;&gt;"")*ISNUMBER(SEARCH(LISTS!$M$2:$M$13,$I4247))),LISTS!$N$2:$N$13),"NO")="SI"),"SI","NO"))</f>
        <v/>
      </c>
      <c r="M4247" s="9">
        <f>IF(COUNTA($A4247:$K4247)=0,"",IF($K4247&lt;&gt;"",IF(COUNTIF($K$19:$K4247,$K4247)&gt;1,"SI","NO"),IF(COUNTIFS($A$19:$A4247,$A4247,$C$19:$C4247,$C4247,$J$19:$J4247,$J4247,$D$19:$D4247,$D4247)&gt;1,"SI","NO")))</f>
        <v/>
      </c>
      <c r="N4247" s="11">
        <f>IF(COUNTA($A4247:$K4247)=0,"",IF(AND($L4247="SI",$M4247="NO"),IFERROR($H4247,0),0))</f>
        <v/>
      </c>
      <c r="O4247" s="9">
        <f>IF(COUNTA($A4247:$K4247)=0,"",IF($M4247="SI","CUFE o factura duplicada dentro del reporte; no se suma dos veces",IF(IFERROR($H4247,0)&lt;=0,"DIAN reporta valor susceptible 0",IF($L4247="NO",IFERROR(LOOKUP(2,1/((LISTS!$M$2:$M$13&lt;&gt;"")*ISNUMBER(SEARCH(LISTS!$M$2:$M$13,$I4247))),LISTS!$O$2:$O$13),"Medio de pago no elegible o no identificado por DIAN"),"Apta automaticamente por pago electronico y base positiva"))))</f>
        <v/>
      </c>
    </row>
    <row r="4248">
      <c r="A4248" s="9" t="n"/>
      <c r="B4248" s="9" t="n"/>
      <c r="C4248" s="12" t="n"/>
      <c r="D4248" s="11" t="n"/>
      <c r="E4248" s="11" t="n"/>
      <c r="F4248" s="11" t="n"/>
      <c r="G4248" s="11" t="n"/>
      <c r="H4248" s="11" t="n"/>
      <c r="I4248" s="9" t="n"/>
      <c r="J4248" s="9" t="n"/>
      <c r="K4248" s="9" t="n"/>
      <c r="L4248" s="9">
        <f>IF(COUNTA($A4248:$K4248)=0,"",IF(AND(IFERROR($H4248,0)&gt;0,LEN(TRIM($K4248&amp;""))&gt;0,IFERROR(LOOKUP(2,1/((LISTS!$M$2:$M$13&lt;&gt;"")*ISNUMBER(SEARCH(LISTS!$M$2:$M$13,$I4248))),LISTS!$N$2:$N$13),"NO")="SI"),"SI","NO"))</f>
        <v/>
      </c>
      <c r="M4248" s="9">
        <f>IF(COUNTA($A4248:$K4248)=0,"",IF($K4248&lt;&gt;"",IF(COUNTIF($K$19:$K4248,$K4248)&gt;1,"SI","NO"),IF(COUNTIFS($A$19:$A4248,$A4248,$C$19:$C4248,$C4248,$J$19:$J4248,$J4248,$D$19:$D4248,$D4248)&gt;1,"SI","NO")))</f>
        <v/>
      </c>
      <c r="N4248" s="11">
        <f>IF(COUNTA($A4248:$K4248)=0,"",IF(AND($L4248="SI",$M4248="NO"),IFERROR($H4248,0),0))</f>
        <v/>
      </c>
      <c r="O4248" s="9">
        <f>IF(COUNTA($A4248:$K4248)=0,"",IF($M4248="SI","CUFE o factura duplicada dentro del reporte; no se suma dos veces",IF(IFERROR($H4248,0)&lt;=0,"DIAN reporta valor susceptible 0",IF($L4248="NO",IFERROR(LOOKUP(2,1/((LISTS!$M$2:$M$13&lt;&gt;"")*ISNUMBER(SEARCH(LISTS!$M$2:$M$13,$I4248))),LISTS!$O$2:$O$13),"Medio de pago no elegible o no identificado por DIAN"),"Apta automaticamente por pago electronico y base positiva"))))</f>
        <v/>
      </c>
    </row>
    <row r="4249">
      <c r="A4249" s="9" t="n"/>
      <c r="B4249" s="9" t="n"/>
      <c r="C4249" s="12" t="n"/>
      <c r="D4249" s="11" t="n"/>
      <c r="E4249" s="11" t="n"/>
      <c r="F4249" s="11" t="n"/>
      <c r="G4249" s="11" t="n"/>
      <c r="H4249" s="11" t="n"/>
      <c r="I4249" s="9" t="n"/>
      <c r="J4249" s="9" t="n"/>
      <c r="K4249" s="9" t="n"/>
      <c r="L4249" s="9">
        <f>IF(COUNTA($A4249:$K4249)=0,"",IF(AND(IFERROR($H4249,0)&gt;0,LEN(TRIM($K4249&amp;""))&gt;0,IFERROR(LOOKUP(2,1/((LISTS!$M$2:$M$13&lt;&gt;"")*ISNUMBER(SEARCH(LISTS!$M$2:$M$13,$I4249))),LISTS!$N$2:$N$13),"NO")="SI"),"SI","NO"))</f>
        <v/>
      </c>
      <c r="M4249" s="9">
        <f>IF(COUNTA($A4249:$K4249)=0,"",IF($K4249&lt;&gt;"",IF(COUNTIF($K$19:$K4249,$K4249)&gt;1,"SI","NO"),IF(COUNTIFS($A$19:$A4249,$A4249,$C$19:$C4249,$C4249,$J$19:$J4249,$J4249,$D$19:$D4249,$D4249)&gt;1,"SI","NO")))</f>
        <v/>
      </c>
      <c r="N4249" s="11">
        <f>IF(COUNTA($A4249:$K4249)=0,"",IF(AND($L4249="SI",$M4249="NO"),IFERROR($H4249,0),0))</f>
        <v/>
      </c>
      <c r="O4249" s="9">
        <f>IF(COUNTA($A4249:$K4249)=0,"",IF($M4249="SI","CUFE o factura duplicada dentro del reporte; no se suma dos veces",IF(IFERROR($H4249,0)&lt;=0,"DIAN reporta valor susceptible 0",IF($L4249="NO",IFERROR(LOOKUP(2,1/((LISTS!$M$2:$M$13&lt;&gt;"")*ISNUMBER(SEARCH(LISTS!$M$2:$M$13,$I4249))),LISTS!$O$2:$O$13),"Medio de pago no elegible o no identificado por DIAN"),"Apta automaticamente por pago electronico y base positiva"))))</f>
        <v/>
      </c>
    </row>
    <row r="4250">
      <c r="A4250" s="9" t="n"/>
      <c r="B4250" s="9" t="n"/>
      <c r="C4250" s="12" t="n"/>
      <c r="D4250" s="11" t="n"/>
      <c r="E4250" s="11" t="n"/>
      <c r="F4250" s="11" t="n"/>
      <c r="G4250" s="11" t="n"/>
      <c r="H4250" s="11" t="n"/>
      <c r="I4250" s="9" t="n"/>
      <c r="J4250" s="9" t="n"/>
      <c r="K4250" s="9" t="n"/>
      <c r="L4250" s="9">
        <f>IF(COUNTA($A4250:$K4250)=0,"",IF(AND(IFERROR($H4250,0)&gt;0,LEN(TRIM($K4250&amp;""))&gt;0,IFERROR(LOOKUP(2,1/((LISTS!$M$2:$M$13&lt;&gt;"")*ISNUMBER(SEARCH(LISTS!$M$2:$M$13,$I4250))),LISTS!$N$2:$N$13),"NO")="SI"),"SI","NO"))</f>
        <v/>
      </c>
      <c r="M4250" s="9">
        <f>IF(COUNTA($A4250:$K4250)=0,"",IF($K4250&lt;&gt;"",IF(COUNTIF($K$19:$K4250,$K4250)&gt;1,"SI","NO"),IF(COUNTIFS($A$19:$A4250,$A4250,$C$19:$C4250,$C4250,$J$19:$J4250,$J4250,$D$19:$D4250,$D4250)&gt;1,"SI","NO")))</f>
        <v/>
      </c>
      <c r="N4250" s="11">
        <f>IF(COUNTA($A4250:$K4250)=0,"",IF(AND($L4250="SI",$M4250="NO"),IFERROR($H4250,0),0))</f>
        <v/>
      </c>
      <c r="O4250" s="9">
        <f>IF(COUNTA($A4250:$K4250)=0,"",IF($M4250="SI","CUFE o factura duplicada dentro del reporte; no se suma dos veces",IF(IFERROR($H4250,0)&lt;=0,"DIAN reporta valor susceptible 0",IF($L4250="NO",IFERROR(LOOKUP(2,1/((LISTS!$M$2:$M$13&lt;&gt;"")*ISNUMBER(SEARCH(LISTS!$M$2:$M$13,$I4250))),LISTS!$O$2:$O$13),"Medio de pago no elegible o no identificado por DIAN"),"Apta automaticamente por pago electronico y base positiva"))))</f>
        <v/>
      </c>
    </row>
    <row r="4251">
      <c r="A4251" s="9" t="n"/>
      <c r="B4251" s="9" t="n"/>
      <c r="C4251" s="12" t="n"/>
      <c r="D4251" s="11" t="n"/>
      <c r="E4251" s="11" t="n"/>
      <c r="F4251" s="11" t="n"/>
      <c r="G4251" s="11" t="n"/>
      <c r="H4251" s="11" t="n"/>
      <c r="I4251" s="9" t="n"/>
      <c r="J4251" s="9" t="n"/>
      <c r="K4251" s="9" t="n"/>
      <c r="L4251" s="9">
        <f>IF(COUNTA($A4251:$K4251)=0,"",IF(AND(IFERROR($H4251,0)&gt;0,LEN(TRIM($K4251&amp;""))&gt;0,IFERROR(LOOKUP(2,1/((LISTS!$M$2:$M$13&lt;&gt;"")*ISNUMBER(SEARCH(LISTS!$M$2:$M$13,$I4251))),LISTS!$N$2:$N$13),"NO")="SI"),"SI","NO"))</f>
        <v/>
      </c>
      <c r="M4251" s="9">
        <f>IF(COUNTA($A4251:$K4251)=0,"",IF($K4251&lt;&gt;"",IF(COUNTIF($K$19:$K4251,$K4251)&gt;1,"SI","NO"),IF(COUNTIFS($A$19:$A4251,$A4251,$C$19:$C4251,$C4251,$J$19:$J4251,$J4251,$D$19:$D4251,$D4251)&gt;1,"SI","NO")))</f>
        <v/>
      </c>
      <c r="N4251" s="11">
        <f>IF(COUNTA($A4251:$K4251)=0,"",IF(AND($L4251="SI",$M4251="NO"),IFERROR($H4251,0),0))</f>
        <v/>
      </c>
      <c r="O4251" s="9">
        <f>IF(COUNTA($A4251:$K4251)=0,"",IF($M4251="SI","CUFE o factura duplicada dentro del reporte; no se suma dos veces",IF(IFERROR($H4251,0)&lt;=0,"DIAN reporta valor susceptible 0",IF($L4251="NO",IFERROR(LOOKUP(2,1/((LISTS!$M$2:$M$13&lt;&gt;"")*ISNUMBER(SEARCH(LISTS!$M$2:$M$13,$I4251))),LISTS!$O$2:$O$13),"Medio de pago no elegible o no identificado por DIAN"),"Apta automaticamente por pago electronico y base positiva"))))</f>
        <v/>
      </c>
    </row>
    <row r="4252">
      <c r="A4252" s="9" t="n"/>
      <c r="B4252" s="9" t="n"/>
      <c r="C4252" s="12" t="n"/>
      <c r="D4252" s="11" t="n"/>
      <c r="E4252" s="11" t="n"/>
      <c r="F4252" s="11" t="n"/>
      <c r="G4252" s="11" t="n"/>
      <c r="H4252" s="11" t="n"/>
      <c r="I4252" s="9" t="n"/>
      <c r="J4252" s="9" t="n"/>
      <c r="K4252" s="9" t="n"/>
      <c r="L4252" s="9">
        <f>IF(COUNTA($A4252:$K4252)=0,"",IF(AND(IFERROR($H4252,0)&gt;0,LEN(TRIM($K4252&amp;""))&gt;0,IFERROR(LOOKUP(2,1/((LISTS!$M$2:$M$13&lt;&gt;"")*ISNUMBER(SEARCH(LISTS!$M$2:$M$13,$I4252))),LISTS!$N$2:$N$13),"NO")="SI"),"SI","NO"))</f>
        <v/>
      </c>
      <c r="M4252" s="9">
        <f>IF(COUNTA($A4252:$K4252)=0,"",IF($K4252&lt;&gt;"",IF(COUNTIF($K$19:$K4252,$K4252)&gt;1,"SI","NO"),IF(COUNTIFS($A$19:$A4252,$A4252,$C$19:$C4252,$C4252,$J$19:$J4252,$J4252,$D$19:$D4252,$D4252)&gt;1,"SI","NO")))</f>
        <v/>
      </c>
      <c r="N4252" s="11">
        <f>IF(COUNTA($A4252:$K4252)=0,"",IF(AND($L4252="SI",$M4252="NO"),IFERROR($H4252,0),0))</f>
        <v/>
      </c>
      <c r="O4252" s="9">
        <f>IF(COUNTA($A4252:$K4252)=0,"",IF($M4252="SI","CUFE o factura duplicada dentro del reporte; no se suma dos veces",IF(IFERROR($H4252,0)&lt;=0,"DIAN reporta valor susceptible 0",IF($L4252="NO",IFERROR(LOOKUP(2,1/((LISTS!$M$2:$M$13&lt;&gt;"")*ISNUMBER(SEARCH(LISTS!$M$2:$M$13,$I4252))),LISTS!$O$2:$O$13),"Medio de pago no elegible o no identificado por DIAN"),"Apta automaticamente por pago electronico y base positiva"))))</f>
        <v/>
      </c>
    </row>
    <row r="4253">
      <c r="A4253" s="9" t="n"/>
      <c r="B4253" s="9" t="n"/>
      <c r="C4253" s="12" t="n"/>
      <c r="D4253" s="11" t="n"/>
      <c r="E4253" s="11" t="n"/>
      <c r="F4253" s="11" t="n"/>
      <c r="G4253" s="11" t="n"/>
      <c r="H4253" s="11" t="n"/>
      <c r="I4253" s="9" t="n"/>
      <c r="J4253" s="9" t="n"/>
      <c r="K4253" s="9" t="n"/>
      <c r="L4253" s="9">
        <f>IF(COUNTA($A4253:$K4253)=0,"",IF(AND(IFERROR($H4253,0)&gt;0,LEN(TRIM($K4253&amp;""))&gt;0,IFERROR(LOOKUP(2,1/((LISTS!$M$2:$M$13&lt;&gt;"")*ISNUMBER(SEARCH(LISTS!$M$2:$M$13,$I4253))),LISTS!$N$2:$N$13),"NO")="SI"),"SI","NO"))</f>
        <v/>
      </c>
      <c r="M4253" s="9">
        <f>IF(COUNTA($A4253:$K4253)=0,"",IF($K4253&lt;&gt;"",IF(COUNTIF($K$19:$K4253,$K4253)&gt;1,"SI","NO"),IF(COUNTIFS($A$19:$A4253,$A4253,$C$19:$C4253,$C4253,$J$19:$J4253,$J4253,$D$19:$D4253,$D4253)&gt;1,"SI","NO")))</f>
        <v/>
      </c>
      <c r="N4253" s="11">
        <f>IF(COUNTA($A4253:$K4253)=0,"",IF(AND($L4253="SI",$M4253="NO"),IFERROR($H4253,0),0))</f>
        <v/>
      </c>
      <c r="O4253" s="9">
        <f>IF(COUNTA($A4253:$K4253)=0,"",IF($M4253="SI","CUFE o factura duplicada dentro del reporte; no se suma dos veces",IF(IFERROR($H4253,0)&lt;=0,"DIAN reporta valor susceptible 0",IF($L4253="NO",IFERROR(LOOKUP(2,1/((LISTS!$M$2:$M$13&lt;&gt;"")*ISNUMBER(SEARCH(LISTS!$M$2:$M$13,$I4253))),LISTS!$O$2:$O$13),"Medio de pago no elegible o no identificado por DIAN"),"Apta automaticamente por pago electronico y base positiva"))))</f>
        <v/>
      </c>
    </row>
    <row r="4254">
      <c r="A4254" s="9" t="n"/>
      <c r="B4254" s="9" t="n"/>
      <c r="C4254" s="12" t="n"/>
      <c r="D4254" s="11" t="n"/>
      <c r="E4254" s="11" t="n"/>
      <c r="F4254" s="11" t="n"/>
      <c r="G4254" s="11" t="n"/>
      <c r="H4254" s="11" t="n"/>
      <c r="I4254" s="9" t="n"/>
      <c r="J4254" s="9" t="n"/>
      <c r="K4254" s="9" t="n"/>
      <c r="L4254" s="9">
        <f>IF(COUNTA($A4254:$K4254)=0,"",IF(AND(IFERROR($H4254,0)&gt;0,LEN(TRIM($K4254&amp;""))&gt;0,IFERROR(LOOKUP(2,1/((LISTS!$M$2:$M$13&lt;&gt;"")*ISNUMBER(SEARCH(LISTS!$M$2:$M$13,$I4254))),LISTS!$N$2:$N$13),"NO")="SI"),"SI","NO"))</f>
        <v/>
      </c>
      <c r="M4254" s="9">
        <f>IF(COUNTA($A4254:$K4254)=0,"",IF($K4254&lt;&gt;"",IF(COUNTIF($K$19:$K4254,$K4254)&gt;1,"SI","NO"),IF(COUNTIFS($A$19:$A4254,$A4254,$C$19:$C4254,$C4254,$J$19:$J4254,$J4254,$D$19:$D4254,$D4254)&gt;1,"SI","NO")))</f>
        <v/>
      </c>
      <c r="N4254" s="11">
        <f>IF(COUNTA($A4254:$K4254)=0,"",IF(AND($L4254="SI",$M4254="NO"),IFERROR($H4254,0),0))</f>
        <v/>
      </c>
      <c r="O4254" s="9">
        <f>IF(COUNTA($A4254:$K4254)=0,"",IF($M4254="SI","CUFE o factura duplicada dentro del reporte; no se suma dos veces",IF(IFERROR($H4254,0)&lt;=0,"DIAN reporta valor susceptible 0",IF($L4254="NO",IFERROR(LOOKUP(2,1/((LISTS!$M$2:$M$13&lt;&gt;"")*ISNUMBER(SEARCH(LISTS!$M$2:$M$13,$I4254))),LISTS!$O$2:$O$13),"Medio de pago no elegible o no identificado por DIAN"),"Apta automaticamente por pago electronico y base positiva"))))</f>
        <v/>
      </c>
    </row>
    <row r="4255">
      <c r="A4255" s="9" t="n"/>
      <c r="B4255" s="9" t="n"/>
      <c r="C4255" s="12" t="n"/>
      <c r="D4255" s="11" t="n"/>
      <c r="E4255" s="11" t="n"/>
      <c r="F4255" s="11" t="n"/>
      <c r="G4255" s="11" t="n"/>
      <c r="H4255" s="11" t="n"/>
      <c r="I4255" s="9" t="n"/>
      <c r="J4255" s="9" t="n"/>
      <c r="K4255" s="9" t="n"/>
      <c r="L4255" s="9">
        <f>IF(COUNTA($A4255:$K4255)=0,"",IF(AND(IFERROR($H4255,0)&gt;0,LEN(TRIM($K4255&amp;""))&gt;0,IFERROR(LOOKUP(2,1/((LISTS!$M$2:$M$13&lt;&gt;"")*ISNUMBER(SEARCH(LISTS!$M$2:$M$13,$I4255))),LISTS!$N$2:$N$13),"NO")="SI"),"SI","NO"))</f>
        <v/>
      </c>
      <c r="M4255" s="9">
        <f>IF(COUNTA($A4255:$K4255)=0,"",IF($K4255&lt;&gt;"",IF(COUNTIF($K$19:$K4255,$K4255)&gt;1,"SI","NO"),IF(COUNTIFS($A$19:$A4255,$A4255,$C$19:$C4255,$C4255,$J$19:$J4255,$J4255,$D$19:$D4255,$D4255)&gt;1,"SI","NO")))</f>
        <v/>
      </c>
      <c r="N4255" s="11">
        <f>IF(COUNTA($A4255:$K4255)=0,"",IF(AND($L4255="SI",$M4255="NO"),IFERROR($H4255,0),0))</f>
        <v/>
      </c>
      <c r="O4255" s="9">
        <f>IF(COUNTA($A4255:$K4255)=0,"",IF($M4255="SI","CUFE o factura duplicada dentro del reporte; no se suma dos veces",IF(IFERROR($H4255,0)&lt;=0,"DIAN reporta valor susceptible 0",IF($L4255="NO",IFERROR(LOOKUP(2,1/((LISTS!$M$2:$M$13&lt;&gt;"")*ISNUMBER(SEARCH(LISTS!$M$2:$M$13,$I4255))),LISTS!$O$2:$O$13),"Medio de pago no elegible o no identificado por DIAN"),"Apta automaticamente por pago electronico y base positiva"))))</f>
        <v/>
      </c>
    </row>
    <row r="4256">
      <c r="A4256" s="9" t="n"/>
      <c r="B4256" s="9" t="n"/>
      <c r="C4256" s="12" t="n"/>
      <c r="D4256" s="11" t="n"/>
      <c r="E4256" s="11" t="n"/>
      <c r="F4256" s="11" t="n"/>
      <c r="G4256" s="11" t="n"/>
      <c r="H4256" s="11" t="n"/>
      <c r="I4256" s="9" t="n"/>
      <c r="J4256" s="9" t="n"/>
      <c r="K4256" s="9" t="n"/>
      <c r="L4256" s="9">
        <f>IF(COUNTA($A4256:$K4256)=0,"",IF(AND(IFERROR($H4256,0)&gt;0,LEN(TRIM($K4256&amp;""))&gt;0,IFERROR(LOOKUP(2,1/((LISTS!$M$2:$M$13&lt;&gt;"")*ISNUMBER(SEARCH(LISTS!$M$2:$M$13,$I4256))),LISTS!$N$2:$N$13),"NO")="SI"),"SI","NO"))</f>
        <v/>
      </c>
      <c r="M4256" s="9">
        <f>IF(COUNTA($A4256:$K4256)=0,"",IF($K4256&lt;&gt;"",IF(COUNTIF($K$19:$K4256,$K4256)&gt;1,"SI","NO"),IF(COUNTIFS($A$19:$A4256,$A4256,$C$19:$C4256,$C4256,$J$19:$J4256,$J4256,$D$19:$D4256,$D4256)&gt;1,"SI","NO")))</f>
        <v/>
      </c>
      <c r="N4256" s="11">
        <f>IF(COUNTA($A4256:$K4256)=0,"",IF(AND($L4256="SI",$M4256="NO"),IFERROR($H4256,0),0))</f>
        <v/>
      </c>
      <c r="O4256" s="9">
        <f>IF(COUNTA($A4256:$K4256)=0,"",IF($M4256="SI","CUFE o factura duplicada dentro del reporte; no se suma dos veces",IF(IFERROR($H4256,0)&lt;=0,"DIAN reporta valor susceptible 0",IF($L4256="NO",IFERROR(LOOKUP(2,1/((LISTS!$M$2:$M$13&lt;&gt;"")*ISNUMBER(SEARCH(LISTS!$M$2:$M$13,$I4256))),LISTS!$O$2:$O$13),"Medio de pago no elegible o no identificado por DIAN"),"Apta automaticamente por pago electronico y base positiva"))))</f>
        <v/>
      </c>
    </row>
    <row r="4257">
      <c r="A4257" s="9" t="n"/>
      <c r="B4257" s="9" t="n"/>
      <c r="C4257" s="12" t="n"/>
      <c r="D4257" s="11" t="n"/>
      <c r="E4257" s="11" t="n"/>
      <c r="F4257" s="11" t="n"/>
      <c r="G4257" s="11" t="n"/>
      <c r="H4257" s="11" t="n"/>
      <c r="I4257" s="9" t="n"/>
      <c r="J4257" s="9" t="n"/>
      <c r="K4257" s="9" t="n"/>
      <c r="L4257" s="9">
        <f>IF(COUNTA($A4257:$K4257)=0,"",IF(AND(IFERROR($H4257,0)&gt;0,LEN(TRIM($K4257&amp;""))&gt;0,IFERROR(LOOKUP(2,1/((LISTS!$M$2:$M$13&lt;&gt;"")*ISNUMBER(SEARCH(LISTS!$M$2:$M$13,$I4257))),LISTS!$N$2:$N$13),"NO")="SI"),"SI","NO"))</f>
        <v/>
      </c>
      <c r="M4257" s="9">
        <f>IF(COUNTA($A4257:$K4257)=0,"",IF($K4257&lt;&gt;"",IF(COUNTIF($K$19:$K4257,$K4257)&gt;1,"SI","NO"),IF(COUNTIFS($A$19:$A4257,$A4257,$C$19:$C4257,$C4257,$J$19:$J4257,$J4257,$D$19:$D4257,$D4257)&gt;1,"SI","NO")))</f>
        <v/>
      </c>
      <c r="N4257" s="11">
        <f>IF(COUNTA($A4257:$K4257)=0,"",IF(AND($L4257="SI",$M4257="NO"),IFERROR($H4257,0),0))</f>
        <v/>
      </c>
      <c r="O4257" s="9">
        <f>IF(COUNTA($A4257:$K4257)=0,"",IF($M4257="SI","CUFE o factura duplicada dentro del reporte; no se suma dos veces",IF(IFERROR($H4257,0)&lt;=0,"DIAN reporta valor susceptible 0",IF($L4257="NO",IFERROR(LOOKUP(2,1/((LISTS!$M$2:$M$13&lt;&gt;"")*ISNUMBER(SEARCH(LISTS!$M$2:$M$13,$I4257))),LISTS!$O$2:$O$13),"Medio de pago no elegible o no identificado por DIAN"),"Apta automaticamente por pago electronico y base positiva"))))</f>
        <v/>
      </c>
    </row>
    <row r="4258">
      <c r="A4258" s="9" t="n"/>
      <c r="B4258" s="9" t="n"/>
      <c r="C4258" s="12" t="n"/>
      <c r="D4258" s="11" t="n"/>
      <c r="E4258" s="11" t="n"/>
      <c r="F4258" s="11" t="n"/>
      <c r="G4258" s="11" t="n"/>
      <c r="H4258" s="11" t="n"/>
      <c r="I4258" s="9" t="n"/>
      <c r="J4258" s="9" t="n"/>
      <c r="K4258" s="9" t="n"/>
      <c r="L4258" s="9">
        <f>IF(COUNTA($A4258:$K4258)=0,"",IF(AND(IFERROR($H4258,0)&gt;0,LEN(TRIM($K4258&amp;""))&gt;0,IFERROR(LOOKUP(2,1/((LISTS!$M$2:$M$13&lt;&gt;"")*ISNUMBER(SEARCH(LISTS!$M$2:$M$13,$I4258))),LISTS!$N$2:$N$13),"NO")="SI"),"SI","NO"))</f>
        <v/>
      </c>
      <c r="M4258" s="9">
        <f>IF(COUNTA($A4258:$K4258)=0,"",IF($K4258&lt;&gt;"",IF(COUNTIF($K$19:$K4258,$K4258)&gt;1,"SI","NO"),IF(COUNTIFS($A$19:$A4258,$A4258,$C$19:$C4258,$C4258,$J$19:$J4258,$J4258,$D$19:$D4258,$D4258)&gt;1,"SI","NO")))</f>
        <v/>
      </c>
      <c r="N4258" s="11">
        <f>IF(COUNTA($A4258:$K4258)=0,"",IF(AND($L4258="SI",$M4258="NO"),IFERROR($H4258,0),0))</f>
        <v/>
      </c>
      <c r="O4258" s="9">
        <f>IF(COUNTA($A4258:$K4258)=0,"",IF($M4258="SI","CUFE o factura duplicada dentro del reporte; no se suma dos veces",IF(IFERROR($H4258,0)&lt;=0,"DIAN reporta valor susceptible 0",IF($L4258="NO",IFERROR(LOOKUP(2,1/((LISTS!$M$2:$M$13&lt;&gt;"")*ISNUMBER(SEARCH(LISTS!$M$2:$M$13,$I4258))),LISTS!$O$2:$O$13),"Medio de pago no elegible o no identificado por DIAN"),"Apta automaticamente por pago electronico y base positiva"))))</f>
        <v/>
      </c>
    </row>
    <row r="4259">
      <c r="A4259" s="9" t="n"/>
      <c r="B4259" s="9" t="n"/>
      <c r="C4259" s="12" t="n"/>
      <c r="D4259" s="11" t="n"/>
      <c r="E4259" s="11" t="n"/>
      <c r="F4259" s="11" t="n"/>
      <c r="G4259" s="11" t="n"/>
      <c r="H4259" s="11" t="n"/>
      <c r="I4259" s="9" t="n"/>
      <c r="J4259" s="9" t="n"/>
      <c r="K4259" s="9" t="n"/>
      <c r="L4259" s="9">
        <f>IF(COUNTA($A4259:$K4259)=0,"",IF(AND(IFERROR($H4259,0)&gt;0,LEN(TRIM($K4259&amp;""))&gt;0,IFERROR(LOOKUP(2,1/((LISTS!$M$2:$M$13&lt;&gt;"")*ISNUMBER(SEARCH(LISTS!$M$2:$M$13,$I4259))),LISTS!$N$2:$N$13),"NO")="SI"),"SI","NO"))</f>
        <v/>
      </c>
      <c r="M4259" s="9">
        <f>IF(COUNTA($A4259:$K4259)=0,"",IF($K4259&lt;&gt;"",IF(COUNTIF($K$19:$K4259,$K4259)&gt;1,"SI","NO"),IF(COUNTIFS($A$19:$A4259,$A4259,$C$19:$C4259,$C4259,$J$19:$J4259,$J4259,$D$19:$D4259,$D4259)&gt;1,"SI","NO")))</f>
        <v/>
      </c>
      <c r="N4259" s="11">
        <f>IF(COUNTA($A4259:$K4259)=0,"",IF(AND($L4259="SI",$M4259="NO"),IFERROR($H4259,0),0))</f>
        <v/>
      </c>
      <c r="O4259" s="9">
        <f>IF(COUNTA($A4259:$K4259)=0,"",IF($M4259="SI","CUFE o factura duplicada dentro del reporte; no se suma dos veces",IF(IFERROR($H4259,0)&lt;=0,"DIAN reporta valor susceptible 0",IF($L4259="NO",IFERROR(LOOKUP(2,1/((LISTS!$M$2:$M$13&lt;&gt;"")*ISNUMBER(SEARCH(LISTS!$M$2:$M$13,$I4259))),LISTS!$O$2:$O$13),"Medio de pago no elegible o no identificado por DIAN"),"Apta automaticamente por pago electronico y base positiva"))))</f>
        <v/>
      </c>
    </row>
    <row r="4260">
      <c r="A4260" s="9" t="n"/>
      <c r="B4260" s="9" t="n"/>
      <c r="C4260" s="12" t="n"/>
      <c r="D4260" s="11" t="n"/>
      <c r="E4260" s="11" t="n"/>
      <c r="F4260" s="11" t="n"/>
      <c r="G4260" s="11" t="n"/>
      <c r="H4260" s="11" t="n"/>
      <c r="I4260" s="9" t="n"/>
      <c r="J4260" s="9" t="n"/>
      <c r="K4260" s="9" t="n"/>
      <c r="L4260" s="9">
        <f>IF(COUNTA($A4260:$K4260)=0,"",IF(AND(IFERROR($H4260,0)&gt;0,LEN(TRIM($K4260&amp;""))&gt;0,IFERROR(LOOKUP(2,1/((LISTS!$M$2:$M$13&lt;&gt;"")*ISNUMBER(SEARCH(LISTS!$M$2:$M$13,$I4260))),LISTS!$N$2:$N$13),"NO")="SI"),"SI","NO"))</f>
        <v/>
      </c>
      <c r="M4260" s="9">
        <f>IF(COUNTA($A4260:$K4260)=0,"",IF($K4260&lt;&gt;"",IF(COUNTIF($K$19:$K4260,$K4260)&gt;1,"SI","NO"),IF(COUNTIFS($A$19:$A4260,$A4260,$C$19:$C4260,$C4260,$J$19:$J4260,$J4260,$D$19:$D4260,$D4260)&gt;1,"SI","NO")))</f>
        <v/>
      </c>
      <c r="N4260" s="11">
        <f>IF(COUNTA($A4260:$K4260)=0,"",IF(AND($L4260="SI",$M4260="NO"),IFERROR($H4260,0),0))</f>
        <v/>
      </c>
      <c r="O4260" s="9">
        <f>IF(COUNTA($A4260:$K4260)=0,"",IF($M4260="SI","CUFE o factura duplicada dentro del reporte; no se suma dos veces",IF(IFERROR($H4260,0)&lt;=0,"DIAN reporta valor susceptible 0",IF($L4260="NO",IFERROR(LOOKUP(2,1/((LISTS!$M$2:$M$13&lt;&gt;"")*ISNUMBER(SEARCH(LISTS!$M$2:$M$13,$I4260))),LISTS!$O$2:$O$13),"Medio de pago no elegible o no identificado por DIAN"),"Apta automaticamente por pago electronico y base positiva"))))</f>
        <v/>
      </c>
    </row>
    <row r="4261">
      <c r="A4261" s="9" t="n"/>
      <c r="B4261" s="9" t="n"/>
      <c r="C4261" s="12" t="n"/>
      <c r="D4261" s="11" t="n"/>
      <c r="E4261" s="11" t="n"/>
      <c r="F4261" s="11" t="n"/>
      <c r="G4261" s="11" t="n"/>
      <c r="H4261" s="11" t="n"/>
      <c r="I4261" s="9" t="n"/>
      <c r="J4261" s="9" t="n"/>
      <c r="K4261" s="9" t="n"/>
      <c r="L4261" s="9">
        <f>IF(COUNTA($A4261:$K4261)=0,"",IF(AND(IFERROR($H4261,0)&gt;0,LEN(TRIM($K4261&amp;""))&gt;0,IFERROR(LOOKUP(2,1/((LISTS!$M$2:$M$13&lt;&gt;"")*ISNUMBER(SEARCH(LISTS!$M$2:$M$13,$I4261))),LISTS!$N$2:$N$13),"NO")="SI"),"SI","NO"))</f>
        <v/>
      </c>
      <c r="M4261" s="9">
        <f>IF(COUNTA($A4261:$K4261)=0,"",IF($K4261&lt;&gt;"",IF(COUNTIF($K$19:$K4261,$K4261)&gt;1,"SI","NO"),IF(COUNTIFS($A$19:$A4261,$A4261,$C$19:$C4261,$C4261,$J$19:$J4261,$J4261,$D$19:$D4261,$D4261)&gt;1,"SI","NO")))</f>
        <v/>
      </c>
      <c r="N4261" s="11">
        <f>IF(COUNTA($A4261:$K4261)=0,"",IF(AND($L4261="SI",$M4261="NO"),IFERROR($H4261,0),0))</f>
        <v/>
      </c>
      <c r="O4261" s="9">
        <f>IF(COUNTA($A4261:$K4261)=0,"",IF($M4261="SI","CUFE o factura duplicada dentro del reporte; no se suma dos veces",IF(IFERROR($H4261,0)&lt;=0,"DIAN reporta valor susceptible 0",IF($L4261="NO",IFERROR(LOOKUP(2,1/((LISTS!$M$2:$M$13&lt;&gt;"")*ISNUMBER(SEARCH(LISTS!$M$2:$M$13,$I4261))),LISTS!$O$2:$O$13),"Medio de pago no elegible o no identificado por DIAN"),"Apta automaticamente por pago electronico y base positiva"))))</f>
        <v/>
      </c>
    </row>
    <row r="4262">
      <c r="A4262" s="9" t="n"/>
      <c r="B4262" s="9" t="n"/>
      <c r="C4262" s="12" t="n"/>
      <c r="D4262" s="11" t="n"/>
      <c r="E4262" s="11" t="n"/>
      <c r="F4262" s="11" t="n"/>
      <c r="G4262" s="11" t="n"/>
      <c r="H4262" s="11" t="n"/>
      <c r="I4262" s="9" t="n"/>
      <c r="J4262" s="9" t="n"/>
      <c r="K4262" s="9" t="n"/>
      <c r="L4262" s="9">
        <f>IF(COUNTA($A4262:$K4262)=0,"",IF(AND(IFERROR($H4262,0)&gt;0,LEN(TRIM($K4262&amp;""))&gt;0,IFERROR(LOOKUP(2,1/((LISTS!$M$2:$M$13&lt;&gt;"")*ISNUMBER(SEARCH(LISTS!$M$2:$M$13,$I4262))),LISTS!$N$2:$N$13),"NO")="SI"),"SI","NO"))</f>
        <v/>
      </c>
      <c r="M4262" s="9">
        <f>IF(COUNTA($A4262:$K4262)=0,"",IF($K4262&lt;&gt;"",IF(COUNTIF($K$19:$K4262,$K4262)&gt;1,"SI","NO"),IF(COUNTIFS($A$19:$A4262,$A4262,$C$19:$C4262,$C4262,$J$19:$J4262,$J4262,$D$19:$D4262,$D4262)&gt;1,"SI","NO")))</f>
        <v/>
      </c>
      <c r="N4262" s="11">
        <f>IF(COUNTA($A4262:$K4262)=0,"",IF(AND($L4262="SI",$M4262="NO"),IFERROR($H4262,0),0))</f>
        <v/>
      </c>
      <c r="O4262" s="9">
        <f>IF(COUNTA($A4262:$K4262)=0,"",IF($M4262="SI","CUFE o factura duplicada dentro del reporte; no se suma dos veces",IF(IFERROR($H4262,0)&lt;=0,"DIAN reporta valor susceptible 0",IF($L4262="NO",IFERROR(LOOKUP(2,1/((LISTS!$M$2:$M$13&lt;&gt;"")*ISNUMBER(SEARCH(LISTS!$M$2:$M$13,$I4262))),LISTS!$O$2:$O$13),"Medio de pago no elegible o no identificado por DIAN"),"Apta automaticamente por pago electronico y base positiva"))))</f>
        <v/>
      </c>
    </row>
    <row r="4263">
      <c r="A4263" s="9" t="n"/>
      <c r="B4263" s="9" t="n"/>
      <c r="C4263" s="12" t="n"/>
      <c r="D4263" s="11" t="n"/>
      <c r="E4263" s="11" t="n"/>
      <c r="F4263" s="11" t="n"/>
      <c r="G4263" s="11" t="n"/>
      <c r="H4263" s="11" t="n"/>
      <c r="I4263" s="9" t="n"/>
      <c r="J4263" s="9" t="n"/>
      <c r="K4263" s="9" t="n"/>
      <c r="L4263" s="9">
        <f>IF(COUNTA($A4263:$K4263)=0,"",IF(AND(IFERROR($H4263,0)&gt;0,LEN(TRIM($K4263&amp;""))&gt;0,IFERROR(LOOKUP(2,1/((LISTS!$M$2:$M$13&lt;&gt;"")*ISNUMBER(SEARCH(LISTS!$M$2:$M$13,$I4263))),LISTS!$N$2:$N$13),"NO")="SI"),"SI","NO"))</f>
        <v/>
      </c>
      <c r="M4263" s="9">
        <f>IF(COUNTA($A4263:$K4263)=0,"",IF($K4263&lt;&gt;"",IF(COUNTIF($K$19:$K4263,$K4263)&gt;1,"SI","NO"),IF(COUNTIFS($A$19:$A4263,$A4263,$C$19:$C4263,$C4263,$J$19:$J4263,$J4263,$D$19:$D4263,$D4263)&gt;1,"SI","NO")))</f>
        <v/>
      </c>
      <c r="N4263" s="11">
        <f>IF(COUNTA($A4263:$K4263)=0,"",IF(AND($L4263="SI",$M4263="NO"),IFERROR($H4263,0),0))</f>
        <v/>
      </c>
      <c r="O4263" s="9">
        <f>IF(COUNTA($A4263:$K4263)=0,"",IF($M4263="SI","CUFE o factura duplicada dentro del reporte; no se suma dos veces",IF(IFERROR($H4263,0)&lt;=0,"DIAN reporta valor susceptible 0",IF($L4263="NO",IFERROR(LOOKUP(2,1/((LISTS!$M$2:$M$13&lt;&gt;"")*ISNUMBER(SEARCH(LISTS!$M$2:$M$13,$I4263))),LISTS!$O$2:$O$13),"Medio de pago no elegible o no identificado por DIAN"),"Apta automaticamente por pago electronico y base positiva"))))</f>
        <v/>
      </c>
    </row>
    <row r="4264">
      <c r="A4264" s="9" t="n"/>
      <c r="B4264" s="9" t="n"/>
      <c r="C4264" s="12" t="n"/>
      <c r="D4264" s="11" t="n"/>
      <c r="E4264" s="11" t="n"/>
      <c r="F4264" s="11" t="n"/>
      <c r="G4264" s="11" t="n"/>
      <c r="H4264" s="11" t="n"/>
      <c r="I4264" s="9" t="n"/>
      <c r="J4264" s="9" t="n"/>
      <c r="K4264" s="9" t="n"/>
      <c r="L4264" s="9">
        <f>IF(COUNTA($A4264:$K4264)=0,"",IF(AND(IFERROR($H4264,0)&gt;0,LEN(TRIM($K4264&amp;""))&gt;0,IFERROR(LOOKUP(2,1/((LISTS!$M$2:$M$13&lt;&gt;"")*ISNUMBER(SEARCH(LISTS!$M$2:$M$13,$I4264))),LISTS!$N$2:$N$13),"NO")="SI"),"SI","NO"))</f>
        <v/>
      </c>
      <c r="M4264" s="9">
        <f>IF(COUNTA($A4264:$K4264)=0,"",IF($K4264&lt;&gt;"",IF(COUNTIF($K$19:$K4264,$K4264)&gt;1,"SI","NO"),IF(COUNTIFS($A$19:$A4264,$A4264,$C$19:$C4264,$C4264,$J$19:$J4264,$J4264,$D$19:$D4264,$D4264)&gt;1,"SI","NO")))</f>
        <v/>
      </c>
      <c r="N4264" s="11">
        <f>IF(COUNTA($A4264:$K4264)=0,"",IF(AND($L4264="SI",$M4264="NO"),IFERROR($H4264,0),0))</f>
        <v/>
      </c>
      <c r="O4264" s="9">
        <f>IF(COUNTA($A4264:$K4264)=0,"",IF($M4264="SI","CUFE o factura duplicada dentro del reporte; no se suma dos veces",IF(IFERROR($H4264,0)&lt;=0,"DIAN reporta valor susceptible 0",IF($L4264="NO",IFERROR(LOOKUP(2,1/((LISTS!$M$2:$M$13&lt;&gt;"")*ISNUMBER(SEARCH(LISTS!$M$2:$M$13,$I4264))),LISTS!$O$2:$O$13),"Medio de pago no elegible o no identificado por DIAN"),"Apta automaticamente por pago electronico y base positiva"))))</f>
        <v/>
      </c>
    </row>
    <row r="4265">
      <c r="A4265" s="9" t="n"/>
      <c r="B4265" s="9" t="n"/>
      <c r="C4265" s="12" t="n"/>
      <c r="D4265" s="11" t="n"/>
      <c r="E4265" s="11" t="n"/>
      <c r="F4265" s="11" t="n"/>
      <c r="G4265" s="11" t="n"/>
      <c r="H4265" s="11" t="n"/>
      <c r="I4265" s="9" t="n"/>
      <c r="J4265" s="9" t="n"/>
      <c r="K4265" s="9" t="n"/>
      <c r="L4265" s="9">
        <f>IF(COUNTA($A4265:$K4265)=0,"",IF(AND(IFERROR($H4265,0)&gt;0,LEN(TRIM($K4265&amp;""))&gt;0,IFERROR(LOOKUP(2,1/((LISTS!$M$2:$M$13&lt;&gt;"")*ISNUMBER(SEARCH(LISTS!$M$2:$M$13,$I4265))),LISTS!$N$2:$N$13),"NO")="SI"),"SI","NO"))</f>
        <v/>
      </c>
      <c r="M4265" s="9">
        <f>IF(COUNTA($A4265:$K4265)=0,"",IF($K4265&lt;&gt;"",IF(COUNTIF($K$19:$K4265,$K4265)&gt;1,"SI","NO"),IF(COUNTIFS($A$19:$A4265,$A4265,$C$19:$C4265,$C4265,$J$19:$J4265,$J4265,$D$19:$D4265,$D4265)&gt;1,"SI","NO")))</f>
        <v/>
      </c>
      <c r="N4265" s="11">
        <f>IF(COUNTA($A4265:$K4265)=0,"",IF(AND($L4265="SI",$M4265="NO"),IFERROR($H4265,0),0))</f>
        <v/>
      </c>
      <c r="O4265" s="9">
        <f>IF(COUNTA($A4265:$K4265)=0,"",IF($M4265="SI","CUFE o factura duplicada dentro del reporte; no se suma dos veces",IF(IFERROR($H4265,0)&lt;=0,"DIAN reporta valor susceptible 0",IF($L4265="NO",IFERROR(LOOKUP(2,1/((LISTS!$M$2:$M$13&lt;&gt;"")*ISNUMBER(SEARCH(LISTS!$M$2:$M$13,$I4265))),LISTS!$O$2:$O$13),"Medio de pago no elegible o no identificado por DIAN"),"Apta automaticamente por pago electronico y base positiva"))))</f>
        <v/>
      </c>
    </row>
    <row r="4266">
      <c r="A4266" s="9" t="n"/>
      <c r="B4266" s="9" t="n"/>
      <c r="C4266" s="12" t="n"/>
      <c r="D4266" s="11" t="n"/>
      <c r="E4266" s="11" t="n"/>
      <c r="F4266" s="11" t="n"/>
      <c r="G4266" s="11" t="n"/>
      <c r="H4266" s="11" t="n"/>
      <c r="I4266" s="9" t="n"/>
      <c r="J4266" s="9" t="n"/>
      <c r="K4266" s="9" t="n"/>
      <c r="L4266" s="9">
        <f>IF(COUNTA($A4266:$K4266)=0,"",IF(AND(IFERROR($H4266,0)&gt;0,LEN(TRIM($K4266&amp;""))&gt;0,IFERROR(LOOKUP(2,1/((LISTS!$M$2:$M$13&lt;&gt;"")*ISNUMBER(SEARCH(LISTS!$M$2:$M$13,$I4266))),LISTS!$N$2:$N$13),"NO")="SI"),"SI","NO"))</f>
        <v/>
      </c>
      <c r="M4266" s="9">
        <f>IF(COUNTA($A4266:$K4266)=0,"",IF($K4266&lt;&gt;"",IF(COUNTIF($K$19:$K4266,$K4266)&gt;1,"SI","NO"),IF(COUNTIFS($A$19:$A4266,$A4266,$C$19:$C4266,$C4266,$J$19:$J4266,$J4266,$D$19:$D4266,$D4266)&gt;1,"SI","NO")))</f>
        <v/>
      </c>
      <c r="N4266" s="11">
        <f>IF(COUNTA($A4266:$K4266)=0,"",IF(AND($L4266="SI",$M4266="NO"),IFERROR($H4266,0),0))</f>
        <v/>
      </c>
      <c r="O4266" s="9">
        <f>IF(COUNTA($A4266:$K4266)=0,"",IF($M4266="SI","CUFE o factura duplicada dentro del reporte; no se suma dos veces",IF(IFERROR($H4266,0)&lt;=0,"DIAN reporta valor susceptible 0",IF($L4266="NO",IFERROR(LOOKUP(2,1/((LISTS!$M$2:$M$13&lt;&gt;"")*ISNUMBER(SEARCH(LISTS!$M$2:$M$13,$I4266))),LISTS!$O$2:$O$13),"Medio de pago no elegible o no identificado por DIAN"),"Apta automaticamente por pago electronico y base positiva"))))</f>
        <v/>
      </c>
    </row>
    <row r="4267">
      <c r="A4267" s="9" t="n"/>
      <c r="B4267" s="9" t="n"/>
      <c r="C4267" s="12" t="n"/>
      <c r="D4267" s="11" t="n"/>
      <c r="E4267" s="11" t="n"/>
      <c r="F4267" s="11" t="n"/>
      <c r="G4267" s="11" t="n"/>
      <c r="H4267" s="11" t="n"/>
      <c r="I4267" s="9" t="n"/>
      <c r="J4267" s="9" t="n"/>
      <c r="K4267" s="9" t="n"/>
      <c r="L4267" s="9">
        <f>IF(COUNTA($A4267:$K4267)=0,"",IF(AND(IFERROR($H4267,0)&gt;0,LEN(TRIM($K4267&amp;""))&gt;0,IFERROR(LOOKUP(2,1/((LISTS!$M$2:$M$13&lt;&gt;"")*ISNUMBER(SEARCH(LISTS!$M$2:$M$13,$I4267))),LISTS!$N$2:$N$13),"NO")="SI"),"SI","NO"))</f>
        <v/>
      </c>
      <c r="M4267" s="9">
        <f>IF(COUNTA($A4267:$K4267)=0,"",IF($K4267&lt;&gt;"",IF(COUNTIF($K$19:$K4267,$K4267)&gt;1,"SI","NO"),IF(COUNTIFS($A$19:$A4267,$A4267,$C$19:$C4267,$C4267,$J$19:$J4267,$J4267,$D$19:$D4267,$D4267)&gt;1,"SI","NO")))</f>
        <v/>
      </c>
      <c r="N4267" s="11">
        <f>IF(COUNTA($A4267:$K4267)=0,"",IF(AND($L4267="SI",$M4267="NO"),IFERROR($H4267,0),0))</f>
        <v/>
      </c>
      <c r="O4267" s="9">
        <f>IF(COUNTA($A4267:$K4267)=0,"",IF($M4267="SI","CUFE o factura duplicada dentro del reporte; no se suma dos veces",IF(IFERROR($H4267,0)&lt;=0,"DIAN reporta valor susceptible 0",IF($L4267="NO",IFERROR(LOOKUP(2,1/((LISTS!$M$2:$M$13&lt;&gt;"")*ISNUMBER(SEARCH(LISTS!$M$2:$M$13,$I4267))),LISTS!$O$2:$O$13),"Medio de pago no elegible o no identificado por DIAN"),"Apta automaticamente por pago electronico y base positiva"))))</f>
        <v/>
      </c>
    </row>
    <row r="4268">
      <c r="A4268" s="9" t="n"/>
      <c r="B4268" s="9" t="n"/>
      <c r="C4268" s="12" t="n"/>
      <c r="D4268" s="11" t="n"/>
      <c r="E4268" s="11" t="n"/>
      <c r="F4268" s="11" t="n"/>
      <c r="G4268" s="11" t="n"/>
      <c r="H4268" s="11" t="n"/>
      <c r="I4268" s="9" t="n"/>
      <c r="J4268" s="9" t="n"/>
      <c r="K4268" s="9" t="n"/>
      <c r="L4268" s="9">
        <f>IF(COUNTA($A4268:$K4268)=0,"",IF(AND(IFERROR($H4268,0)&gt;0,LEN(TRIM($K4268&amp;""))&gt;0,IFERROR(LOOKUP(2,1/((LISTS!$M$2:$M$13&lt;&gt;"")*ISNUMBER(SEARCH(LISTS!$M$2:$M$13,$I4268))),LISTS!$N$2:$N$13),"NO")="SI"),"SI","NO"))</f>
        <v/>
      </c>
      <c r="M4268" s="9">
        <f>IF(COUNTA($A4268:$K4268)=0,"",IF($K4268&lt;&gt;"",IF(COUNTIF($K$19:$K4268,$K4268)&gt;1,"SI","NO"),IF(COUNTIFS($A$19:$A4268,$A4268,$C$19:$C4268,$C4268,$J$19:$J4268,$J4268,$D$19:$D4268,$D4268)&gt;1,"SI","NO")))</f>
        <v/>
      </c>
      <c r="N4268" s="11">
        <f>IF(COUNTA($A4268:$K4268)=0,"",IF(AND($L4268="SI",$M4268="NO"),IFERROR($H4268,0),0))</f>
        <v/>
      </c>
      <c r="O4268" s="9">
        <f>IF(COUNTA($A4268:$K4268)=0,"",IF($M4268="SI","CUFE o factura duplicada dentro del reporte; no se suma dos veces",IF(IFERROR($H4268,0)&lt;=0,"DIAN reporta valor susceptible 0",IF($L4268="NO",IFERROR(LOOKUP(2,1/((LISTS!$M$2:$M$13&lt;&gt;"")*ISNUMBER(SEARCH(LISTS!$M$2:$M$13,$I4268))),LISTS!$O$2:$O$13),"Medio de pago no elegible o no identificado por DIAN"),"Apta automaticamente por pago electronico y base positiva"))))</f>
        <v/>
      </c>
    </row>
    <row r="4269">
      <c r="A4269" s="9" t="n"/>
      <c r="B4269" s="9" t="n"/>
      <c r="C4269" s="12" t="n"/>
      <c r="D4269" s="11" t="n"/>
      <c r="E4269" s="11" t="n"/>
      <c r="F4269" s="11" t="n"/>
      <c r="G4269" s="11" t="n"/>
      <c r="H4269" s="11" t="n"/>
      <c r="I4269" s="9" t="n"/>
      <c r="J4269" s="9" t="n"/>
      <c r="K4269" s="9" t="n"/>
      <c r="L4269" s="9">
        <f>IF(COUNTA($A4269:$K4269)=0,"",IF(AND(IFERROR($H4269,0)&gt;0,LEN(TRIM($K4269&amp;""))&gt;0,IFERROR(LOOKUP(2,1/((LISTS!$M$2:$M$13&lt;&gt;"")*ISNUMBER(SEARCH(LISTS!$M$2:$M$13,$I4269))),LISTS!$N$2:$N$13),"NO")="SI"),"SI","NO"))</f>
        <v/>
      </c>
      <c r="M4269" s="9">
        <f>IF(COUNTA($A4269:$K4269)=0,"",IF($K4269&lt;&gt;"",IF(COUNTIF($K$19:$K4269,$K4269)&gt;1,"SI","NO"),IF(COUNTIFS($A$19:$A4269,$A4269,$C$19:$C4269,$C4269,$J$19:$J4269,$J4269,$D$19:$D4269,$D4269)&gt;1,"SI","NO")))</f>
        <v/>
      </c>
      <c r="N4269" s="11">
        <f>IF(COUNTA($A4269:$K4269)=0,"",IF(AND($L4269="SI",$M4269="NO"),IFERROR($H4269,0),0))</f>
        <v/>
      </c>
      <c r="O4269" s="9">
        <f>IF(COUNTA($A4269:$K4269)=0,"",IF($M4269="SI","CUFE o factura duplicada dentro del reporte; no se suma dos veces",IF(IFERROR($H4269,0)&lt;=0,"DIAN reporta valor susceptible 0",IF($L4269="NO",IFERROR(LOOKUP(2,1/((LISTS!$M$2:$M$13&lt;&gt;"")*ISNUMBER(SEARCH(LISTS!$M$2:$M$13,$I4269))),LISTS!$O$2:$O$13),"Medio de pago no elegible o no identificado por DIAN"),"Apta automaticamente por pago electronico y base positiva"))))</f>
        <v/>
      </c>
    </row>
    <row r="4270">
      <c r="A4270" s="9" t="n"/>
      <c r="B4270" s="9" t="n"/>
      <c r="C4270" s="12" t="n"/>
      <c r="D4270" s="11" t="n"/>
      <c r="E4270" s="11" t="n"/>
      <c r="F4270" s="11" t="n"/>
      <c r="G4270" s="11" t="n"/>
      <c r="H4270" s="11" t="n"/>
      <c r="I4270" s="9" t="n"/>
      <c r="J4270" s="9" t="n"/>
      <c r="K4270" s="9" t="n"/>
      <c r="L4270" s="9">
        <f>IF(COUNTA($A4270:$K4270)=0,"",IF(AND(IFERROR($H4270,0)&gt;0,LEN(TRIM($K4270&amp;""))&gt;0,IFERROR(LOOKUP(2,1/((LISTS!$M$2:$M$13&lt;&gt;"")*ISNUMBER(SEARCH(LISTS!$M$2:$M$13,$I4270))),LISTS!$N$2:$N$13),"NO")="SI"),"SI","NO"))</f>
        <v/>
      </c>
      <c r="M4270" s="9">
        <f>IF(COUNTA($A4270:$K4270)=0,"",IF($K4270&lt;&gt;"",IF(COUNTIF($K$19:$K4270,$K4270)&gt;1,"SI","NO"),IF(COUNTIFS($A$19:$A4270,$A4270,$C$19:$C4270,$C4270,$J$19:$J4270,$J4270,$D$19:$D4270,$D4270)&gt;1,"SI","NO")))</f>
        <v/>
      </c>
      <c r="N4270" s="11">
        <f>IF(COUNTA($A4270:$K4270)=0,"",IF(AND($L4270="SI",$M4270="NO"),IFERROR($H4270,0),0))</f>
        <v/>
      </c>
      <c r="O4270" s="9">
        <f>IF(COUNTA($A4270:$K4270)=0,"",IF($M4270="SI","CUFE o factura duplicada dentro del reporte; no se suma dos veces",IF(IFERROR($H4270,0)&lt;=0,"DIAN reporta valor susceptible 0",IF($L4270="NO",IFERROR(LOOKUP(2,1/((LISTS!$M$2:$M$13&lt;&gt;"")*ISNUMBER(SEARCH(LISTS!$M$2:$M$13,$I4270))),LISTS!$O$2:$O$13),"Medio de pago no elegible o no identificado por DIAN"),"Apta automaticamente por pago electronico y base positiva"))))</f>
        <v/>
      </c>
    </row>
    <row r="4271">
      <c r="A4271" s="9" t="n"/>
      <c r="B4271" s="9" t="n"/>
      <c r="C4271" s="12" t="n"/>
      <c r="D4271" s="11" t="n"/>
      <c r="E4271" s="11" t="n"/>
      <c r="F4271" s="11" t="n"/>
      <c r="G4271" s="11" t="n"/>
      <c r="H4271" s="11" t="n"/>
      <c r="I4271" s="9" t="n"/>
      <c r="J4271" s="9" t="n"/>
      <c r="K4271" s="9" t="n"/>
      <c r="L4271" s="9">
        <f>IF(COUNTA($A4271:$K4271)=0,"",IF(AND(IFERROR($H4271,0)&gt;0,LEN(TRIM($K4271&amp;""))&gt;0,IFERROR(LOOKUP(2,1/((LISTS!$M$2:$M$13&lt;&gt;"")*ISNUMBER(SEARCH(LISTS!$M$2:$M$13,$I4271))),LISTS!$N$2:$N$13),"NO")="SI"),"SI","NO"))</f>
        <v/>
      </c>
      <c r="M4271" s="9">
        <f>IF(COUNTA($A4271:$K4271)=0,"",IF($K4271&lt;&gt;"",IF(COUNTIF($K$19:$K4271,$K4271)&gt;1,"SI","NO"),IF(COUNTIFS($A$19:$A4271,$A4271,$C$19:$C4271,$C4271,$J$19:$J4271,$J4271,$D$19:$D4271,$D4271)&gt;1,"SI","NO")))</f>
        <v/>
      </c>
      <c r="N4271" s="11">
        <f>IF(COUNTA($A4271:$K4271)=0,"",IF(AND($L4271="SI",$M4271="NO"),IFERROR($H4271,0),0))</f>
        <v/>
      </c>
      <c r="O4271" s="9">
        <f>IF(COUNTA($A4271:$K4271)=0,"",IF($M4271="SI","CUFE o factura duplicada dentro del reporte; no se suma dos veces",IF(IFERROR($H4271,0)&lt;=0,"DIAN reporta valor susceptible 0",IF($L4271="NO",IFERROR(LOOKUP(2,1/((LISTS!$M$2:$M$13&lt;&gt;"")*ISNUMBER(SEARCH(LISTS!$M$2:$M$13,$I4271))),LISTS!$O$2:$O$13),"Medio de pago no elegible o no identificado por DIAN"),"Apta automaticamente por pago electronico y base positiva"))))</f>
        <v/>
      </c>
    </row>
    <row r="4272">
      <c r="A4272" s="9" t="n"/>
      <c r="B4272" s="9" t="n"/>
      <c r="C4272" s="12" t="n"/>
      <c r="D4272" s="11" t="n"/>
      <c r="E4272" s="11" t="n"/>
      <c r="F4272" s="11" t="n"/>
      <c r="G4272" s="11" t="n"/>
      <c r="H4272" s="11" t="n"/>
      <c r="I4272" s="9" t="n"/>
      <c r="J4272" s="9" t="n"/>
      <c r="K4272" s="9" t="n"/>
      <c r="L4272" s="9">
        <f>IF(COUNTA($A4272:$K4272)=0,"",IF(AND(IFERROR($H4272,0)&gt;0,LEN(TRIM($K4272&amp;""))&gt;0,IFERROR(LOOKUP(2,1/((LISTS!$M$2:$M$13&lt;&gt;"")*ISNUMBER(SEARCH(LISTS!$M$2:$M$13,$I4272))),LISTS!$N$2:$N$13),"NO")="SI"),"SI","NO"))</f>
        <v/>
      </c>
      <c r="M4272" s="9">
        <f>IF(COUNTA($A4272:$K4272)=0,"",IF($K4272&lt;&gt;"",IF(COUNTIF($K$19:$K4272,$K4272)&gt;1,"SI","NO"),IF(COUNTIFS($A$19:$A4272,$A4272,$C$19:$C4272,$C4272,$J$19:$J4272,$J4272,$D$19:$D4272,$D4272)&gt;1,"SI","NO")))</f>
        <v/>
      </c>
      <c r="N4272" s="11">
        <f>IF(COUNTA($A4272:$K4272)=0,"",IF(AND($L4272="SI",$M4272="NO"),IFERROR($H4272,0),0))</f>
        <v/>
      </c>
      <c r="O4272" s="9">
        <f>IF(COUNTA($A4272:$K4272)=0,"",IF($M4272="SI","CUFE o factura duplicada dentro del reporte; no se suma dos veces",IF(IFERROR($H4272,0)&lt;=0,"DIAN reporta valor susceptible 0",IF($L4272="NO",IFERROR(LOOKUP(2,1/((LISTS!$M$2:$M$13&lt;&gt;"")*ISNUMBER(SEARCH(LISTS!$M$2:$M$13,$I4272))),LISTS!$O$2:$O$13),"Medio de pago no elegible o no identificado por DIAN"),"Apta automaticamente por pago electronico y base positiva"))))</f>
        <v/>
      </c>
    </row>
    <row r="4273">
      <c r="A4273" s="9" t="n"/>
      <c r="B4273" s="9" t="n"/>
      <c r="C4273" s="12" t="n"/>
      <c r="D4273" s="11" t="n"/>
      <c r="E4273" s="11" t="n"/>
      <c r="F4273" s="11" t="n"/>
      <c r="G4273" s="11" t="n"/>
      <c r="H4273" s="11" t="n"/>
      <c r="I4273" s="9" t="n"/>
      <c r="J4273" s="9" t="n"/>
      <c r="K4273" s="9" t="n"/>
      <c r="L4273" s="9">
        <f>IF(COUNTA($A4273:$K4273)=0,"",IF(AND(IFERROR($H4273,0)&gt;0,LEN(TRIM($K4273&amp;""))&gt;0,IFERROR(LOOKUP(2,1/((LISTS!$M$2:$M$13&lt;&gt;"")*ISNUMBER(SEARCH(LISTS!$M$2:$M$13,$I4273))),LISTS!$N$2:$N$13),"NO")="SI"),"SI","NO"))</f>
        <v/>
      </c>
      <c r="M4273" s="9">
        <f>IF(COUNTA($A4273:$K4273)=0,"",IF($K4273&lt;&gt;"",IF(COUNTIF($K$19:$K4273,$K4273)&gt;1,"SI","NO"),IF(COUNTIFS($A$19:$A4273,$A4273,$C$19:$C4273,$C4273,$J$19:$J4273,$J4273,$D$19:$D4273,$D4273)&gt;1,"SI","NO")))</f>
        <v/>
      </c>
      <c r="N4273" s="11">
        <f>IF(COUNTA($A4273:$K4273)=0,"",IF(AND($L4273="SI",$M4273="NO"),IFERROR($H4273,0),0))</f>
        <v/>
      </c>
      <c r="O4273" s="9">
        <f>IF(COUNTA($A4273:$K4273)=0,"",IF($M4273="SI","CUFE o factura duplicada dentro del reporte; no se suma dos veces",IF(IFERROR($H4273,0)&lt;=0,"DIAN reporta valor susceptible 0",IF($L4273="NO",IFERROR(LOOKUP(2,1/((LISTS!$M$2:$M$13&lt;&gt;"")*ISNUMBER(SEARCH(LISTS!$M$2:$M$13,$I4273))),LISTS!$O$2:$O$13),"Medio de pago no elegible o no identificado por DIAN"),"Apta automaticamente por pago electronico y base positiva"))))</f>
        <v/>
      </c>
    </row>
    <row r="4274">
      <c r="A4274" s="9" t="n"/>
      <c r="B4274" s="9" t="n"/>
      <c r="C4274" s="12" t="n"/>
      <c r="D4274" s="11" t="n"/>
      <c r="E4274" s="11" t="n"/>
      <c r="F4274" s="11" t="n"/>
      <c r="G4274" s="11" t="n"/>
      <c r="H4274" s="11" t="n"/>
      <c r="I4274" s="9" t="n"/>
      <c r="J4274" s="9" t="n"/>
      <c r="K4274" s="9" t="n"/>
      <c r="L4274" s="9">
        <f>IF(COUNTA($A4274:$K4274)=0,"",IF(AND(IFERROR($H4274,0)&gt;0,LEN(TRIM($K4274&amp;""))&gt;0,IFERROR(LOOKUP(2,1/((LISTS!$M$2:$M$13&lt;&gt;"")*ISNUMBER(SEARCH(LISTS!$M$2:$M$13,$I4274))),LISTS!$N$2:$N$13),"NO")="SI"),"SI","NO"))</f>
        <v/>
      </c>
      <c r="M4274" s="9">
        <f>IF(COUNTA($A4274:$K4274)=0,"",IF($K4274&lt;&gt;"",IF(COUNTIF($K$19:$K4274,$K4274)&gt;1,"SI","NO"),IF(COUNTIFS($A$19:$A4274,$A4274,$C$19:$C4274,$C4274,$J$19:$J4274,$J4274,$D$19:$D4274,$D4274)&gt;1,"SI","NO")))</f>
        <v/>
      </c>
      <c r="N4274" s="11">
        <f>IF(COUNTA($A4274:$K4274)=0,"",IF(AND($L4274="SI",$M4274="NO"),IFERROR($H4274,0),0))</f>
        <v/>
      </c>
      <c r="O4274" s="9">
        <f>IF(COUNTA($A4274:$K4274)=0,"",IF($M4274="SI","CUFE o factura duplicada dentro del reporte; no se suma dos veces",IF(IFERROR($H4274,0)&lt;=0,"DIAN reporta valor susceptible 0",IF($L4274="NO",IFERROR(LOOKUP(2,1/((LISTS!$M$2:$M$13&lt;&gt;"")*ISNUMBER(SEARCH(LISTS!$M$2:$M$13,$I4274))),LISTS!$O$2:$O$13),"Medio de pago no elegible o no identificado por DIAN"),"Apta automaticamente por pago electronico y base positiva"))))</f>
        <v/>
      </c>
    </row>
    <row r="4275">
      <c r="A4275" s="9" t="n"/>
      <c r="B4275" s="9" t="n"/>
      <c r="C4275" s="12" t="n"/>
      <c r="D4275" s="11" t="n"/>
      <c r="E4275" s="11" t="n"/>
      <c r="F4275" s="11" t="n"/>
      <c r="G4275" s="11" t="n"/>
      <c r="H4275" s="11" t="n"/>
      <c r="I4275" s="9" t="n"/>
      <c r="J4275" s="9" t="n"/>
      <c r="K4275" s="9" t="n"/>
      <c r="L4275" s="9">
        <f>IF(COUNTA($A4275:$K4275)=0,"",IF(AND(IFERROR($H4275,0)&gt;0,LEN(TRIM($K4275&amp;""))&gt;0,IFERROR(LOOKUP(2,1/((LISTS!$M$2:$M$13&lt;&gt;"")*ISNUMBER(SEARCH(LISTS!$M$2:$M$13,$I4275))),LISTS!$N$2:$N$13),"NO")="SI"),"SI","NO"))</f>
        <v/>
      </c>
      <c r="M4275" s="9">
        <f>IF(COUNTA($A4275:$K4275)=0,"",IF($K4275&lt;&gt;"",IF(COUNTIF($K$19:$K4275,$K4275)&gt;1,"SI","NO"),IF(COUNTIFS($A$19:$A4275,$A4275,$C$19:$C4275,$C4275,$J$19:$J4275,$J4275,$D$19:$D4275,$D4275)&gt;1,"SI","NO")))</f>
        <v/>
      </c>
      <c r="N4275" s="11">
        <f>IF(COUNTA($A4275:$K4275)=0,"",IF(AND($L4275="SI",$M4275="NO"),IFERROR($H4275,0),0))</f>
        <v/>
      </c>
      <c r="O4275" s="9">
        <f>IF(COUNTA($A4275:$K4275)=0,"",IF($M4275="SI","CUFE o factura duplicada dentro del reporte; no se suma dos veces",IF(IFERROR($H4275,0)&lt;=0,"DIAN reporta valor susceptible 0",IF($L4275="NO",IFERROR(LOOKUP(2,1/((LISTS!$M$2:$M$13&lt;&gt;"")*ISNUMBER(SEARCH(LISTS!$M$2:$M$13,$I4275))),LISTS!$O$2:$O$13),"Medio de pago no elegible o no identificado por DIAN"),"Apta automaticamente por pago electronico y base positiva"))))</f>
        <v/>
      </c>
    </row>
    <row r="4276">
      <c r="A4276" s="9" t="n"/>
      <c r="B4276" s="9" t="n"/>
      <c r="C4276" s="12" t="n"/>
      <c r="D4276" s="11" t="n"/>
      <c r="E4276" s="11" t="n"/>
      <c r="F4276" s="11" t="n"/>
      <c r="G4276" s="11" t="n"/>
      <c r="H4276" s="11" t="n"/>
      <c r="I4276" s="9" t="n"/>
      <c r="J4276" s="9" t="n"/>
      <c r="K4276" s="9" t="n"/>
      <c r="L4276" s="9">
        <f>IF(COUNTA($A4276:$K4276)=0,"",IF(AND(IFERROR($H4276,0)&gt;0,LEN(TRIM($K4276&amp;""))&gt;0,IFERROR(LOOKUP(2,1/((LISTS!$M$2:$M$13&lt;&gt;"")*ISNUMBER(SEARCH(LISTS!$M$2:$M$13,$I4276))),LISTS!$N$2:$N$13),"NO")="SI"),"SI","NO"))</f>
        <v/>
      </c>
      <c r="M4276" s="9">
        <f>IF(COUNTA($A4276:$K4276)=0,"",IF($K4276&lt;&gt;"",IF(COUNTIF($K$19:$K4276,$K4276)&gt;1,"SI","NO"),IF(COUNTIFS($A$19:$A4276,$A4276,$C$19:$C4276,$C4276,$J$19:$J4276,$J4276,$D$19:$D4276,$D4276)&gt;1,"SI","NO")))</f>
        <v/>
      </c>
      <c r="N4276" s="11">
        <f>IF(COUNTA($A4276:$K4276)=0,"",IF(AND($L4276="SI",$M4276="NO"),IFERROR($H4276,0),0))</f>
        <v/>
      </c>
      <c r="O4276" s="9">
        <f>IF(COUNTA($A4276:$K4276)=0,"",IF($M4276="SI","CUFE o factura duplicada dentro del reporte; no se suma dos veces",IF(IFERROR($H4276,0)&lt;=0,"DIAN reporta valor susceptible 0",IF($L4276="NO",IFERROR(LOOKUP(2,1/((LISTS!$M$2:$M$13&lt;&gt;"")*ISNUMBER(SEARCH(LISTS!$M$2:$M$13,$I4276))),LISTS!$O$2:$O$13),"Medio de pago no elegible o no identificado por DIAN"),"Apta automaticamente por pago electronico y base positiva"))))</f>
        <v/>
      </c>
    </row>
    <row r="4277">
      <c r="A4277" s="9" t="n"/>
      <c r="B4277" s="9" t="n"/>
      <c r="C4277" s="12" t="n"/>
      <c r="D4277" s="11" t="n"/>
      <c r="E4277" s="11" t="n"/>
      <c r="F4277" s="11" t="n"/>
      <c r="G4277" s="11" t="n"/>
      <c r="H4277" s="11" t="n"/>
      <c r="I4277" s="9" t="n"/>
      <c r="J4277" s="9" t="n"/>
      <c r="K4277" s="9" t="n"/>
      <c r="L4277" s="9">
        <f>IF(COUNTA($A4277:$K4277)=0,"",IF(AND(IFERROR($H4277,0)&gt;0,LEN(TRIM($K4277&amp;""))&gt;0,IFERROR(LOOKUP(2,1/((LISTS!$M$2:$M$13&lt;&gt;"")*ISNUMBER(SEARCH(LISTS!$M$2:$M$13,$I4277))),LISTS!$N$2:$N$13),"NO")="SI"),"SI","NO"))</f>
        <v/>
      </c>
      <c r="M4277" s="9">
        <f>IF(COUNTA($A4277:$K4277)=0,"",IF($K4277&lt;&gt;"",IF(COUNTIF($K$19:$K4277,$K4277)&gt;1,"SI","NO"),IF(COUNTIFS($A$19:$A4277,$A4277,$C$19:$C4277,$C4277,$J$19:$J4277,$J4277,$D$19:$D4277,$D4277)&gt;1,"SI","NO")))</f>
        <v/>
      </c>
      <c r="N4277" s="11">
        <f>IF(COUNTA($A4277:$K4277)=0,"",IF(AND($L4277="SI",$M4277="NO"),IFERROR($H4277,0),0))</f>
        <v/>
      </c>
      <c r="O4277" s="9">
        <f>IF(COUNTA($A4277:$K4277)=0,"",IF($M4277="SI","CUFE o factura duplicada dentro del reporte; no se suma dos veces",IF(IFERROR($H4277,0)&lt;=0,"DIAN reporta valor susceptible 0",IF($L4277="NO",IFERROR(LOOKUP(2,1/((LISTS!$M$2:$M$13&lt;&gt;"")*ISNUMBER(SEARCH(LISTS!$M$2:$M$13,$I4277))),LISTS!$O$2:$O$13),"Medio de pago no elegible o no identificado por DIAN"),"Apta automaticamente por pago electronico y base positiva"))))</f>
        <v/>
      </c>
    </row>
    <row r="4278">
      <c r="A4278" s="9" t="n"/>
      <c r="B4278" s="9" t="n"/>
      <c r="C4278" s="12" t="n"/>
      <c r="D4278" s="11" t="n"/>
      <c r="E4278" s="11" t="n"/>
      <c r="F4278" s="11" t="n"/>
      <c r="G4278" s="11" t="n"/>
      <c r="H4278" s="11" t="n"/>
      <c r="I4278" s="9" t="n"/>
      <c r="J4278" s="9" t="n"/>
      <c r="K4278" s="9" t="n"/>
      <c r="L4278" s="9">
        <f>IF(COUNTA($A4278:$K4278)=0,"",IF(AND(IFERROR($H4278,0)&gt;0,LEN(TRIM($K4278&amp;""))&gt;0,IFERROR(LOOKUP(2,1/((LISTS!$M$2:$M$13&lt;&gt;"")*ISNUMBER(SEARCH(LISTS!$M$2:$M$13,$I4278))),LISTS!$N$2:$N$13),"NO")="SI"),"SI","NO"))</f>
        <v/>
      </c>
      <c r="M4278" s="9">
        <f>IF(COUNTA($A4278:$K4278)=0,"",IF($K4278&lt;&gt;"",IF(COUNTIF($K$19:$K4278,$K4278)&gt;1,"SI","NO"),IF(COUNTIFS($A$19:$A4278,$A4278,$C$19:$C4278,$C4278,$J$19:$J4278,$J4278,$D$19:$D4278,$D4278)&gt;1,"SI","NO")))</f>
        <v/>
      </c>
      <c r="N4278" s="11">
        <f>IF(COUNTA($A4278:$K4278)=0,"",IF(AND($L4278="SI",$M4278="NO"),IFERROR($H4278,0),0))</f>
        <v/>
      </c>
      <c r="O4278" s="9">
        <f>IF(COUNTA($A4278:$K4278)=0,"",IF($M4278="SI","CUFE o factura duplicada dentro del reporte; no se suma dos veces",IF(IFERROR($H4278,0)&lt;=0,"DIAN reporta valor susceptible 0",IF($L4278="NO",IFERROR(LOOKUP(2,1/((LISTS!$M$2:$M$13&lt;&gt;"")*ISNUMBER(SEARCH(LISTS!$M$2:$M$13,$I4278))),LISTS!$O$2:$O$13),"Medio de pago no elegible o no identificado por DIAN"),"Apta automaticamente por pago electronico y base positiva"))))</f>
        <v/>
      </c>
    </row>
    <row r="4279">
      <c r="A4279" s="9" t="n"/>
      <c r="B4279" s="9" t="n"/>
      <c r="C4279" s="12" t="n"/>
      <c r="D4279" s="11" t="n"/>
      <c r="E4279" s="11" t="n"/>
      <c r="F4279" s="11" t="n"/>
      <c r="G4279" s="11" t="n"/>
      <c r="H4279" s="11" t="n"/>
      <c r="I4279" s="9" t="n"/>
      <c r="J4279" s="9" t="n"/>
      <c r="K4279" s="9" t="n"/>
      <c r="L4279" s="9">
        <f>IF(COUNTA($A4279:$K4279)=0,"",IF(AND(IFERROR($H4279,0)&gt;0,LEN(TRIM($K4279&amp;""))&gt;0,IFERROR(LOOKUP(2,1/((LISTS!$M$2:$M$13&lt;&gt;"")*ISNUMBER(SEARCH(LISTS!$M$2:$M$13,$I4279))),LISTS!$N$2:$N$13),"NO")="SI"),"SI","NO"))</f>
        <v/>
      </c>
      <c r="M4279" s="9">
        <f>IF(COUNTA($A4279:$K4279)=0,"",IF($K4279&lt;&gt;"",IF(COUNTIF($K$19:$K4279,$K4279)&gt;1,"SI","NO"),IF(COUNTIFS($A$19:$A4279,$A4279,$C$19:$C4279,$C4279,$J$19:$J4279,$J4279,$D$19:$D4279,$D4279)&gt;1,"SI","NO")))</f>
        <v/>
      </c>
      <c r="N4279" s="11">
        <f>IF(COUNTA($A4279:$K4279)=0,"",IF(AND($L4279="SI",$M4279="NO"),IFERROR($H4279,0),0))</f>
        <v/>
      </c>
      <c r="O4279" s="9">
        <f>IF(COUNTA($A4279:$K4279)=0,"",IF($M4279="SI","CUFE o factura duplicada dentro del reporte; no se suma dos veces",IF(IFERROR($H4279,0)&lt;=0,"DIAN reporta valor susceptible 0",IF($L4279="NO",IFERROR(LOOKUP(2,1/((LISTS!$M$2:$M$13&lt;&gt;"")*ISNUMBER(SEARCH(LISTS!$M$2:$M$13,$I4279))),LISTS!$O$2:$O$13),"Medio de pago no elegible o no identificado por DIAN"),"Apta automaticamente por pago electronico y base positiva"))))</f>
        <v/>
      </c>
    </row>
    <row r="4280">
      <c r="A4280" s="9" t="n"/>
      <c r="B4280" s="9" t="n"/>
      <c r="C4280" s="12" t="n"/>
      <c r="D4280" s="11" t="n"/>
      <c r="E4280" s="11" t="n"/>
      <c r="F4280" s="11" t="n"/>
      <c r="G4280" s="11" t="n"/>
      <c r="H4280" s="11" t="n"/>
      <c r="I4280" s="9" t="n"/>
      <c r="J4280" s="9" t="n"/>
      <c r="K4280" s="9" t="n"/>
      <c r="L4280" s="9">
        <f>IF(COUNTA($A4280:$K4280)=0,"",IF(AND(IFERROR($H4280,0)&gt;0,LEN(TRIM($K4280&amp;""))&gt;0,IFERROR(LOOKUP(2,1/((LISTS!$M$2:$M$13&lt;&gt;"")*ISNUMBER(SEARCH(LISTS!$M$2:$M$13,$I4280))),LISTS!$N$2:$N$13),"NO")="SI"),"SI","NO"))</f>
        <v/>
      </c>
      <c r="M4280" s="9">
        <f>IF(COUNTA($A4280:$K4280)=0,"",IF($K4280&lt;&gt;"",IF(COUNTIF($K$19:$K4280,$K4280)&gt;1,"SI","NO"),IF(COUNTIFS($A$19:$A4280,$A4280,$C$19:$C4280,$C4280,$J$19:$J4280,$J4280,$D$19:$D4280,$D4280)&gt;1,"SI","NO")))</f>
        <v/>
      </c>
      <c r="N4280" s="11">
        <f>IF(COUNTA($A4280:$K4280)=0,"",IF(AND($L4280="SI",$M4280="NO"),IFERROR($H4280,0),0))</f>
        <v/>
      </c>
      <c r="O4280" s="9">
        <f>IF(COUNTA($A4280:$K4280)=0,"",IF($M4280="SI","CUFE o factura duplicada dentro del reporte; no se suma dos veces",IF(IFERROR($H4280,0)&lt;=0,"DIAN reporta valor susceptible 0",IF($L4280="NO",IFERROR(LOOKUP(2,1/((LISTS!$M$2:$M$13&lt;&gt;"")*ISNUMBER(SEARCH(LISTS!$M$2:$M$13,$I4280))),LISTS!$O$2:$O$13),"Medio de pago no elegible o no identificado por DIAN"),"Apta automaticamente por pago electronico y base positiva"))))</f>
        <v/>
      </c>
    </row>
    <row r="4281">
      <c r="A4281" s="9" t="n"/>
      <c r="B4281" s="9" t="n"/>
      <c r="C4281" s="12" t="n"/>
      <c r="D4281" s="11" t="n"/>
      <c r="E4281" s="11" t="n"/>
      <c r="F4281" s="11" t="n"/>
      <c r="G4281" s="11" t="n"/>
      <c r="H4281" s="11" t="n"/>
      <c r="I4281" s="9" t="n"/>
      <c r="J4281" s="9" t="n"/>
      <c r="K4281" s="9" t="n"/>
      <c r="L4281" s="9">
        <f>IF(COUNTA($A4281:$K4281)=0,"",IF(AND(IFERROR($H4281,0)&gt;0,LEN(TRIM($K4281&amp;""))&gt;0,IFERROR(LOOKUP(2,1/((LISTS!$M$2:$M$13&lt;&gt;"")*ISNUMBER(SEARCH(LISTS!$M$2:$M$13,$I4281))),LISTS!$N$2:$N$13),"NO")="SI"),"SI","NO"))</f>
        <v/>
      </c>
      <c r="M4281" s="9">
        <f>IF(COUNTA($A4281:$K4281)=0,"",IF($K4281&lt;&gt;"",IF(COUNTIF($K$19:$K4281,$K4281)&gt;1,"SI","NO"),IF(COUNTIFS($A$19:$A4281,$A4281,$C$19:$C4281,$C4281,$J$19:$J4281,$J4281,$D$19:$D4281,$D4281)&gt;1,"SI","NO")))</f>
        <v/>
      </c>
      <c r="N4281" s="11">
        <f>IF(COUNTA($A4281:$K4281)=0,"",IF(AND($L4281="SI",$M4281="NO"),IFERROR($H4281,0),0))</f>
        <v/>
      </c>
      <c r="O4281" s="9">
        <f>IF(COUNTA($A4281:$K4281)=0,"",IF($M4281="SI","CUFE o factura duplicada dentro del reporte; no se suma dos veces",IF(IFERROR($H4281,0)&lt;=0,"DIAN reporta valor susceptible 0",IF($L4281="NO",IFERROR(LOOKUP(2,1/((LISTS!$M$2:$M$13&lt;&gt;"")*ISNUMBER(SEARCH(LISTS!$M$2:$M$13,$I4281))),LISTS!$O$2:$O$13),"Medio de pago no elegible o no identificado por DIAN"),"Apta automaticamente por pago electronico y base positiva"))))</f>
        <v/>
      </c>
    </row>
    <row r="4282">
      <c r="A4282" s="9" t="n"/>
      <c r="B4282" s="9" t="n"/>
      <c r="C4282" s="12" t="n"/>
      <c r="D4282" s="11" t="n"/>
      <c r="E4282" s="11" t="n"/>
      <c r="F4282" s="11" t="n"/>
      <c r="G4282" s="11" t="n"/>
      <c r="H4282" s="11" t="n"/>
      <c r="I4282" s="9" t="n"/>
      <c r="J4282" s="9" t="n"/>
      <c r="K4282" s="9" t="n"/>
      <c r="L4282" s="9">
        <f>IF(COUNTA($A4282:$K4282)=0,"",IF(AND(IFERROR($H4282,0)&gt;0,LEN(TRIM($K4282&amp;""))&gt;0,IFERROR(LOOKUP(2,1/((LISTS!$M$2:$M$13&lt;&gt;"")*ISNUMBER(SEARCH(LISTS!$M$2:$M$13,$I4282))),LISTS!$N$2:$N$13),"NO")="SI"),"SI","NO"))</f>
        <v/>
      </c>
      <c r="M4282" s="9">
        <f>IF(COUNTA($A4282:$K4282)=0,"",IF($K4282&lt;&gt;"",IF(COUNTIF($K$19:$K4282,$K4282)&gt;1,"SI","NO"),IF(COUNTIFS($A$19:$A4282,$A4282,$C$19:$C4282,$C4282,$J$19:$J4282,$J4282,$D$19:$D4282,$D4282)&gt;1,"SI","NO")))</f>
        <v/>
      </c>
      <c r="N4282" s="11">
        <f>IF(COUNTA($A4282:$K4282)=0,"",IF(AND($L4282="SI",$M4282="NO"),IFERROR($H4282,0),0))</f>
        <v/>
      </c>
      <c r="O4282" s="9">
        <f>IF(COUNTA($A4282:$K4282)=0,"",IF($M4282="SI","CUFE o factura duplicada dentro del reporte; no se suma dos veces",IF(IFERROR($H4282,0)&lt;=0,"DIAN reporta valor susceptible 0",IF($L4282="NO",IFERROR(LOOKUP(2,1/((LISTS!$M$2:$M$13&lt;&gt;"")*ISNUMBER(SEARCH(LISTS!$M$2:$M$13,$I4282))),LISTS!$O$2:$O$13),"Medio de pago no elegible o no identificado por DIAN"),"Apta automaticamente por pago electronico y base positiva"))))</f>
        <v/>
      </c>
    </row>
    <row r="4283">
      <c r="A4283" s="9" t="n"/>
      <c r="B4283" s="9" t="n"/>
      <c r="C4283" s="12" t="n"/>
      <c r="D4283" s="11" t="n"/>
      <c r="E4283" s="11" t="n"/>
      <c r="F4283" s="11" t="n"/>
      <c r="G4283" s="11" t="n"/>
      <c r="H4283" s="11" t="n"/>
      <c r="I4283" s="9" t="n"/>
      <c r="J4283" s="9" t="n"/>
      <c r="K4283" s="9" t="n"/>
      <c r="L4283" s="9">
        <f>IF(COUNTA($A4283:$K4283)=0,"",IF(AND(IFERROR($H4283,0)&gt;0,LEN(TRIM($K4283&amp;""))&gt;0,IFERROR(LOOKUP(2,1/((LISTS!$M$2:$M$13&lt;&gt;"")*ISNUMBER(SEARCH(LISTS!$M$2:$M$13,$I4283))),LISTS!$N$2:$N$13),"NO")="SI"),"SI","NO"))</f>
        <v/>
      </c>
      <c r="M4283" s="9">
        <f>IF(COUNTA($A4283:$K4283)=0,"",IF($K4283&lt;&gt;"",IF(COUNTIF($K$19:$K4283,$K4283)&gt;1,"SI","NO"),IF(COUNTIFS($A$19:$A4283,$A4283,$C$19:$C4283,$C4283,$J$19:$J4283,$J4283,$D$19:$D4283,$D4283)&gt;1,"SI","NO")))</f>
        <v/>
      </c>
      <c r="N4283" s="11">
        <f>IF(COUNTA($A4283:$K4283)=0,"",IF(AND($L4283="SI",$M4283="NO"),IFERROR($H4283,0),0))</f>
        <v/>
      </c>
      <c r="O4283" s="9">
        <f>IF(COUNTA($A4283:$K4283)=0,"",IF($M4283="SI","CUFE o factura duplicada dentro del reporte; no se suma dos veces",IF(IFERROR($H4283,0)&lt;=0,"DIAN reporta valor susceptible 0",IF($L4283="NO",IFERROR(LOOKUP(2,1/((LISTS!$M$2:$M$13&lt;&gt;"")*ISNUMBER(SEARCH(LISTS!$M$2:$M$13,$I4283))),LISTS!$O$2:$O$13),"Medio de pago no elegible o no identificado por DIAN"),"Apta automaticamente por pago electronico y base positiva"))))</f>
        <v/>
      </c>
    </row>
    <row r="4284">
      <c r="A4284" s="9" t="n"/>
      <c r="B4284" s="9" t="n"/>
      <c r="C4284" s="12" t="n"/>
      <c r="D4284" s="11" t="n"/>
      <c r="E4284" s="11" t="n"/>
      <c r="F4284" s="11" t="n"/>
      <c r="G4284" s="11" t="n"/>
      <c r="H4284" s="11" t="n"/>
      <c r="I4284" s="9" t="n"/>
      <c r="J4284" s="9" t="n"/>
      <c r="K4284" s="9" t="n"/>
      <c r="L4284" s="9">
        <f>IF(COUNTA($A4284:$K4284)=0,"",IF(AND(IFERROR($H4284,0)&gt;0,LEN(TRIM($K4284&amp;""))&gt;0,IFERROR(LOOKUP(2,1/((LISTS!$M$2:$M$13&lt;&gt;"")*ISNUMBER(SEARCH(LISTS!$M$2:$M$13,$I4284))),LISTS!$N$2:$N$13),"NO")="SI"),"SI","NO"))</f>
        <v/>
      </c>
      <c r="M4284" s="9">
        <f>IF(COUNTA($A4284:$K4284)=0,"",IF($K4284&lt;&gt;"",IF(COUNTIF($K$19:$K4284,$K4284)&gt;1,"SI","NO"),IF(COUNTIFS($A$19:$A4284,$A4284,$C$19:$C4284,$C4284,$J$19:$J4284,$J4284,$D$19:$D4284,$D4284)&gt;1,"SI","NO")))</f>
        <v/>
      </c>
      <c r="N4284" s="11">
        <f>IF(COUNTA($A4284:$K4284)=0,"",IF(AND($L4284="SI",$M4284="NO"),IFERROR($H4284,0),0))</f>
        <v/>
      </c>
      <c r="O4284" s="9">
        <f>IF(COUNTA($A4284:$K4284)=0,"",IF($M4284="SI","CUFE o factura duplicada dentro del reporte; no se suma dos veces",IF(IFERROR($H4284,0)&lt;=0,"DIAN reporta valor susceptible 0",IF($L4284="NO",IFERROR(LOOKUP(2,1/((LISTS!$M$2:$M$13&lt;&gt;"")*ISNUMBER(SEARCH(LISTS!$M$2:$M$13,$I4284))),LISTS!$O$2:$O$13),"Medio de pago no elegible o no identificado por DIAN"),"Apta automaticamente por pago electronico y base positiva"))))</f>
        <v/>
      </c>
    </row>
    <row r="4285">
      <c r="A4285" s="9" t="n"/>
      <c r="B4285" s="9" t="n"/>
      <c r="C4285" s="12" t="n"/>
      <c r="D4285" s="11" t="n"/>
      <c r="E4285" s="11" t="n"/>
      <c r="F4285" s="11" t="n"/>
      <c r="G4285" s="11" t="n"/>
      <c r="H4285" s="11" t="n"/>
      <c r="I4285" s="9" t="n"/>
      <c r="J4285" s="9" t="n"/>
      <c r="K4285" s="9" t="n"/>
      <c r="L4285" s="9">
        <f>IF(COUNTA($A4285:$K4285)=0,"",IF(AND(IFERROR($H4285,0)&gt;0,LEN(TRIM($K4285&amp;""))&gt;0,IFERROR(LOOKUP(2,1/((LISTS!$M$2:$M$13&lt;&gt;"")*ISNUMBER(SEARCH(LISTS!$M$2:$M$13,$I4285))),LISTS!$N$2:$N$13),"NO")="SI"),"SI","NO"))</f>
        <v/>
      </c>
      <c r="M4285" s="9">
        <f>IF(COUNTA($A4285:$K4285)=0,"",IF($K4285&lt;&gt;"",IF(COUNTIF($K$19:$K4285,$K4285)&gt;1,"SI","NO"),IF(COUNTIFS($A$19:$A4285,$A4285,$C$19:$C4285,$C4285,$J$19:$J4285,$J4285,$D$19:$D4285,$D4285)&gt;1,"SI","NO")))</f>
        <v/>
      </c>
      <c r="N4285" s="11">
        <f>IF(COUNTA($A4285:$K4285)=0,"",IF(AND($L4285="SI",$M4285="NO"),IFERROR($H4285,0),0))</f>
        <v/>
      </c>
      <c r="O4285" s="9">
        <f>IF(COUNTA($A4285:$K4285)=0,"",IF($M4285="SI","CUFE o factura duplicada dentro del reporte; no se suma dos veces",IF(IFERROR($H4285,0)&lt;=0,"DIAN reporta valor susceptible 0",IF($L4285="NO",IFERROR(LOOKUP(2,1/((LISTS!$M$2:$M$13&lt;&gt;"")*ISNUMBER(SEARCH(LISTS!$M$2:$M$13,$I4285))),LISTS!$O$2:$O$13),"Medio de pago no elegible o no identificado por DIAN"),"Apta automaticamente por pago electronico y base positiva"))))</f>
        <v/>
      </c>
    </row>
    <row r="4286">
      <c r="A4286" s="9" t="n"/>
      <c r="B4286" s="9" t="n"/>
      <c r="C4286" s="12" t="n"/>
      <c r="D4286" s="11" t="n"/>
      <c r="E4286" s="11" t="n"/>
      <c r="F4286" s="11" t="n"/>
      <c r="G4286" s="11" t="n"/>
      <c r="H4286" s="11" t="n"/>
      <c r="I4286" s="9" t="n"/>
      <c r="J4286" s="9" t="n"/>
      <c r="K4286" s="9" t="n"/>
      <c r="L4286" s="9">
        <f>IF(COUNTA($A4286:$K4286)=0,"",IF(AND(IFERROR($H4286,0)&gt;0,LEN(TRIM($K4286&amp;""))&gt;0,IFERROR(LOOKUP(2,1/((LISTS!$M$2:$M$13&lt;&gt;"")*ISNUMBER(SEARCH(LISTS!$M$2:$M$13,$I4286))),LISTS!$N$2:$N$13),"NO")="SI"),"SI","NO"))</f>
        <v/>
      </c>
      <c r="M4286" s="9">
        <f>IF(COUNTA($A4286:$K4286)=0,"",IF($K4286&lt;&gt;"",IF(COUNTIF($K$19:$K4286,$K4286)&gt;1,"SI","NO"),IF(COUNTIFS($A$19:$A4286,$A4286,$C$19:$C4286,$C4286,$J$19:$J4286,$J4286,$D$19:$D4286,$D4286)&gt;1,"SI","NO")))</f>
        <v/>
      </c>
      <c r="N4286" s="11">
        <f>IF(COUNTA($A4286:$K4286)=0,"",IF(AND($L4286="SI",$M4286="NO"),IFERROR($H4286,0),0))</f>
        <v/>
      </c>
      <c r="O4286" s="9">
        <f>IF(COUNTA($A4286:$K4286)=0,"",IF($M4286="SI","CUFE o factura duplicada dentro del reporte; no se suma dos veces",IF(IFERROR($H4286,0)&lt;=0,"DIAN reporta valor susceptible 0",IF($L4286="NO",IFERROR(LOOKUP(2,1/((LISTS!$M$2:$M$13&lt;&gt;"")*ISNUMBER(SEARCH(LISTS!$M$2:$M$13,$I4286))),LISTS!$O$2:$O$13),"Medio de pago no elegible o no identificado por DIAN"),"Apta automaticamente por pago electronico y base positiva"))))</f>
        <v/>
      </c>
    </row>
    <row r="4287">
      <c r="A4287" s="9" t="n"/>
      <c r="B4287" s="9" t="n"/>
      <c r="C4287" s="12" t="n"/>
      <c r="D4287" s="11" t="n"/>
      <c r="E4287" s="11" t="n"/>
      <c r="F4287" s="11" t="n"/>
      <c r="G4287" s="11" t="n"/>
      <c r="H4287" s="11" t="n"/>
      <c r="I4287" s="9" t="n"/>
      <c r="J4287" s="9" t="n"/>
      <c r="K4287" s="9" t="n"/>
      <c r="L4287" s="9">
        <f>IF(COUNTA($A4287:$K4287)=0,"",IF(AND(IFERROR($H4287,0)&gt;0,LEN(TRIM($K4287&amp;""))&gt;0,IFERROR(LOOKUP(2,1/((LISTS!$M$2:$M$13&lt;&gt;"")*ISNUMBER(SEARCH(LISTS!$M$2:$M$13,$I4287))),LISTS!$N$2:$N$13),"NO")="SI"),"SI","NO"))</f>
        <v/>
      </c>
      <c r="M4287" s="9">
        <f>IF(COUNTA($A4287:$K4287)=0,"",IF($K4287&lt;&gt;"",IF(COUNTIF($K$19:$K4287,$K4287)&gt;1,"SI","NO"),IF(COUNTIFS($A$19:$A4287,$A4287,$C$19:$C4287,$C4287,$J$19:$J4287,$J4287,$D$19:$D4287,$D4287)&gt;1,"SI","NO")))</f>
        <v/>
      </c>
      <c r="N4287" s="11">
        <f>IF(COUNTA($A4287:$K4287)=0,"",IF(AND($L4287="SI",$M4287="NO"),IFERROR($H4287,0),0))</f>
        <v/>
      </c>
      <c r="O4287" s="9">
        <f>IF(COUNTA($A4287:$K4287)=0,"",IF($M4287="SI","CUFE o factura duplicada dentro del reporte; no se suma dos veces",IF(IFERROR($H4287,0)&lt;=0,"DIAN reporta valor susceptible 0",IF($L4287="NO",IFERROR(LOOKUP(2,1/((LISTS!$M$2:$M$13&lt;&gt;"")*ISNUMBER(SEARCH(LISTS!$M$2:$M$13,$I4287))),LISTS!$O$2:$O$13),"Medio de pago no elegible o no identificado por DIAN"),"Apta automaticamente por pago electronico y base positiva"))))</f>
        <v/>
      </c>
    </row>
    <row r="4288">
      <c r="A4288" s="9" t="n"/>
      <c r="B4288" s="9" t="n"/>
      <c r="C4288" s="12" t="n"/>
      <c r="D4288" s="11" t="n"/>
      <c r="E4288" s="11" t="n"/>
      <c r="F4288" s="11" t="n"/>
      <c r="G4288" s="11" t="n"/>
      <c r="H4288" s="11" t="n"/>
      <c r="I4288" s="9" t="n"/>
      <c r="J4288" s="9" t="n"/>
      <c r="K4288" s="9" t="n"/>
      <c r="L4288" s="9">
        <f>IF(COUNTA($A4288:$K4288)=0,"",IF(AND(IFERROR($H4288,0)&gt;0,LEN(TRIM($K4288&amp;""))&gt;0,IFERROR(LOOKUP(2,1/((LISTS!$M$2:$M$13&lt;&gt;"")*ISNUMBER(SEARCH(LISTS!$M$2:$M$13,$I4288))),LISTS!$N$2:$N$13),"NO")="SI"),"SI","NO"))</f>
        <v/>
      </c>
      <c r="M4288" s="9">
        <f>IF(COUNTA($A4288:$K4288)=0,"",IF($K4288&lt;&gt;"",IF(COUNTIF($K$19:$K4288,$K4288)&gt;1,"SI","NO"),IF(COUNTIFS($A$19:$A4288,$A4288,$C$19:$C4288,$C4288,$J$19:$J4288,$J4288,$D$19:$D4288,$D4288)&gt;1,"SI","NO")))</f>
        <v/>
      </c>
      <c r="N4288" s="11">
        <f>IF(COUNTA($A4288:$K4288)=0,"",IF(AND($L4288="SI",$M4288="NO"),IFERROR($H4288,0),0))</f>
        <v/>
      </c>
      <c r="O4288" s="9">
        <f>IF(COUNTA($A4288:$K4288)=0,"",IF($M4288="SI","CUFE o factura duplicada dentro del reporte; no se suma dos veces",IF(IFERROR($H4288,0)&lt;=0,"DIAN reporta valor susceptible 0",IF($L4288="NO",IFERROR(LOOKUP(2,1/((LISTS!$M$2:$M$13&lt;&gt;"")*ISNUMBER(SEARCH(LISTS!$M$2:$M$13,$I4288))),LISTS!$O$2:$O$13),"Medio de pago no elegible o no identificado por DIAN"),"Apta automaticamente por pago electronico y base positiva"))))</f>
        <v/>
      </c>
    </row>
    <row r="4289">
      <c r="A4289" s="9" t="n"/>
      <c r="B4289" s="9" t="n"/>
      <c r="C4289" s="12" t="n"/>
      <c r="D4289" s="11" t="n"/>
      <c r="E4289" s="11" t="n"/>
      <c r="F4289" s="11" t="n"/>
      <c r="G4289" s="11" t="n"/>
      <c r="H4289" s="11" t="n"/>
      <c r="I4289" s="9" t="n"/>
      <c r="J4289" s="9" t="n"/>
      <c r="K4289" s="9" t="n"/>
      <c r="L4289" s="9">
        <f>IF(COUNTA($A4289:$K4289)=0,"",IF(AND(IFERROR($H4289,0)&gt;0,LEN(TRIM($K4289&amp;""))&gt;0,IFERROR(LOOKUP(2,1/((LISTS!$M$2:$M$13&lt;&gt;"")*ISNUMBER(SEARCH(LISTS!$M$2:$M$13,$I4289))),LISTS!$N$2:$N$13),"NO")="SI"),"SI","NO"))</f>
        <v/>
      </c>
      <c r="M4289" s="9">
        <f>IF(COUNTA($A4289:$K4289)=0,"",IF($K4289&lt;&gt;"",IF(COUNTIF($K$19:$K4289,$K4289)&gt;1,"SI","NO"),IF(COUNTIFS($A$19:$A4289,$A4289,$C$19:$C4289,$C4289,$J$19:$J4289,$J4289,$D$19:$D4289,$D4289)&gt;1,"SI","NO")))</f>
        <v/>
      </c>
      <c r="N4289" s="11">
        <f>IF(COUNTA($A4289:$K4289)=0,"",IF(AND($L4289="SI",$M4289="NO"),IFERROR($H4289,0),0))</f>
        <v/>
      </c>
      <c r="O4289" s="9">
        <f>IF(COUNTA($A4289:$K4289)=0,"",IF($M4289="SI","CUFE o factura duplicada dentro del reporte; no se suma dos veces",IF(IFERROR($H4289,0)&lt;=0,"DIAN reporta valor susceptible 0",IF($L4289="NO",IFERROR(LOOKUP(2,1/((LISTS!$M$2:$M$13&lt;&gt;"")*ISNUMBER(SEARCH(LISTS!$M$2:$M$13,$I4289))),LISTS!$O$2:$O$13),"Medio de pago no elegible o no identificado por DIAN"),"Apta automaticamente por pago electronico y base positiva"))))</f>
        <v/>
      </c>
    </row>
    <row r="4290">
      <c r="A4290" s="9" t="n"/>
      <c r="B4290" s="9" t="n"/>
      <c r="C4290" s="12" t="n"/>
      <c r="D4290" s="11" t="n"/>
      <c r="E4290" s="11" t="n"/>
      <c r="F4290" s="11" t="n"/>
      <c r="G4290" s="11" t="n"/>
      <c r="H4290" s="11" t="n"/>
      <c r="I4290" s="9" t="n"/>
      <c r="J4290" s="9" t="n"/>
      <c r="K4290" s="9" t="n"/>
      <c r="L4290" s="9">
        <f>IF(COUNTA($A4290:$K4290)=0,"",IF(AND(IFERROR($H4290,0)&gt;0,LEN(TRIM($K4290&amp;""))&gt;0,IFERROR(LOOKUP(2,1/((LISTS!$M$2:$M$13&lt;&gt;"")*ISNUMBER(SEARCH(LISTS!$M$2:$M$13,$I4290))),LISTS!$N$2:$N$13),"NO")="SI"),"SI","NO"))</f>
        <v/>
      </c>
      <c r="M4290" s="9">
        <f>IF(COUNTA($A4290:$K4290)=0,"",IF($K4290&lt;&gt;"",IF(COUNTIF($K$19:$K4290,$K4290)&gt;1,"SI","NO"),IF(COUNTIFS($A$19:$A4290,$A4290,$C$19:$C4290,$C4290,$J$19:$J4290,$J4290,$D$19:$D4290,$D4290)&gt;1,"SI","NO")))</f>
        <v/>
      </c>
      <c r="N4290" s="11">
        <f>IF(COUNTA($A4290:$K4290)=0,"",IF(AND($L4290="SI",$M4290="NO"),IFERROR($H4290,0),0))</f>
        <v/>
      </c>
      <c r="O4290" s="9">
        <f>IF(COUNTA($A4290:$K4290)=0,"",IF($M4290="SI","CUFE o factura duplicada dentro del reporte; no se suma dos veces",IF(IFERROR($H4290,0)&lt;=0,"DIAN reporta valor susceptible 0",IF($L4290="NO",IFERROR(LOOKUP(2,1/((LISTS!$M$2:$M$13&lt;&gt;"")*ISNUMBER(SEARCH(LISTS!$M$2:$M$13,$I4290))),LISTS!$O$2:$O$13),"Medio de pago no elegible o no identificado por DIAN"),"Apta automaticamente por pago electronico y base positiva"))))</f>
        <v/>
      </c>
    </row>
    <row r="4291">
      <c r="A4291" s="9" t="n"/>
      <c r="B4291" s="9" t="n"/>
      <c r="C4291" s="12" t="n"/>
      <c r="D4291" s="11" t="n"/>
      <c r="E4291" s="11" t="n"/>
      <c r="F4291" s="11" t="n"/>
      <c r="G4291" s="11" t="n"/>
      <c r="H4291" s="11" t="n"/>
      <c r="I4291" s="9" t="n"/>
      <c r="J4291" s="9" t="n"/>
      <c r="K4291" s="9" t="n"/>
      <c r="L4291" s="9">
        <f>IF(COUNTA($A4291:$K4291)=0,"",IF(AND(IFERROR($H4291,0)&gt;0,LEN(TRIM($K4291&amp;""))&gt;0,IFERROR(LOOKUP(2,1/((LISTS!$M$2:$M$13&lt;&gt;"")*ISNUMBER(SEARCH(LISTS!$M$2:$M$13,$I4291))),LISTS!$N$2:$N$13),"NO")="SI"),"SI","NO"))</f>
        <v/>
      </c>
      <c r="M4291" s="9">
        <f>IF(COUNTA($A4291:$K4291)=0,"",IF($K4291&lt;&gt;"",IF(COUNTIF($K$19:$K4291,$K4291)&gt;1,"SI","NO"),IF(COUNTIFS($A$19:$A4291,$A4291,$C$19:$C4291,$C4291,$J$19:$J4291,$J4291,$D$19:$D4291,$D4291)&gt;1,"SI","NO")))</f>
        <v/>
      </c>
      <c r="N4291" s="11">
        <f>IF(COUNTA($A4291:$K4291)=0,"",IF(AND($L4291="SI",$M4291="NO"),IFERROR($H4291,0),0))</f>
        <v/>
      </c>
      <c r="O4291" s="9">
        <f>IF(COUNTA($A4291:$K4291)=0,"",IF($M4291="SI","CUFE o factura duplicada dentro del reporte; no se suma dos veces",IF(IFERROR($H4291,0)&lt;=0,"DIAN reporta valor susceptible 0",IF($L4291="NO",IFERROR(LOOKUP(2,1/((LISTS!$M$2:$M$13&lt;&gt;"")*ISNUMBER(SEARCH(LISTS!$M$2:$M$13,$I4291))),LISTS!$O$2:$O$13),"Medio de pago no elegible o no identificado por DIAN"),"Apta automaticamente por pago electronico y base positiva"))))</f>
        <v/>
      </c>
    </row>
    <row r="4292">
      <c r="A4292" s="9" t="n"/>
      <c r="B4292" s="9" t="n"/>
      <c r="C4292" s="12" t="n"/>
      <c r="D4292" s="11" t="n"/>
      <c r="E4292" s="11" t="n"/>
      <c r="F4292" s="11" t="n"/>
      <c r="G4292" s="11" t="n"/>
      <c r="H4292" s="11" t="n"/>
      <c r="I4292" s="9" t="n"/>
      <c r="J4292" s="9" t="n"/>
      <c r="K4292" s="9" t="n"/>
      <c r="L4292" s="9">
        <f>IF(COUNTA($A4292:$K4292)=0,"",IF(AND(IFERROR($H4292,0)&gt;0,LEN(TRIM($K4292&amp;""))&gt;0,IFERROR(LOOKUP(2,1/((LISTS!$M$2:$M$13&lt;&gt;"")*ISNUMBER(SEARCH(LISTS!$M$2:$M$13,$I4292))),LISTS!$N$2:$N$13),"NO")="SI"),"SI","NO"))</f>
        <v/>
      </c>
      <c r="M4292" s="9">
        <f>IF(COUNTA($A4292:$K4292)=0,"",IF($K4292&lt;&gt;"",IF(COUNTIF($K$19:$K4292,$K4292)&gt;1,"SI","NO"),IF(COUNTIFS($A$19:$A4292,$A4292,$C$19:$C4292,$C4292,$J$19:$J4292,$J4292,$D$19:$D4292,$D4292)&gt;1,"SI","NO")))</f>
        <v/>
      </c>
      <c r="N4292" s="11">
        <f>IF(COUNTA($A4292:$K4292)=0,"",IF(AND($L4292="SI",$M4292="NO"),IFERROR($H4292,0),0))</f>
        <v/>
      </c>
      <c r="O4292" s="9">
        <f>IF(COUNTA($A4292:$K4292)=0,"",IF($M4292="SI","CUFE o factura duplicada dentro del reporte; no se suma dos veces",IF(IFERROR($H4292,0)&lt;=0,"DIAN reporta valor susceptible 0",IF($L4292="NO",IFERROR(LOOKUP(2,1/((LISTS!$M$2:$M$13&lt;&gt;"")*ISNUMBER(SEARCH(LISTS!$M$2:$M$13,$I4292))),LISTS!$O$2:$O$13),"Medio de pago no elegible o no identificado por DIAN"),"Apta automaticamente por pago electronico y base positiva"))))</f>
        <v/>
      </c>
    </row>
    <row r="4293">
      <c r="A4293" s="9" t="n"/>
      <c r="B4293" s="9" t="n"/>
      <c r="C4293" s="12" t="n"/>
      <c r="D4293" s="11" t="n"/>
      <c r="E4293" s="11" t="n"/>
      <c r="F4293" s="11" t="n"/>
      <c r="G4293" s="11" t="n"/>
      <c r="H4293" s="11" t="n"/>
      <c r="I4293" s="9" t="n"/>
      <c r="J4293" s="9" t="n"/>
      <c r="K4293" s="9" t="n"/>
      <c r="L4293" s="9">
        <f>IF(COUNTA($A4293:$K4293)=0,"",IF(AND(IFERROR($H4293,0)&gt;0,LEN(TRIM($K4293&amp;""))&gt;0,IFERROR(LOOKUP(2,1/((LISTS!$M$2:$M$13&lt;&gt;"")*ISNUMBER(SEARCH(LISTS!$M$2:$M$13,$I4293))),LISTS!$N$2:$N$13),"NO")="SI"),"SI","NO"))</f>
        <v/>
      </c>
      <c r="M4293" s="9">
        <f>IF(COUNTA($A4293:$K4293)=0,"",IF($K4293&lt;&gt;"",IF(COUNTIF($K$19:$K4293,$K4293)&gt;1,"SI","NO"),IF(COUNTIFS($A$19:$A4293,$A4293,$C$19:$C4293,$C4293,$J$19:$J4293,$J4293,$D$19:$D4293,$D4293)&gt;1,"SI","NO")))</f>
        <v/>
      </c>
      <c r="N4293" s="11">
        <f>IF(COUNTA($A4293:$K4293)=0,"",IF(AND($L4293="SI",$M4293="NO"),IFERROR($H4293,0),0))</f>
        <v/>
      </c>
      <c r="O4293" s="9">
        <f>IF(COUNTA($A4293:$K4293)=0,"",IF($M4293="SI","CUFE o factura duplicada dentro del reporte; no se suma dos veces",IF(IFERROR($H4293,0)&lt;=0,"DIAN reporta valor susceptible 0",IF($L4293="NO",IFERROR(LOOKUP(2,1/((LISTS!$M$2:$M$13&lt;&gt;"")*ISNUMBER(SEARCH(LISTS!$M$2:$M$13,$I4293))),LISTS!$O$2:$O$13),"Medio de pago no elegible o no identificado por DIAN"),"Apta automaticamente por pago electronico y base positiva"))))</f>
        <v/>
      </c>
    </row>
    <row r="4294">
      <c r="A4294" s="9" t="n"/>
      <c r="B4294" s="9" t="n"/>
      <c r="C4294" s="12" t="n"/>
      <c r="D4294" s="11" t="n"/>
      <c r="E4294" s="11" t="n"/>
      <c r="F4294" s="11" t="n"/>
      <c r="G4294" s="11" t="n"/>
      <c r="H4294" s="11" t="n"/>
      <c r="I4294" s="9" t="n"/>
      <c r="J4294" s="9" t="n"/>
      <c r="K4294" s="9" t="n"/>
      <c r="L4294" s="9">
        <f>IF(COUNTA($A4294:$K4294)=0,"",IF(AND(IFERROR($H4294,0)&gt;0,LEN(TRIM($K4294&amp;""))&gt;0,IFERROR(LOOKUP(2,1/((LISTS!$M$2:$M$13&lt;&gt;"")*ISNUMBER(SEARCH(LISTS!$M$2:$M$13,$I4294))),LISTS!$N$2:$N$13),"NO")="SI"),"SI","NO"))</f>
        <v/>
      </c>
      <c r="M4294" s="9">
        <f>IF(COUNTA($A4294:$K4294)=0,"",IF($K4294&lt;&gt;"",IF(COUNTIF($K$19:$K4294,$K4294)&gt;1,"SI","NO"),IF(COUNTIFS($A$19:$A4294,$A4294,$C$19:$C4294,$C4294,$J$19:$J4294,$J4294,$D$19:$D4294,$D4294)&gt;1,"SI","NO")))</f>
        <v/>
      </c>
      <c r="N4294" s="11">
        <f>IF(COUNTA($A4294:$K4294)=0,"",IF(AND($L4294="SI",$M4294="NO"),IFERROR($H4294,0),0))</f>
        <v/>
      </c>
      <c r="O4294" s="9">
        <f>IF(COUNTA($A4294:$K4294)=0,"",IF($M4294="SI","CUFE o factura duplicada dentro del reporte; no se suma dos veces",IF(IFERROR($H4294,0)&lt;=0,"DIAN reporta valor susceptible 0",IF($L4294="NO",IFERROR(LOOKUP(2,1/((LISTS!$M$2:$M$13&lt;&gt;"")*ISNUMBER(SEARCH(LISTS!$M$2:$M$13,$I4294))),LISTS!$O$2:$O$13),"Medio de pago no elegible o no identificado por DIAN"),"Apta automaticamente por pago electronico y base positiva"))))</f>
        <v/>
      </c>
    </row>
    <row r="4295">
      <c r="A4295" s="9" t="n"/>
      <c r="B4295" s="9" t="n"/>
      <c r="C4295" s="12" t="n"/>
      <c r="D4295" s="11" t="n"/>
      <c r="E4295" s="11" t="n"/>
      <c r="F4295" s="11" t="n"/>
      <c r="G4295" s="11" t="n"/>
      <c r="H4295" s="11" t="n"/>
      <c r="I4295" s="9" t="n"/>
      <c r="J4295" s="9" t="n"/>
      <c r="K4295" s="9" t="n"/>
      <c r="L4295" s="9">
        <f>IF(COUNTA($A4295:$K4295)=0,"",IF(AND(IFERROR($H4295,0)&gt;0,LEN(TRIM($K4295&amp;""))&gt;0,IFERROR(LOOKUP(2,1/((LISTS!$M$2:$M$13&lt;&gt;"")*ISNUMBER(SEARCH(LISTS!$M$2:$M$13,$I4295))),LISTS!$N$2:$N$13),"NO")="SI"),"SI","NO"))</f>
        <v/>
      </c>
      <c r="M4295" s="9">
        <f>IF(COUNTA($A4295:$K4295)=0,"",IF($K4295&lt;&gt;"",IF(COUNTIF($K$19:$K4295,$K4295)&gt;1,"SI","NO"),IF(COUNTIFS($A$19:$A4295,$A4295,$C$19:$C4295,$C4295,$J$19:$J4295,$J4295,$D$19:$D4295,$D4295)&gt;1,"SI","NO")))</f>
        <v/>
      </c>
      <c r="N4295" s="11">
        <f>IF(COUNTA($A4295:$K4295)=0,"",IF(AND($L4295="SI",$M4295="NO"),IFERROR($H4295,0),0))</f>
        <v/>
      </c>
      <c r="O4295" s="9">
        <f>IF(COUNTA($A4295:$K4295)=0,"",IF($M4295="SI","CUFE o factura duplicada dentro del reporte; no se suma dos veces",IF(IFERROR($H4295,0)&lt;=0,"DIAN reporta valor susceptible 0",IF($L4295="NO",IFERROR(LOOKUP(2,1/((LISTS!$M$2:$M$13&lt;&gt;"")*ISNUMBER(SEARCH(LISTS!$M$2:$M$13,$I4295))),LISTS!$O$2:$O$13),"Medio de pago no elegible o no identificado por DIAN"),"Apta automaticamente por pago electronico y base positiva"))))</f>
        <v/>
      </c>
    </row>
    <row r="4296">
      <c r="A4296" s="9" t="n"/>
      <c r="B4296" s="9" t="n"/>
      <c r="C4296" s="12" t="n"/>
      <c r="D4296" s="11" t="n"/>
      <c r="E4296" s="11" t="n"/>
      <c r="F4296" s="11" t="n"/>
      <c r="G4296" s="11" t="n"/>
      <c r="H4296" s="11" t="n"/>
      <c r="I4296" s="9" t="n"/>
      <c r="J4296" s="9" t="n"/>
      <c r="K4296" s="9" t="n"/>
      <c r="L4296" s="9">
        <f>IF(COUNTA($A4296:$K4296)=0,"",IF(AND(IFERROR($H4296,0)&gt;0,LEN(TRIM($K4296&amp;""))&gt;0,IFERROR(LOOKUP(2,1/((LISTS!$M$2:$M$13&lt;&gt;"")*ISNUMBER(SEARCH(LISTS!$M$2:$M$13,$I4296))),LISTS!$N$2:$N$13),"NO")="SI"),"SI","NO"))</f>
        <v/>
      </c>
      <c r="M4296" s="9">
        <f>IF(COUNTA($A4296:$K4296)=0,"",IF($K4296&lt;&gt;"",IF(COUNTIF($K$19:$K4296,$K4296)&gt;1,"SI","NO"),IF(COUNTIFS($A$19:$A4296,$A4296,$C$19:$C4296,$C4296,$J$19:$J4296,$J4296,$D$19:$D4296,$D4296)&gt;1,"SI","NO")))</f>
        <v/>
      </c>
      <c r="N4296" s="11">
        <f>IF(COUNTA($A4296:$K4296)=0,"",IF(AND($L4296="SI",$M4296="NO"),IFERROR($H4296,0),0))</f>
        <v/>
      </c>
      <c r="O4296" s="9">
        <f>IF(COUNTA($A4296:$K4296)=0,"",IF($M4296="SI","CUFE o factura duplicada dentro del reporte; no se suma dos veces",IF(IFERROR($H4296,0)&lt;=0,"DIAN reporta valor susceptible 0",IF($L4296="NO",IFERROR(LOOKUP(2,1/((LISTS!$M$2:$M$13&lt;&gt;"")*ISNUMBER(SEARCH(LISTS!$M$2:$M$13,$I4296))),LISTS!$O$2:$O$13),"Medio de pago no elegible o no identificado por DIAN"),"Apta automaticamente por pago electronico y base positiva"))))</f>
        <v/>
      </c>
    </row>
    <row r="4297">
      <c r="A4297" s="9" t="n"/>
      <c r="B4297" s="9" t="n"/>
      <c r="C4297" s="12" t="n"/>
      <c r="D4297" s="11" t="n"/>
      <c r="E4297" s="11" t="n"/>
      <c r="F4297" s="11" t="n"/>
      <c r="G4297" s="11" t="n"/>
      <c r="H4297" s="11" t="n"/>
      <c r="I4297" s="9" t="n"/>
      <c r="J4297" s="9" t="n"/>
      <c r="K4297" s="9" t="n"/>
      <c r="L4297" s="9">
        <f>IF(COUNTA($A4297:$K4297)=0,"",IF(AND(IFERROR($H4297,0)&gt;0,LEN(TRIM($K4297&amp;""))&gt;0,IFERROR(LOOKUP(2,1/((LISTS!$M$2:$M$13&lt;&gt;"")*ISNUMBER(SEARCH(LISTS!$M$2:$M$13,$I4297))),LISTS!$N$2:$N$13),"NO")="SI"),"SI","NO"))</f>
        <v/>
      </c>
      <c r="M4297" s="9">
        <f>IF(COUNTA($A4297:$K4297)=0,"",IF($K4297&lt;&gt;"",IF(COUNTIF($K$19:$K4297,$K4297)&gt;1,"SI","NO"),IF(COUNTIFS($A$19:$A4297,$A4297,$C$19:$C4297,$C4297,$J$19:$J4297,$J4297,$D$19:$D4297,$D4297)&gt;1,"SI","NO")))</f>
        <v/>
      </c>
      <c r="N4297" s="11">
        <f>IF(COUNTA($A4297:$K4297)=0,"",IF(AND($L4297="SI",$M4297="NO"),IFERROR($H4297,0),0))</f>
        <v/>
      </c>
      <c r="O4297" s="9">
        <f>IF(COUNTA($A4297:$K4297)=0,"",IF($M4297="SI","CUFE o factura duplicada dentro del reporte; no se suma dos veces",IF(IFERROR($H4297,0)&lt;=0,"DIAN reporta valor susceptible 0",IF($L4297="NO",IFERROR(LOOKUP(2,1/((LISTS!$M$2:$M$13&lt;&gt;"")*ISNUMBER(SEARCH(LISTS!$M$2:$M$13,$I4297))),LISTS!$O$2:$O$13),"Medio de pago no elegible o no identificado por DIAN"),"Apta automaticamente por pago electronico y base positiva"))))</f>
        <v/>
      </c>
    </row>
    <row r="4298">
      <c r="A4298" s="9" t="n"/>
      <c r="B4298" s="9" t="n"/>
      <c r="C4298" s="12" t="n"/>
      <c r="D4298" s="11" t="n"/>
      <c r="E4298" s="11" t="n"/>
      <c r="F4298" s="11" t="n"/>
      <c r="G4298" s="11" t="n"/>
      <c r="H4298" s="11" t="n"/>
      <c r="I4298" s="9" t="n"/>
      <c r="J4298" s="9" t="n"/>
      <c r="K4298" s="9" t="n"/>
      <c r="L4298" s="9">
        <f>IF(COUNTA($A4298:$K4298)=0,"",IF(AND(IFERROR($H4298,0)&gt;0,LEN(TRIM($K4298&amp;""))&gt;0,IFERROR(LOOKUP(2,1/((LISTS!$M$2:$M$13&lt;&gt;"")*ISNUMBER(SEARCH(LISTS!$M$2:$M$13,$I4298))),LISTS!$N$2:$N$13),"NO")="SI"),"SI","NO"))</f>
        <v/>
      </c>
      <c r="M4298" s="9">
        <f>IF(COUNTA($A4298:$K4298)=0,"",IF($K4298&lt;&gt;"",IF(COUNTIF($K$19:$K4298,$K4298)&gt;1,"SI","NO"),IF(COUNTIFS($A$19:$A4298,$A4298,$C$19:$C4298,$C4298,$J$19:$J4298,$J4298,$D$19:$D4298,$D4298)&gt;1,"SI","NO")))</f>
        <v/>
      </c>
      <c r="N4298" s="11">
        <f>IF(COUNTA($A4298:$K4298)=0,"",IF(AND($L4298="SI",$M4298="NO"),IFERROR($H4298,0),0))</f>
        <v/>
      </c>
      <c r="O4298" s="9">
        <f>IF(COUNTA($A4298:$K4298)=0,"",IF($M4298="SI","CUFE o factura duplicada dentro del reporte; no se suma dos veces",IF(IFERROR($H4298,0)&lt;=0,"DIAN reporta valor susceptible 0",IF($L4298="NO",IFERROR(LOOKUP(2,1/((LISTS!$M$2:$M$13&lt;&gt;"")*ISNUMBER(SEARCH(LISTS!$M$2:$M$13,$I4298))),LISTS!$O$2:$O$13),"Medio de pago no elegible o no identificado por DIAN"),"Apta automaticamente por pago electronico y base positiva"))))</f>
        <v/>
      </c>
    </row>
    <row r="4299">
      <c r="A4299" s="9" t="n"/>
      <c r="B4299" s="9" t="n"/>
      <c r="C4299" s="12" t="n"/>
      <c r="D4299" s="11" t="n"/>
      <c r="E4299" s="11" t="n"/>
      <c r="F4299" s="11" t="n"/>
      <c r="G4299" s="11" t="n"/>
      <c r="H4299" s="11" t="n"/>
      <c r="I4299" s="9" t="n"/>
      <c r="J4299" s="9" t="n"/>
      <c r="K4299" s="9" t="n"/>
      <c r="L4299" s="9">
        <f>IF(COUNTA($A4299:$K4299)=0,"",IF(AND(IFERROR($H4299,0)&gt;0,LEN(TRIM($K4299&amp;""))&gt;0,IFERROR(LOOKUP(2,1/((LISTS!$M$2:$M$13&lt;&gt;"")*ISNUMBER(SEARCH(LISTS!$M$2:$M$13,$I4299))),LISTS!$N$2:$N$13),"NO")="SI"),"SI","NO"))</f>
        <v/>
      </c>
      <c r="M4299" s="9">
        <f>IF(COUNTA($A4299:$K4299)=0,"",IF($K4299&lt;&gt;"",IF(COUNTIF($K$19:$K4299,$K4299)&gt;1,"SI","NO"),IF(COUNTIFS($A$19:$A4299,$A4299,$C$19:$C4299,$C4299,$J$19:$J4299,$J4299,$D$19:$D4299,$D4299)&gt;1,"SI","NO")))</f>
        <v/>
      </c>
      <c r="N4299" s="11">
        <f>IF(COUNTA($A4299:$K4299)=0,"",IF(AND($L4299="SI",$M4299="NO"),IFERROR($H4299,0),0))</f>
        <v/>
      </c>
      <c r="O4299" s="9">
        <f>IF(COUNTA($A4299:$K4299)=0,"",IF($M4299="SI","CUFE o factura duplicada dentro del reporte; no se suma dos veces",IF(IFERROR($H4299,0)&lt;=0,"DIAN reporta valor susceptible 0",IF($L4299="NO",IFERROR(LOOKUP(2,1/((LISTS!$M$2:$M$13&lt;&gt;"")*ISNUMBER(SEARCH(LISTS!$M$2:$M$13,$I4299))),LISTS!$O$2:$O$13),"Medio de pago no elegible o no identificado por DIAN"),"Apta automaticamente por pago electronico y base positiva"))))</f>
        <v/>
      </c>
    </row>
    <row r="4300">
      <c r="A4300" s="9" t="n"/>
      <c r="B4300" s="9" t="n"/>
      <c r="C4300" s="12" t="n"/>
      <c r="D4300" s="11" t="n"/>
      <c r="E4300" s="11" t="n"/>
      <c r="F4300" s="11" t="n"/>
      <c r="G4300" s="11" t="n"/>
      <c r="H4300" s="11" t="n"/>
      <c r="I4300" s="9" t="n"/>
      <c r="J4300" s="9" t="n"/>
      <c r="K4300" s="9" t="n"/>
      <c r="L4300" s="9">
        <f>IF(COUNTA($A4300:$K4300)=0,"",IF(AND(IFERROR($H4300,0)&gt;0,LEN(TRIM($K4300&amp;""))&gt;0,IFERROR(LOOKUP(2,1/((LISTS!$M$2:$M$13&lt;&gt;"")*ISNUMBER(SEARCH(LISTS!$M$2:$M$13,$I4300))),LISTS!$N$2:$N$13),"NO")="SI"),"SI","NO"))</f>
        <v/>
      </c>
      <c r="M4300" s="9">
        <f>IF(COUNTA($A4300:$K4300)=0,"",IF($K4300&lt;&gt;"",IF(COUNTIF($K$19:$K4300,$K4300)&gt;1,"SI","NO"),IF(COUNTIFS($A$19:$A4300,$A4300,$C$19:$C4300,$C4300,$J$19:$J4300,$J4300,$D$19:$D4300,$D4300)&gt;1,"SI","NO")))</f>
        <v/>
      </c>
      <c r="N4300" s="11">
        <f>IF(COUNTA($A4300:$K4300)=0,"",IF(AND($L4300="SI",$M4300="NO"),IFERROR($H4300,0),0))</f>
        <v/>
      </c>
      <c r="O4300" s="9">
        <f>IF(COUNTA($A4300:$K4300)=0,"",IF($M4300="SI","CUFE o factura duplicada dentro del reporte; no se suma dos veces",IF(IFERROR($H4300,0)&lt;=0,"DIAN reporta valor susceptible 0",IF($L4300="NO",IFERROR(LOOKUP(2,1/((LISTS!$M$2:$M$13&lt;&gt;"")*ISNUMBER(SEARCH(LISTS!$M$2:$M$13,$I4300))),LISTS!$O$2:$O$13),"Medio de pago no elegible o no identificado por DIAN"),"Apta automaticamente por pago electronico y base positiva"))))</f>
        <v/>
      </c>
    </row>
    <row r="4301">
      <c r="A4301" s="9" t="n"/>
      <c r="B4301" s="9" t="n"/>
      <c r="C4301" s="12" t="n"/>
      <c r="D4301" s="11" t="n"/>
      <c r="E4301" s="11" t="n"/>
      <c r="F4301" s="11" t="n"/>
      <c r="G4301" s="11" t="n"/>
      <c r="H4301" s="11" t="n"/>
      <c r="I4301" s="9" t="n"/>
      <c r="J4301" s="9" t="n"/>
      <c r="K4301" s="9" t="n"/>
      <c r="L4301" s="9">
        <f>IF(COUNTA($A4301:$K4301)=0,"",IF(AND(IFERROR($H4301,0)&gt;0,LEN(TRIM($K4301&amp;""))&gt;0,IFERROR(LOOKUP(2,1/((LISTS!$M$2:$M$13&lt;&gt;"")*ISNUMBER(SEARCH(LISTS!$M$2:$M$13,$I4301))),LISTS!$N$2:$N$13),"NO")="SI"),"SI","NO"))</f>
        <v/>
      </c>
      <c r="M4301" s="9">
        <f>IF(COUNTA($A4301:$K4301)=0,"",IF($K4301&lt;&gt;"",IF(COUNTIF($K$19:$K4301,$K4301)&gt;1,"SI","NO"),IF(COUNTIFS($A$19:$A4301,$A4301,$C$19:$C4301,$C4301,$J$19:$J4301,$J4301,$D$19:$D4301,$D4301)&gt;1,"SI","NO")))</f>
        <v/>
      </c>
      <c r="N4301" s="11">
        <f>IF(COUNTA($A4301:$K4301)=0,"",IF(AND($L4301="SI",$M4301="NO"),IFERROR($H4301,0),0))</f>
        <v/>
      </c>
      <c r="O4301" s="9">
        <f>IF(COUNTA($A4301:$K4301)=0,"",IF($M4301="SI","CUFE o factura duplicada dentro del reporte; no se suma dos veces",IF(IFERROR($H4301,0)&lt;=0,"DIAN reporta valor susceptible 0",IF($L4301="NO",IFERROR(LOOKUP(2,1/((LISTS!$M$2:$M$13&lt;&gt;"")*ISNUMBER(SEARCH(LISTS!$M$2:$M$13,$I4301))),LISTS!$O$2:$O$13),"Medio de pago no elegible o no identificado por DIAN"),"Apta automaticamente por pago electronico y base positiva"))))</f>
        <v/>
      </c>
    </row>
    <row r="4302">
      <c r="A4302" s="9" t="n"/>
      <c r="B4302" s="9" t="n"/>
      <c r="C4302" s="12" t="n"/>
      <c r="D4302" s="11" t="n"/>
      <c r="E4302" s="11" t="n"/>
      <c r="F4302" s="11" t="n"/>
      <c r="G4302" s="11" t="n"/>
      <c r="H4302" s="11" t="n"/>
      <c r="I4302" s="9" t="n"/>
      <c r="J4302" s="9" t="n"/>
      <c r="K4302" s="9" t="n"/>
      <c r="L4302" s="9">
        <f>IF(COUNTA($A4302:$K4302)=0,"",IF(AND(IFERROR($H4302,0)&gt;0,LEN(TRIM($K4302&amp;""))&gt;0,IFERROR(LOOKUP(2,1/((LISTS!$M$2:$M$13&lt;&gt;"")*ISNUMBER(SEARCH(LISTS!$M$2:$M$13,$I4302))),LISTS!$N$2:$N$13),"NO")="SI"),"SI","NO"))</f>
        <v/>
      </c>
      <c r="M4302" s="9">
        <f>IF(COUNTA($A4302:$K4302)=0,"",IF($K4302&lt;&gt;"",IF(COUNTIF($K$19:$K4302,$K4302)&gt;1,"SI","NO"),IF(COUNTIFS($A$19:$A4302,$A4302,$C$19:$C4302,$C4302,$J$19:$J4302,$J4302,$D$19:$D4302,$D4302)&gt;1,"SI","NO")))</f>
        <v/>
      </c>
      <c r="N4302" s="11">
        <f>IF(COUNTA($A4302:$K4302)=0,"",IF(AND($L4302="SI",$M4302="NO"),IFERROR($H4302,0),0))</f>
        <v/>
      </c>
      <c r="O4302" s="9">
        <f>IF(COUNTA($A4302:$K4302)=0,"",IF($M4302="SI","CUFE o factura duplicada dentro del reporte; no se suma dos veces",IF(IFERROR($H4302,0)&lt;=0,"DIAN reporta valor susceptible 0",IF($L4302="NO",IFERROR(LOOKUP(2,1/((LISTS!$M$2:$M$13&lt;&gt;"")*ISNUMBER(SEARCH(LISTS!$M$2:$M$13,$I4302))),LISTS!$O$2:$O$13),"Medio de pago no elegible o no identificado por DIAN"),"Apta automaticamente por pago electronico y base positiva"))))</f>
        <v/>
      </c>
    </row>
    <row r="4303">
      <c r="A4303" s="9" t="n"/>
      <c r="B4303" s="9" t="n"/>
      <c r="C4303" s="12" t="n"/>
      <c r="D4303" s="11" t="n"/>
      <c r="E4303" s="11" t="n"/>
      <c r="F4303" s="11" t="n"/>
      <c r="G4303" s="11" t="n"/>
      <c r="H4303" s="11" t="n"/>
      <c r="I4303" s="9" t="n"/>
      <c r="J4303" s="9" t="n"/>
      <c r="K4303" s="9" t="n"/>
      <c r="L4303" s="9">
        <f>IF(COUNTA($A4303:$K4303)=0,"",IF(AND(IFERROR($H4303,0)&gt;0,LEN(TRIM($K4303&amp;""))&gt;0,IFERROR(LOOKUP(2,1/((LISTS!$M$2:$M$13&lt;&gt;"")*ISNUMBER(SEARCH(LISTS!$M$2:$M$13,$I4303))),LISTS!$N$2:$N$13),"NO")="SI"),"SI","NO"))</f>
        <v/>
      </c>
      <c r="M4303" s="9">
        <f>IF(COUNTA($A4303:$K4303)=0,"",IF($K4303&lt;&gt;"",IF(COUNTIF($K$19:$K4303,$K4303)&gt;1,"SI","NO"),IF(COUNTIFS($A$19:$A4303,$A4303,$C$19:$C4303,$C4303,$J$19:$J4303,$J4303,$D$19:$D4303,$D4303)&gt;1,"SI","NO")))</f>
        <v/>
      </c>
      <c r="N4303" s="11">
        <f>IF(COUNTA($A4303:$K4303)=0,"",IF(AND($L4303="SI",$M4303="NO"),IFERROR($H4303,0),0))</f>
        <v/>
      </c>
      <c r="O4303" s="9">
        <f>IF(COUNTA($A4303:$K4303)=0,"",IF($M4303="SI","CUFE o factura duplicada dentro del reporte; no se suma dos veces",IF(IFERROR($H4303,0)&lt;=0,"DIAN reporta valor susceptible 0",IF($L4303="NO",IFERROR(LOOKUP(2,1/((LISTS!$M$2:$M$13&lt;&gt;"")*ISNUMBER(SEARCH(LISTS!$M$2:$M$13,$I4303))),LISTS!$O$2:$O$13),"Medio de pago no elegible o no identificado por DIAN"),"Apta automaticamente por pago electronico y base positiva"))))</f>
        <v/>
      </c>
    </row>
    <row r="4304">
      <c r="A4304" s="9" t="n"/>
      <c r="B4304" s="9" t="n"/>
      <c r="C4304" s="12" t="n"/>
      <c r="D4304" s="11" t="n"/>
      <c r="E4304" s="11" t="n"/>
      <c r="F4304" s="11" t="n"/>
      <c r="G4304" s="11" t="n"/>
      <c r="H4304" s="11" t="n"/>
      <c r="I4304" s="9" t="n"/>
      <c r="J4304" s="9" t="n"/>
      <c r="K4304" s="9" t="n"/>
      <c r="L4304" s="9">
        <f>IF(COUNTA($A4304:$K4304)=0,"",IF(AND(IFERROR($H4304,0)&gt;0,LEN(TRIM($K4304&amp;""))&gt;0,IFERROR(LOOKUP(2,1/((LISTS!$M$2:$M$13&lt;&gt;"")*ISNUMBER(SEARCH(LISTS!$M$2:$M$13,$I4304))),LISTS!$N$2:$N$13),"NO")="SI"),"SI","NO"))</f>
        <v/>
      </c>
      <c r="M4304" s="9">
        <f>IF(COUNTA($A4304:$K4304)=0,"",IF($K4304&lt;&gt;"",IF(COUNTIF($K$19:$K4304,$K4304)&gt;1,"SI","NO"),IF(COUNTIFS($A$19:$A4304,$A4304,$C$19:$C4304,$C4304,$J$19:$J4304,$J4304,$D$19:$D4304,$D4304)&gt;1,"SI","NO")))</f>
        <v/>
      </c>
      <c r="N4304" s="11">
        <f>IF(COUNTA($A4304:$K4304)=0,"",IF(AND($L4304="SI",$M4304="NO"),IFERROR($H4304,0),0))</f>
        <v/>
      </c>
      <c r="O4304" s="9">
        <f>IF(COUNTA($A4304:$K4304)=0,"",IF($M4304="SI","CUFE o factura duplicada dentro del reporte; no se suma dos veces",IF(IFERROR($H4304,0)&lt;=0,"DIAN reporta valor susceptible 0",IF($L4304="NO",IFERROR(LOOKUP(2,1/((LISTS!$M$2:$M$13&lt;&gt;"")*ISNUMBER(SEARCH(LISTS!$M$2:$M$13,$I4304))),LISTS!$O$2:$O$13),"Medio de pago no elegible o no identificado por DIAN"),"Apta automaticamente por pago electronico y base positiva"))))</f>
        <v/>
      </c>
    </row>
    <row r="4305">
      <c r="A4305" s="9" t="n"/>
      <c r="B4305" s="9" t="n"/>
      <c r="C4305" s="12" t="n"/>
      <c r="D4305" s="11" t="n"/>
      <c r="E4305" s="11" t="n"/>
      <c r="F4305" s="11" t="n"/>
      <c r="G4305" s="11" t="n"/>
      <c r="H4305" s="11" t="n"/>
      <c r="I4305" s="9" t="n"/>
      <c r="J4305" s="9" t="n"/>
      <c r="K4305" s="9" t="n"/>
      <c r="L4305" s="9">
        <f>IF(COUNTA($A4305:$K4305)=0,"",IF(AND(IFERROR($H4305,0)&gt;0,LEN(TRIM($K4305&amp;""))&gt;0,IFERROR(LOOKUP(2,1/((LISTS!$M$2:$M$13&lt;&gt;"")*ISNUMBER(SEARCH(LISTS!$M$2:$M$13,$I4305))),LISTS!$N$2:$N$13),"NO")="SI"),"SI","NO"))</f>
        <v/>
      </c>
      <c r="M4305" s="9">
        <f>IF(COUNTA($A4305:$K4305)=0,"",IF($K4305&lt;&gt;"",IF(COUNTIF($K$19:$K4305,$K4305)&gt;1,"SI","NO"),IF(COUNTIFS($A$19:$A4305,$A4305,$C$19:$C4305,$C4305,$J$19:$J4305,$J4305,$D$19:$D4305,$D4305)&gt;1,"SI","NO")))</f>
        <v/>
      </c>
      <c r="N4305" s="11">
        <f>IF(COUNTA($A4305:$K4305)=0,"",IF(AND($L4305="SI",$M4305="NO"),IFERROR($H4305,0),0))</f>
        <v/>
      </c>
      <c r="O4305" s="9">
        <f>IF(COUNTA($A4305:$K4305)=0,"",IF($M4305="SI","CUFE o factura duplicada dentro del reporte; no se suma dos veces",IF(IFERROR($H4305,0)&lt;=0,"DIAN reporta valor susceptible 0",IF($L4305="NO",IFERROR(LOOKUP(2,1/((LISTS!$M$2:$M$13&lt;&gt;"")*ISNUMBER(SEARCH(LISTS!$M$2:$M$13,$I4305))),LISTS!$O$2:$O$13),"Medio de pago no elegible o no identificado por DIAN"),"Apta automaticamente por pago electronico y base positiva"))))</f>
        <v/>
      </c>
    </row>
    <row r="4306">
      <c r="A4306" s="9" t="n"/>
      <c r="B4306" s="9" t="n"/>
      <c r="C4306" s="12" t="n"/>
      <c r="D4306" s="11" t="n"/>
      <c r="E4306" s="11" t="n"/>
      <c r="F4306" s="11" t="n"/>
      <c r="G4306" s="11" t="n"/>
      <c r="H4306" s="11" t="n"/>
      <c r="I4306" s="9" t="n"/>
      <c r="J4306" s="9" t="n"/>
      <c r="K4306" s="9" t="n"/>
      <c r="L4306" s="9">
        <f>IF(COUNTA($A4306:$K4306)=0,"",IF(AND(IFERROR($H4306,0)&gt;0,LEN(TRIM($K4306&amp;""))&gt;0,IFERROR(LOOKUP(2,1/((LISTS!$M$2:$M$13&lt;&gt;"")*ISNUMBER(SEARCH(LISTS!$M$2:$M$13,$I4306))),LISTS!$N$2:$N$13),"NO")="SI"),"SI","NO"))</f>
        <v/>
      </c>
      <c r="M4306" s="9">
        <f>IF(COUNTA($A4306:$K4306)=0,"",IF($K4306&lt;&gt;"",IF(COUNTIF($K$19:$K4306,$K4306)&gt;1,"SI","NO"),IF(COUNTIFS($A$19:$A4306,$A4306,$C$19:$C4306,$C4306,$J$19:$J4306,$J4306,$D$19:$D4306,$D4306)&gt;1,"SI","NO")))</f>
        <v/>
      </c>
      <c r="N4306" s="11">
        <f>IF(COUNTA($A4306:$K4306)=0,"",IF(AND($L4306="SI",$M4306="NO"),IFERROR($H4306,0),0))</f>
        <v/>
      </c>
      <c r="O4306" s="9">
        <f>IF(COUNTA($A4306:$K4306)=0,"",IF($M4306="SI","CUFE o factura duplicada dentro del reporte; no se suma dos veces",IF(IFERROR($H4306,0)&lt;=0,"DIAN reporta valor susceptible 0",IF($L4306="NO",IFERROR(LOOKUP(2,1/((LISTS!$M$2:$M$13&lt;&gt;"")*ISNUMBER(SEARCH(LISTS!$M$2:$M$13,$I4306))),LISTS!$O$2:$O$13),"Medio de pago no elegible o no identificado por DIAN"),"Apta automaticamente por pago electronico y base positiva"))))</f>
        <v/>
      </c>
    </row>
    <row r="4307">
      <c r="A4307" s="9" t="n"/>
      <c r="B4307" s="9" t="n"/>
      <c r="C4307" s="12" t="n"/>
      <c r="D4307" s="11" t="n"/>
      <c r="E4307" s="11" t="n"/>
      <c r="F4307" s="11" t="n"/>
      <c r="G4307" s="11" t="n"/>
      <c r="H4307" s="11" t="n"/>
      <c r="I4307" s="9" t="n"/>
      <c r="J4307" s="9" t="n"/>
      <c r="K4307" s="9" t="n"/>
      <c r="L4307" s="9">
        <f>IF(COUNTA($A4307:$K4307)=0,"",IF(AND(IFERROR($H4307,0)&gt;0,LEN(TRIM($K4307&amp;""))&gt;0,IFERROR(LOOKUP(2,1/((LISTS!$M$2:$M$13&lt;&gt;"")*ISNUMBER(SEARCH(LISTS!$M$2:$M$13,$I4307))),LISTS!$N$2:$N$13),"NO")="SI"),"SI","NO"))</f>
        <v/>
      </c>
      <c r="M4307" s="9">
        <f>IF(COUNTA($A4307:$K4307)=0,"",IF($K4307&lt;&gt;"",IF(COUNTIF($K$19:$K4307,$K4307)&gt;1,"SI","NO"),IF(COUNTIFS($A$19:$A4307,$A4307,$C$19:$C4307,$C4307,$J$19:$J4307,$J4307,$D$19:$D4307,$D4307)&gt;1,"SI","NO")))</f>
        <v/>
      </c>
      <c r="N4307" s="11">
        <f>IF(COUNTA($A4307:$K4307)=0,"",IF(AND($L4307="SI",$M4307="NO"),IFERROR($H4307,0),0))</f>
        <v/>
      </c>
      <c r="O4307" s="9">
        <f>IF(COUNTA($A4307:$K4307)=0,"",IF($M4307="SI","CUFE o factura duplicada dentro del reporte; no se suma dos veces",IF(IFERROR($H4307,0)&lt;=0,"DIAN reporta valor susceptible 0",IF($L4307="NO",IFERROR(LOOKUP(2,1/((LISTS!$M$2:$M$13&lt;&gt;"")*ISNUMBER(SEARCH(LISTS!$M$2:$M$13,$I4307))),LISTS!$O$2:$O$13),"Medio de pago no elegible o no identificado por DIAN"),"Apta automaticamente por pago electronico y base positiva"))))</f>
        <v/>
      </c>
    </row>
    <row r="4308">
      <c r="A4308" s="9" t="n"/>
      <c r="B4308" s="9" t="n"/>
      <c r="C4308" s="12" t="n"/>
      <c r="D4308" s="11" t="n"/>
      <c r="E4308" s="11" t="n"/>
      <c r="F4308" s="11" t="n"/>
      <c r="G4308" s="11" t="n"/>
      <c r="H4308" s="11" t="n"/>
      <c r="I4308" s="9" t="n"/>
      <c r="J4308" s="9" t="n"/>
      <c r="K4308" s="9" t="n"/>
      <c r="L4308" s="9">
        <f>IF(COUNTA($A4308:$K4308)=0,"",IF(AND(IFERROR($H4308,0)&gt;0,LEN(TRIM($K4308&amp;""))&gt;0,IFERROR(LOOKUP(2,1/((LISTS!$M$2:$M$13&lt;&gt;"")*ISNUMBER(SEARCH(LISTS!$M$2:$M$13,$I4308))),LISTS!$N$2:$N$13),"NO")="SI"),"SI","NO"))</f>
        <v/>
      </c>
      <c r="M4308" s="9">
        <f>IF(COUNTA($A4308:$K4308)=0,"",IF($K4308&lt;&gt;"",IF(COUNTIF($K$19:$K4308,$K4308)&gt;1,"SI","NO"),IF(COUNTIFS($A$19:$A4308,$A4308,$C$19:$C4308,$C4308,$J$19:$J4308,$J4308,$D$19:$D4308,$D4308)&gt;1,"SI","NO")))</f>
        <v/>
      </c>
      <c r="N4308" s="11">
        <f>IF(COUNTA($A4308:$K4308)=0,"",IF(AND($L4308="SI",$M4308="NO"),IFERROR($H4308,0),0))</f>
        <v/>
      </c>
      <c r="O4308" s="9">
        <f>IF(COUNTA($A4308:$K4308)=0,"",IF($M4308="SI","CUFE o factura duplicada dentro del reporte; no se suma dos veces",IF(IFERROR($H4308,0)&lt;=0,"DIAN reporta valor susceptible 0",IF($L4308="NO",IFERROR(LOOKUP(2,1/((LISTS!$M$2:$M$13&lt;&gt;"")*ISNUMBER(SEARCH(LISTS!$M$2:$M$13,$I4308))),LISTS!$O$2:$O$13),"Medio de pago no elegible o no identificado por DIAN"),"Apta automaticamente por pago electronico y base positiva"))))</f>
        <v/>
      </c>
    </row>
    <row r="4309">
      <c r="A4309" s="9" t="n"/>
      <c r="B4309" s="9" t="n"/>
      <c r="C4309" s="12" t="n"/>
      <c r="D4309" s="11" t="n"/>
      <c r="E4309" s="11" t="n"/>
      <c r="F4309" s="11" t="n"/>
      <c r="G4309" s="11" t="n"/>
      <c r="H4309" s="11" t="n"/>
      <c r="I4309" s="9" t="n"/>
      <c r="J4309" s="9" t="n"/>
      <c r="K4309" s="9" t="n"/>
      <c r="L4309" s="9">
        <f>IF(COUNTA($A4309:$K4309)=0,"",IF(AND(IFERROR($H4309,0)&gt;0,LEN(TRIM($K4309&amp;""))&gt;0,IFERROR(LOOKUP(2,1/((LISTS!$M$2:$M$13&lt;&gt;"")*ISNUMBER(SEARCH(LISTS!$M$2:$M$13,$I4309))),LISTS!$N$2:$N$13),"NO")="SI"),"SI","NO"))</f>
        <v/>
      </c>
      <c r="M4309" s="9">
        <f>IF(COUNTA($A4309:$K4309)=0,"",IF($K4309&lt;&gt;"",IF(COUNTIF($K$19:$K4309,$K4309)&gt;1,"SI","NO"),IF(COUNTIFS($A$19:$A4309,$A4309,$C$19:$C4309,$C4309,$J$19:$J4309,$J4309,$D$19:$D4309,$D4309)&gt;1,"SI","NO")))</f>
        <v/>
      </c>
      <c r="N4309" s="11">
        <f>IF(COUNTA($A4309:$K4309)=0,"",IF(AND($L4309="SI",$M4309="NO"),IFERROR($H4309,0),0))</f>
        <v/>
      </c>
      <c r="O4309" s="9">
        <f>IF(COUNTA($A4309:$K4309)=0,"",IF($M4309="SI","CUFE o factura duplicada dentro del reporte; no se suma dos veces",IF(IFERROR($H4309,0)&lt;=0,"DIAN reporta valor susceptible 0",IF($L4309="NO",IFERROR(LOOKUP(2,1/((LISTS!$M$2:$M$13&lt;&gt;"")*ISNUMBER(SEARCH(LISTS!$M$2:$M$13,$I4309))),LISTS!$O$2:$O$13),"Medio de pago no elegible o no identificado por DIAN"),"Apta automaticamente por pago electronico y base positiva"))))</f>
        <v/>
      </c>
    </row>
    <row r="4310">
      <c r="A4310" s="9" t="n"/>
      <c r="B4310" s="9" t="n"/>
      <c r="C4310" s="12" t="n"/>
      <c r="D4310" s="11" t="n"/>
      <c r="E4310" s="11" t="n"/>
      <c r="F4310" s="11" t="n"/>
      <c r="G4310" s="11" t="n"/>
      <c r="H4310" s="11" t="n"/>
      <c r="I4310" s="9" t="n"/>
      <c r="J4310" s="9" t="n"/>
      <c r="K4310" s="9" t="n"/>
      <c r="L4310" s="9">
        <f>IF(COUNTA($A4310:$K4310)=0,"",IF(AND(IFERROR($H4310,0)&gt;0,LEN(TRIM($K4310&amp;""))&gt;0,IFERROR(LOOKUP(2,1/((LISTS!$M$2:$M$13&lt;&gt;"")*ISNUMBER(SEARCH(LISTS!$M$2:$M$13,$I4310))),LISTS!$N$2:$N$13),"NO")="SI"),"SI","NO"))</f>
        <v/>
      </c>
      <c r="M4310" s="9">
        <f>IF(COUNTA($A4310:$K4310)=0,"",IF($K4310&lt;&gt;"",IF(COUNTIF($K$19:$K4310,$K4310)&gt;1,"SI","NO"),IF(COUNTIFS($A$19:$A4310,$A4310,$C$19:$C4310,$C4310,$J$19:$J4310,$J4310,$D$19:$D4310,$D4310)&gt;1,"SI","NO")))</f>
        <v/>
      </c>
      <c r="N4310" s="11">
        <f>IF(COUNTA($A4310:$K4310)=0,"",IF(AND($L4310="SI",$M4310="NO"),IFERROR($H4310,0),0))</f>
        <v/>
      </c>
      <c r="O4310" s="9">
        <f>IF(COUNTA($A4310:$K4310)=0,"",IF($M4310="SI","CUFE o factura duplicada dentro del reporte; no se suma dos veces",IF(IFERROR($H4310,0)&lt;=0,"DIAN reporta valor susceptible 0",IF($L4310="NO",IFERROR(LOOKUP(2,1/((LISTS!$M$2:$M$13&lt;&gt;"")*ISNUMBER(SEARCH(LISTS!$M$2:$M$13,$I4310))),LISTS!$O$2:$O$13),"Medio de pago no elegible o no identificado por DIAN"),"Apta automaticamente por pago electronico y base positiva"))))</f>
        <v/>
      </c>
    </row>
    <row r="4311">
      <c r="A4311" s="9" t="n"/>
      <c r="B4311" s="9" t="n"/>
      <c r="C4311" s="12" t="n"/>
      <c r="D4311" s="11" t="n"/>
      <c r="E4311" s="11" t="n"/>
      <c r="F4311" s="11" t="n"/>
      <c r="G4311" s="11" t="n"/>
      <c r="H4311" s="11" t="n"/>
      <c r="I4311" s="9" t="n"/>
      <c r="J4311" s="9" t="n"/>
      <c r="K4311" s="9" t="n"/>
      <c r="L4311" s="9">
        <f>IF(COUNTA($A4311:$K4311)=0,"",IF(AND(IFERROR($H4311,0)&gt;0,LEN(TRIM($K4311&amp;""))&gt;0,IFERROR(LOOKUP(2,1/((LISTS!$M$2:$M$13&lt;&gt;"")*ISNUMBER(SEARCH(LISTS!$M$2:$M$13,$I4311))),LISTS!$N$2:$N$13),"NO")="SI"),"SI","NO"))</f>
        <v/>
      </c>
      <c r="M4311" s="9">
        <f>IF(COUNTA($A4311:$K4311)=0,"",IF($K4311&lt;&gt;"",IF(COUNTIF($K$19:$K4311,$K4311)&gt;1,"SI","NO"),IF(COUNTIFS($A$19:$A4311,$A4311,$C$19:$C4311,$C4311,$J$19:$J4311,$J4311,$D$19:$D4311,$D4311)&gt;1,"SI","NO")))</f>
        <v/>
      </c>
      <c r="N4311" s="11">
        <f>IF(COUNTA($A4311:$K4311)=0,"",IF(AND($L4311="SI",$M4311="NO"),IFERROR($H4311,0),0))</f>
        <v/>
      </c>
      <c r="O4311" s="9">
        <f>IF(COUNTA($A4311:$K4311)=0,"",IF($M4311="SI","CUFE o factura duplicada dentro del reporte; no se suma dos veces",IF(IFERROR($H4311,0)&lt;=0,"DIAN reporta valor susceptible 0",IF($L4311="NO",IFERROR(LOOKUP(2,1/((LISTS!$M$2:$M$13&lt;&gt;"")*ISNUMBER(SEARCH(LISTS!$M$2:$M$13,$I4311))),LISTS!$O$2:$O$13),"Medio de pago no elegible o no identificado por DIAN"),"Apta automaticamente por pago electronico y base positiva"))))</f>
        <v/>
      </c>
    </row>
    <row r="4312">
      <c r="A4312" s="9" t="n"/>
      <c r="B4312" s="9" t="n"/>
      <c r="C4312" s="12" t="n"/>
      <c r="D4312" s="11" t="n"/>
      <c r="E4312" s="11" t="n"/>
      <c r="F4312" s="11" t="n"/>
      <c r="G4312" s="11" t="n"/>
      <c r="H4312" s="11" t="n"/>
      <c r="I4312" s="9" t="n"/>
      <c r="J4312" s="9" t="n"/>
      <c r="K4312" s="9" t="n"/>
      <c r="L4312" s="9">
        <f>IF(COUNTA($A4312:$K4312)=0,"",IF(AND(IFERROR($H4312,0)&gt;0,LEN(TRIM($K4312&amp;""))&gt;0,IFERROR(LOOKUP(2,1/((LISTS!$M$2:$M$13&lt;&gt;"")*ISNUMBER(SEARCH(LISTS!$M$2:$M$13,$I4312))),LISTS!$N$2:$N$13),"NO")="SI"),"SI","NO"))</f>
        <v/>
      </c>
      <c r="M4312" s="9">
        <f>IF(COUNTA($A4312:$K4312)=0,"",IF($K4312&lt;&gt;"",IF(COUNTIF($K$19:$K4312,$K4312)&gt;1,"SI","NO"),IF(COUNTIFS($A$19:$A4312,$A4312,$C$19:$C4312,$C4312,$J$19:$J4312,$J4312,$D$19:$D4312,$D4312)&gt;1,"SI","NO")))</f>
        <v/>
      </c>
      <c r="N4312" s="11">
        <f>IF(COUNTA($A4312:$K4312)=0,"",IF(AND($L4312="SI",$M4312="NO"),IFERROR($H4312,0),0))</f>
        <v/>
      </c>
      <c r="O4312" s="9">
        <f>IF(COUNTA($A4312:$K4312)=0,"",IF($M4312="SI","CUFE o factura duplicada dentro del reporte; no se suma dos veces",IF(IFERROR($H4312,0)&lt;=0,"DIAN reporta valor susceptible 0",IF($L4312="NO",IFERROR(LOOKUP(2,1/((LISTS!$M$2:$M$13&lt;&gt;"")*ISNUMBER(SEARCH(LISTS!$M$2:$M$13,$I4312))),LISTS!$O$2:$O$13),"Medio de pago no elegible o no identificado por DIAN"),"Apta automaticamente por pago electronico y base positiva"))))</f>
        <v/>
      </c>
    </row>
    <row r="4313">
      <c r="A4313" s="9" t="n"/>
      <c r="B4313" s="9" t="n"/>
      <c r="C4313" s="12" t="n"/>
      <c r="D4313" s="11" t="n"/>
      <c r="E4313" s="11" t="n"/>
      <c r="F4313" s="11" t="n"/>
      <c r="G4313" s="11" t="n"/>
      <c r="H4313" s="11" t="n"/>
      <c r="I4313" s="9" t="n"/>
      <c r="J4313" s="9" t="n"/>
      <c r="K4313" s="9" t="n"/>
      <c r="L4313" s="9">
        <f>IF(COUNTA($A4313:$K4313)=0,"",IF(AND(IFERROR($H4313,0)&gt;0,LEN(TRIM($K4313&amp;""))&gt;0,IFERROR(LOOKUP(2,1/((LISTS!$M$2:$M$13&lt;&gt;"")*ISNUMBER(SEARCH(LISTS!$M$2:$M$13,$I4313))),LISTS!$N$2:$N$13),"NO")="SI"),"SI","NO"))</f>
        <v/>
      </c>
      <c r="M4313" s="9">
        <f>IF(COUNTA($A4313:$K4313)=0,"",IF($K4313&lt;&gt;"",IF(COUNTIF($K$19:$K4313,$K4313)&gt;1,"SI","NO"),IF(COUNTIFS($A$19:$A4313,$A4313,$C$19:$C4313,$C4313,$J$19:$J4313,$J4313,$D$19:$D4313,$D4313)&gt;1,"SI","NO")))</f>
        <v/>
      </c>
      <c r="N4313" s="11">
        <f>IF(COUNTA($A4313:$K4313)=0,"",IF(AND($L4313="SI",$M4313="NO"),IFERROR($H4313,0),0))</f>
        <v/>
      </c>
      <c r="O4313" s="9">
        <f>IF(COUNTA($A4313:$K4313)=0,"",IF($M4313="SI","CUFE o factura duplicada dentro del reporte; no se suma dos veces",IF(IFERROR($H4313,0)&lt;=0,"DIAN reporta valor susceptible 0",IF($L4313="NO",IFERROR(LOOKUP(2,1/((LISTS!$M$2:$M$13&lt;&gt;"")*ISNUMBER(SEARCH(LISTS!$M$2:$M$13,$I4313))),LISTS!$O$2:$O$13),"Medio de pago no elegible o no identificado por DIAN"),"Apta automaticamente por pago electronico y base positiva"))))</f>
        <v/>
      </c>
    </row>
    <row r="4314">
      <c r="A4314" s="9" t="n"/>
      <c r="B4314" s="9" t="n"/>
      <c r="C4314" s="12" t="n"/>
      <c r="D4314" s="11" t="n"/>
      <c r="E4314" s="11" t="n"/>
      <c r="F4314" s="11" t="n"/>
      <c r="G4314" s="11" t="n"/>
      <c r="H4314" s="11" t="n"/>
      <c r="I4314" s="9" t="n"/>
      <c r="J4314" s="9" t="n"/>
      <c r="K4314" s="9" t="n"/>
      <c r="L4314" s="9">
        <f>IF(COUNTA($A4314:$K4314)=0,"",IF(AND(IFERROR($H4314,0)&gt;0,LEN(TRIM($K4314&amp;""))&gt;0,IFERROR(LOOKUP(2,1/((LISTS!$M$2:$M$13&lt;&gt;"")*ISNUMBER(SEARCH(LISTS!$M$2:$M$13,$I4314))),LISTS!$N$2:$N$13),"NO")="SI"),"SI","NO"))</f>
        <v/>
      </c>
      <c r="M4314" s="9">
        <f>IF(COUNTA($A4314:$K4314)=0,"",IF($K4314&lt;&gt;"",IF(COUNTIF($K$19:$K4314,$K4314)&gt;1,"SI","NO"),IF(COUNTIFS($A$19:$A4314,$A4314,$C$19:$C4314,$C4314,$J$19:$J4314,$J4314,$D$19:$D4314,$D4314)&gt;1,"SI","NO")))</f>
        <v/>
      </c>
      <c r="N4314" s="11">
        <f>IF(COUNTA($A4314:$K4314)=0,"",IF(AND($L4314="SI",$M4314="NO"),IFERROR($H4314,0),0))</f>
        <v/>
      </c>
      <c r="O4314" s="9">
        <f>IF(COUNTA($A4314:$K4314)=0,"",IF($M4314="SI","CUFE o factura duplicada dentro del reporte; no se suma dos veces",IF(IFERROR($H4314,0)&lt;=0,"DIAN reporta valor susceptible 0",IF($L4314="NO",IFERROR(LOOKUP(2,1/((LISTS!$M$2:$M$13&lt;&gt;"")*ISNUMBER(SEARCH(LISTS!$M$2:$M$13,$I4314))),LISTS!$O$2:$O$13),"Medio de pago no elegible o no identificado por DIAN"),"Apta automaticamente por pago electronico y base positiva"))))</f>
        <v/>
      </c>
    </row>
    <row r="4315">
      <c r="A4315" s="9" t="n"/>
      <c r="B4315" s="9" t="n"/>
      <c r="C4315" s="12" t="n"/>
      <c r="D4315" s="11" t="n"/>
      <c r="E4315" s="11" t="n"/>
      <c r="F4315" s="11" t="n"/>
      <c r="G4315" s="11" t="n"/>
      <c r="H4315" s="11" t="n"/>
      <c r="I4315" s="9" t="n"/>
      <c r="J4315" s="9" t="n"/>
      <c r="K4315" s="9" t="n"/>
      <c r="L4315" s="9">
        <f>IF(COUNTA($A4315:$K4315)=0,"",IF(AND(IFERROR($H4315,0)&gt;0,LEN(TRIM($K4315&amp;""))&gt;0,IFERROR(LOOKUP(2,1/((LISTS!$M$2:$M$13&lt;&gt;"")*ISNUMBER(SEARCH(LISTS!$M$2:$M$13,$I4315))),LISTS!$N$2:$N$13),"NO")="SI"),"SI","NO"))</f>
        <v/>
      </c>
      <c r="M4315" s="9">
        <f>IF(COUNTA($A4315:$K4315)=0,"",IF($K4315&lt;&gt;"",IF(COUNTIF($K$19:$K4315,$K4315)&gt;1,"SI","NO"),IF(COUNTIFS($A$19:$A4315,$A4315,$C$19:$C4315,$C4315,$J$19:$J4315,$J4315,$D$19:$D4315,$D4315)&gt;1,"SI","NO")))</f>
        <v/>
      </c>
      <c r="N4315" s="11">
        <f>IF(COUNTA($A4315:$K4315)=0,"",IF(AND($L4315="SI",$M4315="NO"),IFERROR($H4315,0),0))</f>
        <v/>
      </c>
      <c r="O4315" s="9">
        <f>IF(COUNTA($A4315:$K4315)=0,"",IF($M4315="SI","CUFE o factura duplicada dentro del reporte; no se suma dos veces",IF(IFERROR($H4315,0)&lt;=0,"DIAN reporta valor susceptible 0",IF($L4315="NO",IFERROR(LOOKUP(2,1/((LISTS!$M$2:$M$13&lt;&gt;"")*ISNUMBER(SEARCH(LISTS!$M$2:$M$13,$I4315))),LISTS!$O$2:$O$13),"Medio de pago no elegible o no identificado por DIAN"),"Apta automaticamente por pago electronico y base positiva"))))</f>
        <v/>
      </c>
    </row>
    <row r="4316">
      <c r="A4316" s="9" t="n"/>
      <c r="B4316" s="9" t="n"/>
      <c r="C4316" s="12" t="n"/>
      <c r="D4316" s="11" t="n"/>
      <c r="E4316" s="11" t="n"/>
      <c r="F4316" s="11" t="n"/>
      <c r="G4316" s="11" t="n"/>
      <c r="H4316" s="11" t="n"/>
      <c r="I4316" s="9" t="n"/>
      <c r="J4316" s="9" t="n"/>
      <c r="K4316" s="9" t="n"/>
      <c r="L4316" s="9">
        <f>IF(COUNTA($A4316:$K4316)=0,"",IF(AND(IFERROR($H4316,0)&gt;0,LEN(TRIM($K4316&amp;""))&gt;0,IFERROR(LOOKUP(2,1/((LISTS!$M$2:$M$13&lt;&gt;"")*ISNUMBER(SEARCH(LISTS!$M$2:$M$13,$I4316))),LISTS!$N$2:$N$13),"NO")="SI"),"SI","NO"))</f>
        <v/>
      </c>
      <c r="M4316" s="9">
        <f>IF(COUNTA($A4316:$K4316)=0,"",IF($K4316&lt;&gt;"",IF(COUNTIF($K$19:$K4316,$K4316)&gt;1,"SI","NO"),IF(COUNTIFS($A$19:$A4316,$A4316,$C$19:$C4316,$C4316,$J$19:$J4316,$J4316,$D$19:$D4316,$D4316)&gt;1,"SI","NO")))</f>
        <v/>
      </c>
      <c r="N4316" s="11">
        <f>IF(COUNTA($A4316:$K4316)=0,"",IF(AND($L4316="SI",$M4316="NO"),IFERROR($H4316,0),0))</f>
        <v/>
      </c>
      <c r="O4316" s="9">
        <f>IF(COUNTA($A4316:$K4316)=0,"",IF($M4316="SI","CUFE o factura duplicada dentro del reporte; no se suma dos veces",IF(IFERROR($H4316,0)&lt;=0,"DIAN reporta valor susceptible 0",IF($L4316="NO",IFERROR(LOOKUP(2,1/((LISTS!$M$2:$M$13&lt;&gt;"")*ISNUMBER(SEARCH(LISTS!$M$2:$M$13,$I4316))),LISTS!$O$2:$O$13),"Medio de pago no elegible o no identificado por DIAN"),"Apta automaticamente por pago electronico y base positiva"))))</f>
        <v/>
      </c>
    </row>
    <row r="4317">
      <c r="A4317" s="9" t="n"/>
      <c r="B4317" s="9" t="n"/>
      <c r="C4317" s="12" t="n"/>
      <c r="D4317" s="11" t="n"/>
      <c r="E4317" s="11" t="n"/>
      <c r="F4317" s="11" t="n"/>
      <c r="G4317" s="11" t="n"/>
      <c r="H4317" s="11" t="n"/>
      <c r="I4317" s="9" t="n"/>
      <c r="J4317" s="9" t="n"/>
      <c r="K4317" s="9" t="n"/>
      <c r="L4317" s="9">
        <f>IF(COUNTA($A4317:$K4317)=0,"",IF(AND(IFERROR($H4317,0)&gt;0,LEN(TRIM($K4317&amp;""))&gt;0,IFERROR(LOOKUP(2,1/((LISTS!$M$2:$M$13&lt;&gt;"")*ISNUMBER(SEARCH(LISTS!$M$2:$M$13,$I4317))),LISTS!$N$2:$N$13),"NO")="SI"),"SI","NO"))</f>
        <v/>
      </c>
      <c r="M4317" s="9">
        <f>IF(COUNTA($A4317:$K4317)=0,"",IF($K4317&lt;&gt;"",IF(COUNTIF($K$19:$K4317,$K4317)&gt;1,"SI","NO"),IF(COUNTIFS($A$19:$A4317,$A4317,$C$19:$C4317,$C4317,$J$19:$J4317,$J4317,$D$19:$D4317,$D4317)&gt;1,"SI","NO")))</f>
        <v/>
      </c>
      <c r="N4317" s="11">
        <f>IF(COUNTA($A4317:$K4317)=0,"",IF(AND($L4317="SI",$M4317="NO"),IFERROR($H4317,0),0))</f>
        <v/>
      </c>
      <c r="O4317" s="9">
        <f>IF(COUNTA($A4317:$K4317)=0,"",IF($M4317="SI","CUFE o factura duplicada dentro del reporte; no se suma dos veces",IF(IFERROR($H4317,0)&lt;=0,"DIAN reporta valor susceptible 0",IF($L4317="NO",IFERROR(LOOKUP(2,1/((LISTS!$M$2:$M$13&lt;&gt;"")*ISNUMBER(SEARCH(LISTS!$M$2:$M$13,$I4317))),LISTS!$O$2:$O$13),"Medio de pago no elegible o no identificado por DIAN"),"Apta automaticamente por pago electronico y base positiva"))))</f>
        <v/>
      </c>
    </row>
    <row r="4318">
      <c r="A4318" s="9" t="n"/>
      <c r="B4318" s="9" t="n"/>
      <c r="C4318" s="12" t="n"/>
      <c r="D4318" s="11" t="n"/>
      <c r="E4318" s="11" t="n"/>
      <c r="F4318" s="11" t="n"/>
      <c r="G4318" s="11" t="n"/>
      <c r="H4318" s="11" t="n"/>
      <c r="I4318" s="9" t="n"/>
      <c r="J4318" s="9" t="n"/>
      <c r="K4318" s="9" t="n"/>
      <c r="L4318" s="9">
        <f>IF(COUNTA($A4318:$K4318)=0,"",IF(AND(IFERROR($H4318,0)&gt;0,LEN(TRIM($K4318&amp;""))&gt;0,IFERROR(LOOKUP(2,1/((LISTS!$M$2:$M$13&lt;&gt;"")*ISNUMBER(SEARCH(LISTS!$M$2:$M$13,$I4318))),LISTS!$N$2:$N$13),"NO")="SI"),"SI","NO"))</f>
        <v/>
      </c>
      <c r="M4318" s="9">
        <f>IF(COUNTA($A4318:$K4318)=0,"",IF($K4318&lt;&gt;"",IF(COUNTIF($K$19:$K4318,$K4318)&gt;1,"SI","NO"),IF(COUNTIFS($A$19:$A4318,$A4318,$C$19:$C4318,$C4318,$J$19:$J4318,$J4318,$D$19:$D4318,$D4318)&gt;1,"SI","NO")))</f>
        <v/>
      </c>
      <c r="N4318" s="11">
        <f>IF(COUNTA($A4318:$K4318)=0,"",IF(AND($L4318="SI",$M4318="NO"),IFERROR($H4318,0),0))</f>
        <v/>
      </c>
      <c r="O4318" s="9">
        <f>IF(COUNTA($A4318:$K4318)=0,"",IF($M4318="SI","CUFE o factura duplicada dentro del reporte; no se suma dos veces",IF(IFERROR($H4318,0)&lt;=0,"DIAN reporta valor susceptible 0",IF($L4318="NO",IFERROR(LOOKUP(2,1/((LISTS!$M$2:$M$13&lt;&gt;"")*ISNUMBER(SEARCH(LISTS!$M$2:$M$13,$I4318))),LISTS!$O$2:$O$13),"Medio de pago no elegible o no identificado por DIAN"),"Apta automaticamente por pago electronico y base positiva"))))</f>
        <v/>
      </c>
    </row>
    <row r="4319">
      <c r="A4319" s="9" t="n"/>
      <c r="B4319" s="9" t="n"/>
      <c r="C4319" s="12" t="n"/>
      <c r="D4319" s="11" t="n"/>
      <c r="E4319" s="11" t="n"/>
      <c r="F4319" s="11" t="n"/>
      <c r="G4319" s="11" t="n"/>
      <c r="H4319" s="11" t="n"/>
      <c r="I4319" s="9" t="n"/>
      <c r="J4319" s="9" t="n"/>
      <c r="K4319" s="9" t="n"/>
      <c r="L4319" s="9">
        <f>IF(COUNTA($A4319:$K4319)=0,"",IF(AND(IFERROR($H4319,0)&gt;0,LEN(TRIM($K4319&amp;""))&gt;0,IFERROR(LOOKUP(2,1/((LISTS!$M$2:$M$13&lt;&gt;"")*ISNUMBER(SEARCH(LISTS!$M$2:$M$13,$I4319))),LISTS!$N$2:$N$13),"NO")="SI"),"SI","NO"))</f>
        <v/>
      </c>
      <c r="M4319" s="9">
        <f>IF(COUNTA($A4319:$K4319)=0,"",IF($K4319&lt;&gt;"",IF(COUNTIF($K$19:$K4319,$K4319)&gt;1,"SI","NO"),IF(COUNTIFS($A$19:$A4319,$A4319,$C$19:$C4319,$C4319,$J$19:$J4319,$J4319,$D$19:$D4319,$D4319)&gt;1,"SI","NO")))</f>
        <v/>
      </c>
      <c r="N4319" s="11">
        <f>IF(COUNTA($A4319:$K4319)=0,"",IF(AND($L4319="SI",$M4319="NO"),IFERROR($H4319,0),0))</f>
        <v/>
      </c>
      <c r="O4319" s="9">
        <f>IF(COUNTA($A4319:$K4319)=0,"",IF($M4319="SI","CUFE o factura duplicada dentro del reporte; no se suma dos veces",IF(IFERROR($H4319,0)&lt;=0,"DIAN reporta valor susceptible 0",IF($L4319="NO",IFERROR(LOOKUP(2,1/((LISTS!$M$2:$M$13&lt;&gt;"")*ISNUMBER(SEARCH(LISTS!$M$2:$M$13,$I4319))),LISTS!$O$2:$O$13),"Medio de pago no elegible o no identificado por DIAN"),"Apta automaticamente por pago electronico y base positiva"))))</f>
        <v/>
      </c>
    </row>
    <row r="4320">
      <c r="A4320" s="9" t="n"/>
      <c r="B4320" s="9" t="n"/>
      <c r="C4320" s="12" t="n"/>
      <c r="D4320" s="11" t="n"/>
      <c r="E4320" s="11" t="n"/>
      <c r="F4320" s="11" t="n"/>
      <c r="G4320" s="11" t="n"/>
      <c r="H4320" s="11" t="n"/>
      <c r="I4320" s="9" t="n"/>
      <c r="J4320" s="9" t="n"/>
      <c r="K4320" s="9" t="n"/>
      <c r="L4320" s="9">
        <f>IF(COUNTA($A4320:$K4320)=0,"",IF(AND(IFERROR($H4320,0)&gt;0,LEN(TRIM($K4320&amp;""))&gt;0,IFERROR(LOOKUP(2,1/((LISTS!$M$2:$M$13&lt;&gt;"")*ISNUMBER(SEARCH(LISTS!$M$2:$M$13,$I4320))),LISTS!$N$2:$N$13),"NO")="SI"),"SI","NO"))</f>
        <v/>
      </c>
      <c r="M4320" s="9">
        <f>IF(COUNTA($A4320:$K4320)=0,"",IF($K4320&lt;&gt;"",IF(COUNTIF($K$19:$K4320,$K4320)&gt;1,"SI","NO"),IF(COUNTIFS($A$19:$A4320,$A4320,$C$19:$C4320,$C4320,$J$19:$J4320,$J4320,$D$19:$D4320,$D4320)&gt;1,"SI","NO")))</f>
        <v/>
      </c>
      <c r="N4320" s="11">
        <f>IF(COUNTA($A4320:$K4320)=0,"",IF(AND($L4320="SI",$M4320="NO"),IFERROR($H4320,0),0))</f>
        <v/>
      </c>
      <c r="O4320" s="9">
        <f>IF(COUNTA($A4320:$K4320)=0,"",IF($M4320="SI","CUFE o factura duplicada dentro del reporte; no se suma dos veces",IF(IFERROR($H4320,0)&lt;=0,"DIAN reporta valor susceptible 0",IF($L4320="NO",IFERROR(LOOKUP(2,1/((LISTS!$M$2:$M$13&lt;&gt;"")*ISNUMBER(SEARCH(LISTS!$M$2:$M$13,$I4320))),LISTS!$O$2:$O$13),"Medio de pago no elegible o no identificado por DIAN"),"Apta automaticamente por pago electronico y base positiva"))))</f>
        <v/>
      </c>
    </row>
    <row r="4321">
      <c r="A4321" s="9" t="n"/>
      <c r="B4321" s="9" t="n"/>
      <c r="C4321" s="12" t="n"/>
      <c r="D4321" s="11" t="n"/>
      <c r="E4321" s="11" t="n"/>
      <c r="F4321" s="11" t="n"/>
      <c r="G4321" s="11" t="n"/>
      <c r="H4321" s="11" t="n"/>
      <c r="I4321" s="9" t="n"/>
      <c r="J4321" s="9" t="n"/>
      <c r="K4321" s="9" t="n"/>
      <c r="L4321" s="9">
        <f>IF(COUNTA($A4321:$K4321)=0,"",IF(AND(IFERROR($H4321,0)&gt;0,LEN(TRIM($K4321&amp;""))&gt;0,IFERROR(LOOKUP(2,1/((LISTS!$M$2:$M$13&lt;&gt;"")*ISNUMBER(SEARCH(LISTS!$M$2:$M$13,$I4321))),LISTS!$N$2:$N$13),"NO")="SI"),"SI","NO"))</f>
        <v/>
      </c>
      <c r="M4321" s="9">
        <f>IF(COUNTA($A4321:$K4321)=0,"",IF($K4321&lt;&gt;"",IF(COUNTIF($K$19:$K4321,$K4321)&gt;1,"SI","NO"),IF(COUNTIFS($A$19:$A4321,$A4321,$C$19:$C4321,$C4321,$J$19:$J4321,$J4321,$D$19:$D4321,$D4321)&gt;1,"SI","NO")))</f>
        <v/>
      </c>
      <c r="N4321" s="11">
        <f>IF(COUNTA($A4321:$K4321)=0,"",IF(AND($L4321="SI",$M4321="NO"),IFERROR($H4321,0),0))</f>
        <v/>
      </c>
      <c r="O4321" s="9">
        <f>IF(COUNTA($A4321:$K4321)=0,"",IF($M4321="SI","CUFE o factura duplicada dentro del reporte; no se suma dos veces",IF(IFERROR($H4321,0)&lt;=0,"DIAN reporta valor susceptible 0",IF($L4321="NO",IFERROR(LOOKUP(2,1/((LISTS!$M$2:$M$13&lt;&gt;"")*ISNUMBER(SEARCH(LISTS!$M$2:$M$13,$I4321))),LISTS!$O$2:$O$13),"Medio de pago no elegible o no identificado por DIAN"),"Apta automaticamente por pago electronico y base positiva"))))</f>
        <v/>
      </c>
    </row>
    <row r="4322">
      <c r="A4322" s="9" t="n"/>
      <c r="B4322" s="9" t="n"/>
      <c r="C4322" s="12" t="n"/>
      <c r="D4322" s="11" t="n"/>
      <c r="E4322" s="11" t="n"/>
      <c r="F4322" s="11" t="n"/>
      <c r="G4322" s="11" t="n"/>
      <c r="H4322" s="11" t="n"/>
      <c r="I4322" s="9" t="n"/>
      <c r="J4322" s="9" t="n"/>
      <c r="K4322" s="9" t="n"/>
      <c r="L4322" s="9">
        <f>IF(COUNTA($A4322:$K4322)=0,"",IF(AND(IFERROR($H4322,0)&gt;0,LEN(TRIM($K4322&amp;""))&gt;0,IFERROR(LOOKUP(2,1/((LISTS!$M$2:$M$13&lt;&gt;"")*ISNUMBER(SEARCH(LISTS!$M$2:$M$13,$I4322))),LISTS!$N$2:$N$13),"NO")="SI"),"SI","NO"))</f>
        <v/>
      </c>
      <c r="M4322" s="9">
        <f>IF(COUNTA($A4322:$K4322)=0,"",IF($K4322&lt;&gt;"",IF(COUNTIF($K$19:$K4322,$K4322)&gt;1,"SI","NO"),IF(COUNTIFS($A$19:$A4322,$A4322,$C$19:$C4322,$C4322,$J$19:$J4322,$J4322,$D$19:$D4322,$D4322)&gt;1,"SI","NO")))</f>
        <v/>
      </c>
      <c r="N4322" s="11">
        <f>IF(COUNTA($A4322:$K4322)=0,"",IF(AND($L4322="SI",$M4322="NO"),IFERROR($H4322,0),0))</f>
        <v/>
      </c>
      <c r="O4322" s="9">
        <f>IF(COUNTA($A4322:$K4322)=0,"",IF($M4322="SI","CUFE o factura duplicada dentro del reporte; no se suma dos veces",IF(IFERROR($H4322,0)&lt;=0,"DIAN reporta valor susceptible 0",IF($L4322="NO",IFERROR(LOOKUP(2,1/((LISTS!$M$2:$M$13&lt;&gt;"")*ISNUMBER(SEARCH(LISTS!$M$2:$M$13,$I4322))),LISTS!$O$2:$O$13),"Medio de pago no elegible o no identificado por DIAN"),"Apta automaticamente por pago electronico y base positiva"))))</f>
        <v/>
      </c>
    </row>
    <row r="4323">
      <c r="A4323" s="9" t="n"/>
      <c r="B4323" s="9" t="n"/>
      <c r="C4323" s="12" t="n"/>
      <c r="D4323" s="11" t="n"/>
      <c r="E4323" s="11" t="n"/>
      <c r="F4323" s="11" t="n"/>
      <c r="G4323" s="11" t="n"/>
      <c r="H4323" s="11" t="n"/>
      <c r="I4323" s="9" t="n"/>
      <c r="J4323" s="9" t="n"/>
      <c r="K4323" s="9" t="n"/>
      <c r="L4323" s="9">
        <f>IF(COUNTA($A4323:$K4323)=0,"",IF(AND(IFERROR($H4323,0)&gt;0,LEN(TRIM($K4323&amp;""))&gt;0,IFERROR(LOOKUP(2,1/((LISTS!$M$2:$M$13&lt;&gt;"")*ISNUMBER(SEARCH(LISTS!$M$2:$M$13,$I4323))),LISTS!$N$2:$N$13),"NO")="SI"),"SI","NO"))</f>
        <v/>
      </c>
      <c r="M4323" s="9">
        <f>IF(COUNTA($A4323:$K4323)=0,"",IF($K4323&lt;&gt;"",IF(COUNTIF($K$19:$K4323,$K4323)&gt;1,"SI","NO"),IF(COUNTIFS($A$19:$A4323,$A4323,$C$19:$C4323,$C4323,$J$19:$J4323,$J4323,$D$19:$D4323,$D4323)&gt;1,"SI","NO")))</f>
        <v/>
      </c>
      <c r="N4323" s="11">
        <f>IF(COUNTA($A4323:$K4323)=0,"",IF(AND($L4323="SI",$M4323="NO"),IFERROR($H4323,0),0))</f>
        <v/>
      </c>
      <c r="O4323" s="9">
        <f>IF(COUNTA($A4323:$K4323)=0,"",IF($M4323="SI","CUFE o factura duplicada dentro del reporte; no se suma dos veces",IF(IFERROR($H4323,0)&lt;=0,"DIAN reporta valor susceptible 0",IF($L4323="NO",IFERROR(LOOKUP(2,1/((LISTS!$M$2:$M$13&lt;&gt;"")*ISNUMBER(SEARCH(LISTS!$M$2:$M$13,$I4323))),LISTS!$O$2:$O$13),"Medio de pago no elegible o no identificado por DIAN"),"Apta automaticamente por pago electronico y base positiva"))))</f>
        <v/>
      </c>
    </row>
    <row r="4324">
      <c r="A4324" s="9" t="n"/>
      <c r="B4324" s="9" t="n"/>
      <c r="C4324" s="12" t="n"/>
      <c r="D4324" s="11" t="n"/>
      <c r="E4324" s="11" t="n"/>
      <c r="F4324" s="11" t="n"/>
      <c r="G4324" s="11" t="n"/>
      <c r="H4324" s="11" t="n"/>
      <c r="I4324" s="9" t="n"/>
      <c r="J4324" s="9" t="n"/>
      <c r="K4324" s="9" t="n"/>
      <c r="L4324" s="9">
        <f>IF(COUNTA($A4324:$K4324)=0,"",IF(AND(IFERROR($H4324,0)&gt;0,LEN(TRIM($K4324&amp;""))&gt;0,IFERROR(LOOKUP(2,1/((LISTS!$M$2:$M$13&lt;&gt;"")*ISNUMBER(SEARCH(LISTS!$M$2:$M$13,$I4324))),LISTS!$N$2:$N$13),"NO")="SI"),"SI","NO"))</f>
        <v/>
      </c>
      <c r="M4324" s="9">
        <f>IF(COUNTA($A4324:$K4324)=0,"",IF($K4324&lt;&gt;"",IF(COUNTIF($K$19:$K4324,$K4324)&gt;1,"SI","NO"),IF(COUNTIFS($A$19:$A4324,$A4324,$C$19:$C4324,$C4324,$J$19:$J4324,$J4324,$D$19:$D4324,$D4324)&gt;1,"SI","NO")))</f>
        <v/>
      </c>
      <c r="N4324" s="11">
        <f>IF(COUNTA($A4324:$K4324)=0,"",IF(AND($L4324="SI",$M4324="NO"),IFERROR($H4324,0),0))</f>
        <v/>
      </c>
      <c r="O4324" s="9">
        <f>IF(COUNTA($A4324:$K4324)=0,"",IF($M4324="SI","CUFE o factura duplicada dentro del reporte; no se suma dos veces",IF(IFERROR($H4324,0)&lt;=0,"DIAN reporta valor susceptible 0",IF($L4324="NO",IFERROR(LOOKUP(2,1/((LISTS!$M$2:$M$13&lt;&gt;"")*ISNUMBER(SEARCH(LISTS!$M$2:$M$13,$I4324))),LISTS!$O$2:$O$13),"Medio de pago no elegible o no identificado por DIAN"),"Apta automaticamente por pago electronico y base positiva"))))</f>
        <v/>
      </c>
    </row>
    <row r="4325">
      <c r="A4325" s="9" t="n"/>
      <c r="B4325" s="9" t="n"/>
      <c r="C4325" s="12" t="n"/>
      <c r="D4325" s="11" t="n"/>
      <c r="E4325" s="11" t="n"/>
      <c r="F4325" s="11" t="n"/>
      <c r="G4325" s="11" t="n"/>
      <c r="H4325" s="11" t="n"/>
      <c r="I4325" s="9" t="n"/>
      <c r="J4325" s="9" t="n"/>
      <c r="K4325" s="9" t="n"/>
      <c r="L4325" s="9">
        <f>IF(COUNTA($A4325:$K4325)=0,"",IF(AND(IFERROR($H4325,0)&gt;0,LEN(TRIM($K4325&amp;""))&gt;0,IFERROR(LOOKUP(2,1/((LISTS!$M$2:$M$13&lt;&gt;"")*ISNUMBER(SEARCH(LISTS!$M$2:$M$13,$I4325))),LISTS!$N$2:$N$13),"NO")="SI"),"SI","NO"))</f>
        <v/>
      </c>
      <c r="M4325" s="9">
        <f>IF(COUNTA($A4325:$K4325)=0,"",IF($K4325&lt;&gt;"",IF(COUNTIF($K$19:$K4325,$K4325)&gt;1,"SI","NO"),IF(COUNTIFS($A$19:$A4325,$A4325,$C$19:$C4325,$C4325,$J$19:$J4325,$J4325,$D$19:$D4325,$D4325)&gt;1,"SI","NO")))</f>
        <v/>
      </c>
      <c r="N4325" s="11">
        <f>IF(COUNTA($A4325:$K4325)=0,"",IF(AND($L4325="SI",$M4325="NO"),IFERROR($H4325,0),0))</f>
        <v/>
      </c>
      <c r="O4325" s="9">
        <f>IF(COUNTA($A4325:$K4325)=0,"",IF($M4325="SI","CUFE o factura duplicada dentro del reporte; no se suma dos veces",IF(IFERROR($H4325,0)&lt;=0,"DIAN reporta valor susceptible 0",IF($L4325="NO",IFERROR(LOOKUP(2,1/((LISTS!$M$2:$M$13&lt;&gt;"")*ISNUMBER(SEARCH(LISTS!$M$2:$M$13,$I4325))),LISTS!$O$2:$O$13),"Medio de pago no elegible o no identificado por DIAN"),"Apta automaticamente por pago electronico y base positiva"))))</f>
        <v/>
      </c>
    </row>
    <row r="4326">
      <c r="A4326" s="9" t="n"/>
      <c r="B4326" s="9" t="n"/>
      <c r="C4326" s="12" t="n"/>
      <c r="D4326" s="11" t="n"/>
      <c r="E4326" s="11" t="n"/>
      <c r="F4326" s="11" t="n"/>
      <c r="G4326" s="11" t="n"/>
      <c r="H4326" s="11" t="n"/>
      <c r="I4326" s="9" t="n"/>
      <c r="J4326" s="9" t="n"/>
      <c r="K4326" s="9" t="n"/>
      <c r="L4326" s="9">
        <f>IF(COUNTA($A4326:$K4326)=0,"",IF(AND(IFERROR($H4326,0)&gt;0,LEN(TRIM($K4326&amp;""))&gt;0,IFERROR(LOOKUP(2,1/((LISTS!$M$2:$M$13&lt;&gt;"")*ISNUMBER(SEARCH(LISTS!$M$2:$M$13,$I4326))),LISTS!$N$2:$N$13),"NO")="SI"),"SI","NO"))</f>
        <v/>
      </c>
      <c r="M4326" s="9">
        <f>IF(COUNTA($A4326:$K4326)=0,"",IF($K4326&lt;&gt;"",IF(COUNTIF($K$19:$K4326,$K4326)&gt;1,"SI","NO"),IF(COUNTIFS($A$19:$A4326,$A4326,$C$19:$C4326,$C4326,$J$19:$J4326,$J4326,$D$19:$D4326,$D4326)&gt;1,"SI","NO")))</f>
        <v/>
      </c>
      <c r="N4326" s="11">
        <f>IF(COUNTA($A4326:$K4326)=0,"",IF(AND($L4326="SI",$M4326="NO"),IFERROR($H4326,0),0))</f>
        <v/>
      </c>
      <c r="O4326" s="9">
        <f>IF(COUNTA($A4326:$K4326)=0,"",IF($M4326="SI","CUFE o factura duplicada dentro del reporte; no se suma dos veces",IF(IFERROR($H4326,0)&lt;=0,"DIAN reporta valor susceptible 0",IF($L4326="NO",IFERROR(LOOKUP(2,1/((LISTS!$M$2:$M$13&lt;&gt;"")*ISNUMBER(SEARCH(LISTS!$M$2:$M$13,$I4326))),LISTS!$O$2:$O$13),"Medio de pago no elegible o no identificado por DIAN"),"Apta automaticamente por pago electronico y base positiva"))))</f>
        <v/>
      </c>
    </row>
    <row r="4327">
      <c r="A4327" s="9" t="n"/>
      <c r="B4327" s="9" t="n"/>
      <c r="C4327" s="12" t="n"/>
      <c r="D4327" s="11" t="n"/>
      <c r="E4327" s="11" t="n"/>
      <c r="F4327" s="11" t="n"/>
      <c r="G4327" s="11" t="n"/>
      <c r="H4327" s="11" t="n"/>
      <c r="I4327" s="9" t="n"/>
      <c r="J4327" s="9" t="n"/>
      <c r="K4327" s="9" t="n"/>
      <c r="L4327" s="9">
        <f>IF(COUNTA($A4327:$K4327)=0,"",IF(AND(IFERROR($H4327,0)&gt;0,LEN(TRIM($K4327&amp;""))&gt;0,IFERROR(LOOKUP(2,1/((LISTS!$M$2:$M$13&lt;&gt;"")*ISNUMBER(SEARCH(LISTS!$M$2:$M$13,$I4327))),LISTS!$N$2:$N$13),"NO")="SI"),"SI","NO"))</f>
        <v/>
      </c>
      <c r="M4327" s="9">
        <f>IF(COUNTA($A4327:$K4327)=0,"",IF($K4327&lt;&gt;"",IF(COUNTIF($K$19:$K4327,$K4327)&gt;1,"SI","NO"),IF(COUNTIFS($A$19:$A4327,$A4327,$C$19:$C4327,$C4327,$J$19:$J4327,$J4327,$D$19:$D4327,$D4327)&gt;1,"SI","NO")))</f>
        <v/>
      </c>
      <c r="N4327" s="11">
        <f>IF(COUNTA($A4327:$K4327)=0,"",IF(AND($L4327="SI",$M4327="NO"),IFERROR($H4327,0),0))</f>
        <v/>
      </c>
      <c r="O4327" s="9">
        <f>IF(COUNTA($A4327:$K4327)=0,"",IF($M4327="SI","CUFE o factura duplicada dentro del reporte; no se suma dos veces",IF(IFERROR($H4327,0)&lt;=0,"DIAN reporta valor susceptible 0",IF($L4327="NO",IFERROR(LOOKUP(2,1/((LISTS!$M$2:$M$13&lt;&gt;"")*ISNUMBER(SEARCH(LISTS!$M$2:$M$13,$I4327))),LISTS!$O$2:$O$13),"Medio de pago no elegible o no identificado por DIAN"),"Apta automaticamente por pago electronico y base positiva"))))</f>
        <v/>
      </c>
    </row>
    <row r="4328">
      <c r="A4328" s="9" t="n"/>
      <c r="B4328" s="9" t="n"/>
      <c r="C4328" s="12" t="n"/>
      <c r="D4328" s="11" t="n"/>
      <c r="E4328" s="11" t="n"/>
      <c r="F4328" s="11" t="n"/>
      <c r="G4328" s="11" t="n"/>
      <c r="H4328" s="11" t="n"/>
      <c r="I4328" s="9" t="n"/>
      <c r="J4328" s="9" t="n"/>
      <c r="K4328" s="9" t="n"/>
      <c r="L4328" s="9">
        <f>IF(COUNTA($A4328:$K4328)=0,"",IF(AND(IFERROR($H4328,0)&gt;0,LEN(TRIM($K4328&amp;""))&gt;0,IFERROR(LOOKUP(2,1/((LISTS!$M$2:$M$13&lt;&gt;"")*ISNUMBER(SEARCH(LISTS!$M$2:$M$13,$I4328))),LISTS!$N$2:$N$13),"NO")="SI"),"SI","NO"))</f>
        <v/>
      </c>
      <c r="M4328" s="9">
        <f>IF(COUNTA($A4328:$K4328)=0,"",IF($K4328&lt;&gt;"",IF(COUNTIF($K$19:$K4328,$K4328)&gt;1,"SI","NO"),IF(COUNTIFS($A$19:$A4328,$A4328,$C$19:$C4328,$C4328,$J$19:$J4328,$J4328,$D$19:$D4328,$D4328)&gt;1,"SI","NO")))</f>
        <v/>
      </c>
      <c r="N4328" s="11">
        <f>IF(COUNTA($A4328:$K4328)=0,"",IF(AND($L4328="SI",$M4328="NO"),IFERROR($H4328,0),0))</f>
        <v/>
      </c>
      <c r="O4328" s="9">
        <f>IF(COUNTA($A4328:$K4328)=0,"",IF($M4328="SI","CUFE o factura duplicada dentro del reporte; no se suma dos veces",IF(IFERROR($H4328,0)&lt;=0,"DIAN reporta valor susceptible 0",IF($L4328="NO",IFERROR(LOOKUP(2,1/((LISTS!$M$2:$M$13&lt;&gt;"")*ISNUMBER(SEARCH(LISTS!$M$2:$M$13,$I4328))),LISTS!$O$2:$O$13),"Medio de pago no elegible o no identificado por DIAN"),"Apta automaticamente por pago electronico y base positiva"))))</f>
        <v/>
      </c>
    </row>
    <row r="4329">
      <c r="A4329" s="9" t="n"/>
      <c r="B4329" s="9" t="n"/>
      <c r="C4329" s="12" t="n"/>
      <c r="D4329" s="11" t="n"/>
      <c r="E4329" s="11" t="n"/>
      <c r="F4329" s="11" t="n"/>
      <c r="G4329" s="11" t="n"/>
      <c r="H4329" s="11" t="n"/>
      <c r="I4329" s="9" t="n"/>
      <c r="J4329" s="9" t="n"/>
      <c r="K4329" s="9" t="n"/>
      <c r="L4329" s="9">
        <f>IF(COUNTA($A4329:$K4329)=0,"",IF(AND(IFERROR($H4329,0)&gt;0,LEN(TRIM($K4329&amp;""))&gt;0,IFERROR(LOOKUP(2,1/((LISTS!$M$2:$M$13&lt;&gt;"")*ISNUMBER(SEARCH(LISTS!$M$2:$M$13,$I4329))),LISTS!$N$2:$N$13),"NO")="SI"),"SI","NO"))</f>
        <v/>
      </c>
      <c r="M4329" s="9">
        <f>IF(COUNTA($A4329:$K4329)=0,"",IF($K4329&lt;&gt;"",IF(COUNTIF($K$19:$K4329,$K4329)&gt;1,"SI","NO"),IF(COUNTIFS($A$19:$A4329,$A4329,$C$19:$C4329,$C4329,$J$19:$J4329,$J4329,$D$19:$D4329,$D4329)&gt;1,"SI","NO")))</f>
        <v/>
      </c>
      <c r="N4329" s="11">
        <f>IF(COUNTA($A4329:$K4329)=0,"",IF(AND($L4329="SI",$M4329="NO"),IFERROR($H4329,0),0))</f>
        <v/>
      </c>
      <c r="O4329" s="9">
        <f>IF(COUNTA($A4329:$K4329)=0,"",IF($M4329="SI","CUFE o factura duplicada dentro del reporte; no se suma dos veces",IF(IFERROR($H4329,0)&lt;=0,"DIAN reporta valor susceptible 0",IF($L4329="NO",IFERROR(LOOKUP(2,1/((LISTS!$M$2:$M$13&lt;&gt;"")*ISNUMBER(SEARCH(LISTS!$M$2:$M$13,$I4329))),LISTS!$O$2:$O$13),"Medio de pago no elegible o no identificado por DIAN"),"Apta automaticamente por pago electronico y base positiva"))))</f>
        <v/>
      </c>
    </row>
    <row r="4330">
      <c r="A4330" s="9" t="n"/>
      <c r="B4330" s="9" t="n"/>
      <c r="C4330" s="12" t="n"/>
      <c r="D4330" s="11" t="n"/>
      <c r="E4330" s="11" t="n"/>
      <c r="F4330" s="11" t="n"/>
      <c r="G4330" s="11" t="n"/>
      <c r="H4330" s="11" t="n"/>
      <c r="I4330" s="9" t="n"/>
      <c r="J4330" s="9" t="n"/>
      <c r="K4330" s="9" t="n"/>
      <c r="L4330" s="9">
        <f>IF(COUNTA($A4330:$K4330)=0,"",IF(AND(IFERROR($H4330,0)&gt;0,LEN(TRIM($K4330&amp;""))&gt;0,IFERROR(LOOKUP(2,1/((LISTS!$M$2:$M$13&lt;&gt;"")*ISNUMBER(SEARCH(LISTS!$M$2:$M$13,$I4330))),LISTS!$N$2:$N$13),"NO")="SI"),"SI","NO"))</f>
        <v/>
      </c>
      <c r="M4330" s="9">
        <f>IF(COUNTA($A4330:$K4330)=0,"",IF($K4330&lt;&gt;"",IF(COUNTIF($K$19:$K4330,$K4330)&gt;1,"SI","NO"),IF(COUNTIFS($A$19:$A4330,$A4330,$C$19:$C4330,$C4330,$J$19:$J4330,$J4330,$D$19:$D4330,$D4330)&gt;1,"SI","NO")))</f>
        <v/>
      </c>
      <c r="N4330" s="11">
        <f>IF(COUNTA($A4330:$K4330)=0,"",IF(AND($L4330="SI",$M4330="NO"),IFERROR($H4330,0),0))</f>
        <v/>
      </c>
      <c r="O4330" s="9">
        <f>IF(COUNTA($A4330:$K4330)=0,"",IF($M4330="SI","CUFE o factura duplicada dentro del reporte; no se suma dos veces",IF(IFERROR($H4330,0)&lt;=0,"DIAN reporta valor susceptible 0",IF($L4330="NO",IFERROR(LOOKUP(2,1/((LISTS!$M$2:$M$13&lt;&gt;"")*ISNUMBER(SEARCH(LISTS!$M$2:$M$13,$I4330))),LISTS!$O$2:$O$13),"Medio de pago no elegible o no identificado por DIAN"),"Apta automaticamente por pago electronico y base positiva"))))</f>
        <v/>
      </c>
    </row>
    <row r="4331">
      <c r="A4331" s="9" t="n"/>
      <c r="B4331" s="9" t="n"/>
      <c r="C4331" s="12" t="n"/>
      <c r="D4331" s="11" t="n"/>
      <c r="E4331" s="11" t="n"/>
      <c r="F4331" s="11" t="n"/>
      <c r="G4331" s="11" t="n"/>
      <c r="H4331" s="11" t="n"/>
      <c r="I4331" s="9" t="n"/>
      <c r="J4331" s="9" t="n"/>
      <c r="K4331" s="9" t="n"/>
      <c r="L4331" s="9">
        <f>IF(COUNTA($A4331:$K4331)=0,"",IF(AND(IFERROR($H4331,0)&gt;0,LEN(TRIM($K4331&amp;""))&gt;0,IFERROR(LOOKUP(2,1/((LISTS!$M$2:$M$13&lt;&gt;"")*ISNUMBER(SEARCH(LISTS!$M$2:$M$13,$I4331))),LISTS!$N$2:$N$13),"NO")="SI"),"SI","NO"))</f>
        <v/>
      </c>
      <c r="M4331" s="9">
        <f>IF(COUNTA($A4331:$K4331)=0,"",IF($K4331&lt;&gt;"",IF(COUNTIF($K$19:$K4331,$K4331)&gt;1,"SI","NO"),IF(COUNTIFS($A$19:$A4331,$A4331,$C$19:$C4331,$C4331,$J$19:$J4331,$J4331,$D$19:$D4331,$D4331)&gt;1,"SI","NO")))</f>
        <v/>
      </c>
      <c r="N4331" s="11">
        <f>IF(COUNTA($A4331:$K4331)=0,"",IF(AND($L4331="SI",$M4331="NO"),IFERROR($H4331,0),0))</f>
        <v/>
      </c>
      <c r="O4331" s="9">
        <f>IF(COUNTA($A4331:$K4331)=0,"",IF($M4331="SI","CUFE o factura duplicada dentro del reporte; no se suma dos veces",IF(IFERROR($H4331,0)&lt;=0,"DIAN reporta valor susceptible 0",IF($L4331="NO",IFERROR(LOOKUP(2,1/((LISTS!$M$2:$M$13&lt;&gt;"")*ISNUMBER(SEARCH(LISTS!$M$2:$M$13,$I4331))),LISTS!$O$2:$O$13),"Medio de pago no elegible o no identificado por DIAN"),"Apta automaticamente por pago electronico y base positiva"))))</f>
        <v/>
      </c>
    </row>
    <row r="4332">
      <c r="A4332" s="9" t="n"/>
      <c r="B4332" s="9" t="n"/>
      <c r="C4332" s="12" t="n"/>
      <c r="D4332" s="11" t="n"/>
      <c r="E4332" s="11" t="n"/>
      <c r="F4332" s="11" t="n"/>
      <c r="G4332" s="11" t="n"/>
      <c r="H4332" s="11" t="n"/>
      <c r="I4332" s="9" t="n"/>
      <c r="J4332" s="9" t="n"/>
      <c r="K4332" s="9" t="n"/>
      <c r="L4332" s="9">
        <f>IF(COUNTA($A4332:$K4332)=0,"",IF(AND(IFERROR($H4332,0)&gt;0,LEN(TRIM($K4332&amp;""))&gt;0,IFERROR(LOOKUP(2,1/((LISTS!$M$2:$M$13&lt;&gt;"")*ISNUMBER(SEARCH(LISTS!$M$2:$M$13,$I4332))),LISTS!$N$2:$N$13),"NO")="SI"),"SI","NO"))</f>
        <v/>
      </c>
      <c r="M4332" s="9">
        <f>IF(COUNTA($A4332:$K4332)=0,"",IF($K4332&lt;&gt;"",IF(COUNTIF($K$19:$K4332,$K4332)&gt;1,"SI","NO"),IF(COUNTIFS($A$19:$A4332,$A4332,$C$19:$C4332,$C4332,$J$19:$J4332,$J4332,$D$19:$D4332,$D4332)&gt;1,"SI","NO")))</f>
        <v/>
      </c>
      <c r="N4332" s="11">
        <f>IF(COUNTA($A4332:$K4332)=0,"",IF(AND($L4332="SI",$M4332="NO"),IFERROR($H4332,0),0))</f>
        <v/>
      </c>
      <c r="O4332" s="9">
        <f>IF(COUNTA($A4332:$K4332)=0,"",IF($M4332="SI","CUFE o factura duplicada dentro del reporte; no se suma dos veces",IF(IFERROR($H4332,0)&lt;=0,"DIAN reporta valor susceptible 0",IF($L4332="NO",IFERROR(LOOKUP(2,1/((LISTS!$M$2:$M$13&lt;&gt;"")*ISNUMBER(SEARCH(LISTS!$M$2:$M$13,$I4332))),LISTS!$O$2:$O$13),"Medio de pago no elegible o no identificado por DIAN"),"Apta automaticamente por pago electronico y base positiva"))))</f>
        <v/>
      </c>
    </row>
    <row r="4333">
      <c r="A4333" s="9" t="n"/>
      <c r="B4333" s="9" t="n"/>
      <c r="C4333" s="12" t="n"/>
      <c r="D4333" s="11" t="n"/>
      <c r="E4333" s="11" t="n"/>
      <c r="F4333" s="11" t="n"/>
      <c r="G4333" s="11" t="n"/>
      <c r="H4333" s="11" t="n"/>
      <c r="I4333" s="9" t="n"/>
      <c r="J4333" s="9" t="n"/>
      <c r="K4333" s="9" t="n"/>
      <c r="L4333" s="9">
        <f>IF(COUNTA($A4333:$K4333)=0,"",IF(AND(IFERROR($H4333,0)&gt;0,LEN(TRIM($K4333&amp;""))&gt;0,IFERROR(LOOKUP(2,1/((LISTS!$M$2:$M$13&lt;&gt;"")*ISNUMBER(SEARCH(LISTS!$M$2:$M$13,$I4333))),LISTS!$N$2:$N$13),"NO")="SI"),"SI","NO"))</f>
        <v/>
      </c>
      <c r="M4333" s="9">
        <f>IF(COUNTA($A4333:$K4333)=0,"",IF($K4333&lt;&gt;"",IF(COUNTIF($K$19:$K4333,$K4333)&gt;1,"SI","NO"),IF(COUNTIFS($A$19:$A4333,$A4333,$C$19:$C4333,$C4333,$J$19:$J4333,$J4333,$D$19:$D4333,$D4333)&gt;1,"SI","NO")))</f>
        <v/>
      </c>
      <c r="N4333" s="11">
        <f>IF(COUNTA($A4333:$K4333)=0,"",IF(AND($L4333="SI",$M4333="NO"),IFERROR($H4333,0),0))</f>
        <v/>
      </c>
      <c r="O4333" s="9">
        <f>IF(COUNTA($A4333:$K4333)=0,"",IF($M4333="SI","CUFE o factura duplicada dentro del reporte; no se suma dos veces",IF(IFERROR($H4333,0)&lt;=0,"DIAN reporta valor susceptible 0",IF($L4333="NO",IFERROR(LOOKUP(2,1/((LISTS!$M$2:$M$13&lt;&gt;"")*ISNUMBER(SEARCH(LISTS!$M$2:$M$13,$I4333))),LISTS!$O$2:$O$13),"Medio de pago no elegible o no identificado por DIAN"),"Apta automaticamente por pago electronico y base positiva"))))</f>
        <v/>
      </c>
    </row>
    <row r="4334">
      <c r="A4334" s="9" t="n"/>
      <c r="B4334" s="9" t="n"/>
      <c r="C4334" s="12" t="n"/>
      <c r="D4334" s="11" t="n"/>
      <c r="E4334" s="11" t="n"/>
      <c r="F4334" s="11" t="n"/>
      <c r="G4334" s="11" t="n"/>
      <c r="H4334" s="11" t="n"/>
      <c r="I4334" s="9" t="n"/>
      <c r="J4334" s="9" t="n"/>
      <c r="K4334" s="9" t="n"/>
      <c r="L4334" s="9">
        <f>IF(COUNTA($A4334:$K4334)=0,"",IF(AND(IFERROR($H4334,0)&gt;0,LEN(TRIM($K4334&amp;""))&gt;0,IFERROR(LOOKUP(2,1/((LISTS!$M$2:$M$13&lt;&gt;"")*ISNUMBER(SEARCH(LISTS!$M$2:$M$13,$I4334))),LISTS!$N$2:$N$13),"NO")="SI"),"SI","NO"))</f>
        <v/>
      </c>
      <c r="M4334" s="9">
        <f>IF(COUNTA($A4334:$K4334)=0,"",IF($K4334&lt;&gt;"",IF(COUNTIF($K$19:$K4334,$K4334)&gt;1,"SI","NO"),IF(COUNTIFS($A$19:$A4334,$A4334,$C$19:$C4334,$C4334,$J$19:$J4334,$J4334,$D$19:$D4334,$D4334)&gt;1,"SI","NO")))</f>
        <v/>
      </c>
      <c r="N4334" s="11">
        <f>IF(COUNTA($A4334:$K4334)=0,"",IF(AND($L4334="SI",$M4334="NO"),IFERROR($H4334,0),0))</f>
        <v/>
      </c>
      <c r="O4334" s="9">
        <f>IF(COUNTA($A4334:$K4334)=0,"",IF($M4334="SI","CUFE o factura duplicada dentro del reporte; no se suma dos veces",IF(IFERROR($H4334,0)&lt;=0,"DIAN reporta valor susceptible 0",IF($L4334="NO",IFERROR(LOOKUP(2,1/((LISTS!$M$2:$M$13&lt;&gt;"")*ISNUMBER(SEARCH(LISTS!$M$2:$M$13,$I4334))),LISTS!$O$2:$O$13),"Medio de pago no elegible o no identificado por DIAN"),"Apta automaticamente por pago electronico y base positiva"))))</f>
        <v/>
      </c>
    </row>
    <row r="4335">
      <c r="A4335" s="9" t="n"/>
      <c r="B4335" s="9" t="n"/>
      <c r="C4335" s="12" t="n"/>
      <c r="D4335" s="11" t="n"/>
      <c r="E4335" s="11" t="n"/>
      <c r="F4335" s="11" t="n"/>
      <c r="G4335" s="11" t="n"/>
      <c r="H4335" s="11" t="n"/>
      <c r="I4335" s="9" t="n"/>
      <c r="J4335" s="9" t="n"/>
      <c r="K4335" s="9" t="n"/>
      <c r="L4335" s="9">
        <f>IF(COUNTA($A4335:$K4335)=0,"",IF(AND(IFERROR($H4335,0)&gt;0,LEN(TRIM($K4335&amp;""))&gt;0,IFERROR(LOOKUP(2,1/((LISTS!$M$2:$M$13&lt;&gt;"")*ISNUMBER(SEARCH(LISTS!$M$2:$M$13,$I4335))),LISTS!$N$2:$N$13),"NO")="SI"),"SI","NO"))</f>
        <v/>
      </c>
      <c r="M4335" s="9">
        <f>IF(COUNTA($A4335:$K4335)=0,"",IF($K4335&lt;&gt;"",IF(COUNTIF($K$19:$K4335,$K4335)&gt;1,"SI","NO"),IF(COUNTIFS($A$19:$A4335,$A4335,$C$19:$C4335,$C4335,$J$19:$J4335,$J4335,$D$19:$D4335,$D4335)&gt;1,"SI","NO")))</f>
        <v/>
      </c>
      <c r="N4335" s="11">
        <f>IF(COUNTA($A4335:$K4335)=0,"",IF(AND($L4335="SI",$M4335="NO"),IFERROR($H4335,0),0))</f>
        <v/>
      </c>
      <c r="O4335" s="9">
        <f>IF(COUNTA($A4335:$K4335)=0,"",IF($M4335="SI","CUFE o factura duplicada dentro del reporte; no se suma dos veces",IF(IFERROR($H4335,0)&lt;=0,"DIAN reporta valor susceptible 0",IF($L4335="NO",IFERROR(LOOKUP(2,1/((LISTS!$M$2:$M$13&lt;&gt;"")*ISNUMBER(SEARCH(LISTS!$M$2:$M$13,$I4335))),LISTS!$O$2:$O$13),"Medio de pago no elegible o no identificado por DIAN"),"Apta automaticamente por pago electronico y base positiva"))))</f>
        <v/>
      </c>
    </row>
    <row r="4336">
      <c r="A4336" s="9" t="n"/>
      <c r="B4336" s="9" t="n"/>
      <c r="C4336" s="12" t="n"/>
      <c r="D4336" s="11" t="n"/>
      <c r="E4336" s="11" t="n"/>
      <c r="F4336" s="11" t="n"/>
      <c r="G4336" s="11" t="n"/>
      <c r="H4336" s="11" t="n"/>
      <c r="I4336" s="9" t="n"/>
      <c r="J4336" s="9" t="n"/>
      <c r="K4336" s="9" t="n"/>
      <c r="L4336" s="9">
        <f>IF(COUNTA($A4336:$K4336)=0,"",IF(AND(IFERROR($H4336,0)&gt;0,LEN(TRIM($K4336&amp;""))&gt;0,IFERROR(LOOKUP(2,1/((LISTS!$M$2:$M$13&lt;&gt;"")*ISNUMBER(SEARCH(LISTS!$M$2:$M$13,$I4336))),LISTS!$N$2:$N$13),"NO")="SI"),"SI","NO"))</f>
        <v/>
      </c>
      <c r="M4336" s="9">
        <f>IF(COUNTA($A4336:$K4336)=0,"",IF($K4336&lt;&gt;"",IF(COUNTIF($K$19:$K4336,$K4336)&gt;1,"SI","NO"),IF(COUNTIFS($A$19:$A4336,$A4336,$C$19:$C4336,$C4336,$J$19:$J4336,$J4336,$D$19:$D4336,$D4336)&gt;1,"SI","NO")))</f>
        <v/>
      </c>
      <c r="N4336" s="11">
        <f>IF(COUNTA($A4336:$K4336)=0,"",IF(AND($L4336="SI",$M4336="NO"),IFERROR($H4336,0),0))</f>
        <v/>
      </c>
      <c r="O4336" s="9">
        <f>IF(COUNTA($A4336:$K4336)=0,"",IF($M4336="SI","CUFE o factura duplicada dentro del reporte; no se suma dos veces",IF(IFERROR($H4336,0)&lt;=0,"DIAN reporta valor susceptible 0",IF($L4336="NO",IFERROR(LOOKUP(2,1/((LISTS!$M$2:$M$13&lt;&gt;"")*ISNUMBER(SEARCH(LISTS!$M$2:$M$13,$I4336))),LISTS!$O$2:$O$13),"Medio de pago no elegible o no identificado por DIAN"),"Apta automaticamente por pago electronico y base positiva"))))</f>
        <v/>
      </c>
    </row>
    <row r="4337">
      <c r="A4337" s="9" t="n"/>
      <c r="B4337" s="9" t="n"/>
      <c r="C4337" s="12" t="n"/>
      <c r="D4337" s="11" t="n"/>
      <c r="E4337" s="11" t="n"/>
      <c r="F4337" s="11" t="n"/>
      <c r="G4337" s="11" t="n"/>
      <c r="H4337" s="11" t="n"/>
      <c r="I4337" s="9" t="n"/>
      <c r="J4337" s="9" t="n"/>
      <c r="K4337" s="9" t="n"/>
      <c r="L4337" s="9">
        <f>IF(COUNTA($A4337:$K4337)=0,"",IF(AND(IFERROR($H4337,0)&gt;0,LEN(TRIM($K4337&amp;""))&gt;0,IFERROR(LOOKUP(2,1/((LISTS!$M$2:$M$13&lt;&gt;"")*ISNUMBER(SEARCH(LISTS!$M$2:$M$13,$I4337))),LISTS!$N$2:$N$13),"NO")="SI"),"SI","NO"))</f>
        <v/>
      </c>
      <c r="M4337" s="9">
        <f>IF(COUNTA($A4337:$K4337)=0,"",IF($K4337&lt;&gt;"",IF(COUNTIF($K$19:$K4337,$K4337)&gt;1,"SI","NO"),IF(COUNTIFS($A$19:$A4337,$A4337,$C$19:$C4337,$C4337,$J$19:$J4337,$J4337,$D$19:$D4337,$D4337)&gt;1,"SI","NO")))</f>
        <v/>
      </c>
      <c r="N4337" s="11">
        <f>IF(COUNTA($A4337:$K4337)=0,"",IF(AND($L4337="SI",$M4337="NO"),IFERROR($H4337,0),0))</f>
        <v/>
      </c>
      <c r="O4337" s="9">
        <f>IF(COUNTA($A4337:$K4337)=0,"",IF($M4337="SI","CUFE o factura duplicada dentro del reporte; no se suma dos veces",IF(IFERROR($H4337,0)&lt;=0,"DIAN reporta valor susceptible 0",IF($L4337="NO",IFERROR(LOOKUP(2,1/((LISTS!$M$2:$M$13&lt;&gt;"")*ISNUMBER(SEARCH(LISTS!$M$2:$M$13,$I4337))),LISTS!$O$2:$O$13),"Medio de pago no elegible o no identificado por DIAN"),"Apta automaticamente por pago electronico y base positiva"))))</f>
        <v/>
      </c>
    </row>
    <row r="4338">
      <c r="A4338" s="9" t="n"/>
      <c r="B4338" s="9" t="n"/>
      <c r="C4338" s="12" t="n"/>
      <c r="D4338" s="11" t="n"/>
      <c r="E4338" s="11" t="n"/>
      <c r="F4338" s="11" t="n"/>
      <c r="G4338" s="11" t="n"/>
      <c r="H4338" s="11" t="n"/>
      <c r="I4338" s="9" t="n"/>
      <c r="J4338" s="9" t="n"/>
      <c r="K4338" s="9" t="n"/>
      <c r="L4338" s="9">
        <f>IF(COUNTA($A4338:$K4338)=0,"",IF(AND(IFERROR($H4338,0)&gt;0,LEN(TRIM($K4338&amp;""))&gt;0,IFERROR(LOOKUP(2,1/((LISTS!$M$2:$M$13&lt;&gt;"")*ISNUMBER(SEARCH(LISTS!$M$2:$M$13,$I4338))),LISTS!$N$2:$N$13),"NO")="SI"),"SI","NO"))</f>
        <v/>
      </c>
      <c r="M4338" s="9">
        <f>IF(COUNTA($A4338:$K4338)=0,"",IF($K4338&lt;&gt;"",IF(COUNTIF($K$19:$K4338,$K4338)&gt;1,"SI","NO"),IF(COUNTIFS($A$19:$A4338,$A4338,$C$19:$C4338,$C4338,$J$19:$J4338,$J4338,$D$19:$D4338,$D4338)&gt;1,"SI","NO")))</f>
        <v/>
      </c>
      <c r="N4338" s="11">
        <f>IF(COUNTA($A4338:$K4338)=0,"",IF(AND($L4338="SI",$M4338="NO"),IFERROR($H4338,0),0))</f>
        <v/>
      </c>
      <c r="O4338" s="9">
        <f>IF(COUNTA($A4338:$K4338)=0,"",IF($M4338="SI","CUFE o factura duplicada dentro del reporte; no se suma dos veces",IF(IFERROR($H4338,0)&lt;=0,"DIAN reporta valor susceptible 0",IF($L4338="NO",IFERROR(LOOKUP(2,1/((LISTS!$M$2:$M$13&lt;&gt;"")*ISNUMBER(SEARCH(LISTS!$M$2:$M$13,$I4338))),LISTS!$O$2:$O$13),"Medio de pago no elegible o no identificado por DIAN"),"Apta automaticamente por pago electronico y base positiva"))))</f>
        <v/>
      </c>
    </row>
    <row r="4339">
      <c r="A4339" s="9" t="n"/>
      <c r="B4339" s="9" t="n"/>
      <c r="C4339" s="12" t="n"/>
      <c r="D4339" s="11" t="n"/>
      <c r="E4339" s="11" t="n"/>
      <c r="F4339" s="11" t="n"/>
      <c r="G4339" s="11" t="n"/>
      <c r="H4339" s="11" t="n"/>
      <c r="I4339" s="9" t="n"/>
      <c r="J4339" s="9" t="n"/>
      <c r="K4339" s="9" t="n"/>
      <c r="L4339" s="9">
        <f>IF(COUNTA($A4339:$K4339)=0,"",IF(AND(IFERROR($H4339,0)&gt;0,LEN(TRIM($K4339&amp;""))&gt;0,IFERROR(LOOKUP(2,1/((LISTS!$M$2:$M$13&lt;&gt;"")*ISNUMBER(SEARCH(LISTS!$M$2:$M$13,$I4339))),LISTS!$N$2:$N$13),"NO")="SI"),"SI","NO"))</f>
        <v/>
      </c>
      <c r="M4339" s="9">
        <f>IF(COUNTA($A4339:$K4339)=0,"",IF($K4339&lt;&gt;"",IF(COUNTIF($K$19:$K4339,$K4339)&gt;1,"SI","NO"),IF(COUNTIFS($A$19:$A4339,$A4339,$C$19:$C4339,$C4339,$J$19:$J4339,$J4339,$D$19:$D4339,$D4339)&gt;1,"SI","NO")))</f>
        <v/>
      </c>
      <c r="N4339" s="11">
        <f>IF(COUNTA($A4339:$K4339)=0,"",IF(AND($L4339="SI",$M4339="NO"),IFERROR($H4339,0),0))</f>
        <v/>
      </c>
      <c r="O4339" s="9">
        <f>IF(COUNTA($A4339:$K4339)=0,"",IF($M4339="SI","CUFE o factura duplicada dentro del reporte; no se suma dos veces",IF(IFERROR($H4339,0)&lt;=0,"DIAN reporta valor susceptible 0",IF($L4339="NO",IFERROR(LOOKUP(2,1/((LISTS!$M$2:$M$13&lt;&gt;"")*ISNUMBER(SEARCH(LISTS!$M$2:$M$13,$I4339))),LISTS!$O$2:$O$13),"Medio de pago no elegible o no identificado por DIAN"),"Apta automaticamente por pago electronico y base positiva"))))</f>
        <v/>
      </c>
    </row>
    <row r="4340">
      <c r="A4340" s="9" t="n"/>
      <c r="B4340" s="9" t="n"/>
      <c r="C4340" s="12" t="n"/>
      <c r="D4340" s="11" t="n"/>
      <c r="E4340" s="11" t="n"/>
      <c r="F4340" s="11" t="n"/>
      <c r="G4340" s="11" t="n"/>
      <c r="H4340" s="11" t="n"/>
      <c r="I4340" s="9" t="n"/>
      <c r="J4340" s="9" t="n"/>
      <c r="K4340" s="9" t="n"/>
      <c r="L4340" s="9">
        <f>IF(COUNTA($A4340:$K4340)=0,"",IF(AND(IFERROR($H4340,0)&gt;0,LEN(TRIM($K4340&amp;""))&gt;0,IFERROR(LOOKUP(2,1/((LISTS!$M$2:$M$13&lt;&gt;"")*ISNUMBER(SEARCH(LISTS!$M$2:$M$13,$I4340))),LISTS!$N$2:$N$13),"NO")="SI"),"SI","NO"))</f>
        <v/>
      </c>
      <c r="M4340" s="9">
        <f>IF(COUNTA($A4340:$K4340)=0,"",IF($K4340&lt;&gt;"",IF(COUNTIF($K$19:$K4340,$K4340)&gt;1,"SI","NO"),IF(COUNTIFS($A$19:$A4340,$A4340,$C$19:$C4340,$C4340,$J$19:$J4340,$J4340,$D$19:$D4340,$D4340)&gt;1,"SI","NO")))</f>
        <v/>
      </c>
      <c r="N4340" s="11">
        <f>IF(COUNTA($A4340:$K4340)=0,"",IF(AND($L4340="SI",$M4340="NO"),IFERROR($H4340,0),0))</f>
        <v/>
      </c>
      <c r="O4340" s="9">
        <f>IF(COUNTA($A4340:$K4340)=0,"",IF($M4340="SI","CUFE o factura duplicada dentro del reporte; no se suma dos veces",IF(IFERROR($H4340,0)&lt;=0,"DIAN reporta valor susceptible 0",IF($L4340="NO",IFERROR(LOOKUP(2,1/((LISTS!$M$2:$M$13&lt;&gt;"")*ISNUMBER(SEARCH(LISTS!$M$2:$M$13,$I4340))),LISTS!$O$2:$O$13),"Medio de pago no elegible o no identificado por DIAN"),"Apta automaticamente por pago electronico y base positiva"))))</f>
        <v/>
      </c>
    </row>
    <row r="4341">
      <c r="A4341" s="9" t="n"/>
      <c r="B4341" s="9" t="n"/>
      <c r="C4341" s="12" t="n"/>
      <c r="D4341" s="11" t="n"/>
      <c r="E4341" s="11" t="n"/>
      <c r="F4341" s="11" t="n"/>
      <c r="G4341" s="11" t="n"/>
      <c r="H4341" s="11" t="n"/>
      <c r="I4341" s="9" t="n"/>
      <c r="J4341" s="9" t="n"/>
      <c r="K4341" s="9" t="n"/>
      <c r="L4341" s="9">
        <f>IF(COUNTA($A4341:$K4341)=0,"",IF(AND(IFERROR($H4341,0)&gt;0,LEN(TRIM($K4341&amp;""))&gt;0,IFERROR(LOOKUP(2,1/((LISTS!$M$2:$M$13&lt;&gt;"")*ISNUMBER(SEARCH(LISTS!$M$2:$M$13,$I4341))),LISTS!$N$2:$N$13),"NO")="SI"),"SI","NO"))</f>
        <v/>
      </c>
      <c r="M4341" s="9">
        <f>IF(COUNTA($A4341:$K4341)=0,"",IF($K4341&lt;&gt;"",IF(COUNTIF($K$19:$K4341,$K4341)&gt;1,"SI","NO"),IF(COUNTIFS($A$19:$A4341,$A4341,$C$19:$C4341,$C4341,$J$19:$J4341,$J4341,$D$19:$D4341,$D4341)&gt;1,"SI","NO")))</f>
        <v/>
      </c>
      <c r="N4341" s="11">
        <f>IF(COUNTA($A4341:$K4341)=0,"",IF(AND($L4341="SI",$M4341="NO"),IFERROR($H4341,0),0))</f>
        <v/>
      </c>
      <c r="O4341" s="9">
        <f>IF(COUNTA($A4341:$K4341)=0,"",IF($M4341="SI","CUFE o factura duplicada dentro del reporte; no se suma dos veces",IF(IFERROR($H4341,0)&lt;=0,"DIAN reporta valor susceptible 0",IF($L4341="NO",IFERROR(LOOKUP(2,1/((LISTS!$M$2:$M$13&lt;&gt;"")*ISNUMBER(SEARCH(LISTS!$M$2:$M$13,$I4341))),LISTS!$O$2:$O$13),"Medio de pago no elegible o no identificado por DIAN"),"Apta automaticamente por pago electronico y base positiva"))))</f>
        <v/>
      </c>
    </row>
    <row r="4342">
      <c r="A4342" s="9" t="n"/>
      <c r="B4342" s="9" t="n"/>
      <c r="C4342" s="12" t="n"/>
      <c r="D4342" s="11" t="n"/>
      <c r="E4342" s="11" t="n"/>
      <c r="F4342" s="11" t="n"/>
      <c r="G4342" s="11" t="n"/>
      <c r="H4342" s="11" t="n"/>
      <c r="I4342" s="9" t="n"/>
      <c r="J4342" s="9" t="n"/>
      <c r="K4342" s="9" t="n"/>
      <c r="L4342" s="9">
        <f>IF(COUNTA($A4342:$K4342)=0,"",IF(AND(IFERROR($H4342,0)&gt;0,LEN(TRIM($K4342&amp;""))&gt;0,IFERROR(LOOKUP(2,1/((LISTS!$M$2:$M$13&lt;&gt;"")*ISNUMBER(SEARCH(LISTS!$M$2:$M$13,$I4342))),LISTS!$N$2:$N$13),"NO")="SI"),"SI","NO"))</f>
        <v/>
      </c>
      <c r="M4342" s="9">
        <f>IF(COUNTA($A4342:$K4342)=0,"",IF($K4342&lt;&gt;"",IF(COUNTIF($K$19:$K4342,$K4342)&gt;1,"SI","NO"),IF(COUNTIFS($A$19:$A4342,$A4342,$C$19:$C4342,$C4342,$J$19:$J4342,$J4342,$D$19:$D4342,$D4342)&gt;1,"SI","NO")))</f>
        <v/>
      </c>
      <c r="N4342" s="11">
        <f>IF(COUNTA($A4342:$K4342)=0,"",IF(AND($L4342="SI",$M4342="NO"),IFERROR($H4342,0),0))</f>
        <v/>
      </c>
      <c r="O4342" s="9">
        <f>IF(COUNTA($A4342:$K4342)=0,"",IF($M4342="SI","CUFE o factura duplicada dentro del reporte; no se suma dos veces",IF(IFERROR($H4342,0)&lt;=0,"DIAN reporta valor susceptible 0",IF($L4342="NO",IFERROR(LOOKUP(2,1/((LISTS!$M$2:$M$13&lt;&gt;"")*ISNUMBER(SEARCH(LISTS!$M$2:$M$13,$I4342))),LISTS!$O$2:$O$13),"Medio de pago no elegible o no identificado por DIAN"),"Apta automaticamente por pago electronico y base positiva"))))</f>
        <v/>
      </c>
    </row>
    <row r="4343">
      <c r="A4343" s="9" t="n"/>
      <c r="B4343" s="9" t="n"/>
      <c r="C4343" s="12" t="n"/>
      <c r="D4343" s="11" t="n"/>
      <c r="E4343" s="11" t="n"/>
      <c r="F4343" s="11" t="n"/>
      <c r="G4343" s="11" t="n"/>
      <c r="H4343" s="11" t="n"/>
      <c r="I4343" s="9" t="n"/>
      <c r="J4343" s="9" t="n"/>
      <c r="K4343" s="9" t="n"/>
      <c r="L4343" s="9">
        <f>IF(COUNTA($A4343:$K4343)=0,"",IF(AND(IFERROR($H4343,0)&gt;0,LEN(TRIM($K4343&amp;""))&gt;0,IFERROR(LOOKUP(2,1/((LISTS!$M$2:$M$13&lt;&gt;"")*ISNUMBER(SEARCH(LISTS!$M$2:$M$13,$I4343))),LISTS!$N$2:$N$13),"NO")="SI"),"SI","NO"))</f>
        <v/>
      </c>
      <c r="M4343" s="9">
        <f>IF(COUNTA($A4343:$K4343)=0,"",IF($K4343&lt;&gt;"",IF(COUNTIF($K$19:$K4343,$K4343)&gt;1,"SI","NO"),IF(COUNTIFS($A$19:$A4343,$A4343,$C$19:$C4343,$C4343,$J$19:$J4343,$J4343,$D$19:$D4343,$D4343)&gt;1,"SI","NO")))</f>
        <v/>
      </c>
      <c r="N4343" s="11">
        <f>IF(COUNTA($A4343:$K4343)=0,"",IF(AND($L4343="SI",$M4343="NO"),IFERROR($H4343,0),0))</f>
        <v/>
      </c>
      <c r="O4343" s="9">
        <f>IF(COUNTA($A4343:$K4343)=0,"",IF($M4343="SI","CUFE o factura duplicada dentro del reporte; no se suma dos veces",IF(IFERROR($H4343,0)&lt;=0,"DIAN reporta valor susceptible 0",IF($L4343="NO",IFERROR(LOOKUP(2,1/((LISTS!$M$2:$M$13&lt;&gt;"")*ISNUMBER(SEARCH(LISTS!$M$2:$M$13,$I4343))),LISTS!$O$2:$O$13),"Medio de pago no elegible o no identificado por DIAN"),"Apta automaticamente por pago electronico y base positiva"))))</f>
        <v/>
      </c>
    </row>
    <row r="4344">
      <c r="A4344" s="9" t="n"/>
      <c r="B4344" s="9" t="n"/>
      <c r="C4344" s="12" t="n"/>
      <c r="D4344" s="11" t="n"/>
      <c r="E4344" s="11" t="n"/>
      <c r="F4344" s="11" t="n"/>
      <c r="G4344" s="11" t="n"/>
      <c r="H4344" s="11" t="n"/>
      <c r="I4344" s="9" t="n"/>
      <c r="J4344" s="9" t="n"/>
      <c r="K4344" s="9" t="n"/>
      <c r="L4344" s="9">
        <f>IF(COUNTA($A4344:$K4344)=0,"",IF(AND(IFERROR($H4344,0)&gt;0,LEN(TRIM($K4344&amp;""))&gt;0,IFERROR(LOOKUP(2,1/((LISTS!$M$2:$M$13&lt;&gt;"")*ISNUMBER(SEARCH(LISTS!$M$2:$M$13,$I4344))),LISTS!$N$2:$N$13),"NO")="SI"),"SI","NO"))</f>
        <v/>
      </c>
      <c r="M4344" s="9">
        <f>IF(COUNTA($A4344:$K4344)=0,"",IF($K4344&lt;&gt;"",IF(COUNTIF($K$19:$K4344,$K4344)&gt;1,"SI","NO"),IF(COUNTIFS($A$19:$A4344,$A4344,$C$19:$C4344,$C4344,$J$19:$J4344,$J4344,$D$19:$D4344,$D4344)&gt;1,"SI","NO")))</f>
        <v/>
      </c>
      <c r="N4344" s="11">
        <f>IF(COUNTA($A4344:$K4344)=0,"",IF(AND($L4344="SI",$M4344="NO"),IFERROR($H4344,0),0))</f>
        <v/>
      </c>
      <c r="O4344" s="9">
        <f>IF(COUNTA($A4344:$K4344)=0,"",IF($M4344="SI","CUFE o factura duplicada dentro del reporte; no se suma dos veces",IF(IFERROR($H4344,0)&lt;=0,"DIAN reporta valor susceptible 0",IF($L4344="NO",IFERROR(LOOKUP(2,1/((LISTS!$M$2:$M$13&lt;&gt;"")*ISNUMBER(SEARCH(LISTS!$M$2:$M$13,$I4344))),LISTS!$O$2:$O$13),"Medio de pago no elegible o no identificado por DIAN"),"Apta automaticamente por pago electronico y base positiva"))))</f>
        <v/>
      </c>
    </row>
    <row r="4345">
      <c r="A4345" s="9" t="n"/>
      <c r="B4345" s="9" t="n"/>
      <c r="C4345" s="12" t="n"/>
      <c r="D4345" s="11" t="n"/>
      <c r="E4345" s="11" t="n"/>
      <c r="F4345" s="11" t="n"/>
      <c r="G4345" s="11" t="n"/>
      <c r="H4345" s="11" t="n"/>
      <c r="I4345" s="9" t="n"/>
      <c r="J4345" s="9" t="n"/>
      <c r="K4345" s="9" t="n"/>
      <c r="L4345" s="9">
        <f>IF(COUNTA($A4345:$K4345)=0,"",IF(AND(IFERROR($H4345,0)&gt;0,LEN(TRIM($K4345&amp;""))&gt;0,IFERROR(LOOKUP(2,1/((LISTS!$M$2:$M$13&lt;&gt;"")*ISNUMBER(SEARCH(LISTS!$M$2:$M$13,$I4345))),LISTS!$N$2:$N$13),"NO")="SI"),"SI","NO"))</f>
        <v/>
      </c>
      <c r="M4345" s="9">
        <f>IF(COUNTA($A4345:$K4345)=0,"",IF($K4345&lt;&gt;"",IF(COUNTIF($K$19:$K4345,$K4345)&gt;1,"SI","NO"),IF(COUNTIFS($A$19:$A4345,$A4345,$C$19:$C4345,$C4345,$J$19:$J4345,$J4345,$D$19:$D4345,$D4345)&gt;1,"SI","NO")))</f>
        <v/>
      </c>
      <c r="N4345" s="11">
        <f>IF(COUNTA($A4345:$K4345)=0,"",IF(AND($L4345="SI",$M4345="NO"),IFERROR($H4345,0),0))</f>
        <v/>
      </c>
      <c r="O4345" s="9">
        <f>IF(COUNTA($A4345:$K4345)=0,"",IF($M4345="SI","CUFE o factura duplicada dentro del reporte; no se suma dos veces",IF(IFERROR($H4345,0)&lt;=0,"DIAN reporta valor susceptible 0",IF($L4345="NO",IFERROR(LOOKUP(2,1/((LISTS!$M$2:$M$13&lt;&gt;"")*ISNUMBER(SEARCH(LISTS!$M$2:$M$13,$I4345))),LISTS!$O$2:$O$13),"Medio de pago no elegible o no identificado por DIAN"),"Apta automaticamente por pago electronico y base positiva"))))</f>
        <v/>
      </c>
    </row>
    <row r="4346">
      <c r="A4346" s="9" t="n"/>
      <c r="B4346" s="9" t="n"/>
      <c r="C4346" s="12" t="n"/>
      <c r="D4346" s="11" t="n"/>
      <c r="E4346" s="11" t="n"/>
      <c r="F4346" s="11" t="n"/>
      <c r="G4346" s="11" t="n"/>
      <c r="H4346" s="11" t="n"/>
      <c r="I4346" s="9" t="n"/>
      <c r="J4346" s="9" t="n"/>
      <c r="K4346" s="9" t="n"/>
      <c r="L4346" s="9">
        <f>IF(COUNTA($A4346:$K4346)=0,"",IF(AND(IFERROR($H4346,0)&gt;0,LEN(TRIM($K4346&amp;""))&gt;0,IFERROR(LOOKUP(2,1/((LISTS!$M$2:$M$13&lt;&gt;"")*ISNUMBER(SEARCH(LISTS!$M$2:$M$13,$I4346))),LISTS!$N$2:$N$13),"NO")="SI"),"SI","NO"))</f>
        <v/>
      </c>
      <c r="M4346" s="9">
        <f>IF(COUNTA($A4346:$K4346)=0,"",IF($K4346&lt;&gt;"",IF(COUNTIF($K$19:$K4346,$K4346)&gt;1,"SI","NO"),IF(COUNTIFS($A$19:$A4346,$A4346,$C$19:$C4346,$C4346,$J$19:$J4346,$J4346,$D$19:$D4346,$D4346)&gt;1,"SI","NO")))</f>
        <v/>
      </c>
      <c r="N4346" s="11">
        <f>IF(COUNTA($A4346:$K4346)=0,"",IF(AND($L4346="SI",$M4346="NO"),IFERROR($H4346,0),0))</f>
        <v/>
      </c>
      <c r="O4346" s="9">
        <f>IF(COUNTA($A4346:$K4346)=0,"",IF($M4346="SI","CUFE o factura duplicada dentro del reporte; no se suma dos veces",IF(IFERROR($H4346,0)&lt;=0,"DIAN reporta valor susceptible 0",IF($L4346="NO",IFERROR(LOOKUP(2,1/((LISTS!$M$2:$M$13&lt;&gt;"")*ISNUMBER(SEARCH(LISTS!$M$2:$M$13,$I4346))),LISTS!$O$2:$O$13),"Medio de pago no elegible o no identificado por DIAN"),"Apta automaticamente por pago electronico y base positiva"))))</f>
        <v/>
      </c>
    </row>
    <row r="4347">
      <c r="A4347" s="9" t="n"/>
      <c r="B4347" s="9" t="n"/>
      <c r="C4347" s="12" t="n"/>
      <c r="D4347" s="11" t="n"/>
      <c r="E4347" s="11" t="n"/>
      <c r="F4347" s="11" t="n"/>
      <c r="G4347" s="11" t="n"/>
      <c r="H4347" s="11" t="n"/>
      <c r="I4347" s="9" t="n"/>
      <c r="J4347" s="9" t="n"/>
      <c r="K4347" s="9" t="n"/>
      <c r="L4347" s="9">
        <f>IF(COUNTA($A4347:$K4347)=0,"",IF(AND(IFERROR($H4347,0)&gt;0,LEN(TRIM($K4347&amp;""))&gt;0,IFERROR(LOOKUP(2,1/((LISTS!$M$2:$M$13&lt;&gt;"")*ISNUMBER(SEARCH(LISTS!$M$2:$M$13,$I4347))),LISTS!$N$2:$N$13),"NO")="SI"),"SI","NO"))</f>
        <v/>
      </c>
      <c r="M4347" s="9">
        <f>IF(COUNTA($A4347:$K4347)=0,"",IF($K4347&lt;&gt;"",IF(COUNTIF($K$19:$K4347,$K4347)&gt;1,"SI","NO"),IF(COUNTIFS($A$19:$A4347,$A4347,$C$19:$C4347,$C4347,$J$19:$J4347,$J4347,$D$19:$D4347,$D4347)&gt;1,"SI","NO")))</f>
        <v/>
      </c>
      <c r="N4347" s="11">
        <f>IF(COUNTA($A4347:$K4347)=0,"",IF(AND($L4347="SI",$M4347="NO"),IFERROR($H4347,0),0))</f>
        <v/>
      </c>
      <c r="O4347" s="9">
        <f>IF(COUNTA($A4347:$K4347)=0,"",IF($M4347="SI","CUFE o factura duplicada dentro del reporte; no se suma dos veces",IF(IFERROR($H4347,0)&lt;=0,"DIAN reporta valor susceptible 0",IF($L4347="NO",IFERROR(LOOKUP(2,1/((LISTS!$M$2:$M$13&lt;&gt;"")*ISNUMBER(SEARCH(LISTS!$M$2:$M$13,$I4347))),LISTS!$O$2:$O$13),"Medio de pago no elegible o no identificado por DIAN"),"Apta automaticamente por pago electronico y base positiva"))))</f>
        <v/>
      </c>
    </row>
    <row r="4348">
      <c r="A4348" s="9" t="n"/>
      <c r="B4348" s="9" t="n"/>
      <c r="C4348" s="12" t="n"/>
      <c r="D4348" s="11" t="n"/>
      <c r="E4348" s="11" t="n"/>
      <c r="F4348" s="11" t="n"/>
      <c r="G4348" s="11" t="n"/>
      <c r="H4348" s="11" t="n"/>
      <c r="I4348" s="9" t="n"/>
      <c r="J4348" s="9" t="n"/>
      <c r="K4348" s="9" t="n"/>
      <c r="L4348" s="9">
        <f>IF(COUNTA($A4348:$K4348)=0,"",IF(AND(IFERROR($H4348,0)&gt;0,LEN(TRIM($K4348&amp;""))&gt;0,IFERROR(LOOKUP(2,1/((LISTS!$M$2:$M$13&lt;&gt;"")*ISNUMBER(SEARCH(LISTS!$M$2:$M$13,$I4348))),LISTS!$N$2:$N$13),"NO")="SI"),"SI","NO"))</f>
        <v/>
      </c>
      <c r="M4348" s="9">
        <f>IF(COUNTA($A4348:$K4348)=0,"",IF($K4348&lt;&gt;"",IF(COUNTIF($K$19:$K4348,$K4348)&gt;1,"SI","NO"),IF(COUNTIFS($A$19:$A4348,$A4348,$C$19:$C4348,$C4348,$J$19:$J4348,$J4348,$D$19:$D4348,$D4348)&gt;1,"SI","NO")))</f>
        <v/>
      </c>
      <c r="N4348" s="11">
        <f>IF(COUNTA($A4348:$K4348)=0,"",IF(AND($L4348="SI",$M4348="NO"),IFERROR($H4348,0),0))</f>
        <v/>
      </c>
      <c r="O4348" s="9">
        <f>IF(COUNTA($A4348:$K4348)=0,"",IF($M4348="SI","CUFE o factura duplicada dentro del reporte; no se suma dos veces",IF(IFERROR($H4348,0)&lt;=0,"DIAN reporta valor susceptible 0",IF($L4348="NO",IFERROR(LOOKUP(2,1/((LISTS!$M$2:$M$13&lt;&gt;"")*ISNUMBER(SEARCH(LISTS!$M$2:$M$13,$I4348))),LISTS!$O$2:$O$13),"Medio de pago no elegible o no identificado por DIAN"),"Apta automaticamente por pago electronico y base positiva"))))</f>
        <v/>
      </c>
    </row>
    <row r="4349">
      <c r="A4349" s="9" t="n"/>
      <c r="B4349" s="9" t="n"/>
      <c r="C4349" s="12" t="n"/>
      <c r="D4349" s="11" t="n"/>
      <c r="E4349" s="11" t="n"/>
      <c r="F4349" s="11" t="n"/>
      <c r="G4349" s="11" t="n"/>
      <c r="H4349" s="11" t="n"/>
      <c r="I4349" s="9" t="n"/>
      <c r="J4349" s="9" t="n"/>
      <c r="K4349" s="9" t="n"/>
      <c r="L4349" s="9">
        <f>IF(COUNTA($A4349:$K4349)=0,"",IF(AND(IFERROR($H4349,0)&gt;0,LEN(TRIM($K4349&amp;""))&gt;0,IFERROR(LOOKUP(2,1/((LISTS!$M$2:$M$13&lt;&gt;"")*ISNUMBER(SEARCH(LISTS!$M$2:$M$13,$I4349))),LISTS!$N$2:$N$13),"NO")="SI"),"SI","NO"))</f>
        <v/>
      </c>
      <c r="M4349" s="9">
        <f>IF(COUNTA($A4349:$K4349)=0,"",IF($K4349&lt;&gt;"",IF(COUNTIF($K$19:$K4349,$K4349)&gt;1,"SI","NO"),IF(COUNTIFS($A$19:$A4349,$A4349,$C$19:$C4349,$C4349,$J$19:$J4349,$J4349,$D$19:$D4349,$D4349)&gt;1,"SI","NO")))</f>
        <v/>
      </c>
      <c r="N4349" s="11">
        <f>IF(COUNTA($A4349:$K4349)=0,"",IF(AND($L4349="SI",$M4349="NO"),IFERROR($H4349,0),0))</f>
        <v/>
      </c>
      <c r="O4349" s="9">
        <f>IF(COUNTA($A4349:$K4349)=0,"",IF($M4349="SI","CUFE o factura duplicada dentro del reporte; no se suma dos veces",IF(IFERROR($H4349,0)&lt;=0,"DIAN reporta valor susceptible 0",IF($L4349="NO",IFERROR(LOOKUP(2,1/((LISTS!$M$2:$M$13&lt;&gt;"")*ISNUMBER(SEARCH(LISTS!$M$2:$M$13,$I4349))),LISTS!$O$2:$O$13),"Medio de pago no elegible o no identificado por DIAN"),"Apta automaticamente por pago electronico y base positiva"))))</f>
        <v/>
      </c>
    </row>
    <row r="4350">
      <c r="A4350" s="9" t="n"/>
      <c r="B4350" s="9" t="n"/>
      <c r="C4350" s="12" t="n"/>
      <c r="D4350" s="11" t="n"/>
      <c r="E4350" s="11" t="n"/>
      <c r="F4350" s="11" t="n"/>
      <c r="G4350" s="11" t="n"/>
      <c r="H4350" s="11" t="n"/>
      <c r="I4350" s="9" t="n"/>
      <c r="J4350" s="9" t="n"/>
      <c r="K4350" s="9" t="n"/>
      <c r="L4350" s="9">
        <f>IF(COUNTA($A4350:$K4350)=0,"",IF(AND(IFERROR($H4350,0)&gt;0,LEN(TRIM($K4350&amp;""))&gt;0,IFERROR(LOOKUP(2,1/((LISTS!$M$2:$M$13&lt;&gt;"")*ISNUMBER(SEARCH(LISTS!$M$2:$M$13,$I4350))),LISTS!$N$2:$N$13),"NO")="SI"),"SI","NO"))</f>
        <v/>
      </c>
      <c r="M4350" s="9">
        <f>IF(COUNTA($A4350:$K4350)=0,"",IF($K4350&lt;&gt;"",IF(COUNTIF($K$19:$K4350,$K4350)&gt;1,"SI","NO"),IF(COUNTIFS($A$19:$A4350,$A4350,$C$19:$C4350,$C4350,$J$19:$J4350,$J4350,$D$19:$D4350,$D4350)&gt;1,"SI","NO")))</f>
        <v/>
      </c>
      <c r="N4350" s="11">
        <f>IF(COUNTA($A4350:$K4350)=0,"",IF(AND($L4350="SI",$M4350="NO"),IFERROR($H4350,0),0))</f>
        <v/>
      </c>
      <c r="O4350" s="9">
        <f>IF(COUNTA($A4350:$K4350)=0,"",IF($M4350="SI","CUFE o factura duplicada dentro del reporte; no se suma dos veces",IF(IFERROR($H4350,0)&lt;=0,"DIAN reporta valor susceptible 0",IF($L4350="NO",IFERROR(LOOKUP(2,1/((LISTS!$M$2:$M$13&lt;&gt;"")*ISNUMBER(SEARCH(LISTS!$M$2:$M$13,$I4350))),LISTS!$O$2:$O$13),"Medio de pago no elegible o no identificado por DIAN"),"Apta automaticamente por pago electronico y base positiva"))))</f>
        <v/>
      </c>
    </row>
    <row r="4351">
      <c r="A4351" s="9" t="n"/>
      <c r="B4351" s="9" t="n"/>
      <c r="C4351" s="12" t="n"/>
      <c r="D4351" s="11" t="n"/>
      <c r="E4351" s="11" t="n"/>
      <c r="F4351" s="11" t="n"/>
      <c r="G4351" s="11" t="n"/>
      <c r="H4351" s="11" t="n"/>
      <c r="I4351" s="9" t="n"/>
      <c r="J4351" s="9" t="n"/>
      <c r="K4351" s="9" t="n"/>
      <c r="L4351" s="9">
        <f>IF(COUNTA($A4351:$K4351)=0,"",IF(AND(IFERROR($H4351,0)&gt;0,LEN(TRIM($K4351&amp;""))&gt;0,IFERROR(LOOKUP(2,1/((LISTS!$M$2:$M$13&lt;&gt;"")*ISNUMBER(SEARCH(LISTS!$M$2:$M$13,$I4351))),LISTS!$N$2:$N$13),"NO")="SI"),"SI","NO"))</f>
        <v/>
      </c>
      <c r="M4351" s="9">
        <f>IF(COUNTA($A4351:$K4351)=0,"",IF($K4351&lt;&gt;"",IF(COUNTIF($K$19:$K4351,$K4351)&gt;1,"SI","NO"),IF(COUNTIFS($A$19:$A4351,$A4351,$C$19:$C4351,$C4351,$J$19:$J4351,$J4351,$D$19:$D4351,$D4351)&gt;1,"SI","NO")))</f>
        <v/>
      </c>
      <c r="N4351" s="11">
        <f>IF(COUNTA($A4351:$K4351)=0,"",IF(AND($L4351="SI",$M4351="NO"),IFERROR($H4351,0),0))</f>
        <v/>
      </c>
      <c r="O4351" s="9">
        <f>IF(COUNTA($A4351:$K4351)=0,"",IF($M4351="SI","CUFE o factura duplicada dentro del reporte; no se suma dos veces",IF(IFERROR($H4351,0)&lt;=0,"DIAN reporta valor susceptible 0",IF($L4351="NO",IFERROR(LOOKUP(2,1/((LISTS!$M$2:$M$13&lt;&gt;"")*ISNUMBER(SEARCH(LISTS!$M$2:$M$13,$I4351))),LISTS!$O$2:$O$13),"Medio de pago no elegible o no identificado por DIAN"),"Apta automaticamente por pago electronico y base positiva"))))</f>
        <v/>
      </c>
    </row>
    <row r="4352">
      <c r="A4352" s="9" t="n"/>
      <c r="B4352" s="9" t="n"/>
      <c r="C4352" s="12" t="n"/>
      <c r="D4352" s="11" t="n"/>
      <c r="E4352" s="11" t="n"/>
      <c r="F4352" s="11" t="n"/>
      <c r="G4352" s="11" t="n"/>
      <c r="H4352" s="11" t="n"/>
      <c r="I4352" s="9" t="n"/>
      <c r="J4352" s="9" t="n"/>
      <c r="K4352" s="9" t="n"/>
      <c r="L4352" s="9">
        <f>IF(COUNTA($A4352:$K4352)=0,"",IF(AND(IFERROR($H4352,0)&gt;0,LEN(TRIM($K4352&amp;""))&gt;0,IFERROR(LOOKUP(2,1/((LISTS!$M$2:$M$13&lt;&gt;"")*ISNUMBER(SEARCH(LISTS!$M$2:$M$13,$I4352))),LISTS!$N$2:$N$13),"NO")="SI"),"SI","NO"))</f>
        <v/>
      </c>
      <c r="M4352" s="9">
        <f>IF(COUNTA($A4352:$K4352)=0,"",IF($K4352&lt;&gt;"",IF(COUNTIF($K$19:$K4352,$K4352)&gt;1,"SI","NO"),IF(COUNTIFS($A$19:$A4352,$A4352,$C$19:$C4352,$C4352,$J$19:$J4352,$J4352,$D$19:$D4352,$D4352)&gt;1,"SI","NO")))</f>
        <v/>
      </c>
      <c r="N4352" s="11">
        <f>IF(COUNTA($A4352:$K4352)=0,"",IF(AND($L4352="SI",$M4352="NO"),IFERROR($H4352,0),0))</f>
        <v/>
      </c>
      <c r="O4352" s="9">
        <f>IF(COUNTA($A4352:$K4352)=0,"",IF($M4352="SI","CUFE o factura duplicada dentro del reporte; no se suma dos veces",IF(IFERROR($H4352,0)&lt;=0,"DIAN reporta valor susceptible 0",IF($L4352="NO",IFERROR(LOOKUP(2,1/((LISTS!$M$2:$M$13&lt;&gt;"")*ISNUMBER(SEARCH(LISTS!$M$2:$M$13,$I4352))),LISTS!$O$2:$O$13),"Medio de pago no elegible o no identificado por DIAN"),"Apta automaticamente por pago electronico y base positiva"))))</f>
        <v/>
      </c>
    </row>
    <row r="4353">
      <c r="A4353" s="9" t="n"/>
      <c r="B4353" s="9" t="n"/>
      <c r="C4353" s="12" t="n"/>
      <c r="D4353" s="11" t="n"/>
      <c r="E4353" s="11" t="n"/>
      <c r="F4353" s="11" t="n"/>
      <c r="G4353" s="11" t="n"/>
      <c r="H4353" s="11" t="n"/>
      <c r="I4353" s="9" t="n"/>
      <c r="J4353" s="9" t="n"/>
      <c r="K4353" s="9" t="n"/>
      <c r="L4353" s="9">
        <f>IF(COUNTA($A4353:$K4353)=0,"",IF(AND(IFERROR($H4353,0)&gt;0,LEN(TRIM($K4353&amp;""))&gt;0,IFERROR(LOOKUP(2,1/((LISTS!$M$2:$M$13&lt;&gt;"")*ISNUMBER(SEARCH(LISTS!$M$2:$M$13,$I4353))),LISTS!$N$2:$N$13),"NO")="SI"),"SI","NO"))</f>
        <v/>
      </c>
      <c r="M4353" s="9">
        <f>IF(COUNTA($A4353:$K4353)=0,"",IF($K4353&lt;&gt;"",IF(COUNTIF($K$19:$K4353,$K4353)&gt;1,"SI","NO"),IF(COUNTIFS($A$19:$A4353,$A4353,$C$19:$C4353,$C4353,$J$19:$J4353,$J4353,$D$19:$D4353,$D4353)&gt;1,"SI","NO")))</f>
        <v/>
      </c>
      <c r="N4353" s="11">
        <f>IF(COUNTA($A4353:$K4353)=0,"",IF(AND($L4353="SI",$M4353="NO"),IFERROR($H4353,0),0))</f>
        <v/>
      </c>
      <c r="O4353" s="9">
        <f>IF(COUNTA($A4353:$K4353)=0,"",IF($M4353="SI","CUFE o factura duplicada dentro del reporte; no se suma dos veces",IF(IFERROR($H4353,0)&lt;=0,"DIAN reporta valor susceptible 0",IF($L4353="NO",IFERROR(LOOKUP(2,1/((LISTS!$M$2:$M$13&lt;&gt;"")*ISNUMBER(SEARCH(LISTS!$M$2:$M$13,$I4353))),LISTS!$O$2:$O$13),"Medio de pago no elegible o no identificado por DIAN"),"Apta automaticamente por pago electronico y base positiva"))))</f>
        <v/>
      </c>
    </row>
    <row r="4354">
      <c r="A4354" s="9" t="n"/>
      <c r="B4354" s="9" t="n"/>
      <c r="C4354" s="12" t="n"/>
      <c r="D4354" s="11" t="n"/>
      <c r="E4354" s="11" t="n"/>
      <c r="F4354" s="11" t="n"/>
      <c r="G4354" s="11" t="n"/>
      <c r="H4354" s="11" t="n"/>
      <c r="I4354" s="9" t="n"/>
      <c r="J4354" s="9" t="n"/>
      <c r="K4354" s="9" t="n"/>
      <c r="L4354" s="9">
        <f>IF(COUNTA($A4354:$K4354)=0,"",IF(AND(IFERROR($H4354,0)&gt;0,LEN(TRIM($K4354&amp;""))&gt;0,IFERROR(LOOKUP(2,1/((LISTS!$M$2:$M$13&lt;&gt;"")*ISNUMBER(SEARCH(LISTS!$M$2:$M$13,$I4354))),LISTS!$N$2:$N$13),"NO")="SI"),"SI","NO"))</f>
        <v/>
      </c>
      <c r="M4354" s="9">
        <f>IF(COUNTA($A4354:$K4354)=0,"",IF($K4354&lt;&gt;"",IF(COUNTIF($K$19:$K4354,$K4354)&gt;1,"SI","NO"),IF(COUNTIFS($A$19:$A4354,$A4354,$C$19:$C4354,$C4354,$J$19:$J4354,$J4354,$D$19:$D4354,$D4354)&gt;1,"SI","NO")))</f>
        <v/>
      </c>
      <c r="N4354" s="11">
        <f>IF(COUNTA($A4354:$K4354)=0,"",IF(AND($L4354="SI",$M4354="NO"),IFERROR($H4354,0),0))</f>
        <v/>
      </c>
      <c r="O4354" s="9">
        <f>IF(COUNTA($A4354:$K4354)=0,"",IF($M4354="SI","CUFE o factura duplicada dentro del reporte; no se suma dos veces",IF(IFERROR($H4354,0)&lt;=0,"DIAN reporta valor susceptible 0",IF($L4354="NO",IFERROR(LOOKUP(2,1/((LISTS!$M$2:$M$13&lt;&gt;"")*ISNUMBER(SEARCH(LISTS!$M$2:$M$13,$I4354))),LISTS!$O$2:$O$13),"Medio de pago no elegible o no identificado por DIAN"),"Apta automaticamente por pago electronico y base positiva"))))</f>
        <v/>
      </c>
    </row>
    <row r="4355">
      <c r="A4355" s="9" t="n"/>
      <c r="B4355" s="9" t="n"/>
      <c r="C4355" s="12" t="n"/>
      <c r="D4355" s="11" t="n"/>
      <c r="E4355" s="11" t="n"/>
      <c r="F4355" s="11" t="n"/>
      <c r="G4355" s="11" t="n"/>
      <c r="H4355" s="11" t="n"/>
      <c r="I4355" s="9" t="n"/>
      <c r="J4355" s="9" t="n"/>
      <c r="K4355" s="9" t="n"/>
      <c r="L4355" s="9">
        <f>IF(COUNTA($A4355:$K4355)=0,"",IF(AND(IFERROR($H4355,0)&gt;0,LEN(TRIM($K4355&amp;""))&gt;0,IFERROR(LOOKUP(2,1/((LISTS!$M$2:$M$13&lt;&gt;"")*ISNUMBER(SEARCH(LISTS!$M$2:$M$13,$I4355))),LISTS!$N$2:$N$13),"NO")="SI"),"SI","NO"))</f>
        <v/>
      </c>
      <c r="M4355" s="9">
        <f>IF(COUNTA($A4355:$K4355)=0,"",IF($K4355&lt;&gt;"",IF(COUNTIF($K$19:$K4355,$K4355)&gt;1,"SI","NO"),IF(COUNTIFS($A$19:$A4355,$A4355,$C$19:$C4355,$C4355,$J$19:$J4355,$J4355,$D$19:$D4355,$D4355)&gt;1,"SI","NO")))</f>
        <v/>
      </c>
      <c r="N4355" s="11">
        <f>IF(COUNTA($A4355:$K4355)=0,"",IF(AND($L4355="SI",$M4355="NO"),IFERROR($H4355,0),0))</f>
        <v/>
      </c>
      <c r="O4355" s="9">
        <f>IF(COUNTA($A4355:$K4355)=0,"",IF($M4355="SI","CUFE o factura duplicada dentro del reporte; no se suma dos veces",IF(IFERROR($H4355,0)&lt;=0,"DIAN reporta valor susceptible 0",IF($L4355="NO",IFERROR(LOOKUP(2,1/((LISTS!$M$2:$M$13&lt;&gt;"")*ISNUMBER(SEARCH(LISTS!$M$2:$M$13,$I4355))),LISTS!$O$2:$O$13),"Medio de pago no elegible o no identificado por DIAN"),"Apta automaticamente por pago electronico y base positiva"))))</f>
        <v/>
      </c>
    </row>
    <row r="4356">
      <c r="A4356" s="9" t="n"/>
      <c r="B4356" s="9" t="n"/>
      <c r="C4356" s="12" t="n"/>
      <c r="D4356" s="11" t="n"/>
      <c r="E4356" s="11" t="n"/>
      <c r="F4356" s="11" t="n"/>
      <c r="G4356" s="11" t="n"/>
      <c r="H4356" s="11" t="n"/>
      <c r="I4356" s="9" t="n"/>
      <c r="J4356" s="9" t="n"/>
      <c r="K4356" s="9" t="n"/>
      <c r="L4356" s="9">
        <f>IF(COUNTA($A4356:$K4356)=0,"",IF(AND(IFERROR($H4356,0)&gt;0,LEN(TRIM($K4356&amp;""))&gt;0,IFERROR(LOOKUP(2,1/((LISTS!$M$2:$M$13&lt;&gt;"")*ISNUMBER(SEARCH(LISTS!$M$2:$M$13,$I4356))),LISTS!$N$2:$N$13),"NO")="SI"),"SI","NO"))</f>
        <v/>
      </c>
      <c r="M4356" s="9">
        <f>IF(COUNTA($A4356:$K4356)=0,"",IF($K4356&lt;&gt;"",IF(COUNTIF($K$19:$K4356,$K4356)&gt;1,"SI","NO"),IF(COUNTIFS($A$19:$A4356,$A4356,$C$19:$C4356,$C4356,$J$19:$J4356,$J4356,$D$19:$D4356,$D4356)&gt;1,"SI","NO")))</f>
        <v/>
      </c>
      <c r="N4356" s="11">
        <f>IF(COUNTA($A4356:$K4356)=0,"",IF(AND($L4356="SI",$M4356="NO"),IFERROR($H4356,0),0))</f>
        <v/>
      </c>
      <c r="O4356" s="9">
        <f>IF(COUNTA($A4356:$K4356)=0,"",IF($M4356="SI","CUFE o factura duplicada dentro del reporte; no se suma dos veces",IF(IFERROR($H4356,0)&lt;=0,"DIAN reporta valor susceptible 0",IF($L4356="NO",IFERROR(LOOKUP(2,1/((LISTS!$M$2:$M$13&lt;&gt;"")*ISNUMBER(SEARCH(LISTS!$M$2:$M$13,$I4356))),LISTS!$O$2:$O$13),"Medio de pago no elegible o no identificado por DIAN"),"Apta automaticamente por pago electronico y base positiva"))))</f>
        <v/>
      </c>
    </row>
    <row r="4357">
      <c r="A4357" s="9" t="n"/>
      <c r="B4357" s="9" t="n"/>
      <c r="C4357" s="12" t="n"/>
      <c r="D4357" s="11" t="n"/>
      <c r="E4357" s="11" t="n"/>
      <c r="F4357" s="11" t="n"/>
      <c r="G4357" s="11" t="n"/>
      <c r="H4357" s="11" t="n"/>
      <c r="I4357" s="9" t="n"/>
      <c r="J4357" s="9" t="n"/>
      <c r="K4357" s="9" t="n"/>
      <c r="L4357" s="9">
        <f>IF(COUNTA($A4357:$K4357)=0,"",IF(AND(IFERROR($H4357,0)&gt;0,LEN(TRIM($K4357&amp;""))&gt;0,IFERROR(LOOKUP(2,1/((LISTS!$M$2:$M$13&lt;&gt;"")*ISNUMBER(SEARCH(LISTS!$M$2:$M$13,$I4357))),LISTS!$N$2:$N$13),"NO")="SI"),"SI","NO"))</f>
        <v/>
      </c>
      <c r="M4357" s="9">
        <f>IF(COUNTA($A4357:$K4357)=0,"",IF($K4357&lt;&gt;"",IF(COUNTIF($K$19:$K4357,$K4357)&gt;1,"SI","NO"),IF(COUNTIFS($A$19:$A4357,$A4357,$C$19:$C4357,$C4357,$J$19:$J4357,$J4357,$D$19:$D4357,$D4357)&gt;1,"SI","NO")))</f>
        <v/>
      </c>
      <c r="N4357" s="11">
        <f>IF(COUNTA($A4357:$K4357)=0,"",IF(AND($L4357="SI",$M4357="NO"),IFERROR($H4357,0),0))</f>
        <v/>
      </c>
      <c r="O4357" s="9">
        <f>IF(COUNTA($A4357:$K4357)=0,"",IF($M4357="SI","CUFE o factura duplicada dentro del reporte; no se suma dos veces",IF(IFERROR($H4357,0)&lt;=0,"DIAN reporta valor susceptible 0",IF($L4357="NO",IFERROR(LOOKUP(2,1/((LISTS!$M$2:$M$13&lt;&gt;"")*ISNUMBER(SEARCH(LISTS!$M$2:$M$13,$I4357))),LISTS!$O$2:$O$13),"Medio de pago no elegible o no identificado por DIAN"),"Apta automaticamente por pago electronico y base positiva"))))</f>
        <v/>
      </c>
    </row>
    <row r="4358">
      <c r="A4358" s="9" t="n"/>
      <c r="B4358" s="9" t="n"/>
      <c r="C4358" s="12" t="n"/>
      <c r="D4358" s="11" t="n"/>
      <c r="E4358" s="11" t="n"/>
      <c r="F4358" s="11" t="n"/>
      <c r="G4358" s="11" t="n"/>
      <c r="H4358" s="11" t="n"/>
      <c r="I4358" s="9" t="n"/>
      <c r="J4358" s="9" t="n"/>
      <c r="K4358" s="9" t="n"/>
      <c r="L4358" s="9">
        <f>IF(COUNTA($A4358:$K4358)=0,"",IF(AND(IFERROR($H4358,0)&gt;0,LEN(TRIM($K4358&amp;""))&gt;0,IFERROR(LOOKUP(2,1/((LISTS!$M$2:$M$13&lt;&gt;"")*ISNUMBER(SEARCH(LISTS!$M$2:$M$13,$I4358))),LISTS!$N$2:$N$13),"NO")="SI"),"SI","NO"))</f>
        <v/>
      </c>
      <c r="M4358" s="9">
        <f>IF(COUNTA($A4358:$K4358)=0,"",IF($K4358&lt;&gt;"",IF(COUNTIF($K$19:$K4358,$K4358)&gt;1,"SI","NO"),IF(COUNTIFS($A$19:$A4358,$A4358,$C$19:$C4358,$C4358,$J$19:$J4358,$J4358,$D$19:$D4358,$D4358)&gt;1,"SI","NO")))</f>
        <v/>
      </c>
      <c r="N4358" s="11">
        <f>IF(COUNTA($A4358:$K4358)=0,"",IF(AND($L4358="SI",$M4358="NO"),IFERROR($H4358,0),0))</f>
        <v/>
      </c>
      <c r="O4358" s="9">
        <f>IF(COUNTA($A4358:$K4358)=0,"",IF($M4358="SI","CUFE o factura duplicada dentro del reporte; no se suma dos veces",IF(IFERROR($H4358,0)&lt;=0,"DIAN reporta valor susceptible 0",IF($L4358="NO",IFERROR(LOOKUP(2,1/((LISTS!$M$2:$M$13&lt;&gt;"")*ISNUMBER(SEARCH(LISTS!$M$2:$M$13,$I4358))),LISTS!$O$2:$O$13),"Medio de pago no elegible o no identificado por DIAN"),"Apta automaticamente por pago electronico y base positiva"))))</f>
        <v/>
      </c>
    </row>
    <row r="4359">
      <c r="A4359" s="9" t="n"/>
      <c r="B4359" s="9" t="n"/>
      <c r="C4359" s="12" t="n"/>
      <c r="D4359" s="11" t="n"/>
      <c r="E4359" s="11" t="n"/>
      <c r="F4359" s="11" t="n"/>
      <c r="G4359" s="11" t="n"/>
      <c r="H4359" s="11" t="n"/>
      <c r="I4359" s="9" t="n"/>
      <c r="J4359" s="9" t="n"/>
      <c r="K4359" s="9" t="n"/>
      <c r="L4359" s="9">
        <f>IF(COUNTA($A4359:$K4359)=0,"",IF(AND(IFERROR($H4359,0)&gt;0,LEN(TRIM($K4359&amp;""))&gt;0,IFERROR(LOOKUP(2,1/((LISTS!$M$2:$M$13&lt;&gt;"")*ISNUMBER(SEARCH(LISTS!$M$2:$M$13,$I4359))),LISTS!$N$2:$N$13),"NO")="SI"),"SI","NO"))</f>
        <v/>
      </c>
      <c r="M4359" s="9">
        <f>IF(COUNTA($A4359:$K4359)=0,"",IF($K4359&lt;&gt;"",IF(COUNTIF($K$19:$K4359,$K4359)&gt;1,"SI","NO"),IF(COUNTIFS($A$19:$A4359,$A4359,$C$19:$C4359,$C4359,$J$19:$J4359,$J4359,$D$19:$D4359,$D4359)&gt;1,"SI","NO")))</f>
        <v/>
      </c>
      <c r="N4359" s="11">
        <f>IF(COUNTA($A4359:$K4359)=0,"",IF(AND($L4359="SI",$M4359="NO"),IFERROR($H4359,0),0))</f>
        <v/>
      </c>
      <c r="O4359" s="9">
        <f>IF(COUNTA($A4359:$K4359)=0,"",IF($M4359="SI","CUFE o factura duplicada dentro del reporte; no se suma dos veces",IF(IFERROR($H4359,0)&lt;=0,"DIAN reporta valor susceptible 0",IF($L4359="NO",IFERROR(LOOKUP(2,1/((LISTS!$M$2:$M$13&lt;&gt;"")*ISNUMBER(SEARCH(LISTS!$M$2:$M$13,$I4359))),LISTS!$O$2:$O$13),"Medio de pago no elegible o no identificado por DIAN"),"Apta automaticamente por pago electronico y base positiva"))))</f>
        <v/>
      </c>
    </row>
    <row r="4360">
      <c r="A4360" s="9" t="n"/>
      <c r="B4360" s="9" t="n"/>
      <c r="C4360" s="12" t="n"/>
      <c r="D4360" s="11" t="n"/>
      <c r="E4360" s="11" t="n"/>
      <c r="F4360" s="11" t="n"/>
      <c r="G4360" s="11" t="n"/>
      <c r="H4360" s="11" t="n"/>
      <c r="I4360" s="9" t="n"/>
      <c r="J4360" s="9" t="n"/>
      <c r="K4360" s="9" t="n"/>
      <c r="L4360" s="9">
        <f>IF(COUNTA($A4360:$K4360)=0,"",IF(AND(IFERROR($H4360,0)&gt;0,LEN(TRIM($K4360&amp;""))&gt;0,IFERROR(LOOKUP(2,1/((LISTS!$M$2:$M$13&lt;&gt;"")*ISNUMBER(SEARCH(LISTS!$M$2:$M$13,$I4360))),LISTS!$N$2:$N$13),"NO")="SI"),"SI","NO"))</f>
        <v/>
      </c>
      <c r="M4360" s="9">
        <f>IF(COUNTA($A4360:$K4360)=0,"",IF($K4360&lt;&gt;"",IF(COUNTIF($K$19:$K4360,$K4360)&gt;1,"SI","NO"),IF(COUNTIFS($A$19:$A4360,$A4360,$C$19:$C4360,$C4360,$J$19:$J4360,$J4360,$D$19:$D4360,$D4360)&gt;1,"SI","NO")))</f>
        <v/>
      </c>
      <c r="N4360" s="11">
        <f>IF(COUNTA($A4360:$K4360)=0,"",IF(AND($L4360="SI",$M4360="NO"),IFERROR($H4360,0),0))</f>
        <v/>
      </c>
      <c r="O4360" s="9">
        <f>IF(COUNTA($A4360:$K4360)=0,"",IF($M4360="SI","CUFE o factura duplicada dentro del reporte; no se suma dos veces",IF(IFERROR($H4360,0)&lt;=0,"DIAN reporta valor susceptible 0",IF($L4360="NO",IFERROR(LOOKUP(2,1/((LISTS!$M$2:$M$13&lt;&gt;"")*ISNUMBER(SEARCH(LISTS!$M$2:$M$13,$I4360))),LISTS!$O$2:$O$13),"Medio de pago no elegible o no identificado por DIAN"),"Apta automaticamente por pago electronico y base positiva"))))</f>
        <v/>
      </c>
    </row>
    <row r="4361">
      <c r="A4361" s="9" t="n"/>
      <c r="B4361" s="9" t="n"/>
      <c r="C4361" s="12" t="n"/>
      <c r="D4361" s="11" t="n"/>
      <c r="E4361" s="11" t="n"/>
      <c r="F4361" s="11" t="n"/>
      <c r="G4361" s="11" t="n"/>
      <c r="H4361" s="11" t="n"/>
      <c r="I4361" s="9" t="n"/>
      <c r="J4361" s="9" t="n"/>
      <c r="K4361" s="9" t="n"/>
      <c r="L4361" s="9">
        <f>IF(COUNTA($A4361:$K4361)=0,"",IF(AND(IFERROR($H4361,0)&gt;0,LEN(TRIM($K4361&amp;""))&gt;0,IFERROR(LOOKUP(2,1/((LISTS!$M$2:$M$13&lt;&gt;"")*ISNUMBER(SEARCH(LISTS!$M$2:$M$13,$I4361))),LISTS!$N$2:$N$13),"NO")="SI"),"SI","NO"))</f>
        <v/>
      </c>
      <c r="M4361" s="9">
        <f>IF(COUNTA($A4361:$K4361)=0,"",IF($K4361&lt;&gt;"",IF(COUNTIF($K$19:$K4361,$K4361)&gt;1,"SI","NO"),IF(COUNTIFS($A$19:$A4361,$A4361,$C$19:$C4361,$C4361,$J$19:$J4361,$J4361,$D$19:$D4361,$D4361)&gt;1,"SI","NO")))</f>
        <v/>
      </c>
      <c r="N4361" s="11">
        <f>IF(COUNTA($A4361:$K4361)=0,"",IF(AND($L4361="SI",$M4361="NO"),IFERROR($H4361,0),0))</f>
        <v/>
      </c>
      <c r="O4361" s="9">
        <f>IF(COUNTA($A4361:$K4361)=0,"",IF($M4361="SI","CUFE o factura duplicada dentro del reporte; no se suma dos veces",IF(IFERROR($H4361,0)&lt;=0,"DIAN reporta valor susceptible 0",IF($L4361="NO",IFERROR(LOOKUP(2,1/((LISTS!$M$2:$M$13&lt;&gt;"")*ISNUMBER(SEARCH(LISTS!$M$2:$M$13,$I4361))),LISTS!$O$2:$O$13),"Medio de pago no elegible o no identificado por DIAN"),"Apta automaticamente por pago electronico y base positiva"))))</f>
        <v/>
      </c>
    </row>
    <row r="4362">
      <c r="A4362" s="9" t="n"/>
      <c r="B4362" s="9" t="n"/>
      <c r="C4362" s="12" t="n"/>
      <c r="D4362" s="11" t="n"/>
      <c r="E4362" s="11" t="n"/>
      <c r="F4362" s="11" t="n"/>
      <c r="G4362" s="11" t="n"/>
      <c r="H4362" s="11" t="n"/>
      <c r="I4362" s="9" t="n"/>
      <c r="J4362" s="9" t="n"/>
      <c r="K4362" s="9" t="n"/>
      <c r="L4362" s="9">
        <f>IF(COUNTA($A4362:$K4362)=0,"",IF(AND(IFERROR($H4362,0)&gt;0,LEN(TRIM($K4362&amp;""))&gt;0,IFERROR(LOOKUP(2,1/((LISTS!$M$2:$M$13&lt;&gt;"")*ISNUMBER(SEARCH(LISTS!$M$2:$M$13,$I4362))),LISTS!$N$2:$N$13),"NO")="SI"),"SI","NO"))</f>
        <v/>
      </c>
      <c r="M4362" s="9">
        <f>IF(COUNTA($A4362:$K4362)=0,"",IF($K4362&lt;&gt;"",IF(COUNTIF($K$19:$K4362,$K4362)&gt;1,"SI","NO"),IF(COUNTIFS($A$19:$A4362,$A4362,$C$19:$C4362,$C4362,$J$19:$J4362,$J4362,$D$19:$D4362,$D4362)&gt;1,"SI","NO")))</f>
        <v/>
      </c>
      <c r="N4362" s="11">
        <f>IF(COUNTA($A4362:$K4362)=0,"",IF(AND($L4362="SI",$M4362="NO"),IFERROR($H4362,0),0))</f>
        <v/>
      </c>
      <c r="O4362" s="9">
        <f>IF(COUNTA($A4362:$K4362)=0,"",IF($M4362="SI","CUFE o factura duplicada dentro del reporte; no se suma dos veces",IF(IFERROR($H4362,0)&lt;=0,"DIAN reporta valor susceptible 0",IF($L4362="NO",IFERROR(LOOKUP(2,1/((LISTS!$M$2:$M$13&lt;&gt;"")*ISNUMBER(SEARCH(LISTS!$M$2:$M$13,$I4362))),LISTS!$O$2:$O$13),"Medio de pago no elegible o no identificado por DIAN"),"Apta automaticamente por pago electronico y base positiva"))))</f>
        <v/>
      </c>
    </row>
    <row r="4363">
      <c r="A4363" s="9" t="n"/>
      <c r="B4363" s="9" t="n"/>
      <c r="C4363" s="12" t="n"/>
      <c r="D4363" s="11" t="n"/>
      <c r="E4363" s="11" t="n"/>
      <c r="F4363" s="11" t="n"/>
      <c r="G4363" s="11" t="n"/>
      <c r="H4363" s="11" t="n"/>
      <c r="I4363" s="9" t="n"/>
      <c r="J4363" s="9" t="n"/>
      <c r="K4363" s="9" t="n"/>
      <c r="L4363" s="9">
        <f>IF(COUNTA($A4363:$K4363)=0,"",IF(AND(IFERROR($H4363,0)&gt;0,LEN(TRIM($K4363&amp;""))&gt;0,IFERROR(LOOKUP(2,1/((LISTS!$M$2:$M$13&lt;&gt;"")*ISNUMBER(SEARCH(LISTS!$M$2:$M$13,$I4363))),LISTS!$N$2:$N$13),"NO")="SI"),"SI","NO"))</f>
        <v/>
      </c>
      <c r="M4363" s="9">
        <f>IF(COUNTA($A4363:$K4363)=0,"",IF($K4363&lt;&gt;"",IF(COUNTIF($K$19:$K4363,$K4363)&gt;1,"SI","NO"),IF(COUNTIFS($A$19:$A4363,$A4363,$C$19:$C4363,$C4363,$J$19:$J4363,$J4363,$D$19:$D4363,$D4363)&gt;1,"SI","NO")))</f>
        <v/>
      </c>
      <c r="N4363" s="11">
        <f>IF(COUNTA($A4363:$K4363)=0,"",IF(AND($L4363="SI",$M4363="NO"),IFERROR($H4363,0),0))</f>
        <v/>
      </c>
      <c r="O4363" s="9">
        <f>IF(COUNTA($A4363:$K4363)=0,"",IF($M4363="SI","CUFE o factura duplicada dentro del reporte; no se suma dos veces",IF(IFERROR($H4363,0)&lt;=0,"DIAN reporta valor susceptible 0",IF($L4363="NO",IFERROR(LOOKUP(2,1/((LISTS!$M$2:$M$13&lt;&gt;"")*ISNUMBER(SEARCH(LISTS!$M$2:$M$13,$I4363))),LISTS!$O$2:$O$13),"Medio de pago no elegible o no identificado por DIAN"),"Apta automaticamente por pago electronico y base positiva"))))</f>
        <v/>
      </c>
    </row>
    <row r="4364">
      <c r="A4364" s="9" t="n"/>
      <c r="B4364" s="9" t="n"/>
      <c r="C4364" s="12" t="n"/>
      <c r="D4364" s="11" t="n"/>
      <c r="E4364" s="11" t="n"/>
      <c r="F4364" s="11" t="n"/>
      <c r="G4364" s="11" t="n"/>
      <c r="H4364" s="11" t="n"/>
      <c r="I4364" s="9" t="n"/>
      <c r="J4364" s="9" t="n"/>
      <c r="K4364" s="9" t="n"/>
      <c r="L4364" s="9">
        <f>IF(COUNTA($A4364:$K4364)=0,"",IF(AND(IFERROR($H4364,0)&gt;0,LEN(TRIM($K4364&amp;""))&gt;0,IFERROR(LOOKUP(2,1/((LISTS!$M$2:$M$13&lt;&gt;"")*ISNUMBER(SEARCH(LISTS!$M$2:$M$13,$I4364))),LISTS!$N$2:$N$13),"NO")="SI"),"SI","NO"))</f>
        <v/>
      </c>
      <c r="M4364" s="9">
        <f>IF(COUNTA($A4364:$K4364)=0,"",IF($K4364&lt;&gt;"",IF(COUNTIF($K$19:$K4364,$K4364)&gt;1,"SI","NO"),IF(COUNTIFS($A$19:$A4364,$A4364,$C$19:$C4364,$C4364,$J$19:$J4364,$J4364,$D$19:$D4364,$D4364)&gt;1,"SI","NO")))</f>
        <v/>
      </c>
      <c r="N4364" s="11">
        <f>IF(COUNTA($A4364:$K4364)=0,"",IF(AND($L4364="SI",$M4364="NO"),IFERROR($H4364,0),0))</f>
        <v/>
      </c>
      <c r="O4364" s="9">
        <f>IF(COUNTA($A4364:$K4364)=0,"",IF($M4364="SI","CUFE o factura duplicada dentro del reporte; no se suma dos veces",IF(IFERROR($H4364,0)&lt;=0,"DIAN reporta valor susceptible 0",IF($L4364="NO",IFERROR(LOOKUP(2,1/((LISTS!$M$2:$M$13&lt;&gt;"")*ISNUMBER(SEARCH(LISTS!$M$2:$M$13,$I4364))),LISTS!$O$2:$O$13),"Medio de pago no elegible o no identificado por DIAN"),"Apta automaticamente por pago electronico y base positiva"))))</f>
        <v/>
      </c>
    </row>
    <row r="4365">
      <c r="A4365" s="9" t="n"/>
      <c r="B4365" s="9" t="n"/>
      <c r="C4365" s="12" t="n"/>
      <c r="D4365" s="11" t="n"/>
      <c r="E4365" s="11" t="n"/>
      <c r="F4365" s="11" t="n"/>
      <c r="G4365" s="11" t="n"/>
      <c r="H4365" s="11" t="n"/>
      <c r="I4365" s="9" t="n"/>
      <c r="J4365" s="9" t="n"/>
      <c r="K4365" s="9" t="n"/>
      <c r="L4365" s="9">
        <f>IF(COUNTA($A4365:$K4365)=0,"",IF(AND(IFERROR($H4365,0)&gt;0,LEN(TRIM($K4365&amp;""))&gt;0,IFERROR(LOOKUP(2,1/((LISTS!$M$2:$M$13&lt;&gt;"")*ISNUMBER(SEARCH(LISTS!$M$2:$M$13,$I4365))),LISTS!$N$2:$N$13),"NO")="SI"),"SI","NO"))</f>
        <v/>
      </c>
      <c r="M4365" s="9">
        <f>IF(COUNTA($A4365:$K4365)=0,"",IF($K4365&lt;&gt;"",IF(COUNTIF($K$19:$K4365,$K4365)&gt;1,"SI","NO"),IF(COUNTIFS($A$19:$A4365,$A4365,$C$19:$C4365,$C4365,$J$19:$J4365,$J4365,$D$19:$D4365,$D4365)&gt;1,"SI","NO")))</f>
        <v/>
      </c>
      <c r="N4365" s="11">
        <f>IF(COUNTA($A4365:$K4365)=0,"",IF(AND($L4365="SI",$M4365="NO"),IFERROR($H4365,0),0))</f>
        <v/>
      </c>
      <c r="O4365" s="9">
        <f>IF(COUNTA($A4365:$K4365)=0,"",IF($M4365="SI","CUFE o factura duplicada dentro del reporte; no se suma dos veces",IF(IFERROR($H4365,0)&lt;=0,"DIAN reporta valor susceptible 0",IF($L4365="NO",IFERROR(LOOKUP(2,1/((LISTS!$M$2:$M$13&lt;&gt;"")*ISNUMBER(SEARCH(LISTS!$M$2:$M$13,$I4365))),LISTS!$O$2:$O$13),"Medio de pago no elegible o no identificado por DIAN"),"Apta automaticamente por pago electronico y base positiva"))))</f>
        <v/>
      </c>
    </row>
    <row r="4366">
      <c r="A4366" s="9" t="n"/>
      <c r="B4366" s="9" t="n"/>
      <c r="C4366" s="12" t="n"/>
      <c r="D4366" s="11" t="n"/>
      <c r="E4366" s="11" t="n"/>
      <c r="F4366" s="11" t="n"/>
      <c r="G4366" s="11" t="n"/>
      <c r="H4366" s="11" t="n"/>
      <c r="I4366" s="9" t="n"/>
      <c r="J4366" s="9" t="n"/>
      <c r="K4366" s="9" t="n"/>
      <c r="L4366" s="9">
        <f>IF(COUNTA($A4366:$K4366)=0,"",IF(AND(IFERROR($H4366,0)&gt;0,LEN(TRIM($K4366&amp;""))&gt;0,IFERROR(LOOKUP(2,1/((LISTS!$M$2:$M$13&lt;&gt;"")*ISNUMBER(SEARCH(LISTS!$M$2:$M$13,$I4366))),LISTS!$N$2:$N$13),"NO")="SI"),"SI","NO"))</f>
        <v/>
      </c>
      <c r="M4366" s="9">
        <f>IF(COUNTA($A4366:$K4366)=0,"",IF($K4366&lt;&gt;"",IF(COUNTIF($K$19:$K4366,$K4366)&gt;1,"SI","NO"),IF(COUNTIFS($A$19:$A4366,$A4366,$C$19:$C4366,$C4366,$J$19:$J4366,$J4366,$D$19:$D4366,$D4366)&gt;1,"SI","NO")))</f>
        <v/>
      </c>
      <c r="N4366" s="11">
        <f>IF(COUNTA($A4366:$K4366)=0,"",IF(AND($L4366="SI",$M4366="NO"),IFERROR($H4366,0),0))</f>
        <v/>
      </c>
      <c r="O4366" s="9">
        <f>IF(COUNTA($A4366:$K4366)=0,"",IF($M4366="SI","CUFE o factura duplicada dentro del reporte; no se suma dos veces",IF(IFERROR($H4366,0)&lt;=0,"DIAN reporta valor susceptible 0",IF($L4366="NO",IFERROR(LOOKUP(2,1/((LISTS!$M$2:$M$13&lt;&gt;"")*ISNUMBER(SEARCH(LISTS!$M$2:$M$13,$I4366))),LISTS!$O$2:$O$13),"Medio de pago no elegible o no identificado por DIAN"),"Apta automaticamente por pago electronico y base positiva"))))</f>
        <v/>
      </c>
    </row>
    <row r="4367">
      <c r="A4367" s="9" t="n"/>
      <c r="B4367" s="9" t="n"/>
      <c r="C4367" s="12" t="n"/>
      <c r="D4367" s="11" t="n"/>
      <c r="E4367" s="11" t="n"/>
      <c r="F4367" s="11" t="n"/>
      <c r="G4367" s="11" t="n"/>
      <c r="H4367" s="11" t="n"/>
      <c r="I4367" s="9" t="n"/>
      <c r="J4367" s="9" t="n"/>
      <c r="K4367" s="9" t="n"/>
      <c r="L4367" s="9">
        <f>IF(COUNTA($A4367:$K4367)=0,"",IF(AND(IFERROR($H4367,0)&gt;0,LEN(TRIM($K4367&amp;""))&gt;0,IFERROR(LOOKUP(2,1/((LISTS!$M$2:$M$13&lt;&gt;"")*ISNUMBER(SEARCH(LISTS!$M$2:$M$13,$I4367))),LISTS!$N$2:$N$13),"NO")="SI"),"SI","NO"))</f>
        <v/>
      </c>
      <c r="M4367" s="9">
        <f>IF(COUNTA($A4367:$K4367)=0,"",IF($K4367&lt;&gt;"",IF(COUNTIF($K$19:$K4367,$K4367)&gt;1,"SI","NO"),IF(COUNTIFS($A$19:$A4367,$A4367,$C$19:$C4367,$C4367,$J$19:$J4367,$J4367,$D$19:$D4367,$D4367)&gt;1,"SI","NO")))</f>
        <v/>
      </c>
      <c r="N4367" s="11">
        <f>IF(COUNTA($A4367:$K4367)=0,"",IF(AND($L4367="SI",$M4367="NO"),IFERROR($H4367,0),0))</f>
        <v/>
      </c>
      <c r="O4367" s="9">
        <f>IF(COUNTA($A4367:$K4367)=0,"",IF($M4367="SI","CUFE o factura duplicada dentro del reporte; no se suma dos veces",IF(IFERROR($H4367,0)&lt;=0,"DIAN reporta valor susceptible 0",IF($L4367="NO",IFERROR(LOOKUP(2,1/((LISTS!$M$2:$M$13&lt;&gt;"")*ISNUMBER(SEARCH(LISTS!$M$2:$M$13,$I4367))),LISTS!$O$2:$O$13),"Medio de pago no elegible o no identificado por DIAN"),"Apta automaticamente por pago electronico y base positiva"))))</f>
        <v/>
      </c>
    </row>
    <row r="4368">
      <c r="A4368" s="9" t="n"/>
      <c r="B4368" s="9" t="n"/>
      <c r="C4368" s="12" t="n"/>
      <c r="D4368" s="11" t="n"/>
      <c r="E4368" s="11" t="n"/>
      <c r="F4368" s="11" t="n"/>
      <c r="G4368" s="11" t="n"/>
      <c r="H4368" s="11" t="n"/>
      <c r="I4368" s="9" t="n"/>
      <c r="J4368" s="9" t="n"/>
      <c r="K4368" s="9" t="n"/>
      <c r="L4368" s="9">
        <f>IF(COUNTA($A4368:$K4368)=0,"",IF(AND(IFERROR($H4368,0)&gt;0,LEN(TRIM($K4368&amp;""))&gt;0,IFERROR(LOOKUP(2,1/((LISTS!$M$2:$M$13&lt;&gt;"")*ISNUMBER(SEARCH(LISTS!$M$2:$M$13,$I4368))),LISTS!$N$2:$N$13),"NO")="SI"),"SI","NO"))</f>
        <v/>
      </c>
      <c r="M4368" s="9">
        <f>IF(COUNTA($A4368:$K4368)=0,"",IF($K4368&lt;&gt;"",IF(COUNTIF($K$19:$K4368,$K4368)&gt;1,"SI","NO"),IF(COUNTIFS($A$19:$A4368,$A4368,$C$19:$C4368,$C4368,$J$19:$J4368,$J4368,$D$19:$D4368,$D4368)&gt;1,"SI","NO")))</f>
        <v/>
      </c>
      <c r="N4368" s="11">
        <f>IF(COUNTA($A4368:$K4368)=0,"",IF(AND($L4368="SI",$M4368="NO"),IFERROR($H4368,0),0))</f>
        <v/>
      </c>
      <c r="O4368" s="9">
        <f>IF(COUNTA($A4368:$K4368)=0,"",IF($M4368="SI","CUFE o factura duplicada dentro del reporte; no se suma dos veces",IF(IFERROR($H4368,0)&lt;=0,"DIAN reporta valor susceptible 0",IF($L4368="NO",IFERROR(LOOKUP(2,1/((LISTS!$M$2:$M$13&lt;&gt;"")*ISNUMBER(SEARCH(LISTS!$M$2:$M$13,$I4368))),LISTS!$O$2:$O$13),"Medio de pago no elegible o no identificado por DIAN"),"Apta automaticamente por pago electronico y base positiva"))))</f>
        <v/>
      </c>
    </row>
    <row r="4369">
      <c r="A4369" s="9" t="n"/>
      <c r="B4369" s="9" t="n"/>
      <c r="C4369" s="12" t="n"/>
      <c r="D4369" s="11" t="n"/>
      <c r="E4369" s="11" t="n"/>
      <c r="F4369" s="11" t="n"/>
      <c r="G4369" s="11" t="n"/>
      <c r="H4369" s="11" t="n"/>
      <c r="I4369" s="9" t="n"/>
      <c r="J4369" s="9" t="n"/>
      <c r="K4369" s="9" t="n"/>
      <c r="L4369" s="9">
        <f>IF(COUNTA($A4369:$K4369)=0,"",IF(AND(IFERROR($H4369,0)&gt;0,LEN(TRIM($K4369&amp;""))&gt;0,IFERROR(LOOKUP(2,1/((LISTS!$M$2:$M$13&lt;&gt;"")*ISNUMBER(SEARCH(LISTS!$M$2:$M$13,$I4369))),LISTS!$N$2:$N$13),"NO")="SI"),"SI","NO"))</f>
        <v/>
      </c>
      <c r="M4369" s="9">
        <f>IF(COUNTA($A4369:$K4369)=0,"",IF($K4369&lt;&gt;"",IF(COUNTIF($K$19:$K4369,$K4369)&gt;1,"SI","NO"),IF(COUNTIFS($A$19:$A4369,$A4369,$C$19:$C4369,$C4369,$J$19:$J4369,$J4369,$D$19:$D4369,$D4369)&gt;1,"SI","NO")))</f>
        <v/>
      </c>
      <c r="N4369" s="11">
        <f>IF(COUNTA($A4369:$K4369)=0,"",IF(AND($L4369="SI",$M4369="NO"),IFERROR($H4369,0),0))</f>
        <v/>
      </c>
      <c r="O4369" s="9">
        <f>IF(COUNTA($A4369:$K4369)=0,"",IF($M4369="SI","CUFE o factura duplicada dentro del reporte; no se suma dos veces",IF(IFERROR($H4369,0)&lt;=0,"DIAN reporta valor susceptible 0",IF($L4369="NO",IFERROR(LOOKUP(2,1/((LISTS!$M$2:$M$13&lt;&gt;"")*ISNUMBER(SEARCH(LISTS!$M$2:$M$13,$I4369))),LISTS!$O$2:$O$13),"Medio de pago no elegible o no identificado por DIAN"),"Apta automaticamente por pago electronico y base positiva"))))</f>
        <v/>
      </c>
    </row>
    <row r="4370">
      <c r="A4370" s="9" t="n"/>
      <c r="B4370" s="9" t="n"/>
      <c r="C4370" s="12" t="n"/>
      <c r="D4370" s="11" t="n"/>
      <c r="E4370" s="11" t="n"/>
      <c r="F4370" s="11" t="n"/>
      <c r="G4370" s="11" t="n"/>
      <c r="H4370" s="11" t="n"/>
      <c r="I4370" s="9" t="n"/>
      <c r="J4370" s="9" t="n"/>
      <c r="K4370" s="9" t="n"/>
      <c r="L4370" s="9">
        <f>IF(COUNTA($A4370:$K4370)=0,"",IF(AND(IFERROR($H4370,0)&gt;0,LEN(TRIM($K4370&amp;""))&gt;0,IFERROR(LOOKUP(2,1/((LISTS!$M$2:$M$13&lt;&gt;"")*ISNUMBER(SEARCH(LISTS!$M$2:$M$13,$I4370))),LISTS!$N$2:$N$13),"NO")="SI"),"SI","NO"))</f>
        <v/>
      </c>
      <c r="M4370" s="9">
        <f>IF(COUNTA($A4370:$K4370)=0,"",IF($K4370&lt;&gt;"",IF(COUNTIF($K$19:$K4370,$K4370)&gt;1,"SI","NO"),IF(COUNTIFS($A$19:$A4370,$A4370,$C$19:$C4370,$C4370,$J$19:$J4370,$J4370,$D$19:$D4370,$D4370)&gt;1,"SI","NO")))</f>
        <v/>
      </c>
      <c r="N4370" s="11">
        <f>IF(COUNTA($A4370:$K4370)=0,"",IF(AND($L4370="SI",$M4370="NO"),IFERROR($H4370,0),0))</f>
        <v/>
      </c>
      <c r="O4370" s="9">
        <f>IF(COUNTA($A4370:$K4370)=0,"",IF($M4370="SI","CUFE o factura duplicada dentro del reporte; no se suma dos veces",IF(IFERROR($H4370,0)&lt;=0,"DIAN reporta valor susceptible 0",IF($L4370="NO",IFERROR(LOOKUP(2,1/((LISTS!$M$2:$M$13&lt;&gt;"")*ISNUMBER(SEARCH(LISTS!$M$2:$M$13,$I4370))),LISTS!$O$2:$O$13),"Medio de pago no elegible o no identificado por DIAN"),"Apta automaticamente por pago electronico y base positiva"))))</f>
        <v/>
      </c>
    </row>
    <row r="4371">
      <c r="A4371" s="9" t="n"/>
      <c r="B4371" s="9" t="n"/>
      <c r="C4371" s="12" t="n"/>
      <c r="D4371" s="11" t="n"/>
      <c r="E4371" s="11" t="n"/>
      <c r="F4371" s="11" t="n"/>
      <c r="G4371" s="11" t="n"/>
      <c r="H4371" s="11" t="n"/>
      <c r="I4371" s="9" t="n"/>
      <c r="J4371" s="9" t="n"/>
      <c r="K4371" s="9" t="n"/>
      <c r="L4371" s="9">
        <f>IF(COUNTA($A4371:$K4371)=0,"",IF(AND(IFERROR($H4371,0)&gt;0,LEN(TRIM($K4371&amp;""))&gt;0,IFERROR(LOOKUP(2,1/((LISTS!$M$2:$M$13&lt;&gt;"")*ISNUMBER(SEARCH(LISTS!$M$2:$M$13,$I4371))),LISTS!$N$2:$N$13),"NO")="SI"),"SI","NO"))</f>
        <v/>
      </c>
      <c r="M4371" s="9">
        <f>IF(COUNTA($A4371:$K4371)=0,"",IF($K4371&lt;&gt;"",IF(COUNTIF($K$19:$K4371,$K4371)&gt;1,"SI","NO"),IF(COUNTIFS($A$19:$A4371,$A4371,$C$19:$C4371,$C4371,$J$19:$J4371,$J4371,$D$19:$D4371,$D4371)&gt;1,"SI","NO")))</f>
        <v/>
      </c>
      <c r="N4371" s="11">
        <f>IF(COUNTA($A4371:$K4371)=0,"",IF(AND($L4371="SI",$M4371="NO"),IFERROR($H4371,0),0))</f>
        <v/>
      </c>
      <c r="O4371" s="9">
        <f>IF(COUNTA($A4371:$K4371)=0,"",IF($M4371="SI","CUFE o factura duplicada dentro del reporte; no se suma dos veces",IF(IFERROR($H4371,0)&lt;=0,"DIAN reporta valor susceptible 0",IF($L4371="NO",IFERROR(LOOKUP(2,1/((LISTS!$M$2:$M$13&lt;&gt;"")*ISNUMBER(SEARCH(LISTS!$M$2:$M$13,$I4371))),LISTS!$O$2:$O$13),"Medio de pago no elegible o no identificado por DIAN"),"Apta automaticamente por pago electronico y base positiva"))))</f>
        <v/>
      </c>
    </row>
    <row r="4372">
      <c r="A4372" s="9" t="n"/>
      <c r="B4372" s="9" t="n"/>
      <c r="C4372" s="12" t="n"/>
      <c r="D4372" s="11" t="n"/>
      <c r="E4372" s="11" t="n"/>
      <c r="F4372" s="11" t="n"/>
      <c r="G4372" s="11" t="n"/>
      <c r="H4372" s="11" t="n"/>
      <c r="I4372" s="9" t="n"/>
      <c r="J4372" s="9" t="n"/>
      <c r="K4372" s="9" t="n"/>
      <c r="L4372" s="9">
        <f>IF(COUNTA($A4372:$K4372)=0,"",IF(AND(IFERROR($H4372,0)&gt;0,LEN(TRIM($K4372&amp;""))&gt;0,IFERROR(LOOKUP(2,1/((LISTS!$M$2:$M$13&lt;&gt;"")*ISNUMBER(SEARCH(LISTS!$M$2:$M$13,$I4372))),LISTS!$N$2:$N$13),"NO")="SI"),"SI","NO"))</f>
        <v/>
      </c>
      <c r="M4372" s="9">
        <f>IF(COUNTA($A4372:$K4372)=0,"",IF($K4372&lt;&gt;"",IF(COUNTIF($K$19:$K4372,$K4372)&gt;1,"SI","NO"),IF(COUNTIFS($A$19:$A4372,$A4372,$C$19:$C4372,$C4372,$J$19:$J4372,$J4372,$D$19:$D4372,$D4372)&gt;1,"SI","NO")))</f>
        <v/>
      </c>
      <c r="N4372" s="11">
        <f>IF(COUNTA($A4372:$K4372)=0,"",IF(AND($L4372="SI",$M4372="NO"),IFERROR($H4372,0),0))</f>
        <v/>
      </c>
      <c r="O4372" s="9">
        <f>IF(COUNTA($A4372:$K4372)=0,"",IF($M4372="SI","CUFE o factura duplicada dentro del reporte; no se suma dos veces",IF(IFERROR($H4372,0)&lt;=0,"DIAN reporta valor susceptible 0",IF($L4372="NO",IFERROR(LOOKUP(2,1/((LISTS!$M$2:$M$13&lt;&gt;"")*ISNUMBER(SEARCH(LISTS!$M$2:$M$13,$I4372))),LISTS!$O$2:$O$13),"Medio de pago no elegible o no identificado por DIAN"),"Apta automaticamente por pago electronico y base positiva"))))</f>
        <v/>
      </c>
    </row>
    <row r="4373">
      <c r="A4373" s="9" t="n"/>
      <c r="B4373" s="9" t="n"/>
      <c r="C4373" s="12" t="n"/>
      <c r="D4373" s="11" t="n"/>
      <c r="E4373" s="11" t="n"/>
      <c r="F4373" s="11" t="n"/>
      <c r="G4373" s="11" t="n"/>
      <c r="H4373" s="11" t="n"/>
      <c r="I4373" s="9" t="n"/>
      <c r="J4373" s="9" t="n"/>
      <c r="K4373" s="9" t="n"/>
      <c r="L4373" s="9">
        <f>IF(COUNTA($A4373:$K4373)=0,"",IF(AND(IFERROR($H4373,0)&gt;0,LEN(TRIM($K4373&amp;""))&gt;0,IFERROR(LOOKUP(2,1/((LISTS!$M$2:$M$13&lt;&gt;"")*ISNUMBER(SEARCH(LISTS!$M$2:$M$13,$I4373))),LISTS!$N$2:$N$13),"NO")="SI"),"SI","NO"))</f>
        <v/>
      </c>
      <c r="M4373" s="9">
        <f>IF(COUNTA($A4373:$K4373)=0,"",IF($K4373&lt;&gt;"",IF(COUNTIF($K$19:$K4373,$K4373)&gt;1,"SI","NO"),IF(COUNTIFS($A$19:$A4373,$A4373,$C$19:$C4373,$C4373,$J$19:$J4373,$J4373,$D$19:$D4373,$D4373)&gt;1,"SI","NO")))</f>
        <v/>
      </c>
      <c r="N4373" s="11">
        <f>IF(COUNTA($A4373:$K4373)=0,"",IF(AND($L4373="SI",$M4373="NO"),IFERROR($H4373,0),0))</f>
        <v/>
      </c>
      <c r="O4373" s="9">
        <f>IF(COUNTA($A4373:$K4373)=0,"",IF($M4373="SI","CUFE o factura duplicada dentro del reporte; no se suma dos veces",IF(IFERROR($H4373,0)&lt;=0,"DIAN reporta valor susceptible 0",IF($L4373="NO",IFERROR(LOOKUP(2,1/((LISTS!$M$2:$M$13&lt;&gt;"")*ISNUMBER(SEARCH(LISTS!$M$2:$M$13,$I4373))),LISTS!$O$2:$O$13),"Medio de pago no elegible o no identificado por DIAN"),"Apta automaticamente por pago electronico y base positiva"))))</f>
        <v/>
      </c>
    </row>
    <row r="4374">
      <c r="A4374" s="9" t="n"/>
      <c r="B4374" s="9" t="n"/>
      <c r="C4374" s="12" t="n"/>
      <c r="D4374" s="11" t="n"/>
      <c r="E4374" s="11" t="n"/>
      <c r="F4374" s="11" t="n"/>
      <c r="G4374" s="11" t="n"/>
      <c r="H4374" s="11" t="n"/>
      <c r="I4374" s="9" t="n"/>
      <c r="J4374" s="9" t="n"/>
      <c r="K4374" s="9" t="n"/>
      <c r="L4374" s="9">
        <f>IF(COUNTA($A4374:$K4374)=0,"",IF(AND(IFERROR($H4374,0)&gt;0,LEN(TRIM($K4374&amp;""))&gt;0,IFERROR(LOOKUP(2,1/((LISTS!$M$2:$M$13&lt;&gt;"")*ISNUMBER(SEARCH(LISTS!$M$2:$M$13,$I4374))),LISTS!$N$2:$N$13),"NO")="SI"),"SI","NO"))</f>
        <v/>
      </c>
      <c r="M4374" s="9">
        <f>IF(COUNTA($A4374:$K4374)=0,"",IF($K4374&lt;&gt;"",IF(COUNTIF($K$19:$K4374,$K4374)&gt;1,"SI","NO"),IF(COUNTIFS($A$19:$A4374,$A4374,$C$19:$C4374,$C4374,$J$19:$J4374,$J4374,$D$19:$D4374,$D4374)&gt;1,"SI","NO")))</f>
        <v/>
      </c>
      <c r="N4374" s="11">
        <f>IF(COUNTA($A4374:$K4374)=0,"",IF(AND($L4374="SI",$M4374="NO"),IFERROR($H4374,0),0))</f>
        <v/>
      </c>
      <c r="O4374" s="9">
        <f>IF(COUNTA($A4374:$K4374)=0,"",IF($M4374="SI","CUFE o factura duplicada dentro del reporte; no se suma dos veces",IF(IFERROR($H4374,0)&lt;=0,"DIAN reporta valor susceptible 0",IF($L4374="NO",IFERROR(LOOKUP(2,1/((LISTS!$M$2:$M$13&lt;&gt;"")*ISNUMBER(SEARCH(LISTS!$M$2:$M$13,$I4374))),LISTS!$O$2:$O$13),"Medio de pago no elegible o no identificado por DIAN"),"Apta automaticamente por pago electronico y base positiva"))))</f>
        <v/>
      </c>
    </row>
    <row r="4375">
      <c r="A4375" s="9" t="n"/>
      <c r="B4375" s="9" t="n"/>
      <c r="C4375" s="12" t="n"/>
      <c r="D4375" s="11" t="n"/>
      <c r="E4375" s="11" t="n"/>
      <c r="F4375" s="11" t="n"/>
      <c r="G4375" s="11" t="n"/>
      <c r="H4375" s="11" t="n"/>
      <c r="I4375" s="9" t="n"/>
      <c r="J4375" s="9" t="n"/>
      <c r="K4375" s="9" t="n"/>
      <c r="L4375" s="9">
        <f>IF(COUNTA($A4375:$K4375)=0,"",IF(AND(IFERROR($H4375,0)&gt;0,LEN(TRIM($K4375&amp;""))&gt;0,IFERROR(LOOKUP(2,1/((LISTS!$M$2:$M$13&lt;&gt;"")*ISNUMBER(SEARCH(LISTS!$M$2:$M$13,$I4375))),LISTS!$N$2:$N$13),"NO")="SI"),"SI","NO"))</f>
        <v/>
      </c>
      <c r="M4375" s="9">
        <f>IF(COUNTA($A4375:$K4375)=0,"",IF($K4375&lt;&gt;"",IF(COUNTIF($K$19:$K4375,$K4375)&gt;1,"SI","NO"),IF(COUNTIFS($A$19:$A4375,$A4375,$C$19:$C4375,$C4375,$J$19:$J4375,$J4375,$D$19:$D4375,$D4375)&gt;1,"SI","NO")))</f>
        <v/>
      </c>
      <c r="N4375" s="11">
        <f>IF(COUNTA($A4375:$K4375)=0,"",IF(AND($L4375="SI",$M4375="NO"),IFERROR($H4375,0),0))</f>
        <v/>
      </c>
      <c r="O4375" s="9">
        <f>IF(COUNTA($A4375:$K4375)=0,"",IF($M4375="SI","CUFE o factura duplicada dentro del reporte; no se suma dos veces",IF(IFERROR($H4375,0)&lt;=0,"DIAN reporta valor susceptible 0",IF($L4375="NO",IFERROR(LOOKUP(2,1/((LISTS!$M$2:$M$13&lt;&gt;"")*ISNUMBER(SEARCH(LISTS!$M$2:$M$13,$I4375))),LISTS!$O$2:$O$13),"Medio de pago no elegible o no identificado por DIAN"),"Apta automaticamente por pago electronico y base positiva"))))</f>
        <v/>
      </c>
    </row>
    <row r="4376">
      <c r="A4376" s="9" t="n"/>
      <c r="B4376" s="9" t="n"/>
      <c r="C4376" s="12" t="n"/>
      <c r="D4376" s="11" t="n"/>
      <c r="E4376" s="11" t="n"/>
      <c r="F4376" s="11" t="n"/>
      <c r="G4376" s="11" t="n"/>
      <c r="H4376" s="11" t="n"/>
      <c r="I4376" s="9" t="n"/>
      <c r="J4376" s="9" t="n"/>
      <c r="K4376" s="9" t="n"/>
      <c r="L4376" s="9">
        <f>IF(COUNTA($A4376:$K4376)=0,"",IF(AND(IFERROR($H4376,0)&gt;0,LEN(TRIM($K4376&amp;""))&gt;0,IFERROR(LOOKUP(2,1/((LISTS!$M$2:$M$13&lt;&gt;"")*ISNUMBER(SEARCH(LISTS!$M$2:$M$13,$I4376))),LISTS!$N$2:$N$13),"NO")="SI"),"SI","NO"))</f>
        <v/>
      </c>
      <c r="M4376" s="9">
        <f>IF(COUNTA($A4376:$K4376)=0,"",IF($K4376&lt;&gt;"",IF(COUNTIF($K$19:$K4376,$K4376)&gt;1,"SI","NO"),IF(COUNTIFS($A$19:$A4376,$A4376,$C$19:$C4376,$C4376,$J$19:$J4376,$J4376,$D$19:$D4376,$D4376)&gt;1,"SI","NO")))</f>
        <v/>
      </c>
      <c r="N4376" s="11">
        <f>IF(COUNTA($A4376:$K4376)=0,"",IF(AND($L4376="SI",$M4376="NO"),IFERROR($H4376,0),0))</f>
        <v/>
      </c>
      <c r="O4376" s="9">
        <f>IF(COUNTA($A4376:$K4376)=0,"",IF($M4376="SI","CUFE o factura duplicada dentro del reporte; no se suma dos veces",IF(IFERROR($H4376,0)&lt;=0,"DIAN reporta valor susceptible 0",IF($L4376="NO",IFERROR(LOOKUP(2,1/((LISTS!$M$2:$M$13&lt;&gt;"")*ISNUMBER(SEARCH(LISTS!$M$2:$M$13,$I4376))),LISTS!$O$2:$O$13),"Medio de pago no elegible o no identificado por DIAN"),"Apta automaticamente por pago electronico y base positiva"))))</f>
        <v/>
      </c>
    </row>
    <row r="4377">
      <c r="A4377" s="9" t="n"/>
      <c r="B4377" s="9" t="n"/>
      <c r="C4377" s="12" t="n"/>
      <c r="D4377" s="11" t="n"/>
      <c r="E4377" s="11" t="n"/>
      <c r="F4377" s="11" t="n"/>
      <c r="G4377" s="11" t="n"/>
      <c r="H4377" s="11" t="n"/>
      <c r="I4377" s="9" t="n"/>
      <c r="J4377" s="9" t="n"/>
      <c r="K4377" s="9" t="n"/>
      <c r="L4377" s="9">
        <f>IF(COUNTA($A4377:$K4377)=0,"",IF(AND(IFERROR($H4377,0)&gt;0,LEN(TRIM($K4377&amp;""))&gt;0,IFERROR(LOOKUP(2,1/((LISTS!$M$2:$M$13&lt;&gt;"")*ISNUMBER(SEARCH(LISTS!$M$2:$M$13,$I4377))),LISTS!$N$2:$N$13),"NO")="SI"),"SI","NO"))</f>
        <v/>
      </c>
      <c r="M4377" s="9">
        <f>IF(COUNTA($A4377:$K4377)=0,"",IF($K4377&lt;&gt;"",IF(COUNTIF($K$19:$K4377,$K4377)&gt;1,"SI","NO"),IF(COUNTIFS($A$19:$A4377,$A4377,$C$19:$C4377,$C4377,$J$19:$J4377,$J4377,$D$19:$D4377,$D4377)&gt;1,"SI","NO")))</f>
        <v/>
      </c>
      <c r="N4377" s="11">
        <f>IF(COUNTA($A4377:$K4377)=0,"",IF(AND($L4377="SI",$M4377="NO"),IFERROR($H4377,0),0))</f>
        <v/>
      </c>
      <c r="O4377" s="9">
        <f>IF(COUNTA($A4377:$K4377)=0,"",IF($M4377="SI","CUFE o factura duplicada dentro del reporte; no se suma dos veces",IF(IFERROR($H4377,0)&lt;=0,"DIAN reporta valor susceptible 0",IF($L4377="NO",IFERROR(LOOKUP(2,1/((LISTS!$M$2:$M$13&lt;&gt;"")*ISNUMBER(SEARCH(LISTS!$M$2:$M$13,$I4377))),LISTS!$O$2:$O$13),"Medio de pago no elegible o no identificado por DIAN"),"Apta automaticamente por pago electronico y base positiva"))))</f>
        <v/>
      </c>
    </row>
    <row r="4378">
      <c r="A4378" s="9" t="n"/>
      <c r="B4378" s="9" t="n"/>
      <c r="C4378" s="12" t="n"/>
      <c r="D4378" s="11" t="n"/>
      <c r="E4378" s="11" t="n"/>
      <c r="F4378" s="11" t="n"/>
      <c r="G4378" s="11" t="n"/>
      <c r="H4378" s="11" t="n"/>
      <c r="I4378" s="9" t="n"/>
      <c r="J4378" s="9" t="n"/>
      <c r="K4378" s="9" t="n"/>
      <c r="L4378" s="9">
        <f>IF(COUNTA($A4378:$K4378)=0,"",IF(AND(IFERROR($H4378,0)&gt;0,LEN(TRIM($K4378&amp;""))&gt;0,IFERROR(LOOKUP(2,1/((LISTS!$M$2:$M$13&lt;&gt;"")*ISNUMBER(SEARCH(LISTS!$M$2:$M$13,$I4378))),LISTS!$N$2:$N$13),"NO")="SI"),"SI","NO"))</f>
        <v/>
      </c>
      <c r="M4378" s="9">
        <f>IF(COUNTA($A4378:$K4378)=0,"",IF($K4378&lt;&gt;"",IF(COUNTIF($K$19:$K4378,$K4378)&gt;1,"SI","NO"),IF(COUNTIFS($A$19:$A4378,$A4378,$C$19:$C4378,$C4378,$J$19:$J4378,$J4378,$D$19:$D4378,$D4378)&gt;1,"SI","NO")))</f>
        <v/>
      </c>
      <c r="N4378" s="11">
        <f>IF(COUNTA($A4378:$K4378)=0,"",IF(AND($L4378="SI",$M4378="NO"),IFERROR($H4378,0),0))</f>
        <v/>
      </c>
      <c r="O4378" s="9">
        <f>IF(COUNTA($A4378:$K4378)=0,"",IF($M4378="SI","CUFE o factura duplicada dentro del reporte; no se suma dos veces",IF(IFERROR($H4378,0)&lt;=0,"DIAN reporta valor susceptible 0",IF($L4378="NO",IFERROR(LOOKUP(2,1/((LISTS!$M$2:$M$13&lt;&gt;"")*ISNUMBER(SEARCH(LISTS!$M$2:$M$13,$I4378))),LISTS!$O$2:$O$13),"Medio de pago no elegible o no identificado por DIAN"),"Apta automaticamente por pago electronico y base positiva"))))</f>
        <v/>
      </c>
    </row>
    <row r="4379">
      <c r="A4379" s="9" t="n"/>
      <c r="B4379" s="9" t="n"/>
      <c r="C4379" s="12" t="n"/>
      <c r="D4379" s="11" t="n"/>
      <c r="E4379" s="11" t="n"/>
      <c r="F4379" s="11" t="n"/>
      <c r="G4379" s="11" t="n"/>
      <c r="H4379" s="11" t="n"/>
      <c r="I4379" s="9" t="n"/>
      <c r="J4379" s="9" t="n"/>
      <c r="K4379" s="9" t="n"/>
      <c r="L4379" s="9">
        <f>IF(COUNTA($A4379:$K4379)=0,"",IF(AND(IFERROR($H4379,0)&gt;0,LEN(TRIM($K4379&amp;""))&gt;0,IFERROR(LOOKUP(2,1/((LISTS!$M$2:$M$13&lt;&gt;"")*ISNUMBER(SEARCH(LISTS!$M$2:$M$13,$I4379))),LISTS!$N$2:$N$13),"NO")="SI"),"SI","NO"))</f>
        <v/>
      </c>
      <c r="M4379" s="9">
        <f>IF(COUNTA($A4379:$K4379)=0,"",IF($K4379&lt;&gt;"",IF(COUNTIF($K$19:$K4379,$K4379)&gt;1,"SI","NO"),IF(COUNTIFS($A$19:$A4379,$A4379,$C$19:$C4379,$C4379,$J$19:$J4379,$J4379,$D$19:$D4379,$D4379)&gt;1,"SI","NO")))</f>
        <v/>
      </c>
      <c r="N4379" s="11">
        <f>IF(COUNTA($A4379:$K4379)=0,"",IF(AND($L4379="SI",$M4379="NO"),IFERROR($H4379,0),0))</f>
        <v/>
      </c>
      <c r="O4379" s="9">
        <f>IF(COUNTA($A4379:$K4379)=0,"",IF($M4379="SI","CUFE o factura duplicada dentro del reporte; no se suma dos veces",IF(IFERROR($H4379,0)&lt;=0,"DIAN reporta valor susceptible 0",IF($L4379="NO",IFERROR(LOOKUP(2,1/((LISTS!$M$2:$M$13&lt;&gt;"")*ISNUMBER(SEARCH(LISTS!$M$2:$M$13,$I4379))),LISTS!$O$2:$O$13),"Medio de pago no elegible o no identificado por DIAN"),"Apta automaticamente por pago electronico y base positiva"))))</f>
        <v/>
      </c>
    </row>
    <row r="4380">
      <c r="A4380" s="9" t="n"/>
      <c r="B4380" s="9" t="n"/>
      <c r="C4380" s="12" t="n"/>
      <c r="D4380" s="11" t="n"/>
      <c r="E4380" s="11" t="n"/>
      <c r="F4380" s="11" t="n"/>
      <c r="G4380" s="11" t="n"/>
      <c r="H4380" s="11" t="n"/>
      <c r="I4380" s="9" t="n"/>
      <c r="J4380" s="9" t="n"/>
      <c r="K4380" s="9" t="n"/>
      <c r="L4380" s="9">
        <f>IF(COUNTA($A4380:$K4380)=0,"",IF(AND(IFERROR($H4380,0)&gt;0,LEN(TRIM($K4380&amp;""))&gt;0,IFERROR(LOOKUP(2,1/((LISTS!$M$2:$M$13&lt;&gt;"")*ISNUMBER(SEARCH(LISTS!$M$2:$M$13,$I4380))),LISTS!$N$2:$N$13),"NO")="SI"),"SI","NO"))</f>
        <v/>
      </c>
      <c r="M4380" s="9">
        <f>IF(COUNTA($A4380:$K4380)=0,"",IF($K4380&lt;&gt;"",IF(COUNTIF($K$19:$K4380,$K4380)&gt;1,"SI","NO"),IF(COUNTIFS($A$19:$A4380,$A4380,$C$19:$C4380,$C4380,$J$19:$J4380,$J4380,$D$19:$D4380,$D4380)&gt;1,"SI","NO")))</f>
        <v/>
      </c>
      <c r="N4380" s="11">
        <f>IF(COUNTA($A4380:$K4380)=0,"",IF(AND($L4380="SI",$M4380="NO"),IFERROR($H4380,0),0))</f>
        <v/>
      </c>
      <c r="O4380" s="9">
        <f>IF(COUNTA($A4380:$K4380)=0,"",IF($M4380="SI","CUFE o factura duplicada dentro del reporte; no se suma dos veces",IF(IFERROR($H4380,0)&lt;=0,"DIAN reporta valor susceptible 0",IF($L4380="NO",IFERROR(LOOKUP(2,1/((LISTS!$M$2:$M$13&lt;&gt;"")*ISNUMBER(SEARCH(LISTS!$M$2:$M$13,$I4380))),LISTS!$O$2:$O$13),"Medio de pago no elegible o no identificado por DIAN"),"Apta automaticamente por pago electronico y base positiva"))))</f>
        <v/>
      </c>
    </row>
    <row r="4381">
      <c r="A4381" s="9" t="n"/>
      <c r="B4381" s="9" t="n"/>
      <c r="C4381" s="12" t="n"/>
      <c r="D4381" s="11" t="n"/>
      <c r="E4381" s="11" t="n"/>
      <c r="F4381" s="11" t="n"/>
      <c r="G4381" s="11" t="n"/>
      <c r="H4381" s="11" t="n"/>
      <c r="I4381" s="9" t="n"/>
      <c r="J4381" s="9" t="n"/>
      <c r="K4381" s="9" t="n"/>
      <c r="L4381" s="9">
        <f>IF(COUNTA($A4381:$K4381)=0,"",IF(AND(IFERROR($H4381,0)&gt;0,LEN(TRIM($K4381&amp;""))&gt;0,IFERROR(LOOKUP(2,1/((LISTS!$M$2:$M$13&lt;&gt;"")*ISNUMBER(SEARCH(LISTS!$M$2:$M$13,$I4381))),LISTS!$N$2:$N$13),"NO")="SI"),"SI","NO"))</f>
        <v/>
      </c>
      <c r="M4381" s="9">
        <f>IF(COUNTA($A4381:$K4381)=0,"",IF($K4381&lt;&gt;"",IF(COUNTIF($K$19:$K4381,$K4381)&gt;1,"SI","NO"),IF(COUNTIFS($A$19:$A4381,$A4381,$C$19:$C4381,$C4381,$J$19:$J4381,$J4381,$D$19:$D4381,$D4381)&gt;1,"SI","NO")))</f>
        <v/>
      </c>
      <c r="N4381" s="11">
        <f>IF(COUNTA($A4381:$K4381)=0,"",IF(AND($L4381="SI",$M4381="NO"),IFERROR($H4381,0),0))</f>
        <v/>
      </c>
      <c r="O4381" s="9">
        <f>IF(COUNTA($A4381:$K4381)=0,"",IF($M4381="SI","CUFE o factura duplicada dentro del reporte; no se suma dos veces",IF(IFERROR($H4381,0)&lt;=0,"DIAN reporta valor susceptible 0",IF($L4381="NO",IFERROR(LOOKUP(2,1/((LISTS!$M$2:$M$13&lt;&gt;"")*ISNUMBER(SEARCH(LISTS!$M$2:$M$13,$I4381))),LISTS!$O$2:$O$13),"Medio de pago no elegible o no identificado por DIAN"),"Apta automaticamente por pago electronico y base positiva"))))</f>
        <v/>
      </c>
    </row>
    <row r="4382">
      <c r="A4382" s="9" t="n"/>
      <c r="B4382" s="9" t="n"/>
      <c r="C4382" s="12" t="n"/>
      <c r="D4382" s="11" t="n"/>
      <c r="E4382" s="11" t="n"/>
      <c r="F4382" s="11" t="n"/>
      <c r="G4382" s="11" t="n"/>
      <c r="H4382" s="11" t="n"/>
      <c r="I4382" s="9" t="n"/>
      <c r="J4382" s="9" t="n"/>
      <c r="K4382" s="9" t="n"/>
      <c r="L4382" s="9">
        <f>IF(COUNTA($A4382:$K4382)=0,"",IF(AND(IFERROR($H4382,0)&gt;0,LEN(TRIM($K4382&amp;""))&gt;0,IFERROR(LOOKUP(2,1/((LISTS!$M$2:$M$13&lt;&gt;"")*ISNUMBER(SEARCH(LISTS!$M$2:$M$13,$I4382))),LISTS!$N$2:$N$13),"NO")="SI"),"SI","NO"))</f>
        <v/>
      </c>
      <c r="M4382" s="9">
        <f>IF(COUNTA($A4382:$K4382)=0,"",IF($K4382&lt;&gt;"",IF(COUNTIF($K$19:$K4382,$K4382)&gt;1,"SI","NO"),IF(COUNTIFS($A$19:$A4382,$A4382,$C$19:$C4382,$C4382,$J$19:$J4382,$J4382,$D$19:$D4382,$D4382)&gt;1,"SI","NO")))</f>
        <v/>
      </c>
      <c r="N4382" s="11">
        <f>IF(COUNTA($A4382:$K4382)=0,"",IF(AND($L4382="SI",$M4382="NO"),IFERROR($H4382,0),0))</f>
        <v/>
      </c>
      <c r="O4382" s="9">
        <f>IF(COUNTA($A4382:$K4382)=0,"",IF($M4382="SI","CUFE o factura duplicada dentro del reporte; no se suma dos veces",IF(IFERROR($H4382,0)&lt;=0,"DIAN reporta valor susceptible 0",IF($L4382="NO",IFERROR(LOOKUP(2,1/((LISTS!$M$2:$M$13&lt;&gt;"")*ISNUMBER(SEARCH(LISTS!$M$2:$M$13,$I4382))),LISTS!$O$2:$O$13),"Medio de pago no elegible o no identificado por DIAN"),"Apta automaticamente por pago electronico y base positiva"))))</f>
        <v/>
      </c>
    </row>
    <row r="4383">
      <c r="A4383" s="9" t="n"/>
      <c r="B4383" s="9" t="n"/>
      <c r="C4383" s="12" t="n"/>
      <c r="D4383" s="11" t="n"/>
      <c r="E4383" s="11" t="n"/>
      <c r="F4383" s="11" t="n"/>
      <c r="G4383" s="11" t="n"/>
      <c r="H4383" s="11" t="n"/>
      <c r="I4383" s="9" t="n"/>
      <c r="J4383" s="9" t="n"/>
      <c r="K4383" s="9" t="n"/>
      <c r="L4383" s="9">
        <f>IF(COUNTA($A4383:$K4383)=0,"",IF(AND(IFERROR($H4383,0)&gt;0,LEN(TRIM($K4383&amp;""))&gt;0,IFERROR(LOOKUP(2,1/((LISTS!$M$2:$M$13&lt;&gt;"")*ISNUMBER(SEARCH(LISTS!$M$2:$M$13,$I4383))),LISTS!$N$2:$N$13),"NO")="SI"),"SI","NO"))</f>
        <v/>
      </c>
      <c r="M4383" s="9">
        <f>IF(COUNTA($A4383:$K4383)=0,"",IF($K4383&lt;&gt;"",IF(COUNTIF($K$19:$K4383,$K4383)&gt;1,"SI","NO"),IF(COUNTIFS($A$19:$A4383,$A4383,$C$19:$C4383,$C4383,$J$19:$J4383,$J4383,$D$19:$D4383,$D4383)&gt;1,"SI","NO")))</f>
        <v/>
      </c>
      <c r="N4383" s="11">
        <f>IF(COUNTA($A4383:$K4383)=0,"",IF(AND($L4383="SI",$M4383="NO"),IFERROR($H4383,0),0))</f>
        <v/>
      </c>
      <c r="O4383" s="9">
        <f>IF(COUNTA($A4383:$K4383)=0,"",IF($M4383="SI","CUFE o factura duplicada dentro del reporte; no se suma dos veces",IF(IFERROR($H4383,0)&lt;=0,"DIAN reporta valor susceptible 0",IF($L4383="NO",IFERROR(LOOKUP(2,1/((LISTS!$M$2:$M$13&lt;&gt;"")*ISNUMBER(SEARCH(LISTS!$M$2:$M$13,$I4383))),LISTS!$O$2:$O$13),"Medio de pago no elegible o no identificado por DIAN"),"Apta automaticamente por pago electronico y base positiva"))))</f>
        <v/>
      </c>
    </row>
    <row r="4384">
      <c r="A4384" s="9" t="n"/>
      <c r="B4384" s="9" t="n"/>
      <c r="C4384" s="12" t="n"/>
      <c r="D4384" s="11" t="n"/>
      <c r="E4384" s="11" t="n"/>
      <c r="F4384" s="11" t="n"/>
      <c r="G4384" s="11" t="n"/>
      <c r="H4384" s="11" t="n"/>
      <c r="I4384" s="9" t="n"/>
      <c r="J4384" s="9" t="n"/>
      <c r="K4384" s="9" t="n"/>
      <c r="L4384" s="9">
        <f>IF(COUNTA($A4384:$K4384)=0,"",IF(AND(IFERROR($H4384,0)&gt;0,LEN(TRIM($K4384&amp;""))&gt;0,IFERROR(LOOKUP(2,1/((LISTS!$M$2:$M$13&lt;&gt;"")*ISNUMBER(SEARCH(LISTS!$M$2:$M$13,$I4384))),LISTS!$N$2:$N$13),"NO")="SI"),"SI","NO"))</f>
        <v/>
      </c>
      <c r="M4384" s="9">
        <f>IF(COUNTA($A4384:$K4384)=0,"",IF($K4384&lt;&gt;"",IF(COUNTIF($K$19:$K4384,$K4384)&gt;1,"SI","NO"),IF(COUNTIFS($A$19:$A4384,$A4384,$C$19:$C4384,$C4384,$J$19:$J4384,$J4384,$D$19:$D4384,$D4384)&gt;1,"SI","NO")))</f>
        <v/>
      </c>
      <c r="N4384" s="11">
        <f>IF(COUNTA($A4384:$K4384)=0,"",IF(AND($L4384="SI",$M4384="NO"),IFERROR($H4384,0),0))</f>
        <v/>
      </c>
      <c r="O4384" s="9">
        <f>IF(COUNTA($A4384:$K4384)=0,"",IF($M4384="SI","CUFE o factura duplicada dentro del reporte; no se suma dos veces",IF(IFERROR($H4384,0)&lt;=0,"DIAN reporta valor susceptible 0",IF($L4384="NO",IFERROR(LOOKUP(2,1/((LISTS!$M$2:$M$13&lt;&gt;"")*ISNUMBER(SEARCH(LISTS!$M$2:$M$13,$I4384))),LISTS!$O$2:$O$13),"Medio de pago no elegible o no identificado por DIAN"),"Apta automaticamente por pago electronico y base positiva"))))</f>
        <v/>
      </c>
    </row>
    <row r="4385">
      <c r="A4385" s="9" t="n"/>
      <c r="B4385" s="9" t="n"/>
      <c r="C4385" s="12" t="n"/>
      <c r="D4385" s="11" t="n"/>
      <c r="E4385" s="11" t="n"/>
      <c r="F4385" s="11" t="n"/>
      <c r="G4385" s="11" t="n"/>
      <c r="H4385" s="11" t="n"/>
      <c r="I4385" s="9" t="n"/>
      <c r="J4385" s="9" t="n"/>
      <c r="K4385" s="9" t="n"/>
      <c r="L4385" s="9">
        <f>IF(COUNTA($A4385:$K4385)=0,"",IF(AND(IFERROR($H4385,0)&gt;0,LEN(TRIM($K4385&amp;""))&gt;0,IFERROR(LOOKUP(2,1/((LISTS!$M$2:$M$13&lt;&gt;"")*ISNUMBER(SEARCH(LISTS!$M$2:$M$13,$I4385))),LISTS!$N$2:$N$13),"NO")="SI"),"SI","NO"))</f>
        <v/>
      </c>
      <c r="M4385" s="9">
        <f>IF(COUNTA($A4385:$K4385)=0,"",IF($K4385&lt;&gt;"",IF(COUNTIF($K$19:$K4385,$K4385)&gt;1,"SI","NO"),IF(COUNTIFS($A$19:$A4385,$A4385,$C$19:$C4385,$C4385,$J$19:$J4385,$J4385,$D$19:$D4385,$D4385)&gt;1,"SI","NO")))</f>
        <v/>
      </c>
      <c r="N4385" s="11">
        <f>IF(COUNTA($A4385:$K4385)=0,"",IF(AND($L4385="SI",$M4385="NO"),IFERROR($H4385,0),0))</f>
        <v/>
      </c>
      <c r="O4385" s="9">
        <f>IF(COUNTA($A4385:$K4385)=0,"",IF($M4385="SI","CUFE o factura duplicada dentro del reporte; no se suma dos veces",IF(IFERROR($H4385,0)&lt;=0,"DIAN reporta valor susceptible 0",IF($L4385="NO",IFERROR(LOOKUP(2,1/((LISTS!$M$2:$M$13&lt;&gt;"")*ISNUMBER(SEARCH(LISTS!$M$2:$M$13,$I4385))),LISTS!$O$2:$O$13),"Medio de pago no elegible o no identificado por DIAN"),"Apta automaticamente por pago electronico y base positiva"))))</f>
        <v/>
      </c>
    </row>
    <row r="4386">
      <c r="A4386" s="9" t="n"/>
      <c r="B4386" s="9" t="n"/>
      <c r="C4386" s="12" t="n"/>
      <c r="D4386" s="11" t="n"/>
      <c r="E4386" s="11" t="n"/>
      <c r="F4386" s="11" t="n"/>
      <c r="G4386" s="11" t="n"/>
      <c r="H4386" s="11" t="n"/>
      <c r="I4386" s="9" t="n"/>
      <c r="J4386" s="9" t="n"/>
      <c r="K4386" s="9" t="n"/>
      <c r="L4386" s="9">
        <f>IF(COUNTA($A4386:$K4386)=0,"",IF(AND(IFERROR($H4386,0)&gt;0,LEN(TRIM($K4386&amp;""))&gt;0,IFERROR(LOOKUP(2,1/((LISTS!$M$2:$M$13&lt;&gt;"")*ISNUMBER(SEARCH(LISTS!$M$2:$M$13,$I4386))),LISTS!$N$2:$N$13),"NO")="SI"),"SI","NO"))</f>
        <v/>
      </c>
      <c r="M4386" s="9">
        <f>IF(COUNTA($A4386:$K4386)=0,"",IF($K4386&lt;&gt;"",IF(COUNTIF($K$19:$K4386,$K4386)&gt;1,"SI","NO"),IF(COUNTIFS($A$19:$A4386,$A4386,$C$19:$C4386,$C4386,$J$19:$J4386,$J4386,$D$19:$D4386,$D4386)&gt;1,"SI","NO")))</f>
        <v/>
      </c>
      <c r="N4386" s="11">
        <f>IF(COUNTA($A4386:$K4386)=0,"",IF(AND($L4386="SI",$M4386="NO"),IFERROR($H4386,0),0))</f>
        <v/>
      </c>
      <c r="O4386" s="9">
        <f>IF(COUNTA($A4386:$K4386)=0,"",IF($M4386="SI","CUFE o factura duplicada dentro del reporte; no se suma dos veces",IF(IFERROR($H4386,0)&lt;=0,"DIAN reporta valor susceptible 0",IF($L4386="NO",IFERROR(LOOKUP(2,1/((LISTS!$M$2:$M$13&lt;&gt;"")*ISNUMBER(SEARCH(LISTS!$M$2:$M$13,$I4386))),LISTS!$O$2:$O$13),"Medio de pago no elegible o no identificado por DIAN"),"Apta automaticamente por pago electronico y base positiva"))))</f>
        <v/>
      </c>
    </row>
    <row r="4387">
      <c r="A4387" s="9" t="n"/>
      <c r="B4387" s="9" t="n"/>
      <c r="C4387" s="12" t="n"/>
      <c r="D4387" s="11" t="n"/>
      <c r="E4387" s="11" t="n"/>
      <c r="F4387" s="11" t="n"/>
      <c r="G4387" s="11" t="n"/>
      <c r="H4387" s="11" t="n"/>
      <c r="I4387" s="9" t="n"/>
      <c r="J4387" s="9" t="n"/>
      <c r="K4387" s="9" t="n"/>
      <c r="L4387" s="9">
        <f>IF(COUNTA($A4387:$K4387)=0,"",IF(AND(IFERROR($H4387,0)&gt;0,LEN(TRIM($K4387&amp;""))&gt;0,IFERROR(LOOKUP(2,1/((LISTS!$M$2:$M$13&lt;&gt;"")*ISNUMBER(SEARCH(LISTS!$M$2:$M$13,$I4387))),LISTS!$N$2:$N$13),"NO")="SI"),"SI","NO"))</f>
        <v/>
      </c>
      <c r="M4387" s="9">
        <f>IF(COUNTA($A4387:$K4387)=0,"",IF($K4387&lt;&gt;"",IF(COUNTIF($K$19:$K4387,$K4387)&gt;1,"SI","NO"),IF(COUNTIFS($A$19:$A4387,$A4387,$C$19:$C4387,$C4387,$J$19:$J4387,$J4387,$D$19:$D4387,$D4387)&gt;1,"SI","NO")))</f>
        <v/>
      </c>
      <c r="N4387" s="11">
        <f>IF(COUNTA($A4387:$K4387)=0,"",IF(AND($L4387="SI",$M4387="NO"),IFERROR($H4387,0),0))</f>
        <v/>
      </c>
      <c r="O4387" s="9">
        <f>IF(COUNTA($A4387:$K4387)=0,"",IF($M4387="SI","CUFE o factura duplicada dentro del reporte; no se suma dos veces",IF(IFERROR($H4387,0)&lt;=0,"DIAN reporta valor susceptible 0",IF($L4387="NO",IFERROR(LOOKUP(2,1/((LISTS!$M$2:$M$13&lt;&gt;"")*ISNUMBER(SEARCH(LISTS!$M$2:$M$13,$I4387))),LISTS!$O$2:$O$13),"Medio de pago no elegible o no identificado por DIAN"),"Apta automaticamente por pago electronico y base positiva"))))</f>
        <v/>
      </c>
    </row>
    <row r="4388">
      <c r="A4388" s="9" t="n"/>
      <c r="B4388" s="9" t="n"/>
      <c r="C4388" s="12" t="n"/>
      <c r="D4388" s="11" t="n"/>
      <c r="E4388" s="11" t="n"/>
      <c r="F4388" s="11" t="n"/>
      <c r="G4388" s="11" t="n"/>
      <c r="H4388" s="11" t="n"/>
      <c r="I4388" s="9" t="n"/>
      <c r="J4388" s="9" t="n"/>
      <c r="K4388" s="9" t="n"/>
      <c r="L4388" s="9">
        <f>IF(COUNTA($A4388:$K4388)=0,"",IF(AND(IFERROR($H4388,0)&gt;0,LEN(TRIM($K4388&amp;""))&gt;0,IFERROR(LOOKUP(2,1/((LISTS!$M$2:$M$13&lt;&gt;"")*ISNUMBER(SEARCH(LISTS!$M$2:$M$13,$I4388))),LISTS!$N$2:$N$13),"NO")="SI"),"SI","NO"))</f>
        <v/>
      </c>
      <c r="M4388" s="9">
        <f>IF(COUNTA($A4388:$K4388)=0,"",IF($K4388&lt;&gt;"",IF(COUNTIF($K$19:$K4388,$K4388)&gt;1,"SI","NO"),IF(COUNTIFS($A$19:$A4388,$A4388,$C$19:$C4388,$C4388,$J$19:$J4388,$J4388,$D$19:$D4388,$D4388)&gt;1,"SI","NO")))</f>
        <v/>
      </c>
      <c r="N4388" s="11">
        <f>IF(COUNTA($A4388:$K4388)=0,"",IF(AND($L4388="SI",$M4388="NO"),IFERROR($H4388,0),0))</f>
        <v/>
      </c>
      <c r="O4388" s="9">
        <f>IF(COUNTA($A4388:$K4388)=0,"",IF($M4388="SI","CUFE o factura duplicada dentro del reporte; no se suma dos veces",IF(IFERROR($H4388,0)&lt;=0,"DIAN reporta valor susceptible 0",IF($L4388="NO",IFERROR(LOOKUP(2,1/((LISTS!$M$2:$M$13&lt;&gt;"")*ISNUMBER(SEARCH(LISTS!$M$2:$M$13,$I4388))),LISTS!$O$2:$O$13),"Medio de pago no elegible o no identificado por DIAN"),"Apta automaticamente por pago electronico y base positiva"))))</f>
        <v/>
      </c>
    </row>
    <row r="4389">
      <c r="A4389" s="9" t="n"/>
      <c r="B4389" s="9" t="n"/>
      <c r="C4389" s="12" t="n"/>
      <c r="D4389" s="11" t="n"/>
      <c r="E4389" s="11" t="n"/>
      <c r="F4389" s="11" t="n"/>
      <c r="G4389" s="11" t="n"/>
      <c r="H4389" s="11" t="n"/>
      <c r="I4389" s="9" t="n"/>
      <c r="J4389" s="9" t="n"/>
      <c r="K4389" s="9" t="n"/>
      <c r="L4389" s="9">
        <f>IF(COUNTA($A4389:$K4389)=0,"",IF(AND(IFERROR($H4389,0)&gt;0,LEN(TRIM($K4389&amp;""))&gt;0,IFERROR(LOOKUP(2,1/((LISTS!$M$2:$M$13&lt;&gt;"")*ISNUMBER(SEARCH(LISTS!$M$2:$M$13,$I4389))),LISTS!$N$2:$N$13),"NO")="SI"),"SI","NO"))</f>
        <v/>
      </c>
      <c r="M4389" s="9">
        <f>IF(COUNTA($A4389:$K4389)=0,"",IF($K4389&lt;&gt;"",IF(COUNTIF($K$19:$K4389,$K4389)&gt;1,"SI","NO"),IF(COUNTIFS($A$19:$A4389,$A4389,$C$19:$C4389,$C4389,$J$19:$J4389,$J4389,$D$19:$D4389,$D4389)&gt;1,"SI","NO")))</f>
        <v/>
      </c>
      <c r="N4389" s="11">
        <f>IF(COUNTA($A4389:$K4389)=0,"",IF(AND($L4389="SI",$M4389="NO"),IFERROR($H4389,0),0))</f>
        <v/>
      </c>
      <c r="O4389" s="9">
        <f>IF(COUNTA($A4389:$K4389)=0,"",IF($M4389="SI","CUFE o factura duplicada dentro del reporte; no se suma dos veces",IF(IFERROR($H4389,0)&lt;=0,"DIAN reporta valor susceptible 0",IF($L4389="NO",IFERROR(LOOKUP(2,1/((LISTS!$M$2:$M$13&lt;&gt;"")*ISNUMBER(SEARCH(LISTS!$M$2:$M$13,$I4389))),LISTS!$O$2:$O$13),"Medio de pago no elegible o no identificado por DIAN"),"Apta automaticamente por pago electronico y base positiva"))))</f>
        <v/>
      </c>
    </row>
    <row r="4390">
      <c r="A4390" s="9" t="n"/>
      <c r="B4390" s="9" t="n"/>
      <c r="C4390" s="12" t="n"/>
      <c r="D4390" s="11" t="n"/>
      <c r="E4390" s="11" t="n"/>
      <c r="F4390" s="11" t="n"/>
      <c r="G4390" s="11" t="n"/>
      <c r="H4390" s="11" t="n"/>
      <c r="I4390" s="9" t="n"/>
      <c r="J4390" s="9" t="n"/>
      <c r="K4390" s="9" t="n"/>
      <c r="L4390" s="9">
        <f>IF(COUNTA($A4390:$K4390)=0,"",IF(AND(IFERROR($H4390,0)&gt;0,LEN(TRIM($K4390&amp;""))&gt;0,IFERROR(LOOKUP(2,1/((LISTS!$M$2:$M$13&lt;&gt;"")*ISNUMBER(SEARCH(LISTS!$M$2:$M$13,$I4390))),LISTS!$N$2:$N$13),"NO")="SI"),"SI","NO"))</f>
        <v/>
      </c>
      <c r="M4390" s="9">
        <f>IF(COUNTA($A4390:$K4390)=0,"",IF($K4390&lt;&gt;"",IF(COUNTIF($K$19:$K4390,$K4390)&gt;1,"SI","NO"),IF(COUNTIFS($A$19:$A4390,$A4390,$C$19:$C4390,$C4390,$J$19:$J4390,$J4390,$D$19:$D4390,$D4390)&gt;1,"SI","NO")))</f>
        <v/>
      </c>
      <c r="N4390" s="11">
        <f>IF(COUNTA($A4390:$K4390)=0,"",IF(AND($L4390="SI",$M4390="NO"),IFERROR($H4390,0),0))</f>
        <v/>
      </c>
      <c r="O4390" s="9">
        <f>IF(COUNTA($A4390:$K4390)=0,"",IF($M4390="SI","CUFE o factura duplicada dentro del reporte; no se suma dos veces",IF(IFERROR($H4390,0)&lt;=0,"DIAN reporta valor susceptible 0",IF($L4390="NO",IFERROR(LOOKUP(2,1/((LISTS!$M$2:$M$13&lt;&gt;"")*ISNUMBER(SEARCH(LISTS!$M$2:$M$13,$I4390))),LISTS!$O$2:$O$13),"Medio de pago no elegible o no identificado por DIAN"),"Apta automaticamente por pago electronico y base positiva"))))</f>
        <v/>
      </c>
    </row>
    <row r="4391">
      <c r="A4391" s="9" t="n"/>
      <c r="B4391" s="9" t="n"/>
      <c r="C4391" s="12" t="n"/>
      <c r="D4391" s="11" t="n"/>
      <c r="E4391" s="11" t="n"/>
      <c r="F4391" s="11" t="n"/>
      <c r="G4391" s="11" t="n"/>
      <c r="H4391" s="11" t="n"/>
      <c r="I4391" s="9" t="n"/>
      <c r="J4391" s="9" t="n"/>
      <c r="K4391" s="9" t="n"/>
      <c r="L4391" s="9">
        <f>IF(COUNTA($A4391:$K4391)=0,"",IF(AND(IFERROR($H4391,0)&gt;0,LEN(TRIM($K4391&amp;""))&gt;0,IFERROR(LOOKUP(2,1/((LISTS!$M$2:$M$13&lt;&gt;"")*ISNUMBER(SEARCH(LISTS!$M$2:$M$13,$I4391))),LISTS!$N$2:$N$13),"NO")="SI"),"SI","NO"))</f>
        <v/>
      </c>
      <c r="M4391" s="9">
        <f>IF(COUNTA($A4391:$K4391)=0,"",IF($K4391&lt;&gt;"",IF(COUNTIF($K$19:$K4391,$K4391)&gt;1,"SI","NO"),IF(COUNTIFS($A$19:$A4391,$A4391,$C$19:$C4391,$C4391,$J$19:$J4391,$J4391,$D$19:$D4391,$D4391)&gt;1,"SI","NO")))</f>
        <v/>
      </c>
      <c r="N4391" s="11">
        <f>IF(COUNTA($A4391:$K4391)=0,"",IF(AND($L4391="SI",$M4391="NO"),IFERROR($H4391,0),0))</f>
        <v/>
      </c>
      <c r="O4391" s="9">
        <f>IF(COUNTA($A4391:$K4391)=0,"",IF($M4391="SI","CUFE o factura duplicada dentro del reporte; no se suma dos veces",IF(IFERROR($H4391,0)&lt;=0,"DIAN reporta valor susceptible 0",IF($L4391="NO",IFERROR(LOOKUP(2,1/((LISTS!$M$2:$M$13&lt;&gt;"")*ISNUMBER(SEARCH(LISTS!$M$2:$M$13,$I4391))),LISTS!$O$2:$O$13),"Medio de pago no elegible o no identificado por DIAN"),"Apta automaticamente por pago electronico y base positiva"))))</f>
        <v/>
      </c>
    </row>
    <row r="4392">
      <c r="A4392" s="9" t="n"/>
      <c r="B4392" s="9" t="n"/>
      <c r="C4392" s="12" t="n"/>
      <c r="D4392" s="11" t="n"/>
      <c r="E4392" s="11" t="n"/>
      <c r="F4392" s="11" t="n"/>
      <c r="G4392" s="11" t="n"/>
      <c r="H4392" s="11" t="n"/>
      <c r="I4392" s="9" t="n"/>
      <c r="J4392" s="9" t="n"/>
      <c r="K4392" s="9" t="n"/>
      <c r="L4392" s="9">
        <f>IF(COUNTA($A4392:$K4392)=0,"",IF(AND(IFERROR($H4392,0)&gt;0,LEN(TRIM($K4392&amp;""))&gt;0,IFERROR(LOOKUP(2,1/((LISTS!$M$2:$M$13&lt;&gt;"")*ISNUMBER(SEARCH(LISTS!$M$2:$M$13,$I4392))),LISTS!$N$2:$N$13),"NO")="SI"),"SI","NO"))</f>
        <v/>
      </c>
      <c r="M4392" s="9">
        <f>IF(COUNTA($A4392:$K4392)=0,"",IF($K4392&lt;&gt;"",IF(COUNTIF($K$19:$K4392,$K4392)&gt;1,"SI","NO"),IF(COUNTIFS($A$19:$A4392,$A4392,$C$19:$C4392,$C4392,$J$19:$J4392,$J4392,$D$19:$D4392,$D4392)&gt;1,"SI","NO")))</f>
        <v/>
      </c>
      <c r="N4392" s="11">
        <f>IF(COUNTA($A4392:$K4392)=0,"",IF(AND($L4392="SI",$M4392="NO"),IFERROR($H4392,0),0))</f>
        <v/>
      </c>
      <c r="O4392" s="9">
        <f>IF(COUNTA($A4392:$K4392)=0,"",IF($M4392="SI","CUFE o factura duplicada dentro del reporte; no se suma dos veces",IF(IFERROR($H4392,0)&lt;=0,"DIAN reporta valor susceptible 0",IF($L4392="NO",IFERROR(LOOKUP(2,1/((LISTS!$M$2:$M$13&lt;&gt;"")*ISNUMBER(SEARCH(LISTS!$M$2:$M$13,$I4392))),LISTS!$O$2:$O$13),"Medio de pago no elegible o no identificado por DIAN"),"Apta automaticamente por pago electronico y base positiva"))))</f>
        <v/>
      </c>
    </row>
    <row r="4393">
      <c r="A4393" s="9" t="n"/>
      <c r="B4393" s="9" t="n"/>
      <c r="C4393" s="12" t="n"/>
      <c r="D4393" s="11" t="n"/>
      <c r="E4393" s="11" t="n"/>
      <c r="F4393" s="11" t="n"/>
      <c r="G4393" s="11" t="n"/>
      <c r="H4393" s="11" t="n"/>
      <c r="I4393" s="9" t="n"/>
      <c r="J4393" s="9" t="n"/>
      <c r="K4393" s="9" t="n"/>
      <c r="L4393" s="9">
        <f>IF(COUNTA($A4393:$K4393)=0,"",IF(AND(IFERROR($H4393,0)&gt;0,LEN(TRIM($K4393&amp;""))&gt;0,IFERROR(LOOKUP(2,1/((LISTS!$M$2:$M$13&lt;&gt;"")*ISNUMBER(SEARCH(LISTS!$M$2:$M$13,$I4393))),LISTS!$N$2:$N$13),"NO")="SI"),"SI","NO"))</f>
        <v/>
      </c>
      <c r="M4393" s="9">
        <f>IF(COUNTA($A4393:$K4393)=0,"",IF($K4393&lt;&gt;"",IF(COUNTIF($K$19:$K4393,$K4393)&gt;1,"SI","NO"),IF(COUNTIFS($A$19:$A4393,$A4393,$C$19:$C4393,$C4393,$J$19:$J4393,$J4393,$D$19:$D4393,$D4393)&gt;1,"SI","NO")))</f>
        <v/>
      </c>
      <c r="N4393" s="11">
        <f>IF(COUNTA($A4393:$K4393)=0,"",IF(AND($L4393="SI",$M4393="NO"),IFERROR($H4393,0),0))</f>
        <v/>
      </c>
      <c r="O4393" s="9">
        <f>IF(COUNTA($A4393:$K4393)=0,"",IF($M4393="SI","CUFE o factura duplicada dentro del reporte; no se suma dos veces",IF(IFERROR($H4393,0)&lt;=0,"DIAN reporta valor susceptible 0",IF($L4393="NO",IFERROR(LOOKUP(2,1/((LISTS!$M$2:$M$13&lt;&gt;"")*ISNUMBER(SEARCH(LISTS!$M$2:$M$13,$I4393))),LISTS!$O$2:$O$13),"Medio de pago no elegible o no identificado por DIAN"),"Apta automaticamente por pago electronico y base positiva"))))</f>
        <v/>
      </c>
    </row>
    <row r="4394">
      <c r="A4394" s="9" t="n"/>
      <c r="B4394" s="9" t="n"/>
      <c r="C4394" s="12" t="n"/>
      <c r="D4394" s="11" t="n"/>
      <c r="E4394" s="11" t="n"/>
      <c r="F4394" s="11" t="n"/>
      <c r="G4394" s="11" t="n"/>
      <c r="H4394" s="11" t="n"/>
      <c r="I4394" s="9" t="n"/>
      <c r="J4394" s="9" t="n"/>
      <c r="K4394" s="9" t="n"/>
      <c r="L4394" s="9">
        <f>IF(COUNTA($A4394:$K4394)=0,"",IF(AND(IFERROR($H4394,0)&gt;0,LEN(TRIM($K4394&amp;""))&gt;0,IFERROR(LOOKUP(2,1/((LISTS!$M$2:$M$13&lt;&gt;"")*ISNUMBER(SEARCH(LISTS!$M$2:$M$13,$I4394))),LISTS!$N$2:$N$13),"NO")="SI"),"SI","NO"))</f>
        <v/>
      </c>
      <c r="M4394" s="9">
        <f>IF(COUNTA($A4394:$K4394)=0,"",IF($K4394&lt;&gt;"",IF(COUNTIF($K$19:$K4394,$K4394)&gt;1,"SI","NO"),IF(COUNTIFS($A$19:$A4394,$A4394,$C$19:$C4394,$C4394,$J$19:$J4394,$J4394,$D$19:$D4394,$D4394)&gt;1,"SI","NO")))</f>
        <v/>
      </c>
      <c r="N4394" s="11">
        <f>IF(COUNTA($A4394:$K4394)=0,"",IF(AND($L4394="SI",$M4394="NO"),IFERROR($H4394,0),0))</f>
        <v/>
      </c>
      <c r="O4394" s="9">
        <f>IF(COUNTA($A4394:$K4394)=0,"",IF($M4394="SI","CUFE o factura duplicada dentro del reporte; no se suma dos veces",IF(IFERROR($H4394,0)&lt;=0,"DIAN reporta valor susceptible 0",IF($L4394="NO",IFERROR(LOOKUP(2,1/((LISTS!$M$2:$M$13&lt;&gt;"")*ISNUMBER(SEARCH(LISTS!$M$2:$M$13,$I4394))),LISTS!$O$2:$O$13),"Medio de pago no elegible o no identificado por DIAN"),"Apta automaticamente por pago electronico y base positiva"))))</f>
        <v/>
      </c>
    </row>
    <row r="4395">
      <c r="A4395" s="9" t="n"/>
      <c r="B4395" s="9" t="n"/>
      <c r="C4395" s="12" t="n"/>
      <c r="D4395" s="11" t="n"/>
      <c r="E4395" s="11" t="n"/>
      <c r="F4395" s="11" t="n"/>
      <c r="G4395" s="11" t="n"/>
      <c r="H4395" s="11" t="n"/>
      <c r="I4395" s="9" t="n"/>
      <c r="J4395" s="9" t="n"/>
      <c r="K4395" s="9" t="n"/>
      <c r="L4395" s="9">
        <f>IF(COUNTA($A4395:$K4395)=0,"",IF(AND(IFERROR($H4395,0)&gt;0,LEN(TRIM($K4395&amp;""))&gt;0,IFERROR(LOOKUP(2,1/((LISTS!$M$2:$M$13&lt;&gt;"")*ISNUMBER(SEARCH(LISTS!$M$2:$M$13,$I4395))),LISTS!$N$2:$N$13),"NO")="SI"),"SI","NO"))</f>
        <v/>
      </c>
      <c r="M4395" s="9">
        <f>IF(COUNTA($A4395:$K4395)=0,"",IF($K4395&lt;&gt;"",IF(COUNTIF($K$19:$K4395,$K4395)&gt;1,"SI","NO"),IF(COUNTIFS($A$19:$A4395,$A4395,$C$19:$C4395,$C4395,$J$19:$J4395,$J4395,$D$19:$D4395,$D4395)&gt;1,"SI","NO")))</f>
        <v/>
      </c>
      <c r="N4395" s="11">
        <f>IF(COUNTA($A4395:$K4395)=0,"",IF(AND($L4395="SI",$M4395="NO"),IFERROR($H4395,0),0))</f>
        <v/>
      </c>
      <c r="O4395" s="9">
        <f>IF(COUNTA($A4395:$K4395)=0,"",IF($M4395="SI","CUFE o factura duplicada dentro del reporte; no se suma dos veces",IF(IFERROR($H4395,0)&lt;=0,"DIAN reporta valor susceptible 0",IF($L4395="NO",IFERROR(LOOKUP(2,1/((LISTS!$M$2:$M$13&lt;&gt;"")*ISNUMBER(SEARCH(LISTS!$M$2:$M$13,$I4395))),LISTS!$O$2:$O$13),"Medio de pago no elegible o no identificado por DIAN"),"Apta automaticamente por pago electronico y base positiva"))))</f>
        <v/>
      </c>
    </row>
    <row r="4396">
      <c r="A4396" s="9" t="n"/>
      <c r="B4396" s="9" t="n"/>
      <c r="C4396" s="12" t="n"/>
      <c r="D4396" s="11" t="n"/>
      <c r="E4396" s="11" t="n"/>
      <c r="F4396" s="11" t="n"/>
      <c r="G4396" s="11" t="n"/>
      <c r="H4396" s="11" t="n"/>
      <c r="I4396" s="9" t="n"/>
      <c r="J4396" s="9" t="n"/>
      <c r="K4396" s="9" t="n"/>
      <c r="L4396" s="9">
        <f>IF(COUNTA($A4396:$K4396)=0,"",IF(AND(IFERROR($H4396,0)&gt;0,LEN(TRIM($K4396&amp;""))&gt;0,IFERROR(LOOKUP(2,1/((LISTS!$M$2:$M$13&lt;&gt;"")*ISNUMBER(SEARCH(LISTS!$M$2:$M$13,$I4396))),LISTS!$N$2:$N$13),"NO")="SI"),"SI","NO"))</f>
        <v/>
      </c>
      <c r="M4396" s="9">
        <f>IF(COUNTA($A4396:$K4396)=0,"",IF($K4396&lt;&gt;"",IF(COUNTIF($K$19:$K4396,$K4396)&gt;1,"SI","NO"),IF(COUNTIFS($A$19:$A4396,$A4396,$C$19:$C4396,$C4396,$J$19:$J4396,$J4396,$D$19:$D4396,$D4396)&gt;1,"SI","NO")))</f>
        <v/>
      </c>
      <c r="N4396" s="11">
        <f>IF(COUNTA($A4396:$K4396)=0,"",IF(AND($L4396="SI",$M4396="NO"),IFERROR($H4396,0),0))</f>
        <v/>
      </c>
      <c r="O4396" s="9">
        <f>IF(COUNTA($A4396:$K4396)=0,"",IF($M4396="SI","CUFE o factura duplicada dentro del reporte; no se suma dos veces",IF(IFERROR($H4396,0)&lt;=0,"DIAN reporta valor susceptible 0",IF($L4396="NO",IFERROR(LOOKUP(2,1/((LISTS!$M$2:$M$13&lt;&gt;"")*ISNUMBER(SEARCH(LISTS!$M$2:$M$13,$I4396))),LISTS!$O$2:$O$13),"Medio de pago no elegible o no identificado por DIAN"),"Apta automaticamente por pago electronico y base positiva"))))</f>
        <v/>
      </c>
    </row>
    <row r="4397">
      <c r="A4397" s="9" t="n"/>
      <c r="B4397" s="9" t="n"/>
      <c r="C4397" s="12" t="n"/>
      <c r="D4397" s="11" t="n"/>
      <c r="E4397" s="11" t="n"/>
      <c r="F4397" s="11" t="n"/>
      <c r="G4397" s="11" t="n"/>
      <c r="H4397" s="11" t="n"/>
      <c r="I4397" s="9" t="n"/>
      <c r="J4397" s="9" t="n"/>
      <c r="K4397" s="9" t="n"/>
      <c r="L4397" s="9">
        <f>IF(COUNTA($A4397:$K4397)=0,"",IF(AND(IFERROR($H4397,0)&gt;0,LEN(TRIM($K4397&amp;""))&gt;0,IFERROR(LOOKUP(2,1/((LISTS!$M$2:$M$13&lt;&gt;"")*ISNUMBER(SEARCH(LISTS!$M$2:$M$13,$I4397))),LISTS!$N$2:$N$13),"NO")="SI"),"SI","NO"))</f>
        <v/>
      </c>
      <c r="M4397" s="9">
        <f>IF(COUNTA($A4397:$K4397)=0,"",IF($K4397&lt;&gt;"",IF(COUNTIF($K$19:$K4397,$K4397)&gt;1,"SI","NO"),IF(COUNTIFS($A$19:$A4397,$A4397,$C$19:$C4397,$C4397,$J$19:$J4397,$J4397,$D$19:$D4397,$D4397)&gt;1,"SI","NO")))</f>
        <v/>
      </c>
      <c r="N4397" s="11">
        <f>IF(COUNTA($A4397:$K4397)=0,"",IF(AND($L4397="SI",$M4397="NO"),IFERROR($H4397,0),0))</f>
        <v/>
      </c>
      <c r="O4397" s="9">
        <f>IF(COUNTA($A4397:$K4397)=0,"",IF($M4397="SI","CUFE o factura duplicada dentro del reporte; no se suma dos veces",IF(IFERROR($H4397,0)&lt;=0,"DIAN reporta valor susceptible 0",IF($L4397="NO",IFERROR(LOOKUP(2,1/((LISTS!$M$2:$M$13&lt;&gt;"")*ISNUMBER(SEARCH(LISTS!$M$2:$M$13,$I4397))),LISTS!$O$2:$O$13),"Medio de pago no elegible o no identificado por DIAN"),"Apta automaticamente por pago electronico y base positiva"))))</f>
        <v/>
      </c>
    </row>
    <row r="4398">
      <c r="A4398" s="9" t="n"/>
      <c r="B4398" s="9" t="n"/>
      <c r="C4398" s="12" t="n"/>
      <c r="D4398" s="11" t="n"/>
      <c r="E4398" s="11" t="n"/>
      <c r="F4398" s="11" t="n"/>
      <c r="G4398" s="11" t="n"/>
      <c r="H4398" s="11" t="n"/>
      <c r="I4398" s="9" t="n"/>
      <c r="J4398" s="9" t="n"/>
      <c r="K4398" s="9" t="n"/>
      <c r="L4398" s="9">
        <f>IF(COUNTA($A4398:$K4398)=0,"",IF(AND(IFERROR($H4398,0)&gt;0,LEN(TRIM($K4398&amp;""))&gt;0,IFERROR(LOOKUP(2,1/((LISTS!$M$2:$M$13&lt;&gt;"")*ISNUMBER(SEARCH(LISTS!$M$2:$M$13,$I4398))),LISTS!$N$2:$N$13),"NO")="SI"),"SI","NO"))</f>
        <v/>
      </c>
      <c r="M4398" s="9">
        <f>IF(COUNTA($A4398:$K4398)=0,"",IF($K4398&lt;&gt;"",IF(COUNTIF($K$19:$K4398,$K4398)&gt;1,"SI","NO"),IF(COUNTIFS($A$19:$A4398,$A4398,$C$19:$C4398,$C4398,$J$19:$J4398,$J4398,$D$19:$D4398,$D4398)&gt;1,"SI","NO")))</f>
        <v/>
      </c>
      <c r="N4398" s="11">
        <f>IF(COUNTA($A4398:$K4398)=0,"",IF(AND($L4398="SI",$M4398="NO"),IFERROR($H4398,0),0))</f>
        <v/>
      </c>
      <c r="O4398" s="9">
        <f>IF(COUNTA($A4398:$K4398)=0,"",IF($M4398="SI","CUFE o factura duplicada dentro del reporte; no se suma dos veces",IF(IFERROR($H4398,0)&lt;=0,"DIAN reporta valor susceptible 0",IF($L4398="NO",IFERROR(LOOKUP(2,1/((LISTS!$M$2:$M$13&lt;&gt;"")*ISNUMBER(SEARCH(LISTS!$M$2:$M$13,$I4398))),LISTS!$O$2:$O$13),"Medio de pago no elegible o no identificado por DIAN"),"Apta automaticamente por pago electronico y base positiva"))))</f>
        <v/>
      </c>
    </row>
    <row r="4399">
      <c r="A4399" s="9" t="n"/>
      <c r="B4399" s="9" t="n"/>
      <c r="C4399" s="12" t="n"/>
      <c r="D4399" s="11" t="n"/>
      <c r="E4399" s="11" t="n"/>
      <c r="F4399" s="11" t="n"/>
      <c r="G4399" s="11" t="n"/>
      <c r="H4399" s="11" t="n"/>
      <c r="I4399" s="9" t="n"/>
      <c r="J4399" s="9" t="n"/>
      <c r="K4399" s="9" t="n"/>
      <c r="L4399" s="9">
        <f>IF(COUNTA($A4399:$K4399)=0,"",IF(AND(IFERROR($H4399,0)&gt;0,LEN(TRIM($K4399&amp;""))&gt;0,IFERROR(LOOKUP(2,1/((LISTS!$M$2:$M$13&lt;&gt;"")*ISNUMBER(SEARCH(LISTS!$M$2:$M$13,$I4399))),LISTS!$N$2:$N$13),"NO")="SI"),"SI","NO"))</f>
        <v/>
      </c>
      <c r="M4399" s="9">
        <f>IF(COUNTA($A4399:$K4399)=0,"",IF($K4399&lt;&gt;"",IF(COUNTIF($K$19:$K4399,$K4399)&gt;1,"SI","NO"),IF(COUNTIFS($A$19:$A4399,$A4399,$C$19:$C4399,$C4399,$J$19:$J4399,$J4399,$D$19:$D4399,$D4399)&gt;1,"SI","NO")))</f>
        <v/>
      </c>
      <c r="N4399" s="11">
        <f>IF(COUNTA($A4399:$K4399)=0,"",IF(AND($L4399="SI",$M4399="NO"),IFERROR($H4399,0),0))</f>
        <v/>
      </c>
      <c r="O4399" s="9">
        <f>IF(COUNTA($A4399:$K4399)=0,"",IF($M4399="SI","CUFE o factura duplicada dentro del reporte; no se suma dos veces",IF(IFERROR($H4399,0)&lt;=0,"DIAN reporta valor susceptible 0",IF($L4399="NO",IFERROR(LOOKUP(2,1/((LISTS!$M$2:$M$13&lt;&gt;"")*ISNUMBER(SEARCH(LISTS!$M$2:$M$13,$I4399))),LISTS!$O$2:$O$13),"Medio de pago no elegible o no identificado por DIAN"),"Apta automaticamente por pago electronico y base positiva"))))</f>
        <v/>
      </c>
    </row>
    <row r="4400">
      <c r="A4400" s="9" t="n"/>
      <c r="B4400" s="9" t="n"/>
      <c r="C4400" s="12" t="n"/>
      <c r="D4400" s="11" t="n"/>
      <c r="E4400" s="11" t="n"/>
      <c r="F4400" s="11" t="n"/>
      <c r="G4400" s="11" t="n"/>
      <c r="H4400" s="11" t="n"/>
      <c r="I4400" s="9" t="n"/>
      <c r="J4400" s="9" t="n"/>
      <c r="K4400" s="9" t="n"/>
      <c r="L4400" s="9">
        <f>IF(COUNTA($A4400:$K4400)=0,"",IF(AND(IFERROR($H4400,0)&gt;0,LEN(TRIM($K4400&amp;""))&gt;0,IFERROR(LOOKUP(2,1/((LISTS!$M$2:$M$13&lt;&gt;"")*ISNUMBER(SEARCH(LISTS!$M$2:$M$13,$I4400))),LISTS!$N$2:$N$13),"NO")="SI"),"SI","NO"))</f>
        <v/>
      </c>
      <c r="M4400" s="9">
        <f>IF(COUNTA($A4400:$K4400)=0,"",IF($K4400&lt;&gt;"",IF(COUNTIF($K$19:$K4400,$K4400)&gt;1,"SI","NO"),IF(COUNTIFS($A$19:$A4400,$A4400,$C$19:$C4400,$C4400,$J$19:$J4400,$J4400,$D$19:$D4400,$D4400)&gt;1,"SI","NO")))</f>
        <v/>
      </c>
      <c r="N4400" s="11">
        <f>IF(COUNTA($A4400:$K4400)=0,"",IF(AND($L4400="SI",$M4400="NO"),IFERROR($H4400,0),0))</f>
        <v/>
      </c>
      <c r="O4400" s="9">
        <f>IF(COUNTA($A4400:$K4400)=0,"",IF($M4400="SI","CUFE o factura duplicada dentro del reporte; no se suma dos veces",IF(IFERROR($H4400,0)&lt;=0,"DIAN reporta valor susceptible 0",IF($L4400="NO",IFERROR(LOOKUP(2,1/((LISTS!$M$2:$M$13&lt;&gt;"")*ISNUMBER(SEARCH(LISTS!$M$2:$M$13,$I4400))),LISTS!$O$2:$O$13),"Medio de pago no elegible o no identificado por DIAN"),"Apta automaticamente por pago electronico y base positiva"))))</f>
        <v/>
      </c>
    </row>
    <row r="4401">
      <c r="A4401" s="9" t="n"/>
      <c r="B4401" s="9" t="n"/>
      <c r="C4401" s="12" t="n"/>
      <c r="D4401" s="11" t="n"/>
      <c r="E4401" s="11" t="n"/>
      <c r="F4401" s="11" t="n"/>
      <c r="G4401" s="11" t="n"/>
      <c r="H4401" s="11" t="n"/>
      <c r="I4401" s="9" t="n"/>
      <c r="J4401" s="9" t="n"/>
      <c r="K4401" s="9" t="n"/>
      <c r="L4401" s="9">
        <f>IF(COUNTA($A4401:$K4401)=0,"",IF(AND(IFERROR($H4401,0)&gt;0,LEN(TRIM($K4401&amp;""))&gt;0,IFERROR(LOOKUP(2,1/((LISTS!$M$2:$M$13&lt;&gt;"")*ISNUMBER(SEARCH(LISTS!$M$2:$M$13,$I4401))),LISTS!$N$2:$N$13),"NO")="SI"),"SI","NO"))</f>
        <v/>
      </c>
      <c r="M4401" s="9">
        <f>IF(COUNTA($A4401:$K4401)=0,"",IF($K4401&lt;&gt;"",IF(COUNTIF($K$19:$K4401,$K4401)&gt;1,"SI","NO"),IF(COUNTIFS($A$19:$A4401,$A4401,$C$19:$C4401,$C4401,$J$19:$J4401,$J4401,$D$19:$D4401,$D4401)&gt;1,"SI","NO")))</f>
        <v/>
      </c>
      <c r="N4401" s="11">
        <f>IF(COUNTA($A4401:$K4401)=0,"",IF(AND($L4401="SI",$M4401="NO"),IFERROR($H4401,0),0))</f>
        <v/>
      </c>
      <c r="O4401" s="9">
        <f>IF(COUNTA($A4401:$K4401)=0,"",IF($M4401="SI","CUFE o factura duplicada dentro del reporte; no se suma dos veces",IF(IFERROR($H4401,0)&lt;=0,"DIAN reporta valor susceptible 0",IF($L4401="NO",IFERROR(LOOKUP(2,1/((LISTS!$M$2:$M$13&lt;&gt;"")*ISNUMBER(SEARCH(LISTS!$M$2:$M$13,$I4401))),LISTS!$O$2:$O$13),"Medio de pago no elegible o no identificado por DIAN"),"Apta automaticamente por pago electronico y base positiva"))))</f>
        <v/>
      </c>
    </row>
    <row r="4402">
      <c r="A4402" s="9" t="n"/>
      <c r="B4402" s="9" t="n"/>
      <c r="C4402" s="12" t="n"/>
      <c r="D4402" s="11" t="n"/>
      <c r="E4402" s="11" t="n"/>
      <c r="F4402" s="11" t="n"/>
      <c r="G4402" s="11" t="n"/>
      <c r="H4402" s="11" t="n"/>
      <c r="I4402" s="9" t="n"/>
      <c r="J4402" s="9" t="n"/>
      <c r="K4402" s="9" t="n"/>
      <c r="L4402" s="9">
        <f>IF(COUNTA($A4402:$K4402)=0,"",IF(AND(IFERROR($H4402,0)&gt;0,LEN(TRIM($K4402&amp;""))&gt;0,IFERROR(LOOKUP(2,1/((LISTS!$M$2:$M$13&lt;&gt;"")*ISNUMBER(SEARCH(LISTS!$M$2:$M$13,$I4402))),LISTS!$N$2:$N$13),"NO")="SI"),"SI","NO"))</f>
        <v/>
      </c>
      <c r="M4402" s="9">
        <f>IF(COUNTA($A4402:$K4402)=0,"",IF($K4402&lt;&gt;"",IF(COUNTIF($K$19:$K4402,$K4402)&gt;1,"SI","NO"),IF(COUNTIFS($A$19:$A4402,$A4402,$C$19:$C4402,$C4402,$J$19:$J4402,$J4402,$D$19:$D4402,$D4402)&gt;1,"SI","NO")))</f>
        <v/>
      </c>
      <c r="N4402" s="11">
        <f>IF(COUNTA($A4402:$K4402)=0,"",IF(AND($L4402="SI",$M4402="NO"),IFERROR($H4402,0),0))</f>
        <v/>
      </c>
      <c r="O4402" s="9">
        <f>IF(COUNTA($A4402:$K4402)=0,"",IF($M4402="SI","CUFE o factura duplicada dentro del reporte; no se suma dos veces",IF(IFERROR($H4402,0)&lt;=0,"DIAN reporta valor susceptible 0",IF($L4402="NO",IFERROR(LOOKUP(2,1/((LISTS!$M$2:$M$13&lt;&gt;"")*ISNUMBER(SEARCH(LISTS!$M$2:$M$13,$I4402))),LISTS!$O$2:$O$13),"Medio de pago no elegible o no identificado por DIAN"),"Apta automaticamente por pago electronico y base positiva"))))</f>
        <v/>
      </c>
    </row>
    <row r="4403">
      <c r="A4403" s="9" t="n"/>
      <c r="B4403" s="9" t="n"/>
      <c r="C4403" s="12" t="n"/>
      <c r="D4403" s="11" t="n"/>
      <c r="E4403" s="11" t="n"/>
      <c r="F4403" s="11" t="n"/>
      <c r="G4403" s="11" t="n"/>
      <c r="H4403" s="11" t="n"/>
      <c r="I4403" s="9" t="n"/>
      <c r="J4403" s="9" t="n"/>
      <c r="K4403" s="9" t="n"/>
      <c r="L4403" s="9">
        <f>IF(COUNTA($A4403:$K4403)=0,"",IF(AND(IFERROR($H4403,0)&gt;0,LEN(TRIM($K4403&amp;""))&gt;0,IFERROR(LOOKUP(2,1/((LISTS!$M$2:$M$13&lt;&gt;"")*ISNUMBER(SEARCH(LISTS!$M$2:$M$13,$I4403))),LISTS!$N$2:$N$13),"NO")="SI"),"SI","NO"))</f>
        <v/>
      </c>
      <c r="M4403" s="9">
        <f>IF(COUNTA($A4403:$K4403)=0,"",IF($K4403&lt;&gt;"",IF(COUNTIF($K$19:$K4403,$K4403)&gt;1,"SI","NO"),IF(COUNTIFS($A$19:$A4403,$A4403,$C$19:$C4403,$C4403,$J$19:$J4403,$J4403,$D$19:$D4403,$D4403)&gt;1,"SI","NO")))</f>
        <v/>
      </c>
      <c r="N4403" s="11">
        <f>IF(COUNTA($A4403:$K4403)=0,"",IF(AND($L4403="SI",$M4403="NO"),IFERROR($H4403,0),0))</f>
        <v/>
      </c>
      <c r="O4403" s="9">
        <f>IF(COUNTA($A4403:$K4403)=0,"",IF($M4403="SI","CUFE o factura duplicada dentro del reporte; no se suma dos veces",IF(IFERROR($H4403,0)&lt;=0,"DIAN reporta valor susceptible 0",IF($L4403="NO",IFERROR(LOOKUP(2,1/((LISTS!$M$2:$M$13&lt;&gt;"")*ISNUMBER(SEARCH(LISTS!$M$2:$M$13,$I4403))),LISTS!$O$2:$O$13),"Medio de pago no elegible o no identificado por DIAN"),"Apta automaticamente por pago electronico y base positiva"))))</f>
        <v/>
      </c>
    </row>
    <row r="4404">
      <c r="A4404" s="9" t="n"/>
      <c r="B4404" s="9" t="n"/>
      <c r="C4404" s="12" t="n"/>
      <c r="D4404" s="11" t="n"/>
      <c r="E4404" s="11" t="n"/>
      <c r="F4404" s="11" t="n"/>
      <c r="G4404" s="11" t="n"/>
      <c r="H4404" s="11" t="n"/>
      <c r="I4404" s="9" t="n"/>
      <c r="J4404" s="9" t="n"/>
      <c r="K4404" s="9" t="n"/>
      <c r="L4404" s="9">
        <f>IF(COUNTA($A4404:$K4404)=0,"",IF(AND(IFERROR($H4404,0)&gt;0,LEN(TRIM($K4404&amp;""))&gt;0,IFERROR(LOOKUP(2,1/((LISTS!$M$2:$M$13&lt;&gt;"")*ISNUMBER(SEARCH(LISTS!$M$2:$M$13,$I4404))),LISTS!$N$2:$N$13),"NO")="SI"),"SI","NO"))</f>
        <v/>
      </c>
      <c r="M4404" s="9">
        <f>IF(COUNTA($A4404:$K4404)=0,"",IF($K4404&lt;&gt;"",IF(COUNTIF($K$19:$K4404,$K4404)&gt;1,"SI","NO"),IF(COUNTIFS($A$19:$A4404,$A4404,$C$19:$C4404,$C4404,$J$19:$J4404,$J4404,$D$19:$D4404,$D4404)&gt;1,"SI","NO")))</f>
        <v/>
      </c>
      <c r="N4404" s="11">
        <f>IF(COUNTA($A4404:$K4404)=0,"",IF(AND($L4404="SI",$M4404="NO"),IFERROR($H4404,0),0))</f>
        <v/>
      </c>
      <c r="O4404" s="9">
        <f>IF(COUNTA($A4404:$K4404)=0,"",IF($M4404="SI","CUFE o factura duplicada dentro del reporte; no se suma dos veces",IF(IFERROR($H4404,0)&lt;=0,"DIAN reporta valor susceptible 0",IF($L4404="NO",IFERROR(LOOKUP(2,1/((LISTS!$M$2:$M$13&lt;&gt;"")*ISNUMBER(SEARCH(LISTS!$M$2:$M$13,$I4404))),LISTS!$O$2:$O$13),"Medio de pago no elegible o no identificado por DIAN"),"Apta automaticamente por pago electronico y base positiva"))))</f>
        <v/>
      </c>
    </row>
    <row r="4405">
      <c r="A4405" s="9" t="n"/>
      <c r="B4405" s="9" t="n"/>
      <c r="C4405" s="12" t="n"/>
      <c r="D4405" s="11" t="n"/>
      <c r="E4405" s="11" t="n"/>
      <c r="F4405" s="11" t="n"/>
      <c r="G4405" s="11" t="n"/>
      <c r="H4405" s="11" t="n"/>
      <c r="I4405" s="9" t="n"/>
      <c r="J4405" s="9" t="n"/>
      <c r="K4405" s="9" t="n"/>
      <c r="L4405" s="9">
        <f>IF(COUNTA($A4405:$K4405)=0,"",IF(AND(IFERROR($H4405,0)&gt;0,LEN(TRIM($K4405&amp;""))&gt;0,IFERROR(LOOKUP(2,1/((LISTS!$M$2:$M$13&lt;&gt;"")*ISNUMBER(SEARCH(LISTS!$M$2:$M$13,$I4405))),LISTS!$N$2:$N$13),"NO")="SI"),"SI","NO"))</f>
        <v/>
      </c>
      <c r="M4405" s="9">
        <f>IF(COUNTA($A4405:$K4405)=0,"",IF($K4405&lt;&gt;"",IF(COUNTIF($K$19:$K4405,$K4405)&gt;1,"SI","NO"),IF(COUNTIFS($A$19:$A4405,$A4405,$C$19:$C4405,$C4405,$J$19:$J4405,$J4405,$D$19:$D4405,$D4405)&gt;1,"SI","NO")))</f>
        <v/>
      </c>
      <c r="N4405" s="11">
        <f>IF(COUNTA($A4405:$K4405)=0,"",IF(AND($L4405="SI",$M4405="NO"),IFERROR($H4405,0),0))</f>
        <v/>
      </c>
      <c r="O4405" s="9">
        <f>IF(COUNTA($A4405:$K4405)=0,"",IF($M4405="SI","CUFE o factura duplicada dentro del reporte; no se suma dos veces",IF(IFERROR($H4405,0)&lt;=0,"DIAN reporta valor susceptible 0",IF($L4405="NO",IFERROR(LOOKUP(2,1/((LISTS!$M$2:$M$13&lt;&gt;"")*ISNUMBER(SEARCH(LISTS!$M$2:$M$13,$I4405))),LISTS!$O$2:$O$13),"Medio de pago no elegible o no identificado por DIAN"),"Apta automaticamente por pago electronico y base positiva"))))</f>
        <v/>
      </c>
    </row>
    <row r="4406">
      <c r="A4406" s="9" t="n"/>
      <c r="B4406" s="9" t="n"/>
      <c r="C4406" s="12" t="n"/>
      <c r="D4406" s="11" t="n"/>
      <c r="E4406" s="11" t="n"/>
      <c r="F4406" s="11" t="n"/>
      <c r="G4406" s="11" t="n"/>
      <c r="H4406" s="11" t="n"/>
      <c r="I4406" s="9" t="n"/>
      <c r="J4406" s="9" t="n"/>
      <c r="K4406" s="9" t="n"/>
      <c r="L4406" s="9">
        <f>IF(COUNTA($A4406:$K4406)=0,"",IF(AND(IFERROR($H4406,0)&gt;0,LEN(TRIM($K4406&amp;""))&gt;0,IFERROR(LOOKUP(2,1/((LISTS!$M$2:$M$13&lt;&gt;"")*ISNUMBER(SEARCH(LISTS!$M$2:$M$13,$I4406))),LISTS!$N$2:$N$13),"NO")="SI"),"SI","NO"))</f>
        <v/>
      </c>
      <c r="M4406" s="9">
        <f>IF(COUNTA($A4406:$K4406)=0,"",IF($K4406&lt;&gt;"",IF(COUNTIF($K$19:$K4406,$K4406)&gt;1,"SI","NO"),IF(COUNTIFS($A$19:$A4406,$A4406,$C$19:$C4406,$C4406,$J$19:$J4406,$J4406,$D$19:$D4406,$D4406)&gt;1,"SI","NO")))</f>
        <v/>
      </c>
      <c r="N4406" s="11">
        <f>IF(COUNTA($A4406:$K4406)=0,"",IF(AND($L4406="SI",$M4406="NO"),IFERROR($H4406,0),0))</f>
        <v/>
      </c>
      <c r="O4406" s="9">
        <f>IF(COUNTA($A4406:$K4406)=0,"",IF($M4406="SI","CUFE o factura duplicada dentro del reporte; no se suma dos veces",IF(IFERROR($H4406,0)&lt;=0,"DIAN reporta valor susceptible 0",IF($L4406="NO",IFERROR(LOOKUP(2,1/((LISTS!$M$2:$M$13&lt;&gt;"")*ISNUMBER(SEARCH(LISTS!$M$2:$M$13,$I4406))),LISTS!$O$2:$O$13),"Medio de pago no elegible o no identificado por DIAN"),"Apta automaticamente por pago electronico y base positiva"))))</f>
        <v/>
      </c>
    </row>
    <row r="4407">
      <c r="A4407" s="9" t="n"/>
      <c r="B4407" s="9" t="n"/>
      <c r="C4407" s="12" t="n"/>
      <c r="D4407" s="11" t="n"/>
      <c r="E4407" s="11" t="n"/>
      <c r="F4407" s="11" t="n"/>
      <c r="G4407" s="11" t="n"/>
      <c r="H4407" s="11" t="n"/>
      <c r="I4407" s="9" t="n"/>
      <c r="J4407" s="9" t="n"/>
      <c r="K4407" s="9" t="n"/>
      <c r="L4407" s="9">
        <f>IF(COUNTA($A4407:$K4407)=0,"",IF(AND(IFERROR($H4407,0)&gt;0,LEN(TRIM($K4407&amp;""))&gt;0,IFERROR(LOOKUP(2,1/((LISTS!$M$2:$M$13&lt;&gt;"")*ISNUMBER(SEARCH(LISTS!$M$2:$M$13,$I4407))),LISTS!$N$2:$N$13),"NO")="SI"),"SI","NO"))</f>
        <v/>
      </c>
      <c r="M4407" s="9">
        <f>IF(COUNTA($A4407:$K4407)=0,"",IF($K4407&lt;&gt;"",IF(COUNTIF($K$19:$K4407,$K4407)&gt;1,"SI","NO"),IF(COUNTIFS($A$19:$A4407,$A4407,$C$19:$C4407,$C4407,$J$19:$J4407,$J4407,$D$19:$D4407,$D4407)&gt;1,"SI","NO")))</f>
        <v/>
      </c>
      <c r="N4407" s="11">
        <f>IF(COUNTA($A4407:$K4407)=0,"",IF(AND($L4407="SI",$M4407="NO"),IFERROR($H4407,0),0))</f>
        <v/>
      </c>
      <c r="O4407" s="9">
        <f>IF(COUNTA($A4407:$K4407)=0,"",IF($M4407="SI","CUFE o factura duplicada dentro del reporte; no se suma dos veces",IF(IFERROR($H4407,0)&lt;=0,"DIAN reporta valor susceptible 0",IF($L4407="NO",IFERROR(LOOKUP(2,1/((LISTS!$M$2:$M$13&lt;&gt;"")*ISNUMBER(SEARCH(LISTS!$M$2:$M$13,$I4407))),LISTS!$O$2:$O$13),"Medio de pago no elegible o no identificado por DIAN"),"Apta automaticamente por pago electronico y base positiva"))))</f>
        <v/>
      </c>
    </row>
    <row r="4408">
      <c r="A4408" s="9" t="n"/>
      <c r="B4408" s="9" t="n"/>
      <c r="C4408" s="12" t="n"/>
      <c r="D4408" s="11" t="n"/>
      <c r="E4408" s="11" t="n"/>
      <c r="F4408" s="11" t="n"/>
      <c r="G4408" s="11" t="n"/>
      <c r="H4408" s="11" t="n"/>
      <c r="I4408" s="9" t="n"/>
      <c r="J4408" s="9" t="n"/>
      <c r="K4408" s="9" t="n"/>
      <c r="L4408" s="9">
        <f>IF(COUNTA($A4408:$K4408)=0,"",IF(AND(IFERROR($H4408,0)&gt;0,LEN(TRIM($K4408&amp;""))&gt;0,IFERROR(LOOKUP(2,1/((LISTS!$M$2:$M$13&lt;&gt;"")*ISNUMBER(SEARCH(LISTS!$M$2:$M$13,$I4408))),LISTS!$N$2:$N$13),"NO")="SI"),"SI","NO"))</f>
        <v/>
      </c>
      <c r="M4408" s="9">
        <f>IF(COUNTA($A4408:$K4408)=0,"",IF($K4408&lt;&gt;"",IF(COUNTIF($K$19:$K4408,$K4408)&gt;1,"SI","NO"),IF(COUNTIFS($A$19:$A4408,$A4408,$C$19:$C4408,$C4408,$J$19:$J4408,$J4408,$D$19:$D4408,$D4408)&gt;1,"SI","NO")))</f>
        <v/>
      </c>
      <c r="N4408" s="11">
        <f>IF(COUNTA($A4408:$K4408)=0,"",IF(AND($L4408="SI",$M4408="NO"),IFERROR($H4408,0),0))</f>
        <v/>
      </c>
      <c r="O4408" s="9">
        <f>IF(COUNTA($A4408:$K4408)=0,"",IF($M4408="SI","CUFE o factura duplicada dentro del reporte; no se suma dos veces",IF(IFERROR($H4408,0)&lt;=0,"DIAN reporta valor susceptible 0",IF($L4408="NO",IFERROR(LOOKUP(2,1/((LISTS!$M$2:$M$13&lt;&gt;"")*ISNUMBER(SEARCH(LISTS!$M$2:$M$13,$I4408))),LISTS!$O$2:$O$13),"Medio de pago no elegible o no identificado por DIAN"),"Apta automaticamente por pago electronico y base positiva"))))</f>
        <v/>
      </c>
    </row>
    <row r="4409">
      <c r="A4409" s="9" t="n"/>
      <c r="B4409" s="9" t="n"/>
      <c r="C4409" s="12" t="n"/>
      <c r="D4409" s="11" t="n"/>
      <c r="E4409" s="11" t="n"/>
      <c r="F4409" s="11" t="n"/>
      <c r="G4409" s="11" t="n"/>
      <c r="H4409" s="11" t="n"/>
      <c r="I4409" s="9" t="n"/>
      <c r="J4409" s="9" t="n"/>
      <c r="K4409" s="9" t="n"/>
      <c r="L4409" s="9">
        <f>IF(COUNTA($A4409:$K4409)=0,"",IF(AND(IFERROR($H4409,0)&gt;0,LEN(TRIM($K4409&amp;""))&gt;0,IFERROR(LOOKUP(2,1/((LISTS!$M$2:$M$13&lt;&gt;"")*ISNUMBER(SEARCH(LISTS!$M$2:$M$13,$I4409))),LISTS!$N$2:$N$13),"NO")="SI"),"SI","NO"))</f>
        <v/>
      </c>
      <c r="M4409" s="9">
        <f>IF(COUNTA($A4409:$K4409)=0,"",IF($K4409&lt;&gt;"",IF(COUNTIF($K$19:$K4409,$K4409)&gt;1,"SI","NO"),IF(COUNTIFS($A$19:$A4409,$A4409,$C$19:$C4409,$C4409,$J$19:$J4409,$J4409,$D$19:$D4409,$D4409)&gt;1,"SI","NO")))</f>
        <v/>
      </c>
      <c r="N4409" s="11">
        <f>IF(COUNTA($A4409:$K4409)=0,"",IF(AND($L4409="SI",$M4409="NO"),IFERROR($H4409,0),0))</f>
        <v/>
      </c>
      <c r="O4409" s="9">
        <f>IF(COUNTA($A4409:$K4409)=0,"",IF($M4409="SI","CUFE o factura duplicada dentro del reporte; no se suma dos veces",IF(IFERROR($H4409,0)&lt;=0,"DIAN reporta valor susceptible 0",IF($L4409="NO",IFERROR(LOOKUP(2,1/((LISTS!$M$2:$M$13&lt;&gt;"")*ISNUMBER(SEARCH(LISTS!$M$2:$M$13,$I4409))),LISTS!$O$2:$O$13),"Medio de pago no elegible o no identificado por DIAN"),"Apta automaticamente por pago electronico y base positiva"))))</f>
        <v/>
      </c>
    </row>
    <row r="4410">
      <c r="A4410" s="9" t="n"/>
      <c r="B4410" s="9" t="n"/>
      <c r="C4410" s="12" t="n"/>
      <c r="D4410" s="11" t="n"/>
      <c r="E4410" s="11" t="n"/>
      <c r="F4410" s="11" t="n"/>
      <c r="G4410" s="11" t="n"/>
      <c r="H4410" s="11" t="n"/>
      <c r="I4410" s="9" t="n"/>
      <c r="J4410" s="9" t="n"/>
      <c r="K4410" s="9" t="n"/>
      <c r="L4410" s="9">
        <f>IF(COUNTA($A4410:$K4410)=0,"",IF(AND(IFERROR($H4410,0)&gt;0,LEN(TRIM($K4410&amp;""))&gt;0,IFERROR(LOOKUP(2,1/((LISTS!$M$2:$M$13&lt;&gt;"")*ISNUMBER(SEARCH(LISTS!$M$2:$M$13,$I4410))),LISTS!$N$2:$N$13),"NO")="SI"),"SI","NO"))</f>
        <v/>
      </c>
      <c r="M4410" s="9">
        <f>IF(COUNTA($A4410:$K4410)=0,"",IF($K4410&lt;&gt;"",IF(COUNTIF($K$19:$K4410,$K4410)&gt;1,"SI","NO"),IF(COUNTIFS($A$19:$A4410,$A4410,$C$19:$C4410,$C4410,$J$19:$J4410,$J4410,$D$19:$D4410,$D4410)&gt;1,"SI","NO")))</f>
        <v/>
      </c>
      <c r="N4410" s="11">
        <f>IF(COUNTA($A4410:$K4410)=0,"",IF(AND($L4410="SI",$M4410="NO"),IFERROR($H4410,0),0))</f>
        <v/>
      </c>
      <c r="O4410" s="9">
        <f>IF(COUNTA($A4410:$K4410)=0,"",IF($M4410="SI","CUFE o factura duplicada dentro del reporte; no se suma dos veces",IF(IFERROR($H4410,0)&lt;=0,"DIAN reporta valor susceptible 0",IF($L4410="NO",IFERROR(LOOKUP(2,1/((LISTS!$M$2:$M$13&lt;&gt;"")*ISNUMBER(SEARCH(LISTS!$M$2:$M$13,$I4410))),LISTS!$O$2:$O$13),"Medio de pago no elegible o no identificado por DIAN"),"Apta automaticamente por pago electronico y base positiva"))))</f>
        <v/>
      </c>
    </row>
    <row r="4411">
      <c r="A4411" s="9" t="n"/>
      <c r="B4411" s="9" t="n"/>
      <c r="C4411" s="12" t="n"/>
      <c r="D4411" s="11" t="n"/>
      <c r="E4411" s="11" t="n"/>
      <c r="F4411" s="11" t="n"/>
      <c r="G4411" s="11" t="n"/>
      <c r="H4411" s="11" t="n"/>
      <c r="I4411" s="9" t="n"/>
      <c r="J4411" s="9" t="n"/>
      <c r="K4411" s="9" t="n"/>
      <c r="L4411" s="9">
        <f>IF(COUNTA($A4411:$K4411)=0,"",IF(AND(IFERROR($H4411,0)&gt;0,LEN(TRIM($K4411&amp;""))&gt;0,IFERROR(LOOKUP(2,1/((LISTS!$M$2:$M$13&lt;&gt;"")*ISNUMBER(SEARCH(LISTS!$M$2:$M$13,$I4411))),LISTS!$N$2:$N$13),"NO")="SI"),"SI","NO"))</f>
        <v/>
      </c>
      <c r="M4411" s="9">
        <f>IF(COUNTA($A4411:$K4411)=0,"",IF($K4411&lt;&gt;"",IF(COUNTIF($K$19:$K4411,$K4411)&gt;1,"SI","NO"),IF(COUNTIFS($A$19:$A4411,$A4411,$C$19:$C4411,$C4411,$J$19:$J4411,$J4411,$D$19:$D4411,$D4411)&gt;1,"SI","NO")))</f>
        <v/>
      </c>
      <c r="N4411" s="11">
        <f>IF(COUNTA($A4411:$K4411)=0,"",IF(AND($L4411="SI",$M4411="NO"),IFERROR($H4411,0),0))</f>
        <v/>
      </c>
      <c r="O4411" s="9">
        <f>IF(COUNTA($A4411:$K4411)=0,"",IF($M4411="SI","CUFE o factura duplicada dentro del reporte; no se suma dos veces",IF(IFERROR($H4411,0)&lt;=0,"DIAN reporta valor susceptible 0",IF($L4411="NO",IFERROR(LOOKUP(2,1/((LISTS!$M$2:$M$13&lt;&gt;"")*ISNUMBER(SEARCH(LISTS!$M$2:$M$13,$I4411))),LISTS!$O$2:$O$13),"Medio de pago no elegible o no identificado por DIAN"),"Apta automaticamente por pago electronico y base positiva"))))</f>
        <v/>
      </c>
    </row>
    <row r="4412">
      <c r="A4412" s="9" t="n"/>
      <c r="B4412" s="9" t="n"/>
      <c r="C4412" s="12" t="n"/>
      <c r="D4412" s="11" t="n"/>
      <c r="E4412" s="11" t="n"/>
      <c r="F4412" s="11" t="n"/>
      <c r="G4412" s="11" t="n"/>
      <c r="H4412" s="11" t="n"/>
      <c r="I4412" s="9" t="n"/>
      <c r="J4412" s="9" t="n"/>
      <c r="K4412" s="9" t="n"/>
      <c r="L4412" s="9">
        <f>IF(COUNTA($A4412:$K4412)=0,"",IF(AND(IFERROR($H4412,0)&gt;0,LEN(TRIM($K4412&amp;""))&gt;0,IFERROR(LOOKUP(2,1/((LISTS!$M$2:$M$13&lt;&gt;"")*ISNUMBER(SEARCH(LISTS!$M$2:$M$13,$I4412))),LISTS!$N$2:$N$13),"NO")="SI"),"SI","NO"))</f>
        <v/>
      </c>
      <c r="M4412" s="9">
        <f>IF(COUNTA($A4412:$K4412)=0,"",IF($K4412&lt;&gt;"",IF(COUNTIF($K$19:$K4412,$K4412)&gt;1,"SI","NO"),IF(COUNTIFS($A$19:$A4412,$A4412,$C$19:$C4412,$C4412,$J$19:$J4412,$J4412,$D$19:$D4412,$D4412)&gt;1,"SI","NO")))</f>
        <v/>
      </c>
      <c r="N4412" s="11">
        <f>IF(COUNTA($A4412:$K4412)=0,"",IF(AND($L4412="SI",$M4412="NO"),IFERROR($H4412,0),0))</f>
        <v/>
      </c>
      <c r="O4412" s="9">
        <f>IF(COUNTA($A4412:$K4412)=0,"",IF($M4412="SI","CUFE o factura duplicada dentro del reporte; no se suma dos veces",IF(IFERROR($H4412,0)&lt;=0,"DIAN reporta valor susceptible 0",IF($L4412="NO",IFERROR(LOOKUP(2,1/((LISTS!$M$2:$M$13&lt;&gt;"")*ISNUMBER(SEARCH(LISTS!$M$2:$M$13,$I4412))),LISTS!$O$2:$O$13),"Medio de pago no elegible o no identificado por DIAN"),"Apta automaticamente por pago electronico y base positiva"))))</f>
        <v/>
      </c>
    </row>
    <row r="4413">
      <c r="A4413" s="9" t="n"/>
      <c r="B4413" s="9" t="n"/>
      <c r="C4413" s="12" t="n"/>
      <c r="D4413" s="11" t="n"/>
      <c r="E4413" s="11" t="n"/>
      <c r="F4413" s="11" t="n"/>
      <c r="G4413" s="11" t="n"/>
      <c r="H4413" s="11" t="n"/>
      <c r="I4413" s="9" t="n"/>
      <c r="J4413" s="9" t="n"/>
      <c r="K4413" s="9" t="n"/>
      <c r="L4413" s="9">
        <f>IF(COUNTA($A4413:$K4413)=0,"",IF(AND(IFERROR($H4413,0)&gt;0,LEN(TRIM($K4413&amp;""))&gt;0,IFERROR(LOOKUP(2,1/((LISTS!$M$2:$M$13&lt;&gt;"")*ISNUMBER(SEARCH(LISTS!$M$2:$M$13,$I4413))),LISTS!$N$2:$N$13),"NO")="SI"),"SI","NO"))</f>
        <v/>
      </c>
      <c r="M4413" s="9">
        <f>IF(COUNTA($A4413:$K4413)=0,"",IF($K4413&lt;&gt;"",IF(COUNTIF($K$19:$K4413,$K4413)&gt;1,"SI","NO"),IF(COUNTIFS($A$19:$A4413,$A4413,$C$19:$C4413,$C4413,$J$19:$J4413,$J4413,$D$19:$D4413,$D4413)&gt;1,"SI","NO")))</f>
        <v/>
      </c>
      <c r="N4413" s="11">
        <f>IF(COUNTA($A4413:$K4413)=0,"",IF(AND($L4413="SI",$M4413="NO"),IFERROR($H4413,0),0))</f>
        <v/>
      </c>
      <c r="O4413" s="9">
        <f>IF(COUNTA($A4413:$K4413)=0,"",IF($M4413="SI","CUFE o factura duplicada dentro del reporte; no se suma dos veces",IF(IFERROR($H4413,0)&lt;=0,"DIAN reporta valor susceptible 0",IF($L4413="NO",IFERROR(LOOKUP(2,1/((LISTS!$M$2:$M$13&lt;&gt;"")*ISNUMBER(SEARCH(LISTS!$M$2:$M$13,$I4413))),LISTS!$O$2:$O$13),"Medio de pago no elegible o no identificado por DIAN"),"Apta automaticamente por pago electronico y base positiva"))))</f>
        <v/>
      </c>
    </row>
    <row r="4414">
      <c r="A4414" s="9" t="n"/>
      <c r="B4414" s="9" t="n"/>
      <c r="C4414" s="12" t="n"/>
      <c r="D4414" s="11" t="n"/>
      <c r="E4414" s="11" t="n"/>
      <c r="F4414" s="11" t="n"/>
      <c r="G4414" s="11" t="n"/>
      <c r="H4414" s="11" t="n"/>
      <c r="I4414" s="9" t="n"/>
      <c r="J4414" s="9" t="n"/>
      <c r="K4414" s="9" t="n"/>
      <c r="L4414" s="9">
        <f>IF(COUNTA($A4414:$K4414)=0,"",IF(AND(IFERROR($H4414,0)&gt;0,LEN(TRIM($K4414&amp;""))&gt;0,IFERROR(LOOKUP(2,1/((LISTS!$M$2:$M$13&lt;&gt;"")*ISNUMBER(SEARCH(LISTS!$M$2:$M$13,$I4414))),LISTS!$N$2:$N$13),"NO")="SI"),"SI","NO"))</f>
        <v/>
      </c>
      <c r="M4414" s="9">
        <f>IF(COUNTA($A4414:$K4414)=0,"",IF($K4414&lt;&gt;"",IF(COUNTIF($K$19:$K4414,$K4414)&gt;1,"SI","NO"),IF(COUNTIFS($A$19:$A4414,$A4414,$C$19:$C4414,$C4414,$J$19:$J4414,$J4414,$D$19:$D4414,$D4414)&gt;1,"SI","NO")))</f>
        <v/>
      </c>
      <c r="N4414" s="11">
        <f>IF(COUNTA($A4414:$K4414)=0,"",IF(AND($L4414="SI",$M4414="NO"),IFERROR($H4414,0),0))</f>
        <v/>
      </c>
      <c r="O4414" s="9">
        <f>IF(COUNTA($A4414:$K4414)=0,"",IF($M4414="SI","CUFE o factura duplicada dentro del reporte; no se suma dos veces",IF(IFERROR($H4414,0)&lt;=0,"DIAN reporta valor susceptible 0",IF($L4414="NO",IFERROR(LOOKUP(2,1/((LISTS!$M$2:$M$13&lt;&gt;"")*ISNUMBER(SEARCH(LISTS!$M$2:$M$13,$I4414))),LISTS!$O$2:$O$13),"Medio de pago no elegible o no identificado por DIAN"),"Apta automaticamente por pago electronico y base positiva"))))</f>
        <v/>
      </c>
    </row>
    <row r="4415">
      <c r="A4415" s="9" t="n"/>
      <c r="B4415" s="9" t="n"/>
      <c r="C4415" s="12" t="n"/>
      <c r="D4415" s="11" t="n"/>
      <c r="E4415" s="11" t="n"/>
      <c r="F4415" s="11" t="n"/>
      <c r="G4415" s="11" t="n"/>
      <c r="H4415" s="11" t="n"/>
      <c r="I4415" s="9" t="n"/>
      <c r="J4415" s="9" t="n"/>
      <c r="K4415" s="9" t="n"/>
      <c r="L4415" s="9">
        <f>IF(COUNTA($A4415:$K4415)=0,"",IF(AND(IFERROR($H4415,0)&gt;0,LEN(TRIM($K4415&amp;""))&gt;0,IFERROR(LOOKUP(2,1/((LISTS!$M$2:$M$13&lt;&gt;"")*ISNUMBER(SEARCH(LISTS!$M$2:$M$13,$I4415))),LISTS!$N$2:$N$13),"NO")="SI"),"SI","NO"))</f>
        <v/>
      </c>
      <c r="M4415" s="9">
        <f>IF(COUNTA($A4415:$K4415)=0,"",IF($K4415&lt;&gt;"",IF(COUNTIF($K$19:$K4415,$K4415)&gt;1,"SI","NO"),IF(COUNTIFS($A$19:$A4415,$A4415,$C$19:$C4415,$C4415,$J$19:$J4415,$J4415,$D$19:$D4415,$D4415)&gt;1,"SI","NO")))</f>
        <v/>
      </c>
      <c r="N4415" s="11">
        <f>IF(COUNTA($A4415:$K4415)=0,"",IF(AND($L4415="SI",$M4415="NO"),IFERROR($H4415,0),0))</f>
        <v/>
      </c>
      <c r="O4415" s="9">
        <f>IF(COUNTA($A4415:$K4415)=0,"",IF($M4415="SI","CUFE o factura duplicada dentro del reporte; no se suma dos veces",IF(IFERROR($H4415,0)&lt;=0,"DIAN reporta valor susceptible 0",IF($L4415="NO",IFERROR(LOOKUP(2,1/((LISTS!$M$2:$M$13&lt;&gt;"")*ISNUMBER(SEARCH(LISTS!$M$2:$M$13,$I4415))),LISTS!$O$2:$O$13),"Medio de pago no elegible o no identificado por DIAN"),"Apta automaticamente por pago electronico y base positiva"))))</f>
        <v/>
      </c>
    </row>
    <row r="4416">
      <c r="A4416" s="9" t="n"/>
      <c r="B4416" s="9" t="n"/>
      <c r="C4416" s="12" t="n"/>
      <c r="D4416" s="11" t="n"/>
      <c r="E4416" s="11" t="n"/>
      <c r="F4416" s="11" t="n"/>
      <c r="G4416" s="11" t="n"/>
      <c r="H4416" s="11" t="n"/>
      <c r="I4416" s="9" t="n"/>
      <c r="J4416" s="9" t="n"/>
      <c r="K4416" s="9" t="n"/>
      <c r="L4416" s="9">
        <f>IF(COUNTA($A4416:$K4416)=0,"",IF(AND(IFERROR($H4416,0)&gt;0,LEN(TRIM($K4416&amp;""))&gt;0,IFERROR(LOOKUP(2,1/((LISTS!$M$2:$M$13&lt;&gt;"")*ISNUMBER(SEARCH(LISTS!$M$2:$M$13,$I4416))),LISTS!$N$2:$N$13),"NO")="SI"),"SI","NO"))</f>
        <v/>
      </c>
      <c r="M4416" s="9">
        <f>IF(COUNTA($A4416:$K4416)=0,"",IF($K4416&lt;&gt;"",IF(COUNTIF($K$19:$K4416,$K4416)&gt;1,"SI","NO"),IF(COUNTIFS($A$19:$A4416,$A4416,$C$19:$C4416,$C4416,$J$19:$J4416,$J4416,$D$19:$D4416,$D4416)&gt;1,"SI","NO")))</f>
        <v/>
      </c>
      <c r="N4416" s="11">
        <f>IF(COUNTA($A4416:$K4416)=0,"",IF(AND($L4416="SI",$M4416="NO"),IFERROR($H4416,0),0))</f>
        <v/>
      </c>
      <c r="O4416" s="9">
        <f>IF(COUNTA($A4416:$K4416)=0,"",IF($M4416="SI","CUFE o factura duplicada dentro del reporte; no se suma dos veces",IF(IFERROR($H4416,0)&lt;=0,"DIAN reporta valor susceptible 0",IF($L4416="NO",IFERROR(LOOKUP(2,1/((LISTS!$M$2:$M$13&lt;&gt;"")*ISNUMBER(SEARCH(LISTS!$M$2:$M$13,$I4416))),LISTS!$O$2:$O$13),"Medio de pago no elegible o no identificado por DIAN"),"Apta automaticamente por pago electronico y base positiva"))))</f>
        <v/>
      </c>
    </row>
    <row r="4417">
      <c r="A4417" s="9" t="n"/>
      <c r="B4417" s="9" t="n"/>
      <c r="C4417" s="12" t="n"/>
      <c r="D4417" s="11" t="n"/>
      <c r="E4417" s="11" t="n"/>
      <c r="F4417" s="11" t="n"/>
      <c r="G4417" s="11" t="n"/>
      <c r="H4417" s="11" t="n"/>
      <c r="I4417" s="9" t="n"/>
      <c r="J4417" s="9" t="n"/>
      <c r="K4417" s="9" t="n"/>
      <c r="L4417" s="9">
        <f>IF(COUNTA($A4417:$K4417)=0,"",IF(AND(IFERROR($H4417,0)&gt;0,LEN(TRIM($K4417&amp;""))&gt;0,IFERROR(LOOKUP(2,1/((LISTS!$M$2:$M$13&lt;&gt;"")*ISNUMBER(SEARCH(LISTS!$M$2:$M$13,$I4417))),LISTS!$N$2:$N$13),"NO")="SI"),"SI","NO"))</f>
        <v/>
      </c>
      <c r="M4417" s="9">
        <f>IF(COUNTA($A4417:$K4417)=0,"",IF($K4417&lt;&gt;"",IF(COUNTIF($K$19:$K4417,$K4417)&gt;1,"SI","NO"),IF(COUNTIFS($A$19:$A4417,$A4417,$C$19:$C4417,$C4417,$J$19:$J4417,$J4417,$D$19:$D4417,$D4417)&gt;1,"SI","NO")))</f>
        <v/>
      </c>
      <c r="N4417" s="11">
        <f>IF(COUNTA($A4417:$K4417)=0,"",IF(AND($L4417="SI",$M4417="NO"),IFERROR($H4417,0),0))</f>
        <v/>
      </c>
      <c r="O4417" s="9">
        <f>IF(COUNTA($A4417:$K4417)=0,"",IF($M4417="SI","CUFE o factura duplicada dentro del reporte; no se suma dos veces",IF(IFERROR($H4417,0)&lt;=0,"DIAN reporta valor susceptible 0",IF($L4417="NO",IFERROR(LOOKUP(2,1/((LISTS!$M$2:$M$13&lt;&gt;"")*ISNUMBER(SEARCH(LISTS!$M$2:$M$13,$I4417))),LISTS!$O$2:$O$13),"Medio de pago no elegible o no identificado por DIAN"),"Apta automaticamente por pago electronico y base positiva"))))</f>
        <v/>
      </c>
    </row>
    <row r="4418">
      <c r="A4418" s="9" t="n"/>
      <c r="B4418" s="9" t="n"/>
      <c r="C4418" s="12" t="n"/>
      <c r="D4418" s="11" t="n"/>
      <c r="E4418" s="11" t="n"/>
      <c r="F4418" s="11" t="n"/>
      <c r="G4418" s="11" t="n"/>
      <c r="H4418" s="11" t="n"/>
      <c r="I4418" s="9" t="n"/>
      <c r="J4418" s="9" t="n"/>
      <c r="K4418" s="9" t="n"/>
      <c r="L4418" s="9">
        <f>IF(COUNTA($A4418:$K4418)=0,"",IF(AND(IFERROR($H4418,0)&gt;0,LEN(TRIM($K4418&amp;""))&gt;0,IFERROR(LOOKUP(2,1/((LISTS!$M$2:$M$13&lt;&gt;"")*ISNUMBER(SEARCH(LISTS!$M$2:$M$13,$I4418))),LISTS!$N$2:$N$13),"NO")="SI"),"SI","NO"))</f>
        <v/>
      </c>
      <c r="M4418" s="9">
        <f>IF(COUNTA($A4418:$K4418)=0,"",IF($K4418&lt;&gt;"",IF(COUNTIF($K$19:$K4418,$K4418)&gt;1,"SI","NO"),IF(COUNTIFS($A$19:$A4418,$A4418,$C$19:$C4418,$C4418,$J$19:$J4418,$J4418,$D$19:$D4418,$D4418)&gt;1,"SI","NO")))</f>
        <v/>
      </c>
      <c r="N4418" s="11">
        <f>IF(COUNTA($A4418:$K4418)=0,"",IF(AND($L4418="SI",$M4418="NO"),IFERROR($H4418,0),0))</f>
        <v/>
      </c>
      <c r="O4418" s="9">
        <f>IF(COUNTA($A4418:$K4418)=0,"",IF($M4418="SI","CUFE o factura duplicada dentro del reporte; no se suma dos veces",IF(IFERROR($H4418,0)&lt;=0,"DIAN reporta valor susceptible 0",IF($L4418="NO",IFERROR(LOOKUP(2,1/((LISTS!$M$2:$M$13&lt;&gt;"")*ISNUMBER(SEARCH(LISTS!$M$2:$M$13,$I4418))),LISTS!$O$2:$O$13),"Medio de pago no elegible o no identificado por DIAN"),"Apta automaticamente por pago electronico y base positiva"))))</f>
        <v/>
      </c>
    </row>
    <row r="4419">
      <c r="A4419" s="9" t="n"/>
      <c r="B4419" s="9" t="n"/>
      <c r="C4419" s="12" t="n"/>
      <c r="D4419" s="11" t="n"/>
      <c r="E4419" s="11" t="n"/>
      <c r="F4419" s="11" t="n"/>
      <c r="G4419" s="11" t="n"/>
      <c r="H4419" s="11" t="n"/>
      <c r="I4419" s="9" t="n"/>
      <c r="J4419" s="9" t="n"/>
      <c r="K4419" s="9" t="n"/>
      <c r="L4419" s="9">
        <f>IF(COUNTA($A4419:$K4419)=0,"",IF(AND(IFERROR($H4419,0)&gt;0,LEN(TRIM($K4419&amp;""))&gt;0,IFERROR(LOOKUP(2,1/((LISTS!$M$2:$M$13&lt;&gt;"")*ISNUMBER(SEARCH(LISTS!$M$2:$M$13,$I4419))),LISTS!$N$2:$N$13),"NO")="SI"),"SI","NO"))</f>
        <v/>
      </c>
      <c r="M4419" s="9">
        <f>IF(COUNTA($A4419:$K4419)=0,"",IF($K4419&lt;&gt;"",IF(COUNTIF($K$19:$K4419,$K4419)&gt;1,"SI","NO"),IF(COUNTIFS($A$19:$A4419,$A4419,$C$19:$C4419,$C4419,$J$19:$J4419,$J4419,$D$19:$D4419,$D4419)&gt;1,"SI","NO")))</f>
        <v/>
      </c>
      <c r="N4419" s="11">
        <f>IF(COUNTA($A4419:$K4419)=0,"",IF(AND($L4419="SI",$M4419="NO"),IFERROR($H4419,0),0))</f>
        <v/>
      </c>
      <c r="O4419" s="9">
        <f>IF(COUNTA($A4419:$K4419)=0,"",IF($M4419="SI","CUFE o factura duplicada dentro del reporte; no se suma dos veces",IF(IFERROR($H4419,0)&lt;=0,"DIAN reporta valor susceptible 0",IF($L4419="NO",IFERROR(LOOKUP(2,1/((LISTS!$M$2:$M$13&lt;&gt;"")*ISNUMBER(SEARCH(LISTS!$M$2:$M$13,$I4419))),LISTS!$O$2:$O$13),"Medio de pago no elegible o no identificado por DIAN"),"Apta automaticamente por pago electronico y base positiva"))))</f>
        <v/>
      </c>
    </row>
    <row r="4420">
      <c r="A4420" s="9" t="n"/>
      <c r="B4420" s="9" t="n"/>
      <c r="C4420" s="12" t="n"/>
      <c r="D4420" s="11" t="n"/>
      <c r="E4420" s="11" t="n"/>
      <c r="F4420" s="11" t="n"/>
      <c r="G4420" s="11" t="n"/>
      <c r="H4420" s="11" t="n"/>
      <c r="I4420" s="9" t="n"/>
      <c r="J4420" s="9" t="n"/>
      <c r="K4420" s="9" t="n"/>
      <c r="L4420" s="9">
        <f>IF(COUNTA($A4420:$K4420)=0,"",IF(AND(IFERROR($H4420,0)&gt;0,LEN(TRIM($K4420&amp;""))&gt;0,IFERROR(LOOKUP(2,1/((LISTS!$M$2:$M$13&lt;&gt;"")*ISNUMBER(SEARCH(LISTS!$M$2:$M$13,$I4420))),LISTS!$N$2:$N$13),"NO")="SI"),"SI","NO"))</f>
        <v/>
      </c>
      <c r="M4420" s="9">
        <f>IF(COUNTA($A4420:$K4420)=0,"",IF($K4420&lt;&gt;"",IF(COUNTIF($K$19:$K4420,$K4420)&gt;1,"SI","NO"),IF(COUNTIFS($A$19:$A4420,$A4420,$C$19:$C4420,$C4420,$J$19:$J4420,$J4420,$D$19:$D4420,$D4420)&gt;1,"SI","NO")))</f>
        <v/>
      </c>
      <c r="N4420" s="11">
        <f>IF(COUNTA($A4420:$K4420)=0,"",IF(AND($L4420="SI",$M4420="NO"),IFERROR($H4420,0),0))</f>
        <v/>
      </c>
      <c r="O4420" s="9">
        <f>IF(COUNTA($A4420:$K4420)=0,"",IF($M4420="SI","CUFE o factura duplicada dentro del reporte; no se suma dos veces",IF(IFERROR($H4420,0)&lt;=0,"DIAN reporta valor susceptible 0",IF($L4420="NO",IFERROR(LOOKUP(2,1/((LISTS!$M$2:$M$13&lt;&gt;"")*ISNUMBER(SEARCH(LISTS!$M$2:$M$13,$I4420))),LISTS!$O$2:$O$13),"Medio de pago no elegible o no identificado por DIAN"),"Apta automaticamente por pago electronico y base positiva"))))</f>
        <v/>
      </c>
    </row>
    <row r="4421">
      <c r="A4421" s="9" t="n"/>
      <c r="B4421" s="9" t="n"/>
      <c r="C4421" s="12" t="n"/>
      <c r="D4421" s="11" t="n"/>
      <c r="E4421" s="11" t="n"/>
      <c r="F4421" s="11" t="n"/>
      <c r="G4421" s="11" t="n"/>
      <c r="H4421" s="11" t="n"/>
      <c r="I4421" s="9" t="n"/>
      <c r="J4421" s="9" t="n"/>
      <c r="K4421" s="9" t="n"/>
      <c r="L4421" s="9">
        <f>IF(COUNTA($A4421:$K4421)=0,"",IF(AND(IFERROR($H4421,0)&gt;0,LEN(TRIM($K4421&amp;""))&gt;0,IFERROR(LOOKUP(2,1/((LISTS!$M$2:$M$13&lt;&gt;"")*ISNUMBER(SEARCH(LISTS!$M$2:$M$13,$I4421))),LISTS!$N$2:$N$13),"NO")="SI"),"SI","NO"))</f>
        <v/>
      </c>
      <c r="M4421" s="9">
        <f>IF(COUNTA($A4421:$K4421)=0,"",IF($K4421&lt;&gt;"",IF(COUNTIF($K$19:$K4421,$K4421)&gt;1,"SI","NO"),IF(COUNTIFS($A$19:$A4421,$A4421,$C$19:$C4421,$C4421,$J$19:$J4421,$J4421,$D$19:$D4421,$D4421)&gt;1,"SI","NO")))</f>
        <v/>
      </c>
      <c r="N4421" s="11">
        <f>IF(COUNTA($A4421:$K4421)=0,"",IF(AND($L4421="SI",$M4421="NO"),IFERROR($H4421,0),0))</f>
        <v/>
      </c>
      <c r="O4421" s="9">
        <f>IF(COUNTA($A4421:$K4421)=0,"",IF($M4421="SI","CUFE o factura duplicada dentro del reporte; no se suma dos veces",IF(IFERROR($H4421,0)&lt;=0,"DIAN reporta valor susceptible 0",IF($L4421="NO",IFERROR(LOOKUP(2,1/((LISTS!$M$2:$M$13&lt;&gt;"")*ISNUMBER(SEARCH(LISTS!$M$2:$M$13,$I4421))),LISTS!$O$2:$O$13),"Medio de pago no elegible o no identificado por DIAN"),"Apta automaticamente por pago electronico y base positiva"))))</f>
        <v/>
      </c>
    </row>
    <row r="4422">
      <c r="A4422" s="9" t="n"/>
      <c r="B4422" s="9" t="n"/>
      <c r="C4422" s="12" t="n"/>
      <c r="D4422" s="11" t="n"/>
      <c r="E4422" s="11" t="n"/>
      <c r="F4422" s="11" t="n"/>
      <c r="G4422" s="11" t="n"/>
      <c r="H4422" s="11" t="n"/>
      <c r="I4422" s="9" t="n"/>
      <c r="J4422" s="9" t="n"/>
      <c r="K4422" s="9" t="n"/>
      <c r="L4422" s="9">
        <f>IF(COUNTA($A4422:$K4422)=0,"",IF(AND(IFERROR($H4422,0)&gt;0,LEN(TRIM($K4422&amp;""))&gt;0,IFERROR(LOOKUP(2,1/((LISTS!$M$2:$M$13&lt;&gt;"")*ISNUMBER(SEARCH(LISTS!$M$2:$M$13,$I4422))),LISTS!$N$2:$N$13),"NO")="SI"),"SI","NO"))</f>
        <v/>
      </c>
      <c r="M4422" s="9">
        <f>IF(COUNTA($A4422:$K4422)=0,"",IF($K4422&lt;&gt;"",IF(COUNTIF($K$19:$K4422,$K4422)&gt;1,"SI","NO"),IF(COUNTIFS($A$19:$A4422,$A4422,$C$19:$C4422,$C4422,$J$19:$J4422,$J4422,$D$19:$D4422,$D4422)&gt;1,"SI","NO")))</f>
        <v/>
      </c>
      <c r="N4422" s="11">
        <f>IF(COUNTA($A4422:$K4422)=0,"",IF(AND($L4422="SI",$M4422="NO"),IFERROR($H4422,0),0))</f>
        <v/>
      </c>
      <c r="O4422" s="9">
        <f>IF(COUNTA($A4422:$K4422)=0,"",IF($M4422="SI","CUFE o factura duplicada dentro del reporte; no se suma dos veces",IF(IFERROR($H4422,0)&lt;=0,"DIAN reporta valor susceptible 0",IF($L4422="NO",IFERROR(LOOKUP(2,1/((LISTS!$M$2:$M$13&lt;&gt;"")*ISNUMBER(SEARCH(LISTS!$M$2:$M$13,$I4422))),LISTS!$O$2:$O$13),"Medio de pago no elegible o no identificado por DIAN"),"Apta automaticamente por pago electronico y base positiva"))))</f>
        <v/>
      </c>
    </row>
    <row r="4423">
      <c r="A4423" s="9" t="n"/>
      <c r="B4423" s="9" t="n"/>
      <c r="C4423" s="12" t="n"/>
      <c r="D4423" s="11" t="n"/>
      <c r="E4423" s="11" t="n"/>
      <c r="F4423" s="11" t="n"/>
      <c r="G4423" s="11" t="n"/>
      <c r="H4423" s="11" t="n"/>
      <c r="I4423" s="9" t="n"/>
      <c r="J4423" s="9" t="n"/>
      <c r="K4423" s="9" t="n"/>
      <c r="L4423" s="9">
        <f>IF(COUNTA($A4423:$K4423)=0,"",IF(AND(IFERROR($H4423,0)&gt;0,LEN(TRIM($K4423&amp;""))&gt;0,IFERROR(LOOKUP(2,1/((LISTS!$M$2:$M$13&lt;&gt;"")*ISNUMBER(SEARCH(LISTS!$M$2:$M$13,$I4423))),LISTS!$N$2:$N$13),"NO")="SI"),"SI","NO"))</f>
        <v/>
      </c>
      <c r="M4423" s="9">
        <f>IF(COUNTA($A4423:$K4423)=0,"",IF($K4423&lt;&gt;"",IF(COUNTIF($K$19:$K4423,$K4423)&gt;1,"SI","NO"),IF(COUNTIFS($A$19:$A4423,$A4423,$C$19:$C4423,$C4423,$J$19:$J4423,$J4423,$D$19:$D4423,$D4423)&gt;1,"SI","NO")))</f>
        <v/>
      </c>
      <c r="N4423" s="11">
        <f>IF(COUNTA($A4423:$K4423)=0,"",IF(AND($L4423="SI",$M4423="NO"),IFERROR($H4423,0),0))</f>
        <v/>
      </c>
      <c r="O4423" s="9">
        <f>IF(COUNTA($A4423:$K4423)=0,"",IF($M4423="SI","CUFE o factura duplicada dentro del reporte; no se suma dos veces",IF(IFERROR($H4423,0)&lt;=0,"DIAN reporta valor susceptible 0",IF($L4423="NO",IFERROR(LOOKUP(2,1/((LISTS!$M$2:$M$13&lt;&gt;"")*ISNUMBER(SEARCH(LISTS!$M$2:$M$13,$I4423))),LISTS!$O$2:$O$13),"Medio de pago no elegible o no identificado por DIAN"),"Apta automaticamente por pago electronico y base positiva"))))</f>
        <v/>
      </c>
    </row>
    <row r="4424">
      <c r="A4424" s="9" t="n"/>
      <c r="B4424" s="9" t="n"/>
      <c r="C4424" s="12" t="n"/>
      <c r="D4424" s="11" t="n"/>
      <c r="E4424" s="11" t="n"/>
      <c r="F4424" s="11" t="n"/>
      <c r="G4424" s="11" t="n"/>
      <c r="H4424" s="11" t="n"/>
      <c r="I4424" s="9" t="n"/>
      <c r="J4424" s="9" t="n"/>
      <c r="K4424" s="9" t="n"/>
      <c r="L4424" s="9">
        <f>IF(COUNTA($A4424:$K4424)=0,"",IF(AND(IFERROR($H4424,0)&gt;0,LEN(TRIM($K4424&amp;""))&gt;0,IFERROR(LOOKUP(2,1/((LISTS!$M$2:$M$13&lt;&gt;"")*ISNUMBER(SEARCH(LISTS!$M$2:$M$13,$I4424))),LISTS!$N$2:$N$13),"NO")="SI"),"SI","NO"))</f>
        <v/>
      </c>
      <c r="M4424" s="9">
        <f>IF(COUNTA($A4424:$K4424)=0,"",IF($K4424&lt;&gt;"",IF(COUNTIF($K$19:$K4424,$K4424)&gt;1,"SI","NO"),IF(COUNTIFS($A$19:$A4424,$A4424,$C$19:$C4424,$C4424,$J$19:$J4424,$J4424,$D$19:$D4424,$D4424)&gt;1,"SI","NO")))</f>
        <v/>
      </c>
      <c r="N4424" s="11">
        <f>IF(COUNTA($A4424:$K4424)=0,"",IF(AND($L4424="SI",$M4424="NO"),IFERROR($H4424,0),0))</f>
        <v/>
      </c>
      <c r="O4424" s="9">
        <f>IF(COUNTA($A4424:$K4424)=0,"",IF($M4424="SI","CUFE o factura duplicada dentro del reporte; no se suma dos veces",IF(IFERROR($H4424,0)&lt;=0,"DIAN reporta valor susceptible 0",IF($L4424="NO",IFERROR(LOOKUP(2,1/((LISTS!$M$2:$M$13&lt;&gt;"")*ISNUMBER(SEARCH(LISTS!$M$2:$M$13,$I4424))),LISTS!$O$2:$O$13),"Medio de pago no elegible o no identificado por DIAN"),"Apta automaticamente por pago electronico y base positiva"))))</f>
        <v/>
      </c>
    </row>
    <row r="4425">
      <c r="A4425" s="9" t="n"/>
      <c r="B4425" s="9" t="n"/>
      <c r="C4425" s="12" t="n"/>
      <c r="D4425" s="11" t="n"/>
      <c r="E4425" s="11" t="n"/>
      <c r="F4425" s="11" t="n"/>
      <c r="G4425" s="11" t="n"/>
      <c r="H4425" s="11" t="n"/>
      <c r="I4425" s="9" t="n"/>
      <c r="J4425" s="9" t="n"/>
      <c r="K4425" s="9" t="n"/>
      <c r="L4425" s="9">
        <f>IF(COUNTA($A4425:$K4425)=0,"",IF(AND(IFERROR($H4425,0)&gt;0,LEN(TRIM($K4425&amp;""))&gt;0,IFERROR(LOOKUP(2,1/((LISTS!$M$2:$M$13&lt;&gt;"")*ISNUMBER(SEARCH(LISTS!$M$2:$M$13,$I4425))),LISTS!$N$2:$N$13),"NO")="SI"),"SI","NO"))</f>
        <v/>
      </c>
      <c r="M4425" s="9">
        <f>IF(COUNTA($A4425:$K4425)=0,"",IF($K4425&lt;&gt;"",IF(COUNTIF($K$19:$K4425,$K4425)&gt;1,"SI","NO"),IF(COUNTIFS($A$19:$A4425,$A4425,$C$19:$C4425,$C4425,$J$19:$J4425,$J4425,$D$19:$D4425,$D4425)&gt;1,"SI","NO")))</f>
        <v/>
      </c>
      <c r="N4425" s="11">
        <f>IF(COUNTA($A4425:$K4425)=0,"",IF(AND($L4425="SI",$M4425="NO"),IFERROR($H4425,0),0))</f>
        <v/>
      </c>
      <c r="O4425" s="9">
        <f>IF(COUNTA($A4425:$K4425)=0,"",IF($M4425="SI","CUFE o factura duplicada dentro del reporte; no se suma dos veces",IF(IFERROR($H4425,0)&lt;=0,"DIAN reporta valor susceptible 0",IF($L4425="NO",IFERROR(LOOKUP(2,1/((LISTS!$M$2:$M$13&lt;&gt;"")*ISNUMBER(SEARCH(LISTS!$M$2:$M$13,$I4425))),LISTS!$O$2:$O$13),"Medio de pago no elegible o no identificado por DIAN"),"Apta automaticamente por pago electronico y base positiva"))))</f>
        <v/>
      </c>
    </row>
    <row r="4426">
      <c r="A4426" s="9" t="n"/>
      <c r="B4426" s="9" t="n"/>
      <c r="C4426" s="12" t="n"/>
      <c r="D4426" s="11" t="n"/>
      <c r="E4426" s="11" t="n"/>
      <c r="F4426" s="11" t="n"/>
      <c r="G4426" s="11" t="n"/>
      <c r="H4426" s="11" t="n"/>
      <c r="I4426" s="9" t="n"/>
      <c r="J4426" s="9" t="n"/>
      <c r="K4426" s="9" t="n"/>
      <c r="L4426" s="9">
        <f>IF(COUNTA($A4426:$K4426)=0,"",IF(AND(IFERROR($H4426,0)&gt;0,LEN(TRIM($K4426&amp;""))&gt;0,IFERROR(LOOKUP(2,1/((LISTS!$M$2:$M$13&lt;&gt;"")*ISNUMBER(SEARCH(LISTS!$M$2:$M$13,$I4426))),LISTS!$N$2:$N$13),"NO")="SI"),"SI","NO"))</f>
        <v/>
      </c>
      <c r="M4426" s="9">
        <f>IF(COUNTA($A4426:$K4426)=0,"",IF($K4426&lt;&gt;"",IF(COUNTIF($K$19:$K4426,$K4426)&gt;1,"SI","NO"),IF(COUNTIFS($A$19:$A4426,$A4426,$C$19:$C4426,$C4426,$J$19:$J4426,$J4426,$D$19:$D4426,$D4426)&gt;1,"SI","NO")))</f>
        <v/>
      </c>
      <c r="N4426" s="11">
        <f>IF(COUNTA($A4426:$K4426)=0,"",IF(AND($L4426="SI",$M4426="NO"),IFERROR($H4426,0),0))</f>
        <v/>
      </c>
      <c r="O4426" s="9">
        <f>IF(COUNTA($A4426:$K4426)=0,"",IF($M4426="SI","CUFE o factura duplicada dentro del reporte; no se suma dos veces",IF(IFERROR($H4426,0)&lt;=0,"DIAN reporta valor susceptible 0",IF($L4426="NO",IFERROR(LOOKUP(2,1/((LISTS!$M$2:$M$13&lt;&gt;"")*ISNUMBER(SEARCH(LISTS!$M$2:$M$13,$I4426))),LISTS!$O$2:$O$13),"Medio de pago no elegible o no identificado por DIAN"),"Apta automaticamente por pago electronico y base positiva"))))</f>
        <v/>
      </c>
    </row>
    <row r="4427">
      <c r="A4427" s="9" t="n"/>
      <c r="B4427" s="9" t="n"/>
      <c r="C4427" s="12" t="n"/>
      <c r="D4427" s="11" t="n"/>
      <c r="E4427" s="11" t="n"/>
      <c r="F4427" s="11" t="n"/>
      <c r="G4427" s="11" t="n"/>
      <c r="H4427" s="11" t="n"/>
      <c r="I4427" s="9" t="n"/>
      <c r="J4427" s="9" t="n"/>
      <c r="K4427" s="9" t="n"/>
      <c r="L4427" s="9">
        <f>IF(COUNTA($A4427:$K4427)=0,"",IF(AND(IFERROR($H4427,0)&gt;0,LEN(TRIM($K4427&amp;""))&gt;0,IFERROR(LOOKUP(2,1/((LISTS!$M$2:$M$13&lt;&gt;"")*ISNUMBER(SEARCH(LISTS!$M$2:$M$13,$I4427))),LISTS!$N$2:$N$13),"NO")="SI"),"SI","NO"))</f>
        <v/>
      </c>
      <c r="M4427" s="9">
        <f>IF(COUNTA($A4427:$K4427)=0,"",IF($K4427&lt;&gt;"",IF(COUNTIF($K$19:$K4427,$K4427)&gt;1,"SI","NO"),IF(COUNTIFS($A$19:$A4427,$A4427,$C$19:$C4427,$C4427,$J$19:$J4427,$J4427,$D$19:$D4427,$D4427)&gt;1,"SI","NO")))</f>
        <v/>
      </c>
      <c r="N4427" s="11">
        <f>IF(COUNTA($A4427:$K4427)=0,"",IF(AND($L4427="SI",$M4427="NO"),IFERROR($H4427,0),0))</f>
        <v/>
      </c>
      <c r="O4427" s="9">
        <f>IF(COUNTA($A4427:$K4427)=0,"",IF($M4427="SI","CUFE o factura duplicada dentro del reporte; no se suma dos veces",IF(IFERROR($H4427,0)&lt;=0,"DIAN reporta valor susceptible 0",IF($L4427="NO",IFERROR(LOOKUP(2,1/((LISTS!$M$2:$M$13&lt;&gt;"")*ISNUMBER(SEARCH(LISTS!$M$2:$M$13,$I4427))),LISTS!$O$2:$O$13),"Medio de pago no elegible o no identificado por DIAN"),"Apta automaticamente por pago electronico y base positiva"))))</f>
        <v/>
      </c>
    </row>
    <row r="4428">
      <c r="A4428" s="9" t="n"/>
      <c r="B4428" s="9" t="n"/>
      <c r="C4428" s="12" t="n"/>
      <c r="D4428" s="11" t="n"/>
      <c r="E4428" s="11" t="n"/>
      <c r="F4428" s="11" t="n"/>
      <c r="G4428" s="11" t="n"/>
      <c r="H4428" s="11" t="n"/>
      <c r="I4428" s="9" t="n"/>
      <c r="J4428" s="9" t="n"/>
      <c r="K4428" s="9" t="n"/>
      <c r="L4428" s="9">
        <f>IF(COUNTA($A4428:$K4428)=0,"",IF(AND(IFERROR($H4428,0)&gt;0,LEN(TRIM($K4428&amp;""))&gt;0,IFERROR(LOOKUP(2,1/((LISTS!$M$2:$M$13&lt;&gt;"")*ISNUMBER(SEARCH(LISTS!$M$2:$M$13,$I4428))),LISTS!$N$2:$N$13),"NO")="SI"),"SI","NO"))</f>
        <v/>
      </c>
      <c r="M4428" s="9">
        <f>IF(COUNTA($A4428:$K4428)=0,"",IF($K4428&lt;&gt;"",IF(COUNTIF($K$19:$K4428,$K4428)&gt;1,"SI","NO"),IF(COUNTIFS($A$19:$A4428,$A4428,$C$19:$C4428,$C4428,$J$19:$J4428,$J4428,$D$19:$D4428,$D4428)&gt;1,"SI","NO")))</f>
        <v/>
      </c>
      <c r="N4428" s="11">
        <f>IF(COUNTA($A4428:$K4428)=0,"",IF(AND($L4428="SI",$M4428="NO"),IFERROR($H4428,0),0))</f>
        <v/>
      </c>
      <c r="O4428" s="9">
        <f>IF(COUNTA($A4428:$K4428)=0,"",IF($M4428="SI","CUFE o factura duplicada dentro del reporte; no se suma dos veces",IF(IFERROR($H4428,0)&lt;=0,"DIAN reporta valor susceptible 0",IF($L4428="NO",IFERROR(LOOKUP(2,1/((LISTS!$M$2:$M$13&lt;&gt;"")*ISNUMBER(SEARCH(LISTS!$M$2:$M$13,$I4428))),LISTS!$O$2:$O$13),"Medio de pago no elegible o no identificado por DIAN"),"Apta automaticamente por pago electronico y base positiva"))))</f>
        <v/>
      </c>
    </row>
    <row r="4429">
      <c r="A4429" s="9" t="n"/>
      <c r="B4429" s="9" t="n"/>
      <c r="C4429" s="12" t="n"/>
      <c r="D4429" s="11" t="n"/>
      <c r="E4429" s="11" t="n"/>
      <c r="F4429" s="11" t="n"/>
      <c r="G4429" s="11" t="n"/>
      <c r="H4429" s="11" t="n"/>
      <c r="I4429" s="9" t="n"/>
      <c r="J4429" s="9" t="n"/>
      <c r="K4429" s="9" t="n"/>
      <c r="L4429" s="9">
        <f>IF(COUNTA($A4429:$K4429)=0,"",IF(AND(IFERROR($H4429,0)&gt;0,LEN(TRIM($K4429&amp;""))&gt;0,IFERROR(LOOKUP(2,1/((LISTS!$M$2:$M$13&lt;&gt;"")*ISNUMBER(SEARCH(LISTS!$M$2:$M$13,$I4429))),LISTS!$N$2:$N$13),"NO")="SI"),"SI","NO"))</f>
        <v/>
      </c>
      <c r="M4429" s="9">
        <f>IF(COUNTA($A4429:$K4429)=0,"",IF($K4429&lt;&gt;"",IF(COUNTIF($K$19:$K4429,$K4429)&gt;1,"SI","NO"),IF(COUNTIFS($A$19:$A4429,$A4429,$C$19:$C4429,$C4429,$J$19:$J4429,$J4429,$D$19:$D4429,$D4429)&gt;1,"SI","NO")))</f>
        <v/>
      </c>
      <c r="N4429" s="11">
        <f>IF(COUNTA($A4429:$K4429)=0,"",IF(AND($L4429="SI",$M4429="NO"),IFERROR($H4429,0),0))</f>
        <v/>
      </c>
      <c r="O4429" s="9">
        <f>IF(COUNTA($A4429:$K4429)=0,"",IF($M4429="SI","CUFE o factura duplicada dentro del reporte; no se suma dos veces",IF(IFERROR($H4429,0)&lt;=0,"DIAN reporta valor susceptible 0",IF($L4429="NO",IFERROR(LOOKUP(2,1/((LISTS!$M$2:$M$13&lt;&gt;"")*ISNUMBER(SEARCH(LISTS!$M$2:$M$13,$I4429))),LISTS!$O$2:$O$13),"Medio de pago no elegible o no identificado por DIAN"),"Apta automaticamente por pago electronico y base positiva"))))</f>
        <v/>
      </c>
    </row>
    <row r="4430">
      <c r="A4430" s="9" t="n"/>
      <c r="B4430" s="9" t="n"/>
      <c r="C4430" s="12" t="n"/>
      <c r="D4430" s="11" t="n"/>
      <c r="E4430" s="11" t="n"/>
      <c r="F4430" s="11" t="n"/>
      <c r="G4430" s="11" t="n"/>
      <c r="H4430" s="11" t="n"/>
      <c r="I4430" s="9" t="n"/>
      <c r="J4430" s="9" t="n"/>
      <c r="K4430" s="9" t="n"/>
      <c r="L4430" s="9">
        <f>IF(COUNTA($A4430:$K4430)=0,"",IF(AND(IFERROR($H4430,0)&gt;0,LEN(TRIM($K4430&amp;""))&gt;0,IFERROR(LOOKUP(2,1/((LISTS!$M$2:$M$13&lt;&gt;"")*ISNUMBER(SEARCH(LISTS!$M$2:$M$13,$I4430))),LISTS!$N$2:$N$13),"NO")="SI"),"SI","NO"))</f>
        <v/>
      </c>
      <c r="M4430" s="9">
        <f>IF(COUNTA($A4430:$K4430)=0,"",IF($K4430&lt;&gt;"",IF(COUNTIF($K$19:$K4430,$K4430)&gt;1,"SI","NO"),IF(COUNTIFS($A$19:$A4430,$A4430,$C$19:$C4430,$C4430,$J$19:$J4430,$J4430,$D$19:$D4430,$D4430)&gt;1,"SI","NO")))</f>
        <v/>
      </c>
      <c r="N4430" s="11">
        <f>IF(COUNTA($A4430:$K4430)=0,"",IF(AND($L4430="SI",$M4430="NO"),IFERROR($H4430,0),0))</f>
        <v/>
      </c>
      <c r="O4430" s="9">
        <f>IF(COUNTA($A4430:$K4430)=0,"",IF($M4430="SI","CUFE o factura duplicada dentro del reporte; no se suma dos veces",IF(IFERROR($H4430,0)&lt;=0,"DIAN reporta valor susceptible 0",IF($L4430="NO",IFERROR(LOOKUP(2,1/((LISTS!$M$2:$M$13&lt;&gt;"")*ISNUMBER(SEARCH(LISTS!$M$2:$M$13,$I4430))),LISTS!$O$2:$O$13),"Medio de pago no elegible o no identificado por DIAN"),"Apta automaticamente por pago electronico y base positiva"))))</f>
        <v/>
      </c>
    </row>
    <row r="4431">
      <c r="A4431" s="9" t="n"/>
      <c r="B4431" s="9" t="n"/>
      <c r="C4431" s="12" t="n"/>
      <c r="D4431" s="11" t="n"/>
      <c r="E4431" s="11" t="n"/>
      <c r="F4431" s="11" t="n"/>
      <c r="G4431" s="11" t="n"/>
      <c r="H4431" s="11" t="n"/>
      <c r="I4431" s="9" t="n"/>
      <c r="J4431" s="9" t="n"/>
      <c r="K4431" s="9" t="n"/>
      <c r="L4431" s="9">
        <f>IF(COUNTA($A4431:$K4431)=0,"",IF(AND(IFERROR($H4431,0)&gt;0,LEN(TRIM($K4431&amp;""))&gt;0,IFERROR(LOOKUP(2,1/((LISTS!$M$2:$M$13&lt;&gt;"")*ISNUMBER(SEARCH(LISTS!$M$2:$M$13,$I4431))),LISTS!$N$2:$N$13),"NO")="SI"),"SI","NO"))</f>
        <v/>
      </c>
      <c r="M4431" s="9">
        <f>IF(COUNTA($A4431:$K4431)=0,"",IF($K4431&lt;&gt;"",IF(COUNTIF($K$19:$K4431,$K4431)&gt;1,"SI","NO"),IF(COUNTIFS($A$19:$A4431,$A4431,$C$19:$C4431,$C4431,$J$19:$J4431,$J4431,$D$19:$D4431,$D4431)&gt;1,"SI","NO")))</f>
        <v/>
      </c>
      <c r="N4431" s="11">
        <f>IF(COUNTA($A4431:$K4431)=0,"",IF(AND($L4431="SI",$M4431="NO"),IFERROR($H4431,0),0))</f>
        <v/>
      </c>
      <c r="O4431" s="9">
        <f>IF(COUNTA($A4431:$K4431)=0,"",IF($M4431="SI","CUFE o factura duplicada dentro del reporte; no se suma dos veces",IF(IFERROR($H4431,0)&lt;=0,"DIAN reporta valor susceptible 0",IF($L4431="NO",IFERROR(LOOKUP(2,1/((LISTS!$M$2:$M$13&lt;&gt;"")*ISNUMBER(SEARCH(LISTS!$M$2:$M$13,$I4431))),LISTS!$O$2:$O$13),"Medio de pago no elegible o no identificado por DIAN"),"Apta automaticamente por pago electronico y base positiva"))))</f>
        <v/>
      </c>
    </row>
    <row r="4432">
      <c r="A4432" s="9" t="n"/>
      <c r="B4432" s="9" t="n"/>
      <c r="C4432" s="12" t="n"/>
      <c r="D4432" s="11" t="n"/>
      <c r="E4432" s="11" t="n"/>
      <c r="F4432" s="11" t="n"/>
      <c r="G4432" s="11" t="n"/>
      <c r="H4432" s="11" t="n"/>
      <c r="I4432" s="9" t="n"/>
      <c r="J4432" s="9" t="n"/>
      <c r="K4432" s="9" t="n"/>
      <c r="L4432" s="9">
        <f>IF(COUNTA($A4432:$K4432)=0,"",IF(AND(IFERROR($H4432,0)&gt;0,LEN(TRIM($K4432&amp;""))&gt;0,IFERROR(LOOKUP(2,1/((LISTS!$M$2:$M$13&lt;&gt;"")*ISNUMBER(SEARCH(LISTS!$M$2:$M$13,$I4432))),LISTS!$N$2:$N$13),"NO")="SI"),"SI","NO"))</f>
        <v/>
      </c>
      <c r="M4432" s="9">
        <f>IF(COUNTA($A4432:$K4432)=0,"",IF($K4432&lt;&gt;"",IF(COUNTIF($K$19:$K4432,$K4432)&gt;1,"SI","NO"),IF(COUNTIFS($A$19:$A4432,$A4432,$C$19:$C4432,$C4432,$J$19:$J4432,$J4432,$D$19:$D4432,$D4432)&gt;1,"SI","NO")))</f>
        <v/>
      </c>
      <c r="N4432" s="11">
        <f>IF(COUNTA($A4432:$K4432)=0,"",IF(AND($L4432="SI",$M4432="NO"),IFERROR($H4432,0),0))</f>
        <v/>
      </c>
      <c r="O4432" s="9">
        <f>IF(COUNTA($A4432:$K4432)=0,"",IF($M4432="SI","CUFE o factura duplicada dentro del reporte; no se suma dos veces",IF(IFERROR($H4432,0)&lt;=0,"DIAN reporta valor susceptible 0",IF($L4432="NO",IFERROR(LOOKUP(2,1/((LISTS!$M$2:$M$13&lt;&gt;"")*ISNUMBER(SEARCH(LISTS!$M$2:$M$13,$I4432))),LISTS!$O$2:$O$13),"Medio de pago no elegible o no identificado por DIAN"),"Apta automaticamente por pago electronico y base positiva"))))</f>
        <v/>
      </c>
    </row>
    <row r="4433">
      <c r="A4433" s="9" t="n"/>
      <c r="B4433" s="9" t="n"/>
      <c r="C4433" s="12" t="n"/>
      <c r="D4433" s="11" t="n"/>
      <c r="E4433" s="11" t="n"/>
      <c r="F4433" s="11" t="n"/>
      <c r="G4433" s="11" t="n"/>
      <c r="H4433" s="11" t="n"/>
      <c r="I4433" s="9" t="n"/>
      <c r="J4433" s="9" t="n"/>
      <c r="K4433" s="9" t="n"/>
      <c r="L4433" s="9">
        <f>IF(COUNTA($A4433:$K4433)=0,"",IF(AND(IFERROR($H4433,0)&gt;0,LEN(TRIM($K4433&amp;""))&gt;0,IFERROR(LOOKUP(2,1/((LISTS!$M$2:$M$13&lt;&gt;"")*ISNUMBER(SEARCH(LISTS!$M$2:$M$13,$I4433))),LISTS!$N$2:$N$13),"NO")="SI"),"SI","NO"))</f>
        <v/>
      </c>
      <c r="M4433" s="9">
        <f>IF(COUNTA($A4433:$K4433)=0,"",IF($K4433&lt;&gt;"",IF(COUNTIF($K$19:$K4433,$K4433)&gt;1,"SI","NO"),IF(COUNTIFS($A$19:$A4433,$A4433,$C$19:$C4433,$C4433,$J$19:$J4433,$J4433,$D$19:$D4433,$D4433)&gt;1,"SI","NO")))</f>
        <v/>
      </c>
      <c r="N4433" s="11">
        <f>IF(COUNTA($A4433:$K4433)=0,"",IF(AND($L4433="SI",$M4433="NO"),IFERROR($H4433,0),0))</f>
        <v/>
      </c>
      <c r="O4433" s="9">
        <f>IF(COUNTA($A4433:$K4433)=0,"",IF($M4433="SI","CUFE o factura duplicada dentro del reporte; no se suma dos veces",IF(IFERROR($H4433,0)&lt;=0,"DIAN reporta valor susceptible 0",IF($L4433="NO",IFERROR(LOOKUP(2,1/((LISTS!$M$2:$M$13&lt;&gt;"")*ISNUMBER(SEARCH(LISTS!$M$2:$M$13,$I4433))),LISTS!$O$2:$O$13),"Medio de pago no elegible o no identificado por DIAN"),"Apta automaticamente por pago electronico y base positiva"))))</f>
        <v/>
      </c>
    </row>
    <row r="4434">
      <c r="A4434" s="9" t="n"/>
      <c r="B4434" s="9" t="n"/>
      <c r="C4434" s="12" t="n"/>
      <c r="D4434" s="11" t="n"/>
      <c r="E4434" s="11" t="n"/>
      <c r="F4434" s="11" t="n"/>
      <c r="G4434" s="11" t="n"/>
      <c r="H4434" s="11" t="n"/>
      <c r="I4434" s="9" t="n"/>
      <c r="J4434" s="9" t="n"/>
      <c r="K4434" s="9" t="n"/>
      <c r="L4434" s="9">
        <f>IF(COUNTA($A4434:$K4434)=0,"",IF(AND(IFERROR($H4434,0)&gt;0,LEN(TRIM($K4434&amp;""))&gt;0,IFERROR(LOOKUP(2,1/((LISTS!$M$2:$M$13&lt;&gt;"")*ISNUMBER(SEARCH(LISTS!$M$2:$M$13,$I4434))),LISTS!$N$2:$N$13),"NO")="SI"),"SI","NO"))</f>
        <v/>
      </c>
      <c r="M4434" s="9">
        <f>IF(COUNTA($A4434:$K4434)=0,"",IF($K4434&lt;&gt;"",IF(COUNTIF($K$19:$K4434,$K4434)&gt;1,"SI","NO"),IF(COUNTIFS($A$19:$A4434,$A4434,$C$19:$C4434,$C4434,$J$19:$J4434,$J4434,$D$19:$D4434,$D4434)&gt;1,"SI","NO")))</f>
        <v/>
      </c>
      <c r="N4434" s="11">
        <f>IF(COUNTA($A4434:$K4434)=0,"",IF(AND($L4434="SI",$M4434="NO"),IFERROR($H4434,0),0))</f>
        <v/>
      </c>
      <c r="O4434" s="9">
        <f>IF(COUNTA($A4434:$K4434)=0,"",IF($M4434="SI","CUFE o factura duplicada dentro del reporte; no se suma dos veces",IF(IFERROR($H4434,0)&lt;=0,"DIAN reporta valor susceptible 0",IF($L4434="NO",IFERROR(LOOKUP(2,1/((LISTS!$M$2:$M$13&lt;&gt;"")*ISNUMBER(SEARCH(LISTS!$M$2:$M$13,$I4434))),LISTS!$O$2:$O$13),"Medio de pago no elegible o no identificado por DIAN"),"Apta automaticamente por pago electronico y base positiva"))))</f>
        <v/>
      </c>
    </row>
    <row r="4435">
      <c r="A4435" s="9" t="n"/>
      <c r="B4435" s="9" t="n"/>
      <c r="C4435" s="12" t="n"/>
      <c r="D4435" s="11" t="n"/>
      <c r="E4435" s="11" t="n"/>
      <c r="F4435" s="11" t="n"/>
      <c r="G4435" s="11" t="n"/>
      <c r="H4435" s="11" t="n"/>
      <c r="I4435" s="9" t="n"/>
      <c r="J4435" s="9" t="n"/>
      <c r="K4435" s="9" t="n"/>
      <c r="L4435" s="9">
        <f>IF(COUNTA($A4435:$K4435)=0,"",IF(AND(IFERROR($H4435,0)&gt;0,LEN(TRIM($K4435&amp;""))&gt;0,IFERROR(LOOKUP(2,1/((LISTS!$M$2:$M$13&lt;&gt;"")*ISNUMBER(SEARCH(LISTS!$M$2:$M$13,$I4435))),LISTS!$N$2:$N$13),"NO")="SI"),"SI","NO"))</f>
        <v/>
      </c>
      <c r="M4435" s="9">
        <f>IF(COUNTA($A4435:$K4435)=0,"",IF($K4435&lt;&gt;"",IF(COUNTIF($K$19:$K4435,$K4435)&gt;1,"SI","NO"),IF(COUNTIFS($A$19:$A4435,$A4435,$C$19:$C4435,$C4435,$J$19:$J4435,$J4435,$D$19:$D4435,$D4435)&gt;1,"SI","NO")))</f>
        <v/>
      </c>
      <c r="N4435" s="11">
        <f>IF(COUNTA($A4435:$K4435)=0,"",IF(AND($L4435="SI",$M4435="NO"),IFERROR($H4435,0),0))</f>
        <v/>
      </c>
      <c r="O4435" s="9">
        <f>IF(COUNTA($A4435:$K4435)=0,"",IF($M4435="SI","CUFE o factura duplicada dentro del reporte; no se suma dos veces",IF(IFERROR($H4435,0)&lt;=0,"DIAN reporta valor susceptible 0",IF($L4435="NO",IFERROR(LOOKUP(2,1/((LISTS!$M$2:$M$13&lt;&gt;"")*ISNUMBER(SEARCH(LISTS!$M$2:$M$13,$I4435))),LISTS!$O$2:$O$13),"Medio de pago no elegible o no identificado por DIAN"),"Apta automaticamente por pago electronico y base positiva"))))</f>
        <v/>
      </c>
    </row>
    <row r="4436">
      <c r="A4436" s="9" t="n"/>
      <c r="B4436" s="9" t="n"/>
      <c r="C4436" s="12" t="n"/>
      <c r="D4436" s="11" t="n"/>
      <c r="E4436" s="11" t="n"/>
      <c r="F4436" s="11" t="n"/>
      <c r="G4436" s="11" t="n"/>
      <c r="H4436" s="11" t="n"/>
      <c r="I4436" s="9" t="n"/>
      <c r="J4436" s="9" t="n"/>
      <c r="K4436" s="9" t="n"/>
      <c r="L4436" s="9">
        <f>IF(COUNTA($A4436:$K4436)=0,"",IF(AND(IFERROR($H4436,0)&gt;0,LEN(TRIM($K4436&amp;""))&gt;0,IFERROR(LOOKUP(2,1/((LISTS!$M$2:$M$13&lt;&gt;"")*ISNUMBER(SEARCH(LISTS!$M$2:$M$13,$I4436))),LISTS!$N$2:$N$13),"NO")="SI"),"SI","NO"))</f>
        <v/>
      </c>
      <c r="M4436" s="9">
        <f>IF(COUNTA($A4436:$K4436)=0,"",IF($K4436&lt;&gt;"",IF(COUNTIF($K$19:$K4436,$K4436)&gt;1,"SI","NO"),IF(COUNTIFS($A$19:$A4436,$A4436,$C$19:$C4436,$C4436,$J$19:$J4436,$J4436,$D$19:$D4436,$D4436)&gt;1,"SI","NO")))</f>
        <v/>
      </c>
      <c r="N4436" s="11">
        <f>IF(COUNTA($A4436:$K4436)=0,"",IF(AND($L4436="SI",$M4436="NO"),IFERROR($H4436,0),0))</f>
        <v/>
      </c>
      <c r="O4436" s="9">
        <f>IF(COUNTA($A4436:$K4436)=0,"",IF($M4436="SI","CUFE o factura duplicada dentro del reporte; no se suma dos veces",IF(IFERROR($H4436,0)&lt;=0,"DIAN reporta valor susceptible 0",IF($L4436="NO",IFERROR(LOOKUP(2,1/((LISTS!$M$2:$M$13&lt;&gt;"")*ISNUMBER(SEARCH(LISTS!$M$2:$M$13,$I4436))),LISTS!$O$2:$O$13),"Medio de pago no elegible o no identificado por DIAN"),"Apta automaticamente por pago electronico y base positiva"))))</f>
        <v/>
      </c>
    </row>
    <row r="4437">
      <c r="A4437" s="9" t="n"/>
      <c r="B4437" s="9" t="n"/>
      <c r="C4437" s="12" t="n"/>
      <c r="D4437" s="11" t="n"/>
      <c r="E4437" s="11" t="n"/>
      <c r="F4437" s="11" t="n"/>
      <c r="G4437" s="11" t="n"/>
      <c r="H4437" s="11" t="n"/>
      <c r="I4437" s="9" t="n"/>
      <c r="J4437" s="9" t="n"/>
      <c r="K4437" s="9" t="n"/>
      <c r="L4437" s="9">
        <f>IF(COUNTA($A4437:$K4437)=0,"",IF(AND(IFERROR($H4437,0)&gt;0,LEN(TRIM($K4437&amp;""))&gt;0,IFERROR(LOOKUP(2,1/((LISTS!$M$2:$M$13&lt;&gt;"")*ISNUMBER(SEARCH(LISTS!$M$2:$M$13,$I4437))),LISTS!$N$2:$N$13),"NO")="SI"),"SI","NO"))</f>
        <v/>
      </c>
      <c r="M4437" s="9">
        <f>IF(COUNTA($A4437:$K4437)=0,"",IF($K4437&lt;&gt;"",IF(COUNTIF($K$19:$K4437,$K4437)&gt;1,"SI","NO"),IF(COUNTIFS($A$19:$A4437,$A4437,$C$19:$C4437,$C4437,$J$19:$J4437,$J4437,$D$19:$D4437,$D4437)&gt;1,"SI","NO")))</f>
        <v/>
      </c>
      <c r="N4437" s="11">
        <f>IF(COUNTA($A4437:$K4437)=0,"",IF(AND($L4437="SI",$M4437="NO"),IFERROR($H4437,0),0))</f>
        <v/>
      </c>
      <c r="O4437" s="9">
        <f>IF(COUNTA($A4437:$K4437)=0,"",IF($M4437="SI","CUFE o factura duplicada dentro del reporte; no se suma dos veces",IF(IFERROR($H4437,0)&lt;=0,"DIAN reporta valor susceptible 0",IF($L4437="NO",IFERROR(LOOKUP(2,1/((LISTS!$M$2:$M$13&lt;&gt;"")*ISNUMBER(SEARCH(LISTS!$M$2:$M$13,$I4437))),LISTS!$O$2:$O$13),"Medio de pago no elegible o no identificado por DIAN"),"Apta automaticamente por pago electronico y base positiva"))))</f>
        <v/>
      </c>
    </row>
    <row r="4438">
      <c r="A4438" s="9" t="n"/>
      <c r="B4438" s="9" t="n"/>
      <c r="C4438" s="12" t="n"/>
      <c r="D4438" s="11" t="n"/>
      <c r="E4438" s="11" t="n"/>
      <c r="F4438" s="11" t="n"/>
      <c r="G4438" s="11" t="n"/>
      <c r="H4438" s="11" t="n"/>
      <c r="I4438" s="9" t="n"/>
      <c r="J4438" s="9" t="n"/>
      <c r="K4438" s="9" t="n"/>
      <c r="L4438" s="9">
        <f>IF(COUNTA($A4438:$K4438)=0,"",IF(AND(IFERROR($H4438,0)&gt;0,LEN(TRIM($K4438&amp;""))&gt;0,IFERROR(LOOKUP(2,1/((LISTS!$M$2:$M$13&lt;&gt;"")*ISNUMBER(SEARCH(LISTS!$M$2:$M$13,$I4438))),LISTS!$N$2:$N$13),"NO")="SI"),"SI","NO"))</f>
        <v/>
      </c>
      <c r="M4438" s="9">
        <f>IF(COUNTA($A4438:$K4438)=0,"",IF($K4438&lt;&gt;"",IF(COUNTIF($K$19:$K4438,$K4438)&gt;1,"SI","NO"),IF(COUNTIFS($A$19:$A4438,$A4438,$C$19:$C4438,$C4438,$J$19:$J4438,$J4438,$D$19:$D4438,$D4438)&gt;1,"SI","NO")))</f>
        <v/>
      </c>
      <c r="N4438" s="11">
        <f>IF(COUNTA($A4438:$K4438)=0,"",IF(AND($L4438="SI",$M4438="NO"),IFERROR($H4438,0),0))</f>
        <v/>
      </c>
      <c r="O4438" s="9">
        <f>IF(COUNTA($A4438:$K4438)=0,"",IF($M4438="SI","CUFE o factura duplicada dentro del reporte; no se suma dos veces",IF(IFERROR($H4438,0)&lt;=0,"DIAN reporta valor susceptible 0",IF($L4438="NO",IFERROR(LOOKUP(2,1/((LISTS!$M$2:$M$13&lt;&gt;"")*ISNUMBER(SEARCH(LISTS!$M$2:$M$13,$I4438))),LISTS!$O$2:$O$13),"Medio de pago no elegible o no identificado por DIAN"),"Apta automaticamente por pago electronico y base positiva"))))</f>
        <v/>
      </c>
    </row>
    <row r="4439">
      <c r="A4439" s="9" t="n"/>
      <c r="B4439" s="9" t="n"/>
      <c r="C4439" s="12" t="n"/>
      <c r="D4439" s="11" t="n"/>
      <c r="E4439" s="11" t="n"/>
      <c r="F4439" s="11" t="n"/>
      <c r="G4439" s="11" t="n"/>
      <c r="H4439" s="11" t="n"/>
      <c r="I4439" s="9" t="n"/>
      <c r="J4439" s="9" t="n"/>
      <c r="K4439" s="9" t="n"/>
      <c r="L4439" s="9">
        <f>IF(COUNTA($A4439:$K4439)=0,"",IF(AND(IFERROR($H4439,0)&gt;0,LEN(TRIM($K4439&amp;""))&gt;0,IFERROR(LOOKUP(2,1/((LISTS!$M$2:$M$13&lt;&gt;"")*ISNUMBER(SEARCH(LISTS!$M$2:$M$13,$I4439))),LISTS!$N$2:$N$13),"NO")="SI"),"SI","NO"))</f>
        <v/>
      </c>
      <c r="M4439" s="9">
        <f>IF(COUNTA($A4439:$K4439)=0,"",IF($K4439&lt;&gt;"",IF(COUNTIF($K$19:$K4439,$K4439)&gt;1,"SI","NO"),IF(COUNTIFS($A$19:$A4439,$A4439,$C$19:$C4439,$C4439,$J$19:$J4439,$J4439,$D$19:$D4439,$D4439)&gt;1,"SI","NO")))</f>
        <v/>
      </c>
      <c r="N4439" s="11">
        <f>IF(COUNTA($A4439:$K4439)=0,"",IF(AND($L4439="SI",$M4439="NO"),IFERROR($H4439,0),0))</f>
        <v/>
      </c>
      <c r="O4439" s="9">
        <f>IF(COUNTA($A4439:$K4439)=0,"",IF($M4439="SI","CUFE o factura duplicada dentro del reporte; no se suma dos veces",IF(IFERROR($H4439,0)&lt;=0,"DIAN reporta valor susceptible 0",IF($L4439="NO",IFERROR(LOOKUP(2,1/((LISTS!$M$2:$M$13&lt;&gt;"")*ISNUMBER(SEARCH(LISTS!$M$2:$M$13,$I4439))),LISTS!$O$2:$O$13),"Medio de pago no elegible o no identificado por DIAN"),"Apta automaticamente por pago electronico y base positiva"))))</f>
        <v/>
      </c>
    </row>
    <row r="4440">
      <c r="A4440" s="9" t="n"/>
      <c r="B4440" s="9" t="n"/>
      <c r="C4440" s="12" t="n"/>
      <c r="D4440" s="11" t="n"/>
      <c r="E4440" s="11" t="n"/>
      <c r="F4440" s="11" t="n"/>
      <c r="G4440" s="11" t="n"/>
      <c r="H4440" s="11" t="n"/>
      <c r="I4440" s="9" t="n"/>
      <c r="J4440" s="9" t="n"/>
      <c r="K4440" s="9" t="n"/>
      <c r="L4440" s="9">
        <f>IF(COUNTA($A4440:$K4440)=0,"",IF(AND(IFERROR($H4440,0)&gt;0,LEN(TRIM($K4440&amp;""))&gt;0,IFERROR(LOOKUP(2,1/((LISTS!$M$2:$M$13&lt;&gt;"")*ISNUMBER(SEARCH(LISTS!$M$2:$M$13,$I4440))),LISTS!$N$2:$N$13),"NO")="SI"),"SI","NO"))</f>
        <v/>
      </c>
      <c r="M4440" s="9">
        <f>IF(COUNTA($A4440:$K4440)=0,"",IF($K4440&lt;&gt;"",IF(COUNTIF($K$19:$K4440,$K4440)&gt;1,"SI","NO"),IF(COUNTIFS($A$19:$A4440,$A4440,$C$19:$C4440,$C4440,$J$19:$J4440,$J4440,$D$19:$D4440,$D4440)&gt;1,"SI","NO")))</f>
        <v/>
      </c>
      <c r="N4440" s="11">
        <f>IF(COUNTA($A4440:$K4440)=0,"",IF(AND($L4440="SI",$M4440="NO"),IFERROR($H4440,0),0))</f>
        <v/>
      </c>
      <c r="O4440" s="9">
        <f>IF(COUNTA($A4440:$K4440)=0,"",IF($M4440="SI","CUFE o factura duplicada dentro del reporte; no se suma dos veces",IF(IFERROR($H4440,0)&lt;=0,"DIAN reporta valor susceptible 0",IF($L4440="NO",IFERROR(LOOKUP(2,1/((LISTS!$M$2:$M$13&lt;&gt;"")*ISNUMBER(SEARCH(LISTS!$M$2:$M$13,$I4440))),LISTS!$O$2:$O$13),"Medio de pago no elegible o no identificado por DIAN"),"Apta automaticamente por pago electronico y base positiva"))))</f>
        <v/>
      </c>
    </row>
    <row r="4441">
      <c r="A4441" s="9" t="n"/>
      <c r="B4441" s="9" t="n"/>
      <c r="C4441" s="12" t="n"/>
      <c r="D4441" s="11" t="n"/>
      <c r="E4441" s="11" t="n"/>
      <c r="F4441" s="11" t="n"/>
      <c r="G4441" s="11" t="n"/>
      <c r="H4441" s="11" t="n"/>
      <c r="I4441" s="9" t="n"/>
      <c r="J4441" s="9" t="n"/>
      <c r="K4441" s="9" t="n"/>
      <c r="L4441" s="9">
        <f>IF(COUNTA($A4441:$K4441)=0,"",IF(AND(IFERROR($H4441,0)&gt;0,LEN(TRIM($K4441&amp;""))&gt;0,IFERROR(LOOKUP(2,1/((LISTS!$M$2:$M$13&lt;&gt;"")*ISNUMBER(SEARCH(LISTS!$M$2:$M$13,$I4441))),LISTS!$N$2:$N$13),"NO")="SI"),"SI","NO"))</f>
        <v/>
      </c>
      <c r="M4441" s="9">
        <f>IF(COUNTA($A4441:$K4441)=0,"",IF($K4441&lt;&gt;"",IF(COUNTIF($K$19:$K4441,$K4441)&gt;1,"SI","NO"),IF(COUNTIFS($A$19:$A4441,$A4441,$C$19:$C4441,$C4441,$J$19:$J4441,$J4441,$D$19:$D4441,$D4441)&gt;1,"SI","NO")))</f>
        <v/>
      </c>
      <c r="N4441" s="11">
        <f>IF(COUNTA($A4441:$K4441)=0,"",IF(AND($L4441="SI",$M4441="NO"),IFERROR($H4441,0),0))</f>
        <v/>
      </c>
      <c r="O4441" s="9">
        <f>IF(COUNTA($A4441:$K4441)=0,"",IF($M4441="SI","CUFE o factura duplicada dentro del reporte; no se suma dos veces",IF(IFERROR($H4441,0)&lt;=0,"DIAN reporta valor susceptible 0",IF($L4441="NO",IFERROR(LOOKUP(2,1/((LISTS!$M$2:$M$13&lt;&gt;"")*ISNUMBER(SEARCH(LISTS!$M$2:$M$13,$I4441))),LISTS!$O$2:$O$13),"Medio de pago no elegible o no identificado por DIAN"),"Apta automaticamente por pago electronico y base positiva"))))</f>
        <v/>
      </c>
    </row>
    <row r="4442">
      <c r="A4442" s="9" t="n"/>
      <c r="B4442" s="9" t="n"/>
      <c r="C4442" s="12" t="n"/>
      <c r="D4442" s="11" t="n"/>
      <c r="E4442" s="11" t="n"/>
      <c r="F4442" s="11" t="n"/>
      <c r="G4442" s="11" t="n"/>
      <c r="H4442" s="11" t="n"/>
      <c r="I4442" s="9" t="n"/>
      <c r="J4442" s="9" t="n"/>
      <c r="K4442" s="9" t="n"/>
      <c r="L4442" s="9">
        <f>IF(COUNTA($A4442:$K4442)=0,"",IF(AND(IFERROR($H4442,0)&gt;0,LEN(TRIM($K4442&amp;""))&gt;0,IFERROR(LOOKUP(2,1/((LISTS!$M$2:$M$13&lt;&gt;"")*ISNUMBER(SEARCH(LISTS!$M$2:$M$13,$I4442))),LISTS!$N$2:$N$13),"NO")="SI"),"SI","NO"))</f>
        <v/>
      </c>
      <c r="M4442" s="9">
        <f>IF(COUNTA($A4442:$K4442)=0,"",IF($K4442&lt;&gt;"",IF(COUNTIF($K$19:$K4442,$K4442)&gt;1,"SI","NO"),IF(COUNTIFS($A$19:$A4442,$A4442,$C$19:$C4442,$C4442,$J$19:$J4442,$J4442,$D$19:$D4442,$D4442)&gt;1,"SI","NO")))</f>
        <v/>
      </c>
      <c r="N4442" s="11">
        <f>IF(COUNTA($A4442:$K4442)=0,"",IF(AND($L4442="SI",$M4442="NO"),IFERROR($H4442,0),0))</f>
        <v/>
      </c>
      <c r="O4442" s="9">
        <f>IF(COUNTA($A4442:$K4442)=0,"",IF($M4442="SI","CUFE o factura duplicada dentro del reporte; no se suma dos veces",IF(IFERROR($H4442,0)&lt;=0,"DIAN reporta valor susceptible 0",IF($L4442="NO",IFERROR(LOOKUP(2,1/((LISTS!$M$2:$M$13&lt;&gt;"")*ISNUMBER(SEARCH(LISTS!$M$2:$M$13,$I4442))),LISTS!$O$2:$O$13),"Medio de pago no elegible o no identificado por DIAN"),"Apta automaticamente por pago electronico y base positiva"))))</f>
        <v/>
      </c>
    </row>
    <row r="4443">
      <c r="A4443" s="9" t="n"/>
      <c r="B4443" s="9" t="n"/>
      <c r="C4443" s="12" t="n"/>
      <c r="D4443" s="11" t="n"/>
      <c r="E4443" s="11" t="n"/>
      <c r="F4443" s="11" t="n"/>
      <c r="G4443" s="11" t="n"/>
      <c r="H4443" s="11" t="n"/>
      <c r="I4443" s="9" t="n"/>
      <c r="J4443" s="9" t="n"/>
      <c r="K4443" s="9" t="n"/>
      <c r="L4443" s="9">
        <f>IF(COUNTA($A4443:$K4443)=0,"",IF(AND(IFERROR($H4443,0)&gt;0,LEN(TRIM($K4443&amp;""))&gt;0,IFERROR(LOOKUP(2,1/((LISTS!$M$2:$M$13&lt;&gt;"")*ISNUMBER(SEARCH(LISTS!$M$2:$M$13,$I4443))),LISTS!$N$2:$N$13),"NO")="SI"),"SI","NO"))</f>
        <v/>
      </c>
      <c r="M4443" s="9">
        <f>IF(COUNTA($A4443:$K4443)=0,"",IF($K4443&lt;&gt;"",IF(COUNTIF($K$19:$K4443,$K4443)&gt;1,"SI","NO"),IF(COUNTIFS($A$19:$A4443,$A4443,$C$19:$C4443,$C4443,$J$19:$J4443,$J4443,$D$19:$D4443,$D4443)&gt;1,"SI","NO")))</f>
        <v/>
      </c>
      <c r="N4443" s="11">
        <f>IF(COUNTA($A4443:$K4443)=0,"",IF(AND($L4443="SI",$M4443="NO"),IFERROR($H4443,0),0))</f>
        <v/>
      </c>
      <c r="O4443" s="9">
        <f>IF(COUNTA($A4443:$K4443)=0,"",IF($M4443="SI","CUFE o factura duplicada dentro del reporte; no se suma dos veces",IF(IFERROR($H4443,0)&lt;=0,"DIAN reporta valor susceptible 0",IF($L4443="NO",IFERROR(LOOKUP(2,1/((LISTS!$M$2:$M$13&lt;&gt;"")*ISNUMBER(SEARCH(LISTS!$M$2:$M$13,$I4443))),LISTS!$O$2:$O$13),"Medio de pago no elegible o no identificado por DIAN"),"Apta automaticamente por pago electronico y base positiva"))))</f>
        <v/>
      </c>
    </row>
    <row r="4444">
      <c r="A4444" s="9" t="n"/>
      <c r="B4444" s="9" t="n"/>
      <c r="C4444" s="12" t="n"/>
      <c r="D4444" s="11" t="n"/>
      <c r="E4444" s="11" t="n"/>
      <c r="F4444" s="11" t="n"/>
      <c r="G4444" s="11" t="n"/>
      <c r="H4444" s="11" t="n"/>
      <c r="I4444" s="9" t="n"/>
      <c r="J4444" s="9" t="n"/>
      <c r="K4444" s="9" t="n"/>
      <c r="L4444" s="9">
        <f>IF(COUNTA($A4444:$K4444)=0,"",IF(AND(IFERROR($H4444,0)&gt;0,LEN(TRIM($K4444&amp;""))&gt;0,IFERROR(LOOKUP(2,1/((LISTS!$M$2:$M$13&lt;&gt;"")*ISNUMBER(SEARCH(LISTS!$M$2:$M$13,$I4444))),LISTS!$N$2:$N$13),"NO")="SI"),"SI","NO"))</f>
        <v/>
      </c>
      <c r="M4444" s="9">
        <f>IF(COUNTA($A4444:$K4444)=0,"",IF($K4444&lt;&gt;"",IF(COUNTIF($K$19:$K4444,$K4444)&gt;1,"SI","NO"),IF(COUNTIFS($A$19:$A4444,$A4444,$C$19:$C4444,$C4444,$J$19:$J4444,$J4444,$D$19:$D4444,$D4444)&gt;1,"SI","NO")))</f>
        <v/>
      </c>
      <c r="N4444" s="11">
        <f>IF(COUNTA($A4444:$K4444)=0,"",IF(AND($L4444="SI",$M4444="NO"),IFERROR($H4444,0),0))</f>
        <v/>
      </c>
      <c r="O4444" s="9">
        <f>IF(COUNTA($A4444:$K4444)=0,"",IF($M4444="SI","CUFE o factura duplicada dentro del reporte; no se suma dos veces",IF(IFERROR($H4444,0)&lt;=0,"DIAN reporta valor susceptible 0",IF($L4444="NO",IFERROR(LOOKUP(2,1/((LISTS!$M$2:$M$13&lt;&gt;"")*ISNUMBER(SEARCH(LISTS!$M$2:$M$13,$I4444))),LISTS!$O$2:$O$13),"Medio de pago no elegible o no identificado por DIAN"),"Apta automaticamente por pago electronico y base positiva"))))</f>
        <v/>
      </c>
    </row>
    <row r="4445">
      <c r="A4445" s="9" t="n"/>
      <c r="B4445" s="9" t="n"/>
      <c r="C4445" s="12" t="n"/>
      <c r="D4445" s="11" t="n"/>
      <c r="E4445" s="11" t="n"/>
      <c r="F4445" s="11" t="n"/>
      <c r="G4445" s="11" t="n"/>
      <c r="H4445" s="11" t="n"/>
      <c r="I4445" s="9" t="n"/>
      <c r="J4445" s="9" t="n"/>
      <c r="K4445" s="9" t="n"/>
      <c r="L4445" s="9">
        <f>IF(COUNTA($A4445:$K4445)=0,"",IF(AND(IFERROR($H4445,0)&gt;0,LEN(TRIM($K4445&amp;""))&gt;0,IFERROR(LOOKUP(2,1/((LISTS!$M$2:$M$13&lt;&gt;"")*ISNUMBER(SEARCH(LISTS!$M$2:$M$13,$I4445))),LISTS!$N$2:$N$13),"NO")="SI"),"SI","NO"))</f>
        <v/>
      </c>
      <c r="M4445" s="9">
        <f>IF(COUNTA($A4445:$K4445)=0,"",IF($K4445&lt;&gt;"",IF(COUNTIF($K$19:$K4445,$K4445)&gt;1,"SI","NO"),IF(COUNTIFS($A$19:$A4445,$A4445,$C$19:$C4445,$C4445,$J$19:$J4445,$J4445,$D$19:$D4445,$D4445)&gt;1,"SI","NO")))</f>
        <v/>
      </c>
      <c r="N4445" s="11">
        <f>IF(COUNTA($A4445:$K4445)=0,"",IF(AND($L4445="SI",$M4445="NO"),IFERROR($H4445,0),0))</f>
        <v/>
      </c>
      <c r="O4445" s="9">
        <f>IF(COUNTA($A4445:$K4445)=0,"",IF($M4445="SI","CUFE o factura duplicada dentro del reporte; no se suma dos veces",IF(IFERROR($H4445,0)&lt;=0,"DIAN reporta valor susceptible 0",IF($L4445="NO",IFERROR(LOOKUP(2,1/((LISTS!$M$2:$M$13&lt;&gt;"")*ISNUMBER(SEARCH(LISTS!$M$2:$M$13,$I4445))),LISTS!$O$2:$O$13),"Medio de pago no elegible o no identificado por DIAN"),"Apta automaticamente por pago electronico y base positiva"))))</f>
        <v/>
      </c>
    </row>
    <row r="4446">
      <c r="A4446" s="9" t="n"/>
      <c r="B4446" s="9" t="n"/>
      <c r="C4446" s="12" t="n"/>
      <c r="D4446" s="11" t="n"/>
      <c r="E4446" s="11" t="n"/>
      <c r="F4446" s="11" t="n"/>
      <c r="G4446" s="11" t="n"/>
      <c r="H4446" s="11" t="n"/>
      <c r="I4446" s="9" t="n"/>
      <c r="J4446" s="9" t="n"/>
      <c r="K4446" s="9" t="n"/>
      <c r="L4446" s="9">
        <f>IF(COUNTA($A4446:$K4446)=0,"",IF(AND(IFERROR($H4446,0)&gt;0,LEN(TRIM($K4446&amp;""))&gt;0,IFERROR(LOOKUP(2,1/((LISTS!$M$2:$M$13&lt;&gt;"")*ISNUMBER(SEARCH(LISTS!$M$2:$M$13,$I4446))),LISTS!$N$2:$N$13),"NO")="SI"),"SI","NO"))</f>
        <v/>
      </c>
      <c r="M4446" s="9">
        <f>IF(COUNTA($A4446:$K4446)=0,"",IF($K4446&lt;&gt;"",IF(COUNTIF($K$19:$K4446,$K4446)&gt;1,"SI","NO"),IF(COUNTIFS($A$19:$A4446,$A4446,$C$19:$C4446,$C4446,$J$19:$J4446,$J4446,$D$19:$D4446,$D4446)&gt;1,"SI","NO")))</f>
        <v/>
      </c>
      <c r="N4446" s="11">
        <f>IF(COUNTA($A4446:$K4446)=0,"",IF(AND($L4446="SI",$M4446="NO"),IFERROR($H4446,0),0))</f>
        <v/>
      </c>
      <c r="O4446" s="9">
        <f>IF(COUNTA($A4446:$K4446)=0,"",IF($M4446="SI","CUFE o factura duplicada dentro del reporte; no se suma dos veces",IF(IFERROR($H4446,0)&lt;=0,"DIAN reporta valor susceptible 0",IF($L4446="NO",IFERROR(LOOKUP(2,1/((LISTS!$M$2:$M$13&lt;&gt;"")*ISNUMBER(SEARCH(LISTS!$M$2:$M$13,$I4446))),LISTS!$O$2:$O$13),"Medio de pago no elegible o no identificado por DIAN"),"Apta automaticamente por pago electronico y base positiva"))))</f>
        <v/>
      </c>
    </row>
    <row r="4447">
      <c r="A4447" s="9" t="n"/>
      <c r="B4447" s="9" t="n"/>
      <c r="C4447" s="12" t="n"/>
      <c r="D4447" s="11" t="n"/>
      <c r="E4447" s="11" t="n"/>
      <c r="F4447" s="11" t="n"/>
      <c r="G4447" s="11" t="n"/>
      <c r="H4447" s="11" t="n"/>
      <c r="I4447" s="9" t="n"/>
      <c r="J4447" s="9" t="n"/>
      <c r="K4447" s="9" t="n"/>
      <c r="L4447" s="9">
        <f>IF(COUNTA($A4447:$K4447)=0,"",IF(AND(IFERROR($H4447,0)&gt;0,LEN(TRIM($K4447&amp;""))&gt;0,IFERROR(LOOKUP(2,1/((LISTS!$M$2:$M$13&lt;&gt;"")*ISNUMBER(SEARCH(LISTS!$M$2:$M$13,$I4447))),LISTS!$N$2:$N$13),"NO")="SI"),"SI","NO"))</f>
        <v/>
      </c>
      <c r="M4447" s="9">
        <f>IF(COUNTA($A4447:$K4447)=0,"",IF($K4447&lt;&gt;"",IF(COUNTIF($K$19:$K4447,$K4447)&gt;1,"SI","NO"),IF(COUNTIFS($A$19:$A4447,$A4447,$C$19:$C4447,$C4447,$J$19:$J4447,$J4447,$D$19:$D4447,$D4447)&gt;1,"SI","NO")))</f>
        <v/>
      </c>
      <c r="N4447" s="11">
        <f>IF(COUNTA($A4447:$K4447)=0,"",IF(AND($L4447="SI",$M4447="NO"),IFERROR($H4447,0),0))</f>
        <v/>
      </c>
      <c r="O4447" s="9">
        <f>IF(COUNTA($A4447:$K4447)=0,"",IF($M4447="SI","CUFE o factura duplicada dentro del reporte; no se suma dos veces",IF(IFERROR($H4447,0)&lt;=0,"DIAN reporta valor susceptible 0",IF($L4447="NO",IFERROR(LOOKUP(2,1/((LISTS!$M$2:$M$13&lt;&gt;"")*ISNUMBER(SEARCH(LISTS!$M$2:$M$13,$I4447))),LISTS!$O$2:$O$13),"Medio de pago no elegible o no identificado por DIAN"),"Apta automaticamente por pago electronico y base positiva"))))</f>
        <v/>
      </c>
    </row>
    <row r="4448">
      <c r="A4448" s="9" t="n"/>
      <c r="B4448" s="9" t="n"/>
      <c r="C4448" s="12" t="n"/>
      <c r="D4448" s="11" t="n"/>
      <c r="E4448" s="11" t="n"/>
      <c r="F4448" s="11" t="n"/>
      <c r="G4448" s="11" t="n"/>
      <c r="H4448" s="11" t="n"/>
      <c r="I4448" s="9" t="n"/>
      <c r="J4448" s="9" t="n"/>
      <c r="K4448" s="9" t="n"/>
      <c r="L4448" s="9">
        <f>IF(COUNTA($A4448:$K4448)=0,"",IF(AND(IFERROR($H4448,0)&gt;0,LEN(TRIM($K4448&amp;""))&gt;0,IFERROR(LOOKUP(2,1/((LISTS!$M$2:$M$13&lt;&gt;"")*ISNUMBER(SEARCH(LISTS!$M$2:$M$13,$I4448))),LISTS!$N$2:$N$13),"NO")="SI"),"SI","NO"))</f>
        <v/>
      </c>
      <c r="M4448" s="9">
        <f>IF(COUNTA($A4448:$K4448)=0,"",IF($K4448&lt;&gt;"",IF(COUNTIF($K$19:$K4448,$K4448)&gt;1,"SI","NO"),IF(COUNTIFS($A$19:$A4448,$A4448,$C$19:$C4448,$C4448,$J$19:$J4448,$J4448,$D$19:$D4448,$D4448)&gt;1,"SI","NO")))</f>
        <v/>
      </c>
      <c r="N4448" s="11">
        <f>IF(COUNTA($A4448:$K4448)=0,"",IF(AND($L4448="SI",$M4448="NO"),IFERROR($H4448,0),0))</f>
        <v/>
      </c>
      <c r="O4448" s="9">
        <f>IF(COUNTA($A4448:$K4448)=0,"",IF($M4448="SI","CUFE o factura duplicada dentro del reporte; no se suma dos veces",IF(IFERROR($H4448,0)&lt;=0,"DIAN reporta valor susceptible 0",IF($L4448="NO",IFERROR(LOOKUP(2,1/((LISTS!$M$2:$M$13&lt;&gt;"")*ISNUMBER(SEARCH(LISTS!$M$2:$M$13,$I4448))),LISTS!$O$2:$O$13),"Medio de pago no elegible o no identificado por DIAN"),"Apta automaticamente por pago electronico y base positiva"))))</f>
        <v/>
      </c>
    </row>
    <row r="4449">
      <c r="A4449" s="9" t="n"/>
      <c r="B4449" s="9" t="n"/>
      <c r="C4449" s="12" t="n"/>
      <c r="D4449" s="11" t="n"/>
      <c r="E4449" s="11" t="n"/>
      <c r="F4449" s="11" t="n"/>
      <c r="G4449" s="11" t="n"/>
      <c r="H4449" s="11" t="n"/>
      <c r="I4449" s="9" t="n"/>
      <c r="J4449" s="9" t="n"/>
      <c r="K4449" s="9" t="n"/>
      <c r="L4449" s="9">
        <f>IF(COUNTA($A4449:$K4449)=0,"",IF(AND(IFERROR($H4449,0)&gt;0,LEN(TRIM($K4449&amp;""))&gt;0,IFERROR(LOOKUP(2,1/((LISTS!$M$2:$M$13&lt;&gt;"")*ISNUMBER(SEARCH(LISTS!$M$2:$M$13,$I4449))),LISTS!$N$2:$N$13),"NO")="SI"),"SI","NO"))</f>
        <v/>
      </c>
      <c r="M4449" s="9">
        <f>IF(COUNTA($A4449:$K4449)=0,"",IF($K4449&lt;&gt;"",IF(COUNTIF($K$19:$K4449,$K4449)&gt;1,"SI","NO"),IF(COUNTIFS($A$19:$A4449,$A4449,$C$19:$C4449,$C4449,$J$19:$J4449,$J4449,$D$19:$D4449,$D4449)&gt;1,"SI","NO")))</f>
        <v/>
      </c>
      <c r="N4449" s="11">
        <f>IF(COUNTA($A4449:$K4449)=0,"",IF(AND($L4449="SI",$M4449="NO"),IFERROR($H4449,0),0))</f>
        <v/>
      </c>
      <c r="O4449" s="9">
        <f>IF(COUNTA($A4449:$K4449)=0,"",IF($M4449="SI","CUFE o factura duplicada dentro del reporte; no se suma dos veces",IF(IFERROR($H4449,0)&lt;=0,"DIAN reporta valor susceptible 0",IF($L4449="NO",IFERROR(LOOKUP(2,1/((LISTS!$M$2:$M$13&lt;&gt;"")*ISNUMBER(SEARCH(LISTS!$M$2:$M$13,$I4449))),LISTS!$O$2:$O$13),"Medio de pago no elegible o no identificado por DIAN"),"Apta automaticamente por pago electronico y base positiva"))))</f>
        <v/>
      </c>
    </row>
    <row r="4450">
      <c r="A4450" s="9" t="n"/>
      <c r="B4450" s="9" t="n"/>
      <c r="C4450" s="12" t="n"/>
      <c r="D4450" s="11" t="n"/>
      <c r="E4450" s="11" t="n"/>
      <c r="F4450" s="11" t="n"/>
      <c r="G4450" s="11" t="n"/>
      <c r="H4450" s="11" t="n"/>
      <c r="I4450" s="9" t="n"/>
      <c r="J4450" s="9" t="n"/>
      <c r="K4450" s="9" t="n"/>
      <c r="L4450" s="9">
        <f>IF(COUNTA($A4450:$K4450)=0,"",IF(AND(IFERROR($H4450,0)&gt;0,LEN(TRIM($K4450&amp;""))&gt;0,IFERROR(LOOKUP(2,1/((LISTS!$M$2:$M$13&lt;&gt;"")*ISNUMBER(SEARCH(LISTS!$M$2:$M$13,$I4450))),LISTS!$N$2:$N$13),"NO")="SI"),"SI","NO"))</f>
        <v/>
      </c>
      <c r="M4450" s="9">
        <f>IF(COUNTA($A4450:$K4450)=0,"",IF($K4450&lt;&gt;"",IF(COUNTIF($K$19:$K4450,$K4450)&gt;1,"SI","NO"),IF(COUNTIFS($A$19:$A4450,$A4450,$C$19:$C4450,$C4450,$J$19:$J4450,$J4450,$D$19:$D4450,$D4450)&gt;1,"SI","NO")))</f>
        <v/>
      </c>
      <c r="N4450" s="11">
        <f>IF(COUNTA($A4450:$K4450)=0,"",IF(AND($L4450="SI",$M4450="NO"),IFERROR($H4450,0),0))</f>
        <v/>
      </c>
      <c r="O4450" s="9">
        <f>IF(COUNTA($A4450:$K4450)=0,"",IF($M4450="SI","CUFE o factura duplicada dentro del reporte; no se suma dos veces",IF(IFERROR($H4450,0)&lt;=0,"DIAN reporta valor susceptible 0",IF($L4450="NO",IFERROR(LOOKUP(2,1/((LISTS!$M$2:$M$13&lt;&gt;"")*ISNUMBER(SEARCH(LISTS!$M$2:$M$13,$I4450))),LISTS!$O$2:$O$13),"Medio de pago no elegible o no identificado por DIAN"),"Apta automaticamente por pago electronico y base positiva"))))</f>
        <v/>
      </c>
    </row>
    <row r="4451">
      <c r="A4451" s="9" t="n"/>
      <c r="B4451" s="9" t="n"/>
      <c r="C4451" s="12" t="n"/>
      <c r="D4451" s="11" t="n"/>
      <c r="E4451" s="11" t="n"/>
      <c r="F4451" s="11" t="n"/>
      <c r="G4451" s="11" t="n"/>
      <c r="H4451" s="11" t="n"/>
      <c r="I4451" s="9" t="n"/>
      <c r="J4451" s="9" t="n"/>
      <c r="K4451" s="9" t="n"/>
      <c r="L4451" s="9">
        <f>IF(COUNTA($A4451:$K4451)=0,"",IF(AND(IFERROR($H4451,0)&gt;0,LEN(TRIM($K4451&amp;""))&gt;0,IFERROR(LOOKUP(2,1/((LISTS!$M$2:$M$13&lt;&gt;"")*ISNUMBER(SEARCH(LISTS!$M$2:$M$13,$I4451))),LISTS!$N$2:$N$13),"NO")="SI"),"SI","NO"))</f>
        <v/>
      </c>
      <c r="M4451" s="9">
        <f>IF(COUNTA($A4451:$K4451)=0,"",IF($K4451&lt;&gt;"",IF(COUNTIF($K$19:$K4451,$K4451)&gt;1,"SI","NO"),IF(COUNTIFS($A$19:$A4451,$A4451,$C$19:$C4451,$C4451,$J$19:$J4451,$J4451,$D$19:$D4451,$D4451)&gt;1,"SI","NO")))</f>
        <v/>
      </c>
      <c r="N4451" s="11">
        <f>IF(COUNTA($A4451:$K4451)=0,"",IF(AND($L4451="SI",$M4451="NO"),IFERROR($H4451,0),0))</f>
        <v/>
      </c>
      <c r="O4451" s="9">
        <f>IF(COUNTA($A4451:$K4451)=0,"",IF($M4451="SI","CUFE o factura duplicada dentro del reporte; no se suma dos veces",IF(IFERROR($H4451,0)&lt;=0,"DIAN reporta valor susceptible 0",IF($L4451="NO",IFERROR(LOOKUP(2,1/((LISTS!$M$2:$M$13&lt;&gt;"")*ISNUMBER(SEARCH(LISTS!$M$2:$M$13,$I4451))),LISTS!$O$2:$O$13),"Medio de pago no elegible o no identificado por DIAN"),"Apta automaticamente por pago electronico y base positiva"))))</f>
        <v/>
      </c>
    </row>
    <row r="4452">
      <c r="A4452" s="9" t="n"/>
      <c r="B4452" s="9" t="n"/>
      <c r="C4452" s="12" t="n"/>
      <c r="D4452" s="11" t="n"/>
      <c r="E4452" s="11" t="n"/>
      <c r="F4452" s="11" t="n"/>
      <c r="G4452" s="11" t="n"/>
      <c r="H4452" s="11" t="n"/>
      <c r="I4452" s="9" t="n"/>
      <c r="J4452" s="9" t="n"/>
      <c r="K4452" s="9" t="n"/>
      <c r="L4452" s="9">
        <f>IF(COUNTA($A4452:$K4452)=0,"",IF(AND(IFERROR($H4452,0)&gt;0,LEN(TRIM($K4452&amp;""))&gt;0,IFERROR(LOOKUP(2,1/((LISTS!$M$2:$M$13&lt;&gt;"")*ISNUMBER(SEARCH(LISTS!$M$2:$M$13,$I4452))),LISTS!$N$2:$N$13),"NO")="SI"),"SI","NO"))</f>
        <v/>
      </c>
      <c r="M4452" s="9">
        <f>IF(COUNTA($A4452:$K4452)=0,"",IF($K4452&lt;&gt;"",IF(COUNTIF($K$19:$K4452,$K4452)&gt;1,"SI","NO"),IF(COUNTIFS($A$19:$A4452,$A4452,$C$19:$C4452,$C4452,$J$19:$J4452,$J4452,$D$19:$D4452,$D4452)&gt;1,"SI","NO")))</f>
        <v/>
      </c>
      <c r="N4452" s="11">
        <f>IF(COUNTA($A4452:$K4452)=0,"",IF(AND($L4452="SI",$M4452="NO"),IFERROR($H4452,0),0))</f>
        <v/>
      </c>
      <c r="O4452" s="9">
        <f>IF(COUNTA($A4452:$K4452)=0,"",IF($M4452="SI","CUFE o factura duplicada dentro del reporte; no se suma dos veces",IF(IFERROR($H4452,0)&lt;=0,"DIAN reporta valor susceptible 0",IF($L4452="NO",IFERROR(LOOKUP(2,1/((LISTS!$M$2:$M$13&lt;&gt;"")*ISNUMBER(SEARCH(LISTS!$M$2:$M$13,$I4452))),LISTS!$O$2:$O$13),"Medio de pago no elegible o no identificado por DIAN"),"Apta automaticamente por pago electronico y base positiva"))))</f>
        <v/>
      </c>
    </row>
    <row r="4453">
      <c r="A4453" s="9" t="n"/>
      <c r="B4453" s="9" t="n"/>
      <c r="C4453" s="12" t="n"/>
      <c r="D4453" s="11" t="n"/>
      <c r="E4453" s="11" t="n"/>
      <c r="F4453" s="11" t="n"/>
      <c r="G4453" s="11" t="n"/>
      <c r="H4453" s="11" t="n"/>
      <c r="I4453" s="9" t="n"/>
      <c r="J4453" s="9" t="n"/>
      <c r="K4453" s="9" t="n"/>
      <c r="L4453" s="9">
        <f>IF(COUNTA($A4453:$K4453)=0,"",IF(AND(IFERROR($H4453,0)&gt;0,LEN(TRIM($K4453&amp;""))&gt;0,IFERROR(LOOKUP(2,1/((LISTS!$M$2:$M$13&lt;&gt;"")*ISNUMBER(SEARCH(LISTS!$M$2:$M$13,$I4453))),LISTS!$N$2:$N$13),"NO")="SI"),"SI","NO"))</f>
        <v/>
      </c>
      <c r="M4453" s="9">
        <f>IF(COUNTA($A4453:$K4453)=0,"",IF($K4453&lt;&gt;"",IF(COUNTIF($K$19:$K4453,$K4453)&gt;1,"SI","NO"),IF(COUNTIFS($A$19:$A4453,$A4453,$C$19:$C4453,$C4453,$J$19:$J4453,$J4453,$D$19:$D4453,$D4453)&gt;1,"SI","NO")))</f>
        <v/>
      </c>
      <c r="N4453" s="11">
        <f>IF(COUNTA($A4453:$K4453)=0,"",IF(AND($L4453="SI",$M4453="NO"),IFERROR($H4453,0),0))</f>
        <v/>
      </c>
      <c r="O4453" s="9">
        <f>IF(COUNTA($A4453:$K4453)=0,"",IF($M4453="SI","CUFE o factura duplicada dentro del reporte; no se suma dos veces",IF(IFERROR($H4453,0)&lt;=0,"DIAN reporta valor susceptible 0",IF($L4453="NO",IFERROR(LOOKUP(2,1/((LISTS!$M$2:$M$13&lt;&gt;"")*ISNUMBER(SEARCH(LISTS!$M$2:$M$13,$I4453))),LISTS!$O$2:$O$13),"Medio de pago no elegible o no identificado por DIAN"),"Apta automaticamente por pago electronico y base positiva"))))</f>
        <v/>
      </c>
    </row>
    <row r="4454">
      <c r="A4454" s="9" t="n"/>
      <c r="B4454" s="9" t="n"/>
      <c r="C4454" s="12" t="n"/>
      <c r="D4454" s="11" t="n"/>
      <c r="E4454" s="11" t="n"/>
      <c r="F4454" s="11" t="n"/>
      <c r="G4454" s="11" t="n"/>
      <c r="H4454" s="11" t="n"/>
      <c r="I4454" s="9" t="n"/>
      <c r="J4454" s="9" t="n"/>
      <c r="K4454" s="9" t="n"/>
      <c r="L4454" s="9">
        <f>IF(COUNTA($A4454:$K4454)=0,"",IF(AND(IFERROR($H4454,0)&gt;0,LEN(TRIM($K4454&amp;""))&gt;0,IFERROR(LOOKUP(2,1/((LISTS!$M$2:$M$13&lt;&gt;"")*ISNUMBER(SEARCH(LISTS!$M$2:$M$13,$I4454))),LISTS!$N$2:$N$13),"NO")="SI"),"SI","NO"))</f>
        <v/>
      </c>
      <c r="M4454" s="9">
        <f>IF(COUNTA($A4454:$K4454)=0,"",IF($K4454&lt;&gt;"",IF(COUNTIF($K$19:$K4454,$K4454)&gt;1,"SI","NO"),IF(COUNTIFS($A$19:$A4454,$A4454,$C$19:$C4454,$C4454,$J$19:$J4454,$J4454,$D$19:$D4454,$D4454)&gt;1,"SI","NO")))</f>
        <v/>
      </c>
      <c r="N4454" s="11">
        <f>IF(COUNTA($A4454:$K4454)=0,"",IF(AND($L4454="SI",$M4454="NO"),IFERROR($H4454,0),0))</f>
        <v/>
      </c>
      <c r="O4454" s="9">
        <f>IF(COUNTA($A4454:$K4454)=0,"",IF($M4454="SI","CUFE o factura duplicada dentro del reporte; no se suma dos veces",IF(IFERROR($H4454,0)&lt;=0,"DIAN reporta valor susceptible 0",IF($L4454="NO",IFERROR(LOOKUP(2,1/((LISTS!$M$2:$M$13&lt;&gt;"")*ISNUMBER(SEARCH(LISTS!$M$2:$M$13,$I4454))),LISTS!$O$2:$O$13),"Medio de pago no elegible o no identificado por DIAN"),"Apta automaticamente por pago electronico y base positiva"))))</f>
        <v/>
      </c>
    </row>
    <row r="4455">
      <c r="A4455" s="9" t="n"/>
      <c r="B4455" s="9" t="n"/>
      <c r="C4455" s="12" t="n"/>
      <c r="D4455" s="11" t="n"/>
      <c r="E4455" s="11" t="n"/>
      <c r="F4455" s="11" t="n"/>
      <c r="G4455" s="11" t="n"/>
      <c r="H4455" s="11" t="n"/>
      <c r="I4455" s="9" t="n"/>
      <c r="J4455" s="9" t="n"/>
      <c r="K4455" s="9" t="n"/>
      <c r="L4455" s="9">
        <f>IF(COUNTA($A4455:$K4455)=0,"",IF(AND(IFERROR($H4455,0)&gt;0,LEN(TRIM($K4455&amp;""))&gt;0,IFERROR(LOOKUP(2,1/((LISTS!$M$2:$M$13&lt;&gt;"")*ISNUMBER(SEARCH(LISTS!$M$2:$M$13,$I4455))),LISTS!$N$2:$N$13),"NO")="SI"),"SI","NO"))</f>
        <v/>
      </c>
      <c r="M4455" s="9">
        <f>IF(COUNTA($A4455:$K4455)=0,"",IF($K4455&lt;&gt;"",IF(COUNTIF($K$19:$K4455,$K4455)&gt;1,"SI","NO"),IF(COUNTIFS($A$19:$A4455,$A4455,$C$19:$C4455,$C4455,$J$19:$J4455,$J4455,$D$19:$D4455,$D4455)&gt;1,"SI","NO")))</f>
        <v/>
      </c>
      <c r="N4455" s="11">
        <f>IF(COUNTA($A4455:$K4455)=0,"",IF(AND($L4455="SI",$M4455="NO"),IFERROR($H4455,0),0))</f>
        <v/>
      </c>
      <c r="O4455" s="9">
        <f>IF(COUNTA($A4455:$K4455)=0,"",IF($M4455="SI","CUFE o factura duplicada dentro del reporte; no se suma dos veces",IF(IFERROR($H4455,0)&lt;=0,"DIAN reporta valor susceptible 0",IF($L4455="NO",IFERROR(LOOKUP(2,1/((LISTS!$M$2:$M$13&lt;&gt;"")*ISNUMBER(SEARCH(LISTS!$M$2:$M$13,$I4455))),LISTS!$O$2:$O$13),"Medio de pago no elegible o no identificado por DIAN"),"Apta automaticamente por pago electronico y base positiva"))))</f>
        <v/>
      </c>
    </row>
    <row r="4456">
      <c r="A4456" s="9" t="n"/>
      <c r="B4456" s="9" t="n"/>
      <c r="C4456" s="12" t="n"/>
      <c r="D4456" s="11" t="n"/>
      <c r="E4456" s="11" t="n"/>
      <c r="F4456" s="11" t="n"/>
      <c r="G4456" s="11" t="n"/>
      <c r="H4456" s="11" t="n"/>
      <c r="I4456" s="9" t="n"/>
      <c r="J4456" s="9" t="n"/>
      <c r="K4456" s="9" t="n"/>
      <c r="L4456" s="9">
        <f>IF(COUNTA($A4456:$K4456)=0,"",IF(AND(IFERROR($H4456,0)&gt;0,LEN(TRIM($K4456&amp;""))&gt;0,IFERROR(LOOKUP(2,1/((LISTS!$M$2:$M$13&lt;&gt;"")*ISNUMBER(SEARCH(LISTS!$M$2:$M$13,$I4456))),LISTS!$N$2:$N$13),"NO")="SI"),"SI","NO"))</f>
        <v/>
      </c>
      <c r="M4456" s="9">
        <f>IF(COUNTA($A4456:$K4456)=0,"",IF($K4456&lt;&gt;"",IF(COUNTIF($K$19:$K4456,$K4456)&gt;1,"SI","NO"),IF(COUNTIFS($A$19:$A4456,$A4456,$C$19:$C4456,$C4456,$J$19:$J4456,$J4456,$D$19:$D4456,$D4456)&gt;1,"SI","NO")))</f>
        <v/>
      </c>
      <c r="N4456" s="11">
        <f>IF(COUNTA($A4456:$K4456)=0,"",IF(AND($L4456="SI",$M4456="NO"),IFERROR($H4456,0),0))</f>
        <v/>
      </c>
      <c r="O4456" s="9">
        <f>IF(COUNTA($A4456:$K4456)=0,"",IF($M4456="SI","CUFE o factura duplicada dentro del reporte; no se suma dos veces",IF(IFERROR($H4456,0)&lt;=0,"DIAN reporta valor susceptible 0",IF($L4456="NO",IFERROR(LOOKUP(2,1/((LISTS!$M$2:$M$13&lt;&gt;"")*ISNUMBER(SEARCH(LISTS!$M$2:$M$13,$I4456))),LISTS!$O$2:$O$13),"Medio de pago no elegible o no identificado por DIAN"),"Apta automaticamente por pago electronico y base positiva"))))</f>
        <v/>
      </c>
    </row>
    <row r="4457">
      <c r="A4457" s="9" t="n"/>
      <c r="B4457" s="9" t="n"/>
      <c r="C4457" s="12" t="n"/>
      <c r="D4457" s="11" t="n"/>
      <c r="E4457" s="11" t="n"/>
      <c r="F4457" s="11" t="n"/>
      <c r="G4457" s="11" t="n"/>
      <c r="H4457" s="11" t="n"/>
      <c r="I4457" s="9" t="n"/>
      <c r="J4457" s="9" t="n"/>
      <c r="K4457" s="9" t="n"/>
      <c r="L4457" s="9">
        <f>IF(COUNTA($A4457:$K4457)=0,"",IF(AND(IFERROR($H4457,0)&gt;0,LEN(TRIM($K4457&amp;""))&gt;0,IFERROR(LOOKUP(2,1/((LISTS!$M$2:$M$13&lt;&gt;"")*ISNUMBER(SEARCH(LISTS!$M$2:$M$13,$I4457))),LISTS!$N$2:$N$13),"NO")="SI"),"SI","NO"))</f>
        <v/>
      </c>
      <c r="M4457" s="9">
        <f>IF(COUNTA($A4457:$K4457)=0,"",IF($K4457&lt;&gt;"",IF(COUNTIF($K$19:$K4457,$K4457)&gt;1,"SI","NO"),IF(COUNTIFS($A$19:$A4457,$A4457,$C$19:$C4457,$C4457,$J$19:$J4457,$J4457,$D$19:$D4457,$D4457)&gt;1,"SI","NO")))</f>
        <v/>
      </c>
      <c r="N4457" s="11">
        <f>IF(COUNTA($A4457:$K4457)=0,"",IF(AND($L4457="SI",$M4457="NO"),IFERROR($H4457,0),0))</f>
        <v/>
      </c>
      <c r="O4457" s="9">
        <f>IF(COUNTA($A4457:$K4457)=0,"",IF($M4457="SI","CUFE o factura duplicada dentro del reporte; no se suma dos veces",IF(IFERROR($H4457,0)&lt;=0,"DIAN reporta valor susceptible 0",IF($L4457="NO",IFERROR(LOOKUP(2,1/((LISTS!$M$2:$M$13&lt;&gt;"")*ISNUMBER(SEARCH(LISTS!$M$2:$M$13,$I4457))),LISTS!$O$2:$O$13),"Medio de pago no elegible o no identificado por DIAN"),"Apta automaticamente por pago electronico y base positiva"))))</f>
        <v/>
      </c>
    </row>
    <row r="4458">
      <c r="A4458" s="9" t="n"/>
      <c r="B4458" s="9" t="n"/>
      <c r="C4458" s="12" t="n"/>
      <c r="D4458" s="11" t="n"/>
      <c r="E4458" s="11" t="n"/>
      <c r="F4458" s="11" t="n"/>
      <c r="G4458" s="11" t="n"/>
      <c r="H4458" s="11" t="n"/>
      <c r="I4458" s="9" t="n"/>
      <c r="J4458" s="9" t="n"/>
      <c r="K4458" s="9" t="n"/>
      <c r="L4458" s="9">
        <f>IF(COUNTA($A4458:$K4458)=0,"",IF(AND(IFERROR($H4458,0)&gt;0,LEN(TRIM($K4458&amp;""))&gt;0,IFERROR(LOOKUP(2,1/((LISTS!$M$2:$M$13&lt;&gt;"")*ISNUMBER(SEARCH(LISTS!$M$2:$M$13,$I4458))),LISTS!$N$2:$N$13),"NO")="SI"),"SI","NO"))</f>
        <v/>
      </c>
      <c r="M4458" s="9">
        <f>IF(COUNTA($A4458:$K4458)=0,"",IF($K4458&lt;&gt;"",IF(COUNTIF($K$19:$K4458,$K4458)&gt;1,"SI","NO"),IF(COUNTIFS($A$19:$A4458,$A4458,$C$19:$C4458,$C4458,$J$19:$J4458,$J4458,$D$19:$D4458,$D4458)&gt;1,"SI","NO")))</f>
        <v/>
      </c>
      <c r="N4458" s="11">
        <f>IF(COUNTA($A4458:$K4458)=0,"",IF(AND($L4458="SI",$M4458="NO"),IFERROR($H4458,0),0))</f>
        <v/>
      </c>
      <c r="O4458" s="9">
        <f>IF(COUNTA($A4458:$K4458)=0,"",IF($M4458="SI","CUFE o factura duplicada dentro del reporte; no se suma dos veces",IF(IFERROR($H4458,0)&lt;=0,"DIAN reporta valor susceptible 0",IF($L4458="NO",IFERROR(LOOKUP(2,1/((LISTS!$M$2:$M$13&lt;&gt;"")*ISNUMBER(SEARCH(LISTS!$M$2:$M$13,$I4458))),LISTS!$O$2:$O$13),"Medio de pago no elegible o no identificado por DIAN"),"Apta automaticamente por pago electronico y base positiva"))))</f>
        <v/>
      </c>
    </row>
    <row r="4459">
      <c r="A4459" s="9" t="n"/>
      <c r="B4459" s="9" t="n"/>
      <c r="C4459" s="12" t="n"/>
      <c r="D4459" s="11" t="n"/>
      <c r="E4459" s="11" t="n"/>
      <c r="F4459" s="11" t="n"/>
      <c r="G4459" s="11" t="n"/>
      <c r="H4459" s="11" t="n"/>
      <c r="I4459" s="9" t="n"/>
      <c r="J4459" s="9" t="n"/>
      <c r="K4459" s="9" t="n"/>
      <c r="L4459" s="9">
        <f>IF(COUNTA($A4459:$K4459)=0,"",IF(AND(IFERROR($H4459,0)&gt;0,LEN(TRIM($K4459&amp;""))&gt;0,IFERROR(LOOKUP(2,1/((LISTS!$M$2:$M$13&lt;&gt;"")*ISNUMBER(SEARCH(LISTS!$M$2:$M$13,$I4459))),LISTS!$N$2:$N$13),"NO")="SI"),"SI","NO"))</f>
        <v/>
      </c>
      <c r="M4459" s="9">
        <f>IF(COUNTA($A4459:$K4459)=0,"",IF($K4459&lt;&gt;"",IF(COUNTIF($K$19:$K4459,$K4459)&gt;1,"SI","NO"),IF(COUNTIFS($A$19:$A4459,$A4459,$C$19:$C4459,$C4459,$J$19:$J4459,$J4459,$D$19:$D4459,$D4459)&gt;1,"SI","NO")))</f>
        <v/>
      </c>
      <c r="N4459" s="11">
        <f>IF(COUNTA($A4459:$K4459)=0,"",IF(AND($L4459="SI",$M4459="NO"),IFERROR($H4459,0),0))</f>
        <v/>
      </c>
      <c r="O4459" s="9">
        <f>IF(COUNTA($A4459:$K4459)=0,"",IF($M4459="SI","CUFE o factura duplicada dentro del reporte; no se suma dos veces",IF(IFERROR($H4459,0)&lt;=0,"DIAN reporta valor susceptible 0",IF($L4459="NO",IFERROR(LOOKUP(2,1/((LISTS!$M$2:$M$13&lt;&gt;"")*ISNUMBER(SEARCH(LISTS!$M$2:$M$13,$I4459))),LISTS!$O$2:$O$13),"Medio de pago no elegible o no identificado por DIAN"),"Apta automaticamente por pago electronico y base positiva"))))</f>
        <v/>
      </c>
    </row>
    <row r="4460">
      <c r="A4460" s="9" t="n"/>
      <c r="B4460" s="9" t="n"/>
      <c r="C4460" s="12" t="n"/>
      <c r="D4460" s="11" t="n"/>
      <c r="E4460" s="11" t="n"/>
      <c r="F4460" s="11" t="n"/>
      <c r="G4460" s="11" t="n"/>
      <c r="H4460" s="11" t="n"/>
      <c r="I4460" s="9" t="n"/>
      <c r="J4460" s="9" t="n"/>
      <c r="K4460" s="9" t="n"/>
      <c r="L4460" s="9">
        <f>IF(COUNTA($A4460:$K4460)=0,"",IF(AND(IFERROR($H4460,0)&gt;0,LEN(TRIM($K4460&amp;""))&gt;0,IFERROR(LOOKUP(2,1/((LISTS!$M$2:$M$13&lt;&gt;"")*ISNUMBER(SEARCH(LISTS!$M$2:$M$13,$I4460))),LISTS!$N$2:$N$13),"NO")="SI"),"SI","NO"))</f>
        <v/>
      </c>
      <c r="M4460" s="9">
        <f>IF(COUNTA($A4460:$K4460)=0,"",IF($K4460&lt;&gt;"",IF(COUNTIF($K$19:$K4460,$K4460)&gt;1,"SI","NO"),IF(COUNTIFS($A$19:$A4460,$A4460,$C$19:$C4460,$C4460,$J$19:$J4460,$J4460,$D$19:$D4460,$D4460)&gt;1,"SI","NO")))</f>
        <v/>
      </c>
      <c r="N4460" s="11">
        <f>IF(COUNTA($A4460:$K4460)=0,"",IF(AND($L4460="SI",$M4460="NO"),IFERROR($H4460,0),0))</f>
        <v/>
      </c>
      <c r="O4460" s="9">
        <f>IF(COUNTA($A4460:$K4460)=0,"",IF($M4460="SI","CUFE o factura duplicada dentro del reporte; no se suma dos veces",IF(IFERROR($H4460,0)&lt;=0,"DIAN reporta valor susceptible 0",IF($L4460="NO",IFERROR(LOOKUP(2,1/((LISTS!$M$2:$M$13&lt;&gt;"")*ISNUMBER(SEARCH(LISTS!$M$2:$M$13,$I4460))),LISTS!$O$2:$O$13),"Medio de pago no elegible o no identificado por DIAN"),"Apta automaticamente por pago electronico y base positiva"))))</f>
        <v/>
      </c>
    </row>
    <row r="4461">
      <c r="A4461" s="9" t="n"/>
      <c r="B4461" s="9" t="n"/>
      <c r="C4461" s="12" t="n"/>
      <c r="D4461" s="11" t="n"/>
      <c r="E4461" s="11" t="n"/>
      <c r="F4461" s="11" t="n"/>
      <c r="G4461" s="11" t="n"/>
      <c r="H4461" s="11" t="n"/>
      <c r="I4461" s="9" t="n"/>
      <c r="J4461" s="9" t="n"/>
      <c r="K4461" s="9" t="n"/>
      <c r="L4461" s="9">
        <f>IF(COUNTA($A4461:$K4461)=0,"",IF(AND(IFERROR($H4461,0)&gt;0,LEN(TRIM($K4461&amp;""))&gt;0,IFERROR(LOOKUP(2,1/((LISTS!$M$2:$M$13&lt;&gt;"")*ISNUMBER(SEARCH(LISTS!$M$2:$M$13,$I4461))),LISTS!$N$2:$N$13),"NO")="SI"),"SI","NO"))</f>
        <v/>
      </c>
      <c r="M4461" s="9">
        <f>IF(COUNTA($A4461:$K4461)=0,"",IF($K4461&lt;&gt;"",IF(COUNTIF($K$19:$K4461,$K4461)&gt;1,"SI","NO"),IF(COUNTIFS($A$19:$A4461,$A4461,$C$19:$C4461,$C4461,$J$19:$J4461,$J4461,$D$19:$D4461,$D4461)&gt;1,"SI","NO")))</f>
        <v/>
      </c>
      <c r="N4461" s="11">
        <f>IF(COUNTA($A4461:$K4461)=0,"",IF(AND($L4461="SI",$M4461="NO"),IFERROR($H4461,0),0))</f>
        <v/>
      </c>
      <c r="O4461" s="9">
        <f>IF(COUNTA($A4461:$K4461)=0,"",IF($M4461="SI","CUFE o factura duplicada dentro del reporte; no se suma dos veces",IF(IFERROR($H4461,0)&lt;=0,"DIAN reporta valor susceptible 0",IF($L4461="NO",IFERROR(LOOKUP(2,1/((LISTS!$M$2:$M$13&lt;&gt;"")*ISNUMBER(SEARCH(LISTS!$M$2:$M$13,$I4461))),LISTS!$O$2:$O$13),"Medio de pago no elegible o no identificado por DIAN"),"Apta automaticamente por pago electronico y base positiva"))))</f>
        <v/>
      </c>
    </row>
    <row r="4462">
      <c r="A4462" s="9" t="n"/>
      <c r="B4462" s="9" t="n"/>
      <c r="C4462" s="12" t="n"/>
      <c r="D4462" s="11" t="n"/>
      <c r="E4462" s="11" t="n"/>
      <c r="F4462" s="11" t="n"/>
      <c r="G4462" s="11" t="n"/>
      <c r="H4462" s="11" t="n"/>
      <c r="I4462" s="9" t="n"/>
      <c r="J4462" s="9" t="n"/>
      <c r="K4462" s="9" t="n"/>
      <c r="L4462" s="9">
        <f>IF(COUNTA($A4462:$K4462)=0,"",IF(AND(IFERROR($H4462,0)&gt;0,LEN(TRIM($K4462&amp;""))&gt;0,IFERROR(LOOKUP(2,1/((LISTS!$M$2:$M$13&lt;&gt;"")*ISNUMBER(SEARCH(LISTS!$M$2:$M$13,$I4462))),LISTS!$N$2:$N$13),"NO")="SI"),"SI","NO"))</f>
        <v/>
      </c>
      <c r="M4462" s="9">
        <f>IF(COUNTA($A4462:$K4462)=0,"",IF($K4462&lt;&gt;"",IF(COUNTIF($K$19:$K4462,$K4462)&gt;1,"SI","NO"),IF(COUNTIFS($A$19:$A4462,$A4462,$C$19:$C4462,$C4462,$J$19:$J4462,$J4462,$D$19:$D4462,$D4462)&gt;1,"SI","NO")))</f>
        <v/>
      </c>
      <c r="N4462" s="11">
        <f>IF(COUNTA($A4462:$K4462)=0,"",IF(AND($L4462="SI",$M4462="NO"),IFERROR($H4462,0),0))</f>
        <v/>
      </c>
      <c r="O4462" s="9">
        <f>IF(COUNTA($A4462:$K4462)=0,"",IF($M4462="SI","CUFE o factura duplicada dentro del reporte; no se suma dos veces",IF(IFERROR($H4462,0)&lt;=0,"DIAN reporta valor susceptible 0",IF($L4462="NO",IFERROR(LOOKUP(2,1/((LISTS!$M$2:$M$13&lt;&gt;"")*ISNUMBER(SEARCH(LISTS!$M$2:$M$13,$I4462))),LISTS!$O$2:$O$13),"Medio de pago no elegible o no identificado por DIAN"),"Apta automaticamente por pago electronico y base positiva"))))</f>
        <v/>
      </c>
    </row>
    <row r="4463">
      <c r="A4463" s="9" t="n"/>
      <c r="B4463" s="9" t="n"/>
      <c r="C4463" s="12" t="n"/>
      <c r="D4463" s="11" t="n"/>
      <c r="E4463" s="11" t="n"/>
      <c r="F4463" s="11" t="n"/>
      <c r="G4463" s="11" t="n"/>
      <c r="H4463" s="11" t="n"/>
      <c r="I4463" s="9" t="n"/>
      <c r="J4463" s="9" t="n"/>
      <c r="K4463" s="9" t="n"/>
      <c r="L4463" s="9">
        <f>IF(COUNTA($A4463:$K4463)=0,"",IF(AND(IFERROR($H4463,0)&gt;0,LEN(TRIM($K4463&amp;""))&gt;0,IFERROR(LOOKUP(2,1/((LISTS!$M$2:$M$13&lt;&gt;"")*ISNUMBER(SEARCH(LISTS!$M$2:$M$13,$I4463))),LISTS!$N$2:$N$13),"NO")="SI"),"SI","NO"))</f>
        <v/>
      </c>
      <c r="M4463" s="9">
        <f>IF(COUNTA($A4463:$K4463)=0,"",IF($K4463&lt;&gt;"",IF(COUNTIF($K$19:$K4463,$K4463)&gt;1,"SI","NO"),IF(COUNTIFS($A$19:$A4463,$A4463,$C$19:$C4463,$C4463,$J$19:$J4463,$J4463,$D$19:$D4463,$D4463)&gt;1,"SI","NO")))</f>
        <v/>
      </c>
      <c r="N4463" s="11">
        <f>IF(COUNTA($A4463:$K4463)=0,"",IF(AND($L4463="SI",$M4463="NO"),IFERROR($H4463,0),0))</f>
        <v/>
      </c>
      <c r="O4463" s="9">
        <f>IF(COUNTA($A4463:$K4463)=0,"",IF($M4463="SI","CUFE o factura duplicada dentro del reporte; no se suma dos veces",IF(IFERROR($H4463,0)&lt;=0,"DIAN reporta valor susceptible 0",IF($L4463="NO",IFERROR(LOOKUP(2,1/((LISTS!$M$2:$M$13&lt;&gt;"")*ISNUMBER(SEARCH(LISTS!$M$2:$M$13,$I4463))),LISTS!$O$2:$O$13),"Medio de pago no elegible o no identificado por DIAN"),"Apta automaticamente por pago electronico y base positiva"))))</f>
        <v/>
      </c>
    </row>
    <row r="4464">
      <c r="A4464" s="9" t="n"/>
      <c r="B4464" s="9" t="n"/>
      <c r="C4464" s="12" t="n"/>
      <c r="D4464" s="11" t="n"/>
      <c r="E4464" s="11" t="n"/>
      <c r="F4464" s="11" t="n"/>
      <c r="G4464" s="11" t="n"/>
      <c r="H4464" s="11" t="n"/>
      <c r="I4464" s="9" t="n"/>
      <c r="J4464" s="9" t="n"/>
      <c r="K4464" s="9" t="n"/>
      <c r="L4464" s="9">
        <f>IF(COUNTA($A4464:$K4464)=0,"",IF(AND(IFERROR($H4464,0)&gt;0,LEN(TRIM($K4464&amp;""))&gt;0,IFERROR(LOOKUP(2,1/((LISTS!$M$2:$M$13&lt;&gt;"")*ISNUMBER(SEARCH(LISTS!$M$2:$M$13,$I4464))),LISTS!$N$2:$N$13),"NO")="SI"),"SI","NO"))</f>
        <v/>
      </c>
      <c r="M4464" s="9">
        <f>IF(COUNTA($A4464:$K4464)=0,"",IF($K4464&lt;&gt;"",IF(COUNTIF($K$19:$K4464,$K4464)&gt;1,"SI","NO"),IF(COUNTIFS($A$19:$A4464,$A4464,$C$19:$C4464,$C4464,$J$19:$J4464,$J4464,$D$19:$D4464,$D4464)&gt;1,"SI","NO")))</f>
        <v/>
      </c>
      <c r="N4464" s="11">
        <f>IF(COUNTA($A4464:$K4464)=0,"",IF(AND($L4464="SI",$M4464="NO"),IFERROR($H4464,0),0))</f>
        <v/>
      </c>
      <c r="O4464" s="9">
        <f>IF(COUNTA($A4464:$K4464)=0,"",IF($M4464="SI","CUFE o factura duplicada dentro del reporte; no se suma dos veces",IF(IFERROR($H4464,0)&lt;=0,"DIAN reporta valor susceptible 0",IF($L4464="NO",IFERROR(LOOKUP(2,1/((LISTS!$M$2:$M$13&lt;&gt;"")*ISNUMBER(SEARCH(LISTS!$M$2:$M$13,$I4464))),LISTS!$O$2:$O$13),"Medio de pago no elegible o no identificado por DIAN"),"Apta automaticamente por pago electronico y base positiva"))))</f>
        <v/>
      </c>
    </row>
    <row r="4465">
      <c r="A4465" s="9" t="n"/>
      <c r="B4465" s="9" t="n"/>
      <c r="C4465" s="12" t="n"/>
      <c r="D4465" s="11" t="n"/>
      <c r="E4465" s="11" t="n"/>
      <c r="F4465" s="11" t="n"/>
      <c r="G4465" s="11" t="n"/>
      <c r="H4465" s="11" t="n"/>
      <c r="I4465" s="9" t="n"/>
      <c r="J4465" s="9" t="n"/>
      <c r="K4465" s="9" t="n"/>
      <c r="L4465" s="9">
        <f>IF(COUNTA($A4465:$K4465)=0,"",IF(AND(IFERROR($H4465,0)&gt;0,LEN(TRIM($K4465&amp;""))&gt;0,IFERROR(LOOKUP(2,1/((LISTS!$M$2:$M$13&lt;&gt;"")*ISNUMBER(SEARCH(LISTS!$M$2:$M$13,$I4465))),LISTS!$N$2:$N$13),"NO")="SI"),"SI","NO"))</f>
        <v/>
      </c>
      <c r="M4465" s="9">
        <f>IF(COUNTA($A4465:$K4465)=0,"",IF($K4465&lt;&gt;"",IF(COUNTIF($K$19:$K4465,$K4465)&gt;1,"SI","NO"),IF(COUNTIFS($A$19:$A4465,$A4465,$C$19:$C4465,$C4465,$J$19:$J4465,$J4465,$D$19:$D4465,$D4465)&gt;1,"SI","NO")))</f>
        <v/>
      </c>
      <c r="N4465" s="11">
        <f>IF(COUNTA($A4465:$K4465)=0,"",IF(AND($L4465="SI",$M4465="NO"),IFERROR($H4465,0),0))</f>
        <v/>
      </c>
      <c r="O4465" s="9">
        <f>IF(COUNTA($A4465:$K4465)=0,"",IF($M4465="SI","CUFE o factura duplicada dentro del reporte; no se suma dos veces",IF(IFERROR($H4465,0)&lt;=0,"DIAN reporta valor susceptible 0",IF($L4465="NO",IFERROR(LOOKUP(2,1/((LISTS!$M$2:$M$13&lt;&gt;"")*ISNUMBER(SEARCH(LISTS!$M$2:$M$13,$I4465))),LISTS!$O$2:$O$13),"Medio de pago no elegible o no identificado por DIAN"),"Apta automaticamente por pago electronico y base positiva"))))</f>
        <v/>
      </c>
    </row>
    <row r="4466">
      <c r="A4466" s="9" t="n"/>
      <c r="B4466" s="9" t="n"/>
      <c r="C4466" s="12" t="n"/>
      <c r="D4466" s="11" t="n"/>
      <c r="E4466" s="11" t="n"/>
      <c r="F4466" s="11" t="n"/>
      <c r="G4466" s="11" t="n"/>
      <c r="H4466" s="11" t="n"/>
      <c r="I4466" s="9" t="n"/>
      <c r="J4466" s="9" t="n"/>
      <c r="K4466" s="9" t="n"/>
      <c r="L4466" s="9">
        <f>IF(COUNTA($A4466:$K4466)=0,"",IF(AND(IFERROR($H4466,0)&gt;0,LEN(TRIM($K4466&amp;""))&gt;0,IFERROR(LOOKUP(2,1/((LISTS!$M$2:$M$13&lt;&gt;"")*ISNUMBER(SEARCH(LISTS!$M$2:$M$13,$I4466))),LISTS!$N$2:$N$13),"NO")="SI"),"SI","NO"))</f>
        <v/>
      </c>
      <c r="M4466" s="9">
        <f>IF(COUNTA($A4466:$K4466)=0,"",IF($K4466&lt;&gt;"",IF(COUNTIF($K$19:$K4466,$K4466)&gt;1,"SI","NO"),IF(COUNTIFS($A$19:$A4466,$A4466,$C$19:$C4466,$C4466,$J$19:$J4466,$J4466,$D$19:$D4466,$D4466)&gt;1,"SI","NO")))</f>
        <v/>
      </c>
      <c r="N4466" s="11">
        <f>IF(COUNTA($A4466:$K4466)=0,"",IF(AND($L4466="SI",$M4466="NO"),IFERROR($H4466,0),0))</f>
        <v/>
      </c>
      <c r="O4466" s="9">
        <f>IF(COUNTA($A4466:$K4466)=0,"",IF($M4466="SI","CUFE o factura duplicada dentro del reporte; no se suma dos veces",IF(IFERROR($H4466,0)&lt;=0,"DIAN reporta valor susceptible 0",IF($L4466="NO",IFERROR(LOOKUP(2,1/((LISTS!$M$2:$M$13&lt;&gt;"")*ISNUMBER(SEARCH(LISTS!$M$2:$M$13,$I4466))),LISTS!$O$2:$O$13),"Medio de pago no elegible o no identificado por DIAN"),"Apta automaticamente por pago electronico y base positiva"))))</f>
        <v/>
      </c>
    </row>
    <row r="4467">
      <c r="A4467" s="9" t="n"/>
      <c r="B4467" s="9" t="n"/>
      <c r="C4467" s="12" t="n"/>
      <c r="D4467" s="11" t="n"/>
      <c r="E4467" s="11" t="n"/>
      <c r="F4467" s="11" t="n"/>
      <c r="G4467" s="11" t="n"/>
      <c r="H4467" s="11" t="n"/>
      <c r="I4467" s="9" t="n"/>
      <c r="J4467" s="9" t="n"/>
      <c r="K4467" s="9" t="n"/>
      <c r="L4467" s="9">
        <f>IF(COUNTA($A4467:$K4467)=0,"",IF(AND(IFERROR($H4467,0)&gt;0,LEN(TRIM($K4467&amp;""))&gt;0,IFERROR(LOOKUP(2,1/((LISTS!$M$2:$M$13&lt;&gt;"")*ISNUMBER(SEARCH(LISTS!$M$2:$M$13,$I4467))),LISTS!$N$2:$N$13),"NO")="SI"),"SI","NO"))</f>
        <v/>
      </c>
      <c r="M4467" s="9">
        <f>IF(COUNTA($A4467:$K4467)=0,"",IF($K4467&lt;&gt;"",IF(COUNTIF($K$19:$K4467,$K4467)&gt;1,"SI","NO"),IF(COUNTIFS($A$19:$A4467,$A4467,$C$19:$C4467,$C4467,$J$19:$J4467,$J4467,$D$19:$D4467,$D4467)&gt;1,"SI","NO")))</f>
        <v/>
      </c>
      <c r="N4467" s="11">
        <f>IF(COUNTA($A4467:$K4467)=0,"",IF(AND($L4467="SI",$M4467="NO"),IFERROR($H4467,0),0))</f>
        <v/>
      </c>
      <c r="O4467" s="9">
        <f>IF(COUNTA($A4467:$K4467)=0,"",IF($M4467="SI","CUFE o factura duplicada dentro del reporte; no se suma dos veces",IF(IFERROR($H4467,0)&lt;=0,"DIAN reporta valor susceptible 0",IF($L4467="NO",IFERROR(LOOKUP(2,1/((LISTS!$M$2:$M$13&lt;&gt;"")*ISNUMBER(SEARCH(LISTS!$M$2:$M$13,$I4467))),LISTS!$O$2:$O$13),"Medio de pago no elegible o no identificado por DIAN"),"Apta automaticamente por pago electronico y base positiva"))))</f>
        <v/>
      </c>
    </row>
    <row r="4468">
      <c r="A4468" s="9" t="n"/>
      <c r="B4468" s="9" t="n"/>
      <c r="C4468" s="12" t="n"/>
      <c r="D4468" s="11" t="n"/>
      <c r="E4468" s="11" t="n"/>
      <c r="F4468" s="11" t="n"/>
      <c r="G4468" s="11" t="n"/>
      <c r="H4468" s="11" t="n"/>
      <c r="I4468" s="9" t="n"/>
      <c r="J4468" s="9" t="n"/>
      <c r="K4468" s="9" t="n"/>
      <c r="L4468" s="9">
        <f>IF(COUNTA($A4468:$K4468)=0,"",IF(AND(IFERROR($H4468,0)&gt;0,LEN(TRIM($K4468&amp;""))&gt;0,IFERROR(LOOKUP(2,1/((LISTS!$M$2:$M$13&lt;&gt;"")*ISNUMBER(SEARCH(LISTS!$M$2:$M$13,$I4468))),LISTS!$N$2:$N$13),"NO")="SI"),"SI","NO"))</f>
        <v/>
      </c>
      <c r="M4468" s="9">
        <f>IF(COUNTA($A4468:$K4468)=0,"",IF($K4468&lt;&gt;"",IF(COUNTIF($K$19:$K4468,$K4468)&gt;1,"SI","NO"),IF(COUNTIFS($A$19:$A4468,$A4468,$C$19:$C4468,$C4468,$J$19:$J4468,$J4468,$D$19:$D4468,$D4468)&gt;1,"SI","NO")))</f>
        <v/>
      </c>
      <c r="N4468" s="11">
        <f>IF(COUNTA($A4468:$K4468)=0,"",IF(AND($L4468="SI",$M4468="NO"),IFERROR($H4468,0),0))</f>
        <v/>
      </c>
      <c r="O4468" s="9">
        <f>IF(COUNTA($A4468:$K4468)=0,"",IF($M4468="SI","CUFE o factura duplicada dentro del reporte; no se suma dos veces",IF(IFERROR($H4468,0)&lt;=0,"DIAN reporta valor susceptible 0",IF($L4468="NO",IFERROR(LOOKUP(2,1/((LISTS!$M$2:$M$13&lt;&gt;"")*ISNUMBER(SEARCH(LISTS!$M$2:$M$13,$I4468))),LISTS!$O$2:$O$13),"Medio de pago no elegible o no identificado por DIAN"),"Apta automaticamente por pago electronico y base positiva"))))</f>
        <v/>
      </c>
    </row>
    <row r="4469">
      <c r="A4469" s="9" t="n"/>
      <c r="B4469" s="9" t="n"/>
      <c r="C4469" s="12" t="n"/>
      <c r="D4469" s="11" t="n"/>
      <c r="E4469" s="11" t="n"/>
      <c r="F4469" s="11" t="n"/>
      <c r="G4469" s="11" t="n"/>
      <c r="H4469" s="11" t="n"/>
      <c r="I4469" s="9" t="n"/>
      <c r="J4469" s="9" t="n"/>
      <c r="K4469" s="9" t="n"/>
      <c r="L4469" s="9">
        <f>IF(COUNTA($A4469:$K4469)=0,"",IF(AND(IFERROR($H4469,0)&gt;0,LEN(TRIM($K4469&amp;""))&gt;0,IFERROR(LOOKUP(2,1/((LISTS!$M$2:$M$13&lt;&gt;"")*ISNUMBER(SEARCH(LISTS!$M$2:$M$13,$I4469))),LISTS!$N$2:$N$13),"NO")="SI"),"SI","NO"))</f>
        <v/>
      </c>
      <c r="M4469" s="9">
        <f>IF(COUNTA($A4469:$K4469)=0,"",IF($K4469&lt;&gt;"",IF(COUNTIF($K$19:$K4469,$K4469)&gt;1,"SI","NO"),IF(COUNTIFS($A$19:$A4469,$A4469,$C$19:$C4469,$C4469,$J$19:$J4469,$J4469,$D$19:$D4469,$D4469)&gt;1,"SI","NO")))</f>
        <v/>
      </c>
      <c r="N4469" s="11">
        <f>IF(COUNTA($A4469:$K4469)=0,"",IF(AND($L4469="SI",$M4469="NO"),IFERROR($H4469,0),0))</f>
        <v/>
      </c>
      <c r="O4469" s="9">
        <f>IF(COUNTA($A4469:$K4469)=0,"",IF($M4469="SI","CUFE o factura duplicada dentro del reporte; no se suma dos veces",IF(IFERROR($H4469,0)&lt;=0,"DIAN reporta valor susceptible 0",IF($L4469="NO",IFERROR(LOOKUP(2,1/((LISTS!$M$2:$M$13&lt;&gt;"")*ISNUMBER(SEARCH(LISTS!$M$2:$M$13,$I4469))),LISTS!$O$2:$O$13),"Medio de pago no elegible o no identificado por DIAN"),"Apta automaticamente por pago electronico y base positiva"))))</f>
        <v/>
      </c>
    </row>
    <row r="4470">
      <c r="A4470" s="9" t="n"/>
      <c r="B4470" s="9" t="n"/>
      <c r="C4470" s="12" t="n"/>
      <c r="D4470" s="11" t="n"/>
      <c r="E4470" s="11" t="n"/>
      <c r="F4470" s="11" t="n"/>
      <c r="G4470" s="11" t="n"/>
      <c r="H4470" s="11" t="n"/>
      <c r="I4470" s="9" t="n"/>
      <c r="J4470" s="9" t="n"/>
      <c r="K4470" s="9" t="n"/>
      <c r="L4470" s="9">
        <f>IF(COUNTA($A4470:$K4470)=0,"",IF(AND(IFERROR($H4470,0)&gt;0,LEN(TRIM($K4470&amp;""))&gt;0,IFERROR(LOOKUP(2,1/((LISTS!$M$2:$M$13&lt;&gt;"")*ISNUMBER(SEARCH(LISTS!$M$2:$M$13,$I4470))),LISTS!$N$2:$N$13),"NO")="SI"),"SI","NO"))</f>
        <v/>
      </c>
      <c r="M4470" s="9">
        <f>IF(COUNTA($A4470:$K4470)=0,"",IF($K4470&lt;&gt;"",IF(COUNTIF($K$19:$K4470,$K4470)&gt;1,"SI","NO"),IF(COUNTIFS($A$19:$A4470,$A4470,$C$19:$C4470,$C4470,$J$19:$J4470,$J4470,$D$19:$D4470,$D4470)&gt;1,"SI","NO")))</f>
        <v/>
      </c>
      <c r="N4470" s="11">
        <f>IF(COUNTA($A4470:$K4470)=0,"",IF(AND($L4470="SI",$M4470="NO"),IFERROR($H4470,0),0))</f>
        <v/>
      </c>
      <c r="O4470" s="9">
        <f>IF(COUNTA($A4470:$K4470)=0,"",IF($M4470="SI","CUFE o factura duplicada dentro del reporte; no se suma dos veces",IF(IFERROR($H4470,0)&lt;=0,"DIAN reporta valor susceptible 0",IF($L4470="NO",IFERROR(LOOKUP(2,1/((LISTS!$M$2:$M$13&lt;&gt;"")*ISNUMBER(SEARCH(LISTS!$M$2:$M$13,$I4470))),LISTS!$O$2:$O$13),"Medio de pago no elegible o no identificado por DIAN"),"Apta automaticamente por pago electronico y base positiva"))))</f>
        <v/>
      </c>
    </row>
    <row r="4471">
      <c r="A4471" s="9" t="n"/>
      <c r="B4471" s="9" t="n"/>
      <c r="C4471" s="12" t="n"/>
      <c r="D4471" s="11" t="n"/>
      <c r="E4471" s="11" t="n"/>
      <c r="F4471" s="11" t="n"/>
      <c r="G4471" s="11" t="n"/>
      <c r="H4471" s="11" t="n"/>
      <c r="I4471" s="9" t="n"/>
      <c r="J4471" s="9" t="n"/>
      <c r="K4471" s="9" t="n"/>
      <c r="L4471" s="9">
        <f>IF(COUNTA($A4471:$K4471)=0,"",IF(AND(IFERROR($H4471,0)&gt;0,LEN(TRIM($K4471&amp;""))&gt;0,IFERROR(LOOKUP(2,1/((LISTS!$M$2:$M$13&lt;&gt;"")*ISNUMBER(SEARCH(LISTS!$M$2:$M$13,$I4471))),LISTS!$N$2:$N$13),"NO")="SI"),"SI","NO"))</f>
        <v/>
      </c>
      <c r="M4471" s="9">
        <f>IF(COUNTA($A4471:$K4471)=0,"",IF($K4471&lt;&gt;"",IF(COUNTIF($K$19:$K4471,$K4471)&gt;1,"SI","NO"),IF(COUNTIFS($A$19:$A4471,$A4471,$C$19:$C4471,$C4471,$J$19:$J4471,$J4471,$D$19:$D4471,$D4471)&gt;1,"SI","NO")))</f>
        <v/>
      </c>
      <c r="N4471" s="11">
        <f>IF(COUNTA($A4471:$K4471)=0,"",IF(AND($L4471="SI",$M4471="NO"),IFERROR($H4471,0),0))</f>
        <v/>
      </c>
      <c r="O4471" s="9">
        <f>IF(COUNTA($A4471:$K4471)=0,"",IF($M4471="SI","CUFE o factura duplicada dentro del reporte; no se suma dos veces",IF(IFERROR($H4471,0)&lt;=0,"DIAN reporta valor susceptible 0",IF($L4471="NO",IFERROR(LOOKUP(2,1/((LISTS!$M$2:$M$13&lt;&gt;"")*ISNUMBER(SEARCH(LISTS!$M$2:$M$13,$I4471))),LISTS!$O$2:$O$13),"Medio de pago no elegible o no identificado por DIAN"),"Apta automaticamente por pago electronico y base positiva"))))</f>
        <v/>
      </c>
    </row>
    <row r="4472">
      <c r="A4472" s="9" t="n"/>
      <c r="B4472" s="9" t="n"/>
      <c r="C4472" s="12" t="n"/>
      <c r="D4472" s="11" t="n"/>
      <c r="E4472" s="11" t="n"/>
      <c r="F4472" s="11" t="n"/>
      <c r="G4472" s="11" t="n"/>
      <c r="H4472" s="11" t="n"/>
      <c r="I4472" s="9" t="n"/>
      <c r="J4472" s="9" t="n"/>
      <c r="K4472" s="9" t="n"/>
      <c r="L4472" s="9">
        <f>IF(COUNTA($A4472:$K4472)=0,"",IF(AND(IFERROR($H4472,0)&gt;0,LEN(TRIM($K4472&amp;""))&gt;0,IFERROR(LOOKUP(2,1/((LISTS!$M$2:$M$13&lt;&gt;"")*ISNUMBER(SEARCH(LISTS!$M$2:$M$13,$I4472))),LISTS!$N$2:$N$13),"NO")="SI"),"SI","NO"))</f>
        <v/>
      </c>
      <c r="M4472" s="9">
        <f>IF(COUNTA($A4472:$K4472)=0,"",IF($K4472&lt;&gt;"",IF(COUNTIF($K$19:$K4472,$K4472)&gt;1,"SI","NO"),IF(COUNTIFS($A$19:$A4472,$A4472,$C$19:$C4472,$C4472,$J$19:$J4472,$J4472,$D$19:$D4472,$D4472)&gt;1,"SI","NO")))</f>
        <v/>
      </c>
      <c r="N4472" s="11">
        <f>IF(COUNTA($A4472:$K4472)=0,"",IF(AND($L4472="SI",$M4472="NO"),IFERROR($H4472,0),0))</f>
        <v/>
      </c>
      <c r="O4472" s="9">
        <f>IF(COUNTA($A4472:$K4472)=0,"",IF($M4472="SI","CUFE o factura duplicada dentro del reporte; no se suma dos veces",IF(IFERROR($H4472,0)&lt;=0,"DIAN reporta valor susceptible 0",IF($L4472="NO",IFERROR(LOOKUP(2,1/((LISTS!$M$2:$M$13&lt;&gt;"")*ISNUMBER(SEARCH(LISTS!$M$2:$M$13,$I4472))),LISTS!$O$2:$O$13),"Medio de pago no elegible o no identificado por DIAN"),"Apta automaticamente por pago electronico y base positiva"))))</f>
        <v/>
      </c>
    </row>
    <row r="4473">
      <c r="A4473" s="9" t="n"/>
      <c r="B4473" s="9" t="n"/>
      <c r="C4473" s="12" t="n"/>
      <c r="D4473" s="11" t="n"/>
      <c r="E4473" s="11" t="n"/>
      <c r="F4473" s="11" t="n"/>
      <c r="G4473" s="11" t="n"/>
      <c r="H4473" s="11" t="n"/>
      <c r="I4473" s="9" t="n"/>
      <c r="J4473" s="9" t="n"/>
      <c r="K4473" s="9" t="n"/>
      <c r="L4473" s="9">
        <f>IF(COUNTA($A4473:$K4473)=0,"",IF(AND(IFERROR($H4473,0)&gt;0,LEN(TRIM($K4473&amp;""))&gt;0,IFERROR(LOOKUP(2,1/((LISTS!$M$2:$M$13&lt;&gt;"")*ISNUMBER(SEARCH(LISTS!$M$2:$M$13,$I4473))),LISTS!$N$2:$N$13),"NO")="SI"),"SI","NO"))</f>
        <v/>
      </c>
      <c r="M4473" s="9">
        <f>IF(COUNTA($A4473:$K4473)=0,"",IF($K4473&lt;&gt;"",IF(COUNTIF($K$19:$K4473,$K4473)&gt;1,"SI","NO"),IF(COUNTIFS($A$19:$A4473,$A4473,$C$19:$C4473,$C4473,$J$19:$J4473,$J4473,$D$19:$D4473,$D4473)&gt;1,"SI","NO")))</f>
        <v/>
      </c>
      <c r="N4473" s="11">
        <f>IF(COUNTA($A4473:$K4473)=0,"",IF(AND($L4473="SI",$M4473="NO"),IFERROR($H4473,0),0))</f>
        <v/>
      </c>
      <c r="O4473" s="9">
        <f>IF(COUNTA($A4473:$K4473)=0,"",IF($M4473="SI","CUFE o factura duplicada dentro del reporte; no se suma dos veces",IF(IFERROR($H4473,0)&lt;=0,"DIAN reporta valor susceptible 0",IF($L4473="NO",IFERROR(LOOKUP(2,1/((LISTS!$M$2:$M$13&lt;&gt;"")*ISNUMBER(SEARCH(LISTS!$M$2:$M$13,$I4473))),LISTS!$O$2:$O$13),"Medio de pago no elegible o no identificado por DIAN"),"Apta automaticamente por pago electronico y base positiva"))))</f>
        <v/>
      </c>
    </row>
    <row r="4474">
      <c r="A4474" s="9" t="n"/>
      <c r="B4474" s="9" t="n"/>
      <c r="C4474" s="12" t="n"/>
      <c r="D4474" s="11" t="n"/>
      <c r="E4474" s="11" t="n"/>
      <c r="F4474" s="11" t="n"/>
      <c r="G4474" s="11" t="n"/>
      <c r="H4474" s="11" t="n"/>
      <c r="I4474" s="9" t="n"/>
      <c r="J4474" s="9" t="n"/>
      <c r="K4474" s="9" t="n"/>
      <c r="L4474" s="9">
        <f>IF(COUNTA($A4474:$K4474)=0,"",IF(AND(IFERROR($H4474,0)&gt;0,LEN(TRIM($K4474&amp;""))&gt;0,IFERROR(LOOKUP(2,1/((LISTS!$M$2:$M$13&lt;&gt;"")*ISNUMBER(SEARCH(LISTS!$M$2:$M$13,$I4474))),LISTS!$N$2:$N$13),"NO")="SI"),"SI","NO"))</f>
        <v/>
      </c>
      <c r="M4474" s="9">
        <f>IF(COUNTA($A4474:$K4474)=0,"",IF($K4474&lt;&gt;"",IF(COUNTIF($K$19:$K4474,$K4474)&gt;1,"SI","NO"),IF(COUNTIFS($A$19:$A4474,$A4474,$C$19:$C4474,$C4474,$J$19:$J4474,$J4474,$D$19:$D4474,$D4474)&gt;1,"SI","NO")))</f>
        <v/>
      </c>
      <c r="N4474" s="11">
        <f>IF(COUNTA($A4474:$K4474)=0,"",IF(AND($L4474="SI",$M4474="NO"),IFERROR($H4474,0),0))</f>
        <v/>
      </c>
      <c r="O4474" s="9">
        <f>IF(COUNTA($A4474:$K4474)=0,"",IF($M4474="SI","CUFE o factura duplicada dentro del reporte; no se suma dos veces",IF(IFERROR($H4474,0)&lt;=0,"DIAN reporta valor susceptible 0",IF($L4474="NO",IFERROR(LOOKUP(2,1/((LISTS!$M$2:$M$13&lt;&gt;"")*ISNUMBER(SEARCH(LISTS!$M$2:$M$13,$I4474))),LISTS!$O$2:$O$13),"Medio de pago no elegible o no identificado por DIAN"),"Apta automaticamente por pago electronico y base positiva"))))</f>
        <v/>
      </c>
    </row>
    <row r="4475">
      <c r="A4475" s="9" t="n"/>
      <c r="B4475" s="9" t="n"/>
      <c r="C4475" s="12" t="n"/>
      <c r="D4475" s="11" t="n"/>
      <c r="E4475" s="11" t="n"/>
      <c r="F4475" s="11" t="n"/>
      <c r="G4475" s="11" t="n"/>
      <c r="H4475" s="11" t="n"/>
      <c r="I4475" s="9" t="n"/>
      <c r="J4475" s="9" t="n"/>
      <c r="K4475" s="9" t="n"/>
      <c r="L4475" s="9">
        <f>IF(COUNTA($A4475:$K4475)=0,"",IF(AND(IFERROR($H4475,0)&gt;0,LEN(TRIM($K4475&amp;""))&gt;0,IFERROR(LOOKUP(2,1/((LISTS!$M$2:$M$13&lt;&gt;"")*ISNUMBER(SEARCH(LISTS!$M$2:$M$13,$I4475))),LISTS!$N$2:$N$13),"NO")="SI"),"SI","NO"))</f>
        <v/>
      </c>
      <c r="M4475" s="9">
        <f>IF(COUNTA($A4475:$K4475)=0,"",IF($K4475&lt;&gt;"",IF(COUNTIF($K$19:$K4475,$K4475)&gt;1,"SI","NO"),IF(COUNTIFS($A$19:$A4475,$A4475,$C$19:$C4475,$C4475,$J$19:$J4475,$J4475,$D$19:$D4475,$D4475)&gt;1,"SI","NO")))</f>
        <v/>
      </c>
      <c r="N4475" s="11">
        <f>IF(COUNTA($A4475:$K4475)=0,"",IF(AND($L4475="SI",$M4475="NO"),IFERROR($H4475,0),0))</f>
        <v/>
      </c>
      <c r="O4475" s="9">
        <f>IF(COUNTA($A4475:$K4475)=0,"",IF($M4475="SI","CUFE o factura duplicada dentro del reporte; no se suma dos veces",IF(IFERROR($H4475,0)&lt;=0,"DIAN reporta valor susceptible 0",IF($L4475="NO",IFERROR(LOOKUP(2,1/((LISTS!$M$2:$M$13&lt;&gt;"")*ISNUMBER(SEARCH(LISTS!$M$2:$M$13,$I4475))),LISTS!$O$2:$O$13),"Medio de pago no elegible o no identificado por DIAN"),"Apta automaticamente por pago electronico y base positiva"))))</f>
        <v/>
      </c>
    </row>
    <row r="4476">
      <c r="A4476" s="9" t="n"/>
      <c r="B4476" s="9" t="n"/>
      <c r="C4476" s="12" t="n"/>
      <c r="D4476" s="11" t="n"/>
      <c r="E4476" s="11" t="n"/>
      <c r="F4476" s="11" t="n"/>
      <c r="G4476" s="11" t="n"/>
      <c r="H4476" s="11" t="n"/>
      <c r="I4476" s="9" t="n"/>
      <c r="J4476" s="9" t="n"/>
      <c r="K4476" s="9" t="n"/>
      <c r="L4476" s="9">
        <f>IF(COUNTA($A4476:$K4476)=0,"",IF(AND(IFERROR($H4476,0)&gt;0,LEN(TRIM($K4476&amp;""))&gt;0,IFERROR(LOOKUP(2,1/((LISTS!$M$2:$M$13&lt;&gt;"")*ISNUMBER(SEARCH(LISTS!$M$2:$M$13,$I4476))),LISTS!$N$2:$N$13),"NO")="SI"),"SI","NO"))</f>
        <v/>
      </c>
      <c r="M4476" s="9">
        <f>IF(COUNTA($A4476:$K4476)=0,"",IF($K4476&lt;&gt;"",IF(COUNTIF($K$19:$K4476,$K4476)&gt;1,"SI","NO"),IF(COUNTIFS($A$19:$A4476,$A4476,$C$19:$C4476,$C4476,$J$19:$J4476,$J4476,$D$19:$D4476,$D4476)&gt;1,"SI","NO")))</f>
        <v/>
      </c>
      <c r="N4476" s="11">
        <f>IF(COUNTA($A4476:$K4476)=0,"",IF(AND($L4476="SI",$M4476="NO"),IFERROR($H4476,0),0))</f>
        <v/>
      </c>
      <c r="O4476" s="9">
        <f>IF(COUNTA($A4476:$K4476)=0,"",IF($M4476="SI","CUFE o factura duplicada dentro del reporte; no se suma dos veces",IF(IFERROR($H4476,0)&lt;=0,"DIAN reporta valor susceptible 0",IF($L4476="NO",IFERROR(LOOKUP(2,1/((LISTS!$M$2:$M$13&lt;&gt;"")*ISNUMBER(SEARCH(LISTS!$M$2:$M$13,$I4476))),LISTS!$O$2:$O$13),"Medio de pago no elegible o no identificado por DIAN"),"Apta automaticamente por pago electronico y base positiva"))))</f>
        <v/>
      </c>
    </row>
    <row r="4477">
      <c r="A4477" s="9" t="n"/>
      <c r="B4477" s="9" t="n"/>
      <c r="C4477" s="12" t="n"/>
      <c r="D4477" s="11" t="n"/>
      <c r="E4477" s="11" t="n"/>
      <c r="F4477" s="11" t="n"/>
      <c r="G4477" s="11" t="n"/>
      <c r="H4477" s="11" t="n"/>
      <c r="I4477" s="9" t="n"/>
      <c r="J4477" s="9" t="n"/>
      <c r="K4477" s="9" t="n"/>
      <c r="L4477" s="9">
        <f>IF(COUNTA($A4477:$K4477)=0,"",IF(AND(IFERROR($H4477,0)&gt;0,LEN(TRIM($K4477&amp;""))&gt;0,IFERROR(LOOKUP(2,1/((LISTS!$M$2:$M$13&lt;&gt;"")*ISNUMBER(SEARCH(LISTS!$M$2:$M$13,$I4477))),LISTS!$N$2:$N$13),"NO")="SI"),"SI","NO"))</f>
        <v/>
      </c>
      <c r="M4477" s="9">
        <f>IF(COUNTA($A4477:$K4477)=0,"",IF($K4477&lt;&gt;"",IF(COUNTIF($K$19:$K4477,$K4477)&gt;1,"SI","NO"),IF(COUNTIFS($A$19:$A4477,$A4477,$C$19:$C4477,$C4477,$J$19:$J4477,$J4477,$D$19:$D4477,$D4477)&gt;1,"SI","NO")))</f>
        <v/>
      </c>
      <c r="N4477" s="11">
        <f>IF(COUNTA($A4477:$K4477)=0,"",IF(AND($L4477="SI",$M4477="NO"),IFERROR($H4477,0),0))</f>
        <v/>
      </c>
      <c r="O4477" s="9">
        <f>IF(COUNTA($A4477:$K4477)=0,"",IF($M4477="SI","CUFE o factura duplicada dentro del reporte; no se suma dos veces",IF(IFERROR($H4477,0)&lt;=0,"DIAN reporta valor susceptible 0",IF($L4477="NO",IFERROR(LOOKUP(2,1/((LISTS!$M$2:$M$13&lt;&gt;"")*ISNUMBER(SEARCH(LISTS!$M$2:$M$13,$I4477))),LISTS!$O$2:$O$13),"Medio de pago no elegible o no identificado por DIAN"),"Apta automaticamente por pago electronico y base positiva"))))</f>
        <v/>
      </c>
    </row>
    <row r="4478">
      <c r="A4478" s="9" t="n"/>
      <c r="B4478" s="9" t="n"/>
      <c r="C4478" s="12" t="n"/>
      <c r="D4478" s="11" t="n"/>
      <c r="E4478" s="11" t="n"/>
      <c r="F4478" s="11" t="n"/>
      <c r="G4478" s="11" t="n"/>
      <c r="H4478" s="11" t="n"/>
      <c r="I4478" s="9" t="n"/>
      <c r="J4478" s="9" t="n"/>
      <c r="K4478" s="9" t="n"/>
      <c r="L4478" s="9">
        <f>IF(COUNTA($A4478:$K4478)=0,"",IF(AND(IFERROR($H4478,0)&gt;0,LEN(TRIM($K4478&amp;""))&gt;0,IFERROR(LOOKUP(2,1/((LISTS!$M$2:$M$13&lt;&gt;"")*ISNUMBER(SEARCH(LISTS!$M$2:$M$13,$I4478))),LISTS!$N$2:$N$13),"NO")="SI"),"SI","NO"))</f>
        <v/>
      </c>
      <c r="M4478" s="9">
        <f>IF(COUNTA($A4478:$K4478)=0,"",IF($K4478&lt;&gt;"",IF(COUNTIF($K$19:$K4478,$K4478)&gt;1,"SI","NO"),IF(COUNTIFS($A$19:$A4478,$A4478,$C$19:$C4478,$C4478,$J$19:$J4478,$J4478,$D$19:$D4478,$D4478)&gt;1,"SI","NO")))</f>
        <v/>
      </c>
      <c r="N4478" s="11">
        <f>IF(COUNTA($A4478:$K4478)=0,"",IF(AND($L4478="SI",$M4478="NO"),IFERROR($H4478,0),0))</f>
        <v/>
      </c>
      <c r="O4478" s="9">
        <f>IF(COUNTA($A4478:$K4478)=0,"",IF($M4478="SI","CUFE o factura duplicada dentro del reporte; no se suma dos veces",IF(IFERROR($H4478,0)&lt;=0,"DIAN reporta valor susceptible 0",IF($L4478="NO",IFERROR(LOOKUP(2,1/((LISTS!$M$2:$M$13&lt;&gt;"")*ISNUMBER(SEARCH(LISTS!$M$2:$M$13,$I4478))),LISTS!$O$2:$O$13),"Medio de pago no elegible o no identificado por DIAN"),"Apta automaticamente por pago electronico y base positiva"))))</f>
        <v/>
      </c>
    </row>
    <row r="4479">
      <c r="A4479" s="9" t="n"/>
      <c r="B4479" s="9" t="n"/>
      <c r="C4479" s="12" t="n"/>
      <c r="D4479" s="11" t="n"/>
      <c r="E4479" s="11" t="n"/>
      <c r="F4479" s="11" t="n"/>
      <c r="G4479" s="11" t="n"/>
      <c r="H4479" s="11" t="n"/>
      <c r="I4479" s="9" t="n"/>
      <c r="J4479" s="9" t="n"/>
      <c r="K4479" s="9" t="n"/>
      <c r="L4479" s="9">
        <f>IF(COUNTA($A4479:$K4479)=0,"",IF(AND(IFERROR($H4479,0)&gt;0,LEN(TRIM($K4479&amp;""))&gt;0,IFERROR(LOOKUP(2,1/((LISTS!$M$2:$M$13&lt;&gt;"")*ISNUMBER(SEARCH(LISTS!$M$2:$M$13,$I4479))),LISTS!$N$2:$N$13),"NO")="SI"),"SI","NO"))</f>
        <v/>
      </c>
      <c r="M4479" s="9">
        <f>IF(COUNTA($A4479:$K4479)=0,"",IF($K4479&lt;&gt;"",IF(COUNTIF($K$19:$K4479,$K4479)&gt;1,"SI","NO"),IF(COUNTIFS($A$19:$A4479,$A4479,$C$19:$C4479,$C4479,$J$19:$J4479,$J4479,$D$19:$D4479,$D4479)&gt;1,"SI","NO")))</f>
        <v/>
      </c>
      <c r="N4479" s="11">
        <f>IF(COUNTA($A4479:$K4479)=0,"",IF(AND($L4479="SI",$M4479="NO"),IFERROR($H4479,0),0))</f>
        <v/>
      </c>
      <c r="O4479" s="9">
        <f>IF(COUNTA($A4479:$K4479)=0,"",IF($M4479="SI","CUFE o factura duplicada dentro del reporte; no se suma dos veces",IF(IFERROR($H4479,0)&lt;=0,"DIAN reporta valor susceptible 0",IF($L4479="NO",IFERROR(LOOKUP(2,1/((LISTS!$M$2:$M$13&lt;&gt;"")*ISNUMBER(SEARCH(LISTS!$M$2:$M$13,$I4479))),LISTS!$O$2:$O$13),"Medio de pago no elegible o no identificado por DIAN"),"Apta automaticamente por pago electronico y base positiva"))))</f>
        <v/>
      </c>
    </row>
    <row r="4480">
      <c r="A4480" s="9" t="n"/>
      <c r="B4480" s="9" t="n"/>
      <c r="C4480" s="12" t="n"/>
      <c r="D4480" s="11" t="n"/>
      <c r="E4480" s="11" t="n"/>
      <c r="F4480" s="11" t="n"/>
      <c r="G4480" s="11" t="n"/>
      <c r="H4480" s="11" t="n"/>
      <c r="I4480" s="9" t="n"/>
      <c r="J4480" s="9" t="n"/>
      <c r="K4480" s="9" t="n"/>
      <c r="L4480" s="9">
        <f>IF(COUNTA($A4480:$K4480)=0,"",IF(AND(IFERROR($H4480,0)&gt;0,LEN(TRIM($K4480&amp;""))&gt;0,IFERROR(LOOKUP(2,1/((LISTS!$M$2:$M$13&lt;&gt;"")*ISNUMBER(SEARCH(LISTS!$M$2:$M$13,$I4480))),LISTS!$N$2:$N$13),"NO")="SI"),"SI","NO"))</f>
        <v/>
      </c>
      <c r="M4480" s="9">
        <f>IF(COUNTA($A4480:$K4480)=0,"",IF($K4480&lt;&gt;"",IF(COUNTIF($K$19:$K4480,$K4480)&gt;1,"SI","NO"),IF(COUNTIFS($A$19:$A4480,$A4480,$C$19:$C4480,$C4480,$J$19:$J4480,$J4480,$D$19:$D4480,$D4480)&gt;1,"SI","NO")))</f>
        <v/>
      </c>
      <c r="N4480" s="11">
        <f>IF(COUNTA($A4480:$K4480)=0,"",IF(AND($L4480="SI",$M4480="NO"),IFERROR($H4480,0),0))</f>
        <v/>
      </c>
      <c r="O4480" s="9">
        <f>IF(COUNTA($A4480:$K4480)=0,"",IF($M4480="SI","CUFE o factura duplicada dentro del reporte; no se suma dos veces",IF(IFERROR($H4480,0)&lt;=0,"DIAN reporta valor susceptible 0",IF($L4480="NO",IFERROR(LOOKUP(2,1/((LISTS!$M$2:$M$13&lt;&gt;"")*ISNUMBER(SEARCH(LISTS!$M$2:$M$13,$I4480))),LISTS!$O$2:$O$13),"Medio de pago no elegible o no identificado por DIAN"),"Apta automaticamente por pago electronico y base positiva"))))</f>
        <v/>
      </c>
    </row>
    <row r="4481">
      <c r="A4481" s="9" t="n"/>
      <c r="B4481" s="9" t="n"/>
      <c r="C4481" s="12" t="n"/>
      <c r="D4481" s="11" t="n"/>
      <c r="E4481" s="11" t="n"/>
      <c r="F4481" s="11" t="n"/>
      <c r="G4481" s="11" t="n"/>
      <c r="H4481" s="11" t="n"/>
      <c r="I4481" s="9" t="n"/>
      <c r="J4481" s="9" t="n"/>
      <c r="K4481" s="9" t="n"/>
      <c r="L4481" s="9">
        <f>IF(COUNTA($A4481:$K4481)=0,"",IF(AND(IFERROR($H4481,0)&gt;0,LEN(TRIM($K4481&amp;""))&gt;0,IFERROR(LOOKUP(2,1/((LISTS!$M$2:$M$13&lt;&gt;"")*ISNUMBER(SEARCH(LISTS!$M$2:$M$13,$I4481))),LISTS!$N$2:$N$13),"NO")="SI"),"SI","NO"))</f>
        <v/>
      </c>
      <c r="M4481" s="9">
        <f>IF(COUNTA($A4481:$K4481)=0,"",IF($K4481&lt;&gt;"",IF(COUNTIF($K$19:$K4481,$K4481)&gt;1,"SI","NO"),IF(COUNTIFS($A$19:$A4481,$A4481,$C$19:$C4481,$C4481,$J$19:$J4481,$J4481,$D$19:$D4481,$D4481)&gt;1,"SI","NO")))</f>
        <v/>
      </c>
      <c r="N4481" s="11">
        <f>IF(COUNTA($A4481:$K4481)=0,"",IF(AND($L4481="SI",$M4481="NO"),IFERROR($H4481,0),0))</f>
        <v/>
      </c>
      <c r="O4481" s="9">
        <f>IF(COUNTA($A4481:$K4481)=0,"",IF($M4481="SI","CUFE o factura duplicada dentro del reporte; no se suma dos veces",IF(IFERROR($H4481,0)&lt;=0,"DIAN reporta valor susceptible 0",IF($L4481="NO",IFERROR(LOOKUP(2,1/((LISTS!$M$2:$M$13&lt;&gt;"")*ISNUMBER(SEARCH(LISTS!$M$2:$M$13,$I4481))),LISTS!$O$2:$O$13),"Medio de pago no elegible o no identificado por DIAN"),"Apta automaticamente por pago electronico y base positiva"))))</f>
        <v/>
      </c>
    </row>
    <row r="4482">
      <c r="A4482" s="9" t="n"/>
      <c r="B4482" s="9" t="n"/>
      <c r="C4482" s="12" t="n"/>
      <c r="D4482" s="11" t="n"/>
      <c r="E4482" s="11" t="n"/>
      <c r="F4482" s="11" t="n"/>
      <c r="G4482" s="11" t="n"/>
      <c r="H4482" s="11" t="n"/>
      <c r="I4482" s="9" t="n"/>
      <c r="J4482" s="9" t="n"/>
      <c r="K4482" s="9" t="n"/>
      <c r="L4482" s="9">
        <f>IF(COUNTA($A4482:$K4482)=0,"",IF(AND(IFERROR($H4482,0)&gt;0,LEN(TRIM($K4482&amp;""))&gt;0,IFERROR(LOOKUP(2,1/((LISTS!$M$2:$M$13&lt;&gt;"")*ISNUMBER(SEARCH(LISTS!$M$2:$M$13,$I4482))),LISTS!$N$2:$N$13),"NO")="SI"),"SI","NO"))</f>
        <v/>
      </c>
      <c r="M4482" s="9">
        <f>IF(COUNTA($A4482:$K4482)=0,"",IF($K4482&lt;&gt;"",IF(COUNTIF($K$19:$K4482,$K4482)&gt;1,"SI","NO"),IF(COUNTIFS($A$19:$A4482,$A4482,$C$19:$C4482,$C4482,$J$19:$J4482,$J4482,$D$19:$D4482,$D4482)&gt;1,"SI","NO")))</f>
        <v/>
      </c>
      <c r="N4482" s="11">
        <f>IF(COUNTA($A4482:$K4482)=0,"",IF(AND($L4482="SI",$M4482="NO"),IFERROR($H4482,0),0))</f>
        <v/>
      </c>
      <c r="O4482" s="9">
        <f>IF(COUNTA($A4482:$K4482)=0,"",IF($M4482="SI","CUFE o factura duplicada dentro del reporte; no se suma dos veces",IF(IFERROR($H4482,0)&lt;=0,"DIAN reporta valor susceptible 0",IF($L4482="NO",IFERROR(LOOKUP(2,1/((LISTS!$M$2:$M$13&lt;&gt;"")*ISNUMBER(SEARCH(LISTS!$M$2:$M$13,$I4482))),LISTS!$O$2:$O$13),"Medio de pago no elegible o no identificado por DIAN"),"Apta automaticamente por pago electronico y base positiva"))))</f>
        <v/>
      </c>
    </row>
    <row r="4483">
      <c r="A4483" s="9" t="n"/>
      <c r="B4483" s="9" t="n"/>
      <c r="C4483" s="12" t="n"/>
      <c r="D4483" s="11" t="n"/>
      <c r="E4483" s="11" t="n"/>
      <c r="F4483" s="11" t="n"/>
      <c r="G4483" s="11" t="n"/>
      <c r="H4483" s="11" t="n"/>
      <c r="I4483" s="9" t="n"/>
      <c r="J4483" s="9" t="n"/>
      <c r="K4483" s="9" t="n"/>
      <c r="L4483" s="9">
        <f>IF(COUNTA($A4483:$K4483)=0,"",IF(AND(IFERROR($H4483,0)&gt;0,LEN(TRIM($K4483&amp;""))&gt;0,IFERROR(LOOKUP(2,1/((LISTS!$M$2:$M$13&lt;&gt;"")*ISNUMBER(SEARCH(LISTS!$M$2:$M$13,$I4483))),LISTS!$N$2:$N$13),"NO")="SI"),"SI","NO"))</f>
        <v/>
      </c>
      <c r="M4483" s="9">
        <f>IF(COUNTA($A4483:$K4483)=0,"",IF($K4483&lt;&gt;"",IF(COUNTIF($K$19:$K4483,$K4483)&gt;1,"SI","NO"),IF(COUNTIFS($A$19:$A4483,$A4483,$C$19:$C4483,$C4483,$J$19:$J4483,$J4483,$D$19:$D4483,$D4483)&gt;1,"SI","NO")))</f>
        <v/>
      </c>
      <c r="N4483" s="11">
        <f>IF(COUNTA($A4483:$K4483)=0,"",IF(AND($L4483="SI",$M4483="NO"),IFERROR($H4483,0),0))</f>
        <v/>
      </c>
      <c r="O4483" s="9">
        <f>IF(COUNTA($A4483:$K4483)=0,"",IF($M4483="SI","CUFE o factura duplicada dentro del reporte; no se suma dos veces",IF(IFERROR($H4483,0)&lt;=0,"DIAN reporta valor susceptible 0",IF($L4483="NO",IFERROR(LOOKUP(2,1/((LISTS!$M$2:$M$13&lt;&gt;"")*ISNUMBER(SEARCH(LISTS!$M$2:$M$13,$I4483))),LISTS!$O$2:$O$13),"Medio de pago no elegible o no identificado por DIAN"),"Apta automaticamente por pago electronico y base positiva"))))</f>
        <v/>
      </c>
    </row>
    <row r="4484">
      <c r="A4484" s="9" t="n"/>
      <c r="B4484" s="9" t="n"/>
      <c r="C4484" s="12" t="n"/>
      <c r="D4484" s="11" t="n"/>
      <c r="E4484" s="11" t="n"/>
      <c r="F4484" s="11" t="n"/>
      <c r="G4484" s="11" t="n"/>
      <c r="H4484" s="11" t="n"/>
      <c r="I4484" s="9" t="n"/>
      <c r="J4484" s="9" t="n"/>
      <c r="K4484" s="9" t="n"/>
      <c r="L4484" s="9">
        <f>IF(COUNTA($A4484:$K4484)=0,"",IF(AND(IFERROR($H4484,0)&gt;0,LEN(TRIM($K4484&amp;""))&gt;0,IFERROR(LOOKUP(2,1/((LISTS!$M$2:$M$13&lt;&gt;"")*ISNUMBER(SEARCH(LISTS!$M$2:$M$13,$I4484))),LISTS!$N$2:$N$13),"NO")="SI"),"SI","NO"))</f>
        <v/>
      </c>
      <c r="M4484" s="9">
        <f>IF(COUNTA($A4484:$K4484)=0,"",IF($K4484&lt;&gt;"",IF(COUNTIF($K$19:$K4484,$K4484)&gt;1,"SI","NO"),IF(COUNTIFS($A$19:$A4484,$A4484,$C$19:$C4484,$C4484,$J$19:$J4484,$J4484,$D$19:$D4484,$D4484)&gt;1,"SI","NO")))</f>
        <v/>
      </c>
      <c r="N4484" s="11">
        <f>IF(COUNTA($A4484:$K4484)=0,"",IF(AND($L4484="SI",$M4484="NO"),IFERROR($H4484,0),0))</f>
        <v/>
      </c>
      <c r="O4484" s="9">
        <f>IF(COUNTA($A4484:$K4484)=0,"",IF($M4484="SI","CUFE o factura duplicada dentro del reporte; no se suma dos veces",IF(IFERROR($H4484,0)&lt;=0,"DIAN reporta valor susceptible 0",IF($L4484="NO",IFERROR(LOOKUP(2,1/((LISTS!$M$2:$M$13&lt;&gt;"")*ISNUMBER(SEARCH(LISTS!$M$2:$M$13,$I4484))),LISTS!$O$2:$O$13),"Medio de pago no elegible o no identificado por DIAN"),"Apta automaticamente por pago electronico y base positiva"))))</f>
        <v/>
      </c>
    </row>
    <row r="4485">
      <c r="A4485" s="9" t="n"/>
      <c r="B4485" s="9" t="n"/>
      <c r="C4485" s="12" t="n"/>
      <c r="D4485" s="11" t="n"/>
      <c r="E4485" s="11" t="n"/>
      <c r="F4485" s="11" t="n"/>
      <c r="G4485" s="11" t="n"/>
      <c r="H4485" s="11" t="n"/>
      <c r="I4485" s="9" t="n"/>
      <c r="J4485" s="9" t="n"/>
      <c r="K4485" s="9" t="n"/>
      <c r="L4485" s="9">
        <f>IF(COUNTA($A4485:$K4485)=0,"",IF(AND(IFERROR($H4485,0)&gt;0,LEN(TRIM($K4485&amp;""))&gt;0,IFERROR(LOOKUP(2,1/((LISTS!$M$2:$M$13&lt;&gt;"")*ISNUMBER(SEARCH(LISTS!$M$2:$M$13,$I4485))),LISTS!$N$2:$N$13),"NO")="SI"),"SI","NO"))</f>
        <v/>
      </c>
      <c r="M4485" s="9">
        <f>IF(COUNTA($A4485:$K4485)=0,"",IF($K4485&lt;&gt;"",IF(COUNTIF($K$19:$K4485,$K4485)&gt;1,"SI","NO"),IF(COUNTIFS($A$19:$A4485,$A4485,$C$19:$C4485,$C4485,$J$19:$J4485,$J4485,$D$19:$D4485,$D4485)&gt;1,"SI","NO")))</f>
        <v/>
      </c>
      <c r="N4485" s="11">
        <f>IF(COUNTA($A4485:$K4485)=0,"",IF(AND($L4485="SI",$M4485="NO"),IFERROR($H4485,0),0))</f>
        <v/>
      </c>
      <c r="O4485" s="9">
        <f>IF(COUNTA($A4485:$K4485)=0,"",IF($M4485="SI","CUFE o factura duplicada dentro del reporte; no se suma dos veces",IF(IFERROR($H4485,0)&lt;=0,"DIAN reporta valor susceptible 0",IF($L4485="NO",IFERROR(LOOKUP(2,1/((LISTS!$M$2:$M$13&lt;&gt;"")*ISNUMBER(SEARCH(LISTS!$M$2:$M$13,$I4485))),LISTS!$O$2:$O$13),"Medio de pago no elegible o no identificado por DIAN"),"Apta automaticamente por pago electronico y base positiva"))))</f>
        <v/>
      </c>
    </row>
    <row r="4486">
      <c r="A4486" s="9" t="n"/>
      <c r="B4486" s="9" t="n"/>
      <c r="C4486" s="12" t="n"/>
      <c r="D4486" s="11" t="n"/>
      <c r="E4486" s="11" t="n"/>
      <c r="F4486" s="11" t="n"/>
      <c r="G4486" s="11" t="n"/>
      <c r="H4486" s="11" t="n"/>
      <c r="I4486" s="9" t="n"/>
      <c r="J4486" s="9" t="n"/>
      <c r="K4486" s="9" t="n"/>
      <c r="L4486" s="9">
        <f>IF(COUNTA($A4486:$K4486)=0,"",IF(AND(IFERROR($H4486,0)&gt;0,LEN(TRIM($K4486&amp;""))&gt;0,IFERROR(LOOKUP(2,1/((LISTS!$M$2:$M$13&lt;&gt;"")*ISNUMBER(SEARCH(LISTS!$M$2:$M$13,$I4486))),LISTS!$N$2:$N$13),"NO")="SI"),"SI","NO"))</f>
        <v/>
      </c>
      <c r="M4486" s="9">
        <f>IF(COUNTA($A4486:$K4486)=0,"",IF($K4486&lt;&gt;"",IF(COUNTIF($K$19:$K4486,$K4486)&gt;1,"SI","NO"),IF(COUNTIFS($A$19:$A4486,$A4486,$C$19:$C4486,$C4486,$J$19:$J4486,$J4486,$D$19:$D4486,$D4486)&gt;1,"SI","NO")))</f>
        <v/>
      </c>
      <c r="N4486" s="11">
        <f>IF(COUNTA($A4486:$K4486)=0,"",IF(AND($L4486="SI",$M4486="NO"),IFERROR($H4486,0),0))</f>
        <v/>
      </c>
      <c r="O4486" s="9">
        <f>IF(COUNTA($A4486:$K4486)=0,"",IF($M4486="SI","CUFE o factura duplicada dentro del reporte; no se suma dos veces",IF(IFERROR($H4486,0)&lt;=0,"DIAN reporta valor susceptible 0",IF($L4486="NO",IFERROR(LOOKUP(2,1/((LISTS!$M$2:$M$13&lt;&gt;"")*ISNUMBER(SEARCH(LISTS!$M$2:$M$13,$I4486))),LISTS!$O$2:$O$13),"Medio de pago no elegible o no identificado por DIAN"),"Apta automaticamente por pago electronico y base positiva"))))</f>
        <v/>
      </c>
    </row>
    <row r="4487">
      <c r="A4487" s="9" t="n"/>
      <c r="B4487" s="9" t="n"/>
      <c r="C4487" s="12" t="n"/>
      <c r="D4487" s="11" t="n"/>
      <c r="E4487" s="11" t="n"/>
      <c r="F4487" s="11" t="n"/>
      <c r="G4487" s="11" t="n"/>
      <c r="H4487" s="11" t="n"/>
      <c r="I4487" s="9" t="n"/>
      <c r="J4487" s="9" t="n"/>
      <c r="K4487" s="9" t="n"/>
      <c r="L4487" s="9">
        <f>IF(COUNTA($A4487:$K4487)=0,"",IF(AND(IFERROR($H4487,0)&gt;0,LEN(TRIM($K4487&amp;""))&gt;0,IFERROR(LOOKUP(2,1/((LISTS!$M$2:$M$13&lt;&gt;"")*ISNUMBER(SEARCH(LISTS!$M$2:$M$13,$I4487))),LISTS!$N$2:$N$13),"NO")="SI"),"SI","NO"))</f>
        <v/>
      </c>
      <c r="M4487" s="9">
        <f>IF(COUNTA($A4487:$K4487)=0,"",IF($K4487&lt;&gt;"",IF(COUNTIF($K$19:$K4487,$K4487)&gt;1,"SI","NO"),IF(COUNTIFS($A$19:$A4487,$A4487,$C$19:$C4487,$C4487,$J$19:$J4487,$J4487,$D$19:$D4487,$D4487)&gt;1,"SI","NO")))</f>
        <v/>
      </c>
      <c r="N4487" s="11">
        <f>IF(COUNTA($A4487:$K4487)=0,"",IF(AND($L4487="SI",$M4487="NO"),IFERROR($H4487,0),0))</f>
        <v/>
      </c>
      <c r="O4487" s="9">
        <f>IF(COUNTA($A4487:$K4487)=0,"",IF($M4487="SI","CUFE o factura duplicada dentro del reporte; no se suma dos veces",IF(IFERROR($H4487,0)&lt;=0,"DIAN reporta valor susceptible 0",IF($L4487="NO",IFERROR(LOOKUP(2,1/((LISTS!$M$2:$M$13&lt;&gt;"")*ISNUMBER(SEARCH(LISTS!$M$2:$M$13,$I4487))),LISTS!$O$2:$O$13),"Medio de pago no elegible o no identificado por DIAN"),"Apta automaticamente por pago electronico y base positiva"))))</f>
        <v/>
      </c>
    </row>
    <row r="4488">
      <c r="A4488" s="9" t="n"/>
      <c r="B4488" s="9" t="n"/>
      <c r="C4488" s="12" t="n"/>
      <c r="D4488" s="11" t="n"/>
      <c r="E4488" s="11" t="n"/>
      <c r="F4488" s="11" t="n"/>
      <c r="G4488" s="11" t="n"/>
      <c r="H4488" s="11" t="n"/>
      <c r="I4488" s="9" t="n"/>
      <c r="J4488" s="9" t="n"/>
      <c r="K4488" s="9" t="n"/>
      <c r="L4488" s="9">
        <f>IF(COUNTA($A4488:$K4488)=0,"",IF(AND(IFERROR($H4488,0)&gt;0,LEN(TRIM($K4488&amp;""))&gt;0,IFERROR(LOOKUP(2,1/((LISTS!$M$2:$M$13&lt;&gt;"")*ISNUMBER(SEARCH(LISTS!$M$2:$M$13,$I4488))),LISTS!$N$2:$N$13),"NO")="SI"),"SI","NO"))</f>
        <v/>
      </c>
      <c r="M4488" s="9">
        <f>IF(COUNTA($A4488:$K4488)=0,"",IF($K4488&lt;&gt;"",IF(COUNTIF($K$19:$K4488,$K4488)&gt;1,"SI","NO"),IF(COUNTIFS($A$19:$A4488,$A4488,$C$19:$C4488,$C4488,$J$19:$J4488,$J4488,$D$19:$D4488,$D4488)&gt;1,"SI","NO")))</f>
        <v/>
      </c>
      <c r="N4488" s="11">
        <f>IF(COUNTA($A4488:$K4488)=0,"",IF(AND($L4488="SI",$M4488="NO"),IFERROR($H4488,0),0))</f>
        <v/>
      </c>
      <c r="O4488" s="9">
        <f>IF(COUNTA($A4488:$K4488)=0,"",IF($M4488="SI","CUFE o factura duplicada dentro del reporte; no se suma dos veces",IF(IFERROR($H4488,0)&lt;=0,"DIAN reporta valor susceptible 0",IF($L4488="NO",IFERROR(LOOKUP(2,1/((LISTS!$M$2:$M$13&lt;&gt;"")*ISNUMBER(SEARCH(LISTS!$M$2:$M$13,$I4488))),LISTS!$O$2:$O$13),"Medio de pago no elegible o no identificado por DIAN"),"Apta automaticamente por pago electronico y base positiva"))))</f>
        <v/>
      </c>
    </row>
    <row r="4489">
      <c r="A4489" s="9" t="n"/>
      <c r="B4489" s="9" t="n"/>
      <c r="C4489" s="12" t="n"/>
      <c r="D4489" s="11" t="n"/>
      <c r="E4489" s="11" t="n"/>
      <c r="F4489" s="11" t="n"/>
      <c r="G4489" s="11" t="n"/>
      <c r="H4489" s="11" t="n"/>
      <c r="I4489" s="9" t="n"/>
      <c r="J4489" s="9" t="n"/>
      <c r="K4489" s="9" t="n"/>
      <c r="L4489" s="9">
        <f>IF(COUNTA($A4489:$K4489)=0,"",IF(AND(IFERROR($H4489,0)&gt;0,LEN(TRIM($K4489&amp;""))&gt;0,IFERROR(LOOKUP(2,1/((LISTS!$M$2:$M$13&lt;&gt;"")*ISNUMBER(SEARCH(LISTS!$M$2:$M$13,$I4489))),LISTS!$N$2:$N$13),"NO")="SI"),"SI","NO"))</f>
        <v/>
      </c>
      <c r="M4489" s="9">
        <f>IF(COUNTA($A4489:$K4489)=0,"",IF($K4489&lt;&gt;"",IF(COUNTIF($K$19:$K4489,$K4489)&gt;1,"SI","NO"),IF(COUNTIFS($A$19:$A4489,$A4489,$C$19:$C4489,$C4489,$J$19:$J4489,$J4489,$D$19:$D4489,$D4489)&gt;1,"SI","NO")))</f>
        <v/>
      </c>
      <c r="N4489" s="11">
        <f>IF(COUNTA($A4489:$K4489)=0,"",IF(AND($L4489="SI",$M4489="NO"),IFERROR($H4489,0),0))</f>
        <v/>
      </c>
      <c r="O4489" s="9">
        <f>IF(COUNTA($A4489:$K4489)=0,"",IF($M4489="SI","CUFE o factura duplicada dentro del reporte; no se suma dos veces",IF(IFERROR($H4489,0)&lt;=0,"DIAN reporta valor susceptible 0",IF($L4489="NO",IFERROR(LOOKUP(2,1/((LISTS!$M$2:$M$13&lt;&gt;"")*ISNUMBER(SEARCH(LISTS!$M$2:$M$13,$I4489))),LISTS!$O$2:$O$13),"Medio de pago no elegible o no identificado por DIAN"),"Apta automaticamente por pago electronico y base positiva"))))</f>
        <v/>
      </c>
    </row>
    <row r="4490">
      <c r="A4490" s="9" t="n"/>
      <c r="B4490" s="9" t="n"/>
      <c r="C4490" s="12" t="n"/>
      <c r="D4490" s="11" t="n"/>
      <c r="E4490" s="11" t="n"/>
      <c r="F4490" s="11" t="n"/>
      <c r="G4490" s="11" t="n"/>
      <c r="H4490" s="11" t="n"/>
      <c r="I4490" s="9" t="n"/>
      <c r="J4490" s="9" t="n"/>
      <c r="K4490" s="9" t="n"/>
      <c r="L4490" s="9">
        <f>IF(COUNTA($A4490:$K4490)=0,"",IF(AND(IFERROR($H4490,0)&gt;0,LEN(TRIM($K4490&amp;""))&gt;0,IFERROR(LOOKUP(2,1/((LISTS!$M$2:$M$13&lt;&gt;"")*ISNUMBER(SEARCH(LISTS!$M$2:$M$13,$I4490))),LISTS!$N$2:$N$13),"NO")="SI"),"SI","NO"))</f>
        <v/>
      </c>
      <c r="M4490" s="9">
        <f>IF(COUNTA($A4490:$K4490)=0,"",IF($K4490&lt;&gt;"",IF(COUNTIF($K$19:$K4490,$K4490)&gt;1,"SI","NO"),IF(COUNTIFS($A$19:$A4490,$A4490,$C$19:$C4490,$C4490,$J$19:$J4490,$J4490,$D$19:$D4490,$D4490)&gt;1,"SI","NO")))</f>
        <v/>
      </c>
      <c r="N4490" s="11">
        <f>IF(COUNTA($A4490:$K4490)=0,"",IF(AND($L4490="SI",$M4490="NO"),IFERROR($H4490,0),0))</f>
        <v/>
      </c>
      <c r="O4490" s="9">
        <f>IF(COUNTA($A4490:$K4490)=0,"",IF($M4490="SI","CUFE o factura duplicada dentro del reporte; no se suma dos veces",IF(IFERROR($H4490,0)&lt;=0,"DIAN reporta valor susceptible 0",IF($L4490="NO",IFERROR(LOOKUP(2,1/((LISTS!$M$2:$M$13&lt;&gt;"")*ISNUMBER(SEARCH(LISTS!$M$2:$M$13,$I4490))),LISTS!$O$2:$O$13),"Medio de pago no elegible o no identificado por DIAN"),"Apta automaticamente por pago electronico y base positiva"))))</f>
        <v/>
      </c>
    </row>
    <row r="4491">
      <c r="A4491" s="9" t="n"/>
      <c r="B4491" s="9" t="n"/>
      <c r="C4491" s="12" t="n"/>
      <c r="D4491" s="11" t="n"/>
      <c r="E4491" s="11" t="n"/>
      <c r="F4491" s="11" t="n"/>
      <c r="G4491" s="11" t="n"/>
      <c r="H4491" s="11" t="n"/>
      <c r="I4491" s="9" t="n"/>
      <c r="J4491" s="9" t="n"/>
      <c r="K4491" s="9" t="n"/>
      <c r="L4491" s="9">
        <f>IF(COUNTA($A4491:$K4491)=0,"",IF(AND(IFERROR($H4491,0)&gt;0,LEN(TRIM($K4491&amp;""))&gt;0,IFERROR(LOOKUP(2,1/((LISTS!$M$2:$M$13&lt;&gt;"")*ISNUMBER(SEARCH(LISTS!$M$2:$M$13,$I4491))),LISTS!$N$2:$N$13),"NO")="SI"),"SI","NO"))</f>
        <v/>
      </c>
      <c r="M4491" s="9">
        <f>IF(COUNTA($A4491:$K4491)=0,"",IF($K4491&lt;&gt;"",IF(COUNTIF($K$19:$K4491,$K4491)&gt;1,"SI","NO"),IF(COUNTIFS($A$19:$A4491,$A4491,$C$19:$C4491,$C4491,$J$19:$J4491,$J4491,$D$19:$D4491,$D4491)&gt;1,"SI","NO")))</f>
        <v/>
      </c>
      <c r="N4491" s="11">
        <f>IF(COUNTA($A4491:$K4491)=0,"",IF(AND($L4491="SI",$M4491="NO"),IFERROR($H4491,0),0))</f>
        <v/>
      </c>
      <c r="O4491" s="9">
        <f>IF(COUNTA($A4491:$K4491)=0,"",IF($M4491="SI","CUFE o factura duplicada dentro del reporte; no se suma dos veces",IF(IFERROR($H4491,0)&lt;=0,"DIAN reporta valor susceptible 0",IF($L4491="NO",IFERROR(LOOKUP(2,1/((LISTS!$M$2:$M$13&lt;&gt;"")*ISNUMBER(SEARCH(LISTS!$M$2:$M$13,$I4491))),LISTS!$O$2:$O$13),"Medio de pago no elegible o no identificado por DIAN"),"Apta automaticamente por pago electronico y base positiva"))))</f>
        <v/>
      </c>
    </row>
    <row r="4492">
      <c r="A4492" s="9" t="n"/>
      <c r="B4492" s="9" t="n"/>
      <c r="C4492" s="12" t="n"/>
      <c r="D4492" s="11" t="n"/>
      <c r="E4492" s="11" t="n"/>
      <c r="F4492" s="11" t="n"/>
      <c r="G4492" s="11" t="n"/>
      <c r="H4492" s="11" t="n"/>
      <c r="I4492" s="9" t="n"/>
      <c r="J4492" s="9" t="n"/>
      <c r="K4492" s="9" t="n"/>
      <c r="L4492" s="9">
        <f>IF(COUNTA($A4492:$K4492)=0,"",IF(AND(IFERROR($H4492,0)&gt;0,LEN(TRIM($K4492&amp;""))&gt;0,IFERROR(LOOKUP(2,1/((LISTS!$M$2:$M$13&lt;&gt;"")*ISNUMBER(SEARCH(LISTS!$M$2:$M$13,$I4492))),LISTS!$N$2:$N$13),"NO")="SI"),"SI","NO"))</f>
        <v/>
      </c>
      <c r="M4492" s="9">
        <f>IF(COUNTA($A4492:$K4492)=0,"",IF($K4492&lt;&gt;"",IF(COUNTIF($K$19:$K4492,$K4492)&gt;1,"SI","NO"),IF(COUNTIFS($A$19:$A4492,$A4492,$C$19:$C4492,$C4492,$J$19:$J4492,$J4492,$D$19:$D4492,$D4492)&gt;1,"SI","NO")))</f>
        <v/>
      </c>
      <c r="N4492" s="11">
        <f>IF(COUNTA($A4492:$K4492)=0,"",IF(AND($L4492="SI",$M4492="NO"),IFERROR($H4492,0),0))</f>
        <v/>
      </c>
      <c r="O4492" s="9">
        <f>IF(COUNTA($A4492:$K4492)=0,"",IF($M4492="SI","CUFE o factura duplicada dentro del reporte; no se suma dos veces",IF(IFERROR($H4492,0)&lt;=0,"DIAN reporta valor susceptible 0",IF($L4492="NO",IFERROR(LOOKUP(2,1/((LISTS!$M$2:$M$13&lt;&gt;"")*ISNUMBER(SEARCH(LISTS!$M$2:$M$13,$I4492))),LISTS!$O$2:$O$13),"Medio de pago no elegible o no identificado por DIAN"),"Apta automaticamente por pago electronico y base positiva"))))</f>
        <v/>
      </c>
    </row>
    <row r="4493">
      <c r="A4493" s="9" t="n"/>
      <c r="B4493" s="9" t="n"/>
      <c r="C4493" s="12" t="n"/>
      <c r="D4493" s="11" t="n"/>
      <c r="E4493" s="11" t="n"/>
      <c r="F4493" s="11" t="n"/>
      <c r="G4493" s="11" t="n"/>
      <c r="H4493" s="11" t="n"/>
      <c r="I4493" s="9" t="n"/>
      <c r="J4493" s="9" t="n"/>
      <c r="K4493" s="9" t="n"/>
      <c r="L4493" s="9">
        <f>IF(COUNTA($A4493:$K4493)=0,"",IF(AND(IFERROR($H4493,0)&gt;0,LEN(TRIM($K4493&amp;""))&gt;0,IFERROR(LOOKUP(2,1/((LISTS!$M$2:$M$13&lt;&gt;"")*ISNUMBER(SEARCH(LISTS!$M$2:$M$13,$I4493))),LISTS!$N$2:$N$13),"NO")="SI"),"SI","NO"))</f>
        <v/>
      </c>
      <c r="M4493" s="9">
        <f>IF(COUNTA($A4493:$K4493)=0,"",IF($K4493&lt;&gt;"",IF(COUNTIF($K$19:$K4493,$K4493)&gt;1,"SI","NO"),IF(COUNTIFS($A$19:$A4493,$A4493,$C$19:$C4493,$C4493,$J$19:$J4493,$J4493,$D$19:$D4493,$D4493)&gt;1,"SI","NO")))</f>
        <v/>
      </c>
      <c r="N4493" s="11">
        <f>IF(COUNTA($A4493:$K4493)=0,"",IF(AND($L4493="SI",$M4493="NO"),IFERROR($H4493,0),0))</f>
        <v/>
      </c>
      <c r="O4493" s="9">
        <f>IF(COUNTA($A4493:$K4493)=0,"",IF($M4493="SI","CUFE o factura duplicada dentro del reporte; no se suma dos veces",IF(IFERROR($H4493,0)&lt;=0,"DIAN reporta valor susceptible 0",IF($L4493="NO",IFERROR(LOOKUP(2,1/((LISTS!$M$2:$M$13&lt;&gt;"")*ISNUMBER(SEARCH(LISTS!$M$2:$M$13,$I4493))),LISTS!$O$2:$O$13),"Medio de pago no elegible o no identificado por DIAN"),"Apta automaticamente por pago electronico y base positiva"))))</f>
        <v/>
      </c>
    </row>
    <row r="4494">
      <c r="A4494" s="9" t="n"/>
      <c r="B4494" s="9" t="n"/>
      <c r="C4494" s="12" t="n"/>
      <c r="D4494" s="11" t="n"/>
      <c r="E4494" s="11" t="n"/>
      <c r="F4494" s="11" t="n"/>
      <c r="G4494" s="11" t="n"/>
      <c r="H4494" s="11" t="n"/>
      <c r="I4494" s="9" t="n"/>
      <c r="J4494" s="9" t="n"/>
      <c r="K4494" s="9" t="n"/>
      <c r="L4494" s="9">
        <f>IF(COUNTA($A4494:$K4494)=0,"",IF(AND(IFERROR($H4494,0)&gt;0,LEN(TRIM($K4494&amp;""))&gt;0,IFERROR(LOOKUP(2,1/((LISTS!$M$2:$M$13&lt;&gt;"")*ISNUMBER(SEARCH(LISTS!$M$2:$M$13,$I4494))),LISTS!$N$2:$N$13),"NO")="SI"),"SI","NO"))</f>
        <v/>
      </c>
      <c r="M4494" s="9">
        <f>IF(COUNTA($A4494:$K4494)=0,"",IF($K4494&lt;&gt;"",IF(COUNTIF($K$19:$K4494,$K4494)&gt;1,"SI","NO"),IF(COUNTIFS($A$19:$A4494,$A4494,$C$19:$C4494,$C4494,$J$19:$J4494,$J4494,$D$19:$D4494,$D4494)&gt;1,"SI","NO")))</f>
        <v/>
      </c>
      <c r="N4494" s="11">
        <f>IF(COUNTA($A4494:$K4494)=0,"",IF(AND($L4494="SI",$M4494="NO"),IFERROR($H4494,0),0))</f>
        <v/>
      </c>
      <c r="O4494" s="9">
        <f>IF(COUNTA($A4494:$K4494)=0,"",IF($M4494="SI","CUFE o factura duplicada dentro del reporte; no se suma dos veces",IF(IFERROR($H4494,0)&lt;=0,"DIAN reporta valor susceptible 0",IF($L4494="NO",IFERROR(LOOKUP(2,1/((LISTS!$M$2:$M$13&lt;&gt;"")*ISNUMBER(SEARCH(LISTS!$M$2:$M$13,$I4494))),LISTS!$O$2:$O$13),"Medio de pago no elegible o no identificado por DIAN"),"Apta automaticamente por pago electronico y base positiva"))))</f>
        <v/>
      </c>
    </row>
    <row r="4495">
      <c r="A4495" s="9" t="n"/>
      <c r="B4495" s="9" t="n"/>
      <c r="C4495" s="12" t="n"/>
      <c r="D4495" s="11" t="n"/>
      <c r="E4495" s="11" t="n"/>
      <c r="F4495" s="11" t="n"/>
      <c r="G4495" s="11" t="n"/>
      <c r="H4495" s="11" t="n"/>
      <c r="I4495" s="9" t="n"/>
      <c r="J4495" s="9" t="n"/>
      <c r="K4495" s="9" t="n"/>
      <c r="L4495" s="9">
        <f>IF(COUNTA($A4495:$K4495)=0,"",IF(AND(IFERROR($H4495,0)&gt;0,LEN(TRIM($K4495&amp;""))&gt;0,IFERROR(LOOKUP(2,1/((LISTS!$M$2:$M$13&lt;&gt;"")*ISNUMBER(SEARCH(LISTS!$M$2:$M$13,$I4495))),LISTS!$N$2:$N$13),"NO")="SI"),"SI","NO"))</f>
        <v/>
      </c>
      <c r="M4495" s="9">
        <f>IF(COUNTA($A4495:$K4495)=0,"",IF($K4495&lt;&gt;"",IF(COUNTIF($K$19:$K4495,$K4495)&gt;1,"SI","NO"),IF(COUNTIFS($A$19:$A4495,$A4495,$C$19:$C4495,$C4495,$J$19:$J4495,$J4495,$D$19:$D4495,$D4495)&gt;1,"SI","NO")))</f>
        <v/>
      </c>
      <c r="N4495" s="11">
        <f>IF(COUNTA($A4495:$K4495)=0,"",IF(AND($L4495="SI",$M4495="NO"),IFERROR($H4495,0),0))</f>
        <v/>
      </c>
      <c r="O4495" s="9">
        <f>IF(COUNTA($A4495:$K4495)=0,"",IF($M4495="SI","CUFE o factura duplicada dentro del reporte; no se suma dos veces",IF(IFERROR($H4495,0)&lt;=0,"DIAN reporta valor susceptible 0",IF($L4495="NO",IFERROR(LOOKUP(2,1/((LISTS!$M$2:$M$13&lt;&gt;"")*ISNUMBER(SEARCH(LISTS!$M$2:$M$13,$I4495))),LISTS!$O$2:$O$13),"Medio de pago no elegible o no identificado por DIAN"),"Apta automaticamente por pago electronico y base positiva"))))</f>
        <v/>
      </c>
    </row>
    <row r="4496">
      <c r="A4496" s="9" t="n"/>
      <c r="B4496" s="9" t="n"/>
      <c r="C4496" s="12" t="n"/>
      <c r="D4496" s="11" t="n"/>
      <c r="E4496" s="11" t="n"/>
      <c r="F4496" s="11" t="n"/>
      <c r="G4496" s="11" t="n"/>
      <c r="H4496" s="11" t="n"/>
      <c r="I4496" s="9" t="n"/>
      <c r="J4496" s="9" t="n"/>
      <c r="K4496" s="9" t="n"/>
      <c r="L4496" s="9">
        <f>IF(COUNTA($A4496:$K4496)=0,"",IF(AND(IFERROR($H4496,0)&gt;0,LEN(TRIM($K4496&amp;""))&gt;0,IFERROR(LOOKUP(2,1/((LISTS!$M$2:$M$13&lt;&gt;"")*ISNUMBER(SEARCH(LISTS!$M$2:$M$13,$I4496))),LISTS!$N$2:$N$13),"NO")="SI"),"SI","NO"))</f>
        <v/>
      </c>
      <c r="M4496" s="9">
        <f>IF(COUNTA($A4496:$K4496)=0,"",IF($K4496&lt;&gt;"",IF(COUNTIF($K$19:$K4496,$K4496)&gt;1,"SI","NO"),IF(COUNTIFS($A$19:$A4496,$A4496,$C$19:$C4496,$C4496,$J$19:$J4496,$J4496,$D$19:$D4496,$D4496)&gt;1,"SI","NO")))</f>
        <v/>
      </c>
      <c r="N4496" s="11">
        <f>IF(COUNTA($A4496:$K4496)=0,"",IF(AND($L4496="SI",$M4496="NO"),IFERROR($H4496,0),0))</f>
        <v/>
      </c>
      <c r="O4496" s="9">
        <f>IF(COUNTA($A4496:$K4496)=0,"",IF($M4496="SI","CUFE o factura duplicada dentro del reporte; no se suma dos veces",IF(IFERROR($H4496,0)&lt;=0,"DIAN reporta valor susceptible 0",IF($L4496="NO",IFERROR(LOOKUP(2,1/((LISTS!$M$2:$M$13&lt;&gt;"")*ISNUMBER(SEARCH(LISTS!$M$2:$M$13,$I4496))),LISTS!$O$2:$O$13),"Medio de pago no elegible o no identificado por DIAN"),"Apta automaticamente por pago electronico y base positiva"))))</f>
        <v/>
      </c>
    </row>
    <row r="4497">
      <c r="A4497" s="9" t="n"/>
      <c r="B4497" s="9" t="n"/>
      <c r="C4497" s="12" t="n"/>
      <c r="D4497" s="11" t="n"/>
      <c r="E4497" s="11" t="n"/>
      <c r="F4497" s="11" t="n"/>
      <c r="G4497" s="11" t="n"/>
      <c r="H4497" s="11" t="n"/>
      <c r="I4497" s="9" t="n"/>
      <c r="J4497" s="9" t="n"/>
      <c r="K4497" s="9" t="n"/>
      <c r="L4497" s="9">
        <f>IF(COUNTA($A4497:$K4497)=0,"",IF(AND(IFERROR($H4497,0)&gt;0,LEN(TRIM($K4497&amp;""))&gt;0,IFERROR(LOOKUP(2,1/((LISTS!$M$2:$M$13&lt;&gt;"")*ISNUMBER(SEARCH(LISTS!$M$2:$M$13,$I4497))),LISTS!$N$2:$N$13),"NO")="SI"),"SI","NO"))</f>
        <v/>
      </c>
      <c r="M4497" s="9">
        <f>IF(COUNTA($A4497:$K4497)=0,"",IF($K4497&lt;&gt;"",IF(COUNTIF($K$19:$K4497,$K4497)&gt;1,"SI","NO"),IF(COUNTIFS($A$19:$A4497,$A4497,$C$19:$C4497,$C4497,$J$19:$J4497,$J4497,$D$19:$D4497,$D4497)&gt;1,"SI","NO")))</f>
        <v/>
      </c>
      <c r="N4497" s="11">
        <f>IF(COUNTA($A4497:$K4497)=0,"",IF(AND($L4497="SI",$M4497="NO"),IFERROR($H4497,0),0))</f>
        <v/>
      </c>
      <c r="O4497" s="9">
        <f>IF(COUNTA($A4497:$K4497)=0,"",IF($M4497="SI","CUFE o factura duplicada dentro del reporte; no se suma dos veces",IF(IFERROR($H4497,0)&lt;=0,"DIAN reporta valor susceptible 0",IF($L4497="NO",IFERROR(LOOKUP(2,1/((LISTS!$M$2:$M$13&lt;&gt;"")*ISNUMBER(SEARCH(LISTS!$M$2:$M$13,$I4497))),LISTS!$O$2:$O$13),"Medio de pago no elegible o no identificado por DIAN"),"Apta automaticamente por pago electronico y base positiva"))))</f>
        <v/>
      </c>
    </row>
    <row r="4498">
      <c r="A4498" s="9" t="n"/>
      <c r="B4498" s="9" t="n"/>
      <c r="C4498" s="12" t="n"/>
      <c r="D4498" s="11" t="n"/>
      <c r="E4498" s="11" t="n"/>
      <c r="F4498" s="11" t="n"/>
      <c r="G4498" s="11" t="n"/>
      <c r="H4498" s="11" t="n"/>
      <c r="I4498" s="9" t="n"/>
      <c r="J4498" s="9" t="n"/>
      <c r="K4498" s="9" t="n"/>
      <c r="L4498" s="9">
        <f>IF(COUNTA($A4498:$K4498)=0,"",IF(AND(IFERROR($H4498,0)&gt;0,LEN(TRIM($K4498&amp;""))&gt;0,IFERROR(LOOKUP(2,1/((LISTS!$M$2:$M$13&lt;&gt;"")*ISNUMBER(SEARCH(LISTS!$M$2:$M$13,$I4498))),LISTS!$N$2:$N$13),"NO")="SI"),"SI","NO"))</f>
        <v/>
      </c>
      <c r="M4498" s="9">
        <f>IF(COUNTA($A4498:$K4498)=0,"",IF($K4498&lt;&gt;"",IF(COUNTIF($K$19:$K4498,$K4498)&gt;1,"SI","NO"),IF(COUNTIFS($A$19:$A4498,$A4498,$C$19:$C4498,$C4498,$J$19:$J4498,$J4498,$D$19:$D4498,$D4498)&gt;1,"SI","NO")))</f>
        <v/>
      </c>
      <c r="N4498" s="11">
        <f>IF(COUNTA($A4498:$K4498)=0,"",IF(AND($L4498="SI",$M4498="NO"),IFERROR($H4498,0),0))</f>
        <v/>
      </c>
      <c r="O4498" s="9">
        <f>IF(COUNTA($A4498:$K4498)=0,"",IF($M4498="SI","CUFE o factura duplicada dentro del reporte; no se suma dos veces",IF(IFERROR($H4498,0)&lt;=0,"DIAN reporta valor susceptible 0",IF($L4498="NO",IFERROR(LOOKUP(2,1/((LISTS!$M$2:$M$13&lt;&gt;"")*ISNUMBER(SEARCH(LISTS!$M$2:$M$13,$I4498))),LISTS!$O$2:$O$13),"Medio de pago no elegible o no identificado por DIAN"),"Apta automaticamente por pago electronico y base positiva"))))</f>
        <v/>
      </c>
    </row>
    <row r="4499">
      <c r="A4499" s="9" t="n"/>
      <c r="B4499" s="9" t="n"/>
      <c r="C4499" s="12" t="n"/>
      <c r="D4499" s="11" t="n"/>
      <c r="E4499" s="11" t="n"/>
      <c r="F4499" s="11" t="n"/>
      <c r="G4499" s="11" t="n"/>
      <c r="H4499" s="11" t="n"/>
      <c r="I4499" s="9" t="n"/>
      <c r="J4499" s="9" t="n"/>
      <c r="K4499" s="9" t="n"/>
      <c r="L4499" s="9">
        <f>IF(COUNTA($A4499:$K4499)=0,"",IF(AND(IFERROR($H4499,0)&gt;0,LEN(TRIM($K4499&amp;""))&gt;0,IFERROR(LOOKUP(2,1/((LISTS!$M$2:$M$13&lt;&gt;"")*ISNUMBER(SEARCH(LISTS!$M$2:$M$13,$I4499))),LISTS!$N$2:$N$13),"NO")="SI"),"SI","NO"))</f>
        <v/>
      </c>
      <c r="M4499" s="9">
        <f>IF(COUNTA($A4499:$K4499)=0,"",IF($K4499&lt;&gt;"",IF(COUNTIF($K$19:$K4499,$K4499)&gt;1,"SI","NO"),IF(COUNTIFS($A$19:$A4499,$A4499,$C$19:$C4499,$C4499,$J$19:$J4499,$J4499,$D$19:$D4499,$D4499)&gt;1,"SI","NO")))</f>
        <v/>
      </c>
      <c r="N4499" s="11">
        <f>IF(COUNTA($A4499:$K4499)=0,"",IF(AND($L4499="SI",$M4499="NO"),IFERROR($H4499,0),0))</f>
        <v/>
      </c>
      <c r="O4499" s="9">
        <f>IF(COUNTA($A4499:$K4499)=0,"",IF($M4499="SI","CUFE o factura duplicada dentro del reporte; no se suma dos veces",IF(IFERROR($H4499,0)&lt;=0,"DIAN reporta valor susceptible 0",IF($L4499="NO",IFERROR(LOOKUP(2,1/((LISTS!$M$2:$M$13&lt;&gt;"")*ISNUMBER(SEARCH(LISTS!$M$2:$M$13,$I4499))),LISTS!$O$2:$O$13),"Medio de pago no elegible o no identificado por DIAN"),"Apta automaticamente por pago electronico y base positiva"))))</f>
        <v/>
      </c>
    </row>
    <row r="4500">
      <c r="A4500" s="9" t="n"/>
      <c r="B4500" s="9" t="n"/>
      <c r="C4500" s="12" t="n"/>
      <c r="D4500" s="11" t="n"/>
      <c r="E4500" s="11" t="n"/>
      <c r="F4500" s="11" t="n"/>
      <c r="G4500" s="11" t="n"/>
      <c r="H4500" s="11" t="n"/>
      <c r="I4500" s="9" t="n"/>
      <c r="J4500" s="9" t="n"/>
      <c r="K4500" s="9" t="n"/>
      <c r="L4500" s="9">
        <f>IF(COUNTA($A4500:$K4500)=0,"",IF(AND(IFERROR($H4500,0)&gt;0,LEN(TRIM($K4500&amp;""))&gt;0,IFERROR(LOOKUP(2,1/((LISTS!$M$2:$M$13&lt;&gt;"")*ISNUMBER(SEARCH(LISTS!$M$2:$M$13,$I4500))),LISTS!$N$2:$N$13),"NO")="SI"),"SI","NO"))</f>
        <v/>
      </c>
      <c r="M4500" s="9">
        <f>IF(COUNTA($A4500:$K4500)=0,"",IF($K4500&lt;&gt;"",IF(COUNTIF($K$19:$K4500,$K4500)&gt;1,"SI","NO"),IF(COUNTIFS($A$19:$A4500,$A4500,$C$19:$C4500,$C4500,$J$19:$J4500,$J4500,$D$19:$D4500,$D4500)&gt;1,"SI","NO")))</f>
        <v/>
      </c>
      <c r="N4500" s="11">
        <f>IF(COUNTA($A4500:$K4500)=0,"",IF(AND($L4500="SI",$M4500="NO"),IFERROR($H4500,0),0))</f>
        <v/>
      </c>
      <c r="O4500" s="9">
        <f>IF(COUNTA($A4500:$K4500)=0,"",IF($M4500="SI","CUFE o factura duplicada dentro del reporte; no se suma dos veces",IF(IFERROR($H4500,0)&lt;=0,"DIAN reporta valor susceptible 0",IF($L4500="NO",IFERROR(LOOKUP(2,1/((LISTS!$M$2:$M$13&lt;&gt;"")*ISNUMBER(SEARCH(LISTS!$M$2:$M$13,$I4500))),LISTS!$O$2:$O$13),"Medio de pago no elegible o no identificado por DIAN"),"Apta automaticamente por pago electronico y base positiva"))))</f>
        <v/>
      </c>
    </row>
    <row r="4501">
      <c r="A4501" s="9" t="n"/>
      <c r="B4501" s="9" t="n"/>
      <c r="C4501" s="12" t="n"/>
      <c r="D4501" s="11" t="n"/>
      <c r="E4501" s="11" t="n"/>
      <c r="F4501" s="11" t="n"/>
      <c r="G4501" s="11" t="n"/>
      <c r="H4501" s="11" t="n"/>
      <c r="I4501" s="9" t="n"/>
      <c r="J4501" s="9" t="n"/>
      <c r="K4501" s="9" t="n"/>
      <c r="L4501" s="9">
        <f>IF(COUNTA($A4501:$K4501)=0,"",IF(AND(IFERROR($H4501,0)&gt;0,LEN(TRIM($K4501&amp;""))&gt;0,IFERROR(LOOKUP(2,1/((LISTS!$M$2:$M$13&lt;&gt;"")*ISNUMBER(SEARCH(LISTS!$M$2:$M$13,$I4501))),LISTS!$N$2:$N$13),"NO")="SI"),"SI","NO"))</f>
        <v/>
      </c>
      <c r="M4501" s="9">
        <f>IF(COUNTA($A4501:$K4501)=0,"",IF($K4501&lt;&gt;"",IF(COUNTIF($K$19:$K4501,$K4501)&gt;1,"SI","NO"),IF(COUNTIFS($A$19:$A4501,$A4501,$C$19:$C4501,$C4501,$J$19:$J4501,$J4501,$D$19:$D4501,$D4501)&gt;1,"SI","NO")))</f>
        <v/>
      </c>
      <c r="N4501" s="11">
        <f>IF(COUNTA($A4501:$K4501)=0,"",IF(AND($L4501="SI",$M4501="NO"),IFERROR($H4501,0),0))</f>
        <v/>
      </c>
      <c r="O4501" s="9">
        <f>IF(COUNTA($A4501:$K4501)=0,"",IF($M4501="SI","CUFE o factura duplicada dentro del reporte; no se suma dos veces",IF(IFERROR($H4501,0)&lt;=0,"DIAN reporta valor susceptible 0",IF($L4501="NO",IFERROR(LOOKUP(2,1/((LISTS!$M$2:$M$13&lt;&gt;"")*ISNUMBER(SEARCH(LISTS!$M$2:$M$13,$I4501))),LISTS!$O$2:$O$13),"Medio de pago no elegible o no identificado por DIAN"),"Apta automaticamente por pago electronico y base positiva"))))</f>
        <v/>
      </c>
    </row>
    <row r="4502">
      <c r="A4502" s="9" t="n"/>
      <c r="B4502" s="9" t="n"/>
      <c r="C4502" s="12" t="n"/>
      <c r="D4502" s="11" t="n"/>
      <c r="E4502" s="11" t="n"/>
      <c r="F4502" s="11" t="n"/>
      <c r="G4502" s="11" t="n"/>
      <c r="H4502" s="11" t="n"/>
      <c r="I4502" s="9" t="n"/>
      <c r="J4502" s="9" t="n"/>
      <c r="K4502" s="9" t="n"/>
      <c r="L4502" s="9">
        <f>IF(COUNTA($A4502:$K4502)=0,"",IF(AND(IFERROR($H4502,0)&gt;0,LEN(TRIM($K4502&amp;""))&gt;0,IFERROR(LOOKUP(2,1/((LISTS!$M$2:$M$13&lt;&gt;"")*ISNUMBER(SEARCH(LISTS!$M$2:$M$13,$I4502))),LISTS!$N$2:$N$13),"NO")="SI"),"SI","NO"))</f>
        <v/>
      </c>
      <c r="M4502" s="9">
        <f>IF(COUNTA($A4502:$K4502)=0,"",IF($K4502&lt;&gt;"",IF(COUNTIF($K$19:$K4502,$K4502)&gt;1,"SI","NO"),IF(COUNTIFS($A$19:$A4502,$A4502,$C$19:$C4502,$C4502,$J$19:$J4502,$J4502,$D$19:$D4502,$D4502)&gt;1,"SI","NO")))</f>
        <v/>
      </c>
      <c r="N4502" s="11">
        <f>IF(COUNTA($A4502:$K4502)=0,"",IF(AND($L4502="SI",$M4502="NO"),IFERROR($H4502,0),0))</f>
        <v/>
      </c>
      <c r="O4502" s="9">
        <f>IF(COUNTA($A4502:$K4502)=0,"",IF($M4502="SI","CUFE o factura duplicada dentro del reporte; no se suma dos veces",IF(IFERROR($H4502,0)&lt;=0,"DIAN reporta valor susceptible 0",IF($L4502="NO",IFERROR(LOOKUP(2,1/((LISTS!$M$2:$M$13&lt;&gt;"")*ISNUMBER(SEARCH(LISTS!$M$2:$M$13,$I4502))),LISTS!$O$2:$O$13),"Medio de pago no elegible o no identificado por DIAN"),"Apta automaticamente por pago electronico y base positiva"))))</f>
        <v/>
      </c>
    </row>
    <row r="4503">
      <c r="A4503" s="9" t="n"/>
      <c r="B4503" s="9" t="n"/>
      <c r="C4503" s="12" t="n"/>
      <c r="D4503" s="11" t="n"/>
      <c r="E4503" s="11" t="n"/>
      <c r="F4503" s="11" t="n"/>
      <c r="G4503" s="11" t="n"/>
      <c r="H4503" s="11" t="n"/>
      <c r="I4503" s="9" t="n"/>
      <c r="J4503" s="9" t="n"/>
      <c r="K4503" s="9" t="n"/>
      <c r="L4503" s="9">
        <f>IF(COUNTA($A4503:$K4503)=0,"",IF(AND(IFERROR($H4503,0)&gt;0,LEN(TRIM($K4503&amp;""))&gt;0,IFERROR(LOOKUP(2,1/((LISTS!$M$2:$M$13&lt;&gt;"")*ISNUMBER(SEARCH(LISTS!$M$2:$M$13,$I4503))),LISTS!$N$2:$N$13),"NO")="SI"),"SI","NO"))</f>
        <v/>
      </c>
      <c r="M4503" s="9">
        <f>IF(COUNTA($A4503:$K4503)=0,"",IF($K4503&lt;&gt;"",IF(COUNTIF($K$19:$K4503,$K4503)&gt;1,"SI","NO"),IF(COUNTIFS($A$19:$A4503,$A4503,$C$19:$C4503,$C4503,$J$19:$J4503,$J4503,$D$19:$D4503,$D4503)&gt;1,"SI","NO")))</f>
        <v/>
      </c>
      <c r="N4503" s="11">
        <f>IF(COUNTA($A4503:$K4503)=0,"",IF(AND($L4503="SI",$M4503="NO"),IFERROR($H4503,0),0))</f>
        <v/>
      </c>
      <c r="O4503" s="9">
        <f>IF(COUNTA($A4503:$K4503)=0,"",IF($M4503="SI","CUFE o factura duplicada dentro del reporte; no se suma dos veces",IF(IFERROR($H4503,0)&lt;=0,"DIAN reporta valor susceptible 0",IF($L4503="NO",IFERROR(LOOKUP(2,1/((LISTS!$M$2:$M$13&lt;&gt;"")*ISNUMBER(SEARCH(LISTS!$M$2:$M$13,$I4503))),LISTS!$O$2:$O$13),"Medio de pago no elegible o no identificado por DIAN"),"Apta automaticamente por pago electronico y base positiva"))))</f>
        <v/>
      </c>
    </row>
    <row r="4504">
      <c r="A4504" s="9" t="n"/>
      <c r="B4504" s="9" t="n"/>
      <c r="C4504" s="12" t="n"/>
      <c r="D4504" s="11" t="n"/>
      <c r="E4504" s="11" t="n"/>
      <c r="F4504" s="11" t="n"/>
      <c r="G4504" s="11" t="n"/>
      <c r="H4504" s="11" t="n"/>
      <c r="I4504" s="9" t="n"/>
      <c r="J4504" s="9" t="n"/>
      <c r="K4504" s="9" t="n"/>
      <c r="L4504" s="9">
        <f>IF(COUNTA($A4504:$K4504)=0,"",IF(AND(IFERROR($H4504,0)&gt;0,LEN(TRIM($K4504&amp;""))&gt;0,IFERROR(LOOKUP(2,1/((LISTS!$M$2:$M$13&lt;&gt;"")*ISNUMBER(SEARCH(LISTS!$M$2:$M$13,$I4504))),LISTS!$N$2:$N$13),"NO")="SI"),"SI","NO"))</f>
        <v/>
      </c>
      <c r="M4504" s="9">
        <f>IF(COUNTA($A4504:$K4504)=0,"",IF($K4504&lt;&gt;"",IF(COUNTIF($K$19:$K4504,$K4504)&gt;1,"SI","NO"),IF(COUNTIFS($A$19:$A4504,$A4504,$C$19:$C4504,$C4504,$J$19:$J4504,$J4504,$D$19:$D4504,$D4504)&gt;1,"SI","NO")))</f>
        <v/>
      </c>
      <c r="N4504" s="11">
        <f>IF(COUNTA($A4504:$K4504)=0,"",IF(AND($L4504="SI",$M4504="NO"),IFERROR($H4504,0),0))</f>
        <v/>
      </c>
      <c r="O4504" s="9">
        <f>IF(COUNTA($A4504:$K4504)=0,"",IF($M4504="SI","CUFE o factura duplicada dentro del reporte; no se suma dos veces",IF(IFERROR($H4504,0)&lt;=0,"DIAN reporta valor susceptible 0",IF($L4504="NO",IFERROR(LOOKUP(2,1/((LISTS!$M$2:$M$13&lt;&gt;"")*ISNUMBER(SEARCH(LISTS!$M$2:$M$13,$I4504))),LISTS!$O$2:$O$13),"Medio de pago no elegible o no identificado por DIAN"),"Apta automaticamente por pago electronico y base positiva"))))</f>
        <v/>
      </c>
    </row>
    <row r="4505">
      <c r="A4505" s="9" t="n"/>
      <c r="B4505" s="9" t="n"/>
      <c r="C4505" s="12" t="n"/>
      <c r="D4505" s="11" t="n"/>
      <c r="E4505" s="11" t="n"/>
      <c r="F4505" s="11" t="n"/>
      <c r="G4505" s="11" t="n"/>
      <c r="H4505" s="11" t="n"/>
      <c r="I4505" s="9" t="n"/>
      <c r="J4505" s="9" t="n"/>
      <c r="K4505" s="9" t="n"/>
      <c r="L4505" s="9">
        <f>IF(COUNTA($A4505:$K4505)=0,"",IF(AND(IFERROR($H4505,0)&gt;0,LEN(TRIM($K4505&amp;""))&gt;0,IFERROR(LOOKUP(2,1/((LISTS!$M$2:$M$13&lt;&gt;"")*ISNUMBER(SEARCH(LISTS!$M$2:$M$13,$I4505))),LISTS!$N$2:$N$13),"NO")="SI"),"SI","NO"))</f>
        <v/>
      </c>
      <c r="M4505" s="9">
        <f>IF(COUNTA($A4505:$K4505)=0,"",IF($K4505&lt;&gt;"",IF(COUNTIF($K$19:$K4505,$K4505)&gt;1,"SI","NO"),IF(COUNTIFS($A$19:$A4505,$A4505,$C$19:$C4505,$C4505,$J$19:$J4505,$J4505,$D$19:$D4505,$D4505)&gt;1,"SI","NO")))</f>
        <v/>
      </c>
      <c r="N4505" s="11">
        <f>IF(COUNTA($A4505:$K4505)=0,"",IF(AND($L4505="SI",$M4505="NO"),IFERROR($H4505,0),0))</f>
        <v/>
      </c>
      <c r="O4505" s="9">
        <f>IF(COUNTA($A4505:$K4505)=0,"",IF($M4505="SI","CUFE o factura duplicada dentro del reporte; no se suma dos veces",IF(IFERROR($H4505,0)&lt;=0,"DIAN reporta valor susceptible 0",IF($L4505="NO",IFERROR(LOOKUP(2,1/((LISTS!$M$2:$M$13&lt;&gt;"")*ISNUMBER(SEARCH(LISTS!$M$2:$M$13,$I4505))),LISTS!$O$2:$O$13),"Medio de pago no elegible o no identificado por DIAN"),"Apta automaticamente por pago electronico y base positiva"))))</f>
        <v/>
      </c>
    </row>
    <row r="4506">
      <c r="A4506" s="9" t="n"/>
      <c r="B4506" s="9" t="n"/>
      <c r="C4506" s="12" t="n"/>
      <c r="D4506" s="11" t="n"/>
      <c r="E4506" s="11" t="n"/>
      <c r="F4506" s="11" t="n"/>
      <c r="G4506" s="11" t="n"/>
      <c r="H4506" s="11" t="n"/>
      <c r="I4506" s="9" t="n"/>
      <c r="J4506" s="9" t="n"/>
      <c r="K4506" s="9" t="n"/>
      <c r="L4506" s="9">
        <f>IF(COUNTA($A4506:$K4506)=0,"",IF(AND(IFERROR($H4506,0)&gt;0,LEN(TRIM($K4506&amp;""))&gt;0,IFERROR(LOOKUP(2,1/((LISTS!$M$2:$M$13&lt;&gt;"")*ISNUMBER(SEARCH(LISTS!$M$2:$M$13,$I4506))),LISTS!$N$2:$N$13),"NO")="SI"),"SI","NO"))</f>
        <v/>
      </c>
      <c r="M4506" s="9">
        <f>IF(COUNTA($A4506:$K4506)=0,"",IF($K4506&lt;&gt;"",IF(COUNTIF($K$19:$K4506,$K4506)&gt;1,"SI","NO"),IF(COUNTIFS($A$19:$A4506,$A4506,$C$19:$C4506,$C4506,$J$19:$J4506,$J4506,$D$19:$D4506,$D4506)&gt;1,"SI","NO")))</f>
        <v/>
      </c>
      <c r="N4506" s="11">
        <f>IF(COUNTA($A4506:$K4506)=0,"",IF(AND($L4506="SI",$M4506="NO"),IFERROR($H4506,0),0))</f>
        <v/>
      </c>
      <c r="O4506" s="9">
        <f>IF(COUNTA($A4506:$K4506)=0,"",IF($M4506="SI","CUFE o factura duplicada dentro del reporte; no se suma dos veces",IF(IFERROR($H4506,0)&lt;=0,"DIAN reporta valor susceptible 0",IF($L4506="NO",IFERROR(LOOKUP(2,1/((LISTS!$M$2:$M$13&lt;&gt;"")*ISNUMBER(SEARCH(LISTS!$M$2:$M$13,$I4506))),LISTS!$O$2:$O$13),"Medio de pago no elegible o no identificado por DIAN"),"Apta automaticamente por pago electronico y base positiva"))))</f>
        <v/>
      </c>
    </row>
    <row r="4507">
      <c r="A4507" s="9" t="n"/>
      <c r="B4507" s="9" t="n"/>
      <c r="C4507" s="12" t="n"/>
      <c r="D4507" s="11" t="n"/>
      <c r="E4507" s="11" t="n"/>
      <c r="F4507" s="11" t="n"/>
      <c r="G4507" s="11" t="n"/>
      <c r="H4507" s="11" t="n"/>
      <c r="I4507" s="9" t="n"/>
      <c r="J4507" s="9" t="n"/>
      <c r="K4507" s="9" t="n"/>
      <c r="L4507" s="9">
        <f>IF(COUNTA($A4507:$K4507)=0,"",IF(AND(IFERROR($H4507,0)&gt;0,LEN(TRIM($K4507&amp;""))&gt;0,IFERROR(LOOKUP(2,1/((LISTS!$M$2:$M$13&lt;&gt;"")*ISNUMBER(SEARCH(LISTS!$M$2:$M$13,$I4507))),LISTS!$N$2:$N$13),"NO")="SI"),"SI","NO"))</f>
        <v/>
      </c>
      <c r="M4507" s="9">
        <f>IF(COUNTA($A4507:$K4507)=0,"",IF($K4507&lt;&gt;"",IF(COUNTIF($K$19:$K4507,$K4507)&gt;1,"SI","NO"),IF(COUNTIFS($A$19:$A4507,$A4507,$C$19:$C4507,$C4507,$J$19:$J4507,$J4507,$D$19:$D4507,$D4507)&gt;1,"SI","NO")))</f>
        <v/>
      </c>
      <c r="N4507" s="11">
        <f>IF(COUNTA($A4507:$K4507)=0,"",IF(AND($L4507="SI",$M4507="NO"),IFERROR($H4507,0),0))</f>
        <v/>
      </c>
      <c r="O4507" s="9">
        <f>IF(COUNTA($A4507:$K4507)=0,"",IF($M4507="SI","CUFE o factura duplicada dentro del reporte; no se suma dos veces",IF(IFERROR($H4507,0)&lt;=0,"DIAN reporta valor susceptible 0",IF($L4507="NO",IFERROR(LOOKUP(2,1/((LISTS!$M$2:$M$13&lt;&gt;"")*ISNUMBER(SEARCH(LISTS!$M$2:$M$13,$I4507))),LISTS!$O$2:$O$13),"Medio de pago no elegible o no identificado por DIAN"),"Apta automaticamente por pago electronico y base positiva"))))</f>
        <v/>
      </c>
    </row>
    <row r="4508">
      <c r="A4508" s="9" t="n"/>
      <c r="B4508" s="9" t="n"/>
      <c r="C4508" s="12" t="n"/>
      <c r="D4508" s="11" t="n"/>
      <c r="E4508" s="11" t="n"/>
      <c r="F4508" s="11" t="n"/>
      <c r="G4508" s="11" t="n"/>
      <c r="H4508" s="11" t="n"/>
      <c r="I4508" s="9" t="n"/>
      <c r="J4508" s="9" t="n"/>
      <c r="K4508" s="9" t="n"/>
      <c r="L4508" s="9">
        <f>IF(COUNTA($A4508:$K4508)=0,"",IF(AND(IFERROR($H4508,0)&gt;0,LEN(TRIM($K4508&amp;""))&gt;0,IFERROR(LOOKUP(2,1/((LISTS!$M$2:$M$13&lt;&gt;"")*ISNUMBER(SEARCH(LISTS!$M$2:$M$13,$I4508))),LISTS!$N$2:$N$13),"NO")="SI"),"SI","NO"))</f>
        <v/>
      </c>
      <c r="M4508" s="9">
        <f>IF(COUNTA($A4508:$K4508)=0,"",IF($K4508&lt;&gt;"",IF(COUNTIF($K$19:$K4508,$K4508)&gt;1,"SI","NO"),IF(COUNTIFS($A$19:$A4508,$A4508,$C$19:$C4508,$C4508,$J$19:$J4508,$J4508,$D$19:$D4508,$D4508)&gt;1,"SI","NO")))</f>
        <v/>
      </c>
      <c r="N4508" s="11">
        <f>IF(COUNTA($A4508:$K4508)=0,"",IF(AND($L4508="SI",$M4508="NO"),IFERROR($H4508,0),0))</f>
        <v/>
      </c>
      <c r="O4508" s="9">
        <f>IF(COUNTA($A4508:$K4508)=0,"",IF($M4508="SI","CUFE o factura duplicada dentro del reporte; no se suma dos veces",IF(IFERROR($H4508,0)&lt;=0,"DIAN reporta valor susceptible 0",IF($L4508="NO",IFERROR(LOOKUP(2,1/((LISTS!$M$2:$M$13&lt;&gt;"")*ISNUMBER(SEARCH(LISTS!$M$2:$M$13,$I4508))),LISTS!$O$2:$O$13),"Medio de pago no elegible o no identificado por DIAN"),"Apta automaticamente por pago electronico y base positiva"))))</f>
        <v/>
      </c>
    </row>
    <row r="4509">
      <c r="A4509" s="9" t="n"/>
      <c r="B4509" s="9" t="n"/>
      <c r="C4509" s="12" t="n"/>
      <c r="D4509" s="11" t="n"/>
      <c r="E4509" s="11" t="n"/>
      <c r="F4509" s="11" t="n"/>
      <c r="G4509" s="11" t="n"/>
      <c r="H4509" s="11" t="n"/>
      <c r="I4509" s="9" t="n"/>
      <c r="J4509" s="9" t="n"/>
      <c r="K4509" s="9" t="n"/>
      <c r="L4509" s="9">
        <f>IF(COUNTA($A4509:$K4509)=0,"",IF(AND(IFERROR($H4509,0)&gt;0,LEN(TRIM($K4509&amp;""))&gt;0,IFERROR(LOOKUP(2,1/((LISTS!$M$2:$M$13&lt;&gt;"")*ISNUMBER(SEARCH(LISTS!$M$2:$M$13,$I4509))),LISTS!$N$2:$N$13),"NO")="SI"),"SI","NO"))</f>
        <v/>
      </c>
      <c r="M4509" s="9">
        <f>IF(COUNTA($A4509:$K4509)=0,"",IF($K4509&lt;&gt;"",IF(COUNTIF($K$19:$K4509,$K4509)&gt;1,"SI","NO"),IF(COUNTIFS($A$19:$A4509,$A4509,$C$19:$C4509,$C4509,$J$19:$J4509,$J4509,$D$19:$D4509,$D4509)&gt;1,"SI","NO")))</f>
        <v/>
      </c>
      <c r="N4509" s="11">
        <f>IF(COUNTA($A4509:$K4509)=0,"",IF(AND($L4509="SI",$M4509="NO"),IFERROR($H4509,0),0))</f>
        <v/>
      </c>
      <c r="O4509" s="9">
        <f>IF(COUNTA($A4509:$K4509)=0,"",IF($M4509="SI","CUFE o factura duplicada dentro del reporte; no se suma dos veces",IF(IFERROR($H4509,0)&lt;=0,"DIAN reporta valor susceptible 0",IF($L4509="NO",IFERROR(LOOKUP(2,1/((LISTS!$M$2:$M$13&lt;&gt;"")*ISNUMBER(SEARCH(LISTS!$M$2:$M$13,$I4509))),LISTS!$O$2:$O$13),"Medio de pago no elegible o no identificado por DIAN"),"Apta automaticamente por pago electronico y base positiva"))))</f>
        <v/>
      </c>
    </row>
    <row r="4510">
      <c r="A4510" s="9" t="n"/>
      <c r="B4510" s="9" t="n"/>
      <c r="C4510" s="12" t="n"/>
      <c r="D4510" s="11" t="n"/>
      <c r="E4510" s="11" t="n"/>
      <c r="F4510" s="11" t="n"/>
      <c r="G4510" s="11" t="n"/>
      <c r="H4510" s="11" t="n"/>
      <c r="I4510" s="9" t="n"/>
      <c r="J4510" s="9" t="n"/>
      <c r="K4510" s="9" t="n"/>
      <c r="L4510" s="9">
        <f>IF(COUNTA($A4510:$K4510)=0,"",IF(AND(IFERROR($H4510,0)&gt;0,LEN(TRIM($K4510&amp;""))&gt;0,IFERROR(LOOKUP(2,1/((LISTS!$M$2:$M$13&lt;&gt;"")*ISNUMBER(SEARCH(LISTS!$M$2:$M$13,$I4510))),LISTS!$N$2:$N$13),"NO")="SI"),"SI","NO"))</f>
        <v/>
      </c>
      <c r="M4510" s="9">
        <f>IF(COUNTA($A4510:$K4510)=0,"",IF($K4510&lt;&gt;"",IF(COUNTIF($K$19:$K4510,$K4510)&gt;1,"SI","NO"),IF(COUNTIFS($A$19:$A4510,$A4510,$C$19:$C4510,$C4510,$J$19:$J4510,$J4510,$D$19:$D4510,$D4510)&gt;1,"SI","NO")))</f>
        <v/>
      </c>
      <c r="N4510" s="11">
        <f>IF(COUNTA($A4510:$K4510)=0,"",IF(AND($L4510="SI",$M4510="NO"),IFERROR($H4510,0),0))</f>
        <v/>
      </c>
      <c r="O4510" s="9">
        <f>IF(COUNTA($A4510:$K4510)=0,"",IF($M4510="SI","CUFE o factura duplicada dentro del reporte; no se suma dos veces",IF(IFERROR($H4510,0)&lt;=0,"DIAN reporta valor susceptible 0",IF($L4510="NO",IFERROR(LOOKUP(2,1/((LISTS!$M$2:$M$13&lt;&gt;"")*ISNUMBER(SEARCH(LISTS!$M$2:$M$13,$I4510))),LISTS!$O$2:$O$13),"Medio de pago no elegible o no identificado por DIAN"),"Apta automaticamente por pago electronico y base positiva"))))</f>
        <v/>
      </c>
    </row>
    <row r="4511">
      <c r="A4511" s="9" t="n"/>
      <c r="B4511" s="9" t="n"/>
      <c r="C4511" s="12" t="n"/>
      <c r="D4511" s="11" t="n"/>
      <c r="E4511" s="11" t="n"/>
      <c r="F4511" s="11" t="n"/>
      <c r="G4511" s="11" t="n"/>
      <c r="H4511" s="11" t="n"/>
      <c r="I4511" s="9" t="n"/>
      <c r="J4511" s="9" t="n"/>
      <c r="K4511" s="9" t="n"/>
      <c r="L4511" s="9">
        <f>IF(COUNTA($A4511:$K4511)=0,"",IF(AND(IFERROR($H4511,0)&gt;0,LEN(TRIM($K4511&amp;""))&gt;0,IFERROR(LOOKUP(2,1/((LISTS!$M$2:$M$13&lt;&gt;"")*ISNUMBER(SEARCH(LISTS!$M$2:$M$13,$I4511))),LISTS!$N$2:$N$13),"NO")="SI"),"SI","NO"))</f>
        <v/>
      </c>
      <c r="M4511" s="9">
        <f>IF(COUNTA($A4511:$K4511)=0,"",IF($K4511&lt;&gt;"",IF(COUNTIF($K$19:$K4511,$K4511)&gt;1,"SI","NO"),IF(COUNTIFS($A$19:$A4511,$A4511,$C$19:$C4511,$C4511,$J$19:$J4511,$J4511,$D$19:$D4511,$D4511)&gt;1,"SI","NO")))</f>
        <v/>
      </c>
      <c r="N4511" s="11">
        <f>IF(COUNTA($A4511:$K4511)=0,"",IF(AND($L4511="SI",$M4511="NO"),IFERROR($H4511,0),0))</f>
        <v/>
      </c>
      <c r="O4511" s="9">
        <f>IF(COUNTA($A4511:$K4511)=0,"",IF($M4511="SI","CUFE o factura duplicada dentro del reporte; no se suma dos veces",IF(IFERROR($H4511,0)&lt;=0,"DIAN reporta valor susceptible 0",IF($L4511="NO",IFERROR(LOOKUP(2,1/((LISTS!$M$2:$M$13&lt;&gt;"")*ISNUMBER(SEARCH(LISTS!$M$2:$M$13,$I4511))),LISTS!$O$2:$O$13),"Medio de pago no elegible o no identificado por DIAN"),"Apta automaticamente por pago electronico y base positiva"))))</f>
        <v/>
      </c>
    </row>
    <row r="4512">
      <c r="A4512" s="9" t="n"/>
      <c r="B4512" s="9" t="n"/>
      <c r="C4512" s="12" t="n"/>
      <c r="D4512" s="11" t="n"/>
      <c r="E4512" s="11" t="n"/>
      <c r="F4512" s="11" t="n"/>
      <c r="G4512" s="11" t="n"/>
      <c r="H4512" s="11" t="n"/>
      <c r="I4512" s="9" t="n"/>
      <c r="J4512" s="9" t="n"/>
      <c r="K4512" s="9" t="n"/>
      <c r="L4512" s="9">
        <f>IF(COUNTA($A4512:$K4512)=0,"",IF(AND(IFERROR($H4512,0)&gt;0,LEN(TRIM($K4512&amp;""))&gt;0,IFERROR(LOOKUP(2,1/((LISTS!$M$2:$M$13&lt;&gt;"")*ISNUMBER(SEARCH(LISTS!$M$2:$M$13,$I4512))),LISTS!$N$2:$N$13),"NO")="SI"),"SI","NO"))</f>
        <v/>
      </c>
      <c r="M4512" s="9">
        <f>IF(COUNTA($A4512:$K4512)=0,"",IF($K4512&lt;&gt;"",IF(COUNTIF($K$19:$K4512,$K4512)&gt;1,"SI","NO"),IF(COUNTIFS($A$19:$A4512,$A4512,$C$19:$C4512,$C4512,$J$19:$J4512,$J4512,$D$19:$D4512,$D4512)&gt;1,"SI","NO")))</f>
        <v/>
      </c>
      <c r="N4512" s="11">
        <f>IF(COUNTA($A4512:$K4512)=0,"",IF(AND($L4512="SI",$M4512="NO"),IFERROR($H4512,0),0))</f>
        <v/>
      </c>
      <c r="O4512" s="9">
        <f>IF(COUNTA($A4512:$K4512)=0,"",IF($M4512="SI","CUFE o factura duplicada dentro del reporte; no se suma dos veces",IF(IFERROR($H4512,0)&lt;=0,"DIAN reporta valor susceptible 0",IF($L4512="NO",IFERROR(LOOKUP(2,1/((LISTS!$M$2:$M$13&lt;&gt;"")*ISNUMBER(SEARCH(LISTS!$M$2:$M$13,$I4512))),LISTS!$O$2:$O$13),"Medio de pago no elegible o no identificado por DIAN"),"Apta automaticamente por pago electronico y base positiva"))))</f>
        <v/>
      </c>
    </row>
    <row r="4513">
      <c r="A4513" s="9" t="n"/>
      <c r="B4513" s="9" t="n"/>
      <c r="C4513" s="12" t="n"/>
      <c r="D4513" s="11" t="n"/>
      <c r="E4513" s="11" t="n"/>
      <c r="F4513" s="11" t="n"/>
      <c r="G4513" s="11" t="n"/>
      <c r="H4513" s="11" t="n"/>
      <c r="I4513" s="9" t="n"/>
      <c r="J4513" s="9" t="n"/>
      <c r="K4513" s="9" t="n"/>
      <c r="L4513" s="9">
        <f>IF(COUNTA($A4513:$K4513)=0,"",IF(AND(IFERROR($H4513,0)&gt;0,LEN(TRIM($K4513&amp;""))&gt;0,IFERROR(LOOKUP(2,1/((LISTS!$M$2:$M$13&lt;&gt;"")*ISNUMBER(SEARCH(LISTS!$M$2:$M$13,$I4513))),LISTS!$N$2:$N$13),"NO")="SI"),"SI","NO"))</f>
        <v/>
      </c>
      <c r="M4513" s="9">
        <f>IF(COUNTA($A4513:$K4513)=0,"",IF($K4513&lt;&gt;"",IF(COUNTIF($K$19:$K4513,$K4513)&gt;1,"SI","NO"),IF(COUNTIFS($A$19:$A4513,$A4513,$C$19:$C4513,$C4513,$J$19:$J4513,$J4513,$D$19:$D4513,$D4513)&gt;1,"SI","NO")))</f>
        <v/>
      </c>
      <c r="N4513" s="11">
        <f>IF(COUNTA($A4513:$K4513)=0,"",IF(AND($L4513="SI",$M4513="NO"),IFERROR($H4513,0),0))</f>
        <v/>
      </c>
      <c r="O4513" s="9">
        <f>IF(COUNTA($A4513:$K4513)=0,"",IF($M4513="SI","CUFE o factura duplicada dentro del reporte; no se suma dos veces",IF(IFERROR($H4513,0)&lt;=0,"DIAN reporta valor susceptible 0",IF($L4513="NO",IFERROR(LOOKUP(2,1/((LISTS!$M$2:$M$13&lt;&gt;"")*ISNUMBER(SEARCH(LISTS!$M$2:$M$13,$I4513))),LISTS!$O$2:$O$13),"Medio de pago no elegible o no identificado por DIAN"),"Apta automaticamente por pago electronico y base positiva"))))</f>
        <v/>
      </c>
    </row>
    <row r="4514">
      <c r="A4514" s="9" t="n"/>
      <c r="B4514" s="9" t="n"/>
      <c r="C4514" s="12" t="n"/>
      <c r="D4514" s="11" t="n"/>
      <c r="E4514" s="11" t="n"/>
      <c r="F4514" s="11" t="n"/>
      <c r="G4514" s="11" t="n"/>
      <c r="H4514" s="11" t="n"/>
      <c r="I4514" s="9" t="n"/>
      <c r="J4514" s="9" t="n"/>
      <c r="K4514" s="9" t="n"/>
      <c r="L4514" s="9">
        <f>IF(COUNTA($A4514:$K4514)=0,"",IF(AND(IFERROR($H4514,0)&gt;0,LEN(TRIM($K4514&amp;""))&gt;0,IFERROR(LOOKUP(2,1/((LISTS!$M$2:$M$13&lt;&gt;"")*ISNUMBER(SEARCH(LISTS!$M$2:$M$13,$I4514))),LISTS!$N$2:$N$13),"NO")="SI"),"SI","NO"))</f>
        <v/>
      </c>
      <c r="M4514" s="9">
        <f>IF(COUNTA($A4514:$K4514)=0,"",IF($K4514&lt;&gt;"",IF(COUNTIF($K$19:$K4514,$K4514)&gt;1,"SI","NO"),IF(COUNTIFS($A$19:$A4514,$A4514,$C$19:$C4514,$C4514,$J$19:$J4514,$J4514,$D$19:$D4514,$D4514)&gt;1,"SI","NO")))</f>
        <v/>
      </c>
      <c r="N4514" s="11">
        <f>IF(COUNTA($A4514:$K4514)=0,"",IF(AND($L4514="SI",$M4514="NO"),IFERROR($H4514,0),0))</f>
        <v/>
      </c>
      <c r="O4514" s="9">
        <f>IF(COUNTA($A4514:$K4514)=0,"",IF($M4514="SI","CUFE o factura duplicada dentro del reporte; no se suma dos veces",IF(IFERROR($H4514,0)&lt;=0,"DIAN reporta valor susceptible 0",IF($L4514="NO",IFERROR(LOOKUP(2,1/((LISTS!$M$2:$M$13&lt;&gt;"")*ISNUMBER(SEARCH(LISTS!$M$2:$M$13,$I4514))),LISTS!$O$2:$O$13),"Medio de pago no elegible o no identificado por DIAN"),"Apta automaticamente por pago electronico y base positiva"))))</f>
        <v/>
      </c>
    </row>
    <row r="4515">
      <c r="A4515" s="9" t="n"/>
      <c r="B4515" s="9" t="n"/>
      <c r="C4515" s="12" t="n"/>
      <c r="D4515" s="11" t="n"/>
      <c r="E4515" s="11" t="n"/>
      <c r="F4515" s="11" t="n"/>
      <c r="G4515" s="11" t="n"/>
      <c r="H4515" s="11" t="n"/>
      <c r="I4515" s="9" t="n"/>
      <c r="J4515" s="9" t="n"/>
      <c r="K4515" s="9" t="n"/>
      <c r="L4515" s="9">
        <f>IF(COUNTA($A4515:$K4515)=0,"",IF(AND(IFERROR($H4515,0)&gt;0,LEN(TRIM($K4515&amp;""))&gt;0,IFERROR(LOOKUP(2,1/((LISTS!$M$2:$M$13&lt;&gt;"")*ISNUMBER(SEARCH(LISTS!$M$2:$M$13,$I4515))),LISTS!$N$2:$N$13),"NO")="SI"),"SI","NO"))</f>
        <v/>
      </c>
      <c r="M4515" s="9">
        <f>IF(COUNTA($A4515:$K4515)=0,"",IF($K4515&lt;&gt;"",IF(COUNTIF($K$19:$K4515,$K4515)&gt;1,"SI","NO"),IF(COUNTIFS($A$19:$A4515,$A4515,$C$19:$C4515,$C4515,$J$19:$J4515,$J4515,$D$19:$D4515,$D4515)&gt;1,"SI","NO")))</f>
        <v/>
      </c>
      <c r="N4515" s="11">
        <f>IF(COUNTA($A4515:$K4515)=0,"",IF(AND($L4515="SI",$M4515="NO"),IFERROR($H4515,0),0))</f>
        <v/>
      </c>
      <c r="O4515" s="9">
        <f>IF(COUNTA($A4515:$K4515)=0,"",IF($M4515="SI","CUFE o factura duplicada dentro del reporte; no se suma dos veces",IF(IFERROR($H4515,0)&lt;=0,"DIAN reporta valor susceptible 0",IF($L4515="NO",IFERROR(LOOKUP(2,1/((LISTS!$M$2:$M$13&lt;&gt;"")*ISNUMBER(SEARCH(LISTS!$M$2:$M$13,$I4515))),LISTS!$O$2:$O$13),"Medio de pago no elegible o no identificado por DIAN"),"Apta automaticamente por pago electronico y base positiva"))))</f>
        <v/>
      </c>
    </row>
    <row r="4516">
      <c r="A4516" s="9" t="n"/>
      <c r="B4516" s="9" t="n"/>
      <c r="C4516" s="12" t="n"/>
      <c r="D4516" s="11" t="n"/>
      <c r="E4516" s="11" t="n"/>
      <c r="F4516" s="11" t="n"/>
      <c r="G4516" s="11" t="n"/>
      <c r="H4516" s="11" t="n"/>
      <c r="I4516" s="9" t="n"/>
      <c r="J4516" s="9" t="n"/>
      <c r="K4516" s="9" t="n"/>
      <c r="L4516" s="9">
        <f>IF(COUNTA($A4516:$K4516)=0,"",IF(AND(IFERROR($H4516,0)&gt;0,LEN(TRIM($K4516&amp;""))&gt;0,IFERROR(LOOKUP(2,1/((LISTS!$M$2:$M$13&lt;&gt;"")*ISNUMBER(SEARCH(LISTS!$M$2:$M$13,$I4516))),LISTS!$N$2:$N$13),"NO")="SI"),"SI","NO"))</f>
        <v/>
      </c>
      <c r="M4516" s="9">
        <f>IF(COUNTA($A4516:$K4516)=0,"",IF($K4516&lt;&gt;"",IF(COUNTIF($K$19:$K4516,$K4516)&gt;1,"SI","NO"),IF(COUNTIFS($A$19:$A4516,$A4516,$C$19:$C4516,$C4516,$J$19:$J4516,$J4516,$D$19:$D4516,$D4516)&gt;1,"SI","NO")))</f>
        <v/>
      </c>
      <c r="N4516" s="11">
        <f>IF(COUNTA($A4516:$K4516)=0,"",IF(AND($L4516="SI",$M4516="NO"),IFERROR($H4516,0),0))</f>
        <v/>
      </c>
      <c r="O4516" s="9">
        <f>IF(COUNTA($A4516:$K4516)=0,"",IF($M4516="SI","CUFE o factura duplicada dentro del reporte; no se suma dos veces",IF(IFERROR($H4516,0)&lt;=0,"DIAN reporta valor susceptible 0",IF($L4516="NO",IFERROR(LOOKUP(2,1/((LISTS!$M$2:$M$13&lt;&gt;"")*ISNUMBER(SEARCH(LISTS!$M$2:$M$13,$I4516))),LISTS!$O$2:$O$13),"Medio de pago no elegible o no identificado por DIAN"),"Apta automaticamente por pago electronico y base positiva"))))</f>
        <v/>
      </c>
    </row>
    <row r="4517">
      <c r="A4517" s="9" t="n"/>
      <c r="B4517" s="9" t="n"/>
      <c r="C4517" s="12" t="n"/>
      <c r="D4517" s="11" t="n"/>
      <c r="E4517" s="11" t="n"/>
      <c r="F4517" s="11" t="n"/>
      <c r="G4517" s="11" t="n"/>
      <c r="H4517" s="11" t="n"/>
      <c r="I4517" s="9" t="n"/>
      <c r="J4517" s="9" t="n"/>
      <c r="K4517" s="9" t="n"/>
      <c r="L4517" s="9">
        <f>IF(COUNTA($A4517:$K4517)=0,"",IF(AND(IFERROR($H4517,0)&gt;0,LEN(TRIM($K4517&amp;""))&gt;0,IFERROR(LOOKUP(2,1/((LISTS!$M$2:$M$13&lt;&gt;"")*ISNUMBER(SEARCH(LISTS!$M$2:$M$13,$I4517))),LISTS!$N$2:$N$13),"NO")="SI"),"SI","NO"))</f>
        <v/>
      </c>
      <c r="M4517" s="9">
        <f>IF(COUNTA($A4517:$K4517)=0,"",IF($K4517&lt;&gt;"",IF(COUNTIF($K$19:$K4517,$K4517)&gt;1,"SI","NO"),IF(COUNTIFS($A$19:$A4517,$A4517,$C$19:$C4517,$C4517,$J$19:$J4517,$J4517,$D$19:$D4517,$D4517)&gt;1,"SI","NO")))</f>
        <v/>
      </c>
      <c r="N4517" s="11">
        <f>IF(COUNTA($A4517:$K4517)=0,"",IF(AND($L4517="SI",$M4517="NO"),IFERROR($H4517,0),0))</f>
        <v/>
      </c>
      <c r="O4517" s="9">
        <f>IF(COUNTA($A4517:$K4517)=0,"",IF($M4517="SI","CUFE o factura duplicada dentro del reporte; no se suma dos veces",IF(IFERROR($H4517,0)&lt;=0,"DIAN reporta valor susceptible 0",IF($L4517="NO",IFERROR(LOOKUP(2,1/((LISTS!$M$2:$M$13&lt;&gt;"")*ISNUMBER(SEARCH(LISTS!$M$2:$M$13,$I4517))),LISTS!$O$2:$O$13),"Medio de pago no elegible o no identificado por DIAN"),"Apta automaticamente por pago electronico y base positiva"))))</f>
        <v/>
      </c>
    </row>
    <row r="4518">
      <c r="A4518" s="9" t="n"/>
      <c r="B4518" s="9" t="n"/>
      <c r="C4518" s="12" t="n"/>
      <c r="D4518" s="11" t="n"/>
      <c r="E4518" s="11" t="n"/>
      <c r="F4518" s="11" t="n"/>
      <c r="G4518" s="11" t="n"/>
      <c r="H4518" s="11" t="n"/>
      <c r="I4518" s="9" t="n"/>
      <c r="J4518" s="9" t="n"/>
      <c r="K4518" s="9" t="n"/>
      <c r="L4518" s="9">
        <f>IF(COUNTA($A4518:$K4518)=0,"",IF(AND(IFERROR($H4518,0)&gt;0,LEN(TRIM($K4518&amp;""))&gt;0,IFERROR(LOOKUP(2,1/((LISTS!$M$2:$M$13&lt;&gt;"")*ISNUMBER(SEARCH(LISTS!$M$2:$M$13,$I4518))),LISTS!$N$2:$N$13),"NO")="SI"),"SI","NO"))</f>
        <v/>
      </c>
      <c r="M4518" s="9">
        <f>IF(COUNTA($A4518:$K4518)=0,"",IF($K4518&lt;&gt;"",IF(COUNTIF($K$19:$K4518,$K4518)&gt;1,"SI","NO"),IF(COUNTIFS($A$19:$A4518,$A4518,$C$19:$C4518,$C4518,$J$19:$J4518,$J4518,$D$19:$D4518,$D4518)&gt;1,"SI","NO")))</f>
        <v/>
      </c>
      <c r="N4518" s="11">
        <f>IF(COUNTA($A4518:$K4518)=0,"",IF(AND($L4518="SI",$M4518="NO"),IFERROR($H4518,0),0))</f>
        <v/>
      </c>
      <c r="O4518" s="9">
        <f>IF(COUNTA($A4518:$K4518)=0,"",IF($M4518="SI","CUFE o factura duplicada dentro del reporte; no se suma dos veces",IF(IFERROR($H4518,0)&lt;=0,"DIAN reporta valor susceptible 0",IF($L4518="NO",IFERROR(LOOKUP(2,1/((LISTS!$M$2:$M$13&lt;&gt;"")*ISNUMBER(SEARCH(LISTS!$M$2:$M$13,$I4518))),LISTS!$O$2:$O$13),"Medio de pago no elegible o no identificado por DIAN"),"Apta automaticamente por pago electronico y base positiva"))))</f>
        <v/>
      </c>
    </row>
    <row r="4519">
      <c r="A4519" s="9" t="n"/>
      <c r="B4519" s="9" t="n"/>
      <c r="C4519" s="12" t="n"/>
      <c r="D4519" s="11" t="n"/>
      <c r="E4519" s="11" t="n"/>
      <c r="F4519" s="11" t="n"/>
      <c r="G4519" s="11" t="n"/>
      <c r="H4519" s="11" t="n"/>
      <c r="I4519" s="9" t="n"/>
      <c r="J4519" s="9" t="n"/>
      <c r="K4519" s="9" t="n"/>
      <c r="L4519" s="9">
        <f>IF(COUNTA($A4519:$K4519)=0,"",IF(AND(IFERROR($H4519,0)&gt;0,LEN(TRIM($K4519&amp;""))&gt;0,IFERROR(LOOKUP(2,1/((LISTS!$M$2:$M$13&lt;&gt;"")*ISNUMBER(SEARCH(LISTS!$M$2:$M$13,$I4519))),LISTS!$N$2:$N$13),"NO")="SI"),"SI","NO"))</f>
        <v/>
      </c>
      <c r="M4519" s="9">
        <f>IF(COUNTA($A4519:$K4519)=0,"",IF($K4519&lt;&gt;"",IF(COUNTIF($K$19:$K4519,$K4519)&gt;1,"SI","NO"),IF(COUNTIFS($A$19:$A4519,$A4519,$C$19:$C4519,$C4519,$J$19:$J4519,$J4519,$D$19:$D4519,$D4519)&gt;1,"SI","NO")))</f>
        <v/>
      </c>
      <c r="N4519" s="11">
        <f>IF(COUNTA($A4519:$K4519)=0,"",IF(AND($L4519="SI",$M4519="NO"),IFERROR($H4519,0),0))</f>
        <v/>
      </c>
      <c r="O4519" s="9">
        <f>IF(COUNTA($A4519:$K4519)=0,"",IF($M4519="SI","CUFE o factura duplicada dentro del reporte; no se suma dos veces",IF(IFERROR($H4519,0)&lt;=0,"DIAN reporta valor susceptible 0",IF($L4519="NO",IFERROR(LOOKUP(2,1/((LISTS!$M$2:$M$13&lt;&gt;"")*ISNUMBER(SEARCH(LISTS!$M$2:$M$13,$I4519))),LISTS!$O$2:$O$13),"Medio de pago no elegible o no identificado por DIAN"),"Apta automaticamente por pago electronico y base positiva"))))</f>
        <v/>
      </c>
    </row>
    <row r="4520">
      <c r="A4520" s="9" t="n"/>
      <c r="B4520" s="9" t="n"/>
      <c r="C4520" s="12" t="n"/>
      <c r="D4520" s="11" t="n"/>
      <c r="E4520" s="11" t="n"/>
      <c r="F4520" s="11" t="n"/>
      <c r="G4520" s="11" t="n"/>
      <c r="H4520" s="11" t="n"/>
      <c r="I4520" s="9" t="n"/>
      <c r="J4520" s="9" t="n"/>
      <c r="K4520" s="9" t="n"/>
      <c r="L4520" s="9">
        <f>IF(COUNTA($A4520:$K4520)=0,"",IF(AND(IFERROR($H4520,0)&gt;0,LEN(TRIM($K4520&amp;""))&gt;0,IFERROR(LOOKUP(2,1/((LISTS!$M$2:$M$13&lt;&gt;"")*ISNUMBER(SEARCH(LISTS!$M$2:$M$13,$I4520))),LISTS!$N$2:$N$13),"NO")="SI"),"SI","NO"))</f>
        <v/>
      </c>
      <c r="M4520" s="9">
        <f>IF(COUNTA($A4520:$K4520)=0,"",IF($K4520&lt;&gt;"",IF(COUNTIF($K$19:$K4520,$K4520)&gt;1,"SI","NO"),IF(COUNTIFS($A$19:$A4520,$A4520,$C$19:$C4520,$C4520,$J$19:$J4520,$J4520,$D$19:$D4520,$D4520)&gt;1,"SI","NO")))</f>
        <v/>
      </c>
      <c r="N4520" s="11">
        <f>IF(COUNTA($A4520:$K4520)=0,"",IF(AND($L4520="SI",$M4520="NO"),IFERROR($H4520,0),0))</f>
        <v/>
      </c>
      <c r="O4520" s="9">
        <f>IF(COUNTA($A4520:$K4520)=0,"",IF($M4520="SI","CUFE o factura duplicada dentro del reporte; no se suma dos veces",IF(IFERROR($H4520,0)&lt;=0,"DIAN reporta valor susceptible 0",IF($L4520="NO",IFERROR(LOOKUP(2,1/((LISTS!$M$2:$M$13&lt;&gt;"")*ISNUMBER(SEARCH(LISTS!$M$2:$M$13,$I4520))),LISTS!$O$2:$O$13),"Medio de pago no elegible o no identificado por DIAN"),"Apta automaticamente por pago electronico y base positiva"))))</f>
        <v/>
      </c>
    </row>
    <row r="4521">
      <c r="A4521" s="9" t="n"/>
      <c r="B4521" s="9" t="n"/>
      <c r="C4521" s="12" t="n"/>
      <c r="D4521" s="11" t="n"/>
      <c r="E4521" s="11" t="n"/>
      <c r="F4521" s="11" t="n"/>
      <c r="G4521" s="11" t="n"/>
      <c r="H4521" s="11" t="n"/>
      <c r="I4521" s="9" t="n"/>
      <c r="J4521" s="9" t="n"/>
      <c r="K4521" s="9" t="n"/>
      <c r="L4521" s="9">
        <f>IF(COUNTA($A4521:$K4521)=0,"",IF(AND(IFERROR($H4521,0)&gt;0,LEN(TRIM($K4521&amp;""))&gt;0,IFERROR(LOOKUP(2,1/((LISTS!$M$2:$M$13&lt;&gt;"")*ISNUMBER(SEARCH(LISTS!$M$2:$M$13,$I4521))),LISTS!$N$2:$N$13),"NO")="SI"),"SI","NO"))</f>
        <v/>
      </c>
      <c r="M4521" s="9">
        <f>IF(COUNTA($A4521:$K4521)=0,"",IF($K4521&lt;&gt;"",IF(COUNTIF($K$19:$K4521,$K4521)&gt;1,"SI","NO"),IF(COUNTIFS($A$19:$A4521,$A4521,$C$19:$C4521,$C4521,$J$19:$J4521,$J4521,$D$19:$D4521,$D4521)&gt;1,"SI","NO")))</f>
        <v/>
      </c>
      <c r="N4521" s="11">
        <f>IF(COUNTA($A4521:$K4521)=0,"",IF(AND($L4521="SI",$M4521="NO"),IFERROR($H4521,0),0))</f>
        <v/>
      </c>
      <c r="O4521" s="9">
        <f>IF(COUNTA($A4521:$K4521)=0,"",IF($M4521="SI","CUFE o factura duplicada dentro del reporte; no se suma dos veces",IF(IFERROR($H4521,0)&lt;=0,"DIAN reporta valor susceptible 0",IF($L4521="NO",IFERROR(LOOKUP(2,1/((LISTS!$M$2:$M$13&lt;&gt;"")*ISNUMBER(SEARCH(LISTS!$M$2:$M$13,$I4521))),LISTS!$O$2:$O$13),"Medio de pago no elegible o no identificado por DIAN"),"Apta automaticamente por pago electronico y base positiva"))))</f>
        <v/>
      </c>
    </row>
    <row r="4522">
      <c r="A4522" s="9" t="n"/>
      <c r="B4522" s="9" t="n"/>
      <c r="C4522" s="12" t="n"/>
      <c r="D4522" s="11" t="n"/>
      <c r="E4522" s="11" t="n"/>
      <c r="F4522" s="11" t="n"/>
      <c r="G4522" s="11" t="n"/>
      <c r="H4522" s="11" t="n"/>
      <c r="I4522" s="9" t="n"/>
      <c r="J4522" s="9" t="n"/>
      <c r="K4522" s="9" t="n"/>
      <c r="L4522" s="9">
        <f>IF(COUNTA($A4522:$K4522)=0,"",IF(AND(IFERROR($H4522,0)&gt;0,LEN(TRIM($K4522&amp;""))&gt;0,IFERROR(LOOKUP(2,1/((LISTS!$M$2:$M$13&lt;&gt;"")*ISNUMBER(SEARCH(LISTS!$M$2:$M$13,$I4522))),LISTS!$N$2:$N$13),"NO")="SI"),"SI","NO"))</f>
        <v/>
      </c>
      <c r="M4522" s="9">
        <f>IF(COUNTA($A4522:$K4522)=0,"",IF($K4522&lt;&gt;"",IF(COUNTIF($K$19:$K4522,$K4522)&gt;1,"SI","NO"),IF(COUNTIFS($A$19:$A4522,$A4522,$C$19:$C4522,$C4522,$J$19:$J4522,$J4522,$D$19:$D4522,$D4522)&gt;1,"SI","NO")))</f>
        <v/>
      </c>
      <c r="N4522" s="11">
        <f>IF(COUNTA($A4522:$K4522)=0,"",IF(AND($L4522="SI",$M4522="NO"),IFERROR($H4522,0),0))</f>
        <v/>
      </c>
      <c r="O4522" s="9">
        <f>IF(COUNTA($A4522:$K4522)=0,"",IF($M4522="SI","CUFE o factura duplicada dentro del reporte; no se suma dos veces",IF(IFERROR($H4522,0)&lt;=0,"DIAN reporta valor susceptible 0",IF($L4522="NO",IFERROR(LOOKUP(2,1/((LISTS!$M$2:$M$13&lt;&gt;"")*ISNUMBER(SEARCH(LISTS!$M$2:$M$13,$I4522))),LISTS!$O$2:$O$13),"Medio de pago no elegible o no identificado por DIAN"),"Apta automaticamente por pago electronico y base positiva"))))</f>
        <v/>
      </c>
    </row>
    <row r="4523">
      <c r="A4523" s="9" t="n"/>
      <c r="B4523" s="9" t="n"/>
      <c r="C4523" s="12" t="n"/>
      <c r="D4523" s="11" t="n"/>
      <c r="E4523" s="11" t="n"/>
      <c r="F4523" s="11" t="n"/>
      <c r="G4523" s="11" t="n"/>
      <c r="H4523" s="11" t="n"/>
      <c r="I4523" s="9" t="n"/>
      <c r="J4523" s="9" t="n"/>
      <c r="K4523" s="9" t="n"/>
      <c r="L4523" s="9">
        <f>IF(COUNTA($A4523:$K4523)=0,"",IF(AND(IFERROR($H4523,0)&gt;0,LEN(TRIM($K4523&amp;""))&gt;0,IFERROR(LOOKUP(2,1/((LISTS!$M$2:$M$13&lt;&gt;"")*ISNUMBER(SEARCH(LISTS!$M$2:$M$13,$I4523))),LISTS!$N$2:$N$13),"NO")="SI"),"SI","NO"))</f>
        <v/>
      </c>
      <c r="M4523" s="9">
        <f>IF(COUNTA($A4523:$K4523)=0,"",IF($K4523&lt;&gt;"",IF(COUNTIF($K$19:$K4523,$K4523)&gt;1,"SI","NO"),IF(COUNTIFS($A$19:$A4523,$A4523,$C$19:$C4523,$C4523,$J$19:$J4523,$J4523,$D$19:$D4523,$D4523)&gt;1,"SI","NO")))</f>
        <v/>
      </c>
      <c r="N4523" s="11">
        <f>IF(COUNTA($A4523:$K4523)=0,"",IF(AND($L4523="SI",$M4523="NO"),IFERROR($H4523,0),0))</f>
        <v/>
      </c>
      <c r="O4523" s="9">
        <f>IF(COUNTA($A4523:$K4523)=0,"",IF($M4523="SI","CUFE o factura duplicada dentro del reporte; no se suma dos veces",IF(IFERROR($H4523,0)&lt;=0,"DIAN reporta valor susceptible 0",IF($L4523="NO",IFERROR(LOOKUP(2,1/((LISTS!$M$2:$M$13&lt;&gt;"")*ISNUMBER(SEARCH(LISTS!$M$2:$M$13,$I4523))),LISTS!$O$2:$O$13),"Medio de pago no elegible o no identificado por DIAN"),"Apta automaticamente por pago electronico y base positiva"))))</f>
        <v/>
      </c>
    </row>
    <row r="4524">
      <c r="A4524" s="9" t="n"/>
      <c r="B4524" s="9" t="n"/>
      <c r="C4524" s="12" t="n"/>
      <c r="D4524" s="11" t="n"/>
      <c r="E4524" s="11" t="n"/>
      <c r="F4524" s="11" t="n"/>
      <c r="G4524" s="11" t="n"/>
      <c r="H4524" s="11" t="n"/>
      <c r="I4524" s="9" t="n"/>
      <c r="J4524" s="9" t="n"/>
      <c r="K4524" s="9" t="n"/>
      <c r="L4524" s="9">
        <f>IF(COUNTA($A4524:$K4524)=0,"",IF(AND(IFERROR($H4524,0)&gt;0,LEN(TRIM($K4524&amp;""))&gt;0,IFERROR(LOOKUP(2,1/((LISTS!$M$2:$M$13&lt;&gt;"")*ISNUMBER(SEARCH(LISTS!$M$2:$M$13,$I4524))),LISTS!$N$2:$N$13),"NO")="SI"),"SI","NO"))</f>
        <v/>
      </c>
      <c r="M4524" s="9">
        <f>IF(COUNTA($A4524:$K4524)=0,"",IF($K4524&lt;&gt;"",IF(COUNTIF($K$19:$K4524,$K4524)&gt;1,"SI","NO"),IF(COUNTIFS($A$19:$A4524,$A4524,$C$19:$C4524,$C4524,$J$19:$J4524,$J4524,$D$19:$D4524,$D4524)&gt;1,"SI","NO")))</f>
        <v/>
      </c>
      <c r="N4524" s="11">
        <f>IF(COUNTA($A4524:$K4524)=0,"",IF(AND($L4524="SI",$M4524="NO"),IFERROR($H4524,0),0))</f>
        <v/>
      </c>
      <c r="O4524" s="9">
        <f>IF(COUNTA($A4524:$K4524)=0,"",IF($M4524="SI","CUFE o factura duplicada dentro del reporte; no se suma dos veces",IF(IFERROR($H4524,0)&lt;=0,"DIAN reporta valor susceptible 0",IF($L4524="NO",IFERROR(LOOKUP(2,1/((LISTS!$M$2:$M$13&lt;&gt;"")*ISNUMBER(SEARCH(LISTS!$M$2:$M$13,$I4524))),LISTS!$O$2:$O$13),"Medio de pago no elegible o no identificado por DIAN"),"Apta automaticamente por pago electronico y base positiva"))))</f>
        <v/>
      </c>
    </row>
    <row r="4525">
      <c r="A4525" s="9" t="n"/>
      <c r="B4525" s="9" t="n"/>
      <c r="C4525" s="12" t="n"/>
      <c r="D4525" s="11" t="n"/>
      <c r="E4525" s="11" t="n"/>
      <c r="F4525" s="11" t="n"/>
      <c r="G4525" s="11" t="n"/>
      <c r="H4525" s="11" t="n"/>
      <c r="I4525" s="9" t="n"/>
      <c r="J4525" s="9" t="n"/>
      <c r="K4525" s="9" t="n"/>
      <c r="L4525" s="9">
        <f>IF(COUNTA($A4525:$K4525)=0,"",IF(AND(IFERROR($H4525,0)&gt;0,LEN(TRIM($K4525&amp;""))&gt;0,IFERROR(LOOKUP(2,1/((LISTS!$M$2:$M$13&lt;&gt;"")*ISNUMBER(SEARCH(LISTS!$M$2:$M$13,$I4525))),LISTS!$N$2:$N$13),"NO")="SI"),"SI","NO"))</f>
        <v/>
      </c>
      <c r="M4525" s="9">
        <f>IF(COUNTA($A4525:$K4525)=0,"",IF($K4525&lt;&gt;"",IF(COUNTIF($K$19:$K4525,$K4525)&gt;1,"SI","NO"),IF(COUNTIFS($A$19:$A4525,$A4525,$C$19:$C4525,$C4525,$J$19:$J4525,$J4525,$D$19:$D4525,$D4525)&gt;1,"SI","NO")))</f>
        <v/>
      </c>
      <c r="N4525" s="11">
        <f>IF(COUNTA($A4525:$K4525)=0,"",IF(AND($L4525="SI",$M4525="NO"),IFERROR($H4525,0),0))</f>
        <v/>
      </c>
      <c r="O4525" s="9">
        <f>IF(COUNTA($A4525:$K4525)=0,"",IF($M4525="SI","CUFE o factura duplicada dentro del reporte; no se suma dos veces",IF(IFERROR($H4525,0)&lt;=0,"DIAN reporta valor susceptible 0",IF($L4525="NO",IFERROR(LOOKUP(2,1/((LISTS!$M$2:$M$13&lt;&gt;"")*ISNUMBER(SEARCH(LISTS!$M$2:$M$13,$I4525))),LISTS!$O$2:$O$13),"Medio de pago no elegible o no identificado por DIAN"),"Apta automaticamente por pago electronico y base positiva"))))</f>
        <v/>
      </c>
    </row>
    <row r="4526">
      <c r="A4526" s="9" t="n"/>
      <c r="B4526" s="9" t="n"/>
      <c r="C4526" s="12" t="n"/>
      <c r="D4526" s="11" t="n"/>
      <c r="E4526" s="11" t="n"/>
      <c r="F4526" s="11" t="n"/>
      <c r="G4526" s="11" t="n"/>
      <c r="H4526" s="11" t="n"/>
      <c r="I4526" s="9" t="n"/>
      <c r="J4526" s="9" t="n"/>
      <c r="K4526" s="9" t="n"/>
      <c r="L4526" s="9">
        <f>IF(COUNTA($A4526:$K4526)=0,"",IF(AND(IFERROR($H4526,0)&gt;0,LEN(TRIM($K4526&amp;""))&gt;0,IFERROR(LOOKUP(2,1/((LISTS!$M$2:$M$13&lt;&gt;"")*ISNUMBER(SEARCH(LISTS!$M$2:$M$13,$I4526))),LISTS!$N$2:$N$13),"NO")="SI"),"SI","NO"))</f>
        <v/>
      </c>
      <c r="M4526" s="9">
        <f>IF(COUNTA($A4526:$K4526)=0,"",IF($K4526&lt;&gt;"",IF(COUNTIF($K$19:$K4526,$K4526)&gt;1,"SI","NO"),IF(COUNTIFS($A$19:$A4526,$A4526,$C$19:$C4526,$C4526,$J$19:$J4526,$J4526,$D$19:$D4526,$D4526)&gt;1,"SI","NO")))</f>
        <v/>
      </c>
      <c r="N4526" s="11">
        <f>IF(COUNTA($A4526:$K4526)=0,"",IF(AND($L4526="SI",$M4526="NO"),IFERROR($H4526,0),0))</f>
        <v/>
      </c>
      <c r="O4526" s="9">
        <f>IF(COUNTA($A4526:$K4526)=0,"",IF($M4526="SI","CUFE o factura duplicada dentro del reporte; no se suma dos veces",IF(IFERROR($H4526,0)&lt;=0,"DIAN reporta valor susceptible 0",IF($L4526="NO",IFERROR(LOOKUP(2,1/((LISTS!$M$2:$M$13&lt;&gt;"")*ISNUMBER(SEARCH(LISTS!$M$2:$M$13,$I4526))),LISTS!$O$2:$O$13),"Medio de pago no elegible o no identificado por DIAN"),"Apta automaticamente por pago electronico y base positiva"))))</f>
        <v/>
      </c>
    </row>
    <row r="4527">
      <c r="A4527" s="9" t="n"/>
      <c r="B4527" s="9" t="n"/>
      <c r="C4527" s="12" t="n"/>
      <c r="D4527" s="11" t="n"/>
      <c r="E4527" s="11" t="n"/>
      <c r="F4527" s="11" t="n"/>
      <c r="G4527" s="11" t="n"/>
      <c r="H4527" s="11" t="n"/>
      <c r="I4527" s="9" t="n"/>
      <c r="J4527" s="9" t="n"/>
      <c r="K4527" s="9" t="n"/>
      <c r="L4527" s="9">
        <f>IF(COUNTA($A4527:$K4527)=0,"",IF(AND(IFERROR($H4527,0)&gt;0,LEN(TRIM($K4527&amp;""))&gt;0,IFERROR(LOOKUP(2,1/((LISTS!$M$2:$M$13&lt;&gt;"")*ISNUMBER(SEARCH(LISTS!$M$2:$M$13,$I4527))),LISTS!$N$2:$N$13),"NO")="SI"),"SI","NO"))</f>
        <v/>
      </c>
      <c r="M4527" s="9">
        <f>IF(COUNTA($A4527:$K4527)=0,"",IF($K4527&lt;&gt;"",IF(COUNTIF($K$19:$K4527,$K4527)&gt;1,"SI","NO"),IF(COUNTIFS($A$19:$A4527,$A4527,$C$19:$C4527,$C4527,$J$19:$J4527,$J4527,$D$19:$D4527,$D4527)&gt;1,"SI","NO")))</f>
        <v/>
      </c>
      <c r="N4527" s="11">
        <f>IF(COUNTA($A4527:$K4527)=0,"",IF(AND($L4527="SI",$M4527="NO"),IFERROR($H4527,0),0))</f>
        <v/>
      </c>
      <c r="O4527" s="9">
        <f>IF(COUNTA($A4527:$K4527)=0,"",IF($M4527="SI","CUFE o factura duplicada dentro del reporte; no se suma dos veces",IF(IFERROR($H4527,0)&lt;=0,"DIAN reporta valor susceptible 0",IF($L4527="NO",IFERROR(LOOKUP(2,1/((LISTS!$M$2:$M$13&lt;&gt;"")*ISNUMBER(SEARCH(LISTS!$M$2:$M$13,$I4527))),LISTS!$O$2:$O$13),"Medio de pago no elegible o no identificado por DIAN"),"Apta automaticamente por pago electronico y base positiva"))))</f>
        <v/>
      </c>
    </row>
    <row r="4528">
      <c r="A4528" s="9" t="n"/>
      <c r="B4528" s="9" t="n"/>
      <c r="C4528" s="12" t="n"/>
      <c r="D4528" s="11" t="n"/>
      <c r="E4528" s="11" t="n"/>
      <c r="F4528" s="11" t="n"/>
      <c r="G4528" s="11" t="n"/>
      <c r="H4528" s="11" t="n"/>
      <c r="I4528" s="9" t="n"/>
      <c r="J4528" s="9" t="n"/>
      <c r="K4528" s="9" t="n"/>
      <c r="L4528" s="9">
        <f>IF(COUNTA($A4528:$K4528)=0,"",IF(AND(IFERROR($H4528,0)&gt;0,LEN(TRIM($K4528&amp;""))&gt;0,IFERROR(LOOKUP(2,1/((LISTS!$M$2:$M$13&lt;&gt;"")*ISNUMBER(SEARCH(LISTS!$M$2:$M$13,$I4528))),LISTS!$N$2:$N$13),"NO")="SI"),"SI","NO"))</f>
        <v/>
      </c>
      <c r="M4528" s="9">
        <f>IF(COUNTA($A4528:$K4528)=0,"",IF($K4528&lt;&gt;"",IF(COUNTIF($K$19:$K4528,$K4528)&gt;1,"SI","NO"),IF(COUNTIFS($A$19:$A4528,$A4528,$C$19:$C4528,$C4528,$J$19:$J4528,$J4528,$D$19:$D4528,$D4528)&gt;1,"SI","NO")))</f>
        <v/>
      </c>
      <c r="N4528" s="11">
        <f>IF(COUNTA($A4528:$K4528)=0,"",IF(AND($L4528="SI",$M4528="NO"),IFERROR($H4528,0),0))</f>
        <v/>
      </c>
      <c r="O4528" s="9">
        <f>IF(COUNTA($A4528:$K4528)=0,"",IF($M4528="SI","CUFE o factura duplicada dentro del reporte; no se suma dos veces",IF(IFERROR($H4528,0)&lt;=0,"DIAN reporta valor susceptible 0",IF($L4528="NO",IFERROR(LOOKUP(2,1/((LISTS!$M$2:$M$13&lt;&gt;"")*ISNUMBER(SEARCH(LISTS!$M$2:$M$13,$I4528))),LISTS!$O$2:$O$13),"Medio de pago no elegible o no identificado por DIAN"),"Apta automaticamente por pago electronico y base positiva"))))</f>
        <v/>
      </c>
    </row>
    <row r="4529">
      <c r="A4529" s="9" t="n"/>
      <c r="B4529" s="9" t="n"/>
      <c r="C4529" s="12" t="n"/>
      <c r="D4529" s="11" t="n"/>
      <c r="E4529" s="11" t="n"/>
      <c r="F4529" s="11" t="n"/>
      <c r="G4529" s="11" t="n"/>
      <c r="H4529" s="11" t="n"/>
      <c r="I4529" s="9" t="n"/>
      <c r="J4529" s="9" t="n"/>
      <c r="K4529" s="9" t="n"/>
      <c r="L4529" s="9">
        <f>IF(COUNTA($A4529:$K4529)=0,"",IF(AND(IFERROR($H4529,0)&gt;0,LEN(TRIM($K4529&amp;""))&gt;0,IFERROR(LOOKUP(2,1/((LISTS!$M$2:$M$13&lt;&gt;"")*ISNUMBER(SEARCH(LISTS!$M$2:$M$13,$I4529))),LISTS!$N$2:$N$13),"NO")="SI"),"SI","NO"))</f>
        <v/>
      </c>
      <c r="M4529" s="9">
        <f>IF(COUNTA($A4529:$K4529)=0,"",IF($K4529&lt;&gt;"",IF(COUNTIF($K$19:$K4529,$K4529)&gt;1,"SI","NO"),IF(COUNTIFS($A$19:$A4529,$A4529,$C$19:$C4529,$C4529,$J$19:$J4529,$J4529,$D$19:$D4529,$D4529)&gt;1,"SI","NO")))</f>
        <v/>
      </c>
      <c r="N4529" s="11">
        <f>IF(COUNTA($A4529:$K4529)=0,"",IF(AND($L4529="SI",$M4529="NO"),IFERROR($H4529,0),0))</f>
        <v/>
      </c>
      <c r="O4529" s="9">
        <f>IF(COUNTA($A4529:$K4529)=0,"",IF($M4529="SI","CUFE o factura duplicada dentro del reporte; no se suma dos veces",IF(IFERROR($H4529,0)&lt;=0,"DIAN reporta valor susceptible 0",IF($L4529="NO",IFERROR(LOOKUP(2,1/((LISTS!$M$2:$M$13&lt;&gt;"")*ISNUMBER(SEARCH(LISTS!$M$2:$M$13,$I4529))),LISTS!$O$2:$O$13),"Medio de pago no elegible o no identificado por DIAN"),"Apta automaticamente por pago electronico y base positiva"))))</f>
        <v/>
      </c>
    </row>
    <row r="4530">
      <c r="A4530" s="9" t="n"/>
      <c r="B4530" s="9" t="n"/>
      <c r="C4530" s="12" t="n"/>
      <c r="D4530" s="11" t="n"/>
      <c r="E4530" s="11" t="n"/>
      <c r="F4530" s="11" t="n"/>
      <c r="G4530" s="11" t="n"/>
      <c r="H4530" s="11" t="n"/>
      <c r="I4530" s="9" t="n"/>
      <c r="J4530" s="9" t="n"/>
      <c r="K4530" s="9" t="n"/>
      <c r="L4530" s="9">
        <f>IF(COUNTA($A4530:$K4530)=0,"",IF(AND(IFERROR($H4530,0)&gt;0,LEN(TRIM($K4530&amp;""))&gt;0,IFERROR(LOOKUP(2,1/((LISTS!$M$2:$M$13&lt;&gt;"")*ISNUMBER(SEARCH(LISTS!$M$2:$M$13,$I4530))),LISTS!$N$2:$N$13),"NO")="SI"),"SI","NO"))</f>
        <v/>
      </c>
      <c r="M4530" s="9">
        <f>IF(COUNTA($A4530:$K4530)=0,"",IF($K4530&lt;&gt;"",IF(COUNTIF($K$19:$K4530,$K4530)&gt;1,"SI","NO"),IF(COUNTIFS($A$19:$A4530,$A4530,$C$19:$C4530,$C4530,$J$19:$J4530,$J4530,$D$19:$D4530,$D4530)&gt;1,"SI","NO")))</f>
        <v/>
      </c>
      <c r="N4530" s="11">
        <f>IF(COUNTA($A4530:$K4530)=0,"",IF(AND($L4530="SI",$M4530="NO"),IFERROR($H4530,0),0))</f>
        <v/>
      </c>
      <c r="O4530" s="9">
        <f>IF(COUNTA($A4530:$K4530)=0,"",IF($M4530="SI","CUFE o factura duplicada dentro del reporte; no se suma dos veces",IF(IFERROR($H4530,0)&lt;=0,"DIAN reporta valor susceptible 0",IF($L4530="NO",IFERROR(LOOKUP(2,1/((LISTS!$M$2:$M$13&lt;&gt;"")*ISNUMBER(SEARCH(LISTS!$M$2:$M$13,$I4530))),LISTS!$O$2:$O$13),"Medio de pago no elegible o no identificado por DIAN"),"Apta automaticamente por pago electronico y base positiva"))))</f>
        <v/>
      </c>
    </row>
    <row r="4531">
      <c r="A4531" s="9" t="n"/>
      <c r="B4531" s="9" t="n"/>
      <c r="C4531" s="12" t="n"/>
      <c r="D4531" s="11" t="n"/>
      <c r="E4531" s="11" t="n"/>
      <c r="F4531" s="11" t="n"/>
      <c r="G4531" s="11" t="n"/>
      <c r="H4531" s="11" t="n"/>
      <c r="I4531" s="9" t="n"/>
      <c r="J4531" s="9" t="n"/>
      <c r="K4531" s="9" t="n"/>
      <c r="L4531" s="9">
        <f>IF(COUNTA($A4531:$K4531)=0,"",IF(AND(IFERROR($H4531,0)&gt;0,LEN(TRIM($K4531&amp;""))&gt;0,IFERROR(LOOKUP(2,1/((LISTS!$M$2:$M$13&lt;&gt;"")*ISNUMBER(SEARCH(LISTS!$M$2:$M$13,$I4531))),LISTS!$N$2:$N$13),"NO")="SI"),"SI","NO"))</f>
        <v/>
      </c>
      <c r="M4531" s="9">
        <f>IF(COUNTA($A4531:$K4531)=0,"",IF($K4531&lt;&gt;"",IF(COUNTIF($K$19:$K4531,$K4531)&gt;1,"SI","NO"),IF(COUNTIFS($A$19:$A4531,$A4531,$C$19:$C4531,$C4531,$J$19:$J4531,$J4531,$D$19:$D4531,$D4531)&gt;1,"SI","NO")))</f>
        <v/>
      </c>
      <c r="N4531" s="11">
        <f>IF(COUNTA($A4531:$K4531)=0,"",IF(AND($L4531="SI",$M4531="NO"),IFERROR($H4531,0),0))</f>
        <v/>
      </c>
      <c r="O4531" s="9">
        <f>IF(COUNTA($A4531:$K4531)=0,"",IF($M4531="SI","CUFE o factura duplicada dentro del reporte; no se suma dos veces",IF(IFERROR($H4531,0)&lt;=0,"DIAN reporta valor susceptible 0",IF($L4531="NO",IFERROR(LOOKUP(2,1/((LISTS!$M$2:$M$13&lt;&gt;"")*ISNUMBER(SEARCH(LISTS!$M$2:$M$13,$I4531))),LISTS!$O$2:$O$13),"Medio de pago no elegible o no identificado por DIAN"),"Apta automaticamente por pago electronico y base positiva"))))</f>
        <v/>
      </c>
    </row>
    <row r="4532">
      <c r="A4532" s="9" t="n"/>
      <c r="B4532" s="9" t="n"/>
      <c r="C4532" s="12" t="n"/>
      <c r="D4532" s="11" t="n"/>
      <c r="E4532" s="11" t="n"/>
      <c r="F4532" s="11" t="n"/>
      <c r="G4532" s="11" t="n"/>
      <c r="H4532" s="11" t="n"/>
      <c r="I4532" s="9" t="n"/>
      <c r="J4532" s="9" t="n"/>
      <c r="K4532" s="9" t="n"/>
      <c r="L4532" s="9">
        <f>IF(COUNTA($A4532:$K4532)=0,"",IF(AND(IFERROR($H4532,0)&gt;0,LEN(TRIM($K4532&amp;""))&gt;0,IFERROR(LOOKUP(2,1/((LISTS!$M$2:$M$13&lt;&gt;"")*ISNUMBER(SEARCH(LISTS!$M$2:$M$13,$I4532))),LISTS!$N$2:$N$13),"NO")="SI"),"SI","NO"))</f>
        <v/>
      </c>
      <c r="M4532" s="9">
        <f>IF(COUNTA($A4532:$K4532)=0,"",IF($K4532&lt;&gt;"",IF(COUNTIF($K$19:$K4532,$K4532)&gt;1,"SI","NO"),IF(COUNTIFS($A$19:$A4532,$A4532,$C$19:$C4532,$C4532,$J$19:$J4532,$J4532,$D$19:$D4532,$D4532)&gt;1,"SI","NO")))</f>
        <v/>
      </c>
      <c r="N4532" s="11">
        <f>IF(COUNTA($A4532:$K4532)=0,"",IF(AND($L4532="SI",$M4532="NO"),IFERROR($H4532,0),0))</f>
        <v/>
      </c>
      <c r="O4532" s="9">
        <f>IF(COUNTA($A4532:$K4532)=0,"",IF($M4532="SI","CUFE o factura duplicada dentro del reporte; no se suma dos veces",IF(IFERROR($H4532,0)&lt;=0,"DIAN reporta valor susceptible 0",IF($L4532="NO",IFERROR(LOOKUP(2,1/((LISTS!$M$2:$M$13&lt;&gt;"")*ISNUMBER(SEARCH(LISTS!$M$2:$M$13,$I4532))),LISTS!$O$2:$O$13),"Medio de pago no elegible o no identificado por DIAN"),"Apta automaticamente por pago electronico y base positiva"))))</f>
        <v/>
      </c>
    </row>
    <row r="4533">
      <c r="A4533" s="9" t="n"/>
      <c r="B4533" s="9" t="n"/>
      <c r="C4533" s="12" t="n"/>
      <c r="D4533" s="11" t="n"/>
      <c r="E4533" s="11" t="n"/>
      <c r="F4533" s="11" t="n"/>
      <c r="G4533" s="11" t="n"/>
      <c r="H4533" s="11" t="n"/>
      <c r="I4533" s="9" t="n"/>
      <c r="J4533" s="9" t="n"/>
      <c r="K4533" s="9" t="n"/>
      <c r="L4533" s="9">
        <f>IF(COUNTA($A4533:$K4533)=0,"",IF(AND(IFERROR($H4533,0)&gt;0,LEN(TRIM($K4533&amp;""))&gt;0,IFERROR(LOOKUP(2,1/((LISTS!$M$2:$M$13&lt;&gt;"")*ISNUMBER(SEARCH(LISTS!$M$2:$M$13,$I4533))),LISTS!$N$2:$N$13),"NO")="SI"),"SI","NO"))</f>
        <v/>
      </c>
      <c r="M4533" s="9">
        <f>IF(COUNTA($A4533:$K4533)=0,"",IF($K4533&lt;&gt;"",IF(COUNTIF($K$19:$K4533,$K4533)&gt;1,"SI","NO"),IF(COUNTIFS($A$19:$A4533,$A4533,$C$19:$C4533,$C4533,$J$19:$J4533,$J4533,$D$19:$D4533,$D4533)&gt;1,"SI","NO")))</f>
        <v/>
      </c>
      <c r="N4533" s="11">
        <f>IF(COUNTA($A4533:$K4533)=0,"",IF(AND($L4533="SI",$M4533="NO"),IFERROR($H4533,0),0))</f>
        <v/>
      </c>
      <c r="O4533" s="9">
        <f>IF(COUNTA($A4533:$K4533)=0,"",IF($M4533="SI","CUFE o factura duplicada dentro del reporte; no se suma dos veces",IF(IFERROR($H4533,0)&lt;=0,"DIAN reporta valor susceptible 0",IF($L4533="NO",IFERROR(LOOKUP(2,1/((LISTS!$M$2:$M$13&lt;&gt;"")*ISNUMBER(SEARCH(LISTS!$M$2:$M$13,$I4533))),LISTS!$O$2:$O$13),"Medio de pago no elegible o no identificado por DIAN"),"Apta automaticamente por pago electronico y base positiva"))))</f>
        <v/>
      </c>
    </row>
    <row r="4534">
      <c r="A4534" s="9" t="n"/>
      <c r="B4534" s="9" t="n"/>
      <c r="C4534" s="12" t="n"/>
      <c r="D4534" s="11" t="n"/>
      <c r="E4534" s="11" t="n"/>
      <c r="F4534" s="11" t="n"/>
      <c r="G4534" s="11" t="n"/>
      <c r="H4534" s="11" t="n"/>
      <c r="I4534" s="9" t="n"/>
      <c r="J4534" s="9" t="n"/>
      <c r="K4534" s="9" t="n"/>
      <c r="L4534" s="9">
        <f>IF(COUNTA($A4534:$K4534)=0,"",IF(AND(IFERROR($H4534,0)&gt;0,LEN(TRIM($K4534&amp;""))&gt;0,IFERROR(LOOKUP(2,1/((LISTS!$M$2:$M$13&lt;&gt;"")*ISNUMBER(SEARCH(LISTS!$M$2:$M$13,$I4534))),LISTS!$N$2:$N$13),"NO")="SI"),"SI","NO"))</f>
        <v/>
      </c>
      <c r="M4534" s="9">
        <f>IF(COUNTA($A4534:$K4534)=0,"",IF($K4534&lt;&gt;"",IF(COUNTIF($K$19:$K4534,$K4534)&gt;1,"SI","NO"),IF(COUNTIFS($A$19:$A4534,$A4534,$C$19:$C4534,$C4534,$J$19:$J4534,$J4534,$D$19:$D4534,$D4534)&gt;1,"SI","NO")))</f>
        <v/>
      </c>
      <c r="N4534" s="11">
        <f>IF(COUNTA($A4534:$K4534)=0,"",IF(AND($L4534="SI",$M4534="NO"),IFERROR($H4534,0),0))</f>
        <v/>
      </c>
      <c r="O4534" s="9">
        <f>IF(COUNTA($A4534:$K4534)=0,"",IF($M4534="SI","CUFE o factura duplicada dentro del reporte; no se suma dos veces",IF(IFERROR($H4534,0)&lt;=0,"DIAN reporta valor susceptible 0",IF($L4534="NO",IFERROR(LOOKUP(2,1/((LISTS!$M$2:$M$13&lt;&gt;"")*ISNUMBER(SEARCH(LISTS!$M$2:$M$13,$I4534))),LISTS!$O$2:$O$13),"Medio de pago no elegible o no identificado por DIAN"),"Apta automaticamente por pago electronico y base positiva"))))</f>
        <v/>
      </c>
    </row>
    <row r="4535">
      <c r="A4535" s="9" t="n"/>
      <c r="B4535" s="9" t="n"/>
      <c r="C4535" s="12" t="n"/>
      <c r="D4535" s="11" t="n"/>
      <c r="E4535" s="11" t="n"/>
      <c r="F4535" s="11" t="n"/>
      <c r="G4535" s="11" t="n"/>
      <c r="H4535" s="11" t="n"/>
      <c r="I4535" s="9" t="n"/>
      <c r="J4535" s="9" t="n"/>
      <c r="K4535" s="9" t="n"/>
      <c r="L4535" s="9">
        <f>IF(COUNTA($A4535:$K4535)=0,"",IF(AND(IFERROR($H4535,0)&gt;0,LEN(TRIM($K4535&amp;""))&gt;0,IFERROR(LOOKUP(2,1/((LISTS!$M$2:$M$13&lt;&gt;"")*ISNUMBER(SEARCH(LISTS!$M$2:$M$13,$I4535))),LISTS!$N$2:$N$13),"NO")="SI"),"SI","NO"))</f>
        <v/>
      </c>
      <c r="M4535" s="9">
        <f>IF(COUNTA($A4535:$K4535)=0,"",IF($K4535&lt;&gt;"",IF(COUNTIF($K$19:$K4535,$K4535)&gt;1,"SI","NO"),IF(COUNTIFS($A$19:$A4535,$A4535,$C$19:$C4535,$C4535,$J$19:$J4535,$J4535,$D$19:$D4535,$D4535)&gt;1,"SI","NO")))</f>
        <v/>
      </c>
      <c r="N4535" s="11">
        <f>IF(COUNTA($A4535:$K4535)=0,"",IF(AND($L4535="SI",$M4535="NO"),IFERROR($H4535,0),0))</f>
        <v/>
      </c>
      <c r="O4535" s="9">
        <f>IF(COUNTA($A4535:$K4535)=0,"",IF($M4535="SI","CUFE o factura duplicada dentro del reporte; no se suma dos veces",IF(IFERROR($H4535,0)&lt;=0,"DIAN reporta valor susceptible 0",IF($L4535="NO",IFERROR(LOOKUP(2,1/((LISTS!$M$2:$M$13&lt;&gt;"")*ISNUMBER(SEARCH(LISTS!$M$2:$M$13,$I4535))),LISTS!$O$2:$O$13),"Medio de pago no elegible o no identificado por DIAN"),"Apta automaticamente por pago electronico y base positiva"))))</f>
        <v/>
      </c>
    </row>
    <row r="4536">
      <c r="A4536" s="9" t="n"/>
      <c r="B4536" s="9" t="n"/>
      <c r="C4536" s="12" t="n"/>
      <c r="D4536" s="11" t="n"/>
      <c r="E4536" s="11" t="n"/>
      <c r="F4536" s="11" t="n"/>
      <c r="G4536" s="11" t="n"/>
      <c r="H4536" s="11" t="n"/>
      <c r="I4536" s="9" t="n"/>
      <c r="J4536" s="9" t="n"/>
      <c r="K4536" s="9" t="n"/>
      <c r="L4536" s="9">
        <f>IF(COUNTA($A4536:$K4536)=0,"",IF(AND(IFERROR($H4536,0)&gt;0,LEN(TRIM($K4536&amp;""))&gt;0,IFERROR(LOOKUP(2,1/((LISTS!$M$2:$M$13&lt;&gt;"")*ISNUMBER(SEARCH(LISTS!$M$2:$M$13,$I4536))),LISTS!$N$2:$N$13),"NO")="SI"),"SI","NO"))</f>
        <v/>
      </c>
      <c r="M4536" s="9">
        <f>IF(COUNTA($A4536:$K4536)=0,"",IF($K4536&lt;&gt;"",IF(COUNTIF($K$19:$K4536,$K4536)&gt;1,"SI","NO"),IF(COUNTIFS($A$19:$A4536,$A4536,$C$19:$C4536,$C4536,$J$19:$J4536,$J4536,$D$19:$D4536,$D4536)&gt;1,"SI","NO")))</f>
        <v/>
      </c>
      <c r="N4536" s="11">
        <f>IF(COUNTA($A4536:$K4536)=0,"",IF(AND($L4536="SI",$M4536="NO"),IFERROR($H4536,0),0))</f>
        <v/>
      </c>
      <c r="O4536" s="9">
        <f>IF(COUNTA($A4536:$K4536)=0,"",IF($M4536="SI","CUFE o factura duplicada dentro del reporte; no se suma dos veces",IF(IFERROR($H4536,0)&lt;=0,"DIAN reporta valor susceptible 0",IF($L4536="NO",IFERROR(LOOKUP(2,1/((LISTS!$M$2:$M$13&lt;&gt;"")*ISNUMBER(SEARCH(LISTS!$M$2:$M$13,$I4536))),LISTS!$O$2:$O$13),"Medio de pago no elegible o no identificado por DIAN"),"Apta automaticamente por pago electronico y base positiva"))))</f>
        <v/>
      </c>
    </row>
    <row r="4537">
      <c r="A4537" s="9" t="n"/>
      <c r="B4537" s="9" t="n"/>
      <c r="C4537" s="12" t="n"/>
      <c r="D4537" s="11" t="n"/>
      <c r="E4537" s="11" t="n"/>
      <c r="F4537" s="11" t="n"/>
      <c r="G4537" s="11" t="n"/>
      <c r="H4537" s="11" t="n"/>
      <c r="I4537" s="9" t="n"/>
      <c r="J4537" s="9" t="n"/>
      <c r="K4537" s="9" t="n"/>
      <c r="L4537" s="9">
        <f>IF(COUNTA($A4537:$K4537)=0,"",IF(AND(IFERROR($H4537,0)&gt;0,LEN(TRIM($K4537&amp;""))&gt;0,IFERROR(LOOKUP(2,1/((LISTS!$M$2:$M$13&lt;&gt;"")*ISNUMBER(SEARCH(LISTS!$M$2:$M$13,$I4537))),LISTS!$N$2:$N$13),"NO")="SI"),"SI","NO"))</f>
        <v/>
      </c>
      <c r="M4537" s="9">
        <f>IF(COUNTA($A4537:$K4537)=0,"",IF($K4537&lt;&gt;"",IF(COUNTIF($K$19:$K4537,$K4537)&gt;1,"SI","NO"),IF(COUNTIFS($A$19:$A4537,$A4537,$C$19:$C4537,$C4537,$J$19:$J4537,$J4537,$D$19:$D4537,$D4537)&gt;1,"SI","NO")))</f>
        <v/>
      </c>
      <c r="N4537" s="11">
        <f>IF(COUNTA($A4537:$K4537)=0,"",IF(AND($L4537="SI",$M4537="NO"),IFERROR($H4537,0),0))</f>
        <v/>
      </c>
      <c r="O4537" s="9">
        <f>IF(COUNTA($A4537:$K4537)=0,"",IF($M4537="SI","CUFE o factura duplicada dentro del reporte; no se suma dos veces",IF(IFERROR($H4537,0)&lt;=0,"DIAN reporta valor susceptible 0",IF($L4537="NO",IFERROR(LOOKUP(2,1/((LISTS!$M$2:$M$13&lt;&gt;"")*ISNUMBER(SEARCH(LISTS!$M$2:$M$13,$I4537))),LISTS!$O$2:$O$13),"Medio de pago no elegible o no identificado por DIAN"),"Apta automaticamente por pago electronico y base positiva"))))</f>
        <v/>
      </c>
    </row>
    <row r="4538">
      <c r="A4538" s="9" t="n"/>
      <c r="B4538" s="9" t="n"/>
      <c r="C4538" s="12" t="n"/>
      <c r="D4538" s="11" t="n"/>
      <c r="E4538" s="11" t="n"/>
      <c r="F4538" s="11" t="n"/>
      <c r="G4538" s="11" t="n"/>
      <c r="H4538" s="11" t="n"/>
      <c r="I4538" s="9" t="n"/>
      <c r="J4538" s="9" t="n"/>
      <c r="K4538" s="9" t="n"/>
      <c r="L4538" s="9">
        <f>IF(COUNTA($A4538:$K4538)=0,"",IF(AND(IFERROR($H4538,0)&gt;0,LEN(TRIM($K4538&amp;""))&gt;0,IFERROR(LOOKUP(2,1/((LISTS!$M$2:$M$13&lt;&gt;"")*ISNUMBER(SEARCH(LISTS!$M$2:$M$13,$I4538))),LISTS!$N$2:$N$13),"NO")="SI"),"SI","NO"))</f>
        <v/>
      </c>
      <c r="M4538" s="9">
        <f>IF(COUNTA($A4538:$K4538)=0,"",IF($K4538&lt;&gt;"",IF(COUNTIF($K$19:$K4538,$K4538)&gt;1,"SI","NO"),IF(COUNTIFS($A$19:$A4538,$A4538,$C$19:$C4538,$C4538,$J$19:$J4538,$J4538,$D$19:$D4538,$D4538)&gt;1,"SI","NO")))</f>
        <v/>
      </c>
      <c r="N4538" s="11">
        <f>IF(COUNTA($A4538:$K4538)=0,"",IF(AND($L4538="SI",$M4538="NO"),IFERROR($H4538,0),0))</f>
        <v/>
      </c>
      <c r="O4538" s="9">
        <f>IF(COUNTA($A4538:$K4538)=0,"",IF($M4538="SI","CUFE o factura duplicada dentro del reporte; no se suma dos veces",IF(IFERROR($H4538,0)&lt;=0,"DIAN reporta valor susceptible 0",IF($L4538="NO",IFERROR(LOOKUP(2,1/((LISTS!$M$2:$M$13&lt;&gt;"")*ISNUMBER(SEARCH(LISTS!$M$2:$M$13,$I4538))),LISTS!$O$2:$O$13),"Medio de pago no elegible o no identificado por DIAN"),"Apta automaticamente por pago electronico y base positiva"))))</f>
        <v/>
      </c>
    </row>
    <row r="4539">
      <c r="A4539" s="9" t="n"/>
      <c r="B4539" s="9" t="n"/>
      <c r="C4539" s="12" t="n"/>
      <c r="D4539" s="11" t="n"/>
      <c r="E4539" s="11" t="n"/>
      <c r="F4539" s="11" t="n"/>
      <c r="G4539" s="11" t="n"/>
      <c r="H4539" s="11" t="n"/>
      <c r="I4539" s="9" t="n"/>
      <c r="J4539" s="9" t="n"/>
      <c r="K4539" s="9" t="n"/>
      <c r="L4539" s="9">
        <f>IF(COUNTA($A4539:$K4539)=0,"",IF(AND(IFERROR($H4539,0)&gt;0,LEN(TRIM($K4539&amp;""))&gt;0,IFERROR(LOOKUP(2,1/((LISTS!$M$2:$M$13&lt;&gt;"")*ISNUMBER(SEARCH(LISTS!$M$2:$M$13,$I4539))),LISTS!$N$2:$N$13),"NO")="SI"),"SI","NO"))</f>
        <v/>
      </c>
      <c r="M4539" s="9">
        <f>IF(COUNTA($A4539:$K4539)=0,"",IF($K4539&lt;&gt;"",IF(COUNTIF($K$19:$K4539,$K4539)&gt;1,"SI","NO"),IF(COUNTIFS($A$19:$A4539,$A4539,$C$19:$C4539,$C4539,$J$19:$J4539,$J4539,$D$19:$D4539,$D4539)&gt;1,"SI","NO")))</f>
        <v/>
      </c>
      <c r="N4539" s="11">
        <f>IF(COUNTA($A4539:$K4539)=0,"",IF(AND($L4539="SI",$M4539="NO"),IFERROR($H4539,0),0))</f>
        <v/>
      </c>
      <c r="O4539" s="9">
        <f>IF(COUNTA($A4539:$K4539)=0,"",IF($M4539="SI","CUFE o factura duplicada dentro del reporte; no se suma dos veces",IF(IFERROR($H4539,0)&lt;=0,"DIAN reporta valor susceptible 0",IF($L4539="NO",IFERROR(LOOKUP(2,1/((LISTS!$M$2:$M$13&lt;&gt;"")*ISNUMBER(SEARCH(LISTS!$M$2:$M$13,$I4539))),LISTS!$O$2:$O$13),"Medio de pago no elegible o no identificado por DIAN"),"Apta automaticamente por pago electronico y base positiva"))))</f>
        <v/>
      </c>
    </row>
    <row r="4540">
      <c r="A4540" s="9" t="n"/>
      <c r="B4540" s="9" t="n"/>
      <c r="C4540" s="12" t="n"/>
      <c r="D4540" s="11" t="n"/>
      <c r="E4540" s="11" t="n"/>
      <c r="F4540" s="11" t="n"/>
      <c r="G4540" s="11" t="n"/>
      <c r="H4540" s="11" t="n"/>
      <c r="I4540" s="9" t="n"/>
      <c r="J4540" s="9" t="n"/>
      <c r="K4540" s="9" t="n"/>
      <c r="L4540" s="9">
        <f>IF(COUNTA($A4540:$K4540)=0,"",IF(AND(IFERROR($H4540,0)&gt;0,LEN(TRIM($K4540&amp;""))&gt;0,IFERROR(LOOKUP(2,1/((LISTS!$M$2:$M$13&lt;&gt;"")*ISNUMBER(SEARCH(LISTS!$M$2:$M$13,$I4540))),LISTS!$N$2:$N$13),"NO")="SI"),"SI","NO"))</f>
        <v/>
      </c>
      <c r="M4540" s="9">
        <f>IF(COUNTA($A4540:$K4540)=0,"",IF($K4540&lt;&gt;"",IF(COUNTIF($K$19:$K4540,$K4540)&gt;1,"SI","NO"),IF(COUNTIFS($A$19:$A4540,$A4540,$C$19:$C4540,$C4540,$J$19:$J4540,$J4540,$D$19:$D4540,$D4540)&gt;1,"SI","NO")))</f>
        <v/>
      </c>
      <c r="N4540" s="11">
        <f>IF(COUNTA($A4540:$K4540)=0,"",IF(AND($L4540="SI",$M4540="NO"),IFERROR($H4540,0),0))</f>
        <v/>
      </c>
      <c r="O4540" s="9">
        <f>IF(COUNTA($A4540:$K4540)=0,"",IF($M4540="SI","CUFE o factura duplicada dentro del reporte; no se suma dos veces",IF(IFERROR($H4540,0)&lt;=0,"DIAN reporta valor susceptible 0",IF($L4540="NO",IFERROR(LOOKUP(2,1/((LISTS!$M$2:$M$13&lt;&gt;"")*ISNUMBER(SEARCH(LISTS!$M$2:$M$13,$I4540))),LISTS!$O$2:$O$13),"Medio de pago no elegible o no identificado por DIAN"),"Apta automaticamente por pago electronico y base positiva"))))</f>
        <v/>
      </c>
    </row>
    <row r="4541">
      <c r="A4541" s="9" t="n"/>
      <c r="B4541" s="9" t="n"/>
      <c r="C4541" s="12" t="n"/>
      <c r="D4541" s="11" t="n"/>
      <c r="E4541" s="11" t="n"/>
      <c r="F4541" s="11" t="n"/>
      <c r="G4541" s="11" t="n"/>
      <c r="H4541" s="11" t="n"/>
      <c r="I4541" s="9" t="n"/>
      <c r="J4541" s="9" t="n"/>
      <c r="K4541" s="9" t="n"/>
      <c r="L4541" s="9">
        <f>IF(COUNTA($A4541:$K4541)=0,"",IF(AND(IFERROR($H4541,0)&gt;0,LEN(TRIM($K4541&amp;""))&gt;0,IFERROR(LOOKUP(2,1/((LISTS!$M$2:$M$13&lt;&gt;"")*ISNUMBER(SEARCH(LISTS!$M$2:$M$13,$I4541))),LISTS!$N$2:$N$13),"NO")="SI"),"SI","NO"))</f>
        <v/>
      </c>
      <c r="M4541" s="9">
        <f>IF(COUNTA($A4541:$K4541)=0,"",IF($K4541&lt;&gt;"",IF(COUNTIF($K$19:$K4541,$K4541)&gt;1,"SI","NO"),IF(COUNTIFS($A$19:$A4541,$A4541,$C$19:$C4541,$C4541,$J$19:$J4541,$J4541,$D$19:$D4541,$D4541)&gt;1,"SI","NO")))</f>
        <v/>
      </c>
      <c r="N4541" s="11">
        <f>IF(COUNTA($A4541:$K4541)=0,"",IF(AND($L4541="SI",$M4541="NO"),IFERROR($H4541,0),0))</f>
        <v/>
      </c>
      <c r="O4541" s="9">
        <f>IF(COUNTA($A4541:$K4541)=0,"",IF($M4541="SI","CUFE o factura duplicada dentro del reporte; no se suma dos veces",IF(IFERROR($H4541,0)&lt;=0,"DIAN reporta valor susceptible 0",IF($L4541="NO",IFERROR(LOOKUP(2,1/((LISTS!$M$2:$M$13&lt;&gt;"")*ISNUMBER(SEARCH(LISTS!$M$2:$M$13,$I4541))),LISTS!$O$2:$O$13),"Medio de pago no elegible o no identificado por DIAN"),"Apta automaticamente por pago electronico y base positiva"))))</f>
        <v/>
      </c>
    </row>
    <row r="4542">
      <c r="A4542" s="9" t="n"/>
      <c r="B4542" s="9" t="n"/>
      <c r="C4542" s="12" t="n"/>
      <c r="D4542" s="11" t="n"/>
      <c r="E4542" s="11" t="n"/>
      <c r="F4542" s="11" t="n"/>
      <c r="G4542" s="11" t="n"/>
      <c r="H4542" s="11" t="n"/>
      <c r="I4542" s="9" t="n"/>
      <c r="J4542" s="9" t="n"/>
      <c r="K4542" s="9" t="n"/>
      <c r="L4542" s="9">
        <f>IF(COUNTA($A4542:$K4542)=0,"",IF(AND(IFERROR($H4542,0)&gt;0,LEN(TRIM($K4542&amp;""))&gt;0,IFERROR(LOOKUP(2,1/((LISTS!$M$2:$M$13&lt;&gt;"")*ISNUMBER(SEARCH(LISTS!$M$2:$M$13,$I4542))),LISTS!$N$2:$N$13),"NO")="SI"),"SI","NO"))</f>
        <v/>
      </c>
      <c r="M4542" s="9">
        <f>IF(COUNTA($A4542:$K4542)=0,"",IF($K4542&lt;&gt;"",IF(COUNTIF($K$19:$K4542,$K4542)&gt;1,"SI","NO"),IF(COUNTIFS($A$19:$A4542,$A4542,$C$19:$C4542,$C4542,$J$19:$J4542,$J4542,$D$19:$D4542,$D4542)&gt;1,"SI","NO")))</f>
        <v/>
      </c>
      <c r="N4542" s="11">
        <f>IF(COUNTA($A4542:$K4542)=0,"",IF(AND($L4542="SI",$M4542="NO"),IFERROR($H4542,0),0))</f>
        <v/>
      </c>
      <c r="O4542" s="9">
        <f>IF(COUNTA($A4542:$K4542)=0,"",IF($M4542="SI","CUFE o factura duplicada dentro del reporte; no se suma dos veces",IF(IFERROR($H4542,0)&lt;=0,"DIAN reporta valor susceptible 0",IF($L4542="NO",IFERROR(LOOKUP(2,1/((LISTS!$M$2:$M$13&lt;&gt;"")*ISNUMBER(SEARCH(LISTS!$M$2:$M$13,$I4542))),LISTS!$O$2:$O$13),"Medio de pago no elegible o no identificado por DIAN"),"Apta automaticamente por pago electronico y base positiva"))))</f>
        <v/>
      </c>
    </row>
    <row r="4543">
      <c r="A4543" s="9" t="n"/>
      <c r="B4543" s="9" t="n"/>
      <c r="C4543" s="12" t="n"/>
      <c r="D4543" s="11" t="n"/>
      <c r="E4543" s="11" t="n"/>
      <c r="F4543" s="11" t="n"/>
      <c r="G4543" s="11" t="n"/>
      <c r="H4543" s="11" t="n"/>
      <c r="I4543" s="9" t="n"/>
      <c r="J4543" s="9" t="n"/>
      <c r="K4543" s="9" t="n"/>
      <c r="L4543" s="9">
        <f>IF(COUNTA($A4543:$K4543)=0,"",IF(AND(IFERROR($H4543,0)&gt;0,LEN(TRIM($K4543&amp;""))&gt;0,IFERROR(LOOKUP(2,1/((LISTS!$M$2:$M$13&lt;&gt;"")*ISNUMBER(SEARCH(LISTS!$M$2:$M$13,$I4543))),LISTS!$N$2:$N$13),"NO")="SI"),"SI","NO"))</f>
        <v/>
      </c>
      <c r="M4543" s="9">
        <f>IF(COUNTA($A4543:$K4543)=0,"",IF($K4543&lt;&gt;"",IF(COUNTIF($K$19:$K4543,$K4543)&gt;1,"SI","NO"),IF(COUNTIFS($A$19:$A4543,$A4543,$C$19:$C4543,$C4543,$J$19:$J4543,$J4543,$D$19:$D4543,$D4543)&gt;1,"SI","NO")))</f>
        <v/>
      </c>
      <c r="N4543" s="11">
        <f>IF(COUNTA($A4543:$K4543)=0,"",IF(AND($L4543="SI",$M4543="NO"),IFERROR($H4543,0),0))</f>
        <v/>
      </c>
      <c r="O4543" s="9">
        <f>IF(COUNTA($A4543:$K4543)=0,"",IF($M4543="SI","CUFE o factura duplicada dentro del reporte; no se suma dos veces",IF(IFERROR($H4543,0)&lt;=0,"DIAN reporta valor susceptible 0",IF($L4543="NO",IFERROR(LOOKUP(2,1/((LISTS!$M$2:$M$13&lt;&gt;"")*ISNUMBER(SEARCH(LISTS!$M$2:$M$13,$I4543))),LISTS!$O$2:$O$13),"Medio de pago no elegible o no identificado por DIAN"),"Apta automaticamente por pago electronico y base positiva"))))</f>
        <v/>
      </c>
    </row>
    <row r="4544">
      <c r="A4544" s="9" t="n"/>
      <c r="B4544" s="9" t="n"/>
      <c r="C4544" s="12" t="n"/>
      <c r="D4544" s="11" t="n"/>
      <c r="E4544" s="11" t="n"/>
      <c r="F4544" s="11" t="n"/>
      <c r="G4544" s="11" t="n"/>
      <c r="H4544" s="11" t="n"/>
      <c r="I4544" s="9" t="n"/>
      <c r="J4544" s="9" t="n"/>
      <c r="K4544" s="9" t="n"/>
      <c r="L4544" s="9">
        <f>IF(COUNTA($A4544:$K4544)=0,"",IF(AND(IFERROR($H4544,0)&gt;0,LEN(TRIM($K4544&amp;""))&gt;0,IFERROR(LOOKUP(2,1/((LISTS!$M$2:$M$13&lt;&gt;"")*ISNUMBER(SEARCH(LISTS!$M$2:$M$13,$I4544))),LISTS!$N$2:$N$13),"NO")="SI"),"SI","NO"))</f>
        <v/>
      </c>
      <c r="M4544" s="9">
        <f>IF(COUNTA($A4544:$K4544)=0,"",IF($K4544&lt;&gt;"",IF(COUNTIF($K$19:$K4544,$K4544)&gt;1,"SI","NO"),IF(COUNTIFS($A$19:$A4544,$A4544,$C$19:$C4544,$C4544,$J$19:$J4544,$J4544,$D$19:$D4544,$D4544)&gt;1,"SI","NO")))</f>
        <v/>
      </c>
      <c r="N4544" s="11">
        <f>IF(COUNTA($A4544:$K4544)=0,"",IF(AND($L4544="SI",$M4544="NO"),IFERROR($H4544,0),0))</f>
        <v/>
      </c>
      <c r="O4544" s="9">
        <f>IF(COUNTA($A4544:$K4544)=0,"",IF($M4544="SI","CUFE o factura duplicada dentro del reporte; no se suma dos veces",IF(IFERROR($H4544,0)&lt;=0,"DIAN reporta valor susceptible 0",IF($L4544="NO",IFERROR(LOOKUP(2,1/((LISTS!$M$2:$M$13&lt;&gt;"")*ISNUMBER(SEARCH(LISTS!$M$2:$M$13,$I4544))),LISTS!$O$2:$O$13),"Medio de pago no elegible o no identificado por DIAN"),"Apta automaticamente por pago electronico y base positiva"))))</f>
        <v/>
      </c>
    </row>
    <row r="4545">
      <c r="A4545" s="9" t="n"/>
      <c r="B4545" s="9" t="n"/>
      <c r="C4545" s="12" t="n"/>
      <c r="D4545" s="11" t="n"/>
      <c r="E4545" s="11" t="n"/>
      <c r="F4545" s="11" t="n"/>
      <c r="G4545" s="11" t="n"/>
      <c r="H4545" s="11" t="n"/>
      <c r="I4545" s="9" t="n"/>
      <c r="J4545" s="9" t="n"/>
      <c r="K4545" s="9" t="n"/>
      <c r="L4545" s="9">
        <f>IF(COUNTA($A4545:$K4545)=0,"",IF(AND(IFERROR($H4545,0)&gt;0,LEN(TRIM($K4545&amp;""))&gt;0,IFERROR(LOOKUP(2,1/((LISTS!$M$2:$M$13&lt;&gt;"")*ISNUMBER(SEARCH(LISTS!$M$2:$M$13,$I4545))),LISTS!$N$2:$N$13),"NO")="SI"),"SI","NO"))</f>
        <v/>
      </c>
      <c r="M4545" s="9">
        <f>IF(COUNTA($A4545:$K4545)=0,"",IF($K4545&lt;&gt;"",IF(COUNTIF($K$19:$K4545,$K4545)&gt;1,"SI","NO"),IF(COUNTIFS($A$19:$A4545,$A4545,$C$19:$C4545,$C4545,$J$19:$J4545,$J4545,$D$19:$D4545,$D4545)&gt;1,"SI","NO")))</f>
        <v/>
      </c>
      <c r="N4545" s="11">
        <f>IF(COUNTA($A4545:$K4545)=0,"",IF(AND($L4545="SI",$M4545="NO"),IFERROR($H4545,0),0))</f>
        <v/>
      </c>
      <c r="O4545" s="9">
        <f>IF(COUNTA($A4545:$K4545)=0,"",IF($M4545="SI","CUFE o factura duplicada dentro del reporte; no se suma dos veces",IF(IFERROR($H4545,0)&lt;=0,"DIAN reporta valor susceptible 0",IF($L4545="NO",IFERROR(LOOKUP(2,1/((LISTS!$M$2:$M$13&lt;&gt;"")*ISNUMBER(SEARCH(LISTS!$M$2:$M$13,$I4545))),LISTS!$O$2:$O$13),"Medio de pago no elegible o no identificado por DIAN"),"Apta automaticamente por pago electronico y base positiva"))))</f>
        <v/>
      </c>
    </row>
    <row r="4546">
      <c r="A4546" s="9" t="n"/>
      <c r="B4546" s="9" t="n"/>
      <c r="C4546" s="12" t="n"/>
      <c r="D4546" s="11" t="n"/>
      <c r="E4546" s="11" t="n"/>
      <c r="F4546" s="11" t="n"/>
      <c r="G4546" s="11" t="n"/>
      <c r="H4546" s="11" t="n"/>
      <c r="I4546" s="9" t="n"/>
      <c r="J4546" s="9" t="n"/>
      <c r="K4546" s="9" t="n"/>
      <c r="L4546" s="9">
        <f>IF(COUNTA($A4546:$K4546)=0,"",IF(AND(IFERROR($H4546,0)&gt;0,LEN(TRIM($K4546&amp;""))&gt;0,IFERROR(LOOKUP(2,1/((LISTS!$M$2:$M$13&lt;&gt;"")*ISNUMBER(SEARCH(LISTS!$M$2:$M$13,$I4546))),LISTS!$N$2:$N$13),"NO")="SI"),"SI","NO"))</f>
        <v/>
      </c>
      <c r="M4546" s="9">
        <f>IF(COUNTA($A4546:$K4546)=0,"",IF($K4546&lt;&gt;"",IF(COUNTIF($K$19:$K4546,$K4546)&gt;1,"SI","NO"),IF(COUNTIFS($A$19:$A4546,$A4546,$C$19:$C4546,$C4546,$J$19:$J4546,$J4546,$D$19:$D4546,$D4546)&gt;1,"SI","NO")))</f>
        <v/>
      </c>
      <c r="N4546" s="11">
        <f>IF(COUNTA($A4546:$K4546)=0,"",IF(AND($L4546="SI",$M4546="NO"),IFERROR($H4546,0),0))</f>
        <v/>
      </c>
      <c r="O4546" s="9">
        <f>IF(COUNTA($A4546:$K4546)=0,"",IF($M4546="SI","CUFE o factura duplicada dentro del reporte; no se suma dos veces",IF(IFERROR($H4546,0)&lt;=0,"DIAN reporta valor susceptible 0",IF($L4546="NO",IFERROR(LOOKUP(2,1/((LISTS!$M$2:$M$13&lt;&gt;"")*ISNUMBER(SEARCH(LISTS!$M$2:$M$13,$I4546))),LISTS!$O$2:$O$13),"Medio de pago no elegible o no identificado por DIAN"),"Apta automaticamente por pago electronico y base positiva"))))</f>
        <v/>
      </c>
    </row>
    <row r="4547">
      <c r="A4547" s="9" t="n"/>
      <c r="B4547" s="9" t="n"/>
      <c r="C4547" s="12" t="n"/>
      <c r="D4547" s="11" t="n"/>
      <c r="E4547" s="11" t="n"/>
      <c r="F4547" s="11" t="n"/>
      <c r="G4547" s="11" t="n"/>
      <c r="H4547" s="11" t="n"/>
      <c r="I4547" s="9" t="n"/>
      <c r="J4547" s="9" t="n"/>
      <c r="K4547" s="9" t="n"/>
      <c r="L4547" s="9">
        <f>IF(COUNTA($A4547:$K4547)=0,"",IF(AND(IFERROR($H4547,0)&gt;0,LEN(TRIM($K4547&amp;""))&gt;0,IFERROR(LOOKUP(2,1/((LISTS!$M$2:$M$13&lt;&gt;"")*ISNUMBER(SEARCH(LISTS!$M$2:$M$13,$I4547))),LISTS!$N$2:$N$13),"NO")="SI"),"SI","NO"))</f>
        <v/>
      </c>
      <c r="M4547" s="9">
        <f>IF(COUNTA($A4547:$K4547)=0,"",IF($K4547&lt;&gt;"",IF(COUNTIF($K$19:$K4547,$K4547)&gt;1,"SI","NO"),IF(COUNTIFS($A$19:$A4547,$A4547,$C$19:$C4547,$C4547,$J$19:$J4547,$J4547,$D$19:$D4547,$D4547)&gt;1,"SI","NO")))</f>
        <v/>
      </c>
      <c r="N4547" s="11">
        <f>IF(COUNTA($A4547:$K4547)=0,"",IF(AND($L4547="SI",$M4547="NO"),IFERROR($H4547,0),0))</f>
        <v/>
      </c>
      <c r="O4547" s="9">
        <f>IF(COUNTA($A4547:$K4547)=0,"",IF($M4547="SI","CUFE o factura duplicada dentro del reporte; no se suma dos veces",IF(IFERROR($H4547,0)&lt;=0,"DIAN reporta valor susceptible 0",IF($L4547="NO",IFERROR(LOOKUP(2,1/((LISTS!$M$2:$M$13&lt;&gt;"")*ISNUMBER(SEARCH(LISTS!$M$2:$M$13,$I4547))),LISTS!$O$2:$O$13),"Medio de pago no elegible o no identificado por DIAN"),"Apta automaticamente por pago electronico y base positiva"))))</f>
        <v/>
      </c>
    </row>
    <row r="4548">
      <c r="A4548" s="9" t="n"/>
      <c r="B4548" s="9" t="n"/>
      <c r="C4548" s="12" t="n"/>
      <c r="D4548" s="11" t="n"/>
      <c r="E4548" s="11" t="n"/>
      <c r="F4548" s="11" t="n"/>
      <c r="G4548" s="11" t="n"/>
      <c r="H4548" s="11" t="n"/>
      <c r="I4548" s="9" t="n"/>
      <c r="J4548" s="9" t="n"/>
      <c r="K4548" s="9" t="n"/>
      <c r="L4548" s="9">
        <f>IF(COUNTA($A4548:$K4548)=0,"",IF(AND(IFERROR($H4548,0)&gt;0,LEN(TRIM($K4548&amp;""))&gt;0,IFERROR(LOOKUP(2,1/((LISTS!$M$2:$M$13&lt;&gt;"")*ISNUMBER(SEARCH(LISTS!$M$2:$M$13,$I4548))),LISTS!$N$2:$N$13),"NO")="SI"),"SI","NO"))</f>
        <v/>
      </c>
      <c r="M4548" s="9">
        <f>IF(COUNTA($A4548:$K4548)=0,"",IF($K4548&lt;&gt;"",IF(COUNTIF($K$19:$K4548,$K4548)&gt;1,"SI","NO"),IF(COUNTIFS($A$19:$A4548,$A4548,$C$19:$C4548,$C4548,$J$19:$J4548,$J4548,$D$19:$D4548,$D4548)&gt;1,"SI","NO")))</f>
        <v/>
      </c>
      <c r="N4548" s="11">
        <f>IF(COUNTA($A4548:$K4548)=0,"",IF(AND($L4548="SI",$M4548="NO"),IFERROR($H4548,0),0))</f>
        <v/>
      </c>
      <c r="O4548" s="9">
        <f>IF(COUNTA($A4548:$K4548)=0,"",IF($M4548="SI","CUFE o factura duplicada dentro del reporte; no se suma dos veces",IF(IFERROR($H4548,0)&lt;=0,"DIAN reporta valor susceptible 0",IF($L4548="NO",IFERROR(LOOKUP(2,1/((LISTS!$M$2:$M$13&lt;&gt;"")*ISNUMBER(SEARCH(LISTS!$M$2:$M$13,$I4548))),LISTS!$O$2:$O$13),"Medio de pago no elegible o no identificado por DIAN"),"Apta automaticamente por pago electronico y base positiva"))))</f>
        <v/>
      </c>
    </row>
    <row r="4549">
      <c r="A4549" s="9" t="n"/>
      <c r="B4549" s="9" t="n"/>
      <c r="C4549" s="12" t="n"/>
      <c r="D4549" s="11" t="n"/>
      <c r="E4549" s="11" t="n"/>
      <c r="F4549" s="11" t="n"/>
      <c r="G4549" s="11" t="n"/>
      <c r="H4549" s="11" t="n"/>
      <c r="I4549" s="9" t="n"/>
      <c r="J4549" s="9" t="n"/>
      <c r="K4549" s="9" t="n"/>
      <c r="L4549" s="9">
        <f>IF(COUNTA($A4549:$K4549)=0,"",IF(AND(IFERROR($H4549,0)&gt;0,LEN(TRIM($K4549&amp;""))&gt;0,IFERROR(LOOKUP(2,1/((LISTS!$M$2:$M$13&lt;&gt;"")*ISNUMBER(SEARCH(LISTS!$M$2:$M$13,$I4549))),LISTS!$N$2:$N$13),"NO")="SI"),"SI","NO"))</f>
        <v/>
      </c>
      <c r="M4549" s="9">
        <f>IF(COUNTA($A4549:$K4549)=0,"",IF($K4549&lt;&gt;"",IF(COUNTIF($K$19:$K4549,$K4549)&gt;1,"SI","NO"),IF(COUNTIFS($A$19:$A4549,$A4549,$C$19:$C4549,$C4549,$J$19:$J4549,$J4549,$D$19:$D4549,$D4549)&gt;1,"SI","NO")))</f>
        <v/>
      </c>
      <c r="N4549" s="11">
        <f>IF(COUNTA($A4549:$K4549)=0,"",IF(AND($L4549="SI",$M4549="NO"),IFERROR($H4549,0),0))</f>
        <v/>
      </c>
      <c r="O4549" s="9">
        <f>IF(COUNTA($A4549:$K4549)=0,"",IF($M4549="SI","CUFE o factura duplicada dentro del reporte; no se suma dos veces",IF(IFERROR($H4549,0)&lt;=0,"DIAN reporta valor susceptible 0",IF($L4549="NO",IFERROR(LOOKUP(2,1/((LISTS!$M$2:$M$13&lt;&gt;"")*ISNUMBER(SEARCH(LISTS!$M$2:$M$13,$I4549))),LISTS!$O$2:$O$13),"Medio de pago no elegible o no identificado por DIAN"),"Apta automaticamente por pago electronico y base positiva"))))</f>
        <v/>
      </c>
    </row>
    <row r="4550">
      <c r="A4550" s="9" t="n"/>
      <c r="B4550" s="9" t="n"/>
      <c r="C4550" s="12" t="n"/>
      <c r="D4550" s="11" t="n"/>
      <c r="E4550" s="11" t="n"/>
      <c r="F4550" s="11" t="n"/>
      <c r="G4550" s="11" t="n"/>
      <c r="H4550" s="11" t="n"/>
      <c r="I4550" s="9" t="n"/>
      <c r="J4550" s="9" t="n"/>
      <c r="K4550" s="9" t="n"/>
      <c r="L4550" s="9">
        <f>IF(COUNTA($A4550:$K4550)=0,"",IF(AND(IFERROR($H4550,0)&gt;0,LEN(TRIM($K4550&amp;""))&gt;0,IFERROR(LOOKUP(2,1/((LISTS!$M$2:$M$13&lt;&gt;"")*ISNUMBER(SEARCH(LISTS!$M$2:$M$13,$I4550))),LISTS!$N$2:$N$13),"NO")="SI"),"SI","NO"))</f>
        <v/>
      </c>
      <c r="M4550" s="9">
        <f>IF(COUNTA($A4550:$K4550)=0,"",IF($K4550&lt;&gt;"",IF(COUNTIF($K$19:$K4550,$K4550)&gt;1,"SI","NO"),IF(COUNTIFS($A$19:$A4550,$A4550,$C$19:$C4550,$C4550,$J$19:$J4550,$J4550,$D$19:$D4550,$D4550)&gt;1,"SI","NO")))</f>
        <v/>
      </c>
      <c r="N4550" s="11">
        <f>IF(COUNTA($A4550:$K4550)=0,"",IF(AND($L4550="SI",$M4550="NO"),IFERROR($H4550,0),0))</f>
        <v/>
      </c>
      <c r="O4550" s="9">
        <f>IF(COUNTA($A4550:$K4550)=0,"",IF($M4550="SI","CUFE o factura duplicada dentro del reporte; no se suma dos veces",IF(IFERROR($H4550,0)&lt;=0,"DIAN reporta valor susceptible 0",IF($L4550="NO",IFERROR(LOOKUP(2,1/((LISTS!$M$2:$M$13&lt;&gt;"")*ISNUMBER(SEARCH(LISTS!$M$2:$M$13,$I4550))),LISTS!$O$2:$O$13),"Medio de pago no elegible o no identificado por DIAN"),"Apta automaticamente por pago electronico y base positiva"))))</f>
        <v/>
      </c>
    </row>
    <row r="4551">
      <c r="A4551" s="9" t="n"/>
      <c r="B4551" s="9" t="n"/>
      <c r="C4551" s="12" t="n"/>
      <c r="D4551" s="11" t="n"/>
      <c r="E4551" s="11" t="n"/>
      <c r="F4551" s="11" t="n"/>
      <c r="G4551" s="11" t="n"/>
      <c r="H4551" s="11" t="n"/>
      <c r="I4551" s="9" t="n"/>
      <c r="J4551" s="9" t="n"/>
      <c r="K4551" s="9" t="n"/>
      <c r="L4551" s="9">
        <f>IF(COUNTA($A4551:$K4551)=0,"",IF(AND(IFERROR($H4551,0)&gt;0,LEN(TRIM($K4551&amp;""))&gt;0,IFERROR(LOOKUP(2,1/((LISTS!$M$2:$M$13&lt;&gt;"")*ISNUMBER(SEARCH(LISTS!$M$2:$M$13,$I4551))),LISTS!$N$2:$N$13),"NO")="SI"),"SI","NO"))</f>
        <v/>
      </c>
      <c r="M4551" s="9">
        <f>IF(COUNTA($A4551:$K4551)=0,"",IF($K4551&lt;&gt;"",IF(COUNTIF($K$19:$K4551,$K4551)&gt;1,"SI","NO"),IF(COUNTIFS($A$19:$A4551,$A4551,$C$19:$C4551,$C4551,$J$19:$J4551,$J4551,$D$19:$D4551,$D4551)&gt;1,"SI","NO")))</f>
        <v/>
      </c>
      <c r="N4551" s="11">
        <f>IF(COUNTA($A4551:$K4551)=0,"",IF(AND($L4551="SI",$M4551="NO"),IFERROR($H4551,0),0))</f>
        <v/>
      </c>
      <c r="O4551" s="9">
        <f>IF(COUNTA($A4551:$K4551)=0,"",IF($M4551="SI","CUFE o factura duplicada dentro del reporte; no se suma dos veces",IF(IFERROR($H4551,0)&lt;=0,"DIAN reporta valor susceptible 0",IF($L4551="NO",IFERROR(LOOKUP(2,1/((LISTS!$M$2:$M$13&lt;&gt;"")*ISNUMBER(SEARCH(LISTS!$M$2:$M$13,$I4551))),LISTS!$O$2:$O$13),"Medio de pago no elegible o no identificado por DIAN"),"Apta automaticamente por pago electronico y base positiva"))))</f>
        <v/>
      </c>
    </row>
    <row r="4552">
      <c r="A4552" s="9" t="n"/>
      <c r="B4552" s="9" t="n"/>
      <c r="C4552" s="12" t="n"/>
      <c r="D4552" s="11" t="n"/>
      <c r="E4552" s="11" t="n"/>
      <c r="F4552" s="11" t="n"/>
      <c r="G4552" s="11" t="n"/>
      <c r="H4552" s="11" t="n"/>
      <c r="I4552" s="9" t="n"/>
      <c r="J4552" s="9" t="n"/>
      <c r="K4552" s="9" t="n"/>
      <c r="L4552" s="9">
        <f>IF(COUNTA($A4552:$K4552)=0,"",IF(AND(IFERROR($H4552,0)&gt;0,LEN(TRIM($K4552&amp;""))&gt;0,IFERROR(LOOKUP(2,1/((LISTS!$M$2:$M$13&lt;&gt;"")*ISNUMBER(SEARCH(LISTS!$M$2:$M$13,$I4552))),LISTS!$N$2:$N$13),"NO")="SI"),"SI","NO"))</f>
        <v/>
      </c>
      <c r="M4552" s="9">
        <f>IF(COUNTA($A4552:$K4552)=0,"",IF($K4552&lt;&gt;"",IF(COUNTIF($K$19:$K4552,$K4552)&gt;1,"SI","NO"),IF(COUNTIFS($A$19:$A4552,$A4552,$C$19:$C4552,$C4552,$J$19:$J4552,$J4552,$D$19:$D4552,$D4552)&gt;1,"SI","NO")))</f>
        <v/>
      </c>
      <c r="N4552" s="11">
        <f>IF(COUNTA($A4552:$K4552)=0,"",IF(AND($L4552="SI",$M4552="NO"),IFERROR($H4552,0),0))</f>
        <v/>
      </c>
      <c r="O4552" s="9">
        <f>IF(COUNTA($A4552:$K4552)=0,"",IF($M4552="SI","CUFE o factura duplicada dentro del reporte; no se suma dos veces",IF(IFERROR($H4552,0)&lt;=0,"DIAN reporta valor susceptible 0",IF($L4552="NO",IFERROR(LOOKUP(2,1/((LISTS!$M$2:$M$13&lt;&gt;"")*ISNUMBER(SEARCH(LISTS!$M$2:$M$13,$I4552))),LISTS!$O$2:$O$13),"Medio de pago no elegible o no identificado por DIAN"),"Apta automaticamente por pago electronico y base positiva"))))</f>
        <v/>
      </c>
    </row>
    <row r="4553">
      <c r="A4553" s="9" t="n"/>
      <c r="B4553" s="9" t="n"/>
      <c r="C4553" s="12" t="n"/>
      <c r="D4553" s="11" t="n"/>
      <c r="E4553" s="11" t="n"/>
      <c r="F4553" s="11" t="n"/>
      <c r="G4553" s="11" t="n"/>
      <c r="H4553" s="11" t="n"/>
      <c r="I4553" s="9" t="n"/>
      <c r="J4553" s="9" t="n"/>
      <c r="K4553" s="9" t="n"/>
      <c r="L4553" s="9">
        <f>IF(COUNTA($A4553:$K4553)=0,"",IF(AND(IFERROR($H4553,0)&gt;0,LEN(TRIM($K4553&amp;""))&gt;0,IFERROR(LOOKUP(2,1/((LISTS!$M$2:$M$13&lt;&gt;"")*ISNUMBER(SEARCH(LISTS!$M$2:$M$13,$I4553))),LISTS!$N$2:$N$13),"NO")="SI"),"SI","NO"))</f>
        <v/>
      </c>
      <c r="M4553" s="9">
        <f>IF(COUNTA($A4553:$K4553)=0,"",IF($K4553&lt;&gt;"",IF(COUNTIF($K$19:$K4553,$K4553)&gt;1,"SI","NO"),IF(COUNTIFS($A$19:$A4553,$A4553,$C$19:$C4553,$C4553,$J$19:$J4553,$J4553,$D$19:$D4553,$D4553)&gt;1,"SI","NO")))</f>
        <v/>
      </c>
      <c r="N4553" s="11">
        <f>IF(COUNTA($A4553:$K4553)=0,"",IF(AND($L4553="SI",$M4553="NO"),IFERROR($H4553,0),0))</f>
        <v/>
      </c>
      <c r="O4553" s="9">
        <f>IF(COUNTA($A4553:$K4553)=0,"",IF($M4553="SI","CUFE o factura duplicada dentro del reporte; no se suma dos veces",IF(IFERROR($H4553,0)&lt;=0,"DIAN reporta valor susceptible 0",IF($L4553="NO",IFERROR(LOOKUP(2,1/((LISTS!$M$2:$M$13&lt;&gt;"")*ISNUMBER(SEARCH(LISTS!$M$2:$M$13,$I4553))),LISTS!$O$2:$O$13),"Medio de pago no elegible o no identificado por DIAN"),"Apta automaticamente por pago electronico y base positiva"))))</f>
        <v/>
      </c>
    </row>
    <row r="4554">
      <c r="A4554" s="9" t="n"/>
      <c r="B4554" s="9" t="n"/>
      <c r="C4554" s="12" t="n"/>
      <c r="D4554" s="11" t="n"/>
      <c r="E4554" s="11" t="n"/>
      <c r="F4554" s="11" t="n"/>
      <c r="G4554" s="11" t="n"/>
      <c r="H4554" s="11" t="n"/>
      <c r="I4554" s="9" t="n"/>
      <c r="J4554" s="9" t="n"/>
      <c r="K4554" s="9" t="n"/>
      <c r="L4554" s="9">
        <f>IF(COUNTA($A4554:$K4554)=0,"",IF(AND(IFERROR($H4554,0)&gt;0,LEN(TRIM($K4554&amp;""))&gt;0,IFERROR(LOOKUP(2,1/((LISTS!$M$2:$M$13&lt;&gt;"")*ISNUMBER(SEARCH(LISTS!$M$2:$M$13,$I4554))),LISTS!$N$2:$N$13),"NO")="SI"),"SI","NO"))</f>
        <v/>
      </c>
      <c r="M4554" s="9">
        <f>IF(COUNTA($A4554:$K4554)=0,"",IF($K4554&lt;&gt;"",IF(COUNTIF($K$19:$K4554,$K4554)&gt;1,"SI","NO"),IF(COUNTIFS($A$19:$A4554,$A4554,$C$19:$C4554,$C4554,$J$19:$J4554,$J4554,$D$19:$D4554,$D4554)&gt;1,"SI","NO")))</f>
        <v/>
      </c>
      <c r="N4554" s="11">
        <f>IF(COUNTA($A4554:$K4554)=0,"",IF(AND($L4554="SI",$M4554="NO"),IFERROR($H4554,0),0))</f>
        <v/>
      </c>
      <c r="O4554" s="9">
        <f>IF(COUNTA($A4554:$K4554)=0,"",IF($M4554="SI","CUFE o factura duplicada dentro del reporte; no se suma dos veces",IF(IFERROR($H4554,0)&lt;=0,"DIAN reporta valor susceptible 0",IF($L4554="NO",IFERROR(LOOKUP(2,1/((LISTS!$M$2:$M$13&lt;&gt;"")*ISNUMBER(SEARCH(LISTS!$M$2:$M$13,$I4554))),LISTS!$O$2:$O$13),"Medio de pago no elegible o no identificado por DIAN"),"Apta automaticamente por pago electronico y base positiva"))))</f>
        <v/>
      </c>
    </row>
    <row r="4555">
      <c r="A4555" s="9" t="n"/>
      <c r="B4555" s="9" t="n"/>
      <c r="C4555" s="12" t="n"/>
      <c r="D4555" s="11" t="n"/>
      <c r="E4555" s="11" t="n"/>
      <c r="F4555" s="11" t="n"/>
      <c r="G4555" s="11" t="n"/>
      <c r="H4555" s="11" t="n"/>
      <c r="I4555" s="9" t="n"/>
      <c r="J4555" s="9" t="n"/>
      <c r="K4555" s="9" t="n"/>
      <c r="L4555" s="9">
        <f>IF(COUNTA($A4555:$K4555)=0,"",IF(AND(IFERROR($H4555,0)&gt;0,LEN(TRIM($K4555&amp;""))&gt;0,IFERROR(LOOKUP(2,1/((LISTS!$M$2:$M$13&lt;&gt;"")*ISNUMBER(SEARCH(LISTS!$M$2:$M$13,$I4555))),LISTS!$N$2:$N$13),"NO")="SI"),"SI","NO"))</f>
        <v/>
      </c>
      <c r="M4555" s="9">
        <f>IF(COUNTA($A4555:$K4555)=0,"",IF($K4555&lt;&gt;"",IF(COUNTIF($K$19:$K4555,$K4555)&gt;1,"SI","NO"),IF(COUNTIFS($A$19:$A4555,$A4555,$C$19:$C4555,$C4555,$J$19:$J4555,$J4555,$D$19:$D4555,$D4555)&gt;1,"SI","NO")))</f>
        <v/>
      </c>
      <c r="N4555" s="11">
        <f>IF(COUNTA($A4555:$K4555)=0,"",IF(AND($L4555="SI",$M4555="NO"),IFERROR($H4555,0),0))</f>
        <v/>
      </c>
      <c r="O4555" s="9">
        <f>IF(COUNTA($A4555:$K4555)=0,"",IF($M4555="SI","CUFE o factura duplicada dentro del reporte; no se suma dos veces",IF(IFERROR($H4555,0)&lt;=0,"DIAN reporta valor susceptible 0",IF($L4555="NO",IFERROR(LOOKUP(2,1/((LISTS!$M$2:$M$13&lt;&gt;"")*ISNUMBER(SEARCH(LISTS!$M$2:$M$13,$I4555))),LISTS!$O$2:$O$13),"Medio de pago no elegible o no identificado por DIAN"),"Apta automaticamente por pago electronico y base positiva"))))</f>
        <v/>
      </c>
    </row>
    <row r="4556">
      <c r="A4556" s="9" t="n"/>
      <c r="B4556" s="9" t="n"/>
      <c r="C4556" s="12" t="n"/>
      <c r="D4556" s="11" t="n"/>
      <c r="E4556" s="11" t="n"/>
      <c r="F4556" s="11" t="n"/>
      <c r="G4556" s="11" t="n"/>
      <c r="H4556" s="11" t="n"/>
      <c r="I4556" s="9" t="n"/>
      <c r="J4556" s="9" t="n"/>
      <c r="K4556" s="9" t="n"/>
      <c r="L4556" s="9">
        <f>IF(COUNTA($A4556:$K4556)=0,"",IF(AND(IFERROR($H4556,0)&gt;0,LEN(TRIM($K4556&amp;""))&gt;0,IFERROR(LOOKUP(2,1/((LISTS!$M$2:$M$13&lt;&gt;"")*ISNUMBER(SEARCH(LISTS!$M$2:$M$13,$I4556))),LISTS!$N$2:$N$13),"NO")="SI"),"SI","NO"))</f>
        <v/>
      </c>
      <c r="M4556" s="9">
        <f>IF(COUNTA($A4556:$K4556)=0,"",IF($K4556&lt;&gt;"",IF(COUNTIF($K$19:$K4556,$K4556)&gt;1,"SI","NO"),IF(COUNTIFS($A$19:$A4556,$A4556,$C$19:$C4556,$C4556,$J$19:$J4556,$J4556,$D$19:$D4556,$D4556)&gt;1,"SI","NO")))</f>
        <v/>
      </c>
      <c r="N4556" s="11">
        <f>IF(COUNTA($A4556:$K4556)=0,"",IF(AND($L4556="SI",$M4556="NO"),IFERROR($H4556,0),0))</f>
        <v/>
      </c>
      <c r="O4556" s="9">
        <f>IF(COUNTA($A4556:$K4556)=0,"",IF($M4556="SI","CUFE o factura duplicada dentro del reporte; no se suma dos veces",IF(IFERROR($H4556,0)&lt;=0,"DIAN reporta valor susceptible 0",IF($L4556="NO",IFERROR(LOOKUP(2,1/((LISTS!$M$2:$M$13&lt;&gt;"")*ISNUMBER(SEARCH(LISTS!$M$2:$M$13,$I4556))),LISTS!$O$2:$O$13),"Medio de pago no elegible o no identificado por DIAN"),"Apta automaticamente por pago electronico y base positiva"))))</f>
        <v/>
      </c>
    </row>
    <row r="4557">
      <c r="A4557" s="9" t="n"/>
      <c r="B4557" s="9" t="n"/>
      <c r="C4557" s="12" t="n"/>
      <c r="D4557" s="11" t="n"/>
      <c r="E4557" s="11" t="n"/>
      <c r="F4557" s="11" t="n"/>
      <c r="G4557" s="11" t="n"/>
      <c r="H4557" s="11" t="n"/>
      <c r="I4557" s="9" t="n"/>
      <c r="J4557" s="9" t="n"/>
      <c r="K4557" s="9" t="n"/>
      <c r="L4557" s="9">
        <f>IF(COUNTA($A4557:$K4557)=0,"",IF(AND(IFERROR($H4557,0)&gt;0,LEN(TRIM($K4557&amp;""))&gt;0,IFERROR(LOOKUP(2,1/((LISTS!$M$2:$M$13&lt;&gt;"")*ISNUMBER(SEARCH(LISTS!$M$2:$M$13,$I4557))),LISTS!$N$2:$N$13),"NO")="SI"),"SI","NO"))</f>
        <v/>
      </c>
      <c r="M4557" s="9">
        <f>IF(COUNTA($A4557:$K4557)=0,"",IF($K4557&lt;&gt;"",IF(COUNTIF($K$19:$K4557,$K4557)&gt;1,"SI","NO"),IF(COUNTIFS($A$19:$A4557,$A4557,$C$19:$C4557,$C4557,$J$19:$J4557,$J4557,$D$19:$D4557,$D4557)&gt;1,"SI","NO")))</f>
        <v/>
      </c>
      <c r="N4557" s="11">
        <f>IF(COUNTA($A4557:$K4557)=0,"",IF(AND($L4557="SI",$M4557="NO"),IFERROR($H4557,0),0))</f>
        <v/>
      </c>
      <c r="O4557" s="9">
        <f>IF(COUNTA($A4557:$K4557)=0,"",IF($M4557="SI","CUFE o factura duplicada dentro del reporte; no se suma dos veces",IF(IFERROR($H4557,0)&lt;=0,"DIAN reporta valor susceptible 0",IF($L4557="NO",IFERROR(LOOKUP(2,1/((LISTS!$M$2:$M$13&lt;&gt;"")*ISNUMBER(SEARCH(LISTS!$M$2:$M$13,$I4557))),LISTS!$O$2:$O$13),"Medio de pago no elegible o no identificado por DIAN"),"Apta automaticamente por pago electronico y base positiva"))))</f>
        <v/>
      </c>
    </row>
    <row r="4558">
      <c r="A4558" s="9" t="n"/>
      <c r="B4558" s="9" t="n"/>
      <c r="C4558" s="12" t="n"/>
      <c r="D4558" s="11" t="n"/>
      <c r="E4558" s="11" t="n"/>
      <c r="F4558" s="11" t="n"/>
      <c r="G4558" s="11" t="n"/>
      <c r="H4558" s="11" t="n"/>
      <c r="I4558" s="9" t="n"/>
      <c r="J4558" s="9" t="n"/>
      <c r="K4558" s="9" t="n"/>
      <c r="L4558" s="9">
        <f>IF(COUNTA($A4558:$K4558)=0,"",IF(AND(IFERROR($H4558,0)&gt;0,LEN(TRIM($K4558&amp;""))&gt;0,IFERROR(LOOKUP(2,1/((LISTS!$M$2:$M$13&lt;&gt;"")*ISNUMBER(SEARCH(LISTS!$M$2:$M$13,$I4558))),LISTS!$N$2:$N$13),"NO")="SI"),"SI","NO"))</f>
        <v/>
      </c>
      <c r="M4558" s="9">
        <f>IF(COUNTA($A4558:$K4558)=0,"",IF($K4558&lt;&gt;"",IF(COUNTIF($K$19:$K4558,$K4558)&gt;1,"SI","NO"),IF(COUNTIFS($A$19:$A4558,$A4558,$C$19:$C4558,$C4558,$J$19:$J4558,$J4558,$D$19:$D4558,$D4558)&gt;1,"SI","NO")))</f>
        <v/>
      </c>
      <c r="N4558" s="11">
        <f>IF(COUNTA($A4558:$K4558)=0,"",IF(AND($L4558="SI",$M4558="NO"),IFERROR($H4558,0),0))</f>
        <v/>
      </c>
      <c r="O4558" s="9">
        <f>IF(COUNTA($A4558:$K4558)=0,"",IF($M4558="SI","CUFE o factura duplicada dentro del reporte; no se suma dos veces",IF(IFERROR($H4558,0)&lt;=0,"DIAN reporta valor susceptible 0",IF($L4558="NO",IFERROR(LOOKUP(2,1/((LISTS!$M$2:$M$13&lt;&gt;"")*ISNUMBER(SEARCH(LISTS!$M$2:$M$13,$I4558))),LISTS!$O$2:$O$13),"Medio de pago no elegible o no identificado por DIAN"),"Apta automaticamente por pago electronico y base positiva"))))</f>
        <v/>
      </c>
    </row>
    <row r="4559">
      <c r="A4559" s="9" t="n"/>
      <c r="B4559" s="9" t="n"/>
      <c r="C4559" s="12" t="n"/>
      <c r="D4559" s="11" t="n"/>
      <c r="E4559" s="11" t="n"/>
      <c r="F4559" s="11" t="n"/>
      <c r="G4559" s="11" t="n"/>
      <c r="H4559" s="11" t="n"/>
      <c r="I4559" s="9" t="n"/>
      <c r="J4559" s="9" t="n"/>
      <c r="K4559" s="9" t="n"/>
      <c r="L4559" s="9">
        <f>IF(COUNTA($A4559:$K4559)=0,"",IF(AND(IFERROR($H4559,0)&gt;0,LEN(TRIM($K4559&amp;""))&gt;0,IFERROR(LOOKUP(2,1/((LISTS!$M$2:$M$13&lt;&gt;"")*ISNUMBER(SEARCH(LISTS!$M$2:$M$13,$I4559))),LISTS!$N$2:$N$13),"NO")="SI"),"SI","NO"))</f>
        <v/>
      </c>
      <c r="M4559" s="9">
        <f>IF(COUNTA($A4559:$K4559)=0,"",IF($K4559&lt;&gt;"",IF(COUNTIF($K$19:$K4559,$K4559)&gt;1,"SI","NO"),IF(COUNTIFS($A$19:$A4559,$A4559,$C$19:$C4559,$C4559,$J$19:$J4559,$J4559,$D$19:$D4559,$D4559)&gt;1,"SI","NO")))</f>
        <v/>
      </c>
      <c r="N4559" s="11">
        <f>IF(COUNTA($A4559:$K4559)=0,"",IF(AND($L4559="SI",$M4559="NO"),IFERROR($H4559,0),0))</f>
        <v/>
      </c>
      <c r="O4559" s="9">
        <f>IF(COUNTA($A4559:$K4559)=0,"",IF($M4559="SI","CUFE o factura duplicada dentro del reporte; no se suma dos veces",IF(IFERROR($H4559,0)&lt;=0,"DIAN reporta valor susceptible 0",IF($L4559="NO",IFERROR(LOOKUP(2,1/((LISTS!$M$2:$M$13&lt;&gt;"")*ISNUMBER(SEARCH(LISTS!$M$2:$M$13,$I4559))),LISTS!$O$2:$O$13),"Medio de pago no elegible o no identificado por DIAN"),"Apta automaticamente por pago electronico y base positiva"))))</f>
        <v/>
      </c>
    </row>
    <row r="4560">
      <c r="A4560" s="9" t="n"/>
      <c r="B4560" s="9" t="n"/>
      <c r="C4560" s="12" t="n"/>
      <c r="D4560" s="11" t="n"/>
      <c r="E4560" s="11" t="n"/>
      <c r="F4560" s="11" t="n"/>
      <c r="G4560" s="11" t="n"/>
      <c r="H4560" s="11" t="n"/>
      <c r="I4560" s="9" t="n"/>
      <c r="J4560" s="9" t="n"/>
      <c r="K4560" s="9" t="n"/>
      <c r="L4560" s="9">
        <f>IF(COUNTA($A4560:$K4560)=0,"",IF(AND(IFERROR($H4560,0)&gt;0,LEN(TRIM($K4560&amp;""))&gt;0,IFERROR(LOOKUP(2,1/((LISTS!$M$2:$M$13&lt;&gt;"")*ISNUMBER(SEARCH(LISTS!$M$2:$M$13,$I4560))),LISTS!$N$2:$N$13),"NO")="SI"),"SI","NO"))</f>
        <v/>
      </c>
      <c r="M4560" s="9">
        <f>IF(COUNTA($A4560:$K4560)=0,"",IF($K4560&lt;&gt;"",IF(COUNTIF($K$19:$K4560,$K4560)&gt;1,"SI","NO"),IF(COUNTIFS($A$19:$A4560,$A4560,$C$19:$C4560,$C4560,$J$19:$J4560,$J4560,$D$19:$D4560,$D4560)&gt;1,"SI","NO")))</f>
        <v/>
      </c>
      <c r="N4560" s="11">
        <f>IF(COUNTA($A4560:$K4560)=0,"",IF(AND($L4560="SI",$M4560="NO"),IFERROR($H4560,0),0))</f>
        <v/>
      </c>
      <c r="O4560" s="9">
        <f>IF(COUNTA($A4560:$K4560)=0,"",IF($M4560="SI","CUFE o factura duplicada dentro del reporte; no se suma dos veces",IF(IFERROR($H4560,0)&lt;=0,"DIAN reporta valor susceptible 0",IF($L4560="NO",IFERROR(LOOKUP(2,1/((LISTS!$M$2:$M$13&lt;&gt;"")*ISNUMBER(SEARCH(LISTS!$M$2:$M$13,$I4560))),LISTS!$O$2:$O$13),"Medio de pago no elegible o no identificado por DIAN"),"Apta automaticamente por pago electronico y base positiva"))))</f>
        <v/>
      </c>
    </row>
    <row r="4561">
      <c r="A4561" s="9" t="n"/>
      <c r="B4561" s="9" t="n"/>
      <c r="C4561" s="12" t="n"/>
      <c r="D4561" s="11" t="n"/>
      <c r="E4561" s="11" t="n"/>
      <c r="F4561" s="11" t="n"/>
      <c r="G4561" s="11" t="n"/>
      <c r="H4561" s="11" t="n"/>
      <c r="I4561" s="9" t="n"/>
      <c r="J4561" s="9" t="n"/>
      <c r="K4561" s="9" t="n"/>
      <c r="L4561" s="9">
        <f>IF(COUNTA($A4561:$K4561)=0,"",IF(AND(IFERROR($H4561,0)&gt;0,LEN(TRIM($K4561&amp;""))&gt;0,IFERROR(LOOKUP(2,1/((LISTS!$M$2:$M$13&lt;&gt;"")*ISNUMBER(SEARCH(LISTS!$M$2:$M$13,$I4561))),LISTS!$N$2:$N$13),"NO")="SI"),"SI","NO"))</f>
        <v/>
      </c>
      <c r="M4561" s="9">
        <f>IF(COUNTA($A4561:$K4561)=0,"",IF($K4561&lt;&gt;"",IF(COUNTIF($K$19:$K4561,$K4561)&gt;1,"SI","NO"),IF(COUNTIFS($A$19:$A4561,$A4561,$C$19:$C4561,$C4561,$J$19:$J4561,$J4561,$D$19:$D4561,$D4561)&gt;1,"SI","NO")))</f>
        <v/>
      </c>
      <c r="N4561" s="11">
        <f>IF(COUNTA($A4561:$K4561)=0,"",IF(AND($L4561="SI",$M4561="NO"),IFERROR($H4561,0),0))</f>
        <v/>
      </c>
      <c r="O4561" s="9">
        <f>IF(COUNTA($A4561:$K4561)=0,"",IF($M4561="SI","CUFE o factura duplicada dentro del reporte; no se suma dos veces",IF(IFERROR($H4561,0)&lt;=0,"DIAN reporta valor susceptible 0",IF($L4561="NO",IFERROR(LOOKUP(2,1/((LISTS!$M$2:$M$13&lt;&gt;"")*ISNUMBER(SEARCH(LISTS!$M$2:$M$13,$I4561))),LISTS!$O$2:$O$13),"Medio de pago no elegible o no identificado por DIAN"),"Apta automaticamente por pago electronico y base positiva"))))</f>
        <v/>
      </c>
    </row>
    <row r="4562">
      <c r="A4562" s="9" t="n"/>
      <c r="B4562" s="9" t="n"/>
      <c r="C4562" s="12" t="n"/>
      <c r="D4562" s="11" t="n"/>
      <c r="E4562" s="11" t="n"/>
      <c r="F4562" s="11" t="n"/>
      <c r="G4562" s="11" t="n"/>
      <c r="H4562" s="11" t="n"/>
      <c r="I4562" s="9" t="n"/>
      <c r="J4562" s="9" t="n"/>
      <c r="K4562" s="9" t="n"/>
      <c r="L4562" s="9">
        <f>IF(COUNTA($A4562:$K4562)=0,"",IF(AND(IFERROR($H4562,0)&gt;0,LEN(TRIM($K4562&amp;""))&gt;0,IFERROR(LOOKUP(2,1/((LISTS!$M$2:$M$13&lt;&gt;"")*ISNUMBER(SEARCH(LISTS!$M$2:$M$13,$I4562))),LISTS!$N$2:$N$13),"NO")="SI"),"SI","NO"))</f>
        <v/>
      </c>
      <c r="M4562" s="9">
        <f>IF(COUNTA($A4562:$K4562)=0,"",IF($K4562&lt;&gt;"",IF(COUNTIF($K$19:$K4562,$K4562)&gt;1,"SI","NO"),IF(COUNTIFS($A$19:$A4562,$A4562,$C$19:$C4562,$C4562,$J$19:$J4562,$J4562,$D$19:$D4562,$D4562)&gt;1,"SI","NO")))</f>
        <v/>
      </c>
      <c r="N4562" s="11">
        <f>IF(COUNTA($A4562:$K4562)=0,"",IF(AND($L4562="SI",$M4562="NO"),IFERROR($H4562,0),0))</f>
        <v/>
      </c>
      <c r="O4562" s="9">
        <f>IF(COUNTA($A4562:$K4562)=0,"",IF($M4562="SI","CUFE o factura duplicada dentro del reporte; no se suma dos veces",IF(IFERROR($H4562,0)&lt;=0,"DIAN reporta valor susceptible 0",IF($L4562="NO",IFERROR(LOOKUP(2,1/((LISTS!$M$2:$M$13&lt;&gt;"")*ISNUMBER(SEARCH(LISTS!$M$2:$M$13,$I4562))),LISTS!$O$2:$O$13),"Medio de pago no elegible o no identificado por DIAN"),"Apta automaticamente por pago electronico y base positiva"))))</f>
        <v/>
      </c>
    </row>
    <row r="4563">
      <c r="A4563" s="9" t="n"/>
      <c r="B4563" s="9" t="n"/>
      <c r="C4563" s="12" t="n"/>
      <c r="D4563" s="11" t="n"/>
      <c r="E4563" s="11" t="n"/>
      <c r="F4563" s="11" t="n"/>
      <c r="G4563" s="11" t="n"/>
      <c r="H4563" s="11" t="n"/>
      <c r="I4563" s="9" t="n"/>
      <c r="J4563" s="9" t="n"/>
      <c r="K4563" s="9" t="n"/>
      <c r="L4563" s="9">
        <f>IF(COUNTA($A4563:$K4563)=0,"",IF(AND(IFERROR($H4563,0)&gt;0,LEN(TRIM($K4563&amp;""))&gt;0,IFERROR(LOOKUP(2,1/((LISTS!$M$2:$M$13&lt;&gt;"")*ISNUMBER(SEARCH(LISTS!$M$2:$M$13,$I4563))),LISTS!$N$2:$N$13),"NO")="SI"),"SI","NO"))</f>
        <v/>
      </c>
      <c r="M4563" s="9">
        <f>IF(COUNTA($A4563:$K4563)=0,"",IF($K4563&lt;&gt;"",IF(COUNTIF($K$19:$K4563,$K4563)&gt;1,"SI","NO"),IF(COUNTIFS($A$19:$A4563,$A4563,$C$19:$C4563,$C4563,$J$19:$J4563,$J4563,$D$19:$D4563,$D4563)&gt;1,"SI","NO")))</f>
        <v/>
      </c>
      <c r="N4563" s="11">
        <f>IF(COUNTA($A4563:$K4563)=0,"",IF(AND($L4563="SI",$M4563="NO"),IFERROR($H4563,0),0))</f>
        <v/>
      </c>
      <c r="O4563" s="9">
        <f>IF(COUNTA($A4563:$K4563)=0,"",IF($M4563="SI","CUFE o factura duplicada dentro del reporte; no se suma dos veces",IF(IFERROR($H4563,0)&lt;=0,"DIAN reporta valor susceptible 0",IF($L4563="NO",IFERROR(LOOKUP(2,1/((LISTS!$M$2:$M$13&lt;&gt;"")*ISNUMBER(SEARCH(LISTS!$M$2:$M$13,$I4563))),LISTS!$O$2:$O$13),"Medio de pago no elegible o no identificado por DIAN"),"Apta automaticamente por pago electronico y base positiva"))))</f>
        <v/>
      </c>
    </row>
    <row r="4564">
      <c r="A4564" s="9" t="n"/>
      <c r="B4564" s="9" t="n"/>
      <c r="C4564" s="12" t="n"/>
      <c r="D4564" s="11" t="n"/>
      <c r="E4564" s="11" t="n"/>
      <c r="F4564" s="11" t="n"/>
      <c r="G4564" s="11" t="n"/>
      <c r="H4564" s="11" t="n"/>
      <c r="I4564" s="9" t="n"/>
      <c r="J4564" s="9" t="n"/>
      <c r="K4564" s="9" t="n"/>
      <c r="L4564" s="9">
        <f>IF(COUNTA($A4564:$K4564)=0,"",IF(AND(IFERROR($H4564,0)&gt;0,LEN(TRIM($K4564&amp;""))&gt;0,IFERROR(LOOKUP(2,1/((LISTS!$M$2:$M$13&lt;&gt;"")*ISNUMBER(SEARCH(LISTS!$M$2:$M$13,$I4564))),LISTS!$N$2:$N$13),"NO")="SI"),"SI","NO"))</f>
        <v/>
      </c>
      <c r="M4564" s="9">
        <f>IF(COUNTA($A4564:$K4564)=0,"",IF($K4564&lt;&gt;"",IF(COUNTIF($K$19:$K4564,$K4564)&gt;1,"SI","NO"),IF(COUNTIFS($A$19:$A4564,$A4564,$C$19:$C4564,$C4564,$J$19:$J4564,$J4564,$D$19:$D4564,$D4564)&gt;1,"SI","NO")))</f>
        <v/>
      </c>
      <c r="N4564" s="11">
        <f>IF(COUNTA($A4564:$K4564)=0,"",IF(AND($L4564="SI",$M4564="NO"),IFERROR($H4564,0),0))</f>
        <v/>
      </c>
      <c r="O4564" s="9">
        <f>IF(COUNTA($A4564:$K4564)=0,"",IF($M4564="SI","CUFE o factura duplicada dentro del reporte; no se suma dos veces",IF(IFERROR($H4564,0)&lt;=0,"DIAN reporta valor susceptible 0",IF($L4564="NO",IFERROR(LOOKUP(2,1/((LISTS!$M$2:$M$13&lt;&gt;"")*ISNUMBER(SEARCH(LISTS!$M$2:$M$13,$I4564))),LISTS!$O$2:$O$13),"Medio de pago no elegible o no identificado por DIAN"),"Apta automaticamente por pago electronico y base positiva"))))</f>
        <v/>
      </c>
    </row>
    <row r="4565">
      <c r="A4565" s="9" t="n"/>
      <c r="B4565" s="9" t="n"/>
      <c r="C4565" s="12" t="n"/>
      <c r="D4565" s="11" t="n"/>
      <c r="E4565" s="11" t="n"/>
      <c r="F4565" s="11" t="n"/>
      <c r="G4565" s="11" t="n"/>
      <c r="H4565" s="11" t="n"/>
      <c r="I4565" s="9" t="n"/>
      <c r="J4565" s="9" t="n"/>
      <c r="K4565" s="9" t="n"/>
      <c r="L4565" s="9">
        <f>IF(COUNTA($A4565:$K4565)=0,"",IF(AND(IFERROR($H4565,0)&gt;0,LEN(TRIM($K4565&amp;""))&gt;0,IFERROR(LOOKUP(2,1/((LISTS!$M$2:$M$13&lt;&gt;"")*ISNUMBER(SEARCH(LISTS!$M$2:$M$13,$I4565))),LISTS!$N$2:$N$13),"NO")="SI"),"SI","NO"))</f>
        <v/>
      </c>
      <c r="M4565" s="9">
        <f>IF(COUNTA($A4565:$K4565)=0,"",IF($K4565&lt;&gt;"",IF(COUNTIF($K$19:$K4565,$K4565)&gt;1,"SI","NO"),IF(COUNTIFS($A$19:$A4565,$A4565,$C$19:$C4565,$C4565,$J$19:$J4565,$J4565,$D$19:$D4565,$D4565)&gt;1,"SI","NO")))</f>
        <v/>
      </c>
      <c r="N4565" s="11">
        <f>IF(COUNTA($A4565:$K4565)=0,"",IF(AND($L4565="SI",$M4565="NO"),IFERROR($H4565,0),0))</f>
        <v/>
      </c>
      <c r="O4565" s="9">
        <f>IF(COUNTA($A4565:$K4565)=0,"",IF($M4565="SI","CUFE o factura duplicada dentro del reporte; no se suma dos veces",IF(IFERROR($H4565,0)&lt;=0,"DIAN reporta valor susceptible 0",IF($L4565="NO",IFERROR(LOOKUP(2,1/((LISTS!$M$2:$M$13&lt;&gt;"")*ISNUMBER(SEARCH(LISTS!$M$2:$M$13,$I4565))),LISTS!$O$2:$O$13),"Medio de pago no elegible o no identificado por DIAN"),"Apta automaticamente por pago electronico y base positiva"))))</f>
        <v/>
      </c>
    </row>
    <row r="4566">
      <c r="A4566" s="9" t="n"/>
      <c r="B4566" s="9" t="n"/>
      <c r="C4566" s="12" t="n"/>
      <c r="D4566" s="11" t="n"/>
      <c r="E4566" s="11" t="n"/>
      <c r="F4566" s="11" t="n"/>
      <c r="G4566" s="11" t="n"/>
      <c r="H4566" s="11" t="n"/>
      <c r="I4566" s="9" t="n"/>
      <c r="J4566" s="9" t="n"/>
      <c r="K4566" s="9" t="n"/>
      <c r="L4566" s="9">
        <f>IF(COUNTA($A4566:$K4566)=0,"",IF(AND(IFERROR($H4566,0)&gt;0,LEN(TRIM($K4566&amp;""))&gt;0,IFERROR(LOOKUP(2,1/((LISTS!$M$2:$M$13&lt;&gt;"")*ISNUMBER(SEARCH(LISTS!$M$2:$M$13,$I4566))),LISTS!$N$2:$N$13),"NO")="SI"),"SI","NO"))</f>
        <v/>
      </c>
      <c r="M4566" s="9">
        <f>IF(COUNTA($A4566:$K4566)=0,"",IF($K4566&lt;&gt;"",IF(COUNTIF($K$19:$K4566,$K4566)&gt;1,"SI","NO"),IF(COUNTIFS($A$19:$A4566,$A4566,$C$19:$C4566,$C4566,$J$19:$J4566,$J4566,$D$19:$D4566,$D4566)&gt;1,"SI","NO")))</f>
        <v/>
      </c>
      <c r="N4566" s="11">
        <f>IF(COUNTA($A4566:$K4566)=0,"",IF(AND($L4566="SI",$M4566="NO"),IFERROR($H4566,0),0))</f>
        <v/>
      </c>
      <c r="O4566" s="9">
        <f>IF(COUNTA($A4566:$K4566)=0,"",IF($M4566="SI","CUFE o factura duplicada dentro del reporte; no se suma dos veces",IF(IFERROR($H4566,0)&lt;=0,"DIAN reporta valor susceptible 0",IF($L4566="NO",IFERROR(LOOKUP(2,1/((LISTS!$M$2:$M$13&lt;&gt;"")*ISNUMBER(SEARCH(LISTS!$M$2:$M$13,$I4566))),LISTS!$O$2:$O$13),"Medio de pago no elegible o no identificado por DIAN"),"Apta automaticamente por pago electronico y base positiva"))))</f>
        <v/>
      </c>
    </row>
    <row r="4567">
      <c r="A4567" s="9" t="n"/>
      <c r="B4567" s="9" t="n"/>
      <c r="C4567" s="12" t="n"/>
      <c r="D4567" s="11" t="n"/>
      <c r="E4567" s="11" t="n"/>
      <c r="F4567" s="11" t="n"/>
      <c r="G4567" s="11" t="n"/>
      <c r="H4567" s="11" t="n"/>
      <c r="I4567" s="9" t="n"/>
      <c r="J4567" s="9" t="n"/>
      <c r="K4567" s="9" t="n"/>
      <c r="L4567" s="9">
        <f>IF(COUNTA($A4567:$K4567)=0,"",IF(AND(IFERROR($H4567,0)&gt;0,LEN(TRIM($K4567&amp;""))&gt;0,IFERROR(LOOKUP(2,1/((LISTS!$M$2:$M$13&lt;&gt;"")*ISNUMBER(SEARCH(LISTS!$M$2:$M$13,$I4567))),LISTS!$N$2:$N$13),"NO")="SI"),"SI","NO"))</f>
        <v/>
      </c>
      <c r="M4567" s="9">
        <f>IF(COUNTA($A4567:$K4567)=0,"",IF($K4567&lt;&gt;"",IF(COUNTIF($K$19:$K4567,$K4567)&gt;1,"SI","NO"),IF(COUNTIFS($A$19:$A4567,$A4567,$C$19:$C4567,$C4567,$J$19:$J4567,$J4567,$D$19:$D4567,$D4567)&gt;1,"SI","NO")))</f>
        <v/>
      </c>
      <c r="N4567" s="11">
        <f>IF(COUNTA($A4567:$K4567)=0,"",IF(AND($L4567="SI",$M4567="NO"),IFERROR($H4567,0),0))</f>
        <v/>
      </c>
      <c r="O4567" s="9">
        <f>IF(COUNTA($A4567:$K4567)=0,"",IF($M4567="SI","CUFE o factura duplicada dentro del reporte; no se suma dos veces",IF(IFERROR($H4567,0)&lt;=0,"DIAN reporta valor susceptible 0",IF($L4567="NO",IFERROR(LOOKUP(2,1/((LISTS!$M$2:$M$13&lt;&gt;"")*ISNUMBER(SEARCH(LISTS!$M$2:$M$13,$I4567))),LISTS!$O$2:$O$13),"Medio de pago no elegible o no identificado por DIAN"),"Apta automaticamente por pago electronico y base positiva"))))</f>
        <v/>
      </c>
    </row>
    <row r="4568">
      <c r="A4568" s="9" t="n"/>
      <c r="B4568" s="9" t="n"/>
      <c r="C4568" s="12" t="n"/>
      <c r="D4568" s="11" t="n"/>
      <c r="E4568" s="11" t="n"/>
      <c r="F4568" s="11" t="n"/>
      <c r="G4568" s="11" t="n"/>
      <c r="H4568" s="11" t="n"/>
      <c r="I4568" s="9" t="n"/>
      <c r="J4568" s="9" t="n"/>
      <c r="K4568" s="9" t="n"/>
      <c r="L4568" s="9">
        <f>IF(COUNTA($A4568:$K4568)=0,"",IF(AND(IFERROR($H4568,0)&gt;0,LEN(TRIM($K4568&amp;""))&gt;0,IFERROR(LOOKUP(2,1/((LISTS!$M$2:$M$13&lt;&gt;"")*ISNUMBER(SEARCH(LISTS!$M$2:$M$13,$I4568))),LISTS!$N$2:$N$13),"NO")="SI"),"SI","NO"))</f>
        <v/>
      </c>
      <c r="M4568" s="9">
        <f>IF(COUNTA($A4568:$K4568)=0,"",IF($K4568&lt;&gt;"",IF(COUNTIF($K$19:$K4568,$K4568)&gt;1,"SI","NO"),IF(COUNTIFS($A$19:$A4568,$A4568,$C$19:$C4568,$C4568,$J$19:$J4568,$J4568,$D$19:$D4568,$D4568)&gt;1,"SI","NO")))</f>
        <v/>
      </c>
      <c r="N4568" s="11">
        <f>IF(COUNTA($A4568:$K4568)=0,"",IF(AND($L4568="SI",$M4568="NO"),IFERROR($H4568,0),0))</f>
        <v/>
      </c>
      <c r="O4568" s="9">
        <f>IF(COUNTA($A4568:$K4568)=0,"",IF($M4568="SI","CUFE o factura duplicada dentro del reporte; no se suma dos veces",IF(IFERROR($H4568,0)&lt;=0,"DIAN reporta valor susceptible 0",IF($L4568="NO",IFERROR(LOOKUP(2,1/((LISTS!$M$2:$M$13&lt;&gt;"")*ISNUMBER(SEARCH(LISTS!$M$2:$M$13,$I4568))),LISTS!$O$2:$O$13),"Medio de pago no elegible o no identificado por DIAN"),"Apta automaticamente por pago electronico y base positiva"))))</f>
        <v/>
      </c>
    </row>
    <row r="4569">
      <c r="A4569" s="9" t="n"/>
      <c r="B4569" s="9" t="n"/>
      <c r="C4569" s="12" t="n"/>
      <c r="D4569" s="11" t="n"/>
      <c r="E4569" s="11" t="n"/>
      <c r="F4569" s="11" t="n"/>
      <c r="G4569" s="11" t="n"/>
      <c r="H4569" s="11" t="n"/>
      <c r="I4569" s="9" t="n"/>
      <c r="J4569" s="9" t="n"/>
      <c r="K4569" s="9" t="n"/>
      <c r="L4569" s="9">
        <f>IF(COUNTA($A4569:$K4569)=0,"",IF(AND(IFERROR($H4569,0)&gt;0,LEN(TRIM($K4569&amp;""))&gt;0,IFERROR(LOOKUP(2,1/((LISTS!$M$2:$M$13&lt;&gt;"")*ISNUMBER(SEARCH(LISTS!$M$2:$M$13,$I4569))),LISTS!$N$2:$N$13),"NO")="SI"),"SI","NO"))</f>
        <v/>
      </c>
      <c r="M4569" s="9">
        <f>IF(COUNTA($A4569:$K4569)=0,"",IF($K4569&lt;&gt;"",IF(COUNTIF($K$19:$K4569,$K4569)&gt;1,"SI","NO"),IF(COUNTIFS($A$19:$A4569,$A4569,$C$19:$C4569,$C4569,$J$19:$J4569,$J4569,$D$19:$D4569,$D4569)&gt;1,"SI","NO")))</f>
        <v/>
      </c>
      <c r="N4569" s="11">
        <f>IF(COUNTA($A4569:$K4569)=0,"",IF(AND($L4569="SI",$M4569="NO"),IFERROR($H4569,0),0))</f>
        <v/>
      </c>
      <c r="O4569" s="9">
        <f>IF(COUNTA($A4569:$K4569)=0,"",IF($M4569="SI","CUFE o factura duplicada dentro del reporte; no se suma dos veces",IF(IFERROR($H4569,0)&lt;=0,"DIAN reporta valor susceptible 0",IF($L4569="NO",IFERROR(LOOKUP(2,1/((LISTS!$M$2:$M$13&lt;&gt;"")*ISNUMBER(SEARCH(LISTS!$M$2:$M$13,$I4569))),LISTS!$O$2:$O$13),"Medio de pago no elegible o no identificado por DIAN"),"Apta automaticamente por pago electronico y base positiva"))))</f>
        <v/>
      </c>
    </row>
    <row r="4570">
      <c r="A4570" s="9" t="n"/>
      <c r="B4570" s="9" t="n"/>
      <c r="C4570" s="12" t="n"/>
      <c r="D4570" s="11" t="n"/>
      <c r="E4570" s="11" t="n"/>
      <c r="F4570" s="11" t="n"/>
      <c r="G4570" s="11" t="n"/>
      <c r="H4570" s="11" t="n"/>
      <c r="I4570" s="9" t="n"/>
      <c r="J4570" s="9" t="n"/>
      <c r="K4570" s="9" t="n"/>
      <c r="L4570" s="9">
        <f>IF(COUNTA($A4570:$K4570)=0,"",IF(AND(IFERROR($H4570,0)&gt;0,LEN(TRIM($K4570&amp;""))&gt;0,IFERROR(LOOKUP(2,1/((LISTS!$M$2:$M$13&lt;&gt;"")*ISNUMBER(SEARCH(LISTS!$M$2:$M$13,$I4570))),LISTS!$N$2:$N$13),"NO")="SI"),"SI","NO"))</f>
        <v/>
      </c>
      <c r="M4570" s="9">
        <f>IF(COUNTA($A4570:$K4570)=0,"",IF($K4570&lt;&gt;"",IF(COUNTIF($K$19:$K4570,$K4570)&gt;1,"SI","NO"),IF(COUNTIFS($A$19:$A4570,$A4570,$C$19:$C4570,$C4570,$J$19:$J4570,$J4570,$D$19:$D4570,$D4570)&gt;1,"SI","NO")))</f>
        <v/>
      </c>
      <c r="N4570" s="11">
        <f>IF(COUNTA($A4570:$K4570)=0,"",IF(AND($L4570="SI",$M4570="NO"),IFERROR($H4570,0),0))</f>
        <v/>
      </c>
      <c r="O4570" s="9">
        <f>IF(COUNTA($A4570:$K4570)=0,"",IF($M4570="SI","CUFE o factura duplicada dentro del reporte; no se suma dos veces",IF(IFERROR($H4570,0)&lt;=0,"DIAN reporta valor susceptible 0",IF($L4570="NO",IFERROR(LOOKUP(2,1/((LISTS!$M$2:$M$13&lt;&gt;"")*ISNUMBER(SEARCH(LISTS!$M$2:$M$13,$I4570))),LISTS!$O$2:$O$13),"Medio de pago no elegible o no identificado por DIAN"),"Apta automaticamente por pago electronico y base positiva"))))</f>
        <v/>
      </c>
    </row>
    <row r="4571">
      <c r="A4571" s="9" t="n"/>
      <c r="B4571" s="9" t="n"/>
      <c r="C4571" s="12" t="n"/>
      <c r="D4571" s="11" t="n"/>
      <c r="E4571" s="11" t="n"/>
      <c r="F4571" s="11" t="n"/>
      <c r="G4571" s="11" t="n"/>
      <c r="H4571" s="11" t="n"/>
      <c r="I4571" s="9" t="n"/>
      <c r="J4571" s="9" t="n"/>
      <c r="K4571" s="9" t="n"/>
      <c r="L4571" s="9">
        <f>IF(COUNTA($A4571:$K4571)=0,"",IF(AND(IFERROR($H4571,0)&gt;0,LEN(TRIM($K4571&amp;""))&gt;0,IFERROR(LOOKUP(2,1/((LISTS!$M$2:$M$13&lt;&gt;"")*ISNUMBER(SEARCH(LISTS!$M$2:$M$13,$I4571))),LISTS!$N$2:$N$13),"NO")="SI"),"SI","NO"))</f>
        <v/>
      </c>
      <c r="M4571" s="9">
        <f>IF(COUNTA($A4571:$K4571)=0,"",IF($K4571&lt;&gt;"",IF(COUNTIF($K$19:$K4571,$K4571)&gt;1,"SI","NO"),IF(COUNTIFS($A$19:$A4571,$A4571,$C$19:$C4571,$C4571,$J$19:$J4571,$J4571,$D$19:$D4571,$D4571)&gt;1,"SI","NO")))</f>
        <v/>
      </c>
      <c r="N4571" s="11">
        <f>IF(COUNTA($A4571:$K4571)=0,"",IF(AND($L4571="SI",$M4571="NO"),IFERROR($H4571,0),0))</f>
        <v/>
      </c>
      <c r="O4571" s="9">
        <f>IF(COUNTA($A4571:$K4571)=0,"",IF($M4571="SI","CUFE o factura duplicada dentro del reporte; no se suma dos veces",IF(IFERROR($H4571,0)&lt;=0,"DIAN reporta valor susceptible 0",IF($L4571="NO",IFERROR(LOOKUP(2,1/((LISTS!$M$2:$M$13&lt;&gt;"")*ISNUMBER(SEARCH(LISTS!$M$2:$M$13,$I4571))),LISTS!$O$2:$O$13),"Medio de pago no elegible o no identificado por DIAN"),"Apta automaticamente por pago electronico y base positiva"))))</f>
        <v/>
      </c>
    </row>
    <row r="4572">
      <c r="A4572" s="9" t="n"/>
      <c r="B4572" s="9" t="n"/>
      <c r="C4572" s="12" t="n"/>
      <c r="D4572" s="11" t="n"/>
      <c r="E4572" s="11" t="n"/>
      <c r="F4572" s="11" t="n"/>
      <c r="G4572" s="11" t="n"/>
      <c r="H4572" s="11" t="n"/>
      <c r="I4572" s="9" t="n"/>
      <c r="J4572" s="9" t="n"/>
      <c r="K4572" s="9" t="n"/>
      <c r="L4572" s="9">
        <f>IF(COUNTA($A4572:$K4572)=0,"",IF(AND(IFERROR($H4572,0)&gt;0,LEN(TRIM($K4572&amp;""))&gt;0,IFERROR(LOOKUP(2,1/((LISTS!$M$2:$M$13&lt;&gt;"")*ISNUMBER(SEARCH(LISTS!$M$2:$M$13,$I4572))),LISTS!$N$2:$N$13),"NO")="SI"),"SI","NO"))</f>
        <v/>
      </c>
      <c r="M4572" s="9">
        <f>IF(COUNTA($A4572:$K4572)=0,"",IF($K4572&lt;&gt;"",IF(COUNTIF($K$19:$K4572,$K4572)&gt;1,"SI","NO"),IF(COUNTIFS($A$19:$A4572,$A4572,$C$19:$C4572,$C4572,$J$19:$J4572,$J4572,$D$19:$D4572,$D4572)&gt;1,"SI","NO")))</f>
        <v/>
      </c>
      <c r="N4572" s="11">
        <f>IF(COUNTA($A4572:$K4572)=0,"",IF(AND($L4572="SI",$M4572="NO"),IFERROR($H4572,0),0))</f>
        <v/>
      </c>
      <c r="O4572" s="9">
        <f>IF(COUNTA($A4572:$K4572)=0,"",IF($M4572="SI","CUFE o factura duplicada dentro del reporte; no se suma dos veces",IF(IFERROR($H4572,0)&lt;=0,"DIAN reporta valor susceptible 0",IF($L4572="NO",IFERROR(LOOKUP(2,1/((LISTS!$M$2:$M$13&lt;&gt;"")*ISNUMBER(SEARCH(LISTS!$M$2:$M$13,$I4572))),LISTS!$O$2:$O$13),"Medio de pago no elegible o no identificado por DIAN"),"Apta automaticamente por pago electronico y base positiva"))))</f>
        <v/>
      </c>
    </row>
    <row r="4573">
      <c r="A4573" s="9" t="n"/>
      <c r="B4573" s="9" t="n"/>
      <c r="C4573" s="12" t="n"/>
      <c r="D4573" s="11" t="n"/>
      <c r="E4573" s="11" t="n"/>
      <c r="F4573" s="11" t="n"/>
      <c r="G4573" s="11" t="n"/>
      <c r="H4573" s="11" t="n"/>
      <c r="I4573" s="9" t="n"/>
      <c r="J4573" s="9" t="n"/>
      <c r="K4573" s="9" t="n"/>
      <c r="L4573" s="9">
        <f>IF(COUNTA($A4573:$K4573)=0,"",IF(AND(IFERROR($H4573,0)&gt;0,LEN(TRIM($K4573&amp;""))&gt;0,IFERROR(LOOKUP(2,1/((LISTS!$M$2:$M$13&lt;&gt;"")*ISNUMBER(SEARCH(LISTS!$M$2:$M$13,$I4573))),LISTS!$N$2:$N$13),"NO")="SI"),"SI","NO"))</f>
        <v/>
      </c>
      <c r="M4573" s="9">
        <f>IF(COUNTA($A4573:$K4573)=0,"",IF($K4573&lt;&gt;"",IF(COUNTIF($K$19:$K4573,$K4573)&gt;1,"SI","NO"),IF(COUNTIFS($A$19:$A4573,$A4573,$C$19:$C4573,$C4573,$J$19:$J4573,$J4573,$D$19:$D4573,$D4573)&gt;1,"SI","NO")))</f>
        <v/>
      </c>
      <c r="N4573" s="11">
        <f>IF(COUNTA($A4573:$K4573)=0,"",IF(AND($L4573="SI",$M4573="NO"),IFERROR($H4573,0),0))</f>
        <v/>
      </c>
      <c r="O4573" s="9">
        <f>IF(COUNTA($A4573:$K4573)=0,"",IF($M4573="SI","CUFE o factura duplicada dentro del reporte; no se suma dos veces",IF(IFERROR($H4573,0)&lt;=0,"DIAN reporta valor susceptible 0",IF($L4573="NO",IFERROR(LOOKUP(2,1/((LISTS!$M$2:$M$13&lt;&gt;"")*ISNUMBER(SEARCH(LISTS!$M$2:$M$13,$I4573))),LISTS!$O$2:$O$13),"Medio de pago no elegible o no identificado por DIAN"),"Apta automaticamente por pago electronico y base positiva"))))</f>
        <v/>
      </c>
    </row>
    <row r="4574">
      <c r="A4574" s="9" t="n"/>
      <c r="B4574" s="9" t="n"/>
      <c r="C4574" s="12" t="n"/>
      <c r="D4574" s="11" t="n"/>
      <c r="E4574" s="11" t="n"/>
      <c r="F4574" s="11" t="n"/>
      <c r="G4574" s="11" t="n"/>
      <c r="H4574" s="11" t="n"/>
      <c r="I4574" s="9" t="n"/>
      <c r="J4574" s="9" t="n"/>
      <c r="K4574" s="9" t="n"/>
      <c r="L4574" s="9">
        <f>IF(COUNTA($A4574:$K4574)=0,"",IF(AND(IFERROR($H4574,0)&gt;0,LEN(TRIM($K4574&amp;""))&gt;0,IFERROR(LOOKUP(2,1/((LISTS!$M$2:$M$13&lt;&gt;"")*ISNUMBER(SEARCH(LISTS!$M$2:$M$13,$I4574))),LISTS!$N$2:$N$13),"NO")="SI"),"SI","NO"))</f>
        <v/>
      </c>
      <c r="M4574" s="9">
        <f>IF(COUNTA($A4574:$K4574)=0,"",IF($K4574&lt;&gt;"",IF(COUNTIF($K$19:$K4574,$K4574)&gt;1,"SI","NO"),IF(COUNTIFS($A$19:$A4574,$A4574,$C$19:$C4574,$C4574,$J$19:$J4574,$J4574,$D$19:$D4574,$D4574)&gt;1,"SI","NO")))</f>
        <v/>
      </c>
      <c r="N4574" s="11">
        <f>IF(COUNTA($A4574:$K4574)=0,"",IF(AND($L4574="SI",$M4574="NO"),IFERROR($H4574,0),0))</f>
        <v/>
      </c>
      <c r="O4574" s="9">
        <f>IF(COUNTA($A4574:$K4574)=0,"",IF($M4574="SI","CUFE o factura duplicada dentro del reporte; no se suma dos veces",IF(IFERROR($H4574,0)&lt;=0,"DIAN reporta valor susceptible 0",IF($L4574="NO",IFERROR(LOOKUP(2,1/((LISTS!$M$2:$M$13&lt;&gt;"")*ISNUMBER(SEARCH(LISTS!$M$2:$M$13,$I4574))),LISTS!$O$2:$O$13),"Medio de pago no elegible o no identificado por DIAN"),"Apta automaticamente por pago electronico y base positiva"))))</f>
        <v/>
      </c>
    </row>
    <row r="4575">
      <c r="A4575" s="9" t="n"/>
      <c r="B4575" s="9" t="n"/>
      <c r="C4575" s="12" t="n"/>
      <c r="D4575" s="11" t="n"/>
      <c r="E4575" s="11" t="n"/>
      <c r="F4575" s="11" t="n"/>
      <c r="G4575" s="11" t="n"/>
      <c r="H4575" s="11" t="n"/>
      <c r="I4575" s="9" t="n"/>
      <c r="J4575" s="9" t="n"/>
      <c r="K4575" s="9" t="n"/>
      <c r="L4575" s="9">
        <f>IF(COUNTA($A4575:$K4575)=0,"",IF(AND(IFERROR($H4575,0)&gt;0,LEN(TRIM($K4575&amp;""))&gt;0,IFERROR(LOOKUP(2,1/((LISTS!$M$2:$M$13&lt;&gt;"")*ISNUMBER(SEARCH(LISTS!$M$2:$M$13,$I4575))),LISTS!$N$2:$N$13),"NO")="SI"),"SI","NO"))</f>
        <v/>
      </c>
      <c r="M4575" s="9">
        <f>IF(COUNTA($A4575:$K4575)=0,"",IF($K4575&lt;&gt;"",IF(COUNTIF($K$19:$K4575,$K4575)&gt;1,"SI","NO"),IF(COUNTIFS($A$19:$A4575,$A4575,$C$19:$C4575,$C4575,$J$19:$J4575,$J4575,$D$19:$D4575,$D4575)&gt;1,"SI","NO")))</f>
        <v/>
      </c>
      <c r="N4575" s="11">
        <f>IF(COUNTA($A4575:$K4575)=0,"",IF(AND($L4575="SI",$M4575="NO"),IFERROR($H4575,0),0))</f>
        <v/>
      </c>
      <c r="O4575" s="9">
        <f>IF(COUNTA($A4575:$K4575)=0,"",IF($M4575="SI","CUFE o factura duplicada dentro del reporte; no se suma dos veces",IF(IFERROR($H4575,0)&lt;=0,"DIAN reporta valor susceptible 0",IF($L4575="NO",IFERROR(LOOKUP(2,1/((LISTS!$M$2:$M$13&lt;&gt;"")*ISNUMBER(SEARCH(LISTS!$M$2:$M$13,$I4575))),LISTS!$O$2:$O$13),"Medio de pago no elegible o no identificado por DIAN"),"Apta automaticamente por pago electronico y base positiva"))))</f>
        <v/>
      </c>
    </row>
    <row r="4576">
      <c r="A4576" s="9" t="n"/>
      <c r="B4576" s="9" t="n"/>
      <c r="C4576" s="12" t="n"/>
      <c r="D4576" s="11" t="n"/>
      <c r="E4576" s="11" t="n"/>
      <c r="F4576" s="11" t="n"/>
      <c r="G4576" s="11" t="n"/>
      <c r="H4576" s="11" t="n"/>
      <c r="I4576" s="9" t="n"/>
      <c r="J4576" s="9" t="n"/>
      <c r="K4576" s="9" t="n"/>
      <c r="L4576" s="9">
        <f>IF(COUNTA($A4576:$K4576)=0,"",IF(AND(IFERROR($H4576,0)&gt;0,LEN(TRIM($K4576&amp;""))&gt;0,IFERROR(LOOKUP(2,1/((LISTS!$M$2:$M$13&lt;&gt;"")*ISNUMBER(SEARCH(LISTS!$M$2:$M$13,$I4576))),LISTS!$N$2:$N$13),"NO")="SI"),"SI","NO"))</f>
        <v/>
      </c>
      <c r="M4576" s="9">
        <f>IF(COUNTA($A4576:$K4576)=0,"",IF($K4576&lt;&gt;"",IF(COUNTIF($K$19:$K4576,$K4576)&gt;1,"SI","NO"),IF(COUNTIFS($A$19:$A4576,$A4576,$C$19:$C4576,$C4576,$J$19:$J4576,$J4576,$D$19:$D4576,$D4576)&gt;1,"SI","NO")))</f>
        <v/>
      </c>
      <c r="N4576" s="11">
        <f>IF(COUNTA($A4576:$K4576)=0,"",IF(AND($L4576="SI",$M4576="NO"),IFERROR($H4576,0),0))</f>
        <v/>
      </c>
      <c r="O4576" s="9">
        <f>IF(COUNTA($A4576:$K4576)=0,"",IF($M4576="SI","CUFE o factura duplicada dentro del reporte; no se suma dos veces",IF(IFERROR($H4576,0)&lt;=0,"DIAN reporta valor susceptible 0",IF($L4576="NO",IFERROR(LOOKUP(2,1/((LISTS!$M$2:$M$13&lt;&gt;"")*ISNUMBER(SEARCH(LISTS!$M$2:$M$13,$I4576))),LISTS!$O$2:$O$13),"Medio de pago no elegible o no identificado por DIAN"),"Apta automaticamente por pago electronico y base positiva"))))</f>
        <v/>
      </c>
    </row>
    <row r="4577">
      <c r="A4577" s="9" t="n"/>
      <c r="B4577" s="9" t="n"/>
      <c r="C4577" s="12" t="n"/>
      <c r="D4577" s="11" t="n"/>
      <c r="E4577" s="11" t="n"/>
      <c r="F4577" s="11" t="n"/>
      <c r="G4577" s="11" t="n"/>
      <c r="H4577" s="11" t="n"/>
      <c r="I4577" s="9" t="n"/>
      <c r="J4577" s="9" t="n"/>
      <c r="K4577" s="9" t="n"/>
      <c r="L4577" s="9">
        <f>IF(COUNTA($A4577:$K4577)=0,"",IF(AND(IFERROR($H4577,0)&gt;0,LEN(TRIM($K4577&amp;""))&gt;0,IFERROR(LOOKUP(2,1/((LISTS!$M$2:$M$13&lt;&gt;"")*ISNUMBER(SEARCH(LISTS!$M$2:$M$13,$I4577))),LISTS!$N$2:$N$13),"NO")="SI"),"SI","NO"))</f>
        <v/>
      </c>
      <c r="M4577" s="9">
        <f>IF(COUNTA($A4577:$K4577)=0,"",IF($K4577&lt;&gt;"",IF(COUNTIF($K$19:$K4577,$K4577)&gt;1,"SI","NO"),IF(COUNTIFS($A$19:$A4577,$A4577,$C$19:$C4577,$C4577,$J$19:$J4577,$J4577,$D$19:$D4577,$D4577)&gt;1,"SI","NO")))</f>
        <v/>
      </c>
      <c r="N4577" s="11">
        <f>IF(COUNTA($A4577:$K4577)=0,"",IF(AND($L4577="SI",$M4577="NO"),IFERROR($H4577,0),0))</f>
        <v/>
      </c>
      <c r="O4577" s="9">
        <f>IF(COUNTA($A4577:$K4577)=0,"",IF($M4577="SI","CUFE o factura duplicada dentro del reporte; no se suma dos veces",IF(IFERROR($H4577,0)&lt;=0,"DIAN reporta valor susceptible 0",IF($L4577="NO",IFERROR(LOOKUP(2,1/((LISTS!$M$2:$M$13&lt;&gt;"")*ISNUMBER(SEARCH(LISTS!$M$2:$M$13,$I4577))),LISTS!$O$2:$O$13),"Medio de pago no elegible o no identificado por DIAN"),"Apta automaticamente por pago electronico y base positiva"))))</f>
        <v/>
      </c>
    </row>
    <row r="4578">
      <c r="A4578" s="9" t="n"/>
      <c r="B4578" s="9" t="n"/>
      <c r="C4578" s="12" t="n"/>
      <c r="D4578" s="11" t="n"/>
      <c r="E4578" s="11" t="n"/>
      <c r="F4578" s="11" t="n"/>
      <c r="G4578" s="11" t="n"/>
      <c r="H4578" s="11" t="n"/>
      <c r="I4578" s="9" t="n"/>
      <c r="J4578" s="9" t="n"/>
      <c r="K4578" s="9" t="n"/>
      <c r="L4578" s="9">
        <f>IF(COUNTA($A4578:$K4578)=0,"",IF(AND(IFERROR($H4578,0)&gt;0,LEN(TRIM($K4578&amp;""))&gt;0,IFERROR(LOOKUP(2,1/((LISTS!$M$2:$M$13&lt;&gt;"")*ISNUMBER(SEARCH(LISTS!$M$2:$M$13,$I4578))),LISTS!$N$2:$N$13),"NO")="SI"),"SI","NO"))</f>
        <v/>
      </c>
      <c r="M4578" s="9">
        <f>IF(COUNTA($A4578:$K4578)=0,"",IF($K4578&lt;&gt;"",IF(COUNTIF($K$19:$K4578,$K4578)&gt;1,"SI","NO"),IF(COUNTIFS($A$19:$A4578,$A4578,$C$19:$C4578,$C4578,$J$19:$J4578,$J4578,$D$19:$D4578,$D4578)&gt;1,"SI","NO")))</f>
        <v/>
      </c>
      <c r="N4578" s="11">
        <f>IF(COUNTA($A4578:$K4578)=0,"",IF(AND($L4578="SI",$M4578="NO"),IFERROR($H4578,0),0))</f>
        <v/>
      </c>
      <c r="O4578" s="9">
        <f>IF(COUNTA($A4578:$K4578)=0,"",IF($M4578="SI","CUFE o factura duplicada dentro del reporte; no se suma dos veces",IF(IFERROR($H4578,0)&lt;=0,"DIAN reporta valor susceptible 0",IF($L4578="NO",IFERROR(LOOKUP(2,1/((LISTS!$M$2:$M$13&lt;&gt;"")*ISNUMBER(SEARCH(LISTS!$M$2:$M$13,$I4578))),LISTS!$O$2:$O$13),"Medio de pago no elegible o no identificado por DIAN"),"Apta automaticamente por pago electronico y base positiva"))))</f>
        <v/>
      </c>
    </row>
    <row r="4579">
      <c r="A4579" s="9" t="n"/>
      <c r="B4579" s="9" t="n"/>
      <c r="C4579" s="12" t="n"/>
      <c r="D4579" s="11" t="n"/>
      <c r="E4579" s="11" t="n"/>
      <c r="F4579" s="11" t="n"/>
      <c r="G4579" s="11" t="n"/>
      <c r="H4579" s="11" t="n"/>
      <c r="I4579" s="9" t="n"/>
      <c r="J4579" s="9" t="n"/>
      <c r="K4579" s="9" t="n"/>
      <c r="L4579" s="9">
        <f>IF(COUNTA($A4579:$K4579)=0,"",IF(AND(IFERROR($H4579,0)&gt;0,LEN(TRIM($K4579&amp;""))&gt;0,IFERROR(LOOKUP(2,1/((LISTS!$M$2:$M$13&lt;&gt;"")*ISNUMBER(SEARCH(LISTS!$M$2:$M$13,$I4579))),LISTS!$N$2:$N$13),"NO")="SI"),"SI","NO"))</f>
        <v/>
      </c>
      <c r="M4579" s="9">
        <f>IF(COUNTA($A4579:$K4579)=0,"",IF($K4579&lt;&gt;"",IF(COUNTIF($K$19:$K4579,$K4579)&gt;1,"SI","NO"),IF(COUNTIFS($A$19:$A4579,$A4579,$C$19:$C4579,$C4579,$J$19:$J4579,$J4579,$D$19:$D4579,$D4579)&gt;1,"SI","NO")))</f>
        <v/>
      </c>
      <c r="N4579" s="11">
        <f>IF(COUNTA($A4579:$K4579)=0,"",IF(AND($L4579="SI",$M4579="NO"),IFERROR($H4579,0),0))</f>
        <v/>
      </c>
      <c r="O4579" s="9">
        <f>IF(COUNTA($A4579:$K4579)=0,"",IF($M4579="SI","CUFE o factura duplicada dentro del reporte; no se suma dos veces",IF(IFERROR($H4579,0)&lt;=0,"DIAN reporta valor susceptible 0",IF($L4579="NO",IFERROR(LOOKUP(2,1/((LISTS!$M$2:$M$13&lt;&gt;"")*ISNUMBER(SEARCH(LISTS!$M$2:$M$13,$I4579))),LISTS!$O$2:$O$13),"Medio de pago no elegible o no identificado por DIAN"),"Apta automaticamente por pago electronico y base positiva"))))</f>
        <v/>
      </c>
    </row>
    <row r="4580">
      <c r="A4580" s="9" t="n"/>
      <c r="B4580" s="9" t="n"/>
      <c r="C4580" s="12" t="n"/>
      <c r="D4580" s="11" t="n"/>
      <c r="E4580" s="11" t="n"/>
      <c r="F4580" s="11" t="n"/>
      <c r="G4580" s="11" t="n"/>
      <c r="H4580" s="11" t="n"/>
      <c r="I4580" s="9" t="n"/>
      <c r="J4580" s="9" t="n"/>
      <c r="K4580" s="9" t="n"/>
      <c r="L4580" s="9">
        <f>IF(COUNTA($A4580:$K4580)=0,"",IF(AND(IFERROR($H4580,0)&gt;0,LEN(TRIM($K4580&amp;""))&gt;0,IFERROR(LOOKUP(2,1/((LISTS!$M$2:$M$13&lt;&gt;"")*ISNUMBER(SEARCH(LISTS!$M$2:$M$13,$I4580))),LISTS!$N$2:$N$13),"NO")="SI"),"SI","NO"))</f>
        <v/>
      </c>
      <c r="M4580" s="9">
        <f>IF(COUNTA($A4580:$K4580)=0,"",IF($K4580&lt;&gt;"",IF(COUNTIF($K$19:$K4580,$K4580)&gt;1,"SI","NO"),IF(COUNTIFS($A$19:$A4580,$A4580,$C$19:$C4580,$C4580,$J$19:$J4580,$J4580,$D$19:$D4580,$D4580)&gt;1,"SI","NO")))</f>
        <v/>
      </c>
      <c r="N4580" s="11">
        <f>IF(COUNTA($A4580:$K4580)=0,"",IF(AND($L4580="SI",$M4580="NO"),IFERROR($H4580,0),0))</f>
        <v/>
      </c>
      <c r="O4580" s="9">
        <f>IF(COUNTA($A4580:$K4580)=0,"",IF($M4580="SI","CUFE o factura duplicada dentro del reporte; no se suma dos veces",IF(IFERROR($H4580,0)&lt;=0,"DIAN reporta valor susceptible 0",IF($L4580="NO",IFERROR(LOOKUP(2,1/((LISTS!$M$2:$M$13&lt;&gt;"")*ISNUMBER(SEARCH(LISTS!$M$2:$M$13,$I4580))),LISTS!$O$2:$O$13),"Medio de pago no elegible o no identificado por DIAN"),"Apta automaticamente por pago electronico y base positiva"))))</f>
        <v/>
      </c>
    </row>
    <row r="4581">
      <c r="A4581" s="9" t="n"/>
      <c r="B4581" s="9" t="n"/>
      <c r="C4581" s="12" t="n"/>
      <c r="D4581" s="11" t="n"/>
      <c r="E4581" s="11" t="n"/>
      <c r="F4581" s="11" t="n"/>
      <c r="G4581" s="11" t="n"/>
      <c r="H4581" s="11" t="n"/>
      <c r="I4581" s="9" t="n"/>
      <c r="J4581" s="9" t="n"/>
      <c r="K4581" s="9" t="n"/>
      <c r="L4581" s="9">
        <f>IF(COUNTA($A4581:$K4581)=0,"",IF(AND(IFERROR($H4581,0)&gt;0,LEN(TRIM($K4581&amp;""))&gt;0,IFERROR(LOOKUP(2,1/((LISTS!$M$2:$M$13&lt;&gt;"")*ISNUMBER(SEARCH(LISTS!$M$2:$M$13,$I4581))),LISTS!$N$2:$N$13),"NO")="SI"),"SI","NO"))</f>
        <v/>
      </c>
      <c r="M4581" s="9">
        <f>IF(COUNTA($A4581:$K4581)=0,"",IF($K4581&lt;&gt;"",IF(COUNTIF($K$19:$K4581,$K4581)&gt;1,"SI","NO"),IF(COUNTIFS($A$19:$A4581,$A4581,$C$19:$C4581,$C4581,$J$19:$J4581,$J4581,$D$19:$D4581,$D4581)&gt;1,"SI","NO")))</f>
        <v/>
      </c>
      <c r="N4581" s="11">
        <f>IF(COUNTA($A4581:$K4581)=0,"",IF(AND($L4581="SI",$M4581="NO"),IFERROR($H4581,0),0))</f>
        <v/>
      </c>
      <c r="O4581" s="9">
        <f>IF(COUNTA($A4581:$K4581)=0,"",IF($M4581="SI","CUFE o factura duplicada dentro del reporte; no se suma dos veces",IF(IFERROR($H4581,0)&lt;=0,"DIAN reporta valor susceptible 0",IF($L4581="NO",IFERROR(LOOKUP(2,1/((LISTS!$M$2:$M$13&lt;&gt;"")*ISNUMBER(SEARCH(LISTS!$M$2:$M$13,$I4581))),LISTS!$O$2:$O$13),"Medio de pago no elegible o no identificado por DIAN"),"Apta automaticamente por pago electronico y base positiva"))))</f>
        <v/>
      </c>
    </row>
    <row r="4582">
      <c r="A4582" s="9" t="n"/>
      <c r="B4582" s="9" t="n"/>
      <c r="C4582" s="12" t="n"/>
      <c r="D4582" s="11" t="n"/>
      <c r="E4582" s="11" t="n"/>
      <c r="F4582" s="11" t="n"/>
      <c r="G4582" s="11" t="n"/>
      <c r="H4582" s="11" t="n"/>
      <c r="I4582" s="9" t="n"/>
      <c r="J4582" s="9" t="n"/>
      <c r="K4582" s="9" t="n"/>
      <c r="L4582" s="9">
        <f>IF(COUNTA($A4582:$K4582)=0,"",IF(AND(IFERROR($H4582,0)&gt;0,LEN(TRIM($K4582&amp;""))&gt;0,IFERROR(LOOKUP(2,1/((LISTS!$M$2:$M$13&lt;&gt;"")*ISNUMBER(SEARCH(LISTS!$M$2:$M$13,$I4582))),LISTS!$N$2:$N$13),"NO")="SI"),"SI","NO"))</f>
        <v/>
      </c>
      <c r="M4582" s="9">
        <f>IF(COUNTA($A4582:$K4582)=0,"",IF($K4582&lt;&gt;"",IF(COUNTIF($K$19:$K4582,$K4582)&gt;1,"SI","NO"),IF(COUNTIFS($A$19:$A4582,$A4582,$C$19:$C4582,$C4582,$J$19:$J4582,$J4582,$D$19:$D4582,$D4582)&gt;1,"SI","NO")))</f>
        <v/>
      </c>
      <c r="N4582" s="11">
        <f>IF(COUNTA($A4582:$K4582)=0,"",IF(AND($L4582="SI",$M4582="NO"),IFERROR($H4582,0),0))</f>
        <v/>
      </c>
      <c r="O4582" s="9">
        <f>IF(COUNTA($A4582:$K4582)=0,"",IF($M4582="SI","CUFE o factura duplicada dentro del reporte; no se suma dos veces",IF(IFERROR($H4582,0)&lt;=0,"DIAN reporta valor susceptible 0",IF($L4582="NO",IFERROR(LOOKUP(2,1/((LISTS!$M$2:$M$13&lt;&gt;"")*ISNUMBER(SEARCH(LISTS!$M$2:$M$13,$I4582))),LISTS!$O$2:$O$13),"Medio de pago no elegible o no identificado por DIAN"),"Apta automaticamente por pago electronico y base positiva"))))</f>
        <v/>
      </c>
    </row>
    <row r="4583">
      <c r="A4583" s="9" t="n"/>
      <c r="B4583" s="9" t="n"/>
      <c r="C4583" s="12" t="n"/>
      <c r="D4583" s="11" t="n"/>
      <c r="E4583" s="11" t="n"/>
      <c r="F4583" s="11" t="n"/>
      <c r="G4583" s="11" t="n"/>
      <c r="H4583" s="11" t="n"/>
      <c r="I4583" s="9" t="n"/>
      <c r="J4583" s="9" t="n"/>
      <c r="K4583" s="9" t="n"/>
      <c r="L4583" s="9">
        <f>IF(COUNTA($A4583:$K4583)=0,"",IF(AND(IFERROR($H4583,0)&gt;0,LEN(TRIM($K4583&amp;""))&gt;0,IFERROR(LOOKUP(2,1/((LISTS!$M$2:$M$13&lt;&gt;"")*ISNUMBER(SEARCH(LISTS!$M$2:$M$13,$I4583))),LISTS!$N$2:$N$13),"NO")="SI"),"SI","NO"))</f>
        <v/>
      </c>
      <c r="M4583" s="9">
        <f>IF(COUNTA($A4583:$K4583)=0,"",IF($K4583&lt;&gt;"",IF(COUNTIF($K$19:$K4583,$K4583)&gt;1,"SI","NO"),IF(COUNTIFS($A$19:$A4583,$A4583,$C$19:$C4583,$C4583,$J$19:$J4583,$J4583,$D$19:$D4583,$D4583)&gt;1,"SI","NO")))</f>
        <v/>
      </c>
      <c r="N4583" s="11">
        <f>IF(COUNTA($A4583:$K4583)=0,"",IF(AND($L4583="SI",$M4583="NO"),IFERROR($H4583,0),0))</f>
        <v/>
      </c>
      <c r="O4583" s="9">
        <f>IF(COUNTA($A4583:$K4583)=0,"",IF($M4583="SI","CUFE o factura duplicada dentro del reporte; no se suma dos veces",IF(IFERROR($H4583,0)&lt;=0,"DIAN reporta valor susceptible 0",IF($L4583="NO",IFERROR(LOOKUP(2,1/((LISTS!$M$2:$M$13&lt;&gt;"")*ISNUMBER(SEARCH(LISTS!$M$2:$M$13,$I4583))),LISTS!$O$2:$O$13),"Medio de pago no elegible o no identificado por DIAN"),"Apta automaticamente por pago electronico y base positiva"))))</f>
        <v/>
      </c>
    </row>
    <row r="4584">
      <c r="A4584" s="9" t="n"/>
      <c r="B4584" s="9" t="n"/>
      <c r="C4584" s="12" t="n"/>
      <c r="D4584" s="11" t="n"/>
      <c r="E4584" s="11" t="n"/>
      <c r="F4584" s="11" t="n"/>
      <c r="G4584" s="11" t="n"/>
      <c r="H4584" s="11" t="n"/>
      <c r="I4584" s="9" t="n"/>
      <c r="J4584" s="9" t="n"/>
      <c r="K4584" s="9" t="n"/>
      <c r="L4584" s="9">
        <f>IF(COUNTA($A4584:$K4584)=0,"",IF(AND(IFERROR($H4584,0)&gt;0,LEN(TRIM($K4584&amp;""))&gt;0,IFERROR(LOOKUP(2,1/((LISTS!$M$2:$M$13&lt;&gt;"")*ISNUMBER(SEARCH(LISTS!$M$2:$M$13,$I4584))),LISTS!$N$2:$N$13),"NO")="SI"),"SI","NO"))</f>
        <v/>
      </c>
      <c r="M4584" s="9">
        <f>IF(COUNTA($A4584:$K4584)=0,"",IF($K4584&lt;&gt;"",IF(COUNTIF($K$19:$K4584,$K4584)&gt;1,"SI","NO"),IF(COUNTIFS($A$19:$A4584,$A4584,$C$19:$C4584,$C4584,$J$19:$J4584,$J4584,$D$19:$D4584,$D4584)&gt;1,"SI","NO")))</f>
        <v/>
      </c>
      <c r="N4584" s="11">
        <f>IF(COUNTA($A4584:$K4584)=0,"",IF(AND($L4584="SI",$M4584="NO"),IFERROR($H4584,0),0))</f>
        <v/>
      </c>
      <c r="O4584" s="9">
        <f>IF(COUNTA($A4584:$K4584)=0,"",IF($M4584="SI","CUFE o factura duplicada dentro del reporte; no se suma dos veces",IF(IFERROR($H4584,0)&lt;=0,"DIAN reporta valor susceptible 0",IF($L4584="NO",IFERROR(LOOKUP(2,1/((LISTS!$M$2:$M$13&lt;&gt;"")*ISNUMBER(SEARCH(LISTS!$M$2:$M$13,$I4584))),LISTS!$O$2:$O$13),"Medio de pago no elegible o no identificado por DIAN"),"Apta automaticamente por pago electronico y base positiva"))))</f>
        <v/>
      </c>
    </row>
    <row r="4585">
      <c r="A4585" s="9" t="n"/>
      <c r="B4585" s="9" t="n"/>
      <c r="C4585" s="12" t="n"/>
      <c r="D4585" s="11" t="n"/>
      <c r="E4585" s="11" t="n"/>
      <c r="F4585" s="11" t="n"/>
      <c r="G4585" s="11" t="n"/>
      <c r="H4585" s="11" t="n"/>
      <c r="I4585" s="9" t="n"/>
      <c r="J4585" s="9" t="n"/>
      <c r="K4585" s="9" t="n"/>
      <c r="L4585" s="9">
        <f>IF(COUNTA($A4585:$K4585)=0,"",IF(AND(IFERROR($H4585,0)&gt;0,LEN(TRIM($K4585&amp;""))&gt;0,IFERROR(LOOKUP(2,1/((LISTS!$M$2:$M$13&lt;&gt;"")*ISNUMBER(SEARCH(LISTS!$M$2:$M$13,$I4585))),LISTS!$N$2:$N$13),"NO")="SI"),"SI","NO"))</f>
        <v/>
      </c>
      <c r="M4585" s="9">
        <f>IF(COUNTA($A4585:$K4585)=0,"",IF($K4585&lt;&gt;"",IF(COUNTIF($K$19:$K4585,$K4585)&gt;1,"SI","NO"),IF(COUNTIFS($A$19:$A4585,$A4585,$C$19:$C4585,$C4585,$J$19:$J4585,$J4585,$D$19:$D4585,$D4585)&gt;1,"SI","NO")))</f>
        <v/>
      </c>
      <c r="N4585" s="11">
        <f>IF(COUNTA($A4585:$K4585)=0,"",IF(AND($L4585="SI",$M4585="NO"),IFERROR($H4585,0),0))</f>
        <v/>
      </c>
      <c r="O4585" s="9">
        <f>IF(COUNTA($A4585:$K4585)=0,"",IF($M4585="SI","CUFE o factura duplicada dentro del reporte; no se suma dos veces",IF(IFERROR($H4585,0)&lt;=0,"DIAN reporta valor susceptible 0",IF($L4585="NO",IFERROR(LOOKUP(2,1/((LISTS!$M$2:$M$13&lt;&gt;"")*ISNUMBER(SEARCH(LISTS!$M$2:$M$13,$I4585))),LISTS!$O$2:$O$13),"Medio de pago no elegible o no identificado por DIAN"),"Apta automaticamente por pago electronico y base positiva"))))</f>
        <v/>
      </c>
    </row>
    <row r="4586">
      <c r="A4586" s="9" t="n"/>
      <c r="B4586" s="9" t="n"/>
      <c r="C4586" s="12" t="n"/>
      <c r="D4586" s="11" t="n"/>
      <c r="E4586" s="11" t="n"/>
      <c r="F4586" s="11" t="n"/>
      <c r="G4586" s="11" t="n"/>
      <c r="H4586" s="11" t="n"/>
      <c r="I4586" s="9" t="n"/>
      <c r="J4586" s="9" t="n"/>
      <c r="K4586" s="9" t="n"/>
      <c r="L4586" s="9">
        <f>IF(COUNTA($A4586:$K4586)=0,"",IF(AND(IFERROR($H4586,0)&gt;0,LEN(TRIM($K4586&amp;""))&gt;0,IFERROR(LOOKUP(2,1/((LISTS!$M$2:$M$13&lt;&gt;"")*ISNUMBER(SEARCH(LISTS!$M$2:$M$13,$I4586))),LISTS!$N$2:$N$13),"NO")="SI"),"SI","NO"))</f>
        <v/>
      </c>
      <c r="M4586" s="9">
        <f>IF(COUNTA($A4586:$K4586)=0,"",IF($K4586&lt;&gt;"",IF(COUNTIF($K$19:$K4586,$K4586)&gt;1,"SI","NO"),IF(COUNTIFS($A$19:$A4586,$A4586,$C$19:$C4586,$C4586,$J$19:$J4586,$J4586,$D$19:$D4586,$D4586)&gt;1,"SI","NO")))</f>
        <v/>
      </c>
      <c r="N4586" s="11">
        <f>IF(COUNTA($A4586:$K4586)=0,"",IF(AND($L4586="SI",$M4586="NO"),IFERROR($H4586,0),0))</f>
        <v/>
      </c>
      <c r="O4586" s="9">
        <f>IF(COUNTA($A4586:$K4586)=0,"",IF($M4586="SI","CUFE o factura duplicada dentro del reporte; no se suma dos veces",IF(IFERROR($H4586,0)&lt;=0,"DIAN reporta valor susceptible 0",IF($L4586="NO",IFERROR(LOOKUP(2,1/((LISTS!$M$2:$M$13&lt;&gt;"")*ISNUMBER(SEARCH(LISTS!$M$2:$M$13,$I4586))),LISTS!$O$2:$O$13),"Medio de pago no elegible o no identificado por DIAN"),"Apta automaticamente por pago electronico y base positiva"))))</f>
        <v/>
      </c>
    </row>
    <row r="4587">
      <c r="A4587" s="9" t="n"/>
      <c r="B4587" s="9" t="n"/>
      <c r="C4587" s="12" t="n"/>
      <c r="D4587" s="11" t="n"/>
      <c r="E4587" s="11" t="n"/>
      <c r="F4587" s="11" t="n"/>
      <c r="G4587" s="11" t="n"/>
      <c r="H4587" s="11" t="n"/>
      <c r="I4587" s="9" t="n"/>
      <c r="J4587" s="9" t="n"/>
      <c r="K4587" s="9" t="n"/>
      <c r="L4587" s="9">
        <f>IF(COUNTA($A4587:$K4587)=0,"",IF(AND(IFERROR($H4587,0)&gt;0,LEN(TRIM($K4587&amp;""))&gt;0,IFERROR(LOOKUP(2,1/((LISTS!$M$2:$M$13&lt;&gt;"")*ISNUMBER(SEARCH(LISTS!$M$2:$M$13,$I4587))),LISTS!$N$2:$N$13),"NO")="SI"),"SI","NO"))</f>
        <v/>
      </c>
      <c r="M4587" s="9">
        <f>IF(COUNTA($A4587:$K4587)=0,"",IF($K4587&lt;&gt;"",IF(COUNTIF($K$19:$K4587,$K4587)&gt;1,"SI","NO"),IF(COUNTIFS($A$19:$A4587,$A4587,$C$19:$C4587,$C4587,$J$19:$J4587,$J4587,$D$19:$D4587,$D4587)&gt;1,"SI","NO")))</f>
        <v/>
      </c>
      <c r="N4587" s="11">
        <f>IF(COUNTA($A4587:$K4587)=0,"",IF(AND($L4587="SI",$M4587="NO"),IFERROR($H4587,0),0))</f>
        <v/>
      </c>
      <c r="O4587" s="9">
        <f>IF(COUNTA($A4587:$K4587)=0,"",IF($M4587="SI","CUFE o factura duplicada dentro del reporte; no se suma dos veces",IF(IFERROR($H4587,0)&lt;=0,"DIAN reporta valor susceptible 0",IF($L4587="NO",IFERROR(LOOKUP(2,1/((LISTS!$M$2:$M$13&lt;&gt;"")*ISNUMBER(SEARCH(LISTS!$M$2:$M$13,$I4587))),LISTS!$O$2:$O$13),"Medio de pago no elegible o no identificado por DIAN"),"Apta automaticamente por pago electronico y base positiva"))))</f>
        <v/>
      </c>
    </row>
    <row r="4588">
      <c r="A4588" s="9" t="n"/>
      <c r="B4588" s="9" t="n"/>
      <c r="C4588" s="12" t="n"/>
      <c r="D4588" s="11" t="n"/>
      <c r="E4588" s="11" t="n"/>
      <c r="F4588" s="11" t="n"/>
      <c r="G4588" s="11" t="n"/>
      <c r="H4588" s="11" t="n"/>
      <c r="I4588" s="9" t="n"/>
      <c r="J4588" s="9" t="n"/>
      <c r="K4588" s="9" t="n"/>
      <c r="L4588" s="9">
        <f>IF(COUNTA($A4588:$K4588)=0,"",IF(AND(IFERROR($H4588,0)&gt;0,LEN(TRIM($K4588&amp;""))&gt;0,IFERROR(LOOKUP(2,1/((LISTS!$M$2:$M$13&lt;&gt;"")*ISNUMBER(SEARCH(LISTS!$M$2:$M$13,$I4588))),LISTS!$N$2:$N$13),"NO")="SI"),"SI","NO"))</f>
        <v/>
      </c>
      <c r="M4588" s="9">
        <f>IF(COUNTA($A4588:$K4588)=0,"",IF($K4588&lt;&gt;"",IF(COUNTIF($K$19:$K4588,$K4588)&gt;1,"SI","NO"),IF(COUNTIFS($A$19:$A4588,$A4588,$C$19:$C4588,$C4588,$J$19:$J4588,$J4588,$D$19:$D4588,$D4588)&gt;1,"SI","NO")))</f>
        <v/>
      </c>
      <c r="N4588" s="11">
        <f>IF(COUNTA($A4588:$K4588)=0,"",IF(AND($L4588="SI",$M4588="NO"),IFERROR($H4588,0),0))</f>
        <v/>
      </c>
      <c r="O4588" s="9">
        <f>IF(COUNTA($A4588:$K4588)=0,"",IF($M4588="SI","CUFE o factura duplicada dentro del reporte; no se suma dos veces",IF(IFERROR($H4588,0)&lt;=0,"DIAN reporta valor susceptible 0",IF($L4588="NO",IFERROR(LOOKUP(2,1/((LISTS!$M$2:$M$13&lt;&gt;"")*ISNUMBER(SEARCH(LISTS!$M$2:$M$13,$I4588))),LISTS!$O$2:$O$13),"Medio de pago no elegible o no identificado por DIAN"),"Apta automaticamente por pago electronico y base positiva"))))</f>
        <v/>
      </c>
    </row>
    <row r="4589">
      <c r="A4589" s="9" t="n"/>
      <c r="B4589" s="9" t="n"/>
      <c r="C4589" s="12" t="n"/>
      <c r="D4589" s="11" t="n"/>
      <c r="E4589" s="11" t="n"/>
      <c r="F4589" s="11" t="n"/>
      <c r="G4589" s="11" t="n"/>
      <c r="H4589" s="11" t="n"/>
      <c r="I4589" s="9" t="n"/>
      <c r="J4589" s="9" t="n"/>
      <c r="K4589" s="9" t="n"/>
      <c r="L4589" s="9">
        <f>IF(COUNTA($A4589:$K4589)=0,"",IF(AND(IFERROR($H4589,0)&gt;0,LEN(TRIM($K4589&amp;""))&gt;0,IFERROR(LOOKUP(2,1/((LISTS!$M$2:$M$13&lt;&gt;"")*ISNUMBER(SEARCH(LISTS!$M$2:$M$13,$I4589))),LISTS!$N$2:$N$13),"NO")="SI"),"SI","NO"))</f>
        <v/>
      </c>
      <c r="M4589" s="9">
        <f>IF(COUNTA($A4589:$K4589)=0,"",IF($K4589&lt;&gt;"",IF(COUNTIF($K$19:$K4589,$K4589)&gt;1,"SI","NO"),IF(COUNTIFS($A$19:$A4589,$A4589,$C$19:$C4589,$C4589,$J$19:$J4589,$J4589,$D$19:$D4589,$D4589)&gt;1,"SI","NO")))</f>
        <v/>
      </c>
      <c r="N4589" s="11">
        <f>IF(COUNTA($A4589:$K4589)=0,"",IF(AND($L4589="SI",$M4589="NO"),IFERROR($H4589,0),0))</f>
        <v/>
      </c>
      <c r="O4589" s="9">
        <f>IF(COUNTA($A4589:$K4589)=0,"",IF($M4589="SI","CUFE o factura duplicada dentro del reporte; no se suma dos veces",IF(IFERROR($H4589,0)&lt;=0,"DIAN reporta valor susceptible 0",IF($L4589="NO",IFERROR(LOOKUP(2,1/((LISTS!$M$2:$M$13&lt;&gt;"")*ISNUMBER(SEARCH(LISTS!$M$2:$M$13,$I4589))),LISTS!$O$2:$O$13),"Medio de pago no elegible o no identificado por DIAN"),"Apta automaticamente por pago electronico y base positiva"))))</f>
        <v/>
      </c>
    </row>
    <row r="4590">
      <c r="A4590" s="9" t="n"/>
      <c r="B4590" s="9" t="n"/>
      <c r="C4590" s="12" t="n"/>
      <c r="D4590" s="11" t="n"/>
      <c r="E4590" s="11" t="n"/>
      <c r="F4590" s="11" t="n"/>
      <c r="G4590" s="11" t="n"/>
      <c r="H4590" s="11" t="n"/>
      <c r="I4590" s="9" t="n"/>
      <c r="J4590" s="9" t="n"/>
      <c r="K4590" s="9" t="n"/>
      <c r="L4590" s="9">
        <f>IF(COUNTA($A4590:$K4590)=0,"",IF(AND(IFERROR($H4590,0)&gt;0,LEN(TRIM($K4590&amp;""))&gt;0,IFERROR(LOOKUP(2,1/((LISTS!$M$2:$M$13&lt;&gt;"")*ISNUMBER(SEARCH(LISTS!$M$2:$M$13,$I4590))),LISTS!$N$2:$N$13),"NO")="SI"),"SI","NO"))</f>
        <v/>
      </c>
      <c r="M4590" s="9">
        <f>IF(COUNTA($A4590:$K4590)=0,"",IF($K4590&lt;&gt;"",IF(COUNTIF($K$19:$K4590,$K4590)&gt;1,"SI","NO"),IF(COUNTIFS($A$19:$A4590,$A4590,$C$19:$C4590,$C4590,$J$19:$J4590,$J4590,$D$19:$D4590,$D4590)&gt;1,"SI","NO")))</f>
        <v/>
      </c>
      <c r="N4590" s="11">
        <f>IF(COUNTA($A4590:$K4590)=0,"",IF(AND($L4590="SI",$M4590="NO"),IFERROR($H4590,0),0))</f>
        <v/>
      </c>
      <c r="O4590" s="9">
        <f>IF(COUNTA($A4590:$K4590)=0,"",IF($M4590="SI","CUFE o factura duplicada dentro del reporte; no se suma dos veces",IF(IFERROR($H4590,0)&lt;=0,"DIAN reporta valor susceptible 0",IF($L4590="NO",IFERROR(LOOKUP(2,1/((LISTS!$M$2:$M$13&lt;&gt;"")*ISNUMBER(SEARCH(LISTS!$M$2:$M$13,$I4590))),LISTS!$O$2:$O$13),"Medio de pago no elegible o no identificado por DIAN"),"Apta automaticamente por pago electronico y base positiva"))))</f>
        <v/>
      </c>
    </row>
    <row r="4591">
      <c r="A4591" s="9" t="n"/>
      <c r="B4591" s="9" t="n"/>
      <c r="C4591" s="12" t="n"/>
      <c r="D4591" s="11" t="n"/>
      <c r="E4591" s="11" t="n"/>
      <c r="F4591" s="11" t="n"/>
      <c r="G4591" s="11" t="n"/>
      <c r="H4591" s="11" t="n"/>
      <c r="I4591" s="9" t="n"/>
      <c r="J4591" s="9" t="n"/>
      <c r="K4591" s="9" t="n"/>
      <c r="L4591" s="9">
        <f>IF(COUNTA($A4591:$K4591)=0,"",IF(AND(IFERROR($H4591,0)&gt;0,LEN(TRIM($K4591&amp;""))&gt;0,IFERROR(LOOKUP(2,1/((LISTS!$M$2:$M$13&lt;&gt;"")*ISNUMBER(SEARCH(LISTS!$M$2:$M$13,$I4591))),LISTS!$N$2:$N$13),"NO")="SI"),"SI","NO"))</f>
        <v/>
      </c>
      <c r="M4591" s="9">
        <f>IF(COUNTA($A4591:$K4591)=0,"",IF($K4591&lt;&gt;"",IF(COUNTIF($K$19:$K4591,$K4591)&gt;1,"SI","NO"),IF(COUNTIFS($A$19:$A4591,$A4591,$C$19:$C4591,$C4591,$J$19:$J4591,$J4591,$D$19:$D4591,$D4591)&gt;1,"SI","NO")))</f>
        <v/>
      </c>
      <c r="N4591" s="11">
        <f>IF(COUNTA($A4591:$K4591)=0,"",IF(AND($L4591="SI",$M4591="NO"),IFERROR($H4591,0),0))</f>
        <v/>
      </c>
      <c r="O4591" s="9">
        <f>IF(COUNTA($A4591:$K4591)=0,"",IF($M4591="SI","CUFE o factura duplicada dentro del reporte; no se suma dos veces",IF(IFERROR($H4591,0)&lt;=0,"DIAN reporta valor susceptible 0",IF($L4591="NO",IFERROR(LOOKUP(2,1/((LISTS!$M$2:$M$13&lt;&gt;"")*ISNUMBER(SEARCH(LISTS!$M$2:$M$13,$I4591))),LISTS!$O$2:$O$13),"Medio de pago no elegible o no identificado por DIAN"),"Apta automaticamente por pago electronico y base positiva"))))</f>
        <v/>
      </c>
    </row>
    <row r="4592">
      <c r="A4592" s="9" t="n"/>
      <c r="B4592" s="9" t="n"/>
      <c r="C4592" s="12" t="n"/>
      <c r="D4592" s="11" t="n"/>
      <c r="E4592" s="11" t="n"/>
      <c r="F4592" s="11" t="n"/>
      <c r="G4592" s="11" t="n"/>
      <c r="H4592" s="11" t="n"/>
      <c r="I4592" s="9" t="n"/>
      <c r="J4592" s="9" t="n"/>
      <c r="K4592" s="9" t="n"/>
      <c r="L4592" s="9">
        <f>IF(COUNTA($A4592:$K4592)=0,"",IF(AND(IFERROR($H4592,0)&gt;0,LEN(TRIM($K4592&amp;""))&gt;0,IFERROR(LOOKUP(2,1/((LISTS!$M$2:$M$13&lt;&gt;"")*ISNUMBER(SEARCH(LISTS!$M$2:$M$13,$I4592))),LISTS!$N$2:$N$13),"NO")="SI"),"SI","NO"))</f>
        <v/>
      </c>
      <c r="M4592" s="9">
        <f>IF(COUNTA($A4592:$K4592)=0,"",IF($K4592&lt;&gt;"",IF(COUNTIF($K$19:$K4592,$K4592)&gt;1,"SI","NO"),IF(COUNTIFS($A$19:$A4592,$A4592,$C$19:$C4592,$C4592,$J$19:$J4592,$J4592,$D$19:$D4592,$D4592)&gt;1,"SI","NO")))</f>
        <v/>
      </c>
      <c r="N4592" s="11">
        <f>IF(COUNTA($A4592:$K4592)=0,"",IF(AND($L4592="SI",$M4592="NO"),IFERROR($H4592,0),0))</f>
        <v/>
      </c>
      <c r="O4592" s="9">
        <f>IF(COUNTA($A4592:$K4592)=0,"",IF($M4592="SI","CUFE o factura duplicada dentro del reporte; no se suma dos veces",IF(IFERROR($H4592,0)&lt;=0,"DIAN reporta valor susceptible 0",IF($L4592="NO",IFERROR(LOOKUP(2,1/((LISTS!$M$2:$M$13&lt;&gt;"")*ISNUMBER(SEARCH(LISTS!$M$2:$M$13,$I4592))),LISTS!$O$2:$O$13),"Medio de pago no elegible o no identificado por DIAN"),"Apta automaticamente por pago electronico y base positiva"))))</f>
        <v/>
      </c>
    </row>
    <row r="4593">
      <c r="A4593" s="9" t="n"/>
      <c r="B4593" s="9" t="n"/>
      <c r="C4593" s="12" t="n"/>
      <c r="D4593" s="11" t="n"/>
      <c r="E4593" s="11" t="n"/>
      <c r="F4593" s="11" t="n"/>
      <c r="G4593" s="11" t="n"/>
      <c r="H4593" s="11" t="n"/>
      <c r="I4593" s="9" t="n"/>
      <c r="J4593" s="9" t="n"/>
      <c r="K4593" s="9" t="n"/>
      <c r="L4593" s="9">
        <f>IF(COUNTA($A4593:$K4593)=0,"",IF(AND(IFERROR($H4593,0)&gt;0,LEN(TRIM($K4593&amp;""))&gt;0,IFERROR(LOOKUP(2,1/((LISTS!$M$2:$M$13&lt;&gt;"")*ISNUMBER(SEARCH(LISTS!$M$2:$M$13,$I4593))),LISTS!$N$2:$N$13),"NO")="SI"),"SI","NO"))</f>
        <v/>
      </c>
      <c r="M4593" s="9">
        <f>IF(COUNTA($A4593:$K4593)=0,"",IF($K4593&lt;&gt;"",IF(COUNTIF($K$19:$K4593,$K4593)&gt;1,"SI","NO"),IF(COUNTIFS($A$19:$A4593,$A4593,$C$19:$C4593,$C4593,$J$19:$J4593,$J4593,$D$19:$D4593,$D4593)&gt;1,"SI","NO")))</f>
        <v/>
      </c>
      <c r="N4593" s="11">
        <f>IF(COUNTA($A4593:$K4593)=0,"",IF(AND($L4593="SI",$M4593="NO"),IFERROR($H4593,0),0))</f>
        <v/>
      </c>
      <c r="O4593" s="9">
        <f>IF(COUNTA($A4593:$K4593)=0,"",IF($M4593="SI","CUFE o factura duplicada dentro del reporte; no se suma dos veces",IF(IFERROR($H4593,0)&lt;=0,"DIAN reporta valor susceptible 0",IF($L4593="NO",IFERROR(LOOKUP(2,1/((LISTS!$M$2:$M$13&lt;&gt;"")*ISNUMBER(SEARCH(LISTS!$M$2:$M$13,$I4593))),LISTS!$O$2:$O$13),"Medio de pago no elegible o no identificado por DIAN"),"Apta automaticamente por pago electronico y base positiva"))))</f>
        <v/>
      </c>
    </row>
    <row r="4594">
      <c r="A4594" s="9" t="n"/>
      <c r="B4594" s="9" t="n"/>
      <c r="C4594" s="12" t="n"/>
      <c r="D4594" s="11" t="n"/>
      <c r="E4594" s="11" t="n"/>
      <c r="F4594" s="11" t="n"/>
      <c r="G4594" s="11" t="n"/>
      <c r="H4594" s="11" t="n"/>
      <c r="I4594" s="9" t="n"/>
      <c r="J4594" s="9" t="n"/>
      <c r="K4594" s="9" t="n"/>
      <c r="L4594" s="9">
        <f>IF(COUNTA($A4594:$K4594)=0,"",IF(AND(IFERROR($H4594,0)&gt;0,LEN(TRIM($K4594&amp;""))&gt;0,IFERROR(LOOKUP(2,1/((LISTS!$M$2:$M$13&lt;&gt;"")*ISNUMBER(SEARCH(LISTS!$M$2:$M$13,$I4594))),LISTS!$N$2:$N$13),"NO")="SI"),"SI","NO"))</f>
        <v/>
      </c>
      <c r="M4594" s="9">
        <f>IF(COUNTA($A4594:$K4594)=0,"",IF($K4594&lt;&gt;"",IF(COUNTIF($K$19:$K4594,$K4594)&gt;1,"SI","NO"),IF(COUNTIFS($A$19:$A4594,$A4594,$C$19:$C4594,$C4594,$J$19:$J4594,$J4594,$D$19:$D4594,$D4594)&gt;1,"SI","NO")))</f>
        <v/>
      </c>
      <c r="N4594" s="11">
        <f>IF(COUNTA($A4594:$K4594)=0,"",IF(AND($L4594="SI",$M4594="NO"),IFERROR($H4594,0),0))</f>
        <v/>
      </c>
      <c r="O4594" s="9">
        <f>IF(COUNTA($A4594:$K4594)=0,"",IF($M4594="SI","CUFE o factura duplicada dentro del reporte; no se suma dos veces",IF(IFERROR($H4594,0)&lt;=0,"DIAN reporta valor susceptible 0",IF($L4594="NO",IFERROR(LOOKUP(2,1/((LISTS!$M$2:$M$13&lt;&gt;"")*ISNUMBER(SEARCH(LISTS!$M$2:$M$13,$I4594))),LISTS!$O$2:$O$13),"Medio de pago no elegible o no identificado por DIAN"),"Apta automaticamente por pago electronico y base positiva"))))</f>
        <v/>
      </c>
    </row>
    <row r="4595">
      <c r="A4595" s="9" t="n"/>
      <c r="B4595" s="9" t="n"/>
      <c r="C4595" s="12" t="n"/>
      <c r="D4595" s="11" t="n"/>
      <c r="E4595" s="11" t="n"/>
      <c r="F4595" s="11" t="n"/>
      <c r="G4595" s="11" t="n"/>
      <c r="H4595" s="11" t="n"/>
      <c r="I4595" s="9" t="n"/>
      <c r="J4595" s="9" t="n"/>
      <c r="K4595" s="9" t="n"/>
      <c r="L4595" s="9">
        <f>IF(COUNTA($A4595:$K4595)=0,"",IF(AND(IFERROR($H4595,0)&gt;0,LEN(TRIM($K4595&amp;""))&gt;0,IFERROR(LOOKUP(2,1/((LISTS!$M$2:$M$13&lt;&gt;"")*ISNUMBER(SEARCH(LISTS!$M$2:$M$13,$I4595))),LISTS!$N$2:$N$13),"NO")="SI"),"SI","NO"))</f>
        <v/>
      </c>
      <c r="M4595" s="9">
        <f>IF(COUNTA($A4595:$K4595)=0,"",IF($K4595&lt;&gt;"",IF(COUNTIF($K$19:$K4595,$K4595)&gt;1,"SI","NO"),IF(COUNTIFS($A$19:$A4595,$A4595,$C$19:$C4595,$C4595,$J$19:$J4595,$J4595,$D$19:$D4595,$D4595)&gt;1,"SI","NO")))</f>
        <v/>
      </c>
      <c r="N4595" s="11">
        <f>IF(COUNTA($A4595:$K4595)=0,"",IF(AND($L4595="SI",$M4595="NO"),IFERROR($H4595,0),0))</f>
        <v/>
      </c>
      <c r="O4595" s="9">
        <f>IF(COUNTA($A4595:$K4595)=0,"",IF($M4595="SI","CUFE o factura duplicada dentro del reporte; no se suma dos veces",IF(IFERROR($H4595,0)&lt;=0,"DIAN reporta valor susceptible 0",IF($L4595="NO",IFERROR(LOOKUP(2,1/((LISTS!$M$2:$M$13&lt;&gt;"")*ISNUMBER(SEARCH(LISTS!$M$2:$M$13,$I4595))),LISTS!$O$2:$O$13),"Medio de pago no elegible o no identificado por DIAN"),"Apta automaticamente por pago electronico y base positiva"))))</f>
        <v/>
      </c>
    </row>
    <row r="4596">
      <c r="A4596" s="9" t="n"/>
      <c r="B4596" s="9" t="n"/>
      <c r="C4596" s="12" t="n"/>
      <c r="D4596" s="11" t="n"/>
      <c r="E4596" s="11" t="n"/>
      <c r="F4596" s="11" t="n"/>
      <c r="G4596" s="11" t="n"/>
      <c r="H4596" s="11" t="n"/>
      <c r="I4596" s="9" t="n"/>
      <c r="J4596" s="9" t="n"/>
      <c r="K4596" s="9" t="n"/>
      <c r="L4596" s="9">
        <f>IF(COUNTA($A4596:$K4596)=0,"",IF(AND(IFERROR($H4596,0)&gt;0,LEN(TRIM($K4596&amp;""))&gt;0,IFERROR(LOOKUP(2,1/((LISTS!$M$2:$M$13&lt;&gt;"")*ISNUMBER(SEARCH(LISTS!$M$2:$M$13,$I4596))),LISTS!$N$2:$N$13),"NO")="SI"),"SI","NO"))</f>
        <v/>
      </c>
      <c r="M4596" s="9">
        <f>IF(COUNTA($A4596:$K4596)=0,"",IF($K4596&lt;&gt;"",IF(COUNTIF($K$19:$K4596,$K4596)&gt;1,"SI","NO"),IF(COUNTIFS($A$19:$A4596,$A4596,$C$19:$C4596,$C4596,$J$19:$J4596,$J4596,$D$19:$D4596,$D4596)&gt;1,"SI","NO")))</f>
        <v/>
      </c>
      <c r="N4596" s="11">
        <f>IF(COUNTA($A4596:$K4596)=0,"",IF(AND($L4596="SI",$M4596="NO"),IFERROR($H4596,0),0))</f>
        <v/>
      </c>
      <c r="O4596" s="9">
        <f>IF(COUNTA($A4596:$K4596)=0,"",IF($M4596="SI","CUFE o factura duplicada dentro del reporte; no se suma dos veces",IF(IFERROR($H4596,0)&lt;=0,"DIAN reporta valor susceptible 0",IF($L4596="NO",IFERROR(LOOKUP(2,1/((LISTS!$M$2:$M$13&lt;&gt;"")*ISNUMBER(SEARCH(LISTS!$M$2:$M$13,$I4596))),LISTS!$O$2:$O$13),"Medio de pago no elegible o no identificado por DIAN"),"Apta automaticamente por pago electronico y base positiva"))))</f>
        <v/>
      </c>
    </row>
    <row r="4597">
      <c r="A4597" s="9" t="n"/>
      <c r="B4597" s="9" t="n"/>
      <c r="C4597" s="12" t="n"/>
      <c r="D4597" s="11" t="n"/>
      <c r="E4597" s="11" t="n"/>
      <c r="F4597" s="11" t="n"/>
      <c r="G4597" s="11" t="n"/>
      <c r="H4597" s="11" t="n"/>
      <c r="I4597" s="9" t="n"/>
      <c r="J4597" s="9" t="n"/>
      <c r="K4597" s="9" t="n"/>
      <c r="L4597" s="9">
        <f>IF(COUNTA($A4597:$K4597)=0,"",IF(AND(IFERROR($H4597,0)&gt;0,LEN(TRIM($K4597&amp;""))&gt;0,IFERROR(LOOKUP(2,1/((LISTS!$M$2:$M$13&lt;&gt;"")*ISNUMBER(SEARCH(LISTS!$M$2:$M$13,$I4597))),LISTS!$N$2:$N$13),"NO")="SI"),"SI","NO"))</f>
        <v/>
      </c>
      <c r="M4597" s="9">
        <f>IF(COUNTA($A4597:$K4597)=0,"",IF($K4597&lt;&gt;"",IF(COUNTIF($K$19:$K4597,$K4597)&gt;1,"SI","NO"),IF(COUNTIFS($A$19:$A4597,$A4597,$C$19:$C4597,$C4597,$J$19:$J4597,$J4597,$D$19:$D4597,$D4597)&gt;1,"SI","NO")))</f>
        <v/>
      </c>
      <c r="N4597" s="11">
        <f>IF(COUNTA($A4597:$K4597)=0,"",IF(AND($L4597="SI",$M4597="NO"),IFERROR($H4597,0),0))</f>
        <v/>
      </c>
      <c r="O4597" s="9">
        <f>IF(COUNTA($A4597:$K4597)=0,"",IF($M4597="SI","CUFE o factura duplicada dentro del reporte; no se suma dos veces",IF(IFERROR($H4597,0)&lt;=0,"DIAN reporta valor susceptible 0",IF($L4597="NO",IFERROR(LOOKUP(2,1/((LISTS!$M$2:$M$13&lt;&gt;"")*ISNUMBER(SEARCH(LISTS!$M$2:$M$13,$I4597))),LISTS!$O$2:$O$13),"Medio de pago no elegible o no identificado por DIAN"),"Apta automaticamente por pago electronico y base positiva"))))</f>
        <v/>
      </c>
    </row>
    <row r="4598">
      <c r="A4598" s="9" t="n"/>
      <c r="B4598" s="9" t="n"/>
      <c r="C4598" s="12" t="n"/>
      <c r="D4598" s="11" t="n"/>
      <c r="E4598" s="11" t="n"/>
      <c r="F4598" s="11" t="n"/>
      <c r="G4598" s="11" t="n"/>
      <c r="H4598" s="11" t="n"/>
      <c r="I4598" s="9" t="n"/>
      <c r="J4598" s="9" t="n"/>
      <c r="K4598" s="9" t="n"/>
      <c r="L4598" s="9">
        <f>IF(COUNTA($A4598:$K4598)=0,"",IF(AND(IFERROR($H4598,0)&gt;0,LEN(TRIM($K4598&amp;""))&gt;0,IFERROR(LOOKUP(2,1/((LISTS!$M$2:$M$13&lt;&gt;"")*ISNUMBER(SEARCH(LISTS!$M$2:$M$13,$I4598))),LISTS!$N$2:$N$13),"NO")="SI"),"SI","NO"))</f>
        <v/>
      </c>
      <c r="M4598" s="9">
        <f>IF(COUNTA($A4598:$K4598)=0,"",IF($K4598&lt;&gt;"",IF(COUNTIF($K$19:$K4598,$K4598)&gt;1,"SI","NO"),IF(COUNTIFS($A$19:$A4598,$A4598,$C$19:$C4598,$C4598,$J$19:$J4598,$J4598,$D$19:$D4598,$D4598)&gt;1,"SI","NO")))</f>
        <v/>
      </c>
      <c r="N4598" s="11">
        <f>IF(COUNTA($A4598:$K4598)=0,"",IF(AND($L4598="SI",$M4598="NO"),IFERROR($H4598,0),0))</f>
        <v/>
      </c>
      <c r="O4598" s="9">
        <f>IF(COUNTA($A4598:$K4598)=0,"",IF($M4598="SI","CUFE o factura duplicada dentro del reporte; no se suma dos veces",IF(IFERROR($H4598,0)&lt;=0,"DIAN reporta valor susceptible 0",IF($L4598="NO",IFERROR(LOOKUP(2,1/((LISTS!$M$2:$M$13&lt;&gt;"")*ISNUMBER(SEARCH(LISTS!$M$2:$M$13,$I4598))),LISTS!$O$2:$O$13),"Medio de pago no elegible o no identificado por DIAN"),"Apta automaticamente por pago electronico y base positiva"))))</f>
        <v/>
      </c>
    </row>
    <row r="4599">
      <c r="A4599" s="9" t="n"/>
      <c r="B4599" s="9" t="n"/>
      <c r="C4599" s="12" t="n"/>
      <c r="D4599" s="11" t="n"/>
      <c r="E4599" s="11" t="n"/>
      <c r="F4599" s="11" t="n"/>
      <c r="G4599" s="11" t="n"/>
      <c r="H4599" s="11" t="n"/>
      <c r="I4599" s="9" t="n"/>
      <c r="J4599" s="9" t="n"/>
      <c r="K4599" s="9" t="n"/>
      <c r="L4599" s="9">
        <f>IF(COUNTA($A4599:$K4599)=0,"",IF(AND(IFERROR($H4599,0)&gt;0,LEN(TRIM($K4599&amp;""))&gt;0,IFERROR(LOOKUP(2,1/((LISTS!$M$2:$M$13&lt;&gt;"")*ISNUMBER(SEARCH(LISTS!$M$2:$M$13,$I4599))),LISTS!$N$2:$N$13),"NO")="SI"),"SI","NO"))</f>
        <v/>
      </c>
      <c r="M4599" s="9">
        <f>IF(COUNTA($A4599:$K4599)=0,"",IF($K4599&lt;&gt;"",IF(COUNTIF($K$19:$K4599,$K4599)&gt;1,"SI","NO"),IF(COUNTIFS($A$19:$A4599,$A4599,$C$19:$C4599,$C4599,$J$19:$J4599,$J4599,$D$19:$D4599,$D4599)&gt;1,"SI","NO")))</f>
        <v/>
      </c>
      <c r="N4599" s="11">
        <f>IF(COUNTA($A4599:$K4599)=0,"",IF(AND($L4599="SI",$M4599="NO"),IFERROR($H4599,0),0))</f>
        <v/>
      </c>
      <c r="O4599" s="9">
        <f>IF(COUNTA($A4599:$K4599)=0,"",IF($M4599="SI","CUFE o factura duplicada dentro del reporte; no se suma dos veces",IF(IFERROR($H4599,0)&lt;=0,"DIAN reporta valor susceptible 0",IF($L4599="NO",IFERROR(LOOKUP(2,1/((LISTS!$M$2:$M$13&lt;&gt;"")*ISNUMBER(SEARCH(LISTS!$M$2:$M$13,$I4599))),LISTS!$O$2:$O$13),"Medio de pago no elegible o no identificado por DIAN"),"Apta automaticamente por pago electronico y base positiva"))))</f>
        <v/>
      </c>
    </row>
    <row r="4600">
      <c r="A4600" s="9" t="n"/>
      <c r="B4600" s="9" t="n"/>
      <c r="C4600" s="12" t="n"/>
      <c r="D4600" s="11" t="n"/>
      <c r="E4600" s="11" t="n"/>
      <c r="F4600" s="11" t="n"/>
      <c r="G4600" s="11" t="n"/>
      <c r="H4600" s="11" t="n"/>
      <c r="I4600" s="9" t="n"/>
      <c r="J4600" s="9" t="n"/>
      <c r="K4600" s="9" t="n"/>
      <c r="L4600" s="9">
        <f>IF(COUNTA($A4600:$K4600)=0,"",IF(AND(IFERROR($H4600,0)&gt;0,LEN(TRIM($K4600&amp;""))&gt;0,IFERROR(LOOKUP(2,1/((LISTS!$M$2:$M$13&lt;&gt;"")*ISNUMBER(SEARCH(LISTS!$M$2:$M$13,$I4600))),LISTS!$N$2:$N$13),"NO")="SI"),"SI","NO"))</f>
        <v/>
      </c>
      <c r="M4600" s="9">
        <f>IF(COUNTA($A4600:$K4600)=0,"",IF($K4600&lt;&gt;"",IF(COUNTIF($K$19:$K4600,$K4600)&gt;1,"SI","NO"),IF(COUNTIFS($A$19:$A4600,$A4600,$C$19:$C4600,$C4600,$J$19:$J4600,$J4600,$D$19:$D4600,$D4600)&gt;1,"SI","NO")))</f>
        <v/>
      </c>
      <c r="N4600" s="11">
        <f>IF(COUNTA($A4600:$K4600)=0,"",IF(AND($L4600="SI",$M4600="NO"),IFERROR($H4600,0),0))</f>
        <v/>
      </c>
      <c r="O4600" s="9">
        <f>IF(COUNTA($A4600:$K4600)=0,"",IF($M4600="SI","CUFE o factura duplicada dentro del reporte; no se suma dos veces",IF(IFERROR($H4600,0)&lt;=0,"DIAN reporta valor susceptible 0",IF($L4600="NO",IFERROR(LOOKUP(2,1/((LISTS!$M$2:$M$13&lt;&gt;"")*ISNUMBER(SEARCH(LISTS!$M$2:$M$13,$I4600))),LISTS!$O$2:$O$13),"Medio de pago no elegible o no identificado por DIAN"),"Apta automaticamente por pago electronico y base positiva"))))</f>
        <v/>
      </c>
    </row>
    <row r="4601">
      <c r="A4601" s="9" t="n"/>
      <c r="B4601" s="9" t="n"/>
      <c r="C4601" s="12" t="n"/>
      <c r="D4601" s="11" t="n"/>
      <c r="E4601" s="11" t="n"/>
      <c r="F4601" s="11" t="n"/>
      <c r="G4601" s="11" t="n"/>
      <c r="H4601" s="11" t="n"/>
      <c r="I4601" s="9" t="n"/>
      <c r="J4601" s="9" t="n"/>
      <c r="K4601" s="9" t="n"/>
      <c r="L4601" s="9">
        <f>IF(COUNTA($A4601:$K4601)=0,"",IF(AND(IFERROR($H4601,0)&gt;0,LEN(TRIM($K4601&amp;""))&gt;0,IFERROR(LOOKUP(2,1/((LISTS!$M$2:$M$13&lt;&gt;"")*ISNUMBER(SEARCH(LISTS!$M$2:$M$13,$I4601))),LISTS!$N$2:$N$13),"NO")="SI"),"SI","NO"))</f>
        <v/>
      </c>
      <c r="M4601" s="9">
        <f>IF(COUNTA($A4601:$K4601)=0,"",IF($K4601&lt;&gt;"",IF(COUNTIF($K$19:$K4601,$K4601)&gt;1,"SI","NO"),IF(COUNTIFS($A$19:$A4601,$A4601,$C$19:$C4601,$C4601,$J$19:$J4601,$J4601,$D$19:$D4601,$D4601)&gt;1,"SI","NO")))</f>
        <v/>
      </c>
      <c r="N4601" s="11">
        <f>IF(COUNTA($A4601:$K4601)=0,"",IF(AND($L4601="SI",$M4601="NO"),IFERROR($H4601,0),0))</f>
        <v/>
      </c>
      <c r="O4601" s="9">
        <f>IF(COUNTA($A4601:$K4601)=0,"",IF($M4601="SI","CUFE o factura duplicada dentro del reporte; no se suma dos veces",IF(IFERROR($H4601,0)&lt;=0,"DIAN reporta valor susceptible 0",IF($L4601="NO",IFERROR(LOOKUP(2,1/((LISTS!$M$2:$M$13&lt;&gt;"")*ISNUMBER(SEARCH(LISTS!$M$2:$M$13,$I4601))),LISTS!$O$2:$O$13),"Medio de pago no elegible o no identificado por DIAN"),"Apta automaticamente por pago electronico y base positiva"))))</f>
        <v/>
      </c>
    </row>
    <row r="4602">
      <c r="A4602" s="9" t="n"/>
      <c r="B4602" s="9" t="n"/>
      <c r="C4602" s="12" t="n"/>
      <c r="D4602" s="11" t="n"/>
      <c r="E4602" s="11" t="n"/>
      <c r="F4602" s="11" t="n"/>
      <c r="G4602" s="11" t="n"/>
      <c r="H4602" s="11" t="n"/>
      <c r="I4602" s="9" t="n"/>
      <c r="J4602" s="9" t="n"/>
      <c r="K4602" s="9" t="n"/>
      <c r="L4602" s="9">
        <f>IF(COUNTA($A4602:$K4602)=0,"",IF(AND(IFERROR($H4602,0)&gt;0,LEN(TRIM($K4602&amp;""))&gt;0,IFERROR(LOOKUP(2,1/((LISTS!$M$2:$M$13&lt;&gt;"")*ISNUMBER(SEARCH(LISTS!$M$2:$M$13,$I4602))),LISTS!$N$2:$N$13),"NO")="SI"),"SI","NO"))</f>
        <v/>
      </c>
      <c r="M4602" s="9">
        <f>IF(COUNTA($A4602:$K4602)=0,"",IF($K4602&lt;&gt;"",IF(COUNTIF($K$19:$K4602,$K4602)&gt;1,"SI","NO"),IF(COUNTIFS($A$19:$A4602,$A4602,$C$19:$C4602,$C4602,$J$19:$J4602,$J4602,$D$19:$D4602,$D4602)&gt;1,"SI","NO")))</f>
        <v/>
      </c>
      <c r="N4602" s="11">
        <f>IF(COUNTA($A4602:$K4602)=0,"",IF(AND($L4602="SI",$M4602="NO"),IFERROR($H4602,0),0))</f>
        <v/>
      </c>
      <c r="O4602" s="9">
        <f>IF(COUNTA($A4602:$K4602)=0,"",IF($M4602="SI","CUFE o factura duplicada dentro del reporte; no se suma dos veces",IF(IFERROR($H4602,0)&lt;=0,"DIAN reporta valor susceptible 0",IF($L4602="NO",IFERROR(LOOKUP(2,1/((LISTS!$M$2:$M$13&lt;&gt;"")*ISNUMBER(SEARCH(LISTS!$M$2:$M$13,$I4602))),LISTS!$O$2:$O$13),"Medio de pago no elegible o no identificado por DIAN"),"Apta automaticamente por pago electronico y base positiva"))))</f>
        <v/>
      </c>
    </row>
    <row r="4603">
      <c r="A4603" s="9" t="n"/>
      <c r="B4603" s="9" t="n"/>
      <c r="C4603" s="12" t="n"/>
      <c r="D4603" s="11" t="n"/>
      <c r="E4603" s="11" t="n"/>
      <c r="F4603" s="11" t="n"/>
      <c r="G4603" s="11" t="n"/>
      <c r="H4603" s="11" t="n"/>
      <c r="I4603" s="9" t="n"/>
      <c r="J4603" s="9" t="n"/>
      <c r="K4603" s="9" t="n"/>
      <c r="L4603" s="9">
        <f>IF(COUNTA($A4603:$K4603)=0,"",IF(AND(IFERROR($H4603,0)&gt;0,LEN(TRIM($K4603&amp;""))&gt;0,IFERROR(LOOKUP(2,1/((LISTS!$M$2:$M$13&lt;&gt;"")*ISNUMBER(SEARCH(LISTS!$M$2:$M$13,$I4603))),LISTS!$N$2:$N$13),"NO")="SI"),"SI","NO"))</f>
        <v/>
      </c>
      <c r="M4603" s="9">
        <f>IF(COUNTA($A4603:$K4603)=0,"",IF($K4603&lt;&gt;"",IF(COUNTIF($K$19:$K4603,$K4603)&gt;1,"SI","NO"),IF(COUNTIFS($A$19:$A4603,$A4603,$C$19:$C4603,$C4603,$J$19:$J4603,$J4603,$D$19:$D4603,$D4603)&gt;1,"SI","NO")))</f>
        <v/>
      </c>
      <c r="N4603" s="11">
        <f>IF(COUNTA($A4603:$K4603)=0,"",IF(AND($L4603="SI",$M4603="NO"),IFERROR($H4603,0),0))</f>
        <v/>
      </c>
      <c r="O4603" s="9">
        <f>IF(COUNTA($A4603:$K4603)=0,"",IF($M4603="SI","CUFE o factura duplicada dentro del reporte; no se suma dos veces",IF(IFERROR($H4603,0)&lt;=0,"DIAN reporta valor susceptible 0",IF($L4603="NO",IFERROR(LOOKUP(2,1/((LISTS!$M$2:$M$13&lt;&gt;"")*ISNUMBER(SEARCH(LISTS!$M$2:$M$13,$I4603))),LISTS!$O$2:$O$13),"Medio de pago no elegible o no identificado por DIAN"),"Apta automaticamente por pago electronico y base positiva"))))</f>
        <v/>
      </c>
    </row>
    <row r="4604">
      <c r="A4604" s="9" t="n"/>
      <c r="B4604" s="9" t="n"/>
      <c r="C4604" s="12" t="n"/>
      <c r="D4604" s="11" t="n"/>
      <c r="E4604" s="11" t="n"/>
      <c r="F4604" s="11" t="n"/>
      <c r="G4604" s="11" t="n"/>
      <c r="H4604" s="11" t="n"/>
      <c r="I4604" s="9" t="n"/>
      <c r="J4604" s="9" t="n"/>
      <c r="K4604" s="9" t="n"/>
      <c r="L4604" s="9">
        <f>IF(COUNTA($A4604:$K4604)=0,"",IF(AND(IFERROR($H4604,0)&gt;0,LEN(TRIM($K4604&amp;""))&gt;0,IFERROR(LOOKUP(2,1/((LISTS!$M$2:$M$13&lt;&gt;"")*ISNUMBER(SEARCH(LISTS!$M$2:$M$13,$I4604))),LISTS!$N$2:$N$13),"NO")="SI"),"SI","NO"))</f>
        <v/>
      </c>
      <c r="M4604" s="9">
        <f>IF(COUNTA($A4604:$K4604)=0,"",IF($K4604&lt;&gt;"",IF(COUNTIF($K$19:$K4604,$K4604)&gt;1,"SI","NO"),IF(COUNTIFS($A$19:$A4604,$A4604,$C$19:$C4604,$C4604,$J$19:$J4604,$J4604,$D$19:$D4604,$D4604)&gt;1,"SI","NO")))</f>
        <v/>
      </c>
      <c r="N4604" s="11">
        <f>IF(COUNTA($A4604:$K4604)=0,"",IF(AND($L4604="SI",$M4604="NO"),IFERROR($H4604,0),0))</f>
        <v/>
      </c>
      <c r="O4604" s="9">
        <f>IF(COUNTA($A4604:$K4604)=0,"",IF($M4604="SI","CUFE o factura duplicada dentro del reporte; no se suma dos veces",IF(IFERROR($H4604,0)&lt;=0,"DIAN reporta valor susceptible 0",IF($L4604="NO",IFERROR(LOOKUP(2,1/((LISTS!$M$2:$M$13&lt;&gt;"")*ISNUMBER(SEARCH(LISTS!$M$2:$M$13,$I4604))),LISTS!$O$2:$O$13),"Medio de pago no elegible o no identificado por DIAN"),"Apta automaticamente por pago electronico y base positiva"))))</f>
        <v/>
      </c>
    </row>
    <row r="4605">
      <c r="A4605" s="9" t="n"/>
      <c r="B4605" s="9" t="n"/>
      <c r="C4605" s="12" t="n"/>
      <c r="D4605" s="11" t="n"/>
      <c r="E4605" s="11" t="n"/>
      <c r="F4605" s="11" t="n"/>
      <c r="G4605" s="11" t="n"/>
      <c r="H4605" s="11" t="n"/>
      <c r="I4605" s="9" t="n"/>
      <c r="J4605" s="9" t="n"/>
      <c r="K4605" s="9" t="n"/>
      <c r="L4605" s="9">
        <f>IF(COUNTA($A4605:$K4605)=0,"",IF(AND(IFERROR($H4605,0)&gt;0,LEN(TRIM($K4605&amp;""))&gt;0,IFERROR(LOOKUP(2,1/((LISTS!$M$2:$M$13&lt;&gt;"")*ISNUMBER(SEARCH(LISTS!$M$2:$M$13,$I4605))),LISTS!$N$2:$N$13),"NO")="SI"),"SI","NO"))</f>
        <v/>
      </c>
      <c r="M4605" s="9">
        <f>IF(COUNTA($A4605:$K4605)=0,"",IF($K4605&lt;&gt;"",IF(COUNTIF($K$19:$K4605,$K4605)&gt;1,"SI","NO"),IF(COUNTIFS($A$19:$A4605,$A4605,$C$19:$C4605,$C4605,$J$19:$J4605,$J4605,$D$19:$D4605,$D4605)&gt;1,"SI","NO")))</f>
        <v/>
      </c>
      <c r="N4605" s="11">
        <f>IF(COUNTA($A4605:$K4605)=0,"",IF(AND($L4605="SI",$M4605="NO"),IFERROR($H4605,0),0))</f>
        <v/>
      </c>
      <c r="O4605" s="9">
        <f>IF(COUNTA($A4605:$K4605)=0,"",IF($M4605="SI","CUFE o factura duplicada dentro del reporte; no se suma dos veces",IF(IFERROR($H4605,0)&lt;=0,"DIAN reporta valor susceptible 0",IF($L4605="NO",IFERROR(LOOKUP(2,1/((LISTS!$M$2:$M$13&lt;&gt;"")*ISNUMBER(SEARCH(LISTS!$M$2:$M$13,$I4605))),LISTS!$O$2:$O$13),"Medio de pago no elegible o no identificado por DIAN"),"Apta automaticamente por pago electronico y base positiva"))))</f>
        <v/>
      </c>
    </row>
    <row r="4606">
      <c r="A4606" s="9" t="n"/>
      <c r="B4606" s="9" t="n"/>
      <c r="C4606" s="12" t="n"/>
      <c r="D4606" s="11" t="n"/>
      <c r="E4606" s="11" t="n"/>
      <c r="F4606" s="11" t="n"/>
      <c r="G4606" s="11" t="n"/>
      <c r="H4606" s="11" t="n"/>
      <c r="I4606" s="9" t="n"/>
      <c r="J4606" s="9" t="n"/>
      <c r="K4606" s="9" t="n"/>
      <c r="L4606" s="9">
        <f>IF(COUNTA($A4606:$K4606)=0,"",IF(AND(IFERROR($H4606,0)&gt;0,LEN(TRIM($K4606&amp;""))&gt;0,IFERROR(LOOKUP(2,1/((LISTS!$M$2:$M$13&lt;&gt;"")*ISNUMBER(SEARCH(LISTS!$M$2:$M$13,$I4606))),LISTS!$N$2:$N$13),"NO")="SI"),"SI","NO"))</f>
        <v/>
      </c>
      <c r="M4606" s="9">
        <f>IF(COUNTA($A4606:$K4606)=0,"",IF($K4606&lt;&gt;"",IF(COUNTIF($K$19:$K4606,$K4606)&gt;1,"SI","NO"),IF(COUNTIFS($A$19:$A4606,$A4606,$C$19:$C4606,$C4606,$J$19:$J4606,$J4606,$D$19:$D4606,$D4606)&gt;1,"SI","NO")))</f>
        <v/>
      </c>
      <c r="N4606" s="11">
        <f>IF(COUNTA($A4606:$K4606)=0,"",IF(AND($L4606="SI",$M4606="NO"),IFERROR($H4606,0),0))</f>
        <v/>
      </c>
      <c r="O4606" s="9">
        <f>IF(COUNTA($A4606:$K4606)=0,"",IF($M4606="SI","CUFE o factura duplicada dentro del reporte; no se suma dos veces",IF(IFERROR($H4606,0)&lt;=0,"DIAN reporta valor susceptible 0",IF($L4606="NO",IFERROR(LOOKUP(2,1/((LISTS!$M$2:$M$13&lt;&gt;"")*ISNUMBER(SEARCH(LISTS!$M$2:$M$13,$I4606))),LISTS!$O$2:$O$13),"Medio de pago no elegible o no identificado por DIAN"),"Apta automaticamente por pago electronico y base positiva"))))</f>
        <v/>
      </c>
    </row>
    <row r="4607">
      <c r="A4607" s="9" t="n"/>
      <c r="B4607" s="9" t="n"/>
      <c r="C4607" s="12" t="n"/>
      <c r="D4607" s="11" t="n"/>
      <c r="E4607" s="11" t="n"/>
      <c r="F4607" s="11" t="n"/>
      <c r="G4607" s="11" t="n"/>
      <c r="H4607" s="11" t="n"/>
      <c r="I4607" s="9" t="n"/>
      <c r="J4607" s="9" t="n"/>
      <c r="K4607" s="9" t="n"/>
      <c r="L4607" s="9">
        <f>IF(COUNTA($A4607:$K4607)=0,"",IF(AND(IFERROR($H4607,0)&gt;0,LEN(TRIM($K4607&amp;""))&gt;0,IFERROR(LOOKUP(2,1/((LISTS!$M$2:$M$13&lt;&gt;"")*ISNUMBER(SEARCH(LISTS!$M$2:$M$13,$I4607))),LISTS!$N$2:$N$13),"NO")="SI"),"SI","NO"))</f>
        <v/>
      </c>
      <c r="M4607" s="9">
        <f>IF(COUNTA($A4607:$K4607)=0,"",IF($K4607&lt;&gt;"",IF(COUNTIF($K$19:$K4607,$K4607)&gt;1,"SI","NO"),IF(COUNTIFS($A$19:$A4607,$A4607,$C$19:$C4607,$C4607,$J$19:$J4607,$J4607,$D$19:$D4607,$D4607)&gt;1,"SI","NO")))</f>
        <v/>
      </c>
      <c r="N4607" s="11">
        <f>IF(COUNTA($A4607:$K4607)=0,"",IF(AND($L4607="SI",$M4607="NO"),IFERROR($H4607,0),0))</f>
        <v/>
      </c>
      <c r="O4607" s="9">
        <f>IF(COUNTA($A4607:$K4607)=0,"",IF($M4607="SI","CUFE o factura duplicada dentro del reporte; no se suma dos veces",IF(IFERROR($H4607,0)&lt;=0,"DIAN reporta valor susceptible 0",IF($L4607="NO",IFERROR(LOOKUP(2,1/((LISTS!$M$2:$M$13&lt;&gt;"")*ISNUMBER(SEARCH(LISTS!$M$2:$M$13,$I4607))),LISTS!$O$2:$O$13),"Medio de pago no elegible o no identificado por DIAN"),"Apta automaticamente por pago electronico y base positiva"))))</f>
        <v/>
      </c>
    </row>
    <row r="4608">
      <c r="A4608" s="9" t="n"/>
      <c r="B4608" s="9" t="n"/>
      <c r="C4608" s="12" t="n"/>
      <c r="D4608" s="11" t="n"/>
      <c r="E4608" s="11" t="n"/>
      <c r="F4608" s="11" t="n"/>
      <c r="G4608" s="11" t="n"/>
      <c r="H4608" s="11" t="n"/>
      <c r="I4608" s="9" t="n"/>
      <c r="J4608" s="9" t="n"/>
      <c r="K4608" s="9" t="n"/>
      <c r="L4608" s="9">
        <f>IF(COUNTA($A4608:$K4608)=0,"",IF(AND(IFERROR($H4608,0)&gt;0,LEN(TRIM($K4608&amp;""))&gt;0,IFERROR(LOOKUP(2,1/((LISTS!$M$2:$M$13&lt;&gt;"")*ISNUMBER(SEARCH(LISTS!$M$2:$M$13,$I4608))),LISTS!$N$2:$N$13),"NO")="SI"),"SI","NO"))</f>
        <v/>
      </c>
      <c r="M4608" s="9">
        <f>IF(COUNTA($A4608:$K4608)=0,"",IF($K4608&lt;&gt;"",IF(COUNTIF($K$19:$K4608,$K4608)&gt;1,"SI","NO"),IF(COUNTIFS($A$19:$A4608,$A4608,$C$19:$C4608,$C4608,$J$19:$J4608,$J4608,$D$19:$D4608,$D4608)&gt;1,"SI","NO")))</f>
        <v/>
      </c>
      <c r="N4608" s="11">
        <f>IF(COUNTA($A4608:$K4608)=0,"",IF(AND($L4608="SI",$M4608="NO"),IFERROR($H4608,0),0))</f>
        <v/>
      </c>
      <c r="O4608" s="9">
        <f>IF(COUNTA($A4608:$K4608)=0,"",IF($M4608="SI","CUFE o factura duplicada dentro del reporte; no se suma dos veces",IF(IFERROR($H4608,0)&lt;=0,"DIAN reporta valor susceptible 0",IF($L4608="NO",IFERROR(LOOKUP(2,1/((LISTS!$M$2:$M$13&lt;&gt;"")*ISNUMBER(SEARCH(LISTS!$M$2:$M$13,$I4608))),LISTS!$O$2:$O$13),"Medio de pago no elegible o no identificado por DIAN"),"Apta automaticamente por pago electronico y base positiva"))))</f>
        <v/>
      </c>
    </row>
    <row r="4609">
      <c r="A4609" s="9" t="n"/>
      <c r="B4609" s="9" t="n"/>
      <c r="C4609" s="12" t="n"/>
      <c r="D4609" s="11" t="n"/>
      <c r="E4609" s="11" t="n"/>
      <c r="F4609" s="11" t="n"/>
      <c r="G4609" s="11" t="n"/>
      <c r="H4609" s="11" t="n"/>
      <c r="I4609" s="9" t="n"/>
      <c r="J4609" s="9" t="n"/>
      <c r="K4609" s="9" t="n"/>
      <c r="L4609" s="9">
        <f>IF(COUNTA($A4609:$K4609)=0,"",IF(AND(IFERROR($H4609,0)&gt;0,LEN(TRIM($K4609&amp;""))&gt;0,IFERROR(LOOKUP(2,1/((LISTS!$M$2:$M$13&lt;&gt;"")*ISNUMBER(SEARCH(LISTS!$M$2:$M$13,$I4609))),LISTS!$N$2:$N$13),"NO")="SI"),"SI","NO"))</f>
        <v/>
      </c>
      <c r="M4609" s="9">
        <f>IF(COUNTA($A4609:$K4609)=0,"",IF($K4609&lt;&gt;"",IF(COUNTIF($K$19:$K4609,$K4609)&gt;1,"SI","NO"),IF(COUNTIFS($A$19:$A4609,$A4609,$C$19:$C4609,$C4609,$J$19:$J4609,$J4609,$D$19:$D4609,$D4609)&gt;1,"SI","NO")))</f>
        <v/>
      </c>
      <c r="N4609" s="11">
        <f>IF(COUNTA($A4609:$K4609)=0,"",IF(AND($L4609="SI",$M4609="NO"),IFERROR($H4609,0),0))</f>
        <v/>
      </c>
      <c r="O4609" s="9">
        <f>IF(COUNTA($A4609:$K4609)=0,"",IF($M4609="SI","CUFE o factura duplicada dentro del reporte; no se suma dos veces",IF(IFERROR($H4609,0)&lt;=0,"DIAN reporta valor susceptible 0",IF($L4609="NO",IFERROR(LOOKUP(2,1/((LISTS!$M$2:$M$13&lt;&gt;"")*ISNUMBER(SEARCH(LISTS!$M$2:$M$13,$I4609))),LISTS!$O$2:$O$13),"Medio de pago no elegible o no identificado por DIAN"),"Apta automaticamente por pago electronico y base positiva"))))</f>
        <v/>
      </c>
    </row>
    <row r="4610">
      <c r="A4610" s="9" t="n"/>
      <c r="B4610" s="9" t="n"/>
      <c r="C4610" s="12" t="n"/>
      <c r="D4610" s="11" t="n"/>
      <c r="E4610" s="11" t="n"/>
      <c r="F4610" s="11" t="n"/>
      <c r="G4610" s="11" t="n"/>
      <c r="H4610" s="11" t="n"/>
      <c r="I4610" s="9" t="n"/>
      <c r="J4610" s="9" t="n"/>
      <c r="K4610" s="9" t="n"/>
      <c r="L4610" s="9">
        <f>IF(COUNTA($A4610:$K4610)=0,"",IF(AND(IFERROR($H4610,0)&gt;0,LEN(TRIM($K4610&amp;""))&gt;0,IFERROR(LOOKUP(2,1/((LISTS!$M$2:$M$13&lt;&gt;"")*ISNUMBER(SEARCH(LISTS!$M$2:$M$13,$I4610))),LISTS!$N$2:$N$13),"NO")="SI"),"SI","NO"))</f>
        <v/>
      </c>
      <c r="M4610" s="9">
        <f>IF(COUNTA($A4610:$K4610)=0,"",IF($K4610&lt;&gt;"",IF(COUNTIF($K$19:$K4610,$K4610)&gt;1,"SI","NO"),IF(COUNTIFS($A$19:$A4610,$A4610,$C$19:$C4610,$C4610,$J$19:$J4610,$J4610,$D$19:$D4610,$D4610)&gt;1,"SI","NO")))</f>
        <v/>
      </c>
      <c r="N4610" s="11">
        <f>IF(COUNTA($A4610:$K4610)=0,"",IF(AND($L4610="SI",$M4610="NO"),IFERROR($H4610,0),0))</f>
        <v/>
      </c>
      <c r="O4610" s="9">
        <f>IF(COUNTA($A4610:$K4610)=0,"",IF($M4610="SI","CUFE o factura duplicada dentro del reporte; no se suma dos veces",IF(IFERROR($H4610,0)&lt;=0,"DIAN reporta valor susceptible 0",IF($L4610="NO",IFERROR(LOOKUP(2,1/((LISTS!$M$2:$M$13&lt;&gt;"")*ISNUMBER(SEARCH(LISTS!$M$2:$M$13,$I4610))),LISTS!$O$2:$O$13),"Medio de pago no elegible o no identificado por DIAN"),"Apta automaticamente por pago electronico y base positiva"))))</f>
        <v/>
      </c>
    </row>
    <row r="4611">
      <c r="A4611" s="9" t="n"/>
      <c r="B4611" s="9" t="n"/>
      <c r="C4611" s="12" t="n"/>
      <c r="D4611" s="11" t="n"/>
      <c r="E4611" s="11" t="n"/>
      <c r="F4611" s="11" t="n"/>
      <c r="G4611" s="11" t="n"/>
      <c r="H4611" s="11" t="n"/>
      <c r="I4611" s="9" t="n"/>
      <c r="J4611" s="9" t="n"/>
      <c r="K4611" s="9" t="n"/>
      <c r="L4611" s="9">
        <f>IF(COUNTA($A4611:$K4611)=0,"",IF(AND(IFERROR($H4611,0)&gt;0,LEN(TRIM($K4611&amp;""))&gt;0,IFERROR(LOOKUP(2,1/((LISTS!$M$2:$M$13&lt;&gt;"")*ISNUMBER(SEARCH(LISTS!$M$2:$M$13,$I4611))),LISTS!$N$2:$N$13),"NO")="SI"),"SI","NO"))</f>
        <v/>
      </c>
      <c r="M4611" s="9">
        <f>IF(COUNTA($A4611:$K4611)=0,"",IF($K4611&lt;&gt;"",IF(COUNTIF($K$19:$K4611,$K4611)&gt;1,"SI","NO"),IF(COUNTIFS($A$19:$A4611,$A4611,$C$19:$C4611,$C4611,$J$19:$J4611,$J4611,$D$19:$D4611,$D4611)&gt;1,"SI","NO")))</f>
        <v/>
      </c>
      <c r="N4611" s="11">
        <f>IF(COUNTA($A4611:$K4611)=0,"",IF(AND($L4611="SI",$M4611="NO"),IFERROR($H4611,0),0))</f>
        <v/>
      </c>
      <c r="O4611" s="9">
        <f>IF(COUNTA($A4611:$K4611)=0,"",IF($M4611="SI","CUFE o factura duplicada dentro del reporte; no se suma dos veces",IF(IFERROR($H4611,0)&lt;=0,"DIAN reporta valor susceptible 0",IF($L4611="NO",IFERROR(LOOKUP(2,1/((LISTS!$M$2:$M$13&lt;&gt;"")*ISNUMBER(SEARCH(LISTS!$M$2:$M$13,$I4611))),LISTS!$O$2:$O$13),"Medio de pago no elegible o no identificado por DIAN"),"Apta automaticamente por pago electronico y base positiva"))))</f>
        <v/>
      </c>
    </row>
    <row r="4612">
      <c r="A4612" s="9" t="n"/>
      <c r="B4612" s="9" t="n"/>
      <c r="C4612" s="12" t="n"/>
      <c r="D4612" s="11" t="n"/>
      <c r="E4612" s="11" t="n"/>
      <c r="F4612" s="11" t="n"/>
      <c r="G4612" s="11" t="n"/>
      <c r="H4612" s="11" t="n"/>
      <c r="I4612" s="9" t="n"/>
      <c r="J4612" s="9" t="n"/>
      <c r="K4612" s="9" t="n"/>
      <c r="L4612" s="9">
        <f>IF(COUNTA($A4612:$K4612)=0,"",IF(AND(IFERROR($H4612,0)&gt;0,LEN(TRIM($K4612&amp;""))&gt;0,IFERROR(LOOKUP(2,1/((LISTS!$M$2:$M$13&lt;&gt;"")*ISNUMBER(SEARCH(LISTS!$M$2:$M$13,$I4612))),LISTS!$N$2:$N$13),"NO")="SI"),"SI","NO"))</f>
        <v/>
      </c>
      <c r="M4612" s="9">
        <f>IF(COUNTA($A4612:$K4612)=0,"",IF($K4612&lt;&gt;"",IF(COUNTIF($K$19:$K4612,$K4612)&gt;1,"SI","NO"),IF(COUNTIFS($A$19:$A4612,$A4612,$C$19:$C4612,$C4612,$J$19:$J4612,$J4612,$D$19:$D4612,$D4612)&gt;1,"SI","NO")))</f>
        <v/>
      </c>
      <c r="N4612" s="11">
        <f>IF(COUNTA($A4612:$K4612)=0,"",IF(AND($L4612="SI",$M4612="NO"),IFERROR($H4612,0),0))</f>
        <v/>
      </c>
      <c r="O4612" s="9">
        <f>IF(COUNTA($A4612:$K4612)=0,"",IF($M4612="SI","CUFE o factura duplicada dentro del reporte; no se suma dos veces",IF(IFERROR($H4612,0)&lt;=0,"DIAN reporta valor susceptible 0",IF($L4612="NO",IFERROR(LOOKUP(2,1/((LISTS!$M$2:$M$13&lt;&gt;"")*ISNUMBER(SEARCH(LISTS!$M$2:$M$13,$I4612))),LISTS!$O$2:$O$13),"Medio de pago no elegible o no identificado por DIAN"),"Apta automaticamente por pago electronico y base positiva"))))</f>
        <v/>
      </c>
    </row>
    <row r="4613">
      <c r="A4613" s="9" t="n"/>
      <c r="B4613" s="9" t="n"/>
      <c r="C4613" s="12" t="n"/>
      <c r="D4613" s="11" t="n"/>
      <c r="E4613" s="11" t="n"/>
      <c r="F4613" s="11" t="n"/>
      <c r="G4613" s="11" t="n"/>
      <c r="H4613" s="11" t="n"/>
      <c r="I4613" s="9" t="n"/>
      <c r="J4613" s="9" t="n"/>
      <c r="K4613" s="9" t="n"/>
      <c r="L4613" s="9">
        <f>IF(COUNTA($A4613:$K4613)=0,"",IF(AND(IFERROR($H4613,0)&gt;0,LEN(TRIM($K4613&amp;""))&gt;0,IFERROR(LOOKUP(2,1/((LISTS!$M$2:$M$13&lt;&gt;"")*ISNUMBER(SEARCH(LISTS!$M$2:$M$13,$I4613))),LISTS!$N$2:$N$13),"NO")="SI"),"SI","NO"))</f>
        <v/>
      </c>
      <c r="M4613" s="9">
        <f>IF(COUNTA($A4613:$K4613)=0,"",IF($K4613&lt;&gt;"",IF(COUNTIF($K$19:$K4613,$K4613)&gt;1,"SI","NO"),IF(COUNTIFS($A$19:$A4613,$A4613,$C$19:$C4613,$C4613,$J$19:$J4613,$J4613,$D$19:$D4613,$D4613)&gt;1,"SI","NO")))</f>
        <v/>
      </c>
      <c r="N4613" s="11">
        <f>IF(COUNTA($A4613:$K4613)=0,"",IF(AND($L4613="SI",$M4613="NO"),IFERROR($H4613,0),0))</f>
        <v/>
      </c>
      <c r="O4613" s="9">
        <f>IF(COUNTA($A4613:$K4613)=0,"",IF($M4613="SI","CUFE o factura duplicada dentro del reporte; no se suma dos veces",IF(IFERROR($H4613,0)&lt;=0,"DIAN reporta valor susceptible 0",IF($L4613="NO",IFERROR(LOOKUP(2,1/((LISTS!$M$2:$M$13&lt;&gt;"")*ISNUMBER(SEARCH(LISTS!$M$2:$M$13,$I4613))),LISTS!$O$2:$O$13),"Medio de pago no elegible o no identificado por DIAN"),"Apta automaticamente por pago electronico y base positiva"))))</f>
        <v/>
      </c>
    </row>
    <row r="4614">
      <c r="A4614" s="9" t="n"/>
      <c r="B4614" s="9" t="n"/>
      <c r="C4614" s="12" t="n"/>
      <c r="D4614" s="11" t="n"/>
      <c r="E4614" s="11" t="n"/>
      <c r="F4614" s="11" t="n"/>
      <c r="G4614" s="11" t="n"/>
      <c r="H4614" s="11" t="n"/>
      <c r="I4614" s="9" t="n"/>
      <c r="J4614" s="9" t="n"/>
      <c r="K4614" s="9" t="n"/>
      <c r="L4614" s="9">
        <f>IF(COUNTA($A4614:$K4614)=0,"",IF(AND(IFERROR($H4614,0)&gt;0,LEN(TRIM($K4614&amp;""))&gt;0,IFERROR(LOOKUP(2,1/((LISTS!$M$2:$M$13&lt;&gt;"")*ISNUMBER(SEARCH(LISTS!$M$2:$M$13,$I4614))),LISTS!$N$2:$N$13),"NO")="SI"),"SI","NO"))</f>
        <v/>
      </c>
      <c r="M4614" s="9">
        <f>IF(COUNTA($A4614:$K4614)=0,"",IF($K4614&lt;&gt;"",IF(COUNTIF($K$19:$K4614,$K4614)&gt;1,"SI","NO"),IF(COUNTIFS($A$19:$A4614,$A4614,$C$19:$C4614,$C4614,$J$19:$J4614,$J4614,$D$19:$D4614,$D4614)&gt;1,"SI","NO")))</f>
        <v/>
      </c>
      <c r="N4614" s="11">
        <f>IF(COUNTA($A4614:$K4614)=0,"",IF(AND($L4614="SI",$M4614="NO"),IFERROR($H4614,0),0))</f>
        <v/>
      </c>
      <c r="O4614" s="9">
        <f>IF(COUNTA($A4614:$K4614)=0,"",IF($M4614="SI","CUFE o factura duplicada dentro del reporte; no se suma dos veces",IF(IFERROR($H4614,0)&lt;=0,"DIAN reporta valor susceptible 0",IF($L4614="NO",IFERROR(LOOKUP(2,1/((LISTS!$M$2:$M$13&lt;&gt;"")*ISNUMBER(SEARCH(LISTS!$M$2:$M$13,$I4614))),LISTS!$O$2:$O$13),"Medio de pago no elegible o no identificado por DIAN"),"Apta automaticamente por pago electronico y base positiva"))))</f>
        <v/>
      </c>
    </row>
    <row r="4615">
      <c r="A4615" s="9" t="n"/>
      <c r="B4615" s="9" t="n"/>
      <c r="C4615" s="12" t="n"/>
      <c r="D4615" s="11" t="n"/>
      <c r="E4615" s="11" t="n"/>
      <c r="F4615" s="11" t="n"/>
      <c r="G4615" s="11" t="n"/>
      <c r="H4615" s="11" t="n"/>
      <c r="I4615" s="9" t="n"/>
      <c r="J4615" s="9" t="n"/>
      <c r="K4615" s="9" t="n"/>
      <c r="L4615" s="9">
        <f>IF(COUNTA($A4615:$K4615)=0,"",IF(AND(IFERROR($H4615,0)&gt;0,LEN(TRIM($K4615&amp;""))&gt;0,IFERROR(LOOKUP(2,1/((LISTS!$M$2:$M$13&lt;&gt;"")*ISNUMBER(SEARCH(LISTS!$M$2:$M$13,$I4615))),LISTS!$N$2:$N$13),"NO")="SI"),"SI","NO"))</f>
        <v/>
      </c>
      <c r="M4615" s="9">
        <f>IF(COUNTA($A4615:$K4615)=0,"",IF($K4615&lt;&gt;"",IF(COUNTIF($K$19:$K4615,$K4615)&gt;1,"SI","NO"),IF(COUNTIFS($A$19:$A4615,$A4615,$C$19:$C4615,$C4615,$J$19:$J4615,$J4615,$D$19:$D4615,$D4615)&gt;1,"SI","NO")))</f>
        <v/>
      </c>
      <c r="N4615" s="11">
        <f>IF(COUNTA($A4615:$K4615)=0,"",IF(AND($L4615="SI",$M4615="NO"),IFERROR($H4615,0),0))</f>
        <v/>
      </c>
      <c r="O4615" s="9">
        <f>IF(COUNTA($A4615:$K4615)=0,"",IF($M4615="SI","CUFE o factura duplicada dentro del reporte; no se suma dos veces",IF(IFERROR($H4615,0)&lt;=0,"DIAN reporta valor susceptible 0",IF($L4615="NO",IFERROR(LOOKUP(2,1/((LISTS!$M$2:$M$13&lt;&gt;"")*ISNUMBER(SEARCH(LISTS!$M$2:$M$13,$I4615))),LISTS!$O$2:$O$13),"Medio de pago no elegible o no identificado por DIAN"),"Apta automaticamente por pago electronico y base positiva"))))</f>
        <v/>
      </c>
    </row>
    <row r="4616">
      <c r="A4616" s="9" t="n"/>
      <c r="B4616" s="9" t="n"/>
      <c r="C4616" s="12" t="n"/>
      <c r="D4616" s="11" t="n"/>
      <c r="E4616" s="11" t="n"/>
      <c r="F4616" s="11" t="n"/>
      <c r="G4616" s="11" t="n"/>
      <c r="H4616" s="11" t="n"/>
      <c r="I4616" s="9" t="n"/>
      <c r="J4616" s="9" t="n"/>
      <c r="K4616" s="9" t="n"/>
      <c r="L4616" s="9">
        <f>IF(COUNTA($A4616:$K4616)=0,"",IF(AND(IFERROR($H4616,0)&gt;0,LEN(TRIM($K4616&amp;""))&gt;0,IFERROR(LOOKUP(2,1/((LISTS!$M$2:$M$13&lt;&gt;"")*ISNUMBER(SEARCH(LISTS!$M$2:$M$13,$I4616))),LISTS!$N$2:$N$13),"NO")="SI"),"SI","NO"))</f>
        <v/>
      </c>
      <c r="M4616" s="9">
        <f>IF(COUNTA($A4616:$K4616)=0,"",IF($K4616&lt;&gt;"",IF(COUNTIF($K$19:$K4616,$K4616)&gt;1,"SI","NO"),IF(COUNTIFS($A$19:$A4616,$A4616,$C$19:$C4616,$C4616,$J$19:$J4616,$J4616,$D$19:$D4616,$D4616)&gt;1,"SI","NO")))</f>
        <v/>
      </c>
      <c r="N4616" s="11">
        <f>IF(COUNTA($A4616:$K4616)=0,"",IF(AND($L4616="SI",$M4616="NO"),IFERROR($H4616,0),0))</f>
        <v/>
      </c>
      <c r="O4616" s="9">
        <f>IF(COUNTA($A4616:$K4616)=0,"",IF($M4616="SI","CUFE o factura duplicada dentro del reporte; no se suma dos veces",IF(IFERROR($H4616,0)&lt;=0,"DIAN reporta valor susceptible 0",IF($L4616="NO",IFERROR(LOOKUP(2,1/((LISTS!$M$2:$M$13&lt;&gt;"")*ISNUMBER(SEARCH(LISTS!$M$2:$M$13,$I4616))),LISTS!$O$2:$O$13),"Medio de pago no elegible o no identificado por DIAN"),"Apta automaticamente por pago electronico y base positiva"))))</f>
        <v/>
      </c>
    </row>
    <row r="4617">
      <c r="A4617" s="9" t="n"/>
      <c r="B4617" s="9" t="n"/>
      <c r="C4617" s="12" t="n"/>
      <c r="D4617" s="11" t="n"/>
      <c r="E4617" s="11" t="n"/>
      <c r="F4617" s="11" t="n"/>
      <c r="G4617" s="11" t="n"/>
      <c r="H4617" s="11" t="n"/>
      <c r="I4617" s="9" t="n"/>
      <c r="J4617" s="9" t="n"/>
      <c r="K4617" s="9" t="n"/>
      <c r="L4617" s="9">
        <f>IF(COUNTA($A4617:$K4617)=0,"",IF(AND(IFERROR($H4617,0)&gt;0,LEN(TRIM($K4617&amp;""))&gt;0,IFERROR(LOOKUP(2,1/((LISTS!$M$2:$M$13&lt;&gt;"")*ISNUMBER(SEARCH(LISTS!$M$2:$M$13,$I4617))),LISTS!$N$2:$N$13),"NO")="SI"),"SI","NO"))</f>
        <v/>
      </c>
      <c r="M4617" s="9">
        <f>IF(COUNTA($A4617:$K4617)=0,"",IF($K4617&lt;&gt;"",IF(COUNTIF($K$19:$K4617,$K4617)&gt;1,"SI","NO"),IF(COUNTIFS($A$19:$A4617,$A4617,$C$19:$C4617,$C4617,$J$19:$J4617,$J4617,$D$19:$D4617,$D4617)&gt;1,"SI","NO")))</f>
        <v/>
      </c>
      <c r="N4617" s="11">
        <f>IF(COUNTA($A4617:$K4617)=0,"",IF(AND($L4617="SI",$M4617="NO"),IFERROR($H4617,0),0))</f>
        <v/>
      </c>
      <c r="O4617" s="9">
        <f>IF(COUNTA($A4617:$K4617)=0,"",IF($M4617="SI","CUFE o factura duplicada dentro del reporte; no se suma dos veces",IF(IFERROR($H4617,0)&lt;=0,"DIAN reporta valor susceptible 0",IF($L4617="NO",IFERROR(LOOKUP(2,1/((LISTS!$M$2:$M$13&lt;&gt;"")*ISNUMBER(SEARCH(LISTS!$M$2:$M$13,$I4617))),LISTS!$O$2:$O$13),"Medio de pago no elegible o no identificado por DIAN"),"Apta automaticamente por pago electronico y base positiva"))))</f>
        <v/>
      </c>
    </row>
    <row r="4618">
      <c r="A4618" s="9" t="n"/>
      <c r="B4618" s="9" t="n"/>
      <c r="C4618" s="12" t="n"/>
      <c r="D4618" s="11" t="n"/>
      <c r="E4618" s="11" t="n"/>
      <c r="F4618" s="11" t="n"/>
      <c r="G4618" s="11" t="n"/>
      <c r="H4618" s="11" t="n"/>
      <c r="I4618" s="9" t="n"/>
      <c r="J4618" s="9" t="n"/>
      <c r="K4618" s="9" t="n"/>
      <c r="L4618" s="9">
        <f>IF(COUNTA($A4618:$K4618)=0,"",IF(AND(IFERROR($H4618,0)&gt;0,LEN(TRIM($K4618&amp;""))&gt;0,IFERROR(LOOKUP(2,1/((LISTS!$M$2:$M$13&lt;&gt;"")*ISNUMBER(SEARCH(LISTS!$M$2:$M$13,$I4618))),LISTS!$N$2:$N$13),"NO")="SI"),"SI","NO"))</f>
        <v/>
      </c>
      <c r="M4618" s="9">
        <f>IF(COUNTA($A4618:$K4618)=0,"",IF($K4618&lt;&gt;"",IF(COUNTIF($K$19:$K4618,$K4618)&gt;1,"SI","NO"),IF(COUNTIFS($A$19:$A4618,$A4618,$C$19:$C4618,$C4618,$J$19:$J4618,$J4618,$D$19:$D4618,$D4618)&gt;1,"SI","NO")))</f>
        <v/>
      </c>
      <c r="N4618" s="11">
        <f>IF(COUNTA($A4618:$K4618)=0,"",IF(AND($L4618="SI",$M4618="NO"),IFERROR($H4618,0),0))</f>
        <v/>
      </c>
      <c r="O4618" s="9">
        <f>IF(COUNTA($A4618:$K4618)=0,"",IF($M4618="SI","CUFE o factura duplicada dentro del reporte; no se suma dos veces",IF(IFERROR($H4618,0)&lt;=0,"DIAN reporta valor susceptible 0",IF($L4618="NO",IFERROR(LOOKUP(2,1/((LISTS!$M$2:$M$13&lt;&gt;"")*ISNUMBER(SEARCH(LISTS!$M$2:$M$13,$I4618))),LISTS!$O$2:$O$13),"Medio de pago no elegible o no identificado por DIAN"),"Apta automaticamente por pago electronico y base positiva"))))</f>
        <v/>
      </c>
    </row>
    <row r="4619">
      <c r="A4619" s="9" t="n"/>
      <c r="B4619" s="9" t="n"/>
      <c r="C4619" s="12" t="n"/>
      <c r="D4619" s="11" t="n"/>
      <c r="E4619" s="11" t="n"/>
      <c r="F4619" s="11" t="n"/>
      <c r="G4619" s="11" t="n"/>
      <c r="H4619" s="11" t="n"/>
      <c r="I4619" s="9" t="n"/>
      <c r="J4619" s="9" t="n"/>
      <c r="K4619" s="9" t="n"/>
      <c r="L4619" s="9">
        <f>IF(COUNTA($A4619:$K4619)=0,"",IF(AND(IFERROR($H4619,0)&gt;0,LEN(TRIM($K4619&amp;""))&gt;0,IFERROR(LOOKUP(2,1/((LISTS!$M$2:$M$13&lt;&gt;"")*ISNUMBER(SEARCH(LISTS!$M$2:$M$13,$I4619))),LISTS!$N$2:$N$13),"NO")="SI"),"SI","NO"))</f>
        <v/>
      </c>
      <c r="M4619" s="9">
        <f>IF(COUNTA($A4619:$K4619)=0,"",IF($K4619&lt;&gt;"",IF(COUNTIF($K$19:$K4619,$K4619)&gt;1,"SI","NO"),IF(COUNTIFS($A$19:$A4619,$A4619,$C$19:$C4619,$C4619,$J$19:$J4619,$J4619,$D$19:$D4619,$D4619)&gt;1,"SI","NO")))</f>
        <v/>
      </c>
      <c r="N4619" s="11">
        <f>IF(COUNTA($A4619:$K4619)=0,"",IF(AND($L4619="SI",$M4619="NO"),IFERROR($H4619,0),0))</f>
        <v/>
      </c>
      <c r="O4619" s="9">
        <f>IF(COUNTA($A4619:$K4619)=0,"",IF($M4619="SI","CUFE o factura duplicada dentro del reporte; no se suma dos veces",IF(IFERROR($H4619,0)&lt;=0,"DIAN reporta valor susceptible 0",IF($L4619="NO",IFERROR(LOOKUP(2,1/((LISTS!$M$2:$M$13&lt;&gt;"")*ISNUMBER(SEARCH(LISTS!$M$2:$M$13,$I4619))),LISTS!$O$2:$O$13),"Medio de pago no elegible o no identificado por DIAN"),"Apta automaticamente por pago electronico y base positiva"))))</f>
        <v/>
      </c>
    </row>
    <row r="4620">
      <c r="A4620" s="9" t="n"/>
      <c r="B4620" s="9" t="n"/>
      <c r="C4620" s="12" t="n"/>
      <c r="D4620" s="11" t="n"/>
      <c r="E4620" s="11" t="n"/>
      <c r="F4620" s="11" t="n"/>
      <c r="G4620" s="11" t="n"/>
      <c r="H4620" s="11" t="n"/>
      <c r="I4620" s="9" t="n"/>
      <c r="J4620" s="9" t="n"/>
      <c r="K4620" s="9" t="n"/>
      <c r="L4620" s="9">
        <f>IF(COUNTA($A4620:$K4620)=0,"",IF(AND(IFERROR($H4620,0)&gt;0,LEN(TRIM($K4620&amp;""))&gt;0,IFERROR(LOOKUP(2,1/((LISTS!$M$2:$M$13&lt;&gt;"")*ISNUMBER(SEARCH(LISTS!$M$2:$M$13,$I4620))),LISTS!$N$2:$N$13),"NO")="SI"),"SI","NO"))</f>
        <v/>
      </c>
      <c r="M4620" s="9">
        <f>IF(COUNTA($A4620:$K4620)=0,"",IF($K4620&lt;&gt;"",IF(COUNTIF($K$19:$K4620,$K4620)&gt;1,"SI","NO"),IF(COUNTIFS($A$19:$A4620,$A4620,$C$19:$C4620,$C4620,$J$19:$J4620,$J4620,$D$19:$D4620,$D4620)&gt;1,"SI","NO")))</f>
        <v/>
      </c>
      <c r="N4620" s="11">
        <f>IF(COUNTA($A4620:$K4620)=0,"",IF(AND($L4620="SI",$M4620="NO"),IFERROR($H4620,0),0))</f>
        <v/>
      </c>
      <c r="O4620" s="9">
        <f>IF(COUNTA($A4620:$K4620)=0,"",IF($M4620="SI","CUFE o factura duplicada dentro del reporte; no se suma dos veces",IF(IFERROR($H4620,0)&lt;=0,"DIAN reporta valor susceptible 0",IF($L4620="NO",IFERROR(LOOKUP(2,1/((LISTS!$M$2:$M$13&lt;&gt;"")*ISNUMBER(SEARCH(LISTS!$M$2:$M$13,$I4620))),LISTS!$O$2:$O$13),"Medio de pago no elegible o no identificado por DIAN"),"Apta automaticamente por pago electronico y base positiva"))))</f>
        <v/>
      </c>
    </row>
    <row r="4621">
      <c r="A4621" s="9" t="n"/>
      <c r="B4621" s="9" t="n"/>
      <c r="C4621" s="12" t="n"/>
      <c r="D4621" s="11" t="n"/>
      <c r="E4621" s="11" t="n"/>
      <c r="F4621" s="11" t="n"/>
      <c r="G4621" s="11" t="n"/>
      <c r="H4621" s="11" t="n"/>
      <c r="I4621" s="9" t="n"/>
      <c r="J4621" s="9" t="n"/>
      <c r="K4621" s="9" t="n"/>
      <c r="L4621" s="9">
        <f>IF(COUNTA($A4621:$K4621)=0,"",IF(AND(IFERROR($H4621,0)&gt;0,LEN(TRIM($K4621&amp;""))&gt;0,IFERROR(LOOKUP(2,1/((LISTS!$M$2:$M$13&lt;&gt;"")*ISNUMBER(SEARCH(LISTS!$M$2:$M$13,$I4621))),LISTS!$N$2:$N$13),"NO")="SI"),"SI","NO"))</f>
        <v/>
      </c>
      <c r="M4621" s="9">
        <f>IF(COUNTA($A4621:$K4621)=0,"",IF($K4621&lt;&gt;"",IF(COUNTIF($K$19:$K4621,$K4621)&gt;1,"SI","NO"),IF(COUNTIFS($A$19:$A4621,$A4621,$C$19:$C4621,$C4621,$J$19:$J4621,$J4621,$D$19:$D4621,$D4621)&gt;1,"SI","NO")))</f>
        <v/>
      </c>
      <c r="N4621" s="11">
        <f>IF(COUNTA($A4621:$K4621)=0,"",IF(AND($L4621="SI",$M4621="NO"),IFERROR($H4621,0),0))</f>
        <v/>
      </c>
      <c r="O4621" s="9">
        <f>IF(COUNTA($A4621:$K4621)=0,"",IF($M4621="SI","CUFE o factura duplicada dentro del reporte; no se suma dos veces",IF(IFERROR($H4621,0)&lt;=0,"DIAN reporta valor susceptible 0",IF($L4621="NO",IFERROR(LOOKUP(2,1/((LISTS!$M$2:$M$13&lt;&gt;"")*ISNUMBER(SEARCH(LISTS!$M$2:$M$13,$I4621))),LISTS!$O$2:$O$13),"Medio de pago no elegible o no identificado por DIAN"),"Apta automaticamente por pago electronico y base positiva"))))</f>
        <v/>
      </c>
    </row>
    <row r="4622">
      <c r="A4622" s="9" t="n"/>
      <c r="B4622" s="9" t="n"/>
      <c r="C4622" s="12" t="n"/>
      <c r="D4622" s="11" t="n"/>
      <c r="E4622" s="11" t="n"/>
      <c r="F4622" s="11" t="n"/>
      <c r="G4622" s="11" t="n"/>
      <c r="H4622" s="11" t="n"/>
      <c r="I4622" s="9" t="n"/>
      <c r="J4622" s="9" t="n"/>
      <c r="K4622" s="9" t="n"/>
      <c r="L4622" s="9">
        <f>IF(COUNTA($A4622:$K4622)=0,"",IF(AND(IFERROR($H4622,0)&gt;0,LEN(TRIM($K4622&amp;""))&gt;0,IFERROR(LOOKUP(2,1/((LISTS!$M$2:$M$13&lt;&gt;"")*ISNUMBER(SEARCH(LISTS!$M$2:$M$13,$I4622))),LISTS!$N$2:$N$13),"NO")="SI"),"SI","NO"))</f>
        <v/>
      </c>
      <c r="M4622" s="9">
        <f>IF(COUNTA($A4622:$K4622)=0,"",IF($K4622&lt;&gt;"",IF(COUNTIF($K$19:$K4622,$K4622)&gt;1,"SI","NO"),IF(COUNTIFS($A$19:$A4622,$A4622,$C$19:$C4622,$C4622,$J$19:$J4622,$J4622,$D$19:$D4622,$D4622)&gt;1,"SI","NO")))</f>
        <v/>
      </c>
      <c r="N4622" s="11">
        <f>IF(COUNTA($A4622:$K4622)=0,"",IF(AND($L4622="SI",$M4622="NO"),IFERROR($H4622,0),0))</f>
        <v/>
      </c>
      <c r="O4622" s="9">
        <f>IF(COUNTA($A4622:$K4622)=0,"",IF($M4622="SI","CUFE o factura duplicada dentro del reporte; no se suma dos veces",IF(IFERROR($H4622,0)&lt;=0,"DIAN reporta valor susceptible 0",IF($L4622="NO",IFERROR(LOOKUP(2,1/((LISTS!$M$2:$M$13&lt;&gt;"")*ISNUMBER(SEARCH(LISTS!$M$2:$M$13,$I4622))),LISTS!$O$2:$O$13),"Medio de pago no elegible o no identificado por DIAN"),"Apta automaticamente por pago electronico y base positiva"))))</f>
        <v/>
      </c>
    </row>
    <row r="4623">
      <c r="A4623" s="9" t="n"/>
      <c r="B4623" s="9" t="n"/>
      <c r="C4623" s="12" t="n"/>
      <c r="D4623" s="11" t="n"/>
      <c r="E4623" s="11" t="n"/>
      <c r="F4623" s="11" t="n"/>
      <c r="G4623" s="11" t="n"/>
      <c r="H4623" s="11" t="n"/>
      <c r="I4623" s="9" t="n"/>
      <c r="J4623" s="9" t="n"/>
      <c r="K4623" s="9" t="n"/>
      <c r="L4623" s="9">
        <f>IF(COUNTA($A4623:$K4623)=0,"",IF(AND(IFERROR($H4623,0)&gt;0,LEN(TRIM($K4623&amp;""))&gt;0,IFERROR(LOOKUP(2,1/((LISTS!$M$2:$M$13&lt;&gt;"")*ISNUMBER(SEARCH(LISTS!$M$2:$M$13,$I4623))),LISTS!$N$2:$N$13),"NO")="SI"),"SI","NO"))</f>
        <v/>
      </c>
      <c r="M4623" s="9">
        <f>IF(COUNTA($A4623:$K4623)=0,"",IF($K4623&lt;&gt;"",IF(COUNTIF($K$19:$K4623,$K4623)&gt;1,"SI","NO"),IF(COUNTIFS($A$19:$A4623,$A4623,$C$19:$C4623,$C4623,$J$19:$J4623,$J4623,$D$19:$D4623,$D4623)&gt;1,"SI","NO")))</f>
        <v/>
      </c>
      <c r="N4623" s="11">
        <f>IF(COUNTA($A4623:$K4623)=0,"",IF(AND($L4623="SI",$M4623="NO"),IFERROR($H4623,0),0))</f>
        <v/>
      </c>
      <c r="O4623" s="9">
        <f>IF(COUNTA($A4623:$K4623)=0,"",IF($M4623="SI","CUFE o factura duplicada dentro del reporte; no se suma dos veces",IF(IFERROR($H4623,0)&lt;=0,"DIAN reporta valor susceptible 0",IF($L4623="NO",IFERROR(LOOKUP(2,1/((LISTS!$M$2:$M$13&lt;&gt;"")*ISNUMBER(SEARCH(LISTS!$M$2:$M$13,$I4623))),LISTS!$O$2:$O$13),"Medio de pago no elegible o no identificado por DIAN"),"Apta automaticamente por pago electronico y base positiva"))))</f>
        <v/>
      </c>
    </row>
    <row r="4624">
      <c r="A4624" s="9" t="n"/>
      <c r="B4624" s="9" t="n"/>
      <c r="C4624" s="12" t="n"/>
      <c r="D4624" s="11" t="n"/>
      <c r="E4624" s="11" t="n"/>
      <c r="F4624" s="11" t="n"/>
      <c r="G4624" s="11" t="n"/>
      <c r="H4624" s="11" t="n"/>
      <c r="I4624" s="9" t="n"/>
      <c r="J4624" s="9" t="n"/>
      <c r="K4624" s="9" t="n"/>
      <c r="L4624" s="9">
        <f>IF(COUNTA($A4624:$K4624)=0,"",IF(AND(IFERROR($H4624,0)&gt;0,LEN(TRIM($K4624&amp;""))&gt;0,IFERROR(LOOKUP(2,1/((LISTS!$M$2:$M$13&lt;&gt;"")*ISNUMBER(SEARCH(LISTS!$M$2:$M$13,$I4624))),LISTS!$N$2:$N$13),"NO")="SI"),"SI","NO"))</f>
        <v/>
      </c>
      <c r="M4624" s="9">
        <f>IF(COUNTA($A4624:$K4624)=0,"",IF($K4624&lt;&gt;"",IF(COUNTIF($K$19:$K4624,$K4624)&gt;1,"SI","NO"),IF(COUNTIFS($A$19:$A4624,$A4624,$C$19:$C4624,$C4624,$J$19:$J4624,$J4624,$D$19:$D4624,$D4624)&gt;1,"SI","NO")))</f>
        <v/>
      </c>
      <c r="N4624" s="11">
        <f>IF(COUNTA($A4624:$K4624)=0,"",IF(AND($L4624="SI",$M4624="NO"),IFERROR($H4624,0),0))</f>
        <v/>
      </c>
      <c r="O4624" s="9">
        <f>IF(COUNTA($A4624:$K4624)=0,"",IF($M4624="SI","CUFE o factura duplicada dentro del reporte; no se suma dos veces",IF(IFERROR($H4624,0)&lt;=0,"DIAN reporta valor susceptible 0",IF($L4624="NO",IFERROR(LOOKUP(2,1/((LISTS!$M$2:$M$13&lt;&gt;"")*ISNUMBER(SEARCH(LISTS!$M$2:$M$13,$I4624))),LISTS!$O$2:$O$13),"Medio de pago no elegible o no identificado por DIAN"),"Apta automaticamente por pago electronico y base positiva"))))</f>
        <v/>
      </c>
    </row>
    <row r="4625">
      <c r="A4625" s="9" t="n"/>
      <c r="B4625" s="9" t="n"/>
      <c r="C4625" s="12" t="n"/>
      <c r="D4625" s="11" t="n"/>
      <c r="E4625" s="11" t="n"/>
      <c r="F4625" s="11" t="n"/>
      <c r="G4625" s="11" t="n"/>
      <c r="H4625" s="11" t="n"/>
      <c r="I4625" s="9" t="n"/>
      <c r="J4625" s="9" t="n"/>
      <c r="K4625" s="9" t="n"/>
      <c r="L4625" s="9">
        <f>IF(COUNTA($A4625:$K4625)=0,"",IF(AND(IFERROR($H4625,0)&gt;0,LEN(TRIM($K4625&amp;""))&gt;0,IFERROR(LOOKUP(2,1/((LISTS!$M$2:$M$13&lt;&gt;"")*ISNUMBER(SEARCH(LISTS!$M$2:$M$13,$I4625))),LISTS!$N$2:$N$13),"NO")="SI"),"SI","NO"))</f>
        <v/>
      </c>
      <c r="M4625" s="9">
        <f>IF(COUNTA($A4625:$K4625)=0,"",IF($K4625&lt;&gt;"",IF(COUNTIF($K$19:$K4625,$K4625)&gt;1,"SI","NO"),IF(COUNTIFS($A$19:$A4625,$A4625,$C$19:$C4625,$C4625,$J$19:$J4625,$J4625,$D$19:$D4625,$D4625)&gt;1,"SI","NO")))</f>
        <v/>
      </c>
      <c r="N4625" s="11">
        <f>IF(COUNTA($A4625:$K4625)=0,"",IF(AND($L4625="SI",$M4625="NO"),IFERROR($H4625,0),0))</f>
        <v/>
      </c>
      <c r="O4625" s="9">
        <f>IF(COUNTA($A4625:$K4625)=0,"",IF($M4625="SI","CUFE o factura duplicada dentro del reporte; no se suma dos veces",IF(IFERROR($H4625,0)&lt;=0,"DIAN reporta valor susceptible 0",IF($L4625="NO",IFERROR(LOOKUP(2,1/((LISTS!$M$2:$M$13&lt;&gt;"")*ISNUMBER(SEARCH(LISTS!$M$2:$M$13,$I4625))),LISTS!$O$2:$O$13),"Medio de pago no elegible o no identificado por DIAN"),"Apta automaticamente por pago electronico y base positiva"))))</f>
        <v/>
      </c>
    </row>
    <row r="4626">
      <c r="A4626" s="9" t="n"/>
      <c r="B4626" s="9" t="n"/>
      <c r="C4626" s="12" t="n"/>
      <c r="D4626" s="11" t="n"/>
      <c r="E4626" s="11" t="n"/>
      <c r="F4626" s="11" t="n"/>
      <c r="G4626" s="11" t="n"/>
      <c r="H4626" s="11" t="n"/>
      <c r="I4626" s="9" t="n"/>
      <c r="J4626" s="9" t="n"/>
      <c r="K4626" s="9" t="n"/>
      <c r="L4626" s="9">
        <f>IF(COUNTA($A4626:$K4626)=0,"",IF(AND(IFERROR($H4626,0)&gt;0,LEN(TRIM($K4626&amp;""))&gt;0,IFERROR(LOOKUP(2,1/((LISTS!$M$2:$M$13&lt;&gt;"")*ISNUMBER(SEARCH(LISTS!$M$2:$M$13,$I4626))),LISTS!$N$2:$N$13),"NO")="SI"),"SI","NO"))</f>
        <v/>
      </c>
      <c r="M4626" s="9">
        <f>IF(COUNTA($A4626:$K4626)=0,"",IF($K4626&lt;&gt;"",IF(COUNTIF($K$19:$K4626,$K4626)&gt;1,"SI","NO"),IF(COUNTIFS($A$19:$A4626,$A4626,$C$19:$C4626,$C4626,$J$19:$J4626,$J4626,$D$19:$D4626,$D4626)&gt;1,"SI","NO")))</f>
        <v/>
      </c>
      <c r="N4626" s="11">
        <f>IF(COUNTA($A4626:$K4626)=0,"",IF(AND($L4626="SI",$M4626="NO"),IFERROR($H4626,0),0))</f>
        <v/>
      </c>
      <c r="O4626" s="9">
        <f>IF(COUNTA($A4626:$K4626)=0,"",IF($M4626="SI","CUFE o factura duplicada dentro del reporte; no se suma dos veces",IF(IFERROR($H4626,0)&lt;=0,"DIAN reporta valor susceptible 0",IF($L4626="NO",IFERROR(LOOKUP(2,1/((LISTS!$M$2:$M$13&lt;&gt;"")*ISNUMBER(SEARCH(LISTS!$M$2:$M$13,$I4626))),LISTS!$O$2:$O$13),"Medio de pago no elegible o no identificado por DIAN"),"Apta automaticamente por pago electronico y base positiva"))))</f>
        <v/>
      </c>
    </row>
    <row r="4627">
      <c r="A4627" s="9" t="n"/>
      <c r="B4627" s="9" t="n"/>
      <c r="C4627" s="12" t="n"/>
      <c r="D4627" s="11" t="n"/>
      <c r="E4627" s="11" t="n"/>
      <c r="F4627" s="11" t="n"/>
      <c r="G4627" s="11" t="n"/>
      <c r="H4627" s="11" t="n"/>
      <c r="I4627" s="9" t="n"/>
      <c r="J4627" s="9" t="n"/>
      <c r="K4627" s="9" t="n"/>
      <c r="L4627" s="9">
        <f>IF(COUNTA($A4627:$K4627)=0,"",IF(AND(IFERROR($H4627,0)&gt;0,LEN(TRIM($K4627&amp;""))&gt;0,IFERROR(LOOKUP(2,1/((LISTS!$M$2:$M$13&lt;&gt;"")*ISNUMBER(SEARCH(LISTS!$M$2:$M$13,$I4627))),LISTS!$N$2:$N$13),"NO")="SI"),"SI","NO"))</f>
        <v/>
      </c>
      <c r="M4627" s="9">
        <f>IF(COUNTA($A4627:$K4627)=0,"",IF($K4627&lt;&gt;"",IF(COUNTIF($K$19:$K4627,$K4627)&gt;1,"SI","NO"),IF(COUNTIFS($A$19:$A4627,$A4627,$C$19:$C4627,$C4627,$J$19:$J4627,$J4627,$D$19:$D4627,$D4627)&gt;1,"SI","NO")))</f>
        <v/>
      </c>
      <c r="N4627" s="11">
        <f>IF(COUNTA($A4627:$K4627)=0,"",IF(AND($L4627="SI",$M4627="NO"),IFERROR($H4627,0),0))</f>
        <v/>
      </c>
      <c r="O4627" s="9">
        <f>IF(COUNTA($A4627:$K4627)=0,"",IF($M4627="SI","CUFE o factura duplicada dentro del reporte; no se suma dos veces",IF(IFERROR($H4627,0)&lt;=0,"DIAN reporta valor susceptible 0",IF($L4627="NO",IFERROR(LOOKUP(2,1/((LISTS!$M$2:$M$13&lt;&gt;"")*ISNUMBER(SEARCH(LISTS!$M$2:$M$13,$I4627))),LISTS!$O$2:$O$13),"Medio de pago no elegible o no identificado por DIAN"),"Apta automaticamente por pago electronico y base positiva"))))</f>
        <v/>
      </c>
    </row>
    <row r="4628">
      <c r="A4628" s="9" t="n"/>
      <c r="B4628" s="9" t="n"/>
      <c r="C4628" s="12" t="n"/>
      <c r="D4628" s="11" t="n"/>
      <c r="E4628" s="11" t="n"/>
      <c r="F4628" s="11" t="n"/>
      <c r="G4628" s="11" t="n"/>
      <c r="H4628" s="11" t="n"/>
      <c r="I4628" s="9" t="n"/>
      <c r="J4628" s="9" t="n"/>
      <c r="K4628" s="9" t="n"/>
      <c r="L4628" s="9">
        <f>IF(COUNTA($A4628:$K4628)=0,"",IF(AND(IFERROR($H4628,0)&gt;0,LEN(TRIM($K4628&amp;""))&gt;0,IFERROR(LOOKUP(2,1/((LISTS!$M$2:$M$13&lt;&gt;"")*ISNUMBER(SEARCH(LISTS!$M$2:$M$13,$I4628))),LISTS!$N$2:$N$13),"NO")="SI"),"SI","NO"))</f>
        <v/>
      </c>
      <c r="M4628" s="9">
        <f>IF(COUNTA($A4628:$K4628)=0,"",IF($K4628&lt;&gt;"",IF(COUNTIF($K$19:$K4628,$K4628)&gt;1,"SI","NO"),IF(COUNTIFS($A$19:$A4628,$A4628,$C$19:$C4628,$C4628,$J$19:$J4628,$J4628,$D$19:$D4628,$D4628)&gt;1,"SI","NO")))</f>
        <v/>
      </c>
      <c r="N4628" s="11">
        <f>IF(COUNTA($A4628:$K4628)=0,"",IF(AND($L4628="SI",$M4628="NO"),IFERROR($H4628,0),0))</f>
        <v/>
      </c>
      <c r="O4628" s="9">
        <f>IF(COUNTA($A4628:$K4628)=0,"",IF($M4628="SI","CUFE o factura duplicada dentro del reporte; no se suma dos veces",IF(IFERROR($H4628,0)&lt;=0,"DIAN reporta valor susceptible 0",IF($L4628="NO",IFERROR(LOOKUP(2,1/((LISTS!$M$2:$M$13&lt;&gt;"")*ISNUMBER(SEARCH(LISTS!$M$2:$M$13,$I4628))),LISTS!$O$2:$O$13),"Medio de pago no elegible o no identificado por DIAN"),"Apta automaticamente por pago electronico y base positiva"))))</f>
        <v/>
      </c>
    </row>
    <row r="4629">
      <c r="A4629" s="9" t="n"/>
      <c r="B4629" s="9" t="n"/>
      <c r="C4629" s="12" t="n"/>
      <c r="D4629" s="11" t="n"/>
      <c r="E4629" s="11" t="n"/>
      <c r="F4629" s="11" t="n"/>
      <c r="G4629" s="11" t="n"/>
      <c r="H4629" s="11" t="n"/>
      <c r="I4629" s="9" t="n"/>
      <c r="J4629" s="9" t="n"/>
      <c r="K4629" s="9" t="n"/>
      <c r="L4629" s="9">
        <f>IF(COUNTA($A4629:$K4629)=0,"",IF(AND(IFERROR($H4629,0)&gt;0,LEN(TRIM($K4629&amp;""))&gt;0,IFERROR(LOOKUP(2,1/((LISTS!$M$2:$M$13&lt;&gt;"")*ISNUMBER(SEARCH(LISTS!$M$2:$M$13,$I4629))),LISTS!$N$2:$N$13),"NO")="SI"),"SI","NO"))</f>
        <v/>
      </c>
      <c r="M4629" s="9">
        <f>IF(COUNTA($A4629:$K4629)=0,"",IF($K4629&lt;&gt;"",IF(COUNTIF($K$19:$K4629,$K4629)&gt;1,"SI","NO"),IF(COUNTIFS($A$19:$A4629,$A4629,$C$19:$C4629,$C4629,$J$19:$J4629,$J4629,$D$19:$D4629,$D4629)&gt;1,"SI","NO")))</f>
        <v/>
      </c>
      <c r="N4629" s="11">
        <f>IF(COUNTA($A4629:$K4629)=0,"",IF(AND($L4629="SI",$M4629="NO"),IFERROR($H4629,0),0))</f>
        <v/>
      </c>
      <c r="O4629" s="9">
        <f>IF(COUNTA($A4629:$K4629)=0,"",IF($M4629="SI","CUFE o factura duplicada dentro del reporte; no se suma dos veces",IF(IFERROR($H4629,0)&lt;=0,"DIAN reporta valor susceptible 0",IF($L4629="NO",IFERROR(LOOKUP(2,1/((LISTS!$M$2:$M$13&lt;&gt;"")*ISNUMBER(SEARCH(LISTS!$M$2:$M$13,$I4629))),LISTS!$O$2:$O$13),"Medio de pago no elegible o no identificado por DIAN"),"Apta automaticamente por pago electronico y base positiva"))))</f>
        <v/>
      </c>
    </row>
    <row r="4630">
      <c r="A4630" s="9" t="n"/>
      <c r="B4630" s="9" t="n"/>
      <c r="C4630" s="12" t="n"/>
      <c r="D4630" s="11" t="n"/>
      <c r="E4630" s="11" t="n"/>
      <c r="F4630" s="11" t="n"/>
      <c r="G4630" s="11" t="n"/>
      <c r="H4630" s="11" t="n"/>
      <c r="I4630" s="9" t="n"/>
      <c r="J4630" s="9" t="n"/>
      <c r="K4630" s="9" t="n"/>
      <c r="L4630" s="9">
        <f>IF(COUNTA($A4630:$K4630)=0,"",IF(AND(IFERROR($H4630,0)&gt;0,LEN(TRIM($K4630&amp;""))&gt;0,IFERROR(LOOKUP(2,1/((LISTS!$M$2:$M$13&lt;&gt;"")*ISNUMBER(SEARCH(LISTS!$M$2:$M$13,$I4630))),LISTS!$N$2:$N$13),"NO")="SI"),"SI","NO"))</f>
        <v/>
      </c>
      <c r="M4630" s="9">
        <f>IF(COUNTA($A4630:$K4630)=0,"",IF($K4630&lt;&gt;"",IF(COUNTIF($K$19:$K4630,$K4630)&gt;1,"SI","NO"),IF(COUNTIFS($A$19:$A4630,$A4630,$C$19:$C4630,$C4630,$J$19:$J4630,$J4630,$D$19:$D4630,$D4630)&gt;1,"SI","NO")))</f>
        <v/>
      </c>
      <c r="N4630" s="11">
        <f>IF(COUNTA($A4630:$K4630)=0,"",IF(AND($L4630="SI",$M4630="NO"),IFERROR($H4630,0),0))</f>
        <v/>
      </c>
      <c r="O4630" s="9">
        <f>IF(COUNTA($A4630:$K4630)=0,"",IF($M4630="SI","CUFE o factura duplicada dentro del reporte; no se suma dos veces",IF(IFERROR($H4630,0)&lt;=0,"DIAN reporta valor susceptible 0",IF($L4630="NO",IFERROR(LOOKUP(2,1/((LISTS!$M$2:$M$13&lt;&gt;"")*ISNUMBER(SEARCH(LISTS!$M$2:$M$13,$I4630))),LISTS!$O$2:$O$13),"Medio de pago no elegible o no identificado por DIAN"),"Apta automaticamente por pago electronico y base positiva"))))</f>
        <v/>
      </c>
    </row>
    <row r="4631">
      <c r="A4631" s="9" t="n"/>
      <c r="B4631" s="9" t="n"/>
      <c r="C4631" s="12" t="n"/>
      <c r="D4631" s="11" t="n"/>
      <c r="E4631" s="11" t="n"/>
      <c r="F4631" s="11" t="n"/>
      <c r="G4631" s="11" t="n"/>
      <c r="H4631" s="11" t="n"/>
      <c r="I4631" s="9" t="n"/>
      <c r="J4631" s="9" t="n"/>
      <c r="K4631" s="9" t="n"/>
      <c r="L4631" s="9">
        <f>IF(COUNTA($A4631:$K4631)=0,"",IF(AND(IFERROR($H4631,0)&gt;0,LEN(TRIM($K4631&amp;""))&gt;0,IFERROR(LOOKUP(2,1/((LISTS!$M$2:$M$13&lt;&gt;"")*ISNUMBER(SEARCH(LISTS!$M$2:$M$13,$I4631))),LISTS!$N$2:$N$13),"NO")="SI"),"SI","NO"))</f>
        <v/>
      </c>
      <c r="M4631" s="9">
        <f>IF(COUNTA($A4631:$K4631)=0,"",IF($K4631&lt;&gt;"",IF(COUNTIF($K$19:$K4631,$K4631)&gt;1,"SI","NO"),IF(COUNTIFS($A$19:$A4631,$A4631,$C$19:$C4631,$C4631,$J$19:$J4631,$J4631,$D$19:$D4631,$D4631)&gt;1,"SI","NO")))</f>
        <v/>
      </c>
      <c r="N4631" s="11">
        <f>IF(COUNTA($A4631:$K4631)=0,"",IF(AND($L4631="SI",$M4631="NO"),IFERROR($H4631,0),0))</f>
        <v/>
      </c>
      <c r="O4631" s="9">
        <f>IF(COUNTA($A4631:$K4631)=0,"",IF($M4631="SI","CUFE o factura duplicada dentro del reporte; no se suma dos veces",IF(IFERROR($H4631,0)&lt;=0,"DIAN reporta valor susceptible 0",IF($L4631="NO",IFERROR(LOOKUP(2,1/((LISTS!$M$2:$M$13&lt;&gt;"")*ISNUMBER(SEARCH(LISTS!$M$2:$M$13,$I4631))),LISTS!$O$2:$O$13),"Medio de pago no elegible o no identificado por DIAN"),"Apta automaticamente por pago electronico y base positiva"))))</f>
        <v/>
      </c>
    </row>
    <row r="4632">
      <c r="A4632" s="9" t="n"/>
      <c r="B4632" s="9" t="n"/>
      <c r="C4632" s="12" t="n"/>
      <c r="D4632" s="11" t="n"/>
      <c r="E4632" s="11" t="n"/>
      <c r="F4632" s="11" t="n"/>
      <c r="G4632" s="11" t="n"/>
      <c r="H4632" s="11" t="n"/>
      <c r="I4632" s="9" t="n"/>
      <c r="J4632" s="9" t="n"/>
      <c r="K4632" s="9" t="n"/>
      <c r="L4632" s="9">
        <f>IF(COUNTA($A4632:$K4632)=0,"",IF(AND(IFERROR($H4632,0)&gt;0,LEN(TRIM($K4632&amp;""))&gt;0,IFERROR(LOOKUP(2,1/((LISTS!$M$2:$M$13&lt;&gt;"")*ISNUMBER(SEARCH(LISTS!$M$2:$M$13,$I4632))),LISTS!$N$2:$N$13),"NO")="SI"),"SI","NO"))</f>
        <v/>
      </c>
      <c r="M4632" s="9">
        <f>IF(COUNTA($A4632:$K4632)=0,"",IF($K4632&lt;&gt;"",IF(COUNTIF($K$19:$K4632,$K4632)&gt;1,"SI","NO"),IF(COUNTIFS($A$19:$A4632,$A4632,$C$19:$C4632,$C4632,$J$19:$J4632,$J4632,$D$19:$D4632,$D4632)&gt;1,"SI","NO")))</f>
        <v/>
      </c>
      <c r="N4632" s="11">
        <f>IF(COUNTA($A4632:$K4632)=0,"",IF(AND($L4632="SI",$M4632="NO"),IFERROR($H4632,0),0))</f>
        <v/>
      </c>
      <c r="O4632" s="9">
        <f>IF(COUNTA($A4632:$K4632)=0,"",IF($M4632="SI","CUFE o factura duplicada dentro del reporte; no se suma dos veces",IF(IFERROR($H4632,0)&lt;=0,"DIAN reporta valor susceptible 0",IF($L4632="NO",IFERROR(LOOKUP(2,1/((LISTS!$M$2:$M$13&lt;&gt;"")*ISNUMBER(SEARCH(LISTS!$M$2:$M$13,$I4632))),LISTS!$O$2:$O$13),"Medio de pago no elegible o no identificado por DIAN"),"Apta automaticamente por pago electronico y base positiva"))))</f>
        <v/>
      </c>
    </row>
    <row r="4633">
      <c r="A4633" s="9" t="n"/>
      <c r="B4633" s="9" t="n"/>
      <c r="C4633" s="12" t="n"/>
      <c r="D4633" s="11" t="n"/>
      <c r="E4633" s="11" t="n"/>
      <c r="F4633" s="11" t="n"/>
      <c r="G4633" s="11" t="n"/>
      <c r="H4633" s="11" t="n"/>
      <c r="I4633" s="9" t="n"/>
      <c r="J4633" s="9" t="n"/>
      <c r="K4633" s="9" t="n"/>
      <c r="L4633" s="9">
        <f>IF(COUNTA($A4633:$K4633)=0,"",IF(AND(IFERROR($H4633,0)&gt;0,LEN(TRIM($K4633&amp;""))&gt;0,IFERROR(LOOKUP(2,1/((LISTS!$M$2:$M$13&lt;&gt;"")*ISNUMBER(SEARCH(LISTS!$M$2:$M$13,$I4633))),LISTS!$N$2:$N$13),"NO")="SI"),"SI","NO"))</f>
        <v/>
      </c>
      <c r="M4633" s="9">
        <f>IF(COUNTA($A4633:$K4633)=0,"",IF($K4633&lt;&gt;"",IF(COUNTIF($K$19:$K4633,$K4633)&gt;1,"SI","NO"),IF(COUNTIFS($A$19:$A4633,$A4633,$C$19:$C4633,$C4633,$J$19:$J4633,$J4633,$D$19:$D4633,$D4633)&gt;1,"SI","NO")))</f>
        <v/>
      </c>
      <c r="N4633" s="11">
        <f>IF(COUNTA($A4633:$K4633)=0,"",IF(AND($L4633="SI",$M4633="NO"),IFERROR($H4633,0),0))</f>
        <v/>
      </c>
      <c r="O4633" s="9">
        <f>IF(COUNTA($A4633:$K4633)=0,"",IF($M4633="SI","CUFE o factura duplicada dentro del reporte; no se suma dos veces",IF(IFERROR($H4633,0)&lt;=0,"DIAN reporta valor susceptible 0",IF($L4633="NO",IFERROR(LOOKUP(2,1/((LISTS!$M$2:$M$13&lt;&gt;"")*ISNUMBER(SEARCH(LISTS!$M$2:$M$13,$I4633))),LISTS!$O$2:$O$13),"Medio de pago no elegible o no identificado por DIAN"),"Apta automaticamente por pago electronico y base positiva"))))</f>
        <v/>
      </c>
    </row>
    <row r="4634">
      <c r="A4634" s="9" t="n"/>
      <c r="B4634" s="9" t="n"/>
      <c r="C4634" s="12" t="n"/>
      <c r="D4634" s="11" t="n"/>
      <c r="E4634" s="11" t="n"/>
      <c r="F4634" s="11" t="n"/>
      <c r="G4634" s="11" t="n"/>
      <c r="H4634" s="11" t="n"/>
      <c r="I4634" s="9" t="n"/>
      <c r="J4634" s="9" t="n"/>
      <c r="K4634" s="9" t="n"/>
      <c r="L4634" s="9">
        <f>IF(COUNTA($A4634:$K4634)=0,"",IF(AND(IFERROR($H4634,0)&gt;0,LEN(TRIM($K4634&amp;""))&gt;0,IFERROR(LOOKUP(2,1/((LISTS!$M$2:$M$13&lt;&gt;"")*ISNUMBER(SEARCH(LISTS!$M$2:$M$13,$I4634))),LISTS!$N$2:$N$13),"NO")="SI"),"SI","NO"))</f>
        <v/>
      </c>
      <c r="M4634" s="9">
        <f>IF(COUNTA($A4634:$K4634)=0,"",IF($K4634&lt;&gt;"",IF(COUNTIF($K$19:$K4634,$K4634)&gt;1,"SI","NO"),IF(COUNTIFS($A$19:$A4634,$A4634,$C$19:$C4634,$C4634,$J$19:$J4634,$J4634,$D$19:$D4634,$D4634)&gt;1,"SI","NO")))</f>
        <v/>
      </c>
      <c r="N4634" s="11">
        <f>IF(COUNTA($A4634:$K4634)=0,"",IF(AND($L4634="SI",$M4634="NO"),IFERROR($H4634,0),0))</f>
        <v/>
      </c>
      <c r="O4634" s="9">
        <f>IF(COUNTA($A4634:$K4634)=0,"",IF($M4634="SI","CUFE o factura duplicada dentro del reporte; no se suma dos veces",IF(IFERROR($H4634,0)&lt;=0,"DIAN reporta valor susceptible 0",IF($L4634="NO",IFERROR(LOOKUP(2,1/((LISTS!$M$2:$M$13&lt;&gt;"")*ISNUMBER(SEARCH(LISTS!$M$2:$M$13,$I4634))),LISTS!$O$2:$O$13),"Medio de pago no elegible o no identificado por DIAN"),"Apta automaticamente por pago electronico y base positiva"))))</f>
        <v/>
      </c>
    </row>
    <row r="4635">
      <c r="A4635" s="9" t="n"/>
      <c r="B4635" s="9" t="n"/>
      <c r="C4635" s="12" t="n"/>
      <c r="D4635" s="11" t="n"/>
      <c r="E4635" s="11" t="n"/>
      <c r="F4635" s="11" t="n"/>
      <c r="G4635" s="11" t="n"/>
      <c r="H4635" s="11" t="n"/>
      <c r="I4635" s="9" t="n"/>
      <c r="J4635" s="9" t="n"/>
      <c r="K4635" s="9" t="n"/>
      <c r="L4635" s="9">
        <f>IF(COUNTA($A4635:$K4635)=0,"",IF(AND(IFERROR($H4635,0)&gt;0,LEN(TRIM($K4635&amp;""))&gt;0,IFERROR(LOOKUP(2,1/((LISTS!$M$2:$M$13&lt;&gt;"")*ISNUMBER(SEARCH(LISTS!$M$2:$M$13,$I4635))),LISTS!$N$2:$N$13),"NO")="SI"),"SI","NO"))</f>
        <v/>
      </c>
      <c r="M4635" s="9">
        <f>IF(COUNTA($A4635:$K4635)=0,"",IF($K4635&lt;&gt;"",IF(COUNTIF($K$19:$K4635,$K4635)&gt;1,"SI","NO"),IF(COUNTIFS($A$19:$A4635,$A4635,$C$19:$C4635,$C4635,$J$19:$J4635,$J4635,$D$19:$D4635,$D4635)&gt;1,"SI","NO")))</f>
        <v/>
      </c>
      <c r="N4635" s="11">
        <f>IF(COUNTA($A4635:$K4635)=0,"",IF(AND($L4635="SI",$M4635="NO"),IFERROR($H4635,0),0))</f>
        <v/>
      </c>
      <c r="O4635" s="9">
        <f>IF(COUNTA($A4635:$K4635)=0,"",IF($M4635="SI","CUFE o factura duplicada dentro del reporte; no se suma dos veces",IF(IFERROR($H4635,0)&lt;=0,"DIAN reporta valor susceptible 0",IF($L4635="NO",IFERROR(LOOKUP(2,1/((LISTS!$M$2:$M$13&lt;&gt;"")*ISNUMBER(SEARCH(LISTS!$M$2:$M$13,$I4635))),LISTS!$O$2:$O$13),"Medio de pago no elegible o no identificado por DIAN"),"Apta automaticamente por pago electronico y base positiva"))))</f>
        <v/>
      </c>
    </row>
    <row r="4636">
      <c r="A4636" s="9" t="n"/>
      <c r="B4636" s="9" t="n"/>
      <c r="C4636" s="12" t="n"/>
      <c r="D4636" s="11" t="n"/>
      <c r="E4636" s="11" t="n"/>
      <c r="F4636" s="11" t="n"/>
      <c r="G4636" s="11" t="n"/>
      <c r="H4636" s="11" t="n"/>
      <c r="I4636" s="9" t="n"/>
      <c r="J4636" s="9" t="n"/>
      <c r="K4636" s="9" t="n"/>
      <c r="L4636" s="9">
        <f>IF(COUNTA($A4636:$K4636)=0,"",IF(AND(IFERROR($H4636,0)&gt;0,LEN(TRIM($K4636&amp;""))&gt;0,IFERROR(LOOKUP(2,1/((LISTS!$M$2:$M$13&lt;&gt;"")*ISNUMBER(SEARCH(LISTS!$M$2:$M$13,$I4636))),LISTS!$N$2:$N$13),"NO")="SI"),"SI","NO"))</f>
        <v/>
      </c>
      <c r="M4636" s="9">
        <f>IF(COUNTA($A4636:$K4636)=0,"",IF($K4636&lt;&gt;"",IF(COUNTIF($K$19:$K4636,$K4636)&gt;1,"SI","NO"),IF(COUNTIFS($A$19:$A4636,$A4636,$C$19:$C4636,$C4636,$J$19:$J4636,$J4636,$D$19:$D4636,$D4636)&gt;1,"SI","NO")))</f>
        <v/>
      </c>
      <c r="N4636" s="11">
        <f>IF(COUNTA($A4636:$K4636)=0,"",IF(AND($L4636="SI",$M4636="NO"),IFERROR($H4636,0),0))</f>
        <v/>
      </c>
      <c r="O4636" s="9">
        <f>IF(COUNTA($A4636:$K4636)=0,"",IF($M4636="SI","CUFE o factura duplicada dentro del reporte; no se suma dos veces",IF(IFERROR($H4636,0)&lt;=0,"DIAN reporta valor susceptible 0",IF($L4636="NO",IFERROR(LOOKUP(2,1/((LISTS!$M$2:$M$13&lt;&gt;"")*ISNUMBER(SEARCH(LISTS!$M$2:$M$13,$I4636))),LISTS!$O$2:$O$13),"Medio de pago no elegible o no identificado por DIAN"),"Apta automaticamente por pago electronico y base positiva"))))</f>
        <v/>
      </c>
    </row>
    <row r="4637">
      <c r="A4637" s="9" t="n"/>
      <c r="B4637" s="9" t="n"/>
      <c r="C4637" s="12" t="n"/>
      <c r="D4637" s="11" t="n"/>
      <c r="E4637" s="11" t="n"/>
      <c r="F4637" s="11" t="n"/>
      <c r="G4637" s="11" t="n"/>
      <c r="H4637" s="11" t="n"/>
      <c r="I4637" s="9" t="n"/>
      <c r="J4637" s="9" t="n"/>
      <c r="K4637" s="9" t="n"/>
      <c r="L4637" s="9">
        <f>IF(COUNTA($A4637:$K4637)=0,"",IF(AND(IFERROR($H4637,0)&gt;0,LEN(TRIM($K4637&amp;""))&gt;0,IFERROR(LOOKUP(2,1/((LISTS!$M$2:$M$13&lt;&gt;"")*ISNUMBER(SEARCH(LISTS!$M$2:$M$13,$I4637))),LISTS!$N$2:$N$13),"NO")="SI"),"SI","NO"))</f>
        <v/>
      </c>
      <c r="M4637" s="9">
        <f>IF(COUNTA($A4637:$K4637)=0,"",IF($K4637&lt;&gt;"",IF(COUNTIF($K$19:$K4637,$K4637)&gt;1,"SI","NO"),IF(COUNTIFS($A$19:$A4637,$A4637,$C$19:$C4637,$C4637,$J$19:$J4637,$J4637,$D$19:$D4637,$D4637)&gt;1,"SI","NO")))</f>
        <v/>
      </c>
      <c r="N4637" s="11">
        <f>IF(COUNTA($A4637:$K4637)=0,"",IF(AND($L4637="SI",$M4637="NO"),IFERROR($H4637,0),0))</f>
        <v/>
      </c>
      <c r="O4637" s="9">
        <f>IF(COUNTA($A4637:$K4637)=0,"",IF($M4637="SI","CUFE o factura duplicada dentro del reporte; no se suma dos veces",IF(IFERROR($H4637,0)&lt;=0,"DIAN reporta valor susceptible 0",IF($L4637="NO",IFERROR(LOOKUP(2,1/((LISTS!$M$2:$M$13&lt;&gt;"")*ISNUMBER(SEARCH(LISTS!$M$2:$M$13,$I4637))),LISTS!$O$2:$O$13),"Medio de pago no elegible o no identificado por DIAN"),"Apta automaticamente por pago electronico y base positiva"))))</f>
        <v/>
      </c>
    </row>
    <row r="4638">
      <c r="A4638" s="9" t="n"/>
      <c r="B4638" s="9" t="n"/>
      <c r="C4638" s="12" t="n"/>
      <c r="D4638" s="11" t="n"/>
      <c r="E4638" s="11" t="n"/>
      <c r="F4638" s="11" t="n"/>
      <c r="G4638" s="11" t="n"/>
      <c r="H4638" s="11" t="n"/>
      <c r="I4638" s="9" t="n"/>
      <c r="J4638" s="9" t="n"/>
      <c r="K4638" s="9" t="n"/>
      <c r="L4638" s="9">
        <f>IF(COUNTA($A4638:$K4638)=0,"",IF(AND(IFERROR($H4638,0)&gt;0,LEN(TRIM($K4638&amp;""))&gt;0,IFERROR(LOOKUP(2,1/((LISTS!$M$2:$M$13&lt;&gt;"")*ISNUMBER(SEARCH(LISTS!$M$2:$M$13,$I4638))),LISTS!$N$2:$N$13),"NO")="SI"),"SI","NO"))</f>
        <v/>
      </c>
      <c r="M4638" s="9">
        <f>IF(COUNTA($A4638:$K4638)=0,"",IF($K4638&lt;&gt;"",IF(COUNTIF($K$19:$K4638,$K4638)&gt;1,"SI","NO"),IF(COUNTIFS($A$19:$A4638,$A4638,$C$19:$C4638,$C4638,$J$19:$J4638,$J4638,$D$19:$D4638,$D4638)&gt;1,"SI","NO")))</f>
        <v/>
      </c>
      <c r="N4638" s="11">
        <f>IF(COUNTA($A4638:$K4638)=0,"",IF(AND($L4638="SI",$M4638="NO"),IFERROR($H4638,0),0))</f>
        <v/>
      </c>
      <c r="O4638" s="9">
        <f>IF(COUNTA($A4638:$K4638)=0,"",IF($M4638="SI","CUFE o factura duplicada dentro del reporte; no se suma dos veces",IF(IFERROR($H4638,0)&lt;=0,"DIAN reporta valor susceptible 0",IF($L4638="NO",IFERROR(LOOKUP(2,1/((LISTS!$M$2:$M$13&lt;&gt;"")*ISNUMBER(SEARCH(LISTS!$M$2:$M$13,$I4638))),LISTS!$O$2:$O$13),"Medio de pago no elegible o no identificado por DIAN"),"Apta automaticamente por pago electronico y base positiva"))))</f>
        <v/>
      </c>
    </row>
    <row r="4639">
      <c r="A4639" s="9" t="n"/>
      <c r="B4639" s="9" t="n"/>
      <c r="C4639" s="12" t="n"/>
      <c r="D4639" s="11" t="n"/>
      <c r="E4639" s="11" t="n"/>
      <c r="F4639" s="11" t="n"/>
      <c r="G4639" s="11" t="n"/>
      <c r="H4639" s="11" t="n"/>
      <c r="I4639" s="9" t="n"/>
      <c r="J4639" s="9" t="n"/>
      <c r="K4639" s="9" t="n"/>
      <c r="L4639" s="9">
        <f>IF(COUNTA($A4639:$K4639)=0,"",IF(AND(IFERROR($H4639,0)&gt;0,LEN(TRIM($K4639&amp;""))&gt;0,IFERROR(LOOKUP(2,1/((LISTS!$M$2:$M$13&lt;&gt;"")*ISNUMBER(SEARCH(LISTS!$M$2:$M$13,$I4639))),LISTS!$N$2:$N$13),"NO")="SI"),"SI","NO"))</f>
        <v/>
      </c>
      <c r="M4639" s="9">
        <f>IF(COUNTA($A4639:$K4639)=0,"",IF($K4639&lt;&gt;"",IF(COUNTIF($K$19:$K4639,$K4639)&gt;1,"SI","NO"),IF(COUNTIFS($A$19:$A4639,$A4639,$C$19:$C4639,$C4639,$J$19:$J4639,$J4639,$D$19:$D4639,$D4639)&gt;1,"SI","NO")))</f>
        <v/>
      </c>
      <c r="N4639" s="11">
        <f>IF(COUNTA($A4639:$K4639)=0,"",IF(AND($L4639="SI",$M4639="NO"),IFERROR($H4639,0),0))</f>
        <v/>
      </c>
      <c r="O4639" s="9">
        <f>IF(COUNTA($A4639:$K4639)=0,"",IF($M4639="SI","CUFE o factura duplicada dentro del reporte; no se suma dos veces",IF(IFERROR($H4639,0)&lt;=0,"DIAN reporta valor susceptible 0",IF($L4639="NO",IFERROR(LOOKUP(2,1/((LISTS!$M$2:$M$13&lt;&gt;"")*ISNUMBER(SEARCH(LISTS!$M$2:$M$13,$I4639))),LISTS!$O$2:$O$13),"Medio de pago no elegible o no identificado por DIAN"),"Apta automaticamente por pago electronico y base positiva"))))</f>
        <v/>
      </c>
    </row>
    <row r="4640">
      <c r="A4640" s="9" t="n"/>
      <c r="B4640" s="9" t="n"/>
      <c r="C4640" s="12" t="n"/>
      <c r="D4640" s="11" t="n"/>
      <c r="E4640" s="11" t="n"/>
      <c r="F4640" s="11" t="n"/>
      <c r="G4640" s="11" t="n"/>
      <c r="H4640" s="11" t="n"/>
      <c r="I4640" s="9" t="n"/>
      <c r="J4640" s="9" t="n"/>
      <c r="K4640" s="9" t="n"/>
      <c r="L4640" s="9">
        <f>IF(COUNTA($A4640:$K4640)=0,"",IF(AND(IFERROR($H4640,0)&gt;0,LEN(TRIM($K4640&amp;""))&gt;0,IFERROR(LOOKUP(2,1/((LISTS!$M$2:$M$13&lt;&gt;"")*ISNUMBER(SEARCH(LISTS!$M$2:$M$13,$I4640))),LISTS!$N$2:$N$13),"NO")="SI"),"SI","NO"))</f>
        <v/>
      </c>
      <c r="M4640" s="9">
        <f>IF(COUNTA($A4640:$K4640)=0,"",IF($K4640&lt;&gt;"",IF(COUNTIF($K$19:$K4640,$K4640)&gt;1,"SI","NO"),IF(COUNTIFS($A$19:$A4640,$A4640,$C$19:$C4640,$C4640,$J$19:$J4640,$J4640,$D$19:$D4640,$D4640)&gt;1,"SI","NO")))</f>
        <v/>
      </c>
      <c r="N4640" s="11">
        <f>IF(COUNTA($A4640:$K4640)=0,"",IF(AND($L4640="SI",$M4640="NO"),IFERROR($H4640,0),0))</f>
        <v/>
      </c>
      <c r="O4640" s="9">
        <f>IF(COUNTA($A4640:$K4640)=0,"",IF($M4640="SI","CUFE o factura duplicada dentro del reporte; no se suma dos veces",IF(IFERROR($H4640,0)&lt;=0,"DIAN reporta valor susceptible 0",IF($L4640="NO",IFERROR(LOOKUP(2,1/((LISTS!$M$2:$M$13&lt;&gt;"")*ISNUMBER(SEARCH(LISTS!$M$2:$M$13,$I4640))),LISTS!$O$2:$O$13),"Medio de pago no elegible o no identificado por DIAN"),"Apta automaticamente por pago electronico y base positiva"))))</f>
        <v/>
      </c>
    </row>
    <row r="4641">
      <c r="A4641" s="9" t="n"/>
      <c r="B4641" s="9" t="n"/>
      <c r="C4641" s="12" t="n"/>
      <c r="D4641" s="11" t="n"/>
      <c r="E4641" s="11" t="n"/>
      <c r="F4641" s="11" t="n"/>
      <c r="G4641" s="11" t="n"/>
      <c r="H4641" s="11" t="n"/>
      <c r="I4641" s="9" t="n"/>
      <c r="J4641" s="9" t="n"/>
      <c r="K4641" s="9" t="n"/>
      <c r="L4641" s="9">
        <f>IF(COUNTA($A4641:$K4641)=0,"",IF(AND(IFERROR($H4641,0)&gt;0,LEN(TRIM($K4641&amp;""))&gt;0,IFERROR(LOOKUP(2,1/((LISTS!$M$2:$M$13&lt;&gt;"")*ISNUMBER(SEARCH(LISTS!$M$2:$M$13,$I4641))),LISTS!$N$2:$N$13),"NO")="SI"),"SI","NO"))</f>
        <v/>
      </c>
      <c r="M4641" s="9">
        <f>IF(COUNTA($A4641:$K4641)=0,"",IF($K4641&lt;&gt;"",IF(COUNTIF($K$19:$K4641,$K4641)&gt;1,"SI","NO"),IF(COUNTIFS($A$19:$A4641,$A4641,$C$19:$C4641,$C4641,$J$19:$J4641,$J4641,$D$19:$D4641,$D4641)&gt;1,"SI","NO")))</f>
        <v/>
      </c>
      <c r="N4641" s="11">
        <f>IF(COUNTA($A4641:$K4641)=0,"",IF(AND($L4641="SI",$M4641="NO"),IFERROR($H4641,0),0))</f>
        <v/>
      </c>
      <c r="O4641" s="9">
        <f>IF(COUNTA($A4641:$K4641)=0,"",IF($M4641="SI","CUFE o factura duplicada dentro del reporte; no se suma dos veces",IF(IFERROR($H4641,0)&lt;=0,"DIAN reporta valor susceptible 0",IF($L4641="NO",IFERROR(LOOKUP(2,1/((LISTS!$M$2:$M$13&lt;&gt;"")*ISNUMBER(SEARCH(LISTS!$M$2:$M$13,$I4641))),LISTS!$O$2:$O$13),"Medio de pago no elegible o no identificado por DIAN"),"Apta automaticamente por pago electronico y base positiva"))))</f>
        <v/>
      </c>
    </row>
    <row r="4642">
      <c r="A4642" s="9" t="n"/>
      <c r="B4642" s="9" t="n"/>
      <c r="C4642" s="12" t="n"/>
      <c r="D4642" s="11" t="n"/>
      <c r="E4642" s="11" t="n"/>
      <c r="F4642" s="11" t="n"/>
      <c r="G4642" s="11" t="n"/>
      <c r="H4642" s="11" t="n"/>
      <c r="I4642" s="9" t="n"/>
      <c r="J4642" s="9" t="n"/>
      <c r="K4642" s="9" t="n"/>
      <c r="L4642" s="9">
        <f>IF(COUNTA($A4642:$K4642)=0,"",IF(AND(IFERROR($H4642,0)&gt;0,LEN(TRIM($K4642&amp;""))&gt;0,IFERROR(LOOKUP(2,1/((LISTS!$M$2:$M$13&lt;&gt;"")*ISNUMBER(SEARCH(LISTS!$M$2:$M$13,$I4642))),LISTS!$N$2:$N$13),"NO")="SI"),"SI","NO"))</f>
        <v/>
      </c>
      <c r="M4642" s="9">
        <f>IF(COUNTA($A4642:$K4642)=0,"",IF($K4642&lt;&gt;"",IF(COUNTIF($K$19:$K4642,$K4642)&gt;1,"SI","NO"),IF(COUNTIFS($A$19:$A4642,$A4642,$C$19:$C4642,$C4642,$J$19:$J4642,$J4642,$D$19:$D4642,$D4642)&gt;1,"SI","NO")))</f>
        <v/>
      </c>
      <c r="N4642" s="11">
        <f>IF(COUNTA($A4642:$K4642)=0,"",IF(AND($L4642="SI",$M4642="NO"),IFERROR($H4642,0),0))</f>
        <v/>
      </c>
      <c r="O4642" s="9">
        <f>IF(COUNTA($A4642:$K4642)=0,"",IF($M4642="SI","CUFE o factura duplicada dentro del reporte; no se suma dos veces",IF(IFERROR($H4642,0)&lt;=0,"DIAN reporta valor susceptible 0",IF($L4642="NO",IFERROR(LOOKUP(2,1/((LISTS!$M$2:$M$13&lt;&gt;"")*ISNUMBER(SEARCH(LISTS!$M$2:$M$13,$I4642))),LISTS!$O$2:$O$13),"Medio de pago no elegible o no identificado por DIAN"),"Apta automaticamente por pago electronico y base positiva"))))</f>
        <v/>
      </c>
    </row>
    <row r="4643">
      <c r="A4643" s="9" t="n"/>
      <c r="B4643" s="9" t="n"/>
      <c r="C4643" s="12" t="n"/>
      <c r="D4643" s="11" t="n"/>
      <c r="E4643" s="11" t="n"/>
      <c r="F4643" s="11" t="n"/>
      <c r="G4643" s="11" t="n"/>
      <c r="H4643" s="11" t="n"/>
      <c r="I4643" s="9" t="n"/>
      <c r="J4643" s="9" t="n"/>
      <c r="K4643" s="9" t="n"/>
      <c r="L4643" s="9">
        <f>IF(COUNTA($A4643:$K4643)=0,"",IF(AND(IFERROR($H4643,0)&gt;0,LEN(TRIM($K4643&amp;""))&gt;0,IFERROR(LOOKUP(2,1/((LISTS!$M$2:$M$13&lt;&gt;"")*ISNUMBER(SEARCH(LISTS!$M$2:$M$13,$I4643))),LISTS!$N$2:$N$13),"NO")="SI"),"SI","NO"))</f>
        <v/>
      </c>
      <c r="M4643" s="9">
        <f>IF(COUNTA($A4643:$K4643)=0,"",IF($K4643&lt;&gt;"",IF(COUNTIF($K$19:$K4643,$K4643)&gt;1,"SI","NO"),IF(COUNTIFS($A$19:$A4643,$A4643,$C$19:$C4643,$C4643,$J$19:$J4643,$J4643,$D$19:$D4643,$D4643)&gt;1,"SI","NO")))</f>
        <v/>
      </c>
      <c r="N4643" s="11">
        <f>IF(COUNTA($A4643:$K4643)=0,"",IF(AND($L4643="SI",$M4643="NO"),IFERROR($H4643,0),0))</f>
        <v/>
      </c>
      <c r="O4643" s="9">
        <f>IF(COUNTA($A4643:$K4643)=0,"",IF($M4643="SI","CUFE o factura duplicada dentro del reporte; no se suma dos veces",IF(IFERROR($H4643,0)&lt;=0,"DIAN reporta valor susceptible 0",IF($L4643="NO",IFERROR(LOOKUP(2,1/((LISTS!$M$2:$M$13&lt;&gt;"")*ISNUMBER(SEARCH(LISTS!$M$2:$M$13,$I4643))),LISTS!$O$2:$O$13),"Medio de pago no elegible o no identificado por DIAN"),"Apta automaticamente por pago electronico y base positiva"))))</f>
        <v/>
      </c>
    </row>
    <row r="4644">
      <c r="A4644" s="9" t="n"/>
      <c r="B4644" s="9" t="n"/>
      <c r="C4644" s="12" t="n"/>
      <c r="D4644" s="11" t="n"/>
      <c r="E4644" s="11" t="n"/>
      <c r="F4644" s="11" t="n"/>
      <c r="G4644" s="11" t="n"/>
      <c r="H4644" s="11" t="n"/>
      <c r="I4644" s="9" t="n"/>
      <c r="J4644" s="9" t="n"/>
      <c r="K4644" s="9" t="n"/>
      <c r="L4644" s="9">
        <f>IF(COUNTA($A4644:$K4644)=0,"",IF(AND(IFERROR($H4644,0)&gt;0,LEN(TRIM($K4644&amp;""))&gt;0,IFERROR(LOOKUP(2,1/((LISTS!$M$2:$M$13&lt;&gt;"")*ISNUMBER(SEARCH(LISTS!$M$2:$M$13,$I4644))),LISTS!$N$2:$N$13),"NO")="SI"),"SI","NO"))</f>
        <v/>
      </c>
      <c r="M4644" s="9">
        <f>IF(COUNTA($A4644:$K4644)=0,"",IF($K4644&lt;&gt;"",IF(COUNTIF($K$19:$K4644,$K4644)&gt;1,"SI","NO"),IF(COUNTIFS($A$19:$A4644,$A4644,$C$19:$C4644,$C4644,$J$19:$J4644,$J4644,$D$19:$D4644,$D4644)&gt;1,"SI","NO")))</f>
        <v/>
      </c>
      <c r="N4644" s="11">
        <f>IF(COUNTA($A4644:$K4644)=0,"",IF(AND($L4644="SI",$M4644="NO"),IFERROR($H4644,0),0))</f>
        <v/>
      </c>
      <c r="O4644" s="9">
        <f>IF(COUNTA($A4644:$K4644)=0,"",IF($M4644="SI","CUFE o factura duplicada dentro del reporte; no se suma dos veces",IF(IFERROR($H4644,0)&lt;=0,"DIAN reporta valor susceptible 0",IF($L4644="NO",IFERROR(LOOKUP(2,1/((LISTS!$M$2:$M$13&lt;&gt;"")*ISNUMBER(SEARCH(LISTS!$M$2:$M$13,$I4644))),LISTS!$O$2:$O$13),"Medio de pago no elegible o no identificado por DIAN"),"Apta automaticamente por pago electronico y base positiva"))))</f>
        <v/>
      </c>
    </row>
    <row r="4645">
      <c r="A4645" s="9" t="n"/>
      <c r="B4645" s="9" t="n"/>
      <c r="C4645" s="12" t="n"/>
      <c r="D4645" s="11" t="n"/>
      <c r="E4645" s="11" t="n"/>
      <c r="F4645" s="11" t="n"/>
      <c r="G4645" s="11" t="n"/>
      <c r="H4645" s="11" t="n"/>
      <c r="I4645" s="9" t="n"/>
      <c r="J4645" s="9" t="n"/>
      <c r="K4645" s="9" t="n"/>
      <c r="L4645" s="9">
        <f>IF(COUNTA($A4645:$K4645)=0,"",IF(AND(IFERROR($H4645,0)&gt;0,LEN(TRIM($K4645&amp;""))&gt;0,IFERROR(LOOKUP(2,1/((LISTS!$M$2:$M$13&lt;&gt;"")*ISNUMBER(SEARCH(LISTS!$M$2:$M$13,$I4645))),LISTS!$N$2:$N$13),"NO")="SI"),"SI","NO"))</f>
        <v/>
      </c>
      <c r="M4645" s="9">
        <f>IF(COUNTA($A4645:$K4645)=0,"",IF($K4645&lt;&gt;"",IF(COUNTIF($K$19:$K4645,$K4645)&gt;1,"SI","NO"),IF(COUNTIFS($A$19:$A4645,$A4645,$C$19:$C4645,$C4645,$J$19:$J4645,$J4645,$D$19:$D4645,$D4645)&gt;1,"SI","NO")))</f>
        <v/>
      </c>
      <c r="N4645" s="11">
        <f>IF(COUNTA($A4645:$K4645)=0,"",IF(AND($L4645="SI",$M4645="NO"),IFERROR($H4645,0),0))</f>
        <v/>
      </c>
      <c r="O4645" s="9">
        <f>IF(COUNTA($A4645:$K4645)=0,"",IF($M4645="SI","CUFE o factura duplicada dentro del reporte; no se suma dos veces",IF(IFERROR($H4645,0)&lt;=0,"DIAN reporta valor susceptible 0",IF($L4645="NO",IFERROR(LOOKUP(2,1/((LISTS!$M$2:$M$13&lt;&gt;"")*ISNUMBER(SEARCH(LISTS!$M$2:$M$13,$I4645))),LISTS!$O$2:$O$13),"Medio de pago no elegible o no identificado por DIAN"),"Apta automaticamente por pago electronico y base positiva"))))</f>
        <v/>
      </c>
    </row>
    <row r="4646">
      <c r="A4646" s="9" t="n"/>
      <c r="B4646" s="9" t="n"/>
      <c r="C4646" s="12" t="n"/>
      <c r="D4646" s="11" t="n"/>
      <c r="E4646" s="11" t="n"/>
      <c r="F4646" s="11" t="n"/>
      <c r="G4646" s="11" t="n"/>
      <c r="H4646" s="11" t="n"/>
      <c r="I4646" s="9" t="n"/>
      <c r="J4646" s="9" t="n"/>
      <c r="K4646" s="9" t="n"/>
      <c r="L4646" s="9">
        <f>IF(COUNTA($A4646:$K4646)=0,"",IF(AND(IFERROR($H4646,0)&gt;0,LEN(TRIM($K4646&amp;""))&gt;0,IFERROR(LOOKUP(2,1/((LISTS!$M$2:$M$13&lt;&gt;"")*ISNUMBER(SEARCH(LISTS!$M$2:$M$13,$I4646))),LISTS!$N$2:$N$13),"NO")="SI"),"SI","NO"))</f>
        <v/>
      </c>
      <c r="M4646" s="9">
        <f>IF(COUNTA($A4646:$K4646)=0,"",IF($K4646&lt;&gt;"",IF(COUNTIF($K$19:$K4646,$K4646)&gt;1,"SI","NO"),IF(COUNTIFS($A$19:$A4646,$A4646,$C$19:$C4646,$C4646,$J$19:$J4646,$J4646,$D$19:$D4646,$D4646)&gt;1,"SI","NO")))</f>
        <v/>
      </c>
      <c r="N4646" s="11">
        <f>IF(COUNTA($A4646:$K4646)=0,"",IF(AND($L4646="SI",$M4646="NO"),IFERROR($H4646,0),0))</f>
        <v/>
      </c>
      <c r="O4646" s="9">
        <f>IF(COUNTA($A4646:$K4646)=0,"",IF($M4646="SI","CUFE o factura duplicada dentro del reporte; no se suma dos veces",IF(IFERROR($H4646,0)&lt;=0,"DIAN reporta valor susceptible 0",IF($L4646="NO",IFERROR(LOOKUP(2,1/((LISTS!$M$2:$M$13&lt;&gt;"")*ISNUMBER(SEARCH(LISTS!$M$2:$M$13,$I4646))),LISTS!$O$2:$O$13),"Medio de pago no elegible o no identificado por DIAN"),"Apta automaticamente por pago electronico y base positiva"))))</f>
        <v/>
      </c>
    </row>
    <row r="4647">
      <c r="A4647" s="9" t="n"/>
      <c r="B4647" s="9" t="n"/>
      <c r="C4647" s="12" t="n"/>
      <c r="D4647" s="11" t="n"/>
      <c r="E4647" s="11" t="n"/>
      <c r="F4647" s="11" t="n"/>
      <c r="G4647" s="11" t="n"/>
      <c r="H4647" s="11" t="n"/>
      <c r="I4647" s="9" t="n"/>
      <c r="J4647" s="9" t="n"/>
      <c r="K4647" s="9" t="n"/>
      <c r="L4647" s="9">
        <f>IF(COUNTA($A4647:$K4647)=0,"",IF(AND(IFERROR($H4647,0)&gt;0,LEN(TRIM($K4647&amp;""))&gt;0,IFERROR(LOOKUP(2,1/((LISTS!$M$2:$M$13&lt;&gt;"")*ISNUMBER(SEARCH(LISTS!$M$2:$M$13,$I4647))),LISTS!$N$2:$N$13),"NO")="SI"),"SI","NO"))</f>
        <v/>
      </c>
      <c r="M4647" s="9">
        <f>IF(COUNTA($A4647:$K4647)=0,"",IF($K4647&lt;&gt;"",IF(COUNTIF($K$19:$K4647,$K4647)&gt;1,"SI","NO"),IF(COUNTIFS($A$19:$A4647,$A4647,$C$19:$C4647,$C4647,$J$19:$J4647,$J4647,$D$19:$D4647,$D4647)&gt;1,"SI","NO")))</f>
        <v/>
      </c>
      <c r="N4647" s="11">
        <f>IF(COUNTA($A4647:$K4647)=0,"",IF(AND($L4647="SI",$M4647="NO"),IFERROR($H4647,0),0))</f>
        <v/>
      </c>
      <c r="O4647" s="9">
        <f>IF(COUNTA($A4647:$K4647)=0,"",IF($M4647="SI","CUFE o factura duplicada dentro del reporte; no se suma dos veces",IF(IFERROR($H4647,0)&lt;=0,"DIAN reporta valor susceptible 0",IF($L4647="NO",IFERROR(LOOKUP(2,1/((LISTS!$M$2:$M$13&lt;&gt;"")*ISNUMBER(SEARCH(LISTS!$M$2:$M$13,$I4647))),LISTS!$O$2:$O$13),"Medio de pago no elegible o no identificado por DIAN"),"Apta automaticamente por pago electronico y base positiva"))))</f>
        <v/>
      </c>
    </row>
    <row r="4648">
      <c r="A4648" s="9" t="n"/>
      <c r="B4648" s="9" t="n"/>
      <c r="C4648" s="12" t="n"/>
      <c r="D4648" s="11" t="n"/>
      <c r="E4648" s="11" t="n"/>
      <c r="F4648" s="11" t="n"/>
      <c r="G4648" s="11" t="n"/>
      <c r="H4648" s="11" t="n"/>
      <c r="I4648" s="9" t="n"/>
      <c r="J4648" s="9" t="n"/>
      <c r="K4648" s="9" t="n"/>
      <c r="L4648" s="9">
        <f>IF(COUNTA($A4648:$K4648)=0,"",IF(AND(IFERROR($H4648,0)&gt;0,LEN(TRIM($K4648&amp;""))&gt;0,IFERROR(LOOKUP(2,1/((LISTS!$M$2:$M$13&lt;&gt;"")*ISNUMBER(SEARCH(LISTS!$M$2:$M$13,$I4648))),LISTS!$N$2:$N$13),"NO")="SI"),"SI","NO"))</f>
        <v/>
      </c>
      <c r="M4648" s="9">
        <f>IF(COUNTA($A4648:$K4648)=0,"",IF($K4648&lt;&gt;"",IF(COUNTIF($K$19:$K4648,$K4648)&gt;1,"SI","NO"),IF(COUNTIFS($A$19:$A4648,$A4648,$C$19:$C4648,$C4648,$J$19:$J4648,$J4648,$D$19:$D4648,$D4648)&gt;1,"SI","NO")))</f>
        <v/>
      </c>
      <c r="N4648" s="11">
        <f>IF(COUNTA($A4648:$K4648)=0,"",IF(AND($L4648="SI",$M4648="NO"),IFERROR($H4648,0),0))</f>
        <v/>
      </c>
      <c r="O4648" s="9">
        <f>IF(COUNTA($A4648:$K4648)=0,"",IF($M4648="SI","CUFE o factura duplicada dentro del reporte; no se suma dos veces",IF(IFERROR($H4648,0)&lt;=0,"DIAN reporta valor susceptible 0",IF($L4648="NO",IFERROR(LOOKUP(2,1/((LISTS!$M$2:$M$13&lt;&gt;"")*ISNUMBER(SEARCH(LISTS!$M$2:$M$13,$I4648))),LISTS!$O$2:$O$13),"Medio de pago no elegible o no identificado por DIAN"),"Apta automaticamente por pago electronico y base positiva"))))</f>
        <v/>
      </c>
    </row>
    <row r="4649">
      <c r="A4649" s="9" t="n"/>
      <c r="B4649" s="9" t="n"/>
      <c r="C4649" s="12" t="n"/>
      <c r="D4649" s="11" t="n"/>
      <c r="E4649" s="11" t="n"/>
      <c r="F4649" s="11" t="n"/>
      <c r="G4649" s="11" t="n"/>
      <c r="H4649" s="11" t="n"/>
      <c r="I4649" s="9" t="n"/>
      <c r="J4649" s="9" t="n"/>
      <c r="K4649" s="9" t="n"/>
      <c r="L4649" s="9">
        <f>IF(COUNTA($A4649:$K4649)=0,"",IF(AND(IFERROR($H4649,0)&gt;0,LEN(TRIM($K4649&amp;""))&gt;0,IFERROR(LOOKUP(2,1/((LISTS!$M$2:$M$13&lt;&gt;"")*ISNUMBER(SEARCH(LISTS!$M$2:$M$13,$I4649))),LISTS!$N$2:$N$13),"NO")="SI"),"SI","NO"))</f>
        <v/>
      </c>
      <c r="M4649" s="9">
        <f>IF(COUNTA($A4649:$K4649)=0,"",IF($K4649&lt;&gt;"",IF(COUNTIF($K$19:$K4649,$K4649)&gt;1,"SI","NO"),IF(COUNTIFS($A$19:$A4649,$A4649,$C$19:$C4649,$C4649,$J$19:$J4649,$J4649,$D$19:$D4649,$D4649)&gt;1,"SI","NO")))</f>
        <v/>
      </c>
      <c r="N4649" s="11">
        <f>IF(COUNTA($A4649:$K4649)=0,"",IF(AND($L4649="SI",$M4649="NO"),IFERROR($H4649,0),0))</f>
        <v/>
      </c>
      <c r="O4649" s="9">
        <f>IF(COUNTA($A4649:$K4649)=0,"",IF($M4649="SI","CUFE o factura duplicada dentro del reporte; no se suma dos veces",IF(IFERROR($H4649,0)&lt;=0,"DIAN reporta valor susceptible 0",IF($L4649="NO",IFERROR(LOOKUP(2,1/((LISTS!$M$2:$M$13&lt;&gt;"")*ISNUMBER(SEARCH(LISTS!$M$2:$M$13,$I4649))),LISTS!$O$2:$O$13),"Medio de pago no elegible o no identificado por DIAN"),"Apta automaticamente por pago electronico y base positiva"))))</f>
        <v/>
      </c>
    </row>
    <row r="4650">
      <c r="A4650" s="9" t="n"/>
      <c r="B4650" s="9" t="n"/>
      <c r="C4650" s="12" t="n"/>
      <c r="D4650" s="11" t="n"/>
      <c r="E4650" s="11" t="n"/>
      <c r="F4650" s="11" t="n"/>
      <c r="G4650" s="11" t="n"/>
      <c r="H4650" s="11" t="n"/>
      <c r="I4650" s="9" t="n"/>
      <c r="J4650" s="9" t="n"/>
      <c r="K4650" s="9" t="n"/>
      <c r="L4650" s="9">
        <f>IF(COUNTA($A4650:$K4650)=0,"",IF(AND(IFERROR($H4650,0)&gt;0,LEN(TRIM($K4650&amp;""))&gt;0,IFERROR(LOOKUP(2,1/((LISTS!$M$2:$M$13&lt;&gt;"")*ISNUMBER(SEARCH(LISTS!$M$2:$M$13,$I4650))),LISTS!$N$2:$N$13),"NO")="SI"),"SI","NO"))</f>
        <v/>
      </c>
      <c r="M4650" s="9">
        <f>IF(COUNTA($A4650:$K4650)=0,"",IF($K4650&lt;&gt;"",IF(COUNTIF($K$19:$K4650,$K4650)&gt;1,"SI","NO"),IF(COUNTIFS($A$19:$A4650,$A4650,$C$19:$C4650,$C4650,$J$19:$J4650,$J4650,$D$19:$D4650,$D4650)&gt;1,"SI","NO")))</f>
        <v/>
      </c>
      <c r="N4650" s="11">
        <f>IF(COUNTA($A4650:$K4650)=0,"",IF(AND($L4650="SI",$M4650="NO"),IFERROR($H4650,0),0))</f>
        <v/>
      </c>
      <c r="O4650" s="9">
        <f>IF(COUNTA($A4650:$K4650)=0,"",IF($M4650="SI","CUFE o factura duplicada dentro del reporte; no se suma dos veces",IF(IFERROR($H4650,0)&lt;=0,"DIAN reporta valor susceptible 0",IF($L4650="NO",IFERROR(LOOKUP(2,1/((LISTS!$M$2:$M$13&lt;&gt;"")*ISNUMBER(SEARCH(LISTS!$M$2:$M$13,$I4650))),LISTS!$O$2:$O$13),"Medio de pago no elegible o no identificado por DIAN"),"Apta automaticamente por pago electronico y base positiva"))))</f>
        <v/>
      </c>
    </row>
    <row r="4651">
      <c r="A4651" s="9" t="n"/>
      <c r="B4651" s="9" t="n"/>
      <c r="C4651" s="12" t="n"/>
      <c r="D4651" s="11" t="n"/>
      <c r="E4651" s="11" t="n"/>
      <c r="F4651" s="11" t="n"/>
      <c r="G4651" s="11" t="n"/>
      <c r="H4651" s="11" t="n"/>
      <c r="I4651" s="9" t="n"/>
      <c r="J4651" s="9" t="n"/>
      <c r="K4651" s="9" t="n"/>
      <c r="L4651" s="9">
        <f>IF(COUNTA($A4651:$K4651)=0,"",IF(AND(IFERROR($H4651,0)&gt;0,LEN(TRIM($K4651&amp;""))&gt;0,IFERROR(LOOKUP(2,1/((LISTS!$M$2:$M$13&lt;&gt;"")*ISNUMBER(SEARCH(LISTS!$M$2:$M$13,$I4651))),LISTS!$N$2:$N$13),"NO")="SI"),"SI","NO"))</f>
        <v/>
      </c>
      <c r="M4651" s="9">
        <f>IF(COUNTA($A4651:$K4651)=0,"",IF($K4651&lt;&gt;"",IF(COUNTIF($K$19:$K4651,$K4651)&gt;1,"SI","NO"),IF(COUNTIFS($A$19:$A4651,$A4651,$C$19:$C4651,$C4651,$J$19:$J4651,$J4651,$D$19:$D4651,$D4651)&gt;1,"SI","NO")))</f>
        <v/>
      </c>
      <c r="N4651" s="11">
        <f>IF(COUNTA($A4651:$K4651)=0,"",IF(AND($L4651="SI",$M4651="NO"),IFERROR($H4651,0),0))</f>
        <v/>
      </c>
      <c r="O4651" s="9">
        <f>IF(COUNTA($A4651:$K4651)=0,"",IF($M4651="SI","CUFE o factura duplicada dentro del reporte; no se suma dos veces",IF(IFERROR($H4651,0)&lt;=0,"DIAN reporta valor susceptible 0",IF($L4651="NO",IFERROR(LOOKUP(2,1/((LISTS!$M$2:$M$13&lt;&gt;"")*ISNUMBER(SEARCH(LISTS!$M$2:$M$13,$I4651))),LISTS!$O$2:$O$13),"Medio de pago no elegible o no identificado por DIAN"),"Apta automaticamente por pago electronico y base positiva"))))</f>
        <v/>
      </c>
    </row>
    <row r="4652">
      <c r="A4652" s="9" t="n"/>
      <c r="B4652" s="9" t="n"/>
      <c r="C4652" s="12" t="n"/>
      <c r="D4652" s="11" t="n"/>
      <c r="E4652" s="11" t="n"/>
      <c r="F4652" s="11" t="n"/>
      <c r="G4652" s="11" t="n"/>
      <c r="H4652" s="11" t="n"/>
      <c r="I4652" s="9" t="n"/>
      <c r="J4652" s="9" t="n"/>
      <c r="K4652" s="9" t="n"/>
      <c r="L4652" s="9">
        <f>IF(COUNTA($A4652:$K4652)=0,"",IF(AND(IFERROR($H4652,0)&gt;0,LEN(TRIM($K4652&amp;""))&gt;0,IFERROR(LOOKUP(2,1/((LISTS!$M$2:$M$13&lt;&gt;"")*ISNUMBER(SEARCH(LISTS!$M$2:$M$13,$I4652))),LISTS!$N$2:$N$13),"NO")="SI"),"SI","NO"))</f>
        <v/>
      </c>
      <c r="M4652" s="9">
        <f>IF(COUNTA($A4652:$K4652)=0,"",IF($K4652&lt;&gt;"",IF(COUNTIF($K$19:$K4652,$K4652)&gt;1,"SI","NO"),IF(COUNTIFS($A$19:$A4652,$A4652,$C$19:$C4652,$C4652,$J$19:$J4652,$J4652,$D$19:$D4652,$D4652)&gt;1,"SI","NO")))</f>
        <v/>
      </c>
      <c r="N4652" s="11">
        <f>IF(COUNTA($A4652:$K4652)=0,"",IF(AND($L4652="SI",$M4652="NO"),IFERROR($H4652,0),0))</f>
        <v/>
      </c>
      <c r="O4652" s="9">
        <f>IF(COUNTA($A4652:$K4652)=0,"",IF($M4652="SI","CUFE o factura duplicada dentro del reporte; no se suma dos veces",IF(IFERROR($H4652,0)&lt;=0,"DIAN reporta valor susceptible 0",IF($L4652="NO",IFERROR(LOOKUP(2,1/((LISTS!$M$2:$M$13&lt;&gt;"")*ISNUMBER(SEARCH(LISTS!$M$2:$M$13,$I4652))),LISTS!$O$2:$O$13),"Medio de pago no elegible o no identificado por DIAN"),"Apta automaticamente por pago electronico y base positiva"))))</f>
        <v/>
      </c>
    </row>
    <row r="4653">
      <c r="A4653" s="9" t="n"/>
      <c r="B4653" s="9" t="n"/>
      <c r="C4653" s="12" t="n"/>
      <c r="D4653" s="11" t="n"/>
      <c r="E4653" s="11" t="n"/>
      <c r="F4653" s="11" t="n"/>
      <c r="G4653" s="11" t="n"/>
      <c r="H4653" s="11" t="n"/>
      <c r="I4653" s="9" t="n"/>
      <c r="J4653" s="9" t="n"/>
      <c r="K4653" s="9" t="n"/>
      <c r="L4653" s="9">
        <f>IF(COUNTA($A4653:$K4653)=0,"",IF(AND(IFERROR($H4653,0)&gt;0,LEN(TRIM($K4653&amp;""))&gt;0,IFERROR(LOOKUP(2,1/((LISTS!$M$2:$M$13&lt;&gt;"")*ISNUMBER(SEARCH(LISTS!$M$2:$M$13,$I4653))),LISTS!$N$2:$N$13),"NO")="SI"),"SI","NO"))</f>
        <v/>
      </c>
      <c r="M4653" s="9">
        <f>IF(COUNTA($A4653:$K4653)=0,"",IF($K4653&lt;&gt;"",IF(COUNTIF($K$19:$K4653,$K4653)&gt;1,"SI","NO"),IF(COUNTIFS($A$19:$A4653,$A4653,$C$19:$C4653,$C4653,$J$19:$J4653,$J4653,$D$19:$D4653,$D4653)&gt;1,"SI","NO")))</f>
        <v/>
      </c>
      <c r="N4653" s="11">
        <f>IF(COUNTA($A4653:$K4653)=0,"",IF(AND($L4653="SI",$M4653="NO"),IFERROR($H4653,0),0))</f>
        <v/>
      </c>
      <c r="O4653" s="9">
        <f>IF(COUNTA($A4653:$K4653)=0,"",IF($M4653="SI","CUFE o factura duplicada dentro del reporte; no se suma dos veces",IF(IFERROR($H4653,0)&lt;=0,"DIAN reporta valor susceptible 0",IF($L4653="NO",IFERROR(LOOKUP(2,1/((LISTS!$M$2:$M$13&lt;&gt;"")*ISNUMBER(SEARCH(LISTS!$M$2:$M$13,$I4653))),LISTS!$O$2:$O$13),"Medio de pago no elegible o no identificado por DIAN"),"Apta automaticamente por pago electronico y base positiva"))))</f>
        <v/>
      </c>
    </row>
    <row r="4654">
      <c r="A4654" s="9" t="n"/>
      <c r="B4654" s="9" t="n"/>
      <c r="C4654" s="12" t="n"/>
      <c r="D4654" s="11" t="n"/>
      <c r="E4654" s="11" t="n"/>
      <c r="F4654" s="11" t="n"/>
      <c r="G4654" s="11" t="n"/>
      <c r="H4654" s="11" t="n"/>
      <c r="I4654" s="9" t="n"/>
      <c r="J4654" s="9" t="n"/>
      <c r="K4654" s="9" t="n"/>
      <c r="L4654" s="9">
        <f>IF(COUNTA($A4654:$K4654)=0,"",IF(AND(IFERROR($H4654,0)&gt;0,LEN(TRIM($K4654&amp;""))&gt;0,IFERROR(LOOKUP(2,1/((LISTS!$M$2:$M$13&lt;&gt;"")*ISNUMBER(SEARCH(LISTS!$M$2:$M$13,$I4654))),LISTS!$N$2:$N$13),"NO")="SI"),"SI","NO"))</f>
        <v/>
      </c>
      <c r="M4654" s="9">
        <f>IF(COUNTA($A4654:$K4654)=0,"",IF($K4654&lt;&gt;"",IF(COUNTIF($K$19:$K4654,$K4654)&gt;1,"SI","NO"),IF(COUNTIFS($A$19:$A4654,$A4654,$C$19:$C4654,$C4654,$J$19:$J4654,$J4654,$D$19:$D4654,$D4654)&gt;1,"SI","NO")))</f>
        <v/>
      </c>
      <c r="N4654" s="11">
        <f>IF(COUNTA($A4654:$K4654)=0,"",IF(AND($L4654="SI",$M4654="NO"),IFERROR($H4654,0),0))</f>
        <v/>
      </c>
      <c r="O4654" s="9">
        <f>IF(COUNTA($A4654:$K4654)=0,"",IF($M4654="SI","CUFE o factura duplicada dentro del reporte; no se suma dos veces",IF(IFERROR($H4654,0)&lt;=0,"DIAN reporta valor susceptible 0",IF($L4654="NO",IFERROR(LOOKUP(2,1/((LISTS!$M$2:$M$13&lt;&gt;"")*ISNUMBER(SEARCH(LISTS!$M$2:$M$13,$I4654))),LISTS!$O$2:$O$13),"Medio de pago no elegible o no identificado por DIAN"),"Apta automaticamente por pago electronico y base positiva"))))</f>
        <v/>
      </c>
    </row>
    <row r="4655">
      <c r="A4655" s="9" t="n"/>
      <c r="B4655" s="9" t="n"/>
      <c r="C4655" s="12" t="n"/>
      <c r="D4655" s="11" t="n"/>
      <c r="E4655" s="11" t="n"/>
      <c r="F4655" s="11" t="n"/>
      <c r="G4655" s="11" t="n"/>
      <c r="H4655" s="11" t="n"/>
      <c r="I4655" s="9" t="n"/>
      <c r="J4655" s="9" t="n"/>
      <c r="K4655" s="9" t="n"/>
      <c r="L4655" s="9">
        <f>IF(COUNTA($A4655:$K4655)=0,"",IF(AND(IFERROR($H4655,0)&gt;0,LEN(TRIM($K4655&amp;""))&gt;0,IFERROR(LOOKUP(2,1/((LISTS!$M$2:$M$13&lt;&gt;"")*ISNUMBER(SEARCH(LISTS!$M$2:$M$13,$I4655))),LISTS!$N$2:$N$13),"NO")="SI"),"SI","NO"))</f>
        <v/>
      </c>
      <c r="M4655" s="9">
        <f>IF(COUNTA($A4655:$K4655)=0,"",IF($K4655&lt;&gt;"",IF(COUNTIF($K$19:$K4655,$K4655)&gt;1,"SI","NO"),IF(COUNTIFS($A$19:$A4655,$A4655,$C$19:$C4655,$C4655,$J$19:$J4655,$J4655,$D$19:$D4655,$D4655)&gt;1,"SI","NO")))</f>
        <v/>
      </c>
      <c r="N4655" s="11">
        <f>IF(COUNTA($A4655:$K4655)=0,"",IF(AND($L4655="SI",$M4655="NO"),IFERROR($H4655,0),0))</f>
        <v/>
      </c>
      <c r="O4655" s="9">
        <f>IF(COUNTA($A4655:$K4655)=0,"",IF($M4655="SI","CUFE o factura duplicada dentro del reporte; no se suma dos veces",IF(IFERROR($H4655,0)&lt;=0,"DIAN reporta valor susceptible 0",IF($L4655="NO",IFERROR(LOOKUP(2,1/((LISTS!$M$2:$M$13&lt;&gt;"")*ISNUMBER(SEARCH(LISTS!$M$2:$M$13,$I4655))),LISTS!$O$2:$O$13),"Medio de pago no elegible o no identificado por DIAN"),"Apta automaticamente por pago electronico y base positiva"))))</f>
        <v/>
      </c>
    </row>
    <row r="4656">
      <c r="A4656" s="9" t="n"/>
      <c r="B4656" s="9" t="n"/>
      <c r="C4656" s="12" t="n"/>
      <c r="D4656" s="11" t="n"/>
      <c r="E4656" s="11" t="n"/>
      <c r="F4656" s="11" t="n"/>
      <c r="G4656" s="11" t="n"/>
      <c r="H4656" s="11" t="n"/>
      <c r="I4656" s="9" t="n"/>
      <c r="J4656" s="9" t="n"/>
      <c r="K4656" s="9" t="n"/>
      <c r="L4656" s="9">
        <f>IF(COUNTA($A4656:$K4656)=0,"",IF(AND(IFERROR($H4656,0)&gt;0,LEN(TRIM($K4656&amp;""))&gt;0,IFERROR(LOOKUP(2,1/((LISTS!$M$2:$M$13&lt;&gt;"")*ISNUMBER(SEARCH(LISTS!$M$2:$M$13,$I4656))),LISTS!$N$2:$N$13),"NO")="SI"),"SI","NO"))</f>
        <v/>
      </c>
      <c r="M4656" s="9">
        <f>IF(COUNTA($A4656:$K4656)=0,"",IF($K4656&lt;&gt;"",IF(COUNTIF($K$19:$K4656,$K4656)&gt;1,"SI","NO"),IF(COUNTIFS($A$19:$A4656,$A4656,$C$19:$C4656,$C4656,$J$19:$J4656,$J4656,$D$19:$D4656,$D4656)&gt;1,"SI","NO")))</f>
        <v/>
      </c>
      <c r="N4656" s="11">
        <f>IF(COUNTA($A4656:$K4656)=0,"",IF(AND($L4656="SI",$M4656="NO"),IFERROR($H4656,0),0))</f>
        <v/>
      </c>
      <c r="O4656" s="9">
        <f>IF(COUNTA($A4656:$K4656)=0,"",IF($M4656="SI","CUFE o factura duplicada dentro del reporte; no se suma dos veces",IF(IFERROR($H4656,0)&lt;=0,"DIAN reporta valor susceptible 0",IF($L4656="NO",IFERROR(LOOKUP(2,1/((LISTS!$M$2:$M$13&lt;&gt;"")*ISNUMBER(SEARCH(LISTS!$M$2:$M$13,$I4656))),LISTS!$O$2:$O$13),"Medio de pago no elegible o no identificado por DIAN"),"Apta automaticamente por pago electronico y base positiva"))))</f>
        <v/>
      </c>
    </row>
    <row r="4657">
      <c r="A4657" s="9" t="n"/>
      <c r="B4657" s="9" t="n"/>
      <c r="C4657" s="12" t="n"/>
      <c r="D4657" s="11" t="n"/>
      <c r="E4657" s="11" t="n"/>
      <c r="F4657" s="11" t="n"/>
      <c r="G4657" s="11" t="n"/>
      <c r="H4657" s="11" t="n"/>
      <c r="I4657" s="9" t="n"/>
      <c r="J4657" s="9" t="n"/>
      <c r="K4657" s="9" t="n"/>
      <c r="L4657" s="9">
        <f>IF(COUNTA($A4657:$K4657)=0,"",IF(AND(IFERROR($H4657,0)&gt;0,LEN(TRIM($K4657&amp;""))&gt;0,IFERROR(LOOKUP(2,1/((LISTS!$M$2:$M$13&lt;&gt;"")*ISNUMBER(SEARCH(LISTS!$M$2:$M$13,$I4657))),LISTS!$N$2:$N$13),"NO")="SI"),"SI","NO"))</f>
        <v/>
      </c>
      <c r="M4657" s="9">
        <f>IF(COUNTA($A4657:$K4657)=0,"",IF($K4657&lt;&gt;"",IF(COUNTIF($K$19:$K4657,$K4657)&gt;1,"SI","NO"),IF(COUNTIFS($A$19:$A4657,$A4657,$C$19:$C4657,$C4657,$J$19:$J4657,$J4657,$D$19:$D4657,$D4657)&gt;1,"SI","NO")))</f>
        <v/>
      </c>
      <c r="N4657" s="11">
        <f>IF(COUNTA($A4657:$K4657)=0,"",IF(AND($L4657="SI",$M4657="NO"),IFERROR($H4657,0),0))</f>
        <v/>
      </c>
      <c r="O4657" s="9">
        <f>IF(COUNTA($A4657:$K4657)=0,"",IF($M4657="SI","CUFE o factura duplicada dentro del reporte; no se suma dos veces",IF(IFERROR($H4657,0)&lt;=0,"DIAN reporta valor susceptible 0",IF($L4657="NO",IFERROR(LOOKUP(2,1/((LISTS!$M$2:$M$13&lt;&gt;"")*ISNUMBER(SEARCH(LISTS!$M$2:$M$13,$I4657))),LISTS!$O$2:$O$13),"Medio de pago no elegible o no identificado por DIAN"),"Apta automaticamente por pago electronico y base positiva"))))</f>
        <v/>
      </c>
    </row>
    <row r="4658">
      <c r="A4658" s="9" t="n"/>
      <c r="B4658" s="9" t="n"/>
      <c r="C4658" s="12" t="n"/>
      <c r="D4658" s="11" t="n"/>
      <c r="E4658" s="11" t="n"/>
      <c r="F4658" s="11" t="n"/>
      <c r="G4658" s="11" t="n"/>
      <c r="H4658" s="11" t="n"/>
      <c r="I4658" s="9" t="n"/>
      <c r="J4658" s="9" t="n"/>
      <c r="K4658" s="9" t="n"/>
      <c r="L4658" s="9">
        <f>IF(COUNTA($A4658:$K4658)=0,"",IF(AND(IFERROR($H4658,0)&gt;0,LEN(TRIM($K4658&amp;""))&gt;0,IFERROR(LOOKUP(2,1/((LISTS!$M$2:$M$13&lt;&gt;"")*ISNUMBER(SEARCH(LISTS!$M$2:$M$13,$I4658))),LISTS!$N$2:$N$13),"NO")="SI"),"SI","NO"))</f>
        <v/>
      </c>
      <c r="M4658" s="9">
        <f>IF(COUNTA($A4658:$K4658)=0,"",IF($K4658&lt;&gt;"",IF(COUNTIF($K$19:$K4658,$K4658)&gt;1,"SI","NO"),IF(COUNTIFS($A$19:$A4658,$A4658,$C$19:$C4658,$C4658,$J$19:$J4658,$J4658,$D$19:$D4658,$D4658)&gt;1,"SI","NO")))</f>
        <v/>
      </c>
      <c r="N4658" s="11">
        <f>IF(COUNTA($A4658:$K4658)=0,"",IF(AND($L4658="SI",$M4658="NO"),IFERROR($H4658,0),0))</f>
        <v/>
      </c>
      <c r="O4658" s="9">
        <f>IF(COUNTA($A4658:$K4658)=0,"",IF($M4658="SI","CUFE o factura duplicada dentro del reporte; no se suma dos veces",IF(IFERROR($H4658,0)&lt;=0,"DIAN reporta valor susceptible 0",IF($L4658="NO",IFERROR(LOOKUP(2,1/((LISTS!$M$2:$M$13&lt;&gt;"")*ISNUMBER(SEARCH(LISTS!$M$2:$M$13,$I4658))),LISTS!$O$2:$O$13),"Medio de pago no elegible o no identificado por DIAN"),"Apta automaticamente por pago electronico y base positiva"))))</f>
        <v/>
      </c>
    </row>
    <row r="4659">
      <c r="A4659" s="9" t="n"/>
      <c r="B4659" s="9" t="n"/>
      <c r="C4659" s="12" t="n"/>
      <c r="D4659" s="11" t="n"/>
      <c r="E4659" s="11" t="n"/>
      <c r="F4659" s="11" t="n"/>
      <c r="G4659" s="11" t="n"/>
      <c r="H4659" s="11" t="n"/>
      <c r="I4659" s="9" t="n"/>
      <c r="J4659" s="9" t="n"/>
      <c r="K4659" s="9" t="n"/>
      <c r="L4659" s="9">
        <f>IF(COUNTA($A4659:$K4659)=0,"",IF(AND(IFERROR($H4659,0)&gt;0,LEN(TRIM($K4659&amp;""))&gt;0,IFERROR(LOOKUP(2,1/((LISTS!$M$2:$M$13&lt;&gt;"")*ISNUMBER(SEARCH(LISTS!$M$2:$M$13,$I4659))),LISTS!$N$2:$N$13),"NO")="SI"),"SI","NO"))</f>
        <v/>
      </c>
      <c r="M4659" s="9">
        <f>IF(COUNTA($A4659:$K4659)=0,"",IF($K4659&lt;&gt;"",IF(COUNTIF($K$19:$K4659,$K4659)&gt;1,"SI","NO"),IF(COUNTIFS($A$19:$A4659,$A4659,$C$19:$C4659,$C4659,$J$19:$J4659,$J4659,$D$19:$D4659,$D4659)&gt;1,"SI","NO")))</f>
        <v/>
      </c>
      <c r="N4659" s="11">
        <f>IF(COUNTA($A4659:$K4659)=0,"",IF(AND($L4659="SI",$M4659="NO"),IFERROR($H4659,0),0))</f>
        <v/>
      </c>
      <c r="O4659" s="9">
        <f>IF(COUNTA($A4659:$K4659)=0,"",IF($M4659="SI","CUFE o factura duplicada dentro del reporte; no se suma dos veces",IF(IFERROR($H4659,0)&lt;=0,"DIAN reporta valor susceptible 0",IF($L4659="NO",IFERROR(LOOKUP(2,1/((LISTS!$M$2:$M$13&lt;&gt;"")*ISNUMBER(SEARCH(LISTS!$M$2:$M$13,$I4659))),LISTS!$O$2:$O$13),"Medio de pago no elegible o no identificado por DIAN"),"Apta automaticamente por pago electronico y base positiva"))))</f>
        <v/>
      </c>
    </row>
    <row r="4660">
      <c r="A4660" s="9" t="n"/>
      <c r="B4660" s="9" t="n"/>
      <c r="C4660" s="12" t="n"/>
      <c r="D4660" s="11" t="n"/>
      <c r="E4660" s="11" t="n"/>
      <c r="F4660" s="11" t="n"/>
      <c r="G4660" s="11" t="n"/>
      <c r="H4660" s="11" t="n"/>
      <c r="I4660" s="9" t="n"/>
      <c r="J4660" s="9" t="n"/>
      <c r="K4660" s="9" t="n"/>
      <c r="L4660" s="9">
        <f>IF(COUNTA($A4660:$K4660)=0,"",IF(AND(IFERROR($H4660,0)&gt;0,LEN(TRIM($K4660&amp;""))&gt;0,IFERROR(LOOKUP(2,1/((LISTS!$M$2:$M$13&lt;&gt;"")*ISNUMBER(SEARCH(LISTS!$M$2:$M$13,$I4660))),LISTS!$N$2:$N$13),"NO")="SI"),"SI","NO"))</f>
        <v/>
      </c>
      <c r="M4660" s="9">
        <f>IF(COUNTA($A4660:$K4660)=0,"",IF($K4660&lt;&gt;"",IF(COUNTIF($K$19:$K4660,$K4660)&gt;1,"SI","NO"),IF(COUNTIFS($A$19:$A4660,$A4660,$C$19:$C4660,$C4660,$J$19:$J4660,$J4660,$D$19:$D4660,$D4660)&gt;1,"SI","NO")))</f>
        <v/>
      </c>
      <c r="N4660" s="11">
        <f>IF(COUNTA($A4660:$K4660)=0,"",IF(AND($L4660="SI",$M4660="NO"),IFERROR($H4660,0),0))</f>
        <v/>
      </c>
      <c r="O4660" s="9">
        <f>IF(COUNTA($A4660:$K4660)=0,"",IF($M4660="SI","CUFE o factura duplicada dentro del reporte; no se suma dos veces",IF(IFERROR($H4660,0)&lt;=0,"DIAN reporta valor susceptible 0",IF($L4660="NO",IFERROR(LOOKUP(2,1/((LISTS!$M$2:$M$13&lt;&gt;"")*ISNUMBER(SEARCH(LISTS!$M$2:$M$13,$I4660))),LISTS!$O$2:$O$13),"Medio de pago no elegible o no identificado por DIAN"),"Apta automaticamente por pago electronico y base positiva"))))</f>
        <v/>
      </c>
    </row>
    <row r="4661">
      <c r="A4661" s="9" t="n"/>
      <c r="B4661" s="9" t="n"/>
      <c r="C4661" s="12" t="n"/>
      <c r="D4661" s="11" t="n"/>
      <c r="E4661" s="11" t="n"/>
      <c r="F4661" s="11" t="n"/>
      <c r="G4661" s="11" t="n"/>
      <c r="H4661" s="11" t="n"/>
      <c r="I4661" s="9" t="n"/>
      <c r="J4661" s="9" t="n"/>
      <c r="K4661" s="9" t="n"/>
      <c r="L4661" s="9">
        <f>IF(COUNTA($A4661:$K4661)=0,"",IF(AND(IFERROR($H4661,0)&gt;0,LEN(TRIM($K4661&amp;""))&gt;0,IFERROR(LOOKUP(2,1/((LISTS!$M$2:$M$13&lt;&gt;"")*ISNUMBER(SEARCH(LISTS!$M$2:$M$13,$I4661))),LISTS!$N$2:$N$13),"NO")="SI"),"SI","NO"))</f>
        <v/>
      </c>
      <c r="M4661" s="9">
        <f>IF(COUNTA($A4661:$K4661)=0,"",IF($K4661&lt;&gt;"",IF(COUNTIF($K$19:$K4661,$K4661)&gt;1,"SI","NO"),IF(COUNTIFS($A$19:$A4661,$A4661,$C$19:$C4661,$C4661,$J$19:$J4661,$J4661,$D$19:$D4661,$D4661)&gt;1,"SI","NO")))</f>
        <v/>
      </c>
      <c r="N4661" s="11">
        <f>IF(COUNTA($A4661:$K4661)=0,"",IF(AND($L4661="SI",$M4661="NO"),IFERROR($H4661,0),0))</f>
        <v/>
      </c>
      <c r="O4661" s="9">
        <f>IF(COUNTA($A4661:$K4661)=0,"",IF($M4661="SI","CUFE o factura duplicada dentro del reporte; no se suma dos veces",IF(IFERROR($H4661,0)&lt;=0,"DIAN reporta valor susceptible 0",IF($L4661="NO",IFERROR(LOOKUP(2,1/((LISTS!$M$2:$M$13&lt;&gt;"")*ISNUMBER(SEARCH(LISTS!$M$2:$M$13,$I4661))),LISTS!$O$2:$O$13),"Medio de pago no elegible o no identificado por DIAN"),"Apta automaticamente por pago electronico y base positiva"))))</f>
        <v/>
      </c>
    </row>
    <row r="4662">
      <c r="A4662" s="9" t="n"/>
      <c r="B4662" s="9" t="n"/>
      <c r="C4662" s="12" t="n"/>
      <c r="D4662" s="11" t="n"/>
      <c r="E4662" s="11" t="n"/>
      <c r="F4662" s="11" t="n"/>
      <c r="G4662" s="11" t="n"/>
      <c r="H4662" s="11" t="n"/>
      <c r="I4662" s="9" t="n"/>
      <c r="J4662" s="9" t="n"/>
      <c r="K4662" s="9" t="n"/>
      <c r="L4662" s="9">
        <f>IF(COUNTA($A4662:$K4662)=0,"",IF(AND(IFERROR($H4662,0)&gt;0,LEN(TRIM($K4662&amp;""))&gt;0,IFERROR(LOOKUP(2,1/((LISTS!$M$2:$M$13&lt;&gt;"")*ISNUMBER(SEARCH(LISTS!$M$2:$M$13,$I4662))),LISTS!$N$2:$N$13),"NO")="SI"),"SI","NO"))</f>
        <v/>
      </c>
      <c r="M4662" s="9">
        <f>IF(COUNTA($A4662:$K4662)=0,"",IF($K4662&lt;&gt;"",IF(COUNTIF($K$19:$K4662,$K4662)&gt;1,"SI","NO"),IF(COUNTIFS($A$19:$A4662,$A4662,$C$19:$C4662,$C4662,$J$19:$J4662,$J4662,$D$19:$D4662,$D4662)&gt;1,"SI","NO")))</f>
        <v/>
      </c>
      <c r="N4662" s="11">
        <f>IF(COUNTA($A4662:$K4662)=0,"",IF(AND($L4662="SI",$M4662="NO"),IFERROR($H4662,0),0))</f>
        <v/>
      </c>
      <c r="O4662" s="9">
        <f>IF(COUNTA($A4662:$K4662)=0,"",IF($M4662="SI","CUFE o factura duplicada dentro del reporte; no se suma dos veces",IF(IFERROR($H4662,0)&lt;=0,"DIAN reporta valor susceptible 0",IF($L4662="NO",IFERROR(LOOKUP(2,1/((LISTS!$M$2:$M$13&lt;&gt;"")*ISNUMBER(SEARCH(LISTS!$M$2:$M$13,$I4662))),LISTS!$O$2:$O$13),"Medio de pago no elegible o no identificado por DIAN"),"Apta automaticamente por pago electronico y base positiva"))))</f>
        <v/>
      </c>
    </row>
    <row r="4663">
      <c r="A4663" s="9" t="n"/>
      <c r="B4663" s="9" t="n"/>
      <c r="C4663" s="12" t="n"/>
      <c r="D4663" s="11" t="n"/>
      <c r="E4663" s="11" t="n"/>
      <c r="F4663" s="11" t="n"/>
      <c r="G4663" s="11" t="n"/>
      <c r="H4663" s="11" t="n"/>
      <c r="I4663" s="9" t="n"/>
      <c r="J4663" s="9" t="n"/>
      <c r="K4663" s="9" t="n"/>
      <c r="L4663" s="9">
        <f>IF(COUNTA($A4663:$K4663)=0,"",IF(AND(IFERROR($H4663,0)&gt;0,LEN(TRIM($K4663&amp;""))&gt;0,IFERROR(LOOKUP(2,1/((LISTS!$M$2:$M$13&lt;&gt;"")*ISNUMBER(SEARCH(LISTS!$M$2:$M$13,$I4663))),LISTS!$N$2:$N$13),"NO")="SI"),"SI","NO"))</f>
        <v/>
      </c>
      <c r="M4663" s="9">
        <f>IF(COUNTA($A4663:$K4663)=0,"",IF($K4663&lt;&gt;"",IF(COUNTIF($K$19:$K4663,$K4663)&gt;1,"SI","NO"),IF(COUNTIFS($A$19:$A4663,$A4663,$C$19:$C4663,$C4663,$J$19:$J4663,$J4663,$D$19:$D4663,$D4663)&gt;1,"SI","NO")))</f>
        <v/>
      </c>
      <c r="N4663" s="11">
        <f>IF(COUNTA($A4663:$K4663)=0,"",IF(AND($L4663="SI",$M4663="NO"),IFERROR($H4663,0),0))</f>
        <v/>
      </c>
      <c r="O4663" s="9">
        <f>IF(COUNTA($A4663:$K4663)=0,"",IF($M4663="SI","CUFE o factura duplicada dentro del reporte; no se suma dos veces",IF(IFERROR($H4663,0)&lt;=0,"DIAN reporta valor susceptible 0",IF($L4663="NO",IFERROR(LOOKUP(2,1/((LISTS!$M$2:$M$13&lt;&gt;"")*ISNUMBER(SEARCH(LISTS!$M$2:$M$13,$I4663))),LISTS!$O$2:$O$13),"Medio de pago no elegible o no identificado por DIAN"),"Apta automaticamente por pago electronico y base positiva"))))</f>
        <v/>
      </c>
    </row>
    <row r="4664">
      <c r="A4664" s="9" t="n"/>
      <c r="B4664" s="9" t="n"/>
      <c r="C4664" s="12" t="n"/>
      <c r="D4664" s="11" t="n"/>
      <c r="E4664" s="11" t="n"/>
      <c r="F4664" s="11" t="n"/>
      <c r="G4664" s="11" t="n"/>
      <c r="H4664" s="11" t="n"/>
      <c r="I4664" s="9" t="n"/>
      <c r="J4664" s="9" t="n"/>
      <c r="K4664" s="9" t="n"/>
      <c r="L4664" s="9">
        <f>IF(COUNTA($A4664:$K4664)=0,"",IF(AND(IFERROR($H4664,0)&gt;0,LEN(TRIM($K4664&amp;""))&gt;0,IFERROR(LOOKUP(2,1/((LISTS!$M$2:$M$13&lt;&gt;"")*ISNUMBER(SEARCH(LISTS!$M$2:$M$13,$I4664))),LISTS!$N$2:$N$13),"NO")="SI"),"SI","NO"))</f>
        <v/>
      </c>
      <c r="M4664" s="9">
        <f>IF(COUNTA($A4664:$K4664)=0,"",IF($K4664&lt;&gt;"",IF(COUNTIF($K$19:$K4664,$K4664)&gt;1,"SI","NO"),IF(COUNTIFS($A$19:$A4664,$A4664,$C$19:$C4664,$C4664,$J$19:$J4664,$J4664,$D$19:$D4664,$D4664)&gt;1,"SI","NO")))</f>
        <v/>
      </c>
      <c r="N4664" s="11">
        <f>IF(COUNTA($A4664:$K4664)=0,"",IF(AND($L4664="SI",$M4664="NO"),IFERROR($H4664,0),0))</f>
        <v/>
      </c>
      <c r="O4664" s="9">
        <f>IF(COUNTA($A4664:$K4664)=0,"",IF($M4664="SI","CUFE o factura duplicada dentro del reporte; no se suma dos veces",IF(IFERROR($H4664,0)&lt;=0,"DIAN reporta valor susceptible 0",IF($L4664="NO",IFERROR(LOOKUP(2,1/((LISTS!$M$2:$M$13&lt;&gt;"")*ISNUMBER(SEARCH(LISTS!$M$2:$M$13,$I4664))),LISTS!$O$2:$O$13),"Medio de pago no elegible o no identificado por DIAN"),"Apta automaticamente por pago electronico y base positiva"))))</f>
        <v/>
      </c>
    </row>
    <row r="4665">
      <c r="A4665" s="9" t="n"/>
      <c r="B4665" s="9" t="n"/>
      <c r="C4665" s="12" t="n"/>
      <c r="D4665" s="11" t="n"/>
      <c r="E4665" s="11" t="n"/>
      <c r="F4665" s="11" t="n"/>
      <c r="G4665" s="11" t="n"/>
      <c r="H4665" s="11" t="n"/>
      <c r="I4665" s="9" t="n"/>
      <c r="J4665" s="9" t="n"/>
      <c r="K4665" s="9" t="n"/>
      <c r="L4665" s="9">
        <f>IF(COUNTA($A4665:$K4665)=0,"",IF(AND(IFERROR($H4665,0)&gt;0,LEN(TRIM($K4665&amp;""))&gt;0,IFERROR(LOOKUP(2,1/((LISTS!$M$2:$M$13&lt;&gt;"")*ISNUMBER(SEARCH(LISTS!$M$2:$M$13,$I4665))),LISTS!$N$2:$N$13),"NO")="SI"),"SI","NO"))</f>
        <v/>
      </c>
      <c r="M4665" s="9">
        <f>IF(COUNTA($A4665:$K4665)=0,"",IF($K4665&lt;&gt;"",IF(COUNTIF($K$19:$K4665,$K4665)&gt;1,"SI","NO"),IF(COUNTIFS($A$19:$A4665,$A4665,$C$19:$C4665,$C4665,$J$19:$J4665,$J4665,$D$19:$D4665,$D4665)&gt;1,"SI","NO")))</f>
        <v/>
      </c>
      <c r="N4665" s="11">
        <f>IF(COUNTA($A4665:$K4665)=0,"",IF(AND($L4665="SI",$M4665="NO"),IFERROR($H4665,0),0))</f>
        <v/>
      </c>
      <c r="O4665" s="9">
        <f>IF(COUNTA($A4665:$K4665)=0,"",IF($M4665="SI","CUFE o factura duplicada dentro del reporte; no se suma dos veces",IF(IFERROR($H4665,0)&lt;=0,"DIAN reporta valor susceptible 0",IF($L4665="NO",IFERROR(LOOKUP(2,1/((LISTS!$M$2:$M$13&lt;&gt;"")*ISNUMBER(SEARCH(LISTS!$M$2:$M$13,$I4665))),LISTS!$O$2:$O$13),"Medio de pago no elegible o no identificado por DIAN"),"Apta automaticamente por pago electronico y base positiva"))))</f>
        <v/>
      </c>
    </row>
    <row r="4666">
      <c r="A4666" s="9" t="n"/>
      <c r="B4666" s="9" t="n"/>
      <c r="C4666" s="12" t="n"/>
      <c r="D4666" s="11" t="n"/>
      <c r="E4666" s="11" t="n"/>
      <c r="F4666" s="11" t="n"/>
      <c r="G4666" s="11" t="n"/>
      <c r="H4666" s="11" t="n"/>
      <c r="I4666" s="9" t="n"/>
      <c r="J4666" s="9" t="n"/>
      <c r="K4666" s="9" t="n"/>
      <c r="L4666" s="9">
        <f>IF(COUNTA($A4666:$K4666)=0,"",IF(AND(IFERROR($H4666,0)&gt;0,LEN(TRIM($K4666&amp;""))&gt;0,IFERROR(LOOKUP(2,1/((LISTS!$M$2:$M$13&lt;&gt;"")*ISNUMBER(SEARCH(LISTS!$M$2:$M$13,$I4666))),LISTS!$N$2:$N$13),"NO")="SI"),"SI","NO"))</f>
        <v/>
      </c>
      <c r="M4666" s="9">
        <f>IF(COUNTA($A4666:$K4666)=0,"",IF($K4666&lt;&gt;"",IF(COUNTIF($K$19:$K4666,$K4666)&gt;1,"SI","NO"),IF(COUNTIFS($A$19:$A4666,$A4666,$C$19:$C4666,$C4666,$J$19:$J4666,$J4666,$D$19:$D4666,$D4666)&gt;1,"SI","NO")))</f>
        <v/>
      </c>
      <c r="N4666" s="11">
        <f>IF(COUNTA($A4666:$K4666)=0,"",IF(AND($L4666="SI",$M4666="NO"),IFERROR($H4666,0),0))</f>
        <v/>
      </c>
      <c r="O4666" s="9">
        <f>IF(COUNTA($A4666:$K4666)=0,"",IF($M4666="SI","CUFE o factura duplicada dentro del reporte; no se suma dos veces",IF(IFERROR($H4666,0)&lt;=0,"DIAN reporta valor susceptible 0",IF($L4666="NO",IFERROR(LOOKUP(2,1/((LISTS!$M$2:$M$13&lt;&gt;"")*ISNUMBER(SEARCH(LISTS!$M$2:$M$13,$I4666))),LISTS!$O$2:$O$13),"Medio de pago no elegible o no identificado por DIAN"),"Apta automaticamente por pago electronico y base positiva"))))</f>
        <v/>
      </c>
    </row>
    <row r="4667">
      <c r="A4667" s="9" t="n"/>
      <c r="B4667" s="9" t="n"/>
      <c r="C4667" s="12" t="n"/>
      <c r="D4667" s="11" t="n"/>
      <c r="E4667" s="11" t="n"/>
      <c r="F4667" s="11" t="n"/>
      <c r="G4667" s="11" t="n"/>
      <c r="H4667" s="11" t="n"/>
      <c r="I4667" s="9" t="n"/>
      <c r="J4667" s="9" t="n"/>
      <c r="K4667" s="9" t="n"/>
      <c r="L4667" s="9">
        <f>IF(COUNTA($A4667:$K4667)=0,"",IF(AND(IFERROR($H4667,0)&gt;0,LEN(TRIM($K4667&amp;""))&gt;0,IFERROR(LOOKUP(2,1/((LISTS!$M$2:$M$13&lt;&gt;"")*ISNUMBER(SEARCH(LISTS!$M$2:$M$13,$I4667))),LISTS!$N$2:$N$13),"NO")="SI"),"SI","NO"))</f>
        <v/>
      </c>
      <c r="M4667" s="9">
        <f>IF(COUNTA($A4667:$K4667)=0,"",IF($K4667&lt;&gt;"",IF(COUNTIF($K$19:$K4667,$K4667)&gt;1,"SI","NO"),IF(COUNTIFS($A$19:$A4667,$A4667,$C$19:$C4667,$C4667,$J$19:$J4667,$J4667,$D$19:$D4667,$D4667)&gt;1,"SI","NO")))</f>
        <v/>
      </c>
      <c r="N4667" s="11">
        <f>IF(COUNTA($A4667:$K4667)=0,"",IF(AND($L4667="SI",$M4667="NO"),IFERROR($H4667,0),0))</f>
        <v/>
      </c>
      <c r="O4667" s="9">
        <f>IF(COUNTA($A4667:$K4667)=0,"",IF($M4667="SI","CUFE o factura duplicada dentro del reporte; no se suma dos veces",IF(IFERROR($H4667,0)&lt;=0,"DIAN reporta valor susceptible 0",IF($L4667="NO",IFERROR(LOOKUP(2,1/((LISTS!$M$2:$M$13&lt;&gt;"")*ISNUMBER(SEARCH(LISTS!$M$2:$M$13,$I4667))),LISTS!$O$2:$O$13),"Medio de pago no elegible o no identificado por DIAN"),"Apta automaticamente por pago electronico y base positiva"))))</f>
        <v/>
      </c>
    </row>
    <row r="4668">
      <c r="A4668" s="9" t="n"/>
      <c r="B4668" s="9" t="n"/>
      <c r="C4668" s="12" t="n"/>
      <c r="D4668" s="11" t="n"/>
      <c r="E4668" s="11" t="n"/>
      <c r="F4668" s="11" t="n"/>
      <c r="G4668" s="11" t="n"/>
      <c r="H4668" s="11" t="n"/>
      <c r="I4668" s="9" t="n"/>
      <c r="J4668" s="9" t="n"/>
      <c r="K4668" s="9" t="n"/>
      <c r="L4668" s="9">
        <f>IF(COUNTA($A4668:$K4668)=0,"",IF(AND(IFERROR($H4668,0)&gt;0,LEN(TRIM($K4668&amp;""))&gt;0,IFERROR(LOOKUP(2,1/((LISTS!$M$2:$M$13&lt;&gt;"")*ISNUMBER(SEARCH(LISTS!$M$2:$M$13,$I4668))),LISTS!$N$2:$N$13),"NO")="SI"),"SI","NO"))</f>
        <v/>
      </c>
      <c r="M4668" s="9">
        <f>IF(COUNTA($A4668:$K4668)=0,"",IF($K4668&lt;&gt;"",IF(COUNTIF($K$19:$K4668,$K4668)&gt;1,"SI","NO"),IF(COUNTIFS($A$19:$A4668,$A4668,$C$19:$C4668,$C4668,$J$19:$J4668,$J4668,$D$19:$D4668,$D4668)&gt;1,"SI","NO")))</f>
        <v/>
      </c>
      <c r="N4668" s="11">
        <f>IF(COUNTA($A4668:$K4668)=0,"",IF(AND($L4668="SI",$M4668="NO"),IFERROR($H4668,0),0))</f>
        <v/>
      </c>
      <c r="O4668" s="9">
        <f>IF(COUNTA($A4668:$K4668)=0,"",IF($M4668="SI","CUFE o factura duplicada dentro del reporte; no se suma dos veces",IF(IFERROR($H4668,0)&lt;=0,"DIAN reporta valor susceptible 0",IF($L4668="NO",IFERROR(LOOKUP(2,1/((LISTS!$M$2:$M$13&lt;&gt;"")*ISNUMBER(SEARCH(LISTS!$M$2:$M$13,$I4668))),LISTS!$O$2:$O$13),"Medio de pago no elegible o no identificado por DIAN"),"Apta automaticamente por pago electronico y base positiva"))))</f>
        <v/>
      </c>
    </row>
    <row r="4669">
      <c r="A4669" s="9" t="n"/>
      <c r="B4669" s="9" t="n"/>
      <c r="C4669" s="12" t="n"/>
      <c r="D4669" s="11" t="n"/>
      <c r="E4669" s="11" t="n"/>
      <c r="F4669" s="11" t="n"/>
      <c r="G4669" s="11" t="n"/>
      <c r="H4669" s="11" t="n"/>
      <c r="I4669" s="9" t="n"/>
      <c r="J4669" s="9" t="n"/>
      <c r="K4669" s="9" t="n"/>
      <c r="L4669" s="9">
        <f>IF(COUNTA($A4669:$K4669)=0,"",IF(AND(IFERROR($H4669,0)&gt;0,LEN(TRIM($K4669&amp;""))&gt;0,IFERROR(LOOKUP(2,1/((LISTS!$M$2:$M$13&lt;&gt;"")*ISNUMBER(SEARCH(LISTS!$M$2:$M$13,$I4669))),LISTS!$N$2:$N$13),"NO")="SI"),"SI","NO"))</f>
        <v/>
      </c>
      <c r="M4669" s="9">
        <f>IF(COUNTA($A4669:$K4669)=0,"",IF($K4669&lt;&gt;"",IF(COUNTIF($K$19:$K4669,$K4669)&gt;1,"SI","NO"),IF(COUNTIFS($A$19:$A4669,$A4669,$C$19:$C4669,$C4669,$J$19:$J4669,$J4669,$D$19:$D4669,$D4669)&gt;1,"SI","NO")))</f>
        <v/>
      </c>
      <c r="N4669" s="11">
        <f>IF(COUNTA($A4669:$K4669)=0,"",IF(AND($L4669="SI",$M4669="NO"),IFERROR($H4669,0),0))</f>
        <v/>
      </c>
      <c r="O4669" s="9">
        <f>IF(COUNTA($A4669:$K4669)=0,"",IF($M4669="SI","CUFE o factura duplicada dentro del reporte; no se suma dos veces",IF(IFERROR($H4669,0)&lt;=0,"DIAN reporta valor susceptible 0",IF($L4669="NO",IFERROR(LOOKUP(2,1/((LISTS!$M$2:$M$13&lt;&gt;"")*ISNUMBER(SEARCH(LISTS!$M$2:$M$13,$I4669))),LISTS!$O$2:$O$13),"Medio de pago no elegible o no identificado por DIAN"),"Apta automaticamente por pago electronico y base positiva"))))</f>
        <v/>
      </c>
    </row>
    <row r="4670">
      <c r="A4670" s="9" t="n"/>
      <c r="B4670" s="9" t="n"/>
      <c r="C4670" s="12" t="n"/>
      <c r="D4670" s="11" t="n"/>
      <c r="E4670" s="11" t="n"/>
      <c r="F4670" s="11" t="n"/>
      <c r="G4670" s="11" t="n"/>
      <c r="H4670" s="11" t="n"/>
      <c r="I4670" s="9" t="n"/>
      <c r="J4670" s="9" t="n"/>
      <c r="K4670" s="9" t="n"/>
      <c r="L4670" s="9">
        <f>IF(COUNTA($A4670:$K4670)=0,"",IF(AND(IFERROR($H4670,0)&gt;0,LEN(TRIM($K4670&amp;""))&gt;0,IFERROR(LOOKUP(2,1/((LISTS!$M$2:$M$13&lt;&gt;"")*ISNUMBER(SEARCH(LISTS!$M$2:$M$13,$I4670))),LISTS!$N$2:$N$13),"NO")="SI"),"SI","NO"))</f>
        <v/>
      </c>
      <c r="M4670" s="9">
        <f>IF(COUNTA($A4670:$K4670)=0,"",IF($K4670&lt;&gt;"",IF(COUNTIF($K$19:$K4670,$K4670)&gt;1,"SI","NO"),IF(COUNTIFS($A$19:$A4670,$A4670,$C$19:$C4670,$C4670,$J$19:$J4670,$J4670,$D$19:$D4670,$D4670)&gt;1,"SI","NO")))</f>
        <v/>
      </c>
      <c r="N4670" s="11">
        <f>IF(COUNTA($A4670:$K4670)=0,"",IF(AND($L4670="SI",$M4670="NO"),IFERROR($H4670,0),0))</f>
        <v/>
      </c>
      <c r="O4670" s="9">
        <f>IF(COUNTA($A4670:$K4670)=0,"",IF($M4670="SI","CUFE o factura duplicada dentro del reporte; no se suma dos veces",IF(IFERROR($H4670,0)&lt;=0,"DIAN reporta valor susceptible 0",IF($L4670="NO",IFERROR(LOOKUP(2,1/((LISTS!$M$2:$M$13&lt;&gt;"")*ISNUMBER(SEARCH(LISTS!$M$2:$M$13,$I4670))),LISTS!$O$2:$O$13),"Medio de pago no elegible o no identificado por DIAN"),"Apta automaticamente por pago electronico y base positiva"))))</f>
        <v/>
      </c>
    </row>
    <row r="4671">
      <c r="A4671" s="9" t="n"/>
      <c r="B4671" s="9" t="n"/>
      <c r="C4671" s="12" t="n"/>
      <c r="D4671" s="11" t="n"/>
      <c r="E4671" s="11" t="n"/>
      <c r="F4671" s="11" t="n"/>
      <c r="G4671" s="11" t="n"/>
      <c r="H4671" s="11" t="n"/>
      <c r="I4671" s="9" t="n"/>
      <c r="J4671" s="9" t="n"/>
      <c r="K4671" s="9" t="n"/>
      <c r="L4671" s="9">
        <f>IF(COUNTA($A4671:$K4671)=0,"",IF(AND(IFERROR($H4671,0)&gt;0,LEN(TRIM($K4671&amp;""))&gt;0,IFERROR(LOOKUP(2,1/((LISTS!$M$2:$M$13&lt;&gt;"")*ISNUMBER(SEARCH(LISTS!$M$2:$M$13,$I4671))),LISTS!$N$2:$N$13),"NO")="SI"),"SI","NO"))</f>
        <v/>
      </c>
      <c r="M4671" s="9">
        <f>IF(COUNTA($A4671:$K4671)=0,"",IF($K4671&lt;&gt;"",IF(COUNTIF($K$19:$K4671,$K4671)&gt;1,"SI","NO"),IF(COUNTIFS($A$19:$A4671,$A4671,$C$19:$C4671,$C4671,$J$19:$J4671,$J4671,$D$19:$D4671,$D4671)&gt;1,"SI","NO")))</f>
        <v/>
      </c>
      <c r="N4671" s="11">
        <f>IF(COUNTA($A4671:$K4671)=0,"",IF(AND($L4671="SI",$M4671="NO"),IFERROR($H4671,0),0))</f>
        <v/>
      </c>
      <c r="O4671" s="9">
        <f>IF(COUNTA($A4671:$K4671)=0,"",IF($M4671="SI","CUFE o factura duplicada dentro del reporte; no se suma dos veces",IF(IFERROR($H4671,0)&lt;=0,"DIAN reporta valor susceptible 0",IF($L4671="NO",IFERROR(LOOKUP(2,1/((LISTS!$M$2:$M$13&lt;&gt;"")*ISNUMBER(SEARCH(LISTS!$M$2:$M$13,$I4671))),LISTS!$O$2:$O$13),"Medio de pago no elegible o no identificado por DIAN"),"Apta automaticamente por pago electronico y base positiva"))))</f>
        <v/>
      </c>
    </row>
    <row r="4672">
      <c r="A4672" s="9" t="n"/>
      <c r="B4672" s="9" t="n"/>
      <c r="C4672" s="12" t="n"/>
      <c r="D4672" s="11" t="n"/>
      <c r="E4672" s="11" t="n"/>
      <c r="F4672" s="11" t="n"/>
      <c r="G4672" s="11" t="n"/>
      <c r="H4672" s="11" t="n"/>
      <c r="I4672" s="9" t="n"/>
      <c r="J4672" s="9" t="n"/>
      <c r="K4672" s="9" t="n"/>
      <c r="L4672" s="9">
        <f>IF(COUNTA($A4672:$K4672)=0,"",IF(AND(IFERROR($H4672,0)&gt;0,LEN(TRIM($K4672&amp;""))&gt;0,IFERROR(LOOKUP(2,1/((LISTS!$M$2:$M$13&lt;&gt;"")*ISNUMBER(SEARCH(LISTS!$M$2:$M$13,$I4672))),LISTS!$N$2:$N$13),"NO")="SI"),"SI","NO"))</f>
        <v/>
      </c>
      <c r="M4672" s="9">
        <f>IF(COUNTA($A4672:$K4672)=0,"",IF($K4672&lt;&gt;"",IF(COUNTIF($K$19:$K4672,$K4672)&gt;1,"SI","NO"),IF(COUNTIFS($A$19:$A4672,$A4672,$C$19:$C4672,$C4672,$J$19:$J4672,$J4672,$D$19:$D4672,$D4672)&gt;1,"SI","NO")))</f>
        <v/>
      </c>
      <c r="N4672" s="11">
        <f>IF(COUNTA($A4672:$K4672)=0,"",IF(AND($L4672="SI",$M4672="NO"),IFERROR($H4672,0),0))</f>
        <v/>
      </c>
      <c r="O4672" s="9">
        <f>IF(COUNTA($A4672:$K4672)=0,"",IF($M4672="SI","CUFE o factura duplicada dentro del reporte; no se suma dos veces",IF(IFERROR($H4672,0)&lt;=0,"DIAN reporta valor susceptible 0",IF($L4672="NO",IFERROR(LOOKUP(2,1/((LISTS!$M$2:$M$13&lt;&gt;"")*ISNUMBER(SEARCH(LISTS!$M$2:$M$13,$I4672))),LISTS!$O$2:$O$13),"Medio de pago no elegible o no identificado por DIAN"),"Apta automaticamente por pago electronico y base positiva"))))</f>
        <v/>
      </c>
    </row>
    <row r="4673">
      <c r="A4673" s="9" t="n"/>
      <c r="B4673" s="9" t="n"/>
      <c r="C4673" s="12" t="n"/>
      <c r="D4673" s="11" t="n"/>
      <c r="E4673" s="11" t="n"/>
      <c r="F4673" s="11" t="n"/>
      <c r="G4673" s="11" t="n"/>
      <c r="H4673" s="11" t="n"/>
      <c r="I4673" s="9" t="n"/>
      <c r="J4673" s="9" t="n"/>
      <c r="K4673" s="9" t="n"/>
      <c r="L4673" s="9">
        <f>IF(COUNTA($A4673:$K4673)=0,"",IF(AND(IFERROR($H4673,0)&gt;0,LEN(TRIM($K4673&amp;""))&gt;0,IFERROR(LOOKUP(2,1/((LISTS!$M$2:$M$13&lt;&gt;"")*ISNUMBER(SEARCH(LISTS!$M$2:$M$13,$I4673))),LISTS!$N$2:$N$13),"NO")="SI"),"SI","NO"))</f>
        <v/>
      </c>
      <c r="M4673" s="9">
        <f>IF(COUNTA($A4673:$K4673)=0,"",IF($K4673&lt;&gt;"",IF(COUNTIF($K$19:$K4673,$K4673)&gt;1,"SI","NO"),IF(COUNTIFS($A$19:$A4673,$A4673,$C$19:$C4673,$C4673,$J$19:$J4673,$J4673,$D$19:$D4673,$D4673)&gt;1,"SI","NO")))</f>
        <v/>
      </c>
      <c r="N4673" s="11">
        <f>IF(COUNTA($A4673:$K4673)=0,"",IF(AND($L4673="SI",$M4673="NO"),IFERROR($H4673,0),0))</f>
        <v/>
      </c>
      <c r="O4673" s="9">
        <f>IF(COUNTA($A4673:$K4673)=0,"",IF($M4673="SI","CUFE o factura duplicada dentro del reporte; no se suma dos veces",IF(IFERROR($H4673,0)&lt;=0,"DIAN reporta valor susceptible 0",IF($L4673="NO",IFERROR(LOOKUP(2,1/((LISTS!$M$2:$M$13&lt;&gt;"")*ISNUMBER(SEARCH(LISTS!$M$2:$M$13,$I4673))),LISTS!$O$2:$O$13),"Medio de pago no elegible o no identificado por DIAN"),"Apta automaticamente por pago electronico y base positiva"))))</f>
        <v/>
      </c>
    </row>
    <row r="4674">
      <c r="A4674" s="9" t="n"/>
      <c r="B4674" s="9" t="n"/>
      <c r="C4674" s="12" t="n"/>
      <c r="D4674" s="11" t="n"/>
      <c r="E4674" s="11" t="n"/>
      <c r="F4674" s="11" t="n"/>
      <c r="G4674" s="11" t="n"/>
      <c r="H4674" s="11" t="n"/>
      <c r="I4674" s="9" t="n"/>
      <c r="J4674" s="9" t="n"/>
      <c r="K4674" s="9" t="n"/>
      <c r="L4674" s="9">
        <f>IF(COUNTA($A4674:$K4674)=0,"",IF(AND(IFERROR($H4674,0)&gt;0,LEN(TRIM($K4674&amp;""))&gt;0,IFERROR(LOOKUP(2,1/((LISTS!$M$2:$M$13&lt;&gt;"")*ISNUMBER(SEARCH(LISTS!$M$2:$M$13,$I4674))),LISTS!$N$2:$N$13),"NO")="SI"),"SI","NO"))</f>
        <v/>
      </c>
      <c r="M4674" s="9">
        <f>IF(COUNTA($A4674:$K4674)=0,"",IF($K4674&lt;&gt;"",IF(COUNTIF($K$19:$K4674,$K4674)&gt;1,"SI","NO"),IF(COUNTIFS($A$19:$A4674,$A4674,$C$19:$C4674,$C4674,$J$19:$J4674,$J4674,$D$19:$D4674,$D4674)&gt;1,"SI","NO")))</f>
        <v/>
      </c>
      <c r="N4674" s="11">
        <f>IF(COUNTA($A4674:$K4674)=0,"",IF(AND($L4674="SI",$M4674="NO"),IFERROR($H4674,0),0))</f>
        <v/>
      </c>
      <c r="O4674" s="9">
        <f>IF(COUNTA($A4674:$K4674)=0,"",IF($M4674="SI","CUFE o factura duplicada dentro del reporte; no se suma dos veces",IF(IFERROR($H4674,0)&lt;=0,"DIAN reporta valor susceptible 0",IF($L4674="NO",IFERROR(LOOKUP(2,1/((LISTS!$M$2:$M$13&lt;&gt;"")*ISNUMBER(SEARCH(LISTS!$M$2:$M$13,$I4674))),LISTS!$O$2:$O$13),"Medio de pago no elegible o no identificado por DIAN"),"Apta automaticamente por pago electronico y base positiva"))))</f>
        <v/>
      </c>
    </row>
    <row r="4675">
      <c r="A4675" s="9" t="n"/>
      <c r="B4675" s="9" t="n"/>
      <c r="C4675" s="12" t="n"/>
      <c r="D4675" s="11" t="n"/>
      <c r="E4675" s="11" t="n"/>
      <c r="F4675" s="11" t="n"/>
      <c r="G4675" s="11" t="n"/>
      <c r="H4675" s="11" t="n"/>
      <c r="I4675" s="9" t="n"/>
      <c r="J4675" s="9" t="n"/>
      <c r="K4675" s="9" t="n"/>
      <c r="L4675" s="9">
        <f>IF(COUNTA($A4675:$K4675)=0,"",IF(AND(IFERROR($H4675,0)&gt;0,LEN(TRIM($K4675&amp;""))&gt;0,IFERROR(LOOKUP(2,1/((LISTS!$M$2:$M$13&lt;&gt;"")*ISNUMBER(SEARCH(LISTS!$M$2:$M$13,$I4675))),LISTS!$N$2:$N$13),"NO")="SI"),"SI","NO"))</f>
        <v/>
      </c>
      <c r="M4675" s="9">
        <f>IF(COUNTA($A4675:$K4675)=0,"",IF($K4675&lt;&gt;"",IF(COUNTIF($K$19:$K4675,$K4675)&gt;1,"SI","NO"),IF(COUNTIFS($A$19:$A4675,$A4675,$C$19:$C4675,$C4675,$J$19:$J4675,$J4675,$D$19:$D4675,$D4675)&gt;1,"SI","NO")))</f>
        <v/>
      </c>
      <c r="N4675" s="11">
        <f>IF(COUNTA($A4675:$K4675)=0,"",IF(AND($L4675="SI",$M4675="NO"),IFERROR($H4675,0),0))</f>
        <v/>
      </c>
      <c r="O4675" s="9">
        <f>IF(COUNTA($A4675:$K4675)=0,"",IF($M4675="SI","CUFE o factura duplicada dentro del reporte; no se suma dos veces",IF(IFERROR($H4675,0)&lt;=0,"DIAN reporta valor susceptible 0",IF($L4675="NO",IFERROR(LOOKUP(2,1/((LISTS!$M$2:$M$13&lt;&gt;"")*ISNUMBER(SEARCH(LISTS!$M$2:$M$13,$I4675))),LISTS!$O$2:$O$13),"Medio de pago no elegible o no identificado por DIAN"),"Apta automaticamente por pago electronico y base positiva"))))</f>
        <v/>
      </c>
    </row>
    <row r="4676">
      <c r="A4676" s="9" t="n"/>
      <c r="B4676" s="9" t="n"/>
      <c r="C4676" s="12" t="n"/>
      <c r="D4676" s="11" t="n"/>
      <c r="E4676" s="11" t="n"/>
      <c r="F4676" s="11" t="n"/>
      <c r="G4676" s="11" t="n"/>
      <c r="H4676" s="11" t="n"/>
      <c r="I4676" s="9" t="n"/>
      <c r="J4676" s="9" t="n"/>
      <c r="K4676" s="9" t="n"/>
      <c r="L4676" s="9">
        <f>IF(COUNTA($A4676:$K4676)=0,"",IF(AND(IFERROR($H4676,0)&gt;0,LEN(TRIM($K4676&amp;""))&gt;0,IFERROR(LOOKUP(2,1/((LISTS!$M$2:$M$13&lt;&gt;"")*ISNUMBER(SEARCH(LISTS!$M$2:$M$13,$I4676))),LISTS!$N$2:$N$13),"NO")="SI"),"SI","NO"))</f>
        <v/>
      </c>
      <c r="M4676" s="9">
        <f>IF(COUNTA($A4676:$K4676)=0,"",IF($K4676&lt;&gt;"",IF(COUNTIF($K$19:$K4676,$K4676)&gt;1,"SI","NO"),IF(COUNTIFS($A$19:$A4676,$A4676,$C$19:$C4676,$C4676,$J$19:$J4676,$J4676,$D$19:$D4676,$D4676)&gt;1,"SI","NO")))</f>
        <v/>
      </c>
      <c r="N4676" s="11">
        <f>IF(COUNTA($A4676:$K4676)=0,"",IF(AND($L4676="SI",$M4676="NO"),IFERROR($H4676,0),0))</f>
        <v/>
      </c>
      <c r="O4676" s="9">
        <f>IF(COUNTA($A4676:$K4676)=0,"",IF($M4676="SI","CUFE o factura duplicada dentro del reporte; no se suma dos veces",IF(IFERROR($H4676,0)&lt;=0,"DIAN reporta valor susceptible 0",IF($L4676="NO",IFERROR(LOOKUP(2,1/((LISTS!$M$2:$M$13&lt;&gt;"")*ISNUMBER(SEARCH(LISTS!$M$2:$M$13,$I4676))),LISTS!$O$2:$O$13),"Medio de pago no elegible o no identificado por DIAN"),"Apta automaticamente por pago electronico y base positiva"))))</f>
        <v/>
      </c>
    </row>
    <row r="4677">
      <c r="A4677" s="9" t="n"/>
      <c r="B4677" s="9" t="n"/>
      <c r="C4677" s="12" t="n"/>
      <c r="D4677" s="11" t="n"/>
      <c r="E4677" s="11" t="n"/>
      <c r="F4677" s="11" t="n"/>
      <c r="G4677" s="11" t="n"/>
      <c r="H4677" s="11" t="n"/>
      <c r="I4677" s="9" t="n"/>
      <c r="J4677" s="9" t="n"/>
      <c r="K4677" s="9" t="n"/>
      <c r="L4677" s="9">
        <f>IF(COUNTA($A4677:$K4677)=0,"",IF(AND(IFERROR($H4677,0)&gt;0,LEN(TRIM($K4677&amp;""))&gt;0,IFERROR(LOOKUP(2,1/((LISTS!$M$2:$M$13&lt;&gt;"")*ISNUMBER(SEARCH(LISTS!$M$2:$M$13,$I4677))),LISTS!$N$2:$N$13),"NO")="SI"),"SI","NO"))</f>
        <v/>
      </c>
      <c r="M4677" s="9">
        <f>IF(COUNTA($A4677:$K4677)=0,"",IF($K4677&lt;&gt;"",IF(COUNTIF($K$19:$K4677,$K4677)&gt;1,"SI","NO"),IF(COUNTIFS($A$19:$A4677,$A4677,$C$19:$C4677,$C4677,$J$19:$J4677,$J4677,$D$19:$D4677,$D4677)&gt;1,"SI","NO")))</f>
        <v/>
      </c>
      <c r="N4677" s="11">
        <f>IF(COUNTA($A4677:$K4677)=0,"",IF(AND($L4677="SI",$M4677="NO"),IFERROR($H4677,0),0))</f>
        <v/>
      </c>
      <c r="O4677" s="9">
        <f>IF(COUNTA($A4677:$K4677)=0,"",IF($M4677="SI","CUFE o factura duplicada dentro del reporte; no se suma dos veces",IF(IFERROR($H4677,0)&lt;=0,"DIAN reporta valor susceptible 0",IF($L4677="NO",IFERROR(LOOKUP(2,1/((LISTS!$M$2:$M$13&lt;&gt;"")*ISNUMBER(SEARCH(LISTS!$M$2:$M$13,$I4677))),LISTS!$O$2:$O$13),"Medio de pago no elegible o no identificado por DIAN"),"Apta automaticamente por pago electronico y base positiva"))))</f>
        <v/>
      </c>
    </row>
    <row r="4678">
      <c r="A4678" s="9" t="n"/>
      <c r="B4678" s="9" t="n"/>
      <c r="C4678" s="12" t="n"/>
      <c r="D4678" s="11" t="n"/>
      <c r="E4678" s="11" t="n"/>
      <c r="F4678" s="11" t="n"/>
      <c r="G4678" s="11" t="n"/>
      <c r="H4678" s="11" t="n"/>
      <c r="I4678" s="9" t="n"/>
      <c r="J4678" s="9" t="n"/>
      <c r="K4678" s="9" t="n"/>
      <c r="L4678" s="9">
        <f>IF(COUNTA($A4678:$K4678)=0,"",IF(AND(IFERROR($H4678,0)&gt;0,LEN(TRIM($K4678&amp;""))&gt;0,IFERROR(LOOKUP(2,1/((LISTS!$M$2:$M$13&lt;&gt;"")*ISNUMBER(SEARCH(LISTS!$M$2:$M$13,$I4678))),LISTS!$N$2:$N$13),"NO")="SI"),"SI","NO"))</f>
        <v/>
      </c>
      <c r="M4678" s="9">
        <f>IF(COUNTA($A4678:$K4678)=0,"",IF($K4678&lt;&gt;"",IF(COUNTIF($K$19:$K4678,$K4678)&gt;1,"SI","NO"),IF(COUNTIFS($A$19:$A4678,$A4678,$C$19:$C4678,$C4678,$J$19:$J4678,$J4678,$D$19:$D4678,$D4678)&gt;1,"SI","NO")))</f>
        <v/>
      </c>
      <c r="N4678" s="11">
        <f>IF(COUNTA($A4678:$K4678)=0,"",IF(AND($L4678="SI",$M4678="NO"),IFERROR($H4678,0),0))</f>
        <v/>
      </c>
      <c r="O4678" s="9">
        <f>IF(COUNTA($A4678:$K4678)=0,"",IF($M4678="SI","CUFE o factura duplicada dentro del reporte; no se suma dos veces",IF(IFERROR($H4678,0)&lt;=0,"DIAN reporta valor susceptible 0",IF($L4678="NO",IFERROR(LOOKUP(2,1/((LISTS!$M$2:$M$13&lt;&gt;"")*ISNUMBER(SEARCH(LISTS!$M$2:$M$13,$I4678))),LISTS!$O$2:$O$13),"Medio de pago no elegible o no identificado por DIAN"),"Apta automaticamente por pago electronico y base positiva"))))</f>
        <v/>
      </c>
    </row>
    <row r="4679">
      <c r="A4679" s="9" t="n"/>
      <c r="B4679" s="9" t="n"/>
      <c r="C4679" s="12" t="n"/>
      <c r="D4679" s="11" t="n"/>
      <c r="E4679" s="11" t="n"/>
      <c r="F4679" s="11" t="n"/>
      <c r="G4679" s="11" t="n"/>
      <c r="H4679" s="11" t="n"/>
      <c r="I4679" s="9" t="n"/>
      <c r="J4679" s="9" t="n"/>
      <c r="K4679" s="9" t="n"/>
      <c r="L4679" s="9">
        <f>IF(COUNTA($A4679:$K4679)=0,"",IF(AND(IFERROR($H4679,0)&gt;0,LEN(TRIM($K4679&amp;""))&gt;0,IFERROR(LOOKUP(2,1/((LISTS!$M$2:$M$13&lt;&gt;"")*ISNUMBER(SEARCH(LISTS!$M$2:$M$13,$I4679))),LISTS!$N$2:$N$13),"NO")="SI"),"SI","NO"))</f>
        <v/>
      </c>
      <c r="M4679" s="9">
        <f>IF(COUNTA($A4679:$K4679)=0,"",IF($K4679&lt;&gt;"",IF(COUNTIF($K$19:$K4679,$K4679)&gt;1,"SI","NO"),IF(COUNTIFS($A$19:$A4679,$A4679,$C$19:$C4679,$C4679,$J$19:$J4679,$J4679,$D$19:$D4679,$D4679)&gt;1,"SI","NO")))</f>
        <v/>
      </c>
      <c r="N4679" s="11">
        <f>IF(COUNTA($A4679:$K4679)=0,"",IF(AND($L4679="SI",$M4679="NO"),IFERROR($H4679,0),0))</f>
        <v/>
      </c>
      <c r="O4679" s="9">
        <f>IF(COUNTA($A4679:$K4679)=0,"",IF($M4679="SI","CUFE o factura duplicada dentro del reporte; no se suma dos veces",IF(IFERROR($H4679,0)&lt;=0,"DIAN reporta valor susceptible 0",IF($L4679="NO",IFERROR(LOOKUP(2,1/((LISTS!$M$2:$M$13&lt;&gt;"")*ISNUMBER(SEARCH(LISTS!$M$2:$M$13,$I4679))),LISTS!$O$2:$O$13),"Medio de pago no elegible o no identificado por DIAN"),"Apta automaticamente por pago electronico y base positiva"))))</f>
        <v/>
      </c>
    </row>
    <row r="4680">
      <c r="A4680" s="9" t="n"/>
      <c r="B4680" s="9" t="n"/>
      <c r="C4680" s="12" t="n"/>
      <c r="D4680" s="11" t="n"/>
      <c r="E4680" s="11" t="n"/>
      <c r="F4680" s="11" t="n"/>
      <c r="G4680" s="11" t="n"/>
      <c r="H4680" s="11" t="n"/>
      <c r="I4680" s="9" t="n"/>
      <c r="J4680" s="9" t="n"/>
      <c r="K4680" s="9" t="n"/>
      <c r="L4680" s="9">
        <f>IF(COUNTA($A4680:$K4680)=0,"",IF(AND(IFERROR($H4680,0)&gt;0,LEN(TRIM($K4680&amp;""))&gt;0,IFERROR(LOOKUP(2,1/((LISTS!$M$2:$M$13&lt;&gt;"")*ISNUMBER(SEARCH(LISTS!$M$2:$M$13,$I4680))),LISTS!$N$2:$N$13),"NO")="SI"),"SI","NO"))</f>
        <v/>
      </c>
      <c r="M4680" s="9">
        <f>IF(COUNTA($A4680:$K4680)=0,"",IF($K4680&lt;&gt;"",IF(COUNTIF($K$19:$K4680,$K4680)&gt;1,"SI","NO"),IF(COUNTIFS($A$19:$A4680,$A4680,$C$19:$C4680,$C4680,$J$19:$J4680,$J4680,$D$19:$D4680,$D4680)&gt;1,"SI","NO")))</f>
        <v/>
      </c>
      <c r="N4680" s="11">
        <f>IF(COUNTA($A4680:$K4680)=0,"",IF(AND($L4680="SI",$M4680="NO"),IFERROR($H4680,0),0))</f>
        <v/>
      </c>
      <c r="O4680" s="9">
        <f>IF(COUNTA($A4680:$K4680)=0,"",IF($M4680="SI","CUFE o factura duplicada dentro del reporte; no se suma dos veces",IF(IFERROR($H4680,0)&lt;=0,"DIAN reporta valor susceptible 0",IF($L4680="NO",IFERROR(LOOKUP(2,1/((LISTS!$M$2:$M$13&lt;&gt;"")*ISNUMBER(SEARCH(LISTS!$M$2:$M$13,$I4680))),LISTS!$O$2:$O$13),"Medio de pago no elegible o no identificado por DIAN"),"Apta automaticamente por pago electronico y base positiva"))))</f>
        <v/>
      </c>
    </row>
    <row r="4681">
      <c r="A4681" s="9" t="n"/>
      <c r="B4681" s="9" t="n"/>
      <c r="C4681" s="12" t="n"/>
      <c r="D4681" s="11" t="n"/>
      <c r="E4681" s="11" t="n"/>
      <c r="F4681" s="11" t="n"/>
      <c r="G4681" s="11" t="n"/>
      <c r="H4681" s="11" t="n"/>
      <c r="I4681" s="9" t="n"/>
      <c r="J4681" s="9" t="n"/>
      <c r="K4681" s="9" t="n"/>
      <c r="L4681" s="9">
        <f>IF(COUNTA($A4681:$K4681)=0,"",IF(AND(IFERROR($H4681,0)&gt;0,LEN(TRIM($K4681&amp;""))&gt;0,IFERROR(LOOKUP(2,1/((LISTS!$M$2:$M$13&lt;&gt;"")*ISNUMBER(SEARCH(LISTS!$M$2:$M$13,$I4681))),LISTS!$N$2:$N$13),"NO")="SI"),"SI","NO"))</f>
        <v/>
      </c>
      <c r="M4681" s="9">
        <f>IF(COUNTA($A4681:$K4681)=0,"",IF($K4681&lt;&gt;"",IF(COUNTIF($K$19:$K4681,$K4681)&gt;1,"SI","NO"),IF(COUNTIFS($A$19:$A4681,$A4681,$C$19:$C4681,$C4681,$J$19:$J4681,$J4681,$D$19:$D4681,$D4681)&gt;1,"SI","NO")))</f>
        <v/>
      </c>
      <c r="N4681" s="11">
        <f>IF(COUNTA($A4681:$K4681)=0,"",IF(AND($L4681="SI",$M4681="NO"),IFERROR($H4681,0),0))</f>
        <v/>
      </c>
      <c r="O4681" s="9">
        <f>IF(COUNTA($A4681:$K4681)=0,"",IF($M4681="SI","CUFE o factura duplicada dentro del reporte; no se suma dos veces",IF(IFERROR($H4681,0)&lt;=0,"DIAN reporta valor susceptible 0",IF($L4681="NO",IFERROR(LOOKUP(2,1/((LISTS!$M$2:$M$13&lt;&gt;"")*ISNUMBER(SEARCH(LISTS!$M$2:$M$13,$I4681))),LISTS!$O$2:$O$13),"Medio de pago no elegible o no identificado por DIAN"),"Apta automaticamente por pago electronico y base positiva"))))</f>
        <v/>
      </c>
    </row>
    <row r="4682">
      <c r="A4682" s="9" t="n"/>
      <c r="B4682" s="9" t="n"/>
      <c r="C4682" s="12" t="n"/>
      <c r="D4682" s="11" t="n"/>
      <c r="E4682" s="11" t="n"/>
      <c r="F4682" s="11" t="n"/>
      <c r="G4682" s="11" t="n"/>
      <c r="H4682" s="11" t="n"/>
      <c r="I4682" s="9" t="n"/>
      <c r="J4682" s="9" t="n"/>
      <c r="K4682" s="9" t="n"/>
      <c r="L4682" s="9">
        <f>IF(COUNTA($A4682:$K4682)=0,"",IF(AND(IFERROR($H4682,0)&gt;0,LEN(TRIM($K4682&amp;""))&gt;0,IFERROR(LOOKUP(2,1/((LISTS!$M$2:$M$13&lt;&gt;"")*ISNUMBER(SEARCH(LISTS!$M$2:$M$13,$I4682))),LISTS!$N$2:$N$13),"NO")="SI"),"SI","NO"))</f>
        <v/>
      </c>
      <c r="M4682" s="9">
        <f>IF(COUNTA($A4682:$K4682)=0,"",IF($K4682&lt;&gt;"",IF(COUNTIF($K$19:$K4682,$K4682)&gt;1,"SI","NO"),IF(COUNTIFS($A$19:$A4682,$A4682,$C$19:$C4682,$C4682,$J$19:$J4682,$J4682,$D$19:$D4682,$D4682)&gt;1,"SI","NO")))</f>
        <v/>
      </c>
      <c r="N4682" s="11">
        <f>IF(COUNTA($A4682:$K4682)=0,"",IF(AND($L4682="SI",$M4682="NO"),IFERROR($H4682,0),0))</f>
        <v/>
      </c>
      <c r="O4682" s="9">
        <f>IF(COUNTA($A4682:$K4682)=0,"",IF($M4682="SI","CUFE o factura duplicada dentro del reporte; no se suma dos veces",IF(IFERROR($H4682,0)&lt;=0,"DIAN reporta valor susceptible 0",IF($L4682="NO",IFERROR(LOOKUP(2,1/((LISTS!$M$2:$M$13&lt;&gt;"")*ISNUMBER(SEARCH(LISTS!$M$2:$M$13,$I4682))),LISTS!$O$2:$O$13),"Medio de pago no elegible o no identificado por DIAN"),"Apta automaticamente por pago electronico y base positiva"))))</f>
        <v/>
      </c>
    </row>
    <row r="4683">
      <c r="A4683" s="9" t="n"/>
      <c r="B4683" s="9" t="n"/>
      <c r="C4683" s="12" t="n"/>
      <c r="D4683" s="11" t="n"/>
      <c r="E4683" s="11" t="n"/>
      <c r="F4683" s="11" t="n"/>
      <c r="G4683" s="11" t="n"/>
      <c r="H4683" s="11" t="n"/>
      <c r="I4683" s="9" t="n"/>
      <c r="J4683" s="9" t="n"/>
      <c r="K4683" s="9" t="n"/>
      <c r="L4683" s="9">
        <f>IF(COUNTA($A4683:$K4683)=0,"",IF(AND(IFERROR($H4683,0)&gt;0,LEN(TRIM($K4683&amp;""))&gt;0,IFERROR(LOOKUP(2,1/((LISTS!$M$2:$M$13&lt;&gt;"")*ISNUMBER(SEARCH(LISTS!$M$2:$M$13,$I4683))),LISTS!$N$2:$N$13),"NO")="SI"),"SI","NO"))</f>
        <v/>
      </c>
      <c r="M4683" s="9">
        <f>IF(COUNTA($A4683:$K4683)=0,"",IF($K4683&lt;&gt;"",IF(COUNTIF($K$19:$K4683,$K4683)&gt;1,"SI","NO"),IF(COUNTIFS($A$19:$A4683,$A4683,$C$19:$C4683,$C4683,$J$19:$J4683,$J4683,$D$19:$D4683,$D4683)&gt;1,"SI","NO")))</f>
        <v/>
      </c>
      <c r="N4683" s="11">
        <f>IF(COUNTA($A4683:$K4683)=0,"",IF(AND($L4683="SI",$M4683="NO"),IFERROR($H4683,0),0))</f>
        <v/>
      </c>
      <c r="O4683" s="9">
        <f>IF(COUNTA($A4683:$K4683)=0,"",IF($M4683="SI","CUFE o factura duplicada dentro del reporte; no se suma dos veces",IF(IFERROR($H4683,0)&lt;=0,"DIAN reporta valor susceptible 0",IF($L4683="NO",IFERROR(LOOKUP(2,1/((LISTS!$M$2:$M$13&lt;&gt;"")*ISNUMBER(SEARCH(LISTS!$M$2:$M$13,$I4683))),LISTS!$O$2:$O$13),"Medio de pago no elegible o no identificado por DIAN"),"Apta automaticamente por pago electronico y base positiva"))))</f>
        <v/>
      </c>
    </row>
    <row r="4684">
      <c r="A4684" s="9" t="n"/>
      <c r="B4684" s="9" t="n"/>
      <c r="C4684" s="12" t="n"/>
      <c r="D4684" s="11" t="n"/>
      <c r="E4684" s="11" t="n"/>
      <c r="F4684" s="11" t="n"/>
      <c r="G4684" s="11" t="n"/>
      <c r="H4684" s="11" t="n"/>
      <c r="I4684" s="9" t="n"/>
      <c r="J4684" s="9" t="n"/>
      <c r="K4684" s="9" t="n"/>
      <c r="L4684" s="9">
        <f>IF(COUNTA($A4684:$K4684)=0,"",IF(AND(IFERROR($H4684,0)&gt;0,LEN(TRIM($K4684&amp;""))&gt;0,IFERROR(LOOKUP(2,1/((LISTS!$M$2:$M$13&lt;&gt;"")*ISNUMBER(SEARCH(LISTS!$M$2:$M$13,$I4684))),LISTS!$N$2:$N$13),"NO")="SI"),"SI","NO"))</f>
        <v/>
      </c>
      <c r="M4684" s="9">
        <f>IF(COUNTA($A4684:$K4684)=0,"",IF($K4684&lt;&gt;"",IF(COUNTIF($K$19:$K4684,$K4684)&gt;1,"SI","NO"),IF(COUNTIFS($A$19:$A4684,$A4684,$C$19:$C4684,$C4684,$J$19:$J4684,$J4684,$D$19:$D4684,$D4684)&gt;1,"SI","NO")))</f>
        <v/>
      </c>
      <c r="N4684" s="11">
        <f>IF(COUNTA($A4684:$K4684)=0,"",IF(AND($L4684="SI",$M4684="NO"),IFERROR($H4684,0),0))</f>
        <v/>
      </c>
      <c r="O4684" s="9">
        <f>IF(COUNTA($A4684:$K4684)=0,"",IF($M4684="SI","CUFE o factura duplicada dentro del reporte; no se suma dos veces",IF(IFERROR($H4684,0)&lt;=0,"DIAN reporta valor susceptible 0",IF($L4684="NO",IFERROR(LOOKUP(2,1/((LISTS!$M$2:$M$13&lt;&gt;"")*ISNUMBER(SEARCH(LISTS!$M$2:$M$13,$I4684))),LISTS!$O$2:$O$13),"Medio de pago no elegible o no identificado por DIAN"),"Apta automaticamente por pago electronico y base positiva"))))</f>
        <v/>
      </c>
    </row>
    <row r="4685">
      <c r="A4685" s="9" t="n"/>
      <c r="B4685" s="9" t="n"/>
      <c r="C4685" s="12" t="n"/>
      <c r="D4685" s="11" t="n"/>
      <c r="E4685" s="11" t="n"/>
      <c r="F4685" s="11" t="n"/>
      <c r="G4685" s="11" t="n"/>
      <c r="H4685" s="11" t="n"/>
      <c r="I4685" s="9" t="n"/>
      <c r="J4685" s="9" t="n"/>
      <c r="K4685" s="9" t="n"/>
      <c r="L4685" s="9">
        <f>IF(COUNTA($A4685:$K4685)=0,"",IF(AND(IFERROR($H4685,0)&gt;0,LEN(TRIM($K4685&amp;""))&gt;0,IFERROR(LOOKUP(2,1/((LISTS!$M$2:$M$13&lt;&gt;"")*ISNUMBER(SEARCH(LISTS!$M$2:$M$13,$I4685))),LISTS!$N$2:$N$13),"NO")="SI"),"SI","NO"))</f>
        <v/>
      </c>
      <c r="M4685" s="9">
        <f>IF(COUNTA($A4685:$K4685)=0,"",IF($K4685&lt;&gt;"",IF(COUNTIF($K$19:$K4685,$K4685)&gt;1,"SI","NO"),IF(COUNTIFS($A$19:$A4685,$A4685,$C$19:$C4685,$C4685,$J$19:$J4685,$J4685,$D$19:$D4685,$D4685)&gt;1,"SI","NO")))</f>
        <v/>
      </c>
      <c r="N4685" s="11">
        <f>IF(COUNTA($A4685:$K4685)=0,"",IF(AND($L4685="SI",$M4685="NO"),IFERROR($H4685,0),0))</f>
        <v/>
      </c>
      <c r="O4685" s="9">
        <f>IF(COUNTA($A4685:$K4685)=0,"",IF($M4685="SI","CUFE o factura duplicada dentro del reporte; no se suma dos veces",IF(IFERROR($H4685,0)&lt;=0,"DIAN reporta valor susceptible 0",IF($L4685="NO",IFERROR(LOOKUP(2,1/((LISTS!$M$2:$M$13&lt;&gt;"")*ISNUMBER(SEARCH(LISTS!$M$2:$M$13,$I4685))),LISTS!$O$2:$O$13),"Medio de pago no elegible o no identificado por DIAN"),"Apta automaticamente por pago electronico y base positiva"))))</f>
        <v/>
      </c>
    </row>
    <row r="4686">
      <c r="A4686" s="9" t="n"/>
      <c r="B4686" s="9" t="n"/>
      <c r="C4686" s="12" t="n"/>
      <c r="D4686" s="11" t="n"/>
      <c r="E4686" s="11" t="n"/>
      <c r="F4686" s="11" t="n"/>
      <c r="G4686" s="11" t="n"/>
      <c r="H4686" s="11" t="n"/>
      <c r="I4686" s="9" t="n"/>
      <c r="J4686" s="9" t="n"/>
      <c r="K4686" s="9" t="n"/>
      <c r="L4686" s="9">
        <f>IF(COUNTA($A4686:$K4686)=0,"",IF(AND(IFERROR($H4686,0)&gt;0,LEN(TRIM($K4686&amp;""))&gt;0,IFERROR(LOOKUP(2,1/((LISTS!$M$2:$M$13&lt;&gt;"")*ISNUMBER(SEARCH(LISTS!$M$2:$M$13,$I4686))),LISTS!$N$2:$N$13),"NO")="SI"),"SI","NO"))</f>
        <v/>
      </c>
      <c r="M4686" s="9">
        <f>IF(COUNTA($A4686:$K4686)=0,"",IF($K4686&lt;&gt;"",IF(COUNTIF($K$19:$K4686,$K4686)&gt;1,"SI","NO"),IF(COUNTIFS($A$19:$A4686,$A4686,$C$19:$C4686,$C4686,$J$19:$J4686,$J4686,$D$19:$D4686,$D4686)&gt;1,"SI","NO")))</f>
        <v/>
      </c>
      <c r="N4686" s="11">
        <f>IF(COUNTA($A4686:$K4686)=0,"",IF(AND($L4686="SI",$M4686="NO"),IFERROR($H4686,0),0))</f>
        <v/>
      </c>
      <c r="O4686" s="9">
        <f>IF(COUNTA($A4686:$K4686)=0,"",IF($M4686="SI","CUFE o factura duplicada dentro del reporte; no se suma dos veces",IF(IFERROR($H4686,0)&lt;=0,"DIAN reporta valor susceptible 0",IF($L4686="NO",IFERROR(LOOKUP(2,1/((LISTS!$M$2:$M$13&lt;&gt;"")*ISNUMBER(SEARCH(LISTS!$M$2:$M$13,$I4686))),LISTS!$O$2:$O$13),"Medio de pago no elegible o no identificado por DIAN"),"Apta automaticamente por pago electronico y base positiva"))))</f>
        <v/>
      </c>
    </row>
    <row r="4687">
      <c r="A4687" s="9" t="n"/>
      <c r="B4687" s="9" t="n"/>
      <c r="C4687" s="12" t="n"/>
      <c r="D4687" s="11" t="n"/>
      <c r="E4687" s="11" t="n"/>
      <c r="F4687" s="11" t="n"/>
      <c r="G4687" s="11" t="n"/>
      <c r="H4687" s="11" t="n"/>
      <c r="I4687" s="9" t="n"/>
      <c r="J4687" s="9" t="n"/>
      <c r="K4687" s="9" t="n"/>
      <c r="L4687" s="9">
        <f>IF(COUNTA($A4687:$K4687)=0,"",IF(AND(IFERROR($H4687,0)&gt;0,LEN(TRIM($K4687&amp;""))&gt;0,IFERROR(LOOKUP(2,1/((LISTS!$M$2:$M$13&lt;&gt;"")*ISNUMBER(SEARCH(LISTS!$M$2:$M$13,$I4687))),LISTS!$N$2:$N$13),"NO")="SI"),"SI","NO"))</f>
        <v/>
      </c>
      <c r="M4687" s="9">
        <f>IF(COUNTA($A4687:$K4687)=0,"",IF($K4687&lt;&gt;"",IF(COUNTIF($K$19:$K4687,$K4687)&gt;1,"SI","NO"),IF(COUNTIFS($A$19:$A4687,$A4687,$C$19:$C4687,$C4687,$J$19:$J4687,$J4687,$D$19:$D4687,$D4687)&gt;1,"SI","NO")))</f>
        <v/>
      </c>
      <c r="N4687" s="11">
        <f>IF(COUNTA($A4687:$K4687)=0,"",IF(AND($L4687="SI",$M4687="NO"),IFERROR($H4687,0),0))</f>
        <v/>
      </c>
      <c r="O4687" s="9">
        <f>IF(COUNTA($A4687:$K4687)=0,"",IF($M4687="SI","CUFE o factura duplicada dentro del reporte; no se suma dos veces",IF(IFERROR($H4687,0)&lt;=0,"DIAN reporta valor susceptible 0",IF($L4687="NO",IFERROR(LOOKUP(2,1/((LISTS!$M$2:$M$13&lt;&gt;"")*ISNUMBER(SEARCH(LISTS!$M$2:$M$13,$I4687))),LISTS!$O$2:$O$13),"Medio de pago no elegible o no identificado por DIAN"),"Apta automaticamente por pago electronico y base positiva"))))</f>
        <v/>
      </c>
    </row>
    <row r="4688">
      <c r="A4688" s="9" t="n"/>
      <c r="B4688" s="9" t="n"/>
      <c r="C4688" s="12" t="n"/>
      <c r="D4688" s="11" t="n"/>
      <c r="E4688" s="11" t="n"/>
      <c r="F4688" s="11" t="n"/>
      <c r="G4688" s="11" t="n"/>
      <c r="H4688" s="11" t="n"/>
      <c r="I4688" s="9" t="n"/>
      <c r="J4688" s="9" t="n"/>
      <c r="K4688" s="9" t="n"/>
      <c r="L4688" s="9">
        <f>IF(COUNTA($A4688:$K4688)=0,"",IF(AND(IFERROR($H4688,0)&gt;0,LEN(TRIM($K4688&amp;""))&gt;0,IFERROR(LOOKUP(2,1/((LISTS!$M$2:$M$13&lt;&gt;"")*ISNUMBER(SEARCH(LISTS!$M$2:$M$13,$I4688))),LISTS!$N$2:$N$13),"NO")="SI"),"SI","NO"))</f>
        <v/>
      </c>
      <c r="M4688" s="9">
        <f>IF(COUNTA($A4688:$K4688)=0,"",IF($K4688&lt;&gt;"",IF(COUNTIF($K$19:$K4688,$K4688)&gt;1,"SI","NO"),IF(COUNTIFS($A$19:$A4688,$A4688,$C$19:$C4688,$C4688,$J$19:$J4688,$J4688,$D$19:$D4688,$D4688)&gt;1,"SI","NO")))</f>
        <v/>
      </c>
      <c r="N4688" s="11">
        <f>IF(COUNTA($A4688:$K4688)=0,"",IF(AND($L4688="SI",$M4688="NO"),IFERROR($H4688,0),0))</f>
        <v/>
      </c>
      <c r="O4688" s="9">
        <f>IF(COUNTA($A4688:$K4688)=0,"",IF($M4688="SI","CUFE o factura duplicada dentro del reporte; no se suma dos veces",IF(IFERROR($H4688,0)&lt;=0,"DIAN reporta valor susceptible 0",IF($L4688="NO",IFERROR(LOOKUP(2,1/((LISTS!$M$2:$M$13&lt;&gt;"")*ISNUMBER(SEARCH(LISTS!$M$2:$M$13,$I4688))),LISTS!$O$2:$O$13),"Medio de pago no elegible o no identificado por DIAN"),"Apta automaticamente por pago electronico y base positiva"))))</f>
        <v/>
      </c>
    </row>
    <row r="4689">
      <c r="A4689" s="9" t="n"/>
      <c r="B4689" s="9" t="n"/>
      <c r="C4689" s="12" t="n"/>
      <c r="D4689" s="11" t="n"/>
      <c r="E4689" s="11" t="n"/>
      <c r="F4689" s="11" t="n"/>
      <c r="G4689" s="11" t="n"/>
      <c r="H4689" s="11" t="n"/>
      <c r="I4689" s="9" t="n"/>
      <c r="J4689" s="9" t="n"/>
      <c r="K4689" s="9" t="n"/>
      <c r="L4689" s="9">
        <f>IF(COUNTA($A4689:$K4689)=0,"",IF(AND(IFERROR($H4689,0)&gt;0,LEN(TRIM($K4689&amp;""))&gt;0,IFERROR(LOOKUP(2,1/((LISTS!$M$2:$M$13&lt;&gt;"")*ISNUMBER(SEARCH(LISTS!$M$2:$M$13,$I4689))),LISTS!$N$2:$N$13),"NO")="SI"),"SI","NO"))</f>
        <v/>
      </c>
      <c r="M4689" s="9">
        <f>IF(COUNTA($A4689:$K4689)=0,"",IF($K4689&lt;&gt;"",IF(COUNTIF($K$19:$K4689,$K4689)&gt;1,"SI","NO"),IF(COUNTIFS($A$19:$A4689,$A4689,$C$19:$C4689,$C4689,$J$19:$J4689,$J4689,$D$19:$D4689,$D4689)&gt;1,"SI","NO")))</f>
        <v/>
      </c>
      <c r="N4689" s="11">
        <f>IF(COUNTA($A4689:$K4689)=0,"",IF(AND($L4689="SI",$M4689="NO"),IFERROR($H4689,0),0))</f>
        <v/>
      </c>
      <c r="O4689" s="9">
        <f>IF(COUNTA($A4689:$K4689)=0,"",IF($M4689="SI","CUFE o factura duplicada dentro del reporte; no se suma dos veces",IF(IFERROR($H4689,0)&lt;=0,"DIAN reporta valor susceptible 0",IF($L4689="NO",IFERROR(LOOKUP(2,1/((LISTS!$M$2:$M$13&lt;&gt;"")*ISNUMBER(SEARCH(LISTS!$M$2:$M$13,$I4689))),LISTS!$O$2:$O$13),"Medio de pago no elegible o no identificado por DIAN"),"Apta automaticamente por pago electronico y base positiva"))))</f>
        <v/>
      </c>
    </row>
    <row r="4690">
      <c r="A4690" s="9" t="n"/>
      <c r="B4690" s="9" t="n"/>
      <c r="C4690" s="12" t="n"/>
      <c r="D4690" s="11" t="n"/>
      <c r="E4690" s="11" t="n"/>
      <c r="F4690" s="11" t="n"/>
      <c r="G4690" s="11" t="n"/>
      <c r="H4690" s="11" t="n"/>
      <c r="I4690" s="9" t="n"/>
      <c r="J4690" s="9" t="n"/>
      <c r="K4690" s="9" t="n"/>
      <c r="L4690" s="9">
        <f>IF(COUNTA($A4690:$K4690)=0,"",IF(AND(IFERROR($H4690,0)&gt;0,LEN(TRIM($K4690&amp;""))&gt;0,IFERROR(LOOKUP(2,1/((LISTS!$M$2:$M$13&lt;&gt;"")*ISNUMBER(SEARCH(LISTS!$M$2:$M$13,$I4690))),LISTS!$N$2:$N$13),"NO")="SI"),"SI","NO"))</f>
        <v/>
      </c>
      <c r="M4690" s="9">
        <f>IF(COUNTA($A4690:$K4690)=0,"",IF($K4690&lt;&gt;"",IF(COUNTIF($K$19:$K4690,$K4690)&gt;1,"SI","NO"),IF(COUNTIFS($A$19:$A4690,$A4690,$C$19:$C4690,$C4690,$J$19:$J4690,$J4690,$D$19:$D4690,$D4690)&gt;1,"SI","NO")))</f>
        <v/>
      </c>
      <c r="N4690" s="11">
        <f>IF(COUNTA($A4690:$K4690)=0,"",IF(AND($L4690="SI",$M4690="NO"),IFERROR($H4690,0),0))</f>
        <v/>
      </c>
      <c r="O4690" s="9">
        <f>IF(COUNTA($A4690:$K4690)=0,"",IF($M4690="SI","CUFE o factura duplicada dentro del reporte; no se suma dos veces",IF(IFERROR($H4690,0)&lt;=0,"DIAN reporta valor susceptible 0",IF($L4690="NO",IFERROR(LOOKUP(2,1/((LISTS!$M$2:$M$13&lt;&gt;"")*ISNUMBER(SEARCH(LISTS!$M$2:$M$13,$I4690))),LISTS!$O$2:$O$13),"Medio de pago no elegible o no identificado por DIAN"),"Apta automaticamente por pago electronico y base positiva"))))</f>
        <v/>
      </c>
    </row>
    <row r="4691">
      <c r="A4691" s="9" t="n"/>
      <c r="B4691" s="9" t="n"/>
      <c r="C4691" s="12" t="n"/>
      <c r="D4691" s="11" t="n"/>
      <c r="E4691" s="11" t="n"/>
      <c r="F4691" s="11" t="n"/>
      <c r="G4691" s="11" t="n"/>
      <c r="H4691" s="11" t="n"/>
      <c r="I4691" s="9" t="n"/>
      <c r="J4691" s="9" t="n"/>
      <c r="K4691" s="9" t="n"/>
      <c r="L4691" s="9">
        <f>IF(COUNTA($A4691:$K4691)=0,"",IF(AND(IFERROR($H4691,0)&gt;0,LEN(TRIM($K4691&amp;""))&gt;0,IFERROR(LOOKUP(2,1/((LISTS!$M$2:$M$13&lt;&gt;"")*ISNUMBER(SEARCH(LISTS!$M$2:$M$13,$I4691))),LISTS!$N$2:$N$13),"NO")="SI"),"SI","NO"))</f>
        <v/>
      </c>
      <c r="M4691" s="9">
        <f>IF(COUNTA($A4691:$K4691)=0,"",IF($K4691&lt;&gt;"",IF(COUNTIF($K$19:$K4691,$K4691)&gt;1,"SI","NO"),IF(COUNTIFS($A$19:$A4691,$A4691,$C$19:$C4691,$C4691,$J$19:$J4691,$J4691,$D$19:$D4691,$D4691)&gt;1,"SI","NO")))</f>
        <v/>
      </c>
      <c r="N4691" s="11">
        <f>IF(COUNTA($A4691:$K4691)=0,"",IF(AND($L4691="SI",$M4691="NO"),IFERROR($H4691,0),0))</f>
        <v/>
      </c>
      <c r="O4691" s="9">
        <f>IF(COUNTA($A4691:$K4691)=0,"",IF($M4691="SI","CUFE o factura duplicada dentro del reporte; no se suma dos veces",IF(IFERROR($H4691,0)&lt;=0,"DIAN reporta valor susceptible 0",IF($L4691="NO",IFERROR(LOOKUP(2,1/((LISTS!$M$2:$M$13&lt;&gt;"")*ISNUMBER(SEARCH(LISTS!$M$2:$M$13,$I4691))),LISTS!$O$2:$O$13),"Medio de pago no elegible o no identificado por DIAN"),"Apta automaticamente por pago electronico y base positiva"))))</f>
        <v/>
      </c>
    </row>
    <row r="4692">
      <c r="A4692" s="9" t="n"/>
      <c r="B4692" s="9" t="n"/>
      <c r="C4692" s="12" t="n"/>
      <c r="D4692" s="11" t="n"/>
      <c r="E4692" s="11" t="n"/>
      <c r="F4692" s="11" t="n"/>
      <c r="G4692" s="11" t="n"/>
      <c r="H4692" s="11" t="n"/>
      <c r="I4692" s="9" t="n"/>
      <c r="J4692" s="9" t="n"/>
      <c r="K4692" s="9" t="n"/>
      <c r="L4692" s="9">
        <f>IF(COUNTA($A4692:$K4692)=0,"",IF(AND(IFERROR($H4692,0)&gt;0,LEN(TRIM($K4692&amp;""))&gt;0,IFERROR(LOOKUP(2,1/((LISTS!$M$2:$M$13&lt;&gt;"")*ISNUMBER(SEARCH(LISTS!$M$2:$M$13,$I4692))),LISTS!$N$2:$N$13),"NO")="SI"),"SI","NO"))</f>
        <v/>
      </c>
      <c r="M4692" s="9">
        <f>IF(COUNTA($A4692:$K4692)=0,"",IF($K4692&lt;&gt;"",IF(COUNTIF($K$19:$K4692,$K4692)&gt;1,"SI","NO"),IF(COUNTIFS($A$19:$A4692,$A4692,$C$19:$C4692,$C4692,$J$19:$J4692,$J4692,$D$19:$D4692,$D4692)&gt;1,"SI","NO")))</f>
        <v/>
      </c>
      <c r="N4692" s="11">
        <f>IF(COUNTA($A4692:$K4692)=0,"",IF(AND($L4692="SI",$M4692="NO"),IFERROR($H4692,0),0))</f>
        <v/>
      </c>
      <c r="O4692" s="9">
        <f>IF(COUNTA($A4692:$K4692)=0,"",IF($M4692="SI","CUFE o factura duplicada dentro del reporte; no se suma dos veces",IF(IFERROR($H4692,0)&lt;=0,"DIAN reporta valor susceptible 0",IF($L4692="NO",IFERROR(LOOKUP(2,1/((LISTS!$M$2:$M$13&lt;&gt;"")*ISNUMBER(SEARCH(LISTS!$M$2:$M$13,$I4692))),LISTS!$O$2:$O$13),"Medio de pago no elegible o no identificado por DIAN"),"Apta automaticamente por pago electronico y base positiva"))))</f>
        <v/>
      </c>
    </row>
    <row r="4693">
      <c r="A4693" s="9" t="n"/>
      <c r="B4693" s="9" t="n"/>
      <c r="C4693" s="12" t="n"/>
      <c r="D4693" s="11" t="n"/>
      <c r="E4693" s="11" t="n"/>
      <c r="F4693" s="11" t="n"/>
      <c r="G4693" s="11" t="n"/>
      <c r="H4693" s="11" t="n"/>
      <c r="I4693" s="9" t="n"/>
      <c r="J4693" s="9" t="n"/>
      <c r="K4693" s="9" t="n"/>
      <c r="L4693" s="9">
        <f>IF(COUNTA($A4693:$K4693)=0,"",IF(AND(IFERROR($H4693,0)&gt;0,LEN(TRIM($K4693&amp;""))&gt;0,IFERROR(LOOKUP(2,1/((LISTS!$M$2:$M$13&lt;&gt;"")*ISNUMBER(SEARCH(LISTS!$M$2:$M$13,$I4693))),LISTS!$N$2:$N$13),"NO")="SI"),"SI","NO"))</f>
        <v/>
      </c>
      <c r="M4693" s="9">
        <f>IF(COUNTA($A4693:$K4693)=0,"",IF($K4693&lt;&gt;"",IF(COUNTIF($K$19:$K4693,$K4693)&gt;1,"SI","NO"),IF(COUNTIFS($A$19:$A4693,$A4693,$C$19:$C4693,$C4693,$J$19:$J4693,$J4693,$D$19:$D4693,$D4693)&gt;1,"SI","NO")))</f>
        <v/>
      </c>
      <c r="N4693" s="11">
        <f>IF(COUNTA($A4693:$K4693)=0,"",IF(AND($L4693="SI",$M4693="NO"),IFERROR($H4693,0),0))</f>
        <v/>
      </c>
      <c r="O4693" s="9">
        <f>IF(COUNTA($A4693:$K4693)=0,"",IF($M4693="SI","CUFE o factura duplicada dentro del reporte; no se suma dos veces",IF(IFERROR($H4693,0)&lt;=0,"DIAN reporta valor susceptible 0",IF($L4693="NO",IFERROR(LOOKUP(2,1/((LISTS!$M$2:$M$13&lt;&gt;"")*ISNUMBER(SEARCH(LISTS!$M$2:$M$13,$I4693))),LISTS!$O$2:$O$13),"Medio de pago no elegible o no identificado por DIAN"),"Apta automaticamente por pago electronico y base positiva"))))</f>
        <v/>
      </c>
    </row>
    <row r="4694">
      <c r="A4694" s="9" t="n"/>
      <c r="B4694" s="9" t="n"/>
      <c r="C4694" s="12" t="n"/>
      <c r="D4694" s="11" t="n"/>
      <c r="E4694" s="11" t="n"/>
      <c r="F4694" s="11" t="n"/>
      <c r="G4694" s="11" t="n"/>
      <c r="H4694" s="11" t="n"/>
      <c r="I4694" s="9" t="n"/>
      <c r="J4694" s="9" t="n"/>
      <c r="K4694" s="9" t="n"/>
      <c r="L4694" s="9">
        <f>IF(COUNTA($A4694:$K4694)=0,"",IF(AND(IFERROR($H4694,0)&gt;0,LEN(TRIM($K4694&amp;""))&gt;0,IFERROR(LOOKUP(2,1/((LISTS!$M$2:$M$13&lt;&gt;"")*ISNUMBER(SEARCH(LISTS!$M$2:$M$13,$I4694))),LISTS!$N$2:$N$13),"NO")="SI"),"SI","NO"))</f>
        <v/>
      </c>
      <c r="M4694" s="9">
        <f>IF(COUNTA($A4694:$K4694)=0,"",IF($K4694&lt;&gt;"",IF(COUNTIF($K$19:$K4694,$K4694)&gt;1,"SI","NO"),IF(COUNTIFS($A$19:$A4694,$A4694,$C$19:$C4694,$C4694,$J$19:$J4694,$J4694,$D$19:$D4694,$D4694)&gt;1,"SI","NO")))</f>
        <v/>
      </c>
      <c r="N4694" s="11">
        <f>IF(COUNTA($A4694:$K4694)=0,"",IF(AND($L4694="SI",$M4694="NO"),IFERROR($H4694,0),0))</f>
        <v/>
      </c>
      <c r="O4694" s="9">
        <f>IF(COUNTA($A4694:$K4694)=0,"",IF($M4694="SI","CUFE o factura duplicada dentro del reporte; no se suma dos veces",IF(IFERROR($H4694,0)&lt;=0,"DIAN reporta valor susceptible 0",IF($L4694="NO",IFERROR(LOOKUP(2,1/((LISTS!$M$2:$M$13&lt;&gt;"")*ISNUMBER(SEARCH(LISTS!$M$2:$M$13,$I4694))),LISTS!$O$2:$O$13),"Medio de pago no elegible o no identificado por DIAN"),"Apta automaticamente por pago electronico y base positiva"))))</f>
        <v/>
      </c>
    </row>
    <row r="4695">
      <c r="A4695" s="9" t="n"/>
      <c r="B4695" s="9" t="n"/>
      <c r="C4695" s="12" t="n"/>
      <c r="D4695" s="11" t="n"/>
      <c r="E4695" s="11" t="n"/>
      <c r="F4695" s="11" t="n"/>
      <c r="G4695" s="11" t="n"/>
      <c r="H4695" s="11" t="n"/>
      <c r="I4695" s="9" t="n"/>
      <c r="J4695" s="9" t="n"/>
      <c r="K4695" s="9" t="n"/>
      <c r="L4695" s="9">
        <f>IF(COUNTA($A4695:$K4695)=0,"",IF(AND(IFERROR($H4695,0)&gt;0,LEN(TRIM($K4695&amp;""))&gt;0,IFERROR(LOOKUP(2,1/((LISTS!$M$2:$M$13&lt;&gt;"")*ISNUMBER(SEARCH(LISTS!$M$2:$M$13,$I4695))),LISTS!$N$2:$N$13),"NO")="SI"),"SI","NO"))</f>
        <v/>
      </c>
      <c r="M4695" s="9">
        <f>IF(COUNTA($A4695:$K4695)=0,"",IF($K4695&lt;&gt;"",IF(COUNTIF($K$19:$K4695,$K4695)&gt;1,"SI","NO"),IF(COUNTIFS($A$19:$A4695,$A4695,$C$19:$C4695,$C4695,$J$19:$J4695,$J4695,$D$19:$D4695,$D4695)&gt;1,"SI","NO")))</f>
        <v/>
      </c>
      <c r="N4695" s="11">
        <f>IF(COUNTA($A4695:$K4695)=0,"",IF(AND($L4695="SI",$M4695="NO"),IFERROR($H4695,0),0))</f>
        <v/>
      </c>
      <c r="O4695" s="9">
        <f>IF(COUNTA($A4695:$K4695)=0,"",IF($M4695="SI","CUFE o factura duplicada dentro del reporte; no se suma dos veces",IF(IFERROR($H4695,0)&lt;=0,"DIAN reporta valor susceptible 0",IF($L4695="NO",IFERROR(LOOKUP(2,1/((LISTS!$M$2:$M$13&lt;&gt;"")*ISNUMBER(SEARCH(LISTS!$M$2:$M$13,$I4695))),LISTS!$O$2:$O$13),"Medio de pago no elegible o no identificado por DIAN"),"Apta automaticamente por pago electronico y base positiva"))))</f>
        <v/>
      </c>
    </row>
    <row r="4696">
      <c r="A4696" s="9" t="n"/>
      <c r="B4696" s="9" t="n"/>
      <c r="C4696" s="12" t="n"/>
      <c r="D4696" s="11" t="n"/>
      <c r="E4696" s="11" t="n"/>
      <c r="F4696" s="11" t="n"/>
      <c r="G4696" s="11" t="n"/>
      <c r="H4696" s="11" t="n"/>
      <c r="I4696" s="9" t="n"/>
      <c r="J4696" s="9" t="n"/>
      <c r="K4696" s="9" t="n"/>
      <c r="L4696" s="9">
        <f>IF(COUNTA($A4696:$K4696)=0,"",IF(AND(IFERROR($H4696,0)&gt;0,LEN(TRIM($K4696&amp;""))&gt;0,IFERROR(LOOKUP(2,1/((LISTS!$M$2:$M$13&lt;&gt;"")*ISNUMBER(SEARCH(LISTS!$M$2:$M$13,$I4696))),LISTS!$N$2:$N$13),"NO")="SI"),"SI","NO"))</f>
        <v/>
      </c>
      <c r="M4696" s="9">
        <f>IF(COUNTA($A4696:$K4696)=0,"",IF($K4696&lt;&gt;"",IF(COUNTIF($K$19:$K4696,$K4696)&gt;1,"SI","NO"),IF(COUNTIFS($A$19:$A4696,$A4696,$C$19:$C4696,$C4696,$J$19:$J4696,$J4696,$D$19:$D4696,$D4696)&gt;1,"SI","NO")))</f>
        <v/>
      </c>
      <c r="N4696" s="11">
        <f>IF(COUNTA($A4696:$K4696)=0,"",IF(AND($L4696="SI",$M4696="NO"),IFERROR($H4696,0),0))</f>
        <v/>
      </c>
      <c r="O4696" s="9">
        <f>IF(COUNTA($A4696:$K4696)=0,"",IF($M4696="SI","CUFE o factura duplicada dentro del reporte; no se suma dos veces",IF(IFERROR($H4696,0)&lt;=0,"DIAN reporta valor susceptible 0",IF($L4696="NO",IFERROR(LOOKUP(2,1/((LISTS!$M$2:$M$13&lt;&gt;"")*ISNUMBER(SEARCH(LISTS!$M$2:$M$13,$I4696))),LISTS!$O$2:$O$13),"Medio de pago no elegible o no identificado por DIAN"),"Apta automaticamente por pago electronico y base positiva"))))</f>
        <v/>
      </c>
    </row>
    <row r="4697">
      <c r="A4697" s="9" t="n"/>
      <c r="B4697" s="9" t="n"/>
      <c r="C4697" s="12" t="n"/>
      <c r="D4697" s="11" t="n"/>
      <c r="E4697" s="11" t="n"/>
      <c r="F4697" s="11" t="n"/>
      <c r="G4697" s="11" t="n"/>
      <c r="H4697" s="11" t="n"/>
      <c r="I4697" s="9" t="n"/>
      <c r="J4697" s="9" t="n"/>
      <c r="K4697" s="9" t="n"/>
      <c r="L4697" s="9">
        <f>IF(COUNTA($A4697:$K4697)=0,"",IF(AND(IFERROR($H4697,0)&gt;0,LEN(TRIM($K4697&amp;""))&gt;0,IFERROR(LOOKUP(2,1/((LISTS!$M$2:$M$13&lt;&gt;"")*ISNUMBER(SEARCH(LISTS!$M$2:$M$13,$I4697))),LISTS!$N$2:$N$13),"NO")="SI"),"SI","NO"))</f>
        <v/>
      </c>
      <c r="M4697" s="9">
        <f>IF(COUNTA($A4697:$K4697)=0,"",IF($K4697&lt;&gt;"",IF(COUNTIF($K$19:$K4697,$K4697)&gt;1,"SI","NO"),IF(COUNTIFS($A$19:$A4697,$A4697,$C$19:$C4697,$C4697,$J$19:$J4697,$J4697,$D$19:$D4697,$D4697)&gt;1,"SI","NO")))</f>
        <v/>
      </c>
      <c r="N4697" s="11">
        <f>IF(COUNTA($A4697:$K4697)=0,"",IF(AND($L4697="SI",$M4697="NO"),IFERROR($H4697,0),0))</f>
        <v/>
      </c>
      <c r="O4697" s="9">
        <f>IF(COUNTA($A4697:$K4697)=0,"",IF($M4697="SI","CUFE o factura duplicada dentro del reporte; no se suma dos veces",IF(IFERROR($H4697,0)&lt;=0,"DIAN reporta valor susceptible 0",IF($L4697="NO",IFERROR(LOOKUP(2,1/((LISTS!$M$2:$M$13&lt;&gt;"")*ISNUMBER(SEARCH(LISTS!$M$2:$M$13,$I4697))),LISTS!$O$2:$O$13),"Medio de pago no elegible o no identificado por DIAN"),"Apta automaticamente por pago electronico y base positiva"))))</f>
        <v/>
      </c>
    </row>
    <row r="4698">
      <c r="A4698" s="9" t="n"/>
      <c r="B4698" s="9" t="n"/>
      <c r="C4698" s="12" t="n"/>
      <c r="D4698" s="11" t="n"/>
      <c r="E4698" s="11" t="n"/>
      <c r="F4698" s="11" t="n"/>
      <c r="G4698" s="11" t="n"/>
      <c r="H4698" s="11" t="n"/>
      <c r="I4698" s="9" t="n"/>
      <c r="J4698" s="9" t="n"/>
      <c r="K4698" s="9" t="n"/>
      <c r="L4698" s="9">
        <f>IF(COUNTA($A4698:$K4698)=0,"",IF(AND(IFERROR($H4698,0)&gt;0,LEN(TRIM($K4698&amp;""))&gt;0,IFERROR(LOOKUP(2,1/((LISTS!$M$2:$M$13&lt;&gt;"")*ISNUMBER(SEARCH(LISTS!$M$2:$M$13,$I4698))),LISTS!$N$2:$N$13),"NO")="SI"),"SI","NO"))</f>
        <v/>
      </c>
      <c r="M4698" s="9">
        <f>IF(COUNTA($A4698:$K4698)=0,"",IF($K4698&lt;&gt;"",IF(COUNTIF($K$19:$K4698,$K4698)&gt;1,"SI","NO"),IF(COUNTIFS($A$19:$A4698,$A4698,$C$19:$C4698,$C4698,$J$19:$J4698,$J4698,$D$19:$D4698,$D4698)&gt;1,"SI","NO")))</f>
        <v/>
      </c>
      <c r="N4698" s="11">
        <f>IF(COUNTA($A4698:$K4698)=0,"",IF(AND($L4698="SI",$M4698="NO"),IFERROR($H4698,0),0))</f>
        <v/>
      </c>
      <c r="O4698" s="9">
        <f>IF(COUNTA($A4698:$K4698)=0,"",IF($M4698="SI","CUFE o factura duplicada dentro del reporte; no se suma dos veces",IF(IFERROR($H4698,0)&lt;=0,"DIAN reporta valor susceptible 0",IF($L4698="NO",IFERROR(LOOKUP(2,1/((LISTS!$M$2:$M$13&lt;&gt;"")*ISNUMBER(SEARCH(LISTS!$M$2:$M$13,$I4698))),LISTS!$O$2:$O$13),"Medio de pago no elegible o no identificado por DIAN"),"Apta automaticamente por pago electronico y base positiva"))))</f>
        <v/>
      </c>
    </row>
    <row r="4699">
      <c r="A4699" s="9" t="n"/>
      <c r="B4699" s="9" t="n"/>
      <c r="C4699" s="12" t="n"/>
      <c r="D4699" s="11" t="n"/>
      <c r="E4699" s="11" t="n"/>
      <c r="F4699" s="11" t="n"/>
      <c r="G4699" s="11" t="n"/>
      <c r="H4699" s="11" t="n"/>
      <c r="I4699" s="9" t="n"/>
      <c r="J4699" s="9" t="n"/>
      <c r="K4699" s="9" t="n"/>
      <c r="L4699" s="9">
        <f>IF(COUNTA($A4699:$K4699)=0,"",IF(AND(IFERROR($H4699,0)&gt;0,LEN(TRIM($K4699&amp;""))&gt;0,IFERROR(LOOKUP(2,1/((LISTS!$M$2:$M$13&lt;&gt;"")*ISNUMBER(SEARCH(LISTS!$M$2:$M$13,$I4699))),LISTS!$N$2:$N$13),"NO")="SI"),"SI","NO"))</f>
        <v/>
      </c>
      <c r="M4699" s="9">
        <f>IF(COUNTA($A4699:$K4699)=0,"",IF($K4699&lt;&gt;"",IF(COUNTIF($K$19:$K4699,$K4699)&gt;1,"SI","NO"),IF(COUNTIFS($A$19:$A4699,$A4699,$C$19:$C4699,$C4699,$J$19:$J4699,$J4699,$D$19:$D4699,$D4699)&gt;1,"SI","NO")))</f>
        <v/>
      </c>
      <c r="N4699" s="11">
        <f>IF(COUNTA($A4699:$K4699)=0,"",IF(AND($L4699="SI",$M4699="NO"),IFERROR($H4699,0),0))</f>
        <v/>
      </c>
      <c r="O4699" s="9">
        <f>IF(COUNTA($A4699:$K4699)=0,"",IF($M4699="SI","CUFE o factura duplicada dentro del reporte; no se suma dos veces",IF(IFERROR($H4699,0)&lt;=0,"DIAN reporta valor susceptible 0",IF($L4699="NO",IFERROR(LOOKUP(2,1/((LISTS!$M$2:$M$13&lt;&gt;"")*ISNUMBER(SEARCH(LISTS!$M$2:$M$13,$I4699))),LISTS!$O$2:$O$13),"Medio de pago no elegible o no identificado por DIAN"),"Apta automaticamente por pago electronico y base positiva"))))</f>
        <v/>
      </c>
    </row>
    <row r="4700">
      <c r="A4700" s="9" t="n"/>
      <c r="B4700" s="9" t="n"/>
      <c r="C4700" s="12" t="n"/>
      <c r="D4700" s="11" t="n"/>
      <c r="E4700" s="11" t="n"/>
      <c r="F4700" s="11" t="n"/>
      <c r="G4700" s="11" t="n"/>
      <c r="H4700" s="11" t="n"/>
      <c r="I4700" s="9" t="n"/>
      <c r="J4700" s="9" t="n"/>
      <c r="K4700" s="9" t="n"/>
      <c r="L4700" s="9">
        <f>IF(COUNTA($A4700:$K4700)=0,"",IF(AND(IFERROR($H4700,0)&gt;0,LEN(TRIM($K4700&amp;""))&gt;0,IFERROR(LOOKUP(2,1/((LISTS!$M$2:$M$13&lt;&gt;"")*ISNUMBER(SEARCH(LISTS!$M$2:$M$13,$I4700))),LISTS!$N$2:$N$13),"NO")="SI"),"SI","NO"))</f>
        <v/>
      </c>
      <c r="M4700" s="9">
        <f>IF(COUNTA($A4700:$K4700)=0,"",IF($K4700&lt;&gt;"",IF(COUNTIF($K$19:$K4700,$K4700)&gt;1,"SI","NO"),IF(COUNTIFS($A$19:$A4700,$A4700,$C$19:$C4700,$C4700,$J$19:$J4700,$J4700,$D$19:$D4700,$D4700)&gt;1,"SI","NO")))</f>
        <v/>
      </c>
      <c r="N4700" s="11">
        <f>IF(COUNTA($A4700:$K4700)=0,"",IF(AND($L4700="SI",$M4700="NO"),IFERROR($H4700,0),0))</f>
        <v/>
      </c>
      <c r="O4700" s="9">
        <f>IF(COUNTA($A4700:$K4700)=0,"",IF($M4700="SI","CUFE o factura duplicada dentro del reporte; no se suma dos veces",IF(IFERROR($H4700,0)&lt;=0,"DIAN reporta valor susceptible 0",IF($L4700="NO",IFERROR(LOOKUP(2,1/((LISTS!$M$2:$M$13&lt;&gt;"")*ISNUMBER(SEARCH(LISTS!$M$2:$M$13,$I4700))),LISTS!$O$2:$O$13),"Medio de pago no elegible o no identificado por DIAN"),"Apta automaticamente por pago electronico y base positiva"))))</f>
        <v/>
      </c>
    </row>
    <row r="4701">
      <c r="A4701" s="9" t="n"/>
      <c r="B4701" s="9" t="n"/>
      <c r="C4701" s="12" t="n"/>
      <c r="D4701" s="11" t="n"/>
      <c r="E4701" s="11" t="n"/>
      <c r="F4701" s="11" t="n"/>
      <c r="G4701" s="11" t="n"/>
      <c r="H4701" s="11" t="n"/>
      <c r="I4701" s="9" t="n"/>
      <c r="J4701" s="9" t="n"/>
      <c r="K4701" s="9" t="n"/>
      <c r="L4701" s="9">
        <f>IF(COUNTA($A4701:$K4701)=0,"",IF(AND(IFERROR($H4701,0)&gt;0,LEN(TRIM($K4701&amp;""))&gt;0,IFERROR(LOOKUP(2,1/((LISTS!$M$2:$M$13&lt;&gt;"")*ISNUMBER(SEARCH(LISTS!$M$2:$M$13,$I4701))),LISTS!$N$2:$N$13),"NO")="SI"),"SI","NO"))</f>
        <v/>
      </c>
      <c r="M4701" s="9">
        <f>IF(COUNTA($A4701:$K4701)=0,"",IF($K4701&lt;&gt;"",IF(COUNTIF($K$19:$K4701,$K4701)&gt;1,"SI","NO"),IF(COUNTIFS($A$19:$A4701,$A4701,$C$19:$C4701,$C4701,$J$19:$J4701,$J4701,$D$19:$D4701,$D4701)&gt;1,"SI","NO")))</f>
        <v/>
      </c>
      <c r="N4701" s="11">
        <f>IF(COUNTA($A4701:$K4701)=0,"",IF(AND($L4701="SI",$M4701="NO"),IFERROR($H4701,0),0))</f>
        <v/>
      </c>
      <c r="O4701" s="9">
        <f>IF(COUNTA($A4701:$K4701)=0,"",IF($M4701="SI","CUFE o factura duplicada dentro del reporte; no se suma dos veces",IF(IFERROR($H4701,0)&lt;=0,"DIAN reporta valor susceptible 0",IF($L4701="NO",IFERROR(LOOKUP(2,1/((LISTS!$M$2:$M$13&lt;&gt;"")*ISNUMBER(SEARCH(LISTS!$M$2:$M$13,$I4701))),LISTS!$O$2:$O$13),"Medio de pago no elegible o no identificado por DIAN"),"Apta automaticamente por pago electronico y base positiva"))))</f>
        <v/>
      </c>
    </row>
    <row r="4702">
      <c r="A4702" s="9" t="n"/>
      <c r="B4702" s="9" t="n"/>
      <c r="C4702" s="12" t="n"/>
      <c r="D4702" s="11" t="n"/>
      <c r="E4702" s="11" t="n"/>
      <c r="F4702" s="11" t="n"/>
      <c r="G4702" s="11" t="n"/>
      <c r="H4702" s="11" t="n"/>
      <c r="I4702" s="9" t="n"/>
      <c r="J4702" s="9" t="n"/>
      <c r="K4702" s="9" t="n"/>
      <c r="L4702" s="9">
        <f>IF(COUNTA($A4702:$K4702)=0,"",IF(AND(IFERROR($H4702,0)&gt;0,LEN(TRIM($K4702&amp;""))&gt;0,IFERROR(LOOKUP(2,1/((LISTS!$M$2:$M$13&lt;&gt;"")*ISNUMBER(SEARCH(LISTS!$M$2:$M$13,$I4702))),LISTS!$N$2:$N$13),"NO")="SI"),"SI","NO"))</f>
        <v/>
      </c>
      <c r="M4702" s="9">
        <f>IF(COUNTA($A4702:$K4702)=0,"",IF($K4702&lt;&gt;"",IF(COUNTIF($K$19:$K4702,$K4702)&gt;1,"SI","NO"),IF(COUNTIFS($A$19:$A4702,$A4702,$C$19:$C4702,$C4702,$J$19:$J4702,$J4702,$D$19:$D4702,$D4702)&gt;1,"SI","NO")))</f>
        <v/>
      </c>
      <c r="N4702" s="11">
        <f>IF(COUNTA($A4702:$K4702)=0,"",IF(AND($L4702="SI",$M4702="NO"),IFERROR($H4702,0),0))</f>
        <v/>
      </c>
      <c r="O4702" s="9">
        <f>IF(COUNTA($A4702:$K4702)=0,"",IF($M4702="SI","CUFE o factura duplicada dentro del reporte; no se suma dos veces",IF(IFERROR($H4702,0)&lt;=0,"DIAN reporta valor susceptible 0",IF($L4702="NO",IFERROR(LOOKUP(2,1/((LISTS!$M$2:$M$13&lt;&gt;"")*ISNUMBER(SEARCH(LISTS!$M$2:$M$13,$I4702))),LISTS!$O$2:$O$13),"Medio de pago no elegible o no identificado por DIAN"),"Apta automaticamente por pago electronico y base positiva"))))</f>
        <v/>
      </c>
    </row>
    <row r="4703">
      <c r="A4703" s="9" t="n"/>
      <c r="B4703" s="9" t="n"/>
      <c r="C4703" s="12" t="n"/>
      <c r="D4703" s="11" t="n"/>
      <c r="E4703" s="11" t="n"/>
      <c r="F4703" s="11" t="n"/>
      <c r="G4703" s="11" t="n"/>
      <c r="H4703" s="11" t="n"/>
      <c r="I4703" s="9" t="n"/>
      <c r="J4703" s="9" t="n"/>
      <c r="K4703" s="9" t="n"/>
      <c r="L4703" s="9">
        <f>IF(COUNTA($A4703:$K4703)=0,"",IF(AND(IFERROR($H4703,0)&gt;0,LEN(TRIM($K4703&amp;""))&gt;0,IFERROR(LOOKUP(2,1/((LISTS!$M$2:$M$13&lt;&gt;"")*ISNUMBER(SEARCH(LISTS!$M$2:$M$13,$I4703))),LISTS!$N$2:$N$13),"NO")="SI"),"SI","NO"))</f>
        <v/>
      </c>
      <c r="M4703" s="9">
        <f>IF(COUNTA($A4703:$K4703)=0,"",IF($K4703&lt;&gt;"",IF(COUNTIF($K$19:$K4703,$K4703)&gt;1,"SI","NO"),IF(COUNTIFS($A$19:$A4703,$A4703,$C$19:$C4703,$C4703,$J$19:$J4703,$J4703,$D$19:$D4703,$D4703)&gt;1,"SI","NO")))</f>
        <v/>
      </c>
      <c r="N4703" s="11">
        <f>IF(COUNTA($A4703:$K4703)=0,"",IF(AND($L4703="SI",$M4703="NO"),IFERROR($H4703,0),0))</f>
        <v/>
      </c>
      <c r="O4703" s="9">
        <f>IF(COUNTA($A4703:$K4703)=0,"",IF($M4703="SI","CUFE o factura duplicada dentro del reporte; no se suma dos veces",IF(IFERROR($H4703,0)&lt;=0,"DIAN reporta valor susceptible 0",IF($L4703="NO",IFERROR(LOOKUP(2,1/((LISTS!$M$2:$M$13&lt;&gt;"")*ISNUMBER(SEARCH(LISTS!$M$2:$M$13,$I4703))),LISTS!$O$2:$O$13),"Medio de pago no elegible o no identificado por DIAN"),"Apta automaticamente por pago electronico y base positiva"))))</f>
        <v/>
      </c>
    </row>
    <row r="4704">
      <c r="A4704" s="9" t="n"/>
      <c r="B4704" s="9" t="n"/>
      <c r="C4704" s="12" t="n"/>
      <c r="D4704" s="11" t="n"/>
      <c r="E4704" s="11" t="n"/>
      <c r="F4704" s="11" t="n"/>
      <c r="G4704" s="11" t="n"/>
      <c r="H4704" s="11" t="n"/>
      <c r="I4704" s="9" t="n"/>
      <c r="J4704" s="9" t="n"/>
      <c r="K4704" s="9" t="n"/>
      <c r="L4704" s="9">
        <f>IF(COUNTA($A4704:$K4704)=0,"",IF(AND(IFERROR($H4704,0)&gt;0,LEN(TRIM($K4704&amp;""))&gt;0,IFERROR(LOOKUP(2,1/((LISTS!$M$2:$M$13&lt;&gt;"")*ISNUMBER(SEARCH(LISTS!$M$2:$M$13,$I4704))),LISTS!$N$2:$N$13),"NO")="SI"),"SI","NO"))</f>
        <v/>
      </c>
      <c r="M4704" s="9">
        <f>IF(COUNTA($A4704:$K4704)=0,"",IF($K4704&lt;&gt;"",IF(COUNTIF($K$19:$K4704,$K4704)&gt;1,"SI","NO"),IF(COUNTIFS($A$19:$A4704,$A4704,$C$19:$C4704,$C4704,$J$19:$J4704,$J4704,$D$19:$D4704,$D4704)&gt;1,"SI","NO")))</f>
        <v/>
      </c>
      <c r="N4704" s="11">
        <f>IF(COUNTA($A4704:$K4704)=0,"",IF(AND($L4704="SI",$M4704="NO"),IFERROR($H4704,0),0))</f>
        <v/>
      </c>
      <c r="O4704" s="9">
        <f>IF(COUNTA($A4704:$K4704)=0,"",IF($M4704="SI","CUFE o factura duplicada dentro del reporte; no se suma dos veces",IF(IFERROR($H4704,0)&lt;=0,"DIAN reporta valor susceptible 0",IF($L4704="NO",IFERROR(LOOKUP(2,1/((LISTS!$M$2:$M$13&lt;&gt;"")*ISNUMBER(SEARCH(LISTS!$M$2:$M$13,$I4704))),LISTS!$O$2:$O$13),"Medio de pago no elegible o no identificado por DIAN"),"Apta automaticamente por pago electronico y base positiva"))))</f>
        <v/>
      </c>
    </row>
    <row r="4705">
      <c r="A4705" s="9" t="n"/>
      <c r="B4705" s="9" t="n"/>
      <c r="C4705" s="12" t="n"/>
      <c r="D4705" s="11" t="n"/>
      <c r="E4705" s="11" t="n"/>
      <c r="F4705" s="11" t="n"/>
      <c r="G4705" s="11" t="n"/>
      <c r="H4705" s="11" t="n"/>
      <c r="I4705" s="9" t="n"/>
      <c r="J4705" s="9" t="n"/>
      <c r="K4705" s="9" t="n"/>
      <c r="L4705" s="9">
        <f>IF(COUNTA($A4705:$K4705)=0,"",IF(AND(IFERROR($H4705,0)&gt;0,LEN(TRIM($K4705&amp;""))&gt;0,IFERROR(LOOKUP(2,1/((LISTS!$M$2:$M$13&lt;&gt;"")*ISNUMBER(SEARCH(LISTS!$M$2:$M$13,$I4705))),LISTS!$N$2:$N$13),"NO")="SI"),"SI","NO"))</f>
        <v/>
      </c>
      <c r="M4705" s="9">
        <f>IF(COUNTA($A4705:$K4705)=0,"",IF($K4705&lt;&gt;"",IF(COUNTIF($K$19:$K4705,$K4705)&gt;1,"SI","NO"),IF(COUNTIFS($A$19:$A4705,$A4705,$C$19:$C4705,$C4705,$J$19:$J4705,$J4705,$D$19:$D4705,$D4705)&gt;1,"SI","NO")))</f>
        <v/>
      </c>
      <c r="N4705" s="11">
        <f>IF(COUNTA($A4705:$K4705)=0,"",IF(AND($L4705="SI",$M4705="NO"),IFERROR($H4705,0),0))</f>
        <v/>
      </c>
      <c r="O4705" s="9">
        <f>IF(COUNTA($A4705:$K4705)=0,"",IF($M4705="SI","CUFE o factura duplicada dentro del reporte; no se suma dos veces",IF(IFERROR($H4705,0)&lt;=0,"DIAN reporta valor susceptible 0",IF($L4705="NO",IFERROR(LOOKUP(2,1/((LISTS!$M$2:$M$13&lt;&gt;"")*ISNUMBER(SEARCH(LISTS!$M$2:$M$13,$I4705))),LISTS!$O$2:$O$13),"Medio de pago no elegible o no identificado por DIAN"),"Apta automaticamente por pago electronico y base positiva"))))</f>
        <v/>
      </c>
    </row>
    <row r="4706">
      <c r="A4706" s="9" t="n"/>
      <c r="B4706" s="9" t="n"/>
      <c r="C4706" s="12" t="n"/>
      <c r="D4706" s="11" t="n"/>
      <c r="E4706" s="11" t="n"/>
      <c r="F4706" s="11" t="n"/>
      <c r="G4706" s="11" t="n"/>
      <c r="H4706" s="11" t="n"/>
      <c r="I4706" s="9" t="n"/>
      <c r="J4706" s="9" t="n"/>
      <c r="K4706" s="9" t="n"/>
      <c r="L4706" s="9">
        <f>IF(COUNTA($A4706:$K4706)=0,"",IF(AND(IFERROR($H4706,0)&gt;0,LEN(TRIM($K4706&amp;""))&gt;0,IFERROR(LOOKUP(2,1/((LISTS!$M$2:$M$13&lt;&gt;"")*ISNUMBER(SEARCH(LISTS!$M$2:$M$13,$I4706))),LISTS!$N$2:$N$13),"NO")="SI"),"SI","NO"))</f>
        <v/>
      </c>
      <c r="M4706" s="9">
        <f>IF(COUNTA($A4706:$K4706)=0,"",IF($K4706&lt;&gt;"",IF(COUNTIF($K$19:$K4706,$K4706)&gt;1,"SI","NO"),IF(COUNTIFS($A$19:$A4706,$A4706,$C$19:$C4706,$C4706,$J$19:$J4706,$J4706,$D$19:$D4706,$D4706)&gt;1,"SI","NO")))</f>
        <v/>
      </c>
      <c r="N4706" s="11">
        <f>IF(COUNTA($A4706:$K4706)=0,"",IF(AND($L4706="SI",$M4706="NO"),IFERROR($H4706,0),0))</f>
        <v/>
      </c>
      <c r="O4706" s="9">
        <f>IF(COUNTA($A4706:$K4706)=0,"",IF($M4706="SI","CUFE o factura duplicada dentro del reporte; no se suma dos veces",IF(IFERROR($H4706,0)&lt;=0,"DIAN reporta valor susceptible 0",IF($L4706="NO",IFERROR(LOOKUP(2,1/((LISTS!$M$2:$M$13&lt;&gt;"")*ISNUMBER(SEARCH(LISTS!$M$2:$M$13,$I4706))),LISTS!$O$2:$O$13),"Medio de pago no elegible o no identificado por DIAN"),"Apta automaticamente por pago electronico y base positiva"))))</f>
        <v/>
      </c>
    </row>
    <row r="4707">
      <c r="A4707" s="9" t="n"/>
      <c r="B4707" s="9" t="n"/>
      <c r="C4707" s="12" t="n"/>
      <c r="D4707" s="11" t="n"/>
      <c r="E4707" s="11" t="n"/>
      <c r="F4707" s="11" t="n"/>
      <c r="G4707" s="11" t="n"/>
      <c r="H4707" s="11" t="n"/>
      <c r="I4707" s="9" t="n"/>
      <c r="J4707" s="9" t="n"/>
      <c r="K4707" s="9" t="n"/>
      <c r="L4707" s="9">
        <f>IF(COUNTA($A4707:$K4707)=0,"",IF(AND(IFERROR($H4707,0)&gt;0,LEN(TRIM($K4707&amp;""))&gt;0,IFERROR(LOOKUP(2,1/((LISTS!$M$2:$M$13&lt;&gt;"")*ISNUMBER(SEARCH(LISTS!$M$2:$M$13,$I4707))),LISTS!$N$2:$N$13),"NO")="SI"),"SI","NO"))</f>
        <v/>
      </c>
      <c r="M4707" s="9">
        <f>IF(COUNTA($A4707:$K4707)=0,"",IF($K4707&lt;&gt;"",IF(COUNTIF($K$19:$K4707,$K4707)&gt;1,"SI","NO"),IF(COUNTIFS($A$19:$A4707,$A4707,$C$19:$C4707,$C4707,$J$19:$J4707,$J4707,$D$19:$D4707,$D4707)&gt;1,"SI","NO")))</f>
        <v/>
      </c>
      <c r="N4707" s="11">
        <f>IF(COUNTA($A4707:$K4707)=0,"",IF(AND($L4707="SI",$M4707="NO"),IFERROR($H4707,0),0))</f>
        <v/>
      </c>
      <c r="O4707" s="9">
        <f>IF(COUNTA($A4707:$K4707)=0,"",IF($M4707="SI","CUFE o factura duplicada dentro del reporte; no se suma dos veces",IF(IFERROR($H4707,0)&lt;=0,"DIAN reporta valor susceptible 0",IF($L4707="NO",IFERROR(LOOKUP(2,1/((LISTS!$M$2:$M$13&lt;&gt;"")*ISNUMBER(SEARCH(LISTS!$M$2:$M$13,$I4707))),LISTS!$O$2:$O$13),"Medio de pago no elegible o no identificado por DIAN"),"Apta automaticamente por pago electronico y base positiva"))))</f>
        <v/>
      </c>
    </row>
    <row r="4708">
      <c r="A4708" s="9" t="n"/>
      <c r="B4708" s="9" t="n"/>
      <c r="C4708" s="12" t="n"/>
      <c r="D4708" s="11" t="n"/>
      <c r="E4708" s="11" t="n"/>
      <c r="F4708" s="11" t="n"/>
      <c r="G4708" s="11" t="n"/>
      <c r="H4708" s="11" t="n"/>
      <c r="I4708" s="9" t="n"/>
      <c r="J4708" s="9" t="n"/>
      <c r="K4708" s="9" t="n"/>
      <c r="L4708" s="9">
        <f>IF(COUNTA($A4708:$K4708)=0,"",IF(AND(IFERROR($H4708,0)&gt;0,LEN(TRIM($K4708&amp;""))&gt;0,IFERROR(LOOKUP(2,1/((LISTS!$M$2:$M$13&lt;&gt;"")*ISNUMBER(SEARCH(LISTS!$M$2:$M$13,$I4708))),LISTS!$N$2:$N$13),"NO")="SI"),"SI","NO"))</f>
        <v/>
      </c>
      <c r="M4708" s="9">
        <f>IF(COUNTA($A4708:$K4708)=0,"",IF($K4708&lt;&gt;"",IF(COUNTIF($K$19:$K4708,$K4708)&gt;1,"SI","NO"),IF(COUNTIFS($A$19:$A4708,$A4708,$C$19:$C4708,$C4708,$J$19:$J4708,$J4708,$D$19:$D4708,$D4708)&gt;1,"SI","NO")))</f>
        <v/>
      </c>
      <c r="N4708" s="11">
        <f>IF(COUNTA($A4708:$K4708)=0,"",IF(AND($L4708="SI",$M4708="NO"),IFERROR($H4708,0),0))</f>
        <v/>
      </c>
      <c r="O4708" s="9">
        <f>IF(COUNTA($A4708:$K4708)=0,"",IF($M4708="SI","CUFE o factura duplicada dentro del reporte; no se suma dos veces",IF(IFERROR($H4708,0)&lt;=0,"DIAN reporta valor susceptible 0",IF($L4708="NO",IFERROR(LOOKUP(2,1/((LISTS!$M$2:$M$13&lt;&gt;"")*ISNUMBER(SEARCH(LISTS!$M$2:$M$13,$I4708))),LISTS!$O$2:$O$13),"Medio de pago no elegible o no identificado por DIAN"),"Apta automaticamente por pago electronico y base positiva"))))</f>
        <v/>
      </c>
    </row>
    <row r="4709">
      <c r="A4709" s="9" t="n"/>
      <c r="B4709" s="9" t="n"/>
      <c r="C4709" s="12" t="n"/>
      <c r="D4709" s="11" t="n"/>
      <c r="E4709" s="11" t="n"/>
      <c r="F4709" s="11" t="n"/>
      <c r="G4709" s="11" t="n"/>
      <c r="H4709" s="11" t="n"/>
      <c r="I4709" s="9" t="n"/>
      <c r="J4709" s="9" t="n"/>
      <c r="K4709" s="9" t="n"/>
      <c r="L4709" s="9">
        <f>IF(COUNTA($A4709:$K4709)=0,"",IF(AND(IFERROR($H4709,0)&gt;0,LEN(TRIM($K4709&amp;""))&gt;0,IFERROR(LOOKUP(2,1/((LISTS!$M$2:$M$13&lt;&gt;"")*ISNUMBER(SEARCH(LISTS!$M$2:$M$13,$I4709))),LISTS!$N$2:$N$13),"NO")="SI"),"SI","NO"))</f>
        <v/>
      </c>
      <c r="M4709" s="9">
        <f>IF(COUNTA($A4709:$K4709)=0,"",IF($K4709&lt;&gt;"",IF(COUNTIF($K$19:$K4709,$K4709)&gt;1,"SI","NO"),IF(COUNTIFS($A$19:$A4709,$A4709,$C$19:$C4709,$C4709,$J$19:$J4709,$J4709,$D$19:$D4709,$D4709)&gt;1,"SI","NO")))</f>
        <v/>
      </c>
      <c r="N4709" s="11">
        <f>IF(COUNTA($A4709:$K4709)=0,"",IF(AND($L4709="SI",$M4709="NO"),IFERROR($H4709,0),0))</f>
        <v/>
      </c>
      <c r="O4709" s="9">
        <f>IF(COUNTA($A4709:$K4709)=0,"",IF($M4709="SI","CUFE o factura duplicada dentro del reporte; no se suma dos veces",IF(IFERROR($H4709,0)&lt;=0,"DIAN reporta valor susceptible 0",IF($L4709="NO",IFERROR(LOOKUP(2,1/((LISTS!$M$2:$M$13&lt;&gt;"")*ISNUMBER(SEARCH(LISTS!$M$2:$M$13,$I4709))),LISTS!$O$2:$O$13),"Medio de pago no elegible o no identificado por DIAN"),"Apta automaticamente por pago electronico y base positiva"))))</f>
        <v/>
      </c>
    </row>
    <row r="4710">
      <c r="A4710" s="9" t="n"/>
      <c r="B4710" s="9" t="n"/>
      <c r="C4710" s="12" t="n"/>
      <c r="D4710" s="11" t="n"/>
      <c r="E4710" s="11" t="n"/>
      <c r="F4710" s="11" t="n"/>
      <c r="G4710" s="11" t="n"/>
      <c r="H4710" s="11" t="n"/>
      <c r="I4710" s="9" t="n"/>
      <c r="J4710" s="9" t="n"/>
      <c r="K4710" s="9" t="n"/>
      <c r="L4710" s="9">
        <f>IF(COUNTA($A4710:$K4710)=0,"",IF(AND(IFERROR($H4710,0)&gt;0,LEN(TRIM($K4710&amp;""))&gt;0,IFERROR(LOOKUP(2,1/((LISTS!$M$2:$M$13&lt;&gt;"")*ISNUMBER(SEARCH(LISTS!$M$2:$M$13,$I4710))),LISTS!$N$2:$N$13),"NO")="SI"),"SI","NO"))</f>
        <v/>
      </c>
      <c r="M4710" s="9">
        <f>IF(COUNTA($A4710:$K4710)=0,"",IF($K4710&lt;&gt;"",IF(COUNTIF($K$19:$K4710,$K4710)&gt;1,"SI","NO"),IF(COUNTIFS($A$19:$A4710,$A4710,$C$19:$C4710,$C4710,$J$19:$J4710,$J4710,$D$19:$D4710,$D4710)&gt;1,"SI","NO")))</f>
        <v/>
      </c>
      <c r="N4710" s="11">
        <f>IF(COUNTA($A4710:$K4710)=0,"",IF(AND($L4710="SI",$M4710="NO"),IFERROR($H4710,0),0))</f>
        <v/>
      </c>
      <c r="O4710" s="9">
        <f>IF(COUNTA($A4710:$K4710)=0,"",IF($M4710="SI","CUFE o factura duplicada dentro del reporte; no se suma dos veces",IF(IFERROR($H4710,0)&lt;=0,"DIAN reporta valor susceptible 0",IF($L4710="NO",IFERROR(LOOKUP(2,1/((LISTS!$M$2:$M$13&lt;&gt;"")*ISNUMBER(SEARCH(LISTS!$M$2:$M$13,$I4710))),LISTS!$O$2:$O$13),"Medio de pago no elegible o no identificado por DIAN"),"Apta automaticamente por pago electronico y base positiva"))))</f>
        <v/>
      </c>
    </row>
    <row r="4711">
      <c r="A4711" s="9" t="n"/>
      <c r="B4711" s="9" t="n"/>
      <c r="C4711" s="12" t="n"/>
      <c r="D4711" s="11" t="n"/>
      <c r="E4711" s="11" t="n"/>
      <c r="F4711" s="11" t="n"/>
      <c r="G4711" s="11" t="n"/>
      <c r="H4711" s="11" t="n"/>
      <c r="I4711" s="9" t="n"/>
      <c r="J4711" s="9" t="n"/>
      <c r="K4711" s="9" t="n"/>
      <c r="L4711" s="9">
        <f>IF(COUNTA($A4711:$K4711)=0,"",IF(AND(IFERROR($H4711,0)&gt;0,LEN(TRIM($K4711&amp;""))&gt;0,IFERROR(LOOKUP(2,1/((LISTS!$M$2:$M$13&lt;&gt;"")*ISNUMBER(SEARCH(LISTS!$M$2:$M$13,$I4711))),LISTS!$N$2:$N$13),"NO")="SI"),"SI","NO"))</f>
        <v/>
      </c>
      <c r="M4711" s="9">
        <f>IF(COUNTA($A4711:$K4711)=0,"",IF($K4711&lt;&gt;"",IF(COUNTIF($K$19:$K4711,$K4711)&gt;1,"SI","NO"),IF(COUNTIFS($A$19:$A4711,$A4711,$C$19:$C4711,$C4711,$J$19:$J4711,$J4711,$D$19:$D4711,$D4711)&gt;1,"SI","NO")))</f>
        <v/>
      </c>
      <c r="N4711" s="11">
        <f>IF(COUNTA($A4711:$K4711)=0,"",IF(AND($L4711="SI",$M4711="NO"),IFERROR($H4711,0),0))</f>
        <v/>
      </c>
      <c r="O4711" s="9">
        <f>IF(COUNTA($A4711:$K4711)=0,"",IF($M4711="SI","CUFE o factura duplicada dentro del reporte; no se suma dos veces",IF(IFERROR($H4711,0)&lt;=0,"DIAN reporta valor susceptible 0",IF($L4711="NO",IFERROR(LOOKUP(2,1/((LISTS!$M$2:$M$13&lt;&gt;"")*ISNUMBER(SEARCH(LISTS!$M$2:$M$13,$I4711))),LISTS!$O$2:$O$13),"Medio de pago no elegible o no identificado por DIAN"),"Apta automaticamente por pago electronico y base positiva"))))</f>
        <v/>
      </c>
    </row>
    <row r="4712">
      <c r="A4712" s="9" t="n"/>
      <c r="B4712" s="9" t="n"/>
      <c r="C4712" s="12" t="n"/>
      <c r="D4712" s="11" t="n"/>
      <c r="E4712" s="11" t="n"/>
      <c r="F4712" s="11" t="n"/>
      <c r="G4712" s="11" t="n"/>
      <c r="H4712" s="11" t="n"/>
      <c r="I4712" s="9" t="n"/>
      <c r="J4712" s="9" t="n"/>
      <c r="K4712" s="9" t="n"/>
      <c r="L4712" s="9">
        <f>IF(COUNTA($A4712:$K4712)=0,"",IF(AND(IFERROR($H4712,0)&gt;0,LEN(TRIM($K4712&amp;""))&gt;0,IFERROR(LOOKUP(2,1/((LISTS!$M$2:$M$13&lt;&gt;"")*ISNUMBER(SEARCH(LISTS!$M$2:$M$13,$I4712))),LISTS!$N$2:$N$13),"NO")="SI"),"SI","NO"))</f>
        <v/>
      </c>
      <c r="M4712" s="9">
        <f>IF(COUNTA($A4712:$K4712)=0,"",IF($K4712&lt;&gt;"",IF(COUNTIF($K$19:$K4712,$K4712)&gt;1,"SI","NO"),IF(COUNTIFS($A$19:$A4712,$A4712,$C$19:$C4712,$C4712,$J$19:$J4712,$J4712,$D$19:$D4712,$D4712)&gt;1,"SI","NO")))</f>
        <v/>
      </c>
      <c r="N4712" s="11">
        <f>IF(COUNTA($A4712:$K4712)=0,"",IF(AND($L4712="SI",$M4712="NO"),IFERROR($H4712,0),0))</f>
        <v/>
      </c>
      <c r="O4712" s="9">
        <f>IF(COUNTA($A4712:$K4712)=0,"",IF($M4712="SI","CUFE o factura duplicada dentro del reporte; no se suma dos veces",IF(IFERROR($H4712,0)&lt;=0,"DIAN reporta valor susceptible 0",IF($L4712="NO",IFERROR(LOOKUP(2,1/((LISTS!$M$2:$M$13&lt;&gt;"")*ISNUMBER(SEARCH(LISTS!$M$2:$M$13,$I4712))),LISTS!$O$2:$O$13),"Medio de pago no elegible o no identificado por DIAN"),"Apta automaticamente por pago electronico y base positiva"))))</f>
        <v/>
      </c>
    </row>
    <row r="4713">
      <c r="A4713" s="9" t="n"/>
      <c r="B4713" s="9" t="n"/>
      <c r="C4713" s="12" t="n"/>
      <c r="D4713" s="11" t="n"/>
      <c r="E4713" s="11" t="n"/>
      <c r="F4713" s="11" t="n"/>
      <c r="G4713" s="11" t="n"/>
      <c r="H4713" s="11" t="n"/>
      <c r="I4713" s="9" t="n"/>
      <c r="J4713" s="9" t="n"/>
      <c r="K4713" s="9" t="n"/>
      <c r="L4713" s="9">
        <f>IF(COUNTA($A4713:$K4713)=0,"",IF(AND(IFERROR($H4713,0)&gt;0,LEN(TRIM($K4713&amp;""))&gt;0,IFERROR(LOOKUP(2,1/((LISTS!$M$2:$M$13&lt;&gt;"")*ISNUMBER(SEARCH(LISTS!$M$2:$M$13,$I4713))),LISTS!$N$2:$N$13),"NO")="SI"),"SI","NO"))</f>
        <v/>
      </c>
      <c r="M4713" s="9">
        <f>IF(COUNTA($A4713:$K4713)=0,"",IF($K4713&lt;&gt;"",IF(COUNTIF($K$19:$K4713,$K4713)&gt;1,"SI","NO"),IF(COUNTIFS($A$19:$A4713,$A4713,$C$19:$C4713,$C4713,$J$19:$J4713,$J4713,$D$19:$D4713,$D4713)&gt;1,"SI","NO")))</f>
        <v/>
      </c>
      <c r="N4713" s="11">
        <f>IF(COUNTA($A4713:$K4713)=0,"",IF(AND($L4713="SI",$M4713="NO"),IFERROR($H4713,0),0))</f>
        <v/>
      </c>
      <c r="O4713" s="9">
        <f>IF(COUNTA($A4713:$K4713)=0,"",IF($M4713="SI","CUFE o factura duplicada dentro del reporte; no se suma dos veces",IF(IFERROR($H4713,0)&lt;=0,"DIAN reporta valor susceptible 0",IF($L4713="NO",IFERROR(LOOKUP(2,1/((LISTS!$M$2:$M$13&lt;&gt;"")*ISNUMBER(SEARCH(LISTS!$M$2:$M$13,$I4713))),LISTS!$O$2:$O$13),"Medio de pago no elegible o no identificado por DIAN"),"Apta automaticamente por pago electronico y base positiva"))))</f>
        <v/>
      </c>
    </row>
    <row r="4714">
      <c r="A4714" s="9" t="n"/>
      <c r="B4714" s="9" t="n"/>
      <c r="C4714" s="12" t="n"/>
      <c r="D4714" s="11" t="n"/>
      <c r="E4714" s="11" t="n"/>
      <c r="F4714" s="11" t="n"/>
      <c r="G4714" s="11" t="n"/>
      <c r="H4714" s="11" t="n"/>
      <c r="I4714" s="9" t="n"/>
      <c r="J4714" s="9" t="n"/>
      <c r="K4714" s="9" t="n"/>
      <c r="L4714" s="9">
        <f>IF(COUNTA($A4714:$K4714)=0,"",IF(AND(IFERROR($H4714,0)&gt;0,LEN(TRIM($K4714&amp;""))&gt;0,IFERROR(LOOKUP(2,1/((LISTS!$M$2:$M$13&lt;&gt;"")*ISNUMBER(SEARCH(LISTS!$M$2:$M$13,$I4714))),LISTS!$N$2:$N$13),"NO")="SI"),"SI","NO"))</f>
        <v/>
      </c>
      <c r="M4714" s="9">
        <f>IF(COUNTA($A4714:$K4714)=0,"",IF($K4714&lt;&gt;"",IF(COUNTIF($K$19:$K4714,$K4714)&gt;1,"SI","NO"),IF(COUNTIFS($A$19:$A4714,$A4714,$C$19:$C4714,$C4714,$J$19:$J4714,$J4714,$D$19:$D4714,$D4714)&gt;1,"SI","NO")))</f>
        <v/>
      </c>
      <c r="N4714" s="11">
        <f>IF(COUNTA($A4714:$K4714)=0,"",IF(AND($L4714="SI",$M4714="NO"),IFERROR($H4714,0),0))</f>
        <v/>
      </c>
      <c r="O4714" s="9">
        <f>IF(COUNTA($A4714:$K4714)=0,"",IF($M4714="SI","CUFE o factura duplicada dentro del reporte; no se suma dos veces",IF(IFERROR($H4714,0)&lt;=0,"DIAN reporta valor susceptible 0",IF($L4714="NO",IFERROR(LOOKUP(2,1/((LISTS!$M$2:$M$13&lt;&gt;"")*ISNUMBER(SEARCH(LISTS!$M$2:$M$13,$I4714))),LISTS!$O$2:$O$13),"Medio de pago no elegible o no identificado por DIAN"),"Apta automaticamente por pago electronico y base positiva"))))</f>
        <v/>
      </c>
    </row>
    <row r="4715">
      <c r="A4715" s="9" t="n"/>
      <c r="B4715" s="9" t="n"/>
      <c r="C4715" s="12" t="n"/>
      <c r="D4715" s="11" t="n"/>
      <c r="E4715" s="11" t="n"/>
      <c r="F4715" s="11" t="n"/>
      <c r="G4715" s="11" t="n"/>
      <c r="H4715" s="11" t="n"/>
      <c r="I4715" s="9" t="n"/>
      <c r="J4715" s="9" t="n"/>
      <c r="K4715" s="9" t="n"/>
      <c r="L4715" s="9">
        <f>IF(COUNTA($A4715:$K4715)=0,"",IF(AND(IFERROR($H4715,0)&gt;0,LEN(TRIM($K4715&amp;""))&gt;0,IFERROR(LOOKUP(2,1/((LISTS!$M$2:$M$13&lt;&gt;"")*ISNUMBER(SEARCH(LISTS!$M$2:$M$13,$I4715))),LISTS!$N$2:$N$13),"NO")="SI"),"SI","NO"))</f>
        <v/>
      </c>
      <c r="M4715" s="9">
        <f>IF(COUNTA($A4715:$K4715)=0,"",IF($K4715&lt;&gt;"",IF(COUNTIF($K$19:$K4715,$K4715)&gt;1,"SI","NO"),IF(COUNTIFS($A$19:$A4715,$A4715,$C$19:$C4715,$C4715,$J$19:$J4715,$J4715,$D$19:$D4715,$D4715)&gt;1,"SI","NO")))</f>
        <v/>
      </c>
      <c r="N4715" s="11">
        <f>IF(COUNTA($A4715:$K4715)=0,"",IF(AND($L4715="SI",$M4715="NO"),IFERROR($H4715,0),0))</f>
        <v/>
      </c>
      <c r="O4715" s="9">
        <f>IF(COUNTA($A4715:$K4715)=0,"",IF($M4715="SI","CUFE o factura duplicada dentro del reporte; no se suma dos veces",IF(IFERROR($H4715,0)&lt;=0,"DIAN reporta valor susceptible 0",IF($L4715="NO",IFERROR(LOOKUP(2,1/((LISTS!$M$2:$M$13&lt;&gt;"")*ISNUMBER(SEARCH(LISTS!$M$2:$M$13,$I4715))),LISTS!$O$2:$O$13),"Medio de pago no elegible o no identificado por DIAN"),"Apta automaticamente por pago electronico y base positiva"))))</f>
        <v/>
      </c>
    </row>
    <row r="4716">
      <c r="A4716" s="9" t="n"/>
      <c r="B4716" s="9" t="n"/>
      <c r="C4716" s="12" t="n"/>
      <c r="D4716" s="11" t="n"/>
      <c r="E4716" s="11" t="n"/>
      <c r="F4716" s="11" t="n"/>
      <c r="G4716" s="11" t="n"/>
      <c r="H4716" s="11" t="n"/>
      <c r="I4716" s="9" t="n"/>
      <c r="J4716" s="9" t="n"/>
      <c r="K4716" s="9" t="n"/>
      <c r="L4716" s="9">
        <f>IF(COUNTA($A4716:$K4716)=0,"",IF(AND(IFERROR($H4716,0)&gt;0,LEN(TRIM($K4716&amp;""))&gt;0,IFERROR(LOOKUP(2,1/((LISTS!$M$2:$M$13&lt;&gt;"")*ISNUMBER(SEARCH(LISTS!$M$2:$M$13,$I4716))),LISTS!$N$2:$N$13),"NO")="SI"),"SI","NO"))</f>
        <v/>
      </c>
      <c r="M4716" s="9">
        <f>IF(COUNTA($A4716:$K4716)=0,"",IF($K4716&lt;&gt;"",IF(COUNTIF($K$19:$K4716,$K4716)&gt;1,"SI","NO"),IF(COUNTIFS($A$19:$A4716,$A4716,$C$19:$C4716,$C4716,$J$19:$J4716,$J4716,$D$19:$D4716,$D4716)&gt;1,"SI","NO")))</f>
        <v/>
      </c>
      <c r="N4716" s="11">
        <f>IF(COUNTA($A4716:$K4716)=0,"",IF(AND($L4716="SI",$M4716="NO"),IFERROR($H4716,0),0))</f>
        <v/>
      </c>
      <c r="O4716" s="9">
        <f>IF(COUNTA($A4716:$K4716)=0,"",IF($M4716="SI","CUFE o factura duplicada dentro del reporte; no se suma dos veces",IF(IFERROR($H4716,0)&lt;=0,"DIAN reporta valor susceptible 0",IF($L4716="NO",IFERROR(LOOKUP(2,1/((LISTS!$M$2:$M$13&lt;&gt;"")*ISNUMBER(SEARCH(LISTS!$M$2:$M$13,$I4716))),LISTS!$O$2:$O$13),"Medio de pago no elegible o no identificado por DIAN"),"Apta automaticamente por pago electronico y base positiva"))))</f>
        <v/>
      </c>
    </row>
    <row r="4717">
      <c r="A4717" s="9" t="n"/>
      <c r="B4717" s="9" t="n"/>
      <c r="C4717" s="12" t="n"/>
      <c r="D4717" s="11" t="n"/>
      <c r="E4717" s="11" t="n"/>
      <c r="F4717" s="11" t="n"/>
      <c r="G4717" s="11" t="n"/>
      <c r="H4717" s="11" t="n"/>
      <c r="I4717" s="9" t="n"/>
      <c r="J4717" s="9" t="n"/>
      <c r="K4717" s="9" t="n"/>
      <c r="L4717" s="9">
        <f>IF(COUNTA($A4717:$K4717)=0,"",IF(AND(IFERROR($H4717,0)&gt;0,LEN(TRIM($K4717&amp;""))&gt;0,IFERROR(LOOKUP(2,1/((LISTS!$M$2:$M$13&lt;&gt;"")*ISNUMBER(SEARCH(LISTS!$M$2:$M$13,$I4717))),LISTS!$N$2:$N$13),"NO")="SI"),"SI","NO"))</f>
        <v/>
      </c>
      <c r="M4717" s="9">
        <f>IF(COUNTA($A4717:$K4717)=0,"",IF($K4717&lt;&gt;"",IF(COUNTIF($K$19:$K4717,$K4717)&gt;1,"SI","NO"),IF(COUNTIFS($A$19:$A4717,$A4717,$C$19:$C4717,$C4717,$J$19:$J4717,$J4717,$D$19:$D4717,$D4717)&gt;1,"SI","NO")))</f>
        <v/>
      </c>
      <c r="N4717" s="11">
        <f>IF(COUNTA($A4717:$K4717)=0,"",IF(AND($L4717="SI",$M4717="NO"),IFERROR($H4717,0),0))</f>
        <v/>
      </c>
      <c r="O4717" s="9">
        <f>IF(COUNTA($A4717:$K4717)=0,"",IF($M4717="SI","CUFE o factura duplicada dentro del reporte; no se suma dos veces",IF(IFERROR($H4717,0)&lt;=0,"DIAN reporta valor susceptible 0",IF($L4717="NO",IFERROR(LOOKUP(2,1/((LISTS!$M$2:$M$13&lt;&gt;"")*ISNUMBER(SEARCH(LISTS!$M$2:$M$13,$I4717))),LISTS!$O$2:$O$13),"Medio de pago no elegible o no identificado por DIAN"),"Apta automaticamente por pago electronico y base positiva"))))</f>
        <v/>
      </c>
    </row>
    <row r="4718">
      <c r="A4718" s="9" t="n"/>
      <c r="B4718" s="9" t="n"/>
      <c r="C4718" s="12" t="n"/>
      <c r="D4718" s="11" t="n"/>
      <c r="E4718" s="11" t="n"/>
      <c r="F4718" s="11" t="n"/>
      <c r="G4718" s="11" t="n"/>
      <c r="H4718" s="11" t="n"/>
      <c r="I4718" s="9" t="n"/>
      <c r="J4718" s="9" t="n"/>
      <c r="K4718" s="9" t="n"/>
      <c r="L4718" s="9">
        <f>IF(COUNTA($A4718:$K4718)=0,"",IF(AND(IFERROR($H4718,0)&gt;0,LEN(TRIM($K4718&amp;""))&gt;0,IFERROR(LOOKUP(2,1/((LISTS!$M$2:$M$13&lt;&gt;"")*ISNUMBER(SEARCH(LISTS!$M$2:$M$13,$I4718))),LISTS!$N$2:$N$13),"NO")="SI"),"SI","NO"))</f>
        <v/>
      </c>
      <c r="M4718" s="9">
        <f>IF(COUNTA($A4718:$K4718)=0,"",IF($K4718&lt;&gt;"",IF(COUNTIF($K$19:$K4718,$K4718)&gt;1,"SI","NO"),IF(COUNTIFS($A$19:$A4718,$A4718,$C$19:$C4718,$C4718,$J$19:$J4718,$J4718,$D$19:$D4718,$D4718)&gt;1,"SI","NO")))</f>
        <v/>
      </c>
      <c r="N4718" s="11">
        <f>IF(COUNTA($A4718:$K4718)=0,"",IF(AND($L4718="SI",$M4718="NO"),IFERROR($H4718,0),0))</f>
        <v/>
      </c>
      <c r="O4718" s="9">
        <f>IF(COUNTA($A4718:$K4718)=0,"",IF($M4718="SI","CUFE o factura duplicada dentro del reporte; no se suma dos veces",IF(IFERROR($H4718,0)&lt;=0,"DIAN reporta valor susceptible 0",IF($L4718="NO",IFERROR(LOOKUP(2,1/((LISTS!$M$2:$M$13&lt;&gt;"")*ISNUMBER(SEARCH(LISTS!$M$2:$M$13,$I4718))),LISTS!$O$2:$O$13),"Medio de pago no elegible o no identificado por DIAN"),"Apta automaticamente por pago electronico y base positiva"))))</f>
        <v/>
      </c>
    </row>
    <row r="4719">
      <c r="A4719" s="9" t="n"/>
      <c r="B4719" s="9" t="n"/>
      <c r="C4719" s="12" t="n"/>
      <c r="D4719" s="11" t="n"/>
      <c r="E4719" s="11" t="n"/>
      <c r="F4719" s="11" t="n"/>
      <c r="G4719" s="11" t="n"/>
      <c r="H4719" s="11" t="n"/>
      <c r="I4719" s="9" t="n"/>
      <c r="J4719" s="9" t="n"/>
      <c r="K4719" s="9" t="n"/>
      <c r="L4719" s="9">
        <f>IF(COUNTA($A4719:$K4719)=0,"",IF(AND(IFERROR($H4719,0)&gt;0,LEN(TRIM($K4719&amp;""))&gt;0,IFERROR(LOOKUP(2,1/((LISTS!$M$2:$M$13&lt;&gt;"")*ISNUMBER(SEARCH(LISTS!$M$2:$M$13,$I4719))),LISTS!$N$2:$N$13),"NO")="SI"),"SI","NO"))</f>
        <v/>
      </c>
      <c r="M4719" s="9">
        <f>IF(COUNTA($A4719:$K4719)=0,"",IF($K4719&lt;&gt;"",IF(COUNTIF($K$19:$K4719,$K4719)&gt;1,"SI","NO"),IF(COUNTIFS($A$19:$A4719,$A4719,$C$19:$C4719,$C4719,$J$19:$J4719,$J4719,$D$19:$D4719,$D4719)&gt;1,"SI","NO")))</f>
        <v/>
      </c>
      <c r="N4719" s="11">
        <f>IF(COUNTA($A4719:$K4719)=0,"",IF(AND($L4719="SI",$M4719="NO"),IFERROR($H4719,0),0))</f>
        <v/>
      </c>
      <c r="O4719" s="9">
        <f>IF(COUNTA($A4719:$K4719)=0,"",IF($M4719="SI","CUFE o factura duplicada dentro del reporte; no se suma dos veces",IF(IFERROR($H4719,0)&lt;=0,"DIAN reporta valor susceptible 0",IF($L4719="NO",IFERROR(LOOKUP(2,1/((LISTS!$M$2:$M$13&lt;&gt;"")*ISNUMBER(SEARCH(LISTS!$M$2:$M$13,$I4719))),LISTS!$O$2:$O$13),"Medio de pago no elegible o no identificado por DIAN"),"Apta automaticamente por pago electronico y base positiva"))))</f>
        <v/>
      </c>
    </row>
    <row r="4720">
      <c r="A4720" s="9" t="n"/>
      <c r="B4720" s="9" t="n"/>
      <c r="C4720" s="12" t="n"/>
      <c r="D4720" s="11" t="n"/>
      <c r="E4720" s="11" t="n"/>
      <c r="F4720" s="11" t="n"/>
      <c r="G4720" s="11" t="n"/>
      <c r="H4720" s="11" t="n"/>
      <c r="I4720" s="9" t="n"/>
      <c r="J4720" s="9" t="n"/>
      <c r="K4720" s="9" t="n"/>
      <c r="L4720" s="9">
        <f>IF(COUNTA($A4720:$K4720)=0,"",IF(AND(IFERROR($H4720,0)&gt;0,LEN(TRIM($K4720&amp;""))&gt;0,IFERROR(LOOKUP(2,1/((LISTS!$M$2:$M$13&lt;&gt;"")*ISNUMBER(SEARCH(LISTS!$M$2:$M$13,$I4720))),LISTS!$N$2:$N$13),"NO")="SI"),"SI","NO"))</f>
        <v/>
      </c>
      <c r="M4720" s="9">
        <f>IF(COUNTA($A4720:$K4720)=0,"",IF($K4720&lt;&gt;"",IF(COUNTIF($K$19:$K4720,$K4720)&gt;1,"SI","NO"),IF(COUNTIFS($A$19:$A4720,$A4720,$C$19:$C4720,$C4720,$J$19:$J4720,$J4720,$D$19:$D4720,$D4720)&gt;1,"SI","NO")))</f>
        <v/>
      </c>
      <c r="N4720" s="11">
        <f>IF(COUNTA($A4720:$K4720)=0,"",IF(AND($L4720="SI",$M4720="NO"),IFERROR($H4720,0),0))</f>
        <v/>
      </c>
      <c r="O4720" s="9">
        <f>IF(COUNTA($A4720:$K4720)=0,"",IF($M4720="SI","CUFE o factura duplicada dentro del reporte; no se suma dos veces",IF(IFERROR($H4720,0)&lt;=0,"DIAN reporta valor susceptible 0",IF($L4720="NO",IFERROR(LOOKUP(2,1/((LISTS!$M$2:$M$13&lt;&gt;"")*ISNUMBER(SEARCH(LISTS!$M$2:$M$13,$I4720))),LISTS!$O$2:$O$13),"Medio de pago no elegible o no identificado por DIAN"),"Apta automaticamente por pago electronico y base positiva"))))</f>
        <v/>
      </c>
    </row>
    <row r="4721">
      <c r="A4721" s="9" t="n"/>
      <c r="B4721" s="9" t="n"/>
      <c r="C4721" s="12" t="n"/>
      <c r="D4721" s="11" t="n"/>
      <c r="E4721" s="11" t="n"/>
      <c r="F4721" s="11" t="n"/>
      <c r="G4721" s="11" t="n"/>
      <c r="H4721" s="11" t="n"/>
      <c r="I4721" s="9" t="n"/>
      <c r="J4721" s="9" t="n"/>
      <c r="K4721" s="9" t="n"/>
      <c r="L4721" s="9">
        <f>IF(COUNTA($A4721:$K4721)=0,"",IF(AND(IFERROR($H4721,0)&gt;0,LEN(TRIM($K4721&amp;""))&gt;0,IFERROR(LOOKUP(2,1/((LISTS!$M$2:$M$13&lt;&gt;"")*ISNUMBER(SEARCH(LISTS!$M$2:$M$13,$I4721))),LISTS!$N$2:$N$13),"NO")="SI"),"SI","NO"))</f>
        <v/>
      </c>
      <c r="M4721" s="9">
        <f>IF(COUNTA($A4721:$K4721)=0,"",IF($K4721&lt;&gt;"",IF(COUNTIF($K$19:$K4721,$K4721)&gt;1,"SI","NO"),IF(COUNTIFS($A$19:$A4721,$A4721,$C$19:$C4721,$C4721,$J$19:$J4721,$J4721,$D$19:$D4721,$D4721)&gt;1,"SI","NO")))</f>
        <v/>
      </c>
      <c r="N4721" s="11">
        <f>IF(COUNTA($A4721:$K4721)=0,"",IF(AND($L4721="SI",$M4721="NO"),IFERROR($H4721,0),0))</f>
        <v/>
      </c>
      <c r="O4721" s="9">
        <f>IF(COUNTA($A4721:$K4721)=0,"",IF($M4721="SI","CUFE o factura duplicada dentro del reporte; no se suma dos veces",IF(IFERROR($H4721,0)&lt;=0,"DIAN reporta valor susceptible 0",IF($L4721="NO",IFERROR(LOOKUP(2,1/((LISTS!$M$2:$M$13&lt;&gt;"")*ISNUMBER(SEARCH(LISTS!$M$2:$M$13,$I4721))),LISTS!$O$2:$O$13),"Medio de pago no elegible o no identificado por DIAN"),"Apta automaticamente por pago electronico y base positiva"))))</f>
        <v/>
      </c>
    </row>
    <row r="4722">
      <c r="A4722" s="9" t="n"/>
      <c r="B4722" s="9" t="n"/>
      <c r="C4722" s="12" t="n"/>
      <c r="D4722" s="11" t="n"/>
      <c r="E4722" s="11" t="n"/>
      <c r="F4722" s="11" t="n"/>
      <c r="G4722" s="11" t="n"/>
      <c r="H4722" s="11" t="n"/>
      <c r="I4722" s="9" t="n"/>
      <c r="J4722" s="9" t="n"/>
      <c r="K4722" s="9" t="n"/>
      <c r="L4722" s="9">
        <f>IF(COUNTA($A4722:$K4722)=0,"",IF(AND(IFERROR($H4722,0)&gt;0,LEN(TRIM($K4722&amp;""))&gt;0,IFERROR(LOOKUP(2,1/((LISTS!$M$2:$M$13&lt;&gt;"")*ISNUMBER(SEARCH(LISTS!$M$2:$M$13,$I4722))),LISTS!$N$2:$N$13),"NO")="SI"),"SI","NO"))</f>
        <v/>
      </c>
      <c r="M4722" s="9">
        <f>IF(COUNTA($A4722:$K4722)=0,"",IF($K4722&lt;&gt;"",IF(COUNTIF($K$19:$K4722,$K4722)&gt;1,"SI","NO"),IF(COUNTIFS($A$19:$A4722,$A4722,$C$19:$C4722,$C4722,$J$19:$J4722,$J4722,$D$19:$D4722,$D4722)&gt;1,"SI","NO")))</f>
        <v/>
      </c>
      <c r="N4722" s="11">
        <f>IF(COUNTA($A4722:$K4722)=0,"",IF(AND($L4722="SI",$M4722="NO"),IFERROR($H4722,0),0))</f>
        <v/>
      </c>
      <c r="O4722" s="9">
        <f>IF(COUNTA($A4722:$K4722)=0,"",IF($M4722="SI","CUFE o factura duplicada dentro del reporte; no se suma dos veces",IF(IFERROR($H4722,0)&lt;=0,"DIAN reporta valor susceptible 0",IF($L4722="NO",IFERROR(LOOKUP(2,1/((LISTS!$M$2:$M$13&lt;&gt;"")*ISNUMBER(SEARCH(LISTS!$M$2:$M$13,$I4722))),LISTS!$O$2:$O$13),"Medio de pago no elegible o no identificado por DIAN"),"Apta automaticamente por pago electronico y base positiva"))))</f>
        <v/>
      </c>
    </row>
    <row r="4723">
      <c r="A4723" s="9" t="n"/>
      <c r="B4723" s="9" t="n"/>
      <c r="C4723" s="12" t="n"/>
      <c r="D4723" s="11" t="n"/>
      <c r="E4723" s="11" t="n"/>
      <c r="F4723" s="11" t="n"/>
      <c r="G4723" s="11" t="n"/>
      <c r="H4723" s="11" t="n"/>
      <c r="I4723" s="9" t="n"/>
      <c r="J4723" s="9" t="n"/>
      <c r="K4723" s="9" t="n"/>
      <c r="L4723" s="9">
        <f>IF(COUNTA($A4723:$K4723)=0,"",IF(AND(IFERROR($H4723,0)&gt;0,LEN(TRIM($K4723&amp;""))&gt;0,IFERROR(LOOKUP(2,1/((LISTS!$M$2:$M$13&lt;&gt;"")*ISNUMBER(SEARCH(LISTS!$M$2:$M$13,$I4723))),LISTS!$N$2:$N$13),"NO")="SI"),"SI","NO"))</f>
        <v/>
      </c>
      <c r="M4723" s="9">
        <f>IF(COUNTA($A4723:$K4723)=0,"",IF($K4723&lt;&gt;"",IF(COUNTIF($K$19:$K4723,$K4723)&gt;1,"SI","NO"),IF(COUNTIFS($A$19:$A4723,$A4723,$C$19:$C4723,$C4723,$J$19:$J4723,$J4723,$D$19:$D4723,$D4723)&gt;1,"SI","NO")))</f>
        <v/>
      </c>
      <c r="N4723" s="11">
        <f>IF(COUNTA($A4723:$K4723)=0,"",IF(AND($L4723="SI",$M4723="NO"),IFERROR($H4723,0),0))</f>
        <v/>
      </c>
      <c r="O4723" s="9">
        <f>IF(COUNTA($A4723:$K4723)=0,"",IF($M4723="SI","CUFE o factura duplicada dentro del reporte; no se suma dos veces",IF(IFERROR($H4723,0)&lt;=0,"DIAN reporta valor susceptible 0",IF($L4723="NO",IFERROR(LOOKUP(2,1/((LISTS!$M$2:$M$13&lt;&gt;"")*ISNUMBER(SEARCH(LISTS!$M$2:$M$13,$I4723))),LISTS!$O$2:$O$13),"Medio de pago no elegible o no identificado por DIAN"),"Apta automaticamente por pago electronico y base positiva"))))</f>
        <v/>
      </c>
    </row>
    <row r="4724">
      <c r="A4724" s="9" t="n"/>
      <c r="B4724" s="9" t="n"/>
      <c r="C4724" s="12" t="n"/>
      <c r="D4724" s="11" t="n"/>
      <c r="E4724" s="11" t="n"/>
      <c r="F4724" s="11" t="n"/>
      <c r="G4724" s="11" t="n"/>
      <c r="H4724" s="11" t="n"/>
      <c r="I4724" s="9" t="n"/>
      <c r="J4724" s="9" t="n"/>
      <c r="K4724" s="9" t="n"/>
      <c r="L4724" s="9">
        <f>IF(COUNTA($A4724:$K4724)=0,"",IF(AND(IFERROR($H4724,0)&gt;0,LEN(TRIM($K4724&amp;""))&gt;0,IFERROR(LOOKUP(2,1/((LISTS!$M$2:$M$13&lt;&gt;"")*ISNUMBER(SEARCH(LISTS!$M$2:$M$13,$I4724))),LISTS!$N$2:$N$13),"NO")="SI"),"SI","NO"))</f>
        <v/>
      </c>
      <c r="M4724" s="9">
        <f>IF(COUNTA($A4724:$K4724)=0,"",IF($K4724&lt;&gt;"",IF(COUNTIF($K$19:$K4724,$K4724)&gt;1,"SI","NO"),IF(COUNTIFS($A$19:$A4724,$A4724,$C$19:$C4724,$C4724,$J$19:$J4724,$J4724,$D$19:$D4724,$D4724)&gt;1,"SI","NO")))</f>
        <v/>
      </c>
      <c r="N4724" s="11">
        <f>IF(COUNTA($A4724:$K4724)=0,"",IF(AND($L4724="SI",$M4724="NO"),IFERROR($H4724,0),0))</f>
        <v/>
      </c>
      <c r="O4724" s="9">
        <f>IF(COUNTA($A4724:$K4724)=0,"",IF($M4724="SI","CUFE o factura duplicada dentro del reporte; no se suma dos veces",IF(IFERROR($H4724,0)&lt;=0,"DIAN reporta valor susceptible 0",IF($L4724="NO",IFERROR(LOOKUP(2,1/((LISTS!$M$2:$M$13&lt;&gt;"")*ISNUMBER(SEARCH(LISTS!$M$2:$M$13,$I4724))),LISTS!$O$2:$O$13),"Medio de pago no elegible o no identificado por DIAN"),"Apta automaticamente por pago electronico y base positiva"))))</f>
        <v/>
      </c>
    </row>
    <row r="4725">
      <c r="A4725" s="9" t="n"/>
      <c r="B4725" s="9" t="n"/>
      <c r="C4725" s="12" t="n"/>
      <c r="D4725" s="11" t="n"/>
      <c r="E4725" s="11" t="n"/>
      <c r="F4725" s="11" t="n"/>
      <c r="G4725" s="11" t="n"/>
      <c r="H4725" s="11" t="n"/>
      <c r="I4725" s="9" t="n"/>
      <c r="J4725" s="9" t="n"/>
      <c r="K4725" s="9" t="n"/>
      <c r="L4725" s="9">
        <f>IF(COUNTA($A4725:$K4725)=0,"",IF(AND(IFERROR($H4725,0)&gt;0,LEN(TRIM($K4725&amp;""))&gt;0,IFERROR(LOOKUP(2,1/((LISTS!$M$2:$M$13&lt;&gt;"")*ISNUMBER(SEARCH(LISTS!$M$2:$M$13,$I4725))),LISTS!$N$2:$N$13),"NO")="SI"),"SI","NO"))</f>
        <v/>
      </c>
      <c r="M4725" s="9">
        <f>IF(COUNTA($A4725:$K4725)=0,"",IF($K4725&lt;&gt;"",IF(COUNTIF($K$19:$K4725,$K4725)&gt;1,"SI","NO"),IF(COUNTIFS($A$19:$A4725,$A4725,$C$19:$C4725,$C4725,$J$19:$J4725,$J4725,$D$19:$D4725,$D4725)&gt;1,"SI","NO")))</f>
        <v/>
      </c>
      <c r="N4725" s="11">
        <f>IF(COUNTA($A4725:$K4725)=0,"",IF(AND($L4725="SI",$M4725="NO"),IFERROR($H4725,0),0))</f>
        <v/>
      </c>
      <c r="O4725" s="9">
        <f>IF(COUNTA($A4725:$K4725)=0,"",IF($M4725="SI","CUFE o factura duplicada dentro del reporte; no se suma dos veces",IF(IFERROR($H4725,0)&lt;=0,"DIAN reporta valor susceptible 0",IF($L4725="NO",IFERROR(LOOKUP(2,1/((LISTS!$M$2:$M$13&lt;&gt;"")*ISNUMBER(SEARCH(LISTS!$M$2:$M$13,$I4725))),LISTS!$O$2:$O$13),"Medio de pago no elegible o no identificado por DIAN"),"Apta automaticamente por pago electronico y base positiva"))))</f>
        <v/>
      </c>
    </row>
    <row r="4726">
      <c r="A4726" s="9" t="n"/>
      <c r="B4726" s="9" t="n"/>
      <c r="C4726" s="12" t="n"/>
      <c r="D4726" s="11" t="n"/>
      <c r="E4726" s="11" t="n"/>
      <c r="F4726" s="11" t="n"/>
      <c r="G4726" s="11" t="n"/>
      <c r="H4726" s="11" t="n"/>
      <c r="I4726" s="9" t="n"/>
      <c r="J4726" s="9" t="n"/>
      <c r="K4726" s="9" t="n"/>
      <c r="L4726" s="9">
        <f>IF(COUNTA($A4726:$K4726)=0,"",IF(AND(IFERROR($H4726,0)&gt;0,LEN(TRIM($K4726&amp;""))&gt;0,IFERROR(LOOKUP(2,1/((LISTS!$M$2:$M$13&lt;&gt;"")*ISNUMBER(SEARCH(LISTS!$M$2:$M$13,$I4726))),LISTS!$N$2:$N$13),"NO")="SI"),"SI","NO"))</f>
        <v/>
      </c>
      <c r="M4726" s="9">
        <f>IF(COUNTA($A4726:$K4726)=0,"",IF($K4726&lt;&gt;"",IF(COUNTIF($K$19:$K4726,$K4726)&gt;1,"SI","NO"),IF(COUNTIFS($A$19:$A4726,$A4726,$C$19:$C4726,$C4726,$J$19:$J4726,$J4726,$D$19:$D4726,$D4726)&gt;1,"SI","NO")))</f>
        <v/>
      </c>
      <c r="N4726" s="11">
        <f>IF(COUNTA($A4726:$K4726)=0,"",IF(AND($L4726="SI",$M4726="NO"),IFERROR($H4726,0),0))</f>
        <v/>
      </c>
      <c r="O4726" s="9">
        <f>IF(COUNTA($A4726:$K4726)=0,"",IF($M4726="SI","CUFE o factura duplicada dentro del reporte; no se suma dos veces",IF(IFERROR($H4726,0)&lt;=0,"DIAN reporta valor susceptible 0",IF($L4726="NO",IFERROR(LOOKUP(2,1/((LISTS!$M$2:$M$13&lt;&gt;"")*ISNUMBER(SEARCH(LISTS!$M$2:$M$13,$I4726))),LISTS!$O$2:$O$13),"Medio de pago no elegible o no identificado por DIAN"),"Apta automaticamente por pago electronico y base positiva"))))</f>
        <v/>
      </c>
    </row>
    <row r="4727">
      <c r="A4727" s="9" t="n"/>
      <c r="B4727" s="9" t="n"/>
      <c r="C4727" s="12" t="n"/>
      <c r="D4727" s="11" t="n"/>
      <c r="E4727" s="11" t="n"/>
      <c r="F4727" s="11" t="n"/>
      <c r="G4727" s="11" t="n"/>
      <c r="H4727" s="11" t="n"/>
      <c r="I4727" s="9" t="n"/>
      <c r="J4727" s="9" t="n"/>
      <c r="K4727" s="9" t="n"/>
      <c r="L4727" s="9">
        <f>IF(COUNTA($A4727:$K4727)=0,"",IF(AND(IFERROR($H4727,0)&gt;0,LEN(TRIM($K4727&amp;""))&gt;0,IFERROR(LOOKUP(2,1/((LISTS!$M$2:$M$13&lt;&gt;"")*ISNUMBER(SEARCH(LISTS!$M$2:$M$13,$I4727))),LISTS!$N$2:$N$13),"NO")="SI"),"SI","NO"))</f>
        <v/>
      </c>
      <c r="M4727" s="9">
        <f>IF(COUNTA($A4727:$K4727)=0,"",IF($K4727&lt;&gt;"",IF(COUNTIF($K$19:$K4727,$K4727)&gt;1,"SI","NO"),IF(COUNTIFS($A$19:$A4727,$A4727,$C$19:$C4727,$C4727,$J$19:$J4727,$J4727,$D$19:$D4727,$D4727)&gt;1,"SI","NO")))</f>
        <v/>
      </c>
      <c r="N4727" s="11">
        <f>IF(COUNTA($A4727:$K4727)=0,"",IF(AND($L4727="SI",$M4727="NO"),IFERROR($H4727,0),0))</f>
        <v/>
      </c>
      <c r="O4727" s="9">
        <f>IF(COUNTA($A4727:$K4727)=0,"",IF($M4727="SI","CUFE o factura duplicada dentro del reporte; no se suma dos veces",IF(IFERROR($H4727,0)&lt;=0,"DIAN reporta valor susceptible 0",IF($L4727="NO",IFERROR(LOOKUP(2,1/((LISTS!$M$2:$M$13&lt;&gt;"")*ISNUMBER(SEARCH(LISTS!$M$2:$M$13,$I4727))),LISTS!$O$2:$O$13),"Medio de pago no elegible o no identificado por DIAN"),"Apta automaticamente por pago electronico y base positiva"))))</f>
        <v/>
      </c>
    </row>
    <row r="4728">
      <c r="A4728" s="9" t="n"/>
      <c r="B4728" s="9" t="n"/>
      <c r="C4728" s="12" t="n"/>
      <c r="D4728" s="11" t="n"/>
      <c r="E4728" s="11" t="n"/>
      <c r="F4728" s="11" t="n"/>
      <c r="G4728" s="11" t="n"/>
      <c r="H4728" s="11" t="n"/>
      <c r="I4728" s="9" t="n"/>
      <c r="J4728" s="9" t="n"/>
      <c r="K4728" s="9" t="n"/>
      <c r="L4728" s="9">
        <f>IF(COUNTA($A4728:$K4728)=0,"",IF(AND(IFERROR($H4728,0)&gt;0,LEN(TRIM($K4728&amp;""))&gt;0,IFERROR(LOOKUP(2,1/((LISTS!$M$2:$M$13&lt;&gt;"")*ISNUMBER(SEARCH(LISTS!$M$2:$M$13,$I4728))),LISTS!$N$2:$N$13),"NO")="SI"),"SI","NO"))</f>
        <v/>
      </c>
      <c r="M4728" s="9">
        <f>IF(COUNTA($A4728:$K4728)=0,"",IF($K4728&lt;&gt;"",IF(COUNTIF($K$19:$K4728,$K4728)&gt;1,"SI","NO"),IF(COUNTIFS($A$19:$A4728,$A4728,$C$19:$C4728,$C4728,$J$19:$J4728,$J4728,$D$19:$D4728,$D4728)&gt;1,"SI","NO")))</f>
        <v/>
      </c>
      <c r="N4728" s="11">
        <f>IF(COUNTA($A4728:$K4728)=0,"",IF(AND($L4728="SI",$M4728="NO"),IFERROR($H4728,0),0))</f>
        <v/>
      </c>
      <c r="O4728" s="9">
        <f>IF(COUNTA($A4728:$K4728)=0,"",IF($M4728="SI","CUFE o factura duplicada dentro del reporte; no se suma dos veces",IF(IFERROR($H4728,0)&lt;=0,"DIAN reporta valor susceptible 0",IF($L4728="NO",IFERROR(LOOKUP(2,1/((LISTS!$M$2:$M$13&lt;&gt;"")*ISNUMBER(SEARCH(LISTS!$M$2:$M$13,$I4728))),LISTS!$O$2:$O$13),"Medio de pago no elegible o no identificado por DIAN"),"Apta automaticamente por pago electronico y base positiva"))))</f>
        <v/>
      </c>
    </row>
    <row r="4729">
      <c r="A4729" s="9" t="n"/>
      <c r="B4729" s="9" t="n"/>
      <c r="C4729" s="12" t="n"/>
      <c r="D4729" s="11" t="n"/>
      <c r="E4729" s="11" t="n"/>
      <c r="F4729" s="11" t="n"/>
      <c r="G4729" s="11" t="n"/>
      <c r="H4729" s="11" t="n"/>
      <c r="I4729" s="9" t="n"/>
      <c r="J4729" s="9" t="n"/>
      <c r="K4729" s="9" t="n"/>
      <c r="L4729" s="9">
        <f>IF(COUNTA($A4729:$K4729)=0,"",IF(AND(IFERROR($H4729,0)&gt;0,LEN(TRIM($K4729&amp;""))&gt;0,IFERROR(LOOKUP(2,1/((LISTS!$M$2:$M$13&lt;&gt;"")*ISNUMBER(SEARCH(LISTS!$M$2:$M$13,$I4729))),LISTS!$N$2:$N$13),"NO")="SI"),"SI","NO"))</f>
        <v/>
      </c>
      <c r="M4729" s="9">
        <f>IF(COUNTA($A4729:$K4729)=0,"",IF($K4729&lt;&gt;"",IF(COUNTIF($K$19:$K4729,$K4729)&gt;1,"SI","NO"),IF(COUNTIFS($A$19:$A4729,$A4729,$C$19:$C4729,$C4729,$J$19:$J4729,$J4729,$D$19:$D4729,$D4729)&gt;1,"SI","NO")))</f>
        <v/>
      </c>
      <c r="N4729" s="11">
        <f>IF(COUNTA($A4729:$K4729)=0,"",IF(AND($L4729="SI",$M4729="NO"),IFERROR($H4729,0),0))</f>
        <v/>
      </c>
      <c r="O4729" s="9">
        <f>IF(COUNTA($A4729:$K4729)=0,"",IF($M4729="SI","CUFE o factura duplicada dentro del reporte; no se suma dos veces",IF(IFERROR($H4729,0)&lt;=0,"DIAN reporta valor susceptible 0",IF($L4729="NO",IFERROR(LOOKUP(2,1/((LISTS!$M$2:$M$13&lt;&gt;"")*ISNUMBER(SEARCH(LISTS!$M$2:$M$13,$I4729))),LISTS!$O$2:$O$13),"Medio de pago no elegible o no identificado por DIAN"),"Apta automaticamente por pago electronico y base positiva"))))</f>
        <v/>
      </c>
    </row>
    <row r="4730">
      <c r="A4730" s="9" t="n"/>
      <c r="B4730" s="9" t="n"/>
      <c r="C4730" s="12" t="n"/>
      <c r="D4730" s="11" t="n"/>
      <c r="E4730" s="11" t="n"/>
      <c r="F4730" s="11" t="n"/>
      <c r="G4730" s="11" t="n"/>
      <c r="H4730" s="11" t="n"/>
      <c r="I4730" s="9" t="n"/>
      <c r="J4730" s="9" t="n"/>
      <c r="K4730" s="9" t="n"/>
      <c r="L4730" s="9">
        <f>IF(COUNTA($A4730:$K4730)=0,"",IF(AND(IFERROR($H4730,0)&gt;0,LEN(TRIM($K4730&amp;""))&gt;0,IFERROR(LOOKUP(2,1/((LISTS!$M$2:$M$13&lt;&gt;"")*ISNUMBER(SEARCH(LISTS!$M$2:$M$13,$I4730))),LISTS!$N$2:$N$13),"NO")="SI"),"SI","NO"))</f>
        <v/>
      </c>
      <c r="M4730" s="9">
        <f>IF(COUNTA($A4730:$K4730)=0,"",IF($K4730&lt;&gt;"",IF(COUNTIF($K$19:$K4730,$K4730)&gt;1,"SI","NO"),IF(COUNTIFS($A$19:$A4730,$A4730,$C$19:$C4730,$C4730,$J$19:$J4730,$J4730,$D$19:$D4730,$D4730)&gt;1,"SI","NO")))</f>
        <v/>
      </c>
      <c r="N4730" s="11">
        <f>IF(COUNTA($A4730:$K4730)=0,"",IF(AND($L4730="SI",$M4730="NO"),IFERROR($H4730,0),0))</f>
        <v/>
      </c>
      <c r="O4730" s="9">
        <f>IF(COUNTA($A4730:$K4730)=0,"",IF($M4730="SI","CUFE o factura duplicada dentro del reporte; no se suma dos veces",IF(IFERROR($H4730,0)&lt;=0,"DIAN reporta valor susceptible 0",IF($L4730="NO",IFERROR(LOOKUP(2,1/((LISTS!$M$2:$M$13&lt;&gt;"")*ISNUMBER(SEARCH(LISTS!$M$2:$M$13,$I4730))),LISTS!$O$2:$O$13),"Medio de pago no elegible o no identificado por DIAN"),"Apta automaticamente por pago electronico y base positiva"))))</f>
        <v/>
      </c>
    </row>
    <row r="4731">
      <c r="A4731" s="9" t="n"/>
      <c r="B4731" s="9" t="n"/>
      <c r="C4731" s="12" t="n"/>
      <c r="D4731" s="11" t="n"/>
      <c r="E4731" s="11" t="n"/>
      <c r="F4731" s="11" t="n"/>
      <c r="G4731" s="11" t="n"/>
      <c r="H4731" s="11" t="n"/>
      <c r="I4731" s="9" t="n"/>
      <c r="J4731" s="9" t="n"/>
      <c r="K4731" s="9" t="n"/>
      <c r="L4731" s="9">
        <f>IF(COUNTA($A4731:$K4731)=0,"",IF(AND(IFERROR($H4731,0)&gt;0,LEN(TRIM($K4731&amp;""))&gt;0,IFERROR(LOOKUP(2,1/((LISTS!$M$2:$M$13&lt;&gt;"")*ISNUMBER(SEARCH(LISTS!$M$2:$M$13,$I4731))),LISTS!$N$2:$N$13),"NO")="SI"),"SI","NO"))</f>
        <v/>
      </c>
      <c r="M4731" s="9">
        <f>IF(COUNTA($A4731:$K4731)=0,"",IF($K4731&lt;&gt;"",IF(COUNTIF($K$19:$K4731,$K4731)&gt;1,"SI","NO"),IF(COUNTIFS($A$19:$A4731,$A4731,$C$19:$C4731,$C4731,$J$19:$J4731,$J4731,$D$19:$D4731,$D4731)&gt;1,"SI","NO")))</f>
        <v/>
      </c>
      <c r="N4731" s="11">
        <f>IF(COUNTA($A4731:$K4731)=0,"",IF(AND($L4731="SI",$M4731="NO"),IFERROR($H4731,0),0))</f>
        <v/>
      </c>
      <c r="O4731" s="9">
        <f>IF(COUNTA($A4731:$K4731)=0,"",IF($M4731="SI","CUFE o factura duplicada dentro del reporte; no se suma dos veces",IF(IFERROR($H4731,0)&lt;=0,"DIAN reporta valor susceptible 0",IF($L4731="NO",IFERROR(LOOKUP(2,1/((LISTS!$M$2:$M$13&lt;&gt;"")*ISNUMBER(SEARCH(LISTS!$M$2:$M$13,$I4731))),LISTS!$O$2:$O$13),"Medio de pago no elegible o no identificado por DIAN"),"Apta automaticamente por pago electronico y base positiva"))))</f>
        <v/>
      </c>
    </row>
    <row r="4732">
      <c r="A4732" s="9" t="n"/>
      <c r="B4732" s="9" t="n"/>
      <c r="C4732" s="12" t="n"/>
      <c r="D4732" s="11" t="n"/>
      <c r="E4732" s="11" t="n"/>
      <c r="F4732" s="11" t="n"/>
      <c r="G4732" s="11" t="n"/>
      <c r="H4732" s="11" t="n"/>
      <c r="I4732" s="9" t="n"/>
      <c r="J4732" s="9" t="n"/>
      <c r="K4732" s="9" t="n"/>
      <c r="L4732" s="9">
        <f>IF(COUNTA($A4732:$K4732)=0,"",IF(AND(IFERROR($H4732,0)&gt;0,LEN(TRIM($K4732&amp;""))&gt;0,IFERROR(LOOKUP(2,1/((LISTS!$M$2:$M$13&lt;&gt;"")*ISNUMBER(SEARCH(LISTS!$M$2:$M$13,$I4732))),LISTS!$N$2:$N$13),"NO")="SI"),"SI","NO"))</f>
        <v/>
      </c>
      <c r="M4732" s="9">
        <f>IF(COUNTA($A4732:$K4732)=0,"",IF($K4732&lt;&gt;"",IF(COUNTIF($K$19:$K4732,$K4732)&gt;1,"SI","NO"),IF(COUNTIFS($A$19:$A4732,$A4732,$C$19:$C4732,$C4732,$J$19:$J4732,$J4732,$D$19:$D4732,$D4732)&gt;1,"SI","NO")))</f>
        <v/>
      </c>
      <c r="N4732" s="11">
        <f>IF(COUNTA($A4732:$K4732)=0,"",IF(AND($L4732="SI",$M4732="NO"),IFERROR($H4732,0),0))</f>
        <v/>
      </c>
      <c r="O4732" s="9">
        <f>IF(COUNTA($A4732:$K4732)=0,"",IF($M4732="SI","CUFE o factura duplicada dentro del reporte; no se suma dos veces",IF(IFERROR($H4732,0)&lt;=0,"DIAN reporta valor susceptible 0",IF($L4732="NO",IFERROR(LOOKUP(2,1/((LISTS!$M$2:$M$13&lt;&gt;"")*ISNUMBER(SEARCH(LISTS!$M$2:$M$13,$I4732))),LISTS!$O$2:$O$13),"Medio de pago no elegible o no identificado por DIAN"),"Apta automaticamente por pago electronico y base positiva"))))</f>
        <v/>
      </c>
    </row>
    <row r="4733">
      <c r="A4733" s="9" t="n"/>
      <c r="B4733" s="9" t="n"/>
      <c r="C4733" s="12" t="n"/>
      <c r="D4733" s="11" t="n"/>
      <c r="E4733" s="11" t="n"/>
      <c r="F4733" s="11" t="n"/>
      <c r="G4733" s="11" t="n"/>
      <c r="H4733" s="11" t="n"/>
      <c r="I4733" s="9" t="n"/>
      <c r="J4733" s="9" t="n"/>
      <c r="K4733" s="9" t="n"/>
      <c r="L4733" s="9">
        <f>IF(COUNTA($A4733:$K4733)=0,"",IF(AND(IFERROR($H4733,0)&gt;0,LEN(TRIM($K4733&amp;""))&gt;0,IFERROR(LOOKUP(2,1/((LISTS!$M$2:$M$13&lt;&gt;"")*ISNUMBER(SEARCH(LISTS!$M$2:$M$13,$I4733))),LISTS!$N$2:$N$13),"NO")="SI"),"SI","NO"))</f>
        <v/>
      </c>
      <c r="M4733" s="9">
        <f>IF(COUNTA($A4733:$K4733)=0,"",IF($K4733&lt;&gt;"",IF(COUNTIF($K$19:$K4733,$K4733)&gt;1,"SI","NO"),IF(COUNTIFS($A$19:$A4733,$A4733,$C$19:$C4733,$C4733,$J$19:$J4733,$J4733,$D$19:$D4733,$D4733)&gt;1,"SI","NO")))</f>
        <v/>
      </c>
      <c r="N4733" s="11">
        <f>IF(COUNTA($A4733:$K4733)=0,"",IF(AND($L4733="SI",$M4733="NO"),IFERROR($H4733,0),0))</f>
        <v/>
      </c>
      <c r="O4733" s="9">
        <f>IF(COUNTA($A4733:$K4733)=0,"",IF($M4733="SI","CUFE o factura duplicada dentro del reporte; no se suma dos veces",IF(IFERROR($H4733,0)&lt;=0,"DIAN reporta valor susceptible 0",IF($L4733="NO",IFERROR(LOOKUP(2,1/((LISTS!$M$2:$M$13&lt;&gt;"")*ISNUMBER(SEARCH(LISTS!$M$2:$M$13,$I4733))),LISTS!$O$2:$O$13),"Medio de pago no elegible o no identificado por DIAN"),"Apta automaticamente por pago electronico y base positiva"))))</f>
        <v/>
      </c>
    </row>
    <row r="4734">
      <c r="A4734" s="9" t="n"/>
      <c r="B4734" s="9" t="n"/>
      <c r="C4734" s="12" t="n"/>
      <c r="D4734" s="11" t="n"/>
      <c r="E4734" s="11" t="n"/>
      <c r="F4734" s="11" t="n"/>
      <c r="G4734" s="11" t="n"/>
      <c r="H4734" s="11" t="n"/>
      <c r="I4734" s="9" t="n"/>
      <c r="J4734" s="9" t="n"/>
      <c r="K4734" s="9" t="n"/>
      <c r="L4734" s="9">
        <f>IF(COUNTA($A4734:$K4734)=0,"",IF(AND(IFERROR($H4734,0)&gt;0,LEN(TRIM($K4734&amp;""))&gt;0,IFERROR(LOOKUP(2,1/((LISTS!$M$2:$M$13&lt;&gt;"")*ISNUMBER(SEARCH(LISTS!$M$2:$M$13,$I4734))),LISTS!$N$2:$N$13),"NO")="SI"),"SI","NO"))</f>
        <v/>
      </c>
      <c r="M4734" s="9">
        <f>IF(COUNTA($A4734:$K4734)=0,"",IF($K4734&lt;&gt;"",IF(COUNTIF($K$19:$K4734,$K4734)&gt;1,"SI","NO"),IF(COUNTIFS($A$19:$A4734,$A4734,$C$19:$C4734,$C4734,$J$19:$J4734,$J4734,$D$19:$D4734,$D4734)&gt;1,"SI","NO")))</f>
        <v/>
      </c>
      <c r="N4734" s="11">
        <f>IF(COUNTA($A4734:$K4734)=0,"",IF(AND($L4734="SI",$M4734="NO"),IFERROR($H4734,0),0))</f>
        <v/>
      </c>
      <c r="O4734" s="9">
        <f>IF(COUNTA($A4734:$K4734)=0,"",IF($M4734="SI","CUFE o factura duplicada dentro del reporte; no se suma dos veces",IF(IFERROR($H4734,0)&lt;=0,"DIAN reporta valor susceptible 0",IF($L4734="NO",IFERROR(LOOKUP(2,1/((LISTS!$M$2:$M$13&lt;&gt;"")*ISNUMBER(SEARCH(LISTS!$M$2:$M$13,$I4734))),LISTS!$O$2:$O$13),"Medio de pago no elegible o no identificado por DIAN"),"Apta automaticamente por pago electronico y base positiva"))))</f>
        <v/>
      </c>
    </row>
    <row r="4735">
      <c r="A4735" s="9" t="n"/>
      <c r="B4735" s="9" t="n"/>
      <c r="C4735" s="12" t="n"/>
      <c r="D4735" s="11" t="n"/>
      <c r="E4735" s="11" t="n"/>
      <c r="F4735" s="11" t="n"/>
      <c r="G4735" s="11" t="n"/>
      <c r="H4735" s="11" t="n"/>
      <c r="I4735" s="9" t="n"/>
      <c r="J4735" s="9" t="n"/>
      <c r="K4735" s="9" t="n"/>
      <c r="L4735" s="9">
        <f>IF(COUNTA($A4735:$K4735)=0,"",IF(AND(IFERROR($H4735,0)&gt;0,LEN(TRIM($K4735&amp;""))&gt;0,IFERROR(LOOKUP(2,1/((LISTS!$M$2:$M$13&lt;&gt;"")*ISNUMBER(SEARCH(LISTS!$M$2:$M$13,$I4735))),LISTS!$N$2:$N$13),"NO")="SI"),"SI","NO"))</f>
        <v/>
      </c>
      <c r="M4735" s="9">
        <f>IF(COUNTA($A4735:$K4735)=0,"",IF($K4735&lt;&gt;"",IF(COUNTIF($K$19:$K4735,$K4735)&gt;1,"SI","NO"),IF(COUNTIFS($A$19:$A4735,$A4735,$C$19:$C4735,$C4735,$J$19:$J4735,$J4735,$D$19:$D4735,$D4735)&gt;1,"SI","NO")))</f>
        <v/>
      </c>
      <c r="N4735" s="11">
        <f>IF(COUNTA($A4735:$K4735)=0,"",IF(AND($L4735="SI",$M4735="NO"),IFERROR($H4735,0),0))</f>
        <v/>
      </c>
      <c r="O4735" s="9">
        <f>IF(COUNTA($A4735:$K4735)=0,"",IF($M4735="SI","CUFE o factura duplicada dentro del reporte; no se suma dos veces",IF(IFERROR($H4735,0)&lt;=0,"DIAN reporta valor susceptible 0",IF($L4735="NO",IFERROR(LOOKUP(2,1/((LISTS!$M$2:$M$13&lt;&gt;"")*ISNUMBER(SEARCH(LISTS!$M$2:$M$13,$I4735))),LISTS!$O$2:$O$13),"Medio de pago no elegible o no identificado por DIAN"),"Apta automaticamente por pago electronico y base positiva"))))</f>
        <v/>
      </c>
    </row>
    <row r="4736">
      <c r="A4736" s="9" t="n"/>
      <c r="B4736" s="9" t="n"/>
      <c r="C4736" s="12" t="n"/>
      <c r="D4736" s="11" t="n"/>
      <c r="E4736" s="11" t="n"/>
      <c r="F4736" s="11" t="n"/>
      <c r="G4736" s="11" t="n"/>
      <c r="H4736" s="11" t="n"/>
      <c r="I4736" s="9" t="n"/>
      <c r="J4736" s="9" t="n"/>
      <c r="K4736" s="9" t="n"/>
      <c r="L4736" s="9">
        <f>IF(COUNTA($A4736:$K4736)=0,"",IF(AND(IFERROR($H4736,0)&gt;0,LEN(TRIM($K4736&amp;""))&gt;0,IFERROR(LOOKUP(2,1/((LISTS!$M$2:$M$13&lt;&gt;"")*ISNUMBER(SEARCH(LISTS!$M$2:$M$13,$I4736))),LISTS!$N$2:$N$13),"NO")="SI"),"SI","NO"))</f>
        <v/>
      </c>
      <c r="M4736" s="9">
        <f>IF(COUNTA($A4736:$K4736)=0,"",IF($K4736&lt;&gt;"",IF(COUNTIF($K$19:$K4736,$K4736)&gt;1,"SI","NO"),IF(COUNTIFS($A$19:$A4736,$A4736,$C$19:$C4736,$C4736,$J$19:$J4736,$J4736,$D$19:$D4736,$D4736)&gt;1,"SI","NO")))</f>
        <v/>
      </c>
      <c r="N4736" s="11">
        <f>IF(COUNTA($A4736:$K4736)=0,"",IF(AND($L4736="SI",$M4736="NO"),IFERROR($H4736,0),0))</f>
        <v/>
      </c>
      <c r="O4736" s="9">
        <f>IF(COUNTA($A4736:$K4736)=0,"",IF($M4736="SI","CUFE o factura duplicada dentro del reporte; no se suma dos veces",IF(IFERROR($H4736,0)&lt;=0,"DIAN reporta valor susceptible 0",IF($L4736="NO",IFERROR(LOOKUP(2,1/((LISTS!$M$2:$M$13&lt;&gt;"")*ISNUMBER(SEARCH(LISTS!$M$2:$M$13,$I4736))),LISTS!$O$2:$O$13),"Medio de pago no elegible o no identificado por DIAN"),"Apta automaticamente por pago electronico y base positiva"))))</f>
        <v/>
      </c>
    </row>
    <row r="4737">
      <c r="A4737" s="9" t="n"/>
      <c r="B4737" s="9" t="n"/>
      <c r="C4737" s="12" t="n"/>
      <c r="D4737" s="11" t="n"/>
      <c r="E4737" s="11" t="n"/>
      <c r="F4737" s="11" t="n"/>
      <c r="G4737" s="11" t="n"/>
      <c r="H4737" s="11" t="n"/>
      <c r="I4737" s="9" t="n"/>
      <c r="J4737" s="9" t="n"/>
      <c r="K4737" s="9" t="n"/>
      <c r="L4737" s="9">
        <f>IF(COUNTA($A4737:$K4737)=0,"",IF(AND(IFERROR($H4737,0)&gt;0,LEN(TRIM($K4737&amp;""))&gt;0,IFERROR(LOOKUP(2,1/((LISTS!$M$2:$M$13&lt;&gt;"")*ISNUMBER(SEARCH(LISTS!$M$2:$M$13,$I4737))),LISTS!$N$2:$N$13),"NO")="SI"),"SI","NO"))</f>
        <v/>
      </c>
      <c r="M4737" s="9">
        <f>IF(COUNTA($A4737:$K4737)=0,"",IF($K4737&lt;&gt;"",IF(COUNTIF($K$19:$K4737,$K4737)&gt;1,"SI","NO"),IF(COUNTIFS($A$19:$A4737,$A4737,$C$19:$C4737,$C4737,$J$19:$J4737,$J4737,$D$19:$D4737,$D4737)&gt;1,"SI","NO")))</f>
        <v/>
      </c>
      <c r="N4737" s="11">
        <f>IF(COUNTA($A4737:$K4737)=0,"",IF(AND($L4737="SI",$M4737="NO"),IFERROR($H4737,0),0))</f>
        <v/>
      </c>
      <c r="O4737" s="9">
        <f>IF(COUNTA($A4737:$K4737)=0,"",IF($M4737="SI","CUFE o factura duplicada dentro del reporte; no se suma dos veces",IF(IFERROR($H4737,0)&lt;=0,"DIAN reporta valor susceptible 0",IF($L4737="NO",IFERROR(LOOKUP(2,1/((LISTS!$M$2:$M$13&lt;&gt;"")*ISNUMBER(SEARCH(LISTS!$M$2:$M$13,$I4737))),LISTS!$O$2:$O$13),"Medio de pago no elegible o no identificado por DIAN"),"Apta automaticamente por pago electronico y base positiva"))))</f>
        <v/>
      </c>
    </row>
    <row r="4738">
      <c r="A4738" s="9" t="n"/>
      <c r="B4738" s="9" t="n"/>
      <c r="C4738" s="12" t="n"/>
      <c r="D4738" s="11" t="n"/>
      <c r="E4738" s="11" t="n"/>
      <c r="F4738" s="11" t="n"/>
      <c r="G4738" s="11" t="n"/>
      <c r="H4738" s="11" t="n"/>
      <c r="I4738" s="9" t="n"/>
      <c r="J4738" s="9" t="n"/>
      <c r="K4738" s="9" t="n"/>
      <c r="L4738" s="9">
        <f>IF(COUNTA($A4738:$K4738)=0,"",IF(AND(IFERROR($H4738,0)&gt;0,LEN(TRIM($K4738&amp;""))&gt;0,IFERROR(LOOKUP(2,1/((LISTS!$M$2:$M$13&lt;&gt;"")*ISNUMBER(SEARCH(LISTS!$M$2:$M$13,$I4738))),LISTS!$N$2:$N$13),"NO")="SI"),"SI","NO"))</f>
        <v/>
      </c>
      <c r="M4738" s="9">
        <f>IF(COUNTA($A4738:$K4738)=0,"",IF($K4738&lt;&gt;"",IF(COUNTIF($K$19:$K4738,$K4738)&gt;1,"SI","NO"),IF(COUNTIFS($A$19:$A4738,$A4738,$C$19:$C4738,$C4738,$J$19:$J4738,$J4738,$D$19:$D4738,$D4738)&gt;1,"SI","NO")))</f>
        <v/>
      </c>
      <c r="N4738" s="11">
        <f>IF(COUNTA($A4738:$K4738)=0,"",IF(AND($L4738="SI",$M4738="NO"),IFERROR($H4738,0),0))</f>
        <v/>
      </c>
      <c r="O4738" s="9">
        <f>IF(COUNTA($A4738:$K4738)=0,"",IF($M4738="SI","CUFE o factura duplicada dentro del reporte; no se suma dos veces",IF(IFERROR($H4738,0)&lt;=0,"DIAN reporta valor susceptible 0",IF($L4738="NO",IFERROR(LOOKUP(2,1/((LISTS!$M$2:$M$13&lt;&gt;"")*ISNUMBER(SEARCH(LISTS!$M$2:$M$13,$I4738))),LISTS!$O$2:$O$13),"Medio de pago no elegible o no identificado por DIAN"),"Apta automaticamente por pago electronico y base positiva"))))</f>
        <v/>
      </c>
    </row>
    <row r="4739">
      <c r="A4739" s="9" t="n"/>
      <c r="B4739" s="9" t="n"/>
      <c r="C4739" s="12" t="n"/>
      <c r="D4739" s="11" t="n"/>
      <c r="E4739" s="11" t="n"/>
      <c r="F4739" s="11" t="n"/>
      <c r="G4739" s="11" t="n"/>
      <c r="H4739" s="11" t="n"/>
      <c r="I4739" s="9" t="n"/>
      <c r="J4739" s="9" t="n"/>
      <c r="K4739" s="9" t="n"/>
      <c r="L4739" s="9">
        <f>IF(COUNTA($A4739:$K4739)=0,"",IF(AND(IFERROR($H4739,0)&gt;0,LEN(TRIM($K4739&amp;""))&gt;0,IFERROR(LOOKUP(2,1/((LISTS!$M$2:$M$13&lt;&gt;"")*ISNUMBER(SEARCH(LISTS!$M$2:$M$13,$I4739))),LISTS!$N$2:$N$13),"NO")="SI"),"SI","NO"))</f>
        <v/>
      </c>
      <c r="M4739" s="9">
        <f>IF(COUNTA($A4739:$K4739)=0,"",IF($K4739&lt;&gt;"",IF(COUNTIF($K$19:$K4739,$K4739)&gt;1,"SI","NO"),IF(COUNTIFS($A$19:$A4739,$A4739,$C$19:$C4739,$C4739,$J$19:$J4739,$J4739,$D$19:$D4739,$D4739)&gt;1,"SI","NO")))</f>
        <v/>
      </c>
      <c r="N4739" s="11">
        <f>IF(COUNTA($A4739:$K4739)=0,"",IF(AND($L4739="SI",$M4739="NO"),IFERROR($H4739,0),0))</f>
        <v/>
      </c>
      <c r="O4739" s="9">
        <f>IF(COUNTA($A4739:$K4739)=0,"",IF($M4739="SI","CUFE o factura duplicada dentro del reporte; no se suma dos veces",IF(IFERROR($H4739,0)&lt;=0,"DIAN reporta valor susceptible 0",IF($L4739="NO",IFERROR(LOOKUP(2,1/((LISTS!$M$2:$M$13&lt;&gt;"")*ISNUMBER(SEARCH(LISTS!$M$2:$M$13,$I4739))),LISTS!$O$2:$O$13),"Medio de pago no elegible o no identificado por DIAN"),"Apta automaticamente por pago electronico y base positiva"))))</f>
        <v/>
      </c>
    </row>
    <row r="4740">
      <c r="A4740" s="9" t="n"/>
      <c r="B4740" s="9" t="n"/>
      <c r="C4740" s="12" t="n"/>
      <c r="D4740" s="11" t="n"/>
      <c r="E4740" s="11" t="n"/>
      <c r="F4740" s="11" t="n"/>
      <c r="G4740" s="11" t="n"/>
      <c r="H4740" s="11" t="n"/>
      <c r="I4740" s="9" t="n"/>
      <c r="J4740" s="9" t="n"/>
      <c r="K4740" s="9" t="n"/>
      <c r="L4740" s="9">
        <f>IF(COUNTA($A4740:$K4740)=0,"",IF(AND(IFERROR($H4740,0)&gt;0,LEN(TRIM($K4740&amp;""))&gt;0,IFERROR(LOOKUP(2,1/((LISTS!$M$2:$M$13&lt;&gt;"")*ISNUMBER(SEARCH(LISTS!$M$2:$M$13,$I4740))),LISTS!$N$2:$N$13),"NO")="SI"),"SI","NO"))</f>
        <v/>
      </c>
      <c r="M4740" s="9">
        <f>IF(COUNTA($A4740:$K4740)=0,"",IF($K4740&lt;&gt;"",IF(COUNTIF($K$19:$K4740,$K4740)&gt;1,"SI","NO"),IF(COUNTIFS($A$19:$A4740,$A4740,$C$19:$C4740,$C4740,$J$19:$J4740,$J4740,$D$19:$D4740,$D4740)&gt;1,"SI","NO")))</f>
        <v/>
      </c>
      <c r="N4740" s="11">
        <f>IF(COUNTA($A4740:$K4740)=0,"",IF(AND($L4740="SI",$M4740="NO"),IFERROR($H4740,0),0))</f>
        <v/>
      </c>
      <c r="O4740" s="9">
        <f>IF(COUNTA($A4740:$K4740)=0,"",IF($M4740="SI","CUFE o factura duplicada dentro del reporte; no se suma dos veces",IF(IFERROR($H4740,0)&lt;=0,"DIAN reporta valor susceptible 0",IF($L4740="NO",IFERROR(LOOKUP(2,1/((LISTS!$M$2:$M$13&lt;&gt;"")*ISNUMBER(SEARCH(LISTS!$M$2:$M$13,$I4740))),LISTS!$O$2:$O$13),"Medio de pago no elegible o no identificado por DIAN"),"Apta automaticamente por pago electronico y base positiva"))))</f>
        <v/>
      </c>
    </row>
    <row r="4741">
      <c r="A4741" s="9" t="n"/>
      <c r="B4741" s="9" t="n"/>
      <c r="C4741" s="12" t="n"/>
      <c r="D4741" s="11" t="n"/>
      <c r="E4741" s="11" t="n"/>
      <c r="F4741" s="11" t="n"/>
      <c r="G4741" s="11" t="n"/>
      <c r="H4741" s="11" t="n"/>
      <c r="I4741" s="9" t="n"/>
      <c r="J4741" s="9" t="n"/>
      <c r="K4741" s="9" t="n"/>
      <c r="L4741" s="9">
        <f>IF(COUNTA($A4741:$K4741)=0,"",IF(AND(IFERROR($H4741,0)&gt;0,LEN(TRIM($K4741&amp;""))&gt;0,IFERROR(LOOKUP(2,1/((LISTS!$M$2:$M$13&lt;&gt;"")*ISNUMBER(SEARCH(LISTS!$M$2:$M$13,$I4741))),LISTS!$N$2:$N$13),"NO")="SI"),"SI","NO"))</f>
        <v/>
      </c>
      <c r="M4741" s="9">
        <f>IF(COUNTA($A4741:$K4741)=0,"",IF($K4741&lt;&gt;"",IF(COUNTIF($K$19:$K4741,$K4741)&gt;1,"SI","NO"),IF(COUNTIFS($A$19:$A4741,$A4741,$C$19:$C4741,$C4741,$J$19:$J4741,$J4741,$D$19:$D4741,$D4741)&gt;1,"SI","NO")))</f>
        <v/>
      </c>
      <c r="N4741" s="11">
        <f>IF(COUNTA($A4741:$K4741)=0,"",IF(AND($L4741="SI",$M4741="NO"),IFERROR($H4741,0),0))</f>
        <v/>
      </c>
      <c r="O4741" s="9">
        <f>IF(COUNTA($A4741:$K4741)=0,"",IF($M4741="SI","CUFE o factura duplicada dentro del reporte; no se suma dos veces",IF(IFERROR($H4741,0)&lt;=0,"DIAN reporta valor susceptible 0",IF($L4741="NO",IFERROR(LOOKUP(2,1/((LISTS!$M$2:$M$13&lt;&gt;"")*ISNUMBER(SEARCH(LISTS!$M$2:$M$13,$I4741))),LISTS!$O$2:$O$13),"Medio de pago no elegible o no identificado por DIAN"),"Apta automaticamente por pago electronico y base positiva"))))</f>
        <v/>
      </c>
    </row>
    <row r="4742">
      <c r="A4742" s="9" t="n"/>
      <c r="B4742" s="9" t="n"/>
      <c r="C4742" s="12" t="n"/>
      <c r="D4742" s="11" t="n"/>
      <c r="E4742" s="11" t="n"/>
      <c r="F4742" s="11" t="n"/>
      <c r="G4742" s="11" t="n"/>
      <c r="H4742" s="11" t="n"/>
      <c r="I4742" s="9" t="n"/>
      <c r="J4742" s="9" t="n"/>
      <c r="K4742" s="9" t="n"/>
      <c r="L4742" s="9">
        <f>IF(COUNTA($A4742:$K4742)=0,"",IF(AND(IFERROR($H4742,0)&gt;0,LEN(TRIM($K4742&amp;""))&gt;0,IFERROR(LOOKUP(2,1/((LISTS!$M$2:$M$13&lt;&gt;"")*ISNUMBER(SEARCH(LISTS!$M$2:$M$13,$I4742))),LISTS!$N$2:$N$13),"NO")="SI"),"SI","NO"))</f>
        <v/>
      </c>
      <c r="M4742" s="9">
        <f>IF(COUNTA($A4742:$K4742)=0,"",IF($K4742&lt;&gt;"",IF(COUNTIF($K$19:$K4742,$K4742)&gt;1,"SI","NO"),IF(COUNTIFS($A$19:$A4742,$A4742,$C$19:$C4742,$C4742,$J$19:$J4742,$J4742,$D$19:$D4742,$D4742)&gt;1,"SI","NO")))</f>
        <v/>
      </c>
      <c r="N4742" s="11">
        <f>IF(COUNTA($A4742:$K4742)=0,"",IF(AND($L4742="SI",$M4742="NO"),IFERROR($H4742,0),0))</f>
        <v/>
      </c>
      <c r="O4742" s="9">
        <f>IF(COUNTA($A4742:$K4742)=0,"",IF($M4742="SI","CUFE o factura duplicada dentro del reporte; no se suma dos veces",IF(IFERROR($H4742,0)&lt;=0,"DIAN reporta valor susceptible 0",IF($L4742="NO",IFERROR(LOOKUP(2,1/((LISTS!$M$2:$M$13&lt;&gt;"")*ISNUMBER(SEARCH(LISTS!$M$2:$M$13,$I4742))),LISTS!$O$2:$O$13),"Medio de pago no elegible o no identificado por DIAN"),"Apta automaticamente por pago electronico y base positiva"))))</f>
        <v/>
      </c>
    </row>
    <row r="4743">
      <c r="A4743" s="9" t="n"/>
      <c r="B4743" s="9" t="n"/>
      <c r="C4743" s="12" t="n"/>
      <c r="D4743" s="11" t="n"/>
      <c r="E4743" s="11" t="n"/>
      <c r="F4743" s="11" t="n"/>
      <c r="G4743" s="11" t="n"/>
      <c r="H4743" s="11" t="n"/>
      <c r="I4743" s="9" t="n"/>
      <c r="J4743" s="9" t="n"/>
      <c r="K4743" s="9" t="n"/>
      <c r="L4743" s="9">
        <f>IF(COUNTA($A4743:$K4743)=0,"",IF(AND(IFERROR($H4743,0)&gt;0,LEN(TRIM($K4743&amp;""))&gt;0,IFERROR(LOOKUP(2,1/((LISTS!$M$2:$M$13&lt;&gt;"")*ISNUMBER(SEARCH(LISTS!$M$2:$M$13,$I4743))),LISTS!$N$2:$N$13),"NO")="SI"),"SI","NO"))</f>
        <v/>
      </c>
      <c r="M4743" s="9">
        <f>IF(COUNTA($A4743:$K4743)=0,"",IF($K4743&lt;&gt;"",IF(COUNTIF($K$19:$K4743,$K4743)&gt;1,"SI","NO"),IF(COUNTIFS($A$19:$A4743,$A4743,$C$19:$C4743,$C4743,$J$19:$J4743,$J4743,$D$19:$D4743,$D4743)&gt;1,"SI","NO")))</f>
        <v/>
      </c>
      <c r="N4743" s="11">
        <f>IF(COUNTA($A4743:$K4743)=0,"",IF(AND($L4743="SI",$M4743="NO"),IFERROR($H4743,0),0))</f>
        <v/>
      </c>
      <c r="O4743" s="9">
        <f>IF(COUNTA($A4743:$K4743)=0,"",IF($M4743="SI","CUFE o factura duplicada dentro del reporte; no se suma dos veces",IF(IFERROR($H4743,0)&lt;=0,"DIAN reporta valor susceptible 0",IF($L4743="NO",IFERROR(LOOKUP(2,1/((LISTS!$M$2:$M$13&lt;&gt;"")*ISNUMBER(SEARCH(LISTS!$M$2:$M$13,$I4743))),LISTS!$O$2:$O$13),"Medio de pago no elegible o no identificado por DIAN"),"Apta automaticamente por pago electronico y base positiva"))))</f>
        <v/>
      </c>
    </row>
    <row r="4744">
      <c r="A4744" s="9" t="n"/>
      <c r="B4744" s="9" t="n"/>
      <c r="C4744" s="12" t="n"/>
      <c r="D4744" s="11" t="n"/>
      <c r="E4744" s="11" t="n"/>
      <c r="F4744" s="11" t="n"/>
      <c r="G4744" s="11" t="n"/>
      <c r="H4744" s="11" t="n"/>
      <c r="I4744" s="9" t="n"/>
      <c r="J4744" s="9" t="n"/>
      <c r="K4744" s="9" t="n"/>
      <c r="L4744" s="9">
        <f>IF(COUNTA($A4744:$K4744)=0,"",IF(AND(IFERROR($H4744,0)&gt;0,LEN(TRIM($K4744&amp;""))&gt;0,IFERROR(LOOKUP(2,1/((LISTS!$M$2:$M$13&lt;&gt;"")*ISNUMBER(SEARCH(LISTS!$M$2:$M$13,$I4744))),LISTS!$N$2:$N$13),"NO")="SI"),"SI","NO"))</f>
        <v/>
      </c>
      <c r="M4744" s="9">
        <f>IF(COUNTA($A4744:$K4744)=0,"",IF($K4744&lt;&gt;"",IF(COUNTIF($K$19:$K4744,$K4744)&gt;1,"SI","NO"),IF(COUNTIFS($A$19:$A4744,$A4744,$C$19:$C4744,$C4744,$J$19:$J4744,$J4744,$D$19:$D4744,$D4744)&gt;1,"SI","NO")))</f>
        <v/>
      </c>
      <c r="N4744" s="11">
        <f>IF(COUNTA($A4744:$K4744)=0,"",IF(AND($L4744="SI",$M4744="NO"),IFERROR($H4744,0),0))</f>
        <v/>
      </c>
      <c r="O4744" s="9">
        <f>IF(COUNTA($A4744:$K4744)=0,"",IF($M4744="SI","CUFE o factura duplicada dentro del reporte; no se suma dos veces",IF(IFERROR($H4744,0)&lt;=0,"DIAN reporta valor susceptible 0",IF($L4744="NO",IFERROR(LOOKUP(2,1/((LISTS!$M$2:$M$13&lt;&gt;"")*ISNUMBER(SEARCH(LISTS!$M$2:$M$13,$I4744))),LISTS!$O$2:$O$13),"Medio de pago no elegible o no identificado por DIAN"),"Apta automaticamente por pago electronico y base positiva"))))</f>
        <v/>
      </c>
    </row>
    <row r="4745">
      <c r="A4745" s="9" t="n"/>
      <c r="B4745" s="9" t="n"/>
      <c r="C4745" s="12" t="n"/>
      <c r="D4745" s="11" t="n"/>
      <c r="E4745" s="11" t="n"/>
      <c r="F4745" s="11" t="n"/>
      <c r="G4745" s="11" t="n"/>
      <c r="H4745" s="11" t="n"/>
      <c r="I4745" s="9" t="n"/>
      <c r="J4745" s="9" t="n"/>
      <c r="K4745" s="9" t="n"/>
      <c r="L4745" s="9">
        <f>IF(COUNTA($A4745:$K4745)=0,"",IF(AND(IFERROR($H4745,0)&gt;0,LEN(TRIM($K4745&amp;""))&gt;0,IFERROR(LOOKUP(2,1/((LISTS!$M$2:$M$13&lt;&gt;"")*ISNUMBER(SEARCH(LISTS!$M$2:$M$13,$I4745))),LISTS!$N$2:$N$13),"NO")="SI"),"SI","NO"))</f>
        <v/>
      </c>
      <c r="M4745" s="9">
        <f>IF(COUNTA($A4745:$K4745)=0,"",IF($K4745&lt;&gt;"",IF(COUNTIF($K$19:$K4745,$K4745)&gt;1,"SI","NO"),IF(COUNTIFS($A$19:$A4745,$A4745,$C$19:$C4745,$C4745,$J$19:$J4745,$J4745,$D$19:$D4745,$D4745)&gt;1,"SI","NO")))</f>
        <v/>
      </c>
      <c r="N4745" s="11">
        <f>IF(COUNTA($A4745:$K4745)=0,"",IF(AND($L4745="SI",$M4745="NO"),IFERROR($H4745,0),0))</f>
        <v/>
      </c>
      <c r="O4745" s="9">
        <f>IF(COUNTA($A4745:$K4745)=0,"",IF($M4745="SI","CUFE o factura duplicada dentro del reporte; no se suma dos veces",IF(IFERROR($H4745,0)&lt;=0,"DIAN reporta valor susceptible 0",IF($L4745="NO",IFERROR(LOOKUP(2,1/((LISTS!$M$2:$M$13&lt;&gt;"")*ISNUMBER(SEARCH(LISTS!$M$2:$M$13,$I4745))),LISTS!$O$2:$O$13),"Medio de pago no elegible o no identificado por DIAN"),"Apta automaticamente por pago electronico y base positiva"))))</f>
        <v/>
      </c>
    </row>
    <row r="4746">
      <c r="A4746" s="9" t="n"/>
      <c r="B4746" s="9" t="n"/>
      <c r="C4746" s="12" t="n"/>
      <c r="D4746" s="11" t="n"/>
      <c r="E4746" s="11" t="n"/>
      <c r="F4746" s="11" t="n"/>
      <c r="G4746" s="11" t="n"/>
      <c r="H4746" s="11" t="n"/>
      <c r="I4746" s="9" t="n"/>
      <c r="J4746" s="9" t="n"/>
      <c r="K4746" s="9" t="n"/>
      <c r="L4746" s="9">
        <f>IF(COUNTA($A4746:$K4746)=0,"",IF(AND(IFERROR($H4746,0)&gt;0,LEN(TRIM($K4746&amp;""))&gt;0,IFERROR(LOOKUP(2,1/((LISTS!$M$2:$M$13&lt;&gt;"")*ISNUMBER(SEARCH(LISTS!$M$2:$M$13,$I4746))),LISTS!$N$2:$N$13),"NO")="SI"),"SI","NO"))</f>
        <v/>
      </c>
      <c r="M4746" s="9">
        <f>IF(COUNTA($A4746:$K4746)=0,"",IF($K4746&lt;&gt;"",IF(COUNTIF($K$19:$K4746,$K4746)&gt;1,"SI","NO"),IF(COUNTIFS($A$19:$A4746,$A4746,$C$19:$C4746,$C4746,$J$19:$J4746,$J4746,$D$19:$D4746,$D4746)&gt;1,"SI","NO")))</f>
        <v/>
      </c>
      <c r="N4746" s="11">
        <f>IF(COUNTA($A4746:$K4746)=0,"",IF(AND($L4746="SI",$M4746="NO"),IFERROR($H4746,0),0))</f>
        <v/>
      </c>
      <c r="O4746" s="9">
        <f>IF(COUNTA($A4746:$K4746)=0,"",IF($M4746="SI","CUFE o factura duplicada dentro del reporte; no se suma dos veces",IF(IFERROR($H4746,0)&lt;=0,"DIAN reporta valor susceptible 0",IF($L4746="NO",IFERROR(LOOKUP(2,1/((LISTS!$M$2:$M$13&lt;&gt;"")*ISNUMBER(SEARCH(LISTS!$M$2:$M$13,$I4746))),LISTS!$O$2:$O$13),"Medio de pago no elegible o no identificado por DIAN"),"Apta automaticamente por pago electronico y base positiva"))))</f>
        <v/>
      </c>
    </row>
    <row r="4747">
      <c r="A4747" s="9" t="n"/>
      <c r="B4747" s="9" t="n"/>
      <c r="C4747" s="12" t="n"/>
      <c r="D4747" s="11" t="n"/>
      <c r="E4747" s="11" t="n"/>
      <c r="F4747" s="11" t="n"/>
      <c r="G4747" s="11" t="n"/>
      <c r="H4747" s="11" t="n"/>
      <c r="I4747" s="9" t="n"/>
      <c r="J4747" s="9" t="n"/>
      <c r="K4747" s="9" t="n"/>
      <c r="L4747" s="9">
        <f>IF(COUNTA($A4747:$K4747)=0,"",IF(AND(IFERROR($H4747,0)&gt;0,LEN(TRIM($K4747&amp;""))&gt;0,IFERROR(LOOKUP(2,1/((LISTS!$M$2:$M$13&lt;&gt;"")*ISNUMBER(SEARCH(LISTS!$M$2:$M$13,$I4747))),LISTS!$N$2:$N$13),"NO")="SI"),"SI","NO"))</f>
        <v/>
      </c>
      <c r="M4747" s="9">
        <f>IF(COUNTA($A4747:$K4747)=0,"",IF($K4747&lt;&gt;"",IF(COUNTIF($K$19:$K4747,$K4747)&gt;1,"SI","NO"),IF(COUNTIFS($A$19:$A4747,$A4747,$C$19:$C4747,$C4747,$J$19:$J4747,$J4747,$D$19:$D4747,$D4747)&gt;1,"SI","NO")))</f>
        <v/>
      </c>
      <c r="N4747" s="11">
        <f>IF(COUNTA($A4747:$K4747)=0,"",IF(AND($L4747="SI",$M4747="NO"),IFERROR($H4747,0),0))</f>
        <v/>
      </c>
      <c r="O4747" s="9">
        <f>IF(COUNTA($A4747:$K4747)=0,"",IF($M4747="SI","CUFE o factura duplicada dentro del reporte; no se suma dos veces",IF(IFERROR($H4747,0)&lt;=0,"DIAN reporta valor susceptible 0",IF($L4747="NO",IFERROR(LOOKUP(2,1/((LISTS!$M$2:$M$13&lt;&gt;"")*ISNUMBER(SEARCH(LISTS!$M$2:$M$13,$I4747))),LISTS!$O$2:$O$13),"Medio de pago no elegible o no identificado por DIAN"),"Apta automaticamente por pago electronico y base positiva"))))</f>
        <v/>
      </c>
    </row>
    <row r="4748">
      <c r="A4748" s="9" t="n"/>
      <c r="B4748" s="9" t="n"/>
      <c r="C4748" s="12" t="n"/>
      <c r="D4748" s="11" t="n"/>
      <c r="E4748" s="11" t="n"/>
      <c r="F4748" s="11" t="n"/>
      <c r="G4748" s="11" t="n"/>
      <c r="H4748" s="11" t="n"/>
      <c r="I4748" s="9" t="n"/>
      <c r="J4748" s="9" t="n"/>
      <c r="K4748" s="9" t="n"/>
      <c r="L4748" s="9">
        <f>IF(COUNTA($A4748:$K4748)=0,"",IF(AND(IFERROR($H4748,0)&gt;0,LEN(TRIM($K4748&amp;""))&gt;0,IFERROR(LOOKUP(2,1/((LISTS!$M$2:$M$13&lt;&gt;"")*ISNUMBER(SEARCH(LISTS!$M$2:$M$13,$I4748))),LISTS!$N$2:$N$13),"NO")="SI"),"SI","NO"))</f>
        <v/>
      </c>
      <c r="M4748" s="9">
        <f>IF(COUNTA($A4748:$K4748)=0,"",IF($K4748&lt;&gt;"",IF(COUNTIF($K$19:$K4748,$K4748)&gt;1,"SI","NO"),IF(COUNTIFS($A$19:$A4748,$A4748,$C$19:$C4748,$C4748,$J$19:$J4748,$J4748,$D$19:$D4748,$D4748)&gt;1,"SI","NO")))</f>
        <v/>
      </c>
      <c r="N4748" s="11">
        <f>IF(COUNTA($A4748:$K4748)=0,"",IF(AND($L4748="SI",$M4748="NO"),IFERROR($H4748,0),0))</f>
        <v/>
      </c>
      <c r="O4748" s="9">
        <f>IF(COUNTA($A4748:$K4748)=0,"",IF($M4748="SI","CUFE o factura duplicada dentro del reporte; no se suma dos veces",IF(IFERROR($H4748,0)&lt;=0,"DIAN reporta valor susceptible 0",IF($L4748="NO",IFERROR(LOOKUP(2,1/((LISTS!$M$2:$M$13&lt;&gt;"")*ISNUMBER(SEARCH(LISTS!$M$2:$M$13,$I4748))),LISTS!$O$2:$O$13),"Medio de pago no elegible o no identificado por DIAN"),"Apta automaticamente por pago electronico y base positiva"))))</f>
        <v/>
      </c>
    </row>
    <row r="4749">
      <c r="A4749" s="9" t="n"/>
      <c r="B4749" s="9" t="n"/>
      <c r="C4749" s="12" t="n"/>
      <c r="D4749" s="11" t="n"/>
      <c r="E4749" s="11" t="n"/>
      <c r="F4749" s="11" t="n"/>
      <c r="G4749" s="11" t="n"/>
      <c r="H4749" s="11" t="n"/>
      <c r="I4749" s="9" t="n"/>
      <c r="J4749" s="9" t="n"/>
      <c r="K4749" s="9" t="n"/>
      <c r="L4749" s="9">
        <f>IF(COUNTA($A4749:$K4749)=0,"",IF(AND(IFERROR($H4749,0)&gt;0,LEN(TRIM($K4749&amp;""))&gt;0,IFERROR(LOOKUP(2,1/((LISTS!$M$2:$M$13&lt;&gt;"")*ISNUMBER(SEARCH(LISTS!$M$2:$M$13,$I4749))),LISTS!$N$2:$N$13),"NO")="SI"),"SI","NO"))</f>
        <v/>
      </c>
      <c r="M4749" s="9">
        <f>IF(COUNTA($A4749:$K4749)=0,"",IF($K4749&lt;&gt;"",IF(COUNTIF($K$19:$K4749,$K4749)&gt;1,"SI","NO"),IF(COUNTIFS($A$19:$A4749,$A4749,$C$19:$C4749,$C4749,$J$19:$J4749,$J4749,$D$19:$D4749,$D4749)&gt;1,"SI","NO")))</f>
        <v/>
      </c>
      <c r="N4749" s="11">
        <f>IF(COUNTA($A4749:$K4749)=0,"",IF(AND($L4749="SI",$M4749="NO"),IFERROR($H4749,0),0))</f>
        <v/>
      </c>
      <c r="O4749" s="9">
        <f>IF(COUNTA($A4749:$K4749)=0,"",IF($M4749="SI","CUFE o factura duplicada dentro del reporte; no se suma dos veces",IF(IFERROR($H4749,0)&lt;=0,"DIAN reporta valor susceptible 0",IF($L4749="NO",IFERROR(LOOKUP(2,1/((LISTS!$M$2:$M$13&lt;&gt;"")*ISNUMBER(SEARCH(LISTS!$M$2:$M$13,$I4749))),LISTS!$O$2:$O$13),"Medio de pago no elegible o no identificado por DIAN"),"Apta automaticamente por pago electronico y base positiva"))))</f>
        <v/>
      </c>
    </row>
    <row r="4750">
      <c r="A4750" s="9" t="n"/>
      <c r="B4750" s="9" t="n"/>
      <c r="C4750" s="12" t="n"/>
      <c r="D4750" s="11" t="n"/>
      <c r="E4750" s="11" t="n"/>
      <c r="F4750" s="11" t="n"/>
      <c r="G4750" s="11" t="n"/>
      <c r="H4750" s="11" t="n"/>
      <c r="I4750" s="9" t="n"/>
      <c r="J4750" s="9" t="n"/>
      <c r="K4750" s="9" t="n"/>
      <c r="L4750" s="9">
        <f>IF(COUNTA($A4750:$K4750)=0,"",IF(AND(IFERROR($H4750,0)&gt;0,LEN(TRIM($K4750&amp;""))&gt;0,IFERROR(LOOKUP(2,1/((LISTS!$M$2:$M$13&lt;&gt;"")*ISNUMBER(SEARCH(LISTS!$M$2:$M$13,$I4750))),LISTS!$N$2:$N$13),"NO")="SI"),"SI","NO"))</f>
        <v/>
      </c>
      <c r="M4750" s="9">
        <f>IF(COUNTA($A4750:$K4750)=0,"",IF($K4750&lt;&gt;"",IF(COUNTIF($K$19:$K4750,$K4750)&gt;1,"SI","NO"),IF(COUNTIFS($A$19:$A4750,$A4750,$C$19:$C4750,$C4750,$J$19:$J4750,$J4750,$D$19:$D4750,$D4750)&gt;1,"SI","NO")))</f>
        <v/>
      </c>
      <c r="N4750" s="11">
        <f>IF(COUNTA($A4750:$K4750)=0,"",IF(AND($L4750="SI",$M4750="NO"),IFERROR($H4750,0),0))</f>
        <v/>
      </c>
      <c r="O4750" s="9">
        <f>IF(COUNTA($A4750:$K4750)=0,"",IF($M4750="SI","CUFE o factura duplicada dentro del reporte; no se suma dos veces",IF(IFERROR($H4750,0)&lt;=0,"DIAN reporta valor susceptible 0",IF($L4750="NO",IFERROR(LOOKUP(2,1/((LISTS!$M$2:$M$13&lt;&gt;"")*ISNUMBER(SEARCH(LISTS!$M$2:$M$13,$I4750))),LISTS!$O$2:$O$13),"Medio de pago no elegible o no identificado por DIAN"),"Apta automaticamente por pago electronico y base positiva"))))</f>
        <v/>
      </c>
    </row>
    <row r="4751">
      <c r="A4751" s="9" t="n"/>
      <c r="B4751" s="9" t="n"/>
      <c r="C4751" s="12" t="n"/>
      <c r="D4751" s="11" t="n"/>
      <c r="E4751" s="11" t="n"/>
      <c r="F4751" s="11" t="n"/>
      <c r="G4751" s="11" t="n"/>
      <c r="H4751" s="11" t="n"/>
      <c r="I4751" s="9" t="n"/>
      <c r="J4751" s="9" t="n"/>
      <c r="K4751" s="9" t="n"/>
      <c r="L4751" s="9">
        <f>IF(COUNTA($A4751:$K4751)=0,"",IF(AND(IFERROR($H4751,0)&gt;0,LEN(TRIM($K4751&amp;""))&gt;0,IFERROR(LOOKUP(2,1/((LISTS!$M$2:$M$13&lt;&gt;"")*ISNUMBER(SEARCH(LISTS!$M$2:$M$13,$I4751))),LISTS!$N$2:$N$13),"NO")="SI"),"SI","NO"))</f>
        <v/>
      </c>
      <c r="M4751" s="9">
        <f>IF(COUNTA($A4751:$K4751)=0,"",IF($K4751&lt;&gt;"",IF(COUNTIF($K$19:$K4751,$K4751)&gt;1,"SI","NO"),IF(COUNTIFS($A$19:$A4751,$A4751,$C$19:$C4751,$C4751,$J$19:$J4751,$J4751,$D$19:$D4751,$D4751)&gt;1,"SI","NO")))</f>
        <v/>
      </c>
      <c r="N4751" s="11">
        <f>IF(COUNTA($A4751:$K4751)=0,"",IF(AND($L4751="SI",$M4751="NO"),IFERROR($H4751,0),0))</f>
        <v/>
      </c>
      <c r="O4751" s="9">
        <f>IF(COUNTA($A4751:$K4751)=0,"",IF($M4751="SI","CUFE o factura duplicada dentro del reporte; no se suma dos veces",IF(IFERROR($H4751,0)&lt;=0,"DIAN reporta valor susceptible 0",IF($L4751="NO",IFERROR(LOOKUP(2,1/((LISTS!$M$2:$M$13&lt;&gt;"")*ISNUMBER(SEARCH(LISTS!$M$2:$M$13,$I4751))),LISTS!$O$2:$O$13),"Medio de pago no elegible o no identificado por DIAN"),"Apta automaticamente por pago electronico y base positiva"))))</f>
        <v/>
      </c>
    </row>
    <row r="4752">
      <c r="A4752" s="9" t="n"/>
      <c r="B4752" s="9" t="n"/>
      <c r="C4752" s="12" t="n"/>
      <c r="D4752" s="11" t="n"/>
      <c r="E4752" s="11" t="n"/>
      <c r="F4752" s="11" t="n"/>
      <c r="G4752" s="11" t="n"/>
      <c r="H4752" s="11" t="n"/>
      <c r="I4752" s="9" t="n"/>
      <c r="J4752" s="9" t="n"/>
      <c r="K4752" s="9" t="n"/>
      <c r="L4752" s="9">
        <f>IF(COUNTA($A4752:$K4752)=0,"",IF(AND(IFERROR($H4752,0)&gt;0,LEN(TRIM($K4752&amp;""))&gt;0,IFERROR(LOOKUP(2,1/((LISTS!$M$2:$M$13&lt;&gt;"")*ISNUMBER(SEARCH(LISTS!$M$2:$M$13,$I4752))),LISTS!$N$2:$N$13),"NO")="SI"),"SI","NO"))</f>
        <v/>
      </c>
      <c r="M4752" s="9">
        <f>IF(COUNTA($A4752:$K4752)=0,"",IF($K4752&lt;&gt;"",IF(COUNTIF($K$19:$K4752,$K4752)&gt;1,"SI","NO"),IF(COUNTIFS($A$19:$A4752,$A4752,$C$19:$C4752,$C4752,$J$19:$J4752,$J4752,$D$19:$D4752,$D4752)&gt;1,"SI","NO")))</f>
        <v/>
      </c>
      <c r="N4752" s="11">
        <f>IF(COUNTA($A4752:$K4752)=0,"",IF(AND($L4752="SI",$M4752="NO"),IFERROR($H4752,0),0))</f>
        <v/>
      </c>
      <c r="O4752" s="9">
        <f>IF(COUNTA($A4752:$K4752)=0,"",IF($M4752="SI","CUFE o factura duplicada dentro del reporte; no se suma dos veces",IF(IFERROR($H4752,0)&lt;=0,"DIAN reporta valor susceptible 0",IF($L4752="NO",IFERROR(LOOKUP(2,1/((LISTS!$M$2:$M$13&lt;&gt;"")*ISNUMBER(SEARCH(LISTS!$M$2:$M$13,$I4752))),LISTS!$O$2:$O$13),"Medio de pago no elegible o no identificado por DIAN"),"Apta automaticamente por pago electronico y base positiva"))))</f>
        <v/>
      </c>
    </row>
    <row r="4753">
      <c r="A4753" s="9" t="n"/>
      <c r="B4753" s="9" t="n"/>
      <c r="C4753" s="12" t="n"/>
      <c r="D4753" s="11" t="n"/>
      <c r="E4753" s="11" t="n"/>
      <c r="F4753" s="11" t="n"/>
      <c r="G4753" s="11" t="n"/>
      <c r="H4753" s="11" t="n"/>
      <c r="I4753" s="9" t="n"/>
      <c r="J4753" s="9" t="n"/>
      <c r="K4753" s="9" t="n"/>
      <c r="L4753" s="9">
        <f>IF(COUNTA($A4753:$K4753)=0,"",IF(AND(IFERROR($H4753,0)&gt;0,LEN(TRIM($K4753&amp;""))&gt;0,IFERROR(LOOKUP(2,1/((LISTS!$M$2:$M$13&lt;&gt;"")*ISNUMBER(SEARCH(LISTS!$M$2:$M$13,$I4753))),LISTS!$N$2:$N$13),"NO")="SI"),"SI","NO"))</f>
        <v/>
      </c>
      <c r="M4753" s="9">
        <f>IF(COUNTA($A4753:$K4753)=0,"",IF($K4753&lt;&gt;"",IF(COUNTIF($K$19:$K4753,$K4753)&gt;1,"SI","NO"),IF(COUNTIFS($A$19:$A4753,$A4753,$C$19:$C4753,$C4753,$J$19:$J4753,$J4753,$D$19:$D4753,$D4753)&gt;1,"SI","NO")))</f>
        <v/>
      </c>
      <c r="N4753" s="11">
        <f>IF(COUNTA($A4753:$K4753)=0,"",IF(AND($L4753="SI",$M4753="NO"),IFERROR($H4753,0),0))</f>
        <v/>
      </c>
      <c r="O4753" s="9">
        <f>IF(COUNTA($A4753:$K4753)=0,"",IF($M4753="SI","CUFE o factura duplicada dentro del reporte; no se suma dos veces",IF(IFERROR($H4753,0)&lt;=0,"DIAN reporta valor susceptible 0",IF($L4753="NO",IFERROR(LOOKUP(2,1/((LISTS!$M$2:$M$13&lt;&gt;"")*ISNUMBER(SEARCH(LISTS!$M$2:$M$13,$I4753))),LISTS!$O$2:$O$13),"Medio de pago no elegible o no identificado por DIAN"),"Apta automaticamente por pago electronico y base positiva"))))</f>
        <v/>
      </c>
    </row>
    <row r="4754">
      <c r="A4754" s="9" t="n"/>
      <c r="B4754" s="9" t="n"/>
      <c r="C4754" s="12" t="n"/>
      <c r="D4754" s="11" t="n"/>
      <c r="E4754" s="11" t="n"/>
      <c r="F4754" s="11" t="n"/>
      <c r="G4754" s="11" t="n"/>
      <c r="H4754" s="11" t="n"/>
      <c r="I4754" s="9" t="n"/>
      <c r="J4754" s="9" t="n"/>
      <c r="K4754" s="9" t="n"/>
      <c r="L4754" s="9">
        <f>IF(COUNTA($A4754:$K4754)=0,"",IF(AND(IFERROR($H4754,0)&gt;0,LEN(TRIM($K4754&amp;""))&gt;0,IFERROR(LOOKUP(2,1/((LISTS!$M$2:$M$13&lt;&gt;"")*ISNUMBER(SEARCH(LISTS!$M$2:$M$13,$I4754))),LISTS!$N$2:$N$13),"NO")="SI"),"SI","NO"))</f>
        <v/>
      </c>
      <c r="M4754" s="9">
        <f>IF(COUNTA($A4754:$K4754)=0,"",IF($K4754&lt;&gt;"",IF(COUNTIF($K$19:$K4754,$K4754)&gt;1,"SI","NO"),IF(COUNTIFS($A$19:$A4754,$A4754,$C$19:$C4754,$C4754,$J$19:$J4754,$J4754,$D$19:$D4754,$D4754)&gt;1,"SI","NO")))</f>
        <v/>
      </c>
      <c r="N4754" s="11">
        <f>IF(COUNTA($A4754:$K4754)=0,"",IF(AND($L4754="SI",$M4754="NO"),IFERROR($H4754,0),0))</f>
        <v/>
      </c>
      <c r="O4754" s="9">
        <f>IF(COUNTA($A4754:$K4754)=0,"",IF($M4754="SI","CUFE o factura duplicada dentro del reporte; no se suma dos veces",IF(IFERROR($H4754,0)&lt;=0,"DIAN reporta valor susceptible 0",IF($L4754="NO",IFERROR(LOOKUP(2,1/((LISTS!$M$2:$M$13&lt;&gt;"")*ISNUMBER(SEARCH(LISTS!$M$2:$M$13,$I4754))),LISTS!$O$2:$O$13),"Medio de pago no elegible o no identificado por DIAN"),"Apta automaticamente por pago electronico y base positiva"))))</f>
        <v/>
      </c>
    </row>
    <row r="4755">
      <c r="A4755" s="9" t="n"/>
      <c r="B4755" s="9" t="n"/>
      <c r="C4755" s="12" t="n"/>
      <c r="D4755" s="11" t="n"/>
      <c r="E4755" s="11" t="n"/>
      <c r="F4755" s="11" t="n"/>
      <c r="G4755" s="11" t="n"/>
      <c r="H4755" s="11" t="n"/>
      <c r="I4755" s="9" t="n"/>
      <c r="J4755" s="9" t="n"/>
      <c r="K4755" s="9" t="n"/>
      <c r="L4755" s="9">
        <f>IF(COUNTA($A4755:$K4755)=0,"",IF(AND(IFERROR($H4755,0)&gt;0,LEN(TRIM($K4755&amp;""))&gt;0,IFERROR(LOOKUP(2,1/((LISTS!$M$2:$M$13&lt;&gt;"")*ISNUMBER(SEARCH(LISTS!$M$2:$M$13,$I4755))),LISTS!$N$2:$N$13),"NO")="SI"),"SI","NO"))</f>
        <v/>
      </c>
      <c r="M4755" s="9">
        <f>IF(COUNTA($A4755:$K4755)=0,"",IF($K4755&lt;&gt;"",IF(COUNTIF($K$19:$K4755,$K4755)&gt;1,"SI","NO"),IF(COUNTIFS($A$19:$A4755,$A4755,$C$19:$C4755,$C4755,$J$19:$J4755,$J4755,$D$19:$D4755,$D4755)&gt;1,"SI","NO")))</f>
        <v/>
      </c>
      <c r="N4755" s="11">
        <f>IF(COUNTA($A4755:$K4755)=0,"",IF(AND($L4755="SI",$M4755="NO"),IFERROR($H4755,0),0))</f>
        <v/>
      </c>
      <c r="O4755" s="9">
        <f>IF(COUNTA($A4755:$K4755)=0,"",IF($M4755="SI","CUFE o factura duplicada dentro del reporte; no se suma dos veces",IF(IFERROR($H4755,0)&lt;=0,"DIAN reporta valor susceptible 0",IF($L4755="NO",IFERROR(LOOKUP(2,1/((LISTS!$M$2:$M$13&lt;&gt;"")*ISNUMBER(SEARCH(LISTS!$M$2:$M$13,$I4755))),LISTS!$O$2:$O$13),"Medio de pago no elegible o no identificado por DIAN"),"Apta automaticamente por pago electronico y base positiva"))))</f>
        <v/>
      </c>
    </row>
    <row r="4756">
      <c r="A4756" s="9" t="n"/>
      <c r="B4756" s="9" t="n"/>
      <c r="C4756" s="12" t="n"/>
      <c r="D4756" s="11" t="n"/>
      <c r="E4756" s="11" t="n"/>
      <c r="F4756" s="11" t="n"/>
      <c r="G4756" s="11" t="n"/>
      <c r="H4756" s="11" t="n"/>
      <c r="I4756" s="9" t="n"/>
      <c r="J4756" s="9" t="n"/>
      <c r="K4756" s="9" t="n"/>
      <c r="L4756" s="9">
        <f>IF(COUNTA($A4756:$K4756)=0,"",IF(AND(IFERROR($H4756,0)&gt;0,LEN(TRIM($K4756&amp;""))&gt;0,IFERROR(LOOKUP(2,1/((LISTS!$M$2:$M$13&lt;&gt;"")*ISNUMBER(SEARCH(LISTS!$M$2:$M$13,$I4756))),LISTS!$N$2:$N$13),"NO")="SI"),"SI","NO"))</f>
        <v/>
      </c>
      <c r="M4756" s="9">
        <f>IF(COUNTA($A4756:$K4756)=0,"",IF($K4756&lt;&gt;"",IF(COUNTIF($K$19:$K4756,$K4756)&gt;1,"SI","NO"),IF(COUNTIFS($A$19:$A4756,$A4756,$C$19:$C4756,$C4756,$J$19:$J4756,$J4756,$D$19:$D4756,$D4756)&gt;1,"SI","NO")))</f>
        <v/>
      </c>
      <c r="N4756" s="11">
        <f>IF(COUNTA($A4756:$K4756)=0,"",IF(AND($L4756="SI",$M4756="NO"),IFERROR($H4756,0),0))</f>
        <v/>
      </c>
      <c r="O4756" s="9">
        <f>IF(COUNTA($A4756:$K4756)=0,"",IF($M4756="SI","CUFE o factura duplicada dentro del reporte; no se suma dos veces",IF(IFERROR($H4756,0)&lt;=0,"DIAN reporta valor susceptible 0",IF($L4756="NO",IFERROR(LOOKUP(2,1/((LISTS!$M$2:$M$13&lt;&gt;"")*ISNUMBER(SEARCH(LISTS!$M$2:$M$13,$I4756))),LISTS!$O$2:$O$13),"Medio de pago no elegible o no identificado por DIAN"),"Apta automaticamente por pago electronico y base positiva"))))</f>
        <v/>
      </c>
    </row>
    <row r="4757">
      <c r="A4757" s="9" t="n"/>
      <c r="B4757" s="9" t="n"/>
      <c r="C4757" s="12" t="n"/>
      <c r="D4757" s="11" t="n"/>
      <c r="E4757" s="11" t="n"/>
      <c r="F4757" s="11" t="n"/>
      <c r="G4757" s="11" t="n"/>
      <c r="H4757" s="11" t="n"/>
      <c r="I4757" s="9" t="n"/>
      <c r="J4757" s="9" t="n"/>
      <c r="K4757" s="9" t="n"/>
      <c r="L4757" s="9">
        <f>IF(COUNTA($A4757:$K4757)=0,"",IF(AND(IFERROR($H4757,0)&gt;0,LEN(TRIM($K4757&amp;""))&gt;0,IFERROR(LOOKUP(2,1/((LISTS!$M$2:$M$13&lt;&gt;"")*ISNUMBER(SEARCH(LISTS!$M$2:$M$13,$I4757))),LISTS!$N$2:$N$13),"NO")="SI"),"SI","NO"))</f>
        <v/>
      </c>
      <c r="M4757" s="9">
        <f>IF(COUNTA($A4757:$K4757)=0,"",IF($K4757&lt;&gt;"",IF(COUNTIF($K$19:$K4757,$K4757)&gt;1,"SI","NO"),IF(COUNTIFS($A$19:$A4757,$A4757,$C$19:$C4757,$C4757,$J$19:$J4757,$J4757,$D$19:$D4757,$D4757)&gt;1,"SI","NO")))</f>
        <v/>
      </c>
      <c r="N4757" s="11">
        <f>IF(COUNTA($A4757:$K4757)=0,"",IF(AND($L4757="SI",$M4757="NO"),IFERROR($H4757,0),0))</f>
        <v/>
      </c>
      <c r="O4757" s="9">
        <f>IF(COUNTA($A4757:$K4757)=0,"",IF($M4757="SI","CUFE o factura duplicada dentro del reporte; no se suma dos veces",IF(IFERROR($H4757,0)&lt;=0,"DIAN reporta valor susceptible 0",IF($L4757="NO",IFERROR(LOOKUP(2,1/((LISTS!$M$2:$M$13&lt;&gt;"")*ISNUMBER(SEARCH(LISTS!$M$2:$M$13,$I4757))),LISTS!$O$2:$O$13),"Medio de pago no elegible o no identificado por DIAN"),"Apta automaticamente por pago electronico y base positiva"))))</f>
        <v/>
      </c>
    </row>
    <row r="4758">
      <c r="A4758" s="9" t="n"/>
      <c r="B4758" s="9" t="n"/>
      <c r="C4758" s="12" t="n"/>
      <c r="D4758" s="11" t="n"/>
      <c r="E4758" s="11" t="n"/>
      <c r="F4758" s="11" t="n"/>
      <c r="G4758" s="11" t="n"/>
      <c r="H4758" s="11" t="n"/>
      <c r="I4758" s="9" t="n"/>
      <c r="J4758" s="9" t="n"/>
      <c r="K4758" s="9" t="n"/>
      <c r="L4758" s="9">
        <f>IF(COUNTA($A4758:$K4758)=0,"",IF(AND(IFERROR($H4758,0)&gt;0,LEN(TRIM($K4758&amp;""))&gt;0,IFERROR(LOOKUP(2,1/((LISTS!$M$2:$M$13&lt;&gt;"")*ISNUMBER(SEARCH(LISTS!$M$2:$M$13,$I4758))),LISTS!$N$2:$N$13),"NO")="SI"),"SI","NO"))</f>
        <v/>
      </c>
      <c r="M4758" s="9">
        <f>IF(COUNTA($A4758:$K4758)=0,"",IF($K4758&lt;&gt;"",IF(COUNTIF($K$19:$K4758,$K4758)&gt;1,"SI","NO"),IF(COUNTIFS($A$19:$A4758,$A4758,$C$19:$C4758,$C4758,$J$19:$J4758,$J4758,$D$19:$D4758,$D4758)&gt;1,"SI","NO")))</f>
        <v/>
      </c>
      <c r="N4758" s="11">
        <f>IF(COUNTA($A4758:$K4758)=0,"",IF(AND($L4758="SI",$M4758="NO"),IFERROR($H4758,0),0))</f>
        <v/>
      </c>
      <c r="O4758" s="9">
        <f>IF(COUNTA($A4758:$K4758)=0,"",IF($M4758="SI","CUFE o factura duplicada dentro del reporte; no se suma dos veces",IF(IFERROR($H4758,0)&lt;=0,"DIAN reporta valor susceptible 0",IF($L4758="NO",IFERROR(LOOKUP(2,1/((LISTS!$M$2:$M$13&lt;&gt;"")*ISNUMBER(SEARCH(LISTS!$M$2:$M$13,$I4758))),LISTS!$O$2:$O$13),"Medio de pago no elegible o no identificado por DIAN"),"Apta automaticamente por pago electronico y base positiva"))))</f>
        <v/>
      </c>
    </row>
    <row r="4759">
      <c r="A4759" s="9" t="n"/>
      <c r="B4759" s="9" t="n"/>
      <c r="C4759" s="12" t="n"/>
      <c r="D4759" s="11" t="n"/>
      <c r="E4759" s="11" t="n"/>
      <c r="F4759" s="11" t="n"/>
      <c r="G4759" s="11" t="n"/>
      <c r="H4759" s="11" t="n"/>
      <c r="I4759" s="9" t="n"/>
      <c r="J4759" s="9" t="n"/>
      <c r="K4759" s="9" t="n"/>
      <c r="L4759" s="9">
        <f>IF(COUNTA($A4759:$K4759)=0,"",IF(AND(IFERROR($H4759,0)&gt;0,LEN(TRIM($K4759&amp;""))&gt;0,IFERROR(LOOKUP(2,1/((LISTS!$M$2:$M$13&lt;&gt;"")*ISNUMBER(SEARCH(LISTS!$M$2:$M$13,$I4759))),LISTS!$N$2:$N$13),"NO")="SI"),"SI","NO"))</f>
        <v/>
      </c>
      <c r="M4759" s="9">
        <f>IF(COUNTA($A4759:$K4759)=0,"",IF($K4759&lt;&gt;"",IF(COUNTIF($K$19:$K4759,$K4759)&gt;1,"SI","NO"),IF(COUNTIFS($A$19:$A4759,$A4759,$C$19:$C4759,$C4759,$J$19:$J4759,$J4759,$D$19:$D4759,$D4759)&gt;1,"SI","NO")))</f>
        <v/>
      </c>
      <c r="N4759" s="11">
        <f>IF(COUNTA($A4759:$K4759)=0,"",IF(AND($L4759="SI",$M4759="NO"),IFERROR($H4759,0),0))</f>
        <v/>
      </c>
      <c r="O4759" s="9">
        <f>IF(COUNTA($A4759:$K4759)=0,"",IF($M4759="SI","CUFE o factura duplicada dentro del reporte; no se suma dos veces",IF(IFERROR($H4759,0)&lt;=0,"DIAN reporta valor susceptible 0",IF($L4759="NO",IFERROR(LOOKUP(2,1/((LISTS!$M$2:$M$13&lt;&gt;"")*ISNUMBER(SEARCH(LISTS!$M$2:$M$13,$I4759))),LISTS!$O$2:$O$13),"Medio de pago no elegible o no identificado por DIAN"),"Apta automaticamente por pago electronico y base positiva"))))</f>
        <v/>
      </c>
    </row>
    <row r="4760">
      <c r="A4760" s="9" t="n"/>
      <c r="B4760" s="9" t="n"/>
      <c r="C4760" s="12" t="n"/>
      <c r="D4760" s="11" t="n"/>
      <c r="E4760" s="11" t="n"/>
      <c r="F4760" s="11" t="n"/>
      <c r="G4760" s="11" t="n"/>
      <c r="H4760" s="11" t="n"/>
      <c r="I4760" s="9" t="n"/>
      <c r="J4760" s="9" t="n"/>
      <c r="K4760" s="9" t="n"/>
      <c r="L4760" s="9">
        <f>IF(COUNTA($A4760:$K4760)=0,"",IF(AND(IFERROR($H4760,0)&gt;0,LEN(TRIM($K4760&amp;""))&gt;0,IFERROR(LOOKUP(2,1/((LISTS!$M$2:$M$13&lt;&gt;"")*ISNUMBER(SEARCH(LISTS!$M$2:$M$13,$I4760))),LISTS!$N$2:$N$13),"NO")="SI"),"SI","NO"))</f>
        <v/>
      </c>
      <c r="M4760" s="9">
        <f>IF(COUNTA($A4760:$K4760)=0,"",IF($K4760&lt;&gt;"",IF(COUNTIF($K$19:$K4760,$K4760)&gt;1,"SI","NO"),IF(COUNTIFS($A$19:$A4760,$A4760,$C$19:$C4760,$C4760,$J$19:$J4760,$J4760,$D$19:$D4760,$D4760)&gt;1,"SI","NO")))</f>
        <v/>
      </c>
      <c r="N4760" s="11">
        <f>IF(COUNTA($A4760:$K4760)=0,"",IF(AND($L4760="SI",$M4760="NO"),IFERROR($H4760,0),0))</f>
        <v/>
      </c>
      <c r="O4760" s="9">
        <f>IF(COUNTA($A4760:$K4760)=0,"",IF($M4760="SI","CUFE o factura duplicada dentro del reporte; no se suma dos veces",IF(IFERROR($H4760,0)&lt;=0,"DIAN reporta valor susceptible 0",IF($L4760="NO",IFERROR(LOOKUP(2,1/((LISTS!$M$2:$M$13&lt;&gt;"")*ISNUMBER(SEARCH(LISTS!$M$2:$M$13,$I4760))),LISTS!$O$2:$O$13),"Medio de pago no elegible o no identificado por DIAN"),"Apta automaticamente por pago electronico y base positiva"))))</f>
        <v/>
      </c>
    </row>
    <row r="4761">
      <c r="A4761" s="9" t="n"/>
      <c r="B4761" s="9" t="n"/>
      <c r="C4761" s="12" t="n"/>
      <c r="D4761" s="11" t="n"/>
      <c r="E4761" s="11" t="n"/>
      <c r="F4761" s="11" t="n"/>
      <c r="G4761" s="11" t="n"/>
      <c r="H4761" s="11" t="n"/>
      <c r="I4761" s="9" t="n"/>
      <c r="J4761" s="9" t="n"/>
      <c r="K4761" s="9" t="n"/>
      <c r="L4761" s="9">
        <f>IF(COUNTA($A4761:$K4761)=0,"",IF(AND(IFERROR($H4761,0)&gt;0,LEN(TRIM($K4761&amp;""))&gt;0,IFERROR(LOOKUP(2,1/((LISTS!$M$2:$M$13&lt;&gt;"")*ISNUMBER(SEARCH(LISTS!$M$2:$M$13,$I4761))),LISTS!$N$2:$N$13),"NO")="SI"),"SI","NO"))</f>
        <v/>
      </c>
      <c r="M4761" s="9">
        <f>IF(COUNTA($A4761:$K4761)=0,"",IF($K4761&lt;&gt;"",IF(COUNTIF($K$19:$K4761,$K4761)&gt;1,"SI","NO"),IF(COUNTIFS($A$19:$A4761,$A4761,$C$19:$C4761,$C4761,$J$19:$J4761,$J4761,$D$19:$D4761,$D4761)&gt;1,"SI","NO")))</f>
        <v/>
      </c>
      <c r="N4761" s="11">
        <f>IF(COUNTA($A4761:$K4761)=0,"",IF(AND($L4761="SI",$M4761="NO"),IFERROR($H4761,0),0))</f>
        <v/>
      </c>
      <c r="O4761" s="9">
        <f>IF(COUNTA($A4761:$K4761)=0,"",IF($M4761="SI","CUFE o factura duplicada dentro del reporte; no se suma dos veces",IF(IFERROR($H4761,0)&lt;=0,"DIAN reporta valor susceptible 0",IF($L4761="NO",IFERROR(LOOKUP(2,1/((LISTS!$M$2:$M$13&lt;&gt;"")*ISNUMBER(SEARCH(LISTS!$M$2:$M$13,$I4761))),LISTS!$O$2:$O$13),"Medio de pago no elegible o no identificado por DIAN"),"Apta automaticamente por pago electronico y base positiva"))))</f>
        <v/>
      </c>
    </row>
    <row r="4762">
      <c r="A4762" s="9" t="n"/>
      <c r="B4762" s="9" t="n"/>
      <c r="C4762" s="12" t="n"/>
      <c r="D4762" s="11" t="n"/>
      <c r="E4762" s="11" t="n"/>
      <c r="F4762" s="11" t="n"/>
      <c r="G4762" s="11" t="n"/>
      <c r="H4762" s="11" t="n"/>
      <c r="I4762" s="9" t="n"/>
      <c r="J4762" s="9" t="n"/>
      <c r="K4762" s="9" t="n"/>
      <c r="L4762" s="9">
        <f>IF(COUNTA($A4762:$K4762)=0,"",IF(AND(IFERROR($H4762,0)&gt;0,LEN(TRIM($K4762&amp;""))&gt;0,IFERROR(LOOKUP(2,1/((LISTS!$M$2:$M$13&lt;&gt;"")*ISNUMBER(SEARCH(LISTS!$M$2:$M$13,$I4762))),LISTS!$N$2:$N$13),"NO")="SI"),"SI","NO"))</f>
        <v/>
      </c>
      <c r="M4762" s="9">
        <f>IF(COUNTA($A4762:$K4762)=0,"",IF($K4762&lt;&gt;"",IF(COUNTIF($K$19:$K4762,$K4762)&gt;1,"SI","NO"),IF(COUNTIFS($A$19:$A4762,$A4762,$C$19:$C4762,$C4762,$J$19:$J4762,$J4762,$D$19:$D4762,$D4762)&gt;1,"SI","NO")))</f>
        <v/>
      </c>
      <c r="N4762" s="11">
        <f>IF(COUNTA($A4762:$K4762)=0,"",IF(AND($L4762="SI",$M4762="NO"),IFERROR($H4762,0),0))</f>
        <v/>
      </c>
      <c r="O4762" s="9">
        <f>IF(COUNTA($A4762:$K4762)=0,"",IF($M4762="SI","CUFE o factura duplicada dentro del reporte; no se suma dos veces",IF(IFERROR($H4762,0)&lt;=0,"DIAN reporta valor susceptible 0",IF($L4762="NO",IFERROR(LOOKUP(2,1/((LISTS!$M$2:$M$13&lt;&gt;"")*ISNUMBER(SEARCH(LISTS!$M$2:$M$13,$I4762))),LISTS!$O$2:$O$13),"Medio de pago no elegible o no identificado por DIAN"),"Apta automaticamente por pago electronico y base positiva"))))</f>
        <v/>
      </c>
    </row>
    <row r="4763">
      <c r="A4763" s="9" t="n"/>
      <c r="B4763" s="9" t="n"/>
      <c r="C4763" s="12" t="n"/>
      <c r="D4763" s="11" t="n"/>
      <c r="E4763" s="11" t="n"/>
      <c r="F4763" s="11" t="n"/>
      <c r="G4763" s="11" t="n"/>
      <c r="H4763" s="11" t="n"/>
      <c r="I4763" s="9" t="n"/>
      <c r="J4763" s="9" t="n"/>
      <c r="K4763" s="9" t="n"/>
      <c r="L4763" s="9">
        <f>IF(COUNTA($A4763:$K4763)=0,"",IF(AND(IFERROR($H4763,0)&gt;0,LEN(TRIM($K4763&amp;""))&gt;0,IFERROR(LOOKUP(2,1/((LISTS!$M$2:$M$13&lt;&gt;"")*ISNUMBER(SEARCH(LISTS!$M$2:$M$13,$I4763))),LISTS!$N$2:$N$13),"NO")="SI"),"SI","NO"))</f>
        <v/>
      </c>
      <c r="M4763" s="9">
        <f>IF(COUNTA($A4763:$K4763)=0,"",IF($K4763&lt;&gt;"",IF(COUNTIF($K$19:$K4763,$K4763)&gt;1,"SI","NO"),IF(COUNTIFS($A$19:$A4763,$A4763,$C$19:$C4763,$C4763,$J$19:$J4763,$J4763,$D$19:$D4763,$D4763)&gt;1,"SI","NO")))</f>
        <v/>
      </c>
      <c r="N4763" s="11">
        <f>IF(COUNTA($A4763:$K4763)=0,"",IF(AND($L4763="SI",$M4763="NO"),IFERROR($H4763,0),0))</f>
        <v/>
      </c>
      <c r="O4763" s="9">
        <f>IF(COUNTA($A4763:$K4763)=0,"",IF($M4763="SI","CUFE o factura duplicada dentro del reporte; no se suma dos veces",IF(IFERROR($H4763,0)&lt;=0,"DIAN reporta valor susceptible 0",IF($L4763="NO",IFERROR(LOOKUP(2,1/((LISTS!$M$2:$M$13&lt;&gt;"")*ISNUMBER(SEARCH(LISTS!$M$2:$M$13,$I4763))),LISTS!$O$2:$O$13),"Medio de pago no elegible o no identificado por DIAN"),"Apta automaticamente por pago electronico y base positiva"))))</f>
        <v/>
      </c>
    </row>
    <row r="4764">
      <c r="A4764" s="9" t="n"/>
      <c r="B4764" s="9" t="n"/>
      <c r="C4764" s="12" t="n"/>
      <c r="D4764" s="11" t="n"/>
      <c r="E4764" s="11" t="n"/>
      <c r="F4764" s="11" t="n"/>
      <c r="G4764" s="11" t="n"/>
      <c r="H4764" s="11" t="n"/>
      <c r="I4764" s="9" t="n"/>
      <c r="J4764" s="9" t="n"/>
      <c r="K4764" s="9" t="n"/>
      <c r="L4764" s="9">
        <f>IF(COUNTA($A4764:$K4764)=0,"",IF(AND(IFERROR($H4764,0)&gt;0,LEN(TRIM($K4764&amp;""))&gt;0,IFERROR(LOOKUP(2,1/((LISTS!$M$2:$M$13&lt;&gt;"")*ISNUMBER(SEARCH(LISTS!$M$2:$M$13,$I4764))),LISTS!$N$2:$N$13),"NO")="SI"),"SI","NO"))</f>
        <v/>
      </c>
      <c r="M4764" s="9">
        <f>IF(COUNTA($A4764:$K4764)=0,"",IF($K4764&lt;&gt;"",IF(COUNTIF($K$19:$K4764,$K4764)&gt;1,"SI","NO"),IF(COUNTIFS($A$19:$A4764,$A4764,$C$19:$C4764,$C4764,$J$19:$J4764,$J4764,$D$19:$D4764,$D4764)&gt;1,"SI","NO")))</f>
        <v/>
      </c>
      <c r="N4764" s="11">
        <f>IF(COUNTA($A4764:$K4764)=0,"",IF(AND($L4764="SI",$M4764="NO"),IFERROR($H4764,0),0))</f>
        <v/>
      </c>
      <c r="O4764" s="9">
        <f>IF(COUNTA($A4764:$K4764)=0,"",IF($M4764="SI","CUFE o factura duplicada dentro del reporte; no se suma dos veces",IF(IFERROR($H4764,0)&lt;=0,"DIAN reporta valor susceptible 0",IF($L4764="NO",IFERROR(LOOKUP(2,1/((LISTS!$M$2:$M$13&lt;&gt;"")*ISNUMBER(SEARCH(LISTS!$M$2:$M$13,$I4764))),LISTS!$O$2:$O$13),"Medio de pago no elegible o no identificado por DIAN"),"Apta automaticamente por pago electronico y base positiva"))))</f>
        <v/>
      </c>
    </row>
    <row r="4765">
      <c r="A4765" s="9" t="n"/>
      <c r="B4765" s="9" t="n"/>
      <c r="C4765" s="12" t="n"/>
      <c r="D4765" s="11" t="n"/>
      <c r="E4765" s="11" t="n"/>
      <c r="F4765" s="11" t="n"/>
      <c r="G4765" s="11" t="n"/>
      <c r="H4765" s="11" t="n"/>
      <c r="I4765" s="9" t="n"/>
      <c r="J4765" s="9" t="n"/>
      <c r="K4765" s="9" t="n"/>
      <c r="L4765" s="9">
        <f>IF(COUNTA($A4765:$K4765)=0,"",IF(AND(IFERROR($H4765,0)&gt;0,LEN(TRIM($K4765&amp;""))&gt;0,IFERROR(LOOKUP(2,1/((LISTS!$M$2:$M$13&lt;&gt;"")*ISNUMBER(SEARCH(LISTS!$M$2:$M$13,$I4765))),LISTS!$N$2:$N$13),"NO")="SI"),"SI","NO"))</f>
        <v/>
      </c>
      <c r="M4765" s="9">
        <f>IF(COUNTA($A4765:$K4765)=0,"",IF($K4765&lt;&gt;"",IF(COUNTIF($K$19:$K4765,$K4765)&gt;1,"SI","NO"),IF(COUNTIFS($A$19:$A4765,$A4765,$C$19:$C4765,$C4765,$J$19:$J4765,$J4765,$D$19:$D4765,$D4765)&gt;1,"SI","NO")))</f>
        <v/>
      </c>
      <c r="N4765" s="11">
        <f>IF(COUNTA($A4765:$K4765)=0,"",IF(AND($L4765="SI",$M4765="NO"),IFERROR($H4765,0),0))</f>
        <v/>
      </c>
      <c r="O4765" s="9">
        <f>IF(COUNTA($A4765:$K4765)=0,"",IF($M4765="SI","CUFE o factura duplicada dentro del reporte; no se suma dos veces",IF(IFERROR($H4765,0)&lt;=0,"DIAN reporta valor susceptible 0",IF($L4765="NO",IFERROR(LOOKUP(2,1/((LISTS!$M$2:$M$13&lt;&gt;"")*ISNUMBER(SEARCH(LISTS!$M$2:$M$13,$I4765))),LISTS!$O$2:$O$13),"Medio de pago no elegible o no identificado por DIAN"),"Apta automaticamente por pago electronico y base positiva"))))</f>
        <v/>
      </c>
    </row>
    <row r="4766">
      <c r="A4766" s="9" t="n"/>
      <c r="B4766" s="9" t="n"/>
      <c r="C4766" s="12" t="n"/>
      <c r="D4766" s="11" t="n"/>
      <c r="E4766" s="11" t="n"/>
      <c r="F4766" s="11" t="n"/>
      <c r="G4766" s="11" t="n"/>
      <c r="H4766" s="11" t="n"/>
      <c r="I4766" s="9" t="n"/>
      <c r="J4766" s="9" t="n"/>
      <c r="K4766" s="9" t="n"/>
      <c r="L4766" s="9">
        <f>IF(COUNTA($A4766:$K4766)=0,"",IF(AND(IFERROR($H4766,0)&gt;0,LEN(TRIM($K4766&amp;""))&gt;0,IFERROR(LOOKUP(2,1/((LISTS!$M$2:$M$13&lt;&gt;"")*ISNUMBER(SEARCH(LISTS!$M$2:$M$13,$I4766))),LISTS!$N$2:$N$13),"NO")="SI"),"SI","NO"))</f>
        <v/>
      </c>
      <c r="M4766" s="9">
        <f>IF(COUNTA($A4766:$K4766)=0,"",IF($K4766&lt;&gt;"",IF(COUNTIF($K$19:$K4766,$K4766)&gt;1,"SI","NO"),IF(COUNTIFS($A$19:$A4766,$A4766,$C$19:$C4766,$C4766,$J$19:$J4766,$J4766,$D$19:$D4766,$D4766)&gt;1,"SI","NO")))</f>
        <v/>
      </c>
      <c r="N4766" s="11">
        <f>IF(COUNTA($A4766:$K4766)=0,"",IF(AND($L4766="SI",$M4766="NO"),IFERROR($H4766,0),0))</f>
        <v/>
      </c>
      <c r="O4766" s="9">
        <f>IF(COUNTA($A4766:$K4766)=0,"",IF($M4766="SI","CUFE o factura duplicada dentro del reporte; no se suma dos veces",IF(IFERROR($H4766,0)&lt;=0,"DIAN reporta valor susceptible 0",IF($L4766="NO",IFERROR(LOOKUP(2,1/((LISTS!$M$2:$M$13&lt;&gt;"")*ISNUMBER(SEARCH(LISTS!$M$2:$M$13,$I4766))),LISTS!$O$2:$O$13),"Medio de pago no elegible o no identificado por DIAN"),"Apta automaticamente por pago electronico y base positiva"))))</f>
        <v/>
      </c>
    </row>
    <row r="4767">
      <c r="A4767" s="9" t="n"/>
      <c r="B4767" s="9" t="n"/>
      <c r="C4767" s="12" t="n"/>
      <c r="D4767" s="11" t="n"/>
      <c r="E4767" s="11" t="n"/>
      <c r="F4767" s="11" t="n"/>
      <c r="G4767" s="11" t="n"/>
      <c r="H4767" s="11" t="n"/>
      <c r="I4767" s="9" t="n"/>
      <c r="J4767" s="9" t="n"/>
      <c r="K4767" s="9" t="n"/>
      <c r="L4767" s="9">
        <f>IF(COUNTA($A4767:$K4767)=0,"",IF(AND(IFERROR($H4767,0)&gt;0,LEN(TRIM($K4767&amp;""))&gt;0,IFERROR(LOOKUP(2,1/((LISTS!$M$2:$M$13&lt;&gt;"")*ISNUMBER(SEARCH(LISTS!$M$2:$M$13,$I4767))),LISTS!$N$2:$N$13),"NO")="SI"),"SI","NO"))</f>
        <v/>
      </c>
      <c r="M4767" s="9">
        <f>IF(COUNTA($A4767:$K4767)=0,"",IF($K4767&lt;&gt;"",IF(COUNTIF($K$19:$K4767,$K4767)&gt;1,"SI","NO"),IF(COUNTIFS($A$19:$A4767,$A4767,$C$19:$C4767,$C4767,$J$19:$J4767,$J4767,$D$19:$D4767,$D4767)&gt;1,"SI","NO")))</f>
        <v/>
      </c>
      <c r="N4767" s="11">
        <f>IF(COUNTA($A4767:$K4767)=0,"",IF(AND($L4767="SI",$M4767="NO"),IFERROR($H4767,0),0))</f>
        <v/>
      </c>
      <c r="O4767" s="9">
        <f>IF(COUNTA($A4767:$K4767)=0,"",IF($M4767="SI","CUFE o factura duplicada dentro del reporte; no se suma dos veces",IF(IFERROR($H4767,0)&lt;=0,"DIAN reporta valor susceptible 0",IF($L4767="NO",IFERROR(LOOKUP(2,1/((LISTS!$M$2:$M$13&lt;&gt;"")*ISNUMBER(SEARCH(LISTS!$M$2:$M$13,$I4767))),LISTS!$O$2:$O$13),"Medio de pago no elegible o no identificado por DIAN"),"Apta automaticamente por pago electronico y base positiva"))))</f>
        <v/>
      </c>
    </row>
    <row r="4768">
      <c r="A4768" s="9" t="n"/>
      <c r="B4768" s="9" t="n"/>
      <c r="C4768" s="12" t="n"/>
      <c r="D4768" s="11" t="n"/>
      <c r="E4768" s="11" t="n"/>
      <c r="F4768" s="11" t="n"/>
      <c r="G4768" s="11" t="n"/>
      <c r="H4768" s="11" t="n"/>
      <c r="I4768" s="9" t="n"/>
      <c r="J4768" s="9" t="n"/>
      <c r="K4768" s="9" t="n"/>
      <c r="L4768" s="9">
        <f>IF(COUNTA($A4768:$K4768)=0,"",IF(AND(IFERROR($H4768,0)&gt;0,LEN(TRIM($K4768&amp;""))&gt;0,IFERROR(LOOKUP(2,1/((LISTS!$M$2:$M$13&lt;&gt;"")*ISNUMBER(SEARCH(LISTS!$M$2:$M$13,$I4768))),LISTS!$N$2:$N$13),"NO")="SI"),"SI","NO"))</f>
        <v/>
      </c>
      <c r="M4768" s="9">
        <f>IF(COUNTA($A4768:$K4768)=0,"",IF($K4768&lt;&gt;"",IF(COUNTIF($K$19:$K4768,$K4768)&gt;1,"SI","NO"),IF(COUNTIFS($A$19:$A4768,$A4768,$C$19:$C4768,$C4768,$J$19:$J4768,$J4768,$D$19:$D4768,$D4768)&gt;1,"SI","NO")))</f>
        <v/>
      </c>
      <c r="N4768" s="11">
        <f>IF(COUNTA($A4768:$K4768)=0,"",IF(AND($L4768="SI",$M4768="NO"),IFERROR($H4768,0),0))</f>
        <v/>
      </c>
      <c r="O4768" s="9">
        <f>IF(COUNTA($A4768:$K4768)=0,"",IF($M4768="SI","CUFE o factura duplicada dentro del reporte; no se suma dos veces",IF(IFERROR($H4768,0)&lt;=0,"DIAN reporta valor susceptible 0",IF($L4768="NO",IFERROR(LOOKUP(2,1/((LISTS!$M$2:$M$13&lt;&gt;"")*ISNUMBER(SEARCH(LISTS!$M$2:$M$13,$I4768))),LISTS!$O$2:$O$13),"Medio de pago no elegible o no identificado por DIAN"),"Apta automaticamente por pago electronico y base positiva"))))</f>
        <v/>
      </c>
    </row>
    <row r="4769">
      <c r="A4769" s="9" t="n"/>
      <c r="B4769" s="9" t="n"/>
      <c r="C4769" s="12" t="n"/>
      <c r="D4769" s="11" t="n"/>
      <c r="E4769" s="11" t="n"/>
      <c r="F4769" s="11" t="n"/>
      <c r="G4769" s="11" t="n"/>
      <c r="H4769" s="11" t="n"/>
      <c r="I4769" s="9" t="n"/>
      <c r="J4769" s="9" t="n"/>
      <c r="K4769" s="9" t="n"/>
      <c r="L4769" s="9">
        <f>IF(COUNTA($A4769:$K4769)=0,"",IF(AND(IFERROR($H4769,0)&gt;0,LEN(TRIM($K4769&amp;""))&gt;0,IFERROR(LOOKUP(2,1/((LISTS!$M$2:$M$13&lt;&gt;"")*ISNUMBER(SEARCH(LISTS!$M$2:$M$13,$I4769))),LISTS!$N$2:$N$13),"NO")="SI"),"SI","NO"))</f>
        <v/>
      </c>
      <c r="M4769" s="9">
        <f>IF(COUNTA($A4769:$K4769)=0,"",IF($K4769&lt;&gt;"",IF(COUNTIF($K$19:$K4769,$K4769)&gt;1,"SI","NO"),IF(COUNTIFS($A$19:$A4769,$A4769,$C$19:$C4769,$C4769,$J$19:$J4769,$J4769,$D$19:$D4769,$D4769)&gt;1,"SI","NO")))</f>
        <v/>
      </c>
      <c r="N4769" s="11">
        <f>IF(COUNTA($A4769:$K4769)=0,"",IF(AND($L4769="SI",$M4769="NO"),IFERROR($H4769,0),0))</f>
        <v/>
      </c>
      <c r="O4769" s="9">
        <f>IF(COUNTA($A4769:$K4769)=0,"",IF($M4769="SI","CUFE o factura duplicada dentro del reporte; no se suma dos veces",IF(IFERROR($H4769,0)&lt;=0,"DIAN reporta valor susceptible 0",IF($L4769="NO",IFERROR(LOOKUP(2,1/((LISTS!$M$2:$M$13&lt;&gt;"")*ISNUMBER(SEARCH(LISTS!$M$2:$M$13,$I4769))),LISTS!$O$2:$O$13),"Medio de pago no elegible o no identificado por DIAN"),"Apta automaticamente por pago electronico y base positiva"))))</f>
        <v/>
      </c>
    </row>
    <row r="4770">
      <c r="A4770" s="9" t="n"/>
      <c r="B4770" s="9" t="n"/>
      <c r="C4770" s="12" t="n"/>
      <c r="D4770" s="11" t="n"/>
      <c r="E4770" s="11" t="n"/>
      <c r="F4770" s="11" t="n"/>
      <c r="G4770" s="11" t="n"/>
      <c r="H4770" s="11" t="n"/>
      <c r="I4770" s="9" t="n"/>
      <c r="J4770" s="9" t="n"/>
      <c r="K4770" s="9" t="n"/>
      <c r="L4770" s="9">
        <f>IF(COUNTA($A4770:$K4770)=0,"",IF(AND(IFERROR($H4770,0)&gt;0,LEN(TRIM($K4770&amp;""))&gt;0,IFERROR(LOOKUP(2,1/((LISTS!$M$2:$M$13&lt;&gt;"")*ISNUMBER(SEARCH(LISTS!$M$2:$M$13,$I4770))),LISTS!$N$2:$N$13),"NO")="SI"),"SI","NO"))</f>
        <v/>
      </c>
      <c r="M4770" s="9">
        <f>IF(COUNTA($A4770:$K4770)=0,"",IF($K4770&lt;&gt;"",IF(COUNTIF($K$19:$K4770,$K4770)&gt;1,"SI","NO"),IF(COUNTIFS($A$19:$A4770,$A4770,$C$19:$C4770,$C4770,$J$19:$J4770,$J4770,$D$19:$D4770,$D4770)&gt;1,"SI","NO")))</f>
        <v/>
      </c>
      <c r="N4770" s="11">
        <f>IF(COUNTA($A4770:$K4770)=0,"",IF(AND($L4770="SI",$M4770="NO"),IFERROR($H4770,0),0))</f>
        <v/>
      </c>
      <c r="O4770" s="9">
        <f>IF(COUNTA($A4770:$K4770)=0,"",IF($M4770="SI","CUFE o factura duplicada dentro del reporte; no se suma dos veces",IF(IFERROR($H4770,0)&lt;=0,"DIAN reporta valor susceptible 0",IF($L4770="NO",IFERROR(LOOKUP(2,1/((LISTS!$M$2:$M$13&lt;&gt;"")*ISNUMBER(SEARCH(LISTS!$M$2:$M$13,$I4770))),LISTS!$O$2:$O$13),"Medio de pago no elegible o no identificado por DIAN"),"Apta automaticamente por pago electronico y base positiva"))))</f>
        <v/>
      </c>
    </row>
    <row r="4771">
      <c r="A4771" s="9" t="n"/>
      <c r="B4771" s="9" t="n"/>
      <c r="C4771" s="12" t="n"/>
      <c r="D4771" s="11" t="n"/>
      <c r="E4771" s="11" t="n"/>
      <c r="F4771" s="11" t="n"/>
      <c r="G4771" s="11" t="n"/>
      <c r="H4771" s="11" t="n"/>
      <c r="I4771" s="9" t="n"/>
      <c r="J4771" s="9" t="n"/>
      <c r="K4771" s="9" t="n"/>
      <c r="L4771" s="9">
        <f>IF(COUNTA($A4771:$K4771)=0,"",IF(AND(IFERROR($H4771,0)&gt;0,LEN(TRIM($K4771&amp;""))&gt;0,IFERROR(LOOKUP(2,1/((LISTS!$M$2:$M$13&lt;&gt;"")*ISNUMBER(SEARCH(LISTS!$M$2:$M$13,$I4771))),LISTS!$N$2:$N$13),"NO")="SI"),"SI","NO"))</f>
        <v/>
      </c>
      <c r="M4771" s="9">
        <f>IF(COUNTA($A4771:$K4771)=0,"",IF($K4771&lt;&gt;"",IF(COUNTIF($K$19:$K4771,$K4771)&gt;1,"SI","NO"),IF(COUNTIFS($A$19:$A4771,$A4771,$C$19:$C4771,$C4771,$J$19:$J4771,$J4771,$D$19:$D4771,$D4771)&gt;1,"SI","NO")))</f>
        <v/>
      </c>
      <c r="N4771" s="11">
        <f>IF(COUNTA($A4771:$K4771)=0,"",IF(AND($L4771="SI",$M4771="NO"),IFERROR($H4771,0),0))</f>
        <v/>
      </c>
      <c r="O4771" s="9">
        <f>IF(COUNTA($A4771:$K4771)=0,"",IF($M4771="SI","CUFE o factura duplicada dentro del reporte; no se suma dos veces",IF(IFERROR($H4771,0)&lt;=0,"DIAN reporta valor susceptible 0",IF($L4771="NO",IFERROR(LOOKUP(2,1/((LISTS!$M$2:$M$13&lt;&gt;"")*ISNUMBER(SEARCH(LISTS!$M$2:$M$13,$I4771))),LISTS!$O$2:$O$13),"Medio de pago no elegible o no identificado por DIAN"),"Apta automaticamente por pago electronico y base positiva"))))</f>
        <v/>
      </c>
    </row>
    <row r="4772">
      <c r="A4772" s="9" t="n"/>
      <c r="B4772" s="9" t="n"/>
      <c r="C4772" s="12" t="n"/>
      <c r="D4772" s="11" t="n"/>
      <c r="E4772" s="11" t="n"/>
      <c r="F4772" s="11" t="n"/>
      <c r="G4772" s="11" t="n"/>
      <c r="H4772" s="11" t="n"/>
      <c r="I4772" s="9" t="n"/>
      <c r="J4772" s="9" t="n"/>
      <c r="K4772" s="9" t="n"/>
      <c r="L4772" s="9">
        <f>IF(COUNTA($A4772:$K4772)=0,"",IF(AND(IFERROR($H4772,0)&gt;0,LEN(TRIM($K4772&amp;""))&gt;0,IFERROR(LOOKUP(2,1/((LISTS!$M$2:$M$13&lt;&gt;"")*ISNUMBER(SEARCH(LISTS!$M$2:$M$13,$I4772))),LISTS!$N$2:$N$13),"NO")="SI"),"SI","NO"))</f>
        <v/>
      </c>
      <c r="M4772" s="9">
        <f>IF(COUNTA($A4772:$K4772)=0,"",IF($K4772&lt;&gt;"",IF(COUNTIF($K$19:$K4772,$K4772)&gt;1,"SI","NO"),IF(COUNTIFS($A$19:$A4772,$A4772,$C$19:$C4772,$C4772,$J$19:$J4772,$J4772,$D$19:$D4772,$D4772)&gt;1,"SI","NO")))</f>
        <v/>
      </c>
      <c r="N4772" s="11">
        <f>IF(COUNTA($A4772:$K4772)=0,"",IF(AND($L4772="SI",$M4772="NO"),IFERROR($H4772,0),0))</f>
        <v/>
      </c>
      <c r="O4772" s="9">
        <f>IF(COUNTA($A4772:$K4772)=0,"",IF($M4772="SI","CUFE o factura duplicada dentro del reporte; no se suma dos veces",IF(IFERROR($H4772,0)&lt;=0,"DIAN reporta valor susceptible 0",IF($L4772="NO",IFERROR(LOOKUP(2,1/((LISTS!$M$2:$M$13&lt;&gt;"")*ISNUMBER(SEARCH(LISTS!$M$2:$M$13,$I4772))),LISTS!$O$2:$O$13),"Medio de pago no elegible o no identificado por DIAN"),"Apta automaticamente por pago electronico y base positiva"))))</f>
        <v/>
      </c>
    </row>
    <row r="4773">
      <c r="A4773" s="9" t="n"/>
      <c r="B4773" s="9" t="n"/>
      <c r="C4773" s="12" t="n"/>
      <c r="D4773" s="11" t="n"/>
      <c r="E4773" s="11" t="n"/>
      <c r="F4773" s="11" t="n"/>
      <c r="G4773" s="11" t="n"/>
      <c r="H4773" s="11" t="n"/>
      <c r="I4773" s="9" t="n"/>
      <c r="J4773" s="9" t="n"/>
      <c r="K4773" s="9" t="n"/>
      <c r="L4773" s="9">
        <f>IF(COUNTA($A4773:$K4773)=0,"",IF(AND(IFERROR($H4773,0)&gt;0,LEN(TRIM($K4773&amp;""))&gt;0,IFERROR(LOOKUP(2,1/((LISTS!$M$2:$M$13&lt;&gt;"")*ISNUMBER(SEARCH(LISTS!$M$2:$M$13,$I4773))),LISTS!$N$2:$N$13),"NO")="SI"),"SI","NO"))</f>
        <v/>
      </c>
      <c r="M4773" s="9">
        <f>IF(COUNTA($A4773:$K4773)=0,"",IF($K4773&lt;&gt;"",IF(COUNTIF($K$19:$K4773,$K4773)&gt;1,"SI","NO"),IF(COUNTIFS($A$19:$A4773,$A4773,$C$19:$C4773,$C4773,$J$19:$J4773,$J4773,$D$19:$D4773,$D4773)&gt;1,"SI","NO")))</f>
        <v/>
      </c>
      <c r="N4773" s="11">
        <f>IF(COUNTA($A4773:$K4773)=0,"",IF(AND($L4773="SI",$M4773="NO"),IFERROR($H4773,0),0))</f>
        <v/>
      </c>
      <c r="O4773" s="9">
        <f>IF(COUNTA($A4773:$K4773)=0,"",IF($M4773="SI","CUFE o factura duplicada dentro del reporte; no se suma dos veces",IF(IFERROR($H4773,0)&lt;=0,"DIAN reporta valor susceptible 0",IF($L4773="NO",IFERROR(LOOKUP(2,1/((LISTS!$M$2:$M$13&lt;&gt;"")*ISNUMBER(SEARCH(LISTS!$M$2:$M$13,$I4773))),LISTS!$O$2:$O$13),"Medio de pago no elegible o no identificado por DIAN"),"Apta automaticamente por pago electronico y base positiva"))))</f>
        <v/>
      </c>
    </row>
    <row r="4774">
      <c r="A4774" s="9" t="n"/>
      <c r="B4774" s="9" t="n"/>
      <c r="C4774" s="12" t="n"/>
      <c r="D4774" s="11" t="n"/>
      <c r="E4774" s="11" t="n"/>
      <c r="F4774" s="11" t="n"/>
      <c r="G4774" s="11" t="n"/>
      <c r="H4774" s="11" t="n"/>
      <c r="I4774" s="9" t="n"/>
      <c r="J4774" s="9" t="n"/>
      <c r="K4774" s="9" t="n"/>
      <c r="L4774" s="9">
        <f>IF(COUNTA($A4774:$K4774)=0,"",IF(AND(IFERROR($H4774,0)&gt;0,LEN(TRIM($K4774&amp;""))&gt;0,IFERROR(LOOKUP(2,1/((LISTS!$M$2:$M$13&lt;&gt;"")*ISNUMBER(SEARCH(LISTS!$M$2:$M$13,$I4774))),LISTS!$N$2:$N$13),"NO")="SI"),"SI","NO"))</f>
        <v/>
      </c>
      <c r="M4774" s="9">
        <f>IF(COUNTA($A4774:$K4774)=0,"",IF($K4774&lt;&gt;"",IF(COUNTIF($K$19:$K4774,$K4774)&gt;1,"SI","NO"),IF(COUNTIFS($A$19:$A4774,$A4774,$C$19:$C4774,$C4774,$J$19:$J4774,$J4774,$D$19:$D4774,$D4774)&gt;1,"SI","NO")))</f>
        <v/>
      </c>
      <c r="N4774" s="11">
        <f>IF(COUNTA($A4774:$K4774)=0,"",IF(AND($L4774="SI",$M4774="NO"),IFERROR($H4774,0),0))</f>
        <v/>
      </c>
      <c r="O4774" s="9">
        <f>IF(COUNTA($A4774:$K4774)=0,"",IF($M4774="SI","CUFE o factura duplicada dentro del reporte; no se suma dos veces",IF(IFERROR($H4774,0)&lt;=0,"DIAN reporta valor susceptible 0",IF($L4774="NO",IFERROR(LOOKUP(2,1/((LISTS!$M$2:$M$13&lt;&gt;"")*ISNUMBER(SEARCH(LISTS!$M$2:$M$13,$I4774))),LISTS!$O$2:$O$13),"Medio de pago no elegible o no identificado por DIAN"),"Apta automaticamente por pago electronico y base positiva"))))</f>
        <v/>
      </c>
    </row>
    <row r="4775">
      <c r="A4775" s="9" t="n"/>
      <c r="B4775" s="9" t="n"/>
      <c r="C4775" s="12" t="n"/>
      <c r="D4775" s="11" t="n"/>
      <c r="E4775" s="11" t="n"/>
      <c r="F4775" s="11" t="n"/>
      <c r="G4775" s="11" t="n"/>
      <c r="H4775" s="11" t="n"/>
      <c r="I4775" s="9" t="n"/>
      <c r="J4775" s="9" t="n"/>
      <c r="K4775" s="9" t="n"/>
      <c r="L4775" s="9">
        <f>IF(COUNTA($A4775:$K4775)=0,"",IF(AND(IFERROR($H4775,0)&gt;0,LEN(TRIM($K4775&amp;""))&gt;0,IFERROR(LOOKUP(2,1/((LISTS!$M$2:$M$13&lt;&gt;"")*ISNUMBER(SEARCH(LISTS!$M$2:$M$13,$I4775))),LISTS!$N$2:$N$13),"NO")="SI"),"SI","NO"))</f>
        <v/>
      </c>
      <c r="M4775" s="9">
        <f>IF(COUNTA($A4775:$K4775)=0,"",IF($K4775&lt;&gt;"",IF(COUNTIF($K$19:$K4775,$K4775)&gt;1,"SI","NO"),IF(COUNTIFS($A$19:$A4775,$A4775,$C$19:$C4775,$C4775,$J$19:$J4775,$J4775,$D$19:$D4775,$D4775)&gt;1,"SI","NO")))</f>
        <v/>
      </c>
      <c r="N4775" s="11">
        <f>IF(COUNTA($A4775:$K4775)=0,"",IF(AND($L4775="SI",$M4775="NO"),IFERROR($H4775,0),0))</f>
        <v/>
      </c>
      <c r="O4775" s="9">
        <f>IF(COUNTA($A4775:$K4775)=0,"",IF($M4775="SI","CUFE o factura duplicada dentro del reporte; no se suma dos veces",IF(IFERROR($H4775,0)&lt;=0,"DIAN reporta valor susceptible 0",IF($L4775="NO",IFERROR(LOOKUP(2,1/((LISTS!$M$2:$M$13&lt;&gt;"")*ISNUMBER(SEARCH(LISTS!$M$2:$M$13,$I4775))),LISTS!$O$2:$O$13),"Medio de pago no elegible o no identificado por DIAN"),"Apta automaticamente por pago electronico y base positiva"))))</f>
        <v/>
      </c>
    </row>
    <row r="4776">
      <c r="A4776" s="9" t="n"/>
      <c r="B4776" s="9" t="n"/>
      <c r="C4776" s="12" t="n"/>
      <c r="D4776" s="11" t="n"/>
      <c r="E4776" s="11" t="n"/>
      <c r="F4776" s="11" t="n"/>
      <c r="G4776" s="11" t="n"/>
      <c r="H4776" s="11" t="n"/>
      <c r="I4776" s="9" t="n"/>
      <c r="J4776" s="9" t="n"/>
      <c r="K4776" s="9" t="n"/>
      <c r="L4776" s="9">
        <f>IF(COUNTA($A4776:$K4776)=0,"",IF(AND(IFERROR($H4776,0)&gt;0,LEN(TRIM($K4776&amp;""))&gt;0,IFERROR(LOOKUP(2,1/((LISTS!$M$2:$M$13&lt;&gt;"")*ISNUMBER(SEARCH(LISTS!$M$2:$M$13,$I4776))),LISTS!$N$2:$N$13),"NO")="SI"),"SI","NO"))</f>
        <v/>
      </c>
      <c r="M4776" s="9">
        <f>IF(COUNTA($A4776:$K4776)=0,"",IF($K4776&lt;&gt;"",IF(COUNTIF($K$19:$K4776,$K4776)&gt;1,"SI","NO"),IF(COUNTIFS($A$19:$A4776,$A4776,$C$19:$C4776,$C4776,$J$19:$J4776,$J4776,$D$19:$D4776,$D4776)&gt;1,"SI","NO")))</f>
        <v/>
      </c>
      <c r="N4776" s="11">
        <f>IF(COUNTA($A4776:$K4776)=0,"",IF(AND($L4776="SI",$M4776="NO"),IFERROR($H4776,0),0))</f>
        <v/>
      </c>
      <c r="O4776" s="9">
        <f>IF(COUNTA($A4776:$K4776)=0,"",IF($M4776="SI","CUFE o factura duplicada dentro del reporte; no se suma dos veces",IF(IFERROR($H4776,0)&lt;=0,"DIAN reporta valor susceptible 0",IF($L4776="NO",IFERROR(LOOKUP(2,1/((LISTS!$M$2:$M$13&lt;&gt;"")*ISNUMBER(SEARCH(LISTS!$M$2:$M$13,$I4776))),LISTS!$O$2:$O$13),"Medio de pago no elegible o no identificado por DIAN"),"Apta automaticamente por pago electronico y base positiva"))))</f>
        <v/>
      </c>
    </row>
    <row r="4777">
      <c r="A4777" s="9" t="n"/>
      <c r="B4777" s="9" t="n"/>
      <c r="C4777" s="12" t="n"/>
      <c r="D4777" s="11" t="n"/>
      <c r="E4777" s="11" t="n"/>
      <c r="F4777" s="11" t="n"/>
      <c r="G4777" s="11" t="n"/>
      <c r="H4777" s="11" t="n"/>
      <c r="I4777" s="9" t="n"/>
      <c r="J4777" s="9" t="n"/>
      <c r="K4777" s="9" t="n"/>
      <c r="L4777" s="9">
        <f>IF(COUNTA($A4777:$K4777)=0,"",IF(AND(IFERROR($H4777,0)&gt;0,LEN(TRIM($K4777&amp;""))&gt;0,IFERROR(LOOKUP(2,1/((LISTS!$M$2:$M$13&lt;&gt;"")*ISNUMBER(SEARCH(LISTS!$M$2:$M$13,$I4777))),LISTS!$N$2:$N$13),"NO")="SI"),"SI","NO"))</f>
        <v/>
      </c>
      <c r="M4777" s="9">
        <f>IF(COUNTA($A4777:$K4777)=0,"",IF($K4777&lt;&gt;"",IF(COUNTIF($K$19:$K4777,$K4777)&gt;1,"SI","NO"),IF(COUNTIFS($A$19:$A4777,$A4777,$C$19:$C4777,$C4777,$J$19:$J4777,$J4777,$D$19:$D4777,$D4777)&gt;1,"SI","NO")))</f>
        <v/>
      </c>
      <c r="N4777" s="11">
        <f>IF(COUNTA($A4777:$K4777)=0,"",IF(AND($L4777="SI",$M4777="NO"),IFERROR($H4777,0),0))</f>
        <v/>
      </c>
      <c r="O4777" s="9">
        <f>IF(COUNTA($A4777:$K4777)=0,"",IF($M4777="SI","CUFE o factura duplicada dentro del reporte; no se suma dos veces",IF(IFERROR($H4777,0)&lt;=0,"DIAN reporta valor susceptible 0",IF($L4777="NO",IFERROR(LOOKUP(2,1/((LISTS!$M$2:$M$13&lt;&gt;"")*ISNUMBER(SEARCH(LISTS!$M$2:$M$13,$I4777))),LISTS!$O$2:$O$13),"Medio de pago no elegible o no identificado por DIAN"),"Apta automaticamente por pago electronico y base positiva"))))</f>
        <v/>
      </c>
    </row>
    <row r="4778">
      <c r="A4778" s="9" t="n"/>
      <c r="B4778" s="9" t="n"/>
      <c r="C4778" s="12" t="n"/>
      <c r="D4778" s="11" t="n"/>
      <c r="E4778" s="11" t="n"/>
      <c r="F4778" s="11" t="n"/>
      <c r="G4778" s="11" t="n"/>
      <c r="H4778" s="11" t="n"/>
      <c r="I4778" s="9" t="n"/>
      <c r="J4778" s="9" t="n"/>
      <c r="K4778" s="9" t="n"/>
      <c r="L4778" s="9">
        <f>IF(COUNTA($A4778:$K4778)=0,"",IF(AND(IFERROR($H4778,0)&gt;0,LEN(TRIM($K4778&amp;""))&gt;0,IFERROR(LOOKUP(2,1/((LISTS!$M$2:$M$13&lt;&gt;"")*ISNUMBER(SEARCH(LISTS!$M$2:$M$13,$I4778))),LISTS!$N$2:$N$13),"NO")="SI"),"SI","NO"))</f>
        <v/>
      </c>
      <c r="M4778" s="9">
        <f>IF(COUNTA($A4778:$K4778)=0,"",IF($K4778&lt;&gt;"",IF(COUNTIF($K$19:$K4778,$K4778)&gt;1,"SI","NO"),IF(COUNTIFS($A$19:$A4778,$A4778,$C$19:$C4778,$C4778,$J$19:$J4778,$J4778,$D$19:$D4778,$D4778)&gt;1,"SI","NO")))</f>
        <v/>
      </c>
      <c r="N4778" s="11">
        <f>IF(COUNTA($A4778:$K4778)=0,"",IF(AND($L4778="SI",$M4778="NO"),IFERROR($H4778,0),0))</f>
        <v/>
      </c>
      <c r="O4778" s="9">
        <f>IF(COUNTA($A4778:$K4778)=0,"",IF($M4778="SI","CUFE o factura duplicada dentro del reporte; no se suma dos veces",IF(IFERROR($H4778,0)&lt;=0,"DIAN reporta valor susceptible 0",IF($L4778="NO",IFERROR(LOOKUP(2,1/((LISTS!$M$2:$M$13&lt;&gt;"")*ISNUMBER(SEARCH(LISTS!$M$2:$M$13,$I4778))),LISTS!$O$2:$O$13),"Medio de pago no elegible o no identificado por DIAN"),"Apta automaticamente por pago electronico y base positiva"))))</f>
        <v/>
      </c>
    </row>
    <row r="4779">
      <c r="A4779" s="9" t="n"/>
      <c r="B4779" s="9" t="n"/>
      <c r="C4779" s="12" t="n"/>
      <c r="D4779" s="11" t="n"/>
      <c r="E4779" s="11" t="n"/>
      <c r="F4779" s="11" t="n"/>
      <c r="G4779" s="11" t="n"/>
      <c r="H4779" s="11" t="n"/>
      <c r="I4779" s="9" t="n"/>
      <c r="J4779" s="9" t="n"/>
      <c r="K4779" s="9" t="n"/>
      <c r="L4779" s="9">
        <f>IF(COUNTA($A4779:$K4779)=0,"",IF(AND(IFERROR($H4779,0)&gt;0,LEN(TRIM($K4779&amp;""))&gt;0,IFERROR(LOOKUP(2,1/((LISTS!$M$2:$M$13&lt;&gt;"")*ISNUMBER(SEARCH(LISTS!$M$2:$M$13,$I4779))),LISTS!$N$2:$N$13),"NO")="SI"),"SI","NO"))</f>
        <v/>
      </c>
      <c r="M4779" s="9">
        <f>IF(COUNTA($A4779:$K4779)=0,"",IF($K4779&lt;&gt;"",IF(COUNTIF($K$19:$K4779,$K4779)&gt;1,"SI","NO"),IF(COUNTIFS($A$19:$A4779,$A4779,$C$19:$C4779,$C4779,$J$19:$J4779,$J4779,$D$19:$D4779,$D4779)&gt;1,"SI","NO")))</f>
        <v/>
      </c>
      <c r="N4779" s="11">
        <f>IF(COUNTA($A4779:$K4779)=0,"",IF(AND($L4779="SI",$M4779="NO"),IFERROR($H4779,0),0))</f>
        <v/>
      </c>
      <c r="O4779" s="9">
        <f>IF(COUNTA($A4779:$K4779)=0,"",IF($M4779="SI","CUFE o factura duplicada dentro del reporte; no se suma dos veces",IF(IFERROR($H4779,0)&lt;=0,"DIAN reporta valor susceptible 0",IF($L4779="NO",IFERROR(LOOKUP(2,1/((LISTS!$M$2:$M$13&lt;&gt;"")*ISNUMBER(SEARCH(LISTS!$M$2:$M$13,$I4779))),LISTS!$O$2:$O$13),"Medio de pago no elegible o no identificado por DIAN"),"Apta automaticamente por pago electronico y base positiva"))))</f>
        <v/>
      </c>
    </row>
    <row r="4780">
      <c r="A4780" s="9" t="n"/>
      <c r="B4780" s="9" t="n"/>
      <c r="C4780" s="12" t="n"/>
      <c r="D4780" s="11" t="n"/>
      <c r="E4780" s="11" t="n"/>
      <c r="F4780" s="11" t="n"/>
      <c r="G4780" s="11" t="n"/>
      <c r="H4780" s="11" t="n"/>
      <c r="I4780" s="9" t="n"/>
      <c r="J4780" s="9" t="n"/>
      <c r="K4780" s="9" t="n"/>
      <c r="L4780" s="9">
        <f>IF(COUNTA($A4780:$K4780)=0,"",IF(AND(IFERROR($H4780,0)&gt;0,LEN(TRIM($K4780&amp;""))&gt;0,IFERROR(LOOKUP(2,1/((LISTS!$M$2:$M$13&lt;&gt;"")*ISNUMBER(SEARCH(LISTS!$M$2:$M$13,$I4780))),LISTS!$N$2:$N$13),"NO")="SI"),"SI","NO"))</f>
        <v/>
      </c>
      <c r="M4780" s="9">
        <f>IF(COUNTA($A4780:$K4780)=0,"",IF($K4780&lt;&gt;"",IF(COUNTIF($K$19:$K4780,$K4780)&gt;1,"SI","NO"),IF(COUNTIFS($A$19:$A4780,$A4780,$C$19:$C4780,$C4780,$J$19:$J4780,$J4780,$D$19:$D4780,$D4780)&gt;1,"SI","NO")))</f>
        <v/>
      </c>
      <c r="N4780" s="11">
        <f>IF(COUNTA($A4780:$K4780)=0,"",IF(AND($L4780="SI",$M4780="NO"),IFERROR($H4780,0),0))</f>
        <v/>
      </c>
      <c r="O4780" s="9">
        <f>IF(COUNTA($A4780:$K4780)=0,"",IF($M4780="SI","CUFE o factura duplicada dentro del reporte; no se suma dos veces",IF(IFERROR($H4780,0)&lt;=0,"DIAN reporta valor susceptible 0",IF($L4780="NO",IFERROR(LOOKUP(2,1/((LISTS!$M$2:$M$13&lt;&gt;"")*ISNUMBER(SEARCH(LISTS!$M$2:$M$13,$I4780))),LISTS!$O$2:$O$13),"Medio de pago no elegible o no identificado por DIAN"),"Apta automaticamente por pago electronico y base positiva"))))</f>
        <v/>
      </c>
    </row>
    <row r="4781">
      <c r="A4781" s="9" t="n"/>
      <c r="B4781" s="9" t="n"/>
      <c r="C4781" s="12" t="n"/>
      <c r="D4781" s="11" t="n"/>
      <c r="E4781" s="11" t="n"/>
      <c r="F4781" s="11" t="n"/>
      <c r="G4781" s="11" t="n"/>
      <c r="H4781" s="11" t="n"/>
      <c r="I4781" s="9" t="n"/>
      <c r="J4781" s="9" t="n"/>
      <c r="K4781" s="9" t="n"/>
      <c r="L4781" s="9">
        <f>IF(COUNTA($A4781:$K4781)=0,"",IF(AND(IFERROR($H4781,0)&gt;0,LEN(TRIM($K4781&amp;""))&gt;0,IFERROR(LOOKUP(2,1/((LISTS!$M$2:$M$13&lt;&gt;"")*ISNUMBER(SEARCH(LISTS!$M$2:$M$13,$I4781))),LISTS!$N$2:$N$13),"NO")="SI"),"SI","NO"))</f>
        <v/>
      </c>
      <c r="M4781" s="9">
        <f>IF(COUNTA($A4781:$K4781)=0,"",IF($K4781&lt;&gt;"",IF(COUNTIF($K$19:$K4781,$K4781)&gt;1,"SI","NO"),IF(COUNTIFS($A$19:$A4781,$A4781,$C$19:$C4781,$C4781,$J$19:$J4781,$J4781,$D$19:$D4781,$D4781)&gt;1,"SI","NO")))</f>
        <v/>
      </c>
      <c r="N4781" s="11">
        <f>IF(COUNTA($A4781:$K4781)=0,"",IF(AND($L4781="SI",$M4781="NO"),IFERROR($H4781,0),0))</f>
        <v/>
      </c>
      <c r="O4781" s="9">
        <f>IF(COUNTA($A4781:$K4781)=0,"",IF($M4781="SI","CUFE o factura duplicada dentro del reporte; no se suma dos veces",IF(IFERROR($H4781,0)&lt;=0,"DIAN reporta valor susceptible 0",IF($L4781="NO",IFERROR(LOOKUP(2,1/((LISTS!$M$2:$M$13&lt;&gt;"")*ISNUMBER(SEARCH(LISTS!$M$2:$M$13,$I4781))),LISTS!$O$2:$O$13),"Medio de pago no elegible o no identificado por DIAN"),"Apta automaticamente por pago electronico y base positiva"))))</f>
        <v/>
      </c>
    </row>
    <row r="4782">
      <c r="A4782" s="9" t="n"/>
      <c r="B4782" s="9" t="n"/>
      <c r="C4782" s="12" t="n"/>
      <c r="D4782" s="11" t="n"/>
      <c r="E4782" s="11" t="n"/>
      <c r="F4782" s="11" t="n"/>
      <c r="G4782" s="11" t="n"/>
      <c r="H4782" s="11" t="n"/>
      <c r="I4782" s="9" t="n"/>
      <c r="J4782" s="9" t="n"/>
      <c r="K4782" s="9" t="n"/>
      <c r="L4782" s="9">
        <f>IF(COUNTA($A4782:$K4782)=0,"",IF(AND(IFERROR($H4782,0)&gt;0,LEN(TRIM($K4782&amp;""))&gt;0,IFERROR(LOOKUP(2,1/((LISTS!$M$2:$M$13&lt;&gt;"")*ISNUMBER(SEARCH(LISTS!$M$2:$M$13,$I4782))),LISTS!$N$2:$N$13),"NO")="SI"),"SI","NO"))</f>
        <v/>
      </c>
      <c r="M4782" s="9">
        <f>IF(COUNTA($A4782:$K4782)=0,"",IF($K4782&lt;&gt;"",IF(COUNTIF($K$19:$K4782,$K4782)&gt;1,"SI","NO"),IF(COUNTIFS($A$19:$A4782,$A4782,$C$19:$C4782,$C4782,$J$19:$J4782,$J4782,$D$19:$D4782,$D4782)&gt;1,"SI","NO")))</f>
        <v/>
      </c>
      <c r="N4782" s="11">
        <f>IF(COUNTA($A4782:$K4782)=0,"",IF(AND($L4782="SI",$M4782="NO"),IFERROR($H4782,0),0))</f>
        <v/>
      </c>
      <c r="O4782" s="9">
        <f>IF(COUNTA($A4782:$K4782)=0,"",IF($M4782="SI","CUFE o factura duplicada dentro del reporte; no se suma dos veces",IF(IFERROR($H4782,0)&lt;=0,"DIAN reporta valor susceptible 0",IF($L4782="NO",IFERROR(LOOKUP(2,1/((LISTS!$M$2:$M$13&lt;&gt;"")*ISNUMBER(SEARCH(LISTS!$M$2:$M$13,$I4782))),LISTS!$O$2:$O$13),"Medio de pago no elegible o no identificado por DIAN"),"Apta automaticamente por pago electronico y base positiva"))))</f>
        <v/>
      </c>
    </row>
    <row r="4783">
      <c r="A4783" s="9" t="n"/>
      <c r="B4783" s="9" t="n"/>
      <c r="C4783" s="12" t="n"/>
      <c r="D4783" s="11" t="n"/>
      <c r="E4783" s="11" t="n"/>
      <c r="F4783" s="11" t="n"/>
      <c r="G4783" s="11" t="n"/>
      <c r="H4783" s="11" t="n"/>
      <c r="I4783" s="9" t="n"/>
      <c r="J4783" s="9" t="n"/>
      <c r="K4783" s="9" t="n"/>
      <c r="L4783" s="9">
        <f>IF(COUNTA($A4783:$K4783)=0,"",IF(AND(IFERROR($H4783,0)&gt;0,LEN(TRIM($K4783&amp;""))&gt;0,IFERROR(LOOKUP(2,1/((LISTS!$M$2:$M$13&lt;&gt;"")*ISNUMBER(SEARCH(LISTS!$M$2:$M$13,$I4783))),LISTS!$N$2:$N$13),"NO")="SI"),"SI","NO"))</f>
        <v/>
      </c>
      <c r="M4783" s="9">
        <f>IF(COUNTA($A4783:$K4783)=0,"",IF($K4783&lt;&gt;"",IF(COUNTIF($K$19:$K4783,$K4783)&gt;1,"SI","NO"),IF(COUNTIFS($A$19:$A4783,$A4783,$C$19:$C4783,$C4783,$J$19:$J4783,$J4783,$D$19:$D4783,$D4783)&gt;1,"SI","NO")))</f>
        <v/>
      </c>
      <c r="N4783" s="11">
        <f>IF(COUNTA($A4783:$K4783)=0,"",IF(AND($L4783="SI",$M4783="NO"),IFERROR($H4783,0),0))</f>
        <v/>
      </c>
      <c r="O4783" s="9">
        <f>IF(COUNTA($A4783:$K4783)=0,"",IF($M4783="SI","CUFE o factura duplicada dentro del reporte; no se suma dos veces",IF(IFERROR($H4783,0)&lt;=0,"DIAN reporta valor susceptible 0",IF($L4783="NO",IFERROR(LOOKUP(2,1/((LISTS!$M$2:$M$13&lt;&gt;"")*ISNUMBER(SEARCH(LISTS!$M$2:$M$13,$I4783))),LISTS!$O$2:$O$13),"Medio de pago no elegible o no identificado por DIAN"),"Apta automaticamente por pago electronico y base positiva"))))</f>
        <v/>
      </c>
    </row>
    <row r="4784">
      <c r="A4784" s="9" t="n"/>
      <c r="B4784" s="9" t="n"/>
      <c r="C4784" s="12" t="n"/>
      <c r="D4784" s="11" t="n"/>
      <c r="E4784" s="11" t="n"/>
      <c r="F4784" s="11" t="n"/>
      <c r="G4784" s="11" t="n"/>
      <c r="H4784" s="11" t="n"/>
      <c r="I4784" s="9" t="n"/>
      <c r="J4784" s="9" t="n"/>
      <c r="K4784" s="9" t="n"/>
      <c r="L4784" s="9">
        <f>IF(COUNTA($A4784:$K4784)=0,"",IF(AND(IFERROR($H4784,0)&gt;0,LEN(TRIM($K4784&amp;""))&gt;0,IFERROR(LOOKUP(2,1/((LISTS!$M$2:$M$13&lt;&gt;"")*ISNUMBER(SEARCH(LISTS!$M$2:$M$13,$I4784))),LISTS!$N$2:$N$13),"NO")="SI"),"SI","NO"))</f>
        <v/>
      </c>
      <c r="M4784" s="9">
        <f>IF(COUNTA($A4784:$K4784)=0,"",IF($K4784&lt;&gt;"",IF(COUNTIF($K$19:$K4784,$K4784)&gt;1,"SI","NO"),IF(COUNTIFS($A$19:$A4784,$A4784,$C$19:$C4784,$C4784,$J$19:$J4784,$J4784,$D$19:$D4784,$D4784)&gt;1,"SI","NO")))</f>
        <v/>
      </c>
      <c r="N4784" s="11">
        <f>IF(COUNTA($A4784:$K4784)=0,"",IF(AND($L4784="SI",$M4784="NO"),IFERROR($H4784,0),0))</f>
        <v/>
      </c>
      <c r="O4784" s="9">
        <f>IF(COUNTA($A4784:$K4784)=0,"",IF($M4784="SI","CUFE o factura duplicada dentro del reporte; no se suma dos veces",IF(IFERROR($H4784,0)&lt;=0,"DIAN reporta valor susceptible 0",IF($L4784="NO",IFERROR(LOOKUP(2,1/((LISTS!$M$2:$M$13&lt;&gt;"")*ISNUMBER(SEARCH(LISTS!$M$2:$M$13,$I4784))),LISTS!$O$2:$O$13),"Medio de pago no elegible o no identificado por DIAN"),"Apta automaticamente por pago electronico y base positiva"))))</f>
        <v/>
      </c>
    </row>
    <row r="4785">
      <c r="A4785" s="9" t="n"/>
      <c r="B4785" s="9" t="n"/>
      <c r="C4785" s="12" t="n"/>
      <c r="D4785" s="11" t="n"/>
      <c r="E4785" s="11" t="n"/>
      <c r="F4785" s="11" t="n"/>
      <c r="G4785" s="11" t="n"/>
      <c r="H4785" s="11" t="n"/>
      <c r="I4785" s="9" t="n"/>
      <c r="J4785" s="9" t="n"/>
      <c r="K4785" s="9" t="n"/>
      <c r="L4785" s="9">
        <f>IF(COUNTA($A4785:$K4785)=0,"",IF(AND(IFERROR($H4785,0)&gt;0,LEN(TRIM($K4785&amp;""))&gt;0,IFERROR(LOOKUP(2,1/((LISTS!$M$2:$M$13&lt;&gt;"")*ISNUMBER(SEARCH(LISTS!$M$2:$M$13,$I4785))),LISTS!$N$2:$N$13),"NO")="SI"),"SI","NO"))</f>
        <v/>
      </c>
      <c r="M4785" s="9">
        <f>IF(COUNTA($A4785:$K4785)=0,"",IF($K4785&lt;&gt;"",IF(COUNTIF($K$19:$K4785,$K4785)&gt;1,"SI","NO"),IF(COUNTIFS($A$19:$A4785,$A4785,$C$19:$C4785,$C4785,$J$19:$J4785,$J4785,$D$19:$D4785,$D4785)&gt;1,"SI","NO")))</f>
        <v/>
      </c>
      <c r="N4785" s="11">
        <f>IF(COUNTA($A4785:$K4785)=0,"",IF(AND($L4785="SI",$M4785="NO"),IFERROR($H4785,0),0))</f>
        <v/>
      </c>
      <c r="O4785" s="9">
        <f>IF(COUNTA($A4785:$K4785)=0,"",IF($M4785="SI","CUFE o factura duplicada dentro del reporte; no se suma dos veces",IF(IFERROR($H4785,0)&lt;=0,"DIAN reporta valor susceptible 0",IF($L4785="NO",IFERROR(LOOKUP(2,1/((LISTS!$M$2:$M$13&lt;&gt;"")*ISNUMBER(SEARCH(LISTS!$M$2:$M$13,$I4785))),LISTS!$O$2:$O$13),"Medio de pago no elegible o no identificado por DIAN"),"Apta automaticamente por pago electronico y base positiva"))))</f>
        <v/>
      </c>
    </row>
    <row r="4786">
      <c r="A4786" s="9" t="n"/>
      <c r="B4786" s="9" t="n"/>
      <c r="C4786" s="12" t="n"/>
      <c r="D4786" s="11" t="n"/>
      <c r="E4786" s="11" t="n"/>
      <c r="F4786" s="11" t="n"/>
      <c r="G4786" s="11" t="n"/>
      <c r="H4786" s="11" t="n"/>
      <c r="I4786" s="9" t="n"/>
      <c r="J4786" s="9" t="n"/>
      <c r="K4786" s="9" t="n"/>
      <c r="L4786" s="9">
        <f>IF(COUNTA($A4786:$K4786)=0,"",IF(AND(IFERROR($H4786,0)&gt;0,LEN(TRIM($K4786&amp;""))&gt;0,IFERROR(LOOKUP(2,1/((LISTS!$M$2:$M$13&lt;&gt;"")*ISNUMBER(SEARCH(LISTS!$M$2:$M$13,$I4786))),LISTS!$N$2:$N$13),"NO")="SI"),"SI","NO"))</f>
        <v/>
      </c>
      <c r="M4786" s="9">
        <f>IF(COUNTA($A4786:$K4786)=0,"",IF($K4786&lt;&gt;"",IF(COUNTIF($K$19:$K4786,$K4786)&gt;1,"SI","NO"),IF(COUNTIFS($A$19:$A4786,$A4786,$C$19:$C4786,$C4786,$J$19:$J4786,$J4786,$D$19:$D4786,$D4786)&gt;1,"SI","NO")))</f>
        <v/>
      </c>
      <c r="N4786" s="11">
        <f>IF(COUNTA($A4786:$K4786)=0,"",IF(AND($L4786="SI",$M4786="NO"),IFERROR($H4786,0),0))</f>
        <v/>
      </c>
      <c r="O4786" s="9">
        <f>IF(COUNTA($A4786:$K4786)=0,"",IF($M4786="SI","CUFE o factura duplicada dentro del reporte; no se suma dos veces",IF(IFERROR($H4786,0)&lt;=0,"DIAN reporta valor susceptible 0",IF($L4786="NO",IFERROR(LOOKUP(2,1/((LISTS!$M$2:$M$13&lt;&gt;"")*ISNUMBER(SEARCH(LISTS!$M$2:$M$13,$I4786))),LISTS!$O$2:$O$13),"Medio de pago no elegible o no identificado por DIAN"),"Apta automaticamente por pago electronico y base positiva"))))</f>
        <v/>
      </c>
    </row>
    <row r="4787">
      <c r="A4787" s="9" t="n"/>
      <c r="B4787" s="9" t="n"/>
      <c r="C4787" s="12" t="n"/>
      <c r="D4787" s="11" t="n"/>
      <c r="E4787" s="11" t="n"/>
      <c r="F4787" s="11" t="n"/>
      <c r="G4787" s="11" t="n"/>
      <c r="H4787" s="11" t="n"/>
      <c r="I4787" s="9" t="n"/>
      <c r="J4787" s="9" t="n"/>
      <c r="K4787" s="9" t="n"/>
      <c r="L4787" s="9">
        <f>IF(COUNTA($A4787:$K4787)=0,"",IF(AND(IFERROR($H4787,0)&gt;0,LEN(TRIM($K4787&amp;""))&gt;0,IFERROR(LOOKUP(2,1/((LISTS!$M$2:$M$13&lt;&gt;"")*ISNUMBER(SEARCH(LISTS!$M$2:$M$13,$I4787))),LISTS!$N$2:$N$13),"NO")="SI"),"SI","NO"))</f>
        <v/>
      </c>
      <c r="M4787" s="9">
        <f>IF(COUNTA($A4787:$K4787)=0,"",IF($K4787&lt;&gt;"",IF(COUNTIF($K$19:$K4787,$K4787)&gt;1,"SI","NO"),IF(COUNTIFS($A$19:$A4787,$A4787,$C$19:$C4787,$C4787,$J$19:$J4787,$J4787,$D$19:$D4787,$D4787)&gt;1,"SI","NO")))</f>
        <v/>
      </c>
      <c r="N4787" s="11">
        <f>IF(COUNTA($A4787:$K4787)=0,"",IF(AND($L4787="SI",$M4787="NO"),IFERROR($H4787,0),0))</f>
        <v/>
      </c>
      <c r="O4787" s="9">
        <f>IF(COUNTA($A4787:$K4787)=0,"",IF($M4787="SI","CUFE o factura duplicada dentro del reporte; no se suma dos veces",IF(IFERROR($H4787,0)&lt;=0,"DIAN reporta valor susceptible 0",IF($L4787="NO",IFERROR(LOOKUP(2,1/((LISTS!$M$2:$M$13&lt;&gt;"")*ISNUMBER(SEARCH(LISTS!$M$2:$M$13,$I4787))),LISTS!$O$2:$O$13),"Medio de pago no elegible o no identificado por DIAN"),"Apta automaticamente por pago electronico y base positiva"))))</f>
        <v/>
      </c>
    </row>
    <row r="4788">
      <c r="A4788" s="9" t="n"/>
      <c r="B4788" s="9" t="n"/>
      <c r="C4788" s="12" t="n"/>
      <c r="D4788" s="11" t="n"/>
      <c r="E4788" s="11" t="n"/>
      <c r="F4788" s="11" t="n"/>
      <c r="G4788" s="11" t="n"/>
      <c r="H4788" s="11" t="n"/>
      <c r="I4788" s="9" t="n"/>
      <c r="J4788" s="9" t="n"/>
      <c r="K4788" s="9" t="n"/>
      <c r="L4788" s="9">
        <f>IF(COUNTA($A4788:$K4788)=0,"",IF(AND(IFERROR($H4788,0)&gt;0,LEN(TRIM($K4788&amp;""))&gt;0,IFERROR(LOOKUP(2,1/((LISTS!$M$2:$M$13&lt;&gt;"")*ISNUMBER(SEARCH(LISTS!$M$2:$M$13,$I4788))),LISTS!$N$2:$N$13),"NO")="SI"),"SI","NO"))</f>
        <v/>
      </c>
      <c r="M4788" s="9">
        <f>IF(COUNTA($A4788:$K4788)=0,"",IF($K4788&lt;&gt;"",IF(COUNTIF($K$19:$K4788,$K4788)&gt;1,"SI","NO"),IF(COUNTIFS($A$19:$A4788,$A4788,$C$19:$C4788,$C4788,$J$19:$J4788,$J4788,$D$19:$D4788,$D4788)&gt;1,"SI","NO")))</f>
        <v/>
      </c>
      <c r="N4788" s="11">
        <f>IF(COUNTA($A4788:$K4788)=0,"",IF(AND($L4788="SI",$M4788="NO"),IFERROR($H4788,0),0))</f>
        <v/>
      </c>
      <c r="O4788" s="9">
        <f>IF(COUNTA($A4788:$K4788)=0,"",IF($M4788="SI","CUFE o factura duplicada dentro del reporte; no se suma dos veces",IF(IFERROR($H4788,0)&lt;=0,"DIAN reporta valor susceptible 0",IF($L4788="NO",IFERROR(LOOKUP(2,1/((LISTS!$M$2:$M$13&lt;&gt;"")*ISNUMBER(SEARCH(LISTS!$M$2:$M$13,$I4788))),LISTS!$O$2:$O$13),"Medio de pago no elegible o no identificado por DIAN"),"Apta automaticamente por pago electronico y base positiva"))))</f>
        <v/>
      </c>
    </row>
    <row r="4789">
      <c r="A4789" s="9" t="n"/>
      <c r="B4789" s="9" t="n"/>
      <c r="C4789" s="12" t="n"/>
      <c r="D4789" s="11" t="n"/>
      <c r="E4789" s="11" t="n"/>
      <c r="F4789" s="11" t="n"/>
      <c r="G4789" s="11" t="n"/>
      <c r="H4789" s="11" t="n"/>
      <c r="I4789" s="9" t="n"/>
      <c r="J4789" s="9" t="n"/>
      <c r="K4789" s="9" t="n"/>
      <c r="L4789" s="9">
        <f>IF(COUNTA($A4789:$K4789)=0,"",IF(AND(IFERROR($H4789,0)&gt;0,LEN(TRIM($K4789&amp;""))&gt;0,IFERROR(LOOKUP(2,1/((LISTS!$M$2:$M$13&lt;&gt;"")*ISNUMBER(SEARCH(LISTS!$M$2:$M$13,$I4789))),LISTS!$N$2:$N$13),"NO")="SI"),"SI","NO"))</f>
        <v/>
      </c>
      <c r="M4789" s="9">
        <f>IF(COUNTA($A4789:$K4789)=0,"",IF($K4789&lt;&gt;"",IF(COUNTIF($K$19:$K4789,$K4789)&gt;1,"SI","NO"),IF(COUNTIFS($A$19:$A4789,$A4789,$C$19:$C4789,$C4789,$J$19:$J4789,$J4789,$D$19:$D4789,$D4789)&gt;1,"SI","NO")))</f>
        <v/>
      </c>
      <c r="N4789" s="11">
        <f>IF(COUNTA($A4789:$K4789)=0,"",IF(AND($L4789="SI",$M4789="NO"),IFERROR($H4789,0),0))</f>
        <v/>
      </c>
      <c r="O4789" s="9">
        <f>IF(COUNTA($A4789:$K4789)=0,"",IF($M4789="SI","CUFE o factura duplicada dentro del reporte; no se suma dos veces",IF(IFERROR($H4789,0)&lt;=0,"DIAN reporta valor susceptible 0",IF($L4789="NO",IFERROR(LOOKUP(2,1/((LISTS!$M$2:$M$13&lt;&gt;"")*ISNUMBER(SEARCH(LISTS!$M$2:$M$13,$I4789))),LISTS!$O$2:$O$13),"Medio de pago no elegible o no identificado por DIAN"),"Apta automaticamente por pago electronico y base positiva"))))</f>
        <v/>
      </c>
    </row>
    <row r="4790">
      <c r="A4790" s="9" t="n"/>
      <c r="B4790" s="9" t="n"/>
      <c r="C4790" s="12" t="n"/>
      <c r="D4790" s="11" t="n"/>
      <c r="E4790" s="11" t="n"/>
      <c r="F4790" s="11" t="n"/>
      <c r="G4790" s="11" t="n"/>
      <c r="H4790" s="11" t="n"/>
      <c r="I4790" s="9" t="n"/>
      <c r="J4790" s="9" t="n"/>
      <c r="K4790" s="9" t="n"/>
      <c r="L4790" s="9">
        <f>IF(COUNTA($A4790:$K4790)=0,"",IF(AND(IFERROR($H4790,0)&gt;0,LEN(TRIM($K4790&amp;""))&gt;0,IFERROR(LOOKUP(2,1/((LISTS!$M$2:$M$13&lt;&gt;"")*ISNUMBER(SEARCH(LISTS!$M$2:$M$13,$I4790))),LISTS!$N$2:$N$13),"NO")="SI"),"SI","NO"))</f>
        <v/>
      </c>
      <c r="M4790" s="9">
        <f>IF(COUNTA($A4790:$K4790)=0,"",IF($K4790&lt;&gt;"",IF(COUNTIF($K$19:$K4790,$K4790)&gt;1,"SI","NO"),IF(COUNTIFS($A$19:$A4790,$A4790,$C$19:$C4790,$C4790,$J$19:$J4790,$J4790,$D$19:$D4790,$D4790)&gt;1,"SI","NO")))</f>
        <v/>
      </c>
      <c r="N4790" s="11">
        <f>IF(COUNTA($A4790:$K4790)=0,"",IF(AND($L4790="SI",$M4790="NO"),IFERROR($H4790,0),0))</f>
        <v/>
      </c>
      <c r="O4790" s="9">
        <f>IF(COUNTA($A4790:$K4790)=0,"",IF($M4790="SI","CUFE o factura duplicada dentro del reporte; no se suma dos veces",IF(IFERROR($H4790,0)&lt;=0,"DIAN reporta valor susceptible 0",IF($L4790="NO",IFERROR(LOOKUP(2,1/((LISTS!$M$2:$M$13&lt;&gt;"")*ISNUMBER(SEARCH(LISTS!$M$2:$M$13,$I4790))),LISTS!$O$2:$O$13),"Medio de pago no elegible o no identificado por DIAN"),"Apta automaticamente por pago electronico y base positiva"))))</f>
        <v/>
      </c>
    </row>
    <row r="4791">
      <c r="A4791" s="9" t="n"/>
      <c r="B4791" s="9" t="n"/>
      <c r="C4791" s="12" t="n"/>
      <c r="D4791" s="11" t="n"/>
      <c r="E4791" s="11" t="n"/>
      <c r="F4791" s="11" t="n"/>
      <c r="G4791" s="11" t="n"/>
      <c r="H4791" s="11" t="n"/>
      <c r="I4791" s="9" t="n"/>
      <c r="J4791" s="9" t="n"/>
      <c r="K4791" s="9" t="n"/>
      <c r="L4791" s="9">
        <f>IF(COUNTA($A4791:$K4791)=0,"",IF(AND(IFERROR($H4791,0)&gt;0,LEN(TRIM($K4791&amp;""))&gt;0,IFERROR(LOOKUP(2,1/((LISTS!$M$2:$M$13&lt;&gt;"")*ISNUMBER(SEARCH(LISTS!$M$2:$M$13,$I4791))),LISTS!$N$2:$N$13),"NO")="SI"),"SI","NO"))</f>
        <v/>
      </c>
      <c r="M4791" s="9">
        <f>IF(COUNTA($A4791:$K4791)=0,"",IF($K4791&lt;&gt;"",IF(COUNTIF($K$19:$K4791,$K4791)&gt;1,"SI","NO"),IF(COUNTIFS($A$19:$A4791,$A4791,$C$19:$C4791,$C4791,$J$19:$J4791,$J4791,$D$19:$D4791,$D4791)&gt;1,"SI","NO")))</f>
        <v/>
      </c>
      <c r="N4791" s="11">
        <f>IF(COUNTA($A4791:$K4791)=0,"",IF(AND($L4791="SI",$M4791="NO"),IFERROR($H4791,0),0))</f>
        <v/>
      </c>
      <c r="O4791" s="9">
        <f>IF(COUNTA($A4791:$K4791)=0,"",IF($M4791="SI","CUFE o factura duplicada dentro del reporte; no se suma dos veces",IF(IFERROR($H4791,0)&lt;=0,"DIAN reporta valor susceptible 0",IF($L4791="NO",IFERROR(LOOKUP(2,1/((LISTS!$M$2:$M$13&lt;&gt;"")*ISNUMBER(SEARCH(LISTS!$M$2:$M$13,$I4791))),LISTS!$O$2:$O$13),"Medio de pago no elegible o no identificado por DIAN"),"Apta automaticamente por pago electronico y base positiva"))))</f>
        <v/>
      </c>
    </row>
    <row r="4792">
      <c r="A4792" s="9" t="n"/>
      <c r="B4792" s="9" t="n"/>
      <c r="C4792" s="12" t="n"/>
      <c r="D4792" s="11" t="n"/>
      <c r="E4792" s="11" t="n"/>
      <c r="F4792" s="11" t="n"/>
      <c r="G4792" s="11" t="n"/>
      <c r="H4792" s="11" t="n"/>
      <c r="I4792" s="9" t="n"/>
      <c r="J4792" s="9" t="n"/>
      <c r="K4792" s="9" t="n"/>
      <c r="L4792" s="9">
        <f>IF(COUNTA($A4792:$K4792)=0,"",IF(AND(IFERROR($H4792,0)&gt;0,LEN(TRIM($K4792&amp;""))&gt;0,IFERROR(LOOKUP(2,1/((LISTS!$M$2:$M$13&lt;&gt;"")*ISNUMBER(SEARCH(LISTS!$M$2:$M$13,$I4792))),LISTS!$N$2:$N$13),"NO")="SI"),"SI","NO"))</f>
        <v/>
      </c>
      <c r="M4792" s="9">
        <f>IF(COUNTA($A4792:$K4792)=0,"",IF($K4792&lt;&gt;"",IF(COUNTIF($K$19:$K4792,$K4792)&gt;1,"SI","NO"),IF(COUNTIFS($A$19:$A4792,$A4792,$C$19:$C4792,$C4792,$J$19:$J4792,$J4792,$D$19:$D4792,$D4792)&gt;1,"SI","NO")))</f>
        <v/>
      </c>
      <c r="N4792" s="11">
        <f>IF(COUNTA($A4792:$K4792)=0,"",IF(AND($L4792="SI",$M4792="NO"),IFERROR($H4792,0),0))</f>
        <v/>
      </c>
      <c r="O4792" s="9">
        <f>IF(COUNTA($A4792:$K4792)=0,"",IF($M4792="SI","CUFE o factura duplicada dentro del reporte; no se suma dos veces",IF(IFERROR($H4792,0)&lt;=0,"DIAN reporta valor susceptible 0",IF($L4792="NO",IFERROR(LOOKUP(2,1/((LISTS!$M$2:$M$13&lt;&gt;"")*ISNUMBER(SEARCH(LISTS!$M$2:$M$13,$I4792))),LISTS!$O$2:$O$13),"Medio de pago no elegible o no identificado por DIAN"),"Apta automaticamente por pago electronico y base positiva"))))</f>
        <v/>
      </c>
    </row>
    <row r="4793">
      <c r="A4793" s="9" t="n"/>
      <c r="B4793" s="9" t="n"/>
      <c r="C4793" s="12" t="n"/>
      <c r="D4793" s="11" t="n"/>
      <c r="E4793" s="11" t="n"/>
      <c r="F4793" s="11" t="n"/>
      <c r="G4793" s="11" t="n"/>
      <c r="H4793" s="11" t="n"/>
      <c r="I4793" s="9" t="n"/>
      <c r="J4793" s="9" t="n"/>
      <c r="K4793" s="9" t="n"/>
      <c r="L4793" s="9">
        <f>IF(COUNTA($A4793:$K4793)=0,"",IF(AND(IFERROR($H4793,0)&gt;0,LEN(TRIM($K4793&amp;""))&gt;0,IFERROR(LOOKUP(2,1/((LISTS!$M$2:$M$13&lt;&gt;"")*ISNUMBER(SEARCH(LISTS!$M$2:$M$13,$I4793))),LISTS!$N$2:$N$13),"NO")="SI"),"SI","NO"))</f>
        <v/>
      </c>
      <c r="M4793" s="9">
        <f>IF(COUNTA($A4793:$K4793)=0,"",IF($K4793&lt;&gt;"",IF(COUNTIF($K$19:$K4793,$K4793)&gt;1,"SI","NO"),IF(COUNTIFS($A$19:$A4793,$A4793,$C$19:$C4793,$C4793,$J$19:$J4793,$J4793,$D$19:$D4793,$D4793)&gt;1,"SI","NO")))</f>
        <v/>
      </c>
      <c r="N4793" s="11">
        <f>IF(COUNTA($A4793:$K4793)=0,"",IF(AND($L4793="SI",$M4793="NO"),IFERROR($H4793,0),0))</f>
        <v/>
      </c>
      <c r="O4793" s="9">
        <f>IF(COUNTA($A4793:$K4793)=0,"",IF($M4793="SI","CUFE o factura duplicada dentro del reporte; no se suma dos veces",IF(IFERROR($H4793,0)&lt;=0,"DIAN reporta valor susceptible 0",IF($L4793="NO",IFERROR(LOOKUP(2,1/((LISTS!$M$2:$M$13&lt;&gt;"")*ISNUMBER(SEARCH(LISTS!$M$2:$M$13,$I4793))),LISTS!$O$2:$O$13),"Medio de pago no elegible o no identificado por DIAN"),"Apta automaticamente por pago electronico y base positiva"))))</f>
        <v/>
      </c>
    </row>
    <row r="4794">
      <c r="A4794" s="9" t="n"/>
      <c r="B4794" s="9" t="n"/>
      <c r="C4794" s="12" t="n"/>
      <c r="D4794" s="11" t="n"/>
      <c r="E4794" s="11" t="n"/>
      <c r="F4794" s="11" t="n"/>
      <c r="G4794" s="11" t="n"/>
      <c r="H4794" s="11" t="n"/>
      <c r="I4794" s="9" t="n"/>
      <c r="J4794" s="9" t="n"/>
      <c r="K4794" s="9" t="n"/>
      <c r="L4794" s="9">
        <f>IF(COUNTA($A4794:$K4794)=0,"",IF(AND(IFERROR($H4794,0)&gt;0,LEN(TRIM($K4794&amp;""))&gt;0,IFERROR(LOOKUP(2,1/((LISTS!$M$2:$M$13&lt;&gt;"")*ISNUMBER(SEARCH(LISTS!$M$2:$M$13,$I4794))),LISTS!$N$2:$N$13),"NO")="SI"),"SI","NO"))</f>
        <v/>
      </c>
      <c r="M4794" s="9">
        <f>IF(COUNTA($A4794:$K4794)=0,"",IF($K4794&lt;&gt;"",IF(COUNTIF($K$19:$K4794,$K4794)&gt;1,"SI","NO"),IF(COUNTIFS($A$19:$A4794,$A4794,$C$19:$C4794,$C4794,$J$19:$J4794,$J4794,$D$19:$D4794,$D4794)&gt;1,"SI","NO")))</f>
        <v/>
      </c>
      <c r="N4794" s="11">
        <f>IF(COUNTA($A4794:$K4794)=0,"",IF(AND($L4794="SI",$M4794="NO"),IFERROR($H4794,0),0))</f>
        <v/>
      </c>
      <c r="O4794" s="9">
        <f>IF(COUNTA($A4794:$K4794)=0,"",IF($M4794="SI","CUFE o factura duplicada dentro del reporte; no se suma dos veces",IF(IFERROR($H4794,0)&lt;=0,"DIAN reporta valor susceptible 0",IF($L4794="NO",IFERROR(LOOKUP(2,1/((LISTS!$M$2:$M$13&lt;&gt;"")*ISNUMBER(SEARCH(LISTS!$M$2:$M$13,$I4794))),LISTS!$O$2:$O$13),"Medio de pago no elegible o no identificado por DIAN"),"Apta automaticamente por pago electronico y base positiva"))))</f>
        <v/>
      </c>
    </row>
    <row r="4795">
      <c r="A4795" s="9" t="n"/>
      <c r="B4795" s="9" t="n"/>
      <c r="C4795" s="12" t="n"/>
      <c r="D4795" s="11" t="n"/>
      <c r="E4795" s="11" t="n"/>
      <c r="F4795" s="11" t="n"/>
      <c r="G4795" s="11" t="n"/>
      <c r="H4795" s="11" t="n"/>
      <c r="I4795" s="9" t="n"/>
      <c r="J4795" s="9" t="n"/>
      <c r="K4795" s="9" t="n"/>
      <c r="L4795" s="9">
        <f>IF(COUNTA($A4795:$K4795)=0,"",IF(AND(IFERROR($H4795,0)&gt;0,LEN(TRIM($K4795&amp;""))&gt;0,IFERROR(LOOKUP(2,1/((LISTS!$M$2:$M$13&lt;&gt;"")*ISNUMBER(SEARCH(LISTS!$M$2:$M$13,$I4795))),LISTS!$N$2:$N$13),"NO")="SI"),"SI","NO"))</f>
        <v/>
      </c>
      <c r="M4795" s="9">
        <f>IF(COUNTA($A4795:$K4795)=0,"",IF($K4795&lt;&gt;"",IF(COUNTIF($K$19:$K4795,$K4795)&gt;1,"SI","NO"),IF(COUNTIFS($A$19:$A4795,$A4795,$C$19:$C4795,$C4795,$J$19:$J4795,$J4795,$D$19:$D4795,$D4795)&gt;1,"SI","NO")))</f>
        <v/>
      </c>
      <c r="N4795" s="11">
        <f>IF(COUNTA($A4795:$K4795)=0,"",IF(AND($L4795="SI",$M4795="NO"),IFERROR($H4795,0),0))</f>
        <v/>
      </c>
      <c r="O4795" s="9">
        <f>IF(COUNTA($A4795:$K4795)=0,"",IF($M4795="SI","CUFE o factura duplicada dentro del reporte; no se suma dos veces",IF(IFERROR($H4795,0)&lt;=0,"DIAN reporta valor susceptible 0",IF($L4795="NO",IFERROR(LOOKUP(2,1/((LISTS!$M$2:$M$13&lt;&gt;"")*ISNUMBER(SEARCH(LISTS!$M$2:$M$13,$I4795))),LISTS!$O$2:$O$13),"Medio de pago no elegible o no identificado por DIAN"),"Apta automaticamente por pago electronico y base positiva"))))</f>
        <v/>
      </c>
    </row>
    <row r="4796">
      <c r="A4796" s="9" t="n"/>
      <c r="B4796" s="9" t="n"/>
      <c r="C4796" s="12" t="n"/>
      <c r="D4796" s="11" t="n"/>
      <c r="E4796" s="11" t="n"/>
      <c r="F4796" s="11" t="n"/>
      <c r="G4796" s="11" t="n"/>
      <c r="H4796" s="11" t="n"/>
      <c r="I4796" s="9" t="n"/>
      <c r="J4796" s="9" t="n"/>
      <c r="K4796" s="9" t="n"/>
      <c r="L4796" s="9">
        <f>IF(COUNTA($A4796:$K4796)=0,"",IF(AND(IFERROR($H4796,0)&gt;0,LEN(TRIM($K4796&amp;""))&gt;0,IFERROR(LOOKUP(2,1/((LISTS!$M$2:$M$13&lt;&gt;"")*ISNUMBER(SEARCH(LISTS!$M$2:$M$13,$I4796))),LISTS!$N$2:$N$13),"NO")="SI"),"SI","NO"))</f>
        <v/>
      </c>
      <c r="M4796" s="9">
        <f>IF(COUNTA($A4796:$K4796)=0,"",IF($K4796&lt;&gt;"",IF(COUNTIF($K$19:$K4796,$K4796)&gt;1,"SI","NO"),IF(COUNTIFS($A$19:$A4796,$A4796,$C$19:$C4796,$C4796,$J$19:$J4796,$J4796,$D$19:$D4796,$D4796)&gt;1,"SI","NO")))</f>
        <v/>
      </c>
      <c r="N4796" s="11">
        <f>IF(COUNTA($A4796:$K4796)=0,"",IF(AND($L4796="SI",$M4796="NO"),IFERROR($H4796,0),0))</f>
        <v/>
      </c>
      <c r="O4796" s="9">
        <f>IF(COUNTA($A4796:$K4796)=0,"",IF($M4796="SI","CUFE o factura duplicada dentro del reporte; no se suma dos veces",IF(IFERROR($H4796,0)&lt;=0,"DIAN reporta valor susceptible 0",IF($L4796="NO",IFERROR(LOOKUP(2,1/((LISTS!$M$2:$M$13&lt;&gt;"")*ISNUMBER(SEARCH(LISTS!$M$2:$M$13,$I4796))),LISTS!$O$2:$O$13),"Medio de pago no elegible o no identificado por DIAN"),"Apta automaticamente por pago electronico y base positiva"))))</f>
        <v/>
      </c>
    </row>
    <row r="4797">
      <c r="A4797" s="9" t="n"/>
      <c r="B4797" s="9" t="n"/>
      <c r="C4797" s="12" t="n"/>
      <c r="D4797" s="11" t="n"/>
      <c r="E4797" s="11" t="n"/>
      <c r="F4797" s="11" t="n"/>
      <c r="G4797" s="11" t="n"/>
      <c r="H4797" s="11" t="n"/>
      <c r="I4797" s="9" t="n"/>
      <c r="J4797" s="9" t="n"/>
      <c r="K4797" s="9" t="n"/>
      <c r="L4797" s="9">
        <f>IF(COUNTA($A4797:$K4797)=0,"",IF(AND(IFERROR($H4797,0)&gt;0,LEN(TRIM($K4797&amp;""))&gt;0,IFERROR(LOOKUP(2,1/((LISTS!$M$2:$M$13&lt;&gt;"")*ISNUMBER(SEARCH(LISTS!$M$2:$M$13,$I4797))),LISTS!$N$2:$N$13),"NO")="SI"),"SI","NO"))</f>
        <v/>
      </c>
      <c r="M4797" s="9">
        <f>IF(COUNTA($A4797:$K4797)=0,"",IF($K4797&lt;&gt;"",IF(COUNTIF($K$19:$K4797,$K4797)&gt;1,"SI","NO"),IF(COUNTIFS($A$19:$A4797,$A4797,$C$19:$C4797,$C4797,$J$19:$J4797,$J4797,$D$19:$D4797,$D4797)&gt;1,"SI","NO")))</f>
        <v/>
      </c>
      <c r="N4797" s="11">
        <f>IF(COUNTA($A4797:$K4797)=0,"",IF(AND($L4797="SI",$M4797="NO"),IFERROR($H4797,0),0))</f>
        <v/>
      </c>
      <c r="O4797" s="9">
        <f>IF(COUNTA($A4797:$K4797)=0,"",IF($M4797="SI","CUFE o factura duplicada dentro del reporte; no se suma dos veces",IF(IFERROR($H4797,0)&lt;=0,"DIAN reporta valor susceptible 0",IF($L4797="NO",IFERROR(LOOKUP(2,1/((LISTS!$M$2:$M$13&lt;&gt;"")*ISNUMBER(SEARCH(LISTS!$M$2:$M$13,$I4797))),LISTS!$O$2:$O$13),"Medio de pago no elegible o no identificado por DIAN"),"Apta automaticamente por pago electronico y base positiva"))))</f>
        <v/>
      </c>
    </row>
    <row r="4798">
      <c r="A4798" s="9" t="n"/>
      <c r="B4798" s="9" t="n"/>
      <c r="C4798" s="12" t="n"/>
      <c r="D4798" s="11" t="n"/>
      <c r="E4798" s="11" t="n"/>
      <c r="F4798" s="11" t="n"/>
      <c r="G4798" s="11" t="n"/>
      <c r="H4798" s="11" t="n"/>
      <c r="I4798" s="9" t="n"/>
      <c r="J4798" s="9" t="n"/>
      <c r="K4798" s="9" t="n"/>
      <c r="L4798" s="9">
        <f>IF(COUNTA($A4798:$K4798)=0,"",IF(AND(IFERROR($H4798,0)&gt;0,LEN(TRIM($K4798&amp;""))&gt;0,IFERROR(LOOKUP(2,1/((LISTS!$M$2:$M$13&lt;&gt;"")*ISNUMBER(SEARCH(LISTS!$M$2:$M$13,$I4798))),LISTS!$N$2:$N$13),"NO")="SI"),"SI","NO"))</f>
        <v/>
      </c>
      <c r="M4798" s="9">
        <f>IF(COUNTA($A4798:$K4798)=0,"",IF($K4798&lt;&gt;"",IF(COUNTIF($K$19:$K4798,$K4798)&gt;1,"SI","NO"),IF(COUNTIFS($A$19:$A4798,$A4798,$C$19:$C4798,$C4798,$J$19:$J4798,$J4798,$D$19:$D4798,$D4798)&gt;1,"SI","NO")))</f>
        <v/>
      </c>
      <c r="N4798" s="11">
        <f>IF(COUNTA($A4798:$K4798)=0,"",IF(AND($L4798="SI",$M4798="NO"),IFERROR($H4798,0),0))</f>
        <v/>
      </c>
      <c r="O4798" s="9">
        <f>IF(COUNTA($A4798:$K4798)=0,"",IF($M4798="SI","CUFE o factura duplicada dentro del reporte; no se suma dos veces",IF(IFERROR($H4798,0)&lt;=0,"DIAN reporta valor susceptible 0",IF($L4798="NO",IFERROR(LOOKUP(2,1/((LISTS!$M$2:$M$13&lt;&gt;"")*ISNUMBER(SEARCH(LISTS!$M$2:$M$13,$I4798))),LISTS!$O$2:$O$13),"Medio de pago no elegible o no identificado por DIAN"),"Apta automaticamente por pago electronico y base positiva"))))</f>
        <v/>
      </c>
    </row>
    <row r="4799">
      <c r="A4799" s="9" t="n"/>
      <c r="B4799" s="9" t="n"/>
      <c r="C4799" s="12" t="n"/>
      <c r="D4799" s="11" t="n"/>
      <c r="E4799" s="11" t="n"/>
      <c r="F4799" s="11" t="n"/>
      <c r="G4799" s="11" t="n"/>
      <c r="H4799" s="11" t="n"/>
      <c r="I4799" s="9" t="n"/>
      <c r="J4799" s="9" t="n"/>
      <c r="K4799" s="9" t="n"/>
      <c r="L4799" s="9">
        <f>IF(COUNTA($A4799:$K4799)=0,"",IF(AND(IFERROR($H4799,0)&gt;0,LEN(TRIM($K4799&amp;""))&gt;0,IFERROR(LOOKUP(2,1/((LISTS!$M$2:$M$13&lt;&gt;"")*ISNUMBER(SEARCH(LISTS!$M$2:$M$13,$I4799))),LISTS!$N$2:$N$13),"NO")="SI"),"SI","NO"))</f>
        <v/>
      </c>
      <c r="M4799" s="9">
        <f>IF(COUNTA($A4799:$K4799)=0,"",IF($K4799&lt;&gt;"",IF(COUNTIF($K$19:$K4799,$K4799)&gt;1,"SI","NO"),IF(COUNTIFS($A$19:$A4799,$A4799,$C$19:$C4799,$C4799,$J$19:$J4799,$J4799,$D$19:$D4799,$D4799)&gt;1,"SI","NO")))</f>
        <v/>
      </c>
      <c r="N4799" s="11">
        <f>IF(COUNTA($A4799:$K4799)=0,"",IF(AND($L4799="SI",$M4799="NO"),IFERROR($H4799,0),0))</f>
        <v/>
      </c>
      <c r="O4799" s="9">
        <f>IF(COUNTA($A4799:$K4799)=0,"",IF($M4799="SI","CUFE o factura duplicada dentro del reporte; no se suma dos veces",IF(IFERROR($H4799,0)&lt;=0,"DIAN reporta valor susceptible 0",IF($L4799="NO",IFERROR(LOOKUP(2,1/((LISTS!$M$2:$M$13&lt;&gt;"")*ISNUMBER(SEARCH(LISTS!$M$2:$M$13,$I4799))),LISTS!$O$2:$O$13),"Medio de pago no elegible o no identificado por DIAN"),"Apta automaticamente por pago electronico y base positiva"))))</f>
        <v/>
      </c>
    </row>
    <row r="4800">
      <c r="A4800" s="9" t="n"/>
      <c r="B4800" s="9" t="n"/>
      <c r="C4800" s="12" t="n"/>
      <c r="D4800" s="11" t="n"/>
      <c r="E4800" s="11" t="n"/>
      <c r="F4800" s="11" t="n"/>
      <c r="G4800" s="11" t="n"/>
      <c r="H4800" s="11" t="n"/>
      <c r="I4800" s="9" t="n"/>
      <c r="J4800" s="9" t="n"/>
      <c r="K4800" s="9" t="n"/>
      <c r="L4800" s="9">
        <f>IF(COUNTA($A4800:$K4800)=0,"",IF(AND(IFERROR($H4800,0)&gt;0,LEN(TRIM($K4800&amp;""))&gt;0,IFERROR(LOOKUP(2,1/((LISTS!$M$2:$M$13&lt;&gt;"")*ISNUMBER(SEARCH(LISTS!$M$2:$M$13,$I4800))),LISTS!$N$2:$N$13),"NO")="SI"),"SI","NO"))</f>
        <v/>
      </c>
      <c r="M4800" s="9">
        <f>IF(COUNTA($A4800:$K4800)=0,"",IF($K4800&lt;&gt;"",IF(COUNTIF($K$19:$K4800,$K4800)&gt;1,"SI","NO"),IF(COUNTIFS($A$19:$A4800,$A4800,$C$19:$C4800,$C4800,$J$19:$J4800,$J4800,$D$19:$D4800,$D4800)&gt;1,"SI","NO")))</f>
        <v/>
      </c>
      <c r="N4800" s="11">
        <f>IF(COUNTA($A4800:$K4800)=0,"",IF(AND($L4800="SI",$M4800="NO"),IFERROR($H4800,0),0))</f>
        <v/>
      </c>
      <c r="O4800" s="9">
        <f>IF(COUNTA($A4800:$K4800)=0,"",IF($M4800="SI","CUFE o factura duplicada dentro del reporte; no se suma dos veces",IF(IFERROR($H4800,0)&lt;=0,"DIAN reporta valor susceptible 0",IF($L4800="NO",IFERROR(LOOKUP(2,1/((LISTS!$M$2:$M$13&lt;&gt;"")*ISNUMBER(SEARCH(LISTS!$M$2:$M$13,$I4800))),LISTS!$O$2:$O$13),"Medio de pago no elegible o no identificado por DIAN"),"Apta automaticamente por pago electronico y base positiva"))))</f>
        <v/>
      </c>
    </row>
    <row r="4801">
      <c r="A4801" s="9" t="n"/>
      <c r="B4801" s="9" t="n"/>
      <c r="C4801" s="12" t="n"/>
      <c r="D4801" s="11" t="n"/>
      <c r="E4801" s="11" t="n"/>
      <c r="F4801" s="11" t="n"/>
      <c r="G4801" s="11" t="n"/>
      <c r="H4801" s="11" t="n"/>
      <c r="I4801" s="9" t="n"/>
      <c r="J4801" s="9" t="n"/>
      <c r="K4801" s="9" t="n"/>
      <c r="L4801" s="9">
        <f>IF(COUNTA($A4801:$K4801)=0,"",IF(AND(IFERROR($H4801,0)&gt;0,LEN(TRIM($K4801&amp;""))&gt;0,IFERROR(LOOKUP(2,1/((LISTS!$M$2:$M$13&lt;&gt;"")*ISNUMBER(SEARCH(LISTS!$M$2:$M$13,$I4801))),LISTS!$N$2:$N$13),"NO")="SI"),"SI","NO"))</f>
        <v/>
      </c>
      <c r="M4801" s="9">
        <f>IF(COUNTA($A4801:$K4801)=0,"",IF($K4801&lt;&gt;"",IF(COUNTIF($K$19:$K4801,$K4801)&gt;1,"SI","NO"),IF(COUNTIFS($A$19:$A4801,$A4801,$C$19:$C4801,$C4801,$J$19:$J4801,$J4801,$D$19:$D4801,$D4801)&gt;1,"SI","NO")))</f>
        <v/>
      </c>
      <c r="N4801" s="11">
        <f>IF(COUNTA($A4801:$K4801)=0,"",IF(AND($L4801="SI",$M4801="NO"),IFERROR($H4801,0),0))</f>
        <v/>
      </c>
      <c r="O4801" s="9">
        <f>IF(COUNTA($A4801:$K4801)=0,"",IF($M4801="SI","CUFE o factura duplicada dentro del reporte; no se suma dos veces",IF(IFERROR($H4801,0)&lt;=0,"DIAN reporta valor susceptible 0",IF($L4801="NO",IFERROR(LOOKUP(2,1/((LISTS!$M$2:$M$13&lt;&gt;"")*ISNUMBER(SEARCH(LISTS!$M$2:$M$13,$I4801))),LISTS!$O$2:$O$13),"Medio de pago no elegible o no identificado por DIAN"),"Apta automaticamente por pago electronico y base positiva"))))</f>
        <v/>
      </c>
    </row>
    <row r="4802">
      <c r="A4802" s="9" t="n"/>
      <c r="B4802" s="9" t="n"/>
      <c r="C4802" s="12" t="n"/>
      <c r="D4802" s="11" t="n"/>
      <c r="E4802" s="11" t="n"/>
      <c r="F4802" s="11" t="n"/>
      <c r="G4802" s="11" t="n"/>
      <c r="H4802" s="11" t="n"/>
      <c r="I4802" s="9" t="n"/>
      <c r="J4802" s="9" t="n"/>
      <c r="K4802" s="9" t="n"/>
      <c r="L4802" s="9">
        <f>IF(COUNTA($A4802:$K4802)=0,"",IF(AND(IFERROR($H4802,0)&gt;0,LEN(TRIM($K4802&amp;""))&gt;0,IFERROR(LOOKUP(2,1/((LISTS!$M$2:$M$13&lt;&gt;"")*ISNUMBER(SEARCH(LISTS!$M$2:$M$13,$I4802))),LISTS!$N$2:$N$13),"NO")="SI"),"SI","NO"))</f>
        <v/>
      </c>
      <c r="M4802" s="9">
        <f>IF(COUNTA($A4802:$K4802)=0,"",IF($K4802&lt;&gt;"",IF(COUNTIF($K$19:$K4802,$K4802)&gt;1,"SI","NO"),IF(COUNTIFS($A$19:$A4802,$A4802,$C$19:$C4802,$C4802,$J$19:$J4802,$J4802,$D$19:$D4802,$D4802)&gt;1,"SI","NO")))</f>
        <v/>
      </c>
      <c r="N4802" s="11">
        <f>IF(COUNTA($A4802:$K4802)=0,"",IF(AND($L4802="SI",$M4802="NO"),IFERROR($H4802,0),0))</f>
        <v/>
      </c>
      <c r="O4802" s="9">
        <f>IF(COUNTA($A4802:$K4802)=0,"",IF($M4802="SI","CUFE o factura duplicada dentro del reporte; no se suma dos veces",IF(IFERROR($H4802,0)&lt;=0,"DIAN reporta valor susceptible 0",IF($L4802="NO",IFERROR(LOOKUP(2,1/((LISTS!$M$2:$M$13&lt;&gt;"")*ISNUMBER(SEARCH(LISTS!$M$2:$M$13,$I4802))),LISTS!$O$2:$O$13),"Medio de pago no elegible o no identificado por DIAN"),"Apta automaticamente por pago electronico y base positiva"))))</f>
        <v/>
      </c>
    </row>
    <row r="4803">
      <c r="A4803" s="9" t="n"/>
      <c r="B4803" s="9" t="n"/>
      <c r="C4803" s="12" t="n"/>
      <c r="D4803" s="11" t="n"/>
      <c r="E4803" s="11" t="n"/>
      <c r="F4803" s="11" t="n"/>
      <c r="G4803" s="11" t="n"/>
      <c r="H4803" s="11" t="n"/>
      <c r="I4803" s="9" t="n"/>
      <c r="J4803" s="9" t="n"/>
      <c r="K4803" s="9" t="n"/>
      <c r="L4803" s="9">
        <f>IF(COUNTA($A4803:$K4803)=0,"",IF(AND(IFERROR($H4803,0)&gt;0,LEN(TRIM($K4803&amp;""))&gt;0,IFERROR(LOOKUP(2,1/((LISTS!$M$2:$M$13&lt;&gt;"")*ISNUMBER(SEARCH(LISTS!$M$2:$M$13,$I4803))),LISTS!$N$2:$N$13),"NO")="SI"),"SI","NO"))</f>
        <v/>
      </c>
      <c r="M4803" s="9">
        <f>IF(COUNTA($A4803:$K4803)=0,"",IF($K4803&lt;&gt;"",IF(COUNTIF($K$19:$K4803,$K4803)&gt;1,"SI","NO"),IF(COUNTIFS($A$19:$A4803,$A4803,$C$19:$C4803,$C4803,$J$19:$J4803,$J4803,$D$19:$D4803,$D4803)&gt;1,"SI","NO")))</f>
        <v/>
      </c>
      <c r="N4803" s="11">
        <f>IF(COUNTA($A4803:$K4803)=0,"",IF(AND($L4803="SI",$M4803="NO"),IFERROR($H4803,0),0))</f>
        <v/>
      </c>
      <c r="O4803" s="9">
        <f>IF(COUNTA($A4803:$K4803)=0,"",IF($M4803="SI","CUFE o factura duplicada dentro del reporte; no se suma dos veces",IF(IFERROR($H4803,0)&lt;=0,"DIAN reporta valor susceptible 0",IF($L4803="NO",IFERROR(LOOKUP(2,1/((LISTS!$M$2:$M$13&lt;&gt;"")*ISNUMBER(SEARCH(LISTS!$M$2:$M$13,$I4803))),LISTS!$O$2:$O$13),"Medio de pago no elegible o no identificado por DIAN"),"Apta automaticamente por pago electronico y base positiva"))))</f>
        <v/>
      </c>
    </row>
    <row r="4804">
      <c r="A4804" s="9" t="n"/>
      <c r="B4804" s="9" t="n"/>
      <c r="C4804" s="12" t="n"/>
      <c r="D4804" s="11" t="n"/>
      <c r="E4804" s="11" t="n"/>
      <c r="F4804" s="11" t="n"/>
      <c r="G4804" s="11" t="n"/>
      <c r="H4804" s="11" t="n"/>
      <c r="I4804" s="9" t="n"/>
      <c r="J4804" s="9" t="n"/>
      <c r="K4804" s="9" t="n"/>
      <c r="L4804" s="9">
        <f>IF(COUNTA($A4804:$K4804)=0,"",IF(AND(IFERROR($H4804,0)&gt;0,LEN(TRIM($K4804&amp;""))&gt;0,IFERROR(LOOKUP(2,1/((LISTS!$M$2:$M$13&lt;&gt;"")*ISNUMBER(SEARCH(LISTS!$M$2:$M$13,$I4804))),LISTS!$N$2:$N$13),"NO")="SI"),"SI","NO"))</f>
        <v/>
      </c>
      <c r="M4804" s="9">
        <f>IF(COUNTA($A4804:$K4804)=0,"",IF($K4804&lt;&gt;"",IF(COUNTIF($K$19:$K4804,$K4804)&gt;1,"SI","NO"),IF(COUNTIFS($A$19:$A4804,$A4804,$C$19:$C4804,$C4804,$J$19:$J4804,$J4804,$D$19:$D4804,$D4804)&gt;1,"SI","NO")))</f>
        <v/>
      </c>
      <c r="N4804" s="11">
        <f>IF(COUNTA($A4804:$K4804)=0,"",IF(AND($L4804="SI",$M4804="NO"),IFERROR($H4804,0),0))</f>
        <v/>
      </c>
      <c r="O4804" s="9">
        <f>IF(COUNTA($A4804:$K4804)=0,"",IF($M4804="SI","CUFE o factura duplicada dentro del reporte; no se suma dos veces",IF(IFERROR($H4804,0)&lt;=0,"DIAN reporta valor susceptible 0",IF($L4804="NO",IFERROR(LOOKUP(2,1/((LISTS!$M$2:$M$13&lt;&gt;"")*ISNUMBER(SEARCH(LISTS!$M$2:$M$13,$I4804))),LISTS!$O$2:$O$13),"Medio de pago no elegible o no identificado por DIAN"),"Apta automaticamente por pago electronico y base positiva"))))</f>
        <v/>
      </c>
    </row>
    <row r="4805">
      <c r="A4805" s="9" t="n"/>
      <c r="B4805" s="9" t="n"/>
      <c r="C4805" s="12" t="n"/>
      <c r="D4805" s="11" t="n"/>
      <c r="E4805" s="11" t="n"/>
      <c r="F4805" s="11" t="n"/>
      <c r="G4805" s="11" t="n"/>
      <c r="H4805" s="11" t="n"/>
      <c r="I4805" s="9" t="n"/>
      <c r="J4805" s="9" t="n"/>
      <c r="K4805" s="9" t="n"/>
      <c r="L4805" s="9">
        <f>IF(COUNTA($A4805:$K4805)=0,"",IF(AND(IFERROR($H4805,0)&gt;0,LEN(TRIM($K4805&amp;""))&gt;0,IFERROR(LOOKUP(2,1/((LISTS!$M$2:$M$13&lt;&gt;"")*ISNUMBER(SEARCH(LISTS!$M$2:$M$13,$I4805))),LISTS!$N$2:$N$13),"NO")="SI"),"SI","NO"))</f>
        <v/>
      </c>
      <c r="M4805" s="9">
        <f>IF(COUNTA($A4805:$K4805)=0,"",IF($K4805&lt;&gt;"",IF(COUNTIF($K$19:$K4805,$K4805)&gt;1,"SI","NO"),IF(COUNTIFS($A$19:$A4805,$A4805,$C$19:$C4805,$C4805,$J$19:$J4805,$J4805,$D$19:$D4805,$D4805)&gt;1,"SI","NO")))</f>
        <v/>
      </c>
      <c r="N4805" s="11">
        <f>IF(COUNTA($A4805:$K4805)=0,"",IF(AND($L4805="SI",$M4805="NO"),IFERROR($H4805,0),0))</f>
        <v/>
      </c>
      <c r="O4805" s="9">
        <f>IF(COUNTA($A4805:$K4805)=0,"",IF($M4805="SI","CUFE o factura duplicada dentro del reporte; no se suma dos veces",IF(IFERROR($H4805,0)&lt;=0,"DIAN reporta valor susceptible 0",IF($L4805="NO",IFERROR(LOOKUP(2,1/((LISTS!$M$2:$M$13&lt;&gt;"")*ISNUMBER(SEARCH(LISTS!$M$2:$M$13,$I4805))),LISTS!$O$2:$O$13),"Medio de pago no elegible o no identificado por DIAN"),"Apta automaticamente por pago electronico y base positiva"))))</f>
        <v/>
      </c>
    </row>
    <row r="4806">
      <c r="A4806" s="9" t="n"/>
      <c r="B4806" s="9" t="n"/>
      <c r="C4806" s="12" t="n"/>
      <c r="D4806" s="11" t="n"/>
      <c r="E4806" s="11" t="n"/>
      <c r="F4806" s="11" t="n"/>
      <c r="G4806" s="11" t="n"/>
      <c r="H4806" s="11" t="n"/>
      <c r="I4806" s="9" t="n"/>
      <c r="J4806" s="9" t="n"/>
      <c r="K4806" s="9" t="n"/>
      <c r="L4806" s="9">
        <f>IF(COUNTA($A4806:$K4806)=0,"",IF(AND(IFERROR($H4806,0)&gt;0,LEN(TRIM($K4806&amp;""))&gt;0,IFERROR(LOOKUP(2,1/((LISTS!$M$2:$M$13&lt;&gt;"")*ISNUMBER(SEARCH(LISTS!$M$2:$M$13,$I4806))),LISTS!$N$2:$N$13),"NO")="SI"),"SI","NO"))</f>
        <v/>
      </c>
      <c r="M4806" s="9">
        <f>IF(COUNTA($A4806:$K4806)=0,"",IF($K4806&lt;&gt;"",IF(COUNTIF($K$19:$K4806,$K4806)&gt;1,"SI","NO"),IF(COUNTIFS($A$19:$A4806,$A4806,$C$19:$C4806,$C4806,$J$19:$J4806,$J4806,$D$19:$D4806,$D4806)&gt;1,"SI","NO")))</f>
        <v/>
      </c>
      <c r="N4806" s="11">
        <f>IF(COUNTA($A4806:$K4806)=0,"",IF(AND($L4806="SI",$M4806="NO"),IFERROR($H4806,0),0))</f>
        <v/>
      </c>
      <c r="O4806" s="9">
        <f>IF(COUNTA($A4806:$K4806)=0,"",IF($M4806="SI","CUFE o factura duplicada dentro del reporte; no se suma dos veces",IF(IFERROR($H4806,0)&lt;=0,"DIAN reporta valor susceptible 0",IF($L4806="NO",IFERROR(LOOKUP(2,1/((LISTS!$M$2:$M$13&lt;&gt;"")*ISNUMBER(SEARCH(LISTS!$M$2:$M$13,$I4806))),LISTS!$O$2:$O$13),"Medio de pago no elegible o no identificado por DIAN"),"Apta automaticamente por pago electronico y base positiva"))))</f>
        <v/>
      </c>
    </row>
    <row r="4807">
      <c r="A4807" s="9" t="n"/>
      <c r="B4807" s="9" t="n"/>
      <c r="C4807" s="12" t="n"/>
      <c r="D4807" s="11" t="n"/>
      <c r="E4807" s="11" t="n"/>
      <c r="F4807" s="11" t="n"/>
      <c r="G4807" s="11" t="n"/>
      <c r="H4807" s="11" t="n"/>
      <c r="I4807" s="9" t="n"/>
      <c r="J4807" s="9" t="n"/>
      <c r="K4807" s="9" t="n"/>
      <c r="L4807" s="9">
        <f>IF(COUNTA($A4807:$K4807)=0,"",IF(AND(IFERROR($H4807,0)&gt;0,LEN(TRIM($K4807&amp;""))&gt;0,IFERROR(LOOKUP(2,1/((LISTS!$M$2:$M$13&lt;&gt;"")*ISNUMBER(SEARCH(LISTS!$M$2:$M$13,$I4807))),LISTS!$N$2:$N$13),"NO")="SI"),"SI","NO"))</f>
        <v/>
      </c>
      <c r="M4807" s="9">
        <f>IF(COUNTA($A4807:$K4807)=0,"",IF($K4807&lt;&gt;"",IF(COUNTIF($K$19:$K4807,$K4807)&gt;1,"SI","NO"),IF(COUNTIFS($A$19:$A4807,$A4807,$C$19:$C4807,$C4807,$J$19:$J4807,$J4807,$D$19:$D4807,$D4807)&gt;1,"SI","NO")))</f>
        <v/>
      </c>
      <c r="N4807" s="11">
        <f>IF(COUNTA($A4807:$K4807)=0,"",IF(AND($L4807="SI",$M4807="NO"),IFERROR($H4807,0),0))</f>
        <v/>
      </c>
      <c r="O4807" s="9">
        <f>IF(COUNTA($A4807:$K4807)=0,"",IF($M4807="SI","CUFE o factura duplicada dentro del reporte; no se suma dos veces",IF(IFERROR($H4807,0)&lt;=0,"DIAN reporta valor susceptible 0",IF($L4807="NO",IFERROR(LOOKUP(2,1/((LISTS!$M$2:$M$13&lt;&gt;"")*ISNUMBER(SEARCH(LISTS!$M$2:$M$13,$I4807))),LISTS!$O$2:$O$13),"Medio de pago no elegible o no identificado por DIAN"),"Apta automaticamente por pago electronico y base positiva"))))</f>
        <v/>
      </c>
    </row>
    <row r="4808">
      <c r="A4808" s="9" t="n"/>
      <c r="B4808" s="9" t="n"/>
      <c r="C4808" s="12" t="n"/>
      <c r="D4808" s="11" t="n"/>
      <c r="E4808" s="11" t="n"/>
      <c r="F4808" s="11" t="n"/>
      <c r="G4808" s="11" t="n"/>
      <c r="H4808" s="11" t="n"/>
      <c r="I4808" s="9" t="n"/>
      <c r="J4808" s="9" t="n"/>
      <c r="K4808" s="9" t="n"/>
      <c r="L4808" s="9">
        <f>IF(COUNTA($A4808:$K4808)=0,"",IF(AND(IFERROR($H4808,0)&gt;0,LEN(TRIM($K4808&amp;""))&gt;0,IFERROR(LOOKUP(2,1/((LISTS!$M$2:$M$13&lt;&gt;"")*ISNUMBER(SEARCH(LISTS!$M$2:$M$13,$I4808))),LISTS!$N$2:$N$13),"NO")="SI"),"SI","NO"))</f>
        <v/>
      </c>
      <c r="M4808" s="9">
        <f>IF(COUNTA($A4808:$K4808)=0,"",IF($K4808&lt;&gt;"",IF(COUNTIF($K$19:$K4808,$K4808)&gt;1,"SI","NO"),IF(COUNTIFS($A$19:$A4808,$A4808,$C$19:$C4808,$C4808,$J$19:$J4808,$J4808,$D$19:$D4808,$D4808)&gt;1,"SI","NO")))</f>
        <v/>
      </c>
      <c r="N4808" s="11">
        <f>IF(COUNTA($A4808:$K4808)=0,"",IF(AND($L4808="SI",$M4808="NO"),IFERROR($H4808,0),0))</f>
        <v/>
      </c>
      <c r="O4808" s="9">
        <f>IF(COUNTA($A4808:$K4808)=0,"",IF($M4808="SI","CUFE o factura duplicada dentro del reporte; no se suma dos veces",IF(IFERROR($H4808,0)&lt;=0,"DIAN reporta valor susceptible 0",IF($L4808="NO",IFERROR(LOOKUP(2,1/((LISTS!$M$2:$M$13&lt;&gt;"")*ISNUMBER(SEARCH(LISTS!$M$2:$M$13,$I4808))),LISTS!$O$2:$O$13),"Medio de pago no elegible o no identificado por DIAN"),"Apta automaticamente por pago electronico y base positiva"))))</f>
        <v/>
      </c>
    </row>
    <row r="4809">
      <c r="A4809" s="9" t="n"/>
      <c r="B4809" s="9" t="n"/>
      <c r="C4809" s="12" t="n"/>
      <c r="D4809" s="11" t="n"/>
      <c r="E4809" s="11" t="n"/>
      <c r="F4809" s="11" t="n"/>
      <c r="G4809" s="11" t="n"/>
      <c r="H4809" s="11" t="n"/>
      <c r="I4809" s="9" t="n"/>
      <c r="J4809" s="9" t="n"/>
      <c r="K4809" s="9" t="n"/>
      <c r="L4809" s="9">
        <f>IF(COUNTA($A4809:$K4809)=0,"",IF(AND(IFERROR($H4809,0)&gt;0,LEN(TRIM($K4809&amp;""))&gt;0,IFERROR(LOOKUP(2,1/((LISTS!$M$2:$M$13&lt;&gt;"")*ISNUMBER(SEARCH(LISTS!$M$2:$M$13,$I4809))),LISTS!$N$2:$N$13),"NO")="SI"),"SI","NO"))</f>
        <v/>
      </c>
      <c r="M4809" s="9">
        <f>IF(COUNTA($A4809:$K4809)=0,"",IF($K4809&lt;&gt;"",IF(COUNTIF($K$19:$K4809,$K4809)&gt;1,"SI","NO"),IF(COUNTIFS($A$19:$A4809,$A4809,$C$19:$C4809,$C4809,$J$19:$J4809,$J4809,$D$19:$D4809,$D4809)&gt;1,"SI","NO")))</f>
        <v/>
      </c>
      <c r="N4809" s="11">
        <f>IF(COUNTA($A4809:$K4809)=0,"",IF(AND($L4809="SI",$M4809="NO"),IFERROR($H4809,0),0))</f>
        <v/>
      </c>
      <c r="O4809" s="9">
        <f>IF(COUNTA($A4809:$K4809)=0,"",IF($M4809="SI","CUFE o factura duplicada dentro del reporte; no se suma dos veces",IF(IFERROR($H4809,0)&lt;=0,"DIAN reporta valor susceptible 0",IF($L4809="NO",IFERROR(LOOKUP(2,1/((LISTS!$M$2:$M$13&lt;&gt;"")*ISNUMBER(SEARCH(LISTS!$M$2:$M$13,$I4809))),LISTS!$O$2:$O$13),"Medio de pago no elegible o no identificado por DIAN"),"Apta automaticamente por pago electronico y base positiva"))))</f>
        <v/>
      </c>
    </row>
    <row r="4810">
      <c r="A4810" s="9" t="n"/>
      <c r="B4810" s="9" t="n"/>
      <c r="C4810" s="12" t="n"/>
      <c r="D4810" s="11" t="n"/>
      <c r="E4810" s="11" t="n"/>
      <c r="F4810" s="11" t="n"/>
      <c r="G4810" s="11" t="n"/>
      <c r="H4810" s="11" t="n"/>
      <c r="I4810" s="9" t="n"/>
      <c r="J4810" s="9" t="n"/>
      <c r="K4810" s="9" t="n"/>
      <c r="L4810" s="9">
        <f>IF(COUNTA($A4810:$K4810)=0,"",IF(AND(IFERROR($H4810,0)&gt;0,LEN(TRIM($K4810&amp;""))&gt;0,IFERROR(LOOKUP(2,1/((LISTS!$M$2:$M$13&lt;&gt;"")*ISNUMBER(SEARCH(LISTS!$M$2:$M$13,$I4810))),LISTS!$N$2:$N$13),"NO")="SI"),"SI","NO"))</f>
        <v/>
      </c>
      <c r="M4810" s="9">
        <f>IF(COUNTA($A4810:$K4810)=0,"",IF($K4810&lt;&gt;"",IF(COUNTIF($K$19:$K4810,$K4810)&gt;1,"SI","NO"),IF(COUNTIFS($A$19:$A4810,$A4810,$C$19:$C4810,$C4810,$J$19:$J4810,$J4810,$D$19:$D4810,$D4810)&gt;1,"SI","NO")))</f>
        <v/>
      </c>
      <c r="N4810" s="11">
        <f>IF(COUNTA($A4810:$K4810)=0,"",IF(AND($L4810="SI",$M4810="NO"),IFERROR($H4810,0),0))</f>
        <v/>
      </c>
      <c r="O4810" s="9">
        <f>IF(COUNTA($A4810:$K4810)=0,"",IF($M4810="SI","CUFE o factura duplicada dentro del reporte; no se suma dos veces",IF(IFERROR($H4810,0)&lt;=0,"DIAN reporta valor susceptible 0",IF($L4810="NO",IFERROR(LOOKUP(2,1/((LISTS!$M$2:$M$13&lt;&gt;"")*ISNUMBER(SEARCH(LISTS!$M$2:$M$13,$I4810))),LISTS!$O$2:$O$13),"Medio de pago no elegible o no identificado por DIAN"),"Apta automaticamente por pago electronico y base positiva"))))</f>
        <v/>
      </c>
    </row>
    <row r="4811">
      <c r="A4811" s="9" t="n"/>
      <c r="B4811" s="9" t="n"/>
      <c r="C4811" s="12" t="n"/>
      <c r="D4811" s="11" t="n"/>
      <c r="E4811" s="11" t="n"/>
      <c r="F4811" s="11" t="n"/>
      <c r="G4811" s="11" t="n"/>
      <c r="H4811" s="11" t="n"/>
      <c r="I4811" s="9" t="n"/>
      <c r="J4811" s="9" t="n"/>
      <c r="K4811" s="9" t="n"/>
      <c r="L4811" s="9">
        <f>IF(COUNTA($A4811:$K4811)=0,"",IF(AND(IFERROR($H4811,0)&gt;0,LEN(TRIM($K4811&amp;""))&gt;0,IFERROR(LOOKUP(2,1/((LISTS!$M$2:$M$13&lt;&gt;"")*ISNUMBER(SEARCH(LISTS!$M$2:$M$13,$I4811))),LISTS!$N$2:$N$13),"NO")="SI"),"SI","NO"))</f>
        <v/>
      </c>
      <c r="M4811" s="9">
        <f>IF(COUNTA($A4811:$K4811)=0,"",IF($K4811&lt;&gt;"",IF(COUNTIF($K$19:$K4811,$K4811)&gt;1,"SI","NO"),IF(COUNTIFS($A$19:$A4811,$A4811,$C$19:$C4811,$C4811,$J$19:$J4811,$J4811,$D$19:$D4811,$D4811)&gt;1,"SI","NO")))</f>
        <v/>
      </c>
      <c r="N4811" s="11">
        <f>IF(COUNTA($A4811:$K4811)=0,"",IF(AND($L4811="SI",$M4811="NO"),IFERROR($H4811,0),0))</f>
        <v/>
      </c>
      <c r="O4811" s="9">
        <f>IF(COUNTA($A4811:$K4811)=0,"",IF($M4811="SI","CUFE o factura duplicada dentro del reporte; no se suma dos veces",IF(IFERROR($H4811,0)&lt;=0,"DIAN reporta valor susceptible 0",IF($L4811="NO",IFERROR(LOOKUP(2,1/((LISTS!$M$2:$M$13&lt;&gt;"")*ISNUMBER(SEARCH(LISTS!$M$2:$M$13,$I4811))),LISTS!$O$2:$O$13),"Medio de pago no elegible o no identificado por DIAN"),"Apta automaticamente por pago electronico y base positiva"))))</f>
        <v/>
      </c>
    </row>
    <row r="4812">
      <c r="A4812" s="9" t="n"/>
      <c r="B4812" s="9" t="n"/>
      <c r="C4812" s="12" t="n"/>
      <c r="D4812" s="11" t="n"/>
      <c r="E4812" s="11" t="n"/>
      <c r="F4812" s="11" t="n"/>
      <c r="G4812" s="11" t="n"/>
      <c r="H4812" s="11" t="n"/>
      <c r="I4812" s="9" t="n"/>
      <c r="J4812" s="9" t="n"/>
      <c r="K4812" s="9" t="n"/>
      <c r="L4812" s="9">
        <f>IF(COUNTA($A4812:$K4812)=0,"",IF(AND(IFERROR($H4812,0)&gt;0,LEN(TRIM($K4812&amp;""))&gt;0,IFERROR(LOOKUP(2,1/((LISTS!$M$2:$M$13&lt;&gt;"")*ISNUMBER(SEARCH(LISTS!$M$2:$M$13,$I4812))),LISTS!$N$2:$N$13),"NO")="SI"),"SI","NO"))</f>
        <v/>
      </c>
      <c r="M4812" s="9">
        <f>IF(COUNTA($A4812:$K4812)=0,"",IF($K4812&lt;&gt;"",IF(COUNTIF($K$19:$K4812,$K4812)&gt;1,"SI","NO"),IF(COUNTIFS($A$19:$A4812,$A4812,$C$19:$C4812,$C4812,$J$19:$J4812,$J4812,$D$19:$D4812,$D4812)&gt;1,"SI","NO")))</f>
        <v/>
      </c>
      <c r="N4812" s="11">
        <f>IF(COUNTA($A4812:$K4812)=0,"",IF(AND($L4812="SI",$M4812="NO"),IFERROR($H4812,0),0))</f>
        <v/>
      </c>
      <c r="O4812" s="9">
        <f>IF(COUNTA($A4812:$K4812)=0,"",IF($M4812="SI","CUFE o factura duplicada dentro del reporte; no se suma dos veces",IF(IFERROR($H4812,0)&lt;=0,"DIAN reporta valor susceptible 0",IF($L4812="NO",IFERROR(LOOKUP(2,1/((LISTS!$M$2:$M$13&lt;&gt;"")*ISNUMBER(SEARCH(LISTS!$M$2:$M$13,$I4812))),LISTS!$O$2:$O$13),"Medio de pago no elegible o no identificado por DIAN"),"Apta automaticamente por pago electronico y base positiva"))))</f>
        <v/>
      </c>
    </row>
    <row r="4813">
      <c r="A4813" s="9" t="n"/>
      <c r="B4813" s="9" t="n"/>
      <c r="C4813" s="12" t="n"/>
      <c r="D4813" s="11" t="n"/>
      <c r="E4813" s="11" t="n"/>
      <c r="F4813" s="11" t="n"/>
      <c r="G4813" s="11" t="n"/>
      <c r="H4813" s="11" t="n"/>
      <c r="I4813" s="9" t="n"/>
      <c r="J4813" s="9" t="n"/>
      <c r="K4813" s="9" t="n"/>
      <c r="L4813" s="9">
        <f>IF(COUNTA($A4813:$K4813)=0,"",IF(AND(IFERROR($H4813,0)&gt;0,LEN(TRIM($K4813&amp;""))&gt;0,IFERROR(LOOKUP(2,1/((LISTS!$M$2:$M$13&lt;&gt;"")*ISNUMBER(SEARCH(LISTS!$M$2:$M$13,$I4813))),LISTS!$N$2:$N$13),"NO")="SI"),"SI","NO"))</f>
        <v/>
      </c>
      <c r="M4813" s="9">
        <f>IF(COUNTA($A4813:$K4813)=0,"",IF($K4813&lt;&gt;"",IF(COUNTIF($K$19:$K4813,$K4813)&gt;1,"SI","NO"),IF(COUNTIFS($A$19:$A4813,$A4813,$C$19:$C4813,$C4813,$J$19:$J4813,$J4813,$D$19:$D4813,$D4813)&gt;1,"SI","NO")))</f>
        <v/>
      </c>
      <c r="N4813" s="11">
        <f>IF(COUNTA($A4813:$K4813)=0,"",IF(AND($L4813="SI",$M4813="NO"),IFERROR($H4813,0),0))</f>
        <v/>
      </c>
      <c r="O4813" s="9">
        <f>IF(COUNTA($A4813:$K4813)=0,"",IF($M4813="SI","CUFE o factura duplicada dentro del reporte; no se suma dos veces",IF(IFERROR($H4813,0)&lt;=0,"DIAN reporta valor susceptible 0",IF($L4813="NO",IFERROR(LOOKUP(2,1/((LISTS!$M$2:$M$13&lt;&gt;"")*ISNUMBER(SEARCH(LISTS!$M$2:$M$13,$I4813))),LISTS!$O$2:$O$13),"Medio de pago no elegible o no identificado por DIAN"),"Apta automaticamente por pago electronico y base positiva"))))</f>
        <v/>
      </c>
    </row>
    <row r="4814">
      <c r="A4814" s="9" t="n"/>
      <c r="B4814" s="9" t="n"/>
      <c r="C4814" s="12" t="n"/>
      <c r="D4814" s="11" t="n"/>
      <c r="E4814" s="11" t="n"/>
      <c r="F4814" s="11" t="n"/>
      <c r="G4814" s="11" t="n"/>
      <c r="H4814" s="11" t="n"/>
      <c r="I4814" s="9" t="n"/>
      <c r="J4814" s="9" t="n"/>
      <c r="K4814" s="9" t="n"/>
      <c r="L4814" s="9">
        <f>IF(COUNTA($A4814:$K4814)=0,"",IF(AND(IFERROR($H4814,0)&gt;0,LEN(TRIM($K4814&amp;""))&gt;0,IFERROR(LOOKUP(2,1/((LISTS!$M$2:$M$13&lt;&gt;"")*ISNUMBER(SEARCH(LISTS!$M$2:$M$13,$I4814))),LISTS!$N$2:$N$13),"NO")="SI"),"SI","NO"))</f>
        <v/>
      </c>
      <c r="M4814" s="9">
        <f>IF(COUNTA($A4814:$K4814)=0,"",IF($K4814&lt;&gt;"",IF(COUNTIF($K$19:$K4814,$K4814)&gt;1,"SI","NO"),IF(COUNTIFS($A$19:$A4814,$A4814,$C$19:$C4814,$C4814,$J$19:$J4814,$J4814,$D$19:$D4814,$D4814)&gt;1,"SI","NO")))</f>
        <v/>
      </c>
      <c r="N4814" s="11">
        <f>IF(COUNTA($A4814:$K4814)=0,"",IF(AND($L4814="SI",$M4814="NO"),IFERROR($H4814,0),0))</f>
        <v/>
      </c>
      <c r="O4814" s="9">
        <f>IF(COUNTA($A4814:$K4814)=0,"",IF($M4814="SI","CUFE o factura duplicada dentro del reporte; no se suma dos veces",IF(IFERROR($H4814,0)&lt;=0,"DIAN reporta valor susceptible 0",IF($L4814="NO",IFERROR(LOOKUP(2,1/((LISTS!$M$2:$M$13&lt;&gt;"")*ISNUMBER(SEARCH(LISTS!$M$2:$M$13,$I4814))),LISTS!$O$2:$O$13),"Medio de pago no elegible o no identificado por DIAN"),"Apta automaticamente por pago electronico y base positiva"))))</f>
        <v/>
      </c>
    </row>
    <row r="4815">
      <c r="A4815" s="9" t="n"/>
      <c r="B4815" s="9" t="n"/>
      <c r="C4815" s="12" t="n"/>
      <c r="D4815" s="11" t="n"/>
      <c r="E4815" s="11" t="n"/>
      <c r="F4815" s="11" t="n"/>
      <c r="G4815" s="11" t="n"/>
      <c r="H4815" s="11" t="n"/>
      <c r="I4815" s="9" t="n"/>
      <c r="J4815" s="9" t="n"/>
      <c r="K4815" s="9" t="n"/>
      <c r="L4815" s="9">
        <f>IF(COUNTA($A4815:$K4815)=0,"",IF(AND(IFERROR($H4815,0)&gt;0,LEN(TRIM($K4815&amp;""))&gt;0,IFERROR(LOOKUP(2,1/((LISTS!$M$2:$M$13&lt;&gt;"")*ISNUMBER(SEARCH(LISTS!$M$2:$M$13,$I4815))),LISTS!$N$2:$N$13),"NO")="SI"),"SI","NO"))</f>
        <v/>
      </c>
      <c r="M4815" s="9">
        <f>IF(COUNTA($A4815:$K4815)=0,"",IF($K4815&lt;&gt;"",IF(COUNTIF($K$19:$K4815,$K4815)&gt;1,"SI","NO"),IF(COUNTIFS($A$19:$A4815,$A4815,$C$19:$C4815,$C4815,$J$19:$J4815,$J4815,$D$19:$D4815,$D4815)&gt;1,"SI","NO")))</f>
        <v/>
      </c>
      <c r="N4815" s="11">
        <f>IF(COUNTA($A4815:$K4815)=0,"",IF(AND($L4815="SI",$M4815="NO"),IFERROR($H4815,0),0))</f>
        <v/>
      </c>
      <c r="O4815" s="9">
        <f>IF(COUNTA($A4815:$K4815)=0,"",IF($M4815="SI","CUFE o factura duplicada dentro del reporte; no se suma dos veces",IF(IFERROR($H4815,0)&lt;=0,"DIAN reporta valor susceptible 0",IF($L4815="NO",IFERROR(LOOKUP(2,1/((LISTS!$M$2:$M$13&lt;&gt;"")*ISNUMBER(SEARCH(LISTS!$M$2:$M$13,$I4815))),LISTS!$O$2:$O$13),"Medio de pago no elegible o no identificado por DIAN"),"Apta automaticamente por pago electronico y base positiva"))))</f>
        <v/>
      </c>
    </row>
    <row r="4816">
      <c r="A4816" s="9" t="n"/>
      <c r="B4816" s="9" t="n"/>
      <c r="C4816" s="12" t="n"/>
      <c r="D4816" s="11" t="n"/>
      <c r="E4816" s="11" t="n"/>
      <c r="F4816" s="11" t="n"/>
      <c r="G4816" s="11" t="n"/>
      <c r="H4816" s="11" t="n"/>
      <c r="I4816" s="9" t="n"/>
      <c r="J4816" s="9" t="n"/>
      <c r="K4816" s="9" t="n"/>
      <c r="L4816" s="9">
        <f>IF(COUNTA($A4816:$K4816)=0,"",IF(AND(IFERROR($H4816,0)&gt;0,LEN(TRIM($K4816&amp;""))&gt;0,IFERROR(LOOKUP(2,1/((LISTS!$M$2:$M$13&lt;&gt;"")*ISNUMBER(SEARCH(LISTS!$M$2:$M$13,$I4816))),LISTS!$N$2:$N$13),"NO")="SI"),"SI","NO"))</f>
        <v/>
      </c>
      <c r="M4816" s="9">
        <f>IF(COUNTA($A4816:$K4816)=0,"",IF($K4816&lt;&gt;"",IF(COUNTIF($K$19:$K4816,$K4816)&gt;1,"SI","NO"),IF(COUNTIFS($A$19:$A4816,$A4816,$C$19:$C4816,$C4816,$J$19:$J4816,$J4816,$D$19:$D4816,$D4816)&gt;1,"SI","NO")))</f>
        <v/>
      </c>
      <c r="N4816" s="11">
        <f>IF(COUNTA($A4816:$K4816)=0,"",IF(AND($L4816="SI",$M4816="NO"),IFERROR($H4816,0),0))</f>
        <v/>
      </c>
      <c r="O4816" s="9">
        <f>IF(COUNTA($A4816:$K4816)=0,"",IF($M4816="SI","CUFE o factura duplicada dentro del reporte; no se suma dos veces",IF(IFERROR($H4816,0)&lt;=0,"DIAN reporta valor susceptible 0",IF($L4816="NO",IFERROR(LOOKUP(2,1/((LISTS!$M$2:$M$13&lt;&gt;"")*ISNUMBER(SEARCH(LISTS!$M$2:$M$13,$I4816))),LISTS!$O$2:$O$13),"Medio de pago no elegible o no identificado por DIAN"),"Apta automaticamente por pago electronico y base positiva"))))</f>
        <v/>
      </c>
    </row>
    <row r="4817">
      <c r="A4817" s="9" t="n"/>
      <c r="B4817" s="9" t="n"/>
      <c r="C4817" s="12" t="n"/>
      <c r="D4817" s="11" t="n"/>
      <c r="E4817" s="11" t="n"/>
      <c r="F4817" s="11" t="n"/>
      <c r="G4817" s="11" t="n"/>
      <c r="H4817" s="11" t="n"/>
      <c r="I4817" s="9" t="n"/>
      <c r="J4817" s="9" t="n"/>
      <c r="K4817" s="9" t="n"/>
      <c r="L4817" s="9">
        <f>IF(COUNTA($A4817:$K4817)=0,"",IF(AND(IFERROR($H4817,0)&gt;0,LEN(TRIM($K4817&amp;""))&gt;0,IFERROR(LOOKUP(2,1/((LISTS!$M$2:$M$13&lt;&gt;"")*ISNUMBER(SEARCH(LISTS!$M$2:$M$13,$I4817))),LISTS!$N$2:$N$13),"NO")="SI"),"SI","NO"))</f>
        <v/>
      </c>
      <c r="M4817" s="9">
        <f>IF(COUNTA($A4817:$K4817)=0,"",IF($K4817&lt;&gt;"",IF(COUNTIF($K$19:$K4817,$K4817)&gt;1,"SI","NO"),IF(COUNTIFS($A$19:$A4817,$A4817,$C$19:$C4817,$C4817,$J$19:$J4817,$J4817,$D$19:$D4817,$D4817)&gt;1,"SI","NO")))</f>
        <v/>
      </c>
      <c r="N4817" s="11">
        <f>IF(COUNTA($A4817:$K4817)=0,"",IF(AND($L4817="SI",$M4817="NO"),IFERROR($H4817,0),0))</f>
        <v/>
      </c>
      <c r="O4817" s="9">
        <f>IF(COUNTA($A4817:$K4817)=0,"",IF($M4817="SI","CUFE o factura duplicada dentro del reporte; no se suma dos veces",IF(IFERROR($H4817,0)&lt;=0,"DIAN reporta valor susceptible 0",IF($L4817="NO",IFERROR(LOOKUP(2,1/((LISTS!$M$2:$M$13&lt;&gt;"")*ISNUMBER(SEARCH(LISTS!$M$2:$M$13,$I4817))),LISTS!$O$2:$O$13),"Medio de pago no elegible o no identificado por DIAN"),"Apta automaticamente por pago electronico y base positiva"))))</f>
        <v/>
      </c>
    </row>
    <row r="4818">
      <c r="A4818" s="9" t="n"/>
      <c r="B4818" s="9" t="n"/>
      <c r="C4818" s="12" t="n"/>
      <c r="D4818" s="11" t="n"/>
      <c r="E4818" s="11" t="n"/>
      <c r="F4818" s="11" t="n"/>
      <c r="G4818" s="11" t="n"/>
      <c r="H4818" s="11" t="n"/>
      <c r="I4818" s="9" t="n"/>
      <c r="J4818" s="9" t="n"/>
      <c r="K4818" s="9" t="n"/>
      <c r="L4818" s="9">
        <f>IF(COUNTA($A4818:$K4818)=0,"",IF(AND(IFERROR($H4818,0)&gt;0,LEN(TRIM($K4818&amp;""))&gt;0,IFERROR(LOOKUP(2,1/((LISTS!$M$2:$M$13&lt;&gt;"")*ISNUMBER(SEARCH(LISTS!$M$2:$M$13,$I4818))),LISTS!$N$2:$N$13),"NO")="SI"),"SI","NO"))</f>
        <v/>
      </c>
      <c r="M4818" s="9">
        <f>IF(COUNTA($A4818:$K4818)=0,"",IF($K4818&lt;&gt;"",IF(COUNTIF($K$19:$K4818,$K4818)&gt;1,"SI","NO"),IF(COUNTIFS($A$19:$A4818,$A4818,$C$19:$C4818,$C4818,$J$19:$J4818,$J4818,$D$19:$D4818,$D4818)&gt;1,"SI","NO")))</f>
        <v/>
      </c>
      <c r="N4818" s="11">
        <f>IF(COUNTA($A4818:$K4818)=0,"",IF(AND($L4818="SI",$M4818="NO"),IFERROR($H4818,0),0))</f>
        <v/>
      </c>
      <c r="O4818" s="9">
        <f>IF(COUNTA($A4818:$K4818)=0,"",IF($M4818="SI","CUFE o factura duplicada dentro del reporte; no se suma dos veces",IF(IFERROR($H4818,0)&lt;=0,"DIAN reporta valor susceptible 0",IF($L4818="NO",IFERROR(LOOKUP(2,1/((LISTS!$M$2:$M$13&lt;&gt;"")*ISNUMBER(SEARCH(LISTS!$M$2:$M$13,$I4818))),LISTS!$O$2:$O$13),"Medio de pago no elegible o no identificado por DIAN"),"Apta automaticamente por pago electronico y base positiva"))))</f>
        <v/>
      </c>
    </row>
    <row r="4819">
      <c r="A4819" s="9" t="n"/>
      <c r="B4819" s="9" t="n"/>
      <c r="C4819" s="12" t="n"/>
      <c r="D4819" s="11" t="n"/>
      <c r="E4819" s="11" t="n"/>
      <c r="F4819" s="11" t="n"/>
      <c r="G4819" s="11" t="n"/>
      <c r="H4819" s="11" t="n"/>
      <c r="I4819" s="9" t="n"/>
      <c r="J4819" s="9" t="n"/>
      <c r="K4819" s="9" t="n"/>
      <c r="L4819" s="9">
        <f>IF(COUNTA($A4819:$K4819)=0,"",IF(AND(IFERROR($H4819,0)&gt;0,LEN(TRIM($K4819&amp;""))&gt;0,IFERROR(LOOKUP(2,1/((LISTS!$M$2:$M$13&lt;&gt;"")*ISNUMBER(SEARCH(LISTS!$M$2:$M$13,$I4819))),LISTS!$N$2:$N$13),"NO")="SI"),"SI","NO"))</f>
        <v/>
      </c>
      <c r="M4819" s="9">
        <f>IF(COUNTA($A4819:$K4819)=0,"",IF($K4819&lt;&gt;"",IF(COUNTIF($K$19:$K4819,$K4819)&gt;1,"SI","NO"),IF(COUNTIFS($A$19:$A4819,$A4819,$C$19:$C4819,$C4819,$J$19:$J4819,$J4819,$D$19:$D4819,$D4819)&gt;1,"SI","NO")))</f>
        <v/>
      </c>
      <c r="N4819" s="11">
        <f>IF(COUNTA($A4819:$K4819)=0,"",IF(AND($L4819="SI",$M4819="NO"),IFERROR($H4819,0),0))</f>
        <v/>
      </c>
      <c r="O4819" s="9">
        <f>IF(COUNTA($A4819:$K4819)=0,"",IF($M4819="SI","CUFE o factura duplicada dentro del reporte; no se suma dos veces",IF(IFERROR($H4819,0)&lt;=0,"DIAN reporta valor susceptible 0",IF($L4819="NO",IFERROR(LOOKUP(2,1/((LISTS!$M$2:$M$13&lt;&gt;"")*ISNUMBER(SEARCH(LISTS!$M$2:$M$13,$I4819))),LISTS!$O$2:$O$13),"Medio de pago no elegible o no identificado por DIAN"),"Apta automaticamente por pago electronico y base positiva"))))</f>
        <v/>
      </c>
    </row>
    <row r="4820">
      <c r="A4820" s="9" t="n"/>
      <c r="B4820" s="9" t="n"/>
      <c r="C4820" s="12" t="n"/>
      <c r="D4820" s="11" t="n"/>
      <c r="E4820" s="11" t="n"/>
      <c r="F4820" s="11" t="n"/>
      <c r="G4820" s="11" t="n"/>
      <c r="H4820" s="11" t="n"/>
      <c r="I4820" s="9" t="n"/>
      <c r="J4820" s="9" t="n"/>
      <c r="K4820" s="9" t="n"/>
      <c r="L4820" s="9">
        <f>IF(COUNTA($A4820:$K4820)=0,"",IF(AND(IFERROR($H4820,0)&gt;0,LEN(TRIM($K4820&amp;""))&gt;0,IFERROR(LOOKUP(2,1/((LISTS!$M$2:$M$13&lt;&gt;"")*ISNUMBER(SEARCH(LISTS!$M$2:$M$13,$I4820))),LISTS!$N$2:$N$13),"NO")="SI"),"SI","NO"))</f>
        <v/>
      </c>
      <c r="M4820" s="9">
        <f>IF(COUNTA($A4820:$K4820)=0,"",IF($K4820&lt;&gt;"",IF(COUNTIF($K$19:$K4820,$K4820)&gt;1,"SI","NO"),IF(COUNTIFS($A$19:$A4820,$A4820,$C$19:$C4820,$C4820,$J$19:$J4820,$J4820,$D$19:$D4820,$D4820)&gt;1,"SI","NO")))</f>
        <v/>
      </c>
      <c r="N4820" s="11">
        <f>IF(COUNTA($A4820:$K4820)=0,"",IF(AND($L4820="SI",$M4820="NO"),IFERROR($H4820,0),0))</f>
        <v/>
      </c>
      <c r="O4820" s="9">
        <f>IF(COUNTA($A4820:$K4820)=0,"",IF($M4820="SI","CUFE o factura duplicada dentro del reporte; no se suma dos veces",IF(IFERROR($H4820,0)&lt;=0,"DIAN reporta valor susceptible 0",IF($L4820="NO",IFERROR(LOOKUP(2,1/((LISTS!$M$2:$M$13&lt;&gt;"")*ISNUMBER(SEARCH(LISTS!$M$2:$M$13,$I4820))),LISTS!$O$2:$O$13),"Medio de pago no elegible o no identificado por DIAN"),"Apta automaticamente por pago electronico y base positiva"))))</f>
        <v/>
      </c>
    </row>
    <row r="4821">
      <c r="A4821" s="9" t="n"/>
      <c r="B4821" s="9" t="n"/>
      <c r="C4821" s="12" t="n"/>
      <c r="D4821" s="11" t="n"/>
      <c r="E4821" s="11" t="n"/>
      <c r="F4821" s="11" t="n"/>
      <c r="G4821" s="11" t="n"/>
      <c r="H4821" s="11" t="n"/>
      <c r="I4821" s="9" t="n"/>
      <c r="J4821" s="9" t="n"/>
      <c r="K4821" s="9" t="n"/>
      <c r="L4821" s="9">
        <f>IF(COUNTA($A4821:$K4821)=0,"",IF(AND(IFERROR($H4821,0)&gt;0,LEN(TRIM($K4821&amp;""))&gt;0,IFERROR(LOOKUP(2,1/((LISTS!$M$2:$M$13&lt;&gt;"")*ISNUMBER(SEARCH(LISTS!$M$2:$M$13,$I4821))),LISTS!$N$2:$N$13),"NO")="SI"),"SI","NO"))</f>
        <v/>
      </c>
      <c r="M4821" s="9">
        <f>IF(COUNTA($A4821:$K4821)=0,"",IF($K4821&lt;&gt;"",IF(COUNTIF($K$19:$K4821,$K4821)&gt;1,"SI","NO"),IF(COUNTIFS($A$19:$A4821,$A4821,$C$19:$C4821,$C4821,$J$19:$J4821,$J4821,$D$19:$D4821,$D4821)&gt;1,"SI","NO")))</f>
        <v/>
      </c>
      <c r="N4821" s="11">
        <f>IF(COUNTA($A4821:$K4821)=0,"",IF(AND($L4821="SI",$M4821="NO"),IFERROR($H4821,0),0))</f>
        <v/>
      </c>
      <c r="O4821" s="9">
        <f>IF(COUNTA($A4821:$K4821)=0,"",IF($M4821="SI","CUFE o factura duplicada dentro del reporte; no se suma dos veces",IF(IFERROR($H4821,0)&lt;=0,"DIAN reporta valor susceptible 0",IF($L4821="NO",IFERROR(LOOKUP(2,1/((LISTS!$M$2:$M$13&lt;&gt;"")*ISNUMBER(SEARCH(LISTS!$M$2:$M$13,$I4821))),LISTS!$O$2:$O$13),"Medio de pago no elegible o no identificado por DIAN"),"Apta automaticamente por pago electronico y base positiva"))))</f>
        <v/>
      </c>
    </row>
    <row r="4822">
      <c r="A4822" s="9" t="n"/>
      <c r="B4822" s="9" t="n"/>
      <c r="C4822" s="12" t="n"/>
      <c r="D4822" s="11" t="n"/>
      <c r="E4822" s="11" t="n"/>
      <c r="F4822" s="11" t="n"/>
      <c r="G4822" s="11" t="n"/>
      <c r="H4822" s="11" t="n"/>
      <c r="I4822" s="9" t="n"/>
      <c r="J4822" s="9" t="n"/>
      <c r="K4822" s="9" t="n"/>
      <c r="L4822" s="9">
        <f>IF(COUNTA($A4822:$K4822)=0,"",IF(AND(IFERROR($H4822,0)&gt;0,LEN(TRIM($K4822&amp;""))&gt;0,IFERROR(LOOKUP(2,1/((LISTS!$M$2:$M$13&lt;&gt;"")*ISNUMBER(SEARCH(LISTS!$M$2:$M$13,$I4822))),LISTS!$N$2:$N$13),"NO")="SI"),"SI","NO"))</f>
        <v/>
      </c>
      <c r="M4822" s="9">
        <f>IF(COUNTA($A4822:$K4822)=0,"",IF($K4822&lt;&gt;"",IF(COUNTIF($K$19:$K4822,$K4822)&gt;1,"SI","NO"),IF(COUNTIFS($A$19:$A4822,$A4822,$C$19:$C4822,$C4822,$J$19:$J4822,$J4822,$D$19:$D4822,$D4822)&gt;1,"SI","NO")))</f>
        <v/>
      </c>
      <c r="N4822" s="11">
        <f>IF(COUNTA($A4822:$K4822)=0,"",IF(AND($L4822="SI",$M4822="NO"),IFERROR($H4822,0),0))</f>
        <v/>
      </c>
      <c r="O4822" s="9">
        <f>IF(COUNTA($A4822:$K4822)=0,"",IF($M4822="SI","CUFE o factura duplicada dentro del reporte; no se suma dos veces",IF(IFERROR($H4822,0)&lt;=0,"DIAN reporta valor susceptible 0",IF($L4822="NO",IFERROR(LOOKUP(2,1/((LISTS!$M$2:$M$13&lt;&gt;"")*ISNUMBER(SEARCH(LISTS!$M$2:$M$13,$I4822))),LISTS!$O$2:$O$13),"Medio de pago no elegible o no identificado por DIAN"),"Apta automaticamente por pago electronico y base positiva"))))</f>
        <v/>
      </c>
    </row>
    <row r="4823">
      <c r="A4823" s="9" t="n"/>
      <c r="B4823" s="9" t="n"/>
      <c r="C4823" s="12" t="n"/>
      <c r="D4823" s="11" t="n"/>
      <c r="E4823" s="11" t="n"/>
      <c r="F4823" s="11" t="n"/>
      <c r="G4823" s="11" t="n"/>
      <c r="H4823" s="11" t="n"/>
      <c r="I4823" s="9" t="n"/>
      <c r="J4823" s="9" t="n"/>
      <c r="K4823" s="9" t="n"/>
      <c r="L4823" s="9">
        <f>IF(COUNTA($A4823:$K4823)=0,"",IF(AND(IFERROR($H4823,0)&gt;0,LEN(TRIM($K4823&amp;""))&gt;0,IFERROR(LOOKUP(2,1/((LISTS!$M$2:$M$13&lt;&gt;"")*ISNUMBER(SEARCH(LISTS!$M$2:$M$13,$I4823))),LISTS!$N$2:$N$13),"NO")="SI"),"SI","NO"))</f>
        <v/>
      </c>
      <c r="M4823" s="9">
        <f>IF(COUNTA($A4823:$K4823)=0,"",IF($K4823&lt;&gt;"",IF(COUNTIF($K$19:$K4823,$K4823)&gt;1,"SI","NO"),IF(COUNTIFS($A$19:$A4823,$A4823,$C$19:$C4823,$C4823,$J$19:$J4823,$J4823,$D$19:$D4823,$D4823)&gt;1,"SI","NO")))</f>
        <v/>
      </c>
      <c r="N4823" s="11">
        <f>IF(COUNTA($A4823:$K4823)=0,"",IF(AND($L4823="SI",$M4823="NO"),IFERROR($H4823,0),0))</f>
        <v/>
      </c>
      <c r="O4823" s="9">
        <f>IF(COUNTA($A4823:$K4823)=0,"",IF($M4823="SI","CUFE o factura duplicada dentro del reporte; no se suma dos veces",IF(IFERROR($H4823,0)&lt;=0,"DIAN reporta valor susceptible 0",IF($L4823="NO",IFERROR(LOOKUP(2,1/((LISTS!$M$2:$M$13&lt;&gt;"")*ISNUMBER(SEARCH(LISTS!$M$2:$M$13,$I4823))),LISTS!$O$2:$O$13),"Medio de pago no elegible o no identificado por DIAN"),"Apta automaticamente por pago electronico y base positiva"))))</f>
        <v/>
      </c>
    </row>
    <row r="4824">
      <c r="A4824" s="9" t="n"/>
      <c r="B4824" s="9" t="n"/>
      <c r="C4824" s="12" t="n"/>
      <c r="D4824" s="11" t="n"/>
      <c r="E4824" s="11" t="n"/>
      <c r="F4824" s="11" t="n"/>
      <c r="G4824" s="11" t="n"/>
      <c r="H4824" s="11" t="n"/>
      <c r="I4824" s="9" t="n"/>
      <c r="J4824" s="9" t="n"/>
      <c r="K4824" s="9" t="n"/>
      <c r="L4824" s="9">
        <f>IF(COUNTA($A4824:$K4824)=0,"",IF(AND(IFERROR($H4824,0)&gt;0,LEN(TRIM($K4824&amp;""))&gt;0,IFERROR(LOOKUP(2,1/((LISTS!$M$2:$M$13&lt;&gt;"")*ISNUMBER(SEARCH(LISTS!$M$2:$M$13,$I4824))),LISTS!$N$2:$N$13),"NO")="SI"),"SI","NO"))</f>
        <v/>
      </c>
      <c r="M4824" s="9">
        <f>IF(COUNTA($A4824:$K4824)=0,"",IF($K4824&lt;&gt;"",IF(COUNTIF($K$19:$K4824,$K4824)&gt;1,"SI","NO"),IF(COUNTIFS($A$19:$A4824,$A4824,$C$19:$C4824,$C4824,$J$19:$J4824,$J4824,$D$19:$D4824,$D4824)&gt;1,"SI","NO")))</f>
        <v/>
      </c>
      <c r="N4824" s="11">
        <f>IF(COUNTA($A4824:$K4824)=0,"",IF(AND($L4824="SI",$M4824="NO"),IFERROR($H4824,0),0))</f>
        <v/>
      </c>
      <c r="O4824" s="9">
        <f>IF(COUNTA($A4824:$K4824)=0,"",IF($M4824="SI","CUFE o factura duplicada dentro del reporte; no se suma dos veces",IF(IFERROR($H4824,0)&lt;=0,"DIAN reporta valor susceptible 0",IF($L4824="NO",IFERROR(LOOKUP(2,1/((LISTS!$M$2:$M$13&lt;&gt;"")*ISNUMBER(SEARCH(LISTS!$M$2:$M$13,$I4824))),LISTS!$O$2:$O$13),"Medio de pago no elegible o no identificado por DIAN"),"Apta automaticamente por pago electronico y base positiva"))))</f>
        <v/>
      </c>
    </row>
    <row r="4825">
      <c r="A4825" s="9" t="n"/>
      <c r="B4825" s="9" t="n"/>
      <c r="C4825" s="12" t="n"/>
      <c r="D4825" s="11" t="n"/>
      <c r="E4825" s="11" t="n"/>
      <c r="F4825" s="11" t="n"/>
      <c r="G4825" s="11" t="n"/>
      <c r="H4825" s="11" t="n"/>
      <c r="I4825" s="9" t="n"/>
      <c r="J4825" s="9" t="n"/>
      <c r="K4825" s="9" t="n"/>
      <c r="L4825" s="9">
        <f>IF(COUNTA($A4825:$K4825)=0,"",IF(AND(IFERROR($H4825,0)&gt;0,LEN(TRIM($K4825&amp;""))&gt;0,IFERROR(LOOKUP(2,1/((LISTS!$M$2:$M$13&lt;&gt;"")*ISNUMBER(SEARCH(LISTS!$M$2:$M$13,$I4825))),LISTS!$N$2:$N$13),"NO")="SI"),"SI","NO"))</f>
        <v/>
      </c>
      <c r="M4825" s="9">
        <f>IF(COUNTA($A4825:$K4825)=0,"",IF($K4825&lt;&gt;"",IF(COUNTIF($K$19:$K4825,$K4825)&gt;1,"SI","NO"),IF(COUNTIFS($A$19:$A4825,$A4825,$C$19:$C4825,$C4825,$J$19:$J4825,$J4825,$D$19:$D4825,$D4825)&gt;1,"SI","NO")))</f>
        <v/>
      </c>
      <c r="N4825" s="11">
        <f>IF(COUNTA($A4825:$K4825)=0,"",IF(AND($L4825="SI",$M4825="NO"),IFERROR($H4825,0),0))</f>
        <v/>
      </c>
      <c r="O4825" s="9">
        <f>IF(COUNTA($A4825:$K4825)=0,"",IF($M4825="SI","CUFE o factura duplicada dentro del reporte; no se suma dos veces",IF(IFERROR($H4825,0)&lt;=0,"DIAN reporta valor susceptible 0",IF($L4825="NO",IFERROR(LOOKUP(2,1/((LISTS!$M$2:$M$13&lt;&gt;"")*ISNUMBER(SEARCH(LISTS!$M$2:$M$13,$I4825))),LISTS!$O$2:$O$13),"Medio de pago no elegible o no identificado por DIAN"),"Apta automaticamente por pago electronico y base positiva"))))</f>
        <v/>
      </c>
    </row>
    <row r="4826">
      <c r="A4826" s="9" t="n"/>
      <c r="B4826" s="9" t="n"/>
      <c r="C4826" s="12" t="n"/>
      <c r="D4826" s="11" t="n"/>
      <c r="E4826" s="11" t="n"/>
      <c r="F4826" s="11" t="n"/>
      <c r="G4826" s="11" t="n"/>
      <c r="H4826" s="11" t="n"/>
      <c r="I4826" s="9" t="n"/>
      <c r="J4826" s="9" t="n"/>
      <c r="K4826" s="9" t="n"/>
      <c r="L4826" s="9">
        <f>IF(COUNTA($A4826:$K4826)=0,"",IF(AND(IFERROR($H4826,0)&gt;0,LEN(TRIM($K4826&amp;""))&gt;0,IFERROR(LOOKUP(2,1/((LISTS!$M$2:$M$13&lt;&gt;"")*ISNUMBER(SEARCH(LISTS!$M$2:$M$13,$I4826))),LISTS!$N$2:$N$13),"NO")="SI"),"SI","NO"))</f>
        <v/>
      </c>
      <c r="M4826" s="9">
        <f>IF(COUNTA($A4826:$K4826)=0,"",IF($K4826&lt;&gt;"",IF(COUNTIF($K$19:$K4826,$K4826)&gt;1,"SI","NO"),IF(COUNTIFS($A$19:$A4826,$A4826,$C$19:$C4826,$C4826,$J$19:$J4826,$J4826,$D$19:$D4826,$D4826)&gt;1,"SI","NO")))</f>
        <v/>
      </c>
      <c r="N4826" s="11">
        <f>IF(COUNTA($A4826:$K4826)=0,"",IF(AND($L4826="SI",$M4826="NO"),IFERROR($H4826,0),0))</f>
        <v/>
      </c>
      <c r="O4826" s="9">
        <f>IF(COUNTA($A4826:$K4826)=0,"",IF($M4826="SI","CUFE o factura duplicada dentro del reporte; no se suma dos veces",IF(IFERROR($H4826,0)&lt;=0,"DIAN reporta valor susceptible 0",IF($L4826="NO",IFERROR(LOOKUP(2,1/((LISTS!$M$2:$M$13&lt;&gt;"")*ISNUMBER(SEARCH(LISTS!$M$2:$M$13,$I4826))),LISTS!$O$2:$O$13),"Medio de pago no elegible o no identificado por DIAN"),"Apta automaticamente por pago electronico y base positiva"))))</f>
        <v/>
      </c>
    </row>
    <row r="4827">
      <c r="A4827" s="9" t="n"/>
      <c r="B4827" s="9" t="n"/>
      <c r="C4827" s="12" t="n"/>
      <c r="D4827" s="11" t="n"/>
      <c r="E4827" s="11" t="n"/>
      <c r="F4827" s="11" t="n"/>
      <c r="G4827" s="11" t="n"/>
      <c r="H4827" s="11" t="n"/>
      <c r="I4827" s="9" t="n"/>
      <c r="J4827" s="9" t="n"/>
      <c r="K4827" s="9" t="n"/>
      <c r="L4827" s="9">
        <f>IF(COUNTA($A4827:$K4827)=0,"",IF(AND(IFERROR($H4827,0)&gt;0,LEN(TRIM($K4827&amp;""))&gt;0,IFERROR(LOOKUP(2,1/((LISTS!$M$2:$M$13&lt;&gt;"")*ISNUMBER(SEARCH(LISTS!$M$2:$M$13,$I4827))),LISTS!$N$2:$N$13),"NO")="SI"),"SI","NO"))</f>
        <v/>
      </c>
      <c r="M4827" s="9">
        <f>IF(COUNTA($A4827:$K4827)=0,"",IF($K4827&lt;&gt;"",IF(COUNTIF($K$19:$K4827,$K4827)&gt;1,"SI","NO"),IF(COUNTIFS($A$19:$A4827,$A4827,$C$19:$C4827,$C4827,$J$19:$J4827,$J4827,$D$19:$D4827,$D4827)&gt;1,"SI","NO")))</f>
        <v/>
      </c>
      <c r="N4827" s="11">
        <f>IF(COUNTA($A4827:$K4827)=0,"",IF(AND($L4827="SI",$M4827="NO"),IFERROR($H4827,0),0))</f>
        <v/>
      </c>
      <c r="O4827" s="9">
        <f>IF(COUNTA($A4827:$K4827)=0,"",IF($M4827="SI","CUFE o factura duplicada dentro del reporte; no se suma dos veces",IF(IFERROR($H4827,0)&lt;=0,"DIAN reporta valor susceptible 0",IF($L4827="NO",IFERROR(LOOKUP(2,1/((LISTS!$M$2:$M$13&lt;&gt;"")*ISNUMBER(SEARCH(LISTS!$M$2:$M$13,$I4827))),LISTS!$O$2:$O$13),"Medio de pago no elegible o no identificado por DIAN"),"Apta automaticamente por pago electronico y base positiva"))))</f>
        <v/>
      </c>
    </row>
    <row r="4828">
      <c r="A4828" s="9" t="n"/>
      <c r="B4828" s="9" t="n"/>
      <c r="C4828" s="12" t="n"/>
      <c r="D4828" s="11" t="n"/>
      <c r="E4828" s="11" t="n"/>
      <c r="F4828" s="11" t="n"/>
      <c r="G4828" s="11" t="n"/>
      <c r="H4828" s="11" t="n"/>
      <c r="I4828" s="9" t="n"/>
      <c r="J4828" s="9" t="n"/>
      <c r="K4828" s="9" t="n"/>
      <c r="L4828" s="9">
        <f>IF(COUNTA($A4828:$K4828)=0,"",IF(AND(IFERROR($H4828,0)&gt;0,LEN(TRIM($K4828&amp;""))&gt;0,IFERROR(LOOKUP(2,1/((LISTS!$M$2:$M$13&lt;&gt;"")*ISNUMBER(SEARCH(LISTS!$M$2:$M$13,$I4828))),LISTS!$N$2:$N$13),"NO")="SI"),"SI","NO"))</f>
        <v/>
      </c>
      <c r="M4828" s="9">
        <f>IF(COUNTA($A4828:$K4828)=0,"",IF($K4828&lt;&gt;"",IF(COUNTIF($K$19:$K4828,$K4828)&gt;1,"SI","NO"),IF(COUNTIFS($A$19:$A4828,$A4828,$C$19:$C4828,$C4828,$J$19:$J4828,$J4828,$D$19:$D4828,$D4828)&gt;1,"SI","NO")))</f>
        <v/>
      </c>
      <c r="N4828" s="11">
        <f>IF(COUNTA($A4828:$K4828)=0,"",IF(AND($L4828="SI",$M4828="NO"),IFERROR($H4828,0),0))</f>
        <v/>
      </c>
      <c r="O4828" s="9">
        <f>IF(COUNTA($A4828:$K4828)=0,"",IF($M4828="SI","CUFE o factura duplicada dentro del reporte; no se suma dos veces",IF(IFERROR($H4828,0)&lt;=0,"DIAN reporta valor susceptible 0",IF($L4828="NO",IFERROR(LOOKUP(2,1/((LISTS!$M$2:$M$13&lt;&gt;"")*ISNUMBER(SEARCH(LISTS!$M$2:$M$13,$I4828))),LISTS!$O$2:$O$13),"Medio de pago no elegible o no identificado por DIAN"),"Apta automaticamente por pago electronico y base positiva"))))</f>
        <v/>
      </c>
    </row>
    <row r="4829">
      <c r="A4829" s="9" t="n"/>
      <c r="B4829" s="9" t="n"/>
      <c r="C4829" s="12" t="n"/>
      <c r="D4829" s="11" t="n"/>
      <c r="E4829" s="11" t="n"/>
      <c r="F4829" s="11" t="n"/>
      <c r="G4829" s="11" t="n"/>
      <c r="H4829" s="11" t="n"/>
      <c r="I4829" s="9" t="n"/>
      <c r="J4829" s="9" t="n"/>
      <c r="K4829" s="9" t="n"/>
      <c r="L4829" s="9">
        <f>IF(COUNTA($A4829:$K4829)=0,"",IF(AND(IFERROR($H4829,0)&gt;0,LEN(TRIM($K4829&amp;""))&gt;0,IFERROR(LOOKUP(2,1/((LISTS!$M$2:$M$13&lt;&gt;"")*ISNUMBER(SEARCH(LISTS!$M$2:$M$13,$I4829))),LISTS!$N$2:$N$13),"NO")="SI"),"SI","NO"))</f>
        <v/>
      </c>
      <c r="M4829" s="9">
        <f>IF(COUNTA($A4829:$K4829)=0,"",IF($K4829&lt;&gt;"",IF(COUNTIF($K$19:$K4829,$K4829)&gt;1,"SI","NO"),IF(COUNTIFS($A$19:$A4829,$A4829,$C$19:$C4829,$C4829,$J$19:$J4829,$J4829,$D$19:$D4829,$D4829)&gt;1,"SI","NO")))</f>
        <v/>
      </c>
      <c r="N4829" s="11">
        <f>IF(COUNTA($A4829:$K4829)=0,"",IF(AND($L4829="SI",$M4829="NO"),IFERROR($H4829,0),0))</f>
        <v/>
      </c>
      <c r="O4829" s="9">
        <f>IF(COUNTA($A4829:$K4829)=0,"",IF($M4829="SI","CUFE o factura duplicada dentro del reporte; no se suma dos veces",IF(IFERROR($H4829,0)&lt;=0,"DIAN reporta valor susceptible 0",IF($L4829="NO",IFERROR(LOOKUP(2,1/((LISTS!$M$2:$M$13&lt;&gt;"")*ISNUMBER(SEARCH(LISTS!$M$2:$M$13,$I4829))),LISTS!$O$2:$O$13),"Medio de pago no elegible o no identificado por DIAN"),"Apta automaticamente por pago electronico y base positiva"))))</f>
        <v/>
      </c>
    </row>
    <row r="4830">
      <c r="A4830" s="9" t="n"/>
      <c r="B4830" s="9" t="n"/>
      <c r="C4830" s="12" t="n"/>
      <c r="D4830" s="11" t="n"/>
      <c r="E4830" s="11" t="n"/>
      <c r="F4830" s="11" t="n"/>
      <c r="G4830" s="11" t="n"/>
      <c r="H4830" s="11" t="n"/>
      <c r="I4830" s="9" t="n"/>
      <c r="J4830" s="9" t="n"/>
      <c r="K4830" s="9" t="n"/>
      <c r="L4830" s="9">
        <f>IF(COUNTA($A4830:$K4830)=0,"",IF(AND(IFERROR($H4830,0)&gt;0,LEN(TRIM($K4830&amp;""))&gt;0,IFERROR(LOOKUP(2,1/((LISTS!$M$2:$M$13&lt;&gt;"")*ISNUMBER(SEARCH(LISTS!$M$2:$M$13,$I4830))),LISTS!$N$2:$N$13),"NO")="SI"),"SI","NO"))</f>
        <v/>
      </c>
      <c r="M4830" s="9">
        <f>IF(COUNTA($A4830:$K4830)=0,"",IF($K4830&lt;&gt;"",IF(COUNTIF($K$19:$K4830,$K4830)&gt;1,"SI","NO"),IF(COUNTIFS($A$19:$A4830,$A4830,$C$19:$C4830,$C4830,$J$19:$J4830,$J4830,$D$19:$D4830,$D4830)&gt;1,"SI","NO")))</f>
        <v/>
      </c>
      <c r="N4830" s="11">
        <f>IF(COUNTA($A4830:$K4830)=0,"",IF(AND($L4830="SI",$M4830="NO"),IFERROR($H4830,0),0))</f>
        <v/>
      </c>
      <c r="O4830" s="9">
        <f>IF(COUNTA($A4830:$K4830)=0,"",IF($M4830="SI","CUFE o factura duplicada dentro del reporte; no se suma dos veces",IF(IFERROR($H4830,0)&lt;=0,"DIAN reporta valor susceptible 0",IF($L4830="NO",IFERROR(LOOKUP(2,1/((LISTS!$M$2:$M$13&lt;&gt;"")*ISNUMBER(SEARCH(LISTS!$M$2:$M$13,$I4830))),LISTS!$O$2:$O$13),"Medio de pago no elegible o no identificado por DIAN"),"Apta automaticamente por pago electronico y base positiva"))))</f>
        <v/>
      </c>
    </row>
    <row r="4831">
      <c r="A4831" s="9" t="n"/>
      <c r="B4831" s="9" t="n"/>
      <c r="C4831" s="12" t="n"/>
      <c r="D4831" s="11" t="n"/>
      <c r="E4831" s="11" t="n"/>
      <c r="F4831" s="11" t="n"/>
      <c r="G4831" s="11" t="n"/>
      <c r="H4831" s="11" t="n"/>
      <c r="I4831" s="9" t="n"/>
      <c r="J4831" s="9" t="n"/>
      <c r="K4831" s="9" t="n"/>
      <c r="L4831" s="9">
        <f>IF(COUNTA($A4831:$K4831)=0,"",IF(AND(IFERROR($H4831,0)&gt;0,LEN(TRIM($K4831&amp;""))&gt;0,IFERROR(LOOKUP(2,1/((LISTS!$M$2:$M$13&lt;&gt;"")*ISNUMBER(SEARCH(LISTS!$M$2:$M$13,$I4831))),LISTS!$N$2:$N$13),"NO")="SI"),"SI","NO"))</f>
        <v/>
      </c>
      <c r="M4831" s="9">
        <f>IF(COUNTA($A4831:$K4831)=0,"",IF($K4831&lt;&gt;"",IF(COUNTIF($K$19:$K4831,$K4831)&gt;1,"SI","NO"),IF(COUNTIFS($A$19:$A4831,$A4831,$C$19:$C4831,$C4831,$J$19:$J4831,$J4831,$D$19:$D4831,$D4831)&gt;1,"SI","NO")))</f>
        <v/>
      </c>
      <c r="N4831" s="11">
        <f>IF(COUNTA($A4831:$K4831)=0,"",IF(AND($L4831="SI",$M4831="NO"),IFERROR($H4831,0),0))</f>
        <v/>
      </c>
      <c r="O4831" s="9">
        <f>IF(COUNTA($A4831:$K4831)=0,"",IF($M4831="SI","CUFE o factura duplicada dentro del reporte; no se suma dos veces",IF(IFERROR($H4831,0)&lt;=0,"DIAN reporta valor susceptible 0",IF($L4831="NO",IFERROR(LOOKUP(2,1/((LISTS!$M$2:$M$13&lt;&gt;"")*ISNUMBER(SEARCH(LISTS!$M$2:$M$13,$I4831))),LISTS!$O$2:$O$13),"Medio de pago no elegible o no identificado por DIAN"),"Apta automaticamente por pago electronico y base positiva"))))</f>
        <v/>
      </c>
    </row>
    <row r="4832">
      <c r="A4832" s="9" t="n"/>
      <c r="B4832" s="9" t="n"/>
      <c r="C4832" s="12" t="n"/>
      <c r="D4832" s="11" t="n"/>
      <c r="E4832" s="11" t="n"/>
      <c r="F4832" s="11" t="n"/>
      <c r="G4832" s="11" t="n"/>
      <c r="H4832" s="11" t="n"/>
      <c r="I4832" s="9" t="n"/>
      <c r="J4832" s="9" t="n"/>
      <c r="K4832" s="9" t="n"/>
      <c r="L4832" s="9">
        <f>IF(COUNTA($A4832:$K4832)=0,"",IF(AND(IFERROR($H4832,0)&gt;0,LEN(TRIM($K4832&amp;""))&gt;0,IFERROR(LOOKUP(2,1/((LISTS!$M$2:$M$13&lt;&gt;"")*ISNUMBER(SEARCH(LISTS!$M$2:$M$13,$I4832))),LISTS!$N$2:$N$13),"NO")="SI"),"SI","NO"))</f>
        <v/>
      </c>
      <c r="M4832" s="9">
        <f>IF(COUNTA($A4832:$K4832)=0,"",IF($K4832&lt;&gt;"",IF(COUNTIF($K$19:$K4832,$K4832)&gt;1,"SI","NO"),IF(COUNTIFS($A$19:$A4832,$A4832,$C$19:$C4832,$C4832,$J$19:$J4832,$J4832,$D$19:$D4832,$D4832)&gt;1,"SI","NO")))</f>
        <v/>
      </c>
      <c r="N4832" s="11">
        <f>IF(COUNTA($A4832:$K4832)=0,"",IF(AND($L4832="SI",$M4832="NO"),IFERROR($H4832,0),0))</f>
        <v/>
      </c>
      <c r="O4832" s="9">
        <f>IF(COUNTA($A4832:$K4832)=0,"",IF($M4832="SI","CUFE o factura duplicada dentro del reporte; no se suma dos veces",IF(IFERROR($H4832,0)&lt;=0,"DIAN reporta valor susceptible 0",IF($L4832="NO",IFERROR(LOOKUP(2,1/((LISTS!$M$2:$M$13&lt;&gt;"")*ISNUMBER(SEARCH(LISTS!$M$2:$M$13,$I4832))),LISTS!$O$2:$O$13),"Medio de pago no elegible o no identificado por DIAN"),"Apta automaticamente por pago electronico y base positiva"))))</f>
        <v/>
      </c>
    </row>
    <row r="4833">
      <c r="A4833" s="9" t="n"/>
      <c r="B4833" s="9" t="n"/>
      <c r="C4833" s="12" t="n"/>
      <c r="D4833" s="11" t="n"/>
      <c r="E4833" s="11" t="n"/>
      <c r="F4833" s="11" t="n"/>
      <c r="G4833" s="11" t="n"/>
      <c r="H4833" s="11" t="n"/>
      <c r="I4833" s="9" t="n"/>
      <c r="J4833" s="9" t="n"/>
      <c r="K4833" s="9" t="n"/>
      <c r="L4833" s="9">
        <f>IF(COUNTA($A4833:$K4833)=0,"",IF(AND(IFERROR($H4833,0)&gt;0,LEN(TRIM($K4833&amp;""))&gt;0,IFERROR(LOOKUP(2,1/((LISTS!$M$2:$M$13&lt;&gt;"")*ISNUMBER(SEARCH(LISTS!$M$2:$M$13,$I4833))),LISTS!$N$2:$N$13),"NO")="SI"),"SI","NO"))</f>
        <v/>
      </c>
      <c r="M4833" s="9">
        <f>IF(COUNTA($A4833:$K4833)=0,"",IF($K4833&lt;&gt;"",IF(COUNTIF($K$19:$K4833,$K4833)&gt;1,"SI","NO"),IF(COUNTIFS($A$19:$A4833,$A4833,$C$19:$C4833,$C4833,$J$19:$J4833,$J4833,$D$19:$D4833,$D4833)&gt;1,"SI","NO")))</f>
        <v/>
      </c>
      <c r="N4833" s="11">
        <f>IF(COUNTA($A4833:$K4833)=0,"",IF(AND($L4833="SI",$M4833="NO"),IFERROR($H4833,0),0))</f>
        <v/>
      </c>
      <c r="O4833" s="9">
        <f>IF(COUNTA($A4833:$K4833)=0,"",IF($M4833="SI","CUFE o factura duplicada dentro del reporte; no se suma dos veces",IF(IFERROR($H4833,0)&lt;=0,"DIAN reporta valor susceptible 0",IF($L4833="NO",IFERROR(LOOKUP(2,1/((LISTS!$M$2:$M$13&lt;&gt;"")*ISNUMBER(SEARCH(LISTS!$M$2:$M$13,$I4833))),LISTS!$O$2:$O$13),"Medio de pago no elegible o no identificado por DIAN"),"Apta automaticamente por pago electronico y base positiva"))))</f>
        <v/>
      </c>
    </row>
    <row r="4834">
      <c r="A4834" s="9" t="n"/>
      <c r="B4834" s="9" t="n"/>
      <c r="C4834" s="12" t="n"/>
      <c r="D4834" s="11" t="n"/>
      <c r="E4834" s="11" t="n"/>
      <c r="F4834" s="11" t="n"/>
      <c r="G4834" s="11" t="n"/>
      <c r="H4834" s="11" t="n"/>
      <c r="I4834" s="9" t="n"/>
      <c r="J4834" s="9" t="n"/>
      <c r="K4834" s="9" t="n"/>
      <c r="L4834" s="9">
        <f>IF(COUNTA($A4834:$K4834)=0,"",IF(AND(IFERROR($H4834,0)&gt;0,LEN(TRIM($K4834&amp;""))&gt;0,IFERROR(LOOKUP(2,1/((LISTS!$M$2:$M$13&lt;&gt;"")*ISNUMBER(SEARCH(LISTS!$M$2:$M$13,$I4834))),LISTS!$N$2:$N$13),"NO")="SI"),"SI","NO"))</f>
        <v/>
      </c>
      <c r="M4834" s="9">
        <f>IF(COUNTA($A4834:$K4834)=0,"",IF($K4834&lt;&gt;"",IF(COUNTIF($K$19:$K4834,$K4834)&gt;1,"SI","NO"),IF(COUNTIFS($A$19:$A4834,$A4834,$C$19:$C4834,$C4834,$J$19:$J4834,$J4834,$D$19:$D4834,$D4834)&gt;1,"SI","NO")))</f>
        <v/>
      </c>
      <c r="N4834" s="11">
        <f>IF(COUNTA($A4834:$K4834)=0,"",IF(AND($L4834="SI",$M4834="NO"),IFERROR($H4834,0),0))</f>
        <v/>
      </c>
      <c r="O4834" s="9">
        <f>IF(COUNTA($A4834:$K4834)=0,"",IF($M4834="SI","CUFE o factura duplicada dentro del reporte; no se suma dos veces",IF(IFERROR($H4834,0)&lt;=0,"DIAN reporta valor susceptible 0",IF($L4834="NO",IFERROR(LOOKUP(2,1/((LISTS!$M$2:$M$13&lt;&gt;"")*ISNUMBER(SEARCH(LISTS!$M$2:$M$13,$I4834))),LISTS!$O$2:$O$13),"Medio de pago no elegible o no identificado por DIAN"),"Apta automaticamente por pago electronico y base positiva"))))</f>
        <v/>
      </c>
    </row>
    <row r="4835">
      <c r="A4835" s="9" t="n"/>
      <c r="B4835" s="9" t="n"/>
      <c r="C4835" s="12" t="n"/>
      <c r="D4835" s="11" t="n"/>
      <c r="E4835" s="11" t="n"/>
      <c r="F4835" s="11" t="n"/>
      <c r="G4835" s="11" t="n"/>
      <c r="H4835" s="11" t="n"/>
      <c r="I4835" s="9" t="n"/>
      <c r="J4835" s="9" t="n"/>
      <c r="K4835" s="9" t="n"/>
      <c r="L4835" s="9">
        <f>IF(COUNTA($A4835:$K4835)=0,"",IF(AND(IFERROR($H4835,0)&gt;0,LEN(TRIM($K4835&amp;""))&gt;0,IFERROR(LOOKUP(2,1/((LISTS!$M$2:$M$13&lt;&gt;"")*ISNUMBER(SEARCH(LISTS!$M$2:$M$13,$I4835))),LISTS!$N$2:$N$13),"NO")="SI"),"SI","NO"))</f>
        <v/>
      </c>
      <c r="M4835" s="9">
        <f>IF(COUNTA($A4835:$K4835)=0,"",IF($K4835&lt;&gt;"",IF(COUNTIF($K$19:$K4835,$K4835)&gt;1,"SI","NO"),IF(COUNTIFS($A$19:$A4835,$A4835,$C$19:$C4835,$C4835,$J$19:$J4835,$J4835,$D$19:$D4835,$D4835)&gt;1,"SI","NO")))</f>
        <v/>
      </c>
      <c r="N4835" s="11">
        <f>IF(COUNTA($A4835:$K4835)=0,"",IF(AND($L4835="SI",$M4835="NO"),IFERROR($H4835,0),0))</f>
        <v/>
      </c>
      <c r="O4835" s="9">
        <f>IF(COUNTA($A4835:$K4835)=0,"",IF($M4835="SI","CUFE o factura duplicada dentro del reporte; no se suma dos veces",IF(IFERROR($H4835,0)&lt;=0,"DIAN reporta valor susceptible 0",IF($L4835="NO",IFERROR(LOOKUP(2,1/((LISTS!$M$2:$M$13&lt;&gt;"")*ISNUMBER(SEARCH(LISTS!$M$2:$M$13,$I4835))),LISTS!$O$2:$O$13),"Medio de pago no elegible o no identificado por DIAN"),"Apta automaticamente por pago electronico y base positiva"))))</f>
        <v/>
      </c>
    </row>
    <row r="4836">
      <c r="A4836" s="9" t="n"/>
      <c r="B4836" s="9" t="n"/>
      <c r="C4836" s="12" t="n"/>
      <c r="D4836" s="11" t="n"/>
      <c r="E4836" s="11" t="n"/>
      <c r="F4836" s="11" t="n"/>
      <c r="G4836" s="11" t="n"/>
      <c r="H4836" s="11" t="n"/>
      <c r="I4836" s="9" t="n"/>
      <c r="J4836" s="9" t="n"/>
      <c r="K4836" s="9" t="n"/>
      <c r="L4836" s="9">
        <f>IF(COUNTA($A4836:$K4836)=0,"",IF(AND(IFERROR($H4836,0)&gt;0,LEN(TRIM($K4836&amp;""))&gt;0,IFERROR(LOOKUP(2,1/((LISTS!$M$2:$M$13&lt;&gt;"")*ISNUMBER(SEARCH(LISTS!$M$2:$M$13,$I4836))),LISTS!$N$2:$N$13),"NO")="SI"),"SI","NO"))</f>
        <v/>
      </c>
      <c r="M4836" s="9">
        <f>IF(COUNTA($A4836:$K4836)=0,"",IF($K4836&lt;&gt;"",IF(COUNTIF($K$19:$K4836,$K4836)&gt;1,"SI","NO"),IF(COUNTIFS($A$19:$A4836,$A4836,$C$19:$C4836,$C4836,$J$19:$J4836,$J4836,$D$19:$D4836,$D4836)&gt;1,"SI","NO")))</f>
        <v/>
      </c>
      <c r="N4836" s="11">
        <f>IF(COUNTA($A4836:$K4836)=0,"",IF(AND($L4836="SI",$M4836="NO"),IFERROR($H4836,0),0))</f>
        <v/>
      </c>
      <c r="O4836" s="9">
        <f>IF(COUNTA($A4836:$K4836)=0,"",IF($M4836="SI","CUFE o factura duplicada dentro del reporte; no se suma dos veces",IF(IFERROR($H4836,0)&lt;=0,"DIAN reporta valor susceptible 0",IF($L4836="NO",IFERROR(LOOKUP(2,1/((LISTS!$M$2:$M$13&lt;&gt;"")*ISNUMBER(SEARCH(LISTS!$M$2:$M$13,$I4836))),LISTS!$O$2:$O$13),"Medio de pago no elegible o no identificado por DIAN"),"Apta automaticamente por pago electronico y base positiva"))))</f>
        <v/>
      </c>
    </row>
    <row r="4837">
      <c r="A4837" s="9" t="n"/>
      <c r="B4837" s="9" t="n"/>
      <c r="C4837" s="12" t="n"/>
      <c r="D4837" s="11" t="n"/>
      <c r="E4837" s="11" t="n"/>
      <c r="F4837" s="11" t="n"/>
      <c r="G4837" s="11" t="n"/>
      <c r="H4837" s="11" t="n"/>
      <c r="I4837" s="9" t="n"/>
      <c r="J4837" s="9" t="n"/>
      <c r="K4837" s="9" t="n"/>
      <c r="L4837" s="9">
        <f>IF(COUNTA($A4837:$K4837)=0,"",IF(AND(IFERROR($H4837,0)&gt;0,LEN(TRIM($K4837&amp;""))&gt;0,IFERROR(LOOKUP(2,1/((LISTS!$M$2:$M$13&lt;&gt;"")*ISNUMBER(SEARCH(LISTS!$M$2:$M$13,$I4837))),LISTS!$N$2:$N$13),"NO")="SI"),"SI","NO"))</f>
        <v/>
      </c>
      <c r="M4837" s="9">
        <f>IF(COUNTA($A4837:$K4837)=0,"",IF($K4837&lt;&gt;"",IF(COUNTIF($K$19:$K4837,$K4837)&gt;1,"SI","NO"),IF(COUNTIFS($A$19:$A4837,$A4837,$C$19:$C4837,$C4837,$J$19:$J4837,$J4837,$D$19:$D4837,$D4837)&gt;1,"SI","NO")))</f>
        <v/>
      </c>
      <c r="N4837" s="11">
        <f>IF(COUNTA($A4837:$K4837)=0,"",IF(AND($L4837="SI",$M4837="NO"),IFERROR($H4837,0),0))</f>
        <v/>
      </c>
      <c r="O4837" s="9">
        <f>IF(COUNTA($A4837:$K4837)=0,"",IF($M4837="SI","CUFE o factura duplicada dentro del reporte; no se suma dos veces",IF(IFERROR($H4837,0)&lt;=0,"DIAN reporta valor susceptible 0",IF($L4837="NO",IFERROR(LOOKUP(2,1/((LISTS!$M$2:$M$13&lt;&gt;"")*ISNUMBER(SEARCH(LISTS!$M$2:$M$13,$I4837))),LISTS!$O$2:$O$13),"Medio de pago no elegible o no identificado por DIAN"),"Apta automaticamente por pago electronico y base positiva"))))</f>
        <v/>
      </c>
    </row>
    <row r="4838">
      <c r="A4838" s="9" t="n"/>
      <c r="B4838" s="9" t="n"/>
      <c r="C4838" s="12" t="n"/>
      <c r="D4838" s="11" t="n"/>
      <c r="E4838" s="11" t="n"/>
      <c r="F4838" s="11" t="n"/>
      <c r="G4838" s="11" t="n"/>
      <c r="H4838" s="11" t="n"/>
      <c r="I4838" s="9" t="n"/>
      <c r="J4838" s="9" t="n"/>
      <c r="K4838" s="9" t="n"/>
      <c r="L4838" s="9">
        <f>IF(COUNTA($A4838:$K4838)=0,"",IF(AND(IFERROR($H4838,0)&gt;0,LEN(TRIM($K4838&amp;""))&gt;0,IFERROR(LOOKUP(2,1/((LISTS!$M$2:$M$13&lt;&gt;"")*ISNUMBER(SEARCH(LISTS!$M$2:$M$13,$I4838))),LISTS!$N$2:$N$13),"NO")="SI"),"SI","NO"))</f>
        <v/>
      </c>
      <c r="M4838" s="9">
        <f>IF(COUNTA($A4838:$K4838)=0,"",IF($K4838&lt;&gt;"",IF(COUNTIF($K$19:$K4838,$K4838)&gt;1,"SI","NO"),IF(COUNTIFS($A$19:$A4838,$A4838,$C$19:$C4838,$C4838,$J$19:$J4838,$J4838,$D$19:$D4838,$D4838)&gt;1,"SI","NO")))</f>
        <v/>
      </c>
      <c r="N4838" s="11">
        <f>IF(COUNTA($A4838:$K4838)=0,"",IF(AND($L4838="SI",$M4838="NO"),IFERROR($H4838,0),0))</f>
        <v/>
      </c>
      <c r="O4838" s="9">
        <f>IF(COUNTA($A4838:$K4838)=0,"",IF($M4838="SI","CUFE o factura duplicada dentro del reporte; no se suma dos veces",IF(IFERROR($H4838,0)&lt;=0,"DIAN reporta valor susceptible 0",IF($L4838="NO",IFERROR(LOOKUP(2,1/((LISTS!$M$2:$M$13&lt;&gt;"")*ISNUMBER(SEARCH(LISTS!$M$2:$M$13,$I4838))),LISTS!$O$2:$O$13),"Medio de pago no elegible o no identificado por DIAN"),"Apta automaticamente por pago electronico y base positiva"))))</f>
        <v/>
      </c>
    </row>
    <row r="4839">
      <c r="A4839" s="9" t="n"/>
      <c r="B4839" s="9" t="n"/>
      <c r="C4839" s="12" t="n"/>
      <c r="D4839" s="11" t="n"/>
      <c r="E4839" s="11" t="n"/>
      <c r="F4839" s="11" t="n"/>
      <c r="G4839" s="11" t="n"/>
      <c r="H4839" s="11" t="n"/>
      <c r="I4839" s="9" t="n"/>
      <c r="J4839" s="9" t="n"/>
      <c r="K4839" s="9" t="n"/>
      <c r="L4839" s="9">
        <f>IF(COUNTA($A4839:$K4839)=0,"",IF(AND(IFERROR($H4839,0)&gt;0,LEN(TRIM($K4839&amp;""))&gt;0,IFERROR(LOOKUP(2,1/((LISTS!$M$2:$M$13&lt;&gt;"")*ISNUMBER(SEARCH(LISTS!$M$2:$M$13,$I4839))),LISTS!$N$2:$N$13),"NO")="SI"),"SI","NO"))</f>
        <v/>
      </c>
      <c r="M4839" s="9">
        <f>IF(COUNTA($A4839:$K4839)=0,"",IF($K4839&lt;&gt;"",IF(COUNTIF($K$19:$K4839,$K4839)&gt;1,"SI","NO"),IF(COUNTIFS($A$19:$A4839,$A4839,$C$19:$C4839,$C4839,$J$19:$J4839,$J4839,$D$19:$D4839,$D4839)&gt;1,"SI","NO")))</f>
        <v/>
      </c>
      <c r="N4839" s="11">
        <f>IF(COUNTA($A4839:$K4839)=0,"",IF(AND($L4839="SI",$M4839="NO"),IFERROR($H4839,0),0))</f>
        <v/>
      </c>
      <c r="O4839" s="9">
        <f>IF(COUNTA($A4839:$K4839)=0,"",IF($M4839="SI","CUFE o factura duplicada dentro del reporte; no se suma dos veces",IF(IFERROR($H4839,0)&lt;=0,"DIAN reporta valor susceptible 0",IF($L4839="NO",IFERROR(LOOKUP(2,1/((LISTS!$M$2:$M$13&lt;&gt;"")*ISNUMBER(SEARCH(LISTS!$M$2:$M$13,$I4839))),LISTS!$O$2:$O$13),"Medio de pago no elegible o no identificado por DIAN"),"Apta automaticamente por pago electronico y base positiva"))))</f>
        <v/>
      </c>
    </row>
    <row r="4840">
      <c r="A4840" s="9" t="n"/>
      <c r="B4840" s="9" t="n"/>
      <c r="C4840" s="12" t="n"/>
      <c r="D4840" s="11" t="n"/>
      <c r="E4840" s="11" t="n"/>
      <c r="F4840" s="11" t="n"/>
      <c r="G4840" s="11" t="n"/>
      <c r="H4840" s="11" t="n"/>
      <c r="I4840" s="9" t="n"/>
      <c r="J4840" s="9" t="n"/>
      <c r="K4840" s="9" t="n"/>
      <c r="L4840" s="9">
        <f>IF(COUNTA($A4840:$K4840)=0,"",IF(AND(IFERROR($H4840,0)&gt;0,LEN(TRIM($K4840&amp;""))&gt;0,IFERROR(LOOKUP(2,1/((LISTS!$M$2:$M$13&lt;&gt;"")*ISNUMBER(SEARCH(LISTS!$M$2:$M$13,$I4840))),LISTS!$N$2:$N$13),"NO")="SI"),"SI","NO"))</f>
        <v/>
      </c>
      <c r="M4840" s="9">
        <f>IF(COUNTA($A4840:$K4840)=0,"",IF($K4840&lt;&gt;"",IF(COUNTIF($K$19:$K4840,$K4840)&gt;1,"SI","NO"),IF(COUNTIFS($A$19:$A4840,$A4840,$C$19:$C4840,$C4840,$J$19:$J4840,$J4840,$D$19:$D4840,$D4840)&gt;1,"SI","NO")))</f>
        <v/>
      </c>
      <c r="N4840" s="11">
        <f>IF(COUNTA($A4840:$K4840)=0,"",IF(AND($L4840="SI",$M4840="NO"),IFERROR($H4840,0),0))</f>
        <v/>
      </c>
      <c r="O4840" s="9">
        <f>IF(COUNTA($A4840:$K4840)=0,"",IF($M4840="SI","CUFE o factura duplicada dentro del reporte; no se suma dos veces",IF(IFERROR($H4840,0)&lt;=0,"DIAN reporta valor susceptible 0",IF($L4840="NO",IFERROR(LOOKUP(2,1/((LISTS!$M$2:$M$13&lt;&gt;"")*ISNUMBER(SEARCH(LISTS!$M$2:$M$13,$I4840))),LISTS!$O$2:$O$13),"Medio de pago no elegible o no identificado por DIAN"),"Apta automaticamente por pago electronico y base positiva"))))</f>
        <v/>
      </c>
    </row>
    <row r="4841">
      <c r="A4841" s="9" t="n"/>
      <c r="B4841" s="9" t="n"/>
      <c r="C4841" s="12" t="n"/>
      <c r="D4841" s="11" t="n"/>
      <c r="E4841" s="11" t="n"/>
      <c r="F4841" s="11" t="n"/>
      <c r="G4841" s="11" t="n"/>
      <c r="H4841" s="11" t="n"/>
      <c r="I4841" s="9" t="n"/>
      <c r="J4841" s="9" t="n"/>
      <c r="K4841" s="9" t="n"/>
      <c r="L4841" s="9">
        <f>IF(COUNTA($A4841:$K4841)=0,"",IF(AND(IFERROR($H4841,0)&gt;0,LEN(TRIM($K4841&amp;""))&gt;0,IFERROR(LOOKUP(2,1/((LISTS!$M$2:$M$13&lt;&gt;"")*ISNUMBER(SEARCH(LISTS!$M$2:$M$13,$I4841))),LISTS!$N$2:$N$13),"NO")="SI"),"SI","NO"))</f>
        <v/>
      </c>
      <c r="M4841" s="9">
        <f>IF(COUNTA($A4841:$K4841)=0,"",IF($K4841&lt;&gt;"",IF(COUNTIF($K$19:$K4841,$K4841)&gt;1,"SI","NO"),IF(COUNTIFS($A$19:$A4841,$A4841,$C$19:$C4841,$C4841,$J$19:$J4841,$J4841,$D$19:$D4841,$D4841)&gt;1,"SI","NO")))</f>
        <v/>
      </c>
      <c r="N4841" s="11">
        <f>IF(COUNTA($A4841:$K4841)=0,"",IF(AND($L4841="SI",$M4841="NO"),IFERROR($H4841,0),0))</f>
        <v/>
      </c>
      <c r="O4841" s="9">
        <f>IF(COUNTA($A4841:$K4841)=0,"",IF($M4841="SI","CUFE o factura duplicada dentro del reporte; no se suma dos veces",IF(IFERROR($H4841,0)&lt;=0,"DIAN reporta valor susceptible 0",IF($L4841="NO",IFERROR(LOOKUP(2,1/((LISTS!$M$2:$M$13&lt;&gt;"")*ISNUMBER(SEARCH(LISTS!$M$2:$M$13,$I4841))),LISTS!$O$2:$O$13),"Medio de pago no elegible o no identificado por DIAN"),"Apta automaticamente por pago electronico y base positiva"))))</f>
        <v/>
      </c>
    </row>
    <row r="4842">
      <c r="A4842" s="9" t="n"/>
      <c r="B4842" s="9" t="n"/>
      <c r="C4842" s="12" t="n"/>
      <c r="D4842" s="11" t="n"/>
      <c r="E4842" s="11" t="n"/>
      <c r="F4842" s="11" t="n"/>
      <c r="G4842" s="11" t="n"/>
      <c r="H4842" s="11" t="n"/>
      <c r="I4842" s="9" t="n"/>
      <c r="J4842" s="9" t="n"/>
      <c r="K4842" s="9" t="n"/>
      <c r="L4842" s="9">
        <f>IF(COUNTA($A4842:$K4842)=0,"",IF(AND(IFERROR($H4842,0)&gt;0,LEN(TRIM($K4842&amp;""))&gt;0,IFERROR(LOOKUP(2,1/((LISTS!$M$2:$M$13&lt;&gt;"")*ISNUMBER(SEARCH(LISTS!$M$2:$M$13,$I4842))),LISTS!$N$2:$N$13),"NO")="SI"),"SI","NO"))</f>
        <v/>
      </c>
      <c r="M4842" s="9">
        <f>IF(COUNTA($A4842:$K4842)=0,"",IF($K4842&lt;&gt;"",IF(COUNTIF($K$19:$K4842,$K4842)&gt;1,"SI","NO"),IF(COUNTIFS($A$19:$A4842,$A4842,$C$19:$C4842,$C4842,$J$19:$J4842,$J4842,$D$19:$D4842,$D4842)&gt;1,"SI","NO")))</f>
        <v/>
      </c>
      <c r="N4842" s="11">
        <f>IF(COUNTA($A4842:$K4842)=0,"",IF(AND($L4842="SI",$M4842="NO"),IFERROR($H4842,0),0))</f>
        <v/>
      </c>
      <c r="O4842" s="9">
        <f>IF(COUNTA($A4842:$K4842)=0,"",IF($M4842="SI","CUFE o factura duplicada dentro del reporte; no se suma dos veces",IF(IFERROR($H4842,0)&lt;=0,"DIAN reporta valor susceptible 0",IF($L4842="NO",IFERROR(LOOKUP(2,1/((LISTS!$M$2:$M$13&lt;&gt;"")*ISNUMBER(SEARCH(LISTS!$M$2:$M$13,$I4842))),LISTS!$O$2:$O$13),"Medio de pago no elegible o no identificado por DIAN"),"Apta automaticamente por pago electronico y base positiva"))))</f>
        <v/>
      </c>
    </row>
    <row r="4843">
      <c r="A4843" s="9" t="n"/>
      <c r="B4843" s="9" t="n"/>
      <c r="C4843" s="12" t="n"/>
      <c r="D4843" s="11" t="n"/>
      <c r="E4843" s="11" t="n"/>
      <c r="F4843" s="11" t="n"/>
      <c r="G4843" s="11" t="n"/>
      <c r="H4843" s="11" t="n"/>
      <c r="I4843" s="9" t="n"/>
      <c r="J4843" s="9" t="n"/>
      <c r="K4843" s="9" t="n"/>
      <c r="L4843" s="9">
        <f>IF(COUNTA($A4843:$K4843)=0,"",IF(AND(IFERROR($H4843,0)&gt;0,LEN(TRIM($K4843&amp;""))&gt;0,IFERROR(LOOKUP(2,1/((LISTS!$M$2:$M$13&lt;&gt;"")*ISNUMBER(SEARCH(LISTS!$M$2:$M$13,$I4843))),LISTS!$N$2:$N$13),"NO")="SI"),"SI","NO"))</f>
        <v/>
      </c>
      <c r="M4843" s="9">
        <f>IF(COUNTA($A4843:$K4843)=0,"",IF($K4843&lt;&gt;"",IF(COUNTIF($K$19:$K4843,$K4843)&gt;1,"SI","NO"),IF(COUNTIFS($A$19:$A4843,$A4843,$C$19:$C4843,$C4843,$J$19:$J4843,$J4843,$D$19:$D4843,$D4843)&gt;1,"SI","NO")))</f>
        <v/>
      </c>
      <c r="N4843" s="11">
        <f>IF(COUNTA($A4843:$K4843)=0,"",IF(AND($L4843="SI",$M4843="NO"),IFERROR($H4843,0),0))</f>
        <v/>
      </c>
      <c r="O4843" s="9">
        <f>IF(COUNTA($A4843:$K4843)=0,"",IF($M4843="SI","CUFE o factura duplicada dentro del reporte; no se suma dos veces",IF(IFERROR($H4843,0)&lt;=0,"DIAN reporta valor susceptible 0",IF($L4843="NO",IFERROR(LOOKUP(2,1/((LISTS!$M$2:$M$13&lt;&gt;"")*ISNUMBER(SEARCH(LISTS!$M$2:$M$13,$I4843))),LISTS!$O$2:$O$13),"Medio de pago no elegible o no identificado por DIAN"),"Apta automaticamente por pago electronico y base positiva"))))</f>
        <v/>
      </c>
    </row>
    <row r="4844">
      <c r="A4844" s="9" t="n"/>
      <c r="B4844" s="9" t="n"/>
      <c r="C4844" s="12" t="n"/>
      <c r="D4844" s="11" t="n"/>
      <c r="E4844" s="11" t="n"/>
      <c r="F4844" s="11" t="n"/>
      <c r="G4844" s="11" t="n"/>
      <c r="H4844" s="11" t="n"/>
      <c r="I4844" s="9" t="n"/>
      <c r="J4844" s="9" t="n"/>
      <c r="K4844" s="9" t="n"/>
      <c r="L4844" s="9">
        <f>IF(COUNTA($A4844:$K4844)=0,"",IF(AND(IFERROR($H4844,0)&gt;0,LEN(TRIM($K4844&amp;""))&gt;0,IFERROR(LOOKUP(2,1/((LISTS!$M$2:$M$13&lt;&gt;"")*ISNUMBER(SEARCH(LISTS!$M$2:$M$13,$I4844))),LISTS!$N$2:$N$13),"NO")="SI"),"SI","NO"))</f>
        <v/>
      </c>
      <c r="M4844" s="9">
        <f>IF(COUNTA($A4844:$K4844)=0,"",IF($K4844&lt;&gt;"",IF(COUNTIF($K$19:$K4844,$K4844)&gt;1,"SI","NO"),IF(COUNTIFS($A$19:$A4844,$A4844,$C$19:$C4844,$C4844,$J$19:$J4844,$J4844,$D$19:$D4844,$D4844)&gt;1,"SI","NO")))</f>
        <v/>
      </c>
      <c r="N4844" s="11">
        <f>IF(COUNTA($A4844:$K4844)=0,"",IF(AND($L4844="SI",$M4844="NO"),IFERROR($H4844,0),0))</f>
        <v/>
      </c>
      <c r="O4844" s="9">
        <f>IF(COUNTA($A4844:$K4844)=0,"",IF($M4844="SI","CUFE o factura duplicada dentro del reporte; no se suma dos veces",IF(IFERROR($H4844,0)&lt;=0,"DIAN reporta valor susceptible 0",IF($L4844="NO",IFERROR(LOOKUP(2,1/((LISTS!$M$2:$M$13&lt;&gt;"")*ISNUMBER(SEARCH(LISTS!$M$2:$M$13,$I4844))),LISTS!$O$2:$O$13),"Medio de pago no elegible o no identificado por DIAN"),"Apta automaticamente por pago electronico y base positiva"))))</f>
        <v/>
      </c>
    </row>
    <row r="4845">
      <c r="A4845" s="9" t="n"/>
      <c r="B4845" s="9" t="n"/>
      <c r="C4845" s="12" t="n"/>
      <c r="D4845" s="11" t="n"/>
      <c r="E4845" s="11" t="n"/>
      <c r="F4845" s="11" t="n"/>
      <c r="G4845" s="11" t="n"/>
      <c r="H4845" s="11" t="n"/>
      <c r="I4845" s="9" t="n"/>
      <c r="J4845" s="9" t="n"/>
      <c r="K4845" s="9" t="n"/>
      <c r="L4845" s="9">
        <f>IF(COUNTA($A4845:$K4845)=0,"",IF(AND(IFERROR($H4845,0)&gt;0,LEN(TRIM($K4845&amp;""))&gt;0,IFERROR(LOOKUP(2,1/((LISTS!$M$2:$M$13&lt;&gt;"")*ISNUMBER(SEARCH(LISTS!$M$2:$M$13,$I4845))),LISTS!$N$2:$N$13),"NO")="SI"),"SI","NO"))</f>
        <v/>
      </c>
      <c r="M4845" s="9">
        <f>IF(COUNTA($A4845:$K4845)=0,"",IF($K4845&lt;&gt;"",IF(COUNTIF($K$19:$K4845,$K4845)&gt;1,"SI","NO"),IF(COUNTIFS($A$19:$A4845,$A4845,$C$19:$C4845,$C4845,$J$19:$J4845,$J4845,$D$19:$D4845,$D4845)&gt;1,"SI","NO")))</f>
        <v/>
      </c>
      <c r="N4845" s="11">
        <f>IF(COUNTA($A4845:$K4845)=0,"",IF(AND($L4845="SI",$M4845="NO"),IFERROR($H4845,0),0))</f>
        <v/>
      </c>
      <c r="O4845" s="9">
        <f>IF(COUNTA($A4845:$K4845)=0,"",IF($M4845="SI","CUFE o factura duplicada dentro del reporte; no se suma dos veces",IF(IFERROR($H4845,0)&lt;=0,"DIAN reporta valor susceptible 0",IF($L4845="NO",IFERROR(LOOKUP(2,1/((LISTS!$M$2:$M$13&lt;&gt;"")*ISNUMBER(SEARCH(LISTS!$M$2:$M$13,$I4845))),LISTS!$O$2:$O$13),"Medio de pago no elegible o no identificado por DIAN"),"Apta automaticamente por pago electronico y base positiva"))))</f>
        <v/>
      </c>
    </row>
    <row r="4846">
      <c r="A4846" s="9" t="n"/>
      <c r="B4846" s="9" t="n"/>
      <c r="C4846" s="12" t="n"/>
      <c r="D4846" s="11" t="n"/>
      <c r="E4846" s="11" t="n"/>
      <c r="F4846" s="11" t="n"/>
      <c r="G4846" s="11" t="n"/>
      <c r="H4846" s="11" t="n"/>
      <c r="I4846" s="9" t="n"/>
      <c r="J4846" s="9" t="n"/>
      <c r="K4846" s="9" t="n"/>
      <c r="L4846" s="9">
        <f>IF(COUNTA($A4846:$K4846)=0,"",IF(AND(IFERROR($H4846,0)&gt;0,LEN(TRIM($K4846&amp;""))&gt;0,IFERROR(LOOKUP(2,1/((LISTS!$M$2:$M$13&lt;&gt;"")*ISNUMBER(SEARCH(LISTS!$M$2:$M$13,$I4846))),LISTS!$N$2:$N$13),"NO")="SI"),"SI","NO"))</f>
        <v/>
      </c>
      <c r="M4846" s="9">
        <f>IF(COUNTA($A4846:$K4846)=0,"",IF($K4846&lt;&gt;"",IF(COUNTIF($K$19:$K4846,$K4846)&gt;1,"SI","NO"),IF(COUNTIFS($A$19:$A4846,$A4846,$C$19:$C4846,$C4846,$J$19:$J4846,$J4846,$D$19:$D4846,$D4846)&gt;1,"SI","NO")))</f>
        <v/>
      </c>
      <c r="N4846" s="11">
        <f>IF(COUNTA($A4846:$K4846)=0,"",IF(AND($L4846="SI",$M4846="NO"),IFERROR($H4846,0),0))</f>
        <v/>
      </c>
      <c r="O4846" s="9">
        <f>IF(COUNTA($A4846:$K4846)=0,"",IF($M4846="SI","CUFE o factura duplicada dentro del reporte; no se suma dos veces",IF(IFERROR($H4846,0)&lt;=0,"DIAN reporta valor susceptible 0",IF($L4846="NO",IFERROR(LOOKUP(2,1/((LISTS!$M$2:$M$13&lt;&gt;"")*ISNUMBER(SEARCH(LISTS!$M$2:$M$13,$I4846))),LISTS!$O$2:$O$13),"Medio de pago no elegible o no identificado por DIAN"),"Apta automaticamente por pago electronico y base positiva"))))</f>
        <v/>
      </c>
    </row>
    <row r="4847">
      <c r="A4847" s="9" t="n"/>
      <c r="B4847" s="9" t="n"/>
      <c r="C4847" s="12" t="n"/>
      <c r="D4847" s="11" t="n"/>
      <c r="E4847" s="11" t="n"/>
      <c r="F4847" s="11" t="n"/>
      <c r="G4847" s="11" t="n"/>
      <c r="H4847" s="11" t="n"/>
      <c r="I4847" s="9" t="n"/>
      <c r="J4847" s="9" t="n"/>
      <c r="K4847" s="9" t="n"/>
      <c r="L4847" s="9">
        <f>IF(COUNTA($A4847:$K4847)=0,"",IF(AND(IFERROR($H4847,0)&gt;0,LEN(TRIM($K4847&amp;""))&gt;0,IFERROR(LOOKUP(2,1/((LISTS!$M$2:$M$13&lt;&gt;"")*ISNUMBER(SEARCH(LISTS!$M$2:$M$13,$I4847))),LISTS!$N$2:$N$13),"NO")="SI"),"SI","NO"))</f>
        <v/>
      </c>
      <c r="M4847" s="9">
        <f>IF(COUNTA($A4847:$K4847)=0,"",IF($K4847&lt;&gt;"",IF(COUNTIF($K$19:$K4847,$K4847)&gt;1,"SI","NO"),IF(COUNTIFS($A$19:$A4847,$A4847,$C$19:$C4847,$C4847,$J$19:$J4847,$J4847,$D$19:$D4847,$D4847)&gt;1,"SI","NO")))</f>
        <v/>
      </c>
      <c r="N4847" s="11">
        <f>IF(COUNTA($A4847:$K4847)=0,"",IF(AND($L4847="SI",$M4847="NO"),IFERROR($H4847,0),0))</f>
        <v/>
      </c>
      <c r="O4847" s="9">
        <f>IF(COUNTA($A4847:$K4847)=0,"",IF($M4847="SI","CUFE o factura duplicada dentro del reporte; no se suma dos veces",IF(IFERROR($H4847,0)&lt;=0,"DIAN reporta valor susceptible 0",IF($L4847="NO",IFERROR(LOOKUP(2,1/((LISTS!$M$2:$M$13&lt;&gt;"")*ISNUMBER(SEARCH(LISTS!$M$2:$M$13,$I4847))),LISTS!$O$2:$O$13),"Medio de pago no elegible o no identificado por DIAN"),"Apta automaticamente por pago electronico y base positiva"))))</f>
        <v/>
      </c>
    </row>
    <row r="4848">
      <c r="A4848" s="9" t="n"/>
      <c r="B4848" s="9" t="n"/>
      <c r="C4848" s="12" t="n"/>
      <c r="D4848" s="11" t="n"/>
      <c r="E4848" s="11" t="n"/>
      <c r="F4848" s="11" t="n"/>
      <c r="G4848" s="11" t="n"/>
      <c r="H4848" s="11" t="n"/>
      <c r="I4848" s="9" t="n"/>
      <c r="J4848" s="9" t="n"/>
      <c r="K4848" s="9" t="n"/>
      <c r="L4848" s="9">
        <f>IF(COUNTA($A4848:$K4848)=0,"",IF(AND(IFERROR($H4848,0)&gt;0,LEN(TRIM($K4848&amp;""))&gt;0,IFERROR(LOOKUP(2,1/((LISTS!$M$2:$M$13&lt;&gt;"")*ISNUMBER(SEARCH(LISTS!$M$2:$M$13,$I4848))),LISTS!$N$2:$N$13),"NO")="SI"),"SI","NO"))</f>
        <v/>
      </c>
      <c r="M4848" s="9">
        <f>IF(COUNTA($A4848:$K4848)=0,"",IF($K4848&lt;&gt;"",IF(COUNTIF($K$19:$K4848,$K4848)&gt;1,"SI","NO"),IF(COUNTIFS($A$19:$A4848,$A4848,$C$19:$C4848,$C4848,$J$19:$J4848,$J4848,$D$19:$D4848,$D4848)&gt;1,"SI","NO")))</f>
        <v/>
      </c>
      <c r="N4848" s="11">
        <f>IF(COUNTA($A4848:$K4848)=0,"",IF(AND($L4848="SI",$M4848="NO"),IFERROR($H4848,0),0))</f>
        <v/>
      </c>
      <c r="O4848" s="9">
        <f>IF(COUNTA($A4848:$K4848)=0,"",IF($M4848="SI","CUFE o factura duplicada dentro del reporte; no se suma dos veces",IF(IFERROR($H4848,0)&lt;=0,"DIAN reporta valor susceptible 0",IF($L4848="NO",IFERROR(LOOKUP(2,1/((LISTS!$M$2:$M$13&lt;&gt;"")*ISNUMBER(SEARCH(LISTS!$M$2:$M$13,$I4848))),LISTS!$O$2:$O$13),"Medio de pago no elegible o no identificado por DIAN"),"Apta automaticamente por pago electronico y base positiva"))))</f>
        <v/>
      </c>
    </row>
    <row r="4849">
      <c r="A4849" s="9" t="n"/>
      <c r="B4849" s="9" t="n"/>
      <c r="C4849" s="12" t="n"/>
      <c r="D4849" s="11" t="n"/>
      <c r="E4849" s="11" t="n"/>
      <c r="F4849" s="11" t="n"/>
      <c r="G4849" s="11" t="n"/>
      <c r="H4849" s="11" t="n"/>
      <c r="I4849" s="9" t="n"/>
      <c r="J4849" s="9" t="n"/>
      <c r="K4849" s="9" t="n"/>
      <c r="L4849" s="9">
        <f>IF(COUNTA($A4849:$K4849)=0,"",IF(AND(IFERROR($H4849,0)&gt;0,LEN(TRIM($K4849&amp;""))&gt;0,IFERROR(LOOKUP(2,1/((LISTS!$M$2:$M$13&lt;&gt;"")*ISNUMBER(SEARCH(LISTS!$M$2:$M$13,$I4849))),LISTS!$N$2:$N$13),"NO")="SI"),"SI","NO"))</f>
        <v/>
      </c>
      <c r="M4849" s="9">
        <f>IF(COUNTA($A4849:$K4849)=0,"",IF($K4849&lt;&gt;"",IF(COUNTIF($K$19:$K4849,$K4849)&gt;1,"SI","NO"),IF(COUNTIFS($A$19:$A4849,$A4849,$C$19:$C4849,$C4849,$J$19:$J4849,$J4849,$D$19:$D4849,$D4849)&gt;1,"SI","NO")))</f>
        <v/>
      </c>
      <c r="N4849" s="11">
        <f>IF(COUNTA($A4849:$K4849)=0,"",IF(AND($L4849="SI",$M4849="NO"),IFERROR($H4849,0),0))</f>
        <v/>
      </c>
      <c r="O4849" s="9">
        <f>IF(COUNTA($A4849:$K4849)=0,"",IF($M4849="SI","CUFE o factura duplicada dentro del reporte; no se suma dos veces",IF(IFERROR($H4849,0)&lt;=0,"DIAN reporta valor susceptible 0",IF($L4849="NO",IFERROR(LOOKUP(2,1/((LISTS!$M$2:$M$13&lt;&gt;"")*ISNUMBER(SEARCH(LISTS!$M$2:$M$13,$I4849))),LISTS!$O$2:$O$13),"Medio de pago no elegible o no identificado por DIAN"),"Apta automaticamente por pago electronico y base positiva"))))</f>
        <v/>
      </c>
    </row>
    <row r="4850">
      <c r="A4850" s="9" t="n"/>
      <c r="B4850" s="9" t="n"/>
      <c r="C4850" s="12" t="n"/>
      <c r="D4850" s="11" t="n"/>
      <c r="E4850" s="11" t="n"/>
      <c r="F4850" s="11" t="n"/>
      <c r="G4850" s="11" t="n"/>
      <c r="H4850" s="11" t="n"/>
      <c r="I4850" s="9" t="n"/>
      <c r="J4850" s="9" t="n"/>
      <c r="K4850" s="9" t="n"/>
      <c r="L4850" s="9">
        <f>IF(COUNTA($A4850:$K4850)=0,"",IF(AND(IFERROR($H4850,0)&gt;0,LEN(TRIM($K4850&amp;""))&gt;0,IFERROR(LOOKUP(2,1/((LISTS!$M$2:$M$13&lt;&gt;"")*ISNUMBER(SEARCH(LISTS!$M$2:$M$13,$I4850))),LISTS!$N$2:$N$13),"NO")="SI"),"SI","NO"))</f>
        <v/>
      </c>
      <c r="M4850" s="9">
        <f>IF(COUNTA($A4850:$K4850)=0,"",IF($K4850&lt;&gt;"",IF(COUNTIF($K$19:$K4850,$K4850)&gt;1,"SI","NO"),IF(COUNTIFS($A$19:$A4850,$A4850,$C$19:$C4850,$C4850,$J$19:$J4850,$J4850,$D$19:$D4850,$D4850)&gt;1,"SI","NO")))</f>
        <v/>
      </c>
      <c r="N4850" s="11">
        <f>IF(COUNTA($A4850:$K4850)=0,"",IF(AND($L4850="SI",$M4850="NO"),IFERROR($H4850,0),0))</f>
        <v/>
      </c>
      <c r="O4850" s="9">
        <f>IF(COUNTA($A4850:$K4850)=0,"",IF($M4850="SI","CUFE o factura duplicada dentro del reporte; no se suma dos veces",IF(IFERROR($H4850,0)&lt;=0,"DIAN reporta valor susceptible 0",IF($L4850="NO",IFERROR(LOOKUP(2,1/((LISTS!$M$2:$M$13&lt;&gt;"")*ISNUMBER(SEARCH(LISTS!$M$2:$M$13,$I4850))),LISTS!$O$2:$O$13),"Medio de pago no elegible o no identificado por DIAN"),"Apta automaticamente por pago electronico y base positiva"))))</f>
        <v/>
      </c>
    </row>
    <row r="4851">
      <c r="A4851" s="9" t="n"/>
      <c r="B4851" s="9" t="n"/>
      <c r="C4851" s="12" t="n"/>
      <c r="D4851" s="11" t="n"/>
      <c r="E4851" s="11" t="n"/>
      <c r="F4851" s="11" t="n"/>
      <c r="G4851" s="11" t="n"/>
      <c r="H4851" s="11" t="n"/>
      <c r="I4851" s="9" t="n"/>
      <c r="J4851" s="9" t="n"/>
      <c r="K4851" s="9" t="n"/>
      <c r="L4851" s="9">
        <f>IF(COUNTA($A4851:$K4851)=0,"",IF(AND(IFERROR($H4851,0)&gt;0,LEN(TRIM($K4851&amp;""))&gt;0,IFERROR(LOOKUP(2,1/((LISTS!$M$2:$M$13&lt;&gt;"")*ISNUMBER(SEARCH(LISTS!$M$2:$M$13,$I4851))),LISTS!$N$2:$N$13),"NO")="SI"),"SI","NO"))</f>
        <v/>
      </c>
      <c r="M4851" s="9">
        <f>IF(COUNTA($A4851:$K4851)=0,"",IF($K4851&lt;&gt;"",IF(COUNTIF($K$19:$K4851,$K4851)&gt;1,"SI","NO"),IF(COUNTIFS($A$19:$A4851,$A4851,$C$19:$C4851,$C4851,$J$19:$J4851,$J4851,$D$19:$D4851,$D4851)&gt;1,"SI","NO")))</f>
        <v/>
      </c>
      <c r="N4851" s="11">
        <f>IF(COUNTA($A4851:$K4851)=0,"",IF(AND($L4851="SI",$M4851="NO"),IFERROR($H4851,0),0))</f>
        <v/>
      </c>
      <c r="O4851" s="9">
        <f>IF(COUNTA($A4851:$K4851)=0,"",IF($M4851="SI","CUFE o factura duplicada dentro del reporte; no se suma dos veces",IF(IFERROR($H4851,0)&lt;=0,"DIAN reporta valor susceptible 0",IF($L4851="NO",IFERROR(LOOKUP(2,1/((LISTS!$M$2:$M$13&lt;&gt;"")*ISNUMBER(SEARCH(LISTS!$M$2:$M$13,$I4851))),LISTS!$O$2:$O$13),"Medio de pago no elegible o no identificado por DIAN"),"Apta automaticamente por pago electronico y base positiva"))))</f>
        <v/>
      </c>
    </row>
    <row r="4852">
      <c r="A4852" s="9" t="n"/>
      <c r="B4852" s="9" t="n"/>
      <c r="C4852" s="12" t="n"/>
      <c r="D4852" s="11" t="n"/>
      <c r="E4852" s="11" t="n"/>
      <c r="F4852" s="11" t="n"/>
      <c r="G4852" s="11" t="n"/>
      <c r="H4852" s="11" t="n"/>
      <c r="I4852" s="9" t="n"/>
      <c r="J4852" s="9" t="n"/>
      <c r="K4852" s="9" t="n"/>
      <c r="L4852" s="9">
        <f>IF(COUNTA($A4852:$K4852)=0,"",IF(AND(IFERROR($H4852,0)&gt;0,LEN(TRIM($K4852&amp;""))&gt;0,IFERROR(LOOKUP(2,1/((LISTS!$M$2:$M$13&lt;&gt;"")*ISNUMBER(SEARCH(LISTS!$M$2:$M$13,$I4852))),LISTS!$N$2:$N$13),"NO")="SI"),"SI","NO"))</f>
        <v/>
      </c>
      <c r="M4852" s="9">
        <f>IF(COUNTA($A4852:$K4852)=0,"",IF($K4852&lt;&gt;"",IF(COUNTIF($K$19:$K4852,$K4852)&gt;1,"SI","NO"),IF(COUNTIFS($A$19:$A4852,$A4852,$C$19:$C4852,$C4852,$J$19:$J4852,$J4852,$D$19:$D4852,$D4852)&gt;1,"SI","NO")))</f>
        <v/>
      </c>
      <c r="N4852" s="11">
        <f>IF(COUNTA($A4852:$K4852)=0,"",IF(AND($L4852="SI",$M4852="NO"),IFERROR($H4852,0),0))</f>
        <v/>
      </c>
      <c r="O4852" s="9">
        <f>IF(COUNTA($A4852:$K4852)=0,"",IF($M4852="SI","CUFE o factura duplicada dentro del reporte; no se suma dos veces",IF(IFERROR($H4852,0)&lt;=0,"DIAN reporta valor susceptible 0",IF($L4852="NO",IFERROR(LOOKUP(2,1/((LISTS!$M$2:$M$13&lt;&gt;"")*ISNUMBER(SEARCH(LISTS!$M$2:$M$13,$I4852))),LISTS!$O$2:$O$13),"Medio de pago no elegible o no identificado por DIAN"),"Apta automaticamente por pago electronico y base positiva"))))</f>
        <v/>
      </c>
    </row>
    <row r="4853">
      <c r="A4853" s="9" t="n"/>
      <c r="B4853" s="9" t="n"/>
      <c r="C4853" s="12" t="n"/>
      <c r="D4853" s="11" t="n"/>
      <c r="E4853" s="11" t="n"/>
      <c r="F4853" s="11" t="n"/>
      <c r="G4853" s="11" t="n"/>
      <c r="H4853" s="11" t="n"/>
      <c r="I4853" s="9" t="n"/>
      <c r="J4853" s="9" t="n"/>
      <c r="K4853" s="9" t="n"/>
      <c r="L4853" s="9">
        <f>IF(COUNTA($A4853:$K4853)=0,"",IF(AND(IFERROR($H4853,0)&gt;0,LEN(TRIM($K4853&amp;""))&gt;0,IFERROR(LOOKUP(2,1/((LISTS!$M$2:$M$13&lt;&gt;"")*ISNUMBER(SEARCH(LISTS!$M$2:$M$13,$I4853))),LISTS!$N$2:$N$13),"NO")="SI"),"SI","NO"))</f>
        <v/>
      </c>
      <c r="M4853" s="9">
        <f>IF(COUNTA($A4853:$K4853)=0,"",IF($K4853&lt;&gt;"",IF(COUNTIF($K$19:$K4853,$K4853)&gt;1,"SI","NO"),IF(COUNTIFS($A$19:$A4853,$A4853,$C$19:$C4853,$C4853,$J$19:$J4853,$J4853,$D$19:$D4853,$D4853)&gt;1,"SI","NO")))</f>
        <v/>
      </c>
      <c r="N4853" s="11">
        <f>IF(COUNTA($A4853:$K4853)=0,"",IF(AND($L4853="SI",$M4853="NO"),IFERROR($H4853,0),0))</f>
        <v/>
      </c>
      <c r="O4853" s="9">
        <f>IF(COUNTA($A4853:$K4853)=0,"",IF($M4853="SI","CUFE o factura duplicada dentro del reporte; no se suma dos veces",IF(IFERROR($H4853,0)&lt;=0,"DIAN reporta valor susceptible 0",IF($L4853="NO",IFERROR(LOOKUP(2,1/((LISTS!$M$2:$M$13&lt;&gt;"")*ISNUMBER(SEARCH(LISTS!$M$2:$M$13,$I4853))),LISTS!$O$2:$O$13),"Medio de pago no elegible o no identificado por DIAN"),"Apta automaticamente por pago electronico y base positiva"))))</f>
        <v/>
      </c>
    </row>
    <row r="4854">
      <c r="A4854" s="9" t="n"/>
      <c r="B4854" s="9" t="n"/>
      <c r="C4854" s="12" t="n"/>
      <c r="D4854" s="11" t="n"/>
      <c r="E4854" s="11" t="n"/>
      <c r="F4854" s="11" t="n"/>
      <c r="G4854" s="11" t="n"/>
      <c r="H4854" s="11" t="n"/>
      <c r="I4854" s="9" t="n"/>
      <c r="J4854" s="9" t="n"/>
      <c r="K4854" s="9" t="n"/>
      <c r="L4854" s="9">
        <f>IF(COUNTA($A4854:$K4854)=0,"",IF(AND(IFERROR($H4854,0)&gt;0,LEN(TRIM($K4854&amp;""))&gt;0,IFERROR(LOOKUP(2,1/((LISTS!$M$2:$M$13&lt;&gt;"")*ISNUMBER(SEARCH(LISTS!$M$2:$M$13,$I4854))),LISTS!$N$2:$N$13),"NO")="SI"),"SI","NO"))</f>
        <v/>
      </c>
      <c r="M4854" s="9">
        <f>IF(COUNTA($A4854:$K4854)=0,"",IF($K4854&lt;&gt;"",IF(COUNTIF($K$19:$K4854,$K4854)&gt;1,"SI","NO"),IF(COUNTIFS($A$19:$A4854,$A4854,$C$19:$C4854,$C4854,$J$19:$J4854,$J4854,$D$19:$D4854,$D4854)&gt;1,"SI","NO")))</f>
        <v/>
      </c>
      <c r="N4854" s="11">
        <f>IF(COUNTA($A4854:$K4854)=0,"",IF(AND($L4854="SI",$M4854="NO"),IFERROR($H4854,0),0))</f>
        <v/>
      </c>
      <c r="O4854" s="9">
        <f>IF(COUNTA($A4854:$K4854)=0,"",IF($M4854="SI","CUFE o factura duplicada dentro del reporte; no se suma dos veces",IF(IFERROR($H4854,0)&lt;=0,"DIAN reporta valor susceptible 0",IF($L4854="NO",IFERROR(LOOKUP(2,1/((LISTS!$M$2:$M$13&lt;&gt;"")*ISNUMBER(SEARCH(LISTS!$M$2:$M$13,$I4854))),LISTS!$O$2:$O$13),"Medio de pago no elegible o no identificado por DIAN"),"Apta automaticamente por pago electronico y base positiva"))))</f>
        <v/>
      </c>
    </row>
    <row r="4855">
      <c r="A4855" s="9" t="n"/>
      <c r="B4855" s="9" t="n"/>
      <c r="C4855" s="12" t="n"/>
      <c r="D4855" s="11" t="n"/>
      <c r="E4855" s="11" t="n"/>
      <c r="F4855" s="11" t="n"/>
      <c r="G4855" s="11" t="n"/>
      <c r="H4855" s="11" t="n"/>
      <c r="I4855" s="9" t="n"/>
      <c r="J4855" s="9" t="n"/>
      <c r="K4855" s="9" t="n"/>
      <c r="L4855" s="9">
        <f>IF(COUNTA($A4855:$K4855)=0,"",IF(AND(IFERROR($H4855,0)&gt;0,LEN(TRIM($K4855&amp;""))&gt;0,IFERROR(LOOKUP(2,1/((LISTS!$M$2:$M$13&lt;&gt;"")*ISNUMBER(SEARCH(LISTS!$M$2:$M$13,$I4855))),LISTS!$N$2:$N$13),"NO")="SI"),"SI","NO"))</f>
        <v/>
      </c>
      <c r="M4855" s="9">
        <f>IF(COUNTA($A4855:$K4855)=0,"",IF($K4855&lt;&gt;"",IF(COUNTIF($K$19:$K4855,$K4855)&gt;1,"SI","NO"),IF(COUNTIFS($A$19:$A4855,$A4855,$C$19:$C4855,$C4855,$J$19:$J4855,$J4855,$D$19:$D4855,$D4855)&gt;1,"SI","NO")))</f>
        <v/>
      </c>
      <c r="N4855" s="11">
        <f>IF(COUNTA($A4855:$K4855)=0,"",IF(AND($L4855="SI",$M4855="NO"),IFERROR($H4855,0),0))</f>
        <v/>
      </c>
      <c r="O4855" s="9">
        <f>IF(COUNTA($A4855:$K4855)=0,"",IF($M4855="SI","CUFE o factura duplicada dentro del reporte; no se suma dos veces",IF(IFERROR($H4855,0)&lt;=0,"DIAN reporta valor susceptible 0",IF($L4855="NO",IFERROR(LOOKUP(2,1/((LISTS!$M$2:$M$13&lt;&gt;"")*ISNUMBER(SEARCH(LISTS!$M$2:$M$13,$I4855))),LISTS!$O$2:$O$13),"Medio de pago no elegible o no identificado por DIAN"),"Apta automaticamente por pago electronico y base positiva"))))</f>
        <v/>
      </c>
    </row>
    <row r="4856">
      <c r="A4856" s="9" t="n"/>
      <c r="B4856" s="9" t="n"/>
      <c r="C4856" s="12" t="n"/>
      <c r="D4856" s="11" t="n"/>
      <c r="E4856" s="11" t="n"/>
      <c r="F4856" s="11" t="n"/>
      <c r="G4856" s="11" t="n"/>
      <c r="H4856" s="11" t="n"/>
      <c r="I4856" s="9" t="n"/>
      <c r="J4856" s="9" t="n"/>
      <c r="K4856" s="9" t="n"/>
      <c r="L4856" s="9">
        <f>IF(COUNTA($A4856:$K4856)=0,"",IF(AND(IFERROR($H4856,0)&gt;0,LEN(TRIM($K4856&amp;""))&gt;0,IFERROR(LOOKUP(2,1/((LISTS!$M$2:$M$13&lt;&gt;"")*ISNUMBER(SEARCH(LISTS!$M$2:$M$13,$I4856))),LISTS!$N$2:$N$13),"NO")="SI"),"SI","NO"))</f>
        <v/>
      </c>
      <c r="M4856" s="9">
        <f>IF(COUNTA($A4856:$K4856)=0,"",IF($K4856&lt;&gt;"",IF(COUNTIF($K$19:$K4856,$K4856)&gt;1,"SI","NO"),IF(COUNTIFS($A$19:$A4856,$A4856,$C$19:$C4856,$C4856,$J$19:$J4856,$J4856,$D$19:$D4856,$D4856)&gt;1,"SI","NO")))</f>
        <v/>
      </c>
      <c r="N4856" s="11">
        <f>IF(COUNTA($A4856:$K4856)=0,"",IF(AND($L4856="SI",$M4856="NO"),IFERROR($H4856,0),0))</f>
        <v/>
      </c>
      <c r="O4856" s="9">
        <f>IF(COUNTA($A4856:$K4856)=0,"",IF($M4856="SI","CUFE o factura duplicada dentro del reporte; no se suma dos veces",IF(IFERROR($H4856,0)&lt;=0,"DIAN reporta valor susceptible 0",IF($L4856="NO",IFERROR(LOOKUP(2,1/((LISTS!$M$2:$M$13&lt;&gt;"")*ISNUMBER(SEARCH(LISTS!$M$2:$M$13,$I4856))),LISTS!$O$2:$O$13),"Medio de pago no elegible o no identificado por DIAN"),"Apta automaticamente por pago electronico y base positiva"))))</f>
        <v/>
      </c>
    </row>
    <row r="4857">
      <c r="A4857" s="9" t="n"/>
      <c r="B4857" s="9" t="n"/>
      <c r="C4857" s="12" t="n"/>
      <c r="D4857" s="11" t="n"/>
      <c r="E4857" s="11" t="n"/>
      <c r="F4857" s="11" t="n"/>
      <c r="G4857" s="11" t="n"/>
      <c r="H4857" s="11" t="n"/>
      <c r="I4857" s="9" t="n"/>
      <c r="J4857" s="9" t="n"/>
      <c r="K4857" s="9" t="n"/>
      <c r="L4857" s="9">
        <f>IF(COUNTA($A4857:$K4857)=0,"",IF(AND(IFERROR($H4857,0)&gt;0,LEN(TRIM($K4857&amp;""))&gt;0,IFERROR(LOOKUP(2,1/((LISTS!$M$2:$M$13&lt;&gt;"")*ISNUMBER(SEARCH(LISTS!$M$2:$M$13,$I4857))),LISTS!$N$2:$N$13),"NO")="SI"),"SI","NO"))</f>
        <v/>
      </c>
      <c r="M4857" s="9">
        <f>IF(COUNTA($A4857:$K4857)=0,"",IF($K4857&lt;&gt;"",IF(COUNTIF($K$19:$K4857,$K4857)&gt;1,"SI","NO"),IF(COUNTIFS($A$19:$A4857,$A4857,$C$19:$C4857,$C4857,$J$19:$J4857,$J4857,$D$19:$D4857,$D4857)&gt;1,"SI","NO")))</f>
        <v/>
      </c>
      <c r="N4857" s="11">
        <f>IF(COUNTA($A4857:$K4857)=0,"",IF(AND($L4857="SI",$M4857="NO"),IFERROR($H4857,0),0))</f>
        <v/>
      </c>
      <c r="O4857" s="9">
        <f>IF(COUNTA($A4857:$K4857)=0,"",IF($M4857="SI","CUFE o factura duplicada dentro del reporte; no se suma dos veces",IF(IFERROR($H4857,0)&lt;=0,"DIAN reporta valor susceptible 0",IF($L4857="NO",IFERROR(LOOKUP(2,1/((LISTS!$M$2:$M$13&lt;&gt;"")*ISNUMBER(SEARCH(LISTS!$M$2:$M$13,$I4857))),LISTS!$O$2:$O$13),"Medio de pago no elegible o no identificado por DIAN"),"Apta automaticamente por pago electronico y base positiva"))))</f>
        <v/>
      </c>
    </row>
    <row r="4858">
      <c r="A4858" s="9" t="n"/>
      <c r="B4858" s="9" t="n"/>
      <c r="C4858" s="12" t="n"/>
      <c r="D4858" s="11" t="n"/>
      <c r="E4858" s="11" t="n"/>
      <c r="F4858" s="11" t="n"/>
      <c r="G4858" s="11" t="n"/>
      <c r="H4858" s="11" t="n"/>
      <c r="I4858" s="9" t="n"/>
      <c r="J4858" s="9" t="n"/>
      <c r="K4858" s="9" t="n"/>
      <c r="L4858" s="9">
        <f>IF(COUNTA($A4858:$K4858)=0,"",IF(AND(IFERROR($H4858,0)&gt;0,LEN(TRIM($K4858&amp;""))&gt;0,IFERROR(LOOKUP(2,1/((LISTS!$M$2:$M$13&lt;&gt;"")*ISNUMBER(SEARCH(LISTS!$M$2:$M$13,$I4858))),LISTS!$N$2:$N$13),"NO")="SI"),"SI","NO"))</f>
        <v/>
      </c>
      <c r="M4858" s="9">
        <f>IF(COUNTA($A4858:$K4858)=0,"",IF($K4858&lt;&gt;"",IF(COUNTIF($K$19:$K4858,$K4858)&gt;1,"SI","NO"),IF(COUNTIFS($A$19:$A4858,$A4858,$C$19:$C4858,$C4858,$J$19:$J4858,$J4858,$D$19:$D4858,$D4858)&gt;1,"SI","NO")))</f>
        <v/>
      </c>
      <c r="N4858" s="11">
        <f>IF(COUNTA($A4858:$K4858)=0,"",IF(AND($L4858="SI",$M4858="NO"),IFERROR($H4858,0),0))</f>
        <v/>
      </c>
      <c r="O4858" s="9">
        <f>IF(COUNTA($A4858:$K4858)=0,"",IF($M4858="SI","CUFE o factura duplicada dentro del reporte; no se suma dos veces",IF(IFERROR($H4858,0)&lt;=0,"DIAN reporta valor susceptible 0",IF($L4858="NO",IFERROR(LOOKUP(2,1/((LISTS!$M$2:$M$13&lt;&gt;"")*ISNUMBER(SEARCH(LISTS!$M$2:$M$13,$I4858))),LISTS!$O$2:$O$13),"Medio de pago no elegible o no identificado por DIAN"),"Apta automaticamente por pago electronico y base positiva"))))</f>
        <v/>
      </c>
    </row>
    <row r="4859">
      <c r="A4859" s="9" t="n"/>
      <c r="B4859" s="9" t="n"/>
      <c r="C4859" s="12" t="n"/>
      <c r="D4859" s="11" t="n"/>
      <c r="E4859" s="11" t="n"/>
      <c r="F4859" s="11" t="n"/>
      <c r="G4859" s="11" t="n"/>
      <c r="H4859" s="11" t="n"/>
      <c r="I4859" s="9" t="n"/>
      <c r="J4859" s="9" t="n"/>
      <c r="K4859" s="9" t="n"/>
      <c r="L4859" s="9">
        <f>IF(COUNTA($A4859:$K4859)=0,"",IF(AND(IFERROR($H4859,0)&gt;0,LEN(TRIM($K4859&amp;""))&gt;0,IFERROR(LOOKUP(2,1/((LISTS!$M$2:$M$13&lt;&gt;"")*ISNUMBER(SEARCH(LISTS!$M$2:$M$13,$I4859))),LISTS!$N$2:$N$13),"NO")="SI"),"SI","NO"))</f>
        <v/>
      </c>
      <c r="M4859" s="9">
        <f>IF(COUNTA($A4859:$K4859)=0,"",IF($K4859&lt;&gt;"",IF(COUNTIF($K$19:$K4859,$K4859)&gt;1,"SI","NO"),IF(COUNTIFS($A$19:$A4859,$A4859,$C$19:$C4859,$C4859,$J$19:$J4859,$J4859,$D$19:$D4859,$D4859)&gt;1,"SI","NO")))</f>
        <v/>
      </c>
      <c r="N4859" s="11">
        <f>IF(COUNTA($A4859:$K4859)=0,"",IF(AND($L4859="SI",$M4859="NO"),IFERROR($H4859,0),0))</f>
        <v/>
      </c>
      <c r="O4859" s="9">
        <f>IF(COUNTA($A4859:$K4859)=0,"",IF($M4859="SI","CUFE o factura duplicada dentro del reporte; no se suma dos veces",IF(IFERROR($H4859,0)&lt;=0,"DIAN reporta valor susceptible 0",IF($L4859="NO",IFERROR(LOOKUP(2,1/((LISTS!$M$2:$M$13&lt;&gt;"")*ISNUMBER(SEARCH(LISTS!$M$2:$M$13,$I4859))),LISTS!$O$2:$O$13),"Medio de pago no elegible o no identificado por DIAN"),"Apta automaticamente por pago electronico y base positiva"))))</f>
        <v/>
      </c>
    </row>
    <row r="4860">
      <c r="A4860" s="9" t="n"/>
      <c r="B4860" s="9" t="n"/>
      <c r="C4860" s="12" t="n"/>
      <c r="D4860" s="11" t="n"/>
      <c r="E4860" s="11" t="n"/>
      <c r="F4860" s="11" t="n"/>
      <c r="G4860" s="11" t="n"/>
      <c r="H4860" s="11" t="n"/>
      <c r="I4860" s="9" t="n"/>
      <c r="J4860" s="9" t="n"/>
      <c r="K4860" s="9" t="n"/>
      <c r="L4860" s="9">
        <f>IF(COUNTA($A4860:$K4860)=0,"",IF(AND(IFERROR($H4860,0)&gt;0,LEN(TRIM($K4860&amp;""))&gt;0,IFERROR(LOOKUP(2,1/((LISTS!$M$2:$M$13&lt;&gt;"")*ISNUMBER(SEARCH(LISTS!$M$2:$M$13,$I4860))),LISTS!$N$2:$N$13),"NO")="SI"),"SI","NO"))</f>
        <v/>
      </c>
      <c r="M4860" s="9">
        <f>IF(COUNTA($A4860:$K4860)=0,"",IF($K4860&lt;&gt;"",IF(COUNTIF($K$19:$K4860,$K4860)&gt;1,"SI","NO"),IF(COUNTIFS($A$19:$A4860,$A4860,$C$19:$C4860,$C4860,$J$19:$J4860,$J4860,$D$19:$D4860,$D4860)&gt;1,"SI","NO")))</f>
        <v/>
      </c>
      <c r="N4860" s="11">
        <f>IF(COUNTA($A4860:$K4860)=0,"",IF(AND($L4860="SI",$M4860="NO"),IFERROR($H4860,0),0))</f>
        <v/>
      </c>
      <c r="O4860" s="9">
        <f>IF(COUNTA($A4860:$K4860)=0,"",IF($M4860="SI","CUFE o factura duplicada dentro del reporte; no se suma dos veces",IF(IFERROR($H4860,0)&lt;=0,"DIAN reporta valor susceptible 0",IF($L4860="NO",IFERROR(LOOKUP(2,1/((LISTS!$M$2:$M$13&lt;&gt;"")*ISNUMBER(SEARCH(LISTS!$M$2:$M$13,$I4860))),LISTS!$O$2:$O$13),"Medio de pago no elegible o no identificado por DIAN"),"Apta automaticamente por pago electronico y base positiva"))))</f>
        <v/>
      </c>
    </row>
    <row r="4861">
      <c r="A4861" s="9" t="n"/>
      <c r="B4861" s="9" t="n"/>
      <c r="C4861" s="12" t="n"/>
      <c r="D4861" s="11" t="n"/>
      <c r="E4861" s="11" t="n"/>
      <c r="F4861" s="11" t="n"/>
      <c r="G4861" s="11" t="n"/>
      <c r="H4861" s="11" t="n"/>
      <c r="I4861" s="9" t="n"/>
      <c r="J4861" s="9" t="n"/>
      <c r="K4861" s="9" t="n"/>
      <c r="L4861" s="9">
        <f>IF(COUNTA($A4861:$K4861)=0,"",IF(AND(IFERROR($H4861,0)&gt;0,LEN(TRIM($K4861&amp;""))&gt;0,IFERROR(LOOKUP(2,1/((LISTS!$M$2:$M$13&lt;&gt;"")*ISNUMBER(SEARCH(LISTS!$M$2:$M$13,$I4861))),LISTS!$N$2:$N$13),"NO")="SI"),"SI","NO"))</f>
        <v/>
      </c>
      <c r="M4861" s="9">
        <f>IF(COUNTA($A4861:$K4861)=0,"",IF($K4861&lt;&gt;"",IF(COUNTIF($K$19:$K4861,$K4861)&gt;1,"SI","NO"),IF(COUNTIFS($A$19:$A4861,$A4861,$C$19:$C4861,$C4861,$J$19:$J4861,$J4861,$D$19:$D4861,$D4861)&gt;1,"SI","NO")))</f>
        <v/>
      </c>
      <c r="N4861" s="11">
        <f>IF(COUNTA($A4861:$K4861)=0,"",IF(AND($L4861="SI",$M4861="NO"),IFERROR($H4861,0),0))</f>
        <v/>
      </c>
      <c r="O4861" s="9">
        <f>IF(COUNTA($A4861:$K4861)=0,"",IF($M4861="SI","CUFE o factura duplicada dentro del reporte; no se suma dos veces",IF(IFERROR($H4861,0)&lt;=0,"DIAN reporta valor susceptible 0",IF($L4861="NO",IFERROR(LOOKUP(2,1/((LISTS!$M$2:$M$13&lt;&gt;"")*ISNUMBER(SEARCH(LISTS!$M$2:$M$13,$I4861))),LISTS!$O$2:$O$13),"Medio de pago no elegible o no identificado por DIAN"),"Apta automaticamente por pago electronico y base positiva"))))</f>
        <v/>
      </c>
    </row>
    <row r="4862">
      <c r="A4862" s="9" t="n"/>
      <c r="B4862" s="9" t="n"/>
      <c r="C4862" s="12" t="n"/>
      <c r="D4862" s="11" t="n"/>
      <c r="E4862" s="11" t="n"/>
      <c r="F4862" s="11" t="n"/>
      <c r="G4862" s="11" t="n"/>
      <c r="H4862" s="11" t="n"/>
      <c r="I4862" s="9" t="n"/>
      <c r="J4862" s="9" t="n"/>
      <c r="K4862" s="9" t="n"/>
      <c r="L4862" s="9">
        <f>IF(COUNTA($A4862:$K4862)=0,"",IF(AND(IFERROR($H4862,0)&gt;0,LEN(TRIM($K4862&amp;""))&gt;0,IFERROR(LOOKUP(2,1/((LISTS!$M$2:$M$13&lt;&gt;"")*ISNUMBER(SEARCH(LISTS!$M$2:$M$13,$I4862))),LISTS!$N$2:$N$13),"NO")="SI"),"SI","NO"))</f>
        <v/>
      </c>
      <c r="M4862" s="9">
        <f>IF(COUNTA($A4862:$K4862)=0,"",IF($K4862&lt;&gt;"",IF(COUNTIF($K$19:$K4862,$K4862)&gt;1,"SI","NO"),IF(COUNTIFS($A$19:$A4862,$A4862,$C$19:$C4862,$C4862,$J$19:$J4862,$J4862,$D$19:$D4862,$D4862)&gt;1,"SI","NO")))</f>
        <v/>
      </c>
      <c r="N4862" s="11">
        <f>IF(COUNTA($A4862:$K4862)=0,"",IF(AND($L4862="SI",$M4862="NO"),IFERROR($H4862,0),0))</f>
        <v/>
      </c>
      <c r="O4862" s="9">
        <f>IF(COUNTA($A4862:$K4862)=0,"",IF($M4862="SI","CUFE o factura duplicada dentro del reporte; no se suma dos veces",IF(IFERROR($H4862,0)&lt;=0,"DIAN reporta valor susceptible 0",IF($L4862="NO",IFERROR(LOOKUP(2,1/((LISTS!$M$2:$M$13&lt;&gt;"")*ISNUMBER(SEARCH(LISTS!$M$2:$M$13,$I4862))),LISTS!$O$2:$O$13),"Medio de pago no elegible o no identificado por DIAN"),"Apta automaticamente por pago electronico y base positiva"))))</f>
        <v/>
      </c>
    </row>
    <row r="4863">
      <c r="A4863" s="9" t="n"/>
      <c r="B4863" s="9" t="n"/>
      <c r="C4863" s="12" t="n"/>
      <c r="D4863" s="11" t="n"/>
      <c r="E4863" s="11" t="n"/>
      <c r="F4863" s="11" t="n"/>
      <c r="G4863" s="11" t="n"/>
      <c r="H4863" s="11" t="n"/>
      <c r="I4863" s="9" t="n"/>
      <c r="J4863" s="9" t="n"/>
      <c r="K4863" s="9" t="n"/>
      <c r="L4863" s="9">
        <f>IF(COUNTA($A4863:$K4863)=0,"",IF(AND(IFERROR($H4863,0)&gt;0,LEN(TRIM($K4863&amp;""))&gt;0,IFERROR(LOOKUP(2,1/((LISTS!$M$2:$M$13&lt;&gt;"")*ISNUMBER(SEARCH(LISTS!$M$2:$M$13,$I4863))),LISTS!$N$2:$N$13),"NO")="SI"),"SI","NO"))</f>
        <v/>
      </c>
      <c r="M4863" s="9">
        <f>IF(COUNTA($A4863:$K4863)=0,"",IF($K4863&lt;&gt;"",IF(COUNTIF($K$19:$K4863,$K4863)&gt;1,"SI","NO"),IF(COUNTIFS($A$19:$A4863,$A4863,$C$19:$C4863,$C4863,$J$19:$J4863,$J4863,$D$19:$D4863,$D4863)&gt;1,"SI","NO")))</f>
        <v/>
      </c>
      <c r="N4863" s="11">
        <f>IF(COUNTA($A4863:$K4863)=0,"",IF(AND($L4863="SI",$M4863="NO"),IFERROR($H4863,0),0))</f>
        <v/>
      </c>
      <c r="O4863" s="9">
        <f>IF(COUNTA($A4863:$K4863)=0,"",IF($M4863="SI","CUFE o factura duplicada dentro del reporte; no se suma dos veces",IF(IFERROR($H4863,0)&lt;=0,"DIAN reporta valor susceptible 0",IF($L4863="NO",IFERROR(LOOKUP(2,1/((LISTS!$M$2:$M$13&lt;&gt;"")*ISNUMBER(SEARCH(LISTS!$M$2:$M$13,$I4863))),LISTS!$O$2:$O$13),"Medio de pago no elegible o no identificado por DIAN"),"Apta automaticamente por pago electronico y base positiva"))))</f>
        <v/>
      </c>
    </row>
    <row r="4864">
      <c r="A4864" s="9" t="n"/>
      <c r="B4864" s="9" t="n"/>
      <c r="C4864" s="12" t="n"/>
      <c r="D4864" s="11" t="n"/>
      <c r="E4864" s="11" t="n"/>
      <c r="F4864" s="11" t="n"/>
      <c r="G4864" s="11" t="n"/>
      <c r="H4864" s="11" t="n"/>
      <c r="I4864" s="9" t="n"/>
      <c r="J4864" s="9" t="n"/>
      <c r="K4864" s="9" t="n"/>
      <c r="L4864" s="9">
        <f>IF(COUNTA($A4864:$K4864)=0,"",IF(AND(IFERROR($H4864,0)&gt;0,LEN(TRIM($K4864&amp;""))&gt;0,IFERROR(LOOKUP(2,1/((LISTS!$M$2:$M$13&lt;&gt;"")*ISNUMBER(SEARCH(LISTS!$M$2:$M$13,$I4864))),LISTS!$N$2:$N$13),"NO")="SI"),"SI","NO"))</f>
        <v/>
      </c>
      <c r="M4864" s="9">
        <f>IF(COUNTA($A4864:$K4864)=0,"",IF($K4864&lt;&gt;"",IF(COUNTIF($K$19:$K4864,$K4864)&gt;1,"SI","NO"),IF(COUNTIFS($A$19:$A4864,$A4864,$C$19:$C4864,$C4864,$J$19:$J4864,$J4864,$D$19:$D4864,$D4864)&gt;1,"SI","NO")))</f>
        <v/>
      </c>
      <c r="N4864" s="11">
        <f>IF(COUNTA($A4864:$K4864)=0,"",IF(AND($L4864="SI",$M4864="NO"),IFERROR($H4864,0),0))</f>
        <v/>
      </c>
      <c r="O4864" s="9">
        <f>IF(COUNTA($A4864:$K4864)=0,"",IF($M4864="SI","CUFE o factura duplicada dentro del reporte; no se suma dos veces",IF(IFERROR($H4864,0)&lt;=0,"DIAN reporta valor susceptible 0",IF($L4864="NO",IFERROR(LOOKUP(2,1/((LISTS!$M$2:$M$13&lt;&gt;"")*ISNUMBER(SEARCH(LISTS!$M$2:$M$13,$I4864))),LISTS!$O$2:$O$13),"Medio de pago no elegible o no identificado por DIAN"),"Apta automaticamente por pago electronico y base positiva"))))</f>
        <v/>
      </c>
    </row>
    <row r="4865">
      <c r="A4865" s="9" t="n"/>
      <c r="B4865" s="9" t="n"/>
      <c r="C4865" s="12" t="n"/>
      <c r="D4865" s="11" t="n"/>
      <c r="E4865" s="11" t="n"/>
      <c r="F4865" s="11" t="n"/>
      <c r="G4865" s="11" t="n"/>
      <c r="H4865" s="11" t="n"/>
      <c r="I4865" s="9" t="n"/>
      <c r="J4865" s="9" t="n"/>
      <c r="K4865" s="9" t="n"/>
      <c r="L4865" s="9">
        <f>IF(COUNTA($A4865:$K4865)=0,"",IF(AND(IFERROR($H4865,0)&gt;0,LEN(TRIM($K4865&amp;""))&gt;0,IFERROR(LOOKUP(2,1/((LISTS!$M$2:$M$13&lt;&gt;"")*ISNUMBER(SEARCH(LISTS!$M$2:$M$13,$I4865))),LISTS!$N$2:$N$13),"NO")="SI"),"SI","NO"))</f>
        <v/>
      </c>
      <c r="M4865" s="9">
        <f>IF(COUNTA($A4865:$K4865)=0,"",IF($K4865&lt;&gt;"",IF(COUNTIF($K$19:$K4865,$K4865)&gt;1,"SI","NO"),IF(COUNTIFS($A$19:$A4865,$A4865,$C$19:$C4865,$C4865,$J$19:$J4865,$J4865,$D$19:$D4865,$D4865)&gt;1,"SI","NO")))</f>
        <v/>
      </c>
      <c r="N4865" s="11">
        <f>IF(COUNTA($A4865:$K4865)=0,"",IF(AND($L4865="SI",$M4865="NO"),IFERROR($H4865,0),0))</f>
        <v/>
      </c>
      <c r="O4865" s="9">
        <f>IF(COUNTA($A4865:$K4865)=0,"",IF($M4865="SI","CUFE o factura duplicada dentro del reporte; no se suma dos veces",IF(IFERROR($H4865,0)&lt;=0,"DIAN reporta valor susceptible 0",IF($L4865="NO",IFERROR(LOOKUP(2,1/((LISTS!$M$2:$M$13&lt;&gt;"")*ISNUMBER(SEARCH(LISTS!$M$2:$M$13,$I4865))),LISTS!$O$2:$O$13),"Medio de pago no elegible o no identificado por DIAN"),"Apta automaticamente por pago electronico y base positiva"))))</f>
        <v/>
      </c>
    </row>
    <row r="4866">
      <c r="A4866" s="9" t="n"/>
      <c r="B4866" s="9" t="n"/>
      <c r="C4866" s="12" t="n"/>
      <c r="D4866" s="11" t="n"/>
      <c r="E4866" s="11" t="n"/>
      <c r="F4866" s="11" t="n"/>
      <c r="G4866" s="11" t="n"/>
      <c r="H4866" s="11" t="n"/>
      <c r="I4866" s="9" t="n"/>
      <c r="J4866" s="9" t="n"/>
      <c r="K4866" s="9" t="n"/>
      <c r="L4866" s="9">
        <f>IF(COUNTA($A4866:$K4866)=0,"",IF(AND(IFERROR($H4866,0)&gt;0,LEN(TRIM($K4866&amp;""))&gt;0,IFERROR(LOOKUP(2,1/((LISTS!$M$2:$M$13&lt;&gt;"")*ISNUMBER(SEARCH(LISTS!$M$2:$M$13,$I4866))),LISTS!$N$2:$N$13),"NO")="SI"),"SI","NO"))</f>
        <v/>
      </c>
      <c r="M4866" s="9">
        <f>IF(COUNTA($A4866:$K4866)=0,"",IF($K4866&lt;&gt;"",IF(COUNTIF($K$19:$K4866,$K4866)&gt;1,"SI","NO"),IF(COUNTIFS($A$19:$A4866,$A4866,$C$19:$C4866,$C4866,$J$19:$J4866,$J4866,$D$19:$D4866,$D4866)&gt;1,"SI","NO")))</f>
        <v/>
      </c>
      <c r="N4866" s="11">
        <f>IF(COUNTA($A4866:$K4866)=0,"",IF(AND($L4866="SI",$M4866="NO"),IFERROR($H4866,0),0))</f>
        <v/>
      </c>
      <c r="O4866" s="9">
        <f>IF(COUNTA($A4866:$K4866)=0,"",IF($M4866="SI","CUFE o factura duplicada dentro del reporte; no se suma dos veces",IF(IFERROR($H4866,0)&lt;=0,"DIAN reporta valor susceptible 0",IF($L4866="NO",IFERROR(LOOKUP(2,1/((LISTS!$M$2:$M$13&lt;&gt;"")*ISNUMBER(SEARCH(LISTS!$M$2:$M$13,$I4866))),LISTS!$O$2:$O$13),"Medio de pago no elegible o no identificado por DIAN"),"Apta automaticamente por pago electronico y base positiva"))))</f>
        <v/>
      </c>
    </row>
    <row r="4867">
      <c r="A4867" s="9" t="n"/>
      <c r="B4867" s="9" t="n"/>
      <c r="C4867" s="12" t="n"/>
      <c r="D4867" s="11" t="n"/>
      <c r="E4867" s="11" t="n"/>
      <c r="F4867" s="11" t="n"/>
      <c r="G4867" s="11" t="n"/>
      <c r="H4867" s="11" t="n"/>
      <c r="I4867" s="9" t="n"/>
      <c r="J4867" s="9" t="n"/>
      <c r="K4867" s="9" t="n"/>
      <c r="L4867" s="9">
        <f>IF(COUNTA($A4867:$K4867)=0,"",IF(AND(IFERROR($H4867,0)&gt;0,LEN(TRIM($K4867&amp;""))&gt;0,IFERROR(LOOKUP(2,1/((LISTS!$M$2:$M$13&lt;&gt;"")*ISNUMBER(SEARCH(LISTS!$M$2:$M$13,$I4867))),LISTS!$N$2:$N$13),"NO")="SI"),"SI","NO"))</f>
        <v/>
      </c>
      <c r="M4867" s="9">
        <f>IF(COUNTA($A4867:$K4867)=0,"",IF($K4867&lt;&gt;"",IF(COUNTIF($K$19:$K4867,$K4867)&gt;1,"SI","NO"),IF(COUNTIFS($A$19:$A4867,$A4867,$C$19:$C4867,$C4867,$J$19:$J4867,$J4867,$D$19:$D4867,$D4867)&gt;1,"SI","NO")))</f>
        <v/>
      </c>
      <c r="N4867" s="11">
        <f>IF(COUNTA($A4867:$K4867)=0,"",IF(AND($L4867="SI",$M4867="NO"),IFERROR($H4867,0),0))</f>
        <v/>
      </c>
      <c r="O4867" s="9">
        <f>IF(COUNTA($A4867:$K4867)=0,"",IF($M4867="SI","CUFE o factura duplicada dentro del reporte; no se suma dos veces",IF(IFERROR($H4867,0)&lt;=0,"DIAN reporta valor susceptible 0",IF($L4867="NO",IFERROR(LOOKUP(2,1/((LISTS!$M$2:$M$13&lt;&gt;"")*ISNUMBER(SEARCH(LISTS!$M$2:$M$13,$I4867))),LISTS!$O$2:$O$13),"Medio de pago no elegible o no identificado por DIAN"),"Apta automaticamente por pago electronico y base positiva"))))</f>
        <v/>
      </c>
    </row>
    <row r="4868">
      <c r="A4868" s="9" t="n"/>
      <c r="B4868" s="9" t="n"/>
      <c r="C4868" s="12" t="n"/>
      <c r="D4868" s="11" t="n"/>
      <c r="E4868" s="11" t="n"/>
      <c r="F4868" s="11" t="n"/>
      <c r="G4868" s="11" t="n"/>
      <c r="H4868" s="11" t="n"/>
      <c r="I4868" s="9" t="n"/>
      <c r="J4868" s="9" t="n"/>
      <c r="K4868" s="9" t="n"/>
      <c r="L4868" s="9">
        <f>IF(COUNTA($A4868:$K4868)=0,"",IF(AND(IFERROR($H4868,0)&gt;0,LEN(TRIM($K4868&amp;""))&gt;0,IFERROR(LOOKUP(2,1/((LISTS!$M$2:$M$13&lt;&gt;"")*ISNUMBER(SEARCH(LISTS!$M$2:$M$13,$I4868))),LISTS!$N$2:$N$13),"NO")="SI"),"SI","NO"))</f>
        <v/>
      </c>
      <c r="M4868" s="9">
        <f>IF(COUNTA($A4868:$K4868)=0,"",IF($K4868&lt;&gt;"",IF(COUNTIF($K$19:$K4868,$K4868)&gt;1,"SI","NO"),IF(COUNTIFS($A$19:$A4868,$A4868,$C$19:$C4868,$C4868,$J$19:$J4868,$J4868,$D$19:$D4868,$D4868)&gt;1,"SI","NO")))</f>
        <v/>
      </c>
      <c r="N4868" s="11">
        <f>IF(COUNTA($A4868:$K4868)=0,"",IF(AND($L4868="SI",$M4868="NO"),IFERROR($H4868,0),0))</f>
        <v/>
      </c>
      <c r="O4868" s="9">
        <f>IF(COUNTA($A4868:$K4868)=0,"",IF($M4868="SI","CUFE o factura duplicada dentro del reporte; no se suma dos veces",IF(IFERROR($H4868,0)&lt;=0,"DIAN reporta valor susceptible 0",IF($L4868="NO",IFERROR(LOOKUP(2,1/((LISTS!$M$2:$M$13&lt;&gt;"")*ISNUMBER(SEARCH(LISTS!$M$2:$M$13,$I4868))),LISTS!$O$2:$O$13),"Medio de pago no elegible o no identificado por DIAN"),"Apta automaticamente por pago electronico y base positiva"))))</f>
        <v/>
      </c>
    </row>
    <row r="4869">
      <c r="A4869" s="9" t="n"/>
      <c r="B4869" s="9" t="n"/>
      <c r="C4869" s="12" t="n"/>
      <c r="D4869" s="11" t="n"/>
      <c r="E4869" s="11" t="n"/>
      <c r="F4869" s="11" t="n"/>
      <c r="G4869" s="11" t="n"/>
      <c r="H4869" s="11" t="n"/>
      <c r="I4869" s="9" t="n"/>
      <c r="J4869" s="9" t="n"/>
      <c r="K4869" s="9" t="n"/>
      <c r="L4869" s="9">
        <f>IF(COUNTA($A4869:$K4869)=0,"",IF(AND(IFERROR($H4869,0)&gt;0,LEN(TRIM($K4869&amp;""))&gt;0,IFERROR(LOOKUP(2,1/((LISTS!$M$2:$M$13&lt;&gt;"")*ISNUMBER(SEARCH(LISTS!$M$2:$M$13,$I4869))),LISTS!$N$2:$N$13),"NO")="SI"),"SI","NO"))</f>
        <v/>
      </c>
      <c r="M4869" s="9">
        <f>IF(COUNTA($A4869:$K4869)=0,"",IF($K4869&lt;&gt;"",IF(COUNTIF($K$19:$K4869,$K4869)&gt;1,"SI","NO"),IF(COUNTIFS($A$19:$A4869,$A4869,$C$19:$C4869,$C4869,$J$19:$J4869,$J4869,$D$19:$D4869,$D4869)&gt;1,"SI","NO")))</f>
        <v/>
      </c>
      <c r="N4869" s="11">
        <f>IF(COUNTA($A4869:$K4869)=0,"",IF(AND($L4869="SI",$M4869="NO"),IFERROR($H4869,0),0))</f>
        <v/>
      </c>
      <c r="O4869" s="9">
        <f>IF(COUNTA($A4869:$K4869)=0,"",IF($M4869="SI","CUFE o factura duplicada dentro del reporte; no se suma dos veces",IF(IFERROR($H4869,0)&lt;=0,"DIAN reporta valor susceptible 0",IF($L4869="NO",IFERROR(LOOKUP(2,1/((LISTS!$M$2:$M$13&lt;&gt;"")*ISNUMBER(SEARCH(LISTS!$M$2:$M$13,$I4869))),LISTS!$O$2:$O$13),"Medio de pago no elegible o no identificado por DIAN"),"Apta automaticamente por pago electronico y base positiva"))))</f>
        <v/>
      </c>
    </row>
    <row r="4870">
      <c r="A4870" s="9" t="n"/>
      <c r="B4870" s="9" t="n"/>
      <c r="C4870" s="12" t="n"/>
      <c r="D4870" s="11" t="n"/>
      <c r="E4870" s="11" t="n"/>
      <c r="F4870" s="11" t="n"/>
      <c r="G4870" s="11" t="n"/>
      <c r="H4870" s="11" t="n"/>
      <c r="I4870" s="9" t="n"/>
      <c r="J4870" s="9" t="n"/>
      <c r="K4870" s="9" t="n"/>
      <c r="L4870" s="9">
        <f>IF(COUNTA($A4870:$K4870)=0,"",IF(AND(IFERROR($H4870,0)&gt;0,LEN(TRIM($K4870&amp;""))&gt;0,IFERROR(LOOKUP(2,1/((LISTS!$M$2:$M$13&lt;&gt;"")*ISNUMBER(SEARCH(LISTS!$M$2:$M$13,$I4870))),LISTS!$N$2:$N$13),"NO")="SI"),"SI","NO"))</f>
        <v/>
      </c>
      <c r="M4870" s="9">
        <f>IF(COUNTA($A4870:$K4870)=0,"",IF($K4870&lt;&gt;"",IF(COUNTIF($K$19:$K4870,$K4870)&gt;1,"SI","NO"),IF(COUNTIFS($A$19:$A4870,$A4870,$C$19:$C4870,$C4870,$J$19:$J4870,$J4870,$D$19:$D4870,$D4870)&gt;1,"SI","NO")))</f>
        <v/>
      </c>
      <c r="N4870" s="11">
        <f>IF(COUNTA($A4870:$K4870)=0,"",IF(AND($L4870="SI",$M4870="NO"),IFERROR($H4870,0),0))</f>
        <v/>
      </c>
      <c r="O4870" s="9">
        <f>IF(COUNTA($A4870:$K4870)=0,"",IF($M4870="SI","CUFE o factura duplicada dentro del reporte; no se suma dos veces",IF(IFERROR($H4870,0)&lt;=0,"DIAN reporta valor susceptible 0",IF($L4870="NO",IFERROR(LOOKUP(2,1/((LISTS!$M$2:$M$13&lt;&gt;"")*ISNUMBER(SEARCH(LISTS!$M$2:$M$13,$I4870))),LISTS!$O$2:$O$13),"Medio de pago no elegible o no identificado por DIAN"),"Apta automaticamente por pago electronico y base positiva"))))</f>
        <v/>
      </c>
    </row>
    <row r="4871">
      <c r="A4871" s="9" t="n"/>
      <c r="B4871" s="9" t="n"/>
      <c r="C4871" s="12" t="n"/>
      <c r="D4871" s="11" t="n"/>
      <c r="E4871" s="11" t="n"/>
      <c r="F4871" s="11" t="n"/>
      <c r="G4871" s="11" t="n"/>
      <c r="H4871" s="11" t="n"/>
      <c r="I4871" s="9" t="n"/>
      <c r="J4871" s="9" t="n"/>
      <c r="K4871" s="9" t="n"/>
      <c r="L4871" s="9">
        <f>IF(COUNTA($A4871:$K4871)=0,"",IF(AND(IFERROR($H4871,0)&gt;0,LEN(TRIM($K4871&amp;""))&gt;0,IFERROR(LOOKUP(2,1/((LISTS!$M$2:$M$13&lt;&gt;"")*ISNUMBER(SEARCH(LISTS!$M$2:$M$13,$I4871))),LISTS!$N$2:$N$13),"NO")="SI"),"SI","NO"))</f>
        <v/>
      </c>
      <c r="M4871" s="9">
        <f>IF(COUNTA($A4871:$K4871)=0,"",IF($K4871&lt;&gt;"",IF(COUNTIF($K$19:$K4871,$K4871)&gt;1,"SI","NO"),IF(COUNTIFS($A$19:$A4871,$A4871,$C$19:$C4871,$C4871,$J$19:$J4871,$J4871,$D$19:$D4871,$D4871)&gt;1,"SI","NO")))</f>
        <v/>
      </c>
      <c r="N4871" s="11">
        <f>IF(COUNTA($A4871:$K4871)=0,"",IF(AND($L4871="SI",$M4871="NO"),IFERROR($H4871,0),0))</f>
        <v/>
      </c>
      <c r="O4871" s="9">
        <f>IF(COUNTA($A4871:$K4871)=0,"",IF($M4871="SI","CUFE o factura duplicada dentro del reporte; no se suma dos veces",IF(IFERROR($H4871,0)&lt;=0,"DIAN reporta valor susceptible 0",IF($L4871="NO",IFERROR(LOOKUP(2,1/((LISTS!$M$2:$M$13&lt;&gt;"")*ISNUMBER(SEARCH(LISTS!$M$2:$M$13,$I4871))),LISTS!$O$2:$O$13),"Medio de pago no elegible o no identificado por DIAN"),"Apta automaticamente por pago electronico y base positiva"))))</f>
        <v/>
      </c>
    </row>
    <row r="4872">
      <c r="A4872" s="9" t="n"/>
      <c r="B4872" s="9" t="n"/>
      <c r="C4872" s="12" t="n"/>
      <c r="D4872" s="11" t="n"/>
      <c r="E4872" s="11" t="n"/>
      <c r="F4872" s="11" t="n"/>
      <c r="G4872" s="11" t="n"/>
      <c r="H4872" s="11" t="n"/>
      <c r="I4872" s="9" t="n"/>
      <c r="J4872" s="9" t="n"/>
      <c r="K4872" s="9" t="n"/>
      <c r="L4872" s="9">
        <f>IF(COUNTA($A4872:$K4872)=0,"",IF(AND(IFERROR($H4872,0)&gt;0,LEN(TRIM($K4872&amp;""))&gt;0,IFERROR(LOOKUP(2,1/((LISTS!$M$2:$M$13&lt;&gt;"")*ISNUMBER(SEARCH(LISTS!$M$2:$M$13,$I4872))),LISTS!$N$2:$N$13),"NO")="SI"),"SI","NO"))</f>
        <v/>
      </c>
      <c r="M4872" s="9">
        <f>IF(COUNTA($A4872:$K4872)=0,"",IF($K4872&lt;&gt;"",IF(COUNTIF($K$19:$K4872,$K4872)&gt;1,"SI","NO"),IF(COUNTIFS($A$19:$A4872,$A4872,$C$19:$C4872,$C4872,$J$19:$J4872,$J4872,$D$19:$D4872,$D4872)&gt;1,"SI","NO")))</f>
        <v/>
      </c>
      <c r="N4872" s="11">
        <f>IF(COUNTA($A4872:$K4872)=0,"",IF(AND($L4872="SI",$M4872="NO"),IFERROR($H4872,0),0))</f>
        <v/>
      </c>
      <c r="O4872" s="9">
        <f>IF(COUNTA($A4872:$K4872)=0,"",IF($M4872="SI","CUFE o factura duplicada dentro del reporte; no se suma dos veces",IF(IFERROR($H4872,0)&lt;=0,"DIAN reporta valor susceptible 0",IF($L4872="NO",IFERROR(LOOKUP(2,1/((LISTS!$M$2:$M$13&lt;&gt;"")*ISNUMBER(SEARCH(LISTS!$M$2:$M$13,$I4872))),LISTS!$O$2:$O$13),"Medio de pago no elegible o no identificado por DIAN"),"Apta automaticamente por pago electronico y base positiva"))))</f>
        <v/>
      </c>
    </row>
    <row r="4873">
      <c r="A4873" s="9" t="n"/>
      <c r="B4873" s="9" t="n"/>
      <c r="C4873" s="12" t="n"/>
      <c r="D4873" s="11" t="n"/>
      <c r="E4873" s="11" t="n"/>
      <c r="F4873" s="11" t="n"/>
      <c r="G4873" s="11" t="n"/>
      <c r="H4873" s="11" t="n"/>
      <c r="I4873" s="9" t="n"/>
      <c r="J4873" s="9" t="n"/>
      <c r="K4873" s="9" t="n"/>
      <c r="L4873" s="9">
        <f>IF(COUNTA($A4873:$K4873)=0,"",IF(AND(IFERROR($H4873,0)&gt;0,LEN(TRIM($K4873&amp;""))&gt;0,IFERROR(LOOKUP(2,1/((LISTS!$M$2:$M$13&lt;&gt;"")*ISNUMBER(SEARCH(LISTS!$M$2:$M$13,$I4873))),LISTS!$N$2:$N$13),"NO")="SI"),"SI","NO"))</f>
        <v/>
      </c>
      <c r="M4873" s="9">
        <f>IF(COUNTA($A4873:$K4873)=0,"",IF($K4873&lt;&gt;"",IF(COUNTIF($K$19:$K4873,$K4873)&gt;1,"SI","NO"),IF(COUNTIFS($A$19:$A4873,$A4873,$C$19:$C4873,$C4873,$J$19:$J4873,$J4873,$D$19:$D4873,$D4873)&gt;1,"SI","NO")))</f>
        <v/>
      </c>
      <c r="N4873" s="11">
        <f>IF(COUNTA($A4873:$K4873)=0,"",IF(AND($L4873="SI",$M4873="NO"),IFERROR($H4873,0),0))</f>
        <v/>
      </c>
      <c r="O4873" s="9">
        <f>IF(COUNTA($A4873:$K4873)=0,"",IF($M4873="SI","CUFE o factura duplicada dentro del reporte; no se suma dos veces",IF(IFERROR($H4873,0)&lt;=0,"DIAN reporta valor susceptible 0",IF($L4873="NO",IFERROR(LOOKUP(2,1/((LISTS!$M$2:$M$13&lt;&gt;"")*ISNUMBER(SEARCH(LISTS!$M$2:$M$13,$I4873))),LISTS!$O$2:$O$13),"Medio de pago no elegible o no identificado por DIAN"),"Apta automaticamente por pago electronico y base positiva"))))</f>
        <v/>
      </c>
    </row>
    <row r="4874">
      <c r="A4874" s="9" t="n"/>
      <c r="B4874" s="9" t="n"/>
      <c r="C4874" s="12" t="n"/>
      <c r="D4874" s="11" t="n"/>
      <c r="E4874" s="11" t="n"/>
      <c r="F4874" s="11" t="n"/>
      <c r="G4874" s="11" t="n"/>
      <c r="H4874" s="11" t="n"/>
      <c r="I4874" s="9" t="n"/>
      <c r="J4874" s="9" t="n"/>
      <c r="K4874" s="9" t="n"/>
      <c r="L4874" s="9">
        <f>IF(COUNTA($A4874:$K4874)=0,"",IF(AND(IFERROR($H4874,0)&gt;0,LEN(TRIM($K4874&amp;""))&gt;0,IFERROR(LOOKUP(2,1/((LISTS!$M$2:$M$13&lt;&gt;"")*ISNUMBER(SEARCH(LISTS!$M$2:$M$13,$I4874))),LISTS!$N$2:$N$13),"NO")="SI"),"SI","NO"))</f>
        <v/>
      </c>
      <c r="M4874" s="9">
        <f>IF(COUNTA($A4874:$K4874)=0,"",IF($K4874&lt;&gt;"",IF(COUNTIF($K$19:$K4874,$K4874)&gt;1,"SI","NO"),IF(COUNTIFS($A$19:$A4874,$A4874,$C$19:$C4874,$C4874,$J$19:$J4874,$J4874,$D$19:$D4874,$D4874)&gt;1,"SI","NO")))</f>
        <v/>
      </c>
      <c r="N4874" s="11">
        <f>IF(COUNTA($A4874:$K4874)=0,"",IF(AND($L4874="SI",$M4874="NO"),IFERROR($H4874,0),0))</f>
        <v/>
      </c>
      <c r="O4874" s="9">
        <f>IF(COUNTA($A4874:$K4874)=0,"",IF($M4874="SI","CUFE o factura duplicada dentro del reporte; no se suma dos veces",IF(IFERROR($H4874,0)&lt;=0,"DIAN reporta valor susceptible 0",IF($L4874="NO",IFERROR(LOOKUP(2,1/((LISTS!$M$2:$M$13&lt;&gt;"")*ISNUMBER(SEARCH(LISTS!$M$2:$M$13,$I4874))),LISTS!$O$2:$O$13),"Medio de pago no elegible o no identificado por DIAN"),"Apta automaticamente por pago electronico y base positiva"))))</f>
        <v/>
      </c>
    </row>
    <row r="4875">
      <c r="A4875" s="9" t="n"/>
      <c r="B4875" s="9" t="n"/>
      <c r="C4875" s="12" t="n"/>
      <c r="D4875" s="11" t="n"/>
      <c r="E4875" s="11" t="n"/>
      <c r="F4875" s="11" t="n"/>
      <c r="G4875" s="11" t="n"/>
      <c r="H4875" s="11" t="n"/>
      <c r="I4875" s="9" t="n"/>
      <c r="J4875" s="9" t="n"/>
      <c r="K4875" s="9" t="n"/>
      <c r="L4875" s="9">
        <f>IF(COUNTA($A4875:$K4875)=0,"",IF(AND(IFERROR($H4875,0)&gt;0,LEN(TRIM($K4875&amp;""))&gt;0,IFERROR(LOOKUP(2,1/((LISTS!$M$2:$M$13&lt;&gt;"")*ISNUMBER(SEARCH(LISTS!$M$2:$M$13,$I4875))),LISTS!$N$2:$N$13),"NO")="SI"),"SI","NO"))</f>
        <v/>
      </c>
      <c r="M4875" s="9">
        <f>IF(COUNTA($A4875:$K4875)=0,"",IF($K4875&lt;&gt;"",IF(COUNTIF($K$19:$K4875,$K4875)&gt;1,"SI","NO"),IF(COUNTIFS($A$19:$A4875,$A4875,$C$19:$C4875,$C4875,$J$19:$J4875,$J4875,$D$19:$D4875,$D4875)&gt;1,"SI","NO")))</f>
        <v/>
      </c>
      <c r="N4875" s="11">
        <f>IF(COUNTA($A4875:$K4875)=0,"",IF(AND($L4875="SI",$M4875="NO"),IFERROR($H4875,0),0))</f>
        <v/>
      </c>
      <c r="O4875" s="9">
        <f>IF(COUNTA($A4875:$K4875)=0,"",IF($M4875="SI","CUFE o factura duplicada dentro del reporte; no se suma dos veces",IF(IFERROR($H4875,0)&lt;=0,"DIAN reporta valor susceptible 0",IF($L4875="NO",IFERROR(LOOKUP(2,1/((LISTS!$M$2:$M$13&lt;&gt;"")*ISNUMBER(SEARCH(LISTS!$M$2:$M$13,$I4875))),LISTS!$O$2:$O$13),"Medio de pago no elegible o no identificado por DIAN"),"Apta automaticamente por pago electronico y base positiva"))))</f>
        <v/>
      </c>
    </row>
    <row r="4876">
      <c r="A4876" s="9" t="n"/>
      <c r="B4876" s="9" t="n"/>
      <c r="C4876" s="12" t="n"/>
      <c r="D4876" s="11" t="n"/>
      <c r="E4876" s="11" t="n"/>
      <c r="F4876" s="11" t="n"/>
      <c r="G4876" s="11" t="n"/>
      <c r="H4876" s="11" t="n"/>
      <c r="I4876" s="9" t="n"/>
      <c r="J4876" s="9" t="n"/>
      <c r="K4876" s="9" t="n"/>
      <c r="L4876" s="9">
        <f>IF(COUNTA($A4876:$K4876)=0,"",IF(AND(IFERROR($H4876,0)&gt;0,LEN(TRIM($K4876&amp;""))&gt;0,IFERROR(LOOKUP(2,1/((LISTS!$M$2:$M$13&lt;&gt;"")*ISNUMBER(SEARCH(LISTS!$M$2:$M$13,$I4876))),LISTS!$N$2:$N$13),"NO")="SI"),"SI","NO"))</f>
        <v/>
      </c>
      <c r="M4876" s="9">
        <f>IF(COUNTA($A4876:$K4876)=0,"",IF($K4876&lt;&gt;"",IF(COUNTIF($K$19:$K4876,$K4876)&gt;1,"SI","NO"),IF(COUNTIFS($A$19:$A4876,$A4876,$C$19:$C4876,$C4876,$J$19:$J4876,$J4876,$D$19:$D4876,$D4876)&gt;1,"SI","NO")))</f>
        <v/>
      </c>
      <c r="N4876" s="11">
        <f>IF(COUNTA($A4876:$K4876)=0,"",IF(AND($L4876="SI",$M4876="NO"),IFERROR($H4876,0),0))</f>
        <v/>
      </c>
      <c r="O4876" s="9">
        <f>IF(COUNTA($A4876:$K4876)=0,"",IF($M4876="SI","CUFE o factura duplicada dentro del reporte; no se suma dos veces",IF(IFERROR($H4876,0)&lt;=0,"DIAN reporta valor susceptible 0",IF($L4876="NO",IFERROR(LOOKUP(2,1/((LISTS!$M$2:$M$13&lt;&gt;"")*ISNUMBER(SEARCH(LISTS!$M$2:$M$13,$I4876))),LISTS!$O$2:$O$13),"Medio de pago no elegible o no identificado por DIAN"),"Apta automaticamente por pago electronico y base positiva"))))</f>
        <v/>
      </c>
    </row>
    <row r="4877">
      <c r="A4877" s="9" t="n"/>
      <c r="B4877" s="9" t="n"/>
      <c r="C4877" s="12" t="n"/>
      <c r="D4877" s="11" t="n"/>
      <c r="E4877" s="11" t="n"/>
      <c r="F4877" s="11" t="n"/>
      <c r="G4877" s="11" t="n"/>
      <c r="H4877" s="11" t="n"/>
      <c r="I4877" s="9" t="n"/>
      <c r="J4877" s="9" t="n"/>
      <c r="K4877" s="9" t="n"/>
      <c r="L4877" s="9">
        <f>IF(COUNTA($A4877:$K4877)=0,"",IF(AND(IFERROR($H4877,0)&gt;0,LEN(TRIM($K4877&amp;""))&gt;0,IFERROR(LOOKUP(2,1/((LISTS!$M$2:$M$13&lt;&gt;"")*ISNUMBER(SEARCH(LISTS!$M$2:$M$13,$I4877))),LISTS!$N$2:$N$13),"NO")="SI"),"SI","NO"))</f>
        <v/>
      </c>
      <c r="M4877" s="9">
        <f>IF(COUNTA($A4877:$K4877)=0,"",IF($K4877&lt;&gt;"",IF(COUNTIF($K$19:$K4877,$K4877)&gt;1,"SI","NO"),IF(COUNTIFS($A$19:$A4877,$A4877,$C$19:$C4877,$C4877,$J$19:$J4877,$J4877,$D$19:$D4877,$D4877)&gt;1,"SI","NO")))</f>
        <v/>
      </c>
      <c r="N4877" s="11">
        <f>IF(COUNTA($A4877:$K4877)=0,"",IF(AND($L4877="SI",$M4877="NO"),IFERROR($H4877,0),0))</f>
        <v/>
      </c>
      <c r="O4877" s="9">
        <f>IF(COUNTA($A4877:$K4877)=0,"",IF($M4877="SI","CUFE o factura duplicada dentro del reporte; no se suma dos veces",IF(IFERROR($H4877,0)&lt;=0,"DIAN reporta valor susceptible 0",IF($L4877="NO",IFERROR(LOOKUP(2,1/((LISTS!$M$2:$M$13&lt;&gt;"")*ISNUMBER(SEARCH(LISTS!$M$2:$M$13,$I4877))),LISTS!$O$2:$O$13),"Medio de pago no elegible o no identificado por DIAN"),"Apta automaticamente por pago electronico y base positiva"))))</f>
        <v/>
      </c>
    </row>
    <row r="4878">
      <c r="A4878" s="9" t="n"/>
      <c r="B4878" s="9" t="n"/>
      <c r="C4878" s="12" t="n"/>
      <c r="D4878" s="11" t="n"/>
      <c r="E4878" s="11" t="n"/>
      <c r="F4878" s="11" t="n"/>
      <c r="G4878" s="11" t="n"/>
      <c r="H4878" s="11" t="n"/>
      <c r="I4878" s="9" t="n"/>
      <c r="J4878" s="9" t="n"/>
      <c r="K4878" s="9" t="n"/>
      <c r="L4878" s="9">
        <f>IF(COUNTA($A4878:$K4878)=0,"",IF(AND(IFERROR($H4878,0)&gt;0,LEN(TRIM($K4878&amp;""))&gt;0,IFERROR(LOOKUP(2,1/((LISTS!$M$2:$M$13&lt;&gt;"")*ISNUMBER(SEARCH(LISTS!$M$2:$M$13,$I4878))),LISTS!$N$2:$N$13),"NO")="SI"),"SI","NO"))</f>
        <v/>
      </c>
      <c r="M4878" s="9">
        <f>IF(COUNTA($A4878:$K4878)=0,"",IF($K4878&lt;&gt;"",IF(COUNTIF($K$19:$K4878,$K4878)&gt;1,"SI","NO"),IF(COUNTIFS($A$19:$A4878,$A4878,$C$19:$C4878,$C4878,$J$19:$J4878,$J4878,$D$19:$D4878,$D4878)&gt;1,"SI","NO")))</f>
        <v/>
      </c>
      <c r="N4878" s="11">
        <f>IF(COUNTA($A4878:$K4878)=0,"",IF(AND($L4878="SI",$M4878="NO"),IFERROR($H4878,0),0))</f>
        <v/>
      </c>
      <c r="O4878" s="9">
        <f>IF(COUNTA($A4878:$K4878)=0,"",IF($M4878="SI","CUFE o factura duplicada dentro del reporte; no se suma dos veces",IF(IFERROR($H4878,0)&lt;=0,"DIAN reporta valor susceptible 0",IF($L4878="NO",IFERROR(LOOKUP(2,1/((LISTS!$M$2:$M$13&lt;&gt;"")*ISNUMBER(SEARCH(LISTS!$M$2:$M$13,$I4878))),LISTS!$O$2:$O$13),"Medio de pago no elegible o no identificado por DIAN"),"Apta automaticamente por pago electronico y base positiva"))))</f>
        <v/>
      </c>
    </row>
    <row r="4879">
      <c r="A4879" s="9" t="n"/>
      <c r="B4879" s="9" t="n"/>
      <c r="C4879" s="12" t="n"/>
      <c r="D4879" s="11" t="n"/>
      <c r="E4879" s="11" t="n"/>
      <c r="F4879" s="11" t="n"/>
      <c r="G4879" s="11" t="n"/>
      <c r="H4879" s="11" t="n"/>
      <c r="I4879" s="9" t="n"/>
      <c r="J4879" s="9" t="n"/>
      <c r="K4879" s="9" t="n"/>
      <c r="L4879" s="9">
        <f>IF(COUNTA($A4879:$K4879)=0,"",IF(AND(IFERROR($H4879,0)&gt;0,LEN(TRIM($K4879&amp;""))&gt;0,IFERROR(LOOKUP(2,1/((LISTS!$M$2:$M$13&lt;&gt;"")*ISNUMBER(SEARCH(LISTS!$M$2:$M$13,$I4879))),LISTS!$N$2:$N$13),"NO")="SI"),"SI","NO"))</f>
        <v/>
      </c>
      <c r="M4879" s="9">
        <f>IF(COUNTA($A4879:$K4879)=0,"",IF($K4879&lt;&gt;"",IF(COUNTIF($K$19:$K4879,$K4879)&gt;1,"SI","NO"),IF(COUNTIFS($A$19:$A4879,$A4879,$C$19:$C4879,$C4879,$J$19:$J4879,$J4879,$D$19:$D4879,$D4879)&gt;1,"SI","NO")))</f>
        <v/>
      </c>
      <c r="N4879" s="11">
        <f>IF(COUNTA($A4879:$K4879)=0,"",IF(AND($L4879="SI",$M4879="NO"),IFERROR($H4879,0),0))</f>
        <v/>
      </c>
      <c r="O4879" s="9">
        <f>IF(COUNTA($A4879:$K4879)=0,"",IF($M4879="SI","CUFE o factura duplicada dentro del reporte; no se suma dos veces",IF(IFERROR($H4879,0)&lt;=0,"DIAN reporta valor susceptible 0",IF($L4879="NO",IFERROR(LOOKUP(2,1/((LISTS!$M$2:$M$13&lt;&gt;"")*ISNUMBER(SEARCH(LISTS!$M$2:$M$13,$I4879))),LISTS!$O$2:$O$13),"Medio de pago no elegible o no identificado por DIAN"),"Apta automaticamente por pago electronico y base positiva"))))</f>
        <v/>
      </c>
    </row>
    <row r="4880">
      <c r="A4880" s="9" t="n"/>
      <c r="B4880" s="9" t="n"/>
      <c r="C4880" s="12" t="n"/>
      <c r="D4880" s="11" t="n"/>
      <c r="E4880" s="11" t="n"/>
      <c r="F4880" s="11" t="n"/>
      <c r="G4880" s="11" t="n"/>
      <c r="H4880" s="11" t="n"/>
      <c r="I4880" s="9" t="n"/>
      <c r="J4880" s="9" t="n"/>
      <c r="K4880" s="9" t="n"/>
      <c r="L4880" s="9">
        <f>IF(COUNTA($A4880:$K4880)=0,"",IF(AND(IFERROR($H4880,0)&gt;0,LEN(TRIM($K4880&amp;""))&gt;0,IFERROR(LOOKUP(2,1/((LISTS!$M$2:$M$13&lt;&gt;"")*ISNUMBER(SEARCH(LISTS!$M$2:$M$13,$I4880))),LISTS!$N$2:$N$13),"NO")="SI"),"SI","NO"))</f>
        <v/>
      </c>
      <c r="M4880" s="9">
        <f>IF(COUNTA($A4880:$K4880)=0,"",IF($K4880&lt;&gt;"",IF(COUNTIF($K$19:$K4880,$K4880)&gt;1,"SI","NO"),IF(COUNTIFS($A$19:$A4880,$A4880,$C$19:$C4880,$C4880,$J$19:$J4880,$J4880,$D$19:$D4880,$D4880)&gt;1,"SI","NO")))</f>
        <v/>
      </c>
      <c r="N4880" s="11">
        <f>IF(COUNTA($A4880:$K4880)=0,"",IF(AND($L4880="SI",$M4880="NO"),IFERROR($H4880,0),0))</f>
        <v/>
      </c>
      <c r="O4880" s="9">
        <f>IF(COUNTA($A4880:$K4880)=0,"",IF($M4880="SI","CUFE o factura duplicada dentro del reporte; no se suma dos veces",IF(IFERROR($H4880,0)&lt;=0,"DIAN reporta valor susceptible 0",IF($L4880="NO",IFERROR(LOOKUP(2,1/((LISTS!$M$2:$M$13&lt;&gt;"")*ISNUMBER(SEARCH(LISTS!$M$2:$M$13,$I4880))),LISTS!$O$2:$O$13),"Medio de pago no elegible o no identificado por DIAN"),"Apta automaticamente por pago electronico y base positiva"))))</f>
        <v/>
      </c>
    </row>
    <row r="4881">
      <c r="A4881" s="9" t="n"/>
      <c r="B4881" s="9" t="n"/>
      <c r="C4881" s="12" t="n"/>
      <c r="D4881" s="11" t="n"/>
      <c r="E4881" s="11" t="n"/>
      <c r="F4881" s="11" t="n"/>
      <c r="G4881" s="11" t="n"/>
      <c r="H4881" s="11" t="n"/>
      <c r="I4881" s="9" t="n"/>
      <c r="J4881" s="9" t="n"/>
      <c r="K4881" s="9" t="n"/>
      <c r="L4881" s="9">
        <f>IF(COUNTA($A4881:$K4881)=0,"",IF(AND(IFERROR($H4881,0)&gt;0,LEN(TRIM($K4881&amp;""))&gt;0,IFERROR(LOOKUP(2,1/((LISTS!$M$2:$M$13&lt;&gt;"")*ISNUMBER(SEARCH(LISTS!$M$2:$M$13,$I4881))),LISTS!$N$2:$N$13),"NO")="SI"),"SI","NO"))</f>
        <v/>
      </c>
      <c r="M4881" s="9">
        <f>IF(COUNTA($A4881:$K4881)=0,"",IF($K4881&lt;&gt;"",IF(COUNTIF($K$19:$K4881,$K4881)&gt;1,"SI","NO"),IF(COUNTIFS($A$19:$A4881,$A4881,$C$19:$C4881,$C4881,$J$19:$J4881,$J4881,$D$19:$D4881,$D4881)&gt;1,"SI","NO")))</f>
        <v/>
      </c>
      <c r="N4881" s="11">
        <f>IF(COUNTA($A4881:$K4881)=0,"",IF(AND($L4881="SI",$M4881="NO"),IFERROR($H4881,0),0))</f>
        <v/>
      </c>
      <c r="O4881" s="9">
        <f>IF(COUNTA($A4881:$K4881)=0,"",IF($M4881="SI","CUFE o factura duplicada dentro del reporte; no se suma dos veces",IF(IFERROR($H4881,0)&lt;=0,"DIAN reporta valor susceptible 0",IF($L4881="NO",IFERROR(LOOKUP(2,1/((LISTS!$M$2:$M$13&lt;&gt;"")*ISNUMBER(SEARCH(LISTS!$M$2:$M$13,$I4881))),LISTS!$O$2:$O$13),"Medio de pago no elegible o no identificado por DIAN"),"Apta automaticamente por pago electronico y base positiva"))))</f>
        <v/>
      </c>
    </row>
    <row r="4882">
      <c r="A4882" s="9" t="n"/>
      <c r="B4882" s="9" t="n"/>
      <c r="C4882" s="12" t="n"/>
      <c r="D4882" s="11" t="n"/>
      <c r="E4882" s="11" t="n"/>
      <c r="F4882" s="11" t="n"/>
      <c r="G4882" s="11" t="n"/>
      <c r="H4882" s="11" t="n"/>
      <c r="I4882" s="9" t="n"/>
      <c r="J4882" s="9" t="n"/>
      <c r="K4882" s="9" t="n"/>
      <c r="L4882" s="9">
        <f>IF(COUNTA($A4882:$K4882)=0,"",IF(AND(IFERROR($H4882,0)&gt;0,LEN(TRIM($K4882&amp;""))&gt;0,IFERROR(LOOKUP(2,1/((LISTS!$M$2:$M$13&lt;&gt;"")*ISNUMBER(SEARCH(LISTS!$M$2:$M$13,$I4882))),LISTS!$N$2:$N$13),"NO")="SI"),"SI","NO"))</f>
        <v/>
      </c>
      <c r="M4882" s="9">
        <f>IF(COUNTA($A4882:$K4882)=0,"",IF($K4882&lt;&gt;"",IF(COUNTIF($K$19:$K4882,$K4882)&gt;1,"SI","NO"),IF(COUNTIFS($A$19:$A4882,$A4882,$C$19:$C4882,$C4882,$J$19:$J4882,$J4882,$D$19:$D4882,$D4882)&gt;1,"SI","NO")))</f>
        <v/>
      </c>
      <c r="N4882" s="11">
        <f>IF(COUNTA($A4882:$K4882)=0,"",IF(AND($L4882="SI",$M4882="NO"),IFERROR($H4882,0),0))</f>
        <v/>
      </c>
      <c r="O4882" s="9">
        <f>IF(COUNTA($A4882:$K4882)=0,"",IF($M4882="SI","CUFE o factura duplicada dentro del reporte; no se suma dos veces",IF(IFERROR($H4882,0)&lt;=0,"DIAN reporta valor susceptible 0",IF($L4882="NO",IFERROR(LOOKUP(2,1/((LISTS!$M$2:$M$13&lt;&gt;"")*ISNUMBER(SEARCH(LISTS!$M$2:$M$13,$I4882))),LISTS!$O$2:$O$13),"Medio de pago no elegible o no identificado por DIAN"),"Apta automaticamente por pago electronico y base positiva"))))</f>
        <v/>
      </c>
    </row>
    <row r="4883">
      <c r="A4883" s="9" t="n"/>
      <c r="B4883" s="9" t="n"/>
      <c r="C4883" s="12" t="n"/>
      <c r="D4883" s="11" t="n"/>
      <c r="E4883" s="11" t="n"/>
      <c r="F4883" s="11" t="n"/>
      <c r="G4883" s="11" t="n"/>
      <c r="H4883" s="11" t="n"/>
      <c r="I4883" s="9" t="n"/>
      <c r="J4883" s="9" t="n"/>
      <c r="K4883" s="9" t="n"/>
      <c r="L4883" s="9">
        <f>IF(COUNTA($A4883:$K4883)=0,"",IF(AND(IFERROR($H4883,0)&gt;0,LEN(TRIM($K4883&amp;""))&gt;0,IFERROR(LOOKUP(2,1/((LISTS!$M$2:$M$13&lt;&gt;"")*ISNUMBER(SEARCH(LISTS!$M$2:$M$13,$I4883))),LISTS!$N$2:$N$13),"NO")="SI"),"SI","NO"))</f>
        <v/>
      </c>
      <c r="M4883" s="9">
        <f>IF(COUNTA($A4883:$K4883)=0,"",IF($K4883&lt;&gt;"",IF(COUNTIF($K$19:$K4883,$K4883)&gt;1,"SI","NO"),IF(COUNTIFS($A$19:$A4883,$A4883,$C$19:$C4883,$C4883,$J$19:$J4883,$J4883,$D$19:$D4883,$D4883)&gt;1,"SI","NO")))</f>
        <v/>
      </c>
      <c r="N4883" s="11">
        <f>IF(COUNTA($A4883:$K4883)=0,"",IF(AND($L4883="SI",$M4883="NO"),IFERROR($H4883,0),0))</f>
        <v/>
      </c>
      <c r="O4883" s="9">
        <f>IF(COUNTA($A4883:$K4883)=0,"",IF($M4883="SI","CUFE o factura duplicada dentro del reporte; no se suma dos veces",IF(IFERROR($H4883,0)&lt;=0,"DIAN reporta valor susceptible 0",IF($L4883="NO",IFERROR(LOOKUP(2,1/((LISTS!$M$2:$M$13&lt;&gt;"")*ISNUMBER(SEARCH(LISTS!$M$2:$M$13,$I4883))),LISTS!$O$2:$O$13),"Medio de pago no elegible o no identificado por DIAN"),"Apta automaticamente por pago electronico y base positiva"))))</f>
        <v/>
      </c>
    </row>
    <row r="4884">
      <c r="A4884" s="9" t="n"/>
      <c r="B4884" s="9" t="n"/>
      <c r="C4884" s="12" t="n"/>
      <c r="D4884" s="11" t="n"/>
      <c r="E4884" s="11" t="n"/>
      <c r="F4884" s="11" t="n"/>
      <c r="G4884" s="11" t="n"/>
      <c r="H4884" s="11" t="n"/>
      <c r="I4884" s="9" t="n"/>
      <c r="J4884" s="9" t="n"/>
      <c r="K4884" s="9" t="n"/>
      <c r="L4884" s="9">
        <f>IF(COUNTA($A4884:$K4884)=0,"",IF(AND(IFERROR($H4884,0)&gt;0,LEN(TRIM($K4884&amp;""))&gt;0,IFERROR(LOOKUP(2,1/((LISTS!$M$2:$M$13&lt;&gt;"")*ISNUMBER(SEARCH(LISTS!$M$2:$M$13,$I4884))),LISTS!$N$2:$N$13),"NO")="SI"),"SI","NO"))</f>
        <v/>
      </c>
      <c r="M4884" s="9">
        <f>IF(COUNTA($A4884:$K4884)=0,"",IF($K4884&lt;&gt;"",IF(COUNTIF($K$19:$K4884,$K4884)&gt;1,"SI","NO"),IF(COUNTIFS($A$19:$A4884,$A4884,$C$19:$C4884,$C4884,$J$19:$J4884,$J4884,$D$19:$D4884,$D4884)&gt;1,"SI","NO")))</f>
        <v/>
      </c>
      <c r="N4884" s="11">
        <f>IF(COUNTA($A4884:$K4884)=0,"",IF(AND($L4884="SI",$M4884="NO"),IFERROR($H4884,0),0))</f>
        <v/>
      </c>
      <c r="O4884" s="9">
        <f>IF(COUNTA($A4884:$K4884)=0,"",IF($M4884="SI","CUFE o factura duplicada dentro del reporte; no se suma dos veces",IF(IFERROR($H4884,0)&lt;=0,"DIAN reporta valor susceptible 0",IF($L4884="NO",IFERROR(LOOKUP(2,1/((LISTS!$M$2:$M$13&lt;&gt;"")*ISNUMBER(SEARCH(LISTS!$M$2:$M$13,$I4884))),LISTS!$O$2:$O$13),"Medio de pago no elegible o no identificado por DIAN"),"Apta automaticamente por pago electronico y base positiva"))))</f>
        <v/>
      </c>
    </row>
    <row r="4885">
      <c r="A4885" s="9" t="n"/>
      <c r="B4885" s="9" t="n"/>
      <c r="C4885" s="12" t="n"/>
      <c r="D4885" s="11" t="n"/>
      <c r="E4885" s="11" t="n"/>
      <c r="F4885" s="11" t="n"/>
      <c r="G4885" s="11" t="n"/>
      <c r="H4885" s="11" t="n"/>
      <c r="I4885" s="9" t="n"/>
      <c r="J4885" s="9" t="n"/>
      <c r="K4885" s="9" t="n"/>
      <c r="L4885" s="9">
        <f>IF(COUNTA($A4885:$K4885)=0,"",IF(AND(IFERROR($H4885,0)&gt;0,LEN(TRIM($K4885&amp;""))&gt;0,IFERROR(LOOKUP(2,1/((LISTS!$M$2:$M$13&lt;&gt;"")*ISNUMBER(SEARCH(LISTS!$M$2:$M$13,$I4885))),LISTS!$N$2:$N$13),"NO")="SI"),"SI","NO"))</f>
        <v/>
      </c>
      <c r="M4885" s="9">
        <f>IF(COUNTA($A4885:$K4885)=0,"",IF($K4885&lt;&gt;"",IF(COUNTIF($K$19:$K4885,$K4885)&gt;1,"SI","NO"),IF(COUNTIFS($A$19:$A4885,$A4885,$C$19:$C4885,$C4885,$J$19:$J4885,$J4885,$D$19:$D4885,$D4885)&gt;1,"SI","NO")))</f>
        <v/>
      </c>
      <c r="N4885" s="11">
        <f>IF(COUNTA($A4885:$K4885)=0,"",IF(AND($L4885="SI",$M4885="NO"),IFERROR($H4885,0),0))</f>
        <v/>
      </c>
      <c r="O4885" s="9">
        <f>IF(COUNTA($A4885:$K4885)=0,"",IF($M4885="SI","CUFE o factura duplicada dentro del reporte; no se suma dos veces",IF(IFERROR($H4885,0)&lt;=0,"DIAN reporta valor susceptible 0",IF($L4885="NO",IFERROR(LOOKUP(2,1/((LISTS!$M$2:$M$13&lt;&gt;"")*ISNUMBER(SEARCH(LISTS!$M$2:$M$13,$I4885))),LISTS!$O$2:$O$13),"Medio de pago no elegible o no identificado por DIAN"),"Apta automaticamente por pago electronico y base positiva"))))</f>
        <v/>
      </c>
    </row>
    <row r="4886">
      <c r="A4886" s="9" t="n"/>
      <c r="B4886" s="9" t="n"/>
      <c r="C4886" s="12" t="n"/>
      <c r="D4886" s="11" t="n"/>
      <c r="E4886" s="11" t="n"/>
      <c r="F4886" s="11" t="n"/>
      <c r="G4886" s="11" t="n"/>
      <c r="H4886" s="11" t="n"/>
      <c r="I4886" s="9" t="n"/>
      <c r="J4886" s="9" t="n"/>
      <c r="K4886" s="9" t="n"/>
      <c r="L4886" s="9">
        <f>IF(COUNTA($A4886:$K4886)=0,"",IF(AND(IFERROR($H4886,0)&gt;0,LEN(TRIM($K4886&amp;""))&gt;0,IFERROR(LOOKUP(2,1/((LISTS!$M$2:$M$13&lt;&gt;"")*ISNUMBER(SEARCH(LISTS!$M$2:$M$13,$I4886))),LISTS!$N$2:$N$13),"NO")="SI"),"SI","NO"))</f>
        <v/>
      </c>
      <c r="M4886" s="9">
        <f>IF(COUNTA($A4886:$K4886)=0,"",IF($K4886&lt;&gt;"",IF(COUNTIF($K$19:$K4886,$K4886)&gt;1,"SI","NO"),IF(COUNTIFS($A$19:$A4886,$A4886,$C$19:$C4886,$C4886,$J$19:$J4886,$J4886,$D$19:$D4886,$D4886)&gt;1,"SI","NO")))</f>
        <v/>
      </c>
      <c r="N4886" s="11">
        <f>IF(COUNTA($A4886:$K4886)=0,"",IF(AND($L4886="SI",$M4886="NO"),IFERROR($H4886,0),0))</f>
        <v/>
      </c>
      <c r="O4886" s="9">
        <f>IF(COUNTA($A4886:$K4886)=0,"",IF($M4886="SI","CUFE o factura duplicada dentro del reporte; no se suma dos veces",IF(IFERROR($H4886,0)&lt;=0,"DIAN reporta valor susceptible 0",IF($L4886="NO",IFERROR(LOOKUP(2,1/((LISTS!$M$2:$M$13&lt;&gt;"")*ISNUMBER(SEARCH(LISTS!$M$2:$M$13,$I4886))),LISTS!$O$2:$O$13),"Medio de pago no elegible o no identificado por DIAN"),"Apta automaticamente por pago electronico y base positiva"))))</f>
        <v/>
      </c>
    </row>
    <row r="4887">
      <c r="A4887" s="9" t="n"/>
      <c r="B4887" s="9" t="n"/>
      <c r="C4887" s="12" t="n"/>
      <c r="D4887" s="11" t="n"/>
      <c r="E4887" s="11" t="n"/>
      <c r="F4887" s="11" t="n"/>
      <c r="G4887" s="11" t="n"/>
      <c r="H4887" s="11" t="n"/>
      <c r="I4887" s="9" t="n"/>
      <c r="J4887" s="9" t="n"/>
      <c r="K4887" s="9" t="n"/>
      <c r="L4887" s="9">
        <f>IF(COUNTA($A4887:$K4887)=0,"",IF(AND(IFERROR($H4887,0)&gt;0,LEN(TRIM($K4887&amp;""))&gt;0,IFERROR(LOOKUP(2,1/((LISTS!$M$2:$M$13&lt;&gt;"")*ISNUMBER(SEARCH(LISTS!$M$2:$M$13,$I4887))),LISTS!$N$2:$N$13),"NO")="SI"),"SI","NO"))</f>
        <v/>
      </c>
      <c r="M4887" s="9">
        <f>IF(COUNTA($A4887:$K4887)=0,"",IF($K4887&lt;&gt;"",IF(COUNTIF($K$19:$K4887,$K4887)&gt;1,"SI","NO"),IF(COUNTIFS($A$19:$A4887,$A4887,$C$19:$C4887,$C4887,$J$19:$J4887,$J4887,$D$19:$D4887,$D4887)&gt;1,"SI","NO")))</f>
        <v/>
      </c>
      <c r="N4887" s="11">
        <f>IF(COUNTA($A4887:$K4887)=0,"",IF(AND($L4887="SI",$M4887="NO"),IFERROR($H4887,0),0))</f>
        <v/>
      </c>
      <c r="O4887" s="9">
        <f>IF(COUNTA($A4887:$K4887)=0,"",IF($M4887="SI","CUFE o factura duplicada dentro del reporte; no se suma dos veces",IF(IFERROR($H4887,0)&lt;=0,"DIAN reporta valor susceptible 0",IF($L4887="NO",IFERROR(LOOKUP(2,1/((LISTS!$M$2:$M$13&lt;&gt;"")*ISNUMBER(SEARCH(LISTS!$M$2:$M$13,$I4887))),LISTS!$O$2:$O$13),"Medio de pago no elegible o no identificado por DIAN"),"Apta automaticamente por pago electronico y base positiva"))))</f>
        <v/>
      </c>
    </row>
    <row r="4888">
      <c r="A4888" s="9" t="n"/>
      <c r="B4888" s="9" t="n"/>
      <c r="C4888" s="12" t="n"/>
      <c r="D4888" s="11" t="n"/>
      <c r="E4888" s="11" t="n"/>
      <c r="F4888" s="11" t="n"/>
      <c r="G4888" s="11" t="n"/>
      <c r="H4888" s="11" t="n"/>
      <c r="I4888" s="9" t="n"/>
      <c r="J4888" s="9" t="n"/>
      <c r="K4888" s="9" t="n"/>
      <c r="L4888" s="9">
        <f>IF(COUNTA($A4888:$K4888)=0,"",IF(AND(IFERROR($H4888,0)&gt;0,LEN(TRIM($K4888&amp;""))&gt;0,IFERROR(LOOKUP(2,1/((LISTS!$M$2:$M$13&lt;&gt;"")*ISNUMBER(SEARCH(LISTS!$M$2:$M$13,$I4888))),LISTS!$N$2:$N$13),"NO")="SI"),"SI","NO"))</f>
        <v/>
      </c>
      <c r="M4888" s="9">
        <f>IF(COUNTA($A4888:$K4888)=0,"",IF($K4888&lt;&gt;"",IF(COUNTIF($K$19:$K4888,$K4888)&gt;1,"SI","NO"),IF(COUNTIFS($A$19:$A4888,$A4888,$C$19:$C4888,$C4888,$J$19:$J4888,$J4888,$D$19:$D4888,$D4888)&gt;1,"SI","NO")))</f>
        <v/>
      </c>
      <c r="N4888" s="11">
        <f>IF(COUNTA($A4888:$K4888)=0,"",IF(AND($L4888="SI",$M4888="NO"),IFERROR($H4888,0),0))</f>
        <v/>
      </c>
      <c r="O4888" s="9">
        <f>IF(COUNTA($A4888:$K4888)=0,"",IF($M4888="SI","CUFE o factura duplicada dentro del reporte; no se suma dos veces",IF(IFERROR($H4888,0)&lt;=0,"DIAN reporta valor susceptible 0",IF($L4888="NO",IFERROR(LOOKUP(2,1/((LISTS!$M$2:$M$13&lt;&gt;"")*ISNUMBER(SEARCH(LISTS!$M$2:$M$13,$I4888))),LISTS!$O$2:$O$13),"Medio de pago no elegible o no identificado por DIAN"),"Apta automaticamente por pago electronico y base positiva"))))</f>
        <v/>
      </c>
    </row>
    <row r="4889">
      <c r="A4889" s="9" t="n"/>
      <c r="B4889" s="9" t="n"/>
      <c r="C4889" s="12" t="n"/>
      <c r="D4889" s="11" t="n"/>
      <c r="E4889" s="11" t="n"/>
      <c r="F4889" s="11" t="n"/>
      <c r="G4889" s="11" t="n"/>
      <c r="H4889" s="11" t="n"/>
      <c r="I4889" s="9" t="n"/>
      <c r="J4889" s="9" t="n"/>
      <c r="K4889" s="9" t="n"/>
      <c r="L4889" s="9">
        <f>IF(COUNTA($A4889:$K4889)=0,"",IF(AND(IFERROR($H4889,0)&gt;0,LEN(TRIM($K4889&amp;""))&gt;0,IFERROR(LOOKUP(2,1/((LISTS!$M$2:$M$13&lt;&gt;"")*ISNUMBER(SEARCH(LISTS!$M$2:$M$13,$I4889))),LISTS!$N$2:$N$13),"NO")="SI"),"SI","NO"))</f>
        <v/>
      </c>
      <c r="M4889" s="9">
        <f>IF(COUNTA($A4889:$K4889)=0,"",IF($K4889&lt;&gt;"",IF(COUNTIF($K$19:$K4889,$K4889)&gt;1,"SI","NO"),IF(COUNTIFS($A$19:$A4889,$A4889,$C$19:$C4889,$C4889,$J$19:$J4889,$J4889,$D$19:$D4889,$D4889)&gt;1,"SI","NO")))</f>
        <v/>
      </c>
      <c r="N4889" s="11">
        <f>IF(COUNTA($A4889:$K4889)=0,"",IF(AND($L4889="SI",$M4889="NO"),IFERROR($H4889,0),0))</f>
        <v/>
      </c>
      <c r="O4889" s="9">
        <f>IF(COUNTA($A4889:$K4889)=0,"",IF($M4889="SI","CUFE o factura duplicada dentro del reporte; no se suma dos veces",IF(IFERROR($H4889,0)&lt;=0,"DIAN reporta valor susceptible 0",IF($L4889="NO",IFERROR(LOOKUP(2,1/((LISTS!$M$2:$M$13&lt;&gt;"")*ISNUMBER(SEARCH(LISTS!$M$2:$M$13,$I4889))),LISTS!$O$2:$O$13),"Medio de pago no elegible o no identificado por DIAN"),"Apta automaticamente por pago electronico y base positiva"))))</f>
        <v/>
      </c>
    </row>
    <row r="4890">
      <c r="A4890" s="9" t="n"/>
      <c r="B4890" s="9" t="n"/>
      <c r="C4890" s="12" t="n"/>
      <c r="D4890" s="11" t="n"/>
      <c r="E4890" s="11" t="n"/>
      <c r="F4890" s="11" t="n"/>
      <c r="G4890" s="11" t="n"/>
      <c r="H4890" s="11" t="n"/>
      <c r="I4890" s="9" t="n"/>
      <c r="J4890" s="9" t="n"/>
      <c r="K4890" s="9" t="n"/>
      <c r="L4890" s="9">
        <f>IF(COUNTA($A4890:$K4890)=0,"",IF(AND(IFERROR($H4890,0)&gt;0,LEN(TRIM($K4890&amp;""))&gt;0,IFERROR(LOOKUP(2,1/((LISTS!$M$2:$M$13&lt;&gt;"")*ISNUMBER(SEARCH(LISTS!$M$2:$M$13,$I4890))),LISTS!$N$2:$N$13),"NO")="SI"),"SI","NO"))</f>
        <v/>
      </c>
      <c r="M4890" s="9">
        <f>IF(COUNTA($A4890:$K4890)=0,"",IF($K4890&lt;&gt;"",IF(COUNTIF($K$19:$K4890,$K4890)&gt;1,"SI","NO"),IF(COUNTIFS($A$19:$A4890,$A4890,$C$19:$C4890,$C4890,$J$19:$J4890,$J4890,$D$19:$D4890,$D4890)&gt;1,"SI","NO")))</f>
        <v/>
      </c>
      <c r="N4890" s="11">
        <f>IF(COUNTA($A4890:$K4890)=0,"",IF(AND($L4890="SI",$M4890="NO"),IFERROR($H4890,0),0))</f>
        <v/>
      </c>
      <c r="O4890" s="9">
        <f>IF(COUNTA($A4890:$K4890)=0,"",IF($M4890="SI","CUFE o factura duplicada dentro del reporte; no se suma dos veces",IF(IFERROR($H4890,0)&lt;=0,"DIAN reporta valor susceptible 0",IF($L4890="NO",IFERROR(LOOKUP(2,1/((LISTS!$M$2:$M$13&lt;&gt;"")*ISNUMBER(SEARCH(LISTS!$M$2:$M$13,$I4890))),LISTS!$O$2:$O$13),"Medio de pago no elegible o no identificado por DIAN"),"Apta automaticamente por pago electronico y base positiva"))))</f>
        <v/>
      </c>
    </row>
    <row r="4891">
      <c r="A4891" s="9" t="n"/>
      <c r="B4891" s="9" t="n"/>
      <c r="C4891" s="12" t="n"/>
      <c r="D4891" s="11" t="n"/>
      <c r="E4891" s="11" t="n"/>
      <c r="F4891" s="11" t="n"/>
      <c r="G4891" s="11" t="n"/>
      <c r="H4891" s="11" t="n"/>
      <c r="I4891" s="9" t="n"/>
      <c r="J4891" s="9" t="n"/>
      <c r="K4891" s="9" t="n"/>
      <c r="L4891" s="9">
        <f>IF(COUNTA($A4891:$K4891)=0,"",IF(AND(IFERROR($H4891,0)&gt;0,LEN(TRIM($K4891&amp;""))&gt;0,IFERROR(LOOKUP(2,1/((LISTS!$M$2:$M$13&lt;&gt;"")*ISNUMBER(SEARCH(LISTS!$M$2:$M$13,$I4891))),LISTS!$N$2:$N$13),"NO")="SI"),"SI","NO"))</f>
        <v/>
      </c>
      <c r="M4891" s="9">
        <f>IF(COUNTA($A4891:$K4891)=0,"",IF($K4891&lt;&gt;"",IF(COUNTIF($K$19:$K4891,$K4891)&gt;1,"SI","NO"),IF(COUNTIFS($A$19:$A4891,$A4891,$C$19:$C4891,$C4891,$J$19:$J4891,$J4891,$D$19:$D4891,$D4891)&gt;1,"SI","NO")))</f>
        <v/>
      </c>
      <c r="N4891" s="11">
        <f>IF(COUNTA($A4891:$K4891)=0,"",IF(AND($L4891="SI",$M4891="NO"),IFERROR($H4891,0),0))</f>
        <v/>
      </c>
      <c r="O4891" s="9">
        <f>IF(COUNTA($A4891:$K4891)=0,"",IF($M4891="SI","CUFE o factura duplicada dentro del reporte; no se suma dos veces",IF(IFERROR($H4891,0)&lt;=0,"DIAN reporta valor susceptible 0",IF($L4891="NO",IFERROR(LOOKUP(2,1/((LISTS!$M$2:$M$13&lt;&gt;"")*ISNUMBER(SEARCH(LISTS!$M$2:$M$13,$I4891))),LISTS!$O$2:$O$13),"Medio de pago no elegible o no identificado por DIAN"),"Apta automaticamente por pago electronico y base positiva"))))</f>
        <v/>
      </c>
    </row>
    <row r="4892">
      <c r="A4892" s="9" t="n"/>
      <c r="B4892" s="9" t="n"/>
      <c r="C4892" s="12" t="n"/>
      <c r="D4892" s="11" t="n"/>
      <c r="E4892" s="11" t="n"/>
      <c r="F4892" s="11" t="n"/>
      <c r="G4892" s="11" t="n"/>
      <c r="H4892" s="11" t="n"/>
      <c r="I4892" s="9" t="n"/>
      <c r="J4892" s="9" t="n"/>
      <c r="K4892" s="9" t="n"/>
      <c r="L4892" s="9">
        <f>IF(COUNTA($A4892:$K4892)=0,"",IF(AND(IFERROR($H4892,0)&gt;0,LEN(TRIM($K4892&amp;""))&gt;0,IFERROR(LOOKUP(2,1/((LISTS!$M$2:$M$13&lt;&gt;"")*ISNUMBER(SEARCH(LISTS!$M$2:$M$13,$I4892))),LISTS!$N$2:$N$13),"NO")="SI"),"SI","NO"))</f>
        <v/>
      </c>
      <c r="M4892" s="9">
        <f>IF(COUNTA($A4892:$K4892)=0,"",IF($K4892&lt;&gt;"",IF(COUNTIF($K$19:$K4892,$K4892)&gt;1,"SI","NO"),IF(COUNTIFS($A$19:$A4892,$A4892,$C$19:$C4892,$C4892,$J$19:$J4892,$J4892,$D$19:$D4892,$D4892)&gt;1,"SI","NO")))</f>
        <v/>
      </c>
      <c r="N4892" s="11">
        <f>IF(COUNTA($A4892:$K4892)=0,"",IF(AND($L4892="SI",$M4892="NO"),IFERROR($H4892,0),0))</f>
        <v/>
      </c>
      <c r="O4892" s="9">
        <f>IF(COUNTA($A4892:$K4892)=0,"",IF($M4892="SI","CUFE o factura duplicada dentro del reporte; no se suma dos veces",IF(IFERROR($H4892,0)&lt;=0,"DIAN reporta valor susceptible 0",IF($L4892="NO",IFERROR(LOOKUP(2,1/((LISTS!$M$2:$M$13&lt;&gt;"")*ISNUMBER(SEARCH(LISTS!$M$2:$M$13,$I4892))),LISTS!$O$2:$O$13),"Medio de pago no elegible o no identificado por DIAN"),"Apta automaticamente por pago electronico y base positiva"))))</f>
        <v/>
      </c>
    </row>
    <row r="4893">
      <c r="A4893" s="9" t="n"/>
      <c r="B4893" s="9" t="n"/>
      <c r="C4893" s="12" t="n"/>
      <c r="D4893" s="11" t="n"/>
      <c r="E4893" s="11" t="n"/>
      <c r="F4893" s="11" t="n"/>
      <c r="G4893" s="11" t="n"/>
      <c r="H4893" s="11" t="n"/>
      <c r="I4893" s="9" t="n"/>
      <c r="J4893" s="9" t="n"/>
      <c r="K4893" s="9" t="n"/>
      <c r="L4893" s="9">
        <f>IF(COUNTA($A4893:$K4893)=0,"",IF(AND(IFERROR($H4893,0)&gt;0,LEN(TRIM($K4893&amp;""))&gt;0,IFERROR(LOOKUP(2,1/((LISTS!$M$2:$M$13&lt;&gt;"")*ISNUMBER(SEARCH(LISTS!$M$2:$M$13,$I4893))),LISTS!$N$2:$N$13),"NO")="SI"),"SI","NO"))</f>
        <v/>
      </c>
      <c r="M4893" s="9">
        <f>IF(COUNTA($A4893:$K4893)=0,"",IF($K4893&lt;&gt;"",IF(COUNTIF($K$19:$K4893,$K4893)&gt;1,"SI","NO"),IF(COUNTIFS($A$19:$A4893,$A4893,$C$19:$C4893,$C4893,$J$19:$J4893,$J4893,$D$19:$D4893,$D4893)&gt;1,"SI","NO")))</f>
        <v/>
      </c>
      <c r="N4893" s="11">
        <f>IF(COUNTA($A4893:$K4893)=0,"",IF(AND($L4893="SI",$M4893="NO"),IFERROR($H4893,0),0))</f>
        <v/>
      </c>
      <c r="O4893" s="9">
        <f>IF(COUNTA($A4893:$K4893)=0,"",IF($M4893="SI","CUFE o factura duplicada dentro del reporte; no se suma dos veces",IF(IFERROR($H4893,0)&lt;=0,"DIAN reporta valor susceptible 0",IF($L4893="NO",IFERROR(LOOKUP(2,1/((LISTS!$M$2:$M$13&lt;&gt;"")*ISNUMBER(SEARCH(LISTS!$M$2:$M$13,$I4893))),LISTS!$O$2:$O$13),"Medio de pago no elegible o no identificado por DIAN"),"Apta automaticamente por pago electronico y base positiva"))))</f>
        <v/>
      </c>
    </row>
    <row r="4894">
      <c r="A4894" s="9" t="n"/>
      <c r="B4894" s="9" t="n"/>
      <c r="C4894" s="12" t="n"/>
      <c r="D4894" s="11" t="n"/>
      <c r="E4894" s="11" t="n"/>
      <c r="F4894" s="11" t="n"/>
      <c r="G4894" s="11" t="n"/>
      <c r="H4894" s="11" t="n"/>
      <c r="I4894" s="9" t="n"/>
      <c r="J4894" s="9" t="n"/>
      <c r="K4894" s="9" t="n"/>
      <c r="L4894" s="9">
        <f>IF(COUNTA($A4894:$K4894)=0,"",IF(AND(IFERROR($H4894,0)&gt;0,LEN(TRIM($K4894&amp;""))&gt;0,IFERROR(LOOKUP(2,1/((LISTS!$M$2:$M$13&lt;&gt;"")*ISNUMBER(SEARCH(LISTS!$M$2:$M$13,$I4894))),LISTS!$N$2:$N$13),"NO")="SI"),"SI","NO"))</f>
        <v/>
      </c>
      <c r="M4894" s="9">
        <f>IF(COUNTA($A4894:$K4894)=0,"",IF($K4894&lt;&gt;"",IF(COUNTIF($K$19:$K4894,$K4894)&gt;1,"SI","NO"),IF(COUNTIFS($A$19:$A4894,$A4894,$C$19:$C4894,$C4894,$J$19:$J4894,$J4894,$D$19:$D4894,$D4894)&gt;1,"SI","NO")))</f>
        <v/>
      </c>
      <c r="N4894" s="11">
        <f>IF(COUNTA($A4894:$K4894)=0,"",IF(AND($L4894="SI",$M4894="NO"),IFERROR($H4894,0),0))</f>
        <v/>
      </c>
      <c r="O4894" s="9">
        <f>IF(COUNTA($A4894:$K4894)=0,"",IF($M4894="SI","CUFE o factura duplicada dentro del reporte; no se suma dos veces",IF(IFERROR($H4894,0)&lt;=0,"DIAN reporta valor susceptible 0",IF($L4894="NO",IFERROR(LOOKUP(2,1/((LISTS!$M$2:$M$13&lt;&gt;"")*ISNUMBER(SEARCH(LISTS!$M$2:$M$13,$I4894))),LISTS!$O$2:$O$13),"Medio de pago no elegible o no identificado por DIAN"),"Apta automaticamente por pago electronico y base positiva"))))</f>
        <v/>
      </c>
    </row>
    <row r="4895">
      <c r="A4895" s="9" t="n"/>
      <c r="B4895" s="9" t="n"/>
      <c r="C4895" s="12" t="n"/>
      <c r="D4895" s="11" t="n"/>
      <c r="E4895" s="11" t="n"/>
      <c r="F4895" s="11" t="n"/>
      <c r="G4895" s="11" t="n"/>
      <c r="H4895" s="11" t="n"/>
      <c r="I4895" s="9" t="n"/>
      <c r="J4895" s="9" t="n"/>
      <c r="K4895" s="9" t="n"/>
      <c r="L4895" s="9">
        <f>IF(COUNTA($A4895:$K4895)=0,"",IF(AND(IFERROR($H4895,0)&gt;0,LEN(TRIM($K4895&amp;""))&gt;0,IFERROR(LOOKUP(2,1/((LISTS!$M$2:$M$13&lt;&gt;"")*ISNUMBER(SEARCH(LISTS!$M$2:$M$13,$I4895))),LISTS!$N$2:$N$13),"NO")="SI"),"SI","NO"))</f>
        <v/>
      </c>
      <c r="M4895" s="9">
        <f>IF(COUNTA($A4895:$K4895)=0,"",IF($K4895&lt;&gt;"",IF(COUNTIF($K$19:$K4895,$K4895)&gt;1,"SI","NO"),IF(COUNTIFS($A$19:$A4895,$A4895,$C$19:$C4895,$C4895,$J$19:$J4895,$J4895,$D$19:$D4895,$D4895)&gt;1,"SI","NO")))</f>
        <v/>
      </c>
      <c r="N4895" s="11">
        <f>IF(COUNTA($A4895:$K4895)=0,"",IF(AND($L4895="SI",$M4895="NO"),IFERROR($H4895,0),0))</f>
        <v/>
      </c>
      <c r="O4895" s="9">
        <f>IF(COUNTA($A4895:$K4895)=0,"",IF($M4895="SI","CUFE o factura duplicada dentro del reporte; no se suma dos veces",IF(IFERROR($H4895,0)&lt;=0,"DIAN reporta valor susceptible 0",IF($L4895="NO",IFERROR(LOOKUP(2,1/((LISTS!$M$2:$M$13&lt;&gt;"")*ISNUMBER(SEARCH(LISTS!$M$2:$M$13,$I4895))),LISTS!$O$2:$O$13),"Medio de pago no elegible o no identificado por DIAN"),"Apta automaticamente por pago electronico y base positiva"))))</f>
        <v/>
      </c>
    </row>
    <row r="4896">
      <c r="A4896" s="9" t="n"/>
      <c r="B4896" s="9" t="n"/>
      <c r="C4896" s="12" t="n"/>
      <c r="D4896" s="11" t="n"/>
      <c r="E4896" s="11" t="n"/>
      <c r="F4896" s="11" t="n"/>
      <c r="G4896" s="11" t="n"/>
      <c r="H4896" s="11" t="n"/>
      <c r="I4896" s="9" t="n"/>
      <c r="J4896" s="9" t="n"/>
      <c r="K4896" s="9" t="n"/>
      <c r="L4896" s="9">
        <f>IF(COUNTA($A4896:$K4896)=0,"",IF(AND(IFERROR($H4896,0)&gt;0,LEN(TRIM($K4896&amp;""))&gt;0,IFERROR(LOOKUP(2,1/((LISTS!$M$2:$M$13&lt;&gt;"")*ISNUMBER(SEARCH(LISTS!$M$2:$M$13,$I4896))),LISTS!$N$2:$N$13),"NO")="SI"),"SI","NO"))</f>
        <v/>
      </c>
      <c r="M4896" s="9">
        <f>IF(COUNTA($A4896:$K4896)=0,"",IF($K4896&lt;&gt;"",IF(COUNTIF($K$19:$K4896,$K4896)&gt;1,"SI","NO"),IF(COUNTIFS($A$19:$A4896,$A4896,$C$19:$C4896,$C4896,$J$19:$J4896,$J4896,$D$19:$D4896,$D4896)&gt;1,"SI","NO")))</f>
        <v/>
      </c>
      <c r="N4896" s="11">
        <f>IF(COUNTA($A4896:$K4896)=0,"",IF(AND($L4896="SI",$M4896="NO"),IFERROR($H4896,0),0))</f>
        <v/>
      </c>
      <c r="O4896" s="9">
        <f>IF(COUNTA($A4896:$K4896)=0,"",IF($M4896="SI","CUFE o factura duplicada dentro del reporte; no se suma dos veces",IF(IFERROR($H4896,0)&lt;=0,"DIAN reporta valor susceptible 0",IF($L4896="NO",IFERROR(LOOKUP(2,1/((LISTS!$M$2:$M$13&lt;&gt;"")*ISNUMBER(SEARCH(LISTS!$M$2:$M$13,$I4896))),LISTS!$O$2:$O$13),"Medio de pago no elegible o no identificado por DIAN"),"Apta automaticamente por pago electronico y base positiva"))))</f>
        <v/>
      </c>
    </row>
    <row r="4897">
      <c r="A4897" s="9" t="n"/>
      <c r="B4897" s="9" t="n"/>
      <c r="C4897" s="12" t="n"/>
      <c r="D4897" s="11" t="n"/>
      <c r="E4897" s="11" t="n"/>
      <c r="F4897" s="11" t="n"/>
      <c r="G4897" s="11" t="n"/>
      <c r="H4897" s="11" t="n"/>
      <c r="I4897" s="9" t="n"/>
      <c r="J4897" s="9" t="n"/>
      <c r="K4897" s="9" t="n"/>
      <c r="L4897" s="9">
        <f>IF(COUNTA($A4897:$K4897)=0,"",IF(AND(IFERROR($H4897,0)&gt;0,LEN(TRIM($K4897&amp;""))&gt;0,IFERROR(LOOKUP(2,1/((LISTS!$M$2:$M$13&lt;&gt;"")*ISNUMBER(SEARCH(LISTS!$M$2:$M$13,$I4897))),LISTS!$N$2:$N$13),"NO")="SI"),"SI","NO"))</f>
        <v/>
      </c>
      <c r="M4897" s="9">
        <f>IF(COUNTA($A4897:$K4897)=0,"",IF($K4897&lt;&gt;"",IF(COUNTIF($K$19:$K4897,$K4897)&gt;1,"SI","NO"),IF(COUNTIFS($A$19:$A4897,$A4897,$C$19:$C4897,$C4897,$J$19:$J4897,$J4897,$D$19:$D4897,$D4897)&gt;1,"SI","NO")))</f>
        <v/>
      </c>
      <c r="N4897" s="11">
        <f>IF(COUNTA($A4897:$K4897)=0,"",IF(AND($L4897="SI",$M4897="NO"),IFERROR($H4897,0),0))</f>
        <v/>
      </c>
      <c r="O4897" s="9">
        <f>IF(COUNTA($A4897:$K4897)=0,"",IF($M4897="SI","CUFE o factura duplicada dentro del reporte; no se suma dos veces",IF(IFERROR($H4897,0)&lt;=0,"DIAN reporta valor susceptible 0",IF($L4897="NO",IFERROR(LOOKUP(2,1/((LISTS!$M$2:$M$13&lt;&gt;"")*ISNUMBER(SEARCH(LISTS!$M$2:$M$13,$I4897))),LISTS!$O$2:$O$13),"Medio de pago no elegible o no identificado por DIAN"),"Apta automaticamente por pago electronico y base positiva"))))</f>
        <v/>
      </c>
    </row>
    <row r="4898">
      <c r="A4898" s="9" t="n"/>
      <c r="B4898" s="9" t="n"/>
      <c r="C4898" s="12" t="n"/>
      <c r="D4898" s="11" t="n"/>
      <c r="E4898" s="11" t="n"/>
      <c r="F4898" s="11" t="n"/>
      <c r="G4898" s="11" t="n"/>
      <c r="H4898" s="11" t="n"/>
      <c r="I4898" s="9" t="n"/>
      <c r="J4898" s="9" t="n"/>
      <c r="K4898" s="9" t="n"/>
      <c r="L4898" s="9">
        <f>IF(COUNTA($A4898:$K4898)=0,"",IF(AND(IFERROR($H4898,0)&gt;0,LEN(TRIM($K4898&amp;""))&gt;0,IFERROR(LOOKUP(2,1/((LISTS!$M$2:$M$13&lt;&gt;"")*ISNUMBER(SEARCH(LISTS!$M$2:$M$13,$I4898))),LISTS!$N$2:$N$13),"NO")="SI"),"SI","NO"))</f>
        <v/>
      </c>
      <c r="M4898" s="9">
        <f>IF(COUNTA($A4898:$K4898)=0,"",IF($K4898&lt;&gt;"",IF(COUNTIF($K$19:$K4898,$K4898)&gt;1,"SI","NO"),IF(COUNTIFS($A$19:$A4898,$A4898,$C$19:$C4898,$C4898,$J$19:$J4898,$J4898,$D$19:$D4898,$D4898)&gt;1,"SI","NO")))</f>
        <v/>
      </c>
      <c r="N4898" s="11">
        <f>IF(COUNTA($A4898:$K4898)=0,"",IF(AND($L4898="SI",$M4898="NO"),IFERROR($H4898,0),0))</f>
        <v/>
      </c>
      <c r="O4898" s="9">
        <f>IF(COUNTA($A4898:$K4898)=0,"",IF($M4898="SI","CUFE o factura duplicada dentro del reporte; no se suma dos veces",IF(IFERROR($H4898,0)&lt;=0,"DIAN reporta valor susceptible 0",IF($L4898="NO",IFERROR(LOOKUP(2,1/((LISTS!$M$2:$M$13&lt;&gt;"")*ISNUMBER(SEARCH(LISTS!$M$2:$M$13,$I4898))),LISTS!$O$2:$O$13),"Medio de pago no elegible o no identificado por DIAN"),"Apta automaticamente por pago electronico y base positiva"))))</f>
        <v/>
      </c>
    </row>
    <row r="4899">
      <c r="A4899" s="9" t="n"/>
      <c r="B4899" s="9" t="n"/>
      <c r="C4899" s="12" t="n"/>
      <c r="D4899" s="11" t="n"/>
      <c r="E4899" s="11" t="n"/>
      <c r="F4899" s="11" t="n"/>
      <c r="G4899" s="11" t="n"/>
      <c r="H4899" s="11" t="n"/>
      <c r="I4899" s="9" t="n"/>
      <c r="J4899" s="9" t="n"/>
      <c r="K4899" s="9" t="n"/>
      <c r="L4899" s="9">
        <f>IF(COUNTA($A4899:$K4899)=0,"",IF(AND(IFERROR($H4899,0)&gt;0,LEN(TRIM($K4899&amp;""))&gt;0,IFERROR(LOOKUP(2,1/((LISTS!$M$2:$M$13&lt;&gt;"")*ISNUMBER(SEARCH(LISTS!$M$2:$M$13,$I4899))),LISTS!$N$2:$N$13),"NO")="SI"),"SI","NO"))</f>
        <v/>
      </c>
      <c r="M4899" s="9">
        <f>IF(COUNTA($A4899:$K4899)=0,"",IF($K4899&lt;&gt;"",IF(COUNTIF($K$19:$K4899,$K4899)&gt;1,"SI","NO"),IF(COUNTIFS($A$19:$A4899,$A4899,$C$19:$C4899,$C4899,$J$19:$J4899,$J4899,$D$19:$D4899,$D4899)&gt;1,"SI","NO")))</f>
        <v/>
      </c>
      <c r="N4899" s="11">
        <f>IF(COUNTA($A4899:$K4899)=0,"",IF(AND($L4899="SI",$M4899="NO"),IFERROR($H4899,0),0))</f>
        <v/>
      </c>
      <c r="O4899" s="9">
        <f>IF(COUNTA($A4899:$K4899)=0,"",IF($M4899="SI","CUFE o factura duplicada dentro del reporte; no se suma dos veces",IF(IFERROR($H4899,0)&lt;=0,"DIAN reporta valor susceptible 0",IF($L4899="NO",IFERROR(LOOKUP(2,1/((LISTS!$M$2:$M$13&lt;&gt;"")*ISNUMBER(SEARCH(LISTS!$M$2:$M$13,$I4899))),LISTS!$O$2:$O$13),"Medio de pago no elegible o no identificado por DIAN"),"Apta automaticamente por pago electronico y base positiva"))))</f>
        <v/>
      </c>
    </row>
    <row r="4900">
      <c r="A4900" s="9" t="n"/>
      <c r="B4900" s="9" t="n"/>
      <c r="C4900" s="12" t="n"/>
      <c r="D4900" s="11" t="n"/>
      <c r="E4900" s="11" t="n"/>
      <c r="F4900" s="11" t="n"/>
      <c r="G4900" s="11" t="n"/>
      <c r="H4900" s="11" t="n"/>
      <c r="I4900" s="9" t="n"/>
      <c r="J4900" s="9" t="n"/>
      <c r="K4900" s="9" t="n"/>
      <c r="L4900" s="9">
        <f>IF(COUNTA($A4900:$K4900)=0,"",IF(AND(IFERROR($H4900,0)&gt;0,LEN(TRIM($K4900&amp;""))&gt;0,IFERROR(LOOKUP(2,1/((LISTS!$M$2:$M$13&lt;&gt;"")*ISNUMBER(SEARCH(LISTS!$M$2:$M$13,$I4900))),LISTS!$N$2:$N$13),"NO")="SI"),"SI","NO"))</f>
        <v/>
      </c>
      <c r="M4900" s="9">
        <f>IF(COUNTA($A4900:$K4900)=0,"",IF($K4900&lt;&gt;"",IF(COUNTIF($K$19:$K4900,$K4900)&gt;1,"SI","NO"),IF(COUNTIFS($A$19:$A4900,$A4900,$C$19:$C4900,$C4900,$J$19:$J4900,$J4900,$D$19:$D4900,$D4900)&gt;1,"SI","NO")))</f>
        <v/>
      </c>
      <c r="N4900" s="11">
        <f>IF(COUNTA($A4900:$K4900)=0,"",IF(AND($L4900="SI",$M4900="NO"),IFERROR($H4900,0),0))</f>
        <v/>
      </c>
      <c r="O4900" s="9">
        <f>IF(COUNTA($A4900:$K4900)=0,"",IF($M4900="SI","CUFE o factura duplicada dentro del reporte; no se suma dos veces",IF(IFERROR($H4900,0)&lt;=0,"DIAN reporta valor susceptible 0",IF($L4900="NO",IFERROR(LOOKUP(2,1/((LISTS!$M$2:$M$13&lt;&gt;"")*ISNUMBER(SEARCH(LISTS!$M$2:$M$13,$I4900))),LISTS!$O$2:$O$13),"Medio de pago no elegible o no identificado por DIAN"),"Apta automaticamente por pago electronico y base positiva"))))</f>
        <v/>
      </c>
    </row>
    <row r="4901">
      <c r="A4901" s="9" t="n"/>
      <c r="B4901" s="9" t="n"/>
      <c r="C4901" s="12" t="n"/>
      <c r="D4901" s="11" t="n"/>
      <c r="E4901" s="11" t="n"/>
      <c r="F4901" s="11" t="n"/>
      <c r="G4901" s="11" t="n"/>
      <c r="H4901" s="11" t="n"/>
      <c r="I4901" s="9" t="n"/>
      <c r="J4901" s="9" t="n"/>
      <c r="K4901" s="9" t="n"/>
      <c r="L4901" s="9">
        <f>IF(COUNTA($A4901:$K4901)=0,"",IF(AND(IFERROR($H4901,0)&gt;0,LEN(TRIM($K4901&amp;""))&gt;0,IFERROR(LOOKUP(2,1/((LISTS!$M$2:$M$13&lt;&gt;"")*ISNUMBER(SEARCH(LISTS!$M$2:$M$13,$I4901))),LISTS!$N$2:$N$13),"NO")="SI"),"SI","NO"))</f>
        <v/>
      </c>
      <c r="M4901" s="9">
        <f>IF(COUNTA($A4901:$K4901)=0,"",IF($K4901&lt;&gt;"",IF(COUNTIF($K$19:$K4901,$K4901)&gt;1,"SI","NO"),IF(COUNTIFS($A$19:$A4901,$A4901,$C$19:$C4901,$C4901,$J$19:$J4901,$J4901,$D$19:$D4901,$D4901)&gt;1,"SI","NO")))</f>
        <v/>
      </c>
      <c r="N4901" s="11">
        <f>IF(COUNTA($A4901:$K4901)=0,"",IF(AND($L4901="SI",$M4901="NO"),IFERROR($H4901,0),0))</f>
        <v/>
      </c>
      <c r="O4901" s="9">
        <f>IF(COUNTA($A4901:$K4901)=0,"",IF($M4901="SI","CUFE o factura duplicada dentro del reporte; no se suma dos veces",IF(IFERROR($H4901,0)&lt;=0,"DIAN reporta valor susceptible 0",IF($L4901="NO",IFERROR(LOOKUP(2,1/((LISTS!$M$2:$M$13&lt;&gt;"")*ISNUMBER(SEARCH(LISTS!$M$2:$M$13,$I4901))),LISTS!$O$2:$O$13),"Medio de pago no elegible o no identificado por DIAN"),"Apta automaticamente por pago electronico y base positiva"))))</f>
        <v/>
      </c>
    </row>
    <row r="4902">
      <c r="A4902" s="9" t="n"/>
      <c r="B4902" s="9" t="n"/>
      <c r="C4902" s="12" t="n"/>
      <c r="D4902" s="11" t="n"/>
      <c r="E4902" s="11" t="n"/>
      <c r="F4902" s="11" t="n"/>
      <c r="G4902" s="11" t="n"/>
      <c r="H4902" s="11" t="n"/>
      <c r="I4902" s="9" t="n"/>
      <c r="J4902" s="9" t="n"/>
      <c r="K4902" s="9" t="n"/>
      <c r="L4902" s="9">
        <f>IF(COUNTA($A4902:$K4902)=0,"",IF(AND(IFERROR($H4902,0)&gt;0,LEN(TRIM($K4902&amp;""))&gt;0,IFERROR(LOOKUP(2,1/((LISTS!$M$2:$M$13&lt;&gt;"")*ISNUMBER(SEARCH(LISTS!$M$2:$M$13,$I4902))),LISTS!$N$2:$N$13),"NO")="SI"),"SI","NO"))</f>
        <v/>
      </c>
      <c r="M4902" s="9">
        <f>IF(COUNTA($A4902:$K4902)=0,"",IF($K4902&lt;&gt;"",IF(COUNTIF($K$19:$K4902,$K4902)&gt;1,"SI","NO"),IF(COUNTIFS($A$19:$A4902,$A4902,$C$19:$C4902,$C4902,$J$19:$J4902,$J4902,$D$19:$D4902,$D4902)&gt;1,"SI","NO")))</f>
        <v/>
      </c>
      <c r="N4902" s="11">
        <f>IF(COUNTA($A4902:$K4902)=0,"",IF(AND($L4902="SI",$M4902="NO"),IFERROR($H4902,0),0))</f>
        <v/>
      </c>
      <c r="O4902" s="9">
        <f>IF(COUNTA($A4902:$K4902)=0,"",IF($M4902="SI","CUFE o factura duplicada dentro del reporte; no se suma dos veces",IF(IFERROR($H4902,0)&lt;=0,"DIAN reporta valor susceptible 0",IF($L4902="NO",IFERROR(LOOKUP(2,1/((LISTS!$M$2:$M$13&lt;&gt;"")*ISNUMBER(SEARCH(LISTS!$M$2:$M$13,$I4902))),LISTS!$O$2:$O$13),"Medio de pago no elegible o no identificado por DIAN"),"Apta automaticamente por pago electronico y base positiva"))))</f>
        <v/>
      </c>
    </row>
    <row r="4903">
      <c r="A4903" s="9" t="n"/>
      <c r="B4903" s="9" t="n"/>
      <c r="C4903" s="12" t="n"/>
      <c r="D4903" s="11" t="n"/>
      <c r="E4903" s="11" t="n"/>
      <c r="F4903" s="11" t="n"/>
      <c r="G4903" s="11" t="n"/>
      <c r="H4903" s="11" t="n"/>
      <c r="I4903" s="9" t="n"/>
      <c r="J4903" s="9" t="n"/>
      <c r="K4903" s="9" t="n"/>
      <c r="L4903" s="9">
        <f>IF(COUNTA($A4903:$K4903)=0,"",IF(AND(IFERROR($H4903,0)&gt;0,LEN(TRIM($K4903&amp;""))&gt;0,IFERROR(LOOKUP(2,1/((LISTS!$M$2:$M$13&lt;&gt;"")*ISNUMBER(SEARCH(LISTS!$M$2:$M$13,$I4903))),LISTS!$N$2:$N$13),"NO")="SI"),"SI","NO"))</f>
        <v/>
      </c>
      <c r="M4903" s="9">
        <f>IF(COUNTA($A4903:$K4903)=0,"",IF($K4903&lt;&gt;"",IF(COUNTIF($K$19:$K4903,$K4903)&gt;1,"SI","NO"),IF(COUNTIFS($A$19:$A4903,$A4903,$C$19:$C4903,$C4903,$J$19:$J4903,$J4903,$D$19:$D4903,$D4903)&gt;1,"SI","NO")))</f>
        <v/>
      </c>
      <c r="N4903" s="11">
        <f>IF(COUNTA($A4903:$K4903)=0,"",IF(AND($L4903="SI",$M4903="NO"),IFERROR($H4903,0),0))</f>
        <v/>
      </c>
      <c r="O4903" s="9">
        <f>IF(COUNTA($A4903:$K4903)=0,"",IF($M4903="SI","CUFE o factura duplicada dentro del reporte; no se suma dos veces",IF(IFERROR($H4903,0)&lt;=0,"DIAN reporta valor susceptible 0",IF($L4903="NO",IFERROR(LOOKUP(2,1/((LISTS!$M$2:$M$13&lt;&gt;"")*ISNUMBER(SEARCH(LISTS!$M$2:$M$13,$I4903))),LISTS!$O$2:$O$13),"Medio de pago no elegible o no identificado por DIAN"),"Apta automaticamente por pago electronico y base positiva"))))</f>
        <v/>
      </c>
    </row>
    <row r="4904">
      <c r="A4904" s="9" t="n"/>
      <c r="B4904" s="9" t="n"/>
      <c r="C4904" s="12" t="n"/>
      <c r="D4904" s="11" t="n"/>
      <c r="E4904" s="11" t="n"/>
      <c r="F4904" s="11" t="n"/>
      <c r="G4904" s="11" t="n"/>
      <c r="H4904" s="11" t="n"/>
      <c r="I4904" s="9" t="n"/>
      <c r="J4904" s="9" t="n"/>
      <c r="K4904" s="9" t="n"/>
      <c r="L4904" s="9">
        <f>IF(COUNTA($A4904:$K4904)=0,"",IF(AND(IFERROR($H4904,0)&gt;0,LEN(TRIM($K4904&amp;""))&gt;0,IFERROR(LOOKUP(2,1/((LISTS!$M$2:$M$13&lt;&gt;"")*ISNUMBER(SEARCH(LISTS!$M$2:$M$13,$I4904))),LISTS!$N$2:$N$13),"NO")="SI"),"SI","NO"))</f>
        <v/>
      </c>
      <c r="M4904" s="9">
        <f>IF(COUNTA($A4904:$K4904)=0,"",IF($K4904&lt;&gt;"",IF(COUNTIF($K$19:$K4904,$K4904)&gt;1,"SI","NO"),IF(COUNTIFS($A$19:$A4904,$A4904,$C$19:$C4904,$C4904,$J$19:$J4904,$J4904,$D$19:$D4904,$D4904)&gt;1,"SI","NO")))</f>
        <v/>
      </c>
      <c r="N4904" s="11">
        <f>IF(COUNTA($A4904:$K4904)=0,"",IF(AND($L4904="SI",$M4904="NO"),IFERROR($H4904,0),0))</f>
        <v/>
      </c>
      <c r="O4904" s="9">
        <f>IF(COUNTA($A4904:$K4904)=0,"",IF($M4904="SI","CUFE o factura duplicada dentro del reporte; no se suma dos veces",IF(IFERROR($H4904,0)&lt;=0,"DIAN reporta valor susceptible 0",IF($L4904="NO",IFERROR(LOOKUP(2,1/((LISTS!$M$2:$M$13&lt;&gt;"")*ISNUMBER(SEARCH(LISTS!$M$2:$M$13,$I4904))),LISTS!$O$2:$O$13),"Medio de pago no elegible o no identificado por DIAN"),"Apta automaticamente por pago electronico y base positiva"))))</f>
        <v/>
      </c>
    </row>
    <row r="4905">
      <c r="A4905" s="9" t="n"/>
      <c r="B4905" s="9" t="n"/>
      <c r="C4905" s="12" t="n"/>
      <c r="D4905" s="11" t="n"/>
      <c r="E4905" s="11" t="n"/>
      <c r="F4905" s="11" t="n"/>
      <c r="G4905" s="11" t="n"/>
      <c r="H4905" s="11" t="n"/>
      <c r="I4905" s="9" t="n"/>
      <c r="J4905" s="9" t="n"/>
      <c r="K4905" s="9" t="n"/>
      <c r="L4905" s="9">
        <f>IF(COUNTA($A4905:$K4905)=0,"",IF(AND(IFERROR($H4905,0)&gt;0,LEN(TRIM($K4905&amp;""))&gt;0,IFERROR(LOOKUP(2,1/((LISTS!$M$2:$M$13&lt;&gt;"")*ISNUMBER(SEARCH(LISTS!$M$2:$M$13,$I4905))),LISTS!$N$2:$N$13),"NO")="SI"),"SI","NO"))</f>
        <v/>
      </c>
      <c r="M4905" s="9">
        <f>IF(COUNTA($A4905:$K4905)=0,"",IF($K4905&lt;&gt;"",IF(COUNTIF($K$19:$K4905,$K4905)&gt;1,"SI","NO"),IF(COUNTIFS($A$19:$A4905,$A4905,$C$19:$C4905,$C4905,$J$19:$J4905,$J4905,$D$19:$D4905,$D4905)&gt;1,"SI","NO")))</f>
        <v/>
      </c>
      <c r="N4905" s="11">
        <f>IF(COUNTA($A4905:$K4905)=0,"",IF(AND($L4905="SI",$M4905="NO"),IFERROR($H4905,0),0))</f>
        <v/>
      </c>
      <c r="O4905" s="9">
        <f>IF(COUNTA($A4905:$K4905)=0,"",IF($M4905="SI","CUFE o factura duplicada dentro del reporte; no se suma dos veces",IF(IFERROR($H4905,0)&lt;=0,"DIAN reporta valor susceptible 0",IF($L4905="NO",IFERROR(LOOKUP(2,1/((LISTS!$M$2:$M$13&lt;&gt;"")*ISNUMBER(SEARCH(LISTS!$M$2:$M$13,$I4905))),LISTS!$O$2:$O$13),"Medio de pago no elegible o no identificado por DIAN"),"Apta automaticamente por pago electronico y base positiva"))))</f>
        <v/>
      </c>
    </row>
    <row r="4906">
      <c r="A4906" s="9" t="n"/>
      <c r="B4906" s="9" t="n"/>
      <c r="C4906" s="12" t="n"/>
      <c r="D4906" s="11" t="n"/>
      <c r="E4906" s="11" t="n"/>
      <c r="F4906" s="11" t="n"/>
      <c r="G4906" s="11" t="n"/>
      <c r="H4906" s="11" t="n"/>
      <c r="I4906" s="9" t="n"/>
      <c r="J4906" s="9" t="n"/>
      <c r="K4906" s="9" t="n"/>
      <c r="L4906" s="9">
        <f>IF(COUNTA($A4906:$K4906)=0,"",IF(AND(IFERROR($H4906,0)&gt;0,LEN(TRIM($K4906&amp;""))&gt;0,IFERROR(LOOKUP(2,1/((LISTS!$M$2:$M$13&lt;&gt;"")*ISNUMBER(SEARCH(LISTS!$M$2:$M$13,$I4906))),LISTS!$N$2:$N$13),"NO")="SI"),"SI","NO"))</f>
        <v/>
      </c>
      <c r="M4906" s="9">
        <f>IF(COUNTA($A4906:$K4906)=0,"",IF($K4906&lt;&gt;"",IF(COUNTIF($K$19:$K4906,$K4906)&gt;1,"SI","NO"),IF(COUNTIFS($A$19:$A4906,$A4906,$C$19:$C4906,$C4906,$J$19:$J4906,$J4906,$D$19:$D4906,$D4906)&gt;1,"SI","NO")))</f>
        <v/>
      </c>
      <c r="N4906" s="11">
        <f>IF(COUNTA($A4906:$K4906)=0,"",IF(AND($L4906="SI",$M4906="NO"),IFERROR($H4906,0),0))</f>
        <v/>
      </c>
      <c r="O4906" s="9">
        <f>IF(COUNTA($A4906:$K4906)=0,"",IF($M4906="SI","CUFE o factura duplicada dentro del reporte; no se suma dos veces",IF(IFERROR($H4906,0)&lt;=0,"DIAN reporta valor susceptible 0",IF($L4906="NO",IFERROR(LOOKUP(2,1/((LISTS!$M$2:$M$13&lt;&gt;"")*ISNUMBER(SEARCH(LISTS!$M$2:$M$13,$I4906))),LISTS!$O$2:$O$13),"Medio de pago no elegible o no identificado por DIAN"),"Apta automaticamente por pago electronico y base positiva"))))</f>
        <v/>
      </c>
    </row>
    <row r="4907">
      <c r="A4907" s="9" t="n"/>
      <c r="B4907" s="9" t="n"/>
      <c r="C4907" s="12" t="n"/>
      <c r="D4907" s="11" t="n"/>
      <c r="E4907" s="11" t="n"/>
      <c r="F4907" s="11" t="n"/>
      <c r="G4907" s="11" t="n"/>
      <c r="H4907" s="11" t="n"/>
      <c r="I4907" s="9" t="n"/>
      <c r="J4907" s="9" t="n"/>
      <c r="K4907" s="9" t="n"/>
      <c r="L4907" s="9">
        <f>IF(COUNTA($A4907:$K4907)=0,"",IF(AND(IFERROR($H4907,0)&gt;0,LEN(TRIM($K4907&amp;""))&gt;0,IFERROR(LOOKUP(2,1/((LISTS!$M$2:$M$13&lt;&gt;"")*ISNUMBER(SEARCH(LISTS!$M$2:$M$13,$I4907))),LISTS!$N$2:$N$13),"NO")="SI"),"SI","NO"))</f>
        <v/>
      </c>
      <c r="M4907" s="9">
        <f>IF(COUNTA($A4907:$K4907)=0,"",IF($K4907&lt;&gt;"",IF(COUNTIF($K$19:$K4907,$K4907)&gt;1,"SI","NO"),IF(COUNTIFS($A$19:$A4907,$A4907,$C$19:$C4907,$C4907,$J$19:$J4907,$J4907,$D$19:$D4907,$D4907)&gt;1,"SI","NO")))</f>
        <v/>
      </c>
      <c r="N4907" s="11">
        <f>IF(COUNTA($A4907:$K4907)=0,"",IF(AND($L4907="SI",$M4907="NO"),IFERROR($H4907,0),0))</f>
        <v/>
      </c>
      <c r="O4907" s="9">
        <f>IF(COUNTA($A4907:$K4907)=0,"",IF($M4907="SI","CUFE o factura duplicada dentro del reporte; no se suma dos veces",IF(IFERROR($H4907,0)&lt;=0,"DIAN reporta valor susceptible 0",IF($L4907="NO",IFERROR(LOOKUP(2,1/((LISTS!$M$2:$M$13&lt;&gt;"")*ISNUMBER(SEARCH(LISTS!$M$2:$M$13,$I4907))),LISTS!$O$2:$O$13),"Medio de pago no elegible o no identificado por DIAN"),"Apta automaticamente por pago electronico y base positiva"))))</f>
        <v/>
      </c>
    </row>
    <row r="4908">
      <c r="A4908" s="9" t="n"/>
      <c r="B4908" s="9" t="n"/>
      <c r="C4908" s="12" t="n"/>
      <c r="D4908" s="11" t="n"/>
      <c r="E4908" s="11" t="n"/>
      <c r="F4908" s="11" t="n"/>
      <c r="G4908" s="11" t="n"/>
      <c r="H4908" s="11" t="n"/>
      <c r="I4908" s="9" t="n"/>
      <c r="J4908" s="9" t="n"/>
      <c r="K4908" s="9" t="n"/>
      <c r="L4908" s="9">
        <f>IF(COUNTA($A4908:$K4908)=0,"",IF(AND(IFERROR($H4908,0)&gt;0,LEN(TRIM($K4908&amp;""))&gt;0,IFERROR(LOOKUP(2,1/((LISTS!$M$2:$M$13&lt;&gt;"")*ISNUMBER(SEARCH(LISTS!$M$2:$M$13,$I4908))),LISTS!$N$2:$N$13),"NO")="SI"),"SI","NO"))</f>
        <v/>
      </c>
      <c r="M4908" s="9">
        <f>IF(COUNTA($A4908:$K4908)=0,"",IF($K4908&lt;&gt;"",IF(COUNTIF($K$19:$K4908,$K4908)&gt;1,"SI","NO"),IF(COUNTIFS($A$19:$A4908,$A4908,$C$19:$C4908,$C4908,$J$19:$J4908,$J4908,$D$19:$D4908,$D4908)&gt;1,"SI","NO")))</f>
        <v/>
      </c>
      <c r="N4908" s="11">
        <f>IF(COUNTA($A4908:$K4908)=0,"",IF(AND($L4908="SI",$M4908="NO"),IFERROR($H4908,0),0))</f>
        <v/>
      </c>
      <c r="O4908" s="9">
        <f>IF(COUNTA($A4908:$K4908)=0,"",IF($M4908="SI","CUFE o factura duplicada dentro del reporte; no se suma dos veces",IF(IFERROR($H4908,0)&lt;=0,"DIAN reporta valor susceptible 0",IF($L4908="NO",IFERROR(LOOKUP(2,1/((LISTS!$M$2:$M$13&lt;&gt;"")*ISNUMBER(SEARCH(LISTS!$M$2:$M$13,$I4908))),LISTS!$O$2:$O$13),"Medio de pago no elegible o no identificado por DIAN"),"Apta automaticamente por pago electronico y base positiva"))))</f>
        <v/>
      </c>
    </row>
    <row r="4909">
      <c r="A4909" s="9" t="n"/>
      <c r="B4909" s="9" t="n"/>
      <c r="C4909" s="12" t="n"/>
      <c r="D4909" s="11" t="n"/>
      <c r="E4909" s="11" t="n"/>
      <c r="F4909" s="11" t="n"/>
      <c r="G4909" s="11" t="n"/>
      <c r="H4909" s="11" t="n"/>
      <c r="I4909" s="9" t="n"/>
      <c r="J4909" s="9" t="n"/>
      <c r="K4909" s="9" t="n"/>
      <c r="L4909" s="9">
        <f>IF(COUNTA($A4909:$K4909)=0,"",IF(AND(IFERROR($H4909,0)&gt;0,LEN(TRIM($K4909&amp;""))&gt;0,IFERROR(LOOKUP(2,1/((LISTS!$M$2:$M$13&lt;&gt;"")*ISNUMBER(SEARCH(LISTS!$M$2:$M$13,$I4909))),LISTS!$N$2:$N$13),"NO")="SI"),"SI","NO"))</f>
        <v/>
      </c>
      <c r="M4909" s="9">
        <f>IF(COUNTA($A4909:$K4909)=0,"",IF($K4909&lt;&gt;"",IF(COUNTIF($K$19:$K4909,$K4909)&gt;1,"SI","NO"),IF(COUNTIFS($A$19:$A4909,$A4909,$C$19:$C4909,$C4909,$J$19:$J4909,$J4909,$D$19:$D4909,$D4909)&gt;1,"SI","NO")))</f>
        <v/>
      </c>
      <c r="N4909" s="11">
        <f>IF(COUNTA($A4909:$K4909)=0,"",IF(AND($L4909="SI",$M4909="NO"),IFERROR($H4909,0),0))</f>
        <v/>
      </c>
      <c r="O4909" s="9">
        <f>IF(COUNTA($A4909:$K4909)=0,"",IF($M4909="SI","CUFE o factura duplicada dentro del reporte; no se suma dos veces",IF(IFERROR($H4909,0)&lt;=0,"DIAN reporta valor susceptible 0",IF($L4909="NO",IFERROR(LOOKUP(2,1/((LISTS!$M$2:$M$13&lt;&gt;"")*ISNUMBER(SEARCH(LISTS!$M$2:$M$13,$I4909))),LISTS!$O$2:$O$13),"Medio de pago no elegible o no identificado por DIAN"),"Apta automaticamente por pago electronico y base positiva"))))</f>
        <v/>
      </c>
    </row>
    <row r="4910">
      <c r="A4910" s="9" t="n"/>
      <c r="B4910" s="9" t="n"/>
      <c r="C4910" s="12" t="n"/>
      <c r="D4910" s="11" t="n"/>
      <c r="E4910" s="11" t="n"/>
      <c r="F4910" s="11" t="n"/>
      <c r="G4910" s="11" t="n"/>
      <c r="H4910" s="11" t="n"/>
      <c r="I4910" s="9" t="n"/>
      <c r="J4910" s="9" t="n"/>
      <c r="K4910" s="9" t="n"/>
      <c r="L4910" s="9">
        <f>IF(COUNTA($A4910:$K4910)=0,"",IF(AND(IFERROR($H4910,0)&gt;0,LEN(TRIM($K4910&amp;""))&gt;0,IFERROR(LOOKUP(2,1/((LISTS!$M$2:$M$13&lt;&gt;"")*ISNUMBER(SEARCH(LISTS!$M$2:$M$13,$I4910))),LISTS!$N$2:$N$13),"NO")="SI"),"SI","NO"))</f>
        <v/>
      </c>
      <c r="M4910" s="9">
        <f>IF(COUNTA($A4910:$K4910)=0,"",IF($K4910&lt;&gt;"",IF(COUNTIF($K$19:$K4910,$K4910)&gt;1,"SI","NO"),IF(COUNTIFS($A$19:$A4910,$A4910,$C$19:$C4910,$C4910,$J$19:$J4910,$J4910,$D$19:$D4910,$D4910)&gt;1,"SI","NO")))</f>
        <v/>
      </c>
      <c r="N4910" s="11">
        <f>IF(COUNTA($A4910:$K4910)=0,"",IF(AND($L4910="SI",$M4910="NO"),IFERROR($H4910,0),0))</f>
        <v/>
      </c>
      <c r="O4910" s="9">
        <f>IF(COUNTA($A4910:$K4910)=0,"",IF($M4910="SI","CUFE o factura duplicada dentro del reporte; no se suma dos veces",IF(IFERROR($H4910,0)&lt;=0,"DIAN reporta valor susceptible 0",IF($L4910="NO",IFERROR(LOOKUP(2,1/((LISTS!$M$2:$M$13&lt;&gt;"")*ISNUMBER(SEARCH(LISTS!$M$2:$M$13,$I4910))),LISTS!$O$2:$O$13),"Medio de pago no elegible o no identificado por DIAN"),"Apta automaticamente por pago electronico y base positiva"))))</f>
        <v/>
      </c>
    </row>
    <row r="4911">
      <c r="A4911" s="9" t="n"/>
      <c r="B4911" s="9" t="n"/>
      <c r="C4911" s="12" t="n"/>
      <c r="D4911" s="11" t="n"/>
      <c r="E4911" s="11" t="n"/>
      <c r="F4911" s="11" t="n"/>
      <c r="G4911" s="11" t="n"/>
      <c r="H4911" s="11" t="n"/>
      <c r="I4911" s="9" t="n"/>
      <c r="J4911" s="9" t="n"/>
      <c r="K4911" s="9" t="n"/>
      <c r="L4911" s="9">
        <f>IF(COUNTA($A4911:$K4911)=0,"",IF(AND(IFERROR($H4911,0)&gt;0,LEN(TRIM($K4911&amp;""))&gt;0,IFERROR(LOOKUP(2,1/((LISTS!$M$2:$M$13&lt;&gt;"")*ISNUMBER(SEARCH(LISTS!$M$2:$M$13,$I4911))),LISTS!$N$2:$N$13),"NO")="SI"),"SI","NO"))</f>
        <v/>
      </c>
      <c r="M4911" s="9">
        <f>IF(COUNTA($A4911:$K4911)=0,"",IF($K4911&lt;&gt;"",IF(COUNTIF($K$19:$K4911,$K4911)&gt;1,"SI","NO"),IF(COUNTIFS($A$19:$A4911,$A4911,$C$19:$C4911,$C4911,$J$19:$J4911,$J4911,$D$19:$D4911,$D4911)&gt;1,"SI","NO")))</f>
        <v/>
      </c>
      <c r="N4911" s="11">
        <f>IF(COUNTA($A4911:$K4911)=0,"",IF(AND($L4911="SI",$M4911="NO"),IFERROR($H4911,0),0))</f>
        <v/>
      </c>
      <c r="O4911" s="9">
        <f>IF(COUNTA($A4911:$K4911)=0,"",IF($M4911="SI","CUFE o factura duplicada dentro del reporte; no se suma dos veces",IF(IFERROR($H4911,0)&lt;=0,"DIAN reporta valor susceptible 0",IF($L4911="NO",IFERROR(LOOKUP(2,1/((LISTS!$M$2:$M$13&lt;&gt;"")*ISNUMBER(SEARCH(LISTS!$M$2:$M$13,$I4911))),LISTS!$O$2:$O$13),"Medio de pago no elegible o no identificado por DIAN"),"Apta automaticamente por pago electronico y base positiva"))))</f>
        <v/>
      </c>
    </row>
    <row r="4912">
      <c r="A4912" s="9" t="n"/>
      <c r="B4912" s="9" t="n"/>
      <c r="C4912" s="12" t="n"/>
      <c r="D4912" s="11" t="n"/>
      <c r="E4912" s="11" t="n"/>
      <c r="F4912" s="11" t="n"/>
      <c r="G4912" s="11" t="n"/>
      <c r="H4912" s="11" t="n"/>
      <c r="I4912" s="9" t="n"/>
      <c r="J4912" s="9" t="n"/>
      <c r="K4912" s="9" t="n"/>
      <c r="L4912" s="9">
        <f>IF(COUNTA($A4912:$K4912)=0,"",IF(AND(IFERROR($H4912,0)&gt;0,LEN(TRIM($K4912&amp;""))&gt;0,IFERROR(LOOKUP(2,1/((LISTS!$M$2:$M$13&lt;&gt;"")*ISNUMBER(SEARCH(LISTS!$M$2:$M$13,$I4912))),LISTS!$N$2:$N$13),"NO")="SI"),"SI","NO"))</f>
        <v/>
      </c>
      <c r="M4912" s="9">
        <f>IF(COUNTA($A4912:$K4912)=0,"",IF($K4912&lt;&gt;"",IF(COUNTIF($K$19:$K4912,$K4912)&gt;1,"SI","NO"),IF(COUNTIFS($A$19:$A4912,$A4912,$C$19:$C4912,$C4912,$J$19:$J4912,$J4912,$D$19:$D4912,$D4912)&gt;1,"SI","NO")))</f>
        <v/>
      </c>
      <c r="N4912" s="11">
        <f>IF(COUNTA($A4912:$K4912)=0,"",IF(AND($L4912="SI",$M4912="NO"),IFERROR($H4912,0),0))</f>
        <v/>
      </c>
      <c r="O4912" s="9">
        <f>IF(COUNTA($A4912:$K4912)=0,"",IF($M4912="SI","CUFE o factura duplicada dentro del reporte; no se suma dos veces",IF(IFERROR($H4912,0)&lt;=0,"DIAN reporta valor susceptible 0",IF($L4912="NO",IFERROR(LOOKUP(2,1/((LISTS!$M$2:$M$13&lt;&gt;"")*ISNUMBER(SEARCH(LISTS!$M$2:$M$13,$I4912))),LISTS!$O$2:$O$13),"Medio de pago no elegible o no identificado por DIAN"),"Apta automaticamente por pago electronico y base positiva"))))</f>
        <v/>
      </c>
    </row>
    <row r="4913">
      <c r="A4913" s="9" t="n"/>
      <c r="B4913" s="9" t="n"/>
      <c r="C4913" s="12" t="n"/>
      <c r="D4913" s="11" t="n"/>
      <c r="E4913" s="11" t="n"/>
      <c r="F4913" s="11" t="n"/>
      <c r="G4913" s="11" t="n"/>
      <c r="H4913" s="11" t="n"/>
      <c r="I4913" s="9" t="n"/>
      <c r="J4913" s="9" t="n"/>
      <c r="K4913" s="9" t="n"/>
      <c r="L4913" s="9">
        <f>IF(COUNTA($A4913:$K4913)=0,"",IF(AND(IFERROR($H4913,0)&gt;0,LEN(TRIM($K4913&amp;""))&gt;0,IFERROR(LOOKUP(2,1/((LISTS!$M$2:$M$13&lt;&gt;"")*ISNUMBER(SEARCH(LISTS!$M$2:$M$13,$I4913))),LISTS!$N$2:$N$13),"NO")="SI"),"SI","NO"))</f>
        <v/>
      </c>
      <c r="M4913" s="9">
        <f>IF(COUNTA($A4913:$K4913)=0,"",IF($K4913&lt;&gt;"",IF(COUNTIF($K$19:$K4913,$K4913)&gt;1,"SI","NO"),IF(COUNTIFS($A$19:$A4913,$A4913,$C$19:$C4913,$C4913,$J$19:$J4913,$J4913,$D$19:$D4913,$D4913)&gt;1,"SI","NO")))</f>
        <v/>
      </c>
      <c r="N4913" s="11">
        <f>IF(COUNTA($A4913:$K4913)=0,"",IF(AND($L4913="SI",$M4913="NO"),IFERROR($H4913,0),0))</f>
        <v/>
      </c>
      <c r="O4913" s="9">
        <f>IF(COUNTA($A4913:$K4913)=0,"",IF($M4913="SI","CUFE o factura duplicada dentro del reporte; no se suma dos veces",IF(IFERROR($H4913,0)&lt;=0,"DIAN reporta valor susceptible 0",IF($L4913="NO",IFERROR(LOOKUP(2,1/((LISTS!$M$2:$M$13&lt;&gt;"")*ISNUMBER(SEARCH(LISTS!$M$2:$M$13,$I4913))),LISTS!$O$2:$O$13),"Medio de pago no elegible o no identificado por DIAN"),"Apta automaticamente por pago electronico y base positiva"))))</f>
        <v/>
      </c>
    </row>
    <row r="4914">
      <c r="A4914" s="9" t="n"/>
      <c r="B4914" s="9" t="n"/>
      <c r="C4914" s="12" t="n"/>
      <c r="D4914" s="11" t="n"/>
      <c r="E4914" s="11" t="n"/>
      <c r="F4914" s="11" t="n"/>
      <c r="G4914" s="11" t="n"/>
      <c r="H4914" s="11" t="n"/>
      <c r="I4914" s="9" t="n"/>
      <c r="J4914" s="9" t="n"/>
      <c r="K4914" s="9" t="n"/>
      <c r="L4914" s="9">
        <f>IF(COUNTA($A4914:$K4914)=0,"",IF(AND(IFERROR($H4914,0)&gt;0,LEN(TRIM($K4914&amp;""))&gt;0,IFERROR(LOOKUP(2,1/((LISTS!$M$2:$M$13&lt;&gt;"")*ISNUMBER(SEARCH(LISTS!$M$2:$M$13,$I4914))),LISTS!$N$2:$N$13),"NO")="SI"),"SI","NO"))</f>
        <v/>
      </c>
      <c r="M4914" s="9">
        <f>IF(COUNTA($A4914:$K4914)=0,"",IF($K4914&lt;&gt;"",IF(COUNTIF($K$19:$K4914,$K4914)&gt;1,"SI","NO"),IF(COUNTIFS($A$19:$A4914,$A4914,$C$19:$C4914,$C4914,$J$19:$J4914,$J4914,$D$19:$D4914,$D4914)&gt;1,"SI","NO")))</f>
        <v/>
      </c>
      <c r="N4914" s="11">
        <f>IF(COUNTA($A4914:$K4914)=0,"",IF(AND($L4914="SI",$M4914="NO"),IFERROR($H4914,0),0))</f>
        <v/>
      </c>
      <c r="O4914" s="9">
        <f>IF(COUNTA($A4914:$K4914)=0,"",IF($M4914="SI","CUFE o factura duplicada dentro del reporte; no se suma dos veces",IF(IFERROR($H4914,0)&lt;=0,"DIAN reporta valor susceptible 0",IF($L4914="NO",IFERROR(LOOKUP(2,1/((LISTS!$M$2:$M$13&lt;&gt;"")*ISNUMBER(SEARCH(LISTS!$M$2:$M$13,$I4914))),LISTS!$O$2:$O$13),"Medio de pago no elegible o no identificado por DIAN"),"Apta automaticamente por pago electronico y base positiva"))))</f>
        <v/>
      </c>
    </row>
    <row r="4915">
      <c r="A4915" s="9" t="n"/>
      <c r="B4915" s="9" t="n"/>
      <c r="C4915" s="12" t="n"/>
      <c r="D4915" s="11" t="n"/>
      <c r="E4915" s="11" t="n"/>
      <c r="F4915" s="11" t="n"/>
      <c r="G4915" s="11" t="n"/>
      <c r="H4915" s="11" t="n"/>
      <c r="I4915" s="9" t="n"/>
      <c r="J4915" s="9" t="n"/>
      <c r="K4915" s="9" t="n"/>
      <c r="L4915" s="9">
        <f>IF(COUNTA($A4915:$K4915)=0,"",IF(AND(IFERROR($H4915,0)&gt;0,LEN(TRIM($K4915&amp;""))&gt;0,IFERROR(LOOKUP(2,1/((LISTS!$M$2:$M$13&lt;&gt;"")*ISNUMBER(SEARCH(LISTS!$M$2:$M$13,$I4915))),LISTS!$N$2:$N$13),"NO")="SI"),"SI","NO"))</f>
        <v/>
      </c>
      <c r="M4915" s="9">
        <f>IF(COUNTA($A4915:$K4915)=0,"",IF($K4915&lt;&gt;"",IF(COUNTIF($K$19:$K4915,$K4915)&gt;1,"SI","NO"),IF(COUNTIFS($A$19:$A4915,$A4915,$C$19:$C4915,$C4915,$J$19:$J4915,$J4915,$D$19:$D4915,$D4915)&gt;1,"SI","NO")))</f>
        <v/>
      </c>
      <c r="N4915" s="11">
        <f>IF(COUNTA($A4915:$K4915)=0,"",IF(AND($L4915="SI",$M4915="NO"),IFERROR($H4915,0),0))</f>
        <v/>
      </c>
      <c r="O4915" s="9">
        <f>IF(COUNTA($A4915:$K4915)=0,"",IF($M4915="SI","CUFE o factura duplicada dentro del reporte; no se suma dos veces",IF(IFERROR($H4915,0)&lt;=0,"DIAN reporta valor susceptible 0",IF($L4915="NO",IFERROR(LOOKUP(2,1/((LISTS!$M$2:$M$13&lt;&gt;"")*ISNUMBER(SEARCH(LISTS!$M$2:$M$13,$I4915))),LISTS!$O$2:$O$13),"Medio de pago no elegible o no identificado por DIAN"),"Apta automaticamente por pago electronico y base positiva"))))</f>
        <v/>
      </c>
    </row>
    <row r="4916">
      <c r="A4916" s="9" t="n"/>
      <c r="B4916" s="9" t="n"/>
      <c r="C4916" s="12" t="n"/>
      <c r="D4916" s="11" t="n"/>
      <c r="E4916" s="11" t="n"/>
      <c r="F4916" s="11" t="n"/>
      <c r="G4916" s="11" t="n"/>
      <c r="H4916" s="11" t="n"/>
      <c r="I4916" s="9" t="n"/>
      <c r="J4916" s="9" t="n"/>
      <c r="K4916" s="9" t="n"/>
      <c r="L4916" s="9">
        <f>IF(COUNTA($A4916:$K4916)=0,"",IF(AND(IFERROR($H4916,0)&gt;0,LEN(TRIM($K4916&amp;""))&gt;0,IFERROR(LOOKUP(2,1/((LISTS!$M$2:$M$13&lt;&gt;"")*ISNUMBER(SEARCH(LISTS!$M$2:$M$13,$I4916))),LISTS!$N$2:$N$13),"NO")="SI"),"SI","NO"))</f>
        <v/>
      </c>
      <c r="M4916" s="9">
        <f>IF(COUNTA($A4916:$K4916)=0,"",IF($K4916&lt;&gt;"",IF(COUNTIF($K$19:$K4916,$K4916)&gt;1,"SI","NO"),IF(COUNTIFS($A$19:$A4916,$A4916,$C$19:$C4916,$C4916,$J$19:$J4916,$J4916,$D$19:$D4916,$D4916)&gt;1,"SI","NO")))</f>
        <v/>
      </c>
      <c r="N4916" s="11">
        <f>IF(COUNTA($A4916:$K4916)=0,"",IF(AND($L4916="SI",$M4916="NO"),IFERROR($H4916,0),0))</f>
        <v/>
      </c>
      <c r="O4916" s="9">
        <f>IF(COUNTA($A4916:$K4916)=0,"",IF($M4916="SI","CUFE o factura duplicada dentro del reporte; no se suma dos veces",IF(IFERROR($H4916,0)&lt;=0,"DIAN reporta valor susceptible 0",IF($L4916="NO",IFERROR(LOOKUP(2,1/((LISTS!$M$2:$M$13&lt;&gt;"")*ISNUMBER(SEARCH(LISTS!$M$2:$M$13,$I4916))),LISTS!$O$2:$O$13),"Medio de pago no elegible o no identificado por DIAN"),"Apta automaticamente por pago electronico y base positiva"))))</f>
        <v/>
      </c>
    </row>
    <row r="4917">
      <c r="A4917" s="9" t="n"/>
      <c r="B4917" s="9" t="n"/>
      <c r="C4917" s="12" t="n"/>
      <c r="D4917" s="11" t="n"/>
      <c r="E4917" s="11" t="n"/>
      <c r="F4917" s="11" t="n"/>
      <c r="G4917" s="11" t="n"/>
      <c r="H4917" s="11" t="n"/>
      <c r="I4917" s="9" t="n"/>
      <c r="J4917" s="9" t="n"/>
      <c r="K4917" s="9" t="n"/>
      <c r="L4917" s="9">
        <f>IF(COUNTA($A4917:$K4917)=0,"",IF(AND(IFERROR($H4917,0)&gt;0,LEN(TRIM($K4917&amp;""))&gt;0,IFERROR(LOOKUP(2,1/((LISTS!$M$2:$M$13&lt;&gt;"")*ISNUMBER(SEARCH(LISTS!$M$2:$M$13,$I4917))),LISTS!$N$2:$N$13),"NO")="SI"),"SI","NO"))</f>
        <v/>
      </c>
      <c r="M4917" s="9">
        <f>IF(COUNTA($A4917:$K4917)=0,"",IF($K4917&lt;&gt;"",IF(COUNTIF($K$19:$K4917,$K4917)&gt;1,"SI","NO"),IF(COUNTIFS($A$19:$A4917,$A4917,$C$19:$C4917,$C4917,$J$19:$J4917,$J4917,$D$19:$D4917,$D4917)&gt;1,"SI","NO")))</f>
        <v/>
      </c>
      <c r="N4917" s="11">
        <f>IF(COUNTA($A4917:$K4917)=0,"",IF(AND($L4917="SI",$M4917="NO"),IFERROR($H4917,0),0))</f>
        <v/>
      </c>
      <c r="O4917" s="9">
        <f>IF(COUNTA($A4917:$K4917)=0,"",IF($M4917="SI","CUFE o factura duplicada dentro del reporte; no se suma dos veces",IF(IFERROR($H4917,0)&lt;=0,"DIAN reporta valor susceptible 0",IF($L4917="NO",IFERROR(LOOKUP(2,1/((LISTS!$M$2:$M$13&lt;&gt;"")*ISNUMBER(SEARCH(LISTS!$M$2:$M$13,$I4917))),LISTS!$O$2:$O$13),"Medio de pago no elegible o no identificado por DIAN"),"Apta automaticamente por pago electronico y base positiva"))))</f>
        <v/>
      </c>
    </row>
    <row r="4918">
      <c r="A4918" s="9" t="n"/>
      <c r="B4918" s="9" t="n"/>
      <c r="C4918" s="12" t="n"/>
      <c r="D4918" s="11" t="n"/>
      <c r="E4918" s="11" t="n"/>
      <c r="F4918" s="11" t="n"/>
      <c r="G4918" s="11" t="n"/>
      <c r="H4918" s="11" t="n"/>
      <c r="I4918" s="9" t="n"/>
      <c r="J4918" s="9" t="n"/>
      <c r="K4918" s="9" t="n"/>
      <c r="L4918" s="9">
        <f>IF(COUNTA($A4918:$K4918)=0,"",IF(AND(IFERROR($H4918,0)&gt;0,LEN(TRIM($K4918&amp;""))&gt;0,IFERROR(LOOKUP(2,1/((LISTS!$M$2:$M$13&lt;&gt;"")*ISNUMBER(SEARCH(LISTS!$M$2:$M$13,$I4918))),LISTS!$N$2:$N$13),"NO")="SI"),"SI","NO"))</f>
        <v/>
      </c>
      <c r="M4918" s="9">
        <f>IF(COUNTA($A4918:$K4918)=0,"",IF($K4918&lt;&gt;"",IF(COUNTIF($K$19:$K4918,$K4918)&gt;1,"SI","NO"),IF(COUNTIFS($A$19:$A4918,$A4918,$C$19:$C4918,$C4918,$J$19:$J4918,$J4918,$D$19:$D4918,$D4918)&gt;1,"SI","NO")))</f>
        <v/>
      </c>
      <c r="N4918" s="11">
        <f>IF(COUNTA($A4918:$K4918)=0,"",IF(AND($L4918="SI",$M4918="NO"),IFERROR($H4918,0),0))</f>
        <v/>
      </c>
      <c r="O4918" s="9">
        <f>IF(COUNTA($A4918:$K4918)=0,"",IF($M4918="SI","CUFE o factura duplicada dentro del reporte; no se suma dos veces",IF(IFERROR($H4918,0)&lt;=0,"DIAN reporta valor susceptible 0",IF($L4918="NO",IFERROR(LOOKUP(2,1/((LISTS!$M$2:$M$13&lt;&gt;"")*ISNUMBER(SEARCH(LISTS!$M$2:$M$13,$I4918))),LISTS!$O$2:$O$13),"Medio de pago no elegible o no identificado por DIAN"),"Apta automaticamente por pago electronico y base positiva"))))</f>
        <v/>
      </c>
    </row>
    <row r="4919">
      <c r="A4919" s="9" t="n"/>
      <c r="B4919" s="9" t="n"/>
      <c r="C4919" s="12" t="n"/>
      <c r="D4919" s="11" t="n"/>
      <c r="E4919" s="11" t="n"/>
      <c r="F4919" s="11" t="n"/>
      <c r="G4919" s="11" t="n"/>
      <c r="H4919" s="11" t="n"/>
      <c r="I4919" s="9" t="n"/>
      <c r="J4919" s="9" t="n"/>
      <c r="K4919" s="9" t="n"/>
      <c r="L4919" s="9">
        <f>IF(COUNTA($A4919:$K4919)=0,"",IF(AND(IFERROR($H4919,0)&gt;0,LEN(TRIM($K4919&amp;""))&gt;0,IFERROR(LOOKUP(2,1/((LISTS!$M$2:$M$13&lt;&gt;"")*ISNUMBER(SEARCH(LISTS!$M$2:$M$13,$I4919))),LISTS!$N$2:$N$13),"NO")="SI"),"SI","NO"))</f>
        <v/>
      </c>
      <c r="M4919" s="9">
        <f>IF(COUNTA($A4919:$K4919)=0,"",IF($K4919&lt;&gt;"",IF(COUNTIF($K$19:$K4919,$K4919)&gt;1,"SI","NO"),IF(COUNTIFS($A$19:$A4919,$A4919,$C$19:$C4919,$C4919,$J$19:$J4919,$J4919,$D$19:$D4919,$D4919)&gt;1,"SI","NO")))</f>
        <v/>
      </c>
      <c r="N4919" s="11">
        <f>IF(COUNTA($A4919:$K4919)=0,"",IF(AND($L4919="SI",$M4919="NO"),IFERROR($H4919,0),0))</f>
        <v/>
      </c>
      <c r="O4919" s="9">
        <f>IF(COUNTA($A4919:$K4919)=0,"",IF($M4919="SI","CUFE o factura duplicada dentro del reporte; no se suma dos veces",IF(IFERROR($H4919,0)&lt;=0,"DIAN reporta valor susceptible 0",IF($L4919="NO",IFERROR(LOOKUP(2,1/((LISTS!$M$2:$M$13&lt;&gt;"")*ISNUMBER(SEARCH(LISTS!$M$2:$M$13,$I4919))),LISTS!$O$2:$O$13),"Medio de pago no elegible o no identificado por DIAN"),"Apta automaticamente por pago electronico y base positiva"))))</f>
        <v/>
      </c>
    </row>
    <row r="4920">
      <c r="A4920" s="9" t="n"/>
      <c r="B4920" s="9" t="n"/>
      <c r="C4920" s="12" t="n"/>
      <c r="D4920" s="11" t="n"/>
      <c r="E4920" s="11" t="n"/>
      <c r="F4920" s="11" t="n"/>
      <c r="G4920" s="11" t="n"/>
      <c r="H4920" s="11" t="n"/>
      <c r="I4920" s="9" t="n"/>
      <c r="J4920" s="9" t="n"/>
      <c r="K4920" s="9" t="n"/>
      <c r="L4920" s="9">
        <f>IF(COUNTA($A4920:$K4920)=0,"",IF(AND(IFERROR($H4920,0)&gt;0,LEN(TRIM($K4920&amp;""))&gt;0,IFERROR(LOOKUP(2,1/((LISTS!$M$2:$M$13&lt;&gt;"")*ISNUMBER(SEARCH(LISTS!$M$2:$M$13,$I4920))),LISTS!$N$2:$N$13),"NO")="SI"),"SI","NO"))</f>
        <v/>
      </c>
      <c r="M4920" s="9">
        <f>IF(COUNTA($A4920:$K4920)=0,"",IF($K4920&lt;&gt;"",IF(COUNTIF($K$19:$K4920,$K4920)&gt;1,"SI","NO"),IF(COUNTIFS($A$19:$A4920,$A4920,$C$19:$C4920,$C4920,$J$19:$J4920,$J4920,$D$19:$D4920,$D4920)&gt;1,"SI","NO")))</f>
        <v/>
      </c>
      <c r="N4920" s="11">
        <f>IF(COUNTA($A4920:$K4920)=0,"",IF(AND($L4920="SI",$M4920="NO"),IFERROR($H4920,0),0))</f>
        <v/>
      </c>
      <c r="O4920" s="9">
        <f>IF(COUNTA($A4920:$K4920)=0,"",IF($M4920="SI","CUFE o factura duplicada dentro del reporte; no se suma dos veces",IF(IFERROR($H4920,0)&lt;=0,"DIAN reporta valor susceptible 0",IF($L4920="NO",IFERROR(LOOKUP(2,1/((LISTS!$M$2:$M$13&lt;&gt;"")*ISNUMBER(SEARCH(LISTS!$M$2:$M$13,$I4920))),LISTS!$O$2:$O$13),"Medio de pago no elegible o no identificado por DIAN"),"Apta automaticamente por pago electronico y base positiva"))))</f>
        <v/>
      </c>
    </row>
    <row r="4921">
      <c r="A4921" s="9" t="n"/>
      <c r="B4921" s="9" t="n"/>
      <c r="C4921" s="12" t="n"/>
      <c r="D4921" s="11" t="n"/>
      <c r="E4921" s="11" t="n"/>
      <c r="F4921" s="11" t="n"/>
      <c r="G4921" s="11" t="n"/>
      <c r="H4921" s="11" t="n"/>
      <c r="I4921" s="9" t="n"/>
      <c r="J4921" s="9" t="n"/>
      <c r="K4921" s="9" t="n"/>
      <c r="L4921" s="9">
        <f>IF(COUNTA($A4921:$K4921)=0,"",IF(AND(IFERROR($H4921,0)&gt;0,LEN(TRIM($K4921&amp;""))&gt;0,IFERROR(LOOKUP(2,1/((LISTS!$M$2:$M$13&lt;&gt;"")*ISNUMBER(SEARCH(LISTS!$M$2:$M$13,$I4921))),LISTS!$N$2:$N$13),"NO")="SI"),"SI","NO"))</f>
        <v/>
      </c>
      <c r="M4921" s="9">
        <f>IF(COUNTA($A4921:$K4921)=0,"",IF($K4921&lt;&gt;"",IF(COUNTIF($K$19:$K4921,$K4921)&gt;1,"SI","NO"),IF(COUNTIFS($A$19:$A4921,$A4921,$C$19:$C4921,$C4921,$J$19:$J4921,$J4921,$D$19:$D4921,$D4921)&gt;1,"SI","NO")))</f>
        <v/>
      </c>
      <c r="N4921" s="11">
        <f>IF(COUNTA($A4921:$K4921)=0,"",IF(AND($L4921="SI",$M4921="NO"),IFERROR($H4921,0),0))</f>
        <v/>
      </c>
      <c r="O4921" s="9">
        <f>IF(COUNTA($A4921:$K4921)=0,"",IF($M4921="SI","CUFE o factura duplicada dentro del reporte; no se suma dos veces",IF(IFERROR($H4921,0)&lt;=0,"DIAN reporta valor susceptible 0",IF($L4921="NO",IFERROR(LOOKUP(2,1/((LISTS!$M$2:$M$13&lt;&gt;"")*ISNUMBER(SEARCH(LISTS!$M$2:$M$13,$I4921))),LISTS!$O$2:$O$13),"Medio de pago no elegible o no identificado por DIAN"),"Apta automaticamente por pago electronico y base positiva"))))</f>
        <v/>
      </c>
    </row>
    <row r="4922">
      <c r="A4922" s="9" t="n"/>
      <c r="B4922" s="9" t="n"/>
      <c r="C4922" s="12" t="n"/>
      <c r="D4922" s="11" t="n"/>
      <c r="E4922" s="11" t="n"/>
      <c r="F4922" s="11" t="n"/>
      <c r="G4922" s="11" t="n"/>
      <c r="H4922" s="11" t="n"/>
      <c r="I4922" s="9" t="n"/>
      <c r="J4922" s="9" t="n"/>
      <c r="K4922" s="9" t="n"/>
      <c r="L4922" s="9">
        <f>IF(COUNTA($A4922:$K4922)=0,"",IF(AND(IFERROR($H4922,0)&gt;0,LEN(TRIM($K4922&amp;""))&gt;0,IFERROR(LOOKUP(2,1/((LISTS!$M$2:$M$13&lt;&gt;"")*ISNUMBER(SEARCH(LISTS!$M$2:$M$13,$I4922))),LISTS!$N$2:$N$13),"NO")="SI"),"SI","NO"))</f>
        <v/>
      </c>
      <c r="M4922" s="9">
        <f>IF(COUNTA($A4922:$K4922)=0,"",IF($K4922&lt;&gt;"",IF(COUNTIF($K$19:$K4922,$K4922)&gt;1,"SI","NO"),IF(COUNTIFS($A$19:$A4922,$A4922,$C$19:$C4922,$C4922,$J$19:$J4922,$J4922,$D$19:$D4922,$D4922)&gt;1,"SI","NO")))</f>
        <v/>
      </c>
      <c r="N4922" s="11">
        <f>IF(COUNTA($A4922:$K4922)=0,"",IF(AND($L4922="SI",$M4922="NO"),IFERROR($H4922,0),0))</f>
        <v/>
      </c>
      <c r="O4922" s="9">
        <f>IF(COUNTA($A4922:$K4922)=0,"",IF($M4922="SI","CUFE o factura duplicada dentro del reporte; no se suma dos veces",IF(IFERROR($H4922,0)&lt;=0,"DIAN reporta valor susceptible 0",IF($L4922="NO",IFERROR(LOOKUP(2,1/((LISTS!$M$2:$M$13&lt;&gt;"")*ISNUMBER(SEARCH(LISTS!$M$2:$M$13,$I4922))),LISTS!$O$2:$O$13),"Medio de pago no elegible o no identificado por DIAN"),"Apta automaticamente por pago electronico y base positiva"))))</f>
        <v/>
      </c>
    </row>
    <row r="4923">
      <c r="A4923" s="9" t="n"/>
      <c r="B4923" s="9" t="n"/>
      <c r="C4923" s="12" t="n"/>
      <c r="D4923" s="11" t="n"/>
      <c r="E4923" s="11" t="n"/>
      <c r="F4923" s="11" t="n"/>
      <c r="G4923" s="11" t="n"/>
      <c r="H4923" s="11" t="n"/>
      <c r="I4923" s="9" t="n"/>
      <c r="J4923" s="9" t="n"/>
      <c r="K4923" s="9" t="n"/>
      <c r="L4923" s="9">
        <f>IF(COUNTA($A4923:$K4923)=0,"",IF(AND(IFERROR($H4923,0)&gt;0,LEN(TRIM($K4923&amp;""))&gt;0,IFERROR(LOOKUP(2,1/((LISTS!$M$2:$M$13&lt;&gt;"")*ISNUMBER(SEARCH(LISTS!$M$2:$M$13,$I4923))),LISTS!$N$2:$N$13),"NO")="SI"),"SI","NO"))</f>
        <v/>
      </c>
      <c r="M4923" s="9">
        <f>IF(COUNTA($A4923:$K4923)=0,"",IF($K4923&lt;&gt;"",IF(COUNTIF($K$19:$K4923,$K4923)&gt;1,"SI","NO"),IF(COUNTIFS($A$19:$A4923,$A4923,$C$19:$C4923,$C4923,$J$19:$J4923,$J4923,$D$19:$D4923,$D4923)&gt;1,"SI","NO")))</f>
        <v/>
      </c>
      <c r="N4923" s="11">
        <f>IF(COUNTA($A4923:$K4923)=0,"",IF(AND($L4923="SI",$M4923="NO"),IFERROR($H4923,0),0))</f>
        <v/>
      </c>
      <c r="O4923" s="9">
        <f>IF(COUNTA($A4923:$K4923)=0,"",IF($M4923="SI","CUFE o factura duplicada dentro del reporte; no se suma dos veces",IF(IFERROR($H4923,0)&lt;=0,"DIAN reporta valor susceptible 0",IF($L4923="NO",IFERROR(LOOKUP(2,1/((LISTS!$M$2:$M$13&lt;&gt;"")*ISNUMBER(SEARCH(LISTS!$M$2:$M$13,$I4923))),LISTS!$O$2:$O$13),"Medio de pago no elegible o no identificado por DIAN"),"Apta automaticamente por pago electronico y base positiva"))))</f>
        <v/>
      </c>
    </row>
    <row r="4924">
      <c r="A4924" s="9" t="n"/>
      <c r="B4924" s="9" t="n"/>
      <c r="C4924" s="12" t="n"/>
      <c r="D4924" s="11" t="n"/>
      <c r="E4924" s="11" t="n"/>
      <c r="F4924" s="11" t="n"/>
      <c r="G4924" s="11" t="n"/>
      <c r="H4924" s="11" t="n"/>
      <c r="I4924" s="9" t="n"/>
      <c r="J4924" s="9" t="n"/>
      <c r="K4924" s="9" t="n"/>
      <c r="L4924" s="9">
        <f>IF(COUNTA($A4924:$K4924)=0,"",IF(AND(IFERROR($H4924,0)&gt;0,LEN(TRIM($K4924&amp;""))&gt;0,IFERROR(LOOKUP(2,1/((LISTS!$M$2:$M$13&lt;&gt;"")*ISNUMBER(SEARCH(LISTS!$M$2:$M$13,$I4924))),LISTS!$N$2:$N$13),"NO")="SI"),"SI","NO"))</f>
        <v/>
      </c>
      <c r="M4924" s="9">
        <f>IF(COUNTA($A4924:$K4924)=0,"",IF($K4924&lt;&gt;"",IF(COUNTIF($K$19:$K4924,$K4924)&gt;1,"SI","NO"),IF(COUNTIFS($A$19:$A4924,$A4924,$C$19:$C4924,$C4924,$J$19:$J4924,$J4924,$D$19:$D4924,$D4924)&gt;1,"SI","NO")))</f>
        <v/>
      </c>
      <c r="N4924" s="11">
        <f>IF(COUNTA($A4924:$K4924)=0,"",IF(AND($L4924="SI",$M4924="NO"),IFERROR($H4924,0),0))</f>
        <v/>
      </c>
      <c r="O4924" s="9">
        <f>IF(COUNTA($A4924:$K4924)=0,"",IF($M4924="SI","CUFE o factura duplicada dentro del reporte; no se suma dos veces",IF(IFERROR($H4924,0)&lt;=0,"DIAN reporta valor susceptible 0",IF($L4924="NO",IFERROR(LOOKUP(2,1/((LISTS!$M$2:$M$13&lt;&gt;"")*ISNUMBER(SEARCH(LISTS!$M$2:$M$13,$I4924))),LISTS!$O$2:$O$13),"Medio de pago no elegible o no identificado por DIAN"),"Apta automaticamente por pago electronico y base positiva"))))</f>
        <v/>
      </c>
    </row>
    <row r="4925">
      <c r="A4925" s="9" t="n"/>
      <c r="B4925" s="9" t="n"/>
      <c r="C4925" s="12" t="n"/>
      <c r="D4925" s="11" t="n"/>
      <c r="E4925" s="11" t="n"/>
      <c r="F4925" s="11" t="n"/>
      <c r="G4925" s="11" t="n"/>
      <c r="H4925" s="11" t="n"/>
      <c r="I4925" s="9" t="n"/>
      <c r="J4925" s="9" t="n"/>
      <c r="K4925" s="9" t="n"/>
      <c r="L4925" s="9">
        <f>IF(COUNTA($A4925:$K4925)=0,"",IF(AND(IFERROR($H4925,0)&gt;0,LEN(TRIM($K4925&amp;""))&gt;0,IFERROR(LOOKUP(2,1/((LISTS!$M$2:$M$13&lt;&gt;"")*ISNUMBER(SEARCH(LISTS!$M$2:$M$13,$I4925))),LISTS!$N$2:$N$13),"NO")="SI"),"SI","NO"))</f>
        <v/>
      </c>
      <c r="M4925" s="9">
        <f>IF(COUNTA($A4925:$K4925)=0,"",IF($K4925&lt;&gt;"",IF(COUNTIF($K$19:$K4925,$K4925)&gt;1,"SI","NO"),IF(COUNTIFS($A$19:$A4925,$A4925,$C$19:$C4925,$C4925,$J$19:$J4925,$J4925,$D$19:$D4925,$D4925)&gt;1,"SI","NO")))</f>
        <v/>
      </c>
      <c r="N4925" s="11">
        <f>IF(COUNTA($A4925:$K4925)=0,"",IF(AND($L4925="SI",$M4925="NO"),IFERROR($H4925,0),0))</f>
        <v/>
      </c>
      <c r="O4925" s="9">
        <f>IF(COUNTA($A4925:$K4925)=0,"",IF($M4925="SI","CUFE o factura duplicada dentro del reporte; no se suma dos veces",IF(IFERROR($H4925,0)&lt;=0,"DIAN reporta valor susceptible 0",IF($L4925="NO",IFERROR(LOOKUP(2,1/((LISTS!$M$2:$M$13&lt;&gt;"")*ISNUMBER(SEARCH(LISTS!$M$2:$M$13,$I4925))),LISTS!$O$2:$O$13),"Medio de pago no elegible o no identificado por DIAN"),"Apta automaticamente por pago electronico y base positiva"))))</f>
        <v/>
      </c>
    </row>
    <row r="4926">
      <c r="A4926" s="9" t="n"/>
      <c r="B4926" s="9" t="n"/>
      <c r="C4926" s="12" t="n"/>
      <c r="D4926" s="11" t="n"/>
      <c r="E4926" s="11" t="n"/>
      <c r="F4926" s="11" t="n"/>
      <c r="G4926" s="11" t="n"/>
      <c r="H4926" s="11" t="n"/>
      <c r="I4926" s="9" t="n"/>
      <c r="J4926" s="9" t="n"/>
      <c r="K4926" s="9" t="n"/>
      <c r="L4926" s="9">
        <f>IF(COUNTA($A4926:$K4926)=0,"",IF(AND(IFERROR($H4926,0)&gt;0,LEN(TRIM($K4926&amp;""))&gt;0,IFERROR(LOOKUP(2,1/((LISTS!$M$2:$M$13&lt;&gt;"")*ISNUMBER(SEARCH(LISTS!$M$2:$M$13,$I4926))),LISTS!$N$2:$N$13),"NO")="SI"),"SI","NO"))</f>
        <v/>
      </c>
      <c r="M4926" s="9">
        <f>IF(COUNTA($A4926:$K4926)=0,"",IF($K4926&lt;&gt;"",IF(COUNTIF($K$19:$K4926,$K4926)&gt;1,"SI","NO"),IF(COUNTIFS($A$19:$A4926,$A4926,$C$19:$C4926,$C4926,$J$19:$J4926,$J4926,$D$19:$D4926,$D4926)&gt;1,"SI","NO")))</f>
        <v/>
      </c>
      <c r="N4926" s="11">
        <f>IF(COUNTA($A4926:$K4926)=0,"",IF(AND($L4926="SI",$M4926="NO"),IFERROR($H4926,0),0))</f>
        <v/>
      </c>
      <c r="O4926" s="9">
        <f>IF(COUNTA($A4926:$K4926)=0,"",IF($M4926="SI","CUFE o factura duplicada dentro del reporte; no se suma dos veces",IF(IFERROR($H4926,0)&lt;=0,"DIAN reporta valor susceptible 0",IF($L4926="NO",IFERROR(LOOKUP(2,1/((LISTS!$M$2:$M$13&lt;&gt;"")*ISNUMBER(SEARCH(LISTS!$M$2:$M$13,$I4926))),LISTS!$O$2:$O$13),"Medio de pago no elegible o no identificado por DIAN"),"Apta automaticamente por pago electronico y base positiva"))))</f>
        <v/>
      </c>
    </row>
    <row r="4927">
      <c r="A4927" s="9" t="n"/>
      <c r="B4927" s="9" t="n"/>
      <c r="C4927" s="12" t="n"/>
      <c r="D4927" s="11" t="n"/>
      <c r="E4927" s="11" t="n"/>
      <c r="F4927" s="11" t="n"/>
      <c r="G4927" s="11" t="n"/>
      <c r="H4927" s="11" t="n"/>
      <c r="I4927" s="9" t="n"/>
      <c r="J4927" s="9" t="n"/>
      <c r="K4927" s="9" t="n"/>
      <c r="L4927" s="9">
        <f>IF(COUNTA($A4927:$K4927)=0,"",IF(AND(IFERROR($H4927,0)&gt;0,LEN(TRIM($K4927&amp;""))&gt;0,IFERROR(LOOKUP(2,1/((LISTS!$M$2:$M$13&lt;&gt;"")*ISNUMBER(SEARCH(LISTS!$M$2:$M$13,$I4927))),LISTS!$N$2:$N$13),"NO")="SI"),"SI","NO"))</f>
        <v/>
      </c>
      <c r="M4927" s="9">
        <f>IF(COUNTA($A4927:$K4927)=0,"",IF($K4927&lt;&gt;"",IF(COUNTIF($K$19:$K4927,$K4927)&gt;1,"SI","NO"),IF(COUNTIFS($A$19:$A4927,$A4927,$C$19:$C4927,$C4927,$J$19:$J4927,$J4927,$D$19:$D4927,$D4927)&gt;1,"SI","NO")))</f>
        <v/>
      </c>
      <c r="N4927" s="11">
        <f>IF(COUNTA($A4927:$K4927)=0,"",IF(AND($L4927="SI",$M4927="NO"),IFERROR($H4927,0),0))</f>
        <v/>
      </c>
      <c r="O4927" s="9">
        <f>IF(COUNTA($A4927:$K4927)=0,"",IF($M4927="SI","CUFE o factura duplicada dentro del reporte; no se suma dos veces",IF(IFERROR($H4927,0)&lt;=0,"DIAN reporta valor susceptible 0",IF($L4927="NO",IFERROR(LOOKUP(2,1/((LISTS!$M$2:$M$13&lt;&gt;"")*ISNUMBER(SEARCH(LISTS!$M$2:$M$13,$I4927))),LISTS!$O$2:$O$13),"Medio de pago no elegible o no identificado por DIAN"),"Apta automaticamente por pago electronico y base positiva"))))</f>
        <v/>
      </c>
    </row>
    <row r="4928">
      <c r="A4928" s="9" t="n"/>
      <c r="B4928" s="9" t="n"/>
      <c r="C4928" s="12" t="n"/>
      <c r="D4928" s="11" t="n"/>
      <c r="E4928" s="11" t="n"/>
      <c r="F4928" s="11" t="n"/>
      <c r="G4928" s="11" t="n"/>
      <c r="H4928" s="11" t="n"/>
      <c r="I4928" s="9" t="n"/>
      <c r="J4928" s="9" t="n"/>
      <c r="K4928" s="9" t="n"/>
      <c r="L4928" s="9">
        <f>IF(COUNTA($A4928:$K4928)=0,"",IF(AND(IFERROR($H4928,0)&gt;0,LEN(TRIM($K4928&amp;""))&gt;0,IFERROR(LOOKUP(2,1/((LISTS!$M$2:$M$13&lt;&gt;"")*ISNUMBER(SEARCH(LISTS!$M$2:$M$13,$I4928))),LISTS!$N$2:$N$13),"NO")="SI"),"SI","NO"))</f>
        <v/>
      </c>
      <c r="M4928" s="9">
        <f>IF(COUNTA($A4928:$K4928)=0,"",IF($K4928&lt;&gt;"",IF(COUNTIF($K$19:$K4928,$K4928)&gt;1,"SI","NO"),IF(COUNTIFS($A$19:$A4928,$A4928,$C$19:$C4928,$C4928,$J$19:$J4928,$J4928,$D$19:$D4928,$D4928)&gt;1,"SI","NO")))</f>
        <v/>
      </c>
      <c r="N4928" s="11">
        <f>IF(COUNTA($A4928:$K4928)=0,"",IF(AND($L4928="SI",$M4928="NO"),IFERROR($H4928,0),0))</f>
        <v/>
      </c>
      <c r="O4928" s="9">
        <f>IF(COUNTA($A4928:$K4928)=0,"",IF($M4928="SI","CUFE o factura duplicada dentro del reporte; no se suma dos veces",IF(IFERROR($H4928,0)&lt;=0,"DIAN reporta valor susceptible 0",IF($L4928="NO",IFERROR(LOOKUP(2,1/((LISTS!$M$2:$M$13&lt;&gt;"")*ISNUMBER(SEARCH(LISTS!$M$2:$M$13,$I4928))),LISTS!$O$2:$O$13),"Medio de pago no elegible o no identificado por DIAN"),"Apta automaticamente por pago electronico y base positiva"))))</f>
        <v/>
      </c>
    </row>
    <row r="4929">
      <c r="A4929" s="9" t="n"/>
      <c r="B4929" s="9" t="n"/>
      <c r="C4929" s="12" t="n"/>
      <c r="D4929" s="11" t="n"/>
      <c r="E4929" s="11" t="n"/>
      <c r="F4929" s="11" t="n"/>
      <c r="G4929" s="11" t="n"/>
      <c r="H4929" s="11" t="n"/>
      <c r="I4929" s="9" t="n"/>
      <c r="J4929" s="9" t="n"/>
      <c r="K4929" s="9" t="n"/>
      <c r="L4929" s="9">
        <f>IF(COUNTA($A4929:$K4929)=0,"",IF(AND(IFERROR($H4929,0)&gt;0,LEN(TRIM($K4929&amp;""))&gt;0,IFERROR(LOOKUP(2,1/((LISTS!$M$2:$M$13&lt;&gt;"")*ISNUMBER(SEARCH(LISTS!$M$2:$M$13,$I4929))),LISTS!$N$2:$N$13),"NO")="SI"),"SI","NO"))</f>
        <v/>
      </c>
      <c r="M4929" s="9">
        <f>IF(COUNTA($A4929:$K4929)=0,"",IF($K4929&lt;&gt;"",IF(COUNTIF($K$19:$K4929,$K4929)&gt;1,"SI","NO"),IF(COUNTIFS($A$19:$A4929,$A4929,$C$19:$C4929,$C4929,$J$19:$J4929,$J4929,$D$19:$D4929,$D4929)&gt;1,"SI","NO")))</f>
        <v/>
      </c>
      <c r="N4929" s="11">
        <f>IF(COUNTA($A4929:$K4929)=0,"",IF(AND($L4929="SI",$M4929="NO"),IFERROR($H4929,0),0))</f>
        <v/>
      </c>
      <c r="O4929" s="9">
        <f>IF(COUNTA($A4929:$K4929)=0,"",IF($M4929="SI","CUFE o factura duplicada dentro del reporte; no se suma dos veces",IF(IFERROR($H4929,0)&lt;=0,"DIAN reporta valor susceptible 0",IF($L4929="NO",IFERROR(LOOKUP(2,1/((LISTS!$M$2:$M$13&lt;&gt;"")*ISNUMBER(SEARCH(LISTS!$M$2:$M$13,$I4929))),LISTS!$O$2:$O$13),"Medio de pago no elegible o no identificado por DIAN"),"Apta automaticamente por pago electronico y base positiva"))))</f>
        <v/>
      </c>
    </row>
    <row r="4930">
      <c r="A4930" s="9" t="n"/>
      <c r="B4930" s="9" t="n"/>
      <c r="C4930" s="12" t="n"/>
      <c r="D4930" s="11" t="n"/>
      <c r="E4930" s="11" t="n"/>
      <c r="F4930" s="11" t="n"/>
      <c r="G4930" s="11" t="n"/>
      <c r="H4930" s="11" t="n"/>
      <c r="I4930" s="9" t="n"/>
      <c r="J4930" s="9" t="n"/>
      <c r="K4930" s="9" t="n"/>
      <c r="L4930" s="9">
        <f>IF(COUNTA($A4930:$K4930)=0,"",IF(AND(IFERROR($H4930,0)&gt;0,LEN(TRIM($K4930&amp;""))&gt;0,IFERROR(LOOKUP(2,1/((LISTS!$M$2:$M$13&lt;&gt;"")*ISNUMBER(SEARCH(LISTS!$M$2:$M$13,$I4930))),LISTS!$N$2:$N$13),"NO")="SI"),"SI","NO"))</f>
        <v/>
      </c>
      <c r="M4930" s="9">
        <f>IF(COUNTA($A4930:$K4930)=0,"",IF($K4930&lt;&gt;"",IF(COUNTIF($K$19:$K4930,$K4930)&gt;1,"SI","NO"),IF(COUNTIFS($A$19:$A4930,$A4930,$C$19:$C4930,$C4930,$J$19:$J4930,$J4930,$D$19:$D4930,$D4930)&gt;1,"SI","NO")))</f>
        <v/>
      </c>
      <c r="N4930" s="11">
        <f>IF(COUNTA($A4930:$K4930)=0,"",IF(AND($L4930="SI",$M4930="NO"),IFERROR($H4930,0),0))</f>
        <v/>
      </c>
      <c r="O4930" s="9">
        <f>IF(COUNTA($A4930:$K4930)=0,"",IF($M4930="SI","CUFE o factura duplicada dentro del reporte; no se suma dos veces",IF(IFERROR($H4930,0)&lt;=0,"DIAN reporta valor susceptible 0",IF($L4930="NO",IFERROR(LOOKUP(2,1/((LISTS!$M$2:$M$13&lt;&gt;"")*ISNUMBER(SEARCH(LISTS!$M$2:$M$13,$I4930))),LISTS!$O$2:$O$13),"Medio de pago no elegible o no identificado por DIAN"),"Apta automaticamente por pago electronico y base positiva"))))</f>
        <v/>
      </c>
    </row>
    <row r="4931">
      <c r="A4931" s="9" t="n"/>
      <c r="B4931" s="9" t="n"/>
      <c r="C4931" s="12" t="n"/>
      <c r="D4931" s="11" t="n"/>
      <c r="E4931" s="11" t="n"/>
      <c r="F4931" s="11" t="n"/>
      <c r="G4931" s="11" t="n"/>
      <c r="H4931" s="11" t="n"/>
      <c r="I4931" s="9" t="n"/>
      <c r="J4931" s="9" t="n"/>
      <c r="K4931" s="9" t="n"/>
      <c r="L4931" s="9">
        <f>IF(COUNTA($A4931:$K4931)=0,"",IF(AND(IFERROR($H4931,0)&gt;0,LEN(TRIM($K4931&amp;""))&gt;0,IFERROR(LOOKUP(2,1/((LISTS!$M$2:$M$13&lt;&gt;"")*ISNUMBER(SEARCH(LISTS!$M$2:$M$13,$I4931))),LISTS!$N$2:$N$13),"NO")="SI"),"SI","NO"))</f>
        <v/>
      </c>
      <c r="M4931" s="9">
        <f>IF(COUNTA($A4931:$K4931)=0,"",IF($K4931&lt;&gt;"",IF(COUNTIF($K$19:$K4931,$K4931)&gt;1,"SI","NO"),IF(COUNTIFS($A$19:$A4931,$A4931,$C$19:$C4931,$C4931,$J$19:$J4931,$J4931,$D$19:$D4931,$D4931)&gt;1,"SI","NO")))</f>
        <v/>
      </c>
      <c r="N4931" s="11">
        <f>IF(COUNTA($A4931:$K4931)=0,"",IF(AND($L4931="SI",$M4931="NO"),IFERROR($H4931,0),0))</f>
        <v/>
      </c>
      <c r="O4931" s="9">
        <f>IF(COUNTA($A4931:$K4931)=0,"",IF($M4931="SI","CUFE o factura duplicada dentro del reporte; no se suma dos veces",IF(IFERROR($H4931,0)&lt;=0,"DIAN reporta valor susceptible 0",IF($L4931="NO",IFERROR(LOOKUP(2,1/((LISTS!$M$2:$M$13&lt;&gt;"")*ISNUMBER(SEARCH(LISTS!$M$2:$M$13,$I4931))),LISTS!$O$2:$O$13),"Medio de pago no elegible o no identificado por DIAN"),"Apta automaticamente por pago electronico y base positiva"))))</f>
        <v/>
      </c>
    </row>
    <row r="4932">
      <c r="A4932" s="9" t="n"/>
      <c r="B4932" s="9" t="n"/>
      <c r="C4932" s="12" t="n"/>
      <c r="D4932" s="11" t="n"/>
      <c r="E4932" s="11" t="n"/>
      <c r="F4932" s="11" t="n"/>
      <c r="G4932" s="11" t="n"/>
      <c r="H4932" s="11" t="n"/>
      <c r="I4932" s="9" t="n"/>
      <c r="J4932" s="9" t="n"/>
      <c r="K4932" s="9" t="n"/>
      <c r="L4932" s="9">
        <f>IF(COUNTA($A4932:$K4932)=0,"",IF(AND(IFERROR($H4932,0)&gt;0,LEN(TRIM($K4932&amp;""))&gt;0,IFERROR(LOOKUP(2,1/((LISTS!$M$2:$M$13&lt;&gt;"")*ISNUMBER(SEARCH(LISTS!$M$2:$M$13,$I4932))),LISTS!$N$2:$N$13),"NO")="SI"),"SI","NO"))</f>
        <v/>
      </c>
      <c r="M4932" s="9">
        <f>IF(COUNTA($A4932:$K4932)=0,"",IF($K4932&lt;&gt;"",IF(COUNTIF($K$19:$K4932,$K4932)&gt;1,"SI","NO"),IF(COUNTIFS($A$19:$A4932,$A4932,$C$19:$C4932,$C4932,$J$19:$J4932,$J4932,$D$19:$D4932,$D4932)&gt;1,"SI","NO")))</f>
        <v/>
      </c>
      <c r="N4932" s="11">
        <f>IF(COUNTA($A4932:$K4932)=0,"",IF(AND($L4932="SI",$M4932="NO"),IFERROR($H4932,0),0))</f>
        <v/>
      </c>
      <c r="O4932" s="9">
        <f>IF(COUNTA($A4932:$K4932)=0,"",IF($M4932="SI","CUFE o factura duplicada dentro del reporte; no se suma dos veces",IF(IFERROR($H4932,0)&lt;=0,"DIAN reporta valor susceptible 0",IF($L4932="NO",IFERROR(LOOKUP(2,1/((LISTS!$M$2:$M$13&lt;&gt;"")*ISNUMBER(SEARCH(LISTS!$M$2:$M$13,$I4932))),LISTS!$O$2:$O$13),"Medio de pago no elegible o no identificado por DIAN"),"Apta automaticamente por pago electronico y base positiva"))))</f>
        <v/>
      </c>
    </row>
    <row r="4933">
      <c r="A4933" s="9" t="n"/>
      <c r="B4933" s="9" t="n"/>
      <c r="C4933" s="12" t="n"/>
      <c r="D4933" s="11" t="n"/>
      <c r="E4933" s="11" t="n"/>
      <c r="F4933" s="11" t="n"/>
      <c r="G4933" s="11" t="n"/>
      <c r="H4933" s="11" t="n"/>
      <c r="I4933" s="9" t="n"/>
      <c r="J4933" s="9" t="n"/>
      <c r="K4933" s="9" t="n"/>
      <c r="L4933" s="9">
        <f>IF(COUNTA($A4933:$K4933)=0,"",IF(AND(IFERROR($H4933,0)&gt;0,LEN(TRIM($K4933&amp;""))&gt;0,IFERROR(LOOKUP(2,1/((LISTS!$M$2:$M$13&lt;&gt;"")*ISNUMBER(SEARCH(LISTS!$M$2:$M$13,$I4933))),LISTS!$N$2:$N$13),"NO")="SI"),"SI","NO"))</f>
        <v/>
      </c>
      <c r="M4933" s="9">
        <f>IF(COUNTA($A4933:$K4933)=0,"",IF($K4933&lt;&gt;"",IF(COUNTIF($K$19:$K4933,$K4933)&gt;1,"SI","NO"),IF(COUNTIFS($A$19:$A4933,$A4933,$C$19:$C4933,$C4933,$J$19:$J4933,$J4933,$D$19:$D4933,$D4933)&gt;1,"SI","NO")))</f>
        <v/>
      </c>
      <c r="N4933" s="11">
        <f>IF(COUNTA($A4933:$K4933)=0,"",IF(AND($L4933="SI",$M4933="NO"),IFERROR($H4933,0),0))</f>
        <v/>
      </c>
      <c r="O4933" s="9">
        <f>IF(COUNTA($A4933:$K4933)=0,"",IF($M4933="SI","CUFE o factura duplicada dentro del reporte; no se suma dos veces",IF(IFERROR($H4933,0)&lt;=0,"DIAN reporta valor susceptible 0",IF($L4933="NO",IFERROR(LOOKUP(2,1/((LISTS!$M$2:$M$13&lt;&gt;"")*ISNUMBER(SEARCH(LISTS!$M$2:$M$13,$I4933))),LISTS!$O$2:$O$13),"Medio de pago no elegible o no identificado por DIAN"),"Apta automaticamente por pago electronico y base positiva"))))</f>
        <v/>
      </c>
    </row>
    <row r="4934">
      <c r="A4934" s="9" t="n"/>
      <c r="B4934" s="9" t="n"/>
      <c r="C4934" s="12" t="n"/>
      <c r="D4934" s="11" t="n"/>
      <c r="E4934" s="11" t="n"/>
      <c r="F4934" s="11" t="n"/>
      <c r="G4934" s="11" t="n"/>
      <c r="H4934" s="11" t="n"/>
      <c r="I4934" s="9" t="n"/>
      <c r="J4934" s="9" t="n"/>
      <c r="K4934" s="9" t="n"/>
      <c r="L4934" s="9">
        <f>IF(COUNTA($A4934:$K4934)=0,"",IF(AND(IFERROR($H4934,0)&gt;0,LEN(TRIM($K4934&amp;""))&gt;0,IFERROR(LOOKUP(2,1/((LISTS!$M$2:$M$13&lt;&gt;"")*ISNUMBER(SEARCH(LISTS!$M$2:$M$13,$I4934))),LISTS!$N$2:$N$13),"NO")="SI"),"SI","NO"))</f>
        <v/>
      </c>
      <c r="M4934" s="9">
        <f>IF(COUNTA($A4934:$K4934)=0,"",IF($K4934&lt;&gt;"",IF(COUNTIF($K$19:$K4934,$K4934)&gt;1,"SI","NO"),IF(COUNTIFS($A$19:$A4934,$A4934,$C$19:$C4934,$C4934,$J$19:$J4934,$J4934,$D$19:$D4934,$D4934)&gt;1,"SI","NO")))</f>
        <v/>
      </c>
      <c r="N4934" s="11">
        <f>IF(COUNTA($A4934:$K4934)=0,"",IF(AND($L4934="SI",$M4934="NO"),IFERROR($H4934,0),0))</f>
        <v/>
      </c>
      <c r="O4934" s="9">
        <f>IF(COUNTA($A4934:$K4934)=0,"",IF($M4934="SI","CUFE o factura duplicada dentro del reporte; no se suma dos veces",IF(IFERROR($H4934,0)&lt;=0,"DIAN reporta valor susceptible 0",IF($L4934="NO",IFERROR(LOOKUP(2,1/((LISTS!$M$2:$M$13&lt;&gt;"")*ISNUMBER(SEARCH(LISTS!$M$2:$M$13,$I4934))),LISTS!$O$2:$O$13),"Medio de pago no elegible o no identificado por DIAN"),"Apta automaticamente por pago electronico y base positiva"))))</f>
        <v/>
      </c>
    </row>
    <row r="4935">
      <c r="A4935" s="9" t="n"/>
      <c r="B4935" s="9" t="n"/>
      <c r="C4935" s="12" t="n"/>
      <c r="D4935" s="11" t="n"/>
      <c r="E4935" s="11" t="n"/>
      <c r="F4935" s="11" t="n"/>
      <c r="G4935" s="11" t="n"/>
      <c r="H4935" s="11" t="n"/>
      <c r="I4935" s="9" t="n"/>
      <c r="J4935" s="9" t="n"/>
      <c r="K4935" s="9" t="n"/>
      <c r="L4935" s="9">
        <f>IF(COUNTA($A4935:$K4935)=0,"",IF(AND(IFERROR($H4935,0)&gt;0,LEN(TRIM($K4935&amp;""))&gt;0,IFERROR(LOOKUP(2,1/((LISTS!$M$2:$M$13&lt;&gt;"")*ISNUMBER(SEARCH(LISTS!$M$2:$M$13,$I4935))),LISTS!$N$2:$N$13),"NO")="SI"),"SI","NO"))</f>
        <v/>
      </c>
      <c r="M4935" s="9">
        <f>IF(COUNTA($A4935:$K4935)=0,"",IF($K4935&lt;&gt;"",IF(COUNTIF($K$19:$K4935,$K4935)&gt;1,"SI","NO"),IF(COUNTIFS($A$19:$A4935,$A4935,$C$19:$C4935,$C4935,$J$19:$J4935,$J4935,$D$19:$D4935,$D4935)&gt;1,"SI","NO")))</f>
        <v/>
      </c>
      <c r="N4935" s="11">
        <f>IF(COUNTA($A4935:$K4935)=0,"",IF(AND($L4935="SI",$M4935="NO"),IFERROR($H4935,0),0))</f>
        <v/>
      </c>
      <c r="O4935" s="9">
        <f>IF(COUNTA($A4935:$K4935)=0,"",IF($M4935="SI","CUFE o factura duplicada dentro del reporte; no se suma dos veces",IF(IFERROR($H4935,0)&lt;=0,"DIAN reporta valor susceptible 0",IF($L4935="NO",IFERROR(LOOKUP(2,1/((LISTS!$M$2:$M$13&lt;&gt;"")*ISNUMBER(SEARCH(LISTS!$M$2:$M$13,$I4935))),LISTS!$O$2:$O$13),"Medio de pago no elegible o no identificado por DIAN"),"Apta automaticamente por pago electronico y base positiva"))))</f>
        <v/>
      </c>
    </row>
    <row r="4936">
      <c r="A4936" s="9" t="n"/>
      <c r="B4936" s="9" t="n"/>
      <c r="C4936" s="12" t="n"/>
      <c r="D4936" s="11" t="n"/>
      <c r="E4936" s="11" t="n"/>
      <c r="F4936" s="11" t="n"/>
      <c r="G4936" s="11" t="n"/>
      <c r="H4936" s="11" t="n"/>
      <c r="I4936" s="9" t="n"/>
      <c r="J4936" s="9" t="n"/>
      <c r="K4936" s="9" t="n"/>
      <c r="L4936" s="9">
        <f>IF(COUNTA($A4936:$K4936)=0,"",IF(AND(IFERROR($H4936,0)&gt;0,LEN(TRIM($K4936&amp;""))&gt;0,IFERROR(LOOKUP(2,1/((LISTS!$M$2:$M$13&lt;&gt;"")*ISNUMBER(SEARCH(LISTS!$M$2:$M$13,$I4936))),LISTS!$N$2:$N$13),"NO")="SI"),"SI","NO"))</f>
        <v/>
      </c>
      <c r="M4936" s="9">
        <f>IF(COUNTA($A4936:$K4936)=0,"",IF($K4936&lt;&gt;"",IF(COUNTIF($K$19:$K4936,$K4936)&gt;1,"SI","NO"),IF(COUNTIFS($A$19:$A4936,$A4936,$C$19:$C4936,$C4936,$J$19:$J4936,$J4936,$D$19:$D4936,$D4936)&gt;1,"SI","NO")))</f>
        <v/>
      </c>
      <c r="N4936" s="11">
        <f>IF(COUNTA($A4936:$K4936)=0,"",IF(AND($L4936="SI",$M4936="NO"),IFERROR($H4936,0),0))</f>
        <v/>
      </c>
      <c r="O4936" s="9">
        <f>IF(COUNTA($A4936:$K4936)=0,"",IF($M4936="SI","CUFE o factura duplicada dentro del reporte; no se suma dos veces",IF(IFERROR($H4936,0)&lt;=0,"DIAN reporta valor susceptible 0",IF($L4936="NO",IFERROR(LOOKUP(2,1/((LISTS!$M$2:$M$13&lt;&gt;"")*ISNUMBER(SEARCH(LISTS!$M$2:$M$13,$I4936))),LISTS!$O$2:$O$13),"Medio de pago no elegible o no identificado por DIAN"),"Apta automaticamente por pago electronico y base positiva"))))</f>
        <v/>
      </c>
    </row>
    <row r="4937">
      <c r="A4937" s="9" t="n"/>
      <c r="B4937" s="9" t="n"/>
      <c r="C4937" s="12" t="n"/>
      <c r="D4937" s="11" t="n"/>
      <c r="E4937" s="11" t="n"/>
      <c r="F4937" s="11" t="n"/>
      <c r="G4937" s="11" t="n"/>
      <c r="H4937" s="11" t="n"/>
      <c r="I4937" s="9" t="n"/>
      <c r="J4937" s="9" t="n"/>
      <c r="K4937" s="9" t="n"/>
      <c r="L4937" s="9">
        <f>IF(COUNTA($A4937:$K4937)=0,"",IF(AND(IFERROR($H4937,0)&gt;0,LEN(TRIM($K4937&amp;""))&gt;0,IFERROR(LOOKUP(2,1/((LISTS!$M$2:$M$13&lt;&gt;"")*ISNUMBER(SEARCH(LISTS!$M$2:$M$13,$I4937))),LISTS!$N$2:$N$13),"NO")="SI"),"SI","NO"))</f>
        <v/>
      </c>
      <c r="M4937" s="9">
        <f>IF(COUNTA($A4937:$K4937)=0,"",IF($K4937&lt;&gt;"",IF(COUNTIF($K$19:$K4937,$K4937)&gt;1,"SI","NO"),IF(COUNTIFS($A$19:$A4937,$A4937,$C$19:$C4937,$C4937,$J$19:$J4937,$J4937,$D$19:$D4937,$D4937)&gt;1,"SI","NO")))</f>
        <v/>
      </c>
      <c r="N4937" s="11">
        <f>IF(COUNTA($A4937:$K4937)=0,"",IF(AND($L4937="SI",$M4937="NO"),IFERROR($H4937,0),0))</f>
        <v/>
      </c>
      <c r="O4937" s="9">
        <f>IF(COUNTA($A4937:$K4937)=0,"",IF($M4937="SI","CUFE o factura duplicada dentro del reporte; no se suma dos veces",IF(IFERROR($H4937,0)&lt;=0,"DIAN reporta valor susceptible 0",IF($L4937="NO",IFERROR(LOOKUP(2,1/((LISTS!$M$2:$M$13&lt;&gt;"")*ISNUMBER(SEARCH(LISTS!$M$2:$M$13,$I4937))),LISTS!$O$2:$O$13),"Medio de pago no elegible o no identificado por DIAN"),"Apta automaticamente por pago electronico y base positiva"))))</f>
        <v/>
      </c>
    </row>
    <row r="4938">
      <c r="A4938" s="9" t="n"/>
      <c r="B4938" s="9" t="n"/>
      <c r="C4938" s="12" t="n"/>
      <c r="D4938" s="11" t="n"/>
      <c r="E4938" s="11" t="n"/>
      <c r="F4938" s="11" t="n"/>
      <c r="G4938" s="11" t="n"/>
      <c r="H4938" s="11" t="n"/>
      <c r="I4938" s="9" t="n"/>
      <c r="J4938" s="9" t="n"/>
      <c r="K4938" s="9" t="n"/>
      <c r="L4938" s="9">
        <f>IF(COUNTA($A4938:$K4938)=0,"",IF(AND(IFERROR($H4938,0)&gt;0,LEN(TRIM($K4938&amp;""))&gt;0,IFERROR(LOOKUP(2,1/((LISTS!$M$2:$M$13&lt;&gt;"")*ISNUMBER(SEARCH(LISTS!$M$2:$M$13,$I4938))),LISTS!$N$2:$N$13),"NO")="SI"),"SI","NO"))</f>
        <v/>
      </c>
      <c r="M4938" s="9">
        <f>IF(COUNTA($A4938:$K4938)=0,"",IF($K4938&lt;&gt;"",IF(COUNTIF($K$19:$K4938,$K4938)&gt;1,"SI","NO"),IF(COUNTIFS($A$19:$A4938,$A4938,$C$19:$C4938,$C4938,$J$19:$J4938,$J4938,$D$19:$D4938,$D4938)&gt;1,"SI","NO")))</f>
        <v/>
      </c>
      <c r="N4938" s="11">
        <f>IF(COUNTA($A4938:$K4938)=0,"",IF(AND($L4938="SI",$M4938="NO"),IFERROR($H4938,0),0))</f>
        <v/>
      </c>
      <c r="O4938" s="9">
        <f>IF(COUNTA($A4938:$K4938)=0,"",IF($M4938="SI","CUFE o factura duplicada dentro del reporte; no se suma dos veces",IF(IFERROR($H4938,0)&lt;=0,"DIAN reporta valor susceptible 0",IF($L4938="NO",IFERROR(LOOKUP(2,1/((LISTS!$M$2:$M$13&lt;&gt;"")*ISNUMBER(SEARCH(LISTS!$M$2:$M$13,$I4938))),LISTS!$O$2:$O$13),"Medio de pago no elegible o no identificado por DIAN"),"Apta automaticamente por pago electronico y base positiva"))))</f>
        <v/>
      </c>
    </row>
    <row r="4939">
      <c r="A4939" s="9" t="n"/>
      <c r="B4939" s="9" t="n"/>
      <c r="C4939" s="12" t="n"/>
      <c r="D4939" s="11" t="n"/>
      <c r="E4939" s="11" t="n"/>
      <c r="F4939" s="11" t="n"/>
      <c r="G4939" s="11" t="n"/>
      <c r="H4939" s="11" t="n"/>
      <c r="I4939" s="9" t="n"/>
      <c r="J4939" s="9" t="n"/>
      <c r="K4939" s="9" t="n"/>
      <c r="L4939" s="9">
        <f>IF(COUNTA($A4939:$K4939)=0,"",IF(AND(IFERROR($H4939,0)&gt;0,LEN(TRIM($K4939&amp;""))&gt;0,IFERROR(LOOKUP(2,1/((LISTS!$M$2:$M$13&lt;&gt;"")*ISNUMBER(SEARCH(LISTS!$M$2:$M$13,$I4939))),LISTS!$N$2:$N$13),"NO")="SI"),"SI","NO"))</f>
        <v/>
      </c>
      <c r="M4939" s="9">
        <f>IF(COUNTA($A4939:$K4939)=0,"",IF($K4939&lt;&gt;"",IF(COUNTIF($K$19:$K4939,$K4939)&gt;1,"SI","NO"),IF(COUNTIFS($A$19:$A4939,$A4939,$C$19:$C4939,$C4939,$J$19:$J4939,$J4939,$D$19:$D4939,$D4939)&gt;1,"SI","NO")))</f>
        <v/>
      </c>
      <c r="N4939" s="11">
        <f>IF(COUNTA($A4939:$K4939)=0,"",IF(AND($L4939="SI",$M4939="NO"),IFERROR($H4939,0),0))</f>
        <v/>
      </c>
      <c r="O4939" s="9">
        <f>IF(COUNTA($A4939:$K4939)=0,"",IF($M4939="SI","CUFE o factura duplicada dentro del reporte; no se suma dos veces",IF(IFERROR($H4939,0)&lt;=0,"DIAN reporta valor susceptible 0",IF($L4939="NO",IFERROR(LOOKUP(2,1/((LISTS!$M$2:$M$13&lt;&gt;"")*ISNUMBER(SEARCH(LISTS!$M$2:$M$13,$I4939))),LISTS!$O$2:$O$13),"Medio de pago no elegible o no identificado por DIAN"),"Apta automaticamente por pago electronico y base positiva"))))</f>
        <v/>
      </c>
    </row>
    <row r="4940">
      <c r="A4940" s="9" t="n"/>
      <c r="B4940" s="9" t="n"/>
      <c r="C4940" s="12" t="n"/>
      <c r="D4940" s="11" t="n"/>
      <c r="E4940" s="11" t="n"/>
      <c r="F4940" s="11" t="n"/>
      <c r="G4940" s="11" t="n"/>
      <c r="H4940" s="11" t="n"/>
      <c r="I4940" s="9" t="n"/>
      <c r="J4940" s="9" t="n"/>
      <c r="K4940" s="9" t="n"/>
      <c r="L4940" s="9">
        <f>IF(COUNTA($A4940:$K4940)=0,"",IF(AND(IFERROR($H4940,0)&gt;0,LEN(TRIM($K4940&amp;""))&gt;0,IFERROR(LOOKUP(2,1/((LISTS!$M$2:$M$13&lt;&gt;"")*ISNUMBER(SEARCH(LISTS!$M$2:$M$13,$I4940))),LISTS!$N$2:$N$13),"NO")="SI"),"SI","NO"))</f>
        <v/>
      </c>
      <c r="M4940" s="9">
        <f>IF(COUNTA($A4940:$K4940)=0,"",IF($K4940&lt;&gt;"",IF(COUNTIF($K$19:$K4940,$K4940)&gt;1,"SI","NO"),IF(COUNTIFS($A$19:$A4940,$A4940,$C$19:$C4940,$C4940,$J$19:$J4940,$J4940,$D$19:$D4940,$D4940)&gt;1,"SI","NO")))</f>
        <v/>
      </c>
      <c r="N4940" s="11">
        <f>IF(COUNTA($A4940:$K4940)=0,"",IF(AND($L4940="SI",$M4940="NO"),IFERROR($H4940,0),0))</f>
        <v/>
      </c>
      <c r="O4940" s="9">
        <f>IF(COUNTA($A4940:$K4940)=0,"",IF($M4940="SI","CUFE o factura duplicada dentro del reporte; no se suma dos veces",IF(IFERROR($H4940,0)&lt;=0,"DIAN reporta valor susceptible 0",IF($L4940="NO",IFERROR(LOOKUP(2,1/((LISTS!$M$2:$M$13&lt;&gt;"")*ISNUMBER(SEARCH(LISTS!$M$2:$M$13,$I4940))),LISTS!$O$2:$O$13),"Medio de pago no elegible o no identificado por DIAN"),"Apta automaticamente por pago electronico y base positiva"))))</f>
        <v/>
      </c>
    </row>
    <row r="4941">
      <c r="A4941" s="9" t="n"/>
      <c r="B4941" s="9" t="n"/>
      <c r="C4941" s="12" t="n"/>
      <c r="D4941" s="11" t="n"/>
      <c r="E4941" s="11" t="n"/>
      <c r="F4941" s="11" t="n"/>
      <c r="G4941" s="11" t="n"/>
      <c r="H4941" s="11" t="n"/>
      <c r="I4941" s="9" t="n"/>
      <c r="J4941" s="9" t="n"/>
      <c r="K4941" s="9" t="n"/>
      <c r="L4941" s="9">
        <f>IF(COUNTA($A4941:$K4941)=0,"",IF(AND(IFERROR($H4941,0)&gt;0,LEN(TRIM($K4941&amp;""))&gt;0,IFERROR(LOOKUP(2,1/((LISTS!$M$2:$M$13&lt;&gt;"")*ISNUMBER(SEARCH(LISTS!$M$2:$M$13,$I4941))),LISTS!$N$2:$N$13),"NO")="SI"),"SI","NO"))</f>
        <v/>
      </c>
      <c r="M4941" s="9">
        <f>IF(COUNTA($A4941:$K4941)=0,"",IF($K4941&lt;&gt;"",IF(COUNTIF($K$19:$K4941,$K4941)&gt;1,"SI","NO"),IF(COUNTIFS($A$19:$A4941,$A4941,$C$19:$C4941,$C4941,$J$19:$J4941,$J4941,$D$19:$D4941,$D4941)&gt;1,"SI","NO")))</f>
        <v/>
      </c>
      <c r="N4941" s="11">
        <f>IF(COUNTA($A4941:$K4941)=0,"",IF(AND($L4941="SI",$M4941="NO"),IFERROR($H4941,0),0))</f>
        <v/>
      </c>
      <c r="O4941" s="9">
        <f>IF(COUNTA($A4941:$K4941)=0,"",IF($M4941="SI","CUFE o factura duplicada dentro del reporte; no se suma dos veces",IF(IFERROR($H4941,0)&lt;=0,"DIAN reporta valor susceptible 0",IF($L4941="NO",IFERROR(LOOKUP(2,1/((LISTS!$M$2:$M$13&lt;&gt;"")*ISNUMBER(SEARCH(LISTS!$M$2:$M$13,$I4941))),LISTS!$O$2:$O$13),"Medio de pago no elegible o no identificado por DIAN"),"Apta automaticamente por pago electronico y base positiva"))))</f>
        <v/>
      </c>
    </row>
    <row r="4942">
      <c r="A4942" s="9" t="n"/>
      <c r="B4942" s="9" t="n"/>
      <c r="C4942" s="12" t="n"/>
      <c r="D4942" s="11" t="n"/>
      <c r="E4942" s="11" t="n"/>
      <c r="F4942" s="11" t="n"/>
      <c r="G4942" s="11" t="n"/>
      <c r="H4942" s="11" t="n"/>
      <c r="I4942" s="9" t="n"/>
      <c r="J4942" s="9" t="n"/>
      <c r="K4942" s="9" t="n"/>
      <c r="L4942" s="9">
        <f>IF(COUNTA($A4942:$K4942)=0,"",IF(AND(IFERROR($H4942,0)&gt;0,LEN(TRIM($K4942&amp;""))&gt;0,IFERROR(LOOKUP(2,1/((LISTS!$M$2:$M$13&lt;&gt;"")*ISNUMBER(SEARCH(LISTS!$M$2:$M$13,$I4942))),LISTS!$N$2:$N$13),"NO")="SI"),"SI","NO"))</f>
        <v/>
      </c>
      <c r="M4942" s="9">
        <f>IF(COUNTA($A4942:$K4942)=0,"",IF($K4942&lt;&gt;"",IF(COUNTIF($K$19:$K4942,$K4942)&gt;1,"SI","NO"),IF(COUNTIFS($A$19:$A4942,$A4942,$C$19:$C4942,$C4942,$J$19:$J4942,$J4942,$D$19:$D4942,$D4942)&gt;1,"SI","NO")))</f>
        <v/>
      </c>
      <c r="N4942" s="11">
        <f>IF(COUNTA($A4942:$K4942)=0,"",IF(AND($L4942="SI",$M4942="NO"),IFERROR($H4942,0),0))</f>
        <v/>
      </c>
      <c r="O4942" s="9">
        <f>IF(COUNTA($A4942:$K4942)=0,"",IF($M4942="SI","CUFE o factura duplicada dentro del reporte; no se suma dos veces",IF(IFERROR($H4942,0)&lt;=0,"DIAN reporta valor susceptible 0",IF($L4942="NO",IFERROR(LOOKUP(2,1/((LISTS!$M$2:$M$13&lt;&gt;"")*ISNUMBER(SEARCH(LISTS!$M$2:$M$13,$I4942))),LISTS!$O$2:$O$13),"Medio de pago no elegible o no identificado por DIAN"),"Apta automaticamente por pago electronico y base positiva"))))</f>
        <v/>
      </c>
    </row>
    <row r="4943">
      <c r="A4943" s="9" t="n"/>
      <c r="B4943" s="9" t="n"/>
      <c r="C4943" s="12" t="n"/>
      <c r="D4943" s="11" t="n"/>
      <c r="E4943" s="11" t="n"/>
      <c r="F4943" s="11" t="n"/>
      <c r="G4943" s="11" t="n"/>
      <c r="H4943" s="11" t="n"/>
      <c r="I4943" s="9" t="n"/>
      <c r="J4943" s="9" t="n"/>
      <c r="K4943" s="9" t="n"/>
      <c r="L4943" s="9">
        <f>IF(COUNTA($A4943:$K4943)=0,"",IF(AND(IFERROR($H4943,0)&gt;0,LEN(TRIM($K4943&amp;""))&gt;0,IFERROR(LOOKUP(2,1/((LISTS!$M$2:$M$13&lt;&gt;"")*ISNUMBER(SEARCH(LISTS!$M$2:$M$13,$I4943))),LISTS!$N$2:$N$13),"NO")="SI"),"SI","NO"))</f>
        <v/>
      </c>
      <c r="M4943" s="9">
        <f>IF(COUNTA($A4943:$K4943)=0,"",IF($K4943&lt;&gt;"",IF(COUNTIF($K$19:$K4943,$K4943)&gt;1,"SI","NO"),IF(COUNTIFS($A$19:$A4943,$A4943,$C$19:$C4943,$C4943,$J$19:$J4943,$J4943,$D$19:$D4943,$D4943)&gt;1,"SI","NO")))</f>
        <v/>
      </c>
      <c r="N4943" s="11">
        <f>IF(COUNTA($A4943:$K4943)=0,"",IF(AND($L4943="SI",$M4943="NO"),IFERROR($H4943,0),0))</f>
        <v/>
      </c>
      <c r="O4943" s="9">
        <f>IF(COUNTA($A4943:$K4943)=0,"",IF($M4943="SI","CUFE o factura duplicada dentro del reporte; no se suma dos veces",IF(IFERROR($H4943,0)&lt;=0,"DIAN reporta valor susceptible 0",IF($L4943="NO",IFERROR(LOOKUP(2,1/((LISTS!$M$2:$M$13&lt;&gt;"")*ISNUMBER(SEARCH(LISTS!$M$2:$M$13,$I4943))),LISTS!$O$2:$O$13),"Medio de pago no elegible o no identificado por DIAN"),"Apta automaticamente por pago electronico y base positiva"))))</f>
        <v/>
      </c>
    </row>
    <row r="4944">
      <c r="A4944" s="9" t="n"/>
      <c r="B4944" s="9" t="n"/>
      <c r="C4944" s="12" t="n"/>
      <c r="D4944" s="11" t="n"/>
      <c r="E4944" s="11" t="n"/>
      <c r="F4944" s="11" t="n"/>
      <c r="G4944" s="11" t="n"/>
      <c r="H4944" s="11" t="n"/>
      <c r="I4944" s="9" t="n"/>
      <c r="J4944" s="9" t="n"/>
      <c r="K4944" s="9" t="n"/>
      <c r="L4944" s="9">
        <f>IF(COUNTA($A4944:$K4944)=0,"",IF(AND(IFERROR($H4944,0)&gt;0,LEN(TRIM($K4944&amp;""))&gt;0,IFERROR(LOOKUP(2,1/((LISTS!$M$2:$M$13&lt;&gt;"")*ISNUMBER(SEARCH(LISTS!$M$2:$M$13,$I4944))),LISTS!$N$2:$N$13),"NO")="SI"),"SI","NO"))</f>
        <v/>
      </c>
      <c r="M4944" s="9">
        <f>IF(COUNTA($A4944:$K4944)=0,"",IF($K4944&lt;&gt;"",IF(COUNTIF($K$19:$K4944,$K4944)&gt;1,"SI","NO"),IF(COUNTIFS($A$19:$A4944,$A4944,$C$19:$C4944,$C4944,$J$19:$J4944,$J4944,$D$19:$D4944,$D4944)&gt;1,"SI","NO")))</f>
        <v/>
      </c>
      <c r="N4944" s="11">
        <f>IF(COUNTA($A4944:$K4944)=0,"",IF(AND($L4944="SI",$M4944="NO"),IFERROR($H4944,0),0))</f>
        <v/>
      </c>
      <c r="O4944" s="9">
        <f>IF(COUNTA($A4944:$K4944)=0,"",IF($M4944="SI","CUFE o factura duplicada dentro del reporte; no se suma dos veces",IF(IFERROR($H4944,0)&lt;=0,"DIAN reporta valor susceptible 0",IF($L4944="NO",IFERROR(LOOKUP(2,1/((LISTS!$M$2:$M$13&lt;&gt;"")*ISNUMBER(SEARCH(LISTS!$M$2:$M$13,$I4944))),LISTS!$O$2:$O$13),"Medio de pago no elegible o no identificado por DIAN"),"Apta automaticamente por pago electronico y base positiva"))))</f>
        <v/>
      </c>
    </row>
    <row r="4945">
      <c r="A4945" s="9" t="n"/>
      <c r="B4945" s="9" t="n"/>
      <c r="C4945" s="12" t="n"/>
      <c r="D4945" s="11" t="n"/>
      <c r="E4945" s="11" t="n"/>
      <c r="F4945" s="11" t="n"/>
      <c r="G4945" s="11" t="n"/>
      <c r="H4945" s="11" t="n"/>
      <c r="I4945" s="9" t="n"/>
      <c r="J4945" s="9" t="n"/>
      <c r="K4945" s="9" t="n"/>
      <c r="L4945" s="9">
        <f>IF(COUNTA($A4945:$K4945)=0,"",IF(AND(IFERROR($H4945,0)&gt;0,LEN(TRIM($K4945&amp;""))&gt;0,IFERROR(LOOKUP(2,1/((LISTS!$M$2:$M$13&lt;&gt;"")*ISNUMBER(SEARCH(LISTS!$M$2:$M$13,$I4945))),LISTS!$N$2:$N$13),"NO")="SI"),"SI","NO"))</f>
        <v/>
      </c>
      <c r="M4945" s="9">
        <f>IF(COUNTA($A4945:$K4945)=0,"",IF($K4945&lt;&gt;"",IF(COUNTIF($K$19:$K4945,$K4945)&gt;1,"SI","NO"),IF(COUNTIFS($A$19:$A4945,$A4945,$C$19:$C4945,$C4945,$J$19:$J4945,$J4945,$D$19:$D4945,$D4945)&gt;1,"SI","NO")))</f>
        <v/>
      </c>
      <c r="N4945" s="11">
        <f>IF(COUNTA($A4945:$K4945)=0,"",IF(AND($L4945="SI",$M4945="NO"),IFERROR($H4945,0),0))</f>
        <v/>
      </c>
      <c r="O4945" s="9">
        <f>IF(COUNTA($A4945:$K4945)=0,"",IF($M4945="SI","CUFE o factura duplicada dentro del reporte; no se suma dos veces",IF(IFERROR($H4945,0)&lt;=0,"DIAN reporta valor susceptible 0",IF($L4945="NO",IFERROR(LOOKUP(2,1/((LISTS!$M$2:$M$13&lt;&gt;"")*ISNUMBER(SEARCH(LISTS!$M$2:$M$13,$I4945))),LISTS!$O$2:$O$13),"Medio de pago no elegible o no identificado por DIAN"),"Apta automaticamente por pago electronico y base positiva"))))</f>
        <v/>
      </c>
    </row>
    <row r="4946">
      <c r="A4946" s="9" t="n"/>
      <c r="B4946" s="9" t="n"/>
      <c r="C4946" s="12" t="n"/>
      <c r="D4946" s="11" t="n"/>
      <c r="E4946" s="11" t="n"/>
      <c r="F4946" s="11" t="n"/>
      <c r="G4946" s="11" t="n"/>
      <c r="H4946" s="11" t="n"/>
      <c r="I4946" s="9" t="n"/>
      <c r="J4946" s="9" t="n"/>
      <c r="K4946" s="9" t="n"/>
      <c r="L4946" s="9">
        <f>IF(COUNTA($A4946:$K4946)=0,"",IF(AND(IFERROR($H4946,0)&gt;0,LEN(TRIM($K4946&amp;""))&gt;0,IFERROR(LOOKUP(2,1/((LISTS!$M$2:$M$13&lt;&gt;"")*ISNUMBER(SEARCH(LISTS!$M$2:$M$13,$I4946))),LISTS!$N$2:$N$13),"NO")="SI"),"SI","NO"))</f>
        <v/>
      </c>
      <c r="M4946" s="9">
        <f>IF(COUNTA($A4946:$K4946)=0,"",IF($K4946&lt;&gt;"",IF(COUNTIF($K$19:$K4946,$K4946)&gt;1,"SI","NO"),IF(COUNTIFS($A$19:$A4946,$A4946,$C$19:$C4946,$C4946,$J$19:$J4946,$J4946,$D$19:$D4946,$D4946)&gt;1,"SI","NO")))</f>
        <v/>
      </c>
      <c r="N4946" s="11">
        <f>IF(COUNTA($A4946:$K4946)=0,"",IF(AND($L4946="SI",$M4946="NO"),IFERROR($H4946,0),0))</f>
        <v/>
      </c>
      <c r="O4946" s="9">
        <f>IF(COUNTA($A4946:$K4946)=0,"",IF($M4946="SI","CUFE o factura duplicada dentro del reporte; no se suma dos veces",IF(IFERROR($H4946,0)&lt;=0,"DIAN reporta valor susceptible 0",IF($L4946="NO",IFERROR(LOOKUP(2,1/((LISTS!$M$2:$M$13&lt;&gt;"")*ISNUMBER(SEARCH(LISTS!$M$2:$M$13,$I4946))),LISTS!$O$2:$O$13),"Medio de pago no elegible o no identificado por DIAN"),"Apta automaticamente por pago electronico y base positiva"))))</f>
        <v/>
      </c>
    </row>
    <row r="4947">
      <c r="A4947" s="9" t="n"/>
      <c r="B4947" s="9" t="n"/>
      <c r="C4947" s="12" t="n"/>
      <c r="D4947" s="11" t="n"/>
      <c r="E4947" s="11" t="n"/>
      <c r="F4947" s="11" t="n"/>
      <c r="G4947" s="11" t="n"/>
      <c r="H4947" s="11" t="n"/>
      <c r="I4947" s="9" t="n"/>
      <c r="J4947" s="9" t="n"/>
      <c r="K4947" s="9" t="n"/>
      <c r="L4947" s="9">
        <f>IF(COUNTA($A4947:$K4947)=0,"",IF(AND(IFERROR($H4947,0)&gt;0,LEN(TRIM($K4947&amp;""))&gt;0,IFERROR(LOOKUP(2,1/((LISTS!$M$2:$M$13&lt;&gt;"")*ISNUMBER(SEARCH(LISTS!$M$2:$M$13,$I4947))),LISTS!$N$2:$N$13),"NO")="SI"),"SI","NO"))</f>
        <v/>
      </c>
      <c r="M4947" s="9">
        <f>IF(COUNTA($A4947:$K4947)=0,"",IF($K4947&lt;&gt;"",IF(COUNTIF($K$19:$K4947,$K4947)&gt;1,"SI","NO"),IF(COUNTIFS($A$19:$A4947,$A4947,$C$19:$C4947,$C4947,$J$19:$J4947,$J4947,$D$19:$D4947,$D4947)&gt;1,"SI","NO")))</f>
        <v/>
      </c>
      <c r="N4947" s="11">
        <f>IF(COUNTA($A4947:$K4947)=0,"",IF(AND($L4947="SI",$M4947="NO"),IFERROR($H4947,0),0))</f>
        <v/>
      </c>
      <c r="O4947" s="9">
        <f>IF(COUNTA($A4947:$K4947)=0,"",IF($M4947="SI","CUFE o factura duplicada dentro del reporte; no se suma dos veces",IF(IFERROR($H4947,0)&lt;=0,"DIAN reporta valor susceptible 0",IF($L4947="NO",IFERROR(LOOKUP(2,1/((LISTS!$M$2:$M$13&lt;&gt;"")*ISNUMBER(SEARCH(LISTS!$M$2:$M$13,$I4947))),LISTS!$O$2:$O$13),"Medio de pago no elegible o no identificado por DIAN"),"Apta automaticamente por pago electronico y base positiva"))))</f>
        <v/>
      </c>
    </row>
    <row r="4948">
      <c r="A4948" s="9" t="n"/>
      <c r="B4948" s="9" t="n"/>
      <c r="C4948" s="12" t="n"/>
      <c r="D4948" s="11" t="n"/>
      <c r="E4948" s="11" t="n"/>
      <c r="F4948" s="11" t="n"/>
      <c r="G4948" s="11" t="n"/>
      <c r="H4948" s="11" t="n"/>
      <c r="I4948" s="9" t="n"/>
      <c r="J4948" s="9" t="n"/>
      <c r="K4948" s="9" t="n"/>
      <c r="L4948" s="9">
        <f>IF(COUNTA($A4948:$K4948)=0,"",IF(AND(IFERROR($H4948,0)&gt;0,LEN(TRIM($K4948&amp;""))&gt;0,IFERROR(LOOKUP(2,1/((LISTS!$M$2:$M$13&lt;&gt;"")*ISNUMBER(SEARCH(LISTS!$M$2:$M$13,$I4948))),LISTS!$N$2:$N$13),"NO")="SI"),"SI","NO"))</f>
        <v/>
      </c>
      <c r="M4948" s="9">
        <f>IF(COUNTA($A4948:$K4948)=0,"",IF($K4948&lt;&gt;"",IF(COUNTIF($K$19:$K4948,$K4948)&gt;1,"SI","NO"),IF(COUNTIFS($A$19:$A4948,$A4948,$C$19:$C4948,$C4948,$J$19:$J4948,$J4948,$D$19:$D4948,$D4948)&gt;1,"SI","NO")))</f>
        <v/>
      </c>
      <c r="N4948" s="11">
        <f>IF(COUNTA($A4948:$K4948)=0,"",IF(AND($L4948="SI",$M4948="NO"),IFERROR($H4948,0),0))</f>
        <v/>
      </c>
      <c r="O4948" s="9">
        <f>IF(COUNTA($A4948:$K4948)=0,"",IF($M4948="SI","CUFE o factura duplicada dentro del reporte; no se suma dos veces",IF(IFERROR($H4948,0)&lt;=0,"DIAN reporta valor susceptible 0",IF($L4948="NO",IFERROR(LOOKUP(2,1/((LISTS!$M$2:$M$13&lt;&gt;"")*ISNUMBER(SEARCH(LISTS!$M$2:$M$13,$I4948))),LISTS!$O$2:$O$13),"Medio de pago no elegible o no identificado por DIAN"),"Apta automaticamente por pago electronico y base positiva"))))</f>
        <v/>
      </c>
    </row>
    <row r="4949">
      <c r="A4949" s="9" t="n"/>
      <c r="B4949" s="9" t="n"/>
      <c r="C4949" s="12" t="n"/>
      <c r="D4949" s="11" t="n"/>
      <c r="E4949" s="11" t="n"/>
      <c r="F4949" s="11" t="n"/>
      <c r="G4949" s="11" t="n"/>
      <c r="H4949" s="11" t="n"/>
      <c r="I4949" s="9" t="n"/>
      <c r="J4949" s="9" t="n"/>
      <c r="K4949" s="9" t="n"/>
      <c r="L4949" s="9">
        <f>IF(COUNTA($A4949:$K4949)=0,"",IF(AND(IFERROR($H4949,0)&gt;0,LEN(TRIM($K4949&amp;""))&gt;0,IFERROR(LOOKUP(2,1/((LISTS!$M$2:$M$13&lt;&gt;"")*ISNUMBER(SEARCH(LISTS!$M$2:$M$13,$I4949))),LISTS!$N$2:$N$13),"NO")="SI"),"SI","NO"))</f>
        <v/>
      </c>
      <c r="M4949" s="9">
        <f>IF(COUNTA($A4949:$K4949)=0,"",IF($K4949&lt;&gt;"",IF(COUNTIF($K$19:$K4949,$K4949)&gt;1,"SI","NO"),IF(COUNTIFS($A$19:$A4949,$A4949,$C$19:$C4949,$C4949,$J$19:$J4949,$J4949,$D$19:$D4949,$D4949)&gt;1,"SI","NO")))</f>
        <v/>
      </c>
      <c r="N4949" s="11">
        <f>IF(COUNTA($A4949:$K4949)=0,"",IF(AND($L4949="SI",$M4949="NO"),IFERROR($H4949,0),0))</f>
        <v/>
      </c>
      <c r="O4949" s="9">
        <f>IF(COUNTA($A4949:$K4949)=0,"",IF($M4949="SI","CUFE o factura duplicada dentro del reporte; no se suma dos veces",IF(IFERROR($H4949,0)&lt;=0,"DIAN reporta valor susceptible 0",IF($L4949="NO",IFERROR(LOOKUP(2,1/((LISTS!$M$2:$M$13&lt;&gt;"")*ISNUMBER(SEARCH(LISTS!$M$2:$M$13,$I4949))),LISTS!$O$2:$O$13),"Medio de pago no elegible o no identificado por DIAN"),"Apta automaticamente por pago electronico y base positiva"))))</f>
        <v/>
      </c>
    </row>
    <row r="4950">
      <c r="A4950" s="9" t="n"/>
      <c r="B4950" s="9" t="n"/>
      <c r="C4950" s="12" t="n"/>
      <c r="D4950" s="11" t="n"/>
      <c r="E4950" s="11" t="n"/>
      <c r="F4950" s="11" t="n"/>
      <c r="G4950" s="11" t="n"/>
      <c r="H4950" s="11" t="n"/>
      <c r="I4950" s="9" t="n"/>
      <c r="J4950" s="9" t="n"/>
      <c r="K4950" s="9" t="n"/>
      <c r="L4950" s="9">
        <f>IF(COUNTA($A4950:$K4950)=0,"",IF(AND(IFERROR($H4950,0)&gt;0,LEN(TRIM($K4950&amp;""))&gt;0,IFERROR(LOOKUP(2,1/((LISTS!$M$2:$M$13&lt;&gt;"")*ISNUMBER(SEARCH(LISTS!$M$2:$M$13,$I4950))),LISTS!$N$2:$N$13),"NO")="SI"),"SI","NO"))</f>
        <v/>
      </c>
      <c r="M4950" s="9">
        <f>IF(COUNTA($A4950:$K4950)=0,"",IF($K4950&lt;&gt;"",IF(COUNTIF($K$19:$K4950,$K4950)&gt;1,"SI","NO"),IF(COUNTIFS($A$19:$A4950,$A4950,$C$19:$C4950,$C4950,$J$19:$J4950,$J4950,$D$19:$D4950,$D4950)&gt;1,"SI","NO")))</f>
        <v/>
      </c>
      <c r="N4950" s="11">
        <f>IF(COUNTA($A4950:$K4950)=0,"",IF(AND($L4950="SI",$M4950="NO"),IFERROR($H4950,0),0))</f>
        <v/>
      </c>
      <c r="O4950" s="9">
        <f>IF(COUNTA($A4950:$K4950)=0,"",IF($M4950="SI","CUFE o factura duplicada dentro del reporte; no se suma dos veces",IF(IFERROR($H4950,0)&lt;=0,"DIAN reporta valor susceptible 0",IF($L4950="NO",IFERROR(LOOKUP(2,1/((LISTS!$M$2:$M$13&lt;&gt;"")*ISNUMBER(SEARCH(LISTS!$M$2:$M$13,$I4950))),LISTS!$O$2:$O$13),"Medio de pago no elegible o no identificado por DIAN"),"Apta automaticamente por pago electronico y base positiva"))))</f>
        <v/>
      </c>
    </row>
    <row r="4951">
      <c r="A4951" s="9" t="n"/>
      <c r="B4951" s="9" t="n"/>
      <c r="C4951" s="12" t="n"/>
      <c r="D4951" s="11" t="n"/>
      <c r="E4951" s="11" t="n"/>
      <c r="F4951" s="11" t="n"/>
      <c r="G4951" s="11" t="n"/>
      <c r="H4951" s="11" t="n"/>
      <c r="I4951" s="9" t="n"/>
      <c r="J4951" s="9" t="n"/>
      <c r="K4951" s="9" t="n"/>
      <c r="L4951" s="9">
        <f>IF(COUNTA($A4951:$K4951)=0,"",IF(AND(IFERROR($H4951,0)&gt;0,LEN(TRIM($K4951&amp;""))&gt;0,IFERROR(LOOKUP(2,1/((LISTS!$M$2:$M$13&lt;&gt;"")*ISNUMBER(SEARCH(LISTS!$M$2:$M$13,$I4951))),LISTS!$N$2:$N$13),"NO")="SI"),"SI","NO"))</f>
        <v/>
      </c>
      <c r="M4951" s="9">
        <f>IF(COUNTA($A4951:$K4951)=0,"",IF($K4951&lt;&gt;"",IF(COUNTIF($K$19:$K4951,$K4951)&gt;1,"SI","NO"),IF(COUNTIFS($A$19:$A4951,$A4951,$C$19:$C4951,$C4951,$J$19:$J4951,$J4951,$D$19:$D4951,$D4951)&gt;1,"SI","NO")))</f>
        <v/>
      </c>
      <c r="N4951" s="11">
        <f>IF(COUNTA($A4951:$K4951)=0,"",IF(AND($L4951="SI",$M4951="NO"),IFERROR($H4951,0),0))</f>
        <v/>
      </c>
      <c r="O4951" s="9">
        <f>IF(COUNTA($A4951:$K4951)=0,"",IF($M4951="SI","CUFE o factura duplicada dentro del reporte; no se suma dos veces",IF(IFERROR($H4951,0)&lt;=0,"DIAN reporta valor susceptible 0",IF($L4951="NO",IFERROR(LOOKUP(2,1/((LISTS!$M$2:$M$13&lt;&gt;"")*ISNUMBER(SEARCH(LISTS!$M$2:$M$13,$I4951))),LISTS!$O$2:$O$13),"Medio de pago no elegible o no identificado por DIAN"),"Apta automaticamente por pago electronico y base positiva"))))</f>
        <v/>
      </c>
    </row>
    <row r="4952">
      <c r="A4952" s="9" t="n"/>
      <c r="B4952" s="9" t="n"/>
      <c r="C4952" s="12" t="n"/>
      <c r="D4952" s="11" t="n"/>
      <c r="E4952" s="11" t="n"/>
      <c r="F4952" s="11" t="n"/>
      <c r="G4952" s="11" t="n"/>
      <c r="H4952" s="11" t="n"/>
      <c r="I4952" s="9" t="n"/>
      <c r="J4952" s="9" t="n"/>
      <c r="K4952" s="9" t="n"/>
      <c r="L4952" s="9">
        <f>IF(COUNTA($A4952:$K4952)=0,"",IF(AND(IFERROR($H4952,0)&gt;0,LEN(TRIM($K4952&amp;""))&gt;0,IFERROR(LOOKUP(2,1/((LISTS!$M$2:$M$13&lt;&gt;"")*ISNUMBER(SEARCH(LISTS!$M$2:$M$13,$I4952))),LISTS!$N$2:$N$13),"NO")="SI"),"SI","NO"))</f>
        <v/>
      </c>
      <c r="M4952" s="9">
        <f>IF(COUNTA($A4952:$K4952)=0,"",IF($K4952&lt;&gt;"",IF(COUNTIF($K$19:$K4952,$K4952)&gt;1,"SI","NO"),IF(COUNTIFS($A$19:$A4952,$A4952,$C$19:$C4952,$C4952,$J$19:$J4952,$J4952,$D$19:$D4952,$D4952)&gt;1,"SI","NO")))</f>
        <v/>
      </c>
      <c r="N4952" s="11">
        <f>IF(COUNTA($A4952:$K4952)=0,"",IF(AND($L4952="SI",$M4952="NO"),IFERROR($H4952,0),0))</f>
        <v/>
      </c>
      <c r="O4952" s="9">
        <f>IF(COUNTA($A4952:$K4952)=0,"",IF($M4952="SI","CUFE o factura duplicada dentro del reporte; no se suma dos veces",IF(IFERROR($H4952,0)&lt;=0,"DIAN reporta valor susceptible 0",IF($L4952="NO",IFERROR(LOOKUP(2,1/((LISTS!$M$2:$M$13&lt;&gt;"")*ISNUMBER(SEARCH(LISTS!$M$2:$M$13,$I4952))),LISTS!$O$2:$O$13),"Medio de pago no elegible o no identificado por DIAN"),"Apta automaticamente por pago electronico y base positiva"))))</f>
        <v/>
      </c>
    </row>
    <row r="4953">
      <c r="A4953" s="9" t="n"/>
      <c r="B4953" s="9" t="n"/>
      <c r="C4953" s="12" t="n"/>
      <c r="D4953" s="11" t="n"/>
      <c r="E4953" s="11" t="n"/>
      <c r="F4953" s="11" t="n"/>
      <c r="G4953" s="11" t="n"/>
      <c r="H4953" s="11" t="n"/>
      <c r="I4953" s="9" t="n"/>
      <c r="J4953" s="9" t="n"/>
      <c r="K4953" s="9" t="n"/>
      <c r="L4953" s="9">
        <f>IF(COUNTA($A4953:$K4953)=0,"",IF(AND(IFERROR($H4953,0)&gt;0,LEN(TRIM($K4953&amp;""))&gt;0,IFERROR(LOOKUP(2,1/((LISTS!$M$2:$M$13&lt;&gt;"")*ISNUMBER(SEARCH(LISTS!$M$2:$M$13,$I4953))),LISTS!$N$2:$N$13),"NO")="SI"),"SI","NO"))</f>
        <v/>
      </c>
      <c r="M4953" s="9">
        <f>IF(COUNTA($A4953:$K4953)=0,"",IF($K4953&lt;&gt;"",IF(COUNTIF($K$19:$K4953,$K4953)&gt;1,"SI","NO"),IF(COUNTIFS($A$19:$A4953,$A4953,$C$19:$C4953,$C4953,$J$19:$J4953,$J4953,$D$19:$D4953,$D4953)&gt;1,"SI","NO")))</f>
        <v/>
      </c>
      <c r="N4953" s="11">
        <f>IF(COUNTA($A4953:$K4953)=0,"",IF(AND($L4953="SI",$M4953="NO"),IFERROR($H4953,0),0))</f>
        <v/>
      </c>
      <c r="O4953" s="9">
        <f>IF(COUNTA($A4953:$K4953)=0,"",IF($M4953="SI","CUFE o factura duplicada dentro del reporte; no se suma dos veces",IF(IFERROR($H4953,0)&lt;=0,"DIAN reporta valor susceptible 0",IF($L4953="NO",IFERROR(LOOKUP(2,1/((LISTS!$M$2:$M$13&lt;&gt;"")*ISNUMBER(SEARCH(LISTS!$M$2:$M$13,$I4953))),LISTS!$O$2:$O$13),"Medio de pago no elegible o no identificado por DIAN"),"Apta automaticamente por pago electronico y base positiva"))))</f>
        <v/>
      </c>
    </row>
    <row r="4954">
      <c r="A4954" s="9" t="n"/>
      <c r="B4954" s="9" t="n"/>
      <c r="C4954" s="12" t="n"/>
      <c r="D4954" s="11" t="n"/>
      <c r="E4954" s="11" t="n"/>
      <c r="F4954" s="11" t="n"/>
      <c r="G4954" s="11" t="n"/>
      <c r="H4954" s="11" t="n"/>
      <c r="I4954" s="9" t="n"/>
      <c r="J4954" s="9" t="n"/>
      <c r="K4954" s="9" t="n"/>
      <c r="L4954" s="9">
        <f>IF(COUNTA($A4954:$K4954)=0,"",IF(AND(IFERROR($H4954,0)&gt;0,LEN(TRIM($K4954&amp;""))&gt;0,IFERROR(LOOKUP(2,1/((LISTS!$M$2:$M$13&lt;&gt;"")*ISNUMBER(SEARCH(LISTS!$M$2:$M$13,$I4954))),LISTS!$N$2:$N$13),"NO")="SI"),"SI","NO"))</f>
        <v/>
      </c>
      <c r="M4954" s="9">
        <f>IF(COUNTA($A4954:$K4954)=0,"",IF($K4954&lt;&gt;"",IF(COUNTIF($K$19:$K4954,$K4954)&gt;1,"SI","NO"),IF(COUNTIFS($A$19:$A4954,$A4954,$C$19:$C4954,$C4954,$J$19:$J4954,$J4954,$D$19:$D4954,$D4954)&gt;1,"SI","NO")))</f>
        <v/>
      </c>
      <c r="N4954" s="11">
        <f>IF(COUNTA($A4954:$K4954)=0,"",IF(AND($L4954="SI",$M4954="NO"),IFERROR($H4954,0),0))</f>
        <v/>
      </c>
      <c r="O4954" s="9">
        <f>IF(COUNTA($A4954:$K4954)=0,"",IF($M4954="SI","CUFE o factura duplicada dentro del reporte; no se suma dos veces",IF(IFERROR($H4954,0)&lt;=0,"DIAN reporta valor susceptible 0",IF($L4954="NO",IFERROR(LOOKUP(2,1/((LISTS!$M$2:$M$13&lt;&gt;"")*ISNUMBER(SEARCH(LISTS!$M$2:$M$13,$I4954))),LISTS!$O$2:$O$13),"Medio de pago no elegible o no identificado por DIAN"),"Apta automaticamente por pago electronico y base positiva"))))</f>
        <v/>
      </c>
    </row>
    <row r="4955">
      <c r="A4955" s="9" t="n"/>
      <c r="B4955" s="9" t="n"/>
      <c r="C4955" s="12" t="n"/>
      <c r="D4955" s="11" t="n"/>
      <c r="E4955" s="11" t="n"/>
      <c r="F4955" s="11" t="n"/>
      <c r="G4955" s="11" t="n"/>
      <c r="H4955" s="11" t="n"/>
      <c r="I4955" s="9" t="n"/>
      <c r="J4955" s="9" t="n"/>
      <c r="K4955" s="9" t="n"/>
      <c r="L4955" s="9">
        <f>IF(COUNTA($A4955:$K4955)=0,"",IF(AND(IFERROR($H4955,0)&gt;0,LEN(TRIM($K4955&amp;""))&gt;0,IFERROR(LOOKUP(2,1/((LISTS!$M$2:$M$13&lt;&gt;"")*ISNUMBER(SEARCH(LISTS!$M$2:$M$13,$I4955))),LISTS!$N$2:$N$13),"NO")="SI"),"SI","NO"))</f>
        <v/>
      </c>
      <c r="M4955" s="9">
        <f>IF(COUNTA($A4955:$K4955)=0,"",IF($K4955&lt;&gt;"",IF(COUNTIF($K$19:$K4955,$K4955)&gt;1,"SI","NO"),IF(COUNTIFS($A$19:$A4955,$A4955,$C$19:$C4955,$C4955,$J$19:$J4955,$J4955,$D$19:$D4955,$D4955)&gt;1,"SI","NO")))</f>
        <v/>
      </c>
      <c r="N4955" s="11">
        <f>IF(COUNTA($A4955:$K4955)=0,"",IF(AND($L4955="SI",$M4955="NO"),IFERROR($H4955,0),0))</f>
        <v/>
      </c>
      <c r="O4955" s="9">
        <f>IF(COUNTA($A4955:$K4955)=0,"",IF($M4955="SI","CUFE o factura duplicada dentro del reporte; no se suma dos veces",IF(IFERROR($H4955,0)&lt;=0,"DIAN reporta valor susceptible 0",IF($L4955="NO",IFERROR(LOOKUP(2,1/((LISTS!$M$2:$M$13&lt;&gt;"")*ISNUMBER(SEARCH(LISTS!$M$2:$M$13,$I4955))),LISTS!$O$2:$O$13),"Medio de pago no elegible o no identificado por DIAN"),"Apta automaticamente por pago electronico y base positiva"))))</f>
        <v/>
      </c>
    </row>
    <row r="4956">
      <c r="A4956" s="9" t="n"/>
      <c r="B4956" s="9" t="n"/>
      <c r="C4956" s="12" t="n"/>
      <c r="D4956" s="11" t="n"/>
      <c r="E4956" s="11" t="n"/>
      <c r="F4956" s="11" t="n"/>
      <c r="G4956" s="11" t="n"/>
      <c r="H4956" s="11" t="n"/>
      <c r="I4956" s="9" t="n"/>
      <c r="J4956" s="9" t="n"/>
      <c r="K4956" s="9" t="n"/>
      <c r="L4956" s="9">
        <f>IF(COUNTA($A4956:$K4956)=0,"",IF(AND(IFERROR($H4956,0)&gt;0,LEN(TRIM($K4956&amp;""))&gt;0,IFERROR(LOOKUP(2,1/((LISTS!$M$2:$M$13&lt;&gt;"")*ISNUMBER(SEARCH(LISTS!$M$2:$M$13,$I4956))),LISTS!$N$2:$N$13),"NO")="SI"),"SI","NO"))</f>
        <v/>
      </c>
      <c r="M4956" s="9">
        <f>IF(COUNTA($A4956:$K4956)=0,"",IF($K4956&lt;&gt;"",IF(COUNTIF($K$19:$K4956,$K4956)&gt;1,"SI","NO"),IF(COUNTIFS($A$19:$A4956,$A4956,$C$19:$C4956,$C4956,$J$19:$J4956,$J4956,$D$19:$D4956,$D4956)&gt;1,"SI","NO")))</f>
        <v/>
      </c>
      <c r="N4956" s="11">
        <f>IF(COUNTA($A4956:$K4956)=0,"",IF(AND($L4956="SI",$M4956="NO"),IFERROR($H4956,0),0))</f>
        <v/>
      </c>
      <c r="O4956" s="9">
        <f>IF(COUNTA($A4956:$K4956)=0,"",IF($M4956="SI","CUFE o factura duplicada dentro del reporte; no se suma dos veces",IF(IFERROR($H4956,0)&lt;=0,"DIAN reporta valor susceptible 0",IF($L4956="NO",IFERROR(LOOKUP(2,1/((LISTS!$M$2:$M$13&lt;&gt;"")*ISNUMBER(SEARCH(LISTS!$M$2:$M$13,$I4956))),LISTS!$O$2:$O$13),"Medio de pago no elegible o no identificado por DIAN"),"Apta automaticamente por pago electronico y base positiva"))))</f>
        <v/>
      </c>
    </row>
    <row r="4957">
      <c r="A4957" s="9" t="n"/>
      <c r="B4957" s="9" t="n"/>
      <c r="C4957" s="12" t="n"/>
      <c r="D4957" s="11" t="n"/>
      <c r="E4957" s="11" t="n"/>
      <c r="F4957" s="11" t="n"/>
      <c r="G4957" s="11" t="n"/>
      <c r="H4957" s="11" t="n"/>
      <c r="I4957" s="9" t="n"/>
      <c r="J4957" s="9" t="n"/>
      <c r="K4957" s="9" t="n"/>
      <c r="L4957" s="9">
        <f>IF(COUNTA($A4957:$K4957)=0,"",IF(AND(IFERROR($H4957,0)&gt;0,LEN(TRIM($K4957&amp;""))&gt;0,IFERROR(LOOKUP(2,1/((LISTS!$M$2:$M$13&lt;&gt;"")*ISNUMBER(SEARCH(LISTS!$M$2:$M$13,$I4957))),LISTS!$N$2:$N$13),"NO")="SI"),"SI","NO"))</f>
        <v/>
      </c>
      <c r="M4957" s="9">
        <f>IF(COUNTA($A4957:$K4957)=0,"",IF($K4957&lt;&gt;"",IF(COUNTIF($K$19:$K4957,$K4957)&gt;1,"SI","NO"),IF(COUNTIFS($A$19:$A4957,$A4957,$C$19:$C4957,$C4957,$J$19:$J4957,$J4957,$D$19:$D4957,$D4957)&gt;1,"SI","NO")))</f>
        <v/>
      </c>
      <c r="N4957" s="11">
        <f>IF(COUNTA($A4957:$K4957)=0,"",IF(AND($L4957="SI",$M4957="NO"),IFERROR($H4957,0),0))</f>
        <v/>
      </c>
      <c r="O4957" s="9">
        <f>IF(COUNTA($A4957:$K4957)=0,"",IF($M4957="SI","CUFE o factura duplicada dentro del reporte; no se suma dos veces",IF(IFERROR($H4957,0)&lt;=0,"DIAN reporta valor susceptible 0",IF($L4957="NO",IFERROR(LOOKUP(2,1/((LISTS!$M$2:$M$13&lt;&gt;"")*ISNUMBER(SEARCH(LISTS!$M$2:$M$13,$I4957))),LISTS!$O$2:$O$13),"Medio de pago no elegible o no identificado por DIAN"),"Apta automaticamente por pago electronico y base positiva"))))</f>
        <v/>
      </c>
    </row>
    <row r="4958">
      <c r="A4958" s="9" t="n"/>
      <c r="B4958" s="9" t="n"/>
      <c r="C4958" s="12" t="n"/>
      <c r="D4958" s="11" t="n"/>
      <c r="E4958" s="11" t="n"/>
      <c r="F4958" s="11" t="n"/>
      <c r="G4958" s="11" t="n"/>
      <c r="H4958" s="11" t="n"/>
      <c r="I4958" s="9" t="n"/>
      <c r="J4958" s="9" t="n"/>
      <c r="K4958" s="9" t="n"/>
      <c r="L4958" s="9">
        <f>IF(COUNTA($A4958:$K4958)=0,"",IF(AND(IFERROR($H4958,0)&gt;0,LEN(TRIM($K4958&amp;""))&gt;0,IFERROR(LOOKUP(2,1/((LISTS!$M$2:$M$13&lt;&gt;"")*ISNUMBER(SEARCH(LISTS!$M$2:$M$13,$I4958))),LISTS!$N$2:$N$13),"NO")="SI"),"SI","NO"))</f>
        <v/>
      </c>
      <c r="M4958" s="9">
        <f>IF(COUNTA($A4958:$K4958)=0,"",IF($K4958&lt;&gt;"",IF(COUNTIF($K$19:$K4958,$K4958)&gt;1,"SI","NO"),IF(COUNTIFS($A$19:$A4958,$A4958,$C$19:$C4958,$C4958,$J$19:$J4958,$J4958,$D$19:$D4958,$D4958)&gt;1,"SI","NO")))</f>
        <v/>
      </c>
      <c r="N4958" s="11">
        <f>IF(COUNTA($A4958:$K4958)=0,"",IF(AND($L4958="SI",$M4958="NO"),IFERROR($H4958,0),0))</f>
        <v/>
      </c>
      <c r="O4958" s="9">
        <f>IF(COUNTA($A4958:$K4958)=0,"",IF($M4958="SI","CUFE o factura duplicada dentro del reporte; no se suma dos veces",IF(IFERROR($H4958,0)&lt;=0,"DIAN reporta valor susceptible 0",IF($L4958="NO",IFERROR(LOOKUP(2,1/((LISTS!$M$2:$M$13&lt;&gt;"")*ISNUMBER(SEARCH(LISTS!$M$2:$M$13,$I4958))),LISTS!$O$2:$O$13),"Medio de pago no elegible o no identificado por DIAN"),"Apta automaticamente por pago electronico y base positiva"))))</f>
        <v/>
      </c>
    </row>
    <row r="4959">
      <c r="A4959" s="9" t="n"/>
      <c r="B4959" s="9" t="n"/>
      <c r="C4959" s="12" t="n"/>
      <c r="D4959" s="11" t="n"/>
      <c r="E4959" s="11" t="n"/>
      <c r="F4959" s="11" t="n"/>
      <c r="G4959" s="11" t="n"/>
      <c r="H4959" s="11" t="n"/>
      <c r="I4959" s="9" t="n"/>
      <c r="J4959" s="9" t="n"/>
      <c r="K4959" s="9" t="n"/>
      <c r="L4959" s="9">
        <f>IF(COUNTA($A4959:$K4959)=0,"",IF(AND(IFERROR($H4959,0)&gt;0,LEN(TRIM($K4959&amp;""))&gt;0,IFERROR(LOOKUP(2,1/((LISTS!$M$2:$M$13&lt;&gt;"")*ISNUMBER(SEARCH(LISTS!$M$2:$M$13,$I4959))),LISTS!$N$2:$N$13),"NO")="SI"),"SI","NO"))</f>
        <v/>
      </c>
      <c r="M4959" s="9">
        <f>IF(COUNTA($A4959:$K4959)=0,"",IF($K4959&lt;&gt;"",IF(COUNTIF($K$19:$K4959,$K4959)&gt;1,"SI","NO"),IF(COUNTIFS($A$19:$A4959,$A4959,$C$19:$C4959,$C4959,$J$19:$J4959,$J4959,$D$19:$D4959,$D4959)&gt;1,"SI","NO")))</f>
        <v/>
      </c>
      <c r="N4959" s="11">
        <f>IF(COUNTA($A4959:$K4959)=0,"",IF(AND($L4959="SI",$M4959="NO"),IFERROR($H4959,0),0))</f>
        <v/>
      </c>
      <c r="O4959" s="9">
        <f>IF(COUNTA($A4959:$K4959)=0,"",IF($M4959="SI","CUFE o factura duplicada dentro del reporte; no se suma dos veces",IF(IFERROR($H4959,0)&lt;=0,"DIAN reporta valor susceptible 0",IF($L4959="NO",IFERROR(LOOKUP(2,1/((LISTS!$M$2:$M$13&lt;&gt;"")*ISNUMBER(SEARCH(LISTS!$M$2:$M$13,$I4959))),LISTS!$O$2:$O$13),"Medio de pago no elegible o no identificado por DIAN"),"Apta automaticamente por pago electronico y base positiva"))))</f>
        <v/>
      </c>
    </row>
    <row r="4960">
      <c r="A4960" s="9" t="n"/>
      <c r="B4960" s="9" t="n"/>
      <c r="C4960" s="12" t="n"/>
      <c r="D4960" s="11" t="n"/>
      <c r="E4960" s="11" t="n"/>
      <c r="F4960" s="11" t="n"/>
      <c r="G4960" s="11" t="n"/>
      <c r="H4960" s="11" t="n"/>
      <c r="I4960" s="9" t="n"/>
      <c r="J4960" s="9" t="n"/>
      <c r="K4960" s="9" t="n"/>
      <c r="L4960" s="9">
        <f>IF(COUNTA($A4960:$K4960)=0,"",IF(AND(IFERROR($H4960,0)&gt;0,LEN(TRIM($K4960&amp;""))&gt;0,IFERROR(LOOKUP(2,1/((LISTS!$M$2:$M$13&lt;&gt;"")*ISNUMBER(SEARCH(LISTS!$M$2:$M$13,$I4960))),LISTS!$N$2:$N$13),"NO")="SI"),"SI","NO"))</f>
        <v/>
      </c>
      <c r="M4960" s="9">
        <f>IF(COUNTA($A4960:$K4960)=0,"",IF($K4960&lt;&gt;"",IF(COUNTIF($K$19:$K4960,$K4960)&gt;1,"SI","NO"),IF(COUNTIFS($A$19:$A4960,$A4960,$C$19:$C4960,$C4960,$J$19:$J4960,$J4960,$D$19:$D4960,$D4960)&gt;1,"SI","NO")))</f>
        <v/>
      </c>
      <c r="N4960" s="11">
        <f>IF(COUNTA($A4960:$K4960)=0,"",IF(AND($L4960="SI",$M4960="NO"),IFERROR($H4960,0),0))</f>
        <v/>
      </c>
      <c r="O4960" s="9">
        <f>IF(COUNTA($A4960:$K4960)=0,"",IF($M4960="SI","CUFE o factura duplicada dentro del reporte; no se suma dos veces",IF(IFERROR($H4960,0)&lt;=0,"DIAN reporta valor susceptible 0",IF($L4960="NO",IFERROR(LOOKUP(2,1/((LISTS!$M$2:$M$13&lt;&gt;"")*ISNUMBER(SEARCH(LISTS!$M$2:$M$13,$I4960))),LISTS!$O$2:$O$13),"Medio de pago no elegible o no identificado por DIAN"),"Apta automaticamente por pago electronico y base positiva"))))</f>
        <v/>
      </c>
    </row>
    <row r="4961">
      <c r="A4961" s="9" t="n"/>
      <c r="B4961" s="9" t="n"/>
      <c r="C4961" s="12" t="n"/>
      <c r="D4961" s="11" t="n"/>
      <c r="E4961" s="11" t="n"/>
      <c r="F4961" s="11" t="n"/>
      <c r="G4961" s="11" t="n"/>
      <c r="H4961" s="11" t="n"/>
      <c r="I4961" s="9" t="n"/>
      <c r="J4961" s="9" t="n"/>
      <c r="K4961" s="9" t="n"/>
      <c r="L4961" s="9">
        <f>IF(COUNTA($A4961:$K4961)=0,"",IF(AND(IFERROR($H4961,0)&gt;0,LEN(TRIM($K4961&amp;""))&gt;0,IFERROR(LOOKUP(2,1/((LISTS!$M$2:$M$13&lt;&gt;"")*ISNUMBER(SEARCH(LISTS!$M$2:$M$13,$I4961))),LISTS!$N$2:$N$13),"NO")="SI"),"SI","NO"))</f>
        <v/>
      </c>
      <c r="M4961" s="9">
        <f>IF(COUNTA($A4961:$K4961)=0,"",IF($K4961&lt;&gt;"",IF(COUNTIF($K$19:$K4961,$K4961)&gt;1,"SI","NO"),IF(COUNTIFS($A$19:$A4961,$A4961,$C$19:$C4961,$C4961,$J$19:$J4961,$J4961,$D$19:$D4961,$D4961)&gt;1,"SI","NO")))</f>
        <v/>
      </c>
      <c r="N4961" s="11">
        <f>IF(COUNTA($A4961:$K4961)=0,"",IF(AND($L4961="SI",$M4961="NO"),IFERROR($H4961,0),0))</f>
        <v/>
      </c>
      <c r="O4961" s="9">
        <f>IF(COUNTA($A4961:$K4961)=0,"",IF($M4961="SI","CUFE o factura duplicada dentro del reporte; no se suma dos veces",IF(IFERROR($H4961,0)&lt;=0,"DIAN reporta valor susceptible 0",IF($L4961="NO",IFERROR(LOOKUP(2,1/((LISTS!$M$2:$M$13&lt;&gt;"")*ISNUMBER(SEARCH(LISTS!$M$2:$M$13,$I4961))),LISTS!$O$2:$O$13),"Medio de pago no elegible o no identificado por DIAN"),"Apta automaticamente por pago electronico y base positiva"))))</f>
        <v/>
      </c>
    </row>
    <row r="4962">
      <c r="A4962" s="9" t="n"/>
      <c r="B4962" s="9" t="n"/>
      <c r="C4962" s="12" t="n"/>
      <c r="D4962" s="11" t="n"/>
      <c r="E4962" s="11" t="n"/>
      <c r="F4962" s="11" t="n"/>
      <c r="G4962" s="11" t="n"/>
      <c r="H4962" s="11" t="n"/>
      <c r="I4962" s="9" t="n"/>
      <c r="J4962" s="9" t="n"/>
      <c r="K4962" s="9" t="n"/>
      <c r="L4962" s="9">
        <f>IF(COUNTA($A4962:$K4962)=0,"",IF(AND(IFERROR($H4962,0)&gt;0,LEN(TRIM($K4962&amp;""))&gt;0,IFERROR(LOOKUP(2,1/((LISTS!$M$2:$M$13&lt;&gt;"")*ISNUMBER(SEARCH(LISTS!$M$2:$M$13,$I4962))),LISTS!$N$2:$N$13),"NO")="SI"),"SI","NO"))</f>
        <v/>
      </c>
      <c r="M4962" s="9">
        <f>IF(COUNTA($A4962:$K4962)=0,"",IF($K4962&lt;&gt;"",IF(COUNTIF($K$19:$K4962,$K4962)&gt;1,"SI","NO"),IF(COUNTIFS($A$19:$A4962,$A4962,$C$19:$C4962,$C4962,$J$19:$J4962,$J4962,$D$19:$D4962,$D4962)&gt;1,"SI","NO")))</f>
        <v/>
      </c>
      <c r="N4962" s="11">
        <f>IF(COUNTA($A4962:$K4962)=0,"",IF(AND($L4962="SI",$M4962="NO"),IFERROR($H4962,0),0))</f>
        <v/>
      </c>
      <c r="O4962" s="9">
        <f>IF(COUNTA($A4962:$K4962)=0,"",IF($M4962="SI","CUFE o factura duplicada dentro del reporte; no se suma dos veces",IF(IFERROR($H4962,0)&lt;=0,"DIAN reporta valor susceptible 0",IF($L4962="NO",IFERROR(LOOKUP(2,1/((LISTS!$M$2:$M$13&lt;&gt;"")*ISNUMBER(SEARCH(LISTS!$M$2:$M$13,$I4962))),LISTS!$O$2:$O$13),"Medio de pago no elegible o no identificado por DIAN"),"Apta automaticamente por pago electronico y base positiva"))))</f>
        <v/>
      </c>
    </row>
    <row r="4963">
      <c r="A4963" s="9" t="n"/>
      <c r="B4963" s="9" t="n"/>
      <c r="C4963" s="12" t="n"/>
      <c r="D4963" s="11" t="n"/>
      <c r="E4963" s="11" t="n"/>
      <c r="F4963" s="11" t="n"/>
      <c r="G4963" s="11" t="n"/>
      <c r="H4963" s="11" t="n"/>
      <c r="I4963" s="9" t="n"/>
      <c r="J4963" s="9" t="n"/>
      <c r="K4963" s="9" t="n"/>
      <c r="L4963" s="9">
        <f>IF(COUNTA($A4963:$K4963)=0,"",IF(AND(IFERROR($H4963,0)&gt;0,LEN(TRIM($K4963&amp;""))&gt;0,IFERROR(LOOKUP(2,1/((LISTS!$M$2:$M$13&lt;&gt;"")*ISNUMBER(SEARCH(LISTS!$M$2:$M$13,$I4963))),LISTS!$N$2:$N$13),"NO")="SI"),"SI","NO"))</f>
        <v/>
      </c>
      <c r="M4963" s="9">
        <f>IF(COUNTA($A4963:$K4963)=0,"",IF($K4963&lt;&gt;"",IF(COUNTIF($K$19:$K4963,$K4963)&gt;1,"SI","NO"),IF(COUNTIFS($A$19:$A4963,$A4963,$C$19:$C4963,$C4963,$J$19:$J4963,$J4963,$D$19:$D4963,$D4963)&gt;1,"SI","NO")))</f>
        <v/>
      </c>
      <c r="N4963" s="11">
        <f>IF(COUNTA($A4963:$K4963)=0,"",IF(AND($L4963="SI",$M4963="NO"),IFERROR($H4963,0),0))</f>
        <v/>
      </c>
      <c r="O4963" s="9">
        <f>IF(COUNTA($A4963:$K4963)=0,"",IF($M4963="SI","CUFE o factura duplicada dentro del reporte; no se suma dos veces",IF(IFERROR($H4963,0)&lt;=0,"DIAN reporta valor susceptible 0",IF($L4963="NO",IFERROR(LOOKUP(2,1/((LISTS!$M$2:$M$13&lt;&gt;"")*ISNUMBER(SEARCH(LISTS!$M$2:$M$13,$I4963))),LISTS!$O$2:$O$13),"Medio de pago no elegible o no identificado por DIAN"),"Apta automaticamente por pago electronico y base positiva"))))</f>
        <v/>
      </c>
    </row>
    <row r="4964">
      <c r="A4964" s="9" t="n"/>
      <c r="B4964" s="9" t="n"/>
      <c r="C4964" s="12" t="n"/>
      <c r="D4964" s="11" t="n"/>
      <c r="E4964" s="11" t="n"/>
      <c r="F4964" s="11" t="n"/>
      <c r="G4964" s="11" t="n"/>
      <c r="H4964" s="11" t="n"/>
      <c r="I4964" s="9" t="n"/>
      <c r="J4964" s="9" t="n"/>
      <c r="K4964" s="9" t="n"/>
      <c r="L4964" s="9">
        <f>IF(COUNTA($A4964:$K4964)=0,"",IF(AND(IFERROR($H4964,0)&gt;0,LEN(TRIM($K4964&amp;""))&gt;0,IFERROR(LOOKUP(2,1/((LISTS!$M$2:$M$13&lt;&gt;"")*ISNUMBER(SEARCH(LISTS!$M$2:$M$13,$I4964))),LISTS!$N$2:$N$13),"NO")="SI"),"SI","NO"))</f>
        <v/>
      </c>
      <c r="M4964" s="9">
        <f>IF(COUNTA($A4964:$K4964)=0,"",IF($K4964&lt;&gt;"",IF(COUNTIF($K$19:$K4964,$K4964)&gt;1,"SI","NO"),IF(COUNTIFS($A$19:$A4964,$A4964,$C$19:$C4964,$C4964,$J$19:$J4964,$J4964,$D$19:$D4964,$D4964)&gt;1,"SI","NO")))</f>
        <v/>
      </c>
      <c r="N4964" s="11">
        <f>IF(COUNTA($A4964:$K4964)=0,"",IF(AND($L4964="SI",$M4964="NO"),IFERROR($H4964,0),0))</f>
        <v/>
      </c>
      <c r="O4964" s="9">
        <f>IF(COUNTA($A4964:$K4964)=0,"",IF($M4964="SI","CUFE o factura duplicada dentro del reporte; no se suma dos veces",IF(IFERROR($H4964,0)&lt;=0,"DIAN reporta valor susceptible 0",IF($L4964="NO",IFERROR(LOOKUP(2,1/((LISTS!$M$2:$M$13&lt;&gt;"")*ISNUMBER(SEARCH(LISTS!$M$2:$M$13,$I4964))),LISTS!$O$2:$O$13),"Medio de pago no elegible o no identificado por DIAN"),"Apta automaticamente por pago electronico y base positiva"))))</f>
        <v/>
      </c>
    </row>
    <row r="4965">
      <c r="A4965" s="9" t="n"/>
      <c r="B4965" s="9" t="n"/>
      <c r="C4965" s="12" t="n"/>
      <c r="D4965" s="11" t="n"/>
      <c r="E4965" s="11" t="n"/>
      <c r="F4965" s="11" t="n"/>
      <c r="G4965" s="11" t="n"/>
      <c r="H4965" s="11" t="n"/>
      <c r="I4965" s="9" t="n"/>
      <c r="J4965" s="9" t="n"/>
      <c r="K4965" s="9" t="n"/>
      <c r="L4965" s="9">
        <f>IF(COUNTA($A4965:$K4965)=0,"",IF(AND(IFERROR($H4965,0)&gt;0,LEN(TRIM($K4965&amp;""))&gt;0,IFERROR(LOOKUP(2,1/((LISTS!$M$2:$M$13&lt;&gt;"")*ISNUMBER(SEARCH(LISTS!$M$2:$M$13,$I4965))),LISTS!$N$2:$N$13),"NO")="SI"),"SI","NO"))</f>
        <v/>
      </c>
      <c r="M4965" s="9">
        <f>IF(COUNTA($A4965:$K4965)=0,"",IF($K4965&lt;&gt;"",IF(COUNTIF($K$19:$K4965,$K4965)&gt;1,"SI","NO"),IF(COUNTIFS($A$19:$A4965,$A4965,$C$19:$C4965,$C4965,$J$19:$J4965,$J4965,$D$19:$D4965,$D4965)&gt;1,"SI","NO")))</f>
        <v/>
      </c>
      <c r="N4965" s="11">
        <f>IF(COUNTA($A4965:$K4965)=0,"",IF(AND($L4965="SI",$M4965="NO"),IFERROR($H4965,0),0))</f>
        <v/>
      </c>
      <c r="O4965" s="9">
        <f>IF(COUNTA($A4965:$K4965)=0,"",IF($M4965="SI","CUFE o factura duplicada dentro del reporte; no se suma dos veces",IF(IFERROR($H4965,0)&lt;=0,"DIAN reporta valor susceptible 0",IF($L4965="NO",IFERROR(LOOKUP(2,1/((LISTS!$M$2:$M$13&lt;&gt;"")*ISNUMBER(SEARCH(LISTS!$M$2:$M$13,$I4965))),LISTS!$O$2:$O$13),"Medio de pago no elegible o no identificado por DIAN"),"Apta automaticamente por pago electronico y base positiva"))))</f>
        <v/>
      </c>
    </row>
    <row r="4966">
      <c r="A4966" s="9" t="n"/>
      <c r="B4966" s="9" t="n"/>
      <c r="C4966" s="12" t="n"/>
      <c r="D4966" s="11" t="n"/>
      <c r="E4966" s="11" t="n"/>
      <c r="F4966" s="11" t="n"/>
      <c r="G4966" s="11" t="n"/>
      <c r="H4966" s="11" t="n"/>
      <c r="I4966" s="9" t="n"/>
      <c r="J4966" s="9" t="n"/>
      <c r="K4966" s="9" t="n"/>
      <c r="L4966" s="9">
        <f>IF(COUNTA($A4966:$K4966)=0,"",IF(AND(IFERROR($H4966,0)&gt;0,LEN(TRIM($K4966&amp;""))&gt;0,IFERROR(LOOKUP(2,1/((LISTS!$M$2:$M$13&lt;&gt;"")*ISNUMBER(SEARCH(LISTS!$M$2:$M$13,$I4966))),LISTS!$N$2:$N$13),"NO")="SI"),"SI","NO"))</f>
        <v/>
      </c>
      <c r="M4966" s="9">
        <f>IF(COUNTA($A4966:$K4966)=0,"",IF($K4966&lt;&gt;"",IF(COUNTIF($K$19:$K4966,$K4966)&gt;1,"SI","NO"),IF(COUNTIFS($A$19:$A4966,$A4966,$C$19:$C4966,$C4966,$J$19:$J4966,$J4966,$D$19:$D4966,$D4966)&gt;1,"SI","NO")))</f>
        <v/>
      </c>
      <c r="N4966" s="11">
        <f>IF(COUNTA($A4966:$K4966)=0,"",IF(AND($L4966="SI",$M4966="NO"),IFERROR($H4966,0),0))</f>
        <v/>
      </c>
      <c r="O4966" s="9">
        <f>IF(COUNTA($A4966:$K4966)=0,"",IF($M4966="SI","CUFE o factura duplicada dentro del reporte; no se suma dos veces",IF(IFERROR($H4966,0)&lt;=0,"DIAN reporta valor susceptible 0",IF($L4966="NO",IFERROR(LOOKUP(2,1/((LISTS!$M$2:$M$13&lt;&gt;"")*ISNUMBER(SEARCH(LISTS!$M$2:$M$13,$I4966))),LISTS!$O$2:$O$13),"Medio de pago no elegible o no identificado por DIAN"),"Apta automaticamente por pago electronico y base positiva"))))</f>
        <v/>
      </c>
    </row>
    <row r="4967">
      <c r="A4967" s="9" t="n"/>
      <c r="B4967" s="9" t="n"/>
      <c r="C4967" s="12" t="n"/>
      <c r="D4967" s="11" t="n"/>
      <c r="E4967" s="11" t="n"/>
      <c r="F4967" s="11" t="n"/>
      <c r="G4967" s="11" t="n"/>
      <c r="H4967" s="11" t="n"/>
      <c r="I4967" s="9" t="n"/>
      <c r="J4967" s="9" t="n"/>
      <c r="K4967" s="9" t="n"/>
      <c r="L4967" s="9">
        <f>IF(COUNTA($A4967:$K4967)=0,"",IF(AND(IFERROR($H4967,0)&gt;0,LEN(TRIM($K4967&amp;""))&gt;0,IFERROR(LOOKUP(2,1/((LISTS!$M$2:$M$13&lt;&gt;"")*ISNUMBER(SEARCH(LISTS!$M$2:$M$13,$I4967))),LISTS!$N$2:$N$13),"NO")="SI"),"SI","NO"))</f>
        <v/>
      </c>
      <c r="M4967" s="9">
        <f>IF(COUNTA($A4967:$K4967)=0,"",IF($K4967&lt;&gt;"",IF(COUNTIF($K$19:$K4967,$K4967)&gt;1,"SI","NO"),IF(COUNTIFS($A$19:$A4967,$A4967,$C$19:$C4967,$C4967,$J$19:$J4967,$J4967,$D$19:$D4967,$D4967)&gt;1,"SI","NO")))</f>
        <v/>
      </c>
      <c r="N4967" s="11">
        <f>IF(COUNTA($A4967:$K4967)=0,"",IF(AND($L4967="SI",$M4967="NO"),IFERROR($H4967,0),0))</f>
        <v/>
      </c>
      <c r="O4967" s="9">
        <f>IF(COUNTA($A4967:$K4967)=0,"",IF($M4967="SI","CUFE o factura duplicada dentro del reporte; no se suma dos veces",IF(IFERROR($H4967,0)&lt;=0,"DIAN reporta valor susceptible 0",IF($L4967="NO",IFERROR(LOOKUP(2,1/((LISTS!$M$2:$M$13&lt;&gt;"")*ISNUMBER(SEARCH(LISTS!$M$2:$M$13,$I4967))),LISTS!$O$2:$O$13),"Medio de pago no elegible o no identificado por DIAN"),"Apta automaticamente por pago electronico y base positiva"))))</f>
        <v/>
      </c>
    </row>
    <row r="4968">
      <c r="A4968" s="9" t="n"/>
      <c r="B4968" s="9" t="n"/>
      <c r="C4968" s="12" t="n"/>
      <c r="D4968" s="11" t="n"/>
      <c r="E4968" s="11" t="n"/>
      <c r="F4968" s="11" t="n"/>
      <c r="G4968" s="11" t="n"/>
      <c r="H4968" s="11" t="n"/>
      <c r="I4968" s="9" t="n"/>
      <c r="J4968" s="9" t="n"/>
      <c r="K4968" s="9" t="n"/>
      <c r="L4968" s="9">
        <f>IF(COUNTA($A4968:$K4968)=0,"",IF(AND(IFERROR($H4968,0)&gt;0,LEN(TRIM($K4968&amp;""))&gt;0,IFERROR(LOOKUP(2,1/((LISTS!$M$2:$M$13&lt;&gt;"")*ISNUMBER(SEARCH(LISTS!$M$2:$M$13,$I4968))),LISTS!$N$2:$N$13),"NO")="SI"),"SI","NO"))</f>
        <v/>
      </c>
      <c r="M4968" s="9">
        <f>IF(COUNTA($A4968:$K4968)=0,"",IF($K4968&lt;&gt;"",IF(COUNTIF($K$19:$K4968,$K4968)&gt;1,"SI","NO"),IF(COUNTIFS($A$19:$A4968,$A4968,$C$19:$C4968,$C4968,$J$19:$J4968,$J4968,$D$19:$D4968,$D4968)&gt;1,"SI","NO")))</f>
        <v/>
      </c>
      <c r="N4968" s="11">
        <f>IF(COUNTA($A4968:$K4968)=0,"",IF(AND($L4968="SI",$M4968="NO"),IFERROR($H4968,0),0))</f>
        <v/>
      </c>
      <c r="O4968" s="9">
        <f>IF(COUNTA($A4968:$K4968)=0,"",IF($M4968="SI","CUFE o factura duplicada dentro del reporte; no se suma dos veces",IF(IFERROR($H4968,0)&lt;=0,"DIAN reporta valor susceptible 0",IF($L4968="NO",IFERROR(LOOKUP(2,1/((LISTS!$M$2:$M$13&lt;&gt;"")*ISNUMBER(SEARCH(LISTS!$M$2:$M$13,$I4968))),LISTS!$O$2:$O$13),"Medio de pago no elegible o no identificado por DIAN"),"Apta automaticamente por pago electronico y base positiva"))))</f>
        <v/>
      </c>
    </row>
    <row r="4969">
      <c r="A4969" s="9" t="n"/>
      <c r="B4969" s="9" t="n"/>
      <c r="C4969" s="12" t="n"/>
      <c r="D4969" s="11" t="n"/>
      <c r="E4969" s="11" t="n"/>
      <c r="F4969" s="11" t="n"/>
      <c r="G4969" s="11" t="n"/>
      <c r="H4969" s="11" t="n"/>
      <c r="I4969" s="9" t="n"/>
      <c r="J4969" s="9" t="n"/>
      <c r="K4969" s="9" t="n"/>
      <c r="L4969" s="9">
        <f>IF(COUNTA($A4969:$K4969)=0,"",IF(AND(IFERROR($H4969,0)&gt;0,LEN(TRIM($K4969&amp;""))&gt;0,IFERROR(LOOKUP(2,1/((LISTS!$M$2:$M$13&lt;&gt;"")*ISNUMBER(SEARCH(LISTS!$M$2:$M$13,$I4969))),LISTS!$N$2:$N$13),"NO")="SI"),"SI","NO"))</f>
        <v/>
      </c>
      <c r="M4969" s="9">
        <f>IF(COUNTA($A4969:$K4969)=0,"",IF($K4969&lt;&gt;"",IF(COUNTIF($K$19:$K4969,$K4969)&gt;1,"SI","NO"),IF(COUNTIFS($A$19:$A4969,$A4969,$C$19:$C4969,$C4969,$J$19:$J4969,$J4969,$D$19:$D4969,$D4969)&gt;1,"SI","NO")))</f>
        <v/>
      </c>
      <c r="N4969" s="11">
        <f>IF(COUNTA($A4969:$K4969)=0,"",IF(AND($L4969="SI",$M4969="NO"),IFERROR($H4969,0),0))</f>
        <v/>
      </c>
      <c r="O4969" s="9">
        <f>IF(COUNTA($A4969:$K4969)=0,"",IF($M4969="SI","CUFE o factura duplicada dentro del reporte; no se suma dos veces",IF(IFERROR($H4969,0)&lt;=0,"DIAN reporta valor susceptible 0",IF($L4969="NO",IFERROR(LOOKUP(2,1/((LISTS!$M$2:$M$13&lt;&gt;"")*ISNUMBER(SEARCH(LISTS!$M$2:$M$13,$I4969))),LISTS!$O$2:$O$13),"Medio de pago no elegible o no identificado por DIAN"),"Apta automaticamente por pago electronico y base positiva"))))</f>
        <v/>
      </c>
    </row>
    <row r="4970">
      <c r="A4970" s="9" t="n"/>
      <c r="B4970" s="9" t="n"/>
      <c r="C4970" s="12" t="n"/>
      <c r="D4970" s="11" t="n"/>
      <c r="E4970" s="11" t="n"/>
      <c r="F4970" s="11" t="n"/>
      <c r="G4970" s="11" t="n"/>
      <c r="H4970" s="11" t="n"/>
      <c r="I4970" s="9" t="n"/>
      <c r="J4970" s="9" t="n"/>
      <c r="K4970" s="9" t="n"/>
      <c r="L4970" s="9">
        <f>IF(COUNTA($A4970:$K4970)=0,"",IF(AND(IFERROR($H4970,0)&gt;0,LEN(TRIM($K4970&amp;""))&gt;0,IFERROR(LOOKUP(2,1/((LISTS!$M$2:$M$13&lt;&gt;"")*ISNUMBER(SEARCH(LISTS!$M$2:$M$13,$I4970))),LISTS!$N$2:$N$13),"NO")="SI"),"SI","NO"))</f>
        <v/>
      </c>
      <c r="M4970" s="9">
        <f>IF(COUNTA($A4970:$K4970)=0,"",IF($K4970&lt;&gt;"",IF(COUNTIF($K$19:$K4970,$K4970)&gt;1,"SI","NO"),IF(COUNTIFS($A$19:$A4970,$A4970,$C$19:$C4970,$C4970,$J$19:$J4970,$J4970,$D$19:$D4970,$D4970)&gt;1,"SI","NO")))</f>
        <v/>
      </c>
      <c r="N4970" s="11">
        <f>IF(COUNTA($A4970:$K4970)=0,"",IF(AND($L4970="SI",$M4970="NO"),IFERROR($H4970,0),0))</f>
        <v/>
      </c>
      <c r="O4970" s="9">
        <f>IF(COUNTA($A4970:$K4970)=0,"",IF($M4970="SI","CUFE o factura duplicada dentro del reporte; no se suma dos veces",IF(IFERROR($H4970,0)&lt;=0,"DIAN reporta valor susceptible 0",IF($L4970="NO",IFERROR(LOOKUP(2,1/((LISTS!$M$2:$M$13&lt;&gt;"")*ISNUMBER(SEARCH(LISTS!$M$2:$M$13,$I4970))),LISTS!$O$2:$O$13),"Medio de pago no elegible o no identificado por DIAN"),"Apta automaticamente por pago electronico y base positiva"))))</f>
        <v/>
      </c>
    </row>
    <row r="4971">
      <c r="A4971" s="9" t="n"/>
      <c r="B4971" s="9" t="n"/>
      <c r="C4971" s="12" t="n"/>
      <c r="D4971" s="11" t="n"/>
      <c r="E4971" s="11" t="n"/>
      <c r="F4971" s="11" t="n"/>
      <c r="G4971" s="11" t="n"/>
      <c r="H4971" s="11" t="n"/>
      <c r="I4971" s="9" t="n"/>
      <c r="J4971" s="9" t="n"/>
      <c r="K4971" s="9" t="n"/>
      <c r="L4971" s="9">
        <f>IF(COUNTA($A4971:$K4971)=0,"",IF(AND(IFERROR($H4971,0)&gt;0,LEN(TRIM($K4971&amp;""))&gt;0,IFERROR(LOOKUP(2,1/((LISTS!$M$2:$M$13&lt;&gt;"")*ISNUMBER(SEARCH(LISTS!$M$2:$M$13,$I4971))),LISTS!$N$2:$N$13),"NO")="SI"),"SI","NO"))</f>
        <v/>
      </c>
      <c r="M4971" s="9">
        <f>IF(COUNTA($A4971:$K4971)=0,"",IF($K4971&lt;&gt;"",IF(COUNTIF($K$19:$K4971,$K4971)&gt;1,"SI","NO"),IF(COUNTIFS($A$19:$A4971,$A4971,$C$19:$C4971,$C4971,$J$19:$J4971,$J4971,$D$19:$D4971,$D4971)&gt;1,"SI","NO")))</f>
        <v/>
      </c>
      <c r="N4971" s="11">
        <f>IF(COUNTA($A4971:$K4971)=0,"",IF(AND($L4971="SI",$M4971="NO"),IFERROR($H4971,0),0))</f>
        <v/>
      </c>
      <c r="O4971" s="9">
        <f>IF(COUNTA($A4971:$K4971)=0,"",IF($M4971="SI","CUFE o factura duplicada dentro del reporte; no se suma dos veces",IF(IFERROR($H4971,0)&lt;=0,"DIAN reporta valor susceptible 0",IF($L4971="NO",IFERROR(LOOKUP(2,1/((LISTS!$M$2:$M$13&lt;&gt;"")*ISNUMBER(SEARCH(LISTS!$M$2:$M$13,$I4971))),LISTS!$O$2:$O$13),"Medio de pago no elegible o no identificado por DIAN"),"Apta automaticamente por pago electronico y base positiva"))))</f>
        <v/>
      </c>
    </row>
    <row r="4972">
      <c r="A4972" s="9" t="n"/>
      <c r="B4972" s="9" t="n"/>
      <c r="C4972" s="12" t="n"/>
      <c r="D4972" s="11" t="n"/>
      <c r="E4972" s="11" t="n"/>
      <c r="F4972" s="11" t="n"/>
      <c r="G4972" s="11" t="n"/>
      <c r="H4972" s="11" t="n"/>
      <c r="I4972" s="9" t="n"/>
      <c r="J4972" s="9" t="n"/>
      <c r="K4972" s="9" t="n"/>
      <c r="L4972" s="9">
        <f>IF(COUNTA($A4972:$K4972)=0,"",IF(AND(IFERROR($H4972,0)&gt;0,LEN(TRIM($K4972&amp;""))&gt;0,IFERROR(LOOKUP(2,1/((LISTS!$M$2:$M$13&lt;&gt;"")*ISNUMBER(SEARCH(LISTS!$M$2:$M$13,$I4972))),LISTS!$N$2:$N$13),"NO")="SI"),"SI","NO"))</f>
        <v/>
      </c>
      <c r="M4972" s="9">
        <f>IF(COUNTA($A4972:$K4972)=0,"",IF($K4972&lt;&gt;"",IF(COUNTIF($K$19:$K4972,$K4972)&gt;1,"SI","NO"),IF(COUNTIFS($A$19:$A4972,$A4972,$C$19:$C4972,$C4972,$J$19:$J4972,$J4972,$D$19:$D4972,$D4972)&gt;1,"SI","NO")))</f>
        <v/>
      </c>
      <c r="N4972" s="11">
        <f>IF(COUNTA($A4972:$K4972)=0,"",IF(AND($L4972="SI",$M4972="NO"),IFERROR($H4972,0),0))</f>
        <v/>
      </c>
      <c r="O4972" s="9">
        <f>IF(COUNTA($A4972:$K4972)=0,"",IF($M4972="SI","CUFE o factura duplicada dentro del reporte; no se suma dos veces",IF(IFERROR($H4972,0)&lt;=0,"DIAN reporta valor susceptible 0",IF($L4972="NO",IFERROR(LOOKUP(2,1/((LISTS!$M$2:$M$13&lt;&gt;"")*ISNUMBER(SEARCH(LISTS!$M$2:$M$13,$I4972))),LISTS!$O$2:$O$13),"Medio de pago no elegible o no identificado por DIAN"),"Apta automaticamente por pago electronico y base positiva"))))</f>
        <v/>
      </c>
    </row>
    <row r="4973">
      <c r="A4973" s="9" t="n"/>
      <c r="B4973" s="9" t="n"/>
      <c r="C4973" s="12" t="n"/>
      <c r="D4973" s="11" t="n"/>
      <c r="E4973" s="11" t="n"/>
      <c r="F4973" s="11" t="n"/>
      <c r="G4973" s="11" t="n"/>
      <c r="H4973" s="11" t="n"/>
      <c r="I4973" s="9" t="n"/>
      <c r="J4973" s="9" t="n"/>
      <c r="K4973" s="9" t="n"/>
      <c r="L4973" s="9">
        <f>IF(COUNTA($A4973:$K4973)=0,"",IF(AND(IFERROR($H4973,0)&gt;0,LEN(TRIM($K4973&amp;""))&gt;0,IFERROR(LOOKUP(2,1/((LISTS!$M$2:$M$13&lt;&gt;"")*ISNUMBER(SEARCH(LISTS!$M$2:$M$13,$I4973))),LISTS!$N$2:$N$13),"NO")="SI"),"SI","NO"))</f>
        <v/>
      </c>
      <c r="M4973" s="9">
        <f>IF(COUNTA($A4973:$K4973)=0,"",IF($K4973&lt;&gt;"",IF(COUNTIF($K$19:$K4973,$K4973)&gt;1,"SI","NO"),IF(COUNTIFS($A$19:$A4973,$A4973,$C$19:$C4973,$C4973,$J$19:$J4973,$J4973,$D$19:$D4973,$D4973)&gt;1,"SI","NO")))</f>
        <v/>
      </c>
      <c r="N4973" s="11">
        <f>IF(COUNTA($A4973:$K4973)=0,"",IF(AND($L4973="SI",$M4973="NO"),IFERROR($H4973,0),0))</f>
        <v/>
      </c>
      <c r="O4973" s="9">
        <f>IF(COUNTA($A4973:$K4973)=0,"",IF($M4973="SI","CUFE o factura duplicada dentro del reporte; no se suma dos veces",IF(IFERROR($H4973,0)&lt;=0,"DIAN reporta valor susceptible 0",IF($L4973="NO",IFERROR(LOOKUP(2,1/((LISTS!$M$2:$M$13&lt;&gt;"")*ISNUMBER(SEARCH(LISTS!$M$2:$M$13,$I4973))),LISTS!$O$2:$O$13),"Medio de pago no elegible o no identificado por DIAN"),"Apta automaticamente por pago electronico y base positiva"))))</f>
        <v/>
      </c>
    </row>
    <row r="4974">
      <c r="A4974" s="9" t="n"/>
      <c r="B4974" s="9" t="n"/>
      <c r="C4974" s="12" t="n"/>
      <c r="D4974" s="11" t="n"/>
      <c r="E4974" s="11" t="n"/>
      <c r="F4974" s="11" t="n"/>
      <c r="G4974" s="11" t="n"/>
      <c r="H4974" s="11" t="n"/>
      <c r="I4974" s="9" t="n"/>
      <c r="J4974" s="9" t="n"/>
      <c r="K4974" s="9" t="n"/>
      <c r="L4974" s="9">
        <f>IF(COUNTA($A4974:$K4974)=0,"",IF(AND(IFERROR($H4974,0)&gt;0,LEN(TRIM($K4974&amp;""))&gt;0,IFERROR(LOOKUP(2,1/((LISTS!$M$2:$M$13&lt;&gt;"")*ISNUMBER(SEARCH(LISTS!$M$2:$M$13,$I4974))),LISTS!$N$2:$N$13),"NO")="SI"),"SI","NO"))</f>
        <v/>
      </c>
      <c r="M4974" s="9">
        <f>IF(COUNTA($A4974:$K4974)=0,"",IF($K4974&lt;&gt;"",IF(COUNTIF($K$19:$K4974,$K4974)&gt;1,"SI","NO"),IF(COUNTIFS($A$19:$A4974,$A4974,$C$19:$C4974,$C4974,$J$19:$J4974,$J4974,$D$19:$D4974,$D4974)&gt;1,"SI","NO")))</f>
        <v/>
      </c>
      <c r="N4974" s="11">
        <f>IF(COUNTA($A4974:$K4974)=0,"",IF(AND($L4974="SI",$M4974="NO"),IFERROR($H4974,0),0))</f>
        <v/>
      </c>
      <c r="O4974" s="9">
        <f>IF(COUNTA($A4974:$K4974)=0,"",IF($M4974="SI","CUFE o factura duplicada dentro del reporte; no se suma dos veces",IF(IFERROR($H4974,0)&lt;=0,"DIAN reporta valor susceptible 0",IF($L4974="NO",IFERROR(LOOKUP(2,1/((LISTS!$M$2:$M$13&lt;&gt;"")*ISNUMBER(SEARCH(LISTS!$M$2:$M$13,$I4974))),LISTS!$O$2:$O$13),"Medio de pago no elegible o no identificado por DIAN"),"Apta automaticamente por pago electronico y base positiva"))))</f>
        <v/>
      </c>
    </row>
    <row r="4975">
      <c r="A4975" s="9" t="n"/>
      <c r="B4975" s="9" t="n"/>
      <c r="C4975" s="12" t="n"/>
      <c r="D4975" s="11" t="n"/>
      <c r="E4975" s="11" t="n"/>
      <c r="F4975" s="11" t="n"/>
      <c r="G4975" s="11" t="n"/>
      <c r="H4975" s="11" t="n"/>
      <c r="I4975" s="9" t="n"/>
      <c r="J4975" s="9" t="n"/>
      <c r="K4975" s="9" t="n"/>
      <c r="L4975" s="9">
        <f>IF(COUNTA($A4975:$K4975)=0,"",IF(AND(IFERROR($H4975,0)&gt;0,LEN(TRIM($K4975&amp;""))&gt;0,IFERROR(LOOKUP(2,1/((LISTS!$M$2:$M$13&lt;&gt;"")*ISNUMBER(SEARCH(LISTS!$M$2:$M$13,$I4975))),LISTS!$N$2:$N$13),"NO")="SI"),"SI","NO"))</f>
        <v/>
      </c>
      <c r="M4975" s="9">
        <f>IF(COUNTA($A4975:$K4975)=0,"",IF($K4975&lt;&gt;"",IF(COUNTIF($K$19:$K4975,$K4975)&gt;1,"SI","NO"),IF(COUNTIFS($A$19:$A4975,$A4975,$C$19:$C4975,$C4975,$J$19:$J4975,$J4975,$D$19:$D4975,$D4975)&gt;1,"SI","NO")))</f>
        <v/>
      </c>
      <c r="N4975" s="11">
        <f>IF(COUNTA($A4975:$K4975)=0,"",IF(AND($L4975="SI",$M4975="NO"),IFERROR($H4975,0),0))</f>
        <v/>
      </c>
      <c r="O4975" s="9">
        <f>IF(COUNTA($A4975:$K4975)=0,"",IF($M4975="SI","CUFE o factura duplicada dentro del reporte; no se suma dos veces",IF(IFERROR($H4975,0)&lt;=0,"DIAN reporta valor susceptible 0",IF($L4975="NO",IFERROR(LOOKUP(2,1/((LISTS!$M$2:$M$13&lt;&gt;"")*ISNUMBER(SEARCH(LISTS!$M$2:$M$13,$I4975))),LISTS!$O$2:$O$13),"Medio de pago no elegible o no identificado por DIAN"),"Apta automaticamente por pago electronico y base positiva"))))</f>
        <v/>
      </c>
    </row>
    <row r="4976">
      <c r="A4976" s="9" t="n"/>
      <c r="B4976" s="9" t="n"/>
      <c r="C4976" s="12" t="n"/>
      <c r="D4976" s="11" t="n"/>
      <c r="E4976" s="11" t="n"/>
      <c r="F4976" s="11" t="n"/>
      <c r="G4976" s="11" t="n"/>
      <c r="H4976" s="11" t="n"/>
      <c r="I4976" s="9" t="n"/>
      <c r="J4976" s="9" t="n"/>
      <c r="K4976" s="9" t="n"/>
      <c r="L4976" s="9">
        <f>IF(COUNTA($A4976:$K4976)=0,"",IF(AND(IFERROR($H4976,0)&gt;0,LEN(TRIM($K4976&amp;""))&gt;0,IFERROR(LOOKUP(2,1/((LISTS!$M$2:$M$13&lt;&gt;"")*ISNUMBER(SEARCH(LISTS!$M$2:$M$13,$I4976))),LISTS!$N$2:$N$13),"NO")="SI"),"SI","NO"))</f>
        <v/>
      </c>
      <c r="M4976" s="9">
        <f>IF(COUNTA($A4976:$K4976)=0,"",IF($K4976&lt;&gt;"",IF(COUNTIF($K$19:$K4976,$K4976)&gt;1,"SI","NO"),IF(COUNTIFS($A$19:$A4976,$A4976,$C$19:$C4976,$C4976,$J$19:$J4976,$J4976,$D$19:$D4976,$D4976)&gt;1,"SI","NO")))</f>
        <v/>
      </c>
      <c r="N4976" s="11">
        <f>IF(COUNTA($A4976:$K4976)=0,"",IF(AND($L4976="SI",$M4976="NO"),IFERROR($H4976,0),0))</f>
        <v/>
      </c>
      <c r="O4976" s="9">
        <f>IF(COUNTA($A4976:$K4976)=0,"",IF($M4976="SI","CUFE o factura duplicada dentro del reporte; no se suma dos veces",IF(IFERROR($H4976,0)&lt;=0,"DIAN reporta valor susceptible 0",IF($L4976="NO",IFERROR(LOOKUP(2,1/((LISTS!$M$2:$M$13&lt;&gt;"")*ISNUMBER(SEARCH(LISTS!$M$2:$M$13,$I4976))),LISTS!$O$2:$O$13),"Medio de pago no elegible o no identificado por DIAN"),"Apta automaticamente por pago electronico y base positiva"))))</f>
        <v/>
      </c>
    </row>
    <row r="4977">
      <c r="A4977" s="9" t="n"/>
      <c r="B4977" s="9" t="n"/>
      <c r="C4977" s="12" t="n"/>
      <c r="D4977" s="11" t="n"/>
      <c r="E4977" s="11" t="n"/>
      <c r="F4977" s="11" t="n"/>
      <c r="G4977" s="11" t="n"/>
      <c r="H4977" s="11" t="n"/>
      <c r="I4977" s="9" t="n"/>
      <c r="J4977" s="9" t="n"/>
      <c r="K4977" s="9" t="n"/>
      <c r="L4977" s="9">
        <f>IF(COUNTA($A4977:$K4977)=0,"",IF(AND(IFERROR($H4977,0)&gt;0,LEN(TRIM($K4977&amp;""))&gt;0,IFERROR(LOOKUP(2,1/((LISTS!$M$2:$M$13&lt;&gt;"")*ISNUMBER(SEARCH(LISTS!$M$2:$M$13,$I4977))),LISTS!$N$2:$N$13),"NO")="SI"),"SI","NO"))</f>
        <v/>
      </c>
      <c r="M4977" s="9">
        <f>IF(COUNTA($A4977:$K4977)=0,"",IF($K4977&lt;&gt;"",IF(COUNTIF($K$19:$K4977,$K4977)&gt;1,"SI","NO"),IF(COUNTIFS($A$19:$A4977,$A4977,$C$19:$C4977,$C4977,$J$19:$J4977,$J4977,$D$19:$D4977,$D4977)&gt;1,"SI","NO")))</f>
        <v/>
      </c>
      <c r="N4977" s="11">
        <f>IF(COUNTA($A4977:$K4977)=0,"",IF(AND($L4977="SI",$M4977="NO"),IFERROR($H4977,0),0))</f>
        <v/>
      </c>
      <c r="O4977" s="9">
        <f>IF(COUNTA($A4977:$K4977)=0,"",IF($M4977="SI","CUFE o factura duplicada dentro del reporte; no se suma dos veces",IF(IFERROR($H4977,0)&lt;=0,"DIAN reporta valor susceptible 0",IF($L4977="NO",IFERROR(LOOKUP(2,1/((LISTS!$M$2:$M$13&lt;&gt;"")*ISNUMBER(SEARCH(LISTS!$M$2:$M$13,$I4977))),LISTS!$O$2:$O$13),"Medio de pago no elegible o no identificado por DIAN"),"Apta automaticamente por pago electronico y base positiva"))))</f>
        <v/>
      </c>
    </row>
    <row r="4978">
      <c r="A4978" s="9" t="n"/>
      <c r="B4978" s="9" t="n"/>
      <c r="C4978" s="12" t="n"/>
      <c r="D4978" s="11" t="n"/>
      <c r="E4978" s="11" t="n"/>
      <c r="F4978" s="11" t="n"/>
      <c r="G4978" s="11" t="n"/>
      <c r="H4978" s="11" t="n"/>
      <c r="I4978" s="9" t="n"/>
      <c r="J4978" s="9" t="n"/>
      <c r="K4978" s="9" t="n"/>
      <c r="L4978" s="9">
        <f>IF(COUNTA($A4978:$K4978)=0,"",IF(AND(IFERROR($H4978,0)&gt;0,LEN(TRIM($K4978&amp;""))&gt;0,IFERROR(LOOKUP(2,1/((LISTS!$M$2:$M$13&lt;&gt;"")*ISNUMBER(SEARCH(LISTS!$M$2:$M$13,$I4978))),LISTS!$N$2:$N$13),"NO")="SI"),"SI","NO"))</f>
        <v/>
      </c>
      <c r="M4978" s="9">
        <f>IF(COUNTA($A4978:$K4978)=0,"",IF($K4978&lt;&gt;"",IF(COUNTIF($K$19:$K4978,$K4978)&gt;1,"SI","NO"),IF(COUNTIFS($A$19:$A4978,$A4978,$C$19:$C4978,$C4978,$J$19:$J4978,$J4978,$D$19:$D4978,$D4978)&gt;1,"SI","NO")))</f>
        <v/>
      </c>
      <c r="N4978" s="11">
        <f>IF(COUNTA($A4978:$K4978)=0,"",IF(AND($L4978="SI",$M4978="NO"),IFERROR($H4978,0),0))</f>
        <v/>
      </c>
      <c r="O4978" s="9">
        <f>IF(COUNTA($A4978:$K4978)=0,"",IF($M4978="SI","CUFE o factura duplicada dentro del reporte; no se suma dos veces",IF(IFERROR($H4978,0)&lt;=0,"DIAN reporta valor susceptible 0",IF($L4978="NO",IFERROR(LOOKUP(2,1/((LISTS!$M$2:$M$13&lt;&gt;"")*ISNUMBER(SEARCH(LISTS!$M$2:$M$13,$I4978))),LISTS!$O$2:$O$13),"Medio de pago no elegible o no identificado por DIAN"),"Apta automaticamente por pago electronico y base positiva"))))</f>
        <v/>
      </c>
    </row>
    <row r="4979">
      <c r="A4979" s="9" t="n"/>
      <c r="B4979" s="9" t="n"/>
      <c r="C4979" s="12" t="n"/>
      <c r="D4979" s="11" t="n"/>
      <c r="E4979" s="11" t="n"/>
      <c r="F4979" s="11" t="n"/>
      <c r="G4979" s="11" t="n"/>
      <c r="H4979" s="11" t="n"/>
      <c r="I4979" s="9" t="n"/>
      <c r="J4979" s="9" t="n"/>
      <c r="K4979" s="9" t="n"/>
      <c r="L4979" s="9">
        <f>IF(COUNTA($A4979:$K4979)=0,"",IF(AND(IFERROR($H4979,0)&gt;0,LEN(TRIM($K4979&amp;""))&gt;0,IFERROR(LOOKUP(2,1/((LISTS!$M$2:$M$13&lt;&gt;"")*ISNUMBER(SEARCH(LISTS!$M$2:$M$13,$I4979))),LISTS!$N$2:$N$13),"NO")="SI"),"SI","NO"))</f>
        <v/>
      </c>
      <c r="M4979" s="9">
        <f>IF(COUNTA($A4979:$K4979)=0,"",IF($K4979&lt;&gt;"",IF(COUNTIF($K$19:$K4979,$K4979)&gt;1,"SI","NO"),IF(COUNTIFS($A$19:$A4979,$A4979,$C$19:$C4979,$C4979,$J$19:$J4979,$J4979,$D$19:$D4979,$D4979)&gt;1,"SI","NO")))</f>
        <v/>
      </c>
      <c r="N4979" s="11">
        <f>IF(COUNTA($A4979:$K4979)=0,"",IF(AND($L4979="SI",$M4979="NO"),IFERROR($H4979,0),0))</f>
        <v/>
      </c>
      <c r="O4979" s="9">
        <f>IF(COUNTA($A4979:$K4979)=0,"",IF($M4979="SI","CUFE o factura duplicada dentro del reporte; no se suma dos veces",IF(IFERROR($H4979,0)&lt;=0,"DIAN reporta valor susceptible 0",IF($L4979="NO",IFERROR(LOOKUP(2,1/((LISTS!$M$2:$M$13&lt;&gt;"")*ISNUMBER(SEARCH(LISTS!$M$2:$M$13,$I4979))),LISTS!$O$2:$O$13),"Medio de pago no elegible o no identificado por DIAN"),"Apta automaticamente por pago electronico y base positiva"))))</f>
        <v/>
      </c>
    </row>
    <row r="4980">
      <c r="A4980" s="9" t="n"/>
      <c r="B4980" s="9" t="n"/>
      <c r="C4980" s="12" t="n"/>
      <c r="D4980" s="11" t="n"/>
      <c r="E4980" s="11" t="n"/>
      <c r="F4980" s="11" t="n"/>
      <c r="G4980" s="11" t="n"/>
      <c r="H4980" s="11" t="n"/>
      <c r="I4980" s="9" t="n"/>
      <c r="J4980" s="9" t="n"/>
      <c r="K4980" s="9" t="n"/>
      <c r="L4980" s="9">
        <f>IF(COUNTA($A4980:$K4980)=0,"",IF(AND(IFERROR($H4980,0)&gt;0,LEN(TRIM($K4980&amp;""))&gt;0,IFERROR(LOOKUP(2,1/((LISTS!$M$2:$M$13&lt;&gt;"")*ISNUMBER(SEARCH(LISTS!$M$2:$M$13,$I4980))),LISTS!$N$2:$N$13),"NO")="SI"),"SI","NO"))</f>
        <v/>
      </c>
      <c r="M4980" s="9">
        <f>IF(COUNTA($A4980:$K4980)=0,"",IF($K4980&lt;&gt;"",IF(COUNTIF($K$19:$K4980,$K4980)&gt;1,"SI","NO"),IF(COUNTIFS($A$19:$A4980,$A4980,$C$19:$C4980,$C4980,$J$19:$J4980,$J4980,$D$19:$D4980,$D4980)&gt;1,"SI","NO")))</f>
        <v/>
      </c>
      <c r="N4980" s="11">
        <f>IF(COUNTA($A4980:$K4980)=0,"",IF(AND($L4980="SI",$M4980="NO"),IFERROR($H4980,0),0))</f>
        <v/>
      </c>
      <c r="O4980" s="9">
        <f>IF(COUNTA($A4980:$K4980)=0,"",IF($M4980="SI","CUFE o factura duplicada dentro del reporte; no se suma dos veces",IF(IFERROR($H4980,0)&lt;=0,"DIAN reporta valor susceptible 0",IF($L4980="NO",IFERROR(LOOKUP(2,1/((LISTS!$M$2:$M$13&lt;&gt;"")*ISNUMBER(SEARCH(LISTS!$M$2:$M$13,$I4980))),LISTS!$O$2:$O$13),"Medio de pago no elegible o no identificado por DIAN"),"Apta automaticamente por pago electronico y base positiva"))))</f>
        <v/>
      </c>
    </row>
    <row r="4981">
      <c r="A4981" s="9" t="n"/>
      <c r="B4981" s="9" t="n"/>
      <c r="C4981" s="12" t="n"/>
      <c r="D4981" s="11" t="n"/>
      <c r="E4981" s="11" t="n"/>
      <c r="F4981" s="11" t="n"/>
      <c r="G4981" s="11" t="n"/>
      <c r="H4981" s="11" t="n"/>
      <c r="I4981" s="9" t="n"/>
      <c r="J4981" s="9" t="n"/>
      <c r="K4981" s="9" t="n"/>
      <c r="L4981" s="9">
        <f>IF(COUNTA($A4981:$K4981)=0,"",IF(AND(IFERROR($H4981,0)&gt;0,LEN(TRIM($K4981&amp;""))&gt;0,IFERROR(LOOKUP(2,1/((LISTS!$M$2:$M$13&lt;&gt;"")*ISNUMBER(SEARCH(LISTS!$M$2:$M$13,$I4981))),LISTS!$N$2:$N$13),"NO")="SI"),"SI","NO"))</f>
        <v/>
      </c>
      <c r="M4981" s="9">
        <f>IF(COUNTA($A4981:$K4981)=0,"",IF($K4981&lt;&gt;"",IF(COUNTIF($K$19:$K4981,$K4981)&gt;1,"SI","NO"),IF(COUNTIFS($A$19:$A4981,$A4981,$C$19:$C4981,$C4981,$J$19:$J4981,$J4981,$D$19:$D4981,$D4981)&gt;1,"SI","NO")))</f>
        <v/>
      </c>
      <c r="N4981" s="11">
        <f>IF(COUNTA($A4981:$K4981)=0,"",IF(AND($L4981="SI",$M4981="NO"),IFERROR($H4981,0),0))</f>
        <v/>
      </c>
      <c r="O4981" s="9">
        <f>IF(COUNTA($A4981:$K4981)=0,"",IF($M4981="SI","CUFE o factura duplicada dentro del reporte; no se suma dos veces",IF(IFERROR($H4981,0)&lt;=0,"DIAN reporta valor susceptible 0",IF($L4981="NO",IFERROR(LOOKUP(2,1/((LISTS!$M$2:$M$13&lt;&gt;"")*ISNUMBER(SEARCH(LISTS!$M$2:$M$13,$I4981))),LISTS!$O$2:$O$13),"Medio de pago no elegible o no identificado por DIAN"),"Apta automaticamente por pago electronico y base positiva"))))</f>
        <v/>
      </c>
    </row>
    <row r="4982">
      <c r="A4982" s="9" t="n"/>
      <c r="B4982" s="9" t="n"/>
      <c r="C4982" s="12" t="n"/>
      <c r="D4982" s="11" t="n"/>
      <c r="E4982" s="11" t="n"/>
      <c r="F4982" s="11" t="n"/>
      <c r="G4982" s="11" t="n"/>
      <c r="H4982" s="11" t="n"/>
      <c r="I4982" s="9" t="n"/>
      <c r="J4982" s="9" t="n"/>
      <c r="K4982" s="9" t="n"/>
      <c r="L4982" s="9">
        <f>IF(COUNTA($A4982:$K4982)=0,"",IF(AND(IFERROR($H4982,0)&gt;0,LEN(TRIM($K4982&amp;""))&gt;0,IFERROR(LOOKUP(2,1/((LISTS!$M$2:$M$13&lt;&gt;"")*ISNUMBER(SEARCH(LISTS!$M$2:$M$13,$I4982))),LISTS!$N$2:$N$13),"NO")="SI"),"SI","NO"))</f>
        <v/>
      </c>
      <c r="M4982" s="9">
        <f>IF(COUNTA($A4982:$K4982)=0,"",IF($K4982&lt;&gt;"",IF(COUNTIF($K$19:$K4982,$K4982)&gt;1,"SI","NO"),IF(COUNTIFS($A$19:$A4982,$A4982,$C$19:$C4982,$C4982,$J$19:$J4982,$J4982,$D$19:$D4982,$D4982)&gt;1,"SI","NO")))</f>
        <v/>
      </c>
      <c r="N4982" s="11">
        <f>IF(COUNTA($A4982:$K4982)=0,"",IF(AND($L4982="SI",$M4982="NO"),IFERROR($H4982,0),0))</f>
        <v/>
      </c>
      <c r="O4982" s="9">
        <f>IF(COUNTA($A4982:$K4982)=0,"",IF($M4982="SI","CUFE o factura duplicada dentro del reporte; no se suma dos veces",IF(IFERROR($H4982,0)&lt;=0,"DIAN reporta valor susceptible 0",IF($L4982="NO",IFERROR(LOOKUP(2,1/((LISTS!$M$2:$M$13&lt;&gt;"")*ISNUMBER(SEARCH(LISTS!$M$2:$M$13,$I4982))),LISTS!$O$2:$O$13),"Medio de pago no elegible o no identificado por DIAN"),"Apta automaticamente por pago electronico y base positiva"))))</f>
        <v/>
      </c>
    </row>
    <row r="4983">
      <c r="A4983" s="9" t="n"/>
      <c r="B4983" s="9" t="n"/>
      <c r="C4983" s="12" t="n"/>
      <c r="D4983" s="11" t="n"/>
      <c r="E4983" s="11" t="n"/>
      <c r="F4983" s="11" t="n"/>
      <c r="G4983" s="11" t="n"/>
      <c r="H4983" s="11" t="n"/>
      <c r="I4983" s="9" t="n"/>
      <c r="J4983" s="9" t="n"/>
      <c r="K4983" s="9" t="n"/>
      <c r="L4983" s="9">
        <f>IF(COUNTA($A4983:$K4983)=0,"",IF(AND(IFERROR($H4983,0)&gt;0,LEN(TRIM($K4983&amp;""))&gt;0,IFERROR(LOOKUP(2,1/((LISTS!$M$2:$M$13&lt;&gt;"")*ISNUMBER(SEARCH(LISTS!$M$2:$M$13,$I4983))),LISTS!$N$2:$N$13),"NO")="SI"),"SI","NO"))</f>
        <v/>
      </c>
      <c r="M4983" s="9">
        <f>IF(COUNTA($A4983:$K4983)=0,"",IF($K4983&lt;&gt;"",IF(COUNTIF($K$19:$K4983,$K4983)&gt;1,"SI","NO"),IF(COUNTIFS($A$19:$A4983,$A4983,$C$19:$C4983,$C4983,$J$19:$J4983,$J4983,$D$19:$D4983,$D4983)&gt;1,"SI","NO")))</f>
        <v/>
      </c>
      <c r="N4983" s="11">
        <f>IF(COUNTA($A4983:$K4983)=0,"",IF(AND($L4983="SI",$M4983="NO"),IFERROR($H4983,0),0))</f>
        <v/>
      </c>
      <c r="O4983" s="9">
        <f>IF(COUNTA($A4983:$K4983)=0,"",IF($M4983="SI","CUFE o factura duplicada dentro del reporte; no se suma dos veces",IF(IFERROR($H4983,0)&lt;=0,"DIAN reporta valor susceptible 0",IF($L4983="NO",IFERROR(LOOKUP(2,1/((LISTS!$M$2:$M$13&lt;&gt;"")*ISNUMBER(SEARCH(LISTS!$M$2:$M$13,$I4983))),LISTS!$O$2:$O$13),"Medio de pago no elegible o no identificado por DIAN"),"Apta automaticamente por pago electronico y base positiva"))))</f>
        <v/>
      </c>
    </row>
    <row r="4984">
      <c r="A4984" s="9" t="n"/>
      <c r="B4984" s="9" t="n"/>
      <c r="C4984" s="12" t="n"/>
      <c r="D4984" s="11" t="n"/>
      <c r="E4984" s="11" t="n"/>
      <c r="F4984" s="11" t="n"/>
      <c r="G4984" s="11" t="n"/>
      <c r="H4984" s="11" t="n"/>
      <c r="I4984" s="9" t="n"/>
      <c r="J4984" s="9" t="n"/>
      <c r="K4984" s="9" t="n"/>
      <c r="L4984" s="9">
        <f>IF(COUNTA($A4984:$K4984)=0,"",IF(AND(IFERROR($H4984,0)&gt;0,LEN(TRIM($K4984&amp;""))&gt;0,IFERROR(LOOKUP(2,1/((LISTS!$M$2:$M$13&lt;&gt;"")*ISNUMBER(SEARCH(LISTS!$M$2:$M$13,$I4984))),LISTS!$N$2:$N$13),"NO")="SI"),"SI","NO"))</f>
        <v/>
      </c>
      <c r="M4984" s="9">
        <f>IF(COUNTA($A4984:$K4984)=0,"",IF($K4984&lt;&gt;"",IF(COUNTIF($K$19:$K4984,$K4984)&gt;1,"SI","NO"),IF(COUNTIFS($A$19:$A4984,$A4984,$C$19:$C4984,$C4984,$J$19:$J4984,$J4984,$D$19:$D4984,$D4984)&gt;1,"SI","NO")))</f>
        <v/>
      </c>
      <c r="N4984" s="11">
        <f>IF(COUNTA($A4984:$K4984)=0,"",IF(AND($L4984="SI",$M4984="NO"),IFERROR($H4984,0),0))</f>
        <v/>
      </c>
      <c r="O4984" s="9">
        <f>IF(COUNTA($A4984:$K4984)=0,"",IF($M4984="SI","CUFE o factura duplicada dentro del reporte; no se suma dos veces",IF(IFERROR($H4984,0)&lt;=0,"DIAN reporta valor susceptible 0",IF($L4984="NO",IFERROR(LOOKUP(2,1/((LISTS!$M$2:$M$13&lt;&gt;"")*ISNUMBER(SEARCH(LISTS!$M$2:$M$13,$I4984))),LISTS!$O$2:$O$13),"Medio de pago no elegible o no identificado por DIAN"),"Apta automaticamente por pago electronico y base positiva"))))</f>
        <v/>
      </c>
    </row>
    <row r="4985">
      <c r="A4985" s="9" t="n"/>
      <c r="B4985" s="9" t="n"/>
      <c r="C4985" s="12" t="n"/>
      <c r="D4985" s="11" t="n"/>
      <c r="E4985" s="11" t="n"/>
      <c r="F4985" s="11" t="n"/>
      <c r="G4985" s="11" t="n"/>
      <c r="H4985" s="11" t="n"/>
      <c r="I4985" s="9" t="n"/>
      <c r="J4985" s="9" t="n"/>
      <c r="K4985" s="9" t="n"/>
      <c r="L4985" s="9">
        <f>IF(COUNTA($A4985:$K4985)=0,"",IF(AND(IFERROR($H4985,0)&gt;0,LEN(TRIM($K4985&amp;""))&gt;0,IFERROR(LOOKUP(2,1/((LISTS!$M$2:$M$13&lt;&gt;"")*ISNUMBER(SEARCH(LISTS!$M$2:$M$13,$I4985))),LISTS!$N$2:$N$13),"NO")="SI"),"SI","NO"))</f>
        <v/>
      </c>
      <c r="M4985" s="9">
        <f>IF(COUNTA($A4985:$K4985)=0,"",IF($K4985&lt;&gt;"",IF(COUNTIF($K$19:$K4985,$K4985)&gt;1,"SI","NO"),IF(COUNTIFS($A$19:$A4985,$A4985,$C$19:$C4985,$C4985,$J$19:$J4985,$J4985,$D$19:$D4985,$D4985)&gt;1,"SI","NO")))</f>
        <v/>
      </c>
      <c r="N4985" s="11">
        <f>IF(COUNTA($A4985:$K4985)=0,"",IF(AND($L4985="SI",$M4985="NO"),IFERROR($H4985,0),0))</f>
        <v/>
      </c>
      <c r="O4985" s="9">
        <f>IF(COUNTA($A4985:$K4985)=0,"",IF($M4985="SI","CUFE o factura duplicada dentro del reporte; no se suma dos veces",IF(IFERROR($H4985,0)&lt;=0,"DIAN reporta valor susceptible 0",IF($L4985="NO",IFERROR(LOOKUP(2,1/((LISTS!$M$2:$M$13&lt;&gt;"")*ISNUMBER(SEARCH(LISTS!$M$2:$M$13,$I4985))),LISTS!$O$2:$O$13),"Medio de pago no elegible o no identificado por DIAN"),"Apta automaticamente por pago electronico y base positiva"))))</f>
        <v/>
      </c>
    </row>
    <row r="4986">
      <c r="A4986" s="9" t="n"/>
      <c r="B4986" s="9" t="n"/>
      <c r="C4986" s="12" t="n"/>
      <c r="D4986" s="11" t="n"/>
      <c r="E4986" s="11" t="n"/>
      <c r="F4986" s="11" t="n"/>
      <c r="G4986" s="11" t="n"/>
      <c r="H4986" s="11" t="n"/>
      <c r="I4986" s="9" t="n"/>
      <c r="J4986" s="9" t="n"/>
      <c r="K4986" s="9" t="n"/>
      <c r="L4986" s="9">
        <f>IF(COUNTA($A4986:$K4986)=0,"",IF(AND(IFERROR($H4986,0)&gt;0,LEN(TRIM($K4986&amp;""))&gt;0,IFERROR(LOOKUP(2,1/((LISTS!$M$2:$M$13&lt;&gt;"")*ISNUMBER(SEARCH(LISTS!$M$2:$M$13,$I4986))),LISTS!$N$2:$N$13),"NO")="SI"),"SI","NO"))</f>
        <v/>
      </c>
      <c r="M4986" s="9">
        <f>IF(COUNTA($A4986:$K4986)=0,"",IF($K4986&lt;&gt;"",IF(COUNTIF($K$19:$K4986,$K4986)&gt;1,"SI","NO"),IF(COUNTIFS($A$19:$A4986,$A4986,$C$19:$C4986,$C4986,$J$19:$J4986,$J4986,$D$19:$D4986,$D4986)&gt;1,"SI","NO")))</f>
        <v/>
      </c>
      <c r="N4986" s="11">
        <f>IF(COUNTA($A4986:$K4986)=0,"",IF(AND($L4986="SI",$M4986="NO"),IFERROR($H4986,0),0))</f>
        <v/>
      </c>
      <c r="O4986" s="9">
        <f>IF(COUNTA($A4986:$K4986)=0,"",IF($M4986="SI","CUFE o factura duplicada dentro del reporte; no se suma dos veces",IF(IFERROR($H4986,0)&lt;=0,"DIAN reporta valor susceptible 0",IF($L4986="NO",IFERROR(LOOKUP(2,1/((LISTS!$M$2:$M$13&lt;&gt;"")*ISNUMBER(SEARCH(LISTS!$M$2:$M$13,$I4986))),LISTS!$O$2:$O$13),"Medio de pago no elegible o no identificado por DIAN"),"Apta automaticamente por pago electronico y base positiva"))))</f>
        <v/>
      </c>
    </row>
    <row r="4987">
      <c r="A4987" s="9" t="n"/>
      <c r="B4987" s="9" t="n"/>
      <c r="C4987" s="12" t="n"/>
      <c r="D4987" s="11" t="n"/>
      <c r="E4987" s="11" t="n"/>
      <c r="F4987" s="11" t="n"/>
      <c r="G4987" s="11" t="n"/>
      <c r="H4987" s="11" t="n"/>
      <c r="I4987" s="9" t="n"/>
      <c r="J4987" s="9" t="n"/>
      <c r="K4987" s="9" t="n"/>
      <c r="L4987" s="9">
        <f>IF(COUNTA($A4987:$K4987)=0,"",IF(AND(IFERROR($H4987,0)&gt;0,LEN(TRIM($K4987&amp;""))&gt;0,IFERROR(LOOKUP(2,1/((LISTS!$M$2:$M$13&lt;&gt;"")*ISNUMBER(SEARCH(LISTS!$M$2:$M$13,$I4987))),LISTS!$N$2:$N$13),"NO")="SI"),"SI","NO"))</f>
        <v/>
      </c>
      <c r="M4987" s="9">
        <f>IF(COUNTA($A4987:$K4987)=0,"",IF($K4987&lt;&gt;"",IF(COUNTIF($K$19:$K4987,$K4987)&gt;1,"SI","NO"),IF(COUNTIFS($A$19:$A4987,$A4987,$C$19:$C4987,$C4987,$J$19:$J4987,$J4987,$D$19:$D4987,$D4987)&gt;1,"SI","NO")))</f>
        <v/>
      </c>
      <c r="N4987" s="11">
        <f>IF(COUNTA($A4987:$K4987)=0,"",IF(AND($L4987="SI",$M4987="NO"),IFERROR($H4987,0),0))</f>
        <v/>
      </c>
      <c r="O4987" s="9">
        <f>IF(COUNTA($A4987:$K4987)=0,"",IF($M4987="SI","CUFE o factura duplicada dentro del reporte; no se suma dos veces",IF(IFERROR($H4987,0)&lt;=0,"DIAN reporta valor susceptible 0",IF($L4987="NO",IFERROR(LOOKUP(2,1/((LISTS!$M$2:$M$13&lt;&gt;"")*ISNUMBER(SEARCH(LISTS!$M$2:$M$13,$I4987))),LISTS!$O$2:$O$13),"Medio de pago no elegible o no identificado por DIAN"),"Apta automaticamente por pago electronico y base positiva"))))</f>
        <v/>
      </c>
    </row>
    <row r="4988">
      <c r="A4988" s="9" t="n"/>
      <c r="B4988" s="9" t="n"/>
      <c r="C4988" s="12" t="n"/>
      <c r="D4988" s="11" t="n"/>
      <c r="E4988" s="11" t="n"/>
      <c r="F4988" s="11" t="n"/>
      <c r="G4988" s="11" t="n"/>
      <c r="H4988" s="11" t="n"/>
      <c r="I4988" s="9" t="n"/>
      <c r="J4988" s="9" t="n"/>
      <c r="K4988" s="9" t="n"/>
      <c r="L4988" s="9">
        <f>IF(COUNTA($A4988:$K4988)=0,"",IF(AND(IFERROR($H4988,0)&gt;0,LEN(TRIM($K4988&amp;""))&gt;0,IFERROR(LOOKUP(2,1/((LISTS!$M$2:$M$13&lt;&gt;"")*ISNUMBER(SEARCH(LISTS!$M$2:$M$13,$I4988))),LISTS!$N$2:$N$13),"NO")="SI"),"SI","NO"))</f>
        <v/>
      </c>
      <c r="M4988" s="9">
        <f>IF(COUNTA($A4988:$K4988)=0,"",IF($K4988&lt;&gt;"",IF(COUNTIF($K$19:$K4988,$K4988)&gt;1,"SI","NO"),IF(COUNTIFS($A$19:$A4988,$A4988,$C$19:$C4988,$C4988,$J$19:$J4988,$J4988,$D$19:$D4988,$D4988)&gt;1,"SI","NO")))</f>
        <v/>
      </c>
      <c r="N4988" s="11">
        <f>IF(COUNTA($A4988:$K4988)=0,"",IF(AND($L4988="SI",$M4988="NO"),IFERROR($H4988,0),0))</f>
        <v/>
      </c>
      <c r="O4988" s="9">
        <f>IF(COUNTA($A4988:$K4988)=0,"",IF($M4988="SI","CUFE o factura duplicada dentro del reporte; no se suma dos veces",IF(IFERROR($H4988,0)&lt;=0,"DIAN reporta valor susceptible 0",IF($L4988="NO",IFERROR(LOOKUP(2,1/((LISTS!$M$2:$M$13&lt;&gt;"")*ISNUMBER(SEARCH(LISTS!$M$2:$M$13,$I4988))),LISTS!$O$2:$O$13),"Medio de pago no elegible o no identificado por DIAN"),"Apta automaticamente por pago electronico y base positiva"))))</f>
        <v/>
      </c>
    </row>
    <row r="4989">
      <c r="A4989" s="9" t="n"/>
      <c r="B4989" s="9" t="n"/>
      <c r="C4989" s="12" t="n"/>
      <c r="D4989" s="11" t="n"/>
      <c r="E4989" s="11" t="n"/>
      <c r="F4989" s="11" t="n"/>
      <c r="G4989" s="11" t="n"/>
      <c r="H4989" s="11" t="n"/>
      <c r="I4989" s="9" t="n"/>
      <c r="J4989" s="9" t="n"/>
      <c r="K4989" s="9" t="n"/>
      <c r="L4989" s="9">
        <f>IF(COUNTA($A4989:$K4989)=0,"",IF(AND(IFERROR($H4989,0)&gt;0,LEN(TRIM($K4989&amp;""))&gt;0,IFERROR(LOOKUP(2,1/((LISTS!$M$2:$M$13&lt;&gt;"")*ISNUMBER(SEARCH(LISTS!$M$2:$M$13,$I4989))),LISTS!$N$2:$N$13),"NO")="SI"),"SI","NO"))</f>
        <v/>
      </c>
      <c r="M4989" s="9">
        <f>IF(COUNTA($A4989:$K4989)=0,"",IF($K4989&lt;&gt;"",IF(COUNTIF($K$19:$K4989,$K4989)&gt;1,"SI","NO"),IF(COUNTIFS($A$19:$A4989,$A4989,$C$19:$C4989,$C4989,$J$19:$J4989,$J4989,$D$19:$D4989,$D4989)&gt;1,"SI","NO")))</f>
        <v/>
      </c>
      <c r="N4989" s="11">
        <f>IF(COUNTA($A4989:$K4989)=0,"",IF(AND($L4989="SI",$M4989="NO"),IFERROR($H4989,0),0))</f>
        <v/>
      </c>
      <c r="O4989" s="9">
        <f>IF(COUNTA($A4989:$K4989)=0,"",IF($M4989="SI","CUFE o factura duplicada dentro del reporte; no se suma dos veces",IF(IFERROR($H4989,0)&lt;=0,"DIAN reporta valor susceptible 0",IF($L4989="NO",IFERROR(LOOKUP(2,1/((LISTS!$M$2:$M$13&lt;&gt;"")*ISNUMBER(SEARCH(LISTS!$M$2:$M$13,$I4989))),LISTS!$O$2:$O$13),"Medio de pago no elegible o no identificado por DIAN"),"Apta automaticamente por pago electronico y base positiva"))))</f>
        <v/>
      </c>
    </row>
    <row r="4990">
      <c r="A4990" s="9" t="n"/>
      <c r="B4990" s="9" t="n"/>
      <c r="C4990" s="12" t="n"/>
      <c r="D4990" s="11" t="n"/>
      <c r="E4990" s="11" t="n"/>
      <c r="F4990" s="11" t="n"/>
      <c r="G4990" s="11" t="n"/>
      <c r="H4990" s="11" t="n"/>
      <c r="I4990" s="9" t="n"/>
      <c r="J4990" s="9" t="n"/>
      <c r="K4990" s="9" t="n"/>
      <c r="L4990" s="9">
        <f>IF(COUNTA($A4990:$K4990)=0,"",IF(AND(IFERROR($H4990,0)&gt;0,LEN(TRIM($K4990&amp;""))&gt;0,IFERROR(LOOKUP(2,1/((LISTS!$M$2:$M$13&lt;&gt;"")*ISNUMBER(SEARCH(LISTS!$M$2:$M$13,$I4990))),LISTS!$N$2:$N$13),"NO")="SI"),"SI","NO"))</f>
        <v/>
      </c>
      <c r="M4990" s="9">
        <f>IF(COUNTA($A4990:$K4990)=0,"",IF($K4990&lt;&gt;"",IF(COUNTIF($K$19:$K4990,$K4990)&gt;1,"SI","NO"),IF(COUNTIFS($A$19:$A4990,$A4990,$C$19:$C4990,$C4990,$J$19:$J4990,$J4990,$D$19:$D4990,$D4990)&gt;1,"SI","NO")))</f>
        <v/>
      </c>
      <c r="N4990" s="11">
        <f>IF(COUNTA($A4990:$K4990)=0,"",IF(AND($L4990="SI",$M4990="NO"),IFERROR($H4990,0),0))</f>
        <v/>
      </c>
      <c r="O4990" s="9">
        <f>IF(COUNTA($A4990:$K4990)=0,"",IF($M4990="SI","CUFE o factura duplicada dentro del reporte; no se suma dos veces",IF(IFERROR($H4990,0)&lt;=0,"DIAN reporta valor susceptible 0",IF($L4990="NO",IFERROR(LOOKUP(2,1/((LISTS!$M$2:$M$13&lt;&gt;"")*ISNUMBER(SEARCH(LISTS!$M$2:$M$13,$I4990))),LISTS!$O$2:$O$13),"Medio de pago no elegible o no identificado por DIAN"),"Apta automaticamente por pago electronico y base positiva"))))</f>
        <v/>
      </c>
    </row>
    <row r="4991">
      <c r="A4991" s="9" t="n"/>
      <c r="B4991" s="9" t="n"/>
      <c r="C4991" s="12" t="n"/>
      <c r="D4991" s="11" t="n"/>
      <c r="E4991" s="11" t="n"/>
      <c r="F4991" s="11" t="n"/>
      <c r="G4991" s="11" t="n"/>
      <c r="H4991" s="11" t="n"/>
      <c r="I4991" s="9" t="n"/>
      <c r="J4991" s="9" t="n"/>
      <c r="K4991" s="9" t="n"/>
      <c r="L4991" s="9">
        <f>IF(COUNTA($A4991:$K4991)=0,"",IF(AND(IFERROR($H4991,0)&gt;0,LEN(TRIM($K4991&amp;""))&gt;0,IFERROR(LOOKUP(2,1/((LISTS!$M$2:$M$13&lt;&gt;"")*ISNUMBER(SEARCH(LISTS!$M$2:$M$13,$I4991))),LISTS!$N$2:$N$13),"NO")="SI"),"SI","NO"))</f>
        <v/>
      </c>
      <c r="M4991" s="9">
        <f>IF(COUNTA($A4991:$K4991)=0,"",IF($K4991&lt;&gt;"",IF(COUNTIF($K$19:$K4991,$K4991)&gt;1,"SI","NO"),IF(COUNTIFS($A$19:$A4991,$A4991,$C$19:$C4991,$C4991,$J$19:$J4991,$J4991,$D$19:$D4991,$D4991)&gt;1,"SI","NO")))</f>
        <v/>
      </c>
      <c r="N4991" s="11">
        <f>IF(COUNTA($A4991:$K4991)=0,"",IF(AND($L4991="SI",$M4991="NO"),IFERROR($H4991,0),0))</f>
        <v/>
      </c>
      <c r="O4991" s="9">
        <f>IF(COUNTA($A4991:$K4991)=0,"",IF($M4991="SI","CUFE o factura duplicada dentro del reporte; no se suma dos veces",IF(IFERROR($H4991,0)&lt;=0,"DIAN reporta valor susceptible 0",IF($L4991="NO",IFERROR(LOOKUP(2,1/((LISTS!$M$2:$M$13&lt;&gt;"")*ISNUMBER(SEARCH(LISTS!$M$2:$M$13,$I4991))),LISTS!$O$2:$O$13),"Medio de pago no elegible o no identificado por DIAN"),"Apta automaticamente por pago electronico y base positiva"))))</f>
        <v/>
      </c>
    </row>
    <row r="4992">
      <c r="A4992" s="9" t="n"/>
      <c r="B4992" s="9" t="n"/>
      <c r="C4992" s="12" t="n"/>
      <c r="D4992" s="11" t="n"/>
      <c r="E4992" s="11" t="n"/>
      <c r="F4992" s="11" t="n"/>
      <c r="G4992" s="11" t="n"/>
      <c r="H4992" s="11" t="n"/>
      <c r="I4992" s="9" t="n"/>
      <c r="J4992" s="9" t="n"/>
      <c r="K4992" s="9" t="n"/>
      <c r="L4992" s="9">
        <f>IF(COUNTA($A4992:$K4992)=0,"",IF(AND(IFERROR($H4992,0)&gt;0,LEN(TRIM($K4992&amp;""))&gt;0,IFERROR(LOOKUP(2,1/((LISTS!$M$2:$M$13&lt;&gt;"")*ISNUMBER(SEARCH(LISTS!$M$2:$M$13,$I4992))),LISTS!$N$2:$N$13),"NO")="SI"),"SI","NO"))</f>
        <v/>
      </c>
      <c r="M4992" s="9">
        <f>IF(COUNTA($A4992:$K4992)=0,"",IF($K4992&lt;&gt;"",IF(COUNTIF($K$19:$K4992,$K4992)&gt;1,"SI","NO"),IF(COUNTIFS($A$19:$A4992,$A4992,$C$19:$C4992,$C4992,$J$19:$J4992,$J4992,$D$19:$D4992,$D4992)&gt;1,"SI","NO")))</f>
        <v/>
      </c>
      <c r="N4992" s="11">
        <f>IF(COUNTA($A4992:$K4992)=0,"",IF(AND($L4992="SI",$M4992="NO"),IFERROR($H4992,0),0))</f>
        <v/>
      </c>
      <c r="O4992" s="9">
        <f>IF(COUNTA($A4992:$K4992)=0,"",IF($M4992="SI","CUFE o factura duplicada dentro del reporte; no se suma dos veces",IF(IFERROR($H4992,0)&lt;=0,"DIAN reporta valor susceptible 0",IF($L4992="NO",IFERROR(LOOKUP(2,1/((LISTS!$M$2:$M$13&lt;&gt;"")*ISNUMBER(SEARCH(LISTS!$M$2:$M$13,$I4992))),LISTS!$O$2:$O$13),"Medio de pago no elegible o no identificado por DIAN"),"Apta automaticamente por pago electronico y base positiva"))))</f>
        <v/>
      </c>
    </row>
    <row r="4993">
      <c r="A4993" s="9" t="n"/>
      <c r="B4993" s="9" t="n"/>
      <c r="C4993" s="12" t="n"/>
      <c r="D4993" s="11" t="n"/>
      <c r="E4993" s="11" t="n"/>
      <c r="F4993" s="11" t="n"/>
      <c r="G4993" s="11" t="n"/>
      <c r="H4993" s="11" t="n"/>
      <c r="I4993" s="9" t="n"/>
      <c r="J4993" s="9" t="n"/>
      <c r="K4993" s="9" t="n"/>
      <c r="L4993" s="9">
        <f>IF(COUNTA($A4993:$K4993)=0,"",IF(AND(IFERROR($H4993,0)&gt;0,LEN(TRIM($K4993&amp;""))&gt;0,IFERROR(LOOKUP(2,1/((LISTS!$M$2:$M$13&lt;&gt;"")*ISNUMBER(SEARCH(LISTS!$M$2:$M$13,$I4993))),LISTS!$N$2:$N$13),"NO")="SI"),"SI","NO"))</f>
        <v/>
      </c>
      <c r="M4993" s="9">
        <f>IF(COUNTA($A4993:$K4993)=0,"",IF($K4993&lt;&gt;"",IF(COUNTIF($K$19:$K4993,$K4993)&gt;1,"SI","NO"),IF(COUNTIFS($A$19:$A4993,$A4993,$C$19:$C4993,$C4993,$J$19:$J4993,$J4993,$D$19:$D4993,$D4993)&gt;1,"SI","NO")))</f>
        <v/>
      </c>
      <c r="N4993" s="11">
        <f>IF(COUNTA($A4993:$K4993)=0,"",IF(AND($L4993="SI",$M4993="NO"),IFERROR($H4993,0),0))</f>
        <v/>
      </c>
      <c r="O4993" s="9">
        <f>IF(COUNTA($A4993:$K4993)=0,"",IF($M4993="SI","CUFE o factura duplicada dentro del reporte; no se suma dos veces",IF(IFERROR($H4993,0)&lt;=0,"DIAN reporta valor susceptible 0",IF($L4993="NO",IFERROR(LOOKUP(2,1/((LISTS!$M$2:$M$13&lt;&gt;"")*ISNUMBER(SEARCH(LISTS!$M$2:$M$13,$I4993))),LISTS!$O$2:$O$13),"Medio de pago no elegible o no identificado por DIAN"),"Apta automaticamente por pago electronico y base positiva"))))</f>
        <v/>
      </c>
    </row>
    <row r="4994">
      <c r="A4994" s="9" t="n"/>
      <c r="B4994" s="9" t="n"/>
      <c r="C4994" s="12" t="n"/>
      <c r="D4994" s="11" t="n"/>
      <c r="E4994" s="11" t="n"/>
      <c r="F4994" s="11" t="n"/>
      <c r="G4994" s="11" t="n"/>
      <c r="H4994" s="11" t="n"/>
      <c r="I4994" s="9" t="n"/>
      <c r="J4994" s="9" t="n"/>
      <c r="K4994" s="9" t="n"/>
      <c r="L4994" s="9">
        <f>IF(COUNTA($A4994:$K4994)=0,"",IF(AND(IFERROR($H4994,0)&gt;0,LEN(TRIM($K4994&amp;""))&gt;0,IFERROR(LOOKUP(2,1/((LISTS!$M$2:$M$13&lt;&gt;"")*ISNUMBER(SEARCH(LISTS!$M$2:$M$13,$I4994))),LISTS!$N$2:$N$13),"NO")="SI"),"SI","NO"))</f>
        <v/>
      </c>
      <c r="M4994" s="9">
        <f>IF(COUNTA($A4994:$K4994)=0,"",IF($K4994&lt;&gt;"",IF(COUNTIF($K$19:$K4994,$K4994)&gt;1,"SI","NO"),IF(COUNTIFS($A$19:$A4994,$A4994,$C$19:$C4994,$C4994,$J$19:$J4994,$J4994,$D$19:$D4994,$D4994)&gt;1,"SI","NO")))</f>
        <v/>
      </c>
      <c r="N4994" s="11">
        <f>IF(COUNTA($A4994:$K4994)=0,"",IF(AND($L4994="SI",$M4994="NO"),IFERROR($H4994,0),0))</f>
        <v/>
      </c>
      <c r="O4994" s="9">
        <f>IF(COUNTA($A4994:$K4994)=0,"",IF($M4994="SI","CUFE o factura duplicada dentro del reporte; no se suma dos veces",IF(IFERROR($H4994,0)&lt;=0,"DIAN reporta valor susceptible 0",IF($L4994="NO",IFERROR(LOOKUP(2,1/((LISTS!$M$2:$M$13&lt;&gt;"")*ISNUMBER(SEARCH(LISTS!$M$2:$M$13,$I4994))),LISTS!$O$2:$O$13),"Medio de pago no elegible o no identificado por DIAN"),"Apta automaticamente por pago electronico y base positiva"))))</f>
        <v/>
      </c>
    </row>
    <row r="4995">
      <c r="A4995" s="9" t="n"/>
      <c r="B4995" s="9" t="n"/>
      <c r="C4995" s="12" t="n"/>
      <c r="D4995" s="11" t="n"/>
      <c r="E4995" s="11" t="n"/>
      <c r="F4995" s="11" t="n"/>
      <c r="G4995" s="11" t="n"/>
      <c r="H4995" s="11" t="n"/>
      <c r="I4995" s="9" t="n"/>
      <c r="J4995" s="9" t="n"/>
      <c r="K4995" s="9" t="n"/>
      <c r="L4995" s="9">
        <f>IF(COUNTA($A4995:$K4995)=0,"",IF(AND(IFERROR($H4995,0)&gt;0,LEN(TRIM($K4995&amp;""))&gt;0,IFERROR(LOOKUP(2,1/((LISTS!$M$2:$M$13&lt;&gt;"")*ISNUMBER(SEARCH(LISTS!$M$2:$M$13,$I4995))),LISTS!$N$2:$N$13),"NO")="SI"),"SI","NO"))</f>
        <v/>
      </c>
      <c r="M4995" s="9">
        <f>IF(COUNTA($A4995:$K4995)=0,"",IF($K4995&lt;&gt;"",IF(COUNTIF($K$19:$K4995,$K4995)&gt;1,"SI","NO"),IF(COUNTIFS($A$19:$A4995,$A4995,$C$19:$C4995,$C4995,$J$19:$J4995,$J4995,$D$19:$D4995,$D4995)&gt;1,"SI","NO")))</f>
        <v/>
      </c>
      <c r="N4995" s="11">
        <f>IF(COUNTA($A4995:$K4995)=0,"",IF(AND($L4995="SI",$M4995="NO"),IFERROR($H4995,0),0))</f>
        <v/>
      </c>
      <c r="O4995" s="9">
        <f>IF(COUNTA($A4995:$K4995)=0,"",IF($M4995="SI","CUFE o factura duplicada dentro del reporte; no se suma dos veces",IF(IFERROR($H4995,0)&lt;=0,"DIAN reporta valor susceptible 0",IF($L4995="NO",IFERROR(LOOKUP(2,1/((LISTS!$M$2:$M$13&lt;&gt;"")*ISNUMBER(SEARCH(LISTS!$M$2:$M$13,$I4995))),LISTS!$O$2:$O$13),"Medio de pago no elegible o no identificado por DIAN"),"Apta automaticamente por pago electronico y base positiva"))))</f>
        <v/>
      </c>
    </row>
    <row r="4996">
      <c r="A4996" s="9" t="n"/>
      <c r="B4996" s="9" t="n"/>
      <c r="C4996" s="12" t="n"/>
      <c r="D4996" s="11" t="n"/>
      <c r="E4996" s="11" t="n"/>
      <c r="F4996" s="11" t="n"/>
      <c r="G4996" s="11" t="n"/>
      <c r="H4996" s="11" t="n"/>
      <c r="I4996" s="9" t="n"/>
      <c r="J4996" s="9" t="n"/>
      <c r="K4996" s="9" t="n"/>
      <c r="L4996" s="9">
        <f>IF(COUNTA($A4996:$K4996)=0,"",IF(AND(IFERROR($H4996,0)&gt;0,LEN(TRIM($K4996&amp;""))&gt;0,IFERROR(LOOKUP(2,1/((LISTS!$M$2:$M$13&lt;&gt;"")*ISNUMBER(SEARCH(LISTS!$M$2:$M$13,$I4996))),LISTS!$N$2:$N$13),"NO")="SI"),"SI","NO"))</f>
        <v/>
      </c>
      <c r="M4996" s="9">
        <f>IF(COUNTA($A4996:$K4996)=0,"",IF($K4996&lt;&gt;"",IF(COUNTIF($K$19:$K4996,$K4996)&gt;1,"SI","NO"),IF(COUNTIFS($A$19:$A4996,$A4996,$C$19:$C4996,$C4996,$J$19:$J4996,$J4996,$D$19:$D4996,$D4996)&gt;1,"SI","NO")))</f>
        <v/>
      </c>
      <c r="N4996" s="11">
        <f>IF(COUNTA($A4996:$K4996)=0,"",IF(AND($L4996="SI",$M4996="NO"),IFERROR($H4996,0),0))</f>
        <v/>
      </c>
      <c r="O4996" s="9">
        <f>IF(COUNTA($A4996:$K4996)=0,"",IF($M4996="SI","CUFE o factura duplicada dentro del reporte; no se suma dos veces",IF(IFERROR($H4996,0)&lt;=0,"DIAN reporta valor susceptible 0",IF($L4996="NO",IFERROR(LOOKUP(2,1/((LISTS!$M$2:$M$13&lt;&gt;"")*ISNUMBER(SEARCH(LISTS!$M$2:$M$13,$I4996))),LISTS!$O$2:$O$13),"Medio de pago no elegible o no identificado por DIAN"),"Apta automaticamente por pago electronico y base positiva"))))</f>
        <v/>
      </c>
    </row>
    <row r="4997">
      <c r="A4997" s="9" t="n"/>
      <c r="B4997" s="9" t="n"/>
      <c r="C4997" s="12" t="n"/>
      <c r="D4997" s="11" t="n"/>
      <c r="E4997" s="11" t="n"/>
      <c r="F4997" s="11" t="n"/>
      <c r="G4997" s="11" t="n"/>
      <c r="H4997" s="11" t="n"/>
      <c r="I4997" s="9" t="n"/>
      <c r="J4997" s="9" t="n"/>
      <c r="K4997" s="9" t="n"/>
      <c r="L4997" s="9">
        <f>IF(COUNTA($A4997:$K4997)=0,"",IF(AND(IFERROR($H4997,0)&gt;0,LEN(TRIM($K4997&amp;""))&gt;0,IFERROR(LOOKUP(2,1/((LISTS!$M$2:$M$13&lt;&gt;"")*ISNUMBER(SEARCH(LISTS!$M$2:$M$13,$I4997))),LISTS!$N$2:$N$13),"NO")="SI"),"SI","NO"))</f>
        <v/>
      </c>
      <c r="M4997" s="9">
        <f>IF(COUNTA($A4997:$K4997)=0,"",IF($K4997&lt;&gt;"",IF(COUNTIF($K$19:$K4997,$K4997)&gt;1,"SI","NO"),IF(COUNTIFS($A$19:$A4997,$A4997,$C$19:$C4997,$C4997,$J$19:$J4997,$J4997,$D$19:$D4997,$D4997)&gt;1,"SI","NO")))</f>
        <v/>
      </c>
      <c r="N4997" s="11">
        <f>IF(COUNTA($A4997:$K4997)=0,"",IF(AND($L4997="SI",$M4997="NO"),IFERROR($H4997,0),0))</f>
        <v/>
      </c>
      <c r="O4997" s="9">
        <f>IF(COUNTA($A4997:$K4997)=0,"",IF($M4997="SI","CUFE o factura duplicada dentro del reporte; no se suma dos veces",IF(IFERROR($H4997,0)&lt;=0,"DIAN reporta valor susceptible 0",IF($L4997="NO",IFERROR(LOOKUP(2,1/((LISTS!$M$2:$M$13&lt;&gt;"")*ISNUMBER(SEARCH(LISTS!$M$2:$M$13,$I4997))),LISTS!$O$2:$O$13),"Medio de pago no elegible o no identificado por DIAN"),"Apta automaticamente por pago electronico y base positiva"))))</f>
        <v/>
      </c>
    </row>
    <row r="4998">
      <c r="A4998" s="9" t="n"/>
      <c r="B4998" s="9" t="n"/>
      <c r="C4998" s="12" t="n"/>
      <c r="D4998" s="11" t="n"/>
      <c r="E4998" s="11" t="n"/>
      <c r="F4998" s="11" t="n"/>
      <c r="G4998" s="11" t="n"/>
      <c r="H4998" s="11" t="n"/>
      <c r="I4998" s="9" t="n"/>
      <c r="J4998" s="9" t="n"/>
      <c r="K4998" s="9" t="n"/>
      <c r="L4998" s="9">
        <f>IF(COUNTA($A4998:$K4998)=0,"",IF(AND(IFERROR($H4998,0)&gt;0,LEN(TRIM($K4998&amp;""))&gt;0,IFERROR(LOOKUP(2,1/((LISTS!$M$2:$M$13&lt;&gt;"")*ISNUMBER(SEARCH(LISTS!$M$2:$M$13,$I4998))),LISTS!$N$2:$N$13),"NO")="SI"),"SI","NO"))</f>
        <v/>
      </c>
      <c r="M4998" s="9">
        <f>IF(COUNTA($A4998:$K4998)=0,"",IF($K4998&lt;&gt;"",IF(COUNTIF($K$19:$K4998,$K4998)&gt;1,"SI","NO"),IF(COUNTIFS($A$19:$A4998,$A4998,$C$19:$C4998,$C4998,$J$19:$J4998,$J4998,$D$19:$D4998,$D4998)&gt;1,"SI","NO")))</f>
        <v/>
      </c>
      <c r="N4998" s="11">
        <f>IF(COUNTA($A4998:$K4998)=0,"",IF(AND($L4998="SI",$M4998="NO"),IFERROR($H4998,0),0))</f>
        <v/>
      </c>
      <c r="O4998" s="9">
        <f>IF(COUNTA($A4998:$K4998)=0,"",IF($M4998="SI","CUFE o factura duplicada dentro del reporte; no se suma dos veces",IF(IFERROR($H4998,0)&lt;=0,"DIAN reporta valor susceptible 0",IF($L4998="NO",IFERROR(LOOKUP(2,1/((LISTS!$M$2:$M$13&lt;&gt;"")*ISNUMBER(SEARCH(LISTS!$M$2:$M$13,$I4998))),LISTS!$O$2:$O$13),"Medio de pago no elegible o no identificado por DIAN"),"Apta automaticamente por pago electronico y base positiva"))))</f>
        <v/>
      </c>
    </row>
    <row r="4999">
      <c r="A4999" s="9" t="n"/>
      <c r="B4999" s="9" t="n"/>
      <c r="C4999" s="12" t="n"/>
      <c r="D4999" s="11" t="n"/>
      <c r="E4999" s="11" t="n"/>
      <c r="F4999" s="11" t="n"/>
      <c r="G4999" s="11" t="n"/>
      <c r="H4999" s="11" t="n"/>
      <c r="I4999" s="9" t="n"/>
      <c r="J4999" s="9" t="n"/>
      <c r="K4999" s="9" t="n"/>
      <c r="L4999" s="9">
        <f>IF(COUNTA($A4999:$K4999)=0,"",IF(AND(IFERROR($H4999,0)&gt;0,LEN(TRIM($K4999&amp;""))&gt;0,IFERROR(LOOKUP(2,1/((LISTS!$M$2:$M$13&lt;&gt;"")*ISNUMBER(SEARCH(LISTS!$M$2:$M$13,$I4999))),LISTS!$N$2:$N$13),"NO")="SI"),"SI","NO"))</f>
        <v/>
      </c>
      <c r="M4999" s="9">
        <f>IF(COUNTA($A4999:$K4999)=0,"",IF($K4999&lt;&gt;"",IF(COUNTIF($K$19:$K4999,$K4999)&gt;1,"SI","NO"),IF(COUNTIFS($A$19:$A4999,$A4999,$C$19:$C4999,$C4999,$J$19:$J4999,$J4999,$D$19:$D4999,$D4999)&gt;1,"SI","NO")))</f>
        <v/>
      </c>
      <c r="N4999" s="11">
        <f>IF(COUNTA($A4999:$K4999)=0,"",IF(AND($L4999="SI",$M4999="NO"),IFERROR($H4999,0),0))</f>
        <v/>
      </c>
      <c r="O4999" s="9">
        <f>IF(COUNTA($A4999:$K4999)=0,"",IF($M4999="SI","CUFE o factura duplicada dentro del reporte; no se suma dos veces",IF(IFERROR($H4999,0)&lt;=0,"DIAN reporta valor susceptible 0",IF($L4999="NO",IFERROR(LOOKUP(2,1/((LISTS!$M$2:$M$13&lt;&gt;"")*ISNUMBER(SEARCH(LISTS!$M$2:$M$13,$I4999))),LISTS!$O$2:$O$13),"Medio de pago no elegible o no identificado por DIAN"),"Apta automaticamente por pago electronico y base positiva"))))</f>
        <v/>
      </c>
    </row>
    <row r="5000">
      <c r="A5000" s="9" t="n"/>
      <c r="B5000" s="9" t="n"/>
      <c r="C5000" s="12" t="n"/>
      <c r="D5000" s="11" t="n"/>
      <c r="E5000" s="11" t="n"/>
      <c r="F5000" s="11" t="n"/>
      <c r="G5000" s="11" t="n"/>
      <c r="H5000" s="11" t="n"/>
      <c r="I5000" s="9" t="n"/>
      <c r="J5000" s="9" t="n"/>
      <c r="K5000" s="9" t="n"/>
      <c r="L5000" s="9">
        <f>IF(COUNTA($A5000:$K5000)=0,"",IF(AND(IFERROR($H5000,0)&gt;0,LEN(TRIM($K5000&amp;""))&gt;0,IFERROR(LOOKUP(2,1/((LISTS!$M$2:$M$13&lt;&gt;"")*ISNUMBER(SEARCH(LISTS!$M$2:$M$13,$I5000))),LISTS!$N$2:$N$13),"NO")="SI"),"SI","NO"))</f>
        <v/>
      </c>
      <c r="M5000" s="9">
        <f>IF(COUNTA($A5000:$K5000)=0,"",IF($K5000&lt;&gt;"",IF(COUNTIF($K$19:$K5000,$K5000)&gt;1,"SI","NO"),IF(COUNTIFS($A$19:$A5000,$A5000,$C$19:$C5000,$C5000,$J$19:$J5000,$J5000,$D$19:$D5000,$D5000)&gt;1,"SI","NO")))</f>
        <v/>
      </c>
      <c r="N5000" s="11">
        <f>IF(COUNTA($A5000:$K5000)=0,"",IF(AND($L5000="SI",$M5000="NO"),IFERROR($H5000,0),0))</f>
        <v/>
      </c>
      <c r="O5000" s="9">
        <f>IF(COUNTA($A5000:$K5000)=0,"",IF($M5000="SI","CUFE o factura duplicada dentro del reporte; no se suma dos veces",IF(IFERROR($H5000,0)&lt;=0,"DIAN reporta valor susceptible 0",IF($L5000="NO",IFERROR(LOOKUP(2,1/((LISTS!$M$2:$M$13&lt;&gt;"")*ISNUMBER(SEARCH(LISTS!$M$2:$M$13,$I5000))),LISTS!$O$2:$O$13),"Medio de pago no elegible o no identificado por DIAN"),"Apta automaticamente por pago electronico y base positiva"))))</f>
        <v/>
      </c>
    </row>
    <row r="5001">
      <c r="A5001" s="9" t="n"/>
      <c r="B5001" s="9" t="n"/>
      <c r="C5001" s="12" t="n"/>
      <c r="D5001" s="11" t="n"/>
      <c r="E5001" s="11" t="n"/>
      <c r="F5001" s="11" t="n"/>
      <c r="G5001" s="11" t="n"/>
      <c r="H5001" s="11" t="n"/>
      <c r="I5001" s="9" t="n"/>
      <c r="J5001" s="9" t="n"/>
      <c r="K5001" s="9" t="n"/>
      <c r="L5001" s="9">
        <f>IF(COUNTA($A5001:$K5001)=0,"",IF(AND(IFERROR($H5001,0)&gt;0,LEN(TRIM($K5001&amp;""))&gt;0,IFERROR(LOOKUP(2,1/((LISTS!$M$2:$M$13&lt;&gt;"")*ISNUMBER(SEARCH(LISTS!$M$2:$M$13,$I5001))),LISTS!$N$2:$N$13),"NO")="SI"),"SI","NO"))</f>
        <v/>
      </c>
      <c r="M5001" s="9">
        <f>IF(COUNTA($A5001:$K5001)=0,"",IF($K5001&lt;&gt;"",IF(COUNTIF($K$19:$K5001,$K5001)&gt;1,"SI","NO"),IF(COUNTIFS($A$19:$A5001,$A5001,$C$19:$C5001,$C5001,$J$19:$J5001,$J5001,$D$19:$D5001,$D5001)&gt;1,"SI","NO")))</f>
        <v/>
      </c>
      <c r="N5001" s="11">
        <f>IF(COUNTA($A5001:$K5001)=0,"",IF(AND($L5001="SI",$M5001="NO"),IFERROR($H5001,0),0))</f>
        <v/>
      </c>
      <c r="O5001" s="9">
        <f>IF(COUNTA($A5001:$K5001)=0,"",IF($M5001="SI","CUFE o factura duplicada dentro del reporte; no se suma dos veces",IF(IFERROR($H5001,0)&lt;=0,"DIAN reporta valor susceptible 0",IF($L5001="NO",IFERROR(LOOKUP(2,1/((LISTS!$M$2:$M$13&lt;&gt;"")*ISNUMBER(SEARCH(LISTS!$M$2:$M$13,$I5001))),LISTS!$O$2:$O$13),"Medio de pago no elegible o no identificado por DIAN"),"Apta automaticamente por pago electronico y base positiva"))))</f>
        <v/>
      </c>
    </row>
    <row r="5002">
      <c r="A5002" s="9" t="n"/>
      <c r="B5002" s="9" t="n"/>
      <c r="C5002" s="12" t="n"/>
      <c r="D5002" s="11" t="n"/>
      <c r="E5002" s="11" t="n"/>
      <c r="F5002" s="11" t="n"/>
      <c r="G5002" s="11" t="n"/>
      <c r="H5002" s="11" t="n"/>
      <c r="I5002" s="9" t="n"/>
      <c r="J5002" s="9" t="n"/>
      <c r="K5002" s="9" t="n"/>
      <c r="L5002" s="9">
        <f>IF(COUNTA($A5002:$K5002)=0,"",IF(AND(IFERROR($H5002,0)&gt;0,LEN(TRIM($K5002&amp;""))&gt;0,IFERROR(LOOKUP(2,1/((LISTS!$M$2:$M$13&lt;&gt;"")*ISNUMBER(SEARCH(LISTS!$M$2:$M$13,$I5002))),LISTS!$N$2:$N$13),"NO")="SI"),"SI","NO"))</f>
        <v/>
      </c>
      <c r="M5002" s="9">
        <f>IF(COUNTA($A5002:$K5002)=0,"",IF($K5002&lt;&gt;"",IF(COUNTIF($K$19:$K5002,$K5002)&gt;1,"SI","NO"),IF(COUNTIFS($A$19:$A5002,$A5002,$C$19:$C5002,$C5002,$J$19:$J5002,$J5002,$D$19:$D5002,$D5002)&gt;1,"SI","NO")))</f>
        <v/>
      </c>
      <c r="N5002" s="11">
        <f>IF(COUNTA($A5002:$K5002)=0,"",IF(AND($L5002="SI",$M5002="NO"),IFERROR($H5002,0),0))</f>
        <v/>
      </c>
      <c r="O5002" s="9">
        <f>IF(COUNTA($A5002:$K5002)=0,"",IF($M5002="SI","CUFE o factura duplicada dentro del reporte; no se suma dos veces",IF(IFERROR($H5002,0)&lt;=0,"DIAN reporta valor susceptible 0",IF($L5002="NO",IFERROR(LOOKUP(2,1/((LISTS!$M$2:$M$13&lt;&gt;"")*ISNUMBER(SEARCH(LISTS!$M$2:$M$13,$I5002))),LISTS!$O$2:$O$13),"Medio de pago no elegible o no identificado por DIAN"),"Apta automaticamente por pago electronico y base positiva"))))</f>
        <v/>
      </c>
    </row>
    <row r="5003">
      <c r="A5003" s="9" t="n"/>
      <c r="B5003" s="9" t="n"/>
      <c r="C5003" s="12" t="n"/>
      <c r="D5003" s="11" t="n"/>
      <c r="E5003" s="11" t="n"/>
      <c r="F5003" s="11" t="n"/>
      <c r="G5003" s="11" t="n"/>
      <c r="H5003" s="11" t="n"/>
      <c r="I5003" s="9" t="n"/>
      <c r="J5003" s="9" t="n"/>
      <c r="K5003" s="9" t="n"/>
      <c r="L5003" s="9">
        <f>IF(COUNTA($A5003:$K5003)=0,"",IF(AND(IFERROR($H5003,0)&gt;0,LEN(TRIM($K5003&amp;""))&gt;0,IFERROR(LOOKUP(2,1/((LISTS!$M$2:$M$13&lt;&gt;"")*ISNUMBER(SEARCH(LISTS!$M$2:$M$13,$I5003))),LISTS!$N$2:$N$13),"NO")="SI"),"SI","NO"))</f>
        <v/>
      </c>
      <c r="M5003" s="9">
        <f>IF(COUNTA($A5003:$K5003)=0,"",IF($K5003&lt;&gt;"",IF(COUNTIF($K$19:$K5003,$K5003)&gt;1,"SI","NO"),IF(COUNTIFS($A$19:$A5003,$A5003,$C$19:$C5003,$C5003,$J$19:$J5003,$J5003,$D$19:$D5003,$D5003)&gt;1,"SI","NO")))</f>
        <v/>
      </c>
      <c r="N5003" s="11">
        <f>IF(COUNTA($A5003:$K5003)=0,"",IF(AND($L5003="SI",$M5003="NO"),IFERROR($H5003,0),0))</f>
        <v/>
      </c>
      <c r="O5003" s="9">
        <f>IF(COUNTA($A5003:$K5003)=0,"",IF($M5003="SI","CUFE o factura duplicada dentro del reporte; no se suma dos veces",IF(IFERROR($H5003,0)&lt;=0,"DIAN reporta valor susceptible 0",IF($L5003="NO",IFERROR(LOOKUP(2,1/((LISTS!$M$2:$M$13&lt;&gt;"")*ISNUMBER(SEARCH(LISTS!$M$2:$M$13,$I5003))),LISTS!$O$2:$O$13),"Medio de pago no elegible o no identificado por DIAN"),"Apta automaticamente por pago electronico y base positiva"))))</f>
        <v/>
      </c>
    </row>
    <row r="5004">
      <c r="A5004" s="9" t="n"/>
      <c r="B5004" s="9" t="n"/>
      <c r="C5004" s="12" t="n"/>
      <c r="D5004" s="11" t="n"/>
      <c r="E5004" s="11" t="n"/>
      <c r="F5004" s="11" t="n"/>
      <c r="G5004" s="11" t="n"/>
      <c r="H5004" s="11" t="n"/>
      <c r="I5004" s="9" t="n"/>
      <c r="J5004" s="9" t="n"/>
      <c r="K5004" s="9" t="n"/>
      <c r="L5004" s="9">
        <f>IF(COUNTA($A5004:$K5004)=0,"",IF(AND(IFERROR($H5004,0)&gt;0,LEN(TRIM($K5004&amp;""))&gt;0,IFERROR(LOOKUP(2,1/((LISTS!$M$2:$M$13&lt;&gt;"")*ISNUMBER(SEARCH(LISTS!$M$2:$M$13,$I5004))),LISTS!$N$2:$N$13),"NO")="SI"),"SI","NO"))</f>
        <v/>
      </c>
      <c r="M5004" s="9">
        <f>IF(COUNTA($A5004:$K5004)=0,"",IF($K5004&lt;&gt;"",IF(COUNTIF($K$19:$K5004,$K5004)&gt;1,"SI","NO"),IF(COUNTIFS($A$19:$A5004,$A5004,$C$19:$C5004,$C5004,$J$19:$J5004,$J5004,$D$19:$D5004,$D5004)&gt;1,"SI","NO")))</f>
        <v/>
      </c>
      <c r="N5004" s="11">
        <f>IF(COUNTA($A5004:$K5004)=0,"",IF(AND($L5004="SI",$M5004="NO"),IFERROR($H5004,0),0))</f>
        <v/>
      </c>
      <c r="O5004" s="9">
        <f>IF(COUNTA($A5004:$K5004)=0,"",IF($M5004="SI","CUFE o factura duplicada dentro del reporte; no se suma dos veces",IF(IFERROR($H5004,0)&lt;=0,"DIAN reporta valor susceptible 0",IF($L5004="NO",IFERROR(LOOKUP(2,1/((LISTS!$M$2:$M$13&lt;&gt;"")*ISNUMBER(SEARCH(LISTS!$M$2:$M$13,$I5004))),LISTS!$O$2:$O$13),"Medio de pago no elegible o no identificado por DIAN"),"Apta automaticamente por pago electronico y base positiva"))))</f>
        <v/>
      </c>
    </row>
    <row r="5005">
      <c r="A5005" s="9" t="n"/>
      <c r="B5005" s="9" t="n"/>
      <c r="C5005" s="12" t="n"/>
      <c r="D5005" s="11" t="n"/>
      <c r="E5005" s="11" t="n"/>
      <c r="F5005" s="11" t="n"/>
      <c r="G5005" s="11" t="n"/>
      <c r="H5005" s="11" t="n"/>
      <c r="I5005" s="9" t="n"/>
      <c r="J5005" s="9" t="n"/>
      <c r="K5005" s="9" t="n"/>
      <c r="L5005" s="9">
        <f>IF(COUNTA($A5005:$K5005)=0,"",IF(AND(IFERROR($H5005,0)&gt;0,LEN(TRIM($K5005&amp;""))&gt;0,IFERROR(LOOKUP(2,1/((LISTS!$M$2:$M$13&lt;&gt;"")*ISNUMBER(SEARCH(LISTS!$M$2:$M$13,$I5005))),LISTS!$N$2:$N$13),"NO")="SI"),"SI","NO"))</f>
        <v/>
      </c>
      <c r="M5005" s="9">
        <f>IF(COUNTA($A5005:$K5005)=0,"",IF($K5005&lt;&gt;"",IF(COUNTIF($K$19:$K5005,$K5005)&gt;1,"SI","NO"),IF(COUNTIFS($A$19:$A5005,$A5005,$C$19:$C5005,$C5005,$J$19:$J5005,$J5005,$D$19:$D5005,$D5005)&gt;1,"SI","NO")))</f>
        <v/>
      </c>
      <c r="N5005" s="11">
        <f>IF(COUNTA($A5005:$K5005)=0,"",IF(AND($L5005="SI",$M5005="NO"),IFERROR($H5005,0),0))</f>
        <v/>
      </c>
      <c r="O5005" s="9">
        <f>IF(COUNTA($A5005:$K5005)=0,"",IF($M5005="SI","CUFE o factura duplicada dentro del reporte; no se suma dos veces",IF(IFERROR($H5005,0)&lt;=0,"DIAN reporta valor susceptible 0",IF($L5005="NO",IFERROR(LOOKUP(2,1/((LISTS!$M$2:$M$13&lt;&gt;"")*ISNUMBER(SEARCH(LISTS!$M$2:$M$13,$I5005))),LISTS!$O$2:$O$13),"Medio de pago no elegible o no identificado por DIAN"),"Apta automaticamente por pago electronico y base positiva"))))</f>
        <v/>
      </c>
    </row>
    <row r="5006">
      <c r="A5006" s="9" t="n"/>
      <c r="B5006" s="9" t="n"/>
      <c r="C5006" s="12" t="n"/>
      <c r="D5006" s="11" t="n"/>
      <c r="E5006" s="11" t="n"/>
      <c r="F5006" s="11" t="n"/>
      <c r="G5006" s="11" t="n"/>
      <c r="H5006" s="11" t="n"/>
      <c r="I5006" s="9" t="n"/>
      <c r="J5006" s="9" t="n"/>
      <c r="K5006" s="9" t="n"/>
      <c r="L5006" s="9">
        <f>IF(COUNTA($A5006:$K5006)=0,"",IF(AND(IFERROR($H5006,0)&gt;0,LEN(TRIM($K5006&amp;""))&gt;0,IFERROR(LOOKUP(2,1/((LISTS!$M$2:$M$13&lt;&gt;"")*ISNUMBER(SEARCH(LISTS!$M$2:$M$13,$I5006))),LISTS!$N$2:$N$13),"NO")="SI"),"SI","NO"))</f>
        <v/>
      </c>
      <c r="M5006" s="9">
        <f>IF(COUNTA($A5006:$K5006)=0,"",IF($K5006&lt;&gt;"",IF(COUNTIF($K$19:$K5006,$K5006)&gt;1,"SI","NO"),IF(COUNTIFS($A$19:$A5006,$A5006,$C$19:$C5006,$C5006,$J$19:$J5006,$J5006,$D$19:$D5006,$D5006)&gt;1,"SI","NO")))</f>
        <v/>
      </c>
      <c r="N5006" s="11">
        <f>IF(COUNTA($A5006:$K5006)=0,"",IF(AND($L5006="SI",$M5006="NO"),IFERROR($H5006,0),0))</f>
        <v/>
      </c>
      <c r="O5006" s="9">
        <f>IF(COUNTA($A5006:$K5006)=0,"",IF($M5006="SI","CUFE o factura duplicada dentro del reporte; no se suma dos veces",IF(IFERROR($H5006,0)&lt;=0,"DIAN reporta valor susceptible 0",IF($L5006="NO",IFERROR(LOOKUP(2,1/((LISTS!$M$2:$M$13&lt;&gt;"")*ISNUMBER(SEARCH(LISTS!$M$2:$M$13,$I5006))),LISTS!$O$2:$O$13),"Medio de pago no elegible o no identificado por DIAN"),"Apta automaticamente por pago electronico y base positiva"))))</f>
        <v/>
      </c>
    </row>
    <row r="5007">
      <c r="A5007" s="9" t="n"/>
      <c r="B5007" s="9" t="n"/>
      <c r="C5007" s="12" t="n"/>
      <c r="D5007" s="11" t="n"/>
      <c r="E5007" s="11" t="n"/>
      <c r="F5007" s="11" t="n"/>
      <c r="G5007" s="11" t="n"/>
      <c r="H5007" s="11" t="n"/>
      <c r="I5007" s="9" t="n"/>
      <c r="J5007" s="9" t="n"/>
      <c r="K5007" s="9" t="n"/>
      <c r="L5007" s="9">
        <f>IF(COUNTA($A5007:$K5007)=0,"",IF(AND(IFERROR($H5007,0)&gt;0,LEN(TRIM($K5007&amp;""))&gt;0,IFERROR(LOOKUP(2,1/((LISTS!$M$2:$M$13&lt;&gt;"")*ISNUMBER(SEARCH(LISTS!$M$2:$M$13,$I5007))),LISTS!$N$2:$N$13),"NO")="SI"),"SI","NO"))</f>
        <v/>
      </c>
      <c r="M5007" s="9">
        <f>IF(COUNTA($A5007:$K5007)=0,"",IF($K5007&lt;&gt;"",IF(COUNTIF($K$19:$K5007,$K5007)&gt;1,"SI","NO"),IF(COUNTIFS($A$19:$A5007,$A5007,$C$19:$C5007,$C5007,$J$19:$J5007,$J5007,$D$19:$D5007,$D5007)&gt;1,"SI","NO")))</f>
        <v/>
      </c>
      <c r="N5007" s="11">
        <f>IF(COUNTA($A5007:$K5007)=0,"",IF(AND($L5007="SI",$M5007="NO"),IFERROR($H5007,0),0))</f>
        <v/>
      </c>
      <c r="O5007" s="9">
        <f>IF(COUNTA($A5007:$K5007)=0,"",IF($M5007="SI","CUFE o factura duplicada dentro del reporte; no se suma dos veces",IF(IFERROR($H5007,0)&lt;=0,"DIAN reporta valor susceptible 0",IF($L5007="NO",IFERROR(LOOKUP(2,1/((LISTS!$M$2:$M$13&lt;&gt;"")*ISNUMBER(SEARCH(LISTS!$M$2:$M$13,$I5007))),LISTS!$O$2:$O$13),"Medio de pago no elegible o no identificado por DIAN"),"Apta automaticamente por pago electronico y base positiva"))))</f>
        <v/>
      </c>
    </row>
    <row r="5008">
      <c r="A5008" s="9" t="n"/>
      <c r="B5008" s="9" t="n"/>
      <c r="C5008" s="12" t="n"/>
      <c r="D5008" s="11" t="n"/>
      <c r="E5008" s="11" t="n"/>
      <c r="F5008" s="11" t="n"/>
      <c r="G5008" s="11" t="n"/>
      <c r="H5008" s="11" t="n"/>
      <c r="I5008" s="9" t="n"/>
      <c r="J5008" s="9" t="n"/>
      <c r="K5008" s="9" t="n"/>
      <c r="L5008" s="9">
        <f>IF(COUNTA($A5008:$K5008)=0,"",IF(AND(IFERROR($H5008,0)&gt;0,LEN(TRIM($K5008&amp;""))&gt;0,IFERROR(LOOKUP(2,1/((LISTS!$M$2:$M$13&lt;&gt;"")*ISNUMBER(SEARCH(LISTS!$M$2:$M$13,$I5008))),LISTS!$N$2:$N$13),"NO")="SI"),"SI","NO"))</f>
        <v/>
      </c>
      <c r="M5008" s="9">
        <f>IF(COUNTA($A5008:$K5008)=0,"",IF($K5008&lt;&gt;"",IF(COUNTIF($K$19:$K5008,$K5008)&gt;1,"SI","NO"),IF(COUNTIFS($A$19:$A5008,$A5008,$C$19:$C5008,$C5008,$J$19:$J5008,$J5008,$D$19:$D5008,$D5008)&gt;1,"SI","NO")))</f>
        <v/>
      </c>
      <c r="N5008" s="11">
        <f>IF(COUNTA($A5008:$K5008)=0,"",IF(AND($L5008="SI",$M5008="NO"),IFERROR($H5008,0),0))</f>
        <v/>
      </c>
      <c r="O5008" s="9">
        <f>IF(COUNTA($A5008:$K5008)=0,"",IF($M5008="SI","CUFE o factura duplicada dentro del reporte; no se suma dos veces",IF(IFERROR($H5008,0)&lt;=0,"DIAN reporta valor susceptible 0",IF($L5008="NO",IFERROR(LOOKUP(2,1/((LISTS!$M$2:$M$13&lt;&gt;"")*ISNUMBER(SEARCH(LISTS!$M$2:$M$13,$I5008))),LISTS!$O$2:$O$13),"Medio de pago no elegible o no identificado por DIAN"),"Apta automaticamente por pago electronico y base positiva"))))</f>
        <v/>
      </c>
    </row>
    <row r="5009">
      <c r="A5009" s="9" t="n"/>
      <c r="B5009" s="9" t="n"/>
      <c r="C5009" s="12" t="n"/>
      <c r="D5009" s="11" t="n"/>
      <c r="E5009" s="11" t="n"/>
      <c r="F5009" s="11" t="n"/>
      <c r="G5009" s="11" t="n"/>
      <c r="H5009" s="11" t="n"/>
      <c r="I5009" s="9" t="n"/>
      <c r="J5009" s="9" t="n"/>
      <c r="K5009" s="9" t="n"/>
      <c r="L5009" s="9">
        <f>IF(COUNTA($A5009:$K5009)=0,"",IF(AND(IFERROR($H5009,0)&gt;0,LEN(TRIM($K5009&amp;""))&gt;0,IFERROR(LOOKUP(2,1/((LISTS!$M$2:$M$13&lt;&gt;"")*ISNUMBER(SEARCH(LISTS!$M$2:$M$13,$I5009))),LISTS!$N$2:$N$13),"NO")="SI"),"SI","NO"))</f>
        <v/>
      </c>
      <c r="M5009" s="9">
        <f>IF(COUNTA($A5009:$K5009)=0,"",IF($K5009&lt;&gt;"",IF(COUNTIF($K$19:$K5009,$K5009)&gt;1,"SI","NO"),IF(COUNTIFS($A$19:$A5009,$A5009,$C$19:$C5009,$C5009,$J$19:$J5009,$J5009,$D$19:$D5009,$D5009)&gt;1,"SI","NO")))</f>
        <v/>
      </c>
      <c r="N5009" s="11">
        <f>IF(COUNTA($A5009:$K5009)=0,"",IF(AND($L5009="SI",$M5009="NO"),IFERROR($H5009,0),0))</f>
        <v/>
      </c>
      <c r="O5009" s="9">
        <f>IF(COUNTA($A5009:$K5009)=0,"",IF($M5009="SI","CUFE o factura duplicada dentro del reporte; no se suma dos veces",IF(IFERROR($H5009,0)&lt;=0,"DIAN reporta valor susceptible 0",IF($L5009="NO",IFERROR(LOOKUP(2,1/((LISTS!$M$2:$M$13&lt;&gt;"")*ISNUMBER(SEARCH(LISTS!$M$2:$M$13,$I5009))),LISTS!$O$2:$O$13),"Medio de pago no elegible o no identificado por DIAN"),"Apta automaticamente por pago electronico y base positiva"))))</f>
        <v/>
      </c>
    </row>
    <row r="5010">
      <c r="A5010" s="9" t="n"/>
      <c r="B5010" s="9" t="n"/>
      <c r="C5010" s="12" t="n"/>
      <c r="D5010" s="11" t="n"/>
      <c r="E5010" s="11" t="n"/>
      <c r="F5010" s="11" t="n"/>
      <c r="G5010" s="11" t="n"/>
      <c r="H5010" s="11" t="n"/>
      <c r="I5010" s="9" t="n"/>
      <c r="J5010" s="9" t="n"/>
      <c r="K5010" s="9" t="n"/>
      <c r="L5010" s="9">
        <f>IF(COUNTA($A5010:$K5010)=0,"",IF(AND(IFERROR($H5010,0)&gt;0,LEN(TRIM($K5010&amp;""))&gt;0,IFERROR(LOOKUP(2,1/((LISTS!$M$2:$M$13&lt;&gt;"")*ISNUMBER(SEARCH(LISTS!$M$2:$M$13,$I5010))),LISTS!$N$2:$N$13),"NO")="SI"),"SI","NO"))</f>
        <v/>
      </c>
      <c r="M5010" s="9">
        <f>IF(COUNTA($A5010:$K5010)=0,"",IF($K5010&lt;&gt;"",IF(COUNTIF($K$19:$K5010,$K5010)&gt;1,"SI","NO"),IF(COUNTIFS($A$19:$A5010,$A5010,$C$19:$C5010,$C5010,$J$19:$J5010,$J5010,$D$19:$D5010,$D5010)&gt;1,"SI","NO")))</f>
        <v/>
      </c>
      <c r="N5010" s="11">
        <f>IF(COUNTA($A5010:$K5010)=0,"",IF(AND($L5010="SI",$M5010="NO"),IFERROR($H5010,0),0))</f>
        <v/>
      </c>
      <c r="O5010" s="9">
        <f>IF(COUNTA($A5010:$K5010)=0,"",IF($M5010="SI","CUFE o factura duplicada dentro del reporte; no se suma dos veces",IF(IFERROR($H5010,0)&lt;=0,"DIAN reporta valor susceptible 0",IF($L5010="NO",IFERROR(LOOKUP(2,1/((LISTS!$M$2:$M$13&lt;&gt;"")*ISNUMBER(SEARCH(LISTS!$M$2:$M$13,$I5010))),LISTS!$O$2:$O$13),"Medio de pago no elegible o no identificado por DIAN"),"Apta automaticamente por pago electronico y base positiva"))))</f>
        <v/>
      </c>
    </row>
    <row r="5011">
      <c r="A5011" s="9" t="n"/>
      <c r="B5011" s="9" t="n"/>
      <c r="C5011" s="12" t="n"/>
      <c r="D5011" s="11" t="n"/>
      <c r="E5011" s="11" t="n"/>
      <c r="F5011" s="11" t="n"/>
      <c r="G5011" s="11" t="n"/>
      <c r="H5011" s="11" t="n"/>
      <c r="I5011" s="9" t="n"/>
      <c r="J5011" s="9" t="n"/>
      <c r="K5011" s="9" t="n"/>
      <c r="L5011" s="9">
        <f>IF(COUNTA($A5011:$K5011)=0,"",IF(AND(IFERROR($H5011,0)&gt;0,LEN(TRIM($K5011&amp;""))&gt;0,IFERROR(LOOKUP(2,1/((LISTS!$M$2:$M$13&lt;&gt;"")*ISNUMBER(SEARCH(LISTS!$M$2:$M$13,$I5011))),LISTS!$N$2:$N$13),"NO")="SI"),"SI","NO"))</f>
        <v/>
      </c>
      <c r="M5011" s="9">
        <f>IF(COUNTA($A5011:$K5011)=0,"",IF($K5011&lt;&gt;"",IF(COUNTIF($K$19:$K5011,$K5011)&gt;1,"SI","NO"),IF(COUNTIFS($A$19:$A5011,$A5011,$C$19:$C5011,$C5011,$J$19:$J5011,$J5011,$D$19:$D5011,$D5011)&gt;1,"SI","NO")))</f>
        <v/>
      </c>
      <c r="N5011" s="11">
        <f>IF(COUNTA($A5011:$K5011)=0,"",IF(AND($L5011="SI",$M5011="NO"),IFERROR($H5011,0),0))</f>
        <v/>
      </c>
      <c r="O5011" s="9">
        <f>IF(COUNTA($A5011:$K5011)=0,"",IF($M5011="SI","CUFE o factura duplicada dentro del reporte; no se suma dos veces",IF(IFERROR($H5011,0)&lt;=0,"DIAN reporta valor susceptible 0",IF($L5011="NO",IFERROR(LOOKUP(2,1/((LISTS!$M$2:$M$13&lt;&gt;"")*ISNUMBER(SEARCH(LISTS!$M$2:$M$13,$I5011))),LISTS!$O$2:$O$13),"Medio de pago no elegible o no identificado por DIAN"),"Apta automaticamente por pago electronico y base positiva"))))</f>
        <v/>
      </c>
    </row>
    <row r="5012">
      <c r="A5012" s="9" t="n"/>
      <c r="B5012" s="9" t="n"/>
      <c r="C5012" s="12" t="n"/>
      <c r="D5012" s="11" t="n"/>
      <c r="E5012" s="11" t="n"/>
      <c r="F5012" s="11" t="n"/>
      <c r="G5012" s="11" t="n"/>
      <c r="H5012" s="11" t="n"/>
      <c r="I5012" s="9" t="n"/>
      <c r="J5012" s="9" t="n"/>
      <c r="K5012" s="9" t="n"/>
      <c r="L5012" s="9">
        <f>IF(COUNTA($A5012:$K5012)=0,"",IF(AND(IFERROR($H5012,0)&gt;0,LEN(TRIM($K5012&amp;""))&gt;0,IFERROR(LOOKUP(2,1/((LISTS!$M$2:$M$13&lt;&gt;"")*ISNUMBER(SEARCH(LISTS!$M$2:$M$13,$I5012))),LISTS!$N$2:$N$13),"NO")="SI"),"SI","NO"))</f>
        <v/>
      </c>
      <c r="M5012" s="9">
        <f>IF(COUNTA($A5012:$K5012)=0,"",IF($K5012&lt;&gt;"",IF(COUNTIF($K$19:$K5012,$K5012)&gt;1,"SI","NO"),IF(COUNTIFS($A$19:$A5012,$A5012,$C$19:$C5012,$C5012,$J$19:$J5012,$J5012,$D$19:$D5012,$D5012)&gt;1,"SI","NO")))</f>
        <v/>
      </c>
      <c r="N5012" s="11">
        <f>IF(COUNTA($A5012:$K5012)=0,"",IF(AND($L5012="SI",$M5012="NO"),IFERROR($H5012,0),0))</f>
        <v/>
      </c>
      <c r="O5012" s="9">
        <f>IF(COUNTA($A5012:$K5012)=0,"",IF($M5012="SI","CUFE o factura duplicada dentro del reporte; no se suma dos veces",IF(IFERROR($H5012,0)&lt;=0,"DIAN reporta valor susceptible 0",IF($L5012="NO",IFERROR(LOOKUP(2,1/((LISTS!$M$2:$M$13&lt;&gt;"")*ISNUMBER(SEARCH(LISTS!$M$2:$M$13,$I5012))),LISTS!$O$2:$O$13),"Medio de pago no elegible o no identificado por DIAN"),"Apta automaticamente por pago electronico y base positiva"))))</f>
        <v/>
      </c>
    </row>
    <row r="5013">
      <c r="A5013" s="9" t="n"/>
      <c r="B5013" s="9" t="n"/>
      <c r="C5013" s="12" t="n"/>
      <c r="D5013" s="11" t="n"/>
      <c r="E5013" s="11" t="n"/>
      <c r="F5013" s="11" t="n"/>
      <c r="G5013" s="11" t="n"/>
      <c r="H5013" s="11" t="n"/>
      <c r="I5013" s="9" t="n"/>
      <c r="J5013" s="9" t="n"/>
      <c r="K5013" s="9" t="n"/>
      <c r="L5013" s="9">
        <f>IF(COUNTA($A5013:$K5013)=0,"",IF(AND(IFERROR($H5013,0)&gt;0,LEN(TRIM($K5013&amp;""))&gt;0,IFERROR(LOOKUP(2,1/((LISTS!$M$2:$M$13&lt;&gt;"")*ISNUMBER(SEARCH(LISTS!$M$2:$M$13,$I5013))),LISTS!$N$2:$N$13),"NO")="SI"),"SI","NO"))</f>
        <v/>
      </c>
      <c r="M5013" s="9">
        <f>IF(COUNTA($A5013:$K5013)=0,"",IF($K5013&lt;&gt;"",IF(COUNTIF($K$19:$K5013,$K5013)&gt;1,"SI","NO"),IF(COUNTIFS($A$19:$A5013,$A5013,$C$19:$C5013,$C5013,$J$19:$J5013,$J5013,$D$19:$D5013,$D5013)&gt;1,"SI","NO")))</f>
        <v/>
      </c>
      <c r="N5013" s="11">
        <f>IF(COUNTA($A5013:$K5013)=0,"",IF(AND($L5013="SI",$M5013="NO"),IFERROR($H5013,0),0))</f>
        <v/>
      </c>
      <c r="O5013" s="9">
        <f>IF(COUNTA($A5013:$K5013)=0,"",IF($M5013="SI","CUFE o factura duplicada dentro del reporte; no se suma dos veces",IF(IFERROR($H5013,0)&lt;=0,"DIAN reporta valor susceptible 0",IF($L5013="NO",IFERROR(LOOKUP(2,1/((LISTS!$M$2:$M$13&lt;&gt;"")*ISNUMBER(SEARCH(LISTS!$M$2:$M$13,$I5013))),LISTS!$O$2:$O$13),"Medio de pago no elegible o no identificado por DIAN"),"Apta automaticamente por pago electronico y base positiva"))))</f>
        <v/>
      </c>
    </row>
    <row r="5014">
      <c r="A5014" s="9" t="n"/>
      <c r="B5014" s="9" t="n"/>
      <c r="C5014" s="12" t="n"/>
      <c r="D5014" s="11" t="n"/>
      <c r="E5014" s="11" t="n"/>
      <c r="F5014" s="11" t="n"/>
      <c r="G5014" s="11" t="n"/>
      <c r="H5014" s="11" t="n"/>
      <c r="I5014" s="9" t="n"/>
      <c r="J5014" s="9" t="n"/>
      <c r="K5014" s="9" t="n"/>
      <c r="L5014" s="9">
        <f>IF(COUNTA($A5014:$K5014)=0,"",IF(AND(IFERROR($H5014,0)&gt;0,LEN(TRIM($K5014&amp;""))&gt;0,IFERROR(LOOKUP(2,1/((LISTS!$M$2:$M$13&lt;&gt;"")*ISNUMBER(SEARCH(LISTS!$M$2:$M$13,$I5014))),LISTS!$N$2:$N$13),"NO")="SI"),"SI","NO"))</f>
        <v/>
      </c>
      <c r="M5014" s="9">
        <f>IF(COUNTA($A5014:$K5014)=0,"",IF($K5014&lt;&gt;"",IF(COUNTIF($K$19:$K5014,$K5014)&gt;1,"SI","NO"),IF(COUNTIFS($A$19:$A5014,$A5014,$C$19:$C5014,$C5014,$J$19:$J5014,$J5014,$D$19:$D5014,$D5014)&gt;1,"SI","NO")))</f>
        <v/>
      </c>
      <c r="N5014" s="11">
        <f>IF(COUNTA($A5014:$K5014)=0,"",IF(AND($L5014="SI",$M5014="NO"),IFERROR($H5014,0),0))</f>
        <v/>
      </c>
      <c r="O5014" s="9">
        <f>IF(COUNTA($A5014:$K5014)=0,"",IF($M5014="SI","CUFE o factura duplicada dentro del reporte; no se suma dos veces",IF(IFERROR($H5014,0)&lt;=0,"DIAN reporta valor susceptible 0",IF($L5014="NO",IFERROR(LOOKUP(2,1/((LISTS!$M$2:$M$13&lt;&gt;"")*ISNUMBER(SEARCH(LISTS!$M$2:$M$13,$I5014))),LISTS!$O$2:$O$13),"Medio de pago no elegible o no identificado por DIAN"),"Apta automaticamente por pago electronico y base positiva"))))</f>
        <v/>
      </c>
    </row>
    <row r="5015">
      <c r="A5015" s="9" t="n"/>
      <c r="B5015" s="9" t="n"/>
      <c r="C5015" s="12" t="n"/>
      <c r="D5015" s="11" t="n"/>
      <c r="E5015" s="11" t="n"/>
      <c r="F5015" s="11" t="n"/>
      <c r="G5015" s="11" t="n"/>
      <c r="H5015" s="11" t="n"/>
      <c r="I5015" s="9" t="n"/>
      <c r="J5015" s="9" t="n"/>
      <c r="K5015" s="9" t="n"/>
      <c r="L5015" s="9">
        <f>IF(COUNTA($A5015:$K5015)=0,"",IF(AND(IFERROR($H5015,0)&gt;0,LEN(TRIM($K5015&amp;""))&gt;0,IFERROR(LOOKUP(2,1/((LISTS!$M$2:$M$13&lt;&gt;"")*ISNUMBER(SEARCH(LISTS!$M$2:$M$13,$I5015))),LISTS!$N$2:$N$13),"NO")="SI"),"SI","NO"))</f>
        <v/>
      </c>
      <c r="M5015" s="9">
        <f>IF(COUNTA($A5015:$K5015)=0,"",IF($K5015&lt;&gt;"",IF(COUNTIF($K$19:$K5015,$K5015)&gt;1,"SI","NO"),IF(COUNTIFS($A$19:$A5015,$A5015,$C$19:$C5015,$C5015,$J$19:$J5015,$J5015,$D$19:$D5015,$D5015)&gt;1,"SI","NO")))</f>
        <v/>
      </c>
      <c r="N5015" s="11">
        <f>IF(COUNTA($A5015:$K5015)=0,"",IF(AND($L5015="SI",$M5015="NO"),IFERROR($H5015,0),0))</f>
        <v/>
      </c>
      <c r="O5015" s="9">
        <f>IF(COUNTA($A5015:$K5015)=0,"",IF($M5015="SI","CUFE o factura duplicada dentro del reporte; no se suma dos veces",IF(IFERROR($H5015,0)&lt;=0,"DIAN reporta valor susceptible 0",IF($L5015="NO",IFERROR(LOOKUP(2,1/((LISTS!$M$2:$M$13&lt;&gt;"")*ISNUMBER(SEARCH(LISTS!$M$2:$M$13,$I5015))),LISTS!$O$2:$O$13),"Medio de pago no elegible o no identificado por DIAN"),"Apta automaticamente por pago electronico y base positiva"))))</f>
        <v/>
      </c>
    </row>
    <row r="5016">
      <c r="A5016" s="9" t="n"/>
      <c r="B5016" s="9" t="n"/>
      <c r="C5016" s="12" t="n"/>
      <c r="D5016" s="11" t="n"/>
      <c r="E5016" s="11" t="n"/>
      <c r="F5016" s="11" t="n"/>
      <c r="G5016" s="11" t="n"/>
      <c r="H5016" s="11" t="n"/>
      <c r="I5016" s="9" t="n"/>
      <c r="J5016" s="9" t="n"/>
      <c r="K5016" s="9" t="n"/>
      <c r="L5016" s="9">
        <f>IF(COUNTA($A5016:$K5016)=0,"",IF(AND(IFERROR($H5016,0)&gt;0,LEN(TRIM($K5016&amp;""))&gt;0,IFERROR(LOOKUP(2,1/((LISTS!$M$2:$M$13&lt;&gt;"")*ISNUMBER(SEARCH(LISTS!$M$2:$M$13,$I5016))),LISTS!$N$2:$N$13),"NO")="SI"),"SI","NO"))</f>
        <v/>
      </c>
      <c r="M5016" s="9">
        <f>IF(COUNTA($A5016:$K5016)=0,"",IF($K5016&lt;&gt;"",IF(COUNTIF($K$19:$K5016,$K5016)&gt;1,"SI","NO"),IF(COUNTIFS($A$19:$A5016,$A5016,$C$19:$C5016,$C5016,$J$19:$J5016,$J5016,$D$19:$D5016,$D5016)&gt;1,"SI","NO")))</f>
        <v/>
      </c>
      <c r="N5016" s="11">
        <f>IF(COUNTA($A5016:$K5016)=0,"",IF(AND($L5016="SI",$M5016="NO"),IFERROR($H5016,0),0))</f>
        <v/>
      </c>
      <c r="O5016" s="9">
        <f>IF(COUNTA($A5016:$K5016)=0,"",IF($M5016="SI","CUFE o factura duplicada dentro del reporte; no se suma dos veces",IF(IFERROR($H5016,0)&lt;=0,"DIAN reporta valor susceptible 0",IF($L5016="NO",IFERROR(LOOKUP(2,1/((LISTS!$M$2:$M$13&lt;&gt;"")*ISNUMBER(SEARCH(LISTS!$M$2:$M$13,$I5016))),LISTS!$O$2:$O$13),"Medio de pago no elegible o no identificado por DIAN"),"Apta automaticamente por pago electronico y base positiva"))))</f>
        <v/>
      </c>
    </row>
    <row r="5017">
      <c r="A5017" s="9" t="n"/>
      <c r="B5017" s="9" t="n"/>
      <c r="C5017" s="12" t="n"/>
      <c r="D5017" s="11" t="n"/>
      <c r="E5017" s="11" t="n"/>
      <c r="F5017" s="11" t="n"/>
      <c r="G5017" s="11" t="n"/>
      <c r="H5017" s="11" t="n"/>
      <c r="I5017" s="9" t="n"/>
      <c r="J5017" s="9" t="n"/>
      <c r="K5017" s="9" t="n"/>
      <c r="L5017" s="9">
        <f>IF(COUNTA($A5017:$K5017)=0,"",IF(AND(IFERROR($H5017,0)&gt;0,LEN(TRIM($K5017&amp;""))&gt;0,IFERROR(LOOKUP(2,1/((LISTS!$M$2:$M$13&lt;&gt;"")*ISNUMBER(SEARCH(LISTS!$M$2:$M$13,$I5017))),LISTS!$N$2:$N$13),"NO")="SI"),"SI","NO"))</f>
        <v/>
      </c>
      <c r="M5017" s="9">
        <f>IF(COUNTA($A5017:$K5017)=0,"",IF($K5017&lt;&gt;"",IF(COUNTIF($K$19:$K5017,$K5017)&gt;1,"SI","NO"),IF(COUNTIFS($A$19:$A5017,$A5017,$C$19:$C5017,$C5017,$J$19:$J5017,$J5017,$D$19:$D5017,$D5017)&gt;1,"SI","NO")))</f>
        <v/>
      </c>
      <c r="N5017" s="11">
        <f>IF(COUNTA($A5017:$K5017)=0,"",IF(AND($L5017="SI",$M5017="NO"),IFERROR($H5017,0),0))</f>
        <v/>
      </c>
      <c r="O5017" s="9">
        <f>IF(COUNTA($A5017:$K5017)=0,"",IF($M5017="SI","CUFE o factura duplicada dentro del reporte; no se suma dos veces",IF(IFERROR($H5017,0)&lt;=0,"DIAN reporta valor susceptible 0",IF($L5017="NO",IFERROR(LOOKUP(2,1/((LISTS!$M$2:$M$13&lt;&gt;"")*ISNUMBER(SEARCH(LISTS!$M$2:$M$13,$I5017))),LISTS!$O$2:$O$13),"Medio de pago no elegible o no identificado por DIAN"),"Apta automaticamente por pago electronico y base positiva"))))</f>
        <v/>
      </c>
    </row>
    <row r="5018">
      <c r="A5018" s="9" t="n"/>
      <c r="B5018" s="9" t="n"/>
      <c r="C5018" s="12" t="n"/>
      <c r="D5018" s="11" t="n"/>
      <c r="E5018" s="11" t="n"/>
      <c r="F5018" s="11" t="n"/>
      <c r="G5018" s="11" t="n"/>
      <c r="H5018" s="11" t="n"/>
      <c r="I5018" s="9" t="n"/>
      <c r="J5018" s="9" t="n"/>
      <c r="K5018" s="9" t="n"/>
      <c r="L5018" s="9">
        <f>IF(COUNTA($A5018:$K5018)=0,"",IF(AND(IFERROR($H5018,0)&gt;0,LEN(TRIM($K5018&amp;""))&gt;0,IFERROR(LOOKUP(2,1/((LISTS!$M$2:$M$13&lt;&gt;"")*ISNUMBER(SEARCH(LISTS!$M$2:$M$13,$I5018))),LISTS!$N$2:$N$13),"NO")="SI"),"SI","NO"))</f>
        <v/>
      </c>
      <c r="M5018" s="9">
        <f>IF(COUNTA($A5018:$K5018)=0,"",IF($K5018&lt;&gt;"",IF(COUNTIF($K$19:$K5018,$K5018)&gt;1,"SI","NO"),IF(COUNTIFS($A$19:$A5018,$A5018,$C$19:$C5018,$C5018,$J$19:$J5018,$J5018,$D$19:$D5018,$D5018)&gt;1,"SI","NO")))</f>
        <v/>
      </c>
      <c r="N5018" s="11">
        <f>IF(COUNTA($A5018:$K5018)=0,"",IF(AND($L5018="SI",$M5018="NO"),IFERROR($H5018,0),0))</f>
        <v/>
      </c>
      <c r="O5018" s="9">
        <f>IF(COUNTA($A5018:$K5018)=0,"",IF($M5018="SI","CUFE o factura duplicada dentro del reporte; no se suma dos veces",IF(IFERROR($H5018,0)&lt;=0,"DIAN reporta valor susceptible 0",IF($L5018="NO",IFERROR(LOOKUP(2,1/((LISTS!$M$2:$M$13&lt;&gt;"")*ISNUMBER(SEARCH(LISTS!$M$2:$M$13,$I5018))),LISTS!$O$2:$O$13),"Medio de pago no elegible o no identificado por DIAN"),"Apta automaticamente por pago electronico y base positiva"))))</f>
        <v/>
      </c>
    </row>
    <row r="5019">
      <c r="A5019" s="9" t="n"/>
      <c r="B5019" s="9" t="n"/>
      <c r="C5019" s="12" t="n"/>
      <c r="D5019" s="11" t="n"/>
      <c r="E5019" s="11" t="n"/>
      <c r="F5019" s="11" t="n"/>
      <c r="G5019" s="11" t="n"/>
      <c r="H5019" s="11" t="n"/>
      <c r="I5019" s="9" t="n"/>
      <c r="J5019" s="9" t="n"/>
      <c r="K5019" s="9" t="n"/>
      <c r="L5019" s="9">
        <f>IF(COUNTA($A5019:$K5019)=0,"",IF(AND(IFERROR($H5019,0)&gt;0,LEN(TRIM($K5019&amp;""))&gt;0,IFERROR(LOOKUP(2,1/((LISTS!$M$2:$M$13&lt;&gt;"")*ISNUMBER(SEARCH(LISTS!$M$2:$M$13,$I5019))),LISTS!$N$2:$N$13),"NO")="SI"),"SI","NO"))</f>
        <v/>
      </c>
      <c r="M5019" s="9">
        <f>IF(COUNTA($A5019:$K5019)=0,"",IF($K5019&lt;&gt;"",IF(COUNTIF($K$19:$K5019,$K5019)&gt;1,"SI","NO"),IF(COUNTIFS($A$19:$A5019,$A5019,$C$19:$C5019,$C5019,$J$19:$J5019,$J5019,$D$19:$D5019,$D5019)&gt;1,"SI","NO")))</f>
        <v/>
      </c>
      <c r="N5019" s="11">
        <f>IF(COUNTA($A5019:$K5019)=0,"",IF(AND($L5019="SI",$M5019="NO"),IFERROR($H5019,0),0))</f>
        <v/>
      </c>
      <c r="O5019" s="9">
        <f>IF(COUNTA($A5019:$K5019)=0,"",IF($M5019="SI","CUFE o factura duplicada dentro del reporte; no se suma dos veces",IF(IFERROR($H5019,0)&lt;=0,"DIAN reporta valor susceptible 0",IF($L5019="NO",IFERROR(LOOKUP(2,1/((LISTS!$M$2:$M$13&lt;&gt;"")*ISNUMBER(SEARCH(LISTS!$M$2:$M$13,$I5019))),LISTS!$O$2:$O$13),"Medio de pago no elegible o no identificado por DIAN"),"Apta automaticamente por pago electronico y base positiva"))))</f>
        <v/>
      </c>
    </row>
    <row r="5020">
      <c r="A5020" s="9" t="n"/>
      <c r="B5020" s="9" t="n"/>
      <c r="C5020" s="12" t="n"/>
      <c r="D5020" s="11" t="n"/>
      <c r="E5020" s="11" t="n"/>
      <c r="F5020" s="11" t="n"/>
      <c r="G5020" s="11" t="n"/>
      <c r="H5020" s="11" t="n"/>
      <c r="I5020" s="9" t="n"/>
      <c r="J5020" s="9" t="n"/>
      <c r="K5020" s="9" t="n"/>
      <c r="L5020" s="9">
        <f>IF(COUNTA($A5020:$K5020)=0,"",IF(AND(IFERROR($H5020,0)&gt;0,LEN(TRIM($K5020&amp;""))&gt;0,IFERROR(LOOKUP(2,1/((LISTS!$M$2:$M$13&lt;&gt;"")*ISNUMBER(SEARCH(LISTS!$M$2:$M$13,$I5020))),LISTS!$N$2:$N$13),"NO")="SI"),"SI","NO"))</f>
        <v/>
      </c>
      <c r="M5020" s="9">
        <f>IF(COUNTA($A5020:$K5020)=0,"",IF($K5020&lt;&gt;"",IF(COUNTIF($K$19:$K5020,$K5020)&gt;1,"SI","NO"),IF(COUNTIFS($A$19:$A5020,$A5020,$C$19:$C5020,$C5020,$J$19:$J5020,$J5020,$D$19:$D5020,$D5020)&gt;1,"SI","NO")))</f>
        <v/>
      </c>
      <c r="N5020" s="11">
        <f>IF(COUNTA($A5020:$K5020)=0,"",IF(AND($L5020="SI",$M5020="NO"),IFERROR($H5020,0),0))</f>
        <v/>
      </c>
      <c r="O5020" s="9">
        <f>IF(COUNTA($A5020:$K5020)=0,"",IF($M5020="SI","CUFE o factura duplicada dentro del reporte; no se suma dos veces",IF(IFERROR($H5020,0)&lt;=0,"DIAN reporta valor susceptible 0",IF($L5020="NO",IFERROR(LOOKUP(2,1/((LISTS!$M$2:$M$13&lt;&gt;"")*ISNUMBER(SEARCH(LISTS!$M$2:$M$13,$I5020))),LISTS!$O$2:$O$13),"Medio de pago no elegible o no identificado por DIAN"),"Apta automaticamente por pago electronico y base positiva"))))</f>
        <v/>
      </c>
    </row>
    <row r="5021">
      <c r="A5021" s="9" t="n"/>
      <c r="B5021" s="9" t="n"/>
      <c r="C5021" s="12" t="n"/>
      <c r="D5021" s="11" t="n"/>
      <c r="E5021" s="11" t="n"/>
      <c r="F5021" s="11" t="n"/>
      <c r="G5021" s="11" t="n"/>
      <c r="H5021" s="11" t="n"/>
      <c r="I5021" s="9" t="n"/>
      <c r="J5021" s="9" t="n"/>
      <c r="K5021" s="9" t="n"/>
      <c r="L5021" s="9">
        <f>IF(COUNTA($A5021:$K5021)=0,"",IF(AND(IFERROR($H5021,0)&gt;0,LEN(TRIM($K5021&amp;""))&gt;0,IFERROR(LOOKUP(2,1/((LISTS!$M$2:$M$13&lt;&gt;"")*ISNUMBER(SEARCH(LISTS!$M$2:$M$13,$I5021))),LISTS!$N$2:$N$13),"NO")="SI"),"SI","NO"))</f>
        <v/>
      </c>
      <c r="M5021" s="9">
        <f>IF(COUNTA($A5021:$K5021)=0,"",IF($K5021&lt;&gt;"",IF(COUNTIF($K$19:$K5021,$K5021)&gt;1,"SI","NO"),IF(COUNTIFS($A$19:$A5021,$A5021,$C$19:$C5021,$C5021,$J$19:$J5021,$J5021,$D$19:$D5021,$D5021)&gt;1,"SI","NO")))</f>
        <v/>
      </c>
      <c r="N5021" s="11">
        <f>IF(COUNTA($A5021:$K5021)=0,"",IF(AND($L5021="SI",$M5021="NO"),IFERROR($H5021,0),0))</f>
        <v/>
      </c>
      <c r="O5021" s="9">
        <f>IF(COUNTA($A5021:$K5021)=0,"",IF($M5021="SI","CUFE o factura duplicada dentro del reporte; no se suma dos veces",IF(IFERROR($H5021,0)&lt;=0,"DIAN reporta valor susceptible 0",IF($L5021="NO",IFERROR(LOOKUP(2,1/((LISTS!$M$2:$M$13&lt;&gt;"")*ISNUMBER(SEARCH(LISTS!$M$2:$M$13,$I5021))),LISTS!$O$2:$O$13),"Medio de pago no elegible o no identificado por DIAN"),"Apta automaticamente por pago electronico y base positiva"))))</f>
        <v/>
      </c>
    </row>
    <row r="5022">
      <c r="A5022" s="9" t="n"/>
      <c r="B5022" s="9" t="n"/>
      <c r="C5022" s="12" t="n"/>
      <c r="D5022" s="11" t="n"/>
      <c r="E5022" s="11" t="n"/>
      <c r="F5022" s="11" t="n"/>
      <c r="G5022" s="11" t="n"/>
      <c r="H5022" s="11" t="n"/>
      <c r="I5022" s="9" t="n"/>
      <c r="J5022" s="9" t="n"/>
      <c r="K5022" s="9" t="n"/>
      <c r="L5022" s="9">
        <f>IF(COUNTA($A5022:$K5022)=0,"",IF(AND(IFERROR($H5022,0)&gt;0,LEN(TRIM($K5022&amp;""))&gt;0,IFERROR(LOOKUP(2,1/((LISTS!$M$2:$M$13&lt;&gt;"")*ISNUMBER(SEARCH(LISTS!$M$2:$M$13,$I5022))),LISTS!$N$2:$N$13),"NO")="SI"),"SI","NO"))</f>
        <v/>
      </c>
      <c r="M5022" s="9">
        <f>IF(COUNTA($A5022:$K5022)=0,"",IF($K5022&lt;&gt;"",IF(COUNTIF($K$19:$K5022,$K5022)&gt;1,"SI","NO"),IF(COUNTIFS($A$19:$A5022,$A5022,$C$19:$C5022,$C5022,$J$19:$J5022,$J5022,$D$19:$D5022,$D5022)&gt;1,"SI","NO")))</f>
        <v/>
      </c>
      <c r="N5022" s="11">
        <f>IF(COUNTA($A5022:$K5022)=0,"",IF(AND($L5022="SI",$M5022="NO"),IFERROR($H5022,0),0))</f>
        <v/>
      </c>
      <c r="O5022" s="9">
        <f>IF(COUNTA($A5022:$K5022)=0,"",IF($M5022="SI","CUFE o factura duplicada dentro del reporte; no se suma dos veces",IF(IFERROR($H5022,0)&lt;=0,"DIAN reporta valor susceptible 0",IF($L5022="NO",IFERROR(LOOKUP(2,1/((LISTS!$M$2:$M$13&lt;&gt;"")*ISNUMBER(SEARCH(LISTS!$M$2:$M$13,$I5022))),LISTS!$O$2:$O$13),"Medio de pago no elegible o no identificado por DIAN"),"Apta automaticamente por pago electronico y base positiva"))))</f>
        <v/>
      </c>
    </row>
    <row r="5023">
      <c r="A5023" s="9" t="n"/>
      <c r="B5023" s="9" t="n"/>
      <c r="C5023" s="12" t="n"/>
      <c r="D5023" s="11" t="n"/>
      <c r="E5023" s="11" t="n"/>
      <c r="F5023" s="11" t="n"/>
      <c r="G5023" s="11" t="n"/>
      <c r="H5023" s="11" t="n"/>
      <c r="I5023" s="9" t="n"/>
      <c r="J5023" s="9" t="n"/>
      <c r="K5023" s="9" t="n"/>
      <c r="L5023" s="9">
        <f>IF(COUNTA($A5023:$K5023)=0,"",IF(AND(IFERROR($H5023,0)&gt;0,LEN(TRIM($K5023&amp;""))&gt;0,IFERROR(LOOKUP(2,1/((LISTS!$M$2:$M$13&lt;&gt;"")*ISNUMBER(SEARCH(LISTS!$M$2:$M$13,$I5023))),LISTS!$N$2:$N$13),"NO")="SI"),"SI","NO"))</f>
        <v/>
      </c>
      <c r="M5023" s="9">
        <f>IF(COUNTA($A5023:$K5023)=0,"",IF($K5023&lt;&gt;"",IF(COUNTIF($K$19:$K5023,$K5023)&gt;1,"SI","NO"),IF(COUNTIFS($A$19:$A5023,$A5023,$C$19:$C5023,$C5023,$J$19:$J5023,$J5023,$D$19:$D5023,$D5023)&gt;1,"SI","NO")))</f>
        <v/>
      </c>
      <c r="N5023" s="11">
        <f>IF(COUNTA($A5023:$K5023)=0,"",IF(AND($L5023="SI",$M5023="NO"),IFERROR($H5023,0),0))</f>
        <v/>
      </c>
      <c r="O5023" s="9">
        <f>IF(COUNTA($A5023:$K5023)=0,"",IF($M5023="SI","CUFE o factura duplicada dentro del reporte; no se suma dos veces",IF(IFERROR($H5023,0)&lt;=0,"DIAN reporta valor susceptible 0",IF($L5023="NO",IFERROR(LOOKUP(2,1/((LISTS!$M$2:$M$13&lt;&gt;"")*ISNUMBER(SEARCH(LISTS!$M$2:$M$13,$I5023))),LISTS!$O$2:$O$13),"Medio de pago no elegible o no identificado por DIAN"),"Apta automaticamente por pago electronico y base positiva"))))</f>
        <v/>
      </c>
    </row>
    <row r="5024">
      <c r="A5024" s="9" t="n"/>
      <c r="B5024" s="9" t="n"/>
      <c r="C5024" s="12" t="n"/>
      <c r="D5024" s="11" t="n"/>
      <c r="E5024" s="11" t="n"/>
      <c r="F5024" s="11" t="n"/>
      <c r="G5024" s="11" t="n"/>
      <c r="H5024" s="11" t="n"/>
      <c r="I5024" s="9" t="n"/>
      <c r="J5024" s="9" t="n"/>
      <c r="K5024" s="9" t="n"/>
      <c r="L5024" s="9">
        <f>IF(COUNTA($A5024:$K5024)=0,"",IF(AND(IFERROR($H5024,0)&gt;0,LEN(TRIM($K5024&amp;""))&gt;0,IFERROR(LOOKUP(2,1/((LISTS!$M$2:$M$13&lt;&gt;"")*ISNUMBER(SEARCH(LISTS!$M$2:$M$13,$I5024))),LISTS!$N$2:$N$13),"NO")="SI"),"SI","NO"))</f>
        <v/>
      </c>
      <c r="M5024" s="9">
        <f>IF(COUNTA($A5024:$K5024)=0,"",IF($K5024&lt;&gt;"",IF(COUNTIF($K$19:$K5024,$K5024)&gt;1,"SI","NO"),IF(COUNTIFS($A$19:$A5024,$A5024,$C$19:$C5024,$C5024,$J$19:$J5024,$J5024,$D$19:$D5024,$D5024)&gt;1,"SI","NO")))</f>
        <v/>
      </c>
      <c r="N5024" s="11">
        <f>IF(COUNTA($A5024:$K5024)=0,"",IF(AND($L5024="SI",$M5024="NO"),IFERROR($H5024,0),0))</f>
        <v/>
      </c>
      <c r="O5024" s="9">
        <f>IF(COUNTA($A5024:$K5024)=0,"",IF($M5024="SI","CUFE o factura duplicada dentro del reporte; no se suma dos veces",IF(IFERROR($H5024,0)&lt;=0,"DIAN reporta valor susceptible 0",IF($L5024="NO",IFERROR(LOOKUP(2,1/((LISTS!$M$2:$M$13&lt;&gt;"")*ISNUMBER(SEARCH(LISTS!$M$2:$M$13,$I5024))),LISTS!$O$2:$O$13),"Medio de pago no elegible o no identificado por DIAN"),"Apta automaticamente por pago electronico y base positiva"))))</f>
        <v/>
      </c>
    </row>
    <row r="5025">
      <c r="A5025" s="9" t="n"/>
      <c r="B5025" s="9" t="n"/>
      <c r="C5025" s="12" t="n"/>
      <c r="D5025" s="11" t="n"/>
      <c r="E5025" s="11" t="n"/>
      <c r="F5025" s="11" t="n"/>
      <c r="G5025" s="11" t="n"/>
      <c r="H5025" s="11" t="n"/>
      <c r="I5025" s="9" t="n"/>
      <c r="J5025" s="9" t="n"/>
      <c r="K5025" s="9" t="n"/>
      <c r="L5025" s="9">
        <f>IF(COUNTA($A5025:$K5025)=0,"",IF(AND(IFERROR($H5025,0)&gt;0,LEN(TRIM($K5025&amp;""))&gt;0,IFERROR(LOOKUP(2,1/((LISTS!$M$2:$M$13&lt;&gt;"")*ISNUMBER(SEARCH(LISTS!$M$2:$M$13,$I5025))),LISTS!$N$2:$N$13),"NO")="SI"),"SI","NO"))</f>
        <v/>
      </c>
      <c r="M5025" s="9">
        <f>IF(COUNTA($A5025:$K5025)=0,"",IF($K5025&lt;&gt;"",IF(COUNTIF($K$19:$K5025,$K5025)&gt;1,"SI","NO"),IF(COUNTIFS($A$19:$A5025,$A5025,$C$19:$C5025,$C5025,$J$19:$J5025,$J5025,$D$19:$D5025,$D5025)&gt;1,"SI","NO")))</f>
        <v/>
      </c>
      <c r="N5025" s="11">
        <f>IF(COUNTA($A5025:$K5025)=0,"",IF(AND($L5025="SI",$M5025="NO"),IFERROR($H5025,0),0))</f>
        <v/>
      </c>
      <c r="O5025" s="9">
        <f>IF(COUNTA($A5025:$K5025)=0,"",IF($M5025="SI","CUFE o factura duplicada dentro del reporte; no se suma dos veces",IF(IFERROR($H5025,0)&lt;=0,"DIAN reporta valor susceptible 0",IF($L5025="NO",IFERROR(LOOKUP(2,1/((LISTS!$M$2:$M$13&lt;&gt;"")*ISNUMBER(SEARCH(LISTS!$M$2:$M$13,$I5025))),LISTS!$O$2:$O$13),"Medio de pago no elegible o no identificado por DIAN"),"Apta automaticamente por pago electronico y base positiva"))))</f>
        <v/>
      </c>
    </row>
    <row r="5026">
      <c r="A5026" s="9" t="n"/>
      <c r="B5026" s="9" t="n"/>
      <c r="C5026" s="12" t="n"/>
      <c r="D5026" s="11" t="n"/>
      <c r="E5026" s="11" t="n"/>
      <c r="F5026" s="11" t="n"/>
      <c r="G5026" s="11" t="n"/>
      <c r="H5026" s="11" t="n"/>
      <c r="I5026" s="9" t="n"/>
      <c r="J5026" s="9" t="n"/>
      <c r="K5026" s="9" t="n"/>
      <c r="L5026" s="9">
        <f>IF(COUNTA($A5026:$K5026)=0,"",IF(AND(IFERROR($H5026,0)&gt;0,LEN(TRIM($K5026&amp;""))&gt;0,IFERROR(LOOKUP(2,1/((LISTS!$M$2:$M$13&lt;&gt;"")*ISNUMBER(SEARCH(LISTS!$M$2:$M$13,$I5026))),LISTS!$N$2:$N$13),"NO")="SI"),"SI","NO"))</f>
        <v/>
      </c>
      <c r="M5026" s="9">
        <f>IF(COUNTA($A5026:$K5026)=0,"",IF($K5026&lt;&gt;"",IF(COUNTIF($K$19:$K5026,$K5026)&gt;1,"SI","NO"),IF(COUNTIFS($A$19:$A5026,$A5026,$C$19:$C5026,$C5026,$J$19:$J5026,$J5026,$D$19:$D5026,$D5026)&gt;1,"SI","NO")))</f>
        <v/>
      </c>
      <c r="N5026" s="11">
        <f>IF(COUNTA($A5026:$K5026)=0,"",IF(AND($L5026="SI",$M5026="NO"),IFERROR($H5026,0),0))</f>
        <v/>
      </c>
      <c r="O5026" s="9">
        <f>IF(COUNTA($A5026:$K5026)=0,"",IF($M5026="SI","CUFE o factura duplicada dentro del reporte; no se suma dos veces",IF(IFERROR($H5026,0)&lt;=0,"DIAN reporta valor susceptible 0",IF($L5026="NO",IFERROR(LOOKUP(2,1/((LISTS!$M$2:$M$13&lt;&gt;"")*ISNUMBER(SEARCH(LISTS!$M$2:$M$13,$I5026))),LISTS!$O$2:$O$13),"Medio de pago no elegible o no identificado por DIAN"),"Apta automaticamente por pago electronico y base positiva"))))</f>
        <v/>
      </c>
    </row>
    <row r="5027">
      <c r="A5027" s="9" t="n"/>
      <c r="B5027" s="9" t="n"/>
      <c r="C5027" s="12" t="n"/>
      <c r="D5027" s="11" t="n"/>
      <c r="E5027" s="11" t="n"/>
      <c r="F5027" s="11" t="n"/>
      <c r="G5027" s="11" t="n"/>
      <c r="H5027" s="11" t="n"/>
      <c r="I5027" s="9" t="n"/>
      <c r="J5027" s="9" t="n"/>
      <c r="K5027" s="9" t="n"/>
      <c r="L5027" s="9">
        <f>IF(COUNTA($A5027:$K5027)=0,"",IF(AND(IFERROR($H5027,0)&gt;0,LEN(TRIM($K5027&amp;""))&gt;0,IFERROR(LOOKUP(2,1/((LISTS!$M$2:$M$13&lt;&gt;"")*ISNUMBER(SEARCH(LISTS!$M$2:$M$13,$I5027))),LISTS!$N$2:$N$13),"NO")="SI"),"SI","NO"))</f>
        <v/>
      </c>
      <c r="M5027" s="9">
        <f>IF(COUNTA($A5027:$K5027)=0,"",IF($K5027&lt;&gt;"",IF(COUNTIF($K$19:$K5027,$K5027)&gt;1,"SI","NO"),IF(COUNTIFS($A$19:$A5027,$A5027,$C$19:$C5027,$C5027,$J$19:$J5027,$J5027,$D$19:$D5027,$D5027)&gt;1,"SI","NO")))</f>
        <v/>
      </c>
      <c r="N5027" s="11">
        <f>IF(COUNTA($A5027:$K5027)=0,"",IF(AND($L5027="SI",$M5027="NO"),IFERROR($H5027,0),0))</f>
        <v/>
      </c>
      <c r="O5027" s="9">
        <f>IF(COUNTA($A5027:$K5027)=0,"",IF($M5027="SI","CUFE o factura duplicada dentro del reporte; no se suma dos veces",IF(IFERROR($H5027,0)&lt;=0,"DIAN reporta valor susceptible 0",IF($L5027="NO",IFERROR(LOOKUP(2,1/((LISTS!$M$2:$M$13&lt;&gt;"")*ISNUMBER(SEARCH(LISTS!$M$2:$M$13,$I5027))),LISTS!$O$2:$O$13),"Medio de pago no elegible o no identificado por DIAN"),"Apta automaticamente por pago electronico y base positiva"))))</f>
        <v/>
      </c>
    </row>
    <row r="5028">
      <c r="A5028" s="9" t="n"/>
      <c r="B5028" s="9" t="n"/>
      <c r="C5028" s="12" t="n"/>
      <c r="D5028" s="11" t="n"/>
      <c r="E5028" s="11" t="n"/>
      <c r="F5028" s="11" t="n"/>
      <c r="G5028" s="11" t="n"/>
      <c r="H5028" s="11" t="n"/>
      <c r="I5028" s="9" t="n"/>
      <c r="J5028" s="9" t="n"/>
      <c r="K5028" s="9" t="n"/>
      <c r="L5028" s="9">
        <f>IF(COUNTA($A5028:$K5028)=0,"",IF(AND(IFERROR($H5028,0)&gt;0,LEN(TRIM($K5028&amp;""))&gt;0,IFERROR(LOOKUP(2,1/((LISTS!$M$2:$M$13&lt;&gt;"")*ISNUMBER(SEARCH(LISTS!$M$2:$M$13,$I5028))),LISTS!$N$2:$N$13),"NO")="SI"),"SI","NO"))</f>
        <v/>
      </c>
      <c r="M5028" s="9">
        <f>IF(COUNTA($A5028:$K5028)=0,"",IF($K5028&lt;&gt;"",IF(COUNTIF($K$19:$K5028,$K5028)&gt;1,"SI","NO"),IF(COUNTIFS($A$19:$A5028,$A5028,$C$19:$C5028,$C5028,$J$19:$J5028,$J5028,$D$19:$D5028,$D5028)&gt;1,"SI","NO")))</f>
        <v/>
      </c>
      <c r="N5028" s="11">
        <f>IF(COUNTA($A5028:$K5028)=0,"",IF(AND($L5028="SI",$M5028="NO"),IFERROR($H5028,0),0))</f>
        <v/>
      </c>
      <c r="O5028" s="9">
        <f>IF(COUNTA($A5028:$K5028)=0,"",IF($M5028="SI","CUFE o factura duplicada dentro del reporte; no se suma dos veces",IF(IFERROR($H5028,0)&lt;=0,"DIAN reporta valor susceptible 0",IF($L5028="NO",IFERROR(LOOKUP(2,1/((LISTS!$M$2:$M$13&lt;&gt;"")*ISNUMBER(SEARCH(LISTS!$M$2:$M$13,$I5028))),LISTS!$O$2:$O$13),"Medio de pago no elegible o no identificado por DIAN"),"Apta automaticamente por pago electronico y base positiva"))))</f>
        <v/>
      </c>
    </row>
    <row r="5029">
      <c r="A5029" s="9" t="n"/>
      <c r="B5029" s="9" t="n"/>
      <c r="C5029" s="12" t="n"/>
      <c r="D5029" s="11" t="n"/>
      <c r="E5029" s="11" t="n"/>
      <c r="F5029" s="11" t="n"/>
      <c r="G5029" s="11" t="n"/>
      <c r="H5029" s="11" t="n"/>
      <c r="I5029" s="9" t="n"/>
      <c r="J5029" s="9" t="n"/>
      <c r="K5029" s="9" t="n"/>
      <c r="L5029" s="9">
        <f>IF(COUNTA($A5029:$K5029)=0,"",IF(AND(IFERROR($H5029,0)&gt;0,LEN(TRIM($K5029&amp;""))&gt;0,IFERROR(LOOKUP(2,1/((LISTS!$M$2:$M$13&lt;&gt;"")*ISNUMBER(SEARCH(LISTS!$M$2:$M$13,$I5029))),LISTS!$N$2:$N$13),"NO")="SI"),"SI","NO"))</f>
        <v/>
      </c>
      <c r="M5029" s="9">
        <f>IF(COUNTA($A5029:$K5029)=0,"",IF($K5029&lt;&gt;"",IF(COUNTIF($K$19:$K5029,$K5029)&gt;1,"SI","NO"),IF(COUNTIFS($A$19:$A5029,$A5029,$C$19:$C5029,$C5029,$J$19:$J5029,$J5029,$D$19:$D5029,$D5029)&gt;1,"SI","NO")))</f>
        <v/>
      </c>
      <c r="N5029" s="11">
        <f>IF(COUNTA($A5029:$K5029)=0,"",IF(AND($L5029="SI",$M5029="NO"),IFERROR($H5029,0),0))</f>
        <v/>
      </c>
      <c r="O5029" s="9">
        <f>IF(COUNTA($A5029:$K5029)=0,"",IF($M5029="SI","CUFE o factura duplicada dentro del reporte; no se suma dos veces",IF(IFERROR($H5029,0)&lt;=0,"DIAN reporta valor susceptible 0",IF($L5029="NO",IFERROR(LOOKUP(2,1/((LISTS!$M$2:$M$13&lt;&gt;"")*ISNUMBER(SEARCH(LISTS!$M$2:$M$13,$I5029))),LISTS!$O$2:$O$13),"Medio de pago no elegible o no identificado por DIAN"),"Apta automaticamente por pago electronico y base positiva"))))</f>
        <v/>
      </c>
    </row>
    <row r="5030">
      <c r="A5030" s="9" t="n"/>
      <c r="B5030" s="9" t="n"/>
      <c r="C5030" s="12" t="n"/>
      <c r="D5030" s="11" t="n"/>
      <c r="E5030" s="11" t="n"/>
      <c r="F5030" s="11" t="n"/>
      <c r="G5030" s="11" t="n"/>
      <c r="H5030" s="11" t="n"/>
      <c r="I5030" s="9" t="n"/>
      <c r="J5030" s="9" t="n"/>
      <c r="K5030" s="9" t="n"/>
      <c r="L5030" s="9">
        <f>IF(COUNTA($A5030:$K5030)=0,"",IF(AND(IFERROR($H5030,0)&gt;0,LEN(TRIM($K5030&amp;""))&gt;0,IFERROR(LOOKUP(2,1/((LISTS!$M$2:$M$13&lt;&gt;"")*ISNUMBER(SEARCH(LISTS!$M$2:$M$13,$I5030))),LISTS!$N$2:$N$13),"NO")="SI"),"SI","NO"))</f>
        <v/>
      </c>
      <c r="M5030" s="9">
        <f>IF(COUNTA($A5030:$K5030)=0,"",IF($K5030&lt;&gt;"",IF(COUNTIF($K$19:$K5030,$K5030)&gt;1,"SI","NO"),IF(COUNTIFS($A$19:$A5030,$A5030,$C$19:$C5030,$C5030,$J$19:$J5030,$J5030,$D$19:$D5030,$D5030)&gt;1,"SI","NO")))</f>
        <v/>
      </c>
      <c r="N5030" s="11">
        <f>IF(COUNTA($A5030:$K5030)=0,"",IF(AND($L5030="SI",$M5030="NO"),IFERROR($H5030,0),0))</f>
        <v/>
      </c>
      <c r="O5030" s="9">
        <f>IF(COUNTA($A5030:$K5030)=0,"",IF($M5030="SI","CUFE o factura duplicada dentro del reporte; no se suma dos veces",IF(IFERROR($H5030,0)&lt;=0,"DIAN reporta valor susceptible 0",IF($L5030="NO",IFERROR(LOOKUP(2,1/((LISTS!$M$2:$M$13&lt;&gt;"")*ISNUMBER(SEARCH(LISTS!$M$2:$M$13,$I5030))),LISTS!$O$2:$O$13),"Medio de pago no elegible o no identificado por DIAN"),"Apta automaticamente por pago electronico y base positiva"))))</f>
        <v/>
      </c>
    </row>
    <row r="5031">
      <c r="A5031" s="9" t="n"/>
      <c r="B5031" s="9" t="n"/>
      <c r="C5031" s="12" t="n"/>
      <c r="D5031" s="11" t="n"/>
      <c r="E5031" s="11" t="n"/>
      <c r="F5031" s="11" t="n"/>
      <c r="G5031" s="11" t="n"/>
      <c r="H5031" s="11" t="n"/>
      <c r="I5031" s="9" t="n"/>
      <c r="J5031" s="9" t="n"/>
      <c r="K5031" s="9" t="n"/>
      <c r="L5031" s="9">
        <f>IF(COUNTA($A5031:$K5031)=0,"",IF(AND(IFERROR($H5031,0)&gt;0,LEN(TRIM($K5031&amp;""))&gt;0,IFERROR(LOOKUP(2,1/((LISTS!$M$2:$M$13&lt;&gt;"")*ISNUMBER(SEARCH(LISTS!$M$2:$M$13,$I5031))),LISTS!$N$2:$N$13),"NO")="SI"),"SI","NO"))</f>
        <v/>
      </c>
      <c r="M5031" s="9">
        <f>IF(COUNTA($A5031:$K5031)=0,"",IF($K5031&lt;&gt;"",IF(COUNTIF($K$19:$K5031,$K5031)&gt;1,"SI","NO"),IF(COUNTIFS($A$19:$A5031,$A5031,$C$19:$C5031,$C5031,$J$19:$J5031,$J5031,$D$19:$D5031,$D5031)&gt;1,"SI","NO")))</f>
        <v/>
      </c>
      <c r="N5031" s="11">
        <f>IF(COUNTA($A5031:$K5031)=0,"",IF(AND($L5031="SI",$M5031="NO"),IFERROR($H5031,0),0))</f>
        <v/>
      </c>
      <c r="O5031" s="9">
        <f>IF(COUNTA($A5031:$K5031)=0,"",IF($M5031="SI","CUFE o factura duplicada dentro del reporte; no se suma dos veces",IF(IFERROR($H5031,0)&lt;=0,"DIAN reporta valor susceptible 0",IF($L5031="NO",IFERROR(LOOKUP(2,1/((LISTS!$M$2:$M$13&lt;&gt;"")*ISNUMBER(SEARCH(LISTS!$M$2:$M$13,$I5031))),LISTS!$O$2:$O$13),"Medio de pago no elegible o no identificado por DIAN"),"Apta automaticamente por pago electronico y base positiva"))))</f>
        <v/>
      </c>
    </row>
    <row r="5032">
      <c r="A5032" s="9" t="n"/>
      <c r="B5032" s="9" t="n"/>
      <c r="C5032" s="12" t="n"/>
      <c r="D5032" s="11" t="n"/>
      <c r="E5032" s="11" t="n"/>
      <c r="F5032" s="11" t="n"/>
      <c r="G5032" s="11" t="n"/>
      <c r="H5032" s="11" t="n"/>
      <c r="I5032" s="9" t="n"/>
      <c r="J5032" s="9" t="n"/>
      <c r="K5032" s="9" t="n"/>
      <c r="L5032" s="9">
        <f>IF(COUNTA($A5032:$K5032)=0,"",IF(AND(IFERROR($H5032,0)&gt;0,LEN(TRIM($K5032&amp;""))&gt;0,IFERROR(LOOKUP(2,1/((LISTS!$M$2:$M$13&lt;&gt;"")*ISNUMBER(SEARCH(LISTS!$M$2:$M$13,$I5032))),LISTS!$N$2:$N$13),"NO")="SI"),"SI","NO"))</f>
        <v/>
      </c>
      <c r="M5032" s="9">
        <f>IF(COUNTA($A5032:$K5032)=0,"",IF($K5032&lt;&gt;"",IF(COUNTIF($K$19:$K5032,$K5032)&gt;1,"SI","NO"),IF(COUNTIFS($A$19:$A5032,$A5032,$C$19:$C5032,$C5032,$J$19:$J5032,$J5032,$D$19:$D5032,$D5032)&gt;1,"SI","NO")))</f>
        <v/>
      </c>
      <c r="N5032" s="11">
        <f>IF(COUNTA($A5032:$K5032)=0,"",IF(AND($L5032="SI",$M5032="NO"),IFERROR($H5032,0),0))</f>
        <v/>
      </c>
      <c r="O5032" s="9">
        <f>IF(COUNTA($A5032:$K5032)=0,"",IF($M5032="SI","CUFE o factura duplicada dentro del reporte; no se suma dos veces",IF(IFERROR($H5032,0)&lt;=0,"DIAN reporta valor susceptible 0",IF($L5032="NO",IFERROR(LOOKUP(2,1/((LISTS!$M$2:$M$13&lt;&gt;"")*ISNUMBER(SEARCH(LISTS!$M$2:$M$13,$I5032))),LISTS!$O$2:$O$13),"Medio de pago no elegible o no identificado por DIAN"),"Apta automaticamente por pago electronico y base positiva"))))</f>
        <v/>
      </c>
    </row>
    <row r="5033">
      <c r="A5033" s="9" t="n"/>
      <c r="B5033" s="9" t="n"/>
      <c r="C5033" s="12" t="n"/>
      <c r="D5033" s="11" t="n"/>
      <c r="E5033" s="11" t="n"/>
      <c r="F5033" s="11" t="n"/>
      <c r="G5033" s="11" t="n"/>
      <c r="H5033" s="11" t="n"/>
      <c r="I5033" s="9" t="n"/>
      <c r="J5033" s="9" t="n"/>
      <c r="K5033" s="9" t="n"/>
      <c r="L5033" s="9">
        <f>IF(COUNTA($A5033:$K5033)=0,"",IF(AND(IFERROR($H5033,0)&gt;0,LEN(TRIM($K5033&amp;""))&gt;0,IFERROR(LOOKUP(2,1/((LISTS!$M$2:$M$13&lt;&gt;"")*ISNUMBER(SEARCH(LISTS!$M$2:$M$13,$I5033))),LISTS!$N$2:$N$13),"NO")="SI"),"SI","NO"))</f>
        <v/>
      </c>
      <c r="M5033" s="9">
        <f>IF(COUNTA($A5033:$K5033)=0,"",IF($K5033&lt;&gt;"",IF(COUNTIF($K$19:$K5033,$K5033)&gt;1,"SI","NO"),IF(COUNTIFS($A$19:$A5033,$A5033,$C$19:$C5033,$C5033,$J$19:$J5033,$J5033,$D$19:$D5033,$D5033)&gt;1,"SI","NO")))</f>
        <v/>
      </c>
      <c r="N5033" s="11">
        <f>IF(COUNTA($A5033:$K5033)=0,"",IF(AND($L5033="SI",$M5033="NO"),IFERROR($H5033,0),0))</f>
        <v/>
      </c>
      <c r="O5033" s="9">
        <f>IF(COUNTA($A5033:$K5033)=0,"",IF($M5033="SI","CUFE o factura duplicada dentro del reporte; no se suma dos veces",IF(IFERROR($H5033,0)&lt;=0,"DIAN reporta valor susceptible 0",IF($L5033="NO",IFERROR(LOOKUP(2,1/((LISTS!$M$2:$M$13&lt;&gt;"")*ISNUMBER(SEARCH(LISTS!$M$2:$M$13,$I5033))),LISTS!$O$2:$O$13),"Medio de pago no elegible o no identificado por DIAN"),"Apta automaticamente por pago electronico y base positiva"))))</f>
        <v/>
      </c>
    </row>
    <row r="5034">
      <c r="A5034" s="9" t="n"/>
      <c r="B5034" s="9" t="n"/>
      <c r="C5034" s="12" t="n"/>
      <c r="D5034" s="11" t="n"/>
      <c r="E5034" s="11" t="n"/>
      <c r="F5034" s="11" t="n"/>
      <c r="G5034" s="11" t="n"/>
      <c r="H5034" s="11" t="n"/>
      <c r="I5034" s="9" t="n"/>
      <c r="J5034" s="9" t="n"/>
      <c r="K5034" s="9" t="n"/>
      <c r="L5034" s="9">
        <f>IF(COUNTA($A5034:$K5034)=0,"",IF(AND(IFERROR($H5034,0)&gt;0,LEN(TRIM($K5034&amp;""))&gt;0,IFERROR(LOOKUP(2,1/((LISTS!$M$2:$M$13&lt;&gt;"")*ISNUMBER(SEARCH(LISTS!$M$2:$M$13,$I5034))),LISTS!$N$2:$N$13),"NO")="SI"),"SI","NO"))</f>
        <v/>
      </c>
      <c r="M5034" s="9">
        <f>IF(COUNTA($A5034:$K5034)=0,"",IF($K5034&lt;&gt;"",IF(COUNTIF($K$19:$K5034,$K5034)&gt;1,"SI","NO"),IF(COUNTIFS($A$19:$A5034,$A5034,$C$19:$C5034,$C5034,$J$19:$J5034,$J5034,$D$19:$D5034,$D5034)&gt;1,"SI","NO")))</f>
        <v/>
      </c>
      <c r="N5034" s="11">
        <f>IF(COUNTA($A5034:$K5034)=0,"",IF(AND($L5034="SI",$M5034="NO"),IFERROR($H5034,0),0))</f>
        <v/>
      </c>
      <c r="O5034" s="9">
        <f>IF(COUNTA($A5034:$K5034)=0,"",IF($M5034="SI","CUFE o factura duplicada dentro del reporte; no se suma dos veces",IF(IFERROR($H5034,0)&lt;=0,"DIAN reporta valor susceptible 0",IF($L5034="NO",IFERROR(LOOKUP(2,1/((LISTS!$M$2:$M$13&lt;&gt;"")*ISNUMBER(SEARCH(LISTS!$M$2:$M$13,$I5034))),LISTS!$O$2:$O$13),"Medio de pago no elegible o no identificado por DIAN"),"Apta automaticamente por pago electronico y base positiva"))))</f>
        <v/>
      </c>
    </row>
    <row r="5035">
      <c r="A5035" s="9" t="n"/>
      <c r="B5035" s="9" t="n"/>
      <c r="C5035" s="12" t="n"/>
      <c r="D5035" s="11" t="n"/>
      <c r="E5035" s="11" t="n"/>
      <c r="F5035" s="11" t="n"/>
      <c r="G5035" s="11" t="n"/>
      <c r="H5035" s="11" t="n"/>
      <c r="I5035" s="9" t="n"/>
      <c r="J5035" s="9" t="n"/>
      <c r="K5035" s="9" t="n"/>
      <c r="L5035" s="9">
        <f>IF(COUNTA($A5035:$K5035)=0,"",IF(AND(IFERROR($H5035,0)&gt;0,LEN(TRIM($K5035&amp;""))&gt;0,IFERROR(LOOKUP(2,1/((LISTS!$M$2:$M$13&lt;&gt;"")*ISNUMBER(SEARCH(LISTS!$M$2:$M$13,$I5035))),LISTS!$N$2:$N$13),"NO")="SI"),"SI","NO"))</f>
        <v/>
      </c>
      <c r="M5035" s="9">
        <f>IF(COUNTA($A5035:$K5035)=0,"",IF($K5035&lt;&gt;"",IF(COUNTIF($K$19:$K5035,$K5035)&gt;1,"SI","NO"),IF(COUNTIFS($A$19:$A5035,$A5035,$C$19:$C5035,$C5035,$J$19:$J5035,$J5035,$D$19:$D5035,$D5035)&gt;1,"SI","NO")))</f>
        <v/>
      </c>
      <c r="N5035" s="11">
        <f>IF(COUNTA($A5035:$K5035)=0,"",IF(AND($L5035="SI",$M5035="NO"),IFERROR($H5035,0),0))</f>
        <v/>
      </c>
      <c r="O5035" s="9">
        <f>IF(COUNTA($A5035:$K5035)=0,"",IF($M5035="SI","CUFE o factura duplicada dentro del reporte; no se suma dos veces",IF(IFERROR($H5035,0)&lt;=0,"DIAN reporta valor susceptible 0",IF($L5035="NO",IFERROR(LOOKUP(2,1/((LISTS!$M$2:$M$13&lt;&gt;"")*ISNUMBER(SEARCH(LISTS!$M$2:$M$13,$I5035))),LISTS!$O$2:$O$13),"Medio de pago no elegible o no identificado por DIAN"),"Apta automaticamente por pago electronico y base positiva"))))</f>
        <v/>
      </c>
    </row>
    <row r="5036">
      <c r="A5036" s="9" t="n"/>
      <c r="B5036" s="9" t="n"/>
      <c r="C5036" s="12" t="n"/>
      <c r="D5036" s="11" t="n"/>
      <c r="E5036" s="11" t="n"/>
      <c r="F5036" s="11" t="n"/>
      <c r="G5036" s="11" t="n"/>
      <c r="H5036" s="11" t="n"/>
      <c r="I5036" s="9" t="n"/>
      <c r="J5036" s="9" t="n"/>
      <c r="K5036" s="9" t="n"/>
      <c r="L5036" s="9">
        <f>IF(COUNTA($A5036:$K5036)=0,"",IF(AND(IFERROR($H5036,0)&gt;0,LEN(TRIM($K5036&amp;""))&gt;0,IFERROR(LOOKUP(2,1/((LISTS!$M$2:$M$13&lt;&gt;"")*ISNUMBER(SEARCH(LISTS!$M$2:$M$13,$I5036))),LISTS!$N$2:$N$13),"NO")="SI"),"SI","NO"))</f>
        <v/>
      </c>
      <c r="M5036" s="9">
        <f>IF(COUNTA($A5036:$K5036)=0,"",IF($K5036&lt;&gt;"",IF(COUNTIF($K$19:$K5036,$K5036)&gt;1,"SI","NO"),IF(COUNTIFS($A$19:$A5036,$A5036,$C$19:$C5036,$C5036,$J$19:$J5036,$J5036,$D$19:$D5036,$D5036)&gt;1,"SI","NO")))</f>
        <v/>
      </c>
      <c r="N5036" s="11">
        <f>IF(COUNTA($A5036:$K5036)=0,"",IF(AND($L5036="SI",$M5036="NO"),IFERROR($H5036,0),0))</f>
        <v/>
      </c>
      <c r="O5036" s="9">
        <f>IF(COUNTA($A5036:$K5036)=0,"",IF($M5036="SI","CUFE o factura duplicada dentro del reporte; no se suma dos veces",IF(IFERROR($H5036,0)&lt;=0,"DIAN reporta valor susceptible 0",IF($L5036="NO",IFERROR(LOOKUP(2,1/((LISTS!$M$2:$M$13&lt;&gt;"")*ISNUMBER(SEARCH(LISTS!$M$2:$M$13,$I5036))),LISTS!$O$2:$O$13),"Medio de pago no elegible o no identificado por DIAN"),"Apta automaticamente por pago electronico y base positiva"))))</f>
        <v/>
      </c>
    </row>
    <row r="5037">
      <c r="A5037" s="9" t="n"/>
      <c r="B5037" s="9" t="n"/>
      <c r="C5037" s="12" t="n"/>
      <c r="D5037" s="11" t="n"/>
      <c r="E5037" s="11" t="n"/>
      <c r="F5037" s="11" t="n"/>
      <c r="G5037" s="11" t="n"/>
      <c r="H5037" s="11" t="n"/>
      <c r="I5037" s="9" t="n"/>
      <c r="J5037" s="9" t="n"/>
      <c r="K5037" s="9" t="n"/>
      <c r="L5037" s="9">
        <f>IF(COUNTA($A5037:$K5037)=0,"",IF(AND(IFERROR($H5037,0)&gt;0,LEN(TRIM($K5037&amp;""))&gt;0,IFERROR(LOOKUP(2,1/((LISTS!$M$2:$M$13&lt;&gt;"")*ISNUMBER(SEARCH(LISTS!$M$2:$M$13,$I5037))),LISTS!$N$2:$N$13),"NO")="SI"),"SI","NO"))</f>
        <v/>
      </c>
      <c r="M5037" s="9">
        <f>IF(COUNTA($A5037:$K5037)=0,"",IF($K5037&lt;&gt;"",IF(COUNTIF($K$19:$K5037,$K5037)&gt;1,"SI","NO"),IF(COUNTIFS($A$19:$A5037,$A5037,$C$19:$C5037,$C5037,$J$19:$J5037,$J5037,$D$19:$D5037,$D5037)&gt;1,"SI","NO")))</f>
        <v/>
      </c>
      <c r="N5037" s="11">
        <f>IF(COUNTA($A5037:$K5037)=0,"",IF(AND($L5037="SI",$M5037="NO"),IFERROR($H5037,0),0))</f>
        <v/>
      </c>
      <c r="O5037" s="9">
        <f>IF(COUNTA($A5037:$K5037)=0,"",IF($M5037="SI","CUFE o factura duplicada dentro del reporte; no se suma dos veces",IF(IFERROR($H5037,0)&lt;=0,"DIAN reporta valor susceptible 0",IF($L5037="NO",IFERROR(LOOKUP(2,1/((LISTS!$M$2:$M$13&lt;&gt;"")*ISNUMBER(SEARCH(LISTS!$M$2:$M$13,$I5037))),LISTS!$O$2:$O$13),"Medio de pago no elegible o no identificado por DIAN"),"Apta automaticamente por pago electronico y base positiva"))))</f>
        <v/>
      </c>
    </row>
    <row r="5038">
      <c r="A5038" s="9" t="n"/>
      <c r="B5038" s="9" t="n"/>
      <c r="C5038" s="12" t="n"/>
      <c r="D5038" s="11" t="n"/>
      <c r="E5038" s="11" t="n"/>
      <c r="F5038" s="11" t="n"/>
      <c r="G5038" s="11" t="n"/>
      <c r="H5038" s="11" t="n"/>
      <c r="I5038" s="9" t="n"/>
      <c r="J5038" s="9" t="n"/>
      <c r="K5038" s="9" t="n"/>
      <c r="L5038" s="9">
        <f>IF(COUNTA($A5038:$K5038)=0,"",IF(AND(IFERROR($H5038,0)&gt;0,LEN(TRIM($K5038&amp;""))&gt;0,IFERROR(LOOKUP(2,1/((LISTS!$M$2:$M$13&lt;&gt;"")*ISNUMBER(SEARCH(LISTS!$M$2:$M$13,$I5038))),LISTS!$N$2:$N$13),"NO")="SI"),"SI","NO"))</f>
        <v/>
      </c>
      <c r="M5038" s="9">
        <f>IF(COUNTA($A5038:$K5038)=0,"",IF($K5038&lt;&gt;"",IF(COUNTIF($K$19:$K5038,$K5038)&gt;1,"SI","NO"),IF(COUNTIFS($A$19:$A5038,$A5038,$C$19:$C5038,$C5038,$J$19:$J5038,$J5038,$D$19:$D5038,$D5038)&gt;1,"SI","NO")))</f>
        <v/>
      </c>
      <c r="N5038" s="11">
        <f>IF(COUNTA($A5038:$K5038)=0,"",IF(AND($L5038="SI",$M5038="NO"),IFERROR($H5038,0),0))</f>
        <v/>
      </c>
      <c r="O5038" s="9">
        <f>IF(COUNTA($A5038:$K5038)=0,"",IF($M5038="SI","CUFE o factura duplicada dentro del reporte; no se suma dos veces",IF(IFERROR($H5038,0)&lt;=0,"DIAN reporta valor susceptible 0",IF($L5038="NO",IFERROR(LOOKUP(2,1/((LISTS!$M$2:$M$13&lt;&gt;"")*ISNUMBER(SEARCH(LISTS!$M$2:$M$13,$I5038))),LISTS!$O$2:$O$13),"Medio de pago no elegible o no identificado por DIAN"),"Apta automaticamente por pago electronico y base positiva"))))</f>
        <v/>
      </c>
    </row>
    <row r="5039">
      <c r="A5039" s="9" t="n"/>
      <c r="B5039" s="9" t="n"/>
      <c r="C5039" s="12" t="n"/>
      <c r="D5039" s="11" t="n"/>
      <c r="E5039" s="11" t="n"/>
      <c r="F5039" s="11" t="n"/>
      <c r="G5039" s="11" t="n"/>
      <c r="H5039" s="11" t="n"/>
      <c r="I5039" s="9" t="n"/>
      <c r="J5039" s="9" t="n"/>
      <c r="K5039" s="9" t="n"/>
      <c r="L5039" s="9">
        <f>IF(COUNTA($A5039:$K5039)=0,"",IF(AND(IFERROR($H5039,0)&gt;0,LEN(TRIM($K5039&amp;""))&gt;0,IFERROR(LOOKUP(2,1/((LISTS!$M$2:$M$13&lt;&gt;"")*ISNUMBER(SEARCH(LISTS!$M$2:$M$13,$I5039))),LISTS!$N$2:$N$13),"NO")="SI"),"SI","NO"))</f>
        <v/>
      </c>
      <c r="M5039" s="9">
        <f>IF(COUNTA($A5039:$K5039)=0,"",IF($K5039&lt;&gt;"",IF(COUNTIF($K$19:$K5039,$K5039)&gt;1,"SI","NO"),IF(COUNTIFS($A$19:$A5039,$A5039,$C$19:$C5039,$C5039,$J$19:$J5039,$J5039,$D$19:$D5039,$D5039)&gt;1,"SI","NO")))</f>
        <v/>
      </c>
      <c r="N5039" s="11">
        <f>IF(COUNTA($A5039:$K5039)=0,"",IF(AND($L5039="SI",$M5039="NO"),IFERROR($H5039,0),0))</f>
        <v/>
      </c>
      <c r="O5039" s="9">
        <f>IF(COUNTA($A5039:$K5039)=0,"",IF($M5039="SI","CUFE o factura duplicada dentro del reporte; no se suma dos veces",IF(IFERROR($H5039,0)&lt;=0,"DIAN reporta valor susceptible 0",IF($L5039="NO",IFERROR(LOOKUP(2,1/((LISTS!$M$2:$M$13&lt;&gt;"")*ISNUMBER(SEARCH(LISTS!$M$2:$M$13,$I5039))),LISTS!$O$2:$O$13),"Medio de pago no elegible o no identificado por DIAN"),"Apta automaticamente por pago electronico y base positiva"))))</f>
        <v/>
      </c>
    </row>
    <row r="5040">
      <c r="A5040" s="9" t="n"/>
      <c r="B5040" s="9" t="n"/>
      <c r="C5040" s="12" t="n"/>
      <c r="D5040" s="11" t="n"/>
      <c r="E5040" s="11" t="n"/>
      <c r="F5040" s="11" t="n"/>
      <c r="G5040" s="11" t="n"/>
      <c r="H5040" s="11" t="n"/>
      <c r="I5040" s="9" t="n"/>
      <c r="J5040" s="9" t="n"/>
      <c r="K5040" s="9" t="n"/>
      <c r="L5040" s="9">
        <f>IF(COUNTA($A5040:$K5040)=0,"",IF(AND(IFERROR($H5040,0)&gt;0,LEN(TRIM($K5040&amp;""))&gt;0,IFERROR(LOOKUP(2,1/((LISTS!$M$2:$M$13&lt;&gt;"")*ISNUMBER(SEARCH(LISTS!$M$2:$M$13,$I5040))),LISTS!$N$2:$N$13),"NO")="SI"),"SI","NO"))</f>
        <v/>
      </c>
      <c r="M5040" s="9">
        <f>IF(COUNTA($A5040:$K5040)=0,"",IF($K5040&lt;&gt;"",IF(COUNTIF($K$19:$K5040,$K5040)&gt;1,"SI","NO"),IF(COUNTIFS($A$19:$A5040,$A5040,$C$19:$C5040,$C5040,$J$19:$J5040,$J5040,$D$19:$D5040,$D5040)&gt;1,"SI","NO")))</f>
        <v/>
      </c>
      <c r="N5040" s="11">
        <f>IF(COUNTA($A5040:$K5040)=0,"",IF(AND($L5040="SI",$M5040="NO"),IFERROR($H5040,0),0))</f>
        <v/>
      </c>
      <c r="O5040" s="9">
        <f>IF(COUNTA($A5040:$K5040)=0,"",IF($M5040="SI","CUFE o factura duplicada dentro del reporte; no se suma dos veces",IF(IFERROR($H5040,0)&lt;=0,"DIAN reporta valor susceptible 0",IF($L5040="NO",IFERROR(LOOKUP(2,1/((LISTS!$M$2:$M$13&lt;&gt;"")*ISNUMBER(SEARCH(LISTS!$M$2:$M$13,$I5040))),LISTS!$O$2:$O$13),"Medio de pago no elegible o no identificado por DIAN"),"Apta automaticamente por pago electronico y base positiva"))))</f>
        <v/>
      </c>
    </row>
    <row r="5041">
      <c r="A5041" s="9" t="n"/>
      <c r="B5041" s="9" t="n"/>
      <c r="C5041" s="12" t="n"/>
      <c r="D5041" s="11" t="n"/>
      <c r="E5041" s="11" t="n"/>
      <c r="F5041" s="11" t="n"/>
      <c r="G5041" s="11" t="n"/>
      <c r="H5041" s="11" t="n"/>
      <c r="I5041" s="9" t="n"/>
      <c r="J5041" s="9" t="n"/>
      <c r="K5041" s="9" t="n"/>
      <c r="L5041" s="9">
        <f>IF(COUNTA($A5041:$K5041)=0,"",IF(AND(IFERROR($H5041,0)&gt;0,LEN(TRIM($K5041&amp;""))&gt;0,IFERROR(LOOKUP(2,1/((LISTS!$M$2:$M$13&lt;&gt;"")*ISNUMBER(SEARCH(LISTS!$M$2:$M$13,$I5041))),LISTS!$N$2:$N$13),"NO")="SI"),"SI","NO"))</f>
        <v/>
      </c>
      <c r="M5041" s="9">
        <f>IF(COUNTA($A5041:$K5041)=0,"",IF($K5041&lt;&gt;"",IF(COUNTIF($K$19:$K5041,$K5041)&gt;1,"SI","NO"),IF(COUNTIFS($A$19:$A5041,$A5041,$C$19:$C5041,$C5041,$J$19:$J5041,$J5041,$D$19:$D5041,$D5041)&gt;1,"SI","NO")))</f>
        <v/>
      </c>
      <c r="N5041" s="11">
        <f>IF(COUNTA($A5041:$K5041)=0,"",IF(AND($L5041="SI",$M5041="NO"),IFERROR($H5041,0),0))</f>
        <v/>
      </c>
      <c r="O5041" s="9">
        <f>IF(COUNTA($A5041:$K5041)=0,"",IF($M5041="SI","CUFE o factura duplicada dentro del reporte; no se suma dos veces",IF(IFERROR($H5041,0)&lt;=0,"DIAN reporta valor susceptible 0",IF($L5041="NO",IFERROR(LOOKUP(2,1/((LISTS!$M$2:$M$13&lt;&gt;"")*ISNUMBER(SEARCH(LISTS!$M$2:$M$13,$I5041))),LISTS!$O$2:$O$13),"Medio de pago no elegible o no identificado por DIAN"),"Apta automaticamente por pago electronico y base positiva"))))</f>
        <v/>
      </c>
    </row>
    <row r="5042">
      <c r="A5042" s="9" t="n"/>
      <c r="B5042" s="9" t="n"/>
      <c r="C5042" s="12" t="n"/>
      <c r="D5042" s="11" t="n"/>
      <c r="E5042" s="11" t="n"/>
      <c r="F5042" s="11" t="n"/>
      <c r="G5042" s="11" t="n"/>
      <c r="H5042" s="11" t="n"/>
      <c r="I5042" s="9" t="n"/>
      <c r="J5042" s="9" t="n"/>
      <c r="K5042" s="9" t="n"/>
      <c r="L5042" s="9">
        <f>IF(COUNTA($A5042:$K5042)=0,"",IF(AND(IFERROR($H5042,0)&gt;0,LEN(TRIM($K5042&amp;""))&gt;0,IFERROR(LOOKUP(2,1/((LISTS!$M$2:$M$13&lt;&gt;"")*ISNUMBER(SEARCH(LISTS!$M$2:$M$13,$I5042))),LISTS!$N$2:$N$13),"NO")="SI"),"SI","NO"))</f>
        <v/>
      </c>
      <c r="M5042" s="9">
        <f>IF(COUNTA($A5042:$K5042)=0,"",IF($K5042&lt;&gt;"",IF(COUNTIF($K$19:$K5042,$K5042)&gt;1,"SI","NO"),IF(COUNTIFS($A$19:$A5042,$A5042,$C$19:$C5042,$C5042,$J$19:$J5042,$J5042,$D$19:$D5042,$D5042)&gt;1,"SI","NO")))</f>
        <v/>
      </c>
      <c r="N5042" s="11">
        <f>IF(COUNTA($A5042:$K5042)=0,"",IF(AND($L5042="SI",$M5042="NO"),IFERROR($H5042,0),0))</f>
        <v/>
      </c>
      <c r="O5042" s="9">
        <f>IF(COUNTA($A5042:$K5042)=0,"",IF($M5042="SI","CUFE o factura duplicada dentro del reporte; no se suma dos veces",IF(IFERROR($H5042,0)&lt;=0,"DIAN reporta valor susceptible 0",IF($L5042="NO",IFERROR(LOOKUP(2,1/((LISTS!$M$2:$M$13&lt;&gt;"")*ISNUMBER(SEARCH(LISTS!$M$2:$M$13,$I5042))),LISTS!$O$2:$O$13),"Medio de pago no elegible o no identificado por DIAN"),"Apta automaticamente por pago electronico y base positiva"))))</f>
        <v/>
      </c>
    </row>
    <row r="5043">
      <c r="A5043" s="9" t="n"/>
      <c r="B5043" s="9" t="n"/>
      <c r="C5043" s="12" t="n"/>
      <c r="D5043" s="11" t="n"/>
      <c r="E5043" s="11" t="n"/>
      <c r="F5043" s="11" t="n"/>
      <c r="G5043" s="11" t="n"/>
      <c r="H5043" s="11" t="n"/>
      <c r="I5043" s="9" t="n"/>
      <c r="J5043" s="9" t="n"/>
      <c r="K5043" s="9" t="n"/>
      <c r="L5043" s="9">
        <f>IF(COUNTA($A5043:$K5043)=0,"",IF(AND(IFERROR($H5043,0)&gt;0,LEN(TRIM($K5043&amp;""))&gt;0,IFERROR(LOOKUP(2,1/((LISTS!$M$2:$M$13&lt;&gt;"")*ISNUMBER(SEARCH(LISTS!$M$2:$M$13,$I5043))),LISTS!$N$2:$N$13),"NO")="SI"),"SI","NO"))</f>
        <v/>
      </c>
      <c r="M5043" s="9">
        <f>IF(COUNTA($A5043:$K5043)=0,"",IF($K5043&lt;&gt;"",IF(COUNTIF($K$19:$K5043,$K5043)&gt;1,"SI","NO"),IF(COUNTIFS($A$19:$A5043,$A5043,$C$19:$C5043,$C5043,$J$19:$J5043,$J5043,$D$19:$D5043,$D5043)&gt;1,"SI","NO")))</f>
        <v/>
      </c>
      <c r="N5043" s="11">
        <f>IF(COUNTA($A5043:$K5043)=0,"",IF(AND($L5043="SI",$M5043="NO"),IFERROR($H5043,0),0))</f>
        <v/>
      </c>
      <c r="O5043" s="9">
        <f>IF(COUNTA($A5043:$K5043)=0,"",IF($M5043="SI","CUFE o factura duplicada dentro del reporte; no se suma dos veces",IF(IFERROR($H5043,0)&lt;=0,"DIAN reporta valor susceptible 0",IF($L5043="NO",IFERROR(LOOKUP(2,1/((LISTS!$M$2:$M$13&lt;&gt;"")*ISNUMBER(SEARCH(LISTS!$M$2:$M$13,$I5043))),LISTS!$O$2:$O$13),"Medio de pago no elegible o no identificado por DIAN"),"Apta automaticamente por pago electronico y base positiva"))))</f>
        <v/>
      </c>
    </row>
    <row r="5044">
      <c r="A5044" s="9" t="n"/>
      <c r="B5044" s="9" t="n"/>
      <c r="C5044" s="12" t="n"/>
      <c r="D5044" s="11" t="n"/>
      <c r="E5044" s="11" t="n"/>
      <c r="F5044" s="11" t="n"/>
      <c r="G5044" s="11" t="n"/>
      <c r="H5044" s="11" t="n"/>
      <c r="I5044" s="9" t="n"/>
      <c r="J5044" s="9" t="n"/>
      <c r="K5044" s="9" t="n"/>
      <c r="L5044" s="9">
        <f>IF(COUNTA($A5044:$K5044)=0,"",IF(AND(IFERROR($H5044,0)&gt;0,LEN(TRIM($K5044&amp;""))&gt;0,IFERROR(LOOKUP(2,1/((LISTS!$M$2:$M$13&lt;&gt;"")*ISNUMBER(SEARCH(LISTS!$M$2:$M$13,$I5044))),LISTS!$N$2:$N$13),"NO")="SI"),"SI","NO"))</f>
        <v/>
      </c>
      <c r="M5044" s="9">
        <f>IF(COUNTA($A5044:$K5044)=0,"",IF($K5044&lt;&gt;"",IF(COUNTIF($K$19:$K5044,$K5044)&gt;1,"SI","NO"),IF(COUNTIFS($A$19:$A5044,$A5044,$C$19:$C5044,$C5044,$J$19:$J5044,$J5044,$D$19:$D5044,$D5044)&gt;1,"SI","NO")))</f>
        <v/>
      </c>
      <c r="N5044" s="11">
        <f>IF(COUNTA($A5044:$K5044)=0,"",IF(AND($L5044="SI",$M5044="NO"),IFERROR($H5044,0),0))</f>
        <v/>
      </c>
      <c r="O5044" s="9">
        <f>IF(COUNTA($A5044:$K5044)=0,"",IF($M5044="SI","CUFE o factura duplicada dentro del reporte; no se suma dos veces",IF(IFERROR($H5044,0)&lt;=0,"DIAN reporta valor susceptible 0",IF($L5044="NO",IFERROR(LOOKUP(2,1/((LISTS!$M$2:$M$13&lt;&gt;"")*ISNUMBER(SEARCH(LISTS!$M$2:$M$13,$I5044))),LISTS!$O$2:$O$13),"Medio de pago no elegible o no identificado por DIAN"),"Apta automaticamente por pago electronico y base positiva"))))</f>
        <v/>
      </c>
    </row>
    <row r="5045">
      <c r="A5045" s="9" t="n"/>
      <c r="B5045" s="9" t="n"/>
      <c r="C5045" s="12" t="n"/>
      <c r="D5045" s="11" t="n"/>
      <c r="E5045" s="11" t="n"/>
      <c r="F5045" s="11" t="n"/>
      <c r="G5045" s="11" t="n"/>
      <c r="H5045" s="11" t="n"/>
      <c r="I5045" s="9" t="n"/>
      <c r="J5045" s="9" t="n"/>
      <c r="K5045" s="9" t="n"/>
      <c r="L5045" s="9">
        <f>IF(COUNTA($A5045:$K5045)=0,"",IF(AND(IFERROR($H5045,0)&gt;0,LEN(TRIM($K5045&amp;""))&gt;0,IFERROR(LOOKUP(2,1/((LISTS!$M$2:$M$13&lt;&gt;"")*ISNUMBER(SEARCH(LISTS!$M$2:$M$13,$I5045))),LISTS!$N$2:$N$13),"NO")="SI"),"SI","NO"))</f>
        <v/>
      </c>
      <c r="M5045" s="9">
        <f>IF(COUNTA($A5045:$K5045)=0,"",IF($K5045&lt;&gt;"",IF(COUNTIF($K$19:$K5045,$K5045)&gt;1,"SI","NO"),IF(COUNTIFS($A$19:$A5045,$A5045,$C$19:$C5045,$C5045,$J$19:$J5045,$J5045,$D$19:$D5045,$D5045)&gt;1,"SI","NO")))</f>
        <v/>
      </c>
      <c r="N5045" s="11">
        <f>IF(COUNTA($A5045:$K5045)=0,"",IF(AND($L5045="SI",$M5045="NO"),IFERROR($H5045,0),0))</f>
        <v/>
      </c>
      <c r="O5045" s="9">
        <f>IF(COUNTA($A5045:$K5045)=0,"",IF($M5045="SI","CUFE o factura duplicada dentro del reporte; no se suma dos veces",IF(IFERROR($H5045,0)&lt;=0,"DIAN reporta valor susceptible 0",IF($L5045="NO",IFERROR(LOOKUP(2,1/((LISTS!$M$2:$M$13&lt;&gt;"")*ISNUMBER(SEARCH(LISTS!$M$2:$M$13,$I5045))),LISTS!$O$2:$O$13),"Medio de pago no elegible o no identificado por DIAN"),"Apta automaticamente por pago electronico y base positiva"))))</f>
        <v/>
      </c>
    </row>
    <row r="5046">
      <c r="A5046" s="9" t="n"/>
      <c r="B5046" s="9" t="n"/>
      <c r="C5046" s="12" t="n"/>
      <c r="D5046" s="11" t="n"/>
      <c r="E5046" s="11" t="n"/>
      <c r="F5046" s="11" t="n"/>
      <c r="G5046" s="11" t="n"/>
      <c r="H5046" s="11" t="n"/>
      <c r="I5046" s="9" t="n"/>
      <c r="J5046" s="9" t="n"/>
      <c r="K5046" s="9" t="n"/>
      <c r="L5046" s="9">
        <f>IF(COUNTA($A5046:$K5046)=0,"",IF(AND(IFERROR($H5046,0)&gt;0,LEN(TRIM($K5046&amp;""))&gt;0,IFERROR(LOOKUP(2,1/((LISTS!$M$2:$M$13&lt;&gt;"")*ISNUMBER(SEARCH(LISTS!$M$2:$M$13,$I5046))),LISTS!$N$2:$N$13),"NO")="SI"),"SI","NO"))</f>
        <v/>
      </c>
      <c r="M5046" s="9">
        <f>IF(COUNTA($A5046:$K5046)=0,"",IF($K5046&lt;&gt;"",IF(COUNTIF($K$19:$K5046,$K5046)&gt;1,"SI","NO"),IF(COUNTIFS($A$19:$A5046,$A5046,$C$19:$C5046,$C5046,$J$19:$J5046,$J5046,$D$19:$D5046,$D5046)&gt;1,"SI","NO")))</f>
        <v/>
      </c>
      <c r="N5046" s="11">
        <f>IF(COUNTA($A5046:$K5046)=0,"",IF(AND($L5046="SI",$M5046="NO"),IFERROR($H5046,0),0))</f>
        <v/>
      </c>
      <c r="O5046" s="9">
        <f>IF(COUNTA($A5046:$K5046)=0,"",IF($M5046="SI","CUFE o factura duplicada dentro del reporte; no se suma dos veces",IF(IFERROR($H5046,0)&lt;=0,"DIAN reporta valor susceptible 0",IF($L5046="NO",IFERROR(LOOKUP(2,1/((LISTS!$M$2:$M$13&lt;&gt;"")*ISNUMBER(SEARCH(LISTS!$M$2:$M$13,$I5046))),LISTS!$O$2:$O$13),"Medio de pago no elegible o no identificado por DIAN"),"Apta automaticamente por pago electronico y base positiva"))))</f>
        <v/>
      </c>
    </row>
    <row r="5047">
      <c r="A5047" s="9" t="n"/>
      <c r="B5047" s="9" t="n"/>
      <c r="C5047" s="12" t="n"/>
      <c r="D5047" s="11" t="n"/>
      <c r="E5047" s="11" t="n"/>
      <c r="F5047" s="11" t="n"/>
      <c r="G5047" s="11" t="n"/>
      <c r="H5047" s="11" t="n"/>
      <c r="I5047" s="9" t="n"/>
      <c r="J5047" s="9" t="n"/>
      <c r="K5047" s="9" t="n"/>
      <c r="L5047" s="9">
        <f>IF(COUNTA($A5047:$K5047)=0,"",IF(AND(IFERROR($H5047,0)&gt;0,LEN(TRIM($K5047&amp;""))&gt;0,IFERROR(LOOKUP(2,1/((LISTS!$M$2:$M$13&lt;&gt;"")*ISNUMBER(SEARCH(LISTS!$M$2:$M$13,$I5047))),LISTS!$N$2:$N$13),"NO")="SI"),"SI","NO"))</f>
        <v/>
      </c>
      <c r="M5047" s="9">
        <f>IF(COUNTA($A5047:$K5047)=0,"",IF($K5047&lt;&gt;"",IF(COUNTIF($K$19:$K5047,$K5047)&gt;1,"SI","NO"),IF(COUNTIFS($A$19:$A5047,$A5047,$C$19:$C5047,$C5047,$J$19:$J5047,$J5047,$D$19:$D5047,$D5047)&gt;1,"SI","NO")))</f>
        <v/>
      </c>
      <c r="N5047" s="11">
        <f>IF(COUNTA($A5047:$K5047)=0,"",IF(AND($L5047="SI",$M5047="NO"),IFERROR($H5047,0),0))</f>
        <v/>
      </c>
      <c r="O5047" s="9">
        <f>IF(COUNTA($A5047:$K5047)=0,"",IF($M5047="SI","CUFE o factura duplicada dentro del reporte; no se suma dos veces",IF(IFERROR($H5047,0)&lt;=0,"DIAN reporta valor susceptible 0",IF($L5047="NO",IFERROR(LOOKUP(2,1/((LISTS!$M$2:$M$13&lt;&gt;"")*ISNUMBER(SEARCH(LISTS!$M$2:$M$13,$I5047))),LISTS!$O$2:$O$13),"Medio de pago no elegible o no identificado por DIAN"),"Apta automaticamente por pago electronico y base positiva"))))</f>
        <v/>
      </c>
    </row>
    <row r="5048">
      <c r="A5048" s="9" t="n"/>
      <c r="B5048" s="9" t="n"/>
      <c r="C5048" s="12" t="n"/>
      <c r="D5048" s="11" t="n"/>
      <c r="E5048" s="11" t="n"/>
      <c r="F5048" s="11" t="n"/>
      <c r="G5048" s="11" t="n"/>
      <c r="H5048" s="11" t="n"/>
      <c r="I5048" s="9" t="n"/>
      <c r="J5048" s="9" t="n"/>
      <c r="K5048" s="9" t="n"/>
      <c r="L5048" s="9">
        <f>IF(COUNTA($A5048:$K5048)=0,"",IF(AND(IFERROR($H5048,0)&gt;0,LEN(TRIM($K5048&amp;""))&gt;0,IFERROR(LOOKUP(2,1/((LISTS!$M$2:$M$13&lt;&gt;"")*ISNUMBER(SEARCH(LISTS!$M$2:$M$13,$I5048))),LISTS!$N$2:$N$13),"NO")="SI"),"SI","NO"))</f>
        <v/>
      </c>
      <c r="M5048" s="9">
        <f>IF(COUNTA($A5048:$K5048)=0,"",IF($K5048&lt;&gt;"",IF(COUNTIF($K$19:$K5048,$K5048)&gt;1,"SI","NO"),IF(COUNTIFS($A$19:$A5048,$A5048,$C$19:$C5048,$C5048,$J$19:$J5048,$J5048,$D$19:$D5048,$D5048)&gt;1,"SI","NO")))</f>
        <v/>
      </c>
      <c r="N5048" s="11">
        <f>IF(COUNTA($A5048:$K5048)=0,"",IF(AND($L5048="SI",$M5048="NO"),IFERROR($H5048,0),0))</f>
        <v/>
      </c>
      <c r="O5048" s="9">
        <f>IF(COUNTA($A5048:$K5048)=0,"",IF($M5048="SI","CUFE o factura duplicada dentro del reporte; no se suma dos veces",IF(IFERROR($H5048,0)&lt;=0,"DIAN reporta valor susceptible 0",IF($L5048="NO",IFERROR(LOOKUP(2,1/((LISTS!$M$2:$M$13&lt;&gt;"")*ISNUMBER(SEARCH(LISTS!$M$2:$M$13,$I5048))),LISTS!$O$2:$O$13),"Medio de pago no elegible o no identificado por DIAN"),"Apta automaticamente por pago electronico y base positiva"))))</f>
        <v/>
      </c>
    </row>
    <row r="5049">
      <c r="A5049" s="9" t="n"/>
      <c r="B5049" s="9" t="n"/>
      <c r="C5049" s="12" t="n"/>
      <c r="D5049" s="11" t="n"/>
      <c r="E5049" s="11" t="n"/>
      <c r="F5049" s="11" t="n"/>
      <c r="G5049" s="11" t="n"/>
      <c r="H5049" s="11" t="n"/>
      <c r="I5049" s="9" t="n"/>
      <c r="J5049" s="9" t="n"/>
      <c r="K5049" s="9" t="n"/>
      <c r="L5049" s="9">
        <f>IF(COUNTA($A5049:$K5049)=0,"",IF(AND(IFERROR($H5049,0)&gt;0,LEN(TRIM($K5049&amp;""))&gt;0,IFERROR(LOOKUP(2,1/((LISTS!$M$2:$M$13&lt;&gt;"")*ISNUMBER(SEARCH(LISTS!$M$2:$M$13,$I5049))),LISTS!$N$2:$N$13),"NO")="SI"),"SI","NO"))</f>
        <v/>
      </c>
      <c r="M5049" s="9">
        <f>IF(COUNTA($A5049:$K5049)=0,"",IF($K5049&lt;&gt;"",IF(COUNTIF($K$19:$K5049,$K5049)&gt;1,"SI","NO"),IF(COUNTIFS($A$19:$A5049,$A5049,$C$19:$C5049,$C5049,$J$19:$J5049,$J5049,$D$19:$D5049,$D5049)&gt;1,"SI","NO")))</f>
        <v/>
      </c>
      <c r="N5049" s="11">
        <f>IF(COUNTA($A5049:$K5049)=0,"",IF(AND($L5049="SI",$M5049="NO"),IFERROR($H5049,0),0))</f>
        <v/>
      </c>
      <c r="O5049" s="9">
        <f>IF(COUNTA($A5049:$K5049)=0,"",IF($M5049="SI","CUFE o factura duplicada dentro del reporte; no se suma dos veces",IF(IFERROR($H5049,0)&lt;=0,"DIAN reporta valor susceptible 0",IF($L5049="NO",IFERROR(LOOKUP(2,1/((LISTS!$M$2:$M$13&lt;&gt;"")*ISNUMBER(SEARCH(LISTS!$M$2:$M$13,$I5049))),LISTS!$O$2:$O$13),"Medio de pago no elegible o no identificado por DIAN"),"Apta automaticamente por pago electronico y base positiva"))))</f>
        <v/>
      </c>
    </row>
    <row r="5050">
      <c r="A5050" s="9" t="n"/>
      <c r="B5050" s="9" t="n"/>
      <c r="C5050" s="12" t="n"/>
      <c r="D5050" s="11" t="n"/>
      <c r="E5050" s="11" t="n"/>
      <c r="F5050" s="11" t="n"/>
      <c r="G5050" s="11" t="n"/>
      <c r="H5050" s="11" t="n"/>
      <c r="I5050" s="9" t="n"/>
      <c r="J5050" s="9" t="n"/>
      <c r="K5050" s="9" t="n"/>
      <c r="L5050" s="9">
        <f>IF(COUNTA($A5050:$K5050)=0,"",IF(AND(IFERROR($H5050,0)&gt;0,LEN(TRIM($K5050&amp;""))&gt;0,IFERROR(LOOKUP(2,1/((LISTS!$M$2:$M$13&lt;&gt;"")*ISNUMBER(SEARCH(LISTS!$M$2:$M$13,$I5050))),LISTS!$N$2:$N$13),"NO")="SI"),"SI","NO"))</f>
        <v/>
      </c>
      <c r="M5050" s="9">
        <f>IF(COUNTA($A5050:$K5050)=0,"",IF($K5050&lt;&gt;"",IF(COUNTIF($K$19:$K5050,$K5050)&gt;1,"SI","NO"),IF(COUNTIFS($A$19:$A5050,$A5050,$C$19:$C5050,$C5050,$J$19:$J5050,$J5050,$D$19:$D5050,$D5050)&gt;1,"SI","NO")))</f>
        <v/>
      </c>
      <c r="N5050" s="11">
        <f>IF(COUNTA($A5050:$K5050)=0,"",IF(AND($L5050="SI",$M5050="NO"),IFERROR($H5050,0),0))</f>
        <v/>
      </c>
      <c r="O5050" s="9">
        <f>IF(COUNTA($A5050:$K5050)=0,"",IF($M5050="SI","CUFE o factura duplicada dentro del reporte; no se suma dos veces",IF(IFERROR($H5050,0)&lt;=0,"DIAN reporta valor susceptible 0",IF($L5050="NO",IFERROR(LOOKUP(2,1/((LISTS!$M$2:$M$13&lt;&gt;"")*ISNUMBER(SEARCH(LISTS!$M$2:$M$13,$I5050))),LISTS!$O$2:$O$13),"Medio de pago no elegible o no identificado por DIAN"),"Apta automaticamente por pago electronico y base positiva"))))</f>
        <v/>
      </c>
    </row>
    <row r="5051">
      <c r="A5051" s="9" t="n"/>
      <c r="B5051" s="9" t="n"/>
      <c r="C5051" s="12" t="n"/>
      <c r="D5051" s="11" t="n"/>
      <c r="E5051" s="11" t="n"/>
      <c r="F5051" s="11" t="n"/>
      <c r="G5051" s="11" t="n"/>
      <c r="H5051" s="11" t="n"/>
      <c r="I5051" s="9" t="n"/>
      <c r="J5051" s="9" t="n"/>
      <c r="K5051" s="9" t="n"/>
      <c r="L5051" s="9">
        <f>IF(COUNTA($A5051:$K5051)=0,"",IF(AND(IFERROR($H5051,0)&gt;0,LEN(TRIM($K5051&amp;""))&gt;0,IFERROR(LOOKUP(2,1/((LISTS!$M$2:$M$13&lt;&gt;"")*ISNUMBER(SEARCH(LISTS!$M$2:$M$13,$I5051))),LISTS!$N$2:$N$13),"NO")="SI"),"SI","NO"))</f>
        <v/>
      </c>
      <c r="M5051" s="9">
        <f>IF(COUNTA($A5051:$K5051)=0,"",IF($K5051&lt;&gt;"",IF(COUNTIF($K$19:$K5051,$K5051)&gt;1,"SI","NO"),IF(COUNTIFS($A$19:$A5051,$A5051,$C$19:$C5051,$C5051,$J$19:$J5051,$J5051,$D$19:$D5051,$D5051)&gt;1,"SI","NO")))</f>
        <v/>
      </c>
      <c r="N5051" s="11">
        <f>IF(COUNTA($A5051:$K5051)=0,"",IF(AND($L5051="SI",$M5051="NO"),IFERROR($H5051,0),0))</f>
        <v/>
      </c>
      <c r="O5051" s="9">
        <f>IF(COUNTA($A5051:$K5051)=0,"",IF($M5051="SI","CUFE o factura duplicada dentro del reporte; no se suma dos veces",IF(IFERROR($H5051,0)&lt;=0,"DIAN reporta valor susceptible 0",IF($L5051="NO",IFERROR(LOOKUP(2,1/((LISTS!$M$2:$M$13&lt;&gt;"")*ISNUMBER(SEARCH(LISTS!$M$2:$M$13,$I5051))),LISTS!$O$2:$O$13),"Medio de pago no elegible o no identificado por DIAN"),"Apta automaticamente por pago electronico y base positiva"))))</f>
        <v/>
      </c>
    </row>
    <row r="5052">
      <c r="A5052" s="9" t="n"/>
      <c r="B5052" s="9" t="n"/>
      <c r="C5052" s="12" t="n"/>
      <c r="D5052" s="11" t="n"/>
      <c r="E5052" s="11" t="n"/>
      <c r="F5052" s="11" t="n"/>
      <c r="G5052" s="11" t="n"/>
      <c r="H5052" s="11" t="n"/>
      <c r="I5052" s="9" t="n"/>
      <c r="J5052" s="9" t="n"/>
      <c r="K5052" s="9" t="n"/>
      <c r="L5052" s="9">
        <f>IF(COUNTA($A5052:$K5052)=0,"",IF(AND(IFERROR($H5052,0)&gt;0,LEN(TRIM($K5052&amp;""))&gt;0,IFERROR(LOOKUP(2,1/((LISTS!$M$2:$M$13&lt;&gt;"")*ISNUMBER(SEARCH(LISTS!$M$2:$M$13,$I5052))),LISTS!$N$2:$N$13),"NO")="SI"),"SI","NO"))</f>
        <v/>
      </c>
      <c r="M5052" s="9">
        <f>IF(COUNTA($A5052:$K5052)=0,"",IF($K5052&lt;&gt;"",IF(COUNTIF($K$19:$K5052,$K5052)&gt;1,"SI","NO"),IF(COUNTIFS($A$19:$A5052,$A5052,$C$19:$C5052,$C5052,$J$19:$J5052,$J5052,$D$19:$D5052,$D5052)&gt;1,"SI","NO")))</f>
        <v/>
      </c>
      <c r="N5052" s="11">
        <f>IF(COUNTA($A5052:$K5052)=0,"",IF(AND($L5052="SI",$M5052="NO"),IFERROR($H5052,0),0))</f>
        <v/>
      </c>
      <c r="O5052" s="9">
        <f>IF(COUNTA($A5052:$K5052)=0,"",IF($M5052="SI","CUFE o factura duplicada dentro del reporte; no se suma dos veces",IF(IFERROR($H5052,0)&lt;=0,"DIAN reporta valor susceptible 0",IF($L5052="NO",IFERROR(LOOKUP(2,1/((LISTS!$M$2:$M$13&lt;&gt;"")*ISNUMBER(SEARCH(LISTS!$M$2:$M$13,$I5052))),LISTS!$O$2:$O$13),"Medio de pago no elegible o no identificado por DIAN"),"Apta automaticamente por pago electronico y base positiva"))))</f>
        <v/>
      </c>
    </row>
    <row r="5053">
      <c r="A5053" s="9" t="n"/>
      <c r="B5053" s="9" t="n"/>
      <c r="C5053" s="12" t="n"/>
      <c r="D5053" s="11" t="n"/>
      <c r="E5053" s="11" t="n"/>
      <c r="F5053" s="11" t="n"/>
      <c r="G5053" s="11" t="n"/>
      <c r="H5053" s="11" t="n"/>
      <c r="I5053" s="9" t="n"/>
      <c r="J5053" s="9" t="n"/>
      <c r="K5053" s="9" t="n"/>
      <c r="L5053" s="9">
        <f>IF(COUNTA($A5053:$K5053)=0,"",IF(AND(IFERROR($H5053,0)&gt;0,LEN(TRIM($K5053&amp;""))&gt;0,IFERROR(LOOKUP(2,1/((LISTS!$M$2:$M$13&lt;&gt;"")*ISNUMBER(SEARCH(LISTS!$M$2:$M$13,$I5053))),LISTS!$N$2:$N$13),"NO")="SI"),"SI","NO"))</f>
        <v/>
      </c>
      <c r="M5053" s="9">
        <f>IF(COUNTA($A5053:$K5053)=0,"",IF($K5053&lt;&gt;"",IF(COUNTIF($K$19:$K5053,$K5053)&gt;1,"SI","NO"),IF(COUNTIFS($A$19:$A5053,$A5053,$C$19:$C5053,$C5053,$J$19:$J5053,$J5053,$D$19:$D5053,$D5053)&gt;1,"SI","NO")))</f>
        <v/>
      </c>
      <c r="N5053" s="11">
        <f>IF(COUNTA($A5053:$K5053)=0,"",IF(AND($L5053="SI",$M5053="NO"),IFERROR($H5053,0),0))</f>
        <v/>
      </c>
      <c r="O5053" s="9">
        <f>IF(COUNTA($A5053:$K5053)=0,"",IF($M5053="SI","CUFE o factura duplicada dentro del reporte; no se suma dos veces",IF(IFERROR($H5053,0)&lt;=0,"DIAN reporta valor susceptible 0",IF($L5053="NO",IFERROR(LOOKUP(2,1/((LISTS!$M$2:$M$13&lt;&gt;"")*ISNUMBER(SEARCH(LISTS!$M$2:$M$13,$I5053))),LISTS!$O$2:$O$13),"Medio de pago no elegible o no identificado por DIAN"),"Apta automaticamente por pago electronico y base positiva"))))</f>
        <v/>
      </c>
    </row>
    <row r="5054">
      <c r="A5054" s="9" t="n"/>
      <c r="B5054" s="9" t="n"/>
      <c r="C5054" s="12" t="n"/>
      <c r="D5054" s="11" t="n"/>
      <c r="E5054" s="11" t="n"/>
      <c r="F5054" s="11" t="n"/>
      <c r="G5054" s="11" t="n"/>
      <c r="H5054" s="11" t="n"/>
      <c r="I5054" s="9" t="n"/>
      <c r="J5054" s="9" t="n"/>
      <c r="K5054" s="9" t="n"/>
      <c r="L5054" s="9">
        <f>IF(COUNTA($A5054:$K5054)=0,"",IF(AND(IFERROR($H5054,0)&gt;0,LEN(TRIM($K5054&amp;""))&gt;0,IFERROR(LOOKUP(2,1/((LISTS!$M$2:$M$13&lt;&gt;"")*ISNUMBER(SEARCH(LISTS!$M$2:$M$13,$I5054))),LISTS!$N$2:$N$13),"NO")="SI"),"SI","NO"))</f>
        <v/>
      </c>
      <c r="M5054" s="9">
        <f>IF(COUNTA($A5054:$K5054)=0,"",IF($K5054&lt;&gt;"",IF(COUNTIF($K$19:$K5054,$K5054)&gt;1,"SI","NO"),IF(COUNTIFS($A$19:$A5054,$A5054,$C$19:$C5054,$C5054,$J$19:$J5054,$J5054,$D$19:$D5054,$D5054)&gt;1,"SI","NO")))</f>
        <v/>
      </c>
      <c r="N5054" s="11">
        <f>IF(COUNTA($A5054:$K5054)=0,"",IF(AND($L5054="SI",$M5054="NO"),IFERROR($H5054,0),0))</f>
        <v/>
      </c>
      <c r="O5054" s="9">
        <f>IF(COUNTA($A5054:$K5054)=0,"",IF($M5054="SI","CUFE o factura duplicada dentro del reporte; no se suma dos veces",IF(IFERROR($H5054,0)&lt;=0,"DIAN reporta valor susceptible 0",IF($L5054="NO",IFERROR(LOOKUP(2,1/((LISTS!$M$2:$M$13&lt;&gt;"")*ISNUMBER(SEARCH(LISTS!$M$2:$M$13,$I5054))),LISTS!$O$2:$O$13),"Medio de pago no elegible o no identificado por DIAN"),"Apta automaticamente por pago electronico y base positiva"))))</f>
        <v/>
      </c>
    </row>
    <row r="5055">
      <c r="A5055" s="9" t="n"/>
      <c r="B5055" s="9" t="n"/>
      <c r="C5055" s="12" t="n"/>
      <c r="D5055" s="11" t="n"/>
      <c r="E5055" s="11" t="n"/>
      <c r="F5055" s="11" t="n"/>
      <c r="G5055" s="11" t="n"/>
      <c r="H5055" s="11" t="n"/>
      <c r="I5055" s="9" t="n"/>
      <c r="J5055" s="9" t="n"/>
      <c r="K5055" s="9" t="n"/>
      <c r="L5055" s="9">
        <f>IF(COUNTA($A5055:$K5055)=0,"",IF(AND(IFERROR($H5055,0)&gt;0,LEN(TRIM($K5055&amp;""))&gt;0,IFERROR(LOOKUP(2,1/((LISTS!$M$2:$M$13&lt;&gt;"")*ISNUMBER(SEARCH(LISTS!$M$2:$M$13,$I5055))),LISTS!$N$2:$N$13),"NO")="SI"),"SI","NO"))</f>
        <v/>
      </c>
      <c r="M5055" s="9">
        <f>IF(COUNTA($A5055:$K5055)=0,"",IF($K5055&lt;&gt;"",IF(COUNTIF($K$19:$K5055,$K5055)&gt;1,"SI","NO"),IF(COUNTIFS($A$19:$A5055,$A5055,$C$19:$C5055,$C5055,$J$19:$J5055,$J5055,$D$19:$D5055,$D5055)&gt;1,"SI","NO")))</f>
        <v/>
      </c>
      <c r="N5055" s="11">
        <f>IF(COUNTA($A5055:$K5055)=0,"",IF(AND($L5055="SI",$M5055="NO"),IFERROR($H5055,0),0))</f>
        <v/>
      </c>
      <c r="O5055" s="9">
        <f>IF(COUNTA($A5055:$K5055)=0,"",IF($M5055="SI","CUFE o factura duplicada dentro del reporte; no se suma dos veces",IF(IFERROR($H5055,0)&lt;=0,"DIAN reporta valor susceptible 0",IF($L5055="NO",IFERROR(LOOKUP(2,1/((LISTS!$M$2:$M$13&lt;&gt;"")*ISNUMBER(SEARCH(LISTS!$M$2:$M$13,$I5055))),LISTS!$O$2:$O$13),"Medio de pago no elegible o no identificado por DIAN"),"Apta automaticamente por pago electronico y base positiva"))))</f>
        <v/>
      </c>
    </row>
    <row r="5056">
      <c r="A5056" s="9" t="n"/>
      <c r="B5056" s="9" t="n"/>
      <c r="C5056" s="12" t="n"/>
      <c r="D5056" s="11" t="n"/>
      <c r="E5056" s="11" t="n"/>
      <c r="F5056" s="11" t="n"/>
      <c r="G5056" s="11" t="n"/>
      <c r="H5056" s="11" t="n"/>
      <c r="I5056" s="9" t="n"/>
      <c r="J5056" s="9" t="n"/>
      <c r="K5056" s="9" t="n"/>
      <c r="L5056" s="9">
        <f>IF(COUNTA($A5056:$K5056)=0,"",IF(AND(IFERROR($H5056,0)&gt;0,LEN(TRIM($K5056&amp;""))&gt;0,IFERROR(LOOKUP(2,1/((LISTS!$M$2:$M$13&lt;&gt;"")*ISNUMBER(SEARCH(LISTS!$M$2:$M$13,$I5056))),LISTS!$N$2:$N$13),"NO")="SI"),"SI","NO"))</f>
        <v/>
      </c>
      <c r="M5056" s="9">
        <f>IF(COUNTA($A5056:$K5056)=0,"",IF($K5056&lt;&gt;"",IF(COUNTIF($K$19:$K5056,$K5056)&gt;1,"SI","NO"),IF(COUNTIFS($A$19:$A5056,$A5056,$C$19:$C5056,$C5056,$J$19:$J5056,$J5056,$D$19:$D5056,$D5056)&gt;1,"SI","NO")))</f>
        <v/>
      </c>
      <c r="N5056" s="11">
        <f>IF(COUNTA($A5056:$K5056)=0,"",IF(AND($L5056="SI",$M5056="NO"),IFERROR($H5056,0),0))</f>
        <v/>
      </c>
      <c r="O5056" s="9">
        <f>IF(COUNTA($A5056:$K5056)=0,"",IF($M5056="SI","CUFE o factura duplicada dentro del reporte; no se suma dos veces",IF(IFERROR($H5056,0)&lt;=0,"DIAN reporta valor susceptible 0",IF($L5056="NO",IFERROR(LOOKUP(2,1/((LISTS!$M$2:$M$13&lt;&gt;"")*ISNUMBER(SEARCH(LISTS!$M$2:$M$13,$I5056))),LISTS!$O$2:$O$13),"Medio de pago no elegible o no identificado por DIAN"),"Apta automaticamente por pago electronico y base positiva"))))</f>
        <v/>
      </c>
    </row>
    <row r="5057">
      <c r="A5057" s="9" t="n"/>
      <c r="B5057" s="9" t="n"/>
      <c r="C5057" s="12" t="n"/>
      <c r="D5057" s="11" t="n"/>
      <c r="E5057" s="11" t="n"/>
      <c r="F5057" s="11" t="n"/>
      <c r="G5057" s="11" t="n"/>
      <c r="H5057" s="11" t="n"/>
      <c r="I5057" s="9" t="n"/>
      <c r="J5057" s="9" t="n"/>
      <c r="K5057" s="9" t="n"/>
      <c r="L5057" s="9">
        <f>IF(COUNTA($A5057:$K5057)=0,"",IF(AND(IFERROR($H5057,0)&gt;0,LEN(TRIM($K5057&amp;""))&gt;0,IFERROR(LOOKUP(2,1/((LISTS!$M$2:$M$13&lt;&gt;"")*ISNUMBER(SEARCH(LISTS!$M$2:$M$13,$I5057))),LISTS!$N$2:$N$13),"NO")="SI"),"SI","NO"))</f>
        <v/>
      </c>
      <c r="M5057" s="9">
        <f>IF(COUNTA($A5057:$K5057)=0,"",IF($K5057&lt;&gt;"",IF(COUNTIF($K$19:$K5057,$K5057)&gt;1,"SI","NO"),IF(COUNTIFS($A$19:$A5057,$A5057,$C$19:$C5057,$C5057,$J$19:$J5057,$J5057,$D$19:$D5057,$D5057)&gt;1,"SI","NO")))</f>
        <v/>
      </c>
      <c r="N5057" s="11">
        <f>IF(COUNTA($A5057:$K5057)=0,"",IF(AND($L5057="SI",$M5057="NO"),IFERROR($H5057,0),0))</f>
        <v/>
      </c>
      <c r="O5057" s="9">
        <f>IF(COUNTA($A5057:$K5057)=0,"",IF($M5057="SI","CUFE o factura duplicada dentro del reporte; no se suma dos veces",IF(IFERROR($H5057,0)&lt;=0,"DIAN reporta valor susceptible 0",IF($L5057="NO",IFERROR(LOOKUP(2,1/((LISTS!$M$2:$M$13&lt;&gt;"")*ISNUMBER(SEARCH(LISTS!$M$2:$M$13,$I5057))),LISTS!$O$2:$O$13),"Medio de pago no elegible o no identificado por DIAN"),"Apta automaticamente por pago electronico y base positiva"))))</f>
        <v/>
      </c>
    </row>
    <row r="5058">
      <c r="A5058" s="9" t="n"/>
      <c r="B5058" s="9" t="n"/>
      <c r="C5058" s="12" t="n"/>
      <c r="D5058" s="11" t="n"/>
      <c r="E5058" s="11" t="n"/>
      <c r="F5058" s="11" t="n"/>
      <c r="G5058" s="11" t="n"/>
      <c r="H5058" s="11" t="n"/>
      <c r="I5058" s="9" t="n"/>
      <c r="J5058" s="9" t="n"/>
      <c r="K5058" s="9" t="n"/>
      <c r="L5058" s="9">
        <f>IF(COUNTA($A5058:$K5058)=0,"",IF(AND(IFERROR($H5058,0)&gt;0,LEN(TRIM($K5058&amp;""))&gt;0,IFERROR(LOOKUP(2,1/((LISTS!$M$2:$M$13&lt;&gt;"")*ISNUMBER(SEARCH(LISTS!$M$2:$M$13,$I5058))),LISTS!$N$2:$N$13),"NO")="SI"),"SI","NO"))</f>
        <v/>
      </c>
      <c r="M5058" s="9">
        <f>IF(COUNTA($A5058:$K5058)=0,"",IF($K5058&lt;&gt;"",IF(COUNTIF($K$19:$K5058,$K5058)&gt;1,"SI","NO"),IF(COUNTIFS($A$19:$A5058,$A5058,$C$19:$C5058,$C5058,$J$19:$J5058,$J5058,$D$19:$D5058,$D5058)&gt;1,"SI","NO")))</f>
        <v/>
      </c>
      <c r="N5058" s="11">
        <f>IF(COUNTA($A5058:$K5058)=0,"",IF(AND($L5058="SI",$M5058="NO"),IFERROR($H5058,0),0))</f>
        <v/>
      </c>
      <c r="O5058" s="9">
        <f>IF(COUNTA($A5058:$K5058)=0,"",IF($M5058="SI","CUFE o factura duplicada dentro del reporte; no se suma dos veces",IF(IFERROR($H5058,0)&lt;=0,"DIAN reporta valor susceptible 0",IF($L5058="NO",IFERROR(LOOKUP(2,1/((LISTS!$M$2:$M$13&lt;&gt;"")*ISNUMBER(SEARCH(LISTS!$M$2:$M$13,$I5058))),LISTS!$O$2:$O$13),"Medio de pago no elegible o no identificado por DIAN"),"Apta automaticamente por pago electronico y base positiva"))))</f>
        <v/>
      </c>
    </row>
    <row r="5059">
      <c r="A5059" s="9" t="n"/>
      <c r="B5059" s="9" t="n"/>
      <c r="C5059" s="12" t="n"/>
      <c r="D5059" s="11" t="n"/>
      <c r="E5059" s="11" t="n"/>
      <c r="F5059" s="11" t="n"/>
      <c r="G5059" s="11" t="n"/>
      <c r="H5059" s="11" t="n"/>
      <c r="I5059" s="9" t="n"/>
      <c r="J5059" s="9" t="n"/>
      <c r="K5059" s="9" t="n"/>
      <c r="L5059" s="9">
        <f>IF(COUNTA($A5059:$K5059)=0,"",IF(AND(IFERROR($H5059,0)&gt;0,LEN(TRIM($K5059&amp;""))&gt;0,IFERROR(LOOKUP(2,1/((LISTS!$M$2:$M$13&lt;&gt;"")*ISNUMBER(SEARCH(LISTS!$M$2:$M$13,$I5059))),LISTS!$N$2:$N$13),"NO")="SI"),"SI","NO"))</f>
        <v/>
      </c>
      <c r="M5059" s="9">
        <f>IF(COUNTA($A5059:$K5059)=0,"",IF($K5059&lt;&gt;"",IF(COUNTIF($K$19:$K5059,$K5059)&gt;1,"SI","NO"),IF(COUNTIFS($A$19:$A5059,$A5059,$C$19:$C5059,$C5059,$J$19:$J5059,$J5059,$D$19:$D5059,$D5059)&gt;1,"SI","NO")))</f>
        <v/>
      </c>
      <c r="N5059" s="11">
        <f>IF(COUNTA($A5059:$K5059)=0,"",IF(AND($L5059="SI",$M5059="NO"),IFERROR($H5059,0),0))</f>
        <v/>
      </c>
      <c r="O5059" s="9">
        <f>IF(COUNTA($A5059:$K5059)=0,"",IF($M5059="SI","CUFE o factura duplicada dentro del reporte; no se suma dos veces",IF(IFERROR($H5059,0)&lt;=0,"DIAN reporta valor susceptible 0",IF($L5059="NO",IFERROR(LOOKUP(2,1/((LISTS!$M$2:$M$13&lt;&gt;"")*ISNUMBER(SEARCH(LISTS!$M$2:$M$13,$I5059))),LISTS!$O$2:$O$13),"Medio de pago no elegible o no identificado por DIAN"),"Apta automaticamente por pago electronico y base positiva"))))</f>
        <v/>
      </c>
    </row>
    <row r="5060">
      <c r="A5060" s="9" t="n"/>
      <c r="B5060" s="9" t="n"/>
      <c r="C5060" s="12" t="n"/>
      <c r="D5060" s="11" t="n"/>
      <c r="E5060" s="11" t="n"/>
      <c r="F5060" s="11" t="n"/>
      <c r="G5060" s="11" t="n"/>
      <c r="H5060" s="11" t="n"/>
      <c r="I5060" s="9" t="n"/>
      <c r="J5060" s="9" t="n"/>
      <c r="K5060" s="9" t="n"/>
      <c r="L5060" s="9">
        <f>IF(COUNTA($A5060:$K5060)=0,"",IF(AND(IFERROR($H5060,0)&gt;0,LEN(TRIM($K5060&amp;""))&gt;0,IFERROR(LOOKUP(2,1/((LISTS!$M$2:$M$13&lt;&gt;"")*ISNUMBER(SEARCH(LISTS!$M$2:$M$13,$I5060))),LISTS!$N$2:$N$13),"NO")="SI"),"SI","NO"))</f>
        <v/>
      </c>
      <c r="M5060" s="9">
        <f>IF(COUNTA($A5060:$K5060)=0,"",IF($K5060&lt;&gt;"",IF(COUNTIF($K$19:$K5060,$K5060)&gt;1,"SI","NO"),IF(COUNTIFS($A$19:$A5060,$A5060,$C$19:$C5060,$C5060,$J$19:$J5060,$J5060,$D$19:$D5060,$D5060)&gt;1,"SI","NO")))</f>
        <v/>
      </c>
      <c r="N5060" s="11">
        <f>IF(COUNTA($A5060:$K5060)=0,"",IF(AND($L5060="SI",$M5060="NO"),IFERROR($H5060,0),0))</f>
        <v/>
      </c>
      <c r="O5060" s="9">
        <f>IF(COUNTA($A5060:$K5060)=0,"",IF($M5060="SI","CUFE o factura duplicada dentro del reporte; no se suma dos veces",IF(IFERROR($H5060,0)&lt;=0,"DIAN reporta valor susceptible 0",IF($L5060="NO",IFERROR(LOOKUP(2,1/((LISTS!$M$2:$M$13&lt;&gt;"")*ISNUMBER(SEARCH(LISTS!$M$2:$M$13,$I5060))),LISTS!$O$2:$O$13),"Medio de pago no elegible o no identificado por DIAN"),"Apta automaticamente por pago electronico y base positiva"))))</f>
        <v/>
      </c>
    </row>
    <row r="5061">
      <c r="A5061" s="9" t="n"/>
      <c r="B5061" s="9" t="n"/>
      <c r="C5061" s="12" t="n"/>
      <c r="D5061" s="11" t="n"/>
      <c r="E5061" s="11" t="n"/>
      <c r="F5061" s="11" t="n"/>
      <c r="G5061" s="11" t="n"/>
      <c r="H5061" s="11" t="n"/>
      <c r="I5061" s="9" t="n"/>
      <c r="J5061" s="9" t="n"/>
      <c r="K5061" s="9" t="n"/>
      <c r="L5061" s="9">
        <f>IF(COUNTA($A5061:$K5061)=0,"",IF(AND(IFERROR($H5061,0)&gt;0,LEN(TRIM($K5061&amp;""))&gt;0,IFERROR(LOOKUP(2,1/((LISTS!$M$2:$M$13&lt;&gt;"")*ISNUMBER(SEARCH(LISTS!$M$2:$M$13,$I5061))),LISTS!$N$2:$N$13),"NO")="SI"),"SI","NO"))</f>
        <v/>
      </c>
      <c r="M5061" s="9">
        <f>IF(COUNTA($A5061:$K5061)=0,"",IF($K5061&lt;&gt;"",IF(COUNTIF($K$19:$K5061,$K5061)&gt;1,"SI","NO"),IF(COUNTIFS($A$19:$A5061,$A5061,$C$19:$C5061,$C5061,$J$19:$J5061,$J5061,$D$19:$D5061,$D5061)&gt;1,"SI","NO")))</f>
        <v/>
      </c>
      <c r="N5061" s="11">
        <f>IF(COUNTA($A5061:$K5061)=0,"",IF(AND($L5061="SI",$M5061="NO"),IFERROR($H5061,0),0))</f>
        <v/>
      </c>
      <c r="O5061" s="9">
        <f>IF(COUNTA($A5061:$K5061)=0,"",IF($M5061="SI","CUFE o factura duplicada dentro del reporte; no se suma dos veces",IF(IFERROR($H5061,0)&lt;=0,"DIAN reporta valor susceptible 0",IF($L5061="NO",IFERROR(LOOKUP(2,1/((LISTS!$M$2:$M$13&lt;&gt;"")*ISNUMBER(SEARCH(LISTS!$M$2:$M$13,$I5061))),LISTS!$O$2:$O$13),"Medio de pago no elegible o no identificado por DIAN"),"Apta automaticamente por pago electronico y base positiva"))))</f>
        <v/>
      </c>
    </row>
    <row r="5062">
      <c r="A5062" s="9" t="n"/>
      <c r="B5062" s="9" t="n"/>
      <c r="C5062" s="12" t="n"/>
      <c r="D5062" s="11" t="n"/>
      <c r="E5062" s="11" t="n"/>
      <c r="F5062" s="11" t="n"/>
      <c r="G5062" s="11" t="n"/>
      <c r="H5062" s="11" t="n"/>
      <c r="I5062" s="9" t="n"/>
      <c r="J5062" s="9" t="n"/>
      <c r="K5062" s="9" t="n"/>
      <c r="L5062" s="9">
        <f>IF(COUNTA($A5062:$K5062)=0,"",IF(AND(IFERROR($H5062,0)&gt;0,LEN(TRIM($K5062&amp;""))&gt;0,IFERROR(LOOKUP(2,1/((LISTS!$M$2:$M$13&lt;&gt;"")*ISNUMBER(SEARCH(LISTS!$M$2:$M$13,$I5062))),LISTS!$N$2:$N$13),"NO")="SI"),"SI","NO"))</f>
        <v/>
      </c>
      <c r="M5062" s="9">
        <f>IF(COUNTA($A5062:$K5062)=0,"",IF($K5062&lt;&gt;"",IF(COUNTIF($K$19:$K5062,$K5062)&gt;1,"SI","NO"),IF(COUNTIFS($A$19:$A5062,$A5062,$C$19:$C5062,$C5062,$J$19:$J5062,$J5062,$D$19:$D5062,$D5062)&gt;1,"SI","NO")))</f>
        <v/>
      </c>
      <c r="N5062" s="11">
        <f>IF(COUNTA($A5062:$K5062)=0,"",IF(AND($L5062="SI",$M5062="NO"),IFERROR($H5062,0),0))</f>
        <v/>
      </c>
      <c r="O5062" s="9">
        <f>IF(COUNTA($A5062:$K5062)=0,"",IF($M5062="SI","CUFE o factura duplicada dentro del reporte; no se suma dos veces",IF(IFERROR($H5062,0)&lt;=0,"DIAN reporta valor susceptible 0",IF($L5062="NO",IFERROR(LOOKUP(2,1/((LISTS!$M$2:$M$13&lt;&gt;"")*ISNUMBER(SEARCH(LISTS!$M$2:$M$13,$I5062))),LISTS!$O$2:$O$13),"Medio de pago no elegible o no identificado por DIAN"),"Apta automaticamente por pago electronico y base positiva"))))</f>
        <v/>
      </c>
    </row>
    <row r="5063">
      <c r="A5063" s="9" t="n"/>
      <c r="B5063" s="9" t="n"/>
      <c r="C5063" s="12" t="n"/>
      <c r="D5063" s="11" t="n"/>
      <c r="E5063" s="11" t="n"/>
      <c r="F5063" s="11" t="n"/>
      <c r="G5063" s="11" t="n"/>
      <c r="H5063" s="11" t="n"/>
      <c r="I5063" s="9" t="n"/>
      <c r="J5063" s="9" t="n"/>
      <c r="K5063" s="9" t="n"/>
      <c r="L5063" s="9">
        <f>IF(COUNTA($A5063:$K5063)=0,"",IF(AND(IFERROR($H5063,0)&gt;0,LEN(TRIM($K5063&amp;""))&gt;0,IFERROR(LOOKUP(2,1/((LISTS!$M$2:$M$13&lt;&gt;"")*ISNUMBER(SEARCH(LISTS!$M$2:$M$13,$I5063))),LISTS!$N$2:$N$13),"NO")="SI"),"SI","NO"))</f>
        <v/>
      </c>
      <c r="M5063" s="9">
        <f>IF(COUNTA($A5063:$K5063)=0,"",IF($K5063&lt;&gt;"",IF(COUNTIF($K$19:$K5063,$K5063)&gt;1,"SI","NO"),IF(COUNTIFS($A$19:$A5063,$A5063,$C$19:$C5063,$C5063,$J$19:$J5063,$J5063,$D$19:$D5063,$D5063)&gt;1,"SI","NO")))</f>
        <v/>
      </c>
      <c r="N5063" s="11">
        <f>IF(COUNTA($A5063:$K5063)=0,"",IF(AND($L5063="SI",$M5063="NO"),IFERROR($H5063,0),0))</f>
        <v/>
      </c>
      <c r="O5063" s="9">
        <f>IF(COUNTA($A5063:$K5063)=0,"",IF($M5063="SI","CUFE o factura duplicada dentro del reporte; no se suma dos veces",IF(IFERROR($H5063,0)&lt;=0,"DIAN reporta valor susceptible 0",IF($L5063="NO",IFERROR(LOOKUP(2,1/((LISTS!$M$2:$M$13&lt;&gt;"")*ISNUMBER(SEARCH(LISTS!$M$2:$M$13,$I5063))),LISTS!$O$2:$O$13),"Medio de pago no elegible o no identificado por DIAN"),"Apta automaticamente por pago electronico y base positiva"))))</f>
        <v/>
      </c>
    </row>
    <row r="5064">
      <c r="A5064" s="9" t="n"/>
      <c r="B5064" s="9" t="n"/>
      <c r="C5064" s="12" t="n"/>
      <c r="D5064" s="11" t="n"/>
      <c r="E5064" s="11" t="n"/>
      <c r="F5064" s="11" t="n"/>
      <c r="G5064" s="11" t="n"/>
      <c r="H5064" s="11" t="n"/>
      <c r="I5064" s="9" t="n"/>
      <c r="J5064" s="9" t="n"/>
      <c r="K5064" s="9" t="n"/>
      <c r="L5064" s="9">
        <f>IF(COUNTA($A5064:$K5064)=0,"",IF(AND(IFERROR($H5064,0)&gt;0,LEN(TRIM($K5064&amp;""))&gt;0,IFERROR(LOOKUP(2,1/((LISTS!$M$2:$M$13&lt;&gt;"")*ISNUMBER(SEARCH(LISTS!$M$2:$M$13,$I5064))),LISTS!$N$2:$N$13),"NO")="SI"),"SI","NO"))</f>
        <v/>
      </c>
      <c r="M5064" s="9">
        <f>IF(COUNTA($A5064:$K5064)=0,"",IF($K5064&lt;&gt;"",IF(COUNTIF($K$19:$K5064,$K5064)&gt;1,"SI","NO"),IF(COUNTIFS($A$19:$A5064,$A5064,$C$19:$C5064,$C5064,$J$19:$J5064,$J5064,$D$19:$D5064,$D5064)&gt;1,"SI","NO")))</f>
        <v/>
      </c>
      <c r="N5064" s="11">
        <f>IF(COUNTA($A5064:$K5064)=0,"",IF(AND($L5064="SI",$M5064="NO"),IFERROR($H5064,0),0))</f>
        <v/>
      </c>
      <c r="O5064" s="9">
        <f>IF(COUNTA($A5064:$K5064)=0,"",IF($M5064="SI","CUFE o factura duplicada dentro del reporte; no se suma dos veces",IF(IFERROR($H5064,0)&lt;=0,"DIAN reporta valor susceptible 0",IF($L5064="NO",IFERROR(LOOKUP(2,1/((LISTS!$M$2:$M$13&lt;&gt;"")*ISNUMBER(SEARCH(LISTS!$M$2:$M$13,$I5064))),LISTS!$O$2:$O$13),"Medio de pago no elegible o no identificado por DIAN"),"Apta automaticamente por pago electronico y base positiva"))))</f>
        <v/>
      </c>
    </row>
    <row r="5065">
      <c r="A5065" s="9" t="n"/>
      <c r="B5065" s="9" t="n"/>
      <c r="C5065" s="12" t="n"/>
      <c r="D5065" s="11" t="n"/>
      <c r="E5065" s="11" t="n"/>
      <c r="F5065" s="11" t="n"/>
      <c r="G5065" s="11" t="n"/>
      <c r="H5065" s="11" t="n"/>
      <c r="I5065" s="9" t="n"/>
      <c r="J5065" s="9" t="n"/>
      <c r="K5065" s="9" t="n"/>
      <c r="L5065" s="9">
        <f>IF(COUNTA($A5065:$K5065)=0,"",IF(AND(IFERROR($H5065,0)&gt;0,LEN(TRIM($K5065&amp;""))&gt;0,IFERROR(LOOKUP(2,1/((LISTS!$M$2:$M$13&lt;&gt;"")*ISNUMBER(SEARCH(LISTS!$M$2:$M$13,$I5065))),LISTS!$N$2:$N$13),"NO")="SI"),"SI","NO"))</f>
        <v/>
      </c>
      <c r="M5065" s="9">
        <f>IF(COUNTA($A5065:$K5065)=0,"",IF($K5065&lt;&gt;"",IF(COUNTIF($K$19:$K5065,$K5065)&gt;1,"SI","NO"),IF(COUNTIFS($A$19:$A5065,$A5065,$C$19:$C5065,$C5065,$J$19:$J5065,$J5065,$D$19:$D5065,$D5065)&gt;1,"SI","NO")))</f>
        <v/>
      </c>
      <c r="N5065" s="11">
        <f>IF(COUNTA($A5065:$K5065)=0,"",IF(AND($L5065="SI",$M5065="NO"),IFERROR($H5065,0),0))</f>
        <v/>
      </c>
      <c r="O5065" s="9">
        <f>IF(COUNTA($A5065:$K5065)=0,"",IF($M5065="SI","CUFE o factura duplicada dentro del reporte; no se suma dos veces",IF(IFERROR($H5065,0)&lt;=0,"DIAN reporta valor susceptible 0",IF($L5065="NO",IFERROR(LOOKUP(2,1/((LISTS!$M$2:$M$13&lt;&gt;"")*ISNUMBER(SEARCH(LISTS!$M$2:$M$13,$I5065))),LISTS!$O$2:$O$13),"Medio de pago no elegible o no identificado por DIAN"),"Apta automaticamente por pago electronico y base positiva"))))</f>
        <v/>
      </c>
    </row>
    <row r="5066">
      <c r="A5066" s="9" t="n"/>
      <c r="B5066" s="9" t="n"/>
      <c r="C5066" s="12" t="n"/>
      <c r="D5066" s="11" t="n"/>
      <c r="E5066" s="11" t="n"/>
      <c r="F5066" s="11" t="n"/>
      <c r="G5066" s="11" t="n"/>
      <c r="H5066" s="11" t="n"/>
      <c r="I5066" s="9" t="n"/>
      <c r="J5066" s="9" t="n"/>
      <c r="K5066" s="9" t="n"/>
      <c r="L5066" s="9">
        <f>IF(COUNTA($A5066:$K5066)=0,"",IF(AND(IFERROR($H5066,0)&gt;0,LEN(TRIM($K5066&amp;""))&gt;0,IFERROR(LOOKUP(2,1/((LISTS!$M$2:$M$13&lt;&gt;"")*ISNUMBER(SEARCH(LISTS!$M$2:$M$13,$I5066))),LISTS!$N$2:$N$13),"NO")="SI"),"SI","NO"))</f>
        <v/>
      </c>
      <c r="M5066" s="9">
        <f>IF(COUNTA($A5066:$K5066)=0,"",IF($K5066&lt;&gt;"",IF(COUNTIF($K$19:$K5066,$K5066)&gt;1,"SI","NO"),IF(COUNTIFS($A$19:$A5066,$A5066,$C$19:$C5066,$C5066,$J$19:$J5066,$J5066,$D$19:$D5066,$D5066)&gt;1,"SI","NO")))</f>
        <v/>
      </c>
      <c r="N5066" s="11">
        <f>IF(COUNTA($A5066:$K5066)=0,"",IF(AND($L5066="SI",$M5066="NO"),IFERROR($H5066,0),0))</f>
        <v/>
      </c>
      <c r="O5066" s="9">
        <f>IF(COUNTA($A5066:$K5066)=0,"",IF($M5066="SI","CUFE o factura duplicada dentro del reporte; no se suma dos veces",IF(IFERROR($H5066,0)&lt;=0,"DIAN reporta valor susceptible 0",IF($L5066="NO",IFERROR(LOOKUP(2,1/((LISTS!$M$2:$M$13&lt;&gt;"")*ISNUMBER(SEARCH(LISTS!$M$2:$M$13,$I5066))),LISTS!$O$2:$O$13),"Medio de pago no elegible o no identificado por DIAN"),"Apta automaticamente por pago electronico y base positiva"))))</f>
        <v/>
      </c>
    </row>
    <row r="5067">
      <c r="A5067" s="9" t="n"/>
      <c r="B5067" s="9" t="n"/>
      <c r="C5067" s="12" t="n"/>
      <c r="D5067" s="11" t="n"/>
      <c r="E5067" s="11" t="n"/>
      <c r="F5067" s="11" t="n"/>
      <c r="G5067" s="11" t="n"/>
      <c r="H5067" s="11" t="n"/>
      <c r="I5067" s="9" t="n"/>
      <c r="J5067" s="9" t="n"/>
      <c r="K5067" s="9" t="n"/>
      <c r="L5067" s="9">
        <f>IF(COUNTA($A5067:$K5067)=0,"",IF(AND(IFERROR($H5067,0)&gt;0,LEN(TRIM($K5067&amp;""))&gt;0,IFERROR(LOOKUP(2,1/((LISTS!$M$2:$M$13&lt;&gt;"")*ISNUMBER(SEARCH(LISTS!$M$2:$M$13,$I5067))),LISTS!$N$2:$N$13),"NO")="SI"),"SI","NO"))</f>
        <v/>
      </c>
      <c r="M5067" s="9">
        <f>IF(COUNTA($A5067:$K5067)=0,"",IF($K5067&lt;&gt;"",IF(COUNTIF($K$19:$K5067,$K5067)&gt;1,"SI","NO"),IF(COUNTIFS($A$19:$A5067,$A5067,$C$19:$C5067,$C5067,$J$19:$J5067,$J5067,$D$19:$D5067,$D5067)&gt;1,"SI","NO")))</f>
        <v/>
      </c>
      <c r="N5067" s="11">
        <f>IF(COUNTA($A5067:$K5067)=0,"",IF(AND($L5067="SI",$M5067="NO"),IFERROR($H5067,0),0))</f>
        <v/>
      </c>
      <c r="O5067" s="9">
        <f>IF(COUNTA($A5067:$K5067)=0,"",IF($M5067="SI","CUFE o factura duplicada dentro del reporte; no se suma dos veces",IF(IFERROR($H5067,0)&lt;=0,"DIAN reporta valor susceptible 0",IF($L5067="NO",IFERROR(LOOKUP(2,1/((LISTS!$M$2:$M$13&lt;&gt;"")*ISNUMBER(SEARCH(LISTS!$M$2:$M$13,$I5067))),LISTS!$O$2:$O$13),"Medio de pago no elegible o no identificado por DIAN"),"Apta automaticamente por pago electronico y base positiva"))))</f>
        <v/>
      </c>
    </row>
    <row r="5068">
      <c r="A5068" s="9" t="n"/>
      <c r="B5068" s="9" t="n"/>
      <c r="C5068" s="12" t="n"/>
      <c r="D5068" s="11" t="n"/>
      <c r="E5068" s="11" t="n"/>
      <c r="F5068" s="11" t="n"/>
      <c r="G5068" s="11" t="n"/>
      <c r="H5068" s="11" t="n"/>
      <c r="I5068" s="9" t="n"/>
      <c r="J5068" s="9" t="n"/>
      <c r="K5068" s="9" t="n"/>
      <c r="L5068" s="9">
        <f>IF(COUNTA($A5068:$K5068)=0,"",IF(AND(IFERROR($H5068,0)&gt;0,LEN(TRIM($K5068&amp;""))&gt;0,IFERROR(LOOKUP(2,1/((LISTS!$M$2:$M$13&lt;&gt;"")*ISNUMBER(SEARCH(LISTS!$M$2:$M$13,$I5068))),LISTS!$N$2:$N$13),"NO")="SI"),"SI","NO"))</f>
        <v/>
      </c>
      <c r="M5068" s="9">
        <f>IF(COUNTA($A5068:$K5068)=0,"",IF($K5068&lt;&gt;"",IF(COUNTIF($K$19:$K5068,$K5068)&gt;1,"SI","NO"),IF(COUNTIFS($A$19:$A5068,$A5068,$C$19:$C5068,$C5068,$J$19:$J5068,$J5068,$D$19:$D5068,$D5068)&gt;1,"SI","NO")))</f>
        <v/>
      </c>
      <c r="N5068" s="11">
        <f>IF(COUNTA($A5068:$K5068)=0,"",IF(AND($L5068="SI",$M5068="NO"),IFERROR($H5068,0),0))</f>
        <v/>
      </c>
      <c r="O5068" s="9">
        <f>IF(COUNTA($A5068:$K5068)=0,"",IF($M5068="SI","CUFE o factura duplicada dentro del reporte; no se suma dos veces",IF(IFERROR($H5068,0)&lt;=0,"DIAN reporta valor susceptible 0",IF($L5068="NO",IFERROR(LOOKUP(2,1/((LISTS!$M$2:$M$13&lt;&gt;"")*ISNUMBER(SEARCH(LISTS!$M$2:$M$13,$I5068))),LISTS!$O$2:$O$13),"Medio de pago no elegible o no identificado por DIAN"),"Apta automaticamente por pago electronico y base positiva"))))</f>
        <v/>
      </c>
    </row>
    <row r="5069">
      <c r="A5069" s="9" t="n"/>
      <c r="B5069" s="9" t="n"/>
      <c r="C5069" s="12" t="n"/>
      <c r="D5069" s="11" t="n"/>
      <c r="E5069" s="11" t="n"/>
      <c r="F5069" s="11" t="n"/>
      <c r="G5069" s="11" t="n"/>
      <c r="H5069" s="11" t="n"/>
      <c r="I5069" s="9" t="n"/>
      <c r="J5069" s="9" t="n"/>
      <c r="K5069" s="9" t="n"/>
      <c r="L5069" s="9">
        <f>IF(COUNTA($A5069:$K5069)=0,"",IF(AND(IFERROR($H5069,0)&gt;0,LEN(TRIM($K5069&amp;""))&gt;0,IFERROR(LOOKUP(2,1/((LISTS!$M$2:$M$13&lt;&gt;"")*ISNUMBER(SEARCH(LISTS!$M$2:$M$13,$I5069))),LISTS!$N$2:$N$13),"NO")="SI"),"SI","NO"))</f>
        <v/>
      </c>
      <c r="M5069" s="9">
        <f>IF(COUNTA($A5069:$K5069)=0,"",IF($K5069&lt;&gt;"",IF(COUNTIF($K$19:$K5069,$K5069)&gt;1,"SI","NO"),IF(COUNTIFS($A$19:$A5069,$A5069,$C$19:$C5069,$C5069,$J$19:$J5069,$J5069,$D$19:$D5069,$D5069)&gt;1,"SI","NO")))</f>
        <v/>
      </c>
      <c r="N5069" s="11">
        <f>IF(COUNTA($A5069:$K5069)=0,"",IF(AND($L5069="SI",$M5069="NO"),IFERROR($H5069,0),0))</f>
        <v/>
      </c>
      <c r="O5069" s="9">
        <f>IF(COUNTA($A5069:$K5069)=0,"",IF($M5069="SI","CUFE o factura duplicada dentro del reporte; no se suma dos veces",IF(IFERROR($H5069,0)&lt;=0,"DIAN reporta valor susceptible 0",IF($L5069="NO",IFERROR(LOOKUP(2,1/((LISTS!$M$2:$M$13&lt;&gt;"")*ISNUMBER(SEARCH(LISTS!$M$2:$M$13,$I5069))),LISTS!$O$2:$O$13),"Medio de pago no elegible o no identificado por DIAN"),"Apta automaticamente por pago electronico y base positiva"))))</f>
        <v/>
      </c>
    </row>
    <row r="5070">
      <c r="A5070" s="9" t="n"/>
      <c r="B5070" s="9" t="n"/>
      <c r="C5070" s="12" t="n"/>
      <c r="D5070" s="11" t="n"/>
      <c r="E5070" s="11" t="n"/>
      <c r="F5070" s="11" t="n"/>
      <c r="G5070" s="11" t="n"/>
      <c r="H5070" s="11" t="n"/>
      <c r="I5070" s="9" t="n"/>
      <c r="J5070" s="9" t="n"/>
      <c r="K5070" s="9" t="n"/>
      <c r="L5070" s="9">
        <f>IF(COUNTA($A5070:$K5070)=0,"",IF(AND(IFERROR($H5070,0)&gt;0,LEN(TRIM($K5070&amp;""))&gt;0,IFERROR(LOOKUP(2,1/((LISTS!$M$2:$M$13&lt;&gt;"")*ISNUMBER(SEARCH(LISTS!$M$2:$M$13,$I5070))),LISTS!$N$2:$N$13),"NO")="SI"),"SI","NO"))</f>
        <v/>
      </c>
      <c r="M5070" s="9">
        <f>IF(COUNTA($A5070:$K5070)=0,"",IF($K5070&lt;&gt;"",IF(COUNTIF($K$19:$K5070,$K5070)&gt;1,"SI","NO"),IF(COUNTIFS($A$19:$A5070,$A5070,$C$19:$C5070,$C5070,$J$19:$J5070,$J5070,$D$19:$D5070,$D5070)&gt;1,"SI","NO")))</f>
        <v/>
      </c>
      <c r="N5070" s="11">
        <f>IF(COUNTA($A5070:$K5070)=0,"",IF(AND($L5070="SI",$M5070="NO"),IFERROR($H5070,0),0))</f>
        <v/>
      </c>
      <c r="O5070" s="9">
        <f>IF(COUNTA($A5070:$K5070)=0,"",IF($M5070="SI","CUFE o factura duplicada dentro del reporte; no se suma dos veces",IF(IFERROR($H5070,0)&lt;=0,"DIAN reporta valor susceptible 0",IF($L5070="NO",IFERROR(LOOKUP(2,1/((LISTS!$M$2:$M$13&lt;&gt;"")*ISNUMBER(SEARCH(LISTS!$M$2:$M$13,$I5070))),LISTS!$O$2:$O$13),"Medio de pago no elegible o no identificado por DIAN"),"Apta automaticamente por pago electronico y base positiva"))))</f>
        <v/>
      </c>
    </row>
    <row r="5071">
      <c r="A5071" s="9" t="n"/>
      <c r="B5071" s="9" t="n"/>
      <c r="C5071" s="12" t="n"/>
      <c r="D5071" s="11" t="n"/>
      <c r="E5071" s="11" t="n"/>
      <c r="F5071" s="11" t="n"/>
      <c r="G5071" s="11" t="n"/>
      <c r="H5071" s="11" t="n"/>
      <c r="I5071" s="9" t="n"/>
      <c r="J5071" s="9" t="n"/>
      <c r="K5071" s="9" t="n"/>
      <c r="L5071" s="9">
        <f>IF(COUNTA($A5071:$K5071)=0,"",IF(AND(IFERROR($H5071,0)&gt;0,LEN(TRIM($K5071&amp;""))&gt;0,IFERROR(LOOKUP(2,1/((LISTS!$M$2:$M$13&lt;&gt;"")*ISNUMBER(SEARCH(LISTS!$M$2:$M$13,$I5071))),LISTS!$N$2:$N$13),"NO")="SI"),"SI","NO"))</f>
        <v/>
      </c>
      <c r="M5071" s="9">
        <f>IF(COUNTA($A5071:$K5071)=0,"",IF($K5071&lt;&gt;"",IF(COUNTIF($K$19:$K5071,$K5071)&gt;1,"SI","NO"),IF(COUNTIFS($A$19:$A5071,$A5071,$C$19:$C5071,$C5071,$J$19:$J5071,$J5071,$D$19:$D5071,$D5071)&gt;1,"SI","NO")))</f>
        <v/>
      </c>
      <c r="N5071" s="11">
        <f>IF(COUNTA($A5071:$K5071)=0,"",IF(AND($L5071="SI",$M5071="NO"),IFERROR($H5071,0),0))</f>
        <v/>
      </c>
      <c r="O5071" s="9">
        <f>IF(COUNTA($A5071:$K5071)=0,"",IF($M5071="SI","CUFE o factura duplicada dentro del reporte; no se suma dos veces",IF(IFERROR($H5071,0)&lt;=0,"DIAN reporta valor susceptible 0",IF($L5071="NO",IFERROR(LOOKUP(2,1/((LISTS!$M$2:$M$13&lt;&gt;"")*ISNUMBER(SEARCH(LISTS!$M$2:$M$13,$I5071))),LISTS!$O$2:$O$13),"Medio de pago no elegible o no identificado por DIAN"),"Apta automaticamente por pago electronico y base positiva"))))</f>
        <v/>
      </c>
    </row>
    <row r="5072">
      <c r="A5072" s="9" t="n"/>
      <c r="B5072" s="9" t="n"/>
      <c r="C5072" s="12" t="n"/>
      <c r="D5072" s="11" t="n"/>
      <c r="E5072" s="11" t="n"/>
      <c r="F5072" s="11" t="n"/>
      <c r="G5072" s="11" t="n"/>
      <c r="H5072" s="11" t="n"/>
      <c r="I5072" s="9" t="n"/>
      <c r="J5072" s="9" t="n"/>
      <c r="K5072" s="9" t="n"/>
      <c r="L5072" s="9">
        <f>IF(COUNTA($A5072:$K5072)=0,"",IF(AND(IFERROR($H5072,0)&gt;0,LEN(TRIM($K5072&amp;""))&gt;0,IFERROR(LOOKUP(2,1/((LISTS!$M$2:$M$13&lt;&gt;"")*ISNUMBER(SEARCH(LISTS!$M$2:$M$13,$I5072))),LISTS!$N$2:$N$13),"NO")="SI"),"SI","NO"))</f>
        <v/>
      </c>
      <c r="M5072" s="9">
        <f>IF(COUNTA($A5072:$K5072)=0,"",IF($K5072&lt;&gt;"",IF(COUNTIF($K$19:$K5072,$K5072)&gt;1,"SI","NO"),IF(COUNTIFS($A$19:$A5072,$A5072,$C$19:$C5072,$C5072,$J$19:$J5072,$J5072,$D$19:$D5072,$D5072)&gt;1,"SI","NO")))</f>
        <v/>
      </c>
      <c r="N5072" s="11">
        <f>IF(COUNTA($A5072:$K5072)=0,"",IF(AND($L5072="SI",$M5072="NO"),IFERROR($H5072,0),0))</f>
        <v/>
      </c>
      <c r="O5072" s="9">
        <f>IF(COUNTA($A5072:$K5072)=0,"",IF($M5072="SI","CUFE o factura duplicada dentro del reporte; no se suma dos veces",IF(IFERROR($H5072,0)&lt;=0,"DIAN reporta valor susceptible 0",IF($L5072="NO",IFERROR(LOOKUP(2,1/((LISTS!$M$2:$M$13&lt;&gt;"")*ISNUMBER(SEARCH(LISTS!$M$2:$M$13,$I5072))),LISTS!$O$2:$O$13),"Medio de pago no elegible o no identificado por DIAN"),"Apta automaticamente por pago electronico y base positiva"))))</f>
        <v/>
      </c>
    </row>
    <row r="5073">
      <c r="A5073" s="9" t="n"/>
      <c r="B5073" s="9" t="n"/>
      <c r="C5073" s="12" t="n"/>
      <c r="D5073" s="11" t="n"/>
      <c r="E5073" s="11" t="n"/>
      <c r="F5073" s="11" t="n"/>
      <c r="G5073" s="11" t="n"/>
      <c r="H5073" s="11" t="n"/>
      <c r="I5073" s="9" t="n"/>
      <c r="J5073" s="9" t="n"/>
      <c r="K5073" s="9" t="n"/>
      <c r="L5073" s="9">
        <f>IF(COUNTA($A5073:$K5073)=0,"",IF(AND(IFERROR($H5073,0)&gt;0,LEN(TRIM($K5073&amp;""))&gt;0,IFERROR(LOOKUP(2,1/((LISTS!$M$2:$M$13&lt;&gt;"")*ISNUMBER(SEARCH(LISTS!$M$2:$M$13,$I5073))),LISTS!$N$2:$N$13),"NO")="SI"),"SI","NO"))</f>
        <v/>
      </c>
      <c r="M5073" s="9">
        <f>IF(COUNTA($A5073:$K5073)=0,"",IF($K5073&lt;&gt;"",IF(COUNTIF($K$19:$K5073,$K5073)&gt;1,"SI","NO"),IF(COUNTIFS($A$19:$A5073,$A5073,$C$19:$C5073,$C5073,$J$19:$J5073,$J5073,$D$19:$D5073,$D5073)&gt;1,"SI","NO")))</f>
        <v/>
      </c>
      <c r="N5073" s="11">
        <f>IF(COUNTA($A5073:$K5073)=0,"",IF(AND($L5073="SI",$M5073="NO"),IFERROR($H5073,0),0))</f>
        <v/>
      </c>
      <c r="O5073" s="9">
        <f>IF(COUNTA($A5073:$K5073)=0,"",IF($M5073="SI","CUFE o factura duplicada dentro del reporte; no se suma dos veces",IF(IFERROR($H5073,0)&lt;=0,"DIAN reporta valor susceptible 0",IF($L5073="NO",IFERROR(LOOKUP(2,1/((LISTS!$M$2:$M$13&lt;&gt;"")*ISNUMBER(SEARCH(LISTS!$M$2:$M$13,$I5073))),LISTS!$O$2:$O$13),"Medio de pago no elegible o no identificado por DIAN"),"Apta automaticamente por pago electronico y base positiva"))))</f>
        <v/>
      </c>
    </row>
    <row r="5074">
      <c r="A5074" s="9" t="n"/>
      <c r="B5074" s="9" t="n"/>
      <c r="C5074" s="12" t="n"/>
      <c r="D5074" s="11" t="n"/>
      <c r="E5074" s="11" t="n"/>
      <c r="F5074" s="11" t="n"/>
      <c r="G5074" s="11" t="n"/>
      <c r="H5074" s="11" t="n"/>
      <c r="I5074" s="9" t="n"/>
      <c r="J5074" s="9" t="n"/>
      <c r="K5074" s="9" t="n"/>
      <c r="L5074" s="9">
        <f>IF(COUNTA($A5074:$K5074)=0,"",IF(AND(IFERROR($H5074,0)&gt;0,LEN(TRIM($K5074&amp;""))&gt;0,IFERROR(LOOKUP(2,1/((LISTS!$M$2:$M$13&lt;&gt;"")*ISNUMBER(SEARCH(LISTS!$M$2:$M$13,$I5074))),LISTS!$N$2:$N$13),"NO")="SI"),"SI","NO"))</f>
        <v/>
      </c>
      <c r="M5074" s="9">
        <f>IF(COUNTA($A5074:$K5074)=0,"",IF($K5074&lt;&gt;"",IF(COUNTIF($K$19:$K5074,$K5074)&gt;1,"SI","NO"),IF(COUNTIFS($A$19:$A5074,$A5074,$C$19:$C5074,$C5074,$J$19:$J5074,$J5074,$D$19:$D5074,$D5074)&gt;1,"SI","NO")))</f>
        <v/>
      </c>
      <c r="N5074" s="11">
        <f>IF(COUNTA($A5074:$K5074)=0,"",IF(AND($L5074="SI",$M5074="NO"),IFERROR($H5074,0),0))</f>
        <v/>
      </c>
      <c r="O5074" s="9">
        <f>IF(COUNTA($A5074:$K5074)=0,"",IF($M5074="SI","CUFE o factura duplicada dentro del reporte; no se suma dos veces",IF(IFERROR($H5074,0)&lt;=0,"DIAN reporta valor susceptible 0",IF($L5074="NO",IFERROR(LOOKUP(2,1/((LISTS!$M$2:$M$13&lt;&gt;"")*ISNUMBER(SEARCH(LISTS!$M$2:$M$13,$I5074))),LISTS!$O$2:$O$13),"Medio de pago no elegible o no identificado por DIAN"),"Apta automaticamente por pago electronico y base positiva"))))</f>
        <v/>
      </c>
    </row>
    <row r="5075">
      <c r="A5075" s="9" t="n"/>
      <c r="B5075" s="9" t="n"/>
      <c r="C5075" s="12" t="n"/>
      <c r="D5075" s="11" t="n"/>
      <c r="E5075" s="11" t="n"/>
      <c r="F5075" s="11" t="n"/>
      <c r="G5075" s="11" t="n"/>
      <c r="H5075" s="11" t="n"/>
      <c r="I5075" s="9" t="n"/>
      <c r="J5075" s="9" t="n"/>
      <c r="K5075" s="9" t="n"/>
      <c r="L5075" s="9">
        <f>IF(COUNTA($A5075:$K5075)=0,"",IF(AND(IFERROR($H5075,0)&gt;0,LEN(TRIM($K5075&amp;""))&gt;0,IFERROR(LOOKUP(2,1/((LISTS!$M$2:$M$13&lt;&gt;"")*ISNUMBER(SEARCH(LISTS!$M$2:$M$13,$I5075))),LISTS!$N$2:$N$13),"NO")="SI"),"SI","NO"))</f>
        <v/>
      </c>
      <c r="M5075" s="9">
        <f>IF(COUNTA($A5075:$K5075)=0,"",IF($K5075&lt;&gt;"",IF(COUNTIF($K$19:$K5075,$K5075)&gt;1,"SI","NO"),IF(COUNTIFS($A$19:$A5075,$A5075,$C$19:$C5075,$C5075,$J$19:$J5075,$J5075,$D$19:$D5075,$D5075)&gt;1,"SI","NO")))</f>
        <v/>
      </c>
      <c r="N5075" s="11">
        <f>IF(COUNTA($A5075:$K5075)=0,"",IF(AND($L5075="SI",$M5075="NO"),IFERROR($H5075,0),0))</f>
        <v/>
      </c>
      <c r="O5075" s="9">
        <f>IF(COUNTA($A5075:$K5075)=0,"",IF($M5075="SI","CUFE o factura duplicada dentro del reporte; no se suma dos veces",IF(IFERROR($H5075,0)&lt;=0,"DIAN reporta valor susceptible 0",IF($L5075="NO",IFERROR(LOOKUP(2,1/((LISTS!$M$2:$M$13&lt;&gt;"")*ISNUMBER(SEARCH(LISTS!$M$2:$M$13,$I5075))),LISTS!$O$2:$O$13),"Medio de pago no elegible o no identificado por DIAN"),"Apta automaticamente por pago electronico y base positiva"))))</f>
        <v/>
      </c>
    </row>
    <row r="5076">
      <c r="A5076" s="9" t="n"/>
      <c r="B5076" s="9" t="n"/>
      <c r="C5076" s="12" t="n"/>
      <c r="D5076" s="11" t="n"/>
      <c r="E5076" s="11" t="n"/>
      <c r="F5076" s="11" t="n"/>
      <c r="G5076" s="11" t="n"/>
      <c r="H5076" s="11" t="n"/>
      <c r="I5076" s="9" t="n"/>
      <c r="J5076" s="9" t="n"/>
      <c r="K5076" s="9" t="n"/>
      <c r="L5076" s="9">
        <f>IF(COUNTA($A5076:$K5076)=0,"",IF(AND(IFERROR($H5076,0)&gt;0,LEN(TRIM($K5076&amp;""))&gt;0,IFERROR(LOOKUP(2,1/((LISTS!$M$2:$M$13&lt;&gt;"")*ISNUMBER(SEARCH(LISTS!$M$2:$M$13,$I5076))),LISTS!$N$2:$N$13),"NO")="SI"),"SI","NO"))</f>
        <v/>
      </c>
      <c r="M5076" s="9">
        <f>IF(COUNTA($A5076:$K5076)=0,"",IF($K5076&lt;&gt;"",IF(COUNTIF($K$19:$K5076,$K5076)&gt;1,"SI","NO"),IF(COUNTIFS($A$19:$A5076,$A5076,$C$19:$C5076,$C5076,$J$19:$J5076,$J5076,$D$19:$D5076,$D5076)&gt;1,"SI","NO")))</f>
        <v/>
      </c>
      <c r="N5076" s="11">
        <f>IF(COUNTA($A5076:$K5076)=0,"",IF(AND($L5076="SI",$M5076="NO"),IFERROR($H5076,0),0))</f>
        <v/>
      </c>
      <c r="O5076" s="9">
        <f>IF(COUNTA($A5076:$K5076)=0,"",IF($M5076="SI","CUFE o factura duplicada dentro del reporte; no se suma dos veces",IF(IFERROR($H5076,0)&lt;=0,"DIAN reporta valor susceptible 0",IF($L5076="NO",IFERROR(LOOKUP(2,1/((LISTS!$M$2:$M$13&lt;&gt;"")*ISNUMBER(SEARCH(LISTS!$M$2:$M$13,$I5076))),LISTS!$O$2:$O$13),"Medio de pago no elegible o no identificado por DIAN"),"Apta automaticamente por pago electronico y base positiva"))))</f>
        <v/>
      </c>
    </row>
    <row r="5077">
      <c r="A5077" s="9" t="n"/>
      <c r="B5077" s="9" t="n"/>
      <c r="C5077" s="12" t="n"/>
      <c r="D5077" s="11" t="n"/>
      <c r="E5077" s="11" t="n"/>
      <c r="F5077" s="11" t="n"/>
      <c r="G5077" s="11" t="n"/>
      <c r="H5077" s="11" t="n"/>
      <c r="I5077" s="9" t="n"/>
      <c r="J5077" s="9" t="n"/>
      <c r="K5077" s="9" t="n"/>
      <c r="L5077" s="9">
        <f>IF(COUNTA($A5077:$K5077)=0,"",IF(AND(IFERROR($H5077,0)&gt;0,LEN(TRIM($K5077&amp;""))&gt;0,IFERROR(LOOKUP(2,1/((LISTS!$M$2:$M$13&lt;&gt;"")*ISNUMBER(SEARCH(LISTS!$M$2:$M$13,$I5077))),LISTS!$N$2:$N$13),"NO")="SI"),"SI","NO"))</f>
        <v/>
      </c>
      <c r="M5077" s="9">
        <f>IF(COUNTA($A5077:$K5077)=0,"",IF($K5077&lt;&gt;"",IF(COUNTIF($K$19:$K5077,$K5077)&gt;1,"SI","NO"),IF(COUNTIFS($A$19:$A5077,$A5077,$C$19:$C5077,$C5077,$J$19:$J5077,$J5077,$D$19:$D5077,$D5077)&gt;1,"SI","NO")))</f>
        <v/>
      </c>
      <c r="N5077" s="11">
        <f>IF(COUNTA($A5077:$K5077)=0,"",IF(AND($L5077="SI",$M5077="NO"),IFERROR($H5077,0),0))</f>
        <v/>
      </c>
      <c r="O5077" s="9">
        <f>IF(COUNTA($A5077:$K5077)=0,"",IF($M5077="SI","CUFE o factura duplicada dentro del reporte; no se suma dos veces",IF(IFERROR($H5077,0)&lt;=0,"DIAN reporta valor susceptible 0",IF($L5077="NO",IFERROR(LOOKUP(2,1/((LISTS!$M$2:$M$13&lt;&gt;"")*ISNUMBER(SEARCH(LISTS!$M$2:$M$13,$I5077))),LISTS!$O$2:$O$13),"Medio de pago no elegible o no identificado por DIAN"),"Apta automaticamente por pago electronico y base positiva"))))</f>
        <v/>
      </c>
    </row>
    <row r="5078">
      <c r="A5078" s="9" t="n"/>
      <c r="B5078" s="9" t="n"/>
      <c r="C5078" s="12" t="n"/>
      <c r="D5078" s="11" t="n"/>
      <c r="E5078" s="11" t="n"/>
      <c r="F5078" s="11" t="n"/>
      <c r="G5078" s="11" t="n"/>
      <c r="H5078" s="11" t="n"/>
      <c r="I5078" s="9" t="n"/>
      <c r="J5078" s="9" t="n"/>
      <c r="K5078" s="9" t="n"/>
      <c r="L5078" s="9">
        <f>IF(COUNTA($A5078:$K5078)=0,"",IF(AND(IFERROR($H5078,0)&gt;0,LEN(TRIM($K5078&amp;""))&gt;0,IFERROR(LOOKUP(2,1/((LISTS!$M$2:$M$13&lt;&gt;"")*ISNUMBER(SEARCH(LISTS!$M$2:$M$13,$I5078))),LISTS!$N$2:$N$13),"NO")="SI"),"SI","NO"))</f>
        <v/>
      </c>
      <c r="M5078" s="9">
        <f>IF(COUNTA($A5078:$K5078)=0,"",IF($K5078&lt;&gt;"",IF(COUNTIF($K$19:$K5078,$K5078)&gt;1,"SI","NO"),IF(COUNTIFS($A$19:$A5078,$A5078,$C$19:$C5078,$C5078,$J$19:$J5078,$J5078,$D$19:$D5078,$D5078)&gt;1,"SI","NO")))</f>
        <v/>
      </c>
      <c r="N5078" s="11">
        <f>IF(COUNTA($A5078:$K5078)=0,"",IF(AND($L5078="SI",$M5078="NO"),IFERROR($H5078,0),0))</f>
        <v/>
      </c>
      <c r="O5078" s="9">
        <f>IF(COUNTA($A5078:$K5078)=0,"",IF($M5078="SI","CUFE o factura duplicada dentro del reporte; no se suma dos veces",IF(IFERROR($H5078,0)&lt;=0,"DIAN reporta valor susceptible 0",IF($L5078="NO",IFERROR(LOOKUP(2,1/((LISTS!$M$2:$M$13&lt;&gt;"")*ISNUMBER(SEARCH(LISTS!$M$2:$M$13,$I5078))),LISTS!$O$2:$O$13),"Medio de pago no elegible o no identificado por DIAN"),"Apta automaticamente por pago electronico y base positiva"))))</f>
        <v/>
      </c>
    </row>
    <row r="5079">
      <c r="A5079" s="9" t="n"/>
      <c r="B5079" s="9" t="n"/>
      <c r="C5079" s="12" t="n"/>
      <c r="D5079" s="11" t="n"/>
      <c r="E5079" s="11" t="n"/>
      <c r="F5079" s="11" t="n"/>
      <c r="G5079" s="11" t="n"/>
      <c r="H5079" s="11" t="n"/>
      <c r="I5079" s="9" t="n"/>
      <c r="J5079" s="9" t="n"/>
      <c r="K5079" s="9" t="n"/>
      <c r="L5079" s="9">
        <f>IF(COUNTA($A5079:$K5079)=0,"",IF(AND(IFERROR($H5079,0)&gt;0,LEN(TRIM($K5079&amp;""))&gt;0,IFERROR(LOOKUP(2,1/((LISTS!$M$2:$M$13&lt;&gt;"")*ISNUMBER(SEARCH(LISTS!$M$2:$M$13,$I5079))),LISTS!$N$2:$N$13),"NO")="SI"),"SI","NO"))</f>
        <v/>
      </c>
      <c r="M5079" s="9">
        <f>IF(COUNTA($A5079:$K5079)=0,"",IF($K5079&lt;&gt;"",IF(COUNTIF($K$19:$K5079,$K5079)&gt;1,"SI","NO"),IF(COUNTIFS($A$19:$A5079,$A5079,$C$19:$C5079,$C5079,$J$19:$J5079,$J5079,$D$19:$D5079,$D5079)&gt;1,"SI","NO")))</f>
        <v/>
      </c>
      <c r="N5079" s="11">
        <f>IF(COUNTA($A5079:$K5079)=0,"",IF(AND($L5079="SI",$M5079="NO"),IFERROR($H5079,0),0))</f>
        <v/>
      </c>
      <c r="O5079" s="9">
        <f>IF(COUNTA($A5079:$K5079)=0,"",IF($M5079="SI","CUFE o factura duplicada dentro del reporte; no se suma dos veces",IF(IFERROR($H5079,0)&lt;=0,"DIAN reporta valor susceptible 0",IF($L5079="NO",IFERROR(LOOKUP(2,1/((LISTS!$M$2:$M$13&lt;&gt;"")*ISNUMBER(SEARCH(LISTS!$M$2:$M$13,$I5079))),LISTS!$O$2:$O$13),"Medio de pago no elegible o no identificado por DIAN"),"Apta automaticamente por pago electronico y base positiva"))))</f>
        <v/>
      </c>
    </row>
    <row r="5080">
      <c r="A5080" s="9" t="n"/>
      <c r="B5080" s="9" t="n"/>
      <c r="C5080" s="12" t="n"/>
      <c r="D5080" s="11" t="n"/>
      <c r="E5080" s="11" t="n"/>
      <c r="F5080" s="11" t="n"/>
      <c r="G5080" s="11" t="n"/>
      <c r="H5080" s="11" t="n"/>
      <c r="I5080" s="9" t="n"/>
      <c r="J5080" s="9" t="n"/>
      <c r="K5080" s="9" t="n"/>
      <c r="L5080" s="9">
        <f>IF(COUNTA($A5080:$K5080)=0,"",IF(AND(IFERROR($H5080,0)&gt;0,LEN(TRIM($K5080&amp;""))&gt;0,IFERROR(LOOKUP(2,1/((LISTS!$M$2:$M$13&lt;&gt;"")*ISNUMBER(SEARCH(LISTS!$M$2:$M$13,$I5080))),LISTS!$N$2:$N$13),"NO")="SI"),"SI","NO"))</f>
        <v/>
      </c>
      <c r="M5080" s="9">
        <f>IF(COUNTA($A5080:$K5080)=0,"",IF($K5080&lt;&gt;"",IF(COUNTIF($K$19:$K5080,$K5080)&gt;1,"SI","NO"),IF(COUNTIFS($A$19:$A5080,$A5080,$C$19:$C5080,$C5080,$J$19:$J5080,$J5080,$D$19:$D5080,$D5080)&gt;1,"SI","NO")))</f>
        <v/>
      </c>
      <c r="N5080" s="11">
        <f>IF(COUNTA($A5080:$K5080)=0,"",IF(AND($L5080="SI",$M5080="NO"),IFERROR($H5080,0),0))</f>
        <v/>
      </c>
      <c r="O5080" s="9">
        <f>IF(COUNTA($A5080:$K5080)=0,"",IF($M5080="SI","CUFE o factura duplicada dentro del reporte; no se suma dos veces",IF(IFERROR($H5080,0)&lt;=0,"DIAN reporta valor susceptible 0",IF($L5080="NO",IFERROR(LOOKUP(2,1/((LISTS!$M$2:$M$13&lt;&gt;"")*ISNUMBER(SEARCH(LISTS!$M$2:$M$13,$I5080))),LISTS!$O$2:$O$13),"Medio de pago no elegible o no identificado por DIAN"),"Apta automaticamente por pago electronico y base positiva"))))</f>
        <v/>
      </c>
    </row>
    <row r="5081">
      <c r="A5081" s="9" t="n"/>
      <c r="B5081" s="9" t="n"/>
      <c r="C5081" s="12" t="n"/>
      <c r="D5081" s="11" t="n"/>
      <c r="E5081" s="11" t="n"/>
      <c r="F5081" s="11" t="n"/>
      <c r="G5081" s="11" t="n"/>
      <c r="H5081" s="11" t="n"/>
      <c r="I5081" s="9" t="n"/>
      <c r="J5081" s="9" t="n"/>
      <c r="K5081" s="9" t="n"/>
      <c r="L5081" s="9">
        <f>IF(COUNTA($A5081:$K5081)=0,"",IF(AND(IFERROR($H5081,0)&gt;0,LEN(TRIM($K5081&amp;""))&gt;0,IFERROR(LOOKUP(2,1/((LISTS!$M$2:$M$13&lt;&gt;"")*ISNUMBER(SEARCH(LISTS!$M$2:$M$13,$I5081))),LISTS!$N$2:$N$13),"NO")="SI"),"SI","NO"))</f>
        <v/>
      </c>
      <c r="M5081" s="9">
        <f>IF(COUNTA($A5081:$K5081)=0,"",IF($K5081&lt;&gt;"",IF(COUNTIF($K$19:$K5081,$K5081)&gt;1,"SI","NO"),IF(COUNTIFS($A$19:$A5081,$A5081,$C$19:$C5081,$C5081,$J$19:$J5081,$J5081,$D$19:$D5081,$D5081)&gt;1,"SI","NO")))</f>
        <v/>
      </c>
      <c r="N5081" s="11">
        <f>IF(COUNTA($A5081:$K5081)=0,"",IF(AND($L5081="SI",$M5081="NO"),IFERROR($H5081,0),0))</f>
        <v/>
      </c>
      <c r="O5081" s="9">
        <f>IF(COUNTA($A5081:$K5081)=0,"",IF($M5081="SI","CUFE o factura duplicada dentro del reporte; no se suma dos veces",IF(IFERROR($H5081,0)&lt;=0,"DIAN reporta valor susceptible 0",IF($L5081="NO",IFERROR(LOOKUP(2,1/((LISTS!$M$2:$M$13&lt;&gt;"")*ISNUMBER(SEARCH(LISTS!$M$2:$M$13,$I5081))),LISTS!$O$2:$O$13),"Medio de pago no elegible o no identificado por DIAN"),"Apta automaticamente por pago electronico y base positiva"))))</f>
        <v/>
      </c>
    </row>
    <row r="5082">
      <c r="A5082" s="9" t="n"/>
      <c r="B5082" s="9" t="n"/>
      <c r="C5082" s="12" t="n"/>
      <c r="D5082" s="11" t="n"/>
      <c r="E5082" s="11" t="n"/>
      <c r="F5082" s="11" t="n"/>
      <c r="G5082" s="11" t="n"/>
      <c r="H5082" s="11" t="n"/>
      <c r="I5082" s="9" t="n"/>
      <c r="J5082" s="9" t="n"/>
      <c r="K5082" s="9" t="n"/>
      <c r="L5082" s="9">
        <f>IF(COUNTA($A5082:$K5082)=0,"",IF(AND(IFERROR($H5082,0)&gt;0,LEN(TRIM($K5082&amp;""))&gt;0,IFERROR(LOOKUP(2,1/((LISTS!$M$2:$M$13&lt;&gt;"")*ISNUMBER(SEARCH(LISTS!$M$2:$M$13,$I5082))),LISTS!$N$2:$N$13),"NO")="SI"),"SI","NO"))</f>
        <v/>
      </c>
      <c r="M5082" s="9">
        <f>IF(COUNTA($A5082:$K5082)=0,"",IF($K5082&lt;&gt;"",IF(COUNTIF($K$19:$K5082,$K5082)&gt;1,"SI","NO"),IF(COUNTIFS($A$19:$A5082,$A5082,$C$19:$C5082,$C5082,$J$19:$J5082,$J5082,$D$19:$D5082,$D5082)&gt;1,"SI","NO")))</f>
        <v/>
      </c>
      <c r="N5082" s="11">
        <f>IF(COUNTA($A5082:$K5082)=0,"",IF(AND($L5082="SI",$M5082="NO"),IFERROR($H5082,0),0))</f>
        <v/>
      </c>
      <c r="O5082" s="9">
        <f>IF(COUNTA($A5082:$K5082)=0,"",IF($M5082="SI","CUFE o factura duplicada dentro del reporte; no se suma dos veces",IF(IFERROR($H5082,0)&lt;=0,"DIAN reporta valor susceptible 0",IF($L5082="NO",IFERROR(LOOKUP(2,1/((LISTS!$M$2:$M$13&lt;&gt;"")*ISNUMBER(SEARCH(LISTS!$M$2:$M$13,$I5082))),LISTS!$O$2:$O$13),"Medio de pago no elegible o no identificado por DIAN"),"Apta automaticamente por pago electronico y base positiva"))))</f>
        <v/>
      </c>
    </row>
    <row r="5083">
      <c r="A5083" s="9" t="n"/>
      <c r="B5083" s="9" t="n"/>
      <c r="C5083" s="12" t="n"/>
      <c r="D5083" s="11" t="n"/>
      <c r="E5083" s="11" t="n"/>
      <c r="F5083" s="11" t="n"/>
      <c r="G5083" s="11" t="n"/>
      <c r="H5083" s="11" t="n"/>
      <c r="I5083" s="9" t="n"/>
      <c r="J5083" s="9" t="n"/>
      <c r="K5083" s="9" t="n"/>
      <c r="L5083" s="9">
        <f>IF(COUNTA($A5083:$K5083)=0,"",IF(AND(IFERROR($H5083,0)&gt;0,LEN(TRIM($K5083&amp;""))&gt;0,IFERROR(LOOKUP(2,1/((LISTS!$M$2:$M$13&lt;&gt;"")*ISNUMBER(SEARCH(LISTS!$M$2:$M$13,$I5083))),LISTS!$N$2:$N$13),"NO")="SI"),"SI","NO"))</f>
        <v/>
      </c>
      <c r="M5083" s="9">
        <f>IF(COUNTA($A5083:$K5083)=0,"",IF($K5083&lt;&gt;"",IF(COUNTIF($K$19:$K5083,$K5083)&gt;1,"SI","NO"),IF(COUNTIFS($A$19:$A5083,$A5083,$C$19:$C5083,$C5083,$J$19:$J5083,$J5083,$D$19:$D5083,$D5083)&gt;1,"SI","NO")))</f>
        <v/>
      </c>
      <c r="N5083" s="11">
        <f>IF(COUNTA($A5083:$K5083)=0,"",IF(AND($L5083="SI",$M5083="NO"),IFERROR($H5083,0),0))</f>
        <v/>
      </c>
      <c r="O5083" s="9">
        <f>IF(COUNTA($A5083:$K5083)=0,"",IF($M5083="SI","CUFE o factura duplicada dentro del reporte; no se suma dos veces",IF(IFERROR($H5083,0)&lt;=0,"DIAN reporta valor susceptible 0",IF($L5083="NO",IFERROR(LOOKUP(2,1/((LISTS!$M$2:$M$13&lt;&gt;"")*ISNUMBER(SEARCH(LISTS!$M$2:$M$13,$I5083))),LISTS!$O$2:$O$13),"Medio de pago no elegible o no identificado por DIAN"),"Apta automaticamente por pago electronico y base positiva"))))</f>
        <v/>
      </c>
    </row>
    <row r="5084">
      <c r="A5084" s="9" t="n"/>
      <c r="B5084" s="9" t="n"/>
      <c r="C5084" s="12" t="n"/>
      <c r="D5084" s="11" t="n"/>
      <c r="E5084" s="11" t="n"/>
      <c r="F5084" s="11" t="n"/>
      <c r="G5084" s="11" t="n"/>
      <c r="H5084" s="11" t="n"/>
      <c r="I5084" s="9" t="n"/>
      <c r="J5084" s="9" t="n"/>
      <c r="K5084" s="9" t="n"/>
      <c r="L5084" s="9">
        <f>IF(COUNTA($A5084:$K5084)=0,"",IF(AND(IFERROR($H5084,0)&gt;0,LEN(TRIM($K5084&amp;""))&gt;0,IFERROR(LOOKUP(2,1/((LISTS!$M$2:$M$13&lt;&gt;"")*ISNUMBER(SEARCH(LISTS!$M$2:$M$13,$I5084))),LISTS!$N$2:$N$13),"NO")="SI"),"SI","NO"))</f>
        <v/>
      </c>
      <c r="M5084" s="9">
        <f>IF(COUNTA($A5084:$K5084)=0,"",IF($K5084&lt;&gt;"",IF(COUNTIF($K$19:$K5084,$K5084)&gt;1,"SI","NO"),IF(COUNTIFS($A$19:$A5084,$A5084,$C$19:$C5084,$C5084,$J$19:$J5084,$J5084,$D$19:$D5084,$D5084)&gt;1,"SI","NO")))</f>
        <v/>
      </c>
      <c r="N5084" s="11">
        <f>IF(COUNTA($A5084:$K5084)=0,"",IF(AND($L5084="SI",$M5084="NO"),IFERROR($H5084,0),0))</f>
        <v/>
      </c>
      <c r="O5084" s="9">
        <f>IF(COUNTA($A5084:$K5084)=0,"",IF($M5084="SI","CUFE o factura duplicada dentro del reporte; no se suma dos veces",IF(IFERROR($H5084,0)&lt;=0,"DIAN reporta valor susceptible 0",IF($L5084="NO",IFERROR(LOOKUP(2,1/((LISTS!$M$2:$M$13&lt;&gt;"")*ISNUMBER(SEARCH(LISTS!$M$2:$M$13,$I5084))),LISTS!$O$2:$O$13),"Medio de pago no elegible o no identificado por DIAN"),"Apta automaticamente por pago electronico y base positiva"))))</f>
        <v/>
      </c>
    </row>
    <row r="5085">
      <c r="A5085" s="9" t="n"/>
      <c r="B5085" s="9" t="n"/>
      <c r="C5085" s="12" t="n"/>
      <c r="D5085" s="11" t="n"/>
      <c r="E5085" s="11" t="n"/>
      <c r="F5085" s="11" t="n"/>
      <c r="G5085" s="11" t="n"/>
      <c r="H5085" s="11" t="n"/>
      <c r="I5085" s="9" t="n"/>
      <c r="J5085" s="9" t="n"/>
      <c r="K5085" s="9" t="n"/>
      <c r="L5085" s="9">
        <f>IF(COUNTA($A5085:$K5085)=0,"",IF(AND(IFERROR($H5085,0)&gt;0,LEN(TRIM($K5085&amp;""))&gt;0,IFERROR(LOOKUP(2,1/((LISTS!$M$2:$M$13&lt;&gt;"")*ISNUMBER(SEARCH(LISTS!$M$2:$M$13,$I5085))),LISTS!$N$2:$N$13),"NO")="SI"),"SI","NO"))</f>
        <v/>
      </c>
      <c r="M5085" s="9">
        <f>IF(COUNTA($A5085:$K5085)=0,"",IF($K5085&lt;&gt;"",IF(COUNTIF($K$19:$K5085,$K5085)&gt;1,"SI","NO"),IF(COUNTIFS($A$19:$A5085,$A5085,$C$19:$C5085,$C5085,$J$19:$J5085,$J5085,$D$19:$D5085,$D5085)&gt;1,"SI","NO")))</f>
        <v/>
      </c>
      <c r="N5085" s="11">
        <f>IF(COUNTA($A5085:$K5085)=0,"",IF(AND($L5085="SI",$M5085="NO"),IFERROR($H5085,0),0))</f>
        <v/>
      </c>
      <c r="O5085" s="9">
        <f>IF(COUNTA($A5085:$K5085)=0,"",IF($M5085="SI","CUFE o factura duplicada dentro del reporte; no se suma dos veces",IF(IFERROR($H5085,0)&lt;=0,"DIAN reporta valor susceptible 0",IF($L5085="NO",IFERROR(LOOKUP(2,1/((LISTS!$M$2:$M$13&lt;&gt;"")*ISNUMBER(SEARCH(LISTS!$M$2:$M$13,$I5085))),LISTS!$O$2:$O$13),"Medio de pago no elegible o no identificado por DIAN"),"Apta automaticamente por pago electronico y base positiva"))))</f>
        <v/>
      </c>
    </row>
    <row r="5086">
      <c r="A5086" s="9" t="n"/>
      <c r="B5086" s="9" t="n"/>
      <c r="C5086" s="12" t="n"/>
      <c r="D5086" s="11" t="n"/>
      <c r="E5086" s="11" t="n"/>
      <c r="F5086" s="11" t="n"/>
      <c r="G5086" s="11" t="n"/>
      <c r="H5086" s="11" t="n"/>
      <c r="I5086" s="9" t="n"/>
      <c r="J5086" s="9" t="n"/>
      <c r="K5086" s="9" t="n"/>
      <c r="L5086" s="9">
        <f>IF(COUNTA($A5086:$K5086)=0,"",IF(AND(IFERROR($H5086,0)&gt;0,LEN(TRIM($K5086&amp;""))&gt;0,IFERROR(LOOKUP(2,1/((LISTS!$M$2:$M$13&lt;&gt;"")*ISNUMBER(SEARCH(LISTS!$M$2:$M$13,$I5086))),LISTS!$N$2:$N$13),"NO")="SI"),"SI","NO"))</f>
        <v/>
      </c>
      <c r="M5086" s="9">
        <f>IF(COUNTA($A5086:$K5086)=0,"",IF($K5086&lt;&gt;"",IF(COUNTIF($K$19:$K5086,$K5086)&gt;1,"SI","NO"),IF(COUNTIFS($A$19:$A5086,$A5086,$C$19:$C5086,$C5086,$J$19:$J5086,$J5086,$D$19:$D5086,$D5086)&gt;1,"SI","NO")))</f>
        <v/>
      </c>
      <c r="N5086" s="11">
        <f>IF(COUNTA($A5086:$K5086)=0,"",IF(AND($L5086="SI",$M5086="NO"),IFERROR($H5086,0),0))</f>
        <v/>
      </c>
      <c r="O5086" s="9">
        <f>IF(COUNTA($A5086:$K5086)=0,"",IF($M5086="SI","CUFE o factura duplicada dentro del reporte; no se suma dos veces",IF(IFERROR($H5086,0)&lt;=0,"DIAN reporta valor susceptible 0",IF($L5086="NO",IFERROR(LOOKUP(2,1/((LISTS!$M$2:$M$13&lt;&gt;"")*ISNUMBER(SEARCH(LISTS!$M$2:$M$13,$I5086))),LISTS!$O$2:$O$13),"Medio de pago no elegible o no identificado por DIAN"),"Apta automaticamente por pago electronico y base positiva"))))</f>
        <v/>
      </c>
    </row>
    <row r="5087">
      <c r="A5087" s="9" t="n"/>
      <c r="B5087" s="9" t="n"/>
      <c r="C5087" s="12" t="n"/>
      <c r="D5087" s="11" t="n"/>
      <c r="E5087" s="11" t="n"/>
      <c r="F5087" s="11" t="n"/>
      <c r="G5087" s="11" t="n"/>
      <c r="H5087" s="11" t="n"/>
      <c r="I5087" s="9" t="n"/>
      <c r="J5087" s="9" t="n"/>
      <c r="K5087" s="9" t="n"/>
      <c r="L5087" s="9">
        <f>IF(COUNTA($A5087:$K5087)=0,"",IF(AND(IFERROR($H5087,0)&gt;0,LEN(TRIM($K5087&amp;""))&gt;0,IFERROR(LOOKUP(2,1/((LISTS!$M$2:$M$13&lt;&gt;"")*ISNUMBER(SEARCH(LISTS!$M$2:$M$13,$I5087))),LISTS!$N$2:$N$13),"NO")="SI"),"SI","NO"))</f>
        <v/>
      </c>
      <c r="M5087" s="9">
        <f>IF(COUNTA($A5087:$K5087)=0,"",IF($K5087&lt;&gt;"",IF(COUNTIF($K$19:$K5087,$K5087)&gt;1,"SI","NO"),IF(COUNTIFS($A$19:$A5087,$A5087,$C$19:$C5087,$C5087,$J$19:$J5087,$J5087,$D$19:$D5087,$D5087)&gt;1,"SI","NO")))</f>
        <v/>
      </c>
      <c r="N5087" s="11">
        <f>IF(COUNTA($A5087:$K5087)=0,"",IF(AND($L5087="SI",$M5087="NO"),IFERROR($H5087,0),0))</f>
        <v/>
      </c>
      <c r="O5087" s="9">
        <f>IF(COUNTA($A5087:$K5087)=0,"",IF($M5087="SI","CUFE o factura duplicada dentro del reporte; no se suma dos veces",IF(IFERROR($H5087,0)&lt;=0,"DIAN reporta valor susceptible 0",IF($L5087="NO",IFERROR(LOOKUP(2,1/((LISTS!$M$2:$M$13&lt;&gt;"")*ISNUMBER(SEARCH(LISTS!$M$2:$M$13,$I5087))),LISTS!$O$2:$O$13),"Medio de pago no elegible o no identificado por DIAN"),"Apta automaticamente por pago electronico y base positiva"))))</f>
        <v/>
      </c>
    </row>
    <row r="5088">
      <c r="A5088" s="9" t="n"/>
      <c r="B5088" s="9" t="n"/>
      <c r="C5088" s="12" t="n"/>
      <c r="D5088" s="11" t="n"/>
      <c r="E5088" s="11" t="n"/>
      <c r="F5088" s="11" t="n"/>
      <c r="G5088" s="11" t="n"/>
      <c r="H5088" s="11" t="n"/>
      <c r="I5088" s="9" t="n"/>
      <c r="J5088" s="9" t="n"/>
      <c r="K5088" s="9" t="n"/>
      <c r="L5088" s="9">
        <f>IF(COUNTA($A5088:$K5088)=0,"",IF(AND(IFERROR($H5088,0)&gt;0,LEN(TRIM($K5088&amp;""))&gt;0,IFERROR(LOOKUP(2,1/((LISTS!$M$2:$M$13&lt;&gt;"")*ISNUMBER(SEARCH(LISTS!$M$2:$M$13,$I5088))),LISTS!$N$2:$N$13),"NO")="SI"),"SI","NO"))</f>
        <v/>
      </c>
      <c r="M5088" s="9">
        <f>IF(COUNTA($A5088:$K5088)=0,"",IF($K5088&lt;&gt;"",IF(COUNTIF($K$19:$K5088,$K5088)&gt;1,"SI","NO"),IF(COUNTIFS($A$19:$A5088,$A5088,$C$19:$C5088,$C5088,$J$19:$J5088,$J5088,$D$19:$D5088,$D5088)&gt;1,"SI","NO")))</f>
        <v/>
      </c>
      <c r="N5088" s="11">
        <f>IF(COUNTA($A5088:$K5088)=0,"",IF(AND($L5088="SI",$M5088="NO"),IFERROR($H5088,0),0))</f>
        <v/>
      </c>
      <c r="O5088" s="9">
        <f>IF(COUNTA($A5088:$K5088)=0,"",IF($M5088="SI","CUFE o factura duplicada dentro del reporte; no se suma dos veces",IF(IFERROR($H5088,0)&lt;=0,"DIAN reporta valor susceptible 0",IF($L5088="NO",IFERROR(LOOKUP(2,1/((LISTS!$M$2:$M$13&lt;&gt;"")*ISNUMBER(SEARCH(LISTS!$M$2:$M$13,$I5088))),LISTS!$O$2:$O$13),"Medio de pago no elegible o no identificado por DIAN"),"Apta automaticamente por pago electronico y base positiva"))))</f>
        <v/>
      </c>
    </row>
    <row r="5089">
      <c r="A5089" s="9" t="n"/>
      <c r="B5089" s="9" t="n"/>
      <c r="C5089" s="12" t="n"/>
      <c r="D5089" s="11" t="n"/>
      <c r="E5089" s="11" t="n"/>
      <c r="F5089" s="11" t="n"/>
      <c r="G5089" s="11" t="n"/>
      <c r="H5089" s="11" t="n"/>
      <c r="I5089" s="9" t="n"/>
      <c r="J5089" s="9" t="n"/>
      <c r="K5089" s="9" t="n"/>
      <c r="L5089" s="9">
        <f>IF(COUNTA($A5089:$K5089)=0,"",IF(AND(IFERROR($H5089,0)&gt;0,LEN(TRIM($K5089&amp;""))&gt;0,IFERROR(LOOKUP(2,1/((LISTS!$M$2:$M$13&lt;&gt;"")*ISNUMBER(SEARCH(LISTS!$M$2:$M$13,$I5089))),LISTS!$N$2:$N$13),"NO")="SI"),"SI","NO"))</f>
        <v/>
      </c>
      <c r="M5089" s="9">
        <f>IF(COUNTA($A5089:$K5089)=0,"",IF($K5089&lt;&gt;"",IF(COUNTIF($K$19:$K5089,$K5089)&gt;1,"SI","NO"),IF(COUNTIFS($A$19:$A5089,$A5089,$C$19:$C5089,$C5089,$J$19:$J5089,$J5089,$D$19:$D5089,$D5089)&gt;1,"SI","NO")))</f>
        <v/>
      </c>
      <c r="N5089" s="11">
        <f>IF(COUNTA($A5089:$K5089)=0,"",IF(AND($L5089="SI",$M5089="NO"),IFERROR($H5089,0),0))</f>
        <v/>
      </c>
      <c r="O5089" s="9">
        <f>IF(COUNTA($A5089:$K5089)=0,"",IF($M5089="SI","CUFE o factura duplicada dentro del reporte; no se suma dos veces",IF(IFERROR($H5089,0)&lt;=0,"DIAN reporta valor susceptible 0",IF($L5089="NO",IFERROR(LOOKUP(2,1/((LISTS!$M$2:$M$13&lt;&gt;"")*ISNUMBER(SEARCH(LISTS!$M$2:$M$13,$I5089))),LISTS!$O$2:$O$13),"Medio de pago no elegible o no identificado por DIAN"),"Apta automaticamente por pago electronico y base positiva"))))</f>
        <v/>
      </c>
    </row>
    <row r="5090">
      <c r="A5090" s="9" t="n"/>
      <c r="B5090" s="9" t="n"/>
      <c r="C5090" s="12" t="n"/>
      <c r="D5090" s="11" t="n"/>
      <c r="E5090" s="11" t="n"/>
      <c r="F5090" s="11" t="n"/>
      <c r="G5090" s="11" t="n"/>
      <c r="H5090" s="11" t="n"/>
      <c r="I5090" s="9" t="n"/>
      <c r="J5090" s="9" t="n"/>
      <c r="K5090" s="9" t="n"/>
      <c r="L5090" s="9">
        <f>IF(COUNTA($A5090:$K5090)=0,"",IF(AND(IFERROR($H5090,0)&gt;0,LEN(TRIM($K5090&amp;""))&gt;0,IFERROR(LOOKUP(2,1/((LISTS!$M$2:$M$13&lt;&gt;"")*ISNUMBER(SEARCH(LISTS!$M$2:$M$13,$I5090))),LISTS!$N$2:$N$13),"NO")="SI"),"SI","NO"))</f>
        <v/>
      </c>
      <c r="M5090" s="9">
        <f>IF(COUNTA($A5090:$K5090)=0,"",IF($K5090&lt;&gt;"",IF(COUNTIF($K$19:$K5090,$K5090)&gt;1,"SI","NO"),IF(COUNTIFS($A$19:$A5090,$A5090,$C$19:$C5090,$C5090,$J$19:$J5090,$J5090,$D$19:$D5090,$D5090)&gt;1,"SI","NO")))</f>
        <v/>
      </c>
      <c r="N5090" s="11">
        <f>IF(COUNTA($A5090:$K5090)=0,"",IF(AND($L5090="SI",$M5090="NO"),IFERROR($H5090,0),0))</f>
        <v/>
      </c>
      <c r="O5090" s="9">
        <f>IF(COUNTA($A5090:$K5090)=0,"",IF($M5090="SI","CUFE o factura duplicada dentro del reporte; no se suma dos veces",IF(IFERROR($H5090,0)&lt;=0,"DIAN reporta valor susceptible 0",IF($L5090="NO",IFERROR(LOOKUP(2,1/((LISTS!$M$2:$M$13&lt;&gt;"")*ISNUMBER(SEARCH(LISTS!$M$2:$M$13,$I5090))),LISTS!$O$2:$O$13),"Medio de pago no elegible o no identificado por DIAN"),"Apta automaticamente por pago electronico y base positiva"))))</f>
        <v/>
      </c>
    </row>
    <row r="5091">
      <c r="A5091" s="9" t="n"/>
      <c r="B5091" s="9" t="n"/>
      <c r="C5091" s="12" t="n"/>
      <c r="D5091" s="11" t="n"/>
      <c r="E5091" s="11" t="n"/>
      <c r="F5091" s="11" t="n"/>
      <c r="G5091" s="11" t="n"/>
      <c r="H5091" s="11" t="n"/>
      <c r="I5091" s="9" t="n"/>
      <c r="J5091" s="9" t="n"/>
      <c r="K5091" s="9" t="n"/>
      <c r="L5091" s="9">
        <f>IF(COUNTA($A5091:$K5091)=0,"",IF(AND(IFERROR($H5091,0)&gt;0,LEN(TRIM($K5091&amp;""))&gt;0,IFERROR(LOOKUP(2,1/((LISTS!$M$2:$M$13&lt;&gt;"")*ISNUMBER(SEARCH(LISTS!$M$2:$M$13,$I5091))),LISTS!$N$2:$N$13),"NO")="SI"),"SI","NO"))</f>
        <v/>
      </c>
      <c r="M5091" s="9">
        <f>IF(COUNTA($A5091:$K5091)=0,"",IF($K5091&lt;&gt;"",IF(COUNTIF($K$19:$K5091,$K5091)&gt;1,"SI","NO"),IF(COUNTIFS($A$19:$A5091,$A5091,$C$19:$C5091,$C5091,$J$19:$J5091,$J5091,$D$19:$D5091,$D5091)&gt;1,"SI","NO")))</f>
        <v/>
      </c>
      <c r="N5091" s="11">
        <f>IF(COUNTA($A5091:$K5091)=0,"",IF(AND($L5091="SI",$M5091="NO"),IFERROR($H5091,0),0))</f>
        <v/>
      </c>
      <c r="O5091" s="9">
        <f>IF(COUNTA($A5091:$K5091)=0,"",IF($M5091="SI","CUFE o factura duplicada dentro del reporte; no se suma dos veces",IF(IFERROR($H5091,0)&lt;=0,"DIAN reporta valor susceptible 0",IF($L5091="NO",IFERROR(LOOKUP(2,1/((LISTS!$M$2:$M$13&lt;&gt;"")*ISNUMBER(SEARCH(LISTS!$M$2:$M$13,$I5091))),LISTS!$O$2:$O$13),"Medio de pago no elegible o no identificado por DIAN"),"Apta automaticamente por pago electronico y base positiva"))))</f>
        <v/>
      </c>
    </row>
    <row r="5092">
      <c r="A5092" s="9" t="n"/>
      <c r="B5092" s="9" t="n"/>
      <c r="C5092" s="12" t="n"/>
      <c r="D5092" s="11" t="n"/>
      <c r="E5092" s="11" t="n"/>
      <c r="F5092" s="11" t="n"/>
      <c r="G5092" s="11" t="n"/>
      <c r="H5092" s="11" t="n"/>
      <c r="I5092" s="9" t="n"/>
      <c r="J5092" s="9" t="n"/>
      <c r="K5092" s="9" t="n"/>
      <c r="L5092" s="9">
        <f>IF(COUNTA($A5092:$K5092)=0,"",IF(AND(IFERROR($H5092,0)&gt;0,LEN(TRIM($K5092&amp;""))&gt;0,IFERROR(LOOKUP(2,1/((LISTS!$M$2:$M$13&lt;&gt;"")*ISNUMBER(SEARCH(LISTS!$M$2:$M$13,$I5092))),LISTS!$N$2:$N$13),"NO")="SI"),"SI","NO"))</f>
        <v/>
      </c>
      <c r="M5092" s="9">
        <f>IF(COUNTA($A5092:$K5092)=0,"",IF($K5092&lt;&gt;"",IF(COUNTIF($K$19:$K5092,$K5092)&gt;1,"SI","NO"),IF(COUNTIFS($A$19:$A5092,$A5092,$C$19:$C5092,$C5092,$J$19:$J5092,$J5092,$D$19:$D5092,$D5092)&gt;1,"SI","NO")))</f>
        <v/>
      </c>
      <c r="N5092" s="11">
        <f>IF(COUNTA($A5092:$K5092)=0,"",IF(AND($L5092="SI",$M5092="NO"),IFERROR($H5092,0),0))</f>
        <v/>
      </c>
      <c r="O5092" s="9">
        <f>IF(COUNTA($A5092:$K5092)=0,"",IF($M5092="SI","CUFE o factura duplicada dentro del reporte; no se suma dos veces",IF(IFERROR($H5092,0)&lt;=0,"DIAN reporta valor susceptible 0",IF($L5092="NO",IFERROR(LOOKUP(2,1/((LISTS!$M$2:$M$13&lt;&gt;"")*ISNUMBER(SEARCH(LISTS!$M$2:$M$13,$I5092))),LISTS!$O$2:$O$13),"Medio de pago no elegible o no identificado por DIAN"),"Apta automaticamente por pago electronico y base positiva"))))</f>
        <v/>
      </c>
    </row>
    <row r="5093">
      <c r="A5093" s="9" t="n"/>
      <c r="B5093" s="9" t="n"/>
      <c r="C5093" s="12" t="n"/>
      <c r="D5093" s="11" t="n"/>
      <c r="E5093" s="11" t="n"/>
      <c r="F5093" s="11" t="n"/>
      <c r="G5093" s="11" t="n"/>
      <c r="H5093" s="11" t="n"/>
      <c r="I5093" s="9" t="n"/>
      <c r="J5093" s="9" t="n"/>
      <c r="K5093" s="9" t="n"/>
      <c r="L5093" s="9">
        <f>IF(COUNTA($A5093:$K5093)=0,"",IF(AND(IFERROR($H5093,0)&gt;0,LEN(TRIM($K5093&amp;""))&gt;0,IFERROR(LOOKUP(2,1/((LISTS!$M$2:$M$13&lt;&gt;"")*ISNUMBER(SEARCH(LISTS!$M$2:$M$13,$I5093))),LISTS!$N$2:$N$13),"NO")="SI"),"SI","NO"))</f>
        <v/>
      </c>
      <c r="M5093" s="9">
        <f>IF(COUNTA($A5093:$K5093)=0,"",IF($K5093&lt;&gt;"",IF(COUNTIF($K$19:$K5093,$K5093)&gt;1,"SI","NO"),IF(COUNTIFS($A$19:$A5093,$A5093,$C$19:$C5093,$C5093,$J$19:$J5093,$J5093,$D$19:$D5093,$D5093)&gt;1,"SI","NO")))</f>
        <v/>
      </c>
      <c r="N5093" s="11">
        <f>IF(COUNTA($A5093:$K5093)=0,"",IF(AND($L5093="SI",$M5093="NO"),IFERROR($H5093,0),0))</f>
        <v/>
      </c>
      <c r="O5093" s="9">
        <f>IF(COUNTA($A5093:$K5093)=0,"",IF($M5093="SI","CUFE o factura duplicada dentro del reporte; no se suma dos veces",IF(IFERROR($H5093,0)&lt;=0,"DIAN reporta valor susceptible 0",IF($L5093="NO",IFERROR(LOOKUP(2,1/((LISTS!$M$2:$M$13&lt;&gt;"")*ISNUMBER(SEARCH(LISTS!$M$2:$M$13,$I5093))),LISTS!$O$2:$O$13),"Medio de pago no elegible o no identificado por DIAN"),"Apta automaticamente por pago electronico y base positiva"))))</f>
        <v/>
      </c>
    </row>
    <row r="5094">
      <c r="A5094" s="9" t="n"/>
      <c r="B5094" s="9" t="n"/>
      <c r="C5094" s="12" t="n"/>
      <c r="D5094" s="11" t="n"/>
      <c r="E5094" s="11" t="n"/>
      <c r="F5094" s="11" t="n"/>
      <c r="G5094" s="11" t="n"/>
      <c r="H5094" s="11" t="n"/>
      <c r="I5094" s="9" t="n"/>
      <c r="J5094" s="9" t="n"/>
      <c r="K5094" s="9" t="n"/>
      <c r="L5094" s="9">
        <f>IF(COUNTA($A5094:$K5094)=0,"",IF(AND(IFERROR($H5094,0)&gt;0,LEN(TRIM($K5094&amp;""))&gt;0,IFERROR(LOOKUP(2,1/((LISTS!$M$2:$M$13&lt;&gt;"")*ISNUMBER(SEARCH(LISTS!$M$2:$M$13,$I5094))),LISTS!$N$2:$N$13),"NO")="SI"),"SI","NO"))</f>
        <v/>
      </c>
      <c r="M5094" s="9">
        <f>IF(COUNTA($A5094:$K5094)=0,"",IF($K5094&lt;&gt;"",IF(COUNTIF($K$19:$K5094,$K5094)&gt;1,"SI","NO"),IF(COUNTIFS($A$19:$A5094,$A5094,$C$19:$C5094,$C5094,$J$19:$J5094,$J5094,$D$19:$D5094,$D5094)&gt;1,"SI","NO")))</f>
        <v/>
      </c>
      <c r="N5094" s="11">
        <f>IF(COUNTA($A5094:$K5094)=0,"",IF(AND($L5094="SI",$M5094="NO"),IFERROR($H5094,0),0))</f>
        <v/>
      </c>
      <c r="O5094" s="9">
        <f>IF(COUNTA($A5094:$K5094)=0,"",IF($M5094="SI","CUFE o factura duplicada dentro del reporte; no se suma dos veces",IF(IFERROR($H5094,0)&lt;=0,"DIAN reporta valor susceptible 0",IF($L5094="NO",IFERROR(LOOKUP(2,1/((LISTS!$M$2:$M$13&lt;&gt;"")*ISNUMBER(SEARCH(LISTS!$M$2:$M$13,$I5094))),LISTS!$O$2:$O$13),"Medio de pago no elegible o no identificado por DIAN"),"Apta automaticamente por pago electronico y base positiva"))))</f>
        <v/>
      </c>
    </row>
    <row r="5095">
      <c r="A5095" s="9" t="n"/>
      <c r="B5095" s="9" t="n"/>
      <c r="C5095" s="12" t="n"/>
      <c r="D5095" s="11" t="n"/>
      <c r="E5095" s="11" t="n"/>
      <c r="F5095" s="11" t="n"/>
      <c r="G5095" s="11" t="n"/>
      <c r="H5095" s="11" t="n"/>
      <c r="I5095" s="9" t="n"/>
      <c r="J5095" s="9" t="n"/>
      <c r="K5095" s="9" t="n"/>
      <c r="L5095" s="9">
        <f>IF(COUNTA($A5095:$K5095)=0,"",IF(AND(IFERROR($H5095,0)&gt;0,LEN(TRIM($K5095&amp;""))&gt;0,IFERROR(LOOKUP(2,1/((LISTS!$M$2:$M$13&lt;&gt;"")*ISNUMBER(SEARCH(LISTS!$M$2:$M$13,$I5095))),LISTS!$N$2:$N$13),"NO")="SI"),"SI","NO"))</f>
        <v/>
      </c>
      <c r="M5095" s="9">
        <f>IF(COUNTA($A5095:$K5095)=0,"",IF($K5095&lt;&gt;"",IF(COUNTIF($K$19:$K5095,$K5095)&gt;1,"SI","NO"),IF(COUNTIFS($A$19:$A5095,$A5095,$C$19:$C5095,$C5095,$J$19:$J5095,$J5095,$D$19:$D5095,$D5095)&gt;1,"SI","NO")))</f>
        <v/>
      </c>
      <c r="N5095" s="11">
        <f>IF(COUNTA($A5095:$K5095)=0,"",IF(AND($L5095="SI",$M5095="NO"),IFERROR($H5095,0),0))</f>
        <v/>
      </c>
      <c r="O5095" s="9">
        <f>IF(COUNTA($A5095:$K5095)=0,"",IF($M5095="SI","CUFE o factura duplicada dentro del reporte; no se suma dos veces",IF(IFERROR($H5095,0)&lt;=0,"DIAN reporta valor susceptible 0",IF($L5095="NO",IFERROR(LOOKUP(2,1/((LISTS!$M$2:$M$13&lt;&gt;"")*ISNUMBER(SEARCH(LISTS!$M$2:$M$13,$I5095))),LISTS!$O$2:$O$13),"Medio de pago no elegible o no identificado por DIAN"),"Apta automaticamente por pago electronico y base positiva"))))</f>
        <v/>
      </c>
    </row>
    <row r="5096">
      <c r="A5096" s="9" t="n"/>
      <c r="B5096" s="9" t="n"/>
      <c r="C5096" s="12" t="n"/>
      <c r="D5096" s="11" t="n"/>
      <c r="E5096" s="11" t="n"/>
      <c r="F5096" s="11" t="n"/>
      <c r="G5096" s="11" t="n"/>
      <c r="H5096" s="11" t="n"/>
      <c r="I5096" s="9" t="n"/>
      <c r="J5096" s="9" t="n"/>
      <c r="K5096" s="9" t="n"/>
      <c r="L5096" s="9">
        <f>IF(COUNTA($A5096:$K5096)=0,"",IF(AND(IFERROR($H5096,0)&gt;0,LEN(TRIM($K5096&amp;""))&gt;0,IFERROR(LOOKUP(2,1/((LISTS!$M$2:$M$13&lt;&gt;"")*ISNUMBER(SEARCH(LISTS!$M$2:$M$13,$I5096))),LISTS!$N$2:$N$13),"NO")="SI"),"SI","NO"))</f>
        <v/>
      </c>
      <c r="M5096" s="9">
        <f>IF(COUNTA($A5096:$K5096)=0,"",IF($K5096&lt;&gt;"",IF(COUNTIF($K$19:$K5096,$K5096)&gt;1,"SI","NO"),IF(COUNTIFS($A$19:$A5096,$A5096,$C$19:$C5096,$C5096,$J$19:$J5096,$J5096,$D$19:$D5096,$D5096)&gt;1,"SI","NO")))</f>
        <v/>
      </c>
      <c r="N5096" s="11">
        <f>IF(COUNTA($A5096:$K5096)=0,"",IF(AND($L5096="SI",$M5096="NO"),IFERROR($H5096,0),0))</f>
        <v/>
      </c>
      <c r="O5096" s="9">
        <f>IF(COUNTA($A5096:$K5096)=0,"",IF($M5096="SI","CUFE o factura duplicada dentro del reporte; no se suma dos veces",IF(IFERROR($H5096,0)&lt;=0,"DIAN reporta valor susceptible 0",IF($L5096="NO",IFERROR(LOOKUP(2,1/((LISTS!$M$2:$M$13&lt;&gt;"")*ISNUMBER(SEARCH(LISTS!$M$2:$M$13,$I5096))),LISTS!$O$2:$O$13),"Medio de pago no elegible o no identificado por DIAN"),"Apta automaticamente por pago electronico y base positiva"))))</f>
        <v/>
      </c>
    </row>
    <row r="5097">
      <c r="A5097" s="9" t="n"/>
      <c r="B5097" s="9" t="n"/>
      <c r="C5097" s="12" t="n"/>
      <c r="D5097" s="11" t="n"/>
      <c r="E5097" s="11" t="n"/>
      <c r="F5097" s="11" t="n"/>
      <c r="G5097" s="11" t="n"/>
      <c r="H5097" s="11" t="n"/>
      <c r="I5097" s="9" t="n"/>
      <c r="J5097" s="9" t="n"/>
      <c r="K5097" s="9" t="n"/>
      <c r="L5097" s="9">
        <f>IF(COUNTA($A5097:$K5097)=0,"",IF(AND(IFERROR($H5097,0)&gt;0,LEN(TRIM($K5097&amp;""))&gt;0,IFERROR(LOOKUP(2,1/((LISTS!$M$2:$M$13&lt;&gt;"")*ISNUMBER(SEARCH(LISTS!$M$2:$M$13,$I5097))),LISTS!$N$2:$N$13),"NO")="SI"),"SI","NO"))</f>
        <v/>
      </c>
      <c r="M5097" s="9">
        <f>IF(COUNTA($A5097:$K5097)=0,"",IF($K5097&lt;&gt;"",IF(COUNTIF($K$19:$K5097,$K5097)&gt;1,"SI","NO"),IF(COUNTIFS($A$19:$A5097,$A5097,$C$19:$C5097,$C5097,$J$19:$J5097,$J5097,$D$19:$D5097,$D5097)&gt;1,"SI","NO")))</f>
        <v/>
      </c>
      <c r="N5097" s="11">
        <f>IF(COUNTA($A5097:$K5097)=0,"",IF(AND($L5097="SI",$M5097="NO"),IFERROR($H5097,0),0))</f>
        <v/>
      </c>
      <c r="O5097" s="9">
        <f>IF(COUNTA($A5097:$K5097)=0,"",IF($M5097="SI","CUFE o factura duplicada dentro del reporte; no se suma dos veces",IF(IFERROR($H5097,0)&lt;=0,"DIAN reporta valor susceptible 0",IF($L5097="NO",IFERROR(LOOKUP(2,1/((LISTS!$M$2:$M$13&lt;&gt;"")*ISNUMBER(SEARCH(LISTS!$M$2:$M$13,$I5097))),LISTS!$O$2:$O$13),"Medio de pago no elegible o no identificado por DIAN"),"Apta automaticamente por pago electronico y base positiva"))))</f>
        <v/>
      </c>
    </row>
    <row r="5098">
      <c r="A5098" s="9" t="n"/>
      <c r="B5098" s="9" t="n"/>
      <c r="C5098" s="12" t="n"/>
      <c r="D5098" s="11" t="n"/>
      <c r="E5098" s="11" t="n"/>
      <c r="F5098" s="11" t="n"/>
      <c r="G5098" s="11" t="n"/>
      <c r="H5098" s="11" t="n"/>
      <c r="I5098" s="9" t="n"/>
      <c r="J5098" s="9" t="n"/>
      <c r="K5098" s="9" t="n"/>
      <c r="L5098" s="9">
        <f>IF(COUNTA($A5098:$K5098)=0,"",IF(AND(IFERROR($H5098,0)&gt;0,LEN(TRIM($K5098&amp;""))&gt;0,IFERROR(LOOKUP(2,1/((LISTS!$M$2:$M$13&lt;&gt;"")*ISNUMBER(SEARCH(LISTS!$M$2:$M$13,$I5098))),LISTS!$N$2:$N$13),"NO")="SI"),"SI","NO"))</f>
        <v/>
      </c>
      <c r="M5098" s="9">
        <f>IF(COUNTA($A5098:$K5098)=0,"",IF($K5098&lt;&gt;"",IF(COUNTIF($K$19:$K5098,$K5098)&gt;1,"SI","NO"),IF(COUNTIFS($A$19:$A5098,$A5098,$C$19:$C5098,$C5098,$J$19:$J5098,$J5098,$D$19:$D5098,$D5098)&gt;1,"SI","NO")))</f>
        <v/>
      </c>
      <c r="N5098" s="11">
        <f>IF(COUNTA($A5098:$K5098)=0,"",IF(AND($L5098="SI",$M5098="NO"),IFERROR($H5098,0),0))</f>
        <v/>
      </c>
      <c r="O5098" s="9">
        <f>IF(COUNTA($A5098:$K5098)=0,"",IF($M5098="SI","CUFE o factura duplicada dentro del reporte; no se suma dos veces",IF(IFERROR($H5098,0)&lt;=0,"DIAN reporta valor susceptible 0",IF($L5098="NO",IFERROR(LOOKUP(2,1/((LISTS!$M$2:$M$13&lt;&gt;"")*ISNUMBER(SEARCH(LISTS!$M$2:$M$13,$I5098))),LISTS!$O$2:$O$13),"Medio de pago no elegible o no identificado por DIAN"),"Apta automaticamente por pago electronico y base positiva"))))</f>
        <v/>
      </c>
    </row>
    <row r="5099">
      <c r="A5099" s="9" t="n"/>
      <c r="B5099" s="9" t="n"/>
      <c r="C5099" s="12" t="n"/>
      <c r="D5099" s="11" t="n"/>
      <c r="E5099" s="11" t="n"/>
      <c r="F5099" s="11" t="n"/>
      <c r="G5099" s="11" t="n"/>
      <c r="H5099" s="11" t="n"/>
      <c r="I5099" s="9" t="n"/>
      <c r="J5099" s="9" t="n"/>
      <c r="K5099" s="9" t="n"/>
      <c r="L5099" s="9">
        <f>IF(COUNTA($A5099:$K5099)=0,"",IF(AND(IFERROR($H5099,0)&gt;0,LEN(TRIM($K5099&amp;""))&gt;0,IFERROR(LOOKUP(2,1/((LISTS!$M$2:$M$13&lt;&gt;"")*ISNUMBER(SEARCH(LISTS!$M$2:$M$13,$I5099))),LISTS!$N$2:$N$13),"NO")="SI"),"SI","NO"))</f>
        <v/>
      </c>
      <c r="M5099" s="9">
        <f>IF(COUNTA($A5099:$K5099)=0,"",IF($K5099&lt;&gt;"",IF(COUNTIF($K$19:$K5099,$K5099)&gt;1,"SI","NO"),IF(COUNTIFS($A$19:$A5099,$A5099,$C$19:$C5099,$C5099,$J$19:$J5099,$J5099,$D$19:$D5099,$D5099)&gt;1,"SI","NO")))</f>
        <v/>
      </c>
      <c r="N5099" s="11">
        <f>IF(COUNTA($A5099:$K5099)=0,"",IF(AND($L5099="SI",$M5099="NO"),IFERROR($H5099,0),0))</f>
        <v/>
      </c>
      <c r="O5099" s="9">
        <f>IF(COUNTA($A5099:$K5099)=0,"",IF($M5099="SI","CUFE o factura duplicada dentro del reporte; no se suma dos veces",IF(IFERROR($H5099,0)&lt;=0,"DIAN reporta valor susceptible 0",IF($L5099="NO",IFERROR(LOOKUP(2,1/((LISTS!$M$2:$M$13&lt;&gt;"")*ISNUMBER(SEARCH(LISTS!$M$2:$M$13,$I5099))),LISTS!$O$2:$O$13),"Medio de pago no elegible o no identificado por DIAN"),"Apta automaticamente por pago electronico y base positiva"))))</f>
        <v/>
      </c>
    </row>
    <row r="5100">
      <c r="A5100" s="9" t="n"/>
      <c r="B5100" s="9" t="n"/>
      <c r="C5100" s="12" t="n"/>
      <c r="D5100" s="11" t="n"/>
      <c r="E5100" s="11" t="n"/>
      <c r="F5100" s="11" t="n"/>
      <c r="G5100" s="11" t="n"/>
      <c r="H5100" s="11" t="n"/>
      <c r="I5100" s="9" t="n"/>
      <c r="J5100" s="9" t="n"/>
      <c r="K5100" s="9" t="n"/>
      <c r="L5100" s="9">
        <f>IF(COUNTA($A5100:$K5100)=0,"",IF(AND(IFERROR($H5100,0)&gt;0,LEN(TRIM($K5100&amp;""))&gt;0,IFERROR(LOOKUP(2,1/((LISTS!$M$2:$M$13&lt;&gt;"")*ISNUMBER(SEARCH(LISTS!$M$2:$M$13,$I5100))),LISTS!$N$2:$N$13),"NO")="SI"),"SI","NO"))</f>
        <v/>
      </c>
      <c r="M5100" s="9">
        <f>IF(COUNTA($A5100:$K5100)=0,"",IF($K5100&lt;&gt;"",IF(COUNTIF($K$19:$K5100,$K5100)&gt;1,"SI","NO"),IF(COUNTIFS($A$19:$A5100,$A5100,$C$19:$C5100,$C5100,$J$19:$J5100,$J5100,$D$19:$D5100,$D5100)&gt;1,"SI","NO")))</f>
        <v/>
      </c>
      <c r="N5100" s="11">
        <f>IF(COUNTA($A5100:$K5100)=0,"",IF(AND($L5100="SI",$M5100="NO"),IFERROR($H5100,0),0))</f>
        <v/>
      </c>
      <c r="O5100" s="9">
        <f>IF(COUNTA($A5100:$K5100)=0,"",IF($M5100="SI","CUFE o factura duplicada dentro del reporte; no se suma dos veces",IF(IFERROR($H5100,0)&lt;=0,"DIAN reporta valor susceptible 0",IF($L5100="NO",IFERROR(LOOKUP(2,1/((LISTS!$M$2:$M$13&lt;&gt;"")*ISNUMBER(SEARCH(LISTS!$M$2:$M$13,$I5100))),LISTS!$O$2:$O$13),"Medio de pago no elegible o no identificado por DIAN"),"Apta automaticamente por pago electronico y base positiva"))))</f>
        <v/>
      </c>
    </row>
    <row r="5101">
      <c r="A5101" s="9" t="n"/>
      <c r="B5101" s="9" t="n"/>
      <c r="C5101" s="12" t="n"/>
      <c r="D5101" s="11" t="n"/>
      <c r="E5101" s="11" t="n"/>
      <c r="F5101" s="11" t="n"/>
      <c r="G5101" s="11" t="n"/>
      <c r="H5101" s="11" t="n"/>
      <c r="I5101" s="9" t="n"/>
      <c r="J5101" s="9" t="n"/>
      <c r="K5101" s="9" t="n"/>
      <c r="L5101" s="9">
        <f>IF(COUNTA($A5101:$K5101)=0,"",IF(AND(IFERROR($H5101,0)&gt;0,LEN(TRIM($K5101&amp;""))&gt;0,IFERROR(LOOKUP(2,1/((LISTS!$M$2:$M$13&lt;&gt;"")*ISNUMBER(SEARCH(LISTS!$M$2:$M$13,$I5101))),LISTS!$N$2:$N$13),"NO")="SI"),"SI","NO"))</f>
        <v/>
      </c>
      <c r="M5101" s="9">
        <f>IF(COUNTA($A5101:$K5101)=0,"",IF($K5101&lt;&gt;"",IF(COUNTIF($K$19:$K5101,$K5101)&gt;1,"SI","NO"),IF(COUNTIFS($A$19:$A5101,$A5101,$C$19:$C5101,$C5101,$J$19:$J5101,$J5101,$D$19:$D5101,$D5101)&gt;1,"SI","NO")))</f>
        <v/>
      </c>
      <c r="N5101" s="11">
        <f>IF(COUNTA($A5101:$K5101)=0,"",IF(AND($L5101="SI",$M5101="NO"),IFERROR($H5101,0),0))</f>
        <v/>
      </c>
      <c r="O5101" s="9">
        <f>IF(COUNTA($A5101:$K5101)=0,"",IF($M5101="SI","CUFE o factura duplicada dentro del reporte; no se suma dos veces",IF(IFERROR($H5101,0)&lt;=0,"DIAN reporta valor susceptible 0",IF($L5101="NO",IFERROR(LOOKUP(2,1/((LISTS!$M$2:$M$13&lt;&gt;"")*ISNUMBER(SEARCH(LISTS!$M$2:$M$13,$I5101))),LISTS!$O$2:$O$13),"Medio de pago no elegible o no identificado por DIAN"),"Apta automaticamente por pago electronico y base positiva"))))</f>
        <v/>
      </c>
    </row>
    <row r="5102">
      <c r="A5102" s="9" t="n"/>
      <c r="B5102" s="9" t="n"/>
      <c r="C5102" s="12" t="n"/>
      <c r="D5102" s="11" t="n"/>
      <c r="E5102" s="11" t="n"/>
      <c r="F5102" s="11" t="n"/>
      <c r="G5102" s="11" t="n"/>
      <c r="H5102" s="11" t="n"/>
      <c r="I5102" s="9" t="n"/>
      <c r="J5102" s="9" t="n"/>
      <c r="K5102" s="9" t="n"/>
      <c r="L5102" s="9">
        <f>IF(COUNTA($A5102:$K5102)=0,"",IF(AND(IFERROR($H5102,0)&gt;0,LEN(TRIM($K5102&amp;""))&gt;0,IFERROR(LOOKUP(2,1/((LISTS!$M$2:$M$13&lt;&gt;"")*ISNUMBER(SEARCH(LISTS!$M$2:$M$13,$I5102))),LISTS!$N$2:$N$13),"NO")="SI"),"SI","NO"))</f>
        <v/>
      </c>
      <c r="M5102" s="9">
        <f>IF(COUNTA($A5102:$K5102)=0,"",IF($K5102&lt;&gt;"",IF(COUNTIF($K$19:$K5102,$K5102)&gt;1,"SI","NO"),IF(COUNTIFS($A$19:$A5102,$A5102,$C$19:$C5102,$C5102,$J$19:$J5102,$J5102,$D$19:$D5102,$D5102)&gt;1,"SI","NO")))</f>
        <v/>
      </c>
      <c r="N5102" s="11">
        <f>IF(COUNTA($A5102:$K5102)=0,"",IF(AND($L5102="SI",$M5102="NO"),IFERROR($H5102,0),0))</f>
        <v/>
      </c>
      <c r="O5102" s="9">
        <f>IF(COUNTA($A5102:$K5102)=0,"",IF($M5102="SI","CUFE o factura duplicada dentro del reporte; no se suma dos veces",IF(IFERROR($H5102,0)&lt;=0,"DIAN reporta valor susceptible 0",IF($L5102="NO",IFERROR(LOOKUP(2,1/((LISTS!$M$2:$M$13&lt;&gt;"")*ISNUMBER(SEARCH(LISTS!$M$2:$M$13,$I5102))),LISTS!$O$2:$O$13),"Medio de pago no elegible o no identificado por DIAN"),"Apta automaticamente por pago electronico y base positiva"))))</f>
        <v/>
      </c>
    </row>
    <row r="5103">
      <c r="A5103" s="9" t="n"/>
      <c r="B5103" s="9" t="n"/>
      <c r="C5103" s="12" t="n"/>
      <c r="D5103" s="11" t="n"/>
      <c r="E5103" s="11" t="n"/>
      <c r="F5103" s="11" t="n"/>
      <c r="G5103" s="11" t="n"/>
      <c r="H5103" s="11" t="n"/>
      <c r="I5103" s="9" t="n"/>
      <c r="J5103" s="9" t="n"/>
      <c r="K5103" s="9" t="n"/>
      <c r="L5103" s="9">
        <f>IF(COUNTA($A5103:$K5103)=0,"",IF(AND(IFERROR($H5103,0)&gt;0,LEN(TRIM($K5103&amp;""))&gt;0,IFERROR(LOOKUP(2,1/((LISTS!$M$2:$M$13&lt;&gt;"")*ISNUMBER(SEARCH(LISTS!$M$2:$M$13,$I5103))),LISTS!$N$2:$N$13),"NO")="SI"),"SI","NO"))</f>
        <v/>
      </c>
      <c r="M5103" s="9">
        <f>IF(COUNTA($A5103:$K5103)=0,"",IF($K5103&lt;&gt;"",IF(COUNTIF($K$19:$K5103,$K5103)&gt;1,"SI","NO"),IF(COUNTIFS($A$19:$A5103,$A5103,$C$19:$C5103,$C5103,$J$19:$J5103,$J5103,$D$19:$D5103,$D5103)&gt;1,"SI","NO")))</f>
        <v/>
      </c>
      <c r="N5103" s="11">
        <f>IF(COUNTA($A5103:$K5103)=0,"",IF(AND($L5103="SI",$M5103="NO"),IFERROR($H5103,0),0))</f>
        <v/>
      </c>
      <c r="O5103" s="9">
        <f>IF(COUNTA($A5103:$K5103)=0,"",IF($M5103="SI","CUFE o factura duplicada dentro del reporte; no se suma dos veces",IF(IFERROR($H5103,0)&lt;=0,"DIAN reporta valor susceptible 0",IF($L5103="NO",IFERROR(LOOKUP(2,1/((LISTS!$M$2:$M$13&lt;&gt;"")*ISNUMBER(SEARCH(LISTS!$M$2:$M$13,$I5103))),LISTS!$O$2:$O$13),"Medio de pago no elegible o no identificado por DIAN"),"Apta automaticamente por pago electronico y base positiva"))))</f>
        <v/>
      </c>
    </row>
    <row r="5104">
      <c r="A5104" s="9" t="n"/>
      <c r="B5104" s="9" t="n"/>
      <c r="C5104" s="12" t="n"/>
      <c r="D5104" s="11" t="n"/>
      <c r="E5104" s="11" t="n"/>
      <c r="F5104" s="11" t="n"/>
      <c r="G5104" s="11" t="n"/>
      <c r="H5104" s="11" t="n"/>
      <c r="I5104" s="9" t="n"/>
      <c r="J5104" s="9" t="n"/>
      <c r="K5104" s="9" t="n"/>
      <c r="L5104" s="9">
        <f>IF(COUNTA($A5104:$K5104)=0,"",IF(AND(IFERROR($H5104,0)&gt;0,LEN(TRIM($K5104&amp;""))&gt;0,IFERROR(LOOKUP(2,1/((LISTS!$M$2:$M$13&lt;&gt;"")*ISNUMBER(SEARCH(LISTS!$M$2:$M$13,$I5104))),LISTS!$N$2:$N$13),"NO")="SI"),"SI","NO"))</f>
        <v/>
      </c>
      <c r="M5104" s="9">
        <f>IF(COUNTA($A5104:$K5104)=0,"",IF($K5104&lt;&gt;"",IF(COUNTIF($K$19:$K5104,$K5104)&gt;1,"SI","NO"),IF(COUNTIFS($A$19:$A5104,$A5104,$C$19:$C5104,$C5104,$J$19:$J5104,$J5104,$D$19:$D5104,$D5104)&gt;1,"SI","NO")))</f>
        <v/>
      </c>
      <c r="N5104" s="11">
        <f>IF(COUNTA($A5104:$K5104)=0,"",IF(AND($L5104="SI",$M5104="NO"),IFERROR($H5104,0),0))</f>
        <v/>
      </c>
      <c r="O5104" s="9">
        <f>IF(COUNTA($A5104:$K5104)=0,"",IF($M5104="SI","CUFE o factura duplicada dentro del reporte; no se suma dos veces",IF(IFERROR($H5104,0)&lt;=0,"DIAN reporta valor susceptible 0",IF($L5104="NO",IFERROR(LOOKUP(2,1/((LISTS!$M$2:$M$13&lt;&gt;"")*ISNUMBER(SEARCH(LISTS!$M$2:$M$13,$I5104))),LISTS!$O$2:$O$13),"Medio de pago no elegible o no identificado por DIAN"),"Apta automaticamente por pago electronico y base positiva"))))</f>
        <v/>
      </c>
    </row>
    <row r="5105">
      <c r="A5105" s="9" t="n"/>
      <c r="B5105" s="9" t="n"/>
      <c r="C5105" s="12" t="n"/>
      <c r="D5105" s="11" t="n"/>
      <c r="E5105" s="11" t="n"/>
      <c r="F5105" s="11" t="n"/>
      <c r="G5105" s="11" t="n"/>
      <c r="H5105" s="11" t="n"/>
      <c r="I5105" s="9" t="n"/>
      <c r="J5105" s="9" t="n"/>
      <c r="K5105" s="9" t="n"/>
      <c r="L5105" s="9">
        <f>IF(COUNTA($A5105:$K5105)=0,"",IF(AND(IFERROR($H5105,0)&gt;0,LEN(TRIM($K5105&amp;""))&gt;0,IFERROR(LOOKUP(2,1/((LISTS!$M$2:$M$13&lt;&gt;"")*ISNUMBER(SEARCH(LISTS!$M$2:$M$13,$I5105))),LISTS!$N$2:$N$13),"NO")="SI"),"SI","NO"))</f>
        <v/>
      </c>
      <c r="M5105" s="9">
        <f>IF(COUNTA($A5105:$K5105)=0,"",IF($K5105&lt;&gt;"",IF(COUNTIF($K$19:$K5105,$K5105)&gt;1,"SI","NO"),IF(COUNTIFS($A$19:$A5105,$A5105,$C$19:$C5105,$C5105,$J$19:$J5105,$J5105,$D$19:$D5105,$D5105)&gt;1,"SI","NO")))</f>
        <v/>
      </c>
      <c r="N5105" s="11">
        <f>IF(COUNTA($A5105:$K5105)=0,"",IF(AND($L5105="SI",$M5105="NO"),IFERROR($H5105,0),0))</f>
        <v/>
      </c>
      <c r="O5105" s="9">
        <f>IF(COUNTA($A5105:$K5105)=0,"",IF($M5105="SI","CUFE o factura duplicada dentro del reporte; no se suma dos veces",IF(IFERROR($H5105,0)&lt;=0,"DIAN reporta valor susceptible 0",IF($L5105="NO",IFERROR(LOOKUP(2,1/((LISTS!$M$2:$M$13&lt;&gt;"")*ISNUMBER(SEARCH(LISTS!$M$2:$M$13,$I5105))),LISTS!$O$2:$O$13),"Medio de pago no elegible o no identificado por DIAN"),"Apta automaticamente por pago electronico y base positiva"))))</f>
        <v/>
      </c>
    </row>
    <row r="5106">
      <c r="A5106" s="9" t="n"/>
      <c r="B5106" s="9" t="n"/>
      <c r="C5106" s="12" t="n"/>
      <c r="D5106" s="11" t="n"/>
      <c r="E5106" s="11" t="n"/>
      <c r="F5106" s="11" t="n"/>
      <c r="G5106" s="11" t="n"/>
      <c r="H5106" s="11" t="n"/>
      <c r="I5106" s="9" t="n"/>
      <c r="J5106" s="9" t="n"/>
      <c r="K5106" s="9" t="n"/>
      <c r="L5106" s="9">
        <f>IF(COUNTA($A5106:$K5106)=0,"",IF(AND(IFERROR($H5106,0)&gt;0,LEN(TRIM($K5106&amp;""))&gt;0,IFERROR(LOOKUP(2,1/((LISTS!$M$2:$M$13&lt;&gt;"")*ISNUMBER(SEARCH(LISTS!$M$2:$M$13,$I5106))),LISTS!$N$2:$N$13),"NO")="SI"),"SI","NO"))</f>
        <v/>
      </c>
      <c r="M5106" s="9">
        <f>IF(COUNTA($A5106:$K5106)=0,"",IF($K5106&lt;&gt;"",IF(COUNTIF($K$19:$K5106,$K5106)&gt;1,"SI","NO"),IF(COUNTIFS($A$19:$A5106,$A5106,$C$19:$C5106,$C5106,$J$19:$J5106,$J5106,$D$19:$D5106,$D5106)&gt;1,"SI","NO")))</f>
        <v/>
      </c>
      <c r="N5106" s="11">
        <f>IF(COUNTA($A5106:$K5106)=0,"",IF(AND($L5106="SI",$M5106="NO"),IFERROR($H5106,0),0))</f>
        <v/>
      </c>
      <c r="O5106" s="9">
        <f>IF(COUNTA($A5106:$K5106)=0,"",IF($M5106="SI","CUFE o factura duplicada dentro del reporte; no se suma dos veces",IF(IFERROR($H5106,0)&lt;=0,"DIAN reporta valor susceptible 0",IF($L5106="NO",IFERROR(LOOKUP(2,1/((LISTS!$M$2:$M$13&lt;&gt;"")*ISNUMBER(SEARCH(LISTS!$M$2:$M$13,$I5106))),LISTS!$O$2:$O$13),"Medio de pago no elegible o no identificado por DIAN"),"Apta automaticamente por pago electronico y base positiva"))))</f>
        <v/>
      </c>
    </row>
    <row r="5107">
      <c r="A5107" s="9" t="n"/>
      <c r="B5107" s="9" t="n"/>
      <c r="C5107" s="12" t="n"/>
      <c r="D5107" s="11" t="n"/>
      <c r="E5107" s="11" t="n"/>
      <c r="F5107" s="11" t="n"/>
      <c r="G5107" s="11" t="n"/>
      <c r="H5107" s="11" t="n"/>
      <c r="I5107" s="9" t="n"/>
      <c r="J5107" s="9" t="n"/>
      <c r="K5107" s="9" t="n"/>
      <c r="L5107" s="9">
        <f>IF(COUNTA($A5107:$K5107)=0,"",IF(AND(IFERROR($H5107,0)&gt;0,LEN(TRIM($K5107&amp;""))&gt;0,IFERROR(LOOKUP(2,1/((LISTS!$M$2:$M$13&lt;&gt;"")*ISNUMBER(SEARCH(LISTS!$M$2:$M$13,$I5107))),LISTS!$N$2:$N$13),"NO")="SI"),"SI","NO"))</f>
        <v/>
      </c>
      <c r="M5107" s="9">
        <f>IF(COUNTA($A5107:$K5107)=0,"",IF($K5107&lt;&gt;"",IF(COUNTIF($K$19:$K5107,$K5107)&gt;1,"SI","NO"),IF(COUNTIFS($A$19:$A5107,$A5107,$C$19:$C5107,$C5107,$J$19:$J5107,$J5107,$D$19:$D5107,$D5107)&gt;1,"SI","NO")))</f>
        <v/>
      </c>
      <c r="N5107" s="11">
        <f>IF(COUNTA($A5107:$K5107)=0,"",IF(AND($L5107="SI",$M5107="NO"),IFERROR($H5107,0),0))</f>
        <v/>
      </c>
      <c r="O5107" s="9">
        <f>IF(COUNTA($A5107:$K5107)=0,"",IF($M5107="SI","CUFE o factura duplicada dentro del reporte; no se suma dos veces",IF(IFERROR($H5107,0)&lt;=0,"DIAN reporta valor susceptible 0",IF($L5107="NO",IFERROR(LOOKUP(2,1/((LISTS!$M$2:$M$13&lt;&gt;"")*ISNUMBER(SEARCH(LISTS!$M$2:$M$13,$I5107))),LISTS!$O$2:$O$13),"Medio de pago no elegible o no identificado por DIAN"),"Apta automaticamente por pago electronico y base positiva"))))</f>
        <v/>
      </c>
    </row>
    <row r="5108">
      <c r="A5108" s="9" t="n"/>
      <c r="B5108" s="9" t="n"/>
      <c r="C5108" s="12" t="n"/>
      <c r="D5108" s="11" t="n"/>
      <c r="E5108" s="11" t="n"/>
      <c r="F5108" s="11" t="n"/>
      <c r="G5108" s="11" t="n"/>
      <c r="H5108" s="11" t="n"/>
      <c r="I5108" s="9" t="n"/>
      <c r="J5108" s="9" t="n"/>
      <c r="K5108" s="9" t="n"/>
      <c r="L5108" s="9">
        <f>IF(COUNTA($A5108:$K5108)=0,"",IF(AND(IFERROR($H5108,0)&gt;0,LEN(TRIM($K5108&amp;""))&gt;0,IFERROR(LOOKUP(2,1/((LISTS!$M$2:$M$13&lt;&gt;"")*ISNUMBER(SEARCH(LISTS!$M$2:$M$13,$I5108))),LISTS!$N$2:$N$13),"NO")="SI"),"SI","NO"))</f>
        <v/>
      </c>
      <c r="M5108" s="9">
        <f>IF(COUNTA($A5108:$K5108)=0,"",IF($K5108&lt;&gt;"",IF(COUNTIF($K$19:$K5108,$K5108)&gt;1,"SI","NO"),IF(COUNTIFS($A$19:$A5108,$A5108,$C$19:$C5108,$C5108,$J$19:$J5108,$J5108,$D$19:$D5108,$D5108)&gt;1,"SI","NO")))</f>
        <v/>
      </c>
      <c r="N5108" s="11">
        <f>IF(COUNTA($A5108:$K5108)=0,"",IF(AND($L5108="SI",$M5108="NO"),IFERROR($H5108,0),0))</f>
        <v/>
      </c>
      <c r="O5108" s="9">
        <f>IF(COUNTA($A5108:$K5108)=0,"",IF($M5108="SI","CUFE o factura duplicada dentro del reporte; no se suma dos veces",IF(IFERROR($H5108,0)&lt;=0,"DIAN reporta valor susceptible 0",IF($L5108="NO",IFERROR(LOOKUP(2,1/((LISTS!$M$2:$M$13&lt;&gt;"")*ISNUMBER(SEARCH(LISTS!$M$2:$M$13,$I5108))),LISTS!$O$2:$O$13),"Medio de pago no elegible o no identificado por DIAN"),"Apta automaticamente por pago electronico y base positiva"))))</f>
        <v/>
      </c>
    </row>
    <row r="5109">
      <c r="A5109" s="9" t="n"/>
      <c r="B5109" s="9" t="n"/>
      <c r="C5109" s="12" t="n"/>
      <c r="D5109" s="11" t="n"/>
      <c r="E5109" s="11" t="n"/>
      <c r="F5109" s="11" t="n"/>
      <c r="G5109" s="11" t="n"/>
      <c r="H5109" s="11" t="n"/>
      <c r="I5109" s="9" t="n"/>
      <c r="J5109" s="9" t="n"/>
      <c r="K5109" s="9" t="n"/>
      <c r="L5109" s="9">
        <f>IF(COUNTA($A5109:$K5109)=0,"",IF(AND(IFERROR($H5109,0)&gt;0,LEN(TRIM($K5109&amp;""))&gt;0,IFERROR(LOOKUP(2,1/((LISTS!$M$2:$M$13&lt;&gt;"")*ISNUMBER(SEARCH(LISTS!$M$2:$M$13,$I5109))),LISTS!$N$2:$N$13),"NO")="SI"),"SI","NO"))</f>
        <v/>
      </c>
      <c r="M5109" s="9">
        <f>IF(COUNTA($A5109:$K5109)=0,"",IF($K5109&lt;&gt;"",IF(COUNTIF($K$19:$K5109,$K5109)&gt;1,"SI","NO"),IF(COUNTIFS($A$19:$A5109,$A5109,$C$19:$C5109,$C5109,$J$19:$J5109,$J5109,$D$19:$D5109,$D5109)&gt;1,"SI","NO")))</f>
        <v/>
      </c>
      <c r="N5109" s="11">
        <f>IF(COUNTA($A5109:$K5109)=0,"",IF(AND($L5109="SI",$M5109="NO"),IFERROR($H5109,0),0))</f>
        <v/>
      </c>
      <c r="O5109" s="9">
        <f>IF(COUNTA($A5109:$K5109)=0,"",IF($M5109="SI","CUFE o factura duplicada dentro del reporte; no se suma dos veces",IF(IFERROR($H5109,0)&lt;=0,"DIAN reporta valor susceptible 0",IF($L5109="NO",IFERROR(LOOKUP(2,1/((LISTS!$M$2:$M$13&lt;&gt;"")*ISNUMBER(SEARCH(LISTS!$M$2:$M$13,$I5109))),LISTS!$O$2:$O$13),"Medio de pago no elegible o no identificado por DIAN"),"Apta automaticamente por pago electronico y base positiva"))))</f>
        <v/>
      </c>
    </row>
    <row r="5110">
      <c r="A5110" s="9" t="n"/>
      <c r="B5110" s="9" t="n"/>
      <c r="C5110" s="12" t="n"/>
      <c r="D5110" s="11" t="n"/>
      <c r="E5110" s="11" t="n"/>
      <c r="F5110" s="11" t="n"/>
      <c r="G5110" s="11" t="n"/>
      <c r="H5110" s="11" t="n"/>
      <c r="I5110" s="9" t="n"/>
      <c r="J5110" s="9" t="n"/>
      <c r="K5110" s="9" t="n"/>
      <c r="L5110" s="9">
        <f>IF(COUNTA($A5110:$K5110)=0,"",IF(AND(IFERROR($H5110,0)&gt;0,LEN(TRIM($K5110&amp;""))&gt;0,IFERROR(LOOKUP(2,1/((LISTS!$M$2:$M$13&lt;&gt;"")*ISNUMBER(SEARCH(LISTS!$M$2:$M$13,$I5110))),LISTS!$N$2:$N$13),"NO")="SI"),"SI","NO"))</f>
        <v/>
      </c>
      <c r="M5110" s="9">
        <f>IF(COUNTA($A5110:$K5110)=0,"",IF($K5110&lt;&gt;"",IF(COUNTIF($K$19:$K5110,$K5110)&gt;1,"SI","NO"),IF(COUNTIFS($A$19:$A5110,$A5110,$C$19:$C5110,$C5110,$J$19:$J5110,$J5110,$D$19:$D5110,$D5110)&gt;1,"SI","NO")))</f>
        <v/>
      </c>
      <c r="N5110" s="11">
        <f>IF(COUNTA($A5110:$K5110)=0,"",IF(AND($L5110="SI",$M5110="NO"),IFERROR($H5110,0),0))</f>
        <v/>
      </c>
      <c r="O5110" s="9">
        <f>IF(COUNTA($A5110:$K5110)=0,"",IF($M5110="SI","CUFE o factura duplicada dentro del reporte; no se suma dos veces",IF(IFERROR($H5110,0)&lt;=0,"DIAN reporta valor susceptible 0",IF($L5110="NO",IFERROR(LOOKUP(2,1/((LISTS!$M$2:$M$13&lt;&gt;"")*ISNUMBER(SEARCH(LISTS!$M$2:$M$13,$I5110))),LISTS!$O$2:$O$13),"Medio de pago no elegible o no identificado por DIAN"),"Apta automaticamente por pago electronico y base positiva"))))</f>
        <v/>
      </c>
    </row>
    <row r="5111">
      <c r="A5111" s="9" t="n"/>
      <c r="B5111" s="9" t="n"/>
      <c r="C5111" s="12" t="n"/>
      <c r="D5111" s="11" t="n"/>
      <c r="E5111" s="11" t="n"/>
      <c r="F5111" s="11" t="n"/>
      <c r="G5111" s="11" t="n"/>
      <c r="H5111" s="11" t="n"/>
      <c r="I5111" s="9" t="n"/>
      <c r="J5111" s="9" t="n"/>
      <c r="K5111" s="9" t="n"/>
      <c r="L5111" s="9">
        <f>IF(COUNTA($A5111:$K5111)=0,"",IF(AND(IFERROR($H5111,0)&gt;0,LEN(TRIM($K5111&amp;""))&gt;0,IFERROR(LOOKUP(2,1/((LISTS!$M$2:$M$13&lt;&gt;"")*ISNUMBER(SEARCH(LISTS!$M$2:$M$13,$I5111))),LISTS!$N$2:$N$13),"NO")="SI"),"SI","NO"))</f>
        <v/>
      </c>
      <c r="M5111" s="9">
        <f>IF(COUNTA($A5111:$K5111)=0,"",IF($K5111&lt;&gt;"",IF(COUNTIF($K$19:$K5111,$K5111)&gt;1,"SI","NO"),IF(COUNTIFS($A$19:$A5111,$A5111,$C$19:$C5111,$C5111,$J$19:$J5111,$J5111,$D$19:$D5111,$D5111)&gt;1,"SI","NO")))</f>
        <v/>
      </c>
      <c r="N5111" s="11">
        <f>IF(COUNTA($A5111:$K5111)=0,"",IF(AND($L5111="SI",$M5111="NO"),IFERROR($H5111,0),0))</f>
        <v/>
      </c>
      <c r="O5111" s="9">
        <f>IF(COUNTA($A5111:$K5111)=0,"",IF($M5111="SI","CUFE o factura duplicada dentro del reporte; no se suma dos veces",IF(IFERROR($H5111,0)&lt;=0,"DIAN reporta valor susceptible 0",IF($L5111="NO",IFERROR(LOOKUP(2,1/((LISTS!$M$2:$M$13&lt;&gt;"")*ISNUMBER(SEARCH(LISTS!$M$2:$M$13,$I5111))),LISTS!$O$2:$O$13),"Medio de pago no elegible o no identificado por DIAN"),"Apta automaticamente por pago electronico y base positiva"))))</f>
        <v/>
      </c>
    </row>
    <row r="5112">
      <c r="A5112" s="9" t="n"/>
      <c r="B5112" s="9" t="n"/>
      <c r="C5112" s="12" t="n"/>
      <c r="D5112" s="11" t="n"/>
      <c r="E5112" s="11" t="n"/>
      <c r="F5112" s="11" t="n"/>
      <c r="G5112" s="11" t="n"/>
      <c r="H5112" s="11" t="n"/>
      <c r="I5112" s="9" t="n"/>
      <c r="J5112" s="9" t="n"/>
      <c r="K5112" s="9" t="n"/>
      <c r="L5112" s="9">
        <f>IF(COUNTA($A5112:$K5112)=0,"",IF(AND(IFERROR($H5112,0)&gt;0,LEN(TRIM($K5112&amp;""))&gt;0,IFERROR(LOOKUP(2,1/((LISTS!$M$2:$M$13&lt;&gt;"")*ISNUMBER(SEARCH(LISTS!$M$2:$M$13,$I5112))),LISTS!$N$2:$N$13),"NO")="SI"),"SI","NO"))</f>
        <v/>
      </c>
      <c r="M5112" s="9">
        <f>IF(COUNTA($A5112:$K5112)=0,"",IF($K5112&lt;&gt;"",IF(COUNTIF($K$19:$K5112,$K5112)&gt;1,"SI","NO"),IF(COUNTIFS($A$19:$A5112,$A5112,$C$19:$C5112,$C5112,$J$19:$J5112,$J5112,$D$19:$D5112,$D5112)&gt;1,"SI","NO")))</f>
        <v/>
      </c>
      <c r="N5112" s="11">
        <f>IF(COUNTA($A5112:$K5112)=0,"",IF(AND($L5112="SI",$M5112="NO"),IFERROR($H5112,0),0))</f>
        <v/>
      </c>
      <c r="O5112" s="9">
        <f>IF(COUNTA($A5112:$K5112)=0,"",IF($M5112="SI","CUFE o factura duplicada dentro del reporte; no se suma dos veces",IF(IFERROR($H5112,0)&lt;=0,"DIAN reporta valor susceptible 0",IF($L5112="NO",IFERROR(LOOKUP(2,1/((LISTS!$M$2:$M$13&lt;&gt;"")*ISNUMBER(SEARCH(LISTS!$M$2:$M$13,$I5112))),LISTS!$O$2:$O$13),"Medio de pago no elegible o no identificado por DIAN"),"Apta automaticamente por pago electronico y base positiva"))))</f>
        <v/>
      </c>
    </row>
    <row r="5113">
      <c r="A5113" s="9" t="n"/>
      <c r="B5113" s="9" t="n"/>
      <c r="C5113" s="12" t="n"/>
      <c r="D5113" s="11" t="n"/>
      <c r="E5113" s="11" t="n"/>
      <c r="F5113" s="11" t="n"/>
      <c r="G5113" s="11" t="n"/>
      <c r="H5113" s="11" t="n"/>
      <c r="I5113" s="9" t="n"/>
      <c r="J5113" s="9" t="n"/>
      <c r="K5113" s="9" t="n"/>
      <c r="L5113" s="9">
        <f>IF(COUNTA($A5113:$K5113)=0,"",IF(AND(IFERROR($H5113,0)&gt;0,LEN(TRIM($K5113&amp;""))&gt;0,IFERROR(LOOKUP(2,1/((LISTS!$M$2:$M$13&lt;&gt;"")*ISNUMBER(SEARCH(LISTS!$M$2:$M$13,$I5113))),LISTS!$N$2:$N$13),"NO")="SI"),"SI","NO"))</f>
        <v/>
      </c>
      <c r="M5113" s="9">
        <f>IF(COUNTA($A5113:$K5113)=0,"",IF($K5113&lt;&gt;"",IF(COUNTIF($K$19:$K5113,$K5113)&gt;1,"SI","NO"),IF(COUNTIFS($A$19:$A5113,$A5113,$C$19:$C5113,$C5113,$J$19:$J5113,$J5113,$D$19:$D5113,$D5113)&gt;1,"SI","NO")))</f>
        <v/>
      </c>
      <c r="N5113" s="11">
        <f>IF(COUNTA($A5113:$K5113)=0,"",IF(AND($L5113="SI",$M5113="NO"),IFERROR($H5113,0),0))</f>
        <v/>
      </c>
      <c r="O5113" s="9">
        <f>IF(COUNTA($A5113:$K5113)=0,"",IF($M5113="SI","CUFE o factura duplicada dentro del reporte; no se suma dos veces",IF(IFERROR($H5113,0)&lt;=0,"DIAN reporta valor susceptible 0",IF($L5113="NO",IFERROR(LOOKUP(2,1/((LISTS!$M$2:$M$13&lt;&gt;"")*ISNUMBER(SEARCH(LISTS!$M$2:$M$13,$I5113))),LISTS!$O$2:$O$13),"Medio de pago no elegible o no identificado por DIAN"),"Apta automaticamente por pago electronico y base positiva"))))</f>
        <v/>
      </c>
    </row>
    <row r="5114">
      <c r="A5114" s="9" t="n"/>
      <c r="B5114" s="9" t="n"/>
      <c r="C5114" s="12" t="n"/>
      <c r="D5114" s="11" t="n"/>
      <c r="E5114" s="11" t="n"/>
      <c r="F5114" s="11" t="n"/>
      <c r="G5114" s="11" t="n"/>
      <c r="H5114" s="11" t="n"/>
      <c r="I5114" s="9" t="n"/>
      <c r="J5114" s="9" t="n"/>
      <c r="K5114" s="9" t="n"/>
      <c r="L5114" s="9">
        <f>IF(COUNTA($A5114:$K5114)=0,"",IF(AND(IFERROR($H5114,0)&gt;0,LEN(TRIM($K5114&amp;""))&gt;0,IFERROR(LOOKUP(2,1/((LISTS!$M$2:$M$13&lt;&gt;"")*ISNUMBER(SEARCH(LISTS!$M$2:$M$13,$I5114))),LISTS!$N$2:$N$13),"NO")="SI"),"SI","NO"))</f>
        <v/>
      </c>
      <c r="M5114" s="9">
        <f>IF(COUNTA($A5114:$K5114)=0,"",IF($K5114&lt;&gt;"",IF(COUNTIF($K$19:$K5114,$K5114)&gt;1,"SI","NO"),IF(COUNTIFS($A$19:$A5114,$A5114,$C$19:$C5114,$C5114,$J$19:$J5114,$J5114,$D$19:$D5114,$D5114)&gt;1,"SI","NO")))</f>
        <v/>
      </c>
      <c r="N5114" s="11">
        <f>IF(COUNTA($A5114:$K5114)=0,"",IF(AND($L5114="SI",$M5114="NO"),IFERROR($H5114,0),0))</f>
        <v/>
      </c>
      <c r="O5114" s="9">
        <f>IF(COUNTA($A5114:$K5114)=0,"",IF($M5114="SI","CUFE o factura duplicada dentro del reporte; no se suma dos veces",IF(IFERROR($H5114,0)&lt;=0,"DIAN reporta valor susceptible 0",IF($L5114="NO",IFERROR(LOOKUP(2,1/((LISTS!$M$2:$M$13&lt;&gt;"")*ISNUMBER(SEARCH(LISTS!$M$2:$M$13,$I5114))),LISTS!$O$2:$O$13),"Medio de pago no elegible o no identificado por DIAN"),"Apta automaticamente por pago electronico y base positiva"))))</f>
        <v/>
      </c>
    </row>
    <row r="5115">
      <c r="A5115" s="9" t="n"/>
      <c r="B5115" s="9" t="n"/>
      <c r="C5115" s="12" t="n"/>
      <c r="D5115" s="11" t="n"/>
      <c r="E5115" s="11" t="n"/>
      <c r="F5115" s="11" t="n"/>
      <c r="G5115" s="11" t="n"/>
      <c r="H5115" s="11" t="n"/>
      <c r="I5115" s="9" t="n"/>
      <c r="J5115" s="9" t="n"/>
      <c r="K5115" s="9" t="n"/>
      <c r="L5115" s="9">
        <f>IF(COUNTA($A5115:$K5115)=0,"",IF(AND(IFERROR($H5115,0)&gt;0,LEN(TRIM($K5115&amp;""))&gt;0,IFERROR(LOOKUP(2,1/((LISTS!$M$2:$M$13&lt;&gt;"")*ISNUMBER(SEARCH(LISTS!$M$2:$M$13,$I5115))),LISTS!$N$2:$N$13),"NO")="SI"),"SI","NO"))</f>
        <v/>
      </c>
      <c r="M5115" s="9">
        <f>IF(COUNTA($A5115:$K5115)=0,"",IF($K5115&lt;&gt;"",IF(COUNTIF($K$19:$K5115,$K5115)&gt;1,"SI","NO"),IF(COUNTIFS($A$19:$A5115,$A5115,$C$19:$C5115,$C5115,$J$19:$J5115,$J5115,$D$19:$D5115,$D5115)&gt;1,"SI","NO")))</f>
        <v/>
      </c>
      <c r="N5115" s="11">
        <f>IF(COUNTA($A5115:$K5115)=0,"",IF(AND($L5115="SI",$M5115="NO"),IFERROR($H5115,0),0))</f>
        <v/>
      </c>
      <c r="O5115" s="9">
        <f>IF(COUNTA($A5115:$K5115)=0,"",IF($M5115="SI","CUFE o factura duplicada dentro del reporte; no se suma dos veces",IF(IFERROR($H5115,0)&lt;=0,"DIAN reporta valor susceptible 0",IF($L5115="NO",IFERROR(LOOKUP(2,1/((LISTS!$M$2:$M$13&lt;&gt;"")*ISNUMBER(SEARCH(LISTS!$M$2:$M$13,$I5115))),LISTS!$O$2:$O$13),"Medio de pago no elegible o no identificado por DIAN"),"Apta automaticamente por pago electronico y base positiva"))))</f>
        <v/>
      </c>
    </row>
    <row r="5116">
      <c r="A5116" s="9" t="n"/>
      <c r="B5116" s="9" t="n"/>
      <c r="C5116" s="12" t="n"/>
      <c r="D5116" s="11" t="n"/>
      <c r="E5116" s="11" t="n"/>
      <c r="F5116" s="11" t="n"/>
      <c r="G5116" s="11" t="n"/>
      <c r="H5116" s="11" t="n"/>
      <c r="I5116" s="9" t="n"/>
      <c r="J5116" s="9" t="n"/>
      <c r="K5116" s="9" t="n"/>
      <c r="L5116" s="9">
        <f>IF(COUNTA($A5116:$K5116)=0,"",IF(AND(IFERROR($H5116,0)&gt;0,LEN(TRIM($K5116&amp;""))&gt;0,IFERROR(LOOKUP(2,1/((LISTS!$M$2:$M$13&lt;&gt;"")*ISNUMBER(SEARCH(LISTS!$M$2:$M$13,$I5116))),LISTS!$N$2:$N$13),"NO")="SI"),"SI","NO"))</f>
        <v/>
      </c>
      <c r="M5116" s="9">
        <f>IF(COUNTA($A5116:$K5116)=0,"",IF($K5116&lt;&gt;"",IF(COUNTIF($K$19:$K5116,$K5116)&gt;1,"SI","NO"),IF(COUNTIFS($A$19:$A5116,$A5116,$C$19:$C5116,$C5116,$J$19:$J5116,$J5116,$D$19:$D5116,$D5116)&gt;1,"SI","NO")))</f>
        <v/>
      </c>
      <c r="N5116" s="11">
        <f>IF(COUNTA($A5116:$K5116)=0,"",IF(AND($L5116="SI",$M5116="NO"),IFERROR($H5116,0),0))</f>
        <v/>
      </c>
      <c r="O5116" s="9">
        <f>IF(COUNTA($A5116:$K5116)=0,"",IF($M5116="SI","CUFE o factura duplicada dentro del reporte; no se suma dos veces",IF(IFERROR($H5116,0)&lt;=0,"DIAN reporta valor susceptible 0",IF($L5116="NO",IFERROR(LOOKUP(2,1/((LISTS!$M$2:$M$13&lt;&gt;"")*ISNUMBER(SEARCH(LISTS!$M$2:$M$13,$I5116))),LISTS!$O$2:$O$13),"Medio de pago no elegible o no identificado por DIAN"),"Apta automaticamente por pago electronico y base positiva"))))</f>
        <v/>
      </c>
    </row>
    <row r="5117">
      <c r="A5117" s="9" t="n"/>
      <c r="B5117" s="9" t="n"/>
      <c r="C5117" s="12" t="n"/>
      <c r="D5117" s="11" t="n"/>
      <c r="E5117" s="11" t="n"/>
      <c r="F5117" s="11" t="n"/>
      <c r="G5117" s="11" t="n"/>
      <c r="H5117" s="11" t="n"/>
      <c r="I5117" s="9" t="n"/>
      <c r="J5117" s="9" t="n"/>
      <c r="K5117" s="9" t="n"/>
      <c r="L5117" s="9">
        <f>IF(COUNTA($A5117:$K5117)=0,"",IF(AND(IFERROR($H5117,0)&gt;0,LEN(TRIM($K5117&amp;""))&gt;0,IFERROR(LOOKUP(2,1/((LISTS!$M$2:$M$13&lt;&gt;"")*ISNUMBER(SEARCH(LISTS!$M$2:$M$13,$I5117))),LISTS!$N$2:$N$13),"NO")="SI"),"SI","NO"))</f>
        <v/>
      </c>
      <c r="M5117" s="9">
        <f>IF(COUNTA($A5117:$K5117)=0,"",IF($K5117&lt;&gt;"",IF(COUNTIF($K$19:$K5117,$K5117)&gt;1,"SI","NO"),IF(COUNTIFS($A$19:$A5117,$A5117,$C$19:$C5117,$C5117,$J$19:$J5117,$J5117,$D$19:$D5117,$D5117)&gt;1,"SI","NO")))</f>
        <v/>
      </c>
      <c r="N5117" s="11">
        <f>IF(COUNTA($A5117:$K5117)=0,"",IF(AND($L5117="SI",$M5117="NO"),IFERROR($H5117,0),0))</f>
        <v/>
      </c>
      <c r="O5117" s="9">
        <f>IF(COUNTA($A5117:$K5117)=0,"",IF($M5117="SI","CUFE o factura duplicada dentro del reporte; no se suma dos veces",IF(IFERROR($H5117,0)&lt;=0,"DIAN reporta valor susceptible 0",IF($L5117="NO",IFERROR(LOOKUP(2,1/((LISTS!$M$2:$M$13&lt;&gt;"")*ISNUMBER(SEARCH(LISTS!$M$2:$M$13,$I5117))),LISTS!$O$2:$O$13),"Medio de pago no elegible o no identificado por DIAN"),"Apta automaticamente por pago electronico y base positiva"))))</f>
        <v/>
      </c>
    </row>
    <row r="5118">
      <c r="A5118" s="9" t="n"/>
      <c r="B5118" s="9" t="n"/>
      <c r="C5118" s="12" t="n"/>
      <c r="D5118" s="11" t="n"/>
      <c r="E5118" s="11" t="n"/>
      <c r="F5118" s="11" t="n"/>
      <c r="G5118" s="11" t="n"/>
      <c r="H5118" s="11" t="n"/>
      <c r="I5118" s="9" t="n"/>
      <c r="J5118" s="9" t="n"/>
      <c r="K5118" s="9" t="n"/>
      <c r="L5118" s="9">
        <f>IF(COUNTA($A5118:$K5118)=0,"",IF(AND(IFERROR($H5118,0)&gt;0,LEN(TRIM($K5118&amp;""))&gt;0,IFERROR(LOOKUP(2,1/((LISTS!$M$2:$M$13&lt;&gt;"")*ISNUMBER(SEARCH(LISTS!$M$2:$M$13,$I5118))),LISTS!$N$2:$N$13),"NO")="SI"),"SI","NO"))</f>
        <v/>
      </c>
      <c r="M5118" s="9">
        <f>IF(COUNTA($A5118:$K5118)=0,"",IF($K5118&lt;&gt;"",IF(COUNTIF($K$19:$K5118,$K5118)&gt;1,"SI","NO"),IF(COUNTIFS($A$19:$A5118,$A5118,$C$19:$C5118,$C5118,$J$19:$J5118,$J5118,$D$19:$D5118,$D5118)&gt;1,"SI","NO")))</f>
        <v/>
      </c>
      <c r="N5118" s="11">
        <f>IF(COUNTA($A5118:$K5118)=0,"",IF(AND($L5118="SI",$M5118="NO"),IFERROR($H5118,0),0))</f>
        <v/>
      </c>
      <c r="O5118" s="9">
        <f>IF(COUNTA($A5118:$K5118)=0,"",IF($M5118="SI","CUFE o factura duplicada dentro del reporte; no se suma dos veces",IF(IFERROR($H5118,0)&lt;=0,"DIAN reporta valor susceptible 0",IF($L5118="NO",IFERROR(LOOKUP(2,1/((LISTS!$M$2:$M$13&lt;&gt;"")*ISNUMBER(SEARCH(LISTS!$M$2:$M$13,$I5118))),LISTS!$O$2:$O$13),"Medio de pago no elegible o no identificado por DIAN"),"Apta automaticamente por pago electronico y base positiva"))))</f>
        <v/>
      </c>
    </row>
    <row r="5119">
      <c r="A5119" s="9" t="n"/>
      <c r="B5119" s="9" t="n"/>
      <c r="C5119" s="12" t="n"/>
      <c r="D5119" s="11" t="n"/>
      <c r="E5119" s="11" t="n"/>
      <c r="F5119" s="11" t="n"/>
      <c r="G5119" s="11" t="n"/>
      <c r="H5119" s="11" t="n"/>
      <c r="I5119" s="9" t="n"/>
      <c r="J5119" s="9" t="n"/>
      <c r="K5119" s="9" t="n"/>
      <c r="L5119" s="9">
        <f>IF(COUNTA($A5119:$K5119)=0,"",IF(AND(IFERROR($H5119,0)&gt;0,LEN(TRIM($K5119&amp;""))&gt;0,IFERROR(LOOKUP(2,1/((LISTS!$M$2:$M$13&lt;&gt;"")*ISNUMBER(SEARCH(LISTS!$M$2:$M$13,$I5119))),LISTS!$N$2:$N$13),"NO")="SI"),"SI","NO"))</f>
        <v/>
      </c>
      <c r="M5119" s="9">
        <f>IF(COUNTA($A5119:$K5119)=0,"",IF($K5119&lt;&gt;"",IF(COUNTIF($K$19:$K5119,$K5119)&gt;1,"SI","NO"),IF(COUNTIFS($A$19:$A5119,$A5119,$C$19:$C5119,$C5119,$J$19:$J5119,$J5119,$D$19:$D5119,$D5119)&gt;1,"SI","NO")))</f>
        <v/>
      </c>
      <c r="N5119" s="11">
        <f>IF(COUNTA($A5119:$K5119)=0,"",IF(AND($L5119="SI",$M5119="NO"),IFERROR($H5119,0),0))</f>
        <v/>
      </c>
      <c r="O5119" s="9">
        <f>IF(COUNTA($A5119:$K5119)=0,"",IF($M5119="SI","CUFE o factura duplicada dentro del reporte; no se suma dos veces",IF(IFERROR($H5119,0)&lt;=0,"DIAN reporta valor susceptible 0",IF($L5119="NO",IFERROR(LOOKUP(2,1/((LISTS!$M$2:$M$13&lt;&gt;"")*ISNUMBER(SEARCH(LISTS!$M$2:$M$13,$I5119))),LISTS!$O$2:$O$13),"Medio de pago no elegible o no identificado por DIAN"),"Apta automaticamente por pago electronico y base positiva"))))</f>
        <v/>
      </c>
    </row>
    <row r="5120">
      <c r="A5120" s="9" t="n"/>
      <c r="B5120" s="9" t="n"/>
      <c r="C5120" s="12" t="n"/>
      <c r="D5120" s="11" t="n"/>
      <c r="E5120" s="11" t="n"/>
      <c r="F5120" s="11" t="n"/>
      <c r="G5120" s="11" t="n"/>
      <c r="H5120" s="11" t="n"/>
      <c r="I5120" s="9" t="n"/>
      <c r="J5120" s="9" t="n"/>
      <c r="K5120" s="9" t="n"/>
      <c r="L5120" s="9">
        <f>IF(COUNTA($A5120:$K5120)=0,"",IF(AND(IFERROR($H5120,0)&gt;0,LEN(TRIM($K5120&amp;""))&gt;0,IFERROR(LOOKUP(2,1/((LISTS!$M$2:$M$13&lt;&gt;"")*ISNUMBER(SEARCH(LISTS!$M$2:$M$13,$I5120))),LISTS!$N$2:$N$13),"NO")="SI"),"SI","NO"))</f>
        <v/>
      </c>
      <c r="M5120" s="9">
        <f>IF(COUNTA($A5120:$K5120)=0,"",IF($K5120&lt;&gt;"",IF(COUNTIF($K$19:$K5120,$K5120)&gt;1,"SI","NO"),IF(COUNTIFS($A$19:$A5120,$A5120,$C$19:$C5120,$C5120,$J$19:$J5120,$J5120,$D$19:$D5120,$D5120)&gt;1,"SI","NO")))</f>
        <v/>
      </c>
      <c r="N5120" s="11">
        <f>IF(COUNTA($A5120:$K5120)=0,"",IF(AND($L5120="SI",$M5120="NO"),IFERROR($H5120,0),0))</f>
        <v/>
      </c>
      <c r="O5120" s="9">
        <f>IF(COUNTA($A5120:$K5120)=0,"",IF($M5120="SI","CUFE o factura duplicada dentro del reporte; no se suma dos veces",IF(IFERROR($H5120,0)&lt;=0,"DIAN reporta valor susceptible 0",IF($L5120="NO",IFERROR(LOOKUP(2,1/((LISTS!$M$2:$M$13&lt;&gt;"")*ISNUMBER(SEARCH(LISTS!$M$2:$M$13,$I5120))),LISTS!$O$2:$O$13),"Medio de pago no elegible o no identificado por DIAN"),"Apta automaticamente por pago electronico y base positiva"))))</f>
        <v/>
      </c>
    </row>
    <row r="5121">
      <c r="A5121" s="9" t="n"/>
      <c r="B5121" s="9" t="n"/>
      <c r="C5121" s="12" t="n"/>
      <c r="D5121" s="11" t="n"/>
      <c r="E5121" s="11" t="n"/>
      <c r="F5121" s="11" t="n"/>
      <c r="G5121" s="11" t="n"/>
      <c r="H5121" s="11" t="n"/>
      <c r="I5121" s="9" t="n"/>
      <c r="J5121" s="9" t="n"/>
      <c r="K5121" s="9" t="n"/>
      <c r="L5121" s="9">
        <f>IF(COUNTA($A5121:$K5121)=0,"",IF(AND(IFERROR($H5121,0)&gt;0,LEN(TRIM($K5121&amp;""))&gt;0,IFERROR(LOOKUP(2,1/((LISTS!$M$2:$M$13&lt;&gt;"")*ISNUMBER(SEARCH(LISTS!$M$2:$M$13,$I5121))),LISTS!$N$2:$N$13),"NO")="SI"),"SI","NO"))</f>
        <v/>
      </c>
      <c r="M5121" s="9">
        <f>IF(COUNTA($A5121:$K5121)=0,"",IF($K5121&lt;&gt;"",IF(COUNTIF($K$19:$K5121,$K5121)&gt;1,"SI","NO"),IF(COUNTIFS($A$19:$A5121,$A5121,$C$19:$C5121,$C5121,$J$19:$J5121,$J5121,$D$19:$D5121,$D5121)&gt;1,"SI","NO")))</f>
        <v/>
      </c>
      <c r="N5121" s="11">
        <f>IF(COUNTA($A5121:$K5121)=0,"",IF(AND($L5121="SI",$M5121="NO"),IFERROR($H5121,0),0))</f>
        <v/>
      </c>
      <c r="O5121" s="9">
        <f>IF(COUNTA($A5121:$K5121)=0,"",IF($M5121="SI","CUFE o factura duplicada dentro del reporte; no se suma dos veces",IF(IFERROR($H5121,0)&lt;=0,"DIAN reporta valor susceptible 0",IF($L5121="NO",IFERROR(LOOKUP(2,1/((LISTS!$M$2:$M$13&lt;&gt;"")*ISNUMBER(SEARCH(LISTS!$M$2:$M$13,$I5121))),LISTS!$O$2:$O$13),"Medio de pago no elegible o no identificado por DIAN"),"Apta automaticamente por pago electronico y base positiva"))))</f>
        <v/>
      </c>
    </row>
    <row r="5122">
      <c r="A5122" s="9" t="n"/>
      <c r="B5122" s="9" t="n"/>
      <c r="C5122" s="12" t="n"/>
      <c r="D5122" s="11" t="n"/>
      <c r="E5122" s="11" t="n"/>
      <c r="F5122" s="11" t="n"/>
      <c r="G5122" s="11" t="n"/>
      <c r="H5122" s="11" t="n"/>
      <c r="I5122" s="9" t="n"/>
      <c r="J5122" s="9" t="n"/>
      <c r="K5122" s="9" t="n"/>
      <c r="L5122" s="9">
        <f>IF(COUNTA($A5122:$K5122)=0,"",IF(AND(IFERROR($H5122,0)&gt;0,LEN(TRIM($K5122&amp;""))&gt;0,IFERROR(LOOKUP(2,1/((LISTS!$M$2:$M$13&lt;&gt;"")*ISNUMBER(SEARCH(LISTS!$M$2:$M$13,$I5122))),LISTS!$N$2:$N$13),"NO")="SI"),"SI","NO"))</f>
        <v/>
      </c>
      <c r="M5122" s="9">
        <f>IF(COUNTA($A5122:$K5122)=0,"",IF($K5122&lt;&gt;"",IF(COUNTIF($K$19:$K5122,$K5122)&gt;1,"SI","NO"),IF(COUNTIFS($A$19:$A5122,$A5122,$C$19:$C5122,$C5122,$J$19:$J5122,$J5122,$D$19:$D5122,$D5122)&gt;1,"SI","NO")))</f>
        <v/>
      </c>
      <c r="N5122" s="11">
        <f>IF(COUNTA($A5122:$K5122)=0,"",IF(AND($L5122="SI",$M5122="NO"),IFERROR($H5122,0),0))</f>
        <v/>
      </c>
      <c r="O5122" s="9">
        <f>IF(COUNTA($A5122:$K5122)=0,"",IF($M5122="SI","CUFE o factura duplicada dentro del reporte; no se suma dos veces",IF(IFERROR($H5122,0)&lt;=0,"DIAN reporta valor susceptible 0",IF($L5122="NO",IFERROR(LOOKUP(2,1/((LISTS!$M$2:$M$13&lt;&gt;"")*ISNUMBER(SEARCH(LISTS!$M$2:$M$13,$I5122))),LISTS!$O$2:$O$13),"Medio de pago no elegible o no identificado por DIAN"),"Apta automaticamente por pago electronico y base positiva"))))</f>
        <v/>
      </c>
    </row>
    <row r="5123">
      <c r="A5123" s="9" t="n"/>
      <c r="B5123" s="9" t="n"/>
      <c r="C5123" s="12" t="n"/>
      <c r="D5123" s="11" t="n"/>
      <c r="E5123" s="11" t="n"/>
      <c r="F5123" s="11" t="n"/>
      <c r="G5123" s="11" t="n"/>
      <c r="H5123" s="11" t="n"/>
      <c r="I5123" s="9" t="n"/>
      <c r="J5123" s="9" t="n"/>
      <c r="K5123" s="9" t="n"/>
      <c r="L5123" s="9">
        <f>IF(COUNTA($A5123:$K5123)=0,"",IF(AND(IFERROR($H5123,0)&gt;0,LEN(TRIM($K5123&amp;""))&gt;0,IFERROR(LOOKUP(2,1/((LISTS!$M$2:$M$13&lt;&gt;"")*ISNUMBER(SEARCH(LISTS!$M$2:$M$13,$I5123))),LISTS!$N$2:$N$13),"NO")="SI"),"SI","NO"))</f>
        <v/>
      </c>
      <c r="M5123" s="9">
        <f>IF(COUNTA($A5123:$K5123)=0,"",IF($K5123&lt;&gt;"",IF(COUNTIF($K$19:$K5123,$K5123)&gt;1,"SI","NO"),IF(COUNTIFS($A$19:$A5123,$A5123,$C$19:$C5123,$C5123,$J$19:$J5123,$J5123,$D$19:$D5123,$D5123)&gt;1,"SI","NO")))</f>
        <v/>
      </c>
      <c r="N5123" s="11">
        <f>IF(COUNTA($A5123:$K5123)=0,"",IF(AND($L5123="SI",$M5123="NO"),IFERROR($H5123,0),0))</f>
        <v/>
      </c>
      <c r="O5123" s="9">
        <f>IF(COUNTA($A5123:$K5123)=0,"",IF($M5123="SI","CUFE o factura duplicada dentro del reporte; no se suma dos veces",IF(IFERROR($H5123,0)&lt;=0,"DIAN reporta valor susceptible 0",IF($L5123="NO",IFERROR(LOOKUP(2,1/((LISTS!$M$2:$M$13&lt;&gt;"")*ISNUMBER(SEARCH(LISTS!$M$2:$M$13,$I5123))),LISTS!$O$2:$O$13),"Medio de pago no elegible o no identificado por DIAN"),"Apta automaticamente por pago electronico y base positiva"))))</f>
        <v/>
      </c>
    </row>
    <row r="5124">
      <c r="A5124" s="9" t="n"/>
      <c r="B5124" s="9" t="n"/>
      <c r="C5124" s="12" t="n"/>
      <c r="D5124" s="11" t="n"/>
      <c r="E5124" s="11" t="n"/>
      <c r="F5124" s="11" t="n"/>
      <c r="G5124" s="11" t="n"/>
      <c r="H5124" s="11" t="n"/>
      <c r="I5124" s="9" t="n"/>
      <c r="J5124" s="9" t="n"/>
      <c r="K5124" s="9" t="n"/>
      <c r="L5124" s="9">
        <f>IF(COUNTA($A5124:$K5124)=0,"",IF(AND(IFERROR($H5124,0)&gt;0,LEN(TRIM($K5124&amp;""))&gt;0,IFERROR(LOOKUP(2,1/((LISTS!$M$2:$M$13&lt;&gt;"")*ISNUMBER(SEARCH(LISTS!$M$2:$M$13,$I5124))),LISTS!$N$2:$N$13),"NO")="SI"),"SI","NO"))</f>
        <v/>
      </c>
      <c r="M5124" s="9">
        <f>IF(COUNTA($A5124:$K5124)=0,"",IF($K5124&lt;&gt;"",IF(COUNTIF($K$19:$K5124,$K5124)&gt;1,"SI","NO"),IF(COUNTIFS($A$19:$A5124,$A5124,$C$19:$C5124,$C5124,$J$19:$J5124,$J5124,$D$19:$D5124,$D5124)&gt;1,"SI","NO")))</f>
        <v/>
      </c>
      <c r="N5124" s="11">
        <f>IF(COUNTA($A5124:$K5124)=0,"",IF(AND($L5124="SI",$M5124="NO"),IFERROR($H5124,0),0))</f>
        <v/>
      </c>
      <c r="O5124" s="9">
        <f>IF(COUNTA($A5124:$K5124)=0,"",IF($M5124="SI","CUFE o factura duplicada dentro del reporte; no se suma dos veces",IF(IFERROR($H5124,0)&lt;=0,"DIAN reporta valor susceptible 0",IF($L5124="NO",IFERROR(LOOKUP(2,1/((LISTS!$M$2:$M$13&lt;&gt;"")*ISNUMBER(SEARCH(LISTS!$M$2:$M$13,$I5124))),LISTS!$O$2:$O$13),"Medio de pago no elegible o no identificado por DIAN"),"Apta automaticamente por pago electronico y base positiva"))))</f>
        <v/>
      </c>
    </row>
    <row r="5125">
      <c r="A5125" s="9" t="n"/>
      <c r="B5125" s="9" t="n"/>
      <c r="C5125" s="12" t="n"/>
      <c r="D5125" s="11" t="n"/>
      <c r="E5125" s="11" t="n"/>
      <c r="F5125" s="11" t="n"/>
      <c r="G5125" s="11" t="n"/>
      <c r="H5125" s="11" t="n"/>
      <c r="I5125" s="9" t="n"/>
      <c r="J5125" s="9" t="n"/>
      <c r="K5125" s="9" t="n"/>
      <c r="L5125" s="9">
        <f>IF(COUNTA($A5125:$K5125)=0,"",IF(AND(IFERROR($H5125,0)&gt;0,LEN(TRIM($K5125&amp;""))&gt;0,IFERROR(LOOKUP(2,1/((LISTS!$M$2:$M$13&lt;&gt;"")*ISNUMBER(SEARCH(LISTS!$M$2:$M$13,$I5125))),LISTS!$N$2:$N$13),"NO")="SI"),"SI","NO"))</f>
        <v/>
      </c>
      <c r="M5125" s="9">
        <f>IF(COUNTA($A5125:$K5125)=0,"",IF($K5125&lt;&gt;"",IF(COUNTIF($K$19:$K5125,$K5125)&gt;1,"SI","NO"),IF(COUNTIFS($A$19:$A5125,$A5125,$C$19:$C5125,$C5125,$J$19:$J5125,$J5125,$D$19:$D5125,$D5125)&gt;1,"SI","NO")))</f>
        <v/>
      </c>
      <c r="N5125" s="11">
        <f>IF(COUNTA($A5125:$K5125)=0,"",IF(AND($L5125="SI",$M5125="NO"),IFERROR($H5125,0),0))</f>
        <v/>
      </c>
      <c r="O5125" s="9">
        <f>IF(COUNTA($A5125:$K5125)=0,"",IF($M5125="SI","CUFE o factura duplicada dentro del reporte; no se suma dos veces",IF(IFERROR($H5125,0)&lt;=0,"DIAN reporta valor susceptible 0",IF($L5125="NO",IFERROR(LOOKUP(2,1/((LISTS!$M$2:$M$13&lt;&gt;"")*ISNUMBER(SEARCH(LISTS!$M$2:$M$13,$I5125))),LISTS!$O$2:$O$13),"Medio de pago no elegible o no identificado por DIAN"),"Apta automaticamente por pago electronico y base positiva"))))</f>
        <v/>
      </c>
    </row>
    <row r="5126">
      <c r="A5126" s="9" t="n"/>
      <c r="B5126" s="9" t="n"/>
      <c r="C5126" s="12" t="n"/>
      <c r="D5126" s="11" t="n"/>
      <c r="E5126" s="11" t="n"/>
      <c r="F5126" s="11" t="n"/>
      <c r="G5126" s="11" t="n"/>
      <c r="H5126" s="11" t="n"/>
      <c r="I5126" s="9" t="n"/>
      <c r="J5126" s="9" t="n"/>
      <c r="K5126" s="9" t="n"/>
      <c r="L5126" s="9">
        <f>IF(COUNTA($A5126:$K5126)=0,"",IF(AND(IFERROR($H5126,0)&gt;0,LEN(TRIM($K5126&amp;""))&gt;0,IFERROR(LOOKUP(2,1/((LISTS!$M$2:$M$13&lt;&gt;"")*ISNUMBER(SEARCH(LISTS!$M$2:$M$13,$I5126))),LISTS!$N$2:$N$13),"NO")="SI"),"SI","NO"))</f>
        <v/>
      </c>
      <c r="M5126" s="9">
        <f>IF(COUNTA($A5126:$K5126)=0,"",IF($K5126&lt;&gt;"",IF(COUNTIF($K$19:$K5126,$K5126)&gt;1,"SI","NO"),IF(COUNTIFS($A$19:$A5126,$A5126,$C$19:$C5126,$C5126,$J$19:$J5126,$J5126,$D$19:$D5126,$D5126)&gt;1,"SI","NO")))</f>
        <v/>
      </c>
      <c r="N5126" s="11">
        <f>IF(COUNTA($A5126:$K5126)=0,"",IF(AND($L5126="SI",$M5126="NO"),IFERROR($H5126,0),0))</f>
        <v/>
      </c>
      <c r="O5126" s="9">
        <f>IF(COUNTA($A5126:$K5126)=0,"",IF($M5126="SI","CUFE o factura duplicada dentro del reporte; no se suma dos veces",IF(IFERROR($H5126,0)&lt;=0,"DIAN reporta valor susceptible 0",IF($L5126="NO",IFERROR(LOOKUP(2,1/((LISTS!$M$2:$M$13&lt;&gt;"")*ISNUMBER(SEARCH(LISTS!$M$2:$M$13,$I5126))),LISTS!$O$2:$O$13),"Medio de pago no elegible o no identificado por DIAN"),"Apta automaticamente por pago electronico y base positiva"))))</f>
        <v/>
      </c>
    </row>
    <row r="5127">
      <c r="A5127" s="9" t="n"/>
      <c r="B5127" s="9" t="n"/>
      <c r="C5127" s="12" t="n"/>
      <c r="D5127" s="11" t="n"/>
      <c r="E5127" s="11" t="n"/>
      <c r="F5127" s="11" t="n"/>
      <c r="G5127" s="11" t="n"/>
      <c r="H5127" s="11" t="n"/>
      <c r="I5127" s="9" t="n"/>
      <c r="J5127" s="9" t="n"/>
      <c r="K5127" s="9" t="n"/>
      <c r="L5127" s="9">
        <f>IF(COUNTA($A5127:$K5127)=0,"",IF(AND(IFERROR($H5127,0)&gt;0,LEN(TRIM($K5127&amp;""))&gt;0,IFERROR(LOOKUP(2,1/((LISTS!$M$2:$M$13&lt;&gt;"")*ISNUMBER(SEARCH(LISTS!$M$2:$M$13,$I5127))),LISTS!$N$2:$N$13),"NO")="SI"),"SI","NO"))</f>
        <v/>
      </c>
      <c r="M5127" s="9">
        <f>IF(COUNTA($A5127:$K5127)=0,"",IF($K5127&lt;&gt;"",IF(COUNTIF($K$19:$K5127,$K5127)&gt;1,"SI","NO"),IF(COUNTIFS($A$19:$A5127,$A5127,$C$19:$C5127,$C5127,$J$19:$J5127,$J5127,$D$19:$D5127,$D5127)&gt;1,"SI","NO")))</f>
        <v/>
      </c>
      <c r="N5127" s="11">
        <f>IF(COUNTA($A5127:$K5127)=0,"",IF(AND($L5127="SI",$M5127="NO"),IFERROR($H5127,0),0))</f>
        <v/>
      </c>
      <c r="O5127" s="9">
        <f>IF(COUNTA($A5127:$K5127)=0,"",IF($M5127="SI","CUFE o factura duplicada dentro del reporte; no se suma dos veces",IF(IFERROR($H5127,0)&lt;=0,"DIAN reporta valor susceptible 0",IF($L5127="NO",IFERROR(LOOKUP(2,1/((LISTS!$M$2:$M$13&lt;&gt;"")*ISNUMBER(SEARCH(LISTS!$M$2:$M$13,$I5127))),LISTS!$O$2:$O$13),"Medio de pago no elegible o no identificado por DIAN"),"Apta automaticamente por pago electronico y base positiva"))))</f>
        <v/>
      </c>
    </row>
    <row r="5128">
      <c r="A5128" s="9" t="n"/>
      <c r="B5128" s="9" t="n"/>
      <c r="C5128" s="12" t="n"/>
      <c r="D5128" s="11" t="n"/>
      <c r="E5128" s="11" t="n"/>
      <c r="F5128" s="11" t="n"/>
      <c r="G5128" s="11" t="n"/>
      <c r="H5128" s="11" t="n"/>
      <c r="I5128" s="9" t="n"/>
      <c r="J5128" s="9" t="n"/>
      <c r="K5128" s="9" t="n"/>
      <c r="L5128" s="9">
        <f>IF(COUNTA($A5128:$K5128)=0,"",IF(AND(IFERROR($H5128,0)&gt;0,LEN(TRIM($K5128&amp;""))&gt;0,IFERROR(LOOKUP(2,1/((LISTS!$M$2:$M$13&lt;&gt;"")*ISNUMBER(SEARCH(LISTS!$M$2:$M$13,$I5128))),LISTS!$N$2:$N$13),"NO")="SI"),"SI","NO"))</f>
        <v/>
      </c>
      <c r="M5128" s="9">
        <f>IF(COUNTA($A5128:$K5128)=0,"",IF($K5128&lt;&gt;"",IF(COUNTIF($K$19:$K5128,$K5128)&gt;1,"SI","NO"),IF(COUNTIFS($A$19:$A5128,$A5128,$C$19:$C5128,$C5128,$J$19:$J5128,$J5128,$D$19:$D5128,$D5128)&gt;1,"SI","NO")))</f>
        <v/>
      </c>
      <c r="N5128" s="11">
        <f>IF(COUNTA($A5128:$K5128)=0,"",IF(AND($L5128="SI",$M5128="NO"),IFERROR($H5128,0),0))</f>
        <v/>
      </c>
      <c r="O5128" s="9">
        <f>IF(COUNTA($A5128:$K5128)=0,"",IF($M5128="SI","CUFE o factura duplicada dentro del reporte; no se suma dos veces",IF(IFERROR($H5128,0)&lt;=0,"DIAN reporta valor susceptible 0",IF($L5128="NO",IFERROR(LOOKUP(2,1/((LISTS!$M$2:$M$13&lt;&gt;"")*ISNUMBER(SEARCH(LISTS!$M$2:$M$13,$I5128))),LISTS!$O$2:$O$13),"Medio de pago no elegible o no identificado por DIAN"),"Apta automaticamente por pago electronico y base positiva"))))</f>
        <v/>
      </c>
    </row>
    <row r="5129">
      <c r="A5129" s="9" t="n"/>
      <c r="B5129" s="9" t="n"/>
      <c r="C5129" s="12" t="n"/>
      <c r="D5129" s="11" t="n"/>
      <c r="E5129" s="11" t="n"/>
      <c r="F5129" s="11" t="n"/>
      <c r="G5129" s="11" t="n"/>
      <c r="H5129" s="11" t="n"/>
      <c r="I5129" s="9" t="n"/>
      <c r="J5129" s="9" t="n"/>
      <c r="K5129" s="9" t="n"/>
      <c r="L5129" s="9">
        <f>IF(COUNTA($A5129:$K5129)=0,"",IF(AND(IFERROR($H5129,0)&gt;0,LEN(TRIM($K5129&amp;""))&gt;0,IFERROR(LOOKUP(2,1/((LISTS!$M$2:$M$13&lt;&gt;"")*ISNUMBER(SEARCH(LISTS!$M$2:$M$13,$I5129))),LISTS!$N$2:$N$13),"NO")="SI"),"SI","NO"))</f>
        <v/>
      </c>
      <c r="M5129" s="9">
        <f>IF(COUNTA($A5129:$K5129)=0,"",IF($K5129&lt;&gt;"",IF(COUNTIF($K$19:$K5129,$K5129)&gt;1,"SI","NO"),IF(COUNTIFS($A$19:$A5129,$A5129,$C$19:$C5129,$C5129,$J$19:$J5129,$J5129,$D$19:$D5129,$D5129)&gt;1,"SI","NO")))</f>
        <v/>
      </c>
      <c r="N5129" s="11">
        <f>IF(COUNTA($A5129:$K5129)=0,"",IF(AND($L5129="SI",$M5129="NO"),IFERROR($H5129,0),0))</f>
        <v/>
      </c>
      <c r="O5129" s="9">
        <f>IF(COUNTA($A5129:$K5129)=0,"",IF($M5129="SI","CUFE o factura duplicada dentro del reporte; no se suma dos veces",IF(IFERROR($H5129,0)&lt;=0,"DIAN reporta valor susceptible 0",IF($L5129="NO",IFERROR(LOOKUP(2,1/((LISTS!$M$2:$M$13&lt;&gt;"")*ISNUMBER(SEARCH(LISTS!$M$2:$M$13,$I5129))),LISTS!$O$2:$O$13),"Medio de pago no elegible o no identificado por DIAN"),"Apta automaticamente por pago electronico y base positiva"))))</f>
        <v/>
      </c>
    </row>
    <row r="5130">
      <c r="A5130" s="9" t="n"/>
      <c r="B5130" s="9" t="n"/>
      <c r="C5130" s="12" t="n"/>
      <c r="D5130" s="11" t="n"/>
      <c r="E5130" s="11" t="n"/>
      <c r="F5130" s="11" t="n"/>
      <c r="G5130" s="11" t="n"/>
      <c r="H5130" s="11" t="n"/>
      <c r="I5130" s="9" t="n"/>
      <c r="J5130" s="9" t="n"/>
      <c r="K5130" s="9" t="n"/>
      <c r="L5130" s="9">
        <f>IF(COUNTA($A5130:$K5130)=0,"",IF(AND(IFERROR($H5130,0)&gt;0,LEN(TRIM($K5130&amp;""))&gt;0,IFERROR(LOOKUP(2,1/((LISTS!$M$2:$M$13&lt;&gt;"")*ISNUMBER(SEARCH(LISTS!$M$2:$M$13,$I5130))),LISTS!$N$2:$N$13),"NO")="SI"),"SI","NO"))</f>
        <v/>
      </c>
      <c r="M5130" s="9">
        <f>IF(COUNTA($A5130:$K5130)=0,"",IF($K5130&lt;&gt;"",IF(COUNTIF($K$19:$K5130,$K5130)&gt;1,"SI","NO"),IF(COUNTIFS($A$19:$A5130,$A5130,$C$19:$C5130,$C5130,$J$19:$J5130,$J5130,$D$19:$D5130,$D5130)&gt;1,"SI","NO")))</f>
        <v/>
      </c>
      <c r="N5130" s="11">
        <f>IF(COUNTA($A5130:$K5130)=0,"",IF(AND($L5130="SI",$M5130="NO"),IFERROR($H5130,0),0))</f>
        <v/>
      </c>
      <c r="O5130" s="9">
        <f>IF(COUNTA($A5130:$K5130)=0,"",IF($M5130="SI","CUFE o factura duplicada dentro del reporte; no se suma dos veces",IF(IFERROR($H5130,0)&lt;=0,"DIAN reporta valor susceptible 0",IF($L5130="NO",IFERROR(LOOKUP(2,1/((LISTS!$M$2:$M$13&lt;&gt;"")*ISNUMBER(SEARCH(LISTS!$M$2:$M$13,$I5130))),LISTS!$O$2:$O$13),"Medio de pago no elegible o no identificado por DIAN"),"Apta automaticamente por pago electronico y base positiva"))))</f>
        <v/>
      </c>
    </row>
    <row r="5131">
      <c r="A5131" s="9" t="n"/>
      <c r="B5131" s="9" t="n"/>
      <c r="C5131" s="12" t="n"/>
      <c r="D5131" s="11" t="n"/>
      <c r="E5131" s="11" t="n"/>
      <c r="F5131" s="11" t="n"/>
      <c r="G5131" s="11" t="n"/>
      <c r="H5131" s="11" t="n"/>
      <c r="I5131" s="9" t="n"/>
      <c r="J5131" s="9" t="n"/>
      <c r="K5131" s="9" t="n"/>
      <c r="L5131" s="9">
        <f>IF(COUNTA($A5131:$K5131)=0,"",IF(AND(IFERROR($H5131,0)&gt;0,LEN(TRIM($K5131&amp;""))&gt;0,IFERROR(LOOKUP(2,1/((LISTS!$M$2:$M$13&lt;&gt;"")*ISNUMBER(SEARCH(LISTS!$M$2:$M$13,$I5131))),LISTS!$N$2:$N$13),"NO")="SI"),"SI","NO"))</f>
        <v/>
      </c>
      <c r="M5131" s="9">
        <f>IF(COUNTA($A5131:$K5131)=0,"",IF($K5131&lt;&gt;"",IF(COUNTIF($K$19:$K5131,$K5131)&gt;1,"SI","NO"),IF(COUNTIFS($A$19:$A5131,$A5131,$C$19:$C5131,$C5131,$J$19:$J5131,$J5131,$D$19:$D5131,$D5131)&gt;1,"SI","NO")))</f>
        <v/>
      </c>
      <c r="N5131" s="11">
        <f>IF(COUNTA($A5131:$K5131)=0,"",IF(AND($L5131="SI",$M5131="NO"),IFERROR($H5131,0),0))</f>
        <v/>
      </c>
      <c r="O5131" s="9">
        <f>IF(COUNTA($A5131:$K5131)=0,"",IF($M5131="SI","CUFE o factura duplicada dentro del reporte; no se suma dos veces",IF(IFERROR($H5131,0)&lt;=0,"DIAN reporta valor susceptible 0",IF($L5131="NO",IFERROR(LOOKUP(2,1/((LISTS!$M$2:$M$13&lt;&gt;"")*ISNUMBER(SEARCH(LISTS!$M$2:$M$13,$I5131))),LISTS!$O$2:$O$13),"Medio de pago no elegible o no identificado por DIAN"),"Apta automaticamente por pago electronico y base positiva"))))</f>
        <v/>
      </c>
    </row>
    <row r="5132">
      <c r="A5132" s="9" t="n"/>
      <c r="B5132" s="9" t="n"/>
      <c r="C5132" s="12" t="n"/>
      <c r="D5132" s="11" t="n"/>
      <c r="E5132" s="11" t="n"/>
      <c r="F5132" s="11" t="n"/>
      <c r="G5132" s="11" t="n"/>
      <c r="H5132" s="11" t="n"/>
      <c r="I5132" s="9" t="n"/>
      <c r="J5132" s="9" t="n"/>
      <c r="K5132" s="9" t="n"/>
      <c r="L5132" s="9">
        <f>IF(COUNTA($A5132:$K5132)=0,"",IF(AND(IFERROR($H5132,0)&gt;0,LEN(TRIM($K5132&amp;""))&gt;0,IFERROR(LOOKUP(2,1/((LISTS!$M$2:$M$13&lt;&gt;"")*ISNUMBER(SEARCH(LISTS!$M$2:$M$13,$I5132))),LISTS!$N$2:$N$13),"NO")="SI"),"SI","NO"))</f>
        <v/>
      </c>
      <c r="M5132" s="9">
        <f>IF(COUNTA($A5132:$K5132)=0,"",IF($K5132&lt;&gt;"",IF(COUNTIF($K$19:$K5132,$K5132)&gt;1,"SI","NO"),IF(COUNTIFS($A$19:$A5132,$A5132,$C$19:$C5132,$C5132,$J$19:$J5132,$J5132,$D$19:$D5132,$D5132)&gt;1,"SI","NO")))</f>
        <v/>
      </c>
      <c r="N5132" s="11">
        <f>IF(COUNTA($A5132:$K5132)=0,"",IF(AND($L5132="SI",$M5132="NO"),IFERROR($H5132,0),0))</f>
        <v/>
      </c>
      <c r="O5132" s="9">
        <f>IF(COUNTA($A5132:$K5132)=0,"",IF($M5132="SI","CUFE o factura duplicada dentro del reporte; no se suma dos veces",IF(IFERROR($H5132,0)&lt;=0,"DIAN reporta valor susceptible 0",IF($L5132="NO",IFERROR(LOOKUP(2,1/((LISTS!$M$2:$M$13&lt;&gt;"")*ISNUMBER(SEARCH(LISTS!$M$2:$M$13,$I5132))),LISTS!$O$2:$O$13),"Medio de pago no elegible o no identificado por DIAN"),"Apta automaticamente por pago electronico y base positiva"))))</f>
        <v/>
      </c>
    </row>
    <row r="5133">
      <c r="A5133" s="9" t="n"/>
      <c r="B5133" s="9" t="n"/>
      <c r="C5133" s="12" t="n"/>
      <c r="D5133" s="11" t="n"/>
      <c r="E5133" s="11" t="n"/>
      <c r="F5133" s="11" t="n"/>
      <c r="G5133" s="11" t="n"/>
      <c r="H5133" s="11" t="n"/>
      <c r="I5133" s="9" t="n"/>
      <c r="J5133" s="9" t="n"/>
      <c r="K5133" s="9" t="n"/>
      <c r="L5133" s="9">
        <f>IF(COUNTA($A5133:$K5133)=0,"",IF(AND(IFERROR($H5133,0)&gt;0,LEN(TRIM($K5133&amp;""))&gt;0,IFERROR(LOOKUP(2,1/((LISTS!$M$2:$M$13&lt;&gt;"")*ISNUMBER(SEARCH(LISTS!$M$2:$M$13,$I5133))),LISTS!$N$2:$N$13),"NO")="SI"),"SI","NO"))</f>
        <v/>
      </c>
      <c r="M5133" s="9">
        <f>IF(COUNTA($A5133:$K5133)=0,"",IF($K5133&lt;&gt;"",IF(COUNTIF($K$19:$K5133,$K5133)&gt;1,"SI","NO"),IF(COUNTIFS($A$19:$A5133,$A5133,$C$19:$C5133,$C5133,$J$19:$J5133,$J5133,$D$19:$D5133,$D5133)&gt;1,"SI","NO")))</f>
        <v/>
      </c>
      <c r="N5133" s="11">
        <f>IF(COUNTA($A5133:$K5133)=0,"",IF(AND($L5133="SI",$M5133="NO"),IFERROR($H5133,0),0))</f>
        <v/>
      </c>
      <c r="O5133" s="9">
        <f>IF(COUNTA($A5133:$K5133)=0,"",IF($M5133="SI","CUFE o factura duplicada dentro del reporte; no se suma dos veces",IF(IFERROR($H5133,0)&lt;=0,"DIAN reporta valor susceptible 0",IF($L5133="NO",IFERROR(LOOKUP(2,1/((LISTS!$M$2:$M$13&lt;&gt;"")*ISNUMBER(SEARCH(LISTS!$M$2:$M$13,$I5133))),LISTS!$O$2:$O$13),"Medio de pago no elegible o no identificado por DIAN"),"Apta automaticamente por pago electronico y base positiva"))))</f>
        <v/>
      </c>
    </row>
    <row r="5134">
      <c r="A5134" s="9" t="n"/>
      <c r="B5134" s="9" t="n"/>
      <c r="C5134" s="12" t="n"/>
      <c r="D5134" s="11" t="n"/>
      <c r="E5134" s="11" t="n"/>
      <c r="F5134" s="11" t="n"/>
      <c r="G5134" s="11" t="n"/>
      <c r="H5134" s="11" t="n"/>
      <c r="I5134" s="9" t="n"/>
      <c r="J5134" s="9" t="n"/>
      <c r="K5134" s="9" t="n"/>
      <c r="L5134" s="9">
        <f>IF(COUNTA($A5134:$K5134)=0,"",IF(AND(IFERROR($H5134,0)&gt;0,LEN(TRIM($K5134&amp;""))&gt;0,IFERROR(LOOKUP(2,1/((LISTS!$M$2:$M$13&lt;&gt;"")*ISNUMBER(SEARCH(LISTS!$M$2:$M$13,$I5134))),LISTS!$N$2:$N$13),"NO")="SI"),"SI","NO"))</f>
        <v/>
      </c>
      <c r="M5134" s="9">
        <f>IF(COUNTA($A5134:$K5134)=0,"",IF($K5134&lt;&gt;"",IF(COUNTIF($K$19:$K5134,$K5134)&gt;1,"SI","NO"),IF(COUNTIFS($A$19:$A5134,$A5134,$C$19:$C5134,$C5134,$J$19:$J5134,$J5134,$D$19:$D5134,$D5134)&gt;1,"SI","NO")))</f>
        <v/>
      </c>
      <c r="N5134" s="11">
        <f>IF(COUNTA($A5134:$K5134)=0,"",IF(AND($L5134="SI",$M5134="NO"),IFERROR($H5134,0),0))</f>
        <v/>
      </c>
      <c r="O5134" s="9">
        <f>IF(COUNTA($A5134:$K5134)=0,"",IF($M5134="SI","CUFE o factura duplicada dentro del reporte; no se suma dos veces",IF(IFERROR($H5134,0)&lt;=0,"DIAN reporta valor susceptible 0",IF($L5134="NO",IFERROR(LOOKUP(2,1/((LISTS!$M$2:$M$13&lt;&gt;"")*ISNUMBER(SEARCH(LISTS!$M$2:$M$13,$I5134))),LISTS!$O$2:$O$13),"Medio de pago no elegible o no identificado por DIAN"),"Apta automaticamente por pago electronico y base positiva"))))</f>
        <v/>
      </c>
    </row>
    <row r="5135">
      <c r="A5135" s="9" t="n"/>
      <c r="B5135" s="9" t="n"/>
      <c r="C5135" s="12" t="n"/>
      <c r="D5135" s="11" t="n"/>
      <c r="E5135" s="11" t="n"/>
      <c r="F5135" s="11" t="n"/>
      <c r="G5135" s="11" t="n"/>
      <c r="H5135" s="11" t="n"/>
      <c r="I5135" s="9" t="n"/>
      <c r="J5135" s="9" t="n"/>
      <c r="K5135" s="9" t="n"/>
      <c r="L5135" s="9">
        <f>IF(COUNTA($A5135:$K5135)=0,"",IF(AND(IFERROR($H5135,0)&gt;0,LEN(TRIM($K5135&amp;""))&gt;0,IFERROR(LOOKUP(2,1/((LISTS!$M$2:$M$13&lt;&gt;"")*ISNUMBER(SEARCH(LISTS!$M$2:$M$13,$I5135))),LISTS!$N$2:$N$13),"NO")="SI"),"SI","NO"))</f>
        <v/>
      </c>
      <c r="M5135" s="9">
        <f>IF(COUNTA($A5135:$K5135)=0,"",IF($K5135&lt;&gt;"",IF(COUNTIF($K$19:$K5135,$K5135)&gt;1,"SI","NO"),IF(COUNTIFS($A$19:$A5135,$A5135,$C$19:$C5135,$C5135,$J$19:$J5135,$J5135,$D$19:$D5135,$D5135)&gt;1,"SI","NO")))</f>
        <v/>
      </c>
      <c r="N5135" s="11">
        <f>IF(COUNTA($A5135:$K5135)=0,"",IF(AND($L5135="SI",$M5135="NO"),IFERROR($H5135,0),0))</f>
        <v/>
      </c>
      <c r="O5135" s="9">
        <f>IF(COUNTA($A5135:$K5135)=0,"",IF($M5135="SI","CUFE o factura duplicada dentro del reporte; no se suma dos veces",IF(IFERROR($H5135,0)&lt;=0,"DIAN reporta valor susceptible 0",IF($L5135="NO",IFERROR(LOOKUP(2,1/((LISTS!$M$2:$M$13&lt;&gt;"")*ISNUMBER(SEARCH(LISTS!$M$2:$M$13,$I5135))),LISTS!$O$2:$O$13),"Medio de pago no elegible o no identificado por DIAN"),"Apta automaticamente por pago electronico y base positiva"))))</f>
        <v/>
      </c>
    </row>
    <row r="5136">
      <c r="A5136" s="9" t="n"/>
      <c r="B5136" s="9" t="n"/>
      <c r="C5136" s="12" t="n"/>
      <c r="D5136" s="11" t="n"/>
      <c r="E5136" s="11" t="n"/>
      <c r="F5136" s="11" t="n"/>
      <c r="G5136" s="11" t="n"/>
      <c r="H5136" s="11" t="n"/>
      <c r="I5136" s="9" t="n"/>
      <c r="J5136" s="9" t="n"/>
      <c r="K5136" s="9" t="n"/>
      <c r="L5136" s="9">
        <f>IF(COUNTA($A5136:$K5136)=0,"",IF(AND(IFERROR($H5136,0)&gt;0,LEN(TRIM($K5136&amp;""))&gt;0,IFERROR(LOOKUP(2,1/((LISTS!$M$2:$M$13&lt;&gt;"")*ISNUMBER(SEARCH(LISTS!$M$2:$M$13,$I5136))),LISTS!$N$2:$N$13),"NO")="SI"),"SI","NO"))</f>
        <v/>
      </c>
      <c r="M5136" s="9">
        <f>IF(COUNTA($A5136:$K5136)=0,"",IF($K5136&lt;&gt;"",IF(COUNTIF($K$19:$K5136,$K5136)&gt;1,"SI","NO"),IF(COUNTIFS($A$19:$A5136,$A5136,$C$19:$C5136,$C5136,$J$19:$J5136,$J5136,$D$19:$D5136,$D5136)&gt;1,"SI","NO")))</f>
        <v/>
      </c>
      <c r="N5136" s="11">
        <f>IF(COUNTA($A5136:$K5136)=0,"",IF(AND($L5136="SI",$M5136="NO"),IFERROR($H5136,0),0))</f>
        <v/>
      </c>
      <c r="O5136" s="9">
        <f>IF(COUNTA($A5136:$K5136)=0,"",IF($M5136="SI","CUFE o factura duplicada dentro del reporte; no se suma dos veces",IF(IFERROR($H5136,0)&lt;=0,"DIAN reporta valor susceptible 0",IF($L5136="NO",IFERROR(LOOKUP(2,1/((LISTS!$M$2:$M$13&lt;&gt;"")*ISNUMBER(SEARCH(LISTS!$M$2:$M$13,$I5136))),LISTS!$O$2:$O$13),"Medio de pago no elegible o no identificado por DIAN"),"Apta automaticamente por pago electronico y base positiva"))))</f>
        <v/>
      </c>
    </row>
    <row r="5137">
      <c r="A5137" s="9" t="n"/>
      <c r="B5137" s="9" t="n"/>
      <c r="C5137" s="12" t="n"/>
      <c r="D5137" s="11" t="n"/>
      <c r="E5137" s="11" t="n"/>
      <c r="F5137" s="11" t="n"/>
      <c r="G5137" s="11" t="n"/>
      <c r="H5137" s="11" t="n"/>
      <c r="I5137" s="9" t="n"/>
      <c r="J5137" s="9" t="n"/>
      <c r="K5137" s="9" t="n"/>
      <c r="L5137" s="9">
        <f>IF(COUNTA($A5137:$K5137)=0,"",IF(AND(IFERROR($H5137,0)&gt;0,LEN(TRIM($K5137&amp;""))&gt;0,IFERROR(LOOKUP(2,1/((LISTS!$M$2:$M$13&lt;&gt;"")*ISNUMBER(SEARCH(LISTS!$M$2:$M$13,$I5137))),LISTS!$N$2:$N$13),"NO")="SI"),"SI","NO"))</f>
        <v/>
      </c>
      <c r="M5137" s="9">
        <f>IF(COUNTA($A5137:$K5137)=0,"",IF($K5137&lt;&gt;"",IF(COUNTIF($K$19:$K5137,$K5137)&gt;1,"SI","NO"),IF(COUNTIFS($A$19:$A5137,$A5137,$C$19:$C5137,$C5137,$J$19:$J5137,$J5137,$D$19:$D5137,$D5137)&gt;1,"SI","NO")))</f>
        <v/>
      </c>
      <c r="N5137" s="11">
        <f>IF(COUNTA($A5137:$K5137)=0,"",IF(AND($L5137="SI",$M5137="NO"),IFERROR($H5137,0),0))</f>
        <v/>
      </c>
      <c r="O5137" s="9">
        <f>IF(COUNTA($A5137:$K5137)=0,"",IF($M5137="SI","CUFE o factura duplicada dentro del reporte; no se suma dos veces",IF(IFERROR($H5137,0)&lt;=0,"DIAN reporta valor susceptible 0",IF($L5137="NO",IFERROR(LOOKUP(2,1/((LISTS!$M$2:$M$13&lt;&gt;"")*ISNUMBER(SEARCH(LISTS!$M$2:$M$13,$I5137))),LISTS!$O$2:$O$13),"Medio de pago no elegible o no identificado por DIAN"),"Apta automaticamente por pago electronico y base positiva"))))</f>
        <v/>
      </c>
    </row>
    <row r="5138">
      <c r="A5138" s="9" t="n"/>
      <c r="B5138" s="9" t="n"/>
      <c r="C5138" s="12" t="n"/>
      <c r="D5138" s="11" t="n"/>
      <c r="E5138" s="11" t="n"/>
      <c r="F5138" s="11" t="n"/>
      <c r="G5138" s="11" t="n"/>
      <c r="H5138" s="11" t="n"/>
      <c r="I5138" s="9" t="n"/>
      <c r="J5138" s="9" t="n"/>
      <c r="K5138" s="9" t="n"/>
      <c r="L5138" s="9">
        <f>IF(COUNTA($A5138:$K5138)=0,"",IF(AND(IFERROR($H5138,0)&gt;0,LEN(TRIM($K5138&amp;""))&gt;0,IFERROR(LOOKUP(2,1/((LISTS!$M$2:$M$13&lt;&gt;"")*ISNUMBER(SEARCH(LISTS!$M$2:$M$13,$I5138))),LISTS!$N$2:$N$13),"NO")="SI"),"SI","NO"))</f>
        <v/>
      </c>
      <c r="M5138" s="9">
        <f>IF(COUNTA($A5138:$K5138)=0,"",IF($K5138&lt;&gt;"",IF(COUNTIF($K$19:$K5138,$K5138)&gt;1,"SI","NO"),IF(COUNTIFS($A$19:$A5138,$A5138,$C$19:$C5138,$C5138,$J$19:$J5138,$J5138,$D$19:$D5138,$D5138)&gt;1,"SI","NO")))</f>
        <v/>
      </c>
      <c r="N5138" s="11">
        <f>IF(COUNTA($A5138:$K5138)=0,"",IF(AND($L5138="SI",$M5138="NO"),IFERROR($H5138,0),0))</f>
        <v/>
      </c>
      <c r="O5138" s="9">
        <f>IF(COUNTA($A5138:$K5138)=0,"",IF($M5138="SI","CUFE o factura duplicada dentro del reporte; no se suma dos veces",IF(IFERROR($H5138,0)&lt;=0,"DIAN reporta valor susceptible 0",IF($L5138="NO",IFERROR(LOOKUP(2,1/((LISTS!$M$2:$M$13&lt;&gt;"")*ISNUMBER(SEARCH(LISTS!$M$2:$M$13,$I5138))),LISTS!$O$2:$O$13),"Medio de pago no elegible o no identificado por DIAN"),"Apta automaticamente por pago electronico y base positiva"))))</f>
        <v/>
      </c>
    </row>
    <row r="5139">
      <c r="A5139" s="9" t="n"/>
      <c r="B5139" s="9" t="n"/>
      <c r="C5139" s="12" t="n"/>
      <c r="D5139" s="11" t="n"/>
      <c r="E5139" s="11" t="n"/>
      <c r="F5139" s="11" t="n"/>
      <c r="G5139" s="11" t="n"/>
      <c r="H5139" s="11" t="n"/>
      <c r="I5139" s="9" t="n"/>
      <c r="J5139" s="9" t="n"/>
      <c r="K5139" s="9" t="n"/>
      <c r="L5139" s="9">
        <f>IF(COUNTA($A5139:$K5139)=0,"",IF(AND(IFERROR($H5139,0)&gt;0,LEN(TRIM($K5139&amp;""))&gt;0,IFERROR(LOOKUP(2,1/((LISTS!$M$2:$M$13&lt;&gt;"")*ISNUMBER(SEARCH(LISTS!$M$2:$M$13,$I5139))),LISTS!$N$2:$N$13),"NO")="SI"),"SI","NO"))</f>
        <v/>
      </c>
      <c r="M5139" s="9">
        <f>IF(COUNTA($A5139:$K5139)=0,"",IF($K5139&lt;&gt;"",IF(COUNTIF($K$19:$K5139,$K5139)&gt;1,"SI","NO"),IF(COUNTIFS($A$19:$A5139,$A5139,$C$19:$C5139,$C5139,$J$19:$J5139,$J5139,$D$19:$D5139,$D5139)&gt;1,"SI","NO")))</f>
        <v/>
      </c>
      <c r="N5139" s="11">
        <f>IF(COUNTA($A5139:$K5139)=0,"",IF(AND($L5139="SI",$M5139="NO"),IFERROR($H5139,0),0))</f>
        <v/>
      </c>
      <c r="O5139" s="9">
        <f>IF(COUNTA($A5139:$K5139)=0,"",IF($M5139="SI","CUFE o factura duplicada dentro del reporte; no se suma dos veces",IF(IFERROR($H5139,0)&lt;=0,"DIAN reporta valor susceptible 0",IF($L5139="NO",IFERROR(LOOKUP(2,1/((LISTS!$M$2:$M$13&lt;&gt;"")*ISNUMBER(SEARCH(LISTS!$M$2:$M$13,$I5139))),LISTS!$O$2:$O$13),"Medio de pago no elegible o no identificado por DIAN"),"Apta automaticamente por pago electronico y base positiva"))))</f>
        <v/>
      </c>
    </row>
    <row r="5140">
      <c r="A5140" s="9" t="n"/>
      <c r="B5140" s="9" t="n"/>
      <c r="C5140" s="12" t="n"/>
      <c r="D5140" s="11" t="n"/>
      <c r="E5140" s="11" t="n"/>
      <c r="F5140" s="11" t="n"/>
      <c r="G5140" s="11" t="n"/>
      <c r="H5140" s="11" t="n"/>
      <c r="I5140" s="9" t="n"/>
      <c r="J5140" s="9" t="n"/>
      <c r="K5140" s="9" t="n"/>
      <c r="L5140" s="9">
        <f>IF(COUNTA($A5140:$K5140)=0,"",IF(AND(IFERROR($H5140,0)&gt;0,LEN(TRIM($K5140&amp;""))&gt;0,IFERROR(LOOKUP(2,1/((LISTS!$M$2:$M$13&lt;&gt;"")*ISNUMBER(SEARCH(LISTS!$M$2:$M$13,$I5140))),LISTS!$N$2:$N$13),"NO")="SI"),"SI","NO"))</f>
        <v/>
      </c>
      <c r="M5140" s="9">
        <f>IF(COUNTA($A5140:$K5140)=0,"",IF($K5140&lt;&gt;"",IF(COUNTIF($K$19:$K5140,$K5140)&gt;1,"SI","NO"),IF(COUNTIFS($A$19:$A5140,$A5140,$C$19:$C5140,$C5140,$J$19:$J5140,$J5140,$D$19:$D5140,$D5140)&gt;1,"SI","NO")))</f>
        <v/>
      </c>
      <c r="N5140" s="11">
        <f>IF(COUNTA($A5140:$K5140)=0,"",IF(AND($L5140="SI",$M5140="NO"),IFERROR($H5140,0),0))</f>
        <v/>
      </c>
      <c r="O5140" s="9">
        <f>IF(COUNTA($A5140:$K5140)=0,"",IF($M5140="SI","CUFE o factura duplicada dentro del reporte; no se suma dos veces",IF(IFERROR($H5140,0)&lt;=0,"DIAN reporta valor susceptible 0",IF($L5140="NO",IFERROR(LOOKUP(2,1/((LISTS!$M$2:$M$13&lt;&gt;"")*ISNUMBER(SEARCH(LISTS!$M$2:$M$13,$I5140))),LISTS!$O$2:$O$13),"Medio de pago no elegible o no identificado por DIAN"),"Apta automaticamente por pago electronico y base positiva"))))</f>
        <v/>
      </c>
    </row>
    <row r="5141">
      <c r="A5141" s="9" t="n"/>
      <c r="B5141" s="9" t="n"/>
      <c r="C5141" s="12" t="n"/>
      <c r="D5141" s="11" t="n"/>
      <c r="E5141" s="11" t="n"/>
      <c r="F5141" s="11" t="n"/>
      <c r="G5141" s="11" t="n"/>
      <c r="H5141" s="11" t="n"/>
      <c r="I5141" s="9" t="n"/>
      <c r="J5141" s="9" t="n"/>
      <c r="K5141" s="9" t="n"/>
      <c r="L5141" s="9">
        <f>IF(COUNTA($A5141:$K5141)=0,"",IF(AND(IFERROR($H5141,0)&gt;0,LEN(TRIM($K5141&amp;""))&gt;0,IFERROR(LOOKUP(2,1/((LISTS!$M$2:$M$13&lt;&gt;"")*ISNUMBER(SEARCH(LISTS!$M$2:$M$13,$I5141))),LISTS!$N$2:$N$13),"NO")="SI"),"SI","NO"))</f>
        <v/>
      </c>
      <c r="M5141" s="9">
        <f>IF(COUNTA($A5141:$K5141)=0,"",IF($K5141&lt;&gt;"",IF(COUNTIF($K$19:$K5141,$K5141)&gt;1,"SI","NO"),IF(COUNTIFS($A$19:$A5141,$A5141,$C$19:$C5141,$C5141,$J$19:$J5141,$J5141,$D$19:$D5141,$D5141)&gt;1,"SI","NO")))</f>
        <v/>
      </c>
      <c r="N5141" s="11">
        <f>IF(COUNTA($A5141:$K5141)=0,"",IF(AND($L5141="SI",$M5141="NO"),IFERROR($H5141,0),0))</f>
        <v/>
      </c>
      <c r="O5141" s="9">
        <f>IF(COUNTA($A5141:$K5141)=0,"",IF($M5141="SI","CUFE o factura duplicada dentro del reporte; no se suma dos veces",IF(IFERROR($H5141,0)&lt;=0,"DIAN reporta valor susceptible 0",IF($L5141="NO",IFERROR(LOOKUP(2,1/((LISTS!$M$2:$M$13&lt;&gt;"")*ISNUMBER(SEARCH(LISTS!$M$2:$M$13,$I5141))),LISTS!$O$2:$O$13),"Medio de pago no elegible o no identificado por DIAN"),"Apta automaticamente por pago electronico y base positiva"))))</f>
        <v/>
      </c>
    </row>
    <row r="5142">
      <c r="A5142" s="9" t="n"/>
      <c r="B5142" s="9" t="n"/>
      <c r="C5142" s="12" t="n"/>
      <c r="D5142" s="11" t="n"/>
      <c r="E5142" s="11" t="n"/>
      <c r="F5142" s="11" t="n"/>
      <c r="G5142" s="11" t="n"/>
      <c r="H5142" s="11" t="n"/>
      <c r="I5142" s="9" t="n"/>
      <c r="J5142" s="9" t="n"/>
      <c r="K5142" s="9" t="n"/>
      <c r="L5142" s="9">
        <f>IF(COUNTA($A5142:$K5142)=0,"",IF(AND(IFERROR($H5142,0)&gt;0,LEN(TRIM($K5142&amp;""))&gt;0,IFERROR(LOOKUP(2,1/((LISTS!$M$2:$M$13&lt;&gt;"")*ISNUMBER(SEARCH(LISTS!$M$2:$M$13,$I5142))),LISTS!$N$2:$N$13),"NO")="SI"),"SI","NO"))</f>
        <v/>
      </c>
      <c r="M5142" s="9">
        <f>IF(COUNTA($A5142:$K5142)=0,"",IF($K5142&lt;&gt;"",IF(COUNTIF($K$19:$K5142,$K5142)&gt;1,"SI","NO"),IF(COUNTIFS($A$19:$A5142,$A5142,$C$19:$C5142,$C5142,$J$19:$J5142,$J5142,$D$19:$D5142,$D5142)&gt;1,"SI","NO")))</f>
        <v/>
      </c>
      <c r="N5142" s="11">
        <f>IF(COUNTA($A5142:$K5142)=0,"",IF(AND($L5142="SI",$M5142="NO"),IFERROR($H5142,0),0))</f>
        <v/>
      </c>
      <c r="O5142" s="9">
        <f>IF(COUNTA($A5142:$K5142)=0,"",IF($M5142="SI","CUFE o factura duplicada dentro del reporte; no se suma dos veces",IF(IFERROR($H5142,0)&lt;=0,"DIAN reporta valor susceptible 0",IF($L5142="NO",IFERROR(LOOKUP(2,1/((LISTS!$M$2:$M$13&lt;&gt;"")*ISNUMBER(SEARCH(LISTS!$M$2:$M$13,$I5142))),LISTS!$O$2:$O$13),"Medio de pago no elegible o no identificado por DIAN"),"Apta automaticamente por pago electronico y base positiva"))))</f>
        <v/>
      </c>
    </row>
    <row r="5143">
      <c r="A5143" s="9" t="n"/>
      <c r="B5143" s="9" t="n"/>
      <c r="C5143" s="12" t="n"/>
      <c r="D5143" s="11" t="n"/>
      <c r="E5143" s="11" t="n"/>
      <c r="F5143" s="11" t="n"/>
      <c r="G5143" s="11" t="n"/>
      <c r="H5143" s="11" t="n"/>
      <c r="I5143" s="9" t="n"/>
      <c r="J5143" s="9" t="n"/>
      <c r="K5143" s="9" t="n"/>
      <c r="L5143" s="9">
        <f>IF(COUNTA($A5143:$K5143)=0,"",IF(AND(IFERROR($H5143,0)&gt;0,LEN(TRIM($K5143&amp;""))&gt;0,IFERROR(LOOKUP(2,1/((LISTS!$M$2:$M$13&lt;&gt;"")*ISNUMBER(SEARCH(LISTS!$M$2:$M$13,$I5143))),LISTS!$N$2:$N$13),"NO")="SI"),"SI","NO"))</f>
        <v/>
      </c>
      <c r="M5143" s="9">
        <f>IF(COUNTA($A5143:$K5143)=0,"",IF($K5143&lt;&gt;"",IF(COUNTIF($K$19:$K5143,$K5143)&gt;1,"SI","NO"),IF(COUNTIFS($A$19:$A5143,$A5143,$C$19:$C5143,$C5143,$J$19:$J5143,$J5143,$D$19:$D5143,$D5143)&gt;1,"SI","NO")))</f>
        <v/>
      </c>
      <c r="N5143" s="11">
        <f>IF(COUNTA($A5143:$K5143)=0,"",IF(AND($L5143="SI",$M5143="NO"),IFERROR($H5143,0),0))</f>
        <v/>
      </c>
      <c r="O5143" s="9">
        <f>IF(COUNTA($A5143:$K5143)=0,"",IF($M5143="SI","CUFE o factura duplicada dentro del reporte; no se suma dos veces",IF(IFERROR($H5143,0)&lt;=0,"DIAN reporta valor susceptible 0",IF($L5143="NO",IFERROR(LOOKUP(2,1/((LISTS!$M$2:$M$13&lt;&gt;"")*ISNUMBER(SEARCH(LISTS!$M$2:$M$13,$I5143))),LISTS!$O$2:$O$13),"Medio de pago no elegible o no identificado por DIAN"),"Apta automaticamente por pago electronico y base positiva"))))</f>
        <v/>
      </c>
    </row>
    <row r="5144">
      <c r="A5144" s="9" t="n"/>
      <c r="B5144" s="9" t="n"/>
      <c r="C5144" s="12" t="n"/>
      <c r="D5144" s="11" t="n"/>
      <c r="E5144" s="11" t="n"/>
      <c r="F5144" s="11" t="n"/>
      <c r="G5144" s="11" t="n"/>
      <c r="H5144" s="11" t="n"/>
      <c r="I5144" s="9" t="n"/>
      <c r="J5144" s="9" t="n"/>
      <c r="K5144" s="9" t="n"/>
      <c r="L5144" s="9">
        <f>IF(COUNTA($A5144:$K5144)=0,"",IF(AND(IFERROR($H5144,0)&gt;0,LEN(TRIM($K5144&amp;""))&gt;0,IFERROR(LOOKUP(2,1/((LISTS!$M$2:$M$13&lt;&gt;"")*ISNUMBER(SEARCH(LISTS!$M$2:$M$13,$I5144))),LISTS!$N$2:$N$13),"NO")="SI"),"SI","NO"))</f>
        <v/>
      </c>
      <c r="M5144" s="9">
        <f>IF(COUNTA($A5144:$K5144)=0,"",IF($K5144&lt;&gt;"",IF(COUNTIF($K$19:$K5144,$K5144)&gt;1,"SI","NO"),IF(COUNTIFS($A$19:$A5144,$A5144,$C$19:$C5144,$C5144,$J$19:$J5144,$J5144,$D$19:$D5144,$D5144)&gt;1,"SI","NO")))</f>
        <v/>
      </c>
      <c r="N5144" s="11">
        <f>IF(COUNTA($A5144:$K5144)=0,"",IF(AND($L5144="SI",$M5144="NO"),IFERROR($H5144,0),0))</f>
        <v/>
      </c>
      <c r="O5144" s="9">
        <f>IF(COUNTA($A5144:$K5144)=0,"",IF($M5144="SI","CUFE o factura duplicada dentro del reporte; no se suma dos veces",IF(IFERROR($H5144,0)&lt;=0,"DIAN reporta valor susceptible 0",IF($L5144="NO",IFERROR(LOOKUP(2,1/((LISTS!$M$2:$M$13&lt;&gt;"")*ISNUMBER(SEARCH(LISTS!$M$2:$M$13,$I5144))),LISTS!$O$2:$O$13),"Medio de pago no elegible o no identificado por DIAN"),"Apta automaticamente por pago electronico y base positiva"))))</f>
        <v/>
      </c>
    </row>
    <row r="5145">
      <c r="A5145" s="9" t="n"/>
      <c r="B5145" s="9" t="n"/>
      <c r="C5145" s="12" t="n"/>
      <c r="D5145" s="11" t="n"/>
      <c r="E5145" s="11" t="n"/>
      <c r="F5145" s="11" t="n"/>
      <c r="G5145" s="11" t="n"/>
      <c r="H5145" s="11" t="n"/>
      <c r="I5145" s="9" t="n"/>
      <c r="J5145" s="9" t="n"/>
      <c r="K5145" s="9" t="n"/>
      <c r="L5145" s="9">
        <f>IF(COUNTA($A5145:$K5145)=0,"",IF(AND(IFERROR($H5145,0)&gt;0,LEN(TRIM($K5145&amp;""))&gt;0,IFERROR(LOOKUP(2,1/((LISTS!$M$2:$M$13&lt;&gt;"")*ISNUMBER(SEARCH(LISTS!$M$2:$M$13,$I5145))),LISTS!$N$2:$N$13),"NO")="SI"),"SI","NO"))</f>
        <v/>
      </c>
      <c r="M5145" s="9">
        <f>IF(COUNTA($A5145:$K5145)=0,"",IF($K5145&lt;&gt;"",IF(COUNTIF($K$19:$K5145,$K5145)&gt;1,"SI","NO"),IF(COUNTIFS($A$19:$A5145,$A5145,$C$19:$C5145,$C5145,$J$19:$J5145,$J5145,$D$19:$D5145,$D5145)&gt;1,"SI","NO")))</f>
        <v/>
      </c>
      <c r="N5145" s="11">
        <f>IF(COUNTA($A5145:$K5145)=0,"",IF(AND($L5145="SI",$M5145="NO"),IFERROR($H5145,0),0))</f>
        <v/>
      </c>
      <c r="O5145" s="9">
        <f>IF(COUNTA($A5145:$K5145)=0,"",IF($M5145="SI","CUFE o factura duplicada dentro del reporte; no se suma dos veces",IF(IFERROR($H5145,0)&lt;=0,"DIAN reporta valor susceptible 0",IF($L5145="NO",IFERROR(LOOKUP(2,1/((LISTS!$M$2:$M$13&lt;&gt;"")*ISNUMBER(SEARCH(LISTS!$M$2:$M$13,$I5145))),LISTS!$O$2:$O$13),"Medio de pago no elegible o no identificado por DIAN"),"Apta automaticamente por pago electronico y base positiva"))))</f>
        <v/>
      </c>
    </row>
    <row r="5146">
      <c r="A5146" s="9" t="n"/>
      <c r="B5146" s="9" t="n"/>
      <c r="C5146" s="12" t="n"/>
      <c r="D5146" s="11" t="n"/>
      <c r="E5146" s="11" t="n"/>
      <c r="F5146" s="11" t="n"/>
      <c r="G5146" s="11" t="n"/>
      <c r="H5146" s="11" t="n"/>
      <c r="I5146" s="9" t="n"/>
      <c r="J5146" s="9" t="n"/>
      <c r="K5146" s="9" t="n"/>
      <c r="L5146" s="9">
        <f>IF(COUNTA($A5146:$K5146)=0,"",IF(AND(IFERROR($H5146,0)&gt;0,LEN(TRIM($K5146&amp;""))&gt;0,IFERROR(LOOKUP(2,1/((LISTS!$M$2:$M$13&lt;&gt;"")*ISNUMBER(SEARCH(LISTS!$M$2:$M$13,$I5146))),LISTS!$N$2:$N$13),"NO")="SI"),"SI","NO"))</f>
        <v/>
      </c>
      <c r="M5146" s="9">
        <f>IF(COUNTA($A5146:$K5146)=0,"",IF($K5146&lt;&gt;"",IF(COUNTIF($K$19:$K5146,$K5146)&gt;1,"SI","NO"),IF(COUNTIFS($A$19:$A5146,$A5146,$C$19:$C5146,$C5146,$J$19:$J5146,$J5146,$D$19:$D5146,$D5146)&gt;1,"SI","NO")))</f>
        <v/>
      </c>
      <c r="N5146" s="11">
        <f>IF(COUNTA($A5146:$K5146)=0,"",IF(AND($L5146="SI",$M5146="NO"),IFERROR($H5146,0),0))</f>
        <v/>
      </c>
      <c r="O5146" s="9">
        <f>IF(COUNTA($A5146:$K5146)=0,"",IF($M5146="SI","CUFE o factura duplicada dentro del reporte; no se suma dos veces",IF(IFERROR($H5146,0)&lt;=0,"DIAN reporta valor susceptible 0",IF($L5146="NO",IFERROR(LOOKUP(2,1/((LISTS!$M$2:$M$13&lt;&gt;"")*ISNUMBER(SEARCH(LISTS!$M$2:$M$13,$I5146))),LISTS!$O$2:$O$13),"Medio de pago no elegible o no identificado por DIAN"),"Apta automaticamente por pago electronico y base positiva"))))</f>
        <v/>
      </c>
    </row>
    <row r="5147">
      <c r="A5147" s="9" t="n"/>
      <c r="B5147" s="9" t="n"/>
      <c r="C5147" s="12" t="n"/>
      <c r="D5147" s="11" t="n"/>
      <c r="E5147" s="11" t="n"/>
      <c r="F5147" s="11" t="n"/>
      <c r="G5147" s="11" t="n"/>
      <c r="H5147" s="11" t="n"/>
      <c r="I5147" s="9" t="n"/>
      <c r="J5147" s="9" t="n"/>
      <c r="K5147" s="9" t="n"/>
      <c r="L5147" s="9">
        <f>IF(COUNTA($A5147:$K5147)=0,"",IF(AND(IFERROR($H5147,0)&gt;0,LEN(TRIM($K5147&amp;""))&gt;0,IFERROR(LOOKUP(2,1/((LISTS!$M$2:$M$13&lt;&gt;"")*ISNUMBER(SEARCH(LISTS!$M$2:$M$13,$I5147))),LISTS!$N$2:$N$13),"NO")="SI"),"SI","NO"))</f>
        <v/>
      </c>
      <c r="M5147" s="9">
        <f>IF(COUNTA($A5147:$K5147)=0,"",IF($K5147&lt;&gt;"",IF(COUNTIF($K$19:$K5147,$K5147)&gt;1,"SI","NO"),IF(COUNTIFS($A$19:$A5147,$A5147,$C$19:$C5147,$C5147,$J$19:$J5147,$J5147,$D$19:$D5147,$D5147)&gt;1,"SI","NO")))</f>
        <v/>
      </c>
      <c r="N5147" s="11">
        <f>IF(COUNTA($A5147:$K5147)=0,"",IF(AND($L5147="SI",$M5147="NO"),IFERROR($H5147,0),0))</f>
        <v/>
      </c>
      <c r="O5147" s="9">
        <f>IF(COUNTA($A5147:$K5147)=0,"",IF($M5147="SI","CUFE o factura duplicada dentro del reporte; no se suma dos veces",IF(IFERROR($H5147,0)&lt;=0,"DIAN reporta valor susceptible 0",IF($L5147="NO",IFERROR(LOOKUP(2,1/((LISTS!$M$2:$M$13&lt;&gt;"")*ISNUMBER(SEARCH(LISTS!$M$2:$M$13,$I5147))),LISTS!$O$2:$O$13),"Medio de pago no elegible o no identificado por DIAN"),"Apta automaticamente por pago electronico y base positiva"))))</f>
        <v/>
      </c>
    </row>
    <row r="5148">
      <c r="A5148" s="9" t="n"/>
      <c r="B5148" s="9" t="n"/>
      <c r="C5148" s="12" t="n"/>
      <c r="D5148" s="11" t="n"/>
      <c r="E5148" s="11" t="n"/>
      <c r="F5148" s="11" t="n"/>
      <c r="G5148" s="11" t="n"/>
      <c r="H5148" s="11" t="n"/>
      <c r="I5148" s="9" t="n"/>
      <c r="J5148" s="9" t="n"/>
      <c r="K5148" s="9" t="n"/>
      <c r="L5148" s="9">
        <f>IF(COUNTA($A5148:$K5148)=0,"",IF(AND(IFERROR($H5148,0)&gt;0,LEN(TRIM($K5148&amp;""))&gt;0,IFERROR(LOOKUP(2,1/((LISTS!$M$2:$M$13&lt;&gt;"")*ISNUMBER(SEARCH(LISTS!$M$2:$M$13,$I5148))),LISTS!$N$2:$N$13),"NO")="SI"),"SI","NO"))</f>
        <v/>
      </c>
      <c r="M5148" s="9">
        <f>IF(COUNTA($A5148:$K5148)=0,"",IF($K5148&lt;&gt;"",IF(COUNTIF($K$19:$K5148,$K5148)&gt;1,"SI","NO"),IF(COUNTIFS($A$19:$A5148,$A5148,$C$19:$C5148,$C5148,$J$19:$J5148,$J5148,$D$19:$D5148,$D5148)&gt;1,"SI","NO")))</f>
        <v/>
      </c>
      <c r="N5148" s="11">
        <f>IF(COUNTA($A5148:$K5148)=0,"",IF(AND($L5148="SI",$M5148="NO"),IFERROR($H5148,0),0))</f>
        <v/>
      </c>
      <c r="O5148" s="9">
        <f>IF(COUNTA($A5148:$K5148)=0,"",IF($M5148="SI","CUFE o factura duplicada dentro del reporte; no se suma dos veces",IF(IFERROR($H5148,0)&lt;=0,"DIAN reporta valor susceptible 0",IF($L5148="NO",IFERROR(LOOKUP(2,1/((LISTS!$M$2:$M$13&lt;&gt;"")*ISNUMBER(SEARCH(LISTS!$M$2:$M$13,$I5148))),LISTS!$O$2:$O$13),"Medio de pago no elegible o no identificado por DIAN"),"Apta automaticamente por pago electronico y base positiva"))))</f>
        <v/>
      </c>
    </row>
    <row r="5149">
      <c r="A5149" s="9" t="n"/>
      <c r="B5149" s="9" t="n"/>
      <c r="C5149" s="12" t="n"/>
      <c r="D5149" s="11" t="n"/>
      <c r="E5149" s="11" t="n"/>
      <c r="F5149" s="11" t="n"/>
      <c r="G5149" s="11" t="n"/>
      <c r="H5149" s="11" t="n"/>
      <c r="I5149" s="9" t="n"/>
      <c r="J5149" s="9" t="n"/>
      <c r="K5149" s="9" t="n"/>
      <c r="L5149" s="9">
        <f>IF(COUNTA($A5149:$K5149)=0,"",IF(AND(IFERROR($H5149,0)&gt;0,LEN(TRIM($K5149&amp;""))&gt;0,IFERROR(LOOKUP(2,1/((LISTS!$M$2:$M$13&lt;&gt;"")*ISNUMBER(SEARCH(LISTS!$M$2:$M$13,$I5149))),LISTS!$N$2:$N$13),"NO")="SI"),"SI","NO"))</f>
        <v/>
      </c>
      <c r="M5149" s="9">
        <f>IF(COUNTA($A5149:$K5149)=0,"",IF($K5149&lt;&gt;"",IF(COUNTIF($K$19:$K5149,$K5149)&gt;1,"SI","NO"),IF(COUNTIFS($A$19:$A5149,$A5149,$C$19:$C5149,$C5149,$J$19:$J5149,$J5149,$D$19:$D5149,$D5149)&gt;1,"SI","NO")))</f>
        <v/>
      </c>
      <c r="N5149" s="11">
        <f>IF(COUNTA($A5149:$K5149)=0,"",IF(AND($L5149="SI",$M5149="NO"),IFERROR($H5149,0),0))</f>
        <v/>
      </c>
      <c r="O5149" s="9">
        <f>IF(COUNTA($A5149:$K5149)=0,"",IF($M5149="SI","CUFE o factura duplicada dentro del reporte; no se suma dos veces",IF(IFERROR($H5149,0)&lt;=0,"DIAN reporta valor susceptible 0",IF($L5149="NO",IFERROR(LOOKUP(2,1/((LISTS!$M$2:$M$13&lt;&gt;"")*ISNUMBER(SEARCH(LISTS!$M$2:$M$13,$I5149))),LISTS!$O$2:$O$13),"Medio de pago no elegible o no identificado por DIAN"),"Apta automaticamente por pago electronico y base positiva"))))</f>
        <v/>
      </c>
    </row>
    <row r="5150">
      <c r="A5150" s="9" t="n"/>
      <c r="B5150" s="9" t="n"/>
      <c r="C5150" s="12" t="n"/>
      <c r="D5150" s="11" t="n"/>
      <c r="E5150" s="11" t="n"/>
      <c r="F5150" s="11" t="n"/>
      <c r="G5150" s="11" t="n"/>
      <c r="H5150" s="11" t="n"/>
      <c r="I5150" s="9" t="n"/>
      <c r="J5150" s="9" t="n"/>
      <c r="K5150" s="9" t="n"/>
      <c r="L5150" s="9">
        <f>IF(COUNTA($A5150:$K5150)=0,"",IF(AND(IFERROR($H5150,0)&gt;0,LEN(TRIM($K5150&amp;""))&gt;0,IFERROR(LOOKUP(2,1/((LISTS!$M$2:$M$13&lt;&gt;"")*ISNUMBER(SEARCH(LISTS!$M$2:$M$13,$I5150))),LISTS!$N$2:$N$13),"NO")="SI"),"SI","NO"))</f>
        <v/>
      </c>
      <c r="M5150" s="9">
        <f>IF(COUNTA($A5150:$K5150)=0,"",IF($K5150&lt;&gt;"",IF(COUNTIF($K$19:$K5150,$K5150)&gt;1,"SI","NO"),IF(COUNTIFS($A$19:$A5150,$A5150,$C$19:$C5150,$C5150,$J$19:$J5150,$J5150,$D$19:$D5150,$D5150)&gt;1,"SI","NO")))</f>
        <v/>
      </c>
      <c r="N5150" s="11">
        <f>IF(COUNTA($A5150:$K5150)=0,"",IF(AND($L5150="SI",$M5150="NO"),IFERROR($H5150,0),0))</f>
        <v/>
      </c>
      <c r="O5150" s="9">
        <f>IF(COUNTA($A5150:$K5150)=0,"",IF($M5150="SI","CUFE o factura duplicada dentro del reporte; no se suma dos veces",IF(IFERROR($H5150,0)&lt;=0,"DIAN reporta valor susceptible 0",IF($L5150="NO",IFERROR(LOOKUP(2,1/((LISTS!$M$2:$M$13&lt;&gt;"")*ISNUMBER(SEARCH(LISTS!$M$2:$M$13,$I5150))),LISTS!$O$2:$O$13),"Medio de pago no elegible o no identificado por DIAN"),"Apta automaticamente por pago electronico y base positiva"))))</f>
        <v/>
      </c>
    </row>
    <row r="5151">
      <c r="A5151" s="9" t="n"/>
      <c r="B5151" s="9" t="n"/>
      <c r="C5151" s="12" t="n"/>
      <c r="D5151" s="11" t="n"/>
      <c r="E5151" s="11" t="n"/>
      <c r="F5151" s="11" t="n"/>
      <c r="G5151" s="11" t="n"/>
      <c r="H5151" s="11" t="n"/>
      <c r="I5151" s="9" t="n"/>
      <c r="J5151" s="9" t="n"/>
      <c r="K5151" s="9" t="n"/>
      <c r="L5151" s="9">
        <f>IF(COUNTA($A5151:$K5151)=0,"",IF(AND(IFERROR($H5151,0)&gt;0,LEN(TRIM($K5151&amp;""))&gt;0,IFERROR(LOOKUP(2,1/((LISTS!$M$2:$M$13&lt;&gt;"")*ISNUMBER(SEARCH(LISTS!$M$2:$M$13,$I5151))),LISTS!$N$2:$N$13),"NO")="SI"),"SI","NO"))</f>
        <v/>
      </c>
      <c r="M5151" s="9">
        <f>IF(COUNTA($A5151:$K5151)=0,"",IF($K5151&lt;&gt;"",IF(COUNTIF($K$19:$K5151,$K5151)&gt;1,"SI","NO"),IF(COUNTIFS($A$19:$A5151,$A5151,$C$19:$C5151,$C5151,$J$19:$J5151,$J5151,$D$19:$D5151,$D5151)&gt;1,"SI","NO")))</f>
        <v/>
      </c>
      <c r="N5151" s="11">
        <f>IF(COUNTA($A5151:$K5151)=0,"",IF(AND($L5151="SI",$M5151="NO"),IFERROR($H5151,0),0))</f>
        <v/>
      </c>
      <c r="O5151" s="9">
        <f>IF(COUNTA($A5151:$K5151)=0,"",IF($M5151="SI","CUFE o factura duplicada dentro del reporte; no se suma dos veces",IF(IFERROR($H5151,0)&lt;=0,"DIAN reporta valor susceptible 0",IF($L5151="NO",IFERROR(LOOKUP(2,1/((LISTS!$M$2:$M$13&lt;&gt;"")*ISNUMBER(SEARCH(LISTS!$M$2:$M$13,$I5151))),LISTS!$O$2:$O$13),"Medio de pago no elegible o no identificado por DIAN"),"Apta automaticamente por pago electronico y base positiva"))))</f>
        <v/>
      </c>
    </row>
    <row r="5152">
      <c r="A5152" s="9" t="n"/>
      <c r="B5152" s="9" t="n"/>
      <c r="C5152" s="12" t="n"/>
      <c r="D5152" s="11" t="n"/>
      <c r="E5152" s="11" t="n"/>
      <c r="F5152" s="11" t="n"/>
      <c r="G5152" s="11" t="n"/>
      <c r="H5152" s="11" t="n"/>
      <c r="I5152" s="9" t="n"/>
      <c r="J5152" s="9" t="n"/>
      <c r="K5152" s="9" t="n"/>
      <c r="L5152" s="9">
        <f>IF(COUNTA($A5152:$K5152)=0,"",IF(AND(IFERROR($H5152,0)&gt;0,LEN(TRIM($K5152&amp;""))&gt;0,IFERROR(LOOKUP(2,1/((LISTS!$M$2:$M$13&lt;&gt;"")*ISNUMBER(SEARCH(LISTS!$M$2:$M$13,$I5152))),LISTS!$N$2:$N$13),"NO")="SI"),"SI","NO"))</f>
        <v/>
      </c>
      <c r="M5152" s="9">
        <f>IF(COUNTA($A5152:$K5152)=0,"",IF($K5152&lt;&gt;"",IF(COUNTIF($K$19:$K5152,$K5152)&gt;1,"SI","NO"),IF(COUNTIFS($A$19:$A5152,$A5152,$C$19:$C5152,$C5152,$J$19:$J5152,$J5152,$D$19:$D5152,$D5152)&gt;1,"SI","NO")))</f>
        <v/>
      </c>
      <c r="N5152" s="11">
        <f>IF(COUNTA($A5152:$K5152)=0,"",IF(AND($L5152="SI",$M5152="NO"),IFERROR($H5152,0),0))</f>
        <v/>
      </c>
      <c r="O5152" s="9">
        <f>IF(COUNTA($A5152:$K5152)=0,"",IF($M5152="SI","CUFE o factura duplicada dentro del reporte; no se suma dos veces",IF(IFERROR($H5152,0)&lt;=0,"DIAN reporta valor susceptible 0",IF($L5152="NO",IFERROR(LOOKUP(2,1/((LISTS!$M$2:$M$13&lt;&gt;"")*ISNUMBER(SEARCH(LISTS!$M$2:$M$13,$I5152))),LISTS!$O$2:$O$13),"Medio de pago no elegible o no identificado por DIAN"),"Apta automaticamente por pago electronico y base positiva"))))</f>
        <v/>
      </c>
    </row>
    <row r="5153">
      <c r="A5153" s="9" t="n"/>
      <c r="B5153" s="9" t="n"/>
      <c r="C5153" s="12" t="n"/>
      <c r="D5153" s="11" t="n"/>
      <c r="E5153" s="11" t="n"/>
      <c r="F5153" s="11" t="n"/>
      <c r="G5153" s="11" t="n"/>
      <c r="H5153" s="11" t="n"/>
      <c r="I5153" s="9" t="n"/>
      <c r="J5153" s="9" t="n"/>
      <c r="K5153" s="9" t="n"/>
      <c r="L5153" s="9">
        <f>IF(COUNTA($A5153:$K5153)=0,"",IF(AND(IFERROR($H5153,0)&gt;0,LEN(TRIM($K5153&amp;""))&gt;0,IFERROR(LOOKUP(2,1/((LISTS!$M$2:$M$13&lt;&gt;"")*ISNUMBER(SEARCH(LISTS!$M$2:$M$13,$I5153))),LISTS!$N$2:$N$13),"NO")="SI"),"SI","NO"))</f>
        <v/>
      </c>
      <c r="M5153" s="9">
        <f>IF(COUNTA($A5153:$K5153)=0,"",IF($K5153&lt;&gt;"",IF(COUNTIF($K$19:$K5153,$K5153)&gt;1,"SI","NO"),IF(COUNTIFS($A$19:$A5153,$A5153,$C$19:$C5153,$C5153,$J$19:$J5153,$J5153,$D$19:$D5153,$D5153)&gt;1,"SI","NO")))</f>
        <v/>
      </c>
      <c r="N5153" s="11">
        <f>IF(COUNTA($A5153:$K5153)=0,"",IF(AND($L5153="SI",$M5153="NO"),IFERROR($H5153,0),0))</f>
        <v/>
      </c>
      <c r="O5153" s="9">
        <f>IF(COUNTA($A5153:$K5153)=0,"",IF($M5153="SI","CUFE o factura duplicada dentro del reporte; no se suma dos veces",IF(IFERROR($H5153,0)&lt;=0,"DIAN reporta valor susceptible 0",IF($L5153="NO",IFERROR(LOOKUP(2,1/((LISTS!$M$2:$M$13&lt;&gt;"")*ISNUMBER(SEARCH(LISTS!$M$2:$M$13,$I5153))),LISTS!$O$2:$O$13),"Medio de pago no elegible o no identificado por DIAN"),"Apta automaticamente por pago electronico y base positiva"))))</f>
        <v/>
      </c>
    </row>
    <row r="5154">
      <c r="A5154" s="9" t="n"/>
      <c r="B5154" s="9" t="n"/>
      <c r="C5154" s="12" t="n"/>
      <c r="D5154" s="11" t="n"/>
      <c r="E5154" s="11" t="n"/>
      <c r="F5154" s="11" t="n"/>
      <c r="G5154" s="11" t="n"/>
      <c r="H5154" s="11" t="n"/>
      <c r="I5154" s="9" t="n"/>
      <c r="J5154" s="9" t="n"/>
      <c r="K5154" s="9" t="n"/>
      <c r="L5154" s="9">
        <f>IF(COUNTA($A5154:$K5154)=0,"",IF(AND(IFERROR($H5154,0)&gt;0,LEN(TRIM($K5154&amp;""))&gt;0,IFERROR(LOOKUP(2,1/((LISTS!$M$2:$M$13&lt;&gt;"")*ISNUMBER(SEARCH(LISTS!$M$2:$M$13,$I5154))),LISTS!$N$2:$N$13),"NO")="SI"),"SI","NO"))</f>
        <v/>
      </c>
      <c r="M5154" s="9">
        <f>IF(COUNTA($A5154:$K5154)=0,"",IF($K5154&lt;&gt;"",IF(COUNTIF($K$19:$K5154,$K5154)&gt;1,"SI","NO"),IF(COUNTIFS($A$19:$A5154,$A5154,$C$19:$C5154,$C5154,$J$19:$J5154,$J5154,$D$19:$D5154,$D5154)&gt;1,"SI","NO")))</f>
        <v/>
      </c>
      <c r="N5154" s="11">
        <f>IF(COUNTA($A5154:$K5154)=0,"",IF(AND($L5154="SI",$M5154="NO"),IFERROR($H5154,0),0))</f>
        <v/>
      </c>
      <c r="O5154" s="9">
        <f>IF(COUNTA($A5154:$K5154)=0,"",IF($M5154="SI","CUFE o factura duplicada dentro del reporte; no se suma dos veces",IF(IFERROR($H5154,0)&lt;=0,"DIAN reporta valor susceptible 0",IF($L5154="NO",IFERROR(LOOKUP(2,1/((LISTS!$M$2:$M$13&lt;&gt;"")*ISNUMBER(SEARCH(LISTS!$M$2:$M$13,$I5154))),LISTS!$O$2:$O$13),"Medio de pago no elegible o no identificado por DIAN"),"Apta automaticamente por pago electronico y base positiva"))))</f>
        <v/>
      </c>
    </row>
    <row r="5155">
      <c r="A5155" s="9" t="n"/>
      <c r="B5155" s="9" t="n"/>
      <c r="C5155" s="12" t="n"/>
      <c r="D5155" s="11" t="n"/>
      <c r="E5155" s="11" t="n"/>
      <c r="F5155" s="11" t="n"/>
      <c r="G5155" s="11" t="n"/>
      <c r="H5155" s="11" t="n"/>
      <c r="I5155" s="9" t="n"/>
      <c r="J5155" s="9" t="n"/>
      <c r="K5155" s="9" t="n"/>
      <c r="L5155" s="9">
        <f>IF(COUNTA($A5155:$K5155)=0,"",IF(AND(IFERROR($H5155,0)&gt;0,LEN(TRIM($K5155&amp;""))&gt;0,IFERROR(LOOKUP(2,1/((LISTS!$M$2:$M$13&lt;&gt;"")*ISNUMBER(SEARCH(LISTS!$M$2:$M$13,$I5155))),LISTS!$N$2:$N$13),"NO")="SI"),"SI","NO"))</f>
        <v/>
      </c>
      <c r="M5155" s="9">
        <f>IF(COUNTA($A5155:$K5155)=0,"",IF($K5155&lt;&gt;"",IF(COUNTIF($K$19:$K5155,$K5155)&gt;1,"SI","NO"),IF(COUNTIFS($A$19:$A5155,$A5155,$C$19:$C5155,$C5155,$J$19:$J5155,$J5155,$D$19:$D5155,$D5155)&gt;1,"SI","NO")))</f>
        <v/>
      </c>
      <c r="N5155" s="11">
        <f>IF(COUNTA($A5155:$K5155)=0,"",IF(AND($L5155="SI",$M5155="NO"),IFERROR($H5155,0),0))</f>
        <v/>
      </c>
      <c r="O5155" s="9">
        <f>IF(COUNTA($A5155:$K5155)=0,"",IF($M5155="SI","CUFE o factura duplicada dentro del reporte; no se suma dos veces",IF(IFERROR($H5155,0)&lt;=0,"DIAN reporta valor susceptible 0",IF($L5155="NO",IFERROR(LOOKUP(2,1/((LISTS!$M$2:$M$13&lt;&gt;"")*ISNUMBER(SEARCH(LISTS!$M$2:$M$13,$I5155))),LISTS!$O$2:$O$13),"Medio de pago no elegible o no identificado por DIAN"),"Apta automaticamente por pago electronico y base positiva"))))</f>
        <v/>
      </c>
    </row>
    <row r="5156">
      <c r="A5156" s="9" t="n"/>
      <c r="B5156" s="9" t="n"/>
      <c r="C5156" s="12" t="n"/>
      <c r="D5156" s="11" t="n"/>
      <c r="E5156" s="11" t="n"/>
      <c r="F5156" s="11" t="n"/>
      <c r="G5156" s="11" t="n"/>
      <c r="H5156" s="11" t="n"/>
      <c r="I5156" s="9" t="n"/>
      <c r="J5156" s="9" t="n"/>
      <c r="K5156" s="9" t="n"/>
      <c r="L5156" s="9">
        <f>IF(COUNTA($A5156:$K5156)=0,"",IF(AND(IFERROR($H5156,0)&gt;0,LEN(TRIM($K5156&amp;""))&gt;0,IFERROR(LOOKUP(2,1/((LISTS!$M$2:$M$13&lt;&gt;"")*ISNUMBER(SEARCH(LISTS!$M$2:$M$13,$I5156))),LISTS!$N$2:$N$13),"NO")="SI"),"SI","NO"))</f>
        <v/>
      </c>
      <c r="M5156" s="9">
        <f>IF(COUNTA($A5156:$K5156)=0,"",IF($K5156&lt;&gt;"",IF(COUNTIF($K$19:$K5156,$K5156)&gt;1,"SI","NO"),IF(COUNTIFS($A$19:$A5156,$A5156,$C$19:$C5156,$C5156,$J$19:$J5156,$J5156,$D$19:$D5156,$D5156)&gt;1,"SI","NO")))</f>
        <v/>
      </c>
      <c r="N5156" s="11">
        <f>IF(COUNTA($A5156:$K5156)=0,"",IF(AND($L5156="SI",$M5156="NO"),IFERROR($H5156,0),0))</f>
        <v/>
      </c>
      <c r="O5156" s="9">
        <f>IF(COUNTA($A5156:$K5156)=0,"",IF($M5156="SI","CUFE o factura duplicada dentro del reporte; no se suma dos veces",IF(IFERROR($H5156,0)&lt;=0,"DIAN reporta valor susceptible 0",IF($L5156="NO",IFERROR(LOOKUP(2,1/((LISTS!$M$2:$M$13&lt;&gt;"")*ISNUMBER(SEARCH(LISTS!$M$2:$M$13,$I5156))),LISTS!$O$2:$O$13),"Medio de pago no elegible o no identificado por DIAN"),"Apta automaticamente por pago electronico y base positiva"))))</f>
        <v/>
      </c>
    </row>
    <row r="5157">
      <c r="A5157" s="9" t="n"/>
      <c r="B5157" s="9" t="n"/>
      <c r="C5157" s="12" t="n"/>
      <c r="D5157" s="11" t="n"/>
      <c r="E5157" s="11" t="n"/>
      <c r="F5157" s="11" t="n"/>
      <c r="G5157" s="11" t="n"/>
      <c r="H5157" s="11" t="n"/>
      <c r="I5157" s="9" t="n"/>
      <c r="J5157" s="9" t="n"/>
      <c r="K5157" s="9" t="n"/>
      <c r="L5157" s="9">
        <f>IF(COUNTA($A5157:$K5157)=0,"",IF(AND(IFERROR($H5157,0)&gt;0,LEN(TRIM($K5157&amp;""))&gt;0,IFERROR(LOOKUP(2,1/((LISTS!$M$2:$M$13&lt;&gt;"")*ISNUMBER(SEARCH(LISTS!$M$2:$M$13,$I5157))),LISTS!$N$2:$N$13),"NO")="SI"),"SI","NO"))</f>
        <v/>
      </c>
      <c r="M5157" s="9">
        <f>IF(COUNTA($A5157:$K5157)=0,"",IF($K5157&lt;&gt;"",IF(COUNTIF($K$19:$K5157,$K5157)&gt;1,"SI","NO"),IF(COUNTIFS($A$19:$A5157,$A5157,$C$19:$C5157,$C5157,$J$19:$J5157,$J5157,$D$19:$D5157,$D5157)&gt;1,"SI","NO")))</f>
        <v/>
      </c>
      <c r="N5157" s="11">
        <f>IF(COUNTA($A5157:$K5157)=0,"",IF(AND($L5157="SI",$M5157="NO"),IFERROR($H5157,0),0))</f>
        <v/>
      </c>
      <c r="O5157" s="9">
        <f>IF(COUNTA($A5157:$K5157)=0,"",IF($M5157="SI","CUFE o factura duplicada dentro del reporte; no se suma dos veces",IF(IFERROR($H5157,0)&lt;=0,"DIAN reporta valor susceptible 0",IF($L5157="NO",IFERROR(LOOKUP(2,1/((LISTS!$M$2:$M$13&lt;&gt;"")*ISNUMBER(SEARCH(LISTS!$M$2:$M$13,$I5157))),LISTS!$O$2:$O$13),"Medio de pago no elegible o no identificado por DIAN"),"Apta automaticamente por pago electronico y base positiva"))))</f>
        <v/>
      </c>
    </row>
    <row r="5158">
      <c r="A5158" s="9" t="n"/>
      <c r="B5158" s="9" t="n"/>
      <c r="C5158" s="12" t="n"/>
      <c r="D5158" s="11" t="n"/>
      <c r="E5158" s="11" t="n"/>
      <c r="F5158" s="11" t="n"/>
      <c r="G5158" s="11" t="n"/>
      <c r="H5158" s="11" t="n"/>
      <c r="I5158" s="9" t="n"/>
      <c r="J5158" s="9" t="n"/>
      <c r="K5158" s="9" t="n"/>
      <c r="L5158" s="9">
        <f>IF(COUNTA($A5158:$K5158)=0,"",IF(AND(IFERROR($H5158,0)&gt;0,LEN(TRIM($K5158&amp;""))&gt;0,IFERROR(LOOKUP(2,1/((LISTS!$M$2:$M$13&lt;&gt;"")*ISNUMBER(SEARCH(LISTS!$M$2:$M$13,$I5158))),LISTS!$N$2:$N$13),"NO")="SI"),"SI","NO"))</f>
        <v/>
      </c>
      <c r="M5158" s="9">
        <f>IF(COUNTA($A5158:$K5158)=0,"",IF($K5158&lt;&gt;"",IF(COUNTIF($K$19:$K5158,$K5158)&gt;1,"SI","NO"),IF(COUNTIFS($A$19:$A5158,$A5158,$C$19:$C5158,$C5158,$J$19:$J5158,$J5158,$D$19:$D5158,$D5158)&gt;1,"SI","NO")))</f>
        <v/>
      </c>
      <c r="N5158" s="11">
        <f>IF(COUNTA($A5158:$K5158)=0,"",IF(AND($L5158="SI",$M5158="NO"),IFERROR($H5158,0),0))</f>
        <v/>
      </c>
      <c r="O5158" s="9">
        <f>IF(COUNTA($A5158:$K5158)=0,"",IF($M5158="SI","CUFE o factura duplicada dentro del reporte; no se suma dos veces",IF(IFERROR($H5158,0)&lt;=0,"DIAN reporta valor susceptible 0",IF($L5158="NO",IFERROR(LOOKUP(2,1/((LISTS!$M$2:$M$13&lt;&gt;"")*ISNUMBER(SEARCH(LISTS!$M$2:$M$13,$I5158))),LISTS!$O$2:$O$13),"Medio de pago no elegible o no identificado por DIAN"),"Apta automaticamente por pago electronico y base positiva"))))</f>
        <v/>
      </c>
    </row>
    <row r="5159">
      <c r="A5159" s="9" t="n"/>
      <c r="B5159" s="9" t="n"/>
      <c r="C5159" s="12" t="n"/>
      <c r="D5159" s="11" t="n"/>
      <c r="E5159" s="11" t="n"/>
      <c r="F5159" s="11" t="n"/>
      <c r="G5159" s="11" t="n"/>
      <c r="H5159" s="11" t="n"/>
      <c r="I5159" s="9" t="n"/>
      <c r="J5159" s="9" t="n"/>
      <c r="K5159" s="9" t="n"/>
      <c r="L5159" s="9">
        <f>IF(COUNTA($A5159:$K5159)=0,"",IF(AND(IFERROR($H5159,0)&gt;0,LEN(TRIM($K5159&amp;""))&gt;0,IFERROR(LOOKUP(2,1/((LISTS!$M$2:$M$13&lt;&gt;"")*ISNUMBER(SEARCH(LISTS!$M$2:$M$13,$I5159))),LISTS!$N$2:$N$13),"NO")="SI"),"SI","NO"))</f>
        <v/>
      </c>
      <c r="M5159" s="9">
        <f>IF(COUNTA($A5159:$K5159)=0,"",IF($K5159&lt;&gt;"",IF(COUNTIF($K$19:$K5159,$K5159)&gt;1,"SI","NO"),IF(COUNTIFS($A$19:$A5159,$A5159,$C$19:$C5159,$C5159,$J$19:$J5159,$J5159,$D$19:$D5159,$D5159)&gt;1,"SI","NO")))</f>
        <v/>
      </c>
      <c r="N5159" s="11">
        <f>IF(COUNTA($A5159:$K5159)=0,"",IF(AND($L5159="SI",$M5159="NO"),IFERROR($H5159,0),0))</f>
        <v/>
      </c>
      <c r="O5159" s="9">
        <f>IF(COUNTA($A5159:$K5159)=0,"",IF($M5159="SI","CUFE o factura duplicada dentro del reporte; no se suma dos veces",IF(IFERROR($H5159,0)&lt;=0,"DIAN reporta valor susceptible 0",IF($L5159="NO",IFERROR(LOOKUP(2,1/((LISTS!$M$2:$M$13&lt;&gt;"")*ISNUMBER(SEARCH(LISTS!$M$2:$M$13,$I5159))),LISTS!$O$2:$O$13),"Medio de pago no elegible o no identificado por DIAN"),"Apta automaticamente por pago electronico y base positiva"))))</f>
        <v/>
      </c>
    </row>
    <row r="5160">
      <c r="A5160" s="9" t="n"/>
      <c r="B5160" s="9" t="n"/>
      <c r="C5160" s="12" t="n"/>
      <c r="D5160" s="11" t="n"/>
      <c r="E5160" s="11" t="n"/>
      <c r="F5160" s="11" t="n"/>
      <c r="G5160" s="11" t="n"/>
      <c r="H5160" s="11" t="n"/>
      <c r="I5160" s="9" t="n"/>
      <c r="J5160" s="9" t="n"/>
      <c r="K5160" s="9" t="n"/>
      <c r="L5160" s="9">
        <f>IF(COUNTA($A5160:$K5160)=0,"",IF(AND(IFERROR($H5160,0)&gt;0,LEN(TRIM($K5160&amp;""))&gt;0,IFERROR(LOOKUP(2,1/((LISTS!$M$2:$M$13&lt;&gt;"")*ISNUMBER(SEARCH(LISTS!$M$2:$M$13,$I5160))),LISTS!$N$2:$N$13),"NO")="SI"),"SI","NO"))</f>
        <v/>
      </c>
      <c r="M5160" s="9">
        <f>IF(COUNTA($A5160:$K5160)=0,"",IF($K5160&lt;&gt;"",IF(COUNTIF($K$19:$K5160,$K5160)&gt;1,"SI","NO"),IF(COUNTIFS($A$19:$A5160,$A5160,$C$19:$C5160,$C5160,$J$19:$J5160,$J5160,$D$19:$D5160,$D5160)&gt;1,"SI","NO")))</f>
        <v/>
      </c>
      <c r="N5160" s="11">
        <f>IF(COUNTA($A5160:$K5160)=0,"",IF(AND($L5160="SI",$M5160="NO"),IFERROR($H5160,0),0))</f>
        <v/>
      </c>
      <c r="O5160" s="9">
        <f>IF(COUNTA($A5160:$K5160)=0,"",IF($M5160="SI","CUFE o factura duplicada dentro del reporte; no se suma dos veces",IF(IFERROR($H5160,0)&lt;=0,"DIAN reporta valor susceptible 0",IF($L5160="NO",IFERROR(LOOKUP(2,1/((LISTS!$M$2:$M$13&lt;&gt;"")*ISNUMBER(SEARCH(LISTS!$M$2:$M$13,$I5160))),LISTS!$O$2:$O$13),"Medio de pago no elegible o no identificado por DIAN"),"Apta automaticamente por pago electronico y base positiva"))))</f>
        <v/>
      </c>
    </row>
    <row r="5161">
      <c r="A5161" s="9" t="n"/>
      <c r="B5161" s="9" t="n"/>
      <c r="C5161" s="12" t="n"/>
      <c r="D5161" s="11" t="n"/>
      <c r="E5161" s="11" t="n"/>
      <c r="F5161" s="11" t="n"/>
      <c r="G5161" s="11" t="n"/>
      <c r="H5161" s="11" t="n"/>
      <c r="I5161" s="9" t="n"/>
      <c r="J5161" s="9" t="n"/>
      <c r="K5161" s="9" t="n"/>
      <c r="L5161" s="9">
        <f>IF(COUNTA($A5161:$K5161)=0,"",IF(AND(IFERROR($H5161,0)&gt;0,LEN(TRIM($K5161&amp;""))&gt;0,IFERROR(LOOKUP(2,1/((LISTS!$M$2:$M$13&lt;&gt;"")*ISNUMBER(SEARCH(LISTS!$M$2:$M$13,$I5161))),LISTS!$N$2:$N$13),"NO")="SI"),"SI","NO"))</f>
        <v/>
      </c>
      <c r="M5161" s="9">
        <f>IF(COUNTA($A5161:$K5161)=0,"",IF($K5161&lt;&gt;"",IF(COUNTIF($K$19:$K5161,$K5161)&gt;1,"SI","NO"),IF(COUNTIFS($A$19:$A5161,$A5161,$C$19:$C5161,$C5161,$J$19:$J5161,$J5161,$D$19:$D5161,$D5161)&gt;1,"SI","NO")))</f>
        <v/>
      </c>
      <c r="N5161" s="11">
        <f>IF(COUNTA($A5161:$K5161)=0,"",IF(AND($L5161="SI",$M5161="NO"),IFERROR($H5161,0),0))</f>
        <v/>
      </c>
      <c r="O5161" s="9">
        <f>IF(COUNTA($A5161:$K5161)=0,"",IF($M5161="SI","CUFE o factura duplicada dentro del reporte; no se suma dos veces",IF(IFERROR($H5161,0)&lt;=0,"DIAN reporta valor susceptible 0",IF($L5161="NO",IFERROR(LOOKUP(2,1/((LISTS!$M$2:$M$13&lt;&gt;"")*ISNUMBER(SEARCH(LISTS!$M$2:$M$13,$I5161))),LISTS!$O$2:$O$13),"Medio de pago no elegible o no identificado por DIAN"),"Apta automaticamente por pago electronico y base positiva"))))</f>
        <v/>
      </c>
    </row>
    <row r="5162">
      <c r="A5162" s="9" t="n"/>
      <c r="B5162" s="9" t="n"/>
      <c r="C5162" s="12" t="n"/>
      <c r="D5162" s="11" t="n"/>
      <c r="E5162" s="11" t="n"/>
      <c r="F5162" s="11" t="n"/>
      <c r="G5162" s="11" t="n"/>
      <c r="H5162" s="11" t="n"/>
      <c r="I5162" s="9" t="n"/>
      <c r="J5162" s="9" t="n"/>
      <c r="K5162" s="9" t="n"/>
      <c r="L5162" s="9">
        <f>IF(COUNTA($A5162:$K5162)=0,"",IF(AND(IFERROR($H5162,0)&gt;0,LEN(TRIM($K5162&amp;""))&gt;0,IFERROR(LOOKUP(2,1/((LISTS!$M$2:$M$13&lt;&gt;"")*ISNUMBER(SEARCH(LISTS!$M$2:$M$13,$I5162))),LISTS!$N$2:$N$13),"NO")="SI"),"SI","NO"))</f>
        <v/>
      </c>
      <c r="M5162" s="9">
        <f>IF(COUNTA($A5162:$K5162)=0,"",IF($K5162&lt;&gt;"",IF(COUNTIF($K$19:$K5162,$K5162)&gt;1,"SI","NO"),IF(COUNTIFS($A$19:$A5162,$A5162,$C$19:$C5162,$C5162,$J$19:$J5162,$J5162,$D$19:$D5162,$D5162)&gt;1,"SI","NO")))</f>
        <v/>
      </c>
      <c r="N5162" s="11">
        <f>IF(COUNTA($A5162:$K5162)=0,"",IF(AND($L5162="SI",$M5162="NO"),IFERROR($H5162,0),0))</f>
        <v/>
      </c>
      <c r="O5162" s="9">
        <f>IF(COUNTA($A5162:$K5162)=0,"",IF($M5162="SI","CUFE o factura duplicada dentro del reporte; no se suma dos veces",IF(IFERROR($H5162,0)&lt;=0,"DIAN reporta valor susceptible 0",IF($L5162="NO",IFERROR(LOOKUP(2,1/((LISTS!$M$2:$M$13&lt;&gt;"")*ISNUMBER(SEARCH(LISTS!$M$2:$M$13,$I5162))),LISTS!$O$2:$O$13),"Medio de pago no elegible o no identificado por DIAN"),"Apta automaticamente por pago electronico y base positiva"))))</f>
        <v/>
      </c>
    </row>
    <row r="5163">
      <c r="A5163" s="9" t="n"/>
      <c r="B5163" s="9" t="n"/>
      <c r="C5163" s="12" t="n"/>
      <c r="D5163" s="11" t="n"/>
      <c r="E5163" s="11" t="n"/>
      <c r="F5163" s="11" t="n"/>
      <c r="G5163" s="11" t="n"/>
      <c r="H5163" s="11" t="n"/>
      <c r="I5163" s="9" t="n"/>
      <c r="J5163" s="9" t="n"/>
      <c r="K5163" s="9" t="n"/>
      <c r="L5163" s="9">
        <f>IF(COUNTA($A5163:$K5163)=0,"",IF(AND(IFERROR($H5163,0)&gt;0,LEN(TRIM($K5163&amp;""))&gt;0,IFERROR(LOOKUP(2,1/((LISTS!$M$2:$M$13&lt;&gt;"")*ISNUMBER(SEARCH(LISTS!$M$2:$M$13,$I5163))),LISTS!$N$2:$N$13),"NO")="SI"),"SI","NO"))</f>
        <v/>
      </c>
      <c r="M5163" s="9">
        <f>IF(COUNTA($A5163:$K5163)=0,"",IF($K5163&lt;&gt;"",IF(COUNTIF($K$19:$K5163,$K5163)&gt;1,"SI","NO"),IF(COUNTIFS($A$19:$A5163,$A5163,$C$19:$C5163,$C5163,$J$19:$J5163,$J5163,$D$19:$D5163,$D5163)&gt;1,"SI","NO")))</f>
        <v/>
      </c>
      <c r="N5163" s="11">
        <f>IF(COUNTA($A5163:$K5163)=0,"",IF(AND($L5163="SI",$M5163="NO"),IFERROR($H5163,0),0))</f>
        <v/>
      </c>
      <c r="O5163" s="9">
        <f>IF(COUNTA($A5163:$K5163)=0,"",IF($M5163="SI","CUFE o factura duplicada dentro del reporte; no se suma dos veces",IF(IFERROR($H5163,0)&lt;=0,"DIAN reporta valor susceptible 0",IF($L5163="NO",IFERROR(LOOKUP(2,1/((LISTS!$M$2:$M$13&lt;&gt;"")*ISNUMBER(SEARCH(LISTS!$M$2:$M$13,$I5163))),LISTS!$O$2:$O$13),"Medio de pago no elegible o no identificado por DIAN"),"Apta automaticamente por pago electronico y base positiva"))))</f>
        <v/>
      </c>
    </row>
    <row r="5164">
      <c r="A5164" s="9" t="n"/>
      <c r="B5164" s="9" t="n"/>
      <c r="C5164" s="12" t="n"/>
      <c r="D5164" s="11" t="n"/>
      <c r="E5164" s="11" t="n"/>
      <c r="F5164" s="11" t="n"/>
      <c r="G5164" s="11" t="n"/>
      <c r="H5164" s="11" t="n"/>
      <c r="I5164" s="9" t="n"/>
      <c r="J5164" s="9" t="n"/>
      <c r="K5164" s="9" t="n"/>
      <c r="L5164" s="9">
        <f>IF(COUNTA($A5164:$K5164)=0,"",IF(AND(IFERROR($H5164,0)&gt;0,LEN(TRIM($K5164&amp;""))&gt;0,IFERROR(LOOKUP(2,1/((LISTS!$M$2:$M$13&lt;&gt;"")*ISNUMBER(SEARCH(LISTS!$M$2:$M$13,$I5164))),LISTS!$N$2:$N$13),"NO")="SI"),"SI","NO"))</f>
        <v/>
      </c>
      <c r="M5164" s="9">
        <f>IF(COUNTA($A5164:$K5164)=0,"",IF($K5164&lt;&gt;"",IF(COUNTIF($K$19:$K5164,$K5164)&gt;1,"SI","NO"),IF(COUNTIFS($A$19:$A5164,$A5164,$C$19:$C5164,$C5164,$J$19:$J5164,$J5164,$D$19:$D5164,$D5164)&gt;1,"SI","NO")))</f>
        <v/>
      </c>
      <c r="N5164" s="11">
        <f>IF(COUNTA($A5164:$K5164)=0,"",IF(AND($L5164="SI",$M5164="NO"),IFERROR($H5164,0),0))</f>
        <v/>
      </c>
      <c r="O5164" s="9">
        <f>IF(COUNTA($A5164:$K5164)=0,"",IF($M5164="SI","CUFE o factura duplicada dentro del reporte; no se suma dos veces",IF(IFERROR($H5164,0)&lt;=0,"DIAN reporta valor susceptible 0",IF($L5164="NO",IFERROR(LOOKUP(2,1/((LISTS!$M$2:$M$13&lt;&gt;"")*ISNUMBER(SEARCH(LISTS!$M$2:$M$13,$I5164))),LISTS!$O$2:$O$13),"Medio de pago no elegible o no identificado por DIAN"),"Apta automaticamente por pago electronico y base positiva"))))</f>
        <v/>
      </c>
    </row>
    <row r="5165">
      <c r="A5165" s="9" t="n"/>
      <c r="B5165" s="9" t="n"/>
      <c r="C5165" s="12" t="n"/>
      <c r="D5165" s="11" t="n"/>
      <c r="E5165" s="11" t="n"/>
      <c r="F5165" s="11" t="n"/>
      <c r="G5165" s="11" t="n"/>
      <c r="H5165" s="11" t="n"/>
      <c r="I5165" s="9" t="n"/>
      <c r="J5165" s="9" t="n"/>
      <c r="K5165" s="9" t="n"/>
      <c r="L5165" s="9">
        <f>IF(COUNTA($A5165:$K5165)=0,"",IF(AND(IFERROR($H5165,0)&gt;0,LEN(TRIM($K5165&amp;""))&gt;0,IFERROR(LOOKUP(2,1/((LISTS!$M$2:$M$13&lt;&gt;"")*ISNUMBER(SEARCH(LISTS!$M$2:$M$13,$I5165))),LISTS!$N$2:$N$13),"NO")="SI"),"SI","NO"))</f>
        <v/>
      </c>
      <c r="M5165" s="9">
        <f>IF(COUNTA($A5165:$K5165)=0,"",IF($K5165&lt;&gt;"",IF(COUNTIF($K$19:$K5165,$K5165)&gt;1,"SI","NO"),IF(COUNTIFS($A$19:$A5165,$A5165,$C$19:$C5165,$C5165,$J$19:$J5165,$J5165,$D$19:$D5165,$D5165)&gt;1,"SI","NO")))</f>
        <v/>
      </c>
      <c r="N5165" s="11">
        <f>IF(COUNTA($A5165:$K5165)=0,"",IF(AND($L5165="SI",$M5165="NO"),IFERROR($H5165,0),0))</f>
        <v/>
      </c>
      <c r="O5165" s="9">
        <f>IF(COUNTA($A5165:$K5165)=0,"",IF($M5165="SI","CUFE o factura duplicada dentro del reporte; no se suma dos veces",IF(IFERROR($H5165,0)&lt;=0,"DIAN reporta valor susceptible 0",IF($L5165="NO",IFERROR(LOOKUP(2,1/((LISTS!$M$2:$M$13&lt;&gt;"")*ISNUMBER(SEARCH(LISTS!$M$2:$M$13,$I5165))),LISTS!$O$2:$O$13),"Medio de pago no elegible o no identificado por DIAN"),"Apta automaticamente por pago electronico y base positiva"))))</f>
        <v/>
      </c>
    </row>
    <row r="5166">
      <c r="A5166" s="9" t="n"/>
      <c r="B5166" s="9" t="n"/>
      <c r="C5166" s="12" t="n"/>
      <c r="D5166" s="11" t="n"/>
      <c r="E5166" s="11" t="n"/>
      <c r="F5166" s="11" t="n"/>
      <c r="G5166" s="11" t="n"/>
      <c r="H5166" s="11" t="n"/>
      <c r="I5166" s="9" t="n"/>
      <c r="J5166" s="9" t="n"/>
      <c r="K5166" s="9" t="n"/>
      <c r="L5166" s="9">
        <f>IF(COUNTA($A5166:$K5166)=0,"",IF(AND(IFERROR($H5166,0)&gt;0,LEN(TRIM($K5166&amp;""))&gt;0,IFERROR(LOOKUP(2,1/((LISTS!$M$2:$M$13&lt;&gt;"")*ISNUMBER(SEARCH(LISTS!$M$2:$M$13,$I5166))),LISTS!$N$2:$N$13),"NO")="SI"),"SI","NO"))</f>
        <v/>
      </c>
      <c r="M5166" s="9">
        <f>IF(COUNTA($A5166:$K5166)=0,"",IF($K5166&lt;&gt;"",IF(COUNTIF($K$19:$K5166,$K5166)&gt;1,"SI","NO"),IF(COUNTIFS($A$19:$A5166,$A5166,$C$19:$C5166,$C5166,$J$19:$J5166,$J5166,$D$19:$D5166,$D5166)&gt;1,"SI","NO")))</f>
        <v/>
      </c>
      <c r="N5166" s="11">
        <f>IF(COUNTA($A5166:$K5166)=0,"",IF(AND($L5166="SI",$M5166="NO"),IFERROR($H5166,0),0))</f>
        <v/>
      </c>
      <c r="O5166" s="9">
        <f>IF(COUNTA($A5166:$K5166)=0,"",IF($M5166="SI","CUFE o factura duplicada dentro del reporte; no se suma dos veces",IF(IFERROR($H5166,0)&lt;=0,"DIAN reporta valor susceptible 0",IF($L5166="NO",IFERROR(LOOKUP(2,1/((LISTS!$M$2:$M$13&lt;&gt;"")*ISNUMBER(SEARCH(LISTS!$M$2:$M$13,$I5166))),LISTS!$O$2:$O$13),"Medio de pago no elegible o no identificado por DIAN"),"Apta automaticamente por pago electronico y base positiva"))))</f>
        <v/>
      </c>
    </row>
    <row r="5167">
      <c r="A5167" s="9" t="n"/>
      <c r="B5167" s="9" t="n"/>
      <c r="C5167" s="12" t="n"/>
      <c r="D5167" s="11" t="n"/>
      <c r="E5167" s="11" t="n"/>
      <c r="F5167" s="11" t="n"/>
      <c r="G5167" s="11" t="n"/>
      <c r="H5167" s="11" t="n"/>
      <c r="I5167" s="9" t="n"/>
      <c r="J5167" s="9" t="n"/>
      <c r="K5167" s="9" t="n"/>
      <c r="L5167" s="9">
        <f>IF(COUNTA($A5167:$K5167)=0,"",IF(AND(IFERROR($H5167,0)&gt;0,LEN(TRIM($K5167&amp;""))&gt;0,IFERROR(LOOKUP(2,1/((LISTS!$M$2:$M$13&lt;&gt;"")*ISNUMBER(SEARCH(LISTS!$M$2:$M$13,$I5167))),LISTS!$N$2:$N$13),"NO")="SI"),"SI","NO"))</f>
        <v/>
      </c>
      <c r="M5167" s="9">
        <f>IF(COUNTA($A5167:$K5167)=0,"",IF($K5167&lt;&gt;"",IF(COUNTIF($K$19:$K5167,$K5167)&gt;1,"SI","NO"),IF(COUNTIFS($A$19:$A5167,$A5167,$C$19:$C5167,$C5167,$J$19:$J5167,$J5167,$D$19:$D5167,$D5167)&gt;1,"SI","NO")))</f>
        <v/>
      </c>
      <c r="N5167" s="11">
        <f>IF(COUNTA($A5167:$K5167)=0,"",IF(AND($L5167="SI",$M5167="NO"),IFERROR($H5167,0),0))</f>
        <v/>
      </c>
      <c r="O5167" s="9">
        <f>IF(COUNTA($A5167:$K5167)=0,"",IF($M5167="SI","CUFE o factura duplicada dentro del reporte; no se suma dos veces",IF(IFERROR($H5167,0)&lt;=0,"DIAN reporta valor susceptible 0",IF($L5167="NO",IFERROR(LOOKUP(2,1/((LISTS!$M$2:$M$13&lt;&gt;"")*ISNUMBER(SEARCH(LISTS!$M$2:$M$13,$I5167))),LISTS!$O$2:$O$13),"Medio de pago no elegible o no identificado por DIAN"),"Apta automaticamente por pago electronico y base positiva"))))</f>
        <v/>
      </c>
    </row>
    <row r="5168">
      <c r="A5168" s="9" t="n"/>
      <c r="B5168" s="9" t="n"/>
      <c r="C5168" s="12" t="n"/>
      <c r="D5168" s="11" t="n"/>
      <c r="E5168" s="11" t="n"/>
      <c r="F5168" s="11" t="n"/>
      <c r="G5168" s="11" t="n"/>
      <c r="H5168" s="11" t="n"/>
      <c r="I5168" s="9" t="n"/>
      <c r="J5168" s="9" t="n"/>
      <c r="K5168" s="9" t="n"/>
      <c r="L5168" s="9">
        <f>IF(COUNTA($A5168:$K5168)=0,"",IF(AND(IFERROR($H5168,0)&gt;0,LEN(TRIM($K5168&amp;""))&gt;0,IFERROR(LOOKUP(2,1/((LISTS!$M$2:$M$13&lt;&gt;"")*ISNUMBER(SEARCH(LISTS!$M$2:$M$13,$I5168))),LISTS!$N$2:$N$13),"NO")="SI"),"SI","NO"))</f>
        <v/>
      </c>
      <c r="M5168" s="9">
        <f>IF(COUNTA($A5168:$K5168)=0,"",IF($K5168&lt;&gt;"",IF(COUNTIF($K$19:$K5168,$K5168)&gt;1,"SI","NO"),IF(COUNTIFS($A$19:$A5168,$A5168,$C$19:$C5168,$C5168,$J$19:$J5168,$J5168,$D$19:$D5168,$D5168)&gt;1,"SI","NO")))</f>
        <v/>
      </c>
      <c r="N5168" s="11">
        <f>IF(COUNTA($A5168:$K5168)=0,"",IF(AND($L5168="SI",$M5168="NO"),IFERROR($H5168,0),0))</f>
        <v/>
      </c>
      <c r="O5168" s="9">
        <f>IF(COUNTA($A5168:$K5168)=0,"",IF($M5168="SI","CUFE o factura duplicada dentro del reporte; no se suma dos veces",IF(IFERROR($H5168,0)&lt;=0,"DIAN reporta valor susceptible 0",IF($L5168="NO",IFERROR(LOOKUP(2,1/((LISTS!$M$2:$M$13&lt;&gt;"")*ISNUMBER(SEARCH(LISTS!$M$2:$M$13,$I5168))),LISTS!$O$2:$O$13),"Medio de pago no elegible o no identificado por DIAN"),"Apta automaticamente por pago electronico y base positiva"))))</f>
        <v/>
      </c>
    </row>
    <row r="5169">
      <c r="A5169" s="9" t="n"/>
      <c r="B5169" s="9" t="n"/>
      <c r="C5169" s="12" t="n"/>
      <c r="D5169" s="11" t="n"/>
      <c r="E5169" s="11" t="n"/>
      <c r="F5169" s="11" t="n"/>
      <c r="G5169" s="11" t="n"/>
      <c r="H5169" s="11" t="n"/>
      <c r="I5169" s="9" t="n"/>
      <c r="J5169" s="9" t="n"/>
      <c r="K5169" s="9" t="n"/>
      <c r="L5169" s="9">
        <f>IF(COUNTA($A5169:$K5169)=0,"",IF(AND(IFERROR($H5169,0)&gt;0,LEN(TRIM($K5169&amp;""))&gt;0,IFERROR(LOOKUP(2,1/((LISTS!$M$2:$M$13&lt;&gt;"")*ISNUMBER(SEARCH(LISTS!$M$2:$M$13,$I5169))),LISTS!$N$2:$N$13),"NO")="SI"),"SI","NO"))</f>
        <v/>
      </c>
      <c r="M5169" s="9">
        <f>IF(COUNTA($A5169:$K5169)=0,"",IF($K5169&lt;&gt;"",IF(COUNTIF($K$19:$K5169,$K5169)&gt;1,"SI","NO"),IF(COUNTIFS($A$19:$A5169,$A5169,$C$19:$C5169,$C5169,$J$19:$J5169,$J5169,$D$19:$D5169,$D5169)&gt;1,"SI","NO")))</f>
        <v/>
      </c>
      <c r="N5169" s="11">
        <f>IF(COUNTA($A5169:$K5169)=0,"",IF(AND($L5169="SI",$M5169="NO"),IFERROR($H5169,0),0))</f>
        <v/>
      </c>
      <c r="O5169" s="9">
        <f>IF(COUNTA($A5169:$K5169)=0,"",IF($M5169="SI","CUFE o factura duplicada dentro del reporte; no se suma dos veces",IF(IFERROR($H5169,0)&lt;=0,"DIAN reporta valor susceptible 0",IF($L5169="NO",IFERROR(LOOKUP(2,1/((LISTS!$M$2:$M$13&lt;&gt;"")*ISNUMBER(SEARCH(LISTS!$M$2:$M$13,$I5169))),LISTS!$O$2:$O$13),"Medio de pago no elegible o no identificado por DIAN"),"Apta automaticamente por pago electronico y base positiva"))))</f>
        <v/>
      </c>
    </row>
    <row r="5170">
      <c r="A5170" s="9" t="n"/>
      <c r="B5170" s="9" t="n"/>
      <c r="C5170" s="12" t="n"/>
      <c r="D5170" s="11" t="n"/>
      <c r="E5170" s="11" t="n"/>
      <c r="F5170" s="11" t="n"/>
      <c r="G5170" s="11" t="n"/>
      <c r="H5170" s="11" t="n"/>
      <c r="I5170" s="9" t="n"/>
      <c r="J5170" s="9" t="n"/>
      <c r="K5170" s="9" t="n"/>
      <c r="L5170" s="9">
        <f>IF(COUNTA($A5170:$K5170)=0,"",IF(AND(IFERROR($H5170,0)&gt;0,LEN(TRIM($K5170&amp;""))&gt;0,IFERROR(LOOKUP(2,1/((LISTS!$M$2:$M$13&lt;&gt;"")*ISNUMBER(SEARCH(LISTS!$M$2:$M$13,$I5170))),LISTS!$N$2:$N$13),"NO")="SI"),"SI","NO"))</f>
        <v/>
      </c>
      <c r="M5170" s="9">
        <f>IF(COUNTA($A5170:$K5170)=0,"",IF($K5170&lt;&gt;"",IF(COUNTIF($K$19:$K5170,$K5170)&gt;1,"SI","NO"),IF(COUNTIFS($A$19:$A5170,$A5170,$C$19:$C5170,$C5170,$J$19:$J5170,$J5170,$D$19:$D5170,$D5170)&gt;1,"SI","NO")))</f>
        <v/>
      </c>
      <c r="N5170" s="11">
        <f>IF(COUNTA($A5170:$K5170)=0,"",IF(AND($L5170="SI",$M5170="NO"),IFERROR($H5170,0),0))</f>
        <v/>
      </c>
      <c r="O5170" s="9">
        <f>IF(COUNTA($A5170:$K5170)=0,"",IF($M5170="SI","CUFE o factura duplicada dentro del reporte; no se suma dos veces",IF(IFERROR($H5170,0)&lt;=0,"DIAN reporta valor susceptible 0",IF($L5170="NO",IFERROR(LOOKUP(2,1/((LISTS!$M$2:$M$13&lt;&gt;"")*ISNUMBER(SEARCH(LISTS!$M$2:$M$13,$I5170))),LISTS!$O$2:$O$13),"Medio de pago no elegible o no identificado por DIAN"),"Apta automaticamente por pago electronico y base positiva"))))</f>
        <v/>
      </c>
    </row>
    <row r="5171">
      <c r="A5171" s="9" t="n"/>
      <c r="B5171" s="9" t="n"/>
      <c r="C5171" s="12" t="n"/>
      <c r="D5171" s="11" t="n"/>
      <c r="E5171" s="11" t="n"/>
      <c r="F5171" s="11" t="n"/>
      <c r="G5171" s="11" t="n"/>
      <c r="H5171" s="11" t="n"/>
      <c r="I5171" s="9" t="n"/>
      <c r="J5171" s="9" t="n"/>
      <c r="K5171" s="9" t="n"/>
      <c r="L5171" s="9">
        <f>IF(COUNTA($A5171:$K5171)=0,"",IF(AND(IFERROR($H5171,0)&gt;0,LEN(TRIM($K5171&amp;""))&gt;0,IFERROR(LOOKUP(2,1/((LISTS!$M$2:$M$13&lt;&gt;"")*ISNUMBER(SEARCH(LISTS!$M$2:$M$13,$I5171))),LISTS!$N$2:$N$13),"NO")="SI"),"SI","NO"))</f>
        <v/>
      </c>
      <c r="M5171" s="9">
        <f>IF(COUNTA($A5171:$K5171)=0,"",IF($K5171&lt;&gt;"",IF(COUNTIF($K$19:$K5171,$K5171)&gt;1,"SI","NO"),IF(COUNTIFS($A$19:$A5171,$A5171,$C$19:$C5171,$C5171,$J$19:$J5171,$J5171,$D$19:$D5171,$D5171)&gt;1,"SI","NO")))</f>
        <v/>
      </c>
      <c r="N5171" s="11">
        <f>IF(COUNTA($A5171:$K5171)=0,"",IF(AND($L5171="SI",$M5171="NO"),IFERROR($H5171,0),0))</f>
        <v/>
      </c>
      <c r="O5171" s="9">
        <f>IF(COUNTA($A5171:$K5171)=0,"",IF($M5171="SI","CUFE o factura duplicada dentro del reporte; no se suma dos veces",IF(IFERROR($H5171,0)&lt;=0,"DIAN reporta valor susceptible 0",IF($L5171="NO",IFERROR(LOOKUP(2,1/((LISTS!$M$2:$M$13&lt;&gt;"")*ISNUMBER(SEARCH(LISTS!$M$2:$M$13,$I5171))),LISTS!$O$2:$O$13),"Medio de pago no elegible o no identificado por DIAN"),"Apta automaticamente por pago electronico y base positiva"))))</f>
        <v/>
      </c>
    </row>
    <row r="5172">
      <c r="A5172" s="9" t="n"/>
      <c r="B5172" s="9" t="n"/>
      <c r="C5172" s="12" t="n"/>
      <c r="D5172" s="11" t="n"/>
      <c r="E5172" s="11" t="n"/>
      <c r="F5172" s="11" t="n"/>
      <c r="G5172" s="11" t="n"/>
      <c r="H5172" s="11" t="n"/>
      <c r="I5172" s="9" t="n"/>
      <c r="J5172" s="9" t="n"/>
      <c r="K5172" s="9" t="n"/>
      <c r="L5172" s="9">
        <f>IF(COUNTA($A5172:$K5172)=0,"",IF(AND(IFERROR($H5172,0)&gt;0,LEN(TRIM($K5172&amp;""))&gt;0,IFERROR(LOOKUP(2,1/((LISTS!$M$2:$M$13&lt;&gt;"")*ISNUMBER(SEARCH(LISTS!$M$2:$M$13,$I5172))),LISTS!$N$2:$N$13),"NO")="SI"),"SI","NO"))</f>
        <v/>
      </c>
      <c r="M5172" s="9">
        <f>IF(COUNTA($A5172:$K5172)=0,"",IF($K5172&lt;&gt;"",IF(COUNTIF($K$19:$K5172,$K5172)&gt;1,"SI","NO"),IF(COUNTIFS($A$19:$A5172,$A5172,$C$19:$C5172,$C5172,$J$19:$J5172,$J5172,$D$19:$D5172,$D5172)&gt;1,"SI","NO")))</f>
        <v/>
      </c>
      <c r="N5172" s="11">
        <f>IF(COUNTA($A5172:$K5172)=0,"",IF(AND($L5172="SI",$M5172="NO"),IFERROR($H5172,0),0))</f>
        <v/>
      </c>
      <c r="O5172" s="9">
        <f>IF(COUNTA($A5172:$K5172)=0,"",IF($M5172="SI","CUFE o factura duplicada dentro del reporte; no se suma dos veces",IF(IFERROR($H5172,0)&lt;=0,"DIAN reporta valor susceptible 0",IF($L5172="NO",IFERROR(LOOKUP(2,1/((LISTS!$M$2:$M$13&lt;&gt;"")*ISNUMBER(SEARCH(LISTS!$M$2:$M$13,$I5172))),LISTS!$O$2:$O$13),"Medio de pago no elegible o no identificado por DIAN"),"Apta automaticamente por pago electronico y base positiva"))))</f>
        <v/>
      </c>
    </row>
    <row r="5173">
      <c r="A5173" s="9" t="n"/>
      <c r="B5173" s="9" t="n"/>
      <c r="C5173" s="12" t="n"/>
      <c r="D5173" s="11" t="n"/>
      <c r="E5173" s="11" t="n"/>
      <c r="F5173" s="11" t="n"/>
      <c r="G5173" s="11" t="n"/>
      <c r="H5173" s="11" t="n"/>
      <c r="I5173" s="9" t="n"/>
      <c r="J5173" s="9" t="n"/>
      <c r="K5173" s="9" t="n"/>
      <c r="L5173" s="9">
        <f>IF(COUNTA($A5173:$K5173)=0,"",IF(AND(IFERROR($H5173,0)&gt;0,LEN(TRIM($K5173&amp;""))&gt;0,IFERROR(LOOKUP(2,1/((LISTS!$M$2:$M$13&lt;&gt;"")*ISNUMBER(SEARCH(LISTS!$M$2:$M$13,$I5173))),LISTS!$N$2:$N$13),"NO")="SI"),"SI","NO"))</f>
        <v/>
      </c>
      <c r="M5173" s="9">
        <f>IF(COUNTA($A5173:$K5173)=0,"",IF($K5173&lt;&gt;"",IF(COUNTIF($K$19:$K5173,$K5173)&gt;1,"SI","NO"),IF(COUNTIFS($A$19:$A5173,$A5173,$C$19:$C5173,$C5173,$J$19:$J5173,$J5173,$D$19:$D5173,$D5173)&gt;1,"SI","NO")))</f>
        <v/>
      </c>
      <c r="N5173" s="11">
        <f>IF(COUNTA($A5173:$K5173)=0,"",IF(AND($L5173="SI",$M5173="NO"),IFERROR($H5173,0),0))</f>
        <v/>
      </c>
      <c r="O5173" s="9">
        <f>IF(COUNTA($A5173:$K5173)=0,"",IF($M5173="SI","CUFE o factura duplicada dentro del reporte; no se suma dos veces",IF(IFERROR($H5173,0)&lt;=0,"DIAN reporta valor susceptible 0",IF($L5173="NO",IFERROR(LOOKUP(2,1/((LISTS!$M$2:$M$13&lt;&gt;"")*ISNUMBER(SEARCH(LISTS!$M$2:$M$13,$I5173))),LISTS!$O$2:$O$13),"Medio de pago no elegible o no identificado por DIAN"),"Apta automaticamente por pago electronico y base positiva"))))</f>
        <v/>
      </c>
    </row>
    <row r="5174">
      <c r="A5174" s="9" t="n"/>
      <c r="B5174" s="9" t="n"/>
      <c r="C5174" s="12" t="n"/>
      <c r="D5174" s="11" t="n"/>
      <c r="E5174" s="11" t="n"/>
      <c r="F5174" s="11" t="n"/>
      <c r="G5174" s="11" t="n"/>
      <c r="H5174" s="11" t="n"/>
      <c r="I5174" s="9" t="n"/>
      <c r="J5174" s="9" t="n"/>
      <c r="K5174" s="9" t="n"/>
      <c r="L5174" s="9">
        <f>IF(COUNTA($A5174:$K5174)=0,"",IF(AND(IFERROR($H5174,0)&gt;0,LEN(TRIM($K5174&amp;""))&gt;0,IFERROR(LOOKUP(2,1/((LISTS!$M$2:$M$13&lt;&gt;"")*ISNUMBER(SEARCH(LISTS!$M$2:$M$13,$I5174))),LISTS!$N$2:$N$13),"NO")="SI"),"SI","NO"))</f>
        <v/>
      </c>
      <c r="M5174" s="9">
        <f>IF(COUNTA($A5174:$K5174)=0,"",IF($K5174&lt;&gt;"",IF(COUNTIF($K$19:$K5174,$K5174)&gt;1,"SI","NO"),IF(COUNTIFS($A$19:$A5174,$A5174,$C$19:$C5174,$C5174,$J$19:$J5174,$J5174,$D$19:$D5174,$D5174)&gt;1,"SI","NO")))</f>
        <v/>
      </c>
      <c r="N5174" s="11">
        <f>IF(COUNTA($A5174:$K5174)=0,"",IF(AND($L5174="SI",$M5174="NO"),IFERROR($H5174,0),0))</f>
        <v/>
      </c>
      <c r="O5174" s="9">
        <f>IF(COUNTA($A5174:$K5174)=0,"",IF($M5174="SI","CUFE o factura duplicada dentro del reporte; no se suma dos veces",IF(IFERROR($H5174,0)&lt;=0,"DIAN reporta valor susceptible 0",IF($L5174="NO",IFERROR(LOOKUP(2,1/((LISTS!$M$2:$M$13&lt;&gt;"")*ISNUMBER(SEARCH(LISTS!$M$2:$M$13,$I5174))),LISTS!$O$2:$O$13),"Medio de pago no elegible o no identificado por DIAN"),"Apta automaticamente por pago electronico y base positiva"))))</f>
        <v/>
      </c>
    </row>
    <row r="5175">
      <c r="A5175" s="9" t="n"/>
      <c r="B5175" s="9" t="n"/>
      <c r="C5175" s="12" t="n"/>
      <c r="D5175" s="11" t="n"/>
      <c r="E5175" s="11" t="n"/>
      <c r="F5175" s="11" t="n"/>
      <c r="G5175" s="11" t="n"/>
      <c r="H5175" s="11" t="n"/>
      <c r="I5175" s="9" t="n"/>
      <c r="J5175" s="9" t="n"/>
      <c r="K5175" s="9" t="n"/>
      <c r="L5175" s="9">
        <f>IF(COUNTA($A5175:$K5175)=0,"",IF(AND(IFERROR($H5175,0)&gt;0,LEN(TRIM($K5175&amp;""))&gt;0,IFERROR(LOOKUP(2,1/((LISTS!$M$2:$M$13&lt;&gt;"")*ISNUMBER(SEARCH(LISTS!$M$2:$M$13,$I5175))),LISTS!$N$2:$N$13),"NO")="SI"),"SI","NO"))</f>
        <v/>
      </c>
      <c r="M5175" s="9">
        <f>IF(COUNTA($A5175:$K5175)=0,"",IF($K5175&lt;&gt;"",IF(COUNTIF($K$19:$K5175,$K5175)&gt;1,"SI","NO"),IF(COUNTIFS($A$19:$A5175,$A5175,$C$19:$C5175,$C5175,$J$19:$J5175,$J5175,$D$19:$D5175,$D5175)&gt;1,"SI","NO")))</f>
        <v/>
      </c>
      <c r="N5175" s="11">
        <f>IF(COUNTA($A5175:$K5175)=0,"",IF(AND($L5175="SI",$M5175="NO"),IFERROR($H5175,0),0))</f>
        <v/>
      </c>
      <c r="O5175" s="9">
        <f>IF(COUNTA($A5175:$K5175)=0,"",IF($M5175="SI","CUFE o factura duplicada dentro del reporte; no se suma dos veces",IF(IFERROR($H5175,0)&lt;=0,"DIAN reporta valor susceptible 0",IF($L5175="NO",IFERROR(LOOKUP(2,1/((LISTS!$M$2:$M$13&lt;&gt;"")*ISNUMBER(SEARCH(LISTS!$M$2:$M$13,$I5175))),LISTS!$O$2:$O$13),"Medio de pago no elegible o no identificado por DIAN"),"Apta automaticamente por pago electronico y base positiva"))))</f>
        <v/>
      </c>
    </row>
    <row r="5176">
      <c r="A5176" s="9" t="n"/>
      <c r="B5176" s="9" t="n"/>
      <c r="C5176" s="12" t="n"/>
      <c r="D5176" s="11" t="n"/>
      <c r="E5176" s="11" t="n"/>
      <c r="F5176" s="11" t="n"/>
      <c r="G5176" s="11" t="n"/>
      <c r="H5176" s="11" t="n"/>
      <c r="I5176" s="9" t="n"/>
      <c r="J5176" s="9" t="n"/>
      <c r="K5176" s="9" t="n"/>
      <c r="L5176" s="9">
        <f>IF(COUNTA($A5176:$K5176)=0,"",IF(AND(IFERROR($H5176,0)&gt;0,LEN(TRIM($K5176&amp;""))&gt;0,IFERROR(LOOKUP(2,1/((LISTS!$M$2:$M$13&lt;&gt;"")*ISNUMBER(SEARCH(LISTS!$M$2:$M$13,$I5176))),LISTS!$N$2:$N$13),"NO")="SI"),"SI","NO"))</f>
        <v/>
      </c>
      <c r="M5176" s="9">
        <f>IF(COUNTA($A5176:$K5176)=0,"",IF($K5176&lt;&gt;"",IF(COUNTIF($K$19:$K5176,$K5176)&gt;1,"SI","NO"),IF(COUNTIFS($A$19:$A5176,$A5176,$C$19:$C5176,$C5176,$J$19:$J5176,$J5176,$D$19:$D5176,$D5176)&gt;1,"SI","NO")))</f>
        <v/>
      </c>
      <c r="N5176" s="11">
        <f>IF(COUNTA($A5176:$K5176)=0,"",IF(AND($L5176="SI",$M5176="NO"),IFERROR($H5176,0),0))</f>
        <v/>
      </c>
      <c r="O5176" s="9">
        <f>IF(COUNTA($A5176:$K5176)=0,"",IF($M5176="SI","CUFE o factura duplicada dentro del reporte; no se suma dos veces",IF(IFERROR($H5176,0)&lt;=0,"DIAN reporta valor susceptible 0",IF($L5176="NO",IFERROR(LOOKUP(2,1/((LISTS!$M$2:$M$13&lt;&gt;"")*ISNUMBER(SEARCH(LISTS!$M$2:$M$13,$I5176))),LISTS!$O$2:$O$13),"Medio de pago no elegible o no identificado por DIAN"),"Apta automaticamente por pago electronico y base positiva"))))</f>
        <v/>
      </c>
    </row>
    <row r="5177">
      <c r="A5177" s="9" t="n"/>
      <c r="B5177" s="9" t="n"/>
      <c r="C5177" s="12" t="n"/>
      <c r="D5177" s="11" t="n"/>
      <c r="E5177" s="11" t="n"/>
      <c r="F5177" s="11" t="n"/>
      <c r="G5177" s="11" t="n"/>
      <c r="H5177" s="11" t="n"/>
      <c r="I5177" s="9" t="n"/>
      <c r="J5177" s="9" t="n"/>
      <c r="K5177" s="9" t="n"/>
      <c r="L5177" s="9">
        <f>IF(COUNTA($A5177:$K5177)=0,"",IF(AND(IFERROR($H5177,0)&gt;0,LEN(TRIM($K5177&amp;""))&gt;0,IFERROR(LOOKUP(2,1/((LISTS!$M$2:$M$13&lt;&gt;"")*ISNUMBER(SEARCH(LISTS!$M$2:$M$13,$I5177))),LISTS!$N$2:$N$13),"NO")="SI"),"SI","NO"))</f>
        <v/>
      </c>
      <c r="M5177" s="9">
        <f>IF(COUNTA($A5177:$K5177)=0,"",IF($K5177&lt;&gt;"",IF(COUNTIF($K$19:$K5177,$K5177)&gt;1,"SI","NO"),IF(COUNTIFS($A$19:$A5177,$A5177,$C$19:$C5177,$C5177,$J$19:$J5177,$J5177,$D$19:$D5177,$D5177)&gt;1,"SI","NO")))</f>
        <v/>
      </c>
      <c r="N5177" s="11">
        <f>IF(COUNTA($A5177:$K5177)=0,"",IF(AND($L5177="SI",$M5177="NO"),IFERROR($H5177,0),0))</f>
        <v/>
      </c>
      <c r="O5177" s="9">
        <f>IF(COUNTA($A5177:$K5177)=0,"",IF($M5177="SI","CUFE o factura duplicada dentro del reporte; no se suma dos veces",IF(IFERROR($H5177,0)&lt;=0,"DIAN reporta valor susceptible 0",IF($L5177="NO",IFERROR(LOOKUP(2,1/((LISTS!$M$2:$M$13&lt;&gt;"")*ISNUMBER(SEARCH(LISTS!$M$2:$M$13,$I5177))),LISTS!$O$2:$O$13),"Medio de pago no elegible o no identificado por DIAN"),"Apta automaticamente por pago electronico y base positiva"))))</f>
        <v/>
      </c>
    </row>
    <row r="5178">
      <c r="A5178" s="9" t="n"/>
      <c r="B5178" s="9" t="n"/>
      <c r="C5178" s="12" t="n"/>
      <c r="D5178" s="11" t="n"/>
      <c r="E5178" s="11" t="n"/>
      <c r="F5178" s="11" t="n"/>
      <c r="G5178" s="11" t="n"/>
      <c r="H5178" s="11" t="n"/>
      <c r="I5178" s="9" t="n"/>
      <c r="J5178" s="9" t="n"/>
      <c r="K5178" s="9" t="n"/>
      <c r="L5178" s="9">
        <f>IF(COUNTA($A5178:$K5178)=0,"",IF(AND(IFERROR($H5178,0)&gt;0,LEN(TRIM($K5178&amp;""))&gt;0,IFERROR(LOOKUP(2,1/((LISTS!$M$2:$M$13&lt;&gt;"")*ISNUMBER(SEARCH(LISTS!$M$2:$M$13,$I5178))),LISTS!$N$2:$N$13),"NO")="SI"),"SI","NO"))</f>
        <v/>
      </c>
      <c r="M5178" s="9">
        <f>IF(COUNTA($A5178:$K5178)=0,"",IF($K5178&lt;&gt;"",IF(COUNTIF($K$19:$K5178,$K5178)&gt;1,"SI","NO"),IF(COUNTIFS($A$19:$A5178,$A5178,$C$19:$C5178,$C5178,$J$19:$J5178,$J5178,$D$19:$D5178,$D5178)&gt;1,"SI","NO")))</f>
        <v/>
      </c>
      <c r="N5178" s="11">
        <f>IF(COUNTA($A5178:$K5178)=0,"",IF(AND($L5178="SI",$M5178="NO"),IFERROR($H5178,0),0))</f>
        <v/>
      </c>
      <c r="O5178" s="9">
        <f>IF(COUNTA($A5178:$K5178)=0,"",IF($M5178="SI","CUFE o factura duplicada dentro del reporte; no se suma dos veces",IF(IFERROR($H5178,0)&lt;=0,"DIAN reporta valor susceptible 0",IF($L5178="NO",IFERROR(LOOKUP(2,1/((LISTS!$M$2:$M$13&lt;&gt;"")*ISNUMBER(SEARCH(LISTS!$M$2:$M$13,$I5178))),LISTS!$O$2:$O$13),"Medio de pago no elegible o no identificado por DIAN"),"Apta automaticamente por pago electronico y base positiva"))))</f>
        <v/>
      </c>
    </row>
    <row r="5179">
      <c r="A5179" s="9" t="n"/>
      <c r="B5179" s="9" t="n"/>
      <c r="C5179" s="12" t="n"/>
      <c r="D5179" s="11" t="n"/>
      <c r="E5179" s="11" t="n"/>
      <c r="F5179" s="11" t="n"/>
      <c r="G5179" s="11" t="n"/>
      <c r="H5179" s="11" t="n"/>
      <c r="I5179" s="9" t="n"/>
      <c r="J5179" s="9" t="n"/>
      <c r="K5179" s="9" t="n"/>
      <c r="L5179" s="9">
        <f>IF(COUNTA($A5179:$K5179)=0,"",IF(AND(IFERROR($H5179,0)&gt;0,LEN(TRIM($K5179&amp;""))&gt;0,IFERROR(LOOKUP(2,1/((LISTS!$M$2:$M$13&lt;&gt;"")*ISNUMBER(SEARCH(LISTS!$M$2:$M$13,$I5179))),LISTS!$N$2:$N$13),"NO")="SI"),"SI","NO"))</f>
        <v/>
      </c>
      <c r="M5179" s="9">
        <f>IF(COUNTA($A5179:$K5179)=0,"",IF($K5179&lt;&gt;"",IF(COUNTIF($K$19:$K5179,$K5179)&gt;1,"SI","NO"),IF(COUNTIFS($A$19:$A5179,$A5179,$C$19:$C5179,$C5179,$J$19:$J5179,$J5179,$D$19:$D5179,$D5179)&gt;1,"SI","NO")))</f>
        <v/>
      </c>
      <c r="N5179" s="11">
        <f>IF(COUNTA($A5179:$K5179)=0,"",IF(AND($L5179="SI",$M5179="NO"),IFERROR($H5179,0),0))</f>
        <v/>
      </c>
      <c r="O5179" s="9">
        <f>IF(COUNTA($A5179:$K5179)=0,"",IF($M5179="SI","CUFE o factura duplicada dentro del reporte; no se suma dos veces",IF(IFERROR($H5179,0)&lt;=0,"DIAN reporta valor susceptible 0",IF($L5179="NO",IFERROR(LOOKUP(2,1/((LISTS!$M$2:$M$13&lt;&gt;"")*ISNUMBER(SEARCH(LISTS!$M$2:$M$13,$I5179))),LISTS!$O$2:$O$13),"Medio de pago no elegible o no identificado por DIAN"),"Apta automaticamente por pago electronico y base positiva"))))</f>
        <v/>
      </c>
    </row>
    <row r="5180">
      <c r="A5180" s="9" t="n"/>
      <c r="B5180" s="9" t="n"/>
      <c r="C5180" s="12" t="n"/>
      <c r="D5180" s="11" t="n"/>
      <c r="E5180" s="11" t="n"/>
      <c r="F5180" s="11" t="n"/>
      <c r="G5180" s="11" t="n"/>
      <c r="H5180" s="11" t="n"/>
      <c r="I5180" s="9" t="n"/>
      <c r="J5180" s="9" t="n"/>
      <c r="K5180" s="9" t="n"/>
      <c r="L5180" s="9">
        <f>IF(COUNTA($A5180:$K5180)=0,"",IF(AND(IFERROR($H5180,0)&gt;0,LEN(TRIM($K5180&amp;""))&gt;0,IFERROR(LOOKUP(2,1/((LISTS!$M$2:$M$13&lt;&gt;"")*ISNUMBER(SEARCH(LISTS!$M$2:$M$13,$I5180))),LISTS!$N$2:$N$13),"NO")="SI"),"SI","NO"))</f>
        <v/>
      </c>
      <c r="M5180" s="9">
        <f>IF(COUNTA($A5180:$K5180)=0,"",IF($K5180&lt;&gt;"",IF(COUNTIF($K$19:$K5180,$K5180)&gt;1,"SI","NO"),IF(COUNTIFS($A$19:$A5180,$A5180,$C$19:$C5180,$C5180,$J$19:$J5180,$J5180,$D$19:$D5180,$D5180)&gt;1,"SI","NO")))</f>
        <v/>
      </c>
      <c r="N5180" s="11">
        <f>IF(COUNTA($A5180:$K5180)=0,"",IF(AND($L5180="SI",$M5180="NO"),IFERROR($H5180,0),0))</f>
        <v/>
      </c>
      <c r="O5180" s="9">
        <f>IF(COUNTA($A5180:$K5180)=0,"",IF($M5180="SI","CUFE o factura duplicada dentro del reporte; no se suma dos veces",IF(IFERROR($H5180,0)&lt;=0,"DIAN reporta valor susceptible 0",IF($L5180="NO",IFERROR(LOOKUP(2,1/((LISTS!$M$2:$M$13&lt;&gt;"")*ISNUMBER(SEARCH(LISTS!$M$2:$M$13,$I5180))),LISTS!$O$2:$O$13),"Medio de pago no elegible o no identificado por DIAN"),"Apta automaticamente por pago electronico y base positiva"))))</f>
        <v/>
      </c>
    </row>
    <row r="5181">
      <c r="A5181" s="9" t="n"/>
      <c r="B5181" s="9" t="n"/>
      <c r="C5181" s="12" t="n"/>
      <c r="D5181" s="11" t="n"/>
      <c r="E5181" s="11" t="n"/>
      <c r="F5181" s="11" t="n"/>
      <c r="G5181" s="11" t="n"/>
      <c r="H5181" s="11" t="n"/>
      <c r="I5181" s="9" t="n"/>
      <c r="J5181" s="9" t="n"/>
      <c r="K5181" s="9" t="n"/>
      <c r="L5181" s="9">
        <f>IF(COUNTA($A5181:$K5181)=0,"",IF(AND(IFERROR($H5181,0)&gt;0,LEN(TRIM($K5181&amp;""))&gt;0,IFERROR(LOOKUP(2,1/((LISTS!$M$2:$M$13&lt;&gt;"")*ISNUMBER(SEARCH(LISTS!$M$2:$M$13,$I5181))),LISTS!$N$2:$N$13),"NO")="SI"),"SI","NO"))</f>
        <v/>
      </c>
      <c r="M5181" s="9">
        <f>IF(COUNTA($A5181:$K5181)=0,"",IF($K5181&lt;&gt;"",IF(COUNTIF($K$19:$K5181,$K5181)&gt;1,"SI","NO"),IF(COUNTIFS($A$19:$A5181,$A5181,$C$19:$C5181,$C5181,$J$19:$J5181,$J5181,$D$19:$D5181,$D5181)&gt;1,"SI","NO")))</f>
        <v/>
      </c>
      <c r="N5181" s="11">
        <f>IF(COUNTA($A5181:$K5181)=0,"",IF(AND($L5181="SI",$M5181="NO"),IFERROR($H5181,0),0))</f>
        <v/>
      </c>
      <c r="O5181" s="9">
        <f>IF(COUNTA($A5181:$K5181)=0,"",IF($M5181="SI","CUFE o factura duplicada dentro del reporte; no se suma dos veces",IF(IFERROR($H5181,0)&lt;=0,"DIAN reporta valor susceptible 0",IF($L5181="NO",IFERROR(LOOKUP(2,1/((LISTS!$M$2:$M$13&lt;&gt;"")*ISNUMBER(SEARCH(LISTS!$M$2:$M$13,$I5181))),LISTS!$O$2:$O$13),"Medio de pago no elegible o no identificado por DIAN"),"Apta automaticamente por pago electronico y base positiva"))))</f>
        <v/>
      </c>
    </row>
    <row r="5182">
      <c r="A5182" s="9" t="n"/>
      <c r="B5182" s="9" t="n"/>
      <c r="C5182" s="12" t="n"/>
      <c r="D5182" s="11" t="n"/>
      <c r="E5182" s="11" t="n"/>
      <c r="F5182" s="11" t="n"/>
      <c r="G5182" s="11" t="n"/>
      <c r="H5182" s="11" t="n"/>
      <c r="I5182" s="9" t="n"/>
      <c r="J5182" s="9" t="n"/>
      <c r="K5182" s="9" t="n"/>
      <c r="L5182" s="9">
        <f>IF(COUNTA($A5182:$K5182)=0,"",IF(AND(IFERROR($H5182,0)&gt;0,LEN(TRIM($K5182&amp;""))&gt;0,IFERROR(LOOKUP(2,1/((LISTS!$M$2:$M$13&lt;&gt;"")*ISNUMBER(SEARCH(LISTS!$M$2:$M$13,$I5182))),LISTS!$N$2:$N$13),"NO")="SI"),"SI","NO"))</f>
        <v/>
      </c>
      <c r="M5182" s="9">
        <f>IF(COUNTA($A5182:$K5182)=0,"",IF($K5182&lt;&gt;"",IF(COUNTIF($K$19:$K5182,$K5182)&gt;1,"SI","NO"),IF(COUNTIFS($A$19:$A5182,$A5182,$C$19:$C5182,$C5182,$J$19:$J5182,$J5182,$D$19:$D5182,$D5182)&gt;1,"SI","NO")))</f>
        <v/>
      </c>
      <c r="N5182" s="11">
        <f>IF(COUNTA($A5182:$K5182)=0,"",IF(AND($L5182="SI",$M5182="NO"),IFERROR($H5182,0),0))</f>
        <v/>
      </c>
      <c r="O5182" s="9">
        <f>IF(COUNTA($A5182:$K5182)=0,"",IF($M5182="SI","CUFE o factura duplicada dentro del reporte; no se suma dos veces",IF(IFERROR($H5182,0)&lt;=0,"DIAN reporta valor susceptible 0",IF($L5182="NO",IFERROR(LOOKUP(2,1/((LISTS!$M$2:$M$13&lt;&gt;"")*ISNUMBER(SEARCH(LISTS!$M$2:$M$13,$I5182))),LISTS!$O$2:$O$13),"Medio de pago no elegible o no identificado por DIAN"),"Apta automaticamente por pago electronico y base positiva"))))</f>
        <v/>
      </c>
    </row>
    <row r="5183">
      <c r="A5183" s="9" t="n"/>
      <c r="B5183" s="9" t="n"/>
      <c r="C5183" s="12" t="n"/>
      <c r="D5183" s="11" t="n"/>
      <c r="E5183" s="11" t="n"/>
      <c r="F5183" s="11" t="n"/>
      <c r="G5183" s="11" t="n"/>
      <c r="H5183" s="11" t="n"/>
      <c r="I5183" s="9" t="n"/>
      <c r="J5183" s="9" t="n"/>
      <c r="K5183" s="9" t="n"/>
      <c r="L5183" s="9">
        <f>IF(COUNTA($A5183:$K5183)=0,"",IF(AND(IFERROR($H5183,0)&gt;0,LEN(TRIM($K5183&amp;""))&gt;0,IFERROR(LOOKUP(2,1/((LISTS!$M$2:$M$13&lt;&gt;"")*ISNUMBER(SEARCH(LISTS!$M$2:$M$13,$I5183))),LISTS!$N$2:$N$13),"NO")="SI"),"SI","NO"))</f>
        <v/>
      </c>
      <c r="M5183" s="9">
        <f>IF(COUNTA($A5183:$K5183)=0,"",IF($K5183&lt;&gt;"",IF(COUNTIF($K$19:$K5183,$K5183)&gt;1,"SI","NO"),IF(COUNTIFS($A$19:$A5183,$A5183,$C$19:$C5183,$C5183,$J$19:$J5183,$J5183,$D$19:$D5183,$D5183)&gt;1,"SI","NO")))</f>
        <v/>
      </c>
      <c r="N5183" s="11">
        <f>IF(COUNTA($A5183:$K5183)=0,"",IF(AND($L5183="SI",$M5183="NO"),IFERROR($H5183,0),0))</f>
        <v/>
      </c>
      <c r="O5183" s="9">
        <f>IF(COUNTA($A5183:$K5183)=0,"",IF($M5183="SI","CUFE o factura duplicada dentro del reporte; no se suma dos veces",IF(IFERROR($H5183,0)&lt;=0,"DIAN reporta valor susceptible 0",IF($L5183="NO",IFERROR(LOOKUP(2,1/((LISTS!$M$2:$M$13&lt;&gt;"")*ISNUMBER(SEARCH(LISTS!$M$2:$M$13,$I5183))),LISTS!$O$2:$O$13),"Medio de pago no elegible o no identificado por DIAN"),"Apta automaticamente por pago electronico y base positiva"))))</f>
        <v/>
      </c>
    </row>
    <row r="5184">
      <c r="A5184" s="9" t="n"/>
      <c r="B5184" s="9" t="n"/>
      <c r="C5184" s="12" t="n"/>
      <c r="D5184" s="11" t="n"/>
      <c r="E5184" s="11" t="n"/>
      <c r="F5184" s="11" t="n"/>
      <c r="G5184" s="11" t="n"/>
      <c r="H5184" s="11" t="n"/>
      <c r="I5184" s="9" t="n"/>
      <c r="J5184" s="9" t="n"/>
      <c r="K5184" s="9" t="n"/>
      <c r="L5184" s="9">
        <f>IF(COUNTA($A5184:$K5184)=0,"",IF(AND(IFERROR($H5184,0)&gt;0,LEN(TRIM($K5184&amp;""))&gt;0,IFERROR(LOOKUP(2,1/((LISTS!$M$2:$M$13&lt;&gt;"")*ISNUMBER(SEARCH(LISTS!$M$2:$M$13,$I5184))),LISTS!$N$2:$N$13),"NO")="SI"),"SI","NO"))</f>
        <v/>
      </c>
      <c r="M5184" s="9">
        <f>IF(COUNTA($A5184:$K5184)=0,"",IF($K5184&lt;&gt;"",IF(COUNTIF($K$19:$K5184,$K5184)&gt;1,"SI","NO"),IF(COUNTIFS($A$19:$A5184,$A5184,$C$19:$C5184,$C5184,$J$19:$J5184,$J5184,$D$19:$D5184,$D5184)&gt;1,"SI","NO")))</f>
        <v/>
      </c>
      <c r="N5184" s="11">
        <f>IF(COUNTA($A5184:$K5184)=0,"",IF(AND($L5184="SI",$M5184="NO"),IFERROR($H5184,0),0))</f>
        <v/>
      </c>
      <c r="O5184" s="9">
        <f>IF(COUNTA($A5184:$K5184)=0,"",IF($M5184="SI","CUFE o factura duplicada dentro del reporte; no se suma dos veces",IF(IFERROR($H5184,0)&lt;=0,"DIAN reporta valor susceptible 0",IF($L5184="NO",IFERROR(LOOKUP(2,1/((LISTS!$M$2:$M$13&lt;&gt;"")*ISNUMBER(SEARCH(LISTS!$M$2:$M$13,$I5184))),LISTS!$O$2:$O$13),"Medio de pago no elegible o no identificado por DIAN"),"Apta automaticamente por pago electronico y base positiva"))))</f>
        <v/>
      </c>
    </row>
    <row r="5185">
      <c r="A5185" s="9" t="n"/>
      <c r="B5185" s="9" t="n"/>
      <c r="C5185" s="12" t="n"/>
      <c r="D5185" s="11" t="n"/>
      <c r="E5185" s="11" t="n"/>
      <c r="F5185" s="11" t="n"/>
      <c r="G5185" s="11" t="n"/>
      <c r="H5185" s="11" t="n"/>
      <c r="I5185" s="9" t="n"/>
      <c r="J5185" s="9" t="n"/>
      <c r="K5185" s="9" t="n"/>
      <c r="L5185" s="9">
        <f>IF(COUNTA($A5185:$K5185)=0,"",IF(AND(IFERROR($H5185,0)&gt;0,LEN(TRIM($K5185&amp;""))&gt;0,IFERROR(LOOKUP(2,1/((LISTS!$M$2:$M$13&lt;&gt;"")*ISNUMBER(SEARCH(LISTS!$M$2:$M$13,$I5185))),LISTS!$N$2:$N$13),"NO")="SI"),"SI","NO"))</f>
        <v/>
      </c>
      <c r="M5185" s="9">
        <f>IF(COUNTA($A5185:$K5185)=0,"",IF($K5185&lt;&gt;"",IF(COUNTIF($K$19:$K5185,$K5185)&gt;1,"SI","NO"),IF(COUNTIFS($A$19:$A5185,$A5185,$C$19:$C5185,$C5185,$J$19:$J5185,$J5185,$D$19:$D5185,$D5185)&gt;1,"SI","NO")))</f>
        <v/>
      </c>
      <c r="N5185" s="11">
        <f>IF(COUNTA($A5185:$K5185)=0,"",IF(AND($L5185="SI",$M5185="NO"),IFERROR($H5185,0),0))</f>
        <v/>
      </c>
      <c r="O5185" s="9">
        <f>IF(COUNTA($A5185:$K5185)=0,"",IF($M5185="SI","CUFE o factura duplicada dentro del reporte; no se suma dos veces",IF(IFERROR($H5185,0)&lt;=0,"DIAN reporta valor susceptible 0",IF($L5185="NO",IFERROR(LOOKUP(2,1/((LISTS!$M$2:$M$13&lt;&gt;"")*ISNUMBER(SEARCH(LISTS!$M$2:$M$13,$I5185))),LISTS!$O$2:$O$13),"Medio de pago no elegible o no identificado por DIAN"),"Apta automaticamente por pago electronico y base positiva"))))</f>
        <v/>
      </c>
    </row>
    <row r="5186">
      <c r="A5186" s="9" t="n"/>
      <c r="B5186" s="9" t="n"/>
      <c r="C5186" s="12" t="n"/>
      <c r="D5186" s="11" t="n"/>
      <c r="E5186" s="11" t="n"/>
      <c r="F5186" s="11" t="n"/>
      <c r="G5186" s="11" t="n"/>
      <c r="H5186" s="11" t="n"/>
      <c r="I5186" s="9" t="n"/>
      <c r="J5186" s="9" t="n"/>
      <c r="K5186" s="9" t="n"/>
      <c r="L5186" s="9">
        <f>IF(COUNTA($A5186:$K5186)=0,"",IF(AND(IFERROR($H5186,0)&gt;0,LEN(TRIM($K5186&amp;""))&gt;0,IFERROR(LOOKUP(2,1/((LISTS!$M$2:$M$13&lt;&gt;"")*ISNUMBER(SEARCH(LISTS!$M$2:$M$13,$I5186))),LISTS!$N$2:$N$13),"NO")="SI"),"SI","NO"))</f>
        <v/>
      </c>
      <c r="M5186" s="9">
        <f>IF(COUNTA($A5186:$K5186)=0,"",IF($K5186&lt;&gt;"",IF(COUNTIF($K$19:$K5186,$K5186)&gt;1,"SI","NO"),IF(COUNTIFS($A$19:$A5186,$A5186,$C$19:$C5186,$C5186,$J$19:$J5186,$J5186,$D$19:$D5186,$D5186)&gt;1,"SI","NO")))</f>
        <v/>
      </c>
      <c r="N5186" s="11">
        <f>IF(COUNTA($A5186:$K5186)=0,"",IF(AND($L5186="SI",$M5186="NO"),IFERROR($H5186,0),0))</f>
        <v/>
      </c>
      <c r="O5186" s="9">
        <f>IF(COUNTA($A5186:$K5186)=0,"",IF($M5186="SI","CUFE o factura duplicada dentro del reporte; no se suma dos veces",IF(IFERROR($H5186,0)&lt;=0,"DIAN reporta valor susceptible 0",IF($L5186="NO",IFERROR(LOOKUP(2,1/((LISTS!$M$2:$M$13&lt;&gt;"")*ISNUMBER(SEARCH(LISTS!$M$2:$M$13,$I5186))),LISTS!$O$2:$O$13),"Medio de pago no elegible o no identificado por DIAN"),"Apta automaticamente por pago electronico y base positiva"))))</f>
        <v/>
      </c>
    </row>
    <row r="5187">
      <c r="A5187" s="9" t="n"/>
      <c r="B5187" s="9" t="n"/>
      <c r="C5187" s="12" t="n"/>
      <c r="D5187" s="11" t="n"/>
      <c r="E5187" s="11" t="n"/>
      <c r="F5187" s="11" t="n"/>
      <c r="G5187" s="11" t="n"/>
      <c r="H5187" s="11" t="n"/>
      <c r="I5187" s="9" t="n"/>
      <c r="J5187" s="9" t="n"/>
      <c r="K5187" s="9" t="n"/>
      <c r="L5187" s="9">
        <f>IF(COUNTA($A5187:$K5187)=0,"",IF(AND(IFERROR($H5187,0)&gt;0,LEN(TRIM($K5187&amp;""))&gt;0,IFERROR(LOOKUP(2,1/((LISTS!$M$2:$M$13&lt;&gt;"")*ISNUMBER(SEARCH(LISTS!$M$2:$M$13,$I5187))),LISTS!$N$2:$N$13),"NO")="SI"),"SI","NO"))</f>
        <v/>
      </c>
      <c r="M5187" s="9">
        <f>IF(COUNTA($A5187:$K5187)=0,"",IF($K5187&lt;&gt;"",IF(COUNTIF($K$19:$K5187,$K5187)&gt;1,"SI","NO"),IF(COUNTIFS($A$19:$A5187,$A5187,$C$19:$C5187,$C5187,$J$19:$J5187,$J5187,$D$19:$D5187,$D5187)&gt;1,"SI","NO")))</f>
        <v/>
      </c>
      <c r="N5187" s="11">
        <f>IF(COUNTA($A5187:$K5187)=0,"",IF(AND($L5187="SI",$M5187="NO"),IFERROR($H5187,0),0))</f>
        <v/>
      </c>
      <c r="O5187" s="9">
        <f>IF(COUNTA($A5187:$K5187)=0,"",IF($M5187="SI","CUFE o factura duplicada dentro del reporte; no se suma dos veces",IF(IFERROR($H5187,0)&lt;=0,"DIAN reporta valor susceptible 0",IF($L5187="NO",IFERROR(LOOKUP(2,1/((LISTS!$M$2:$M$13&lt;&gt;"")*ISNUMBER(SEARCH(LISTS!$M$2:$M$13,$I5187))),LISTS!$O$2:$O$13),"Medio de pago no elegible o no identificado por DIAN"),"Apta automaticamente por pago electronico y base positiva"))))</f>
        <v/>
      </c>
    </row>
    <row r="5188">
      <c r="A5188" s="9" t="n"/>
      <c r="B5188" s="9" t="n"/>
      <c r="C5188" s="12" t="n"/>
      <c r="D5188" s="11" t="n"/>
      <c r="E5188" s="11" t="n"/>
      <c r="F5188" s="11" t="n"/>
      <c r="G5188" s="11" t="n"/>
      <c r="H5188" s="11" t="n"/>
      <c r="I5188" s="9" t="n"/>
      <c r="J5188" s="9" t="n"/>
      <c r="K5188" s="9" t="n"/>
      <c r="L5188" s="9">
        <f>IF(COUNTA($A5188:$K5188)=0,"",IF(AND(IFERROR($H5188,0)&gt;0,LEN(TRIM($K5188&amp;""))&gt;0,IFERROR(LOOKUP(2,1/((LISTS!$M$2:$M$13&lt;&gt;"")*ISNUMBER(SEARCH(LISTS!$M$2:$M$13,$I5188))),LISTS!$N$2:$N$13),"NO")="SI"),"SI","NO"))</f>
        <v/>
      </c>
      <c r="M5188" s="9">
        <f>IF(COUNTA($A5188:$K5188)=0,"",IF($K5188&lt;&gt;"",IF(COUNTIF($K$19:$K5188,$K5188)&gt;1,"SI","NO"),IF(COUNTIFS($A$19:$A5188,$A5188,$C$19:$C5188,$C5188,$J$19:$J5188,$J5188,$D$19:$D5188,$D5188)&gt;1,"SI","NO")))</f>
        <v/>
      </c>
      <c r="N5188" s="11">
        <f>IF(COUNTA($A5188:$K5188)=0,"",IF(AND($L5188="SI",$M5188="NO"),IFERROR($H5188,0),0))</f>
        <v/>
      </c>
      <c r="O5188" s="9">
        <f>IF(COUNTA($A5188:$K5188)=0,"",IF($M5188="SI","CUFE o factura duplicada dentro del reporte; no se suma dos veces",IF(IFERROR($H5188,0)&lt;=0,"DIAN reporta valor susceptible 0",IF($L5188="NO",IFERROR(LOOKUP(2,1/((LISTS!$M$2:$M$13&lt;&gt;"")*ISNUMBER(SEARCH(LISTS!$M$2:$M$13,$I5188))),LISTS!$O$2:$O$13),"Medio de pago no elegible o no identificado por DIAN"),"Apta automaticamente por pago electronico y base positiva"))))</f>
        <v/>
      </c>
    </row>
    <row r="5189">
      <c r="A5189" s="9" t="n"/>
      <c r="B5189" s="9" t="n"/>
      <c r="C5189" s="12" t="n"/>
      <c r="D5189" s="11" t="n"/>
      <c r="E5189" s="11" t="n"/>
      <c r="F5189" s="11" t="n"/>
      <c r="G5189" s="11" t="n"/>
      <c r="H5189" s="11" t="n"/>
      <c r="I5189" s="9" t="n"/>
      <c r="J5189" s="9" t="n"/>
      <c r="K5189" s="9" t="n"/>
      <c r="L5189" s="9">
        <f>IF(COUNTA($A5189:$K5189)=0,"",IF(AND(IFERROR($H5189,0)&gt;0,LEN(TRIM($K5189&amp;""))&gt;0,IFERROR(LOOKUP(2,1/((LISTS!$M$2:$M$13&lt;&gt;"")*ISNUMBER(SEARCH(LISTS!$M$2:$M$13,$I5189))),LISTS!$N$2:$N$13),"NO")="SI"),"SI","NO"))</f>
        <v/>
      </c>
      <c r="M5189" s="9">
        <f>IF(COUNTA($A5189:$K5189)=0,"",IF($K5189&lt;&gt;"",IF(COUNTIF($K$19:$K5189,$K5189)&gt;1,"SI","NO"),IF(COUNTIFS($A$19:$A5189,$A5189,$C$19:$C5189,$C5189,$J$19:$J5189,$J5189,$D$19:$D5189,$D5189)&gt;1,"SI","NO")))</f>
        <v/>
      </c>
      <c r="N5189" s="11">
        <f>IF(COUNTA($A5189:$K5189)=0,"",IF(AND($L5189="SI",$M5189="NO"),IFERROR($H5189,0),0))</f>
        <v/>
      </c>
      <c r="O5189" s="9">
        <f>IF(COUNTA($A5189:$K5189)=0,"",IF($M5189="SI","CUFE o factura duplicada dentro del reporte; no se suma dos veces",IF(IFERROR($H5189,0)&lt;=0,"DIAN reporta valor susceptible 0",IF($L5189="NO",IFERROR(LOOKUP(2,1/((LISTS!$M$2:$M$13&lt;&gt;"")*ISNUMBER(SEARCH(LISTS!$M$2:$M$13,$I5189))),LISTS!$O$2:$O$13),"Medio de pago no elegible o no identificado por DIAN"),"Apta automaticamente por pago electronico y base positiva"))))</f>
        <v/>
      </c>
    </row>
    <row r="5190">
      <c r="A5190" s="9" t="n"/>
      <c r="B5190" s="9" t="n"/>
      <c r="C5190" s="12" t="n"/>
      <c r="D5190" s="11" t="n"/>
      <c r="E5190" s="11" t="n"/>
      <c r="F5190" s="11" t="n"/>
      <c r="G5190" s="11" t="n"/>
      <c r="H5190" s="11" t="n"/>
      <c r="I5190" s="9" t="n"/>
      <c r="J5190" s="9" t="n"/>
      <c r="K5190" s="9" t="n"/>
      <c r="L5190" s="9">
        <f>IF(COUNTA($A5190:$K5190)=0,"",IF(AND(IFERROR($H5190,0)&gt;0,LEN(TRIM($K5190&amp;""))&gt;0,IFERROR(LOOKUP(2,1/((LISTS!$M$2:$M$13&lt;&gt;"")*ISNUMBER(SEARCH(LISTS!$M$2:$M$13,$I5190))),LISTS!$N$2:$N$13),"NO")="SI"),"SI","NO"))</f>
        <v/>
      </c>
      <c r="M5190" s="9">
        <f>IF(COUNTA($A5190:$K5190)=0,"",IF($K5190&lt;&gt;"",IF(COUNTIF($K$19:$K5190,$K5190)&gt;1,"SI","NO"),IF(COUNTIFS($A$19:$A5190,$A5190,$C$19:$C5190,$C5190,$J$19:$J5190,$J5190,$D$19:$D5190,$D5190)&gt;1,"SI","NO")))</f>
        <v/>
      </c>
      <c r="N5190" s="11">
        <f>IF(COUNTA($A5190:$K5190)=0,"",IF(AND($L5190="SI",$M5190="NO"),IFERROR($H5190,0),0))</f>
        <v/>
      </c>
      <c r="O5190" s="9">
        <f>IF(COUNTA($A5190:$K5190)=0,"",IF($M5190="SI","CUFE o factura duplicada dentro del reporte; no se suma dos veces",IF(IFERROR($H5190,0)&lt;=0,"DIAN reporta valor susceptible 0",IF($L5190="NO",IFERROR(LOOKUP(2,1/((LISTS!$M$2:$M$13&lt;&gt;"")*ISNUMBER(SEARCH(LISTS!$M$2:$M$13,$I5190))),LISTS!$O$2:$O$13),"Medio de pago no elegible o no identificado por DIAN"),"Apta automaticamente por pago electronico y base positiva"))))</f>
        <v/>
      </c>
    </row>
    <row r="5191">
      <c r="A5191" s="9" t="n"/>
      <c r="B5191" s="9" t="n"/>
      <c r="C5191" s="12" t="n"/>
      <c r="D5191" s="11" t="n"/>
      <c r="E5191" s="11" t="n"/>
      <c r="F5191" s="11" t="n"/>
      <c r="G5191" s="11" t="n"/>
      <c r="H5191" s="11" t="n"/>
      <c r="I5191" s="9" t="n"/>
      <c r="J5191" s="9" t="n"/>
      <c r="K5191" s="9" t="n"/>
      <c r="L5191" s="9">
        <f>IF(COUNTA($A5191:$K5191)=0,"",IF(AND(IFERROR($H5191,0)&gt;0,LEN(TRIM($K5191&amp;""))&gt;0,IFERROR(LOOKUP(2,1/((LISTS!$M$2:$M$13&lt;&gt;"")*ISNUMBER(SEARCH(LISTS!$M$2:$M$13,$I5191))),LISTS!$N$2:$N$13),"NO")="SI"),"SI","NO"))</f>
        <v/>
      </c>
      <c r="M5191" s="9">
        <f>IF(COUNTA($A5191:$K5191)=0,"",IF($K5191&lt;&gt;"",IF(COUNTIF($K$19:$K5191,$K5191)&gt;1,"SI","NO"),IF(COUNTIFS($A$19:$A5191,$A5191,$C$19:$C5191,$C5191,$J$19:$J5191,$J5191,$D$19:$D5191,$D5191)&gt;1,"SI","NO")))</f>
        <v/>
      </c>
      <c r="N5191" s="11">
        <f>IF(COUNTA($A5191:$K5191)=0,"",IF(AND($L5191="SI",$M5191="NO"),IFERROR($H5191,0),0))</f>
        <v/>
      </c>
      <c r="O5191" s="9">
        <f>IF(COUNTA($A5191:$K5191)=0,"",IF($M5191="SI","CUFE o factura duplicada dentro del reporte; no se suma dos veces",IF(IFERROR($H5191,0)&lt;=0,"DIAN reporta valor susceptible 0",IF($L5191="NO",IFERROR(LOOKUP(2,1/((LISTS!$M$2:$M$13&lt;&gt;"")*ISNUMBER(SEARCH(LISTS!$M$2:$M$13,$I5191))),LISTS!$O$2:$O$13),"Medio de pago no elegible o no identificado por DIAN"),"Apta automaticamente por pago electronico y base positiva"))))</f>
        <v/>
      </c>
    </row>
    <row r="5192">
      <c r="A5192" s="9" t="n"/>
      <c r="B5192" s="9" t="n"/>
      <c r="C5192" s="12" t="n"/>
      <c r="D5192" s="11" t="n"/>
      <c r="E5192" s="11" t="n"/>
      <c r="F5192" s="11" t="n"/>
      <c r="G5192" s="11" t="n"/>
      <c r="H5192" s="11" t="n"/>
      <c r="I5192" s="9" t="n"/>
      <c r="J5192" s="9" t="n"/>
      <c r="K5192" s="9" t="n"/>
      <c r="L5192" s="9">
        <f>IF(COUNTA($A5192:$K5192)=0,"",IF(AND(IFERROR($H5192,0)&gt;0,LEN(TRIM($K5192&amp;""))&gt;0,IFERROR(LOOKUP(2,1/((LISTS!$M$2:$M$13&lt;&gt;"")*ISNUMBER(SEARCH(LISTS!$M$2:$M$13,$I5192))),LISTS!$N$2:$N$13),"NO")="SI"),"SI","NO"))</f>
        <v/>
      </c>
      <c r="M5192" s="9">
        <f>IF(COUNTA($A5192:$K5192)=0,"",IF($K5192&lt;&gt;"",IF(COUNTIF($K$19:$K5192,$K5192)&gt;1,"SI","NO"),IF(COUNTIFS($A$19:$A5192,$A5192,$C$19:$C5192,$C5192,$J$19:$J5192,$J5192,$D$19:$D5192,$D5192)&gt;1,"SI","NO")))</f>
        <v/>
      </c>
      <c r="N5192" s="11">
        <f>IF(COUNTA($A5192:$K5192)=0,"",IF(AND($L5192="SI",$M5192="NO"),IFERROR($H5192,0),0))</f>
        <v/>
      </c>
      <c r="O5192" s="9">
        <f>IF(COUNTA($A5192:$K5192)=0,"",IF($M5192="SI","CUFE o factura duplicada dentro del reporte; no se suma dos veces",IF(IFERROR($H5192,0)&lt;=0,"DIAN reporta valor susceptible 0",IF($L5192="NO",IFERROR(LOOKUP(2,1/((LISTS!$M$2:$M$13&lt;&gt;"")*ISNUMBER(SEARCH(LISTS!$M$2:$M$13,$I5192))),LISTS!$O$2:$O$13),"Medio de pago no elegible o no identificado por DIAN"),"Apta automaticamente por pago electronico y base positiva"))))</f>
        <v/>
      </c>
    </row>
    <row r="5193">
      <c r="A5193" s="9" t="n"/>
      <c r="B5193" s="9" t="n"/>
      <c r="C5193" s="12" t="n"/>
      <c r="D5193" s="11" t="n"/>
      <c r="E5193" s="11" t="n"/>
      <c r="F5193" s="11" t="n"/>
      <c r="G5193" s="11" t="n"/>
      <c r="H5193" s="11" t="n"/>
      <c r="I5193" s="9" t="n"/>
      <c r="J5193" s="9" t="n"/>
      <c r="K5193" s="9" t="n"/>
      <c r="L5193" s="9">
        <f>IF(COUNTA($A5193:$K5193)=0,"",IF(AND(IFERROR($H5193,0)&gt;0,LEN(TRIM($K5193&amp;""))&gt;0,IFERROR(LOOKUP(2,1/((LISTS!$M$2:$M$13&lt;&gt;"")*ISNUMBER(SEARCH(LISTS!$M$2:$M$13,$I5193))),LISTS!$N$2:$N$13),"NO")="SI"),"SI","NO"))</f>
        <v/>
      </c>
      <c r="M5193" s="9">
        <f>IF(COUNTA($A5193:$K5193)=0,"",IF($K5193&lt;&gt;"",IF(COUNTIF($K$19:$K5193,$K5193)&gt;1,"SI","NO"),IF(COUNTIFS($A$19:$A5193,$A5193,$C$19:$C5193,$C5193,$J$19:$J5193,$J5193,$D$19:$D5193,$D5193)&gt;1,"SI","NO")))</f>
        <v/>
      </c>
      <c r="N5193" s="11">
        <f>IF(COUNTA($A5193:$K5193)=0,"",IF(AND($L5193="SI",$M5193="NO"),IFERROR($H5193,0),0))</f>
        <v/>
      </c>
      <c r="O5193" s="9">
        <f>IF(COUNTA($A5193:$K5193)=0,"",IF($M5193="SI","CUFE o factura duplicada dentro del reporte; no se suma dos veces",IF(IFERROR($H5193,0)&lt;=0,"DIAN reporta valor susceptible 0",IF($L5193="NO",IFERROR(LOOKUP(2,1/((LISTS!$M$2:$M$13&lt;&gt;"")*ISNUMBER(SEARCH(LISTS!$M$2:$M$13,$I5193))),LISTS!$O$2:$O$13),"Medio de pago no elegible o no identificado por DIAN"),"Apta automaticamente por pago electronico y base positiva"))))</f>
        <v/>
      </c>
    </row>
    <row r="5194">
      <c r="A5194" s="9" t="n"/>
      <c r="B5194" s="9" t="n"/>
      <c r="C5194" s="12" t="n"/>
      <c r="D5194" s="11" t="n"/>
      <c r="E5194" s="11" t="n"/>
      <c r="F5194" s="11" t="n"/>
      <c r="G5194" s="11" t="n"/>
      <c r="H5194" s="11" t="n"/>
      <c r="I5194" s="9" t="n"/>
      <c r="J5194" s="9" t="n"/>
      <c r="K5194" s="9" t="n"/>
      <c r="L5194" s="9">
        <f>IF(COUNTA($A5194:$K5194)=0,"",IF(AND(IFERROR($H5194,0)&gt;0,LEN(TRIM($K5194&amp;""))&gt;0,IFERROR(LOOKUP(2,1/((LISTS!$M$2:$M$13&lt;&gt;"")*ISNUMBER(SEARCH(LISTS!$M$2:$M$13,$I5194))),LISTS!$N$2:$N$13),"NO")="SI"),"SI","NO"))</f>
        <v/>
      </c>
      <c r="M5194" s="9">
        <f>IF(COUNTA($A5194:$K5194)=0,"",IF($K5194&lt;&gt;"",IF(COUNTIF($K$19:$K5194,$K5194)&gt;1,"SI","NO"),IF(COUNTIFS($A$19:$A5194,$A5194,$C$19:$C5194,$C5194,$J$19:$J5194,$J5194,$D$19:$D5194,$D5194)&gt;1,"SI","NO")))</f>
        <v/>
      </c>
      <c r="N5194" s="11">
        <f>IF(COUNTA($A5194:$K5194)=0,"",IF(AND($L5194="SI",$M5194="NO"),IFERROR($H5194,0),0))</f>
        <v/>
      </c>
      <c r="O5194" s="9">
        <f>IF(COUNTA($A5194:$K5194)=0,"",IF($M5194="SI","CUFE o factura duplicada dentro del reporte; no se suma dos veces",IF(IFERROR($H5194,0)&lt;=0,"DIAN reporta valor susceptible 0",IF($L5194="NO",IFERROR(LOOKUP(2,1/((LISTS!$M$2:$M$13&lt;&gt;"")*ISNUMBER(SEARCH(LISTS!$M$2:$M$13,$I5194))),LISTS!$O$2:$O$13),"Medio de pago no elegible o no identificado por DIAN"),"Apta automaticamente por pago electronico y base positiva"))))</f>
        <v/>
      </c>
    </row>
    <row r="5195">
      <c r="A5195" s="9" t="n"/>
      <c r="B5195" s="9" t="n"/>
      <c r="C5195" s="12" t="n"/>
      <c r="D5195" s="11" t="n"/>
      <c r="E5195" s="11" t="n"/>
      <c r="F5195" s="11" t="n"/>
      <c r="G5195" s="11" t="n"/>
      <c r="H5195" s="11" t="n"/>
      <c r="I5195" s="9" t="n"/>
      <c r="J5195" s="9" t="n"/>
      <c r="K5195" s="9" t="n"/>
      <c r="L5195" s="9">
        <f>IF(COUNTA($A5195:$K5195)=0,"",IF(AND(IFERROR($H5195,0)&gt;0,LEN(TRIM($K5195&amp;""))&gt;0,IFERROR(LOOKUP(2,1/((LISTS!$M$2:$M$13&lt;&gt;"")*ISNUMBER(SEARCH(LISTS!$M$2:$M$13,$I5195))),LISTS!$N$2:$N$13),"NO")="SI"),"SI","NO"))</f>
        <v/>
      </c>
      <c r="M5195" s="9">
        <f>IF(COUNTA($A5195:$K5195)=0,"",IF($K5195&lt;&gt;"",IF(COUNTIF($K$19:$K5195,$K5195)&gt;1,"SI","NO"),IF(COUNTIFS($A$19:$A5195,$A5195,$C$19:$C5195,$C5195,$J$19:$J5195,$J5195,$D$19:$D5195,$D5195)&gt;1,"SI","NO")))</f>
        <v/>
      </c>
      <c r="N5195" s="11">
        <f>IF(COUNTA($A5195:$K5195)=0,"",IF(AND($L5195="SI",$M5195="NO"),IFERROR($H5195,0),0))</f>
        <v/>
      </c>
      <c r="O5195" s="9">
        <f>IF(COUNTA($A5195:$K5195)=0,"",IF($M5195="SI","CUFE o factura duplicada dentro del reporte; no se suma dos veces",IF(IFERROR($H5195,0)&lt;=0,"DIAN reporta valor susceptible 0",IF($L5195="NO",IFERROR(LOOKUP(2,1/((LISTS!$M$2:$M$13&lt;&gt;"")*ISNUMBER(SEARCH(LISTS!$M$2:$M$13,$I5195))),LISTS!$O$2:$O$13),"Medio de pago no elegible o no identificado por DIAN"),"Apta automaticamente por pago electronico y base positiva"))))</f>
        <v/>
      </c>
    </row>
    <row r="5196">
      <c r="A5196" s="9" t="n"/>
      <c r="B5196" s="9" t="n"/>
      <c r="C5196" s="12" t="n"/>
      <c r="D5196" s="11" t="n"/>
      <c r="E5196" s="11" t="n"/>
      <c r="F5196" s="11" t="n"/>
      <c r="G5196" s="11" t="n"/>
      <c r="H5196" s="11" t="n"/>
      <c r="I5196" s="9" t="n"/>
      <c r="J5196" s="9" t="n"/>
      <c r="K5196" s="9" t="n"/>
      <c r="L5196" s="9">
        <f>IF(COUNTA($A5196:$K5196)=0,"",IF(AND(IFERROR($H5196,0)&gt;0,LEN(TRIM($K5196&amp;""))&gt;0,IFERROR(LOOKUP(2,1/((LISTS!$M$2:$M$13&lt;&gt;"")*ISNUMBER(SEARCH(LISTS!$M$2:$M$13,$I5196))),LISTS!$N$2:$N$13),"NO")="SI"),"SI","NO"))</f>
        <v/>
      </c>
      <c r="M5196" s="9">
        <f>IF(COUNTA($A5196:$K5196)=0,"",IF($K5196&lt;&gt;"",IF(COUNTIF($K$19:$K5196,$K5196)&gt;1,"SI","NO"),IF(COUNTIFS($A$19:$A5196,$A5196,$C$19:$C5196,$C5196,$J$19:$J5196,$J5196,$D$19:$D5196,$D5196)&gt;1,"SI","NO")))</f>
        <v/>
      </c>
      <c r="N5196" s="11">
        <f>IF(COUNTA($A5196:$K5196)=0,"",IF(AND($L5196="SI",$M5196="NO"),IFERROR($H5196,0),0))</f>
        <v/>
      </c>
      <c r="O5196" s="9">
        <f>IF(COUNTA($A5196:$K5196)=0,"",IF($M5196="SI","CUFE o factura duplicada dentro del reporte; no se suma dos veces",IF(IFERROR($H5196,0)&lt;=0,"DIAN reporta valor susceptible 0",IF($L5196="NO",IFERROR(LOOKUP(2,1/((LISTS!$M$2:$M$13&lt;&gt;"")*ISNUMBER(SEARCH(LISTS!$M$2:$M$13,$I5196))),LISTS!$O$2:$O$13),"Medio de pago no elegible o no identificado por DIAN"),"Apta automaticamente por pago electronico y base positiva"))))</f>
        <v/>
      </c>
    </row>
    <row r="5197">
      <c r="A5197" s="9" t="n"/>
      <c r="B5197" s="9" t="n"/>
      <c r="C5197" s="12" t="n"/>
      <c r="D5197" s="11" t="n"/>
      <c r="E5197" s="11" t="n"/>
      <c r="F5197" s="11" t="n"/>
      <c r="G5197" s="11" t="n"/>
      <c r="H5197" s="11" t="n"/>
      <c r="I5197" s="9" t="n"/>
      <c r="J5197" s="9" t="n"/>
      <c r="K5197" s="9" t="n"/>
      <c r="L5197" s="9">
        <f>IF(COUNTA($A5197:$K5197)=0,"",IF(AND(IFERROR($H5197,0)&gt;0,LEN(TRIM($K5197&amp;""))&gt;0,IFERROR(LOOKUP(2,1/((LISTS!$M$2:$M$13&lt;&gt;"")*ISNUMBER(SEARCH(LISTS!$M$2:$M$13,$I5197))),LISTS!$N$2:$N$13),"NO")="SI"),"SI","NO"))</f>
        <v/>
      </c>
      <c r="M5197" s="9">
        <f>IF(COUNTA($A5197:$K5197)=0,"",IF($K5197&lt;&gt;"",IF(COUNTIF($K$19:$K5197,$K5197)&gt;1,"SI","NO"),IF(COUNTIFS($A$19:$A5197,$A5197,$C$19:$C5197,$C5197,$J$19:$J5197,$J5197,$D$19:$D5197,$D5197)&gt;1,"SI","NO")))</f>
        <v/>
      </c>
      <c r="N5197" s="11">
        <f>IF(COUNTA($A5197:$K5197)=0,"",IF(AND($L5197="SI",$M5197="NO"),IFERROR($H5197,0),0))</f>
        <v/>
      </c>
      <c r="O5197" s="9">
        <f>IF(COUNTA($A5197:$K5197)=0,"",IF($M5197="SI","CUFE o factura duplicada dentro del reporte; no se suma dos veces",IF(IFERROR($H5197,0)&lt;=0,"DIAN reporta valor susceptible 0",IF($L5197="NO",IFERROR(LOOKUP(2,1/((LISTS!$M$2:$M$13&lt;&gt;"")*ISNUMBER(SEARCH(LISTS!$M$2:$M$13,$I5197))),LISTS!$O$2:$O$13),"Medio de pago no elegible o no identificado por DIAN"),"Apta automaticamente por pago electronico y base positiva"))))</f>
        <v/>
      </c>
    </row>
    <row r="5198">
      <c r="A5198" s="9" t="n"/>
      <c r="B5198" s="9" t="n"/>
      <c r="C5198" s="12" t="n"/>
      <c r="D5198" s="11" t="n"/>
      <c r="E5198" s="11" t="n"/>
      <c r="F5198" s="11" t="n"/>
      <c r="G5198" s="11" t="n"/>
      <c r="H5198" s="11" t="n"/>
      <c r="I5198" s="9" t="n"/>
      <c r="J5198" s="9" t="n"/>
      <c r="K5198" s="9" t="n"/>
      <c r="L5198" s="9">
        <f>IF(COUNTA($A5198:$K5198)=0,"",IF(AND(IFERROR($H5198,0)&gt;0,LEN(TRIM($K5198&amp;""))&gt;0,IFERROR(LOOKUP(2,1/((LISTS!$M$2:$M$13&lt;&gt;"")*ISNUMBER(SEARCH(LISTS!$M$2:$M$13,$I5198))),LISTS!$N$2:$N$13),"NO")="SI"),"SI","NO"))</f>
        <v/>
      </c>
      <c r="M5198" s="9">
        <f>IF(COUNTA($A5198:$K5198)=0,"",IF($K5198&lt;&gt;"",IF(COUNTIF($K$19:$K5198,$K5198)&gt;1,"SI","NO"),IF(COUNTIFS($A$19:$A5198,$A5198,$C$19:$C5198,$C5198,$J$19:$J5198,$J5198,$D$19:$D5198,$D5198)&gt;1,"SI","NO")))</f>
        <v/>
      </c>
      <c r="N5198" s="11">
        <f>IF(COUNTA($A5198:$K5198)=0,"",IF(AND($L5198="SI",$M5198="NO"),IFERROR($H5198,0),0))</f>
        <v/>
      </c>
      <c r="O5198" s="9">
        <f>IF(COUNTA($A5198:$K5198)=0,"",IF($M5198="SI","CUFE o factura duplicada dentro del reporte; no se suma dos veces",IF(IFERROR($H5198,0)&lt;=0,"DIAN reporta valor susceptible 0",IF($L5198="NO",IFERROR(LOOKUP(2,1/((LISTS!$M$2:$M$13&lt;&gt;"")*ISNUMBER(SEARCH(LISTS!$M$2:$M$13,$I5198))),LISTS!$O$2:$O$13),"Medio de pago no elegible o no identificado por DIAN"),"Apta automaticamente por pago electronico y base positiva"))))</f>
        <v/>
      </c>
    </row>
    <row r="5199">
      <c r="A5199" s="9" t="n"/>
      <c r="B5199" s="9" t="n"/>
      <c r="C5199" s="12" t="n"/>
      <c r="D5199" s="11" t="n"/>
      <c r="E5199" s="11" t="n"/>
      <c r="F5199" s="11" t="n"/>
      <c r="G5199" s="11" t="n"/>
      <c r="H5199" s="11" t="n"/>
      <c r="I5199" s="9" t="n"/>
      <c r="J5199" s="9" t="n"/>
      <c r="K5199" s="9" t="n"/>
      <c r="L5199" s="9">
        <f>IF(COUNTA($A5199:$K5199)=0,"",IF(AND(IFERROR($H5199,0)&gt;0,LEN(TRIM($K5199&amp;""))&gt;0,IFERROR(LOOKUP(2,1/((LISTS!$M$2:$M$13&lt;&gt;"")*ISNUMBER(SEARCH(LISTS!$M$2:$M$13,$I5199))),LISTS!$N$2:$N$13),"NO")="SI"),"SI","NO"))</f>
        <v/>
      </c>
      <c r="M5199" s="9">
        <f>IF(COUNTA($A5199:$K5199)=0,"",IF($K5199&lt;&gt;"",IF(COUNTIF($K$19:$K5199,$K5199)&gt;1,"SI","NO"),IF(COUNTIFS($A$19:$A5199,$A5199,$C$19:$C5199,$C5199,$J$19:$J5199,$J5199,$D$19:$D5199,$D5199)&gt;1,"SI","NO")))</f>
        <v/>
      </c>
      <c r="N5199" s="11">
        <f>IF(COUNTA($A5199:$K5199)=0,"",IF(AND($L5199="SI",$M5199="NO"),IFERROR($H5199,0),0))</f>
        <v/>
      </c>
      <c r="O5199" s="9">
        <f>IF(COUNTA($A5199:$K5199)=0,"",IF($M5199="SI","CUFE o factura duplicada dentro del reporte; no se suma dos veces",IF(IFERROR($H5199,0)&lt;=0,"DIAN reporta valor susceptible 0",IF($L5199="NO",IFERROR(LOOKUP(2,1/((LISTS!$M$2:$M$13&lt;&gt;"")*ISNUMBER(SEARCH(LISTS!$M$2:$M$13,$I5199))),LISTS!$O$2:$O$13),"Medio de pago no elegible o no identificado por DIAN"),"Apta automaticamente por pago electronico y base positiva"))))</f>
        <v/>
      </c>
    </row>
    <row r="5200">
      <c r="A5200" s="9" t="n"/>
      <c r="B5200" s="9" t="n"/>
      <c r="C5200" s="12" t="n"/>
      <c r="D5200" s="11" t="n"/>
      <c r="E5200" s="11" t="n"/>
      <c r="F5200" s="11" t="n"/>
      <c r="G5200" s="11" t="n"/>
      <c r="H5200" s="11" t="n"/>
      <c r="I5200" s="9" t="n"/>
      <c r="J5200" s="9" t="n"/>
      <c r="K5200" s="9" t="n"/>
      <c r="L5200" s="9">
        <f>IF(COUNTA($A5200:$K5200)=0,"",IF(AND(IFERROR($H5200,0)&gt;0,LEN(TRIM($K5200&amp;""))&gt;0,IFERROR(LOOKUP(2,1/((LISTS!$M$2:$M$13&lt;&gt;"")*ISNUMBER(SEARCH(LISTS!$M$2:$M$13,$I5200))),LISTS!$N$2:$N$13),"NO")="SI"),"SI","NO"))</f>
        <v/>
      </c>
      <c r="M5200" s="9">
        <f>IF(COUNTA($A5200:$K5200)=0,"",IF($K5200&lt;&gt;"",IF(COUNTIF($K$19:$K5200,$K5200)&gt;1,"SI","NO"),IF(COUNTIFS($A$19:$A5200,$A5200,$C$19:$C5200,$C5200,$J$19:$J5200,$J5200,$D$19:$D5200,$D5200)&gt;1,"SI","NO")))</f>
        <v/>
      </c>
      <c r="N5200" s="11">
        <f>IF(COUNTA($A5200:$K5200)=0,"",IF(AND($L5200="SI",$M5200="NO"),IFERROR($H5200,0),0))</f>
        <v/>
      </c>
      <c r="O5200" s="9">
        <f>IF(COUNTA($A5200:$K5200)=0,"",IF($M5200="SI","CUFE o factura duplicada dentro del reporte; no se suma dos veces",IF(IFERROR($H5200,0)&lt;=0,"DIAN reporta valor susceptible 0",IF($L5200="NO",IFERROR(LOOKUP(2,1/((LISTS!$M$2:$M$13&lt;&gt;"")*ISNUMBER(SEARCH(LISTS!$M$2:$M$13,$I5200))),LISTS!$O$2:$O$13),"Medio de pago no elegible o no identificado por DIAN"),"Apta automaticamente por pago electronico y base positiva"))))</f>
        <v/>
      </c>
    </row>
    <row r="5201">
      <c r="A5201" s="9" t="n"/>
      <c r="B5201" s="9" t="n"/>
      <c r="C5201" s="12" t="n"/>
      <c r="D5201" s="11" t="n"/>
      <c r="E5201" s="11" t="n"/>
      <c r="F5201" s="11" t="n"/>
      <c r="G5201" s="11" t="n"/>
      <c r="H5201" s="11" t="n"/>
      <c r="I5201" s="9" t="n"/>
      <c r="J5201" s="9" t="n"/>
      <c r="K5201" s="9" t="n"/>
      <c r="L5201" s="9">
        <f>IF(COUNTA($A5201:$K5201)=0,"",IF(AND(IFERROR($H5201,0)&gt;0,LEN(TRIM($K5201&amp;""))&gt;0,IFERROR(LOOKUP(2,1/((LISTS!$M$2:$M$13&lt;&gt;"")*ISNUMBER(SEARCH(LISTS!$M$2:$M$13,$I5201))),LISTS!$N$2:$N$13),"NO")="SI"),"SI","NO"))</f>
        <v/>
      </c>
      <c r="M5201" s="9">
        <f>IF(COUNTA($A5201:$K5201)=0,"",IF($K5201&lt;&gt;"",IF(COUNTIF($K$19:$K5201,$K5201)&gt;1,"SI","NO"),IF(COUNTIFS($A$19:$A5201,$A5201,$C$19:$C5201,$C5201,$J$19:$J5201,$J5201,$D$19:$D5201,$D5201)&gt;1,"SI","NO")))</f>
        <v/>
      </c>
      <c r="N5201" s="11">
        <f>IF(COUNTA($A5201:$K5201)=0,"",IF(AND($L5201="SI",$M5201="NO"),IFERROR($H5201,0),0))</f>
        <v/>
      </c>
      <c r="O5201" s="9">
        <f>IF(COUNTA($A5201:$K5201)=0,"",IF($M5201="SI","CUFE o factura duplicada dentro del reporte; no se suma dos veces",IF(IFERROR($H5201,0)&lt;=0,"DIAN reporta valor susceptible 0",IF($L5201="NO",IFERROR(LOOKUP(2,1/((LISTS!$M$2:$M$13&lt;&gt;"")*ISNUMBER(SEARCH(LISTS!$M$2:$M$13,$I5201))),LISTS!$O$2:$O$13),"Medio de pago no elegible o no identificado por DIAN"),"Apta automaticamente por pago electronico y base positiva"))))</f>
        <v/>
      </c>
    </row>
    <row r="5202">
      <c r="A5202" s="9" t="n"/>
      <c r="B5202" s="9" t="n"/>
      <c r="C5202" s="12" t="n"/>
      <c r="D5202" s="11" t="n"/>
      <c r="E5202" s="11" t="n"/>
      <c r="F5202" s="11" t="n"/>
      <c r="G5202" s="11" t="n"/>
      <c r="H5202" s="11" t="n"/>
      <c r="I5202" s="9" t="n"/>
      <c r="J5202" s="9" t="n"/>
      <c r="K5202" s="9" t="n"/>
      <c r="L5202" s="9">
        <f>IF(COUNTA($A5202:$K5202)=0,"",IF(AND(IFERROR($H5202,0)&gt;0,LEN(TRIM($K5202&amp;""))&gt;0,IFERROR(LOOKUP(2,1/((LISTS!$M$2:$M$13&lt;&gt;"")*ISNUMBER(SEARCH(LISTS!$M$2:$M$13,$I5202))),LISTS!$N$2:$N$13),"NO")="SI"),"SI","NO"))</f>
        <v/>
      </c>
      <c r="M5202" s="9">
        <f>IF(COUNTA($A5202:$K5202)=0,"",IF($K5202&lt;&gt;"",IF(COUNTIF($K$19:$K5202,$K5202)&gt;1,"SI","NO"),IF(COUNTIFS($A$19:$A5202,$A5202,$C$19:$C5202,$C5202,$J$19:$J5202,$J5202,$D$19:$D5202,$D5202)&gt;1,"SI","NO")))</f>
        <v/>
      </c>
      <c r="N5202" s="11">
        <f>IF(COUNTA($A5202:$K5202)=0,"",IF(AND($L5202="SI",$M5202="NO"),IFERROR($H5202,0),0))</f>
        <v/>
      </c>
      <c r="O5202" s="9">
        <f>IF(COUNTA($A5202:$K5202)=0,"",IF($M5202="SI","CUFE o factura duplicada dentro del reporte; no se suma dos veces",IF(IFERROR($H5202,0)&lt;=0,"DIAN reporta valor susceptible 0",IF($L5202="NO",IFERROR(LOOKUP(2,1/((LISTS!$M$2:$M$13&lt;&gt;"")*ISNUMBER(SEARCH(LISTS!$M$2:$M$13,$I5202))),LISTS!$O$2:$O$13),"Medio de pago no elegible o no identificado por DIAN"),"Apta automaticamente por pago electronico y base positiva"))))</f>
        <v/>
      </c>
    </row>
    <row r="5203">
      <c r="A5203" s="9" t="n"/>
      <c r="B5203" s="9" t="n"/>
      <c r="C5203" s="12" t="n"/>
      <c r="D5203" s="11" t="n"/>
      <c r="E5203" s="11" t="n"/>
      <c r="F5203" s="11" t="n"/>
      <c r="G5203" s="11" t="n"/>
      <c r="H5203" s="11" t="n"/>
      <c r="I5203" s="9" t="n"/>
      <c r="J5203" s="9" t="n"/>
      <c r="K5203" s="9" t="n"/>
      <c r="L5203" s="9">
        <f>IF(COUNTA($A5203:$K5203)=0,"",IF(AND(IFERROR($H5203,0)&gt;0,LEN(TRIM($K5203&amp;""))&gt;0,IFERROR(LOOKUP(2,1/((LISTS!$M$2:$M$13&lt;&gt;"")*ISNUMBER(SEARCH(LISTS!$M$2:$M$13,$I5203))),LISTS!$N$2:$N$13),"NO")="SI"),"SI","NO"))</f>
        <v/>
      </c>
      <c r="M5203" s="9">
        <f>IF(COUNTA($A5203:$K5203)=0,"",IF($K5203&lt;&gt;"",IF(COUNTIF($K$19:$K5203,$K5203)&gt;1,"SI","NO"),IF(COUNTIFS($A$19:$A5203,$A5203,$C$19:$C5203,$C5203,$J$19:$J5203,$J5203,$D$19:$D5203,$D5203)&gt;1,"SI","NO")))</f>
        <v/>
      </c>
      <c r="N5203" s="11">
        <f>IF(COUNTA($A5203:$K5203)=0,"",IF(AND($L5203="SI",$M5203="NO"),IFERROR($H5203,0),0))</f>
        <v/>
      </c>
      <c r="O5203" s="9">
        <f>IF(COUNTA($A5203:$K5203)=0,"",IF($M5203="SI","CUFE o factura duplicada dentro del reporte; no se suma dos veces",IF(IFERROR($H5203,0)&lt;=0,"DIAN reporta valor susceptible 0",IF($L5203="NO",IFERROR(LOOKUP(2,1/((LISTS!$M$2:$M$13&lt;&gt;"")*ISNUMBER(SEARCH(LISTS!$M$2:$M$13,$I5203))),LISTS!$O$2:$O$13),"Medio de pago no elegible o no identificado por DIAN"),"Apta automaticamente por pago electronico y base positiva"))))</f>
        <v/>
      </c>
    </row>
    <row r="5204">
      <c r="A5204" s="9" t="n"/>
      <c r="B5204" s="9" t="n"/>
      <c r="C5204" s="12" t="n"/>
      <c r="D5204" s="11" t="n"/>
      <c r="E5204" s="11" t="n"/>
      <c r="F5204" s="11" t="n"/>
      <c r="G5204" s="11" t="n"/>
      <c r="H5204" s="11" t="n"/>
      <c r="I5204" s="9" t="n"/>
      <c r="J5204" s="9" t="n"/>
      <c r="K5204" s="9" t="n"/>
      <c r="L5204" s="9">
        <f>IF(COUNTA($A5204:$K5204)=0,"",IF(AND(IFERROR($H5204,0)&gt;0,LEN(TRIM($K5204&amp;""))&gt;0,IFERROR(LOOKUP(2,1/((LISTS!$M$2:$M$13&lt;&gt;"")*ISNUMBER(SEARCH(LISTS!$M$2:$M$13,$I5204))),LISTS!$N$2:$N$13),"NO")="SI"),"SI","NO"))</f>
        <v/>
      </c>
      <c r="M5204" s="9">
        <f>IF(COUNTA($A5204:$K5204)=0,"",IF($K5204&lt;&gt;"",IF(COUNTIF($K$19:$K5204,$K5204)&gt;1,"SI","NO"),IF(COUNTIFS($A$19:$A5204,$A5204,$C$19:$C5204,$C5204,$J$19:$J5204,$J5204,$D$19:$D5204,$D5204)&gt;1,"SI","NO")))</f>
        <v/>
      </c>
      <c r="N5204" s="11">
        <f>IF(COUNTA($A5204:$K5204)=0,"",IF(AND($L5204="SI",$M5204="NO"),IFERROR($H5204,0),0))</f>
        <v/>
      </c>
      <c r="O5204" s="9">
        <f>IF(COUNTA($A5204:$K5204)=0,"",IF($M5204="SI","CUFE o factura duplicada dentro del reporte; no se suma dos veces",IF(IFERROR($H5204,0)&lt;=0,"DIAN reporta valor susceptible 0",IF($L5204="NO",IFERROR(LOOKUP(2,1/((LISTS!$M$2:$M$13&lt;&gt;"")*ISNUMBER(SEARCH(LISTS!$M$2:$M$13,$I5204))),LISTS!$O$2:$O$13),"Medio de pago no elegible o no identificado por DIAN"),"Apta automaticamente por pago electronico y base positiva"))))</f>
        <v/>
      </c>
    </row>
    <row r="5205">
      <c r="A5205" s="9" t="n"/>
      <c r="B5205" s="9" t="n"/>
      <c r="C5205" s="12" t="n"/>
      <c r="D5205" s="11" t="n"/>
      <c r="E5205" s="11" t="n"/>
      <c r="F5205" s="11" t="n"/>
      <c r="G5205" s="11" t="n"/>
      <c r="H5205" s="11" t="n"/>
      <c r="I5205" s="9" t="n"/>
      <c r="J5205" s="9" t="n"/>
      <c r="K5205" s="9" t="n"/>
      <c r="L5205" s="9">
        <f>IF(COUNTA($A5205:$K5205)=0,"",IF(AND(IFERROR($H5205,0)&gt;0,LEN(TRIM($K5205&amp;""))&gt;0,IFERROR(LOOKUP(2,1/((LISTS!$M$2:$M$13&lt;&gt;"")*ISNUMBER(SEARCH(LISTS!$M$2:$M$13,$I5205))),LISTS!$N$2:$N$13),"NO")="SI"),"SI","NO"))</f>
        <v/>
      </c>
      <c r="M5205" s="9">
        <f>IF(COUNTA($A5205:$K5205)=0,"",IF($K5205&lt;&gt;"",IF(COUNTIF($K$19:$K5205,$K5205)&gt;1,"SI","NO"),IF(COUNTIFS($A$19:$A5205,$A5205,$C$19:$C5205,$C5205,$J$19:$J5205,$J5205,$D$19:$D5205,$D5205)&gt;1,"SI","NO")))</f>
        <v/>
      </c>
      <c r="N5205" s="11">
        <f>IF(COUNTA($A5205:$K5205)=0,"",IF(AND($L5205="SI",$M5205="NO"),IFERROR($H5205,0),0))</f>
        <v/>
      </c>
      <c r="O5205" s="9">
        <f>IF(COUNTA($A5205:$K5205)=0,"",IF($M5205="SI","CUFE o factura duplicada dentro del reporte; no se suma dos veces",IF(IFERROR($H5205,0)&lt;=0,"DIAN reporta valor susceptible 0",IF($L5205="NO",IFERROR(LOOKUP(2,1/((LISTS!$M$2:$M$13&lt;&gt;"")*ISNUMBER(SEARCH(LISTS!$M$2:$M$13,$I5205))),LISTS!$O$2:$O$13),"Medio de pago no elegible o no identificado por DIAN"),"Apta automaticamente por pago electronico y base positiva"))))</f>
        <v/>
      </c>
    </row>
    <row r="5206">
      <c r="A5206" s="9" t="n"/>
      <c r="B5206" s="9" t="n"/>
      <c r="C5206" s="12" t="n"/>
      <c r="D5206" s="11" t="n"/>
      <c r="E5206" s="11" t="n"/>
      <c r="F5206" s="11" t="n"/>
      <c r="G5206" s="11" t="n"/>
      <c r="H5206" s="11" t="n"/>
      <c r="I5206" s="9" t="n"/>
      <c r="J5206" s="9" t="n"/>
      <c r="K5206" s="9" t="n"/>
      <c r="L5206" s="9">
        <f>IF(COUNTA($A5206:$K5206)=0,"",IF(AND(IFERROR($H5206,0)&gt;0,LEN(TRIM($K5206&amp;""))&gt;0,IFERROR(LOOKUP(2,1/((LISTS!$M$2:$M$13&lt;&gt;"")*ISNUMBER(SEARCH(LISTS!$M$2:$M$13,$I5206))),LISTS!$N$2:$N$13),"NO")="SI"),"SI","NO"))</f>
        <v/>
      </c>
      <c r="M5206" s="9">
        <f>IF(COUNTA($A5206:$K5206)=0,"",IF($K5206&lt;&gt;"",IF(COUNTIF($K$19:$K5206,$K5206)&gt;1,"SI","NO"),IF(COUNTIFS($A$19:$A5206,$A5206,$C$19:$C5206,$C5206,$J$19:$J5206,$J5206,$D$19:$D5206,$D5206)&gt;1,"SI","NO")))</f>
        <v/>
      </c>
      <c r="N5206" s="11">
        <f>IF(COUNTA($A5206:$K5206)=0,"",IF(AND($L5206="SI",$M5206="NO"),IFERROR($H5206,0),0))</f>
        <v/>
      </c>
      <c r="O5206" s="9">
        <f>IF(COUNTA($A5206:$K5206)=0,"",IF($M5206="SI","CUFE o factura duplicada dentro del reporte; no se suma dos veces",IF(IFERROR($H5206,0)&lt;=0,"DIAN reporta valor susceptible 0",IF($L5206="NO",IFERROR(LOOKUP(2,1/((LISTS!$M$2:$M$13&lt;&gt;"")*ISNUMBER(SEARCH(LISTS!$M$2:$M$13,$I5206))),LISTS!$O$2:$O$13),"Medio de pago no elegible o no identificado por DIAN"),"Apta automaticamente por pago electronico y base positiva"))))</f>
        <v/>
      </c>
    </row>
    <row r="5207">
      <c r="A5207" s="9" t="n"/>
      <c r="B5207" s="9" t="n"/>
      <c r="C5207" s="12" t="n"/>
      <c r="D5207" s="11" t="n"/>
      <c r="E5207" s="11" t="n"/>
      <c r="F5207" s="11" t="n"/>
      <c r="G5207" s="11" t="n"/>
      <c r="H5207" s="11" t="n"/>
      <c r="I5207" s="9" t="n"/>
      <c r="J5207" s="9" t="n"/>
      <c r="K5207" s="9" t="n"/>
      <c r="L5207" s="9">
        <f>IF(COUNTA($A5207:$K5207)=0,"",IF(AND(IFERROR($H5207,0)&gt;0,LEN(TRIM($K5207&amp;""))&gt;0,IFERROR(LOOKUP(2,1/((LISTS!$M$2:$M$13&lt;&gt;"")*ISNUMBER(SEARCH(LISTS!$M$2:$M$13,$I5207))),LISTS!$N$2:$N$13),"NO")="SI"),"SI","NO"))</f>
        <v/>
      </c>
      <c r="M5207" s="9">
        <f>IF(COUNTA($A5207:$K5207)=0,"",IF($K5207&lt;&gt;"",IF(COUNTIF($K$19:$K5207,$K5207)&gt;1,"SI","NO"),IF(COUNTIFS($A$19:$A5207,$A5207,$C$19:$C5207,$C5207,$J$19:$J5207,$J5207,$D$19:$D5207,$D5207)&gt;1,"SI","NO")))</f>
        <v/>
      </c>
      <c r="N5207" s="11">
        <f>IF(COUNTA($A5207:$K5207)=0,"",IF(AND($L5207="SI",$M5207="NO"),IFERROR($H5207,0),0))</f>
        <v/>
      </c>
      <c r="O5207" s="9">
        <f>IF(COUNTA($A5207:$K5207)=0,"",IF($M5207="SI","CUFE o factura duplicada dentro del reporte; no se suma dos veces",IF(IFERROR($H5207,0)&lt;=0,"DIAN reporta valor susceptible 0",IF($L5207="NO",IFERROR(LOOKUP(2,1/((LISTS!$M$2:$M$13&lt;&gt;"")*ISNUMBER(SEARCH(LISTS!$M$2:$M$13,$I5207))),LISTS!$O$2:$O$13),"Medio de pago no elegible o no identificado por DIAN"),"Apta automaticamente por pago electronico y base positiva"))))</f>
        <v/>
      </c>
    </row>
    <row r="5208">
      <c r="A5208" s="9" t="n"/>
      <c r="B5208" s="9" t="n"/>
      <c r="C5208" s="12" t="n"/>
      <c r="D5208" s="11" t="n"/>
      <c r="E5208" s="11" t="n"/>
      <c r="F5208" s="11" t="n"/>
      <c r="G5208" s="11" t="n"/>
      <c r="H5208" s="11" t="n"/>
      <c r="I5208" s="9" t="n"/>
      <c r="J5208" s="9" t="n"/>
      <c r="K5208" s="9" t="n"/>
      <c r="L5208" s="9">
        <f>IF(COUNTA($A5208:$K5208)=0,"",IF(AND(IFERROR($H5208,0)&gt;0,LEN(TRIM($K5208&amp;""))&gt;0,IFERROR(LOOKUP(2,1/((LISTS!$M$2:$M$13&lt;&gt;"")*ISNUMBER(SEARCH(LISTS!$M$2:$M$13,$I5208))),LISTS!$N$2:$N$13),"NO")="SI"),"SI","NO"))</f>
        <v/>
      </c>
      <c r="M5208" s="9">
        <f>IF(COUNTA($A5208:$K5208)=0,"",IF($K5208&lt;&gt;"",IF(COUNTIF($K$19:$K5208,$K5208)&gt;1,"SI","NO"),IF(COUNTIFS($A$19:$A5208,$A5208,$C$19:$C5208,$C5208,$J$19:$J5208,$J5208,$D$19:$D5208,$D5208)&gt;1,"SI","NO")))</f>
        <v/>
      </c>
      <c r="N5208" s="11">
        <f>IF(COUNTA($A5208:$K5208)=0,"",IF(AND($L5208="SI",$M5208="NO"),IFERROR($H5208,0),0))</f>
        <v/>
      </c>
      <c r="O5208" s="9">
        <f>IF(COUNTA($A5208:$K5208)=0,"",IF($M5208="SI","CUFE o factura duplicada dentro del reporte; no se suma dos veces",IF(IFERROR($H5208,0)&lt;=0,"DIAN reporta valor susceptible 0",IF($L5208="NO",IFERROR(LOOKUP(2,1/((LISTS!$M$2:$M$13&lt;&gt;"")*ISNUMBER(SEARCH(LISTS!$M$2:$M$13,$I5208))),LISTS!$O$2:$O$13),"Medio de pago no elegible o no identificado por DIAN"),"Apta automaticamente por pago electronico y base positiva"))))</f>
        <v/>
      </c>
    </row>
    <row r="5209">
      <c r="A5209" s="9" t="n"/>
      <c r="B5209" s="9" t="n"/>
      <c r="C5209" s="12" t="n"/>
      <c r="D5209" s="11" t="n"/>
      <c r="E5209" s="11" t="n"/>
      <c r="F5209" s="11" t="n"/>
      <c r="G5209" s="11" t="n"/>
      <c r="H5209" s="11" t="n"/>
      <c r="I5209" s="9" t="n"/>
      <c r="J5209" s="9" t="n"/>
      <c r="K5209" s="9" t="n"/>
      <c r="L5209" s="9">
        <f>IF(COUNTA($A5209:$K5209)=0,"",IF(AND(IFERROR($H5209,0)&gt;0,LEN(TRIM($K5209&amp;""))&gt;0,IFERROR(LOOKUP(2,1/((LISTS!$M$2:$M$13&lt;&gt;"")*ISNUMBER(SEARCH(LISTS!$M$2:$M$13,$I5209))),LISTS!$N$2:$N$13),"NO")="SI"),"SI","NO"))</f>
        <v/>
      </c>
      <c r="M5209" s="9">
        <f>IF(COUNTA($A5209:$K5209)=0,"",IF($K5209&lt;&gt;"",IF(COUNTIF($K$19:$K5209,$K5209)&gt;1,"SI","NO"),IF(COUNTIFS($A$19:$A5209,$A5209,$C$19:$C5209,$C5209,$J$19:$J5209,$J5209,$D$19:$D5209,$D5209)&gt;1,"SI","NO")))</f>
        <v/>
      </c>
      <c r="N5209" s="11">
        <f>IF(COUNTA($A5209:$K5209)=0,"",IF(AND($L5209="SI",$M5209="NO"),IFERROR($H5209,0),0))</f>
        <v/>
      </c>
      <c r="O5209" s="9">
        <f>IF(COUNTA($A5209:$K5209)=0,"",IF($M5209="SI","CUFE o factura duplicada dentro del reporte; no se suma dos veces",IF(IFERROR($H5209,0)&lt;=0,"DIAN reporta valor susceptible 0",IF($L5209="NO",IFERROR(LOOKUP(2,1/((LISTS!$M$2:$M$13&lt;&gt;"")*ISNUMBER(SEARCH(LISTS!$M$2:$M$13,$I5209))),LISTS!$O$2:$O$13),"Medio de pago no elegible o no identificado por DIAN"),"Apta automaticamente por pago electronico y base positiva"))))</f>
        <v/>
      </c>
    </row>
    <row r="5210">
      <c r="A5210" s="9" t="n"/>
      <c r="B5210" s="9" t="n"/>
      <c r="C5210" s="12" t="n"/>
      <c r="D5210" s="11" t="n"/>
      <c r="E5210" s="11" t="n"/>
      <c r="F5210" s="11" t="n"/>
      <c r="G5210" s="11" t="n"/>
      <c r="H5210" s="11" t="n"/>
      <c r="I5210" s="9" t="n"/>
      <c r="J5210" s="9" t="n"/>
      <c r="K5210" s="9" t="n"/>
      <c r="L5210" s="9">
        <f>IF(COUNTA($A5210:$K5210)=0,"",IF(AND(IFERROR($H5210,0)&gt;0,LEN(TRIM($K5210&amp;""))&gt;0,IFERROR(LOOKUP(2,1/((LISTS!$M$2:$M$13&lt;&gt;"")*ISNUMBER(SEARCH(LISTS!$M$2:$M$13,$I5210))),LISTS!$N$2:$N$13),"NO")="SI"),"SI","NO"))</f>
        <v/>
      </c>
      <c r="M5210" s="9">
        <f>IF(COUNTA($A5210:$K5210)=0,"",IF($K5210&lt;&gt;"",IF(COUNTIF($K$19:$K5210,$K5210)&gt;1,"SI","NO"),IF(COUNTIFS($A$19:$A5210,$A5210,$C$19:$C5210,$C5210,$J$19:$J5210,$J5210,$D$19:$D5210,$D5210)&gt;1,"SI","NO")))</f>
        <v/>
      </c>
      <c r="N5210" s="11">
        <f>IF(COUNTA($A5210:$K5210)=0,"",IF(AND($L5210="SI",$M5210="NO"),IFERROR($H5210,0),0))</f>
        <v/>
      </c>
      <c r="O5210" s="9">
        <f>IF(COUNTA($A5210:$K5210)=0,"",IF($M5210="SI","CUFE o factura duplicada dentro del reporte; no se suma dos veces",IF(IFERROR($H5210,0)&lt;=0,"DIAN reporta valor susceptible 0",IF($L5210="NO",IFERROR(LOOKUP(2,1/((LISTS!$M$2:$M$13&lt;&gt;"")*ISNUMBER(SEARCH(LISTS!$M$2:$M$13,$I5210))),LISTS!$O$2:$O$13),"Medio de pago no elegible o no identificado por DIAN"),"Apta automaticamente por pago electronico y base positiva"))))</f>
        <v/>
      </c>
    </row>
    <row r="5211">
      <c r="A5211" s="9" t="n"/>
      <c r="B5211" s="9" t="n"/>
      <c r="C5211" s="12" t="n"/>
      <c r="D5211" s="11" t="n"/>
      <c r="E5211" s="11" t="n"/>
      <c r="F5211" s="11" t="n"/>
      <c r="G5211" s="11" t="n"/>
      <c r="H5211" s="11" t="n"/>
      <c r="I5211" s="9" t="n"/>
      <c r="J5211" s="9" t="n"/>
      <c r="K5211" s="9" t="n"/>
      <c r="L5211" s="9">
        <f>IF(COUNTA($A5211:$K5211)=0,"",IF(AND(IFERROR($H5211,0)&gt;0,LEN(TRIM($K5211&amp;""))&gt;0,IFERROR(LOOKUP(2,1/((LISTS!$M$2:$M$13&lt;&gt;"")*ISNUMBER(SEARCH(LISTS!$M$2:$M$13,$I5211))),LISTS!$N$2:$N$13),"NO")="SI"),"SI","NO"))</f>
        <v/>
      </c>
      <c r="M5211" s="9">
        <f>IF(COUNTA($A5211:$K5211)=0,"",IF($K5211&lt;&gt;"",IF(COUNTIF($K$19:$K5211,$K5211)&gt;1,"SI","NO"),IF(COUNTIFS($A$19:$A5211,$A5211,$C$19:$C5211,$C5211,$J$19:$J5211,$J5211,$D$19:$D5211,$D5211)&gt;1,"SI","NO")))</f>
        <v/>
      </c>
      <c r="N5211" s="11">
        <f>IF(COUNTA($A5211:$K5211)=0,"",IF(AND($L5211="SI",$M5211="NO"),IFERROR($H5211,0),0))</f>
        <v/>
      </c>
      <c r="O5211" s="9">
        <f>IF(COUNTA($A5211:$K5211)=0,"",IF($M5211="SI","CUFE o factura duplicada dentro del reporte; no se suma dos veces",IF(IFERROR($H5211,0)&lt;=0,"DIAN reporta valor susceptible 0",IF($L5211="NO",IFERROR(LOOKUP(2,1/((LISTS!$M$2:$M$13&lt;&gt;"")*ISNUMBER(SEARCH(LISTS!$M$2:$M$13,$I5211))),LISTS!$O$2:$O$13),"Medio de pago no elegible o no identificado por DIAN"),"Apta automaticamente por pago electronico y base positiva"))))</f>
        <v/>
      </c>
    </row>
    <row r="5212">
      <c r="A5212" s="9" t="n"/>
      <c r="B5212" s="9" t="n"/>
      <c r="C5212" s="12" t="n"/>
      <c r="D5212" s="11" t="n"/>
      <c r="E5212" s="11" t="n"/>
      <c r="F5212" s="11" t="n"/>
      <c r="G5212" s="11" t="n"/>
      <c r="H5212" s="11" t="n"/>
      <c r="I5212" s="9" t="n"/>
      <c r="J5212" s="9" t="n"/>
      <c r="K5212" s="9" t="n"/>
      <c r="L5212" s="9">
        <f>IF(COUNTA($A5212:$K5212)=0,"",IF(AND(IFERROR($H5212,0)&gt;0,LEN(TRIM($K5212&amp;""))&gt;0,IFERROR(LOOKUP(2,1/((LISTS!$M$2:$M$13&lt;&gt;"")*ISNUMBER(SEARCH(LISTS!$M$2:$M$13,$I5212))),LISTS!$N$2:$N$13),"NO")="SI"),"SI","NO"))</f>
        <v/>
      </c>
      <c r="M5212" s="9">
        <f>IF(COUNTA($A5212:$K5212)=0,"",IF($K5212&lt;&gt;"",IF(COUNTIF($K$19:$K5212,$K5212)&gt;1,"SI","NO"),IF(COUNTIFS($A$19:$A5212,$A5212,$C$19:$C5212,$C5212,$J$19:$J5212,$J5212,$D$19:$D5212,$D5212)&gt;1,"SI","NO")))</f>
        <v/>
      </c>
      <c r="N5212" s="11">
        <f>IF(COUNTA($A5212:$K5212)=0,"",IF(AND($L5212="SI",$M5212="NO"),IFERROR($H5212,0),0))</f>
        <v/>
      </c>
      <c r="O5212" s="9">
        <f>IF(COUNTA($A5212:$K5212)=0,"",IF($M5212="SI","CUFE o factura duplicada dentro del reporte; no se suma dos veces",IF(IFERROR($H5212,0)&lt;=0,"DIAN reporta valor susceptible 0",IF($L5212="NO",IFERROR(LOOKUP(2,1/((LISTS!$M$2:$M$13&lt;&gt;"")*ISNUMBER(SEARCH(LISTS!$M$2:$M$13,$I5212))),LISTS!$O$2:$O$13),"Medio de pago no elegible o no identificado por DIAN"),"Apta automaticamente por pago electronico y base positiva"))))</f>
        <v/>
      </c>
    </row>
    <row r="5213">
      <c r="A5213" s="9" t="n"/>
      <c r="B5213" s="9" t="n"/>
      <c r="C5213" s="12" t="n"/>
      <c r="D5213" s="11" t="n"/>
      <c r="E5213" s="11" t="n"/>
      <c r="F5213" s="11" t="n"/>
      <c r="G5213" s="11" t="n"/>
      <c r="H5213" s="11" t="n"/>
      <c r="I5213" s="9" t="n"/>
      <c r="J5213" s="9" t="n"/>
      <c r="K5213" s="9" t="n"/>
      <c r="L5213" s="9">
        <f>IF(COUNTA($A5213:$K5213)=0,"",IF(AND(IFERROR($H5213,0)&gt;0,LEN(TRIM($K5213&amp;""))&gt;0,IFERROR(LOOKUP(2,1/((LISTS!$M$2:$M$13&lt;&gt;"")*ISNUMBER(SEARCH(LISTS!$M$2:$M$13,$I5213))),LISTS!$N$2:$N$13),"NO")="SI"),"SI","NO"))</f>
        <v/>
      </c>
      <c r="M5213" s="9">
        <f>IF(COUNTA($A5213:$K5213)=0,"",IF($K5213&lt;&gt;"",IF(COUNTIF($K$19:$K5213,$K5213)&gt;1,"SI","NO"),IF(COUNTIFS($A$19:$A5213,$A5213,$C$19:$C5213,$C5213,$J$19:$J5213,$J5213,$D$19:$D5213,$D5213)&gt;1,"SI","NO")))</f>
        <v/>
      </c>
      <c r="N5213" s="11">
        <f>IF(COUNTA($A5213:$K5213)=0,"",IF(AND($L5213="SI",$M5213="NO"),IFERROR($H5213,0),0))</f>
        <v/>
      </c>
      <c r="O5213" s="9">
        <f>IF(COUNTA($A5213:$K5213)=0,"",IF($M5213="SI","CUFE o factura duplicada dentro del reporte; no se suma dos veces",IF(IFERROR($H5213,0)&lt;=0,"DIAN reporta valor susceptible 0",IF($L5213="NO",IFERROR(LOOKUP(2,1/((LISTS!$M$2:$M$13&lt;&gt;"")*ISNUMBER(SEARCH(LISTS!$M$2:$M$13,$I5213))),LISTS!$O$2:$O$13),"Medio de pago no elegible o no identificado por DIAN"),"Apta automaticamente por pago electronico y base positiva"))))</f>
        <v/>
      </c>
    </row>
    <row r="5214">
      <c r="A5214" s="9" t="n"/>
      <c r="B5214" s="9" t="n"/>
      <c r="C5214" s="12" t="n"/>
      <c r="D5214" s="11" t="n"/>
      <c r="E5214" s="11" t="n"/>
      <c r="F5214" s="11" t="n"/>
      <c r="G5214" s="11" t="n"/>
      <c r="H5214" s="11" t="n"/>
      <c r="I5214" s="9" t="n"/>
      <c r="J5214" s="9" t="n"/>
      <c r="K5214" s="9" t="n"/>
      <c r="L5214" s="9">
        <f>IF(COUNTA($A5214:$K5214)=0,"",IF(AND(IFERROR($H5214,0)&gt;0,LEN(TRIM($K5214&amp;""))&gt;0,IFERROR(LOOKUP(2,1/((LISTS!$M$2:$M$13&lt;&gt;"")*ISNUMBER(SEARCH(LISTS!$M$2:$M$13,$I5214))),LISTS!$N$2:$N$13),"NO")="SI"),"SI","NO"))</f>
        <v/>
      </c>
      <c r="M5214" s="9">
        <f>IF(COUNTA($A5214:$K5214)=0,"",IF($K5214&lt;&gt;"",IF(COUNTIF($K$19:$K5214,$K5214)&gt;1,"SI","NO"),IF(COUNTIFS($A$19:$A5214,$A5214,$C$19:$C5214,$C5214,$J$19:$J5214,$J5214,$D$19:$D5214,$D5214)&gt;1,"SI","NO")))</f>
        <v/>
      </c>
      <c r="N5214" s="11">
        <f>IF(COUNTA($A5214:$K5214)=0,"",IF(AND($L5214="SI",$M5214="NO"),IFERROR($H5214,0),0))</f>
        <v/>
      </c>
      <c r="O5214" s="9">
        <f>IF(COUNTA($A5214:$K5214)=0,"",IF($M5214="SI","CUFE o factura duplicada dentro del reporte; no se suma dos veces",IF(IFERROR($H5214,0)&lt;=0,"DIAN reporta valor susceptible 0",IF($L5214="NO",IFERROR(LOOKUP(2,1/((LISTS!$M$2:$M$13&lt;&gt;"")*ISNUMBER(SEARCH(LISTS!$M$2:$M$13,$I5214))),LISTS!$O$2:$O$13),"Medio de pago no elegible o no identificado por DIAN"),"Apta automaticamente por pago electronico y base positiva"))))</f>
        <v/>
      </c>
    </row>
    <row r="5215">
      <c r="A5215" s="9" t="n"/>
      <c r="B5215" s="9" t="n"/>
      <c r="C5215" s="12" t="n"/>
      <c r="D5215" s="11" t="n"/>
      <c r="E5215" s="11" t="n"/>
      <c r="F5215" s="11" t="n"/>
      <c r="G5215" s="11" t="n"/>
      <c r="H5215" s="11" t="n"/>
      <c r="I5215" s="9" t="n"/>
      <c r="J5215" s="9" t="n"/>
      <c r="K5215" s="9" t="n"/>
      <c r="L5215" s="9">
        <f>IF(COUNTA($A5215:$K5215)=0,"",IF(AND(IFERROR($H5215,0)&gt;0,LEN(TRIM($K5215&amp;""))&gt;0,IFERROR(LOOKUP(2,1/((LISTS!$M$2:$M$13&lt;&gt;"")*ISNUMBER(SEARCH(LISTS!$M$2:$M$13,$I5215))),LISTS!$N$2:$N$13),"NO")="SI"),"SI","NO"))</f>
        <v/>
      </c>
      <c r="M5215" s="9">
        <f>IF(COUNTA($A5215:$K5215)=0,"",IF($K5215&lt;&gt;"",IF(COUNTIF($K$19:$K5215,$K5215)&gt;1,"SI","NO"),IF(COUNTIFS($A$19:$A5215,$A5215,$C$19:$C5215,$C5215,$J$19:$J5215,$J5215,$D$19:$D5215,$D5215)&gt;1,"SI","NO")))</f>
        <v/>
      </c>
      <c r="N5215" s="11">
        <f>IF(COUNTA($A5215:$K5215)=0,"",IF(AND($L5215="SI",$M5215="NO"),IFERROR($H5215,0),0))</f>
        <v/>
      </c>
      <c r="O5215" s="9">
        <f>IF(COUNTA($A5215:$K5215)=0,"",IF($M5215="SI","CUFE o factura duplicada dentro del reporte; no se suma dos veces",IF(IFERROR($H5215,0)&lt;=0,"DIAN reporta valor susceptible 0",IF($L5215="NO",IFERROR(LOOKUP(2,1/((LISTS!$M$2:$M$13&lt;&gt;"")*ISNUMBER(SEARCH(LISTS!$M$2:$M$13,$I5215))),LISTS!$O$2:$O$13),"Medio de pago no elegible o no identificado por DIAN"),"Apta automaticamente por pago electronico y base positiva"))))</f>
        <v/>
      </c>
    </row>
    <row r="5216">
      <c r="A5216" s="9" t="n"/>
      <c r="B5216" s="9" t="n"/>
      <c r="C5216" s="12" t="n"/>
      <c r="D5216" s="11" t="n"/>
      <c r="E5216" s="11" t="n"/>
      <c r="F5216" s="11" t="n"/>
      <c r="G5216" s="11" t="n"/>
      <c r="H5216" s="11" t="n"/>
      <c r="I5216" s="9" t="n"/>
      <c r="J5216" s="9" t="n"/>
      <c r="K5216" s="9" t="n"/>
      <c r="L5216" s="9">
        <f>IF(COUNTA($A5216:$K5216)=0,"",IF(AND(IFERROR($H5216,0)&gt;0,LEN(TRIM($K5216&amp;""))&gt;0,IFERROR(LOOKUP(2,1/((LISTS!$M$2:$M$13&lt;&gt;"")*ISNUMBER(SEARCH(LISTS!$M$2:$M$13,$I5216))),LISTS!$N$2:$N$13),"NO")="SI"),"SI","NO"))</f>
        <v/>
      </c>
      <c r="M5216" s="9">
        <f>IF(COUNTA($A5216:$K5216)=0,"",IF($K5216&lt;&gt;"",IF(COUNTIF($K$19:$K5216,$K5216)&gt;1,"SI","NO"),IF(COUNTIFS($A$19:$A5216,$A5216,$C$19:$C5216,$C5216,$J$19:$J5216,$J5216,$D$19:$D5216,$D5216)&gt;1,"SI","NO")))</f>
        <v/>
      </c>
      <c r="N5216" s="11">
        <f>IF(COUNTA($A5216:$K5216)=0,"",IF(AND($L5216="SI",$M5216="NO"),IFERROR($H5216,0),0))</f>
        <v/>
      </c>
      <c r="O5216" s="9">
        <f>IF(COUNTA($A5216:$K5216)=0,"",IF($M5216="SI","CUFE o factura duplicada dentro del reporte; no se suma dos veces",IF(IFERROR($H5216,0)&lt;=0,"DIAN reporta valor susceptible 0",IF($L5216="NO",IFERROR(LOOKUP(2,1/((LISTS!$M$2:$M$13&lt;&gt;"")*ISNUMBER(SEARCH(LISTS!$M$2:$M$13,$I5216))),LISTS!$O$2:$O$13),"Medio de pago no elegible o no identificado por DIAN"),"Apta automaticamente por pago electronico y base positiva"))))</f>
        <v/>
      </c>
    </row>
    <row r="5217">
      <c r="A5217" s="9" t="n"/>
      <c r="B5217" s="9" t="n"/>
      <c r="C5217" s="12" t="n"/>
      <c r="D5217" s="11" t="n"/>
      <c r="E5217" s="11" t="n"/>
      <c r="F5217" s="11" t="n"/>
      <c r="G5217" s="11" t="n"/>
      <c r="H5217" s="11" t="n"/>
      <c r="I5217" s="9" t="n"/>
      <c r="J5217" s="9" t="n"/>
      <c r="K5217" s="9" t="n"/>
      <c r="L5217" s="9">
        <f>IF(COUNTA($A5217:$K5217)=0,"",IF(AND(IFERROR($H5217,0)&gt;0,LEN(TRIM($K5217&amp;""))&gt;0,IFERROR(LOOKUP(2,1/((LISTS!$M$2:$M$13&lt;&gt;"")*ISNUMBER(SEARCH(LISTS!$M$2:$M$13,$I5217))),LISTS!$N$2:$N$13),"NO")="SI"),"SI","NO"))</f>
        <v/>
      </c>
      <c r="M5217" s="9">
        <f>IF(COUNTA($A5217:$K5217)=0,"",IF($K5217&lt;&gt;"",IF(COUNTIF($K$19:$K5217,$K5217)&gt;1,"SI","NO"),IF(COUNTIFS($A$19:$A5217,$A5217,$C$19:$C5217,$C5217,$J$19:$J5217,$J5217,$D$19:$D5217,$D5217)&gt;1,"SI","NO")))</f>
        <v/>
      </c>
      <c r="N5217" s="11">
        <f>IF(COUNTA($A5217:$K5217)=0,"",IF(AND($L5217="SI",$M5217="NO"),IFERROR($H5217,0),0))</f>
        <v/>
      </c>
      <c r="O5217" s="9">
        <f>IF(COUNTA($A5217:$K5217)=0,"",IF($M5217="SI","CUFE o factura duplicada dentro del reporte; no se suma dos veces",IF(IFERROR($H5217,0)&lt;=0,"DIAN reporta valor susceptible 0",IF($L5217="NO",IFERROR(LOOKUP(2,1/((LISTS!$M$2:$M$13&lt;&gt;"")*ISNUMBER(SEARCH(LISTS!$M$2:$M$13,$I5217))),LISTS!$O$2:$O$13),"Medio de pago no elegible o no identificado por DIAN"),"Apta automaticamente por pago electronico y base positiva"))))</f>
        <v/>
      </c>
    </row>
    <row r="5218">
      <c r="A5218" s="9" t="n"/>
      <c r="B5218" s="9" t="n"/>
      <c r="C5218" s="12" t="n"/>
      <c r="D5218" s="11" t="n"/>
      <c r="E5218" s="11" t="n"/>
      <c r="F5218" s="11" t="n"/>
      <c r="G5218" s="11" t="n"/>
      <c r="H5218" s="11" t="n"/>
      <c r="I5218" s="9" t="n"/>
      <c r="J5218" s="9" t="n"/>
      <c r="K5218" s="9" t="n"/>
      <c r="L5218" s="9">
        <f>IF(COUNTA($A5218:$K5218)=0,"",IF(AND(IFERROR($H5218,0)&gt;0,LEN(TRIM($K5218&amp;""))&gt;0,IFERROR(LOOKUP(2,1/((LISTS!$M$2:$M$13&lt;&gt;"")*ISNUMBER(SEARCH(LISTS!$M$2:$M$13,$I5218))),LISTS!$N$2:$N$13),"NO")="SI"),"SI","NO"))</f>
        <v/>
      </c>
      <c r="M5218" s="9">
        <f>IF(COUNTA($A5218:$K5218)=0,"",IF($K5218&lt;&gt;"",IF(COUNTIF($K$19:$K5218,$K5218)&gt;1,"SI","NO"),IF(COUNTIFS($A$19:$A5218,$A5218,$C$19:$C5218,$C5218,$J$19:$J5218,$J5218,$D$19:$D5218,$D5218)&gt;1,"SI","NO")))</f>
        <v/>
      </c>
      <c r="N5218" s="11">
        <f>IF(COUNTA($A5218:$K5218)=0,"",IF(AND($L5218="SI",$M5218="NO"),IFERROR($H5218,0),0))</f>
        <v/>
      </c>
      <c r="O5218" s="9">
        <f>IF(COUNTA($A5218:$K5218)=0,"",IF($M5218="SI","CUFE o factura duplicada dentro del reporte; no se suma dos veces",IF(IFERROR($H5218,0)&lt;=0,"DIAN reporta valor susceptible 0",IF($L5218="NO",IFERROR(LOOKUP(2,1/((LISTS!$M$2:$M$13&lt;&gt;"")*ISNUMBER(SEARCH(LISTS!$M$2:$M$13,$I5218))),LISTS!$O$2:$O$13),"Medio de pago no elegible o no identificado por DIAN"),"Apta automaticamente por pago electronico y base positiva"))))</f>
        <v/>
      </c>
    </row>
    <row r="5219">
      <c r="A5219" s="9" t="n"/>
      <c r="B5219" s="9" t="n"/>
      <c r="C5219" s="12" t="n"/>
      <c r="D5219" s="11" t="n"/>
      <c r="E5219" s="11" t="n"/>
      <c r="F5219" s="11" t="n"/>
      <c r="G5219" s="11" t="n"/>
      <c r="H5219" s="11" t="n"/>
      <c r="I5219" s="9" t="n"/>
      <c r="J5219" s="9" t="n"/>
      <c r="K5219" s="9" t="n"/>
      <c r="L5219" s="9">
        <f>IF(COUNTA($A5219:$K5219)=0,"",IF(AND(IFERROR($H5219,0)&gt;0,LEN(TRIM($K5219&amp;""))&gt;0,IFERROR(LOOKUP(2,1/((LISTS!$M$2:$M$13&lt;&gt;"")*ISNUMBER(SEARCH(LISTS!$M$2:$M$13,$I5219))),LISTS!$N$2:$N$13),"NO")="SI"),"SI","NO"))</f>
        <v/>
      </c>
      <c r="M5219" s="9">
        <f>IF(COUNTA($A5219:$K5219)=0,"",IF($K5219&lt;&gt;"",IF(COUNTIF($K$19:$K5219,$K5219)&gt;1,"SI","NO"),IF(COUNTIFS($A$19:$A5219,$A5219,$C$19:$C5219,$C5219,$J$19:$J5219,$J5219,$D$19:$D5219,$D5219)&gt;1,"SI","NO")))</f>
        <v/>
      </c>
      <c r="N5219" s="11">
        <f>IF(COUNTA($A5219:$K5219)=0,"",IF(AND($L5219="SI",$M5219="NO"),IFERROR($H5219,0),0))</f>
        <v/>
      </c>
      <c r="O5219" s="9">
        <f>IF(COUNTA($A5219:$K5219)=0,"",IF($M5219="SI","CUFE o factura duplicada dentro del reporte; no se suma dos veces",IF(IFERROR($H5219,0)&lt;=0,"DIAN reporta valor susceptible 0",IF($L5219="NO",IFERROR(LOOKUP(2,1/((LISTS!$M$2:$M$13&lt;&gt;"")*ISNUMBER(SEARCH(LISTS!$M$2:$M$13,$I5219))),LISTS!$O$2:$O$13),"Medio de pago no elegible o no identificado por DIAN"),"Apta automaticamente por pago electronico y base positiva"))))</f>
        <v/>
      </c>
    </row>
    <row r="5220">
      <c r="A5220" s="9" t="n"/>
      <c r="B5220" s="9" t="n"/>
      <c r="C5220" s="12" t="n"/>
      <c r="D5220" s="11" t="n"/>
      <c r="E5220" s="11" t="n"/>
      <c r="F5220" s="11" t="n"/>
      <c r="G5220" s="11" t="n"/>
      <c r="H5220" s="11" t="n"/>
      <c r="I5220" s="9" t="n"/>
      <c r="J5220" s="9" t="n"/>
      <c r="K5220" s="9" t="n"/>
      <c r="L5220" s="9">
        <f>IF(COUNTA($A5220:$K5220)=0,"",IF(AND(IFERROR($H5220,0)&gt;0,LEN(TRIM($K5220&amp;""))&gt;0,IFERROR(LOOKUP(2,1/((LISTS!$M$2:$M$13&lt;&gt;"")*ISNUMBER(SEARCH(LISTS!$M$2:$M$13,$I5220))),LISTS!$N$2:$N$13),"NO")="SI"),"SI","NO"))</f>
        <v/>
      </c>
      <c r="M5220" s="9">
        <f>IF(COUNTA($A5220:$K5220)=0,"",IF($K5220&lt;&gt;"",IF(COUNTIF($K$19:$K5220,$K5220)&gt;1,"SI","NO"),IF(COUNTIFS($A$19:$A5220,$A5220,$C$19:$C5220,$C5220,$J$19:$J5220,$J5220,$D$19:$D5220,$D5220)&gt;1,"SI","NO")))</f>
        <v/>
      </c>
      <c r="N5220" s="11">
        <f>IF(COUNTA($A5220:$K5220)=0,"",IF(AND($L5220="SI",$M5220="NO"),IFERROR($H5220,0),0))</f>
        <v/>
      </c>
      <c r="O5220" s="9">
        <f>IF(COUNTA($A5220:$K5220)=0,"",IF($M5220="SI","CUFE o factura duplicada dentro del reporte; no se suma dos veces",IF(IFERROR($H5220,0)&lt;=0,"DIAN reporta valor susceptible 0",IF($L5220="NO",IFERROR(LOOKUP(2,1/((LISTS!$M$2:$M$13&lt;&gt;"")*ISNUMBER(SEARCH(LISTS!$M$2:$M$13,$I5220))),LISTS!$O$2:$O$13),"Medio de pago no elegible o no identificado por DIAN"),"Apta automaticamente por pago electronico y base positiva"))))</f>
        <v/>
      </c>
    </row>
    <row r="5221">
      <c r="A5221" s="9" t="n"/>
      <c r="B5221" s="9" t="n"/>
      <c r="C5221" s="12" t="n"/>
      <c r="D5221" s="11" t="n"/>
      <c r="E5221" s="11" t="n"/>
      <c r="F5221" s="11" t="n"/>
      <c r="G5221" s="11" t="n"/>
      <c r="H5221" s="11" t="n"/>
      <c r="I5221" s="9" t="n"/>
      <c r="J5221" s="9" t="n"/>
      <c r="K5221" s="9" t="n"/>
      <c r="L5221" s="9">
        <f>IF(COUNTA($A5221:$K5221)=0,"",IF(AND(IFERROR($H5221,0)&gt;0,LEN(TRIM($K5221&amp;""))&gt;0,IFERROR(LOOKUP(2,1/((LISTS!$M$2:$M$13&lt;&gt;"")*ISNUMBER(SEARCH(LISTS!$M$2:$M$13,$I5221))),LISTS!$N$2:$N$13),"NO")="SI"),"SI","NO"))</f>
        <v/>
      </c>
      <c r="M5221" s="9">
        <f>IF(COUNTA($A5221:$K5221)=0,"",IF($K5221&lt;&gt;"",IF(COUNTIF($K$19:$K5221,$K5221)&gt;1,"SI","NO"),IF(COUNTIFS($A$19:$A5221,$A5221,$C$19:$C5221,$C5221,$J$19:$J5221,$J5221,$D$19:$D5221,$D5221)&gt;1,"SI","NO")))</f>
        <v/>
      </c>
      <c r="N5221" s="11">
        <f>IF(COUNTA($A5221:$K5221)=0,"",IF(AND($L5221="SI",$M5221="NO"),IFERROR($H5221,0),0))</f>
        <v/>
      </c>
      <c r="O5221" s="9">
        <f>IF(COUNTA($A5221:$K5221)=0,"",IF($M5221="SI","CUFE o factura duplicada dentro del reporte; no se suma dos veces",IF(IFERROR($H5221,0)&lt;=0,"DIAN reporta valor susceptible 0",IF($L5221="NO",IFERROR(LOOKUP(2,1/((LISTS!$M$2:$M$13&lt;&gt;"")*ISNUMBER(SEARCH(LISTS!$M$2:$M$13,$I5221))),LISTS!$O$2:$O$13),"Medio de pago no elegible o no identificado por DIAN"),"Apta automaticamente por pago electronico y base positiva"))))</f>
        <v/>
      </c>
    </row>
    <row r="5222">
      <c r="A5222" s="9" t="n"/>
      <c r="B5222" s="9" t="n"/>
      <c r="C5222" s="12" t="n"/>
      <c r="D5222" s="11" t="n"/>
      <c r="E5222" s="11" t="n"/>
      <c r="F5222" s="11" t="n"/>
      <c r="G5222" s="11" t="n"/>
      <c r="H5222" s="11" t="n"/>
      <c r="I5222" s="9" t="n"/>
      <c r="J5222" s="9" t="n"/>
      <c r="K5222" s="9" t="n"/>
      <c r="L5222" s="9">
        <f>IF(COUNTA($A5222:$K5222)=0,"",IF(AND(IFERROR($H5222,0)&gt;0,LEN(TRIM($K5222&amp;""))&gt;0,IFERROR(LOOKUP(2,1/((LISTS!$M$2:$M$13&lt;&gt;"")*ISNUMBER(SEARCH(LISTS!$M$2:$M$13,$I5222))),LISTS!$N$2:$N$13),"NO")="SI"),"SI","NO"))</f>
        <v/>
      </c>
      <c r="M5222" s="9">
        <f>IF(COUNTA($A5222:$K5222)=0,"",IF($K5222&lt;&gt;"",IF(COUNTIF($K$19:$K5222,$K5222)&gt;1,"SI","NO"),IF(COUNTIFS($A$19:$A5222,$A5222,$C$19:$C5222,$C5222,$J$19:$J5222,$J5222,$D$19:$D5222,$D5222)&gt;1,"SI","NO")))</f>
        <v/>
      </c>
      <c r="N5222" s="11">
        <f>IF(COUNTA($A5222:$K5222)=0,"",IF(AND($L5222="SI",$M5222="NO"),IFERROR($H5222,0),0))</f>
        <v/>
      </c>
      <c r="O5222" s="9">
        <f>IF(COUNTA($A5222:$K5222)=0,"",IF($M5222="SI","CUFE o factura duplicada dentro del reporte; no se suma dos veces",IF(IFERROR($H5222,0)&lt;=0,"DIAN reporta valor susceptible 0",IF($L5222="NO",IFERROR(LOOKUP(2,1/((LISTS!$M$2:$M$13&lt;&gt;"")*ISNUMBER(SEARCH(LISTS!$M$2:$M$13,$I5222))),LISTS!$O$2:$O$13),"Medio de pago no elegible o no identificado por DIAN"),"Apta automaticamente por pago electronico y base positiva"))))</f>
        <v/>
      </c>
    </row>
    <row r="5223">
      <c r="A5223" s="9" t="n"/>
      <c r="B5223" s="9" t="n"/>
      <c r="C5223" s="12" t="n"/>
      <c r="D5223" s="11" t="n"/>
      <c r="E5223" s="11" t="n"/>
      <c r="F5223" s="11" t="n"/>
      <c r="G5223" s="11" t="n"/>
      <c r="H5223" s="11" t="n"/>
      <c r="I5223" s="9" t="n"/>
      <c r="J5223" s="9" t="n"/>
      <c r="K5223" s="9" t="n"/>
      <c r="L5223" s="9">
        <f>IF(COUNTA($A5223:$K5223)=0,"",IF(AND(IFERROR($H5223,0)&gt;0,LEN(TRIM($K5223&amp;""))&gt;0,IFERROR(LOOKUP(2,1/((LISTS!$M$2:$M$13&lt;&gt;"")*ISNUMBER(SEARCH(LISTS!$M$2:$M$13,$I5223))),LISTS!$N$2:$N$13),"NO")="SI"),"SI","NO"))</f>
        <v/>
      </c>
      <c r="M5223" s="9">
        <f>IF(COUNTA($A5223:$K5223)=0,"",IF($K5223&lt;&gt;"",IF(COUNTIF($K$19:$K5223,$K5223)&gt;1,"SI","NO"),IF(COUNTIFS($A$19:$A5223,$A5223,$C$19:$C5223,$C5223,$J$19:$J5223,$J5223,$D$19:$D5223,$D5223)&gt;1,"SI","NO")))</f>
        <v/>
      </c>
      <c r="N5223" s="11">
        <f>IF(COUNTA($A5223:$K5223)=0,"",IF(AND($L5223="SI",$M5223="NO"),IFERROR($H5223,0),0))</f>
        <v/>
      </c>
      <c r="O5223" s="9">
        <f>IF(COUNTA($A5223:$K5223)=0,"",IF($M5223="SI","CUFE o factura duplicada dentro del reporte; no se suma dos veces",IF(IFERROR($H5223,0)&lt;=0,"DIAN reporta valor susceptible 0",IF($L5223="NO",IFERROR(LOOKUP(2,1/((LISTS!$M$2:$M$13&lt;&gt;"")*ISNUMBER(SEARCH(LISTS!$M$2:$M$13,$I5223))),LISTS!$O$2:$O$13),"Medio de pago no elegible o no identificado por DIAN"),"Apta automaticamente por pago electronico y base positiva"))))</f>
        <v/>
      </c>
    </row>
    <row r="5224">
      <c r="A5224" s="9" t="n"/>
      <c r="B5224" s="9" t="n"/>
      <c r="C5224" s="12" t="n"/>
      <c r="D5224" s="11" t="n"/>
      <c r="E5224" s="11" t="n"/>
      <c r="F5224" s="11" t="n"/>
      <c r="G5224" s="11" t="n"/>
      <c r="H5224" s="11" t="n"/>
      <c r="I5224" s="9" t="n"/>
      <c r="J5224" s="9" t="n"/>
      <c r="K5224" s="9" t="n"/>
      <c r="L5224" s="9">
        <f>IF(COUNTA($A5224:$K5224)=0,"",IF(AND(IFERROR($H5224,0)&gt;0,LEN(TRIM($K5224&amp;""))&gt;0,IFERROR(LOOKUP(2,1/((LISTS!$M$2:$M$13&lt;&gt;"")*ISNUMBER(SEARCH(LISTS!$M$2:$M$13,$I5224))),LISTS!$N$2:$N$13),"NO")="SI"),"SI","NO"))</f>
        <v/>
      </c>
      <c r="M5224" s="9">
        <f>IF(COUNTA($A5224:$K5224)=0,"",IF($K5224&lt;&gt;"",IF(COUNTIF($K$19:$K5224,$K5224)&gt;1,"SI","NO"),IF(COUNTIFS($A$19:$A5224,$A5224,$C$19:$C5224,$C5224,$J$19:$J5224,$J5224,$D$19:$D5224,$D5224)&gt;1,"SI","NO")))</f>
        <v/>
      </c>
      <c r="N5224" s="11">
        <f>IF(COUNTA($A5224:$K5224)=0,"",IF(AND($L5224="SI",$M5224="NO"),IFERROR($H5224,0),0))</f>
        <v/>
      </c>
      <c r="O5224" s="9">
        <f>IF(COUNTA($A5224:$K5224)=0,"",IF($M5224="SI","CUFE o factura duplicada dentro del reporte; no se suma dos veces",IF(IFERROR($H5224,0)&lt;=0,"DIAN reporta valor susceptible 0",IF($L5224="NO",IFERROR(LOOKUP(2,1/((LISTS!$M$2:$M$13&lt;&gt;"")*ISNUMBER(SEARCH(LISTS!$M$2:$M$13,$I5224))),LISTS!$O$2:$O$13),"Medio de pago no elegible o no identificado por DIAN"),"Apta automaticamente por pago electronico y base positiva"))))</f>
        <v/>
      </c>
    </row>
    <row r="5225">
      <c r="A5225" s="9" t="n"/>
      <c r="B5225" s="9" t="n"/>
      <c r="C5225" s="12" t="n"/>
      <c r="D5225" s="11" t="n"/>
      <c r="E5225" s="11" t="n"/>
      <c r="F5225" s="11" t="n"/>
      <c r="G5225" s="11" t="n"/>
      <c r="H5225" s="11" t="n"/>
      <c r="I5225" s="9" t="n"/>
      <c r="J5225" s="9" t="n"/>
      <c r="K5225" s="9" t="n"/>
      <c r="L5225" s="9">
        <f>IF(COUNTA($A5225:$K5225)=0,"",IF(AND(IFERROR($H5225,0)&gt;0,LEN(TRIM($K5225&amp;""))&gt;0,IFERROR(LOOKUP(2,1/((LISTS!$M$2:$M$13&lt;&gt;"")*ISNUMBER(SEARCH(LISTS!$M$2:$M$13,$I5225))),LISTS!$N$2:$N$13),"NO")="SI"),"SI","NO"))</f>
        <v/>
      </c>
      <c r="M5225" s="9">
        <f>IF(COUNTA($A5225:$K5225)=0,"",IF($K5225&lt;&gt;"",IF(COUNTIF($K$19:$K5225,$K5225)&gt;1,"SI","NO"),IF(COUNTIFS($A$19:$A5225,$A5225,$C$19:$C5225,$C5225,$J$19:$J5225,$J5225,$D$19:$D5225,$D5225)&gt;1,"SI","NO")))</f>
        <v/>
      </c>
      <c r="N5225" s="11">
        <f>IF(COUNTA($A5225:$K5225)=0,"",IF(AND($L5225="SI",$M5225="NO"),IFERROR($H5225,0),0))</f>
        <v/>
      </c>
      <c r="O5225" s="9">
        <f>IF(COUNTA($A5225:$K5225)=0,"",IF($M5225="SI","CUFE o factura duplicada dentro del reporte; no se suma dos veces",IF(IFERROR($H5225,0)&lt;=0,"DIAN reporta valor susceptible 0",IF($L5225="NO",IFERROR(LOOKUP(2,1/((LISTS!$M$2:$M$13&lt;&gt;"")*ISNUMBER(SEARCH(LISTS!$M$2:$M$13,$I5225))),LISTS!$O$2:$O$13),"Medio de pago no elegible o no identificado por DIAN"),"Apta automaticamente por pago electronico y base positiva"))))</f>
        <v/>
      </c>
    </row>
    <row r="5226">
      <c r="A5226" s="9" t="n"/>
      <c r="B5226" s="9" t="n"/>
      <c r="C5226" s="12" t="n"/>
      <c r="D5226" s="11" t="n"/>
      <c r="E5226" s="11" t="n"/>
      <c r="F5226" s="11" t="n"/>
      <c r="G5226" s="11" t="n"/>
      <c r="H5226" s="11" t="n"/>
      <c r="I5226" s="9" t="n"/>
      <c r="J5226" s="9" t="n"/>
      <c r="K5226" s="9" t="n"/>
      <c r="L5226" s="9">
        <f>IF(COUNTA($A5226:$K5226)=0,"",IF(AND(IFERROR($H5226,0)&gt;0,LEN(TRIM($K5226&amp;""))&gt;0,IFERROR(LOOKUP(2,1/((LISTS!$M$2:$M$13&lt;&gt;"")*ISNUMBER(SEARCH(LISTS!$M$2:$M$13,$I5226))),LISTS!$N$2:$N$13),"NO")="SI"),"SI","NO"))</f>
        <v/>
      </c>
      <c r="M5226" s="9">
        <f>IF(COUNTA($A5226:$K5226)=0,"",IF($K5226&lt;&gt;"",IF(COUNTIF($K$19:$K5226,$K5226)&gt;1,"SI","NO"),IF(COUNTIFS($A$19:$A5226,$A5226,$C$19:$C5226,$C5226,$J$19:$J5226,$J5226,$D$19:$D5226,$D5226)&gt;1,"SI","NO")))</f>
        <v/>
      </c>
      <c r="N5226" s="11">
        <f>IF(COUNTA($A5226:$K5226)=0,"",IF(AND($L5226="SI",$M5226="NO"),IFERROR($H5226,0),0))</f>
        <v/>
      </c>
      <c r="O5226" s="9">
        <f>IF(COUNTA($A5226:$K5226)=0,"",IF($M5226="SI","CUFE o factura duplicada dentro del reporte; no se suma dos veces",IF(IFERROR($H5226,0)&lt;=0,"DIAN reporta valor susceptible 0",IF($L5226="NO",IFERROR(LOOKUP(2,1/((LISTS!$M$2:$M$13&lt;&gt;"")*ISNUMBER(SEARCH(LISTS!$M$2:$M$13,$I5226))),LISTS!$O$2:$O$13),"Medio de pago no elegible o no identificado por DIAN"),"Apta automaticamente por pago electronico y base positiva"))))</f>
        <v/>
      </c>
    </row>
    <row r="5227">
      <c r="A5227" s="9" t="n"/>
      <c r="B5227" s="9" t="n"/>
      <c r="C5227" s="12" t="n"/>
      <c r="D5227" s="11" t="n"/>
      <c r="E5227" s="11" t="n"/>
      <c r="F5227" s="11" t="n"/>
      <c r="G5227" s="11" t="n"/>
      <c r="H5227" s="11" t="n"/>
      <c r="I5227" s="9" t="n"/>
      <c r="J5227" s="9" t="n"/>
      <c r="K5227" s="9" t="n"/>
      <c r="L5227" s="9">
        <f>IF(COUNTA($A5227:$K5227)=0,"",IF(AND(IFERROR($H5227,0)&gt;0,LEN(TRIM($K5227&amp;""))&gt;0,IFERROR(LOOKUP(2,1/((LISTS!$M$2:$M$13&lt;&gt;"")*ISNUMBER(SEARCH(LISTS!$M$2:$M$13,$I5227))),LISTS!$N$2:$N$13),"NO")="SI"),"SI","NO"))</f>
        <v/>
      </c>
      <c r="M5227" s="9">
        <f>IF(COUNTA($A5227:$K5227)=0,"",IF($K5227&lt;&gt;"",IF(COUNTIF($K$19:$K5227,$K5227)&gt;1,"SI","NO"),IF(COUNTIFS($A$19:$A5227,$A5227,$C$19:$C5227,$C5227,$J$19:$J5227,$J5227,$D$19:$D5227,$D5227)&gt;1,"SI","NO")))</f>
        <v/>
      </c>
      <c r="N5227" s="11">
        <f>IF(COUNTA($A5227:$K5227)=0,"",IF(AND($L5227="SI",$M5227="NO"),IFERROR($H5227,0),0))</f>
        <v/>
      </c>
      <c r="O5227" s="9">
        <f>IF(COUNTA($A5227:$K5227)=0,"",IF($M5227="SI","CUFE o factura duplicada dentro del reporte; no se suma dos veces",IF(IFERROR($H5227,0)&lt;=0,"DIAN reporta valor susceptible 0",IF($L5227="NO",IFERROR(LOOKUP(2,1/((LISTS!$M$2:$M$13&lt;&gt;"")*ISNUMBER(SEARCH(LISTS!$M$2:$M$13,$I5227))),LISTS!$O$2:$O$13),"Medio de pago no elegible o no identificado por DIAN"),"Apta automaticamente por pago electronico y base positiva"))))</f>
        <v/>
      </c>
    </row>
    <row r="5228">
      <c r="A5228" s="9" t="n"/>
      <c r="B5228" s="9" t="n"/>
      <c r="C5228" s="12" t="n"/>
      <c r="D5228" s="11" t="n"/>
      <c r="E5228" s="11" t="n"/>
      <c r="F5228" s="11" t="n"/>
      <c r="G5228" s="11" t="n"/>
      <c r="H5228" s="11" t="n"/>
      <c r="I5228" s="9" t="n"/>
      <c r="J5228" s="9" t="n"/>
      <c r="K5228" s="9" t="n"/>
      <c r="L5228" s="9">
        <f>IF(COUNTA($A5228:$K5228)=0,"",IF(AND(IFERROR($H5228,0)&gt;0,LEN(TRIM($K5228&amp;""))&gt;0,IFERROR(LOOKUP(2,1/((LISTS!$M$2:$M$13&lt;&gt;"")*ISNUMBER(SEARCH(LISTS!$M$2:$M$13,$I5228))),LISTS!$N$2:$N$13),"NO")="SI"),"SI","NO"))</f>
        <v/>
      </c>
      <c r="M5228" s="9">
        <f>IF(COUNTA($A5228:$K5228)=0,"",IF($K5228&lt;&gt;"",IF(COUNTIF($K$19:$K5228,$K5228)&gt;1,"SI","NO"),IF(COUNTIFS($A$19:$A5228,$A5228,$C$19:$C5228,$C5228,$J$19:$J5228,$J5228,$D$19:$D5228,$D5228)&gt;1,"SI","NO")))</f>
        <v/>
      </c>
      <c r="N5228" s="11">
        <f>IF(COUNTA($A5228:$K5228)=0,"",IF(AND($L5228="SI",$M5228="NO"),IFERROR($H5228,0),0))</f>
        <v/>
      </c>
      <c r="O5228" s="9">
        <f>IF(COUNTA($A5228:$K5228)=0,"",IF($M5228="SI","CUFE o factura duplicada dentro del reporte; no se suma dos veces",IF(IFERROR($H5228,0)&lt;=0,"DIAN reporta valor susceptible 0",IF($L5228="NO",IFERROR(LOOKUP(2,1/((LISTS!$M$2:$M$13&lt;&gt;"")*ISNUMBER(SEARCH(LISTS!$M$2:$M$13,$I5228))),LISTS!$O$2:$O$13),"Medio de pago no elegible o no identificado por DIAN"),"Apta automaticamente por pago electronico y base positiva"))))</f>
        <v/>
      </c>
    </row>
    <row r="5229">
      <c r="A5229" s="9" t="n"/>
      <c r="B5229" s="9" t="n"/>
      <c r="C5229" s="12" t="n"/>
      <c r="D5229" s="11" t="n"/>
      <c r="E5229" s="11" t="n"/>
      <c r="F5229" s="11" t="n"/>
      <c r="G5229" s="11" t="n"/>
      <c r="H5229" s="11" t="n"/>
      <c r="I5229" s="9" t="n"/>
      <c r="J5229" s="9" t="n"/>
      <c r="K5229" s="9" t="n"/>
      <c r="L5229" s="9">
        <f>IF(COUNTA($A5229:$K5229)=0,"",IF(AND(IFERROR($H5229,0)&gt;0,LEN(TRIM($K5229&amp;""))&gt;0,IFERROR(LOOKUP(2,1/((LISTS!$M$2:$M$13&lt;&gt;"")*ISNUMBER(SEARCH(LISTS!$M$2:$M$13,$I5229))),LISTS!$N$2:$N$13),"NO")="SI"),"SI","NO"))</f>
        <v/>
      </c>
      <c r="M5229" s="9">
        <f>IF(COUNTA($A5229:$K5229)=0,"",IF($K5229&lt;&gt;"",IF(COUNTIF($K$19:$K5229,$K5229)&gt;1,"SI","NO"),IF(COUNTIFS($A$19:$A5229,$A5229,$C$19:$C5229,$C5229,$J$19:$J5229,$J5229,$D$19:$D5229,$D5229)&gt;1,"SI","NO")))</f>
        <v/>
      </c>
      <c r="N5229" s="11">
        <f>IF(COUNTA($A5229:$K5229)=0,"",IF(AND($L5229="SI",$M5229="NO"),IFERROR($H5229,0),0))</f>
        <v/>
      </c>
      <c r="O5229" s="9">
        <f>IF(COUNTA($A5229:$K5229)=0,"",IF($M5229="SI","CUFE o factura duplicada dentro del reporte; no se suma dos veces",IF(IFERROR($H5229,0)&lt;=0,"DIAN reporta valor susceptible 0",IF($L5229="NO",IFERROR(LOOKUP(2,1/((LISTS!$M$2:$M$13&lt;&gt;"")*ISNUMBER(SEARCH(LISTS!$M$2:$M$13,$I5229))),LISTS!$O$2:$O$13),"Medio de pago no elegible o no identificado por DIAN"),"Apta automaticamente por pago electronico y base positiva"))))</f>
        <v/>
      </c>
    </row>
    <row r="5230">
      <c r="A5230" s="9" t="n"/>
      <c r="B5230" s="9" t="n"/>
      <c r="C5230" s="12" t="n"/>
      <c r="D5230" s="11" t="n"/>
      <c r="E5230" s="11" t="n"/>
      <c r="F5230" s="11" t="n"/>
      <c r="G5230" s="11" t="n"/>
      <c r="H5230" s="11" t="n"/>
      <c r="I5230" s="9" t="n"/>
      <c r="J5230" s="9" t="n"/>
      <c r="K5230" s="9" t="n"/>
      <c r="L5230" s="9">
        <f>IF(COUNTA($A5230:$K5230)=0,"",IF(AND(IFERROR($H5230,0)&gt;0,LEN(TRIM($K5230&amp;""))&gt;0,IFERROR(LOOKUP(2,1/((LISTS!$M$2:$M$13&lt;&gt;"")*ISNUMBER(SEARCH(LISTS!$M$2:$M$13,$I5230))),LISTS!$N$2:$N$13),"NO")="SI"),"SI","NO"))</f>
        <v/>
      </c>
      <c r="M5230" s="9">
        <f>IF(COUNTA($A5230:$K5230)=0,"",IF($K5230&lt;&gt;"",IF(COUNTIF($K$19:$K5230,$K5230)&gt;1,"SI","NO"),IF(COUNTIFS($A$19:$A5230,$A5230,$C$19:$C5230,$C5230,$J$19:$J5230,$J5230,$D$19:$D5230,$D5230)&gt;1,"SI","NO")))</f>
        <v/>
      </c>
      <c r="N5230" s="11">
        <f>IF(COUNTA($A5230:$K5230)=0,"",IF(AND($L5230="SI",$M5230="NO"),IFERROR($H5230,0),0))</f>
        <v/>
      </c>
      <c r="O5230" s="9">
        <f>IF(COUNTA($A5230:$K5230)=0,"",IF($M5230="SI","CUFE o factura duplicada dentro del reporte; no se suma dos veces",IF(IFERROR($H5230,0)&lt;=0,"DIAN reporta valor susceptible 0",IF($L5230="NO",IFERROR(LOOKUP(2,1/((LISTS!$M$2:$M$13&lt;&gt;"")*ISNUMBER(SEARCH(LISTS!$M$2:$M$13,$I5230))),LISTS!$O$2:$O$13),"Medio de pago no elegible o no identificado por DIAN"),"Apta automaticamente por pago electronico y base positiva"))))</f>
        <v/>
      </c>
    </row>
    <row r="5231">
      <c r="A5231" s="9" t="n"/>
      <c r="B5231" s="9" t="n"/>
      <c r="C5231" s="12" t="n"/>
      <c r="D5231" s="11" t="n"/>
      <c r="E5231" s="11" t="n"/>
      <c r="F5231" s="11" t="n"/>
      <c r="G5231" s="11" t="n"/>
      <c r="H5231" s="11" t="n"/>
      <c r="I5231" s="9" t="n"/>
      <c r="J5231" s="9" t="n"/>
      <c r="K5231" s="9" t="n"/>
      <c r="L5231" s="9">
        <f>IF(COUNTA($A5231:$K5231)=0,"",IF(AND(IFERROR($H5231,0)&gt;0,LEN(TRIM($K5231&amp;""))&gt;0,IFERROR(LOOKUP(2,1/((LISTS!$M$2:$M$13&lt;&gt;"")*ISNUMBER(SEARCH(LISTS!$M$2:$M$13,$I5231))),LISTS!$N$2:$N$13),"NO")="SI"),"SI","NO"))</f>
        <v/>
      </c>
      <c r="M5231" s="9">
        <f>IF(COUNTA($A5231:$K5231)=0,"",IF($K5231&lt;&gt;"",IF(COUNTIF($K$19:$K5231,$K5231)&gt;1,"SI","NO"),IF(COUNTIFS($A$19:$A5231,$A5231,$C$19:$C5231,$C5231,$J$19:$J5231,$J5231,$D$19:$D5231,$D5231)&gt;1,"SI","NO")))</f>
        <v/>
      </c>
      <c r="N5231" s="11">
        <f>IF(COUNTA($A5231:$K5231)=0,"",IF(AND($L5231="SI",$M5231="NO"),IFERROR($H5231,0),0))</f>
        <v/>
      </c>
      <c r="O5231" s="9">
        <f>IF(COUNTA($A5231:$K5231)=0,"",IF($M5231="SI","CUFE o factura duplicada dentro del reporte; no se suma dos veces",IF(IFERROR($H5231,0)&lt;=0,"DIAN reporta valor susceptible 0",IF($L5231="NO",IFERROR(LOOKUP(2,1/((LISTS!$M$2:$M$13&lt;&gt;"")*ISNUMBER(SEARCH(LISTS!$M$2:$M$13,$I5231))),LISTS!$O$2:$O$13),"Medio de pago no elegible o no identificado por DIAN"),"Apta automaticamente por pago electronico y base positiva"))))</f>
        <v/>
      </c>
    </row>
    <row r="5232">
      <c r="A5232" s="9" t="n"/>
      <c r="B5232" s="9" t="n"/>
      <c r="C5232" s="12" t="n"/>
      <c r="D5232" s="11" t="n"/>
      <c r="E5232" s="11" t="n"/>
      <c r="F5232" s="11" t="n"/>
      <c r="G5232" s="11" t="n"/>
      <c r="H5232" s="11" t="n"/>
      <c r="I5232" s="9" t="n"/>
      <c r="J5232" s="9" t="n"/>
      <c r="K5232" s="9" t="n"/>
      <c r="L5232" s="9">
        <f>IF(COUNTA($A5232:$K5232)=0,"",IF(AND(IFERROR($H5232,0)&gt;0,LEN(TRIM($K5232&amp;""))&gt;0,IFERROR(LOOKUP(2,1/((LISTS!$M$2:$M$13&lt;&gt;"")*ISNUMBER(SEARCH(LISTS!$M$2:$M$13,$I5232))),LISTS!$N$2:$N$13),"NO")="SI"),"SI","NO"))</f>
        <v/>
      </c>
      <c r="M5232" s="9">
        <f>IF(COUNTA($A5232:$K5232)=0,"",IF($K5232&lt;&gt;"",IF(COUNTIF($K$19:$K5232,$K5232)&gt;1,"SI","NO"),IF(COUNTIFS($A$19:$A5232,$A5232,$C$19:$C5232,$C5232,$J$19:$J5232,$J5232,$D$19:$D5232,$D5232)&gt;1,"SI","NO")))</f>
        <v/>
      </c>
      <c r="N5232" s="11">
        <f>IF(COUNTA($A5232:$K5232)=0,"",IF(AND($L5232="SI",$M5232="NO"),IFERROR($H5232,0),0))</f>
        <v/>
      </c>
      <c r="O5232" s="9">
        <f>IF(COUNTA($A5232:$K5232)=0,"",IF($M5232="SI","CUFE o factura duplicada dentro del reporte; no se suma dos veces",IF(IFERROR($H5232,0)&lt;=0,"DIAN reporta valor susceptible 0",IF($L5232="NO",IFERROR(LOOKUP(2,1/((LISTS!$M$2:$M$13&lt;&gt;"")*ISNUMBER(SEARCH(LISTS!$M$2:$M$13,$I5232))),LISTS!$O$2:$O$13),"Medio de pago no elegible o no identificado por DIAN"),"Apta automaticamente por pago electronico y base positiva"))))</f>
        <v/>
      </c>
    </row>
    <row r="5233">
      <c r="A5233" s="9" t="n"/>
      <c r="B5233" s="9" t="n"/>
      <c r="C5233" s="12" t="n"/>
      <c r="D5233" s="11" t="n"/>
      <c r="E5233" s="11" t="n"/>
      <c r="F5233" s="11" t="n"/>
      <c r="G5233" s="11" t="n"/>
      <c r="H5233" s="11" t="n"/>
      <c r="I5233" s="9" t="n"/>
      <c r="J5233" s="9" t="n"/>
      <c r="K5233" s="9" t="n"/>
      <c r="L5233" s="9">
        <f>IF(COUNTA($A5233:$K5233)=0,"",IF(AND(IFERROR($H5233,0)&gt;0,LEN(TRIM($K5233&amp;""))&gt;0,IFERROR(LOOKUP(2,1/((LISTS!$M$2:$M$13&lt;&gt;"")*ISNUMBER(SEARCH(LISTS!$M$2:$M$13,$I5233))),LISTS!$N$2:$N$13),"NO")="SI"),"SI","NO"))</f>
        <v/>
      </c>
      <c r="M5233" s="9">
        <f>IF(COUNTA($A5233:$K5233)=0,"",IF($K5233&lt;&gt;"",IF(COUNTIF($K$19:$K5233,$K5233)&gt;1,"SI","NO"),IF(COUNTIFS($A$19:$A5233,$A5233,$C$19:$C5233,$C5233,$J$19:$J5233,$J5233,$D$19:$D5233,$D5233)&gt;1,"SI","NO")))</f>
        <v/>
      </c>
      <c r="N5233" s="11">
        <f>IF(COUNTA($A5233:$K5233)=0,"",IF(AND($L5233="SI",$M5233="NO"),IFERROR($H5233,0),0))</f>
        <v/>
      </c>
      <c r="O5233" s="9">
        <f>IF(COUNTA($A5233:$K5233)=0,"",IF($M5233="SI","CUFE o factura duplicada dentro del reporte; no se suma dos veces",IF(IFERROR($H5233,0)&lt;=0,"DIAN reporta valor susceptible 0",IF($L5233="NO",IFERROR(LOOKUP(2,1/((LISTS!$M$2:$M$13&lt;&gt;"")*ISNUMBER(SEARCH(LISTS!$M$2:$M$13,$I5233))),LISTS!$O$2:$O$13),"Medio de pago no elegible o no identificado por DIAN"),"Apta automaticamente por pago electronico y base positiva"))))</f>
        <v/>
      </c>
    </row>
    <row r="5234">
      <c r="A5234" s="9" t="n"/>
      <c r="B5234" s="9" t="n"/>
      <c r="C5234" s="12" t="n"/>
      <c r="D5234" s="11" t="n"/>
      <c r="E5234" s="11" t="n"/>
      <c r="F5234" s="11" t="n"/>
      <c r="G5234" s="11" t="n"/>
      <c r="H5234" s="11" t="n"/>
      <c r="I5234" s="9" t="n"/>
      <c r="J5234" s="9" t="n"/>
      <c r="K5234" s="9" t="n"/>
      <c r="L5234" s="9">
        <f>IF(COUNTA($A5234:$K5234)=0,"",IF(AND(IFERROR($H5234,0)&gt;0,LEN(TRIM($K5234&amp;""))&gt;0,IFERROR(LOOKUP(2,1/((LISTS!$M$2:$M$13&lt;&gt;"")*ISNUMBER(SEARCH(LISTS!$M$2:$M$13,$I5234))),LISTS!$N$2:$N$13),"NO")="SI"),"SI","NO"))</f>
        <v/>
      </c>
      <c r="M5234" s="9">
        <f>IF(COUNTA($A5234:$K5234)=0,"",IF($K5234&lt;&gt;"",IF(COUNTIF($K$19:$K5234,$K5234)&gt;1,"SI","NO"),IF(COUNTIFS($A$19:$A5234,$A5234,$C$19:$C5234,$C5234,$J$19:$J5234,$J5234,$D$19:$D5234,$D5234)&gt;1,"SI","NO")))</f>
        <v/>
      </c>
      <c r="N5234" s="11">
        <f>IF(COUNTA($A5234:$K5234)=0,"",IF(AND($L5234="SI",$M5234="NO"),IFERROR($H5234,0),0))</f>
        <v/>
      </c>
      <c r="O5234" s="9">
        <f>IF(COUNTA($A5234:$K5234)=0,"",IF($M5234="SI","CUFE o factura duplicada dentro del reporte; no se suma dos veces",IF(IFERROR($H5234,0)&lt;=0,"DIAN reporta valor susceptible 0",IF($L5234="NO",IFERROR(LOOKUP(2,1/((LISTS!$M$2:$M$13&lt;&gt;"")*ISNUMBER(SEARCH(LISTS!$M$2:$M$13,$I5234))),LISTS!$O$2:$O$13),"Medio de pago no elegible o no identificado por DIAN"),"Apta automaticamente por pago electronico y base positiva"))))</f>
        <v/>
      </c>
    </row>
    <row r="5235">
      <c r="A5235" s="9" t="n"/>
      <c r="B5235" s="9" t="n"/>
      <c r="C5235" s="12" t="n"/>
      <c r="D5235" s="11" t="n"/>
      <c r="E5235" s="11" t="n"/>
      <c r="F5235" s="11" t="n"/>
      <c r="G5235" s="11" t="n"/>
      <c r="H5235" s="11" t="n"/>
      <c r="I5235" s="9" t="n"/>
      <c r="J5235" s="9" t="n"/>
      <c r="K5235" s="9" t="n"/>
      <c r="L5235" s="9">
        <f>IF(COUNTA($A5235:$K5235)=0,"",IF(AND(IFERROR($H5235,0)&gt;0,LEN(TRIM($K5235&amp;""))&gt;0,IFERROR(LOOKUP(2,1/((LISTS!$M$2:$M$13&lt;&gt;"")*ISNUMBER(SEARCH(LISTS!$M$2:$M$13,$I5235))),LISTS!$N$2:$N$13),"NO")="SI"),"SI","NO"))</f>
        <v/>
      </c>
      <c r="M5235" s="9">
        <f>IF(COUNTA($A5235:$K5235)=0,"",IF($K5235&lt;&gt;"",IF(COUNTIF($K$19:$K5235,$K5235)&gt;1,"SI","NO"),IF(COUNTIFS($A$19:$A5235,$A5235,$C$19:$C5235,$C5235,$J$19:$J5235,$J5235,$D$19:$D5235,$D5235)&gt;1,"SI","NO")))</f>
        <v/>
      </c>
      <c r="N5235" s="11">
        <f>IF(COUNTA($A5235:$K5235)=0,"",IF(AND($L5235="SI",$M5235="NO"),IFERROR($H5235,0),0))</f>
        <v/>
      </c>
      <c r="O5235" s="9">
        <f>IF(COUNTA($A5235:$K5235)=0,"",IF($M5235="SI","CUFE o factura duplicada dentro del reporte; no se suma dos veces",IF(IFERROR($H5235,0)&lt;=0,"DIAN reporta valor susceptible 0",IF($L5235="NO",IFERROR(LOOKUP(2,1/((LISTS!$M$2:$M$13&lt;&gt;"")*ISNUMBER(SEARCH(LISTS!$M$2:$M$13,$I5235))),LISTS!$O$2:$O$13),"Medio de pago no elegible o no identificado por DIAN"),"Apta automaticamente por pago electronico y base positiva"))))</f>
        <v/>
      </c>
    </row>
    <row r="5236">
      <c r="A5236" s="9" t="n"/>
      <c r="B5236" s="9" t="n"/>
      <c r="C5236" s="12" t="n"/>
      <c r="D5236" s="11" t="n"/>
      <c r="E5236" s="11" t="n"/>
      <c r="F5236" s="11" t="n"/>
      <c r="G5236" s="11" t="n"/>
      <c r="H5236" s="11" t="n"/>
      <c r="I5236" s="9" t="n"/>
      <c r="J5236" s="9" t="n"/>
      <c r="K5236" s="9" t="n"/>
      <c r="L5236" s="9">
        <f>IF(COUNTA($A5236:$K5236)=0,"",IF(AND(IFERROR($H5236,0)&gt;0,LEN(TRIM($K5236&amp;""))&gt;0,IFERROR(LOOKUP(2,1/((LISTS!$M$2:$M$13&lt;&gt;"")*ISNUMBER(SEARCH(LISTS!$M$2:$M$13,$I5236))),LISTS!$N$2:$N$13),"NO")="SI"),"SI","NO"))</f>
        <v/>
      </c>
      <c r="M5236" s="9">
        <f>IF(COUNTA($A5236:$K5236)=0,"",IF($K5236&lt;&gt;"",IF(COUNTIF($K$19:$K5236,$K5236)&gt;1,"SI","NO"),IF(COUNTIFS($A$19:$A5236,$A5236,$C$19:$C5236,$C5236,$J$19:$J5236,$J5236,$D$19:$D5236,$D5236)&gt;1,"SI","NO")))</f>
        <v/>
      </c>
      <c r="N5236" s="11">
        <f>IF(COUNTA($A5236:$K5236)=0,"",IF(AND($L5236="SI",$M5236="NO"),IFERROR($H5236,0),0))</f>
        <v/>
      </c>
      <c r="O5236" s="9">
        <f>IF(COUNTA($A5236:$K5236)=0,"",IF($M5236="SI","CUFE o factura duplicada dentro del reporte; no se suma dos veces",IF(IFERROR($H5236,0)&lt;=0,"DIAN reporta valor susceptible 0",IF($L5236="NO",IFERROR(LOOKUP(2,1/((LISTS!$M$2:$M$13&lt;&gt;"")*ISNUMBER(SEARCH(LISTS!$M$2:$M$13,$I5236))),LISTS!$O$2:$O$13),"Medio de pago no elegible o no identificado por DIAN"),"Apta automaticamente por pago electronico y base positiva"))))</f>
        <v/>
      </c>
    </row>
    <row r="5237">
      <c r="A5237" s="9" t="n"/>
      <c r="B5237" s="9" t="n"/>
      <c r="C5237" s="12" t="n"/>
      <c r="D5237" s="11" t="n"/>
      <c r="E5237" s="11" t="n"/>
      <c r="F5237" s="11" t="n"/>
      <c r="G5237" s="11" t="n"/>
      <c r="H5237" s="11" t="n"/>
      <c r="I5237" s="9" t="n"/>
      <c r="J5237" s="9" t="n"/>
      <c r="K5237" s="9" t="n"/>
      <c r="L5237" s="9">
        <f>IF(COUNTA($A5237:$K5237)=0,"",IF(AND(IFERROR($H5237,0)&gt;0,LEN(TRIM($K5237&amp;""))&gt;0,IFERROR(LOOKUP(2,1/((LISTS!$M$2:$M$13&lt;&gt;"")*ISNUMBER(SEARCH(LISTS!$M$2:$M$13,$I5237))),LISTS!$N$2:$N$13),"NO")="SI"),"SI","NO"))</f>
        <v/>
      </c>
      <c r="M5237" s="9">
        <f>IF(COUNTA($A5237:$K5237)=0,"",IF($K5237&lt;&gt;"",IF(COUNTIF($K$19:$K5237,$K5237)&gt;1,"SI","NO"),IF(COUNTIFS($A$19:$A5237,$A5237,$C$19:$C5237,$C5237,$J$19:$J5237,$J5237,$D$19:$D5237,$D5237)&gt;1,"SI","NO")))</f>
        <v/>
      </c>
      <c r="N5237" s="11">
        <f>IF(COUNTA($A5237:$K5237)=0,"",IF(AND($L5237="SI",$M5237="NO"),IFERROR($H5237,0),0))</f>
        <v/>
      </c>
      <c r="O5237" s="9">
        <f>IF(COUNTA($A5237:$K5237)=0,"",IF($M5237="SI","CUFE o factura duplicada dentro del reporte; no se suma dos veces",IF(IFERROR($H5237,0)&lt;=0,"DIAN reporta valor susceptible 0",IF($L5237="NO",IFERROR(LOOKUP(2,1/((LISTS!$M$2:$M$13&lt;&gt;"")*ISNUMBER(SEARCH(LISTS!$M$2:$M$13,$I5237))),LISTS!$O$2:$O$13),"Medio de pago no elegible o no identificado por DIAN"),"Apta automaticamente por pago electronico y base positiva"))))</f>
        <v/>
      </c>
    </row>
    <row r="5238">
      <c r="A5238" s="9" t="n"/>
      <c r="B5238" s="9" t="n"/>
      <c r="C5238" s="12" t="n"/>
      <c r="D5238" s="11" t="n"/>
      <c r="E5238" s="11" t="n"/>
      <c r="F5238" s="11" t="n"/>
      <c r="G5238" s="11" t="n"/>
      <c r="H5238" s="11" t="n"/>
      <c r="I5238" s="9" t="n"/>
      <c r="J5238" s="9" t="n"/>
      <c r="K5238" s="9" t="n"/>
      <c r="L5238" s="9">
        <f>IF(COUNTA($A5238:$K5238)=0,"",IF(AND(IFERROR($H5238,0)&gt;0,LEN(TRIM($K5238&amp;""))&gt;0,IFERROR(LOOKUP(2,1/((LISTS!$M$2:$M$13&lt;&gt;"")*ISNUMBER(SEARCH(LISTS!$M$2:$M$13,$I5238))),LISTS!$N$2:$N$13),"NO")="SI"),"SI","NO"))</f>
        <v/>
      </c>
      <c r="M5238" s="9">
        <f>IF(COUNTA($A5238:$K5238)=0,"",IF($K5238&lt;&gt;"",IF(COUNTIF($K$19:$K5238,$K5238)&gt;1,"SI","NO"),IF(COUNTIFS($A$19:$A5238,$A5238,$C$19:$C5238,$C5238,$J$19:$J5238,$J5238,$D$19:$D5238,$D5238)&gt;1,"SI","NO")))</f>
        <v/>
      </c>
      <c r="N5238" s="11">
        <f>IF(COUNTA($A5238:$K5238)=0,"",IF(AND($L5238="SI",$M5238="NO"),IFERROR($H5238,0),0))</f>
        <v/>
      </c>
      <c r="O5238" s="9">
        <f>IF(COUNTA($A5238:$K5238)=0,"",IF($M5238="SI","CUFE o factura duplicada dentro del reporte; no se suma dos veces",IF(IFERROR($H5238,0)&lt;=0,"DIAN reporta valor susceptible 0",IF($L5238="NO",IFERROR(LOOKUP(2,1/((LISTS!$M$2:$M$13&lt;&gt;"")*ISNUMBER(SEARCH(LISTS!$M$2:$M$13,$I5238))),LISTS!$O$2:$O$13),"Medio de pago no elegible o no identificado por DIAN"),"Apta automaticamente por pago electronico y base positiva"))))</f>
        <v/>
      </c>
    </row>
    <row r="5239">
      <c r="A5239" s="9" t="n"/>
      <c r="B5239" s="9" t="n"/>
      <c r="C5239" s="12" t="n"/>
      <c r="D5239" s="11" t="n"/>
      <c r="E5239" s="11" t="n"/>
      <c r="F5239" s="11" t="n"/>
      <c r="G5239" s="11" t="n"/>
      <c r="H5239" s="11" t="n"/>
      <c r="I5239" s="9" t="n"/>
      <c r="J5239" s="9" t="n"/>
      <c r="K5239" s="9" t="n"/>
      <c r="L5239" s="9">
        <f>IF(COUNTA($A5239:$K5239)=0,"",IF(AND(IFERROR($H5239,0)&gt;0,LEN(TRIM($K5239&amp;""))&gt;0,IFERROR(LOOKUP(2,1/((LISTS!$M$2:$M$13&lt;&gt;"")*ISNUMBER(SEARCH(LISTS!$M$2:$M$13,$I5239))),LISTS!$N$2:$N$13),"NO")="SI"),"SI","NO"))</f>
        <v/>
      </c>
      <c r="M5239" s="9">
        <f>IF(COUNTA($A5239:$K5239)=0,"",IF($K5239&lt;&gt;"",IF(COUNTIF($K$19:$K5239,$K5239)&gt;1,"SI","NO"),IF(COUNTIFS($A$19:$A5239,$A5239,$C$19:$C5239,$C5239,$J$19:$J5239,$J5239,$D$19:$D5239,$D5239)&gt;1,"SI","NO")))</f>
        <v/>
      </c>
      <c r="N5239" s="11">
        <f>IF(COUNTA($A5239:$K5239)=0,"",IF(AND($L5239="SI",$M5239="NO"),IFERROR($H5239,0),0))</f>
        <v/>
      </c>
      <c r="O5239" s="9">
        <f>IF(COUNTA($A5239:$K5239)=0,"",IF($M5239="SI","CUFE o factura duplicada dentro del reporte; no se suma dos veces",IF(IFERROR($H5239,0)&lt;=0,"DIAN reporta valor susceptible 0",IF($L5239="NO",IFERROR(LOOKUP(2,1/((LISTS!$M$2:$M$13&lt;&gt;"")*ISNUMBER(SEARCH(LISTS!$M$2:$M$13,$I5239))),LISTS!$O$2:$O$13),"Medio de pago no elegible o no identificado por DIAN"),"Apta automaticamente por pago electronico y base positiva"))))</f>
        <v/>
      </c>
    </row>
    <row r="5240">
      <c r="A5240" s="9" t="n"/>
      <c r="B5240" s="9" t="n"/>
      <c r="C5240" s="12" t="n"/>
      <c r="D5240" s="11" t="n"/>
      <c r="E5240" s="11" t="n"/>
      <c r="F5240" s="11" t="n"/>
      <c r="G5240" s="11" t="n"/>
      <c r="H5240" s="11" t="n"/>
      <c r="I5240" s="9" t="n"/>
      <c r="J5240" s="9" t="n"/>
      <c r="K5240" s="9" t="n"/>
      <c r="L5240" s="9">
        <f>IF(COUNTA($A5240:$K5240)=0,"",IF(AND(IFERROR($H5240,0)&gt;0,LEN(TRIM($K5240&amp;""))&gt;0,IFERROR(LOOKUP(2,1/((LISTS!$M$2:$M$13&lt;&gt;"")*ISNUMBER(SEARCH(LISTS!$M$2:$M$13,$I5240))),LISTS!$N$2:$N$13),"NO")="SI"),"SI","NO"))</f>
        <v/>
      </c>
      <c r="M5240" s="9">
        <f>IF(COUNTA($A5240:$K5240)=0,"",IF($K5240&lt;&gt;"",IF(COUNTIF($K$19:$K5240,$K5240)&gt;1,"SI","NO"),IF(COUNTIFS($A$19:$A5240,$A5240,$C$19:$C5240,$C5240,$J$19:$J5240,$J5240,$D$19:$D5240,$D5240)&gt;1,"SI","NO")))</f>
        <v/>
      </c>
      <c r="N5240" s="11">
        <f>IF(COUNTA($A5240:$K5240)=0,"",IF(AND($L5240="SI",$M5240="NO"),IFERROR($H5240,0),0))</f>
        <v/>
      </c>
      <c r="O5240" s="9">
        <f>IF(COUNTA($A5240:$K5240)=0,"",IF($M5240="SI","CUFE o factura duplicada dentro del reporte; no se suma dos veces",IF(IFERROR($H5240,0)&lt;=0,"DIAN reporta valor susceptible 0",IF($L5240="NO",IFERROR(LOOKUP(2,1/((LISTS!$M$2:$M$13&lt;&gt;"")*ISNUMBER(SEARCH(LISTS!$M$2:$M$13,$I5240))),LISTS!$O$2:$O$13),"Medio de pago no elegible o no identificado por DIAN"),"Apta automaticamente por pago electronico y base positiva"))))</f>
        <v/>
      </c>
    </row>
    <row r="5241">
      <c r="A5241" s="9" t="n"/>
      <c r="B5241" s="9" t="n"/>
      <c r="C5241" s="12" t="n"/>
      <c r="D5241" s="11" t="n"/>
      <c r="E5241" s="11" t="n"/>
      <c r="F5241" s="11" t="n"/>
      <c r="G5241" s="11" t="n"/>
      <c r="H5241" s="11" t="n"/>
      <c r="I5241" s="9" t="n"/>
      <c r="J5241" s="9" t="n"/>
      <c r="K5241" s="9" t="n"/>
      <c r="L5241" s="9">
        <f>IF(COUNTA($A5241:$K5241)=0,"",IF(AND(IFERROR($H5241,0)&gt;0,LEN(TRIM($K5241&amp;""))&gt;0,IFERROR(LOOKUP(2,1/((LISTS!$M$2:$M$13&lt;&gt;"")*ISNUMBER(SEARCH(LISTS!$M$2:$M$13,$I5241))),LISTS!$N$2:$N$13),"NO")="SI"),"SI","NO"))</f>
        <v/>
      </c>
      <c r="M5241" s="9">
        <f>IF(COUNTA($A5241:$K5241)=0,"",IF($K5241&lt;&gt;"",IF(COUNTIF($K$19:$K5241,$K5241)&gt;1,"SI","NO"),IF(COUNTIFS($A$19:$A5241,$A5241,$C$19:$C5241,$C5241,$J$19:$J5241,$J5241,$D$19:$D5241,$D5241)&gt;1,"SI","NO")))</f>
        <v/>
      </c>
      <c r="N5241" s="11">
        <f>IF(COUNTA($A5241:$K5241)=0,"",IF(AND($L5241="SI",$M5241="NO"),IFERROR($H5241,0),0))</f>
        <v/>
      </c>
      <c r="O5241" s="9">
        <f>IF(COUNTA($A5241:$K5241)=0,"",IF($M5241="SI","CUFE o factura duplicada dentro del reporte; no se suma dos veces",IF(IFERROR($H5241,0)&lt;=0,"DIAN reporta valor susceptible 0",IF($L5241="NO",IFERROR(LOOKUP(2,1/((LISTS!$M$2:$M$13&lt;&gt;"")*ISNUMBER(SEARCH(LISTS!$M$2:$M$13,$I5241))),LISTS!$O$2:$O$13),"Medio de pago no elegible o no identificado por DIAN"),"Apta automaticamente por pago electronico y base positiva"))))</f>
        <v/>
      </c>
    </row>
    <row r="5242">
      <c r="A5242" s="9" t="n"/>
      <c r="B5242" s="9" t="n"/>
      <c r="C5242" s="12" t="n"/>
      <c r="D5242" s="11" t="n"/>
      <c r="E5242" s="11" t="n"/>
      <c r="F5242" s="11" t="n"/>
      <c r="G5242" s="11" t="n"/>
      <c r="H5242" s="11" t="n"/>
      <c r="I5242" s="9" t="n"/>
      <c r="J5242" s="9" t="n"/>
      <c r="K5242" s="9" t="n"/>
      <c r="L5242" s="9">
        <f>IF(COUNTA($A5242:$K5242)=0,"",IF(AND(IFERROR($H5242,0)&gt;0,LEN(TRIM($K5242&amp;""))&gt;0,IFERROR(LOOKUP(2,1/((LISTS!$M$2:$M$13&lt;&gt;"")*ISNUMBER(SEARCH(LISTS!$M$2:$M$13,$I5242))),LISTS!$N$2:$N$13),"NO")="SI"),"SI","NO"))</f>
        <v/>
      </c>
      <c r="M5242" s="9">
        <f>IF(COUNTA($A5242:$K5242)=0,"",IF($K5242&lt;&gt;"",IF(COUNTIF($K$19:$K5242,$K5242)&gt;1,"SI","NO"),IF(COUNTIFS($A$19:$A5242,$A5242,$C$19:$C5242,$C5242,$J$19:$J5242,$J5242,$D$19:$D5242,$D5242)&gt;1,"SI","NO")))</f>
        <v/>
      </c>
      <c r="N5242" s="11">
        <f>IF(COUNTA($A5242:$K5242)=0,"",IF(AND($L5242="SI",$M5242="NO"),IFERROR($H5242,0),0))</f>
        <v/>
      </c>
      <c r="O5242" s="9">
        <f>IF(COUNTA($A5242:$K5242)=0,"",IF($M5242="SI","CUFE o factura duplicada dentro del reporte; no se suma dos veces",IF(IFERROR($H5242,0)&lt;=0,"DIAN reporta valor susceptible 0",IF($L5242="NO",IFERROR(LOOKUP(2,1/((LISTS!$M$2:$M$13&lt;&gt;"")*ISNUMBER(SEARCH(LISTS!$M$2:$M$13,$I5242))),LISTS!$O$2:$O$13),"Medio de pago no elegible o no identificado por DIAN"),"Apta automaticamente por pago electronico y base positiva"))))</f>
        <v/>
      </c>
    </row>
    <row r="5243">
      <c r="A5243" s="9" t="n"/>
      <c r="B5243" s="9" t="n"/>
      <c r="C5243" s="12" t="n"/>
      <c r="D5243" s="11" t="n"/>
      <c r="E5243" s="11" t="n"/>
      <c r="F5243" s="11" t="n"/>
      <c r="G5243" s="11" t="n"/>
      <c r="H5243" s="11" t="n"/>
      <c r="I5243" s="9" t="n"/>
      <c r="J5243" s="9" t="n"/>
      <c r="K5243" s="9" t="n"/>
      <c r="L5243" s="9">
        <f>IF(COUNTA($A5243:$K5243)=0,"",IF(AND(IFERROR($H5243,0)&gt;0,LEN(TRIM($K5243&amp;""))&gt;0,IFERROR(LOOKUP(2,1/((LISTS!$M$2:$M$13&lt;&gt;"")*ISNUMBER(SEARCH(LISTS!$M$2:$M$13,$I5243))),LISTS!$N$2:$N$13),"NO")="SI"),"SI","NO"))</f>
        <v/>
      </c>
      <c r="M5243" s="9">
        <f>IF(COUNTA($A5243:$K5243)=0,"",IF($K5243&lt;&gt;"",IF(COUNTIF($K$19:$K5243,$K5243)&gt;1,"SI","NO"),IF(COUNTIFS($A$19:$A5243,$A5243,$C$19:$C5243,$C5243,$J$19:$J5243,$J5243,$D$19:$D5243,$D5243)&gt;1,"SI","NO")))</f>
        <v/>
      </c>
      <c r="N5243" s="11">
        <f>IF(COUNTA($A5243:$K5243)=0,"",IF(AND($L5243="SI",$M5243="NO"),IFERROR($H5243,0),0))</f>
        <v/>
      </c>
      <c r="O5243" s="9">
        <f>IF(COUNTA($A5243:$K5243)=0,"",IF($M5243="SI","CUFE o factura duplicada dentro del reporte; no se suma dos veces",IF(IFERROR($H5243,0)&lt;=0,"DIAN reporta valor susceptible 0",IF($L5243="NO",IFERROR(LOOKUP(2,1/((LISTS!$M$2:$M$13&lt;&gt;"")*ISNUMBER(SEARCH(LISTS!$M$2:$M$13,$I5243))),LISTS!$O$2:$O$13),"Medio de pago no elegible o no identificado por DIAN"),"Apta automaticamente por pago electronico y base positiva"))))</f>
        <v/>
      </c>
    </row>
    <row r="5244">
      <c r="A5244" s="9" t="n"/>
      <c r="B5244" s="9" t="n"/>
      <c r="C5244" s="12" t="n"/>
      <c r="D5244" s="11" t="n"/>
      <c r="E5244" s="11" t="n"/>
      <c r="F5244" s="11" t="n"/>
      <c r="G5244" s="11" t="n"/>
      <c r="H5244" s="11" t="n"/>
      <c r="I5244" s="9" t="n"/>
      <c r="J5244" s="9" t="n"/>
      <c r="K5244" s="9" t="n"/>
      <c r="L5244" s="9">
        <f>IF(COUNTA($A5244:$K5244)=0,"",IF(AND(IFERROR($H5244,0)&gt;0,LEN(TRIM($K5244&amp;""))&gt;0,IFERROR(LOOKUP(2,1/((LISTS!$M$2:$M$13&lt;&gt;"")*ISNUMBER(SEARCH(LISTS!$M$2:$M$13,$I5244))),LISTS!$N$2:$N$13),"NO")="SI"),"SI","NO"))</f>
        <v/>
      </c>
      <c r="M5244" s="9">
        <f>IF(COUNTA($A5244:$K5244)=0,"",IF($K5244&lt;&gt;"",IF(COUNTIF($K$19:$K5244,$K5244)&gt;1,"SI","NO"),IF(COUNTIFS($A$19:$A5244,$A5244,$C$19:$C5244,$C5244,$J$19:$J5244,$J5244,$D$19:$D5244,$D5244)&gt;1,"SI","NO")))</f>
        <v/>
      </c>
      <c r="N5244" s="11">
        <f>IF(COUNTA($A5244:$K5244)=0,"",IF(AND($L5244="SI",$M5244="NO"),IFERROR($H5244,0),0))</f>
        <v/>
      </c>
      <c r="O5244" s="9">
        <f>IF(COUNTA($A5244:$K5244)=0,"",IF($M5244="SI","CUFE o factura duplicada dentro del reporte; no se suma dos veces",IF(IFERROR($H5244,0)&lt;=0,"DIAN reporta valor susceptible 0",IF($L5244="NO",IFERROR(LOOKUP(2,1/((LISTS!$M$2:$M$13&lt;&gt;"")*ISNUMBER(SEARCH(LISTS!$M$2:$M$13,$I5244))),LISTS!$O$2:$O$13),"Medio de pago no elegible o no identificado por DIAN"),"Apta automaticamente por pago electronico y base positiva"))))</f>
        <v/>
      </c>
    </row>
    <row r="5245">
      <c r="A5245" s="9" t="n"/>
      <c r="B5245" s="9" t="n"/>
      <c r="C5245" s="12" t="n"/>
      <c r="D5245" s="11" t="n"/>
      <c r="E5245" s="11" t="n"/>
      <c r="F5245" s="11" t="n"/>
      <c r="G5245" s="11" t="n"/>
      <c r="H5245" s="11" t="n"/>
      <c r="I5245" s="9" t="n"/>
      <c r="J5245" s="9" t="n"/>
      <c r="K5245" s="9" t="n"/>
      <c r="L5245" s="9">
        <f>IF(COUNTA($A5245:$K5245)=0,"",IF(AND(IFERROR($H5245,0)&gt;0,LEN(TRIM($K5245&amp;""))&gt;0,IFERROR(LOOKUP(2,1/((LISTS!$M$2:$M$13&lt;&gt;"")*ISNUMBER(SEARCH(LISTS!$M$2:$M$13,$I5245))),LISTS!$N$2:$N$13),"NO")="SI"),"SI","NO"))</f>
        <v/>
      </c>
      <c r="M5245" s="9">
        <f>IF(COUNTA($A5245:$K5245)=0,"",IF($K5245&lt;&gt;"",IF(COUNTIF($K$19:$K5245,$K5245)&gt;1,"SI","NO"),IF(COUNTIFS($A$19:$A5245,$A5245,$C$19:$C5245,$C5245,$J$19:$J5245,$J5245,$D$19:$D5245,$D5245)&gt;1,"SI","NO")))</f>
        <v/>
      </c>
      <c r="N5245" s="11">
        <f>IF(COUNTA($A5245:$K5245)=0,"",IF(AND($L5245="SI",$M5245="NO"),IFERROR($H5245,0),0))</f>
        <v/>
      </c>
      <c r="O5245" s="9">
        <f>IF(COUNTA($A5245:$K5245)=0,"",IF($M5245="SI","CUFE o factura duplicada dentro del reporte; no se suma dos veces",IF(IFERROR($H5245,0)&lt;=0,"DIAN reporta valor susceptible 0",IF($L5245="NO",IFERROR(LOOKUP(2,1/((LISTS!$M$2:$M$13&lt;&gt;"")*ISNUMBER(SEARCH(LISTS!$M$2:$M$13,$I5245))),LISTS!$O$2:$O$13),"Medio de pago no elegible o no identificado por DIAN"),"Apta automaticamente por pago electronico y base positiva"))))</f>
        <v/>
      </c>
    </row>
    <row r="5246">
      <c r="A5246" s="9" t="n"/>
      <c r="B5246" s="9" t="n"/>
      <c r="C5246" s="12" t="n"/>
      <c r="D5246" s="11" t="n"/>
      <c r="E5246" s="11" t="n"/>
      <c r="F5246" s="11" t="n"/>
      <c r="G5246" s="11" t="n"/>
      <c r="H5246" s="11" t="n"/>
      <c r="I5246" s="9" t="n"/>
      <c r="J5246" s="9" t="n"/>
      <c r="K5246" s="9" t="n"/>
      <c r="L5246" s="9">
        <f>IF(COUNTA($A5246:$K5246)=0,"",IF(AND(IFERROR($H5246,0)&gt;0,LEN(TRIM($K5246&amp;""))&gt;0,IFERROR(LOOKUP(2,1/((LISTS!$M$2:$M$13&lt;&gt;"")*ISNUMBER(SEARCH(LISTS!$M$2:$M$13,$I5246))),LISTS!$N$2:$N$13),"NO")="SI"),"SI","NO"))</f>
        <v/>
      </c>
      <c r="M5246" s="9">
        <f>IF(COUNTA($A5246:$K5246)=0,"",IF($K5246&lt;&gt;"",IF(COUNTIF($K$19:$K5246,$K5246)&gt;1,"SI","NO"),IF(COUNTIFS($A$19:$A5246,$A5246,$C$19:$C5246,$C5246,$J$19:$J5246,$J5246,$D$19:$D5246,$D5246)&gt;1,"SI","NO")))</f>
        <v/>
      </c>
      <c r="N5246" s="11">
        <f>IF(COUNTA($A5246:$K5246)=0,"",IF(AND($L5246="SI",$M5246="NO"),IFERROR($H5246,0),0))</f>
        <v/>
      </c>
      <c r="O5246" s="9">
        <f>IF(COUNTA($A5246:$K5246)=0,"",IF($M5246="SI","CUFE o factura duplicada dentro del reporte; no se suma dos veces",IF(IFERROR($H5246,0)&lt;=0,"DIAN reporta valor susceptible 0",IF($L5246="NO",IFERROR(LOOKUP(2,1/((LISTS!$M$2:$M$13&lt;&gt;"")*ISNUMBER(SEARCH(LISTS!$M$2:$M$13,$I5246))),LISTS!$O$2:$O$13),"Medio de pago no elegible o no identificado por DIAN"),"Apta automaticamente por pago electronico y base positiva"))))</f>
        <v/>
      </c>
    </row>
    <row r="5247">
      <c r="A5247" s="9" t="n"/>
      <c r="B5247" s="9" t="n"/>
      <c r="C5247" s="12" t="n"/>
      <c r="D5247" s="11" t="n"/>
      <c r="E5247" s="11" t="n"/>
      <c r="F5247" s="11" t="n"/>
      <c r="G5247" s="11" t="n"/>
      <c r="H5247" s="11" t="n"/>
      <c r="I5247" s="9" t="n"/>
      <c r="J5247" s="9" t="n"/>
      <c r="K5247" s="9" t="n"/>
      <c r="L5247" s="9">
        <f>IF(COUNTA($A5247:$K5247)=0,"",IF(AND(IFERROR($H5247,0)&gt;0,LEN(TRIM($K5247&amp;""))&gt;0,IFERROR(LOOKUP(2,1/((LISTS!$M$2:$M$13&lt;&gt;"")*ISNUMBER(SEARCH(LISTS!$M$2:$M$13,$I5247))),LISTS!$N$2:$N$13),"NO")="SI"),"SI","NO"))</f>
        <v/>
      </c>
      <c r="M5247" s="9">
        <f>IF(COUNTA($A5247:$K5247)=0,"",IF($K5247&lt;&gt;"",IF(COUNTIF($K$19:$K5247,$K5247)&gt;1,"SI","NO"),IF(COUNTIFS($A$19:$A5247,$A5247,$C$19:$C5247,$C5247,$J$19:$J5247,$J5247,$D$19:$D5247,$D5247)&gt;1,"SI","NO")))</f>
        <v/>
      </c>
      <c r="N5247" s="11">
        <f>IF(COUNTA($A5247:$K5247)=0,"",IF(AND($L5247="SI",$M5247="NO"),IFERROR($H5247,0),0))</f>
        <v/>
      </c>
      <c r="O5247" s="9">
        <f>IF(COUNTA($A5247:$K5247)=0,"",IF($M5247="SI","CUFE o factura duplicada dentro del reporte; no se suma dos veces",IF(IFERROR($H5247,0)&lt;=0,"DIAN reporta valor susceptible 0",IF($L5247="NO",IFERROR(LOOKUP(2,1/((LISTS!$M$2:$M$13&lt;&gt;"")*ISNUMBER(SEARCH(LISTS!$M$2:$M$13,$I5247))),LISTS!$O$2:$O$13),"Medio de pago no elegible o no identificado por DIAN"),"Apta automaticamente por pago electronico y base positiva"))))</f>
        <v/>
      </c>
    </row>
    <row r="5248">
      <c r="A5248" s="9" t="n"/>
      <c r="B5248" s="9" t="n"/>
      <c r="C5248" s="12" t="n"/>
      <c r="D5248" s="11" t="n"/>
      <c r="E5248" s="11" t="n"/>
      <c r="F5248" s="11" t="n"/>
      <c r="G5248" s="11" t="n"/>
      <c r="H5248" s="11" t="n"/>
      <c r="I5248" s="9" t="n"/>
      <c r="J5248" s="9" t="n"/>
      <c r="K5248" s="9" t="n"/>
      <c r="L5248" s="9">
        <f>IF(COUNTA($A5248:$K5248)=0,"",IF(AND(IFERROR($H5248,0)&gt;0,LEN(TRIM($K5248&amp;""))&gt;0,IFERROR(LOOKUP(2,1/((LISTS!$M$2:$M$13&lt;&gt;"")*ISNUMBER(SEARCH(LISTS!$M$2:$M$13,$I5248))),LISTS!$N$2:$N$13),"NO")="SI"),"SI","NO"))</f>
        <v/>
      </c>
      <c r="M5248" s="9">
        <f>IF(COUNTA($A5248:$K5248)=0,"",IF($K5248&lt;&gt;"",IF(COUNTIF($K$19:$K5248,$K5248)&gt;1,"SI","NO"),IF(COUNTIFS($A$19:$A5248,$A5248,$C$19:$C5248,$C5248,$J$19:$J5248,$J5248,$D$19:$D5248,$D5248)&gt;1,"SI","NO")))</f>
        <v/>
      </c>
      <c r="N5248" s="11">
        <f>IF(COUNTA($A5248:$K5248)=0,"",IF(AND($L5248="SI",$M5248="NO"),IFERROR($H5248,0),0))</f>
        <v/>
      </c>
      <c r="O5248" s="9">
        <f>IF(COUNTA($A5248:$K5248)=0,"",IF($M5248="SI","CUFE o factura duplicada dentro del reporte; no se suma dos veces",IF(IFERROR($H5248,0)&lt;=0,"DIAN reporta valor susceptible 0",IF($L5248="NO",IFERROR(LOOKUP(2,1/((LISTS!$M$2:$M$13&lt;&gt;"")*ISNUMBER(SEARCH(LISTS!$M$2:$M$13,$I5248))),LISTS!$O$2:$O$13),"Medio de pago no elegible o no identificado por DIAN"),"Apta automaticamente por pago electronico y base positiva"))))</f>
        <v/>
      </c>
    </row>
    <row r="5249">
      <c r="A5249" s="9" t="n"/>
      <c r="B5249" s="9" t="n"/>
      <c r="C5249" s="12" t="n"/>
      <c r="D5249" s="11" t="n"/>
      <c r="E5249" s="11" t="n"/>
      <c r="F5249" s="11" t="n"/>
      <c r="G5249" s="11" t="n"/>
      <c r="H5249" s="11" t="n"/>
      <c r="I5249" s="9" t="n"/>
      <c r="J5249" s="9" t="n"/>
      <c r="K5249" s="9" t="n"/>
      <c r="L5249" s="9">
        <f>IF(COUNTA($A5249:$K5249)=0,"",IF(AND(IFERROR($H5249,0)&gt;0,LEN(TRIM($K5249&amp;""))&gt;0,IFERROR(LOOKUP(2,1/((LISTS!$M$2:$M$13&lt;&gt;"")*ISNUMBER(SEARCH(LISTS!$M$2:$M$13,$I5249))),LISTS!$N$2:$N$13),"NO")="SI"),"SI","NO"))</f>
        <v/>
      </c>
      <c r="M5249" s="9">
        <f>IF(COUNTA($A5249:$K5249)=0,"",IF($K5249&lt;&gt;"",IF(COUNTIF($K$19:$K5249,$K5249)&gt;1,"SI","NO"),IF(COUNTIFS($A$19:$A5249,$A5249,$C$19:$C5249,$C5249,$J$19:$J5249,$J5249,$D$19:$D5249,$D5249)&gt;1,"SI","NO")))</f>
        <v/>
      </c>
      <c r="N5249" s="11">
        <f>IF(COUNTA($A5249:$K5249)=0,"",IF(AND($L5249="SI",$M5249="NO"),IFERROR($H5249,0),0))</f>
        <v/>
      </c>
      <c r="O5249" s="9">
        <f>IF(COUNTA($A5249:$K5249)=0,"",IF($M5249="SI","CUFE o factura duplicada dentro del reporte; no se suma dos veces",IF(IFERROR($H5249,0)&lt;=0,"DIAN reporta valor susceptible 0",IF($L5249="NO",IFERROR(LOOKUP(2,1/((LISTS!$M$2:$M$13&lt;&gt;"")*ISNUMBER(SEARCH(LISTS!$M$2:$M$13,$I5249))),LISTS!$O$2:$O$13),"Medio de pago no elegible o no identificado por DIAN"),"Apta automaticamente por pago electronico y base positiva"))))</f>
        <v/>
      </c>
    </row>
    <row r="5250">
      <c r="A5250" s="9" t="n"/>
      <c r="B5250" s="9" t="n"/>
      <c r="C5250" s="12" t="n"/>
      <c r="D5250" s="11" t="n"/>
      <c r="E5250" s="11" t="n"/>
      <c r="F5250" s="11" t="n"/>
      <c r="G5250" s="11" t="n"/>
      <c r="H5250" s="11" t="n"/>
      <c r="I5250" s="9" t="n"/>
      <c r="J5250" s="9" t="n"/>
      <c r="K5250" s="9" t="n"/>
      <c r="L5250" s="9">
        <f>IF(COUNTA($A5250:$K5250)=0,"",IF(AND(IFERROR($H5250,0)&gt;0,LEN(TRIM($K5250&amp;""))&gt;0,IFERROR(LOOKUP(2,1/((LISTS!$M$2:$M$13&lt;&gt;"")*ISNUMBER(SEARCH(LISTS!$M$2:$M$13,$I5250))),LISTS!$N$2:$N$13),"NO")="SI"),"SI","NO"))</f>
        <v/>
      </c>
      <c r="M5250" s="9">
        <f>IF(COUNTA($A5250:$K5250)=0,"",IF($K5250&lt;&gt;"",IF(COUNTIF($K$19:$K5250,$K5250)&gt;1,"SI","NO"),IF(COUNTIFS($A$19:$A5250,$A5250,$C$19:$C5250,$C5250,$J$19:$J5250,$J5250,$D$19:$D5250,$D5250)&gt;1,"SI","NO")))</f>
        <v/>
      </c>
      <c r="N5250" s="11">
        <f>IF(COUNTA($A5250:$K5250)=0,"",IF(AND($L5250="SI",$M5250="NO"),IFERROR($H5250,0),0))</f>
        <v/>
      </c>
      <c r="O5250" s="9">
        <f>IF(COUNTA($A5250:$K5250)=0,"",IF($M5250="SI","CUFE o factura duplicada dentro del reporte; no se suma dos veces",IF(IFERROR($H5250,0)&lt;=0,"DIAN reporta valor susceptible 0",IF($L5250="NO",IFERROR(LOOKUP(2,1/((LISTS!$M$2:$M$13&lt;&gt;"")*ISNUMBER(SEARCH(LISTS!$M$2:$M$13,$I5250))),LISTS!$O$2:$O$13),"Medio de pago no elegible o no identificado por DIAN"),"Apta automaticamente por pago electronico y base positiva"))))</f>
        <v/>
      </c>
    </row>
    <row r="5251">
      <c r="A5251" s="9" t="n"/>
      <c r="B5251" s="9" t="n"/>
      <c r="C5251" s="12" t="n"/>
      <c r="D5251" s="11" t="n"/>
      <c r="E5251" s="11" t="n"/>
      <c r="F5251" s="11" t="n"/>
      <c r="G5251" s="11" t="n"/>
      <c r="H5251" s="11" t="n"/>
      <c r="I5251" s="9" t="n"/>
      <c r="J5251" s="9" t="n"/>
      <c r="K5251" s="9" t="n"/>
      <c r="L5251" s="9">
        <f>IF(COUNTA($A5251:$K5251)=0,"",IF(AND(IFERROR($H5251,0)&gt;0,LEN(TRIM($K5251&amp;""))&gt;0,IFERROR(LOOKUP(2,1/((LISTS!$M$2:$M$13&lt;&gt;"")*ISNUMBER(SEARCH(LISTS!$M$2:$M$13,$I5251))),LISTS!$N$2:$N$13),"NO")="SI"),"SI","NO"))</f>
        <v/>
      </c>
      <c r="M5251" s="9">
        <f>IF(COUNTA($A5251:$K5251)=0,"",IF($K5251&lt;&gt;"",IF(COUNTIF($K$19:$K5251,$K5251)&gt;1,"SI","NO"),IF(COUNTIFS($A$19:$A5251,$A5251,$C$19:$C5251,$C5251,$J$19:$J5251,$J5251,$D$19:$D5251,$D5251)&gt;1,"SI","NO")))</f>
        <v/>
      </c>
      <c r="N5251" s="11">
        <f>IF(COUNTA($A5251:$K5251)=0,"",IF(AND($L5251="SI",$M5251="NO"),IFERROR($H5251,0),0))</f>
        <v/>
      </c>
      <c r="O5251" s="9">
        <f>IF(COUNTA($A5251:$K5251)=0,"",IF($M5251="SI","CUFE o factura duplicada dentro del reporte; no se suma dos veces",IF(IFERROR($H5251,0)&lt;=0,"DIAN reporta valor susceptible 0",IF($L5251="NO",IFERROR(LOOKUP(2,1/((LISTS!$M$2:$M$13&lt;&gt;"")*ISNUMBER(SEARCH(LISTS!$M$2:$M$13,$I5251))),LISTS!$O$2:$O$13),"Medio de pago no elegible o no identificado por DIAN"),"Apta automaticamente por pago electronico y base positiva"))))</f>
        <v/>
      </c>
    </row>
    <row r="5252">
      <c r="A5252" s="9" t="n"/>
      <c r="B5252" s="9" t="n"/>
      <c r="C5252" s="12" t="n"/>
      <c r="D5252" s="11" t="n"/>
      <c r="E5252" s="11" t="n"/>
      <c r="F5252" s="11" t="n"/>
      <c r="G5252" s="11" t="n"/>
      <c r="H5252" s="11" t="n"/>
      <c r="I5252" s="9" t="n"/>
      <c r="J5252" s="9" t="n"/>
      <c r="K5252" s="9" t="n"/>
      <c r="L5252" s="9">
        <f>IF(COUNTA($A5252:$K5252)=0,"",IF(AND(IFERROR($H5252,0)&gt;0,LEN(TRIM($K5252&amp;""))&gt;0,IFERROR(LOOKUP(2,1/((LISTS!$M$2:$M$13&lt;&gt;"")*ISNUMBER(SEARCH(LISTS!$M$2:$M$13,$I5252))),LISTS!$N$2:$N$13),"NO")="SI"),"SI","NO"))</f>
        <v/>
      </c>
      <c r="M5252" s="9">
        <f>IF(COUNTA($A5252:$K5252)=0,"",IF($K5252&lt;&gt;"",IF(COUNTIF($K$19:$K5252,$K5252)&gt;1,"SI","NO"),IF(COUNTIFS($A$19:$A5252,$A5252,$C$19:$C5252,$C5252,$J$19:$J5252,$J5252,$D$19:$D5252,$D5252)&gt;1,"SI","NO")))</f>
        <v/>
      </c>
      <c r="N5252" s="11">
        <f>IF(COUNTA($A5252:$K5252)=0,"",IF(AND($L5252="SI",$M5252="NO"),IFERROR($H5252,0),0))</f>
        <v/>
      </c>
      <c r="O5252" s="9">
        <f>IF(COUNTA($A5252:$K5252)=0,"",IF($M5252="SI","CUFE o factura duplicada dentro del reporte; no se suma dos veces",IF(IFERROR($H5252,0)&lt;=0,"DIAN reporta valor susceptible 0",IF($L5252="NO",IFERROR(LOOKUP(2,1/((LISTS!$M$2:$M$13&lt;&gt;"")*ISNUMBER(SEARCH(LISTS!$M$2:$M$13,$I5252))),LISTS!$O$2:$O$13),"Medio de pago no elegible o no identificado por DIAN"),"Apta automaticamente por pago electronico y base positiva"))))</f>
        <v/>
      </c>
    </row>
    <row r="5253">
      <c r="A5253" s="9" t="n"/>
      <c r="B5253" s="9" t="n"/>
      <c r="C5253" s="12" t="n"/>
      <c r="D5253" s="11" t="n"/>
      <c r="E5253" s="11" t="n"/>
      <c r="F5253" s="11" t="n"/>
      <c r="G5253" s="11" t="n"/>
      <c r="H5253" s="11" t="n"/>
      <c r="I5253" s="9" t="n"/>
      <c r="J5253" s="9" t="n"/>
      <c r="K5253" s="9" t="n"/>
      <c r="L5253" s="9">
        <f>IF(COUNTA($A5253:$K5253)=0,"",IF(AND(IFERROR($H5253,0)&gt;0,LEN(TRIM($K5253&amp;""))&gt;0,IFERROR(LOOKUP(2,1/((LISTS!$M$2:$M$13&lt;&gt;"")*ISNUMBER(SEARCH(LISTS!$M$2:$M$13,$I5253))),LISTS!$N$2:$N$13),"NO")="SI"),"SI","NO"))</f>
        <v/>
      </c>
      <c r="M5253" s="9">
        <f>IF(COUNTA($A5253:$K5253)=0,"",IF($K5253&lt;&gt;"",IF(COUNTIF($K$19:$K5253,$K5253)&gt;1,"SI","NO"),IF(COUNTIFS($A$19:$A5253,$A5253,$C$19:$C5253,$C5253,$J$19:$J5253,$J5253,$D$19:$D5253,$D5253)&gt;1,"SI","NO")))</f>
        <v/>
      </c>
      <c r="N5253" s="11">
        <f>IF(COUNTA($A5253:$K5253)=0,"",IF(AND($L5253="SI",$M5253="NO"),IFERROR($H5253,0),0))</f>
        <v/>
      </c>
      <c r="O5253" s="9">
        <f>IF(COUNTA($A5253:$K5253)=0,"",IF($M5253="SI","CUFE o factura duplicada dentro del reporte; no se suma dos veces",IF(IFERROR($H5253,0)&lt;=0,"DIAN reporta valor susceptible 0",IF($L5253="NO",IFERROR(LOOKUP(2,1/((LISTS!$M$2:$M$13&lt;&gt;"")*ISNUMBER(SEARCH(LISTS!$M$2:$M$13,$I5253))),LISTS!$O$2:$O$13),"Medio de pago no elegible o no identificado por DIAN"),"Apta automaticamente por pago electronico y base positiva"))))</f>
        <v/>
      </c>
    </row>
    <row r="5254">
      <c r="A5254" s="9" t="n"/>
      <c r="B5254" s="9" t="n"/>
      <c r="C5254" s="12" t="n"/>
      <c r="D5254" s="11" t="n"/>
      <c r="E5254" s="11" t="n"/>
      <c r="F5254" s="11" t="n"/>
      <c r="G5254" s="11" t="n"/>
      <c r="H5254" s="11" t="n"/>
      <c r="I5254" s="9" t="n"/>
      <c r="J5254" s="9" t="n"/>
      <c r="K5254" s="9" t="n"/>
      <c r="L5254" s="9">
        <f>IF(COUNTA($A5254:$K5254)=0,"",IF(AND(IFERROR($H5254,0)&gt;0,LEN(TRIM($K5254&amp;""))&gt;0,IFERROR(LOOKUP(2,1/((LISTS!$M$2:$M$13&lt;&gt;"")*ISNUMBER(SEARCH(LISTS!$M$2:$M$13,$I5254))),LISTS!$N$2:$N$13),"NO")="SI"),"SI","NO"))</f>
        <v/>
      </c>
      <c r="M5254" s="9">
        <f>IF(COUNTA($A5254:$K5254)=0,"",IF($K5254&lt;&gt;"",IF(COUNTIF($K$19:$K5254,$K5254)&gt;1,"SI","NO"),IF(COUNTIFS($A$19:$A5254,$A5254,$C$19:$C5254,$C5254,$J$19:$J5254,$J5254,$D$19:$D5254,$D5254)&gt;1,"SI","NO")))</f>
        <v/>
      </c>
      <c r="N5254" s="11">
        <f>IF(COUNTA($A5254:$K5254)=0,"",IF(AND($L5254="SI",$M5254="NO"),IFERROR($H5254,0),0))</f>
        <v/>
      </c>
      <c r="O5254" s="9">
        <f>IF(COUNTA($A5254:$K5254)=0,"",IF($M5254="SI","CUFE o factura duplicada dentro del reporte; no se suma dos veces",IF(IFERROR($H5254,0)&lt;=0,"DIAN reporta valor susceptible 0",IF($L5254="NO",IFERROR(LOOKUP(2,1/((LISTS!$M$2:$M$13&lt;&gt;"")*ISNUMBER(SEARCH(LISTS!$M$2:$M$13,$I5254))),LISTS!$O$2:$O$13),"Medio de pago no elegible o no identificado por DIAN"),"Apta automaticamente por pago electronico y base positiva"))))</f>
        <v/>
      </c>
    </row>
    <row r="5255">
      <c r="A5255" s="9" t="n"/>
      <c r="B5255" s="9" t="n"/>
      <c r="C5255" s="12" t="n"/>
      <c r="D5255" s="11" t="n"/>
      <c r="E5255" s="11" t="n"/>
      <c r="F5255" s="11" t="n"/>
      <c r="G5255" s="11" t="n"/>
      <c r="H5255" s="11" t="n"/>
      <c r="I5255" s="9" t="n"/>
      <c r="J5255" s="9" t="n"/>
      <c r="K5255" s="9" t="n"/>
      <c r="L5255" s="9">
        <f>IF(COUNTA($A5255:$K5255)=0,"",IF(AND(IFERROR($H5255,0)&gt;0,LEN(TRIM($K5255&amp;""))&gt;0,IFERROR(LOOKUP(2,1/((LISTS!$M$2:$M$13&lt;&gt;"")*ISNUMBER(SEARCH(LISTS!$M$2:$M$13,$I5255))),LISTS!$N$2:$N$13),"NO")="SI"),"SI","NO"))</f>
        <v/>
      </c>
      <c r="M5255" s="9">
        <f>IF(COUNTA($A5255:$K5255)=0,"",IF($K5255&lt;&gt;"",IF(COUNTIF($K$19:$K5255,$K5255)&gt;1,"SI","NO"),IF(COUNTIFS($A$19:$A5255,$A5255,$C$19:$C5255,$C5255,$J$19:$J5255,$J5255,$D$19:$D5255,$D5255)&gt;1,"SI","NO")))</f>
        <v/>
      </c>
      <c r="N5255" s="11">
        <f>IF(COUNTA($A5255:$K5255)=0,"",IF(AND($L5255="SI",$M5255="NO"),IFERROR($H5255,0),0))</f>
        <v/>
      </c>
      <c r="O5255" s="9">
        <f>IF(COUNTA($A5255:$K5255)=0,"",IF($M5255="SI","CUFE o factura duplicada dentro del reporte; no se suma dos veces",IF(IFERROR($H5255,0)&lt;=0,"DIAN reporta valor susceptible 0",IF($L5255="NO",IFERROR(LOOKUP(2,1/((LISTS!$M$2:$M$13&lt;&gt;"")*ISNUMBER(SEARCH(LISTS!$M$2:$M$13,$I5255))),LISTS!$O$2:$O$13),"Medio de pago no elegible o no identificado por DIAN"),"Apta automaticamente por pago electronico y base positiva"))))</f>
        <v/>
      </c>
    </row>
    <row r="5256">
      <c r="A5256" s="9" t="n"/>
      <c r="B5256" s="9" t="n"/>
      <c r="C5256" s="12" t="n"/>
      <c r="D5256" s="11" t="n"/>
      <c r="E5256" s="11" t="n"/>
      <c r="F5256" s="11" t="n"/>
      <c r="G5256" s="11" t="n"/>
      <c r="H5256" s="11" t="n"/>
      <c r="I5256" s="9" t="n"/>
      <c r="J5256" s="9" t="n"/>
      <c r="K5256" s="9" t="n"/>
      <c r="L5256" s="9">
        <f>IF(COUNTA($A5256:$K5256)=0,"",IF(AND(IFERROR($H5256,0)&gt;0,LEN(TRIM($K5256&amp;""))&gt;0,IFERROR(LOOKUP(2,1/((LISTS!$M$2:$M$13&lt;&gt;"")*ISNUMBER(SEARCH(LISTS!$M$2:$M$13,$I5256))),LISTS!$N$2:$N$13),"NO")="SI"),"SI","NO"))</f>
        <v/>
      </c>
      <c r="M5256" s="9">
        <f>IF(COUNTA($A5256:$K5256)=0,"",IF($K5256&lt;&gt;"",IF(COUNTIF($K$19:$K5256,$K5256)&gt;1,"SI","NO"),IF(COUNTIFS($A$19:$A5256,$A5256,$C$19:$C5256,$C5256,$J$19:$J5256,$J5256,$D$19:$D5256,$D5256)&gt;1,"SI","NO")))</f>
        <v/>
      </c>
      <c r="N5256" s="11">
        <f>IF(COUNTA($A5256:$K5256)=0,"",IF(AND($L5256="SI",$M5256="NO"),IFERROR($H5256,0),0))</f>
        <v/>
      </c>
      <c r="O5256" s="9">
        <f>IF(COUNTA($A5256:$K5256)=0,"",IF($M5256="SI","CUFE o factura duplicada dentro del reporte; no se suma dos veces",IF(IFERROR($H5256,0)&lt;=0,"DIAN reporta valor susceptible 0",IF($L5256="NO",IFERROR(LOOKUP(2,1/((LISTS!$M$2:$M$13&lt;&gt;"")*ISNUMBER(SEARCH(LISTS!$M$2:$M$13,$I5256))),LISTS!$O$2:$O$13),"Medio de pago no elegible o no identificado por DIAN"),"Apta automaticamente por pago electronico y base positiva"))))</f>
        <v/>
      </c>
    </row>
    <row r="5257">
      <c r="A5257" s="9" t="n"/>
      <c r="B5257" s="9" t="n"/>
      <c r="C5257" s="12" t="n"/>
      <c r="D5257" s="11" t="n"/>
      <c r="E5257" s="11" t="n"/>
      <c r="F5257" s="11" t="n"/>
      <c r="G5257" s="11" t="n"/>
      <c r="H5257" s="11" t="n"/>
      <c r="I5257" s="9" t="n"/>
      <c r="J5257" s="9" t="n"/>
      <c r="K5257" s="9" t="n"/>
      <c r="L5257" s="9">
        <f>IF(COUNTA($A5257:$K5257)=0,"",IF(AND(IFERROR($H5257,0)&gt;0,LEN(TRIM($K5257&amp;""))&gt;0,IFERROR(LOOKUP(2,1/((LISTS!$M$2:$M$13&lt;&gt;"")*ISNUMBER(SEARCH(LISTS!$M$2:$M$13,$I5257))),LISTS!$N$2:$N$13),"NO")="SI"),"SI","NO"))</f>
        <v/>
      </c>
      <c r="M5257" s="9">
        <f>IF(COUNTA($A5257:$K5257)=0,"",IF($K5257&lt;&gt;"",IF(COUNTIF($K$19:$K5257,$K5257)&gt;1,"SI","NO"),IF(COUNTIFS($A$19:$A5257,$A5257,$C$19:$C5257,$C5257,$J$19:$J5257,$J5257,$D$19:$D5257,$D5257)&gt;1,"SI","NO")))</f>
        <v/>
      </c>
      <c r="N5257" s="11">
        <f>IF(COUNTA($A5257:$K5257)=0,"",IF(AND($L5257="SI",$M5257="NO"),IFERROR($H5257,0),0))</f>
        <v/>
      </c>
      <c r="O5257" s="9">
        <f>IF(COUNTA($A5257:$K5257)=0,"",IF($M5257="SI","CUFE o factura duplicada dentro del reporte; no se suma dos veces",IF(IFERROR($H5257,0)&lt;=0,"DIAN reporta valor susceptible 0",IF($L5257="NO",IFERROR(LOOKUP(2,1/((LISTS!$M$2:$M$13&lt;&gt;"")*ISNUMBER(SEARCH(LISTS!$M$2:$M$13,$I5257))),LISTS!$O$2:$O$13),"Medio de pago no elegible o no identificado por DIAN"),"Apta automaticamente por pago electronico y base positiva"))))</f>
        <v/>
      </c>
    </row>
    <row r="5258">
      <c r="A5258" s="9" t="n"/>
      <c r="B5258" s="9" t="n"/>
      <c r="C5258" s="12" t="n"/>
      <c r="D5258" s="11" t="n"/>
      <c r="E5258" s="11" t="n"/>
      <c r="F5258" s="11" t="n"/>
      <c r="G5258" s="11" t="n"/>
      <c r="H5258" s="11" t="n"/>
      <c r="I5258" s="9" t="n"/>
      <c r="J5258" s="9" t="n"/>
      <c r="K5258" s="9" t="n"/>
      <c r="L5258" s="9">
        <f>IF(COUNTA($A5258:$K5258)=0,"",IF(AND(IFERROR($H5258,0)&gt;0,LEN(TRIM($K5258&amp;""))&gt;0,IFERROR(LOOKUP(2,1/((LISTS!$M$2:$M$13&lt;&gt;"")*ISNUMBER(SEARCH(LISTS!$M$2:$M$13,$I5258))),LISTS!$N$2:$N$13),"NO")="SI"),"SI","NO"))</f>
        <v/>
      </c>
      <c r="M5258" s="9">
        <f>IF(COUNTA($A5258:$K5258)=0,"",IF($K5258&lt;&gt;"",IF(COUNTIF($K$19:$K5258,$K5258)&gt;1,"SI","NO"),IF(COUNTIFS($A$19:$A5258,$A5258,$C$19:$C5258,$C5258,$J$19:$J5258,$J5258,$D$19:$D5258,$D5258)&gt;1,"SI","NO")))</f>
        <v/>
      </c>
      <c r="N5258" s="11">
        <f>IF(COUNTA($A5258:$K5258)=0,"",IF(AND($L5258="SI",$M5258="NO"),IFERROR($H5258,0),0))</f>
        <v/>
      </c>
      <c r="O5258" s="9">
        <f>IF(COUNTA($A5258:$K5258)=0,"",IF($M5258="SI","CUFE o factura duplicada dentro del reporte; no se suma dos veces",IF(IFERROR($H5258,0)&lt;=0,"DIAN reporta valor susceptible 0",IF($L5258="NO",IFERROR(LOOKUP(2,1/((LISTS!$M$2:$M$13&lt;&gt;"")*ISNUMBER(SEARCH(LISTS!$M$2:$M$13,$I5258))),LISTS!$O$2:$O$13),"Medio de pago no elegible o no identificado por DIAN"),"Apta automaticamente por pago electronico y base positiva"))))</f>
        <v/>
      </c>
    </row>
    <row r="5259">
      <c r="A5259" s="9" t="n"/>
      <c r="B5259" s="9" t="n"/>
      <c r="C5259" s="12" t="n"/>
      <c r="D5259" s="11" t="n"/>
      <c r="E5259" s="11" t="n"/>
      <c r="F5259" s="11" t="n"/>
      <c r="G5259" s="11" t="n"/>
      <c r="H5259" s="11" t="n"/>
      <c r="I5259" s="9" t="n"/>
      <c r="J5259" s="9" t="n"/>
      <c r="K5259" s="9" t="n"/>
      <c r="L5259" s="9">
        <f>IF(COUNTA($A5259:$K5259)=0,"",IF(AND(IFERROR($H5259,0)&gt;0,LEN(TRIM($K5259&amp;""))&gt;0,IFERROR(LOOKUP(2,1/((LISTS!$M$2:$M$13&lt;&gt;"")*ISNUMBER(SEARCH(LISTS!$M$2:$M$13,$I5259))),LISTS!$N$2:$N$13),"NO")="SI"),"SI","NO"))</f>
        <v/>
      </c>
      <c r="M5259" s="9">
        <f>IF(COUNTA($A5259:$K5259)=0,"",IF($K5259&lt;&gt;"",IF(COUNTIF($K$19:$K5259,$K5259)&gt;1,"SI","NO"),IF(COUNTIFS($A$19:$A5259,$A5259,$C$19:$C5259,$C5259,$J$19:$J5259,$J5259,$D$19:$D5259,$D5259)&gt;1,"SI","NO")))</f>
        <v/>
      </c>
      <c r="N5259" s="11">
        <f>IF(COUNTA($A5259:$K5259)=0,"",IF(AND($L5259="SI",$M5259="NO"),IFERROR($H5259,0),0))</f>
        <v/>
      </c>
      <c r="O5259" s="9">
        <f>IF(COUNTA($A5259:$K5259)=0,"",IF($M5259="SI","CUFE o factura duplicada dentro del reporte; no se suma dos veces",IF(IFERROR($H5259,0)&lt;=0,"DIAN reporta valor susceptible 0",IF($L5259="NO",IFERROR(LOOKUP(2,1/((LISTS!$M$2:$M$13&lt;&gt;"")*ISNUMBER(SEARCH(LISTS!$M$2:$M$13,$I5259))),LISTS!$O$2:$O$13),"Medio de pago no elegible o no identificado por DIAN"),"Apta automaticamente por pago electronico y base positiva"))))</f>
        <v/>
      </c>
    </row>
    <row r="5260">
      <c r="A5260" s="9" t="n"/>
      <c r="B5260" s="9" t="n"/>
      <c r="C5260" s="12" t="n"/>
      <c r="D5260" s="11" t="n"/>
      <c r="E5260" s="11" t="n"/>
      <c r="F5260" s="11" t="n"/>
      <c r="G5260" s="11" t="n"/>
      <c r="H5260" s="11" t="n"/>
      <c r="I5260" s="9" t="n"/>
      <c r="J5260" s="9" t="n"/>
      <c r="K5260" s="9" t="n"/>
      <c r="L5260" s="9">
        <f>IF(COUNTA($A5260:$K5260)=0,"",IF(AND(IFERROR($H5260,0)&gt;0,LEN(TRIM($K5260&amp;""))&gt;0,IFERROR(LOOKUP(2,1/((LISTS!$M$2:$M$13&lt;&gt;"")*ISNUMBER(SEARCH(LISTS!$M$2:$M$13,$I5260))),LISTS!$N$2:$N$13),"NO")="SI"),"SI","NO"))</f>
        <v/>
      </c>
      <c r="M5260" s="9">
        <f>IF(COUNTA($A5260:$K5260)=0,"",IF($K5260&lt;&gt;"",IF(COUNTIF($K$19:$K5260,$K5260)&gt;1,"SI","NO"),IF(COUNTIFS($A$19:$A5260,$A5260,$C$19:$C5260,$C5260,$J$19:$J5260,$J5260,$D$19:$D5260,$D5260)&gt;1,"SI","NO")))</f>
        <v/>
      </c>
      <c r="N5260" s="11">
        <f>IF(COUNTA($A5260:$K5260)=0,"",IF(AND($L5260="SI",$M5260="NO"),IFERROR($H5260,0),0))</f>
        <v/>
      </c>
      <c r="O5260" s="9">
        <f>IF(COUNTA($A5260:$K5260)=0,"",IF($M5260="SI","CUFE o factura duplicada dentro del reporte; no se suma dos veces",IF(IFERROR($H5260,0)&lt;=0,"DIAN reporta valor susceptible 0",IF($L5260="NO",IFERROR(LOOKUP(2,1/((LISTS!$M$2:$M$13&lt;&gt;"")*ISNUMBER(SEARCH(LISTS!$M$2:$M$13,$I5260))),LISTS!$O$2:$O$13),"Medio de pago no elegible o no identificado por DIAN"),"Apta automaticamente por pago electronico y base positiva"))))</f>
        <v/>
      </c>
    </row>
    <row r="5261">
      <c r="A5261" s="9" t="n"/>
      <c r="B5261" s="9" t="n"/>
      <c r="C5261" s="12" t="n"/>
      <c r="D5261" s="11" t="n"/>
      <c r="E5261" s="11" t="n"/>
      <c r="F5261" s="11" t="n"/>
      <c r="G5261" s="11" t="n"/>
      <c r="H5261" s="11" t="n"/>
      <c r="I5261" s="9" t="n"/>
      <c r="J5261" s="9" t="n"/>
      <c r="K5261" s="9" t="n"/>
      <c r="L5261" s="9">
        <f>IF(COUNTA($A5261:$K5261)=0,"",IF(AND(IFERROR($H5261,0)&gt;0,LEN(TRIM($K5261&amp;""))&gt;0,IFERROR(LOOKUP(2,1/((LISTS!$M$2:$M$13&lt;&gt;"")*ISNUMBER(SEARCH(LISTS!$M$2:$M$13,$I5261))),LISTS!$N$2:$N$13),"NO")="SI"),"SI","NO"))</f>
        <v/>
      </c>
      <c r="M5261" s="9">
        <f>IF(COUNTA($A5261:$K5261)=0,"",IF($K5261&lt;&gt;"",IF(COUNTIF($K$19:$K5261,$K5261)&gt;1,"SI","NO"),IF(COUNTIFS($A$19:$A5261,$A5261,$C$19:$C5261,$C5261,$J$19:$J5261,$J5261,$D$19:$D5261,$D5261)&gt;1,"SI","NO")))</f>
        <v/>
      </c>
      <c r="N5261" s="11">
        <f>IF(COUNTA($A5261:$K5261)=0,"",IF(AND($L5261="SI",$M5261="NO"),IFERROR($H5261,0),0))</f>
        <v/>
      </c>
      <c r="O5261" s="9">
        <f>IF(COUNTA($A5261:$K5261)=0,"",IF($M5261="SI","CUFE o factura duplicada dentro del reporte; no se suma dos veces",IF(IFERROR($H5261,0)&lt;=0,"DIAN reporta valor susceptible 0",IF($L5261="NO",IFERROR(LOOKUP(2,1/((LISTS!$M$2:$M$13&lt;&gt;"")*ISNUMBER(SEARCH(LISTS!$M$2:$M$13,$I5261))),LISTS!$O$2:$O$13),"Medio de pago no elegible o no identificado por DIAN"),"Apta automaticamente por pago electronico y base positiva"))))</f>
        <v/>
      </c>
    </row>
    <row r="5262">
      <c r="A5262" s="9" t="n"/>
      <c r="B5262" s="9" t="n"/>
      <c r="C5262" s="12" t="n"/>
      <c r="D5262" s="11" t="n"/>
      <c r="E5262" s="11" t="n"/>
      <c r="F5262" s="11" t="n"/>
      <c r="G5262" s="11" t="n"/>
      <c r="H5262" s="11" t="n"/>
      <c r="I5262" s="9" t="n"/>
      <c r="J5262" s="9" t="n"/>
      <c r="K5262" s="9" t="n"/>
      <c r="L5262" s="9">
        <f>IF(COUNTA($A5262:$K5262)=0,"",IF(AND(IFERROR($H5262,0)&gt;0,LEN(TRIM($K5262&amp;""))&gt;0,IFERROR(LOOKUP(2,1/((LISTS!$M$2:$M$13&lt;&gt;"")*ISNUMBER(SEARCH(LISTS!$M$2:$M$13,$I5262))),LISTS!$N$2:$N$13),"NO")="SI"),"SI","NO"))</f>
        <v/>
      </c>
      <c r="M5262" s="9">
        <f>IF(COUNTA($A5262:$K5262)=0,"",IF($K5262&lt;&gt;"",IF(COUNTIF($K$19:$K5262,$K5262)&gt;1,"SI","NO"),IF(COUNTIFS($A$19:$A5262,$A5262,$C$19:$C5262,$C5262,$J$19:$J5262,$J5262,$D$19:$D5262,$D5262)&gt;1,"SI","NO")))</f>
        <v/>
      </c>
      <c r="N5262" s="11">
        <f>IF(COUNTA($A5262:$K5262)=0,"",IF(AND($L5262="SI",$M5262="NO"),IFERROR($H5262,0),0))</f>
        <v/>
      </c>
      <c r="O5262" s="9">
        <f>IF(COUNTA($A5262:$K5262)=0,"",IF($M5262="SI","CUFE o factura duplicada dentro del reporte; no se suma dos veces",IF(IFERROR($H5262,0)&lt;=0,"DIAN reporta valor susceptible 0",IF($L5262="NO",IFERROR(LOOKUP(2,1/((LISTS!$M$2:$M$13&lt;&gt;"")*ISNUMBER(SEARCH(LISTS!$M$2:$M$13,$I5262))),LISTS!$O$2:$O$13),"Medio de pago no elegible o no identificado por DIAN"),"Apta automaticamente por pago electronico y base positiva"))))</f>
        <v/>
      </c>
    </row>
    <row r="5263">
      <c r="A5263" s="9" t="n"/>
      <c r="B5263" s="9" t="n"/>
      <c r="C5263" s="12" t="n"/>
      <c r="D5263" s="11" t="n"/>
      <c r="E5263" s="11" t="n"/>
      <c r="F5263" s="11" t="n"/>
      <c r="G5263" s="11" t="n"/>
      <c r="H5263" s="11" t="n"/>
      <c r="I5263" s="9" t="n"/>
      <c r="J5263" s="9" t="n"/>
      <c r="K5263" s="9" t="n"/>
      <c r="L5263" s="9">
        <f>IF(COUNTA($A5263:$K5263)=0,"",IF(AND(IFERROR($H5263,0)&gt;0,LEN(TRIM($K5263&amp;""))&gt;0,IFERROR(LOOKUP(2,1/((LISTS!$M$2:$M$13&lt;&gt;"")*ISNUMBER(SEARCH(LISTS!$M$2:$M$13,$I5263))),LISTS!$N$2:$N$13),"NO")="SI"),"SI","NO"))</f>
        <v/>
      </c>
      <c r="M5263" s="9">
        <f>IF(COUNTA($A5263:$K5263)=0,"",IF($K5263&lt;&gt;"",IF(COUNTIF($K$19:$K5263,$K5263)&gt;1,"SI","NO"),IF(COUNTIFS($A$19:$A5263,$A5263,$C$19:$C5263,$C5263,$J$19:$J5263,$J5263,$D$19:$D5263,$D5263)&gt;1,"SI","NO")))</f>
        <v/>
      </c>
      <c r="N5263" s="11">
        <f>IF(COUNTA($A5263:$K5263)=0,"",IF(AND($L5263="SI",$M5263="NO"),IFERROR($H5263,0),0))</f>
        <v/>
      </c>
      <c r="O5263" s="9">
        <f>IF(COUNTA($A5263:$K5263)=0,"",IF($M5263="SI","CUFE o factura duplicada dentro del reporte; no se suma dos veces",IF(IFERROR($H5263,0)&lt;=0,"DIAN reporta valor susceptible 0",IF($L5263="NO",IFERROR(LOOKUP(2,1/((LISTS!$M$2:$M$13&lt;&gt;"")*ISNUMBER(SEARCH(LISTS!$M$2:$M$13,$I5263))),LISTS!$O$2:$O$13),"Medio de pago no elegible o no identificado por DIAN"),"Apta automaticamente por pago electronico y base positiva"))))</f>
        <v/>
      </c>
    </row>
    <row r="5264">
      <c r="A5264" s="9" t="n"/>
      <c r="B5264" s="9" t="n"/>
      <c r="C5264" s="12" t="n"/>
      <c r="D5264" s="11" t="n"/>
      <c r="E5264" s="11" t="n"/>
      <c r="F5264" s="11" t="n"/>
      <c r="G5264" s="11" t="n"/>
      <c r="H5264" s="11" t="n"/>
      <c r="I5264" s="9" t="n"/>
      <c r="J5264" s="9" t="n"/>
      <c r="K5264" s="9" t="n"/>
      <c r="L5264" s="9">
        <f>IF(COUNTA($A5264:$K5264)=0,"",IF(AND(IFERROR($H5264,0)&gt;0,LEN(TRIM($K5264&amp;""))&gt;0,IFERROR(LOOKUP(2,1/((LISTS!$M$2:$M$13&lt;&gt;"")*ISNUMBER(SEARCH(LISTS!$M$2:$M$13,$I5264))),LISTS!$N$2:$N$13),"NO")="SI"),"SI","NO"))</f>
        <v/>
      </c>
      <c r="M5264" s="9">
        <f>IF(COUNTA($A5264:$K5264)=0,"",IF($K5264&lt;&gt;"",IF(COUNTIF($K$19:$K5264,$K5264)&gt;1,"SI","NO"),IF(COUNTIFS($A$19:$A5264,$A5264,$C$19:$C5264,$C5264,$J$19:$J5264,$J5264,$D$19:$D5264,$D5264)&gt;1,"SI","NO")))</f>
        <v/>
      </c>
      <c r="N5264" s="11">
        <f>IF(COUNTA($A5264:$K5264)=0,"",IF(AND($L5264="SI",$M5264="NO"),IFERROR($H5264,0),0))</f>
        <v/>
      </c>
      <c r="O5264" s="9">
        <f>IF(COUNTA($A5264:$K5264)=0,"",IF($M5264="SI","CUFE o factura duplicada dentro del reporte; no se suma dos veces",IF(IFERROR($H5264,0)&lt;=0,"DIAN reporta valor susceptible 0",IF($L5264="NO",IFERROR(LOOKUP(2,1/((LISTS!$M$2:$M$13&lt;&gt;"")*ISNUMBER(SEARCH(LISTS!$M$2:$M$13,$I5264))),LISTS!$O$2:$O$13),"Medio de pago no elegible o no identificado por DIAN"),"Apta automaticamente por pago electronico y base positiva"))))</f>
        <v/>
      </c>
    </row>
    <row r="5265">
      <c r="A5265" s="9" t="n"/>
      <c r="B5265" s="9" t="n"/>
      <c r="C5265" s="12" t="n"/>
      <c r="D5265" s="11" t="n"/>
      <c r="E5265" s="11" t="n"/>
      <c r="F5265" s="11" t="n"/>
      <c r="G5265" s="11" t="n"/>
      <c r="H5265" s="11" t="n"/>
      <c r="I5265" s="9" t="n"/>
      <c r="J5265" s="9" t="n"/>
      <c r="K5265" s="9" t="n"/>
      <c r="L5265" s="9">
        <f>IF(COUNTA($A5265:$K5265)=0,"",IF(AND(IFERROR($H5265,0)&gt;0,LEN(TRIM($K5265&amp;""))&gt;0,IFERROR(LOOKUP(2,1/((LISTS!$M$2:$M$13&lt;&gt;"")*ISNUMBER(SEARCH(LISTS!$M$2:$M$13,$I5265))),LISTS!$N$2:$N$13),"NO")="SI"),"SI","NO"))</f>
        <v/>
      </c>
      <c r="M5265" s="9">
        <f>IF(COUNTA($A5265:$K5265)=0,"",IF($K5265&lt;&gt;"",IF(COUNTIF($K$19:$K5265,$K5265)&gt;1,"SI","NO"),IF(COUNTIFS($A$19:$A5265,$A5265,$C$19:$C5265,$C5265,$J$19:$J5265,$J5265,$D$19:$D5265,$D5265)&gt;1,"SI","NO")))</f>
        <v/>
      </c>
      <c r="N5265" s="11">
        <f>IF(COUNTA($A5265:$K5265)=0,"",IF(AND($L5265="SI",$M5265="NO"),IFERROR($H5265,0),0))</f>
        <v/>
      </c>
      <c r="O5265" s="9">
        <f>IF(COUNTA($A5265:$K5265)=0,"",IF($M5265="SI","CUFE o factura duplicada dentro del reporte; no se suma dos veces",IF(IFERROR($H5265,0)&lt;=0,"DIAN reporta valor susceptible 0",IF($L5265="NO",IFERROR(LOOKUP(2,1/((LISTS!$M$2:$M$13&lt;&gt;"")*ISNUMBER(SEARCH(LISTS!$M$2:$M$13,$I5265))),LISTS!$O$2:$O$13),"Medio de pago no elegible o no identificado por DIAN"),"Apta automaticamente por pago electronico y base positiva"))))</f>
        <v/>
      </c>
    </row>
    <row r="5266">
      <c r="A5266" s="9" t="n"/>
      <c r="B5266" s="9" t="n"/>
      <c r="C5266" s="12" t="n"/>
      <c r="D5266" s="11" t="n"/>
      <c r="E5266" s="11" t="n"/>
      <c r="F5266" s="11" t="n"/>
      <c r="G5266" s="11" t="n"/>
      <c r="H5266" s="11" t="n"/>
      <c r="I5266" s="9" t="n"/>
      <c r="J5266" s="9" t="n"/>
      <c r="K5266" s="9" t="n"/>
      <c r="L5266" s="9">
        <f>IF(COUNTA($A5266:$K5266)=0,"",IF(AND(IFERROR($H5266,0)&gt;0,LEN(TRIM($K5266&amp;""))&gt;0,IFERROR(LOOKUP(2,1/((LISTS!$M$2:$M$13&lt;&gt;"")*ISNUMBER(SEARCH(LISTS!$M$2:$M$13,$I5266))),LISTS!$N$2:$N$13),"NO")="SI"),"SI","NO"))</f>
        <v/>
      </c>
      <c r="M5266" s="9">
        <f>IF(COUNTA($A5266:$K5266)=0,"",IF($K5266&lt;&gt;"",IF(COUNTIF($K$19:$K5266,$K5266)&gt;1,"SI","NO"),IF(COUNTIFS($A$19:$A5266,$A5266,$C$19:$C5266,$C5266,$J$19:$J5266,$J5266,$D$19:$D5266,$D5266)&gt;1,"SI","NO")))</f>
        <v/>
      </c>
      <c r="N5266" s="11">
        <f>IF(COUNTA($A5266:$K5266)=0,"",IF(AND($L5266="SI",$M5266="NO"),IFERROR($H5266,0),0))</f>
        <v/>
      </c>
      <c r="O5266" s="9">
        <f>IF(COUNTA($A5266:$K5266)=0,"",IF($M5266="SI","CUFE o factura duplicada dentro del reporte; no se suma dos veces",IF(IFERROR($H5266,0)&lt;=0,"DIAN reporta valor susceptible 0",IF($L5266="NO",IFERROR(LOOKUP(2,1/((LISTS!$M$2:$M$13&lt;&gt;"")*ISNUMBER(SEARCH(LISTS!$M$2:$M$13,$I5266))),LISTS!$O$2:$O$13),"Medio de pago no elegible o no identificado por DIAN"),"Apta automaticamente por pago electronico y base positiva"))))</f>
        <v/>
      </c>
    </row>
    <row r="5267">
      <c r="A5267" s="9" t="n"/>
      <c r="B5267" s="9" t="n"/>
      <c r="C5267" s="12" t="n"/>
      <c r="D5267" s="11" t="n"/>
      <c r="E5267" s="11" t="n"/>
      <c r="F5267" s="11" t="n"/>
      <c r="G5267" s="11" t="n"/>
      <c r="H5267" s="11" t="n"/>
      <c r="I5267" s="9" t="n"/>
      <c r="J5267" s="9" t="n"/>
      <c r="K5267" s="9" t="n"/>
      <c r="L5267" s="9">
        <f>IF(COUNTA($A5267:$K5267)=0,"",IF(AND(IFERROR($H5267,0)&gt;0,LEN(TRIM($K5267&amp;""))&gt;0,IFERROR(LOOKUP(2,1/((LISTS!$M$2:$M$13&lt;&gt;"")*ISNUMBER(SEARCH(LISTS!$M$2:$M$13,$I5267))),LISTS!$N$2:$N$13),"NO")="SI"),"SI","NO"))</f>
        <v/>
      </c>
      <c r="M5267" s="9">
        <f>IF(COUNTA($A5267:$K5267)=0,"",IF($K5267&lt;&gt;"",IF(COUNTIF($K$19:$K5267,$K5267)&gt;1,"SI","NO"),IF(COUNTIFS($A$19:$A5267,$A5267,$C$19:$C5267,$C5267,$J$19:$J5267,$J5267,$D$19:$D5267,$D5267)&gt;1,"SI","NO")))</f>
        <v/>
      </c>
      <c r="N5267" s="11">
        <f>IF(COUNTA($A5267:$K5267)=0,"",IF(AND($L5267="SI",$M5267="NO"),IFERROR($H5267,0),0))</f>
        <v/>
      </c>
      <c r="O5267" s="9">
        <f>IF(COUNTA($A5267:$K5267)=0,"",IF($M5267="SI","CUFE o factura duplicada dentro del reporte; no se suma dos veces",IF(IFERROR($H5267,0)&lt;=0,"DIAN reporta valor susceptible 0",IF($L5267="NO",IFERROR(LOOKUP(2,1/((LISTS!$M$2:$M$13&lt;&gt;"")*ISNUMBER(SEARCH(LISTS!$M$2:$M$13,$I5267))),LISTS!$O$2:$O$13),"Medio de pago no elegible o no identificado por DIAN"),"Apta automaticamente por pago electronico y base positiva"))))</f>
        <v/>
      </c>
    </row>
    <row r="5268">
      <c r="A5268" s="9" t="n"/>
      <c r="B5268" s="9" t="n"/>
      <c r="C5268" s="12" t="n"/>
      <c r="D5268" s="11" t="n"/>
      <c r="E5268" s="11" t="n"/>
      <c r="F5268" s="11" t="n"/>
      <c r="G5268" s="11" t="n"/>
      <c r="H5268" s="11" t="n"/>
      <c r="I5268" s="9" t="n"/>
      <c r="J5268" s="9" t="n"/>
      <c r="K5268" s="9" t="n"/>
      <c r="L5268" s="9">
        <f>IF(COUNTA($A5268:$K5268)=0,"",IF(AND(IFERROR($H5268,0)&gt;0,LEN(TRIM($K5268&amp;""))&gt;0,IFERROR(LOOKUP(2,1/((LISTS!$M$2:$M$13&lt;&gt;"")*ISNUMBER(SEARCH(LISTS!$M$2:$M$13,$I5268))),LISTS!$N$2:$N$13),"NO")="SI"),"SI","NO"))</f>
        <v/>
      </c>
      <c r="M5268" s="9">
        <f>IF(COUNTA($A5268:$K5268)=0,"",IF($K5268&lt;&gt;"",IF(COUNTIF($K$19:$K5268,$K5268)&gt;1,"SI","NO"),IF(COUNTIFS($A$19:$A5268,$A5268,$C$19:$C5268,$C5268,$J$19:$J5268,$J5268,$D$19:$D5268,$D5268)&gt;1,"SI","NO")))</f>
        <v/>
      </c>
      <c r="N5268" s="11">
        <f>IF(COUNTA($A5268:$K5268)=0,"",IF(AND($L5268="SI",$M5268="NO"),IFERROR($H5268,0),0))</f>
        <v/>
      </c>
      <c r="O5268" s="9">
        <f>IF(COUNTA($A5268:$K5268)=0,"",IF($M5268="SI","CUFE o factura duplicada dentro del reporte; no se suma dos veces",IF(IFERROR($H5268,0)&lt;=0,"DIAN reporta valor susceptible 0",IF($L5268="NO",IFERROR(LOOKUP(2,1/((LISTS!$M$2:$M$13&lt;&gt;"")*ISNUMBER(SEARCH(LISTS!$M$2:$M$13,$I5268))),LISTS!$O$2:$O$13),"Medio de pago no elegible o no identificado por DIAN"),"Apta automaticamente por pago electronico y base positiva"))))</f>
        <v/>
      </c>
    </row>
    <row r="5269">
      <c r="A5269" s="9" t="n"/>
      <c r="B5269" s="9" t="n"/>
      <c r="C5269" s="12" t="n"/>
      <c r="D5269" s="11" t="n"/>
      <c r="E5269" s="11" t="n"/>
      <c r="F5269" s="11" t="n"/>
      <c r="G5269" s="11" t="n"/>
      <c r="H5269" s="11" t="n"/>
      <c r="I5269" s="9" t="n"/>
      <c r="J5269" s="9" t="n"/>
      <c r="K5269" s="9" t="n"/>
      <c r="L5269" s="9">
        <f>IF(COUNTA($A5269:$K5269)=0,"",IF(AND(IFERROR($H5269,0)&gt;0,LEN(TRIM($K5269&amp;""))&gt;0,IFERROR(LOOKUP(2,1/((LISTS!$M$2:$M$13&lt;&gt;"")*ISNUMBER(SEARCH(LISTS!$M$2:$M$13,$I5269))),LISTS!$N$2:$N$13),"NO")="SI"),"SI","NO"))</f>
        <v/>
      </c>
      <c r="M5269" s="9">
        <f>IF(COUNTA($A5269:$K5269)=0,"",IF($K5269&lt;&gt;"",IF(COUNTIF($K$19:$K5269,$K5269)&gt;1,"SI","NO"),IF(COUNTIFS($A$19:$A5269,$A5269,$C$19:$C5269,$C5269,$J$19:$J5269,$J5269,$D$19:$D5269,$D5269)&gt;1,"SI","NO")))</f>
        <v/>
      </c>
      <c r="N5269" s="11">
        <f>IF(COUNTA($A5269:$K5269)=0,"",IF(AND($L5269="SI",$M5269="NO"),IFERROR($H5269,0),0))</f>
        <v/>
      </c>
      <c r="O5269" s="9">
        <f>IF(COUNTA($A5269:$K5269)=0,"",IF($M5269="SI","CUFE o factura duplicada dentro del reporte; no se suma dos veces",IF(IFERROR($H5269,0)&lt;=0,"DIAN reporta valor susceptible 0",IF($L5269="NO",IFERROR(LOOKUP(2,1/((LISTS!$M$2:$M$13&lt;&gt;"")*ISNUMBER(SEARCH(LISTS!$M$2:$M$13,$I5269))),LISTS!$O$2:$O$13),"Medio de pago no elegible o no identificado por DIAN"),"Apta automaticamente por pago electronico y base positiva"))))</f>
        <v/>
      </c>
    </row>
    <row r="5270">
      <c r="A5270" s="9" t="n"/>
      <c r="B5270" s="9" t="n"/>
      <c r="C5270" s="12" t="n"/>
      <c r="D5270" s="11" t="n"/>
      <c r="E5270" s="11" t="n"/>
      <c r="F5270" s="11" t="n"/>
      <c r="G5270" s="11" t="n"/>
      <c r="H5270" s="11" t="n"/>
      <c r="I5270" s="9" t="n"/>
      <c r="J5270" s="9" t="n"/>
      <c r="K5270" s="9" t="n"/>
      <c r="L5270" s="9">
        <f>IF(COUNTA($A5270:$K5270)=0,"",IF(AND(IFERROR($H5270,0)&gt;0,LEN(TRIM($K5270&amp;""))&gt;0,IFERROR(LOOKUP(2,1/((LISTS!$M$2:$M$13&lt;&gt;"")*ISNUMBER(SEARCH(LISTS!$M$2:$M$13,$I5270))),LISTS!$N$2:$N$13),"NO")="SI"),"SI","NO"))</f>
        <v/>
      </c>
      <c r="M5270" s="9">
        <f>IF(COUNTA($A5270:$K5270)=0,"",IF($K5270&lt;&gt;"",IF(COUNTIF($K$19:$K5270,$K5270)&gt;1,"SI","NO"),IF(COUNTIFS($A$19:$A5270,$A5270,$C$19:$C5270,$C5270,$J$19:$J5270,$J5270,$D$19:$D5270,$D5270)&gt;1,"SI","NO")))</f>
        <v/>
      </c>
      <c r="N5270" s="11">
        <f>IF(COUNTA($A5270:$K5270)=0,"",IF(AND($L5270="SI",$M5270="NO"),IFERROR($H5270,0),0))</f>
        <v/>
      </c>
      <c r="O5270" s="9">
        <f>IF(COUNTA($A5270:$K5270)=0,"",IF($M5270="SI","CUFE o factura duplicada dentro del reporte; no se suma dos veces",IF(IFERROR($H5270,0)&lt;=0,"DIAN reporta valor susceptible 0",IF($L5270="NO",IFERROR(LOOKUP(2,1/((LISTS!$M$2:$M$13&lt;&gt;"")*ISNUMBER(SEARCH(LISTS!$M$2:$M$13,$I5270))),LISTS!$O$2:$O$13),"Medio de pago no elegible o no identificado por DIAN"),"Apta automaticamente por pago electronico y base positiva"))))</f>
        <v/>
      </c>
    </row>
    <row r="5271">
      <c r="A5271" s="9" t="n"/>
      <c r="B5271" s="9" t="n"/>
      <c r="C5271" s="12" t="n"/>
      <c r="D5271" s="11" t="n"/>
      <c r="E5271" s="11" t="n"/>
      <c r="F5271" s="11" t="n"/>
      <c r="G5271" s="11" t="n"/>
      <c r="H5271" s="11" t="n"/>
      <c r="I5271" s="9" t="n"/>
      <c r="J5271" s="9" t="n"/>
      <c r="K5271" s="9" t="n"/>
      <c r="L5271" s="9">
        <f>IF(COUNTA($A5271:$K5271)=0,"",IF(AND(IFERROR($H5271,0)&gt;0,LEN(TRIM($K5271&amp;""))&gt;0,IFERROR(LOOKUP(2,1/((LISTS!$M$2:$M$13&lt;&gt;"")*ISNUMBER(SEARCH(LISTS!$M$2:$M$13,$I5271))),LISTS!$N$2:$N$13),"NO")="SI"),"SI","NO"))</f>
        <v/>
      </c>
      <c r="M5271" s="9">
        <f>IF(COUNTA($A5271:$K5271)=0,"",IF($K5271&lt;&gt;"",IF(COUNTIF($K$19:$K5271,$K5271)&gt;1,"SI","NO"),IF(COUNTIFS($A$19:$A5271,$A5271,$C$19:$C5271,$C5271,$J$19:$J5271,$J5271,$D$19:$D5271,$D5271)&gt;1,"SI","NO")))</f>
        <v/>
      </c>
      <c r="N5271" s="11">
        <f>IF(COUNTA($A5271:$K5271)=0,"",IF(AND($L5271="SI",$M5271="NO"),IFERROR($H5271,0),0))</f>
        <v/>
      </c>
      <c r="O5271" s="9">
        <f>IF(COUNTA($A5271:$K5271)=0,"",IF($M5271="SI","CUFE o factura duplicada dentro del reporte; no se suma dos veces",IF(IFERROR($H5271,0)&lt;=0,"DIAN reporta valor susceptible 0",IF($L5271="NO",IFERROR(LOOKUP(2,1/((LISTS!$M$2:$M$13&lt;&gt;"")*ISNUMBER(SEARCH(LISTS!$M$2:$M$13,$I5271))),LISTS!$O$2:$O$13),"Medio de pago no elegible o no identificado por DIAN"),"Apta automaticamente por pago electronico y base positiva"))))</f>
        <v/>
      </c>
    </row>
    <row r="5272">
      <c r="A5272" s="9" t="n"/>
      <c r="B5272" s="9" t="n"/>
      <c r="C5272" s="12" t="n"/>
      <c r="D5272" s="11" t="n"/>
      <c r="E5272" s="11" t="n"/>
      <c r="F5272" s="11" t="n"/>
      <c r="G5272" s="11" t="n"/>
      <c r="H5272" s="11" t="n"/>
      <c r="I5272" s="9" t="n"/>
      <c r="J5272" s="9" t="n"/>
      <c r="K5272" s="9" t="n"/>
      <c r="L5272" s="9">
        <f>IF(COUNTA($A5272:$K5272)=0,"",IF(AND(IFERROR($H5272,0)&gt;0,LEN(TRIM($K5272&amp;""))&gt;0,IFERROR(LOOKUP(2,1/((LISTS!$M$2:$M$13&lt;&gt;"")*ISNUMBER(SEARCH(LISTS!$M$2:$M$13,$I5272))),LISTS!$N$2:$N$13),"NO")="SI"),"SI","NO"))</f>
        <v/>
      </c>
      <c r="M5272" s="9">
        <f>IF(COUNTA($A5272:$K5272)=0,"",IF($K5272&lt;&gt;"",IF(COUNTIF($K$19:$K5272,$K5272)&gt;1,"SI","NO"),IF(COUNTIFS($A$19:$A5272,$A5272,$C$19:$C5272,$C5272,$J$19:$J5272,$J5272,$D$19:$D5272,$D5272)&gt;1,"SI","NO")))</f>
        <v/>
      </c>
      <c r="N5272" s="11">
        <f>IF(COUNTA($A5272:$K5272)=0,"",IF(AND($L5272="SI",$M5272="NO"),IFERROR($H5272,0),0))</f>
        <v/>
      </c>
      <c r="O5272" s="9">
        <f>IF(COUNTA($A5272:$K5272)=0,"",IF($M5272="SI","CUFE o factura duplicada dentro del reporte; no se suma dos veces",IF(IFERROR($H5272,0)&lt;=0,"DIAN reporta valor susceptible 0",IF($L5272="NO",IFERROR(LOOKUP(2,1/((LISTS!$M$2:$M$13&lt;&gt;"")*ISNUMBER(SEARCH(LISTS!$M$2:$M$13,$I5272))),LISTS!$O$2:$O$13),"Medio de pago no elegible o no identificado por DIAN"),"Apta automaticamente por pago electronico y base positiva"))))</f>
        <v/>
      </c>
    </row>
    <row r="5273">
      <c r="A5273" s="9" t="n"/>
      <c r="B5273" s="9" t="n"/>
      <c r="C5273" s="12" t="n"/>
      <c r="D5273" s="11" t="n"/>
      <c r="E5273" s="11" t="n"/>
      <c r="F5273" s="11" t="n"/>
      <c r="G5273" s="11" t="n"/>
      <c r="H5273" s="11" t="n"/>
      <c r="I5273" s="9" t="n"/>
      <c r="J5273" s="9" t="n"/>
      <c r="K5273" s="9" t="n"/>
      <c r="L5273" s="9">
        <f>IF(COUNTA($A5273:$K5273)=0,"",IF(AND(IFERROR($H5273,0)&gt;0,LEN(TRIM($K5273&amp;""))&gt;0,IFERROR(LOOKUP(2,1/((LISTS!$M$2:$M$13&lt;&gt;"")*ISNUMBER(SEARCH(LISTS!$M$2:$M$13,$I5273))),LISTS!$N$2:$N$13),"NO")="SI"),"SI","NO"))</f>
        <v/>
      </c>
      <c r="M5273" s="9">
        <f>IF(COUNTA($A5273:$K5273)=0,"",IF($K5273&lt;&gt;"",IF(COUNTIF($K$19:$K5273,$K5273)&gt;1,"SI","NO"),IF(COUNTIFS($A$19:$A5273,$A5273,$C$19:$C5273,$C5273,$J$19:$J5273,$J5273,$D$19:$D5273,$D5273)&gt;1,"SI","NO")))</f>
        <v/>
      </c>
      <c r="N5273" s="11">
        <f>IF(COUNTA($A5273:$K5273)=0,"",IF(AND($L5273="SI",$M5273="NO"),IFERROR($H5273,0),0))</f>
        <v/>
      </c>
      <c r="O5273" s="9">
        <f>IF(COUNTA($A5273:$K5273)=0,"",IF($M5273="SI","CUFE o factura duplicada dentro del reporte; no se suma dos veces",IF(IFERROR($H5273,0)&lt;=0,"DIAN reporta valor susceptible 0",IF($L5273="NO",IFERROR(LOOKUP(2,1/((LISTS!$M$2:$M$13&lt;&gt;"")*ISNUMBER(SEARCH(LISTS!$M$2:$M$13,$I5273))),LISTS!$O$2:$O$13),"Medio de pago no elegible o no identificado por DIAN"),"Apta automaticamente por pago electronico y base positiva"))))</f>
        <v/>
      </c>
    </row>
    <row r="5274">
      <c r="A5274" s="9" t="n"/>
      <c r="B5274" s="9" t="n"/>
      <c r="C5274" s="12" t="n"/>
      <c r="D5274" s="11" t="n"/>
      <c r="E5274" s="11" t="n"/>
      <c r="F5274" s="11" t="n"/>
      <c r="G5274" s="11" t="n"/>
      <c r="H5274" s="11" t="n"/>
      <c r="I5274" s="9" t="n"/>
      <c r="J5274" s="9" t="n"/>
      <c r="K5274" s="9" t="n"/>
      <c r="L5274" s="9">
        <f>IF(COUNTA($A5274:$K5274)=0,"",IF(AND(IFERROR($H5274,0)&gt;0,LEN(TRIM($K5274&amp;""))&gt;0,IFERROR(LOOKUP(2,1/((LISTS!$M$2:$M$13&lt;&gt;"")*ISNUMBER(SEARCH(LISTS!$M$2:$M$13,$I5274))),LISTS!$N$2:$N$13),"NO")="SI"),"SI","NO"))</f>
        <v/>
      </c>
      <c r="M5274" s="9">
        <f>IF(COUNTA($A5274:$K5274)=0,"",IF($K5274&lt;&gt;"",IF(COUNTIF($K$19:$K5274,$K5274)&gt;1,"SI","NO"),IF(COUNTIFS($A$19:$A5274,$A5274,$C$19:$C5274,$C5274,$J$19:$J5274,$J5274,$D$19:$D5274,$D5274)&gt;1,"SI","NO")))</f>
        <v/>
      </c>
      <c r="N5274" s="11">
        <f>IF(COUNTA($A5274:$K5274)=0,"",IF(AND($L5274="SI",$M5274="NO"),IFERROR($H5274,0),0))</f>
        <v/>
      </c>
      <c r="O5274" s="9">
        <f>IF(COUNTA($A5274:$K5274)=0,"",IF($M5274="SI","CUFE o factura duplicada dentro del reporte; no se suma dos veces",IF(IFERROR($H5274,0)&lt;=0,"DIAN reporta valor susceptible 0",IF($L5274="NO",IFERROR(LOOKUP(2,1/((LISTS!$M$2:$M$13&lt;&gt;"")*ISNUMBER(SEARCH(LISTS!$M$2:$M$13,$I5274))),LISTS!$O$2:$O$13),"Medio de pago no elegible o no identificado por DIAN"),"Apta automaticamente por pago electronico y base positiva"))))</f>
        <v/>
      </c>
    </row>
    <row r="5275">
      <c r="A5275" s="9" t="n"/>
      <c r="B5275" s="9" t="n"/>
      <c r="C5275" s="12" t="n"/>
      <c r="D5275" s="11" t="n"/>
      <c r="E5275" s="11" t="n"/>
      <c r="F5275" s="11" t="n"/>
      <c r="G5275" s="11" t="n"/>
      <c r="H5275" s="11" t="n"/>
      <c r="I5275" s="9" t="n"/>
      <c r="J5275" s="9" t="n"/>
      <c r="K5275" s="9" t="n"/>
      <c r="L5275" s="9">
        <f>IF(COUNTA($A5275:$K5275)=0,"",IF(AND(IFERROR($H5275,0)&gt;0,LEN(TRIM($K5275&amp;""))&gt;0,IFERROR(LOOKUP(2,1/((LISTS!$M$2:$M$13&lt;&gt;"")*ISNUMBER(SEARCH(LISTS!$M$2:$M$13,$I5275))),LISTS!$N$2:$N$13),"NO")="SI"),"SI","NO"))</f>
        <v/>
      </c>
      <c r="M5275" s="9">
        <f>IF(COUNTA($A5275:$K5275)=0,"",IF($K5275&lt;&gt;"",IF(COUNTIF($K$19:$K5275,$K5275)&gt;1,"SI","NO"),IF(COUNTIFS($A$19:$A5275,$A5275,$C$19:$C5275,$C5275,$J$19:$J5275,$J5275,$D$19:$D5275,$D5275)&gt;1,"SI","NO")))</f>
        <v/>
      </c>
      <c r="N5275" s="11">
        <f>IF(COUNTA($A5275:$K5275)=0,"",IF(AND($L5275="SI",$M5275="NO"),IFERROR($H5275,0),0))</f>
        <v/>
      </c>
      <c r="O5275" s="9">
        <f>IF(COUNTA($A5275:$K5275)=0,"",IF($M5275="SI","CUFE o factura duplicada dentro del reporte; no se suma dos veces",IF(IFERROR($H5275,0)&lt;=0,"DIAN reporta valor susceptible 0",IF($L5275="NO",IFERROR(LOOKUP(2,1/((LISTS!$M$2:$M$13&lt;&gt;"")*ISNUMBER(SEARCH(LISTS!$M$2:$M$13,$I5275))),LISTS!$O$2:$O$13),"Medio de pago no elegible o no identificado por DIAN"),"Apta automaticamente por pago electronico y base positiva"))))</f>
        <v/>
      </c>
    </row>
    <row r="5276">
      <c r="A5276" s="9" t="n"/>
      <c r="B5276" s="9" t="n"/>
      <c r="C5276" s="12" t="n"/>
      <c r="D5276" s="11" t="n"/>
      <c r="E5276" s="11" t="n"/>
      <c r="F5276" s="11" t="n"/>
      <c r="G5276" s="11" t="n"/>
      <c r="H5276" s="11" t="n"/>
      <c r="I5276" s="9" t="n"/>
      <c r="J5276" s="9" t="n"/>
      <c r="K5276" s="9" t="n"/>
      <c r="L5276" s="9">
        <f>IF(COUNTA($A5276:$K5276)=0,"",IF(AND(IFERROR($H5276,0)&gt;0,LEN(TRIM($K5276&amp;""))&gt;0,IFERROR(LOOKUP(2,1/((LISTS!$M$2:$M$13&lt;&gt;"")*ISNUMBER(SEARCH(LISTS!$M$2:$M$13,$I5276))),LISTS!$N$2:$N$13),"NO")="SI"),"SI","NO"))</f>
        <v/>
      </c>
      <c r="M5276" s="9">
        <f>IF(COUNTA($A5276:$K5276)=0,"",IF($K5276&lt;&gt;"",IF(COUNTIF($K$19:$K5276,$K5276)&gt;1,"SI","NO"),IF(COUNTIFS($A$19:$A5276,$A5276,$C$19:$C5276,$C5276,$J$19:$J5276,$J5276,$D$19:$D5276,$D5276)&gt;1,"SI","NO")))</f>
        <v/>
      </c>
      <c r="N5276" s="11">
        <f>IF(COUNTA($A5276:$K5276)=0,"",IF(AND($L5276="SI",$M5276="NO"),IFERROR($H5276,0),0))</f>
        <v/>
      </c>
      <c r="O5276" s="9">
        <f>IF(COUNTA($A5276:$K5276)=0,"",IF($M5276="SI","CUFE o factura duplicada dentro del reporte; no se suma dos veces",IF(IFERROR($H5276,0)&lt;=0,"DIAN reporta valor susceptible 0",IF($L5276="NO",IFERROR(LOOKUP(2,1/((LISTS!$M$2:$M$13&lt;&gt;"")*ISNUMBER(SEARCH(LISTS!$M$2:$M$13,$I5276))),LISTS!$O$2:$O$13),"Medio de pago no elegible o no identificado por DIAN"),"Apta automaticamente por pago electronico y base positiva"))))</f>
        <v/>
      </c>
    </row>
    <row r="5277">
      <c r="A5277" s="9" t="n"/>
      <c r="B5277" s="9" t="n"/>
      <c r="C5277" s="12" t="n"/>
      <c r="D5277" s="11" t="n"/>
      <c r="E5277" s="11" t="n"/>
      <c r="F5277" s="11" t="n"/>
      <c r="G5277" s="11" t="n"/>
      <c r="H5277" s="11" t="n"/>
      <c r="I5277" s="9" t="n"/>
      <c r="J5277" s="9" t="n"/>
      <c r="K5277" s="9" t="n"/>
      <c r="L5277" s="9">
        <f>IF(COUNTA($A5277:$K5277)=0,"",IF(AND(IFERROR($H5277,0)&gt;0,LEN(TRIM($K5277&amp;""))&gt;0,IFERROR(LOOKUP(2,1/((LISTS!$M$2:$M$13&lt;&gt;"")*ISNUMBER(SEARCH(LISTS!$M$2:$M$13,$I5277))),LISTS!$N$2:$N$13),"NO")="SI"),"SI","NO"))</f>
        <v/>
      </c>
      <c r="M5277" s="9">
        <f>IF(COUNTA($A5277:$K5277)=0,"",IF($K5277&lt;&gt;"",IF(COUNTIF($K$19:$K5277,$K5277)&gt;1,"SI","NO"),IF(COUNTIFS($A$19:$A5277,$A5277,$C$19:$C5277,$C5277,$J$19:$J5277,$J5277,$D$19:$D5277,$D5277)&gt;1,"SI","NO")))</f>
        <v/>
      </c>
      <c r="N5277" s="11">
        <f>IF(COUNTA($A5277:$K5277)=0,"",IF(AND($L5277="SI",$M5277="NO"),IFERROR($H5277,0),0))</f>
        <v/>
      </c>
      <c r="O5277" s="9">
        <f>IF(COUNTA($A5277:$K5277)=0,"",IF($M5277="SI","CUFE o factura duplicada dentro del reporte; no se suma dos veces",IF(IFERROR($H5277,0)&lt;=0,"DIAN reporta valor susceptible 0",IF($L5277="NO",IFERROR(LOOKUP(2,1/((LISTS!$M$2:$M$13&lt;&gt;"")*ISNUMBER(SEARCH(LISTS!$M$2:$M$13,$I5277))),LISTS!$O$2:$O$13),"Medio de pago no elegible o no identificado por DIAN"),"Apta automaticamente por pago electronico y base positiva"))))</f>
        <v/>
      </c>
    </row>
    <row r="5278">
      <c r="A5278" s="9" t="n"/>
      <c r="B5278" s="9" t="n"/>
      <c r="C5278" s="12" t="n"/>
      <c r="D5278" s="11" t="n"/>
      <c r="E5278" s="11" t="n"/>
      <c r="F5278" s="11" t="n"/>
      <c r="G5278" s="11" t="n"/>
      <c r="H5278" s="11" t="n"/>
      <c r="I5278" s="9" t="n"/>
      <c r="J5278" s="9" t="n"/>
      <c r="K5278" s="9" t="n"/>
      <c r="L5278" s="9">
        <f>IF(COUNTA($A5278:$K5278)=0,"",IF(AND(IFERROR($H5278,0)&gt;0,LEN(TRIM($K5278&amp;""))&gt;0,IFERROR(LOOKUP(2,1/((LISTS!$M$2:$M$13&lt;&gt;"")*ISNUMBER(SEARCH(LISTS!$M$2:$M$13,$I5278))),LISTS!$N$2:$N$13),"NO")="SI"),"SI","NO"))</f>
        <v/>
      </c>
      <c r="M5278" s="9">
        <f>IF(COUNTA($A5278:$K5278)=0,"",IF($K5278&lt;&gt;"",IF(COUNTIF($K$19:$K5278,$K5278)&gt;1,"SI","NO"),IF(COUNTIFS($A$19:$A5278,$A5278,$C$19:$C5278,$C5278,$J$19:$J5278,$J5278,$D$19:$D5278,$D5278)&gt;1,"SI","NO")))</f>
        <v/>
      </c>
      <c r="N5278" s="11">
        <f>IF(COUNTA($A5278:$K5278)=0,"",IF(AND($L5278="SI",$M5278="NO"),IFERROR($H5278,0),0))</f>
        <v/>
      </c>
      <c r="O5278" s="9">
        <f>IF(COUNTA($A5278:$K5278)=0,"",IF($M5278="SI","CUFE o factura duplicada dentro del reporte; no se suma dos veces",IF(IFERROR($H5278,0)&lt;=0,"DIAN reporta valor susceptible 0",IF($L5278="NO",IFERROR(LOOKUP(2,1/((LISTS!$M$2:$M$13&lt;&gt;"")*ISNUMBER(SEARCH(LISTS!$M$2:$M$13,$I5278))),LISTS!$O$2:$O$13),"Medio de pago no elegible o no identificado por DIAN"),"Apta automaticamente por pago electronico y base positiva"))))</f>
        <v/>
      </c>
    </row>
    <row r="5279">
      <c r="A5279" s="9" t="n"/>
      <c r="B5279" s="9" t="n"/>
      <c r="C5279" s="12" t="n"/>
      <c r="D5279" s="11" t="n"/>
      <c r="E5279" s="11" t="n"/>
      <c r="F5279" s="11" t="n"/>
      <c r="G5279" s="11" t="n"/>
      <c r="H5279" s="11" t="n"/>
      <c r="I5279" s="9" t="n"/>
      <c r="J5279" s="9" t="n"/>
      <c r="K5279" s="9" t="n"/>
      <c r="L5279" s="9">
        <f>IF(COUNTA($A5279:$K5279)=0,"",IF(AND(IFERROR($H5279,0)&gt;0,LEN(TRIM($K5279&amp;""))&gt;0,IFERROR(LOOKUP(2,1/((LISTS!$M$2:$M$13&lt;&gt;"")*ISNUMBER(SEARCH(LISTS!$M$2:$M$13,$I5279))),LISTS!$N$2:$N$13),"NO")="SI"),"SI","NO"))</f>
        <v/>
      </c>
      <c r="M5279" s="9">
        <f>IF(COUNTA($A5279:$K5279)=0,"",IF($K5279&lt;&gt;"",IF(COUNTIF($K$19:$K5279,$K5279)&gt;1,"SI","NO"),IF(COUNTIFS($A$19:$A5279,$A5279,$C$19:$C5279,$C5279,$J$19:$J5279,$J5279,$D$19:$D5279,$D5279)&gt;1,"SI","NO")))</f>
        <v/>
      </c>
      <c r="N5279" s="11">
        <f>IF(COUNTA($A5279:$K5279)=0,"",IF(AND($L5279="SI",$M5279="NO"),IFERROR($H5279,0),0))</f>
        <v/>
      </c>
      <c r="O5279" s="9">
        <f>IF(COUNTA($A5279:$K5279)=0,"",IF($M5279="SI","CUFE o factura duplicada dentro del reporte; no se suma dos veces",IF(IFERROR($H5279,0)&lt;=0,"DIAN reporta valor susceptible 0",IF($L5279="NO",IFERROR(LOOKUP(2,1/((LISTS!$M$2:$M$13&lt;&gt;"")*ISNUMBER(SEARCH(LISTS!$M$2:$M$13,$I5279))),LISTS!$O$2:$O$13),"Medio de pago no elegible o no identificado por DIAN"),"Apta automaticamente por pago electronico y base positiva"))))</f>
        <v/>
      </c>
    </row>
    <row r="5280">
      <c r="A5280" s="9" t="n"/>
      <c r="B5280" s="9" t="n"/>
      <c r="C5280" s="12" t="n"/>
      <c r="D5280" s="11" t="n"/>
      <c r="E5280" s="11" t="n"/>
      <c r="F5280" s="11" t="n"/>
      <c r="G5280" s="11" t="n"/>
      <c r="H5280" s="11" t="n"/>
      <c r="I5280" s="9" t="n"/>
      <c r="J5280" s="9" t="n"/>
      <c r="K5280" s="9" t="n"/>
      <c r="L5280" s="9">
        <f>IF(COUNTA($A5280:$K5280)=0,"",IF(AND(IFERROR($H5280,0)&gt;0,LEN(TRIM($K5280&amp;""))&gt;0,IFERROR(LOOKUP(2,1/((LISTS!$M$2:$M$13&lt;&gt;"")*ISNUMBER(SEARCH(LISTS!$M$2:$M$13,$I5280))),LISTS!$N$2:$N$13),"NO")="SI"),"SI","NO"))</f>
        <v/>
      </c>
      <c r="M5280" s="9">
        <f>IF(COUNTA($A5280:$K5280)=0,"",IF($K5280&lt;&gt;"",IF(COUNTIF($K$19:$K5280,$K5280)&gt;1,"SI","NO"),IF(COUNTIFS($A$19:$A5280,$A5280,$C$19:$C5280,$C5280,$J$19:$J5280,$J5280,$D$19:$D5280,$D5280)&gt;1,"SI","NO")))</f>
        <v/>
      </c>
      <c r="N5280" s="11">
        <f>IF(COUNTA($A5280:$K5280)=0,"",IF(AND($L5280="SI",$M5280="NO"),IFERROR($H5280,0),0))</f>
        <v/>
      </c>
      <c r="O5280" s="9">
        <f>IF(COUNTA($A5280:$K5280)=0,"",IF($M5280="SI","CUFE o factura duplicada dentro del reporte; no se suma dos veces",IF(IFERROR($H5280,0)&lt;=0,"DIAN reporta valor susceptible 0",IF($L5280="NO",IFERROR(LOOKUP(2,1/((LISTS!$M$2:$M$13&lt;&gt;"")*ISNUMBER(SEARCH(LISTS!$M$2:$M$13,$I5280))),LISTS!$O$2:$O$13),"Medio de pago no elegible o no identificado por DIAN"),"Apta automaticamente por pago electronico y base positiva"))))</f>
        <v/>
      </c>
    </row>
    <row r="5281">
      <c r="A5281" s="9" t="n"/>
      <c r="B5281" s="9" t="n"/>
      <c r="C5281" s="12" t="n"/>
      <c r="D5281" s="11" t="n"/>
      <c r="E5281" s="11" t="n"/>
      <c r="F5281" s="11" t="n"/>
      <c r="G5281" s="11" t="n"/>
      <c r="H5281" s="11" t="n"/>
      <c r="I5281" s="9" t="n"/>
      <c r="J5281" s="9" t="n"/>
      <c r="K5281" s="9" t="n"/>
      <c r="L5281" s="9">
        <f>IF(COUNTA($A5281:$K5281)=0,"",IF(AND(IFERROR($H5281,0)&gt;0,LEN(TRIM($K5281&amp;""))&gt;0,IFERROR(LOOKUP(2,1/((LISTS!$M$2:$M$13&lt;&gt;"")*ISNUMBER(SEARCH(LISTS!$M$2:$M$13,$I5281))),LISTS!$N$2:$N$13),"NO")="SI"),"SI","NO"))</f>
        <v/>
      </c>
      <c r="M5281" s="9">
        <f>IF(COUNTA($A5281:$K5281)=0,"",IF($K5281&lt;&gt;"",IF(COUNTIF($K$19:$K5281,$K5281)&gt;1,"SI","NO"),IF(COUNTIFS($A$19:$A5281,$A5281,$C$19:$C5281,$C5281,$J$19:$J5281,$J5281,$D$19:$D5281,$D5281)&gt;1,"SI","NO")))</f>
        <v/>
      </c>
      <c r="N5281" s="11">
        <f>IF(COUNTA($A5281:$K5281)=0,"",IF(AND($L5281="SI",$M5281="NO"),IFERROR($H5281,0),0))</f>
        <v/>
      </c>
      <c r="O5281" s="9">
        <f>IF(COUNTA($A5281:$K5281)=0,"",IF($M5281="SI","CUFE o factura duplicada dentro del reporte; no se suma dos veces",IF(IFERROR($H5281,0)&lt;=0,"DIAN reporta valor susceptible 0",IF($L5281="NO",IFERROR(LOOKUP(2,1/((LISTS!$M$2:$M$13&lt;&gt;"")*ISNUMBER(SEARCH(LISTS!$M$2:$M$13,$I5281))),LISTS!$O$2:$O$13),"Medio de pago no elegible o no identificado por DIAN"),"Apta automaticamente por pago electronico y base positiva"))))</f>
        <v/>
      </c>
    </row>
    <row r="5282">
      <c r="A5282" s="9" t="n"/>
      <c r="B5282" s="9" t="n"/>
      <c r="C5282" s="12" t="n"/>
      <c r="D5282" s="11" t="n"/>
      <c r="E5282" s="11" t="n"/>
      <c r="F5282" s="11" t="n"/>
      <c r="G5282" s="11" t="n"/>
      <c r="H5282" s="11" t="n"/>
      <c r="I5282" s="9" t="n"/>
      <c r="J5282" s="9" t="n"/>
      <c r="K5282" s="9" t="n"/>
      <c r="L5282" s="9">
        <f>IF(COUNTA($A5282:$K5282)=0,"",IF(AND(IFERROR($H5282,0)&gt;0,LEN(TRIM($K5282&amp;""))&gt;0,IFERROR(LOOKUP(2,1/((LISTS!$M$2:$M$13&lt;&gt;"")*ISNUMBER(SEARCH(LISTS!$M$2:$M$13,$I5282))),LISTS!$N$2:$N$13),"NO")="SI"),"SI","NO"))</f>
        <v/>
      </c>
      <c r="M5282" s="9">
        <f>IF(COUNTA($A5282:$K5282)=0,"",IF($K5282&lt;&gt;"",IF(COUNTIF($K$19:$K5282,$K5282)&gt;1,"SI","NO"),IF(COUNTIFS($A$19:$A5282,$A5282,$C$19:$C5282,$C5282,$J$19:$J5282,$J5282,$D$19:$D5282,$D5282)&gt;1,"SI","NO")))</f>
        <v/>
      </c>
      <c r="N5282" s="11">
        <f>IF(COUNTA($A5282:$K5282)=0,"",IF(AND($L5282="SI",$M5282="NO"),IFERROR($H5282,0),0))</f>
        <v/>
      </c>
      <c r="O5282" s="9">
        <f>IF(COUNTA($A5282:$K5282)=0,"",IF($M5282="SI","CUFE o factura duplicada dentro del reporte; no se suma dos veces",IF(IFERROR($H5282,0)&lt;=0,"DIAN reporta valor susceptible 0",IF($L5282="NO",IFERROR(LOOKUP(2,1/((LISTS!$M$2:$M$13&lt;&gt;"")*ISNUMBER(SEARCH(LISTS!$M$2:$M$13,$I5282))),LISTS!$O$2:$O$13),"Medio de pago no elegible o no identificado por DIAN"),"Apta automaticamente por pago electronico y base positiva"))))</f>
        <v/>
      </c>
    </row>
    <row r="5283">
      <c r="A5283" s="9" t="n"/>
      <c r="B5283" s="9" t="n"/>
      <c r="C5283" s="12" t="n"/>
      <c r="D5283" s="11" t="n"/>
      <c r="E5283" s="11" t="n"/>
      <c r="F5283" s="11" t="n"/>
      <c r="G5283" s="11" t="n"/>
      <c r="H5283" s="11" t="n"/>
      <c r="I5283" s="9" t="n"/>
      <c r="J5283" s="9" t="n"/>
      <c r="K5283" s="9" t="n"/>
      <c r="L5283" s="9">
        <f>IF(COUNTA($A5283:$K5283)=0,"",IF(AND(IFERROR($H5283,0)&gt;0,LEN(TRIM($K5283&amp;""))&gt;0,IFERROR(LOOKUP(2,1/((LISTS!$M$2:$M$13&lt;&gt;"")*ISNUMBER(SEARCH(LISTS!$M$2:$M$13,$I5283))),LISTS!$N$2:$N$13),"NO")="SI"),"SI","NO"))</f>
        <v/>
      </c>
      <c r="M5283" s="9">
        <f>IF(COUNTA($A5283:$K5283)=0,"",IF($K5283&lt;&gt;"",IF(COUNTIF($K$19:$K5283,$K5283)&gt;1,"SI","NO"),IF(COUNTIFS($A$19:$A5283,$A5283,$C$19:$C5283,$C5283,$J$19:$J5283,$J5283,$D$19:$D5283,$D5283)&gt;1,"SI","NO")))</f>
        <v/>
      </c>
      <c r="N5283" s="11">
        <f>IF(COUNTA($A5283:$K5283)=0,"",IF(AND($L5283="SI",$M5283="NO"),IFERROR($H5283,0),0))</f>
        <v/>
      </c>
      <c r="O5283" s="9">
        <f>IF(COUNTA($A5283:$K5283)=0,"",IF($M5283="SI","CUFE o factura duplicada dentro del reporte; no se suma dos veces",IF(IFERROR($H5283,0)&lt;=0,"DIAN reporta valor susceptible 0",IF($L5283="NO",IFERROR(LOOKUP(2,1/((LISTS!$M$2:$M$13&lt;&gt;"")*ISNUMBER(SEARCH(LISTS!$M$2:$M$13,$I5283))),LISTS!$O$2:$O$13),"Medio de pago no elegible o no identificado por DIAN"),"Apta automaticamente por pago electronico y base positiva"))))</f>
        <v/>
      </c>
    </row>
    <row r="5284">
      <c r="A5284" s="9" t="n"/>
      <c r="B5284" s="9" t="n"/>
      <c r="C5284" s="12" t="n"/>
      <c r="D5284" s="11" t="n"/>
      <c r="E5284" s="11" t="n"/>
      <c r="F5284" s="11" t="n"/>
      <c r="G5284" s="11" t="n"/>
      <c r="H5284" s="11" t="n"/>
      <c r="I5284" s="9" t="n"/>
      <c r="J5284" s="9" t="n"/>
      <c r="K5284" s="9" t="n"/>
      <c r="L5284" s="9">
        <f>IF(COUNTA($A5284:$K5284)=0,"",IF(AND(IFERROR($H5284,0)&gt;0,LEN(TRIM($K5284&amp;""))&gt;0,IFERROR(LOOKUP(2,1/((LISTS!$M$2:$M$13&lt;&gt;"")*ISNUMBER(SEARCH(LISTS!$M$2:$M$13,$I5284))),LISTS!$N$2:$N$13),"NO")="SI"),"SI","NO"))</f>
        <v/>
      </c>
      <c r="M5284" s="9">
        <f>IF(COUNTA($A5284:$K5284)=0,"",IF($K5284&lt;&gt;"",IF(COUNTIF($K$19:$K5284,$K5284)&gt;1,"SI","NO"),IF(COUNTIFS($A$19:$A5284,$A5284,$C$19:$C5284,$C5284,$J$19:$J5284,$J5284,$D$19:$D5284,$D5284)&gt;1,"SI","NO")))</f>
        <v/>
      </c>
      <c r="N5284" s="11">
        <f>IF(COUNTA($A5284:$K5284)=0,"",IF(AND($L5284="SI",$M5284="NO"),IFERROR($H5284,0),0))</f>
        <v/>
      </c>
      <c r="O5284" s="9">
        <f>IF(COUNTA($A5284:$K5284)=0,"",IF($M5284="SI","CUFE o factura duplicada dentro del reporte; no se suma dos veces",IF(IFERROR($H5284,0)&lt;=0,"DIAN reporta valor susceptible 0",IF($L5284="NO",IFERROR(LOOKUP(2,1/((LISTS!$M$2:$M$13&lt;&gt;"")*ISNUMBER(SEARCH(LISTS!$M$2:$M$13,$I5284))),LISTS!$O$2:$O$13),"Medio de pago no elegible o no identificado por DIAN"),"Apta automaticamente por pago electronico y base positiva"))))</f>
        <v/>
      </c>
    </row>
    <row r="5285">
      <c r="A5285" s="9" t="n"/>
      <c r="B5285" s="9" t="n"/>
      <c r="C5285" s="12" t="n"/>
      <c r="D5285" s="11" t="n"/>
      <c r="E5285" s="11" t="n"/>
      <c r="F5285" s="11" t="n"/>
      <c r="G5285" s="11" t="n"/>
      <c r="H5285" s="11" t="n"/>
      <c r="I5285" s="9" t="n"/>
      <c r="J5285" s="9" t="n"/>
      <c r="K5285" s="9" t="n"/>
      <c r="L5285" s="9">
        <f>IF(COUNTA($A5285:$K5285)=0,"",IF(AND(IFERROR($H5285,0)&gt;0,LEN(TRIM($K5285&amp;""))&gt;0,IFERROR(LOOKUP(2,1/((LISTS!$M$2:$M$13&lt;&gt;"")*ISNUMBER(SEARCH(LISTS!$M$2:$M$13,$I5285))),LISTS!$N$2:$N$13),"NO")="SI"),"SI","NO"))</f>
        <v/>
      </c>
      <c r="M5285" s="9">
        <f>IF(COUNTA($A5285:$K5285)=0,"",IF($K5285&lt;&gt;"",IF(COUNTIF($K$19:$K5285,$K5285)&gt;1,"SI","NO"),IF(COUNTIFS($A$19:$A5285,$A5285,$C$19:$C5285,$C5285,$J$19:$J5285,$J5285,$D$19:$D5285,$D5285)&gt;1,"SI","NO")))</f>
        <v/>
      </c>
      <c r="N5285" s="11">
        <f>IF(COUNTA($A5285:$K5285)=0,"",IF(AND($L5285="SI",$M5285="NO"),IFERROR($H5285,0),0))</f>
        <v/>
      </c>
      <c r="O5285" s="9">
        <f>IF(COUNTA($A5285:$K5285)=0,"",IF($M5285="SI","CUFE o factura duplicada dentro del reporte; no se suma dos veces",IF(IFERROR($H5285,0)&lt;=0,"DIAN reporta valor susceptible 0",IF($L5285="NO",IFERROR(LOOKUP(2,1/((LISTS!$M$2:$M$13&lt;&gt;"")*ISNUMBER(SEARCH(LISTS!$M$2:$M$13,$I5285))),LISTS!$O$2:$O$13),"Medio de pago no elegible o no identificado por DIAN"),"Apta automaticamente por pago electronico y base positiva"))))</f>
        <v/>
      </c>
    </row>
    <row r="5286">
      <c r="A5286" s="9" t="n"/>
      <c r="B5286" s="9" t="n"/>
      <c r="C5286" s="12" t="n"/>
      <c r="D5286" s="11" t="n"/>
      <c r="E5286" s="11" t="n"/>
      <c r="F5286" s="11" t="n"/>
      <c r="G5286" s="11" t="n"/>
      <c r="H5286" s="11" t="n"/>
      <c r="I5286" s="9" t="n"/>
      <c r="J5286" s="9" t="n"/>
      <c r="K5286" s="9" t="n"/>
      <c r="L5286" s="9">
        <f>IF(COUNTA($A5286:$K5286)=0,"",IF(AND(IFERROR($H5286,0)&gt;0,LEN(TRIM($K5286&amp;""))&gt;0,IFERROR(LOOKUP(2,1/((LISTS!$M$2:$M$13&lt;&gt;"")*ISNUMBER(SEARCH(LISTS!$M$2:$M$13,$I5286))),LISTS!$N$2:$N$13),"NO")="SI"),"SI","NO"))</f>
        <v/>
      </c>
      <c r="M5286" s="9">
        <f>IF(COUNTA($A5286:$K5286)=0,"",IF($K5286&lt;&gt;"",IF(COUNTIF($K$19:$K5286,$K5286)&gt;1,"SI","NO"),IF(COUNTIFS($A$19:$A5286,$A5286,$C$19:$C5286,$C5286,$J$19:$J5286,$J5286,$D$19:$D5286,$D5286)&gt;1,"SI","NO")))</f>
        <v/>
      </c>
      <c r="N5286" s="11">
        <f>IF(COUNTA($A5286:$K5286)=0,"",IF(AND($L5286="SI",$M5286="NO"),IFERROR($H5286,0),0))</f>
        <v/>
      </c>
      <c r="O5286" s="9">
        <f>IF(COUNTA($A5286:$K5286)=0,"",IF($M5286="SI","CUFE o factura duplicada dentro del reporte; no se suma dos veces",IF(IFERROR($H5286,0)&lt;=0,"DIAN reporta valor susceptible 0",IF($L5286="NO",IFERROR(LOOKUP(2,1/((LISTS!$M$2:$M$13&lt;&gt;"")*ISNUMBER(SEARCH(LISTS!$M$2:$M$13,$I5286))),LISTS!$O$2:$O$13),"Medio de pago no elegible o no identificado por DIAN"),"Apta automaticamente por pago electronico y base positiva"))))</f>
        <v/>
      </c>
    </row>
    <row r="5287">
      <c r="A5287" s="9" t="n"/>
      <c r="B5287" s="9" t="n"/>
      <c r="C5287" s="12" t="n"/>
      <c r="D5287" s="11" t="n"/>
      <c r="E5287" s="11" t="n"/>
      <c r="F5287" s="11" t="n"/>
      <c r="G5287" s="11" t="n"/>
      <c r="H5287" s="11" t="n"/>
      <c r="I5287" s="9" t="n"/>
      <c r="J5287" s="9" t="n"/>
      <c r="K5287" s="9" t="n"/>
      <c r="L5287" s="9">
        <f>IF(COUNTA($A5287:$K5287)=0,"",IF(AND(IFERROR($H5287,0)&gt;0,LEN(TRIM($K5287&amp;""))&gt;0,IFERROR(LOOKUP(2,1/((LISTS!$M$2:$M$13&lt;&gt;"")*ISNUMBER(SEARCH(LISTS!$M$2:$M$13,$I5287))),LISTS!$N$2:$N$13),"NO")="SI"),"SI","NO"))</f>
        <v/>
      </c>
      <c r="M5287" s="9">
        <f>IF(COUNTA($A5287:$K5287)=0,"",IF($K5287&lt;&gt;"",IF(COUNTIF($K$19:$K5287,$K5287)&gt;1,"SI","NO"),IF(COUNTIFS($A$19:$A5287,$A5287,$C$19:$C5287,$C5287,$J$19:$J5287,$J5287,$D$19:$D5287,$D5287)&gt;1,"SI","NO")))</f>
        <v/>
      </c>
      <c r="N5287" s="11">
        <f>IF(COUNTA($A5287:$K5287)=0,"",IF(AND($L5287="SI",$M5287="NO"),IFERROR($H5287,0),0))</f>
        <v/>
      </c>
      <c r="O5287" s="9">
        <f>IF(COUNTA($A5287:$K5287)=0,"",IF($M5287="SI","CUFE o factura duplicada dentro del reporte; no se suma dos veces",IF(IFERROR($H5287,0)&lt;=0,"DIAN reporta valor susceptible 0",IF($L5287="NO",IFERROR(LOOKUP(2,1/((LISTS!$M$2:$M$13&lt;&gt;"")*ISNUMBER(SEARCH(LISTS!$M$2:$M$13,$I5287))),LISTS!$O$2:$O$13),"Medio de pago no elegible o no identificado por DIAN"),"Apta automaticamente por pago electronico y base positiva"))))</f>
        <v/>
      </c>
    </row>
    <row r="5288">
      <c r="A5288" s="9" t="n"/>
      <c r="B5288" s="9" t="n"/>
      <c r="C5288" s="12" t="n"/>
      <c r="D5288" s="11" t="n"/>
      <c r="E5288" s="11" t="n"/>
      <c r="F5288" s="11" t="n"/>
      <c r="G5288" s="11" t="n"/>
      <c r="H5288" s="11" t="n"/>
      <c r="I5288" s="9" t="n"/>
      <c r="J5288" s="9" t="n"/>
      <c r="K5288" s="9" t="n"/>
      <c r="L5288" s="9">
        <f>IF(COUNTA($A5288:$K5288)=0,"",IF(AND(IFERROR($H5288,0)&gt;0,LEN(TRIM($K5288&amp;""))&gt;0,IFERROR(LOOKUP(2,1/((LISTS!$M$2:$M$13&lt;&gt;"")*ISNUMBER(SEARCH(LISTS!$M$2:$M$13,$I5288))),LISTS!$N$2:$N$13),"NO")="SI"),"SI","NO"))</f>
        <v/>
      </c>
      <c r="M5288" s="9">
        <f>IF(COUNTA($A5288:$K5288)=0,"",IF($K5288&lt;&gt;"",IF(COUNTIF($K$19:$K5288,$K5288)&gt;1,"SI","NO"),IF(COUNTIFS($A$19:$A5288,$A5288,$C$19:$C5288,$C5288,$J$19:$J5288,$J5288,$D$19:$D5288,$D5288)&gt;1,"SI","NO")))</f>
        <v/>
      </c>
      <c r="N5288" s="11">
        <f>IF(COUNTA($A5288:$K5288)=0,"",IF(AND($L5288="SI",$M5288="NO"),IFERROR($H5288,0),0))</f>
        <v/>
      </c>
      <c r="O5288" s="9">
        <f>IF(COUNTA($A5288:$K5288)=0,"",IF($M5288="SI","CUFE o factura duplicada dentro del reporte; no se suma dos veces",IF(IFERROR($H5288,0)&lt;=0,"DIAN reporta valor susceptible 0",IF($L5288="NO",IFERROR(LOOKUP(2,1/((LISTS!$M$2:$M$13&lt;&gt;"")*ISNUMBER(SEARCH(LISTS!$M$2:$M$13,$I5288))),LISTS!$O$2:$O$13),"Medio de pago no elegible o no identificado por DIAN"),"Apta automaticamente por pago electronico y base positiva"))))</f>
        <v/>
      </c>
    </row>
    <row r="5289">
      <c r="A5289" s="9" t="n"/>
      <c r="B5289" s="9" t="n"/>
      <c r="C5289" s="12" t="n"/>
      <c r="D5289" s="11" t="n"/>
      <c r="E5289" s="11" t="n"/>
      <c r="F5289" s="11" t="n"/>
      <c r="G5289" s="11" t="n"/>
      <c r="H5289" s="11" t="n"/>
      <c r="I5289" s="9" t="n"/>
      <c r="J5289" s="9" t="n"/>
      <c r="K5289" s="9" t="n"/>
      <c r="L5289" s="9">
        <f>IF(COUNTA($A5289:$K5289)=0,"",IF(AND(IFERROR($H5289,0)&gt;0,LEN(TRIM($K5289&amp;""))&gt;0,IFERROR(LOOKUP(2,1/((LISTS!$M$2:$M$13&lt;&gt;"")*ISNUMBER(SEARCH(LISTS!$M$2:$M$13,$I5289))),LISTS!$N$2:$N$13),"NO")="SI"),"SI","NO"))</f>
        <v/>
      </c>
      <c r="M5289" s="9">
        <f>IF(COUNTA($A5289:$K5289)=0,"",IF($K5289&lt;&gt;"",IF(COUNTIF($K$19:$K5289,$K5289)&gt;1,"SI","NO"),IF(COUNTIFS($A$19:$A5289,$A5289,$C$19:$C5289,$C5289,$J$19:$J5289,$J5289,$D$19:$D5289,$D5289)&gt;1,"SI","NO")))</f>
        <v/>
      </c>
      <c r="N5289" s="11">
        <f>IF(COUNTA($A5289:$K5289)=0,"",IF(AND($L5289="SI",$M5289="NO"),IFERROR($H5289,0),0))</f>
        <v/>
      </c>
      <c r="O5289" s="9">
        <f>IF(COUNTA($A5289:$K5289)=0,"",IF($M5289="SI","CUFE o factura duplicada dentro del reporte; no se suma dos veces",IF(IFERROR($H5289,0)&lt;=0,"DIAN reporta valor susceptible 0",IF($L5289="NO",IFERROR(LOOKUP(2,1/((LISTS!$M$2:$M$13&lt;&gt;"")*ISNUMBER(SEARCH(LISTS!$M$2:$M$13,$I5289))),LISTS!$O$2:$O$13),"Medio de pago no elegible o no identificado por DIAN"),"Apta automaticamente por pago electronico y base positiva"))))</f>
        <v/>
      </c>
    </row>
    <row r="5290">
      <c r="A5290" s="9" t="n"/>
      <c r="B5290" s="9" t="n"/>
      <c r="C5290" s="12" t="n"/>
      <c r="D5290" s="11" t="n"/>
      <c r="E5290" s="11" t="n"/>
      <c r="F5290" s="11" t="n"/>
      <c r="G5290" s="11" t="n"/>
      <c r="H5290" s="11" t="n"/>
      <c r="I5290" s="9" t="n"/>
      <c r="J5290" s="9" t="n"/>
      <c r="K5290" s="9" t="n"/>
      <c r="L5290" s="9">
        <f>IF(COUNTA($A5290:$K5290)=0,"",IF(AND(IFERROR($H5290,0)&gt;0,LEN(TRIM($K5290&amp;""))&gt;0,IFERROR(LOOKUP(2,1/((LISTS!$M$2:$M$13&lt;&gt;"")*ISNUMBER(SEARCH(LISTS!$M$2:$M$13,$I5290))),LISTS!$N$2:$N$13),"NO")="SI"),"SI","NO"))</f>
        <v/>
      </c>
      <c r="M5290" s="9">
        <f>IF(COUNTA($A5290:$K5290)=0,"",IF($K5290&lt;&gt;"",IF(COUNTIF($K$19:$K5290,$K5290)&gt;1,"SI","NO"),IF(COUNTIFS($A$19:$A5290,$A5290,$C$19:$C5290,$C5290,$J$19:$J5290,$J5290,$D$19:$D5290,$D5290)&gt;1,"SI","NO")))</f>
        <v/>
      </c>
      <c r="N5290" s="11">
        <f>IF(COUNTA($A5290:$K5290)=0,"",IF(AND($L5290="SI",$M5290="NO"),IFERROR($H5290,0),0))</f>
        <v/>
      </c>
      <c r="O5290" s="9">
        <f>IF(COUNTA($A5290:$K5290)=0,"",IF($M5290="SI","CUFE o factura duplicada dentro del reporte; no se suma dos veces",IF(IFERROR($H5290,0)&lt;=0,"DIAN reporta valor susceptible 0",IF($L5290="NO",IFERROR(LOOKUP(2,1/((LISTS!$M$2:$M$13&lt;&gt;"")*ISNUMBER(SEARCH(LISTS!$M$2:$M$13,$I5290))),LISTS!$O$2:$O$13),"Medio de pago no elegible o no identificado por DIAN"),"Apta automaticamente por pago electronico y base positiva"))))</f>
        <v/>
      </c>
    </row>
    <row r="5291">
      <c r="A5291" s="9" t="n"/>
      <c r="B5291" s="9" t="n"/>
      <c r="C5291" s="12" t="n"/>
      <c r="D5291" s="11" t="n"/>
      <c r="E5291" s="11" t="n"/>
      <c r="F5291" s="11" t="n"/>
      <c r="G5291" s="11" t="n"/>
      <c r="H5291" s="11" t="n"/>
      <c r="I5291" s="9" t="n"/>
      <c r="J5291" s="9" t="n"/>
      <c r="K5291" s="9" t="n"/>
      <c r="L5291" s="9">
        <f>IF(COUNTA($A5291:$K5291)=0,"",IF(AND(IFERROR($H5291,0)&gt;0,LEN(TRIM($K5291&amp;""))&gt;0,IFERROR(LOOKUP(2,1/((LISTS!$M$2:$M$13&lt;&gt;"")*ISNUMBER(SEARCH(LISTS!$M$2:$M$13,$I5291))),LISTS!$N$2:$N$13),"NO")="SI"),"SI","NO"))</f>
        <v/>
      </c>
      <c r="M5291" s="9">
        <f>IF(COUNTA($A5291:$K5291)=0,"",IF($K5291&lt;&gt;"",IF(COUNTIF($K$19:$K5291,$K5291)&gt;1,"SI","NO"),IF(COUNTIFS($A$19:$A5291,$A5291,$C$19:$C5291,$C5291,$J$19:$J5291,$J5291,$D$19:$D5291,$D5291)&gt;1,"SI","NO")))</f>
        <v/>
      </c>
      <c r="N5291" s="11">
        <f>IF(COUNTA($A5291:$K5291)=0,"",IF(AND($L5291="SI",$M5291="NO"),IFERROR($H5291,0),0))</f>
        <v/>
      </c>
      <c r="O5291" s="9">
        <f>IF(COUNTA($A5291:$K5291)=0,"",IF($M5291="SI","CUFE o factura duplicada dentro del reporte; no se suma dos veces",IF(IFERROR($H5291,0)&lt;=0,"DIAN reporta valor susceptible 0",IF($L5291="NO",IFERROR(LOOKUP(2,1/((LISTS!$M$2:$M$13&lt;&gt;"")*ISNUMBER(SEARCH(LISTS!$M$2:$M$13,$I5291))),LISTS!$O$2:$O$13),"Medio de pago no elegible o no identificado por DIAN"),"Apta automaticamente por pago electronico y base positiva"))))</f>
        <v/>
      </c>
    </row>
    <row r="5292">
      <c r="A5292" s="9" t="n"/>
      <c r="B5292" s="9" t="n"/>
      <c r="C5292" s="12" t="n"/>
      <c r="D5292" s="11" t="n"/>
      <c r="E5292" s="11" t="n"/>
      <c r="F5292" s="11" t="n"/>
      <c r="G5292" s="11" t="n"/>
      <c r="H5292" s="11" t="n"/>
      <c r="I5292" s="9" t="n"/>
      <c r="J5292" s="9" t="n"/>
      <c r="K5292" s="9" t="n"/>
      <c r="L5292" s="9">
        <f>IF(COUNTA($A5292:$K5292)=0,"",IF(AND(IFERROR($H5292,0)&gt;0,LEN(TRIM($K5292&amp;""))&gt;0,IFERROR(LOOKUP(2,1/((LISTS!$M$2:$M$13&lt;&gt;"")*ISNUMBER(SEARCH(LISTS!$M$2:$M$13,$I5292))),LISTS!$N$2:$N$13),"NO")="SI"),"SI","NO"))</f>
        <v/>
      </c>
      <c r="M5292" s="9">
        <f>IF(COUNTA($A5292:$K5292)=0,"",IF($K5292&lt;&gt;"",IF(COUNTIF($K$19:$K5292,$K5292)&gt;1,"SI","NO"),IF(COUNTIFS($A$19:$A5292,$A5292,$C$19:$C5292,$C5292,$J$19:$J5292,$J5292,$D$19:$D5292,$D5292)&gt;1,"SI","NO")))</f>
        <v/>
      </c>
      <c r="N5292" s="11">
        <f>IF(COUNTA($A5292:$K5292)=0,"",IF(AND($L5292="SI",$M5292="NO"),IFERROR($H5292,0),0))</f>
        <v/>
      </c>
      <c r="O5292" s="9">
        <f>IF(COUNTA($A5292:$K5292)=0,"",IF($M5292="SI","CUFE o factura duplicada dentro del reporte; no se suma dos veces",IF(IFERROR($H5292,0)&lt;=0,"DIAN reporta valor susceptible 0",IF($L5292="NO",IFERROR(LOOKUP(2,1/((LISTS!$M$2:$M$13&lt;&gt;"")*ISNUMBER(SEARCH(LISTS!$M$2:$M$13,$I5292))),LISTS!$O$2:$O$13),"Medio de pago no elegible o no identificado por DIAN"),"Apta automaticamente por pago electronico y base positiva"))))</f>
        <v/>
      </c>
    </row>
    <row r="5293">
      <c r="A5293" s="9" t="n"/>
      <c r="B5293" s="9" t="n"/>
      <c r="C5293" s="12" t="n"/>
      <c r="D5293" s="11" t="n"/>
      <c r="E5293" s="11" t="n"/>
      <c r="F5293" s="11" t="n"/>
      <c r="G5293" s="11" t="n"/>
      <c r="H5293" s="11" t="n"/>
      <c r="I5293" s="9" t="n"/>
      <c r="J5293" s="9" t="n"/>
      <c r="K5293" s="9" t="n"/>
      <c r="L5293" s="9">
        <f>IF(COUNTA($A5293:$K5293)=0,"",IF(AND(IFERROR($H5293,0)&gt;0,LEN(TRIM($K5293&amp;""))&gt;0,IFERROR(LOOKUP(2,1/((LISTS!$M$2:$M$13&lt;&gt;"")*ISNUMBER(SEARCH(LISTS!$M$2:$M$13,$I5293))),LISTS!$N$2:$N$13),"NO")="SI"),"SI","NO"))</f>
        <v/>
      </c>
      <c r="M5293" s="9">
        <f>IF(COUNTA($A5293:$K5293)=0,"",IF($K5293&lt;&gt;"",IF(COUNTIF($K$19:$K5293,$K5293)&gt;1,"SI","NO"),IF(COUNTIFS($A$19:$A5293,$A5293,$C$19:$C5293,$C5293,$J$19:$J5293,$J5293,$D$19:$D5293,$D5293)&gt;1,"SI","NO")))</f>
        <v/>
      </c>
      <c r="N5293" s="11">
        <f>IF(COUNTA($A5293:$K5293)=0,"",IF(AND($L5293="SI",$M5293="NO"),IFERROR($H5293,0),0))</f>
        <v/>
      </c>
      <c r="O5293" s="9">
        <f>IF(COUNTA($A5293:$K5293)=0,"",IF($M5293="SI","CUFE o factura duplicada dentro del reporte; no se suma dos veces",IF(IFERROR($H5293,0)&lt;=0,"DIAN reporta valor susceptible 0",IF($L5293="NO",IFERROR(LOOKUP(2,1/((LISTS!$M$2:$M$13&lt;&gt;"")*ISNUMBER(SEARCH(LISTS!$M$2:$M$13,$I5293))),LISTS!$O$2:$O$13),"Medio de pago no elegible o no identificado por DIAN"),"Apta automaticamente por pago electronico y base positiva"))))</f>
        <v/>
      </c>
    </row>
    <row r="5294">
      <c r="A5294" s="9" t="n"/>
      <c r="B5294" s="9" t="n"/>
      <c r="C5294" s="12" t="n"/>
      <c r="D5294" s="11" t="n"/>
      <c r="E5294" s="11" t="n"/>
      <c r="F5294" s="11" t="n"/>
      <c r="G5294" s="11" t="n"/>
      <c r="H5294" s="11" t="n"/>
      <c r="I5294" s="9" t="n"/>
      <c r="J5294" s="9" t="n"/>
      <c r="K5294" s="9" t="n"/>
      <c r="L5294" s="9">
        <f>IF(COUNTA($A5294:$K5294)=0,"",IF(AND(IFERROR($H5294,0)&gt;0,LEN(TRIM($K5294&amp;""))&gt;0,IFERROR(LOOKUP(2,1/((LISTS!$M$2:$M$13&lt;&gt;"")*ISNUMBER(SEARCH(LISTS!$M$2:$M$13,$I5294))),LISTS!$N$2:$N$13),"NO")="SI"),"SI","NO"))</f>
        <v/>
      </c>
      <c r="M5294" s="9">
        <f>IF(COUNTA($A5294:$K5294)=0,"",IF($K5294&lt;&gt;"",IF(COUNTIF($K$19:$K5294,$K5294)&gt;1,"SI","NO"),IF(COUNTIFS($A$19:$A5294,$A5294,$C$19:$C5294,$C5294,$J$19:$J5294,$J5294,$D$19:$D5294,$D5294)&gt;1,"SI","NO")))</f>
        <v/>
      </c>
      <c r="N5294" s="11">
        <f>IF(COUNTA($A5294:$K5294)=0,"",IF(AND($L5294="SI",$M5294="NO"),IFERROR($H5294,0),0))</f>
        <v/>
      </c>
      <c r="O5294" s="9">
        <f>IF(COUNTA($A5294:$K5294)=0,"",IF($M5294="SI","CUFE o factura duplicada dentro del reporte; no se suma dos veces",IF(IFERROR($H5294,0)&lt;=0,"DIAN reporta valor susceptible 0",IF($L5294="NO",IFERROR(LOOKUP(2,1/((LISTS!$M$2:$M$13&lt;&gt;"")*ISNUMBER(SEARCH(LISTS!$M$2:$M$13,$I5294))),LISTS!$O$2:$O$13),"Medio de pago no elegible o no identificado por DIAN"),"Apta automaticamente por pago electronico y base positiva"))))</f>
        <v/>
      </c>
    </row>
    <row r="5295">
      <c r="A5295" s="9" t="n"/>
      <c r="B5295" s="9" t="n"/>
      <c r="C5295" s="12" t="n"/>
      <c r="D5295" s="11" t="n"/>
      <c r="E5295" s="11" t="n"/>
      <c r="F5295" s="11" t="n"/>
      <c r="G5295" s="11" t="n"/>
      <c r="H5295" s="11" t="n"/>
      <c r="I5295" s="9" t="n"/>
      <c r="J5295" s="9" t="n"/>
      <c r="K5295" s="9" t="n"/>
      <c r="L5295" s="9">
        <f>IF(COUNTA($A5295:$K5295)=0,"",IF(AND(IFERROR($H5295,0)&gt;0,LEN(TRIM($K5295&amp;""))&gt;0,IFERROR(LOOKUP(2,1/((LISTS!$M$2:$M$13&lt;&gt;"")*ISNUMBER(SEARCH(LISTS!$M$2:$M$13,$I5295))),LISTS!$N$2:$N$13),"NO")="SI"),"SI","NO"))</f>
        <v/>
      </c>
      <c r="M5295" s="9">
        <f>IF(COUNTA($A5295:$K5295)=0,"",IF($K5295&lt;&gt;"",IF(COUNTIF($K$19:$K5295,$K5295)&gt;1,"SI","NO"),IF(COUNTIFS($A$19:$A5295,$A5295,$C$19:$C5295,$C5295,$J$19:$J5295,$J5295,$D$19:$D5295,$D5295)&gt;1,"SI","NO")))</f>
        <v/>
      </c>
      <c r="N5295" s="11">
        <f>IF(COUNTA($A5295:$K5295)=0,"",IF(AND($L5295="SI",$M5295="NO"),IFERROR($H5295,0),0))</f>
        <v/>
      </c>
      <c r="O5295" s="9">
        <f>IF(COUNTA($A5295:$K5295)=0,"",IF($M5295="SI","CUFE o factura duplicada dentro del reporte; no se suma dos veces",IF(IFERROR($H5295,0)&lt;=0,"DIAN reporta valor susceptible 0",IF($L5295="NO",IFERROR(LOOKUP(2,1/((LISTS!$M$2:$M$13&lt;&gt;"")*ISNUMBER(SEARCH(LISTS!$M$2:$M$13,$I5295))),LISTS!$O$2:$O$13),"Medio de pago no elegible o no identificado por DIAN"),"Apta automaticamente por pago electronico y base positiva"))))</f>
        <v/>
      </c>
    </row>
    <row r="5296">
      <c r="A5296" s="9" t="n"/>
      <c r="B5296" s="9" t="n"/>
      <c r="C5296" s="12" t="n"/>
      <c r="D5296" s="11" t="n"/>
      <c r="E5296" s="11" t="n"/>
      <c r="F5296" s="11" t="n"/>
      <c r="G5296" s="11" t="n"/>
      <c r="H5296" s="11" t="n"/>
      <c r="I5296" s="9" t="n"/>
      <c r="J5296" s="9" t="n"/>
      <c r="K5296" s="9" t="n"/>
      <c r="L5296" s="9">
        <f>IF(COUNTA($A5296:$K5296)=0,"",IF(AND(IFERROR($H5296,0)&gt;0,LEN(TRIM($K5296&amp;""))&gt;0,IFERROR(LOOKUP(2,1/((LISTS!$M$2:$M$13&lt;&gt;"")*ISNUMBER(SEARCH(LISTS!$M$2:$M$13,$I5296))),LISTS!$N$2:$N$13),"NO")="SI"),"SI","NO"))</f>
        <v/>
      </c>
      <c r="M5296" s="9">
        <f>IF(COUNTA($A5296:$K5296)=0,"",IF($K5296&lt;&gt;"",IF(COUNTIF($K$19:$K5296,$K5296)&gt;1,"SI","NO"),IF(COUNTIFS($A$19:$A5296,$A5296,$C$19:$C5296,$C5296,$J$19:$J5296,$J5296,$D$19:$D5296,$D5296)&gt;1,"SI","NO")))</f>
        <v/>
      </c>
      <c r="N5296" s="11">
        <f>IF(COUNTA($A5296:$K5296)=0,"",IF(AND($L5296="SI",$M5296="NO"),IFERROR($H5296,0),0))</f>
        <v/>
      </c>
      <c r="O5296" s="9">
        <f>IF(COUNTA($A5296:$K5296)=0,"",IF($M5296="SI","CUFE o factura duplicada dentro del reporte; no se suma dos veces",IF(IFERROR($H5296,0)&lt;=0,"DIAN reporta valor susceptible 0",IF($L5296="NO",IFERROR(LOOKUP(2,1/((LISTS!$M$2:$M$13&lt;&gt;"")*ISNUMBER(SEARCH(LISTS!$M$2:$M$13,$I5296))),LISTS!$O$2:$O$13),"Medio de pago no elegible o no identificado por DIAN"),"Apta automaticamente por pago electronico y base positiva"))))</f>
        <v/>
      </c>
    </row>
    <row r="5297">
      <c r="A5297" s="9" t="n"/>
      <c r="B5297" s="9" t="n"/>
      <c r="C5297" s="12" t="n"/>
      <c r="D5297" s="11" t="n"/>
      <c r="E5297" s="11" t="n"/>
      <c r="F5297" s="11" t="n"/>
      <c r="G5297" s="11" t="n"/>
      <c r="H5297" s="11" t="n"/>
      <c r="I5297" s="9" t="n"/>
      <c r="J5297" s="9" t="n"/>
      <c r="K5297" s="9" t="n"/>
      <c r="L5297" s="9">
        <f>IF(COUNTA($A5297:$K5297)=0,"",IF(AND(IFERROR($H5297,0)&gt;0,LEN(TRIM($K5297&amp;""))&gt;0,IFERROR(LOOKUP(2,1/((LISTS!$M$2:$M$13&lt;&gt;"")*ISNUMBER(SEARCH(LISTS!$M$2:$M$13,$I5297))),LISTS!$N$2:$N$13),"NO")="SI"),"SI","NO"))</f>
        <v/>
      </c>
      <c r="M5297" s="9">
        <f>IF(COUNTA($A5297:$K5297)=0,"",IF($K5297&lt;&gt;"",IF(COUNTIF($K$19:$K5297,$K5297)&gt;1,"SI","NO"),IF(COUNTIFS($A$19:$A5297,$A5297,$C$19:$C5297,$C5297,$J$19:$J5297,$J5297,$D$19:$D5297,$D5297)&gt;1,"SI","NO")))</f>
        <v/>
      </c>
      <c r="N5297" s="11">
        <f>IF(COUNTA($A5297:$K5297)=0,"",IF(AND($L5297="SI",$M5297="NO"),IFERROR($H5297,0),0))</f>
        <v/>
      </c>
      <c r="O5297" s="9">
        <f>IF(COUNTA($A5297:$K5297)=0,"",IF($M5297="SI","CUFE o factura duplicada dentro del reporte; no se suma dos veces",IF(IFERROR($H5297,0)&lt;=0,"DIAN reporta valor susceptible 0",IF($L5297="NO",IFERROR(LOOKUP(2,1/((LISTS!$M$2:$M$13&lt;&gt;"")*ISNUMBER(SEARCH(LISTS!$M$2:$M$13,$I5297))),LISTS!$O$2:$O$13),"Medio de pago no elegible o no identificado por DIAN"),"Apta automaticamente por pago electronico y base positiva"))))</f>
        <v/>
      </c>
    </row>
    <row r="5298">
      <c r="A5298" s="9" t="n"/>
      <c r="B5298" s="9" t="n"/>
      <c r="C5298" s="12" t="n"/>
      <c r="D5298" s="11" t="n"/>
      <c r="E5298" s="11" t="n"/>
      <c r="F5298" s="11" t="n"/>
      <c r="G5298" s="11" t="n"/>
      <c r="H5298" s="11" t="n"/>
      <c r="I5298" s="9" t="n"/>
      <c r="J5298" s="9" t="n"/>
      <c r="K5298" s="9" t="n"/>
      <c r="L5298" s="9">
        <f>IF(COUNTA($A5298:$K5298)=0,"",IF(AND(IFERROR($H5298,0)&gt;0,LEN(TRIM($K5298&amp;""))&gt;0,IFERROR(LOOKUP(2,1/((LISTS!$M$2:$M$13&lt;&gt;"")*ISNUMBER(SEARCH(LISTS!$M$2:$M$13,$I5298))),LISTS!$N$2:$N$13),"NO")="SI"),"SI","NO"))</f>
        <v/>
      </c>
      <c r="M5298" s="9">
        <f>IF(COUNTA($A5298:$K5298)=0,"",IF($K5298&lt;&gt;"",IF(COUNTIF($K$19:$K5298,$K5298)&gt;1,"SI","NO"),IF(COUNTIFS($A$19:$A5298,$A5298,$C$19:$C5298,$C5298,$J$19:$J5298,$J5298,$D$19:$D5298,$D5298)&gt;1,"SI","NO")))</f>
        <v/>
      </c>
      <c r="N5298" s="11">
        <f>IF(COUNTA($A5298:$K5298)=0,"",IF(AND($L5298="SI",$M5298="NO"),IFERROR($H5298,0),0))</f>
        <v/>
      </c>
      <c r="O5298" s="9">
        <f>IF(COUNTA($A5298:$K5298)=0,"",IF($M5298="SI","CUFE o factura duplicada dentro del reporte; no se suma dos veces",IF(IFERROR($H5298,0)&lt;=0,"DIAN reporta valor susceptible 0",IF($L5298="NO",IFERROR(LOOKUP(2,1/((LISTS!$M$2:$M$13&lt;&gt;"")*ISNUMBER(SEARCH(LISTS!$M$2:$M$13,$I5298))),LISTS!$O$2:$O$13),"Medio de pago no elegible o no identificado por DIAN"),"Apta automaticamente por pago electronico y base positiva"))))</f>
        <v/>
      </c>
    </row>
    <row r="5299">
      <c r="A5299" s="9" t="n"/>
      <c r="B5299" s="9" t="n"/>
      <c r="C5299" s="12" t="n"/>
      <c r="D5299" s="11" t="n"/>
      <c r="E5299" s="11" t="n"/>
      <c r="F5299" s="11" t="n"/>
      <c r="G5299" s="11" t="n"/>
      <c r="H5299" s="11" t="n"/>
      <c r="I5299" s="9" t="n"/>
      <c r="J5299" s="9" t="n"/>
      <c r="K5299" s="9" t="n"/>
      <c r="L5299" s="9">
        <f>IF(COUNTA($A5299:$K5299)=0,"",IF(AND(IFERROR($H5299,0)&gt;0,LEN(TRIM($K5299&amp;""))&gt;0,IFERROR(LOOKUP(2,1/((LISTS!$M$2:$M$13&lt;&gt;"")*ISNUMBER(SEARCH(LISTS!$M$2:$M$13,$I5299))),LISTS!$N$2:$N$13),"NO")="SI"),"SI","NO"))</f>
        <v/>
      </c>
      <c r="M5299" s="9">
        <f>IF(COUNTA($A5299:$K5299)=0,"",IF($K5299&lt;&gt;"",IF(COUNTIF($K$19:$K5299,$K5299)&gt;1,"SI","NO"),IF(COUNTIFS($A$19:$A5299,$A5299,$C$19:$C5299,$C5299,$J$19:$J5299,$J5299,$D$19:$D5299,$D5299)&gt;1,"SI","NO")))</f>
        <v/>
      </c>
      <c r="N5299" s="11">
        <f>IF(COUNTA($A5299:$K5299)=0,"",IF(AND($L5299="SI",$M5299="NO"),IFERROR($H5299,0),0))</f>
        <v/>
      </c>
      <c r="O5299" s="9">
        <f>IF(COUNTA($A5299:$K5299)=0,"",IF($M5299="SI","CUFE o factura duplicada dentro del reporte; no se suma dos veces",IF(IFERROR($H5299,0)&lt;=0,"DIAN reporta valor susceptible 0",IF($L5299="NO",IFERROR(LOOKUP(2,1/((LISTS!$M$2:$M$13&lt;&gt;"")*ISNUMBER(SEARCH(LISTS!$M$2:$M$13,$I5299))),LISTS!$O$2:$O$13),"Medio de pago no elegible o no identificado por DIAN"),"Apta automaticamente por pago electronico y base positiva"))))</f>
        <v/>
      </c>
    </row>
    <row r="5300">
      <c r="A5300" s="9" t="n"/>
      <c r="B5300" s="9" t="n"/>
      <c r="C5300" s="12" t="n"/>
      <c r="D5300" s="11" t="n"/>
      <c r="E5300" s="11" t="n"/>
      <c r="F5300" s="11" t="n"/>
      <c r="G5300" s="11" t="n"/>
      <c r="H5300" s="11" t="n"/>
      <c r="I5300" s="9" t="n"/>
      <c r="J5300" s="9" t="n"/>
      <c r="K5300" s="9" t="n"/>
      <c r="L5300" s="9">
        <f>IF(COUNTA($A5300:$K5300)=0,"",IF(AND(IFERROR($H5300,0)&gt;0,LEN(TRIM($K5300&amp;""))&gt;0,IFERROR(LOOKUP(2,1/((LISTS!$M$2:$M$13&lt;&gt;"")*ISNUMBER(SEARCH(LISTS!$M$2:$M$13,$I5300))),LISTS!$N$2:$N$13),"NO")="SI"),"SI","NO"))</f>
        <v/>
      </c>
      <c r="M5300" s="9">
        <f>IF(COUNTA($A5300:$K5300)=0,"",IF($K5300&lt;&gt;"",IF(COUNTIF($K$19:$K5300,$K5300)&gt;1,"SI","NO"),IF(COUNTIFS($A$19:$A5300,$A5300,$C$19:$C5300,$C5300,$J$19:$J5300,$J5300,$D$19:$D5300,$D5300)&gt;1,"SI","NO")))</f>
        <v/>
      </c>
      <c r="N5300" s="11">
        <f>IF(COUNTA($A5300:$K5300)=0,"",IF(AND($L5300="SI",$M5300="NO"),IFERROR($H5300,0),0))</f>
        <v/>
      </c>
      <c r="O5300" s="9">
        <f>IF(COUNTA($A5300:$K5300)=0,"",IF($M5300="SI","CUFE o factura duplicada dentro del reporte; no se suma dos veces",IF(IFERROR($H5300,0)&lt;=0,"DIAN reporta valor susceptible 0",IF($L5300="NO",IFERROR(LOOKUP(2,1/((LISTS!$M$2:$M$13&lt;&gt;"")*ISNUMBER(SEARCH(LISTS!$M$2:$M$13,$I5300))),LISTS!$O$2:$O$13),"Medio de pago no elegible o no identificado por DIAN"),"Apta automaticamente por pago electronico y base positiva"))))</f>
        <v/>
      </c>
    </row>
    <row r="5301">
      <c r="A5301" s="9" t="n"/>
      <c r="B5301" s="9" t="n"/>
      <c r="C5301" s="12" t="n"/>
      <c r="D5301" s="11" t="n"/>
      <c r="E5301" s="11" t="n"/>
      <c r="F5301" s="11" t="n"/>
      <c r="G5301" s="11" t="n"/>
      <c r="H5301" s="11" t="n"/>
      <c r="I5301" s="9" t="n"/>
      <c r="J5301" s="9" t="n"/>
      <c r="K5301" s="9" t="n"/>
      <c r="L5301" s="9">
        <f>IF(COUNTA($A5301:$K5301)=0,"",IF(AND(IFERROR($H5301,0)&gt;0,LEN(TRIM($K5301&amp;""))&gt;0,IFERROR(LOOKUP(2,1/((LISTS!$M$2:$M$13&lt;&gt;"")*ISNUMBER(SEARCH(LISTS!$M$2:$M$13,$I5301))),LISTS!$N$2:$N$13),"NO")="SI"),"SI","NO"))</f>
        <v/>
      </c>
      <c r="M5301" s="9">
        <f>IF(COUNTA($A5301:$K5301)=0,"",IF($K5301&lt;&gt;"",IF(COUNTIF($K$19:$K5301,$K5301)&gt;1,"SI","NO"),IF(COUNTIFS($A$19:$A5301,$A5301,$C$19:$C5301,$C5301,$J$19:$J5301,$J5301,$D$19:$D5301,$D5301)&gt;1,"SI","NO")))</f>
        <v/>
      </c>
      <c r="N5301" s="11">
        <f>IF(COUNTA($A5301:$K5301)=0,"",IF(AND($L5301="SI",$M5301="NO"),IFERROR($H5301,0),0))</f>
        <v/>
      </c>
      <c r="O5301" s="9">
        <f>IF(COUNTA($A5301:$K5301)=0,"",IF($M5301="SI","CUFE o factura duplicada dentro del reporte; no se suma dos veces",IF(IFERROR($H5301,0)&lt;=0,"DIAN reporta valor susceptible 0",IF($L5301="NO",IFERROR(LOOKUP(2,1/((LISTS!$M$2:$M$13&lt;&gt;"")*ISNUMBER(SEARCH(LISTS!$M$2:$M$13,$I5301))),LISTS!$O$2:$O$13),"Medio de pago no elegible o no identificado por DIAN"),"Apta automaticamente por pago electronico y base positiva"))))</f>
        <v/>
      </c>
    </row>
    <row r="5302">
      <c r="A5302" s="9" t="n"/>
      <c r="B5302" s="9" t="n"/>
      <c r="C5302" s="12" t="n"/>
      <c r="D5302" s="11" t="n"/>
      <c r="E5302" s="11" t="n"/>
      <c r="F5302" s="11" t="n"/>
      <c r="G5302" s="11" t="n"/>
      <c r="H5302" s="11" t="n"/>
      <c r="I5302" s="9" t="n"/>
      <c r="J5302" s="9" t="n"/>
      <c r="K5302" s="9" t="n"/>
      <c r="L5302" s="9">
        <f>IF(COUNTA($A5302:$K5302)=0,"",IF(AND(IFERROR($H5302,0)&gt;0,LEN(TRIM($K5302&amp;""))&gt;0,IFERROR(LOOKUP(2,1/((LISTS!$M$2:$M$13&lt;&gt;"")*ISNUMBER(SEARCH(LISTS!$M$2:$M$13,$I5302))),LISTS!$N$2:$N$13),"NO")="SI"),"SI","NO"))</f>
        <v/>
      </c>
      <c r="M5302" s="9">
        <f>IF(COUNTA($A5302:$K5302)=0,"",IF($K5302&lt;&gt;"",IF(COUNTIF($K$19:$K5302,$K5302)&gt;1,"SI","NO"),IF(COUNTIFS($A$19:$A5302,$A5302,$C$19:$C5302,$C5302,$J$19:$J5302,$J5302,$D$19:$D5302,$D5302)&gt;1,"SI","NO")))</f>
        <v/>
      </c>
      <c r="N5302" s="11">
        <f>IF(COUNTA($A5302:$K5302)=0,"",IF(AND($L5302="SI",$M5302="NO"),IFERROR($H5302,0),0))</f>
        <v/>
      </c>
      <c r="O5302" s="9">
        <f>IF(COUNTA($A5302:$K5302)=0,"",IF($M5302="SI","CUFE o factura duplicada dentro del reporte; no se suma dos veces",IF(IFERROR($H5302,0)&lt;=0,"DIAN reporta valor susceptible 0",IF($L5302="NO",IFERROR(LOOKUP(2,1/((LISTS!$M$2:$M$13&lt;&gt;"")*ISNUMBER(SEARCH(LISTS!$M$2:$M$13,$I5302))),LISTS!$O$2:$O$13),"Medio de pago no elegible o no identificado por DIAN"),"Apta automaticamente por pago electronico y base positiva"))))</f>
        <v/>
      </c>
    </row>
    <row r="5303">
      <c r="A5303" s="9" t="n"/>
      <c r="B5303" s="9" t="n"/>
      <c r="C5303" s="12" t="n"/>
      <c r="D5303" s="11" t="n"/>
      <c r="E5303" s="11" t="n"/>
      <c r="F5303" s="11" t="n"/>
      <c r="G5303" s="11" t="n"/>
      <c r="H5303" s="11" t="n"/>
      <c r="I5303" s="9" t="n"/>
      <c r="J5303" s="9" t="n"/>
      <c r="K5303" s="9" t="n"/>
      <c r="L5303" s="9">
        <f>IF(COUNTA($A5303:$K5303)=0,"",IF(AND(IFERROR($H5303,0)&gt;0,LEN(TRIM($K5303&amp;""))&gt;0,IFERROR(LOOKUP(2,1/((LISTS!$M$2:$M$13&lt;&gt;"")*ISNUMBER(SEARCH(LISTS!$M$2:$M$13,$I5303))),LISTS!$N$2:$N$13),"NO")="SI"),"SI","NO"))</f>
        <v/>
      </c>
      <c r="M5303" s="9">
        <f>IF(COUNTA($A5303:$K5303)=0,"",IF($K5303&lt;&gt;"",IF(COUNTIF($K$19:$K5303,$K5303)&gt;1,"SI","NO"),IF(COUNTIFS($A$19:$A5303,$A5303,$C$19:$C5303,$C5303,$J$19:$J5303,$J5303,$D$19:$D5303,$D5303)&gt;1,"SI","NO")))</f>
        <v/>
      </c>
      <c r="N5303" s="11">
        <f>IF(COUNTA($A5303:$K5303)=0,"",IF(AND($L5303="SI",$M5303="NO"),IFERROR($H5303,0),0))</f>
        <v/>
      </c>
      <c r="O5303" s="9">
        <f>IF(COUNTA($A5303:$K5303)=0,"",IF($M5303="SI","CUFE o factura duplicada dentro del reporte; no se suma dos veces",IF(IFERROR($H5303,0)&lt;=0,"DIAN reporta valor susceptible 0",IF($L5303="NO",IFERROR(LOOKUP(2,1/((LISTS!$M$2:$M$13&lt;&gt;"")*ISNUMBER(SEARCH(LISTS!$M$2:$M$13,$I5303))),LISTS!$O$2:$O$13),"Medio de pago no elegible o no identificado por DIAN"),"Apta automaticamente por pago electronico y base positiva"))))</f>
        <v/>
      </c>
    </row>
    <row r="5304">
      <c r="A5304" s="9" t="n"/>
      <c r="B5304" s="9" t="n"/>
      <c r="C5304" s="12" t="n"/>
      <c r="D5304" s="11" t="n"/>
      <c r="E5304" s="11" t="n"/>
      <c r="F5304" s="11" t="n"/>
      <c r="G5304" s="11" t="n"/>
      <c r="H5304" s="11" t="n"/>
      <c r="I5304" s="9" t="n"/>
      <c r="J5304" s="9" t="n"/>
      <c r="K5304" s="9" t="n"/>
      <c r="L5304" s="9">
        <f>IF(COUNTA($A5304:$K5304)=0,"",IF(AND(IFERROR($H5304,0)&gt;0,LEN(TRIM($K5304&amp;""))&gt;0,IFERROR(LOOKUP(2,1/((LISTS!$M$2:$M$13&lt;&gt;"")*ISNUMBER(SEARCH(LISTS!$M$2:$M$13,$I5304))),LISTS!$N$2:$N$13),"NO")="SI"),"SI","NO"))</f>
        <v/>
      </c>
      <c r="M5304" s="9">
        <f>IF(COUNTA($A5304:$K5304)=0,"",IF($K5304&lt;&gt;"",IF(COUNTIF($K$19:$K5304,$K5304)&gt;1,"SI","NO"),IF(COUNTIFS($A$19:$A5304,$A5304,$C$19:$C5304,$C5304,$J$19:$J5304,$J5304,$D$19:$D5304,$D5304)&gt;1,"SI","NO")))</f>
        <v/>
      </c>
      <c r="N5304" s="11">
        <f>IF(COUNTA($A5304:$K5304)=0,"",IF(AND($L5304="SI",$M5304="NO"),IFERROR($H5304,0),0))</f>
        <v/>
      </c>
      <c r="O5304" s="9">
        <f>IF(COUNTA($A5304:$K5304)=0,"",IF($M5304="SI","CUFE o factura duplicada dentro del reporte; no se suma dos veces",IF(IFERROR($H5304,0)&lt;=0,"DIAN reporta valor susceptible 0",IF($L5304="NO",IFERROR(LOOKUP(2,1/((LISTS!$M$2:$M$13&lt;&gt;"")*ISNUMBER(SEARCH(LISTS!$M$2:$M$13,$I5304))),LISTS!$O$2:$O$13),"Medio de pago no elegible o no identificado por DIAN"),"Apta automaticamente por pago electronico y base positiva"))))</f>
        <v/>
      </c>
    </row>
    <row r="5305">
      <c r="A5305" s="9" t="n"/>
      <c r="B5305" s="9" t="n"/>
      <c r="C5305" s="12" t="n"/>
      <c r="D5305" s="11" t="n"/>
      <c r="E5305" s="11" t="n"/>
      <c r="F5305" s="11" t="n"/>
      <c r="G5305" s="11" t="n"/>
      <c r="H5305" s="11" t="n"/>
      <c r="I5305" s="9" t="n"/>
      <c r="J5305" s="9" t="n"/>
      <c r="K5305" s="9" t="n"/>
      <c r="L5305" s="9">
        <f>IF(COUNTA($A5305:$K5305)=0,"",IF(AND(IFERROR($H5305,0)&gt;0,LEN(TRIM($K5305&amp;""))&gt;0,IFERROR(LOOKUP(2,1/((LISTS!$M$2:$M$13&lt;&gt;"")*ISNUMBER(SEARCH(LISTS!$M$2:$M$13,$I5305))),LISTS!$N$2:$N$13),"NO")="SI"),"SI","NO"))</f>
        <v/>
      </c>
      <c r="M5305" s="9">
        <f>IF(COUNTA($A5305:$K5305)=0,"",IF($K5305&lt;&gt;"",IF(COUNTIF($K$19:$K5305,$K5305)&gt;1,"SI","NO"),IF(COUNTIFS($A$19:$A5305,$A5305,$C$19:$C5305,$C5305,$J$19:$J5305,$J5305,$D$19:$D5305,$D5305)&gt;1,"SI","NO")))</f>
        <v/>
      </c>
      <c r="N5305" s="11">
        <f>IF(COUNTA($A5305:$K5305)=0,"",IF(AND($L5305="SI",$M5305="NO"),IFERROR($H5305,0),0))</f>
        <v/>
      </c>
      <c r="O5305" s="9">
        <f>IF(COUNTA($A5305:$K5305)=0,"",IF($M5305="SI","CUFE o factura duplicada dentro del reporte; no se suma dos veces",IF(IFERROR($H5305,0)&lt;=0,"DIAN reporta valor susceptible 0",IF($L5305="NO",IFERROR(LOOKUP(2,1/((LISTS!$M$2:$M$13&lt;&gt;"")*ISNUMBER(SEARCH(LISTS!$M$2:$M$13,$I5305))),LISTS!$O$2:$O$13),"Medio de pago no elegible o no identificado por DIAN"),"Apta automaticamente por pago electronico y base positiva"))))</f>
        <v/>
      </c>
    </row>
    <row r="5306">
      <c r="A5306" s="9" t="n"/>
      <c r="B5306" s="9" t="n"/>
      <c r="C5306" s="12" t="n"/>
      <c r="D5306" s="11" t="n"/>
      <c r="E5306" s="11" t="n"/>
      <c r="F5306" s="11" t="n"/>
      <c r="G5306" s="11" t="n"/>
      <c r="H5306" s="11" t="n"/>
      <c r="I5306" s="9" t="n"/>
      <c r="J5306" s="9" t="n"/>
      <c r="K5306" s="9" t="n"/>
      <c r="L5306" s="9">
        <f>IF(COUNTA($A5306:$K5306)=0,"",IF(AND(IFERROR($H5306,0)&gt;0,LEN(TRIM($K5306&amp;""))&gt;0,IFERROR(LOOKUP(2,1/((LISTS!$M$2:$M$13&lt;&gt;"")*ISNUMBER(SEARCH(LISTS!$M$2:$M$13,$I5306))),LISTS!$N$2:$N$13),"NO")="SI"),"SI","NO"))</f>
        <v/>
      </c>
      <c r="M5306" s="9">
        <f>IF(COUNTA($A5306:$K5306)=0,"",IF($K5306&lt;&gt;"",IF(COUNTIF($K$19:$K5306,$K5306)&gt;1,"SI","NO"),IF(COUNTIFS($A$19:$A5306,$A5306,$C$19:$C5306,$C5306,$J$19:$J5306,$J5306,$D$19:$D5306,$D5306)&gt;1,"SI","NO")))</f>
        <v/>
      </c>
      <c r="N5306" s="11">
        <f>IF(COUNTA($A5306:$K5306)=0,"",IF(AND($L5306="SI",$M5306="NO"),IFERROR($H5306,0),0))</f>
        <v/>
      </c>
      <c r="O5306" s="9">
        <f>IF(COUNTA($A5306:$K5306)=0,"",IF($M5306="SI","CUFE o factura duplicada dentro del reporte; no se suma dos veces",IF(IFERROR($H5306,0)&lt;=0,"DIAN reporta valor susceptible 0",IF($L5306="NO",IFERROR(LOOKUP(2,1/((LISTS!$M$2:$M$13&lt;&gt;"")*ISNUMBER(SEARCH(LISTS!$M$2:$M$13,$I5306))),LISTS!$O$2:$O$13),"Medio de pago no elegible o no identificado por DIAN"),"Apta automaticamente por pago electronico y base positiva"))))</f>
        <v/>
      </c>
    </row>
    <row r="5307">
      <c r="A5307" s="9" t="n"/>
      <c r="B5307" s="9" t="n"/>
      <c r="C5307" s="12" t="n"/>
      <c r="D5307" s="11" t="n"/>
      <c r="E5307" s="11" t="n"/>
      <c r="F5307" s="11" t="n"/>
      <c r="G5307" s="11" t="n"/>
      <c r="H5307" s="11" t="n"/>
      <c r="I5307" s="9" t="n"/>
      <c r="J5307" s="9" t="n"/>
      <c r="K5307" s="9" t="n"/>
      <c r="L5307" s="9">
        <f>IF(COUNTA($A5307:$K5307)=0,"",IF(AND(IFERROR($H5307,0)&gt;0,LEN(TRIM($K5307&amp;""))&gt;0,IFERROR(LOOKUP(2,1/((LISTS!$M$2:$M$13&lt;&gt;"")*ISNUMBER(SEARCH(LISTS!$M$2:$M$13,$I5307))),LISTS!$N$2:$N$13),"NO")="SI"),"SI","NO"))</f>
        <v/>
      </c>
      <c r="M5307" s="9">
        <f>IF(COUNTA($A5307:$K5307)=0,"",IF($K5307&lt;&gt;"",IF(COUNTIF($K$19:$K5307,$K5307)&gt;1,"SI","NO"),IF(COUNTIFS($A$19:$A5307,$A5307,$C$19:$C5307,$C5307,$J$19:$J5307,$J5307,$D$19:$D5307,$D5307)&gt;1,"SI","NO")))</f>
        <v/>
      </c>
      <c r="N5307" s="11">
        <f>IF(COUNTA($A5307:$K5307)=0,"",IF(AND($L5307="SI",$M5307="NO"),IFERROR($H5307,0),0))</f>
        <v/>
      </c>
      <c r="O5307" s="9">
        <f>IF(COUNTA($A5307:$K5307)=0,"",IF($M5307="SI","CUFE o factura duplicada dentro del reporte; no se suma dos veces",IF(IFERROR($H5307,0)&lt;=0,"DIAN reporta valor susceptible 0",IF($L5307="NO",IFERROR(LOOKUP(2,1/((LISTS!$M$2:$M$13&lt;&gt;"")*ISNUMBER(SEARCH(LISTS!$M$2:$M$13,$I5307))),LISTS!$O$2:$O$13),"Medio de pago no elegible o no identificado por DIAN"),"Apta automaticamente por pago electronico y base positiva"))))</f>
        <v/>
      </c>
    </row>
    <row r="5308">
      <c r="A5308" s="9" t="n"/>
      <c r="B5308" s="9" t="n"/>
      <c r="C5308" s="12" t="n"/>
      <c r="D5308" s="11" t="n"/>
      <c r="E5308" s="11" t="n"/>
      <c r="F5308" s="11" t="n"/>
      <c r="G5308" s="11" t="n"/>
      <c r="H5308" s="11" t="n"/>
      <c r="I5308" s="9" t="n"/>
      <c r="J5308" s="9" t="n"/>
      <c r="K5308" s="9" t="n"/>
      <c r="L5308" s="9">
        <f>IF(COUNTA($A5308:$K5308)=0,"",IF(AND(IFERROR($H5308,0)&gt;0,LEN(TRIM($K5308&amp;""))&gt;0,IFERROR(LOOKUP(2,1/((LISTS!$M$2:$M$13&lt;&gt;"")*ISNUMBER(SEARCH(LISTS!$M$2:$M$13,$I5308))),LISTS!$N$2:$N$13),"NO")="SI"),"SI","NO"))</f>
        <v/>
      </c>
      <c r="M5308" s="9">
        <f>IF(COUNTA($A5308:$K5308)=0,"",IF($K5308&lt;&gt;"",IF(COUNTIF($K$19:$K5308,$K5308)&gt;1,"SI","NO"),IF(COUNTIFS($A$19:$A5308,$A5308,$C$19:$C5308,$C5308,$J$19:$J5308,$J5308,$D$19:$D5308,$D5308)&gt;1,"SI","NO")))</f>
        <v/>
      </c>
      <c r="N5308" s="11">
        <f>IF(COUNTA($A5308:$K5308)=0,"",IF(AND($L5308="SI",$M5308="NO"),IFERROR($H5308,0),0))</f>
        <v/>
      </c>
      <c r="O5308" s="9">
        <f>IF(COUNTA($A5308:$K5308)=0,"",IF($M5308="SI","CUFE o factura duplicada dentro del reporte; no se suma dos veces",IF(IFERROR($H5308,0)&lt;=0,"DIAN reporta valor susceptible 0",IF($L5308="NO",IFERROR(LOOKUP(2,1/((LISTS!$M$2:$M$13&lt;&gt;"")*ISNUMBER(SEARCH(LISTS!$M$2:$M$13,$I5308))),LISTS!$O$2:$O$13),"Medio de pago no elegible o no identificado por DIAN"),"Apta automaticamente por pago electronico y base positiva"))))</f>
        <v/>
      </c>
    </row>
    <row r="5309">
      <c r="A5309" s="9" t="n"/>
      <c r="B5309" s="9" t="n"/>
      <c r="C5309" s="12" t="n"/>
      <c r="D5309" s="11" t="n"/>
      <c r="E5309" s="11" t="n"/>
      <c r="F5309" s="11" t="n"/>
      <c r="G5309" s="11" t="n"/>
      <c r="H5309" s="11" t="n"/>
      <c r="I5309" s="9" t="n"/>
      <c r="J5309" s="9" t="n"/>
      <c r="K5309" s="9" t="n"/>
      <c r="L5309" s="9">
        <f>IF(COUNTA($A5309:$K5309)=0,"",IF(AND(IFERROR($H5309,0)&gt;0,LEN(TRIM($K5309&amp;""))&gt;0,IFERROR(LOOKUP(2,1/((LISTS!$M$2:$M$13&lt;&gt;"")*ISNUMBER(SEARCH(LISTS!$M$2:$M$13,$I5309))),LISTS!$N$2:$N$13),"NO")="SI"),"SI","NO"))</f>
        <v/>
      </c>
      <c r="M5309" s="9">
        <f>IF(COUNTA($A5309:$K5309)=0,"",IF($K5309&lt;&gt;"",IF(COUNTIF($K$19:$K5309,$K5309)&gt;1,"SI","NO"),IF(COUNTIFS($A$19:$A5309,$A5309,$C$19:$C5309,$C5309,$J$19:$J5309,$J5309,$D$19:$D5309,$D5309)&gt;1,"SI","NO")))</f>
        <v/>
      </c>
      <c r="N5309" s="11">
        <f>IF(COUNTA($A5309:$K5309)=0,"",IF(AND($L5309="SI",$M5309="NO"),IFERROR($H5309,0),0))</f>
        <v/>
      </c>
      <c r="O5309" s="9">
        <f>IF(COUNTA($A5309:$K5309)=0,"",IF($M5309="SI","CUFE o factura duplicada dentro del reporte; no se suma dos veces",IF(IFERROR($H5309,0)&lt;=0,"DIAN reporta valor susceptible 0",IF($L5309="NO",IFERROR(LOOKUP(2,1/((LISTS!$M$2:$M$13&lt;&gt;"")*ISNUMBER(SEARCH(LISTS!$M$2:$M$13,$I5309))),LISTS!$O$2:$O$13),"Medio de pago no elegible o no identificado por DIAN"),"Apta automaticamente por pago electronico y base positiva"))))</f>
        <v/>
      </c>
    </row>
    <row r="5310">
      <c r="A5310" s="9" t="n"/>
      <c r="B5310" s="9" t="n"/>
      <c r="C5310" s="12" t="n"/>
      <c r="D5310" s="11" t="n"/>
      <c r="E5310" s="11" t="n"/>
      <c r="F5310" s="11" t="n"/>
      <c r="G5310" s="11" t="n"/>
      <c r="H5310" s="11" t="n"/>
      <c r="I5310" s="9" t="n"/>
      <c r="J5310" s="9" t="n"/>
      <c r="K5310" s="9" t="n"/>
      <c r="L5310" s="9">
        <f>IF(COUNTA($A5310:$K5310)=0,"",IF(AND(IFERROR($H5310,0)&gt;0,LEN(TRIM($K5310&amp;""))&gt;0,IFERROR(LOOKUP(2,1/((LISTS!$M$2:$M$13&lt;&gt;"")*ISNUMBER(SEARCH(LISTS!$M$2:$M$13,$I5310))),LISTS!$N$2:$N$13),"NO")="SI"),"SI","NO"))</f>
        <v/>
      </c>
      <c r="M5310" s="9">
        <f>IF(COUNTA($A5310:$K5310)=0,"",IF($K5310&lt;&gt;"",IF(COUNTIF($K$19:$K5310,$K5310)&gt;1,"SI","NO"),IF(COUNTIFS($A$19:$A5310,$A5310,$C$19:$C5310,$C5310,$J$19:$J5310,$J5310,$D$19:$D5310,$D5310)&gt;1,"SI","NO")))</f>
        <v/>
      </c>
      <c r="N5310" s="11">
        <f>IF(COUNTA($A5310:$K5310)=0,"",IF(AND($L5310="SI",$M5310="NO"),IFERROR($H5310,0),0))</f>
        <v/>
      </c>
      <c r="O5310" s="9">
        <f>IF(COUNTA($A5310:$K5310)=0,"",IF($M5310="SI","CUFE o factura duplicada dentro del reporte; no se suma dos veces",IF(IFERROR($H5310,0)&lt;=0,"DIAN reporta valor susceptible 0",IF($L5310="NO",IFERROR(LOOKUP(2,1/((LISTS!$M$2:$M$13&lt;&gt;"")*ISNUMBER(SEARCH(LISTS!$M$2:$M$13,$I5310))),LISTS!$O$2:$O$13),"Medio de pago no elegible o no identificado por DIAN"),"Apta automaticamente por pago electronico y base positiva"))))</f>
        <v/>
      </c>
    </row>
    <row r="5311">
      <c r="A5311" s="9" t="n"/>
      <c r="B5311" s="9" t="n"/>
      <c r="C5311" s="12" t="n"/>
      <c r="D5311" s="11" t="n"/>
      <c r="E5311" s="11" t="n"/>
      <c r="F5311" s="11" t="n"/>
      <c r="G5311" s="11" t="n"/>
      <c r="H5311" s="11" t="n"/>
      <c r="I5311" s="9" t="n"/>
      <c r="J5311" s="9" t="n"/>
      <c r="K5311" s="9" t="n"/>
      <c r="L5311" s="9">
        <f>IF(COUNTA($A5311:$K5311)=0,"",IF(AND(IFERROR($H5311,0)&gt;0,LEN(TRIM($K5311&amp;""))&gt;0,IFERROR(LOOKUP(2,1/((LISTS!$M$2:$M$13&lt;&gt;"")*ISNUMBER(SEARCH(LISTS!$M$2:$M$13,$I5311))),LISTS!$N$2:$N$13),"NO")="SI"),"SI","NO"))</f>
        <v/>
      </c>
      <c r="M5311" s="9">
        <f>IF(COUNTA($A5311:$K5311)=0,"",IF($K5311&lt;&gt;"",IF(COUNTIF($K$19:$K5311,$K5311)&gt;1,"SI","NO"),IF(COUNTIFS($A$19:$A5311,$A5311,$C$19:$C5311,$C5311,$J$19:$J5311,$J5311,$D$19:$D5311,$D5311)&gt;1,"SI","NO")))</f>
        <v/>
      </c>
      <c r="N5311" s="11">
        <f>IF(COUNTA($A5311:$K5311)=0,"",IF(AND($L5311="SI",$M5311="NO"),IFERROR($H5311,0),0))</f>
        <v/>
      </c>
      <c r="O5311" s="9">
        <f>IF(COUNTA($A5311:$K5311)=0,"",IF($M5311="SI","CUFE o factura duplicada dentro del reporte; no se suma dos veces",IF(IFERROR($H5311,0)&lt;=0,"DIAN reporta valor susceptible 0",IF($L5311="NO",IFERROR(LOOKUP(2,1/((LISTS!$M$2:$M$13&lt;&gt;"")*ISNUMBER(SEARCH(LISTS!$M$2:$M$13,$I5311))),LISTS!$O$2:$O$13),"Medio de pago no elegible o no identificado por DIAN"),"Apta automaticamente por pago electronico y base positiva"))))</f>
        <v/>
      </c>
    </row>
    <row r="5312">
      <c r="A5312" s="9" t="n"/>
      <c r="B5312" s="9" t="n"/>
      <c r="C5312" s="12" t="n"/>
      <c r="D5312" s="11" t="n"/>
      <c r="E5312" s="11" t="n"/>
      <c r="F5312" s="11" t="n"/>
      <c r="G5312" s="11" t="n"/>
      <c r="H5312" s="11" t="n"/>
      <c r="I5312" s="9" t="n"/>
      <c r="J5312" s="9" t="n"/>
      <c r="K5312" s="9" t="n"/>
      <c r="L5312" s="9">
        <f>IF(COUNTA($A5312:$K5312)=0,"",IF(AND(IFERROR($H5312,0)&gt;0,LEN(TRIM($K5312&amp;""))&gt;0,IFERROR(LOOKUP(2,1/((LISTS!$M$2:$M$13&lt;&gt;"")*ISNUMBER(SEARCH(LISTS!$M$2:$M$13,$I5312))),LISTS!$N$2:$N$13),"NO")="SI"),"SI","NO"))</f>
        <v/>
      </c>
      <c r="M5312" s="9">
        <f>IF(COUNTA($A5312:$K5312)=0,"",IF($K5312&lt;&gt;"",IF(COUNTIF($K$19:$K5312,$K5312)&gt;1,"SI","NO"),IF(COUNTIFS($A$19:$A5312,$A5312,$C$19:$C5312,$C5312,$J$19:$J5312,$J5312,$D$19:$D5312,$D5312)&gt;1,"SI","NO")))</f>
        <v/>
      </c>
      <c r="N5312" s="11">
        <f>IF(COUNTA($A5312:$K5312)=0,"",IF(AND($L5312="SI",$M5312="NO"),IFERROR($H5312,0),0))</f>
        <v/>
      </c>
      <c r="O5312" s="9">
        <f>IF(COUNTA($A5312:$K5312)=0,"",IF($M5312="SI","CUFE o factura duplicada dentro del reporte; no se suma dos veces",IF(IFERROR($H5312,0)&lt;=0,"DIAN reporta valor susceptible 0",IF($L5312="NO",IFERROR(LOOKUP(2,1/((LISTS!$M$2:$M$13&lt;&gt;"")*ISNUMBER(SEARCH(LISTS!$M$2:$M$13,$I5312))),LISTS!$O$2:$O$13),"Medio de pago no elegible o no identificado por DIAN"),"Apta automaticamente por pago electronico y base positiva"))))</f>
        <v/>
      </c>
    </row>
    <row r="5313">
      <c r="A5313" s="9" t="n"/>
      <c r="B5313" s="9" t="n"/>
      <c r="C5313" s="12" t="n"/>
      <c r="D5313" s="11" t="n"/>
      <c r="E5313" s="11" t="n"/>
      <c r="F5313" s="11" t="n"/>
      <c r="G5313" s="11" t="n"/>
      <c r="H5313" s="11" t="n"/>
      <c r="I5313" s="9" t="n"/>
      <c r="J5313" s="9" t="n"/>
      <c r="K5313" s="9" t="n"/>
      <c r="L5313" s="9">
        <f>IF(COUNTA($A5313:$K5313)=0,"",IF(AND(IFERROR($H5313,0)&gt;0,LEN(TRIM($K5313&amp;""))&gt;0,IFERROR(LOOKUP(2,1/((LISTS!$M$2:$M$13&lt;&gt;"")*ISNUMBER(SEARCH(LISTS!$M$2:$M$13,$I5313))),LISTS!$N$2:$N$13),"NO")="SI"),"SI","NO"))</f>
        <v/>
      </c>
      <c r="M5313" s="9">
        <f>IF(COUNTA($A5313:$K5313)=0,"",IF($K5313&lt;&gt;"",IF(COUNTIF($K$19:$K5313,$K5313)&gt;1,"SI","NO"),IF(COUNTIFS($A$19:$A5313,$A5313,$C$19:$C5313,$C5313,$J$19:$J5313,$J5313,$D$19:$D5313,$D5313)&gt;1,"SI","NO")))</f>
        <v/>
      </c>
      <c r="N5313" s="11">
        <f>IF(COUNTA($A5313:$K5313)=0,"",IF(AND($L5313="SI",$M5313="NO"),IFERROR($H5313,0),0))</f>
        <v/>
      </c>
      <c r="O5313" s="9">
        <f>IF(COUNTA($A5313:$K5313)=0,"",IF($M5313="SI","CUFE o factura duplicada dentro del reporte; no se suma dos veces",IF(IFERROR($H5313,0)&lt;=0,"DIAN reporta valor susceptible 0",IF($L5313="NO",IFERROR(LOOKUP(2,1/((LISTS!$M$2:$M$13&lt;&gt;"")*ISNUMBER(SEARCH(LISTS!$M$2:$M$13,$I5313))),LISTS!$O$2:$O$13),"Medio de pago no elegible o no identificado por DIAN"),"Apta automaticamente por pago electronico y base positiva"))))</f>
        <v/>
      </c>
    </row>
    <row r="5314">
      <c r="A5314" s="9" t="n"/>
      <c r="B5314" s="9" t="n"/>
      <c r="C5314" s="12" t="n"/>
      <c r="D5314" s="11" t="n"/>
      <c r="E5314" s="11" t="n"/>
      <c r="F5314" s="11" t="n"/>
      <c r="G5314" s="11" t="n"/>
      <c r="H5314" s="11" t="n"/>
      <c r="I5314" s="9" t="n"/>
      <c r="J5314" s="9" t="n"/>
      <c r="K5314" s="9" t="n"/>
      <c r="L5314" s="9">
        <f>IF(COUNTA($A5314:$K5314)=0,"",IF(AND(IFERROR($H5314,0)&gt;0,LEN(TRIM($K5314&amp;""))&gt;0,IFERROR(LOOKUP(2,1/((LISTS!$M$2:$M$13&lt;&gt;"")*ISNUMBER(SEARCH(LISTS!$M$2:$M$13,$I5314))),LISTS!$N$2:$N$13),"NO")="SI"),"SI","NO"))</f>
        <v/>
      </c>
      <c r="M5314" s="9">
        <f>IF(COUNTA($A5314:$K5314)=0,"",IF($K5314&lt;&gt;"",IF(COUNTIF($K$19:$K5314,$K5314)&gt;1,"SI","NO"),IF(COUNTIFS($A$19:$A5314,$A5314,$C$19:$C5314,$C5314,$J$19:$J5314,$J5314,$D$19:$D5314,$D5314)&gt;1,"SI","NO")))</f>
        <v/>
      </c>
      <c r="N5314" s="11">
        <f>IF(COUNTA($A5314:$K5314)=0,"",IF(AND($L5314="SI",$M5314="NO"),IFERROR($H5314,0),0))</f>
        <v/>
      </c>
      <c r="O5314" s="9">
        <f>IF(COUNTA($A5314:$K5314)=0,"",IF($M5314="SI","CUFE o factura duplicada dentro del reporte; no se suma dos veces",IF(IFERROR($H5314,0)&lt;=0,"DIAN reporta valor susceptible 0",IF($L5314="NO",IFERROR(LOOKUP(2,1/((LISTS!$M$2:$M$13&lt;&gt;"")*ISNUMBER(SEARCH(LISTS!$M$2:$M$13,$I5314))),LISTS!$O$2:$O$13),"Medio de pago no elegible o no identificado por DIAN"),"Apta automaticamente por pago electronico y base positiva"))))</f>
        <v/>
      </c>
    </row>
    <row r="5315">
      <c r="A5315" s="9" t="n"/>
      <c r="B5315" s="9" t="n"/>
      <c r="C5315" s="12" t="n"/>
      <c r="D5315" s="11" t="n"/>
      <c r="E5315" s="11" t="n"/>
      <c r="F5315" s="11" t="n"/>
      <c r="G5315" s="11" t="n"/>
      <c r="H5315" s="11" t="n"/>
      <c r="I5315" s="9" t="n"/>
      <c r="J5315" s="9" t="n"/>
      <c r="K5315" s="9" t="n"/>
      <c r="L5315" s="9">
        <f>IF(COUNTA($A5315:$K5315)=0,"",IF(AND(IFERROR($H5315,0)&gt;0,LEN(TRIM($K5315&amp;""))&gt;0,IFERROR(LOOKUP(2,1/((LISTS!$M$2:$M$13&lt;&gt;"")*ISNUMBER(SEARCH(LISTS!$M$2:$M$13,$I5315))),LISTS!$N$2:$N$13),"NO")="SI"),"SI","NO"))</f>
        <v/>
      </c>
      <c r="M5315" s="9">
        <f>IF(COUNTA($A5315:$K5315)=0,"",IF($K5315&lt;&gt;"",IF(COUNTIF($K$19:$K5315,$K5315)&gt;1,"SI","NO"),IF(COUNTIFS($A$19:$A5315,$A5315,$C$19:$C5315,$C5315,$J$19:$J5315,$J5315,$D$19:$D5315,$D5315)&gt;1,"SI","NO")))</f>
        <v/>
      </c>
      <c r="N5315" s="11">
        <f>IF(COUNTA($A5315:$K5315)=0,"",IF(AND($L5315="SI",$M5315="NO"),IFERROR($H5315,0),0))</f>
        <v/>
      </c>
      <c r="O5315" s="9">
        <f>IF(COUNTA($A5315:$K5315)=0,"",IF($M5315="SI","CUFE o factura duplicada dentro del reporte; no se suma dos veces",IF(IFERROR($H5315,0)&lt;=0,"DIAN reporta valor susceptible 0",IF($L5315="NO",IFERROR(LOOKUP(2,1/((LISTS!$M$2:$M$13&lt;&gt;"")*ISNUMBER(SEARCH(LISTS!$M$2:$M$13,$I5315))),LISTS!$O$2:$O$13),"Medio de pago no elegible o no identificado por DIAN"),"Apta automaticamente por pago electronico y base positiva"))))</f>
        <v/>
      </c>
    </row>
    <row r="5316">
      <c r="A5316" s="9" t="n"/>
      <c r="B5316" s="9" t="n"/>
      <c r="C5316" s="12" t="n"/>
      <c r="D5316" s="11" t="n"/>
      <c r="E5316" s="11" t="n"/>
      <c r="F5316" s="11" t="n"/>
      <c r="G5316" s="11" t="n"/>
      <c r="H5316" s="11" t="n"/>
      <c r="I5316" s="9" t="n"/>
      <c r="J5316" s="9" t="n"/>
      <c r="K5316" s="9" t="n"/>
      <c r="L5316" s="9">
        <f>IF(COUNTA($A5316:$K5316)=0,"",IF(AND(IFERROR($H5316,0)&gt;0,LEN(TRIM($K5316&amp;""))&gt;0,IFERROR(LOOKUP(2,1/((LISTS!$M$2:$M$13&lt;&gt;"")*ISNUMBER(SEARCH(LISTS!$M$2:$M$13,$I5316))),LISTS!$N$2:$N$13),"NO")="SI"),"SI","NO"))</f>
        <v/>
      </c>
      <c r="M5316" s="9">
        <f>IF(COUNTA($A5316:$K5316)=0,"",IF($K5316&lt;&gt;"",IF(COUNTIF($K$19:$K5316,$K5316)&gt;1,"SI","NO"),IF(COUNTIFS($A$19:$A5316,$A5316,$C$19:$C5316,$C5316,$J$19:$J5316,$J5316,$D$19:$D5316,$D5316)&gt;1,"SI","NO")))</f>
        <v/>
      </c>
      <c r="N5316" s="11">
        <f>IF(COUNTA($A5316:$K5316)=0,"",IF(AND($L5316="SI",$M5316="NO"),IFERROR($H5316,0),0))</f>
        <v/>
      </c>
      <c r="O5316" s="9">
        <f>IF(COUNTA($A5316:$K5316)=0,"",IF($M5316="SI","CUFE o factura duplicada dentro del reporte; no se suma dos veces",IF(IFERROR($H5316,0)&lt;=0,"DIAN reporta valor susceptible 0",IF($L5316="NO",IFERROR(LOOKUP(2,1/((LISTS!$M$2:$M$13&lt;&gt;"")*ISNUMBER(SEARCH(LISTS!$M$2:$M$13,$I5316))),LISTS!$O$2:$O$13),"Medio de pago no elegible o no identificado por DIAN"),"Apta automaticamente por pago electronico y base positiva"))))</f>
        <v/>
      </c>
    </row>
    <row r="5317">
      <c r="A5317" s="9" t="n"/>
      <c r="B5317" s="9" t="n"/>
      <c r="C5317" s="12" t="n"/>
      <c r="D5317" s="11" t="n"/>
      <c r="E5317" s="11" t="n"/>
      <c r="F5317" s="11" t="n"/>
      <c r="G5317" s="11" t="n"/>
      <c r="H5317" s="11" t="n"/>
      <c r="I5317" s="9" t="n"/>
      <c r="J5317" s="9" t="n"/>
      <c r="K5317" s="9" t="n"/>
      <c r="L5317" s="9">
        <f>IF(COUNTA($A5317:$K5317)=0,"",IF(AND(IFERROR($H5317,0)&gt;0,LEN(TRIM($K5317&amp;""))&gt;0,IFERROR(LOOKUP(2,1/((LISTS!$M$2:$M$13&lt;&gt;"")*ISNUMBER(SEARCH(LISTS!$M$2:$M$13,$I5317))),LISTS!$N$2:$N$13),"NO")="SI"),"SI","NO"))</f>
        <v/>
      </c>
      <c r="M5317" s="9">
        <f>IF(COUNTA($A5317:$K5317)=0,"",IF($K5317&lt;&gt;"",IF(COUNTIF($K$19:$K5317,$K5317)&gt;1,"SI","NO"),IF(COUNTIFS($A$19:$A5317,$A5317,$C$19:$C5317,$C5317,$J$19:$J5317,$J5317,$D$19:$D5317,$D5317)&gt;1,"SI","NO")))</f>
        <v/>
      </c>
      <c r="N5317" s="11">
        <f>IF(COUNTA($A5317:$K5317)=0,"",IF(AND($L5317="SI",$M5317="NO"),IFERROR($H5317,0),0))</f>
        <v/>
      </c>
      <c r="O5317" s="9">
        <f>IF(COUNTA($A5317:$K5317)=0,"",IF($M5317="SI","CUFE o factura duplicada dentro del reporte; no se suma dos veces",IF(IFERROR($H5317,0)&lt;=0,"DIAN reporta valor susceptible 0",IF($L5317="NO",IFERROR(LOOKUP(2,1/((LISTS!$M$2:$M$13&lt;&gt;"")*ISNUMBER(SEARCH(LISTS!$M$2:$M$13,$I5317))),LISTS!$O$2:$O$13),"Medio de pago no elegible o no identificado por DIAN"),"Apta automaticamente por pago electronico y base positiva"))))</f>
        <v/>
      </c>
    </row>
    <row r="5318">
      <c r="A5318" s="9" t="n"/>
      <c r="B5318" s="9" t="n"/>
      <c r="C5318" s="12" t="n"/>
      <c r="D5318" s="11" t="n"/>
      <c r="E5318" s="11" t="n"/>
      <c r="F5318" s="11" t="n"/>
      <c r="G5318" s="11" t="n"/>
      <c r="H5318" s="11" t="n"/>
      <c r="I5318" s="9" t="n"/>
      <c r="J5318" s="9" t="n"/>
      <c r="K5318" s="9" t="n"/>
      <c r="L5318" s="9">
        <f>IF(COUNTA($A5318:$K5318)=0,"",IF(AND(IFERROR($H5318,0)&gt;0,LEN(TRIM($K5318&amp;""))&gt;0,IFERROR(LOOKUP(2,1/((LISTS!$M$2:$M$13&lt;&gt;"")*ISNUMBER(SEARCH(LISTS!$M$2:$M$13,$I5318))),LISTS!$N$2:$N$13),"NO")="SI"),"SI","NO"))</f>
        <v/>
      </c>
      <c r="M5318" s="9">
        <f>IF(COUNTA($A5318:$K5318)=0,"",IF($K5318&lt;&gt;"",IF(COUNTIF($K$19:$K5318,$K5318)&gt;1,"SI","NO"),IF(COUNTIFS($A$19:$A5318,$A5318,$C$19:$C5318,$C5318,$J$19:$J5318,$J5318,$D$19:$D5318,$D5318)&gt;1,"SI","NO")))</f>
        <v/>
      </c>
      <c r="N5318" s="11">
        <f>IF(COUNTA($A5318:$K5318)=0,"",IF(AND($L5318="SI",$M5318="NO"),IFERROR($H5318,0),0))</f>
        <v/>
      </c>
      <c r="O5318" s="9">
        <f>IF(COUNTA($A5318:$K5318)=0,"",IF($M5318="SI","CUFE o factura duplicada dentro del reporte; no se suma dos veces",IF(IFERROR($H5318,0)&lt;=0,"DIAN reporta valor susceptible 0",IF($L5318="NO",IFERROR(LOOKUP(2,1/((LISTS!$M$2:$M$13&lt;&gt;"")*ISNUMBER(SEARCH(LISTS!$M$2:$M$13,$I5318))),LISTS!$O$2:$O$13),"Medio de pago no elegible o no identificado por DIAN"),"Apta automaticamente por pago electronico y base positiva"))))</f>
        <v/>
      </c>
    </row>
    <row r="5319">
      <c r="A5319" s="9" t="n"/>
      <c r="B5319" s="9" t="n"/>
      <c r="C5319" s="12" t="n"/>
      <c r="D5319" s="11" t="n"/>
      <c r="E5319" s="11" t="n"/>
      <c r="F5319" s="11" t="n"/>
      <c r="G5319" s="11" t="n"/>
      <c r="H5319" s="11" t="n"/>
      <c r="I5319" s="9" t="n"/>
      <c r="J5319" s="9" t="n"/>
      <c r="K5319" s="9" t="n"/>
      <c r="L5319" s="9">
        <f>IF(COUNTA($A5319:$K5319)=0,"",IF(AND(IFERROR($H5319,0)&gt;0,LEN(TRIM($K5319&amp;""))&gt;0,IFERROR(LOOKUP(2,1/((LISTS!$M$2:$M$13&lt;&gt;"")*ISNUMBER(SEARCH(LISTS!$M$2:$M$13,$I5319))),LISTS!$N$2:$N$13),"NO")="SI"),"SI","NO"))</f>
        <v/>
      </c>
      <c r="M5319" s="9">
        <f>IF(COUNTA($A5319:$K5319)=0,"",IF($K5319&lt;&gt;"",IF(COUNTIF($K$19:$K5319,$K5319)&gt;1,"SI","NO"),IF(COUNTIFS($A$19:$A5319,$A5319,$C$19:$C5319,$C5319,$J$19:$J5319,$J5319,$D$19:$D5319,$D5319)&gt;1,"SI","NO")))</f>
        <v/>
      </c>
      <c r="N5319" s="11">
        <f>IF(COUNTA($A5319:$K5319)=0,"",IF(AND($L5319="SI",$M5319="NO"),IFERROR($H5319,0),0))</f>
        <v/>
      </c>
      <c r="O5319" s="9">
        <f>IF(COUNTA($A5319:$K5319)=0,"",IF($M5319="SI","CUFE o factura duplicada dentro del reporte; no se suma dos veces",IF(IFERROR($H5319,0)&lt;=0,"DIAN reporta valor susceptible 0",IF($L5319="NO",IFERROR(LOOKUP(2,1/((LISTS!$M$2:$M$13&lt;&gt;"")*ISNUMBER(SEARCH(LISTS!$M$2:$M$13,$I5319))),LISTS!$O$2:$O$13),"Medio de pago no elegible o no identificado por DIAN"),"Apta automaticamente por pago electronico y base positiva"))))</f>
        <v/>
      </c>
    </row>
    <row r="5320">
      <c r="A5320" s="9" t="n"/>
      <c r="B5320" s="9" t="n"/>
      <c r="C5320" s="12" t="n"/>
      <c r="D5320" s="11" t="n"/>
      <c r="E5320" s="11" t="n"/>
      <c r="F5320" s="11" t="n"/>
      <c r="G5320" s="11" t="n"/>
      <c r="H5320" s="11" t="n"/>
      <c r="I5320" s="9" t="n"/>
      <c r="J5320" s="9" t="n"/>
      <c r="K5320" s="9" t="n"/>
      <c r="L5320" s="9">
        <f>IF(COUNTA($A5320:$K5320)=0,"",IF(AND(IFERROR($H5320,0)&gt;0,LEN(TRIM($K5320&amp;""))&gt;0,IFERROR(LOOKUP(2,1/((LISTS!$M$2:$M$13&lt;&gt;"")*ISNUMBER(SEARCH(LISTS!$M$2:$M$13,$I5320))),LISTS!$N$2:$N$13),"NO")="SI"),"SI","NO"))</f>
        <v/>
      </c>
      <c r="M5320" s="9">
        <f>IF(COUNTA($A5320:$K5320)=0,"",IF($K5320&lt;&gt;"",IF(COUNTIF($K$19:$K5320,$K5320)&gt;1,"SI","NO"),IF(COUNTIFS($A$19:$A5320,$A5320,$C$19:$C5320,$C5320,$J$19:$J5320,$J5320,$D$19:$D5320,$D5320)&gt;1,"SI","NO")))</f>
        <v/>
      </c>
      <c r="N5320" s="11">
        <f>IF(COUNTA($A5320:$K5320)=0,"",IF(AND($L5320="SI",$M5320="NO"),IFERROR($H5320,0),0))</f>
        <v/>
      </c>
      <c r="O5320" s="9">
        <f>IF(COUNTA($A5320:$K5320)=0,"",IF($M5320="SI","CUFE o factura duplicada dentro del reporte; no se suma dos veces",IF(IFERROR($H5320,0)&lt;=0,"DIAN reporta valor susceptible 0",IF($L5320="NO",IFERROR(LOOKUP(2,1/((LISTS!$M$2:$M$13&lt;&gt;"")*ISNUMBER(SEARCH(LISTS!$M$2:$M$13,$I5320))),LISTS!$O$2:$O$13),"Medio de pago no elegible o no identificado por DIAN"),"Apta automaticamente por pago electronico y base positiva"))))</f>
        <v/>
      </c>
    </row>
    <row r="5321">
      <c r="A5321" s="9" t="n"/>
      <c r="B5321" s="9" t="n"/>
      <c r="C5321" s="12" t="n"/>
      <c r="D5321" s="11" t="n"/>
      <c r="E5321" s="11" t="n"/>
      <c r="F5321" s="11" t="n"/>
      <c r="G5321" s="11" t="n"/>
      <c r="H5321" s="11" t="n"/>
      <c r="I5321" s="9" t="n"/>
      <c r="J5321" s="9" t="n"/>
      <c r="K5321" s="9" t="n"/>
      <c r="L5321" s="9">
        <f>IF(COUNTA($A5321:$K5321)=0,"",IF(AND(IFERROR($H5321,0)&gt;0,LEN(TRIM($K5321&amp;""))&gt;0,IFERROR(LOOKUP(2,1/((LISTS!$M$2:$M$13&lt;&gt;"")*ISNUMBER(SEARCH(LISTS!$M$2:$M$13,$I5321))),LISTS!$N$2:$N$13),"NO")="SI"),"SI","NO"))</f>
        <v/>
      </c>
      <c r="M5321" s="9">
        <f>IF(COUNTA($A5321:$K5321)=0,"",IF($K5321&lt;&gt;"",IF(COUNTIF($K$19:$K5321,$K5321)&gt;1,"SI","NO"),IF(COUNTIFS($A$19:$A5321,$A5321,$C$19:$C5321,$C5321,$J$19:$J5321,$J5321,$D$19:$D5321,$D5321)&gt;1,"SI","NO")))</f>
        <v/>
      </c>
      <c r="N5321" s="11">
        <f>IF(COUNTA($A5321:$K5321)=0,"",IF(AND($L5321="SI",$M5321="NO"),IFERROR($H5321,0),0))</f>
        <v/>
      </c>
      <c r="O5321" s="9">
        <f>IF(COUNTA($A5321:$K5321)=0,"",IF($M5321="SI","CUFE o factura duplicada dentro del reporte; no se suma dos veces",IF(IFERROR($H5321,0)&lt;=0,"DIAN reporta valor susceptible 0",IF($L5321="NO",IFERROR(LOOKUP(2,1/((LISTS!$M$2:$M$13&lt;&gt;"")*ISNUMBER(SEARCH(LISTS!$M$2:$M$13,$I5321))),LISTS!$O$2:$O$13),"Medio de pago no elegible o no identificado por DIAN"),"Apta automaticamente por pago electronico y base positiva"))))</f>
        <v/>
      </c>
    </row>
    <row r="5322">
      <c r="A5322" s="9" t="n"/>
      <c r="B5322" s="9" t="n"/>
      <c r="C5322" s="12" t="n"/>
      <c r="D5322" s="11" t="n"/>
      <c r="E5322" s="11" t="n"/>
      <c r="F5322" s="11" t="n"/>
      <c r="G5322" s="11" t="n"/>
      <c r="H5322" s="11" t="n"/>
      <c r="I5322" s="9" t="n"/>
      <c r="J5322" s="9" t="n"/>
      <c r="K5322" s="9" t="n"/>
      <c r="L5322" s="9">
        <f>IF(COUNTA($A5322:$K5322)=0,"",IF(AND(IFERROR($H5322,0)&gt;0,LEN(TRIM($K5322&amp;""))&gt;0,IFERROR(LOOKUP(2,1/((LISTS!$M$2:$M$13&lt;&gt;"")*ISNUMBER(SEARCH(LISTS!$M$2:$M$13,$I5322))),LISTS!$N$2:$N$13),"NO")="SI"),"SI","NO"))</f>
        <v/>
      </c>
      <c r="M5322" s="9">
        <f>IF(COUNTA($A5322:$K5322)=0,"",IF($K5322&lt;&gt;"",IF(COUNTIF($K$19:$K5322,$K5322)&gt;1,"SI","NO"),IF(COUNTIFS($A$19:$A5322,$A5322,$C$19:$C5322,$C5322,$J$19:$J5322,$J5322,$D$19:$D5322,$D5322)&gt;1,"SI","NO")))</f>
        <v/>
      </c>
      <c r="N5322" s="11">
        <f>IF(COUNTA($A5322:$K5322)=0,"",IF(AND($L5322="SI",$M5322="NO"),IFERROR($H5322,0),0))</f>
        <v/>
      </c>
      <c r="O5322" s="9">
        <f>IF(COUNTA($A5322:$K5322)=0,"",IF($M5322="SI","CUFE o factura duplicada dentro del reporte; no se suma dos veces",IF(IFERROR($H5322,0)&lt;=0,"DIAN reporta valor susceptible 0",IF($L5322="NO",IFERROR(LOOKUP(2,1/((LISTS!$M$2:$M$13&lt;&gt;"")*ISNUMBER(SEARCH(LISTS!$M$2:$M$13,$I5322))),LISTS!$O$2:$O$13),"Medio de pago no elegible o no identificado por DIAN"),"Apta automaticamente por pago electronico y base positiva"))))</f>
        <v/>
      </c>
    </row>
    <row r="5323">
      <c r="A5323" s="9" t="n"/>
      <c r="B5323" s="9" t="n"/>
      <c r="C5323" s="12" t="n"/>
      <c r="D5323" s="11" t="n"/>
      <c r="E5323" s="11" t="n"/>
      <c r="F5323" s="11" t="n"/>
      <c r="G5323" s="11" t="n"/>
      <c r="H5323" s="11" t="n"/>
      <c r="I5323" s="9" t="n"/>
      <c r="J5323" s="9" t="n"/>
      <c r="K5323" s="9" t="n"/>
      <c r="L5323" s="9">
        <f>IF(COUNTA($A5323:$K5323)=0,"",IF(AND(IFERROR($H5323,0)&gt;0,LEN(TRIM($K5323&amp;""))&gt;0,IFERROR(LOOKUP(2,1/((LISTS!$M$2:$M$13&lt;&gt;"")*ISNUMBER(SEARCH(LISTS!$M$2:$M$13,$I5323))),LISTS!$N$2:$N$13),"NO")="SI"),"SI","NO"))</f>
        <v/>
      </c>
      <c r="M5323" s="9">
        <f>IF(COUNTA($A5323:$K5323)=0,"",IF($K5323&lt;&gt;"",IF(COUNTIF($K$19:$K5323,$K5323)&gt;1,"SI","NO"),IF(COUNTIFS($A$19:$A5323,$A5323,$C$19:$C5323,$C5323,$J$19:$J5323,$J5323,$D$19:$D5323,$D5323)&gt;1,"SI","NO")))</f>
        <v/>
      </c>
      <c r="N5323" s="11">
        <f>IF(COUNTA($A5323:$K5323)=0,"",IF(AND($L5323="SI",$M5323="NO"),IFERROR($H5323,0),0))</f>
        <v/>
      </c>
      <c r="O5323" s="9">
        <f>IF(COUNTA($A5323:$K5323)=0,"",IF($M5323="SI","CUFE o factura duplicada dentro del reporte; no se suma dos veces",IF(IFERROR($H5323,0)&lt;=0,"DIAN reporta valor susceptible 0",IF($L5323="NO",IFERROR(LOOKUP(2,1/((LISTS!$M$2:$M$13&lt;&gt;"")*ISNUMBER(SEARCH(LISTS!$M$2:$M$13,$I5323))),LISTS!$O$2:$O$13),"Medio de pago no elegible o no identificado por DIAN"),"Apta automaticamente por pago electronico y base positiva"))))</f>
        <v/>
      </c>
    </row>
    <row r="5324">
      <c r="A5324" s="9" t="n"/>
      <c r="B5324" s="9" t="n"/>
      <c r="C5324" s="12" t="n"/>
      <c r="D5324" s="11" t="n"/>
      <c r="E5324" s="11" t="n"/>
      <c r="F5324" s="11" t="n"/>
      <c r="G5324" s="11" t="n"/>
      <c r="H5324" s="11" t="n"/>
      <c r="I5324" s="9" t="n"/>
      <c r="J5324" s="9" t="n"/>
      <c r="K5324" s="9" t="n"/>
      <c r="L5324" s="9">
        <f>IF(COUNTA($A5324:$K5324)=0,"",IF(AND(IFERROR($H5324,0)&gt;0,LEN(TRIM($K5324&amp;""))&gt;0,IFERROR(LOOKUP(2,1/((LISTS!$M$2:$M$13&lt;&gt;"")*ISNUMBER(SEARCH(LISTS!$M$2:$M$13,$I5324))),LISTS!$N$2:$N$13),"NO")="SI"),"SI","NO"))</f>
        <v/>
      </c>
      <c r="M5324" s="9">
        <f>IF(COUNTA($A5324:$K5324)=0,"",IF($K5324&lt;&gt;"",IF(COUNTIF($K$19:$K5324,$K5324)&gt;1,"SI","NO"),IF(COUNTIFS($A$19:$A5324,$A5324,$C$19:$C5324,$C5324,$J$19:$J5324,$J5324,$D$19:$D5324,$D5324)&gt;1,"SI","NO")))</f>
        <v/>
      </c>
      <c r="N5324" s="11">
        <f>IF(COUNTA($A5324:$K5324)=0,"",IF(AND($L5324="SI",$M5324="NO"),IFERROR($H5324,0),0))</f>
        <v/>
      </c>
      <c r="O5324" s="9">
        <f>IF(COUNTA($A5324:$K5324)=0,"",IF($M5324="SI","CUFE o factura duplicada dentro del reporte; no se suma dos veces",IF(IFERROR($H5324,0)&lt;=0,"DIAN reporta valor susceptible 0",IF($L5324="NO",IFERROR(LOOKUP(2,1/((LISTS!$M$2:$M$13&lt;&gt;"")*ISNUMBER(SEARCH(LISTS!$M$2:$M$13,$I5324))),LISTS!$O$2:$O$13),"Medio de pago no elegible o no identificado por DIAN"),"Apta automaticamente por pago electronico y base positiva"))))</f>
        <v/>
      </c>
    </row>
    <row r="5325">
      <c r="A5325" s="9" t="n"/>
      <c r="B5325" s="9" t="n"/>
      <c r="C5325" s="12" t="n"/>
      <c r="D5325" s="11" t="n"/>
      <c r="E5325" s="11" t="n"/>
      <c r="F5325" s="11" t="n"/>
      <c r="G5325" s="11" t="n"/>
      <c r="H5325" s="11" t="n"/>
      <c r="I5325" s="9" t="n"/>
      <c r="J5325" s="9" t="n"/>
      <c r="K5325" s="9" t="n"/>
      <c r="L5325" s="9">
        <f>IF(COUNTA($A5325:$K5325)=0,"",IF(AND(IFERROR($H5325,0)&gt;0,LEN(TRIM($K5325&amp;""))&gt;0,IFERROR(LOOKUP(2,1/((LISTS!$M$2:$M$13&lt;&gt;"")*ISNUMBER(SEARCH(LISTS!$M$2:$M$13,$I5325))),LISTS!$N$2:$N$13),"NO")="SI"),"SI","NO"))</f>
        <v/>
      </c>
      <c r="M5325" s="9">
        <f>IF(COUNTA($A5325:$K5325)=0,"",IF($K5325&lt;&gt;"",IF(COUNTIF($K$19:$K5325,$K5325)&gt;1,"SI","NO"),IF(COUNTIFS($A$19:$A5325,$A5325,$C$19:$C5325,$C5325,$J$19:$J5325,$J5325,$D$19:$D5325,$D5325)&gt;1,"SI","NO")))</f>
        <v/>
      </c>
      <c r="N5325" s="11">
        <f>IF(COUNTA($A5325:$K5325)=0,"",IF(AND($L5325="SI",$M5325="NO"),IFERROR($H5325,0),0))</f>
        <v/>
      </c>
      <c r="O5325" s="9">
        <f>IF(COUNTA($A5325:$K5325)=0,"",IF($M5325="SI","CUFE o factura duplicada dentro del reporte; no se suma dos veces",IF(IFERROR($H5325,0)&lt;=0,"DIAN reporta valor susceptible 0",IF($L5325="NO",IFERROR(LOOKUP(2,1/((LISTS!$M$2:$M$13&lt;&gt;"")*ISNUMBER(SEARCH(LISTS!$M$2:$M$13,$I5325))),LISTS!$O$2:$O$13),"Medio de pago no elegible o no identificado por DIAN"),"Apta automaticamente por pago electronico y base positiva"))))</f>
        <v/>
      </c>
    </row>
    <row r="5326">
      <c r="A5326" s="9" t="n"/>
      <c r="B5326" s="9" t="n"/>
      <c r="C5326" s="12" t="n"/>
      <c r="D5326" s="11" t="n"/>
      <c r="E5326" s="11" t="n"/>
      <c r="F5326" s="11" t="n"/>
      <c r="G5326" s="11" t="n"/>
      <c r="H5326" s="11" t="n"/>
      <c r="I5326" s="9" t="n"/>
      <c r="J5326" s="9" t="n"/>
      <c r="K5326" s="9" t="n"/>
      <c r="L5326" s="9">
        <f>IF(COUNTA($A5326:$K5326)=0,"",IF(AND(IFERROR($H5326,0)&gt;0,LEN(TRIM($K5326&amp;""))&gt;0,IFERROR(LOOKUP(2,1/((LISTS!$M$2:$M$13&lt;&gt;"")*ISNUMBER(SEARCH(LISTS!$M$2:$M$13,$I5326))),LISTS!$N$2:$N$13),"NO")="SI"),"SI","NO"))</f>
        <v/>
      </c>
      <c r="M5326" s="9">
        <f>IF(COUNTA($A5326:$K5326)=0,"",IF($K5326&lt;&gt;"",IF(COUNTIF($K$19:$K5326,$K5326)&gt;1,"SI","NO"),IF(COUNTIFS($A$19:$A5326,$A5326,$C$19:$C5326,$C5326,$J$19:$J5326,$J5326,$D$19:$D5326,$D5326)&gt;1,"SI","NO")))</f>
        <v/>
      </c>
      <c r="N5326" s="11">
        <f>IF(COUNTA($A5326:$K5326)=0,"",IF(AND($L5326="SI",$M5326="NO"),IFERROR($H5326,0),0))</f>
        <v/>
      </c>
      <c r="O5326" s="9">
        <f>IF(COUNTA($A5326:$K5326)=0,"",IF($M5326="SI","CUFE o factura duplicada dentro del reporte; no se suma dos veces",IF(IFERROR($H5326,0)&lt;=0,"DIAN reporta valor susceptible 0",IF($L5326="NO",IFERROR(LOOKUP(2,1/((LISTS!$M$2:$M$13&lt;&gt;"")*ISNUMBER(SEARCH(LISTS!$M$2:$M$13,$I5326))),LISTS!$O$2:$O$13),"Medio de pago no elegible o no identificado por DIAN"),"Apta automaticamente por pago electronico y base positiva"))))</f>
        <v/>
      </c>
    </row>
    <row r="5327">
      <c r="A5327" s="9" t="n"/>
      <c r="B5327" s="9" t="n"/>
      <c r="C5327" s="12" t="n"/>
      <c r="D5327" s="11" t="n"/>
      <c r="E5327" s="11" t="n"/>
      <c r="F5327" s="11" t="n"/>
      <c r="G5327" s="11" t="n"/>
      <c r="H5327" s="11" t="n"/>
      <c r="I5327" s="9" t="n"/>
      <c r="J5327" s="9" t="n"/>
      <c r="K5327" s="9" t="n"/>
      <c r="L5327" s="9">
        <f>IF(COUNTA($A5327:$K5327)=0,"",IF(AND(IFERROR($H5327,0)&gt;0,LEN(TRIM($K5327&amp;""))&gt;0,IFERROR(LOOKUP(2,1/((LISTS!$M$2:$M$13&lt;&gt;"")*ISNUMBER(SEARCH(LISTS!$M$2:$M$13,$I5327))),LISTS!$N$2:$N$13),"NO")="SI"),"SI","NO"))</f>
        <v/>
      </c>
      <c r="M5327" s="9">
        <f>IF(COUNTA($A5327:$K5327)=0,"",IF($K5327&lt;&gt;"",IF(COUNTIF($K$19:$K5327,$K5327)&gt;1,"SI","NO"),IF(COUNTIFS($A$19:$A5327,$A5327,$C$19:$C5327,$C5327,$J$19:$J5327,$J5327,$D$19:$D5327,$D5327)&gt;1,"SI","NO")))</f>
        <v/>
      </c>
      <c r="N5327" s="11">
        <f>IF(COUNTA($A5327:$K5327)=0,"",IF(AND($L5327="SI",$M5327="NO"),IFERROR($H5327,0),0))</f>
        <v/>
      </c>
      <c r="O5327" s="9">
        <f>IF(COUNTA($A5327:$K5327)=0,"",IF($M5327="SI","CUFE o factura duplicada dentro del reporte; no se suma dos veces",IF(IFERROR($H5327,0)&lt;=0,"DIAN reporta valor susceptible 0",IF($L5327="NO",IFERROR(LOOKUP(2,1/((LISTS!$M$2:$M$13&lt;&gt;"")*ISNUMBER(SEARCH(LISTS!$M$2:$M$13,$I5327))),LISTS!$O$2:$O$13),"Medio de pago no elegible o no identificado por DIAN"),"Apta automaticamente por pago electronico y base positiva"))))</f>
        <v/>
      </c>
    </row>
    <row r="5328">
      <c r="A5328" s="9" t="n"/>
      <c r="B5328" s="9" t="n"/>
      <c r="C5328" s="12" t="n"/>
      <c r="D5328" s="11" t="n"/>
      <c r="E5328" s="11" t="n"/>
      <c r="F5328" s="11" t="n"/>
      <c r="G5328" s="11" t="n"/>
      <c r="H5328" s="11" t="n"/>
      <c r="I5328" s="9" t="n"/>
      <c r="J5328" s="9" t="n"/>
      <c r="K5328" s="9" t="n"/>
      <c r="L5328" s="9">
        <f>IF(COUNTA($A5328:$K5328)=0,"",IF(AND(IFERROR($H5328,0)&gt;0,LEN(TRIM($K5328&amp;""))&gt;0,IFERROR(LOOKUP(2,1/((LISTS!$M$2:$M$13&lt;&gt;"")*ISNUMBER(SEARCH(LISTS!$M$2:$M$13,$I5328))),LISTS!$N$2:$N$13),"NO")="SI"),"SI","NO"))</f>
        <v/>
      </c>
      <c r="M5328" s="9">
        <f>IF(COUNTA($A5328:$K5328)=0,"",IF($K5328&lt;&gt;"",IF(COUNTIF($K$19:$K5328,$K5328)&gt;1,"SI","NO"),IF(COUNTIFS($A$19:$A5328,$A5328,$C$19:$C5328,$C5328,$J$19:$J5328,$J5328,$D$19:$D5328,$D5328)&gt;1,"SI","NO")))</f>
        <v/>
      </c>
      <c r="N5328" s="11">
        <f>IF(COUNTA($A5328:$K5328)=0,"",IF(AND($L5328="SI",$M5328="NO"),IFERROR($H5328,0),0))</f>
        <v/>
      </c>
      <c r="O5328" s="9">
        <f>IF(COUNTA($A5328:$K5328)=0,"",IF($M5328="SI","CUFE o factura duplicada dentro del reporte; no se suma dos veces",IF(IFERROR($H5328,0)&lt;=0,"DIAN reporta valor susceptible 0",IF($L5328="NO",IFERROR(LOOKUP(2,1/((LISTS!$M$2:$M$13&lt;&gt;"")*ISNUMBER(SEARCH(LISTS!$M$2:$M$13,$I5328))),LISTS!$O$2:$O$13),"Medio de pago no elegible o no identificado por DIAN"),"Apta automaticamente por pago electronico y base positiva"))))</f>
        <v/>
      </c>
    </row>
    <row r="5329">
      <c r="A5329" s="9" t="n"/>
      <c r="B5329" s="9" t="n"/>
      <c r="C5329" s="12" t="n"/>
      <c r="D5329" s="11" t="n"/>
      <c r="E5329" s="11" t="n"/>
      <c r="F5329" s="11" t="n"/>
      <c r="G5329" s="11" t="n"/>
      <c r="H5329" s="11" t="n"/>
      <c r="I5329" s="9" t="n"/>
      <c r="J5329" s="9" t="n"/>
      <c r="K5329" s="9" t="n"/>
      <c r="L5329" s="9">
        <f>IF(COUNTA($A5329:$K5329)=0,"",IF(AND(IFERROR($H5329,0)&gt;0,LEN(TRIM($K5329&amp;""))&gt;0,IFERROR(LOOKUP(2,1/((LISTS!$M$2:$M$13&lt;&gt;"")*ISNUMBER(SEARCH(LISTS!$M$2:$M$13,$I5329))),LISTS!$N$2:$N$13),"NO")="SI"),"SI","NO"))</f>
        <v/>
      </c>
      <c r="M5329" s="9">
        <f>IF(COUNTA($A5329:$K5329)=0,"",IF($K5329&lt;&gt;"",IF(COUNTIF($K$19:$K5329,$K5329)&gt;1,"SI","NO"),IF(COUNTIFS($A$19:$A5329,$A5329,$C$19:$C5329,$C5329,$J$19:$J5329,$J5329,$D$19:$D5329,$D5329)&gt;1,"SI","NO")))</f>
        <v/>
      </c>
      <c r="N5329" s="11">
        <f>IF(COUNTA($A5329:$K5329)=0,"",IF(AND($L5329="SI",$M5329="NO"),IFERROR($H5329,0),0))</f>
        <v/>
      </c>
      <c r="O5329" s="9">
        <f>IF(COUNTA($A5329:$K5329)=0,"",IF($M5329="SI","CUFE o factura duplicada dentro del reporte; no se suma dos veces",IF(IFERROR($H5329,0)&lt;=0,"DIAN reporta valor susceptible 0",IF($L5329="NO",IFERROR(LOOKUP(2,1/((LISTS!$M$2:$M$13&lt;&gt;"")*ISNUMBER(SEARCH(LISTS!$M$2:$M$13,$I5329))),LISTS!$O$2:$O$13),"Medio de pago no elegible o no identificado por DIAN"),"Apta automaticamente por pago electronico y base positiva"))))</f>
        <v/>
      </c>
    </row>
    <row r="5330">
      <c r="A5330" s="9" t="n"/>
      <c r="B5330" s="9" t="n"/>
      <c r="C5330" s="12" t="n"/>
      <c r="D5330" s="11" t="n"/>
      <c r="E5330" s="11" t="n"/>
      <c r="F5330" s="11" t="n"/>
      <c r="G5330" s="11" t="n"/>
      <c r="H5330" s="11" t="n"/>
      <c r="I5330" s="9" t="n"/>
      <c r="J5330" s="9" t="n"/>
      <c r="K5330" s="9" t="n"/>
      <c r="L5330" s="9">
        <f>IF(COUNTA($A5330:$K5330)=0,"",IF(AND(IFERROR($H5330,0)&gt;0,LEN(TRIM($K5330&amp;""))&gt;0,IFERROR(LOOKUP(2,1/((LISTS!$M$2:$M$13&lt;&gt;"")*ISNUMBER(SEARCH(LISTS!$M$2:$M$13,$I5330))),LISTS!$N$2:$N$13),"NO")="SI"),"SI","NO"))</f>
        <v/>
      </c>
      <c r="M5330" s="9">
        <f>IF(COUNTA($A5330:$K5330)=0,"",IF($K5330&lt;&gt;"",IF(COUNTIF($K$19:$K5330,$K5330)&gt;1,"SI","NO"),IF(COUNTIFS($A$19:$A5330,$A5330,$C$19:$C5330,$C5330,$J$19:$J5330,$J5330,$D$19:$D5330,$D5330)&gt;1,"SI","NO")))</f>
        <v/>
      </c>
      <c r="N5330" s="11">
        <f>IF(COUNTA($A5330:$K5330)=0,"",IF(AND($L5330="SI",$M5330="NO"),IFERROR($H5330,0),0))</f>
        <v/>
      </c>
      <c r="O5330" s="9">
        <f>IF(COUNTA($A5330:$K5330)=0,"",IF($M5330="SI","CUFE o factura duplicada dentro del reporte; no se suma dos veces",IF(IFERROR($H5330,0)&lt;=0,"DIAN reporta valor susceptible 0",IF($L5330="NO",IFERROR(LOOKUP(2,1/((LISTS!$M$2:$M$13&lt;&gt;"")*ISNUMBER(SEARCH(LISTS!$M$2:$M$13,$I5330))),LISTS!$O$2:$O$13),"Medio de pago no elegible o no identificado por DIAN"),"Apta automaticamente por pago electronico y base positiva"))))</f>
        <v/>
      </c>
    </row>
    <row r="5331">
      <c r="A5331" s="9" t="n"/>
      <c r="B5331" s="9" t="n"/>
      <c r="C5331" s="12" t="n"/>
      <c r="D5331" s="11" t="n"/>
      <c r="E5331" s="11" t="n"/>
      <c r="F5331" s="11" t="n"/>
      <c r="G5331" s="11" t="n"/>
      <c r="H5331" s="11" t="n"/>
      <c r="I5331" s="9" t="n"/>
      <c r="J5331" s="9" t="n"/>
      <c r="K5331" s="9" t="n"/>
      <c r="L5331" s="9">
        <f>IF(COUNTA($A5331:$K5331)=0,"",IF(AND(IFERROR($H5331,0)&gt;0,LEN(TRIM($K5331&amp;""))&gt;0,IFERROR(LOOKUP(2,1/((LISTS!$M$2:$M$13&lt;&gt;"")*ISNUMBER(SEARCH(LISTS!$M$2:$M$13,$I5331))),LISTS!$N$2:$N$13),"NO")="SI"),"SI","NO"))</f>
        <v/>
      </c>
      <c r="M5331" s="9">
        <f>IF(COUNTA($A5331:$K5331)=0,"",IF($K5331&lt;&gt;"",IF(COUNTIF($K$19:$K5331,$K5331)&gt;1,"SI","NO"),IF(COUNTIFS($A$19:$A5331,$A5331,$C$19:$C5331,$C5331,$J$19:$J5331,$J5331,$D$19:$D5331,$D5331)&gt;1,"SI","NO")))</f>
        <v/>
      </c>
      <c r="N5331" s="11">
        <f>IF(COUNTA($A5331:$K5331)=0,"",IF(AND($L5331="SI",$M5331="NO"),IFERROR($H5331,0),0))</f>
        <v/>
      </c>
      <c r="O5331" s="9">
        <f>IF(COUNTA($A5331:$K5331)=0,"",IF($M5331="SI","CUFE o factura duplicada dentro del reporte; no se suma dos veces",IF(IFERROR($H5331,0)&lt;=0,"DIAN reporta valor susceptible 0",IF($L5331="NO",IFERROR(LOOKUP(2,1/((LISTS!$M$2:$M$13&lt;&gt;"")*ISNUMBER(SEARCH(LISTS!$M$2:$M$13,$I5331))),LISTS!$O$2:$O$13),"Medio de pago no elegible o no identificado por DIAN"),"Apta automaticamente por pago electronico y base positiva"))))</f>
        <v/>
      </c>
    </row>
    <row r="5332">
      <c r="A5332" s="9" t="n"/>
      <c r="B5332" s="9" t="n"/>
      <c r="C5332" s="12" t="n"/>
      <c r="D5332" s="11" t="n"/>
      <c r="E5332" s="11" t="n"/>
      <c r="F5332" s="11" t="n"/>
      <c r="G5332" s="11" t="n"/>
      <c r="H5332" s="11" t="n"/>
      <c r="I5332" s="9" t="n"/>
      <c r="J5332" s="9" t="n"/>
      <c r="K5332" s="9" t="n"/>
      <c r="L5332" s="9">
        <f>IF(COUNTA($A5332:$K5332)=0,"",IF(AND(IFERROR($H5332,0)&gt;0,LEN(TRIM($K5332&amp;""))&gt;0,IFERROR(LOOKUP(2,1/((LISTS!$M$2:$M$13&lt;&gt;"")*ISNUMBER(SEARCH(LISTS!$M$2:$M$13,$I5332))),LISTS!$N$2:$N$13),"NO")="SI"),"SI","NO"))</f>
        <v/>
      </c>
      <c r="M5332" s="9">
        <f>IF(COUNTA($A5332:$K5332)=0,"",IF($K5332&lt;&gt;"",IF(COUNTIF($K$19:$K5332,$K5332)&gt;1,"SI","NO"),IF(COUNTIFS($A$19:$A5332,$A5332,$C$19:$C5332,$C5332,$J$19:$J5332,$J5332,$D$19:$D5332,$D5332)&gt;1,"SI","NO")))</f>
        <v/>
      </c>
      <c r="N5332" s="11">
        <f>IF(COUNTA($A5332:$K5332)=0,"",IF(AND($L5332="SI",$M5332="NO"),IFERROR($H5332,0),0))</f>
        <v/>
      </c>
      <c r="O5332" s="9">
        <f>IF(COUNTA($A5332:$K5332)=0,"",IF($M5332="SI","CUFE o factura duplicada dentro del reporte; no se suma dos veces",IF(IFERROR($H5332,0)&lt;=0,"DIAN reporta valor susceptible 0",IF($L5332="NO",IFERROR(LOOKUP(2,1/((LISTS!$M$2:$M$13&lt;&gt;"")*ISNUMBER(SEARCH(LISTS!$M$2:$M$13,$I5332))),LISTS!$O$2:$O$13),"Medio de pago no elegible o no identificado por DIAN"),"Apta automaticamente por pago electronico y base positiva"))))</f>
        <v/>
      </c>
    </row>
    <row r="5333">
      <c r="A5333" s="9" t="n"/>
      <c r="B5333" s="9" t="n"/>
      <c r="C5333" s="12" t="n"/>
      <c r="D5333" s="11" t="n"/>
      <c r="E5333" s="11" t="n"/>
      <c r="F5333" s="11" t="n"/>
      <c r="G5333" s="11" t="n"/>
      <c r="H5333" s="11" t="n"/>
      <c r="I5333" s="9" t="n"/>
      <c r="J5333" s="9" t="n"/>
      <c r="K5333" s="9" t="n"/>
      <c r="L5333" s="9">
        <f>IF(COUNTA($A5333:$K5333)=0,"",IF(AND(IFERROR($H5333,0)&gt;0,LEN(TRIM($K5333&amp;""))&gt;0,IFERROR(LOOKUP(2,1/((LISTS!$M$2:$M$13&lt;&gt;"")*ISNUMBER(SEARCH(LISTS!$M$2:$M$13,$I5333))),LISTS!$N$2:$N$13),"NO")="SI"),"SI","NO"))</f>
        <v/>
      </c>
      <c r="M5333" s="9">
        <f>IF(COUNTA($A5333:$K5333)=0,"",IF($K5333&lt;&gt;"",IF(COUNTIF($K$19:$K5333,$K5333)&gt;1,"SI","NO"),IF(COUNTIFS($A$19:$A5333,$A5333,$C$19:$C5333,$C5333,$J$19:$J5333,$J5333,$D$19:$D5333,$D5333)&gt;1,"SI","NO")))</f>
        <v/>
      </c>
      <c r="N5333" s="11">
        <f>IF(COUNTA($A5333:$K5333)=0,"",IF(AND($L5333="SI",$M5333="NO"),IFERROR($H5333,0),0))</f>
        <v/>
      </c>
      <c r="O5333" s="9">
        <f>IF(COUNTA($A5333:$K5333)=0,"",IF($M5333="SI","CUFE o factura duplicada dentro del reporte; no se suma dos veces",IF(IFERROR($H5333,0)&lt;=0,"DIAN reporta valor susceptible 0",IF($L5333="NO",IFERROR(LOOKUP(2,1/((LISTS!$M$2:$M$13&lt;&gt;"")*ISNUMBER(SEARCH(LISTS!$M$2:$M$13,$I5333))),LISTS!$O$2:$O$13),"Medio de pago no elegible o no identificado por DIAN"),"Apta automaticamente por pago electronico y base positiva"))))</f>
        <v/>
      </c>
    </row>
    <row r="5334">
      <c r="A5334" s="9" t="n"/>
      <c r="B5334" s="9" t="n"/>
      <c r="C5334" s="12" t="n"/>
      <c r="D5334" s="11" t="n"/>
      <c r="E5334" s="11" t="n"/>
      <c r="F5334" s="11" t="n"/>
      <c r="G5334" s="11" t="n"/>
      <c r="H5334" s="11" t="n"/>
      <c r="I5334" s="9" t="n"/>
      <c r="J5334" s="9" t="n"/>
      <c r="K5334" s="9" t="n"/>
      <c r="L5334" s="9">
        <f>IF(COUNTA($A5334:$K5334)=0,"",IF(AND(IFERROR($H5334,0)&gt;0,LEN(TRIM($K5334&amp;""))&gt;0,IFERROR(LOOKUP(2,1/((LISTS!$M$2:$M$13&lt;&gt;"")*ISNUMBER(SEARCH(LISTS!$M$2:$M$13,$I5334))),LISTS!$N$2:$N$13),"NO")="SI"),"SI","NO"))</f>
        <v/>
      </c>
      <c r="M5334" s="9">
        <f>IF(COUNTA($A5334:$K5334)=0,"",IF($K5334&lt;&gt;"",IF(COUNTIF($K$19:$K5334,$K5334)&gt;1,"SI","NO"),IF(COUNTIFS($A$19:$A5334,$A5334,$C$19:$C5334,$C5334,$J$19:$J5334,$J5334,$D$19:$D5334,$D5334)&gt;1,"SI","NO")))</f>
        <v/>
      </c>
      <c r="N5334" s="11">
        <f>IF(COUNTA($A5334:$K5334)=0,"",IF(AND($L5334="SI",$M5334="NO"),IFERROR($H5334,0),0))</f>
        <v/>
      </c>
      <c r="O5334" s="9">
        <f>IF(COUNTA($A5334:$K5334)=0,"",IF($M5334="SI","CUFE o factura duplicada dentro del reporte; no se suma dos veces",IF(IFERROR($H5334,0)&lt;=0,"DIAN reporta valor susceptible 0",IF($L5334="NO",IFERROR(LOOKUP(2,1/((LISTS!$M$2:$M$13&lt;&gt;"")*ISNUMBER(SEARCH(LISTS!$M$2:$M$13,$I5334))),LISTS!$O$2:$O$13),"Medio de pago no elegible o no identificado por DIAN"),"Apta automaticamente por pago electronico y base positiva"))))</f>
        <v/>
      </c>
    </row>
    <row r="5335">
      <c r="A5335" s="9" t="n"/>
      <c r="B5335" s="9" t="n"/>
      <c r="C5335" s="12" t="n"/>
      <c r="D5335" s="11" t="n"/>
      <c r="E5335" s="11" t="n"/>
      <c r="F5335" s="11" t="n"/>
      <c r="G5335" s="11" t="n"/>
      <c r="H5335" s="11" t="n"/>
      <c r="I5335" s="9" t="n"/>
      <c r="J5335" s="9" t="n"/>
      <c r="K5335" s="9" t="n"/>
      <c r="L5335" s="9">
        <f>IF(COUNTA($A5335:$K5335)=0,"",IF(AND(IFERROR($H5335,0)&gt;0,LEN(TRIM($K5335&amp;""))&gt;0,IFERROR(LOOKUP(2,1/((LISTS!$M$2:$M$13&lt;&gt;"")*ISNUMBER(SEARCH(LISTS!$M$2:$M$13,$I5335))),LISTS!$N$2:$N$13),"NO")="SI"),"SI","NO"))</f>
        <v/>
      </c>
      <c r="M5335" s="9">
        <f>IF(COUNTA($A5335:$K5335)=0,"",IF($K5335&lt;&gt;"",IF(COUNTIF($K$19:$K5335,$K5335)&gt;1,"SI","NO"),IF(COUNTIFS($A$19:$A5335,$A5335,$C$19:$C5335,$C5335,$J$19:$J5335,$J5335,$D$19:$D5335,$D5335)&gt;1,"SI","NO")))</f>
        <v/>
      </c>
      <c r="N5335" s="11">
        <f>IF(COUNTA($A5335:$K5335)=0,"",IF(AND($L5335="SI",$M5335="NO"),IFERROR($H5335,0),0))</f>
        <v/>
      </c>
      <c r="O5335" s="9">
        <f>IF(COUNTA($A5335:$K5335)=0,"",IF($M5335="SI","CUFE o factura duplicada dentro del reporte; no se suma dos veces",IF(IFERROR($H5335,0)&lt;=0,"DIAN reporta valor susceptible 0",IF($L5335="NO",IFERROR(LOOKUP(2,1/((LISTS!$M$2:$M$13&lt;&gt;"")*ISNUMBER(SEARCH(LISTS!$M$2:$M$13,$I5335))),LISTS!$O$2:$O$13),"Medio de pago no elegible o no identificado por DIAN"),"Apta automaticamente por pago electronico y base positiva"))))</f>
        <v/>
      </c>
    </row>
    <row r="5336">
      <c r="A5336" s="9" t="n"/>
      <c r="B5336" s="9" t="n"/>
      <c r="C5336" s="12" t="n"/>
      <c r="D5336" s="11" t="n"/>
      <c r="E5336" s="11" t="n"/>
      <c r="F5336" s="11" t="n"/>
      <c r="G5336" s="11" t="n"/>
      <c r="H5336" s="11" t="n"/>
      <c r="I5336" s="9" t="n"/>
      <c r="J5336" s="9" t="n"/>
      <c r="K5336" s="9" t="n"/>
      <c r="L5336" s="9">
        <f>IF(COUNTA($A5336:$K5336)=0,"",IF(AND(IFERROR($H5336,0)&gt;0,LEN(TRIM($K5336&amp;""))&gt;0,IFERROR(LOOKUP(2,1/((LISTS!$M$2:$M$13&lt;&gt;"")*ISNUMBER(SEARCH(LISTS!$M$2:$M$13,$I5336))),LISTS!$N$2:$N$13),"NO")="SI"),"SI","NO"))</f>
        <v/>
      </c>
      <c r="M5336" s="9">
        <f>IF(COUNTA($A5336:$K5336)=0,"",IF($K5336&lt;&gt;"",IF(COUNTIF($K$19:$K5336,$K5336)&gt;1,"SI","NO"),IF(COUNTIFS($A$19:$A5336,$A5336,$C$19:$C5336,$C5336,$J$19:$J5336,$J5336,$D$19:$D5336,$D5336)&gt;1,"SI","NO")))</f>
        <v/>
      </c>
      <c r="N5336" s="11">
        <f>IF(COUNTA($A5336:$K5336)=0,"",IF(AND($L5336="SI",$M5336="NO"),IFERROR($H5336,0),0))</f>
        <v/>
      </c>
      <c r="O5336" s="9">
        <f>IF(COUNTA($A5336:$K5336)=0,"",IF($M5336="SI","CUFE o factura duplicada dentro del reporte; no se suma dos veces",IF(IFERROR($H5336,0)&lt;=0,"DIAN reporta valor susceptible 0",IF($L5336="NO",IFERROR(LOOKUP(2,1/((LISTS!$M$2:$M$13&lt;&gt;"")*ISNUMBER(SEARCH(LISTS!$M$2:$M$13,$I5336))),LISTS!$O$2:$O$13),"Medio de pago no elegible o no identificado por DIAN"),"Apta automaticamente por pago electronico y base positiva"))))</f>
        <v/>
      </c>
    </row>
    <row r="5337">
      <c r="A5337" s="9" t="n"/>
      <c r="B5337" s="9" t="n"/>
      <c r="C5337" s="12" t="n"/>
      <c r="D5337" s="11" t="n"/>
      <c r="E5337" s="11" t="n"/>
      <c r="F5337" s="11" t="n"/>
      <c r="G5337" s="11" t="n"/>
      <c r="H5337" s="11" t="n"/>
      <c r="I5337" s="9" t="n"/>
      <c r="J5337" s="9" t="n"/>
      <c r="K5337" s="9" t="n"/>
      <c r="L5337" s="9">
        <f>IF(COUNTA($A5337:$K5337)=0,"",IF(AND(IFERROR($H5337,0)&gt;0,LEN(TRIM($K5337&amp;""))&gt;0,IFERROR(LOOKUP(2,1/((LISTS!$M$2:$M$13&lt;&gt;"")*ISNUMBER(SEARCH(LISTS!$M$2:$M$13,$I5337))),LISTS!$N$2:$N$13),"NO")="SI"),"SI","NO"))</f>
        <v/>
      </c>
      <c r="M5337" s="9">
        <f>IF(COUNTA($A5337:$K5337)=0,"",IF($K5337&lt;&gt;"",IF(COUNTIF($K$19:$K5337,$K5337)&gt;1,"SI","NO"),IF(COUNTIFS($A$19:$A5337,$A5337,$C$19:$C5337,$C5337,$J$19:$J5337,$J5337,$D$19:$D5337,$D5337)&gt;1,"SI","NO")))</f>
        <v/>
      </c>
      <c r="N5337" s="11">
        <f>IF(COUNTA($A5337:$K5337)=0,"",IF(AND($L5337="SI",$M5337="NO"),IFERROR($H5337,0),0))</f>
        <v/>
      </c>
      <c r="O5337" s="9">
        <f>IF(COUNTA($A5337:$K5337)=0,"",IF($M5337="SI","CUFE o factura duplicada dentro del reporte; no se suma dos veces",IF(IFERROR($H5337,0)&lt;=0,"DIAN reporta valor susceptible 0",IF($L5337="NO",IFERROR(LOOKUP(2,1/((LISTS!$M$2:$M$13&lt;&gt;"")*ISNUMBER(SEARCH(LISTS!$M$2:$M$13,$I5337))),LISTS!$O$2:$O$13),"Medio de pago no elegible o no identificado por DIAN"),"Apta automaticamente por pago electronico y base positiva"))))</f>
        <v/>
      </c>
    </row>
    <row r="5338">
      <c r="A5338" s="9" t="n"/>
      <c r="B5338" s="9" t="n"/>
      <c r="C5338" s="12" t="n"/>
      <c r="D5338" s="11" t="n"/>
      <c r="E5338" s="11" t="n"/>
      <c r="F5338" s="11" t="n"/>
      <c r="G5338" s="11" t="n"/>
      <c r="H5338" s="11" t="n"/>
      <c r="I5338" s="9" t="n"/>
      <c r="J5338" s="9" t="n"/>
      <c r="K5338" s="9" t="n"/>
      <c r="L5338" s="9">
        <f>IF(COUNTA($A5338:$K5338)=0,"",IF(AND(IFERROR($H5338,0)&gt;0,LEN(TRIM($K5338&amp;""))&gt;0,IFERROR(LOOKUP(2,1/((LISTS!$M$2:$M$13&lt;&gt;"")*ISNUMBER(SEARCH(LISTS!$M$2:$M$13,$I5338))),LISTS!$N$2:$N$13),"NO")="SI"),"SI","NO"))</f>
        <v/>
      </c>
      <c r="M5338" s="9">
        <f>IF(COUNTA($A5338:$K5338)=0,"",IF($K5338&lt;&gt;"",IF(COUNTIF($K$19:$K5338,$K5338)&gt;1,"SI","NO"),IF(COUNTIFS($A$19:$A5338,$A5338,$C$19:$C5338,$C5338,$J$19:$J5338,$J5338,$D$19:$D5338,$D5338)&gt;1,"SI","NO")))</f>
        <v/>
      </c>
      <c r="N5338" s="11">
        <f>IF(COUNTA($A5338:$K5338)=0,"",IF(AND($L5338="SI",$M5338="NO"),IFERROR($H5338,0),0))</f>
        <v/>
      </c>
      <c r="O5338" s="9">
        <f>IF(COUNTA($A5338:$K5338)=0,"",IF($M5338="SI","CUFE o factura duplicada dentro del reporte; no se suma dos veces",IF(IFERROR($H5338,0)&lt;=0,"DIAN reporta valor susceptible 0",IF($L5338="NO",IFERROR(LOOKUP(2,1/((LISTS!$M$2:$M$13&lt;&gt;"")*ISNUMBER(SEARCH(LISTS!$M$2:$M$13,$I5338))),LISTS!$O$2:$O$13),"Medio de pago no elegible o no identificado por DIAN"),"Apta automaticamente por pago electronico y base positiva"))))</f>
        <v/>
      </c>
    </row>
    <row r="5339">
      <c r="A5339" s="9" t="n"/>
      <c r="B5339" s="9" t="n"/>
      <c r="C5339" s="12" t="n"/>
      <c r="D5339" s="11" t="n"/>
      <c r="E5339" s="11" t="n"/>
      <c r="F5339" s="11" t="n"/>
      <c r="G5339" s="11" t="n"/>
      <c r="H5339" s="11" t="n"/>
      <c r="I5339" s="9" t="n"/>
      <c r="J5339" s="9" t="n"/>
      <c r="K5339" s="9" t="n"/>
      <c r="L5339" s="9">
        <f>IF(COUNTA($A5339:$K5339)=0,"",IF(AND(IFERROR($H5339,0)&gt;0,LEN(TRIM($K5339&amp;""))&gt;0,IFERROR(LOOKUP(2,1/((LISTS!$M$2:$M$13&lt;&gt;"")*ISNUMBER(SEARCH(LISTS!$M$2:$M$13,$I5339))),LISTS!$N$2:$N$13),"NO")="SI"),"SI","NO"))</f>
        <v/>
      </c>
      <c r="M5339" s="9">
        <f>IF(COUNTA($A5339:$K5339)=0,"",IF($K5339&lt;&gt;"",IF(COUNTIF($K$19:$K5339,$K5339)&gt;1,"SI","NO"),IF(COUNTIFS($A$19:$A5339,$A5339,$C$19:$C5339,$C5339,$J$19:$J5339,$J5339,$D$19:$D5339,$D5339)&gt;1,"SI","NO")))</f>
        <v/>
      </c>
      <c r="N5339" s="11">
        <f>IF(COUNTA($A5339:$K5339)=0,"",IF(AND($L5339="SI",$M5339="NO"),IFERROR($H5339,0),0))</f>
        <v/>
      </c>
      <c r="O5339" s="9">
        <f>IF(COUNTA($A5339:$K5339)=0,"",IF($M5339="SI","CUFE o factura duplicada dentro del reporte; no se suma dos veces",IF(IFERROR($H5339,0)&lt;=0,"DIAN reporta valor susceptible 0",IF($L5339="NO",IFERROR(LOOKUP(2,1/((LISTS!$M$2:$M$13&lt;&gt;"")*ISNUMBER(SEARCH(LISTS!$M$2:$M$13,$I5339))),LISTS!$O$2:$O$13),"Medio de pago no elegible o no identificado por DIAN"),"Apta automaticamente por pago electronico y base positiva"))))</f>
        <v/>
      </c>
    </row>
    <row r="5340">
      <c r="A5340" s="9" t="n"/>
      <c r="B5340" s="9" t="n"/>
      <c r="C5340" s="12" t="n"/>
      <c r="D5340" s="11" t="n"/>
      <c r="E5340" s="11" t="n"/>
      <c r="F5340" s="11" t="n"/>
      <c r="G5340" s="11" t="n"/>
      <c r="H5340" s="11" t="n"/>
      <c r="I5340" s="9" t="n"/>
      <c r="J5340" s="9" t="n"/>
      <c r="K5340" s="9" t="n"/>
      <c r="L5340" s="9">
        <f>IF(COUNTA($A5340:$K5340)=0,"",IF(AND(IFERROR($H5340,0)&gt;0,LEN(TRIM($K5340&amp;""))&gt;0,IFERROR(LOOKUP(2,1/((LISTS!$M$2:$M$13&lt;&gt;"")*ISNUMBER(SEARCH(LISTS!$M$2:$M$13,$I5340))),LISTS!$N$2:$N$13),"NO")="SI"),"SI","NO"))</f>
        <v/>
      </c>
      <c r="M5340" s="9">
        <f>IF(COUNTA($A5340:$K5340)=0,"",IF($K5340&lt;&gt;"",IF(COUNTIF($K$19:$K5340,$K5340)&gt;1,"SI","NO"),IF(COUNTIFS($A$19:$A5340,$A5340,$C$19:$C5340,$C5340,$J$19:$J5340,$J5340,$D$19:$D5340,$D5340)&gt;1,"SI","NO")))</f>
        <v/>
      </c>
      <c r="N5340" s="11">
        <f>IF(COUNTA($A5340:$K5340)=0,"",IF(AND($L5340="SI",$M5340="NO"),IFERROR($H5340,0),0))</f>
        <v/>
      </c>
      <c r="O5340" s="9">
        <f>IF(COUNTA($A5340:$K5340)=0,"",IF($M5340="SI","CUFE o factura duplicada dentro del reporte; no se suma dos veces",IF(IFERROR($H5340,0)&lt;=0,"DIAN reporta valor susceptible 0",IF($L5340="NO",IFERROR(LOOKUP(2,1/((LISTS!$M$2:$M$13&lt;&gt;"")*ISNUMBER(SEARCH(LISTS!$M$2:$M$13,$I5340))),LISTS!$O$2:$O$13),"Medio de pago no elegible o no identificado por DIAN"),"Apta automaticamente por pago electronico y base positiva"))))</f>
        <v/>
      </c>
    </row>
    <row r="5341">
      <c r="A5341" s="9" t="n"/>
      <c r="B5341" s="9" t="n"/>
      <c r="C5341" s="12" t="n"/>
      <c r="D5341" s="11" t="n"/>
      <c r="E5341" s="11" t="n"/>
      <c r="F5341" s="11" t="n"/>
      <c r="G5341" s="11" t="n"/>
      <c r="H5341" s="11" t="n"/>
      <c r="I5341" s="9" t="n"/>
      <c r="J5341" s="9" t="n"/>
      <c r="K5341" s="9" t="n"/>
      <c r="L5341" s="9">
        <f>IF(COUNTA($A5341:$K5341)=0,"",IF(AND(IFERROR($H5341,0)&gt;0,LEN(TRIM($K5341&amp;""))&gt;0,IFERROR(LOOKUP(2,1/((LISTS!$M$2:$M$13&lt;&gt;"")*ISNUMBER(SEARCH(LISTS!$M$2:$M$13,$I5341))),LISTS!$N$2:$N$13),"NO")="SI"),"SI","NO"))</f>
        <v/>
      </c>
      <c r="M5341" s="9">
        <f>IF(COUNTA($A5341:$K5341)=0,"",IF($K5341&lt;&gt;"",IF(COUNTIF($K$19:$K5341,$K5341)&gt;1,"SI","NO"),IF(COUNTIFS($A$19:$A5341,$A5341,$C$19:$C5341,$C5341,$J$19:$J5341,$J5341,$D$19:$D5341,$D5341)&gt;1,"SI","NO")))</f>
        <v/>
      </c>
      <c r="N5341" s="11">
        <f>IF(COUNTA($A5341:$K5341)=0,"",IF(AND($L5341="SI",$M5341="NO"),IFERROR($H5341,0),0))</f>
        <v/>
      </c>
      <c r="O5341" s="9">
        <f>IF(COUNTA($A5341:$K5341)=0,"",IF($M5341="SI","CUFE o factura duplicada dentro del reporte; no se suma dos veces",IF(IFERROR($H5341,0)&lt;=0,"DIAN reporta valor susceptible 0",IF($L5341="NO",IFERROR(LOOKUP(2,1/((LISTS!$M$2:$M$13&lt;&gt;"")*ISNUMBER(SEARCH(LISTS!$M$2:$M$13,$I5341))),LISTS!$O$2:$O$13),"Medio de pago no elegible o no identificado por DIAN"),"Apta automaticamente por pago electronico y base positiva"))))</f>
        <v/>
      </c>
    </row>
    <row r="5342">
      <c r="A5342" s="9" t="n"/>
      <c r="B5342" s="9" t="n"/>
      <c r="C5342" s="12" t="n"/>
      <c r="D5342" s="11" t="n"/>
      <c r="E5342" s="11" t="n"/>
      <c r="F5342" s="11" t="n"/>
      <c r="G5342" s="11" t="n"/>
      <c r="H5342" s="11" t="n"/>
      <c r="I5342" s="9" t="n"/>
      <c r="J5342" s="9" t="n"/>
      <c r="K5342" s="9" t="n"/>
      <c r="L5342" s="9">
        <f>IF(COUNTA($A5342:$K5342)=0,"",IF(AND(IFERROR($H5342,0)&gt;0,LEN(TRIM($K5342&amp;""))&gt;0,IFERROR(LOOKUP(2,1/((LISTS!$M$2:$M$13&lt;&gt;"")*ISNUMBER(SEARCH(LISTS!$M$2:$M$13,$I5342))),LISTS!$N$2:$N$13),"NO")="SI"),"SI","NO"))</f>
        <v/>
      </c>
      <c r="M5342" s="9">
        <f>IF(COUNTA($A5342:$K5342)=0,"",IF($K5342&lt;&gt;"",IF(COUNTIF($K$19:$K5342,$K5342)&gt;1,"SI","NO"),IF(COUNTIFS($A$19:$A5342,$A5342,$C$19:$C5342,$C5342,$J$19:$J5342,$J5342,$D$19:$D5342,$D5342)&gt;1,"SI","NO")))</f>
        <v/>
      </c>
      <c r="N5342" s="11">
        <f>IF(COUNTA($A5342:$K5342)=0,"",IF(AND($L5342="SI",$M5342="NO"),IFERROR($H5342,0),0))</f>
        <v/>
      </c>
      <c r="O5342" s="9">
        <f>IF(COUNTA($A5342:$K5342)=0,"",IF($M5342="SI","CUFE o factura duplicada dentro del reporte; no se suma dos veces",IF(IFERROR($H5342,0)&lt;=0,"DIAN reporta valor susceptible 0",IF($L5342="NO",IFERROR(LOOKUP(2,1/((LISTS!$M$2:$M$13&lt;&gt;"")*ISNUMBER(SEARCH(LISTS!$M$2:$M$13,$I5342))),LISTS!$O$2:$O$13),"Medio de pago no elegible o no identificado por DIAN"),"Apta automaticamente por pago electronico y base positiva"))))</f>
        <v/>
      </c>
    </row>
    <row r="5343">
      <c r="A5343" s="9" t="n"/>
      <c r="B5343" s="9" t="n"/>
      <c r="C5343" s="12" t="n"/>
      <c r="D5343" s="11" t="n"/>
      <c r="E5343" s="11" t="n"/>
      <c r="F5343" s="11" t="n"/>
      <c r="G5343" s="11" t="n"/>
      <c r="H5343" s="11" t="n"/>
      <c r="I5343" s="9" t="n"/>
      <c r="J5343" s="9" t="n"/>
      <c r="K5343" s="9" t="n"/>
      <c r="L5343" s="9">
        <f>IF(COUNTA($A5343:$K5343)=0,"",IF(AND(IFERROR($H5343,0)&gt;0,LEN(TRIM($K5343&amp;""))&gt;0,IFERROR(LOOKUP(2,1/((LISTS!$M$2:$M$13&lt;&gt;"")*ISNUMBER(SEARCH(LISTS!$M$2:$M$13,$I5343))),LISTS!$N$2:$N$13),"NO")="SI"),"SI","NO"))</f>
        <v/>
      </c>
      <c r="M5343" s="9">
        <f>IF(COUNTA($A5343:$K5343)=0,"",IF($K5343&lt;&gt;"",IF(COUNTIF($K$19:$K5343,$K5343)&gt;1,"SI","NO"),IF(COUNTIFS($A$19:$A5343,$A5343,$C$19:$C5343,$C5343,$J$19:$J5343,$J5343,$D$19:$D5343,$D5343)&gt;1,"SI","NO")))</f>
        <v/>
      </c>
      <c r="N5343" s="11">
        <f>IF(COUNTA($A5343:$K5343)=0,"",IF(AND($L5343="SI",$M5343="NO"),IFERROR($H5343,0),0))</f>
        <v/>
      </c>
      <c r="O5343" s="9">
        <f>IF(COUNTA($A5343:$K5343)=0,"",IF($M5343="SI","CUFE o factura duplicada dentro del reporte; no se suma dos veces",IF(IFERROR($H5343,0)&lt;=0,"DIAN reporta valor susceptible 0",IF($L5343="NO",IFERROR(LOOKUP(2,1/((LISTS!$M$2:$M$13&lt;&gt;"")*ISNUMBER(SEARCH(LISTS!$M$2:$M$13,$I5343))),LISTS!$O$2:$O$13),"Medio de pago no elegible o no identificado por DIAN"),"Apta automaticamente por pago electronico y base positiva"))))</f>
        <v/>
      </c>
    </row>
    <row r="5344">
      <c r="A5344" s="9" t="n"/>
      <c r="B5344" s="9" t="n"/>
      <c r="C5344" s="12" t="n"/>
      <c r="D5344" s="11" t="n"/>
      <c r="E5344" s="11" t="n"/>
      <c r="F5344" s="11" t="n"/>
      <c r="G5344" s="11" t="n"/>
      <c r="H5344" s="11" t="n"/>
      <c r="I5344" s="9" t="n"/>
      <c r="J5344" s="9" t="n"/>
      <c r="K5344" s="9" t="n"/>
      <c r="L5344" s="9">
        <f>IF(COUNTA($A5344:$K5344)=0,"",IF(AND(IFERROR($H5344,0)&gt;0,LEN(TRIM($K5344&amp;""))&gt;0,IFERROR(LOOKUP(2,1/((LISTS!$M$2:$M$13&lt;&gt;"")*ISNUMBER(SEARCH(LISTS!$M$2:$M$13,$I5344))),LISTS!$N$2:$N$13),"NO")="SI"),"SI","NO"))</f>
        <v/>
      </c>
      <c r="M5344" s="9">
        <f>IF(COUNTA($A5344:$K5344)=0,"",IF($K5344&lt;&gt;"",IF(COUNTIF($K$19:$K5344,$K5344)&gt;1,"SI","NO"),IF(COUNTIFS($A$19:$A5344,$A5344,$C$19:$C5344,$C5344,$J$19:$J5344,$J5344,$D$19:$D5344,$D5344)&gt;1,"SI","NO")))</f>
        <v/>
      </c>
      <c r="N5344" s="11">
        <f>IF(COUNTA($A5344:$K5344)=0,"",IF(AND($L5344="SI",$M5344="NO"),IFERROR($H5344,0),0))</f>
        <v/>
      </c>
      <c r="O5344" s="9">
        <f>IF(COUNTA($A5344:$K5344)=0,"",IF($M5344="SI","CUFE o factura duplicada dentro del reporte; no se suma dos veces",IF(IFERROR($H5344,0)&lt;=0,"DIAN reporta valor susceptible 0",IF($L5344="NO",IFERROR(LOOKUP(2,1/((LISTS!$M$2:$M$13&lt;&gt;"")*ISNUMBER(SEARCH(LISTS!$M$2:$M$13,$I5344))),LISTS!$O$2:$O$13),"Medio de pago no elegible o no identificado por DIAN"),"Apta automaticamente por pago electronico y base positiva"))))</f>
        <v/>
      </c>
    </row>
    <row r="5345">
      <c r="A5345" s="9" t="n"/>
      <c r="B5345" s="9" t="n"/>
      <c r="C5345" s="12" t="n"/>
      <c r="D5345" s="11" t="n"/>
      <c r="E5345" s="11" t="n"/>
      <c r="F5345" s="11" t="n"/>
      <c r="G5345" s="11" t="n"/>
      <c r="H5345" s="11" t="n"/>
      <c r="I5345" s="9" t="n"/>
      <c r="J5345" s="9" t="n"/>
      <c r="K5345" s="9" t="n"/>
      <c r="L5345" s="9">
        <f>IF(COUNTA($A5345:$K5345)=0,"",IF(AND(IFERROR($H5345,0)&gt;0,LEN(TRIM($K5345&amp;""))&gt;0,IFERROR(LOOKUP(2,1/((LISTS!$M$2:$M$13&lt;&gt;"")*ISNUMBER(SEARCH(LISTS!$M$2:$M$13,$I5345))),LISTS!$N$2:$N$13),"NO")="SI"),"SI","NO"))</f>
        <v/>
      </c>
      <c r="M5345" s="9">
        <f>IF(COUNTA($A5345:$K5345)=0,"",IF($K5345&lt;&gt;"",IF(COUNTIF($K$19:$K5345,$K5345)&gt;1,"SI","NO"),IF(COUNTIFS($A$19:$A5345,$A5345,$C$19:$C5345,$C5345,$J$19:$J5345,$J5345,$D$19:$D5345,$D5345)&gt;1,"SI","NO")))</f>
        <v/>
      </c>
      <c r="N5345" s="11">
        <f>IF(COUNTA($A5345:$K5345)=0,"",IF(AND($L5345="SI",$M5345="NO"),IFERROR($H5345,0),0))</f>
        <v/>
      </c>
      <c r="O5345" s="9">
        <f>IF(COUNTA($A5345:$K5345)=0,"",IF($M5345="SI","CUFE o factura duplicada dentro del reporte; no se suma dos veces",IF(IFERROR($H5345,0)&lt;=0,"DIAN reporta valor susceptible 0",IF($L5345="NO",IFERROR(LOOKUP(2,1/((LISTS!$M$2:$M$13&lt;&gt;"")*ISNUMBER(SEARCH(LISTS!$M$2:$M$13,$I5345))),LISTS!$O$2:$O$13),"Medio de pago no elegible o no identificado por DIAN"),"Apta automaticamente por pago electronico y base positiva"))))</f>
        <v/>
      </c>
    </row>
    <row r="5346">
      <c r="A5346" s="9" t="n"/>
      <c r="B5346" s="9" t="n"/>
      <c r="C5346" s="12" t="n"/>
      <c r="D5346" s="11" t="n"/>
      <c r="E5346" s="11" t="n"/>
      <c r="F5346" s="11" t="n"/>
      <c r="G5346" s="11" t="n"/>
      <c r="H5346" s="11" t="n"/>
      <c r="I5346" s="9" t="n"/>
      <c r="J5346" s="9" t="n"/>
      <c r="K5346" s="9" t="n"/>
      <c r="L5346" s="9">
        <f>IF(COUNTA($A5346:$K5346)=0,"",IF(AND(IFERROR($H5346,0)&gt;0,LEN(TRIM($K5346&amp;""))&gt;0,IFERROR(LOOKUP(2,1/((LISTS!$M$2:$M$13&lt;&gt;"")*ISNUMBER(SEARCH(LISTS!$M$2:$M$13,$I5346))),LISTS!$N$2:$N$13),"NO")="SI"),"SI","NO"))</f>
        <v/>
      </c>
      <c r="M5346" s="9">
        <f>IF(COUNTA($A5346:$K5346)=0,"",IF($K5346&lt;&gt;"",IF(COUNTIF($K$19:$K5346,$K5346)&gt;1,"SI","NO"),IF(COUNTIFS($A$19:$A5346,$A5346,$C$19:$C5346,$C5346,$J$19:$J5346,$J5346,$D$19:$D5346,$D5346)&gt;1,"SI","NO")))</f>
        <v/>
      </c>
      <c r="N5346" s="11">
        <f>IF(COUNTA($A5346:$K5346)=0,"",IF(AND($L5346="SI",$M5346="NO"),IFERROR($H5346,0),0))</f>
        <v/>
      </c>
      <c r="O5346" s="9">
        <f>IF(COUNTA($A5346:$K5346)=0,"",IF($M5346="SI","CUFE o factura duplicada dentro del reporte; no se suma dos veces",IF(IFERROR($H5346,0)&lt;=0,"DIAN reporta valor susceptible 0",IF($L5346="NO",IFERROR(LOOKUP(2,1/((LISTS!$M$2:$M$13&lt;&gt;"")*ISNUMBER(SEARCH(LISTS!$M$2:$M$13,$I5346))),LISTS!$O$2:$O$13),"Medio de pago no elegible o no identificado por DIAN"),"Apta automaticamente por pago electronico y base positiva"))))</f>
        <v/>
      </c>
    </row>
    <row r="5347">
      <c r="A5347" s="9" t="n"/>
      <c r="B5347" s="9" t="n"/>
      <c r="C5347" s="12" t="n"/>
      <c r="D5347" s="11" t="n"/>
      <c r="E5347" s="11" t="n"/>
      <c r="F5347" s="11" t="n"/>
      <c r="G5347" s="11" t="n"/>
      <c r="H5347" s="11" t="n"/>
      <c r="I5347" s="9" t="n"/>
      <c r="J5347" s="9" t="n"/>
      <c r="K5347" s="9" t="n"/>
      <c r="L5347" s="9">
        <f>IF(COUNTA($A5347:$K5347)=0,"",IF(AND(IFERROR($H5347,0)&gt;0,LEN(TRIM($K5347&amp;""))&gt;0,IFERROR(LOOKUP(2,1/((LISTS!$M$2:$M$13&lt;&gt;"")*ISNUMBER(SEARCH(LISTS!$M$2:$M$13,$I5347))),LISTS!$N$2:$N$13),"NO")="SI"),"SI","NO"))</f>
        <v/>
      </c>
      <c r="M5347" s="9">
        <f>IF(COUNTA($A5347:$K5347)=0,"",IF($K5347&lt;&gt;"",IF(COUNTIF($K$19:$K5347,$K5347)&gt;1,"SI","NO"),IF(COUNTIFS($A$19:$A5347,$A5347,$C$19:$C5347,$C5347,$J$19:$J5347,$J5347,$D$19:$D5347,$D5347)&gt;1,"SI","NO")))</f>
        <v/>
      </c>
      <c r="N5347" s="11">
        <f>IF(COUNTA($A5347:$K5347)=0,"",IF(AND($L5347="SI",$M5347="NO"),IFERROR($H5347,0),0))</f>
        <v/>
      </c>
      <c r="O5347" s="9">
        <f>IF(COUNTA($A5347:$K5347)=0,"",IF($M5347="SI","CUFE o factura duplicada dentro del reporte; no se suma dos veces",IF(IFERROR($H5347,0)&lt;=0,"DIAN reporta valor susceptible 0",IF($L5347="NO",IFERROR(LOOKUP(2,1/((LISTS!$M$2:$M$13&lt;&gt;"")*ISNUMBER(SEARCH(LISTS!$M$2:$M$13,$I5347))),LISTS!$O$2:$O$13),"Medio de pago no elegible o no identificado por DIAN"),"Apta automaticamente por pago electronico y base positiva"))))</f>
        <v/>
      </c>
    </row>
    <row r="5348">
      <c r="A5348" s="9" t="n"/>
      <c r="B5348" s="9" t="n"/>
      <c r="C5348" s="12" t="n"/>
      <c r="D5348" s="11" t="n"/>
      <c r="E5348" s="11" t="n"/>
      <c r="F5348" s="11" t="n"/>
      <c r="G5348" s="11" t="n"/>
      <c r="H5348" s="11" t="n"/>
      <c r="I5348" s="9" t="n"/>
      <c r="J5348" s="9" t="n"/>
      <c r="K5348" s="9" t="n"/>
      <c r="L5348" s="9">
        <f>IF(COUNTA($A5348:$K5348)=0,"",IF(AND(IFERROR($H5348,0)&gt;0,LEN(TRIM($K5348&amp;""))&gt;0,IFERROR(LOOKUP(2,1/((LISTS!$M$2:$M$13&lt;&gt;"")*ISNUMBER(SEARCH(LISTS!$M$2:$M$13,$I5348))),LISTS!$N$2:$N$13),"NO")="SI"),"SI","NO"))</f>
        <v/>
      </c>
      <c r="M5348" s="9">
        <f>IF(COUNTA($A5348:$K5348)=0,"",IF($K5348&lt;&gt;"",IF(COUNTIF($K$19:$K5348,$K5348)&gt;1,"SI","NO"),IF(COUNTIFS($A$19:$A5348,$A5348,$C$19:$C5348,$C5348,$J$19:$J5348,$J5348,$D$19:$D5348,$D5348)&gt;1,"SI","NO")))</f>
        <v/>
      </c>
      <c r="N5348" s="11">
        <f>IF(COUNTA($A5348:$K5348)=0,"",IF(AND($L5348="SI",$M5348="NO"),IFERROR($H5348,0),0))</f>
        <v/>
      </c>
      <c r="O5348" s="9">
        <f>IF(COUNTA($A5348:$K5348)=0,"",IF($M5348="SI","CUFE o factura duplicada dentro del reporte; no se suma dos veces",IF(IFERROR($H5348,0)&lt;=0,"DIAN reporta valor susceptible 0",IF($L5348="NO",IFERROR(LOOKUP(2,1/((LISTS!$M$2:$M$13&lt;&gt;"")*ISNUMBER(SEARCH(LISTS!$M$2:$M$13,$I5348))),LISTS!$O$2:$O$13),"Medio de pago no elegible o no identificado por DIAN"),"Apta automaticamente por pago electronico y base positiva"))))</f>
        <v/>
      </c>
    </row>
    <row r="5349">
      <c r="A5349" s="9" t="n"/>
      <c r="B5349" s="9" t="n"/>
      <c r="C5349" s="12" t="n"/>
      <c r="D5349" s="11" t="n"/>
      <c r="E5349" s="11" t="n"/>
      <c r="F5349" s="11" t="n"/>
      <c r="G5349" s="11" t="n"/>
      <c r="H5349" s="11" t="n"/>
      <c r="I5349" s="9" t="n"/>
      <c r="J5349" s="9" t="n"/>
      <c r="K5349" s="9" t="n"/>
      <c r="L5349" s="9">
        <f>IF(COUNTA($A5349:$K5349)=0,"",IF(AND(IFERROR($H5349,0)&gt;0,LEN(TRIM($K5349&amp;""))&gt;0,IFERROR(LOOKUP(2,1/((LISTS!$M$2:$M$13&lt;&gt;"")*ISNUMBER(SEARCH(LISTS!$M$2:$M$13,$I5349))),LISTS!$N$2:$N$13),"NO")="SI"),"SI","NO"))</f>
        <v/>
      </c>
      <c r="M5349" s="9">
        <f>IF(COUNTA($A5349:$K5349)=0,"",IF($K5349&lt;&gt;"",IF(COUNTIF($K$19:$K5349,$K5349)&gt;1,"SI","NO"),IF(COUNTIFS($A$19:$A5349,$A5349,$C$19:$C5349,$C5349,$J$19:$J5349,$J5349,$D$19:$D5349,$D5349)&gt;1,"SI","NO")))</f>
        <v/>
      </c>
      <c r="N5349" s="11">
        <f>IF(COUNTA($A5349:$K5349)=0,"",IF(AND($L5349="SI",$M5349="NO"),IFERROR($H5349,0),0))</f>
        <v/>
      </c>
      <c r="O5349" s="9">
        <f>IF(COUNTA($A5349:$K5349)=0,"",IF($M5349="SI","CUFE o factura duplicada dentro del reporte; no se suma dos veces",IF(IFERROR($H5349,0)&lt;=0,"DIAN reporta valor susceptible 0",IF($L5349="NO",IFERROR(LOOKUP(2,1/((LISTS!$M$2:$M$13&lt;&gt;"")*ISNUMBER(SEARCH(LISTS!$M$2:$M$13,$I5349))),LISTS!$O$2:$O$13),"Medio de pago no elegible o no identificado por DIAN"),"Apta automaticamente por pago electronico y base positiva"))))</f>
        <v/>
      </c>
    </row>
    <row r="5350">
      <c r="A5350" s="9" t="n"/>
      <c r="B5350" s="9" t="n"/>
      <c r="C5350" s="12" t="n"/>
      <c r="D5350" s="11" t="n"/>
      <c r="E5350" s="11" t="n"/>
      <c r="F5350" s="11" t="n"/>
      <c r="G5350" s="11" t="n"/>
      <c r="H5350" s="11" t="n"/>
      <c r="I5350" s="9" t="n"/>
      <c r="J5350" s="9" t="n"/>
      <c r="K5350" s="9" t="n"/>
      <c r="L5350" s="9">
        <f>IF(COUNTA($A5350:$K5350)=0,"",IF(AND(IFERROR($H5350,0)&gt;0,LEN(TRIM($K5350&amp;""))&gt;0,IFERROR(LOOKUP(2,1/((LISTS!$M$2:$M$13&lt;&gt;"")*ISNUMBER(SEARCH(LISTS!$M$2:$M$13,$I5350))),LISTS!$N$2:$N$13),"NO")="SI"),"SI","NO"))</f>
        <v/>
      </c>
      <c r="M5350" s="9">
        <f>IF(COUNTA($A5350:$K5350)=0,"",IF($K5350&lt;&gt;"",IF(COUNTIF($K$19:$K5350,$K5350)&gt;1,"SI","NO"),IF(COUNTIFS($A$19:$A5350,$A5350,$C$19:$C5350,$C5350,$J$19:$J5350,$J5350,$D$19:$D5350,$D5350)&gt;1,"SI","NO")))</f>
        <v/>
      </c>
      <c r="N5350" s="11">
        <f>IF(COUNTA($A5350:$K5350)=0,"",IF(AND($L5350="SI",$M5350="NO"),IFERROR($H5350,0),0))</f>
        <v/>
      </c>
      <c r="O5350" s="9">
        <f>IF(COUNTA($A5350:$K5350)=0,"",IF($M5350="SI","CUFE o factura duplicada dentro del reporte; no se suma dos veces",IF(IFERROR($H5350,0)&lt;=0,"DIAN reporta valor susceptible 0",IF($L5350="NO",IFERROR(LOOKUP(2,1/((LISTS!$M$2:$M$13&lt;&gt;"")*ISNUMBER(SEARCH(LISTS!$M$2:$M$13,$I5350))),LISTS!$O$2:$O$13),"Medio de pago no elegible o no identificado por DIAN"),"Apta automaticamente por pago electronico y base positiva"))))</f>
        <v/>
      </c>
    </row>
    <row r="5351">
      <c r="A5351" s="9" t="n"/>
      <c r="B5351" s="9" t="n"/>
      <c r="C5351" s="12" t="n"/>
      <c r="D5351" s="11" t="n"/>
      <c r="E5351" s="11" t="n"/>
      <c r="F5351" s="11" t="n"/>
      <c r="G5351" s="11" t="n"/>
      <c r="H5351" s="11" t="n"/>
      <c r="I5351" s="9" t="n"/>
      <c r="J5351" s="9" t="n"/>
      <c r="K5351" s="9" t="n"/>
      <c r="L5351" s="9">
        <f>IF(COUNTA($A5351:$K5351)=0,"",IF(AND(IFERROR($H5351,0)&gt;0,LEN(TRIM($K5351&amp;""))&gt;0,IFERROR(LOOKUP(2,1/((LISTS!$M$2:$M$13&lt;&gt;"")*ISNUMBER(SEARCH(LISTS!$M$2:$M$13,$I5351))),LISTS!$N$2:$N$13),"NO")="SI"),"SI","NO"))</f>
        <v/>
      </c>
      <c r="M5351" s="9">
        <f>IF(COUNTA($A5351:$K5351)=0,"",IF($K5351&lt;&gt;"",IF(COUNTIF($K$19:$K5351,$K5351)&gt;1,"SI","NO"),IF(COUNTIFS($A$19:$A5351,$A5351,$C$19:$C5351,$C5351,$J$19:$J5351,$J5351,$D$19:$D5351,$D5351)&gt;1,"SI","NO")))</f>
        <v/>
      </c>
      <c r="N5351" s="11">
        <f>IF(COUNTA($A5351:$K5351)=0,"",IF(AND($L5351="SI",$M5351="NO"),IFERROR($H5351,0),0))</f>
        <v/>
      </c>
      <c r="O5351" s="9">
        <f>IF(COUNTA($A5351:$K5351)=0,"",IF($M5351="SI","CUFE o factura duplicada dentro del reporte; no se suma dos veces",IF(IFERROR($H5351,0)&lt;=0,"DIAN reporta valor susceptible 0",IF($L5351="NO",IFERROR(LOOKUP(2,1/((LISTS!$M$2:$M$13&lt;&gt;"")*ISNUMBER(SEARCH(LISTS!$M$2:$M$13,$I5351))),LISTS!$O$2:$O$13),"Medio de pago no elegible o no identificado por DIAN"),"Apta automaticamente por pago electronico y base positiva"))))</f>
        <v/>
      </c>
    </row>
    <row r="5352">
      <c r="A5352" s="9" t="n"/>
      <c r="B5352" s="9" t="n"/>
      <c r="C5352" s="12" t="n"/>
      <c r="D5352" s="11" t="n"/>
      <c r="E5352" s="11" t="n"/>
      <c r="F5352" s="11" t="n"/>
      <c r="G5352" s="11" t="n"/>
      <c r="H5352" s="11" t="n"/>
      <c r="I5352" s="9" t="n"/>
      <c r="J5352" s="9" t="n"/>
      <c r="K5352" s="9" t="n"/>
      <c r="L5352" s="9">
        <f>IF(COUNTA($A5352:$K5352)=0,"",IF(AND(IFERROR($H5352,0)&gt;0,LEN(TRIM($K5352&amp;""))&gt;0,IFERROR(LOOKUP(2,1/((LISTS!$M$2:$M$13&lt;&gt;"")*ISNUMBER(SEARCH(LISTS!$M$2:$M$13,$I5352))),LISTS!$N$2:$N$13),"NO")="SI"),"SI","NO"))</f>
        <v/>
      </c>
      <c r="M5352" s="9">
        <f>IF(COUNTA($A5352:$K5352)=0,"",IF($K5352&lt;&gt;"",IF(COUNTIF($K$19:$K5352,$K5352)&gt;1,"SI","NO"),IF(COUNTIFS($A$19:$A5352,$A5352,$C$19:$C5352,$C5352,$J$19:$J5352,$J5352,$D$19:$D5352,$D5352)&gt;1,"SI","NO")))</f>
        <v/>
      </c>
      <c r="N5352" s="11">
        <f>IF(COUNTA($A5352:$K5352)=0,"",IF(AND($L5352="SI",$M5352="NO"),IFERROR($H5352,0),0))</f>
        <v/>
      </c>
      <c r="O5352" s="9">
        <f>IF(COUNTA($A5352:$K5352)=0,"",IF($M5352="SI","CUFE o factura duplicada dentro del reporte; no se suma dos veces",IF(IFERROR($H5352,0)&lt;=0,"DIAN reporta valor susceptible 0",IF($L5352="NO",IFERROR(LOOKUP(2,1/((LISTS!$M$2:$M$13&lt;&gt;"")*ISNUMBER(SEARCH(LISTS!$M$2:$M$13,$I5352))),LISTS!$O$2:$O$13),"Medio de pago no elegible o no identificado por DIAN"),"Apta automaticamente por pago electronico y base positiva"))))</f>
        <v/>
      </c>
    </row>
    <row r="5353">
      <c r="A5353" s="9" t="n"/>
      <c r="B5353" s="9" t="n"/>
      <c r="C5353" s="12" t="n"/>
      <c r="D5353" s="11" t="n"/>
      <c r="E5353" s="11" t="n"/>
      <c r="F5353" s="11" t="n"/>
      <c r="G5353" s="11" t="n"/>
      <c r="H5353" s="11" t="n"/>
      <c r="I5353" s="9" t="n"/>
      <c r="J5353" s="9" t="n"/>
      <c r="K5353" s="9" t="n"/>
      <c r="L5353" s="9">
        <f>IF(COUNTA($A5353:$K5353)=0,"",IF(AND(IFERROR($H5353,0)&gt;0,LEN(TRIM($K5353&amp;""))&gt;0,IFERROR(LOOKUP(2,1/((LISTS!$M$2:$M$13&lt;&gt;"")*ISNUMBER(SEARCH(LISTS!$M$2:$M$13,$I5353))),LISTS!$N$2:$N$13),"NO")="SI"),"SI","NO"))</f>
        <v/>
      </c>
      <c r="M5353" s="9">
        <f>IF(COUNTA($A5353:$K5353)=0,"",IF($K5353&lt;&gt;"",IF(COUNTIF($K$19:$K5353,$K5353)&gt;1,"SI","NO"),IF(COUNTIFS($A$19:$A5353,$A5353,$C$19:$C5353,$C5353,$J$19:$J5353,$J5353,$D$19:$D5353,$D5353)&gt;1,"SI","NO")))</f>
        <v/>
      </c>
      <c r="N5353" s="11">
        <f>IF(COUNTA($A5353:$K5353)=0,"",IF(AND($L5353="SI",$M5353="NO"),IFERROR($H5353,0),0))</f>
        <v/>
      </c>
      <c r="O5353" s="9">
        <f>IF(COUNTA($A5353:$K5353)=0,"",IF($M5353="SI","CUFE o factura duplicada dentro del reporte; no se suma dos veces",IF(IFERROR($H5353,0)&lt;=0,"DIAN reporta valor susceptible 0",IF($L5353="NO",IFERROR(LOOKUP(2,1/((LISTS!$M$2:$M$13&lt;&gt;"")*ISNUMBER(SEARCH(LISTS!$M$2:$M$13,$I5353))),LISTS!$O$2:$O$13),"Medio de pago no elegible o no identificado por DIAN"),"Apta automaticamente por pago electronico y base positiva"))))</f>
        <v/>
      </c>
    </row>
    <row r="5354">
      <c r="A5354" s="9" t="n"/>
      <c r="B5354" s="9" t="n"/>
      <c r="C5354" s="12" t="n"/>
      <c r="D5354" s="11" t="n"/>
      <c r="E5354" s="11" t="n"/>
      <c r="F5354" s="11" t="n"/>
      <c r="G5354" s="11" t="n"/>
      <c r="H5354" s="11" t="n"/>
      <c r="I5354" s="9" t="n"/>
      <c r="J5354" s="9" t="n"/>
      <c r="K5354" s="9" t="n"/>
      <c r="L5354" s="9">
        <f>IF(COUNTA($A5354:$K5354)=0,"",IF(AND(IFERROR($H5354,0)&gt;0,LEN(TRIM($K5354&amp;""))&gt;0,IFERROR(LOOKUP(2,1/((LISTS!$M$2:$M$13&lt;&gt;"")*ISNUMBER(SEARCH(LISTS!$M$2:$M$13,$I5354))),LISTS!$N$2:$N$13),"NO")="SI"),"SI","NO"))</f>
        <v/>
      </c>
      <c r="M5354" s="9">
        <f>IF(COUNTA($A5354:$K5354)=0,"",IF($K5354&lt;&gt;"",IF(COUNTIF($K$19:$K5354,$K5354)&gt;1,"SI","NO"),IF(COUNTIFS($A$19:$A5354,$A5354,$C$19:$C5354,$C5354,$J$19:$J5354,$J5354,$D$19:$D5354,$D5354)&gt;1,"SI","NO")))</f>
        <v/>
      </c>
      <c r="N5354" s="11">
        <f>IF(COUNTA($A5354:$K5354)=0,"",IF(AND($L5354="SI",$M5354="NO"),IFERROR($H5354,0),0))</f>
        <v/>
      </c>
      <c r="O5354" s="9">
        <f>IF(COUNTA($A5354:$K5354)=0,"",IF($M5354="SI","CUFE o factura duplicada dentro del reporte; no se suma dos veces",IF(IFERROR($H5354,0)&lt;=0,"DIAN reporta valor susceptible 0",IF($L5354="NO",IFERROR(LOOKUP(2,1/((LISTS!$M$2:$M$13&lt;&gt;"")*ISNUMBER(SEARCH(LISTS!$M$2:$M$13,$I5354))),LISTS!$O$2:$O$13),"Medio de pago no elegible o no identificado por DIAN"),"Apta automaticamente por pago electronico y base positiva"))))</f>
        <v/>
      </c>
    </row>
    <row r="5355">
      <c r="A5355" s="9" t="n"/>
      <c r="B5355" s="9" t="n"/>
      <c r="C5355" s="12" t="n"/>
      <c r="D5355" s="11" t="n"/>
      <c r="E5355" s="11" t="n"/>
      <c r="F5355" s="11" t="n"/>
      <c r="G5355" s="11" t="n"/>
      <c r="H5355" s="11" t="n"/>
      <c r="I5355" s="9" t="n"/>
      <c r="J5355" s="9" t="n"/>
      <c r="K5355" s="9" t="n"/>
      <c r="L5355" s="9">
        <f>IF(COUNTA($A5355:$K5355)=0,"",IF(AND(IFERROR($H5355,0)&gt;0,LEN(TRIM($K5355&amp;""))&gt;0,IFERROR(LOOKUP(2,1/((LISTS!$M$2:$M$13&lt;&gt;"")*ISNUMBER(SEARCH(LISTS!$M$2:$M$13,$I5355))),LISTS!$N$2:$N$13),"NO")="SI"),"SI","NO"))</f>
        <v/>
      </c>
      <c r="M5355" s="9">
        <f>IF(COUNTA($A5355:$K5355)=0,"",IF($K5355&lt;&gt;"",IF(COUNTIF($K$19:$K5355,$K5355)&gt;1,"SI","NO"),IF(COUNTIFS($A$19:$A5355,$A5355,$C$19:$C5355,$C5355,$J$19:$J5355,$J5355,$D$19:$D5355,$D5355)&gt;1,"SI","NO")))</f>
        <v/>
      </c>
      <c r="N5355" s="11">
        <f>IF(COUNTA($A5355:$K5355)=0,"",IF(AND($L5355="SI",$M5355="NO"),IFERROR($H5355,0),0))</f>
        <v/>
      </c>
      <c r="O5355" s="9">
        <f>IF(COUNTA($A5355:$K5355)=0,"",IF($M5355="SI","CUFE o factura duplicada dentro del reporte; no se suma dos veces",IF(IFERROR($H5355,0)&lt;=0,"DIAN reporta valor susceptible 0",IF($L5355="NO",IFERROR(LOOKUP(2,1/((LISTS!$M$2:$M$13&lt;&gt;"")*ISNUMBER(SEARCH(LISTS!$M$2:$M$13,$I5355))),LISTS!$O$2:$O$13),"Medio de pago no elegible o no identificado por DIAN"),"Apta automaticamente por pago electronico y base positiva"))))</f>
        <v/>
      </c>
    </row>
    <row r="5356">
      <c r="A5356" s="9" t="n"/>
      <c r="B5356" s="9" t="n"/>
      <c r="C5356" s="12" t="n"/>
      <c r="D5356" s="11" t="n"/>
      <c r="E5356" s="11" t="n"/>
      <c r="F5356" s="11" t="n"/>
      <c r="G5356" s="11" t="n"/>
      <c r="H5356" s="11" t="n"/>
      <c r="I5356" s="9" t="n"/>
      <c r="J5356" s="9" t="n"/>
      <c r="K5356" s="9" t="n"/>
      <c r="L5356" s="9">
        <f>IF(COUNTA($A5356:$K5356)=0,"",IF(AND(IFERROR($H5356,0)&gt;0,LEN(TRIM($K5356&amp;""))&gt;0,IFERROR(LOOKUP(2,1/((LISTS!$M$2:$M$13&lt;&gt;"")*ISNUMBER(SEARCH(LISTS!$M$2:$M$13,$I5356))),LISTS!$N$2:$N$13),"NO")="SI"),"SI","NO"))</f>
        <v/>
      </c>
      <c r="M5356" s="9">
        <f>IF(COUNTA($A5356:$K5356)=0,"",IF($K5356&lt;&gt;"",IF(COUNTIF($K$19:$K5356,$K5356)&gt;1,"SI","NO"),IF(COUNTIFS($A$19:$A5356,$A5356,$C$19:$C5356,$C5356,$J$19:$J5356,$J5356,$D$19:$D5356,$D5356)&gt;1,"SI","NO")))</f>
        <v/>
      </c>
      <c r="N5356" s="11">
        <f>IF(COUNTA($A5356:$K5356)=0,"",IF(AND($L5356="SI",$M5356="NO"),IFERROR($H5356,0),0))</f>
        <v/>
      </c>
      <c r="O5356" s="9">
        <f>IF(COUNTA($A5356:$K5356)=0,"",IF($M5356="SI","CUFE o factura duplicada dentro del reporte; no se suma dos veces",IF(IFERROR($H5356,0)&lt;=0,"DIAN reporta valor susceptible 0",IF($L5356="NO",IFERROR(LOOKUP(2,1/((LISTS!$M$2:$M$13&lt;&gt;"")*ISNUMBER(SEARCH(LISTS!$M$2:$M$13,$I5356))),LISTS!$O$2:$O$13),"Medio de pago no elegible o no identificado por DIAN"),"Apta automaticamente por pago electronico y base positiva"))))</f>
        <v/>
      </c>
    </row>
    <row r="5357">
      <c r="A5357" s="9" t="n"/>
      <c r="B5357" s="9" t="n"/>
      <c r="C5357" s="12" t="n"/>
      <c r="D5357" s="11" t="n"/>
      <c r="E5357" s="11" t="n"/>
      <c r="F5357" s="11" t="n"/>
      <c r="G5357" s="11" t="n"/>
      <c r="H5357" s="11" t="n"/>
      <c r="I5357" s="9" t="n"/>
      <c r="J5357" s="9" t="n"/>
      <c r="K5357" s="9" t="n"/>
      <c r="L5357" s="9">
        <f>IF(COUNTA($A5357:$K5357)=0,"",IF(AND(IFERROR($H5357,0)&gt;0,LEN(TRIM($K5357&amp;""))&gt;0,IFERROR(LOOKUP(2,1/((LISTS!$M$2:$M$13&lt;&gt;"")*ISNUMBER(SEARCH(LISTS!$M$2:$M$13,$I5357))),LISTS!$N$2:$N$13),"NO")="SI"),"SI","NO"))</f>
        <v/>
      </c>
      <c r="M5357" s="9">
        <f>IF(COUNTA($A5357:$K5357)=0,"",IF($K5357&lt;&gt;"",IF(COUNTIF($K$19:$K5357,$K5357)&gt;1,"SI","NO"),IF(COUNTIFS($A$19:$A5357,$A5357,$C$19:$C5357,$C5357,$J$19:$J5357,$J5357,$D$19:$D5357,$D5357)&gt;1,"SI","NO")))</f>
        <v/>
      </c>
      <c r="N5357" s="11">
        <f>IF(COUNTA($A5357:$K5357)=0,"",IF(AND($L5357="SI",$M5357="NO"),IFERROR($H5357,0),0))</f>
        <v/>
      </c>
      <c r="O5357" s="9">
        <f>IF(COUNTA($A5357:$K5357)=0,"",IF($M5357="SI","CUFE o factura duplicada dentro del reporte; no se suma dos veces",IF(IFERROR($H5357,0)&lt;=0,"DIAN reporta valor susceptible 0",IF($L5357="NO",IFERROR(LOOKUP(2,1/((LISTS!$M$2:$M$13&lt;&gt;"")*ISNUMBER(SEARCH(LISTS!$M$2:$M$13,$I5357))),LISTS!$O$2:$O$13),"Medio de pago no elegible o no identificado por DIAN"),"Apta automaticamente por pago electronico y base positiva"))))</f>
        <v/>
      </c>
    </row>
    <row r="5358">
      <c r="A5358" s="9" t="n"/>
      <c r="B5358" s="9" t="n"/>
      <c r="C5358" s="12" t="n"/>
      <c r="D5358" s="11" t="n"/>
      <c r="E5358" s="11" t="n"/>
      <c r="F5358" s="11" t="n"/>
      <c r="G5358" s="11" t="n"/>
      <c r="H5358" s="11" t="n"/>
      <c r="I5358" s="9" t="n"/>
      <c r="J5358" s="9" t="n"/>
      <c r="K5358" s="9" t="n"/>
      <c r="L5358" s="9">
        <f>IF(COUNTA($A5358:$K5358)=0,"",IF(AND(IFERROR($H5358,0)&gt;0,LEN(TRIM($K5358&amp;""))&gt;0,IFERROR(LOOKUP(2,1/((LISTS!$M$2:$M$13&lt;&gt;"")*ISNUMBER(SEARCH(LISTS!$M$2:$M$13,$I5358))),LISTS!$N$2:$N$13),"NO")="SI"),"SI","NO"))</f>
        <v/>
      </c>
      <c r="M5358" s="9">
        <f>IF(COUNTA($A5358:$K5358)=0,"",IF($K5358&lt;&gt;"",IF(COUNTIF($K$19:$K5358,$K5358)&gt;1,"SI","NO"),IF(COUNTIFS($A$19:$A5358,$A5358,$C$19:$C5358,$C5358,$J$19:$J5358,$J5358,$D$19:$D5358,$D5358)&gt;1,"SI","NO")))</f>
        <v/>
      </c>
      <c r="N5358" s="11">
        <f>IF(COUNTA($A5358:$K5358)=0,"",IF(AND($L5358="SI",$M5358="NO"),IFERROR($H5358,0),0))</f>
        <v/>
      </c>
      <c r="O5358" s="9">
        <f>IF(COUNTA($A5358:$K5358)=0,"",IF($M5358="SI","CUFE o factura duplicada dentro del reporte; no se suma dos veces",IF(IFERROR($H5358,0)&lt;=0,"DIAN reporta valor susceptible 0",IF($L5358="NO",IFERROR(LOOKUP(2,1/((LISTS!$M$2:$M$13&lt;&gt;"")*ISNUMBER(SEARCH(LISTS!$M$2:$M$13,$I5358))),LISTS!$O$2:$O$13),"Medio de pago no elegible o no identificado por DIAN"),"Apta automaticamente por pago electronico y base positiva"))))</f>
        <v/>
      </c>
    </row>
    <row r="5359">
      <c r="A5359" s="9" t="n"/>
      <c r="B5359" s="9" t="n"/>
      <c r="C5359" s="12" t="n"/>
      <c r="D5359" s="11" t="n"/>
      <c r="E5359" s="11" t="n"/>
      <c r="F5359" s="11" t="n"/>
      <c r="G5359" s="11" t="n"/>
      <c r="H5359" s="11" t="n"/>
      <c r="I5359" s="9" t="n"/>
      <c r="J5359" s="9" t="n"/>
      <c r="K5359" s="9" t="n"/>
      <c r="L5359" s="9">
        <f>IF(COUNTA($A5359:$K5359)=0,"",IF(AND(IFERROR($H5359,0)&gt;0,LEN(TRIM($K5359&amp;""))&gt;0,IFERROR(LOOKUP(2,1/((LISTS!$M$2:$M$13&lt;&gt;"")*ISNUMBER(SEARCH(LISTS!$M$2:$M$13,$I5359))),LISTS!$N$2:$N$13),"NO")="SI"),"SI","NO"))</f>
        <v/>
      </c>
      <c r="M5359" s="9">
        <f>IF(COUNTA($A5359:$K5359)=0,"",IF($K5359&lt;&gt;"",IF(COUNTIF($K$19:$K5359,$K5359)&gt;1,"SI","NO"),IF(COUNTIFS($A$19:$A5359,$A5359,$C$19:$C5359,$C5359,$J$19:$J5359,$J5359,$D$19:$D5359,$D5359)&gt;1,"SI","NO")))</f>
        <v/>
      </c>
      <c r="N5359" s="11">
        <f>IF(COUNTA($A5359:$K5359)=0,"",IF(AND($L5359="SI",$M5359="NO"),IFERROR($H5359,0),0))</f>
        <v/>
      </c>
      <c r="O5359" s="9">
        <f>IF(COUNTA($A5359:$K5359)=0,"",IF($M5359="SI","CUFE o factura duplicada dentro del reporte; no se suma dos veces",IF(IFERROR($H5359,0)&lt;=0,"DIAN reporta valor susceptible 0",IF($L5359="NO",IFERROR(LOOKUP(2,1/((LISTS!$M$2:$M$13&lt;&gt;"")*ISNUMBER(SEARCH(LISTS!$M$2:$M$13,$I5359))),LISTS!$O$2:$O$13),"Medio de pago no elegible o no identificado por DIAN"),"Apta automaticamente por pago electronico y base positiva"))))</f>
        <v/>
      </c>
    </row>
    <row r="5360">
      <c r="A5360" s="9" t="n"/>
      <c r="B5360" s="9" t="n"/>
      <c r="C5360" s="12" t="n"/>
      <c r="D5360" s="11" t="n"/>
      <c r="E5360" s="11" t="n"/>
      <c r="F5360" s="11" t="n"/>
      <c r="G5360" s="11" t="n"/>
      <c r="H5360" s="11" t="n"/>
      <c r="I5360" s="9" t="n"/>
      <c r="J5360" s="9" t="n"/>
      <c r="K5360" s="9" t="n"/>
      <c r="L5360" s="9">
        <f>IF(COUNTA($A5360:$K5360)=0,"",IF(AND(IFERROR($H5360,0)&gt;0,LEN(TRIM($K5360&amp;""))&gt;0,IFERROR(LOOKUP(2,1/((LISTS!$M$2:$M$13&lt;&gt;"")*ISNUMBER(SEARCH(LISTS!$M$2:$M$13,$I5360))),LISTS!$N$2:$N$13),"NO")="SI"),"SI","NO"))</f>
        <v/>
      </c>
      <c r="M5360" s="9">
        <f>IF(COUNTA($A5360:$K5360)=0,"",IF($K5360&lt;&gt;"",IF(COUNTIF($K$19:$K5360,$K5360)&gt;1,"SI","NO"),IF(COUNTIFS($A$19:$A5360,$A5360,$C$19:$C5360,$C5360,$J$19:$J5360,$J5360,$D$19:$D5360,$D5360)&gt;1,"SI","NO")))</f>
        <v/>
      </c>
      <c r="N5360" s="11">
        <f>IF(COUNTA($A5360:$K5360)=0,"",IF(AND($L5360="SI",$M5360="NO"),IFERROR($H5360,0),0))</f>
        <v/>
      </c>
      <c r="O5360" s="9">
        <f>IF(COUNTA($A5360:$K5360)=0,"",IF($M5360="SI","CUFE o factura duplicada dentro del reporte; no se suma dos veces",IF(IFERROR($H5360,0)&lt;=0,"DIAN reporta valor susceptible 0",IF($L5360="NO",IFERROR(LOOKUP(2,1/((LISTS!$M$2:$M$13&lt;&gt;"")*ISNUMBER(SEARCH(LISTS!$M$2:$M$13,$I5360))),LISTS!$O$2:$O$13),"Medio de pago no elegible o no identificado por DIAN"),"Apta automaticamente por pago electronico y base positiva"))))</f>
        <v/>
      </c>
    </row>
    <row r="5361">
      <c r="A5361" s="9" t="n"/>
      <c r="B5361" s="9" t="n"/>
      <c r="C5361" s="12" t="n"/>
      <c r="D5361" s="11" t="n"/>
      <c r="E5361" s="11" t="n"/>
      <c r="F5361" s="11" t="n"/>
      <c r="G5361" s="11" t="n"/>
      <c r="H5361" s="11" t="n"/>
      <c r="I5361" s="9" t="n"/>
      <c r="J5361" s="9" t="n"/>
      <c r="K5361" s="9" t="n"/>
      <c r="L5361" s="9">
        <f>IF(COUNTA($A5361:$K5361)=0,"",IF(AND(IFERROR($H5361,0)&gt;0,LEN(TRIM($K5361&amp;""))&gt;0,IFERROR(LOOKUP(2,1/((LISTS!$M$2:$M$13&lt;&gt;"")*ISNUMBER(SEARCH(LISTS!$M$2:$M$13,$I5361))),LISTS!$N$2:$N$13),"NO")="SI"),"SI","NO"))</f>
        <v/>
      </c>
      <c r="M5361" s="9">
        <f>IF(COUNTA($A5361:$K5361)=0,"",IF($K5361&lt;&gt;"",IF(COUNTIF($K$19:$K5361,$K5361)&gt;1,"SI","NO"),IF(COUNTIFS($A$19:$A5361,$A5361,$C$19:$C5361,$C5361,$J$19:$J5361,$J5361,$D$19:$D5361,$D5361)&gt;1,"SI","NO")))</f>
        <v/>
      </c>
      <c r="N5361" s="11">
        <f>IF(COUNTA($A5361:$K5361)=0,"",IF(AND($L5361="SI",$M5361="NO"),IFERROR($H5361,0),0))</f>
        <v/>
      </c>
      <c r="O5361" s="9">
        <f>IF(COUNTA($A5361:$K5361)=0,"",IF($M5361="SI","CUFE o factura duplicada dentro del reporte; no se suma dos veces",IF(IFERROR($H5361,0)&lt;=0,"DIAN reporta valor susceptible 0",IF($L5361="NO",IFERROR(LOOKUP(2,1/((LISTS!$M$2:$M$13&lt;&gt;"")*ISNUMBER(SEARCH(LISTS!$M$2:$M$13,$I5361))),LISTS!$O$2:$O$13),"Medio de pago no elegible o no identificado por DIAN"),"Apta automaticamente por pago electronico y base positiva"))))</f>
        <v/>
      </c>
    </row>
    <row r="5362">
      <c r="A5362" s="9" t="n"/>
      <c r="B5362" s="9" t="n"/>
      <c r="C5362" s="12" t="n"/>
      <c r="D5362" s="11" t="n"/>
      <c r="E5362" s="11" t="n"/>
      <c r="F5362" s="11" t="n"/>
      <c r="G5362" s="11" t="n"/>
      <c r="H5362" s="11" t="n"/>
      <c r="I5362" s="9" t="n"/>
      <c r="J5362" s="9" t="n"/>
      <c r="K5362" s="9" t="n"/>
      <c r="L5362" s="9">
        <f>IF(COUNTA($A5362:$K5362)=0,"",IF(AND(IFERROR($H5362,0)&gt;0,LEN(TRIM($K5362&amp;""))&gt;0,IFERROR(LOOKUP(2,1/((LISTS!$M$2:$M$13&lt;&gt;"")*ISNUMBER(SEARCH(LISTS!$M$2:$M$13,$I5362))),LISTS!$N$2:$N$13),"NO")="SI"),"SI","NO"))</f>
        <v/>
      </c>
      <c r="M5362" s="9">
        <f>IF(COUNTA($A5362:$K5362)=0,"",IF($K5362&lt;&gt;"",IF(COUNTIF($K$19:$K5362,$K5362)&gt;1,"SI","NO"),IF(COUNTIFS($A$19:$A5362,$A5362,$C$19:$C5362,$C5362,$J$19:$J5362,$J5362,$D$19:$D5362,$D5362)&gt;1,"SI","NO")))</f>
        <v/>
      </c>
      <c r="N5362" s="11">
        <f>IF(COUNTA($A5362:$K5362)=0,"",IF(AND($L5362="SI",$M5362="NO"),IFERROR($H5362,0),0))</f>
        <v/>
      </c>
      <c r="O5362" s="9">
        <f>IF(COUNTA($A5362:$K5362)=0,"",IF($M5362="SI","CUFE o factura duplicada dentro del reporte; no se suma dos veces",IF(IFERROR($H5362,0)&lt;=0,"DIAN reporta valor susceptible 0",IF($L5362="NO",IFERROR(LOOKUP(2,1/((LISTS!$M$2:$M$13&lt;&gt;"")*ISNUMBER(SEARCH(LISTS!$M$2:$M$13,$I5362))),LISTS!$O$2:$O$13),"Medio de pago no elegible o no identificado por DIAN"),"Apta automaticamente por pago electronico y base positiva"))))</f>
        <v/>
      </c>
    </row>
    <row r="5363">
      <c r="A5363" s="9" t="n"/>
      <c r="B5363" s="9" t="n"/>
      <c r="C5363" s="12" t="n"/>
      <c r="D5363" s="11" t="n"/>
      <c r="E5363" s="11" t="n"/>
      <c r="F5363" s="11" t="n"/>
      <c r="G5363" s="11" t="n"/>
      <c r="H5363" s="11" t="n"/>
      <c r="I5363" s="9" t="n"/>
      <c r="J5363" s="9" t="n"/>
      <c r="K5363" s="9" t="n"/>
      <c r="L5363" s="9">
        <f>IF(COUNTA($A5363:$K5363)=0,"",IF(AND(IFERROR($H5363,0)&gt;0,LEN(TRIM($K5363&amp;""))&gt;0,IFERROR(LOOKUP(2,1/((LISTS!$M$2:$M$13&lt;&gt;"")*ISNUMBER(SEARCH(LISTS!$M$2:$M$13,$I5363))),LISTS!$N$2:$N$13),"NO")="SI"),"SI","NO"))</f>
        <v/>
      </c>
      <c r="M5363" s="9">
        <f>IF(COUNTA($A5363:$K5363)=0,"",IF($K5363&lt;&gt;"",IF(COUNTIF($K$19:$K5363,$K5363)&gt;1,"SI","NO"),IF(COUNTIFS($A$19:$A5363,$A5363,$C$19:$C5363,$C5363,$J$19:$J5363,$J5363,$D$19:$D5363,$D5363)&gt;1,"SI","NO")))</f>
        <v/>
      </c>
      <c r="N5363" s="11">
        <f>IF(COUNTA($A5363:$K5363)=0,"",IF(AND($L5363="SI",$M5363="NO"),IFERROR($H5363,0),0))</f>
        <v/>
      </c>
      <c r="O5363" s="9">
        <f>IF(COUNTA($A5363:$K5363)=0,"",IF($M5363="SI","CUFE o factura duplicada dentro del reporte; no se suma dos veces",IF(IFERROR($H5363,0)&lt;=0,"DIAN reporta valor susceptible 0",IF($L5363="NO",IFERROR(LOOKUP(2,1/((LISTS!$M$2:$M$13&lt;&gt;"")*ISNUMBER(SEARCH(LISTS!$M$2:$M$13,$I5363))),LISTS!$O$2:$O$13),"Medio de pago no elegible o no identificado por DIAN"),"Apta automaticamente por pago electronico y base positiva"))))</f>
        <v/>
      </c>
    </row>
    <row r="5364">
      <c r="A5364" s="9" t="n"/>
      <c r="B5364" s="9" t="n"/>
      <c r="C5364" s="12" t="n"/>
      <c r="D5364" s="11" t="n"/>
      <c r="E5364" s="11" t="n"/>
      <c r="F5364" s="11" t="n"/>
      <c r="G5364" s="11" t="n"/>
      <c r="H5364" s="11" t="n"/>
      <c r="I5364" s="9" t="n"/>
      <c r="J5364" s="9" t="n"/>
      <c r="K5364" s="9" t="n"/>
      <c r="L5364" s="9">
        <f>IF(COUNTA($A5364:$K5364)=0,"",IF(AND(IFERROR($H5364,0)&gt;0,LEN(TRIM($K5364&amp;""))&gt;0,IFERROR(LOOKUP(2,1/((LISTS!$M$2:$M$13&lt;&gt;"")*ISNUMBER(SEARCH(LISTS!$M$2:$M$13,$I5364))),LISTS!$N$2:$N$13),"NO")="SI"),"SI","NO"))</f>
        <v/>
      </c>
      <c r="M5364" s="9">
        <f>IF(COUNTA($A5364:$K5364)=0,"",IF($K5364&lt;&gt;"",IF(COUNTIF($K$19:$K5364,$K5364)&gt;1,"SI","NO"),IF(COUNTIFS($A$19:$A5364,$A5364,$C$19:$C5364,$C5364,$J$19:$J5364,$J5364,$D$19:$D5364,$D5364)&gt;1,"SI","NO")))</f>
        <v/>
      </c>
      <c r="N5364" s="11">
        <f>IF(COUNTA($A5364:$K5364)=0,"",IF(AND($L5364="SI",$M5364="NO"),IFERROR($H5364,0),0))</f>
        <v/>
      </c>
      <c r="O5364" s="9">
        <f>IF(COUNTA($A5364:$K5364)=0,"",IF($M5364="SI","CUFE o factura duplicada dentro del reporte; no se suma dos veces",IF(IFERROR($H5364,0)&lt;=0,"DIAN reporta valor susceptible 0",IF($L5364="NO",IFERROR(LOOKUP(2,1/((LISTS!$M$2:$M$13&lt;&gt;"")*ISNUMBER(SEARCH(LISTS!$M$2:$M$13,$I5364))),LISTS!$O$2:$O$13),"Medio de pago no elegible o no identificado por DIAN"),"Apta automaticamente por pago electronico y base positiva"))))</f>
        <v/>
      </c>
    </row>
    <row r="5365">
      <c r="A5365" s="9" t="n"/>
      <c r="B5365" s="9" t="n"/>
      <c r="C5365" s="12" t="n"/>
      <c r="D5365" s="11" t="n"/>
      <c r="E5365" s="11" t="n"/>
      <c r="F5365" s="11" t="n"/>
      <c r="G5365" s="11" t="n"/>
      <c r="H5365" s="11" t="n"/>
      <c r="I5365" s="9" t="n"/>
      <c r="J5365" s="9" t="n"/>
      <c r="K5365" s="9" t="n"/>
      <c r="L5365" s="9">
        <f>IF(COUNTA($A5365:$K5365)=0,"",IF(AND(IFERROR($H5365,0)&gt;0,LEN(TRIM($K5365&amp;""))&gt;0,IFERROR(LOOKUP(2,1/((LISTS!$M$2:$M$13&lt;&gt;"")*ISNUMBER(SEARCH(LISTS!$M$2:$M$13,$I5365))),LISTS!$N$2:$N$13),"NO")="SI"),"SI","NO"))</f>
        <v/>
      </c>
      <c r="M5365" s="9">
        <f>IF(COUNTA($A5365:$K5365)=0,"",IF($K5365&lt;&gt;"",IF(COUNTIF($K$19:$K5365,$K5365)&gt;1,"SI","NO"),IF(COUNTIFS($A$19:$A5365,$A5365,$C$19:$C5365,$C5365,$J$19:$J5365,$J5365,$D$19:$D5365,$D5365)&gt;1,"SI","NO")))</f>
        <v/>
      </c>
      <c r="N5365" s="11">
        <f>IF(COUNTA($A5365:$K5365)=0,"",IF(AND($L5365="SI",$M5365="NO"),IFERROR($H5365,0),0))</f>
        <v/>
      </c>
      <c r="O5365" s="9">
        <f>IF(COUNTA($A5365:$K5365)=0,"",IF($M5365="SI","CUFE o factura duplicada dentro del reporte; no se suma dos veces",IF(IFERROR($H5365,0)&lt;=0,"DIAN reporta valor susceptible 0",IF($L5365="NO",IFERROR(LOOKUP(2,1/((LISTS!$M$2:$M$13&lt;&gt;"")*ISNUMBER(SEARCH(LISTS!$M$2:$M$13,$I5365))),LISTS!$O$2:$O$13),"Medio de pago no elegible o no identificado por DIAN"),"Apta automaticamente por pago electronico y base positiva"))))</f>
        <v/>
      </c>
    </row>
    <row r="5366">
      <c r="A5366" s="9" t="n"/>
      <c r="B5366" s="9" t="n"/>
      <c r="C5366" s="12" t="n"/>
      <c r="D5366" s="11" t="n"/>
      <c r="E5366" s="11" t="n"/>
      <c r="F5366" s="11" t="n"/>
      <c r="G5366" s="11" t="n"/>
      <c r="H5366" s="11" t="n"/>
      <c r="I5366" s="9" t="n"/>
      <c r="J5366" s="9" t="n"/>
      <c r="K5366" s="9" t="n"/>
      <c r="L5366" s="9">
        <f>IF(COUNTA($A5366:$K5366)=0,"",IF(AND(IFERROR($H5366,0)&gt;0,LEN(TRIM($K5366&amp;""))&gt;0,IFERROR(LOOKUP(2,1/((LISTS!$M$2:$M$13&lt;&gt;"")*ISNUMBER(SEARCH(LISTS!$M$2:$M$13,$I5366))),LISTS!$N$2:$N$13),"NO")="SI"),"SI","NO"))</f>
        <v/>
      </c>
      <c r="M5366" s="9">
        <f>IF(COUNTA($A5366:$K5366)=0,"",IF($K5366&lt;&gt;"",IF(COUNTIF($K$19:$K5366,$K5366)&gt;1,"SI","NO"),IF(COUNTIFS($A$19:$A5366,$A5366,$C$19:$C5366,$C5366,$J$19:$J5366,$J5366,$D$19:$D5366,$D5366)&gt;1,"SI","NO")))</f>
        <v/>
      </c>
      <c r="N5366" s="11">
        <f>IF(COUNTA($A5366:$K5366)=0,"",IF(AND($L5366="SI",$M5366="NO"),IFERROR($H5366,0),0))</f>
        <v/>
      </c>
      <c r="O5366" s="9">
        <f>IF(COUNTA($A5366:$K5366)=0,"",IF($M5366="SI","CUFE o factura duplicada dentro del reporte; no se suma dos veces",IF(IFERROR($H5366,0)&lt;=0,"DIAN reporta valor susceptible 0",IF($L5366="NO",IFERROR(LOOKUP(2,1/((LISTS!$M$2:$M$13&lt;&gt;"")*ISNUMBER(SEARCH(LISTS!$M$2:$M$13,$I5366))),LISTS!$O$2:$O$13),"Medio de pago no elegible o no identificado por DIAN"),"Apta automaticamente por pago electronico y base positiva"))))</f>
        <v/>
      </c>
    </row>
    <row r="5367">
      <c r="A5367" s="9" t="n"/>
      <c r="B5367" s="9" t="n"/>
      <c r="C5367" s="12" t="n"/>
      <c r="D5367" s="11" t="n"/>
      <c r="E5367" s="11" t="n"/>
      <c r="F5367" s="11" t="n"/>
      <c r="G5367" s="11" t="n"/>
      <c r="H5367" s="11" t="n"/>
      <c r="I5367" s="9" t="n"/>
      <c r="J5367" s="9" t="n"/>
      <c r="K5367" s="9" t="n"/>
      <c r="L5367" s="9">
        <f>IF(COUNTA($A5367:$K5367)=0,"",IF(AND(IFERROR($H5367,0)&gt;0,LEN(TRIM($K5367&amp;""))&gt;0,IFERROR(LOOKUP(2,1/((LISTS!$M$2:$M$13&lt;&gt;"")*ISNUMBER(SEARCH(LISTS!$M$2:$M$13,$I5367))),LISTS!$N$2:$N$13),"NO")="SI"),"SI","NO"))</f>
        <v/>
      </c>
      <c r="M5367" s="9">
        <f>IF(COUNTA($A5367:$K5367)=0,"",IF($K5367&lt;&gt;"",IF(COUNTIF($K$19:$K5367,$K5367)&gt;1,"SI","NO"),IF(COUNTIFS($A$19:$A5367,$A5367,$C$19:$C5367,$C5367,$J$19:$J5367,$J5367,$D$19:$D5367,$D5367)&gt;1,"SI","NO")))</f>
        <v/>
      </c>
      <c r="N5367" s="11">
        <f>IF(COUNTA($A5367:$K5367)=0,"",IF(AND($L5367="SI",$M5367="NO"),IFERROR($H5367,0),0))</f>
        <v/>
      </c>
      <c r="O5367" s="9">
        <f>IF(COUNTA($A5367:$K5367)=0,"",IF($M5367="SI","CUFE o factura duplicada dentro del reporte; no se suma dos veces",IF(IFERROR($H5367,0)&lt;=0,"DIAN reporta valor susceptible 0",IF($L5367="NO",IFERROR(LOOKUP(2,1/((LISTS!$M$2:$M$13&lt;&gt;"")*ISNUMBER(SEARCH(LISTS!$M$2:$M$13,$I5367))),LISTS!$O$2:$O$13),"Medio de pago no elegible o no identificado por DIAN"),"Apta automaticamente por pago electronico y base positiva"))))</f>
        <v/>
      </c>
    </row>
    <row r="5368">
      <c r="A5368" s="9" t="n"/>
      <c r="B5368" s="9" t="n"/>
      <c r="C5368" s="12" t="n"/>
      <c r="D5368" s="11" t="n"/>
      <c r="E5368" s="11" t="n"/>
      <c r="F5368" s="11" t="n"/>
      <c r="G5368" s="11" t="n"/>
      <c r="H5368" s="11" t="n"/>
      <c r="I5368" s="9" t="n"/>
      <c r="J5368" s="9" t="n"/>
      <c r="K5368" s="9" t="n"/>
      <c r="L5368" s="9">
        <f>IF(COUNTA($A5368:$K5368)=0,"",IF(AND(IFERROR($H5368,0)&gt;0,LEN(TRIM($K5368&amp;""))&gt;0,IFERROR(LOOKUP(2,1/((LISTS!$M$2:$M$13&lt;&gt;"")*ISNUMBER(SEARCH(LISTS!$M$2:$M$13,$I5368))),LISTS!$N$2:$N$13),"NO")="SI"),"SI","NO"))</f>
        <v/>
      </c>
      <c r="M5368" s="9">
        <f>IF(COUNTA($A5368:$K5368)=0,"",IF($K5368&lt;&gt;"",IF(COUNTIF($K$19:$K5368,$K5368)&gt;1,"SI","NO"),IF(COUNTIFS($A$19:$A5368,$A5368,$C$19:$C5368,$C5368,$J$19:$J5368,$J5368,$D$19:$D5368,$D5368)&gt;1,"SI","NO")))</f>
        <v/>
      </c>
      <c r="N5368" s="11">
        <f>IF(COUNTA($A5368:$K5368)=0,"",IF(AND($L5368="SI",$M5368="NO"),IFERROR($H5368,0),0))</f>
        <v/>
      </c>
      <c r="O5368" s="9">
        <f>IF(COUNTA($A5368:$K5368)=0,"",IF($M5368="SI","CUFE o factura duplicada dentro del reporte; no se suma dos veces",IF(IFERROR($H5368,0)&lt;=0,"DIAN reporta valor susceptible 0",IF($L5368="NO",IFERROR(LOOKUP(2,1/((LISTS!$M$2:$M$13&lt;&gt;"")*ISNUMBER(SEARCH(LISTS!$M$2:$M$13,$I5368))),LISTS!$O$2:$O$13),"Medio de pago no elegible o no identificado por DIAN"),"Apta automaticamente por pago electronico y base positiva"))))</f>
        <v/>
      </c>
    </row>
    <row r="5369">
      <c r="A5369" s="9" t="n"/>
      <c r="B5369" s="9" t="n"/>
      <c r="C5369" s="12" t="n"/>
      <c r="D5369" s="11" t="n"/>
      <c r="E5369" s="11" t="n"/>
      <c r="F5369" s="11" t="n"/>
      <c r="G5369" s="11" t="n"/>
      <c r="H5369" s="11" t="n"/>
      <c r="I5369" s="9" t="n"/>
      <c r="J5369" s="9" t="n"/>
      <c r="K5369" s="9" t="n"/>
      <c r="L5369" s="9">
        <f>IF(COUNTA($A5369:$K5369)=0,"",IF(AND(IFERROR($H5369,0)&gt;0,LEN(TRIM($K5369&amp;""))&gt;0,IFERROR(LOOKUP(2,1/((LISTS!$M$2:$M$13&lt;&gt;"")*ISNUMBER(SEARCH(LISTS!$M$2:$M$13,$I5369))),LISTS!$N$2:$N$13),"NO")="SI"),"SI","NO"))</f>
        <v/>
      </c>
      <c r="M5369" s="9">
        <f>IF(COUNTA($A5369:$K5369)=0,"",IF($K5369&lt;&gt;"",IF(COUNTIF($K$19:$K5369,$K5369)&gt;1,"SI","NO"),IF(COUNTIFS($A$19:$A5369,$A5369,$C$19:$C5369,$C5369,$J$19:$J5369,$J5369,$D$19:$D5369,$D5369)&gt;1,"SI","NO")))</f>
        <v/>
      </c>
      <c r="N5369" s="11">
        <f>IF(COUNTA($A5369:$K5369)=0,"",IF(AND($L5369="SI",$M5369="NO"),IFERROR($H5369,0),0))</f>
        <v/>
      </c>
      <c r="O5369" s="9">
        <f>IF(COUNTA($A5369:$K5369)=0,"",IF($M5369="SI","CUFE o factura duplicada dentro del reporte; no se suma dos veces",IF(IFERROR($H5369,0)&lt;=0,"DIAN reporta valor susceptible 0",IF($L5369="NO",IFERROR(LOOKUP(2,1/((LISTS!$M$2:$M$13&lt;&gt;"")*ISNUMBER(SEARCH(LISTS!$M$2:$M$13,$I5369))),LISTS!$O$2:$O$13),"Medio de pago no elegible o no identificado por DIAN"),"Apta automaticamente por pago electronico y base positiva"))))</f>
        <v/>
      </c>
    </row>
    <row r="5370">
      <c r="A5370" s="9" t="n"/>
      <c r="B5370" s="9" t="n"/>
      <c r="C5370" s="12" t="n"/>
      <c r="D5370" s="11" t="n"/>
      <c r="E5370" s="11" t="n"/>
      <c r="F5370" s="11" t="n"/>
      <c r="G5370" s="11" t="n"/>
      <c r="H5370" s="11" t="n"/>
      <c r="I5370" s="9" t="n"/>
      <c r="J5370" s="9" t="n"/>
      <c r="K5370" s="9" t="n"/>
      <c r="L5370" s="9">
        <f>IF(COUNTA($A5370:$K5370)=0,"",IF(AND(IFERROR($H5370,0)&gt;0,LEN(TRIM($K5370&amp;""))&gt;0,IFERROR(LOOKUP(2,1/((LISTS!$M$2:$M$13&lt;&gt;"")*ISNUMBER(SEARCH(LISTS!$M$2:$M$13,$I5370))),LISTS!$N$2:$N$13),"NO")="SI"),"SI","NO"))</f>
        <v/>
      </c>
      <c r="M5370" s="9">
        <f>IF(COUNTA($A5370:$K5370)=0,"",IF($K5370&lt;&gt;"",IF(COUNTIF($K$19:$K5370,$K5370)&gt;1,"SI","NO"),IF(COUNTIFS($A$19:$A5370,$A5370,$C$19:$C5370,$C5370,$J$19:$J5370,$J5370,$D$19:$D5370,$D5370)&gt;1,"SI","NO")))</f>
        <v/>
      </c>
      <c r="N5370" s="11">
        <f>IF(COUNTA($A5370:$K5370)=0,"",IF(AND($L5370="SI",$M5370="NO"),IFERROR($H5370,0),0))</f>
        <v/>
      </c>
      <c r="O5370" s="9">
        <f>IF(COUNTA($A5370:$K5370)=0,"",IF($M5370="SI","CUFE o factura duplicada dentro del reporte; no se suma dos veces",IF(IFERROR($H5370,0)&lt;=0,"DIAN reporta valor susceptible 0",IF($L5370="NO",IFERROR(LOOKUP(2,1/((LISTS!$M$2:$M$13&lt;&gt;"")*ISNUMBER(SEARCH(LISTS!$M$2:$M$13,$I5370))),LISTS!$O$2:$O$13),"Medio de pago no elegible o no identificado por DIAN"),"Apta automaticamente por pago electronico y base positiva"))))</f>
        <v/>
      </c>
    </row>
    <row r="5371">
      <c r="A5371" s="9" t="n"/>
      <c r="B5371" s="9" t="n"/>
      <c r="C5371" s="12" t="n"/>
      <c r="D5371" s="11" t="n"/>
      <c r="E5371" s="11" t="n"/>
      <c r="F5371" s="11" t="n"/>
      <c r="G5371" s="11" t="n"/>
      <c r="H5371" s="11" t="n"/>
      <c r="I5371" s="9" t="n"/>
      <c r="J5371" s="9" t="n"/>
      <c r="K5371" s="9" t="n"/>
      <c r="L5371" s="9">
        <f>IF(COUNTA($A5371:$K5371)=0,"",IF(AND(IFERROR($H5371,0)&gt;0,LEN(TRIM($K5371&amp;""))&gt;0,IFERROR(LOOKUP(2,1/((LISTS!$M$2:$M$13&lt;&gt;"")*ISNUMBER(SEARCH(LISTS!$M$2:$M$13,$I5371))),LISTS!$N$2:$N$13),"NO")="SI"),"SI","NO"))</f>
        <v/>
      </c>
      <c r="M5371" s="9">
        <f>IF(COUNTA($A5371:$K5371)=0,"",IF($K5371&lt;&gt;"",IF(COUNTIF($K$19:$K5371,$K5371)&gt;1,"SI","NO"),IF(COUNTIFS($A$19:$A5371,$A5371,$C$19:$C5371,$C5371,$J$19:$J5371,$J5371,$D$19:$D5371,$D5371)&gt;1,"SI","NO")))</f>
        <v/>
      </c>
      <c r="N5371" s="11">
        <f>IF(COUNTA($A5371:$K5371)=0,"",IF(AND($L5371="SI",$M5371="NO"),IFERROR($H5371,0),0))</f>
        <v/>
      </c>
      <c r="O5371" s="9">
        <f>IF(COUNTA($A5371:$K5371)=0,"",IF($M5371="SI","CUFE o factura duplicada dentro del reporte; no se suma dos veces",IF(IFERROR($H5371,0)&lt;=0,"DIAN reporta valor susceptible 0",IF($L5371="NO",IFERROR(LOOKUP(2,1/((LISTS!$M$2:$M$13&lt;&gt;"")*ISNUMBER(SEARCH(LISTS!$M$2:$M$13,$I5371))),LISTS!$O$2:$O$13),"Medio de pago no elegible o no identificado por DIAN"),"Apta automaticamente por pago electronico y base positiva"))))</f>
        <v/>
      </c>
    </row>
    <row r="5372">
      <c r="A5372" s="9" t="n"/>
      <c r="B5372" s="9" t="n"/>
      <c r="C5372" s="12" t="n"/>
      <c r="D5372" s="11" t="n"/>
      <c r="E5372" s="11" t="n"/>
      <c r="F5372" s="11" t="n"/>
      <c r="G5372" s="11" t="n"/>
      <c r="H5372" s="11" t="n"/>
      <c r="I5372" s="9" t="n"/>
      <c r="J5372" s="9" t="n"/>
      <c r="K5372" s="9" t="n"/>
      <c r="L5372" s="9">
        <f>IF(COUNTA($A5372:$K5372)=0,"",IF(AND(IFERROR($H5372,0)&gt;0,LEN(TRIM($K5372&amp;""))&gt;0,IFERROR(LOOKUP(2,1/((LISTS!$M$2:$M$13&lt;&gt;"")*ISNUMBER(SEARCH(LISTS!$M$2:$M$13,$I5372))),LISTS!$N$2:$N$13),"NO")="SI"),"SI","NO"))</f>
        <v/>
      </c>
      <c r="M5372" s="9">
        <f>IF(COUNTA($A5372:$K5372)=0,"",IF($K5372&lt;&gt;"",IF(COUNTIF($K$19:$K5372,$K5372)&gt;1,"SI","NO"),IF(COUNTIFS($A$19:$A5372,$A5372,$C$19:$C5372,$C5372,$J$19:$J5372,$J5372,$D$19:$D5372,$D5372)&gt;1,"SI","NO")))</f>
        <v/>
      </c>
      <c r="N5372" s="11">
        <f>IF(COUNTA($A5372:$K5372)=0,"",IF(AND($L5372="SI",$M5372="NO"),IFERROR($H5372,0),0))</f>
        <v/>
      </c>
      <c r="O5372" s="9">
        <f>IF(COUNTA($A5372:$K5372)=0,"",IF($M5372="SI","CUFE o factura duplicada dentro del reporte; no se suma dos veces",IF(IFERROR($H5372,0)&lt;=0,"DIAN reporta valor susceptible 0",IF($L5372="NO",IFERROR(LOOKUP(2,1/((LISTS!$M$2:$M$13&lt;&gt;"")*ISNUMBER(SEARCH(LISTS!$M$2:$M$13,$I5372))),LISTS!$O$2:$O$13),"Medio de pago no elegible o no identificado por DIAN"),"Apta automaticamente por pago electronico y base positiva"))))</f>
        <v/>
      </c>
    </row>
    <row r="5373">
      <c r="A5373" s="9" t="n"/>
      <c r="B5373" s="9" t="n"/>
      <c r="C5373" s="12" t="n"/>
      <c r="D5373" s="11" t="n"/>
      <c r="E5373" s="11" t="n"/>
      <c r="F5373" s="11" t="n"/>
      <c r="G5373" s="11" t="n"/>
      <c r="H5373" s="11" t="n"/>
      <c r="I5373" s="9" t="n"/>
      <c r="J5373" s="9" t="n"/>
      <c r="K5373" s="9" t="n"/>
      <c r="L5373" s="9">
        <f>IF(COUNTA($A5373:$K5373)=0,"",IF(AND(IFERROR($H5373,0)&gt;0,LEN(TRIM($K5373&amp;""))&gt;0,IFERROR(LOOKUP(2,1/((LISTS!$M$2:$M$13&lt;&gt;"")*ISNUMBER(SEARCH(LISTS!$M$2:$M$13,$I5373))),LISTS!$N$2:$N$13),"NO")="SI"),"SI","NO"))</f>
        <v/>
      </c>
      <c r="M5373" s="9">
        <f>IF(COUNTA($A5373:$K5373)=0,"",IF($K5373&lt;&gt;"",IF(COUNTIF($K$19:$K5373,$K5373)&gt;1,"SI","NO"),IF(COUNTIFS($A$19:$A5373,$A5373,$C$19:$C5373,$C5373,$J$19:$J5373,$J5373,$D$19:$D5373,$D5373)&gt;1,"SI","NO")))</f>
        <v/>
      </c>
      <c r="N5373" s="11">
        <f>IF(COUNTA($A5373:$K5373)=0,"",IF(AND($L5373="SI",$M5373="NO"),IFERROR($H5373,0),0))</f>
        <v/>
      </c>
      <c r="O5373" s="9">
        <f>IF(COUNTA($A5373:$K5373)=0,"",IF($M5373="SI","CUFE o factura duplicada dentro del reporte; no se suma dos veces",IF(IFERROR($H5373,0)&lt;=0,"DIAN reporta valor susceptible 0",IF($L5373="NO",IFERROR(LOOKUP(2,1/((LISTS!$M$2:$M$13&lt;&gt;"")*ISNUMBER(SEARCH(LISTS!$M$2:$M$13,$I5373))),LISTS!$O$2:$O$13),"Medio de pago no elegible o no identificado por DIAN"),"Apta automaticamente por pago electronico y base positiva"))))</f>
        <v/>
      </c>
    </row>
    <row r="5374">
      <c r="A5374" s="9" t="n"/>
      <c r="B5374" s="9" t="n"/>
      <c r="C5374" s="12" t="n"/>
      <c r="D5374" s="11" t="n"/>
      <c r="E5374" s="11" t="n"/>
      <c r="F5374" s="11" t="n"/>
      <c r="G5374" s="11" t="n"/>
      <c r="H5374" s="11" t="n"/>
      <c r="I5374" s="9" t="n"/>
      <c r="J5374" s="9" t="n"/>
      <c r="K5374" s="9" t="n"/>
      <c r="L5374" s="9">
        <f>IF(COUNTA($A5374:$K5374)=0,"",IF(AND(IFERROR($H5374,0)&gt;0,LEN(TRIM($K5374&amp;""))&gt;0,IFERROR(LOOKUP(2,1/((LISTS!$M$2:$M$13&lt;&gt;"")*ISNUMBER(SEARCH(LISTS!$M$2:$M$13,$I5374))),LISTS!$N$2:$N$13),"NO")="SI"),"SI","NO"))</f>
        <v/>
      </c>
      <c r="M5374" s="9">
        <f>IF(COUNTA($A5374:$K5374)=0,"",IF($K5374&lt;&gt;"",IF(COUNTIF($K$19:$K5374,$K5374)&gt;1,"SI","NO"),IF(COUNTIFS($A$19:$A5374,$A5374,$C$19:$C5374,$C5374,$J$19:$J5374,$J5374,$D$19:$D5374,$D5374)&gt;1,"SI","NO")))</f>
        <v/>
      </c>
      <c r="N5374" s="11">
        <f>IF(COUNTA($A5374:$K5374)=0,"",IF(AND($L5374="SI",$M5374="NO"),IFERROR($H5374,0),0))</f>
        <v/>
      </c>
      <c r="O5374" s="9">
        <f>IF(COUNTA($A5374:$K5374)=0,"",IF($M5374="SI","CUFE o factura duplicada dentro del reporte; no se suma dos veces",IF(IFERROR($H5374,0)&lt;=0,"DIAN reporta valor susceptible 0",IF($L5374="NO",IFERROR(LOOKUP(2,1/((LISTS!$M$2:$M$13&lt;&gt;"")*ISNUMBER(SEARCH(LISTS!$M$2:$M$13,$I5374))),LISTS!$O$2:$O$13),"Medio de pago no elegible o no identificado por DIAN"),"Apta automaticamente por pago electronico y base positiva"))))</f>
        <v/>
      </c>
    </row>
    <row r="5375">
      <c r="A5375" s="9" t="n"/>
      <c r="B5375" s="9" t="n"/>
      <c r="C5375" s="12" t="n"/>
      <c r="D5375" s="11" t="n"/>
      <c r="E5375" s="11" t="n"/>
      <c r="F5375" s="11" t="n"/>
      <c r="G5375" s="11" t="n"/>
      <c r="H5375" s="11" t="n"/>
      <c r="I5375" s="9" t="n"/>
      <c r="J5375" s="9" t="n"/>
      <c r="K5375" s="9" t="n"/>
      <c r="L5375" s="9">
        <f>IF(COUNTA($A5375:$K5375)=0,"",IF(AND(IFERROR($H5375,0)&gt;0,LEN(TRIM($K5375&amp;""))&gt;0,IFERROR(LOOKUP(2,1/((LISTS!$M$2:$M$13&lt;&gt;"")*ISNUMBER(SEARCH(LISTS!$M$2:$M$13,$I5375))),LISTS!$N$2:$N$13),"NO")="SI"),"SI","NO"))</f>
        <v/>
      </c>
      <c r="M5375" s="9">
        <f>IF(COUNTA($A5375:$K5375)=0,"",IF($K5375&lt;&gt;"",IF(COUNTIF($K$19:$K5375,$K5375)&gt;1,"SI","NO"),IF(COUNTIFS($A$19:$A5375,$A5375,$C$19:$C5375,$C5375,$J$19:$J5375,$J5375,$D$19:$D5375,$D5375)&gt;1,"SI","NO")))</f>
        <v/>
      </c>
      <c r="N5375" s="11">
        <f>IF(COUNTA($A5375:$K5375)=0,"",IF(AND($L5375="SI",$M5375="NO"),IFERROR($H5375,0),0))</f>
        <v/>
      </c>
      <c r="O5375" s="9">
        <f>IF(COUNTA($A5375:$K5375)=0,"",IF($M5375="SI","CUFE o factura duplicada dentro del reporte; no se suma dos veces",IF(IFERROR($H5375,0)&lt;=0,"DIAN reporta valor susceptible 0",IF($L5375="NO",IFERROR(LOOKUP(2,1/((LISTS!$M$2:$M$13&lt;&gt;"")*ISNUMBER(SEARCH(LISTS!$M$2:$M$13,$I5375))),LISTS!$O$2:$O$13),"Medio de pago no elegible o no identificado por DIAN"),"Apta automaticamente por pago electronico y base positiva"))))</f>
        <v/>
      </c>
    </row>
    <row r="5376">
      <c r="A5376" s="9" t="n"/>
      <c r="B5376" s="9" t="n"/>
      <c r="C5376" s="12" t="n"/>
      <c r="D5376" s="11" t="n"/>
      <c r="E5376" s="11" t="n"/>
      <c r="F5376" s="11" t="n"/>
      <c r="G5376" s="11" t="n"/>
      <c r="H5376" s="11" t="n"/>
      <c r="I5376" s="9" t="n"/>
      <c r="J5376" s="9" t="n"/>
      <c r="K5376" s="9" t="n"/>
      <c r="L5376" s="9">
        <f>IF(COUNTA($A5376:$K5376)=0,"",IF(AND(IFERROR($H5376,0)&gt;0,LEN(TRIM($K5376&amp;""))&gt;0,IFERROR(LOOKUP(2,1/((LISTS!$M$2:$M$13&lt;&gt;"")*ISNUMBER(SEARCH(LISTS!$M$2:$M$13,$I5376))),LISTS!$N$2:$N$13),"NO")="SI"),"SI","NO"))</f>
        <v/>
      </c>
      <c r="M5376" s="9">
        <f>IF(COUNTA($A5376:$K5376)=0,"",IF($K5376&lt;&gt;"",IF(COUNTIF($K$19:$K5376,$K5376)&gt;1,"SI","NO"),IF(COUNTIFS($A$19:$A5376,$A5376,$C$19:$C5376,$C5376,$J$19:$J5376,$J5376,$D$19:$D5376,$D5376)&gt;1,"SI","NO")))</f>
        <v/>
      </c>
      <c r="N5376" s="11">
        <f>IF(COUNTA($A5376:$K5376)=0,"",IF(AND($L5376="SI",$M5376="NO"),IFERROR($H5376,0),0))</f>
        <v/>
      </c>
      <c r="O5376" s="9">
        <f>IF(COUNTA($A5376:$K5376)=0,"",IF($M5376="SI","CUFE o factura duplicada dentro del reporte; no se suma dos veces",IF(IFERROR($H5376,0)&lt;=0,"DIAN reporta valor susceptible 0",IF($L5376="NO",IFERROR(LOOKUP(2,1/((LISTS!$M$2:$M$13&lt;&gt;"")*ISNUMBER(SEARCH(LISTS!$M$2:$M$13,$I5376))),LISTS!$O$2:$O$13),"Medio de pago no elegible o no identificado por DIAN"),"Apta automaticamente por pago electronico y base positiva"))))</f>
        <v/>
      </c>
    </row>
    <row r="5377">
      <c r="A5377" s="9" t="n"/>
      <c r="B5377" s="9" t="n"/>
      <c r="C5377" s="12" t="n"/>
      <c r="D5377" s="11" t="n"/>
      <c r="E5377" s="11" t="n"/>
      <c r="F5377" s="11" t="n"/>
      <c r="G5377" s="11" t="n"/>
      <c r="H5377" s="11" t="n"/>
      <c r="I5377" s="9" t="n"/>
      <c r="J5377" s="9" t="n"/>
      <c r="K5377" s="9" t="n"/>
      <c r="L5377" s="9">
        <f>IF(COUNTA($A5377:$K5377)=0,"",IF(AND(IFERROR($H5377,0)&gt;0,LEN(TRIM($K5377&amp;""))&gt;0,IFERROR(LOOKUP(2,1/((LISTS!$M$2:$M$13&lt;&gt;"")*ISNUMBER(SEARCH(LISTS!$M$2:$M$13,$I5377))),LISTS!$N$2:$N$13),"NO")="SI"),"SI","NO"))</f>
        <v/>
      </c>
      <c r="M5377" s="9">
        <f>IF(COUNTA($A5377:$K5377)=0,"",IF($K5377&lt;&gt;"",IF(COUNTIF($K$19:$K5377,$K5377)&gt;1,"SI","NO"),IF(COUNTIFS($A$19:$A5377,$A5377,$C$19:$C5377,$C5377,$J$19:$J5377,$J5377,$D$19:$D5377,$D5377)&gt;1,"SI","NO")))</f>
        <v/>
      </c>
      <c r="N5377" s="11">
        <f>IF(COUNTA($A5377:$K5377)=0,"",IF(AND($L5377="SI",$M5377="NO"),IFERROR($H5377,0),0))</f>
        <v/>
      </c>
      <c r="O5377" s="9">
        <f>IF(COUNTA($A5377:$K5377)=0,"",IF($M5377="SI","CUFE o factura duplicada dentro del reporte; no se suma dos veces",IF(IFERROR($H5377,0)&lt;=0,"DIAN reporta valor susceptible 0",IF($L5377="NO",IFERROR(LOOKUP(2,1/((LISTS!$M$2:$M$13&lt;&gt;"")*ISNUMBER(SEARCH(LISTS!$M$2:$M$13,$I5377))),LISTS!$O$2:$O$13),"Medio de pago no elegible o no identificado por DIAN"),"Apta automaticamente por pago electronico y base positiva"))))</f>
        <v/>
      </c>
    </row>
    <row r="5378">
      <c r="A5378" s="9" t="n"/>
      <c r="B5378" s="9" t="n"/>
      <c r="C5378" s="12" t="n"/>
      <c r="D5378" s="11" t="n"/>
      <c r="E5378" s="11" t="n"/>
      <c r="F5378" s="11" t="n"/>
      <c r="G5378" s="11" t="n"/>
      <c r="H5378" s="11" t="n"/>
      <c r="I5378" s="9" t="n"/>
      <c r="J5378" s="9" t="n"/>
      <c r="K5378" s="9" t="n"/>
      <c r="L5378" s="9">
        <f>IF(COUNTA($A5378:$K5378)=0,"",IF(AND(IFERROR($H5378,0)&gt;0,LEN(TRIM($K5378&amp;""))&gt;0,IFERROR(LOOKUP(2,1/((LISTS!$M$2:$M$13&lt;&gt;"")*ISNUMBER(SEARCH(LISTS!$M$2:$M$13,$I5378))),LISTS!$N$2:$N$13),"NO")="SI"),"SI","NO"))</f>
        <v/>
      </c>
      <c r="M5378" s="9">
        <f>IF(COUNTA($A5378:$K5378)=0,"",IF($K5378&lt;&gt;"",IF(COUNTIF($K$19:$K5378,$K5378)&gt;1,"SI","NO"),IF(COUNTIFS($A$19:$A5378,$A5378,$C$19:$C5378,$C5378,$J$19:$J5378,$J5378,$D$19:$D5378,$D5378)&gt;1,"SI","NO")))</f>
        <v/>
      </c>
      <c r="N5378" s="11">
        <f>IF(COUNTA($A5378:$K5378)=0,"",IF(AND($L5378="SI",$M5378="NO"),IFERROR($H5378,0),0))</f>
        <v/>
      </c>
      <c r="O5378" s="9">
        <f>IF(COUNTA($A5378:$K5378)=0,"",IF($M5378="SI","CUFE o factura duplicada dentro del reporte; no se suma dos veces",IF(IFERROR($H5378,0)&lt;=0,"DIAN reporta valor susceptible 0",IF($L5378="NO",IFERROR(LOOKUP(2,1/((LISTS!$M$2:$M$13&lt;&gt;"")*ISNUMBER(SEARCH(LISTS!$M$2:$M$13,$I5378))),LISTS!$O$2:$O$13),"Medio de pago no elegible o no identificado por DIAN"),"Apta automaticamente por pago electronico y base positiva"))))</f>
        <v/>
      </c>
    </row>
    <row r="5379">
      <c r="A5379" s="9" t="n"/>
      <c r="B5379" s="9" t="n"/>
      <c r="C5379" s="12" t="n"/>
      <c r="D5379" s="11" t="n"/>
      <c r="E5379" s="11" t="n"/>
      <c r="F5379" s="11" t="n"/>
      <c r="G5379" s="11" t="n"/>
      <c r="H5379" s="11" t="n"/>
      <c r="I5379" s="9" t="n"/>
      <c r="J5379" s="9" t="n"/>
      <c r="K5379" s="9" t="n"/>
      <c r="L5379" s="9">
        <f>IF(COUNTA($A5379:$K5379)=0,"",IF(AND(IFERROR($H5379,0)&gt;0,LEN(TRIM($K5379&amp;""))&gt;0,IFERROR(LOOKUP(2,1/((LISTS!$M$2:$M$13&lt;&gt;"")*ISNUMBER(SEARCH(LISTS!$M$2:$M$13,$I5379))),LISTS!$N$2:$N$13),"NO")="SI"),"SI","NO"))</f>
        <v/>
      </c>
      <c r="M5379" s="9">
        <f>IF(COUNTA($A5379:$K5379)=0,"",IF($K5379&lt;&gt;"",IF(COUNTIF($K$19:$K5379,$K5379)&gt;1,"SI","NO"),IF(COUNTIFS($A$19:$A5379,$A5379,$C$19:$C5379,$C5379,$J$19:$J5379,$J5379,$D$19:$D5379,$D5379)&gt;1,"SI","NO")))</f>
        <v/>
      </c>
      <c r="N5379" s="11">
        <f>IF(COUNTA($A5379:$K5379)=0,"",IF(AND($L5379="SI",$M5379="NO"),IFERROR($H5379,0),0))</f>
        <v/>
      </c>
      <c r="O5379" s="9">
        <f>IF(COUNTA($A5379:$K5379)=0,"",IF($M5379="SI","CUFE o factura duplicada dentro del reporte; no se suma dos veces",IF(IFERROR($H5379,0)&lt;=0,"DIAN reporta valor susceptible 0",IF($L5379="NO",IFERROR(LOOKUP(2,1/((LISTS!$M$2:$M$13&lt;&gt;"")*ISNUMBER(SEARCH(LISTS!$M$2:$M$13,$I5379))),LISTS!$O$2:$O$13),"Medio de pago no elegible o no identificado por DIAN"),"Apta automaticamente por pago electronico y base positiva"))))</f>
        <v/>
      </c>
    </row>
    <row r="5380">
      <c r="A5380" s="9" t="n"/>
      <c r="B5380" s="9" t="n"/>
      <c r="C5380" s="12" t="n"/>
      <c r="D5380" s="11" t="n"/>
      <c r="E5380" s="11" t="n"/>
      <c r="F5380" s="11" t="n"/>
      <c r="G5380" s="11" t="n"/>
      <c r="H5380" s="11" t="n"/>
      <c r="I5380" s="9" t="n"/>
      <c r="J5380" s="9" t="n"/>
      <c r="K5380" s="9" t="n"/>
      <c r="L5380" s="9">
        <f>IF(COUNTA($A5380:$K5380)=0,"",IF(AND(IFERROR($H5380,0)&gt;0,LEN(TRIM($K5380&amp;""))&gt;0,IFERROR(LOOKUP(2,1/((LISTS!$M$2:$M$13&lt;&gt;"")*ISNUMBER(SEARCH(LISTS!$M$2:$M$13,$I5380))),LISTS!$N$2:$N$13),"NO")="SI"),"SI","NO"))</f>
        <v/>
      </c>
      <c r="M5380" s="9">
        <f>IF(COUNTA($A5380:$K5380)=0,"",IF($K5380&lt;&gt;"",IF(COUNTIF($K$19:$K5380,$K5380)&gt;1,"SI","NO"),IF(COUNTIFS($A$19:$A5380,$A5380,$C$19:$C5380,$C5380,$J$19:$J5380,$J5380,$D$19:$D5380,$D5380)&gt;1,"SI","NO")))</f>
        <v/>
      </c>
      <c r="N5380" s="11">
        <f>IF(COUNTA($A5380:$K5380)=0,"",IF(AND($L5380="SI",$M5380="NO"),IFERROR($H5380,0),0))</f>
        <v/>
      </c>
      <c r="O5380" s="9">
        <f>IF(COUNTA($A5380:$K5380)=0,"",IF($M5380="SI","CUFE o factura duplicada dentro del reporte; no se suma dos veces",IF(IFERROR($H5380,0)&lt;=0,"DIAN reporta valor susceptible 0",IF($L5380="NO",IFERROR(LOOKUP(2,1/((LISTS!$M$2:$M$13&lt;&gt;"")*ISNUMBER(SEARCH(LISTS!$M$2:$M$13,$I5380))),LISTS!$O$2:$O$13),"Medio de pago no elegible o no identificado por DIAN"),"Apta automaticamente por pago electronico y base positiva"))))</f>
        <v/>
      </c>
    </row>
    <row r="5381">
      <c r="A5381" s="9" t="n"/>
      <c r="B5381" s="9" t="n"/>
      <c r="C5381" s="12" t="n"/>
      <c r="D5381" s="11" t="n"/>
      <c r="E5381" s="11" t="n"/>
      <c r="F5381" s="11" t="n"/>
      <c r="G5381" s="11" t="n"/>
      <c r="H5381" s="11" t="n"/>
      <c r="I5381" s="9" t="n"/>
      <c r="J5381" s="9" t="n"/>
      <c r="K5381" s="9" t="n"/>
      <c r="L5381" s="9">
        <f>IF(COUNTA($A5381:$K5381)=0,"",IF(AND(IFERROR($H5381,0)&gt;0,LEN(TRIM($K5381&amp;""))&gt;0,IFERROR(LOOKUP(2,1/((LISTS!$M$2:$M$13&lt;&gt;"")*ISNUMBER(SEARCH(LISTS!$M$2:$M$13,$I5381))),LISTS!$N$2:$N$13),"NO")="SI"),"SI","NO"))</f>
        <v/>
      </c>
      <c r="M5381" s="9">
        <f>IF(COUNTA($A5381:$K5381)=0,"",IF($K5381&lt;&gt;"",IF(COUNTIF($K$19:$K5381,$K5381)&gt;1,"SI","NO"),IF(COUNTIFS($A$19:$A5381,$A5381,$C$19:$C5381,$C5381,$J$19:$J5381,$J5381,$D$19:$D5381,$D5381)&gt;1,"SI","NO")))</f>
        <v/>
      </c>
      <c r="N5381" s="11">
        <f>IF(COUNTA($A5381:$K5381)=0,"",IF(AND($L5381="SI",$M5381="NO"),IFERROR($H5381,0),0))</f>
        <v/>
      </c>
      <c r="O5381" s="9">
        <f>IF(COUNTA($A5381:$K5381)=0,"",IF($M5381="SI","CUFE o factura duplicada dentro del reporte; no se suma dos veces",IF(IFERROR($H5381,0)&lt;=0,"DIAN reporta valor susceptible 0",IF($L5381="NO",IFERROR(LOOKUP(2,1/((LISTS!$M$2:$M$13&lt;&gt;"")*ISNUMBER(SEARCH(LISTS!$M$2:$M$13,$I5381))),LISTS!$O$2:$O$13),"Medio de pago no elegible o no identificado por DIAN"),"Apta automaticamente por pago electronico y base positiva"))))</f>
        <v/>
      </c>
    </row>
    <row r="5382">
      <c r="A5382" s="9" t="n"/>
      <c r="B5382" s="9" t="n"/>
      <c r="C5382" s="12" t="n"/>
      <c r="D5382" s="11" t="n"/>
      <c r="E5382" s="11" t="n"/>
      <c r="F5382" s="11" t="n"/>
      <c r="G5382" s="11" t="n"/>
      <c r="H5382" s="11" t="n"/>
      <c r="I5382" s="9" t="n"/>
      <c r="J5382" s="9" t="n"/>
      <c r="K5382" s="9" t="n"/>
      <c r="L5382" s="9">
        <f>IF(COUNTA($A5382:$K5382)=0,"",IF(AND(IFERROR($H5382,0)&gt;0,LEN(TRIM($K5382&amp;""))&gt;0,IFERROR(LOOKUP(2,1/((LISTS!$M$2:$M$13&lt;&gt;"")*ISNUMBER(SEARCH(LISTS!$M$2:$M$13,$I5382))),LISTS!$N$2:$N$13),"NO")="SI"),"SI","NO"))</f>
        <v/>
      </c>
      <c r="M5382" s="9">
        <f>IF(COUNTA($A5382:$K5382)=0,"",IF($K5382&lt;&gt;"",IF(COUNTIF($K$19:$K5382,$K5382)&gt;1,"SI","NO"),IF(COUNTIFS($A$19:$A5382,$A5382,$C$19:$C5382,$C5382,$J$19:$J5382,$J5382,$D$19:$D5382,$D5382)&gt;1,"SI","NO")))</f>
        <v/>
      </c>
      <c r="N5382" s="11">
        <f>IF(COUNTA($A5382:$K5382)=0,"",IF(AND($L5382="SI",$M5382="NO"),IFERROR($H5382,0),0))</f>
        <v/>
      </c>
      <c r="O5382" s="9">
        <f>IF(COUNTA($A5382:$K5382)=0,"",IF($M5382="SI","CUFE o factura duplicada dentro del reporte; no se suma dos veces",IF(IFERROR($H5382,0)&lt;=0,"DIAN reporta valor susceptible 0",IF($L5382="NO",IFERROR(LOOKUP(2,1/((LISTS!$M$2:$M$13&lt;&gt;"")*ISNUMBER(SEARCH(LISTS!$M$2:$M$13,$I5382))),LISTS!$O$2:$O$13),"Medio de pago no elegible o no identificado por DIAN"),"Apta automaticamente por pago electronico y base positiva"))))</f>
        <v/>
      </c>
    </row>
    <row r="5383">
      <c r="A5383" s="9" t="n"/>
      <c r="B5383" s="9" t="n"/>
      <c r="C5383" s="12" t="n"/>
      <c r="D5383" s="11" t="n"/>
      <c r="E5383" s="11" t="n"/>
      <c r="F5383" s="11" t="n"/>
      <c r="G5383" s="11" t="n"/>
      <c r="H5383" s="11" t="n"/>
      <c r="I5383" s="9" t="n"/>
      <c r="J5383" s="9" t="n"/>
      <c r="K5383" s="9" t="n"/>
      <c r="L5383" s="9">
        <f>IF(COUNTA($A5383:$K5383)=0,"",IF(AND(IFERROR($H5383,0)&gt;0,LEN(TRIM($K5383&amp;""))&gt;0,IFERROR(LOOKUP(2,1/((LISTS!$M$2:$M$13&lt;&gt;"")*ISNUMBER(SEARCH(LISTS!$M$2:$M$13,$I5383))),LISTS!$N$2:$N$13),"NO")="SI"),"SI","NO"))</f>
        <v/>
      </c>
      <c r="M5383" s="9">
        <f>IF(COUNTA($A5383:$K5383)=0,"",IF($K5383&lt;&gt;"",IF(COUNTIF($K$19:$K5383,$K5383)&gt;1,"SI","NO"),IF(COUNTIFS($A$19:$A5383,$A5383,$C$19:$C5383,$C5383,$J$19:$J5383,$J5383,$D$19:$D5383,$D5383)&gt;1,"SI","NO")))</f>
        <v/>
      </c>
      <c r="N5383" s="11">
        <f>IF(COUNTA($A5383:$K5383)=0,"",IF(AND($L5383="SI",$M5383="NO"),IFERROR($H5383,0),0))</f>
        <v/>
      </c>
      <c r="O5383" s="9">
        <f>IF(COUNTA($A5383:$K5383)=0,"",IF($M5383="SI","CUFE o factura duplicada dentro del reporte; no se suma dos veces",IF(IFERROR($H5383,0)&lt;=0,"DIAN reporta valor susceptible 0",IF($L5383="NO",IFERROR(LOOKUP(2,1/((LISTS!$M$2:$M$13&lt;&gt;"")*ISNUMBER(SEARCH(LISTS!$M$2:$M$13,$I5383))),LISTS!$O$2:$O$13),"Medio de pago no elegible o no identificado por DIAN"),"Apta automaticamente por pago electronico y base positiva"))))</f>
        <v/>
      </c>
    </row>
    <row r="5384">
      <c r="A5384" s="9" t="n"/>
      <c r="B5384" s="9" t="n"/>
      <c r="C5384" s="12" t="n"/>
      <c r="D5384" s="11" t="n"/>
      <c r="E5384" s="11" t="n"/>
      <c r="F5384" s="11" t="n"/>
      <c r="G5384" s="11" t="n"/>
      <c r="H5384" s="11" t="n"/>
      <c r="I5384" s="9" t="n"/>
      <c r="J5384" s="9" t="n"/>
      <c r="K5384" s="9" t="n"/>
      <c r="L5384" s="9">
        <f>IF(COUNTA($A5384:$K5384)=0,"",IF(AND(IFERROR($H5384,0)&gt;0,LEN(TRIM($K5384&amp;""))&gt;0,IFERROR(LOOKUP(2,1/((LISTS!$M$2:$M$13&lt;&gt;"")*ISNUMBER(SEARCH(LISTS!$M$2:$M$13,$I5384))),LISTS!$N$2:$N$13),"NO")="SI"),"SI","NO"))</f>
        <v/>
      </c>
      <c r="M5384" s="9">
        <f>IF(COUNTA($A5384:$K5384)=0,"",IF($K5384&lt;&gt;"",IF(COUNTIF($K$19:$K5384,$K5384)&gt;1,"SI","NO"),IF(COUNTIFS($A$19:$A5384,$A5384,$C$19:$C5384,$C5384,$J$19:$J5384,$J5384,$D$19:$D5384,$D5384)&gt;1,"SI","NO")))</f>
        <v/>
      </c>
      <c r="N5384" s="11">
        <f>IF(COUNTA($A5384:$K5384)=0,"",IF(AND($L5384="SI",$M5384="NO"),IFERROR($H5384,0),0))</f>
        <v/>
      </c>
      <c r="O5384" s="9">
        <f>IF(COUNTA($A5384:$K5384)=0,"",IF($M5384="SI","CUFE o factura duplicada dentro del reporte; no se suma dos veces",IF(IFERROR($H5384,0)&lt;=0,"DIAN reporta valor susceptible 0",IF($L5384="NO",IFERROR(LOOKUP(2,1/((LISTS!$M$2:$M$13&lt;&gt;"")*ISNUMBER(SEARCH(LISTS!$M$2:$M$13,$I5384))),LISTS!$O$2:$O$13),"Medio de pago no elegible o no identificado por DIAN"),"Apta automaticamente por pago electronico y base positiva"))))</f>
        <v/>
      </c>
    </row>
    <row r="5385">
      <c r="A5385" s="9" t="n"/>
      <c r="B5385" s="9" t="n"/>
      <c r="C5385" s="12" t="n"/>
      <c r="D5385" s="11" t="n"/>
      <c r="E5385" s="11" t="n"/>
      <c r="F5385" s="11" t="n"/>
      <c r="G5385" s="11" t="n"/>
      <c r="H5385" s="11" t="n"/>
      <c r="I5385" s="9" t="n"/>
      <c r="J5385" s="9" t="n"/>
      <c r="K5385" s="9" t="n"/>
      <c r="L5385" s="9">
        <f>IF(COUNTA($A5385:$K5385)=0,"",IF(AND(IFERROR($H5385,0)&gt;0,LEN(TRIM($K5385&amp;""))&gt;0,IFERROR(LOOKUP(2,1/((LISTS!$M$2:$M$13&lt;&gt;"")*ISNUMBER(SEARCH(LISTS!$M$2:$M$13,$I5385))),LISTS!$N$2:$N$13),"NO")="SI"),"SI","NO"))</f>
        <v/>
      </c>
      <c r="M5385" s="9">
        <f>IF(COUNTA($A5385:$K5385)=0,"",IF($K5385&lt;&gt;"",IF(COUNTIF($K$19:$K5385,$K5385)&gt;1,"SI","NO"),IF(COUNTIFS($A$19:$A5385,$A5385,$C$19:$C5385,$C5385,$J$19:$J5385,$J5385,$D$19:$D5385,$D5385)&gt;1,"SI","NO")))</f>
        <v/>
      </c>
      <c r="N5385" s="11">
        <f>IF(COUNTA($A5385:$K5385)=0,"",IF(AND($L5385="SI",$M5385="NO"),IFERROR($H5385,0),0))</f>
        <v/>
      </c>
      <c r="O5385" s="9">
        <f>IF(COUNTA($A5385:$K5385)=0,"",IF($M5385="SI","CUFE o factura duplicada dentro del reporte; no se suma dos veces",IF(IFERROR($H5385,0)&lt;=0,"DIAN reporta valor susceptible 0",IF($L5385="NO",IFERROR(LOOKUP(2,1/((LISTS!$M$2:$M$13&lt;&gt;"")*ISNUMBER(SEARCH(LISTS!$M$2:$M$13,$I5385))),LISTS!$O$2:$O$13),"Medio de pago no elegible o no identificado por DIAN"),"Apta automaticamente por pago electronico y base positiva"))))</f>
        <v/>
      </c>
    </row>
    <row r="5386">
      <c r="A5386" s="9" t="n"/>
      <c r="B5386" s="9" t="n"/>
      <c r="C5386" s="12" t="n"/>
      <c r="D5386" s="11" t="n"/>
      <c r="E5386" s="11" t="n"/>
      <c r="F5386" s="11" t="n"/>
      <c r="G5386" s="11" t="n"/>
      <c r="H5386" s="11" t="n"/>
      <c r="I5386" s="9" t="n"/>
      <c r="J5386" s="9" t="n"/>
      <c r="K5386" s="9" t="n"/>
      <c r="L5386" s="9">
        <f>IF(COUNTA($A5386:$K5386)=0,"",IF(AND(IFERROR($H5386,0)&gt;0,LEN(TRIM($K5386&amp;""))&gt;0,IFERROR(LOOKUP(2,1/((LISTS!$M$2:$M$13&lt;&gt;"")*ISNUMBER(SEARCH(LISTS!$M$2:$M$13,$I5386))),LISTS!$N$2:$N$13),"NO")="SI"),"SI","NO"))</f>
        <v/>
      </c>
      <c r="M5386" s="9">
        <f>IF(COUNTA($A5386:$K5386)=0,"",IF($K5386&lt;&gt;"",IF(COUNTIF($K$19:$K5386,$K5386)&gt;1,"SI","NO"),IF(COUNTIFS($A$19:$A5386,$A5386,$C$19:$C5386,$C5386,$J$19:$J5386,$J5386,$D$19:$D5386,$D5386)&gt;1,"SI","NO")))</f>
        <v/>
      </c>
      <c r="N5386" s="11">
        <f>IF(COUNTA($A5386:$K5386)=0,"",IF(AND($L5386="SI",$M5386="NO"),IFERROR($H5386,0),0))</f>
        <v/>
      </c>
      <c r="O5386" s="9">
        <f>IF(COUNTA($A5386:$K5386)=0,"",IF($M5386="SI","CUFE o factura duplicada dentro del reporte; no se suma dos veces",IF(IFERROR($H5386,0)&lt;=0,"DIAN reporta valor susceptible 0",IF($L5386="NO",IFERROR(LOOKUP(2,1/((LISTS!$M$2:$M$13&lt;&gt;"")*ISNUMBER(SEARCH(LISTS!$M$2:$M$13,$I5386))),LISTS!$O$2:$O$13),"Medio de pago no elegible o no identificado por DIAN"),"Apta automaticamente por pago electronico y base positiva"))))</f>
        <v/>
      </c>
    </row>
    <row r="5387">
      <c r="A5387" s="9" t="n"/>
      <c r="B5387" s="9" t="n"/>
      <c r="C5387" s="12" t="n"/>
      <c r="D5387" s="11" t="n"/>
      <c r="E5387" s="11" t="n"/>
      <c r="F5387" s="11" t="n"/>
      <c r="G5387" s="11" t="n"/>
      <c r="H5387" s="11" t="n"/>
      <c r="I5387" s="9" t="n"/>
      <c r="J5387" s="9" t="n"/>
      <c r="K5387" s="9" t="n"/>
      <c r="L5387" s="9">
        <f>IF(COUNTA($A5387:$K5387)=0,"",IF(AND(IFERROR($H5387,0)&gt;0,LEN(TRIM($K5387&amp;""))&gt;0,IFERROR(LOOKUP(2,1/((LISTS!$M$2:$M$13&lt;&gt;"")*ISNUMBER(SEARCH(LISTS!$M$2:$M$13,$I5387))),LISTS!$N$2:$N$13),"NO")="SI"),"SI","NO"))</f>
        <v/>
      </c>
      <c r="M5387" s="9">
        <f>IF(COUNTA($A5387:$K5387)=0,"",IF($K5387&lt;&gt;"",IF(COUNTIF($K$19:$K5387,$K5387)&gt;1,"SI","NO"),IF(COUNTIFS($A$19:$A5387,$A5387,$C$19:$C5387,$C5387,$J$19:$J5387,$J5387,$D$19:$D5387,$D5387)&gt;1,"SI","NO")))</f>
        <v/>
      </c>
      <c r="N5387" s="11">
        <f>IF(COUNTA($A5387:$K5387)=0,"",IF(AND($L5387="SI",$M5387="NO"),IFERROR($H5387,0),0))</f>
        <v/>
      </c>
      <c r="O5387" s="9">
        <f>IF(COUNTA($A5387:$K5387)=0,"",IF($M5387="SI","CUFE o factura duplicada dentro del reporte; no se suma dos veces",IF(IFERROR($H5387,0)&lt;=0,"DIAN reporta valor susceptible 0",IF($L5387="NO",IFERROR(LOOKUP(2,1/((LISTS!$M$2:$M$13&lt;&gt;"")*ISNUMBER(SEARCH(LISTS!$M$2:$M$13,$I5387))),LISTS!$O$2:$O$13),"Medio de pago no elegible o no identificado por DIAN"),"Apta automaticamente por pago electronico y base positiva"))))</f>
        <v/>
      </c>
    </row>
    <row r="5388">
      <c r="A5388" s="9" t="n"/>
      <c r="B5388" s="9" t="n"/>
      <c r="C5388" s="12" t="n"/>
      <c r="D5388" s="11" t="n"/>
      <c r="E5388" s="11" t="n"/>
      <c r="F5388" s="11" t="n"/>
      <c r="G5388" s="11" t="n"/>
      <c r="H5388" s="11" t="n"/>
      <c r="I5388" s="9" t="n"/>
      <c r="J5388" s="9" t="n"/>
      <c r="K5388" s="9" t="n"/>
      <c r="L5388" s="9">
        <f>IF(COUNTA($A5388:$K5388)=0,"",IF(AND(IFERROR($H5388,0)&gt;0,LEN(TRIM($K5388&amp;""))&gt;0,IFERROR(LOOKUP(2,1/((LISTS!$M$2:$M$13&lt;&gt;"")*ISNUMBER(SEARCH(LISTS!$M$2:$M$13,$I5388))),LISTS!$N$2:$N$13),"NO")="SI"),"SI","NO"))</f>
        <v/>
      </c>
      <c r="M5388" s="9">
        <f>IF(COUNTA($A5388:$K5388)=0,"",IF($K5388&lt;&gt;"",IF(COUNTIF($K$19:$K5388,$K5388)&gt;1,"SI","NO"),IF(COUNTIFS($A$19:$A5388,$A5388,$C$19:$C5388,$C5388,$J$19:$J5388,$J5388,$D$19:$D5388,$D5388)&gt;1,"SI","NO")))</f>
        <v/>
      </c>
      <c r="N5388" s="11">
        <f>IF(COUNTA($A5388:$K5388)=0,"",IF(AND($L5388="SI",$M5388="NO"),IFERROR($H5388,0),0))</f>
        <v/>
      </c>
      <c r="O5388" s="9">
        <f>IF(COUNTA($A5388:$K5388)=0,"",IF($M5388="SI","CUFE o factura duplicada dentro del reporte; no se suma dos veces",IF(IFERROR($H5388,0)&lt;=0,"DIAN reporta valor susceptible 0",IF($L5388="NO",IFERROR(LOOKUP(2,1/((LISTS!$M$2:$M$13&lt;&gt;"")*ISNUMBER(SEARCH(LISTS!$M$2:$M$13,$I5388))),LISTS!$O$2:$O$13),"Medio de pago no elegible o no identificado por DIAN"),"Apta automaticamente por pago electronico y base positiva"))))</f>
        <v/>
      </c>
    </row>
    <row r="5389">
      <c r="A5389" s="9" t="n"/>
      <c r="B5389" s="9" t="n"/>
      <c r="C5389" s="12" t="n"/>
      <c r="D5389" s="11" t="n"/>
      <c r="E5389" s="11" t="n"/>
      <c r="F5389" s="11" t="n"/>
      <c r="G5389" s="11" t="n"/>
      <c r="H5389" s="11" t="n"/>
      <c r="I5389" s="9" t="n"/>
      <c r="J5389" s="9" t="n"/>
      <c r="K5389" s="9" t="n"/>
      <c r="L5389" s="9">
        <f>IF(COUNTA($A5389:$K5389)=0,"",IF(AND(IFERROR($H5389,0)&gt;0,LEN(TRIM($K5389&amp;""))&gt;0,IFERROR(LOOKUP(2,1/((LISTS!$M$2:$M$13&lt;&gt;"")*ISNUMBER(SEARCH(LISTS!$M$2:$M$13,$I5389))),LISTS!$N$2:$N$13),"NO")="SI"),"SI","NO"))</f>
        <v/>
      </c>
      <c r="M5389" s="9">
        <f>IF(COUNTA($A5389:$K5389)=0,"",IF($K5389&lt;&gt;"",IF(COUNTIF($K$19:$K5389,$K5389)&gt;1,"SI","NO"),IF(COUNTIFS($A$19:$A5389,$A5389,$C$19:$C5389,$C5389,$J$19:$J5389,$J5389,$D$19:$D5389,$D5389)&gt;1,"SI","NO")))</f>
        <v/>
      </c>
      <c r="N5389" s="11">
        <f>IF(COUNTA($A5389:$K5389)=0,"",IF(AND($L5389="SI",$M5389="NO"),IFERROR($H5389,0),0))</f>
        <v/>
      </c>
      <c r="O5389" s="9">
        <f>IF(COUNTA($A5389:$K5389)=0,"",IF($M5389="SI","CUFE o factura duplicada dentro del reporte; no se suma dos veces",IF(IFERROR($H5389,0)&lt;=0,"DIAN reporta valor susceptible 0",IF($L5389="NO",IFERROR(LOOKUP(2,1/((LISTS!$M$2:$M$13&lt;&gt;"")*ISNUMBER(SEARCH(LISTS!$M$2:$M$13,$I5389))),LISTS!$O$2:$O$13),"Medio de pago no elegible o no identificado por DIAN"),"Apta automaticamente por pago electronico y base positiva"))))</f>
        <v/>
      </c>
    </row>
    <row r="5390">
      <c r="A5390" s="9" t="n"/>
      <c r="B5390" s="9" t="n"/>
      <c r="C5390" s="12" t="n"/>
      <c r="D5390" s="11" t="n"/>
      <c r="E5390" s="11" t="n"/>
      <c r="F5390" s="11" t="n"/>
      <c r="G5390" s="11" t="n"/>
      <c r="H5390" s="11" t="n"/>
      <c r="I5390" s="9" t="n"/>
      <c r="J5390" s="9" t="n"/>
      <c r="K5390" s="9" t="n"/>
      <c r="L5390" s="9">
        <f>IF(COUNTA($A5390:$K5390)=0,"",IF(AND(IFERROR($H5390,0)&gt;0,LEN(TRIM($K5390&amp;""))&gt;0,IFERROR(LOOKUP(2,1/((LISTS!$M$2:$M$13&lt;&gt;"")*ISNUMBER(SEARCH(LISTS!$M$2:$M$13,$I5390))),LISTS!$N$2:$N$13),"NO")="SI"),"SI","NO"))</f>
        <v/>
      </c>
      <c r="M5390" s="9">
        <f>IF(COUNTA($A5390:$K5390)=0,"",IF($K5390&lt;&gt;"",IF(COUNTIF($K$19:$K5390,$K5390)&gt;1,"SI","NO"),IF(COUNTIFS($A$19:$A5390,$A5390,$C$19:$C5390,$C5390,$J$19:$J5390,$J5390,$D$19:$D5390,$D5390)&gt;1,"SI","NO")))</f>
        <v/>
      </c>
      <c r="N5390" s="11">
        <f>IF(COUNTA($A5390:$K5390)=0,"",IF(AND($L5390="SI",$M5390="NO"),IFERROR($H5390,0),0))</f>
        <v/>
      </c>
      <c r="O5390" s="9">
        <f>IF(COUNTA($A5390:$K5390)=0,"",IF($M5390="SI","CUFE o factura duplicada dentro del reporte; no se suma dos veces",IF(IFERROR($H5390,0)&lt;=0,"DIAN reporta valor susceptible 0",IF($L5390="NO",IFERROR(LOOKUP(2,1/((LISTS!$M$2:$M$13&lt;&gt;"")*ISNUMBER(SEARCH(LISTS!$M$2:$M$13,$I5390))),LISTS!$O$2:$O$13),"Medio de pago no elegible o no identificado por DIAN"),"Apta automaticamente por pago electronico y base positiva"))))</f>
        <v/>
      </c>
    </row>
    <row r="5391">
      <c r="A5391" s="9" t="n"/>
      <c r="B5391" s="9" t="n"/>
      <c r="C5391" s="12" t="n"/>
      <c r="D5391" s="11" t="n"/>
      <c r="E5391" s="11" t="n"/>
      <c r="F5391" s="11" t="n"/>
      <c r="G5391" s="11" t="n"/>
      <c r="H5391" s="11" t="n"/>
      <c r="I5391" s="9" t="n"/>
      <c r="J5391" s="9" t="n"/>
      <c r="K5391" s="9" t="n"/>
      <c r="L5391" s="9">
        <f>IF(COUNTA($A5391:$K5391)=0,"",IF(AND(IFERROR($H5391,0)&gt;0,LEN(TRIM($K5391&amp;""))&gt;0,IFERROR(LOOKUP(2,1/((LISTS!$M$2:$M$13&lt;&gt;"")*ISNUMBER(SEARCH(LISTS!$M$2:$M$13,$I5391))),LISTS!$N$2:$N$13),"NO")="SI"),"SI","NO"))</f>
        <v/>
      </c>
      <c r="M5391" s="9">
        <f>IF(COUNTA($A5391:$K5391)=0,"",IF($K5391&lt;&gt;"",IF(COUNTIF($K$19:$K5391,$K5391)&gt;1,"SI","NO"),IF(COUNTIFS($A$19:$A5391,$A5391,$C$19:$C5391,$C5391,$J$19:$J5391,$J5391,$D$19:$D5391,$D5391)&gt;1,"SI","NO")))</f>
        <v/>
      </c>
      <c r="N5391" s="11">
        <f>IF(COUNTA($A5391:$K5391)=0,"",IF(AND($L5391="SI",$M5391="NO"),IFERROR($H5391,0),0))</f>
        <v/>
      </c>
      <c r="O5391" s="9">
        <f>IF(COUNTA($A5391:$K5391)=0,"",IF($M5391="SI","CUFE o factura duplicada dentro del reporte; no se suma dos veces",IF(IFERROR($H5391,0)&lt;=0,"DIAN reporta valor susceptible 0",IF($L5391="NO",IFERROR(LOOKUP(2,1/((LISTS!$M$2:$M$13&lt;&gt;"")*ISNUMBER(SEARCH(LISTS!$M$2:$M$13,$I5391))),LISTS!$O$2:$O$13),"Medio de pago no elegible o no identificado por DIAN"),"Apta automaticamente por pago electronico y base positiva"))))</f>
        <v/>
      </c>
    </row>
    <row r="5392">
      <c r="A5392" s="9" t="n"/>
      <c r="B5392" s="9" t="n"/>
      <c r="C5392" s="12" t="n"/>
      <c r="D5392" s="11" t="n"/>
      <c r="E5392" s="11" t="n"/>
      <c r="F5392" s="11" t="n"/>
      <c r="G5392" s="11" t="n"/>
      <c r="H5392" s="11" t="n"/>
      <c r="I5392" s="9" t="n"/>
      <c r="J5392" s="9" t="n"/>
      <c r="K5392" s="9" t="n"/>
      <c r="L5392" s="9">
        <f>IF(COUNTA($A5392:$K5392)=0,"",IF(AND(IFERROR($H5392,0)&gt;0,LEN(TRIM($K5392&amp;""))&gt;0,IFERROR(LOOKUP(2,1/((LISTS!$M$2:$M$13&lt;&gt;"")*ISNUMBER(SEARCH(LISTS!$M$2:$M$13,$I5392))),LISTS!$N$2:$N$13),"NO")="SI"),"SI","NO"))</f>
        <v/>
      </c>
      <c r="M5392" s="9">
        <f>IF(COUNTA($A5392:$K5392)=0,"",IF($K5392&lt;&gt;"",IF(COUNTIF($K$19:$K5392,$K5392)&gt;1,"SI","NO"),IF(COUNTIFS($A$19:$A5392,$A5392,$C$19:$C5392,$C5392,$J$19:$J5392,$J5392,$D$19:$D5392,$D5392)&gt;1,"SI","NO")))</f>
        <v/>
      </c>
      <c r="N5392" s="11">
        <f>IF(COUNTA($A5392:$K5392)=0,"",IF(AND($L5392="SI",$M5392="NO"),IFERROR($H5392,0),0))</f>
        <v/>
      </c>
      <c r="O5392" s="9">
        <f>IF(COUNTA($A5392:$K5392)=0,"",IF($M5392="SI","CUFE o factura duplicada dentro del reporte; no se suma dos veces",IF(IFERROR($H5392,0)&lt;=0,"DIAN reporta valor susceptible 0",IF($L5392="NO",IFERROR(LOOKUP(2,1/((LISTS!$M$2:$M$13&lt;&gt;"")*ISNUMBER(SEARCH(LISTS!$M$2:$M$13,$I5392))),LISTS!$O$2:$O$13),"Medio de pago no elegible o no identificado por DIAN"),"Apta automaticamente por pago electronico y base positiva"))))</f>
        <v/>
      </c>
    </row>
    <row r="5393">
      <c r="A5393" s="9" t="n"/>
      <c r="B5393" s="9" t="n"/>
      <c r="C5393" s="12" t="n"/>
      <c r="D5393" s="11" t="n"/>
      <c r="E5393" s="11" t="n"/>
      <c r="F5393" s="11" t="n"/>
      <c r="G5393" s="11" t="n"/>
      <c r="H5393" s="11" t="n"/>
      <c r="I5393" s="9" t="n"/>
      <c r="J5393" s="9" t="n"/>
      <c r="K5393" s="9" t="n"/>
      <c r="L5393" s="9">
        <f>IF(COUNTA($A5393:$K5393)=0,"",IF(AND(IFERROR($H5393,0)&gt;0,LEN(TRIM($K5393&amp;""))&gt;0,IFERROR(LOOKUP(2,1/((LISTS!$M$2:$M$13&lt;&gt;"")*ISNUMBER(SEARCH(LISTS!$M$2:$M$13,$I5393))),LISTS!$N$2:$N$13),"NO")="SI"),"SI","NO"))</f>
        <v/>
      </c>
      <c r="M5393" s="9">
        <f>IF(COUNTA($A5393:$K5393)=0,"",IF($K5393&lt;&gt;"",IF(COUNTIF($K$19:$K5393,$K5393)&gt;1,"SI","NO"),IF(COUNTIFS($A$19:$A5393,$A5393,$C$19:$C5393,$C5393,$J$19:$J5393,$J5393,$D$19:$D5393,$D5393)&gt;1,"SI","NO")))</f>
        <v/>
      </c>
      <c r="N5393" s="11">
        <f>IF(COUNTA($A5393:$K5393)=0,"",IF(AND($L5393="SI",$M5393="NO"),IFERROR($H5393,0),0))</f>
        <v/>
      </c>
      <c r="O5393" s="9">
        <f>IF(COUNTA($A5393:$K5393)=0,"",IF($M5393="SI","CUFE o factura duplicada dentro del reporte; no se suma dos veces",IF(IFERROR($H5393,0)&lt;=0,"DIAN reporta valor susceptible 0",IF($L5393="NO",IFERROR(LOOKUP(2,1/((LISTS!$M$2:$M$13&lt;&gt;"")*ISNUMBER(SEARCH(LISTS!$M$2:$M$13,$I5393))),LISTS!$O$2:$O$13),"Medio de pago no elegible o no identificado por DIAN"),"Apta automaticamente por pago electronico y base positiva"))))</f>
        <v/>
      </c>
    </row>
    <row r="5394">
      <c r="A5394" s="9" t="n"/>
      <c r="B5394" s="9" t="n"/>
      <c r="C5394" s="12" t="n"/>
      <c r="D5394" s="11" t="n"/>
      <c r="E5394" s="11" t="n"/>
      <c r="F5394" s="11" t="n"/>
      <c r="G5394" s="11" t="n"/>
      <c r="H5394" s="11" t="n"/>
      <c r="I5394" s="9" t="n"/>
      <c r="J5394" s="9" t="n"/>
      <c r="K5394" s="9" t="n"/>
      <c r="L5394" s="9">
        <f>IF(COUNTA($A5394:$K5394)=0,"",IF(AND(IFERROR($H5394,0)&gt;0,LEN(TRIM($K5394&amp;""))&gt;0,IFERROR(LOOKUP(2,1/((LISTS!$M$2:$M$13&lt;&gt;"")*ISNUMBER(SEARCH(LISTS!$M$2:$M$13,$I5394))),LISTS!$N$2:$N$13),"NO")="SI"),"SI","NO"))</f>
        <v/>
      </c>
      <c r="M5394" s="9">
        <f>IF(COUNTA($A5394:$K5394)=0,"",IF($K5394&lt;&gt;"",IF(COUNTIF($K$19:$K5394,$K5394)&gt;1,"SI","NO"),IF(COUNTIFS($A$19:$A5394,$A5394,$C$19:$C5394,$C5394,$J$19:$J5394,$J5394,$D$19:$D5394,$D5394)&gt;1,"SI","NO")))</f>
        <v/>
      </c>
      <c r="N5394" s="11">
        <f>IF(COUNTA($A5394:$K5394)=0,"",IF(AND($L5394="SI",$M5394="NO"),IFERROR($H5394,0),0))</f>
        <v/>
      </c>
      <c r="O5394" s="9">
        <f>IF(COUNTA($A5394:$K5394)=0,"",IF($M5394="SI","CUFE o factura duplicada dentro del reporte; no se suma dos veces",IF(IFERROR($H5394,0)&lt;=0,"DIAN reporta valor susceptible 0",IF($L5394="NO",IFERROR(LOOKUP(2,1/((LISTS!$M$2:$M$13&lt;&gt;"")*ISNUMBER(SEARCH(LISTS!$M$2:$M$13,$I5394))),LISTS!$O$2:$O$13),"Medio de pago no elegible o no identificado por DIAN"),"Apta automaticamente por pago electronico y base positiva"))))</f>
        <v/>
      </c>
    </row>
    <row r="5395">
      <c r="A5395" s="9" t="n"/>
      <c r="B5395" s="9" t="n"/>
      <c r="C5395" s="12" t="n"/>
      <c r="D5395" s="11" t="n"/>
      <c r="E5395" s="11" t="n"/>
      <c r="F5395" s="11" t="n"/>
      <c r="G5395" s="11" t="n"/>
      <c r="H5395" s="11" t="n"/>
      <c r="I5395" s="9" t="n"/>
      <c r="J5395" s="9" t="n"/>
      <c r="K5395" s="9" t="n"/>
      <c r="L5395" s="9">
        <f>IF(COUNTA($A5395:$K5395)=0,"",IF(AND(IFERROR($H5395,0)&gt;0,LEN(TRIM($K5395&amp;""))&gt;0,IFERROR(LOOKUP(2,1/((LISTS!$M$2:$M$13&lt;&gt;"")*ISNUMBER(SEARCH(LISTS!$M$2:$M$13,$I5395))),LISTS!$N$2:$N$13),"NO")="SI"),"SI","NO"))</f>
        <v/>
      </c>
      <c r="M5395" s="9">
        <f>IF(COUNTA($A5395:$K5395)=0,"",IF($K5395&lt;&gt;"",IF(COUNTIF($K$19:$K5395,$K5395)&gt;1,"SI","NO"),IF(COUNTIFS($A$19:$A5395,$A5395,$C$19:$C5395,$C5395,$J$19:$J5395,$J5395,$D$19:$D5395,$D5395)&gt;1,"SI","NO")))</f>
        <v/>
      </c>
      <c r="N5395" s="11">
        <f>IF(COUNTA($A5395:$K5395)=0,"",IF(AND($L5395="SI",$M5395="NO"),IFERROR($H5395,0),0))</f>
        <v/>
      </c>
      <c r="O5395" s="9">
        <f>IF(COUNTA($A5395:$K5395)=0,"",IF($M5395="SI","CUFE o factura duplicada dentro del reporte; no se suma dos veces",IF(IFERROR($H5395,0)&lt;=0,"DIAN reporta valor susceptible 0",IF($L5395="NO",IFERROR(LOOKUP(2,1/((LISTS!$M$2:$M$13&lt;&gt;"")*ISNUMBER(SEARCH(LISTS!$M$2:$M$13,$I5395))),LISTS!$O$2:$O$13),"Medio de pago no elegible o no identificado por DIAN"),"Apta automaticamente por pago electronico y base positiva"))))</f>
        <v/>
      </c>
    </row>
    <row r="5396">
      <c r="A5396" s="9" t="n"/>
      <c r="B5396" s="9" t="n"/>
      <c r="C5396" s="12" t="n"/>
      <c r="D5396" s="11" t="n"/>
      <c r="E5396" s="11" t="n"/>
      <c r="F5396" s="11" t="n"/>
      <c r="G5396" s="11" t="n"/>
      <c r="H5396" s="11" t="n"/>
      <c r="I5396" s="9" t="n"/>
      <c r="J5396" s="9" t="n"/>
      <c r="K5396" s="9" t="n"/>
      <c r="L5396" s="9">
        <f>IF(COUNTA($A5396:$K5396)=0,"",IF(AND(IFERROR($H5396,0)&gt;0,LEN(TRIM($K5396&amp;""))&gt;0,IFERROR(LOOKUP(2,1/((LISTS!$M$2:$M$13&lt;&gt;"")*ISNUMBER(SEARCH(LISTS!$M$2:$M$13,$I5396))),LISTS!$N$2:$N$13),"NO")="SI"),"SI","NO"))</f>
        <v/>
      </c>
      <c r="M5396" s="9">
        <f>IF(COUNTA($A5396:$K5396)=0,"",IF($K5396&lt;&gt;"",IF(COUNTIF($K$19:$K5396,$K5396)&gt;1,"SI","NO"),IF(COUNTIFS($A$19:$A5396,$A5396,$C$19:$C5396,$C5396,$J$19:$J5396,$J5396,$D$19:$D5396,$D5396)&gt;1,"SI","NO")))</f>
        <v/>
      </c>
      <c r="N5396" s="11">
        <f>IF(COUNTA($A5396:$K5396)=0,"",IF(AND($L5396="SI",$M5396="NO"),IFERROR($H5396,0),0))</f>
        <v/>
      </c>
      <c r="O5396" s="9">
        <f>IF(COUNTA($A5396:$K5396)=0,"",IF($M5396="SI","CUFE o factura duplicada dentro del reporte; no se suma dos veces",IF(IFERROR($H5396,0)&lt;=0,"DIAN reporta valor susceptible 0",IF($L5396="NO",IFERROR(LOOKUP(2,1/((LISTS!$M$2:$M$13&lt;&gt;"")*ISNUMBER(SEARCH(LISTS!$M$2:$M$13,$I5396))),LISTS!$O$2:$O$13),"Medio de pago no elegible o no identificado por DIAN"),"Apta automaticamente por pago electronico y base positiva"))))</f>
        <v/>
      </c>
    </row>
    <row r="5397">
      <c r="A5397" s="9" t="n"/>
      <c r="B5397" s="9" t="n"/>
      <c r="C5397" s="12" t="n"/>
      <c r="D5397" s="11" t="n"/>
      <c r="E5397" s="11" t="n"/>
      <c r="F5397" s="11" t="n"/>
      <c r="G5397" s="11" t="n"/>
      <c r="H5397" s="11" t="n"/>
      <c r="I5397" s="9" t="n"/>
      <c r="J5397" s="9" t="n"/>
      <c r="K5397" s="9" t="n"/>
      <c r="L5397" s="9">
        <f>IF(COUNTA($A5397:$K5397)=0,"",IF(AND(IFERROR($H5397,0)&gt;0,LEN(TRIM($K5397&amp;""))&gt;0,IFERROR(LOOKUP(2,1/((LISTS!$M$2:$M$13&lt;&gt;"")*ISNUMBER(SEARCH(LISTS!$M$2:$M$13,$I5397))),LISTS!$N$2:$N$13),"NO")="SI"),"SI","NO"))</f>
        <v/>
      </c>
      <c r="M5397" s="9">
        <f>IF(COUNTA($A5397:$K5397)=0,"",IF($K5397&lt;&gt;"",IF(COUNTIF($K$19:$K5397,$K5397)&gt;1,"SI","NO"),IF(COUNTIFS($A$19:$A5397,$A5397,$C$19:$C5397,$C5397,$J$19:$J5397,$J5397,$D$19:$D5397,$D5397)&gt;1,"SI","NO")))</f>
        <v/>
      </c>
      <c r="N5397" s="11">
        <f>IF(COUNTA($A5397:$K5397)=0,"",IF(AND($L5397="SI",$M5397="NO"),IFERROR($H5397,0),0))</f>
        <v/>
      </c>
      <c r="O5397" s="9">
        <f>IF(COUNTA($A5397:$K5397)=0,"",IF($M5397="SI","CUFE o factura duplicada dentro del reporte; no se suma dos veces",IF(IFERROR($H5397,0)&lt;=0,"DIAN reporta valor susceptible 0",IF($L5397="NO",IFERROR(LOOKUP(2,1/((LISTS!$M$2:$M$13&lt;&gt;"")*ISNUMBER(SEARCH(LISTS!$M$2:$M$13,$I5397))),LISTS!$O$2:$O$13),"Medio de pago no elegible o no identificado por DIAN"),"Apta automaticamente por pago electronico y base positiva"))))</f>
        <v/>
      </c>
    </row>
    <row r="5398">
      <c r="A5398" s="9" t="n"/>
      <c r="B5398" s="9" t="n"/>
      <c r="C5398" s="12" t="n"/>
      <c r="D5398" s="11" t="n"/>
      <c r="E5398" s="11" t="n"/>
      <c r="F5398" s="11" t="n"/>
      <c r="G5398" s="11" t="n"/>
      <c r="H5398" s="11" t="n"/>
      <c r="I5398" s="9" t="n"/>
      <c r="J5398" s="9" t="n"/>
      <c r="K5398" s="9" t="n"/>
      <c r="L5398" s="9">
        <f>IF(COUNTA($A5398:$K5398)=0,"",IF(AND(IFERROR($H5398,0)&gt;0,LEN(TRIM($K5398&amp;""))&gt;0,IFERROR(LOOKUP(2,1/((LISTS!$M$2:$M$13&lt;&gt;"")*ISNUMBER(SEARCH(LISTS!$M$2:$M$13,$I5398))),LISTS!$N$2:$N$13),"NO")="SI"),"SI","NO"))</f>
        <v/>
      </c>
      <c r="M5398" s="9">
        <f>IF(COUNTA($A5398:$K5398)=0,"",IF($K5398&lt;&gt;"",IF(COUNTIF($K$19:$K5398,$K5398)&gt;1,"SI","NO"),IF(COUNTIFS($A$19:$A5398,$A5398,$C$19:$C5398,$C5398,$J$19:$J5398,$J5398,$D$19:$D5398,$D5398)&gt;1,"SI","NO")))</f>
        <v/>
      </c>
      <c r="N5398" s="11">
        <f>IF(COUNTA($A5398:$K5398)=0,"",IF(AND($L5398="SI",$M5398="NO"),IFERROR($H5398,0),0))</f>
        <v/>
      </c>
      <c r="O5398" s="9">
        <f>IF(COUNTA($A5398:$K5398)=0,"",IF($M5398="SI","CUFE o factura duplicada dentro del reporte; no se suma dos veces",IF(IFERROR($H5398,0)&lt;=0,"DIAN reporta valor susceptible 0",IF($L5398="NO",IFERROR(LOOKUP(2,1/((LISTS!$M$2:$M$13&lt;&gt;"")*ISNUMBER(SEARCH(LISTS!$M$2:$M$13,$I5398))),LISTS!$O$2:$O$13),"Medio de pago no elegible o no identificado por DIAN"),"Apta automaticamente por pago electronico y base positiva"))))</f>
        <v/>
      </c>
    </row>
    <row r="5399">
      <c r="A5399" s="9" t="n"/>
      <c r="B5399" s="9" t="n"/>
      <c r="C5399" s="12" t="n"/>
      <c r="D5399" s="11" t="n"/>
      <c r="E5399" s="11" t="n"/>
      <c r="F5399" s="11" t="n"/>
      <c r="G5399" s="11" t="n"/>
      <c r="H5399" s="11" t="n"/>
      <c r="I5399" s="9" t="n"/>
      <c r="J5399" s="9" t="n"/>
      <c r="K5399" s="9" t="n"/>
      <c r="L5399" s="9">
        <f>IF(COUNTA($A5399:$K5399)=0,"",IF(AND(IFERROR($H5399,0)&gt;0,LEN(TRIM($K5399&amp;""))&gt;0,IFERROR(LOOKUP(2,1/((LISTS!$M$2:$M$13&lt;&gt;"")*ISNUMBER(SEARCH(LISTS!$M$2:$M$13,$I5399))),LISTS!$N$2:$N$13),"NO")="SI"),"SI","NO"))</f>
        <v/>
      </c>
      <c r="M5399" s="9">
        <f>IF(COUNTA($A5399:$K5399)=0,"",IF($K5399&lt;&gt;"",IF(COUNTIF($K$19:$K5399,$K5399)&gt;1,"SI","NO"),IF(COUNTIFS($A$19:$A5399,$A5399,$C$19:$C5399,$C5399,$J$19:$J5399,$J5399,$D$19:$D5399,$D5399)&gt;1,"SI","NO")))</f>
        <v/>
      </c>
      <c r="N5399" s="11">
        <f>IF(COUNTA($A5399:$K5399)=0,"",IF(AND($L5399="SI",$M5399="NO"),IFERROR($H5399,0),0))</f>
        <v/>
      </c>
      <c r="O5399" s="9">
        <f>IF(COUNTA($A5399:$K5399)=0,"",IF($M5399="SI","CUFE o factura duplicada dentro del reporte; no se suma dos veces",IF(IFERROR($H5399,0)&lt;=0,"DIAN reporta valor susceptible 0",IF($L5399="NO",IFERROR(LOOKUP(2,1/((LISTS!$M$2:$M$13&lt;&gt;"")*ISNUMBER(SEARCH(LISTS!$M$2:$M$13,$I5399))),LISTS!$O$2:$O$13),"Medio de pago no elegible o no identificado por DIAN"),"Apta automaticamente por pago electronico y base positiva"))))</f>
        <v/>
      </c>
    </row>
    <row r="5400">
      <c r="A5400" s="9" t="n"/>
      <c r="B5400" s="9" t="n"/>
      <c r="C5400" s="12" t="n"/>
      <c r="D5400" s="11" t="n"/>
      <c r="E5400" s="11" t="n"/>
      <c r="F5400" s="11" t="n"/>
      <c r="G5400" s="11" t="n"/>
      <c r="H5400" s="11" t="n"/>
      <c r="I5400" s="9" t="n"/>
      <c r="J5400" s="9" t="n"/>
      <c r="K5400" s="9" t="n"/>
      <c r="L5400" s="9">
        <f>IF(COUNTA($A5400:$K5400)=0,"",IF(AND(IFERROR($H5400,0)&gt;0,LEN(TRIM($K5400&amp;""))&gt;0,IFERROR(LOOKUP(2,1/((LISTS!$M$2:$M$13&lt;&gt;"")*ISNUMBER(SEARCH(LISTS!$M$2:$M$13,$I5400))),LISTS!$N$2:$N$13),"NO")="SI"),"SI","NO"))</f>
        <v/>
      </c>
      <c r="M5400" s="9">
        <f>IF(COUNTA($A5400:$K5400)=0,"",IF($K5400&lt;&gt;"",IF(COUNTIF($K$19:$K5400,$K5400)&gt;1,"SI","NO"),IF(COUNTIFS($A$19:$A5400,$A5400,$C$19:$C5400,$C5400,$J$19:$J5400,$J5400,$D$19:$D5400,$D5400)&gt;1,"SI","NO")))</f>
        <v/>
      </c>
      <c r="N5400" s="11">
        <f>IF(COUNTA($A5400:$K5400)=0,"",IF(AND($L5400="SI",$M5400="NO"),IFERROR($H5400,0),0))</f>
        <v/>
      </c>
      <c r="O5400" s="9">
        <f>IF(COUNTA($A5400:$K5400)=0,"",IF($M5400="SI","CUFE o factura duplicada dentro del reporte; no se suma dos veces",IF(IFERROR($H5400,0)&lt;=0,"DIAN reporta valor susceptible 0",IF($L5400="NO",IFERROR(LOOKUP(2,1/((LISTS!$M$2:$M$13&lt;&gt;"")*ISNUMBER(SEARCH(LISTS!$M$2:$M$13,$I5400))),LISTS!$O$2:$O$13),"Medio de pago no elegible o no identificado por DIAN"),"Apta automaticamente por pago electronico y base positiva"))))</f>
        <v/>
      </c>
    </row>
    <row r="5401">
      <c r="A5401" s="9" t="n"/>
      <c r="B5401" s="9" t="n"/>
      <c r="C5401" s="12" t="n"/>
      <c r="D5401" s="11" t="n"/>
      <c r="E5401" s="11" t="n"/>
      <c r="F5401" s="11" t="n"/>
      <c r="G5401" s="11" t="n"/>
      <c r="H5401" s="11" t="n"/>
      <c r="I5401" s="9" t="n"/>
      <c r="J5401" s="9" t="n"/>
      <c r="K5401" s="9" t="n"/>
      <c r="L5401" s="9">
        <f>IF(COUNTA($A5401:$K5401)=0,"",IF(AND(IFERROR($H5401,0)&gt;0,LEN(TRIM($K5401&amp;""))&gt;0,IFERROR(LOOKUP(2,1/((LISTS!$M$2:$M$13&lt;&gt;"")*ISNUMBER(SEARCH(LISTS!$M$2:$M$13,$I5401))),LISTS!$N$2:$N$13),"NO")="SI"),"SI","NO"))</f>
        <v/>
      </c>
      <c r="M5401" s="9">
        <f>IF(COUNTA($A5401:$K5401)=0,"",IF($K5401&lt;&gt;"",IF(COUNTIF($K$19:$K5401,$K5401)&gt;1,"SI","NO"),IF(COUNTIFS($A$19:$A5401,$A5401,$C$19:$C5401,$C5401,$J$19:$J5401,$J5401,$D$19:$D5401,$D5401)&gt;1,"SI","NO")))</f>
        <v/>
      </c>
      <c r="N5401" s="11">
        <f>IF(COUNTA($A5401:$K5401)=0,"",IF(AND($L5401="SI",$M5401="NO"),IFERROR($H5401,0),0))</f>
        <v/>
      </c>
      <c r="O5401" s="9">
        <f>IF(COUNTA($A5401:$K5401)=0,"",IF($M5401="SI","CUFE o factura duplicada dentro del reporte; no se suma dos veces",IF(IFERROR($H5401,0)&lt;=0,"DIAN reporta valor susceptible 0",IF($L5401="NO",IFERROR(LOOKUP(2,1/((LISTS!$M$2:$M$13&lt;&gt;"")*ISNUMBER(SEARCH(LISTS!$M$2:$M$13,$I5401))),LISTS!$O$2:$O$13),"Medio de pago no elegible o no identificado por DIAN"),"Apta automaticamente por pago electronico y base positiva"))))</f>
        <v/>
      </c>
    </row>
    <row r="5402">
      <c r="A5402" s="9" t="n"/>
      <c r="B5402" s="9" t="n"/>
      <c r="C5402" s="12" t="n"/>
      <c r="D5402" s="11" t="n"/>
      <c r="E5402" s="11" t="n"/>
      <c r="F5402" s="11" t="n"/>
      <c r="G5402" s="11" t="n"/>
      <c r="H5402" s="11" t="n"/>
      <c r="I5402" s="9" t="n"/>
      <c r="J5402" s="9" t="n"/>
      <c r="K5402" s="9" t="n"/>
      <c r="L5402" s="9">
        <f>IF(COUNTA($A5402:$K5402)=0,"",IF(AND(IFERROR($H5402,0)&gt;0,LEN(TRIM($K5402&amp;""))&gt;0,IFERROR(LOOKUP(2,1/((LISTS!$M$2:$M$13&lt;&gt;"")*ISNUMBER(SEARCH(LISTS!$M$2:$M$13,$I5402))),LISTS!$N$2:$N$13),"NO")="SI"),"SI","NO"))</f>
        <v/>
      </c>
      <c r="M5402" s="9">
        <f>IF(COUNTA($A5402:$K5402)=0,"",IF($K5402&lt;&gt;"",IF(COUNTIF($K$19:$K5402,$K5402)&gt;1,"SI","NO"),IF(COUNTIFS($A$19:$A5402,$A5402,$C$19:$C5402,$C5402,$J$19:$J5402,$J5402,$D$19:$D5402,$D5402)&gt;1,"SI","NO")))</f>
        <v/>
      </c>
      <c r="N5402" s="11">
        <f>IF(COUNTA($A5402:$K5402)=0,"",IF(AND($L5402="SI",$M5402="NO"),IFERROR($H5402,0),0))</f>
        <v/>
      </c>
      <c r="O5402" s="9">
        <f>IF(COUNTA($A5402:$K5402)=0,"",IF($M5402="SI","CUFE o factura duplicada dentro del reporte; no se suma dos veces",IF(IFERROR($H5402,0)&lt;=0,"DIAN reporta valor susceptible 0",IF($L5402="NO",IFERROR(LOOKUP(2,1/((LISTS!$M$2:$M$13&lt;&gt;"")*ISNUMBER(SEARCH(LISTS!$M$2:$M$13,$I5402))),LISTS!$O$2:$O$13),"Medio de pago no elegible o no identificado por DIAN"),"Apta automaticamente por pago electronico y base positiva"))))</f>
        <v/>
      </c>
    </row>
    <row r="5403">
      <c r="A5403" s="9" t="n"/>
      <c r="B5403" s="9" t="n"/>
      <c r="C5403" s="12" t="n"/>
      <c r="D5403" s="11" t="n"/>
      <c r="E5403" s="11" t="n"/>
      <c r="F5403" s="11" t="n"/>
      <c r="G5403" s="11" t="n"/>
      <c r="H5403" s="11" t="n"/>
      <c r="I5403" s="9" t="n"/>
      <c r="J5403" s="9" t="n"/>
      <c r="K5403" s="9" t="n"/>
      <c r="L5403" s="9">
        <f>IF(COUNTA($A5403:$K5403)=0,"",IF(AND(IFERROR($H5403,0)&gt;0,LEN(TRIM($K5403&amp;""))&gt;0,IFERROR(LOOKUP(2,1/((LISTS!$M$2:$M$13&lt;&gt;"")*ISNUMBER(SEARCH(LISTS!$M$2:$M$13,$I5403))),LISTS!$N$2:$N$13),"NO")="SI"),"SI","NO"))</f>
        <v/>
      </c>
      <c r="M5403" s="9">
        <f>IF(COUNTA($A5403:$K5403)=0,"",IF($K5403&lt;&gt;"",IF(COUNTIF($K$19:$K5403,$K5403)&gt;1,"SI","NO"),IF(COUNTIFS($A$19:$A5403,$A5403,$C$19:$C5403,$C5403,$J$19:$J5403,$J5403,$D$19:$D5403,$D5403)&gt;1,"SI","NO")))</f>
        <v/>
      </c>
      <c r="N5403" s="11">
        <f>IF(COUNTA($A5403:$K5403)=0,"",IF(AND($L5403="SI",$M5403="NO"),IFERROR($H5403,0),0))</f>
        <v/>
      </c>
      <c r="O5403" s="9">
        <f>IF(COUNTA($A5403:$K5403)=0,"",IF($M5403="SI","CUFE o factura duplicada dentro del reporte; no se suma dos veces",IF(IFERROR($H5403,0)&lt;=0,"DIAN reporta valor susceptible 0",IF($L5403="NO",IFERROR(LOOKUP(2,1/((LISTS!$M$2:$M$13&lt;&gt;"")*ISNUMBER(SEARCH(LISTS!$M$2:$M$13,$I5403))),LISTS!$O$2:$O$13),"Medio de pago no elegible o no identificado por DIAN"),"Apta automaticamente por pago electronico y base positiva"))))</f>
        <v/>
      </c>
    </row>
    <row r="5404">
      <c r="A5404" s="9" t="n"/>
      <c r="B5404" s="9" t="n"/>
      <c r="C5404" s="12" t="n"/>
      <c r="D5404" s="11" t="n"/>
      <c r="E5404" s="11" t="n"/>
      <c r="F5404" s="11" t="n"/>
      <c r="G5404" s="11" t="n"/>
      <c r="H5404" s="11" t="n"/>
      <c r="I5404" s="9" t="n"/>
      <c r="J5404" s="9" t="n"/>
      <c r="K5404" s="9" t="n"/>
      <c r="L5404" s="9">
        <f>IF(COUNTA($A5404:$K5404)=0,"",IF(AND(IFERROR($H5404,0)&gt;0,LEN(TRIM($K5404&amp;""))&gt;0,IFERROR(LOOKUP(2,1/((LISTS!$M$2:$M$13&lt;&gt;"")*ISNUMBER(SEARCH(LISTS!$M$2:$M$13,$I5404))),LISTS!$N$2:$N$13),"NO")="SI"),"SI","NO"))</f>
        <v/>
      </c>
      <c r="M5404" s="9">
        <f>IF(COUNTA($A5404:$K5404)=0,"",IF($K5404&lt;&gt;"",IF(COUNTIF($K$19:$K5404,$K5404)&gt;1,"SI","NO"),IF(COUNTIFS($A$19:$A5404,$A5404,$C$19:$C5404,$C5404,$J$19:$J5404,$J5404,$D$19:$D5404,$D5404)&gt;1,"SI","NO")))</f>
        <v/>
      </c>
      <c r="N5404" s="11">
        <f>IF(COUNTA($A5404:$K5404)=0,"",IF(AND($L5404="SI",$M5404="NO"),IFERROR($H5404,0),0))</f>
        <v/>
      </c>
      <c r="O5404" s="9">
        <f>IF(COUNTA($A5404:$K5404)=0,"",IF($M5404="SI","CUFE o factura duplicada dentro del reporte; no se suma dos veces",IF(IFERROR($H5404,0)&lt;=0,"DIAN reporta valor susceptible 0",IF($L5404="NO",IFERROR(LOOKUP(2,1/((LISTS!$M$2:$M$13&lt;&gt;"")*ISNUMBER(SEARCH(LISTS!$M$2:$M$13,$I5404))),LISTS!$O$2:$O$13),"Medio de pago no elegible o no identificado por DIAN"),"Apta automaticamente por pago electronico y base positiva"))))</f>
        <v/>
      </c>
    </row>
    <row r="5405">
      <c r="A5405" s="9" t="n"/>
      <c r="B5405" s="9" t="n"/>
      <c r="C5405" s="12" t="n"/>
      <c r="D5405" s="11" t="n"/>
      <c r="E5405" s="11" t="n"/>
      <c r="F5405" s="11" t="n"/>
      <c r="G5405" s="11" t="n"/>
      <c r="H5405" s="11" t="n"/>
      <c r="I5405" s="9" t="n"/>
      <c r="J5405" s="9" t="n"/>
      <c r="K5405" s="9" t="n"/>
      <c r="L5405" s="9">
        <f>IF(COUNTA($A5405:$K5405)=0,"",IF(AND(IFERROR($H5405,0)&gt;0,LEN(TRIM($K5405&amp;""))&gt;0,IFERROR(LOOKUP(2,1/((LISTS!$M$2:$M$13&lt;&gt;"")*ISNUMBER(SEARCH(LISTS!$M$2:$M$13,$I5405))),LISTS!$N$2:$N$13),"NO")="SI"),"SI","NO"))</f>
        <v/>
      </c>
      <c r="M5405" s="9">
        <f>IF(COUNTA($A5405:$K5405)=0,"",IF($K5405&lt;&gt;"",IF(COUNTIF($K$19:$K5405,$K5405)&gt;1,"SI","NO"),IF(COUNTIFS($A$19:$A5405,$A5405,$C$19:$C5405,$C5405,$J$19:$J5405,$J5405,$D$19:$D5405,$D5405)&gt;1,"SI","NO")))</f>
        <v/>
      </c>
      <c r="N5405" s="11">
        <f>IF(COUNTA($A5405:$K5405)=0,"",IF(AND($L5405="SI",$M5405="NO"),IFERROR($H5405,0),0))</f>
        <v/>
      </c>
      <c r="O5405" s="9">
        <f>IF(COUNTA($A5405:$K5405)=0,"",IF($M5405="SI","CUFE o factura duplicada dentro del reporte; no se suma dos veces",IF(IFERROR($H5405,0)&lt;=0,"DIAN reporta valor susceptible 0",IF($L5405="NO",IFERROR(LOOKUP(2,1/((LISTS!$M$2:$M$13&lt;&gt;"")*ISNUMBER(SEARCH(LISTS!$M$2:$M$13,$I5405))),LISTS!$O$2:$O$13),"Medio de pago no elegible o no identificado por DIAN"),"Apta automaticamente por pago electronico y base positiva"))))</f>
        <v/>
      </c>
    </row>
    <row r="5406">
      <c r="A5406" s="9" t="n"/>
      <c r="B5406" s="9" t="n"/>
      <c r="C5406" s="12" t="n"/>
      <c r="D5406" s="11" t="n"/>
      <c r="E5406" s="11" t="n"/>
      <c r="F5406" s="11" t="n"/>
      <c r="G5406" s="11" t="n"/>
      <c r="H5406" s="11" t="n"/>
      <c r="I5406" s="9" t="n"/>
      <c r="J5406" s="9" t="n"/>
      <c r="K5406" s="9" t="n"/>
      <c r="L5406" s="9">
        <f>IF(COUNTA($A5406:$K5406)=0,"",IF(AND(IFERROR($H5406,0)&gt;0,LEN(TRIM($K5406&amp;""))&gt;0,IFERROR(LOOKUP(2,1/((LISTS!$M$2:$M$13&lt;&gt;"")*ISNUMBER(SEARCH(LISTS!$M$2:$M$13,$I5406))),LISTS!$N$2:$N$13),"NO")="SI"),"SI","NO"))</f>
        <v/>
      </c>
      <c r="M5406" s="9">
        <f>IF(COUNTA($A5406:$K5406)=0,"",IF($K5406&lt;&gt;"",IF(COUNTIF($K$19:$K5406,$K5406)&gt;1,"SI","NO"),IF(COUNTIFS($A$19:$A5406,$A5406,$C$19:$C5406,$C5406,$J$19:$J5406,$J5406,$D$19:$D5406,$D5406)&gt;1,"SI","NO")))</f>
        <v/>
      </c>
      <c r="N5406" s="11">
        <f>IF(COUNTA($A5406:$K5406)=0,"",IF(AND($L5406="SI",$M5406="NO"),IFERROR($H5406,0),0))</f>
        <v/>
      </c>
      <c r="O5406" s="9">
        <f>IF(COUNTA($A5406:$K5406)=0,"",IF($M5406="SI","CUFE o factura duplicada dentro del reporte; no se suma dos veces",IF(IFERROR($H5406,0)&lt;=0,"DIAN reporta valor susceptible 0",IF($L5406="NO",IFERROR(LOOKUP(2,1/((LISTS!$M$2:$M$13&lt;&gt;"")*ISNUMBER(SEARCH(LISTS!$M$2:$M$13,$I5406))),LISTS!$O$2:$O$13),"Medio de pago no elegible o no identificado por DIAN"),"Apta automaticamente por pago electronico y base positiva"))))</f>
        <v/>
      </c>
    </row>
    <row r="5407">
      <c r="A5407" s="9" t="n"/>
      <c r="B5407" s="9" t="n"/>
      <c r="C5407" s="12" t="n"/>
      <c r="D5407" s="11" t="n"/>
      <c r="E5407" s="11" t="n"/>
      <c r="F5407" s="11" t="n"/>
      <c r="G5407" s="11" t="n"/>
      <c r="H5407" s="11" t="n"/>
      <c r="I5407" s="9" t="n"/>
      <c r="J5407" s="9" t="n"/>
      <c r="K5407" s="9" t="n"/>
      <c r="L5407" s="9">
        <f>IF(COUNTA($A5407:$K5407)=0,"",IF(AND(IFERROR($H5407,0)&gt;0,LEN(TRIM($K5407&amp;""))&gt;0,IFERROR(LOOKUP(2,1/((LISTS!$M$2:$M$13&lt;&gt;"")*ISNUMBER(SEARCH(LISTS!$M$2:$M$13,$I5407))),LISTS!$N$2:$N$13),"NO")="SI"),"SI","NO"))</f>
        <v/>
      </c>
      <c r="M5407" s="9">
        <f>IF(COUNTA($A5407:$K5407)=0,"",IF($K5407&lt;&gt;"",IF(COUNTIF($K$19:$K5407,$K5407)&gt;1,"SI","NO"),IF(COUNTIFS($A$19:$A5407,$A5407,$C$19:$C5407,$C5407,$J$19:$J5407,$J5407,$D$19:$D5407,$D5407)&gt;1,"SI","NO")))</f>
        <v/>
      </c>
      <c r="N5407" s="11">
        <f>IF(COUNTA($A5407:$K5407)=0,"",IF(AND($L5407="SI",$M5407="NO"),IFERROR($H5407,0),0))</f>
        <v/>
      </c>
      <c r="O5407" s="9">
        <f>IF(COUNTA($A5407:$K5407)=0,"",IF($M5407="SI","CUFE o factura duplicada dentro del reporte; no se suma dos veces",IF(IFERROR($H5407,0)&lt;=0,"DIAN reporta valor susceptible 0",IF($L5407="NO",IFERROR(LOOKUP(2,1/((LISTS!$M$2:$M$13&lt;&gt;"")*ISNUMBER(SEARCH(LISTS!$M$2:$M$13,$I5407))),LISTS!$O$2:$O$13),"Medio de pago no elegible o no identificado por DIAN"),"Apta automaticamente por pago electronico y base positiva"))))</f>
        <v/>
      </c>
    </row>
    <row r="5408">
      <c r="A5408" s="9" t="n"/>
      <c r="B5408" s="9" t="n"/>
      <c r="C5408" s="12" t="n"/>
      <c r="D5408" s="11" t="n"/>
      <c r="E5408" s="11" t="n"/>
      <c r="F5408" s="11" t="n"/>
      <c r="G5408" s="11" t="n"/>
      <c r="H5408" s="11" t="n"/>
      <c r="I5408" s="9" t="n"/>
      <c r="J5408" s="9" t="n"/>
      <c r="K5408" s="9" t="n"/>
      <c r="L5408" s="9">
        <f>IF(COUNTA($A5408:$K5408)=0,"",IF(AND(IFERROR($H5408,0)&gt;0,LEN(TRIM($K5408&amp;""))&gt;0,IFERROR(LOOKUP(2,1/((LISTS!$M$2:$M$13&lt;&gt;"")*ISNUMBER(SEARCH(LISTS!$M$2:$M$13,$I5408))),LISTS!$N$2:$N$13),"NO")="SI"),"SI","NO"))</f>
        <v/>
      </c>
      <c r="M5408" s="9">
        <f>IF(COUNTA($A5408:$K5408)=0,"",IF($K5408&lt;&gt;"",IF(COUNTIF($K$19:$K5408,$K5408)&gt;1,"SI","NO"),IF(COUNTIFS($A$19:$A5408,$A5408,$C$19:$C5408,$C5408,$J$19:$J5408,$J5408,$D$19:$D5408,$D5408)&gt;1,"SI","NO")))</f>
        <v/>
      </c>
      <c r="N5408" s="11">
        <f>IF(COUNTA($A5408:$K5408)=0,"",IF(AND($L5408="SI",$M5408="NO"),IFERROR($H5408,0),0))</f>
        <v/>
      </c>
      <c r="O5408" s="9">
        <f>IF(COUNTA($A5408:$K5408)=0,"",IF($M5408="SI","CUFE o factura duplicada dentro del reporte; no se suma dos veces",IF(IFERROR($H5408,0)&lt;=0,"DIAN reporta valor susceptible 0",IF($L5408="NO",IFERROR(LOOKUP(2,1/((LISTS!$M$2:$M$13&lt;&gt;"")*ISNUMBER(SEARCH(LISTS!$M$2:$M$13,$I5408))),LISTS!$O$2:$O$13),"Medio de pago no elegible o no identificado por DIAN"),"Apta automaticamente por pago electronico y base positiva"))))</f>
        <v/>
      </c>
    </row>
    <row r="5409">
      <c r="A5409" s="9" t="n"/>
      <c r="B5409" s="9" t="n"/>
      <c r="C5409" s="12" t="n"/>
      <c r="D5409" s="11" t="n"/>
      <c r="E5409" s="11" t="n"/>
      <c r="F5409" s="11" t="n"/>
      <c r="G5409" s="11" t="n"/>
      <c r="H5409" s="11" t="n"/>
      <c r="I5409" s="9" t="n"/>
      <c r="J5409" s="9" t="n"/>
      <c r="K5409" s="9" t="n"/>
      <c r="L5409" s="9">
        <f>IF(COUNTA($A5409:$K5409)=0,"",IF(AND(IFERROR($H5409,0)&gt;0,LEN(TRIM($K5409&amp;""))&gt;0,IFERROR(LOOKUP(2,1/((LISTS!$M$2:$M$13&lt;&gt;"")*ISNUMBER(SEARCH(LISTS!$M$2:$M$13,$I5409))),LISTS!$N$2:$N$13),"NO")="SI"),"SI","NO"))</f>
        <v/>
      </c>
      <c r="M5409" s="9">
        <f>IF(COUNTA($A5409:$K5409)=0,"",IF($K5409&lt;&gt;"",IF(COUNTIF($K$19:$K5409,$K5409)&gt;1,"SI","NO"),IF(COUNTIFS($A$19:$A5409,$A5409,$C$19:$C5409,$C5409,$J$19:$J5409,$J5409,$D$19:$D5409,$D5409)&gt;1,"SI","NO")))</f>
        <v/>
      </c>
      <c r="N5409" s="11">
        <f>IF(COUNTA($A5409:$K5409)=0,"",IF(AND($L5409="SI",$M5409="NO"),IFERROR($H5409,0),0))</f>
        <v/>
      </c>
      <c r="O5409" s="9">
        <f>IF(COUNTA($A5409:$K5409)=0,"",IF($M5409="SI","CUFE o factura duplicada dentro del reporte; no se suma dos veces",IF(IFERROR($H5409,0)&lt;=0,"DIAN reporta valor susceptible 0",IF($L5409="NO",IFERROR(LOOKUP(2,1/((LISTS!$M$2:$M$13&lt;&gt;"")*ISNUMBER(SEARCH(LISTS!$M$2:$M$13,$I5409))),LISTS!$O$2:$O$13),"Medio de pago no elegible o no identificado por DIAN"),"Apta automaticamente por pago electronico y base positiva"))))</f>
        <v/>
      </c>
    </row>
    <row r="5410">
      <c r="A5410" s="9" t="n"/>
      <c r="B5410" s="9" t="n"/>
      <c r="C5410" s="12" t="n"/>
      <c r="D5410" s="11" t="n"/>
      <c r="E5410" s="11" t="n"/>
      <c r="F5410" s="11" t="n"/>
      <c r="G5410" s="11" t="n"/>
      <c r="H5410" s="11" t="n"/>
      <c r="I5410" s="9" t="n"/>
      <c r="J5410" s="9" t="n"/>
      <c r="K5410" s="9" t="n"/>
      <c r="L5410" s="9">
        <f>IF(COUNTA($A5410:$K5410)=0,"",IF(AND(IFERROR($H5410,0)&gt;0,LEN(TRIM($K5410&amp;""))&gt;0,IFERROR(LOOKUP(2,1/((LISTS!$M$2:$M$13&lt;&gt;"")*ISNUMBER(SEARCH(LISTS!$M$2:$M$13,$I5410))),LISTS!$N$2:$N$13),"NO")="SI"),"SI","NO"))</f>
        <v/>
      </c>
      <c r="M5410" s="9">
        <f>IF(COUNTA($A5410:$K5410)=0,"",IF($K5410&lt;&gt;"",IF(COUNTIF($K$19:$K5410,$K5410)&gt;1,"SI","NO"),IF(COUNTIFS($A$19:$A5410,$A5410,$C$19:$C5410,$C5410,$J$19:$J5410,$J5410,$D$19:$D5410,$D5410)&gt;1,"SI","NO")))</f>
        <v/>
      </c>
      <c r="N5410" s="11">
        <f>IF(COUNTA($A5410:$K5410)=0,"",IF(AND($L5410="SI",$M5410="NO"),IFERROR($H5410,0),0))</f>
        <v/>
      </c>
      <c r="O5410" s="9">
        <f>IF(COUNTA($A5410:$K5410)=0,"",IF($M5410="SI","CUFE o factura duplicada dentro del reporte; no se suma dos veces",IF(IFERROR($H5410,0)&lt;=0,"DIAN reporta valor susceptible 0",IF($L5410="NO",IFERROR(LOOKUP(2,1/((LISTS!$M$2:$M$13&lt;&gt;"")*ISNUMBER(SEARCH(LISTS!$M$2:$M$13,$I5410))),LISTS!$O$2:$O$13),"Medio de pago no elegible o no identificado por DIAN"),"Apta automaticamente por pago electronico y base positiva"))))</f>
        <v/>
      </c>
    </row>
    <row r="5411">
      <c r="A5411" s="9" t="n"/>
      <c r="B5411" s="9" t="n"/>
      <c r="C5411" s="12" t="n"/>
      <c r="D5411" s="11" t="n"/>
      <c r="E5411" s="11" t="n"/>
      <c r="F5411" s="11" t="n"/>
      <c r="G5411" s="11" t="n"/>
      <c r="H5411" s="11" t="n"/>
      <c r="I5411" s="9" t="n"/>
      <c r="J5411" s="9" t="n"/>
      <c r="K5411" s="9" t="n"/>
      <c r="L5411" s="9">
        <f>IF(COUNTA($A5411:$K5411)=0,"",IF(AND(IFERROR($H5411,0)&gt;0,LEN(TRIM($K5411&amp;""))&gt;0,IFERROR(LOOKUP(2,1/((LISTS!$M$2:$M$13&lt;&gt;"")*ISNUMBER(SEARCH(LISTS!$M$2:$M$13,$I5411))),LISTS!$N$2:$N$13),"NO")="SI"),"SI","NO"))</f>
        <v/>
      </c>
      <c r="M5411" s="9">
        <f>IF(COUNTA($A5411:$K5411)=0,"",IF($K5411&lt;&gt;"",IF(COUNTIF($K$19:$K5411,$K5411)&gt;1,"SI","NO"),IF(COUNTIFS($A$19:$A5411,$A5411,$C$19:$C5411,$C5411,$J$19:$J5411,$J5411,$D$19:$D5411,$D5411)&gt;1,"SI","NO")))</f>
        <v/>
      </c>
      <c r="N5411" s="11">
        <f>IF(COUNTA($A5411:$K5411)=0,"",IF(AND($L5411="SI",$M5411="NO"),IFERROR($H5411,0),0))</f>
        <v/>
      </c>
      <c r="O5411" s="9">
        <f>IF(COUNTA($A5411:$K5411)=0,"",IF($M5411="SI","CUFE o factura duplicada dentro del reporte; no se suma dos veces",IF(IFERROR($H5411,0)&lt;=0,"DIAN reporta valor susceptible 0",IF($L5411="NO",IFERROR(LOOKUP(2,1/((LISTS!$M$2:$M$13&lt;&gt;"")*ISNUMBER(SEARCH(LISTS!$M$2:$M$13,$I5411))),LISTS!$O$2:$O$13),"Medio de pago no elegible o no identificado por DIAN"),"Apta automaticamente por pago electronico y base positiva"))))</f>
        <v/>
      </c>
    </row>
    <row r="5412">
      <c r="A5412" s="9" t="n"/>
      <c r="B5412" s="9" t="n"/>
      <c r="C5412" s="12" t="n"/>
      <c r="D5412" s="11" t="n"/>
      <c r="E5412" s="11" t="n"/>
      <c r="F5412" s="11" t="n"/>
      <c r="G5412" s="11" t="n"/>
      <c r="H5412" s="11" t="n"/>
      <c r="I5412" s="9" t="n"/>
      <c r="J5412" s="9" t="n"/>
      <c r="K5412" s="9" t="n"/>
      <c r="L5412" s="9">
        <f>IF(COUNTA($A5412:$K5412)=0,"",IF(AND(IFERROR($H5412,0)&gt;0,LEN(TRIM($K5412&amp;""))&gt;0,IFERROR(LOOKUP(2,1/((LISTS!$M$2:$M$13&lt;&gt;"")*ISNUMBER(SEARCH(LISTS!$M$2:$M$13,$I5412))),LISTS!$N$2:$N$13),"NO")="SI"),"SI","NO"))</f>
        <v/>
      </c>
      <c r="M5412" s="9">
        <f>IF(COUNTA($A5412:$K5412)=0,"",IF($K5412&lt;&gt;"",IF(COUNTIF($K$19:$K5412,$K5412)&gt;1,"SI","NO"),IF(COUNTIFS($A$19:$A5412,$A5412,$C$19:$C5412,$C5412,$J$19:$J5412,$J5412,$D$19:$D5412,$D5412)&gt;1,"SI","NO")))</f>
        <v/>
      </c>
      <c r="N5412" s="11">
        <f>IF(COUNTA($A5412:$K5412)=0,"",IF(AND($L5412="SI",$M5412="NO"),IFERROR($H5412,0),0))</f>
        <v/>
      </c>
      <c r="O5412" s="9">
        <f>IF(COUNTA($A5412:$K5412)=0,"",IF($M5412="SI","CUFE o factura duplicada dentro del reporte; no se suma dos veces",IF(IFERROR($H5412,0)&lt;=0,"DIAN reporta valor susceptible 0",IF($L5412="NO",IFERROR(LOOKUP(2,1/((LISTS!$M$2:$M$13&lt;&gt;"")*ISNUMBER(SEARCH(LISTS!$M$2:$M$13,$I5412))),LISTS!$O$2:$O$13),"Medio de pago no elegible o no identificado por DIAN"),"Apta automaticamente por pago electronico y base positiva"))))</f>
        <v/>
      </c>
    </row>
    <row r="5413">
      <c r="A5413" s="9" t="n"/>
      <c r="B5413" s="9" t="n"/>
      <c r="C5413" s="12" t="n"/>
      <c r="D5413" s="11" t="n"/>
      <c r="E5413" s="11" t="n"/>
      <c r="F5413" s="11" t="n"/>
      <c r="G5413" s="11" t="n"/>
      <c r="H5413" s="11" t="n"/>
      <c r="I5413" s="9" t="n"/>
      <c r="J5413" s="9" t="n"/>
      <c r="K5413" s="9" t="n"/>
      <c r="L5413" s="9">
        <f>IF(COUNTA($A5413:$K5413)=0,"",IF(AND(IFERROR($H5413,0)&gt;0,LEN(TRIM($K5413&amp;""))&gt;0,IFERROR(LOOKUP(2,1/((LISTS!$M$2:$M$13&lt;&gt;"")*ISNUMBER(SEARCH(LISTS!$M$2:$M$13,$I5413))),LISTS!$N$2:$N$13),"NO")="SI"),"SI","NO"))</f>
        <v/>
      </c>
      <c r="M5413" s="9">
        <f>IF(COUNTA($A5413:$K5413)=0,"",IF($K5413&lt;&gt;"",IF(COUNTIF($K$19:$K5413,$K5413)&gt;1,"SI","NO"),IF(COUNTIFS($A$19:$A5413,$A5413,$C$19:$C5413,$C5413,$J$19:$J5413,$J5413,$D$19:$D5413,$D5413)&gt;1,"SI","NO")))</f>
        <v/>
      </c>
      <c r="N5413" s="11">
        <f>IF(COUNTA($A5413:$K5413)=0,"",IF(AND($L5413="SI",$M5413="NO"),IFERROR($H5413,0),0))</f>
        <v/>
      </c>
      <c r="O5413" s="9">
        <f>IF(COUNTA($A5413:$K5413)=0,"",IF($M5413="SI","CUFE o factura duplicada dentro del reporte; no se suma dos veces",IF(IFERROR($H5413,0)&lt;=0,"DIAN reporta valor susceptible 0",IF($L5413="NO",IFERROR(LOOKUP(2,1/((LISTS!$M$2:$M$13&lt;&gt;"")*ISNUMBER(SEARCH(LISTS!$M$2:$M$13,$I5413))),LISTS!$O$2:$O$13),"Medio de pago no elegible o no identificado por DIAN"),"Apta automaticamente por pago electronico y base positiva"))))</f>
        <v/>
      </c>
    </row>
    <row r="5414">
      <c r="A5414" s="9" t="n"/>
      <c r="B5414" s="9" t="n"/>
      <c r="C5414" s="12" t="n"/>
      <c r="D5414" s="11" t="n"/>
      <c r="E5414" s="11" t="n"/>
      <c r="F5414" s="11" t="n"/>
      <c r="G5414" s="11" t="n"/>
      <c r="H5414" s="11" t="n"/>
      <c r="I5414" s="9" t="n"/>
      <c r="J5414" s="9" t="n"/>
      <c r="K5414" s="9" t="n"/>
      <c r="L5414" s="9">
        <f>IF(COUNTA($A5414:$K5414)=0,"",IF(AND(IFERROR($H5414,0)&gt;0,LEN(TRIM($K5414&amp;""))&gt;0,IFERROR(LOOKUP(2,1/((LISTS!$M$2:$M$13&lt;&gt;"")*ISNUMBER(SEARCH(LISTS!$M$2:$M$13,$I5414))),LISTS!$N$2:$N$13),"NO")="SI"),"SI","NO"))</f>
        <v/>
      </c>
      <c r="M5414" s="9">
        <f>IF(COUNTA($A5414:$K5414)=0,"",IF($K5414&lt;&gt;"",IF(COUNTIF($K$19:$K5414,$K5414)&gt;1,"SI","NO"),IF(COUNTIFS($A$19:$A5414,$A5414,$C$19:$C5414,$C5414,$J$19:$J5414,$J5414,$D$19:$D5414,$D5414)&gt;1,"SI","NO")))</f>
        <v/>
      </c>
      <c r="N5414" s="11">
        <f>IF(COUNTA($A5414:$K5414)=0,"",IF(AND($L5414="SI",$M5414="NO"),IFERROR($H5414,0),0))</f>
        <v/>
      </c>
      <c r="O5414" s="9">
        <f>IF(COUNTA($A5414:$K5414)=0,"",IF($M5414="SI","CUFE o factura duplicada dentro del reporte; no se suma dos veces",IF(IFERROR($H5414,0)&lt;=0,"DIAN reporta valor susceptible 0",IF($L5414="NO",IFERROR(LOOKUP(2,1/((LISTS!$M$2:$M$13&lt;&gt;"")*ISNUMBER(SEARCH(LISTS!$M$2:$M$13,$I5414))),LISTS!$O$2:$O$13),"Medio de pago no elegible o no identificado por DIAN"),"Apta automaticamente por pago electronico y base positiva"))))</f>
        <v/>
      </c>
    </row>
    <row r="5415">
      <c r="A5415" s="9" t="n"/>
      <c r="B5415" s="9" t="n"/>
      <c r="C5415" s="12" t="n"/>
      <c r="D5415" s="11" t="n"/>
      <c r="E5415" s="11" t="n"/>
      <c r="F5415" s="11" t="n"/>
      <c r="G5415" s="11" t="n"/>
      <c r="H5415" s="11" t="n"/>
      <c r="I5415" s="9" t="n"/>
      <c r="J5415" s="9" t="n"/>
      <c r="K5415" s="9" t="n"/>
      <c r="L5415" s="9">
        <f>IF(COUNTA($A5415:$K5415)=0,"",IF(AND(IFERROR($H5415,0)&gt;0,LEN(TRIM($K5415&amp;""))&gt;0,IFERROR(LOOKUP(2,1/((LISTS!$M$2:$M$13&lt;&gt;"")*ISNUMBER(SEARCH(LISTS!$M$2:$M$13,$I5415))),LISTS!$N$2:$N$13),"NO")="SI"),"SI","NO"))</f>
        <v/>
      </c>
      <c r="M5415" s="9">
        <f>IF(COUNTA($A5415:$K5415)=0,"",IF($K5415&lt;&gt;"",IF(COUNTIF($K$19:$K5415,$K5415)&gt;1,"SI","NO"),IF(COUNTIFS($A$19:$A5415,$A5415,$C$19:$C5415,$C5415,$J$19:$J5415,$J5415,$D$19:$D5415,$D5415)&gt;1,"SI","NO")))</f>
        <v/>
      </c>
      <c r="N5415" s="11">
        <f>IF(COUNTA($A5415:$K5415)=0,"",IF(AND($L5415="SI",$M5415="NO"),IFERROR($H5415,0),0))</f>
        <v/>
      </c>
      <c r="O5415" s="9">
        <f>IF(COUNTA($A5415:$K5415)=0,"",IF($M5415="SI","CUFE o factura duplicada dentro del reporte; no se suma dos veces",IF(IFERROR($H5415,0)&lt;=0,"DIAN reporta valor susceptible 0",IF($L5415="NO",IFERROR(LOOKUP(2,1/((LISTS!$M$2:$M$13&lt;&gt;"")*ISNUMBER(SEARCH(LISTS!$M$2:$M$13,$I5415))),LISTS!$O$2:$O$13),"Medio de pago no elegible o no identificado por DIAN"),"Apta automaticamente por pago electronico y base positiva"))))</f>
        <v/>
      </c>
    </row>
    <row r="5416">
      <c r="A5416" s="9" t="n"/>
      <c r="B5416" s="9" t="n"/>
      <c r="C5416" s="12" t="n"/>
      <c r="D5416" s="11" t="n"/>
      <c r="E5416" s="11" t="n"/>
      <c r="F5416" s="11" t="n"/>
      <c r="G5416" s="11" t="n"/>
      <c r="H5416" s="11" t="n"/>
      <c r="I5416" s="9" t="n"/>
      <c r="J5416" s="9" t="n"/>
      <c r="K5416" s="9" t="n"/>
      <c r="L5416" s="9">
        <f>IF(COUNTA($A5416:$K5416)=0,"",IF(AND(IFERROR($H5416,0)&gt;0,LEN(TRIM($K5416&amp;""))&gt;0,IFERROR(LOOKUP(2,1/((LISTS!$M$2:$M$13&lt;&gt;"")*ISNUMBER(SEARCH(LISTS!$M$2:$M$13,$I5416))),LISTS!$N$2:$N$13),"NO")="SI"),"SI","NO"))</f>
        <v/>
      </c>
      <c r="M5416" s="9">
        <f>IF(COUNTA($A5416:$K5416)=0,"",IF($K5416&lt;&gt;"",IF(COUNTIF($K$19:$K5416,$K5416)&gt;1,"SI","NO"),IF(COUNTIFS($A$19:$A5416,$A5416,$C$19:$C5416,$C5416,$J$19:$J5416,$J5416,$D$19:$D5416,$D5416)&gt;1,"SI","NO")))</f>
        <v/>
      </c>
      <c r="N5416" s="11">
        <f>IF(COUNTA($A5416:$K5416)=0,"",IF(AND($L5416="SI",$M5416="NO"),IFERROR($H5416,0),0))</f>
        <v/>
      </c>
      <c r="O5416" s="9">
        <f>IF(COUNTA($A5416:$K5416)=0,"",IF($M5416="SI","CUFE o factura duplicada dentro del reporte; no se suma dos veces",IF(IFERROR($H5416,0)&lt;=0,"DIAN reporta valor susceptible 0",IF($L5416="NO",IFERROR(LOOKUP(2,1/((LISTS!$M$2:$M$13&lt;&gt;"")*ISNUMBER(SEARCH(LISTS!$M$2:$M$13,$I5416))),LISTS!$O$2:$O$13),"Medio de pago no elegible o no identificado por DIAN"),"Apta automaticamente por pago electronico y base positiva"))))</f>
        <v/>
      </c>
    </row>
    <row r="5417">
      <c r="A5417" s="9" t="n"/>
      <c r="B5417" s="9" t="n"/>
      <c r="C5417" s="12" t="n"/>
      <c r="D5417" s="11" t="n"/>
      <c r="E5417" s="11" t="n"/>
      <c r="F5417" s="11" t="n"/>
      <c r="G5417" s="11" t="n"/>
      <c r="H5417" s="11" t="n"/>
      <c r="I5417" s="9" t="n"/>
      <c r="J5417" s="9" t="n"/>
      <c r="K5417" s="9" t="n"/>
      <c r="L5417" s="9">
        <f>IF(COUNTA($A5417:$K5417)=0,"",IF(AND(IFERROR($H5417,0)&gt;0,LEN(TRIM($K5417&amp;""))&gt;0,IFERROR(LOOKUP(2,1/((LISTS!$M$2:$M$13&lt;&gt;"")*ISNUMBER(SEARCH(LISTS!$M$2:$M$13,$I5417))),LISTS!$N$2:$N$13),"NO")="SI"),"SI","NO"))</f>
        <v/>
      </c>
      <c r="M5417" s="9">
        <f>IF(COUNTA($A5417:$K5417)=0,"",IF($K5417&lt;&gt;"",IF(COUNTIF($K$19:$K5417,$K5417)&gt;1,"SI","NO"),IF(COUNTIFS($A$19:$A5417,$A5417,$C$19:$C5417,$C5417,$J$19:$J5417,$J5417,$D$19:$D5417,$D5417)&gt;1,"SI","NO")))</f>
        <v/>
      </c>
      <c r="N5417" s="11">
        <f>IF(COUNTA($A5417:$K5417)=0,"",IF(AND($L5417="SI",$M5417="NO"),IFERROR($H5417,0),0))</f>
        <v/>
      </c>
      <c r="O5417" s="9">
        <f>IF(COUNTA($A5417:$K5417)=0,"",IF($M5417="SI","CUFE o factura duplicada dentro del reporte; no se suma dos veces",IF(IFERROR($H5417,0)&lt;=0,"DIAN reporta valor susceptible 0",IF($L5417="NO",IFERROR(LOOKUP(2,1/((LISTS!$M$2:$M$13&lt;&gt;"")*ISNUMBER(SEARCH(LISTS!$M$2:$M$13,$I5417))),LISTS!$O$2:$O$13),"Medio de pago no elegible o no identificado por DIAN"),"Apta automaticamente por pago electronico y base positiva"))))</f>
        <v/>
      </c>
    </row>
    <row r="5418">
      <c r="A5418" s="9" t="n"/>
      <c r="B5418" s="9" t="n"/>
      <c r="C5418" s="12" t="n"/>
      <c r="D5418" s="11" t="n"/>
      <c r="E5418" s="11" t="n"/>
      <c r="F5418" s="11" t="n"/>
      <c r="G5418" s="11" t="n"/>
      <c r="H5418" s="11" t="n"/>
      <c r="I5418" s="9" t="n"/>
      <c r="J5418" s="9" t="n"/>
      <c r="K5418" s="9" t="n"/>
      <c r="L5418" s="9">
        <f>IF(COUNTA($A5418:$K5418)=0,"",IF(AND(IFERROR($H5418,0)&gt;0,LEN(TRIM($K5418&amp;""))&gt;0,IFERROR(LOOKUP(2,1/((LISTS!$M$2:$M$13&lt;&gt;"")*ISNUMBER(SEARCH(LISTS!$M$2:$M$13,$I5418))),LISTS!$N$2:$N$13),"NO")="SI"),"SI","NO"))</f>
        <v/>
      </c>
      <c r="M5418" s="9">
        <f>IF(COUNTA($A5418:$K5418)=0,"",IF($K5418&lt;&gt;"",IF(COUNTIF($K$19:$K5418,$K5418)&gt;1,"SI","NO"),IF(COUNTIFS($A$19:$A5418,$A5418,$C$19:$C5418,$C5418,$J$19:$J5418,$J5418,$D$19:$D5418,$D5418)&gt;1,"SI","NO")))</f>
        <v/>
      </c>
      <c r="N5418" s="11">
        <f>IF(COUNTA($A5418:$K5418)=0,"",IF(AND($L5418="SI",$M5418="NO"),IFERROR($H5418,0),0))</f>
        <v/>
      </c>
      <c r="O5418" s="9">
        <f>IF(COUNTA($A5418:$K5418)=0,"",IF($M5418="SI","CUFE o factura duplicada dentro del reporte; no se suma dos veces",IF(IFERROR($H5418,0)&lt;=0,"DIAN reporta valor susceptible 0",IF($L5418="NO",IFERROR(LOOKUP(2,1/((LISTS!$M$2:$M$13&lt;&gt;"")*ISNUMBER(SEARCH(LISTS!$M$2:$M$13,$I5418))),LISTS!$O$2:$O$13),"Medio de pago no elegible o no identificado por DIAN"),"Apta automaticamente por pago electronico y base positiva"))))</f>
        <v/>
      </c>
    </row>
    <row r="5419">
      <c r="A5419" s="9" t="n"/>
      <c r="B5419" s="9" t="n"/>
      <c r="C5419" s="12" t="n"/>
      <c r="D5419" s="11" t="n"/>
      <c r="E5419" s="11" t="n"/>
      <c r="F5419" s="11" t="n"/>
      <c r="G5419" s="11" t="n"/>
      <c r="H5419" s="11" t="n"/>
      <c r="I5419" s="9" t="n"/>
      <c r="J5419" s="9" t="n"/>
      <c r="K5419" s="9" t="n"/>
      <c r="L5419" s="9">
        <f>IF(COUNTA($A5419:$K5419)=0,"",IF(AND(IFERROR($H5419,0)&gt;0,LEN(TRIM($K5419&amp;""))&gt;0,IFERROR(LOOKUP(2,1/((LISTS!$M$2:$M$13&lt;&gt;"")*ISNUMBER(SEARCH(LISTS!$M$2:$M$13,$I5419))),LISTS!$N$2:$N$13),"NO")="SI"),"SI","NO"))</f>
        <v/>
      </c>
      <c r="M5419" s="9">
        <f>IF(COUNTA($A5419:$K5419)=0,"",IF($K5419&lt;&gt;"",IF(COUNTIF($K$19:$K5419,$K5419)&gt;1,"SI","NO"),IF(COUNTIFS($A$19:$A5419,$A5419,$C$19:$C5419,$C5419,$J$19:$J5419,$J5419,$D$19:$D5419,$D5419)&gt;1,"SI","NO")))</f>
        <v/>
      </c>
      <c r="N5419" s="11">
        <f>IF(COUNTA($A5419:$K5419)=0,"",IF(AND($L5419="SI",$M5419="NO"),IFERROR($H5419,0),0))</f>
        <v/>
      </c>
      <c r="O5419" s="9">
        <f>IF(COUNTA($A5419:$K5419)=0,"",IF($M5419="SI","CUFE o factura duplicada dentro del reporte; no se suma dos veces",IF(IFERROR($H5419,0)&lt;=0,"DIAN reporta valor susceptible 0",IF($L5419="NO",IFERROR(LOOKUP(2,1/((LISTS!$M$2:$M$13&lt;&gt;"")*ISNUMBER(SEARCH(LISTS!$M$2:$M$13,$I5419))),LISTS!$O$2:$O$13),"Medio de pago no elegible o no identificado por DIAN"),"Apta automaticamente por pago electronico y base positiva"))))</f>
        <v/>
      </c>
    </row>
    <row r="5420">
      <c r="A5420" s="9" t="n"/>
      <c r="B5420" s="9" t="n"/>
      <c r="C5420" s="12" t="n"/>
      <c r="D5420" s="11" t="n"/>
      <c r="E5420" s="11" t="n"/>
      <c r="F5420" s="11" t="n"/>
      <c r="G5420" s="11" t="n"/>
      <c r="H5420" s="11" t="n"/>
      <c r="I5420" s="9" t="n"/>
      <c r="J5420" s="9" t="n"/>
      <c r="K5420" s="9" t="n"/>
      <c r="L5420" s="9">
        <f>IF(COUNTA($A5420:$K5420)=0,"",IF(AND(IFERROR($H5420,0)&gt;0,LEN(TRIM($K5420&amp;""))&gt;0,IFERROR(LOOKUP(2,1/((LISTS!$M$2:$M$13&lt;&gt;"")*ISNUMBER(SEARCH(LISTS!$M$2:$M$13,$I5420))),LISTS!$N$2:$N$13),"NO")="SI"),"SI","NO"))</f>
        <v/>
      </c>
      <c r="M5420" s="9">
        <f>IF(COUNTA($A5420:$K5420)=0,"",IF($K5420&lt;&gt;"",IF(COUNTIF($K$19:$K5420,$K5420)&gt;1,"SI","NO"),IF(COUNTIFS($A$19:$A5420,$A5420,$C$19:$C5420,$C5420,$J$19:$J5420,$J5420,$D$19:$D5420,$D5420)&gt;1,"SI","NO")))</f>
        <v/>
      </c>
      <c r="N5420" s="11">
        <f>IF(COUNTA($A5420:$K5420)=0,"",IF(AND($L5420="SI",$M5420="NO"),IFERROR($H5420,0),0))</f>
        <v/>
      </c>
      <c r="O5420" s="9">
        <f>IF(COUNTA($A5420:$K5420)=0,"",IF($M5420="SI","CUFE o factura duplicada dentro del reporte; no se suma dos veces",IF(IFERROR($H5420,0)&lt;=0,"DIAN reporta valor susceptible 0",IF($L5420="NO",IFERROR(LOOKUP(2,1/((LISTS!$M$2:$M$13&lt;&gt;"")*ISNUMBER(SEARCH(LISTS!$M$2:$M$13,$I5420))),LISTS!$O$2:$O$13),"Medio de pago no elegible o no identificado por DIAN"),"Apta automaticamente por pago electronico y base positiva"))))</f>
        <v/>
      </c>
    </row>
    <row r="5421">
      <c r="A5421" s="9" t="n"/>
      <c r="B5421" s="9" t="n"/>
      <c r="C5421" s="12" t="n"/>
      <c r="D5421" s="11" t="n"/>
      <c r="E5421" s="11" t="n"/>
      <c r="F5421" s="11" t="n"/>
      <c r="G5421" s="11" t="n"/>
      <c r="H5421" s="11" t="n"/>
      <c r="I5421" s="9" t="n"/>
      <c r="J5421" s="9" t="n"/>
      <c r="K5421" s="9" t="n"/>
      <c r="L5421" s="9">
        <f>IF(COUNTA($A5421:$K5421)=0,"",IF(AND(IFERROR($H5421,0)&gt;0,LEN(TRIM($K5421&amp;""))&gt;0,IFERROR(LOOKUP(2,1/((LISTS!$M$2:$M$13&lt;&gt;"")*ISNUMBER(SEARCH(LISTS!$M$2:$M$13,$I5421))),LISTS!$N$2:$N$13),"NO")="SI"),"SI","NO"))</f>
        <v/>
      </c>
      <c r="M5421" s="9">
        <f>IF(COUNTA($A5421:$K5421)=0,"",IF($K5421&lt;&gt;"",IF(COUNTIF($K$19:$K5421,$K5421)&gt;1,"SI","NO"),IF(COUNTIFS($A$19:$A5421,$A5421,$C$19:$C5421,$C5421,$J$19:$J5421,$J5421,$D$19:$D5421,$D5421)&gt;1,"SI","NO")))</f>
        <v/>
      </c>
      <c r="N5421" s="11">
        <f>IF(COUNTA($A5421:$K5421)=0,"",IF(AND($L5421="SI",$M5421="NO"),IFERROR($H5421,0),0))</f>
        <v/>
      </c>
      <c r="O5421" s="9">
        <f>IF(COUNTA($A5421:$K5421)=0,"",IF($M5421="SI","CUFE o factura duplicada dentro del reporte; no se suma dos veces",IF(IFERROR($H5421,0)&lt;=0,"DIAN reporta valor susceptible 0",IF($L5421="NO",IFERROR(LOOKUP(2,1/((LISTS!$M$2:$M$13&lt;&gt;"")*ISNUMBER(SEARCH(LISTS!$M$2:$M$13,$I5421))),LISTS!$O$2:$O$13),"Medio de pago no elegible o no identificado por DIAN"),"Apta automaticamente por pago electronico y base positiva"))))</f>
        <v/>
      </c>
    </row>
    <row r="5422">
      <c r="A5422" s="9" t="n"/>
      <c r="B5422" s="9" t="n"/>
      <c r="C5422" s="12" t="n"/>
      <c r="D5422" s="11" t="n"/>
      <c r="E5422" s="11" t="n"/>
      <c r="F5422" s="11" t="n"/>
      <c r="G5422" s="11" t="n"/>
      <c r="H5422" s="11" t="n"/>
      <c r="I5422" s="9" t="n"/>
      <c r="J5422" s="9" t="n"/>
      <c r="K5422" s="9" t="n"/>
      <c r="L5422" s="9">
        <f>IF(COUNTA($A5422:$K5422)=0,"",IF(AND(IFERROR($H5422,0)&gt;0,LEN(TRIM($K5422&amp;""))&gt;0,IFERROR(LOOKUP(2,1/((LISTS!$M$2:$M$13&lt;&gt;"")*ISNUMBER(SEARCH(LISTS!$M$2:$M$13,$I5422))),LISTS!$N$2:$N$13),"NO")="SI"),"SI","NO"))</f>
        <v/>
      </c>
      <c r="M5422" s="9">
        <f>IF(COUNTA($A5422:$K5422)=0,"",IF($K5422&lt;&gt;"",IF(COUNTIF($K$19:$K5422,$K5422)&gt;1,"SI","NO"),IF(COUNTIFS($A$19:$A5422,$A5422,$C$19:$C5422,$C5422,$J$19:$J5422,$J5422,$D$19:$D5422,$D5422)&gt;1,"SI","NO")))</f>
        <v/>
      </c>
      <c r="N5422" s="11">
        <f>IF(COUNTA($A5422:$K5422)=0,"",IF(AND($L5422="SI",$M5422="NO"),IFERROR($H5422,0),0))</f>
        <v/>
      </c>
      <c r="O5422" s="9">
        <f>IF(COUNTA($A5422:$K5422)=0,"",IF($M5422="SI","CUFE o factura duplicada dentro del reporte; no se suma dos veces",IF(IFERROR($H5422,0)&lt;=0,"DIAN reporta valor susceptible 0",IF($L5422="NO",IFERROR(LOOKUP(2,1/((LISTS!$M$2:$M$13&lt;&gt;"")*ISNUMBER(SEARCH(LISTS!$M$2:$M$13,$I5422))),LISTS!$O$2:$O$13),"Medio de pago no elegible o no identificado por DIAN"),"Apta automaticamente por pago electronico y base positiva"))))</f>
        <v/>
      </c>
    </row>
    <row r="5423">
      <c r="A5423" s="9" t="n"/>
      <c r="B5423" s="9" t="n"/>
      <c r="C5423" s="12" t="n"/>
      <c r="D5423" s="11" t="n"/>
      <c r="E5423" s="11" t="n"/>
      <c r="F5423" s="11" t="n"/>
      <c r="G5423" s="11" t="n"/>
      <c r="H5423" s="11" t="n"/>
      <c r="I5423" s="9" t="n"/>
      <c r="J5423" s="9" t="n"/>
      <c r="K5423" s="9" t="n"/>
      <c r="L5423" s="9">
        <f>IF(COUNTA($A5423:$K5423)=0,"",IF(AND(IFERROR($H5423,0)&gt;0,LEN(TRIM($K5423&amp;""))&gt;0,IFERROR(LOOKUP(2,1/((LISTS!$M$2:$M$13&lt;&gt;"")*ISNUMBER(SEARCH(LISTS!$M$2:$M$13,$I5423))),LISTS!$N$2:$N$13),"NO")="SI"),"SI","NO"))</f>
        <v/>
      </c>
      <c r="M5423" s="9">
        <f>IF(COUNTA($A5423:$K5423)=0,"",IF($K5423&lt;&gt;"",IF(COUNTIF($K$19:$K5423,$K5423)&gt;1,"SI","NO"),IF(COUNTIFS($A$19:$A5423,$A5423,$C$19:$C5423,$C5423,$J$19:$J5423,$J5423,$D$19:$D5423,$D5423)&gt;1,"SI","NO")))</f>
        <v/>
      </c>
      <c r="N5423" s="11">
        <f>IF(COUNTA($A5423:$K5423)=0,"",IF(AND($L5423="SI",$M5423="NO"),IFERROR($H5423,0),0))</f>
        <v/>
      </c>
      <c r="O5423" s="9">
        <f>IF(COUNTA($A5423:$K5423)=0,"",IF($M5423="SI","CUFE o factura duplicada dentro del reporte; no se suma dos veces",IF(IFERROR($H5423,0)&lt;=0,"DIAN reporta valor susceptible 0",IF($L5423="NO",IFERROR(LOOKUP(2,1/((LISTS!$M$2:$M$13&lt;&gt;"")*ISNUMBER(SEARCH(LISTS!$M$2:$M$13,$I5423))),LISTS!$O$2:$O$13),"Medio de pago no elegible o no identificado por DIAN"),"Apta automaticamente por pago electronico y base positiva"))))</f>
        <v/>
      </c>
    </row>
    <row r="5424">
      <c r="A5424" s="9" t="n"/>
      <c r="B5424" s="9" t="n"/>
      <c r="C5424" s="12" t="n"/>
      <c r="D5424" s="11" t="n"/>
      <c r="E5424" s="11" t="n"/>
      <c r="F5424" s="11" t="n"/>
      <c r="G5424" s="11" t="n"/>
      <c r="H5424" s="11" t="n"/>
      <c r="I5424" s="9" t="n"/>
      <c r="J5424" s="9" t="n"/>
      <c r="K5424" s="9" t="n"/>
      <c r="L5424" s="9">
        <f>IF(COUNTA($A5424:$K5424)=0,"",IF(AND(IFERROR($H5424,0)&gt;0,LEN(TRIM($K5424&amp;""))&gt;0,IFERROR(LOOKUP(2,1/((LISTS!$M$2:$M$13&lt;&gt;"")*ISNUMBER(SEARCH(LISTS!$M$2:$M$13,$I5424))),LISTS!$N$2:$N$13),"NO")="SI"),"SI","NO"))</f>
        <v/>
      </c>
      <c r="M5424" s="9">
        <f>IF(COUNTA($A5424:$K5424)=0,"",IF($K5424&lt;&gt;"",IF(COUNTIF($K$19:$K5424,$K5424)&gt;1,"SI","NO"),IF(COUNTIFS($A$19:$A5424,$A5424,$C$19:$C5424,$C5424,$J$19:$J5424,$J5424,$D$19:$D5424,$D5424)&gt;1,"SI","NO")))</f>
        <v/>
      </c>
      <c r="N5424" s="11">
        <f>IF(COUNTA($A5424:$K5424)=0,"",IF(AND($L5424="SI",$M5424="NO"),IFERROR($H5424,0),0))</f>
        <v/>
      </c>
      <c r="O5424" s="9">
        <f>IF(COUNTA($A5424:$K5424)=0,"",IF($M5424="SI","CUFE o factura duplicada dentro del reporte; no se suma dos veces",IF(IFERROR($H5424,0)&lt;=0,"DIAN reporta valor susceptible 0",IF($L5424="NO",IFERROR(LOOKUP(2,1/((LISTS!$M$2:$M$13&lt;&gt;"")*ISNUMBER(SEARCH(LISTS!$M$2:$M$13,$I5424))),LISTS!$O$2:$O$13),"Medio de pago no elegible o no identificado por DIAN"),"Apta automaticamente por pago electronico y base positiva"))))</f>
        <v/>
      </c>
    </row>
    <row r="5425">
      <c r="A5425" s="9" t="n"/>
      <c r="B5425" s="9" t="n"/>
      <c r="C5425" s="12" t="n"/>
      <c r="D5425" s="11" t="n"/>
      <c r="E5425" s="11" t="n"/>
      <c r="F5425" s="11" t="n"/>
      <c r="G5425" s="11" t="n"/>
      <c r="H5425" s="11" t="n"/>
      <c r="I5425" s="9" t="n"/>
      <c r="J5425" s="9" t="n"/>
      <c r="K5425" s="9" t="n"/>
      <c r="L5425" s="9">
        <f>IF(COUNTA($A5425:$K5425)=0,"",IF(AND(IFERROR($H5425,0)&gt;0,LEN(TRIM($K5425&amp;""))&gt;0,IFERROR(LOOKUP(2,1/((LISTS!$M$2:$M$13&lt;&gt;"")*ISNUMBER(SEARCH(LISTS!$M$2:$M$13,$I5425))),LISTS!$N$2:$N$13),"NO")="SI"),"SI","NO"))</f>
        <v/>
      </c>
      <c r="M5425" s="9">
        <f>IF(COUNTA($A5425:$K5425)=0,"",IF($K5425&lt;&gt;"",IF(COUNTIF($K$19:$K5425,$K5425)&gt;1,"SI","NO"),IF(COUNTIFS($A$19:$A5425,$A5425,$C$19:$C5425,$C5425,$J$19:$J5425,$J5425,$D$19:$D5425,$D5425)&gt;1,"SI","NO")))</f>
        <v/>
      </c>
      <c r="N5425" s="11">
        <f>IF(COUNTA($A5425:$K5425)=0,"",IF(AND($L5425="SI",$M5425="NO"),IFERROR($H5425,0),0))</f>
        <v/>
      </c>
      <c r="O5425" s="9">
        <f>IF(COUNTA($A5425:$K5425)=0,"",IF($M5425="SI","CUFE o factura duplicada dentro del reporte; no se suma dos veces",IF(IFERROR($H5425,0)&lt;=0,"DIAN reporta valor susceptible 0",IF($L5425="NO",IFERROR(LOOKUP(2,1/((LISTS!$M$2:$M$13&lt;&gt;"")*ISNUMBER(SEARCH(LISTS!$M$2:$M$13,$I5425))),LISTS!$O$2:$O$13),"Medio de pago no elegible o no identificado por DIAN"),"Apta automaticamente por pago electronico y base positiva"))))</f>
        <v/>
      </c>
    </row>
    <row r="5426">
      <c r="A5426" s="9" t="n"/>
      <c r="B5426" s="9" t="n"/>
      <c r="C5426" s="12" t="n"/>
      <c r="D5426" s="11" t="n"/>
      <c r="E5426" s="11" t="n"/>
      <c r="F5426" s="11" t="n"/>
      <c r="G5426" s="11" t="n"/>
      <c r="H5426" s="11" t="n"/>
      <c r="I5426" s="9" t="n"/>
      <c r="J5426" s="9" t="n"/>
      <c r="K5426" s="9" t="n"/>
      <c r="L5426" s="9">
        <f>IF(COUNTA($A5426:$K5426)=0,"",IF(AND(IFERROR($H5426,0)&gt;0,LEN(TRIM($K5426&amp;""))&gt;0,IFERROR(LOOKUP(2,1/((LISTS!$M$2:$M$13&lt;&gt;"")*ISNUMBER(SEARCH(LISTS!$M$2:$M$13,$I5426))),LISTS!$N$2:$N$13),"NO")="SI"),"SI","NO"))</f>
        <v/>
      </c>
      <c r="M5426" s="9">
        <f>IF(COUNTA($A5426:$K5426)=0,"",IF($K5426&lt;&gt;"",IF(COUNTIF($K$19:$K5426,$K5426)&gt;1,"SI","NO"),IF(COUNTIFS($A$19:$A5426,$A5426,$C$19:$C5426,$C5426,$J$19:$J5426,$J5426,$D$19:$D5426,$D5426)&gt;1,"SI","NO")))</f>
        <v/>
      </c>
      <c r="N5426" s="11">
        <f>IF(COUNTA($A5426:$K5426)=0,"",IF(AND($L5426="SI",$M5426="NO"),IFERROR($H5426,0),0))</f>
        <v/>
      </c>
      <c r="O5426" s="9">
        <f>IF(COUNTA($A5426:$K5426)=0,"",IF($M5426="SI","CUFE o factura duplicada dentro del reporte; no se suma dos veces",IF(IFERROR($H5426,0)&lt;=0,"DIAN reporta valor susceptible 0",IF($L5426="NO",IFERROR(LOOKUP(2,1/((LISTS!$M$2:$M$13&lt;&gt;"")*ISNUMBER(SEARCH(LISTS!$M$2:$M$13,$I5426))),LISTS!$O$2:$O$13),"Medio de pago no elegible o no identificado por DIAN"),"Apta automaticamente por pago electronico y base positiva"))))</f>
        <v/>
      </c>
    </row>
    <row r="5427">
      <c r="A5427" s="9" t="n"/>
      <c r="B5427" s="9" t="n"/>
      <c r="C5427" s="12" t="n"/>
      <c r="D5427" s="11" t="n"/>
      <c r="E5427" s="11" t="n"/>
      <c r="F5427" s="11" t="n"/>
      <c r="G5427" s="11" t="n"/>
      <c r="H5427" s="11" t="n"/>
      <c r="I5427" s="9" t="n"/>
      <c r="J5427" s="9" t="n"/>
      <c r="K5427" s="9" t="n"/>
      <c r="L5427" s="9">
        <f>IF(COUNTA($A5427:$K5427)=0,"",IF(AND(IFERROR($H5427,0)&gt;0,LEN(TRIM($K5427&amp;""))&gt;0,IFERROR(LOOKUP(2,1/((LISTS!$M$2:$M$13&lt;&gt;"")*ISNUMBER(SEARCH(LISTS!$M$2:$M$13,$I5427))),LISTS!$N$2:$N$13),"NO")="SI"),"SI","NO"))</f>
        <v/>
      </c>
      <c r="M5427" s="9">
        <f>IF(COUNTA($A5427:$K5427)=0,"",IF($K5427&lt;&gt;"",IF(COUNTIF($K$19:$K5427,$K5427)&gt;1,"SI","NO"),IF(COUNTIFS($A$19:$A5427,$A5427,$C$19:$C5427,$C5427,$J$19:$J5427,$J5427,$D$19:$D5427,$D5427)&gt;1,"SI","NO")))</f>
        <v/>
      </c>
      <c r="N5427" s="11">
        <f>IF(COUNTA($A5427:$K5427)=0,"",IF(AND($L5427="SI",$M5427="NO"),IFERROR($H5427,0),0))</f>
        <v/>
      </c>
      <c r="O5427" s="9">
        <f>IF(COUNTA($A5427:$K5427)=0,"",IF($M5427="SI","CUFE o factura duplicada dentro del reporte; no se suma dos veces",IF(IFERROR($H5427,0)&lt;=0,"DIAN reporta valor susceptible 0",IF($L5427="NO",IFERROR(LOOKUP(2,1/((LISTS!$M$2:$M$13&lt;&gt;"")*ISNUMBER(SEARCH(LISTS!$M$2:$M$13,$I5427))),LISTS!$O$2:$O$13),"Medio de pago no elegible o no identificado por DIAN"),"Apta automaticamente por pago electronico y base positiva"))))</f>
        <v/>
      </c>
    </row>
    <row r="5428">
      <c r="A5428" s="9" t="n"/>
      <c r="B5428" s="9" t="n"/>
      <c r="C5428" s="12" t="n"/>
      <c r="D5428" s="11" t="n"/>
      <c r="E5428" s="11" t="n"/>
      <c r="F5428" s="11" t="n"/>
      <c r="G5428" s="11" t="n"/>
      <c r="H5428" s="11" t="n"/>
      <c r="I5428" s="9" t="n"/>
      <c r="J5428" s="9" t="n"/>
      <c r="K5428" s="9" t="n"/>
      <c r="L5428" s="9">
        <f>IF(COUNTA($A5428:$K5428)=0,"",IF(AND(IFERROR($H5428,0)&gt;0,LEN(TRIM($K5428&amp;""))&gt;0,IFERROR(LOOKUP(2,1/((LISTS!$M$2:$M$13&lt;&gt;"")*ISNUMBER(SEARCH(LISTS!$M$2:$M$13,$I5428))),LISTS!$N$2:$N$13),"NO")="SI"),"SI","NO"))</f>
        <v/>
      </c>
      <c r="M5428" s="9">
        <f>IF(COUNTA($A5428:$K5428)=0,"",IF($K5428&lt;&gt;"",IF(COUNTIF($K$19:$K5428,$K5428)&gt;1,"SI","NO"),IF(COUNTIFS($A$19:$A5428,$A5428,$C$19:$C5428,$C5428,$J$19:$J5428,$J5428,$D$19:$D5428,$D5428)&gt;1,"SI","NO")))</f>
        <v/>
      </c>
      <c r="N5428" s="11">
        <f>IF(COUNTA($A5428:$K5428)=0,"",IF(AND($L5428="SI",$M5428="NO"),IFERROR($H5428,0),0))</f>
        <v/>
      </c>
      <c r="O5428" s="9">
        <f>IF(COUNTA($A5428:$K5428)=0,"",IF($M5428="SI","CUFE o factura duplicada dentro del reporte; no se suma dos veces",IF(IFERROR($H5428,0)&lt;=0,"DIAN reporta valor susceptible 0",IF($L5428="NO",IFERROR(LOOKUP(2,1/((LISTS!$M$2:$M$13&lt;&gt;"")*ISNUMBER(SEARCH(LISTS!$M$2:$M$13,$I5428))),LISTS!$O$2:$O$13),"Medio de pago no elegible o no identificado por DIAN"),"Apta automaticamente por pago electronico y base positiva"))))</f>
        <v/>
      </c>
    </row>
    <row r="5429">
      <c r="A5429" s="9" t="n"/>
      <c r="B5429" s="9" t="n"/>
      <c r="C5429" s="12" t="n"/>
      <c r="D5429" s="11" t="n"/>
      <c r="E5429" s="11" t="n"/>
      <c r="F5429" s="11" t="n"/>
      <c r="G5429" s="11" t="n"/>
      <c r="H5429" s="11" t="n"/>
      <c r="I5429" s="9" t="n"/>
      <c r="J5429" s="9" t="n"/>
      <c r="K5429" s="9" t="n"/>
      <c r="L5429" s="9">
        <f>IF(COUNTA($A5429:$K5429)=0,"",IF(AND(IFERROR($H5429,0)&gt;0,LEN(TRIM($K5429&amp;""))&gt;0,IFERROR(LOOKUP(2,1/((LISTS!$M$2:$M$13&lt;&gt;"")*ISNUMBER(SEARCH(LISTS!$M$2:$M$13,$I5429))),LISTS!$N$2:$N$13),"NO")="SI"),"SI","NO"))</f>
        <v/>
      </c>
      <c r="M5429" s="9">
        <f>IF(COUNTA($A5429:$K5429)=0,"",IF($K5429&lt;&gt;"",IF(COUNTIF($K$19:$K5429,$K5429)&gt;1,"SI","NO"),IF(COUNTIFS($A$19:$A5429,$A5429,$C$19:$C5429,$C5429,$J$19:$J5429,$J5429,$D$19:$D5429,$D5429)&gt;1,"SI","NO")))</f>
        <v/>
      </c>
      <c r="N5429" s="11">
        <f>IF(COUNTA($A5429:$K5429)=0,"",IF(AND($L5429="SI",$M5429="NO"),IFERROR($H5429,0),0))</f>
        <v/>
      </c>
      <c r="O5429" s="9">
        <f>IF(COUNTA($A5429:$K5429)=0,"",IF($M5429="SI","CUFE o factura duplicada dentro del reporte; no se suma dos veces",IF(IFERROR($H5429,0)&lt;=0,"DIAN reporta valor susceptible 0",IF($L5429="NO",IFERROR(LOOKUP(2,1/((LISTS!$M$2:$M$13&lt;&gt;"")*ISNUMBER(SEARCH(LISTS!$M$2:$M$13,$I5429))),LISTS!$O$2:$O$13),"Medio de pago no elegible o no identificado por DIAN"),"Apta automaticamente por pago electronico y base positiva"))))</f>
        <v/>
      </c>
    </row>
    <row r="5430">
      <c r="A5430" s="9" t="n"/>
      <c r="B5430" s="9" t="n"/>
      <c r="C5430" s="12" t="n"/>
      <c r="D5430" s="11" t="n"/>
      <c r="E5430" s="11" t="n"/>
      <c r="F5430" s="11" t="n"/>
      <c r="G5430" s="11" t="n"/>
      <c r="H5430" s="11" t="n"/>
      <c r="I5430" s="9" t="n"/>
      <c r="J5430" s="9" t="n"/>
      <c r="K5430" s="9" t="n"/>
      <c r="L5430" s="9">
        <f>IF(COUNTA($A5430:$K5430)=0,"",IF(AND(IFERROR($H5430,0)&gt;0,LEN(TRIM($K5430&amp;""))&gt;0,IFERROR(LOOKUP(2,1/((LISTS!$M$2:$M$13&lt;&gt;"")*ISNUMBER(SEARCH(LISTS!$M$2:$M$13,$I5430))),LISTS!$N$2:$N$13),"NO")="SI"),"SI","NO"))</f>
        <v/>
      </c>
      <c r="M5430" s="9">
        <f>IF(COUNTA($A5430:$K5430)=0,"",IF($K5430&lt;&gt;"",IF(COUNTIF($K$19:$K5430,$K5430)&gt;1,"SI","NO"),IF(COUNTIFS($A$19:$A5430,$A5430,$C$19:$C5430,$C5430,$J$19:$J5430,$J5430,$D$19:$D5430,$D5430)&gt;1,"SI","NO")))</f>
        <v/>
      </c>
      <c r="N5430" s="11">
        <f>IF(COUNTA($A5430:$K5430)=0,"",IF(AND($L5430="SI",$M5430="NO"),IFERROR($H5430,0),0))</f>
        <v/>
      </c>
      <c r="O5430" s="9">
        <f>IF(COUNTA($A5430:$K5430)=0,"",IF($M5430="SI","CUFE o factura duplicada dentro del reporte; no se suma dos veces",IF(IFERROR($H5430,0)&lt;=0,"DIAN reporta valor susceptible 0",IF($L5430="NO",IFERROR(LOOKUP(2,1/((LISTS!$M$2:$M$13&lt;&gt;"")*ISNUMBER(SEARCH(LISTS!$M$2:$M$13,$I5430))),LISTS!$O$2:$O$13),"Medio de pago no elegible o no identificado por DIAN"),"Apta automaticamente por pago electronico y base positiva"))))</f>
        <v/>
      </c>
    </row>
    <row r="5431">
      <c r="A5431" s="9" t="n"/>
      <c r="B5431" s="9" t="n"/>
      <c r="C5431" s="12" t="n"/>
      <c r="D5431" s="11" t="n"/>
      <c r="E5431" s="11" t="n"/>
      <c r="F5431" s="11" t="n"/>
      <c r="G5431" s="11" t="n"/>
      <c r="H5431" s="11" t="n"/>
      <c r="I5431" s="9" t="n"/>
      <c r="J5431" s="9" t="n"/>
      <c r="K5431" s="9" t="n"/>
      <c r="L5431" s="9">
        <f>IF(COUNTA($A5431:$K5431)=0,"",IF(AND(IFERROR($H5431,0)&gt;0,LEN(TRIM($K5431&amp;""))&gt;0,IFERROR(LOOKUP(2,1/((LISTS!$M$2:$M$13&lt;&gt;"")*ISNUMBER(SEARCH(LISTS!$M$2:$M$13,$I5431))),LISTS!$N$2:$N$13),"NO")="SI"),"SI","NO"))</f>
        <v/>
      </c>
      <c r="M5431" s="9">
        <f>IF(COUNTA($A5431:$K5431)=0,"",IF($K5431&lt;&gt;"",IF(COUNTIF($K$19:$K5431,$K5431)&gt;1,"SI","NO"),IF(COUNTIFS($A$19:$A5431,$A5431,$C$19:$C5431,$C5431,$J$19:$J5431,$J5431,$D$19:$D5431,$D5431)&gt;1,"SI","NO")))</f>
        <v/>
      </c>
      <c r="N5431" s="11">
        <f>IF(COUNTA($A5431:$K5431)=0,"",IF(AND($L5431="SI",$M5431="NO"),IFERROR($H5431,0),0))</f>
        <v/>
      </c>
      <c r="O5431" s="9">
        <f>IF(COUNTA($A5431:$K5431)=0,"",IF($M5431="SI","CUFE o factura duplicada dentro del reporte; no se suma dos veces",IF(IFERROR($H5431,0)&lt;=0,"DIAN reporta valor susceptible 0",IF($L5431="NO",IFERROR(LOOKUP(2,1/((LISTS!$M$2:$M$13&lt;&gt;"")*ISNUMBER(SEARCH(LISTS!$M$2:$M$13,$I5431))),LISTS!$O$2:$O$13),"Medio de pago no elegible o no identificado por DIAN"),"Apta automaticamente por pago electronico y base positiva"))))</f>
        <v/>
      </c>
    </row>
    <row r="5432">
      <c r="A5432" s="9" t="n"/>
      <c r="B5432" s="9" t="n"/>
      <c r="C5432" s="12" t="n"/>
      <c r="D5432" s="11" t="n"/>
      <c r="E5432" s="11" t="n"/>
      <c r="F5432" s="11" t="n"/>
      <c r="G5432" s="11" t="n"/>
      <c r="H5432" s="11" t="n"/>
      <c r="I5432" s="9" t="n"/>
      <c r="J5432" s="9" t="n"/>
      <c r="K5432" s="9" t="n"/>
      <c r="L5432" s="9">
        <f>IF(COUNTA($A5432:$K5432)=0,"",IF(AND(IFERROR($H5432,0)&gt;0,LEN(TRIM($K5432&amp;""))&gt;0,IFERROR(LOOKUP(2,1/((LISTS!$M$2:$M$13&lt;&gt;"")*ISNUMBER(SEARCH(LISTS!$M$2:$M$13,$I5432))),LISTS!$N$2:$N$13),"NO")="SI"),"SI","NO"))</f>
        <v/>
      </c>
      <c r="M5432" s="9">
        <f>IF(COUNTA($A5432:$K5432)=0,"",IF($K5432&lt;&gt;"",IF(COUNTIF($K$19:$K5432,$K5432)&gt;1,"SI","NO"),IF(COUNTIFS($A$19:$A5432,$A5432,$C$19:$C5432,$C5432,$J$19:$J5432,$J5432,$D$19:$D5432,$D5432)&gt;1,"SI","NO")))</f>
        <v/>
      </c>
      <c r="N5432" s="11">
        <f>IF(COUNTA($A5432:$K5432)=0,"",IF(AND($L5432="SI",$M5432="NO"),IFERROR($H5432,0),0))</f>
        <v/>
      </c>
      <c r="O5432" s="9">
        <f>IF(COUNTA($A5432:$K5432)=0,"",IF($M5432="SI","CUFE o factura duplicada dentro del reporte; no se suma dos veces",IF(IFERROR($H5432,0)&lt;=0,"DIAN reporta valor susceptible 0",IF($L5432="NO",IFERROR(LOOKUP(2,1/((LISTS!$M$2:$M$13&lt;&gt;"")*ISNUMBER(SEARCH(LISTS!$M$2:$M$13,$I5432))),LISTS!$O$2:$O$13),"Medio de pago no elegible o no identificado por DIAN"),"Apta automaticamente por pago electronico y base positiva"))))</f>
        <v/>
      </c>
    </row>
    <row r="5433">
      <c r="A5433" s="9" t="n"/>
      <c r="B5433" s="9" t="n"/>
      <c r="C5433" s="12" t="n"/>
      <c r="D5433" s="11" t="n"/>
      <c r="E5433" s="11" t="n"/>
      <c r="F5433" s="11" t="n"/>
      <c r="G5433" s="11" t="n"/>
      <c r="H5433" s="11" t="n"/>
      <c r="I5433" s="9" t="n"/>
      <c r="J5433" s="9" t="n"/>
      <c r="K5433" s="9" t="n"/>
      <c r="L5433" s="9">
        <f>IF(COUNTA($A5433:$K5433)=0,"",IF(AND(IFERROR($H5433,0)&gt;0,LEN(TRIM($K5433&amp;""))&gt;0,IFERROR(LOOKUP(2,1/((LISTS!$M$2:$M$13&lt;&gt;"")*ISNUMBER(SEARCH(LISTS!$M$2:$M$13,$I5433))),LISTS!$N$2:$N$13),"NO")="SI"),"SI","NO"))</f>
        <v/>
      </c>
      <c r="M5433" s="9">
        <f>IF(COUNTA($A5433:$K5433)=0,"",IF($K5433&lt;&gt;"",IF(COUNTIF($K$19:$K5433,$K5433)&gt;1,"SI","NO"),IF(COUNTIFS($A$19:$A5433,$A5433,$C$19:$C5433,$C5433,$J$19:$J5433,$J5433,$D$19:$D5433,$D5433)&gt;1,"SI","NO")))</f>
        <v/>
      </c>
      <c r="N5433" s="11">
        <f>IF(COUNTA($A5433:$K5433)=0,"",IF(AND($L5433="SI",$M5433="NO"),IFERROR($H5433,0),0))</f>
        <v/>
      </c>
      <c r="O5433" s="9">
        <f>IF(COUNTA($A5433:$K5433)=0,"",IF($M5433="SI","CUFE o factura duplicada dentro del reporte; no se suma dos veces",IF(IFERROR($H5433,0)&lt;=0,"DIAN reporta valor susceptible 0",IF($L5433="NO",IFERROR(LOOKUP(2,1/((LISTS!$M$2:$M$13&lt;&gt;"")*ISNUMBER(SEARCH(LISTS!$M$2:$M$13,$I5433))),LISTS!$O$2:$O$13),"Medio de pago no elegible o no identificado por DIAN"),"Apta automaticamente por pago electronico y base positiva"))))</f>
        <v/>
      </c>
    </row>
    <row r="5434">
      <c r="A5434" s="9" t="n"/>
      <c r="B5434" s="9" t="n"/>
      <c r="C5434" s="12" t="n"/>
      <c r="D5434" s="11" t="n"/>
      <c r="E5434" s="11" t="n"/>
      <c r="F5434" s="11" t="n"/>
      <c r="G5434" s="11" t="n"/>
      <c r="H5434" s="11" t="n"/>
      <c r="I5434" s="9" t="n"/>
      <c r="J5434" s="9" t="n"/>
      <c r="K5434" s="9" t="n"/>
      <c r="L5434" s="9">
        <f>IF(COUNTA($A5434:$K5434)=0,"",IF(AND(IFERROR($H5434,0)&gt;0,LEN(TRIM($K5434&amp;""))&gt;0,IFERROR(LOOKUP(2,1/((LISTS!$M$2:$M$13&lt;&gt;"")*ISNUMBER(SEARCH(LISTS!$M$2:$M$13,$I5434))),LISTS!$N$2:$N$13),"NO")="SI"),"SI","NO"))</f>
        <v/>
      </c>
      <c r="M5434" s="9">
        <f>IF(COUNTA($A5434:$K5434)=0,"",IF($K5434&lt;&gt;"",IF(COUNTIF($K$19:$K5434,$K5434)&gt;1,"SI","NO"),IF(COUNTIFS($A$19:$A5434,$A5434,$C$19:$C5434,$C5434,$J$19:$J5434,$J5434,$D$19:$D5434,$D5434)&gt;1,"SI","NO")))</f>
        <v/>
      </c>
      <c r="N5434" s="11">
        <f>IF(COUNTA($A5434:$K5434)=0,"",IF(AND($L5434="SI",$M5434="NO"),IFERROR($H5434,0),0))</f>
        <v/>
      </c>
      <c r="O5434" s="9">
        <f>IF(COUNTA($A5434:$K5434)=0,"",IF($M5434="SI","CUFE o factura duplicada dentro del reporte; no se suma dos veces",IF(IFERROR($H5434,0)&lt;=0,"DIAN reporta valor susceptible 0",IF($L5434="NO",IFERROR(LOOKUP(2,1/((LISTS!$M$2:$M$13&lt;&gt;"")*ISNUMBER(SEARCH(LISTS!$M$2:$M$13,$I5434))),LISTS!$O$2:$O$13),"Medio de pago no elegible o no identificado por DIAN"),"Apta automaticamente por pago electronico y base positiva"))))</f>
        <v/>
      </c>
    </row>
    <row r="5435">
      <c r="A5435" s="9" t="n"/>
      <c r="B5435" s="9" t="n"/>
      <c r="C5435" s="12" t="n"/>
      <c r="D5435" s="11" t="n"/>
      <c r="E5435" s="11" t="n"/>
      <c r="F5435" s="11" t="n"/>
      <c r="G5435" s="11" t="n"/>
      <c r="H5435" s="11" t="n"/>
      <c r="I5435" s="9" t="n"/>
      <c r="J5435" s="9" t="n"/>
      <c r="K5435" s="9" t="n"/>
      <c r="L5435" s="9">
        <f>IF(COUNTA($A5435:$K5435)=0,"",IF(AND(IFERROR($H5435,0)&gt;0,LEN(TRIM($K5435&amp;""))&gt;0,IFERROR(LOOKUP(2,1/((LISTS!$M$2:$M$13&lt;&gt;"")*ISNUMBER(SEARCH(LISTS!$M$2:$M$13,$I5435))),LISTS!$N$2:$N$13),"NO")="SI"),"SI","NO"))</f>
        <v/>
      </c>
      <c r="M5435" s="9">
        <f>IF(COUNTA($A5435:$K5435)=0,"",IF($K5435&lt;&gt;"",IF(COUNTIF($K$19:$K5435,$K5435)&gt;1,"SI","NO"),IF(COUNTIFS($A$19:$A5435,$A5435,$C$19:$C5435,$C5435,$J$19:$J5435,$J5435,$D$19:$D5435,$D5435)&gt;1,"SI","NO")))</f>
        <v/>
      </c>
      <c r="N5435" s="11">
        <f>IF(COUNTA($A5435:$K5435)=0,"",IF(AND($L5435="SI",$M5435="NO"),IFERROR($H5435,0),0))</f>
        <v/>
      </c>
      <c r="O5435" s="9">
        <f>IF(COUNTA($A5435:$K5435)=0,"",IF($M5435="SI","CUFE o factura duplicada dentro del reporte; no se suma dos veces",IF(IFERROR($H5435,0)&lt;=0,"DIAN reporta valor susceptible 0",IF($L5435="NO",IFERROR(LOOKUP(2,1/((LISTS!$M$2:$M$13&lt;&gt;"")*ISNUMBER(SEARCH(LISTS!$M$2:$M$13,$I5435))),LISTS!$O$2:$O$13),"Medio de pago no elegible o no identificado por DIAN"),"Apta automaticamente por pago electronico y base positiva"))))</f>
        <v/>
      </c>
    </row>
    <row r="5436">
      <c r="A5436" s="9" t="n"/>
      <c r="B5436" s="9" t="n"/>
      <c r="C5436" s="12" t="n"/>
      <c r="D5436" s="11" t="n"/>
      <c r="E5436" s="11" t="n"/>
      <c r="F5436" s="11" t="n"/>
      <c r="G5436" s="11" t="n"/>
      <c r="H5436" s="11" t="n"/>
      <c r="I5436" s="9" t="n"/>
      <c r="J5436" s="9" t="n"/>
      <c r="K5436" s="9" t="n"/>
      <c r="L5436" s="9">
        <f>IF(COUNTA($A5436:$K5436)=0,"",IF(AND(IFERROR($H5436,0)&gt;0,LEN(TRIM($K5436&amp;""))&gt;0,IFERROR(LOOKUP(2,1/((LISTS!$M$2:$M$13&lt;&gt;"")*ISNUMBER(SEARCH(LISTS!$M$2:$M$13,$I5436))),LISTS!$N$2:$N$13),"NO")="SI"),"SI","NO"))</f>
        <v/>
      </c>
      <c r="M5436" s="9">
        <f>IF(COUNTA($A5436:$K5436)=0,"",IF($K5436&lt;&gt;"",IF(COUNTIF($K$19:$K5436,$K5436)&gt;1,"SI","NO"),IF(COUNTIFS($A$19:$A5436,$A5436,$C$19:$C5436,$C5436,$J$19:$J5436,$J5436,$D$19:$D5436,$D5436)&gt;1,"SI","NO")))</f>
        <v/>
      </c>
      <c r="N5436" s="11">
        <f>IF(COUNTA($A5436:$K5436)=0,"",IF(AND($L5436="SI",$M5436="NO"),IFERROR($H5436,0),0))</f>
        <v/>
      </c>
      <c r="O5436" s="9">
        <f>IF(COUNTA($A5436:$K5436)=0,"",IF($M5436="SI","CUFE o factura duplicada dentro del reporte; no se suma dos veces",IF(IFERROR($H5436,0)&lt;=0,"DIAN reporta valor susceptible 0",IF($L5436="NO",IFERROR(LOOKUP(2,1/((LISTS!$M$2:$M$13&lt;&gt;"")*ISNUMBER(SEARCH(LISTS!$M$2:$M$13,$I5436))),LISTS!$O$2:$O$13),"Medio de pago no elegible o no identificado por DIAN"),"Apta automaticamente por pago electronico y base positiva"))))</f>
        <v/>
      </c>
    </row>
    <row r="5437">
      <c r="A5437" s="9" t="n"/>
      <c r="B5437" s="9" t="n"/>
      <c r="C5437" s="12" t="n"/>
      <c r="D5437" s="11" t="n"/>
      <c r="E5437" s="11" t="n"/>
      <c r="F5437" s="11" t="n"/>
      <c r="G5437" s="11" t="n"/>
      <c r="H5437" s="11" t="n"/>
      <c r="I5437" s="9" t="n"/>
      <c r="J5437" s="9" t="n"/>
      <c r="K5437" s="9" t="n"/>
      <c r="L5437" s="9">
        <f>IF(COUNTA($A5437:$K5437)=0,"",IF(AND(IFERROR($H5437,0)&gt;0,LEN(TRIM($K5437&amp;""))&gt;0,IFERROR(LOOKUP(2,1/((LISTS!$M$2:$M$13&lt;&gt;"")*ISNUMBER(SEARCH(LISTS!$M$2:$M$13,$I5437))),LISTS!$N$2:$N$13),"NO")="SI"),"SI","NO"))</f>
        <v/>
      </c>
      <c r="M5437" s="9">
        <f>IF(COUNTA($A5437:$K5437)=0,"",IF($K5437&lt;&gt;"",IF(COUNTIF($K$19:$K5437,$K5437)&gt;1,"SI","NO"),IF(COUNTIFS($A$19:$A5437,$A5437,$C$19:$C5437,$C5437,$J$19:$J5437,$J5437,$D$19:$D5437,$D5437)&gt;1,"SI","NO")))</f>
        <v/>
      </c>
      <c r="N5437" s="11">
        <f>IF(COUNTA($A5437:$K5437)=0,"",IF(AND($L5437="SI",$M5437="NO"),IFERROR($H5437,0),0))</f>
        <v/>
      </c>
      <c r="O5437" s="9">
        <f>IF(COUNTA($A5437:$K5437)=0,"",IF($M5437="SI","CUFE o factura duplicada dentro del reporte; no se suma dos veces",IF(IFERROR($H5437,0)&lt;=0,"DIAN reporta valor susceptible 0",IF($L5437="NO",IFERROR(LOOKUP(2,1/((LISTS!$M$2:$M$13&lt;&gt;"")*ISNUMBER(SEARCH(LISTS!$M$2:$M$13,$I5437))),LISTS!$O$2:$O$13),"Medio de pago no elegible o no identificado por DIAN"),"Apta automaticamente por pago electronico y base positiva"))))</f>
        <v/>
      </c>
    </row>
    <row r="5438">
      <c r="A5438" s="9" t="n"/>
      <c r="B5438" s="9" t="n"/>
      <c r="C5438" s="12" t="n"/>
      <c r="D5438" s="11" t="n"/>
      <c r="E5438" s="11" t="n"/>
      <c r="F5438" s="11" t="n"/>
      <c r="G5438" s="11" t="n"/>
      <c r="H5438" s="11" t="n"/>
      <c r="I5438" s="9" t="n"/>
      <c r="J5438" s="9" t="n"/>
      <c r="K5438" s="9" t="n"/>
      <c r="L5438" s="9">
        <f>IF(COUNTA($A5438:$K5438)=0,"",IF(AND(IFERROR($H5438,0)&gt;0,LEN(TRIM($K5438&amp;""))&gt;0,IFERROR(LOOKUP(2,1/((LISTS!$M$2:$M$13&lt;&gt;"")*ISNUMBER(SEARCH(LISTS!$M$2:$M$13,$I5438))),LISTS!$N$2:$N$13),"NO")="SI"),"SI","NO"))</f>
        <v/>
      </c>
      <c r="M5438" s="9">
        <f>IF(COUNTA($A5438:$K5438)=0,"",IF($K5438&lt;&gt;"",IF(COUNTIF($K$19:$K5438,$K5438)&gt;1,"SI","NO"),IF(COUNTIFS($A$19:$A5438,$A5438,$C$19:$C5438,$C5438,$J$19:$J5438,$J5438,$D$19:$D5438,$D5438)&gt;1,"SI","NO")))</f>
        <v/>
      </c>
      <c r="N5438" s="11">
        <f>IF(COUNTA($A5438:$K5438)=0,"",IF(AND($L5438="SI",$M5438="NO"),IFERROR($H5438,0),0))</f>
        <v/>
      </c>
      <c r="O5438" s="9">
        <f>IF(COUNTA($A5438:$K5438)=0,"",IF($M5438="SI","CUFE o factura duplicada dentro del reporte; no se suma dos veces",IF(IFERROR($H5438,0)&lt;=0,"DIAN reporta valor susceptible 0",IF($L5438="NO",IFERROR(LOOKUP(2,1/((LISTS!$M$2:$M$13&lt;&gt;"")*ISNUMBER(SEARCH(LISTS!$M$2:$M$13,$I5438))),LISTS!$O$2:$O$13),"Medio de pago no elegible o no identificado por DIAN"),"Apta automaticamente por pago electronico y base positiva"))))</f>
        <v/>
      </c>
    </row>
    <row r="5439">
      <c r="A5439" s="9" t="n"/>
      <c r="B5439" s="9" t="n"/>
      <c r="C5439" s="12" t="n"/>
      <c r="D5439" s="11" t="n"/>
      <c r="E5439" s="11" t="n"/>
      <c r="F5439" s="11" t="n"/>
      <c r="G5439" s="11" t="n"/>
      <c r="H5439" s="11" t="n"/>
      <c r="I5439" s="9" t="n"/>
      <c r="J5439" s="9" t="n"/>
      <c r="K5439" s="9" t="n"/>
      <c r="L5439" s="9">
        <f>IF(COUNTA($A5439:$K5439)=0,"",IF(AND(IFERROR($H5439,0)&gt;0,LEN(TRIM($K5439&amp;""))&gt;0,IFERROR(LOOKUP(2,1/((LISTS!$M$2:$M$13&lt;&gt;"")*ISNUMBER(SEARCH(LISTS!$M$2:$M$13,$I5439))),LISTS!$N$2:$N$13),"NO")="SI"),"SI","NO"))</f>
        <v/>
      </c>
      <c r="M5439" s="9">
        <f>IF(COUNTA($A5439:$K5439)=0,"",IF($K5439&lt;&gt;"",IF(COUNTIF($K$19:$K5439,$K5439)&gt;1,"SI","NO"),IF(COUNTIFS($A$19:$A5439,$A5439,$C$19:$C5439,$C5439,$J$19:$J5439,$J5439,$D$19:$D5439,$D5439)&gt;1,"SI","NO")))</f>
        <v/>
      </c>
      <c r="N5439" s="11">
        <f>IF(COUNTA($A5439:$K5439)=0,"",IF(AND($L5439="SI",$M5439="NO"),IFERROR($H5439,0),0))</f>
        <v/>
      </c>
      <c r="O5439" s="9">
        <f>IF(COUNTA($A5439:$K5439)=0,"",IF($M5439="SI","CUFE o factura duplicada dentro del reporte; no se suma dos veces",IF(IFERROR($H5439,0)&lt;=0,"DIAN reporta valor susceptible 0",IF($L5439="NO",IFERROR(LOOKUP(2,1/((LISTS!$M$2:$M$13&lt;&gt;"")*ISNUMBER(SEARCH(LISTS!$M$2:$M$13,$I5439))),LISTS!$O$2:$O$13),"Medio de pago no elegible o no identificado por DIAN"),"Apta automaticamente por pago electronico y base positiva"))))</f>
        <v/>
      </c>
    </row>
    <row r="5440">
      <c r="A5440" s="9" t="n"/>
      <c r="B5440" s="9" t="n"/>
      <c r="C5440" s="12" t="n"/>
      <c r="D5440" s="11" t="n"/>
      <c r="E5440" s="11" t="n"/>
      <c r="F5440" s="11" t="n"/>
      <c r="G5440" s="11" t="n"/>
      <c r="H5440" s="11" t="n"/>
      <c r="I5440" s="9" t="n"/>
      <c r="J5440" s="9" t="n"/>
      <c r="K5440" s="9" t="n"/>
      <c r="L5440" s="9">
        <f>IF(COUNTA($A5440:$K5440)=0,"",IF(AND(IFERROR($H5440,0)&gt;0,LEN(TRIM($K5440&amp;""))&gt;0,IFERROR(LOOKUP(2,1/((LISTS!$M$2:$M$13&lt;&gt;"")*ISNUMBER(SEARCH(LISTS!$M$2:$M$13,$I5440))),LISTS!$N$2:$N$13),"NO")="SI"),"SI","NO"))</f>
        <v/>
      </c>
      <c r="M5440" s="9">
        <f>IF(COUNTA($A5440:$K5440)=0,"",IF($K5440&lt;&gt;"",IF(COUNTIF($K$19:$K5440,$K5440)&gt;1,"SI","NO"),IF(COUNTIFS($A$19:$A5440,$A5440,$C$19:$C5440,$C5440,$J$19:$J5440,$J5440,$D$19:$D5440,$D5440)&gt;1,"SI","NO")))</f>
        <v/>
      </c>
      <c r="N5440" s="11">
        <f>IF(COUNTA($A5440:$K5440)=0,"",IF(AND($L5440="SI",$M5440="NO"),IFERROR($H5440,0),0))</f>
        <v/>
      </c>
      <c r="O5440" s="9">
        <f>IF(COUNTA($A5440:$K5440)=0,"",IF($M5440="SI","CUFE o factura duplicada dentro del reporte; no se suma dos veces",IF(IFERROR($H5440,0)&lt;=0,"DIAN reporta valor susceptible 0",IF($L5440="NO",IFERROR(LOOKUP(2,1/((LISTS!$M$2:$M$13&lt;&gt;"")*ISNUMBER(SEARCH(LISTS!$M$2:$M$13,$I5440))),LISTS!$O$2:$O$13),"Medio de pago no elegible o no identificado por DIAN"),"Apta automaticamente por pago electronico y base positiva"))))</f>
        <v/>
      </c>
    </row>
    <row r="5441">
      <c r="A5441" s="9" t="n"/>
      <c r="B5441" s="9" t="n"/>
      <c r="C5441" s="12" t="n"/>
      <c r="D5441" s="11" t="n"/>
      <c r="E5441" s="11" t="n"/>
      <c r="F5441" s="11" t="n"/>
      <c r="G5441" s="11" t="n"/>
      <c r="H5441" s="11" t="n"/>
      <c r="I5441" s="9" t="n"/>
      <c r="J5441" s="9" t="n"/>
      <c r="K5441" s="9" t="n"/>
      <c r="L5441" s="9">
        <f>IF(COUNTA($A5441:$K5441)=0,"",IF(AND(IFERROR($H5441,0)&gt;0,LEN(TRIM($K5441&amp;""))&gt;0,IFERROR(LOOKUP(2,1/((LISTS!$M$2:$M$13&lt;&gt;"")*ISNUMBER(SEARCH(LISTS!$M$2:$M$13,$I5441))),LISTS!$N$2:$N$13),"NO")="SI"),"SI","NO"))</f>
        <v/>
      </c>
      <c r="M5441" s="9">
        <f>IF(COUNTA($A5441:$K5441)=0,"",IF($K5441&lt;&gt;"",IF(COUNTIF($K$19:$K5441,$K5441)&gt;1,"SI","NO"),IF(COUNTIFS($A$19:$A5441,$A5441,$C$19:$C5441,$C5441,$J$19:$J5441,$J5441,$D$19:$D5441,$D5441)&gt;1,"SI","NO")))</f>
        <v/>
      </c>
      <c r="N5441" s="11">
        <f>IF(COUNTA($A5441:$K5441)=0,"",IF(AND($L5441="SI",$M5441="NO"),IFERROR($H5441,0),0))</f>
        <v/>
      </c>
      <c r="O5441" s="9">
        <f>IF(COUNTA($A5441:$K5441)=0,"",IF($M5441="SI","CUFE o factura duplicada dentro del reporte; no se suma dos veces",IF(IFERROR($H5441,0)&lt;=0,"DIAN reporta valor susceptible 0",IF($L5441="NO",IFERROR(LOOKUP(2,1/((LISTS!$M$2:$M$13&lt;&gt;"")*ISNUMBER(SEARCH(LISTS!$M$2:$M$13,$I5441))),LISTS!$O$2:$O$13),"Medio de pago no elegible o no identificado por DIAN"),"Apta automaticamente por pago electronico y base positiva"))))</f>
        <v/>
      </c>
    </row>
    <row r="5442">
      <c r="A5442" s="9" t="n"/>
      <c r="B5442" s="9" t="n"/>
      <c r="C5442" s="12" t="n"/>
      <c r="D5442" s="11" t="n"/>
      <c r="E5442" s="11" t="n"/>
      <c r="F5442" s="11" t="n"/>
      <c r="G5442" s="11" t="n"/>
      <c r="H5442" s="11" t="n"/>
      <c r="I5442" s="9" t="n"/>
      <c r="J5442" s="9" t="n"/>
      <c r="K5442" s="9" t="n"/>
      <c r="L5442" s="9">
        <f>IF(COUNTA($A5442:$K5442)=0,"",IF(AND(IFERROR($H5442,0)&gt;0,LEN(TRIM($K5442&amp;""))&gt;0,IFERROR(LOOKUP(2,1/((LISTS!$M$2:$M$13&lt;&gt;"")*ISNUMBER(SEARCH(LISTS!$M$2:$M$13,$I5442))),LISTS!$N$2:$N$13),"NO")="SI"),"SI","NO"))</f>
        <v/>
      </c>
      <c r="M5442" s="9">
        <f>IF(COUNTA($A5442:$K5442)=0,"",IF($K5442&lt;&gt;"",IF(COUNTIF($K$19:$K5442,$K5442)&gt;1,"SI","NO"),IF(COUNTIFS($A$19:$A5442,$A5442,$C$19:$C5442,$C5442,$J$19:$J5442,$J5442,$D$19:$D5442,$D5442)&gt;1,"SI","NO")))</f>
        <v/>
      </c>
      <c r="N5442" s="11">
        <f>IF(COUNTA($A5442:$K5442)=0,"",IF(AND($L5442="SI",$M5442="NO"),IFERROR($H5442,0),0))</f>
        <v/>
      </c>
      <c r="O5442" s="9">
        <f>IF(COUNTA($A5442:$K5442)=0,"",IF($M5442="SI","CUFE o factura duplicada dentro del reporte; no se suma dos veces",IF(IFERROR($H5442,0)&lt;=0,"DIAN reporta valor susceptible 0",IF($L5442="NO",IFERROR(LOOKUP(2,1/((LISTS!$M$2:$M$13&lt;&gt;"")*ISNUMBER(SEARCH(LISTS!$M$2:$M$13,$I5442))),LISTS!$O$2:$O$13),"Medio de pago no elegible o no identificado por DIAN"),"Apta automaticamente por pago electronico y base positiva"))))</f>
        <v/>
      </c>
    </row>
    <row r="5443">
      <c r="A5443" s="9" t="n"/>
      <c r="B5443" s="9" t="n"/>
      <c r="C5443" s="12" t="n"/>
      <c r="D5443" s="11" t="n"/>
      <c r="E5443" s="11" t="n"/>
      <c r="F5443" s="11" t="n"/>
      <c r="G5443" s="11" t="n"/>
      <c r="H5443" s="11" t="n"/>
      <c r="I5443" s="9" t="n"/>
      <c r="J5443" s="9" t="n"/>
      <c r="K5443" s="9" t="n"/>
      <c r="L5443" s="9">
        <f>IF(COUNTA($A5443:$K5443)=0,"",IF(AND(IFERROR($H5443,0)&gt;0,LEN(TRIM($K5443&amp;""))&gt;0,IFERROR(LOOKUP(2,1/((LISTS!$M$2:$M$13&lt;&gt;"")*ISNUMBER(SEARCH(LISTS!$M$2:$M$13,$I5443))),LISTS!$N$2:$N$13),"NO")="SI"),"SI","NO"))</f>
        <v/>
      </c>
      <c r="M5443" s="9">
        <f>IF(COUNTA($A5443:$K5443)=0,"",IF($K5443&lt;&gt;"",IF(COUNTIF($K$19:$K5443,$K5443)&gt;1,"SI","NO"),IF(COUNTIFS($A$19:$A5443,$A5443,$C$19:$C5443,$C5443,$J$19:$J5443,$J5443,$D$19:$D5443,$D5443)&gt;1,"SI","NO")))</f>
        <v/>
      </c>
      <c r="N5443" s="11">
        <f>IF(COUNTA($A5443:$K5443)=0,"",IF(AND($L5443="SI",$M5443="NO"),IFERROR($H5443,0),0))</f>
        <v/>
      </c>
      <c r="O5443" s="9">
        <f>IF(COUNTA($A5443:$K5443)=0,"",IF($M5443="SI","CUFE o factura duplicada dentro del reporte; no se suma dos veces",IF(IFERROR($H5443,0)&lt;=0,"DIAN reporta valor susceptible 0",IF($L5443="NO",IFERROR(LOOKUP(2,1/((LISTS!$M$2:$M$13&lt;&gt;"")*ISNUMBER(SEARCH(LISTS!$M$2:$M$13,$I5443))),LISTS!$O$2:$O$13),"Medio de pago no elegible o no identificado por DIAN"),"Apta automaticamente por pago electronico y base positiva"))))</f>
        <v/>
      </c>
    </row>
    <row r="5444">
      <c r="A5444" s="9" t="n"/>
      <c r="B5444" s="9" t="n"/>
      <c r="C5444" s="12" t="n"/>
      <c r="D5444" s="11" t="n"/>
      <c r="E5444" s="11" t="n"/>
      <c r="F5444" s="11" t="n"/>
      <c r="G5444" s="11" t="n"/>
      <c r="H5444" s="11" t="n"/>
      <c r="I5444" s="9" t="n"/>
      <c r="J5444" s="9" t="n"/>
      <c r="K5444" s="9" t="n"/>
      <c r="L5444" s="9">
        <f>IF(COUNTA($A5444:$K5444)=0,"",IF(AND(IFERROR($H5444,0)&gt;0,LEN(TRIM($K5444&amp;""))&gt;0,IFERROR(LOOKUP(2,1/((LISTS!$M$2:$M$13&lt;&gt;"")*ISNUMBER(SEARCH(LISTS!$M$2:$M$13,$I5444))),LISTS!$N$2:$N$13),"NO")="SI"),"SI","NO"))</f>
        <v/>
      </c>
      <c r="M5444" s="9">
        <f>IF(COUNTA($A5444:$K5444)=0,"",IF($K5444&lt;&gt;"",IF(COUNTIF($K$19:$K5444,$K5444)&gt;1,"SI","NO"),IF(COUNTIFS($A$19:$A5444,$A5444,$C$19:$C5444,$C5444,$J$19:$J5444,$J5444,$D$19:$D5444,$D5444)&gt;1,"SI","NO")))</f>
        <v/>
      </c>
      <c r="N5444" s="11">
        <f>IF(COUNTA($A5444:$K5444)=0,"",IF(AND($L5444="SI",$M5444="NO"),IFERROR($H5444,0),0))</f>
        <v/>
      </c>
      <c r="O5444" s="9">
        <f>IF(COUNTA($A5444:$K5444)=0,"",IF($M5444="SI","CUFE o factura duplicada dentro del reporte; no se suma dos veces",IF(IFERROR($H5444,0)&lt;=0,"DIAN reporta valor susceptible 0",IF($L5444="NO",IFERROR(LOOKUP(2,1/((LISTS!$M$2:$M$13&lt;&gt;"")*ISNUMBER(SEARCH(LISTS!$M$2:$M$13,$I5444))),LISTS!$O$2:$O$13),"Medio de pago no elegible o no identificado por DIAN"),"Apta automaticamente por pago electronico y base positiva"))))</f>
        <v/>
      </c>
    </row>
    <row r="5445">
      <c r="A5445" s="9" t="n"/>
      <c r="B5445" s="9" t="n"/>
      <c r="C5445" s="12" t="n"/>
      <c r="D5445" s="11" t="n"/>
      <c r="E5445" s="11" t="n"/>
      <c r="F5445" s="11" t="n"/>
      <c r="G5445" s="11" t="n"/>
      <c r="H5445" s="11" t="n"/>
      <c r="I5445" s="9" t="n"/>
      <c r="J5445" s="9" t="n"/>
      <c r="K5445" s="9" t="n"/>
      <c r="L5445" s="9">
        <f>IF(COUNTA($A5445:$K5445)=0,"",IF(AND(IFERROR($H5445,0)&gt;0,LEN(TRIM($K5445&amp;""))&gt;0,IFERROR(LOOKUP(2,1/((LISTS!$M$2:$M$13&lt;&gt;"")*ISNUMBER(SEARCH(LISTS!$M$2:$M$13,$I5445))),LISTS!$N$2:$N$13),"NO")="SI"),"SI","NO"))</f>
        <v/>
      </c>
      <c r="M5445" s="9">
        <f>IF(COUNTA($A5445:$K5445)=0,"",IF($K5445&lt;&gt;"",IF(COUNTIF($K$19:$K5445,$K5445)&gt;1,"SI","NO"),IF(COUNTIFS($A$19:$A5445,$A5445,$C$19:$C5445,$C5445,$J$19:$J5445,$J5445,$D$19:$D5445,$D5445)&gt;1,"SI","NO")))</f>
        <v/>
      </c>
      <c r="N5445" s="11">
        <f>IF(COUNTA($A5445:$K5445)=0,"",IF(AND($L5445="SI",$M5445="NO"),IFERROR($H5445,0),0))</f>
        <v/>
      </c>
      <c r="O5445" s="9">
        <f>IF(COUNTA($A5445:$K5445)=0,"",IF($M5445="SI","CUFE o factura duplicada dentro del reporte; no se suma dos veces",IF(IFERROR($H5445,0)&lt;=0,"DIAN reporta valor susceptible 0",IF($L5445="NO",IFERROR(LOOKUP(2,1/((LISTS!$M$2:$M$13&lt;&gt;"")*ISNUMBER(SEARCH(LISTS!$M$2:$M$13,$I5445))),LISTS!$O$2:$O$13),"Medio de pago no elegible o no identificado por DIAN"),"Apta automaticamente por pago electronico y base positiva"))))</f>
        <v/>
      </c>
    </row>
    <row r="5446">
      <c r="A5446" s="9" t="n"/>
      <c r="B5446" s="9" t="n"/>
      <c r="C5446" s="12" t="n"/>
      <c r="D5446" s="11" t="n"/>
      <c r="E5446" s="11" t="n"/>
      <c r="F5446" s="11" t="n"/>
      <c r="G5446" s="11" t="n"/>
      <c r="H5446" s="11" t="n"/>
      <c r="I5446" s="9" t="n"/>
      <c r="J5446" s="9" t="n"/>
      <c r="K5446" s="9" t="n"/>
      <c r="L5446" s="9">
        <f>IF(COUNTA($A5446:$K5446)=0,"",IF(AND(IFERROR($H5446,0)&gt;0,LEN(TRIM($K5446&amp;""))&gt;0,IFERROR(LOOKUP(2,1/((LISTS!$M$2:$M$13&lt;&gt;"")*ISNUMBER(SEARCH(LISTS!$M$2:$M$13,$I5446))),LISTS!$N$2:$N$13),"NO")="SI"),"SI","NO"))</f>
        <v/>
      </c>
      <c r="M5446" s="9">
        <f>IF(COUNTA($A5446:$K5446)=0,"",IF($K5446&lt;&gt;"",IF(COUNTIF($K$19:$K5446,$K5446)&gt;1,"SI","NO"),IF(COUNTIFS($A$19:$A5446,$A5446,$C$19:$C5446,$C5446,$J$19:$J5446,$J5446,$D$19:$D5446,$D5446)&gt;1,"SI","NO")))</f>
        <v/>
      </c>
      <c r="N5446" s="11">
        <f>IF(COUNTA($A5446:$K5446)=0,"",IF(AND($L5446="SI",$M5446="NO"),IFERROR($H5446,0),0))</f>
        <v/>
      </c>
      <c r="O5446" s="9">
        <f>IF(COUNTA($A5446:$K5446)=0,"",IF($M5446="SI","CUFE o factura duplicada dentro del reporte; no se suma dos veces",IF(IFERROR($H5446,0)&lt;=0,"DIAN reporta valor susceptible 0",IF($L5446="NO",IFERROR(LOOKUP(2,1/((LISTS!$M$2:$M$13&lt;&gt;"")*ISNUMBER(SEARCH(LISTS!$M$2:$M$13,$I5446))),LISTS!$O$2:$O$13),"Medio de pago no elegible o no identificado por DIAN"),"Apta automaticamente por pago electronico y base positiva"))))</f>
        <v/>
      </c>
    </row>
    <row r="5447">
      <c r="A5447" s="9" t="n"/>
      <c r="B5447" s="9" t="n"/>
      <c r="C5447" s="12" t="n"/>
      <c r="D5447" s="11" t="n"/>
      <c r="E5447" s="11" t="n"/>
      <c r="F5447" s="11" t="n"/>
      <c r="G5447" s="11" t="n"/>
      <c r="H5447" s="11" t="n"/>
      <c r="I5447" s="9" t="n"/>
      <c r="J5447" s="9" t="n"/>
      <c r="K5447" s="9" t="n"/>
      <c r="L5447" s="9">
        <f>IF(COUNTA($A5447:$K5447)=0,"",IF(AND(IFERROR($H5447,0)&gt;0,LEN(TRIM($K5447&amp;""))&gt;0,IFERROR(LOOKUP(2,1/((LISTS!$M$2:$M$13&lt;&gt;"")*ISNUMBER(SEARCH(LISTS!$M$2:$M$13,$I5447))),LISTS!$N$2:$N$13),"NO")="SI"),"SI","NO"))</f>
        <v/>
      </c>
      <c r="M5447" s="9">
        <f>IF(COUNTA($A5447:$K5447)=0,"",IF($K5447&lt;&gt;"",IF(COUNTIF($K$19:$K5447,$K5447)&gt;1,"SI","NO"),IF(COUNTIFS($A$19:$A5447,$A5447,$C$19:$C5447,$C5447,$J$19:$J5447,$J5447,$D$19:$D5447,$D5447)&gt;1,"SI","NO")))</f>
        <v/>
      </c>
      <c r="N5447" s="11">
        <f>IF(COUNTA($A5447:$K5447)=0,"",IF(AND($L5447="SI",$M5447="NO"),IFERROR($H5447,0),0))</f>
        <v/>
      </c>
      <c r="O5447" s="9">
        <f>IF(COUNTA($A5447:$K5447)=0,"",IF($M5447="SI","CUFE o factura duplicada dentro del reporte; no se suma dos veces",IF(IFERROR($H5447,0)&lt;=0,"DIAN reporta valor susceptible 0",IF($L5447="NO",IFERROR(LOOKUP(2,1/((LISTS!$M$2:$M$13&lt;&gt;"")*ISNUMBER(SEARCH(LISTS!$M$2:$M$13,$I5447))),LISTS!$O$2:$O$13),"Medio de pago no elegible o no identificado por DIAN"),"Apta automaticamente por pago electronico y base positiva"))))</f>
        <v/>
      </c>
    </row>
    <row r="5448">
      <c r="A5448" s="9" t="n"/>
      <c r="B5448" s="9" t="n"/>
      <c r="C5448" s="12" t="n"/>
      <c r="D5448" s="11" t="n"/>
      <c r="E5448" s="11" t="n"/>
      <c r="F5448" s="11" t="n"/>
      <c r="G5448" s="11" t="n"/>
      <c r="H5448" s="11" t="n"/>
      <c r="I5448" s="9" t="n"/>
      <c r="J5448" s="9" t="n"/>
      <c r="K5448" s="9" t="n"/>
      <c r="L5448" s="9">
        <f>IF(COUNTA($A5448:$K5448)=0,"",IF(AND(IFERROR($H5448,0)&gt;0,LEN(TRIM($K5448&amp;""))&gt;0,IFERROR(LOOKUP(2,1/((LISTS!$M$2:$M$13&lt;&gt;"")*ISNUMBER(SEARCH(LISTS!$M$2:$M$13,$I5448))),LISTS!$N$2:$N$13),"NO")="SI"),"SI","NO"))</f>
        <v/>
      </c>
      <c r="M5448" s="9">
        <f>IF(COUNTA($A5448:$K5448)=0,"",IF($K5448&lt;&gt;"",IF(COUNTIF($K$19:$K5448,$K5448)&gt;1,"SI","NO"),IF(COUNTIFS($A$19:$A5448,$A5448,$C$19:$C5448,$C5448,$J$19:$J5448,$J5448,$D$19:$D5448,$D5448)&gt;1,"SI","NO")))</f>
        <v/>
      </c>
      <c r="N5448" s="11">
        <f>IF(COUNTA($A5448:$K5448)=0,"",IF(AND($L5448="SI",$M5448="NO"),IFERROR($H5448,0),0))</f>
        <v/>
      </c>
      <c r="O5448" s="9">
        <f>IF(COUNTA($A5448:$K5448)=0,"",IF($M5448="SI","CUFE o factura duplicada dentro del reporte; no se suma dos veces",IF(IFERROR($H5448,0)&lt;=0,"DIAN reporta valor susceptible 0",IF($L5448="NO",IFERROR(LOOKUP(2,1/((LISTS!$M$2:$M$13&lt;&gt;"")*ISNUMBER(SEARCH(LISTS!$M$2:$M$13,$I5448))),LISTS!$O$2:$O$13),"Medio de pago no elegible o no identificado por DIAN"),"Apta automaticamente por pago electronico y base positiva"))))</f>
        <v/>
      </c>
    </row>
    <row r="5449">
      <c r="A5449" s="9" t="n"/>
      <c r="B5449" s="9" t="n"/>
      <c r="C5449" s="12" t="n"/>
      <c r="D5449" s="11" t="n"/>
      <c r="E5449" s="11" t="n"/>
      <c r="F5449" s="11" t="n"/>
      <c r="G5449" s="11" t="n"/>
      <c r="H5449" s="11" t="n"/>
      <c r="I5449" s="9" t="n"/>
      <c r="J5449" s="9" t="n"/>
      <c r="K5449" s="9" t="n"/>
      <c r="L5449" s="9">
        <f>IF(COUNTA($A5449:$K5449)=0,"",IF(AND(IFERROR($H5449,0)&gt;0,LEN(TRIM($K5449&amp;""))&gt;0,IFERROR(LOOKUP(2,1/((LISTS!$M$2:$M$13&lt;&gt;"")*ISNUMBER(SEARCH(LISTS!$M$2:$M$13,$I5449))),LISTS!$N$2:$N$13),"NO")="SI"),"SI","NO"))</f>
        <v/>
      </c>
      <c r="M5449" s="9">
        <f>IF(COUNTA($A5449:$K5449)=0,"",IF($K5449&lt;&gt;"",IF(COUNTIF($K$19:$K5449,$K5449)&gt;1,"SI","NO"),IF(COUNTIFS($A$19:$A5449,$A5449,$C$19:$C5449,$C5449,$J$19:$J5449,$J5449,$D$19:$D5449,$D5449)&gt;1,"SI","NO")))</f>
        <v/>
      </c>
      <c r="N5449" s="11">
        <f>IF(COUNTA($A5449:$K5449)=0,"",IF(AND($L5449="SI",$M5449="NO"),IFERROR($H5449,0),0))</f>
        <v/>
      </c>
      <c r="O5449" s="9">
        <f>IF(COUNTA($A5449:$K5449)=0,"",IF($M5449="SI","CUFE o factura duplicada dentro del reporte; no se suma dos veces",IF(IFERROR($H5449,0)&lt;=0,"DIAN reporta valor susceptible 0",IF($L5449="NO",IFERROR(LOOKUP(2,1/((LISTS!$M$2:$M$13&lt;&gt;"")*ISNUMBER(SEARCH(LISTS!$M$2:$M$13,$I5449))),LISTS!$O$2:$O$13),"Medio de pago no elegible o no identificado por DIAN"),"Apta automaticamente por pago electronico y base positiva"))))</f>
        <v/>
      </c>
    </row>
    <row r="5450">
      <c r="A5450" s="9" t="n"/>
      <c r="B5450" s="9" t="n"/>
      <c r="C5450" s="12" t="n"/>
      <c r="D5450" s="11" t="n"/>
      <c r="E5450" s="11" t="n"/>
      <c r="F5450" s="11" t="n"/>
      <c r="G5450" s="11" t="n"/>
      <c r="H5450" s="11" t="n"/>
      <c r="I5450" s="9" t="n"/>
      <c r="J5450" s="9" t="n"/>
      <c r="K5450" s="9" t="n"/>
      <c r="L5450" s="9">
        <f>IF(COUNTA($A5450:$K5450)=0,"",IF(AND(IFERROR($H5450,0)&gt;0,LEN(TRIM($K5450&amp;""))&gt;0,IFERROR(LOOKUP(2,1/((LISTS!$M$2:$M$13&lt;&gt;"")*ISNUMBER(SEARCH(LISTS!$M$2:$M$13,$I5450))),LISTS!$N$2:$N$13),"NO")="SI"),"SI","NO"))</f>
        <v/>
      </c>
      <c r="M5450" s="9">
        <f>IF(COUNTA($A5450:$K5450)=0,"",IF($K5450&lt;&gt;"",IF(COUNTIF($K$19:$K5450,$K5450)&gt;1,"SI","NO"),IF(COUNTIFS($A$19:$A5450,$A5450,$C$19:$C5450,$C5450,$J$19:$J5450,$J5450,$D$19:$D5450,$D5450)&gt;1,"SI","NO")))</f>
        <v/>
      </c>
      <c r="N5450" s="11">
        <f>IF(COUNTA($A5450:$K5450)=0,"",IF(AND($L5450="SI",$M5450="NO"),IFERROR($H5450,0),0))</f>
        <v/>
      </c>
      <c r="O5450" s="9">
        <f>IF(COUNTA($A5450:$K5450)=0,"",IF($M5450="SI","CUFE o factura duplicada dentro del reporte; no se suma dos veces",IF(IFERROR($H5450,0)&lt;=0,"DIAN reporta valor susceptible 0",IF($L5450="NO",IFERROR(LOOKUP(2,1/((LISTS!$M$2:$M$13&lt;&gt;"")*ISNUMBER(SEARCH(LISTS!$M$2:$M$13,$I5450))),LISTS!$O$2:$O$13),"Medio de pago no elegible o no identificado por DIAN"),"Apta automaticamente por pago electronico y base positiva"))))</f>
        <v/>
      </c>
    </row>
    <row r="5451">
      <c r="A5451" s="9" t="n"/>
      <c r="B5451" s="9" t="n"/>
      <c r="C5451" s="12" t="n"/>
      <c r="D5451" s="11" t="n"/>
      <c r="E5451" s="11" t="n"/>
      <c r="F5451" s="11" t="n"/>
      <c r="G5451" s="11" t="n"/>
      <c r="H5451" s="11" t="n"/>
      <c r="I5451" s="9" t="n"/>
      <c r="J5451" s="9" t="n"/>
      <c r="K5451" s="9" t="n"/>
      <c r="L5451" s="9">
        <f>IF(COUNTA($A5451:$K5451)=0,"",IF(AND(IFERROR($H5451,0)&gt;0,LEN(TRIM($K5451&amp;""))&gt;0,IFERROR(LOOKUP(2,1/((LISTS!$M$2:$M$13&lt;&gt;"")*ISNUMBER(SEARCH(LISTS!$M$2:$M$13,$I5451))),LISTS!$N$2:$N$13),"NO")="SI"),"SI","NO"))</f>
        <v/>
      </c>
      <c r="M5451" s="9">
        <f>IF(COUNTA($A5451:$K5451)=0,"",IF($K5451&lt;&gt;"",IF(COUNTIF($K$19:$K5451,$K5451)&gt;1,"SI","NO"),IF(COUNTIFS($A$19:$A5451,$A5451,$C$19:$C5451,$C5451,$J$19:$J5451,$J5451,$D$19:$D5451,$D5451)&gt;1,"SI","NO")))</f>
        <v/>
      </c>
      <c r="N5451" s="11">
        <f>IF(COUNTA($A5451:$K5451)=0,"",IF(AND($L5451="SI",$M5451="NO"),IFERROR($H5451,0),0))</f>
        <v/>
      </c>
      <c r="O5451" s="9">
        <f>IF(COUNTA($A5451:$K5451)=0,"",IF($M5451="SI","CUFE o factura duplicada dentro del reporte; no se suma dos veces",IF(IFERROR($H5451,0)&lt;=0,"DIAN reporta valor susceptible 0",IF($L5451="NO",IFERROR(LOOKUP(2,1/((LISTS!$M$2:$M$13&lt;&gt;"")*ISNUMBER(SEARCH(LISTS!$M$2:$M$13,$I5451))),LISTS!$O$2:$O$13),"Medio de pago no elegible o no identificado por DIAN"),"Apta automaticamente por pago electronico y base positiva"))))</f>
        <v/>
      </c>
    </row>
    <row r="5452">
      <c r="A5452" s="9" t="n"/>
      <c r="B5452" s="9" t="n"/>
      <c r="C5452" s="12" t="n"/>
      <c r="D5452" s="11" t="n"/>
      <c r="E5452" s="11" t="n"/>
      <c r="F5452" s="11" t="n"/>
      <c r="G5452" s="11" t="n"/>
      <c r="H5452" s="11" t="n"/>
      <c r="I5452" s="9" t="n"/>
      <c r="J5452" s="9" t="n"/>
      <c r="K5452" s="9" t="n"/>
      <c r="L5452" s="9">
        <f>IF(COUNTA($A5452:$K5452)=0,"",IF(AND(IFERROR($H5452,0)&gt;0,LEN(TRIM($K5452&amp;""))&gt;0,IFERROR(LOOKUP(2,1/((LISTS!$M$2:$M$13&lt;&gt;"")*ISNUMBER(SEARCH(LISTS!$M$2:$M$13,$I5452))),LISTS!$N$2:$N$13),"NO")="SI"),"SI","NO"))</f>
        <v/>
      </c>
      <c r="M5452" s="9">
        <f>IF(COUNTA($A5452:$K5452)=0,"",IF($K5452&lt;&gt;"",IF(COUNTIF($K$19:$K5452,$K5452)&gt;1,"SI","NO"),IF(COUNTIFS($A$19:$A5452,$A5452,$C$19:$C5452,$C5452,$J$19:$J5452,$J5452,$D$19:$D5452,$D5452)&gt;1,"SI","NO")))</f>
        <v/>
      </c>
      <c r="N5452" s="11">
        <f>IF(COUNTA($A5452:$K5452)=0,"",IF(AND($L5452="SI",$M5452="NO"),IFERROR($H5452,0),0))</f>
        <v/>
      </c>
      <c r="O5452" s="9">
        <f>IF(COUNTA($A5452:$K5452)=0,"",IF($M5452="SI","CUFE o factura duplicada dentro del reporte; no se suma dos veces",IF(IFERROR($H5452,0)&lt;=0,"DIAN reporta valor susceptible 0",IF($L5452="NO",IFERROR(LOOKUP(2,1/((LISTS!$M$2:$M$13&lt;&gt;"")*ISNUMBER(SEARCH(LISTS!$M$2:$M$13,$I5452))),LISTS!$O$2:$O$13),"Medio de pago no elegible o no identificado por DIAN"),"Apta automaticamente por pago electronico y base positiva"))))</f>
        <v/>
      </c>
    </row>
    <row r="5453">
      <c r="A5453" s="9" t="n"/>
      <c r="B5453" s="9" t="n"/>
      <c r="C5453" s="12" t="n"/>
      <c r="D5453" s="11" t="n"/>
      <c r="E5453" s="11" t="n"/>
      <c r="F5453" s="11" t="n"/>
      <c r="G5453" s="11" t="n"/>
      <c r="H5453" s="11" t="n"/>
      <c r="I5453" s="9" t="n"/>
      <c r="J5453" s="9" t="n"/>
      <c r="K5453" s="9" t="n"/>
      <c r="L5453" s="9">
        <f>IF(COUNTA($A5453:$K5453)=0,"",IF(AND(IFERROR($H5453,0)&gt;0,LEN(TRIM($K5453&amp;""))&gt;0,IFERROR(LOOKUP(2,1/((LISTS!$M$2:$M$13&lt;&gt;"")*ISNUMBER(SEARCH(LISTS!$M$2:$M$13,$I5453))),LISTS!$N$2:$N$13),"NO")="SI"),"SI","NO"))</f>
        <v/>
      </c>
      <c r="M5453" s="9">
        <f>IF(COUNTA($A5453:$K5453)=0,"",IF($K5453&lt;&gt;"",IF(COUNTIF($K$19:$K5453,$K5453)&gt;1,"SI","NO"),IF(COUNTIFS($A$19:$A5453,$A5453,$C$19:$C5453,$C5453,$J$19:$J5453,$J5453,$D$19:$D5453,$D5453)&gt;1,"SI","NO")))</f>
        <v/>
      </c>
      <c r="N5453" s="11">
        <f>IF(COUNTA($A5453:$K5453)=0,"",IF(AND($L5453="SI",$M5453="NO"),IFERROR($H5453,0),0))</f>
        <v/>
      </c>
      <c r="O5453" s="9">
        <f>IF(COUNTA($A5453:$K5453)=0,"",IF($M5453="SI","CUFE o factura duplicada dentro del reporte; no se suma dos veces",IF(IFERROR($H5453,0)&lt;=0,"DIAN reporta valor susceptible 0",IF($L5453="NO",IFERROR(LOOKUP(2,1/((LISTS!$M$2:$M$13&lt;&gt;"")*ISNUMBER(SEARCH(LISTS!$M$2:$M$13,$I5453))),LISTS!$O$2:$O$13),"Medio de pago no elegible o no identificado por DIAN"),"Apta automaticamente por pago electronico y base positiva"))))</f>
        <v/>
      </c>
    </row>
    <row r="5454">
      <c r="A5454" s="9" t="n"/>
      <c r="B5454" s="9" t="n"/>
      <c r="C5454" s="12" t="n"/>
      <c r="D5454" s="11" t="n"/>
      <c r="E5454" s="11" t="n"/>
      <c r="F5454" s="11" t="n"/>
      <c r="G5454" s="11" t="n"/>
      <c r="H5454" s="11" t="n"/>
      <c r="I5454" s="9" t="n"/>
      <c r="J5454" s="9" t="n"/>
      <c r="K5454" s="9" t="n"/>
      <c r="L5454" s="9">
        <f>IF(COUNTA($A5454:$K5454)=0,"",IF(AND(IFERROR($H5454,0)&gt;0,LEN(TRIM($K5454&amp;""))&gt;0,IFERROR(LOOKUP(2,1/((LISTS!$M$2:$M$13&lt;&gt;"")*ISNUMBER(SEARCH(LISTS!$M$2:$M$13,$I5454))),LISTS!$N$2:$N$13),"NO")="SI"),"SI","NO"))</f>
        <v/>
      </c>
      <c r="M5454" s="9">
        <f>IF(COUNTA($A5454:$K5454)=0,"",IF($K5454&lt;&gt;"",IF(COUNTIF($K$19:$K5454,$K5454)&gt;1,"SI","NO"),IF(COUNTIFS($A$19:$A5454,$A5454,$C$19:$C5454,$C5454,$J$19:$J5454,$J5454,$D$19:$D5454,$D5454)&gt;1,"SI","NO")))</f>
        <v/>
      </c>
      <c r="N5454" s="11">
        <f>IF(COUNTA($A5454:$K5454)=0,"",IF(AND($L5454="SI",$M5454="NO"),IFERROR($H5454,0),0))</f>
        <v/>
      </c>
      <c r="O5454" s="9">
        <f>IF(COUNTA($A5454:$K5454)=0,"",IF($M5454="SI","CUFE o factura duplicada dentro del reporte; no se suma dos veces",IF(IFERROR($H5454,0)&lt;=0,"DIAN reporta valor susceptible 0",IF($L5454="NO",IFERROR(LOOKUP(2,1/((LISTS!$M$2:$M$13&lt;&gt;"")*ISNUMBER(SEARCH(LISTS!$M$2:$M$13,$I5454))),LISTS!$O$2:$O$13),"Medio de pago no elegible o no identificado por DIAN"),"Apta automaticamente por pago electronico y base positiva"))))</f>
        <v/>
      </c>
    </row>
    <row r="5455">
      <c r="A5455" s="9" t="n"/>
      <c r="B5455" s="9" t="n"/>
      <c r="C5455" s="12" t="n"/>
      <c r="D5455" s="11" t="n"/>
      <c r="E5455" s="11" t="n"/>
      <c r="F5455" s="11" t="n"/>
      <c r="G5455" s="11" t="n"/>
      <c r="H5455" s="11" t="n"/>
      <c r="I5455" s="9" t="n"/>
      <c r="J5455" s="9" t="n"/>
      <c r="K5455" s="9" t="n"/>
      <c r="L5455" s="9">
        <f>IF(COUNTA($A5455:$K5455)=0,"",IF(AND(IFERROR($H5455,0)&gt;0,LEN(TRIM($K5455&amp;""))&gt;0,IFERROR(LOOKUP(2,1/((LISTS!$M$2:$M$13&lt;&gt;"")*ISNUMBER(SEARCH(LISTS!$M$2:$M$13,$I5455))),LISTS!$N$2:$N$13),"NO")="SI"),"SI","NO"))</f>
        <v/>
      </c>
      <c r="M5455" s="9">
        <f>IF(COUNTA($A5455:$K5455)=0,"",IF($K5455&lt;&gt;"",IF(COUNTIF($K$19:$K5455,$K5455)&gt;1,"SI","NO"),IF(COUNTIFS($A$19:$A5455,$A5455,$C$19:$C5455,$C5455,$J$19:$J5455,$J5455,$D$19:$D5455,$D5455)&gt;1,"SI","NO")))</f>
        <v/>
      </c>
      <c r="N5455" s="11">
        <f>IF(COUNTA($A5455:$K5455)=0,"",IF(AND($L5455="SI",$M5455="NO"),IFERROR($H5455,0),0))</f>
        <v/>
      </c>
      <c r="O5455" s="9">
        <f>IF(COUNTA($A5455:$K5455)=0,"",IF($M5455="SI","CUFE o factura duplicada dentro del reporte; no se suma dos veces",IF(IFERROR($H5455,0)&lt;=0,"DIAN reporta valor susceptible 0",IF($L5455="NO",IFERROR(LOOKUP(2,1/((LISTS!$M$2:$M$13&lt;&gt;"")*ISNUMBER(SEARCH(LISTS!$M$2:$M$13,$I5455))),LISTS!$O$2:$O$13),"Medio de pago no elegible o no identificado por DIAN"),"Apta automaticamente por pago electronico y base positiva"))))</f>
        <v/>
      </c>
    </row>
    <row r="5456">
      <c r="A5456" s="9" t="n"/>
      <c r="B5456" s="9" t="n"/>
      <c r="C5456" s="12" t="n"/>
      <c r="D5456" s="11" t="n"/>
      <c r="E5456" s="11" t="n"/>
      <c r="F5456" s="11" t="n"/>
      <c r="G5456" s="11" t="n"/>
      <c r="H5456" s="11" t="n"/>
      <c r="I5456" s="9" t="n"/>
      <c r="J5456" s="9" t="n"/>
      <c r="K5456" s="9" t="n"/>
      <c r="L5456" s="9">
        <f>IF(COUNTA($A5456:$K5456)=0,"",IF(AND(IFERROR($H5456,0)&gt;0,LEN(TRIM($K5456&amp;""))&gt;0,IFERROR(LOOKUP(2,1/((LISTS!$M$2:$M$13&lt;&gt;"")*ISNUMBER(SEARCH(LISTS!$M$2:$M$13,$I5456))),LISTS!$N$2:$N$13),"NO")="SI"),"SI","NO"))</f>
        <v/>
      </c>
      <c r="M5456" s="9">
        <f>IF(COUNTA($A5456:$K5456)=0,"",IF($K5456&lt;&gt;"",IF(COUNTIF($K$19:$K5456,$K5456)&gt;1,"SI","NO"),IF(COUNTIFS($A$19:$A5456,$A5456,$C$19:$C5456,$C5456,$J$19:$J5456,$J5456,$D$19:$D5456,$D5456)&gt;1,"SI","NO")))</f>
        <v/>
      </c>
      <c r="N5456" s="11">
        <f>IF(COUNTA($A5456:$K5456)=0,"",IF(AND($L5456="SI",$M5456="NO"),IFERROR($H5456,0),0))</f>
        <v/>
      </c>
      <c r="O5456" s="9">
        <f>IF(COUNTA($A5456:$K5456)=0,"",IF($M5456="SI","CUFE o factura duplicada dentro del reporte; no se suma dos veces",IF(IFERROR($H5456,0)&lt;=0,"DIAN reporta valor susceptible 0",IF($L5456="NO",IFERROR(LOOKUP(2,1/((LISTS!$M$2:$M$13&lt;&gt;"")*ISNUMBER(SEARCH(LISTS!$M$2:$M$13,$I5456))),LISTS!$O$2:$O$13),"Medio de pago no elegible o no identificado por DIAN"),"Apta automaticamente por pago electronico y base positiva"))))</f>
        <v/>
      </c>
    </row>
    <row r="5457">
      <c r="A5457" s="9" t="n"/>
      <c r="B5457" s="9" t="n"/>
      <c r="C5457" s="12" t="n"/>
      <c r="D5457" s="11" t="n"/>
      <c r="E5457" s="11" t="n"/>
      <c r="F5457" s="11" t="n"/>
      <c r="G5457" s="11" t="n"/>
      <c r="H5457" s="11" t="n"/>
      <c r="I5457" s="9" t="n"/>
      <c r="J5457" s="9" t="n"/>
      <c r="K5457" s="9" t="n"/>
      <c r="L5457" s="9">
        <f>IF(COUNTA($A5457:$K5457)=0,"",IF(AND(IFERROR($H5457,0)&gt;0,LEN(TRIM($K5457&amp;""))&gt;0,IFERROR(LOOKUP(2,1/((LISTS!$M$2:$M$13&lt;&gt;"")*ISNUMBER(SEARCH(LISTS!$M$2:$M$13,$I5457))),LISTS!$N$2:$N$13),"NO")="SI"),"SI","NO"))</f>
        <v/>
      </c>
      <c r="M5457" s="9">
        <f>IF(COUNTA($A5457:$K5457)=0,"",IF($K5457&lt;&gt;"",IF(COUNTIF($K$19:$K5457,$K5457)&gt;1,"SI","NO"),IF(COUNTIFS($A$19:$A5457,$A5457,$C$19:$C5457,$C5457,$J$19:$J5457,$J5457,$D$19:$D5457,$D5457)&gt;1,"SI","NO")))</f>
        <v/>
      </c>
      <c r="N5457" s="11">
        <f>IF(COUNTA($A5457:$K5457)=0,"",IF(AND($L5457="SI",$M5457="NO"),IFERROR($H5457,0),0))</f>
        <v/>
      </c>
      <c r="O5457" s="9">
        <f>IF(COUNTA($A5457:$K5457)=0,"",IF($M5457="SI","CUFE o factura duplicada dentro del reporte; no se suma dos veces",IF(IFERROR($H5457,0)&lt;=0,"DIAN reporta valor susceptible 0",IF($L5457="NO",IFERROR(LOOKUP(2,1/((LISTS!$M$2:$M$13&lt;&gt;"")*ISNUMBER(SEARCH(LISTS!$M$2:$M$13,$I5457))),LISTS!$O$2:$O$13),"Medio de pago no elegible o no identificado por DIAN"),"Apta automaticamente por pago electronico y base positiva"))))</f>
        <v/>
      </c>
    </row>
    <row r="5458">
      <c r="A5458" s="9" t="n"/>
      <c r="B5458" s="9" t="n"/>
      <c r="C5458" s="12" t="n"/>
      <c r="D5458" s="11" t="n"/>
      <c r="E5458" s="11" t="n"/>
      <c r="F5458" s="11" t="n"/>
      <c r="G5458" s="11" t="n"/>
      <c r="H5458" s="11" t="n"/>
      <c r="I5458" s="9" t="n"/>
      <c r="J5458" s="9" t="n"/>
      <c r="K5458" s="9" t="n"/>
      <c r="L5458" s="9">
        <f>IF(COUNTA($A5458:$K5458)=0,"",IF(AND(IFERROR($H5458,0)&gt;0,LEN(TRIM($K5458&amp;""))&gt;0,IFERROR(LOOKUP(2,1/((LISTS!$M$2:$M$13&lt;&gt;"")*ISNUMBER(SEARCH(LISTS!$M$2:$M$13,$I5458))),LISTS!$N$2:$N$13),"NO")="SI"),"SI","NO"))</f>
        <v/>
      </c>
      <c r="M5458" s="9">
        <f>IF(COUNTA($A5458:$K5458)=0,"",IF($K5458&lt;&gt;"",IF(COUNTIF($K$19:$K5458,$K5458)&gt;1,"SI","NO"),IF(COUNTIFS($A$19:$A5458,$A5458,$C$19:$C5458,$C5458,$J$19:$J5458,$J5458,$D$19:$D5458,$D5458)&gt;1,"SI","NO")))</f>
        <v/>
      </c>
      <c r="N5458" s="11">
        <f>IF(COUNTA($A5458:$K5458)=0,"",IF(AND($L5458="SI",$M5458="NO"),IFERROR($H5458,0),0))</f>
        <v/>
      </c>
      <c r="O5458" s="9">
        <f>IF(COUNTA($A5458:$K5458)=0,"",IF($M5458="SI","CUFE o factura duplicada dentro del reporte; no se suma dos veces",IF(IFERROR($H5458,0)&lt;=0,"DIAN reporta valor susceptible 0",IF($L5458="NO",IFERROR(LOOKUP(2,1/((LISTS!$M$2:$M$13&lt;&gt;"")*ISNUMBER(SEARCH(LISTS!$M$2:$M$13,$I5458))),LISTS!$O$2:$O$13),"Medio de pago no elegible o no identificado por DIAN"),"Apta automaticamente por pago electronico y base positiva"))))</f>
        <v/>
      </c>
    </row>
    <row r="5459">
      <c r="A5459" s="9" t="n"/>
      <c r="B5459" s="9" t="n"/>
      <c r="C5459" s="12" t="n"/>
      <c r="D5459" s="11" t="n"/>
      <c r="E5459" s="11" t="n"/>
      <c r="F5459" s="11" t="n"/>
      <c r="G5459" s="11" t="n"/>
      <c r="H5459" s="11" t="n"/>
      <c r="I5459" s="9" t="n"/>
      <c r="J5459" s="9" t="n"/>
      <c r="K5459" s="9" t="n"/>
      <c r="L5459" s="9">
        <f>IF(COUNTA($A5459:$K5459)=0,"",IF(AND(IFERROR($H5459,0)&gt;0,LEN(TRIM($K5459&amp;""))&gt;0,IFERROR(LOOKUP(2,1/((LISTS!$M$2:$M$13&lt;&gt;"")*ISNUMBER(SEARCH(LISTS!$M$2:$M$13,$I5459))),LISTS!$N$2:$N$13),"NO")="SI"),"SI","NO"))</f>
        <v/>
      </c>
      <c r="M5459" s="9">
        <f>IF(COUNTA($A5459:$K5459)=0,"",IF($K5459&lt;&gt;"",IF(COUNTIF($K$19:$K5459,$K5459)&gt;1,"SI","NO"),IF(COUNTIFS($A$19:$A5459,$A5459,$C$19:$C5459,$C5459,$J$19:$J5459,$J5459,$D$19:$D5459,$D5459)&gt;1,"SI","NO")))</f>
        <v/>
      </c>
      <c r="N5459" s="11">
        <f>IF(COUNTA($A5459:$K5459)=0,"",IF(AND($L5459="SI",$M5459="NO"),IFERROR($H5459,0),0))</f>
        <v/>
      </c>
      <c r="O5459" s="9">
        <f>IF(COUNTA($A5459:$K5459)=0,"",IF($M5459="SI","CUFE o factura duplicada dentro del reporte; no se suma dos veces",IF(IFERROR($H5459,0)&lt;=0,"DIAN reporta valor susceptible 0",IF($L5459="NO",IFERROR(LOOKUP(2,1/((LISTS!$M$2:$M$13&lt;&gt;"")*ISNUMBER(SEARCH(LISTS!$M$2:$M$13,$I5459))),LISTS!$O$2:$O$13),"Medio de pago no elegible o no identificado por DIAN"),"Apta automaticamente por pago electronico y base positiva"))))</f>
        <v/>
      </c>
    </row>
    <row r="5460">
      <c r="A5460" s="9" t="n"/>
      <c r="B5460" s="9" t="n"/>
      <c r="C5460" s="12" t="n"/>
      <c r="D5460" s="11" t="n"/>
      <c r="E5460" s="11" t="n"/>
      <c r="F5460" s="11" t="n"/>
      <c r="G5460" s="11" t="n"/>
      <c r="H5460" s="11" t="n"/>
      <c r="I5460" s="9" t="n"/>
      <c r="J5460" s="9" t="n"/>
      <c r="K5460" s="9" t="n"/>
      <c r="L5460" s="9">
        <f>IF(COUNTA($A5460:$K5460)=0,"",IF(AND(IFERROR($H5460,0)&gt;0,LEN(TRIM($K5460&amp;""))&gt;0,IFERROR(LOOKUP(2,1/((LISTS!$M$2:$M$13&lt;&gt;"")*ISNUMBER(SEARCH(LISTS!$M$2:$M$13,$I5460))),LISTS!$N$2:$N$13),"NO")="SI"),"SI","NO"))</f>
        <v/>
      </c>
      <c r="M5460" s="9">
        <f>IF(COUNTA($A5460:$K5460)=0,"",IF($K5460&lt;&gt;"",IF(COUNTIF($K$19:$K5460,$K5460)&gt;1,"SI","NO"),IF(COUNTIFS($A$19:$A5460,$A5460,$C$19:$C5460,$C5460,$J$19:$J5460,$J5460,$D$19:$D5460,$D5460)&gt;1,"SI","NO")))</f>
        <v/>
      </c>
      <c r="N5460" s="11">
        <f>IF(COUNTA($A5460:$K5460)=0,"",IF(AND($L5460="SI",$M5460="NO"),IFERROR($H5460,0),0))</f>
        <v/>
      </c>
      <c r="O5460" s="9">
        <f>IF(COUNTA($A5460:$K5460)=0,"",IF($M5460="SI","CUFE o factura duplicada dentro del reporte; no se suma dos veces",IF(IFERROR($H5460,0)&lt;=0,"DIAN reporta valor susceptible 0",IF($L5460="NO",IFERROR(LOOKUP(2,1/((LISTS!$M$2:$M$13&lt;&gt;"")*ISNUMBER(SEARCH(LISTS!$M$2:$M$13,$I5460))),LISTS!$O$2:$O$13),"Medio de pago no elegible o no identificado por DIAN"),"Apta automaticamente por pago electronico y base positiva"))))</f>
        <v/>
      </c>
    </row>
    <row r="5461">
      <c r="A5461" s="9" t="n"/>
      <c r="B5461" s="9" t="n"/>
      <c r="C5461" s="12" t="n"/>
      <c r="D5461" s="11" t="n"/>
      <c r="E5461" s="11" t="n"/>
      <c r="F5461" s="11" t="n"/>
      <c r="G5461" s="11" t="n"/>
      <c r="H5461" s="11" t="n"/>
      <c r="I5461" s="9" t="n"/>
      <c r="J5461" s="9" t="n"/>
      <c r="K5461" s="9" t="n"/>
      <c r="L5461" s="9">
        <f>IF(COUNTA($A5461:$K5461)=0,"",IF(AND(IFERROR($H5461,0)&gt;0,LEN(TRIM($K5461&amp;""))&gt;0,IFERROR(LOOKUP(2,1/((LISTS!$M$2:$M$13&lt;&gt;"")*ISNUMBER(SEARCH(LISTS!$M$2:$M$13,$I5461))),LISTS!$N$2:$N$13),"NO")="SI"),"SI","NO"))</f>
        <v/>
      </c>
      <c r="M5461" s="9">
        <f>IF(COUNTA($A5461:$K5461)=0,"",IF($K5461&lt;&gt;"",IF(COUNTIF($K$19:$K5461,$K5461)&gt;1,"SI","NO"),IF(COUNTIFS($A$19:$A5461,$A5461,$C$19:$C5461,$C5461,$J$19:$J5461,$J5461,$D$19:$D5461,$D5461)&gt;1,"SI","NO")))</f>
        <v/>
      </c>
      <c r="N5461" s="11">
        <f>IF(COUNTA($A5461:$K5461)=0,"",IF(AND($L5461="SI",$M5461="NO"),IFERROR($H5461,0),0))</f>
        <v/>
      </c>
      <c r="O5461" s="9">
        <f>IF(COUNTA($A5461:$K5461)=0,"",IF($M5461="SI","CUFE o factura duplicada dentro del reporte; no se suma dos veces",IF(IFERROR($H5461,0)&lt;=0,"DIAN reporta valor susceptible 0",IF($L5461="NO",IFERROR(LOOKUP(2,1/((LISTS!$M$2:$M$13&lt;&gt;"")*ISNUMBER(SEARCH(LISTS!$M$2:$M$13,$I5461))),LISTS!$O$2:$O$13),"Medio de pago no elegible o no identificado por DIAN"),"Apta automaticamente por pago electronico y base positiva"))))</f>
        <v/>
      </c>
    </row>
    <row r="5462">
      <c r="A5462" s="9" t="n"/>
      <c r="B5462" s="9" t="n"/>
      <c r="C5462" s="12" t="n"/>
      <c r="D5462" s="11" t="n"/>
      <c r="E5462" s="11" t="n"/>
      <c r="F5462" s="11" t="n"/>
      <c r="G5462" s="11" t="n"/>
      <c r="H5462" s="11" t="n"/>
      <c r="I5462" s="9" t="n"/>
      <c r="J5462" s="9" t="n"/>
      <c r="K5462" s="9" t="n"/>
      <c r="L5462" s="9">
        <f>IF(COUNTA($A5462:$K5462)=0,"",IF(AND(IFERROR($H5462,0)&gt;0,LEN(TRIM($K5462&amp;""))&gt;0,IFERROR(LOOKUP(2,1/((LISTS!$M$2:$M$13&lt;&gt;"")*ISNUMBER(SEARCH(LISTS!$M$2:$M$13,$I5462))),LISTS!$N$2:$N$13),"NO")="SI"),"SI","NO"))</f>
        <v/>
      </c>
      <c r="M5462" s="9">
        <f>IF(COUNTA($A5462:$K5462)=0,"",IF($K5462&lt;&gt;"",IF(COUNTIF($K$19:$K5462,$K5462)&gt;1,"SI","NO"),IF(COUNTIFS($A$19:$A5462,$A5462,$C$19:$C5462,$C5462,$J$19:$J5462,$J5462,$D$19:$D5462,$D5462)&gt;1,"SI","NO")))</f>
        <v/>
      </c>
      <c r="N5462" s="11">
        <f>IF(COUNTA($A5462:$K5462)=0,"",IF(AND($L5462="SI",$M5462="NO"),IFERROR($H5462,0),0))</f>
        <v/>
      </c>
      <c r="O5462" s="9">
        <f>IF(COUNTA($A5462:$K5462)=0,"",IF($M5462="SI","CUFE o factura duplicada dentro del reporte; no se suma dos veces",IF(IFERROR($H5462,0)&lt;=0,"DIAN reporta valor susceptible 0",IF($L5462="NO",IFERROR(LOOKUP(2,1/((LISTS!$M$2:$M$13&lt;&gt;"")*ISNUMBER(SEARCH(LISTS!$M$2:$M$13,$I5462))),LISTS!$O$2:$O$13),"Medio de pago no elegible o no identificado por DIAN"),"Apta automaticamente por pago electronico y base positiva"))))</f>
        <v/>
      </c>
    </row>
    <row r="5463">
      <c r="A5463" s="9" t="n"/>
      <c r="B5463" s="9" t="n"/>
      <c r="C5463" s="12" t="n"/>
      <c r="D5463" s="11" t="n"/>
      <c r="E5463" s="11" t="n"/>
      <c r="F5463" s="11" t="n"/>
      <c r="G5463" s="11" t="n"/>
      <c r="H5463" s="11" t="n"/>
      <c r="I5463" s="9" t="n"/>
      <c r="J5463" s="9" t="n"/>
      <c r="K5463" s="9" t="n"/>
      <c r="L5463" s="9">
        <f>IF(COUNTA($A5463:$K5463)=0,"",IF(AND(IFERROR($H5463,0)&gt;0,LEN(TRIM($K5463&amp;""))&gt;0,IFERROR(LOOKUP(2,1/((LISTS!$M$2:$M$13&lt;&gt;"")*ISNUMBER(SEARCH(LISTS!$M$2:$M$13,$I5463))),LISTS!$N$2:$N$13),"NO")="SI"),"SI","NO"))</f>
        <v/>
      </c>
      <c r="M5463" s="9">
        <f>IF(COUNTA($A5463:$K5463)=0,"",IF($K5463&lt;&gt;"",IF(COUNTIF($K$19:$K5463,$K5463)&gt;1,"SI","NO"),IF(COUNTIFS($A$19:$A5463,$A5463,$C$19:$C5463,$C5463,$J$19:$J5463,$J5463,$D$19:$D5463,$D5463)&gt;1,"SI","NO")))</f>
        <v/>
      </c>
      <c r="N5463" s="11">
        <f>IF(COUNTA($A5463:$K5463)=0,"",IF(AND($L5463="SI",$M5463="NO"),IFERROR($H5463,0),0))</f>
        <v/>
      </c>
      <c r="O5463" s="9">
        <f>IF(COUNTA($A5463:$K5463)=0,"",IF($M5463="SI","CUFE o factura duplicada dentro del reporte; no se suma dos veces",IF(IFERROR($H5463,0)&lt;=0,"DIAN reporta valor susceptible 0",IF($L5463="NO",IFERROR(LOOKUP(2,1/((LISTS!$M$2:$M$13&lt;&gt;"")*ISNUMBER(SEARCH(LISTS!$M$2:$M$13,$I5463))),LISTS!$O$2:$O$13),"Medio de pago no elegible o no identificado por DIAN"),"Apta automaticamente por pago electronico y base positiva"))))</f>
        <v/>
      </c>
    </row>
    <row r="5464">
      <c r="A5464" s="9" t="n"/>
      <c r="B5464" s="9" t="n"/>
      <c r="C5464" s="12" t="n"/>
      <c r="D5464" s="11" t="n"/>
      <c r="E5464" s="11" t="n"/>
      <c r="F5464" s="11" t="n"/>
      <c r="G5464" s="11" t="n"/>
      <c r="H5464" s="11" t="n"/>
      <c r="I5464" s="9" t="n"/>
      <c r="J5464" s="9" t="n"/>
      <c r="K5464" s="9" t="n"/>
      <c r="L5464" s="9">
        <f>IF(COUNTA($A5464:$K5464)=0,"",IF(AND(IFERROR($H5464,0)&gt;0,LEN(TRIM($K5464&amp;""))&gt;0,IFERROR(LOOKUP(2,1/((LISTS!$M$2:$M$13&lt;&gt;"")*ISNUMBER(SEARCH(LISTS!$M$2:$M$13,$I5464))),LISTS!$N$2:$N$13),"NO")="SI"),"SI","NO"))</f>
        <v/>
      </c>
      <c r="M5464" s="9">
        <f>IF(COUNTA($A5464:$K5464)=0,"",IF($K5464&lt;&gt;"",IF(COUNTIF($K$19:$K5464,$K5464)&gt;1,"SI","NO"),IF(COUNTIFS($A$19:$A5464,$A5464,$C$19:$C5464,$C5464,$J$19:$J5464,$J5464,$D$19:$D5464,$D5464)&gt;1,"SI","NO")))</f>
        <v/>
      </c>
      <c r="N5464" s="11">
        <f>IF(COUNTA($A5464:$K5464)=0,"",IF(AND($L5464="SI",$M5464="NO"),IFERROR($H5464,0),0))</f>
        <v/>
      </c>
      <c r="O5464" s="9">
        <f>IF(COUNTA($A5464:$K5464)=0,"",IF($M5464="SI","CUFE o factura duplicada dentro del reporte; no se suma dos veces",IF(IFERROR($H5464,0)&lt;=0,"DIAN reporta valor susceptible 0",IF($L5464="NO",IFERROR(LOOKUP(2,1/((LISTS!$M$2:$M$13&lt;&gt;"")*ISNUMBER(SEARCH(LISTS!$M$2:$M$13,$I5464))),LISTS!$O$2:$O$13),"Medio de pago no elegible o no identificado por DIAN"),"Apta automaticamente por pago electronico y base positiva"))))</f>
        <v/>
      </c>
    </row>
    <row r="5465">
      <c r="A5465" s="9" t="n"/>
      <c r="B5465" s="9" t="n"/>
      <c r="C5465" s="12" t="n"/>
      <c r="D5465" s="11" t="n"/>
      <c r="E5465" s="11" t="n"/>
      <c r="F5465" s="11" t="n"/>
      <c r="G5465" s="11" t="n"/>
      <c r="H5465" s="11" t="n"/>
      <c r="I5465" s="9" t="n"/>
      <c r="J5465" s="9" t="n"/>
      <c r="K5465" s="9" t="n"/>
      <c r="L5465" s="9">
        <f>IF(COUNTA($A5465:$K5465)=0,"",IF(AND(IFERROR($H5465,0)&gt;0,LEN(TRIM($K5465&amp;""))&gt;0,IFERROR(LOOKUP(2,1/((LISTS!$M$2:$M$13&lt;&gt;"")*ISNUMBER(SEARCH(LISTS!$M$2:$M$13,$I5465))),LISTS!$N$2:$N$13),"NO")="SI"),"SI","NO"))</f>
        <v/>
      </c>
      <c r="M5465" s="9">
        <f>IF(COUNTA($A5465:$K5465)=0,"",IF($K5465&lt;&gt;"",IF(COUNTIF($K$19:$K5465,$K5465)&gt;1,"SI","NO"),IF(COUNTIFS($A$19:$A5465,$A5465,$C$19:$C5465,$C5465,$J$19:$J5465,$J5465,$D$19:$D5465,$D5465)&gt;1,"SI","NO")))</f>
        <v/>
      </c>
      <c r="N5465" s="11">
        <f>IF(COUNTA($A5465:$K5465)=0,"",IF(AND($L5465="SI",$M5465="NO"),IFERROR($H5465,0),0))</f>
        <v/>
      </c>
      <c r="O5465" s="9">
        <f>IF(COUNTA($A5465:$K5465)=0,"",IF($M5465="SI","CUFE o factura duplicada dentro del reporte; no se suma dos veces",IF(IFERROR($H5465,0)&lt;=0,"DIAN reporta valor susceptible 0",IF($L5465="NO",IFERROR(LOOKUP(2,1/((LISTS!$M$2:$M$13&lt;&gt;"")*ISNUMBER(SEARCH(LISTS!$M$2:$M$13,$I5465))),LISTS!$O$2:$O$13),"Medio de pago no elegible o no identificado por DIAN"),"Apta automaticamente por pago electronico y base positiva"))))</f>
        <v/>
      </c>
    </row>
    <row r="5466">
      <c r="A5466" s="9" t="n"/>
      <c r="B5466" s="9" t="n"/>
      <c r="C5466" s="12" t="n"/>
      <c r="D5466" s="11" t="n"/>
      <c r="E5466" s="11" t="n"/>
      <c r="F5466" s="11" t="n"/>
      <c r="G5466" s="11" t="n"/>
      <c r="H5466" s="11" t="n"/>
      <c r="I5466" s="9" t="n"/>
      <c r="J5466" s="9" t="n"/>
      <c r="K5466" s="9" t="n"/>
      <c r="L5466" s="9">
        <f>IF(COUNTA($A5466:$K5466)=0,"",IF(AND(IFERROR($H5466,0)&gt;0,LEN(TRIM($K5466&amp;""))&gt;0,IFERROR(LOOKUP(2,1/((LISTS!$M$2:$M$13&lt;&gt;"")*ISNUMBER(SEARCH(LISTS!$M$2:$M$13,$I5466))),LISTS!$N$2:$N$13),"NO")="SI"),"SI","NO"))</f>
        <v/>
      </c>
      <c r="M5466" s="9">
        <f>IF(COUNTA($A5466:$K5466)=0,"",IF($K5466&lt;&gt;"",IF(COUNTIF($K$19:$K5466,$K5466)&gt;1,"SI","NO"),IF(COUNTIFS($A$19:$A5466,$A5466,$C$19:$C5466,$C5466,$J$19:$J5466,$J5466,$D$19:$D5466,$D5466)&gt;1,"SI","NO")))</f>
        <v/>
      </c>
      <c r="N5466" s="11">
        <f>IF(COUNTA($A5466:$K5466)=0,"",IF(AND($L5466="SI",$M5466="NO"),IFERROR($H5466,0),0))</f>
        <v/>
      </c>
      <c r="O5466" s="9">
        <f>IF(COUNTA($A5466:$K5466)=0,"",IF($M5466="SI","CUFE o factura duplicada dentro del reporte; no se suma dos veces",IF(IFERROR($H5466,0)&lt;=0,"DIAN reporta valor susceptible 0",IF($L5466="NO",IFERROR(LOOKUP(2,1/((LISTS!$M$2:$M$13&lt;&gt;"")*ISNUMBER(SEARCH(LISTS!$M$2:$M$13,$I5466))),LISTS!$O$2:$O$13),"Medio de pago no elegible o no identificado por DIAN"),"Apta automaticamente por pago electronico y base positiva"))))</f>
        <v/>
      </c>
    </row>
    <row r="5467">
      <c r="A5467" s="9" t="n"/>
      <c r="B5467" s="9" t="n"/>
      <c r="C5467" s="12" t="n"/>
      <c r="D5467" s="11" t="n"/>
      <c r="E5467" s="11" t="n"/>
      <c r="F5467" s="11" t="n"/>
      <c r="G5467" s="11" t="n"/>
      <c r="H5467" s="11" t="n"/>
      <c r="I5467" s="9" t="n"/>
      <c r="J5467" s="9" t="n"/>
      <c r="K5467" s="9" t="n"/>
      <c r="L5467" s="9">
        <f>IF(COUNTA($A5467:$K5467)=0,"",IF(AND(IFERROR($H5467,0)&gt;0,LEN(TRIM($K5467&amp;""))&gt;0,IFERROR(LOOKUP(2,1/((LISTS!$M$2:$M$13&lt;&gt;"")*ISNUMBER(SEARCH(LISTS!$M$2:$M$13,$I5467))),LISTS!$N$2:$N$13),"NO")="SI"),"SI","NO"))</f>
        <v/>
      </c>
      <c r="M5467" s="9">
        <f>IF(COUNTA($A5467:$K5467)=0,"",IF($K5467&lt;&gt;"",IF(COUNTIF($K$19:$K5467,$K5467)&gt;1,"SI","NO"),IF(COUNTIFS($A$19:$A5467,$A5467,$C$19:$C5467,$C5467,$J$19:$J5467,$J5467,$D$19:$D5467,$D5467)&gt;1,"SI","NO")))</f>
        <v/>
      </c>
      <c r="N5467" s="11">
        <f>IF(COUNTA($A5467:$K5467)=0,"",IF(AND($L5467="SI",$M5467="NO"),IFERROR($H5467,0),0))</f>
        <v/>
      </c>
      <c r="O5467" s="9">
        <f>IF(COUNTA($A5467:$K5467)=0,"",IF($M5467="SI","CUFE o factura duplicada dentro del reporte; no se suma dos veces",IF(IFERROR($H5467,0)&lt;=0,"DIAN reporta valor susceptible 0",IF($L5467="NO",IFERROR(LOOKUP(2,1/((LISTS!$M$2:$M$13&lt;&gt;"")*ISNUMBER(SEARCH(LISTS!$M$2:$M$13,$I5467))),LISTS!$O$2:$O$13),"Medio de pago no elegible o no identificado por DIAN"),"Apta automaticamente por pago electronico y base positiva"))))</f>
        <v/>
      </c>
    </row>
    <row r="5468">
      <c r="A5468" s="9" t="n"/>
      <c r="B5468" s="9" t="n"/>
      <c r="C5468" s="12" t="n"/>
      <c r="D5468" s="11" t="n"/>
      <c r="E5468" s="11" t="n"/>
      <c r="F5468" s="11" t="n"/>
      <c r="G5468" s="11" t="n"/>
      <c r="H5468" s="11" t="n"/>
      <c r="I5468" s="9" t="n"/>
      <c r="J5468" s="9" t="n"/>
      <c r="K5468" s="9" t="n"/>
      <c r="L5468" s="9">
        <f>IF(COUNTA($A5468:$K5468)=0,"",IF(AND(IFERROR($H5468,0)&gt;0,LEN(TRIM($K5468&amp;""))&gt;0,IFERROR(LOOKUP(2,1/((LISTS!$M$2:$M$13&lt;&gt;"")*ISNUMBER(SEARCH(LISTS!$M$2:$M$13,$I5468))),LISTS!$N$2:$N$13),"NO")="SI"),"SI","NO"))</f>
        <v/>
      </c>
      <c r="M5468" s="9">
        <f>IF(COUNTA($A5468:$K5468)=0,"",IF($K5468&lt;&gt;"",IF(COUNTIF($K$19:$K5468,$K5468)&gt;1,"SI","NO"),IF(COUNTIFS($A$19:$A5468,$A5468,$C$19:$C5468,$C5468,$J$19:$J5468,$J5468,$D$19:$D5468,$D5468)&gt;1,"SI","NO")))</f>
        <v/>
      </c>
      <c r="N5468" s="11">
        <f>IF(COUNTA($A5468:$K5468)=0,"",IF(AND($L5468="SI",$M5468="NO"),IFERROR($H5468,0),0))</f>
        <v/>
      </c>
      <c r="O5468" s="9">
        <f>IF(COUNTA($A5468:$K5468)=0,"",IF($M5468="SI","CUFE o factura duplicada dentro del reporte; no se suma dos veces",IF(IFERROR($H5468,0)&lt;=0,"DIAN reporta valor susceptible 0",IF($L5468="NO",IFERROR(LOOKUP(2,1/((LISTS!$M$2:$M$13&lt;&gt;"")*ISNUMBER(SEARCH(LISTS!$M$2:$M$13,$I5468))),LISTS!$O$2:$O$13),"Medio de pago no elegible o no identificado por DIAN"),"Apta automaticamente por pago electronico y base positiva"))))</f>
        <v/>
      </c>
    </row>
    <row r="5469">
      <c r="A5469" s="9" t="n"/>
      <c r="B5469" s="9" t="n"/>
      <c r="C5469" s="12" t="n"/>
      <c r="D5469" s="11" t="n"/>
      <c r="E5469" s="11" t="n"/>
      <c r="F5469" s="11" t="n"/>
      <c r="G5469" s="11" t="n"/>
      <c r="H5469" s="11" t="n"/>
      <c r="I5469" s="9" t="n"/>
      <c r="J5469" s="9" t="n"/>
      <c r="K5469" s="9" t="n"/>
      <c r="L5469" s="9">
        <f>IF(COUNTA($A5469:$K5469)=0,"",IF(AND(IFERROR($H5469,0)&gt;0,LEN(TRIM($K5469&amp;""))&gt;0,IFERROR(LOOKUP(2,1/((LISTS!$M$2:$M$13&lt;&gt;"")*ISNUMBER(SEARCH(LISTS!$M$2:$M$13,$I5469))),LISTS!$N$2:$N$13),"NO")="SI"),"SI","NO"))</f>
        <v/>
      </c>
      <c r="M5469" s="9">
        <f>IF(COUNTA($A5469:$K5469)=0,"",IF($K5469&lt;&gt;"",IF(COUNTIF($K$19:$K5469,$K5469)&gt;1,"SI","NO"),IF(COUNTIFS($A$19:$A5469,$A5469,$C$19:$C5469,$C5469,$J$19:$J5469,$J5469,$D$19:$D5469,$D5469)&gt;1,"SI","NO")))</f>
        <v/>
      </c>
      <c r="N5469" s="11">
        <f>IF(COUNTA($A5469:$K5469)=0,"",IF(AND($L5469="SI",$M5469="NO"),IFERROR($H5469,0),0))</f>
        <v/>
      </c>
      <c r="O5469" s="9">
        <f>IF(COUNTA($A5469:$K5469)=0,"",IF($M5469="SI","CUFE o factura duplicada dentro del reporte; no se suma dos veces",IF(IFERROR($H5469,0)&lt;=0,"DIAN reporta valor susceptible 0",IF($L5469="NO",IFERROR(LOOKUP(2,1/((LISTS!$M$2:$M$13&lt;&gt;"")*ISNUMBER(SEARCH(LISTS!$M$2:$M$13,$I5469))),LISTS!$O$2:$O$13),"Medio de pago no elegible o no identificado por DIAN"),"Apta automaticamente por pago electronico y base positiva"))))</f>
        <v/>
      </c>
    </row>
    <row r="5470">
      <c r="A5470" s="9" t="n"/>
      <c r="B5470" s="9" t="n"/>
      <c r="C5470" s="12" t="n"/>
      <c r="D5470" s="11" t="n"/>
      <c r="E5470" s="11" t="n"/>
      <c r="F5470" s="11" t="n"/>
      <c r="G5470" s="11" t="n"/>
      <c r="H5470" s="11" t="n"/>
      <c r="I5470" s="9" t="n"/>
      <c r="J5470" s="9" t="n"/>
      <c r="K5470" s="9" t="n"/>
      <c r="L5470" s="9">
        <f>IF(COUNTA($A5470:$K5470)=0,"",IF(AND(IFERROR($H5470,0)&gt;0,LEN(TRIM($K5470&amp;""))&gt;0,IFERROR(LOOKUP(2,1/((LISTS!$M$2:$M$13&lt;&gt;"")*ISNUMBER(SEARCH(LISTS!$M$2:$M$13,$I5470))),LISTS!$N$2:$N$13),"NO")="SI"),"SI","NO"))</f>
        <v/>
      </c>
      <c r="M5470" s="9">
        <f>IF(COUNTA($A5470:$K5470)=0,"",IF($K5470&lt;&gt;"",IF(COUNTIF($K$19:$K5470,$K5470)&gt;1,"SI","NO"),IF(COUNTIFS($A$19:$A5470,$A5470,$C$19:$C5470,$C5470,$J$19:$J5470,$J5470,$D$19:$D5470,$D5470)&gt;1,"SI","NO")))</f>
        <v/>
      </c>
      <c r="N5470" s="11">
        <f>IF(COUNTA($A5470:$K5470)=0,"",IF(AND($L5470="SI",$M5470="NO"),IFERROR($H5470,0),0))</f>
        <v/>
      </c>
      <c r="O5470" s="9">
        <f>IF(COUNTA($A5470:$K5470)=0,"",IF($M5470="SI","CUFE o factura duplicada dentro del reporte; no se suma dos veces",IF(IFERROR($H5470,0)&lt;=0,"DIAN reporta valor susceptible 0",IF($L5470="NO",IFERROR(LOOKUP(2,1/((LISTS!$M$2:$M$13&lt;&gt;"")*ISNUMBER(SEARCH(LISTS!$M$2:$M$13,$I5470))),LISTS!$O$2:$O$13),"Medio de pago no elegible o no identificado por DIAN"),"Apta automaticamente por pago electronico y base positiva"))))</f>
        <v/>
      </c>
    </row>
    <row r="5471">
      <c r="A5471" s="9" t="n"/>
      <c r="B5471" s="9" t="n"/>
      <c r="C5471" s="12" t="n"/>
      <c r="D5471" s="11" t="n"/>
      <c r="E5471" s="11" t="n"/>
      <c r="F5471" s="11" t="n"/>
      <c r="G5471" s="11" t="n"/>
      <c r="H5471" s="11" t="n"/>
      <c r="I5471" s="9" t="n"/>
      <c r="J5471" s="9" t="n"/>
      <c r="K5471" s="9" t="n"/>
      <c r="L5471" s="9">
        <f>IF(COUNTA($A5471:$K5471)=0,"",IF(AND(IFERROR($H5471,0)&gt;0,LEN(TRIM($K5471&amp;""))&gt;0,IFERROR(LOOKUP(2,1/((LISTS!$M$2:$M$13&lt;&gt;"")*ISNUMBER(SEARCH(LISTS!$M$2:$M$13,$I5471))),LISTS!$N$2:$N$13),"NO")="SI"),"SI","NO"))</f>
        <v/>
      </c>
      <c r="M5471" s="9">
        <f>IF(COUNTA($A5471:$K5471)=0,"",IF($K5471&lt;&gt;"",IF(COUNTIF($K$19:$K5471,$K5471)&gt;1,"SI","NO"),IF(COUNTIFS($A$19:$A5471,$A5471,$C$19:$C5471,$C5471,$J$19:$J5471,$J5471,$D$19:$D5471,$D5471)&gt;1,"SI","NO")))</f>
        <v/>
      </c>
      <c r="N5471" s="11">
        <f>IF(COUNTA($A5471:$K5471)=0,"",IF(AND($L5471="SI",$M5471="NO"),IFERROR($H5471,0),0))</f>
        <v/>
      </c>
      <c r="O5471" s="9">
        <f>IF(COUNTA($A5471:$K5471)=0,"",IF($M5471="SI","CUFE o factura duplicada dentro del reporte; no se suma dos veces",IF(IFERROR($H5471,0)&lt;=0,"DIAN reporta valor susceptible 0",IF($L5471="NO",IFERROR(LOOKUP(2,1/((LISTS!$M$2:$M$13&lt;&gt;"")*ISNUMBER(SEARCH(LISTS!$M$2:$M$13,$I5471))),LISTS!$O$2:$O$13),"Medio de pago no elegible o no identificado por DIAN"),"Apta automaticamente por pago electronico y base positiva"))))</f>
        <v/>
      </c>
    </row>
    <row r="5472">
      <c r="A5472" s="9" t="n"/>
      <c r="B5472" s="9" t="n"/>
      <c r="C5472" s="12" t="n"/>
      <c r="D5472" s="11" t="n"/>
      <c r="E5472" s="11" t="n"/>
      <c r="F5472" s="11" t="n"/>
      <c r="G5472" s="11" t="n"/>
      <c r="H5472" s="11" t="n"/>
      <c r="I5472" s="9" t="n"/>
      <c r="J5472" s="9" t="n"/>
      <c r="K5472" s="9" t="n"/>
      <c r="L5472" s="9">
        <f>IF(COUNTA($A5472:$K5472)=0,"",IF(AND(IFERROR($H5472,0)&gt;0,LEN(TRIM($K5472&amp;""))&gt;0,IFERROR(LOOKUP(2,1/((LISTS!$M$2:$M$13&lt;&gt;"")*ISNUMBER(SEARCH(LISTS!$M$2:$M$13,$I5472))),LISTS!$N$2:$N$13),"NO")="SI"),"SI","NO"))</f>
        <v/>
      </c>
      <c r="M5472" s="9">
        <f>IF(COUNTA($A5472:$K5472)=0,"",IF($K5472&lt;&gt;"",IF(COUNTIF($K$19:$K5472,$K5472)&gt;1,"SI","NO"),IF(COUNTIFS($A$19:$A5472,$A5472,$C$19:$C5472,$C5472,$J$19:$J5472,$J5472,$D$19:$D5472,$D5472)&gt;1,"SI","NO")))</f>
        <v/>
      </c>
      <c r="N5472" s="11">
        <f>IF(COUNTA($A5472:$K5472)=0,"",IF(AND($L5472="SI",$M5472="NO"),IFERROR($H5472,0),0))</f>
        <v/>
      </c>
      <c r="O5472" s="9">
        <f>IF(COUNTA($A5472:$K5472)=0,"",IF($M5472="SI","CUFE o factura duplicada dentro del reporte; no se suma dos veces",IF(IFERROR($H5472,0)&lt;=0,"DIAN reporta valor susceptible 0",IF($L5472="NO",IFERROR(LOOKUP(2,1/((LISTS!$M$2:$M$13&lt;&gt;"")*ISNUMBER(SEARCH(LISTS!$M$2:$M$13,$I5472))),LISTS!$O$2:$O$13),"Medio de pago no elegible o no identificado por DIAN"),"Apta automaticamente por pago electronico y base positiva"))))</f>
        <v/>
      </c>
    </row>
    <row r="5473">
      <c r="A5473" s="9" t="n"/>
      <c r="B5473" s="9" t="n"/>
      <c r="C5473" s="12" t="n"/>
      <c r="D5473" s="11" t="n"/>
      <c r="E5473" s="11" t="n"/>
      <c r="F5473" s="11" t="n"/>
      <c r="G5473" s="11" t="n"/>
      <c r="H5473" s="11" t="n"/>
      <c r="I5473" s="9" t="n"/>
      <c r="J5473" s="9" t="n"/>
      <c r="K5473" s="9" t="n"/>
      <c r="L5473" s="9">
        <f>IF(COUNTA($A5473:$K5473)=0,"",IF(AND(IFERROR($H5473,0)&gt;0,LEN(TRIM($K5473&amp;""))&gt;0,IFERROR(LOOKUP(2,1/((LISTS!$M$2:$M$13&lt;&gt;"")*ISNUMBER(SEARCH(LISTS!$M$2:$M$13,$I5473))),LISTS!$N$2:$N$13),"NO")="SI"),"SI","NO"))</f>
        <v/>
      </c>
      <c r="M5473" s="9">
        <f>IF(COUNTA($A5473:$K5473)=0,"",IF($K5473&lt;&gt;"",IF(COUNTIF($K$19:$K5473,$K5473)&gt;1,"SI","NO"),IF(COUNTIFS($A$19:$A5473,$A5473,$C$19:$C5473,$C5473,$J$19:$J5473,$J5473,$D$19:$D5473,$D5473)&gt;1,"SI","NO")))</f>
        <v/>
      </c>
      <c r="N5473" s="11">
        <f>IF(COUNTA($A5473:$K5473)=0,"",IF(AND($L5473="SI",$M5473="NO"),IFERROR($H5473,0),0))</f>
        <v/>
      </c>
      <c r="O5473" s="9">
        <f>IF(COUNTA($A5473:$K5473)=0,"",IF($M5473="SI","CUFE o factura duplicada dentro del reporte; no se suma dos veces",IF(IFERROR($H5473,0)&lt;=0,"DIAN reporta valor susceptible 0",IF($L5473="NO",IFERROR(LOOKUP(2,1/((LISTS!$M$2:$M$13&lt;&gt;"")*ISNUMBER(SEARCH(LISTS!$M$2:$M$13,$I5473))),LISTS!$O$2:$O$13),"Medio de pago no elegible o no identificado por DIAN"),"Apta automaticamente por pago electronico y base positiva"))))</f>
        <v/>
      </c>
    </row>
    <row r="5474">
      <c r="A5474" s="9" t="n"/>
      <c r="B5474" s="9" t="n"/>
      <c r="C5474" s="12" t="n"/>
      <c r="D5474" s="11" t="n"/>
      <c r="E5474" s="11" t="n"/>
      <c r="F5474" s="11" t="n"/>
      <c r="G5474" s="11" t="n"/>
      <c r="H5474" s="11" t="n"/>
      <c r="I5474" s="9" t="n"/>
      <c r="J5474" s="9" t="n"/>
      <c r="K5474" s="9" t="n"/>
      <c r="L5474" s="9">
        <f>IF(COUNTA($A5474:$K5474)=0,"",IF(AND(IFERROR($H5474,0)&gt;0,LEN(TRIM($K5474&amp;""))&gt;0,IFERROR(LOOKUP(2,1/((LISTS!$M$2:$M$13&lt;&gt;"")*ISNUMBER(SEARCH(LISTS!$M$2:$M$13,$I5474))),LISTS!$N$2:$N$13),"NO")="SI"),"SI","NO"))</f>
        <v/>
      </c>
      <c r="M5474" s="9">
        <f>IF(COUNTA($A5474:$K5474)=0,"",IF($K5474&lt;&gt;"",IF(COUNTIF($K$19:$K5474,$K5474)&gt;1,"SI","NO"),IF(COUNTIFS($A$19:$A5474,$A5474,$C$19:$C5474,$C5474,$J$19:$J5474,$J5474,$D$19:$D5474,$D5474)&gt;1,"SI","NO")))</f>
        <v/>
      </c>
      <c r="N5474" s="11">
        <f>IF(COUNTA($A5474:$K5474)=0,"",IF(AND($L5474="SI",$M5474="NO"),IFERROR($H5474,0),0))</f>
        <v/>
      </c>
      <c r="O5474" s="9">
        <f>IF(COUNTA($A5474:$K5474)=0,"",IF($M5474="SI","CUFE o factura duplicada dentro del reporte; no se suma dos veces",IF(IFERROR($H5474,0)&lt;=0,"DIAN reporta valor susceptible 0",IF($L5474="NO",IFERROR(LOOKUP(2,1/((LISTS!$M$2:$M$13&lt;&gt;"")*ISNUMBER(SEARCH(LISTS!$M$2:$M$13,$I5474))),LISTS!$O$2:$O$13),"Medio de pago no elegible o no identificado por DIAN"),"Apta automaticamente por pago electronico y base positiva"))))</f>
        <v/>
      </c>
    </row>
    <row r="5475">
      <c r="A5475" s="9" t="n"/>
      <c r="B5475" s="9" t="n"/>
      <c r="C5475" s="12" t="n"/>
      <c r="D5475" s="11" t="n"/>
      <c r="E5475" s="11" t="n"/>
      <c r="F5475" s="11" t="n"/>
      <c r="G5475" s="11" t="n"/>
      <c r="H5475" s="11" t="n"/>
      <c r="I5475" s="9" t="n"/>
      <c r="J5475" s="9" t="n"/>
      <c r="K5475" s="9" t="n"/>
      <c r="L5475" s="9">
        <f>IF(COUNTA($A5475:$K5475)=0,"",IF(AND(IFERROR($H5475,0)&gt;0,LEN(TRIM($K5475&amp;""))&gt;0,IFERROR(LOOKUP(2,1/((LISTS!$M$2:$M$13&lt;&gt;"")*ISNUMBER(SEARCH(LISTS!$M$2:$M$13,$I5475))),LISTS!$N$2:$N$13),"NO")="SI"),"SI","NO"))</f>
        <v/>
      </c>
      <c r="M5475" s="9">
        <f>IF(COUNTA($A5475:$K5475)=0,"",IF($K5475&lt;&gt;"",IF(COUNTIF($K$19:$K5475,$K5475)&gt;1,"SI","NO"),IF(COUNTIFS($A$19:$A5475,$A5475,$C$19:$C5475,$C5475,$J$19:$J5475,$J5475,$D$19:$D5475,$D5475)&gt;1,"SI","NO")))</f>
        <v/>
      </c>
      <c r="N5475" s="11">
        <f>IF(COUNTA($A5475:$K5475)=0,"",IF(AND($L5475="SI",$M5475="NO"),IFERROR($H5475,0),0))</f>
        <v/>
      </c>
      <c r="O5475" s="9">
        <f>IF(COUNTA($A5475:$K5475)=0,"",IF($M5475="SI","CUFE o factura duplicada dentro del reporte; no se suma dos veces",IF(IFERROR($H5475,0)&lt;=0,"DIAN reporta valor susceptible 0",IF($L5475="NO",IFERROR(LOOKUP(2,1/((LISTS!$M$2:$M$13&lt;&gt;"")*ISNUMBER(SEARCH(LISTS!$M$2:$M$13,$I5475))),LISTS!$O$2:$O$13),"Medio de pago no elegible o no identificado por DIAN"),"Apta automaticamente por pago electronico y base positiva"))))</f>
        <v/>
      </c>
    </row>
    <row r="5476">
      <c r="A5476" s="9" t="n"/>
      <c r="B5476" s="9" t="n"/>
      <c r="C5476" s="12" t="n"/>
      <c r="D5476" s="11" t="n"/>
      <c r="E5476" s="11" t="n"/>
      <c r="F5476" s="11" t="n"/>
      <c r="G5476" s="11" t="n"/>
      <c r="H5476" s="11" t="n"/>
      <c r="I5476" s="9" t="n"/>
      <c r="J5476" s="9" t="n"/>
      <c r="K5476" s="9" t="n"/>
      <c r="L5476" s="9">
        <f>IF(COUNTA($A5476:$K5476)=0,"",IF(AND(IFERROR($H5476,0)&gt;0,LEN(TRIM($K5476&amp;""))&gt;0,IFERROR(LOOKUP(2,1/((LISTS!$M$2:$M$13&lt;&gt;"")*ISNUMBER(SEARCH(LISTS!$M$2:$M$13,$I5476))),LISTS!$N$2:$N$13),"NO")="SI"),"SI","NO"))</f>
        <v/>
      </c>
      <c r="M5476" s="9">
        <f>IF(COUNTA($A5476:$K5476)=0,"",IF($K5476&lt;&gt;"",IF(COUNTIF($K$19:$K5476,$K5476)&gt;1,"SI","NO"),IF(COUNTIFS($A$19:$A5476,$A5476,$C$19:$C5476,$C5476,$J$19:$J5476,$J5476,$D$19:$D5476,$D5476)&gt;1,"SI","NO")))</f>
        <v/>
      </c>
      <c r="N5476" s="11">
        <f>IF(COUNTA($A5476:$K5476)=0,"",IF(AND($L5476="SI",$M5476="NO"),IFERROR($H5476,0),0))</f>
        <v/>
      </c>
      <c r="O5476" s="9">
        <f>IF(COUNTA($A5476:$K5476)=0,"",IF($M5476="SI","CUFE o factura duplicada dentro del reporte; no se suma dos veces",IF(IFERROR($H5476,0)&lt;=0,"DIAN reporta valor susceptible 0",IF($L5476="NO",IFERROR(LOOKUP(2,1/((LISTS!$M$2:$M$13&lt;&gt;"")*ISNUMBER(SEARCH(LISTS!$M$2:$M$13,$I5476))),LISTS!$O$2:$O$13),"Medio de pago no elegible o no identificado por DIAN"),"Apta automaticamente por pago electronico y base positiva"))))</f>
        <v/>
      </c>
    </row>
    <row r="5477">
      <c r="A5477" s="9" t="n"/>
      <c r="B5477" s="9" t="n"/>
      <c r="C5477" s="12" t="n"/>
      <c r="D5477" s="11" t="n"/>
      <c r="E5477" s="11" t="n"/>
      <c r="F5477" s="11" t="n"/>
      <c r="G5477" s="11" t="n"/>
      <c r="H5477" s="11" t="n"/>
      <c r="I5477" s="9" t="n"/>
      <c r="J5477" s="9" t="n"/>
      <c r="K5477" s="9" t="n"/>
      <c r="L5477" s="9">
        <f>IF(COUNTA($A5477:$K5477)=0,"",IF(AND(IFERROR($H5477,0)&gt;0,LEN(TRIM($K5477&amp;""))&gt;0,IFERROR(LOOKUP(2,1/((LISTS!$M$2:$M$13&lt;&gt;"")*ISNUMBER(SEARCH(LISTS!$M$2:$M$13,$I5477))),LISTS!$N$2:$N$13),"NO")="SI"),"SI","NO"))</f>
        <v/>
      </c>
      <c r="M5477" s="9">
        <f>IF(COUNTA($A5477:$K5477)=0,"",IF($K5477&lt;&gt;"",IF(COUNTIF($K$19:$K5477,$K5477)&gt;1,"SI","NO"),IF(COUNTIFS($A$19:$A5477,$A5477,$C$19:$C5477,$C5477,$J$19:$J5477,$J5477,$D$19:$D5477,$D5477)&gt;1,"SI","NO")))</f>
        <v/>
      </c>
      <c r="N5477" s="11">
        <f>IF(COUNTA($A5477:$K5477)=0,"",IF(AND($L5477="SI",$M5477="NO"),IFERROR($H5477,0),0))</f>
        <v/>
      </c>
      <c r="O5477" s="9">
        <f>IF(COUNTA($A5477:$K5477)=0,"",IF($M5477="SI","CUFE o factura duplicada dentro del reporte; no se suma dos veces",IF(IFERROR($H5477,0)&lt;=0,"DIAN reporta valor susceptible 0",IF($L5477="NO",IFERROR(LOOKUP(2,1/((LISTS!$M$2:$M$13&lt;&gt;"")*ISNUMBER(SEARCH(LISTS!$M$2:$M$13,$I5477))),LISTS!$O$2:$O$13),"Medio de pago no elegible o no identificado por DIAN"),"Apta automaticamente por pago electronico y base positiva"))))</f>
        <v/>
      </c>
    </row>
    <row r="5478">
      <c r="A5478" s="9" t="n"/>
      <c r="B5478" s="9" t="n"/>
      <c r="C5478" s="12" t="n"/>
      <c r="D5478" s="11" t="n"/>
      <c r="E5478" s="11" t="n"/>
      <c r="F5478" s="11" t="n"/>
      <c r="G5478" s="11" t="n"/>
      <c r="H5478" s="11" t="n"/>
      <c r="I5478" s="9" t="n"/>
      <c r="J5478" s="9" t="n"/>
      <c r="K5478" s="9" t="n"/>
      <c r="L5478" s="9">
        <f>IF(COUNTA($A5478:$K5478)=0,"",IF(AND(IFERROR($H5478,0)&gt;0,LEN(TRIM($K5478&amp;""))&gt;0,IFERROR(LOOKUP(2,1/((LISTS!$M$2:$M$13&lt;&gt;"")*ISNUMBER(SEARCH(LISTS!$M$2:$M$13,$I5478))),LISTS!$N$2:$N$13),"NO")="SI"),"SI","NO"))</f>
        <v/>
      </c>
      <c r="M5478" s="9">
        <f>IF(COUNTA($A5478:$K5478)=0,"",IF($K5478&lt;&gt;"",IF(COUNTIF($K$19:$K5478,$K5478)&gt;1,"SI","NO"),IF(COUNTIFS($A$19:$A5478,$A5478,$C$19:$C5478,$C5478,$J$19:$J5478,$J5478,$D$19:$D5478,$D5478)&gt;1,"SI","NO")))</f>
        <v/>
      </c>
      <c r="N5478" s="11">
        <f>IF(COUNTA($A5478:$K5478)=0,"",IF(AND($L5478="SI",$M5478="NO"),IFERROR($H5478,0),0))</f>
        <v/>
      </c>
      <c r="O5478" s="9">
        <f>IF(COUNTA($A5478:$K5478)=0,"",IF($M5478="SI","CUFE o factura duplicada dentro del reporte; no se suma dos veces",IF(IFERROR($H5478,0)&lt;=0,"DIAN reporta valor susceptible 0",IF($L5478="NO",IFERROR(LOOKUP(2,1/((LISTS!$M$2:$M$13&lt;&gt;"")*ISNUMBER(SEARCH(LISTS!$M$2:$M$13,$I5478))),LISTS!$O$2:$O$13),"Medio de pago no elegible o no identificado por DIAN"),"Apta automaticamente por pago electronico y base positiva"))))</f>
        <v/>
      </c>
    </row>
    <row r="5479">
      <c r="A5479" s="9" t="n"/>
      <c r="B5479" s="9" t="n"/>
      <c r="C5479" s="12" t="n"/>
      <c r="D5479" s="11" t="n"/>
      <c r="E5479" s="11" t="n"/>
      <c r="F5479" s="11" t="n"/>
      <c r="G5479" s="11" t="n"/>
      <c r="H5479" s="11" t="n"/>
      <c r="I5479" s="9" t="n"/>
      <c r="J5479" s="9" t="n"/>
      <c r="K5479" s="9" t="n"/>
      <c r="L5479" s="9">
        <f>IF(COUNTA($A5479:$K5479)=0,"",IF(AND(IFERROR($H5479,0)&gt;0,LEN(TRIM($K5479&amp;""))&gt;0,IFERROR(LOOKUP(2,1/((LISTS!$M$2:$M$13&lt;&gt;"")*ISNUMBER(SEARCH(LISTS!$M$2:$M$13,$I5479))),LISTS!$N$2:$N$13),"NO")="SI"),"SI","NO"))</f>
        <v/>
      </c>
      <c r="M5479" s="9">
        <f>IF(COUNTA($A5479:$K5479)=0,"",IF($K5479&lt;&gt;"",IF(COUNTIF($K$19:$K5479,$K5479)&gt;1,"SI","NO"),IF(COUNTIFS($A$19:$A5479,$A5479,$C$19:$C5479,$C5479,$J$19:$J5479,$J5479,$D$19:$D5479,$D5479)&gt;1,"SI","NO")))</f>
        <v/>
      </c>
      <c r="N5479" s="11">
        <f>IF(COUNTA($A5479:$K5479)=0,"",IF(AND($L5479="SI",$M5479="NO"),IFERROR($H5479,0),0))</f>
        <v/>
      </c>
      <c r="O5479" s="9">
        <f>IF(COUNTA($A5479:$K5479)=0,"",IF($M5479="SI","CUFE o factura duplicada dentro del reporte; no se suma dos veces",IF(IFERROR($H5479,0)&lt;=0,"DIAN reporta valor susceptible 0",IF($L5479="NO",IFERROR(LOOKUP(2,1/((LISTS!$M$2:$M$13&lt;&gt;"")*ISNUMBER(SEARCH(LISTS!$M$2:$M$13,$I5479))),LISTS!$O$2:$O$13),"Medio de pago no elegible o no identificado por DIAN"),"Apta automaticamente por pago electronico y base positiva"))))</f>
        <v/>
      </c>
    </row>
    <row r="5480">
      <c r="A5480" s="9" t="n"/>
      <c r="B5480" s="9" t="n"/>
      <c r="C5480" s="12" t="n"/>
      <c r="D5480" s="11" t="n"/>
      <c r="E5480" s="11" t="n"/>
      <c r="F5480" s="11" t="n"/>
      <c r="G5480" s="11" t="n"/>
      <c r="H5480" s="11" t="n"/>
      <c r="I5480" s="9" t="n"/>
      <c r="J5480" s="9" t="n"/>
      <c r="K5480" s="9" t="n"/>
      <c r="L5480" s="9">
        <f>IF(COUNTA($A5480:$K5480)=0,"",IF(AND(IFERROR($H5480,0)&gt;0,LEN(TRIM($K5480&amp;""))&gt;0,IFERROR(LOOKUP(2,1/((LISTS!$M$2:$M$13&lt;&gt;"")*ISNUMBER(SEARCH(LISTS!$M$2:$M$13,$I5480))),LISTS!$N$2:$N$13),"NO")="SI"),"SI","NO"))</f>
        <v/>
      </c>
      <c r="M5480" s="9">
        <f>IF(COUNTA($A5480:$K5480)=0,"",IF($K5480&lt;&gt;"",IF(COUNTIF($K$19:$K5480,$K5480)&gt;1,"SI","NO"),IF(COUNTIFS($A$19:$A5480,$A5480,$C$19:$C5480,$C5480,$J$19:$J5480,$J5480,$D$19:$D5480,$D5480)&gt;1,"SI","NO")))</f>
        <v/>
      </c>
      <c r="N5480" s="11">
        <f>IF(COUNTA($A5480:$K5480)=0,"",IF(AND($L5480="SI",$M5480="NO"),IFERROR($H5480,0),0))</f>
        <v/>
      </c>
      <c r="O5480" s="9">
        <f>IF(COUNTA($A5480:$K5480)=0,"",IF($M5480="SI","CUFE o factura duplicada dentro del reporte; no se suma dos veces",IF(IFERROR($H5480,0)&lt;=0,"DIAN reporta valor susceptible 0",IF($L5480="NO",IFERROR(LOOKUP(2,1/((LISTS!$M$2:$M$13&lt;&gt;"")*ISNUMBER(SEARCH(LISTS!$M$2:$M$13,$I5480))),LISTS!$O$2:$O$13),"Medio de pago no elegible o no identificado por DIAN"),"Apta automaticamente por pago electronico y base positiva"))))</f>
        <v/>
      </c>
    </row>
    <row r="5481">
      <c r="A5481" s="9" t="n"/>
      <c r="B5481" s="9" t="n"/>
      <c r="C5481" s="12" t="n"/>
      <c r="D5481" s="11" t="n"/>
      <c r="E5481" s="11" t="n"/>
      <c r="F5481" s="11" t="n"/>
      <c r="G5481" s="11" t="n"/>
      <c r="H5481" s="11" t="n"/>
      <c r="I5481" s="9" t="n"/>
      <c r="J5481" s="9" t="n"/>
      <c r="K5481" s="9" t="n"/>
      <c r="L5481" s="9">
        <f>IF(COUNTA($A5481:$K5481)=0,"",IF(AND(IFERROR($H5481,0)&gt;0,LEN(TRIM($K5481&amp;""))&gt;0,IFERROR(LOOKUP(2,1/((LISTS!$M$2:$M$13&lt;&gt;"")*ISNUMBER(SEARCH(LISTS!$M$2:$M$13,$I5481))),LISTS!$N$2:$N$13),"NO")="SI"),"SI","NO"))</f>
        <v/>
      </c>
      <c r="M5481" s="9">
        <f>IF(COUNTA($A5481:$K5481)=0,"",IF($K5481&lt;&gt;"",IF(COUNTIF($K$19:$K5481,$K5481)&gt;1,"SI","NO"),IF(COUNTIFS($A$19:$A5481,$A5481,$C$19:$C5481,$C5481,$J$19:$J5481,$J5481,$D$19:$D5481,$D5481)&gt;1,"SI","NO")))</f>
        <v/>
      </c>
      <c r="N5481" s="11">
        <f>IF(COUNTA($A5481:$K5481)=0,"",IF(AND($L5481="SI",$M5481="NO"),IFERROR($H5481,0),0))</f>
        <v/>
      </c>
      <c r="O5481" s="9">
        <f>IF(COUNTA($A5481:$K5481)=0,"",IF($M5481="SI","CUFE o factura duplicada dentro del reporte; no se suma dos veces",IF(IFERROR($H5481,0)&lt;=0,"DIAN reporta valor susceptible 0",IF($L5481="NO",IFERROR(LOOKUP(2,1/((LISTS!$M$2:$M$13&lt;&gt;"")*ISNUMBER(SEARCH(LISTS!$M$2:$M$13,$I5481))),LISTS!$O$2:$O$13),"Medio de pago no elegible o no identificado por DIAN"),"Apta automaticamente por pago electronico y base positiva"))))</f>
        <v/>
      </c>
    </row>
    <row r="5482">
      <c r="A5482" s="9" t="n"/>
      <c r="B5482" s="9" t="n"/>
      <c r="C5482" s="12" t="n"/>
      <c r="D5482" s="11" t="n"/>
      <c r="E5482" s="11" t="n"/>
      <c r="F5482" s="11" t="n"/>
      <c r="G5482" s="11" t="n"/>
      <c r="H5482" s="11" t="n"/>
      <c r="I5482" s="9" t="n"/>
      <c r="J5482" s="9" t="n"/>
      <c r="K5482" s="9" t="n"/>
      <c r="L5482" s="9">
        <f>IF(COUNTA($A5482:$K5482)=0,"",IF(AND(IFERROR($H5482,0)&gt;0,LEN(TRIM($K5482&amp;""))&gt;0,IFERROR(LOOKUP(2,1/((LISTS!$M$2:$M$13&lt;&gt;"")*ISNUMBER(SEARCH(LISTS!$M$2:$M$13,$I5482))),LISTS!$N$2:$N$13),"NO")="SI"),"SI","NO"))</f>
        <v/>
      </c>
      <c r="M5482" s="9">
        <f>IF(COUNTA($A5482:$K5482)=0,"",IF($K5482&lt;&gt;"",IF(COUNTIF($K$19:$K5482,$K5482)&gt;1,"SI","NO"),IF(COUNTIFS($A$19:$A5482,$A5482,$C$19:$C5482,$C5482,$J$19:$J5482,$J5482,$D$19:$D5482,$D5482)&gt;1,"SI","NO")))</f>
        <v/>
      </c>
      <c r="N5482" s="11">
        <f>IF(COUNTA($A5482:$K5482)=0,"",IF(AND($L5482="SI",$M5482="NO"),IFERROR($H5482,0),0))</f>
        <v/>
      </c>
      <c r="O5482" s="9">
        <f>IF(COUNTA($A5482:$K5482)=0,"",IF($M5482="SI","CUFE o factura duplicada dentro del reporte; no se suma dos veces",IF(IFERROR($H5482,0)&lt;=0,"DIAN reporta valor susceptible 0",IF($L5482="NO",IFERROR(LOOKUP(2,1/((LISTS!$M$2:$M$13&lt;&gt;"")*ISNUMBER(SEARCH(LISTS!$M$2:$M$13,$I5482))),LISTS!$O$2:$O$13),"Medio de pago no elegible o no identificado por DIAN"),"Apta automaticamente por pago electronico y base positiva"))))</f>
        <v/>
      </c>
    </row>
    <row r="5483">
      <c r="A5483" s="9" t="n"/>
      <c r="B5483" s="9" t="n"/>
      <c r="C5483" s="12" t="n"/>
      <c r="D5483" s="11" t="n"/>
      <c r="E5483" s="11" t="n"/>
      <c r="F5483" s="11" t="n"/>
      <c r="G5483" s="11" t="n"/>
      <c r="H5483" s="11" t="n"/>
      <c r="I5483" s="9" t="n"/>
      <c r="J5483" s="9" t="n"/>
      <c r="K5483" s="9" t="n"/>
      <c r="L5483" s="9">
        <f>IF(COUNTA($A5483:$K5483)=0,"",IF(AND(IFERROR($H5483,0)&gt;0,LEN(TRIM($K5483&amp;""))&gt;0,IFERROR(LOOKUP(2,1/((LISTS!$M$2:$M$13&lt;&gt;"")*ISNUMBER(SEARCH(LISTS!$M$2:$M$13,$I5483))),LISTS!$N$2:$N$13),"NO")="SI"),"SI","NO"))</f>
        <v/>
      </c>
      <c r="M5483" s="9">
        <f>IF(COUNTA($A5483:$K5483)=0,"",IF($K5483&lt;&gt;"",IF(COUNTIF($K$19:$K5483,$K5483)&gt;1,"SI","NO"),IF(COUNTIFS($A$19:$A5483,$A5483,$C$19:$C5483,$C5483,$J$19:$J5483,$J5483,$D$19:$D5483,$D5483)&gt;1,"SI","NO")))</f>
        <v/>
      </c>
      <c r="N5483" s="11">
        <f>IF(COUNTA($A5483:$K5483)=0,"",IF(AND($L5483="SI",$M5483="NO"),IFERROR($H5483,0),0))</f>
        <v/>
      </c>
      <c r="O5483" s="9">
        <f>IF(COUNTA($A5483:$K5483)=0,"",IF($M5483="SI","CUFE o factura duplicada dentro del reporte; no se suma dos veces",IF(IFERROR($H5483,0)&lt;=0,"DIAN reporta valor susceptible 0",IF($L5483="NO",IFERROR(LOOKUP(2,1/((LISTS!$M$2:$M$13&lt;&gt;"")*ISNUMBER(SEARCH(LISTS!$M$2:$M$13,$I5483))),LISTS!$O$2:$O$13),"Medio de pago no elegible o no identificado por DIAN"),"Apta automaticamente por pago electronico y base positiva"))))</f>
        <v/>
      </c>
    </row>
    <row r="5484">
      <c r="A5484" s="9" t="n"/>
      <c r="B5484" s="9" t="n"/>
      <c r="C5484" s="12" t="n"/>
      <c r="D5484" s="11" t="n"/>
      <c r="E5484" s="11" t="n"/>
      <c r="F5484" s="11" t="n"/>
      <c r="G5484" s="11" t="n"/>
      <c r="H5484" s="11" t="n"/>
      <c r="I5484" s="9" t="n"/>
      <c r="J5484" s="9" t="n"/>
      <c r="K5484" s="9" t="n"/>
      <c r="L5484" s="9">
        <f>IF(COUNTA($A5484:$K5484)=0,"",IF(AND(IFERROR($H5484,0)&gt;0,LEN(TRIM($K5484&amp;""))&gt;0,IFERROR(LOOKUP(2,1/((LISTS!$M$2:$M$13&lt;&gt;"")*ISNUMBER(SEARCH(LISTS!$M$2:$M$13,$I5484))),LISTS!$N$2:$N$13),"NO")="SI"),"SI","NO"))</f>
        <v/>
      </c>
      <c r="M5484" s="9">
        <f>IF(COUNTA($A5484:$K5484)=0,"",IF($K5484&lt;&gt;"",IF(COUNTIF($K$19:$K5484,$K5484)&gt;1,"SI","NO"),IF(COUNTIFS($A$19:$A5484,$A5484,$C$19:$C5484,$C5484,$J$19:$J5484,$J5484,$D$19:$D5484,$D5484)&gt;1,"SI","NO")))</f>
        <v/>
      </c>
      <c r="N5484" s="11">
        <f>IF(COUNTA($A5484:$K5484)=0,"",IF(AND($L5484="SI",$M5484="NO"),IFERROR($H5484,0),0))</f>
        <v/>
      </c>
      <c r="O5484" s="9">
        <f>IF(COUNTA($A5484:$K5484)=0,"",IF($M5484="SI","CUFE o factura duplicada dentro del reporte; no se suma dos veces",IF(IFERROR($H5484,0)&lt;=0,"DIAN reporta valor susceptible 0",IF($L5484="NO",IFERROR(LOOKUP(2,1/((LISTS!$M$2:$M$13&lt;&gt;"")*ISNUMBER(SEARCH(LISTS!$M$2:$M$13,$I5484))),LISTS!$O$2:$O$13),"Medio de pago no elegible o no identificado por DIAN"),"Apta automaticamente por pago electronico y base positiva"))))</f>
        <v/>
      </c>
    </row>
    <row r="5485">
      <c r="A5485" s="9" t="n"/>
      <c r="B5485" s="9" t="n"/>
      <c r="C5485" s="12" t="n"/>
      <c r="D5485" s="11" t="n"/>
      <c r="E5485" s="11" t="n"/>
      <c r="F5485" s="11" t="n"/>
      <c r="G5485" s="11" t="n"/>
      <c r="H5485" s="11" t="n"/>
      <c r="I5485" s="9" t="n"/>
      <c r="J5485" s="9" t="n"/>
      <c r="K5485" s="9" t="n"/>
      <c r="L5485" s="9">
        <f>IF(COUNTA($A5485:$K5485)=0,"",IF(AND(IFERROR($H5485,0)&gt;0,LEN(TRIM($K5485&amp;""))&gt;0,IFERROR(LOOKUP(2,1/((LISTS!$M$2:$M$13&lt;&gt;"")*ISNUMBER(SEARCH(LISTS!$M$2:$M$13,$I5485))),LISTS!$N$2:$N$13),"NO")="SI"),"SI","NO"))</f>
        <v/>
      </c>
      <c r="M5485" s="9">
        <f>IF(COUNTA($A5485:$K5485)=0,"",IF($K5485&lt;&gt;"",IF(COUNTIF($K$19:$K5485,$K5485)&gt;1,"SI","NO"),IF(COUNTIFS($A$19:$A5485,$A5485,$C$19:$C5485,$C5485,$J$19:$J5485,$J5485,$D$19:$D5485,$D5485)&gt;1,"SI","NO")))</f>
        <v/>
      </c>
      <c r="N5485" s="11">
        <f>IF(COUNTA($A5485:$K5485)=0,"",IF(AND($L5485="SI",$M5485="NO"),IFERROR($H5485,0),0))</f>
        <v/>
      </c>
      <c r="O5485" s="9">
        <f>IF(COUNTA($A5485:$K5485)=0,"",IF($M5485="SI","CUFE o factura duplicada dentro del reporte; no se suma dos veces",IF(IFERROR($H5485,0)&lt;=0,"DIAN reporta valor susceptible 0",IF($L5485="NO",IFERROR(LOOKUP(2,1/((LISTS!$M$2:$M$13&lt;&gt;"")*ISNUMBER(SEARCH(LISTS!$M$2:$M$13,$I5485))),LISTS!$O$2:$O$13),"Medio de pago no elegible o no identificado por DIAN"),"Apta automaticamente por pago electronico y base positiva"))))</f>
        <v/>
      </c>
    </row>
    <row r="5486">
      <c r="A5486" s="9" t="n"/>
      <c r="B5486" s="9" t="n"/>
      <c r="C5486" s="12" t="n"/>
      <c r="D5486" s="11" t="n"/>
      <c r="E5486" s="11" t="n"/>
      <c r="F5486" s="11" t="n"/>
      <c r="G5486" s="11" t="n"/>
      <c r="H5486" s="11" t="n"/>
      <c r="I5486" s="9" t="n"/>
      <c r="J5486" s="9" t="n"/>
      <c r="K5486" s="9" t="n"/>
      <c r="L5486" s="9">
        <f>IF(COUNTA($A5486:$K5486)=0,"",IF(AND(IFERROR($H5486,0)&gt;0,LEN(TRIM($K5486&amp;""))&gt;0,IFERROR(LOOKUP(2,1/((LISTS!$M$2:$M$13&lt;&gt;"")*ISNUMBER(SEARCH(LISTS!$M$2:$M$13,$I5486))),LISTS!$N$2:$N$13),"NO")="SI"),"SI","NO"))</f>
        <v/>
      </c>
      <c r="M5486" s="9">
        <f>IF(COUNTA($A5486:$K5486)=0,"",IF($K5486&lt;&gt;"",IF(COUNTIF($K$19:$K5486,$K5486)&gt;1,"SI","NO"),IF(COUNTIFS($A$19:$A5486,$A5486,$C$19:$C5486,$C5486,$J$19:$J5486,$J5486,$D$19:$D5486,$D5486)&gt;1,"SI","NO")))</f>
        <v/>
      </c>
      <c r="N5486" s="11">
        <f>IF(COUNTA($A5486:$K5486)=0,"",IF(AND($L5486="SI",$M5486="NO"),IFERROR($H5486,0),0))</f>
        <v/>
      </c>
      <c r="O5486" s="9">
        <f>IF(COUNTA($A5486:$K5486)=0,"",IF($M5486="SI","CUFE o factura duplicada dentro del reporte; no se suma dos veces",IF(IFERROR($H5486,0)&lt;=0,"DIAN reporta valor susceptible 0",IF($L5486="NO",IFERROR(LOOKUP(2,1/((LISTS!$M$2:$M$13&lt;&gt;"")*ISNUMBER(SEARCH(LISTS!$M$2:$M$13,$I5486))),LISTS!$O$2:$O$13),"Medio de pago no elegible o no identificado por DIAN"),"Apta automaticamente por pago electronico y base positiva"))))</f>
        <v/>
      </c>
    </row>
    <row r="5487">
      <c r="A5487" s="9" t="n"/>
      <c r="B5487" s="9" t="n"/>
      <c r="C5487" s="12" t="n"/>
      <c r="D5487" s="11" t="n"/>
      <c r="E5487" s="11" t="n"/>
      <c r="F5487" s="11" t="n"/>
      <c r="G5487" s="11" t="n"/>
      <c r="H5487" s="11" t="n"/>
      <c r="I5487" s="9" t="n"/>
      <c r="J5487" s="9" t="n"/>
      <c r="K5487" s="9" t="n"/>
      <c r="L5487" s="9">
        <f>IF(COUNTA($A5487:$K5487)=0,"",IF(AND(IFERROR($H5487,0)&gt;0,LEN(TRIM($K5487&amp;""))&gt;0,IFERROR(LOOKUP(2,1/((LISTS!$M$2:$M$13&lt;&gt;"")*ISNUMBER(SEARCH(LISTS!$M$2:$M$13,$I5487))),LISTS!$N$2:$N$13),"NO")="SI"),"SI","NO"))</f>
        <v/>
      </c>
      <c r="M5487" s="9">
        <f>IF(COUNTA($A5487:$K5487)=0,"",IF($K5487&lt;&gt;"",IF(COUNTIF($K$19:$K5487,$K5487)&gt;1,"SI","NO"),IF(COUNTIFS($A$19:$A5487,$A5487,$C$19:$C5487,$C5487,$J$19:$J5487,$J5487,$D$19:$D5487,$D5487)&gt;1,"SI","NO")))</f>
        <v/>
      </c>
      <c r="N5487" s="11">
        <f>IF(COUNTA($A5487:$K5487)=0,"",IF(AND($L5487="SI",$M5487="NO"),IFERROR($H5487,0),0))</f>
        <v/>
      </c>
      <c r="O5487" s="9">
        <f>IF(COUNTA($A5487:$K5487)=0,"",IF($M5487="SI","CUFE o factura duplicada dentro del reporte; no se suma dos veces",IF(IFERROR($H5487,0)&lt;=0,"DIAN reporta valor susceptible 0",IF($L5487="NO",IFERROR(LOOKUP(2,1/((LISTS!$M$2:$M$13&lt;&gt;"")*ISNUMBER(SEARCH(LISTS!$M$2:$M$13,$I5487))),LISTS!$O$2:$O$13),"Medio de pago no elegible o no identificado por DIAN"),"Apta automaticamente por pago electronico y base positiva"))))</f>
        <v/>
      </c>
    </row>
    <row r="5488">
      <c r="A5488" s="9" t="n"/>
      <c r="B5488" s="9" t="n"/>
      <c r="C5488" s="12" t="n"/>
      <c r="D5488" s="11" t="n"/>
      <c r="E5488" s="11" t="n"/>
      <c r="F5488" s="11" t="n"/>
      <c r="G5488" s="11" t="n"/>
      <c r="H5488" s="11" t="n"/>
      <c r="I5488" s="9" t="n"/>
      <c r="J5488" s="9" t="n"/>
      <c r="K5488" s="9" t="n"/>
      <c r="L5488" s="9">
        <f>IF(COUNTA($A5488:$K5488)=0,"",IF(AND(IFERROR($H5488,0)&gt;0,LEN(TRIM($K5488&amp;""))&gt;0,IFERROR(LOOKUP(2,1/((LISTS!$M$2:$M$13&lt;&gt;"")*ISNUMBER(SEARCH(LISTS!$M$2:$M$13,$I5488))),LISTS!$N$2:$N$13),"NO")="SI"),"SI","NO"))</f>
        <v/>
      </c>
      <c r="M5488" s="9">
        <f>IF(COUNTA($A5488:$K5488)=0,"",IF($K5488&lt;&gt;"",IF(COUNTIF($K$19:$K5488,$K5488)&gt;1,"SI","NO"),IF(COUNTIFS($A$19:$A5488,$A5488,$C$19:$C5488,$C5488,$J$19:$J5488,$J5488,$D$19:$D5488,$D5488)&gt;1,"SI","NO")))</f>
        <v/>
      </c>
      <c r="N5488" s="11">
        <f>IF(COUNTA($A5488:$K5488)=0,"",IF(AND($L5488="SI",$M5488="NO"),IFERROR($H5488,0),0))</f>
        <v/>
      </c>
      <c r="O5488" s="9">
        <f>IF(COUNTA($A5488:$K5488)=0,"",IF($M5488="SI","CUFE o factura duplicada dentro del reporte; no se suma dos veces",IF(IFERROR($H5488,0)&lt;=0,"DIAN reporta valor susceptible 0",IF($L5488="NO",IFERROR(LOOKUP(2,1/((LISTS!$M$2:$M$13&lt;&gt;"")*ISNUMBER(SEARCH(LISTS!$M$2:$M$13,$I5488))),LISTS!$O$2:$O$13),"Medio de pago no elegible o no identificado por DIAN"),"Apta automaticamente por pago electronico y base positiva"))))</f>
        <v/>
      </c>
    </row>
    <row r="5489">
      <c r="A5489" s="9" t="n"/>
      <c r="B5489" s="9" t="n"/>
      <c r="C5489" s="12" t="n"/>
      <c r="D5489" s="11" t="n"/>
      <c r="E5489" s="11" t="n"/>
      <c r="F5489" s="11" t="n"/>
      <c r="G5489" s="11" t="n"/>
      <c r="H5489" s="11" t="n"/>
      <c r="I5489" s="9" t="n"/>
      <c r="J5489" s="9" t="n"/>
      <c r="K5489" s="9" t="n"/>
      <c r="L5489" s="9">
        <f>IF(COUNTA($A5489:$K5489)=0,"",IF(AND(IFERROR($H5489,0)&gt;0,LEN(TRIM($K5489&amp;""))&gt;0,IFERROR(LOOKUP(2,1/((LISTS!$M$2:$M$13&lt;&gt;"")*ISNUMBER(SEARCH(LISTS!$M$2:$M$13,$I5489))),LISTS!$N$2:$N$13),"NO")="SI"),"SI","NO"))</f>
        <v/>
      </c>
      <c r="M5489" s="9">
        <f>IF(COUNTA($A5489:$K5489)=0,"",IF($K5489&lt;&gt;"",IF(COUNTIF($K$19:$K5489,$K5489)&gt;1,"SI","NO"),IF(COUNTIFS($A$19:$A5489,$A5489,$C$19:$C5489,$C5489,$J$19:$J5489,$J5489,$D$19:$D5489,$D5489)&gt;1,"SI","NO")))</f>
        <v/>
      </c>
      <c r="N5489" s="11">
        <f>IF(COUNTA($A5489:$K5489)=0,"",IF(AND($L5489="SI",$M5489="NO"),IFERROR($H5489,0),0))</f>
        <v/>
      </c>
      <c r="O5489" s="9">
        <f>IF(COUNTA($A5489:$K5489)=0,"",IF($M5489="SI","CUFE o factura duplicada dentro del reporte; no se suma dos veces",IF(IFERROR($H5489,0)&lt;=0,"DIAN reporta valor susceptible 0",IF($L5489="NO",IFERROR(LOOKUP(2,1/((LISTS!$M$2:$M$13&lt;&gt;"")*ISNUMBER(SEARCH(LISTS!$M$2:$M$13,$I5489))),LISTS!$O$2:$O$13),"Medio de pago no elegible o no identificado por DIAN"),"Apta automaticamente por pago electronico y base positiva"))))</f>
        <v/>
      </c>
    </row>
    <row r="5490">
      <c r="A5490" s="9" t="n"/>
      <c r="B5490" s="9" t="n"/>
      <c r="C5490" s="12" t="n"/>
      <c r="D5490" s="11" t="n"/>
      <c r="E5490" s="11" t="n"/>
      <c r="F5490" s="11" t="n"/>
      <c r="G5490" s="11" t="n"/>
      <c r="H5490" s="11" t="n"/>
      <c r="I5490" s="9" t="n"/>
      <c r="J5490" s="9" t="n"/>
      <c r="K5490" s="9" t="n"/>
      <c r="L5490" s="9">
        <f>IF(COUNTA($A5490:$K5490)=0,"",IF(AND(IFERROR($H5490,0)&gt;0,LEN(TRIM($K5490&amp;""))&gt;0,IFERROR(LOOKUP(2,1/((LISTS!$M$2:$M$13&lt;&gt;"")*ISNUMBER(SEARCH(LISTS!$M$2:$M$13,$I5490))),LISTS!$N$2:$N$13),"NO")="SI"),"SI","NO"))</f>
        <v/>
      </c>
      <c r="M5490" s="9">
        <f>IF(COUNTA($A5490:$K5490)=0,"",IF($K5490&lt;&gt;"",IF(COUNTIF($K$19:$K5490,$K5490)&gt;1,"SI","NO"),IF(COUNTIFS($A$19:$A5490,$A5490,$C$19:$C5490,$C5490,$J$19:$J5490,$J5490,$D$19:$D5490,$D5490)&gt;1,"SI","NO")))</f>
        <v/>
      </c>
      <c r="N5490" s="11">
        <f>IF(COUNTA($A5490:$K5490)=0,"",IF(AND($L5490="SI",$M5490="NO"),IFERROR($H5490,0),0))</f>
        <v/>
      </c>
      <c r="O5490" s="9">
        <f>IF(COUNTA($A5490:$K5490)=0,"",IF($M5490="SI","CUFE o factura duplicada dentro del reporte; no se suma dos veces",IF(IFERROR($H5490,0)&lt;=0,"DIAN reporta valor susceptible 0",IF($L5490="NO",IFERROR(LOOKUP(2,1/((LISTS!$M$2:$M$13&lt;&gt;"")*ISNUMBER(SEARCH(LISTS!$M$2:$M$13,$I5490))),LISTS!$O$2:$O$13),"Medio de pago no elegible o no identificado por DIAN"),"Apta automaticamente por pago electronico y base positiva"))))</f>
        <v/>
      </c>
    </row>
    <row r="5491">
      <c r="A5491" s="9" t="n"/>
      <c r="B5491" s="9" t="n"/>
      <c r="C5491" s="12" t="n"/>
      <c r="D5491" s="11" t="n"/>
      <c r="E5491" s="11" t="n"/>
      <c r="F5491" s="11" t="n"/>
      <c r="G5491" s="11" t="n"/>
      <c r="H5491" s="11" t="n"/>
      <c r="I5491" s="9" t="n"/>
      <c r="J5491" s="9" t="n"/>
      <c r="K5491" s="9" t="n"/>
      <c r="L5491" s="9">
        <f>IF(COUNTA($A5491:$K5491)=0,"",IF(AND(IFERROR($H5491,0)&gt;0,LEN(TRIM($K5491&amp;""))&gt;0,IFERROR(LOOKUP(2,1/((LISTS!$M$2:$M$13&lt;&gt;"")*ISNUMBER(SEARCH(LISTS!$M$2:$M$13,$I5491))),LISTS!$N$2:$N$13),"NO")="SI"),"SI","NO"))</f>
        <v/>
      </c>
      <c r="M5491" s="9">
        <f>IF(COUNTA($A5491:$K5491)=0,"",IF($K5491&lt;&gt;"",IF(COUNTIF($K$19:$K5491,$K5491)&gt;1,"SI","NO"),IF(COUNTIFS($A$19:$A5491,$A5491,$C$19:$C5491,$C5491,$J$19:$J5491,$J5491,$D$19:$D5491,$D5491)&gt;1,"SI","NO")))</f>
        <v/>
      </c>
      <c r="N5491" s="11">
        <f>IF(COUNTA($A5491:$K5491)=0,"",IF(AND($L5491="SI",$M5491="NO"),IFERROR($H5491,0),0))</f>
        <v/>
      </c>
      <c r="O5491" s="9">
        <f>IF(COUNTA($A5491:$K5491)=0,"",IF($M5491="SI","CUFE o factura duplicada dentro del reporte; no se suma dos veces",IF(IFERROR($H5491,0)&lt;=0,"DIAN reporta valor susceptible 0",IF($L5491="NO",IFERROR(LOOKUP(2,1/((LISTS!$M$2:$M$13&lt;&gt;"")*ISNUMBER(SEARCH(LISTS!$M$2:$M$13,$I5491))),LISTS!$O$2:$O$13),"Medio de pago no elegible o no identificado por DIAN"),"Apta automaticamente por pago electronico y base positiva"))))</f>
        <v/>
      </c>
    </row>
    <row r="5492">
      <c r="A5492" s="9" t="n"/>
      <c r="B5492" s="9" t="n"/>
      <c r="C5492" s="12" t="n"/>
      <c r="D5492" s="11" t="n"/>
      <c r="E5492" s="11" t="n"/>
      <c r="F5492" s="11" t="n"/>
      <c r="G5492" s="11" t="n"/>
      <c r="H5492" s="11" t="n"/>
      <c r="I5492" s="9" t="n"/>
      <c r="J5492" s="9" t="n"/>
      <c r="K5492" s="9" t="n"/>
      <c r="L5492" s="9">
        <f>IF(COUNTA($A5492:$K5492)=0,"",IF(AND(IFERROR($H5492,0)&gt;0,LEN(TRIM($K5492&amp;""))&gt;0,IFERROR(LOOKUP(2,1/((LISTS!$M$2:$M$13&lt;&gt;"")*ISNUMBER(SEARCH(LISTS!$M$2:$M$13,$I5492))),LISTS!$N$2:$N$13),"NO")="SI"),"SI","NO"))</f>
        <v/>
      </c>
      <c r="M5492" s="9">
        <f>IF(COUNTA($A5492:$K5492)=0,"",IF($K5492&lt;&gt;"",IF(COUNTIF($K$19:$K5492,$K5492)&gt;1,"SI","NO"),IF(COUNTIFS($A$19:$A5492,$A5492,$C$19:$C5492,$C5492,$J$19:$J5492,$J5492,$D$19:$D5492,$D5492)&gt;1,"SI","NO")))</f>
        <v/>
      </c>
      <c r="N5492" s="11">
        <f>IF(COUNTA($A5492:$K5492)=0,"",IF(AND($L5492="SI",$M5492="NO"),IFERROR($H5492,0),0))</f>
        <v/>
      </c>
      <c r="O5492" s="9">
        <f>IF(COUNTA($A5492:$K5492)=0,"",IF($M5492="SI","CUFE o factura duplicada dentro del reporte; no se suma dos veces",IF(IFERROR($H5492,0)&lt;=0,"DIAN reporta valor susceptible 0",IF($L5492="NO",IFERROR(LOOKUP(2,1/((LISTS!$M$2:$M$13&lt;&gt;"")*ISNUMBER(SEARCH(LISTS!$M$2:$M$13,$I5492))),LISTS!$O$2:$O$13),"Medio de pago no elegible o no identificado por DIAN"),"Apta automaticamente por pago electronico y base positiva"))))</f>
        <v/>
      </c>
    </row>
    <row r="5493">
      <c r="A5493" s="9" t="n"/>
      <c r="B5493" s="9" t="n"/>
      <c r="C5493" s="12" t="n"/>
      <c r="D5493" s="11" t="n"/>
      <c r="E5493" s="11" t="n"/>
      <c r="F5493" s="11" t="n"/>
      <c r="G5493" s="11" t="n"/>
      <c r="H5493" s="11" t="n"/>
      <c r="I5493" s="9" t="n"/>
      <c r="J5493" s="9" t="n"/>
      <c r="K5493" s="9" t="n"/>
      <c r="L5493" s="9">
        <f>IF(COUNTA($A5493:$K5493)=0,"",IF(AND(IFERROR($H5493,0)&gt;0,LEN(TRIM($K5493&amp;""))&gt;0,IFERROR(LOOKUP(2,1/((LISTS!$M$2:$M$13&lt;&gt;"")*ISNUMBER(SEARCH(LISTS!$M$2:$M$13,$I5493))),LISTS!$N$2:$N$13),"NO")="SI"),"SI","NO"))</f>
        <v/>
      </c>
      <c r="M5493" s="9">
        <f>IF(COUNTA($A5493:$K5493)=0,"",IF($K5493&lt;&gt;"",IF(COUNTIF($K$19:$K5493,$K5493)&gt;1,"SI","NO"),IF(COUNTIFS($A$19:$A5493,$A5493,$C$19:$C5493,$C5493,$J$19:$J5493,$J5493,$D$19:$D5493,$D5493)&gt;1,"SI","NO")))</f>
        <v/>
      </c>
      <c r="N5493" s="11">
        <f>IF(COUNTA($A5493:$K5493)=0,"",IF(AND($L5493="SI",$M5493="NO"),IFERROR($H5493,0),0))</f>
        <v/>
      </c>
      <c r="O5493" s="9">
        <f>IF(COUNTA($A5493:$K5493)=0,"",IF($M5493="SI","CUFE o factura duplicada dentro del reporte; no se suma dos veces",IF(IFERROR($H5493,0)&lt;=0,"DIAN reporta valor susceptible 0",IF($L5493="NO",IFERROR(LOOKUP(2,1/((LISTS!$M$2:$M$13&lt;&gt;"")*ISNUMBER(SEARCH(LISTS!$M$2:$M$13,$I5493))),LISTS!$O$2:$O$13),"Medio de pago no elegible o no identificado por DIAN"),"Apta automaticamente por pago electronico y base positiva"))))</f>
        <v/>
      </c>
    </row>
    <row r="5494">
      <c r="A5494" s="9" t="n"/>
      <c r="B5494" s="9" t="n"/>
      <c r="C5494" s="12" t="n"/>
      <c r="D5494" s="11" t="n"/>
      <c r="E5494" s="11" t="n"/>
      <c r="F5494" s="11" t="n"/>
      <c r="G5494" s="11" t="n"/>
      <c r="H5494" s="11" t="n"/>
      <c r="I5494" s="9" t="n"/>
      <c r="J5494" s="9" t="n"/>
      <c r="K5494" s="9" t="n"/>
      <c r="L5494" s="9">
        <f>IF(COUNTA($A5494:$K5494)=0,"",IF(AND(IFERROR($H5494,0)&gt;0,LEN(TRIM($K5494&amp;""))&gt;0,IFERROR(LOOKUP(2,1/((LISTS!$M$2:$M$13&lt;&gt;"")*ISNUMBER(SEARCH(LISTS!$M$2:$M$13,$I5494))),LISTS!$N$2:$N$13),"NO")="SI"),"SI","NO"))</f>
        <v/>
      </c>
      <c r="M5494" s="9">
        <f>IF(COUNTA($A5494:$K5494)=0,"",IF($K5494&lt;&gt;"",IF(COUNTIF($K$19:$K5494,$K5494)&gt;1,"SI","NO"),IF(COUNTIFS($A$19:$A5494,$A5494,$C$19:$C5494,$C5494,$J$19:$J5494,$J5494,$D$19:$D5494,$D5494)&gt;1,"SI","NO")))</f>
        <v/>
      </c>
      <c r="N5494" s="11">
        <f>IF(COUNTA($A5494:$K5494)=0,"",IF(AND($L5494="SI",$M5494="NO"),IFERROR($H5494,0),0))</f>
        <v/>
      </c>
      <c r="O5494" s="9">
        <f>IF(COUNTA($A5494:$K5494)=0,"",IF($M5494="SI","CUFE o factura duplicada dentro del reporte; no se suma dos veces",IF(IFERROR($H5494,0)&lt;=0,"DIAN reporta valor susceptible 0",IF($L5494="NO",IFERROR(LOOKUP(2,1/((LISTS!$M$2:$M$13&lt;&gt;"")*ISNUMBER(SEARCH(LISTS!$M$2:$M$13,$I5494))),LISTS!$O$2:$O$13),"Medio de pago no elegible o no identificado por DIAN"),"Apta automaticamente por pago electronico y base positiva"))))</f>
        <v/>
      </c>
    </row>
    <row r="5495">
      <c r="A5495" s="9" t="n"/>
      <c r="B5495" s="9" t="n"/>
      <c r="C5495" s="12" t="n"/>
      <c r="D5495" s="11" t="n"/>
      <c r="E5495" s="11" t="n"/>
      <c r="F5495" s="11" t="n"/>
      <c r="G5495" s="11" t="n"/>
      <c r="H5495" s="11" t="n"/>
      <c r="I5495" s="9" t="n"/>
      <c r="J5495" s="9" t="n"/>
      <c r="K5495" s="9" t="n"/>
      <c r="L5495" s="9">
        <f>IF(COUNTA($A5495:$K5495)=0,"",IF(AND(IFERROR($H5495,0)&gt;0,LEN(TRIM($K5495&amp;""))&gt;0,IFERROR(LOOKUP(2,1/((LISTS!$M$2:$M$13&lt;&gt;"")*ISNUMBER(SEARCH(LISTS!$M$2:$M$13,$I5495))),LISTS!$N$2:$N$13),"NO")="SI"),"SI","NO"))</f>
        <v/>
      </c>
      <c r="M5495" s="9">
        <f>IF(COUNTA($A5495:$K5495)=0,"",IF($K5495&lt;&gt;"",IF(COUNTIF($K$19:$K5495,$K5495)&gt;1,"SI","NO"),IF(COUNTIFS($A$19:$A5495,$A5495,$C$19:$C5495,$C5495,$J$19:$J5495,$J5495,$D$19:$D5495,$D5495)&gt;1,"SI","NO")))</f>
        <v/>
      </c>
      <c r="N5495" s="11">
        <f>IF(COUNTA($A5495:$K5495)=0,"",IF(AND($L5495="SI",$M5495="NO"),IFERROR($H5495,0),0))</f>
        <v/>
      </c>
      <c r="O5495" s="9">
        <f>IF(COUNTA($A5495:$K5495)=0,"",IF($M5495="SI","CUFE o factura duplicada dentro del reporte; no se suma dos veces",IF(IFERROR($H5495,0)&lt;=0,"DIAN reporta valor susceptible 0",IF($L5495="NO",IFERROR(LOOKUP(2,1/((LISTS!$M$2:$M$13&lt;&gt;"")*ISNUMBER(SEARCH(LISTS!$M$2:$M$13,$I5495))),LISTS!$O$2:$O$13),"Medio de pago no elegible o no identificado por DIAN"),"Apta automaticamente por pago electronico y base positiva"))))</f>
        <v/>
      </c>
    </row>
    <row r="5496">
      <c r="A5496" s="9" t="n"/>
      <c r="B5496" s="9" t="n"/>
      <c r="C5496" s="12" t="n"/>
      <c r="D5496" s="11" t="n"/>
      <c r="E5496" s="11" t="n"/>
      <c r="F5496" s="11" t="n"/>
      <c r="G5496" s="11" t="n"/>
      <c r="H5496" s="11" t="n"/>
      <c r="I5496" s="9" t="n"/>
      <c r="J5496" s="9" t="n"/>
      <c r="K5496" s="9" t="n"/>
      <c r="L5496" s="9">
        <f>IF(COUNTA($A5496:$K5496)=0,"",IF(AND(IFERROR($H5496,0)&gt;0,LEN(TRIM($K5496&amp;""))&gt;0,IFERROR(LOOKUP(2,1/((LISTS!$M$2:$M$13&lt;&gt;"")*ISNUMBER(SEARCH(LISTS!$M$2:$M$13,$I5496))),LISTS!$N$2:$N$13),"NO")="SI"),"SI","NO"))</f>
        <v/>
      </c>
      <c r="M5496" s="9">
        <f>IF(COUNTA($A5496:$K5496)=0,"",IF($K5496&lt;&gt;"",IF(COUNTIF($K$19:$K5496,$K5496)&gt;1,"SI","NO"),IF(COUNTIFS($A$19:$A5496,$A5496,$C$19:$C5496,$C5496,$J$19:$J5496,$J5496,$D$19:$D5496,$D5496)&gt;1,"SI","NO")))</f>
        <v/>
      </c>
      <c r="N5496" s="11">
        <f>IF(COUNTA($A5496:$K5496)=0,"",IF(AND($L5496="SI",$M5496="NO"),IFERROR($H5496,0),0))</f>
        <v/>
      </c>
      <c r="O5496" s="9">
        <f>IF(COUNTA($A5496:$K5496)=0,"",IF($M5496="SI","CUFE o factura duplicada dentro del reporte; no se suma dos veces",IF(IFERROR($H5496,0)&lt;=0,"DIAN reporta valor susceptible 0",IF($L5496="NO",IFERROR(LOOKUP(2,1/((LISTS!$M$2:$M$13&lt;&gt;"")*ISNUMBER(SEARCH(LISTS!$M$2:$M$13,$I5496))),LISTS!$O$2:$O$13),"Medio de pago no elegible o no identificado por DIAN"),"Apta automaticamente por pago electronico y base positiva"))))</f>
        <v/>
      </c>
    </row>
    <row r="5497">
      <c r="A5497" s="9" t="n"/>
      <c r="B5497" s="9" t="n"/>
      <c r="C5497" s="12" t="n"/>
      <c r="D5497" s="11" t="n"/>
      <c r="E5497" s="11" t="n"/>
      <c r="F5497" s="11" t="n"/>
      <c r="G5497" s="11" t="n"/>
      <c r="H5497" s="11" t="n"/>
      <c r="I5497" s="9" t="n"/>
      <c r="J5497" s="9" t="n"/>
      <c r="K5497" s="9" t="n"/>
      <c r="L5497" s="9">
        <f>IF(COUNTA($A5497:$K5497)=0,"",IF(AND(IFERROR($H5497,0)&gt;0,LEN(TRIM($K5497&amp;""))&gt;0,IFERROR(LOOKUP(2,1/((LISTS!$M$2:$M$13&lt;&gt;"")*ISNUMBER(SEARCH(LISTS!$M$2:$M$13,$I5497))),LISTS!$N$2:$N$13),"NO")="SI"),"SI","NO"))</f>
        <v/>
      </c>
      <c r="M5497" s="9">
        <f>IF(COUNTA($A5497:$K5497)=0,"",IF($K5497&lt;&gt;"",IF(COUNTIF($K$19:$K5497,$K5497)&gt;1,"SI","NO"),IF(COUNTIFS($A$19:$A5497,$A5497,$C$19:$C5497,$C5497,$J$19:$J5497,$J5497,$D$19:$D5497,$D5497)&gt;1,"SI","NO")))</f>
        <v/>
      </c>
      <c r="N5497" s="11">
        <f>IF(COUNTA($A5497:$K5497)=0,"",IF(AND($L5497="SI",$M5497="NO"),IFERROR($H5497,0),0))</f>
        <v/>
      </c>
      <c r="O5497" s="9">
        <f>IF(COUNTA($A5497:$K5497)=0,"",IF($M5497="SI","CUFE o factura duplicada dentro del reporte; no se suma dos veces",IF(IFERROR($H5497,0)&lt;=0,"DIAN reporta valor susceptible 0",IF($L5497="NO",IFERROR(LOOKUP(2,1/((LISTS!$M$2:$M$13&lt;&gt;"")*ISNUMBER(SEARCH(LISTS!$M$2:$M$13,$I5497))),LISTS!$O$2:$O$13),"Medio de pago no elegible o no identificado por DIAN"),"Apta automaticamente por pago electronico y base positiva"))))</f>
        <v/>
      </c>
    </row>
    <row r="5498">
      <c r="A5498" s="9" t="n"/>
      <c r="B5498" s="9" t="n"/>
      <c r="C5498" s="12" t="n"/>
      <c r="D5498" s="11" t="n"/>
      <c r="E5498" s="11" t="n"/>
      <c r="F5498" s="11" t="n"/>
      <c r="G5498" s="11" t="n"/>
      <c r="H5498" s="11" t="n"/>
      <c r="I5498" s="9" t="n"/>
      <c r="J5498" s="9" t="n"/>
      <c r="K5498" s="9" t="n"/>
      <c r="L5498" s="9">
        <f>IF(COUNTA($A5498:$K5498)=0,"",IF(AND(IFERROR($H5498,0)&gt;0,LEN(TRIM($K5498&amp;""))&gt;0,IFERROR(LOOKUP(2,1/((LISTS!$M$2:$M$13&lt;&gt;"")*ISNUMBER(SEARCH(LISTS!$M$2:$M$13,$I5498))),LISTS!$N$2:$N$13),"NO")="SI"),"SI","NO"))</f>
        <v/>
      </c>
      <c r="M5498" s="9">
        <f>IF(COUNTA($A5498:$K5498)=0,"",IF($K5498&lt;&gt;"",IF(COUNTIF($K$19:$K5498,$K5498)&gt;1,"SI","NO"),IF(COUNTIFS($A$19:$A5498,$A5498,$C$19:$C5498,$C5498,$J$19:$J5498,$J5498,$D$19:$D5498,$D5498)&gt;1,"SI","NO")))</f>
        <v/>
      </c>
      <c r="N5498" s="11">
        <f>IF(COUNTA($A5498:$K5498)=0,"",IF(AND($L5498="SI",$M5498="NO"),IFERROR($H5498,0),0))</f>
        <v/>
      </c>
      <c r="O5498" s="9">
        <f>IF(COUNTA($A5498:$K5498)=0,"",IF($M5498="SI","CUFE o factura duplicada dentro del reporte; no se suma dos veces",IF(IFERROR($H5498,0)&lt;=0,"DIAN reporta valor susceptible 0",IF($L5498="NO",IFERROR(LOOKUP(2,1/((LISTS!$M$2:$M$13&lt;&gt;"")*ISNUMBER(SEARCH(LISTS!$M$2:$M$13,$I5498))),LISTS!$O$2:$O$13),"Medio de pago no elegible o no identificado por DIAN"),"Apta automaticamente por pago electronico y base positiva"))))</f>
        <v/>
      </c>
    </row>
    <row r="5499">
      <c r="A5499" s="9" t="n"/>
      <c r="B5499" s="9" t="n"/>
      <c r="C5499" s="12" t="n"/>
      <c r="D5499" s="11" t="n"/>
      <c r="E5499" s="11" t="n"/>
      <c r="F5499" s="11" t="n"/>
      <c r="G5499" s="11" t="n"/>
      <c r="H5499" s="11" t="n"/>
      <c r="I5499" s="9" t="n"/>
      <c r="J5499" s="9" t="n"/>
      <c r="K5499" s="9" t="n"/>
      <c r="L5499" s="9">
        <f>IF(COUNTA($A5499:$K5499)=0,"",IF(AND(IFERROR($H5499,0)&gt;0,LEN(TRIM($K5499&amp;""))&gt;0,IFERROR(LOOKUP(2,1/((LISTS!$M$2:$M$13&lt;&gt;"")*ISNUMBER(SEARCH(LISTS!$M$2:$M$13,$I5499))),LISTS!$N$2:$N$13),"NO")="SI"),"SI","NO"))</f>
        <v/>
      </c>
      <c r="M5499" s="9">
        <f>IF(COUNTA($A5499:$K5499)=0,"",IF($K5499&lt;&gt;"",IF(COUNTIF($K$19:$K5499,$K5499)&gt;1,"SI","NO"),IF(COUNTIFS($A$19:$A5499,$A5499,$C$19:$C5499,$C5499,$J$19:$J5499,$J5499,$D$19:$D5499,$D5499)&gt;1,"SI","NO")))</f>
        <v/>
      </c>
      <c r="N5499" s="11">
        <f>IF(COUNTA($A5499:$K5499)=0,"",IF(AND($L5499="SI",$M5499="NO"),IFERROR($H5499,0),0))</f>
        <v/>
      </c>
      <c r="O5499" s="9">
        <f>IF(COUNTA($A5499:$K5499)=0,"",IF($M5499="SI","CUFE o factura duplicada dentro del reporte; no se suma dos veces",IF(IFERROR($H5499,0)&lt;=0,"DIAN reporta valor susceptible 0",IF($L5499="NO",IFERROR(LOOKUP(2,1/((LISTS!$M$2:$M$13&lt;&gt;"")*ISNUMBER(SEARCH(LISTS!$M$2:$M$13,$I5499))),LISTS!$O$2:$O$13),"Medio de pago no elegible o no identificado por DIAN"),"Apta automaticamente por pago electronico y base positiva"))))</f>
        <v/>
      </c>
    </row>
    <row r="5500">
      <c r="A5500" s="9" t="n"/>
      <c r="B5500" s="9" t="n"/>
      <c r="C5500" s="12" t="n"/>
      <c r="D5500" s="11" t="n"/>
      <c r="E5500" s="11" t="n"/>
      <c r="F5500" s="11" t="n"/>
      <c r="G5500" s="11" t="n"/>
      <c r="H5500" s="11" t="n"/>
      <c r="I5500" s="9" t="n"/>
      <c r="J5500" s="9" t="n"/>
      <c r="K5500" s="9" t="n"/>
      <c r="L5500" s="9">
        <f>IF(COUNTA($A5500:$K5500)=0,"",IF(AND(IFERROR($H5500,0)&gt;0,LEN(TRIM($K5500&amp;""))&gt;0,IFERROR(LOOKUP(2,1/((LISTS!$M$2:$M$13&lt;&gt;"")*ISNUMBER(SEARCH(LISTS!$M$2:$M$13,$I5500))),LISTS!$N$2:$N$13),"NO")="SI"),"SI","NO"))</f>
        <v/>
      </c>
      <c r="M5500" s="9">
        <f>IF(COUNTA($A5500:$K5500)=0,"",IF($K5500&lt;&gt;"",IF(COUNTIF($K$19:$K5500,$K5500)&gt;1,"SI","NO"),IF(COUNTIFS($A$19:$A5500,$A5500,$C$19:$C5500,$C5500,$J$19:$J5500,$J5500,$D$19:$D5500,$D5500)&gt;1,"SI","NO")))</f>
        <v/>
      </c>
      <c r="N5500" s="11">
        <f>IF(COUNTA($A5500:$K5500)=0,"",IF(AND($L5500="SI",$M5500="NO"),IFERROR($H5500,0),0))</f>
        <v/>
      </c>
      <c r="O5500" s="9">
        <f>IF(COUNTA($A5500:$K5500)=0,"",IF($M5500="SI","CUFE o factura duplicada dentro del reporte; no se suma dos veces",IF(IFERROR($H5500,0)&lt;=0,"DIAN reporta valor susceptible 0",IF($L5500="NO",IFERROR(LOOKUP(2,1/((LISTS!$M$2:$M$13&lt;&gt;"")*ISNUMBER(SEARCH(LISTS!$M$2:$M$13,$I5500))),LISTS!$O$2:$O$13),"Medio de pago no elegible o no identificado por DIAN"),"Apta automaticamente por pago electronico y base positiva"))))</f>
        <v/>
      </c>
    </row>
    <row r="5501">
      <c r="A5501" s="9" t="n"/>
      <c r="B5501" s="9" t="n"/>
      <c r="C5501" s="12" t="n"/>
      <c r="D5501" s="11" t="n"/>
      <c r="E5501" s="11" t="n"/>
      <c r="F5501" s="11" t="n"/>
      <c r="G5501" s="11" t="n"/>
      <c r="H5501" s="11" t="n"/>
      <c r="I5501" s="9" t="n"/>
      <c r="J5501" s="9" t="n"/>
      <c r="K5501" s="9" t="n"/>
      <c r="L5501" s="9">
        <f>IF(COUNTA($A5501:$K5501)=0,"",IF(AND(IFERROR($H5501,0)&gt;0,LEN(TRIM($K5501&amp;""))&gt;0,IFERROR(LOOKUP(2,1/((LISTS!$M$2:$M$13&lt;&gt;"")*ISNUMBER(SEARCH(LISTS!$M$2:$M$13,$I5501))),LISTS!$N$2:$N$13),"NO")="SI"),"SI","NO"))</f>
        <v/>
      </c>
      <c r="M5501" s="9">
        <f>IF(COUNTA($A5501:$K5501)=0,"",IF($K5501&lt;&gt;"",IF(COUNTIF($K$19:$K5501,$K5501)&gt;1,"SI","NO"),IF(COUNTIFS($A$19:$A5501,$A5501,$C$19:$C5501,$C5501,$J$19:$J5501,$J5501,$D$19:$D5501,$D5501)&gt;1,"SI","NO")))</f>
        <v/>
      </c>
      <c r="N5501" s="11">
        <f>IF(COUNTA($A5501:$K5501)=0,"",IF(AND($L5501="SI",$M5501="NO"),IFERROR($H5501,0),0))</f>
        <v/>
      </c>
      <c r="O5501" s="9">
        <f>IF(COUNTA($A5501:$K5501)=0,"",IF($M5501="SI","CUFE o factura duplicada dentro del reporte; no se suma dos veces",IF(IFERROR($H5501,0)&lt;=0,"DIAN reporta valor susceptible 0",IF($L5501="NO",IFERROR(LOOKUP(2,1/((LISTS!$M$2:$M$13&lt;&gt;"")*ISNUMBER(SEARCH(LISTS!$M$2:$M$13,$I5501))),LISTS!$O$2:$O$13),"Medio de pago no elegible o no identificado por DIAN"),"Apta automaticamente por pago electronico y base positiva"))))</f>
        <v/>
      </c>
    </row>
    <row r="5502">
      <c r="A5502" s="9" t="n"/>
      <c r="B5502" s="9" t="n"/>
      <c r="C5502" s="12" t="n"/>
      <c r="D5502" s="11" t="n"/>
      <c r="E5502" s="11" t="n"/>
      <c r="F5502" s="11" t="n"/>
      <c r="G5502" s="11" t="n"/>
      <c r="H5502" s="11" t="n"/>
      <c r="I5502" s="9" t="n"/>
      <c r="J5502" s="9" t="n"/>
      <c r="K5502" s="9" t="n"/>
      <c r="L5502" s="9">
        <f>IF(COUNTA($A5502:$K5502)=0,"",IF(AND(IFERROR($H5502,0)&gt;0,LEN(TRIM($K5502&amp;""))&gt;0,IFERROR(LOOKUP(2,1/((LISTS!$M$2:$M$13&lt;&gt;"")*ISNUMBER(SEARCH(LISTS!$M$2:$M$13,$I5502))),LISTS!$N$2:$N$13),"NO")="SI"),"SI","NO"))</f>
        <v/>
      </c>
      <c r="M5502" s="9">
        <f>IF(COUNTA($A5502:$K5502)=0,"",IF($K5502&lt;&gt;"",IF(COUNTIF($K$19:$K5502,$K5502)&gt;1,"SI","NO"),IF(COUNTIFS($A$19:$A5502,$A5502,$C$19:$C5502,$C5502,$J$19:$J5502,$J5502,$D$19:$D5502,$D5502)&gt;1,"SI","NO")))</f>
        <v/>
      </c>
      <c r="N5502" s="11">
        <f>IF(COUNTA($A5502:$K5502)=0,"",IF(AND($L5502="SI",$M5502="NO"),IFERROR($H5502,0),0))</f>
        <v/>
      </c>
      <c r="O5502" s="9">
        <f>IF(COUNTA($A5502:$K5502)=0,"",IF($M5502="SI","CUFE o factura duplicada dentro del reporte; no se suma dos veces",IF(IFERROR($H5502,0)&lt;=0,"DIAN reporta valor susceptible 0",IF($L5502="NO",IFERROR(LOOKUP(2,1/((LISTS!$M$2:$M$13&lt;&gt;"")*ISNUMBER(SEARCH(LISTS!$M$2:$M$13,$I5502))),LISTS!$O$2:$O$13),"Medio de pago no elegible o no identificado por DIAN"),"Apta automaticamente por pago electronico y base positiva"))))</f>
        <v/>
      </c>
    </row>
    <row r="5503">
      <c r="A5503" s="9" t="n"/>
      <c r="B5503" s="9" t="n"/>
      <c r="C5503" s="12" t="n"/>
      <c r="D5503" s="11" t="n"/>
      <c r="E5503" s="11" t="n"/>
      <c r="F5503" s="11" t="n"/>
      <c r="G5503" s="11" t="n"/>
      <c r="H5503" s="11" t="n"/>
      <c r="I5503" s="9" t="n"/>
      <c r="J5503" s="9" t="n"/>
      <c r="K5503" s="9" t="n"/>
      <c r="L5503" s="9">
        <f>IF(COUNTA($A5503:$K5503)=0,"",IF(AND(IFERROR($H5503,0)&gt;0,LEN(TRIM($K5503&amp;""))&gt;0,IFERROR(LOOKUP(2,1/((LISTS!$M$2:$M$13&lt;&gt;"")*ISNUMBER(SEARCH(LISTS!$M$2:$M$13,$I5503))),LISTS!$N$2:$N$13),"NO")="SI"),"SI","NO"))</f>
        <v/>
      </c>
      <c r="M5503" s="9">
        <f>IF(COUNTA($A5503:$K5503)=0,"",IF($K5503&lt;&gt;"",IF(COUNTIF($K$19:$K5503,$K5503)&gt;1,"SI","NO"),IF(COUNTIFS($A$19:$A5503,$A5503,$C$19:$C5503,$C5503,$J$19:$J5503,$J5503,$D$19:$D5503,$D5503)&gt;1,"SI","NO")))</f>
        <v/>
      </c>
      <c r="N5503" s="11">
        <f>IF(COUNTA($A5503:$K5503)=0,"",IF(AND($L5503="SI",$M5503="NO"),IFERROR($H5503,0),0))</f>
        <v/>
      </c>
      <c r="O5503" s="9">
        <f>IF(COUNTA($A5503:$K5503)=0,"",IF($M5503="SI","CUFE o factura duplicada dentro del reporte; no se suma dos veces",IF(IFERROR($H5503,0)&lt;=0,"DIAN reporta valor susceptible 0",IF($L5503="NO",IFERROR(LOOKUP(2,1/((LISTS!$M$2:$M$13&lt;&gt;"")*ISNUMBER(SEARCH(LISTS!$M$2:$M$13,$I5503))),LISTS!$O$2:$O$13),"Medio de pago no elegible o no identificado por DIAN"),"Apta automaticamente por pago electronico y base positiva"))))</f>
        <v/>
      </c>
    </row>
    <row r="5504">
      <c r="A5504" s="9" t="n"/>
      <c r="B5504" s="9" t="n"/>
      <c r="C5504" s="12" t="n"/>
      <c r="D5504" s="11" t="n"/>
      <c r="E5504" s="11" t="n"/>
      <c r="F5504" s="11" t="n"/>
      <c r="G5504" s="11" t="n"/>
      <c r="H5504" s="11" t="n"/>
      <c r="I5504" s="9" t="n"/>
      <c r="J5504" s="9" t="n"/>
      <c r="K5504" s="9" t="n"/>
      <c r="L5504" s="9">
        <f>IF(COUNTA($A5504:$K5504)=0,"",IF(AND(IFERROR($H5504,0)&gt;0,LEN(TRIM($K5504&amp;""))&gt;0,IFERROR(LOOKUP(2,1/((LISTS!$M$2:$M$13&lt;&gt;"")*ISNUMBER(SEARCH(LISTS!$M$2:$M$13,$I5504))),LISTS!$N$2:$N$13),"NO")="SI"),"SI","NO"))</f>
        <v/>
      </c>
      <c r="M5504" s="9">
        <f>IF(COUNTA($A5504:$K5504)=0,"",IF($K5504&lt;&gt;"",IF(COUNTIF($K$19:$K5504,$K5504)&gt;1,"SI","NO"),IF(COUNTIFS($A$19:$A5504,$A5504,$C$19:$C5504,$C5504,$J$19:$J5504,$J5504,$D$19:$D5504,$D5504)&gt;1,"SI","NO")))</f>
        <v/>
      </c>
      <c r="N5504" s="11">
        <f>IF(COUNTA($A5504:$K5504)=0,"",IF(AND($L5504="SI",$M5504="NO"),IFERROR($H5504,0),0))</f>
        <v/>
      </c>
      <c r="O5504" s="9">
        <f>IF(COUNTA($A5504:$K5504)=0,"",IF($M5504="SI","CUFE o factura duplicada dentro del reporte; no se suma dos veces",IF(IFERROR($H5504,0)&lt;=0,"DIAN reporta valor susceptible 0",IF($L5504="NO",IFERROR(LOOKUP(2,1/((LISTS!$M$2:$M$13&lt;&gt;"")*ISNUMBER(SEARCH(LISTS!$M$2:$M$13,$I5504))),LISTS!$O$2:$O$13),"Medio de pago no elegible o no identificado por DIAN"),"Apta automaticamente por pago electronico y base positiva"))))</f>
        <v/>
      </c>
    </row>
    <row r="5505">
      <c r="A5505" s="9" t="n"/>
      <c r="B5505" s="9" t="n"/>
      <c r="C5505" s="12" t="n"/>
      <c r="D5505" s="11" t="n"/>
      <c r="E5505" s="11" t="n"/>
      <c r="F5505" s="11" t="n"/>
      <c r="G5505" s="11" t="n"/>
      <c r="H5505" s="11" t="n"/>
      <c r="I5505" s="9" t="n"/>
      <c r="J5505" s="9" t="n"/>
      <c r="K5505" s="9" t="n"/>
      <c r="L5505" s="9">
        <f>IF(COUNTA($A5505:$K5505)=0,"",IF(AND(IFERROR($H5505,0)&gt;0,LEN(TRIM($K5505&amp;""))&gt;0,IFERROR(LOOKUP(2,1/((LISTS!$M$2:$M$13&lt;&gt;"")*ISNUMBER(SEARCH(LISTS!$M$2:$M$13,$I5505))),LISTS!$N$2:$N$13),"NO")="SI"),"SI","NO"))</f>
        <v/>
      </c>
      <c r="M5505" s="9">
        <f>IF(COUNTA($A5505:$K5505)=0,"",IF($K5505&lt;&gt;"",IF(COUNTIF($K$19:$K5505,$K5505)&gt;1,"SI","NO"),IF(COUNTIFS($A$19:$A5505,$A5505,$C$19:$C5505,$C5505,$J$19:$J5505,$J5505,$D$19:$D5505,$D5505)&gt;1,"SI","NO")))</f>
        <v/>
      </c>
      <c r="N5505" s="11">
        <f>IF(COUNTA($A5505:$K5505)=0,"",IF(AND($L5505="SI",$M5505="NO"),IFERROR($H5505,0),0))</f>
        <v/>
      </c>
      <c r="O5505" s="9">
        <f>IF(COUNTA($A5505:$K5505)=0,"",IF($M5505="SI","CUFE o factura duplicada dentro del reporte; no se suma dos veces",IF(IFERROR($H5505,0)&lt;=0,"DIAN reporta valor susceptible 0",IF($L5505="NO",IFERROR(LOOKUP(2,1/((LISTS!$M$2:$M$13&lt;&gt;"")*ISNUMBER(SEARCH(LISTS!$M$2:$M$13,$I5505))),LISTS!$O$2:$O$13),"Medio de pago no elegible o no identificado por DIAN"),"Apta automaticamente por pago electronico y base positiva"))))</f>
        <v/>
      </c>
    </row>
    <row r="5506">
      <c r="A5506" s="9" t="n"/>
      <c r="B5506" s="9" t="n"/>
      <c r="C5506" s="12" t="n"/>
      <c r="D5506" s="11" t="n"/>
      <c r="E5506" s="11" t="n"/>
      <c r="F5506" s="11" t="n"/>
      <c r="G5506" s="11" t="n"/>
      <c r="H5506" s="11" t="n"/>
      <c r="I5506" s="9" t="n"/>
      <c r="J5506" s="9" t="n"/>
      <c r="K5506" s="9" t="n"/>
      <c r="L5506" s="9">
        <f>IF(COUNTA($A5506:$K5506)=0,"",IF(AND(IFERROR($H5506,0)&gt;0,LEN(TRIM($K5506&amp;""))&gt;0,IFERROR(LOOKUP(2,1/((LISTS!$M$2:$M$13&lt;&gt;"")*ISNUMBER(SEARCH(LISTS!$M$2:$M$13,$I5506))),LISTS!$N$2:$N$13),"NO")="SI"),"SI","NO"))</f>
        <v/>
      </c>
      <c r="M5506" s="9">
        <f>IF(COUNTA($A5506:$K5506)=0,"",IF($K5506&lt;&gt;"",IF(COUNTIF($K$19:$K5506,$K5506)&gt;1,"SI","NO"),IF(COUNTIFS($A$19:$A5506,$A5506,$C$19:$C5506,$C5506,$J$19:$J5506,$J5506,$D$19:$D5506,$D5506)&gt;1,"SI","NO")))</f>
        <v/>
      </c>
      <c r="N5506" s="11">
        <f>IF(COUNTA($A5506:$K5506)=0,"",IF(AND($L5506="SI",$M5506="NO"),IFERROR($H5506,0),0))</f>
        <v/>
      </c>
      <c r="O5506" s="9">
        <f>IF(COUNTA($A5506:$K5506)=0,"",IF($M5506="SI","CUFE o factura duplicada dentro del reporte; no se suma dos veces",IF(IFERROR($H5506,0)&lt;=0,"DIAN reporta valor susceptible 0",IF($L5506="NO",IFERROR(LOOKUP(2,1/((LISTS!$M$2:$M$13&lt;&gt;"")*ISNUMBER(SEARCH(LISTS!$M$2:$M$13,$I5506))),LISTS!$O$2:$O$13),"Medio de pago no elegible o no identificado por DIAN"),"Apta automaticamente por pago electronico y base positiva"))))</f>
        <v/>
      </c>
    </row>
    <row r="5507">
      <c r="A5507" s="9" t="n"/>
      <c r="B5507" s="9" t="n"/>
      <c r="C5507" s="12" t="n"/>
      <c r="D5507" s="11" t="n"/>
      <c r="E5507" s="11" t="n"/>
      <c r="F5507" s="11" t="n"/>
      <c r="G5507" s="11" t="n"/>
      <c r="H5507" s="11" t="n"/>
      <c r="I5507" s="9" t="n"/>
      <c r="J5507" s="9" t="n"/>
      <c r="K5507" s="9" t="n"/>
      <c r="L5507" s="9">
        <f>IF(COUNTA($A5507:$K5507)=0,"",IF(AND(IFERROR($H5507,0)&gt;0,LEN(TRIM($K5507&amp;""))&gt;0,IFERROR(LOOKUP(2,1/((LISTS!$M$2:$M$13&lt;&gt;"")*ISNUMBER(SEARCH(LISTS!$M$2:$M$13,$I5507))),LISTS!$N$2:$N$13),"NO")="SI"),"SI","NO"))</f>
        <v/>
      </c>
      <c r="M5507" s="9">
        <f>IF(COUNTA($A5507:$K5507)=0,"",IF($K5507&lt;&gt;"",IF(COUNTIF($K$19:$K5507,$K5507)&gt;1,"SI","NO"),IF(COUNTIFS($A$19:$A5507,$A5507,$C$19:$C5507,$C5507,$J$19:$J5507,$J5507,$D$19:$D5507,$D5507)&gt;1,"SI","NO")))</f>
        <v/>
      </c>
      <c r="N5507" s="11">
        <f>IF(COUNTA($A5507:$K5507)=0,"",IF(AND($L5507="SI",$M5507="NO"),IFERROR($H5507,0),0))</f>
        <v/>
      </c>
      <c r="O5507" s="9">
        <f>IF(COUNTA($A5507:$K5507)=0,"",IF($M5507="SI","CUFE o factura duplicada dentro del reporte; no se suma dos veces",IF(IFERROR($H5507,0)&lt;=0,"DIAN reporta valor susceptible 0",IF($L5507="NO",IFERROR(LOOKUP(2,1/((LISTS!$M$2:$M$13&lt;&gt;"")*ISNUMBER(SEARCH(LISTS!$M$2:$M$13,$I5507))),LISTS!$O$2:$O$13),"Medio de pago no elegible o no identificado por DIAN"),"Apta automaticamente por pago electronico y base positiva"))))</f>
        <v/>
      </c>
    </row>
    <row r="5508">
      <c r="A5508" s="9" t="n"/>
      <c r="B5508" s="9" t="n"/>
      <c r="C5508" s="12" t="n"/>
      <c r="D5508" s="11" t="n"/>
      <c r="E5508" s="11" t="n"/>
      <c r="F5508" s="11" t="n"/>
      <c r="G5508" s="11" t="n"/>
      <c r="H5508" s="11" t="n"/>
      <c r="I5508" s="9" t="n"/>
      <c r="J5508" s="9" t="n"/>
      <c r="K5508" s="9" t="n"/>
      <c r="L5508" s="9">
        <f>IF(COUNTA($A5508:$K5508)=0,"",IF(AND(IFERROR($H5508,0)&gt;0,LEN(TRIM($K5508&amp;""))&gt;0,IFERROR(LOOKUP(2,1/((LISTS!$M$2:$M$13&lt;&gt;"")*ISNUMBER(SEARCH(LISTS!$M$2:$M$13,$I5508))),LISTS!$N$2:$N$13),"NO")="SI"),"SI","NO"))</f>
        <v/>
      </c>
      <c r="M5508" s="9">
        <f>IF(COUNTA($A5508:$K5508)=0,"",IF($K5508&lt;&gt;"",IF(COUNTIF($K$19:$K5508,$K5508)&gt;1,"SI","NO"),IF(COUNTIFS($A$19:$A5508,$A5508,$C$19:$C5508,$C5508,$J$19:$J5508,$J5508,$D$19:$D5508,$D5508)&gt;1,"SI","NO")))</f>
        <v/>
      </c>
      <c r="N5508" s="11">
        <f>IF(COUNTA($A5508:$K5508)=0,"",IF(AND($L5508="SI",$M5508="NO"),IFERROR($H5508,0),0))</f>
        <v/>
      </c>
      <c r="O5508" s="9">
        <f>IF(COUNTA($A5508:$K5508)=0,"",IF($M5508="SI","CUFE o factura duplicada dentro del reporte; no se suma dos veces",IF(IFERROR($H5508,0)&lt;=0,"DIAN reporta valor susceptible 0",IF($L5508="NO",IFERROR(LOOKUP(2,1/((LISTS!$M$2:$M$13&lt;&gt;"")*ISNUMBER(SEARCH(LISTS!$M$2:$M$13,$I5508))),LISTS!$O$2:$O$13),"Medio de pago no elegible o no identificado por DIAN"),"Apta automaticamente por pago electronico y base positiva"))))</f>
        <v/>
      </c>
    </row>
    <row r="5509">
      <c r="A5509" s="9" t="n"/>
      <c r="B5509" s="9" t="n"/>
      <c r="C5509" s="12" t="n"/>
      <c r="D5509" s="11" t="n"/>
      <c r="E5509" s="11" t="n"/>
      <c r="F5509" s="11" t="n"/>
      <c r="G5509" s="11" t="n"/>
      <c r="H5509" s="11" t="n"/>
      <c r="I5509" s="9" t="n"/>
      <c r="J5509" s="9" t="n"/>
      <c r="K5509" s="9" t="n"/>
      <c r="L5509" s="9">
        <f>IF(COUNTA($A5509:$K5509)=0,"",IF(AND(IFERROR($H5509,0)&gt;0,LEN(TRIM($K5509&amp;""))&gt;0,IFERROR(LOOKUP(2,1/((LISTS!$M$2:$M$13&lt;&gt;"")*ISNUMBER(SEARCH(LISTS!$M$2:$M$13,$I5509))),LISTS!$N$2:$N$13),"NO")="SI"),"SI","NO"))</f>
        <v/>
      </c>
      <c r="M5509" s="9">
        <f>IF(COUNTA($A5509:$K5509)=0,"",IF($K5509&lt;&gt;"",IF(COUNTIF($K$19:$K5509,$K5509)&gt;1,"SI","NO"),IF(COUNTIFS($A$19:$A5509,$A5509,$C$19:$C5509,$C5509,$J$19:$J5509,$J5509,$D$19:$D5509,$D5509)&gt;1,"SI","NO")))</f>
        <v/>
      </c>
      <c r="N5509" s="11">
        <f>IF(COUNTA($A5509:$K5509)=0,"",IF(AND($L5509="SI",$M5509="NO"),IFERROR($H5509,0),0))</f>
        <v/>
      </c>
      <c r="O5509" s="9">
        <f>IF(COUNTA($A5509:$K5509)=0,"",IF($M5509="SI","CUFE o factura duplicada dentro del reporte; no se suma dos veces",IF(IFERROR($H5509,0)&lt;=0,"DIAN reporta valor susceptible 0",IF($L5509="NO",IFERROR(LOOKUP(2,1/((LISTS!$M$2:$M$13&lt;&gt;"")*ISNUMBER(SEARCH(LISTS!$M$2:$M$13,$I5509))),LISTS!$O$2:$O$13),"Medio de pago no elegible o no identificado por DIAN"),"Apta automaticamente por pago electronico y base positiva"))))</f>
        <v/>
      </c>
    </row>
    <row r="5510">
      <c r="A5510" s="9" t="n"/>
      <c r="B5510" s="9" t="n"/>
      <c r="C5510" s="12" t="n"/>
      <c r="D5510" s="11" t="n"/>
      <c r="E5510" s="11" t="n"/>
      <c r="F5510" s="11" t="n"/>
      <c r="G5510" s="11" t="n"/>
      <c r="H5510" s="11" t="n"/>
      <c r="I5510" s="9" t="n"/>
      <c r="J5510" s="9" t="n"/>
      <c r="K5510" s="9" t="n"/>
      <c r="L5510" s="9">
        <f>IF(COUNTA($A5510:$K5510)=0,"",IF(AND(IFERROR($H5510,0)&gt;0,LEN(TRIM($K5510&amp;""))&gt;0,IFERROR(LOOKUP(2,1/((LISTS!$M$2:$M$13&lt;&gt;"")*ISNUMBER(SEARCH(LISTS!$M$2:$M$13,$I5510))),LISTS!$N$2:$N$13),"NO")="SI"),"SI","NO"))</f>
        <v/>
      </c>
      <c r="M5510" s="9">
        <f>IF(COUNTA($A5510:$K5510)=0,"",IF($K5510&lt;&gt;"",IF(COUNTIF($K$19:$K5510,$K5510)&gt;1,"SI","NO"),IF(COUNTIFS($A$19:$A5510,$A5510,$C$19:$C5510,$C5510,$J$19:$J5510,$J5510,$D$19:$D5510,$D5510)&gt;1,"SI","NO")))</f>
        <v/>
      </c>
      <c r="N5510" s="11">
        <f>IF(COUNTA($A5510:$K5510)=0,"",IF(AND($L5510="SI",$M5510="NO"),IFERROR($H5510,0),0))</f>
        <v/>
      </c>
      <c r="O5510" s="9">
        <f>IF(COUNTA($A5510:$K5510)=0,"",IF($M5510="SI","CUFE o factura duplicada dentro del reporte; no se suma dos veces",IF(IFERROR($H5510,0)&lt;=0,"DIAN reporta valor susceptible 0",IF($L5510="NO",IFERROR(LOOKUP(2,1/((LISTS!$M$2:$M$13&lt;&gt;"")*ISNUMBER(SEARCH(LISTS!$M$2:$M$13,$I5510))),LISTS!$O$2:$O$13),"Medio de pago no elegible o no identificado por DIAN"),"Apta automaticamente por pago electronico y base positiva"))))</f>
        <v/>
      </c>
    </row>
    <row r="5511">
      <c r="A5511" s="9" t="n"/>
      <c r="B5511" s="9" t="n"/>
      <c r="C5511" s="12" t="n"/>
      <c r="D5511" s="11" t="n"/>
      <c r="E5511" s="11" t="n"/>
      <c r="F5511" s="11" t="n"/>
      <c r="G5511" s="11" t="n"/>
      <c r="H5511" s="11" t="n"/>
      <c r="I5511" s="9" t="n"/>
      <c r="J5511" s="9" t="n"/>
      <c r="K5511" s="9" t="n"/>
      <c r="L5511" s="9">
        <f>IF(COUNTA($A5511:$K5511)=0,"",IF(AND(IFERROR($H5511,0)&gt;0,LEN(TRIM($K5511&amp;""))&gt;0,IFERROR(LOOKUP(2,1/((LISTS!$M$2:$M$13&lt;&gt;"")*ISNUMBER(SEARCH(LISTS!$M$2:$M$13,$I5511))),LISTS!$N$2:$N$13),"NO")="SI"),"SI","NO"))</f>
        <v/>
      </c>
      <c r="M5511" s="9">
        <f>IF(COUNTA($A5511:$K5511)=0,"",IF($K5511&lt;&gt;"",IF(COUNTIF($K$19:$K5511,$K5511)&gt;1,"SI","NO"),IF(COUNTIFS($A$19:$A5511,$A5511,$C$19:$C5511,$C5511,$J$19:$J5511,$J5511,$D$19:$D5511,$D5511)&gt;1,"SI","NO")))</f>
        <v/>
      </c>
      <c r="N5511" s="11">
        <f>IF(COUNTA($A5511:$K5511)=0,"",IF(AND($L5511="SI",$M5511="NO"),IFERROR($H5511,0),0))</f>
        <v/>
      </c>
      <c r="O5511" s="9">
        <f>IF(COUNTA($A5511:$K5511)=0,"",IF($M5511="SI","CUFE o factura duplicada dentro del reporte; no se suma dos veces",IF(IFERROR($H5511,0)&lt;=0,"DIAN reporta valor susceptible 0",IF($L5511="NO",IFERROR(LOOKUP(2,1/((LISTS!$M$2:$M$13&lt;&gt;"")*ISNUMBER(SEARCH(LISTS!$M$2:$M$13,$I5511))),LISTS!$O$2:$O$13),"Medio de pago no elegible o no identificado por DIAN"),"Apta automaticamente por pago electronico y base positiva"))))</f>
        <v/>
      </c>
    </row>
    <row r="5512">
      <c r="A5512" s="9" t="n"/>
      <c r="B5512" s="9" t="n"/>
      <c r="C5512" s="12" t="n"/>
      <c r="D5512" s="11" t="n"/>
      <c r="E5512" s="11" t="n"/>
      <c r="F5512" s="11" t="n"/>
      <c r="G5512" s="11" t="n"/>
      <c r="H5512" s="11" t="n"/>
      <c r="I5512" s="9" t="n"/>
      <c r="J5512" s="9" t="n"/>
      <c r="K5512" s="9" t="n"/>
      <c r="L5512" s="9">
        <f>IF(COUNTA($A5512:$K5512)=0,"",IF(AND(IFERROR($H5512,0)&gt;0,LEN(TRIM($K5512&amp;""))&gt;0,IFERROR(LOOKUP(2,1/((LISTS!$M$2:$M$13&lt;&gt;"")*ISNUMBER(SEARCH(LISTS!$M$2:$M$13,$I5512))),LISTS!$N$2:$N$13),"NO")="SI"),"SI","NO"))</f>
        <v/>
      </c>
      <c r="M5512" s="9">
        <f>IF(COUNTA($A5512:$K5512)=0,"",IF($K5512&lt;&gt;"",IF(COUNTIF($K$19:$K5512,$K5512)&gt;1,"SI","NO"),IF(COUNTIFS($A$19:$A5512,$A5512,$C$19:$C5512,$C5512,$J$19:$J5512,$J5512,$D$19:$D5512,$D5512)&gt;1,"SI","NO")))</f>
        <v/>
      </c>
      <c r="N5512" s="11">
        <f>IF(COUNTA($A5512:$K5512)=0,"",IF(AND($L5512="SI",$M5512="NO"),IFERROR($H5512,0),0))</f>
        <v/>
      </c>
      <c r="O5512" s="9">
        <f>IF(COUNTA($A5512:$K5512)=0,"",IF($M5512="SI","CUFE o factura duplicada dentro del reporte; no se suma dos veces",IF(IFERROR($H5512,0)&lt;=0,"DIAN reporta valor susceptible 0",IF($L5512="NO",IFERROR(LOOKUP(2,1/((LISTS!$M$2:$M$13&lt;&gt;"")*ISNUMBER(SEARCH(LISTS!$M$2:$M$13,$I5512))),LISTS!$O$2:$O$13),"Medio de pago no elegible o no identificado por DIAN"),"Apta automaticamente por pago electronico y base positiva"))))</f>
        <v/>
      </c>
    </row>
    <row r="5513">
      <c r="A5513" s="9" t="n"/>
      <c r="B5513" s="9" t="n"/>
      <c r="C5513" s="12" t="n"/>
      <c r="D5513" s="11" t="n"/>
      <c r="E5513" s="11" t="n"/>
      <c r="F5513" s="11" t="n"/>
      <c r="G5513" s="11" t="n"/>
      <c r="H5513" s="11" t="n"/>
      <c r="I5513" s="9" t="n"/>
      <c r="J5513" s="9" t="n"/>
      <c r="K5513" s="9" t="n"/>
      <c r="L5513" s="9">
        <f>IF(COUNTA($A5513:$K5513)=0,"",IF(AND(IFERROR($H5513,0)&gt;0,LEN(TRIM($K5513&amp;""))&gt;0,IFERROR(LOOKUP(2,1/((LISTS!$M$2:$M$13&lt;&gt;"")*ISNUMBER(SEARCH(LISTS!$M$2:$M$13,$I5513))),LISTS!$N$2:$N$13),"NO")="SI"),"SI","NO"))</f>
        <v/>
      </c>
      <c r="M5513" s="9">
        <f>IF(COUNTA($A5513:$K5513)=0,"",IF($K5513&lt;&gt;"",IF(COUNTIF($K$19:$K5513,$K5513)&gt;1,"SI","NO"),IF(COUNTIFS($A$19:$A5513,$A5513,$C$19:$C5513,$C5513,$J$19:$J5513,$J5513,$D$19:$D5513,$D5513)&gt;1,"SI","NO")))</f>
        <v/>
      </c>
      <c r="N5513" s="11">
        <f>IF(COUNTA($A5513:$K5513)=0,"",IF(AND($L5513="SI",$M5513="NO"),IFERROR($H5513,0),0))</f>
        <v/>
      </c>
      <c r="O5513" s="9">
        <f>IF(COUNTA($A5513:$K5513)=0,"",IF($M5513="SI","CUFE o factura duplicada dentro del reporte; no se suma dos veces",IF(IFERROR($H5513,0)&lt;=0,"DIAN reporta valor susceptible 0",IF($L5513="NO",IFERROR(LOOKUP(2,1/((LISTS!$M$2:$M$13&lt;&gt;"")*ISNUMBER(SEARCH(LISTS!$M$2:$M$13,$I5513))),LISTS!$O$2:$O$13),"Medio de pago no elegible o no identificado por DIAN"),"Apta automaticamente por pago electronico y base positiva"))))</f>
        <v/>
      </c>
    </row>
    <row r="5514">
      <c r="A5514" s="9" t="n"/>
      <c r="B5514" s="9" t="n"/>
      <c r="C5514" s="12" t="n"/>
      <c r="D5514" s="11" t="n"/>
      <c r="E5514" s="11" t="n"/>
      <c r="F5514" s="11" t="n"/>
      <c r="G5514" s="11" t="n"/>
      <c r="H5514" s="11" t="n"/>
      <c r="I5514" s="9" t="n"/>
      <c r="J5514" s="9" t="n"/>
      <c r="K5514" s="9" t="n"/>
      <c r="L5514" s="9">
        <f>IF(COUNTA($A5514:$K5514)=0,"",IF(AND(IFERROR($H5514,0)&gt;0,LEN(TRIM($K5514&amp;""))&gt;0,IFERROR(LOOKUP(2,1/((LISTS!$M$2:$M$13&lt;&gt;"")*ISNUMBER(SEARCH(LISTS!$M$2:$M$13,$I5514))),LISTS!$N$2:$N$13),"NO")="SI"),"SI","NO"))</f>
        <v/>
      </c>
      <c r="M5514" s="9">
        <f>IF(COUNTA($A5514:$K5514)=0,"",IF($K5514&lt;&gt;"",IF(COUNTIF($K$19:$K5514,$K5514)&gt;1,"SI","NO"),IF(COUNTIFS($A$19:$A5514,$A5514,$C$19:$C5514,$C5514,$J$19:$J5514,$J5514,$D$19:$D5514,$D5514)&gt;1,"SI","NO")))</f>
        <v/>
      </c>
      <c r="N5514" s="11">
        <f>IF(COUNTA($A5514:$K5514)=0,"",IF(AND($L5514="SI",$M5514="NO"),IFERROR($H5514,0),0))</f>
        <v/>
      </c>
      <c r="O5514" s="9">
        <f>IF(COUNTA($A5514:$K5514)=0,"",IF($M5514="SI","CUFE o factura duplicada dentro del reporte; no se suma dos veces",IF(IFERROR($H5514,0)&lt;=0,"DIAN reporta valor susceptible 0",IF($L5514="NO",IFERROR(LOOKUP(2,1/((LISTS!$M$2:$M$13&lt;&gt;"")*ISNUMBER(SEARCH(LISTS!$M$2:$M$13,$I5514))),LISTS!$O$2:$O$13),"Medio de pago no elegible o no identificado por DIAN"),"Apta automaticamente por pago electronico y base positiva"))))</f>
        <v/>
      </c>
    </row>
    <row r="5515">
      <c r="A5515" s="9" t="n"/>
      <c r="B5515" s="9" t="n"/>
      <c r="C5515" s="12" t="n"/>
      <c r="D5515" s="11" t="n"/>
      <c r="E5515" s="11" t="n"/>
      <c r="F5515" s="11" t="n"/>
      <c r="G5515" s="11" t="n"/>
      <c r="H5515" s="11" t="n"/>
      <c r="I5515" s="9" t="n"/>
      <c r="J5515" s="9" t="n"/>
      <c r="K5515" s="9" t="n"/>
      <c r="L5515" s="9">
        <f>IF(COUNTA($A5515:$K5515)=0,"",IF(AND(IFERROR($H5515,0)&gt;0,LEN(TRIM($K5515&amp;""))&gt;0,IFERROR(LOOKUP(2,1/((LISTS!$M$2:$M$13&lt;&gt;"")*ISNUMBER(SEARCH(LISTS!$M$2:$M$13,$I5515))),LISTS!$N$2:$N$13),"NO")="SI"),"SI","NO"))</f>
        <v/>
      </c>
      <c r="M5515" s="9">
        <f>IF(COUNTA($A5515:$K5515)=0,"",IF($K5515&lt;&gt;"",IF(COUNTIF($K$19:$K5515,$K5515)&gt;1,"SI","NO"),IF(COUNTIFS($A$19:$A5515,$A5515,$C$19:$C5515,$C5515,$J$19:$J5515,$J5515,$D$19:$D5515,$D5515)&gt;1,"SI","NO")))</f>
        <v/>
      </c>
      <c r="N5515" s="11">
        <f>IF(COUNTA($A5515:$K5515)=0,"",IF(AND($L5515="SI",$M5515="NO"),IFERROR($H5515,0),0))</f>
        <v/>
      </c>
      <c r="O5515" s="9">
        <f>IF(COUNTA($A5515:$K5515)=0,"",IF($M5515="SI","CUFE o factura duplicada dentro del reporte; no se suma dos veces",IF(IFERROR($H5515,0)&lt;=0,"DIAN reporta valor susceptible 0",IF($L5515="NO",IFERROR(LOOKUP(2,1/((LISTS!$M$2:$M$13&lt;&gt;"")*ISNUMBER(SEARCH(LISTS!$M$2:$M$13,$I5515))),LISTS!$O$2:$O$13),"Medio de pago no elegible o no identificado por DIAN"),"Apta automaticamente por pago electronico y base positiva"))))</f>
        <v/>
      </c>
    </row>
    <row r="5516">
      <c r="A5516" s="9" t="n"/>
      <c r="B5516" s="9" t="n"/>
      <c r="C5516" s="12" t="n"/>
      <c r="D5516" s="11" t="n"/>
      <c r="E5516" s="11" t="n"/>
      <c r="F5516" s="11" t="n"/>
      <c r="G5516" s="11" t="n"/>
      <c r="H5516" s="11" t="n"/>
      <c r="I5516" s="9" t="n"/>
      <c r="J5516" s="9" t="n"/>
      <c r="K5516" s="9" t="n"/>
      <c r="L5516" s="9">
        <f>IF(COUNTA($A5516:$K5516)=0,"",IF(AND(IFERROR($H5516,0)&gt;0,LEN(TRIM($K5516&amp;""))&gt;0,IFERROR(LOOKUP(2,1/((LISTS!$M$2:$M$13&lt;&gt;"")*ISNUMBER(SEARCH(LISTS!$M$2:$M$13,$I5516))),LISTS!$N$2:$N$13),"NO")="SI"),"SI","NO"))</f>
        <v/>
      </c>
      <c r="M5516" s="9">
        <f>IF(COUNTA($A5516:$K5516)=0,"",IF($K5516&lt;&gt;"",IF(COUNTIF($K$19:$K5516,$K5516)&gt;1,"SI","NO"),IF(COUNTIFS($A$19:$A5516,$A5516,$C$19:$C5516,$C5516,$J$19:$J5516,$J5516,$D$19:$D5516,$D5516)&gt;1,"SI","NO")))</f>
        <v/>
      </c>
      <c r="N5516" s="11">
        <f>IF(COUNTA($A5516:$K5516)=0,"",IF(AND($L5516="SI",$M5516="NO"),IFERROR($H5516,0),0))</f>
        <v/>
      </c>
      <c r="O5516" s="9">
        <f>IF(COUNTA($A5516:$K5516)=0,"",IF($M5516="SI","CUFE o factura duplicada dentro del reporte; no se suma dos veces",IF(IFERROR($H5516,0)&lt;=0,"DIAN reporta valor susceptible 0",IF($L5516="NO",IFERROR(LOOKUP(2,1/((LISTS!$M$2:$M$13&lt;&gt;"")*ISNUMBER(SEARCH(LISTS!$M$2:$M$13,$I5516))),LISTS!$O$2:$O$13),"Medio de pago no elegible o no identificado por DIAN"),"Apta automaticamente por pago electronico y base positiva"))))</f>
        <v/>
      </c>
    </row>
    <row r="5517">
      <c r="A5517" s="9" t="n"/>
      <c r="B5517" s="9" t="n"/>
      <c r="C5517" s="12" t="n"/>
      <c r="D5517" s="11" t="n"/>
      <c r="E5517" s="11" t="n"/>
      <c r="F5517" s="11" t="n"/>
      <c r="G5517" s="11" t="n"/>
      <c r="H5517" s="11" t="n"/>
      <c r="I5517" s="9" t="n"/>
      <c r="J5517" s="9" t="n"/>
      <c r="K5517" s="9" t="n"/>
      <c r="L5517" s="9">
        <f>IF(COUNTA($A5517:$K5517)=0,"",IF(AND(IFERROR($H5517,0)&gt;0,LEN(TRIM($K5517&amp;""))&gt;0,IFERROR(LOOKUP(2,1/((LISTS!$M$2:$M$13&lt;&gt;"")*ISNUMBER(SEARCH(LISTS!$M$2:$M$13,$I5517))),LISTS!$N$2:$N$13),"NO")="SI"),"SI","NO"))</f>
        <v/>
      </c>
      <c r="M5517" s="9">
        <f>IF(COUNTA($A5517:$K5517)=0,"",IF($K5517&lt;&gt;"",IF(COUNTIF($K$19:$K5517,$K5517)&gt;1,"SI","NO"),IF(COUNTIFS($A$19:$A5517,$A5517,$C$19:$C5517,$C5517,$J$19:$J5517,$J5517,$D$19:$D5517,$D5517)&gt;1,"SI","NO")))</f>
        <v/>
      </c>
      <c r="N5517" s="11">
        <f>IF(COUNTA($A5517:$K5517)=0,"",IF(AND($L5517="SI",$M5517="NO"),IFERROR($H5517,0),0))</f>
        <v/>
      </c>
      <c r="O5517" s="9">
        <f>IF(COUNTA($A5517:$K5517)=0,"",IF($M5517="SI","CUFE o factura duplicada dentro del reporte; no se suma dos veces",IF(IFERROR($H5517,0)&lt;=0,"DIAN reporta valor susceptible 0",IF($L5517="NO",IFERROR(LOOKUP(2,1/((LISTS!$M$2:$M$13&lt;&gt;"")*ISNUMBER(SEARCH(LISTS!$M$2:$M$13,$I5517))),LISTS!$O$2:$O$13),"Medio de pago no elegible o no identificado por DIAN"),"Apta automaticamente por pago electronico y base positiva"))))</f>
        <v/>
      </c>
    </row>
    <row r="5518">
      <c r="A5518" s="9" t="n"/>
      <c r="B5518" s="9" t="n"/>
      <c r="C5518" s="12" t="n"/>
      <c r="D5518" s="11" t="n"/>
      <c r="E5518" s="11" t="n"/>
      <c r="F5518" s="11" t="n"/>
      <c r="G5518" s="11" t="n"/>
      <c r="H5518" s="11" t="n"/>
      <c r="I5518" s="9" t="n"/>
      <c r="J5518" s="9" t="n"/>
      <c r="K5518" s="9" t="n"/>
      <c r="L5518" s="9">
        <f>IF(COUNTA($A5518:$K5518)=0,"",IF(AND(IFERROR($H5518,0)&gt;0,LEN(TRIM($K5518&amp;""))&gt;0,IFERROR(LOOKUP(2,1/((LISTS!$M$2:$M$13&lt;&gt;"")*ISNUMBER(SEARCH(LISTS!$M$2:$M$13,$I5518))),LISTS!$N$2:$N$13),"NO")="SI"),"SI","NO"))</f>
        <v/>
      </c>
      <c r="M5518" s="9">
        <f>IF(COUNTA($A5518:$K5518)=0,"",IF($K5518&lt;&gt;"",IF(COUNTIF($K$19:$K5518,$K5518)&gt;1,"SI","NO"),IF(COUNTIFS($A$19:$A5518,$A5518,$C$19:$C5518,$C5518,$J$19:$J5518,$J5518,$D$19:$D5518,$D5518)&gt;1,"SI","NO")))</f>
        <v/>
      </c>
      <c r="N5518" s="11">
        <f>IF(COUNTA($A5518:$K5518)=0,"",IF(AND($L5518="SI",$M5518="NO"),IFERROR($H5518,0),0))</f>
        <v/>
      </c>
      <c r="O5518" s="9">
        <f>IF(COUNTA($A5518:$K5518)=0,"",IF($M5518="SI","CUFE o factura duplicada dentro del reporte; no se suma dos veces",IF(IFERROR($H5518,0)&lt;=0,"DIAN reporta valor susceptible 0",IF($L5518="NO",IFERROR(LOOKUP(2,1/((LISTS!$M$2:$M$13&lt;&gt;"")*ISNUMBER(SEARCH(LISTS!$M$2:$M$13,$I5518))),LISTS!$O$2:$O$13),"Medio de pago no elegible o no identificado por DIAN"),"Apta automaticamente por pago electronico y base positiva"))))</f>
        <v/>
      </c>
    </row>
    <row r="5519">
      <c r="A5519" s="9" t="n"/>
      <c r="B5519" s="9" t="n"/>
      <c r="C5519" s="12" t="n"/>
      <c r="D5519" s="11" t="n"/>
      <c r="E5519" s="11" t="n"/>
      <c r="F5519" s="11" t="n"/>
      <c r="G5519" s="11" t="n"/>
      <c r="H5519" s="11" t="n"/>
      <c r="I5519" s="9" t="n"/>
      <c r="J5519" s="9" t="n"/>
      <c r="K5519" s="9" t="n"/>
      <c r="L5519" s="9">
        <f>IF(COUNTA($A5519:$K5519)=0,"",IF(AND(IFERROR($H5519,0)&gt;0,LEN(TRIM($K5519&amp;""))&gt;0,IFERROR(LOOKUP(2,1/((LISTS!$M$2:$M$13&lt;&gt;"")*ISNUMBER(SEARCH(LISTS!$M$2:$M$13,$I5519))),LISTS!$N$2:$N$13),"NO")="SI"),"SI","NO"))</f>
        <v/>
      </c>
      <c r="M5519" s="9">
        <f>IF(COUNTA($A5519:$K5519)=0,"",IF($K5519&lt;&gt;"",IF(COUNTIF($K$19:$K5519,$K5519)&gt;1,"SI","NO"),IF(COUNTIFS($A$19:$A5519,$A5519,$C$19:$C5519,$C5519,$J$19:$J5519,$J5519,$D$19:$D5519,$D5519)&gt;1,"SI","NO")))</f>
        <v/>
      </c>
      <c r="N5519" s="11">
        <f>IF(COUNTA($A5519:$K5519)=0,"",IF(AND($L5519="SI",$M5519="NO"),IFERROR($H5519,0),0))</f>
        <v/>
      </c>
      <c r="O5519" s="9">
        <f>IF(COUNTA($A5519:$K5519)=0,"",IF($M5519="SI","CUFE o factura duplicada dentro del reporte; no se suma dos veces",IF(IFERROR($H5519,0)&lt;=0,"DIAN reporta valor susceptible 0",IF($L5519="NO",IFERROR(LOOKUP(2,1/((LISTS!$M$2:$M$13&lt;&gt;"")*ISNUMBER(SEARCH(LISTS!$M$2:$M$13,$I5519))),LISTS!$O$2:$O$13),"Medio de pago no elegible o no identificado por DIAN"),"Apta automaticamente por pago electronico y base positiva"))))</f>
        <v/>
      </c>
    </row>
    <row r="5520">
      <c r="A5520" s="9" t="n"/>
      <c r="B5520" s="9" t="n"/>
      <c r="C5520" s="12" t="n"/>
      <c r="D5520" s="11" t="n"/>
      <c r="E5520" s="11" t="n"/>
      <c r="F5520" s="11" t="n"/>
      <c r="G5520" s="11" t="n"/>
      <c r="H5520" s="11" t="n"/>
      <c r="I5520" s="9" t="n"/>
      <c r="J5520" s="9" t="n"/>
      <c r="K5520" s="9" t="n"/>
      <c r="L5520" s="9">
        <f>IF(COUNTA($A5520:$K5520)=0,"",IF(AND(IFERROR($H5520,0)&gt;0,LEN(TRIM($K5520&amp;""))&gt;0,IFERROR(LOOKUP(2,1/((LISTS!$M$2:$M$13&lt;&gt;"")*ISNUMBER(SEARCH(LISTS!$M$2:$M$13,$I5520))),LISTS!$N$2:$N$13),"NO")="SI"),"SI","NO"))</f>
        <v/>
      </c>
      <c r="M5520" s="9">
        <f>IF(COUNTA($A5520:$K5520)=0,"",IF($K5520&lt;&gt;"",IF(COUNTIF($K$19:$K5520,$K5520)&gt;1,"SI","NO"),IF(COUNTIFS($A$19:$A5520,$A5520,$C$19:$C5520,$C5520,$J$19:$J5520,$J5520,$D$19:$D5520,$D5520)&gt;1,"SI","NO")))</f>
        <v/>
      </c>
      <c r="N5520" s="11">
        <f>IF(COUNTA($A5520:$K5520)=0,"",IF(AND($L5520="SI",$M5520="NO"),IFERROR($H5520,0),0))</f>
        <v/>
      </c>
      <c r="O5520" s="9">
        <f>IF(COUNTA($A5520:$K5520)=0,"",IF($M5520="SI","CUFE o factura duplicada dentro del reporte; no se suma dos veces",IF(IFERROR($H5520,0)&lt;=0,"DIAN reporta valor susceptible 0",IF($L5520="NO",IFERROR(LOOKUP(2,1/((LISTS!$M$2:$M$13&lt;&gt;"")*ISNUMBER(SEARCH(LISTS!$M$2:$M$13,$I5520))),LISTS!$O$2:$O$13),"Medio de pago no elegible o no identificado por DIAN"),"Apta automaticamente por pago electronico y base positiva"))))</f>
        <v/>
      </c>
    </row>
    <row r="5521">
      <c r="A5521" s="9" t="n"/>
      <c r="B5521" s="9" t="n"/>
      <c r="C5521" s="12" t="n"/>
      <c r="D5521" s="11" t="n"/>
      <c r="E5521" s="11" t="n"/>
      <c r="F5521" s="11" t="n"/>
      <c r="G5521" s="11" t="n"/>
      <c r="H5521" s="11" t="n"/>
      <c r="I5521" s="9" t="n"/>
      <c r="J5521" s="9" t="n"/>
      <c r="K5521" s="9" t="n"/>
      <c r="L5521" s="9">
        <f>IF(COUNTA($A5521:$K5521)=0,"",IF(AND(IFERROR($H5521,0)&gt;0,LEN(TRIM($K5521&amp;""))&gt;0,IFERROR(LOOKUP(2,1/((LISTS!$M$2:$M$13&lt;&gt;"")*ISNUMBER(SEARCH(LISTS!$M$2:$M$13,$I5521))),LISTS!$N$2:$N$13),"NO")="SI"),"SI","NO"))</f>
        <v/>
      </c>
      <c r="M5521" s="9">
        <f>IF(COUNTA($A5521:$K5521)=0,"",IF($K5521&lt;&gt;"",IF(COUNTIF($K$19:$K5521,$K5521)&gt;1,"SI","NO"),IF(COUNTIFS($A$19:$A5521,$A5521,$C$19:$C5521,$C5521,$J$19:$J5521,$J5521,$D$19:$D5521,$D5521)&gt;1,"SI","NO")))</f>
        <v/>
      </c>
      <c r="N5521" s="11">
        <f>IF(COUNTA($A5521:$K5521)=0,"",IF(AND($L5521="SI",$M5521="NO"),IFERROR($H5521,0),0))</f>
        <v/>
      </c>
      <c r="O5521" s="9">
        <f>IF(COUNTA($A5521:$K5521)=0,"",IF($M5521="SI","CUFE o factura duplicada dentro del reporte; no se suma dos veces",IF(IFERROR($H5521,0)&lt;=0,"DIAN reporta valor susceptible 0",IF($L5521="NO",IFERROR(LOOKUP(2,1/((LISTS!$M$2:$M$13&lt;&gt;"")*ISNUMBER(SEARCH(LISTS!$M$2:$M$13,$I5521))),LISTS!$O$2:$O$13),"Medio de pago no elegible o no identificado por DIAN"),"Apta automaticamente por pago electronico y base positiva"))))</f>
        <v/>
      </c>
    </row>
    <row r="5522">
      <c r="A5522" s="9" t="n"/>
      <c r="B5522" s="9" t="n"/>
      <c r="C5522" s="12" t="n"/>
      <c r="D5522" s="11" t="n"/>
      <c r="E5522" s="11" t="n"/>
      <c r="F5522" s="11" t="n"/>
      <c r="G5522" s="11" t="n"/>
      <c r="H5522" s="11" t="n"/>
      <c r="I5522" s="9" t="n"/>
      <c r="J5522" s="9" t="n"/>
      <c r="K5522" s="9" t="n"/>
      <c r="L5522" s="9">
        <f>IF(COUNTA($A5522:$K5522)=0,"",IF(AND(IFERROR($H5522,0)&gt;0,LEN(TRIM($K5522&amp;""))&gt;0,IFERROR(LOOKUP(2,1/((LISTS!$M$2:$M$13&lt;&gt;"")*ISNUMBER(SEARCH(LISTS!$M$2:$M$13,$I5522))),LISTS!$N$2:$N$13),"NO")="SI"),"SI","NO"))</f>
        <v/>
      </c>
      <c r="M5522" s="9">
        <f>IF(COUNTA($A5522:$K5522)=0,"",IF($K5522&lt;&gt;"",IF(COUNTIF($K$19:$K5522,$K5522)&gt;1,"SI","NO"),IF(COUNTIFS($A$19:$A5522,$A5522,$C$19:$C5522,$C5522,$J$19:$J5522,$J5522,$D$19:$D5522,$D5522)&gt;1,"SI","NO")))</f>
        <v/>
      </c>
      <c r="N5522" s="11">
        <f>IF(COUNTA($A5522:$K5522)=0,"",IF(AND($L5522="SI",$M5522="NO"),IFERROR($H5522,0),0))</f>
        <v/>
      </c>
      <c r="O5522" s="9">
        <f>IF(COUNTA($A5522:$K5522)=0,"",IF($M5522="SI","CUFE o factura duplicada dentro del reporte; no se suma dos veces",IF(IFERROR($H5522,0)&lt;=0,"DIAN reporta valor susceptible 0",IF($L5522="NO",IFERROR(LOOKUP(2,1/((LISTS!$M$2:$M$13&lt;&gt;"")*ISNUMBER(SEARCH(LISTS!$M$2:$M$13,$I5522))),LISTS!$O$2:$O$13),"Medio de pago no elegible o no identificado por DIAN"),"Apta automaticamente por pago electronico y base positiva"))))</f>
        <v/>
      </c>
    </row>
    <row r="5523">
      <c r="A5523" s="9" t="n"/>
      <c r="B5523" s="9" t="n"/>
      <c r="C5523" s="12" t="n"/>
      <c r="D5523" s="11" t="n"/>
      <c r="E5523" s="11" t="n"/>
      <c r="F5523" s="11" t="n"/>
      <c r="G5523" s="11" t="n"/>
      <c r="H5523" s="11" t="n"/>
      <c r="I5523" s="9" t="n"/>
      <c r="J5523" s="9" t="n"/>
      <c r="K5523" s="9" t="n"/>
      <c r="L5523" s="9">
        <f>IF(COUNTA($A5523:$K5523)=0,"",IF(AND(IFERROR($H5523,0)&gt;0,LEN(TRIM($K5523&amp;""))&gt;0,IFERROR(LOOKUP(2,1/((LISTS!$M$2:$M$13&lt;&gt;"")*ISNUMBER(SEARCH(LISTS!$M$2:$M$13,$I5523))),LISTS!$N$2:$N$13),"NO")="SI"),"SI","NO"))</f>
        <v/>
      </c>
      <c r="M5523" s="9">
        <f>IF(COUNTA($A5523:$K5523)=0,"",IF($K5523&lt;&gt;"",IF(COUNTIF($K$19:$K5523,$K5523)&gt;1,"SI","NO"),IF(COUNTIFS($A$19:$A5523,$A5523,$C$19:$C5523,$C5523,$J$19:$J5523,$J5523,$D$19:$D5523,$D5523)&gt;1,"SI","NO")))</f>
        <v/>
      </c>
      <c r="N5523" s="11">
        <f>IF(COUNTA($A5523:$K5523)=0,"",IF(AND($L5523="SI",$M5523="NO"),IFERROR($H5523,0),0))</f>
        <v/>
      </c>
      <c r="O5523" s="9">
        <f>IF(COUNTA($A5523:$K5523)=0,"",IF($M5523="SI","CUFE o factura duplicada dentro del reporte; no se suma dos veces",IF(IFERROR($H5523,0)&lt;=0,"DIAN reporta valor susceptible 0",IF($L5523="NO",IFERROR(LOOKUP(2,1/((LISTS!$M$2:$M$13&lt;&gt;"")*ISNUMBER(SEARCH(LISTS!$M$2:$M$13,$I5523))),LISTS!$O$2:$O$13),"Medio de pago no elegible o no identificado por DIAN"),"Apta automaticamente por pago electronico y base positiva"))))</f>
        <v/>
      </c>
    </row>
    <row r="5524">
      <c r="A5524" s="9" t="n"/>
      <c r="B5524" s="9" t="n"/>
      <c r="C5524" s="12" t="n"/>
      <c r="D5524" s="11" t="n"/>
      <c r="E5524" s="11" t="n"/>
      <c r="F5524" s="11" t="n"/>
      <c r="G5524" s="11" t="n"/>
      <c r="H5524" s="11" t="n"/>
      <c r="I5524" s="9" t="n"/>
      <c r="J5524" s="9" t="n"/>
      <c r="K5524" s="9" t="n"/>
      <c r="L5524" s="9">
        <f>IF(COUNTA($A5524:$K5524)=0,"",IF(AND(IFERROR($H5524,0)&gt;0,LEN(TRIM($K5524&amp;""))&gt;0,IFERROR(LOOKUP(2,1/((LISTS!$M$2:$M$13&lt;&gt;"")*ISNUMBER(SEARCH(LISTS!$M$2:$M$13,$I5524))),LISTS!$N$2:$N$13),"NO")="SI"),"SI","NO"))</f>
        <v/>
      </c>
      <c r="M5524" s="9">
        <f>IF(COUNTA($A5524:$K5524)=0,"",IF($K5524&lt;&gt;"",IF(COUNTIF($K$19:$K5524,$K5524)&gt;1,"SI","NO"),IF(COUNTIFS($A$19:$A5524,$A5524,$C$19:$C5524,$C5524,$J$19:$J5524,$J5524,$D$19:$D5524,$D5524)&gt;1,"SI","NO")))</f>
        <v/>
      </c>
      <c r="N5524" s="11">
        <f>IF(COUNTA($A5524:$K5524)=0,"",IF(AND($L5524="SI",$M5524="NO"),IFERROR($H5524,0),0))</f>
        <v/>
      </c>
      <c r="O5524" s="9">
        <f>IF(COUNTA($A5524:$K5524)=0,"",IF($M5524="SI","CUFE o factura duplicada dentro del reporte; no se suma dos veces",IF(IFERROR($H5524,0)&lt;=0,"DIAN reporta valor susceptible 0",IF($L5524="NO",IFERROR(LOOKUP(2,1/((LISTS!$M$2:$M$13&lt;&gt;"")*ISNUMBER(SEARCH(LISTS!$M$2:$M$13,$I5524))),LISTS!$O$2:$O$13),"Medio de pago no elegible o no identificado por DIAN"),"Apta automaticamente por pago electronico y base positiva"))))</f>
        <v/>
      </c>
    </row>
    <row r="5525">
      <c r="A5525" s="9" t="n"/>
      <c r="B5525" s="9" t="n"/>
      <c r="C5525" s="12" t="n"/>
      <c r="D5525" s="11" t="n"/>
      <c r="E5525" s="11" t="n"/>
      <c r="F5525" s="11" t="n"/>
      <c r="G5525" s="11" t="n"/>
      <c r="H5525" s="11" t="n"/>
      <c r="I5525" s="9" t="n"/>
      <c r="J5525" s="9" t="n"/>
      <c r="K5525" s="9" t="n"/>
      <c r="L5525" s="9">
        <f>IF(COUNTA($A5525:$K5525)=0,"",IF(AND(IFERROR($H5525,0)&gt;0,LEN(TRIM($K5525&amp;""))&gt;0,IFERROR(LOOKUP(2,1/((LISTS!$M$2:$M$13&lt;&gt;"")*ISNUMBER(SEARCH(LISTS!$M$2:$M$13,$I5525))),LISTS!$N$2:$N$13),"NO")="SI"),"SI","NO"))</f>
        <v/>
      </c>
      <c r="M5525" s="9">
        <f>IF(COUNTA($A5525:$K5525)=0,"",IF($K5525&lt;&gt;"",IF(COUNTIF($K$19:$K5525,$K5525)&gt;1,"SI","NO"),IF(COUNTIFS($A$19:$A5525,$A5525,$C$19:$C5525,$C5525,$J$19:$J5525,$J5525,$D$19:$D5525,$D5525)&gt;1,"SI","NO")))</f>
        <v/>
      </c>
      <c r="N5525" s="11">
        <f>IF(COUNTA($A5525:$K5525)=0,"",IF(AND($L5525="SI",$M5525="NO"),IFERROR($H5525,0),0))</f>
        <v/>
      </c>
      <c r="O5525" s="9">
        <f>IF(COUNTA($A5525:$K5525)=0,"",IF($M5525="SI","CUFE o factura duplicada dentro del reporte; no se suma dos veces",IF(IFERROR($H5525,0)&lt;=0,"DIAN reporta valor susceptible 0",IF($L5525="NO",IFERROR(LOOKUP(2,1/((LISTS!$M$2:$M$13&lt;&gt;"")*ISNUMBER(SEARCH(LISTS!$M$2:$M$13,$I5525))),LISTS!$O$2:$O$13),"Medio de pago no elegible o no identificado por DIAN"),"Apta automaticamente por pago electronico y base positiva"))))</f>
        <v/>
      </c>
    </row>
    <row r="5526">
      <c r="A5526" s="9" t="n"/>
      <c r="B5526" s="9" t="n"/>
      <c r="C5526" s="12" t="n"/>
      <c r="D5526" s="11" t="n"/>
      <c r="E5526" s="11" t="n"/>
      <c r="F5526" s="11" t="n"/>
      <c r="G5526" s="11" t="n"/>
      <c r="H5526" s="11" t="n"/>
      <c r="I5526" s="9" t="n"/>
      <c r="J5526" s="9" t="n"/>
      <c r="K5526" s="9" t="n"/>
      <c r="L5526" s="9">
        <f>IF(COUNTA($A5526:$K5526)=0,"",IF(AND(IFERROR($H5526,0)&gt;0,LEN(TRIM($K5526&amp;""))&gt;0,IFERROR(LOOKUP(2,1/((LISTS!$M$2:$M$13&lt;&gt;"")*ISNUMBER(SEARCH(LISTS!$M$2:$M$13,$I5526))),LISTS!$N$2:$N$13),"NO")="SI"),"SI","NO"))</f>
        <v/>
      </c>
      <c r="M5526" s="9">
        <f>IF(COUNTA($A5526:$K5526)=0,"",IF($K5526&lt;&gt;"",IF(COUNTIF($K$19:$K5526,$K5526)&gt;1,"SI","NO"),IF(COUNTIFS($A$19:$A5526,$A5526,$C$19:$C5526,$C5526,$J$19:$J5526,$J5526,$D$19:$D5526,$D5526)&gt;1,"SI","NO")))</f>
        <v/>
      </c>
      <c r="N5526" s="11">
        <f>IF(COUNTA($A5526:$K5526)=0,"",IF(AND($L5526="SI",$M5526="NO"),IFERROR($H5526,0),0))</f>
        <v/>
      </c>
      <c r="O5526" s="9">
        <f>IF(COUNTA($A5526:$K5526)=0,"",IF($M5526="SI","CUFE o factura duplicada dentro del reporte; no se suma dos veces",IF(IFERROR($H5526,0)&lt;=0,"DIAN reporta valor susceptible 0",IF($L5526="NO",IFERROR(LOOKUP(2,1/((LISTS!$M$2:$M$13&lt;&gt;"")*ISNUMBER(SEARCH(LISTS!$M$2:$M$13,$I5526))),LISTS!$O$2:$O$13),"Medio de pago no elegible o no identificado por DIAN"),"Apta automaticamente por pago electronico y base positiva"))))</f>
        <v/>
      </c>
    </row>
    <row r="5527">
      <c r="A5527" s="9" t="n"/>
      <c r="B5527" s="9" t="n"/>
      <c r="C5527" s="12" t="n"/>
      <c r="D5527" s="11" t="n"/>
      <c r="E5527" s="11" t="n"/>
      <c r="F5527" s="11" t="n"/>
      <c r="G5527" s="11" t="n"/>
      <c r="H5527" s="11" t="n"/>
      <c r="I5527" s="9" t="n"/>
      <c r="J5527" s="9" t="n"/>
      <c r="K5527" s="9" t="n"/>
      <c r="L5527" s="9">
        <f>IF(COUNTA($A5527:$K5527)=0,"",IF(AND(IFERROR($H5527,0)&gt;0,LEN(TRIM($K5527&amp;""))&gt;0,IFERROR(LOOKUP(2,1/((LISTS!$M$2:$M$13&lt;&gt;"")*ISNUMBER(SEARCH(LISTS!$M$2:$M$13,$I5527))),LISTS!$N$2:$N$13),"NO")="SI"),"SI","NO"))</f>
        <v/>
      </c>
      <c r="M5527" s="9">
        <f>IF(COUNTA($A5527:$K5527)=0,"",IF($K5527&lt;&gt;"",IF(COUNTIF($K$19:$K5527,$K5527)&gt;1,"SI","NO"),IF(COUNTIFS($A$19:$A5527,$A5527,$C$19:$C5527,$C5527,$J$19:$J5527,$J5527,$D$19:$D5527,$D5527)&gt;1,"SI","NO")))</f>
        <v/>
      </c>
      <c r="N5527" s="11">
        <f>IF(COUNTA($A5527:$K5527)=0,"",IF(AND($L5527="SI",$M5527="NO"),IFERROR($H5527,0),0))</f>
        <v/>
      </c>
      <c r="O5527" s="9">
        <f>IF(COUNTA($A5527:$K5527)=0,"",IF($M5527="SI","CUFE o factura duplicada dentro del reporte; no se suma dos veces",IF(IFERROR($H5527,0)&lt;=0,"DIAN reporta valor susceptible 0",IF($L5527="NO",IFERROR(LOOKUP(2,1/((LISTS!$M$2:$M$13&lt;&gt;"")*ISNUMBER(SEARCH(LISTS!$M$2:$M$13,$I5527))),LISTS!$O$2:$O$13),"Medio de pago no elegible o no identificado por DIAN"),"Apta automaticamente por pago electronico y base positiva"))))</f>
        <v/>
      </c>
    </row>
    <row r="5528">
      <c r="A5528" s="9" t="n"/>
      <c r="B5528" s="9" t="n"/>
      <c r="C5528" s="12" t="n"/>
      <c r="D5528" s="11" t="n"/>
      <c r="E5528" s="11" t="n"/>
      <c r="F5528" s="11" t="n"/>
      <c r="G5528" s="11" t="n"/>
      <c r="H5528" s="11" t="n"/>
      <c r="I5528" s="9" t="n"/>
      <c r="J5528" s="9" t="n"/>
      <c r="K5528" s="9" t="n"/>
      <c r="L5528" s="9">
        <f>IF(COUNTA($A5528:$K5528)=0,"",IF(AND(IFERROR($H5528,0)&gt;0,LEN(TRIM($K5528&amp;""))&gt;0,IFERROR(LOOKUP(2,1/((LISTS!$M$2:$M$13&lt;&gt;"")*ISNUMBER(SEARCH(LISTS!$M$2:$M$13,$I5528))),LISTS!$N$2:$N$13),"NO")="SI"),"SI","NO"))</f>
        <v/>
      </c>
      <c r="M5528" s="9">
        <f>IF(COUNTA($A5528:$K5528)=0,"",IF($K5528&lt;&gt;"",IF(COUNTIF($K$19:$K5528,$K5528)&gt;1,"SI","NO"),IF(COUNTIFS($A$19:$A5528,$A5528,$C$19:$C5528,$C5528,$J$19:$J5528,$J5528,$D$19:$D5528,$D5528)&gt;1,"SI","NO")))</f>
        <v/>
      </c>
      <c r="N5528" s="11">
        <f>IF(COUNTA($A5528:$K5528)=0,"",IF(AND($L5528="SI",$M5528="NO"),IFERROR($H5528,0),0))</f>
        <v/>
      </c>
      <c r="O5528" s="9">
        <f>IF(COUNTA($A5528:$K5528)=0,"",IF($M5528="SI","CUFE o factura duplicada dentro del reporte; no se suma dos veces",IF(IFERROR($H5528,0)&lt;=0,"DIAN reporta valor susceptible 0",IF($L5528="NO",IFERROR(LOOKUP(2,1/((LISTS!$M$2:$M$13&lt;&gt;"")*ISNUMBER(SEARCH(LISTS!$M$2:$M$13,$I5528))),LISTS!$O$2:$O$13),"Medio de pago no elegible o no identificado por DIAN"),"Apta automaticamente por pago electronico y base positiva"))))</f>
        <v/>
      </c>
    </row>
    <row r="5529">
      <c r="A5529" s="9" t="n"/>
      <c r="B5529" s="9" t="n"/>
      <c r="C5529" s="12" t="n"/>
      <c r="D5529" s="11" t="n"/>
      <c r="E5529" s="11" t="n"/>
      <c r="F5529" s="11" t="n"/>
      <c r="G5529" s="11" t="n"/>
      <c r="H5529" s="11" t="n"/>
      <c r="I5529" s="9" t="n"/>
      <c r="J5529" s="9" t="n"/>
      <c r="K5529" s="9" t="n"/>
      <c r="L5529" s="9">
        <f>IF(COUNTA($A5529:$K5529)=0,"",IF(AND(IFERROR($H5529,0)&gt;0,LEN(TRIM($K5529&amp;""))&gt;0,IFERROR(LOOKUP(2,1/((LISTS!$M$2:$M$13&lt;&gt;"")*ISNUMBER(SEARCH(LISTS!$M$2:$M$13,$I5529))),LISTS!$N$2:$N$13),"NO")="SI"),"SI","NO"))</f>
        <v/>
      </c>
      <c r="M5529" s="9">
        <f>IF(COUNTA($A5529:$K5529)=0,"",IF($K5529&lt;&gt;"",IF(COUNTIF($K$19:$K5529,$K5529)&gt;1,"SI","NO"),IF(COUNTIFS($A$19:$A5529,$A5529,$C$19:$C5529,$C5529,$J$19:$J5529,$J5529,$D$19:$D5529,$D5529)&gt;1,"SI","NO")))</f>
        <v/>
      </c>
      <c r="N5529" s="11">
        <f>IF(COUNTA($A5529:$K5529)=0,"",IF(AND($L5529="SI",$M5529="NO"),IFERROR($H5529,0),0))</f>
        <v/>
      </c>
      <c r="O5529" s="9">
        <f>IF(COUNTA($A5529:$K5529)=0,"",IF($M5529="SI","CUFE o factura duplicada dentro del reporte; no se suma dos veces",IF(IFERROR($H5529,0)&lt;=0,"DIAN reporta valor susceptible 0",IF($L5529="NO",IFERROR(LOOKUP(2,1/((LISTS!$M$2:$M$13&lt;&gt;"")*ISNUMBER(SEARCH(LISTS!$M$2:$M$13,$I5529))),LISTS!$O$2:$O$13),"Medio de pago no elegible o no identificado por DIAN"),"Apta automaticamente por pago electronico y base positiva"))))</f>
        <v/>
      </c>
    </row>
    <row r="5530">
      <c r="A5530" s="9" t="n"/>
      <c r="B5530" s="9" t="n"/>
      <c r="C5530" s="12" t="n"/>
      <c r="D5530" s="11" t="n"/>
      <c r="E5530" s="11" t="n"/>
      <c r="F5530" s="11" t="n"/>
      <c r="G5530" s="11" t="n"/>
      <c r="H5530" s="11" t="n"/>
      <c r="I5530" s="9" t="n"/>
      <c r="J5530" s="9" t="n"/>
      <c r="K5530" s="9" t="n"/>
      <c r="L5530" s="9">
        <f>IF(COUNTA($A5530:$K5530)=0,"",IF(AND(IFERROR($H5530,0)&gt;0,LEN(TRIM($K5530&amp;""))&gt;0,IFERROR(LOOKUP(2,1/((LISTS!$M$2:$M$13&lt;&gt;"")*ISNUMBER(SEARCH(LISTS!$M$2:$M$13,$I5530))),LISTS!$N$2:$N$13),"NO")="SI"),"SI","NO"))</f>
        <v/>
      </c>
      <c r="M5530" s="9">
        <f>IF(COUNTA($A5530:$K5530)=0,"",IF($K5530&lt;&gt;"",IF(COUNTIF($K$19:$K5530,$K5530)&gt;1,"SI","NO"),IF(COUNTIFS($A$19:$A5530,$A5530,$C$19:$C5530,$C5530,$J$19:$J5530,$J5530,$D$19:$D5530,$D5530)&gt;1,"SI","NO")))</f>
        <v/>
      </c>
      <c r="N5530" s="11">
        <f>IF(COUNTA($A5530:$K5530)=0,"",IF(AND($L5530="SI",$M5530="NO"),IFERROR($H5530,0),0))</f>
        <v/>
      </c>
      <c r="O5530" s="9">
        <f>IF(COUNTA($A5530:$K5530)=0,"",IF($M5530="SI","CUFE o factura duplicada dentro del reporte; no se suma dos veces",IF(IFERROR($H5530,0)&lt;=0,"DIAN reporta valor susceptible 0",IF($L5530="NO",IFERROR(LOOKUP(2,1/((LISTS!$M$2:$M$13&lt;&gt;"")*ISNUMBER(SEARCH(LISTS!$M$2:$M$13,$I5530))),LISTS!$O$2:$O$13),"Medio de pago no elegible o no identificado por DIAN"),"Apta automaticamente por pago electronico y base positiva"))))</f>
        <v/>
      </c>
    </row>
    <row r="5531">
      <c r="A5531" s="9" t="n"/>
      <c r="B5531" s="9" t="n"/>
      <c r="C5531" s="12" t="n"/>
      <c r="D5531" s="11" t="n"/>
      <c r="E5531" s="11" t="n"/>
      <c r="F5531" s="11" t="n"/>
      <c r="G5531" s="11" t="n"/>
      <c r="H5531" s="11" t="n"/>
      <c r="I5531" s="9" t="n"/>
      <c r="J5531" s="9" t="n"/>
      <c r="K5531" s="9" t="n"/>
      <c r="L5531" s="9">
        <f>IF(COUNTA($A5531:$K5531)=0,"",IF(AND(IFERROR($H5531,0)&gt;0,LEN(TRIM($K5531&amp;""))&gt;0,IFERROR(LOOKUP(2,1/((LISTS!$M$2:$M$13&lt;&gt;"")*ISNUMBER(SEARCH(LISTS!$M$2:$M$13,$I5531))),LISTS!$N$2:$N$13),"NO")="SI"),"SI","NO"))</f>
        <v/>
      </c>
      <c r="M5531" s="9">
        <f>IF(COUNTA($A5531:$K5531)=0,"",IF($K5531&lt;&gt;"",IF(COUNTIF($K$19:$K5531,$K5531)&gt;1,"SI","NO"),IF(COUNTIFS($A$19:$A5531,$A5531,$C$19:$C5531,$C5531,$J$19:$J5531,$J5531,$D$19:$D5531,$D5531)&gt;1,"SI","NO")))</f>
        <v/>
      </c>
      <c r="N5531" s="11">
        <f>IF(COUNTA($A5531:$K5531)=0,"",IF(AND($L5531="SI",$M5531="NO"),IFERROR($H5531,0),0))</f>
        <v/>
      </c>
      <c r="O5531" s="9">
        <f>IF(COUNTA($A5531:$K5531)=0,"",IF($M5531="SI","CUFE o factura duplicada dentro del reporte; no se suma dos veces",IF(IFERROR($H5531,0)&lt;=0,"DIAN reporta valor susceptible 0",IF($L5531="NO",IFERROR(LOOKUP(2,1/((LISTS!$M$2:$M$13&lt;&gt;"")*ISNUMBER(SEARCH(LISTS!$M$2:$M$13,$I5531))),LISTS!$O$2:$O$13),"Medio de pago no elegible o no identificado por DIAN"),"Apta automaticamente por pago electronico y base positiva"))))</f>
        <v/>
      </c>
    </row>
    <row r="5532">
      <c r="A5532" s="9" t="n"/>
      <c r="B5532" s="9" t="n"/>
      <c r="C5532" s="12" t="n"/>
      <c r="D5532" s="11" t="n"/>
      <c r="E5532" s="11" t="n"/>
      <c r="F5532" s="11" t="n"/>
      <c r="G5532" s="11" t="n"/>
      <c r="H5532" s="11" t="n"/>
      <c r="I5532" s="9" t="n"/>
      <c r="J5532" s="9" t="n"/>
      <c r="K5532" s="9" t="n"/>
      <c r="L5532" s="9">
        <f>IF(COUNTA($A5532:$K5532)=0,"",IF(AND(IFERROR($H5532,0)&gt;0,LEN(TRIM($K5532&amp;""))&gt;0,IFERROR(LOOKUP(2,1/((LISTS!$M$2:$M$13&lt;&gt;"")*ISNUMBER(SEARCH(LISTS!$M$2:$M$13,$I5532))),LISTS!$N$2:$N$13),"NO")="SI"),"SI","NO"))</f>
        <v/>
      </c>
      <c r="M5532" s="9">
        <f>IF(COUNTA($A5532:$K5532)=0,"",IF($K5532&lt;&gt;"",IF(COUNTIF($K$19:$K5532,$K5532)&gt;1,"SI","NO"),IF(COUNTIFS($A$19:$A5532,$A5532,$C$19:$C5532,$C5532,$J$19:$J5532,$J5532,$D$19:$D5532,$D5532)&gt;1,"SI","NO")))</f>
        <v/>
      </c>
      <c r="N5532" s="11">
        <f>IF(COUNTA($A5532:$K5532)=0,"",IF(AND($L5532="SI",$M5532="NO"),IFERROR($H5532,0),0))</f>
        <v/>
      </c>
      <c r="O5532" s="9">
        <f>IF(COUNTA($A5532:$K5532)=0,"",IF($M5532="SI","CUFE o factura duplicada dentro del reporte; no se suma dos veces",IF(IFERROR($H5532,0)&lt;=0,"DIAN reporta valor susceptible 0",IF($L5532="NO",IFERROR(LOOKUP(2,1/((LISTS!$M$2:$M$13&lt;&gt;"")*ISNUMBER(SEARCH(LISTS!$M$2:$M$13,$I5532))),LISTS!$O$2:$O$13),"Medio de pago no elegible o no identificado por DIAN"),"Apta automaticamente por pago electronico y base positiva"))))</f>
        <v/>
      </c>
    </row>
    <row r="5533">
      <c r="A5533" s="9" t="n"/>
      <c r="B5533" s="9" t="n"/>
      <c r="C5533" s="12" t="n"/>
      <c r="D5533" s="11" t="n"/>
      <c r="E5533" s="11" t="n"/>
      <c r="F5533" s="11" t="n"/>
      <c r="G5533" s="11" t="n"/>
      <c r="H5533" s="11" t="n"/>
      <c r="I5533" s="9" t="n"/>
      <c r="J5533" s="9" t="n"/>
      <c r="K5533" s="9" t="n"/>
      <c r="L5533" s="9">
        <f>IF(COUNTA($A5533:$K5533)=0,"",IF(AND(IFERROR($H5533,0)&gt;0,LEN(TRIM($K5533&amp;""))&gt;0,IFERROR(LOOKUP(2,1/((LISTS!$M$2:$M$13&lt;&gt;"")*ISNUMBER(SEARCH(LISTS!$M$2:$M$13,$I5533))),LISTS!$N$2:$N$13),"NO")="SI"),"SI","NO"))</f>
        <v/>
      </c>
      <c r="M5533" s="9">
        <f>IF(COUNTA($A5533:$K5533)=0,"",IF($K5533&lt;&gt;"",IF(COUNTIF($K$19:$K5533,$K5533)&gt;1,"SI","NO"),IF(COUNTIFS($A$19:$A5533,$A5533,$C$19:$C5533,$C5533,$J$19:$J5533,$J5533,$D$19:$D5533,$D5533)&gt;1,"SI","NO")))</f>
        <v/>
      </c>
      <c r="N5533" s="11">
        <f>IF(COUNTA($A5533:$K5533)=0,"",IF(AND($L5533="SI",$M5533="NO"),IFERROR($H5533,0),0))</f>
        <v/>
      </c>
      <c r="O5533" s="9">
        <f>IF(COUNTA($A5533:$K5533)=0,"",IF($M5533="SI","CUFE o factura duplicada dentro del reporte; no se suma dos veces",IF(IFERROR($H5533,0)&lt;=0,"DIAN reporta valor susceptible 0",IF($L5533="NO",IFERROR(LOOKUP(2,1/((LISTS!$M$2:$M$13&lt;&gt;"")*ISNUMBER(SEARCH(LISTS!$M$2:$M$13,$I5533))),LISTS!$O$2:$O$13),"Medio de pago no elegible o no identificado por DIAN"),"Apta automaticamente por pago electronico y base positiva"))))</f>
        <v/>
      </c>
    </row>
    <row r="5534">
      <c r="A5534" s="9" t="n"/>
      <c r="B5534" s="9" t="n"/>
      <c r="C5534" s="12" t="n"/>
      <c r="D5534" s="11" t="n"/>
      <c r="E5534" s="11" t="n"/>
      <c r="F5534" s="11" t="n"/>
      <c r="G5534" s="11" t="n"/>
      <c r="H5534" s="11" t="n"/>
      <c r="I5534" s="9" t="n"/>
      <c r="J5534" s="9" t="n"/>
      <c r="K5534" s="9" t="n"/>
      <c r="L5534" s="9">
        <f>IF(COUNTA($A5534:$K5534)=0,"",IF(AND(IFERROR($H5534,0)&gt;0,LEN(TRIM($K5534&amp;""))&gt;0,IFERROR(LOOKUP(2,1/((LISTS!$M$2:$M$13&lt;&gt;"")*ISNUMBER(SEARCH(LISTS!$M$2:$M$13,$I5534))),LISTS!$N$2:$N$13),"NO")="SI"),"SI","NO"))</f>
        <v/>
      </c>
      <c r="M5534" s="9">
        <f>IF(COUNTA($A5534:$K5534)=0,"",IF($K5534&lt;&gt;"",IF(COUNTIF($K$19:$K5534,$K5534)&gt;1,"SI","NO"),IF(COUNTIFS($A$19:$A5534,$A5534,$C$19:$C5534,$C5534,$J$19:$J5534,$J5534,$D$19:$D5534,$D5534)&gt;1,"SI","NO")))</f>
        <v/>
      </c>
      <c r="N5534" s="11">
        <f>IF(COUNTA($A5534:$K5534)=0,"",IF(AND($L5534="SI",$M5534="NO"),IFERROR($H5534,0),0))</f>
        <v/>
      </c>
      <c r="O5534" s="9">
        <f>IF(COUNTA($A5534:$K5534)=0,"",IF($M5534="SI","CUFE o factura duplicada dentro del reporte; no se suma dos veces",IF(IFERROR($H5534,0)&lt;=0,"DIAN reporta valor susceptible 0",IF($L5534="NO",IFERROR(LOOKUP(2,1/((LISTS!$M$2:$M$13&lt;&gt;"")*ISNUMBER(SEARCH(LISTS!$M$2:$M$13,$I5534))),LISTS!$O$2:$O$13),"Medio de pago no elegible o no identificado por DIAN"),"Apta automaticamente por pago electronico y base positiva"))))</f>
        <v/>
      </c>
    </row>
    <row r="5535">
      <c r="A5535" s="9" t="n"/>
      <c r="B5535" s="9" t="n"/>
      <c r="C5535" s="12" t="n"/>
      <c r="D5535" s="11" t="n"/>
      <c r="E5535" s="11" t="n"/>
      <c r="F5535" s="11" t="n"/>
      <c r="G5535" s="11" t="n"/>
      <c r="H5535" s="11" t="n"/>
      <c r="I5535" s="9" t="n"/>
      <c r="J5535" s="9" t="n"/>
      <c r="K5535" s="9" t="n"/>
      <c r="L5535" s="9">
        <f>IF(COUNTA($A5535:$K5535)=0,"",IF(AND(IFERROR($H5535,0)&gt;0,LEN(TRIM($K5535&amp;""))&gt;0,IFERROR(LOOKUP(2,1/((LISTS!$M$2:$M$13&lt;&gt;"")*ISNUMBER(SEARCH(LISTS!$M$2:$M$13,$I5535))),LISTS!$N$2:$N$13),"NO")="SI"),"SI","NO"))</f>
        <v/>
      </c>
      <c r="M5535" s="9">
        <f>IF(COUNTA($A5535:$K5535)=0,"",IF($K5535&lt;&gt;"",IF(COUNTIF($K$19:$K5535,$K5535)&gt;1,"SI","NO"),IF(COUNTIFS($A$19:$A5535,$A5535,$C$19:$C5535,$C5535,$J$19:$J5535,$J5535,$D$19:$D5535,$D5535)&gt;1,"SI","NO")))</f>
        <v/>
      </c>
      <c r="N5535" s="11">
        <f>IF(COUNTA($A5535:$K5535)=0,"",IF(AND($L5535="SI",$M5535="NO"),IFERROR($H5535,0),0))</f>
        <v/>
      </c>
      <c r="O5535" s="9">
        <f>IF(COUNTA($A5535:$K5535)=0,"",IF($M5535="SI","CUFE o factura duplicada dentro del reporte; no se suma dos veces",IF(IFERROR($H5535,0)&lt;=0,"DIAN reporta valor susceptible 0",IF($L5535="NO",IFERROR(LOOKUP(2,1/((LISTS!$M$2:$M$13&lt;&gt;"")*ISNUMBER(SEARCH(LISTS!$M$2:$M$13,$I5535))),LISTS!$O$2:$O$13),"Medio de pago no elegible o no identificado por DIAN"),"Apta automaticamente por pago electronico y base positiva"))))</f>
        <v/>
      </c>
    </row>
    <row r="5536">
      <c r="A5536" s="9" t="n"/>
      <c r="B5536" s="9" t="n"/>
      <c r="C5536" s="12" t="n"/>
      <c r="D5536" s="11" t="n"/>
      <c r="E5536" s="11" t="n"/>
      <c r="F5536" s="11" t="n"/>
      <c r="G5536" s="11" t="n"/>
      <c r="H5536" s="11" t="n"/>
      <c r="I5536" s="9" t="n"/>
      <c r="J5536" s="9" t="n"/>
      <c r="K5536" s="9" t="n"/>
      <c r="L5536" s="9">
        <f>IF(COUNTA($A5536:$K5536)=0,"",IF(AND(IFERROR($H5536,0)&gt;0,LEN(TRIM($K5536&amp;""))&gt;0,IFERROR(LOOKUP(2,1/((LISTS!$M$2:$M$13&lt;&gt;"")*ISNUMBER(SEARCH(LISTS!$M$2:$M$13,$I5536))),LISTS!$N$2:$N$13),"NO")="SI"),"SI","NO"))</f>
        <v/>
      </c>
      <c r="M5536" s="9">
        <f>IF(COUNTA($A5536:$K5536)=0,"",IF($K5536&lt;&gt;"",IF(COUNTIF($K$19:$K5536,$K5536)&gt;1,"SI","NO"),IF(COUNTIFS($A$19:$A5536,$A5536,$C$19:$C5536,$C5536,$J$19:$J5536,$J5536,$D$19:$D5536,$D5536)&gt;1,"SI","NO")))</f>
        <v/>
      </c>
      <c r="N5536" s="11">
        <f>IF(COUNTA($A5536:$K5536)=0,"",IF(AND($L5536="SI",$M5536="NO"),IFERROR($H5536,0),0))</f>
        <v/>
      </c>
      <c r="O5536" s="9">
        <f>IF(COUNTA($A5536:$K5536)=0,"",IF($M5536="SI","CUFE o factura duplicada dentro del reporte; no se suma dos veces",IF(IFERROR($H5536,0)&lt;=0,"DIAN reporta valor susceptible 0",IF($L5536="NO",IFERROR(LOOKUP(2,1/((LISTS!$M$2:$M$13&lt;&gt;"")*ISNUMBER(SEARCH(LISTS!$M$2:$M$13,$I5536))),LISTS!$O$2:$O$13),"Medio de pago no elegible o no identificado por DIAN"),"Apta automaticamente por pago electronico y base positiva"))))</f>
        <v/>
      </c>
    </row>
    <row r="5537">
      <c r="A5537" s="9" t="n"/>
      <c r="B5537" s="9" t="n"/>
      <c r="C5537" s="12" t="n"/>
      <c r="D5537" s="11" t="n"/>
      <c r="E5537" s="11" t="n"/>
      <c r="F5537" s="11" t="n"/>
      <c r="G5537" s="11" t="n"/>
      <c r="H5537" s="11" t="n"/>
      <c r="I5537" s="9" t="n"/>
      <c r="J5537" s="9" t="n"/>
      <c r="K5537" s="9" t="n"/>
      <c r="L5537" s="9">
        <f>IF(COUNTA($A5537:$K5537)=0,"",IF(AND(IFERROR($H5537,0)&gt;0,LEN(TRIM($K5537&amp;""))&gt;0,IFERROR(LOOKUP(2,1/((LISTS!$M$2:$M$13&lt;&gt;"")*ISNUMBER(SEARCH(LISTS!$M$2:$M$13,$I5537))),LISTS!$N$2:$N$13),"NO")="SI"),"SI","NO"))</f>
        <v/>
      </c>
      <c r="M5537" s="9">
        <f>IF(COUNTA($A5537:$K5537)=0,"",IF($K5537&lt;&gt;"",IF(COUNTIF($K$19:$K5537,$K5537)&gt;1,"SI","NO"),IF(COUNTIFS($A$19:$A5537,$A5537,$C$19:$C5537,$C5537,$J$19:$J5537,$J5537,$D$19:$D5537,$D5537)&gt;1,"SI","NO")))</f>
        <v/>
      </c>
      <c r="N5537" s="11">
        <f>IF(COUNTA($A5537:$K5537)=0,"",IF(AND($L5537="SI",$M5537="NO"),IFERROR($H5537,0),0))</f>
        <v/>
      </c>
      <c r="O5537" s="9">
        <f>IF(COUNTA($A5537:$K5537)=0,"",IF($M5537="SI","CUFE o factura duplicada dentro del reporte; no se suma dos veces",IF(IFERROR($H5537,0)&lt;=0,"DIAN reporta valor susceptible 0",IF($L5537="NO",IFERROR(LOOKUP(2,1/((LISTS!$M$2:$M$13&lt;&gt;"")*ISNUMBER(SEARCH(LISTS!$M$2:$M$13,$I5537))),LISTS!$O$2:$O$13),"Medio de pago no elegible o no identificado por DIAN"),"Apta automaticamente por pago electronico y base positiva"))))</f>
        <v/>
      </c>
    </row>
    <row r="5538">
      <c r="A5538" s="9" t="n"/>
      <c r="B5538" s="9" t="n"/>
      <c r="C5538" s="12" t="n"/>
      <c r="D5538" s="11" t="n"/>
      <c r="E5538" s="11" t="n"/>
      <c r="F5538" s="11" t="n"/>
      <c r="G5538" s="11" t="n"/>
      <c r="H5538" s="11" t="n"/>
      <c r="I5538" s="9" t="n"/>
      <c r="J5538" s="9" t="n"/>
      <c r="K5538" s="9" t="n"/>
      <c r="L5538" s="9">
        <f>IF(COUNTA($A5538:$K5538)=0,"",IF(AND(IFERROR($H5538,0)&gt;0,LEN(TRIM($K5538&amp;""))&gt;0,IFERROR(LOOKUP(2,1/((LISTS!$M$2:$M$13&lt;&gt;"")*ISNUMBER(SEARCH(LISTS!$M$2:$M$13,$I5538))),LISTS!$N$2:$N$13),"NO")="SI"),"SI","NO"))</f>
        <v/>
      </c>
      <c r="M5538" s="9">
        <f>IF(COUNTA($A5538:$K5538)=0,"",IF($K5538&lt;&gt;"",IF(COUNTIF($K$19:$K5538,$K5538)&gt;1,"SI","NO"),IF(COUNTIFS($A$19:$A5538,$A5538,$C$19:$C5538,$C5538,$J$19:$J5538,$J5538,$D$19:$D5538,$D5538)&gt;1,"SI","NO")))</f>
        <v/>
      </c>
      <c r="N5538" s="11">
        <f>IF(COUNTA($A5538:$K5538)=0,"",IF(AND($L5538="SI",$M5538="NO"),IFERROR($H5538,0),0))</f>
        <v/>
      </c>
      <c r="O5538" s="9">
        <f>IF(COUNTA($A5538:$K5538)=0,"",IF($M5538="SI","CUFE o factura duplicada dentro del reporte; no se suma dos veces",IF(IFERROR($H5538,0)&lt;=0,"DIAN reporta valor susceptible 0",IF($L5538="NO",IFERROR(LOOKUP(2,1/((LISTS!$M$2:$M$13&lt;&gt;"")*ISNUMBER(SEARCH(LISTS!$M$2:$M$13,$I5538))),LISTS!$O$2:$O$13),"Medio de pago no elegible o no identificado por DIAN"),"Apta automaticamente por pago electronico y base positiva"))))</f>
        <v/>
      </c>
    </row>
    <row r="5539">
      <c r="A5539" s="9" t="n"/>
      <c r="B5539" s="9" t="n"/>
      <c r="C5539" s="12" t="n"/>
      <c r="D5539" s="11" t="n"/>
      <c r="E5539" s="11" t="n"/>
      <c r="F5539" s="11" t="n"/>
      <c r="G5539" s="11" t="n"/>
      <c r="H5539" s="11" t="n"/>
      <c r="I5539" s="9" t="n"/>
      <c r="J5539" s="9" t="n"/>
      <c r="K5539" s="9" t="n"/>
      <c r="L5539" s="9">
        <f>IF(COUNTA($A5539:$K5539)=0,"",IF(AND(IFERROR($H5539,0)&gt;0,LEN(TRIM($K5539&amp;""))&gt;0,IFERROR(LOOKUP(2,1/((LISTS!$M$2:$M$13&lt;&gt;"")*ISNUMBER(SEARCH(LISTS!$M$2:$M$13,$I5539))),LISTS!$N$2:$N$13),"NO")="SI"),"SI","NO"))</f>
        <v/>
      </c>
      <c r="M5539" s="9">
        <f>IF(COUNTA($A5539:$K5539)=0,"",IF($K5539&lt;&gt;"",IF(COUNTIF($K$19:$K5539,$K5539)&gt;1,"SI","NO"),IF(COUNTIFS($A$19:$A5539,$A5539,$C$19:$C5539,$C5539,$J$19:$J5539,$J5539,$D$19:$D5539,$D5539)&gt;1,"SI","NO")))</f>
        <v/>
      </c>
      <c r="N5539" s="11">
        <f>IF(COUNTA($A5539:$K5539)=0,"",IF(AND($L5539="SI",$M5539="NO"),IFERROR($H5539,0),0))</f>
        <v/>
      </c>
      <c r="O5539" s="9">
        <f>IF(COUNTA($A5539:$K5539)=0,"",IF($M5539="SI","CUFE o factura duplicada dentro del reporte; no se suma dos veces",IF(IFERROR($H5539,0)&lt;=0,"DIAN reporta valor susceptible 0",IF($L5539="NO",IFERROR(LOOKUP(2,1/((LISTS!$M$2:$M$13&lt;&gt;"")*ISNUMBER(SEARCH(LISTS!$M$2:$M$13,$I5539))),LISTS!$O$2:$O$13),"Medio de pago no elegible o no identificado por DIAN"),"Apta automaticamente por pago electronico y base positiva"))))</f>
        <v/>
      </c>
    </row>
    <row r="5540">
      <c r="A5540" s="9" t="n"/>
      <c r="B5540" s="9" t="n"/>
      <c r="C5540" s="12" t="n"/>
      <c r="D5540" s="11" t="n"/>
      <c r="E5540" s="11" t="n"/>
      <c r="F5540" s="11" t="n"/>
      <c r="G5540" s="11" t="n"/>
      <c r="H5540" s="11" t="n"/>
      <c r="I5540" s="9" t="n"/>
      <c r="J5540" s="9" t="n"/>
      <c r="K5540" s="9" t="n"/>
      <c r="L5540" s="9">
        <f>IF(COUNTA($A5540:$K5540)=0,"",IF(AND(IFERROR($H5540,0)&gt;0,LEN(TRIM($K5540&amp;""))&gt;0,IFERROR(LOOKUP(2,1/((LISTS!$M$2:$M$13&lt;&gt;"")*ISNUMBER(SEARCH(LISTS!$M$2:$M$13,$I5540))),LISTS!$N$2:$N$13),"NO")="SI"),"SI","NO"))</f>
        <v/>
      </c>
      <c r="M5540" s="9">
        <f>IF(COUNTA($A5540:$K5540)=0,"",IF($K5540&lt;&gt;"",IF(COUNTIF($K$19:$K5540,$K5540)&gt;1,"SI","NO"),IF(COUNTIFS($A$19:$A5540,$A5540,$C$19:$C5540,$C5540,$J$19:$J5540,$J5540,$D$19:$D5540,$D5540)&gt;1,"SI","NO")))</f>
        <v/>
      </c>
      <c r="N5540" s="11">
        <f>IF(COUNTA($A5540:$K5540)=0,"",IF(AND($L5540="SI",$M5540="NO"),IFERROR($H5540,0),0))</f>
        <v/>
      </c>
      <c r="O5540" s="9">
        <f>IF(COUNTA($A5540:$K5540)=0,"",IF($M5540="SI","CUFE o factura duplicada dentro del reporte; no se suma dos veces",IF(IFERROR($H5540,0)&lt;=0,"DIAN reporta valor susceptible 0",IF($L5540="NO",IFERROR(LOOKUP(2,1/((LISTS!$M$2:$M$13&lt;&gt;"")*ISNUMBER(SEARCH(LISTS!$M$2:$M$13,$I5540))),LISTS!$O$2:$O$13),"Medio de pago no elegible o no identificado por DIAN"),"Apta automaticamente por pago electronico y base positiva"))))</f>
        <v/>
      </c>
    </row>
    <row r="5541">
      <c r="A5541" s="9" t="n"/>
      <c r="B5541" s="9" t="n"/>
      <c r="C5541" s="12" t="n"/>
      <c r="D5541" s="11" t="n"/>
      <c r="E5541" s="11" t="n"/>
      <c r="F5541" s="11" t="n"/>
      <c r="G5541" s="11" t="n"/>
      <c r="H5541" s="11" t="n"/>
      <c r="I5541" s="9" t="n"/>
      <c r="J5541" s="9" t="n"/>
      <c r="K5541" s="9" t="n"/>
      <c r="L5541" s="9">
        <f>IF(COUNTA($A5541:$K5541)=0,"",IF(AND(IFERROR($H5541,0)&gt;0,LEN(TRIM($K5541&amp;""))&gt;0,IFERROR(LOOKUP(2,1/((LISTS!$M$2:$M$13&lt;&gt;"")*ISNUMBER(SEARCH(LISTS!$M$2:$M$13,$I5541))),LISTS!$N$2:$N$13),"NO")="SI"),"SI","NO"))</f>
        <v/>
      </c>
      <c r="M5541" s="9">
        <f>IF(COUNTA($A5541:$K5541)=0,"",IF($K5541&lt;&gt;"",IF(COUNTIF($K$19:$K5541,$K5541)&gt;1,"SI","NO"),IF(COUNTIFS($A$19:$A5541,$A5541,$C$19:$C5541,$C5541,$J$19:$J5541,$J5541,$D$19:$D5541,$D5541)&gt;1,"SI","NO")))</f>
        <v/>
      </c>
      <c r="N5541" s="11">
        <f>IF(COUNTA($A5541:$K5541)=0,"",IF(AND($L5541="SI",$M5541="NO"),IFERROR($H5541,0),0))</f>
        <v/>
      </c>
      <c r="O5541" s="9">
        <f>IF(COUNTA($A5541:$K5541)=0,"",IF($M5541="SI","CUFE o factura duplicada dentro del reporte; no se suma dos veces",IF(IFERROR($H5541,0)&lt;=0,"DIAN reporta valor susceptible 0",IF($L5541="NO",IFERROR(LOOKUP(2,1/((LISTS!$M$2:$M$13&lt;&gt;"")*ISNUMBER(SEARCH(LISTS!$M$2:$M$13,$I5541))),LISTS!$O$2:$O$13),"Medio de pago no elegible o no identificado por DIAN"),"Apta automaticamente por pago electronico y base positiva"))))</f>
        <v/>
      </c>
    </row>
    <row r="5542">
      <c r="A5542" s="9" t="n"/>
      <c r="B5542" s="9" t="n"/>
      <c r="C5542" s="12" t="n"/>
      <c r="D5542" s="11" t="n"/>
      <c r="E5542" s="11" t="n"/>
      <c r="F5542" s="11" t="n"/>
      <c r="G5542" s="11" t="n"/>
      <c r="H5542" s="11" t="n"/>
      <c r="I5542" s="9" t="n"/>
      <c r="J5542" s="9" t="n"/>
      <c r="K5542" s="9" t="n"/>
      <c r="L5542" s="9">
        <f>IF(COUNTA($A5542:$K5542)=0,"",IF(AND(IFERROR($H5542,0)&gt;0,LEN(TRIM($K5542&amp;""))&gt;0,IFERROR(LOOKUP(2,1/((LISTS!$M$2:$M$13&lt;&gt;"")*ISNUMBER(SEARCH(LISTS!$M$2:$M$13,$I5542))),LISTS!$N$2:$N$13),"NO")="SI"),"SI","NO"))</f>
        <v/>
      </c>
      <c r="M5542" s="9">
        <f>IF(COUNTA($A5542:$K5542)=0,"",IF($K5542&lt;&gt;"",IF(COUNTIF($K$19:$K5542,$K5542)&gt;1,"SI","NO"),IF(COUNTIFS($A$19:$A5542,$A5542,$C$19:$C5542,$C5542,$J$19:$J5542,$J5542,$D$19:$D5542,$D5542)&gt;1,"SI","NO")))</f>
        <v/>
      </c>
      <c r="N5542" s="11">
        <f>IF(COUNTA($A5542:$K5542)=0,"",IF(AND($L5542="SI",$M5542="NO"),IFERROR($H5542,0),0))</f>
        <v/>
      </c>
      <c r="O5542" s="9">
        <f>IF(COUNTA($A5542:$K5542)=0,"",IF($M5542="SI","CUFE o factura duplicada dentro del reporte; no se suma dos veces",IF(IFERROR($H5542,0)&lt;=0,"DIAN reporta valor susceptible 0",IF($L5542="NO",IFERROR(LOOKUP(2,1/((LISTS!$M$2:$M$13&lt;&gt;"")*ISNUMBER(SEARCH(LISTS!$M$2:$M$13,$I5542))),LISTS!$O$2:$O$13),"Medio de pago no elegible o no identificado por DIAN"),"Apta automaticamente por pago electronico y base positiva"))))</f>
        <v/>
      </c>
    </row>
    <row r="5543">
      <c r="A5543" s="9" t="n"/>
      <c r="B5543" s="9" t="n"/>
      <c r="C5543" s="12" t="n"/>
      <c r="D5543" s="11" t="n"/>
      <c r="E5543" s="11" t="n"/>
      <c r="F5543" s="11" t="n"/>
      <c r="G5543" s="11" t="n"/>
      <c r="H5543" s="11" t="n"/>
      <c r="I5543" s="9" t="n"/>
      <c r="J5543" s="9" t="n"/>
      <c r="K5543" s="9" t="n"/>
      <c r="L5543" s="9">
        <f>IF(COUNTA($A5543:$K5543)=0,"",IF(AND(IFERROR($H5543,0)&gt;0,LEN(TRIM($K5543&amp;""))&gt;0,IFERROR(LOOKUP(2,1/((LISTS!$M$2:$M$13&lt;&gt;"")*ISNUMBER(SEARCH(LISTS!$M$2:$M$13,$I5543))),LISTS!$N$2:$N$13),"NO")="SI"),"SI","NO"))</f>
        <v/>
      </c>
      <c r="M5543" s="9">
        <f>IF(COUNTA($A5543:$K5543)=0,"",IF($K5543&lt;&gt;"",IF(COUNTIF($K$19:$K5543,$K5543)&gt;1,"SI","NO"),IF(COUNTIFS($A$19:$A5543,$A5543,$C$19:$C5543,$C5543,$J$19:$J5543,$J5543,$D$19:$D5543,$D5543)&gt;1,"SI","NO")))</f>
        <v/>
      </c>
      <c r="N5543" s="11">
        <f>IF(COUNTA($A5543:$K5543)=0,"",IF(AND($L5543="SI",$M5543="NO"),IFERROR($H5543,0),0))</f>
        <v/>
      </c>
      <c r="O5543" s="9">
        <f>IF(COUNTA($A5543:$K5543)=0,"",IF($M5543="SI","CUFE o factura duplicada dentro del reporte; no se suma dos veces",IF(IFERROR($H5543,0)&lt;=0,"DIAN reporta valor susceptible 0",IF($L5543="NO",IFERROR(LOOKUP(2,1/((LISTS!$M$2:$M$13&lt;&gt;"")*ISNUMBER(SEARCH(LISTS!$M$2:$M$13,$I5543))),LISTS!$O$2:$O$13),"Medio de pago no elegible o no identificado por DIAN"),"Apta automaticamente por pago electronico y base positiva"))))</f>
        <v/>
      </c>
    </row>
    <row r="5544">
      <c r="A5544" s="9" t="n"/>
      <c r="B5544" s="9" t="n"/>
      <c r="C5544" s="12" t="n"/>
      <c r="D5544" s="11" t="n"/>
      <c r="E5544" s="11" t="n"/>
      <c r="F5544" s="11" t="n"/>
      <c r="G5544" s="11" t="n"/>
      <c r="H5544" s="11" t="n"/>
      <c r="I5544" s="9" t="n"/>
      <c r="J5544" s="9" t="n"/>
      <c r="K5544" s="9" t="n"/>
      <c r="L5544" s="9">
        <f>IF(COUNTA($A5544:$K5544)=0,"",IF(AND(IFERROR($H5544,0)&gt;0,LEN(TRIM($K5544&amp;""))&gt;0,IFERROR(LOOKUP(2,1/((LISTS!$M$2:$M$13&lt;&gt;"")*ISNUMBER(SEARCH(LISTS!$M$2:$M$13,$I5544))),LISTS!$N$2:$N$13),"NO")="SI"),"SI","NO"))</f>
        <v/>
      </c>
      <c r="M5544" s="9">
        <f>IF(COUNTA($A5544:$K5544)=0,"",IF($K5544&lt;&gt;"",IF(COUNTIF($K$19:$K5544,$K5544)&gt;1,"SI","NO"),IF(COUNTIFS($A$19:$A5544,$A5544,$C$19:$C5544,$C5544,$J$19:$J5544,$J5544,$D$19:$D5544,$D5544)&gt;1,"SI","NO")))</f>
        <v/>
      </c>
      <c r="N5544" s="11">
        <f>IF(COUNTA($A5544:$K5544)=0,"",IF(AND($L5544="SI",$M5544="NO"),IFERROR($H5544,0),0))</f>
        <v/>
      </c>
      <c r="O5544" s="9">
        <f>IF(COUNTA($A5544:$K5544)=0,"",IF($M5544="SI","CUFE o factura duplicada dentro del reporte; no se suma dos veces",IF(IFERROR($H5544,0)&lt;=0,"DIAN reporta valor susceptible 0",IF($L5544="NO",IFERROR(LOOKUP(2,1/((LISTS!$M$2:$M$13&lt;&gt;"")*ISNUMBER(SEARCH(LISTS!$M$2:$M$13,$I5544))),LISTS!$O$2:$O$13),"Medio de pago no elegible o no identificado por DIAN"),"Apta automaticamente por pago electronico y base positiva"))))</f>
        <v/>
      </c>
    </row>
    <row r="5545">
      <c r="A5545" s="9" t="n"/>
      <c r="B5545" s="9" t="n"/>
      <c r="C5545" s="12" t="n"/>
      <c r="D5545" s="11" t="n"/>
      <c r="E5545" s="11" t="n"/>
      <c r="F5545" s="11" t="n"/>
      <c r="G5545" s="11" t="n"/>
      <c r="H5545" s="11" t="n"/>
      <c r="I5545" s="9" t="n"/>
      <c r="J5545" s="9" t="n"/>
      <c r="K5545" s="9" t="n"/>
      <c r="L5545" s="9">
        <f>IF(COUNTA($A5545:$K5545)=0,"",IF(AND(IFERROR($H5545,0)&gt;0,LEN(TRIM($K5545&amp;""))&gt;0,IFERROR(LOOKUP(2,1/((LISTS!$M$2:$M$13&lt;&gt;"")*ISNUMBER(SEARCH(LISTS!$M$2:$M$13,$I5545))),LISTS!$N$2:$N$13),"NO")="SI"),"SI","NO"))</f>
        <v/>
      </c>
      <c r="M5545" s="9">
        <f>IF(COUNTA($A5545:$K5545)=0,"",IF($K5545&lt;&gt;"",IF(COUNTIF($K$19:$K5545,$K5545)&gt;1,"SI","NO"),IF(COUNTIFS($A$19:$A5545,$A5545,$C$19:$C5545,$C5545,$J$19:$J5545,$J5545,$D$19:$D5545,$D5545)&gt;1,"SI","NO")))</f>
        <v/>
      </c>
      <c r="N5545" s="11">
        <f>IF(COUNTA($A5545:$K5545)=0,"",IF(AND($L5545="SI",$M5545="NO"),IFERROR($H5545,0),0))</f>
        <v/>
      </c>
      <c r="O5545" s="9">
        <f>IF(COUNTA($A5545:$K5545)=0,"",IF($M5545="SI","CUFE o factura duplicada dentro del reporte; no se suma dos veces",IF(IFERROR($H5545,0)&lt;=0,"DIAN reporta valor susceptible 0",IF($L5545="NO",IFERROR(LOOKUP(2,1/((LISTS!$M$2:$M$13&lt;&gt;"")*ISNUMBER(SEARCH(LISTS!$M$2:$M$13,$I5545))),LISTS!$O$2:$O$13),"Medio de pago no elegible o no identificado por DIAN"),"Apta automaticamente por pago electronico y base positiva"))))</f>
        <v/>
      </c>
    </row>
    <row r="5546">
      <c r="A5546" s="9" t="n"/>
      <c r="B5546" s="9" t="n"/>
      <c r="C5546" s="12" t="n"/>
      <c r="D5546" s="11" t="n"/>
      <c r="E5546" s="11" t="n"/>
      <c r="F5546" s="11" t="n"/>
      <c r="G5546" s="11" t="n"/>
      <c r="H5546" s="11" t="n"/>
      <c r="I5546" s="9" t="n"/>
      <c r="J5546" s="9" t="n"/>
      <c r="K5546" s="9" t="n"/>
      <c r="L5546" s="9">
        <f>IF(COUNTA($A5546:$K5546)=0,"",IF(AND(IFERROR($H5546,0)&gt;0,LEN(TRIM($K5546&amp;""))&gt;0,IFERROR(LOOKUP(2,1/((LISTS!$M$2:$M$13&lt;&gt;"")*ISNUMBER(SEARCH(LISTS!$M$2:$M$13,$I5546))),LISTS!$N$2:$N$13),"NO")="SI"),"SI","NO"))</f>
        <v/>
      </c>
      <c r="M5546" s="9">
        <f>IF(COUNTA($A5546:$K5546)=0,"",IF($K5546&lt;&gt;"",IF(COUNTIF($K$19:$K5546,$K5546)&gt;1,"SI","NO"),IF(COUNTIFS($A$19:$A5546,$A5546,$C$19:$C5546,$C5546,$J$19:$J5546,$J5546,$D$19:$D5546,$D5546)&gt;1,"SI","NO")))</f>
        <v/>
      </c>
      <c r="N5546" s="11">
        <f>IF(COUNTA($A5546:$K5546)=0,"",IF(AND($L5546="SI",$M5546="NO"),IFERROR($H5546,0),0))</f>
        <v/>
      </c>
      <c r="O5546" s="9">
        <f>IF(COUNTA($A5546:$K5546)=0,"",IF($M5546="SI","CUFE o factura duplicada dentro del reporte; no se suma dos veces",IF(IFERROR($H5546,0)&lt;=0,"DIAN reporta valor susceptible 0",IF($L5546="NO",IFERROR(LOOKUP(2,1/((LISTS!$M$2:$M$13&lt;&gt;"")*ISNUMBER(SEARCH(LISTS!$M$2:$M$13,$I5546))),LISTS!$O$2:$O$13),"Medio de pago no elegible o no identificado por DIAN"),"Apta automaticamente por pago electronico y base positiva"))))</f>
        <v/>
      </c>
    </row>
    <row r="5547">
      <c r="A5547" s="9" t="n"/>
      <c r="B5547" s="9" t="n"/>
      <c r="C5547" s="12" t="n"/>
      <c r="D5547" s="11" t="n"/>
      <c r="E5547" s="11" t="n"/>
      <c r="F5547" s="11" t="n"/>
      <c r="G5547" s="11" t="n"/>
      <c r="H5547" s="11" t="n"/>
      <c r="I5547" s="9" t="n"/>
      <c r="J5547" s="9" t="n"/>
      <c r="K5547" s="9" t="n"/>
      <c r="L5547" s="9">
        <f>IF(COUNTA($A5547:$K5547)=0,"",IF(AND(IFERROR($H5547,0)&gt;0,LEN(TRIM($K5547&amp;""))&gt;0,IFERROR(LOOKUP(2,1/((LISTS!$M$2:$M$13&lt;&gt;"")*ISNUMBER(SEARCH(LISTS!$M$2:$M$13,$I5547))),LISTS!$N$2:$N$13),"NO")="SI"),"SI","NO"))</f>
        <v/>
      </c>
      <c r="M5547" s="9">
        <f>IF(COUNTA($A5547:$K5547)=0,"",IF($K5547&lt;&gt;"",IF(COUNTIF($K$19:$K5547,$K5547)&gt;1,"SI","NO"),IF(COUNTIFS($A$19:$A5547,$A5547,$C$19:$C5547,$C5547,$J$19:$J5547,$J5547,$D$19:$D5547,$D5547)&gt;1,"SI","NO")))</f>
        <v/>
      </c>
      <c r="N5547" s="11">
        <f>IF(COUNTA($A5547:$K5547)=0,"",IF(AND($L5547="SI",$M5547="NO"),IFERROR($H5547,0),0))</f>
        <v/>
      </c>
      <c r="O5547" s="9">
        <f>IF(COUNTA($A5547:$K5547)=0,"",IF($M5547="SI","CUFE o factura duplicada dentro del reporte; no se suma dos veces",IF(IFERROR($H5547,0)&lt;=0,"DIAN reporta valor susceptible 0",IF($L5547="NO",IFERROR(LOOKUP(2,1/((LISTS!$M$2:$M$13&lt;&gt;"")*ISNUMBER(SEARCH(LISTS!$M$2:$M$13,$I5547))),LISTS!$O$2:$O$13),"Medio de pago no elegible o no identificado por DIAN"),"Apta automaticamente por pago electronico y base positiva"))))</f>
        <v/>
      </c>
    </row>
    <row r="5548">
      <c r="A5548" s="9" t="n"/>
      <c r="B5548" s="9" t="n"/>
      <c r="C5548" s="12" t="n"/>
      <c r="D5548" s="11" t="n"/>
      <c r="E5548" s="11" t="n"/>
      <c r="F5548" s="11" t="n"/>
      <c r="G5548" s="11" t="n"/>
      <c r="H5548" s="11" t="n"/>
      <c r="I5548" s="9" t="n"/>
      <c r="J5548" s="9" t="n"/>
      <c r="K5548" s="9" t="n"/>
      <c r="L5548" s="9">
        <f>IF(COUNTA($A5548:$K5548)=0,"",IF(AND(IFERROR($H5548,0)&gt;0,LEN(TRIM($K5548&amp;""))&gt;0,IFERROR(LOOKUP(2,1/((LISTS!$M$2:$M$13&lt;&gt;"")*ISNUMBER(SEARCH(LISTS!$M$2:$M$13,$I5548))),LISTS!$N$2:$N$13),"NO")="SI"),"SI","NO"))</f>
        <v/>
      </c>
      <c r="M5548" s="9">
        <f>IF(COUNTA($A5548:$K5548)=0,"",IF($K5548&lt;&gt;"",IF(COUNTIF($K$19:$K5548,$K5548)&gt;1,"SI","NO"),IF(COUNTIFS($A$19:$A5548,$A5548,$C$19:$C5548,$C5548,$J$19:$J5548,$J5548,$D$19:$D5548,$D5548)&gt;1,"SI","NO")))</f>
        <v/>
      </c>
      <c r="N5548" s="11">
        <f>IF(COUNTA($A5548:$K5548)=0,"",IF(AND($L5548="SI",$M5548="NO"),IFERROR($H5548,0),0))</f>
        <v/>
      </c>
      <c r="O5548" s="9">
        <f>IF(COUNTA($A5548:$K5548)=0,"",IF($M5548="SI","CUFE o factura duplicada dentro del reporte; no se suma dos veces",IF(IFERROR($H5548,0)&lt;=0,"DIAN reporta valor susceptible 0",IF($L5548="NO",IFERROR(LOOKUP(2,1/((LISTS!$M$2:$M$13&lt;&gt;"")*ISNUMBER(SEARCH(LISTS!$M$2:$M$13,$I5548))),LISTS!$O$2:$O$13),"Medio de pago no elegible o no identificado por DIAN"),"Apta automaticamente por pago electronico y base positiva"))))</f>
        <v/>
      </c>
    </row>
    <row r="5549">
      <c r="A5549" s="9" t="n"/>
      <c r="B5549" s="9" t="n"/>
      <c r="C5549" s="12" t="n"/>
      <c r="D5549" s="11" t="n"/>
      <c r="E5549" s="11" t="n"/>
      <c r="F5549" s="11" t="n"/>
      <c r="G5549" s="11" t="n"/>
      <c r="H5549" s="11" t="n"/>
      <c r="I5549" s="9" t="n"/>
      <c r="J5549" s="9" t="n"/>
      <c r="K5549" s="9" t="n"/>
      <c r="L5549" s="9">
        <f>IF(COUNTA($A5549:$K5549)=0,"",IF(AND(IFERROR($H5549,0)&gt;0,LEN(TRIM($K5549&amp;""))&gt;0,IFERROR(LOOKUP(2,1/((LISTS!$M$2:$M$13&lt;&gt;"")*ISNUMBER(SEARCH(LISTS!$M$2:$M$13,$I5549))),LISTS!$N$2:$N$13),"NO")="SI"),"SI","NO"))</f>
        <v/>
      </c>
      <c r="M5549" s="9">
        <f>IF(COUNTA($A5549:$K5549)=0,"",IF($K5549&lt;&gt;"",IF(COUNTIF($K$19:$K5549,$K5549)&gt;1,"SI","NO"),IF(COUNTIFS($A$19:$A5549,$A5549,$C$19:$C5549,$C5549,$J$19:$J5549,$J5549,$D$19:$D5549,$D5549)&gt;1,"SI","NO")))</f>
        <v/>
      </c>
      <c r="N5549" s="11">
        <f>IF(COUNTA($A5549:$K5549)=0,"",IF(AND($L5549="SI",$M5549="NO"),IFERROR($H5549,0),0))</f>
        <v/>
      </c>
      <c r="O5549" s="9">
        <f>IF(COUNTA($A5549:$K5549)=0,"",IF($M5549="SI","CUFE o factura duplicada dentro del reporte; no se suma dos veces",IF(IFERROR($H5549,0)&lt;=0,"DIAN reporta valor susceptible 0",IF($L5549="NO",IFERROR(LOOKUP(2,1/((LISTS!$M$2:$M$13&lt;&gt;"")*ISNUMBER(SEARCH(LISTS!$M$2:$M$13,$I5549))),LISTS!$O$2:$O$13),"Medio de pago no elegible o no identificado por DIAN"),"Apta automaticamente por pago electronico y base positiva"))))</f>
        <v/>
      </c>
    </row>
    <row r="5550">
      <c r="A5550" s="9" t="n"/>
      <c r="B5550" s="9" t="n"/>
      <c r="C5550" s="12" t="n"/>
      <c r="D5550" s="11" t="n"/>
      <c r="E5550" s="11" t="n"/>
      <c r="F5550" s="11" t="n"/>
      <c r="G5550" s="11" t="n"/>
      <c r="H5550" s="11" t="n"/>
      <c r="I5550" s="9" t="n"/>
      <c r="J5550" s="9" t="n"/>
      <c r="K5550" s="9" t="n"/>
      <c r="L5550" s="9">
        <f>IF(COUNTA($A5550:$K5550)=0,"",IF(AND(IFERROR($H5550,0)&gt;0,LEN(TRIM($K5550&amp;""))&gt;0,IFERROR(LOOKUP(2,1/((LISTS!$M$2:$M$13&lt;&gt;"")*ISNUMBER(SEARCH(LISTS!$M$2:$M$13,$I5550))),LISTS!$N$2:$N$13),"NO")="SI"),"SI","NO"))</f>
        <v/>
      </c>
      <c r="M5550" s="9">
        <f>IF(COUNTA($A5550:$K5550)=0,"",IF($K5550&lt;&gt;"",IF(COUNTIF($K$19:$K5550,$K5550)&gt;1,"SI","NO"),IF(COUNTIFS($A$19:$A5550,$A5550,$C$19:$C5550,$C5550,$J$19:$J5550,$J5550,$D$19:$D5550,$D5550)&gt;1,"SI","NO")))</f>
        <v/>
      </c>
      <c r="N5550" s="11">
        <f>IF(COUNTA($A5550:$K5550)=0,"",IF(AND($L5550="SI",$M5550="NO"),IFERROR($H5550,0),0))</f>
        <v/>
      </c>
      <c r="O5550" s="9">
        <f>IF(COUNTA($A5550:$K5550)=0,"",IF($M5550="SI","CUFE o factura duplicada dentro del reporte; no se suma dos veces",IF(IFERROR($H5550,0)&lt;=0,"DIAN reporta valor susceptible 0",IF($L5550="NO",IFERROR(LOOKUP(2,1/((LISTS!$M$2:$M$13&lt;&gt;"")*ISNUMBER(SEARCH(LISTS!$M$2:$M$13,$I5550))),LISTS!$O$2:$O$13),"Medio de pago no elegible o no identificado por DIAN"),"Apta automaticamente por pago electronico y base positiva"))))</f>
        <v/>
      </c>
    </row>
    <row r="5551">
      <c r="A5551" s="9" t="n"/>
      <c r="B5551" s="9" t="n"/>
      <c r="C5551" s="12" t="n"/>
      <c r="D5551" s="11" t="n"/>
      <c r="E5551" s="11" t="n"/>
      <c r="F5551" s="11" t="n"/>
      <c r="G5551" s="11" t="n"/>
      <c r="H5551" s="11" t="n"/>
      <c r="I5551" s="9" t="n"/>
      <c r="J5551" s="9" t="n"/>
      <c r="K5551" s="9" t="n"/>
      <c r="L5551" s="9">
        <f>IF(COUNTA($A5551:$K5551)=0,"",IF(AND(IFERROR($H5551,0)&gt;0,LEN(TRIM($K5551&amp;""))&gt;0,IFERROR(LOOKUP(2,1/((LISTS!$M$2:$M$13&lt;&gt;"")*ISNUMBER(SEARCH(LISTS!$M$2:$M$13,$I5551))),LISTS!$N$2:$N$13),"NO")="SI"),"SI","NO"))</f>
        <v/>
      </c>
      <c r="M5551" s="9">
        <f>IF(COUNTA($A5551:$K5551)=0,"",IF($K5551&lt;&gt;"",IF(COUNTIF($K$19:$K5551,$K5551)&gt;1,"SI","NO"),IF(COUNTIFS($A$19:$A5551,$A5551,$C$19:$C5551,$C5551,$J$19:$J5551,$J5551,$D$19:$D5551,$D5551)&gt;1,"SI","NO")))</f>
        <v/>
      </c>
      <c r="N5551" s="11">
        <f>IF(COUNTA($A5551:$K5551)=0,"",IF(AND($L5551="SI",$M5551="NO"),IFERROR($H5551,0),0))</f>
        <v/>
      </c>
      <c r="O5551" s="9">
        <f>IF(COUNTA($A5551:$K5551)=0,"",IF($M5551="SI","CUFE o factura duplicada dentro del reporte; no se suma dos veces",IF(IFERROR($H5551,0)&lt;=0,"DIAN reporta valor susceptible 0",IF($L5551="NO",IFERROR(LOOKUP(2,1/((LISTS!$M$2:$M$13&lt;&gt;"")*ISNUMBER(SEARCH(LISTS!$M$2:$M$13,$I5551))),LISTS!$O$2:$O$13),"Medio de pago no elegible o no identificado por DIAN"),"Apta automaticamente por pago electronico y base positiva"))))</f>
        <v/>
      </c>
    </row>
    <row r="5552">
      <c r="A5552" s="9" t="n"/>
      <c r="B5552" s="9" t="n"/>
      <c r="C5552" s="12" t="n"/>
      <c r="D5552" s="11" t="n"/>
      <c r="E5552" s="11" t="n"/>
      <c r="F5552" s="11" t="n"/>
      <c r="G5552" s="11" t="n"/>
      <c r="H5552" s="11" t="n"/>
      <c r="I5552" s="9" t="n"/>
      <c r="J5552" s="9" t="n"/>
      <c r="K5552" s="9" t="n"/>
      <c r="L5552" s="9">
        <f>IF(COUNTA($A5552:$K5552)=0,"",IF(AND(IFERROR($H5552,0)&gt;0,LEN(TRIM($K5552&amp;""))&gt;0,IFERROR(LOOKUP(2,1/((LISTS!$M$2:$M$13&lt;&gt;"")*ISNUMBER(SEARCH(LISTS!$M$2:$M$13,$I5552))),LISTS!$N$2:$N$13),"NO")="SI"),"SI","NO"))</f>
        <v/>
      </c>
      <c r="M5552" s="9">
        <f>IF(COUNTA($A5552:$K5552)=0,"",IF($K5552&lt;&gt;"",IF(COUNTIF($K$19:$K5552,$K5552)&gt;1,"SI","NO"),IF(COUNTIFS($A$19:$A5552,$A5552,$C$19:$C5552,$C5552,$J$19:$J5552,$J5552,$D$19:$D5552,$D5552)&gt;1,"SI","NO")))</f>
        <v/>
      </c>
      <c r="N5552" s="11">
        <f>IF(COUNTA($A5552:$K5552)=0,"",IF(AND($L5552="SI",$M5552="NO"),IFERROR($H5552,0),0))</f>
        <v/>
      </c>
      <c r="O5552" s="9">
        <f>IF(COUNTA($A5552:$K5552)=0,"",IF($M5552="SI","CUFE o factura duplicada dentro del reporte; no se suma dos veces",IF(IFERROR($H5552,0)&lt;=0,"DIAN reporta valor susceptible 0",IF($L5552="NO",IFERROR(LOOKUP(2,1/((LISTS!$M$2:$M$13&lt;&gt;"")*ISNUMBER(SEARCH(LISTS!$M$2:$M$13,$I5552))),LISTS!$O$2:$O$13),"Medio de pago no elegible o no identificado por DIAN"),"Apta automaticamente por pago electronico y base positiva"))))</f>
        <v/>
      </c>
    </row>
    <row r="5553">
      <c r="A5553" s="9" t="n"/>
      <c r="B5553" s="9" t="n"/>
      <c r="C5553" s="12" t="n"/>
      <c r="D5553" s="11" t="n"/>
      <c r="E5553" s="11" t="n"/>
      <c r="F5553" s="11" t="n"/>
      <c r="G5553" s="11" t="n"/>
      <c r="H5553" s="11" t="n"/>
      <c r="I5553" s="9" t="n"/>
      <c r="J5553" s="9" t="n"/>
      <c r="K5553" s="9" t="n"/>
      <c r="L5553" s="9">
        <f>IF(COUNTA($A5553:$K5553)=0,"",IF(AND(IFERROR($H5553,0)&gt;0,LEN(TRIM($K5553&amp;""))&gt;0,IFERROR(LOOKUP(2,1/((LISTS!$M$2:$M$13&lt;&gt;"")*ISNUMBER(SEARCH(LISTS!$M$2:$M$13,$I5553))),LISTS!$N$2:$N$13),"NO")="SI"),"SI","NO"))</f>
        <v/>
      </c>
      <c r="M5553" s="9">
        <f>IF(COUNTA($A5553:$K5553)=0,"",IF($K5553&lt;&gt;"",IF(COUNTIF($K$19:$K5553,$K5553)&gt;1,"SI","NO"),IF(COUNTIFS($A$19:$A5553,$A5553,$C$19:$C5553,$C5553,$J$19:$J5553,$J5553,$D$19:$D5553,$D5553)&gt;1,"SI","NO")))</f>
        <v/>
      </c>
      <c r="N5553" s="11">
        <f>IF(COUNTA($A5553:$K5553)=0,"",IF(AND($L5553="SI",$M5553="NO"),IFERROR($H5553,0),0))</f>
        <v/>
      </c>
      <c r="O5553" s="9">
        <f>IF(COUNTA($A5553:$K5553)=0,"",IF($M5553="SI","CUFE o factura duplicada dentro del reporte; no se suma dos veces",IF(IFERROR($H5553,0)&lt;=0,"DIAN reporta valor susceptible 0",IF($L5553="NO",IFERROR(LOOKUP(2,1/((LISTS!$M$2:$M$13&lt;&gt;"")*ISNUMBER(SEARCH(LISTS!$M$2:$M$13,$I5553))),LISTS!$O$2:$O$13),"Medio de pago no elegible o no identificado por DIAN"),"Apta automaticamente por pago electronico y base positiva"))))</f>
        <v/>
      </c>
    </row>
    <row r="5554">
      <c r="A5554" s="9" t="n"/>
      <c r="B5554" s="9" t="n"/>
      <c r="C5554" s="12" t="n"/>
      <c r="D5554" s="11" t="n"/>
      <c r="E5554" s="11" t="n"/>
      <c r="F5554" s="11" t="n"/>
      <c r="G5554" s="11" t="n"/>
      <c r="H5554" s="11" t="n"/>
      <c r="I5554" s="9" t="n"/>
      <c r="J5554" s="9" t="n"/>
      <c r="K5554" s="9" t="n"/>
      <c r="L5554" s="9">
        <f>IF(COUNTA($A5554:$K5554)=0,"",IF(AND(IFERROR($H5554,0)&gt;0,LEN(TRIM($K5554&amp;""))&gt;0,IFERROR(LOOKUP(2,1/((LISTS!$M$2:$M$13&lt;&gt;"")*ISNUMBER(SEARCH(LISTS!$M$2:$M$13,$I5554))),LISTS!$N$2:$N$13),"NO")="SI"),"SI","NO"))</f>
        <v/>
      </c>
      <c r="M5554" s="9">
        <f>IF(COUNTA($A5554:$K5554)=0,"",IF($K5554&lt;&gt;"",IF(COUNTIF($K$19:$K5554,$K5554)&gt;1,"SI","NO"),IF(COUNTIFS($A$19:$A5554,$A5554,$C$19:$C5554,$C5554,$J$19:$J5554,$J5554,$D$19:$D5554,$D5554)&gt;1,"SI","NO")))</f>
        <v/>
      </c>
      <c r="N5554" s="11">
        <f>IF(COUNTA($A5554:$K5554)=0,"",IF(AND($L5554="SI",$M5554="NO"),IFERROR($H5554,0),0))</f>
        <v/>
      </c>
      <c r="O5554" s="9">
        <f>IF(COUNTA($A5554:$K5554)=0,"",IF($M5554="SI","CUFE o factura duplicada dentro del reporte; no se suma dos veces",IF(IFERROR($H5554,0)&lt;=0,"DIAN reporta valor susceptible 0",IF($L5554="NO",IFERROR(LOOKUP(2,1/((LISTS!$M$2:$M$13&lt;&gt;"")*ISNUMBER(SEARCH(LISTS!$M$2:$M$13,$I5554))),LISTS!$O$2:$O$13),"Medio de pago no elegible o no identificado por DIAN"),"Apta automaticamente por pago electronico y base positiva"))))</f>
        <v/>
      </c>
    </row>
    <row r="5555">
      <c r="A5555" s="9" t="n"/>
      <c r="B5555" s="9" t="n"/>
      <c r="C5555" s="12" t="n"/>
      <c r="D5555" s="11" t="n"/>
      <c r="E5555" s="11" t="n"/>
      <c r="F5555" s="11" t="n"/>
      <c r="G5555" s="11" t="n"/>
      <c r="H5555" s="11" t="n"/>
      <c r="I5555" s="9" t="n"/>
      <c r="J5555" s="9" t="n"/>
      <c r="K5555" s="9" t="n"/>
      <c r="L5555" s="9">
        <f>IF(COUNTA($A5555:$K5555)=0,"",IF(AND(IFERROR($H5555,0)&gt;0,LEN(TRIM($K5555&amp;""))&gt;0,IFERROR(LOOKUP(2,1/((LISTS!$M$2:$M$13&lt;&gt;"")*ISNUMBER(SEARCH(LISTS!$M$2:$M$13,$I5555))),LISTS!$N$2:$N$13),"NO")="SI"),"SI","NO"))</f>
        <v/>
      </c>
      <c r="M5555" s="9">
        <f>IF(COUNTA($A5555:$K5555)=0,"",IF($K5555&lt;&gt;"",IF(COUNTIF($K$19:$K5555,$K5555)&gt;1,"SI","NO"),IF(COUNTIFS($A$19:$A5555,$A5555,$C$19:$C5555,$C5555,$J$19:$J5555,$J5555,$D$19:$D5555,$D5555)&gt;1,"SI","NO")))</f>
        <v/>
      </c>
      <c r="N5555" s="11">
        <f>IF(COUNTA($A5555:$K5555)=0,"",IF(AND($L5555="SI",$M5555="NO"),IFERROR($H5555,0),0))</f>
        <v/>
      </c>
      <c r="O5555" s="9">
        <f>IF(COUNTA($A5555:$K5555)=0,"",IF($M5555="SI","CUFE o factura duplicada dentro del reporte; no se suma dos veces",IF(IFERROR($H5555,0)&lt;=0,"DIAN reporta valor susceptible 0",IF($L5555="NO",IFERROR(LOOKUP(2,1/((LISTS!$M$2:$M$13&lt;&gt;"")*ISNUMBER(SEARCH(LISTS!$M$2:$M$13,$I5555))),LISTS!$O$2:$O$13),"Medio de pago no elegible o no identificado por DIAN"),"Apta automaticamente por pago electronico y base positiva"))))</f>
        <v/>
      </c>
    </row>
    <row r="5556">
      <c r="A5556" s="9" t="n"/>
      <c r="B5556" s="9" t="n"/>
      <c r="C5556" s="12" t="n"/>
      <c r="D5556" s="11" t="n"/>
      <c r="E5556" s="11" t="n"/>
      <c r="F5556" s="11" t="n"/>
      <c r="G5556" s="11" t="n"/>
      <c r="H5556" s="11" t="n"/>
      <c r="I5556" s="9" t="n"/>
      <c r="J5556" s="9" t="n"/>
      <c r="K5556" s="9" t="n"/>
      <c r="L5556" s="9">
        <f>IF(COUNTA($A5556:$K5556)=0,"",IF(AND(IFERROR($H5556,0)&gt;0,LEN(TRIM($K5556&amp;""))&gt;0,IFERROR(LOOKUP(2,1/((LISTS!$M$2:$M$13&lt;&gt;"")*ISNUMBER(SEARCH(LISTS!$M$2:$M$13,$I5556))),LISTS!$N$2:$N$13),"NO")="SI"),"SI","NO"))</f>
        <v/>
      </c>
      <c r="M5556" s="9">
        <f>IF(COUNTA($A5556:$K5556)=0,"",IF($K5556&lt;&gt;"",IF(COUNTIF($K$19:$K5556,$K5556)&gt;1,"SI","NO"),IF(COUNTIFS($A$19:$A5556,$A5556,$C$19:$C5556,$C5556,$J$19:$J5556,$J5556,$D$19:$D5556,$D5556)&gt;1,"SI","NO")))</f>
        <v/>
      </c>
      <c r="N5556" s="11">
        <f>IF(COUNTA($A5556:$K5556)=0,"",IF(AND($L5556="SI",$M5556="NO"),IFERROR($H5556,0),0))</f>
        <v/>
      </c>
      <c r="O5556" s="9">
        <f>IF(COUNTA($A5556:$K5556)=0,"",IF($M5556="SI","CUFE o factura duplicada dentro del reporte; no se suma dos veces",IF(IFERROR($H5556,0)&lt;=0,"DIAN reporta valor susceptible 0",IF($L5556="NO",IFERROR(LOOKUP(2,1/((LISTS!$M$2:$M$13&lt;&gt;"")*ISNUMBER(SEARCH(LISTS!$M$2:$M$13,$I5556))),LISTS!$O$2:$O$13),"Medio de pago no elegible o no identificado por DIAN"),"Apta automaticamente por pago electronico y base positiva"))))</f>
        <v/>
      </c>
    </row>
    <row r="5557">
      <c r="A5557" s="9" t="n"/>
      <c r="B5557" s="9" t="n"/>
      <c r="C5557" s="12" t="n"/>
      <c r="D5557" s="11" t="n"/>
      <c r="E5557" s="11" t="n"/>
      <c r="F5557" s="11" t="n"/>
      <c r="G5557" s="11" t="n"/>
      <c r="H5557" s="11" t="n"/>
      <c r="I5557" s="9" t="n"/>
      <c r="J5557" s="9" t="n"/>
      <c r="K5557" s="9" t="n"/>
      <c r="L5557" s="9">
        <f>IF(COUNTA($A5557:$K5557)=0,"",IF(AND(IFERROR($H5557,0)&gt;0,LEN(TRIM($K5557&amp;""))&gt;0,IFERROR(LOOKUP(2,1/((LISTS!$M$2:$M$13&lt;&gt;"")*ISNUMBER(SEARCH(LISTS!$M$2:$M$13,$I5557))),LISTS!$N$2:$N$13),"NO")="SI"),"SI","NO"))</f>
        <v/>
      </c>
      <c r="M5557" s="9">
        <f>IF(COUNTA($A5557:$K5557)=0,"",IF($K5557&lt;&gt;"",IF(COUNTIF($K$19:$K5557,$K5557)&gt;1,"SI","NO"),IF(COUNTIFS($A$19:$A5557,$A5557,$C$19:$C5557,$C5557,$J$19:$J5557,$J5557,$D$19:$D5557,$D5557)&gt;1,"SI","NO")))</f>
        <v/>
      </c>
      <c r="N5557" s="11">
        <f>IF(COUNTA($A5557:$K5557)=0,"",IF(AND($L5557="SI",$M5557="NO"),IFERROR($H5557,0),0))</f>
        <v/>
      </c>
      <c r="O5557" s="9">
        <f>IF(COUNTA($A5557:$K5557)=0,"",IF($M5557="SI","CUFE o factura duplicada dentro del reporte; no se suma dos veces",IF(IFERROR($H5557,0)&lt;=0,"DIAN reporta valor susceptible 0",IF($L5557="NO",IFERROR(LOOKUP(2,1/((LISTS!$M$2:$M$13&lt;&gt;"")*ISNUMBER(SEARCH(LISTS!$M$2:$M$13,$I5557))),LISTS!$O$2:$O$13),"Medio de pago no elegible o no identificado por DIAN"),"Apta automaticamente por pago electronico y base positiva"))))</f>
        <v/>
      </c>
    </row>
    <row r="5558">
      <c r="A5558" s="9" t="n"/>
      <c r="B5558" s="9" t="n"/>
      <c r="C5558" s="12" t="n"/>
      <c r="D5558" s="11" t="n"/>
      <c r="E5558" s="11" t="n"/>
      <c r="F5558" s="11" t="n"/>
      <c r="G5558" s="11" t="n"/>
      <c r="H5558" s="11" t="n"/>
      <c r="I5558" s="9" t="n"/>
      <c r="J5558" s="9" t="n"/>
      <c r="K5558" s="9" t="n"/>
      <c r="L5558" s="9">
        <f>IF(COUNTA($A5558:$K5558)=0,"",IF(AND(IFERROR($H5558,0)&gt;0,LEN(TRIM($K5558&amp;""))&gt;0,IFERROR(LOOKUP(2,1/((LISTS!$M$2:$M$13&lt;&gt;"")*ISNUMBER(SEARCH(LISTS!$M$2:$M$13,$I5558))),LISTS!$N$2:$N$13),"NO")="SI"),"SI","NO"))</f>
        <v/>
      </c>
      <c r="M5558" s="9">
        <f>IF(COUNTA($A5558:$K5558)=0,"",IF($K5558&lt;&gt;"",IF(COUNTIF($K$19:$K5558,$K5558)&gt;1,"SI","NO"),IF(COUNTIFS($A$19:$A5558,$A5558,$C$19:$C5558,$C5558,$J$19:$J5558,$J5558,$D$19:$D5558,$D5558)&gt;1,"SI","NO")))</f>
        <v/>
      </c>
      <c r="N5558" s="11">
        <f>IF(COUNTA($A5558:$K5558)=0,"",IF(AND($L5558="SI",$M5558="NO"),IFERROR($H5558,0),0))</f>
        <v/>
      </c>
      <c r="O5558" s="9">
        <f>IF(COUNTA($A5558:$K5558)=0,"",IF($M5558="SI","CUFE o factura duplicada dentro del reporte; no se suma dos veces",IF(IFERROR($H5558,0)&lt;=0,"DIAN reporta valor susceptible 0",IF($L5558="NO",IFERROR(LOOKUP(2,1/((LISTS!$M$2:$M$13&lt;&gt;"")*ISNUMBER(SEARCH(LISTS!$M$2:$M$13,$I5558))),LISTS!$O$2:$O$13),"Medio de pago no elegible o no identificado por DIAN"),"Apta automaticamente por pago electronico y base positiva"))))</f>
        <v/>
      </c>
    </row>
    <row r="5559">
      <c r="A5559" s="9" t="n"/>
      <c r="B5559" s="9" t="n"/>
      <c r="C5559" s="12" t="n"/>
      <c r="D5559" s="11" t="n"/>
      <c r="E5559" s="11" t="n"/>
      <c r="F5559" s="11" t="n"/>
      <c r="G5559" s="11" t="n"/>
      <c r="H5559" s="11" t="n"/>
      <c r="I5559" s="9" t="n"/>
      <c r="J5559" s="9" t="n"/>
      <c r="K5559" s="9" t="n"/>
      <c r="L5559" s="9">
        <f>IF(COUNTA($A5559:$K5559)=0,"",IF(AND(IFERROR($H5559,0)&gt;0,LEN(TRIM($K5559&amp;""))&gt;0,IFERROR(LOOKUP(2,1/((LISTS!$M$2:$M$13&lt;&gt;"")*ISNUMBER(SEARCH(LISTS!$M$2:$M$13,$I5559))),LISTS!$N$2:$N$13),"NO")="SI"),"SI","NO"))</f>
        <v/>
      </c>
      <c r="M5559" s="9">
        <f>IF(COUNTA($A5559:$K5559)=0,"",IF($K5559&lt;&gt;"",IF(COUNTIF($K$19:$K5559,$K5559)&gt;1,"SI","NO"),IF(COUNTIFS($A$19:$A5559,$A5559,$C$19:$C5559,$C5559,$J$19:$J5559,$J5559,$D$19:$D5559,$D5559)&gt;1,"SI","NO")))</f>
        <v/>
      </c>
      <c r="N5559" s="11">
        <f>IF(COUNTA($A5559:$K5559)=0,"",IF(AND($L5559="SI",$M5559="NO"),IFERROR($H5559,0),0))</f>
        <v/>
      </c>
      <c r="O5559" s="9">
        <f>IF(COUNTA($A5559:$K5559)=0,"",IF($M5559="SI","CUFE o factura duplicada dentro del reporte; no se suma dos veces",IF(IFERROR($H5559,0)&lt;=0,"DIAN reporta valor susceptible 0",IF($L5559="NO",IFERROR(LOOKUP(2,1/((LISTS!$M$2:$M$13&lt;&gt;"")*ISNUMBER(SEARCH(LISTS!$M$2:$M$13,$I5559))),LISTS!$O$2:$O$13),"Medio de pago no elegible o no identificado por DIAN"),"Apta automaticamente por pago electronico y base positiva"))))</f>
        <v/>
      </c>
    </row>
    <row r="5560">
      <c r="A5560" s="9" t="n"/>
      <c r="B5560" s="9" t="n"/>
      <c r="C5560" s="12" t="n"/>
      <c r="D5560" s="11" t="n"/>
      <c r="E5560" s="11" t="n"/>
      <c r="F5560" s="11" t="n"/>
      <c r="G5560" s="11" t="n"/>
      <c r="H5560" s="11" t="n"/>
      <c r="I5560" s="9" t="n"/>
      <c r="J5560" s="9" t="n"/>
      <c r="K5560" s="9" t="n"/>
      <c r="L5560" s="9">
        <f>IF(COUNTA($A5560:$K5560)=0,"",IF(AND(IFERROR($H5560,0)&gt;0,LEN(TRIM($K5560&amp;""))&gt;0,IFERROR(LOOKUP(2,1/((LISTS!$M$2:$M$13&lt;&gt;"")*ISNUMBER(SEARCH(LISTS!$M$2:$M$13,$I5560))),LISTS!$N$2:$N$13),"NO")="SI"),"SI","NO"))</f>
        <v/>
      </c>
      <c r="M5560" s="9">
        <f>IF(COUNTA($A5560:$K5560)=0,"",IF($K5560&lt;&gt;"",IF(COUNTIF($K$19:$K5560,$K5560)&gt;1,"SI","NO"),IF(COUNTIFS($A$19:$A5560,$A5560,$C$19:$C5560,$C5560,$J$19:$J5560,$J5560,$D$19:$D5560,$D5560)&gt;1,"SI","NO")))</f>
        <v/>
      </c>
      <c r="N5560" s="11">
        <f>IF(COUNTA($A5560:$K5560)=0,"",IF(AND($L5560="SI",$M5560="NO"),IFERROR($H5560,0),0))</f>
        <v/>
      </c>
      <c r="O5560" s="9">
        <f>IF(COUNTA($A5560:$K5560)=0,"",IF($M5560="SI","CUFE o factura duplicada dentro del reporte; no se suma dos veces",IF(IFERROR($H5560,0)&lt;=0,"DIAN reporta valor susceptible 0",IF($L5560="NO",IFERROR(LOOKUP(2,1/((LISTS!$M$2:$M$13&lt;&gt;"")*ISNUMBER(SEARCH(LISTS!$M$2:$M$13,$I5560))),LISTS!$O$2:$O$13),"Medio de pago no elegible o no identificado por DIAN"),"Apta automaticamente por pago electronico y base positiva"))))</f>
        <v/>
      </c>
    </row>
    <row r="5561">
      <c r="A5561" s="9" t="n"/>
      <c r="B5561" s="9" t="n"/>
      <c r="C5561" s="12" t="n"/>
      <c r="D5561" s="11" t="n"/>
      <c r="E5561" s="11" t="n"/>
      <c r="F5561" s="11" t="n"/>
      <c r="G5561" s="11" t="n"/>
      <c r="H5561" s="11" t="n"/>
      <c r="I5561" s="9" t="n"/>
      <c r="J5561" s="9" t="n"/>
      <c r="K5561" s="9" t="n"/>
      <c r="L5561" s="9">
        <f>IF(COUNTA($A5561:$K5561)=0,"",IF(AND(IFERROR($H5561,0)&gt;0,LEN(TRIM($K5561&amp;""))&gt;0,IFERROR(LOOKUP(2,1/((LISTS!$M$2:$M$13&lt;&gt;"")*ISNUMBER(SEARCH(LISTS!$M$2:$M$13,$I5561))),LISTS!$N$2:$N$13),"NO")="SI"),"SI","NO"))</f>
        <v/>
      </c>
      <c r="M5561" s="9">
        <f>IF(COUNTA($A5561:$K5561)=0,"",IF($K5561&lt;&gt;"",IF(COUNTIF($K$19:$K5561,$K5561)&gt;1,"SI","NO"),IF(COUNTIFS($A$19:$A5561,$A5561,$C$19:$C5561,$C5561,$J$19:$J5561,$J5561,$D$19:$D5561,$D5561)&gt;1,"SI","NO")))</f>
        <v/>
      </c>
      <c r="N5561" s="11">
        <f>IF(COUNTA($A5561:$K5561)=0,"",IF(AND($L5561="SI",$M5561="NO"),IFERROR($H5561,0),0))</f>
        <v/>
      </c>
      <c r="O5561" s="9">
        <f>IF(COUNTA($A5561:$K5561)=0,"",IF($M5561="SI","CUFE o factura duplicada dentro del reporte; no se suma dos veces",IF(IFERROR($H5561,0)&lt;=0,"DIAN reporta valor susceptible 0",IF($L5561="NO",IFERROR(LOOKUP(2,1/((LISTS!$M$2:$M$13&lt;&gt;"")*ISNUMBER(SEARCH(LISTS!$M$2:$M$13,$I5561))),LISTS!$O$2:$O$13),"Medio de pago no elegible o no identificado por DIAN"),"Apta automaticamente por pago electronico y base positiva"))))</f>
        <v/>
      </c>
    </row>
    <row r="5562">
      <c r="A5562" s="9" t="n"/>
      <c r="B5562" s="9" t="n"/>
      <c r="C5562" s="12" t="n"/>
      <c r="D5562" s="11" t="n"/>
      <c r="E5562" s="11" t="n"/>
      <c r="F5562" s="11" t="n"/>
      <c r="G5562" s="11" t="n"/>
      <c r="H5562" s="11" t="n"/>
      <c r="I5562" s="9" t="n"/>
      <c r="J5562" s="9" t="n"/>
      <c r="K5562" s="9" t="n"/>
      <c r="L5562" s="9">
        <f>IF(COUNTA($A5562:$K5562)=0,"",IF(AND(IFERROR($H5562,0)&gt;0,LEN(TRIM($K5562&amp;""))&gt;0,IFERROR(LOOKUP(2,1/((LISTS!$M$2:$M$13&lt;&gt;"")*ISNUMBER(SEARCH(LISTS!$M$2:$M$13,$I5562))),LISTS!$N$2:$N$13),"NO")="SI"),"SI","NO"))</f>
        <v/>
      </c>
      <c r="M5562" s="9">
        <f>IF(COUNTA($A5562:$K5562)=0,"",IF($K5562&lt;&gt;"",IF(COUNTIF($K$19:$K5562,$K5562)&gt;1,"SI","NO"),IF(COUNTIFS($A$19:$A5562,$A5562,$C$19:$C5562,$C5562,$J$19:$J5562,$J5562,$D$19:$D5562,$D5562)&gt;1,"SI","NO")))</f>
        <v/>
      </c>
      <c r="N5562" s="11">
        <f>IF(COUNTA($A5562:$K5562)=0,"",IF(AND($L5562="SI",$M5562="NO"),IFERROR($H5562,0),0))</f>
        <v/>
      </c>
      <c r="O5562" s="9">
        <f>IF(COUNTA($A5562:$K5562)=0,"",IF($M5562="SI","CUFE o factura duplicada dentro del reporte; no se suma dos veces",IF(IFERROR($H5562,0)&lt;=0,"DIAN reporta valor susceptible 0",IF($L5562="NO",IFERROR(LOOKUP(2,1/((LISTS!$M$2:$M$13&lt;&gt;"")*ISNUMBER(SEARCH(LISTS!$M$2:$M$13,$I5562))),LISTS!$O$2:$O$13),"Medio de pago no elegible o no identificado por DIAN"),"Apta automaticamente por pago electronico y base positiva"))))</f>
        <v/>
      </c>
    </row>
    <row r="5563">
      <c r="A5563" s="9" t="n"/>
      <c r="B5563" s="9" t="n"/>
      <c r="C5563" s="12" t="n"/>
      <c r="D5563" s="11" t="n"/>
      <c r="E5563" s="11" t="n"/>
      <c r="F5563" s="11" t="n"/>
      <c r="G5563" s="11" t="n"/>
      <c r="H5563" s="11" t="n"/>
      <c r="I5563" s="9" t="n"/>
      <c r="J5563" s="9" t="n"/>
      <c r="K5563" s="9" t="n"/>
      <c r="L5563" s="9">
        <f>IF(COUNTA($A5563:$K5563)=0,"",IF(AND(IFERROR($H5563,0)&gt;0,LEN(TRIM($K5563&amp;""))&gt;0,IFERROR(LOOKUP(2,1/((LISTS!$M$2:$M$13&lt;&gt;"")*ISNUMBER(SEARCH(LISTS!$M$2:$M$13,$I5563))),LISTS!$N$2:$N$13),"NO")="SI"),"SI","NO"))</f>
        <v/>
      </c>
      <c r="M5563" s="9">
        <f>IF(COUNTA($A5563:$K5563)=0,"",IF($K5563&lt;&gt;"",IF(COUNTIF($K$19:$K5563,$K5563)&gt;1,"SI","NO"),IF(COUNTIFS($A$19:$A5563,$A5563,$C$19:$C5563,$C5563,$J$19:$J5563,$J5563,$D$19:$D5563,$D5563)&gt;1,"SI","NO")))</f>
        <v/>
      </c>
      <c r="N5563" s="11">
        <f>IF(COUNTA($A5563:$K5563)=0,"",IF(AND($L5563="SI",$M5563="NO"),IFERROR($H5563,0),0))</f>
        <v/>
      </c>
      <c r="O5563" s="9">
        <f>IF(COUNTA($A5563:$K5563)=0,"",IF($M5563="SI","CUFE o factura duplicada dentro del reporte; no se suma dos veces",IF(IFERROR($H5563,0)&lt;=0,"DIAN reporta valor susceptible 0",IF($L5563="NO",IFERROR(LOOKUP(2,1/((LISTS!$M$2:$M$13&lt;&gt;"")*ISNUMBER(SEARCH(LISTS!$M$2:$M$13,$I5563))),LISTS!$O$2:$O$13),"Medio de pago no elegible o no identificado por DIAN"),"Apta automaticamente por pago electronico y base positiva"))))</f>
        <v/>
      </c>
    </row>
    <row r="5564">
      <c r="A5564" s="9" t="n"/>
      <c r="B5564" s="9" t="n"/>
      <c r="C5564" s="12" t="n"/>
      <c r="D5564" s="11" t="n"/>
      <c r="E5564" s="11" t="n"/>
      <c r="F5564" s="11" t="n"/>
      <c r="G5564" s="11" t="n"/>
      <c r="H5564" s="11" t="n"/>
      <c r="I5564" s="9" t="n"/>
      <c r="J5564" s="9" t="n"/>
      <c r="K5564" s="9" t="n"/>
      <c r="L5564" s="9">
        <f>IF(COUNTA($A5564:$K5564)=0,"",IF(AND(IFERROR($H5564,0)&gt;0,LEN(TRIM($K5564&amp;""))&gt;0,IFERROR(LOOKUP(2,1/((LISTS!$M$2:$M$13&lt;&gt;"")*ISNUMBER(SEARCH(LISTS!$M$2:$M$13,$I5564))),LISTS!$N$2:$N$13),"NO")="SI"),"SI","NO"))</f>
        <v/>
      </c>
      <c r="M5564" s="9">
        <f>IF(COUNTA($A5564:$K5564)=0,"",IF($K5564&lt;&gt;"",IF(COUNTIF($K$19:$K5564,$K5564)&gt;1,"SI","NO"),IF(COUNTIFS($A$19:$A5564,$A5564,$C$19:$C5564,$C5564,$J$19:$J5564,$J5564,$D$19:$D5564,$D5564)&gt;1,"SI","NO")))</f>
        <v/>
      </c>
      <c r="N5564" s="11">
        <f>IF(COUNTA($A5564:$K5564)=0,"",IF(AND($L5564="SI",$M5564="NO"),IFERROR($H5564,0),0))</f>
        <v/>
      </c>
      <c r="O5564" s="9">
        <f>IF(COUNTA($A5564:$K5564)=0,"",IF($M5564="SI","CUFE o factura duplicada dentro del reporte; no se suma dos veces",IF(IFERROR($H5564,0)&lt;=0,"DIAN reporta valor susceptible 0",IF($L5564="NO",IFERROR(LOOKUP(2,1/((LISTS!$M$2:$M$13&lt;&gt;"")*ISNUMBER(SEARCH(LISTS!$M$2:$M$13,$I5564))),LISTS!$O$2:$O$13),"Medio de pago no elegible o no identificado por DIAN"),"Apta automaticamente por pago electronico y base positiva"))))</f>
        <v/>
      </c>
    </row>
    <row r="5565">
      <c r="A5565" s="9" t="n"/>
      <c r="B5565" s="9" t="n"/>
      <c r="C5565" s="12" t="n"/>
      <c r="D5565" s="11" t="n"/>
      <c r="E5565" s="11" t="n"/>
      <c r="F5565" s="11" t="n"/>
      <c r="G5565" s="11" t="n"/>
      <c r="H5565" s="11" t="n"/>
      <c r="I5565" s="9" t="n"/>
      <c r="J5565" s="9" t="n"/>
      <c r="K5565" s="9" t="n"/>
      <c r="L5565" s="9">
        <f>IF(COUNTA($A5565:$K5565)=0,"",IF(AND(IFERROR($H5565,0)&gt;0,LEN(TRIM($K5565&amp;""))&gt;0,IFERROR(LOOKUP(2,1/((LISTS!$M$2:$M$13&lt;&gt;"")*ISNUMBER(SEARCH(LISTS!$M$2:$M$13,$I5565))),LISTS!$N$2:$N$13),"NO")="SI"),"SI","NO"))</f>
        <v/>
      </c>
      <c r="M5565" s="9">
        <f>IF(COUNTA($A5565:$K5565)=0,"",IF($K5565&lt;&gt;"",IF(COUNTIF($K$19:$K5565,$K5565)&gt;1,"SI","NO"),IF(COUNTIFS($A$19:$A5565,$A5565,$C$19:$C5565,$C5565,$J$19:$J5565,$J5565,$D$19:$D5565,$D5565)&gt;1,"SI","NO")))</f>
        <v/>
      </c>
      <c r="N5565" s="11">
        <f>IF(COUNTA($A5565:$K5565)=0,"",IF(AND($L5565="SI",$M5565="NO"),IFERROR($H5565,0),0))</f>
        <v/>
      </c>
      <c r="O5565" s="9">
        <f>IF(COUNTA($A5565:$K5565)=0,"",IF($M5565="SI","CUFE o factura duplicada dentro del reporte; no se suma dos veces",IF(IFERROR($H5565,0)&lt;=0,"DIAN reporta valor susceptible 0",IF($L5565="NO",IFERROR(LOOKUP(2,1/((LISTS!$M$2:$M$13&lt;&gt;"")*ISNUMBER(SEARCH(LISTS!$M$2:$M$13,$I5565))),LISTS!$O$2:$O$13),"Medio de pago no elegible o no identificado por DIAN"),"Apta automaticamente por pago electronico y base positiva"))))</f>
        <v/>
      </c>
    </row>
    <row r="5566">
      <c r="A5566" s="9" t="n"/>
      <c r="B5566" s="9" t="n"/>
      <c r="C5566" s="12" t="n"/>
      <c r="D5566" s="11" t="n"/>
      <c r="E5566" s="11" t="n"/>
      <c r="F5566" s="11" t="n"/>
      <c r="G5566" s="11" t="n"/>
      <c r="H5566" s="11" t="n"/>
      <c r="I5566" s="9" t="n"/>
      <c r="J5566" s="9" t="n"/>
      <c r="K5566" s="9" t="n"/>
      <c r="L5566" s="9">
        <f>IF(COUNTA($A5566:$K5566)=0,"",IF(AND(IFERROR($H5566,0)&gt;0,LEN(TRIM($K5566&amp;""))&gt;0,IFERROR(LOOKUP(2,1/((LISTS!$M$2:$M$13&lt;&gt;"")*ISNUMBER(SEARCH(LISTS!$M$2:$M$13,$I5566))),LISTS!$N$2:$N$13),"NO")="SI"),"SI","NO"))</f>
        <v/>
      </c>
      <c r="M5566" s="9">
        <f>IF(COUNTA($A5566:$K5566)=0,"",IF($K5566&lt;&gt;"",IF(COUNTIF($K$19:$K5566,$K5566)&gt;1,"SI","NO"),IF(COUNTIFS($A$19:$A5566,$A5566,$C$19:$C5566,$C5566,$J$19:$J5566,$J5566,$D$19:$D5566,$D5566)&gt;1,"SI","NO")))</f>
        <v/>
      </c>
      <c r="N5566" s="11">
        <f>IF(COUNTA($A5566:$K5566)=0,"",IF(AND($L5566="SI",$M5566="NO"),IFERROR($H5566,0),0))</f>
        <v/>
      </c>
      <c r="O5566" s="9">
        <f>IF(COUNTA($A5566:$K5566)=0,"",IF($M5566="SI","CUFE o factura duplicada dentro del reporte; no se suma dos veces",IF(IFERROR($H5566,0)&lt;=0,"DIAN reporta valor susceptible 0",IF($L5566="NO",IFERROR(LOOKUP(2,1/((LISTS!$M$2:$M$13&lt;&gt;"")*ISNUMBER(SEARCH(LISTS!$M$2:$M$13,$I5566))),LISTS!$O$2:$O$13),"Medio de pago no elegible o no identificado por DIAN"),"Apta automaticamente por pago electronico y base positiva"))))</f>
        <v/>
      </c>
    </row>
    <row r="5567">
      <c r="A5567" s="9" t="n"/>
      <c r="B5567" s="9" t="n"/>
      <c r="C5567" s="12" t="n"/>
      <c r="D5567" s="11" t="n"/>
      <c r="E5567" s="11" t="n"/>
      <c r="F5567" s="11" t="n"/>
      <c r="G5567" s="11" t="n"/>
      <c r="H5567" s="11" t="n"/>
      <c r="I5567" s="9" t="n"/>
      <c r="J5567" s="9" t="n"/>
      <c r="K5567" s="9" t="n"/>
      <c r="L5567" s="9">
        <f>IF(COUNTA($A5567:$K5567)=0,"",IF(AND(IFERROR($H5567,0)&gt;0,LEN(TRIM($K5567&amp;""))&gt;0,IFERROR(LOOKUP(2,1/((LISTS!$M$2:$M$13&lt;&gt;"")*ISNUMBER(SEARCH(LISTS!$M$2:$M$13,$I5567))),LISTS!$N$2:$N$13),"NO")="SI"),"SI","NO"))</f>
        <v/>
      </c>
      <c r="M5567" s="9">
        <f>IF(COUNTA($A5567:$K5567)=0,"",IF($K5567&lt;&gt;"",IF(COUNTIF($K$19:$K5567,$K5567)&gt;1,"SI","NO"),IF(COUNTIFS($A$19:$A5567,$A5567,$C$19:$C5567,$C5567,$J$19:$J5567,$J5567,$D$19:$D5567,$D5567)&gt;1,"SI","NO")))</f>
        <v/>
      </c>
      <c r="N5567" s="11">
        <f>IF(COUNTA($A5567:$K5567)=0,"",IF(AND($L5567="SI",$M5567="NO"),IFERROR($H5567,0),0))</f>
        <v/>
      </c>
      <c r="O5567" s="9">
        <f>IF(COUNTA($A5567:$K5567)=0,"",IF($M5567="SI","CUFE o factura duplicada dentro del reporte; no se suma dos veces",IF(IFERROR($H5567,0)&lt;=0,"DIAN reporta valor susceptible 0",IF($L5567="NO",IFERROR(LOOKUP(2,1/((LISTS!$M$2:$M$13&lt;&gt;"")*ISNUMBER(SEARCH(LISTS!$M$2:$M$13,$I5567))),LISTS!$O$2:$O$13),"Medio de pago no elegible o no identificado por DIAN"),"Apta automaticamente por pago electronico y base positiva"))))</f>
        <v/>
      </c>
    </row>
    <row r="5568">
      <c r="A5568" s="9" t="n"/>
      <c r="B5568" s="9" t="n"/>
      <c r="C5568" s="12" t="n"/>
      <c r="D5568" s="11" t="n"/>
      <c r="E5568" s="11" t="n"/>
      <c r="F5568" s="11" t="n"/>
      <c r="G5568" s="11" t="n"/>
      <c r="H5568" s="11" t="n"/>
      <c r="I5568" s="9" t="n"/>
      <c r="J5568" s="9" t="n"/>
      <c r="K5568" s="9" t="n"/>
      <c r="L5568" s="9">
        <f>IF(COUNTA($A5568:$K5568)=0,"",IF(AND(IFERROR($H5568,0)&gt;0,LEN(TRIM($K5568&amp;""))&gt;0,IFERROR(LOOKUP(2,1/((LISTS!$M$2:$M$13&lt;&gt;"")*ISNUMBER(SEARCH(LISTS!$M$2:$M$13,$I5568))),LISTS!$N$2:$N$13),"NO")="SI"),"SI","NO"))</f>
        <v/>
      </c>
      <c r="M5568" s="9">
        <f>IF(COUNTA($A5568:$K5568)=0,"",IF($K5568&lt;&gt;"",IF(COUNTIF($K$19:$K5568,$K5568)&gt;1,"SI","NO"),IF(COUNTIFS($A$19:$A5568,$A5568,$C$19:$C5568,$C5568,$J$19:$J5568,$J5568,$D$19:$D5568,$D5568)&gt;1,"SI","NO")))</f>
        <v/>
      </c>
      <c r="N5568" s="11">
        <f>IF(COUNTA($A5568:$K5568)=0,"",IF(AND($L5568="SI",$M5568="NO"),IFERROR($H5568,0),0))</f>
        <v/>
      </c>
      <c r="O5568" s="9">
        <f>IF(COUNTA($A5568:$K5568)=0,"",IF($M5568="SI","CUFE o factura duplicada dentro del reporte; no se suma dos veces",IF(IFERROR($H5568,0)&lt;=0,"DIAN reporta valor susceptible 0",IF($L5568="NO",IFERROR(LOOKUP(2,1/((LISTS!$M$2:$M$13&lt;&gt;"")*ISNUMBER(SEARCH(LISTS!$M$2:$M$13,$I5568))),LISTS!$O$2:$O$13),"Medio de pago no elegible o no identificado por DIAN"),"Apta automaticamente por pago electronico y base positiva"))))</f>
        <v/>
      </c>
    </row>
    <row r="5569">
      <c r="A5569" s="9" t="n"/>
      <c r="B5569" s="9" t="n"/>
      <c r="C5569" s="12" t="n"/>
      <c r="D5569" s="11" t="n"/>
      <c r="E5569" s="11" t="n"/>
      <c r="F5569" s="11" t="n"/>
      <c r="G5569" s="11" t="n"/>
      <c r="H5569" s="11" t="n"/>
      <c r="I5569" s="9" t="n"/>
      <c r="J5569" s="9" t="n"/>
      <c r="K5569" s="9" t="n"/>
      <c r="L5569" s="9">
        <f>IF(COUNTA($A5569:$K5569)=0,"",IF(AND(IFERROR($H5569,0)&gt;0,LEN(TRIM($K5569&amp;""))&gt;0,IFERROR(LOOKUP(2,1/((LISTS!$M$2:$M$13&lt;&gt;"")*ISNUMBER(SEARCH(LISTS!$M$2:$M$13,$I5569))),LISTS!$N$2:$N$13),"NO")="SI"),"SI","NO"))</f>
        <v/>
      </c>
      <c r="M5569" s="9">
        <f>IF(COUNTA($A5569:$K5569)=0,"",IF($K5569&lt;&gt;"",IF(COUNTIF($K$19:$K5569,$K5569)&gt;1,"SI","NO"),IF(COUNTIFS($A$19:$A5569,$A5569,$C$19:$C5569,$C5569,$J$19:$J5569,$J5569,$D$19:$D5569,$D5569)&gt;1,"SI","NO")))</f>
        <v/>
      </c>
      <c r="N5569" s="11">
        <f>IF(COUNTA($A5569:$K5569)=0,"",IF(AND($L5569="SI",$M5569="NO"),IFERROR($H5569,0),0))</f>
        <v/>
      </c>
      <c r="O5569" s="9">
        <f>IF(COUNTA($A5569:$K5569)=0,"",IF($M5569="SI","CUFE o factura duplicada dentro del reporte; no se suma dos veces",IF(IFERROR($H5569,0)&lt;=0,"DIAN reporta valor susceptible 0",IF($L5569="NO",IFERROR(LOOKUP(2,1/((LISTS!$M$2:$M$13&lt;&gt;"")*ISNUMBER(SEARCH(LISTS!$M$2:$M$13,$I5569))),LISTS!$O$2:$O$13),"Medio de pago no elegible o no identificado por DIAN"),"Apta automaticamente por pago electronico y base positiva"))))</f>
        <v/>
      </c>
    </row>
    <row r="5570">
      <c r="A5570" s="9" t="n"/>
      <c r="B5570" s="9" t="n"/>
      <c r="C5570" s="12" t="n"/>
      <c r="D5570" s="11" t="n"/>
      <c r="E5570" s="11" t="n"/>
      <c r="F5570" s="11" t="n"/>
      <c r="G5570" s="11" t="n"/>
      <c r="H5570" s="11" t="n"/>
      <c r="I5570" s="9" t="n"/>
      <c r="J5570" s="9" t="n"/>
      <c r="K5570" s="9" t="n"/>
      <c r="L5570" s="9">
        <f>IF(COUNTA($A5570:$K5570)=0,"",IF(AND(IFERROR($H5570,0)&gt;0,LEN(TRIM($K5570&amp;""))&gt;0,IFERROR(LOOKUP(2,1/((LISTS!$M$2:$M$13&lt;&gt;"")*ISNUMBER(SEARCH(LISTS!$M$2:$M$13,$I5570))),LISTS!$N$2:$N$13),"NO")="SI"),"SI","NO"))</f>
        <v/>
      </c>
      <c r="M5570" s="9">
        <f>IF(COUNTA($A5570:$K5570)=0,"",IF($K5570&lt;&gt;"",IF(COUNTIF($K$19:$K5570,$K5570)&gt;1,"SI","NO"),IF(COUNTIFS($A$19:$A5570,$A5570,$C$19:$C5570,$C5570,$J$19:$J5570,$J5570,$D$19:$D5570,$D5570)&gt;1,"SI","NO")))</f>
        <v/>
      </c>
      <c r="N5570" s="11">
        <f>IF(COUNTA($A5570:$K5570)=0,"",IF(AND($L5570="SI",$M5570="NO"),IFERROR($H5570,0),0))</f>
        <v/>
      </c>
      <c r="O5570" s="9">
        <f>IF(COUNTA($A5570:$K5570)=0,"",IF($M5570="SI","CUFE o factura duplicada dentro del reporte; no se suma dos veces",IF(IFERROR($H5570,0)&lt;=0,"DIAN reporta valor susceptible 0",IF($L5570="NO",IFERROR(LOOKUP(2,1/((LISTS!$M$2:$M$13&lt;&gt;"")*ISNUMBER(SEARCH(LISTS!$M$2:$M$13,$I5570))),LISTS!$O$2:$O$13),"Medio de pago no elegible o no identificado por DIAN"),"Apta automaticamente por pago electronico y base positiva"))))</f>
        <v/>
      </c>
    </row>
    <row r="5571">
      <c r="A5571" s="9" t="n"/>
      <c r="B5571" s="9" t="n"/>
      <c r="C5571" s="12" t="n"/>
      <c r="D5571" s="11" t="n"/>
      <c r="E5571" s="11" t="n"/>
      <c r="F5571" s="11" t="n"/>
      <c r="G5571" s="11" t="n"/>
      <c r="H5571" s="11" t="n"/>
      <c r="I5571" s="9" t="n"/>
      <c r="J5571" s="9" t="n"/>
      <c r="K5571" s="9" t="n"/>
      <c r="L5571" s="9">
        <f>IF(COUNTA($A5571:$K5571)=0,"",IF(AND(IFERROR($H5571,0)&gt;0,LEN(TRIM($K5571&amp;""))&gt;0,IFERROR(LOOKUP(2,1/((LISTS!$M$2:$M$13&lt;&gt;"")*ISNUMBER(SEARCH(LISTS!$M$2:$M$13,$I5571))),LISTS!$N$2:$N$13),"NO")="SI"),"SI","NO"))</f>
        <v/>
      </c>
      <c r="M5571" s="9">
        <f>IF(COUNTA($A5571:$K5571)=0,"",IF($K5571&lt;&gt;"",IF(COUNTIF($K$19:$K5571,$K5571)&gt;1,"SI","NO"),IF(COUNTIFS($A$19:$A5571,$A5571,$C$19:$C5571,$C5571,$J$19:$J5571,$J5571,$D$19:$D5571,$D5571)&gt;1,"SI","NO")))</f>
        <v/>
      </c>
      <c r="N5571" s="11">
        <f>IF(COUNTA($A5571:$K5571)=0,"",IF(AND($L5571="SI",$M5571="NO"),IFERROR($H5571,0),0))</f>
        <v/>
      </c>
      <c r="O5571" s="9">
        <f>IF(COUNTA($A5571:$K5571)=0,"",IF($M5571="SI","CUFE o factura duplicada dentro del reporte; no se suma dos veces",IF(IFERROR($H5571,0)&lt;=0,"DIAN reporta valor susceptible 0",IF($L5571="NO",IFERROR(LOOKUP(2,1/((LISTS!$M$2:$M$13&lt;&gt;"")*ISNUMBER(SEARCH(LISTS!$M$2:$M$13,$I5571))),LISTS!$O$2:$O$13),"Medio de pago no elegible o no identificado por DIAN"),"Apta automaticamente por pago electronico y base positiva"))))</f>
        <v/>
      </c>
    </row>
    <row r="5572">
      <c r="A5572" s="9" t="n"/>
      <c r="B5572" s="9" t="n"/>
      <c r="C5572" s="12" t="n"/>
      <c r="D5572" s="11" t="n"/>
      <c r="E5572" s="11" t="n"/>
      <c r="F5572" s="11" t="n"/>
      <c r="G5572" s="11" t="n"/>
      <c r="H5572" s="11" t="n"/>
      <c r="I5572" s="9" t="n"/>
      <c r="J5572" s="9" t="n"/>
      <c r="K5572" s="9" t="n"/>
      <c r="L5572" s="9">
        <f>IF(COUNTA($A5572:$K5572)=0,"",IF(AND(IFERROR($H5572,0)&gt;0,LEN(TRIM($K5572&amp;""))&gt;0,IFERROR(LOOKUP(2,1/((LISTS!$M$2:$M$13&lt;&gt;"")*ISNUMBER(SEARCH(LISTS!$M$2:$M$13,$I5572))),LISTS!$N$2:$N$13),"NO")="SI"),"SI","NO"))</f>
        <v/>
      </c>
      <c r="M5572" s="9">
        <f>IF(COUNTA($A5572:$K5572)=0,"",IF($K5572&lt;&gt;"",IF(COUNTIF($K$19:$K5572,$K5572)&gt;1,"SI","NO"),IF(COUNTIFS($A$19:$A5572,$A5572,$C$19:$C5572,$C5572,$J$19:$J5572,$J5572,$D$19:$D5572,$D5572)&gt;1,"SI","NO")))</f>
        <v/>
      </c>
      <c r="N5572" s="11">
        <f>IF(COUNTA($A5572:$K5572)=0,"",IF(AND($L5572="SI",$M5572="NO"),IFERROR($H5572,0),0))</f>
        <v/>
      </c>
      <c r="O5572" s="9">
        <f>IF(COUNTA($A5572:$K5572)=0,"",IF($M5572="SI","CUFE o factura duplicada dentro del reporte; no se suma dos veces",IF(IFERROR($H5572,0)&lt;=0,"DIAN reporta valor susceptible 0",IF($L5572="NO",IFERROR(LOOKUP(2,1/((LISTS!$M$2:$M$13&lt;&gt;"")*ISNUMBER(SEARCH(LISTS!$M$2:$M$13,$I5572))),LISTS!$O$2:$O$13),"Medio de pago no elegible o no identificado por DIAN"),"Apta automaticamente por pago electronico y base positiva"))))</f>
        <v/>
      </c>
    </row>
    <row r="5573">
      <c r="A5573" s="9" t="n"/>
      <c r="B5573" s="9" t="n"/>
      <c r="C5573" s="12" t="n"/>
      <c r="D5573" s="11" t="n"/>
      <c r="E5573" s="11" t="n"/>
      <c r="F5573" s="11" t="n"/>
      <c r="G5573" s="11" t="n"/>
      <c r="H5573" s="11" t="n"/>
      <c r="I5573" s="9" t="n"/>
      <c r="J5573" s="9" t="n"/>
      <c r="K5573" s="9" t="n"/>
      <c r="L5573" s="9">
        <f>IF(COUNTA($A5573:$K5573)=0,"",IF(AND(IFERROR($H5573,0)&gt;0,LEN(TRIM($K5573&amp;""))&gt;0,IFERROR(LOOKUP(2,1/((LISTS!$M$2:$M$13&lt;&gt;"")*ISNUMBER(SEARCH(LISTS!$M$2:$M$13,$I5573))),LISTS!$N$2:$N$13),"NO")="SI"),"SI","NO"))</f>
        <v/>
      </c>
      <c r="M5573" s="9">
        <f>IF(COUNTA($A5573:$K5573)=0,"",IF($K5573&lt;&gt;"",IF(COUNTIF($K$19:$K5573,$K5573)&gt;1,"SI","NO"),IF(COUNTIFS($A$19:$A5573,$A5573,$C$19:$C5573,$C5573,$J$19:$J5573,$J5573,$D$19:$D5573,$D5573)&gt;1,"SI","NO")))</f>
        <v/>
      </c>
      <c r="N5573" s="11">
        <f>IF(COUNTA($A5573:$K5573)=0,"",IF(AND($L5573="SI",$M5573="NO"),IFERROR($H5573,0),0))</f>
        <v/>
      </c>
      <c r="O5573" s="9">
        <f>IF(COUNTA($A5573:$K5573)=0,"",IF($M5573="SI","CUFE o factura duplicada dentro del reporte; no se suma dos veces",IF(IFERROR($H5573,0)&lt;=0,"DIAN reporta valor susceptible 0",IF($L5573="NO",IFERROR(LOOKUP(2,1/((LISTS!$M$2:$M$13&lt;&gt;"")*ISNUMBER(SEARCH(LISTS!$M$2:$M$13,$I5573))),LISTS!$O$2:$O$13),"Medio de pago no elegible o no identificado por DIAN"),"Apta automaticamente por pago electronico y base positiva"))))</f>
        <v/>
      </c>
    </row>
    <row r="5574">
      <c r="A5574" s="9" t="n"/>
      <c r="B5574" s="9" t="n"/>
      <c r="C5574" s="12" t="n"/>
      <c r="D5574" s="11" t="n"/>
      <c r="E5574" s="11" t="n"/>
      <c r="F5574" s="11" t="n"/>
      <c r="G5574" s="11" t="n"/>
      <c r="H5574" s="11" t="n"/>
      <c r="I5574" s="9" t="n"/>
      <c r="J5574" s="9" t="n"/>
      <c r="K5574" s="9" t="n"/>
      <c r="L5574" s="9">
        <f>IF(COUNTA($A5574:$K5574)=0,"",IF(AND(IFERROR($H5574,0)&gt;0,LEN(TRIM($K5574&amp;""))&gt;0,IFERROR(LOOKUP(2,1/((LISTS!$M$2:$M$13&lt;&gt;"")*ISNUMBER(SEARCH(LISTS!$M$2:$M$13,$I5574))),LISTS!$N$2:$N$13),"NO")="SI"),"SI","NO"))</f>
        <v/>
      </c>
      <c r="M5574" s="9">
        <f>IF(COUNTA($A5574:$K5574)=0,"",IF($K5574&lt;&gt;"",IF(COUNTIF($K$19:$K5574,$K5574)&gt;1,"SI","NO"),IF(COUNTIFS($A$19:$A5574,$A5574,$C$19:$C5574,$C5574,$J$19:$J5574,$J5574,$D$19:$D5574,$D5574)&gt;1,"SI","NO")))</f>
        <v/>
      </c>
      <c r="N5574" s="11">
        <f>IF(COUNTA($A5574:$K5574)=0,"",IF(AND($L5574="SI",$M5574="NO"),IFERROR($H5574,0),0))</f>
        <v/>
      </c>
      <c r="O5574" s="9">
        <f>IF(COUNTA($A5574:$K5574)=0,"",IF($M5574="SI","CUFE o factura duplicada dentro del reporte; no se suma dos veces",IF(IFERROR($H5574,0)&lt;=0,"DIAN reporta valor susceptible 0",IF($L5574="NO",IFERROR(LOOKUP(2,1/((LISTS!$M$2:$M$13&lt;&gt;"")*ISNUMBER(SEARCH(LISTS!$M$2:$M$13,$I5574))),LISTS!$O$2:$O$13),"Medio de pago no elegible o no identificado por DIAN"),"Apta automaticamente por pago electronico y base positiva"))))</f>
        <v/>
      </c>
    </row>
    <row r="5575">
      <c r="A5575" s="9" t="n"/>
      <c r="B5575" s="9" t="n"/>
      <c r="C5575" s="12" t="n"/>
      <c r="D5575" s="11" t="n"/>
      <c r="E5575" s="11" t="n"/>
      <c r="F5575" s="11" t="n"/>
      <c r="G5575" s="11" t="n"/>
      <c r="H5575" s="11" t="n"/>
      <c r="I5575" s="9" t="n"/>
      <c r="J5575" s="9" t="n"/>
      <c r="K5575" s="9" t="n"/>
      <c r="L5575" s="9">
        <f>IF(COUNTA($A5575:$K5575)=0,"",IF(AND(IFERROR($H5575,0)&gt;0,LEN(TRIM($K5575&amp;""))&gt;0,IFERROR(LOOKUP(2,1/((LISTS!$M$2:$M$13&lt;&gt;"")*ISNUMBER(SEARCH(LISTS!$M$2:$M$13,$I5575))),LISTS!$N$2:$N$13),"NO")="SI"),"SI","NO"))</f>
        <v/>
      </c>
      <c r="M5575" s="9">
        <f>IF(COUNTA($A5575:$K5575)=0,"",IF($K5575&lt;&gt;"",IF(COUNTIF($K$19:$K5575,$K5575)&gt;1,"SI","NO"),IF(COUNTIFS($A$19:$A5575,$A5575,$C$19:$C5575,$C5575,$J$19:$J5575,$J5575,$D$19:$D5575,$D5575)&gt;1,"SI","NO")))</f>
        <v/>
      </c>
      <c r="N5575" s="11">
        <f>IF(COUNTA($A5575:$K5575)=0,"",IF(AND($L5575="SI",$M5575="NO"),IFERROR($H5575,0),0))</f>
        <v/>
      </c>
      <c r="O5575" s="9">
        <f>IF(COUNTA($A5575:$K5575)=0,"",IF($M5575="SI","CUFE o factura duplicada dentro del reporte; no se suma dos veces",IF(IFERROR($H5575,0)&lt;=0,"DIAN reporta valor susceptible 0",IF($L5575="NO",IFERROR(LOOKUP(2,1/((LISTS!$M$2:$M$13&lt;&gt;"")*ISNUMBER(SEARCH(LISTS!$M$2:$M$13,$I5575))),LISTS!$O$2:$O$13),"Medio de pago no elegible o no identificado por DIAN"),"Apta automaticamente por pago electronico y base positiva"))))</f>
        <v/>
      </c>
    </row>
    <row r="5576">
      <c r="A5576" s="9" t="n"/>
      <c r="B5576" s="9" t="n"/>
      <c r="C5576" s="12" t="n"/>
      <c r="D5576" s="11" t="n"/>
      <c r="E5576" s="11" t="n"/>
      <c r="F5576" s="11" t="n"/>
      <c r="G5576" s="11" t="n"/>
      <c r="H5576" s="11" t="n"/>
      <c r="I5576" s="9" t="n"/>
      <c r="J5576" s="9" t="n"/>
      <c r="K5576" s="9" t="n"/>
      <c r="L5576" s="9">
        <f>IF(COUNTA($A5576:$K5576)=0,"",IF(AND(IFERROR($H5576,0)&gt;0,LEN(TRIM($K5576&amp;""))&gt;0,IFERROR(LOOKUP(2,1/((LISTS!$M$2:$M$13&lt;&gt;"")*ISNUMBER(SEARCH(LISTS!$M$2:$M$13,$I5576))),LISTS!$N$2:$N$13),"NO")="SI"),"SI","NO"))</f>
        <v/>
      </c>
      <c r="M5576" s="9">
        <f>IF(COUNTA($A5576:$K5576)=0,"",IF($K5576&lt;&gt;"",IF(COUNTIF($K$19:$K5576,$K5576)&gt;1,"SI","NO"),IF(COUNTIFS($A$19:$A5576,$A5576,$C$19:$C5576,$C5576,$J$19:$J5576,$J5576,$D$19:$D5576,$D5576)&gt;1,"SI","NO")))</f>
        <v/>
      </c>
      <c r="N5576" s="11">
        <f>IF(COUNTA($A5576:$K5576)=0,"",IF(AND($L5576="SI",$M5576="NO"),IFERROR($H5576,0),0))</f>
        <v/>
      </c>
      <c r="O5576" s="9">
        <f>IF(COUNTA($A5576:$K5576)=0,"",IF($M5576="SI","CUFE o factura duplicada dentro del reporte; no se suma dos veces",IF(IFERROR($H5576,0)&lt;=0,"DIAN reporta valor susceptible 0",IF($L5576="NO",IFERROR(LOOKUP(2,1/((LISTS!$M$2:$M$13&lt;&gt;"")*ISNUMBER(SEARCH(LISTS!$M$2:$M$13,$I5576))),LISTS!$O$2:$O$13),"Medio de pago no elegible o no identificado por DIAN"),"Apta automaticamente por pago electronico y base positiva"))))</f>
        <v/>
      </c>
    </row>
    <row r="5577">
      <c r="A5577" s="9" t="n"/>
      <c r="B5577" s="9" t="n"/>
      <c r="C5577" s="12" t="n"/>
      <c r="D5577" s="11" t="n"/>
      <c r="E5577" s="11" t="n"/>
      <c r="F5577" s="11" t="n"/>
      <c r="G5577" s="11" t="n"/>
      <c r="H5577" s="11" t="n"/>
      <c r="I5577" s="9" t="n"/>
      <c r="J5577" s="9" t="n"/>
      <c r="K5577" s="9" t="n"/>
      <c r="L5577" s="9">
        <f>IF(COUNTA($A5577:$K5577)=0,"",IF(AND(IFERROR($H5577,0)&gt;0,LEN(TRIM($K5577&amp;""))&gt;0,IFERROR(LOOKUP(2,1/((LISTS!$M$2:$M$13&lt;&gt;"")*ISNUMBER(SEARCH(LISTS!$M$2:$M$13,$I5577))),LISTS!$N$2:$N$13),"NO")="SI"),"SI","NO"))</f>
        <v/>
      </c>
      <c r="M5577" s="9">
        <f>IF(COUNTA($A5577:$K5577)=0,"",IF($K5577&lt;&gt;"",IF(COUNTIF($K$19:$K5577,$K5577)&gt;1,"SI","NO"),IF(COUNTIFS($A$19:$A5577,$A5577,$C$19:$C5577,$C5577,$J$19:$J5577,$J5577,$D$19:$D5577,$D5577)&gt;1,"SI","NO")))</f>
        <v/>
      </c>
      <c r="N5577" s="11">
        <f>IF(COUNTA($A5577:$K5577)=0,"",IF(AND($L5577="SI",$M5577="NO"),IFERROR($H5577,0),0))</f>
        <v/>
      </c>
      <c r="O5577" s="9">
        <f>IF(COUNTA($A5577:$K5577)=0,"",IF($M5577="SI","CUFE o factura duplicada dentro del reporte; no se suma dos veces",IF(IFERROR($H5577,0)&lt;=0,"DIAN reporta valor susceptible 0",IF($L5577="NO",IFERROR(LOOKUP(2,1/((LISTS!$M$2:$M$13&lt;&gt;"")*ISNUMBER(SEARCH(LISTS!$M$2:$M$13,$I5577))),LISTS!$O$2:$O$13),"Medio de pago no elegible o no identificado por DIAN"),"Apta automaticamente por pago electronico y base positiva"))))</f>
        <v/>
      </c>
    </row>
    <row r="5578">
      <c r="A5578" s="9" t="n"/>
      <c r="B5578" s="9" t="n"/>
      <c r="C5578" s="12" t="n"/>
      <c r="D5578" s="11" t="n"/>
      <c r="E5578" s="11" t="n"/>
      <c r="F5578" s="11" t="n"/>
      <c r="G5578" s="11" t="n"/>
      <c r="H5578" s="11" t="n"/>
      <c r="I5578" s="9" t="n"/>
      <c r="J5578" s="9" t="n"/>
      <c r="K5578" s="9" t="n"/>
      <c r="L5578" s="9">
        <f>IF(COUNTA($A5578:$K5578)=0,"",IF(AND(IFERROR($H5578,0)&gt;0,LEN(TRIM($K5578&amp;""))&gt;0,IFERROR(LOOKUP(2,1/((LISTS!$M$2:$M$13&lt;&gt;"")*ISNUMBER(SEARCH(LISTS!$M$2:$M$13,$I5578))),LISTS!$N$2:$N$13),"NO")="SI"),"SI","NO"))</f>
        <v/>
      </c>
      <c r="M5578" s="9">
        <f>IF(COUNTA($A5578:$K5578)=0,"",IF($K5578&lt;&gt;"",IF(COUNTIF($K$19:$K5578,$K5578)&gt;1,"SI","NO"),IF(COUNTIFS($A$19:$A5578,$A5578,$C$19:$C5578,$C5578,$J$19:$J5578,$J5578,$D$19:$D5578,$D5578)&gt;1,"SI","NO")))</f>
        <v/>
      </c>
      <c r="N5578" s="11">
        <f>IF(COUNTA($A5578:$K5578)=0,"",IF(AND($L5578="SI",$M5578="NO"),IFERROR($H5578,0),0))</f>
        <v/>
      </c>
      <c r="O5578" s="9">
        <f>IF(COUNTA($A5578:$K5578)=0,"",IF($M5578="SI","CUFE o factura duplicada dentro del reporte; no se suma dos veces",IF(IFERROR($H5578,0)&lt;=0,"DIAN reporta valor susceptible 0",IF($L5578="NO",IFERROR(LOOKUP(2,1/((LISTS!$M$2:$M$13&lt;&gt;"")*ISNUMBER(SEARCH(LISTS!$M$2:$M$13,$I5578))),LISTS!$O$2:$O$13),"Medio de pago no elegible o no identificado por DIAN"),"Apta automaticamente por pago electronico y base positiva"))))</f>
        <v/>
      </c>
    </row>
    <row r="5579">
      <c r="A5579" s="9" t="n"/>
      <c r="B5579" s="9" t="n"/>
      <c r="C5579" s="12" t="n"/>
      <c r="D5579" s="11" t="n"/>
      <c r="E5579" s="11" t="n"/>
      <c r="F5579" s="11" t="n"/>
      <c r="G5579" s="11" t="n"/>
      <c r="H5579" s="11" t="n"/>
      <c r="I5579" s="9" t="n"/>
      <c r="J5579" s="9" t="n"/>
      <c r="K5579" s="9" t="n"/>
      <c r="L5579" s="9">
        <f>IF(COUNTA($A5579:$K5579)=0,"",IF(AND(IFERROR($H5579,0)&gt;0,LEN(TRIM($K5579&amp;""))&gt;0,IFERROR(LOOKUP(2,1/((LISTS!$M$2:$M$13&lt;&gt;"")*ISNUMBER(SEARCH(LISTS!$M$2:$M$13,$I5579))),LISTS!$N$2:$N$13),"NO")="SI"),"SI","NO"))</f>
        <v/>
      </c>
      <c r="M5579" s="9">
        <f>IF(COUNTA($A5579:$K5579)=0,"",IF($K5579&lt;&gt;"",IF(COUNTIF($K$19:$K5579,$K5579)&gt;1,"SI","NO"),IF(COUNTIFS($A$19:$A5579,$A5579,$C$19:$C5579,$C5579,$J$19:$J5579,$J5579,$D$19:$D5579,$D5579)&gt;1,"SI","NO")))</f>
        <v/>
      </c>
      <c r="N5579" s="11">
        <f>IF(COUNTA($A5579:$K5579)=0,"",IF(AND($L5579="SI",$M5579="NO"),IFERROR($H5579,0),0))</f>
        <v/>
      </c>
      <c r="O5579" s="9">
        <f>IF(COUNTA($A5579:$K5579)=0,"",IF($M5579="SI","CUFE o factura duplicada dentro del reporte; no se suma dos veces",IF(IFERROR($H5579,0)&lt;=0,"DIAN reporta valor susceptible 0",IF($L5579="NO",IFERROR(LOOKUP(2,1/((LISTS!$M$2:$M$13&lt;&gt;"")*ISNUMBER(SEARCH(LISTS!$M$2:$M$13,$I5579))),LISTS!$O$2:$O$13),"Medio de pago no elegible o no identificado por DIAN"),"Apta automaticamente por pago electronico y base positiva"))))</f>
        <v/>
      </c>
    </row>
    <row r="5580">
      <c r="A5580" s="9" t="n"/>
      <c r="B5580" s="9" t="n"/>
      <c r="C5580" s="12" t="n"/>
      <c r="D5580" s="11" t="n"/>
      <c r="E5580" s="11" t="n"/>
      <c r="F5580" s="11" t="n"/>
      <c r="G5580" s="11" t="n"/>
      <c r="H5580" s="11" t="n"/>
      <c r="I5580" s="9" t="n"/>
      <c r="J5580" s="9" t="n"/>
      <c r="K5580" s="9" t="n"/>
      <c r="L5580" s="9">
        <f>IF(COUNTA($A5580:$K5580)=0,"",IF(AND(IFERROR($H5580,0)&gt;0,LEN(TRIM($K5580&amp;""))&gt;0,IFERROR(LOOKUP(2,1/((LISTS!$M$2:$M$13&lt;&gt;"")*ISNUMBER(SEARCH(LISTS!$M$2:$M$13,$I5580))),LISTS!$N$2:$N$13),"NO")="SI"),"SI","NO"))</f>
        <v/>
      </c>
      <c r="M5580" s="9">
        <f>IF(COUNTA($A5580:$K5580)=0,"",IF($K5580&lt;&gt;"",IF(COUNTIF($K$19:$K5580,$K5580)&gt;1,"SI","NO"),IF(COUNTIFS($A$19:$A5580,$A5580,$C$19:$C5580,$C5580,$J$19:$J5580,$J5580,$D$19:$D5580,$D5580)&gt;1,"SI","NO")))</f>
        <v/>
      </c>
      <c r="N5580" s="11">
        <f>IF(COUNTA($A5580:$K5580)=0,"",IF(AND($L5580="SI",$M5580="NO"),IFERROR($H5580,0),0))</f>
        <v/>
      </c>
      <c r="O5580" s="9">
        <f>IF(COUNTA($A5580:$K5580)=0,"",IF($M5580="SI","CUFE o factura duplicada dentro del reporte; no se suma dos veces",IF(IFERROR($H5580,0)&lt;=0,"DIAN reporta valor susceptible 0",IF($L5580="NO",IFERROR(LOOKUP(2,1/((LISTS!$M$2:$M$13&lt;&gt;"")*ISNUMBER(SEARCH(LISTS!$M$2:$M$13,$I5580))),LISTS!$O$2:$O$13),"Medio de pago no elegible o no identificado por DIAN"),"Apta automaticamente por pago electronico y base positiva"))))</f>
        <v/>
      </c>
    </row>
    <row r="5581">
      <c r="A5581" s="9" t="n"/>
      <c r="B5581" s="9" t="n"/>
      <c r="C5581" s="12" t="n"/>
      <c r="D5581" s="11" t="n"/>
      <c r="E5581" s="11" t="n"/>
      <c r="F5581" s="11" t="n"/>
      <c r="G5581" s="11" t="n"/>
      <c r="H5581" s="11" t="n"/>
      <c r="I5581" s="9" t="n"/>
      <c r="J5581" s="9" t="n"/>
      <c r="K5581" s="9" t="n"/>
      <c r="L5581" s="9">
        <f>IF(COUNTA($A5581:$K5581)=0,"",IF(AND(IFERROR($H5581,0)&gt;0,LEN(TRIM($K5581&amp;""))&gt;0,IFERROR(LOOKUP(2,1/((LISTS!$M$2:$M$13&lt;&gt;"")*ISNUMBER(SEARCH(LISTS!$M$2:$M$13,$I5581))),LISTS!$N$2:$N$13),"NO")="SI"),"SI","NO"))</f>
        <v/>
      </c>
      <c r="M5581" s="9">
        <f>IF(COUNTA($A5581:$K5581)=0,"",IF($K5581&lt;&gt;"",IF(COUNTIF($K$19:$K5581,$K5581)&gt;1,"SI","NO"),IF(COUNTIFS($A$19:$A5581,$A5581,$C$19:$C5581,$C5581,$J$19:$J5581,$J5581,$D$19:$D5581,$D5581)&gt;1,"SI","NO")))</f>
        <v/>
      </c>
      <c r="N5581" s="11">
        <f>IF(COUNTA($A5581:$K5581)=0,"",IF(AND($L5581="SI",$M5581="NO"),IFERROR($H5581,0),0))</f>
        <v/>
      </c>
      <c r="O5581" s="9">
        <f>IF(COUNTA($A5581:$K5581)=0,"",IF($M5581="SI","CUFE o factura duplicada dentro del reporte; no se suma dos veces",IF(IFERROR($H5581,0)&lt;=0,"DIAN reporta valor susceptible 0",IF($L5581="NO",IFERROR(LOOKUP(2,1/((LISTS!$M$2:$M$13&lt;&gt;"")*ISNUMBER(SEARCH(LISTS!$M$2:$M$13,$I5581))),LISTS!$O$2:$O$13),"Medio de pago no elegible o no identificado por DIAN"),"Apta automaticamente por pago electronico y base positiva"))))</f>
        <v/>
      </c>
    </row>
    <row r="5582">
      <c r="A5582" s="9" t="n"/>
      <c r="B5582" s="9" t="n"/>
      <c r="C5582" s="12" t="n"/>
      <c r="D5582" s="11" t="n"/>
      <c r="E5582" s="11" t="n"/>
      <c r="F5582" s="11" t="n"/>
      <c r="G5582" s="11" t="n"/>
      <c r="H5582" s="11" t="n"/>
      <c r="I5582" s="9" t="n"/>
      <c r="J5582" s="9" t="n"/>
      <c r="K5582" s="9" t="n"/>
      <c r="L5582" s="9">
        <f>IF(COUNTA($A5582:$K5582)=0,"",IF(AND(IFERROR($H5582,0)&gt;0,LEN(TRIM($K5582&amp;""))&gt;0,IFERROR(LOOKUP(2,1/((LISTS!$M$2:$M$13&lt;&gt;"")*ISNUMBER(SEARCH(LISTS!$M$2:$M$13,$I5582))),LISTS!$N$2:$N$13),"NO")="SI"),"SI","NO"))</f>
        <v/>
      </c>
      <c r="M5582" s="9">
        <f>IF(COUNTA($A5582:$K5582)=0,"",IF($K5582&lt;&gt;"",IF(COUNTIF($K$19:$K5582,$K5582)&gt;1,"SI","NO"),IF(COUNTIFS($A$19:$A5582,$A5582,$C$19:$C5582,$C5582,$J$19:$J5582,$J5582,$D$19:$D5582,$D5582)&gt;1,"SI","NO")))</f>
        <v/>
      </c>
      <c r="N5582" s="11">
        <f>IF(COUNTA($A5582:$K5582)=0,"",IF(AND($L5582="SI",$M5582="NO"),IFERROR($H5582,0),0))</f>
        <v/>
      </c>
      <c r="O5582" s="9">
        <f>IF(COUNTA($A5582:$K5582)=0,"",IF($M5582="SI","CUFE o factura duplicada dentro del reporte; no se suma dos veces",IF(IFERROR($H5582,0)&lt;=0,"DIAN reporta valor susceptible 0",IF($L5582="NO",IFERROR(LOOKUP(2,1/((LISTS!$M$2:$M$13&lt;&gt;"")*ISNUMBER(SEARCH(LISTS!$M$2:$M$13,$I5582))),LISTS!$O$2:$O$13),"Medio de pago no elegible o no identificado por DIAN"),"Apta automaticamente por pago electronico y base positiva"))))</f>
        <v/>
      </c>
    </row>
    <row r="5583">
      <c r="A5583" s="9" t="n"/>
      <c r="B5583" s="9" t="n"/>
      <c r="C5583" s="12" t="n"/>
      <c r="D5583" s="11" t="n"/>
      <c r="E5583" s="11" t="n"/>
      <c r="F5583" s="11" t="n"/>
      <c r="G5583" s="11" t="n"/>
      <c r="H5583" s="11" t="n"/>
      <c r="I5583" s="9" t="n"/>
      <c r="J5583" s="9" t="n"/>
      <c r="K5583" s="9" t="n"/>
      <c r="L5583" s="9">
        <f>IF(COUNTA($A5583:$K5583)=0,"",IF(AND(IFERROR($H5583,0)&gt;0,LEN(TRIM($K5583&amp;""))&gt;0,IFERROR(LOOKUP(2,1/((LISTS!$M$2:$M$13&lt;&gt;"")*ISNUMBER(SEARCH(LISTS!$M$2:$M$13,$I5583))),LISTS!$N$2:$N$13),"NO")="SI"),"SI","NO"))</f>
        <v/>
      </c>
      <c r="M5583" s="9">
        <f>IF(COUNTA($A5583:$K5583)=0,"",IF($K5583&lt;&gt;"",IF(COUNTIF($K$19:$K5583,$K5583)&gt;1,"SI","NO"),IF(COUNTIFS($A$19:$A5583,$A5583,$C$19:$C5583,$C5583,$J$19:$J5583,$J5583,$D$19:$D5583,$D5583)&gt;1,"SI","NO")))</f>
        <v/>
      </c>
      <c r="N5583" s="11">
        <f>IF(COUNTA($A5583:$K5583)=0,"",IF(AND($L5583="SI",$M5583="NO"),IFERROR($H5583,0),0))</f>
        <v/>
      </c>
      <c r="O5583" s="9">
        <f>IF(COUNTA($A5583:$K5583)=0,"",IF($M5583="SI","CUFE o factura duplicada dentro del reporte; no se suma dos veces",IF(IFERROR($H5583,0)&lt;=0,"DIAN reporta valor susceptible 0",IF($L5583="NO",IFERROR(LOOKUP(2,1/((LISTS!$M$2:$M$13&lt;&gt;"")*ISNUMBER(SEARCH(LISTS!$M$2:$M$13,$I5583))),LISTS!$O$2:$O$13),"Medio de pago no elegible o no identificado por DIAN"),"Apta automaticamente por pago electronico y base positiva"))))</f>
        <v/>
      </c>
    </row>
    <row r="5584">
      <c r="A5584" s="9" t="n"/>
      <c r="B5584" s="9" t="n"/>
      <c r="C5584" s="12" t="n"/>
      <c r="D5584" s="11" t="n"/>
      <c r="E5584" s="11" t="n"/>
      <c r="F5584" s="11" t="n"/>
      <c r="G5584" s="11" t="n"/>
      <c r="H5584" s="11" t="n"/>
      <c r="I5584" s="9" t="n"/>
      <c r="J5584" s="9" t="n"/>
      <c r="K5584" s="9" t="n"/>
      <c r="L5584" s="9">
        <f>IF(COUNTA($A5584:$K5584)=0,"",IF(AND(IFERROR($H5584,0)&gt;0,LEN(TRIM($K5584&amp;""))&gt;0,IFERROR(LOOKUP(2,1/((LISTS!$M$2:$M$13&lt;&gt;"")*ISNUMBER(SEARCH(LISTS!$M$2:$M$13,$I5584))),LISTS!$N$2:$N$13),"NO")="SI"),"SI","NO"))</f>
        <v/>
      </c>
      <c r="M5584" s="9">
        <f>IF(COUNTA($A5584:$K5584)=0,"",IF($K5584&lt;&gt;"",IF(COUNTIF($K$19:$K5584,$K5584)&gt;1,"SI","NO"),IF(COUNTIFS($A$19:$A5584,$A5584,$C$19:$C5584,$C5584,$J$19:$J5584,$J5584,$D$19:$D5584,$D5584)&gt;1,"SI","NO")))</f>
        <v/>
      </c>
      <c r="N5584" s="11">
        <f>IF(COUNTA($A5584:$K5584)=0,"",IF(AND($L5584="SI",$M5584="NO"),IFERROR($H5584,0),0))</f>
        <v/>
      </c>
      <c r="O5584" s="9">
        <f>IF(COUNTA($A5584:$K5584)=0,"",IF($M5584="SI","CUFE o factura duplicada dentro del reporte; no se suma dos veces",IF(IFERROR($H5584,0)&lt;=0,"DIAN reporta valor susceptible 0",IF($L5584="NO",IFERROR(LOOKUP(2,1/((LISTS!$M$2:$M$13&lt;&gt;"")*ISNUMBER(SEARCH(LISTS!$M$2:$M$13,$I5584))),LISTS!$O$2:$O$13),"Medio de pago no elegible o no identificado por DIAN"),"Apta automaticamente por pago electronico y base positiva"))))</f>
        <v/>
      </c>
    </row>
    <row r="5585">
      <c r="A5585" s="9" t="n"/>
      <c r="B5585" s="9" t="n"/>
      <c r="C5585" s="12" t="n"/>
      <c r="D5585" s="11" t="n"/>
      <c r="E5585" s="11" t="n"/>
      <c r="F5585" s="11" t="n"/>
      <c r="G5585" s="11" t="n"/>
      <c r="H5585" s="11" t="n"/>
      <c r="I5585" s="9" t="n"/>
      <c r="J5585" s="9" t="n"/>
      <c r="K5585" s="9" t="n"/>
      <c r="L5585" s="9">
        <f>IF(COUNTA($A5585:$K5585)=0,"",IF(AND(IFERROR($H5585,0)&gt;0,LEN(TRIM($K5585&amp;""))&gt;0,IFERROR(LOOKUP(2,1/((LISTS!$M$2:$M$13&lt;&gt;"")*ISNUMBER(SEARCH(LISTS!$M$2:$M$13,$I5585))),LISTS!$N$2:$N$13),"NO")="SI"),"SI","NO"))</f>
        <v/>
      </c>
      <c r="M5585" s="9">
        <f>IF(COUNTA($A5585:$K5585)=0,"",IF($K5585&lt;&gt;"",IF(COUNTIF($K$19:$K5585,$K5585)&gt;1,"SI","NO"),IF(COUNTIFS($A$19:$A5585,$A5585,$C$19:$C5585,$C5585,$J$19:$J5585,$J5585,$D$19:$D5585,$D5585)&gt;1,"SI","NO")))</f>
        <v/>
      </c>
      <c r="N5585" s="11">
        <f>IF(COUNTA($A5585:$K5585)=0,"",IF(AND($L5585="SI",$M5585="NO"),IFERROR($H5585,0),0))</f>
        <v/>
      </c>
      <c r="O5585" s="9">
        <f>IF(COUNTA($A5585:$K5585)=0,"",IF($M5585="SI","CUFE o factura duplicada dentro del reporte; no se suma dos veces",IF(IFERROR($H5585,0)&lt;=0,"DIAN reporta valor susceptible 0",IF($L5585="NO",IFERROR(LOOKUP(2,1/((LISTS!$M$2:$M$13&lt;&gt;"")*ISNUMBER(SEARCH(LISTS!$M$2:$M$13,$I5585))),LISTS!$O$2:$O$13),"Medio de pago no elegible o no identificado por DIAN"),"Apta automaticamente por pago electronico y base positiva"))))</f>
        <v/>
      </c>
    </row>
    <row r="5586">
      <c r="A5586" s="9" t="n"/>
      <c r="B5586" s="9" t="n"/>
      <c r="C5586" s="12" t="n"/>
      <c r="D5586" s="11" t="n"/>
      <c r="E5586" s="11" t="n"/>
      <c r="F5586" s="11" t="n"/>
      <c r="G5586" s="11" t="n"/>
      <c r="H5586" s="11" t="n"/>
      <c r="I5586" s="9" t="n"/>
      <c r="J5586" s="9" t="n"/>
      <c r="K5586" s="9" t="n"/>
      <c r="L5586" s="9">
        <f>IF(COUNTA($A5586:$K5586)=0,"",IF(AND(IFERROR($H5586,0)&gt;0,LEN(TRIM($K5586&amp;""))&gt;0,IFERROR(LOOKUP(2,1/((LISTS!$M$2:$M$13&lt;&gt;"")*ISNUMBER(SEARCH(LISTS!$M$2:$M$13,$I5586))),LISTS!$N$2:$N$13),"NO")="SI"),"SI","NO"))</f>
        <v/>
      </c>
      <c r="M5586" s="9">
        <f>IF(COUNTA($A5586:$K5586)=0,"",IF($K5586&lt;&gt;"",IF(COUNTIF($K$19:$K5586,$K5586)&gt;1,"SI","NO"),IF(COUNTIFS($A$19:$A5586,$A5586,$C$19:$C5586,$C5586,$J$19:$J5586,$J5586,$D$19:$D5586,$D5586)&gt;1,"SI","NO")))</f>
        <v/>
      </c>
      <c r="N5586" s="11">
        <f>IF(COUNTA($A5586:$K5586)=0,"",IF(AND($L5586="SI",$M5586="NO"),IFERROR($H5586,0),0))</f>
        <v/>
      </c>
      <c r="O5586" s="9">
        <f>IF(COUNTA($A5586:$K5586)=0,"",IF($M5586="SI","CUFE o factura duplicada dentro del reporte; no se suma dos veces",IF(IFERROR($H5586,0)&lt;=0,"DIAN reporta valor susceptible 0",IF($L5586="NO",IFERROR(LOOKUP(2,1/((LISTS!$M$2:$M$13&lt;&gt;"")*ISNUMBER(SEARCH(LISTS!$M$2:$M$13,$I5586))),LISTS!$O$2:$O$13),"Medio de pago no elegible o no identificado por DIAN"),"Apta automaticamente por pago electronico y base positiva"))))</f>
        <v/>
      </c>
    </row>
    <row r="5587">
      <c r="A5587" s="9" t="n"/>
      <c r="B5587" s="9" t="n"/>
      <c r="C5587" s="12" t="n"/>
      <c r="D5587" s="11" t="n"/>
      <c r="E5587" s="11" t="n"/>
      <c r="F5587" s="11" t="n"/>
      <c r="G5587" s="11" t="n"/>
      <c r="H5587" s="11" t="n"/>
      <c r="I5587" s="9" t="n"/>
      <c r="J5587" s="9" t="n"/>
      <c r="K5587" s="9" t="n"/>
      <c r="L5587" s="9">
        <f>IF(COUNTA($A5587:$K5587)=0,"",IF(AND(IFERROR($H5587,0)&gt;0,LEN(TRIM($K5587&amp;""))&gt;0,IFERROR(LOOKUP(2,1/((LISTS!$M$2:$M$13&lt;&gt;"")*ISNUMBER(SEARCH(LISTS!$M$2:$M$13,$I5587))),LISTS!$N$2:$N$13),"NO")="SI"),"SI","NO"))</f>
        <v/>
      </c>
      <c r="M5587" s="9">
        <f>IF(COUNTA($A5587:$K5587)=0,"",IF($K5587&lt;&gt;"",IF(COUNTIF($K$19:$K5587,$K5587)&gt;1,"SI","NO"),IF(COUNTIFS($A$19:$A5587,$A5587,$C$19:$C5587,$C5587,$J$19:$J5587,$J5587,$D$19:$D5587,$D5587)&gt;1,"SI","NO")))</f>
        <v/>
      </c>
      <c r="N5587" s="11">
        <f>IF(COUNTA($A5587:$K5587)=0,"",IF(AND($L5587="SI",$M5587="NO"),IFERROR($H5587,0),0))</f>
        <v/>
      </c>
      <c r="O5587" s="9">
        <f>IF(COUNTA($A5587:$K5587)=0,"",IF($M5587="SI","CUFE o factura duplicada dentro del reporte; no se suma dos veces",IF(IFERROR($H5587,0)&lt;=0,"DIAN reporta valor susceptible 0",IF($L5587="NO",IFERROR(LOOKUP(2,1/((LISTS!$M$2:$M$13&lt;&gt;"")*ISNUMBER(SEARCH(LISTS!$M$2:$M$13,$I5587))),LISTS!$O$2:$O$13),"Medio de pago no elegible o no identificado por DIAN"),"Apta automaticamente por pago electronico y base positiva"))))</f>
        <v/>
      </c>
    </row>
    <row r="5588">
      <c r="A5588" s="9" t="n"/>
      <c r="B5588" s="9" t="n"/>
      <c r="C5588" s="12" t="n"/>
      <c r="D5588" s="11" t="n"/>
      <c r="E5588" s="11" t="n"/>
      <c r="F5588" s="11" t="n"/>
      <c r="G5588" s="11" t="n"/>
      <c r="H5588" s="11" t="n"/>
      <c r="I5588" s="9" t="n"/>
      <c r="J5588" s="9" t="n"/>
      <c r="K5588" s="9" t="n"/>
      <c r="L5588" s="9">
        <f>IF(COUNTA($A5588:$K5588)=0,"",IF(AND(IFERROR($H5588,0)&gt;0,LEN(TRIM($K5588&amp;""))&gt;0,IFERROR(LOOKUP(2,1/((LISTS!$M$2:$M$13&lt;&gt;"")*ISNUMBER(SEARCH(LISTS!$M$2:$M$13,$I5588))),LISTS!$N$2:$N$13),"NO")="SI"),"SI","NO"))</f>
        <v/>
      </c>
      <c r="M5588" s="9">
        <f>IF(COUNTA($A5588:$K5588)=0,"",IF($K5588&lt;&gt;"",IF(COUNTIF($K$19:$K5588,$K5588)&gt;1,"SI","NO"),IF(COUNTIFS($A$19:$A5588,$A5588,$C$19:$C5588,$C5588,$J$19:$J5588,$J5588,$D$19:$D5588,$D5588)&gt;1,"SI","NO")))</f>
        <v/>
      </c>
      <c r="N5588" s="11">
        <f>IF(COUNTA($A5588:$K5588)=0,"",IF(AND($L5588="SI",$M5588="NO"),IFERROR($H5588,0),0))</f>
        <v/>
      </c>
      <c r="O5588" s="9">
        <f>IF(COUNTA($A5588:$K5588)=0,"",IF($M5588="SI","CUFE o factura duplicada dentro del reporte; no se suma dos veces",IF(IFERROR($H5588,0)&lt;=0,"DIAN reporta valor susceptible 0",IF($L5588="NO",IFERROR(LOOKUP(2,1/((LISTS!$M$2:$M$13&lt;&gt;"")*ISNUMBER(SEARCH(LISTS!$M$2:$M$13,$I5588))),LISTS!$O$2:$O$13),"Medio de pago no elegible o no identificado por DIAN"),"Apta automaticamente por pago electronico y base positiva"))))</f>
        <v/>
      </c>
    </row>
    <row r="5589">
      <c r="A5589" s="9" t="n"/>
      <c r="B5589" s="9" t="n"/>
      <c r="C5589" s="12" t="n"/>
      <c r="D5589" s="11" t="n"/>
      <c r="E5589" s="11" t="n"/>
      <c r="F5589" s="11" t="n"/>
      <c r="G5589" s="11" t="n"/>
      <c r="H5589" s="11" t="n"/>
      <c r="I5589" s="9" t="n"/>
      <c r="J5589" s="9" t="n"/>
      <c r="K5589" s="9" t="n"/>
      <c r="L5589" s="9">
        <f>IF(COUNTA($A5589:$K5589)=0,"",IF(AND(IFERROR($H5589,0)&gt;0,LEN(TRIM($K5589&amp;""))&gt;0,IFERROR(LOOKUP(2,1/((LISTS!$M$2:$M$13&lt;&gt;"")*ISNUMBER(SEARCH(LISTS!$M$2:$M$13,$I5589))),LISTS!$N$2:$N$13),"NO")="SI"),"SI","NO"))</f>
        <v/>
      </c>
      <c r="M5589" s="9">
        <f>IF(COUNTA($A5589:$K5589)=0,"",IF($K5589&lt;&gt;"",IF(COUNTIF($K$19:$K5589,$K5589)&gt;1,"SI","NO"),IF(COUNTIFS($A$19:$A5589,$A5589,$C$19:$C5589,$C5589,$J$19:$J5589,$J5589,$D$19:$D5589,$D5589)&gt;1,"SI","NO")))</f>
        <v/>
      </c>
      <c r="N5589" s="11">
        <f>IF(COUNTA($A5589:$K5589)=0,"",IF(AND($L5589="SI",$M5589="NO"),IFERROR($H5589,0),0))</f>
        <v/>
      </c>
      <c r="O5589" s="9">
        <f>IF(COUNTA($A5589:$K5589)=0,"",IF($M5589="SI","CUFE o factura duplicada dentro del reporte; no se suma dos veces",IF(IFERROR($H5589,0)&lt;=0,"DIAN reporta valor susceptible 0",IF($L5589="NO",IFERROR(LOOKUP(2,1/((LISTS!$M$2:$M$13&lt;&gt;"")*ISNUMBER(SEARCH(LISTS!$M$2:$M$13,$I5589))),LISTS!$O$2:$O$13),"Medio de pago no elegible o no identificado por DIAN"),"Apta automaticamente por pago electronico y base positiva"))))</f>
        <v/>
      </c>
    </row>
    <row r="5590">
      <c r="A5590" s="9" t="n"/>
      <c r="B5590" s="9" t="n"/>
      <c r="C5590" s="12" t="n"/>
      <c r="D5590" s="11" t="n"/>
      <c r="E5590" s="11" t="n"/>
      <c r="F5590" s="11" t="n"/>
      <c r="G5590" s="11" t="n"/>
      <c r="H5590" s="11" t="n"/>
      <c r="I5590" s="9" t="n"/>
      <c r="J5590" s="9" t="n"/>
      <c r="K5590" s="9" t="n"/>
      <c r="L5590" s="9">
        <f>IF(COUNTA($A5590:$K5590)=0,"",IF(AND(IFERROR($H5590,0)&gt;0,LEN(TRIM($K5590&amp;""))&gt;0,IFERROR(LOOKUP(2,1/((LISTS!$M$2:$M$13&lt;&gt;"")*ISNUMBER(SEARCH(LISTS!$M$2:$M$13,$I5590))),LISTS!$N$2:$N$13),"NO")="SI"),"SI","NO"))</f>
        <v/>
      </c>
      <c r="M5590" s="9">
        <f>IF(COUNTA($A5590:$K5590)=0,"",IF($K5590&lt;&gt;"",IF(COUNTIF($K$19:$K5590,$K5590)&gt;1,"SI","NO"),IF(COUNTIFS($A$19:$A5590,$A5590,$C$19:$C5590,$C5590,$J$19:$J5590,$J5590,$D$19:$D5590,$D5590)&gt;1,"SI","NO")))</f>
        <v/>
      </c>
      <c r="N5590" s="11">
        <f>IF(COUNTA($A5590:$K5590)=0,"",IF(AND($L5590="SI",$M5590="NO"),IFERROR($H5590,0),0))</f>
        <v/>
      </c>
      <c r="O5590" s="9">
        <f>IF(COUNTA($A5590:$K5590)=0,"",IF($M5590="SI","CUFE o factura duplicada dentro del reporte; no se suma dos veces",IF(IFERROR($H5590,0)&lt;=0,"DIAN reporta valor susceptible 0",IF($L5590="NO",IFERROR(LOOKUP(2,1/((LISTS!$M$2:$M$13&lt;&gt;"")*ISNUMBER(SEARCH(LISTS!$M$2:$M$13,$I5590))),LISTS!$O$2:$O$13),"Medio de pago no elegible o no identificado por DIAN"),"Apta automaticamente por pago electronico y base positiva"))))</f>
        <v/>
      </c>
    </row>
    <row r="5591">
      <c r="A5591" s="9" t="n"/>
      <c r="B5591" s="9" t="n"/>
      <c r="C5591" s="12" t="n"/>
      <c r="D5591" s="11" t="n"/>
      <c r="E5591" s="11" t="n"/>
      <c r="F5591" s="11" t="n"/>
      <c r="G5591" s="11" t="n"/>
      <c r="H5591" s="11" t="n"/>
      <c r="I5591" s="9" t="n"/>
      <c r="J5591" s="9" t="n"/>
      <c r="K5591" s="9" t="n"/>
      <c r="L5591" s="9">
        <f>IF(COUNTA($A5591:$K5591)=0,"",IF(AND(IFERROR($H5591,0)&gt;0,LEN(TRIM($K5591&amp;""))&gt;0,IFERROR(LOOKUP(2,1/((LISTS!$M$2:$M$13&lt;&gt;"")*ISNUMBER(SEARCH(LISTS!$M$2:$M$13,$I5591))),LISTS!$N$2:$N$13),"NO")="SI"),"SI","NO"))</f>
        <v/>
      </c>
      <c r="M5591" s="9">
        <f>IF(COUNTA($A5591:$K5591)=0,"",IF($K5591&lt;&gt;"",IF(COUNTIF($K$19:$K5591,$K5591)&gt;1,"SI","NO"),IF(COUNTIFS($A$19:$A5591,$A5591,$C$19:$C5591,$C5591,$J$19:$J5591,$J5591,$D$19:$D5591,$D5591)&gt;1,"SI","NO")))</f>
        <v/>
      </c>
      <c r="N5591" s="11">
        <f>IF(COUNTA($A5591:$K5591)=0,"",IF(AND($L5591="SI",$M5591="NO"),IFERROR($H5591,0),0))</f>
        <v/>
      </c>
      <c r="O5591" s="9">
        <f>IF(COUNTA($A5591:$K5591)=0,"",IF($M5591="SI","CUFE o factura duplicada dentro del reporte; no se suma dos veces",IF(IFERROR($H5591,0)&lt;=0,"DIAN reporta valor susceptible 0",IF($L5591="NO",IFERROR(LOOKUP(2,1/((LISTS!$M$2:$M$13&lt;&gt;"")*ISNUMBER(SEARCH(LISTS!$M$2:$M$13,$I5591))),LISTS!$O$2:$O$13),"Medio de pago no elegible o no identificado por DIAN"),"Apta automaticamente por pago electronico y base positiva"))))</f>
        <v/>
      </c>
    </row>
    <row r="5592">
      <c r="A5592" s="9" t="n"/>
      <c r="B5592" s="9" t="n"/>
      <c r="C5592" s="12" t="n"/>
      <c r="D5592" s="11" t="n"/>
      <c r="E5592" s="11" t="n"/>
      <c r="F5592" s="11" t="n"/>
      <c r="G5592" s="11" t="n"/>
      <c r="H5592" s="11" t="n"/>
      <c r="I5592" s="9" t="n"/>
      <c r="J5592" s="9" t="n"/>
      <c r="K5592" s="9" t="n"/>
      <c r="L5592" s="9">
        <f>IF(COUNTA($A5592:$K5592)=0,"",IF(AND(IFERROR($H5592,0)&gt;0,LEN(TRIM($K5592&amp;""))&gt;0,IFERROR(LOOKUP(2,1/((LISTS!$M$2:$M$13&lt;&gt;"")*ISNUMBER(SEARCH(LISTS!$M$2:$M$13,$I5592))),LISTS!$N$2:$N$13),"NO")="SI"),"SI","NO"))</f>
        <v/>
      </c>
      <c r="M5592" s="9">
        <f>IF(COUNTA($A5592:$K5592)=0,"",IF($K5592&lt;&gt;"",IF(COUNTIF($K$19:$K5592,$K5592)&gt;1,"SI","NO"),IF(COUNTIFS($A$19:$A5592,$A5592,$C$19:$C5592,$C5592,$J$19:$J5592,$J5592,$D$19:$D5592,$D5592)&gt;1,"SI","NO")))</f>
        <v/>
      </c>
      <c r="N5592" s="11">
        <f>IF(COUNTA($A5592:$K5592)=0,"",IF(AND($L5592="SI",$M5592="NO"),IFERROR($H5592,0),0))</f>
        <v/>
      </c>
      <c r="O5592" s="9">
        <f>IF(COUNTA($A5592:$K5592)=0,"",IF($M5592="SI","CUFE o factura duplicada dentro del reporte; no se suma dos veces",IF(IFERROR($H5592,0)&lt;=0,"DIAN reporta valor susceptible 0",IF($L5592="NO",IFERROR(LOOKUP(2,1/((LISTS!$M$2:$M$13&lt;&gt;"")*ISNUMBER(SEARCH(LISTS!$M$2:$M$13,$I5592))),LISTS!$O$2:$O$13),"Medio de pago no elegible o no identificado por DIAN"),"Apta automaticamente por pago electronico y base positiva"))))</f>
        <v/>
      </c>
    </row>
    <row r="5593">
      <c r="A5593" s="9" t="n"/>
      <c r="B5593" s="9" t="n"/>
      <c r="C5593" s="12" t="n"/>
      <c r="D5593" s="11" t="n"/>
      <c r="E5593" s="11" t="n"/>
      <c r="F5593" s="11" t="n"/>
      <c r="G5593" s="11" t="n"/>
      <c r="H5593" s="11" t="n"/>
      <c r="I5593" s="9" t="n"/>
      <c r="J5593" s="9" t="n"/>
      <c r="K5593" s="9" t="n"/>
      <c r="L5593" s="9">
        <f>IF(COUNTA($A5593:$K5593)=0,"",IF(AND(IFERROR($H5593,0)&gt;0,LEN(TRIM($K5593&amp;""))&gt;0,IFERROR(LOOKUP(2,1/((LISTS!$M$2:$M$13&lt;&gt;"")*ISNUMBER(SEARCH(LISTS!$M$2:$M$13,$I5593))),LISTS!$N$2:$N$13),"NO")="SI"),"SI","NO"))</f>
        <v/>
      </c>
      <c r="M5593" s="9">
        <f>IF(COUNTA($A5593:$K5593)=0,"",IF($K5593&lt;&gt;"",IF(COUNTIF($K$19:$K5593,$K5593)&gt;1,"SI","NO"),IF(COUNTIFS($A$19:$A5593,$A5593,$C$19:$C5593,$C5593,$J$19:$J5593,$J5593,$D$19:$D5593,$D5593)&gt;1,"SI","NO")))</f>
        <v/>
      </c>
      <c r="N5593" s="11">
        <f>IF(COUNTA($A5593:$K5593)=0,"",IF(AND($L5593="SI",$M5593="NO"),IFERROR($H5593,0),0))</f>
        <v/>
      </c>
      <c r="O5593" s="9">
        <f>IF(COUNTA($A5593:$K5593)=0,"",IF($M5593="SI","CUFE o factura duplicada dentro del reporte; no se suma dos veces",IF(IFERROR($H5593,0)&lt;=0,"DIAN reporta valor susceptible 0",IF($L5593="NO",IFERROR(LOOKUP(2,1/((LISTS!$M$2:$M$13&lt;&gt;"")*ISNUMBER(SEARCH(LISTS!$M$2:$M$13,$I5593))),LISTS!$O$2:$O$13),"Medio de pago no elegible o no identificado por DIAN"),"Apta automaticamente por pago electronico y base positiva"))))</f>
        <v/>
      </c>
    </row>
    <row r="5594">
      <c r="A5594" s="9" t="n"/>
      <c r="B5594" s="9" t="n"/>
      <c r="C5594" s="12" t="n"/>
      <c r="D5594" s="11" t="n"/>
      <c r="E5594" s="11" t="n"/>
      <c r="F5594" s="11" t="n"/>
      <c r="G5594" s="11" t="n"/>
      <c r="H5594" s="11" t="n"/>
      <c r="I5594" s="9" t="n"/>
      <c r="J5594" s="9" t="n"/>
      <c r="K5594" s="9" t="n"/>
      <c r="L5594" s="9">
        <f>IF(COUNTA($A5594:$K5594)=0,"",IF(AND(IFERROR($H5594,0)&gt;0,LEN(TRIM($K5594&amp;""))&gt;0,IFERROR(LOOKUP(2,1/((LISTS!$M$2:$M$13&lt;&gt;"")*ISNUMBER(SEARCH(LISTS!$M$2:$M$13,$I5594))),LISTS!$N$2:$N$13),"NO")="SI"),"SI","NO"))</f>
        <v/>
      </c>
      <c r="M5594" s="9">
        <f>IF(COUNTA($A5594:$K5594)=0,"",IF($K5594&lt;&gt;"",IF(COUNTIF($K$19:$K5594,$K5594)&gt;1,"SI","NO"),IF(COUNTIFS($A$19:$A5594,$A5594,$C$19:$C5594,$C5594,$J$19:$J5594,$J5594,$D$19:$D5594,$D5594)&gt;1,"SI","NO")))</f>
        <v/>
      </c>
      <c r="N5594" s="11">
        <f>IF(COUNTA($A5594:$K5594)=0,"",IF(AND($L5594="SI",$M5594="NO"),IFERROR($H5594,0),0))</f>
        <v/>
      </c>
      <c r="O5594" s="9">
        <f>IF(COUNTA($A5594:$K5594)=0,"",IF($M5594="SI","CUFE o factura duplicada dentro del reporte; no se suma dos veces",IF(IFERROR($H5594,0)&lt;=0,"DIAN reporta valor susceptible 0",IF($L5594="NO",IFERROR(LOOKUP(2,1/((LISTS!$M$2:$M$13&lt;&gt;"")*ISNUMBER(SEARCH(LISTS!$M$2:$M$13,$I5594))),LISTS!$O$2:$O$13),"Medio de pago no elegible o no identificado por DIAN"),"Apta automaticamente por pago electronico y base positiva"))))</f>
        <v/>
      </c>
    </row>
    <row r="5595">
      <c r="A5595" s="9" t="n"/>
      <c r="B5595" s="9" t="n"/>
      <c r="C5595" s="12" t="n"/>
      <c r="D5595" s="11" t="n"/>
      <c r="E5595" s="11" t="n"/>
      <c r="F5595" s="11" t="n"/>
      <c r="G5595" s="11" t="n"/>
      <c r="H5595" s="11" t="n"/>
      <c r="I5595" s="9" t="n"/>
      <c r="J5595" s="9" t="n"/>
      <c r="K5595" s="9" t="n"/>
      <c r="L5595" s="9">
        <f>IF(COUNTA($A5595:$K5595)=0,"",IF(AND(IFERROR($H5595,0)&gt;0,LEN(TRIM($K5595&amp;""))&gt;0,IFERROR(LOOKUP(2,1/((LISTS!$M$2:$M$13&lt;&gt;"")*ISNUMBER(SEARCH(LISTS!$M$2:$M$13,$I5595))),LISTS!$N$2:$N$13),"NO")="SI"),"SI","NO"))</f>
        <v/>
      </c>
      <c r="M5595" s="9">
        <f>IF(COUNTA($A5595:$K5595)=0,"",IF($K5595&lt;&gt;"",IF(COUNTIF($K$19:$K5595,$K5595)&gt;1,"SI","NO"),IF(COUNTIFS($A$19:$A5595,$A5595,$C$19:$C5595,$C5595,$J$19:$J5595,$J5595,$D$19:$D5595,$D5595)&gt;1,"SI","NO")))</f>
        <v/>
      </c>
      <c r="N5595" s="11">
        <f>IF(COUNTA($A5595:$K5595)=0,"",IF(AND($L5595="SI",$M5595="NO"),IFERROR($H5595,0),0))</f>
        <v/>
      </c>
      <c r="O5595" s="9">
        <f>IF(COUNTA($A5595:$K5595)=0,"",IF($M5595="SI","CUFE o factura duplicada dentro del reporte; no se suma dos veces",IF(IFERROR($H5595,0)&lt;=0,"DIAN reporta valor susceptible 0",IF($L5595="NO",IFERROR(LOOKUP(2,1/((LISTS!$M$2:$M$13&lt;&gt;"")*ISNUMBER(SEARCH(LISTS!$M$2:$M$13,$I5595))),LISTS!$O$2:$O$13),"Medio de pago no elegible o no identificado por DIAN"),"Apta automaticamente por pago electronico y base positiva"))))</f>
        <v/>
      </c>
    </row>
    <row r="5596">
      <c r="A5596" s="9" t="n"/>
      <c r="B5596" s="9" t="n"/>
      <c r="C5596" s="12" t="n"/>
      <c r="D5596" s="11" t="n"/>
      <c r="E5596" s="11" t="n"/>
      <c r="F5596" s="11" t="n"/>
      <c r="G5596" s="11" t="n"/>
      <c r="H5596" s="11" t="n"/>
      <c r="I5596" s="9" t="n"/>
      <c r="J5596" s="9" t="n"/>
      <c r="K5596" s="9" t="n"/>
      <c r="L5596" s="9">
        <f>IF(COUNTA($A5596:$K5596)=0,"",IF(AND(IFERROR($H5596,0)&gt;0,LEN(TRIM($K5596&amp;""))&gt;0,IFERROR(LOOKUP(2,1/((LISTS!$M$2:$M$13&lt;&gt;"")*ISNUMBER(SEARCH(LISTS!$M$2:$M$13,$I5596))),LISTS!$N$2:$N$13),"NO")="SI"),"SI","NO"))</f>
        <v/>
      </c>
      <c r="M5596" s="9">
        <f>IF(COUNTA($A5596:$K5596)=0,"",IF($K5596&lt;&gt;"",IF(COUNTIF($K$19:$K5596,$K5596)&gt;1,"SI","NO"),IF(COUNTIFS($A$19:$A5596,$A5596,$C$19:$C5596,$C5596,$J$19:$J5596,$J5596,$D$19:$D5596,$D5596)&gt;1,"SI","NO")))</f>
        <v/>
      </c>
      <c r="N5596" s="11">
        <f>IF(COUNTA($A5596:$K5596)=0,"",IF(AND($L5596="SI",$M5596="NO"),IFERROR($H5596,0),0))</f>
        <v/>
      </c>
      <c r="O5596" s="9">
        <f>IF(COUNTA($A5596:$K5596)=0,"",IF($M5596="SI","CUFE o factura duplicada dentro del reporte; no se suma dos veces",IF(IFERROR($H5596,0)&lt;=0,"DIAN reporta valor susceptible 0",IF($L5596="NO",IFERROR(LOOKUP(2,1/((LISTS!$M$2:$M$13&lt;&gt;"")*ISNUMBER(SEARCH(LISTS!$M$2:$M$13,$I5596))),LISTS!$O$2:$O$13),"Medio de pago no elegible o no identificado por DIAN"),"Apta automaticamente por pago electronico y base positiva"))))</f>
        <v/>
      </c>
    </row>
    <row r="5597">
      <c r="A5597" s="9" t="n"/>
      <c r="B5597" s="9" t="n"/>
      <c r="C5597" s="12" t="n"/>
      <c r="D5597" s="11" t="n"/>
      <c r="E5597" s="11" t="n"/>
      <c r="F5597" s="11" t="n"/>
      <c r="G5597" s="11" t="n"/>
      <c r="H5597" s="11" t="n"/>
      <c r="I5597" s="9" t="n"/>
      <c r="J5597" s="9" t="n"/>
      <c r="K5597" s="9" t="n"/>
      <c r="L5597" s="9">
        <f>IF(COUNTA($A5597:$K5597)=0,"",IF(AND(IFERROR($H5597,0)&gt;0,LEN(TRIM($K5597&amp;""))&gt;0,IFERROR(LOOKUP(2,1/((LISTS!$M$2:$M$13&lt;&gt;"")*ISNUMBER(SEARCH(LISTS!$M$2:$M$13,$I5597))),LISTS!$N$2:$N$13),"NO")="SI"),"SI","NO"))</f>
        <v/>
      </c>
      <c r="M5597" s="9">
        <f>IF(COUNTA($A5597:$K5597)=0,"",IF($K5597&lt;&gt;"",IF(COUNTIF($K$19:$K5597,$K5597)&gt;1,"SI","NO"),IF(COUNTIFS($A$19:$A5597,$A5597,$C$19:$C5597,$C5597,$J$19:$J5597,$J5597,$D$19:$D5597,$D5597)&gt;1,"SI","NO")))</f>
        <v/>
      </c>
      <c r="N5597" s="11">
        <f>IF(COUNTA($A5597:$K5597)=0,"",IF(AND($L5597="SI",$M5597="NO"),IFERROR($H5597,0),0))</f>
        <v/>
      </c>
      <c r="O5597" s="9">
        <f>IF(COUNTA($A5597:$K5597)=0,"",IF($M5597="SI","CUFE o factura duplicada dentro del reporte; no se suma dos veces",IF(IFERROR($H5597,0)&lt;=0,"DIAN reporta valor susceptible 0",IF($L5597="NO",IFERROR(LOOKUP(2,1/((LISTS!$M$2:$M$13&lt;&gt;"")*ISNUMBER(SEARCH(LISTS!$M$2:$M$13,$I5597))),LISTS!$O$2:$O$13),"Medio de pago no elegible o no identificado por DIAN"),"Apta automaticamente por pago electronico y base positiva"))))</f>
        <v/>
      </c>
    </row>
    <row r="5598">
      <c r="A5598" s="9" t="n"/>
      <c r="B5598" s="9" t="n"/>
      <c r="C5598" s="12" t="n"/>
      <c r="D5598" s="11" t="n"/>
      <c r="E5598" s="11" t="n"/>
      <c r="F5598" s="11" t="n"/>
      <c r="G5598" s="11" t="n"/>
      <c r="H5598" s="11" t="n"/>
      <c r="I5598" s="9" t="n"/>
      <c r="J5598" s="9" t="n"/>
      <c r="K5598" s="9" t="n"/>
      <c r="L5598" s="9">
        <f>IF(COUNTA($A5598:$K5598)=0,"",IF(AND(IFERROR($H5598,0)&gt;0,LEN(TRIM($K5598&amp;""))&gt;0,IFERROR(LOOKUP(2,1/((LISTS!$M$2:$M$13&lt;&gt;"")*ISNUMBER(SEARCH(LISTS!$M$2:$M$13,$I5598))),LISTS!$N$2:$N$13),"NO")="SI"),"SI","NO"))</f>
        <v/>
      </c>
      <c r="M5598" s="9">
        <f>IF(COUNTA($A5598:$K5598)=0,"",IF($K5598&lt;&gt;"",IF(COUNTIF($K$19:$K5598,$K5598)&gt;1,"SI","NO"),IF(COUNTIFS($A$19:$A5598,$A5598,$C$19:$C5598,$C5598,$J$19:$J5598,$J5598,$D$19:$D5598,$D5598)&gt;1,"SI","NO")))</f>
        <v/>
      </c>
      <c r="N5598" s="11">
        <f>IF(COUNTA($A5598:$K5598)=0,"",IF(AND($L5598="SI",$M5598="NO"),IFERROR($H5598,0),0))</f>
        <v/>
      </c>
      <c r="O5598" s="9">
        <f>IF(COUNTA($A5598:$K5598)=0,"",IF($M5598="SI","CUFE o factura duplicada dentro del reporte; no se suma dos veces",IF(IFERROR($H5598,0)&lt;=0,"DIAN reporta valor susceptible 0",IF($L5598="NO",IFERROR(LOOKUP(2,1/((LISTS!$M$2:$M$13&lt;&gt;"")*ISNUMBER(SEARCH(LISTS!$M$2:$M$13,$I5598))),LISTS!$O$2:$O$13),"Medio de pago no elegible o no identificado por DIAN"),"Apta automaticamente por pago electronico y base positiva"))))</f>
        <v/>
      </c>
    </row>
    <row r="5599">
      <c r="A5599" s="9" t="n"/>
      <c r="B5599" s="9" t="n"/>
      <c r="C5599" s="12" t="n"/>
      <c r="D5599" s="11" t="n"/>
      <c r="E5599" s="11" t="n"/>
      <c r="F5599" s="11" t="n"/>
      <c r="G5599" s="11" t="n"/>
      <c r="H5599" s="11" t="n"/>
      <c r="I5599" s="9" t="n"/>
      <c r="J5599" s="9" t="n"/>
      <c r="K5599" s="9" t="n"/>
      <c r="L5599" s="9">
        <f>IF(COUNTA($A5599:$K5599)=0,"",IF(AND(IFERROR($H5599,0)&gt;0,LEN(TRIM($K5599&amp;""))&gt;0,IFERROR(LOOKUP(2,1/((LISTS!$M$2:$M$13&lt;&gt;"")*ISNUMBER(SEARCH(LISTS!$M$2:$M$13,$I5599))),LISTS!$N$2:$N$13),"NO")="SI"),"SI","NO"))</f>
        <v/>
      </c>
      <c r="M5599" s="9">
        <f>IF(COUNTA($A5599:$K5599)=0,"",IF($K5599&lt;&gt;"",IF(COUNTIF($K$19:$K5599,$K5599)&gt;1,"SI","NO"),IF(COUNTIFS($A$19:$A5599,$A5599,$C$19:$C5599,$C5599,$J$19:$J5599,$J5599,$D$19:$D5599,$D5599)&gt;1,"SI","NO")))</f>
        <v/>
      </c>
      <c r="N5599" s="11">
        <f>IF(COUNTA($A5599:$K5599)=0,"",IF(AND($L5599="SI",$M5599="NO"),IFERROR($H5599,0),0))</f>
        <v/>
      </c>
      <c r="O5599" s="9">
        <f>IF(COUNTA($A5599:$K5599)=0,"",IF($M5599="SI","CUFE o factura duplicada dentro del reporte; no se suma dos veces",IF(IFERROR($H5599,0)&lt;=0,"DIAN reporta valor susceptible 0",IF($L5599="NO",IFERROR(LOOKUP(2,1/((LISTS!$M$2:$M$13&lt;&gt;"")*ISNUMBER(SEARCH(LISTS!$M$2:$M$13,$I5599))),LISTS!$O$2:$O$13),"Medio de pago no elegible o no identificado por DIAN"),"Apta automaticamente por pago electronico y base positiva"))))</f>
        <v/>
      </c>
    </row>
    <row r="5600">
      <c r="A5600" s="9" t="n"/>
      <c r="B5600" s="9" t="n"/>
      <c r="C5600" s="12" t="n"/>
      <c r="D5600" s="11" t="n"/>
      <c r="E5600" s="11" t="n"/>
      <c r="F5600" s="11" t="n"/>
      <c r="G5600" s="11" t="n"/>
      <c r="H5600" s="11" t="n"/>
      <c r="I5600" s="9" t="n"/>
      <c r="J5600" s="9" t="n"/>
      <c r="K5600" s="9" t="n"/>
      <c r="L5600" s="9">
        <f>IF(COUNTA($A5600:$K5600)=0,"",IF(AND(IFERROR($H5600,0)&gt;0,LEN(TRIM($K5600&amp;""))&gt;0,IFERROR(LOOKUP(2,1/((LISTS!$M$2:$M$13&lt;&gt;"")*ISNUMBER(SEARCH(LISTS!$M$2:$M$13,$I5600))),LISTS!$N$2:$N$13),"NO")="SI"),"SI","NO"))</f>
        <v/>
      </c>
      <c r="M5600" s="9">
        <f>IF(COUNTA($A5600:$K5600)=0,"",IF($K5600&lt;&gt;"",IF(COUNTIF($K$19:$K5600,$K5600)&gt;1,"SI","NO"),IF(COUNTIFS($A$19:$A5600,$A5600,$C$19:$C5600,$C5600,$J$19:$J5600,$J5600,$D$19:$D5600,$D5600)&gt;1,"SI","NO")))</f>
        <v/>
      </c>
      <c r="N5600" s="11">
        <f>IF(COUNTA($A5600:$K5600)=0,"",IF(AND($L5600="SI",$M5600="NO"),IFERROR($H5600,0),0))</f>
        <v/>
      </c>
      <c r="O5600" s="9">
        <f>IF(COUNTA($A5600:$K5600)=0,"",IF($M5600="SI","CUFE o factura duplicada dentro del reporte; no se suma dos veces",IF(IFERROR($H5600,0)&lt;=0,"DIAN reporta valor susceptible 0",IF($L5600="NO",IFERROR(LOOKUP(2,1/((LISTS!$M$2:$M$13&lt;&gt;"")*ISNUMBER(SEARCH(LISTS!$M$2:$M$13,$I5600))),LISTS!$O$2:$O$13),"Medio de pago no elegible o no identificado por DIAN"),"Apta automaticamente por pago electronico y base positiva"))))</f>
        <v/>
      </c>
    </row>
    <row r="5601">
      <c r="A5601" s="9" t="n"/>
      <c r="B5601" s="9" t="n"/>
      <c r="C5601" s="12" t="n"/>
      <c r="D5601" s="11" t="n"/>
      <c r="E5601" s="11" t="n"/>
      <c r="F5601" s="11" t="n"/>
      <c r="G5601" s="11" t="n"/>
      <c r="H5601" s="11" t="n"/>
      <c r="I5601" s="9" t="n"/>
      <c r="J5601" s="9" t="n"/>
      <c r="K5601" s="9" t="n"/>
      <c r="L5601" s="9">
        <f>IF(COUNTA($A5601:$K5601)=0,"",IF(AND(IFERROR($H5601,0)&gt;0,LEN(TRIM($K5601&amp;""))&gt;0,IFERROR(LOOKUP(2,1/((LISTS!$M$2:$M$13&lt;&gt;"")*ISNUMBER(SEARCH(LISTS!$M$2:$M$13,$I5601))),LISTS!$N$2:$N$13),"NO")="SI"),"SI","NO"))</f>
        <v/>
      </c>
      <c r="M5601" s="9">
        <f>IF(COUNTA($A5601:$K5601)=0,"",IF($K5601&lt;&gt;"",IF(COUNTIF($K$19:$K5601,$K5601)&gt;1,"SI","NO"),IF(COUNTIFS($A$19:$A5601,$A5601,$C$19:$C5601,$C5601,$J$19:$J5601,$J5601,$D$19:$D5601,$D5601)&gt;1,"SI","NO")))</f>
        <v/>
      </c>
      <c r="N5601" s="11">
        <f>IF(COUNTA($A5601:$K5601)=0,"",IF(AND($L5601="SI",$M5601="NO"),IFERROR($H5601,0),0))</f>
        <v/>
      </c>
      <c r="O5601" s="9">
        <f>IF(COUNTA($A5601:$K5601)=0,"",IF($M5601="SI","CUFE o factura duplicada dentro del reporte; no se suma dos veces",IF(IFERROR($H5601,0)&lt;=0,"DIAN reporta valor susceptible 0",IF($L5601="NO",IFERROR(LOOKUP(2,1/((LISTS!$M$2:$M$13&lt;&gt;"")*ISNUMBER(SEARCH(LISTS!$M$2:$M$13,$I5601))),LISTS!$O$2:$O$13),"Medio de pago no elegible o no identificado por DIAN"),"Apta automaticamente por pago electronico y base positiva"))))</f>
        <v/>
      </c>
    </row>
    <row r="5602">
      <c r="A5602" s="9" t="n"/>
      <c r="B5602" s="9" t="n"/>
      <c r="C5602" s="12" t="n"/>
      <c r="D5602" s="11" t="n"/>
      <c r="E5602" s="11" t="n"/>
      <c r="F5602" s="11" t="n"/>
      <c r="G5602" s="11" t="n"/>
      <c r="H5602" s="11" t="n"/>
      <c r="I5602" s="9" t="n"/>
      <c r="J5602" s="9" t="n"/>
      <c r="K5602" s="9" t="n"/>
      <c r="L5602" s="9">
        <f>IF(COUNTA($A5602:$K5602)=0,"",IF(AND(IFERROR($H5602,0)&gt;0,LEN(TRIM($K5602&amp;""))&gt;0,IFERROR(LOOKUP(2,1/((LISTS!$M$2:$M$13&lt;&gt;"")*ISNUMBER(SEARCH(LISTS!$M$2:$M$13,$I5602))),LISTS!$N$2:$N$13),"NO")="SI"),"SI","NO"))</f>
        <v/>
      </c>
      <c r="M5602" s="9">
        <f>IF(COUNTA($A5602:$K5602)=0,"",IF($K5602&lt;&gt;"",IF(COUNTIF($K$19:$K5602,$K5602)&gt;1,"SI","NO"),IF(COUNTIFS($A$19:$A5602,$A5602,$C$19:$C5602,$C5602,$J$19:$J5602,$J5602,$D$19:$D5602,$D5602)&gt;1,"SI","NO")))</f>
        <v/>
      </c>
      <c r="N5602" s="11">
        <f>IF(COUNTA($A5602:$K5602)=0,"",IF(AND($L5602="SI",$M5602="NO"),IFERROR($H5602,0),0))</f>
        <v/>
      </c>
      <c r="O5602" s="9">
        <f>IF(COUNTA($A5602:$K5602)=0,"",IF($M5602="SI","CUFE o factura duplicada dentro del reporte; no se suma dos veces",IF(IFERROR($H5602,0)&lt;=0,"DIAN reporta valor susceptible 0",IF($L5602="NO",IFERROR(LOOKUP(2,1/((LISTS!$M$2:$M$13&lt;&gt;"")*ISNUMBER(SEARCH(LISTS!$M$2:$M$13,$I5602))),LISTS!$O$2:$O$13),"Medio de pago no elegible o no identificado por DIAN"),"Apta automaticamente por pago electronico y base positiva"))))</f>
        <v/>
      </c>
    </row>
    <row r="5603">
      <c r="A5603" s="9" t="n"/>
      <c r="B5603" s="9" t="n"/>
      <c r="C5603" s="12" t="n"/>
      <c r="D5603" s="11" t="n"/>
      <c r="E5603" s="11" t="n"/>
      <c r="F5603" s="11" t="n"/>
      <c r="G5603" s="11" t="n"/>
      <c r="H5603" s="11" t="n"/>
      <c r="I5603" s="9" t="n"/>
      <c r="J5603" s="9" t="n"/>
      <c r="K5603" s="9" t="n"/>
      <c r="L5603" s="9">
        <f>IF(COUNTA($A5603:$K5603)=0,"",IF(AND(IFERROR($H5603,0)&gt;0,LEN(TRIM($K5603&amp;""))&gt;0,IFERROR(LOOKUP(2,1/((LISTS!$M$2:$M$13&lt;&gt;"")*ISNUMBER(SEARCH(LISTS!$M$2:$M$13,$I5603))),LISTS!$N$2:$N$13),"NO")="SI"),"SI","NO"))</f>
        <v/>
      </c>
      <c r="M5603" s="9">
        <f>IF(COUNTA($A5603:$K5603)=0,"",IF($K5603&lt;&gt;"",IF(COUNTIF($K$19:$K5603,$K5603)&gt;1,"SI","NO"),IF(COUNTIFS($A$19:$A5603,$A5603,$C$19:$C5603,$C5603,$J$19:$J5603,$J5603,$D$19:$D5603,$D5603)&gt;1,"SI","NO")))</f>
        <v/>
      </c>
      <c r="N5603" s="11">
        <f>IF(COUNTA($A5603:$K5603)=0,"",IF(AND($L5603="SI",$M5603="NO"),IFERROR($H5603,0),0))</f>
        <v/>
      </c>
      <c r="O5603" s="9">
        <f>IF(COUNTA($A5603:$K5603)=0,"",IF($M5603="SI","CUFE o factura duplicada dentro del reporte; no se suma dos veces",IF(IFERROR($H5603,0)&lt;=0,"DIAN reporta valor susceptible 0",IF($L5603="NO",IFERROR(LOOKUP(2,1/((LISTS!$M$2:$M$13&lt;&gt;"")*ISNUMBER(SEARCH(LISTS!$M$2:$M$13,$I5603))),LISTS!$O$2:$O$13),"Medio de pago no elegible o no identificado por DIAN"),"Apta automaticamente por pago electronico y base positiva"))))</f>
        <v/>
      </c>
    </row>
    <row r="5604">
      <c r="A5604" s="9" t="n"/>
      <c r="B5604" s="9" t="n"/>
      <c r="C5604" s="12" t="n"/>
      <c r="D5604" s="11" t="n"/>
      <c r="E5604" s="11" t="n"/>
      <c r="F5604" s="11" t="n"/>
      <c r="G5604" s="11" t="n"/>
      <c r="H5604" s="11" t="n"/>
      <c r="I5604" s="9" t="n"/>
      <c r="J5604" s="9" t="n"/>
      <c r="K5604" s="9" t="n"/>
      <c r="L5604" s="9">
        <f>IF(COUNTA($A5604:$K5604)=0,"",IF(AND(IFERROR($H5604,0)&gt;0,LEN(TRIM($K5604&amp;""))&gt;0,IFERROR(LOOKUP(2,1/((LISTS!$M$2:$M$13&lt;&gt;"")*ISNUMBER(SEARCH(LISTS!$M$2:$M$13,$I5604))),LISTS!$N$2:$N$13),"NO")="SI"),"SI","NO"))</f>
        <v/>
      </c>
      <c r="M5604" s="9">
        <f>IF(COUNTA($A5604:$K5604)=0,"",IF($K5604&lt;&gt;"",IF(COUNTIF($K$19:$K5604,$K5604)&gt;1,"SI","NO"),IF(COUNTIFS($A$19:$A5604,$A5604,$C$19:$C5604,$C5604,$J$19:$J5604,$J5604,$D$19:$D5604,$D5604)&gt;1,"SI","NO")))</f>
        <v/>
      </c>
      <c r="N5604" s="11">
        <f>IF(COUNTA($A5604:$K5604)=0,"",IF(AND($L5604="SI",$M5604="NO"),IFERROR($H5604,0),0))</f>
        <v/>
      </c>
      <c r="O5604" s="9">
        <f>IF(COUNTA($A5604:$K5604)=0,"",IF($M5604="SI","CUFE o factura duplicada dentro del reporte; no se suma dos veces",IF(IFERROR($H5604,0)&lt;=0,"DIAN reporta valor susceptible 0",IF($L5604="NO",IFERROR(LOOKUP(2,1/((LISTS!$M$2:$M$13&lt;&gt;"")*ISNUMBER(SEARCH(LISTS!$M$2:$M$13,$I5604))),LISTS!$O$2:$O$13),"Medio de pago no elegible o no identificado por DIAN"),"Apta automaticamente por pago electronico y base positiva"))))</f>
        <v/>
      </c>
    </row>
    <row r="5605">
      <c r="A5605" s="9" t="n"/>
      <c r="B5605" s="9" t="n"/>
      <c r="C5605" s="12" t="n"/>
      <c r="D5605" s="11" t="n"/>
      <c r="E5605" s="11" t="n"/>
      <c r="F5605" s="11" t="n"/>
      <c r="G5605" s="11" t="n"/>
      <c r="H5605" s="11" t="n"/>
      <c r="I5605" s="9" t="n"/>
      <c r="J5605" s="9" t="n"/>
      <c r="K5605" s="9" t="n"/>
      <c r="L5605" s="9">
        <f>IF(COUNTA($A5605:$K5605)=0,"",IF(AND(IFERROR($H5605,0)&gt;0,LEN(TRIM($K5605&amp;""))&gt;0,IFERROR(LOOKUP(2,1/((LISTS!$M$2:$M$13&lt;&gt;"")*ISNUMBER(SEARCH(LISTS!$M$2:$M$13,$I5605))),LISTS!$N$2:$N$13),"NO")="SI"),"SI","NO"))</f>
        <v/>
      </c>
      <c r="M5605" s="9">
        <f>IF(COUNTA($A5605:$K5605)=0,"",IF($K5605&lt;&gt;"",IF(COUNTIF($K$19:$K5605,$K5605)&gt;1,"SI","NO"),IF(COUNTIFS($A$19:$A5605,$A5605,$C$19:$C5605,$C5605,$J$19:$J5605,$J5605,$D$19:$D5605,$D5605)&gt;1,"SI","NO")))</f>
        <v/>
      </c>
      <c r="N5605" s="11">
        <f>IF(COUNTA($A5605:$K5605)=0,"",IF(AND($L5605="SI",$M5605="NO"),IFERROR($H5605,0),0))</f>
        <v/>
      </c>
      <c r="O5605" s="9">
        <f>IF(COUNTA($A5605:$K5605)=0,"",IF($M5605="SI","CUFE o factura duplicada dentro del reporte; no se suma dos veces",IF(IFERROR($H5605,0)&lt;=0,"DIAN reporta valor susceptible 0",IF($L5605="NO",IFERROR(LOOKUP(2,1/((LISTS!$M$2:$M$13&lt;&gt;"")*ISNUMBER(SEARCH(LISTS!$M$2:$M$13,$I5605))),LISTS!$O$2:$O$13),"Medio de pago no elegible o no identificado por DIAN"),"Apta automaticamente por pago electronico y base positiva"))))</f>
        <v/>
      </c>
    </row>
    <row r="5606">
      <c r="A5606" s="9" t="n"/>
      <c r="B5606" s="9" t="n"/>
      <c r="C5606" s="12" t="n"/>
      <c r="D5606" s="11" t="n"/>
      <c r="E5606" s="11" t="n"/>
      <c r="F5606" s="11" t="n"/>
      <c r="G5606" s="11" t="n"/>
      <c r="H5606" s="11" t="n"/>
      <c r="I5606" s="9" t="n"/>
      <c r="J5606" s="9" t="n"/>
      <c r="K5606" s="9" t="n"/>
      <c r="L5606" s="9">
        <f>IF(COUNTA($A5606:$K5606)=0,"",IF(AND(IFERROR($H5606,0)&gt;0,LEN(TRIM($K5606&amp;""))&gt;0,IFERROR(LOOKUP(2,1/((LISTS!$M$2:$M$13&lt;&gt;"")*ISNUMBER(SEARCH(LISTS!$M$2:$M$13,$I5606))),LISTS!$N$2:$N$13),"NO")="SI"),"SI","NO"))</f>
        <v/>
      </c>
      <c r="M5606" s="9">
        <f>IF(COUNTA($A5606:$K5606)=0,"",IF($K5606&lt;&gt;"",IF(COUNTIF($K$19:$K5606,$K5606)&gt;1,"SI","NO"),IF(COUNTIFS($A$19:$A5606,$A5606,$C$19:$C5606,$C5606,$J$19:$J5606,$J5606,$D$19:$D5606,$D5606)&gt;1,"SI","NO")))</f>
        <v/>
      </c>
      <c r="N5606" s="11">
        <f>IF(COUNTA($A5606:$K5606)=0,"",IF(AND($L5606="SI",$M5606="NO"),IFERROR($H5606,0),0))</f>
        <v/>
      </c>
      <c r="O5606" s="9">
        <f>IF(COUNTA($A5606:$K5606)=0,"",IF($M5606="SI","CUFE o factura duplicada dentro del reporte; no se suma dos veces",IF(IFERROR($H5606,0)&lt;=0,"DIAN reporta valor susceptible 0",IF($L5606="NO",IFERROR(LOOKUP(2,1/((LISTS!$M$2:$M$13&lt;&gt;"")*ISNUMBER(SEARCH(LISTS!$M$2:$M$13,$I5606))),LISTS!$O$2:$O$13),"Medio de pago no elegible o no identificado por DIAN"),"Apta automaticamente por pago electronico y base positiva"))))</f>
        <v/>
      </c>
    </row>
    <row r="5607">
      <c r="A5607" s="9" t="n"/>
      <c r="B5607" s="9" t="n"/>
      <c r="C5607" s="12" t="n"/>
      <c r="D5607" s="11" t="n"/>
      <c r="E5607" s="11" t="n"/>
      <c r="F5607" s="11" t="n"/>
      <c r="G5607" s="11" t="n"/>
      <c r="H5607" s="11" t="n"/>
      <c r="I5607" s="9" t="n"/>
      <c r="J5607" s="9" t="n"/>
      <c r="K5607" s="9" t="n"/>
      <c r="L5607" s="9">
        <f>IF(COUNTA($A5607:$K5607)=0,"",IF(AND(IFERROR($H5607,0)&gt;0,LEN(TRIM($K5607&amp;""))&gt;0,IFERROR(LOOKUP(2,1/((LISTS!$M$2:$M$13&lt;&gt;"")*ISNUMBER(SEARCH(LISTS!$M$2:$M$13,$I5607))),LISTS!$N$2:$N$13),"NO")="SI"),"SI","NO"))</f>
        <v/>
      </c>
      <c r="M5607" s="9">
        <f>IF(COUNTA($A5607:$K5607)=0,"",IF($K5607&lt;&gt;"",IF(COUNTIF($K$19:$K5607,$K5607)&gt;1,"SI","NO"),IF(COUNTIFS($A$19:$A5607,$A5607,$C$19:$C5607,$C5607,$J$19:$J5607,$J5607,$D$19:$D5607,$D5607)&gt;1,"SI","NO")))</f>
        <v/>
      </c>
      <c r="N5607" s="11">
        <f>IF(COUNTA($A5607:$K5607)=0,"",IF(AND($L5607="SI",$M5607="NO"),IFERROR($H5607,0),0))</f>
        <v/>
      </c>
      <c r="O5607" s="9">
        <f>IF(COUNTA($A5607:$K5607)=0,"",IF($M5607="SI","CUFE o factura duplicada dentro del reporte; no se suma dos veces",IF(IFERROR($H5607,0)&lt;=0,"DIAN reporta valor susceptible 0",IF($L5607="NO",IFERROR(LOOKUP(2,1/((LISTS!$M$2:$M$13&lt;&gt;"")*ISNUMBER(SEARCH(LISTS!$M$2:$M$13,$I5607))),LISTS!$O$2:$O$13),"Medio de pago no elegible o no identificado por DIAN"),"Apta automaticamente por pago electronico y base positiva"))))</f>
        <v/>
      </c>
    </row>
    <row r="5608">
      <c r="A5608" s="9" t="n"/>
      <c r="B5608" s="9" t="n"/>
      <c r="C5608" s="12" t="n"/>
      <c r="D5608" s="11" t="n"/>
      <c r="E5608" s="11" t="n"/>
      <c r="F5608" s="11" t="n"/>
      <c r="G5608" s="11" t="n"/>
      <c r="H5608" s="11" t="n"/>
      <c r="I5608" s="9" t="n"/>
      <c r="J5608" s="9" t="n"/>
      <c r="K5608" s="9" t="n"/>
      <c r="L5608" s="9">
        <f>IF(COUNTA($A5608:$K5608)=0,"",IF(AND(IFERROR($H5608,0)&gt;0,LEN(TRIM($K5608&amp;""))&gt;0,IFERROR(LOOKUP(2,1/((LISTS!$M$2:$M$13&lt;&gt;"")*ISNUMBER(SEARCH(LISTS!$M$2:$M$13,$I5608))),LISTS!$N$2:$N$13),"NO")="SI"),"SI","NO"))</f>
        <v/>
      </c>
      <c r="M5608" s="9">
        <f>IF(COUNTA($A5608:$K5608)=0,"",IF($K5608&lt;&gt;"",IF(COUNTIF($K$19:$K5608,$K5608)&gt;1,"SI","NO"),IF(COUNTIFS($A$19:$A5608,$A5608,$C$19:$C5608,$C5608,$J$19:$J5608,$J5608,$D$19:$D5608,$D5608)&gt;1,"SI","NO")))</f>
        <v/>
      </c>
      <c r="N5608" s="11">
        <f>IF(COUNTA($A5608:$K5608)=0,"",IF(AND($L5608="SI",$M5608="NO"),IFERROR($H5608,0),0))</f>
        <v/>
      </c>
      <c r="O5608" s="9">
        <f>IF(COUNTA($A5608:$K5608)=0,"",IF($M5608="SI","CUFE o factura duplicada dentro del reporte; no se suma dos veces",IF(IFERROR($H5608,0)&lt;=0,"DIAN reporta valor susceptible 0",IF($L5608="NO",IFERROR(LOOKUP(2,1/((LISTS!$M$2:$M$13&lt;&gt;"")*ISNUMBER(SEARCH(LISTS!$M$2:$M$13,$I5608))),LISTS!$O$2:$O$13),"Medio de pago no elegible o no identificado por DIAN"),"Apta automaticamente por pago electronico y base positiva"))))</f>
        <v/>
      </c>
    </row>
    <row r="5609">
      <c r="A5609" s="9" t="n"/>
      <c r="B5609" s="9" t="n"/>
      <c r="C5609" s="12" t="n"/>
      <c r="D5609" s="11" t="n"/>
      <c r="E5609" s="11" t="n"/>
      <c r="F5609" s="11" t="n"/>
      <c r="G5609" s="11" t="n"/>
      <c r="H5609" s="11" t="n"/>
      <c r="I5609" s="9" t="n"/>
      <c r="J5609" s="9" t="n"/>
      <c r="K5609" s="9" t="n"/>
      <c r="L5609" s="9">
        <f>IF(COUNTA($A5609:$K5609)=0,"",IF(AND(IFERROR($H5609,0)&gt;0,LEN(TRIM($K5609&amp;""))&gt;0,IFERROR(LOOKUP(2,1/((LISTS!$M$2:$M$13&lt;&gt;"")*ISNUMBER(SEARCH(LISTS!$M$2:$M$13,$I5609))),LISTS!$N$2:$N$13),"NO")="SI"),"SI","NO"))</f>
        <v/>
      </c>
      <c r="M5609" s="9">
        <f>IF(COUNTA($A5609:$K5609)=0,"",IF($K5609&lt;&gt;"",IF(COUNTIF($K$19:$K5609,$K5609)&gt;1,"SI","NO"),IF(COUNTIFS($A$19:$A5609,$A5609,$C$19:$C5609,$C5609,$J$19:$J5609,$J5609,$D$19:$D5609,$D5609)&gt;1,"SI","NO")))</f>
        <v/>
      </c>
      <c r="N5609" s="11">
        <f>IF(COUNTA($A5609:$K5609)=0,"",IF(AND($L5609="SI",$M5609="NO"),IFERROR($H5609,0),0))</f>
        <v/>
      </c>
      <c r="O5609" s="9">
        <f>IF(COUNTA($A5609:$K5609)=0,"",IF($M5609="SI","CUFE o factura duplicada dentro del reporte; no se suma dos veces",IF(IFERROR($H5609,0)&lt;=0,"DIAN reporta valor susceptible 0",IF($L5609="NO",IFERROR(LOOKUP(2,1/((LISTS!$M$2:$M$13&lt;&gt;"")*ISNUMBER(SEARCH(LISTS!$M$2:$M$13,$I5609))),LISTS!$O$2:$O$13),"Medio de pago no elegible o no identificado por DIAN"),"Apta automaticamente por pago electronico y base positiva"))))</f>
        <v/>
      </c>
    </row>
    <row r="5610">
      <c r="A5610" s="9" t="n"/>
      <c r="B5610" s="9" t="n"/>
      <c r="C5610" s="12" t="n"/>
      <c r="D5610" s="11" t="n"/>
      <c r="E5610" s="11" t="n"/>
      <c r="F5610" s="11" t="n"/>
      <c r="G5610" s="11" t="n"/>
      <c r="H5610" s="11" t="n"/>
      <c r="I5610" s="9" t="n"/>
      <c r="J5610" s="9" t="n"/>
      <c r="K5610" s="9" t="n"/>
      <c r="L5610" s="9">
        <f>IF(COUNTA($A5610:$K5610)=0,"",IF(AND(IFERROR($H5610,0)&gt;0,LEN(TRIM($K5610&amp;""))&gt;0,IFERROR(LOOKUP(2,1/((LISTS!$M$2:$M$13&lt;&gt;"")*ISNUMBER(SEARCH(LISTS!$M$2:$M$13,$I5610))),LISTS!$N$2:$N$13),"NO")="SI"),"SI","NO"))</f>
        <v/>
      </c>
      <c r="M5610" s="9">
        <f>IF(COUNTA($A5610:$K5610)=0,"",IF($K5610&lt;&gt;"",IF(COUNTIF($K$19:$K5610,$K5610)&gt;1,"SI","NO"),IF(COUNTIFS($A$19:$A5610,$A5610,$C$19:$C5610,$C5610,$J$19:$J5610,$J5610,$D$19:$D5610,$D5610)&gt;1,"SI","NO")))</f>
        <v/>
      </c>
      <c r="N5610" s="11">
        <f>IF(COUNTA($A5610:$K5610)=0,"",IF(AND($L5610="SI",$M5610="NO"),IFERROR($H5610,0),0))</f>
        <v/>
      </c>
      <c r="O5610" s="9">
        <f>IF(COUNTA($A5610:$K5610)=0,"",IF($M5610="SI","CUFE o factura duplicada dentro del reporte; no se suma dos veces",IF(IFERROR($H5610,0)&lt;=0,"DIAN reporta valor susceptible 0",IF($L5610="NO",IFERROR(LOOKUP(2,1/((LISTS!$M$2:$M$13&lt;&gt;"")*ISNUMBER(SEARCH(LISTS!$M$2:$M$13,$I5610))),LISTS!$O$2:$O$13),"Medio de pago no elegible o no identificado por DIAN"),"Apta automaticamente por pago electronico y base positiva"))))</f>
        <v/>
      </c>
    </row>
    <row r="5611">
      <c r="A5611" s="9" t="n"/>
      <c r="B5611" s="9" t="n"/>
      <c r="C5611" s="12" t="n"/>
      <c r="D5611" s="11" t="n"/>
      <c r="E5611" s="11" t="n"/>
      <c r="F5611" s="11" t="n"/>
      <c r="G5611" s="11" t="n"/>
      <c r="H5611" s="11" t="n"/>
      <c r="I5611" s="9" t="n"/>
      <c r="J5611" s="9" t="n"/>
      <c r="K5611" s="9" t="n"/>
      <c r="L5611" s="9">
        <f>IF(COUNTA($A5611:$K5611)=0,"",IF(AND(IFERROR($H5611,0)&gt;0,LEN(TRIM($K5611&amp;""))&gt;0,IFERROR(LOOKUP(2,1/((LISTS!$M$2:$M$13&lt;&gt;"")*ISNUMBER(SEARCH(LISTS!$M$2:$M$13,$I5611))),LISTS!$N$2:$N$13),"NO")="SI"),"SI","NO"))</f>
        <v/>
      </c>
      <c r="M5611" s="9">
        <f>IF(COUNTA($A5611:$K5611)=0,"",IF($K5611&lt;&gt;"",IF(COUNTIF($K$19:$K5611,$K5611)&gt;1,"SI","NO"),IF(COUNTIFS($A$19:$A5611,$A5611,$C$19:$C5611,$C5611,$J$19:$J5611,$J5611,$D$19:$D5611,$D5611)&gt;1,"SI","NO")))</f>
        <v/>
      </c>
      <c r="N5611" s="11">
        <f>IF(COUNTA($A5611:$K5611)=0,"",IF(AND($L5611="SI",$M5611="NO"),IFERROR($H5611,0),0))</f>
        <v/>
      </c>
      <c r="O5611" s="9">
        <f>IF(COUNTA($A5611:$K5611)=0,"",IF($M5611="SI","CUFE o factura duplicada dentro del reporte; no se suma dos veces",IF(IFERROR($H5611,0)&lt;=0,"DIAN reporta valor susceptible 0",IF($L5611="NO",IFERROR(LOOKUP(2,1/((LISTS!$M$2:$M$13&lt;&gt;"")*ISNUMBER(SEARCH(LISTS!$M$2:$M$13,$I5611))),LISTS!$O$2:$O$13),"Medio de pago no elegible o no identificado por DIAN"),"Apta automaticamente por pago electronico y base positiva"))))</f>
        <v/>
      </c>
    </row>
    <row r="5612">
      <c r="A5612" s="9" t="n"/>
      <c r="B5612" s="9" t="n"/>
      <c r="C5612" s="12" t="n"/>
      <c r="D5612" s="11" t="n"/>
      <c r="E5612" s="11" t="n"/>
      <c r="F5612" s="11" t="n"/>
      <c r="G5612" s="11" t="n"/>
      <c r="H5612" s="11" t="n"/>
      <c r="I5612" s="9" t="n"/>
      <c r="J5612" s="9" t="n"/>
      <c r="K5612" s="9" t="n"/>
      <c r="L5612" s="9">
        <f>IF(COUNTA($A5612:$K5612)=0,"",IF(AND(IFERROR($H5612,0)&gt;0,LEN(TRIM($K5612&amp;""))&gt;0,IFERROR(LOOKUP(2,1/((LISTS!$M$2:$M$13&lt;&gt;"")*ISNUMBER(SEARCH(LISTS!$M$2:$M$13,$I5612))),LISTS!$N$2:$N$13),"NO")="SI"),"SI","NO"))</f>
        <v/>
      </c>
      <c r="M5612" s="9">
        <f>IF(COUNTA($A5612:$K5612)=0,"",IF($K5612&lt;&gt;"",IF(COUNTIF($K$19:$K5612,$K5612)&gt;1,"SI","NO"),IF(COUNTIFS($A$19:$A5612,$A5612,$C$19:$C5612,$C5612,$J$19:$J5612,$J5612,$D$19:$D5612,$D5612)&gt;1,"SI","NO")))</f>
        <v/>
      </c>
      <c r="N5612" s="11">
        <f>IF(COUNTA($A5612:$K5612)=0,"",IF(AND($L5612="SI",$M5612="NO"),IFERROR($H5612,0),0))</f>
        <v/>
      </c>
      <c r="O5612" s="9">
        <f>IF(COUNTA($A5612:$K5612)=0,"",IF($M5612="SI","CUFE o factura duplicada dentro del reporte; no se suma dos veces",IF(IFERROR($H5612,0)&lt;=0,"DIAN reporta valor susceptible 0",IF($L5612="NO",IFERROR(LOOKUP(2,1/((LISTS!$M$2:$M$13&lt;&gt;"")*ISNUMBER(SEARCH(LISTS!$M$2:$M$13,$I5612))),LISTS!$O$2:$O$13),"Medio de pago no elegible o no identificado por DIAN"),"Apta automaticamente por pago electronico y base positiva"))))</f>
        <v/>
      </c>
    </row>
    <row r="5613">
      <c r="A5613" s="9" t="n"/>
      <c r="B5613" s="9" t="n"/>
      <c r="C5613" s="12" t="n"/>
      <c r="D5613" s="11" t="n"/>
      <c r="E5613" s="11" t="n"/>
      <c r="F5613" s="11" t="n"/>
      <c r="G5613" s="11" t="n"/>
      <c r="H5613" s="11" t="n"/>
      <c r="I5613" s="9" t="n"/>
      <c r="J5613" s="9" t="n"/>
      <c r="K5613" s="9" t="n"/>
      <c r="L5613" s="9">
        <f>IF(COUNTA($A5613:$K5613)=0,"",IF(AND(IFERROR($H5613,0)&gt;0,LEN(TRIM($K5613&amp;""))&gt;0,IFERROR(LOOKUP(2,1/((LISTS!$M$2:$M$13&lt;&gt;"")*ISNUMBER(SEARCH(LISTS!$M$2:$M$13,$I5613))),LISTS!$N$2:$N$13),"NO")="SI"),"SI","NO"))</f>
        <v/>
      </c>
      <c r="M5613" s="9">
        <f>IF(COUNTA($A5613:$K5613)=0,"",IF($K5613&lt;&gt;"",IF(COUNTIF($K$19:$K5613,$K5613)&gt;1,"SI","NO"),IF(COUNTIFS($A$19:$A5613,$A5613,$C$19:$C5613,$C5613,$J$19:$J5613,$J5613,$D$19:$D5613,$D5613)&gt;1,"SI","NO")))</f>
        <v/>
      </c>
      <c r="N5613" s="11">
        <f>IF(COUNTA($A5613:$K5613)=0,"",IF(AND($L5613="SI",$M5613="NO"),IFERROR($H5613,0),0))</f>
        <v/>
      </c>
      <c r="O5613" s="9">
        <f>IF(COUNTA($A5613:$K5613)=0,"",IF($M5613="SI","CUFE o factura duplicada dentro del reporte; no se suma dos veces",IF(IFERROR($H5613,0)&lt;=0,"DIAN reporta valor susceptible 0",IF($L5613="NO",IFERROR(LOOKUP(2,1/((LISTS!$M$2:$M$13&lt;&gt;"")*ISNUMBER(SEARCH(LISTS!$M$2:$M$13,$I5613))),LISTS!$O$2:$O$13),"Medio de pago no elegible o no identificado por DIAN"),"Apta automaticamente por pago electronico y base positiva"))))</f>
        <v/>
      </c>
    </row>
    <row r="5614">
      <c r="A5614" s="9" t="n"/>
      <c r="B5614" s="9" t="n"/>
      <c r="C5614" s="12" t="n"/>
      <c r="D5614" s="11" t="n"/>
      <c r="E5614" s="11" t="n"/>
      <c r="F5614" s="11" t="n"/>
      <c r="G5614" s="11" t="n"/>
      <c r="H5614" s="11" t="n"/>
      <c r="I5614" s="9" t="n"/>
      <c r="J5614" s="9" t="n"/>
      <c r="K5614" s="9" t="n"/>
      <c r="L5614" s="9">
        <f>IF(COUNTA($A5614:$K5614)=0,"",IF(AND(IFERROR($H5614,0)&gt;0,LEN(TRIM($K5614&amp;""))&gt;0,IFERROR(LOOKUP(2,1/((LISTS!$M$2:$M$13&lt;&gt;"")*ISNUMBER(SEARCH(LISTS!$M$2:$M$13,$I5614))),LISTS!$N$2:$N$13),"NO")="SI"),"SI","NO"))</f>
        <v/>
      </c>
      <c r="M5614" s="9">
        <f>IF(COUNTA($A5614:$K5614)=0,"",IF($K5614&lt;&gt;"",IF(COUNTIF($K$19:$K5614,$K5614)&gt;1,"SI","NO"),IF(COUNTIFS($A$19:$A5614,$A5614,$C$19:$C5614,$C5614,$J$19:$J5614,$J5614,$D$19:$D5614,$D5614)&gt;1,"SI","NO")))</f>
        <v/>
      </c>
      <c r="N5614" s="11">
        <f>IF(COUNTA($A5614:$K5614)=0,"",IF(AND($L5614="SI",$M5614="NO"),IFERROR($H5614,0),0))</f>
        <v/>
      </c>
      <c r="O5614" s="9">
        <f>IF(COUNTA($A5614:$K5614)=0,"",IF($M5614="SI","CUFE o factura duplicada dentro del reporte; no se suma dos veces",IF(IFERROR($H5614,0)&lt;=0,"DIAN reporta valor susceptible 0",IF($L5614="NO",IFERROR(LOOKUP(2,1/((LISTS!$M$2:$M$13&lt;&gt;"")*ISNUMBER(SEARCH(LISTS!$M$2:$M$13,$I5614))),LISTS!$O$2:$O$13),"Medio de pago no elegible o no identificado por DIAN"),"Apta automaticamente por pago electronico y base positiva"))))</f>
        <v/>
      </c>
    </row>
    <row r="5615">
      <c r="A5615" s="9" t="n"/>
      <c r="B5615" s="9" t="n"/>
      <c r="C5615" s="12" t="n"/>
      <c r="D5615" s="11" t="n"/>
      <c r="E5615" s="11" t="n"/>
      <c r="F5615" s="11" t="n"/>
      <c r="G5615" s="11" t="n"/>
      <c r="H5615" s="11" t="n"/>
      <c r="I5615" s="9" t="n"/>
      <c r="J5615" s="9" t="n"/>
      <c r="K5615" s="9" t="n"/>
      <c r="L5615" s="9">
        <f>IF(COUNTA($A5615:$K5615)=0,"",IF(AND(IFERROR($H5615,0)&gt;0,LEN(TRIM($K5615&amp;""))&gt;0,IFERROR(LOOKUP(2,1/((LISTS!$M$2:$M$13&lt;&gt;"")*ISNUMBER(SEARCH(LISTS!$M$2:$M$13,$I5615))),LISTS!$N$2:$N$13),"NO")="SI"),"SI","NO"))</f>
        <v/>
      </c>
      <c r="M5615" s="9">
        <f>IF(COUNTA($A5615:$K5615)=0,"",IF($K5615&lt;&gt;"",IF(COUNTIF($K$19:$K5615,$K5615)&gt;1,"SI","NO"),IF(COUNTIFS($A$19:$A5615,$A5615,$C$19:$C5615,$C5615,$J$19:$J5615,$J5615,$D$19:$D5615,$D5615)&gt;1,"SI","NO")))</f>
        <v/>
      </c>
      <c r="N5615" s="11">
        <f>IF(COUNTA($A5615:$K5615)=0,"",IF(AND($L5615="SI",$M5615="NO"),IFERROR($H5615,0),0))</f>
        <v/>
      </c>
      <c r="O5615" s="9">
        <f>IF(COUNTA($A5615:$K5615)=0,"",IF($M5615="SI","CUFE o factura duplicada dentro del reporte; no se suma dos veces",IF(IFERROR($H5615,0)&lt;=0,"DIAN reporta valor susceptible 0",IF($L5615="NO",IFERROR(LOOKUP(2,1/((LISTS!$M$2:$M$13&lt;&gt;"")*ISNUMBER(SEARCH(LISTS!$M$2:$M$13,$I5615))),LISTS!$O$2:$O$13),"Medio de pago no elegible o no identificado por DIAN"),"Apta automaticamente por pago electronico y base positiva"))))</f>
        <v/>
      </c>
    </row>
    <row r="5616">
      <c r="A5616" s="9" t="n"/>
      <c r="B5616" s="9" t="n"/>
      <c r="C5616" s="12" t="n"/>
      <c r="D5616" s="11" t="n"/>
      <c r="E5616" s="11" t="n"/>
      <c r="F5616" s="11" t="n"/>
      <c r="G5616" s="11" t="n"/>
      <c r="H5616" s="11" t="n"/>
      <c r="I5616" s="9" t="n"/>
      <c r="J5616" s="9" t="n"/>
      <c r="K5616" s="9" t="n"/>
      <c r="L5616" s="9">
        <f>IF(COUNTA($A5616:$K5616)=0,"",IF(AND(IFERROR($H5616,0)&gt;0,LEN(TRIM($K5616&amp;""))&gt;0,IFERROR(LOOKUP(2,1/((LISTS!$M$2:$M$13&lt;&gt;"")*ISNUMBER(SEARCH(LISTS!$M$2:$M$13,$I5616))),LISTS!$N$2:$N$13),"NO")="SI"),"SI","NO"))</f>
        <v/>
      </c>
      <c r="M5616" s="9">
        <f>IF(COUNTA($A5616:$K5616)=0,"",IF($K5616&lt;&gt;"",IF(COUNTIF($K$19:$K5616,$K5616)&gt;1,"SI","NO"),IF(COUNTIFS($A$19:$A5616,$A5616,$C$19:$C5616,$C5616,$J$19:$J5616,$J5616,$D$19:$D5616,$D5616)&gt;1,"SI","NO")))</f>
        <v/>
      </c>
      <c r="N5616" s="11">
        <f>IF(COUNTA($A5616:$K5616)=0,"",IF(AND($L5616="SI",$M5616="NO"),IFERROR($H5616,0),0))</f>
        <v/>
      </c>
      <c r="O5616" s="9">
        <f>IF(COUNTA($A5616:$K5616)=0,"",IF($M5616="SI","CUFE o factura duplicada dentro del reporte; no se suma dos veces",IF(IFERROR($H5616,0)&lt;=0,"DIAN reporta valor susceptible 0",IF($L5616="NO",IFERROR(LOOKUP(2,1/((LISTS!$M$2:$M$13&lt;&gt;"")*ISNUMBER(SEARCH(LISTS!$M$2:$M$13,$I5616))),LISTS!$O$2:$O$13),"Medio de pago no elegible o no identificado por DIAN"),"Apta automaticamente por pago electronico y base positiva"))))</f>
        <v/>
      </c>
    </row>
    <row r="5617">
      <c r="A5617" s="9" t="n"/>
      <c r="B5617" s="9" t="n"/>
      <c r="C5617" s="12" t="n"/>
      <c r="D5617" s="11" t="n"/>
      <c r="E5617" s="11" t="n"/>
      <c r="F5617" s="11" t="n"/>
      <c r="G5617" s="11" t="n"/>
      <c r="H5617" s="11" t="n"/>
      <c r="I5617" s="9" t="n"/>
      <c r="J5617" s="9" t="n"/>
      <c r="K5617" s="9" t="n"/>
      <c r="L5617" s="9">
        <f>IF(COUNTA($A5617:$K5617)=0,"",IF(AND(IFERROR($H5617,0)&gt;0,LEN(TRIM($K5617&amp;""))&gt;0,IFERROR(LOOKUP(2,1/((LISTS!$M$2:$M$13&lt;&gt;"")*ISNUMBER(SEARCH(LISTS!$M$2:$M$13,$I5617))),LISTS!$N$2:$N$13),"NO")="SI"),"SI","NO"))</f>
        <v/>
      </c>
      <c r="M5617" s="9">
        <f>IF(COUNTA($A5617:$K5617)=0,"",IF($K5617&lt;&gt;"",IF(COUNTIF($K$19:$K5617,$K5617)&gt;1,"SI","NO"),IF(COUNTIFS($A$19:$A5617,$A5617,$C$19:$C5617,$C5617,$J$19:$J5617,$J5617,$D$19:$D5617,$D5617)&gt;1,"SI","NO")))</f>
        <v/>
      </c>
      <c r="N5617" s="11">
        <f>IF(COUNTA($A5617:$K5617)=0,"",IF(AND($L5617="SI",$M5617="NO"),IFERROR($H5617,0),0))</f>
        <v/>
      </c>
      <c r="O5617" s="9">
        <f>IF(COUNTA($A5617:$K5617)=0,"",IF($M5617="SI","CUFE o factura duplicada dentro del reporte; no se suma dos veces",IF(IFERROR($H5617,0)&lt;=0,"DIAN reporta valor susceptible 0",IF($L5617="NO",IFERROR(LOOKUP(2,1/((LISTS!$M$2:$M$13&lt;&gt;"")*ISNUMBER(SEARCH(LISTS!$M$2:$M$13,$I5617))),LISTS!$O$2:$O$13),"Medio de pago no elegible o no identificado por DIAN"),"Apta automaticamente por pago electronico y base positiva"))))</f>
        <v/>
      </c>
    </row>
    <row r="5618">
      <c r="A5618" s="9" t="n"/>
      <c r="B5618" s="9" t="n"/>
      <c r="C5618" s="12" t="n"/>
      <c r="D5618" s="11" t="n"/>
      <c r="E5618" s="11" t="n"/>
      <c r="F5618" s="11" t="n"/>
      <c r="G5618" s="11" t="n"/>
      <c r="H5618" s="11" t="n"/>
      <c r="I5618" s="9" t="n"/>
      <c r="J5618" s="9" t="n"/>
      <c r="K5618" s="9" t="n"/>
      <c r="L5618" s="9">
        <f>IF(COUNTA($A5618:$K5618)=0,"",IF(AND(IFERROR($H5618,0)&gt;0,LEN(TRIM($K5618&amp;""))&gt;0,IFERROR(LOOKUP(2,1/((LISTS!$M$2:$M$13&lt;&gt;"")*ISNUMBER(SEARCH(LISTS!$M$2:$M$13,$I5618))),LISTS!$N$2:$N$13),"NO")="SI"),"SI","NO"))</f>
        <v/>
      </c>
      <c r="M5618" s="9">
        <f>IF(COUNTA($A5618:$K5618)=0,"",IF($K5618&lt;&gt;"",IF(COUNTIF($K$19:$K5618,$K5618)&gt;1,"SI","NO"),IF(COUNTIFS($A$19:$A5618,$A5618,$C$19:$C5618,$C5618,$J$19:$J5618,$J5618,$D$19:$D5618,$D5618)&gt;1,"SI","NO")))</f>
        <v/>
      </c>
      <c r="N5618" s="11">
        <f>IF(COUNTA($A5618:$K5618)=0,"",IF(AND($L5618="SI",$M5618="NO"),IFERROR($H5618,0),0))</f>
        <v/>
      </c>
      <c r="O5618" s="9">
        <f>IF(COUNTA($A5618:$K5618)=0,"",IF($M5618="SI","CUFE o factura duplicada dentro del reporte; no se suma dos veces",IF(IFERROR($H5618,0)&lt;=0,"DIAN reporta valor susceptible 0",IF($L5618="NO",IFERROR(LOOKUP(2,1/((LISTS!$M$2:$M$13&lt;&gt;"")*ISNUMBER(SEARCH(LISTS!$M$2:$M$13,$I5618))),LISTS!$O$2:$O$13),"Medio de pago no elegible o no identificado por DIAN"),"Apta automaticamente por pago electronico y base positiva"))))</f>
        <v/>
      </c>
    </row>
    <row r="5619">
      <c r="A5619" s="9" t="n"/>
      <c r="B5619" s="9" t="n"/>
      <c r="C5619" s="12" t="n"/>
      <c r="D5619" s="11" t="n"/>
      <c r="E5619" s="11" t="n"/>
      <c r="F5619" s="11" t="n"/>
      <c r="G5619" s="11" t="n"/>
      <c r="H5619" s="11" t="n"/>
      <c r="I5619" s="9" t="n"/>
      <c r="J5619" s="9" t="n"/>
      <c r="K5619" s="9" t="n"/>
      <c r="L5619" s="9">
        <f>IF(COUNTA($A5619:$K5619)=0,"",IF(AND(IFERROR($H5619,0)&gt;0,LEN(TRIM($K5619&amp;""))&gt;0,IFERROR(LOOKUP(2,1/((LISTS!$M$2:$M$13&lt;&gt;"")*ISNUMBER(SEARCH(LISTS!$M$2:$M$13,$I5619))),LISTS!$N$2:$N$13),"NO")="SI"),"SI","NO"))</f>
        <v/>
      </c>
      <c r="M5619" s="9">
        <f>IF(COUNTA($A5619:$K5619)=0,"",IF($K5619&lt;&gt;"",IF(COUNTIF($K$19:$K5619,$K5619)&gt;1,"SI","NO"),IF(COUNTIFS($A$19:$A5619,$A5619,$C$19:$C5619,$C5619,$J$19:$J5619,$J5619,$D$19:$D5619,$D5619)&gt;1,"SI","NO")))</f>
        <v/>
      </c>
      <c r="N5619" s="11">
        <f>IF(COUNTA($A5619:$K5619)=0,"",IF(AND($L5619="SI",$M5619="NO"),IFERROR($H5619,0),0))</f>
        <v/>
      </c>
      <c r="O5619" s="9">
        <f>IF(COUNTA($A5619:$K5619)=0,"",IF($M5619="SI","CUFE o factura duplicada dentro del reporte; no se suma dos veces",IF(IFERROR($H5619,0)&lt;=0,"DIAN reporta valor susceptible 0",IF($L5619="NO",IFERROR(LOOKUP(2,1/((LISTS!$M$2:$M$13&lt;&gt;"")*ISNUMBER(SEARCH(LISTS!$M$2:$M$13,$I5619))),LISTS!$O$2:$O$13),"Medio de pago no elegible o no identificado por DIAN"),"Apta automaticamente por pago electronico y base positiva"))))</f>
        <v/>
      </c>
    </row>
    <row r="5620">
      <c r="A5620" s="9" t="n"/>
      <c r="B5620" s="9" t="n"/>
      <c r="C5620" s="12" t="n"/>
      <c r="D5620" s="11" t="n"/>
      <c r="E5620" s="11" t="n"/>
      <c r="F5620" s="11" t="n"/>
      <c r="G5620" s="11" t="n"/>
      <c r="H5620" s="11" t="n"/>
      <c r="I5620" s="9" t="n"/>
      <c r="J5620" s="9" t="n"/>
      <c r="K5620" s="9" t="n"/>
      <c r="L5620" s="9">
        <f>IF(COUNTA($A5620:$K5620)=0,"",IF(AND(IFERROR($H5620,0)&gt;0,LEN(TRIM($K5620&amp;""))&gt;0,IFERROR(LOOKUP(2,1/((LISTS!$M$2:$M$13&lt;&gt;"")*ISNUMBER(SEARCH(LISTS!$M$2:$M$13,$I5620))),LISTS!$N$2:$N$13),"NO")="SI"),"SI","NO"))</f>
        <v/>
      </c>
      <c r="M5620" s="9">
        <f>IF(COUNTA($A5620:$K5620)=0,"",IF($K5620&lt;&gt;"",IF(COUNTIF($K$19:$K5620,$K5620)&gt;1,"SI","NO"),IF(COUNTIFS($A$19:$A5620,$A5620,$C$19:$C5620,$C5620,$J$19:$J5620,$J5620,$D$19:$D5620,$D5620)&gt;1,"SI","NO")))</f>
        <v/>
      </c>
      <c r="N5620" s="11">
        <f>IF(COUNTA($A5620:$K5620)=0,"",IF(AND($L5620="SI",$M5620="NO"),IFERROR($H5620,0),0))</f>
        <v/>
      </c>
      <c r="O5620" s="9">
        <f>IF(COUNTA($A5620:$K5620)=0,"",IF($M5620="SI","CUFE o factura duplicada dentro del reporte; no se suma dos veces",IF(IFERROR($H5620,0)&lt;=0,"DIAN reporta valor susceptible 0",IF($L5620="NO",IFERROR(LOOKUP(2,1/((LISTS!$M$2:$M$13&lt;&gt;"")*ISNUMBER(SEARCH(LISTS!$M$2:$M$13,$I5620))),LISTS!$O$2:$O$13),"Medio de pago no elegible o no identificado por DIAN"),"Apta automaticamente por pago electronico y base positiva"))))</f>
        <v/>
      </c>
    </row>
    <row r="5621">
      <c r="A5621" s="9" t="n"/>
      <c r="B5621" s="9" t="n"/>
      <c r="C5621" s="12" t="n"/>
      <c r="D5621" s="11" t="n"/>
      <c r="E5621" s="11" t="n"/>
      <c r="F5621" s="11" t="n"/>
      <c r="G5621" s="11" t="n"/>
      <c r="H5621" s="11" t="n"/>
      <c r="I5621" s="9" t="n"/>
      <c r="J5621" s="9" t="n"/>
      <c r="K5621" s="9" t="n"/>
      <c r="L5621" s="9">
        <f>IF(COUNTA($A5621:$K5621)=0,"",IF(AND(IFERROR($H5621,0)&gt;0,LEN(TRIM($K5621&amp;""))&gt;0,IFERROR(LOOKUP(2,1/((LISTS!$M$2:$M$13&lt;&gt;"")*ISNUMBER(SEARCH(LISTS!$M$2:$M$13,$I5621))),LISTS!$N$2:$N$13),"NO")="SI"),"SI","NO"))</f>
        <v/>
      </c>
      <c r="M5621" s="9">
        <f>IF(COUNTA($A5621:$K5621)=0,"",IF($K5621&lt;&gt;"",IF(COUNTIF($K$19:$K5621,$K5621)&gt;1,"SI","NO"),IF(COUNTIFS($A$19:$A5621,$A5621,$C$19:$C5621,$C5621,$J$19:$J5621,$J5621,$D$19:$D5621,$D5621)&gt;1,"SI","NO")))</f>
        <v/>
      </c>
      <c r="N5621" s="11">
        <f>IF(COUNTA($A5621:$K5621)=0,"",IF(AND($L5621="SI",$M5621="NO"),IFERROR($H5621,0),0))</f>
        <v/>
      </c>
      <c r="O5621" s="9">
        <f>IF(COUNTA($A5621:$K5621)=0,"",IF($M5621="SI","CUFE o factura duplicada dentro del reporte; no se suma dos veces",IF(IFERROR($H5621,0)&lt;=0,"DIAN reporta valor susceptible 0",IF($L5621="NO",IFERROR(LOOKUP(2,1/((LISTS!$M$2:$M$13&lt;&gt;"")*ISNUMBER(SEARCH(LISTS!$M$2:$M$13,$I5621))),LISTS!$O$2:$O$13),"Medio de pago no elegible o no identificado por DIAN"),"Apta automaticamente por pago electronico y base positiva"))))</f>
        <v/>
      </c>
    </row>
    <row r="5622">
      <c r="A5622" s="9" t="n"/>
      <c r="B5622" s="9" t="n"/>
      <c r="C5622" s="12" t="n"/>
      <c r="D5622" s="11" t="n"/>
      <c r="E5622" s="11" t="n"/>
      <c r="F5622" s="11" t="n"/>
      <c r="G5622" s="11" t="n"/>
      <c r="H5622" s="11" t="n"/>
      <c r="I5622" s="9" t="n"/>
      <c r="J5622" s="9" t="n"/>
      <c r="K5622" s="9" t="n"/>
      <c r="L5622" s="9">
        <f>IF(COUNTA($A5622:$K5622)=0,"",IF(AND(IFERROR($H5622,0)&gt;0,LEN(TRIM($K5622&amp;""))&gt;0,IFERROR(LOOKUP(2,1/((LISTS!$M$2:$M$13&lt;&gt;"")*ISNUMBER(SEARCH(LISTS!$M$2:$M$13,$I5622))),LISTS!$N$2:$N$13),"NO")="SI"),"SI","NO"))</f>
        <v/>
      </c>
      <c r="M5622" s="9">
        <f>IF(COUNTA($A5622:$K5622)=0,"",IF($K5622&lt;&gt;"",IF(COUNTIF($K$19:$K5622,$K5622)&gt;1,"SI","NO"),IF(COUNTIFS($A$19:$A5622,$A5622,$C$19:$C5622,$C5622,$J$19:$J5622,$J5622,$D$19:$D5622,$D5622)&gt;1,"SI","NO")))</f>
        <v/>
      </c>
      <c r="N5622" s="11">
        <f>IF(COUNTA($A5622:$K5622)=0,"",IF(AND($L5622="SI",$M5622="NO"),IFERROR($H5622,0),0))</f>
        <v/>
      </c>
      <c r="O5622" s="9">
        <f>IF(COUNTA($A5622:$K5622)=0,"",IF($M5622="SI","CUFE o factura duplicada dentro del reporte; no se suma dos veces",IF(IFERROR($H5622,0)&lt;=0,"DIAN reporta valor susceptible 0",IF($L5622="NO",IFERROR(LOOKUP(2,1/((LISTS!$M$2:$M$13&lt;&gt;"")*ISNUMBER(SEARCH(LISTS!$M$2:$M$13,$I5622))),LISTS!$O$2:$O$13),"Medio de pago no elegible o no identificado por DIAN"),"Apta automaticamente por pago electronico y base positiva"))))</f>
        <v/>
      </c>
    </row>
    <row r="5623">
      <c r="A5623" s="9" t="n"/>
      <c r="B5623" s="9" t="n"/>
      <c r="C5623" s="12" t="n"/>
      <c r="D5623" s="11" t="n"/>
      <c r="E5623" s="11" t="n"/>
      <c r="F5623" s="11" t="n"/>
      <c r="G5623" s="11" t="n"/>
      <c r="H5623" s="11" t="n"/>
      <c r="I5623" s="9" t="n"/>
      <c r="J5623" s="9" t="n"/>
      <c r="K5623" s="9" t="n"/>
      <c r="L5623" s="9">
        <f>IF(COUNTA($A5623:$K5623)=0,"",IF(AND(IFERROR($H5623,0)&gt;0,LEN(TRIM($K5623&amp;""))&gt;0,IFERROR(LOOKUP(2,1/((LISTS!$M$2:$M$13&lt;&gt;"")*ISNUMBER(SEARCH(LISTS!$M$2:$M$13,$I5623))),LISTS!$N$2:$N$13),"NO")="SI"),"SI","NO"))</f>
        <v/>
      </c>
      <c r="M5623" s="9">
        <f>IF(COUNTA($A5623:$K5623)=0,"",IF($K5623&lt;&gt;"",IF(COUNTIF($K$19:$K5623,$K5623)&gt;1,"SI","NO"),IF(COUNTIFS($A$19:$A5623,$A5623,$C$19:$C5623,$C5623,$J$19:$J5623,$J5623,$D$19:$D5623,$D5623)&gt;1,"SI","NO")))</f>
        <v/>
      </c>
      <c r="N5623" s="11">
        <f>IF(COUNTA($A5623:$K5623)=0,"",IF(AND($L5623="SI",$M5623="NO"),IFERROR($H5623,0),0))</f>
        <v/>
      </c>
      <c r="O5623" s="9">
        <f>IF(COUNTA($A5623:$K5623)=0,"",IF($M5623="SI","CUFE o factura duplicada dentro del reporte; no se suma dos veces",IF(IFERROR($H5623,0)&lt;=0,"DIAN reporta valor susceptible 0",IF($L5623="NO",IFERROR(LOOKUP(2,1/((LISTS!$M$2:$M$13&lt;&gt;"")*ISNUMBER(SEARCH(LISTS!$M$2:$M$13,$I5623))),LISTS!$O$2:$O$13),"Medio de pago no elegible o no identificado por DIAN"),"Apta automaticamente por pago electronico y base positiva"))))</f>
        <v/>
      </c>
    </row>
    <row r="5624">
      <c r="A5624" s="9" t="n"/>
      <c r="B5624" s="9" t="n"/>
      <c r="C5624" s="12" t="n"/>
      <c r="D5624" s="11" t="n"/>
      <c r="E5624" s="11" t="n"/>
      <c r="F5624" s="11" t="n"/>
      <c r="G5624" s="11" t="n"/>
      <c r="H5624" s="11" t="n"/>
      <c r="I5624" s="9" t="n"/>
      <c r="J5624" s="9" t="n"/>
      <c r="K5624" s="9" t="n"/>
      <c r="L5624" s="9">
        <f>IF(COUNTA($A5624:$K5624)=0,"",IF(AND(IFERROR($H5624,0)&gt;0,LEN(TRIM($K5624&amp;""))&gt;0,IFERROR(LOOKUP(2,1/((LISTS!$M$2:$M$13&lt;&gt;"")*ISNUMBER(SEARCH(LISTS!$M$2:$M$13,$I5624))),LISTS!$N$2:$N$13),"NO")="SI"),"SI","NO"))</f>
        <v/>
      </c>
      <c r="M5624" s="9">
        <f>IF(COUNTA($A5624:$K5624)=0,"",IF($K5624&lt;&gt;"",IF(COUNTIF($K$19:$K5624,$K5624)&gt;1,"SI","NO"),IF(COUNTIFS($A$19:$A5624,$A5624,$C$19:$C5624,$C5624,$J$19:$J5624,$J5624,$D$19:$D5624,$D5624)&gt;1,"SI","NO")))</f>
        <v/>
      </c>
      <c r="N5624" s="11">
        <f>IF(COUNTA($A5624:$K5624)=0,"",IF(AND($L5624="SI",$M5624="NO"),IFERROR($H5624,0),0))</f>
        <v/>
      </c>
      <c r="O5624" s="9">
        <f>IF(COUNTA($A5624:$K5624)=0,"",IF($M5624="SI","CUFE o factura duplicada dentro del reporte; no se suma dos veces",IF(IFERROR($H5624,0)&lt;=0,"DIAN reporta valor susceptible 0",IF($L5624="NO",IFERROR(LOOKUP(2,1/((LISTS!$M$2:$M$13&lt;&gt;"")*ISNUMBER(SEARCH(LISTS!$M$2:$M$13,$I5624))),LISTS!$O$2:$O$13),"Medio de pago no elegible o no identificado por DIAN"),"Apta automaticamente por pago electronico y base positiva"))))</f>
        <v/>
      </c>
    </row>
    <row r="5625">
      <c r="A5625" s="9" t="n"/>
      <c r="B5625" s="9" t="n"/>
      <c r="C5625" s="12" t="n"/>
      <c r="D5625" s="11" t="n"/>
      <c r="E5625" s="11" t="n"/>
      <c r="F5625" s="11" t="n"/>
      <c r="G5625" s="11" t="n"/>
      <c r="H5625" s="11" t="n"/>
      <c r="I5625" s="9" t="n"/>
      <c r="J5625" s="9" t="n"/>
      <c r="K5625" s="9" t="n"/>
      <c r="L5625" s="9">
        <f>IF(COUNTA($A5625:$K5625)=0,"",IF(AND(IFERROR($H5625,0)&gt;0,LEN(TRIM($K5625&amp;""))&gt;0,IFERROR(LOOKUP(2,1/((LISTS!$M$2:$M$13&lt;&gt;"")*ISNUMBER(SEARCH(LISTS!$M$2:$M$13,$I5625))),LISTS!$N$2:$N$13),"NO")="SI"),"SI","NO"))</f>
        <v/>
      </c>
      <c r="M5625" s="9">
        <f>IF(COUNTA($A5625:$K5625)=0,"",IF($K5625&lt;&gt;"",IF(COUNTIF($K$19:$K5625,$K5625)&gt;1,"SI","NO"),IF(COUNTIFS($A$19:$A5625,$A5625,$C$19:$C5625,$C5625,$J$19:$J5625,$J5625,$D$19:$D5625,$D5625)&gt;1,"SI","NO")))</f>
        <v/>
      </c>
      <c r="N5625" s="11">
        <f>IF(COUNTA($A5625:$K5625)=0,"",IF(AND($L5625="SI",$M5625="NO"),IFERROR($H5625,0),0))</f>
        <v/>
      </c>
      <c r="O5625" s="9">
        <f>IF(COUNTA($A5625:$K5625)=0,"",IF($M5625="SI","CUFE o factura duplicada dentro del reporte; no se suma dos veces",IF(IFERROR($H5625,0)&lt;=0,"DIAN reporta valor susceptible 0",IF($L5625="NO",IFERROR(LOOKUP(2,1/((LISTS!$M$2:$M$13&lt;&gt;"")*ISNUMBER(SEARCH(LISTS!$M$2:$M$13,$I5625))),LISTS!$O$2:$O$13),"Medio de pago no elegible o no identificado por DIAN"),"Apta automaticamente por pago electronico y base positiva"))))</f>
        <v/>
      </c>
    </row>
    <row r="5626">
      <c r="A5626" s="9" t="n"/>
      <c r="B5626" s="9" t="n"/>
      <c r="C5626" s="12" t="n"/>
      <c r="D5626" s="11" t="n"/>
      <c r="E5626" s="11" t="n"/>
      <c r="F5626" s="11" t="n"/>
      <c r="G5626" s="11" t="n"/>
      <c r="H5626" s="11" t="n"/>
      <c r="I5626" s="9" t="n"/>
      <c r="J5626" s="9" t="n"/>
      <c r="K5626" s="9" t="n"/>
      <c r="L5626" s="9">
        <f>IF(COUNTA($A5626:$K5626)=0,"",IF(AND(IFERROR($H5626,0)&gt;0,LEN(TRIM($K5626&amp;""))&gt;0,IFERROR(LOOKUP(2,1/((LISTS!$M$2:$M$13&lt;&gt;"")*ISNUMBER(SEARCH(LISTS!$M$2:$M$13,$I5626))),LISTS!$N$2:$N$13),"NO")="SI"),"SI","NO"))</f>
        <v/>
      </c>
      <c r="M5626" s="9">
        <f>IF(COUNTA($A5626:$K5626)=0,"",IF($K5626&lt;&gt;"",IF(COUNTIF($K$19:$K5626,$K5626)&gt;1,"SI","NO"),IF(COUNTIFS($A$19:$A5626,$A5626,$C$19:$C5626,$C5626,$J$19:$J5626,$J5626,$D$19:$D5626,$D5626)&gt;1,"SI","NO")))</f>
        <v/>
      </c>
      <c r="N5626" s="11">
        <f>IF(COUNTA($A5626:$K5626)=0,"",IF(AND($L5626="SI",$M5626="NO"),IFERROR($H5626,0),0))</f>
        <v/>
      </c>
      <c r="O5626" s="9">
        <f>IF(COUNTA($A5626:$K5626)=0,"",IF($M5626="SI","CUFE o factura duplicada dentro del reporte; no se suma dos veces",IF(IFERROR($H5626,0)&lt;=0,"DIAN reporta valor susceptible 0",IF($L5626="NO",IFERROR(LOOKUP(2,1/((LISTS!$M$2:$M$13&lt;&gt;"")*ISNUMBER(SEARCH(LISTS!$M$2:$M$13,$I5626))),LISTS!$O$2:$O$13),"Medio de pago no elegible o no identificado por DIAN"),"Apta automaticamente por pago electronico y base positiva"))))</f>
        <v/>
      </c>
    </row>
    <row r="5627">
      <c r="A5627" s="9" t="n"/>
      <c r="B5627" s="9" t="n"/>
      <c r="C5627" s="12" t="n"/>
      <c r="D5627" s="11" t="n"/>
      <c r="E5627" s="11" t="n"/>
      <c r="F5627" s="11" t="n"/>
      <c r="G5627" s="11" t="n"/>
      <c r="H5627" s="11" t="n"/>
      <c r="I5627" s="9" t="n"/>
      <c r="J5627" s="9" t="n"/>
      <c r="K5627" s="9" t="n"/>
      <c r="L5627" s="9">
        <f>IF(COUNTA($A5627:$K5627)=0,"",IF(AND(IFERROR($H5627,0)&gt;0,LEN(TRIM($K5627&amp;""))&gt;0,IFERROR(LOOKUP(2,1/((LISTS!$M$2:$M$13&lt;&gt;"")*ISNUMBER(SEARCH(LISTS!$M$2:$M$13,$I5627))),LISTS!$N$2:$N$13),"NO")="SI"),"SI","NO"))</f>
        <v/>
      </c>
      <c r="M5627" s="9">
        <f>IF(COUNTA($A5627:$K5627)=0,"",IF($K5627&lt;&gt;"",IF(COUNTIF($K$19:$K5627,$K5627)&gt;1,"SI","NO"),IF(COUNTIFS($A$19:$A5627,$A5627,$C$19:$C5627,$C5627,$J$19:$J5627,$J5627,$D$19:$D5627,$D5627)&gt;1,"SI","NO")))</f>
        <v/>
      </c>
      <c r="N5627" s="11">
        <f>IF(COUNTA($A5627:$K5627)=0,"",IF(AND($L5627="SI",$M5627="NO"),IFERROR($H5627,0),0))</f>
        <v/>
      </c>
      <c r="O5627" s="9">
        <f>IF(COUNTA($A5627:$K5627)=0,"",IF($M5627="SI","CUFE o factura duplicada dentro del reporte; no se suma dos veces",IF(IFERROR($H5627,0)&lt;=0,"DIAN reporta valor susceptible 0",IF($L5627="NO",IFERROR(LOOKUP(2,1/((LISTS!$M$2:$M$13&lt;&gt;"")*ISNUMBER(SEARCH(LISTS!$M$2:$M$13,$I5627))),LISTS!$O$2:$O$13),"Medio de pago no elegible o no identificado por DIAN"),"Apta automaticamente por pago electronico y base positiva"))))</f>
        <v/>
      </c>
    </row>
    <row r="5628">
      <c r="A5628" s="9" t="n"/>
      <c r="B5628" s="9" t="n"/>
      <c r="C5628" s="12" t="n"/>
      <c r="D5628" s="11" t="n"/>
      <c r="E5628" s="11" t="n"/>
      <c r="F5628" s="11" t="n"/>
      <c r="G5628" s="11" t="n"/>
      <c r="H5628" s="11" t="n"/>
      <c r="I5628" s="9" t="n"/>
      <c r="J5628" s="9" t="n"/>
      <c r="K5628" s="9" t="n"/>
      <c r="L5628" s="9">
        <f>IF(COUNTA($A5628:$K5628)=0,"",IF(AND(IFERROR($H5628,0)&gt;0,LEN(TRIM($K5628&amp;""))&gt;0,IFERROR(LOOKUP(2,1/((LISTS!$M$2:$M$13&lt;&gt;"")*ISNUMBER(SEARCH(LISTS!$M$2:$M$13,$I5628))),LISTS!$N$2:$N$13),"NO")="SI"),"SI","NO"))</f>
        <v/>
      </c>
      <c r="M5628" s="9">
        <f>IF(COUNTA($A5628:$K5628)=0,"",IF($K5628&lt;&gt;"",IF(COUNTIF($K$19:$K5628,$K5628)&gt;1,"SI","NO"),IF(COUNTIFS($A$19:$A5628,$A5628,$C$19:$C5628,$C5628,$J$19:$J5628,$J5628,$D$19:$D5628,$D5628)&gt;1,"SI","NO")))</f>
        <v/>
      </c>
      <c r="N5628" s="11">
        <f>IF(COUNTA($A5628:$K5628)=0,"",IF(AND($L5628="SI",$M5628="NO"),IFERROR($H5628,0),0))</f>
        <v/>
      </c>
      <c r="O5628" s="9">
        <f>IF(COUNTA($A5628:$K5628)=0,"",IF($M5628="SI","CUFE o factura duplicada dentro del reporte; no se suma dos veces",IF(IFERROR($H5628,0)&lt;=0,"DIAN reporta valor susceptible 0",IF($L5628="NO",IFERROR(LOOKUP(2,1/((LISTS!$M$2:$M$13&lt;&gt;"")*ISNUMBER(SEARCH(LISTS!$M$2:$M$13,$I5628))),LISTS!$O$2:$O$13),"Medio de pago no elegible o no identificado por DIAN"),"Apta automaticamente por pago electronico y base positiva"))))</f>
        <v/>
      </c>
    </row>
    <row r="5629">
      <c r="A5629" s="9" t="n"/>
      <c r="B5629" s="9" t="n"/>
      <c r="C5629" s="12" t="n"/>
      <c r="D5629" s="11" t="n"/>
      <c r="E5629" s="11" t="n"/>
      <c r="F5629" s="11" t="n"/>
      <c r="G5629" s="11" t="n"/>
      <c r="H5629" s="11" t="n"/>
      <c r="I5629" s="9" t="n"/>
      <c r="J5629" s="9" t="n"/>
      <c r="K5629" s="9" t="n"/>
      <c r="L5629" s="9">
        <f>IF(COUNTA($A5629:$K5629)=0,"",IF(AND(IFERROR($H5629,0)&gt;0,LEN(TRIM($K5629&amp;""))&gt;0,IFERROR(LOOKUP(2,1/((LISTS!$M$2:$M$13&lt;&gt;"")*ISNUMBER(SEARCH(LISTS!$M$2:$M$13,$I5629))),LISTS!$N$2:$N$13),"NO")="SI"),"SI","NO"))</f>
        <v/>
      </c>
      <c r="M5629" s="9">
        <f>IF(COUNTA($A5629:$K5629)=0,"",IF($K5629&lt;&gt;"",IF(COUNTIF($K$19:$K5629,$K5629)&gt;1,"SI","NO"),IF(COUNTIFS($A$19:$A5629,$A5629,$C$19:$C5629,$C5629,$J$19:$J5629,$J5629,$D$19:$D5629,$D5629)&gt;1,"SI","NO")))</f>
        <v/>
      </c>
      <c r="N5629" s="11">
        <f>IF(COUNTA($A5629:$K5629)=0,"",IF(AND($L5629="SI",$M5629="NO"),IFERROR($H5629,0),0))</f>
        <v/>
      </c>
      <c r="O5629" s="9">
        <f>IF(COUNTA($A5629:$K5629)=0,"",IF($M5629="SI","CUFE o factura duplicada dentro del reporte; no se suma dos veces",IF(IFERROR($H5629,0)&lt;=0,"DIAN reporta valor susceptible 0",IF($L5629="NO",IFERROR(LOOKUP(2,1/((LISTS!$M$2:$M$13&lt;&gt;"")*ISNUMBER(SEARCH(LISTS!$M$2:$M$13,$I5629))),LISTS!$O$2:$O$13),"Medio de pago no elegible o no identificado por DIAN"),"Apta automaticamente por pago electronico y base positiva"))))</f>
        <v/>
      </c>
    </row>
    <row r="5630">
      <c r="A5630" s="9" t="n"/>
      <c r="B5630" s="9" t="n"/>
      <c r="C5630" s="12" t="n"/>
      <c r="D5630" s="11" t="n"/>
      <c r="E5630" s="11" t="n"/>
      <c r="F5630" s="11" t="n"/>
      <c r="G5630" s="11" t="n"/>
      <c r="H5630" s="11" t="n"/>
      <c r="I5630" s="9" t="n"/>
      <c r="J5630" s="9" t="n"/>
      <c r="K5630" s="9" t="n"/>
      <c r="L5630" s="9">
        <f>IF(COUNTA($A5630:$K5630)=0,"",IF(AND(IFERROR($H5630,0)&gt;0,LEN(TRIM($K5630&amp;""))&gt;0,IFERROR(LOOKUP(2,1/((LISTS!$M$2:$M$13&lt;&gt;"")*ISNUMBER(SEARCH(LISTS!$M$2:$M$13,$I5630))),LISTS!$N$2:$N$13),"NO")="SI"),"SI","NO"))</f>
        <v/>
      </c>
      <c r="M5630" s="9">
        <f>IF(COUNTA($A5630:$K5630)=0,"",IF($K5630&lt;&gt;"",IF(COUNTIF($K$19:$K5630,$K5630)&gt;1,"SI","NO"),IF(COUNTIFS($A$19:$A5630,$A5630,$C$19:$C5630,$C5630,$J$19:$J5630,$J5630,$D$19:$D5630,$D5630)&gt;1,"SI","NO")))</f>
        <v/>
      </c>
      <c r="N5630" s="11">
        <f>IF(COUNTA($A5630:$K5630)=0,"",IF(AND($L5630="SI",$M5630="NO"),IFERROR($H5630,0),0))</f>
        <v/>
      </c>
      <c r="O5630" s="9">
        <f>IF(COUNTA($A5630:$K5630)=0,"",IF($M5630="SI","CUFE o factura duplicada dentro del reporte; no se suma dos veces",IF(IFERROR($H5630,0)&lt;=0,"DIAN reporta valor susceptible 0",IF($L5630="NO",IFERROR(LOOKUP(2,1/((LISTS!$M$2:$M$13&lt;&gt;"")*ISNUMBER(SEARCH(LISTS!$M$2:$M$13,$I5630))),LISTS!$O$2:$O$13),"Medio de pago no elegible o no identificado por DIAN"),"Apta automaticamente por pago electronico y base positiva"))))</f>
        <v/>
      </c>
    </row>
    <row r="5631">
      <c r="A5631" s="9" t="n"/>
      <c r="B5631" s="9" t="n"/>
      <c r="C5631" s="12" t="n"/>
      <c r="D5631" s="11" t="n"/>
      <c r="E5631" s="11" t="n"/>
      <c r="F5631" s="11" t="n"/>
      <c r="G5631" s="11" t="n"/>
      <c r="H5631" s="11" t="n"/>
      <c r="I5631" s="9" t="n"/>
      <c r="J5631" s="9" t="n"/>
      <c r="K5631" s="9" t="n"/>
      <c r="L5631" s="9">
        <f>IF(COUNTA($A5631:$K5631)=0,"",IF(AND(IFERROR($H5631,0)&gt;0,LEN(TRIM($K5631&amp;""))&gt;0,IFERROR(LOOKUP(2,1/((LISTS!$M$2:$M$13&lt;&gt;"")*ISNUMBER(SEARCH(LISTS!$M$2:$M$13,$I5631))),LISTS!$N$2:$N$13),"NO")="SI"),"SI","NO"))</f>
        <v/>
      </c>
      <c r="M5631" s="9">
        <f>IF(COUNTA($A5631:$K5631)=0,"",IF($K5631&lt;&gt;"",IF(COUNTIF($K$19:$K5631,$K5631)&gt;1,"SI","NO"),IF(COUNTIFS($A$19:$A5631,$A5631,$C$19:$C5631,$C5631,$J$19:$J5631,$J5631,$D$19:$D5631,$D5631)&gt;1,"SI","NO")))</f>
        <v/>
      </c>
      <c r="N5631" s="11">
        <f>IF(COUNTA($A5631:$K5631)=0,"",IF(AND($L5631="SI",$M5631="NO"),IFERROR($H5631,0),0))</f>
        <v/>
      </c>
      <c r="O5631" s="9">
        <f>IF(COUNTA($A5631:$K5631)=0,"",IF($M5631="SI","CUFE o factura duplicada dentro del reporte; no se suma dos veces",IF(IFERROR($H5631,0)&lt;=0,"DIAN reporta valor susceptible 0",IF($L5631="NO",IFERROR(LOOKUP(2,1/((LISTS!$M$2:$M$13&lt;&gt;"")*ISNUMBER(SEARCH(LISTS!$M$2:$M$13,$I5631))),LISTS!$O$2:$O$13),"Medio de pago no elegible o no identificado por DIAN"),"Apta automaticamente por pago electronico y base positiva"))))</f>
        <v/>
      </c>
    </row>
    <row r="5632">
      <c r="A5632" s="9" t="n"/>
      <c r="B5632" s="9" t="n"/>
      <c r="C5632" s="12" t="n"/>
      <c r="D5632" s="11" t="n"/>
      <c r="E5632" s="11" t="n"/>
      <c r="F5632" s="11" t="n"/>
      <c r="G5632" s="11" t="n"/>
      <c r="H5632" s="11" t="n"/>
      <c r="I5632" s="9" t="n"/>
      <c r="J5632" s="9" t="n"/>
      <c r="K5632" s="9" t="n"/>
      <c r="L5632" s="9">
        <f>IF(COUNTA($A5632:$K5632)=0,"",IF(AND(IFERROR($H5632,0)&gt;0,LEN(TRIM($K5632&amp;""))&gt;0,IFERROR(LOOKUP(2,1/((LISTS!$M$2:$M$13&lt;&gt;"")*ISNUMBER(SEARCH(LISTS!$M$2:$M$13,$I5632))),LISTS!$N$2:$N$13),"NO")="SI"),"SI","NO"))</f>
        <v/>
      </c>
      <c r="M5632" s="9">
        <f>IF(COUNTA($A5632:$K5632)=0,"",IF($K5632&lt;&gt;"",IF(COUNTIF($K$19:$K5632,$K5632)&gt;1,"SI","NO"),IF(COUNTIFS($A$19:$A5632,$A5632,$C$19:$C5632,$C5632,$J$19:$J5632,$J5632,$D$19:$D5632,$D5632)&gt;1,"SI","NO")))</f>
        <v/>
      </c>
      <c r="N5632" s="11">
        <f>IF(COUNTA($A5632:$K5632)=0,"",IF(AND($L5632="SI",$M5632="NO"),IFERROR($H5632,0),0))</f>
        <v/>
      </c>
      <c r="O5632" s="9">
        <f>IF(COUNTA($A5632:$K5632)=0,"",IF($M5632="SI","CUFE o factura duplicada dentro del reporte; no se suma dos veces",IF(IFERROR($H5632,0)&lt;=0,"DIAN reporta valor susceptible 0",IF($L5632="NO",IFERROR(LOOKUP(2,1/((LISTS!$M$2:$M$13&lt;&gt;"")*ISNUMBER(SEARCH(LISTS!$M$2:$M$13,$I5632))),LISTS!$O$2:$O$13),"Medio de pago no elegible o no identificado por DIAN"),"Apta automaticamente por pago electronico y base positiva"))))</f>
        <v/>
      </c>
    </row>
    <row r="5633">
      <c r="A5633" s="9" t="n"/>
      <c r="B5633" s="9" t="n"/>
      <c r="C5633" s="12" t="n"/>
      <c r="D5633" s="11" t="n"/>
      <c r="E5633" s="11" t="n"/>
      <c r="F5633" s="11" t="n"/>
      <c r="G5633" s="11" t="n"/>
      <c r="H5633" s="11" t="n"/>
      <c r="I5633" s="9" t="n"/>
      <c r="J5633" s="9" t="n"/>
      <c r="K5633" s="9" t="n"/>
      <c r="L5633" s="9">
        <f>IF(COUNTA($A5633:$K5633)=0,"",IF(AND(IFERROR($H5633,0)&gt;0,LEN(TRIM($K5633&amp;""))&gt;0,IFERROR(LOOKUP(2,1/((LISTS!$M$2:$M$13&lt;&gt;"")*ISNUMBER(SEARCH(LISTS!$M$2:$M$13,$I5633))),LISTS!$N$2:$N$13),"NO")="SI"),"SI","NO"))</f>
        <v/>
      </c>
      <c r="M5633" s="9">
        <f>IF(COUNTA($A5633:$K5633)=0,"",IF($K5633&lt;&gt;"",IF(COUNTIF($K$19:$K5633,$K5633)&gt;1,"SI","NO"),IF(COUNTIFS($A$19:$A5633,$A5633,$C$19:$C5633,$C5633,$J$19:$J5633,$J5633,$D$19:$D5633,$D5633)&gt;1,"SI","NO")))</f>
        <v/>
      </c>
      <c r="N5633" s="11">
        <f>IF(COUNTA($A5633:$K5633)=0,"",IF(AND($L5633="SI",$M5633="NO"),IFERROR($H5633,0),0))</f>
        <v/>
      </c>
      <c r="O5633" s="9">
        <f>IF(COUNTA($A5633:$K5633)=0,"",IF($M5633="SI","CUFE o factura duplicada dentro del reporte; no se suma dos veces",IF(IFERROR($H5633,0)&lt;=0,"DIAN reporta valor susceptible 0",IF($L5633="NO",IFERROR(LOOKUP(2,1/((LISTS!$M$2:$M$13&lt;&gt;"")*ISNUMBER(SEARCH(LISTS!$M$2:$M$13,$I5633))),LISTS!$O$2:$O$13),"Medio de pago no elegible o no identificado por DIAN"),"Apta automaticamente por pago electronico y base positiva"))))</f>
        <v/>
      </c>
    </row>
    <row r="5634">
      <c r="A5634" s="9" t="n"/>
      <c r="B5634" s="9" t="n"/>
      <c r="C5634" s="12" t="n"/>
      <c r="D5634" s="11" t="n"/>
      <c r="E5634" s="11" t="n"/>
      <c r="F5634" s="11" t="n"/>
      <c r="G5634" s="11" t="n"/>
      <c r="H5634" s="11" t="n"/>
      <c r="I5634" s="9" t="n"/>
      <c r="J5634" s="9" t="n"/>
      <c r="K5634" s="9" t="n"/>
      <c r="L5634" s="9">
        <f>IF(COUNTA($A5634:$K5634)=0,"",IF(AND(IFERROR($H5634,0)&gt;0,LEN(TRIM($K5634&amp;""))&gt;0,IFERROR(LOOKUP(2,1/((LISTS!$M$2:$M$13&lt;&gt;"")*ISNUMBER(SEARCH(LISTS!$M$2:$M$13,$I5634))),LISTS!$N$2:$N$13),"NO")="SI"),"SI","NO"))</f>
        <v/>
      </c>
      <c r="M5634" s="9">
        <f>IF(COUNTA($A5634:$K5634)=0,"",IF($K5634&lt;&gt;"",IF(COUNTIF($K$19:$K5634,$K5634)&gt;1,"SI","NO"),IF(COUNTIFS($A$19:$A5634,$A5634,$C$19:$C5634,$C5634,$J$19:$J5634,$J5634,$D$19:$D5634,$D5634)&gt;1,"SI","NO")))</f>
        <v/>
      </c>
      <c r="N5634" s="11">
        <f>IF(COUNTA($A5634:$K5634)=0,"",IF(AND($L5634="SI",$M5634="NO"),IFERROR($H5634,0),0))</f>
        <v/>
      </c>
      <c r="O5634" s="9">
        <f>IF(COUNTA($A5634:$K5634)=0,"",IF($M5634="SI","CUFE o factura duplicada dentro del reporte; no se suma dos veces",IF(IFERROR($H5634,0)&lt;=0,"DIAN reporta valor susceptible 0",IF($L5634="NO",IFERROR(LOOKUP(2,1/((LISTS!$M$2:$M$13&lt;&gt;"")*ISNUMBER(SEARCH(LISTS!$M$2:$M$13,$I5634))),LISTS!$O$2:$O$13),"Medio de pago no elegible o no identificado por DIAN"),"Apta automaticamente por pago electronico y base positiva"))))</f>
        <v/>
      </c>
    </row>
    <row r="5635">
      <c r="A5635" s="9" t="n"/>
      <c r="B5635" s="9" t="n"/>
      <c r="C5635" s="12" t="n"/>
      <c r="D5635" s="11" t="n"/>
      <c r="E5635" s="11" t="n"/>
      <c r="F5635" s="11" t="n"/>
      <c r="G5635" s="11" t="n"/>
      <c r="H5635" s="11" t="n"/>
      <c r="I5635" s="9" t="n"/>
      <c r="J5635" s="9" t="n"/>
      <c r="K5635" s="9" t="n"/>
      <c r="L5635" s="9">
        <f>IF(COUNTA($A5635:$K5635)=0,"",IF(AND(IFERROR($H5635,0)&gt;0,LEN(TRIM($K5635&amp;""))&gt;0,IFERROR(LOOKUP(2,1/((LISTS!$M$2:$M$13&lt;&gt;"")*ISNUMBER(SEARCH(LISTS!$M$2:$M$13,$I5635))),LISTS!$N$2:$N$13),"NO")="SI"),"SI","NO"))</f>
        <v/>
      </c>
      <c r="M5635" s="9">
        <f>IF(COUNTA($A5635:$K5635)=0,"",IF($K5635&lt;&gt;"",IF(COUNTIF($K$19:$K5635,$K5635)&gt;1,"SI","NO"),IF(COUNTIFS($A$19:$A5635,$A5635,$C$19:$C5635,$C5635,$J$19:$J5635,$J5635,$D$19:$D5635,$D5635)&gt;1,"SI","NO")))</f>
        <v/>
      </c>
      <c r="N5635" s="11">
        <f>IF(COUNTA($A5635:$K5635)=0,"",IF(AND($L5635="SI",$M5635="NO"),IFERROR($H5635,0),0))</f>
        <v/>
      </c>
      <c r="O5635" s="9">
        <f>IF(COUNTA($A5635:$K5635)=0,"",IF($M5635="SI","CUFE o factura duplicada dentro del reporte; no se suma dos veces",IF(IFERROR($H5635,0)&lt;=0,"DIAN reporta valor susceptible 0",IF($L5635="NO",IFERROR(LOOKUP(2,1/((LISTS!$M$2:$M$13&lt;&gt;"")*ISNUMBER(SEARCH(LISTS!$M$2:$M$13,$I5635))),LISTS!$O$2:$O$13),"Medio de pago no elegible o no identificado por DIAN"),"Apta automaticamente por pago electronico y base positiva"))))</f>
        <v/>
      </c>
    </row>
    <row r="5636">
      <c r="A5636" s="9" t="n"/>
      <c r="B5636" s="9" t="n"/>
      <c r="C5636" s="12" t="n"/>
      <c r="D5636" s="11" t="n"/>
      <c r="E5636" s="11" t="n"/>
      <c r="F5636" s="11" t="n"/>
      <c r="G5636" s="11" t="n"/>
      <c r="H5636" s="11" t="n"/>
      <c r="I5636" s="9" t="n"/>
      <c r="J5636" s="9" t="n"/>
      <c r="K5636" s="9" t="n"/>
      <c r="L5636" s="9">
        <f>IF(COUNTA($A5636:$K5636)=0,"",IF(AND(IFERROR($H5636,0)&gt;0,LEN(TRIM($K5636&amp;""))&gt;0,IFERROR(LOOKUP(2,1/((LISTS!$M$2:$M$13&lt;&gt;"")*ISNUMBER(SEARCH(LISTS!$M$2:$M$13,$I5636))),LISTS!$N$2:$N$13),"NO")="SI"),"SI","NO"))</f>
        <v/>
      </c>
      <c r="M5636" s="9">
        <f>IF(COUNTA($A5636:$K5636)=0,"",IF($K5636&lt;&gt;"",IF(COUNTIF($K$19:$K5636,$K5636)&gt;1,"SI","NO"),IF(COUNTIFS($A$19:$A5636,$A5636,$C$19:$C5636,$C5636,$J$19:$J5636,$J5636,$D$19:$D5636,$D5636)&gt;1,"SI","NO")))</f>
        <v/>
      </c>
      <c r="N5636" s="11">
        <f>IF(COUNTA($A5636:$K5636)=0,"",IF(AND($L5636="SI",$M5636="NO"),IFERROR($H5636,0),0))</f>
        <v/>
      </c>
      <c r="O5636" s="9">
        <f>IF(COUNTA($A5636:$K5636)=0,"",IF($M5636="SI","CUFE o factura duplicada dentro del reporte; no se suma dos veces",IF(IFERROR($H5636,0)&lt;=0,"DIAN reporta valor susceptible 0",IF($L5636="NO",IFERROR(LOOKUP(2,1/((LISTS!$M$2:$M$13&lt;&gt;"")*ISNUMBER(SEARCH(LISTS!$M$2:$M$13,$I5636))),LISTS!$O$2:$O$13),"Medio de pago no elegible o no identificado por DIAN"),"Apta automaticamente por pago electronico y base positiva"))))</f>
        <v/>
      </c>
    </row>
    <row r="5637">
      <c r="A5637" s="9" t="n"/>
      <c r="B5637" s="9" t="n"/>
      <c r="C5637" s="12" t="n"/>
      <c r="D5637" s="11" t="n"/>
      <c r="E5637" s="11" t="n"/>
      <c r="F5637" s="11" t="n"/>
      <c r="G5637" s="11" t="n"/>
      <c r="H5637" s="11" t="n"/>
      <c r="I5637" s="9" t="n"/>
      <c r="J5637" s="9" t="n"/>
      <c r="K5637" s="9" t="n"/>
      <c r="L5637" s="9">
        <f>IF(COUNTA($A5637:$K5637)=0,"",IF(AND(IFERROR($H5637,0)&gt;0,LEN(TRIM($K5637&amp;""))&gt;0,IFERROR(LOOKUP(2,1/((LISTS!$M$2:$M$13&lt;&gt;"")*ISNUMBER(SEARCH(LISTS!$M$2:$M$13,$I5637))),LISTS!$N$2:$N$13),"NO")="SI"),"SI","NO"))</f>
        <v/>
      </c>
      <c r="M5637" s="9">
        <f>IF(COUNTA($A5637:$K5637)=0,"",IF($K5637&lt;&gt;"",IF(COUNTIF($K$19:$K5637,$K5637)&gt;1,"SI","NO"),IF(COUNTIFS($A$19:$A5637,$A5637,$C$19:$C5637,$C5637,$J$19:$J5637,$J5637,$D$19:$D5637,$D5637)&gt;1,"SI","NO")))</f>
        <v/>
      </c>
      <c r="N5637" s="11">
        <f>IF(COUNTA($A5637:$K5637)=0,"",IF(AND($L5637="SI",$M5637="NO"),IFERROR($H5637,0),0))</f>
        <v/>
      </c>
      <c r="O5637" s="9">
        <f>IF(COUNTA($A5637:$K5637)=0,"",IF($M5637="SI","CUFE o factura duplicada dentro del reporte; no se suma dos veces",IF(IFERROR($H5637,0)&lt;=0,"DIAN reporta valor susceptible 0",IF($L5637="NO",IFERROR(LOOKUP(2,1/((LISTS!$M$2:$M$13&lt;&gt;"")*ISNUMBER(SEARCH(LISTS!$M$2:$M$13,$I5637))),LISTS!$O$2:$O$13),"Medio de pago no elegible o no identificado por DIAN"),"Apta automaticamente por pago electronico y base positiva"))))</f>
        <v/>
      </c>
    </row>
    <row r="5638">
      <c r="A5638" s="9" t="n"/>
      <c r="B5638" s="9" t="n"/>
      <c r="C5638" s="12" t="n"/>
      <c r="D5638" s="11" t="n"/>
      <c r="E5638" s="11" t="n"/>
      <c r="F5638" s="11" t="n"/>
      <c r="G5638" s="11" t="n"/>
      <c r="H5638" s="11" t="n"/>
      <c r="I5638" s="9" t="n"/>
      <c r="J5638" s="9" t="n"/>
      <c r="K5638" s="9" t="n"/>
      <c r="L5638" s="9">
        <f>IF(COUNTA($A5638:$K5638)=0,"",IF(AND(IFERROR($H5638,0)&gt;0,LEN(TRIM($K5638&amp;""))&gt;0,IFERROR(LOOKUP(2,1/((LISTS!$M$2:$M$13&lt;&gt;"")*ISNUMBER(SEARCH(LISTS!$M$2:$M$13,$I5638))),LISTS!$N$2:$N$13),"NO")="SI"),"SI","NO"))</f>
        <v/>
      </c>
      <c r="M5638" s="9">
        <f>IF(COUNTA($A5638:$K5638)=0,"",IF($K5638&lt;&gt;"",IF(COUNTIF($K$19:$K5638,$K5638)&gt;1,"SI","NO"),IF(COUNTIFS($A$19:$A5638,$A5638,$C$19:$C5638,$C5638,$J$19:$J5638,$J5638,$D$19:$D5638,$D5638)&gt;1,"SI","NO")))</f>
        <v/>
      </c>
      <c r="N5638" s="11">
        <f>IF(COUNTA($A5638:$K5638)=0,"",IF(AND($L5638="SI",$M5638="NO"),IFERROR($H5638,0),0))</f>
        <v/>
      </c>
      <c r="O5638" s="9">
        <f>IF(COUNTA($A5638:$K5638)=0,"",IF($M5638="SI","CUFE o factura duplicada dentro del reporte; no se suma dos veces",IF(IFERROR($H5638,0)&lt;=0,"DIAN reporta valor susceptible 0",IF($L5638="NO",IFERROR(LOOKUP(2,1/((LISTS!$M$2:$M$13&lt;&gt;"")*ISNUMBER(SEARCH(LISTS!$M$2:$M$13,$I5638))),LISTS!$O$2:$O$13),"Medio de pago no elegible o no identificado por DIAN"),"Apta automaticamente por pago electronico y base positiva"))))</f>
        <v/>
      </c>
    </row>
    <row r="5639">
      <c r="A5639" s="9" t="n"/>
      <c r="B5639" s="9" t="n"/>
      <c r="C5639" s="12" t="n"/>
      <c r="D5639" s="11" t="n"/>
      <c r="E5639" s="11" t="n"/>
      <c r="F5639" s="11" t="n"/>
      <c r="G5639" s="11" t="n"/>
      <c r="H5639" s="11" t="n"/>
      <c r="I5639" s="9" t="n"/>
      <c r="J5639" s="9" t="n"/>
      <c r="K5639" s="9" t="n"/>
      <c r="L5639" s="9">
        <f>IF(COUNTA($A5639:$K5639)=0,"",IF(AND(IFERROR($H5639,0)&gt;0,LEN(TRIM($K5639&amp;""))&gt;0,IFERROR(LOOKUP(2,1/((LISTS!$M$2:$M$13&lt;&gt;"")*ISNUMBER(SEARCH(LISTS!$M$2:$M$13,$I5639))),LISTS!$N$2:$N$13),"NO")="SI"),"SI","NO"))</f>
        <v/>
      </c>
      <c r="M5639" s="9">
        <f>IF(COUNTA($A5639:$K5639)=0,"",IF($K5639&lt;&gt;"",IF(COUNTIF($K$19:$K5639,$K5639)&gt;1,"SI","NO"),IF(COUNTIFS($A$19:$A5639,$A5639,$C$19:$C5639,$C5639,$J$19:$J5639,$J5639,$D$19:$D5639,$D5639)&gt;1,"SI","NO")))</f>
        <v/>
      </c>
      <c r="N5639" s="11">
        <f>IF(COUNTA($A5639:$K5639)=0,"",IF(AND($L5639="SI",$M5639="NO"),IFERROR($H5639,0),0))</f>
        <v/>
      </c>
      <c r="O5639" s="9">
        <f>IF(COUNTA($A5639:$K5639)=0,"",IF($M5639="SI","CUFE o factura duplicada dentro del reporte; no se suma dos veces",IF(IFERROR($H5639,0)&lt;=0,"DIAN reporta valor susceptible 0",IF($L5639="NO",IFERROR(LOOKUP(2,1/((LISTS!$M$2:$M$13&lt;&gt;"")*ISNUMBER(SEARCH(LISTS!$M$2:$M$13,$I5639))),LISTS!$O$2:$O$13),"Medio de pago no elegible o no identificado por DIAN"),"Apta automaticamente por pago electronico y base positiva"))))</f>
        <v/>
      </c>
    </row>
    <row r="5640">
      <c r="A5640" s="9" t="n"/>
      <c r="B5640" s="9" t="n"/>
      <c r="C5640" s="12" t="n"/>
      <c r="D5640" s="11" t="n"/>
      <c r="E5640" s="11" t="n"/>
      <c r="F5640" s="11" t="n"/>
      <c r="G5640" s="11" t="n"/>
      <c r="H5640" s="11" t="n"/>
      <c r="I5640" s="9" t="n"/>
      <c r="J5640" s="9" t="n"/>
      <c r="K5640" s="9" t="n"/>
      <c r="L5640" s="9">
        <f>IF(COUNTA($A5640:$K5640)=0,"",IF(AND(IFERROR($H5640,0)&gt;0,LEN(TRIM($K5640&amp;""))&gt;0,IFERROR(LOOKUP(2,1/((LISTS!$M$2:$M$13&lt;&gt;"")*ISNUMBER(SEARCH(LISTS!$M$2:$M$13,$I5640))),LISTS!$N$2:$N$13),"NO")="SI"),"SI","NO"))</f>
        <v/>
      </c>
      <c r="M5640" s="9">
        <f>IF(COUNTA($A5640:$K5640)=0,"",IF($K5640&lt;&gt;"",IF(COUNTIF($K$19:$K5640,$K5640)&gt;1,"SI","NO"),IF(COUNTIFS($A$19:$A5640,$A5640,$C$19:$C5640,$C5640,$J$19:$J5640,$J5640,$D$19:$D5640,$D5640)&gt;1,"SI","NO")))</f>
        <v/>
      </c>
      <c r="N5640" s="11">
        <f>IF(COUNTA($A5640:$K5640)=0,"",IF(AND($L5640="SI",$M5640="NO"),IFERROR($H5640,0),0))</f>
        <v/>
      </c>
      <c r="O5640" s="9">
        <f>IF(COUNTA($A5640:$K5640)=0,"",IF($M5640="SI","CUFE o factura duplicada dentro del reporte; no se suma dos veces",IF(IFERROR($H5640,0)&lt;=0,"DIAN reporta valor susceptible 0",IF($L5640="NO",IFERROR(LOOKUP(2,1/((LISTS!$M$2:$M$13&lt;&gt;"")*ISNUMBER(SEARCH(LISTS!$M$2:$M$13,$I5640))),LISTS!$O$2:$O$13),"Medio de pago no elegible o no identificado por DIAN"),"Apta automaticamente por pago electronico y base positiva"))))</f>
        <v/>
      </c>
    </row>
    <row r="5641">
      <c r="A5641" s="9" t="n"/>
      <c r="B5641" s="9" t="n"/>
      <c r="C5641" s="12" t="n"/>
      <c r="D5641" s="11" t="n"/>
      <c r="E5641" s="11" t="n"/>
      <c r="F5641" s="11" t="n"/>
      <c r="G5641" s="11" t="n"/>
      <c r="H5641" s="11" t="n"/>
      <c r="I5641" s="9" t="n"/>
      <c r="J5641" s="9" t="n"/>
      <c r="K5641" s="9" t="n"/>
      <c r="L5641" s="9">
        <f>IF(COUNTA($A5641:$K5641)=0,"",IF(AND(IFERROR($H5641,0)&gt;0,LEN(TRIM($K5641&amp;""))&gt;0,IFERROR(LOOKUP(2,1/((LISTS!$M$2:$M$13&lt;&gt;"")*ISNUMBER(SEARCH(LISTS!$M$2:$M$13,$I5641))),LISTS!$N$2:$N$13),"NO")="SI"),"SI","NO"))</f>
        <v/>
      </c>
      <c r="M5641" s="9">
        <f>IF(COUNTA($A5641:$K5641)=0,"",IF($K5641&lt;&gt;"",IF(COUNTIF($K$19:$K5641,$K5641)&gt;1,"SI","NO"),IF(COUNTIFS($A$19:$A5641,$A5641,$C$19:$C5641,$C5641,$J$19:$J5641,$J5641,$D$19:$D5641,$D5641)&gt;1,"SI","NO")))</f>
        <v/>
      </c>
      <c r="N5641" s="11">
        <f>IF(COUNTA($A5641:$K5641)=0,"",IF(AND($L5641="SI",$M5641="NO"),IFERROR($H5641,0),0))</f>
        <v/>
      </c>
      <c r="O5641" s="9">
        <f>IF(COUNTA($A5641:$K5641)=0,"",IF($M5641="SI","CUFE o factura duplicada dentro del reporte; no se suma dos veces",IF(IFERROR($H5641,0)&lt;=0,"DIAN reporta valor susceptible 0",IF($L5641="NO",IFERROR(LOOKUP(2,1/((LISTS!$M$2:$M$13&lt;&gt;"")*ISNUMBER(SEARCH(LISTS!$M$2:$M$13,$I5641))),LISTS!$O$2:$O$13),"Medio de pago no elegible o no identificado por DIAN"),"Apta automaticamente por pago electronico y base positiva"))))</f>
        <v/>
      </c>
    </row>
    <row r="5642">
      <c r="A5642" s="9" t="n"/>
      <c r="B5642" s="9" t="n"/>
      <c r="C5642" s="12" t="n"/>
      <c r="D5642" s="11" t="n"/>
      <c r="E5642" s="11" t="n"/>
      <c r="F5642" s="11" t="n"/>
      <c r="G5642" s="11" t="n"/>
      <c r="H5642" s="11" t="n"/>
      <c r="I5642" s="9" t="n"/>
      <c r="J5642" s="9" t="n"/>
      <c r="K5642" s="9" t="n"/>
      <c r="L5642" s="9">
        <f>IF(COUNTA($A5642:$K5642)=0,"",IF(AND(IFERROR($H5642,0)&gt;0,LEN(TRIM($K5642&amp;""))&gt;0,IFERROR(LOOKUP(2,1/((LISTS!$M$2:$M$13&lt;&gt;"")*ISNUMBER(SEARCH(LISTS!$M$2:$M$13,$I5642))),LISTS!$N$2:$N$13),"NO")="SI"),"SI","NO"))</f>
        <v/>
      </c>
      <c r="M5642" s="9">
        <f>IF(COUNTA($A5642:$K5642)=0,"",IF($K5642&lt;&gt;"",IF(COUNTIF($K$19:$K5642,$K5642)&gt;1,"SI","NO"),IF(COUNTIFS($A$19:$A5642,$A5642,$C$19:$C5642,$C5642,$J$19:$J5642,$J5642,$D$19:$D5642,$D5642)&gt;1,"SI","NO")))</f>
        <v/>
      </c>
      <c r="N5642" s="11">
        <f>IF(COUNTA($A5642:$K5642)=0,"",IF(AND($L5642="SI",$M5642="NO"),IFERROR($H5642,0),0))</f>
        <v/>
      </c>
      <c r="O5642" s="9">
        <f>IF(COUNTA($A5642:$K5642)=0,"",IF($M5642="SI","CUFE o factura duplicada dentro del reporte; no se suma dos veces",IF(IFERROR($H5642,0)&lt;=0,"DIAN reporta valor susceptible 0",IF($L5642="NO",IFERROR(LOOKUP(2,1/((LISTS!$M$2:$M$13&lt;&gt;"")*ISNUMBER(SEARCH(LISTS!$M$2:$M$13,$I5642))),LISTS!$O$2:$O$13),"Medio de pago no elegible o no identificado por DIAN"),"Apta automaticamente por pago electronico y base positiva"))))</f>
        <v/>
      </c>
    </row>
    <row r="5643">
      <c r="A5643" s="9" t="n"/>
      <c r="B5643" s="9" t="n"/>
      <c r="C5643" s="12" t="n"/>
      <c r="D5643" s="11" t="n"/>
      <c r="E5643" s="11" t="n"/>
      <c r="F5643" s="11" t="n"/>
      <c r="G5643" s="11" t="n"/>
      <c r="H5643" s="11" t="n"/>
      <c r="I5643" s="9" t="n"/>
      <c r="J5643" s="9" t="n"/>
      <c r="K5643" s="9" t="n"/>
      <c r="L5643" s="9">
        <f>IF(COUNTA($A5643:$K5643)=0,"",IF(AND(IFERROR($H5643,0)&gt;0,LEN(TRIM($K5643&amp;""))&gt;0,IFERROR(LOOKUP(2,1/((LISTS!$M$2:$M$13&lt;&gt;"")*ISNUMBER(SEARCH(LISTS!$M$2:$M$13,$I5643))),LISTS!$N$2:$N$13),"NO")="SI"),"SI","NO"))</f>
        <v/>
      </c>
      <c r="M5643" s="9">
        <f>IF(COUNTA($A5643:$K5643)=0,"",IF($K5643&lt;&gt;"",IF(COUNTIF($K$19:$K5643,$K5643)&gt;1,"SI","NO"),IF(COUNTIFS($A$19:$A5643,$A5643,$C$19:$C5643,$C5643,$J$19:$J5643,$J5643,$D$19:$D5643,$D5643)&gt;1,"SI","NO")))</f>
        <v/>
      </c>
      <c r="N5643" s="11">
        <f>IF(COUNTA($A5643:$K5643)=0,"",IF(AND($L5643="SI",$M5643="NO"),IFERROR($H5643,0),0))</f>
        <v/>
      </c>
      <c r="O5643" s="9">
        <f>IF(COUNTA($A5643:$K5643)=0,"",IF($M5643="SI","CUFE o factura duplicada dentro del reporte; no se suma dos veces",IF(IFERROR($H5643,0)&lt;=0,"DIAN reporta valor susceptible 0",IF($L5643="NO",IFERROR(LOOKUP(2,1/((LISTS!$M$2:$M$13&lt;&gt;"")*ISNUMBER(SEARCH(LISTS!$M$2:$M$13,$I5643))),LISTS!$O$2:$O$13),"Medio de pago no elegible o no identificado por DIAN"),"Apta automaticamente por pago electronico y base positiva"))))</f>
        <v/>
      </c>
    </row>
    <row r="5644">
      <c r="A5644" s="9" t="n"/>
      <c r="B5644" s="9" t="n"/>
      <c r="C5644" s="12" t="n"/>
      <c r="D5644" s="11" t="n"/>
      <c r="E5644" s="11" t="n"/>
      <c r="F5644" s="11" t="n"/>
      <c r="G5644" s="11" t="n"/>
      <c r="H5644" s="11" t="n"/>
      <c r="I5644" s="9" t="n"/>
      <c r="J5644" s="9" t="n"/>
      <c r="K5644" s="9" t="n"/>
      <c r="L5644" s="9">
        <f>IF(COUNTA($A5644:$K5644)=0,"",IF(AND(IFERROR($H5644,0)&gt;0,LEN(TRIM($K5644&amp;""))&gt;0,IFERROR(LOOKUP(2,1/((LISTS!$M$2:$M$13&lt;&gt;"")*ISNUMBER(SEARCH(LISTS!$M$2:$M$13,$I5644))),LISTS!$N$2:$N$13),"NO")="SI"),"SI","NO"))</f>
        <v/>
      </c>
      <c r="M5644" s="9">
        <f>IF(COUNTA($A5644:$K5644)=0,"",IF($K5644&lt;&gt;"",IF(COUNTIF($K$19:$K5644,$K5644)&gt;1,"SI","NO"),IF(COUNTIFS($A$19:$A5644,$A5644,$C$19:$C5644,$C5644,$J$19:$J5644,$J5644,$D$19:$D5644,$D5644)&gt;1,"SI","NO")))</f>
        <v/>
      </c>
      <c r="N5644" s="11">
        <f>IF(COUNTA($A5644:$K5644)=0,"",IF(AND($L5644="SI",$M5644="NO"),IFERROR($H5644,0),0))</f>
        <v/>
      </c>
      <c r="O5644" s="9">
        <f>IF(COUNTA($A5644:$K5644)=0,"",IF($M5644="SI","CUFE o factura duplicada dentro del reporte; no se suma dos veces",IF(IFERROR($H5644,0)&lt;=0,"DIAN reporta valor susceptible 0",IF($L5644="NO",IFERROR(LOOKUP(2,1/((LISTS!$M$2:$M$13&lt;&gt;"")*ISNUMBER(SEARCH(LISTS!$M$2:$M$13,$I5644))),LISTS!$O$2:$O$13),"Medio de pago no elegible o no identificado por DIAN"),"Apta automaticamente por pago electronico y base positiva"))))</f>
        <v/>
      </c>
    </row>
    <row r="5645">
      <c r="A5645" s="9" t="n"/>
      <c r="B5645" s="9" t="n"/>
      <c r="C5645" s="12" t="n"/>
      <c r="D5645" s="11" t="n"/>
      <c r="E5645" s="11" t="n"/>
      <c r="F5645" s="11" t="n"/>
      <c r="G5645" s="11" t="n"/>
      <c r="H5645" s="11" t="n"/>
      <c r="I5645" s="9" t="n"/>
      <c r="J5645" s="9" t="n"/>
      <c r="K5645" s="9" t="n"/>
      <c r="L5645" s="9">
        <f>IF(COUNTA($A5645:$K5645)=0,"",IF(AND(IFERROR($H5645,0)&gt;0,LEN(TRIM($K5645&amp;""))&gt;0,IFERROR(LOOKUP(2,1/((LISTS!$M$2:$M$13&lt;&gt;"")*ISNUMBER(SEARCH(LISTS!$M$2:$M$13,$I5645))),LISTS!$N$2:$N$13),"NO")="SI"),"SI","NO"))</f>
        <v/>
      </c>
      <c r="M5645" s="9">
        <f>IF(COUNTA($A5645:$K5645)=0,"",IF($K5645&lt;&gt;"",IF(COUNTIF($K$19:$K5645,$K5645)&gt;1,"SI","NO"),IF(COUNTIFS($A$19:$A5645,$A5645,$C$19:$C5645,$C5645,$J$19:$J5645,$J5645,$D$19:$D5645,$D5645)&gt;1,"SI","NO")))</f>
        <v/>
      </c>
      <c r="N5645" s="11">
        <f>IF(COUNTA($A5645:$K5645)=0,"",IF(AND($L5645="SI",$M5645="NO"),IFERROR($H5645,0),0))</f>
        <v/>
      </c>
      <c r="O5645" s="9">
        <f>IF(COUNTA($A5645:$K5645)=0,"",IF($M5645="SI","CUFE o factura duplicada dentro del reporte; no se suma dos veces",IF(IFERROR($H5645,0)&lt;=0,"DIAN reporta valor susceptible 0",IF($L5645="NO",IFERROR(LOOKUP(2,1/((LISTS!$M$2:$M$13&lt;&gt;"")*ISNUMBER(SEARCH(LISTS!$M$2:$M$13,$I5645))),LISTS!$O$2:$O$13),"Medio de pago no elegible o no identificado por DIAN"),"Apta automaticamente por pago electronico y base positiva"))))</f>
        <v/>
      </c>
    </row>
    <row r="5646">
      <c r="A5646" s="9" t="n"/>
      <c r="B5646" s="9" t="n"/>
      <c r="C5646" s="12" t="n"/>
      <c r="D5646" s="11" t="n"/>
      <c r="E5646" s="11" t="n"/>
      <c r="F5646" s="11" t="n"/>
      <c r="G5646" s="11" t="n"/>
      <c r="H5646" s="11" t="n"/>
      <c r="I5646" s="9" t="n"/>
      <c r="J5646" s="9" t="n"/>
      <c r="K5646" s="9" t="n"/>
      <c r="L5646" s="9">
        <f>IF(COUNTA($A5646:$K5646)=0,"",IF(AND(IFERROR($H5646,0)&gt;0,LEN(TRIM($K5646&amp;""))&gt;0,IFERROR(LOOKUP(2,1/((LISTS!$M$2:$M$13&lt;&gt;"")*ISNUMBER(SEARCH(LISTS!$M$2:$M$13,$I5646))),LISTS!$N$2:$N$13),"NO")="SI"),"SI","NO"))</f>
        <v/>
      </c>
      <c r="M5646" s="9">
        <f>IF(COUNTA($A5646:$K5646)=0,"",IF($K5646&lt;&gt;"",IF(COUNTIF($K$19:$K5646,$K5646)&gt;1,"SI","NO"),IF(COUNTIFS($A$19:$A5646,$A5646,$C$19:$C5646,$C5646,$J$19:$J5646,$J5646,$D$19:$D5646,$D5646)&gt;1,"SI","NO")))</f>
        <v/>
      </c>
      <c r="N5646" s="11">
        <f>IF(COUNTA($A5646:$K5646)=0,"",IF(AND($L5646="SI",$M5646="NO"),IFERROR($H5646,0),0))</f>
        <v/>
      </c>
      <c r="O5646" s="9">
        <f>IF(COUNTA($A5646:$K5646)=0,"",IF($M5646="SI","CUFE o factura duplicada dentro del reporte; no se suma dos veces",IF(IFERROR($H5646,0)&lt;=0,"DIAN reporta valor susceptible 0",IF($L5646="NO",IFERROR(LOOKUP(2,1/((LISTS!$M$2:$M$13&lt;&gt;"")*ISNUMBER(SEARCH(LISTS!$M$2:$M$13,$I5646))),LISTS!$O$2:$O$13),"Medio de pago no elegible o no identificado por DIAN"),"Apta automaticamente por pago electronico y base positiva"))))</f>
        <v/>
      </c>
    </row>
    <row r="5647">
      <c r="A5647" s="9" t="n"/>
      <c r="B5647" s="9" t="n"/>
      <c r="C5647" s="12" t="n"/>
      <c r="D5647" s="11" t="n"/>
      <c r="E5647" s="11" t="n"/>
      <c r="F5647" s="11" t="n"/>
      <c r="G5647" s="11" t="n"/>
      <c r="H5647" s="11" t="n"/>
      <c r="I5647" s="9" t="n"/>
      <c r="J5647" s="9" t="n"/>
      <c r="K5647" s="9" t="n"/>
      <c r="L5647" s="9">
        <f>IF(COUNTA($A5647:$K5647)=0,"",IF(AND(IFERROR($H5647,0)&gt;0,LEN(TRIM($K5647&amp;""))&gt;0,IFERROR(LOOKUP(2,1/((LISTS!$M$2:$M$13&lt;&gt;"")*ISNUMBER(SEARCH(LISTS!$M$2:$M$13,$I5647))),LISTS!$N$2:$N$13),"NO")="SI"),"SI","NO"))</f>
        <v/>
      </c>
      <c r="M5647" s="9">
        <f>IF(COUNTA($A5647:$K5647)=0,"",IF($K5647&lt;&gt;"",IF(COUNTIF($K$19:$K5647,$K5647)&gt;1,"SI","NO"),IF(COUNTIFS($A$19:$A5647,$A5647,$C$19:$C5647,$C5647,$J$19:$J5647,$J5647,$D$19:$D5647,$D5647)&gt;1,"SI","NO")))</f>
        <v/>
      </c>
      <c r="N5647" s="11">
        <f>IF(COUNTA($A5647:$K5647)=0,"",IF(AND($L5647="SI",$M5647="NO"),IFERROR($H5647,0),0))</f>
        <v/>
      </c>
      <c r="O5647" s="9">
        <f>IF(COUNTA($A5647:$K5647)=0,"",IF($M5647="SI","CUFE o factura duplicada dentro del reporte; no se suma dos veces",IF(IFERROR($H5647,0)&lt;=0,"DIAN reporta valor susceptible 0",IF($L5647="NO",IFERROR(LOOKUP(2,1/((LISTS!$M$2:$M$13&lt;&gt;"")*ISNUMBER(SEARCH(LISTS!$M$2:$M$13,$I5647))),LISTS!$O$2:$O$13),"Medio de pago no elegible o no identificado por DIAN"),"Apta automaticamente por pago electronico y base positiva"))))</f>
        <v/>
      </c>
    </row>
    <row r="5648">
      <c r="A5648" s="9" t="n"/>
      <c r="B5648" s="9" t="n"/>
      <c r="C5648" s="12" t="n"/>
      <c r="D5648" s="11" t="n"/>
      <c r="E5648" s="11" t="n"/>
      <c r="F5648" s="11" t="n"/>
      <c r="G5648" s="11" t="n"/>
      <c r="H5648" s="11" t="n"/>
      <c r="I5648" s="9" t="n"/>
      <c r="J5648" s="9" t="n"/>
      <c r="K5648" s="9" t="n"/>
      <c r="L5648" s="9">
        <f>IF(COUNTA($A5648:$K5648)=0,"",IF(AND(IFERROR($H5648,0)&gt;0,LEN(TRIM($K5648&amp;""))&gt;0,IFERROR(LOOKUP(2,1/((LISTS!$M$2:$M$13&lt;&gt;"")*ISNUMBER(SEARCH(LISTS!$M$2:$M$13,$I5648))),LISTS!$N$2:$N$13),"NO")="SI"),"SI","NO"))</f>
        <v/>
      </c>
      <c r="M5648" s="9">
        <f>IF(COUNTA($A5648:$K5648)=0,"",IF($K5648&lt;&gt;"",IF(COUNTIF($K$19:$K5648,$K5648)&gt;1,"SI","NO"),IF(COUNTIFS($A$19:$A5648,$A5648,$C$19:$C5648,$C5648,$J$19:$J5648,$J5648,$D$19:$D5648,$D5648)&gt;1,"SI","NO")))</f>
        <v/>
      </c>
      <c r="N5648" s="11">
        <f>IF(COUNTA($A5648:$K5648)=0,"",IF(AND($L5648="SI",$M5648="NO"),IFERROR($H5648,0),0))</f>
        <v/>
      </c>
      <c r="O5648" s="9">
        <f>IF(COUNTA($A5648:$K5648)=0,"",IF($M5648="SI","CUFE o factura duplicada dentro del reporte; no se suma dos veces",IF(IFERROR($H5648,0)&lt;=0,"DIAN reporta valor susceptible 0",IF($L5648="NO",IFERROR(LOOKUP(2,1/((LISTS!$M$2:$M$13&lt;&gt;"")*ISNUMBER(SEARCH(LISTS!$M$2:$M$13,$I5648))),LISTS!$O$2:$O$13),"Medio de pago no elegible o no identificado por DIAN"),"Apta automaticamente por pago electronico y base positiva"))))</f>
        <v/>
      </c>
    </row>
    <row r="5649">
      <c r="A5649" s="9" t="n"/>
      <c r="B5649" s="9" t="n"/>
      <c r="C5649" s="12" t="n"/>
      <c r="D5649" s="11" t="n"/>
      <c r="E5649" s="11" t="n"/>
      <c r="F5649" s="11" t="n"/>
      <c r="G5649" s="11" t="n"/>
      <c r="H5649" s="11" t="n"/>
      <c r="I5649" s="9" t="n"/>
      <c r="J5649" s="9" t="n"/>
      <c r="K5649" s="9" t="n"/>
      <c r="L5649" s="9">
        <f>IF(COUNTA($A5649:$K5649)=0,"",IF(AND(IFERROR($H5649,0)&gt;0,LEN(TRIM($K5649&amp;""))&gt;0,IFERROR(LOOKUP(2,1/((LISTS!$M$2:$M$13&lt;&gt;"")*ISNUMBER(SEARCH(LISTS!$M$2:$M$13,$I5649))),LISTS!$N$2:$N$13),"NO")="SI"),"SI","NO"))</f>
        <v/>
      </c>
      <c r="M5649" s="9">
        <f>IF(COUNTA($A5649:$K5649)=0,"",IF($K5649&lt;&gt;"",IF(COUNTIF($K$19:$K5649,$K5649)&gt;1,"SI","NO"),IF(COUNTIFS($A$19:$A5649,$A5649,$C$19:$C5649,$C5649,$J$19:$J5649,$J5649,$D$19:$D5649,$D5649)&gt;1,"SI","NO")))</f>
        <v/>
      </c>
      <c r="N5649" s="11">
        <f>IF(COUNTA($A5649:$K5649)=0,"",IF(AND($L5649="SI",$M5649="NO"),IFERROR($H5649,0),0))</f>
        <v/>
      </c>
      <c r="O5649" s="9">
        <f>IF(COUNTA($A5649:$K5649)=0,"",IF($M5649="SI","CUFE o factura duplicada dentro del reporte; no se suma dos veces",IF(IFERROR($H5649,0)&lt;=0,"DIAN reporta valor susceptible 0",IF($L5649="NO",IFERROR(LOOKUP(2,1/((LISTS!$M$2:$M$13&lt;&gt;"")*ISNUMBER(SEARCH(LISTS!$M$2:$M$13,$I5649))),LISTS!$O$2:$O$13),"Medio de pago no elegible o no identificado por DIAN"),"Apta automaticamente por pago electronico y base positiva"))))</f>
        <v/>
      </c>
    </row>
    <row r="5650">
      <c r="A5650" s="9" t="n"/>
      <c r="B5650" s="9" t="n"/>
      <c r="C5650" s="12" t="n"/>
      <c r="D5650" s="11" t="n"/>
      <c r="E5650" s="11" t="n"/>
      <c r="F5650" s="11" t="n"/>
      <c r="G5650" s="11" t="n"/>
      <c r="H5650" s="11" t="n"/>
      <c r="I5650" s="9" t="n"/>
      <c r="J5650" s="9" t="n"/>
      <c r="K5650" s="9" t="n"/>
      <c r="L5650" s="9">
        <f>IF(COUNTA($A5650:$K5650)=0,"",IF(AND(IFERROR($H5650,0)&gt;0,LEN(TRIM($K5650&amp;""))&gt;0,IFERROR(LOOKUP(2,1/((LISTS!$M$2:$M$13&lt;&gt;"")*ISNUMBER(SEARCH(LISTS!$M$2:$M$13,$I5650))),LISTS!$N$2:$N$13),"NO")="SI"),"SI","NO"))</f>
        <v/>
      </c>
      <c r="M5650" s="9">
        <f>IF(COUNTA($A5650:$K5650)=0,"",IF($K5650&lt;&gt;"",IF(COUNTIF($K$19:$K5650,$K5650)&gt;1,"SI","NO"),IF(COUNTIFS($A$19:$A5650,$A5650,$C$19:$C5650,$C5650,$J$19:$J5650,$J5650,$D$19:$D5650,$D5650)&gt;1,"SI","NO")))</f>
        <v/>
      </c>
      <c r="N5650" s="11">
        <f>IF(COUNTA($A5650:$K5650)=0,"",IF(AND($L5650="SI",$M5650="NO"),IFERROR($H5650,0),0))</f>
        <v/>
      </c>
      <c r="O5650" s="9">
        <f>IF(COUNTA($A5650:$K5650)=0,"",IF($M5650="SI","CUFE o factura duplicada dentro del reporte; no se suma dos veces",IF(IFERROR($H5650,0)&lt;=0,"DIAN reporta valor susceptible 0",IF($L5650="NO",IFERROR(LOOKUP(2,1/((LISTS!$M$2:$M$13&lt;&gt;"")*ISNUMBER(SEARCH(LISTS!$M$2:$M$13,$I5650))),LISTS!$O$2:$O$13),"Medio de pago no elegible o no identificado por DIAN"),"Apta automaticamente por pago electronico y base positiva"))))</f>
        <v/>
      </c>
    </row>
    <row r="5651">
      <c r="A5651" s="9" t="n"/>
      <c r="B5651" s="9" t="n"/>
      <c r="C5651" s="12" t="n"/>
      <c r="D5651" s="11" t="n"/>
      <c r="E5651" s="11" t="n"/>
      <c r="F5651" s="11" t="n"/>
      <c r="G5651" s="11" t="n"/>
      <c r="H5651" s="11" t="n"/>
      <c r="I5651" s="9" t="n"/>
      <c r="J5651" s="9" t="n"/>
      <c r="K5651" s="9" t="n"/>
      <c r="L5651" s="9">
        <f>IF(COUNTA($A5651:$K5651)=0,"",IF(AND(IFERROR($H5651,0)&gt;0,LEN(TRIM($K5651&amp;""))&gt;0,IFERROR(LOOKUP(2,1/((LISTS!$M$2:$M$13&lt;&gt;"")*ISNUMBER(SEARCH(LISTS!$M$2:$M$13,$I5651))),LISTS!$N$2:$N$13),"NO")="SI"),"SI","NO"))</f>
        <v/>
      </c>
      <c r="M5651" s="9">
        <f>IF(COUNTA($A5651:$K5651)=0,"",IF($K5651&lt;&gt;"",IF(COUNTIF($K$19:$K5651,$K5651)&gt;1,"SI","NO"),IF(COUNTIFS($A$19:$A5651,$A5651,$C$19:$C5651,$C5651,$J$19:$J5651,$J5651,$D$19:$D5651,$D5651)&gt;1,"SI","NO")))</f>
        <v/>
      </c>
      <c r="N5651" s="11">
        <f>IF(COUNTA($A5651:$K5651)=0,"",IF(AND($L5651="SI",$M5651="NO"),IFERROR($H5651,0),0))</f>
        <v/>
      </c>
      <c r="O5651" s="9">
        <f>IF(COUNTA($A5651:$K5651)=0,"",IF($M5651="SI","CUFE o factura duplicada dentro del reporte; no se suma dos veces",IF(IFERROR($H5651,0)&lt;=0,"DIAN reporta valor susceptible 0",IF($L5651="NO",IFERROR(LOOKUP(2,1/((LISTS!$M$2:$M$13&lt;&gt;"")*ISNUMBER(SEARCH(LISTS!$M$2:$M$13,$I5651))),LISTS!$O$2:$O$13),"Medio de pago no elegible o no identificado por DIAN"),"Apta automaticamente por pago electronico y base positiva"))))</f>
        <v/>
      </c>
    </row>
    <row r="5652">
      <c r="A5652" s="9" t="n"/>
      <c r="B5652" s="9" t="n"/>
      <c r="C5652" s="12" t="n"/>
      <c r="D5652" s="11" t="n"/>
      <c r="E5652" s="11" t="n"/>
      <c r="F5652" s="11" t="n"/>
      <c r="G5652" s="11" t="n"/>
      <c r="H5652" s="11" t="n"/>
      <c r="I5652" s="9" t="n"/>
      <c r="J5652" s="9" t="n"/>
      <c r="K5652" s="9" t="n"/>
      <c r="L5652" s="9">
        <f>IF(COUNTA($A5652:$K5652)=0,"",IF(AND(IFERROR($H5652,0)&gt;0,LEN(TRIM($K5652&amp;""))&gt;0,IFERROR(LOOKUP(2,1/((LISTS!$M$2:$M$13&lt;&gt;"")*ISNUMBER(SEARCH(LISTS!$M$2:$M$13,$I5652))),LISTS!$N$2:$N$13),"NO")="SI"),"SI","NO"))</f>
        <v/>
      </c>
      <c r="M5652" s="9">
        <f>IF(COUNTA($A5652:$K5652)=0,"",IF($K5652&lt;&gt;"",IF(COUNTIF($K$19:$K5652,$K5652)&gt;1,"SI","NO"),IF(COUNTIFS($A$19:$A5652,$A5652,$C$19:$C5652,$C5652,$J$19:$J5652,$J5652,$D$19:$D5652,$D5652)&gt;1,"SI","NO")))</f>
        <v/>
      </c>
      <c r="N5652" s="11">
        <f>IF(COUNTA($A5652:$K5652)=0,"",IF(AND($L5652="SI",$M5652="NO"),IFERROR($H5652,0),0))</f>
        <v/>
      </c>
      <c r="O5652" s="9">
        <f>IF(COUNTA($A5652:$K5652)=0,"",IF($M5652="SI","CUFE o factura duplicada dentro del reporte; no se suma dos veces",IF(IFERROR($H5652,0)&lt;=0,"DIAN reporta valor susceptible 0",IF($L5652="NO",IFERROR(LOOKUP(2,1/((LISTS!$M$2:$M$13&lt;&gt;"")*ISNUMBER(SEARCH(LISTS!$M$2:$M$13,$I5652))),LISTS!$O$2:$O$13),"Medio de pago no elegible o no identificado por DIAN"),"Apta automaticamente por pago electronico y base positiva"))))</f>
        <v/>
      </c>
    </row>
    <row r="5653">
      <c r="A5653" s="9" t="n"/>
      <c r="B5653" s="9" t="n"/>
      <c r="C5653" s="12" t="n"/>
      <c r="D5653" s="11" t="n"/>
      <c r="E5653" s="11" t="n"/>
      <c r="F5653" s="11" t="n"/>
      <c r="G5653" s="11" t="n"/>
      <c r="H5653" s="11" t="n"/>
      <c r="I5653" s="9" t="n"/>
      <c r="J5653" s="9" t="n"/>
      <c r="K5653" s="9" t="n"/>
      <c r="L5653" s="9">
        <f>IF(COUNTA($A5653:$K5653)=0,"",IF(AND(IFERROR($H5653,0)&gt;0,LEN(TRIM($K5653&amp;""))&gt;0,IFERROR(LOOKUP(2,1/((LISTS!$M$2:$M$13&lt;&gt;"")*ISNUMBER(SEARCH(LISTS!$M$2:$M$13,$I5653))),LISTS!$N$2:$N$13),"NO")="SI"),"SI","NO"))</f>
        <v/>
      </c>
      <c r="M5653" s="9">
        <f>IF(COUNTA($A5653:$K5653)=0,"",IF($K5653&lt;&gt;"",IF(COUNTIF($K$19:$K5653,$K5653)&gt;1,"SI","NO"),IF(COUNTIFS($A$19:$A5653,$A5653,$C$19:$C5653,$C5653,$J$19:$J5653,$J5653,$D$19:$D5653,$D5653)&gt;1,"SI","NO")))</f>
        <v/>
      </c>
      <c r="N5653" s="11">
        <f>IF(COUNTA($A5653:$K5653)=0,"",IF(AND($L5653="SI",$M5653="NO"),IFERROR($H5653,0),0))</f>
        <v/>
      </c>
      <c r="O5653" s="9">
        <f>IF(COUNTA($A5653:$K5653)=0,"",IF($M5653="SI","CUFE o factura duplicada dentro del reporte; no se suma dos veces",IF(IFERROR($H5653,0)&lt;=0,"DIAN reporta valor susceptible 0",IF($L5653="NO",IFERROR(LOOKUP(2,1/((LISTS!$M$2:$M$13&lt;&gt;"")*ISNUMBER(SEARCH(LISTS!$M$2:$M$13,$I5653))),LISTS!$O$2:$O$13),"Medio de pago no elegible o no identificado por DIAN"),"Apta automaticamente por pago electronico y base positiva"))))</f>
        <v/>
      </c>
    </row>
    <row r="5654">
      <c r="A5654" s="9" t="n"/>
      <c r="B5654" s="9" t="n"/>
      <c r="C5654" s="12" t="n"/>
      <c r="D5654" s="11" t="n"/>
      <c r="E5654" s="11" t="n"/>
      <c r="F5654" s="11" t="n"/>
      <c r="G5654" s="11" t="n"/>
      <c r="H5654" s="11" t="n"/>
      <c r="I5654" s="9" t="n"/>
      <c r="J5654" s="9" t="n"/>
      <c r="K5654" s="9" t="n"/>
      <c r="L5654" s="9">
        <f>IF(COUNTA($A5654:$K5654)=0,"",IF(AND(IFERROR($H5654,0)&gt;0,LEN(TRIM($K5654&amp;""))&gt;0,IFERROR(LOOKUP(2,1/((LISTS!$M$2:$M$13&lt;&gt;"")*ISNUMBER(SEARCH(LISTS!$M$2:$M$13,$I5654))),LISTS!$N$2:$N$13),"NO")="SI"),"SI","NO"))</f>
        <v/>
      </c>
      <c r="M5654" s="9">
        <f>IF(COUNTA($A5654:$K5654)=0,"",IF($K5654&lt;&gt;"",IF(COUNTIF($K$19:$K5654,$K5654)&gt;1,"SI","NO"),IF(COUNTIFS($A$19:$A5654,$A5654,$C$19:$C5654,$C5654,$J$19:$J5654,$J5654,$D$19:$D5654,$D5654)&gt;1,"SI","NO")))</f>
        <v/>
      </c>
      <c r="N5654" s="11">
        <f>IF(COUNTA($A5654:$K5654)=0,"",IF(AND($L5654="SI",$M5654="NO"),IFERROR($H5654,0),0))</f>
        <v/>
      </c>
      <c r="O5654" s="9">
        <f>IF(COUNTA($A5654:$K5654)=0,"",IF($M5654="SI","CUFE o factura duplicada dentro del reporte; no se suma dos veces",IF(IFERROR($H5654,0)&lt;=0,"DIAN reporta valor susceptible 0",IF($L5654="NO",IFERROR(LOOKUP(2,1/((LISTS!$M$2:$M$13&lt;&gt;"")*ISNUMBER(SEARCH(LISTS!$M$2:$M$13,$I5654))),LISTS!$O$2:$O$13),"Medio de pago no elegible o no identificado por DIAN"),"Apta automaticamente por pago electronico y base positiva"))))</f>
        <v/>
      </c>
    </row>
    <row r="5655">
      <c r="A5655" s="9" t="n"/>
      <c r="B5655" s="9" t="n"/>
      <c r="C5655" s="12" t="n"/>
      <c r="D5655" s="11" t="n"/>
      <c r="E5655" s="11" t="n"/>
      <c r="F5655" s="11" t="n"/>
      <c r="G5655" s="11" t="n"/>
      <c r="H5655" s="11" t="n"/>
      <c r="I5655" s="9" t="n"/>
      <c r="J5655" s="9" t="n"/>
      <c r="K5655" s="9" t="n"/>
      <c r="L5655" s="9">
        <f>IF(COUNTA($A5655:$K5655)=0,"",IF(AND(IFERROR($H5655,0)&gt;0,LEN(TRIM($K5655&amp;""))&gt;0,IFERROR(LOOKUP(2,1/((LISTS!$M$2:$M$13&lt;&gt;"")*ISNUMBER(SEARCH(LISTS!$M$2:$M$13,$I5655))),LISTS!$N$2:$N$13),"NO")="SI"),"SI","NO"))</f>
        <v/>
      </c>
      <c r="M5655" s="9">
        <f>IF(COUNTA($A5655:$K5655)=0,"",IF($K5655&lt;&gt;"",IF(COUNTIF($K$19:$K5655,$K5655)&gt;1,"SI","NO"),IF(COUNTIFS($A$19:$A5655,$A5655,$C$19:$C5655,$C5655,$J$19:$J5655,$J5655,$D$19:$D5655,$D5655)&gt;1,"SI","NO")))</f>
        <v/>
      </c>
      <c r="N5655" s="11">
        <f>IF(COUNTA($A5655:$K5655)=0,"",IF(AND($L5655="SI",$M5655="NO"),IFERROR($H5655,0),0))</f>
        <v/>
      </c>
      <c r="O5655" s="9">
        <f>IF(COUNTA($A5655:$K5655)=0,"",IF($M5655="SI","CUFE o factura duplicada dentro del reporte; no se suma dos veces",IF(IFERROR($H5655,0)&lt;=0,"DIAN reporta valor susceptible 0",IF($L5655="NO",IFERROR(LOOKUP(2,1/((LISTS!$M$2:$M$13&lt;&gt;"")*ISNUMBER(SEARCH(LISTS!$M$2:$M$13,$I5655))),LISTS!$O$2:$O$13),"Medio de pago no elegible o no identificado por DIAN"),"Apta automaticamente por pago electronico y base positiva"))))</f>
        <v/>
      </c>
    </row>
    <row r="5656">
      <c r="A5656" s="9" t="n"/>
      <c r="B5656" s="9" t="n"/>
      <c r="C5656" s="12" t="n"/>
      <c r="D5656" s="11" t="n"/>
      <c r="E5656" s="11" t="n"/>
      <c r="F5656" s="11" t="n"/>
      <c r="G5656" s="11" t="n"/>
      <c r="H5656" s="11" t="n"/>
      <c r="I5656" s="9" t="n"/>
      <c r="J5656" s="9" t="n"/>
      <c r="K5656" s="9" t="n"/>
      <c r="L5656" s="9">
        <f>IF(COUNTA($A5656:$K5656)=0,"",IF(AND(IFERROR($H5656,0)&gt;0,LEN(TRIM($K5656&amp;""))&gt;0,IFERROR(LOOKUP(2,1/((LISTS!$M$2:$M$13&lt;&gt;"")*ISNUMBER(SEARCH(LISTS!$M$2:$M$13,$I5656))),LISTS!$N$2:$N$13),"NO")="SI"),"SI","NO"))</f>
        <v/>
      </c>
      <c r="M5656" s="9">
        <f>IF(COUNTA($A5656:$K5656)=0,"",IF($K5656&lt;&gt;"",IF(COUNTIF($K$19:$K5656,$K5656)&gt;1,"SI","NO"),IF(COUNTIFS($A$19:$A5656,$A5656,$C$19:$C5656,$C5656,$J$19:$J5656,$J5656,$D$19:$D5656,$D5656)&gt;1,"SI","NO")))</f>
        <v/>
      </c>
      <c r="N5656" s="11">
        <f>IF(COUNTA($A5656:$K5656)=0,"",IF(AND($L5656="SI",$M5656="NO"),IFERROR($H5656,0),0))</f>
        <v/>
      </c>
      <c r="O5656" s="9">
        <f>IF(COUNTA($A5656:$K5656)=0,"",IF($M5656="SI","CUFE o factura duplicada dentro del reporte; no se suma dos veces",IF(IFERROR($H5656,0)&lt;=0,"DIAN reporta valor susceptible 0",IF($L5656="NO",IFERROR(LOOKUP(2,1/((LISTS!$M$2:$M$13&lt;&gt;"")*ISNUMBER(SEARCH(LISTS!$M$2:$M$13,$I5656))),LISTS!$O$2:$O$13),"Medio de pago no elegible o no identificado por DIAN"),"Apta automaticamente por pago electronico y base positiva"))))</f>
        <v/>
      </c>
    </row>
    <row r="5657">
      <c r="A5657" s="9" t="n"/>
      <c r="B5657" s="9" t="n"/>
      <c r="C5657" s="12" t="n"/>
      <c r="D5657" s="11" t="n"/>
      <c r="E5657" s="11" t="n"/>
      <c r="F5657" s="11" t="n"/>
      <c r="G5657" s="11" t="n"/>
      <c r="H5657" s="11" t="n"/>
      <c r="I5657" s="9" t="n"/>
      <c r="J5657" s="9" t="n"/>
      <c r="K5657" s="9" t="n"/>
      <c r="L5657" s="9">
        <f>IF(COUNTA($A5657:$K5657)=0,"",IF(AND(IFERROR($H5657,0)&gt;0,LEN(TRIM($K5657&amp;""))&gt;0,IFERROR(LOOKUP(2,1/((LISTS!$M$2:$M$13&lt;&gt;"")*ISNUMBER(SEARCH(LISTS!$M$2:$M$13,$I5657))),LISTS!$N$2:$N$13),"NO")="SI"),"SI","NO"))</f>
        <v/>
      </c>
      <c r="M5657" s="9">
        <f>IF(COUNTA($A5657:$K5657)=0,"",IF($K5657&lt;&gt;"",IF(COUNTIF($K$19:$K5657,$K5657)&gt;1,"SI","NO"),IF(COUNTIFS($A$19:$A5657,$A5657,$C$19:$C5657,$C5657,$J$19:$J5657,$J5657,$D$19:$D5657,$D5657)&gt;1,"SI","NO")))</f>
        <v/>
      </c>
      <c r="N5657" s="11">
        <f>IF(COUNTA($A5657:$K5657)=0,"",IF(AND($L5657="SI",$M5657="NO"),IFERROR($H5657,0),0))</f>
        <v/>
      </c>
      <c r="O5657" s="9">
        <f>IF(COUNTA($A5657:$K5657)=0,"",IF($M5657="SI","CUFE o factura duplicada dentro del reporte; no se suma dos veces",IF(IFERROR($H5657,0)&lt;=0,"DIAN reporta valor susceptible 0",IF($L5657="NO",IFERROR(LOOKUP(2,1/((LISTS!$M$2:$M$13&lt;&gt;"")*ISNUMBER(SEARCH(LISTS!$M$2:$M$13,$I5657))),LISTS!$O$2:$O$13),"Medio de pago no elegible o no identificado por DIAN"),"Apta automaticamente por pago electronico y base positiva"))))</f>
        <v/>
      </c>
    </row>
    <row r="5658">
      <c r="A5658" s="9" t="n"/>
      <c r="B5658" s="9" t="n"/>
      <c r="C5658" s="12" t="n"/>
      <c r="D5658" s="11" t="n"/>
      <c r="E5658" s="11" t="n"/>
      <c r="F5658" s="11" t="n"/>
      <c r="G5658" s="11" t="n"/>
      <c r="H5658" s="11" t="n"/>
      <c r="I5658" s="9" t="n"/>
      <c r="J5658" s="9" t="n"/>
      <c r="K5658" s="9" t="n"/>
      <c r="L5658" s="9">
        <f>IF(COUNTA($A5658:$K5658)=0,"",IF(AND(IFERROR($H5658,0)&gt;0,LEN(TRIM($K5658&amp;""))&gt;0,IFERROR(LOOKUP(2,1/((LISTS!$M$2:$M$13&lt;&gt;"")*ISNUMBER(SEARCH(LISTS!$M$2:$M$13,$I5658))),LISTS!$N$2:$N$13),"NO")="SI"),"SI","NO"))</f>
        <v/>
      </c>
      <c r="M5658" s="9">
        <f>IF(COUNTA($A5658:$K5658)=0,"",IF($K5658&lt;&gt;"",IF(COUNTIF($K$19:$K5658,$K5658)&gt;1,"SI","NO"),IF(COUNTIFS($A$19:$A5658,$A5658,$C$19:$C5658,$C5658,$J$19:$J5658,$J5658,$D$19:$D5658,$D5658)&gt;1,"SI","NO")))</f>
        <v/>
      </c>
      <c r="N5658" s="11">
        <f>IF(COUNTA($A5658:$K5658)=0,"",IF(AND($L5658="SI",$M5658="NO"),IFERROR($H5658,0),0))</f>
        <v/>
      </c>
      <c r="O5658" s="9">
        <f>IF(COUNTA($A5658:$K5658)=0,"",IF($M5658="SI","CUFE o factura duplicada dentro del reporte; no se suma dos veces",IF(IFERROR($H5658,0)&lt;=0,"DIAN reporta valor susceptible 0",IF($L5658="NO",IFERROR(LOOKUP(2,1/((LISTS!$M$2:$M$13&lt;&gt;"")*ISNUMBER(SEARCH(LISTS!$M$2:$M$13,$I5658))),LISTS!$O$2:$O$13),"Medio de pago no elegible o no identificado por DIAN"),"Apta automaticamente por pago electronico y base positiva"))))</f>
        <v/>
      </c>
    </row>
    <row r="5659">
      <c r="A5659" s="9" t="n"/>
      <c r="B5659" s="9" t="n"/>
      <c r="C5659" s="12" t="n"/>
      <c r="D5659" s="11" t="n"/>
      <c r="E5659" s="11" t="n"/>
      <c r="F5659" s="11" t="n"/>
      <c r="G5659" s="11" t="n"/>
      <c r="H5659" s="11" t="n"/>
      <c r="I5659" s="9" t="n"/>
      <c r="J5659" s="9" t="n"/>
      <c r="K5659" s="9" t="n"/>
      <c r="L5659" s="9">
        <f>IF(COUNTA($A5659:$K5659)=0,"",IF(AND(IFERROR($H5659,0)&gt;0,LEN(TRIM($K5659&amp;""))&gt;0,IFERROR(LOOKUP(2,1/((LISTS!$M$2:$M$13&lt;&gt;"")*ISNUMBER(SEARCH(LISTS!$M$2:$M$13,$I5659))),LISTS!$N$2:$N$13),"NO")="SI"),"SI","NO"))</f>
        <v/>
      </c>
      <c r="M5659" s="9">
        <f>IF(COUNTA($A5659:$K5659)=0,"",IF($K5659&lt;&gt;"",IF(COUNTIF($K$19:$K5659,$K5659)&gt;1,"SI","NO"),IF(COUNTIFS($A$19:$A5659,$A5659,$C$19:$C5659,$C5659,$J$19:$J5659,$J5659,$D$19:$D5659,$D5659)&gt;1,"SI","NO")))</f>
        <v/>
      </c>
      <c r="N5659" s="11">
        <f>IF(COUNTA($A5659:$K5659)=0,"",IF(AND($L5659="SI",$M5659="NO"),IFERROR($H5659,0),0))</f>
        <v/>
      </c>
      <c r="O5659" s="9">
        <f>IF(COUNTA($A5659:$K5659)=0,"",IF($M5659="SI","CUFE o factura duplicada dentro del reporte; no se suma dos veces",IF(IFERROR($H5659,0)&lt;=0,"DIAN reporta valor susceptible 0",IF($L5659="NO",IFERROR(LOOKUP(2,1/((LISTS!$M$2:$M$13&lt;&gt;"")*ISNUMBER(SEARCH(LISTS!$M$2:$M$13,$I5659))),LISTS!$O$2:$O$13),"Medio de pago no elegible o no identificado por DIAN"),"Apta automaticamente por pago electronico y base positiva"))))</f>
        <v/>
      </c>
    </row>
    <row r="5660">
      <c r="A5660" s="9" t="n"/>
      <c r="B5660" s="9" t="n"/>
      <c r="C5660" s="12" t="n"/>
      <c r="D5660" s="11" t="n"/>
      <c r="E5660" s="11" t="n"/>
      <c r="F5660" s="11" t="n"/>
      <c r="G5660" s="11" t="n"/>
      <c r="H5660" s="11" t="n"/>
      <c r="I5660" s="9" t="n"/>
      <c r="J5660" s="9" t="n"/>
      <c r="K5660" s="9" t="n"/>
      <c r="L5660" s="9">
        <f>IF(COUNTA($A5660:$K5660)=0,"",IF(AND(IFERROR($H5660,0)&gt;0,LEN(TRIM($K5660&amp;""))&gt;0,IFERROR(LOOKUP(2,1/((LISTS!$M$2:$M$13&lt;&gt;"")*ISNUMBER(SEARCH(LISTS!$M$2:$M$13,$I5660))),LISTS!$N$2:$N$13),"NO")="SI"),"SI","NO"))</f>
        <v/>
      </c>
      <c r="M5660" s="9">
        <f>IF(COUNTA($A5660:$K5660)=0,"",IF($K5660&lt;&gt;"",IF(COUNTIF($K$19:$K5660,$K5660)&gt;1,"SI","NO"),IF(COUNTIFS($A$19:$A5660,$A5660,$C$19:$C5660,$C5660,$J$19:$J5660,$J5660,$D$19:$D5660,$D5660)&gt;1,"SI","NO")))</f>
        <v/>
      </c>
      <c r="N5660" s="11">
        <f>IF(COUNTA($A5660:$K5660)=0,"",IF(AND($L5660="SI",$M5660="NO"),IFERROR($H5660,0),0))</f>
        <v/>
      </c>
      <c r="O5660" s="9">
        <f>IF(COUNTA($A5660:$K5660)=0,"",IF($M5660="SI","CUFE o factura duplicada dentro del reporte; no se suma dos veces",IF(IFERROR($H5660,0)&lt;=0,"DIAN reporta valor susceptible 0",IF($L5660="NO",IFERROR(LOOKUP(2,1/((LISTS!$M$2:$M$13&lt;&gt;"")*ISNUMBER(SEARCH(LISTS!$M$2:$M$13,$I5660))),LISTS!$O$2:$O$13),"Medio de pago no elegible o no identificado por DIAN"),"Apta automaticamente por pago electronico y base positiva"))))</f>
        <v/>
      </c>
    </row>
    <row r="5661">
      <c r="A5661" s="9" t="n"/>
      <c r="B5661" s="9" t="n"/>
      <c r="C5661" s="12" t="n"/>
      <c r="D5661" s="11" t="n"/>
      <c r="E5661" s="11" t="n"/>
      <c r="F5661" s="11" t="n"/>
      <c r="G5661" s="11" t="n"/>
      <c r="H5661" s="11" t="n"/>
      <c r="I5661" s="9" t="n"/>
      <c r="J5661" s="9" t="n"/>
      <c r="K5661" s="9" t="n"/>
      <c r="L5661" s="9">
        <f>IF(COUNTA($A5661:$K5661)=0,"",IF(AND(IFERROR($H5661,0)&gt;0,LEN(TRIM($K5661&amp;""))&gt;0,IFERROR(LOOKUP(2,1/((LISTS!$M$2:$M$13&lt;&gt;"")*ISNUMBER(SEARCH(LISTS!$M$2:$M$13,$I5661))),LISTS!$N$2:$N$13),"NO")="SI"),"SI","NO"))</f>
        <v/>
      </c>
      <c r="M5661" s="9">
        <f>IF(COUNTA($A5661:$K5661)=0,"",IF($K5661&lt;&gt;"",IF(COUNTIF($K$19:$K5661,$K5661)&gt;1,"SI","NO"),IF(COUNTIFS($A$19:$A5661,$A5661,$C$19:$C5661,$C5661,$J$19:$J5661,$J5661,$D$19:$D5661,$D5661)&gt;1,"SI","NO")))</f>
        <v/>
      </c>
      <c r="N5661" s="11">
        <f>IF(COUNTA($A5661:$K5661)=0,"",IF(AND($L5661="SI",$M5661="NO"),IFERROR($H5661,0),0))</f>
        <v/>
      </c>
      <c r="O5661" s="9">
        <f>IF(COUNTA($A5661:$K5661)=0,"",IF($M5661="SI","CUFE o factura duplicada dentro del reporte; no se suma dos veces",IF(IFERROR($H5661,0)&lt;=0,"DIAN reporta valor susceptible 0",IF($L5661="NO",IFERROR(LOOKUP(2,1/((LISTS!$M$2:$M$13&lt;&gt;"")*ISNUMBER(SEARCH(LISTS!$M$2:$M$13,$I5661))),LISTS!$O$2:$O$13),"Medio de pago no elegible o no identificado por DIAN"),"Apta automaticamente por pago electronico y base positiva"))))</f>
        <v/>
      </c>
    </row>
    <row r="5662">
      <c r="A5662" s="9" t="n"/>
      <c r="B5662" s="9" t="n"/>
      <c r="C5662" s="12" t="n"/>
      <c r="D5662" s="11" t="n"/>
      <c r="E5662" s="11" t="n"/>
      <c r="F5662" s="11" t="n"/>
      <c r="G5662" s="11" t="n"/>
      <c r="H5662" s="11" t="n"/>
      <c r="I5662" s="9" t="n"/>
      <c r="J5662" s="9" t="n"/>
      <c r="K5662" s="9" t="n"/>
      <c r="L5662" s="9">
        <f>IF(COUNTA($A5662:$K5662)=0,"",IF(AND(IFERROR($H5662,0)&gt;0,LEN(TRIM($K5662&amp;""))&gt;0,IFERROR(LOOKUP(2,1/((LISTS!$M$2:$M$13&lt;&gt;"")*ISNUMBER(SEARCH(LISTS!$M$2:$M$13,$I5662))),LISTS!$N$2:$N$13),"NO")="SI"),"SI","NO"))</f>
        <v/>
      </c>
      <c r="M5662" s="9">
        <f>IF(COUNTA($A5662:$K5662)=0,"",IF($K5662&lt;&gt;"",IF(COUNTIF($K$19:$K5662,$K5662)&gt;1,"SI","NO"),IF(COUNTIFS($A$19:$A5662,$A5662,$C$19:$C5662,$C5662,$J$19:$J5662,$J5662,$D$19:$D5662,$D5662)&gt;1,"SI","NO")))</f>
        <v/>
      </c>
      <c r="N5662" s="11">
        <f>IF(COUNTA($A5662:$K5662)=0,"",IF(AND($L5662="SI",$M5662="NO"),IFERROR($H5662,0),0))</f>
        <v/>
      </c>
      <c r="O5662" s="9">
        <f>IF(COUNTA($A5662:$K5662)=0,"",IF($M5662="SI","CUFE o factura duplicada dentro del reporte; no se suma dos veces",IF(IFERROR($H5662,0)&lt;=0,"DIAN reporta valor susceptible 0",IF($L5662="NO",IFERROR(LOOKUP(2,1/((LISTS!$M$2:$M$13&lt;&gt;"")*ISNUMBER(SEARCH(LISTS!$M$2:$M$13,$I5662))),LISTS!$O$2:$O$13),"Medio de pago no elegible o no identificado por DIAN"),"Apta automaticamente por pago electronico y base positiva"))))</f>
        <v/>
      </c>
    </row>
    <row r="5663">
      <c r="A5663" s="9" t="n"/>
      <c r="B5663" s="9" t="n"/>
      <c r="C5663" s="12" t="n"/>
      <c r="D5663" s="11" t="n"/>
      <c r="E5663" s="11" t="n"/>
      <c r="F5663" s="11" t="n"/>
      <c r="G5663" s="11" t="n"/>
      <c r="H5663" s="11" t="n"/>
      <c r="I5663" s="9" t="n"/>
      <c r="J5663" s="9" t="n"/>
      <c r="K5663" s="9" t="n"/>
      <c r="L5663" s="9">
        <f>IF(COUNTA($A5663:$K5663)=0,"",IF(AND(IFERROR($H5663,0)&gt;0,LEN(TRIM($K5663&amp;""))&gt;0,IFERROR(LOOKUP(2,1/((LISTS!$M$2:$M$13&lt;&gt;"")*ISNUMBER(SEARCH(LISTS!$M$2:$M$13,$I5663))),LISTS!$N$2:$N$13),"NO")="SI"),"SI","NO"))</f>
        <v/>
      </c>
      <c r="M5663" s="9">
        <f>IF(COUNTA($A5663:$K5663)=0,"",IF($K5663&lt;&gt;"",IF(COUNTIF($K$19:$K5663,$K5663)&gt;1,"SI","NO"),IF(COUNTIFS($A$19:$A5663,$A5663,$C$19:$C5663,$C5663,$J$19:$J5663,$J5663,$D$19:$D5663,$D5663)&gt;1,"SI","NO")))</f>
        <v/>
      </c>
      <c r="N5663" s="11">
        <f>IF(COUNTA($A5663:$K5663)=0,"",IF(AND($L5663="SI",$M5663="NO"),IFERROR($H5663,0),0))</f>
        <v/>
      </c>
      <c r="O5663" s="9">
        <f>IF(COUNTA($A5663:$K5663)=0,"",IF($M5663="SI","CUFE o factura duplicada dentro del reporte; no se suma dos veces",IF(IFERROR($H5663,0)&lt;=0,"DIAN reporta valor susceptible 0",IF($L5663="NO",IFERROR(LOOKUP(2,1/((LISTS!$M$2:$M$13&lt;&gt;"")*ISNUMBER(SEARCH(LISTS!$M$2:$M$13,$I5663))),LISTS!$O$2:$O$13),"Medio de pago no elegible o no identificado por DIAN"),"Apta automaticamente por pago electronico y base positiva"))))</f>
        <v/>
      </c>
    </row>
    <row r="5664">
      <c r="A5664" s="9" t="n"/>
      <c r="B5664" s="9" t="n"/>
      <c r="C5664" s="12" t="n"/>
      <c r="D5664" s="11" t="n"/>
      <c r="E5664" s="11" t="n"/>
      <c r="F5664" s="11" t="n"/>
      <c r="G5664" s="11" t="n"/>
      <c r="H5664" s="11" t="n"/>
      <c r="I5664" s="9" t="n"/>
      <c r="J5664" s="9" t="n"/>
      <c r="K5664" s="9" t="n"/>
      <c r="L5664" s="9">
        <f>IF(COUNTA($A5664:$K5664)=0,"",IF(AND(IFERROR($H5664,0)&gt;0,LEN(TRIM($K5664&amp;""))&gt;0,IFERROR(LOOKUP(2,1/((LISTS!$M$2:$M$13&lt;&gt;"")*ISNUMBER(SEARCH(LISTS!$M$2:$M$13,$I5664))),LISTS!$N$2:$N$13),"NO")="SI"),"SI","NO"))</f>
        <v/>
      </c>
      <c r="M5664" s="9">
        <f>IF(COUNTA($A5664:$K5664)=0,"",IF($K5664&lt;&gt;"",IF(COUNTIF($K$19:$K5664,$K5664)&gt;1,"SI","NO"),IF(COUNTIFS($A$19:$A5664,$A5664,$C$19:$C5664,$C5664,$J$19:$J5664,$J5664,$D$19:$D5664,$D5664)&gt;1,"SI","NO")))</f>
        <v/>
      </c>
      <c r="N5664" s="11">
        <f>IF(COUNTA($A5664:$K5664)=0,"",IF(AND($L5664="SI",$M5664="NO"),IFERROR($H5664,0),0))</f>
        <v/>
      </c>
      <c r="O5664" s="9">
        <f>IF(COUNTA($A5664:$K5664)=0,"",IF($M5664="SI","CUFE o factura duplicada dentro del reporte; no se suma dos veces",IF(IFERROR($H5664,0)&lt;=0,"DIAN reporta valor susceptible 0",IF($L5664="NO",IFERROR(LOOKUP(2,1/((LISTS!$M$2:$M$13&lt;&gt;"")*ISNUMBER(SEARCH(LISTS!$M$2:$M$13,$I5664))),LISTS!$O$2:$O$13),"Medio de pago no elegible o no identificado por DIAN"),"Apta automaticamente por pago electronico y base positiva"))))</f>
        <v/>
      </c>
    </row>
    <row r="5665">
      <c r="A5665" s="9" t="n"/>
      <c r="B5665" s="9" t="n"/>
      <c r="C5665" s="12" t="n"/>
      <c r="D5665" s="11" t="n"/>
      <c r="E5665" s="11" t="n"/>
      <c r="F5665" s="11" t="n"/>
      <c r="G5665" s="11" t="n"/>
      <c r="H5665" s="11" t="n"/>
      <c r="I5665" s="9" t="n"/>
      <c r="J5665" s="9" t="n"/>
      <c r="K5665" s="9" t="n"/>
      <c r="L5665" s="9">
        <f>IF(COUNTA($A5665:$K5665)=0,"",IF(AND(IFERROR($H5665,0)&gt;0,LEN(TRIM($K5665&amp;""))&gt;0,IFERROR(LOOKUP(2,1/((LISTS!$M$2:$M$13&lt;&gt;"")*ISNUMBER(SEARCH(LISTS!$M$2:$M$13,$I5665))),LISTS!$N$2:$N$13),"NO")="SI"),"SI","NO"))</f>
        <v/>
      </c>
      <c r="M5665" s="9">
        <f>IF(COUNTA($A5665:$K5665)=0,"",IF($K5665&lt;&gt;"",IF(COUNTIF($K$19:$K5665,$K5665)&gt;1,"SI","NO"),IF(COUNTIFS($A$19:$A5665,$A5665,$C$19:$C5665,$C5665,$J$19:$J5665,$J5665,$D$19:$D5665,$D5665)&gt;1,"SI","NO")))</f>
        <v/>
      </c>
      <c r="N5665" s="11">
        <f>IF(COUNTA($A5665:$K5665)=0,"",IF(AND($L5665="SI",$M5665="NO"),IFERROR($H5665,0),0))</f>
        <v/>
      </c>
      <c r="O5665" s="9">
        <f>IF(COUNTA($A5665:$K5665)=0,"",IF($M5665="SI","CUFE o factura duplicada dentro del reporte; no se suma dos veces",IF(IFERROR($H5665,0)&lt;=0,"DIAN reporta valor susceptible 0",IF($L5665="NO",IFERROR(LOOKUP(2,1/((LISTS!$M$2:$M$13&lt;&gt;"")*ISNUMBER(SEARCH(LISTS!$M$2:$M$13,$I5665))),LISTS!$O$2:$O$13),"Medio de pago no elegible o no identificado por DIAN"),"Apta automaticamente por pago electronico y base positiva"))))</f>
        <v/>
      </c>
    </row>
    <row r="5666">
      <c r="A5666" s="9" t="n"/>
      <c r="B5666" s="9" t="n"/>
      <c r="C5666" s="12" t="n"/>
      <c r="D5666" s="11" t="n"/>
      <c r="E5666" s="11" t="n"/>
      <c r="F5666" s="11" t="n"/>
      <c r="G5666" s="11" t="n"/>
      <c r="H5666" s="11" t="n"/>
      <c r="I5666" s="9" t="n"/>
      <c r="J5666" s="9" t="n"/>
      <c r="K5666" s="9" t="n"/>
      <c r="L5666" s="9">
        <f>IF(COUNTA($A5666:$K5666)=0,"",IF(AND(IFERROR($H5666,0)&gt;0,LEN(TRIM($K5666&amp;""))&gt;0,IFERROR(LOOKUP(2,1/((LISTS!$M$2:$M$13&lt;&gt;"")*ISNUMBER(SEARCH(LISTS!$M$2:$M$13,$I5666))),LISTS!$N$2:$N$13),"NO")="SI"),"SI","NO"))</f>
        <v/>
      </c>
      <c r="M5666" s="9">
        <f>IF(COUNTA($A5666:$K5666)=0,"",IF($K5666&lt;&gt;"",IF(COUNTIF($K$19:$K5666,$K5666)&gt;1,"SI","NO"),IF(COUNTIFS($A$19:$A5666,$A5666,$C$19:$C5666,$C5666,$J$19:$J5666,$J5666,$D$19:$D5666,$D5666)&gt;1,"SI","NO")))</f>
        <v/>
      </c>
      <c r="N5666" s="11">
        <f>IF(COUNTA($A5666:$K5666)=0,"",IF(AND($L5666="SI",$M5666="NO"),IFERROR($H5666,0),0))</f>
        <v/>
      </c>
      <c r="O5666" s="9">
        <f>IF(COUNTA($A5666:$K5666)=0,"",IF($M5666="SI","CUFE o factura duplicada dentro del reporte; no se suma dos veces",IF(IFERROR($H5666,0)&lt;=0,"DIAN reporta valor susceptible 0",IF($L5666="NO",IFERROR(LOOKUP(2,1/((LISTS!$M$2:$M$13&lt;&gt;"")*ISNUMBER(SEARCH(LISTS!$M$2:$M$13,$I5666))),LISTS!$O$2:$O$13),"Medio de pago no elegible o no identificado por DIAN"),"Apta automaticamente por pago electronico y base positiva"))))</f>
        <v/>
      </c>
    </row>
    <row r="5667">
      <c r="A5667" s="9" t="n"/>
      <c r="B5667" s="9" t="n"/>
      <c r="C5667" s="12" t="n"/>
      <c r="D5667" s="11" t="n"/>
      <c r="E5667" s="11" t="n"/>
      <c r="F5667" s="11" t="n"/>
      <c r="G5667" s="11" t="n"/>
      <c r="H5667" s="11" t="n"/>
      <c r="I5667" s="9" t="n"/>
      <c r="J5667" s="9" t="n"/>
      <c r="K5667" s="9" t="n"/>
      <c r="L5667" s="9">
        <f>IF(COUNTA($A5667:$K5667)=0,"",IF(AND(IFERROR($H5667,0)&gt;0,LEN(TRIM($K5667&amp;""))&gt;0,IFERROR(LOOKUP(2,1/((LISTS!$M$2:$M$13&lt;&gt;"")*ISNUMBER(SEARCH(LISTS!$M$2:$M$13,$I5667))),LISTS!$N$2:$N$13),"NO")="SI"),"SI","NO"))</f>
        <v/>
      </c>
      <c r="M5667" s="9">
        <f>IF(COUNTA($A5667:$K5667)=0,"",IF($K5667&lt;&gt;"",IF(COUNTIF($K$19:$K5667,$K5667)&gt;1,"SI","NO"),IF(COUNTIFS($A$19:$A5667,$A5667,$C$19:$C5667,$C5667,$J$19:$J5667,$J5667,$D$19:$D5667,$D5667)&gt;1,"SI","NO")))</f>
        <v/>
      </c>
      <c r="N5667" s="11">
        <f>IF(COUNTA($A5667:$K5667)=0,"",IF(AND($L5667="SI",$M5667="NO"),IFERROR($H5667,0),0))</f>
        <v/>
      </c>
      <c r="O5667" s="9">
        <f>IF(COUNTA($A5667:$K5667)=0,"",IF($M5667="SI","CUFE o factura duplicada dentro del reporte; no se suma dos veces",IF(IFERROR($H5667,0)&lt;=0,"DIAN reporta valor susceptible 0",IF($L5667="NO",IFERROR(LOOKUP(2,1/((LISTS!$M$2:$M$13&lt;&gt;"")*ISNUMBER(SEARCH(LISTS!$M$2:$M$13,$I5667))),LISTS!$O$2:$O$13),"Medio de pago no elegible o no identificado por DIAN"),"Apta automaticamente por pago electronico y base positiva"))))</f>
        <v/>
      </c>
    </row>
    <row r="5668">
      <c r="A5668" s="9" t="n"/>
      <c r="B5668" s="9" t="n"/>
      <c r="C5668" s="12" t="n"/>
      <c r="D5668" s="11" t="n"/>
      <c r="E5668" s="11" t="n"/>
      <c r="F5668" s="11" t="n"/>
      <c r="G5668" s="11" t="n"/>
      <c r="H5668" s="11" t="n"/>
      <c r="I5668" s="9" t="n"/>
      <c r="J5668" s="9" t="n"/>
      <c r="K5668" s="9" t="n"/>
      <c r="L5668" s="9">
        <f>IF(COUNTA($A5668:$K5668)=0,"",IF(AND(IFERROR($H5668,0)&gt;0,LEN(TRIM($K5668&amp;""))&gt;0,IFERROR(LOOKUP(2,1/((LISTS!$M$2:$M$13&lt;&gt;"")*ISNUMBER(SEARCH(LISTS!$M$2:$M$13,$I5668))),LISTS!$N$2:$N$13),"NO")="SI"),"SI","NO"))</f>
        <v/>
      </c>
      <c r="M5668" s="9">
        <f>IF(COUNTA($A5668:$K5668)=0,"",IF($K5668&lt;&gt;"",IF(COUNTIF($K$19:$K5668,$K5668)&gt;1,"SI","NO"),IF(COUNTIFS($A$19:$A5668,$A5668,$C$19:$C5668,$C5668,$J$19:$J5668,$J5668,$D$19:$D5668,$D5668)&gt;1,"SI","NO")))</f>
        <v/>
      </c>
      <c r="N5668" s="11">
        <f>IF(COUNTA($A5668:$K5668)=0,"",IF(AND($L5668="SI",$M5668="NO"),IFERROR($H5668,0),0))</f>
        <v/>
      </c>
      <c r="O5668" s="9">
        <f>IF(COUNTA($A5668:$K5668)=0,"",IF($M5668="SI","CUFE o factura duplicada dentro del reporte; no se suma dos veces",IF(IFERROR($H5668,0)&lt;=0,"DIAN reporta valor susceptible 0",IF($L5668="NO",IFERROR(LOOKUP(2,1/((LISTS!$M$2:$M$13&lt;&gt;"")*ISNUMBER(SEARCH(LISTS!$M$2:$M$13,$I5668))),LISTS!$O$2:$O$13),"Medio de pago no elegible o no identificado por DIAN"),"Apta automaticamente por pago electronico y base positiva"))))</f>
        <v/>
      </c>
    </row>
    <row r="5669">
      <c r="A5669" s="9" t="n"/>
      <c r="B5669" s="9" t="n"/>
      <c r="C5669" s="12" t="n"/>
      <c r="D5669" s="11" t="n"/>
      <c r="E5669" s="11" t="n"/>
      <c r="F5669" s="11" t="n"/>
      <c r="G5669" s="11" t="n"/>
      <c r="H5669" s="11" t="n"/>
      <c r="I5669" s="9" t="n"/>
      <c r="J5669" s="9" t="n"/>
      <c r="K5669" s="9" t="n"/>
      <c r="L5669" s="9">
        <f>IF(COUNTA($A5669:$K5669)=0,"",IF(AND(IFERROR($H5669,0)&gt;0,LEN(TRIM($K5669&amp;""))&gt;0,IFERROR(LOOKUP(2,1/((LISTS!$M$2:$M$13&lt;&gt;"")*ISNUMBER(SEARCH(LISTS!$M$2:$M$13,$I5669))),LISTS!$N$2:$N$13),"NO")="SI"),"SI","NO"))</f>
        <v/>
      </c>
      <c r="M5669" s="9">
        <f>IF(COUNTA($A5669:$K5669)=0,"",IF($K5669&lt;&gt;"",IF(COUNTIF($K$19:$K5669,$K5669)&gt;1,"SI","NO"),IF(COUNTIFS($A$19:$A5669,$A5669,$C$19:$C5669,$C5669,$J$19:$J5669,$J5669,$D$19:$D5669,$D5669)&gt;1,"SI","NO")))</f>
        <v/>
      </c>
      <c r="N5669" s="11">
        <f>IF(COUNTA($A5669:$K5669)=0,"",IF(AND($L5669="SI",$M5669="NO"),IFERROR($H5669,0),0))</f>
        <v/>
      </c>
      <c r="O5669" s="9">
        <f>IF(COUNTA($A5669:$K5669)=0,"",IF($M5669="SI","CUFE o factura duplicada dentro del reporte; no se suma dos veces",IF(IFERROR($H5669,0)&lt;=0,"DIAN reporta valor susceptible 0",IF($L5669="NO",IFERROR(LOOKUP(2,1/((LISTS!$M$2:$M$13&lt;&gt;"")*ISNUMBER(SEARCH(LISTS!$M$2:$M$13,$I5669))),LISTS!$O$2:$O$13),"Medio de pago no elegible o no identificado por DIAN"),"Apta automaticamente por pago electronico y base positiva"))))</f>
        <v/>
      </c>
    </row>
    <row r="5670">
      <c r="A5670" s="9" t="n"/>
      <c r="B5670" s="9" t="n"/>
      <c r="C5670" s="12" t="n"/>
      <c r="D5670" s="11" t="n"/>
      <c r="E5670" s="11" t="n"/>
      <c r="F5670" s="11" t="n"/>
      <c r="G5670" s="11" t="n"/>
      <c r="H5670" s="11" t="n"/>
      <c r="I5670" s="9" t="n"/>
      <c r="J5670" s="9" t="n"/>
      <c r="K5670" s="9" t="n"/>
      <c r="L5670" s="9">
        <f>IF(COUNTA($A5670:$K5670)=0,"",IF(AND(IFERROR($H5670,0)&gt;0,LEN(TRIM($K5670&amp;""))&gt;0,IFERROR(LOOKUP(2,1/((LISTS!$M$2:$M$13&lt;&gt;"")*ISNUMBER(SEARCH(LISTS!$M$2:$M$13,$I5670))),LISTS!$N$2:$N$13),"NO")="SI"),"SI","NO"))</f>
        <v/>
      </c>
      <c r="M5670" s="9">
        <f>IF(COUNTA($A5670:$K5670)=0,"",IF($K5670&lt;&gt;"",IF(COUNTIF($K$19:$K5670,$K5670)&gt;1,"SI","NO"),IF(COUNTIFS($A$19:$A5670,$A5670,$C$19:$C5670,$C5670,$J$19:$J5670,$J5670,$D$19:$D5670,$D5670)&gt;1,"SI","NO")))</f>
        <v/>
      </c>
      <c r="N5670" s="11">
        <f>IF(COUNTA($A5670:$K5670)=0,"",IF(AND($L5670="SI",$M5670="NO"),IFERROR($H5670,0),0))</f>
        <v/>
      </c>
      <c r="O5670" s="9">
        <f>IF(COUNTA($A5670:$K5670)=0,"",IF($M5670="SI","CUFE o factura duplicada dentro del reporte; no se suma dos veces",IF(IFERROR($H5670,0)&lt;=0,"DIAN reporta valor susceptible 0",IF($L5670="NO",IFERROR(LOOKUP(2,1/((LISTS!$M$2:$M$13&lt;&gt;"")*ISNUMBER(SEARCH(LISTS!$M$2:$M$13,$I5670))),LISTS!$O$2:$O$13),"Medio de pago no elegible o no identificado por DIAN"),"Apta automaticamente por pago electronico y base positiva"))))</f>
        <v/>
      </c>
    </row>
    <row r="5671">
      <c r="A5671" s="9" t="n"/>
      <c r="B5671" s="9" t="n"/>
      <c r="C5671" s="12" t="n"/>
      <c r="D5671" s="11" t="n"/>
      <c r="E5671" s="11" t="n"/>
      <c r="F5671" s="11" t="n"/>
      <c r="G5671" s="11" t="n"/>
      <c r="H5671" s="11" t="n"/>
      <c r="I5671" s="9" t="n"/>
      <c r="J5671" s="9" t="n"/>
      <c r="K5671" s="9" t="n"/>
      <c r="L5671" s="9">
        <f>IF(COUNTA($A5671:$K5671)=0,"",IF(AND(IFERROR($H5671,0)&gt;0,LEN(TRIM($K5671&amp;""))&gt;0,IFERROR(LOOKUP(2,1/((LISTS!$M$2:$M$13&lt;&gt;"")*ISNUMBER(SEARCH(LISTS!$M$2:$M$13,$I5671))),LISTS!$N$2:$N$13),"NO")="SI"),"SI","NO"))</f>
        <v/>
      </c>
      <c r="M5671" s="9">
        <f>IF(COUNTA($A5671:$K5671)=0,"",IF($K5671&lt;&gt;"",IF(COUNTIF($K$19:$K5671,$K5671)&gt;1,"SI","NO"),IF(COUNTIFS($A$19:$A5671,$A5671,$C$19:$C5671,$C5671,$J$19:$J5671,$J5671,$D$19:$D5671,$D5671)&gt;1,"SI","NO")))</f>
        <v/>
      </c>
      <c r="N5671" s="11">
        <f>IF(COUNTA($A5671:$K5671)=0,"",IF(AND($L5671="SI",$M5671="NO"),IFERROR($H5671,0),0))</f>
        <v/>
      </c>
      <c r="O5671" s="9">
        <f>IF(COUNTA($A5671:$K5671)=0,"",IF($M5671="SI","CUFE o factura duplicada dentro del reporte; no se suma dos veces",IF(IFERROR($H5671,0)&lt;=0,"DIAN reporta valor susceptible 0",IF($L5671="NO",IFERROR(LOOKUP(2,1/((LISTS!$M$2:$M$13&lt;&gt;"")*ISNUMBER(SEARCH(LISTS!$M$2:$M$13,$I5671))),LISTS!$O$2:$O$13),"Medio de pago no elegible o no identificado por DIAN"),"Apta automaticamente por pago electronico y base positiva"))))</f>
        <v/>
      </c>
    </row>
    <row r="5672">
      <c r="A5672" s="9" t="n"/>
      <c r="B5672" s="9" t="n"/>
      <c r="C5672" s="12" t="n"/>
      <c r="D5672" s="11" t="n"/>
      <c r="E5672" s="11" t="n"/>
      <c r="F5672" s="11" t="n"/>
      <c r="G5672" s="11" t="n"/>
      <c r="H5672" s="11" t="n"/>
      <c r="I5672" s="9" t="n"/>
      <c r="J5672" s="9" t="n"/>
      <c r="K5672" s="9" t="n"/>
      <c r="L5672" s="9">
        <f>IF(COUNTA($A5672:$K5672)=0,"",IF(AND(IFERROR($H5672,0)&gt;0,LEN(TRIM($K5672&amp;""))&gt;0,IFERROR(LOOKUP(2,1/((LISTS!$M$2:$M$13&lt;&gt;"")*ISNUMBER(SEARCH(LISTS!$M$2:$M$13,$I5672))),LISTS!$N$2:$N$13),"NO")="SI"),"SI","NO"))</f>
        <v/>
      </c>
      <c r="M5672" s="9">
        <f>IF(COUNTA($A5672:$K5672)=0,"",IF($K5672&lt;&gt;"",IF(COUNTIF($K$19:$K5672,$K5672)&gt;1,"SI","NO"),IF(COUNTIFS($A$19:$A5672,$A5672,$C$19:$C5672,$C5672,$J$19:$J5672,$J5672,$D$19:$D5672,$D5672)&gt;1,"SI","NO")))</f>
        <v/>
      </c>
      <c r="N5672" s="11">
        <f>IF(COUNTA($A5672:$K5672)=0,"",IF(AND($L5672="SI",$M5672="NO"),IFERROR($H5672,0),0))</f>
        <v/>
      </c>
      <c r="O5672" s="9">
        <f>IF(COUNTA($A5672:$K5672)=0,"",IF($M5672="SI","CUFE o factura duplicada dentro del reporte; no se suma dos veces",IF(IFERROR($H5672,0)&lt;=0,"DIAN reporta valor susceptible 0",IF($L5672="NO",IFERROR(LOOKUP(2,1/((LISTS!$M$2:$M$13&lt;&gt;"")*ISNUMBER(SEARCH(LISTS!$M$2:$M$13,$I5672))),LISTS!$O$2:$O$13),"Medio de pago no elegible o no identificado por DIAN"),"Apta automaticamente por pago electronico y base positiva"))))</f>
        <v/>
      </c>
    </row>
    <row r="5673">
      <c r="A5673" s="9" t="n"/>
      <c r="B5673" s="9" t="n"/>
      <c r="C5673" s="12" t="n"/>
      <c r="D5673" s="11" t="n"/>
      <c r="E5673" s="11" t="n"/>
      <c r="F5673" s="11" t="n"/>
      <c r="G5673" s="11" t="n"/>
      <c r="H5673" s="11" t="n"/>
      <c r="I5673" s="9" t="n"/>
      <c r="J5673" s="9" t="n"/>
      <c r="K5673" s="9" t="n"/>
      <c r="L5673" s="9">
        <f>IF(COUNTA($A5673:$K5673)=0,"",IF(AND(IFERROR($H5673,0)&gt;0,LEN(TRIM($K5673&amp;""))&gt;0,IFERROR(LOOKUP(2,1/((LISTS!$M$2:$M$13&lt;&gt;"")*ISNUMBER(SEARCH(LISTS!$M$2:$M$13,$I5673))),LISTS!$N$2:$N$13),"NO")="SI"),"SI","NO"))</f>
        <v/>
      </c>
      <c r="M5673" s="9">
        <f>IF(COUNTA($A5673:$K5673)=0,"",IF($K5673&lt;&gt;"",IF(COUNTIF($K$19:$K5673,$K5673)&gt;1,"SI","NO"),IF(COUNTIFS($A$19:$A5673,$A5673,$C$19:$C5673,$C5673,$J$19:$J5673,$J5673,$D$19:$D5673,$D5673)&gt;1,"SI","NO")))</f>
        <v/>
      </c>
      <c r="N5673" s="11">
        <f>IF(COUNTA($A5673:$K5673)=0,"",IF(AND($L5673="SI",$M5673="NO"),IFERROR($H5673,0),0))</f>
        <v/>
      </c>
      <c r="O5673" s="9">
        <f>IF(COUNTA($A5673:$K5673)=0,"",IF($M5673="SI","CUFE o factura duplicada dentro del reporte; no se suma dos veces",IF(IFERROR($H5673,0)&lt;=0,"DIAN reporta valor susceptible 0",IF($L5673="NO",IFERROR(LOOKUP(2,1/((LISTS!$M$2:$M$13&lt;&gt;"")*ISNUMBER(SEARCH(LISTS!$M$2:$M$13,$I5673))),LISTS!$O$2:$O$13),"Medio de pago no elegible o no identificado por DIAN"),"Apta automaticamente por pago electronico y base positiva"))))</f>
        <v/>
      </c>
    </row>
    <row r="5674">
      <c r="A5674" s="9" t="n"/>
      <c r="B5674" s="9" t="n"/>
      <c r="C5674" s="12" t="n"/>
      <c r="D5674" s="11" t="n"/>
      <c r="E5674" s="11" t="n"/>
      <c r="F5674" s="11" t="n"/>
      <c r="G5674" s="11" t="n"/>
      <c r="H5674" s="11" t="n"/>
      <c r="I5674" s="9" t="n"/>
      <c r="J5674" s="9" t="n"/>
      <c r="K5674" s="9" t="n"/>
      <c r="L5674" s="9">
        <f>IF(COUNTA($A5674:$K5674)=0,"",IF(AND(IFERROR($H5674,0)&gt;0,LEN(TRIM($K5674&amp;""))&gt;0,IFERROR(LOOKUP(2,1/((LISTS!$M$2:$M$13&lt;&gt;"")*ISNUMBER(SEARCH(LISTS!$M$2:$M$13,$I5674))),LISTS!$N$2:$N$13),"NO")="SI"),"SI","NO"))</f>
        <v/>
      </c>
      <c r="M5674" s="9">
        <f>IF(COUNTA($A5674:$K5674)=0,"",IF($K5674&lt;&gt;"",IF(COUNTIF($K$19:$K5674,$K5674)&gt;1,"SI","NO"),IF(COUNTIFS($A$19:$A5674,$A5674,$C$19:$C5674,$C5674,$J$19:$J5674,$J5674,$D$19:$D5674,$D5674)&gt;1,"SI","NO")))</f>
        <v/>
      </c>
      <c r="N5674" s="11">
        <f>IF(COUNTA($A5674:$K5674)=0,"",IF(AND($L5674="SI",$M5674="NO"),IFERROR($H5674,0),0))</f>
        <v/>
      </c>
      <c r="O5674" s="9">
        <f>IF(COUNTA($A5674:$K5674)=0,"",IF($M5674="SI","CUFE o factura duplicada dentro del reporte; no se suma dos veces",IF(IFERROR($H5674,0)&lt;=0,"DIAN reporta valor susceptible 0",IF($L5674="NO",IFERROR(LOOKUP(2,1/((LISTS!$M$2:$M$13&lt;&gt;"")*ISNUMBER(SEARCH(LISTS!$M$2:$M$13,$I5674))),LISTS!$O$2:$O$13),"Medio de pago no elegible o no identificado por DIAN"),"Apta automaticamente por pago electronico y base positiva"))))</f>
        <v/>
      </c>
    </row>
    <row r="5675">
      <c r="A5675" s="9" t="n"/>
      <c r="B5675" s="9" t="n"/>
      <c r="C5675" s="12" t="n"/>
      <c r="D5675" s="11" t="n"/>
      <c r="E5675" s="11" t="n"/>
      <c r="F5675" s="11" t="n"/>
      <c r="G5675" s="11" t="n"/>
      <c r="H5675" s="11" t="n"/>
      <c r="I5675" s="9" t="n"/>
      <c r="J5675" s="9" t="n"/>
      <c r="K5675" s="9" t="n"/>
      <c r="L5675" s="9">
        <f>IF(COUNTA($A5675:$K5675)=0,"",IF(AND(IFERROR($H5675,0)&gt;0,LEN(TRIM($K5675&amp;""))&gt;0,IFERROR(LOOKUP(2,1/((LISTS!$M$2:$M$13&lt;&gt;"")*ISNUMBER(SEARCH(LISTS!$M$2:$M$13,$I5675))),LISTS!$N$2:$N$13),"NO")="SI"),"SI","NO"))</f>
        <v/>
      </c>
      <c r="M5675" s="9">
        <f>IF(COUNTA($A5675:$K5675)=0,"",IF($K5675&lt;&gt;"",IF(COUNTIF($K$19:$K5675,$K5675)&gt;1,"SI","NO"),IF(COUNTIFS($A$19:$A5675,$A5675,$C$19:$C5675,$C5675,$J$19:$J5675,$J5675,$D$19:$D5675,$D5675)&gt;1,"SI","NO")))</f>
        <v/>
      </c>
      <c r="N5675" s="11">
        <f>IF(COUNTA($A5675:$K5675)=0,"",IF(AND($L5675="SI",$M5675="NO"),IFERROR($H5675,0),0))</f>
        <v/>
      </c>
      <c r="O5675" s="9">
        <f>IF(COUNTA($A5675:$K5675)=0,"",IF($M5675="SI","CUFE o factura duplicada dentro del reporte; no se suma dos veces",IF(IFERROR($H5675,0)&lt;=0,"DIAN reporta valor susceptible 0",IF($L5675="NO",IFERROR(LOOKUP(2,1/((LISTS!$M$2:$M$13&lt;&gt;"")*ISNUMBER(SEARCH(LISTS!$M$2:$M$13,$I5675))),LISTS!$O$2:$O$13),"Medio de pago no elegible o no identificado por DIAN"),"Apta automaticamente por pago electronico y base positiva"))))</f>
        <v/>
      </c>
    </row>
    <row r="5676">
      <c r="A5676" s="9" t="n"/>
      <c r="B5676" s="9" t="n"/>
      <c r="C5676" s="12" t="n"/>
      <c r="D5676" s="11" t="n"/>
      <c r="E5676" s="11" t="n"/>
      <c r="F5676" s="11" t="n"/>
      <c r="G5676" s="11" t="n"/>
      <c r="H5676" s="11" t="n"/>
      <c r="I5676" s="9" t="n"/>
      <c r="J5676" s="9" t="n"/>
      <c r="K5676" s="9" t="n"/>
      <c r="L5676" s="9">
        <f>IF(COUNTA($A5676:$K5676)=0,"",IF(AND(IFERROR($H5676,0)&gt;0,LEN(TRIM($K5676&amp;""))&gt;0,IFERROR(LOOKUP(2,1/((LISTS!$M$2:$M$13&lt;&gt;"")*ISNUMBER(SEARCH(LISTS!$M$2:$M$13,$I5676))),LISTS!$N$2:$N$13),"NO")="SI"),"SI","NO"))</f>
        <v/>
      </c>
      <c r="M5676" s="9">
        <f>IF(COUNTA($A5676:$K5676)=0,"",IF($K5676&lt;&gt;"",IF(COUNTIF($K$19:$K5676,$K5676)&gt;1,"SI","NO"),IF(COUNTIFS($A$19:$A5676,$A5676,$C$19:$C5676,$C5676,$J$19:$J5676,$J5676,$D$19:$D5676,$D5676)&gt;1,"SI","NO")))</f>
        <v/>
      </c>
      <c r="N5676" s="11">
        <f>IF(COUNTA($A5676:$K5676)=0,"",IF(AND($L5676="SI",$M5676="NO"),IFERROR($H5676,0),0))</f>
        <v/>
      </c>
      <c r="O5676" s="9">
        <f>IF(COUNTA($A5676:$K5676)=0,"",IF($M5676="SI","CUFE o factura duplicada dentro del reporte; no se suma dos veces",IF(IFERROR($H5676,0)&lt;=0,"DIAN reporta valor susceptible 0",IF($L5676="NO",IFERROR(LOOKUP(2,1/((LISTS!$M$2:$M$13&lt;&gt;"")*ISNUMBER(SEARCH(LISTS!$M$2:$M$13,$I5676))),LISTS!$O$2:$O$13),"Medio de pago no elegible o no identificado por DIAN"),"Apta automaticamente por pago electronico y base positiva"))))</f>
        <v/>
      </c>
    </row>
    <row r="5677">
      <c r="A5677" s="9" t="n"/>
      <c r="B5677" s="9" t="n"/>
      <c r="C5677" s="12" t="n"/>
      <c r="D5677" s="11" t="n"/>
      <c r="E5677" s="11" t="n"/>
      <c r="F5677" s="11" t="n"/>
      <c r="G5677" s="11" t="n"/>
      <c r="H5677" s="11" t="n"/>
      <c r="I5677" s="9" t="n"/>
      <c r="J5677" s="9" t="n"/>
      <c r="K5677" s="9" t="n"/>
      <c r="L5677" s="9">
        <f>IF(COUNTA($A5677:$K5677)=0,"",IF(AND(IFERROR($H5677,0)&gt;0,LEN(TRIM($K5677&amp;""))&gt;0,IFERROR(LOOKUP(2,1/((LISTS!$M$2:$M$13&lt;&gt;"")*ISNUMBER(SEARCH(LISTS!$M$2:$M$13,$I5677))),LISTS!$N$2:$N$13),"NO")="SI"),"SI","NO"))</f>
        <v/>
      </c>
      <c r="M5677" s="9">
        <f>IF(COUNTA($A5677:$K5677)=0,"",IF($K5677&lt;&gt;"",IF(COUNTIF($K$19:$K5677,$K5677)&gt;1,"SI","NO"),IF(COUNTIFS($A$19:$A5677,$A5677,$C$19:$C5677,$C5677,$J$19:$J5677,$J5677,$D$19:$D5677,$D5677)&gt;1,"SI","NO")))</f>
        <v/>
      </c>
      <c r="N5677" s="11">
        <f>IF(COUNTA($A5677:$K5677)=0,"",IF(AND($L5677="SI",$M5677="NO"),IFERROR($H5677,0),0))</f>
        <v/>
      </c>
      <c r="O5677" s="9">
        <f>IF(COUNTA($A5677:$K5677)=0,"",IF($M5677="SI","CUFE o factura duplicada dentro del reporte; no se suma dos veces",IF(IFERROR($H5677,0)&lt;=0,"DIAN reporta valor susceptible 0",IF($L5677="NO",IFERROR(LOOKUP(2,1/((LISTS!$M$2:$M$13&lt;&gt;"")*ISNUMBER(SEARCH(LISTS!$M$2:$M$13,$I5677))),LISTS!$O$2:$O$13),"Medio de pago no elegible o no identificado por DIAN"),"Apta automaticamente por pago electronico y base positiva"))))</f>
        <v/>
      </c>
    </row>
    <row r="5678">
      <c r="A5678" s="9" t="n"/>
      <c r="B5678" s="9" t="n"/>
      <c r="C5678" s="12" t="n"/>
      <c r="D5678" s="11" t="n"/>
      <c r="E5678" s="11" t="n"/>
      <c r="F5678" s="11" t="n"/>
      <c r="G5678" s="11" t="n"/>
      <c r="H5678" s="11" t="n"/>
      <c r="I5678" s="9" t="n"/>
      <c r="J5678" s="9" t="n"/>
      <c r="K5678" s="9" t="n"/>
      <c r="L5678" s="9">
        <f>IF(COUNTA($A5678:$K5678)=0,"",IF(AND(IFERROR($H5678,0)&gt;0,LEN(TRIM($K5678&amp;""))&gt;0,IFERROR(LOOKUP(2,1/((LISTS!$M$2:$M$13&lt;&gt;"")*ISNUMBER(SEARCH(LISTS!$M$2:$M$13,$I5678))),LISTS!$N$2:$N$13),"NO")="SI"),"SI","NO"))</f>
        <v/>
      </c>
      <c r="M5678" s="9">
        <f>IF(COUNTA($A5678:$K5678)=0,"",IF($K5678&lt;&gt;"",IF(COUNTIF($K$19:$K5678,$K5678)&gt;1,"SI","NO"),IF(COUNTIFS($A$19:$A5678,$A5678,$C$19:$C5678,$C5678,$J$19:$J5678,$J5678,$D$19:$D5678,$D5678)&gt;1,"SI","NO")))</f>
        <v/>
      </c>
      <c r="N5678" s="11">
        <f>IF(COUNTA($A5678:$K5678)=0,"",IF(AND($L5678="SI",$M5678="NO"),IFERROR($H5678,0),0))</f>
        <v/>
      </c>
      <c r="O5678" s="9">
        <f>IF(COUNTA($A5678:$K5678)=0,"",IF($M5678="SI","CUFE o factura duplicada dentro del reporte; no se suma dos veces",IF(IFERROR($H5678,0)&lt;=0,"DIAN reporta valor susceptible 0",IF($L5678="NO",IFERROR(LOOKUP(2,1/((LISTS!$M$2:$M$13&lt;&gt;"")*ISNUMBER(SEARCH(LISTS!$M$2:$M$13,$I5678))),LISTS!$O$2:$O$13),"Medio de pago no elegible o no identificado por DIAN"),"Apta automaticamente por pago electronico y base positiva"))))</f>
        <v/>
      </c>
    </row>
    <row r="5679">
      <c r="A5679" s="9" t="n"/>
      <c r="B5679" s="9" t="n"/>
      <c r="C5679" s="12" t="n"/>
      <c r="D5679" s="11" t="n"/>
      <c r="E5679" s="11" t="n"/>
      <c r="F5679" s="11" t="n"/>
      <c r="G5679" s="11" t="n"/>
      <c r="H5679" s="11" t="n"/>
      <c r="I5679" s="9" t="n"/>
      <c r="J5679" s="9" t="n"/>
      <c r="K5679" s="9" t="n"/>
      <c r="L5679" s="9">
        <f>IF(COUNTA($A5679:$K5679)=0,"",IF(AND(IFERROR($H5679,0)&gt;0,LEN(TRIM($K5679&amp;""))&gt;0,IFERROR(LOOKUP(2,1/((LISTS!$M$2:$M$13&lt;&gt;"")*ISNUMBER(SEARCH(LISTS!$M$2:$M$13,$I5679))),LISTS!$N$2:$N$13),"NO")="SI"),"SI","NO"))</f>
        <v/>
      </c>
      <c r="M5679" s="9">
        <f>IF(COUNTA($A5679:$K5679)=0,"",IF($K5679&lt;&gt;"",IF(COUNTIF($K$19:$K5679,$K5679)&gt;1,"SI","NO"),IF(COUNTIFS($A$19:$A5679,$A5679,$C$19:$C5679,$C5679,$J$19:$J5679,$J5679,$D$19:$D5679,$D5679)&gt;1,"SI","NO")))</f>
        <v/>
      </c>
      <c r="N5679" s="11">
        <f>IF(COUNTA($A5679:$K5679)=0,"",IF(AND($L5679="SI",$M5679="NO"),IFERROR($H5679,0),0))</f>
        <v/>
      </c>
      <c r="O5679" s="9">
        <f>IF(COUNTA($A5679:$K5679)=0,"",IF($M5679="SI","CUFE o factura duplicada dentro del reporte; no se suma dos veces",IF(IFERROR($H5679,0)&lt;=0,"DIAN reporta valor susceptible 0",IF($L5679="NO",IFERROR(LOOKUP(2,1/((LISTS!$M$2:$M$13&lt;&gt;"")*ISNUMBER(SEARCH(LISTS!$M$2:$M$13,$I5679))),LISTS!$O$2:$O$13),"Medio de pago no elegible o no identificado por DIAN"),"Apta automaticamente por pago electronico y base positiva"))))</f>
        <v/>
      </c>
    </row>
    <row r="5680">
      <c r="A5680" s="9" t="n"/>
      <c r="B5680" s="9" t="n"/>
      <c r="C5680" s="12" t="n"/>
      <c r="D5680" s="11" t="n"/>
      <c r="E5680" s="11" t="n"/>
      <c r="F5680" s="11" t="n"/>
      <c r="G5680" s="11" t="n"/>
      <c r="H5680" s="11" t="n"/>
      <c r="I5680" s="9" t="n"/>
      <c r="J5680" s="9" t="n"/>
      <c r="K5680" s="9" t="n"/>
      <c r="L5680" s="9">
        <f>IF(COUNTA($A5680:$K5680)=0,"",IF(AND(IFERROR($H5680,0)&gt;0,LEN(TRIM($K5680&amp;""))&gt;0,IFERROR(LOOKUP(2,1/((LISTS!$M$2:$M$13&lt;&gt;"")*ISNUMBER(SEARCH(LISTS!$M$2:$M$13,$I5680))),LISTS!$N$2:$N$13),"NO")="SI"),"SI","NO"))</f>
        <v/>
      </c>
      <c r="M5680" s="9">
        <f>IF(COUNTA($A5680:$K5680)=0,"",IF($K5680&lt;&gt;"",IF(COUNTIF($K$19:$K5680,$K5680)&gt;1,"SI","NO"),IF(COUNTIFS($A$19:$A5680,$A5680,$C$19:$C5680,$C5680,$J$19:$J5680,$J5680,$D$19:$D5680,$D5680)&gt;1,"SI","NO")))</f>
        <v/>
      </c>
      <c r="N5680" s="11">
        <f>IF(COUNTA($A5680:$K5680)=0,"",IF(AND($L5680="SI",$M5680="NO"),IFERROR($H5680,0),0))</f>
        <v/>
      </c>
      <c r="O5680" s="9">
        <f>IF(COUNTA($A5680:$K5680)=0,"",IF($M5680="SI","CUFE o factura duplicada dentro del reporte; no se suma dos veces",IF(IFERROR($H5680,0)&lt;=0,"DIAN reporta valor susceptible 0",IF($L5680="NO",IFERROR(LOOKUP(2,1/((LISTS!$M$2:$M$13&lt;&gt;"")*ISNUMBER(SEARCH(LISTS!$M$2:$M$13,$I5680))),LISTS!$O$2:$O$13),"Medio de pago no elegible o no identificado por DIAN"),"Apta automaticamente por pago electronico y base positiva"))))</f>
        <v/>
      </c>
    </row>
    <row r="5681">
      <c r="A5681" s="9" t="n"/>
      <c r="B5681" s="9" t="n"/>
      <c r="C5681" s="12" t="n"/>
      <c r="D5681" s="11" t="n"/>
      <c r="E5681" s="11" t="n"/>
      <c r="F5681" s="11" t="n"/>
      <c r="G5681" s="11" t="n"/>
      <c r="H5681" s="11" t="n"/>
      <c r="I5681" s="9" t="n"/>
      <c r="J5681" s="9" t="n"/>
      <c r="K5681" s="9" t="n"/>
      <c r="L5681" s="9">
        <f>IF(COUNTA($A5681:$K5681)=0,"",IF(AND(IFERROR($H5681,0)&gt;0,LEN(TRIM($K5681&amp;""))&gt;0,IFERROR(LOOKUP(2,1/((LISTS!$M$2:$M$13&lt;&gt;"")*ISNUMBER(SEARCH(LISTS!$M$2:$M$13,$I5681))),LISTS!$N$2:$N$13),"NO")="SI"),"SI","NO"))</f>
        <v/>
      </c>
      <c r="M5681" s="9">
        <f>IF(COUNTA($A5681:$K5681)=0,"",IF($K5681&lt;&gt;"",IF(COUNTIF($K$19:$K5681,$K5681)&gt;1,"SI","NO"),IF(COUNTIFS($A$19:$A5681,$A5681,$C$19:$C5681,$C5681,$J$19:$J5681,$J5681,$D$19:$D5681,$D5681)&gt;1,"SI","NO")))</f>
        <v/>
      </c>
      <c r="N5681" s="11">
        <f>IF(COUNTA($A5681:$K5681)=0,"",IF(AND($L5681="SI",$M5681="NO"),IFERROR($H5681,0),0))</f>
        <v/>
      </c>
      <c r="O5681" s="9">
        <f>IF(COUNTA($A5681:$K5681)=0,"",IF($M5681="SI","CUFE o factura duplicada dentro del reporte; no se suma dos veces",IF(IFERROR($H5681,0)&lt;=0,"DIAN reporta valor susceptible 0",IF($L5681="NO",IFERROR(LOOKUP(2,1/((LISTS!$M$2:$M$13&lt;&gt;"")*ISNUMBER(SEARCH(LISTS!$M$2:$M$13,$I5681))),LISTS!$O$2:$O$13),"Medio de pago no elegible o no identificado por DIAN"),"Apta automaticamente por pago electronico y base positiva"))))</f>
        <v/>
      </c>
    </row>
    <row r="5682">
      <c r="A5682" s="9" t="n"/>
      <c r="B5682" s="9" t="n"/>
      <c r="C5682" s="12" t="n"/>
      <c r="D5682" s="11" t="n"/>
      <c r="E5682" s="11" t="n"/>
      <c r="F5682" s="11" t="n"/>
      <c r="G5682" s="11" t="n"/>
      <c r="H5682" s="11" t="n"/>
      <c r="I5682" s="9" t="n"/>
      <c r="J5682" s="9" t="n"/>
      <c r="K5682" s="9" t="n"/>
      <c r="L5682" s="9">
        <f>IF(COUNTA($A5682:$K5682)=0,"",IF(AND(IFERROR($H5682,0)&gt;0,LEN(TRIM($K5682&amp;""))&gt;0,IFERROR(LOOKUP(2,1/((LISTS!$M$2:$M$13&lt;&gt;"")*ISNUMBER(SEARCH(LISTS!$M$2:$M$13,$I5682))),LISTS!$N$2:$N$13),"NO")="SI"),"SI","NO"))</f>
        <v/>
      </c>
      <c r="M5682" s="9">
        <f>IF(COUNTA($A5682:$K5682)=0,"",IF($K5682&lt;&gt;"",IF(COUNTIF($K$19:$K5682,$K5682)&gt;1,"SI","NO"),IF(COUNTIFS($A$19:$A5682,$A5682,$C$19:$C5682,$C5682,$J$19:$J5682,$J5682,$D$19:$D5682,$D5682)&gt;1,"SI","NO")))</f>
        <v/>
      </c>
      <c r="N5682" s="11">
        <f>IF(COUNTA($A5682:$K5682)=0,"",IF(AND($L5682="SI",$M5682="NO"),IFERROR($H5682,0),0))</f>
        <v/>
      </c>
      <c r="O5682" s="9">
        <f>IF(COUNTA($A5682:$K5682)=0,"",IF($M5682="SI","CUFE o factura duplicada dentro del reporte; no se suma dos veces",IF(IFERROR($H5682,0)&lt;=0,"DIAN reporta valor susceptible 0",IF($L5682="NO",IFERROR(LOOKUP(2,1/((LISTS!$M$2:$M$13&lt;&gt;"")*ISNUMBER(SEARCH(LISTS!$M$2:$M$13,$I5682))),LISTS!$O$2:$O$13),"Medio de pago no elegible o no identificado por DIAN"),"Apta automaticamente por pago electronico y base positiva"))))</f>
        <v/>
      </c>
    </row>
    <row r="5683">
      <c r="A5683" s="9" t="n"/>
      <c r="B5683" s="9" t="n"/>
      <c r="C5683" s="12" t="n"/>
      <c r="D5683" s="11" t="n"/>
      <c r="E5683" s="11" t="n"/>
      <c r="F5683" s="11" t="n"/>
      <c r="G5683" s="11" t="n"/>
      <c r="H5683" s="11" t="n"/>
      <c r="I5683" s="9" t="n"/>
      <c r="J5683" s="9" t="n"/>
      <c r="K5683" s="9" t="n"/>
      <c r="L5683" s="9">
        <f>IF(COUNTA($A5683:$K5683)=0,"",IF(AND(IFERROR($H5683,0)&gt;0,LEN(TRIM($K5683&amp;""))&gt;0,IFERROR(LOOKUP(2,1/((LISTS!$M$2:$M$13&lt;&gt;"")*ISNUMBER(SEARCH(LISTS!$M$2:$M$13,$I5683))),LISTS!$N$2:$N$13),"NO")="SI"),"SI","NO"))</f>
        <v/>
      </c>
      <c r="M5683" s="9">
        <f>IF(COUNTA($A5683:$K5683)=0,"",IF($K5683&lt;&gt;"",IF(COUNTIF($K$19:$K5683,$K5683)&gt;1,"SI","NO"),IF(COUNTIFS($A$19:$A5683,$A5683,$C$19:$C5683,$C5683,$J$19:$J5683,$J5683,$D$19:$D5683,$D5683)&gt;1,"SI","NO")))</f>
        <v/>
      </c>
      <c r="N5683" s="11">
        <f>IF(COUNTA($A5683:$K5683)=0,"",IF(AND($L5683="SI",$M5683="NO"),IFERROR($H5683,0),0))</f>
        <v/>
      </c>
      <c r="O5683" s="9">
        <f>IF(COUNTA($A5683:$K5683)=0,"",IF($M5683="SI","CUFE o factura duplicada dentro del reporte; no se suma dos veces",IF(IFERROR($H5683,0)&lt;=0,"DIAN reporta valor susceptible 0",IF($L5683="NO",IFERROR(LOOKUP(2,1/((LISTS!$M$2:$M$13&lt;&gt;"")*ISNUMBER(SEARCH(LISTS!$M$2:$M$13,$I5683))),LISTS!$O$2:$O$13),"Medio de pago no elegible o no identificado por DIAN"),"Apta automaticamente por pago electronico y base positiva"))))</f>
        <v/>
      </c>
    </row>
    <row r="5684">
      <c r="A5684" s="9" t="n"/>
      <c r="B5684" s="9" t="n"/>
      <c r="C5684" s="12" t="n"/>
      <c r="D5684" s="11" t="n"/>
      <c r="E5684" s="11" t="n"/>
      <c r="F5684" s="11" t="n"/>
      <c r="G5684" s="11" t="n"/>
      <c r="H5684" s="11" t="n"/>
      <c r="I5684" s="9" t="n"/>
      <c r="J5684" s="9" t="n"/>
      <c r="K5684" s="9" t="n"/>
      <c r="L5684" s="9">
        <f>IF(COUNTA($A5684:$K5684)=0,"",IF(AND(IFERROR($H5684,0)&gt;0,LEN(TRIM($K5684&amp;""))&gt;0,IFERROR(LOOKUP(2,1/((LISTS!$M$2:$M$13&lt;&gt;"")*ISNUMBER(SEARCH(LISTS!$M$2:$M$13,$I5684))),LISTS!$N$2:$N$13),"NO")="SI"),"SI","NO"))</f>
        <v/>
      </c>
      <c r="M5684" s="9">
        <f>IF(COUNTA($A5684:$K5684)=0,"",IF($K5684&lt;&gt;"",IF(COUNTIF($K$19:$K5684,$K5684)&gt;1,"SI","NO"),IF(COUNTIFS($A$19:$A5684,$A5684,$C$19:$C5684,$C5684,$J$19:$J5684,$J5684,$D$19:$D5684,$D5684)&gt;1,"SI","NO")))</f>
        <v/>
      </c>
      <c r="N5684" s="11">
        <f>IF(COUNTA($A5684:$K5684)=0,"",IF(AND($L5684="SI",$M5684="NO"),IFERROR($H5684,0),0))</f>
        <v/>
      </c>
      <c r="O5684" s="9">
        <f>IF(COUNTA($A5684:$K5684)=0,"",IF($M5684="SI","CUFE o factura duplicada dentro del reporte; no se suma dos veces",IF(IFERROR($H5684,0)&lt;=0,"DIAN reporta valor susceptible 0",IF($L5684="NO",IFERROR(LOOKUP(2,1/((LISTS!$M$2:$M$13&lt;&gt;"")*ISNUMBER(SEARCH(LISTS!$M$2:$M$13,$I5684))),LISTS!$O$2:$O$13),"Medio de pago no elegible o no identificado por DIAN"),"Apta automaticamente por pago electronico y base positiva"))))</f>
        <v/>
      </c>
    </row>
    <row r="5685">
      <c r="A5685" s="9" t="n"/>
      <c r="B5685" s="9" t="n"/>
      <c r="C5685" s="12" t="n"/>
      <c r="D5685" s="11" t="n"/>
      <c r="E5685" s="11" t="n"/>
      <c r="F5685" s="11" t="n"/>
      <c r="G5685" s="11" t="n"/>
      <c r="H5685" s="11" t="n"/>
      <c r="I5685" s="9" t="n"/>
      <c r="J5685" s="9" t="n"/>
      <c r="K5685" s="9" t="n"/>
      <c r="L5685" s="9">
        <f>IF(COUNTA($A5685:$K5685)=0,"",IF(AND(IFERROR($H5685,0)&gt;0,LEN(TRIM($K5685&amp;""))&gt;0,IFERROR(LOOKUP(2,1/((LISTS!$M$2:$M$13&lt;&gt;"")*ISNUMBER(SEARCH(LISTS!$M$2:$M$13,$I5685))),LISTS!$N$2:$N$13),"NO")="SI"),"SI","NO"))</f>
        <v/>
      </c>
      <c r="M5685" s="9">
        <f>IF(COUNTA($A5685:$K5685)=0,"",IF($K5685&lt;&gt;"",IF(COUNTIF($K$19:$K5685,$K5685)&gt;1,"SI","NO"),IF(COUNTIFS($A$19:$A5685,$A5685,$C$19:$C5685,$C5685,$J$19:$J5685,$J5685,$D$19:$D5685,$D5685)&gt;1,"SI","NO")))</f>
        <v/>
      </c>
      <c r="N5685" s="11">
        <f>IF(COUNTA($A5685:$K5685)=0,"",IF(AND($L5685="SI",$M5685="NO"),IFERROR($H5685,0),0))</f>
        <v/>
      </c>
      <c r="O5685" s="9">
        <f>IF(COUNTA($A5685:$K5685)=0,"",IF($M5685="SI","CUFE o factura duplicada dentro del reporte; no se suma dos veces",IF(IFERROR($H5685,0)&lt;=0,"DIAN reporta valor susceptible 0",IF($L5685="NO",IFERROR(LOOKUP(2,1/((LISTS!$M$2:$M$13&lt;&gt;"")*ISNUMBER(SEARCH(LISTS!$M$2:$M$13,$I5685))),LISTS!$O$2:$O$13),"Medio de pago no elegible o no identificado por DIAN"),"Apta automaticamente por pago electronico y base positiva"))))</f>
        <v/>
      </c>
    </row>
    <row r="5686">
      <c r="A5686" s="9" t="n"/>
      <c r="B5686" s="9" t="n"/>
      <c r="C5686" s="12" t="n"/>
      <c r="D5686" s="11" t="n"/>
      <c r="E5686" s="11" t="n"/>
      <c r="F5686" s="11" t="n"/>
      <c r="G5686" s="11" t="n"/>
      <c r="H5686" s="11" t="n"/>
      <c r="I5686" s="9" t="n"/>
      <c r="J5686" s="9" t="n"/>
      <c r="K5686" s="9" t="n"/>
      <c r="L5686" s="9">
        <f>IF(COUNTA($A5686:$K5686)=0,"",IF(AND(IFERROR($H5686,0)&gt;0,LEN(TRIM($K5686&amp;""))&gt;0,IFERROR(LOOKUP(2,1/((LISTS!$M$2:$M$13&lt;&gt;"")*ISNUMBER(SEARCH(LISTS!$M$2:$M$13,$I5686))),LISTS!$N$2:$N$13),"NO")="SI"),"SI","NO"))</f>
        <v/>
      </c>
      <c r="M5686" s="9">
        <f>IF(COUNTA($A5686:$K5686)=0,"",IF($K5686&lt;&gt;"",IF(COUNTIF($K$19:$K5686,$K5686)&gt;1,"SI","NO"),IF(COUNTIFS($A$19:$A5686,$A5686,$C$19:$C5686,$C5686,$J$19:$J5686,$J5686,$D$19:$D5686,$D5686)&gt;1,"SI","NO")))</f>
        <v/>
      </c>
      <c r="N5686" s="11">
        <f>IF(COUNTA($A5686:$K5686)=0,"",IF(AND($L5686="SI",$M5686="NO"),IFERROR($H5686,0),0))</f>
        <v/>
      </c>
      <c r="O5686" s="9">
        <f>IF(COUNTA($A5686:$K5686)=0,"",IF($M5686="SI","CUFE o factura duplicada dentro del reporte; no se suma dos veces",IF(IFERROR($H5686,0)&lt;=0,"DIAN reporta valor susceptible 0",IF($L5686="NO",IFERROR(LOOKUP(2,1/((LISTS!$M$2:$M$13&lt;&gt;"")*ISNUMBER(SEARCH(LISTS!$M$2:$M$13,$I5686))),LISTS!$O$2:$O$13),"Medio de pago no elegible o no identificado por DIAN"),"Apta automaticamente por pago electronico y base positiva"))))</f>
        <v/>
      </c>
    </row>
    <row r="5687">
      <c r="A5687" s="9" t="n"/>
      <c r="B5687" s="9" t="n"/>
      <c r="C5687" s="12" t="n"/>
      <c r="D5687" s="11" t="n"/>
      <c r="E5687" s="11" t="n"/>
      <c r="F5687" s="11" t="n"/>
      <c r="G5687" s="11" t="n"/>
      <c r="H5687" s="11" t="n"/>
      <c r="I5687" s="9" t="n"/>
      <c r="J5687" s="9" t="n"/>
      <c r="K5687" s="9" t="n"/>
      <c r="L5687" s="9">
        <f>IF(COUNTA($A5687:$K5687)=0,"",IF(AND(IFERROR($H5687,0)&gt;0,LEN(TRIM($K5687&amp;""))&gt;0,IFERROR(LOOKUP(2,1/((LISTS!$M$2:$M$13&lt;&gt;"")*ISNUMBER(SEARCH(LISTS!$M$2:$M$13,$I5687))),LISTS!$N$2:$N$13),"NO")="SI"),"SI","NO"))</f>
        <v/>
      </c>
      <c r="M5687" s="9">
        <f>IF(COUNTA($A5687:$K5687)=0,"",IF($K5687&lt;&gt;"",IF(COUNTIF($K$19:$K5687,$K5687)&gt;1,"SI","NO"),IF(COUNTIFS($A$19:$A5687,$A5687,$C$19:$C5687,$C5687,$J$19:$J5687,$J5687,$D$19:$D5687,$D5687)&gt;1,"SI","NO")))</f>
        <v/>
      </c>
      <c r="N5687" s="11">
        <f>IF(COUNTA($A5687:$K5687)=0,"",IF(AND($L5687="SI",$M5687="NO"),IFERROR($H5687,0),0))</f>
        <v/>
      </c>
      <c r="O5687" s="9">
        <f>IF(COUNTA($A5687:$K5687)=0,"",IF($M5687="SI","CUFE o factura duplicada dentro del reporte; no se suma dos veces",IF(IFERROR($H5687,0)&lt;=0,"DIAN reporta valor susceptible 0",IF($L5687="NO",IFERROR(LOOKUP(2,1/((LISTS!$M$2:$M$13&lt;&gt;"")*ISNUMBER(SEARCH(LISTS!$M$2:$M$13,$I5687))),LISTS!$O$2:$O$13),"Medio de pago no elegible o no identificado por DIAN"),"Apta automaticamente por pago electronico y base positiva"))))</f>
        <v/>
      </c>
    </row>
    <row r="5688">
      <c r="A5688" s="9" t="n"/>
      <c r="B5688" s="9" t="n"/>
      <c r="C5688" s="12" t="n"/>
      <c r="D5688" s="11" t="n"/>
      <c r="E5688" s="11" t="n"/>
      <c r="F5688" s="11" t="n"/>
      <c r="G5688" s="11" t="n"/>
      <c r="H5688" s="11" t="n"/>
      <c r="I5688" s="9" t="n"/>
      <c r="J5688" s="9" t="n"/>
      <c r="K5688" s="9" t="n"/>
      <c r="L5688" s="9">
        <f>IF(COUNTA($A5688:$K5688)=0,"",IF(AND(IFERROR($H5688,0)&gt;0,LEN(TRIM($K5688&amp;""))&gt;0,IFERROR(LOOKUP(2,1/((LISTS!$M$2:$M$13&lt;&gt;"")*ISNUMBER(SEARCH(LISTS!$M$2:$M$13,$I5688))),LISTS!$N$2:$N$13),"NO")="SI"),"SI","NO"))</f>
        <v/>
      </c>
      <c r="M5688" s="9">
        <f>IF(COUNTA($A5688:$K5688)=0,"",IF($K5688&lt;&gt;"",IF(COUNTIF($K$19:$K5688,$K5688)&gt;1,"SI","NO"),IF(COUNTIFS($A$19:$A5688,$A5688,$C$19:$C5688,$C5688,$J$19:$J5688,$J5688,$D$19:$D5688,$D5688)&gt;1,"SI","NO")))</f>
        <v/>
      </c>
      <c r="N5688" s="11">
        <f>IF(COUNTA($A5688:$K5688)=0,"",IF(AND($L5688="SI",$M5688="NO"),IFERROR($H5688,0),0))</f>
        <v/>
      </c>
      <c r="O5688" s="9">
        <f>IF(COUNTA($A5688:$K5688)=0,"",IF($M5688="SI","CUFE o factura duplicada dentro del reporte; no se suma dos veces",IF(IFERROR($H5688,0)&lt;=0,"DIAN reporta valor susceptible 0",IF($L5688="NO",IFERROR(LOOKUP(2,1/((LISTS!$M$2:$M$13&lt;&gt;"")*ISNUMBER(SEARCH(LISTS!$M$2:$M$13,$I5688))),LISTS!$O$2:$O$13),"Medio de pago no elegible o no identificado por DIAN"),"Apta automaticamente por pago electronico y base positiva"))))</f>
        <v/>
      </c>
    </row>
    <row r="5689">
      <c r="A5689" s="9" t="n"/>
      <c r="B5689" s="9" t="n"/>
      <c r="C5689" s="12" t="n"/>
      <c r="D5689" s="11" t="n"/>
      <c r="E5689" s="11" t="n"/>
      <c r="F5689" s="11" t="n"/>
      <c r="G5689" s="11" t="n"/>
      <c r="H5689" s="11" t="n"/>
      <c r="I5689" s="9" t="n"/>
      <c r="J5689" s="9" t="n"/>
      <c r="K5689" s="9" t="n"/>
      <c r="L5689" s="9">
        <f>IF(COUNTA($A5689:$K5689)=0,"",IF(AND(IFERROR($H5689,0)&gt;0,LEN(TRIM($K5689&amp;""))&gt;0,IFERROR(LOOKUP(2,1/((LISTS!$M$2:$M$13&lt;&gt;"")*ISNUMBER(SEARCH(LISTS!$M$2:$M$13,$I5689))),LISTS!$N$2:$N$13),"NO")="SI"),"SI","NO"))</f>
        <v/>
      </c>
      <c r="M5689" s="9">
        <f>IF(COUNTA($A5689:$K5689)=0,"",IF($K5689&lt;&gt;"",IF(COUNTIF($K$19:$K5689,$K5689)&gt;1,"SI","NO"),IF(COUNTIFS($A$19:$A5689,$A5689,$C$19:$C5689,$C5689,$J$19:$J5689,$J5689,$D$19:$D5689,$D5689)&gt;1,"SI","NO")))</f>
        <v/>
      </c>
      <c r="N5689" s="11">
        <f>IF(COUNTA($A5689:$K5689)=0,"",IF(AND($L5689="SI",$M5689="NO"),IFERROR($H5689,0),0))</f>
        <v/>
      </c>
      <c r="O5689" s="9">
        <f>IF(COUNTA($A5689:$K5689)=0,"",IF($M5689="SI","CUFE o factura duplicada dentro del reporte; no se suma dos veces",IF(IFERROR($H5689,0)&lt;=0,"DIAN reporta valor susceptible 0",IF($L5689="NO",IFERROR(LOOKUP(2,1/((LISTS!$M$2:$M$13&lt;&gt;"")*ISNUMBER(SEARCH(LISTS!$M$2:$M$13,$I5689))),LISTS!$O$2:$O$13),"Medio de pago no elegible o no identificado por DIAN"),"Apta automaticamente por pago electronico y base positiva"))))</f>
        <v/>
      </c>
    </row>
    <row r="5690">
      <c r="A5690" s="9" t="n"/>
      <c r="B5690" s="9" t="n"/>
      <c r="C5690" s="12" t="n"/>
      <c r="D5690" s="11" t="n"/>
      <c r="E5690" s="11" t="n"/>
      <c r="F5690" s="11" t="n"/>
      <c r="G5690" s="11" t="n"/>
      <c r="H5690" s="11" t="n"/>
      <c r="I5690" s="9" t="n"/>
      <c r="J5690" s="9" t="n"/>
      <c r="K5690" s="9" t="n"/>
      <c r="L5690" s="9">
        <f>IF(COUNTA($A5690:$K5690)=0,"",IF(AND(IFERROR($H5690,0)&gt;0,LEN(TRIM($K5690&amp;""))&gt;0,IFERROR(LOOKUP(2,1/((LISTS!$M$2:$M$13&lt;&gt;"")*ISNUMBER(SEARCH(LISTS!$M$2:$M$13,$I5690))),LISTS!$N$2:$N$13),"NO")="SI"),"SI","NO"))</f>
        <v/>
      </c>
      <c r="M5690" s="9">
        <f>IF(COUNTA($A5690:$K5690)=0,"",IF($K5690&lt;&gt;"",IF(COUNTIF($K$19:$K5690,$K5690)&gt;1,"SI","NO"),IF(COUNTIFS($A$19:$A5690,$A5690,$C$19:$C5690,$C5690,$J$19:$J5690,$J5690,$D$19:$D5690,$D5690)&gt;1,"SI","NO")))</f>
        <v/>
      </c>
      <c r="N5690" s="11">
        <f>IF(COUNTA($A5690:$K5690)=0,"",IF(AND($L5690="SI",$M5690="NO"),IFERROR($H5690,0),0))</f>
        <v/>
      </c>
      <c r="O5690" s="9">
        <f>IF(COUNTA($A5690:$K5690)=0,"",IF($M5690="SI","CUFE o factura duplicada dentro del reporte; no se suma dos veces",IF(IFERROR($H5690,0)&lt;=0,"DIAN reporta valor susceptible 0",IF($L5690="NO",IFERROR(LOOKUP(2,1/((LISTS!$M$2:$M$13&lt;&gt;"")*ISNUMBER(SEARCH(LISTS!$M$2:$M$13,$I5690))),LISTS!$O$2:$O$13),"Medio de pago no elegible o no identificado por DIAN"),"Apta automaticamente por pago electronico y base positiva"))))</f>
        <v/>
      </c>
    </row>
    <row r="5691">
      <c r="A5691" s="9" t="n"/>
      <c r="B5691" s="9" t="n"/>
      <c r="C5691" s="12" t="n"/>
      <c r="D5691" s="11" t="n"/>
      <c r="E5691" s="11" t="n"/>
      <c r="F5691" s="11" t="n"/>
      <c r="G5691" s="11" t="n"/>
      <c r="H5691" s="11" t="n"/>
      <c r="I5691" s="9" t="n"/>
      <c r="J5691" s="9" t="n"/>
      <c r="K5691" s="9" t="n"/>
      <c r="L5691" s="9">
        <f>IF(COUNTA($A5691:$K5691)=0,"",IF(AND(IFERROR($H5691,0)&gt;0,LEN(TRIM($K5691&amp;""))&gt;0,IFERROR(LOOKUP(2,1/((LISTS!$M$2:$M$13&lt;&gt;"")*ISNUMBER(SEARCH(LISTS!$M$2:$M$13,$I5691))),LISTS!$N$2:$N$13),"NO")="SI"),"SI","NO"))</f>
        <v/>
      </c>
      <c r="M5691" s="9">
        <f>IF(COUNTA($A5691:$K5691)=0,"",IF($K5691&lt;&gt;"",IF(COUNTIF($K$19:$K5691,$K5691)&gt;1,"SI","NO"),IF(COUNTIFS($A$19:$A5691,$A5691,$C$19:$C5691,$C5691,$J$19:$J5691,$J5691,$D$19:$D5691,$D5691)&gt;1,"SI","NO")))</f>
        <v/>
      </c>
      <c r="N5691" s="11">
        <f>IF(COUNTA($A5691:$K5691)=0,"",IF(AND($L5691="SI",$M5691="NO"),IFERROR($H5691,0),0))</f>
        <v/>
      </c>
      <c r="O5691" s="9">
        <f>IF(COUNTA($A5691:$K5691)=0,"",IF($M5691="SI","CUFE o factura duplicada dentro del reporte; no se suma dos veces",IF(IFERROR($H5691,0)&lt;=0,"DIAN reporta valor susceptible 0",IF($L5691="NO",IFERROR(LOOKUP(2,1/((LISTS!$M$2:$M$13&lt;&gt;"")*ISNUMBER(SEARCH(LISTS!$M$2:$M$13,$I5691))),LISTS!$O$2:$O$13),"Medio de pago no elegible o no identificado por DIAN"),"Apta automaticamente por pago electronico y base positiva"))))</f>
        <v/>
      </c>
    </row>
    <row r="5692">
      <c r="A5692" s="9" t="n"/>
      <c r="B5692" s="9" t="n"/>
      <c r="C5692" s="12" t="n"/>
      <c r="D5692" s="11" t="n"/>
      <c r="E5692" s="11" t="n"/>
      <c r="F5692" s="11" t="n"/>
      <c r="G5692" s="11" t="n"/>
      <c r="H5692" s="11" t="n"/>
      <c r="I5692" s="9" t="n"/>
      <c r="J5692" s="9" t="n"/>
      <c r="K5692" s="9" t="n"/>
      <c r="L5692" s="9">
        <f>IF(COUNTA($A5692:$K5692)=0,"",IF(AND(IFERROR($H5692,0)&gt;0,LEN(TRIM($K5692&amp;""))&gt;0,IFERROR(LOOKUP(2,1/((LISTS!$M$2:$M$13&lt;&gt;"")*ISNUMBER(SEARCH(LISTS!$M$2:$M$13,$I5692))),LISTS!$N$2:$N$13),"NO")="SI"),"SI","NO"))</f>
        <v/>
      </c>
      <c r="M5692" s="9">
        <f>IF(COUNTA($A5692:$K5692)=0,"",IF($K5692&lt;&gt;"",IF(COUNTIF($K$19:$K5692,$K5692)&gt;1,"SI","NO"),IF(COUNTIFS($A$19:$A5692,$A5692,$C$19:$C5692,$C5692,$J$19:$J5692,$J5692,$D$19:$D5692,$D5692)&gt;1,"SI","NO")))</f>
        <v/>
      </c>
      <c r="N5692" s="11">
        <f>IF(COUNTA($A5692:$K5692)=0,"",IF(AND($L5692="SI",$M5692="NO"),IFERROR($H5692,0),0))</f>
        <v/>
      </c>
      <c r="O5692" s="9">
        <f>IF(COUNTA($A5692:$K5692)=0,"",IF($M5692="SI","CUFE o factura duplicada dentro del reporte; no se suma dos veces",IF(IFERROR($H5692,0)&lt;=0,"DIAN reporta valor susceptible 0",IF($L5692="NO",IFERROR(LOOKUP(2,1/((LISTS!$M$2:$M$13&lt;&gt;"")*ISNUMBER(SEARCH(LISTS!$M$2:$M$13,$I5692))),LISTS!$O$2:$O$13),"Medio de pago no elegible o no identificado por DIAN"),"Apta automaticamente por pago electronico y base positiva"))))</f>
        <v/>
      </c>
    </row>
    <row r="5693">
      <c r="A5693" s="9" t="n"/>
      <c r="B5693" s="9" t="n"/>
      <c r="C5693" s="12" t="n"/>
      <c r="D5693" s="11" t="n"/>
      <c r="E5693" s="11" t="n"/>
      <c r="F5693" s="11" t="n"/>
      <c r="G5693" s="11" t="n"/>
      <c r="H5693" s="11" t="n"/>
      <c r="I5693" s="9" t="n"/>
      <c r="J5693" s="9" t="n"/>
      <c r="K5693" s="9" t="n"/>
      <c r="L5693" s="9">
        <f>IF(COUNTA($A5693:$K5693)=0,"",IF(AND(IFERROR($H5693,0)&gt;0,LEN(TRIM($K5693&amp;""))&gt;0,IFERROR(LOOKUP(2,1/((LISTS!$M$2:$M$13&lt;&gt;"")*ISNUMBER(SEARCH(LISTS!$M$2:$M$13,$I5693))),LISTS!$N$2:$N$13),"NO")="SI"),"SI","NO"))</f>
        <v/>
      </c>
      <c r="M5693" s="9">
        <f>IF(COUNTA($A5693:$K5693)=0,"",IF($K5693&lt;&gt;"",IF(COUNTIF($K$19:$K5693,$K5693)&gt;1,"SI","NO"),IF(COUNTIFS($A$19:$A5693,$A5693,$C$19:$C5693,$C5693,$J$19:$J5693,$J5693,$D$19:$D5693,$D5693)&gt;1,"SI","NO")))</f>
        <v/>
      </c>
      <c r="N5693" s="11">
        <f>IF(COUNTA($A5693:$K5693)=0,"",IF(AND($L5693="SI",$M5693="NO"),IFERROR($H5693,0),0))</f>
        <v/>
      </c>
      <c r="O5693" s="9">
        <f>IF(COUNTA($A5693:$K5693)=0,"",IF($M5693="SI","CUFE o factura duplicada dentro del reporte; no se suma dos veces",IF(IFERROR($H5693,0)&lt;=0,"DIAN reporta valor susceptible 0",IF($L5693="NO",IFERROR(LOOKUP(2,1/((LISTS!$M$2:$M$13&lt;&gt;"")*ISNUMBER(SEARCH(LISTS!$M$2:$M$13,$I5693))),LISTS!$O$2:$O$13),"Medio de pago no elegible o no identificado por DIAN"),"Apta automaticamente por pago electronico y base positiva"))))</f>
        <v/>
      </c>
    </row>
    <row r="5694">
      <c r="A5694" s="9" t="n"/>
      <c r="B5694" s="9" t="n"/>
      <c r="C5694" s="12" t="n"/>
      <c r="D5694" s="11" t="n"/>
      <c r="E5694" s="11" t="n"/>
      <c r="F5694" s="11" t="n"/>
      <c r="G5694" s="11" t="n"/>
      <c r="H5694" s="11" t="n"/>
      <c r="I5694" s="9" t="n"/>
      <c r="J5694" s="9" t="n"/>
      <c r="K5694" s="9" t="n"/>
      <c r="L5694" s="9">
        <f>IF(COUNTA($A5694:$K5694)=0,"",IF(AND(IFERROR($H5694,0)&gt;0,LEN(TRIM($K5694&amp;""))&gt;0,IFERROR(LOOKUP(2,1/((LISTS!$M$2:$M$13&lt;&gt;"")*ISNUMBER(SEARCH(LISTS!$M$2:$M$13,$I5694))),LISTS!$N$2:$N$13),"NO")="SI"),"SI","NO"))</f>
        <v/>
      </c>
      <c r="M5694" s="9">
        <f>IF(COUNTA($A5694:$K5694)=0,"",IF($K5694&lt;&gt;"",IF(COUNTIF($K$19:$K5694,$K5694)&gt;1,"SI","NO"),IF(COUNTIFS($A$19:$A5694,$A5694,$C$19:$C5694,$C5694,$J$19:$J5694,$J5694,$D$19:$D5694,$D5694)&gt;1,"SI","NO")))</f>
        <v/>
      </c>
      <c r="N5694" s="11">
        <f>IF(COUNTA($A5694:$K5694)=0,"",IF(AND($L5694="SI",$M5694="NO"),IFERROR($H5694,0),0))</f>
        <v/>
      </c>
      <c r="O5694" s="9">
        <f>IF(COUNTA($A5694:$K5694)=0,"",IF($M5694="SI","CUFE o factura duplicada dentro del reporte; no se suma dos veces",IF(IFERROR($H5694,0)&lt;=0,"DIAN reporta valor susceptible 0",IF($L5694="NO",IFERROR(LOOKUP(2,1/((LISTS!$M$2:$M$13&lt;&gt;"")*ISNUMBER(SEARCH(LISTS!$M$2:$M$13,$I5694))),LISTS!$O$2:$O$13),"Medio de pago no elegible o no identificado por DIAN"),"Apta automaticamente por pago electronico y base positiva"))))</f>
        <v/>
      </c>
    </row>
    <row r="5695">
      <c r="A5695" s="9" t="n"/>
      <c r="B5695" s="9" t="n"/>
      <c r="C5695" s="12" t="n"/>
      <c r="D5695" s="11" t="n"/>
      <c r="E5695" s="11" t="n"/>
      <c r="F5695" s="11" t="n"/>
      <c r="G5695" s="11" t="n"/>
      <c r="H5695" s="11" t="n"/>
      <c r="I5695" s="9" t="n"/>
      <c r="J5695" s="9" t="n"/>
      <c r="K5695" s="9" t="n"/>
      <c r="L5695" s="9">
        <f>IF(COUNTA($A5695:$K5695)=0,"",IF(AND(IFERROR($H5695,0)&gt;0,LEN(TRIM($K5695&amp;""))&gt;0,IFERROR(LOOKUP(2,1/((LISTS!$M$2:$M$13&lt;&gt;"")*ISNUMBER(SEARCH(LISTS!$M$2:$M$13,$I5695))),LISTS!$N$2:$N$13),"NO")="SI"),"SI","NO"))</f>
        <v/>
      </c>
      <c r="M5695" s="9">
        <f>IF(COUNTA($A5695:$K5695)=0,"",IF($K5695&lt;&gt;"",IF(COUNTIF($K$19:$K5695,$K5695)&gt;1,"SI","NO"),IF(COUNTIFS($A$19:$A5695,$A5695,$C$19:$C5695,$C5695,$J$19:$J5695,$J5695,$D$19:$D5695,$D5695)&gt;1,"SI","NO")))</f>
        <v/>
      </c>
      <c r="N5695" s="11">
        <f>IF(COUNTA($A5695:$K5695)=0,"",IF(AND($L5695="SI",$M5695="NO"),IFERROR($H5695,0),0))</f>
        <v/>
      </c>
      <c r="O5695" s="9">
        <f>IF(COUNTA($A5695:$K5695)=0,"",IF($M5695="SI","CUFE o factura duplicada dentro del reporte; no se suma dos veces",IF(IFERROR($H5695,0)&lt;=0,"DIAN reporta valor susceptible 0",IF($L5695="NO",IFERROR(LOOKUP(2,1/((LISTS!$M$2:$M$13&lt;&gt;"")*ISNUMBER(SEARCH(LISTS!$M$2:$M$13,$I5695))),LISTS!$O$2:$O$13),"Medio de pago no elegible o no identificado por DIAN"),"Apta automaticamente por pago electronico y base positiva"))))</f>
        <v/>
      </c>
    </row>
    <row r="5696">
      <c r="A5696" s="9" t="n"/>
      <c r="B5696" s="9" t="n"/>
      <c r="C5696" s="12" t="n"/>
      <c r="D5696" s="11" t="n"/>
      <c r="E5696" s="11" t="n"/>
      <c r="F5696" s="11" t="n"/>
      <c r="G5696" s="11" t="n"/>
      <c r="H5696" s="11" t="n"/>
      <c r="I5696" s="9" t="n"/>
      <c r="J5696" s="9" t="n"/>
      <c r="K5696" s="9" t="n"/>
      <c r="L5696" s="9">
        <f>IF(COUNTA($A5696:$K5696)=0,"",IF(AND(IFERROR($H5696,0)&gt;0,LEN(TRIM($K5696&amp;""))&gt;0,IFERROR(LOOKUP(2,1/((LISTS!$M$2:$M$13&lt;&gt;"")*ISNUMBER(SEARCH(LISTS!$M$2:$M$13,$I5696))),LISTS!$N$2:$N$13),"NO")="SI"),"SI","NO"))</f>
        <v/>
      </c>
      <c r="M5696" s="9">
        <f>IF(COUNTA($A5696:$K5696)=0,"",IF($K5696&lt;&gt;"",IF(COUNTIF($K$19:$K5696,$K5696)&gt;1,"SI","NO"),IF(COUNTIFS($A$19:$A5696,$A5696,$C$19:$C5696,$C5696,$J$19:$J5696,$J5696,$D$19:$D5696,$D5696)&gt;1,"SI","NO")))</f>
        <v/>
      </c>
      <c r="N5696" s="11">
        <f>IF(COUNTA($A5696:$K5696)=0,"",IF(AND($L5696="SI",$M5696="NO"),IFERROR($H5696,0),0))</f>
        <v/>
      </c>
      <c r="O5696" s="9">
        <f>IF(COUNTA($A5696:$K5696)=0,"",IF($M5696="SI","CUFE o factura duplicada dentro del reporte; no se suma dos veces",IF(IFERROR($H5696,0)&lt;=0,"DIAN reporta valor susceptible 0",IF($L5696="NO",IFERROR(LOOKUP(2,1/((LISTS!$M$2:$M$13&lt;&gt;"")*ISNUMBER(SEARCH(LISTS!$M$2:$M$13,$I5696))),LISTS!$O$2:$O$13),"Medio de pago no elegible o no identificado por DIAN"),"Apta automaticamente por pago electronico y base positiva"))))</f>
        <v/>
      </c>
    </row>
    <row r="5697">
      <c r="A5697" s="9" t="n"/>
      <c r="B5697" s="9" t="n"/>
      <c r="C5697" s="12" t="n"/>
      <c r="D5697" s="11" t="n"/>
      <c r="E5697" s="11" t="n"/>
      <c r="F5697" s="11" t="n"/>
      <c r="G5697" s="11" t="n"/>
      <c r="H5697" s="11" t="n"/>
      <c r="I5697" s="9" t="n"/>
      <c r="J5697" s="9" t="n"/>
      <c r="K5697" s="9" t="n"/>
      <c r="L5697" s="9">
        <f>IF(COUNTA($A5697:$K5697)=0,"",IF(AND(IFERROR($H5697,0)&gt;0,LEN(TRIM($K5697&amp;""))&gt;0,IFERROR(LOOKUP(2,1/((LISTS!$M$2:$M$13&lt;&gt;"")*ISNUMBER(SEARCH(LISTS!$M$2:$M$13,$I5697))),LISTS!$N$2:$N$13),"NO")="SI"),"SI","NO"))</f>
        <v/>
      </c>
      <c r="M5697" s="9">
        <f>IF(COUNTA($A5697:$K5697)=0,"",IF($K5697&lt;&gt;"",IF(COUNTIF($K$19:$K5697,$K5697)&gt;1,"SI","NO"),IF(COUNTIFS($A$19:$A5697,$A5697,$C$19:$C5697,$C5697,$J$19:$J5697,$J5697,$D$19:$D5697,$D5697)&gt;1,"SI","NO")))</f>
        <v/>
      </c>
      <c r="N5697" s="11">
        <f>IF(COUNTA($A5697:$K5697)=0,"",IF(AND($L5697="SI",$M5697="NO"),IFERROR($H5697,0),0))</f>
        <v/>
      </c>
      <c r="O5697" s="9">
        <f>IF(COUNTA($A5697:$K5697)=0,"",IF($M5697="SI","CUFE o factura duplicada dentro del reporte; no se suma dos veces",IF(IFERROR($H5697,0)&lt;=0,"DIAN reporta valor susceptible 0",IF($L5697="NO",IFERROR(LOOKUP(2,1/((LISTS!$M$2:$M$13&lt;&gt;"")*ISNUMBER(SEARCH(LISTS!$M$2:$M$13,$I5697))),LISTS!$O$2:$O$13),"Medio de pago no elegible o no identificado por DIAN"),"Apta automaticamente por pago electronico y base positiva"))))</f>
        <v/>
      </c>
    </row>
    <row r="5698">
      <c r="A5698" s="9" t="n"/>
      <c r="B5698" s="9" t="n"/>
      <c r="C5698" s="12" t="n"/>
      <c r="D5698" s="11" t="n"/>
      <c r="E5698" s="11" t="n"/>
      <c r="F5698" s="11" t="n"/>
      <c r="G5698" s="11" t="n"/>
      <c r="H5698" s="11" t="n"/>
      <c r="I5698" s="9" t="n"/>
      <c r="J5698" s="9" t="n"/>
      <c r="K5698" s="9" t="n"/>
      <c r="L5698" s="9">
        <f>IF(COUNTA($A5698:$K5698)=0,"",IF(AND(IFERROR($H5698,0)&gt;0,LEN(TRIM($K5698&amp;""))&gt;0,IFERROR(LOOKUP(2,1/((LISTS!$M$2:$M$13&lt;&gt;"")*ISNUMBER(SEARCH(LISTS!$M$2:$M$13,$I5698))),LISTS!$N$2:$N$13),"NO")="SI"),"SI","NO"))</f>
        <v/>
      </c>
      <c r="M5698" s="9">
        <f>IF(COUNTA($A5698:$K5698)=0,"",IF($K5698&lt;&gt;"",IF(COUNTIF($K$19:$K5698,$K5698)&gt;1,"SI","NO"),IF(COUNTIFS($A$19:$A5698,$A5698,$C$19:$C5698,$C5698,$J$19:$J5698,$J5698,$D$19:$D5698,$D5698)&gt;1,"SI","NO")))</f>
        <v/>
      </c>
      <c r="N5698" s="11">
        <f>IF(COUNTA($A5698:$K5698)=0,"",IF(AND($L5698="SI",$M5698="NO"),IFERROR($H5698,0),0))</f>
        <v/>
      </c>
      <c r="O5698" s="9">
        <f>IF(COUNTA($A5698:$K5698)=0,"",IF($M5698="SI","CUFE o factura duplicada dentro del reporte; no se suma dos veces",IF(IFERROR($H5698,0)&lt;=0,"DIAN reporta valor susceptible 0",IF($L5698="NO",IFERROR(LOOKUP(2,1/((LISTS!$M$2:$M$13&lt;&gt;"")*ISNUMBER(SEARCH(LISTS!$M$2:$M$13,$I5698))),LISTS!$O$2:$O$13),"Medio de pago no elegible o no identificado por DIAN"),"Apta automaticamente por pago electronico y base positiva"))))</f>
        <v/>
      </c>
    </row>
    <row r="5699">
      <c r="A5699" s="9" t="n"/>
      <c r="B5699" s="9" t="n"/>
      <c r="C5699" s="12" t="n"/>
      <c r="D5699" s="11" t="n"/>
      <c r="E5699" s="11" t="n"/>
      <c r="F5699" s="11" t="n"/>
      <c r="G5699" s="11" t="n"/>
      <c r="H5699" s="11" t="n"/>
      <c r="I5699" s="9" t="n"/>
      <c r="J5699" s="9" t="n"/>
      <c r="K5699" s="9" t="n"/>
      <c r="L5699" s="9">
        <f>IF(COUNTA($A5699:$K5699)=0,"",IF(AND(IFERROR($H5699,0)&gt;0,LEN(TRIM($K5699&amp;""))&gt;0,IFERROR(LOOKUP(2,1/((LISTS!$M$2:$M$13&lt;&gt;"")*ISNUMBER(SEARCH(LISTS!$M$2:$M$13,$I5699))),LISTS!$N$2:$N$13),"NO")="SI"),"SI","NO"))</f>
        <v/>
      </c>
      <c r="M5699" s="9">
        <f>IF(COUNTA($A5699:$K5699)=0,"",IF($K5699&lt;&gt;"",IF(COUNTIF($K$19:$K5699,$K5699)&gt;1,"SI","NO"),IF(COUNTIFS($A$19:$A5699,$A5699,$C$19:$C5699,$C5699,$J$19:$J5699,$J5699,$D$19:$D5699,$D5699)&gt;1,"SI","NO")))</f>
        <v/>
      </c>
      <c r="N5699" s="11">
        <f>IF(COUNTA($A5699:$K5699)=0,"",IF(AND($L5699="SI",$M5699="NO"),IFERROR($H5699,0),0))</f>
        <v/>
      </c>
      <c r="O5699" s="9">
        <f>IF(COUNTA($A5699:$K5699)=0,"",IF($M5699="SI","CUFE o factura duplicada dentro del reporte; no se suma dos veces",IF(IFERROR($H5699,0)&lt;=0,"DIAN reporta valor susceptible 0",IF($L5699="NO",IFERROR(LOOKUP(2,1/((LISTS!$M$2:$M$13&lt;&gt;"")*ISNUMBER(SEARCH(LISTS!$M$2:$M$13,$I5699))),LISTS!$O$2:$O$13),"Medio de pago no elegible o no identificado por DIAN"),"Apta automaticamente por pago electronico y base positiva"))))</f>
        <v/>
      </c>
    </row>
    <row r="5700">
      <c r="A5700" s="9" t="n"/>
      <c r="B5700" s="9" t="n"/>
      <c r="C5700" s="12" t="n"/>
      <c r="D5700" s="11" t="n"/>
      <c r="E5700" s="11" t="n"/>
      <c r="F5700" s="11" t="n"/>
      <c r="G5700" s="11" t="n"/>
      <c r="H5700" s="11" t="n"/>
      <c r="I5700" s="9" t="n"/>
      <c r="J5700" s="9" t="n"/>
      <c r="K5700" s="9" t="n"/>
      <c r="L5700" s="9">
        <f>IF(COUNTA($A5700:$K5700)=0,"",IF(AND(IFERROR($H5700,0)&gt;0,LEN(TRIM($K5700&amp;""))&gt;0,IFERROR(LOOKUP(2,1/((LISTS!$M$2:$M$13&lt;&gt;"")*ISNUMBER(SEARCH(LISTS!$M$2:$M$13,$I5700))),LISTS!$N$2:$N$13),"NO")="SI"),"SI","NO"))</f>
        <v/>
      </c>
      <c r="M5700" s="9">
        <f>IF(COUNTA($A5700:$K5700)=0,"",IF($K5700&lt;&gt;"",IF(COUNTIF($K$19:$K5700,$K5700)&gt;1,"SI","NO"),IF(COUNTIFS($A$19:$A5700,$A5700,$C$19:$C5700,$C5700,$J$19:$J5700,$J5700,$D$19:$D5700,$D5700)&gt;1,"SI","NO")))</f>
        <v/>
      </c>
      <c r="N5700" s="11">
        <f>IF(COUNTA($A5700:$K5700)=0,"",IF(AND($L5700="SI",$M5700="NO"),IFERROR($H5700,0),0))</f>
        <v/>
      </c>
      <c r="O5700" s="9">
        <f>IF(COUNTA($A5700:$K5700)=0,"",IF($M5700="SI","CUFE o factura duplicada dentro del reporte; no se suma dos veces",IF(IFERROR($H5700,0)&lt;=0,"DIAN reporta valor susceptible 0",IF($L5700="NO",IFERROR(LOOKUP(2,1/((LISTS!$M$2:$M$13&lt;&gt;"")*ISNUMBER(SEARCH(LISTS!$M$2:$M$13,$I5700))),LISTS!$O$2:$O$13),"Medio de pago no elegible o no identificado por DIAN"),"Apta automaticamente por pago electronico y base positiva"))))</f>
        <v/>
      </c>
    </row>
    <row r="5701">
      <c r="A5701" s="9" t="n"/>
      <c r="B5701" s="9" t="n"/>
      <c r="C5701" s="12" t="n"/>
      <c r="D5701" s="11" t="n"/>
      <c r="E5701" s="11" t="n"/>
      <c r="F5701" s="11" t="n"/>
      <c r="G5701" s="11" t="n"/>
      <c r="H5701" s="11" t="n"/>
      <c r="I5701" s="9" t="n"/>
      <c r="J5701" s="9" t="n"/>
      <c r="K5701" s="9" t="n"/>
      <c r="L5701" s="9">
        <f>IF(COUNTA($A5701:$K5701)=0,"",IF(AND(IFERROR($H5701,0)&gt;0,LEN(TRIM($K5701&amp;""))&gt;0,IFERROR(LOOKUP(2,1/((LISTS!$M$2:$M$13&lt;&gt;"")*ISNUMBER(SEARCH(LISTS!$M$2:$M$13,$I5701))),LISTS!$N$2:$N$13),"NO")="SI"),"SI","NO"))</f>
        <v/>
      </c>
      <c r="M5701" s="9">
        <f>IF(COUNTA($A5701:$K5701)=0,"",IF($K5701&lt;&gt;"",IF(COUNTIF($K$19:$K5701,$K5701)&gt;1,"SI","NO"),IF(COUNTIFS($A$19:$A5701,$A5701,$C$19:$C5701,$C5701,$J$19:$J5701,$J5701,$D$19:$D5701,$D5701)&gt;1,"SI","NO")))</f>
        <v/>
      </c>
      <c r="N5701" s="11">
        <f>IF(COUNTA($A5701:$K5701)=0,"",IF(AND($L5701="SI",$M5701="NO"),IFERROR($H5701,0),0))</f>
        <v/>
      </c>
      <c r="O5701" s="9">
        <f>IF(COUNTA($A5701:$K5701)=0,"",IF($M5701="SI","CUFE o factura duplicada dentro del reporte; no se suma dos veces",IF(IFERROR($H5701,0)&lt;=0,"DIAN reporta valor susceptible 0",IF($L5701="NO",IFERROR(LOOKUP(2,1/((LISTS!$M$2:$M$13&lt;&gt;"")*ISNUMBER(SEARCH(LISTS!$M$2:$M$13,$I5701))),LISTS!$O$2:$O$13),"Medio de pago no elegible o no identificado por DIAN"),"Apta automaticamente por pago electronico y base positiva"))))</f>
        <v/>
      </c>
    </row>
    <row r="5702">
      <c r="A5702" s="9" t="n"/>
      <c r="B5702" s="9" t="n"/>
      <c r="C5702" s="12" t="n"/>
      <c r="D5702" s="11" t="n"/>
      <c r="E5702" s="11" t="n"/>
      <c r="F5702" s="11" t="n"/>
      <c r="G5702" s="11" t="n"/>
      <c r="H5702" s="11" t="n"/>
      <c r="I5702" s="9" t="n"/>
      <c r="J5702" s="9" t="n"/>
      <c r="K5702" s="9" t="n"/>
      <c r="L5702" s="9">
        <f>IF(COUNTA($A5702:$K5702)=0,"",IF(AND(IFERROR($H5702,0)&gt;0,LEN(TRIM($K5702&amp;""))&gt;0,IFERROR(LOOKUP(2,1/((LISTS!$M$2:$M$13&lt;&gt;"")*ISNUMBER(SEARCH(LISTS!$M$2:$M$13,$I5702))),LISTS!$N$2:$N$13),"NO")="SI"),"SI","NO"))</f>
        <v/>
      </c>
      <c r="M5702" s="9">
        <f>IF(COUNTA($A5702:$K5702)=0,"",IF($K5702&lt;&gt;"",IF(COUNTIF($K$19:$K5702,$K5702)&gt;1,"SI","NO"),IF(COUNTIFS($A$19:$A5702,$A5702,$C$19:$C5702,$C5702,$J$19:$J5702,$J5702,$D$19:$D5702,$D5702)&gt;1,"SI","NO")))</f>
        <v/>
      </c>
      <c r="N5702" s="11">
        <f>IF(COUNTA($A5702:$K5702)=0,"",IF(AND($L5702="SI",$M5702="NO"),IFERROR($H5702,0),0))</f>
        <v/>
      </c>
      <c r="O5702" s="9">
        <f>IF(COUNTA($A5702:$K5702)=0,"",IF($M5702="SI","CUFE o factura duplicada dentro del reporte; no se suma dos veces",IF(IFERROR($H5702,0)&lt;=0,"DIAN reporta valor susceptible 0",IF($L5702="NO",IFERROR(LOOKUP(2,1/((LISTS!$M$2:$M$13&lt;&gt;"")*ISNUMBER(SEARCH(LISTS!$M$2:$M$13,$I5702))),LISTS!$O$2:$O$13),"Medio de pago no elegible o no identificado por DIAN"),"Apta automaticamente por pago electronico y base positiva"))))</f>
        <v/>
      </c>
    </row>
    <row r="5703">
      <c r="A5703" s="9" t="n"/>
      <c r="B5703" s="9" t="n"/>
      <c r="C5703" s="12" t="n"/>
      <c r="D5703" s="11" t="n"/>
      <c r="E5703" s="11" t="n"/>
      <c r="F5703" s="11" t="n"/>
      <c r="G5703" s="11" t="n"/>
      <c r="H5703" s="11" t="n"/>
      <c r="I5703" s="9" t="n"/>
      <c r="J5703" s="9" t="n"/>
      <c r="K5703" s="9" t="n"/>
      <c r="L5703" s="9">
        <f>IF(COUNTA($A5703:$K5703)=0,"",IF(AND(IFERROR($H5703,0)&gt;0,LEN(TRIM($K5703&amp;""))&gt;0,IFERROR(LOOKUP(2,1/((LISTS!$M$2:$M$13&lt;&gt;"")*ISNUMBER(SEARCH(LISTS!$M$2:$M$13,$I5703))),LISTS!$N$2:$N$13),"NO")="SI"),"SI","NO"))</f>
        <v/>
      </c>
      <c r="M5703" s="9">
        <f>IF(COUNTA($A5703:$K5703)=0,"",IF($K5703&lt;&gt;"",IF(COUNTIF($K$19:$K5703,$K5703)&gt;1,"SI","NO"),IF(COUNTIFS($A$19:$A5703,$A5703,$C$19:$C5703,$C5703,$J$19:$J5703,$J5703,$D$19:$D5703,$D5703)&gt;1,"SI","NO")))</f>
        <v/>
      </c>
      <c r="N5703" s="11">
        <f>IF(COUNTA($A5703:$K5703)=0,"",IF(AND($L5703="SI",$M5703="NO"),IFERROR($H5703,0),0))</f>
        <v/>
      </c>
      <c r="O5703" s="9">
        <f>IF(COUNTA($A5703:$K5703)=0,"",IF($M5703="SI","CUFE o factura duplicada dentro del reporte; no se suma dos veces",IF(IFERROR($H5703,0)&lt;=0,"DIAN reporta valor susceptible 0",IF($L5703="NO",IFERROR(LOOKUP(2,1/((LISTS!$M$2:$M$13&lt;&gt;"")*ISNUMBER(SEARCH(LISTS!$M$2:$M$13,$I5703))),LISTS!$O$2:$O$13),"Medio de pago no elegible o no identificado por DIAN"),"Apta automaticamente por pago electronico y base positiva"))))</f>
        <v/>
      </c>
    </row>
    <row r="5704">
      <c r="A5704" s="9" t="n"/>
      <c r="B5704" s="9" t="n"/>
      <c r="C5704" s="12" t="n"/>
      <c r="D5704" s="11" t="n"/>
      <c r="E5704" s="11" t="n"/>
      <c r="F5704" s="11" t="n"/>
      <c r="G5704" s="11" t="n"/>
      <c r="H5704" s="11" t="n"/>
      <c r="I5704" s="9" t="n"/>
      <c r="J5704" s="9" t="n"/>
      <c r="K5704" s="9" t="n"/>
      <c r="L5704" s="9">
        <f>IF(COUNTA($A5704:$K5704)=0,"",IF(AND(IFERROR($H5704,0)&gt;0,LEN(TRIM($K5704&amp;""))&gt;0,IFERROR(LOOKUP(2,1/((LISTS!$M$2:$M$13&lt;&gt;"")*ISNUMBER(SEARCH(LISTS!$M$2:$M$13,$I5704))),LISTS!$N$2:$N$13),"NO")="SI"),"SI","NO"))</f>
        <v/>
      </c>
      <c r="M5704" s="9">
        <f>IF(COUNTA($A5704:$K5704)=0,"",IF($K5704&lt;&gt;"",IF(COUNTIF($K$19:$K5704,$K5704)&gt;1,"SI","NO"),IF(COUNTIFS($A$19:$A5704,$A5704,$C$19:$C5704,$C5704,$J$19:$J5704,$J5704,$D$19:$D5704,$D5704)&gt;1,"SI","NO")))</f>
        <v/>
      </c>
      <c r="N5704" s="11">
        <f>IF(COUNTA($A5704:$K5704)=0,"",IF(AND($L5704="SI",$M5704="NO"),IFERROR($H5704,0),0))</f>
        <v/>
      </c>
      <c r="O5704" s="9">
        <f>IF(COUNTA($A5704:$K5704)=0,"",IF($M5704="SI","CUFE o factura duplicada dentro del reporte; no se suma dos veces",IF(IFERROR($H5704,0)&lt;=0,"DIAN reporta valor susceptible 0",IF($L5704="NO",IFERROR(LOOKUP(2,1/((LISTS!$M$2:$M$13&lt;&gt;"")*ISNUMBER(SEARCH(LISTS!$M$2:$M$13,$I5704))),LISTS!$O$2:$O$13),"Medio de pago no elegible o no identificado por DIAN"),"Apta automaticamente por pago electronico y base positiva"))))</f>
        <v/>
      </c>
    </row>
    <row r="5705">
      <c r="A5705" s="9" t="n"/>
      <c r="B5705" s="9" t="n"/>
      <c r="C5705" s="12" t="n"/>
      <c r="D5705" s="11" t="n"/>
      <c r="E5705" s="11" t="n"/>
      <c r="F5705" s="11" t="n"/>
      <c r="G5705" s="11" t="n"/>
      <c r="H5705" s="11" t="n"/>
      <c r="I5705" s="9" t="n"/>
      <c r="J5705" s="9" t="n"/>
      <c r="K5705" s="9" t="n"/>
      <c r="L5705" s="9">
        <f>IF(COUNTA($A5705:$K5705)=0,"",IF(AND(IFERROR($H5705,0)&gt;0,LEN(TRIM($K5705&amp;""))&gt;0,IFERROR(LOOKUP(2,1/((LISTS!$M$2:$M$13&lt;&gt;"")*ISNUMBER(SEARCH(LISTS!$M$2:$M$13,$I5705))),LISTS!$N$2:$N$13),"NO")="SI"),"SI","NO"))</f>
        <v/>
      </c>
      <c r="M5705" s="9">
        <f>IF(COUNTA($A5705:$K5705)=0,"",IF($K5705&lt;&gt;"",IF(COUNTIF($K$19:$K5705,$K5705)&gt;1,"SI","NO"),IF(COUNTIFS($A$19:$A5705,$A5705,$C$19:$C5705,$C5705,$J$19:$J5705,$J5705,$D$19:$D5705,$D5705)&gt;1,"SI","NO")))</f>
        <v/>
      </c>
      <c r="N5705" s="11">
        <f>IF(COUNTA($A5705:$K5705)=0,"",IF(AND($L5705="SI",$M5705="NO"),IFERROR($H5705,0),0))</f>
        <v/>
      </c>
      <c r="O5705" s="9">
        <f>IF(COUNTA($A5705:$K5705)=0,"",IF($M5705="SI","CUFE o factura duplicada dentro del reporte; no se suma dos veces",IF(IFERROR($H5705,0)&lt;=0,"DIAN reporta valor susceptible 0",IF($L5705="NO",IFERROR(LOOKUP(2,1/((LISTS!$M$2:$M$13&lt;&gt;"")*ISNUMBER(SEARCH(LISTS!$M$2:$M$13,$I5705))),LISTS!$O$2:$O$13),"Medio de pago no elegible o no identificado por DIAN"),"Apta automaticamente por pago electronico y base positiva"))))</f>
        <v/>
      </c>
    </row>
    <row r="5706">
      <c r="A5706" s="9" t="n"/>
      <c r="B5706" s="9" t="n"/>
      <c r="C5706" s="12" t="n"/>
      <c r="D5706" s="11" t="n"/>
      <c r="E5706" s="11" t="n"/>
      <c r="F5706" s="11" t="n"/>
      <c r="G5706" s="11" t="n"/>
      <c r="H5706" s="11" t="n"/>
      <c r="I5706" s="9" t="n"/>
      <c r="J5706" s="9" t="n"/>
      <c r="K5706" s="9" t="n"/>
      <c r="L5706" s="9">
        <f>IF(COUNTA($A5706:$K5706)=0,"",IF(AND(IFERROR($H5706,0)&gt;0,LEN(TRIM($K5706&amp;""))&gt;0,IFERROR(LOOKUP(2,1/((LISTS!$M$2:$M$13&lt;&gt;"")*ISNUMBER(SEARCH(LISTS!$M$2:$M$13,$I5706))),LISTS!$N$2:$N$13),"NO")="SI"),"SI","NO"))</f>
        <v/>
      </c>
      <c r="M5706" s="9">
        <f>IF(COUNTA($A5706:$K5706)=0,"",IF($K5706&lt;&gt;"",IF(COUNTIF($K$19:$K5706,$K5706)&gt;1,"SI","NO"),IF(COUNTIFS($A$19:$A5706,$A5706,$C$19:$C5706,$C5706,$J$19:$J5706,$J5706,$D$19:$D5706,$D5706)&gt;1,"SI","NO")))</f>
        <v/>
      </c>
      <c r="N5706" s="11">
        <f>IF(COUNTA($A5706:$K5706)=0,"",IF(AND($L5706="SI",$M5706="NO"),IFERROR($H5706,0),0))</f>
        <v/>
      </c>
      <c r="O5706" s="9">
        <f>IF(COUNTA($A5706:$K5706)=0,"",IF($M5706="SI","CUFE o factura duplicada dentro del reporte; no se suma dos veces",IF(IFERROR($H5706,0)&lt;=0,"DIAN reporta valor susceptible 0",IF($L5706="NO",IFERROR(LOOKUP(2,1/((LISTS!$M$2:$M$13&lt;&gt;"")*ISNUMBER(SEARCH(LISTS!$M$2:$M$13,$I5706))),LISTS!$O$2:$O$13),"Medio de pago no elegible o no identificado por DIAN"),"Apta automaticamente por pago electronico y base positiva"))))</f>
        <v/>
      </c>
    </row>
    <row r="5707">
      <c r="A5707" s="9" t="n"/>
      <c r="B5707" s="9" t="n"/>
      <c r="C5707" s="12" t="n"/>
      <c r="D5707" s="11" t="n"/>
      <c r="E5707" s="11" t="n"/>
      <c r="F5707" s="11" t="n"/>
      <c r="G5707" s="11" t="n"/>
      <c r="H5707" s="11" t="n"/>
      <c r="I5707" s="9" t="n"/>
      <c r="J5707" s="9" t="n"/>
      <c r="K5707" s="9" t="n"/>
      <c r="L5707" s="9">
        <f>IF(COUNTA($A5707:$K5707)=0,"",IF(AND(IFERROR($H5707,0)&gt;0,LEN(TRIM($K5707&amp;""))&gt;0,IFERROR(LOOKUP(2,1/((LISTS!$M$2:$M$13&lt;&gt;"")*ISNUMBER(SEARCH(LISTS!$M$2:$M$13,$I5707))),LISTS!$N$2:$N$13),"NO")="SI"),"SI","NO"))</f>
        <v/>
      </c>
      <c r="M5707" s="9">
        <f>IF(COUNTA($A5707:$K5707)=0,"",IF($K5707&lt;&gt;"",IF(COUNTIF($K$19:$K5707,$K5707)&gt;1,"SI","NO"),IF(COUNTIFS($A$19:$A5707,$A5707,$C$19:$C5707,$C5707,$J$19:$J5707,$J5707,$D$19:$D5707,$D5707)&gt;1,"SI","NO")))</f>
        <v/>
      </c>
      <c r="N5707" s="11">
        <f>IF(COUNTA($A5707:$K5707)=0,"",IF(AND($L5707="SI",$M5707="NO"),IFERROR($H5707,0),0))</f>
        <v/>
      </c>
      <c r="O5707" s="9">
        <f>IF(COUNTA($A5707:$K5707)=0,"",IF($M5707="SI","CUFE o factura duplicada dentro del reporte; no se suma dos veces",IF(IFERROR($H5707,0)&lt;=0,"DIAN reporta valor susceptible 0",IF($L5707="NO",IFERROR(LOOKUP(2,1/((LISTS!$M$2:$M$13&lt;&gt;"")*ISNUMBER(SEARCH(LISTS!$M$2:$M$13,$I5707))),LISTS!$O$2:$O$13),"Medio de pago no elegible o no identificado por DIAN"),"Apta automaticamente por pago electronico y base positiva"))))</f>
        <v/>
      </c>
    </row>
    <row r="5708">
      <c r="A5708" s="9" t="n"/>
      <c r="B5708" s="9" t="n"/>
      <c r="C5708" s="12" t="n"/>
      <c r="D5708" s="11" t="n"/>
      <c r="E5708" s="11" t="n"/>
      <c r="F5708" s="11" t="n"/>
      <c r="G5708" s="11" t="n"/>
      <c r="H5708" s="11" t="n"/>
      <c r="I5708" s="9" t="n"/>
      <c r="J5708" s="9" t="n"/>
      <c r="K5708" s="9" t="n"/>
      <c r="L5708" s="9">
        <f>IF(COUNTA($A5708:$K5708)=0,"",IF(AND(IFERROR($H5708,0)&gt;0,LEN(TRIM($K5708&amp;""))&gt;0,IFERROR(LOOKUP(2,1/((LISTS!$M$2:$M$13&lt;&gt;"")*ISNUMBER(SEARCH(LISTS!$M$2:$M$13,$I5708))),LISTS!$N$2:$N$13),"NO")="SI"),"SI","NO"))</f>
        <v/>
      </c>
      <c r="M5708" s="9">
        <f>IF(COUNTA($A5708:$K5708)=0,"",IF($K5708&lt;&gt;"",IF(COUNTIF($K$19:$K5708,$K5708)&gt;1,"SI","NO"),IF(COUNTIFS($A$19:$A5708,$A5708,$C$19:$C5708,$C5708,$J$19:$J5708,$J5708,$D$19:$D5708,$D5708)&gt;1,"SI","NO")))</f>
        <v/>
      </c>
      <c r="N5708" s="11">
        <f>IF(COUNTA($A5708:$K5708)=0,"",IF(AND($L5708="SI",$M5708="NO"),IFERROR($H5708,0),0))</f>
        <v/>
      </c>
      <c r="O5708" s="9">
        <f>IF(COUNTA($A5708:$K5708)=0,"",IF($M5708="SI","CUFE o factura duplicada dentro del reporte; no se suma dos veces",IF(IFERROR($H5708,0)&lt;=0,"DIAN reporta valor susceptible 0",IF($L5708="NO",IFERROR(LOOKUP(2,1/((LISTS!$M$2:$M$13&lt;&gt;"")*ISNUMBER(SEARCH(LISTS!$M$2:$M$13,$I5708))),LISTS!$O$2:$O$13),"Medio de pago no elegible o no identificado por DIAN"),"Apta automaticamente por pago electronico y base positiva"))))</f>
        <v/>
      </c>
    </row>
    <row r="5709">
      <c r="A5709" s="9" t="n"/>
      <c r="B5709" s="9" t="n"/>
      <c r="C5709" s="12" t="n"/>
      <c r="D5709" s="11" t="n"/>
      <c r="E5709" s="11" t="n"/>
      <c r="F5709" s="11" t="n"/>
      <c r="G5709" s="11" t="n"/>
      <c r="H5709" s="11" t="n"/>
      <c r="I5709" s="9" t="n"/>
      <c r="J5709" s="9" t="n"/>
      <c r="K5709" s="9" t="n"/>
      <c r="L5709" s="9">
        <f>IF(COUNTA($A5709:$K5709)=0,"",IF(AND(IFERROR($H5709,0)&gt;0,LEN(TRIM($K5709&amp;""))&gt;0,IFERROR(LOOKUP(2,1/((LISTS!$M$2:$M$13&lt;&gt;"")*ISNUMBER(SEARCH(LISTS!$M$2:$M$13,$I5709))),LISTS!$N$2:$N$13),"NO")="SI"),"SI","NO"))</f>
        <v/>
      </c>
      <c r="M5709" s="9">
        <f>IF(COUNTA($A5709:$K5709)=0,"",IF($K5709&lt;&gt;"",IF(COUNTIF($K$19:$K5709,$K5709)&gt;1,"SI","NO"),IF(COUNTIFS($A$19:$A5709,$A5709,$C$19:$C5709,$C5709,$J$19:$J5709,$J5709,$D$19:$D5709,$D5709)&gt;1,"SI","NO")))</f>
        <v/>
      </c>
      <c r="N5709" s="11">
        <f>IF(COUNTA($A5709:$K5709)=0,"",IF(AND($L5709="SI",$M5709="NO"),IFERROR($H5709,0),0))</f>
        <v/>
      </c>
      <c r="O5709" s="9">
        <f>IF(COUNTA($A5709:$K5709)=0,"",IF($M5709="SI","CUFE o factura duplicada dentro del reporte; no se suma dos veces",IF(IFERROR($H5709,0)&lt;=0,"DIAN reporta valor susceptible 0",IF($L5709="NO",IFERROR(LOOKUP(2,1/((LISTS!$M$2:$M$13&lt;&gt;"")*ISNUMBER(SEARCH(LISTS!$M$2:$M$13,$I5709))),LISTS!$O$2:$O$13),"Medio de pago no elegible o no identificado por DIAN"),"Apta automaticamente por pago electronico y base positiva"))))</f>
        <v/>
      </c>
    </row>
    <row r="5710">
      <c r="A5710" s="9" t="n"/>
      <c r="B5710" s="9" t="n"/>
      <c r="C5710" s="12" t="n"/>
      <c r="D5710" s="11" t="n"/>
      <c r="E5710" s="11" t="n"/>
      <c r="F5710" s="11" t="n"/>
      <c r="G5710" s="11" t="n"/>
      <c r="H5710" s="11" t="n"/>
      <c r="I5710" s="9" t="n"/>
      <c r="J5710" s="9" t="n"/>
      <c r="K5710" s="9" t="n"/>
      <c r="L5710" s="9">
        <f>IF(COUNTA($A5710:$K5710)=0,"",IF(AND(IFERROR($H5710,0)&gt;0,LEN(TRIM($K5710&amp;""))&gt;0,IFERROR(LOOKUP(2,1/((LISTS!$M$2:$M$13&lt;&gt;"")*ISNUMBER(SEARCH(LISTS!$M$2:$M$13,$I5710))),LISTS!$N$2:$N$13),"NO")="SI"),"SI","NO"))</f>
        <v/>
      </c>
      <c r="M5710" s="9">
        <f>IF(COUNTA($A5710:$K5710)=0,"",IF($K5710&lt;&gt;"",IF(COUNTIF($K$19:$K5710,$K5710)&gt;1,"SI","NO"),IF(COUNTIFS($A$19:$A5710,$A5710,$C$19:$C5710,$C5710,$J$19:$J5710,$J5710,$D$19:$D5710,$D5710)&gt;1,"SI","NO")))</f>
        <v/>
      </c>
      <c r="N5710" s="11">
        <f>IF(COUNTA($A5710:$K5710)=0,"",IF(AND($L5710="SI",$M5710="NO"),IFERROR($H5710,0),0))</f>
        <v/>
      </c>
      <c r="O5710" s="9">
        <f>IF(COUNTA($A5710:$K5710)=0,"",IF($M5710="SI","CUFE o factura duplicada dentro del reporte; no se suma dos veces",IF(IFERROR($H5710,0)&lt;=0,"DIAN reporta valor susceptible 0",IF($L5710="NO",IFERROR(LOOKUP(2,1/((LISTS!$M$2:$M$13&lt;&gt;"")*ISNUMBER(SEARCH(LISTS!$M$2:$M$13,$I5710))),LISTS!$O$2:$O$13),"Medio de pago no elegible o no identificado por DIAN"),"Apta automaticamente por pago electronico y base positiva"))))</f>
        <v/>
      </c>
    </row>
    <row r="5711">
      <c r="A5711" s="9" t="n"/>
      <c r="B5711" s="9" t="n"/>
      <c r="C5711" s="12" t="n"/>
      <c r="D5711" s="11" t="n"/>
      <c r="E5711" s="11" t="n"/>
      <c r="F5711" s="11" t="n"/>
      <c r="G5711" s="11" t="n"/>
      <c r="H5711" s="11" t="n"/>
      <c r="I5711" s="9" t="n"/>
      <c r="J5711" s="9" t="n"/>
      <c r="K5711" s="9" t="n"/>
      <c r="L5711" s="9">
        <f>IF(COUNTA($A5711:$K5711)=0,"",IF(AND(IFERROR($H5711,0)&gt;0,LEN(TRIM($K5711&amp;""))&gt;0,IFERROR(LOOKUP(2,1/((LISTS!$M$2:$M$13&lt;&gt;"")*ISNUMBER(SEARCH(LISTS!$M$2:$M$13,$I5711))),LISTS!$N$2:$N$13),"NO")="SI"),"SI","NO"))</f>
        <v/>
      </c>
      <c r="M5711" s="9">
        <f>IF(COUNTA($A5711:$K5711)=0,"",IF($K5711&lt;&gt;"",IF(COUNTIF($K$19:$K5711,$K5711)&gt;1,"SI","NO"),IF(COUNTIFS($A$19:$A5711,$A5711,$C$19:$C5711,$C5711,$J$19:$J5711,$J5711,$D$19:$D5711,$D5711)&gt;1,"SI","NO")))</f>
        <v/>
      </c>
      <c r="N5711" s="11">
        <f>IF(COUNTA($A5711:$K5711)=0,"",IF(AND($L5711="SI",$M5711="NO"),IFERROR($H5711,0),0))</f>
        <v/>
      </c>
      <c r="O5711" s="9">
        <f>IF(COUNTA($A5711:$K5711)=0,"",IF($M5711="SI","CUFE o factura duplicada dentro del reporte; no se suma dos veces",IF(IFERROR($H5711,0)&lt;=0,"DIAN reporta valor susceptible 0",IF($L5711="NO",IFERROR(LOOKUP(2,1/((LISTS!$M$2:$M$13&lt;&gt;"")*ISNUMBER(SEARCH(LISTS!$M$2:$M$13,$I5711))),LISTS!$O$2:$O$13),"Medio de pago no elegible o no identificado por DIAN"),"Apta automaticamente por pago electronico y base positiva"))))</f>
        <v/>
      </c>
    </row>
    <row r="5712">
      <c r="A5712" s="9" t="n"/>
      <c r="B5712" s="9" t="n"/>
      <c r="C5712" s="12" t="n"/>
      <c r="D5712" s="11" t="n"/>
      <c r="E5712" s="11" t="n"/>
      <c r="F5712" s="11" t="n"/>
      <c r="G5712" s="11" t="n"/>
      <c r="H5712" s="11" t="n"/>
      <c r="I5712" s="9" t="n"/>
      <c r="J5712" s="9" t="n"/>
      <c r="K5712" s="9" t="n"/>
      <c r="L5712" s="9">
        <f>IF(COUNTA($A5712:$K5712)=0,"",IF(AND(IFERROR($H5712,0)&gt;0,LEN(TRIM($K5712&amp;""))&gt;0,IFERROR(LOOKUP(2,1/((LISTS!$M$2:$M$13&lt;&gt;"")*ISNUMBER(SEARCH(LISTS!$M$2:$M$13,$I5712))),LISTS!$N$2:$N$13),"NO")="SI"),"SI","NO"))</f>
        <v/>
      </c>
      <c r="M5712" s="9">
        <f>IF(COUNTA($A5712:$K5712)=0,"",IF($K5712&lt;&gt;"",IF(COUNTIF($K$19:$K5712,$K5712)&gt;1,"SI","NO"),IF(COUNTIFS($A$19:$A5712,$A5712,$C$19:$C5712,$C5712,$J$19:$J5712,$J5712,$D$19:$D5712,$D5712)&gt;1,"SI","NO")))</f>
        <v/>
      </c>
      <c r="N5712" s="11">
        <f>IF(COUNTA($A5712:$K5712)=0,"",IF(AND($L5712="SI",$M5712="NO"),IFERROR($H5712,0),0))</f>
        <v/>
      </c>
      <c r="O5712" s="9">
        <f>IF(COUNTA($A5712:$K5712)=0,"",IF($M5712="SI","CUFE o factura duplicada dentro del reporte; no se suma dos veces",IF(IFERROR($H5712,0)&lt;=0,"DIAN reporta valor susceptible 0",IF($L5712="NO",IFERROR(LOOKUP(2,1/((LISTS!$M$2:$M$13&lt;&gt;"")*ISNUMBER(SEARCH(LISTS!$M$2:$M$13,$I5712))),LISTS!$O$2:$O$13),"Medio de pago no elegible o no identificado por DIAN"),"Apta automaticamente por pago electronico y base positiva"))))</f>
        <v/>
      </c>
    </row>
    <row r="5713">
      <c r="A5713" s="9" t="n"/>
      <c r="B5713" s="9" t="n"/>
      <c r="C5713" s="12" t="n"/>
      <c r="D5713" s="11" t="n"/>
      <c r="E5713" s="11" t="n"/>
      <c r="F5713" s="11" t="n"/>
      <c r="G5713" s="11" t="n"/>
      <c r="H5713" s="11" t="n"/>
      <c r="I5713" s="9" t="n"/>
      <c r="J5713" s="9" t="n"/>
      <c r="K5713" s="9" t="n"/>
      <c r="L5713" s="9">
        <f>IF(COUNTA($A5713:$K5713)=0,"",IF(AND(IFERROR($H5713,0)&gt;0,LEN(TRIM($K5713&amp;""))&gt;0,IFERROR(LOOKUP(2,1/((LISTS!$M$2:$M$13&lt;&gt;"")*ISNUMBER(SEARCH(LISTS!$M$2:$M$13,$I5713))),LISTS!$N$2:$N$13),"NO")="SI"),"SI","NO"))</f>
        <v/>
      </c>
      <c r="M5713" s="9">
        <f>IF(COUNTA($A5713:$K5713)=0,"",IF($K5713&lt;&gt;"",IF(COUNTIF($K$19:$K5713,$K5713)&gt;1,"SI","NO"),IF(COUNTIFS($A$19:$A5713,$A5713,$C$19:$C5713,$C5713,$J$19:$J5713,$J5713,$D$19:$D5713,$D5713)&gt;1,"SI","NO")))</f>
        <v/>
      </c>
      <c r="N5713" s="11">
        <f>IF(COUNTA($A5713:$K5713)=0,"",IF(AND($L5713="SI",$M5713="NO"),IFERROR($H5713,0),0))</f>
        <v/>
      </c>
      <c r="O5713" s="9">
        <f>IF(COUNTA($A5713:$K5713)=0,"",IF($M5713="SI","CUFE o factura duplicada dentro del reporte; no se suma dos veces",IF(IFERROR($H5713,0)&lt;=0,"DIAN reporta valor susceptible 0",IF($L5713="NO",IFERROR(LOOKUP(2,1/((LISTS!$M$2:$M$13&lt;&gt;"")*ISNUMBER(SEARCH(LISTS!$M$2:$M$13,$I5713))),LISTS!$O$2:$O$13),"Medio de pago no elegible o no identificado por DIAN"),"Apta automaticamente por pago electronico y base positiva"))))</f>
        <v/>
      </c>
    </row>
    <row r="5714">
      <c r="A5714" s="9" t="n"/>
      <c r="B5714" s="9" t="n"/>
      <c r="C5714" s="12" t="n"/>
      <c r="D5714" s="11" t="n"/>
      <c r="E5714" s="11" t="n"/>
      <c r="F5714" s="11" t="n"/>
      <c r="G5714" s="11" t="n"/>
      <c r="H5714" s="11" t="n"/>
      <c r="I5714" s="9" t="n"/>
      <c r="J5714" s="9" t="n"/>
      <c r="K5714" s="9" t="n"/>
      <c r="L5714" s="9">
        <f>IF(COUNTA($A5714:$K5714)=0,"",IF(AND(IFERROR($H5714,0)&gt;0,LEN(TRIM($K5714&amp;""))&gt;0,IFERROR(LOOKUP(2,1/((LISTS!$M$2:$M$13&lt;&gt;"")*ISNUMBER(SEARCH(LISTS!$M$2:$M$13,$I5714))),LISTS!$N$2:$N$13),"NO")="SI"),"SI","NO"))</f>
        <v/>
      </c>
      <c r="M5714" s="9">
        <f>IF(COUNTA($A5714:$K5714)=0,"",IF($K5714&lt;&gt;"",IF(COUNTIF($K$19:$K5714,$K5714)&gt;1,"SI","NO"),IF(COUNTIFS($A$19:$A5714,$A5714,$C$19:$C5714,$C5714,$J$19:$J5714,$J5714,$D$19:$D5714,$D5714)&gt;1,"SI","NO")))</f>
        <v/>
      </c>
      <c r="N5714" s="11">
        <f>IF(COUNTA($A5714:$K5714)=0,"",IF(AND($L5714="SI",$M5714="NO"),IFERROR($H5714,0),0))</f>
        <v/>
      </c>
      <c r="O5714" s="9">
        <f>IF(COUNTA($A5714:$K5714)=0,"",IF($M5714="SI","CUFE o factura duplicada dentro del reporte; no se suma dos veces",IF(IFERROR($H5714,0)&lt;=0,"DIAN reporta valor susceptible 0",IF($L5714="NO",IFERROR(LOOKUP(2,1/((LISTS!$M$2:$M$13&lt;&gt;"")*ISNUMBER(SEARCH(LISTS!$M$2:$M$13,$I5714))),LISTS!$O$2:$O$13),"Medio de pago no elegible o no identificado por DIAN"),"Apta automaticamente por pago electronico y base positiva"))))</f>
        <v/>
      </c>
    </row>
    <row r="5715">
      <c r="A5715" s="9" t="n"/>
      <c r="B5715" s="9" t="n"/>
      <c r="C5715" s="12" t="n"/>
      <c r="D5715" s="11" t="n"/>
      <c r="E5715" s="11" t="n"/>
      <c r="F5715" s="11" t="n"/>
      <c r="G5715" s="11" t="n"/>
      <c r="H5715" s="11" t="n"/>
      <c r="I5715" s="9" t="n"/>
      <c r="J5715" s="9" t="n"/>
      <c r="K5715" s="9" t="n"/>
      <c r="L5715" s="9">
        <f>IF(COUNTA($A5715:$K5715)=0,"",IF(AND(IFERROR($H5715,0)&gt;0,LEN(TRIM($K5715&amp;""))&gt;0,IFERROR(LOOKUP(2,1/((LISTS!$M$2:$M$13&lt;&gt;"")*ISNUMBER(SEARCH(LISTS!$M$2:$M$13,$I5715))),LISTS!$N$2:$N$13),"NO")="SI"),"SI","NO"))</f>
        <v/>
      </c>
      <c r="M5715" s="9">
        <f>IF(COUNTA($A5715:$K5715)=0,"",IF($K5715&lt;&gt;"",IF(COUNTIF($K$19:$K5715,$K5715)&gt;1,"SI","NO"),IF(COUNTIFS($A$19:$A5715,$A5715,$C$19:$C5715,$C5715,$J$19:$J5715,$J5715,$D$19:$D5715,$D5715)&gt;1,"SI","NO")))</f>
        <v/>
      </c>
      <c r="N5715" s="11">
        <f>IF(COUNTA($A5715:$K5715)=0,"",IF(AND($L5715="SI",$M5715="NO"),IFERROR($H5715,0),0))</f>
        <v/>
      </c>
      <c r="O5715" s="9">
        <f>IF(COUNTA($A5715:$K5715)=0,"",IF($M5715="SI","CUFE o factura duplicada dentro del reporte; no se suma dos veces",IF(IFERROR($H5715,0)&lt;=0,"DIAN reporta valor susceptible 0",IF($L5715="NO",IFERROR(LOOKUP(2,1/((LISTS!$M$2:$M$13&lt;&gt;"")*ISNUMBER(SEARCH(LISTS!$M$2:$M$13,$I5715))),LISTS!$O$2:$O$13),"Medio de pago no elegible o no identificado por DIAN"),"Apta automaticamente por pago electronico y base positiva"))))</f>
        <v/>
      </c>
    </row>
    <row r="5716">
      <c r="A5716" s="9" t="n"/>
      <c r="B5716" s="9" t="n"/>
      <c r="C5716" s="12" t="n"/>
      <c r="D5716" s="11" t="n"/>
      <c r="E5716" s="11" t="n"/>
      <c r="F5716" s="11" t="n"/>
      <c r="G5716" s="11" t="n"/>
      <c r="H5716" s="11" t="n"/>
      <c r="I5716" s="9" t="n"/>
      <c r="J5716" s="9" t="n"/>
      <c r="K5716" s="9" t="n"/>
      <c r="L5716" s="9">
        <f>IF(COUNTA($A5716:$K5716)=0,"",IF(AND(IFERROR($H5716,0)&gt;0,LEN(TRIM($K5716&amp;""))&gt;0,IFERROR(LOOKUP(2,1/((LISTS!$M$2:$M$13&lt;&gt;"")*ISNUMBER(SEARCH(LISTS!$M$2:$M$13,$I5716))),LISTS!$N$2:$N$13),"NO")="SI"),"SI","NO"))</f>
        <v/>
      </c>
      <c r="M5716" s="9">
        <f>IF(COUNTA($A5716:$K5716)=0,"",IF($K5716&lt;&gt;"",IF(COUNTIF($K$19:$K5716,$K5716)&gt;1,"SI","NO"),IF(COUNTIFS($A$19:$A5716,$A5716,$C$19:$C5716,$C5716,$J$19:$J5716,$J5716,$D$19:$D5716,$D5716)&gt;1,"SI","NO")))</f>
        <v/>
      </c>
      <c r="N5716" s="11">
        <f>IF(COUNTA($A5716:$K5716)=0,"",IF(AND($L5716="SI",$M5716="NO"),IFERROR($H5716,0),0))</f>
        <v/>
      </c>
      <c r="O5716" s="9">
        <f>IF(COUNTA($A5716:$K5716)=0,"",IF($M5716="SI","CUFE o factura duplicada dentro del reporte; no se suma dos veces",IF(IFERROR($H5716,0)&lt;=0,"DIAN reporta valor susceptible 0",IF($L5716="NO",IFERROR(LOOKUP(2,1/((LISTS!$M$2:$M$13&lt;&gt;"")*ISNUMBER(SEARCH(LISTS!$M$2:$M$13,$I5716))),LISTS!$O$2:$O$13),"Medio de pago no elegible o no identificado por DIAN"),"Apta automaticamente por pago electronico y base positiva"))))</f>
        <v/>
      </c>
    </row>
    <row r="5717">
      <c r="A5717" s="9" t="n"/>
      <c r="B5717" s="9" t="n"/>
      <c r="C5717" s="12" t="n"/>
      <c r="D5717" s="11" t="n"/>
      <c r="E5717" s="11" t="n"/>
      <c r="F5717" s="11" t="n"/>
      <c r="G5717" s="11" t="n"/>
      <c r="H5717" s="11" t="n"/>
      <c r="I5717" s="9" t="n"/>
      <c r="J5717" s="9" t="n"/>
      <c r="K5717" s="9" t="n"/>
      <c r="L5717" s="9">
        <f>IF(COUNTA($A5717:$K5717)=0,"",IF(AND(IFERROR($H5717,0)&gt;0,LEN(TRIM($K5717&amp;""))&gt;0,IFERROR(LOOKUP(2,1/((LISTS!$M$2:$M$13&lt;&gt;"")*ISNUMBER(SEARCH(LISTS!$M$2:$M$13,$I5717))),LISTS!$N$2:$N$13),"NO")="SI"),"SI","NO"))</f>
        <v/>
      </c>
      <c r="M5717" s="9">
        <f>IF(COUNTA($A5717:$K5717)=0,"",IF($K5717&lt;&gt;"",IF(COUNTIF($K$19:$K5717,$K5717)&gt;1,"SI","NO"),IF(COUNTIFS($A$19:$A5717,$A5717,$C$19:$C5717,$C5717,$J$19:$J5717,$J5717,$D$19:$D5717,$D5717)&gt;1,"SI","NO")))</f>
        <v/>
      </c>
      <c r="N5717" s="11">
        <f>IF(COUNTA($A5717:$K5717)=0,"",IF(AND($L5717="SI",$M5717="NO"),IFERROR($H5717,0),0))</f>
        <v/>
      </c>
      <c r="O5717" s="9">
        <f>IF(COUNTA($A5717:$K5717)=0,"",IF($M5717="SI","CUFE o factura duplicada dentro del reporte; no se suma dos veces",IF(IFERROR($H5717,0)&lt;=0,"DIAN reporta valor susceptible 0",IF($L5717="NO",IFERROR(LOOKUP(2,1/((LISTS!$M$2:$M$13&lt;&gt;"")*ISNUMBER(SEARCH(LISTS!$M$2:$M$13,$I5717))),LISTS!$O$2:$O$13),"Medio de pago no elegible o no identificado por DIAN"),"Apta automaticamente por pago electronico y base positiva"))))</f>
        <v/>
      </c>
    </row>
    <row r="5718">
      <c r="A5718" s="9" t="n"/>
      <c r="B5718" s="9" t="n"/>
      <c r="C5718" s="12" t="n"/>
      <c r="D5718" s="11" t="n"/>
      <c r="E5718" s="11" t="n"/>
      <c r="F5718" s="11" t="n"/>
      <c r="G5718" s="11" t="n"/>
      <c r="H5718" s="11" t="n"/>
      <c r="I5718" s="9" t="n"/>
      <c r="J5718" s="9" t="n"/>
      <c r="K5718" s="9" t="n"/>
      <c r="L5718" s="9">
        <f>IF(COUNTA($A5718:$K5718)=0,"",IF(AND(IFERROR($H5718,0)&gt;0,LEN(TRIM($K5718&amp;""))&gt;0,IFERROR(LOOKUP(2,1/((LISTS!$M$2:$M$13&lt;&gt;"")*ISNUMBER(SEARCH(LISTS!$M$2:$M$13,$I5718))),LISTS!$N$2:$N$13),"NO")="SI"),"SI","NO"))</f>
        <v/>
      </c>
      <c r="M5718" s="9">
        <f>IF(COUNTA($A5718:$K5718)=0,"",IF($K5718&lt;&gt;"",IF(COUNTIF($K$19:$K5718,$K5718)&gt;1,"SI","NO"),IF(COUNTIFS($A$19:$A5718,$A5718,$C$19:$C5718,$C5718,$J$19:$J5718,$J5718,$D$19:$D5718,$D5718)&gt;1,"SI","NO")))</f>
        <v/>
      </c>
      <c r="N5718" s="11">
        <f>IF(COUNTA($A5718:$K5718)=0,"",IF(AND($L5718="SI",$M5718="NO"),IFERROR($H5718,0),0))</f>
        <v/>
      </c>
      <c r="O5718" s="9">
        <f>IF(COUNTA($A5718:$K5718)=0,"",IF($M5718="SI","CUFE o factura duplicada dentro del reporte; no se suma dos veces",IF(IFERROR($H5718,0)&lt;=0,"DIAN reporta valor susceptible 0",IF($L5718="NO",IFERROR(LOOKUP(2,1/((LISTS!$M$2:$M$13&lt;&gt;"")*ISNUMBER(SEARCH(LISTS!$M$2:$M$13,$I5718))),LISTS!$O$2:$O$13),"Medio de pago no elegible o no identificado por DIAN"),"Apta automaticamente por pago electronico y base positiva"))))</f>
        <v/>
      </c>
    </row>
    <row r="5719">
      <c r="A5719" s="9" t="n"/>
      <c r="B5719" s="9" t="n"/>
      <c r="C5719" s="12" t="n"/>
      <c r="D5719" s="11" t="n"/>
      <c r="E5719" s="11" t="n"/>
      <c r="F5719" s="11" t="n"/>
      <c r="G5719" s="11" t="n"/>
      <c r="H5719" s="11" t="n"/>
      <c r="I5719" s="9" t="n"/>
      <c r="J5719" s="9" t="n"/>
      <c r="K5719" s="9" t="n"/>
      <c r="L5719" s="9">
        <f>IF(COUNTA($A5719:$K5719)=0,"",IF(AND(IFERROR($H5719,0)&gt;0,LEN(TRIM($K5719&amp;""))&gt;0,IFERROR(LOOKUP(2,1/((LISTS!$M$2:$M$13&lt;&gt;"")*ISNUMBER(SEARCH(LISTS!$M$2:$M$13,$I5719))),LISTS!$N$2:$N$13),"NO")="SI"),"SI","NO"))</f>
        <v/>
      </c>
      <c r="M5719" s="9">
        <f>IF(COUNTA($A5719:$K5719)=0,"",IF($K5719&lt;&gt;"",IF(COUNTIF($K$19:$K5719,$K5719)&gt;1,"SI","NO"),IF(COUNTIFS($A$19:$A5719,$A5719,$C$19:$C5719,$C5719,$J$19:$J5719,$J5719,$D$19:$D5719,$D5719)&gt;1,"SI","NO")))</f>
        <v/>
      </c>
      <c r="N5719" s="11">
        <f>IF(COUNTA($A5719:$K5719)=0,"",IF(AND($L5719="SI",$M5719="NO"),IFERROR($H5719,0),0))</f>
        <v/>
      </c>
      <c r="O5719" s="9">
        <f>IF(COUNTA($A5719:$K5719)=0,"",IF($M5719="SI","CUFE o factura duplicada dentro del reporte; no se suma dos veces",IF(IFERROR($H5719,0)&lt;=0,"DIAN reporta valor susceptible 0",IF($L5719="NO",IFERROR(LOOKUP(2,1/((LISTS!$M$2:$M$13&lt;&gt;"")*ISNUMBER(SEARCH(LISTS!$M$2:$M$13,$I5719))),LISTS!$O$2:$O$13),"Medio de pago no elegible o no identificado por DIAN"),"Apta automaticamente por pago electronico y base positiva"))))</f>
        <v/>
      </c>
    </row>
    <row r="5720">
      <c r="A5720" s="9" t="n"/>
      <c r="B5720" s="9" t="n"/>
      <c r="C5720" s="12" t="n"/>
      <c r="D5720" s="11" t="n"/>
      <c r="E5720" s="11" t="n"/>
      <c r="F5720" s="11" t="n"/>
      <c r="G5720" s="11" t="n"/>
      <c r="H5720" s="11" t="n"/>
      <c r="I5720" s="9" t="n"/>
      <c r="J5720" s="9" t="n"/>
      <c r="K5720" s="9" t="n"/>
      <c r="L5720" s="9">
        <f>IF(COUNTA($A5720:$K5720)=0,"",IF(AND(IFERROR($H5720,0)&gt;0,LEN(TRIM($K5720&amp;""))&gt;0,IFERROR(LOOKUP(2,1/((LISTS!$M$2:$M$13&lt;&gt;"")*ISNUMBER(SEARCH(LISTS!$M$2:$M$13,$I5720))),LISTS!$N$2:$N$13),"NO")="SI"),"SI","NO"))</f>
        <v/>
      </c>
      <c r="M5720" s="9">
        <f>IF(COUNTA($A5720:$K5720)=0,"",IF($K5720&lt;&gt;"",IF(COUNTIF($K$19:$K5720,$K5720)&gt;1,"SI","NO"),IF(COUNTIFS($A$19:$A5720,$A5720,$C$19:$C5720,$C5720,$J$19:$J5720,$J5720,$D$19:$D5720,$D5720)&gt;1,"SI","NO")))</f>
        <v/>
      </c>
      <c r="N5720" s="11">
        <f>IF(COUNTA($A5720:$K5720)=0,"",IF(AND($L5720="SI",$M5720="NO"),IFERROR($H5720,0),0))</f>
        <v/>
      </c>
      <c r="O5720" s="9">
        <f>IF(COUNTA($A5720:$K5720)=0,"",IF($M5720="SI","CUFE o factura duplicada dentro del reporte; no se suma dos veces",IF(IFERROR($H5720,0)&lt;=0,"DIAN reporta valor susceptible 0",IF($L5720="NO",IFERROR(LOOKUP(2,1/((LISTS!$M$2:$M$13&lt;&gt;"")*ISNUMBER(SEARCH(LISTS!$M$2:$M$13,$I5720))),LISTS!$O$2:$O$13),"Medio de pago no elegible o no identificado por DIAN"),"Apta automaticamente por pago electronico y base positiva"))))</f>
        <v/>
      </c>
    </row>
    <row r="5721">
      <c r="A5721" s="9" t="n"/>
      <c r="B5721" s="9" t="n"/>
      <c r="C5721" s="12" t="n"/>
      <c r="D5721" s="11" t="n"/>
      <c r="E5721" s="11" t="n"/>
      <c r="F5721" s="11" t="n"/>
      <c r="G5721" s="11" t="n"/>
      <c r="H5721" s="11" t="n"/>
      <c r="I5721" s="9" t="n"/>
      <c r="J5721" s="9" t="n"/>
      <c r="K5721" s="9" t="n"/>
      <c r="L5721" s="9">
        <f>IF(COUNTA($A5721:$K5721)=0,"",IF(AND(IFERROR($H5721,0)&gt;0,LEN(TRIM($K5721&amp;""))&gt;0,IFERROR(LOOKUP(2,1/((LISTS!$M$2:$M$13&lt;&gt;"")*ISNUMBER(SEARCH(LISTS!$M$2:$M$13,$I5721))),LISTS!$N$2:$N$13),"NO")="SI"),"SI","NO"))</f>
        <v/>
      </c>
      <c r="M5721" s="9">
        <f>IF(COUNTA($A5721:$K5721)=0,"",IF($K5721&lt;&gt;"",IF(COUNTIF($K$19:$K5721,$K5721)&gt;1,"SI","NO"),IF(COUNTIFS($A$19:$A5721,$A5721,$C$19:$C5721,$C5721,$J$19:$J5721,$J5721,$D$19:$D5721,$D5721)&gt;1,"SI","NO")))</f>
        <v/>
      </c>
      <c r="N5721" s="11">
        <f>IF(COUNTA($A5721:$K5721)=0,"",IF(AND($L5721="SI",$M5721="NO"),IFERROR($H5721,0),0))</f>
        <v/>
      </c>
      <c r="O5721" s="9">
        <f>IF(COUNTA($A5721:$K5721)=0,"",IF($M5721="SI","CUFE o factura duplicada dentro del reporte; no se suma dos veces",IF(IFERROR($H5721,0)&lt;=0,"DIAN reporta valor susceptible 0",IF($L5721="NO",IFERROR(LOOKUP(2,1/((LISTS!$M$2:$M$13&lt;&gt;"")*ISNUMBER(SEARCH(LISTS!$M$2:$M$13,$I5721))),LISTS!$O$2:$O$13),"Medio de pago no elegible o no identificado por DIAN"),"Apta automaticamente por pago electronico y base positiva"))))</f>
        <v/>
      </c>
    </row>
    <row r="5722">
      <c r="A5722" s="9" t="n"/>
      <c r="B5722" s="9" t="n"/>
      <c r="C5722" s="12" t="n"/>
      <c r="D5722" s="11" t="n"/>
      <c r="E5722" s="11" t="n"/>
      <c r="F5722" s="11" t="n"/>
      <c r="G5722" s="11" t="n"/>
      <c r="H5722" s="11" t="n"/>
      <c r="I5722" s="9" t="n"/>
      <c r="J5722" s="9" t="n"/>
      <c r="K5722" s="9" t="n"/>
      <c r="L5722" s="9">
        <f>IF(COUNTA($A5722:$K5722)=0,"",IF(AND(IFERROR($H5722,0)&gt;0,LEN(TRIM($K5722&amp;""))&gt;0,IFERROR(LOOKUP(2,1/((LISTS!$M$2:$M$13&lt;&gt;"")*ISNUMBER(SEARCH(LISTS!$M$2:$M$13,$I5722))),LISTS!$N$2:$N$13),"NO")="SI"),"SI","NO"))</f>
        <v/>
      </c>
      <c r="M5722" s="9">
        <f>IF(COUNTA($A5722:$K5722)=0,"",IF($K5722&lt;&gt;"",IF(COUNTIF($K$19:$K5722,$K5722)&gt;1,"SI","NO"),IF(COUNTIFS($A$19:$A5722,$A5722,$C$19:$C5722,$C5722,$J$19:$J5722,$J5722,$D$19:$D5722,$D5722)&gt;1,"SI","NO")))</f>
        <v/>
      </c>
      <c r="N5722" s="11">
        <f>IF(COUNTA($A5722:$K5722)=0,"",IF(AND($L5722="SI",$M5722="NO"),IFERROR($H5722,0),0))</f>
        <v/>
      </c>
      <c r="O5722" s="9">
        <f>IF(COUNTA($A5722:$K5722)=0,"",IF($M5722="SI","CUFE o factura duplicada dentro del reporte; no se suma dos veces",IF(IFERROR($H5722,0)&lt;=0,"DIAN reporta valor susceptible 0",IF($L5722="NO",IFERROR(LOOKUP(2,1/((LISTS!$M$2:$M$13&lt;&gt;"")*ISNUMBER(SEARCH(LISTS!$M$2:$M$13,$I5722))),LISTS!$O$2:$O$13),"Medio de pago no elegible o no identificado por DIAN"),"Apta automaticamente por pago electronico y base positiva"))))</f>
        <v/>
      </c>
    </row>
    <row r="5723">
      <c r="A5723" s="9" t="n"/>
      <c r="B5723" s="9" t="n"/>
      <c r="C5723" s="12" t="n"/>
      <c r="D5723" s="11" t="n"/>
      <c r="E5723" s="11" t="n"/>
      <c r="F5723" s="11" t="n"/>
      <c r="G5723" s="11" t="n"/>
      <c r="H5723" s="11" t="n"/>
      <c r="I5723" s="9" t="n"/>
      <c r="J5723" s="9" t="n"/>
      <c r="K5723" s="9" t="n"/>
      <c r="L5723" s="9">
        <f>IF(COUNTA($A5723:$K5723)=0,"",IF(AND(IFERROR($H5723,0)&gt;0,LEN(TRIM($K5723&amp;""))&gt;0,IFERROR(LOOKUP(2,1/((LISTS!$M$2:$M$13&lt;&gt;"")*ISNUMBER(SEARCH(LISTS!$M$2:$M$13,$I5723))),LISTS!$N$2:$N$13),"NO")="SI"),"SI","NO"))</f>
        <v/>
      </c>
      <c r="M5723" s="9">
        <f>IF(COUNTA($A5723:$K5723)=0,"",IF($K5723&lt;&gt;"",IF(COUNTIF($K$19:$K5723,$K5723)&gt;1,"SI","NO"),IF(COUNTIFS($A$19:$A5723,$A5723,$C$19:$C5723,$C5723,$J$19:$J5723,$J5723,$D$19:$D5723,$D5723)&gt;1,"SI","NO")))</f>
        <v/>
      </c>
      <c r="N5723" s="11">
        <f>IF(COUNTA($A5723:$K5723)=0,"",IF(AND($L5723="SI",$M5723="NO"),IFERROR($H5723,0),0))</f>
        <v/>
      </c>
      <c r="O5723" s="9">
        <f>IF(COUNTA($A5723:$K5723)=0,"",IF($M5723="SI","CUFE o factura duplicada dentro del reporte; no se suma dos veces",IF(IFERROR($H5723,0)&lt;=0,"DIAN reporta valor susceptible 0",IF($L5723="NO",IFERROR(LOOKUP(2,1/((LISTS!$M$2:$M$13&lt;&gt;"")*ISNUMBER(SEARCH(LISTS!$M$2:$M$13,$I5723))),LISTS!$O$2:$O$13),"Medio de pago no elegible o no identificado por DIAN"),"Apta automaticamente por pago electronico y base positiva"))))</f>
        <v/>
      </c>
    </row>
    <row r="5724">
      <c r="A5724" s="9" t="n"/>
      <c r="B5724" s="9" t="n"/>
      <c r="C5724" s="12" t="n"/>
      <c r="D5724" s="11" t="n"/>
      <c r="E5724" s="11" t="n"/>
      <c r="F5724" s="11" t="n"/>
      <c r="G5724" s="11" t="n"/>
      <c r="H5724" s="11" t="n"/>
      <c r="I5724" s="9" t="n"/>
      <c r="J5724" s="9" t="n"/>
      <c r="K5724" s="9" t="n"/>
      <c r="L5724" s="9">
        <f>IF(COUNTA($A5724:$K5724)=0,"",IF(AND(IFERROR($H5724,0)&gt;0,LEN(TRIM($K5724&amp;""))&gt;0,IFERROR(LOOKUP(2,1/((LISTS!$M$2:$M$13&lt;&gt;"")*ISNUMBER(SEARCH(LISTS!$M$2:$M$13,$I5724))),LISTS!$N$2:$N$13),"NO")="SI"),"SI","NO"))</f>
        <v/>
      </c>
      <c r="M5724" s="9">
        <f>IF(COUNTA($A5724:$K5724)=0,"",IF($K5724&lt;&gt;"",IF(COUNTIF($K$19:$K5724,$K5724)&gt;1,"SI","NO"),IF(COUNTIFS($A$19:$A5724,$A5724,$C$19:$C5724,$C5724,$J$19:$J5724,$J5724,$D$19:$D5724,$D5724)&gt;1,"SI","NO")))</f>
        <v/>
      </c>
      <c r="N5724" s="11">
        <f>IF(COUNTA($A5724:$K5724)=0,"",IF(AND($L5724="SI",$M5724="NO"),IFERROR($H5724,0),0))</f>
        <v/>
      </c>
      <c r="O5724" s="9">
        <f>IF(COUNTA($A5724:$K5724)=0,"",IF($M5724="SI","CUFE o factura duplicada dentro del reporte; no se suma dos veces",IF(IFERROR($H5724,0)&lt;=0,"DIAN reporta valor susceptible 0",IF($L5724="NO",IFERROR(LOOKUP(2,1/((LISTS!$M$2:$M$13&lt;&gt;"")*ISNUMBER(SEARCH(LISTS!$M$2:$M$13,$I5724))),LISTS!$O$2:$O$13),"Medio de pago no elegible o no identificado por DIAN"),"Apta automaticamente por pago electronico y base positiva"))))</f>
        <v/>
      </c>
    </row>
    <row r="5725">
      <c r="A5725" s="9" t="n"/>
      <c r="B5725" s="9" t="n"/>
      <c r="C5725" s="12" t="n"/>
      <c r="D5725" s="11" t="n"/>
      <c r="E5725" s="11" t="n"/>
      <c r="F5725" s="11" t="n"/>
      <c r="G5725" s="11" t="n"/>
      <c r="H5725" s="11" t="n"/>
      <c r="I5725" s="9" t="n"/>
      <c r="J5725" s="9" t="n"/>
      <c r="K5725" s="9" t="n"/>
      <c r="L5725" s="9">
        <f>IF(COUNTA($A5725:$K5725)=0,"",IF(AND(IFERROR($H5725,0)&gt;0,LEN(TRIM($K5725&amp;""))&gt;0,IFERROR(LOOKUP(2,1/((LISTS!$M$2:$M$13&lt;&gt;"")*ISNUMBER(SEARCH(LISTS!$M$2:$M$13,$I5725))),LISTS!$N$2:$N$13),"NO")="SI"),"SI","NO"))</f>
        <v/>
      </c>
      <c r="M5725" s="9">
        <f>IF(COUNTA($A5725:$K5725)=0,"",IF($K5725&lt;&gt;"",IF(COUNTIF($K$19:$K5725,$K5725)&gt;1,"SI","NO"),IF(COUNTIFS($A$19:$A5725,$A5725,$C$19:$C5725,$C5725,$J$19:$J5725,$J5725,$D$19:$D5725,$D5725)&gt;1,"SI","NO")))</f>
        <v/>
      </c>
      <c r="N5725" s="11">
        <f>IF(COUNTA($A5725:$K5725)=0,"",IF(AND($L5725="SI",$M5725="NO"),IFERROR($H5725,0),0))</f>
        <v/>
      </c>
      <c r="O5725" s="9">
        <f>IF(COUNTA($A5725:$K5725)=0,"",IF($M5725="SI","CUFE o factura duplicada dentro del reporte; no se suma dos veces",IF(IFERROR($H5725,0)&lt;=0,"DIAN reporta valor susceptible 0",IF($L5725="NO",IFERROR(LOOKUP(2,1/((LISTS!$M$2:$M$13&lt;&gt;"")*ISNUMBER(SEARCH(LISTS!$M$2:$M$13,$I5725))),LISTS!$O$2:$O$13),"Medio de pago no elegible o no identificado por DIAN"),"Apta automaticamente por pago electronico y base positiva"))))</f>
        <v/>
      </c>
    </row>
    <row r="5726">
      <c r="A5726" s="9" t="n"/>
      <c r="B5726" s="9" t="n"/>
      <c r="C5726" s="12" t="n"/>
      <c r="D5726" s="11" t="n"/>
      <c r="E5726" s="11" t="n"/>
      <c r="F5726" s="11" t="n"/>
      <c r="G5726" s="11" t="n"/>
      <c r="H5726" s="11" t="n"/>
      <c r="I5726" s="9" t="n"/>
      <c r="J5726" s="9" t="n"/>
      <c r="K5726" s="9" t="n"/>
      <c r="L5726" s="9">
        <f>IF(COUNTA($A5726:$K5726)=0,"",IF(AND(IFERROR($H5726,0)&gt;0,LEN(TRIM($K5726&amp;""))&gt;0,IFERROR(LOOKUP(2,1/((LISTS!$M$2:$M$13&lt;&gt;"")*ISNUMBER(SEARCH(LISTS!$M$2:$M$13,$I5726))),LISTS!$N$2:$N$13),"NO")="SI"),"SI","NO"))</f>
        <v/>
      </c>
      <c r="M5726" s="9">
        <f>IF(COUNTA($A5726:$K5726)=0,"",IF($K5726&lt;&gt;"",IF(COUNTIF($K$19:$K5726,$K5726)&gt;1,"SI","NO"),IF(COUNTIFS($A$19:$A5726,$A5726,$C$19:$C5726,$C5726,$J$19:$J5726,$J5726,$D$19:$D5726,$D5726)&gt;1,"SI","NO")))</f>
        <v/>
      </c>
      <c r="N5726" s="11">
        <f>IF(COUNTA($A5726:$K5726)=0,"",IF(AND($L5726="SI",$M5726="NO"),IFERROR($H5726,0),0))</f>
        <v/>
      </c>
      <c r="O5726" s="9">
        <f>IF(COUNTA($A5726:$K5726)=0,"",IF($M5726="SI","CUFE o factura duplicada dentro del reporte; no se suma dos veces",IF(IFERROR($H5726,0)&lt;=0,"DIAN reporta valor susceptible 0",IF($L5726="NO",IFERROR(LOOKUP(2,1/((LISTS!$M$2:$M$13&lt;&gt;"")*ISNUMBER(SEARCH(LISTS!$M$2:$M$13,$I5726))),LISTS!$O$2:$O$13),"Medio de pago no elegible o no identificado por DIAN"),"Apta automaticamente por pago electronico y base positiva"))))</f>
        <v/>
      </c>
    </row>
    <row r="5727">
      <c r="A5727" s="9" t="n"/>
      <c r="B5727" s="9" t="n"/>
      <c r="C5727" s="12" t="n"/>
      <c r="D5727" s="11" t="n"/>
      <c r="E5727" s="11" t="n"/>
      <c r="F5727" s="11" t="n"/>
      <c r="G5727" s="11" t="n"/>
      <c r="H5727" s="11" t="n"/>
      <c r="I5727" s="9" t="n"/>
      <c r="J5727" s="9" t="n"/>
      <c r="K5727" s="9" t="n"/>
      <c r="L5727" s="9">
        <f>IF(COUNTA($A5727:$K5727)=0,"",IF(AND(IFERROR($H5727,0)&gt;0,LEN(TRIM($K5727&amp;""))&gt;0,IFERROR(LOOKUP(2,1/((LISTS!$M$2:$M$13&lt;&gt;"")*ISNUMBER(SEARCH(LISTS!$M$2:$M$13,$I5727))),LISTS!$N$2:$N$13),"NO")="SI"),"SI","NO"))</f>
        <v/>
      </c>
      <c r="M5727" s="9">
        <f>IF(COUNTA($A5727:$K5727)=0,"",IF($K5727&lt;&gt;"",IF(COUNTIF($K$19:$K5727,$K5727)&gt;1,"SI","NO"),IF(COUNTIFS($A$19:$A5727,$A5727,$C$19:$C5727,$C5727,$J$19:$J5727,$J5727,$D$19:$D5727,$D5727)&gt;1,"SI","NO")))</f>
        <v/>
      </c>
      <c r="N5727" s="11">
        <f>IF(COUNTA($A5727:$K5727)=0,"",IF(AND($L5727="SI",$M5727="NO"),IFERROR($H5727,0),0))</f>
        <v/>
      </c>
      <c r="O5727" s="9">
        <f>IF(COUNTA($A5727:$K5727)=0,"",IF($M5727="SI","CUFE o factura duplicada dentro del reporte; no se suma dos veces",IF(IFERROR($H5727,0)&lt;=0,"DIAN reporta valor susceptible 0",IF($L5727="NO",IFERROR(LOOKUP(2,1/((LISTS!$M$2:$M$13&lt;&gt;"")*ISNUMBER(SEARCH(LISTS!$M$2:$M$13,$I5727))),LISTS!$O$2:$O$13),"Medio de pago no elegible o no identificado por DIAN"),"Apta automaticamente por pago electronico y base positiva"))))</f>
        <v/>
      </c>
    </row>
    <row r="5728">
      <c r="A5728" s="9" t="n"/>
      <c r="B5728" s="9" t="n"/>
      <c r="C5728" s="12" t="n"/>
      <c r="D5728" s="11" t="n"/>
      <c r="E5728" s="11" t="n"/>
      <c r="F5728" s="11" t="n"/>
      <c r="G5728" s="11" t="n"/>
      <c r="H5728" s="11" t="n"/>
      <c r="I5728" s="9" t="n"/>
      <c r="J5728" s="9" t="n"/>
      <c r="K5728" s="9" t="n"/>
      <c r="L5728" s="9">
        <f>IF(COUNTA($A5728:$K5728)=0,"",IF(AND(IFERROR($H5728,0)&gt;0,LEN(TRIM($K5728&amp;""))&gt;0,IFERROR(LOOKUP(2,1/((LISTS!$M$2:$M$13&lt;&gt;"")*ISNUMBER(SEARCH(LISTS!$M$2:$M$13,$I5728))),LISTS!$N$2:$N$13),"NO")="SI"),"SI","NO"))</f>
        <v/>
      </c>
      <c r="M5728" s="9">
        <f>IF(COUNTA($A5728:$K5728)=0,"",IF($K5728&lt;&gt;"",IF(COUNTIF($K$19:$K5728,$K5728)&gt;1,"SI","NO"),IF(COUNTIFS($A$19:$A5728,$A5728,$C$19:$C5728,$C5728,$J$19:$J5728,$J5728,$D$19:$D5728,$D5728)&gt;1,"SI","NO")))</f>
        <v/>
      </c>
      <c r="N5728" s="11">
        <f>IF(COUNTA($A5728:$K5728)=0,"",IF(AND($L5728="SI",$M5728="NO"),IFERROR($H5728,0),0))</f>
        <v/>
      </c>
      <c r="O5728" s="9">
        <f>IF(COUNTA($A5728:$K5728)=0,"",IF($M5728="SI","CUFE o factura duplicada dentro del reporte; no se suma dos veces",IF(IFERROR($H5728,0)&lt;=0,"DIAN reporta valor susceptible 0",IF($L5728="NO",IFERROR(LOOKUP(2,1/((LISTS!$M$2:$M$13&lt;&gt;"")*ISNUMBER(SEARCH(LISTS!$M$2:$M$13,$I5728))),LISTS!$O$2:$O$13),"Medio de pago no elegible o no identificado por DIAN"),"Apta automaticamente por pago electronico y base positiva"))))</f>
        <v/>
      </c>
    </row>
    <row r="5729">
      <c r="A5729" s="9" t="n"/>
      <c r="B5729" s="9" t="n"/>
      <c r="C5729" s="12" t="n"/>
      <c r="D5729" s="11" t="n"/>
      <c r="E5729" s="11" t="n"/>
      <c r="F5729" s="11" t="n"/>
      <c r="G5729" s="11" t="n"/>
      <c r="H5729" s="11" t="n"/>
      <c r="I5729" s="9" t="n"/>
      <c r="J5729" s="9" t="n"/>
      <c r="K5729" s="9" t="n"/>
      <c r="L5729" s="9">
        <f>IF(COUNTA($A5729:$K5729)=0,"",IF(AND(IFERROR($H5729,0)&gt;0,LEN(TRIM($K5729&amp;""))&gt;0,IFERROR(LOOKUP(2,1/((LISTS!$M$2:$M$13&lt;&gt;"")*ISNUMBER(SEARCH(LISTS!$M$2:$M$13,$I5729))),LISTS!$N$2:$N$13),"NO")="SI"),"SI","NO"))</f>
        <v/>
      </c>
      <c r="M5729" s="9">
        <f>IF(COUNTA($A5729:$K5729)=0,"",IF($K5729&lt;&gt;"",IF(COUNTIF($K$19:$K5729,$K5729)&gt;1,"SI","NO"),IF(COUNTIFS($A$19:$A5729,$A5729,$C$19:$C5729,$C5729,$J$19:$J5729,$J5729,$D$19:$D5729,$D5729)&gt;1,"SI","NO")))</f>
        <v/>
      </c>
      <c r="N5729" s="11">
        <f>IF(COUNTA($A5729:$K5729)=0,"",IF(AND($L5729="SI",$M5729="NO"),IFERROR($H5729,0),0))</f>
        <v/>
      </c>
      <c r="O5729" s="9">
        <f>IF(COUNTA($A5729:$K5729)=0,"",IF($M5729="SI","CUFE o factura duplicada dentro del reporte; no se suma dos veces",IF(IFERROR($H5729,0)&lt;=0,"DIAN reporta valor susceptible 0",IF($L5729="NO",IFERROR(LOOKUP(2,1/((LISTS!$M$2:$M$13&lt;&gt;"")*ISNUMBER(SEARCH(LISTS!$M$2:$M$13,$I5729))),LISTS!$O$2:$O$13),"Medio de pago no elegible o no identificado por DIAN"),"Apta automaticamente por pago electronico y base positiva"))))</f>
        <v/>
      </c>
    </row>
    <row r="5730">
      <c r="A5730" s="9" t="n"/>
      <c r="B5730" s="9" t="n"/>
      <c r="C5730" s="12" t="n"/>
      <c r="D5730" s="11" t="n"/>
      <c r="E5730" s="11" t="n"/>
      <c r="F5730" s="11" t="n"/>
      <c r="G5730" s="11" t="n"/>
      <c r="H5730" s="11" t="n"/>
      <c r="I5730" s="9" t="n"/>
      <c r="J5730" s="9" t="n"/>
      <c r="K5730" s="9" t="n"/>
      <c r="L5730" s="9">
        <f>IF(COUNTA($A5730:$K5730)=0,"",IF(AND(IFERROR($H5730,0)&gt;0,LEN(TRIM($K5730&amp;""))&gt;0,IFERROR(LOOKUP(2,1/((LISTS!$M$2:$M$13&lt;&gt;"")*ISNUMBER(SEARCH(LISTS!$M$2:$M$13,$I5730))),LISTS!$N$2:$N$13),"NO")="SI"),"SI","NO"))</f>
        <v/>
      </c>
      <c r="M5730" s="9">
        <f>IF(COUNTA($A5730:$K5730)=0,"",IF($K5730&lt;&gt;"",IF(COUNTIF($K$19:$K5730,$K5730)&gt;1,"SI","NO"),IF(COUNTIFS($A$19:$A5730,$A5730,$C$19:$C5730,$C5730,$J$19:$J5730,$J5730,$D$19:$D5730,$D5730)&gt;1,"SI","NO")))</f>
        <v/>
      </c>
      <c r="N5730" s="11">
        <f>IF(COUNTA($A5730:$K5730)=0,"",IF(AND($L5730="SI",$M5730="NO"),IFERROR($H5730,0),0))</f>
        <v/>
      </c>
      <c r="O5730" s="9">
        <f>IF(COUNTA($A5730:$K5730)=0,"",IF($M5730="SI","CUFE o factura duplicada dentro del reporte; no se suma dos veces",IF(IFERROR($H5730,0)&lt;=0,"DIAN reporta valor susceptible 0",IF($L5730="NO",IFERROR(LOOKUP(2,1/((LISTS!$M$2:$M$13&lt;&gt;"")*ISNUMBER(SEARCH(LISTS!$M$2:$M$13,$I5730))),LISTS!$O$2:$O$13),"Medio de pago no elegible o no identificado por DIAN"),"Apta automaticamente por pago electronico y base positiva"))))</f>
        <v/>
      </c>
    </row>
    <row r="5731">
      <c r="A5731" s="9" t="n"/>
      <c r="B5731" s="9" t="n"/>
      <c r="C5731" s="12" t="n"/>
      <c r="D5731" s="11" t="n"/>
      <c r="E5731" s="11" t="n"/>
      <c r="F5731" s="11" t="n"/>
      <c r="G5731" s="11" t="n"/>
      <c r="H5731" s="11" t="n"/>
      <c r="I5731" s="9" t="n"/>
      <c r="J5731" s="9" t="n"/>
      <c r="K5731" s="9" t="n"/>
      <c r="L5731" s="9">
        <f>IF(COUNTA($A5731:$K5731)=0,"",IF(AND(IFERROR($H5731,0)&gt;0,LEN(TRIM($K5731&amp;""))&gt;0,IFERROR(LOOKUP(2,1/((LISTS!$M$2:$M$13&lt;&gt;"")*ISNUMBER(SEARCH(LISTS!$M$2:$M$13,$I5731))),LISTS!$N$2:$N$13),"NO")="SI"),"SI","NO"))</f>
        <v/>
      </c>
      <c r="M5731" s="9">
        <f>IF(COUNTA($A5731:$K5731)=0,"",IF($K5731&lt;&gt;"",IF(COUNTIF($K$19:$K5731,$K5731)&gt;1,"SI","NO"),IF(COUNTIFS($A$19:$A5731,$A5731,$C$19:$C5731,$C5731,$J$19:$J5731,$J5731,$D$19:$D5731,$D5731)&gt;1,"SI","NO")))</f>
        <v/>
      </c>
      <c r="N5731" s="11">
        <f>IF(COUNTA($A5731:$K5731)=0,"",IF(AND($L5731="SI",$M5731="NO"),IFERROR($H5731,0),0))</f>
        <v/>
      </c>
      <c r="O5731" s="9">
        <f>IF(COUNTA($A5731:$K5731)=0,"",IF($M5731="SI","CUFE o factura duplicada dentro del reporte; no se suma dos veces",IF(IFERROR($H5731,0)&lt;=0,"DIAN reporta valor susceptible 0",IF($L5731="NO",IFERROR(LOOKUP(2,1/((LISTS!$M$2:$M$13&lt;&gt;"")*ISNUMBER(SEARCH(LISTS!$M$2:$M$13,$I5731))),LISTS!$O$2:$O$13),"Medio de pago no elegible o no identificado por DIAN"),"Apta automaticamente por pago electronico y base positiva"))))</f>
        <v/>
      </c>
    </row>
    <row r="5732">
      <c r="A5732" s="9" t="n"/>
      <c r="B5732" s="9" t="n"/>
      <c r="C5732" s="12" t="n"/>
      <c r="D5732" s="11" t="n"/>
      <c r="E5732" s="11" t="n"/>
      <c r="F5732" s="11" t="n"/>
      <c r="G5732" s="11" t="n"/>
      <c r="H5732" s="11" t="n"/>
      <c r="I5732" s="9" t="n"/>
      <c r="J5732" s="9" t="n"/>
      <c r="K5732" s="9" t="n"/>
      <c r="L5732" s="9">
        <f>IF(COUNTA($A5732:$K5732)=0,"",IF(AND(IFERROR($H5732,0)&gt;0,LEN(TRIM($K5732&amp;""))&gt;0,IFERROR(LOOKUP(2,1/((LISTS!$M$2:$M$13&lt;&gt;"")*ISNUMBER(SEARCH(LISTS!$M$2:$M$13,$I5732))),LISTS!$N$2:$N$13),"NO")="SI"),"SI","NO"))</f>
        <v/>
      </c>
      <c r="M5732" s="9">
        <f>IF(COUNTA($A5732:$K5732)=0,"",IF($K5732&lt;&gt;"",IF(COUNTIF($K$19:$K5732,$K5732)&gt;1,"SI","NO"),IF(COUNTIFS($A$19:$A5732,$A5732,$C$19:$C5732,$C5732,$J$19:$J5732,$J5732,$D$19:$D5732,$D5732)&gt;1,"SI","NO")))</f>
        <v/>
      </c>
      <c r="N5732" s="11">
        <f>IF(COUNTA($A5732:$K5732)=0,"",IF(AND($L5732="SI",$M5732="NO"),IFERROR($H5732,0),0))</f>
        <v/>
      </c>
      <c r="O5732" s="9">
        <f>IF(COUNTA($A5732:$K5732)=0,"",IF($M5732="SI","CUFE o factura duplicada dentro del reporte; no se suma dos veces",IF(IFERROR($H5732,0)&lt;=0,"DIAN reporta valor susceptible 0",IF($L5732="NO",IFERROR(LOOKUP(2,1/((LISTS!$M$2:$M$13&lt;&gt;"")*ISNUMBER(SEARCH(LISTS!$M$2:$M$13,$I5732))),LISTS!$O$2:$O$13),"Medio de pago no elegible o no identificado por DIAN"),"Apta automaticamente por pago electronico y base positiva"))))</f>
        <v/>
      </c>
    </row>
    <row r="5733">
      <c r="A5733" s="9" t="n"/>
      <c r="B5733" s="9" t="n"/>
      <c r="C5733" s="12" t="n"/>
      <c r="D5733" s="11" t="n"/>
      <c r="E5733" s="11" t="n"/>
      <c r="F5733" s="11" t="n"/>
      <c r="G5733" s="11" t="n"/>
      <c r="H5733" s="11" t="n"/>
      <c r="I5733" s="9" t="n"/>
      <c r="J5733" s="9" t="n"/>
      <c r="K5733" s="9" t="n"/>
      <c r="L5733" s="9">
        <f>IF(COUNTA($A5733:$K5733)=0,"",IF(AND(IFERROR($H5733,0)&gt;0,LEN(TRIM($K5733&amp;""))&gt;0,IFERROR(LOOKUP(2,1/((LISTS!$M$2:$M$13&lt;&gt;"")*ISNUMBER(SEARCH(LISTS!$M$2:$M$13,$I5733))),LISTS!$N$2:$N$13),"NO")="SI"),"SI","NO"))</f>
        <v/>
      </c>
      <c r="M5733" s="9">
        <f>IF(COUNTA($A5733:$K5733)=0,"",IF($K5733&lt;&gt;"",IF(COUNTIF($K$19:$K5733,$K5733)&gt;1,"SI","NO"),IF(COUNTIFS($A$19:$A5733,$A5733,$C$19:$C5733,$C5733,$J$19:$J5733,$J5733,$D$19:$D5733,$D5733)&gt;1,"SI","NO")))</f>
        <v/>
      </c>
      <c r="N5733" s="11">
        <f>IF(COUNTA($A5733:$K5733)=0,"",IF(AND($L5733="SI",$M5733="NO"),IFERROR($H5733,0),0))</f>
        <v/>
      </c>
      <c r="O5733" s="9">
        <f>IF(COUNTA($A5733:$K5733)=0,"",IF($M5733="SI","CUFE o factura duplicada dentro del reporte; no se suma dos veces",IF(IFERROR($H5733,0)&lt;=0,"DIAN reporta valor susceptible 0",IF($L5733="NO",IFERROR(LOOKUP(2,1/((LISTS!$M$2:$M$13&lt;&gt;"")*ISNUMBER(SEARCH(LISTS!$M$2:$M$13,$I5733))),LISTS!$O$2:$O$13),"Medio de pago no elegible o no identificado por DIAN"),"Apta automaticamente por pago electronico y base positiva"))))</f>
        <v/>
      </c>
    </row>
    <row r="5734">
      <c r="A5734" s="9" t="n"/>
      <c r="B5734" s="9" t="n"/>
      <c r="C5734" s="12" t="n"/>
      <c r="D5734" s="11" t="n"/>
      <c r="E5734" s="11" t="n"/>
      <c r="F5734" s="11" t="n"/>
      <c r="G5734" s="11" t="n"/>
      <c r="H5734" s="11" t="n"/>
      <c r="I5734" s="9" t="n"/>
      <c r="J5734" s="9" t="n"/>
      <c r="K5734" s="9" t="n"/>
      <c r="L5734" s="9">
        <f>IF(COUNTA($A5734:$K5734)=0,"",IF(AND(IFERROR($H5734,0)&gt;0,LEN(TRIM($K5734&amp;""))&gt;0,IFERROR(LOOKUP(2,1/((LISTS!$M$2:$M$13&lt;&gt;"")*ISNUMBER(SEARCH(LISTS!$M$2:$M$13,$I5734))),LISTS!$N$2:$N$13),"NO")="SI"),"SI","NO"))</f>
        <v/>
      </c>
      <c r="M5734" s="9">
        <f>IF(COUNTA($A5734:$K5734)=0,"",IF($K5734&lt;&gt;"",IF(COUNTIF($K$19:$K5734,$K5734)&gt;1,"SI","NO"),IF(COUNTIFS($A$19:$A5734,$A5734,$C$19:$C5734,$C5734,$J$19:$J5734,$J5734,$D$19:$D5734,$D5734)&gt;1,"SI","NO")))</f>
        <v/>
      </c>
      <c r="N5734" s="11">
        <f>IF(COUNTA($A5734:$K5734)=0,"",IF(AND($L5734="SI",$M5734="NO"),IFERROR($H5734,0),0))</f>
        <v/>
      </c>
      <c r="O5734" s="9">
        <f>IF(COUNTA($A5734:$K5734)=0,"",IF($M5734="SI","CUFE o factura duplicada dentro del reporte; no se suma dos veces",IF(IFERROR($H5734,0)&lt;=0,"DIAN reporta valor susceptible 0",IF($L5734="NO",IFERROR(LOOKUP(2,1/((LISTS!$M$2:$M$13&lt;&gt;"")*ISNUMBER(SEARCH(LISTS!$M$2:$M$13,$I5734))),LISTS!$O$2:$O$13),"Medio de pago no elegible o no identificado por DIAN"),"Apta automaticamente por pago electronico y base positiva"))))</f>
        <v/>
      </c>
    </row>
    <row r="5735">
      <c r="A5735" s="9" t="n"/>
      <c r="B5735" s="9" t="n"/>
      <c r="C5735" s="12" t="n"/>
      <c r="D5735" s="11" t="n"/>
      <c r="E5735" s="11" t="n"/>
      <c r="F5735" s="11" t="n"/>
      <c r="G5735" s="11" t="n"/>
      <c r="H5735" s="11" t="n"/>
      <c r="I5735" s="9" t="n"/>
      <c r="J5735" s="9" t="n"/>
      <c r="K5735" s="9" t="n"/>
      <c r="L5735" s="9">
        <f>IF(COUNTA($A5735:$K5735)=0,"",IF(AND(IFERROR($H5735,0)&gt;0,LEN(TRIM($K5735&amp;""))&gt;0,IFERROR(LOOKUP(2,1/((LISTS!$M$2:$M$13&lt;&gt;"")*ISNUMBER(SEARCH(LISTS!$M$2:$M$13,$I5735))),LISTS!$N$2:$N$13),"NO")="SI"),"SI","NO"))</f>
        <v/>
      </c>
      <c r="M5735" s="9">
        <f>IF(COUNTA($A5735:$K5735)=0,"",IF($K5735&lt;&gt;"",IF(COUNTIF($K$19:$K5735,$K5735)&gt;1,"SI","NO"),IF(COUNTIFS($A$19:$A5735,$A5735,$C$19:$C5735,$C5735,$J$19:$J5735,$J5735,$D$19:$D5735,$D5735)&gt;1,"SI","NO")))</f>
        <v/>
      </c>
      <c r="N5735" s="11">
        <f>IF(COUNTA($A5735:$K5735)=0,"",IF(AND($L5735="SI",$M5735="NO"),IFERROR($H5735,0),0))</f>
        <v/>
      </c>
      <c r="O5735" s="9">
        <f>IF(COUNTA($A5735:$K5735)=0,"",IF($M5735="SI","CUFE o factura duplicada dentro del reporte; no se suma dos veces",IF(IFERROR($H5735,0)&lt;=0,"DIAN reporta valor susceptible 0",IF($L5735="NO",IFERROR(LOOKUP(2,1/((LISTS!$M$2:$M$13&lt;&gt;"")*ISNUMBER(SEARCH(LISTS!$M$2:$M$13,$I5735))),LISTS!$O$2:$O$13),"Medio de pago no elegible o no identificado por DIAN"),"Apta automaticamente por pago electronico y base positiva"))))</f>
        <v/>
      </c>
    </row>
    <row r="5736">
      <c r="A5736" s="9" t="n"/>
      <c r="B5736" s="9" t="n"/>
      <c r="C5736" s="12" t="n"/>
      <c r="D5736" s="11" t="n"/>
      <c r="E5736" s="11" t="n"/>
      <c r="F5736" s="11" t="n"/>
      <c r="G5736" s="11" t="n"/>
      <c r="H5736" s="11" t="n"/>
      <c r="I5736" s="9" t="n"/>
      <c r="J5736" s="9" t="n"/>
      <c r="K5736" s="9" t="n"/>
      <c r="L5736" s="9">
        <f>IF(COUNTA($A5736:$K5736)=0,"",IF(AND(IFERROR($H5736,0)&gt;0,LEN(TRIM($K5736&amp;""))&gt;0,IFERROR(LOOKUP(2,1/((LISTS!$M$2:$M$13&lt;&gt;"")*ISNUMBER(SEARCH(LISTS!$M$2:$M$13,$I5736))),LISTS!$N$2:$N$13),"NO")="SI"),"SI","NO"))</f>
        <v/>
      </c>
      <c r="M5736" s="9">
        <f>IF(COUNTA($A5736:$K5736)=0,"",IF($K5736&lt;&gt;"",IF(COUNTIF($K$19:$K5736,$K5736)&gt;1,"SI","NO"),IF(COUNTIFS($A$19:$A5736,$A5736,$C$19:$C5736,$C5736,$J$19:$J5736,$J5736,$D$19:$D5736,$D5736)&gt;1,"SI","NO")))</f>
        <v/>
      </c>
      <c r="N5736" s="11">
        <f>IF(COUNTA($A5736:$K5736)=0,"",IF(AND($L5736="SI",$M5736="NO"),IFERROR($H5736,0),0))</f>
        <v/>
      </c>
      <c r="O5736" s="9">
        <f>IF(COUNTA($A5736:$K5736)=0,"",IF($M5736="SI","CUFE o factura duplicada dentro del reporte; no se suma dos veces",IF(IFERROR($H5736,0)&lt;=0,"DIAN reporta valor susceptible 0",IF($L5736="NO",IFERROR(LOOKUP(2,1/((LISTS!$M$2:$M$13&lt;&gt;"")*ISNUMBER(SEARCH(LISTS!$M$2:$M$13,$I5736))),LISTS!$O$2:$O$13),"Medio de pago no elegible o no identificado por DIAN"),"Apta automaticamente por pago electronico y base positiva"))))</f>
        <v/>
      </c>
    </row>
    <row r="5737">
      <c r="A5737" s="9" t="n"/>
      <c r="B5737" s="9" t="n"/>
      <c r="C5737" s="12" t="n"/>
      <c r="D5737" s="11" t="n"/>
      <c r="E5737" s="11" t="n"/>
      <c r="F5737" s="11" t="n"/>
      <c r="G5737" s="11" t="n"/>
      <c r="H5737" s="11" t="n"/>
      <c r="I5737" s="9" t="n"/>
      <c r="J5737" s="9" t="n"/>
      <c r="K5737" s="9" t="n"/>
      <c r="L5737" s="9">
        <f>IF(COUNTA($A5737:$K5737)=0,"",IF(AND(IFERROR($H5737,0)&gt;0,LEN(TRIM($K5737&amp;""))&gt;0,IFERROR(LOOKUP(2,1/((LISTS!$M$2:$M$13&lt;&gt;"")*ISNUMBER(SEARCH(LISTS!$M$2:$M$13,$I5737))),LISTS!$N$2:$N$13),"NO")="SI"),"SI","NO"))</f>
        <v/>
      </c>
      <c r="M5737" s="9">
        <f>IF(COUNTA($A5737:$K5737)=0,"",IF($K5737&lt;&gt;"",IF(COUNTIF($K$19:$K5737,$K5737)&gt;1,"SI","NO"),IF(COUNTIFS($A$19:$A5737,$A5737,$C$19:$C5737,$C5737,$J$19:$J5737,$J5737,$D$19:$D5737,$D5737)&gt;1,"SI","NO")))</f>
        <v/>
      </c>
      <c r="N5737" s="11">
        <f>IF(COUNTA($A5737:$K5737)=0,"",IF(AND($L5737="SI",$M5737="NO"),IFERROR($H5737,0),0))</f>
        <v/>
      </c>
      <c r="O5737" s="9">
        <f>IF(COUNTA($A5737:$K5737)=0,"",IF($M5737="SI","CUFE o factura duplicada dentro del reporte; no se suma dos veces",IF(IFERROR($H5737,0)&lt;=0,"DIAN reporta valor susceptible 0",IF($L5737="NO",IFERROR(LOOKUP(2,1/((LISTS!$M$2:$M$13&lt;&gt;"")*ISNUMBER(SEARCH(LISTS!$M$2:$M$13,$I5737))),LISTS!$O$2:$O$13),"Medio de pago no elegible o no identificado por DIAN"),"Apta automaticamente por pago electronico y base positiva"))))</f>
        <v/>
      </c>
    </row>
    <row r="5738">
      <c r="A5738" s="9" t="n"/>
      <c r="B5738" s="9" t="n"/>
      <c r="C5738" s="12" t="n"/>
      <c r="D5738" s="11" t="n"/>
      <c r="E5738" s="11" t="n"/>
      <c r="F5738" s="11" t="n"/>
      <c r="G5738" s="11" t="n"/>
      <c r="H5738" s="11" t="n"/>
      <c r="I5738" s="9" t="n"/>
      <c r="J5738" s="9" t="n"/>
      <c r="K5738" s="9" t="n"/>
      <c r="L5738" s="9">
        <f>IF(COUNTA($A5738:$K5738)=0,"",IF(AND(IFERROR($H5738,0)&gt;0,LEN(TRIM($K5738&amp;""))&gt;0,IFERROR(LOOKUP(2,1/((LISTS!$M$2:$M$13&lt;&gt;"")*ISNUMBER(SEARCH(LISTS!$M$2:$M$13,$I5738))),LISTS!$N$2:$N$13),"NO")="SI"),"SI","NO"))</f>
        <v/>
      </c>
      <c r="M5738" s="9">
        <f>IF(COUNTA($A5738:$K5738)=0,"",IF($K5738&lt;&gt;"",IF(COUNTIF($K$19:$K5738,$K5738)&gt;1,"SI","NO"),IF(COUNTIFS($A$19:$A5738,$A5738,$C$19:$C5738,$C5738,$J$19:$J5738,$J5738,$D$19:$D5738,$D5738)&gt;1,"SI","NO")))</f>
        <v/>
      </c>
      <c r="N5738" s="11">
        <f>IF(COUNTA($A5738:$K5738)=0,"",IF(AND($L5738="SI",$M5738="NO"),IFERROR($H5738,0),0))</f>
        <v/>
      </c>
      <c r="O5738" s="9">
        <f>IF(COUNTA($A5738:$K5738)=0,"",IF($M5738="SI","CUFE o factura duplicada dentro del reporte; no se suma dos veces",IF(IFERROR($H5738,0)&lt;=0,"DIAN reporta valor susceptible 0",IF($L5738="NO",IFERROR(LOOKUP(2,1/((LISTS!$M$2:$M$13&lt;&gt;"")*ISNUMBER(SEARCH(LISTS!$M$2:$M$13,$I5738))),LISTS!$O$2:$O$13),"Medio de pago no elegible o no identificado por DIAN"),"Apta automaticamente por pago electronico y base positiva"))))</f>
        <v/>
      </c>
    </row>
    <row r="5739">
      <c r="A5739" s="9" t="n"/>
      <c r="B5739" s="9" t="n"/>
      <c r="C5739" s="12" t="n"/>
      <c r="D5739" s="11" t="n"/>
      <c r="E5739" s="11" t="n"/>
      <c r="F5739" s="11" t="n"/>
      <c r="G5739" s="11" t="n"/>
      <c r="H5739" s="11" t="n"/>
      <c r="I5739" s="9" t="n"/>
      <c r="J5739" s="9" t="n"/>
      <c r="K5739" s="9" t="n"/>
      <c r="L5739" s="9">
        <f>IF(COUNTA($A5739:$K5739)=0,"",IF(AND(IFERROR($H5739,0)&gt;0,LEN(TRIM($K5739&amp;""))&gt;0,IFERROR(LOOKUP(2,1/((LISTS!$M$2:$M$13&lt;&gt;"")*ISNUMBER(SEARCH(LISTS!$M$2:$M$13,$I5739))),LISTS!$N$2:$N$13),"NO")="SI"),"SI","NO"))</f>
        <v/>
      </c>
      <c r="M5739" s="9">
        <f>IF(COUNTA($A5739:$K5739)=0,"",IF($K5739&lt;&gt;"",IF(COUNTIF($K$19:$K5739,$K5739)&gt;1,"SI","NO"),IF(COUNTIFS($A$19:$A5739,$A5739,$C$19:$C5739,$C5739,$J$19:$J5739,$J5739,$D$19:$D5739,$D5739)&gt;1,"SI","NO")))</f>
        <v/>
      </c>
      <c r="N5739" s="11">
        <f>IF(COUNTA($A5739:$K5739)=0,"",IF(AND($L5739="SI",$M5739="NO"),IFERROR($H5739,0),0))</f>
        <v/>
      </c>
      <c r="O5739" s="9">
        <f>IF(COUNTA($A5739:$K5739)=0,"",IF($M5739="SI","CUFE o factura duplicada dentro del reporte; no se suma dos veces",IF(IFERROR($H5739,0)&lt;=0,"DIAN reporta valor susceptible 0",IF($L5739="NO",IFERROR(LOOKUP(2,1/((LISTS!$M$2:$M$13&lt;&gt;"")*ISNUMBER(SEARCH(LISTS!$M$2:$M$13,$I5739))),LISTS!$O$2:$O$13),"Medio de pago no elegible o no identificado por DIAN"),"Apta automaticamente por pago electronico y base positiva"))))</f>
        <v/>
      </c>
    </row>
    <row r="5740">
      <c r="A5740" s="9" t="n"/>
      <c r="B5740" s="9" t="n"/>
      <c r="C5740" s="12" t="n"/>
      <c r="D5740" s="11" t="n"/>
      <c r="E5740" s="11" t="n"/>
      <c r="F5740" s="11" t="n"/>
      <c r="G5740" s="11" t="n"/>
      <c r="H5740" s="11" t="n"/>
      <c r="I5740" s="9" t="n"/>
      <c r="J5740" s="9" t="n"/>
      <c r="K5740" s="9" t="n"/>
      <c r="L5740" s="9">
        <f>IF(COUNTA($A5740:$K5740)=0,"",IF(AND(IFERROR($H5740,0)&gt;0,LEN(TRIM($K5740&amp;""))&gt;0,IFERROR(LOOKUP(2,1/((LISTS!$M$2:$M$13&lt;&gt;"")*ISNUMBER(SEARCH(LISTS!$M$2:$M$13,$I5740))),LISTS!$N$2:$N$13),"NO")="SI"),"SI","NO"))</f>
        <v/>
      </c>
      <c r="M5740" s="9">
        <f>IF(COUNTA($A5740:$K5740)=0,"",IF($K5740&lt;&gt;"",IF(COUNTIF($K$19:$K5740,$K5740)&gt;1,"SI","NO"),IF(COUNTIFS($A$19:$A5740,$A5740,$C$19:$C5740,$C5740,$J$19:$J5740,$J5740,$D$19:$D5740,$D5740)&gt;1,"SI","NO")))</f>
        <v/>
      </c>
      <c r="N5740" s="11">
        <f>IF(COUNTA($A5740:$K5740)=0,"",IF(AND($L5740="SI",$M5740="NO"),IFERROR($H5740,0),0))</f>
        <v/>
      </c>
      <c r="O5740" s="9">
        <f>IF(COUNTA($A5740:$K5740)=0,"",IF($M5740="SI","CUFE o factura duplicada dentro del reporte; no se suma dos veces",IF(IFERROR($H5740,0)&lt;=0,"DIAN reporta valor susceptible 0",IF($L5740="NO",IFERROR(LOOKUP(2,1/((LISTS!$M$2:$M$13&lt;&gt;"")*ISNUMBER(SEARCH(LISTS!$M$2:$M$13,$I5740))),LISTS!$O$2:$O$13),"Medio de pago no elegible o no identificado por DIAN"),"Apta automaticamente por pago electronico y base positiva"))))</f>
        <v/>
      </c>
    </row>
    <row r="5741">
      <c r="A5741" s="9" t="n"/>
      <c r="B5741" s="9" t="n"/>
      <c r="C5741" s="12" t="n"/>
      <c r="D5741" s="11" t="n"/>
      <c r="E5741" s="11" t="n"/>
      <c r="F5741" s="11" t="n"/>
      <c r="G5741" s="11" t="n"/>
      <c r="H5741" s="11" t="n"/>
      <c r="I5741" s="9" t="n"/>
      <c r="J5741" s="9" t="n"/>
      <c r="K5741" s="9" t="n"/>
      <c r="L5741" s="9">
        <f>IF(COUNTA($A5741:$K5741)=0,"",IF(AND(IFERROR($H5741,0)&gt;0,LEN(TRIM($K5741&amp;""))&gt;0,IFERROR(LOOKUP(2,1/((LISTS!$M$2:$M$13&lt;&gt;"")*ISNUMBER(SEARCH(LISTS!$M$2:$M$13,$I5741))),LISTS!$N$2:$N$13),"NO")="SI"),"SI","NO"))</f>
        <v/>
      </c>
      <c r="M5741" s="9">
        <f>IF(COUNTA($A5741:$K5741)=0,"",IF($K5741&lt;&gt;"",IF(COUNTIF($K$19:$K5741,$K5741)&gt;1,"SI","NO"),IF(COUNTIFS($A$19:$A5741,$A5741,$C$19:$C5741,$C5741,$J$19:$J5741,$J5741,$D$19:$D5741,$D5741)&gt;1,"SI","NO")))</f>
        <v/>
      </c>
      <c r="N5741" s="11">
        <f>IF(COUNTA($A5741:$K5741)=0,"",IF(AND($L5741="SI",$M5741="NO"),IFERROR($H5741,0),0))</f>
        <v/>
      </c>
      <c r="O5741" s="9">
        <f>IF(COUNTA($A5741:$K5741)=0,"",IF($M5741="SI","CUFE o factura duplicada dentro del reporte; no se suma dos veces",IF(IFERROR($H5741,0)&lt;=0,"DIAN reporta valor susceptible 0",IF($L5741="NO",IFERROR(LOOKUP(2,1/((LISTS!$M$2:$M$13&lt;&gt;"")*ISNUMBER(SEARCH(LISTS!$M$2:$M$13,$I5741))),LISTS!$O$2:$O$13),"Medio de pago no elegible o no identificado por DIAN"),"Apta automaticamente por pago electronico y base positiva"))))</f>
        <v/>
      </c>
    </row>
    <row r="5742">
      <c r="A5742" s="9" t="n"/>
      <c r="B5742" s="9" t="n"/>
      <c r="C5742" s="12" t="n"/>
      <c r="D5742" s="11" t="n"/>
      <c r="E5742" s="11" t="n"/>
      <c r="F5742" s="11" t="n"/>
      <c r="G5742" s="11" t="n"/>
      <c r="H5742" s="11" t="n"/>
      <c r="I5742" s="9" t="n"/>
      <c r="J5742" s="9" t="n"/>
      <c r="K5742" s="9" t="n"/>
      <c r="L5742" s="9">
        <f>IF(COUNTA($A5742:$K5742)=0,"",IF(AND(IFERROR($H5742,0)&gt;0,LEN(TRIM($K5742&amp;""))&gt;0,IFERROR(LOOKUP(2,1/((LISTS!$M$2:$M$13&lt;&gt;"")*ISNUMBER(SEARCH(LISTS!$M$2:$M$13,$I5742))),LISTS!$N$2:$N$13),"NO")="SI"),"SI","NO"))</f>
        <v/>
      </c>
      <c r="M5742" s="9">
        <f>IF(COUNTA($A5742:$K5742)=0,"",IF($K5742&lt;&gt;"",IF(COUNTIF($K$19:$K5742,$K5742)&gt;1,"SI","NO"),IF(COUNTIFS($A$19:$A5742,$A5742,$C$19:$C5742,$C5742,$J$19:$J5742,$J5742,$D$19:$D5742,$D5742)&gt;1,"SI","NO")))</f>
        <v/>
      </c>
      <c r="N5742" s="11">
        <f>IF(COUNTA($A5742:$K5742)=0,"",IF(AND($L5742="SI",$M5742="NO"),IFERROR($H5742,0),0))</f>
        <v/>
      </c>
      <c r="O5742" s="9">
        <f>IF(COUNTA($A5742:$K5742)=0,"",IF($M5742="SI","CUFE o factura duplicada dentro del reporte; no se suma dos veces",IF(IFERROR($H5742,0)&lt;=0,"DIAN reporta valor susceptible 0",IF($L5742="NO",IFERROR(LOOKUP(2,1/((LISTS!$M$2:$M$13&lt;&gt;"")*ISNUMBER(SEARCH(LISTS!$M$2:$M$13,$I5742))),LISTS!$O$2:$O$13),"Medio de pago no elegible o no identificado por DIAN"),"Apta automaticamente por pago electronico y base positiva"))))</f>
        <v/>
      </c>
    </row>
    <row r="5743">
      <c r="A5743" s="9" t="n"/>
      <c r="B5743" s="9" t="n"/>
      <c r="C5743" s="12" t="n"/>
      <c r="D5743" s="11" t="n"/>
      <c r="E5743" s="11" t="n"/>
      <c r="F5743" s="11" t="n"/>
      <c r="G5743" s="11" t="n"/>
      <c r="H5743" s="11" t="n"/>
      <c r="I5743" s="9" t="n"/>
      <c r="J5743" s="9" t="n"/>
      <c r="K5743" s="9" t="n"/>
      <c r="L5743" s="9">
        <f>IF(COUNTA($A5743:$K5743)=0,"",IF(AND(IFERROR($H5743,0)&gt;0,LEN(TRIM($K5743&amp;""))&gt;0,IFERROR(LOOKUP(2,1/((LISTS!$M$2:$M$13&lt;&gt;"")*ISNUMBER(SEARCH(LISTS!$M$2:$M$13,$I5743))),LISTS!$N$2:$N$13),"NO")="SI"),"SI","NO"))</f>
        <v/>
      </c>
      <c r="M5743" s="9">
        <f>IF(COUNTA($A5743:$K5743)=0,"",IF($K5743&lt;&gt;"",IF(COUNTIF($K$19:$K5743,$K5743)&gt;1,"SI","NO"),IF(COUNTIFS($A$19:$A5743,$A5743,$C$19:$C5743,$C5743,$J$19:$J5743,$J5743,$D$19:$D5743,$D5743)&gt;1,"SI","NO")))</f>
        <v/>
      </c>
      <c r="N5743" s="11">
        <f>IF(COUNTA($A5743:$K5743)=0,"",IF(AND($L5743="SI",$M5743="NO"),IFERROR($H5743,0),0))</f>
        <v/>
      </c>
      <c r="O5743" s="9">
        <f>IF(COUNTA($A5743:$K5743)=0,"",IF($M5743="SI","CUFE o factura duplicada dentro del reporte; no se suma dos veces",IF(IFERROR($H5743,0)&lt;=0,"DIAN reporta valor susceptible 0",IF($L5743="NO",IFERROR(LOOKUP(2,1/((LISTS!$M$2:$M$13&lt;&gt;"")*ISNUMBER(SEARCH(LISTS!$M$2:$M$13,$I5743))),LISTS!$O$2:$O$13),"Medio de pago no elegible o no identificado por DIAN"),"Apta automaticamente por pago electronico y base positiva"))))</f>
        <v/>
      </c>
    </row>
    <row r="5744">
      <c r="A5744" s="9" t="n"/>
      <c r="B5744" s="9" t="n"/>
      <c r="C5744" s="12" t="n"/>
      <c r="D5744" s="11" t="n"/>
      <c r="E5744" s="11" t="n"/>
      <c r="F5744" s="11" t="n"/>
      <c r="G5744" s="11" t="n"/>
      <c r="H5744" s="11" t="n"/>
      <c r="I5744" s="9" t="n"/>
      <c r="J5744" s="9" t="n"/>
      <c r="K5744" s="9" t="n"/>
      <c r="L5744" s="9">
        <f>IF(COUNTA($A5744:$K5744)=0,"",IF(AND(IFERROR($H5744,0)&gt;0,LEN(TRIM($K5744&amp;""))&gt;0,IFERROR(LOOKUP(2,1/((LISTS!$M$2:$M$13&lt;&gt;"")*ISNUMBER(SEARCH(LISTS!$M$2:$M$13,$I5744))),LISTS!$N$2:$N$13),"NO")="SI"),"SI","NO"))</f>
        <v/>
      </c>
      <c r="M5744" s="9">
        <f>IF(COUNTA($A5744:$K5744)=0,"",IF($K5744&lt;&gt;"",IF(COUNTIF($K$19:$K5744,$K5744)&gt;1,"SI","NO"),IF(COUNTIFS($A$19:$A5744,$A5744,$C$19:$C5744,$C5744,$J$19:$J5744,$J5744,$D$19:$D5744,$D5744)&gt;1,"SI","NO")))</f>
        <v/>
      </c>
      <c r="N5744" s="11">
        <f>IF(COUNTA($A5744:$K5744)=0,"",IF(AND($L5744="SI",$M5744="NO"),IFERROR($H5744,0),0))</f>
        <v/>
      </c>
      <c r="O5744" s="9">
        <f>IF(COUNTA($A5744:$K5744)=0,"",IF($M5744="SI","CUFE o factura duplicada dentro del reporte; no se suma dos veces",IF(IFERROR($H5744,0)&lt;=0,"DIAN reporta valor susceptible 0",IF($L5744="NO",IFERROR(LOOKUP(2,1/((LISTS!$M$2:$M$13&lt;&gt;"")*ISNUMBER(SEARCH(LISTS!$M$2:$M$13,$I5744))),LISTS!$O$2:$O$13),"Medio de pago no elegible o no identificado por DIAN"),"Apta automaticamente por pago electronico y base positiva"))))</f>
        <v/>
      </c>
    </row>
    <row r="5745">
      <c r="A5745" s="9" t="n"/>
      <c r="B5745" s="9" t="n"/>
      <c r="C5745" s="12" t="n"/>
      <c r="D5745" s="11" t="n"/>
      <c r="E5745" s="11" t="n"/>
      <c r="F5745" s="11" t="n"/>
      <c r="G5745" s="11" t="n"/>
      <c r="H5745" s="11" t="n"/>
      <c r="I5745" s="9" t="n"/>
      <c r="J5745" s="9" t="n"/>
      <c r="K5745" s="9" t="n"/>
      <c r="L5745" s="9">
        <f>IF(COUNTA($A5745:$K5745)=0,"",IF(AND(IFERROR($H5745,0)&gt;0,LEN(TRIM($K5745&amp;""))&gt;0,IFERROR(LOOKUP(2,1/((LISTS!$M$2:$M$13&lt;&gt;"")*ISNUMBER(SEARCH(LISTS!$M$2:$M$13,$I5745))),LISTS!$N$2:$N$13),"NO")="SI"),"SI","NO"))</f>
        <v/>
      </c>
      <c r="M5745" s="9">
        <f>IF(COUNTA($A5745:$K5745)=0,"",IF($K5745&lt;&gt;"",IF(COUNTIF($K$19:$K5745,$K5745)&gt;1,"SI","NO"),IF(COUNTIFS($A$19:$A5745,$A5745,$C$19:$C5745,$C5745,$J$19:$J5745,$J5745,$D$19:$D5745,$D5745)&gt;1,"SI","NO")))</f>
        <v/>
      </c>
      <c r="N5745" s="11">
        <f>IF(COUNTA($A5745:$K5745)=0,"",IF(AND($L5745="SI",$M5745="NO"),IFERROR($H5745,0),0))</f>
        <v/>
      </c>
      <c r="O5745" s="9">
        <f>IF(COUNTA($A5745:$K5745)=0,"",IF($M5745="SI","CUFE o factura duplicada dentro del reporte; no se suma dos veces",IF(IFERROR($H5745,0)&lt;=0,"DIAN reporta valor susceptible 0",IF($L5745="NO",IFERROR(LOOKUP(2,1/((LISTS!$M$2:$M$13&lt;&gt;"")*ISNUMBER(SEARCH(LISTS!$M$2:$M$13,$I5745))),LISTS!$O$2:$O$13),"Medio de pago no elegible o no identificado por DIAN"),"Apta automaticamente por pago electronico y base positiva"))))</f>
        <v/>
      </c>
    </row>
    <row r="5746">
      <c r="A5746" s="9" t="n"/>
      <c r="B5746" s="9" t="n"/>
      <c r="C5746" s="12" t="n"/>
      <c r="D5746" s="11" t="n"/>
      <c r="E5746" s="11" t="n"/>
      <c r="F5746" s="11" t="n"/>
      <c r="G5746" s="11" t="n"/>
      <c r="H5746" s="11" t="n"/>
      <c r="I5746" s="9" t="n"/>
      <c r="J5746" s="9" t="n"/>
      <c r="K5746" s="9" t="n"/>
      <c r="L5746" s="9">
        <f>IF(COUNTA($A5746:$K5746)=0,"",IF(AND(IFERROR($H5746,0)&gt;0,LEN(TRIM($K5746&amp;""))&gt;0,IFERROR(LOOKUP(2,1/((LISTS!$M$2:$M$13&lt;&gt;"")*ISNUMBER(SEARCH(LISTS!$M$2:$M$13,$I5746))),LISTS!$N$2:$N$13),"NO")="SI"),"SI","NO"))</f>
        <v/>
      </c>
      <c r="M5746" s="9">
        <f>IF(COUNTA($A5746:$K5746)=0,"",IF($K5746&lt;&gt;"",IF(COUNTIF($K$19:$K5746,$K5746)&gt;1,"SI","NO"),IF(COUNTIFS($A$19:$A5746,$A5746,$C$19:$C5746,$C5746,$J$19:$J5746,$J5746,$D$19:$D5746,$D5746)&gt;1,"SI","NO")))</f>
        <v/>
      </c>
      <c r="N5746" s="11">
        <f>IF(COUNTA($A5746:$K5746)=0,"",IF(AND($L5746="SI",$M5746="NO"),IFERROR($H5746,0),0))</f>
        <v/>
      </c>
      <c r="O5746" s="9">
        <f>IF(COUNTA($A5746:$K5746)=0,"",IF($M5746="SI","CUFE o factura duplicada dentro del reporte; no se suma dos veces",IF(IFERROR($H5746,0)&lt;=0,"DIAN reporta valor susceptible 0",IF($L5746="NO",IFERROR(LOOKUP(2,1/((LISTS!$M$2:$M$13&lt;&gt;"")*ISNUMBER(SEARCH(LISTS!$M$2:$M$13,$I5746))),LISTS!$O$2:$O$13),"Medio de pago no elegible o no identificado por DIAN"),"Apta automaticamente por pago electronico y base positiva"))))</f>
        <v/>
      </c>
    </row>
    <row r="5747">
      <c r="A5747" s="9" t="n"/>
      <c r="B5747" s="9" t="n"/>
      <c r="C5747" s="12" t="n"/>
      <c r="D5747" s="11" t="n"/>
      <c r="E5747" s="11" t="n"/>
      <c r="F5747" s="11" t="n"/>
      <c r="G5747" s="11" t="n"/>
      <c r="H5747" s="11" t="n"/>
      <c r="I5747" s="9" t="n"/>
      <c r="J5747" s="9" t="n"/>
      <c r="K5747" s="9" t="n"/>
      <c r="L5747" s="9">
        <f>IF(COUNTA($A5747:$K5747)=0,"",IF(AND(IFERROR($H5747,0)&gt;0,LEN(TRIM($K5747&amp;""))&gt;0,IFERROR(LOOKUP(2,1/((LISTS!$M$2:$M$13&lt;&gt;"")*ISNUMBER(SEARCH(LISTS!$M$2:$M$13,$I5747))),LISTS!$N$2:$N$13),"NO")="SI"),"SI","NO"))</f>
        <v/>
      </c>
      <c r="M5747" s="9">
        <f>IF(COUNTA($A5747:$K5747)=0,"",IF($K5747&lt;&gt;"",IF(COUNTIF($K$19:$K5747,$K5747)&gt;1,"SI","NO"),IF(COUNTIFS($A$19:$A5747,$A5747,$C$19:$C5747,$C5747,$J$19:$J5747,$J5747,$D$19:$D5747,$D5747)&gt;1,"SI","NO")))</f>
        <v/>
      </c>
      <c r="N5747" s="11">
        <f>IF(COUNTA($A5747:$K5747)=0,"",IF(AND($L5747="SI",$M5747="NO"),IFERROR($H5747,0),0))</f>
        <v/>
      </c>
      <c r="O5747" s="9">
        <f>IF(COUNTA($A5747:$K5747)=0,"",IF($M5747="SI","CUFE o factura duplicada dentro del reporte; no se suma dos veces",IF(IFERROR($H5747,0)&lt;=0,"DIAN reporta valor susceptible 0",IF($L5747="NO",IFERROR(LOOKUP(2,1/((LISTS!$M$2:$M$13&lt;&gt;"")*ISNUMBER(SEARCH(LISTS!$M$2:$M$13,$I5747))),LISTS!$O$2:$O$13),"Medio de pago no elegible o no identificado por DIAN"),"Apta automaticamente por pago electronico y base positiva"))))</f>
        <v/>
      </c>
    </row>
    <row r="5748">
      <c r="A5748" s="9" t="n"/>
      <c r="B5748" s="9" t="n"/>
      <c r="C5748" s="12" t="n"/>
      <c r="D5748" s="11" t="n"/>
      <c r="E5748" s="11" t="n"/>
      <c r="F5748" s="11" t="n"/>
      <c r="G5748" s="11" t="n"/>
      <c r="H5748" s="11" t="n"/>
      <c r="I5748" s="9" t="n"/>
      <c r="J5748" s="9" t="n"/>
      <c r="K5748" s="9" t="n"/>
      <c r="L5748" s="9">
        <f>IF(COUNTA($A5748:$K5748)=0,"",IF(AND(IFERROR($H5748,0)&gt;0,LEN(TRIM($K5748&amp;""))&gt;0,IFERROR(LOOKUP(2,1/((LISTS!$M$2:$M$13&lt;&gt;"")*ISNUMBER(SEARCH(LISTS!$M$2:$M$13,$I5748))),LISTS!$N$2:$N$13),"NO")="SI"),"SI","NO"))</f>
        <v/>
      </c>
      <c r="M5748" s="9">
        <f>IF(COUNTA($A5748:$K5748)=0,"",IF($K5748&lt;&gt;"",IF(COUNTIF($K$19:$K5748,$K5748)&gt;1,"SI","NO"),IF(COUNTIFS($A$19:$A5748,$A5748,$C$19:$C5748,$C5748,$J$19:$J5748,$J5748,$D$19:$D5748,$D5748)&gt;1,"SI","NO")))</f>
        <v/>
      </c>
      <c r="N5748" s="11">
        <f>IF(COUNTA($A5748:$K5748)=0,"",IF(AND($L5748="SI",$M5748="NO"),IFERROR($H5748,0),0))</f>
        <v/>
      </c>
      <c r="O5748" s="9">
        <f>IF(COUNTA($A5748:$K5748)=0,"",IF($M5748="SI","CUFE o factura duplicada dentro del reporte; no se suma dos veces",IF(IFERROR($H5748,0)&lt;=0,"DIAN reporta valor susceptible 0",IF($L5748="NO",IFERROR(LOOKUP(2,1/((LISTS!$M$2:$M$13&lt;&gt;"")*ISNUMBER(SEARCH(LISTS!$M$2:$M$13,$I5748))),LISTS!$O$2:$O$13),"Medio de pago no elegible o no identificado por DIAN"),"Apta automaticamente por pago electronico y base positiva"))))</f>
        <v/>
      </c>
    </row>
    <row r="5749">
      <c r="A5749" s="9" t="n"/>
      <c r="B5749" s="9" t="n"/>
      <c r="C5749" s="12" t="n"/>
      <c r="D5749" s="11" t="n"/>
      <c r="E5749" s="11" t="n"/>
      <c r="F5749" s="11" t="n"/>
      <c r="G5749" s="11" t="n"/>
      <c r="H5749" s="11" t="n"/>
      <c r="I5749" s="9" t="n"/>
      <c r="J5749" s="9" t="n"/>
      <c r="K5749" s="9" t="n"/>
      <c r="L5749" s="9">
        <f>IF(COUNTA($A5749:$K5749)=0,"",IF(AND(IFERROR($H5749,0)&gt;0,LEN(TRIM($K5749&amp;""))&gt;0,IFERROR(LOOKUP(2,1/((LISTS!$M$2:$M$13&lt;&gt;"")*ISNUMBER(SEARCH(LISTS!$M$2:$M$13,$I5749))),LISTS!$N$2:$N$13),"NO")="SI"),"SI","NO"))</f>
        <v/>
      </c>
      <c r="M5749" s="9">
        <f>IF(COUNTA($A5749:$K5749)=0,"",IF($K5749&lt;&gt;"",IF(COUNTIF($K$19:$K5749,$K5749)&gt;1,"SI","NO"),IF(COUNTIFS($A$19:$A5749,$A5749,$C$19:$C5749,$C5749,$J$19:$J5749,$J5749,$D$19:$D5749,$D5749)&gt;1,"SI","NO")))</f>
        <v/>
      </c>
      <c r="N5749" s="11">
        <f>IF(COUNTA($A5749:$K5749)=0,"",IF(AND($L5749="SI",$M5749="NO"),IFERROR($H5749,0),0))</f>
        <v/>
      </c>
      <c r="O5749" s="9">
        <f>IF(COUNTA($A5749:$K5749)=0,"",IF($M5749="SI","CUFE o factura duplicada dentro del reporte; no se suma dos veces",IF(IFERROR($H5749,0)&lt;=0,"DIAN reporta valor susceptible 0",IF($L5749="NO",IFERROR(LOOKUP(2,1/((LISTS!$M$2:$M$13&lt;&gt;"")*ISNUMBER(SEARCH(LISTS!$M$2:$M$13,$I5749))),LISTS!$O$2:$O$13),"Medio de pago no elegible o no identificado por DIAN"),"Apta automaticamente por pago electronico y base positiva"))))</f>
        <v/>
      </c>
    </row>
    <row r="5750">
      <c r="A5750" s="9" t="n"/>
      <c r="B5750" s="9" t="n"/>
      <c r="C5750" s="12" t="n"/>
      <c r="D5750" s="11" t="n"/>
      <c r="E5750" s="11" t="n"/>
      <c r="F5750" s="11" t="n"/>
      <c r="G5750" s="11" t="n"/>
      <c r="H5750" s="11" t="n"/>
      <c r="I5750" s="9" t="n"/>
      <c r="J5750" s="9" t="n"/>
      <c r="K5750" s="9" t="n"/>
      <c r="L5750" s="9">
        <f>IF(COUNTA($A5750:$K5750)=0,"",IF(AND(IFERROR($H5750,0)&gt;0,LEN(TRIM($K5750&amp;""))&gt;0,IFERROR(LOOKUP(2,1/((LISTS!$M$2:$M$13&lt;&gt;"")*ISNUMBER(SEARCH(LISTS!$M$2:$M$13,$I5750))),LISTS!$N$2:$N$13),"NO")="SI"),"SI","NO"))</f>
        <v/>
      </c>
      <c r="M5750" s="9">
        <f>IF(COUNTA($A5750:$K5750)=0,"",IF($K5750&lt;&gt;"",IF(COUNTIF($K$19:$K5750,$K5750)&gt;1,"SI","NO"),IF(COUNTIFS($A$19:$A5750,$A5750,$C$19:$C5750,$C5750,$J$19:$J5750,$J5750,$D$19:$D5750,$D5750)&gt;1,"SI","NO")))</f>
        <v/>
      </c>
      <c r="N5750" s="11">
        <f>IF(COUNTA($A5750:$K5750)=0,"",IF(AND($L5750="SI",$M5750="NO"),IFERROR($H5750,0),0))</f>
        <v/>
      </c>
      <c r="O5750" s="9">
        <f>IF(COUNTA($A5750:$K5750)=0,"",IF($M5750="SI","CUFE o factura duplicada dentro del reporte; no se suma dos veces",IF(IFERROR($H5750,0)&lt;=0,"DIAN reporta valor susceptible 0",IF($L5750="NO",IFERROR(LOOKUP(2,1/((LISTS!$M$2:$M$13&lt;&gt;"")*ISNUMBER(SEARCH(LISTS!$M$2:$M$13,$I5750))),LISTS!$O$2:$O$13),"Medio de pago no elegible o no identificado por DIAN"),"Apta automaticamente por pago electronico y base positiva"))))</f>
        <v/>
      </c>
    </row>
    <row r="5751">
      <c r="A5751" s="9" t="n"/>
      <c r="B5751" s="9" t="n"/>
      <c r="C5751" s="12" t="n"/>
      <c r="D5751" s="11" t="n"/>
      <c r="E5751" s="11" t="n"/>
      <c r="F5751" s="11" t="n"/>
      <c r="G5751" s="11" t="n"/>
      <c r="H5751" s="11" t="n"/>
      <c r="I5751" s="9" t="n"/>
      <c r="J5751" s="9" t="n"/>
      <c r="K5751" s="9" t="n"/>
      <c r="L5751" s="9">
        <f>IF(COUNTA($A5751:$K5751)=0,"",IF(AND(IFERROR($H5751,0)&gt;0,LEN(TRIM($K5751&amp;""))&gt;0,IFERROR(LOOKUP(2,1/((LISTS!$M$2:$M$13&lt;&gt;"")*ISNUMBER(SEARCH(LISTS!$M$2:$M$13,$I5751))),LISTS!$N$2:$N$13),"NO")="SI"),"SI","NO"))</f>
        <v/>
      </c>
      <c r="M5751" s="9">
        <f>IF(COUNTA($A5751:$K5751)=0,"",IF($K5751&lt;&gt;"",IF(COUNTIF($K$19:$K5751,$K5751)&gt;1,"SI","NO"),IF(COUNTIFS($A$19:$A5751,$A5751,$C$19:$C5751,$C5751,$J$19:$J5751,$J5751,$D$19:$D5751,$D5751)&gt;1,"SI","NO")))</f>
        <v/>
      </c>
      <c r="N5751" s="11">
        <f>IF(COUNTA($A5751:$K5751)=0,"",IF(AND($L5751="SI",$M5751="NO"),IFERROR($H5751,0),0))</f>
        <v/>
      </c>
      <c r="O5751" s="9">
        <f>IF(COUNTA($A5751:$K5751)=0,"",IF($M5751="SI","CUFE o factura duplicada dentro del reporte; no se suma dos veces",IF(IFERROR($H5751,0)&lt;=0,"DIAN reporta valor susceptible 0",IF($L5751="NO",IFERROR(LOOKUP(2,1/((LISTS!$M$2:$M$13&lt;&gt;"")*ISNUMBER(SEARCH(LISTS!$M$2:$M$13,$I5751))),LISTS!$O$2:$O$13),"Medio de pago no elegible o no identificado por DIAN"),"Apta automaticamente por pago electronico y base positiva"))))</f>
        <v/>
      </c>
    </row>
    <row r="5752">
      <c r="A5752" s="9" t="n"/>
      <c r="B5752" s="9" t="n"/>
      <c r="C5752" s="12" t="n"/>
      <c r="D5752" s="11" t="n"/>
      <c r="E5752" s="11" t="n"/>
      <c r="F5752" s="11" t="n"/>
      <c r="G5752" s="11" t="n"/>
      <c r="H5752" s="11" t="n"/>
      <c r="I5752" s="9" t="n"/>
      <c r="J5752" s="9" t="n"/>
      <c r="K5752" s="9" t="n"/>
      <c r="L5752" s="9">
        <f>IF(COUNTA($A5752:$K5752)=0,"",IF(AND(IFERROR($H5752,0)&gt;0,LEN(TRIM($K5752&amp;""))&gt;0,IFERROR(LOOKUP(2,1/((LISTS!$M$2:$M$13&lt;&gt;"")*ISNUMBER(SEARCH(LISTS!$M$2:$M$13,$I5752))),LISTS!$N$2:$N$13),"NO")="SI"),"SI","NO"))</f>
        <v/>
      </c>
      <c r="M5752" s="9">
        <f>IF(COUNTA($A5752:$K5752)=0,"",IF($K5752&lt;&gt;"",IF(COUNTIF($K$19:$K5752,$K5752)&gt;1,"SI","NO"),IF(COUNTIFS($A$19:$A5752,$A5752,$C$19:$C5752,$C5752,$J$19:$J5752,$J5752,$D$19:$D5752,$D5752)&gt;1,"SI","NO")))</f>
        <v/>
      </c>
      <c r="N5752" s="11">
        <f>IF(COUNTA($A5752:$K5752)=0,"",IF(AND($L5752="SI",$M5752="NO"),IFERROR($H5752,0),0))</f>
        <v/>
      </c>
      <c r="O5752" s="9">
        <f>IF(COUNTA($A5752:$K5752)=0,"",IF($M5752="SI","CUFE o factura duplicada dentro del reporte; no se suma dos veces",IF(IFERROR($H5752,0)&lt;=0,"DIAN reporta valor susceptible 0",IF($L5752="NO",IFERROR(LOOKUP(2,1/((LISTS!$M$2:$M$13&lt;&gt;"")*ISNUMBER(SEARCH(LISTS!$M$2:$M$13,$I5752))),LISTS!$O$2:$O$13),"Medio de pago no elegible o no identificado por DIAN"),"Apta automaticamente por pago electronico y base positiva"))))</f>
        <v/>
      </c>
    </row>
    <row r="5753">
      <c r="A5753" s="9" t="n"/>
      <c r="B5753" s="9" t="n"/>
      <c r="C5753" s="12" t="n"/>
      <c r="D5753" s="11" t="n"/>
      <c r="E5753" s="11" t="n"/>
      <c r="F5753" s="11" t="n"/>
      <c r="G5753" s="11" t="n"/>
      <c r="H5753" s="11" t="n"/>
      <c r="I5753" s="9" t="n"/>
      <c r="J5753" s="9" t="n"/>
      <c r="K5753" s="9" t="n"/>
      <c r="L5753" s="9">
        <f>IF(COUNTA($A5753:$K5753)=0,"",IF(AND(IFERROR($H5753,0)&gt;0,LEN(TRIM($K5753&amp;""))&gt;0,IFERROR(LOOKUP(2,1/((LISTS!$M$2:$M$13&lt;&gt;"")*ISNUMBER(SEARCH(LISTS!$M$2:$M$13,$I5753))),LISTS!$N$2:$N$13),"NO")="SI"),"SI","NO"))</f>
        <v/>
      </c>
      <c r="M5753" s="9">
        <f>IF(COUNTA($A5753:$K5753)=0,"",IF($K5753&lt;&gt;"",IF(COUNTIF($K$19:$K5753,$K5753)&gt;1,"SI","NO"),IF(COUNTIFS($A$19:$A5753,$A5753,$C$19:$C5753,$C5753,$J$19:$J5753,$J5753,$D$19:$D5753,$D5753)&gt;1,"SI","NO")))</f>
        <v/>
      </c>
      <c r="N5753" s="11">
        <f>IF(COUNTA($A5753:$K5753)=0,"",IF(AND($L5753="SI",$M5753="NO"),IFERROR($H5753,0),0))</f>
        <v/>
      </c>
      <c r="O5753" s="9">
        <f>IF(COUNTA($A5753:$K5753)=0,"",IF($M5753="SI","CUFE o factura duplicada dentro del reporte; no se suma dos veces",IF(IFERROR($H5753,0)&lt;=0,"DIAN reporta valor susceptible 0",IF($L5753="NO",IFERROR(LOOKUP(2,1/((LISTS!$M$2:$M$13&lt;&gt;"")*ISNUMBER(SEARCH(LISTS!$M$2:$M$13,$I5753))),LISTS!$O$2:$O$13),"Medio de pago no elegible o no identificado por DIAN"),"Apta automaticamente por pago electronico y base positiva"))))</f>
        <v/>
      </c>
    </row>
    <row r="5754">
      <c r="A5754" s="9" t="n"/>
      <c r="B5754" s="9" t="n"/>
      <c r="C5754" s="12" t="n"/>
      <c r="D5754" s="11" t="n"/>
      <c r="E5754" s="11" t="n"/>
      <c r="F5754" s="11" t="n"/>
      <c r="G5754" s="11" t="n"/>
      <c r="H5754" s="11" t="n"/>
      <c r="I5754" s="9" t="n"/>
      <c r="J5754" s="9" t="n"/>
      <c r="K5754" s="9" t="n"/>
      <c r="L5754" s="9">
        <f>IF(COUNTA($A5754:$K5754)=0,"",IF(AND(IFERROR($H5754,0)&gt;0,LEN(TRIM($K5754&amp;""))&gt;0,IFERROR(LOOKUP(2,1/((LISTS!$M$2:$M$13&lt;&gt;"")*ISNUMBER(SEARCH(LISTS!$M$2:$M$13,$I5754))),LISTS!$N$2:$N$13),"NO")="SI"),"SI","NO"))</f>
        <v/>
      </c>
      <c r="M5754" s="9">
        <f>IF(COUNTA($A5754:$K5754)=0,"",IF($K5754&lt;&gt;"",IF(COUNTIF($K$19:$K5754,$K5754)&gt;1,"SI","NO"),IF(COUNTIFS($A$19:$A5754,$A5754,$C$19:$C5754,$C5754,$J$19:$J5754,$J5754,$D$19:$D5754,$D5754)&gt;1,"SI","NO")))</f>
        <v/>
      </c>
      <c r="N5754" s="11">
        <f>IF(COUNTA($A5754:$K5754)=0,"",IF(AND($L5754="SI",$M5754="NO"),IFERROR($H5754,0),0))</f>
        <v/>
      </c>
      <c r="O5754" s="9">
        <f>IF(COUNTA($A5754:$K5754)=0,"",IF($M5754="SI","CUFE o factura duplicada dentro del reporte; no se suma dos veces",IF(IFERROR($H5754,0)&lt;=0,"DIAN reporta valor susceptible 0",IF($L5754="NO",IFERROR(LOOKUP(2,1/((LISTS!$M$2:$M$13&lt;&gt;"")*ISNUMBER(SEARCH(LISTS!$M$2:$M$13,$I5754))),LISTS!$O$2:$O$13),"Medio de pago no elegible o no identificado por DIAN"),"Apta automaticamente por pago electronico y base positiva"))))</f>
        <v/>
      </c>
    </row>
    <row r="5755">
      <c r="A5755" s="9" t="n"/>
      <c r="B5755" s="9" t="n"/>
      <c r="C5755" s="12" t="n"/>
      <c r="D5755" s="11" t="n"/>
      <c r="E5755" s="11" t="n"/>
      <c r="F5755" s="11" t="n"/>
      <c r="G5755" s="11" t="n"/>
      <c r="H5755" s="11" t="n"/>
      <c r="I5755" s="9" t="n"/>
      <c r="J5755" s="9" t="n"/>
      <c r="K5755" s="9" t="n"/>
      <c r="L5755" s="9">
        <f>IF(COUNTA($A5755:$K5755)=0,"",IF(AND(IFERROR($H5755,0)&gt;0,LEN(TRIM($K5755&amp;""))&gt;0,IFERROR(LOOKUP(2,1/((LISTS!$M$2:$M$13&lt;&gt;"")*ISNUMBER(SEARCH(LISTS!$M$2:$M$13,$I5755))),LISTS!$N$2:$N$13),"NO")="SI"),"SI","NO"))</f>
        <v/>
      </c>
      <c r="M5755" s="9">
        <f>IF(COUNTA($A5755:$K5755)=0,"",IF($K5755&lt;&gt;"",IF(COUNTIF($K$19:$K5755,$K5755)&gt;1,"SI","NO"),IF(COUNTIFS($A$19:$A5755,$A5755,$C$19:$C5755,$C5755,$J$19:$J5755,$J5755,$D$19:$D5755,$D5755)&gt;1,"SI","NO")))</f>
        <v/>
      </c>
      <c r="N5755" s="11">
        <f>IF(COUNTA($A5755:$K5755)=0,"",IF(AND($L5755="SI",$M5755="NO"),IFERROR($H5755,0),0))</f>
        <v/>
      </c>
      <c r="O5755" s="9">
        <f>IF(COUNTA($A5755:$K5755)=0,"",IF($M5755="SI","CUFE o factura duplicada dentro del reporte; no se suma dos veces",IF(IFERROR($H5755,0)&lt;=0,"DIAN reporta valor susceptible 0",IF($L5755="NO",IFERROR(LOOKUP(2,1/((LISTS!$M$2:$M$13&lt;&gt;"")*ISNUMBER(SEARCH(LISTS!$M$2:$M$13,$I5755))),LISTS!$O$2:$O$13),"Medio de pago no elegible o no identificado por DIAN"),"Apta automaticamente por pago electronico y base positiva"))))</f>
        <v/>
      </c>
    </row>
    <row r="5756">
      <c r="A5756" s="9" t="n"/>
      <c r="B5756" s="9" t="n"/>
      <c r="C5756" s="12" t="n"/>
      <c r="D5756" s="11" t="n"/>
      <c r="E5756" s="11" t="n"/>
      <c r="F5756" s="11" t="n"/>
      <c r="G5756" s="11" t="n"/>
      <c r="H5756" s="11" t="n"/>
      <c r="I5756" s="9" t="n"/>
      <c r="J5756" s="9" t="n"/>
      <c r="K5756" s="9" t="n"/>
      <c r="L5756" s="9">
        <f>IF(COUNTA($A5756:$K5756)=0,"",IF(AND(IFERROR($H5756,0)&gt;0,LEN(TRIM($K5756&amp;""))&gt;0,IFERROR(LOOKUP(2,1/((LISTS!$M$2:$M$13&lt;&gt;"")*ISNUMBER(SEARCH(LISTS!$M$2:$M$13,$I5756))),LISTS!$N$2:$N$13),"NO")="SI"),"SI","NO"))</f>
        <v/>
      </c>
      <c r="M5756" s="9">
        <f>IF(COUNTA($A5756:$K5756)=0,"",IF($K5756&lt;&gt;"",IF(COUNTIF($K$19:$K5756,$K5756)&gt;1,"SI","NO"),IF(COUNTIFS($A$19:$A5756,$A5756,$C$19:$C5756,$C5756,$J$19:$J5756,$J5756,$D$19:$D5756,$D5756)&gt;1,"SI","NO")))</f>
        <v/>
      </c>
      <c r="N5756" s="11">
        <f>IF(COUNTA($A5756:$K5756)=0,"",IF(AND($L5756="SI",$M5756="NO"),IFERROR($H5756,0),0))</f>
        <v/>
      </c>
      <c r="O5756" s="9">
        <f>IF(COUNTA($A5756:$K5756)=0,"",IF($M5756="SI","CUFE o factura duplicada dentro del reporte; no se suma dos veces",IF(IFERROR($H5756,0)&lt;=0,"DIAN reporta valor susceptible 0",IF($L5756="NO",IFERROR(LOOKUP(2,1/((LISTS!$M$2:$M$13&lt;&gt;"")*ISNUMBER(SEARCH(LISTS!$M$2:$M$13,$I5756))),LISTS!$O$2:$O$13),"Medio de pago no elegible o no identificado por DIAN"),"Apta automaticamente por pago electronico y base positiva"))))</f>
        <v/>
      </c>
    </row>
    <row r="5757">
      <c r="A5757" s="9" t="n"/>
      <c r="B5757" s="9" t="n"/>
      <c r="C5757" s="12" t="n"/>
      <c r="D5757" s="11" t="n"/>
      <c r="E5757" s="11" t="n"/>
      <c r="F5757" s="11" t="n"/>
      <c r="G5757" s="11" t="n"/>
      <c r="H5757" s="11" t="n"/>
      <c r="I5757" s="9" t="n"/>
      <c r="J5757" s="9" t="n"/>
      <c r="K5757" s="9" t="n"/>
      <c r="L5757" s="9">
        <f>IF(COUNTA($A5757:$K5757)=0,"",IF(AND(IFERROR($H5757,0)&gt;0,LEN(TRIM($K5757&amp;""))&gt;0,IFERROR(LOOKUP(2,1/((LISTS!$M$2:$M$13&lt;&gt;"")*ISNUMBER(SEARCH(LISTS!$M$2:$M$13,$I5757))),LISTS!$N$2:$N$13),"NO")="SI"),"SI","NO"))</f>
        <v/>
      </c>
      <c r="M5757" s="9">
        <f>IF(COUNTA($A5757:$K5757)=0,"",IF($K5757&lt;&gt;"",IF(COUNTIF($K$19:$K5757,$K5757)&gt;1,"SI","NO"),IF(COUNTIFS($A$19:$A5757,$A5757,$C$19:$C5757,$C5757,$J$19:$J5757,$J5757,$D$19:$D5757,$D5757)&gt;1,"SI","NO")))</f>
        <v/>
      </c>
      <c r="N5757" s="11">
        <f>IF(COUNTA($A5757:$K5757)=0,"",IF(AND($L5757="SI",$M5757="NO"),IFERROR($H5757,0),0))</f>
        <v/>
      </c>
      <c r="O5757" s="9">
        <f>IF(COUNTA($A5757:$K5757)=0,"",IF($M5757="SI","CUFE o factura duplicada dentro del reporte; no se suma dos veces",IF(IFERROR($H5757,0)&lt;=0,"DIAN reporta valor susceptible 0",IF($L5757="NO",IFERROR(LOOKUP(2,1/((LISTS!$M$2:$M$13&lt;&gt;"")*ISNUMBER(SEARCH(LISTS!$M$2:$M$13,$I5757))),LISTS!$O$2:$O$13),"Medio de pago no elegible o no identificado por DIAN"),"Apta automaticamente por pago electronico y base positiva"))))</f>
        <v/>
      </c>
    </row>
    <row r="5758">
      <c r="A5758" s="9" t="n"/>
      <c r="B5758" s="9" t="n"/>
      <c r="C5758" s="12" t="n"/>
      <c r="D5758" s="11" t="n"/>
      <c r="E5758" s="11" t="n"/>
      <c r="F5758" s="11" t="n"/>
      <c r="G5758" s="11" t="n"/>
      <c r="H5758" s="11" t="n"/>
      <c r="I5758" s="9" t="n"/>
      <c r="J5758" s="9" t="n"/>
      <c r="K5758" s="9" t="n"/>
      <c r="L5758" s="9">
        <f>IF(COUNTA($A5758:$K5758)=0,"",IF(AND(IFERROR($H5758,0)&gt;0,LEN(TRIM($K5758&amp;""))&gt;0,IFERROR(LOOKUP(2,1/((LISTS!$M$2:$M$13&lt;&gt;"")*ISNUMBER(SEARCH(LISTS!$M$2:$M$13,$I5758))),LISTS!$N$2:$N$13),"NO")="SI"),"SI","NO"))</f>
        <v/>
      </c>
      <c r="M5758" s="9">
        <f>IF(COUNTA($A5758:$K5758)=0,"",IF($K5758&lt;&gt;"",IF(COUNTIF($K$19:$K5758,$K5758)&gt;1,"SI","NO"),IF(COUNTIFS($A$19:$A5758,$A5758,$C$19:$C5758,$C5758,$J$19:$J5758,$J5758,$D$19:$D5758,$D5758)&gt;1,"SI","NO")))</f>
        <v/>
      </c>
      <c r="N5758" s="11">
        <f>IF(COUNTA($A5758:$K5758)=0,"",IF(AND($L5758="SI",$M5758="NO"),IFERROR($H5758,0),0))</f>
        <v/>
      </c>
      <c r="O5758" s="9">
        <f>IF(COUNTA($A5758:$K5758)=0,"",IF($M5758="SI","CUFE o factura duplicada dentro del reporte; no se suma dos veces",IF(IFERROR($H5758,0)&lt;=0,"DIAN reporta valor susceptible 0",IF($L5758="NO",IFERROR(LOOKUP(2,1/((LISTS!$M$2:$M$13&lt;&gt;"")*ISNUMBER(SEARCH(LISTS!$M$2:$M$13,$I5758))),LISTS!$O$2:$O$13),"Medio de pago no elegible o no identificado por DIAN"),"Apta automaticamente por pago electronico y base positiva"))))</f>
        <v/>
      </c>
    </row>
    <row r="5759">
      <c r="A5759" s="9" t="n"/>
      <c r="B5759" s="9" t="n"/>
      <c r="C5759" s="12" t="n"/>
      <c r="D5759" s="11" t="n"/>
      <c r="E5759" s="11" t="n"/>
      <c r="F5759" s="11" t="n"/>
      <c r="G5759" s="11" t="n"/>
      <c r="H5759" s="11" t="n"/>
      <c r="I5759" s="9" t="n"/>
      <c r="J5759" s="9" t="n"/>
      <c r="K5759" s="9" t="n"/>
      <c r="L5759" s="9">
        <f>IF(COUNTA($A5759:$K5759)=0,"",IF(AND(IFERROR($H5759,0)&gt;0,LEN(TRIM($K5759&amp;""))&gt;0,IFERROR(LOOKUP(2,1/((LISTS!$M$2:$M$13&lt;&gt;"")*ISNUMBER(SEARCH(LISTS!$M$2:$M$13,$I5759))),LISTS!$N$2:$N$13),"NO")="SI"),"SI","NO"))</f>
        <v/>
      </c>
      <c r="M5759" s="9">
        <f>IF(COUNTA($A5759:$K5759)=0,"",IF($K5759&lt;&gt;"",IF(COUNTIF($K$19:$K5759,$K5759)&gt;1,"SI","NO"),IF(COUNTIFS($A$19:$A5759,$A5759,$C$19:$C5759,$C5759,$J$19:$J5759,$J5759,$D$19:$D5759,$D5759)&gt;1,"SI","NO")))</f>
        <v/>
      </c>
      <c r="N5759" s="11">
        <f>IF(COUNTA($A5759:$K5759)=0,"",IF(AND($L5759="SI",$M5759="NO"),IFERROR($H5759,0),0))</f>
        <v/>
      </c>
      <c r="O5759" s="9">
        <f>IF(COUNTA($A5759:$K5759)=0,"",IF($M5759="SI","CUFE o factura duplicada dentro del reporte; no se suma dos veces",IF(IFERROR($H5759,0)&lt;=0,"DIAN reporta valor susceptible 0",IF($L5759="NO",IFERROR(LOOKUP(2,1/((LISTS!$M$2:$M$13&lt;&gt;"")*ISNUMBER(SEARCH(LISTS!$M$2:$M$13,$I5759))),LISTS!$O$2:$O$13),"Medio de pago no elegible o no identificado por DIAN"),"Apta automaticamente por pago electronico y base positiva"))))</f>
        <v/>
      </c>
    </row>
    <row r="5760">
      <c r="A5760" s="9" t="n"/>
      <c r="B5760" s="9" t="n"/>
      <c r="C5760" s="12" t="n"/>
      <c r="D5760" s="11" t="n"/>
      <c r="E5760" s="11" t="n"/>
      <c r="F5760" s="11" t="n"/>
      <c r="G5760" s="11" t="n"/>
      <c r="H5760" s="11" t="n"/>
      <c r="I5760" s="9" t="n"/>
      <c r="J5760" s="9" t="n"/>
      <c r="K5760" s="9" t="n"/>
      <c r="L5760" s="9">
        <f>IF(COUNTA($A5760:$K5760)=0,"",IF(AND(IFERROR($H5760,0)&gt;0,LEN(TRIM($K5760&amp;""))&gt;0,IFERROR(LOOKUP(2,1/((LISTS!$M$2:$M$13&lt;&gt;"")*ISNUMBER(SEARCH(LISTS!$M$2:$M$13,$I5760))),LISTS!$N$2:$N$13),"NO")="SI"),"SI","NO"))</f>
        <v/>
      </c>
      <c r="M5760" s="9">
        <f>IF(COUNTA($A5760:$K5760)=0,"",IF($K5760&lt;&gt;"",IF(COUNTIF($K$19:$K5760,$K5760)&gt;1,"SI","NO"),IF(COUNTIFS($A$19:$A5760,$A5760,$C$19:$C5760,$C5760,$J$19:$J5760,$J5760,$D$19:$D5760,$D5760)&gt;1,"SI","NO")))</f>
        <v/>
      </c>
      <c r="N5760" s="11">
        <f>IF(COUNTA($A5760:$K5760)=0,"",IF(AND($L5760="SI",$M5760="NO"),IFERROR($H5760,0),0))</f>
        <v/>
      </c>
      <c r="O5760" s="9">
        <f>IF(COUNTA($A5760:$K5760)=0,"",IF($M5760="SI","CUFE o factura duplicada dentro del reporte; no se suma dos veces",IF(IFERROR($H5760,0)&lt;=0,"DIAN reporta valor susceptible 0",IF($L5760="NO",IFERROR(LOOKUP(2,1/((LISTS!$M$2:$M$13&lt;&gt;"")*ISNUMBER(SEARCH(LISTS!$M$2:$M$13,$I5760))),LISTS!$O$2:$O$13),"Medio de pago no elegible o no identificado por DIAN"),"Apta automaticamente por pago electronico y base positiva"))))</f>
        <v/>
      </c>
    </row>
    <row r="5761">
      <c r="A5761" s="9" t="n"/>
      <c r="B5761" s="9" t="n"/>
      <c r="C5761" s="12" t="n"/>
      <c r="D5761" s="11" t="n"/>
      <c r="E5761" s="11" t="n"/>
      <c r="F5761" s="11" t="n"/>
      <c r="G5761" s="11" t="n"/>
      <c r="H5761" s="11" t="n"/>
      <c r="I5761" s="9" t="n"/>
      <c r="J5761" s="9" t="n"/>
      <c r="K5761" s="9" t="n"/>
      <c r="L5761" s="9">
        <f>IF(COUNTA($A5761:$K5761)=0,"",IF(AND(IFERROR($H5761,0)&gt;0,LEN(TRIM($K5761&amp;""))&gt;0,IFERROR(LOOKUP(2,1/((LISTS!$M$2:$M$13&lt;&gt;"")*ISNUMBER(SEARCH(LISTS!$M$2:$M$13,$I5761))),LISTS!$N$2:$N$13),"NO")="SI"),"SI","NO"))</f>
        <v/>
      </c>
      <c r="M5761" s="9">
        <f>IF(COUNTA($A5761:$K5761)=0,"",IF($K5761&lt;&gt;"",IF(COUNTIF($K$19:$K5761,$K5761)&gt;1,"SI","NO"),IF(COUNTIFS($A$19:$A5761,$A5761,$C$19:$C5761,$C5761,$J$19:$J5761,$J5761,$D$19:$D5761,$D5761)&gt;1,"SI","NO")))</f>
        <v/>
      </c>
      <c r="N5761" s="11">
        <f>IF(COUNTA($A5761:$K5761)=0,"",IF(AND($L5761="SI",$M5761="NO"),IFERROR($H5761,0),0))</f>
        <v/>
      </c>
      <c r="O5761" s="9">
        <f>IF(COUNTA($A5761:$K5761)=0,"",IF($M5761="SI","CUFE o factura duplicada dentro del reporte; no se suma dos veces",IF(IFERROR($H5761,0)&lt;=0,"DIAN reporta valor susceptible 0",IF($L5761="NO",IFERROR(LOOKUP(2,1/((LISTS!$M$2:$M$13&lt;&gt;"")*ISNUMBER(SEARCH(LISTS!$M$2:$M$13,$I5761))),LISTS!$O$2:$O$13),"Medio de pago no elegible o no identificado por DIAN"),"Apta automaticamente por pago electronico y base positiva"))))</f>
        <v/>
      </c>
    </row>
    <row r="5762">
      <c r="A5762" s="9" t="n"/>
      <c r="B5762" s="9" t="n"/>
      <c r="C5762" s="12" t="n"/>
      <c r="D5762" s="11" t="n"/>
      <c r="E5762" s="11" t="n"/>
      <c r="F5762" s="11" t="n"/>
      <c r="G5762" s="11" t="n"/>
      <c r="H5762" s="11" t="n"/>
      <c r="I5762" s="9" t="n"/>
      <c r="J5762" s="9" t="n"/>
      <c r="K5762" s="9" t="n"/>
      <c r="L5762" s="9">
        <f>IF(COUNTA($A5762:$K5762)=0,"",IF(AND(IFERROR($H5762,0)&gt;0,LEN(TRIM($K5762&amp;""))&gt;0,IFERROR(LOOKUP(2,1/((LISTS!$M$2:$M$13&lt;&gt;"")*ISNUMBER(SEARCH(LISTS!$M$2:$M$13,$I5762))),LISTS!$N$2:$N$13),"NO")="SI"),"SI","NO"))</f>
        <v/>
      </c>
      <c r="M5762" s="9">
        <f>IF(COUNTA($A5762:$K5762)=0,"",IF($K5762&lt;&gt;"",IF(COUNTIF($K$19:$K5762,$K5762)&gt;1,"SI","NO"),IF(COUNTIFS($A$19:$A5762,$A5762,$C$19:$C5762,$C5762,$J$19:$J5762,$J5762,$D$19:$D5762,$D5762)&gt;1,"SI","NO")))</f>
        <v/>
      </c>
      <c r="N5762" s="11">
        <f>IF(COUNTA($A5762:$K5762)=0,"",IF(AND($L5762="SI",$M5762="NO"),IFERROR($H5762,0),0))</f>
        <v/>
      </c>
      <c r="O5762" s="9">
        <f>IF(COUNTA($A5762:$K5762)=0,"",IF($M5762="SI","CUFE o factura duplicada dentro del reporte; no se suma dos veces",IF(IFERROR($H5762,0)&lt;=0,"DIAN reporta valor susceptible 0",IF($L5762="NO",IFERROR(LOOKUP(2,1/((LISTS!$M$2:$M$13&lt;&gt;"")*ISNUMBER(SEARCH(LISTS!$M$2:$M$13,$I5762))),LISTS!$O$2:$O$13),"Medio de pago no elegible o no identificado por DIAN"),"Apta automaticamente por pago electronico y base positiva"))))</f>
        <v/>
      </c>
    </row>
    <row r="5763">
      <c r="A5763" s="9" t="n"/>
      <c r="B5763" s="9" t="n"/>
      <c r="C5763" s="12" t="n"/>
      <c r="D5763" s="11" t="n"/>
      <c r="E5763" s="11" t="n"/>
      <c r="F5763" s="11" t="n"/>
      <c r="G5763" s="11" t="n"/>
      <c r="H5763" s="11" t="n"/>
      <c r="I5763" s="9" t="n"/>
      <c r="J5763" s="9" t="n"/>
      <c r="K5763" s="9" t="n"/>
      <c r="L5763" s="9">
        <f>IF(COUNTA($A5763:$K5763)=0,"",IF(AND(IFERROR($H5763,0)&gt;0,LEN(TRIM($K5763&amp;""))&gt;0,IFERROR(LOOKUP(2,1/((LISTS!$M$2:$M$13&lt;&gt;"")*ISNUMBER(SEARCH(LISTS!$M$2:$M$13,$I5763))),LISTS!$N$2:$N$13),"NO")="SI"),"SI","NO"))</f>
        <v/>
      </c>
      <c r="M5763" s="9">
        <f>IF(COUNTA($A5763:$K5763)=0,"",IF($K5763&lt;&gt;"",IF(COUNTIF($K$19:$K5763,$K5763)&gt;1,"SI","NO"),IF(COUNTIFS($A$19:$A5763,$A5763,$C$19:$C5763,$C5763,$J$19:$J5763,$J5763,$D$19:$D5763,$D5763)&gt;1,"SI","NO")))</f>
        <v/>
      </c>
      <c r="N5763" s="11">
        <f>IF(COUNTA($A5763:$K5763)=0,"",IF(AND($L5763="SI",$M5763="NO"),IFERROR($H5763,0),0))</f>
        <v/>
      </c>
      <c r="O5763" s="9">
        <f>IF(COUNTA($A5763:$K5763)=0,"",IF($M5763="SI","CUFE o factura duplicada dentro del reporte; no se suma dos veces",IF(IFERROR($H5763,0)&lt;=0,"DIAN reporta valor susceptible 0",IF($L5763="NO",IFERROR(LOOKUP(2,1/((LISTS!$M$2:$M$13&lt;&gt;"")*ISNUMBER(SEARCH(LISTS!$M$2:$M$13,$I5763))),LISTS!$O$2:$O$13),"Medio de pago no elegible o no identificado por DIAN"),"Apta automaticamente por pago electronico y base positiva"))))</f>
        <v/>
      </c>
    </row>
    <row r="5764">
      <c r="A5764" s="9" t="n"/>
      <c r="B5764" s="9" t="n"/>
      <c r="C5764" s="12" t="n"/>
      <c r="D5764" s="11" t="n"/>
      <c r="E5764" s="11" t="n"/>
      <c r="F5764" s="11" t="n"/>
      <c r="G5764" s="11" t="n"/>
      <c r="H5764" s="11" t="n"/>
      <c r="I5764" s="9" t="n"/>
      <c r="J5764" s="9" t="n"/>
      <c r="K5764" s="9" t="n"/>
      <c r="L5764" s="9">
        <f>IF(COUNTA($A5764:$K5764)=0,"",IF(AND(IFERROR($H5764,0)&gt;0,LEN(TRIM($K5764&amp;""))&gt;0,IFERROR(LOOKUP(2,1/((LISTS!$M$2:$M$13&lt;&gt;"")*ISNUMBER(SEARCH(LISTS!$M$2:$M$13,$I5764))),LISTS!$N$2:$N$13),"NO")="SI"),"SI","NO"))</f>
        <v/>
      </c>
      <c r="M5764" s="9">
        <f>IF(COUNTA($A5764:$K5764)=0,"",IF($K5764&lt;&gt;"",IF(COUNTIF($K$19:$K5764,$K5764)&gt;1,"SI","NO"),IF(COUNTIFS($A$19:$A5764,$A5764,$C$19:$C5764,$C5764,$J$19:$J5764,$J5764,$D$19:$D5764,$D5764)&gt;1,"SI","NO")))</f>
        <v/>
      </c>
      <c r="N5764" s="11">
        <f>IF(COUNTA($A5764:$K5764)=0,"",IF(AND($L5764="SI",$M5764="NO"),IFERROR($H5764,0),0))</f>
        <v/>
      </c>
      <c r="O5764" s="9">
        <f>IF(COUNTA($A5764:$K5764)=0,"",IF($M5764="SI","CUFE o factura duplicada dentro del reporte; no se suma dos veces",IF(IFERROR($H5764,0)&lt;=0,"DIAN reporta valor susceptible 0",IF($L5764="NO",IFERROR(LOOKUP(2,1/((LISTS!$M$2:$M$13&lt;&gt;"")*ISNUMBER(SEARCH(LISTS!$M$2:$M$13,$I5764))),LISTS!$O$2:$O$13),"Medio de pago no elegible o no identificado por DIAN"),"Apta automaticamente por pago electronico y base positiva"))))</f>
        <v/>
      </c>
    </row>
    <row r="5765">
      <c r="A5765" s="9" t="n"/>
      <c r="B5765" s="9" t="n"/>
      <c r="C5765" s="12" t="n"/>
      <c r="D5765" s="11" t="n"/>
      <c r="E5765" s="11" t="n"/>
      <c r="F5765" s="11" t="n"/>
      <c r="G5765" s="11" t="n"/>
      <c r="H5765" s="11" t="n"/>
      <c r="I5765" s="9" t="n"/>
      <c r="J5765" s="9" t="n"/>
      <c r="K5765" s="9" t="n"/>
      <c r="L5765" s="9">
        <f>IF(COUNTA($A5765:$K5765)=0,"",IF(AND(IFERROR($H5765,0)&gt;0,LEN(TRIM($K5765&amp;""))&gt;0,IFERROR(LOOKUP(2,1/((LISTS!$M$2:$M$13&lt;&gt;"")*ISNUMBER(SEARCH(LISTS!$M$2:$M$13,$I5765))),LISTS!$N$2:$N$13),"NO")="SI"),"SI","NO"))</f>
        <v/>
      </c>
      <c r="M5765" s="9">
        <f>IF(COUNTA($A5765:$K5765)=0,"",IF($K5765&lt;&gt;"",IF(COUNTIF($K$19:$K5765,$K5765)&gt;1,"SI","NO"),IF(COUNTIFS($A$19:$A5765,$A5765,$C$19:$C5765,$C5765,$J$19:$J5765,$J5765,$D$19:$D5765,$D5765)&gt;1,"SI","NO")))</f>
        <v/>
      </c>
      <c r="N5765" s="11">
        <f>IF(COUNTA($A5765:$K5765)=0,"",IF(AND($L5765="SI",$M5765="NO"),IFERROR($H5765,0),0))</f>
        <v/>
      </c>
      <c r="O5765" s="9">
        <f>IF(COUNTA($A5765:$K5765)=0,"",IF($M5765="SI","CUFE o factura duplicada dentro del reporte; no se suma dos veces",IF(IFERROR($H5765,0)&lt;=0,"DIAN reporta valor susceptible 0",IF($L5765="NO",IFERROR(LOOKUP(2,1/((LISTS!$M$2:$M$13&lt;&gt;"")*ISNUMBER(SEARCH(LISTS!$M$2:$M$13,$I5765))),LISTS!$O$2:$O$13),"Medio de pago no elegible o no identificado por DIAN"),"Apta automaticamente por pago electronico y base positiva"))))</f>
        <v/>
      </c>
    </row>
    <row r="5766">
      <c r="A5766" s="9" t="n"/>
      <c r="B5766" s="9" t="n"/>
      <c r="C5766" s="12" t="n"/>
      <c r="D5766" s="11" t="n"/>
      <c r="E5766" s="11" t="n"/>
      <c r="F5766" s="11" t="n"/>
      <c r="G5766" s="11" t="n"/>
      <c r="H5766" s="11" t="n"/>
      <c r="I5766" s="9" t="n"/>
      <c r="J5766" s="9" t="n"/>
      <c r="K5766" s="9" t="n"/>
      <c r="L5766" s="9">
        <f>IF(COUNTA($A5766:$K5766)=0,"",IF(AND(IFERROR($H5766,0)&gt;0,LEN(TRIM($K5766&amp;""))&gt;0,IFERROR(LOOKUP(2,1/((LISTS!$M$2:$M$13&lt;&gt;"")*ISNUMBER(SEARCH(LISTS!$M$2:$M$13,$I5766))),LISTS!$N$2:$N$13),"NO")="SI"),"SI","NO"))</f>
        <v/>
      </c>
      <c r="M5766" s="9">
        <f>IF(COUNTA($A5766:$K5766)=0,"",IF($K5766&lt;&gt;"",IF(COUNTIF($K$19:$K5766,$K5766)&gt;1,"SI","NO"),IF(COUNTIFS($A$19:$A5766,$A5766,$C$19:$C5766,$C5766,$J$19:$J5766,$J5766,$D$19:$D5766,$D5766)&gt;1,"SI","NO")))</f>
        <v/>
      </c>
      <c r="N5766" s="11">
        <f>IF(COUNTA($A5766:$K5766)=0,"",IF(AND($L5766="SI",$M5766="NO"),IFERROR($H5766,0),0))</f>
        <v/>
      </c>
      <c r="O5766" s="9">
        <f>IF(COUNTA($A5766:$K5766)=0,"",IF($M5766="SI","CUFE o factura duplicada dentro del reporte; no se suma dos veces",IF(IFERROR($H5766,0)&lt;=0,"DIAN reporta valor susceptible 0",IF($L5766="NO",IFERROR(LOOKUP(2,1/((LISTS!$M$2:$M$13&lt;&gt;"")*ISNUMBER(SEARCH(LISTS!$M$2:$M$13,$I5766))),LISTS!$O$2:$O$13),"Medio de pago no elegible o no identificado por DIAN"),"Apta automaticamente por pago electronico y base positiva"))))</f>
        <v/>
      </c>
    </row>
    <row r="5767">
      <c r="A5767" s="9" t="n"/>
      <c r="B5767" s="9" t="n"/>
      <c r="C5767" s="12" t="n"/>
      <c r="D5767" s="11" t="n"/>
      <c r="E5767" s="11" t="n"/>
      <c r="F5767" s="11" t="n"/>
      <c r="G5767" s="11" t="n"/>
      <c r="H5767" s="11" t="n"/>
      <c r="I5767" s="9" t="n"/>
      <c r="J5767" s="9" t="n"/>
      <c r="K5767" s="9" t="n"/>
      <c r="L5767" s="9">
        <f>IF(COUNTA($A5767:$K5767)=0,"",IF(AND(IFERROR($H5767,0)&gt;0,LEN(TRIM($K5767&amp;""))&gt;0,IFERROR(LOOKUP(2,1/((LISTS!$M$2:$M$13&lt;&gt;"")*ISNUMBER(SEARCH(LISTS!$M$2:$M$13,$I5767))),LISTS!$N$2:$N$13),"NO")="SI"),"SI","NO"))</f>
        <v/>
      </c>
      <c r="M5767" s="9">
        <f>IF(COUNTA($A5767:$K5767)=0,"",IF($K5767&lt;&gt;"",IF(COUNTIF($K$19:$K5767,$K5767)&gt;1,"SI","NO"),IF(COUNTIFS($A$19:$A5767,$A5767,$C$19:$C5767,$C5767,$J$19:$J5767,$J5767,$D$19:$D5767,$D5767)&gt;1,"SI","NO")))</f>
        <v/>
      </c>
      <c r="N5767" s="11">
        <f>IF(COUNTA($A5767:$K5767)=0,"",IF(AND($L5767="SI",$M5767="NO"),IFERROR($H5767,0),0))</f>
        <v/>
      </c>
      <c r="O5767" s="9">
        <f>IF(COUNTA($A5767:$K5767)=0,"",IF($M5767="SI","CUFE o factura duplicada dentro del reporte; no se suma dos veces",IF(IFERROR($H5767,0)&lt;=0,"DIAN reporta valor susceptible 0",IF($L5767="NO",IFERROR(LOOKUP(2,1/((LISTS!$M$2:$M$13&lt;&gt;"")*ISNUMBER(SEARCH(LISTS!$M$2:$M$13,$I5767))),LISTS!$O$2:$O$13),"Medio de pago no elegible o no identificado por DIAN"),"Apta automaticamente por pago electronico y base positiva"))))</f>
        <v/>
      </c>
    </row>
    <row r="5768">
      <c r="A5768" s="9" t="n"/>
      <c r="B5768" s="9" t="n"/>
      <c r="C5768" s="12" t="n"/>
      <c r="D5768" s="11" t="n"/>
      <c r="E5768" s="11" t="n"/>
      <c r="F5768" s="11" t="n"/>
      <c r="G5768" s="11" t="n"/>
      <c r="H5768" s="11" t="n"/>
      <c r="I5768" s="9" t="n"/>
      <c r="J5768" s="9" t="n"/>
      <c r="K5768" s="9" t="n"/>
      <c r="L5768" s="9">
        <f>IF(COUNTA($A5768:$K5768)=0,"",IF(AND(IFERROR($H5768,0)&gt;0,LEN(TRIM($K5768&amp;""))&gt;0,IFERROR(LOOKUP(2,1/((LISTS!$M$2:$M$13&lt;&gt;"")*ISNUMBER(SEARCH(LISTS!$M$2:$M$13,$I5768))),LISTS!$N$2:$N$13),"NO")="SI"),"SI","NO"))</f>
        <v/>
      </c>
      <c r="M5768" s="9">
        <f>IF(COUNTA($A5768:$K5768)=0,"",IF($K5768&lt;&gt;"",IF(COUNTIF($K$19:$K5768,$K5768)&gt;1,"SI","NO"),IF(COUNTIFS($A$19:$A5768,$A5768,$C$19:$C5768,$C5768,$J$19:$J5768,$J5768,$D$19:$D5768,$D5768)&gt;1,"SI","NO")))</f>
        <v/>
      </c>
      <c r="N5768" s="11">
        <f>IF(COUNTA($A5768:$K5768)=0,"",IF(AND($L5768="SI",$M5768="NO"),IFERROR($H5768,0),0))</f>
        <v/>
      </c>
      <c r="O5768" s="9">
        <f>IF(COUNTA($A5768:$K5768)=0,"",IF($M5768="SI","CUFE o factura duplicada dentro del reporte; no se suma dos veces",IF(IFERROR($H5768,0)&lt;=0,"DIAN reporta valor susceptible 0",IF($L5768="NO",IFERROR(LOOKUP(2,1/((LISTS!$M$2:$M$13&lt;&gt;"")*ISNUMBER(SEARCH(LISTS!$M$2:$M$13,$I5768))),LISTS!$O$2:$O$13),"Medio de pago no elegible o no identificado por DIAN"),"Apta automaticamente por pago electronico y base positiva"))))</f>
        <v/>
      </c>
    </row>
    <row r="5769">
      <c r="A5769" s="9" t="n"/>
      <c r="B5769" s="9" t="n"/>
      <c r="C5769" s="12" t="n"/>
      <c r="D5769" s="11" t="n"/>
      <c r="E5769" s="11" t="n"/>
      <c r="F5769" s="11" t="n"/>
      <c r="G5769" s="11" t="n"/>
      <c r="H5769" s="11" t="n"/>
      <c r="I5769" s="9" t="n"/>
      <c r="J5769" s="9" t="n"/>
      <c r="K5769" s="9" t="n"/>
      <c r="L5769" s="9">
        <f>IF(COUNTA($A5769:$K5769)=0,"",IF(AND(IFERROR($H5769,0)&gt;0,LEN(TRIM($K5769&amp;""))&gt;0,IFERROR(LOOKUP(2,1/((LISTS!$M$2:$M$13&lt;&gt;"")*ISNUMBER(SEARCH(LISTS!$M$2:$M$13,$I5769))),LISTS!$N$2:$N$13),"NO")="SI"),"SI","NO"))</f>
        <v/>
      </c>
      <c r="M5769" s="9">
        <f>IF(COUNTA($A5769:$K5769)=0,"",IF($K5769&lt;&gt;"",IF(COUNTIF($K$19:$K5769,$K5769)&gt;1,"SI","NO"),IF(COUNTIFS($A$19:$A5769,$A5769,$C$19:$C5769,$C5769,$J$19:$J5769,$J5769,$D$19:$D5769,$D5769)&gt;1,"SI","NO")))</f>
        <v/>
      </c>
      <c r="N5769" s="11">
        <f>IF(COUNTA($A5769:$K5769)=0,"",IF(AND($L5769="SI",$M5769="NO"),IFERROR($H5769,0),0))</f>
        <v/>
      </c>
      <c r="O5769" s="9">
        <f>IF(COUNTA($A5769:$K5769)=0,"",IF($M5769="SI","CUFE o factura duplicada dentro del reporte; no se suma dos veces",IF(IFERROR($H5769,0)&lt;=0,"DIAN reporta valor susceptible 0",IF($L5769="NO",IFERROR(LOOKUP(2,1/((LISTS!$M$2:$M$13&lt;&gt;"")*ISNUMBER(SEARCH(LISTS!$M$2:$M$13,$I5769))),LISTS!$O$2:$O$13),"Medio de pago no elegible o no identificado por DIAN"),"Apta automaticamente por pago electronico y base positiva"))))</f>
        <v/>
      </c>
    </row>
    <row r="5770">
      <c r="A5770" s="9" t="n"/>
      <c r="B5770" s="9" t="n"/>
      <c r="C5770" s="12" t="n"/>
      <c r="D5770" s="11" t="n"/>
      <c r="E5770" s="11" t="n"/>
      <c r="F5770" s="11" t="n"/>
      <c r="G5770" s="11" t="n"/>
      <c r="H5770" s="11" t="n"/>
      <c r="I5770" s="9" t="n"/>
      <c r="J5770" s="9" t="n"/>
      <c r="K5770" s="9" t="n"/>
      <c r="L5770" s="9">
        <f>IF(COUNTA($A5770:$K5770)=0,"",IF(AND(IFERROR($H5770,0)&gt;0,LEN(TRIM($K5770&amp;""))&gt;0,IFERROR(LOOKUP(2,1/((LISTS!$M$2:$M$13&lt;&gt;"")*ISNUMBER(SEARCH(LISTS!$M$2:$M$13,$I5770))),LISTS!$N$2:$N$13),"NO")="SI"),"SI","NO"))</f>
        <v/>
      </c>
      <c r="M5770" s="9">
        <f>IF(COUNTA($A5770:$K5770)=0,"",IF($K5770&lt;&gt;"",IF(COUNTIF($K$19:$K5770,$K5770)&gt;1,"SI","NO"),IF(COUNTIFS($A$19:$A5770,$A5770,$C$19:$C5770,$C5770,$J$19:$J5770,$J5770,$D$19:$D5770,$D5770)&gt;1,"SI","NO")))</f>
        <v/>
      </c>
      <c r="N5770" s="11">
        <f>IF(COUNTA($A5770:$K5770)=0,"",IF(AND($L5770="SI",$M5770="NO"),IFERROR($H5770,0),0))</f>
        <v/>
      </c>
      <c r="O5770" s="9">
        <f>IF(COUNTA($A5770:$K5770)=0,"",IF($M5770="SI","CUFE o factura duplicada dentro del reporte; no se suma dos veces",IF(IFERROR($H5770,0)&lt;=0,"DIAN reporta valor susceptible 0",IF($L5770="NO",IFERROR(LOOKUP(2,1/((LISTS!$M$2:$M$13&lt;&gt;"")*ISNUMBER(SEARCH(LISTS!$M$2:$M$13,$I5770))),LISTS!$O$2:$O$13),"Medio de pago no elegible o no identificado por DIAN"),"Apta automaticamente por pago electronico y base positiva"))))</f>
        <v/>
      </c>
    </row>
    <row r="5771">
      <c r="A5771" s="9" t="n"/>
      <c r="B5771" s="9" t="n"/>
      <c r="C5771" s="12" t="n"/>
      <c r="D5771" s="11" t="n"/>
      <c r="E5771" s="11" t="n"/>
      <c r="F5771" s="11" t="n"/>
      <c r="G5771" s="11" t="n"/>
      <c r="H5771" s="11" t="n"/>
      <c r="I5771" s="9" t="n"/>
      <c r="J5771" s="9" t="n"/>
      <c r="K5771" s="9" t="n"/>
      <c r="L5771" s="9">
        <f>IF(COUNTA($A5771:$K5771)=0,"",IF(AND(IFERROR($H5771,0)&gt;0,LEN(TRIM($K5771&amp;""))&gt;0,IFERROR(LOOKUP(2,1/((LISTS!$M$2:$M$13&lt;&gt;"")*ISNUMBER(SEARCH(LISTS!$M$2:$M$13,$I5771))),LISTS!$N$2:$N$13),"NO")="SI"),"SI","NO"))</f>
        <v/>
      </c>
      <c r="M5771" s="9">
        <f>IF(COUNTA($A5771:$K5771)=0,"",IF($K5771&lt;&gt;"",IF(COUNTIF($K$19:$K5771,$K5771)&gt;1,"SI","NO"),IF(COUNTIFS($A$19:$A5771,$A5771,$C$19:$C5771,$C5771,$J$19:$J5771,$J5771,$D$19:$D5771,$D5771)&gt;1,"SI","NO")))</f>
        <v/>
      </c>
      <c r="N5771" s="11">
        <f>IF(COUNTA($A5771:$K5771)=0,"",IF(AND($L5771="SI",$M5771="NO"),IFERROR($H5771,0),0))</f>
        <v/>
      </c>
      <c r="O5771" s="9">
        <f>IF(COUNTA($A5771:$K5771)=0,"",IF($M5771="SI","CUFE o factura duplicada dentro del reporte; no se suma dos veces",IF(IFERROR($H5771,0)&lt;=0,"DIAN reporta valor susceptible 0",IF($L5771="NO",IFERROR(LOOKUP(2,1/((LISTS!$M$2:$M$13&lt;&gt;"")*ISNUMBER(SEARCH(LISTS!$M$2:$M$13,$I5771))),LISTS!$O$2:$O$13),"Medio de pago no elegible o no identificado por DIAN"),"Apta automaticamente por pago electronico y base positiva"))))</f>
        <v/>
      </c>
    </row>
    <row r="5772">
      <c r="A5772" s="9" t="n"/>
      <c r="B5772" s="9" t="n"/>
      <c r="C5772" s="12" t="n"/>
      <c r="D5772" s="11" t="n"/>
      <c r="E5772" s="11" t="n"/>
      <c r="F5772" s="11" t="n"/>
      <c r="G5772" s="11" t="n"/>
      <c r="H5772" s="11" t="n"/>
      <c r="I5772" s="9" t="n"/>
      <c r="J5772" s="9" t="n"/>
      <c r="K5772" s="9" t="n"/>
      <c r="L5772" s="9">
        <f>IF(COUNTA($A5772:$K5772)=0,"",IF(AND(IFERROR($H5772,0)&gt;0,LEN(TRIM($K5772&amp;""))&gt;0,IFERROR(LOOKUP(2,1/((LISTS!$M$2:$M$13&lt;&gt;"")*ISNUMBER(SEARCH(LISTS!$M$2:$M$13,$I5772))),LISTS!$N$2:$N$13),"NO")="SI"),"SI","NO"))</f>
        <v/>
      </c>
      <c r="M5772" s="9">
        <f>IF(COUNTA($A5772:$K5772)=0,"",IF($K5772&lt;&gt;"",IF(COUNTIF($K$19:$K5772,$K5772)&gt;1,"SI","NO"),IF(COUNTIFS($A$19:$A5772,$A5772,$C$19:$C5772,$C5772,$J$19:$J5772,$J5772,$D$19:$D5772,$D5772)&gt;1,"SI","NO")))</f>
        <v/>
      </c>
      <c r="N5772" s="11">
        <f>IF(COUNTA($A5772:$K5772)=0,"",IF(AND($L5772="SI",$M5772="NO"),IFERROR($H5772,0),0))</f>
        <v/>
      </c>
      <c r="O5772" s="9">
        <f>IF(COUNTA($A5772:$K5772)=0,"",IF($M5772="SI","CUFE o factura duplicada dentro del reporte; no se suma dos veces",IF(IFERROR($H5772,0)&lt;=0,"DIAN reporta valor susceptible 0",IF($L5772="NO",IFERROR(LOOKUP(2,1/((LISTS!$M$2:$M$13&lt;&gt;"")*ISNUMBER(SEARCH(LISTS!$M$2:$M$13,$I5772))),LISTS!$O$2:$O$13),"Medio de pago no elegible o no identificado por DIAN"),"Apta automaticamente por pago electronico y base positiva"))))</f>
        <v/>
      </c>
    </row>
    <row r="5773">
      <c r="A5773" s="9" t="n"/>
      <c r="B5773" s="9" t="n"/>
      <c r="C5773" s="12" t="n"/>
      <c r="D5773" s="11" t="n"/>
      <c r="E5773" s="11" t="n"/>
      <c r="F5773" s="11" t="n"/>
      <c r="G5773" s="11" t="n"/>
      <c r="H5773" s="11" t="n"/>
      <c r="I5773" s="9" t="n"/>
      <c r="J5773" s="9" t="n"/>
      <c r="K5773" s="9" t="n"/>
      <c r="L5773" s="9">
        <f>IF(COUNTA($A5773:$K5773)=0,"",IF(AND(IFERROR($H5773,0)&gt;0,LEN(TRIM($K5773&amp;""))&gt;0,IFERROR(LOOKUP(2,1/((LISTS!$M$2:$M$13&lt;&gt;"")*ISNUMBER(SEARCH(LISTS!$M$2:$M$13,$I5773))),LISTS!$N$2:$N$13),"NO")="SI"),"SI","NO"))</f>
        <v/>
      </c>
      <c r="M5773" s="9">
        <f>IF(COUNTA($A5773:$K5773)=0,"",IF($K5773&lt;&gt;"",IF(COUNTIF($K$19:$K5773,$K5773)&gt;1,"SI","NO"),IF(COUNTIFS($A$19:$A5773,$A5773,$C$19:$C5773,$C5773,$J$19:$J5773,$J5773,$D$19:$D5773,$D5773)&gt;1,"SI","NO")))</f>
        <v/>
      </c>
      <c r="N5773" s="11">
        <f>IF(COUNTA($A5773:$K5773)=0,"",IF(AND($L5773="SI",$M5773="NO"),IFERROR($H5773,0),0))</f>
        <v/>
      </c>
      <c r="O5773" s="9">
        <f>IF(COUNTA($A5773:$K5773)=0,"",IF($M5773="SI","CUFE o factura duplicada dentro del reporte; no se suma dos veces",IF(IFERROR($H5773,0)&lt;=0,"DIAN reporta valor susceptible 0",IF($L5773="NO",IFERROR(LOOKUP(2,1/((LISTS!$M$2:$M$13&lt;&gt;"")*ISNUMBER(SEARCH(LISTS!$M$2:$M$13,$I5773))),LISTS!$O$2:$O$13),"Medio de pago no elegible o no identificado por DIAN"),"Apta automaticamente por pago electronico y base positiva"))))</f>
        <v/>
      </c>
    </row>
    <row r="5774">
      <c r="A5774" s="9" t="n"/>
      <c r="B5774" s="9" t="n"/>
      <c r="C5774" s="12" t="n"/>
      <c r="D5774" s="11" t="n"/>
      <c r="E5774" s="11" t="n"/>
      <c r="F5774" s="11" t="n"/>
      <c r="G5774" s="11" t="n"/>
      <c r="H5774" s="11" t="n"/>
      <c r="I5774" s="9" t="n"/>
      <c r="J5774" s="9" t="n"/>
      <c r="K5774" s="9" t="n"/>
      <c r="L5774" s="9">
        <f>IF(COUNTA($A5774:$K5774)=0,"",IF(AND(IFERROR($H5774,0)&gt;0,LEN(TRIM($K5774&amp;""))&gt;0,IFERROR(LOOKUP(2,1/((LISTS!$M$2:$M$13&lt;&gt;"")*ISNUMBER(SEARCH(LISTS!$M$2:$M$13,$I5774))),LISTS!$N$2:$N$13),"NO")="SI"),"SI","NO"))</f>
        <v/>
      </c>
      <c r="M5774" s="9">
        <f>IF(COUNTA($A5774:$K5774)=0,"",IF($K5774&lt;&gt;"",IF(COUNTIF($K$19:$K5774,$K5774)&gt;1,"SI","NO"),IF(COUNTIFS($A$19:$A5774,$A5774,$C$19:$C5774,$C5774,$J$19:$J5774,$J5774,$D$19:$D5774,$D5774)&gt;1,"SI","NO")))</f>
        <v/>
      </c>
      <c r="N5774" s="11">
        <f>IF(COUNTA($A5774:$K5774)=0,"",IF(AND($L5774="SI",$M5774="NO"),IFERROR($H5774,0),0))</f>
        <v/>
      </c>
      <c r="O5774" s="9">
        <f>IF(COUNTA($A5774:$K5774)=0,"",IF($M5774="SI","CUFE o factura duplicada dentro del reporte; no se suma dos veces",IF(IFERROR($H5774,0)&lt;=0,"DIAN reporta valor susceptible 0",IF($L5774="NO",IFERROR(LOOKUP(2,1/((LISTS!$M$2:$M$13&lt;&gt;"")*ISNUMBER(SEARCH(LISTS!$M$2:$M$13,$I5774))),LISTS!$O$2:$O$13),"Medio de pago no elegible o no identificado por DIAN"),"Apta automaticamente por pago electronico y base positiva"))))</f>
        <v/>
      </c>
    </row>
    <row r="5775">
      <c r="A5775" s="9" t="n"/>
      <c r="B5775" s="9" t="n"/>
      <c r="C5775" s="12" t="n"/>
      <c r="D5775" s="11" t="n"/>
      <c r="E5775" s="11" t="n"/>
      <c r="F5775" s="11" t="n"/>
      <c r="G5775" s="11" t="n"/>
      <c r="H5775" s="11" t="n"/>
      <c r="I5775" s="9" t="n"/>
      <c r="J5775" s="9" t="n"/>
      <c r="K5775" s="9" t="n"/>
      <c r="L5775" s="9">
        <f>IF(COUNTA($A5775:$K5775)=0,"",IF(AND(IFERROR($H5775,0)&gt;0,LEN(TRIM($K5775&amp;""))&gt;0,IFERROR(LOOKUP(2,1/((LISTS!$M$2:$M$13&lt;&gt;"")*ISNUMBER(SEARCH(LISTS!$M$2:$M$13,$I5775))),LISTS!$N$2:$N$13),"NO")="SI"),"SI","NO"))</f>
        <v/>
      </c>
      <c r="M5775" s="9">
        <f>IF(COUNTA($A5775:$K5775)=0,"",IF($K5775&lt;&gt;"",IF(COUNTIF($K$19:$K5775,$K5775)&gt;1,"SI","NO"),IF(COUNTIFS($A$19:$A5775,$A5775,$C$19:$C5775,$C5775,$J$19:$J5775,$J5775,$D$19:$D5775,$D5775)&gt;1,"SI","NO")))</f>
        <v/>
      </c>
      <c r="N5775" s="11">
        <f>IF(COUNTA($A5775:$K5775)=0,"",IF(AND($L5775="SI",$M5775="NO"),IFERROR($H5775,0),0))</f>
        <v/>
      </c>
      <c r="O5775" s="9">
        <f>IF(COUNTA($A5775:$K5775)=0,"",IF($M5775="SI","CUFE o factura duplicada dentro del reporte; no se suma dos veces",IF(IFERROR($H5775,0)&lt;=0,"DIAN reporta valor susceptible 0",IF($L5775="NO",IFERROR(LOOKUP(2,1/((LISTS!$M$2:$M$13&lt;&gt;"")*ISNUMBER(SEARCH(LISTS!$M$2:$M$13,$I5775))),LISTS!$O$2:$O$13),"Medio de pago no elegible o no identificado por DIAN"),"Apta automaticamente por pago electronico y base positiva"))))</f>
        <v/>
      </c>
    </row>
    <row r="5776">
      <c r="A5776" s="9" t="n"/>
      <c r="B5776" s="9" t="n"/>
      <c r="C5776" s="12" t="n"/>
      <c r="D5776" s="11" t="n"/>
      <c r="E5776" s="11" t="n"/>
      <c r="F5776" s="11" t="n"/>
      <c r="G5776" s="11" t="n"/>
      <c r="H5776" s="11" t="n"/>
      <c r="I5776" s="9" t="n"/>
      <c r="J5776" s="9" t="n"/>
      <c r="K5776" s="9" t="n"/>
      <c r="L5776" s="9">
        <f>IF(COUNTA($A5776:$K5776)=0,"",IF(AND(IFERROR($H5776,0)&gt;0,LEN(TRIM($K5776&amp;""))&gt;0,IFERROR(LOOKUP(2,1/((LISTS!$M$2:$M$13&lt;&gt;"")*ISNUMBER(SEARCH(LISTS!$M$2:$M$13,$I5776))),LISTS!$N$2:$N$13),"NO")="SI"),"SI","NO"))</f>
        <v/>
      </c>
      <c r="M5776" s="9">
        <f>IF(COUNTA($A5776:$K5776)=0,"",IF($K5776&lt;&gt;"",IF(COUNTIF($K$19:$K5776,$K5776)&gt;1,"SI","NO"),IF(COUNTIFS($A$19:$A5776,$A5776,$C$19:$C5776,$C5776,$J$19:$J5776,$J5776,$D$19:$D5776,$D5776)&gt;1,"SI","NO")))</f>
        <v/>
      </c>
      <c r="N5776" s="11">
        <f>IF(COUNTA($A5776:$K5776)=0,"",IF(AND($L5776="SI",$M5776="NO"),IFERROR($H5776,0),0))</f>
        <v/>
      </c>
      <c r="O5776" s="9">
        <f>IF(COUNTA($A5776:$K5776)=0,"",IF($M5776="SI","CUFE o factura duplicada dentro del reporte; no se suma dos veces",IF(IFERROR($H5776,0)&lt;=0,"DIAN reporta valor susceptible 0",IF($L5776="NO",IFERROR(LOOKUP(2,1/((LISTS!$M$2:$M$13&lt;&gt;"")*ISNUMBER(SEARCH(LISTS!$M$2:$M$13,$I5776))),LISTS!$O$2:$O$13),"Medio de pago no elegible o no identificado por DIAN"),"Apta automaticamente por pago electronico y base positiva"))))</f>
        <v/>
      </c>
    </row>
    <row r="5777">
      <c r="A5777" s="9" t="n"/>
      <c r="B5777" s="9" t="n"/>
      <c r="C5777" s="12" t="n"/>
      <c r="D5777" s="11" t="n"/>
      <c r="E5777" s="11" t="n"/>
      <c r="F5777" s="11" t="n"/>
      <c r="G5777" s="11" t="n"/>
      <c r="H5777" s="11" t="n"/>
      <c r="I5777" s="9" t="n"/>
      <c r="J5777" s="9" t="n"/>
      <c r="K5777" s="9" t="n"/>
      <c r="L5777" s="9">
        <f>IF(COUNTA($A5777:$K5777)=0,"",IF(AND(IFERROR($H5777,0)&gt;0,LEN(TRIM($K5777&amp;""))&gt;0,IFERROR(LOOKUP(2,1/((LISTS!$M$2:$M$13&lt;&gt;"")*ISNUMBER(SEARCH(LISTS!$M$2:$M$13,$I5777))),LISTS!$N$2:$N$13),"NO")="SI"),"SI","NO"))</f>
        <v/>
      </c>
      <c r="M5777" s="9">
        <f>IF(COUNTA($A5777:$K5777)=0,"",IF($K5777&lt;&gt;"",IF(COUNTIF($K$19:$K5777,$K5777)&gt;1,"SI","NO"),IF(COUNTIFS($A$19:$A5777,$A5777,$C$19:$C5777,$C5777,$J$19:$J5777,$J5777,$D$19:$D5777,$D5777)&gt;1,"SI","NO")))</f>
        <v/>
      </c>
      <c r="N5777" s="11">
        <f>IF(COUNTA($A5777:$K5777)=0,"",IF(AND($L5777="SI",$M5777="NO"),IFERROR($H5777,0),0))</f>
        <v/>
      </c>
      <c r="O5777" s="9">
        <f>IF(COUNTA($A5777:$K5777)=0,"",IF($M5777="SI","CUFE o factura duplicada dentro del reporte; no se suma dos veces",IF(IFERROR($H5777,0)&lt;=0,"DIAN reporta valor susceptible 0",IF($L5777="NO",IFERROR(LOOKUP(2,1/((LISTS!$M$2:$M$13&lt;&gt;"")*ISNUMBER(SEARCH(LISTS!$M$2:$M$13,$I5777))),LISTS!$O$2:$O$13),"Medio de pago no elegible o no identificado por DIAN"),"Apta automaticamente por pago electronico y base positiva"))))</f>
        <v/>
      </c>
    </row>
    <row r="5778">
      <c r="A5778" s="9" t="n"/>
      <c r="B5778" s="9" t="n"/>
      <c r="C5778" s="12" t="n"/>
      <c r="D5778" s="11" t="n"/>
      <c r="E5778" s="11" t="n"/>
      <c r="F5778" s="11" t="n"/>
      <c r="G5778" s="11" t="n"/>
      <c r="H5778" s="11" t="n"/>
      <c r="I5778" s="9" t="n"/>
      <c r="J5778" s="9" t="n"/>
      <c r="K5778" s="9" t="n"/>
      <c r="L5778" s="9">
        <f>IF(COUNTA($A5778:$K5778)=0,"",IF(AND(IFERROR($H5778,0)&gt;0,LEN(TRIM($K5778&amp;""))&gt;0,IFERROR(LOOKUP(2,1/((LISTS!$M$2:$M$13&lt;&gt;"")*ISNUMBER(SEARCH(LISTS!$M$2:$M$13,$I5778))),LISTS!$N$2:$N$13),"NO")="SI"),"SI","NO"))</f>
        <v/>
      </c>
      <c r="M5778" s="9">
        <f>IF(COUNTA($A5778:$K5778)=0,"",IF($K5778&lt;&gt;"",IF(COUNTIF($K$19:$K5778,$K5778)&gt;1,"SI","NO"),IF(COUNTIFS($A$19:$A5778,$A5778,$C$19:$C5778,$C5778,$J$19:$J5778,$J5778,$D$19:$D5778,$D5778)&gt;1,"SI","NO")))</f>
        <v/>
      </c>
      <c r="N5778" s="11">
        <f>IF(COUNTA($A5778:$K5778)=0,"",IF(AND($L5778="SI",$M5778="NO"),IFERROR($H5778,0),0))</f>
        <v/>
      </c>
      <c r="O5778" s="9">
        <f>IF(COUNTA($A5778:$K5778)=0,"",IF($M5778="SI","CUFE o factura duplicada dentro del reporte; no se suma dos veces",IF(IFERROR($H5778,0)&lt;=0,"DIAN reporta valor susceptible 0",IF($L5778="NO",IFERROR(LOOKUP(2,1/((LISTS!$M$2:$M$13&lt;&gt;"")*ISNUMBER(SEARCH(LISTS!$M$2:$M$13,$I5778))),LISTS!$O$2:$O$13),"Medio de pago no elegible o no identificado por DIAN"),"Apta automaticamente por pago electronico y base positiva"))))</f>
        <v/>
      </c>
    </row>
    <row r="5779">
      <c r="A5779" s="9" t="n"/>
      <c r="B5779" s="9" t="n"/>
      <c r="C5779" s="12" t="n"/>
      <c r="D5779" s="11" t="n"/>
      <c r="E5779" s="11" t="n"/>
      <c r="F5779" s="11" t="n"/>
      <c r="G5779" s="11" t="n"/>
      <c r="H5779" s="11" t="n"/>
      <c r="I5779" s="9" t="n"/>
      <c r="J5779" s="9" t="n"/>
      <c r="K5779" s="9" t="n"/>
      <c r="L5779" s="9">
        <f>IF(COUNTA($A5779:$K5779)=0,"",IF(AND(IFERROR($H5779,0)&gt;0,LEN(TRIM($K5779&amp;""))&gt;0,IFERROR(LOOKUP(2,1/((LISTS!$M$2:$M$13&lt;&gt;"")*ISNUMBER(SEARCH(LISTS!$M$2:$M$13,$I5779))),LISTS!$N$2:$N$13),"NO")="SI"),"SI","NO"))</f>
        <v/>
      </c>
      <c r="M5779" s="9">
        <f>IF(COUNTA($A5779:$K5779)=0,"",IF($K5779&lt;&gt;"",IF(COUNTIF($K$19:$K5779,$K5779)&gt;1,"SI","NO"),IF(COUNTIFS($A$19:$A5779,$A5779,$C$19:$C5779,$C5779,$J$19:$J5779,$J5779,$D$19:$D5779,$D5779)&gt;1,"SI","NO")))</f>
        <v/>
      </c>
      <c r="N5779" s="11">
        <f>IF(COUNTA($A5779:$K5779)=0,"",IF(AND($L5779="SI",$M5779="NO"),IFERROR($H5779,0),0))</f>
        <v/>
      </c>
      <c r="O5779" s="9">
        <f>IF(COUNTA($A5779:$K5779)=0,"",IF($M5779="SI","CUFE o factura duplicada dentro del reporte; no se suma dos veces",IF(IFERROR($H5779,0)&lt;=0,"DIAN reporta valor susceptible 0",IF($L5779="NO",IFERROR(LOOKUP(2,1/((LISTS!$M$2:$M$13&lt;&gt;"")*ISNUMBER(SEARCH(LISTS!$M$2:$M$13,$I5779))),LISTS!$O$2:$O$13),"Medio de pago no elegible o no identificado por DIAN"),"Apta automaticamente por pago electronico y base positiva"))))</f>
        <v/>
      </c>
    </row>
    <row r="5780">
      <c r="A5780" s="9" t="n"/>
      <c r="B5780" s="9" t="n"/>
      <c r="C5780" s="12" t="n"/>
      <c r="D5780" s="11" t="n"/>
      <c r="E5780" s="11" t="n"/>
      <c r="F5780" s="11" t="n"/>
      <c r="G5780" s="11" t="n"/>
      <c r="H5780" s="11" t="n"/>
      <c r="I5780" s="9" t="n"/>
      <c r="J5780" s="9" t="n"/>
      <c r="K5780" s="9" t="n"/>
      <c r="L5780" s="9">
        <f>IF(COUNTA($A5780:$K5780)=0,"",IF(AND(IFERROR($H5780,0)&gt;0,LEN(TRIM($K5780&amp;""))&gt;0,IFERROR(LOOKUP(2,1/((LISTS!$M$2:$M$13&lt;&gt;"")*ISNUMBER(SEARCH(LISTS!$M$2:$M$13,$I5780))),LISTS!$N$2:$N$13),"NO")="SI"),"SI","NO"))</f>
        <v/>
      </c>
      <c r="M5780" s="9">
        <f>IF(COUNTA($A5780:$K5780)=0,"",IF($K5780&lt;&gt;"",IF(COUNTIF($K$19:$K5780,$K5780)&gt;1,"SI","NO"),IF(COUNTIFS($A$19:$A5780,$A5780,$C$19:$C5780,$C5780,$J$19:$J5780,$J5780,$D$19:$D5780,$D5780)&gt;1,"SI","NO")))</f>
        <v/>
      </c>
      <c r="N5780" s="11">
        <f>IF(COUNTA($A5780:$K5780)=0,"",IF(AND($L5780="SI",$M5780="NO"),IFERROR($H5780,0),0))</f>
        <v/>
      </c>
      <c r="O5780" s="9">
        <f>IF(COUNTA($A5780:$K5780)=0,"",IF($M5780="SI","CUFE o factura duplicada dentro del reporte; no se suma dos veces",IF(IFERROR($H5780,0)&lt;=0,"DIAN reporta valor susceptible 0",IF($L5780="NO",IFERROR(LOOKUP(2,1/((LISTS!$M$2:$M$13&lt;&gt;"")*ISNUMBER(SEARCH(LISTS!$M$2:$M$13,$I5780))),LISTS!$O$2:$O$13),"Medio de pago no elegible o no identificado por DIAN"),"Apta automaticamente por pago electronico y base positiva"))))</f>
        <v/>
      </c>
    </row>
    <row r="5781">
      <c r="A5781" s="9" t="n"/>
      <c r="B5781" s="9" t="n"/>
      <c r="C5781" s="12" t="n"/>
      <c r="D5781" s="11" t="n"/>
      <c r="E5781" s="11" t="n"/>
      <c r="F5781" s="11" t="n"/>
      <c r="G5781" s="11" t="n"/>
      <c r="H5781" s="11" t="n"/>
      <c r="I5781" s="9" t="n"/>
      <c r="J5781" s="9" t="n"/>
      <c r="K5781" s="9" t="n"/>
      <c r="L5781" s="9">
        <f>IF(COUNTA($A5781:$K5781)=0,"",IF(AND(IFERROR($H5781,0)&gt;0,LEN(TRIM($K5781&amp;""))&gt;0,IFERROR(LOOKUP(2,1/((LISTS!$M$2:$M$13&lt;&gt;"")*ISNUMBER(SEARCH(LISTS!$M$2:$M$13,$I5781))),LISTS!$N$2:$N$13),"NO")="SI"),"SI","NO"))</f>
        <v/>
      </c>
      <c r="M5781" s="9">
        <f>IF(COUNTA($A5781:$K5781)=0,"",IF($K5781&lt;&gt;"",IF(COUNTIF($K$19:$K5781,$K5781)&gt;1,"SI","NO"),IF(COUNTIFS($A$19:$A5781,$A5781,$C$19:$C5781,$C5781,$J$19:$J5781,$J5781,$D$19:$D5781,$D5781)&gt;1,"SI","NO")))</f>
        <v/>
      </c>
      <c r="N5781" s="11">
        <f>IF(COUNTA($A5781:$K5781)=0,"",IF(AND($L5781="SI",$M5781="NO"),IFERROR($H5781,0),0))</f>
        <v/>
      </c>
      <c r="O5781" s="9">
        <f>IF(COUNTA($A5781:$K5781)=0,"",IF($M5781="SI","CUFE o factura duplicada dentro del reporte; no se suma dos veces",IF(IFERROR($H5781,0)&lt;=0,"DIAN reporta valor susceptible 0",IF($L5781="NO",IFERROR(LOOKUP(2,1/((LISTS!$M$2:$M$13&lt;&gt;"")*ISNUMBER(SEARCH(LISTS!$M$2:$M$13,$I5781))),LISTS!$O$2:$O$13),"Medio de pago no elegible o no identificado por DIAN"),"Apta automaticamente por pago electronico y base positiva"))))</f>
        <v/>
      </c>
    </row>
    <row r="5782">
      <c r="A5782" s="9" t="n"/>
      <c r="B5782" s="9" t="n"/>
      <c r="C5782" s="12" t="n"/>
      <c r="D5782" s="11" t="n"/>
      <c r="E5782" s="11" t="n"/>
      <c r="F5782" s="11" t="n"/>
      <c r="G5782" s="11" t="n"/>
      <c r="H5782" s="11" t="n"/>
      <c r="I5782" s="9" t="n"/>
      <c r="J5782" s="9" t="n"/>
      <c r="K5782" s="9" t="n"/>
      <c r="L5782" s="9">
        <f>IF(COUNTA($A5782:$K5782)=0,"",IF(AND(IFERROR($H5782,0)&gt;0,LEN(TRIM($K5782&amp;""))&gt;0,IFERROR(LOOKUP(2,1/((LISTS!$M$2:$M$13&lt;&gt;"")*ISNUMBER(SEARCH(LISTS!$M$2:$M$13,$I5782))),LISTS!$N$2:$N$13),"NO")="SI"),"SI","NO"))</f>
        <v/>
      </c>
      <c r="M5782" s="9">
        <f>IF(COUNTA($A5782:$K5782)=0,"",IF($K5782&lt;&gt;"",IF(COUNTIF($K$19:$K5782,$K5782)&gt;1,"SI","NO"),IF(COUNTIFS($A$19:$A5782,$A5782,$C$19:$C5782,$C5782,$J$19:$J5782,$J5782,$D$19:$D5782,$D5782)&gt;1,"SI","NO")))</f>
        <v/>
      </c>
      <c r="N5782" s="11">
        <f>IF(COUNTA($A5782:$K5782)=0,"",IF(AND($L5782="SI",$M5782="NO"),IFERROR($H5782,0),0))</f>
        <v/>
      </c>
      <c r="O5782" s="9">
        <f>IF(COUNTA($A5782:$K5782)=0,"",IF($M5782="SI","CUFE o factura duplicada dentro del reporte; no se suma dos veces",IF(IFERROR($H5782,0)&lt;=0,"DIAN reporta valor susceptible 0",IF($L5782="NO",IFERROR(LOOKUP(2,1/((LISTS!$M$2:$M$13&lt;&gt;"")*ISNUMBER(SEARCH(LISTS!$M$2:$M$13,$I5782))),LISTS!$O$2:$O$13),"Medio de pago no elegible o no identificado por DIAN"),"Apta automaticamente por pago electronico y base positiva"))))</f>
        <v/>
      </c>
    </row>
    <row r="5783">
      <c r="A5783" s="9" t="n"/>
      <c r="B5783" s="9" t="n"/>
      <c r="C5783" s="12" t="n"/>
      <c r="D5783" s="11" t="n"/>
      <c r="E5783" s="11" t="n"/>
      <c r="F5783" s="11" t="n"/>
      <c r="G5783" s="11" t="n"/>
      <c r="H5783" s="11" t="n"/>
      <c r="I5783" s="9" t="n"/>
      <c r="J5783" s="9" t="n"/>
      <c r="K5783" s="9" t="n"/>
      <c r="L5783" s="9">
        <f>IF(COUNTA($A5783:$K5783)=0,"",IF(AND(IFERROR($H5783,0)&gt;0,LEN(TRIM($K5783&amp;""))&gt;0,IFERROR(LOOKUP(2,1/((LISTS!$M$2:$M$13&lt;&gt;"")*ISNUMBER(SEARCH(LISTS!$M$2:$M$13,$I5783))),LISTS!$N$2:$N$13),"NO")="SI"),"SI","NO"))</f>
        <v/>
      </c>
      <c r="M5783" s="9">
        <f>IF(COUNTA($A5783:$K5783)=0,"",IF($K5783&lt;&gt;"",IF(COUNTIF($K$19:$K5783,$K5783)&gt;1,"SI","NO"),IF(COUNTIFS($A$19:$A5783,$A5783,$C$19:$C5783,$C5783,$J$19:$J5783,$J5783,$D$19:$D5783,$D5783)&gt;1,"SI","NO")))</f>
        <v/>
      </c>
      <c r="N5783" s="11">
        <f>IF(COUNTA($A5783:$K5783)=0,"",IF(AND($L5783="SI",$M5783="NO"),IFERROR($H5783,0),0))</f>
        <v/>
      </c>
      <c r="O5783" s="9">
        <f>IF(COUNTA($A5783:$K5783)=0,"",IF($M5783="SI","CUFE o factura duplicada dentro del reporte; no se suma dos veces",IF(IFERROR($H5783,0)&lt;=0,"DIAN reporta valor susceptible 0",IF($L5783="NO",IFERROR(LOOKUP(2,1/((LISTS!$M$2:$M$13&lt;&gt;"")*ISNUMBER(SEARCH(LISTS!$M$2:$M$13,$I5783))),LISTS!$O$2:$O$13),"Medio de pago no elegible o no identificado por DIAN"),"Apta automaticamente por pago electronico y base positiva"))))</f>
        <v/>
      </c>
    </row>
    <row r="5784">
      <c r="A5784" s="9" t="n"/>
      <c r="B5784" s="9" t="n"/>
      <c r="C5784" s="12" t="n"/>
      <c r="D5784" s="11" t="n"/>
      <c r="E5784" s="11" t="n"/>
      <c r="F5784" s="11" t="n"/>
      <c r="G5784" s="11" t="n"/>
      <c r="H5784" s="11" t="n"/>
      <c r="I5784" s="9" t="n"/>
      <c r="J5784" s="9" t="n"/>
      <c r="K5784" s="9" t="n"/>
      <c r="L5784" s="9">
        <f>IF(COUNTA($A5784:$K5784)=0,"",IF(AND(IFERROR($H5784,0)&gt;0,LEN(TRIM($K5784&amp;""))&gt;0,IFERROR(LOOKUP(2,1/((LISTS!$M$2:$M$13&lt;&gt;"")*ISNUMBER(SEARCH(LISTS!$M$2:$M$13,$I5784))),LISTS!$N$2:$N$13),"NO")="SI"),"SI","NO"))</f>
        <v/>
      </c>
      <c r="M5784" s="9">
        <f>IF(COUNTA($A5784:$K5784)=0,"",IF($K5784&lt;&gt;"",IF(COUNTIF($K$19:$K5784,$K5784)&gt;1,"SI","NO"),IF(COUNTIFS($A$19:$A5784,$A5784,$C$19:$C5784,$C5784,$J$19:$J5784,$J5784,$D$19:$D5784,$D5784)&gt;1,"SI","NO")))</f>
        <v/>
      </c>
      <c r="N5784" s="11">
        <f>IF(COUNTA($A5784:$K5784)=0,"",IF(AND($L5784="SI",$M5784="NO"),IFERROR($H5784,0),0))</f>
        <v/>
      </c>
      <c r="O5784" s="9">
        <f>IF(COUNTA($A5784:$K5784)=0,"",IF($M5784="SI","CUFE o factura duplicada dentro del reporte; no se suma dos veces",IF(IFERROR($H5784,0)&lt;=0,"DIAN reporta valor susceptible 0",IF($L5784="NO",IFERROR(LOOKUP(2,1/((LISTS!$M$2:$M$13&lt;&gt;"")*ISNUMBER(SEARCH(LISTS!$M$2:$M$13,$I5784))),LISTS!$O$2:$O$13),"Medio de pago no elegible o no identificado por DIAN"),"Apta automaticamente por pago electronico y base positiva"))))</f>
        <v/>
      </c>
    </row>
    <row r="5785">
      <c r="A5785" s="9" t="n"/>
      <c r="B5785" s="9" t="n"/>
      <c r="C5785" s="12" t="n"/>
      <c r="D5785" s="11" t="n"/>
      <c r="E5785" s="11" t="n"/>
      <c r="F5785" s="11" t="n"/>
      <c r="G5785" s="11" t="n"/>
      <c r="H5785" s="11" t="n"/>
      <c r="I5785" s="9" t="n"/>
      <c r="J5785" s="9" t="n"/>
      <c r="K5785" s="9" t="n"/>
      <c r="L5785" s="9">
        <f>IF(COUNTA($A5785:$K5785)=0,"",IF(AND(IFERROR($H5785,0)&gt;0,LEN(TRIM($K5785&amp;""))&gt;0,IFERROR(LOOKUP(2,1/((LISTS!$M$2:$M$13&lt;&gt;"")*ISNUMBER(SEARCH(LISTS!$M$2:$M$13,$I5785))),LISTS!$N$2:$N$13),"NO")="SI"),"SI","NO"))</f>
        <v/>
      </c>
      <c r="M5785" s="9">
        <f>IF(COUNTA($A5785:$K5785)=0,"",IF($K5785&lt;&gt;"",IF(COUNTIF($K$19:$K5785,$K5785)&gt;1,"SI","NO"),IF(COUNTIFS($A$19:$A5785,$A5785,$C$19:$C5785,$C5785,$J$19:$J5785,$J5785,$D$19:$D5785,$D5785)&gt;1,"SI","NO")))</f>
        <v/>
      </c>
      <c r="N5785" s="11">
        <f>IF(COUNTA($A5785:$K5785)=0,"",IF(AND($L5785="SI",$M5785="NO"),IFERROR($H5785,0),0))</f>
        <v/>
      </c>
      <c r="O5785" s="9">
        <f>IF(COUNTA($A5785:$K5785)=0,"",IF($M5785="SI","CUFE o factura duplicada dentro del reporte; no se suma dos veces",IF(IFERROR($H5785,0)&lt;=0,"DIAN reporta valor susceptible 0",IF($L5785="NO",IFERROR(LOOKUP(2,1/((LISTS!$M$2:$M$13&lt;&gt;"")*ISNUMBER(SEARCH(LISTS!$M$2:$M$13,$I5785))),LISTS!$O$2:$O$13),"Medio de pago no elegible o no identificado por DIAN"),"Apta automaticamente por pago electronico y base positiva"))))</f>
        <v/>
      </c>
    </row>
    <row r="5786">
      <c r="A5786" s="9" t="n"/>
      <c r="B5786" s="9" t="n"/>
      <c r="C5786" s="12" t="n"/>
      <c r="D5786" s="11" t="n"/>
      <c r="E5786" s="11" t="n"/>
      <c r="F5786" s="11" t="n"/>
      <c r="G5786" s="11" t="n"/>
      <c r="H5786" s="11" t="n"/>
      <c r="I5786" s="9" t="n"/>
      <c r="J5786" s="9" t="n"/>
      <c r="K5786" s="9" t="n"/>
      <c r="L5786" s="9">
        <f>IF(COUNTA($A5786:$K5786)=0,"",IF(AND(IFERROR($H5786,0)&gt;0,LEN(TRIM($K5786&amp;""))&gt;0,IFERROR(LOOKUP(2,1/((LISTS!$M$2:$M$13&lt;&gt;"")*ISNUMBER(SEARCH(LISTS!$M$2:$M$13,$I5786))),LISTS!$N$2:$N$13),"NO")="SI"),"SI","NO"))</f>
        <v/>
      </c>
      <c r="M5786" s="9">
        <f>IF(COUNTA($A5786:$K5786)=0,"",IF($K5786&lt;&gt;"",IF(COUNTIF($K$19:$K5786,$K5786)&gt;1,"SI","NO"),IF(COUNTIFS($A$19:$A5786,$A5786,$C$19:$C5786,$C5786,$J$19:$J5786,$J5786,$D$19:$D5786,$D5786)&gt;1,"SI","NO")))</f>
        <v/>
      </c>
      <c r="N5786" s="11">
        <f>IF(COUNTA($A5786:$K5786)=0,"",IF(AND($L5786="SI",$M5786="NO"),IFERROR($H5786,0),0))</f>
        <v/>
      </c>
      <c r="O5786" s="9">
        <f>IF(COUNTA($A5786:$K5786)=0,"",IF($M5786="SI","CUFE o factura duplicada dentro del reporte; no se suma dos veces",IF(IFERROR($H5786,0)&lt;=0,"DIAN reporta valor susceptible 0",IF($L5786="NO",IFERROR(LOOKUP(2,1/((LISTS!$M$2:$M$13&lt;&gt;"")*ISNUMBER(SEARCH(LISTS!$M$2:$M$13,$I5786))),LISTS!$O$2:$O$13),"Medio de pago no elegible o no identificado por DIAN"),"Apta automaticamente por pago electronico y base positiva"))))</f>
        <v/>
      </c>
    </row>
    <row r="5787">
      <c r="A5787" s="9" t="n"/>
      <c r="B5787" s="9" t="n"/>
      <c r="C5787" s="12" t="n"/>
      <c r="D5787" s="11" t="n"/>
      <c r="E5787" s="11" t="n"/>
      <c r="F5787" s="11" t="n"/>
      <c r="G5787" s="11" t="n"/>
      <c r="H5787" s="11" t="n"/>
      <c r="I5787" s="9" t="n"/>
      <c r="J5787" s="9" t="n"/>
      <c r="K5787" s="9" t="n"/>
      <c r="L5787" s="9">
        <f>IF(COUNTA($A5787:$K5787)=0,"",IF(AND(IFERROR($H5787,0)&gt;0,LEN(TRIM($K5787&amp;""))&gt;0,IFERROR(LOOKUP(2,1/((LISTS!$M$2:$M$13&lt;&gt;"")*ISNUMBER(SEARCH(LISTS!$M$2:$M$13,$I5787))),LISTS!$N$2:$N$13),"NO")="SI"),"SI","NO"))</f>
        <v/>
      </c>
      <c r="M5787" s="9">
        <f>IF(COUNTA($A5787:$K5787)=0,"",IF($K5787&lt;&gt;"",IF(COUNTIF($K$19:$K5787,$K5787)&gt;1,"SI","NO"),IF(COUNTIFS($A$19:$A5787,$A5787,$C$19:$C5787,$C5787,$J$19:$J5787,$J5787,$D$19:$D5787,$D5787)&gt;1,"SI","NO")))</f>
        <v/>
      </c>
      <c r="N5787" s="11">
        <f>IF(COUNTA($A5787:$K5787)=0,"",IF(AND($L5787="SI",$M5787="NO"),IFERROR($H5787,0),0))</f>
        <v/>
      </c>
      <c r="O5787" s="9">
        <f>IF(COUNTA($A5787:$K5787)=0,"",IF($M5787="SI","CUFE o factura duplicada dentro del reporte; no se suma dos veces",IF(IFERROR($H5787,0)&lt;=0,"DIAN reporta valor susceptible 0",IF($L5787="NO",IFERROR(LOOKUP(2,1/((LISTS!$M$2:$M$13&lt;&gt;"")*ISNUMBER(SEARCH(LISTS!$M$2:$M$13,$I5787))),LISTS!$O$2:$O$13),"Medio de pago no elegible o no identificado por DIAN"),"Apta automaticamente por pago electronico y base positiva"))))</f>
        <v/>
      </c>
    </row>
    <row r="5788">
      <c r="A5788" s="9" t="n"/>
      <c r="B5788" s="9" t="n"/>
      <c r="C5788" s="12" t="n"/>
      <c r="D5788" s="11" t="n"/>
      <c r="E5788" s="11" t="n"/>
      <c r="F5788" s="11" t="n"/>
      <c r="G5788" s="11" t="n"/>
      <c r="H5788" s="11" t="n"/>
      <c r="I5788" s="9" t="n"/>
      <c r="J5788" s="9" t="n"/>
      <c r="K5788" s="9" t="n"/>
      <c r="L5788" s="9">
        <f>IF(COUNTA($A5788:$K5788)=0,"",IF(AND(IFERROR($H5788,0)&gt;0,LEN(TRIM($K5788&amp;""))&gt;0,IFERROR(LOOKUP(2,1/((LISTS!$M$2:$M$13&lt;&gt;"")*ISNUMBER(SEARCH(LISTS!$M$2:$M$13,$I5788))),LISTS!$N$2:$N$13),"NO")="SI"),"SI","NO"))</f>
        <v/>
      </c>
      <c r="M5788" s="9">
        <f>IF(COUNTA($A5788:$K5788)=0,"",IF($K5788&lt;&gt;"",IF(COUNTIF($K$19:$K5788,$K5788)&gt;1,"SI","NO"),IF(COUNTIFS($A$19:$A5788,$A5788,$C$19:$C5788,$C5788,$J$19:$J5788,$J5788,$D$19:$D5788,$D5788)&gt;1,"SI","NO")))</f>
        <v/>
      </c>
      <c r="N5788" s="11">
        <f>IF(COUNTA($A5788:$K5788)=0,"",IF(AND($L5788="SI",$M5788="NO"),IFERROR($H5788,0),0))</f>
        <v/>
      </c>
      <c r="O5788" s="9">
        <f>IF(COUNTA($A5788:$K5788)=0,"",IF($M5788="SI","CUFE o factura duplicada dentro del reporte; no se suma dos veces",IF(IFERROR($H5788,0)&lt;=0,"DIAN reporta valor susceptible 0",IF($L5788="NO",IFERROR(LOOKUP(2,1/((LISTS!$M$2:$M$13&lt;&gt;"")*ISNUMBER(SEARCH(LISTS!$M$2:$M$13,$I5788))),LISTS!$O$2:$O$13),"Medio de pago no elegible o no identificado por DIAN"),"Apta automaticamente por pago electronico y base positiva"))))</f>
        <v/>
      </c>
    </row>
    <row r="5789">
      <c r="A5789" s="9" t="n"/>
      <c r="B5789" s="9" t="n"/>
      <c r="C5789" s="12" t="n"/>
      <c r="D5789" s="11" t="n"/>
      <c r="E5789" s="11" t="n"/>
      <c r="F5789" s="11" t="n"/>
      <c r="G5789" s="11" t="n"/>
      <c r="H5789" s="11" t="n"/>
      <c r="I5789" s="9" t="n"/>
      <c r="J5789" s="9" t="n"/>
      <c r="K5789" s="9" t="n"/>
      <c r="L5789" s="9">
        <f>IF(COUNTA($A5789:$K5789)=0,"",IF(AND(IFERROR($H5789,0)&gt;0,LEN(TRIM($K5789&amp;""))&gt;0,IFERROR(LOOKUP(2,1/((LISTS!$M$2:$M$13&lt;&gt;"")*ISNUMBER(SEARCH(LISTS!$M$2:$M$13,$I5789))),LISTS!$N$2:$N$13),"NO")="SI"),"SI","NO"))</f>
        <v/>
      </c>
      <c r="M5789" s="9">
        <f>IF(COUNTA($A5789:$K5789)=0,"",IF($K5789&lt;&gt;"",IF(COUNTIF($K$19:$K5789,$K5789)&gt;1,"SI","NO"),IF(COUNTIFS($A$19:$A5789,$A5789,$C$19:$C5789,$C5789,$J$19:$J5789,$J5789,$D$19:$D5789,$D5789)&gt;1,"SI","NO")))</f>
        <v/>
      </c>
      <c r="N5789" s="11">
        <f>IF(COUNTA($A5789:$K5789)=0,"",IF(AND($L5789="SI",$M5789="NO"),IFERROR($H5789,0),0))</f>
        <v/>
      </c>
      <c r="O5789" s="9">
        <f>IF(COUNTA($A5789:$K5789)=0,"",IF($M5789="SI","CUFE o factura duplicada dentro del reporte; no se suma dos veces",IF(IFERROR($H5789,0)&lt;=0,"DIAN reporta valor susceptible 0",IF($L5789="NO",IFERROR(LOOKUP(2,1/((LISTS!$M$2:$M$13&lt;&gt;"")*ISNUMBER(SEARCH(LISTS!$M$2:$M$13,$I5789))),LISTS!$O$2:$O$13),"Medio de pago no elegible o no identificado por DIAN"),"Apta automaticamente por pago electronico y base positiva"))))</f>
        <v/>
      </c>
    </row>
    <row r="5790">
      <c r="A5790" s="9" t="n"/>
      <c r="B5790" s="9" t="n"/>
      <c r="C5790" s="12" t="n"/>
      <c r="D5790" s="11" t="n"/>
      <c r="E5790" s="11" t="n"/>
      <c r="F5790" s="11" t="n"/>
      <c r="G5790" s="11" t="n"/>
      <c r="H5790" s="11" t="n"/>
      <c r="I5790" s="9" t="n"/>
      <c r="J5790" s="9" t="n"/>
      <c r="K5790" s="9" t="n"/>
      <c r="L5790" s="9">
        <f>IF(COUNTA($A5790:$K5790)=0,"",IF(AND(IFERROR($H5790,0)&gt;0,LEN(TRIM($K5790&amp;""))&gt;0,IFERROR(LOOKUP(2,1/((LISTS!$M$2:$M$13&lt;&gt;"")*ISNUMBER(SEARCH(LISTS!$M$2:$M$13,$I5790))),LISTS!$N$2:$N$13),"NO")="SI"),"SI","NO"))</f>
        <v/>
      </c>
      <c r="M5790" s="9">
        <f>IF(COUNTA($A5790:$K5790)=0,"",IF($K5790&lt;&gt;"",IF(COUNTIF($K$19:$K5790,$K5790)&gt;1,"SI","NO"),IF(COUNTIFS($A$19:$A5790,$A5790,$C$19:$C5790,$C5790,$J$19:$J5790,$J5790,$D$19:$D5790,$D5790)&gt;1,"SI","NO")))</f>
        <v/>
      </c>
      <c r="N5790" s="11">
        <f>IF(COUNTA($A5790:$K5790)=0,"",IF(AND($L5790="SI",$M5790="NO"),IFERROR($H5790,0),0))</f>
        <v/>
      </c>
      <c r="O5790" s="9">
        <f>IF(COUNTA($A5790:$K5790)=0,"",IF($M5790="SI","CUFE o factura duplicada dentro del reporte; no se suma dos veces",IF(IFERROR($H5790,0)&lt;=0,"DIAN reporta valor susceptible 0",IF($L5790="NO",IFERROR(LOOKUP(2,1/((LISTS!$M$2:$M$13&lt;&gt;"")*ISNUMBER(SEARCH(LISTS!$M$2:$M$13,$I5790))),LISTS!$O$2:$O$13),"Medio de pago no elegible o no identificado por DIAN"),"Apta automaticamente por pago electronico y base positiva"))))</f>
        <v/>
      </c>
    </row>
    <row r="5791">
      <c r="A5791" s="9" t="n"/>
      <c r="B5791" s="9" t="n"/>
      <c r="C5791" s="12" t="n"/>
      <c r="D5791" s="11" t="n"/>
      <c r="E5791" s="11" t="n"/>
      <c r="F5791" s="11" t="n"/>
      <c r="G5791" s="11" t="n"/>
      <c r="H5791" s="11" t="n"/>
      <c r="I5791" s="9" t="n"/>
      <c r="J5791" s="9" t="n"/>
      <c r="K5791" s="9" t="n"/>
      <c r="L5791" s="9">
        <f>IF(COUNTA($A5791:$K5791)=0,"",IF(AND(IFERROR($H5791,0)&gt;0,LEN(TRIM($K5791&amp;""))&gt;0,IFERROR(LOOKUP(2,1/((LISTS!$M$2:$M$13&lt;&gt;"")*ISNUMBER(SEARCH(LISTS!$M$2:$M$13,$I5791))),LISTS!$N$2:$N$13),"NO")="SI"),"SI","NO"))</f>
        <v/>
      </c>
      <c r="M5791" s="9">
        <f>IF(COUNTA($A5791:$K5791)=0,"",IF($K5791&lt;&gt;"",IF(COUNTIF($K$19:$K5791,$K5791)&gt;1,"SI","NO"),IF(COUNTIFS($A$19:$A5791,$A5791,$C$19:$C5791,$C5791,$J$19:$J5791,$J5791,$D$19:$D5791,$D5791)&gt;1,"SI","NO")))</f>
        <v/>
      </c>
      <c r="N5791" s="11">
        <f>IF(COUNTA($A5791:$K5791)=0,"",IF(AND($L5791="SI",$M5791="NO"),IFERROR($H5791,0),0))</f>
        <v/>
      </c>
      <c r="O5791" s="9">
        <f>IF(COUNTA($A5791:$K5791)=0,"",IF($M5791="SI","CUFE o factura duplicada dentro del reporte; no se suma dos veces",IF(IFERROR($H5791,0)&lt;=0,"DIAN reporta valor susceptible 0",IF($L5791="NO",IFERROR(LOOKUP(2,1/((LISTS!$M$2:$M$13&lt;&gt;"")*ISNUMBER(SEARCH(LISTS!$M$2:$M$13,$I5791))),LISTS!$O$2:$O$13),"Medio de pago no elegible o no identificado por DIAN"),"Apta automaticamente por pago electronico y base positiva"))))</f>
        <v/>
      </c>
    </row>
    <row r="5792">
      <c r="A5792" s="9" t="n"/>
      <c r="B5792" s="9" t="n"/>
      <c r="C5792" s="12" t="n"/>
      <c r="D5792" s="11" t="n"/>
      <c r="E5792" s="11" t="n"/>
      <c r="F5792" s="11" t="n"/>
      <c r="G5792" s="11" t="n"/>
      <c r="H5792" s="11" t="n"/>
      <c r="I5792" s="9" t="n"/>
      <c r="J5792" s="9" t="n"/>
      <c r="K5792" s="9" t="n"/>
      <c r="L5792" s="9">
        <f>IF(COUNTA($A5792:$K5792)=0,"",IF(AND(IFERROR($H5792,0)&gt;0,LEN(TRIM($K5792&amp;""))&gt;0,IFERROR(LOOKUP(2,1/((LISTS!$M$2:$M$13&lt;&gt;"")*ISNUMBER(SEARCH(LISTS!$M$2:$M$13,$I5792))),LISTS!$N$2:$N$13),"NO")="SI"),"SI","NO"))</f>
        <v/>
      </c>
      <c r="M5792" s="9">
        <f>IF(COUNTA($A5792:$K5792)=0,"",IF($K5792&lt;&gt;"",IF(COUNTIF($K$19:$K5792,$K5792)&gt;1,"SI","NO"),IF(COUNTIFS($A$19:$A5792,$A5792,$C$19:$C5792,$C5792,$J$19:$J5792,$J5792,$D$19:$D5792,$D5792)&gt;1,"SI","NO")))</f>
        <v/>
      </c>
      <c r="N5792" s="11">
        <f>IF(COUNTA($A5792:$K5792)=0,"",IF(AND($L5792="SI",$M5792="NO"),IFERROR($H5792,0),0))</f>
        <v/>
      </c>
      <c r="O5792" s="9">
        <f>IF(COUNTA($A5792:$K5792)=0,"",IF($M5792="SI","CUFE o factura duplicada dentro del reporte; no se suma dos veces",IF(IFERROR($H5792,0)&lt;=0,"DIAN reporta valor susceptible 0",IF($L5792="NO",IFERROR(LOOKUP(2,1/((LISTS!$M$2:$M$13&lt;&gt;"")*ISNUMBER(SEARCH(LISTS!$M$2:$M$13,$I5792))),LISTS!$O$2:$O$13),"Medio de pago no elegible o no identificado por DIAN"),"Apta automaticamente por pago electronico y base positiva"))))</f>
        <v/>
      </c>
    </row>
    <row r="5793">
      <c r="A5793" s="9" t="n"/>
      <c r="B5793" s="9" t="n"/>
      <c r="C5793" s="12" t="n"/>
      <c r="D5793" s="11" t="n"/>
      <c r="E5793" s="11" t="n"/>
      <c r="F5793" s="11" t="n"/>
      <c r="G5793" s="11" t="n"/>
      <c r="H5793" s="11" t="n"/>
      <c r="I5793" s="9" t="n"/>
      <c r="J5793" s="9" t="n"/>
      <c r="K5793" s="9" t="n"/>
      <c r="L5793" s="9">
        <f>IF(COUNTA($A5793:$K5793)=0,"",IF(AND(IFERROR($H5793,0)&gt;0,LEN(TRIM($K5793&amp;""))&gt;0,IFERROR(LOOKUP(2,1/((LISTS!$M$2:$M$13&lt;&gt;"")*ISNUMBER(SEARCH(LISTS!$M$2:$M$13,$I5793))),LISTS!$N$2:$N$13),"NO")="SI"),"SI","NO"))</f>
        <v/>
      </c>
      <c r="M5793" s="9">
        <f>IF(COUNTA($A5793:$K5793)=0,"",IF($K5793&lt;&gt;"",IF(COUNTIF($K$19:$K5793,$K5793)&gt;1,"SI","NO"),IF(COUNTIFS($A$19:$A5793,$A5793,$C$19:$C5793,$C5793,$J$19:$J5793,$J5793,$D$19:$D5793,$D5793)&gt;1,"SI","NO")))</f>
        <v/>
      </c>
      <c r="N5793" s="11">
        <f>IF(COUNTA($A5793:$K5793)=0,"",IF(AND($L5793="SI",$M5793="NO"),IFERROR($H5793,0),0))</f>
        <v/>
      </c>
      <c r="O5793" s="9">
        <f>IF(COUNTA($A5793:$K5793)=0,"",IF($M5793="SI","CUFE o factura duplicada dentro del reporte; no se suma dos veces",IF(IFERROR($H5793,0)&lt;=0,"DIAN reporta valor susceptible 0",IF($L5793="NO",IFERROR(LOOKUP(2,1/((LISTS!$M$2:$M$13&lt;&gt;"")*ISNUMBER(SEARCH(LISTS!$M$2:$M$13,$I5793))),LISTS!$O$2:$O$13),"Medio de pago no elegible o no identificado por DIAN"),"Apta automaticamente por pago electronico y base positiva"))))</f>
        <v/>
      </c>
    </row>
    <row r="5794">
      <c r="A5794" s="9" t="n"/>
      <c r="B5794" s="9" t="n"/>
      <c r="C5794" s="12" t="n"/>
      <c r="D5794" s="11" t="n"/>
      <c r="E5794" s="11" t="n"/>
      <c r="F5794" s="11" t="n"/>
      <c r="G5794" s="11" t="n"/>
      <c r="H5794" s="11" t="n"/>
      <c r="I5794" s="9" t="n"/>
      <c r="J5794" s="9" t="n"/>
      <c r="K5794" s="9" t="n"/>
      <c r="L5794" s="9">
        <f>IF(COUNTA($A5794:$K5794)=0,"",IF(AND(IFERROR($H5794,0)&gt;0,LEN(TRIM($K5794&amp;""))&gt;0,IFERROR(LOOKUP(2,1/((LISTS!$M$2:$M$13&lt;&gt;"")*ISNUMBER(SEARCH(LISTS!$M$2:$M$13,$I5794))),LISTS!$N$2:$N$13),"NO")="SI"),"SI","NO"))</f>
        <v/>
      </c>
      <c r="M5794" s="9">
        <f>IF(COUNTA($A5794:$K5794)=0,"",IF($K5794&lt;&gt;"",IF(COUNTIF($K$19:$K5794,$K5794)&gt;1,"SI","NO"),IF(COUNTIFS($A$19:$A5794,$A5794,$C$19:$C5794,$C5794,$J$19:$J5794,$J5794,$D$19:$D5794,$D5794)&gt;1,"SI","NO")))</f>
        <v/>
      </c>
      <c r="N5794" s="11">
        <f>IF(COUNTA($A5794:$K5794)=0,"",IF(AND($L5794="SI",$M5794="NO"),IFERROR($H5794,0),0))</f>
        <v/>
      </c>
      <c r="O5794" s="9">
        <f>IF(COUNTA($A5794:$K5794)=0,"",IF($M5794="SI","CUFE o factura duplicada dentro del reporte; no se suma dos veces",IF(IFERROR($H5794,0)&lt;=0,"DIAN reporta valor susceptible 0",IF($L5794="NO",IFERROR(LOOKUP(2,1/((LISTS!$M$2:$M$13&lt;&gt;"")*ISNUMBER(SEARCH(LISTS!$M$2:$M$13,$I5794))),LISTS!$O$2:$O$13),"Medio de pago no elegible o no identificado por DIAN"),"Apta automaticamente por pago electronico y base positiva"))))</f>
        <v/>
      </c>
    </row>
    <row r="5795">
      <c r="A5795" s="9" t="n"/>
      <c r="B5795" s="9" t="n"/>
      <c r="C5795" s="12" t="n"/>
      <c r="D5795" s="11" t="n"/>
      <c r="E5795" s="11" t="n"/>
      <c r="F5795" s="11" t="n"/>
      <c r="G5795" s="11" t="n"/>
      <c r="H5795" s="11" t="n"/>
      <c r="I5795" s="9" t="n"/>
      <c r="J5795" s="9" t="n"/>
      <c r="K5795" s="9" t="n"/>
      <c r="L5795" s="9">
        <f>IF(COUNTA($A5795:$K5795)=0,"",IF(AND(IFERROR($H5795,0)&gt;0,LEN(TRIM($K5795&amp;""))&gt;0,IFERROR(LOOKUP(2,1/((LISTS!$M$2:$M$13&lt;&gt;"")*ISNUMBER(SEARCH(LISTS!$M$2:$M$13,$I5795))),LISTS!$N$2:$N$13),"NO")="SI"),"SI","NO"))</f>
        <v/>
      </c>
      <c r="M5795" s="9">
        <f>IF(COUNTA($A5795:$K5795)=0,"",IF($K5795&lt;&gt;"",IF(COUNTIF($K$19:$K5795,$K5795)&gt;1,"SI","NO"),IF(COUNTIFS($A$19:$A5795,$A5795,$C$19:$C5795,$C5795,$J$19:$J5795,$J5795,$D$19:$D5795,$D5795)&gt;1,"SI","NO")))</f>
        <v/>
      </c>
      <c r="N5795" s="11">
        <f>IF(COUNTA($A5795:$K5795)=0,"",IF(AND($L5795="SI",$M5795="NO"),IFERROR($H5795,0),0))</f>
        <v/>
      </c>
      <c r="O5795" s="9">
        <f>IF(COUNTA($A5795:$K5795)=0,"",IF($M5795="SI","CUFE o factura duplicada dentro del reporte; no se suma dos veces",IF(IFERROR($H5795,0)&lt;=0,"DIAN reporta valor susceptible 0",IF($L5795="NO",IFERROR(LOOKUP(2,1/((LISTS!$M$2:$M$13&lt;&gt;"")*ISNUMBER(SEARCH(LISTS!$M$2:$M$13,$I5795))),LISTS!$O$2:$O$13),"Medio de pago no elegible o no identificado por DIAN"),"Apta automaticamente por pago electronico y base positiva"))))</f>
        <v/>
      </c>
    </row>
    <row r="5796">
      <c r="A5796" s="9" t="n"/>
      <c r="B5796" s="9" t="n"/>
      <c r="C5796" s="12" t="n"/>
      <c r="D5796" s="11" t="n"/>
      <c r="E5796" s="11" t="n"/>
      <c r="F5796" s="11" t="n"/>
      <c r="G5796" s="11" t="n"/>
      <c r="H5796" s="11" t="n"/>
      <c r="I5796" s="9" t="n"/>
      <c r="J5796" s="9" t="n"/>
      <c r="K5796" s="9" t="n"/>
      <c r="L5796" s="9">
        <f>IF(COUNTA($A5796:$K5796)=0,"",IF(AND(IFERROR($H5796,0)&gt;0,LEN(TRIM($K5796&amp;""))&gt;0,IFERROR(LOOKUP(2,1/((LISTS!$M$2:$M$13&lt;&gt;"")*ISNUMBER(SEARCH(LISTS!$M$2:$M$13,$I5796))),LISTS!$N$2:$N$13),"NO")="SI"),"SI","NO"))</f>
        <v/>
      </c>
      <c r="M5796" s="9">
        <f>IF(COUNTA($A5796:$K5796)=0,"",IF($K5796&lt;&gt;"",IF(COUNTIF($K$19:$K5796,$K5796)&gt;1,"SI","NO"),IF(COUNTIFS($A$19:$A5796,$A5796,$C$19:$C5796,$C5796,$J$19:$J5796,$J5796,$D$19:$D5796,$D5796)&gt;1,"SI","NO")))</f>
        <v/>
      </c>
      <c r="N5796" s="11">
        <f>IF(COUNTA($A5796:$K5796)=0,"",IF(AND($L5796="SI",$M5796="NO"),IFERROR($H5796,0),0))</f>
        <v/>
      </c>
      <c r="O5796" s="9">
        <f>IF(COUNTA($A5796:$K5796)=0,"",IF($M5796="SI","CUFE o factura duplicada dentro del reporte; no se suma dos veces",IF(IFERROR($H5796,0)&lt;=0,"DIAN reporta valor susceptible 0",IF($L5796="NO",IFERROR(LOOKUP(2,1/((LISTS!$M$2:$M$13&lt;&gt;"")*ISNUMBER(SEARCH(LISTS!$M$2:$M$13,$I5796))),LISTS!$O$2:$O$13),"Medio de pago no elegible o no identificado por DIAN"),"Apta automaticamente por pago electronico y base positiva"))))</f>
        <v/>
      </c>
    </row>
    <row r="5797">
      <c r="A5797" s="9" t="n"/>
      <c r="B5797" s="9" t="n"/>
      <c r="C5797" s="12" t="n"/>
      <c r="D5797" s="11" t="n"/>
      <c r="E5797" s="11" t="n"/>
      <c r="F5797" s="11" t="n"/>
      <c r="G5797" s="11" t="n"/>
      <c r="H5797" s="11" t="n"/>
      <c r="I5797" s="9" t="n"/>
      <c r="J5797" s="9" t="n"/>
      <c r="K5797" s="9" t="n"/>
      <c r="L5797" s="9">
        <f>IF(COUNTA($A5797:$K5797)=0,"",IF(AND(IFERROR($H5797,0)&gt;0,LEN(TRIM($K5797&amp;""))&gt;0,IFERROR(LOOKUP(2,1/((LISTS!$M$2:$M$13&lt;&gt;"")*ISNUMBER(SEARCH(LISTS!$M$2:$M$13,$I5797))),LISTS!$N$2:$N$13),"NO")="SI"),"SI","NO"))</f>
        <v/>
      </c>
      <c r="M5797" s="9">
        <f>IF(COUNTA($A5797:$K5797)=0,"",IF($K5797&lt;&gt;"",IF(COUNTIF($K$19:$K5797,$K5797)&gt;1,"SI","NO"),IF(COUNTIFS($A$19:$A5797,$A5797,$C$19:$C5797,$C5797,$J$19:$J5797,$J5797,$D$19:$D5797,$D5797)&gt;1,"SI","NO")))</f>
        <v/>
      </c>
      <c r="N5797" s="11">
        <f>IF(COUNTA($A5797:$K5797)=0,"",IF(AND($L5797="SI",$M5797="NO"),IFERROR($H5797,0),0))</f>
        <v/>
      </c>
      <c r="O5797" s="9">
        <f>IF(COUNTA($A5797:$K5797)=0,"",IF($M5797="SI","CUFE o factura duplicada dentro del reporte; no se suma dos veces",IF(IFERROR($H5797,0)&lt;=0,"DIAN reporta valor susceptible 0",IF($L5797="NO",IFERROR(LOOKUP(2,1/((LISTS!$M$2:$M$13&lt;&gt;"")*ISNUMBER(SEARCH(LISTS!$M$2:$M$13,$I5797))),LISTS!$O$2:$O$13),"Medio de pago no elegible o no identificado por DIAN"),"Apta automaticamente por pago electronico y base positiva"))))</f>
        <v/>
      </c>
    </row>
    <row r="5798">
      <c r="A5798" s="9" t="n"/>
      <c r="B5798" s="9" t="n"/>
      <c r="C5798" s="12" t="n"/>
      <c r="D5798" s="11" t="n"/>
      <c r="E5798" s="11" t="n"/>
      <c r="F5798" s="11" t="n"/>
      <c r="G5798" s="11" t="n"/>
      <c r="H5798" s="11" t="n"/>
      <c r="I5798" s="9" t="n"/>
      <c r="J5798" s="9" t="n"/>
      <c r="K5798" s="9" t="n"/>
      <c r="L5798" s="9">
        <f>IF(COUNTA($A5798:$K5798)=0,"",IF(AND(IFERROR($H5798,0)&gt;0,LEN(TRIM($K5798&amp;""))&gt;0,IFERROR(LOOKUP(2,1/((LISTS!$M$2:$M$13&lt;&gt;"")*ISNUMBER(SEARCH(LISTS!$M$2:$M$13,$I5798))),LISTS!$N$2:$N$13),"NO")="SI"),"SI","NO"))</f>
        <v/>
      </c>
      <c r="M5798" s="9">
        <f>IF(COUNTA($A5798:$K5798)=0,"",IF($K5798&lt;&gt;"",IF(COUNTIF($K$19:$K5798,$K5798)&gt;1,"SI","NO"),IF(COUNTIFS($A$19:$A5798,$A5798,$C$19:$C5798,$C5798,$J$19:$J5798,$J5798,$D$19:$D5798,$D5798)&gt;1,"SI","NO")))</f>
        <v/>
      </c>
      <c r="N5798" s="11">
        <f>IF(COUNTA($A5798:$K5798)=0,"",IF(AND($L5798="SI",$M5798="NO"),IFERROR($H5798,0),0))</f>
        <v/>
      </c>
      <c r="O5798" s="9">
        <f>IF(COUNTA($A5798:$K5798)=0,"",IF($M5798="SI","CUFE o factura duplicada dentro del reporte; no se suma dos veces",IF(IFERROR($H5798,0)&lt;=0,"DIAN reporta valor susceptible 0",IF($L5798="NO",IFERROR(LOOKUP(2,1/((LISTS!$M$2:$M$13&lt;&gt;"")*ISNUMBER(SEARCH(LISTS!$M$2:$M$13,$I5798))),LISTS!$O$2:$O$13),"Medio de pago no elegible o no identificado por DIAN"),"Apta automaticamente por pago electronico y base positiva"))))</f>
        <v/>
      </c>
    </row>
    <row r="5799">
      <c r="A5799" s="9" t="n"/>
      <c r="B5799" s="9" t="n"/>
      <c r="C5799" s="12" t="n"/>
      <c r="D5799" s="11" t="n"/>
      <c r="E5799" s="11" t="n"/>
      <c r="F5799" s="11" t="n"/>
      <c r="G5799" s="11" t="n"/>
      <c r="H5799" s="11" t="n"/>
      <c r="I5799" s="9" t="n"/>
      <c r="J5799" s="9" t="n"/>
      <c r="K5799" s="9" t="n"/>
      <c r="L5799" s="9">
        <f>IF(COUNTA($A5799:$K5799)=0,"",IF(AND(IFERROR($H5799,0)&gt;0,LEN(TRIM($K5799&amp;""))&gt;0,IFERROR(LOOKUP(2,1/((LISTS!$M$2:$M$13&lt;&gt;"")*ISNUMBER(SEARCH(LISTS!$M$2:$M$13,$I5799))),LISTS!$N$2:$N$13),"NO")="SI"),"SI","NO"))</f>
        <v/>
      </c>
      <c r="M5799" s="9">
        <f>IF(COUNTA($A5799:$K5799)=0,"",IF($K5799&lt;&gt;"",IF(COUNTIF($K$19:$K5799,$K5799)&gt;1,"SI","NO"),IF(COUNTIFS($A$19:$A5799,$A5799,$C$19:$C5799,$C5799,$J$19:$J5799,$J5799,$D$19:$D5799,$D5799)&gt;1,"SI","NO")))</f>
        <v/>
      </c>
      <c r="N5799" s="11">
        <f>IF(COUNTA($A5799:$K5799)=0,"",IF(AND($L5799="SI",$M5799="NO"),IFERROR($H5799,0),0))</f>
        <v/>
      </c>
      <c r="O5799" s="9">
        <f>IF(COUNTA($A5799:$K5799)=0,"",IF($M5799="SI","CUFE o factura duplicada dentro del reporte; no se suma dos veces",IF(IFERROR($H5799,0)&lt;=0,"DIAN reporta valor susceptible 0",IF($L5799="NO",IFERROR(LOOKUP(2,1/((LISTS!$M$2:$M$13&lt;&gt;"")*ISNUMBER(SEARCH(LISTS!$M$2:$M$13,$I5799))),LISTS!$O$2:$O$13),"Medio de pago no elegible o no identificado por DIAN"),"Apta automaticamente por pago electronico y base positiva"))))</f>
        <v/>
      </c>
    </row>
    <row r="5800">
      <c r="A5800" s="9" t="n"/>
      <c r="B5800" s="9" t="n"/>
      <c r="C5800" s="12" t="n"/>
      <c r="D5800" s="11" t="n"/>
      <c r="E5800" s="11" t="n"/>
      <c r="F5800" s="11" t="n"/>
      <c r="G5800" s="11" t="n"/>
      <c r="H5800" s="11" t="n"/>
      <c r="I5800" s="9" t="n"/>
      <c r="J5800" s="9" t="n"/>
      <c r="K5800" s="9" t="n"/>
      <c r="L5800" s="9">
        <f>IF(COUNTA($A5800:$K5800)=0,"",IF(AND(IFERROR($H5800,0)&gt;0,LEN(TRIM($K5800&amp;""))&gt;0,IFERROR(LOOKUP(2,1/((LISTS!$M$2:$M$13&lt;&gt;"")*ISNUMBER(SEARCH(LISTS!$M$2:$M$13,$I5800))),LISTS!$N$2:$N$13),"NO")="SI"),"SI","NO"))</f>
        <v/>
      </c>
      <c r="M5800" s="9">
        <f>IF(COUNTA($A5800:$K5800)=0,"",IF($K5800&lt;&gt;"",IF(COUNTIF($K$19:$K5800,$K5800)&gt;1,"SI","NO"),IF(COUNTIFS($A$19:$A5800,$A5800,$C$19:$C5800,$C5800,$J$19:$J5800,$J5800,$D$19:$D5800,$D5800)&gt;1,"SI","NO")))</f>
        <v/>
      </c>
      <c r="N5800" s="11">
        <f>IF(COUNTA($A5800:$K5800)=0,"",IF(AND($L5800="SI",$M5800="NO"),IFERROR($H5800,0),0))</f>
        <v/>
      </c>
      <c r="O5800" s="9">
        <f>IF(COUNTA($A5800:$K5800)=0,"",IF($M5800="SI","CUFE o factura duplicada dentro del reporte; no se suma dos veces",IF(IFERROR($H5800,0)&lt;=0,"DIAN reporta valor susceptible 0",IF($L5800="NO",IFERROR(LOOKUP(2,1/((LISTS!$M$2:$M$13&lt;&gt;"")*ISNUMBER(SEARCH(LISTS!$M$2:$M$13,$I5800))),LISTS!$O$2:$O$13),"Medio de pago no elegible o no identificado por DIAN"),"Apta automaticamente por pago electronico y base positiva"))))</f>
        <v/>
      </c>
    </row>
    <row r="5801">
      <c r="A5801" s="9" t="n"/>
      <c r="B5801" s="9" t="n"/>
      <c r="C5801" s="12" t="n"/>
      <c r="D5801" s="11" t="n"/>
      <c r="E5801" s="11" t="n"/>
      <c r="F5801" s="11" t="n"/>
      <c r="G5801" s="11" t="n"/>
      <c r="H5801" s="11" t="n"/>
      <c r="I5801" s="9" t="n"/>
      <c r="J5801" s="9" t="n"/>
      <c r="K5801" s="9" t="n"/>
      <c r="L5801" s="9">
        <f>IF(COUNTA($A5801:$K5801)=0,"",IF(AND(IFERROR($H5801,0)&gt;0,LEN(TRIM($K5801&amp;""))&gt;0,IFERROR(LOOKUP(2,1/((LISTS!$M$2:$M$13&lt;&gt;"")*ISNUMBER(SEARCH(LISTS!$M$2:$M$13,$I5801))),LISTS!$N$2:$N$13),"NO")="SI"),"SI","NO"))</f>
        <v/>
      </c>
      <c r="M5801" s="9">
        <f>IF(COUNTA($A5801:$K5801)=0,"",IF($K5801&lt;&gt;"",IF(COUNTIF($K$19:$K5801,$K5801)&gt;1,"SI","NO"),IF(COUNTIFS($A$19:$A5801,$A5801,$C$19:$C5801,$C5801,$J$19:$J5801,$J5801,$D$19:$D5801,$D5801)&gt;1,"SI","NO")))</f>
        <v/>
      </c>
      <c r="N5801" s="11">
        <f>IF(COUNTA($A5801:$K5801)=0,"",IF(AND($L5801="SI",$M5801="NO"),IFERROR($H5801,0),0))</f>
        <v/>
      </c>
      <c r="O5801" s="9">
        <f>IF(COUNTA($A5801:$K5801)=0,"",IF($M5801="SI","CUFE o factura duplicada dentro del reporte; no se suma dos veces",IF(IFERROR($H5801,0)&lt;=0,"DIAN reporta valor susceptible 0",IF($L5801="NO",IFERROR(LOOKUP(2,1/((LISTS!$M$2:$M$13&lt;&gt;"")*ISNUMBER(SEARCH(LISTS!$M$2:$M$13,$I5801))),LISTS!$O$2:$O$13),"Medio de pago no elegible o no identificado por DIAN"),"Apta automaticamente por pago electronico y base positiva"))))</f>
        <v/>
      </c>
    </row>
    <row r="5802">
      <c r="A5802" s="9" t="n"/>
      <c r="B5802" s="9" t="n"/>
      <c r="C5802" s="12" t="n"/>
      <c r="D5802" s="11" t="n"/>
      <c r="E5802" s="11" t="n"/>
      <c r="F5802" s="11" t="n"/>
      <c r="G5802" s="11" t="n"/>
      <c r="H5802" s="11" t="n"/>
      <c r="I5802" s="9" t="n"/>
      <c r="J5802" s="9" t="n"/>
      <c r="K5802" s="9" t="n"/>
      <c r="L5802" s="9">
        <f>IF(COUNTA($A5802:$K5802)=0,"",IF(AND(IFERROR($H5802,0)&gt;0,LEN(TRIM($K5802&amp;""))&gt;0,IFERROR(LOOKUP(2,1/((LISTS!$M$2:$M$13&lt;&gt;"")*ISNUMBER(SEARCH(LISTS!$M$2:$M$13,$I5802))),LISTS!$N$2:$N$13),"NO")="SI"),"SI","NO"))</f>
        <v/>
      </c>
      <c r="M5802" s="9">
        <f>IF(COUNTA($A5802:$K5802)=0,"",IF($K5802&lt;&gt;"",IF(COUNTIF($K$19:$K5802,$K5802)&gt;1,"SI","NO"),IF(COUNTIFS($A$19:$A5802,$A5802,$C$19:$C5802,$C5802,$J$19:$J5802,$J5802,$D$19:$D5802,$D5802)&gt;1,"SI","NO")))</f>
        <v/>
      </c>
      <c r="N5802" s="11">
        <f>IF(COUNTA($A5802:$K5802)=0,"",IF(AND($L5802="SI",$M5802="NO"),IFERROR($H5802,0),0))</f>
        <v/>
      </c>
      <c r="O5802" s="9">
        <f>IF(COUNTA($A5802:$K5802)=0,"",IF($M5802="SI","CUFE o factura duplicada dentro del reporte; no se suma dos veces",IF(IFERROR($H5802,0)&lt;=0,"DIAN reporta valor susceptible 0",IF($L5802="NO",IFERROR(LOOKUP(2,1/((LISTS!$M$2:$M$13&lt;&gt;"")*ISNUMBER(SEARCH(LISTS!$M$2:$M$13,$I5802))),LISTS!$O$2:$O$13),"Medio de pago no elegible o no identificado por DIAN"),"Apta automaticamente por pago electronico y base positiva"))))</f>
        <v/>
      </c>
    </row>
    <row r="5803">
      <c r="A5803" s="9" t="n"/>
      <c r="B5803" s="9" t="n"/>
      <c r="C5803" s="12" t="n"/>
      <c r="D5803" s="11" t="n"/>
      <c r="E5803" s="11" t="n"/>
      <c r="F5803" s="11" t="n"/>
      <c r="G5803" s="11" t="n"/>
      <c r="H5803" s="11" t="n"/>
      <c r="I5803" s="9" t="n"/>
      <c r="J5803" s="9" t="n"/>
      <c r="K5803" s="9" t="n"/>
      <c r="L5803" s="9">
        <f>IF(COUNTA($A5803:$K5803)=0,"",IF(AND(IFERROR($H5803,0)&gt;0,LEN(TRIM($K5803&amp;""))&gt;0,IFERROR(LOOKUP(2,1/((LISTS!$M$2:$M$13&lt;&gt;"")*ISNUMBER(SEARCH(LISTS!$M$2:$M$13,$I5803))),LISTS!$N$2:$N$13),"NO")="SI"),"SI","NO"))</f>
        <v/>
      </c>
      <c r="M5803" s="9">
        <f>IF(COUNTA($A5803:$K5803)=0,"",IF($K5803&lt;&gt;"",IF(COUNTIF($K$19:$K5803,$K5803)&gt;1,"SI","NO"),IF(COUNTIFS($A$19:$A5803,$A5803,$C$19:$C5803,$C5803,$J$19:$J5803,$J5803,$D$19:$D5803,$D5803)&gt;1,"SI","NO")))</f>
        <v/>
      </c>
      <c r="N5803" s="11">
        <f>IF(COUNTA($A5803:$K5803)=0,"",IF(AND($L5803="SI",$M5803="NO"),IFERROR($H5803,0),0))</f>
        <v/>
      </c>
      <c r="O5803" s="9">
        <f>IF(COUNTA($A5803:$K5803)=0,"",IF($M5803="SI","CUFE o factura duplicada dentro del reporte; no se suma dos veces",IF(IFERROR($H5803,0)&lt;=0,"DIAN reporta valor susceptible 0",IF($L5803="NO",IFERROR(LOOKUP(2,1/((LISTS!$M$2:$M$13&lt;&gt;"")*ISNUMBER(SEARCH(LISTS!$M$2:$M$13,$I5803))),LISTS!$O$2:$O$13),"Medio de pago no elegible o no identificado por DIAN"),"Apta automaticamente por pago electronico y base positiva"))))</f>
        <v/>
      </c>
    </row>
    <row r="5804">
      <c r="A5804" s="9" t="n"/>
      <c r="B5804" s="9" t="n"/>
      <c r="C5804" s="12" t="n"/>
      <c r="D5804" s="11" t="n"/>
      <c r="E5804" s="11" t="n"/>
      <c r="F5804" s="11" t="n"/>
      <c r="G5804" s="11" t="n"/>
      <c r="H5804" s="11" t="n"/>
      <c r="I5804" s="9" t="n"/>
      <c r="J5804" s="9" t="n"/>
      <c r="K5804" s="9" t="n"/>
      <c r="L5804" s="9">
        <f>IF(COUNTA($A5804:$K5804)=0,"",IF(AND(IFERROR($H5804,0)&gt;0,LEN(TRIM($K5804&amp;""))&gt;0,IFERROR(LOOKUP(2,1/((LISTS!$M$2:$M$13&lt;&gt;"")*ISNUMBER(SEARCH(LISTS!$M$2:$M$13,$I5804))),LISTS!$N$2:$N$13),"NO")="SI"),"SI","NO"))</f>
        <v/>
      </c>
      <c r="M5804" s="9">
        <f>IF(COUNTA($A5804:$K5804)=0,"",IF($K5804&lt;&gt;"",IF(COUNTIF($K$19:$K5804,$K5804)&gt;1,"SI","NO"),IF(COUNTIFS($A$19:$A5804,$A5804,$C$19:$C5804,$C5804,$J$19:$J5804,$J5804,$D$19:$D5804,$D5804)&gt;1,"SI","NO")))</f>
        <v/>
      </c>
      <c r="N5804" s="11">
        <f>IF(COUNTA($A5804:$K5804)=0,"",IF(AND($L5804="SI",$M5804="NO"),IFERROR($H5804,0),0))</f>
        <v/>
      </c>
      <c r="O5804" s="9">
        <f>IF(COUNTA($A5804:$K5804)=0,"",IF($M5804="SI","CUFE o factura duplicada dentro del reporte; no se suma dos veces",IF(IFERROR($H5804,0)&lt;=0,"DIAN reporta valor susceptible 0",IF($L5804="NO",IFERROR(LOOKUP(2,1/((LISTS!$M$2:$M$13&lt;&gt;"")*ISNUMBER(SEARCH(LISTS!$M$2:$M$13,$I5804))),LISTS!$O$2:$O$13),"Medio de pago no elegible o no identificado por DIAN"),"Apta automaticamente por pago electronico y base positiva"))))</f>
        <v/>
      </c>
    </row>
    <row r="5805">
      <c r="A5805" s="9" t="n"/>
      <c r="B5805" s="9" t="n"/>
      <c r="C5805" s="12" t="n"/>
      <c r="D5805" s="11" t="n"/>
      <c r="E5805" s="11" t="n"/>
      <c r="F5805" s="11" t="n"/>
      <c r="G5805" s="11" t="n"/>
      <c r="H5805" s="11" t="n"/>
      <c r="I5805" s="9" t="n"/>
      <c r="J5805" s="9" t="n"/>
      <c r="K5805" s="9" t="n"/>
      <c r="L5805" s="9">
        <f>IF(COUNTA($A5805:$K5805)=0,"",IF(AND(IFERROR($H5805,0)&gt;0,LEN(TRIM($K5805&amp;""))&gt;0,IFERROR(LOOKUP(2,1/((LISTS!$M$2:$M$13&lt;&gt;"")*ISNUMBER(SEARCH(LISTS!$M$2:$M$13,$I5805))),LISTS!$N$2:$N$13),"NO")="SI"),"SI","NO"))</f>
        <v/>
      </c>
      <c r="M5805" s="9">
        <f>IF(COUNTA($A5805:$K5805)=0,"",IF($K5805&lt;&gt;"",IF(COUNTIF($K$19:$K5805,$K5805)&gt;1,"SI","NO"),IF(COUNTIFS($A$19:$A5805,$A5805,$C$19:$C5805,$C5805,$J$19:$J5805,$J5805,$D$19:$D5805,$D5805)&gt;1,"SI","NO")))</f>
        <v/>
      </c>
      <c r="N5805" s="11">
        <f>IF(COUNTA($A5805:$K5805)=0,"",IF(AND($L5805="SI",$M5805="NO"),IFERROR($H5805,0),0))</f>
        <v/>
      </c>
      <c r="O5805" s="9">
        <f>IF(COUNTA($A5805:$K5805)=0,"",IF($M5805="SI","CUFE o factura duplicada dentro del reporte; no se suma dos veces",IF(IFERROR($H5805,0)&lt;=0,"DIAN reporta valor susceptible 0",IF($L5805="NO",IFERROR(LOOKUP(2,1/((LISTS!$M$2:$M$13&lt;&gt;"")*ISNUMBER(SEARCH(LISTS!$M$2:$M$13,$I5805))),LISTS!$O$2:$O$13),"Medio de pago no elegible o no identificado por DIAN"),"Apta automaticamente por pago electronico y base positiva"))))</f>
        <v/>
      </c>
    </row>
    <row r="5806">
      <c r="A5806" s="9" t="n"/>
      <c r="B5806" s="9" t="n"/>
      <c r="C5806" s="12" t="n"/>
      <c r="D5806" s="11" t="n"/>
      <c r="E5806" s="11" t="n"/>
      <c r="F5806" s="11" t="n"/>
      <c r="G5806" s="11" t="n"/>
      <c r="H5806" s="11" t="n"/>
      <c r="I5806" s="9" t="n"/>
      <c r="J5806" s="9" t="n"/>
      <c r="K5806" s="9" t="n"/>
      <c r="L5806" s="9">
        <f>IF(COUNTA($A5806:$K5806)=0,"",IF(AND(IFERROR($H5806,0)&gt;0,LEN(TRIM($K5806&amp;""))&gt;0,IFERROR(LOOKUP(2,1/((LISTS!$M$2:$M$13&lt;&gt;"")*ISNUMBER(SEARCH(LISTS!$M$2:$M$13,$I5806))),LISTS!$N$2:$N$13),"NO")="SI"),"SI","NO"))</f>
        <v/>
      </c>
      <c r="M5806" s="9">
        <f>IF(COUNTA($A5806:$K5806)=0,"",IF($K5806&lt;&gt;"",IF(COUNTIF($K$19:$K5806,$K5806)&gt;1,"SI","NO"),IF(COUNTIFS($A$19:$A5806,$A5806,$C$19:$C5806,$C5806,$J$19:$J5806,$J5806,$D$19:$D5806,$D5806)&gt;1,"SI","NO")))</f>
        <v/>
      </c>
      <c r="N5806" s="11">
        <f>IF(COUNTA($A5806:$K5806)=0,"",IF(AND($L5806="SI",$M5806="NO"),IFERROR($H5806,0),0))</f>
        <v/>
      </c>
      <c r="O5806" s="9">
        <f>IF(COUNTA($A5806:$K5806)=0,"",IF($M5806="SI","CUFE o factura duplicada dentro del reporte; no se suma dos veces",IF(IFERROR($H5806,0)&lt;=0,"DIAN reporta valor susceptible 0",IF($L5806="NO",IFERROR(LOOKUP(2,1/((LISTS!$M$2:$M$13&lt;&gt;"")*ISNUMBER(SEARCH(LISTS!$M$2:$M$13,$I5806))),LISTS!$O$2:$O$13),"Medio de pago no elegible o no identificado por DIAN"),"Apta automaticamente por pago electronico y base positiva"))))</f>
        <v/>
      </c>
    </row>
    <row r="5807">
      <c r="A5807" s="9" t="n"/>
      <c r="B5807" s="9" t="n"/>
      <c r="C5807" s="12" t="n"/>
      <c r="D5807" s="11" t="n"/>
      <c r="E5807" s="11" t="n"/>
      <c r="F5807" s="11" t="n"/>
      <c r="G5807" s="11" t="n"/>
      <c r="H5807" s="11" t="n"/>
      <c r="I5807" s="9" t="n"/>
      <c r="J5807" s="9" t="n"/>
      <c r="K5807" s="9" t="n"/>
      <c r="L5807" s="9">
        <f>IF(COUNTA($A5807:$K5807)=0,"",IF(AND(IFERROR($H5807,0)&gt;0,LEN(TRIM($K5807&amp;""))&gt;0,IFERROR(LOOKUP(2,1/((LISTS!$M$2:$M$13&lt;&gt;"")*ISNUMBER(SEARCH(LISTS!$M$2:$M$13,$I5807))),LISTS!$N$2:$N$13),"NO")="SI"),"SI","NO"))</f>
        <v/>
      </c>
      <c r="M5807" s="9">
        <f>IF(COUNTA($A5807:$K5807)=0,"",IF($K5807&lt;&gt;"",IF(COUNTIF($K$19:$K5807,$K5807)&gt;1,"SI","NO"),IF(COUNTIFS($A$19:$A5807,$A5807,$C$19:$C5807,$C5807,$J$19:$J5807,$J5807,$D$19:$D5807,$D5807)&gt;1,"SI","NO")))</f>
        <v/>
      </c>
      <c r="N5807" s="11">
        <f>IF(COUNTA($A5807:$K5807)=0,"",IF(AND($L5807="SI",$M5807="NO"),IFERROR($H5807,0),0))</f>
        <v/>
      </c>
      <c r="O5807" s="9">
        <f>IF(COUNTA($A5807:$K5807)=0,"",IF($M5807="SI","CUFE o factura duplicada dentro del reporte; no se suma dos veces",IF(IFERROR($H5807,0)&lt;=0,"DIAN reporta valor susceptible 0",IF($L5807="NO",IFERROR(LOOKUP(2,1/((LISTS!$M$2:$M$13&lt;&gt;"")*ISNUMBER(SEARCH(LISTS!$M$2:$M$13,$I5807))),LISTS!$O$2:$O$13),"Medio de pago no elegible o no identificado por DIAN"),"Apta automaticamente por pago electronico y base positiva"))))</f>
        <v/>
      </c>
    </row>
    <row r="5808">
      <c r="A5808" s="9" t="n"/>
      <c r="B5808" s="9" t="n"/>
      <c r="C5808" s="12" t="n"/>
      <c r="D5808" s="11" t="n"/>
      <c r="E5808" s="11" t="n"/>
      <c r="F5808" s="11" t="n"/>
      <c r="G5808" s="11" t="n"/>
      <c r="H5808" s="11" t="n"/>
      <c r="I5808" s="9" t="n"/>
      <c r="J5808" s="9" t="n"/>
      <c r="K5808" s="9" t="n"/>
      <c r="L5808" s="9">
        <f>IF(COUNTA($A5808:$K5808)=0,"",IF(AND(IFERROR($H5808,0)&gt;0,LEN(TRIM($K5808&amp;""))&gt;0,IFERROR(LOOKUP(2,1/((LISTS!$M$2:$M$13&lt;&gt;"")*ISNUMBER(SEARCH(LISTS!$M$2:$M$13,$I5808))),LISTS!$N$2:$N$13),"NO")="SI"),"SI","NO"))</f>
        <v/>
      </c>
      <c r="M5808" s="9">
        <f>IF(COUNTA($A5808:$K5808)=0,"",IF($K5808&lt;&gt;"",IF(COUNTIF($K$19:$K5808,$K5808)&gt;1,"SI","NO"),IF(COUNTIFS($A$19:$A5808,$A5808,$C$19:$C5808,$C5808,$J$19:$J5808,$J5808,$D$19:$D5808,$D5808)&gt;1,"SI","NO")))</f>
        <v/>
      </c>
      <c r="N5808" s="11">
        <f>IF(COUNTA($A5808:$K5808)=0,"",IF(AND($L5808="SI",$M5808="NO"),IFERROR($H5808,0),0))</f>
        <v/>
      </c>
      <c r="O5808" s="9">
        <f>IF(COUNTA($A5808:$K5808)=0,"",IF($M5808="SI","CUFE o factura duplicada dentro del reporte; no se suma dos veces",IF(IFERROR($H5808,0)&lt;=0,"DIAN reporta valor susceptible 0",IF($L5808="NO",IFERROR(LOOKUP(2,1/((LISTS!$M$2:$M$13&lt;&gt;"")*ISNUMBER(SEARCH(LISTS!$M$2:$M$13,$I5808))),LISTS!$O$2:$O$13),"Medio de pago no elegible o no identificado por DIAN"),"Apta automaticamente por pago electronico y base positiva"))))</f>
        <v/>
      </c>
    </row>
    <row r="5809">
      <c r="A5809" s="9" t="n"/>
      <c r="B5809" s="9" t="n"/>
      <c r="C5809" s="12" t="n"/>
      <c r="D5809" s="11" t="n"/>
      <c r="E5809" s="11" t="n"/>
      <c r="F5809" s="11" t="n"/>
      <c r="G5809" s="11" t="n"/>
      <c r="H5809" s="11" t="n"/>
      <c r="I5809" s="9" t="n"/>
      <c r="J5809" s="9" t="n"/>
      <c r="K5809" s="9" t="n"/>
      <c r="L5809" s="9">
        <f>IF(COUNTA($A5809:$K5809)=0,"",IF(AND(IFERROR($H5809,0)&gt;0,LEN(TRIM($K5809&amp;""))&gt;0,IFERROR(LOOKUP(2,1/((LISTS!$M$2:$M$13&lt;&gt;"")*ISNUMBER(SEARCH(LISTS!$M$2:$M$13,$I5809))),LISTS!$N$2:$N$13),"NO")="SI"),"SI","NO"))</f>
        <v/>
      </c>
      <c r="M5809" s="9">
        <f>IF(COUNTA($A5809:$K5809)=0,"",IF($K5809&lt;&gt;"",IF(COUNTIF($K$19:$K5809,$K5809)&gt;1,"SI","NO"),IF(COUNTIFS($A$19:$A5809,$A5809,$C$19:$C5809,$C5809,$J$19:$J5809,$J5809,$D$19:$D5809,$D5809)&gt;1,"SI","NO")))</f>
        <v/>
      </c>
      <c r="N5809" s="11">
        <f>IF(COUNTA($A5809:$K5809)=0,"",IF(AND($L5809="SI",$M5809="NO"),IFERROR($H5809,0),0))</f>
        <v/>
      </c>
      <c r="O5809" s="9">
        <f>IF(COUNTA($A5809:$K5809)=0,"",IF($M5809="SI","CUFE o factura duplicada dentro del reporte; no se suma dos veces",IF(IFERROR($H5809,0)&lt;=0,"DIAN reporta valor susceptible 0",IF($L5809="NO",IFERROR(LOOKUP(2,1/((LISTS!$M$2:$M$13&lt;&gt;"")*ISNUMBER(SEARCH(LISTS!$M$2:$M$13,$I5809))),LISTS!$O$2:$O$13),"Medio de pago no elegible o no identificado por DIAN"),"Apta automaticamente por pago electronico y base positiva"))))</f>
        <v/>
      </c>
    </row>
    <row r="5810">
      <c r="A5810" s="9" t="n"/>
      <c r="B5810" s="9" t="n"/>
      <c r="C5810" s="12" t="n"/>
      <c r="D5810" s="11" t="n"/>
      <c r="E5810" s="11" t="n"/>
      <c r="F5810" s="11" t="n"/>
      <c r="G5810" s="11" t="n"/>
      <c r="H5810" s="11" t="n"/>
      <c r="I5810" s="9" t="n"/>
      <c r="J5810" s="9" t="n"/>
      <c r="K5810" s="9" t="n"/>
      <c r="L5810" s="9">
        <f>IF(COUNTA($A5810:$K5810)=0,"",IF(AND(IFERROR($H5810,0)&gt;0,LEN(TRIM($K5810&amp;""))&gt;0,IFERROR(LOOKUP(2,1/((LISTS!$M$2:$M$13&lt;&gt;"")*ISNUMBER(SEARCH(LISTS!$M$2:$M$13,$I5810))),LISTS!$N$2:$N$13),"NO")="SI"),"SI","NO"))</f>
        <v/>
      </c>
      <c r="M5810" s="9">
        <f>IF(COUNTA($A5810:$K5810)=0,"",IF($K5810&lt;&gt;"",IF(COUNTIF($K$19:$K5810,$K5810)&gt;1,"SI","NO"),IF(COUNTIFS($A$19:$A5810,$A5810,$C$19:$C5810,$C5810,$J$19:$J5810,$J5810,$D$19:$D5810,$D5810)&gt;1,"SI","NO")))</f>
        <v/>
      </c>
      <c r="N5810" s="11">
        <f>IF(COUNTA($A5810:$K5810)=0,"",IF(AND($L5810="SI",$M5810="NO"),IFERROR($H5810,0),0))</f>
        <v/>
      </c>
      <c r="O5810" s="9">
        <f>IF(COUNTA($A5810:$K5810)=0,"",IF($M5810="SI","CUFE o factura duplicada dentro del reporte; no se suma dos veces",IF(IFERROR($H5810,0)&lt;=0,"DIAN reporta valor susceptible 0",IF($L5810="NO",IFERROR(LOOKUP(2,1/((LISTS!$M$2:$M$13&lt;&gt;"")*ISNUMBER(SEARCH(LISTS!$M$2:$M$13,$I5810))),LISTS!$O$2:$O$13),"Medio de pago no elegible o no identificado por DIAN"),"Apta automaticamente por pago electronico y base positiva"))))</f>
        <v/>
      </c>
    </row>
    <row r="5811">
      <c r="A5811" s="9" t="n"/>
      <c r="B5811" s="9" t="n"/>
      <c r="C5811" s="12" t="n"/>
      <c r="D5811" s="11" t="n"/>
      <c r="E5811" s="11" t="n"/>
      <c r="F5811" s="11" t="n"/>
      <c r="G5811" s="11" t="n"/>
      <c r="H5811" s="11" t="n"/>
      <c r="I5811" s="9" t="n"/>
      <c r="J5811" s="9" t="n"/>
      <c r="K5811" s="9" t="n"/>
      <c r="L5811" s="9">
        <f>IF(COUNTA($A5811:$K5811)=0,"",IF(AND(IFERROR($H5811,0)&gt;0,LEN(TRIM($K5811&amp;""))&gt;0,IFERROR(LOOKUP(2,1/((LISTS!$M$2:$M$13&lt;&gt;"")*ISNUMBER(SEARCH(LISTS!$M$2:$M$13,$I5811))),LISTS!$N$2:$N$13),"NO")="SI"),"SI","NO"))</f>
        <v/>
      </c>
      <c r="M5811" s="9">
        <f>IF(COUNTA($A5811:$K5811)=0,"",IF($K5811&lt;&gt;"",IF(COUNTIF($K$19:$K5811,$K5811)&gt;1,"SI","NO"),IF(COUNTIFS($A$19:$A5811,$A5811,$C$19:$C5811,$C5811,$J$19:$J5811,$J5811,$D$19:$D5811,$D5811)&gt;1,"SI","NO")))</f>
        <v/>
      </c>
      <c r="N5811" s="11">
        <f>IF(COUNTA($A5811:$K5811)=0,"",IF(AND($L5811="SI",$M5811="NO"),IFERROR($H5811,0),0))</f>
        <v/>
      </c>
      <c r="O5811" s="9">
        <f>IF(COUNTA($A5811:$K5811)=0,"",IF($M5811="SI","CUFE o factura duplicada dentro del reporte; no se suma dos veces",IF(IFERROR($H5811,0)&lt;=0,"DIAN reporta valor susceptible 0",IF($L5811="NO",IFERROR(LOOKUP(2,1/((LISTS!$M$2:$M$13&lt;&gt;"")*ISNUMBER(SEARCH(LISTS!$M$2:$M$13,$I5811))),LISTS!$O$2:$O$13),"Medio de pago no elegible o no identificado por DIAN"),"Apta automaticamente por pago electronico y base positiva"))))</f>
        <v/>
      </c>
    </row>
    <row r="5812">
      <c r="A5812" s="9" t="n"/>
      <c r="B5812" s="9" t="n"/>
      <c r="C5812" s="12" t="n"/>
      <c r="D5812" s="11" t="n"/>
      <c r="E5812" s="11" t="n"/>
      <c r="F5812" s="11" t="n"/>
      <c r="G5812" s="11" t="n"/>
      <c r="H5812" s="11" t="n"/>
      <c r="I5812" s="9" t="n"/>
      <c r="J5812" s="9" t="n"/>
      <c r="K5812" s="9" t="n"/>
      <c r="L5812" s="9">
        <f>IF(COUNTA($A5812:$K5812)=0,"",IF(AND(IFERROR($H5812,0)&gt;0,LEN(TRIM($K5812&amp;""))&gt;0,IFERROR(LOOKUP(2,1/((LISTS!$M$2:$M$13&lt;&gt;"")*ISNUMBER(SEARCH(LISTS!$M$2:$M$13,$I5812))),LISTS!$N$2:$N$13),"NO")="SI"),"SI","NO"))</f>
        <v/>
      </c>
      <c r="M5812" s="9">
        <f>IF(COUNTA($A5812:$K5812)=0,"",IF($K5812&lt;&gt;"",IF(COUNTIF($K$19:$K5812,$K5812)&gt;1,"SI","NO"),IF(COUNTIFS($A$19:$A5812,$A5812,$C$19:$C5812,$C5812,$J$19:$J5812,$J5812,$D$19:$D5812,$D5812)&gt;1,"SI","NO")))</f>
        <v/>
      </c>
      <c r="N5812" s="11">
        <f>IF(COUNTA($A5812:$K5812)=0,"",IF(AND($L5812="SI",$M5812="NO"),IFERROR($H5812,0),0))</f>
        <v/>
      </c>
      <c r="O5812" s="9">
        <f>IF(COUNTA($A5812:$K5812)=0,"",IF($M5812="SI","CUFE o factura duplicada dentro del reporte; no se suma dos veces",IF(IFERROR($H5812,0)&lt;=0,"DIAN reporta valor susceptible 0",IF($L5812="NO",IFERROR(LOOKUP(2,1/((LISTS!$M$2:$M$13&lt;&gt;"")*ISNUMBER(SEARCH(LISTS!$M$2:$M$13,$I5812))),LISTS!$O$2:$O$13),"Medio de pago no elegible o no identificado por DIAN"),"Apta automaticamente por pago electronico y base positiva"))))</f>
        <v/>
      </c>
    </row>
    <row r="5813">
      <c r="A5813" s="9" t="n"/>
      <c r="B5813" s="9" t="n"/>
      <c r="C5813" s="12" t="n"/>
      <c r="D5813" s="11" t="n"/>
      <c r="E5813" s="11" t="n"/>
      <c r="F5813" s="11" t="n"/>
      <c r="G5813" s="11" t="n"/>
      <c r="H5813" s="11" t="n"/>
      <c r="I5813" s="9" t="n"/>
      <c r="J5813" s="9" t="n"/>
      <c r="K5813" s="9" t="n"/>
      <c r="L5813" s="9">
        <f>IF(COUNTA($A5813:$K5813)=0,"",IF(AND(IFERROR($H5813,0)&gt;0,LEN(TRIM($K5813&amp;""))&gt;0,IFERROR(LOOKUP(2,1/((LISTS!$M$2:$M$13&lt;&gt;"")*ISNUMBER(SEARCH(LISTS!$M$2:$M$13,$I5813))),LISTS!$N$2:$N$13),"NO")="SI"),"SI","NO"))</f>
        <v/>
      </c>
      <c r="M5813" s="9">
        <f>IF(COUNTA($A5813:$K5813)=0,"",IF($K5813&lt;&gt;"",IF(COUNTIF($K$19:$K5813,$K5813)&gt;1,"SI","NO"),IF(COUNTIFS($A$19:$A5813,$A5813,$C$19:$C5813,$C5813,$J$19:$J5813,$J5813,$D$19:$D5813,$D5813)&gt;1,"SI","NO")))</f>
        <v/>
      </c>
      <c r="N5813" s="11">
        <f>IF(COUNTA($A5813:$K5813)=0,"",IF(AND($L5813="SI",$M5813="NO"),IFERROR($H5813,0),0))</f>
        <v/>
      </c>
      <c r="O5813" s="9">
        <f>IF(COUNTA($A5813:$K5813)=0,"",IF($M5813="SI","CUFE o factura duplicada dentro del reporte; no se suma dos veces",IF(IFERROR($H5813,0)&lt;=0,"DIAN reporta valor susceptible 0",IF($L5813="NO",IFERROR(LOOKUP(2,1/((LISTS!$M$2:$M$13&lt;&gt;"")*ISNUMBER(SEARCH(LISTS!$M$2:$M$13,$I5813))),LISTS!$O$2:$O$13),"Medio de pago no elegible o no identificado por DIAN"),"Apta automaticamente por pago electronico y base positiva"))))</f>
        <v/>
      </c>
    </row>
    <row r="5814">
      <c r="A5814" s="9" t="n"/>
      <c r="B5814" s="9" t="n"/>
      <c r="C5814" s="12" t="n"/>
      <c r="D5814" s="11" t="n"/>
      <c r="E5814" s="11" t="n"/>
      <c r="F5814" s="11" t="n"/>
      <c r="G5814" s="11" t="n"/>
      <c r="H5814" s="11" t="n"/>
      <c r="I5814" s="9" t="n"/>
      <c r="J5814" s="9" t="n"/>
      <c r="K5814" s="9" t="n"/>
      <c r="L5814" s="9">
        <f>IF(COUNTA($A5814:$K5814)=0,"",IF(AND(IFERROR($H5814,0)&gt;0,LEN(TRIM($K5814&amp;""))&gt;0,IFERROR(LOOKUP(2,1/((LISTS!$M$2:$M$13&lt;&gt;"")*ISNUMBER(SEARCH(LISTS!$M$2:$M$13,$I5814))),LISTS!$N$2:$N$13),"NO")="SI"),"SI","NO"))</f>
        <v/>
      </c>
      <c r="M5814" s="9">
        <f>IF(COUNTA($A5814:$K5814)=0,"",IF($K5814&lt;&gt;"",IF(COUNTIF($K$19:$K5814,$K5814)&gt;1,"SI","NO"),IF(COUNTIFS($A$19:$A5814,$A5814,$C$19:$C5814,$C5814,$J$19:$J5814,$J5814,$D$19:$D5814,$D5814)&gt;1,"SI","NO")))</f>
        <v/>
      </c>
      <c r="N5814" s="11">
        <f>IF(COUNTA($A5814:$K5814)=0,"",IF(AND($L5814="SI",$M5814="NO"),IFERROR($H5814,0),0))</f>
        <v/>
      </c>
      <c r="O5814" s="9">
        <f>IF(COUNTA($A5814:$K5814)=0,"",IF($M5814="SI","CUFE o factura duplicada dentro del reporte; no se suma dos veces",IF(IFERROR($H5814,0)&lt;=0,"DIAN reporta valor susceptible 0",IF($L5814="NO",IFERROR(LOOKUP(2,1/((LISTS!$M$2:$M$13&lt;&gt;"")*ISNUMBER(SEARCH(LISTS!$M$2:$M$13,$I5814))),LISTS!$O$2:$O$13),"Medio de pago no elegible o no identificado por DIAN"),"Apta automaticamente por pago electronico y base positiva"))))</f>
        <v/>
      </c>
    </row>
    <row r="5815">
      <c r="A5815" s="9" t="n"/>
      <c r="B5815" s="9" t="n"/>
      <c r="C5815" s="12" t="n"/>
      <c r="D5815" s="11" t="n"/>
      <c r="E5815" s="11" t="n"/>
      <c r="F5815" s="11" t="n"/>
      <c r="G5815" s="11" t="n"/>
      <c r="H5815" s="11" t="n"/>
      <c r="I5815" s="9" t="n"/>
      <c r="J5815" s="9" t="n"/>
      <c r="K5815" s="9" t="n"/>
      <c r="L5815" s="9">
        <f>IF(COUNTA($A5815:$K5815)=0,"",IF(AND(IFERROR($H5815,0)&gt;0,LEN(TRIM($K5815&amp;""))&gt;0,IFERROR(LOOKUP(2,1/((LISTS!$M$2:$M$13&lt;&gt;"")*ISNUMBER(SEARCH(LISTS!$M$2:$M$13,$I5815))),LISTS!$N$2:$N$13),"NO")="SI"),"SI","NO"))</f>
        <v/>
      </c>
      <c r="M5815" s="9">
        <f>IF(COUNTA($A5815:$K5815)=0,"",IF($K5815&lt;&gt;"",IF(COUNTIF($K$19:$K5815,$K5815)&gt;1,"SI","NO"),IF(COUNTIFS($A$19:$A5815,$A5815,$C$19:$C5815,$C5815,$J$19:$J5815,$J5815,$D$19:$D5815,$D5815)&gt;1,"SI","NO")))</f>
        <v/>
      </c>
      <c r="N5815" s="11">
        <f>IF(COUNTA($A5815:$K5815)=0,"",IF(AND($L5815="SI",$M5815="NO"),IFERROR($H5815,0),0))</f>
        <v/>
      </c>
      <c r="O5815" s="9">
        <f>IF(COUNTA($A5815:$K5815)=0,"",IF($M5815="SI","CUFE o factura duplicada dentro del reporte; no se suma dos veces",IF(IFERROR($H5815,0)&lt;=0,"DIAN reporta valor susceptible 0",IF($L5815="NO",IFERROR(LOOKUP(2,1/((LISTS!$M$2:$M$13&lt;&gt;"")*ISNUMBER(SEARCH(LISTS!$M$2:$M$13,$I5815))),LISTS!$O$2:$O$13),"Medio de pago no elegible o no identificado por DIAN"),"Apta automaticamente por pago electronico y base positiva"))))</f>
        <v/>
      </c>
    </row>
    <row r="5816">
      <c r="A5816" s="9" t="n"/>
      <c r="B5816" s="9" t="n"/>
      <c r="C5816" s="12" t="n"/>
      <c r="D5816" s="11" t="n"/>
      <c r="E5816" s="11" t="n"/>
      <c r="F5816" s="11" t="n"/>
      <c r="G5816" s="11" t="n"/>
      <c r="H5816" s="11" t="n"/>
      <c r="I5816" s="9" t="n"/>
      <c r="J5816" s="9" t="n"/>
      <c r="K5816" s="9" t="n"/>
      <c r="L5816" s="9">
        <f>IF(COUNTA($A5816:$K5816)=0,"",IF(AND(IFERROR($H5816,0)&gt;0,LEN(TRIM($K5816&amp;""))&gt;0,IFERROR(LOOKUP(2,1/((LISTS!$M$2:$M$13&lt;&gt;"")*ISNUMBER(SEARCH(LISTS!$M$2:$M$13,$I5816))),LISTS!$N$2:$N$13),"NO")="SI"),"SI","NO"))</f>
        <v/>
      </c>
      <c r="M5816" s="9">
        <f>IF(COUNTA($A5816:$K5816)=0,"",IF($K5816&lt;&gt;"",IF(COUNTIF($K$19:$K5816,$K5816)&gt;1,"SI","NO"),IF(COUNTIFS($A$19:$A5816,$A5816,$C$19:$C5816,$C5816,$J$19:$J5816,$J5816,$D$19:$D5816,$D5816)&gt;1,"SI","NO")))</f>
        <v/>
      </c>
      <c r="N5816" s="11">
        <f>IF(COUNTA($A5816:$K5816)=0,"",IF(AND($L5816="SI",$M5816="NO"),IFERROR($H5816,0),0))</f>
        <v/>
      </c>
      <c r="O5816" s="9">
        <f>IF(COUNTA($A5816:$K5816)=0,"",IF($M5816="SI","CUFE o factura duplicada dentro del reporte; no se suma dos veces",IF(IFERROR($H5816,0)&lt;=0,"DIAN reporta valor susceptible 0",IF($L5816="NO",IFERROR(LOOKUP(2,1/((LISTS!$M$2:$M$13&lt;&gt;"")*ISNUMBER(SEARCH(LISTS!$M$2:$M$13,$I5816))),LISTS!$O$2:$O$13),"Medio de pago no elegible o no identificado por DIAN"),"Apta automaticamente por pago electronico y base positiva"))))</f>
        <v/>
      </c>
    </row>
    <row r="5817">
      <c r="A5817" s="9" t="n"/>
      <c r="B5817" s="9" t="n"/>
      <c r="C5817" s="12" t="n"/>
      <c r="D5817" s="11" t="n"/>
      <c r="E5817" s="11" t="n"/>
      <c r="F5817" s="11" t="n"/>
      <c r="G5817" s="11" t="n"/>
      <c r="H5817" s="11" t="n"/>
      <c r="I5817" s="9" t="n"/>
      <c r="J5817" s="9" t="n"/>
      <c r="K5817" s="9" t="n"/>
      <c r="L5817" s="9">
        <f>IF(COUNTA($A5817:$K5817)=0,"",IF(AND(IFERROR($H5817,0)&gt;0,LEN(TRIM($K5817&amp;""))&gt;0,IFERROR(LOOKUP(2,1/((LISTS!$M$2:$M$13&lt;&gt;"")*ISNUMBER(SEARCH(LISTS!$M$2:$M$13,$I5817))),LISTS!$N$2:$N$13),"NO")="SI"),"SI","NO"))</f>
        <v/>
      </c>
      <c r="M5817" s="9">
        <f>IF(COUNTA($A5817:$K5817)=0,"",IF($K5817&lt;&gt;"",IF(COUNTIF($K$19:$K5817,$K5817)&gt;1,"SI","NO"),IF(COUNTIFS($A$19:$A5817,$A5817,$C$19:$C5817,$C5817,$J$19:$J5817,$J5817,$D$19:$D5817,$D5817)&gt;1,"SI","NO")))</f>
        <v/>
      </c>
      <c r="N5817" s="11">
        <f>IF(COUNTA($A5817:$K5817)=0,"",IF(AND($L5817="SI",$M5817="NO"),IFERROR($H5817,0),0))</f>
        <v/>
      </c>
      <c r="O5817" s="9">
        <f>IF(COUNTA($A5817:$K5817)=0,"",IF($M5817="SI","CUFE o factura duplicada dentro del reporte; no se suma dos veces",IF(IFERROR($H5817,0)&lt;=0,"DIAN reporta valor susceptible 0",IF($L5817="NO",IFERROR(LOOKUP(2,1/((LISTS!$M$2:$M$13&lt;&gt;"")*ISNUMBER(SEARCH(LISTS!$M$2:$M$13,$I5817))),LISTS!$O$2:$O$13),"Medio de pago no elegible o no identificado por DIAN"),"Apta automaticamente por pago electronico y base positiva"))))</f>
        <v/>
      </c>
    </row>
    <row r="5818">
      <c r="A5818" s="9" t="n"/>
      <c r="B5818" s="9" t="n"/>
      <c r="C5818" s="12" t="n"/>
      <c r="D5818" s="11" t="n"/>
      <c r="E5818" s="11" t="n"/>
      <c r="F5818" s="11" t="n"/>
      <c r="G5818" s="11" t="n"/>
      <c r="H5818" s="11" t="n"/>
      <c r="I5818" s="9" t="n"/>
      <c r="J5818" s="9" t="n"/>
      <c r="K5818" s="9" t="n"/>
      <c r="L5818" s="9">
        <f>IF(COUNTA($A5818:$K5818)=0,"",IF(AND(IFERROR($H5818,0)&gt;0,LEN(TRIM($K5818&amp;""))&gt;0,IFERROR(LOOKUP(2,1/((LISTS!$M$2:$M$13&lt;&gt;"")*ISNUMBER(SEARCH(LISTS!$M$2:$M$13,$I5818))),LISTS!$N$2:$N$13),"NO")="SI"),"SI","NO"))</f>
        <v/>
      </c>
      <c r="M5818" s="9">
        <f>IF(COUNTA($A5818:$K5818)=0,"",IF($K5818&lt;&gt;"",IF(COUNTIF($K$19:$K5818,$K5818)&gt;1,"SI","NO"),IF(COUNTIFS($A$19:$A5818,$A5818,$C$19:$C5818,$C5818,$J$19:$J5818,$J5818,$D$19:$D5818,$D5818)&gt;1,"SI","NO")))</f>
        <v/>
      </c>
      <c r="N5818" s="11">
        <f>IF(COUNTA($A5818:$K5818)=0,"",IF(AND($L5818="SI",$M5818="NO"),IFERROR($H5818,0),0))</f>
        <v/>
      </c>
      <c r="O5818" s="9">
        <f>IF(COUNTA($A5818:$K5818)=0,"",IF($M5818="SI","CUFE o factura duplicada dentro del reporte; no se suma dos veces",IF(IFERROR($H5818,0)&lt;=0,"DIAN reporta valor susceptible 0",IF($L5818="NO",IFERROR(LOOKUP(2,1/((LISTS!$M$2:$M$13&lt;&gt;"")*ISNUMBER(SEARCH(LISTS!$M$2:$M$13,$I5818))),LISTS!$O$2:$O$13),"Medio de pago no elegible o no identificado por DIAN"),"Apta automaticamente por pago electronico y base positiva"))))</f>
        <v/>
      </c>
    </row>
    <row r="5819">
      <c r="A5819" s="9" t="n"/>
      <c r="B5819" s="9" t="n"/>
      <c r="C5819" s="12" t="n"/>
      <c r="D5819" s="11" t="n"/>
      <c r="E5819" s="11" t="n"/>
      <c r="F5819" s="11" t="n"/>
      <c r="G5819" s="11" t="n"/>
      <c r="H5819" s="11" t="n"/>
      <c r="I5819" s="9" t="n"/>
      <c r="J5819" s="9" t="n"/>
      <c r="K5819" s="9" t="n"/>
      <c r="L5819" s="9">
        <f>IF(COUNTA($A5819:$K5819)=0,"",IF(AND(IFERROR($H5819,0)&gt;0,LEN(TRIM($K5819&amp;""))&gt;0,IFERROR(LOOKUP(2,1/((LISTS!$M$2:$M$13&lt;&gt;"")*ISNUMBER(SEARCH(LISTS!$M$2:$M$13,$I5819))),LISTS!$N$2:$N$13),"NO")="SI"),"SI","NO"))</f>
        <v/>
      </c>
      <c r="M5819" s="9">
        <f>IF(COUNTA($A5819:$K5819)=0,"",IF($K5819&lt;&gt;"",IF(COUNTIF($K$19:$K5819,$K5819)&gt;1,"SI","NO"),IF(COUNTIFS($A$19:$A5819,$A5819,$C$19:$C5819,$C5819,$J$19:$J5819,$J5819,$D$19:$D5819,$D5819)&gt;1,"SI","NO")))</f>
        <v/>
      </c>
      <c r="N5819" s="11">
        <f>IF(COUNTA($A5819:$K5819)=0,"",IF(AND($L5819="SI",$M5819="NO"),IFERROR($H5819,0),0))</f>
        <v/>
      </c>
      <c r="O5819" s="9">
        <f>IF(COUNTA($A5819:$K5819)=0,"",IF($M5819="SI","CUFE o factura duplicada dentro del reporte; no se suma dos veces",IF(IFERROR($H5819,0)&lt;=0,"DIAN reporta valor susceptible 0",IF($L5819="NO",IFERROR(LOOKUP(2,1/((LISTS!$M$2:$M$13&lt;&gt;"")*ISNUMBER(SEARCH(LISTS!$M$2:$M$13,$I5819))),LISTS!$O$2:$O$13),"Medio de pago no elegible o no identificado por DIAN"),"Apta automaticamente por pago electronico y base positiva"))))</f>
        <v/>
      </c>
    </row>
    <row r="5820">
      <c r="A5820" s="9" t="n"/>
      <c r="B5820" s="9" t="n"/>
      <c r="C5820" s="12" t="n"/>
      <c r="D5820" s="11" t="n"/>
      <c r="E5820" s="11" t="n"/>
      <c r="F5820" s="11" t="n"/>
      <c r="G5820" s="11" t="n"/>
      <c r="H5820" s="11" t="n"/>
      <c r="I5820" s="9" t="n"/>
      <c r="J5820" s="9" t="n"/>
      <c r="K5820" s="9" t="n"/>
      <c r="L5820" s="9">
        <f>IF(COUNTA($A5820:$K5820)=0,"",IF(AND(IFERROR($H5820,0)&gt;0,LEN(TRIM($K5820&amp;""))&gt;0,IFERROR(LOOKUP(2,1/((LISTS!$M$2:$M$13&lt;&gt;"")*ISNUMBER(SEARCH(LISTS!$M$2:$M$13,$I5820))),LISTS!$N$2:$N$13),"NO")="SI"),"SI","NO"))</f>
        <v/>
      </c>
      <c r="M5820" s="9">
        <f>IF(COUNTA($A5820:$K5820)=0,"",IF($K5820&lt;&gt;"",IF(COUNTIF($K$19:$K5820,$K5820)&gt;1,"SI","NO"),IF(COUNTIFS($A$19:$A5820,$A5820,$C$19:$C5820,$C5820,$J$19:$J5820,$J5820,$D$19:$D5820,$D5820)&gt;1,"SI","NO")))</f>
        <v/>
      </c>
      <c r="N5820" s="11">
        <f>IF(COUNTA($A5820:$K5820)=0,"",IF(AND($L5820="SI",$M5820="NO"),IFERROR($H5820,0),0))</f>
        <v/>
      </c>
      <c r="O5820" s="9">
        <f>IF(COUNTA($A5820:$K5820)=0,"",IF($M5820="SI","CUFE o factura duplicada dentro del reporte; no se suma dos veces",IF(IFERROR($H5820,0)&lt;=0,"DIAN reporta valor susceptible 0",IF($L5820="NO",IFERROR(LOOKUP(2,1/((LISTS!$M$2:$M$13&lt;&gt;"")*ISNUMBER(SEARCH(LISTS!$M$2:$M$13,$I5820))),LISTS!$O$2:$O$13),"Medio de pago no elegible o no identificado por DIAN"),"Apta automaticamente por pago electronico y base positiva"))))</f>
        <v/>
      </c>
    </row>
    <row r="5821">
      <c r="A5821" s="9" t="n"/>
      <c r="B5821" s="9" t="n"/>
      <c r="C5821" s="12" t="n"/>
      <c r="D5821" s="11" t="n"/>
      <c r="E5821" s="11" t="n"/>
      <c r="F5821" s="11" t="n"/>
      <c r="G5821" s="11" t="n"/>
      <c r="H5821" s="11" t="n"/>
      <c r="I5821" s="9" t="n"/>
      <c r="J5821" s="9" t="n"/>
      <c r="K5821" s="9" t="n"/>
      <c r="L5821" s="9">
        <f>IF(COUNTA($A5821:$K5821)=0,"",IF(AND(IFERROR($H5821,0)&gt;0,LEN(TRIM($K5821&amp;""))&gt;0,IFERROR(LOOKUP(2,1/((LISTS!$M$2:$M$13&lt;&gt;"")*ISNUMBER(SEARCH(LISTS!$M$2:$M$13,$I5821))),LISTS!$N$2:$N$13),"NO")="SI"),"SI","NO"))</f>
        <v/>
      </c>
      <c r="M5821" s="9">
        <f>IF(COUNTA($A5821:$K5821)=0,"",IF($K5821&lt;&gt;"",IF(COUNTIF($K$19:$K5821,$K5821)&gt;1,"SI","NO"),IF(COUNTIFS($A$19:$A5821,$A5821,$C$19:$C5821,$C5821,$J$19:$J5821,$J5821,$D$19:$D5821,$D5821)&gt;1,"SI","NO")))</f>
        <v/>
      </c>
      <c r="N5821" s="11">
        <f>IF(COUNTA($A5821:$K5821)=0,"",IF(AND($L5821="SI",$M5821="NO"),IFERROR($H5821,0),0))</f>
        <v/>
      </c>
      <c r="O5821" s="9">
        <f>IF(COUNTA($A5821:$K5821)=0,"",IF($M5821="SI","CUFE o factura duplicada dentro del reporte; no se suma dos veces",IF(IFERROR($H5821,0)&lt;=0,"DIAN reporta valor susceptible 0",IF($L5821="NO",IFERROR(LOOKUP(2,1/((LISTS!$M$2:$M$13&lt;&gt;"")*ISNUMBER(SEARCH(LISTS!$M$2:$M$13,$I5821))),LISTS!$O$2:$O$13),"Medio de pago no elegible o no identificado por DIAN"),"Apta automaticamente por pago electronico y base positiva"))))</f>
        <v/>
      </c>
    </row>
    <row r="5822">
      <c r="A5822" s="9" t="n"/>
      <c r="B5822" s="9" t="n"/>
      <c r="C5822" s="12" t="n"/>
      <c r="D5822" s="11" t="n"/>
      <c r="E5822" s="11" t="n"/>
      <c r="F5822" s="11" t="n"/>
      <c r="G5822" s="11" t="n"/>
      <c r="H5822" s="11" t="n"/>
      <c r="I5822" s="9" t="n"/>
      <c r="J5822" s="9" t="n"/>
      <c r="K5822" s="9" t="n"/>
      <c r="L5822" s="9">
        <f>IF(COUNTA($A5822:$K5822)=0,"",IF(AND(IFERROR($H5822,0)&gt;0,LEN(TRIM($K5822&amp;""))&gt;0,IFERROR(LOOKUP(2,1/((LISTS!$M$2:$M$13&lt;&gt;"")*ISNUMBER(SEARCH(LISTS!$M$2:$M$13,$I5822))),LISTS!$N$2:$N$13),"NO")="SI"),"SI","NO"))</f>
        <v/>
      </c>
      <c r="M5822" s="9">
        <f>IF(COUNTA($A5822:$K5822)=0,"",IF($K5822&lt;&gt;"",IF(COUNTIF($K$19:$K5822,$K5822)&gt;1,"SI","NO"),IF(COUNTIFS($A$19:$A5822,$A5822,$C$19:$C5822,$C5822,$J$19:$J5822,$J5822,$D$19:$D5822,$D5822)&gt;1,"SI","NO")))</f>
        <v/>
      </c>
      <c r="N5822" s="11">
        <f>IF(COUNTA($A5822:$K5822)=0,"",IF(AND($L5822="SI",$M5822="NO"),IFERROR($H5822,0),0))</f>
        <v/>
      </c>
      <c r="O5822" s="9">
        <f>IF(COUNTA($A5822:$K5822)=0,"",IF($M5822="SI","CUFE o factura duplicada dentro del reporte; no se suma dos veces",IF(IFERROR($H5822,0)&lt;=0,"DIAN reporta valor susceptible 0",IF($L5822="NO",IFERROR(LOOKUP(2,1/((LISTS!$M$2:$M$13&lt;&gt;"")*ISNUMBER(SEARCH(LISTS!$M$2:$M$13,$I5822))),LISTS!$O$2:$O$13),"Medio de pago no elegible o no identificado por DIAN"),"Apta automaticamente por pago electronico y base positiva"))))</f>
        <v/>
      </c>
    </row>
    <row r="5823">
      <c r="A5823" s="9" t="n"/>
      <c r="B5823" s="9" t="n"/>
      <c r="C5823" s="12" t="n"/>
      <c r="D5823" s="11" t="n"/>
      <c r="E5823" s="11" t="n"/>
      <c r="F5823" s="11" t="n"/>
      <c r="G5823" s="11" t="n"/>
      <c r="H5823" s="11" t="n"/>
      <c r="I5823" s="9" t="n"/>
      <c r="J5823" s="9" t="n"/>
      <c r="K5823" s="9" t="n"/>
      <c r="L5823" s="9">
        <f>IF(COUNTA($A5823:$K5823)=0,"",IF(AND(IFERROR($H5823,0)&gt;0,LEN(TRIM($K5823&amp;""))&gt;0,IFERROR(LOOKUP(2,1/((LISTS!$M$2:$M$13&lt;&gt;"")*ISNUMBER(SEARCH(LISTS!$M$2:$M$13,$I5823))),LISTS!$N$2:$N$13),"NO")="SI"),"SI","NO"))</f>
        <v/>
      </c>
      <c r="M5823" s="9">
        <f>IF(COUNTA($A5823:$K5823)=0,"",IF($K5823&lt;&gt;"",IF(COUNTIF($K$19:$K5823,$K5823)&gt;1,"SI","NO"),IF(COUNTIFS($A$19:$A5823,$A5823,$C$19:$C5823,$C5823,$J$19:$J5823,$J5823,$D$19:$D5823,$D5823)&gt;1,"SI","NO")))</f>
        <v/>
      </c>
      <c r="N5823" s="11">
        <f>IF(COUNTA($A5823:$K5823)=0,"",IF(AND($L5823="SI",$M5823="NO"),IFERROR($H5823,0),0))</f>
        <v/>
      </c>
      <c r="O5823" s="9">
        <f>IF(COUNTA($A5823:$K5823)=0,"",IF($M5823="SI","CUFE o factura duplicada dentro del reporte; no se suma dos veces",IF(IFERROR($H5823,0)&lt;=0,"DIAN reporta valor susceptible 0",IF($L5823="NO",IFERROR(LOOKUP(2,1/((LISTS!$M$2:$M$13&lt;&gt;"")*ISNUMBER(SEARCH(LISTS!$M$2:$M$13,$I5823))),LISTS!$O$2:$O$13),"Medio de pago no elegible o no identificado por DIAN"),"Apta automaticamente por pago electronico y base positiva"))))</f>
        <v/>
      </c>
    </row>
    <row r="5824">
      <c r="A5824" s="9" t="n"/>
      <c r="B5824" s="9" t="n"/>
      <c r="C5824" s="12" t="n"/>
      <c r="D5824" s="11" t="n"/>
      <c r="E5824" s="11" t="n"/>
      <c r="F5824" s="11" t="n"/>
      <c r="G5824" s="11" t="n"/>
      <c r="H5824" s="11" t="n"/>
      <c r="I5824" s="9" t="n"/>
      <c r="J5824" s="9" t="n"/>
      <c r="K5824" s="9" t="n"/>
      <c r="L5824" s="9">
        <f>IF(COUNTA($A5824:$K5824)=0,"",IF(AND(IFERROR($H5824,0)&gt;0,LEN(TRIM($K5824&amp;""))&gt;0,IFERROR(LOOKUP(2,1/((LISTS!$M$2:$M$13&lt;&gt;"")*ISNUMBER(SEARCH(LISTS!$M$2:$M$13,$I5824))),LISTS!$N$2:$N$13),"NO")="SI"),"SI","NO"))</f>
        <v/>
      </c>
      <c r="M5824" s="9">
        <f>IF(COUNTA($A5824:$K5824)=0,"",IF($K5824&lt;&gt;"",IF(COUNTIF($K$19:$K5824,$K5824)&gt;1,"SI","NO"),IF(COUNTIFS($A$19:$A5824,$A5824,$C$19:$C5824,$C5824,$J$19:$J5824,$J5824,$D$19:$D5824,$D5824)&gt;1,"SI","NO")))</f>
        <v/>
      </c>
      <c r="N5824" s="11">
        <f>IF(COUNTA($A5824:$K5824)=0,"",IF(AND($L5824="SI",$M5824="NO"),IFERROR($H5824,0),0))</f>
        <v/>
      </c>
      <c r="O5824" s="9">
        <f>IF(COUNTA($A5824:$K5824)=0,"",IF($M5824="SI","CUFE o factura duplicada dentro del reporte; no se suma dos veces",IF(IFERROR($H5824,0)&lt;=0,"DIAN reporta valor susceptible 0",IF($L5824="NO",IFERROR(LOOKUP(2,1/((LISTS!$M$2:$M$13&lt;&gt;"")*ISNUMBER(SEARCH(LISTS!$M$2:$M$13,$I5824))),LISTS!$O$2:$O$13),"Medio de pago no elegible o no identificado por DIAN"),"Apta automaticamente por pago electronico y base positiva"))))</f>
        <v/>
      </c>
    </row>
    <row r="5825">
      <c r="A5825" s="9" t="n"/>
      <c r="B5825" s="9" t="n"/>
      <c r="C5825" s="12" t="n"/>
      <c r="D5825" s="11" t="n"/>
      <c r="E5825" s="11" t="n"/>
      <c r="F5825" s="11" t="n"/>
      <c r="G5825" s="11" t="n"/>
      <c r="H5825" s="11" t="n"/>
      <c r="I5825" s="9" t="n"/>
      <c r="J5825" s="9" t="n"/>
      <c r="K5825" s="9" t="n"/>
      <c r="L5825" s="9">
        <f>IF(COUNTA($A5825:$K5825)=0,"",IF(AND(IFERROR($H5825,0)&gt;0,LEN(TRIM($K5825&amp;""))&gt;0,IFERROR(LOOKUP(2,1/((LISTS!$M$2:$M$13&lt;&gt;"")*ISNUMBER(SEARCH(LISTS!$M$2:$M$13,$I5825))),LISTS!$N$2:$N$13),"NO")="SI"),"SI","NO"))</f>
        <v/>
      </c>
      <c r="M5825" s="9">
        <f>IF(COUNTA($A5825:$K5825)=0,"",IF($K5825&lt;&gt;"",IF(COUNTIF($K$19:$K5825,$K5825)&gt;1,"SI","NO"),IF(COUNTIFS($A$19:$A5825,$A5825,$C$19:$C5825,$C5825,$J$19:$J5825,$J5825,$D$19:$D5825,$D5825)&gt;1,"SI","NO")))</f>
        <v/>
      </c>
      <c r="N5825" s="11">
        <f>IF(COUNTA($A5825:$K5825)=0,"",IF(AND($L5825="SI",$M5825="NO"),IFERROR($H5825,0),0))</f>
        <v/>
      </c>
      <c r="O5825" s="9">
        <f>IF(COUNTA($A5825:$K5825)=0,"",IF($M5825="SI","CUFE o factura duplicada dentro del reporte; no se suma dos veces",IF(IFERROR($H5825,0)&lt;=0,"DIAN reporta valor susceptible 0",IF($L5825="NO",IFERROR(LOOKUP(2,1/((LISTS!$M$2:$M$13&lt;&gt;"")*ISNUMBER(SEARCH(LISTS!$M$2:$M$13,$I5825))),LISTS!$O$2:$O$13),"Medio de pago no elegible o no identificado por DIAN"),"Apta automaticamente por pago electronico y base positiva"))))</f>
        <v/>
      </c>
    </row>
    <row r="5826">
      <c r="A5826" s="9" t="n"/>
      <c r="B5826" s="9" t="n"/>
      <c r="C5826" s="12" t="n"/>
      <c r="D5826" s="11" t="n"/>
      <c r="E5826" s="11" t="n"/>
      <c r="F5826" s="11" t="n"/>
      <c r="G5826" s="11" t="n"/>
      <c r="H5826" s="11" t="n"/>
      <c r="I5826" s="9" t="n"/>
      <c r="J5826" s="9" t="n"/>
      <c r="K5826" s="9" t="n"/>
      <c r="L5826" s="9">
        <f>IF(COUNTA($A5826:$K5826)=0,"",IF(AND(IFERROR($H5826,0)&gt;0,LEN(TRIM($K5826&amp;""))&gt;0,IFERROR(LOOKUP(2,1/((LISTS!$M$2:$M$13&lt;&gt;"")*ISNUMBER(SEARCH(LISTS!$M$2:$M$13,$I5826))),LISTS!$N$2:$N$13),"NO")="SI"),"SI","NO"))</f>
        <v/>
      </c>
      <c r="M5826" s="9">
        <f>IF(COUNTA($A5826:$K5826)=0,"",IF($K5826&lt;&gt;"",IF(COUNTIF($K$19:$K5826,$K5826)&gt;1,"SI","NO"),IF(COUNTIFS($A$19:$A5826,$A5826,$C$19:$C5826,$C5826,$J$19:$J5826,$J5826,$D$19:$D5826,$D5826)&gt;1,"SI","NO")))</f>
        <v/>
      </c>
      <c r="N5826" s="11">
        <f>IF(COUNTA($A5826:$K5826)=0,"",IF(AND($L5826="SI",$M5826="NO"),IFERROR($H5826,0),0))</f>
        <v/>
      </c>
      <c r="O5826" s="9">
        <f>IF(COUNTA($A5826:$K5826)=0,"",IF($M5826="SI","CUFE o factura duplicada dentro del reporte; no se suma dos veces",IF(IFERROR($H5826,0)&lt;=0,"DIAN reporta valor susceptible 0",IF($L5826="NO",IFERROR(LOOKUP(2,1/((LISTS!$M$2:$M$13&lt;&gt;"")*ISNUMBER(SEARCH(LISTS!$M$2:$M$13,$I5826))),LISTS!$O$2:$O$13),"Medio de pago no elegible o no identificado por DIAN"),"Apta automaticamente por pago electronico y base positiva"))))</f>
        <v/>
      </c>
    </row>
    <row r="5827">
      <c r="A5827" s="9" t="n"/>
      <c r="B5827" s="9" t="n"/>
      <c r="C5827" s="12" t="n"/>
      <c r="D5827" s="11" t="n"/>
      <c r="E5827" s="11" t="n"/>
      <c r="F5827" s="11" t="n"/>
      <c r="G5827" s="11" t="n"/>
      <c r="H5827" s="11" t="n"/>
      <c r="I5827" s="9" t="n"/>
      <c r="J5827" s="9" t="n"/>
      <c r="K5827" s="9" t="n"/>
      <c r="L5827" s="9">
        <f>IF(COUNTA($A5827:$K5827)=0,"",IF(AND(IFERROR($H5827,0)&gt;0,LEN(TRIM($K5827&amp;""))&gt;0,IFERROR(LOOKUP(2,1/((LISTS!$M$2:$M$13&lt;&gt;"")*ISNUMBER(SEARCH(LISTS!$M$2:$M$13,$I5827))),LISTS!$N$2:$N$13),"NO")="SI"),"SI","NO"))</f>
        <v/>
      </c>
      <c r="M5827" s="9">
        <f>IF(COUNTA($A5827:$K5827)=0,"",IF($K5827&lt;&gt;"",IF(COUNTIF($K$19:$K5827,$K5827)&gt;1,"SI","NO"),IF(COUNTIFS($A$19:$A5827,$A5827,$C$19:$C5827,$C5827,$J$19:$J5827,$J5827,$D$19:$D5827,$D5827)&gt;1,"SI","NO")))</f>
        <v/>
      </c>
      <c r="N5827" s="11">
        <f>IF(COUNTA($A5827:$K5827)=0,"",IF(AND($L5827="SI",$M5827="NO"),IFERROR($H5827,0),0))</f>
        <v/>
      </c>
      <c r="O5827" s="9">
        <f>IF(COUNTA($A5827:$K5827)=0,"",IF($M5827="SI","CUFE o factura duplicada dentro del reporte; no se suma dos veces",IF(IFERROR($H5827,0)&lt;=0,"DIAN reporta valor susceptible 0",IF($L5827="NO",IFERROR(LOOKUP(2,1/((LISTS!$M$2:$M$13&lt;&gt;"")*ISNUMBER(SEARCH(LISTS!$M$2:$M$13,$I5827))),LISTS!$O$2:$O$13),"Medio de pago no elegible o no identificado por DIAN"),"Apta automaticamente por pago electronico y base positiva"))))</f>
        <v/>
      </c>
    </row>
    <row r="5828">
      <c r="A5828" s="9" t="n"/>
      <c r="B5828" s="9" t="n"/>
      <c r="C5828" s="12" t="n"/>
      <c r="D5828" s="11" t="n"/>
      <c r="E5828" s="11" t="n"/>
      <c r="F5828" s="11" t="n"/>
      <c r="G5828" s="11" t="n"/>
      <c r="H5828" s="11" t="n"/>
      <c r="I5828" s="9" t="n"/>
      <c r="J5828" s="9" t="n"/>
      <c r="K5828" s="9" t="n"/>
      <c r="L5828" s="9">
        <f>IF(COUNTA($A5828:$K5828)=0,"",IF(AND(IFERROR($H5828,0)&gt;0,LEN(TRIM($K5828&amp;""))&gt;0,IFERROR(LOOKUP(2,1/((LISTS!$M$2:$M$13&lt;&gt;"")*ISNUMBER(SEARCH(LISTS!$M$2:$M$13,$I5828))),LISTS!$N$2:$N$13),"NO")="SI"),"SI","NO"))</f>
        <v/>
      </c>
      <c r="M5828" s="9">
        <f>IF(COUNTA($A5828:$K5828)=0,"",IF($K5828&lt;&gt;"",IF(COUNTIF($K$19:$K5828,$K5828)&gt;1,"SI","NO"),IF(COUNTIFS($A$19:$A5828,$A5828,$C$19:$C5828,$C5828,$J$19:$J5828,$J5828,$D$19:$D5828,$D5828)&gt;1,"SI","NO")))</f>
        <v/>
      </c>
      <c r="N5828" s="11">
        <f>IF(COUNTA($A5828:$K5828)=0,"",IF(AND($L5828="SI",$M5828="NO"),IFERROR($H5828,0),0))</f>
        <v/>
      </c>
      <c r="O5828" s="9">
        <f>IF(COUNTA($A5828:$K5828)=0,"",IF($M5828="SI","CUFE o factura duplicada dentro del reporte; no se suma dos veces",IF(IFERROR($H5828,0)&lt;=0,"DIAN reporta valor susceptible 0",IF($L5828="NO",IFERROR(LOOKUP(2,1/((LISTS!$M$2:$M$13&lt;&gt;"")*ISNUMBER(SEARCH(LISTS!$M$2:$M$13,$I5828))),LISTS!$O$2:$O$13),"Medio de pago no elegible o no identificado por DIAN"),"Apta automaticamente por pago electronico y base positiva"))))</f>
        <v/>
      </c>
    </row>
    <row r="5829">
      <c r="A5829" s="9" t="n"/>
      <c r="B5829" s="9" t="n"/>
      <c r="C5829" s="12" t="n"/>
      <c r="D5829" s="11" t="n"/>
      <c r="E5829" s="11" t="n"/>
      <c r="F5829" s="11" t="n"/>
      <c r="G5829" s="11" t="n"/>
      <c r="H5829" s="11" t="n"/>
      <c r="I5829" s="9" t="n"/>
      <c r="J5829" s="9" t="n"/>
      <c r="K5829" s="9" t="n"/>
      <c r="L5829" s="9">
        <f>IF(COUNTA($A5829:$K5829)=0,"",IF(AND(IFERROR($H5829,0)&gt;0,LEN(TRIM($K5829&amp;""))&gt;0,IFERROR(LOOKUP(2,1/((LISTS!$M$2:$M$13&lt;&gt;"")*ISNUMBER(SEARCH(LISTS!$M$2:$M$13,$I5829))),LISTS!$N$2:$N$13),"NO")="SI"),"SI","NO"))</f>
        <v/>
      </c>
      <c r="M5829" s="9">
        <f>IF(COUNTA($A5829:$K5829)=0,"",IF($K5829&lt;&gt;"",IF(COUNTIF($K$19:$K5829,$K5829)&gt;1,"SI","NO"),IF(COUNTIFS($A$19:$A5829,$A5829,$C$19:$C5829,$C5829,$J$19:$J5829,$J5829,$D$19:$D5829,$D5829)&gt;1,"SI","NO")))</f>
        <v/>
      </c>
      <c r="N5829" s="11">
        <f>IF(COUNTA($A5829:$K5829)=0,"",IF(AND($L5829="SI",$M5829="NO"),IFERROR($H5829,0),0))</f>
        <v/>
      </c>
      <c r="O5829" s="9">
        <f>IF(COUNTA($A5829:$K5829)=0,"",IF($M5829="SI","CUFE o factura duplicada dentro del reporte; no se suma dos veces",IF(IFERROR($H5829,0)&lt;=0,"DIAN reporta valor susceptible 0",IF($L5829="NO",IFERROR(LOOKUP(2,1/((LISTS!$M$2:$M$13&lt;&gt;"")*ISNUMBER(SEARCH(LISTS!$M$2:$M$13,$I5829))),LISTS!$O$2:$O$13),"Medio de pago no elegible o no identificado por DIAN"),"Apta automaticamente por pago electronico y base positiva"))))</f>
        <v/>
      </c>
    </row>
    <row r="5830">
      <c r="A5830" s="9" t="n"/>
      <c r="B5830" s="9" t="n"/>
      <c r="C5830" s="12" t="n"/>
      <c r="D5830" s="11" t="n"/>
      <c r="E5830" s="11" t="n"/>
      <c r="F5830" s="11" t="n"/>
      <c r="G5830" s="11" t="n"/>
      <c r="H5830" s="11" t="n"/>
      <c r="I5830" s="9" t="n"/>
      <c r="J5830" s="9" t="n"/>
      <c r="K5830" s="9" t="n"/>
      <c r="L5830" s="9">
        <f>IF(COUNTA($A5830:$K5830)=0,"",IF(AND(IFERROR($H5830,0)&gt;0,LEN(TRIM($K5830&amp;""))&gt;0,IFERROR(LOOKUP(2,1/((LISTS!$M$2:$M$13&lt;&gt;"")*ISNUMBER(SEARCH(LISTS!$M$2:$M$13,$I5830))),LISTS!$N$2:$N$13),"NO")="SI"),"SI","NO"))</f>
        <v/>
      </c>
      <c r="M5830" s="9">
        <f>IF(COUNTA($A5830:$K5830)=0,"",IF($K5830&lt;&gt;"",IF(COUNTIF($K$19:$K5830,$K5830)&gt;1,"SI","NO"),IF(COUNTIFS($A$19:$A5830,$A5830,$C$19:$C5830,$C5830,$J$19:$J5830,$J5830,$D$19:$D5830,$D5830)&gt;1,"SI","NO")))</f>
        <v/>
      </c>
      <c r="N5830" s="11">
        <f>IF(COUNTA($A5830:$K5830)=0,"",IF(AND($L5830="SI",$M5830="NO"),IFERROR($H5830,0),0))</f>
        <v/>
      </c>
      <c r="O5830" s="9">
        <f>IF(COUNTA($A5830:$K5830)=0,"",IF($M5830="SI","CUFE o factura duplicada dentro del reporte; no se suma dos veces",IF(IFERROR($H5830,0)&lt;=0,"DIAN reporta valor susceptible 0",IF($L5830="NO",IFERROR(LOOKUP(2,1/((LISTS!$M$2:$M$13&lt;&gt;"")*ISNUMBER(SEARCH(LISTS!$M$2:$M$13,$I5830))),LISTS!$O$2:$O$13),"Medio de pago no elegible o no identificado por DIAN"),"Apta automaticamente por pago electronico y base positiva"))))</f>
        <v/>
      </c>
    </row>
    <row r="5831">
      <c r="A5831" s="9" t="n"/>
      <c r="B5831" s="9" t="n"/>
      <c r="C5831" s="12" t="n"/>
      <c r="D5831" s="11" t="n"/>
      <c r="E5831" s="11" t="n"/>
      <c r="F5831" s="11" t="n"/>
      <c r="G5831" s="11" t="n"/>
      <c r="H5831" s="11" t="n"/>
      <c r="I5831" s="9" t="n"/>
      <c r="J5831" s="9" t="n"/>
      <c r="K5831" s="9" t="n"/>
      <c r="L5831" s="9">
        <f>IF(COUNTA($A5831:$K5831)=0,"",IF(AND(IFERROR($H5831,0)&gt;0,LEN(TRIM($K5831&amp;""))&gt;0,IFERROR(LOOKUP(2,1/((LISTS!$M$2:$M$13&lt;&gt;"")*ISNUMBER(SEARCH(LISTS!$M$2:$M$13,$I5831))),LISTS!$N$2:$N$13),"NO")="SI"),"SI","NO"))</f>
        <v/>
      </c>
      <c r="M5831" s="9">
        <f>IF(COUNTA($A5831:$K5831)=0,"",IF($K5831&lt;&gt;"",IF(COUNTIF($K$19:$K5831,$K5831)&gt;1,"SI","NO"),IF(COUNTIFS($A$19:$A5831,$A5831,$C$19:$C5831,$C5831,$J$19:$J5831,$J5831,$D$19:$D5831,$D5831)&gt;1,"SI","NO")))</f>
        <v/>
      </c>
      <c r="N5831" s="11">
        <f>IF(COUNTA($A5831:$K5831)=0,"",IF(AND($L5831="SI",$M5831="NO"),IFERROR($H5831,0),0))</f>
        <v/>
      </c>
      <c r="O5831" s="9">
        <f>IF(COUNTA($A5831:$K5831)=0,"",IF($M5831="SI","CUFE o factura duplicada dentro del reporte; no se suma dos veces",IF(IFERROR($H5831,0)&lt;=0,"DIAN reporta valor susceptible 0",IF($L5831="NO",IFERROR(LOOKUP(2,1/((LISTS!$M$2:$M$13&lt;&gt;"")*ISNUMBER(SEARCH(LISTS!$M$2:$M$13,$I5831))),LISTS!$O$2:$O$13),"Medio de pago no elegible o no identificado por DIAN"),"Apta automaticamente por pago electronico y base positiva"))))</f>
        <v/>
      </c>
    </row>
    <row r="5832">
      <c r="A5832" s="9" t="n"/>
      <c r="B5832" s="9" t="n"/>
      <c r="C5832" s="12" t="n"/>
      <c r="D5832" s="11" t="n"/>
      <c r="E5832" s="11" t="n"/>
      <c r="F5832" s="11" t="n"/>
      <c r="G5832" s="11" t="n"/>
      <c r="H5832" s="11" t="n"/>
      <c r="I5832" s="9" t="n"/>
      <c r="J5832" s="9" t="n"/>
      <c r="K5832" s="9" t="n"/>
      <c r="L5832" s="9">
        <f>IF(COUNTA($A5832:$K5832)=0,"",IF(AND(IFERROR($H5832,0)&gt;0,LEN(TRIM($K5832&amp;""))&gt;0,IFERROR(LOOKUP(2,1/((LISTS!$M$2:$M$13&lt;&gt;"")*ISNUMBER(SEARCH(LISTS!$M$2:$M$13,$I5832))),LISTS!$N$2:$N$13),"NO")="SI"),"SI","NO"))</f>
        <v/>
      </c>
      <c r="M5832" s="9">
        <f>IF(COUNTA($A5832:$K5832)=0,"",IF($K5832&lt;&gt;"",IF(COUNTIF($K$19:$K5832,$K5832)&gt;1,"SI","NO"),IF(COUNTIFS($A$19:$A5832,$A5832,$C$19:$C5832,$C5832,$J$19:$J5832,$J5832,$D$19:$D5832,$D5832)&gt;1,"SI","NO")))</f>
        <v/>
      </c>
      <c r="N5832" s="11">
        <f>IF(COUNTA($A5832:$K5832)=0,"",IF(AND($L5832="SI",$M5832="NO"),IFERROR($H5832,0),0))</f>
        <v/>
      </c>
      <c r="O5832" s="9">
        <f>IF(COUNTA($A5832:$K5832)=0,"",IF($M5832="SI","CUFE o factura duplicada dentro del reporte; no se suma dos veces",IF(IFERROR($H5832,0)&lt;=0,"DIAN reporta valor susceptible 0",IF($L5832="NO",IFERROR(LOOKUP(2,1/((LISTS!$M$2:$M$13&lt;&gt;"")*ISNUMBER(SEARCH(LISTS!$M$2:$M$13,$I5832))),LISTS!$O$2:$O$13),"Medio de pago no elegible o no identificado por DIAN"),"Apta automaticamente por pago electronico y base positiva"))))</f>
        <v/>
      </c>
    </row>
    <row r="5833">
      <c r="A5833" s="9" t="n"/>
      <c r="B5833" s="9" t="n"/>
      <c r="C5833" s="12" t="n"/>
      <c r="D5833" s="11" t="n"/>
      <c r="E5833" s="11" t="n"/>
      <c r="F5833" s="11" t="n"/>
      <c r="G5833" s="11" t="n"/>
      <c r="H5833" s="11" t="n"/>
      <c r="I5833" s="9" t="n"/>
      <c r="J5833" s="9" t="n"/>
      <c r="K5833" s="9" t="n"/>
      <c r="L5833" s="9">
        <f>IF(COUNTA($A5833:$K5833)=0,"",IF(AND(IFERROR($H5833,0)&gt;0,LEN(TRIM($K5833&amp;""))&gt;0,IFERROR(LOOKUP(2,1/((LISTS!$M$2:$M$13&lt;&gt;"")*ISNUMBER(SEARCH(LISTS!$M$2:$M$13,$I5833))),LISTS!$N$2:$N$13),"NO")="SI"),"SI","NO"))</f>
        <v/>
      </c>
      <c r="M5833" s="9">
        <f>IF(COUNTA($A5833:$K5833)=0,"",IF($K5833&lt;&gt;"",IF(COUNTIF($K$19:$K5833,$K5833)&gt;1,"SI","NO"),IF(COUNTIFS($A$19:$A5833,$A5833,$C$19:$C5833,$C5833,$J$19:$J5833,$J5833,$D$19:$D5833,$D5833)&gt;1,"SI","NO")))</f>
        <v/>
      </c>
      <c r="N5833" s="11">
        <f>IF(COUNTA($A5833:$K5833)=0,"",IF(AND($L5833="SI",$M5833="NO"),IFERROR($H5833,0),0))</f>
        <v/>
      </c>
      <c r="O5833" s="9">
        <f>IF(COUNTA($A5833:$K5833)=0,"",IF($M5833="SI","CUFE o factura duplicada dentro del reporte; no se suma dos veces",IF(IFERROR($H5833,0)&lt;=0,"DIAN reporta valor susceptible 0",IF($L5833="NO",IFERROR(LOOKUP(2,1/((LISTS!$M$2:$M$13&lt;&gt;"")*ISNUMBER(SEARCH(LISTS!$M$2:$M$13,$I5833))),LISTS!$O$2:$O$13),"Medio de pago no elegible o no identificado por DIAN"),"Apta automaticamente por pago electronico y base positiva"))))</f>
        <v/>
      </c>
    </row>
    <row r="5834">
      <c r="A5834" s="9" t="n"/>
      <c r="B5834" s="9" t="n"/>
      <c r="C5834" s="12" t="n"/>
      <c r="D5834" s="11" t="n"/>
      <c r="E5834" s="11" t="n"/>
      <c r="F5834" s="11" t="n"/>
      <c r="G5834" s="11" t="n"/>
      <c r="H5834" s="11" t="n"/>
      <c r="I5834" s="9" t="n"/>
      <c r="J5834" s="9" t="n"/>
      <c r="K5834" s="9" t="n"/>
      <c r="L5834" s="9">
        <f>IF(COUNTA($A5834:$K5834)=0,"",IF(AND(IFERROR($H5834,0)&gt;0,LEN(TRIM($K5834&amp;""))&gt;0,IFERROR(LOOKUP(2,1/((LISTS!$M$2:$M$13&lt;&gt;"")*ISNUMBER(SEARCH(LISTS!$M$2:$M$13,$I5834))),LISTS!$N$2:$N$13),"NO")="SI"),"SI","NO"))</f>
        <v/>
      </c>
      <c r="M5834" s="9">
        <f>IF(COUNTA($A5834:$K5834)=0,"",IF($K5834&lt;&gt;"",IF(COUNTIF($K$19:$K5834,$K5834)&gt;1,"SI","NO"),IF(COUNTIFS($A$19:$A5834,$A5834,$C$19:$C5834,$C5834,$J$19:$J5834,$J5834,$D$19:$D5834,$D5834)&gt;1,"SI","NO")))</f>
        <v/>
      </c>
      <c r="N5834" s="11">
        <f>IF(COUNTA($A5834:$K5834)=0,"",IF(AND($L5834="SI",$M5834="NO"),IFERROR($H5834,0),0))</f>
        <v/>
      </c>
      <c r="O5834" s="9">
        <f>IF(COUNTA($A5834:$K5834)=0,"",IF($M5834="SI","CUFE o factura duplicada dentro del reporte; no se suma dos veces",IF(IFERROR($H5834,0)&lt;=0,"DIAN reporta valor susceptible 0",IF($L5834="NO",IFERROR(LOOKUP(2,1/((LISTS!$M$2:$M$13&lt;&gt;"")*ISNUMBER(SEARCH(LISTS!$M$2:$M$13,$I5834))),LISTS!$O$2:$O$13),"Medio de pago no elegible o no identificado por DIAN"),"Apta automaticamente por pago electronico y base positiva"))))</f>
        <v/>
      </c>
    </row>
    <row r="5835">
      <c r="A5835" s="9" t="n"/>
      <c r="B5835" s="9" t="n"/>
      <c r="C5835" s="12" t="n"/>
      <c r="D5835" s="11" t="n"/>
      <c r="E5835" s="11" t="n"/>
      <c r="F5835" s="11" t="n"/>
      <c r="G5835" s="11" t="n"/>
      <c r="H5835" s="11" t="n"/>
      <c r="I5835" s="9" t="n"/>
      <c r="J5835" s="9" t="n"/>
      <c r="K5835" s="9" t="n"/>
      <c r="L5835" s="9">
        <f>IF(COUNTA($A5835:$K5835)=0,"",IF(AND(IFERROR($H5835,0)&gt;0,LEN(TRIM($K5835&amp;""))&gt;0,IFERROR(LOOKUP(2,1/((LISTS!$M$2:$M$13&lt;&gt;"")*ISNUMBER(SEARCH(LISTS!$M$2:$M$13,$I5835))),LISTS!$N$2:$N$13),"NO")="SI"),"SI","NO"))</f>
        <v/>
      </c>
      <c r="M5835" s="9">
        <f>IF(COUNTA($A5835:$K5835)=0,"",IF($K5835&lt;&gt;"",IF(COUNTIF($K$19:$K5835,$K5835)&gt;1,"SI","NO"),IF(COUNTIFS($A$19:$A5835,$A5835,$C$19:$C5835,$C5835,$J$19:$J5835,$J5835,$D$19:$D5835,$D5835)&gt;1,"SI","NO")))</f>
        <v/>
      </c>
      <c r="N5835" s="11">
        <f>IF(COUNTA($A5835:$K5835)=0,"",IF(AND($L5835="SI",$M5835="NO"),IFERROR($H5835,0),0))</f>
        <v/>
      </c>
      <c r="O5835" s="9">
        <f>IF(COUNTA($A5835:$K5835)=0,"",IF($M5835="SI","CUFE o factura duplicada dentro del reporte; no se suma dos veces",IF(IFERROR($H5835,0)&lt;=0,"DIAN reporta valor susceptible 0",IF($L5835="NO",IFERROR(LOOKUP(2,1/((LISTS!$M$2:$M$13&lt;&gt;"")*ISNUMBER(SEARCH(LISTS!$M$2:$M$13,$I5835))),LISTS!$O$2:$O$13),"Medio de pago no elegible o no identificado por DIAN"),"Apta automaticamente por pago electronico y base positiva"))))</f>
        <v/>
      </c>
    </row>
    <row r="5836">
      <c r="A5836" s="9" t="n"/>
      <c r="B5836" s="9" t="n"/>
      <c r="C5836" s="12" t="n"/>
      <c r="D5836" s="11" t="n"/>
      <c r="E5836" s="11" t="n"/>
      <c r="F5836" s="11" t="n"/>
      <c r="G5836" s="11" t="n"/>
      <c r="H5836" s="11" t="n"/>
      <c r="I5836" s="9" t="n"/>
      <c r="J5836" s="9" t="n"/>
      <c r="K5836" s="9" t="n"/>
      <c r="L5836" s="9">
        <f>IF(COUNTA($A5836:$K5836)=0,"",IF(AND(IFERROR($H5836,0)&gt;0,LEN(TRIM($K5836&amp;""))&gt;0,IFERROR(LOOKUP(2,1/((LISTS!$M$2:$M$13&lt;&gt;"")*ISNUMBER(SEARCH(LISTS!$M$2:$M$13,$I5836))),LISTS!$N$2:$N$13),"NO")="SI"),"SI","NO"))</f>
        <v/>
      </c>
      <c r="M5836" s="9">
        <f>IF(COUNTA($A5836:$K5836)=0,"",IF($K5836&lt;&gt;"",IF(COUNTIF($K$19:$K5836,$K5836)&gt;1,"SI","NO"),IF(COUNTIFS($A$19:$A5836,$A5836,$C$19:$C5836,$C5836,$J$19:$J5836,$J5836,$D$19:$D5836,$D5836)&gt;1,"SI","NO")))</f>
        <v/>
      </c>
      <c r="N5836" s="11">
        <f>IF(COUNTA($A5836:$K5836)=0,"",IF(AND($L5836="SI",$M5836="NO"),IFERROR($H5836,0),0))</f>
        <v/>
      </c>
      <c r="O5836" s="9">
        <f>IF(COUNTA($A5836:$K5836)=0,"",IF($M5836="SI","CUFE o factura duplicada dentro del reporte; no se suma dos veces",IF(IFERROR($H5836,0)&lt;=0,"DIAN reporta valor susceptible 0",IF($L5836="NO",IFERROR(LOOKUP(2,1/((LISTS!$M$2:$M$13&lt;&gt;"")*ISNUMBER(SEARCH(LISTS!$M$2:$M$13,$I5836))),LISTS!$O$2:$O$13),"Medio de pago no elegible o no identificado por DIAN"),"Apta automaticamente por pago electronico y base positiva"))))</f>
        <v/>
      </c>
    </row>
    <row r="5837">
      <c r="A5837" s="9" t="n"/>
      <c r="B5837" s="9" t="n"/>
      <c r="C5837" s="12" t="n"/>
      <c r="D5837" s="11" t="n"/>
      <c r="E5837" s="11" t="n"/>
      <c r="F5837" s="11" t="n"/>
      <c r="G5837" s="11" t="n"/>
      <c r="H5837" s="11" t="n"/>
      <c r="I5837" s="9" t="n"/>
      <c r="J5837" s="9" t="n"/>
      <c r="K5837" s="9" t="n"/>
      <c r="L5837" s="9">
        <f>IF(COUNTA($A5837:$K5837)=0,"",IF(AND(IFERROR($H5837,0)&gt;0,LEN(TRIM($K5837&amp;""))&gt;0,IFERROR(LOOKUP(2,1/((LISTS!$M$2:$M$13&lt;&gt;"")*ISNUMBER(SEARCH(LISTS!$M$2:$M$13,$I5837))),LISTS!$N$2:$N$13),"NO")="SI"),"SI","NO"))</f>
        <v/>
      </c>
      <c r="M5837" s="9">
        <f>IF(COUNTA($A5837:$K5837)=0,"",IF($K5837&lt;&gt;"",IF(COUNTIF($K$19:$K5837,$K5837)&gt;1,"SI","NO"),IF(COUNTIFS($A$19:$A5837,$A5837,$C$19:$C5837,$C5837,$J$19:$J5837,$J5837,$D$19:$D5837,$D5837)&gt;1,"SI","NO")))</f>
        <v/>
      </c>
      <c r="N5837" s="11">
        <f>IF(COUNTA($A5837:$K5837)=0,"",IF(AND($L5837="SI",$M5837="NO"),IFERROR($H5837,0),0))</f>
        <v/>
      </c>
      <c r="O5837" s="9">
        <f>IF(COUNTA($A5837:$K5837)=0,"",IF($M5837="SI","CUFE o factura duplicada dentro del reporte; no se suma dos veces",IF(IFERROR($H5837,0)&lt;=0,"DIAN reporta valor susceptible 0",IF($L5837="NO",IFERROR(LOOKUP(2,1/((LISTS!$M$2:$M$13&lt;&gt;"")*ISNUMBER(SEARCH(LISTS!$M$2:$M$13,$I5837))),LISTS!$O$2:$O$13),"Medio de pago no elegible o no identificado por DIAN"),"Apta automaticamente por pago electronico y base positiva"))))</f>
        <v/>
      </c>
    </row>
    <row r="5838">
      <c r="A5838" s="9" t="n"/>
      <c r="B5838" s="9" t="n"/>
      <c r="C5838" s="12" t="n"/>
      <c r="D5838" s="11" t="n"/>
      <c r="E5838" s="11" t="n"/>
      <c r="F5838" s="11" t="n"/>
      <c r="G5838" s="11" t="n"/>
      <c r="H5838" s="11" t="n"/>
      <c r="I5838" s="9" t="n"/>
      <c r="J5838" s="9" t="n"/>
      <c r="K5838" s="9" t="n"/>
      <c r="L5838" s="9">
        <f>IF(COUNTA($A5838:$K5838)=0,"",IF(AND(IFERROR($H5838,0)&gt;0,LEN(TRIM($K5838&amp;""))&gt;0,IFERROR(LOOKUP(2,1/((LISTS!$M$2:$M$13&lt;&gt;"")*ISNUMBER(SEARCH(LISTS!$M$2:$M$13,$I5838))),LISTS!$N$2:$N$13),"NO")="SI"),"SI","NO"))</f>
        <v/>
      </c>
      <c r="M5838" s="9">
        <f>IF(COUNTA($A5838:$K5838)=0,"",IF($K5838&lt;&gt;"",IF(COUNTIF($K$19:$K5838,$K5838)&gt;1,"SI","NO"),IF(COUNTIFS($A$19:$A5838,$A5838,$C$19:$C5838,$C5838,$J$19:$J5838,$J5838,$D$19:$D5838,$D5838)&gt;1,"SI","NO")))</f>
        <v/>
      </c>
      <c r="N5838" s="11">
        <f>IF(COUNTA($A5838:$K5838)=0,"",IF(AND($L5838="SI",$M5838="NO"),IFERROR($H5838,0),0))</f>
        <v/>
      </c>
      <c r="O5838" s="9">
        <f>IF(COUNTA($A5838:$K5838)=0,"",IF($M5838="SI","CUFE o factura duplicada dentro del reporte; no se suma dos veces",IF(IFERROR($H5838,0)&lt;=0,"DIAN reporta valor susceptible 0",IF($L5838="NO",IFERROR(LOOKUP(2,1/((LISTS!$M$2:$M$13&lt;&gt;"")*ISNUMBER(SEARCH(LISTS!$M$2:$M$13,$I5838))),LISTS!$O$2:$O$13),"Medio de pago no elegible o no identificado por DIAN"),"Apta automaticamente por pago electronico y base positiva"))))</f>
        <v/>
      </c>
    </row>
    <row r="5839">
      <c r="A5839" s="9" t="n"/>
      <c r="B5839" s="9" t="n"/>
      <c r="C5839" s="12" t="n"/>
      <c r="D5839" s="11" t="n"/>
      <c r="E5839" s="11" t="n"/>
      <c r="F5839" s="11" t="n"/>
      <c r="G5839" s="11" t="n"/>
      <c r="H5839" s="11" t="n"/>
      <c r="I5839" s="9" t="n"/>
      <c r="J5839" s="9" t="n"/>
      <c r="K5839" s="9" t="n"/>
      <c r="L5839" s="9">
        <f>IF(COUNTA($A5839:$K5839)=0,"",IF(AND(IFERROR($H5839,0)&gt;0,LEN(TRIM($K5839&amp;""))&gt;0,IFERROR(LOOKUP(2,1/((LISTS!$M$2:$M$13&lt;&gt;"")*ISNUMBER(SEARCH(LISTS!$M$2:$M$13,$I5839))),LISTS!$N$2:$N$13),"NO")="SI"),"SI","NO"))</f>
        <v/>
      </c>
      <c r="M5839" s="9">
        <f>IF(COUNTA($A5839:$K5839)=0,"",IF($K5839&lt;&gt;"",IF(COUNTIF($K$19:$K5839,$K5839)&gt;1,"SI","NO"),IF(COUNTIFS($A$19:$A5839,$A5839,$C$19:$C5839,$C5839,$J$19:$J5839,$J5839,$D$19:$D5839,$D5839)&gt;1,"SI","NO")))</f>
        <v/>
      </c>
      <c r="N5839" s="11">
        <f>IF(COUNTA($A5839:$K5839)=0,"",IF(AND($L5839="SI",$M5839="NO"),IFERROR($H5839,0),0))</f>
        <v/>
      </c>
      <c r="O5839" s="9">
        <f>IF(COUNTA($A5839:$K5839)=0,"",IF($M5839="SI","CUFE o factura duplicada dentro del reporte; no se suma dos veces",IF(IFERROR($H5839,0)&lt;=0,"DIAN reporta valor susceptible 0",IF($L5839="NO",IFERROR(LOOKUP(2,1/((LISTS!$M$2:$M$13&lt;&gt;"")*ISNUMBER(SEARCH(LISTS!$M$2:$M$13,$I5839))),LISTS!$O$2:$O$13),"Medio de pago no elegible o no identificado por DIAN"),"Apta automaticamente por pago electronico y base positiva"))))</f>
        <v/>
      </c>
    </row>
    <row r="5840">
      <c r="A5840" s="9" t="n"/>
      <c r="B5840" s="9" t="n"/>
      <c r="C5840" s="12" t="n"/>
      <c r="D5840" s="11" t="n"/>
      <c r="E5840" s="11" t="n"/>
      <c r="F5840" s="11" t="n"/>
      <c r="G5840" s="11" t="n"/>
      <c r="H5840" s="11" t="n"/>
      <c r="I5840" s="9" t="n"/>
      <c r="J5840" s="9" t="n"/>
      <c r="K5840" s="9" t="n"/>
      <c r="L5840" s="9">
        <f>IF(COUNTA($A5840:$K5840)=0,"",IF(AND(IFERROR($H5840,0)&gt;0,LEN(TRIM($K5840&amp;""))&gt;0,IFERROR(LOOKUP(2,1/((LISTS!$M$2:$M$13&lt;&gt;"")*ISNUMBER(SEARCH(LISTS!$M$2:$M$13,$I5840))),LISTS!$N$2:$N$13),"NO")="SI"),"SI","NO"))</f>
        <v/>
      </c>
      <c r="M5840" s="9">
        <f>IF(COUNTA($A5840:$K5840)=0,"",IF($K5840&lt;&gt;"",IF(COUNTIF($K$19:$K5840,$K5840)&gt;1,"SI","NO"),IF(COUNTIFS($A$19:$A5840,$A5840,$C$19:$C5840,$C5840,$J$19:$J5840,$J5840,$D$19:$D5840,$D5840)&gt;1,"SI","NO")))</f>
        <v/>
      </c>
      <c r="N5840" s="11">
        <f>IF(COUNTA($A5840:$K5840)=0,"",IF(AND($L5840="SI",$M5840="NO"),IFERROR($H5840,0),0))</f>
        <v/>
      </c>
      <c r="O5840" s="9">
        <f>IF(COUNTA($A5840:$K5840)=0,"",IF($M5840="SI","CUFE o factura duplicada dentro del reporte; no se suma dos veces",IF(IFERROR($H5840,0)&lt;=0,"DIAN reporta valor susceptible 0",IF($L5840="NO",IFERROR(LOOKUP(2,1/((LISTS!$M$2:$M$13&lt;&gt;"")*ISNUMBER(SEARCH(LISTS!$M$2:$M$13,$I5840))),LISTS!$O$2:$O$13),"Medio de pago no elegible o no identificado por DIAN"),"Apta automaticamente por pago electronico y base positiva"))))</f>
        <v/>
      </c>
    </row>
    <row r="5841">
      <c r="A5841" s="9" t="n"/>
      <c r="B5841" s="9" t="n"/>
      <c r="C5841" s="12" t="n"/>
      <c r="D5841" s="11" t="n"/>
      <c r="E5841" s="11" t="n"/>
      <c r="F5841" s="11" t="n"/>
      <c r="G5841" s="11" t="n"/>
      <c r="H5841" s="11" t="n"/>
      <c r="I5841" s="9" t="n"/>
      <c r="J5841" s="9" t="n"/>
      <c r="K5841" s="9" t="n"/>
      <c r="L5841" s="9">
        <f>IF(COUNTA($A5841:$K5841)=0,"",IF(AND(IFERROR($H5841,0)&gt;0,LEN(TRIM($K5841&amp;""))&gt;0,IFERROR(LOOKUP(2,1/((LISTS!$M$2:$M$13&lt;&gt;"")*ISNUMBER(SEARCH(LISTS!$M$2:$M$13,$I5841))),LISTS!$N$2:$N$13),"NO")="SI"),"SI","NO"))</f>
        <v/>
      </c>
      <c r="M5841" s="9">
        <f>IF(COUNTA($A5841:$K5841)=0,"",IF($K5841&lt;&gt;"",IF(COUNTIF($K$19:$K5841,$K5841)&gt;1,"SI","NO"),IF(COUNTIFS($A$19:$A5841,$A5841,$C$19:$C5841,$C5841,$J$19:$J5841,$J5841,$D$19:$D5841,$D5841)&gt;1,"SI","NO")))</f>
        <v/>
      </c>
      <c r="N5841" s="11">
        <f>IF(COUNTA($A5841:$K5841)=0,"",IF(AND($L5841="SI",$M5841="NO"),IFERROR($H5841,0),0))</f>
        <v/>
      </c>
      <c r="O5841" s="9">
        <f>IF(COUNTA($A5841:$K5841)=0,"",IF($M5841="SI","CUFE o factura duplicada dentro del reporte; no se suma dos veces",IF(IFERROR($H5841,0)&lt;=0,"DIAN reporta valor susceptible 0",IF($L5841="NO",IFERROR(LOOKUP(2,1/((LISTS!$M$2:$M$13&lt;&gt;"")*ISNUMBER(SEARCH(LISTS!$M$2:$M$13,$I5841))),LISTS!$O$2:$O$13),"Medio de pago no elegible o no identificado por DIAN"),"Apta automaticamente por pago electronico y base positiva"))))</f>
        <v/>
      </c>
    </row>
    <row r="5842">
      <c r="A5842" s="9" t="n"/>
      <c r="B5842" s="9" t="n"/>
      <c r="C5842" s="12" t="n"/>
      <c r="D5842" s="11" t="n"/>
      <c r="E5842" s="11" t="n"/>
      <c r="F5842" s="11" t="n"/>
      <c r="G5842" s="11" t="n"/>
      <c r="H5842" s="11" t="n"/>
      <c r="I5842" s="9" t="n"/>
      <c r="J5842" s="9" t="n"/>
      <c r="K5842" s="9" t="n"/>
      <c r="L5842" s="9">
        <f>IF(COUNTA($A5842:$K5842)=0,"",IF(AND(IFERROR($H5842,0)&gt;0,LEN(TRIM($K5842&amp;""))&gt;0,IFERROR(LOOKUP(2,1/((LISTS!$M$2:$M$13&lt;&gt;"")*ISNUMBER(SEARCH(LISTS!$M$2:$M$13,$I5842))),LISTS!$N$2:$N$13),"NO")="SI"),"SI","NO"))</f>
        <v/>
      </c>
      <c r="M5842" s="9">
        <f>IF(COUNTA($A5842:$K5842)=0,"",IF($K5842&lt;&gt;"",IF(COUNTIF($K$19:$K5842,$K5842)&gt;1,"SI","NO"),IF(COUNTIFS($A$19:$A5842,$A5842,$C$19:$C5842,$C5842,$J$19:$J5842,$J5842,$D$19:$D5842,$D5842)&gt;1,"SI","NO")))</f>
        <v/>
      </c>
      <c r="N5842" s="11">
        <f>IF(COUNTA($A5842:$K5842)=0,"",IF(AND($L5842="SI",$M5842="NO"),IFERROR($H5842,0),0))</f>
        <v/>
      </c>
      <c r="O5842" s="9">
        <f>IF(COUNTA($A5842:$K5842)=0,"",IF($M5842="SI","CUFE o factura duplicada dentro del reporte; no se suma dos veces",IF(IFERROR($H5842,0)&lt;=0,"DIAN reporta valor susceptible 0",IF($L5842="NO",IFERROR(LOOKUP(2,1/((LISTS!$M$2:$M$13&lt;&gt;"")*ISNUMBER(SEARCH(LISTS!$M$2:$M$13,$I5842))),LISTS!$O$2:$O$13),"Medio de pago no elegible o no identificado por DIAN"),"Apta automaticamente por pago electronico y base positiva"))))</f>
        <v/>
      </c>
    </row>
    <row r="5843">
      <c r="A5843" s="9" t="n"/>
      <c r="B5843" s="9" t="n"/>
      <c r="C5843" s="12" t="n"/>
      <c r="D5843" s="11" t="n"/>
      <c r="E5843" s="11" t="n"/>
      <c r="F5843" s="11" t="n"/>
      <c r="G5843" s="11" t="n"/>
      <c r="H5843" s="11" t="n"/>
      <c r="I5843" s="9" t="n"/>
      <c r="J5843" s="9" t="n"/>
      <c r="K5843" s="9" t="n"/>
      <c r="L5843" s="9">
        <f>IF(COUNTA($A5843:$K5843)=0,"",IF(AND(IFERROR($H5843,0)&gt;0,LEN(TRIM($K5843&amp;""))&gt;0,IFERROR(LOOKUP(2,1/((LISTS!$M$2:$M$13&lt;&gt;"")*ISNUMBER(SEARCH(LISTS!$M$2:$M$13,$I5843))),LISTS!$N$2:$N$13),"NO")="SI"),"SI","NO"))</f>
        <v/>
      </c>
      <c r="M5843" s="9">
        <f>IF(COUNTA($A5843:$K5843)=0,"",IF($K5843&lt;&gt;"",IF(COUNTIF($K$19:$K5843,$K5843)&gt;1,"SI","NO"),IF(COUNTIFS($A$19:$A5843,$A5843,$C$19:$C5843,$C5843,$J$19:$J5843,$J5843,$D$19:$D5843,$D5843)&gt;1,"SI","NO")))</f>
        <v/>
      </c>
      <c r="N5843" s="11">
        <f>IF(COUNTA($A5843:$K5843)=0,"",IF(AND($L5843="SI",$M5843="NO"),IFERROR($H5843,0),0))</f>
        <v/>
      </c>
      <c r="O5843" s="9">
        <f>IF(COUNTA($A5843:$K5843)=0,"",IF($M5843="SI","CUFE o factura duplicada dentro del reporte; no se suma dos veces",IF(IFERROR($H5843,0)&lt;=0,"DIAN reporta valor susceptible 0",IF($L5843="NO",IFERROR(LOOKUP(2,1/((LISTS!$M$2:$M$13&lt;&gt;"")*ISNUMBER(SEARCH(LISTS!$M$2:$M$13,$I5843))),LISTS!$O$2:$O$13),"Medio de pago no elegible o no identificado por DIAN"),"Apta automaticamente por pago electronico y base positiva"))))</f>
        <v/>
      </c>
    </row>
    <row r="5844">
      <c r="A5844" s="9" t="n"/>
      <c r="B5844" s="9" t="n"/>
      <c r="C5844" s="12" t="n"/>
      <c r="D5844" s="11" t="n"/>
      <c r="E5844" s="11" t="n"/>
      <c r="F5844" s="11" t="n"/>
      <c r="G5844" s="11" t="n"/>
      <c r="H5844" s="11" t="n"/>
      <c r="I5844" s="9" t="n"/>
      <c r="J5844" s="9" t="n"/>
      <c r="K5844" s="9" t="n"/>
      <c r="L5844" s="9">
        <f>IF(COUNTA($A5844:$K5844)=0,"",IF(AND(IFERROR($H5844,0)&gt;0,LEN(TRIM($K5844&amp;""))&gt;0,IFERROR(LOOKUP(2,1/((LISTS!$M$2:$M$13&lt;&gt;"")*ISNUMBER(SEARCH(LISTS!$M$2:$M$13,$I5844))),LISTS!$N$2:$N$13),"NO")="SI"),"SI","NO"))</f>
        <v/>
      </c>
      <c r="M5844" s="9">
        <f>IF(COUNTA($A5844:$K5844)=0,"",IF($K5844&lt;&gt;"",IF(COUNTIF($K$19:$K5844,$K5844)&gt;1,"SI","NO"),IF(COUNTIFS($A$19:$A5844,$A5844,$C$19:$C5844,$C5844,$J$19:$J5844,$J5844,$D$19:$D5844,$D5844)&gt;1,"SI","NO")))</f>
        <v/>
      </c>
      <c r="N5844" s="11">
        <f>IF(COUNTA($A5844:$K5844)=0,"",IF(AND($L5844="SI",$M5844="NO"),IFERROR($H5844,0),0))</f>
        <v/>
      </c>
      <c r="O5844" s="9">
        <f>IF(COUNTA($A5844:$K5844)=0,"",IF($M5844="SI","CUFE o factura duplicada dentro del reporte; no se suma dos veces",IF(IFERROR($H5844,0)&lt;=0,"DIAN reporta valor susceptible 0",IF($L5844="NO",IFERROR(LOOKUP(2,1/((LISTS!$M$2:$M$13&lt;&gt;"")*ISNUMBER(SEARCH(LISTS!$M$2:$M$13,$I5844))),LISTS!$O$2:$O$13),"Medio de pago no elegible o no identificado por DIAN"),"Apta automaticamente por pago electronico y base positiva"))))</f>
        <v/>
      </c>
    </row>
    <row r="5845">
      <c r="A5845" s="9" t="n"/>
      <c r="B5845" s="9" t="n"/>
      <c r="C5845" s="12" t="n"/>
      <c r="D5845" s="11" t="n"/>
      <c r="E5845" s="11" t="n"/>
      <c r="F5845" s="11" t="n"/>
      <c r="G5845" s="11" t="n"/>
      <c r="H5845" s="11" t="n"/>
      <c r="I5845" s="9" t="n"/>
      <c r="J5845" s="9" t="n"/>
      <c r="K5845" s="9" t="n"/>
      <c r="L5845" s="9">
        <f>IF(COUNTA($A5845:$K5845)=0,"",IF(AND(IFERROR($H5845,0)&gt;0,LEN(TRIM($K5845&amp;""))&gt;0,IFERROR(LOOKUP(2,1/((LISTS!$M$2:$M$13&lt;&gt;"")*ISNUMBER(SEARCH(LISTS!$M$2:$M$13,$I5845))),LISTS!$N$2:$N$13),"NO")="SI"),"SI","NO"))</f>
        <v/>
      </c>
      <c r="M5845" s="9">
        <f>IF(COUNTA($A5845:$K5845)=0,"",IF($K5845&lt;&gt;"",IF(COUNTIF($K$19:$K5845,$K5845)&gt;1,"SI","NO"),IF(COUNTIFS($A$19:$A5845,$A5845,$C$19:$C5845,$C5845,$J$19:$J5845,$J5845,$D$19:$D5845,$D5845)&gt;1,"SI","NO")))</f>
        <v/>
      </c>
      <c r="N5845" s="11">
        <f>IF(COUNTA($A5845:$K5845)=0,"",IF(AND($L5845="SI",$M5845="NO"),IFERROR($H5845,0),0))</f>
        <v/>
      </c>
      <c r="O5845" s="9">
        <f>IF(COUNTA($A5845:$K5845)=0,"",IF($M5845="SI","CUFE o factura duplicada dentro del reporte; no se suma dos veces",IF(IFERROR($H5845,0)&lt;=0,"DIAN reporta valor susceptible 0",IF($L5845="NO",IFERROR(LOOKUP(2,1/((LISTS!$M$2:$M$13&lt;&gt;"")*ISNUMBER(SEARCH(LISTS!$M$2:$M$13,$I5845))),LISTS!$O$2:$O$13),"Medio de pago no elegible o no identificado por DIAN"),"Apta automaticamente por pago electronico y base positiva"))))</f>
        <v/>
      </c>
    </row>
    <row r="5846">
      <c r="A5846" s="9" t="n"/>
      <c r="B5846" s="9" t="n"/>
      <c r="C5846" s="12" t="n"/>
      <c r="D5846" s="11" t="n"/>
      <c r="E5846" s="11" t="n"/>
      <c r="F5846" s="11" t="n"/>
      <c r="G5846" s="11" t="n"/>
      <c r="H5846" s="11" t="n"/>
      <c r="I5846" s="9" t="n"/>
      <c r="J5846" s="9" t="n"/>
      <c r="K5846" s="9" t="n"/>
      <c r="L5846" s="9">
        <f>IF(COUNTA($A5846:$K5846)=0,"",IF(AND(IFERROR($H5846,0)&gt;0,LEN(TRIM($K5846&amp;""))&gt;0,IFERROR(LOOKUP(2,1/((LISTS!$M$2:$M$13&lt;&gt;"")*ISNUMBER(SEARCH(LISTS!$M$2:$M$13,$I5846))),LISTS!$N$2:$N$13),"NO")="SI"),"SI","NO"))</f>
        <v/>
      </c>
      <c r="M5846" s="9">
        <f>IF(COUNTA($A5846:$K5846)=0,"",IF($K5846&lt;&gt;"",IF(COUNTIF($K$19:$K5846,$K5846)&gt;1,"SI","NO"),IF(COUNTIFS($A$19:$A5846,$A5846,$C$19:$C5846,$C5846,$J$19:$J5846,$J5846,$D$19:$D5846,$D5846)&gt;1,"SI","NO")))</f>
        <v/>
      </c>
      <c r="N5846" s="11">
        <f>IF(COUNTA($A5846:$K5846)=0,"",IF(AND($L5846="SI",$M5846="NO"),IFERROR($H5846,0),0))</f>
        <v/>
      </c>
      <c r="O5846" s="9">
        <f>IF(COUNTA($A5846:$K5846)=0,"",IF($M5846="SI","CUFE o factura duplicada dentro del reporte; no se suma dos veces",IF(IFERROR($H5846,0)&lt;=0,"DIAN reporta valor susceptible 0",IF($L5846="NO",IFERROR(LOOKUP(2,1/((LISTS!$M$2:$M$13&lt;&gt;"")*ISNUMBER(SEARCH(LISTS!$M$2:$M$13,$I5846))),LISTS!$O$2:$O$13),"Medio de pago no elegible o no identificado por DIAN"),"Apta automaticamente por pago electronico y base positiva"))))</f>
        <v/>
      </c>
    </row>
    <row r="5847">
      <c r="A5847" s="9" t="n"/>
      <c r="B5847" s="9" t="n"/>
      <c r="C5847" s="12" t="n"/>
      <c r="D5847" s="11" t="n"/>
      <c r="E5847" s="11" t="n"/>
      <c r="F5847" s="11" t="n"/>
      <c r="G5847" s="11" t="n"/>
      <c r="H5847" s="11" t="n"/>
      <c r="I5847" s="9" t="n"/>
      <c r="J5847" s="9" t="n"/>
      <c r="K5847" s="9" t="n"/>
      <c r="L5847" s="9">
        <f>IF(COUNTA($A5847:$K5847)=0,"",IF(AND(IFERROR($H5847,0)&gt;0,LEN(TRIM($K5847&amp;""))&gt;0,IFERROR(LOOKUP(2,1/((LISTS!$M$2:$M$13&lt;&gt;"")*ISNUMBER(SEARCH(LISTS!$M$2:$M$13,$I5847))),LISTS!$N$2:$N$13),"NO")="SI"),"SI","NO"))</f>
        <v/>
      </c>
      <c r="M5847" s="9">
        <f>IF(COUNTA($A5847:$K5847)=0,"",IF($K5847&lt;&gt;"",IF(COUNTIF($K$19:$K5847,$K5847)&gt;1,"SI","NO"),IF(COUNTIFS($A$19:$A5847,$A5847,$C$19:$C5847,$C5847,$J$19:$J5847,$J5847,$D$19:$D5847,$D5847)&gt;1,"SI","NO")))</f>
        <v/>
      </c>
      <c r="N5847" s="11">
        <f>IF(COUNTA($A5847:$K5847)=0,"",IF(AND($L5847="SI",$M5847="NO"),IFERROR($H5847,0),0))</f>
        <v/>
      </c>
      <c r="O5847" s="9">
        <f>IF(COUNTA($A5847:$K5847)=0,"",IF($M5847="SI","CUFE o factura duplicada dentro del reporte; no se suma dos veces",IF(IFERROR($H5847,0)&lt;=0,"DIAN reporta valor susceptible 0",IF($L5847="NO",IFERROR(LOOKUP(2,1/((LISTS!$M$2:$M$13&lt;&gt;"")*ISNUMBER(SEARCH(LISTS!$M$2:$M$13,$I5847))),LISTS!$O$2:$O$13),"Medio de pago no elegible o no identificado por DIAN"),"Apta automaticamente por pago electronico y base positiva"))))</f>
        <v/>
      </c>
    </row>
    <row r="5848">
      <c r="A5848" s="9" t="n"/>
      <c r="B5848" s="9" t="n"/>
      <c r="C5848" s="12" t="n"/>
      <c r="D5848" s="11" t="n"/>
      <c r="E5848" s="11" t="n"/>
      <c r="F5848" s="11" t="n"/>
      <c r="G5848" s="11" t="n"/>
      <c r="H5848" s="11" t="n"/>
      <c r="I5848" s="9" t="n"/>
      <c r="J5848" s="9" t="n"/>
      <c r="K5848" s="9" t="n"/>
      <c r="L5848" s="9">
        <f>IF(COUNTA($A5848:$K5848)=0,"",IF(AND(IFERROR($H5848,0)&gt;0,LEN(TRIM($K5848&amp;""))&gt;0,IFERROR(LOOKUP(2,1/((LISTS!$M$2:$M$13&lt;&gt;"")*ISNUMBER(SEARCH(LISTS!$M$2:$M$13,$I5848))),LISTS!$N$2:$N$13),"NO")="SI"),"SI","NO"))</f>
        <v/>
      </c>
      <c r="M5848" s="9">
        <f>IF(COUNTA($A5848:$K5848)=0,"",IF($K5848&lt;&gt;"",IF(COUNTIF($K$19:$K5848,$K5848)&gt;1,"SI","NO"),IF(COUNTIFS($A$19:$A5848,$A5848,$C$19:$C5848,$C5848,$J$19:$J5848,$J5848,$D$19:$D5848,$D5848)&gt;1,"SI","NO")))</f>
        <v/>
      </c>
      <c r="N5848" s="11">
        <f>IF(COUNTA($A5848:$K5848)=0,"",IF(AND($L5848="SI",$M5848="NO"),IFERROR($H5848,0),0))</f>
        <v/>
      </c>
      <c r="O5848" s="9">
        <f>IF(COUNTA($A5848:$K5848)=0,"",IF($M5848="SI","CUFE o factura duplicada dentro del reporte; no se suma dos veces",IF(IFERROR($H5848,0)&lt;=0,"DIAN reporta valor susceptible 0",IF($L5848="NO",IFERROR(LOOKUP(2,1/((LISTS!$M$2:$M$13&lt;&gt;"")*ISNUMBER(SEARCH(LISTS!$M$2:$M$13,$I5848))),LISTS!$O$2:$O$13),"Medio de pago no elegible o no identificado por DIAN"),"Apta automaticamente por pago electronico y base positiva"))))</f>
        <v/>
      </c>
    </row>
    <row r="5849">
      <c r="A5849" s="9" t="n"/>
      <c r="B5849" s="9" t="n"/>
      <c r="C5849" s="12" t="n"/>
      <c r="D5849" s="11" t="n"/>
      <c r="E5849" s="11" t="n"/>
      <c r="F5849" s="11" t="n"/>
      <c r="G5849" s="11" t="n"/>
      <c r="H5849" s="11" t="n"/>
      <c r="I5849" s="9" t="n"/>
      <c r="J5849" s="9" t="n"/>
      <c r="K5849" s="9" t="n"/>
      <c r="L5849" s="9">
        <f>IF(COUNTA($A5849:$K5849)=0,"",IF(AND(IFERROR($H5849,0)&gt;0,LEN(TRIM($K5849&amp;""))&gt;0,IFERROR(LOOKUP(2,1/((LISTS!$M$2:$M$13&lt;&gt;"")*ISNUMBER(SEARCH(LISTS!$M$2:$M$13,$I5849))),LISTS!$N$2:$N$13),"NO")="SI"),"SI","NO"))</f>
        <v/>
      </c>
      <c r="M5849" s="9">
        <f>IF(COUNTA($A5849:$K5849)=0,"",IF($K5849&lt;&gt;"",IF(COUNTIF($K$19:$K5849,$K5849)&gt;1,"SI","NO"),IF(COUNTIFS($A$19:$A5849,$A5849,$C$19:$C5849,$C5849,$J$19:$J5849,$J5849,$D$19:$D5849,$D5849)&gt;1,"SI","NO")))</f>
        <v/>
      </c>
      <c r="N5849" s="11">
        <f>IF(COUNTA($A5849:$K5849)=0,"",IF(AND($L5849="SI",$M5849="NO"),IFERROR($H5849,0),0))</f>
        <v/>
      </c>
      <c r="O5849" s="9">
        <f>IF(COUNTA($A5849:$K5849)=0,"",IF($M5849="SI","CUFE o factura duplicada dentro del reporte; no se suma dos veces",IF(IFERROR($H5849,0)&lt;=0,"DIAN reporta valor susceptible 0",IF($L5849="NO",IFERROR(LOOKUP(2,1/((LISTS!$M$2:$M$13&lt;&gt;"")*ISNUMBER(SEARCH(LISTS!$M$2:$M$13,$I5849))),LISTS!$O$2:$O$13),"Medio de pago no elegible o no identificado por DIAN"),"Apta automaticamente por pago electronico y base positiva"))))</f>
        <v/>
      </c>
    </row>
    <row r="5850">
      <c r="A5850" s="9" t="n"/>
      <c r="B5850" s="9" t="n"/>
      <c r="C5850" s="12" t="n"/>
      <c r="D5850" s="11" t="n"/>
      <c r="E5850" s="11" t="n"/>
      <c r="F5850" s="11" t="n"/>
      <c r="G5850" s="11" t="n"/>
      <c r="H5850" s="11" t="n"/>
      <c r="I5850" s="9" t="n"/>
      <c r="J5850" s="9" t="n"/>
      <c r="K5850" s="9" t="n"/>
      <c r="L5850" s="9">
        <f>IF(COUNTA($A5850:$K5850)=0,"",IF(AND(IFERROR($H5850,0)&gt;0,LEN(TRIM($K5850&amp;""))&gt;0,IFERROR(LOOKUP(2,1/((LISTS!$M$2:$M$13&lt;&gt;"")*ISNUMBER(SEARCH(LISTS!$M$2:$M$13,$I5850))),LISTS!$N$2:$N$13),"NO")="SI"),"SI","NO"))</f>
        <v/>
      </c>
      <c r="M5850" s="9">
        <f>IF(COUNTA($A5850:$K5850)=0,"",IF($K5850&lt;&gt;"",IF(COUNTIF($K$19:$K5850,$K5850)&gt;1,"SI","NO"),IF(COUNTIFS($A$19:$A5850,$A5850,$C$19:$C5850,$C5850,$J$19:$J5850,$J5850,$D$19:$D5850,$D5850)&gt;1,"SI","NO")))</f>
        <v/>
      </c>
      <c r="N5850" s="11">
        <f>IF(COUNTA($A5850:$K5850)=0,"",IF(AND($L5850="SI",$M5850="NO"),IFERROR($H5850,0),0))</f>
        <v/>
      </c>
      <c r="O5850" s="9">
        <f>IF(COUNTA($A5850:$K5850)=0,"",IF($M5850="SI","CUFE o factura duplicada dentro del reporte; no se suma dos veces",IF(IFERROR($H5850,0)&lt;=0,"DIAN reporta valor susceptible 0",IF($L5850="NO",IFERROR(LOOKUP(2,1/((LISTS!$M$2:$M$13&lt;&gt;"")*ISNUMBER(SEARCH(LISTS!$M$2:$M$13,$I5850))),LISTS!$O$2:$O$13),"Medio de pago no elegible o no identificado por DIAN"),"Apta automaticamente por pago electronico y base positiva"))))</f>
        <v/>
      </c>
    </row>
    <row r="5851">
      <c r="A5851" s="9" t="n"/>
      <c r="B5851" s="9" t="n"/>
      <c r="C5851" s="12" t="n"/>
      <c r="D5851" s="11" t="n"/>
      <c r="E5851" s="11" t="n"/>
      <c r="F5851" s="11" t="n"/>
      <c r="G5851" s="11" t="n"/>
      <c r="H5851" s="11" t="n"/>
      <c r="I5851" s="9" t="n"/>
      <c r="J5851" s="9" t="n"/>
      <c r="K5851" s="9" t="n"/>
      <c r="L5851" s="9">
        <f>IF(COUNTA($A5851:$K5851)=0,"",IF(AND(IFERROR($H5851,0)&gt;0,LEN(TRIM($K5851&amp;""))&gt;0,IFERROR(LOOKUP(2,1/((LISTS!$M$2:$M$13&lt;&gt;"")*ISNUMBER(SEARCH(LISTS!$M$2:$M$13,$I5851))),LISTS!$N$2:$N$13),"NO")="SI"),"SI","NO"))</f>
        <v/>
      </c>
      <c r="M5851" s="9">
        <f>IF(COUNTA($A5851:$K5851)=0,"",IF($K5851&lt;&gt;"",IF(COUNTIF($K$19:$K5851,$K5851)&gt;1,"SI","NO"),IF(COUNTIFS($A$19:$A5851,$A5851,$C$19:$C5851,$C5851,$J$19:$J5851,$J5851,$D$19:$D5851,$D5851)&gt;1,"SI","NO")))</f>
        <v/>
      </c>
      <c r="N5851" s="11">
        <f>IF(COUNTA($A5851:$K5851)=0,"",IF(AND($L5851="SI",$M5851="NO"),IFERROR($H5851,0),0))</f>
        <v/>
      </c>
      <c r="O5851" s="9">
        <f>IF(COUNTA($A5851:$K5851)=0,"",IF($M5851="SI","CUFE o factura duplicada dentro del reporte; no se suma dos veces",IF(IFERROR($H5851,0)&lt;=0,"DIAN reporta valor susceptible 0",IF($L5851="NO",IFERROR(LOOKUP(2,1/((LISTS!$M$2:$M$13&lt;&gt;"")*ISNUMBER(SEARCH(LISTS!$M$2:$M$13,$I5851))),LISTS!$O$2:$O$13),"Medio de pago no elegible o no identificado por DIAN"),"Apta automaticamente por pago electronico y base positiva"))))</f>
        <v/>
      </c>
    </row>
    <row r="5852">
      <c r="A5852" s="9" t="n"/>
      <c r="B5852" s="9" t="n"/>
      <c r="C5852" s="12" t="n"/>
      <c r="D5852" s="11" t="n"/>
      <c r="E5852" s="11" t="n"/>
      <c r="F5852" s="11" t="n"/>
      <c r="G5852" s="11" t="n"/>
      <c r="H5852" s="11" t="n"/>
      <c r="I5852" s="9" t="n"/>
      <c r="J5852" s="9" t="n"/>
      <c r="K5852" s="9" t="n"/>
      <c r="L5852" s="9">
        <f>IF(COUNTA($A5852:$K5852)=0,"",IF(AND(IFERROR($H5852,0)&gt;0,LEN(TRIM($K5852&amp;""))&gt;0,IFERROR(LOOKUP(2,1/((LISTS!$M$2:$M$13&lt;&gt;"")*ISNUMBER(SEARCH(LISTS!$M$2:$M$13,$I5852))),LISTS!$N$2:$N$13),"NO")="SI"),"SI","NO"))</f>
        <v/>
      </c>
      <c r="M5852" s="9">
        <f>IF(COUNTA($A5852:$K5852)=0,"",IF($K5852&lt;&gt;"",IF(COUNTIF($K$19:$K5852,$K5852)&gt;1,"SI","NO"),IF(COUNTIFS($A$19:$A5852,$A5852,$C$19:$C5852,$C5852,$J$19:$J5852,$J5852,$D$19:$D5852,$D5852)&gt;1,"SI","NO")))</f>
        <v/>
      </c>
      <c r="N5852" s="11">
        <f>IF(COUNTA($A5852:$K5852)=0,"",IF(AND($L5852="SI",$M5852="NO"),IFERROR($H5852,0),0))</f>
        <v/>
      </c>
      <c r="O5852" s="9">
        <f>IF(COUNTA($A5852:$K5852)=0,"",IF($M5852="SI","CUFE o factura duplicada dentro del reporte; no se suma dos veces",IF(IFERROR($H5852,0)&lt;=0,"DIAN reporta valor susceptible 0",IF($L5852="NO",IFERROR(LOOKUP(2,1/((LISTS!$M$2:$M$13&lt;&gt;"")*ISNUMBER(SEARCH(LISTS!$M$2:$M$13,$I5852))),LISTS!$O$2:$O$13),"Medio de pago no elegible o no identificado por DIAN"),"Apta automaticamente por pago electronico y base positiva"))))</f>
        <v/>
      </c>
    </row>
    <row r="5853">
      <c r="A5853" s="9" t="n"/>
      <c r="B5853" s="9" t="n"/>
      <c r="C5853" s="12" t="n"/>
      <c r="D5853" s="11" t="n"/>
      <c r="E5853" s="11" t="n"/>
      <c r="F5853" s="11" t="n"/>
      <c r="G5853" s="11" t="n"/>
      <c r="H5853" s="11" t="n"/>
      <c r="I5853" s="9" t="n"/>
      <c r="J5853" s="9" t="n"/>
      <c r="K5853" s="9" t="n"/>
      <c r="L5853" s="9">
        <f>IF(COUNTA($A5853:$K5853)=0,"",IF(AND(IFERROR($H5853,0)&gt;0,LEN(TRIM($K5853&amp;""))&gt;0,IFERROR(LOOKUP(2,1/((LISTS!$M$2:$M$13&lt;&gt;"")*ISNUMBER(SEARCH(LISTS!$M$2:$M$13,$I5853))),LISTS!$N$2:$N$13),"NO")="SI"),"SI","NO"))</f>
        <v/>
      </c>
      <c r="M5853" s="9">
        <f>IF(COUNTA($A5853:$K5853)=0,"",IF($K5853&lt;&gt;"",IF(COUNTIF($K$19:$K5853,$K5853)&gt;1,"SI","NO"),IF(COUNTIFS($A$19:$A5853,$A5853,$C$19:$C5853,$C5853,$J$19:$J5853,$J5853,$D$19:$D5853,$D5853)&gt;1,"SI","NO")))</f>
        <v/>
      </c>
      <c r="N5853" s="11">
        <f>IF(COUNTA($A5853:$K5853)=0,"",IF(AND($L5853="SI",$M5853="NO"),IFERROR($H5853,0),0))</f>
        <v/>
      </c>
      <c r="O5853" s="9">
        <f>IF(COUNTA($A5853:$K5853)=0,"",IF($M5853="SI","CUFE o factura duplicada dentro del reporte; no se suma dos veces",IF(IFERROR($H5853,0)&lt;=0,"DIAN reporta valor susceptible 0",IF($L5853="NO",IFERROR(LOOKUP(2,1/((LISTS!$M$2:$M$13&lt;&gt;"")*ISNUMBER(SEARCH(LISTS!$M$2:$M$13,$I5853))),LISTS!$O$2:$O$13),"Medio de pago no elegible o no identificado por DIAN"),"Apta automaticamente por pago electronico y base positiva"))))</f>
        <v/>
      </c>
    </row>
    <row r="5854">
      <c r="A5854" s="9" t="n"/>
      <c r="B5854" s="9" t="n"/>
      <c r="C5854" s="12" t="n"/>
      <c r="D5854" s="11" t="n"/>
      <c r="E5854" s="11" t="n"/>
      <c r="F5854" s="11" t="n"/>
      <c r="G5854" s="11" t="n"/>
      <c r="H5854" s="11" t="n"/>
      <c r="I5854" s="9" t="n"/>
      <c r="J5854" s="9" t="n"/>
      <c r="K5854" s="9" t="n"/>
      <c r="L5854" s="9">
        <f>IF(COUNTA($A5854:$K5854)=0,"",IF(AND(IFERROR($H5854,0)&gt;0,LEN(TRIM($K5854&amp;""))&gt;0,IFERROR(LOOKUP(2,1/((LISTS!$M$2:$M$13&lt;&gt;"")*ISNUMBER(SEARCH(LISTS!$M$2:$M$13,$I5854))),LISTS!$N$2:$N$13),"NO")="SI"),"SI","NO"))</f>
        <v/>
      </c>
      <c r="M5854" s="9">
        <f>IF(COUNTA($A5854:$K5854)=0,"",IF($K5854&lt;&gt;"",IF(COUNTIF($K$19:$K5854,$K5854)&gt;1,"SI","NO"),IF(COUNTIFS($A$19:$A5854,$A5854,$C$19:$C5854,$C5854,$J$19:$J5854,$J5854,$D$19:$D5854,$D5854)&gt;1,"SI","NO")))</f>
        <v/>
      </c>
      <c r="N5854" s="11">
        <f>IF(COUNTA($A5854:$K5854)=0,"",IF(AND($L5854="SI",$M5854="NO"),IFERROR($H5854,0),0))</f>
        <v/>
      </c>
      <c r="O5854" s="9">
        <f>IF(COUNTA($A5854:$K5854)=0,"",IF($M5854="SI","CUFE o factura duplicada dentro del reporte; no se suma dos veces",IF(IFERROR($H5854,0)&lt;=0,"DIAN reporta valor susceptible 0",IF($L5854="NO",IFERROR(LOOKUP(2,1/((LISTS!$M$2:$M$13&lt;&gt;"")*ISNUMBER(SEARCH(LISTS!$M$2:$M$13,$I5854))),LISTS!$O$2:$O$13),"Medio de pago no elegible o no identificado por DIAN"),"Apta automaticamente por pago electronico y base positiva"))))</f>
        <v/>
      </c>
    </row>
    <row r="5855">
      <c r="A5855" s="9" t="n"/>
      <c r="B5855" s="9" t="n"/>
      <c r="C5855" s="12" t="n"/>
      <c r="D5855" s="11" t="n"/>
      <c r="E5855" s="11" t="n"/>
      <c r="F5855" s="11" t="n"/>
      <c r="G5855" s="11" t="n"/>
      <c r="H5855" s="11" t="n"/>
      <c r="I5855" s="9" t="n"/>
      <c r="J5855" s="9" t="n"/>
      <c r="K5855" s="9" t="n"/>
      <c r="L5855" s="9">
        <f>IF(COUNTA($A5855:$K5855)=0,"",IF(AND(IFERROR($H5855,0)&gt;0,LEN(TRIM($K5855&amp;""))&gt;0,IFERROR(LOOKUP(2,1/((LISTS!$M$2:$M$13&lt;&gt;"")*ISNUMBER(SEARCH(LISTS!$M$2:$M$13,$I5855))),LISTS!$N$2:$N$13),"NO")="SI"),"SI","NO"))</f>
        <v/>
      </c>
      <c r="M5855" s="9">
        <f>IF(COUNTA($A5855:$K5855)=0,"",IF($K5855&lt;&gt;"",IF(COUNTIF($K$19:$K5855,$K5855)&gt;1,"SI","NO"),IF(COUNTIFS($A$19:$A5855,$A5855,$C$19:$C5855,$C5855,$J$19:$J5855,$J5855,$D$19:$D5855,$D5855)&gt;1,"SI","NO")))</f>
        <v/>
      </c>
      <c r="N5855" s="11">
        <f>IF(COUNTA($A5855:$K5855)=0,"",IF(AND($L5855="SI",$M5855="NO"),IFERROR($H5855,0),0))</f>
        <v/>
      </c>
      <c r="O5855" s="9">
        <f>IF(COUNTA($A5855:$K5855)=0,"",IF($M5855="SI","CUFE o factura duplicada dentro del reporte; no se suma dos veces",IF(IFERROR($H5855,0)&lt;=0,"DIAN reporta valor susceptible 0",IF($L5855="NO",IFERROR(LOOKUP(2,1/((LISTS!$M$2:$M$13&lt;&gt;"")*ISNUMBER(SEARCH(LISTS!$M$2:$M$13,$I5855))),LISTS!$O$2:$O$13),"Medio de pago no elegible o no identificado por DIAN"),"Apta automaticamente por pago electronico y base positiva"))))</f>
        <v/>
      </c>
    </row>
    <row r="5856">
      <c r="A5856" s="9" t="n"/>
      <c r="B5856" s="9" t="n"/>
      <c r="C5856" s="12" t="n"/>
      <c r="D5856" s="11" t="n"/>
      <c r="E5856" s="11" t="n"/>
      <c r="F5856" s="11" t="n"/>
      <c r="G5856" s="11" t="n"/>
      <c r="H5856" s="11" t="n"/>
      <c r="I5856" s="9" t="n"/>
      <c r="J5856" s="9" t="n"/>
      <c r="K5856" s="9" t="n"/>
      <c r="L5856" s="9">
        <f>IF(COUNTA($A5856:$K5856)=0,"",IF(AND(IFERROR($H5856,0)&gt;0,LEN(TRIM($K5856&amp;""))&gt;0,IFERROR(LOOKUP(2,1/((LISTS!$M$2:$M$13&lt;&gt;"")*ISNUMBER(SEARCH(LISTS!$M$2:$M$13,$I5856))),LISTS!$N$2:$N$13),"NO")="SI"),"SI","NO"))</f>
        <v/>
      </c>
      <c r="M5856" s="9">
        <f>IF(COUNTA($A5856:$K5856)=0,"",IF($K5856&lt;&gt;"",IF(COUNTIF($K$19:$K5856,$K5856)&gt;1,"SI","NO"),IF(COUNTIFS($A$19:$A5856,$A5856,$C$19:$C5856,$C5856,$J$19:$J5856,$J5856,$D$19:$D5856,$D5856)&gt;1,"SI","NO")))</f>
        <v/>
      </c>
      <c r="N5856" s="11">
        <f>IF(COUNTA($A5856:$K5856)=0,"",IF(AND($L5856="SI",$M5856="NO"),IFERROR($H5856,0),0))</f>
        <v/>
      </c>
      <c r="O5856" s="9">
        <f>IF(COUNTA($A5856:$K5856)=0,"",IF($M5856="SI","CUFE o factura duplicada dentro del reporte; no se suma dos veces",IF(IFERROR($H5856,0)&lt;=0,"DIAN reporta valor susceptible 0",IF($L5856="NO",IFERROR(LOOKUP(2,1/((LISTS!$M$2:$M$13&lt;&gt;"")*ISNUMBER(SEARCH(LISTS!$M$2:$M$13,$I5856))),LISTS!$O$2:$O$13),"Medio de pago no elegible o no identificado por DIAN"),"Apta automaticamente por pago electronico y base positiva"))))</f>
        <v/>
      </c>
    </row>
    <row r="5857">
      <c r="A5857" s="9" t="n"/>
      <c r="B5857" s="9" t="n"/>
      <c r="C5857" s="12" t="n"/>
      <c r="D5857" s="11" t="n"/>
      <c r="E5857" s="11" t="n"/>
      <c r="F5857" s="11" t="n"/>
      <c r="G5857" s="11" t="n"/>
      <c r="H5857" s="11" t="n"/>
      <c r="I5857" s="9" t="n"/>
      <c r="J5857" s="9" t="n"/>
      <c r="K5857" s="9" t="n"/>
      <c r="L5857" s="9">
        <f>IF(COUNTA($A5857:$K5857)=0,"",IF(AND(IFERROR($H5857,0)&gt;0,LEN(TRIM($K5857&amp;""))&gt;0,IFERROR(LOOKUP(2,1/((LISTS!$M$2:$M$13&lt;&gt;"")*ISNUMBER(SEARCH(LISTS!$M$2:$M$13,$I5857))),LISTS!$N$2:$N$13),"NO")="SI"),"SI","NO"))</f>
        <v/>
      </c>
      <c r="M5857" s="9">
        <f>IF(COUNTA($A5857:$K5857)=0,"",IF($K5857&lt;&gt;"",IF(COUNTIF($K$19:$K5857,$K5857)&gt;1,"SI","NO"),IF(COUNTIFS($A$19:$A5857,$A5857,$C$19:$C5857,$C5857,$J$19:$J5857,$J5857,$D$19:$D5857,$D5857)&gt;1,"SI","NO")))</f>
        <v/>
      </c>
      <c r="N5857" s="11">
        <f>IF(COUNTA($A5857:$K5857)=0,"",IF(AND($L5857="SI",$M5857="NO"),IFERROR($H5857,0),0))</f>
        <v/>
      </c>
      <c r="O5857" s="9">
        <f>IF(COUNTA($A5857:$K5857)=0,"",IF($M5857="SI","CUFE o factura duplicada dentro del reporte; no se suma dos veces",IF(IFERROR($H5857,0)&lt;=0,"DIAN reporta valor susceptible 0",IF($L5857="NO",IFERROR(LOOKUP(2,1/((LISTS!$M$2:$M$13&lt;&gt;"")*ISNUMBER(SEARCH(LISTS!$M$2:$M$13,$I5857))),LISTS!$O$2:$O$13),"Medio de pago no elegible o no identificado por DIAN"),"Apta automaticamente por pago electronico y base positiva"))))</f>
        <v/>
      </c>
    </row>
    <row r="5858">
      <c r="A5858" s="9" t="n"/>
      <c r="B5858" s="9" t="n"/>
      <c r="C5858" s="12" t="n"/>
      <c r="D5858" s="11" t="n"/>
      <c r="E5858" s="11" t="n"/>
      <c r="F5858" s="11" t="n"/>
      <c r="G5858" s="11" t="n"/>
      <c r="H5858" s="11" t="n"/>
      <c r="I5858" s="9" t="n"/>
      <c r="J5858" s="9" t="n"/>
      <c r="K5858" s="9" t="n"/>
      <c r="L5858" s="9">
        <f>IF(COUNTA($A5858:$K5858)=0,"",IF(AND(IFERROR($H5858,0)&gt;0,LEN(TRIM($K5858&amp;""))&gt;0,IFERROR(LOOKUP(2,1/((LISTS!$M$2:$M$13&lt;&gt;"")*ISNUMBER(SEARCH(LISTS!$M$2:$M$13,$I5858))),LISTS!$N$2:$N$13),"NO")="SI"),"SI","NO"))</f>
        <v/>
      </c>
      <c r="M5858" s="9">
        <f>IF(COUNTA($A5858:$K5858)=0,"",IF($K5858&lt;&gt;"",IF(COUNTIF($K$19:$K5858,$K5858)&gt;1,"SI","NO"),IF(COUNTIFS($A$19:$A5858,$A5858,$C$19:$C5858,$C5858,$J$19:$J5858,$J5858,$D$19:$D5858,$D5858)&gt;1,"SI","NO")))</f>
        <v/>
      </c>
      <c r="N5858" s="11">
        <f>IF(COUNTA($A5858:$K5858)=0,"",IF(AND($L5858="SI",$M5858="NO"),IFERROR($H5858,0),0))</f>
        <v/>
      </c>
      <c r="O5858" s="9">
        <f>IF(COUNTA($A5858:$K5858)=0,"",IF($M5858="SI","CUFE o factura duplicada dentro del reporte; no se suma dos veces",IF(IFERROR($H5858,0)&lt;=0,"DIAN reporta valor susceptible 0",IF($L5858="NO",IFERROR(LOOKUP(2,1/((LISTS!$M$2:$M$13&lt;&gt;"")*ISNUMBER(SEARCH(LISTS!$M$2:$M$13,$I5858))),LISTS!$O$2:$O$13),"Medio de pago no elegible o no identificado por DIAN"),"Apta automaticamente por pago electronico y base positiva"))))</f>
        <v/>
      </c>
    </row>
    <row r="5859">
      <c r="A5859" s="9" t="n"/>
      <c r="B5859" s="9" t="n"/>
      <c r="C5859" s="12" t="n"/>
      <c r="D5859" s="11" t="n"/>
      <c r="E5859" s="11" t="n"/>
      <c r="F5859" s="11" t="n"/>
      <c r="G5859" s="11" t="n"/>
      <c r="H5859" s="11" t="n"/>
      <c r="I5859" s="9" t="n"/>
      <c r="J5859" s="9" t="n"/>
      <c r="K5859" s="9" t="n"/>
      <c r="L5859" s="9">
        <f>IF(COUNTA($A5859:$K5859)=0,"",IF(AND(IFERROR($H5859,0)&gt;0,LEN(TRIM($K5859&amp;""))&gt;0,IFERROR(LOOKUP(2,1/((LISTS!$M$2:$M$13&lt;&gt;"")*ISNUMBER(SEARCH(LISTS!$M$2:$M$13,$I5859))),LISTS!$N$2:$N$13),"NO")="SI"),"SI","NO"))</f>
        <v/>
      </c>
      <c r="M5859" s="9">
        <f>IF(COUNTA($A5859:$K5859)=0,"",IF($K5859&lt;&gt;"",IF(COUNTIF($K$19:$K5859,$K5859)&gt;1,"SI","NO"),IF(COUNTIFS($A$19:$A5859,$A5859,$C$19:$C5859,$C5859,$J$19:$J5859,$J5859,$D$19:$D5859,$D5859)&gt;1,"SI","NO")))</f>
        <v/>
      </c>
      <c r="N5859" s="11">
        <f>IF(COUNTA($A5859:$K5859)=0,"",IF(AND($L5859="SI",$M5859="NO"),IFERROR($H5859,0),0))</f>
        <v/>
      </c>
      <c r="O5859" s="9">
        <f>IF(COUNTA($A5859:$K5859)=0,"",IF($M5859="SI","CUFE o factura duplicada dentro del reporte; no se suma dos veces",IF(IFERROR($H5859,0)&lt;=0,"DIAN reporta valor susceptible 0",IF($L5859="NO",IFERROR(LOOKUP(2,1/((LISTS!$M$2:$M$13&lt;&gt;"")*ISNUMBER(SEARCH(LISTS!$M$2:$M$13,$I5859))),LISTS!$O$2:$O$13),"Medio de pago no elegible o no identificado por DIAN"),"Apta automaticamente por pago electronico y base positiva"))))</f>
        <v/>
      </c>
    </row>
    <row r="5860">
      <c r="A5860" s="9" t="n"/>
      <c r="B5860" s="9" t="n"/>
      <c r="C5860" s="12" t="n"/>
      <c r="D5860" s="11" t="n"/>
      <c r="E5860" s="11" t="n"/>
      <c r="F5860" s="11" t="n"/>
      <c r="G5860" s="11" t="n"/>
      <c r="H5860" s="11" t="n"/>
      <c r="I5860" s="9" t="n"/>
      <c r="J5860" s="9" t="n"/>
      <c r="K5860" s="9" t="n"/>
      <c r="L5860" s="9">
        <f>IF(COUNTA($A5860:$K5860)=0,"",IF(AND(IFERROR($H5860,0)&gt;0,LEN(TRIM($K5860&amp;""))&gt;0,IFERROR(LOOKUP(2,1/((LISTS!$M$2:$M$13&lt;&gt;"")*ISNUMBER(SEARCH(LISTS!$M$2:$M$13,$I5860))),LISTS!$N$2:$N$13),"NO")="SI"),"SI","NO"))</f>
        <v/>
      </c>
      <c r="M5860" s="9">
        <f>IF(COUNTA($A5860:$K5860)=0,"",IF($K5860&lt;&gt;"",IF(COUNTIF($K$19:$K5860,$K5860)&gt;1,"SI","NO"),IF(COUNTIFS($A$19:$A5860,$A5860,$C$19:$C5860,$C5860,$J$19:$J5860,$J5860,$D$19:$D5860,$D5860)&gt;1,"SI","NO")))</f>
        <v/>
      </c>
      <c r="N5860" s="11">
        <f>IF(COUNTA($A5860:$K5860)=0,"",IF(AND($L5860="SI",$M5860="NO"),IFERROR($H5860,0),0))</f>
        <v/>
      </c>
      <c r="O5860" s="9">
        <f>IF(COUNTA($A5860:$K5860)=0,"",IF($M5860="SI","CUFE o factura duplicada dentro del reporte; no se suma dos veces",IF(IFERROR($H5860,0)&lt;=0,"DIAN reporta valor susceptible 0",IF($L5860="NO",IFERROR(LOOKUP(2,1/((LISTS!$M$2:$M$13&lt;&gt;"")*ISNUMBER(SEARCH(LISTS!$M$2:$M$13,$I5860))),LISTS!$O$2:$O$13),"Medio de pago no elegible o no identificado por DIAN"),"Apta automaticamente por pago electronico y base positiva"))))</f>
        <v/>
      </c>
    </row>
    <row r="5861">
      <c r="A5861" s="9" t="n"/>
      <c r="B5861" s="9" t="n"/>
      <c r="C5861" s="12" t="n"/>
      <c r="D5861" s="11" t="n"/>
      <c r="E5861" s="11" t="n"/>
      <c r="F5861" s="11" t="n"/>
      <c r="G5861" s="11" t="n"/>
      <c r="H5861" s="11" t="n"/>
      <c r="I5861" s="9" t="n"/>
      <c r="J5861" s="9" t="n"/>
      <c r="K5861" s="9" t="n"/>
      <c r="L5861" s="9">
        <f>IF(COUNTA($A5861:$K5861)=0,"",IF(AND(IFERROR($H5861,0)&gt;0,LEN(TRIM($K5861&amp;""))&gt;0,IFERROR(LOOKUP(2,1/((LISTS!$M$2:$M$13&lt;&gt;"")*ISNUMBER(SEARCH(LISTS!$M$2:$M$13,$I5861))),LISTS!$N$2:$N$13),"NO")="SI"),"SI","NO"))</f>
        <v/>
      </c>
      <c r="M5861" s="9">
        <f>IF(COUNTA($A5861:$K5861)=0,"",IF($K5861&lt;&gt;"",IF(COUNTIF($K$19:$K5861,$K5861)&gt;1,"SI","NO"),IF(COUNTIFS($A$19:$A5861,$A5861,$C$19:$C5861,$C5861,$J$19:$J5861,$J5861,$D$19:$D5861,$D5861)&gt;1,"SI","NO")))</f>
        <v/>
      </c>
      <c r="N5861" s="11">
        <f>IF(COUNTA($A5861:$K5861)=0,"",IF(AND($L5861="SI",$M5861="NO"),IFERROR($H5861,0),0))</f>
        <v/>
      </c>
      <c r="O5861" s="9">
        <f>IF(COUNTA($A5861:$K5861)=0,"",IF($M5861="SI","CUFE o factura duplicada dentro del reporte; no se suma dos veces",IF(IFERROR($H5861,0)&lt;=0,"DIAN reporta valor susceptible 0",IF($L5861="NO",IFERROR(LOOKUP(2,1/((LISTS!$M$2:$M$13&lt;&gt;"")*ISNUMBER(SEARCH(LISTS!$M$2:$M$13,$I5861))),LISTS!$O$2:$O$13),"Medio de pago no elegible o no identificado por DIAN"),"Apta automaticamente por pago electronico y base positiva"))))</f>
        <v/>
      </c>
    </row>
    <row r="5862">
      <c r="A5862" s="9" t="n"/>
      <c r="B5862" s="9" t="n"/>
      <c r="C5862" s="12" t="n"/>
      <c r="D5862" s="11" t="n"/>
      <c r="E5862" s="11" t="n"/>
      <c r="F5862" s="11" t="n"/>
      <c r="G5862" s="11" t="n"/>
      <c r="H5862" s="11" t="n"/>
      <c r="I5862" s="9" t="n"/>
      <c r="J5862" s="9" t="n"/>
      <c r="K5862" s="9" t="n"/>
      <c r="L5862" s="9">
        <f>IF(COUNTA($A5862:$K5862)=0,"",IF(AND(IFERROR($H5862,0)&gt;0,LEN(TRIM($K5862&amp;""))&gt;0,IFERROR(LOOKUP(2,1/((LISTS!$M$2:$M$13&lt;&gt;"")*ISNUMBER(SEARCH(LISTS!$M$2:$M$13,$I5862))),LISTS!$N$2:$N$13),"NO")="SI"),"SI","NO"))</f>
        <v/>
      </c>
      <c r="M5862" s="9">
        <f>IF(COUNTA($A5862:$K5862)=0,"",IF($K5862&lt;&gt;"",IF(COUNTIF($K$19:$K5862,$K5862)&gt;1,"SI","NO"),IF(COUNTIFS($A$19:$A5862,$A5862,$C$19:$C5862,$C5862,$J$19:$J5862,$J5862,$D$19:$D5862,$D5862)&gt;1,"SI","NO")))</f>
        <v/>
      </c>
      <c r="N5862" s="11">
        <f>IF(COUNTA($A5862:$K5862)=0,"",IF(AND($L5862="SI",$M5862="NO"),IFERROR($H5862,0),0))</f>
        <v/>
      </c>
      <c r="O5862" s="9">
        <f>IF(COUNTA($A5862:$K5862)=0,"",IF($M5862="SI","CUFE o factura duplicada dentro del reporte; no se suma dos veces",IF(IFERROR($H5862,0)&lt;=0,"DIAN reporta valor susceptible 0",IF($L5862="NO",IFERROR(LOOKUP(2,1/((LISTS!$M$2:$M$13&lt;&gt;"")*ISNUMBER(SEARCH(LISTS!$M$2:$M$13,$I5862))),LISTS!$O$2:$O$13),"Medio de pago no elegible o no identificado por DIAN"),"Apta automaticamente por pago electronico y base positiva"))))</f>
        <v/>
      </c>
    </row>
    <row r="5863">
      <c r="A5863" s="9" t="n"/>
      <c r="B5863" s="9" t="n"/>
      <c r="C5863" s="12" t="n"/>
      <c r="D5863" s="11" t="n"/>
      <c r="E5863" s="11" t="n"/>
      <c r="F5863" s="11" t="n"/>
      <c r="G5863" s="11" t="n"/>
      <c r="H5863" s="11" t="n"/>
      <c r="I5863" s="9" t="n"/>
      <c r="J5863" s="9" t="n"/>
      <c r="K5863" s="9" t="n"/>
      <c r="L5863" s="9">
        <f>IF(COUNTA($A5863:$K5863)=0,"",IF(AND(IFERROR($H5863,0)&gt;0,LEN(TRIM($K5863&amp;""))&gt;0,IFERROR(LOOKUP(2,1/((LISTS!$M$2:$M$13&lt;&gt;"")*ISNUMBER(SEARCH(LISTS!$M$2:$M$13,$I5863))),LISTS!$N$2:$N$13),"NO")="SI"),"SI","NO"))</f>
        <v/>
      </c>
      <c r="M5863" s="9">
        <f>IF(COUNTA($A5863:$K5863)=0,"",IF($K5863&lt;&gt;"",IF(COUNTIF($K$19:$K5863,$K5863)&gt;1,"SI","NO"),IF(COUNTIFS($A$19:$A5863,$A5863,$C$19:$C5863,$C5863,$J$19:$J5863,$J5863,$D$19:$D5863,$D5863)&gt;1,"SI","NO")))</f>
        <v/>
      </c>
      <c r="N5863" s="11">
        <f>IF(COUNTA($A5863:$K5863)=0,"",IF(AND($L5863="SI",$M5863="NO"),IFERROR($H5863,0),0))</f>
        <v/>
      </c>
      <c r="O5863" s="9">
        <f>IF(COUNTA($A5863:$K5863)=0,"",IF($M5863="SI","CUFE o factura duplicada dentro del reporte; no se suma dos veces",IF(IFERROR($H5863,0)&lt;=0,"DIAN reporta valor susceptible 0",IF($L5863="NO",IFERROR(LOOKUP(2,1/((LISTS!$M$2:$M$13&lt;&gt;"")*ISNUMBER(SEARCH(LISTS!$M$2:$M$13,$I5863))),LISTS!$O$2:$O$13),"Medio de pago no elegible o no identificado por DIAN"),"Apta automaticamente por pago electronico y base positiva"))))</f>
        <v/>
      </c>
    </row>
    <row r="5864">
      <c r="A5864" s="9" t="n"/>
      <c r="B5864" s="9" t="n"/>
      <c r="C5864" s="12" t="n"/>
      <c r="D5864" s="11" t="n"/>
      <c r="E5864" s="11" t="n"/>
      <c r="F5864" s="11" t="n"/>
      <c r="G5864" s="11" t="n"/>
      <c r="H5864" s="11" t="n"/>
      <c r="I5864" s="9" t="n"/>
      <c r="J5864" s="9" t="n"/>
      <c r="K5864" s="9" t="n"/>
      <c r="L5864" s="9">
        <f>IF(COUNTA($A5864:$K5864)=0,"",IF(AND(IFERROR($H5864,0)&gt;0,LEN(TRIM($K5864&amp;""))&gt;0,IFERROR(LOOKUP(2,1/((LISTS!$M$2:$M$13&lt;&gt;"")*ISNUMBER(SEARCH(LISTS!$M$2:$M$13,$I5864))),LISTS!$N$2:$N$13),"NO")="SI"),"SI","NO"))</f>
        <v/>
      </c>
      <c r="M5864" s="9">
        <f>IF(COUNTA($A5864:$K5864)=0,"",IF($K5864&lt;&gt;"",IF(COUNTIF($K$19:$K5864,$K5864)&gt;1,"SI","NO"),IF(COUNTIFS($A$19:$A5864,$A5864,$C$19:$C5864,$C5864,$J$19:$J5864,$J5864,$D$19:$D5864,$D5864)&gt;1,"SI","NO")))</f>
        <v/>
      </c>
      <c r="N5864" s="11">
        <f>IF(COUNTA($A5864:$K5864)=0,"",IF(AND($L5864="SI",$M5864="NO"),IFERROR($H5864,0),0))</f>
        <v/>
      </c>
      <c r="O5864" s="9">
        <f>IF(COUNTA($A5864:$K5864)=0,"",IF($M5864="SI","CUFE o factura duplicada dentro del reporte; no se suma dos veces",IF(IFERROR($H5864,0)&lt;=0,"DIAN reporta valor susceptible 0",IF($L5864="NO",IFERROR(LOOKUP(2,1/((LISTS!$M$2:$M$13&lt;&gt;"")*ISNUMBER(SEARCH(LISTS!$M$2:$M$13,$I5864))),LISTS!$O$2:$O$13),"Medio de pago no elegible o no identificado por DIAN"),"Apta automaticamente por pago electronico y base positiva"))))</f>
        <v/>
      </c>
    </row>
    <row r="5865">
      <c r="A5865" s="9" t="n"/>
      <c r="B5865" s="9" t="n"/>
      <c r="C5865" s="12" t="n"/>
      <c r="D5865" s="11" t="n"/>
      <c r="E5865" s="11" t="n"/>
      <c r="F5865" s="11" t="n"/>
      <c r="G5865" s="11" t="n"/>
      <c r="H5865" s="11" t="n"/>
      <c r="I5865" s="9" t="n"/>
      <c r="J5865" s="9" t="n"/>
      <c r="K5865" s="9" t="n"/>
      <c r="L5865" s="9">
        <f>IF(COUNTA($A5865:$K5865)=0,"",IF(AND(IFERROR($H5865,0)&gt;0,LEN(TRIM($K5865&amp;""))&gt;0,IFERROR(LOOKUP(2,1/((LISTS!$M$2:$M$13&lt;&gt;"")*ISNUMBER(SEARCH(LISTS!$M$2:$M$13,$I5865))),LISTS!$N$2:$N$13),"NO")="SI"),"SI","NO"))</f>
        <v/>
      </c>
      <c r="M5865" s="9">
        <f>IF(COUNTA($A5865:$K5865)=0,"",IF($K5865&lt;&gt;"",IF(COUNTIF($K$19:$K5865,$K5865)&gt;1,"SI","NO"),IF(COUNTIFS($A$19:$A5865,$A5865,$C$19:$C5865,$C5865,$J$19:$J5865,$J5865,$D$19:$D5865,$D5865)&gt;1,"SI","NO")))</f>
        <v/>
      </c>
      <c r="N5865" s="11">
        <f>IF(COUNTA($A5865:$K5865)=0,"",IF(AND($L5865="SI",$M5865="NO"),IFERROR($H5865,0),0))</f>
        <v/>
      </c>
      <c r="O5865" s="9">
        <f>IF(COUNTA($A5865:$K5865)=0,"",IF($M5865="SI","CUFE o factura duplicada dentro del reporte; no se suma dos veces",IF(IFERROR($H5865,0)&lt;=0,"DIAN reporta valor susceptible 0",IF($L5865="NO",IFERROR(LOOKUP(2,1/((LISTS!$M$2:$M$13&lt;&gt;"")*ISNUMBER(SEARCH(LISTS!$M$2:$M$13,$I5865))),LISTS!$O$2:$O$13),"Medio de pago no elegible o no identificado por DIAN"),"Apta automaticamente por pago electronico y base positiva"))))</f>
        <v/>
      </c>
    </row>
    <row r="5866">
      <c r="A5866" s="9" t="n"/>
      <c r="B5866" s="9" t="n"/>
      <c r="C5866" s="12" t="n"/>
      <c r="D5866" s="11" t="n"/>
      <c r="E5866" s="11" t="n"/>
      <c r="F5866" s="11" t="n"/>
      <c r="G5866" s="11" t="n"/>
      <c r="H5866" s="11" t="n"/>
      <c r="I5866" s="9" t="n"/>
      <c r="J5866" s="9" t="n"/>
      <c r="K5866" s="9" t="n"/>
      <c r="L5866" s="9">
        <f>IF(COUNTA($A5866:$K5866)=0,"",IF(AND(IFERROR($H5866,0)&gt;0,LEN(TRIM($K5866&amp;""))&gt;0,IFERROR(LOOKUP(2,1/((LISTS!$M$2:$M$13&lt;&gt;"")*ISNUMBER(SEARCH(LISTS!$M$2:$M$13,$I5866))),LISTS!$N$2:$N$13),"NO")="SI"),"SI","NO"))</f>
        <v/>
      </c>
      <c r="M5866" s="9">
        <f>IF(COUNTA($A5866:$K5866)=0,"",IF($K5866&lt;&gt;"",IF(COUNTIF($K$19:$K5866,$K5866)&gt;1,"SI","NO"),IF(COUNTIFS($A$19:$A5866,$A5866,$C$19:$C5866,$C5866,$J$19:$J5866,$J5866,$D$19:$D5866,$D5866)&gt;1,"SI","NO")))</f>
        <v/>
      </c>
      <c r="N5866" s="11">
        <f>IF(COUNTA($A5866:$K5866)=0,"",IF(AND($L5866="SI",$M5866="NO"),IFERROR($H5866,0),0))</f>
        <v/>
      </c>
      <c r="O5866" s="9">
        <f>IF(COUNTA($A5866:$K5866)=0,"",IF($M5866="SI","CUFE o factura duplicada dentro del reporte; no se suma dos veces",IF(IFERROR($H5866,0)&lt;=0,"DIAN reporta valor susceptible 0",IF($L5866="NO",IFERROR(LOOKUP(2,1/((LISTS!$M$2:$M$13&lt;&gt;"")*ISNUMBER(SEARCH(LISTS!$M$2:$M$13,$I5866))),LISTS!$O$2:$O$13),"Medio de pago no elegible o no identificado por DIAN"),"Apta automaticamente por pago electronico y base positiva"))))</f>
        <v/>
      </c>
    </row>
    <row r="5867">
      <c r="A5867" s="9" t="n"/>
      <c r="B5867" s="9" t="n"/>
      <c r="C5867" s="12" t="n"/>
      <c r="D5867" s="11" t="n"/>
      <c r="E5867" s="11" t="n"/>
      <c r="F5867" s="11" t="n"/>
      <c r="G5867" s="11" t="n"/>
      <c r="H5867" s="11" t="n"/>
      <c r="I5867" s="9" t="n"/>
      <c r="J5867" s="9" t="n"/>
      <c r="K5867" s="9" t="n"/>
      <c r="L5867" s="9">
        <f>IF(COUNTA($A5867:$K5867)=0,"",IF(AND(IFERROR($H5867,0)&gt;0,LEN(TRIM($K5867&amp;""))&gt;0,IFERROR(LOOKUP(2,1/((LISTS!$M$2:$M$13&lt;&gt;"")*ISNUMBER(SEARCH(LISTS!$M$2:$M$13,$I5867))),LISTS!$N$2:$N$13),"NO")="SI"),"SI","NO"))</f>
        <v/>
      </c>
      <c r="M5867" s="9">
        <f>IF(COUNTA($A5867:$K5867)=0,"",IF($K5867&lt;&gt;"",IF(COUNTIF($K$19:$K5867,$K5867)&gt;1,"SI","NO"),IF(COUNTIFS($A$19:$A5867,$A5867,$C$19:$C5867,$C5867,$J$19:$J5867,$J5867,$D$19:$D5867,$D5867)&gt;1,"SI","NO")))</f>
        <v/>
      </c>
      <c r="N5867" s="11">
        <f>IF(COUNTA($A5867:$K5867)=0,"",IF(AND($L5867="SI",$M5867="NO"),IFERROR($H5867,0),0))</f>
        <v/>
      </c>
      <c r="O5867" s="9">
        <f>IF(COUNTA($A5867:$K5867)=0,"",IF($M5867="SI","CUFE o factura duplicada dentro del reporte; no se suma dos veces",IF(IFERROR($H5867,0)&lt;=0,"DIAN reporta valor susceptible 0",IF($L5867="NO",IFERROR(LOOKUP(2,1/((LISTS!$M$2:$M$13&lt;&gt;"")*ISNUMBER(SEARCH(LISTS!$M$2:$M$13,$I5867))),LISTS!$O$2:$O$13),"Medio de pago no elegible o no identificado por DIAN"),"Apta automaticamente por pago electronico y base positiva"))))</f>
        <v/>
      </c>
    </row>
    <row r="5868">
      <c r="A5868" s="9" t="n"/>
      <c r="B5868" s="9" t="n"/>
      <c r="C5868" s="12" t="n"/>
      <c r="D5868" s="11" t="n"/>
      <c r="E5868" s="11" t="n"/>
      <c r="F5868" s="11" t="n"/>
      <c r="G5868" s="11" t="n"/>
      <c r="H5868" s="11" t="n"/>
      <c r="I5868" s="9" t="n"/>
      <c r="J5868" s="9" t="n"/>
      <c r="K5868" s="9" t="n"/>
      <c r="L5868" s="9">
        <f>IF(COUNTA($A5868:$K5868)=0,"",IF(AND(IFERROR($H5868,0)&gt;0,LEN(TRIM($K5868&amp;""))&gt;0,IFERROR(LOOKUP(2,1/((LISTS!$M$2:$M$13&lt;&gt;"")*ISNUMBER(SEARCH(LISTS!$M$2:$M$13,$I5868))),LISTS!$N$2:$N$13),"NO")="SI"),"SI","NO"))</f>
        <v/>
      </c>
      <c r="M5868" s="9">
        <f>IF(COUNTA($A5868:$K5868)=0,"",IF($K5868&lt;&gt;"",IF(COUNTIF($K$19:$K5868,$K5868)&gt;1,"SI","NO"),IF(COUNTIFS($A$19:$A5868,$A5868,$C$19:$C5868,$C5868,$J$19:$J5868,$J5868,$D$19:$D5868,$D5868)&gt;1,"SI","NO")))</f>
        <v/>
      </c>
      <c r="N5868" s="11">
        <f>IF(COUNTA($A5868:$K5868)=0,"",IF(AND($L5868="SI",$M5868="NO"),IFERROR($H5868,0),0))</f>
        <v/>
      </c>
      <c r="O5868" s="9">
        <f>IF(COUNTA($A5868:$K5868)=0,"",IF($M5868="SI","CUFE o factura duplicada dentro del reporte; no se suma dos veces",IF(IFERROR($H5868,0)&lt;=0,"DIAN reporta valor susceptible 0",IF($L5868="NO",IFERROR(LOOKUP(2,1/((LISTS!$M$2:$M$13&lt;&gt;"")*ISNUMBER(SEARCH(LISTS!$M$2:$M$13,$I5868))),LISTS!$O$2:$O$13),"Medio de pago no elegible o no identificado por DIAN"),"Apta automaticamente por pago electronico y base positiva"))))</f>
        <v/>
      </c>
    </row>
    <row r="5869">
      <c r="A5869" s="9" t="n"/>
      <c r="B5869" s="9" t="n"/>
      <c r="C5869" s="12" t="n"/>
      <c r="D5869" s="11" t="n"/>
      <c r="E5869" s="11" t="n"/>
      <c r="F5869" s="11" t="n"/>
      <c r="G5869" s="11" t="n"/>
      <c r="H5869" s="11" t="n"/>
      <c r="I5869" s="9" t="n"/>
      <c r="J5869" s="9" t="n"/>
      <c r="K5869" s="9" t="n"/>
      <c r="L5869" s="9">
        <f>IF(COUNTA($A5869:$K5869)=0,"",IF(AND(IFERROR($H5869,0)&gt;0,LEN(TRIM($K5869&amp;""))&gt;0,IFERROR(LOOKUP(2,1/((LISTS!$M$2:$M$13&lt;&gt;"")*ISNUMBER(SEARCH(LISTS!$M$2:$M$13,$I5869))),LISTS!$N$2:$N$13),"NO")="SI"),"SI","NO"))</f>
        <v/>
      </c>
      <c r="M5869" s="9">
        <f>IF(COUNTA($A5869:$K5869)=0,"",IF($K5869&lt;&gt;"",IF(COUNTIF($K$19:$K5869,$K5869)&gt;1,"SI","NO"),IF(COUNTIFS($A$19:$A5869,$A5869,$C$19:$C5869,$C5869,$J$19:$J5869,$J5869,$D$19:$D5869,$D5869)&gt;1,"SI","NO")))</f>
        <v/>
      </c>
      <c r="N5869" s="11">
        <f>IF(COUNTA($A5869:$K5869)=0,"",IF(AND($L5869="SI",$M5869="NO"),IFERROR($H5869,0),0))</f>
        <v/>
      </c>
      <c r="O5869" s="9">
        <f>IF(COUNTA($A5869:$K5869)=0,"",IF($M5869="SI","CUFE o factura duplicada dentro del reporte; no se suma dos veces",IF(IFERROR($H5869,0)&lt;=0,"DIAN reporta valor susceptible 0",IF($L5869="NO",IFERROR(LOOKUP(2,1/((LISTS!$M$2:$M$13&lt;&gt;"")*ISNUMBER(SEARCH(LISTS!$M$2:$M$13,$I5869))),LISTS!$O$2:$O$13),"Medio de pago no elegible o no identificado por DIAN"),"Apta automaticamente por pago electronico y base positiva"))))</f>
        <v/>
      </c>
    </row>
    <row r="5870">
      <c r="A5870" s="9" t="n"/>
      <c r="B5870" s="9" t="n"/>
      <c r="C5870" s="12" t="n"/>
      <c r="D5870" s="11" t="n"/>
      <c r="E5870" s="11" t="n"/>
      <c r="F5870" s="11" t="n"/>
      <c r="G5870" s="11" t="n"/>
      <c r="H5870" s="11" t="n"/>
      <c r="I5870" s="9" t="n"/>
      <c r="J5870" s="9" t="n"/>
      <c r="K5870" s="9" t="n"/>
      <c r="L5870" s="9">
        <f>IF(COUNTA($A5870:$K5870)=0,"",IF(AND(IFERROR($H5870,0)&gt;0,LEN(TRIM($K5870&amp;""))&gt;0,IFERROR(LOOKUP(2,1/((LISTS!$M$2:$M$13&lt;&gt;"")*ISNUMBER(SEARCH(LISTS!$M$2:$M$13,$I5870))),LISTS!$N$2:$N$13),"NO")="SI"),"SI","NO"))</f>
        <v/>
      </c>
      <c r="M5870" s="9">
        <f>IF(COUNTA($A5870:$K5870)=0,"",IF($K5870&lt;&gt;"",IF(COUNTIF($K$19:$K5870,$K5870)&gt;1,"SI","NO"),IF(COUNTIFS($A$19:$A5870,$A5870,$C$19:$C5870,$C5870,$J$19:$J5870,$J5870,$D$19:$D5870,$D5870)&gt;1,"SI","NO")))</f>
        <v/>
      </c>
      <c r="N5870" s="11">
        <f>IF(COUNTA($A5870:$K5870)=0,"",IF(AND($L5870="SI",$M5870="NO"),IFERROR($H5870,0),0))</f>
        <v/>
      </c>
      <c r="O5870" s="9">
        <f>IF(COUNTA($A5870:$K5870)=0,"",IF($M5870="SI","CUFE o factura duplicada dentro del reporte; no se suma dos veces",IF(IFERROR($H5870,0)&lt;=0,"DIAN reporta valor susceptible 0",IF($L5870="NO",IFERROR(LOOKUP(2,1/((LISTS!$M$2:$M$13&lt;&gt;"")*ISNUMBER(SEARCH(LISTS!$M$2:$M$13,$I5870))),LISTS!$O$2:$O$13),"Medio de pago no elegible o no identificado por DIAN"),"Apta automaticamente por pago electronico y base positiva"))))</f>
        <v/>
      </c>
    </row>
    <row r="5871">
      <c r="A5871" s="9" t="n"/>
      <c r="B5871" s="9" t="n"/>
      <c r="C5871" s="12" t="n"/>
      <c r="D5871" s="11" t="n"/>
      <c r="E5871" s="11" t="n"/>
      <c r="F5871" s="11" t="n"/>
      <c r="G5871" s="11" t="n"/>
      <c r="H5871" s="11" t="n"/>
      <c r="I5871" s="9" t="n"/>
      <c r="J5871" s="9" t="n"/>
      <c r="K5871" s="9" t="n"/>
      <c r="L5871" s="9">
        <f>IF(COUNTA($A5871:$K5871)=0,"",IF(AND(IFERROR($H5871,0)&gt;0,LEN(TRIM($K5871&amp;""))&gt;0,IFERROR(LOOKUP(2,1/((LISTS!$M$2:$M$13&lt;&gt;"")*ISNUMBER(SEARCH(LISTS!$M$2:$M$13,$I5871))),LISTS!$N$2:$N$13),"NO")="SI"),"SI","NO"))</f>
        <v/>
      </c>
      <c r="M5871" s="9">
        <f>IF(COUNTA($A5871:$K5871)=0,"",IF($K5871&lt;&gt;"",IF(COUNTIF($K$19:$K5871,$K5871)&gt;1,"SI","NO"),IF(COUNTIFS($A$19:$A5871,$A5871,$C$19:$C5871,$C5871,$J$19:$J5871,$J5871,$D$19:$D5871,$D5871)&gt;1,"SI","NO")))</f>
        <v/>
      </c>
      <c r="N5871" s="11">
        <f>IF(COUNTA($A5871:$K5871)=0,"",IF(AND($L5871="SI",$M5871="NO"),IFERROR($H5871,0),0))</f>
        <v/>
      </c>
      <c r="O5871" s="9">
        <f>IF(COUNTA($A5871:$K5871)=0,"",IF($M5871="SI","CUFE o factura duplicada dentro del reporte; no se suma dos veces",IF(IFERROR($H5871,0)&lt;=0,"DIAN reporta valor susceptible 0",IF($L5871="NO",IFERROR(LOOKUP(2,1/((LISTS!$M$2:$M$13&lt;&gt;"")*ISNUMBER(SEARCH(LISTS!$M$2:$M$13,$I5871))),LISTS!$O$2:$O$13),"Medio de pago no elegible o no identificado por DIAN"),"Apta automaticamente por pago electronico y base positiva"))))</f>
        <v/>
      </c>
    </row>
    <row r="5872">
      <c r="A5872" s="9" t="n"/>
      <c r="B5872" s="9" t="n"/>
      <c r="C5872" s="12" t="n"/>
      <c r="D5872" s="11" t="n"/>
      <c r="E5872" s="11" t="n"/>
      <c r="F5872" s="11" t="n"/>
      <c r="G5872" s="11" t="n"/>
      <c r="H5872" s="11" t="n"/>
      <c r="I5872" s="9" t="n"/>
      <c r="J5872" s="9" t="n"/>
      <c r="K5872" s="9" t="n"/>
      <c r="L5872" s="9">
        <f>IF(COUNTA($A5872:$K5872)=0,"",IF(AND(IFERROR($H5872,0)&gt;0,LEN(TRIM($K5872&amp;""))&gt;0,IFERROR(LOOKUP(2,1/((LISTS!$M$2:$M$13&lt;&gt;"")*ISNUMBER(SEARCH(LISTS!$M$2:$M$13,$I5872))),LISTS!$N$2:$N$13),"NO")="SI"),"SI","NO"))</f>
        <v/>
      </c>
      <c r="M5872" s="9">
        <f>IF(COUNTA($A5872:$K5872)=0,"",IF($K5872&lt;&gt;"",IF(COUNTIF($K$19:$K5872,$K5872)&gt;1,"SI","NO"),IF(COUNTIFS($A$19:$A5872,$A5872,$C$19:$C5872,$C5872,$J$19:$J5872,$J5872,$D$19:$D5872,$D5872)&gt;1,"SI","NO")))</f>
        <v/>
      </c>
      <c r="N5872" s="11">
        <f>IF(COUNTA($A5872:$K5872)=0,"",IF(AND($L5872="SI",$M5872="NO"),IFERROR($H5872,0),0))</f>
        <v/>
      </c>
      <c r="O5872" s="9">
        <f>IF(COUNTA($A5872:$K5872)=0,"",IF($M5872="SI","CUFE o factura duplicada dentro del reporte; no se suma dos veces",IF(IFERROR($H5872,0)&lt;=0,"DIAN reporta valor susceptible 0",IF($L5872="NO",IFERROR(LOOKUP(2,1/((LISTS!$M$2:$M$13&lt;&gt;"")*ISNUMBER(SEARCH(LISTS!$M$2:$M$13,$I5872))),LISTS!$O$2:$O$13),"Medio de pago no elegible o no identificado por DIAN"),"Apta automaticamente por pago electronico y base positiva"))))</f>
        <v/>
      </c>
    </row>
    <row r="5873">
      <c r="A5873" s="9" t="n"/>
      <c r="B5873" s="9" t="n"/>
      <c r="C5873" s="12" t="n"/>
      <c r="D5873" s="11" t="n"/>
      <c r="E5873" s="11" t="n"/>
      <c r="F5873" s="11" t="n"/>
      <c r="G5873" s="11" t="n"/>
      <c r="H5873" s="11" t="n"/>
      <c r="I5873" s="9" t="n"/>
      <c r="J5873" s="9" t="n"/>
      <c r="K5873" s="9" t="n"/>
      <c r="L5873" s="9">
        <f>IF(COUNTA($A5873:$K5873)=0,"",IF(AND(IFERROR($H5873,0)&gt;0,LEN(TRIM($K5873&amp;""))&gt;0,IFERROR(LOOKUP(2,1/((LISTS!$M$2:$M$13&lt;&gt;"")*ISNUMBER(SEARCH(LISTS!$M$2:$M$13,$I5873))),LISTS!$N$2:$N$13),"NO")="SI"),"SI","NO"))</f>
        <v/>
      </c>
      <c r="M5873" s="9">
        <f>IF(COUNTA($A5873:$K5873)=0,"",IF($K5873&lt;&gt;"",IF(COUNTIF($K$19:$K5873,$K5873)&gt;1,"SI","NO"),IF(COUNTIFS($A$19:$A5873,$A5873,$C$19:$C5873,$C5873,$J$19:$J5873,$J5873,$D$19:$D5873,$D5873)&gt;1,"SI","NO")))</f>
        <v/>
      </c>
      <c r="N5873" s="11">
        <f>IF(COUNTA($A5873:$K5873)=0,"",IF(AND($L5873="SI",$M5873="NO"),IFERROR($H5873,0),0))</f>
        <v/>
      </c>
      <c r="O5873" s="9">
        <f>IF(COUNTA($A5873:$K5873)=0,"",IF($M5873="SI","CUFE o factura duplicada dentro del reporte; no se suma dos veces",IF(IFERROR($H5873,0)&lt;=0,"DIAN reporta valor susceptible 0",IF($L5873="NO",IFERROR(LOOKUP(2,1/((LISTS!$M$2:$M$13&lt;&gt;"")*ISNUMBER(SEARCH(LISTS!$M$2:$M$13,$I5873))),LISTS!$O$2:$O$13),"Medio de pago no elegible o no identificado por DIAN"),"Apta automaticamente por pago electronico y base positiva"))))</f>
        <v/>
      </c>
    </row>
    <row r="5874">
      <c r="A5874" s="9" t="n"/>
      <c r="B5874" s="9" t="n"/>
      <c r="C5874" s="12" t="n"/>
      <c r="D5874" s="11" t="n"/>
      <c r="E5874" s="11" t="n"/>
      <c r="F5874" s="11" t="n"/>
      <c r="G5874" s="11" t="n"/>
      <c r="H5874" s="11" t="n"/>
      <c r="I5874" s="9" t="n"/>
      <c r="J5874" s="9" t="n"/>
      <c r="K5874" s="9" t="n"/>
      <c r="L5874" s="9">
        <f>IF(COUNTA($A5874:$K5874)=0,"",IF(AND(IFERROR($H5874,0)&gt;0,LEN(TRIM($K5874&amp;""))&gt;0,IFERROR(LOOKUP(2,1/((LISTS!$M$2:$M$13&lt;&gt;"")*ISNUMBER(SEARCH(LISTS!$M$2:$M$13,$I5874))),LISTS!$N$2:$N$13),"NO")="SI"),"SI","NO"))</f>
        <v/>
      </c>
      <c r="M5874" s="9">
        <f>IF(COUNTA($A5874:$K5874)=0,"",IF($K5874&lt;&gt;"",IF(COUNTIF($K$19:$K5874,$K5874)&gt;1,"SI","NO"),IF(COUNTIFS($A$19:$A5874,$A5874,$C$19:$C5874,$C5874,$J$19:$J5874,$J5874,$D$19:$D5874,$D5874)&gt;1,"SI","NO")))</f>
        <v/>
      </c>
      <c r="N5874" s="11">
        <f>IF(COUNTA($A5874:$K5874)=0,"",IF(AND($L5874="SI",$M5874="NO"),IFERROR($H5874,0),0))</f>
        <v/>
      </c>
      <c r="O5874" s="9">
        <f>IF(COUNTA($A5874:$K5874)=0,"",IF($M5874="SI","CUFE o factura duplicada dentro del reporte; no se suma dos veces",IF(IFERROR($H5874,0)&lt;=0,"DIAN reporta valor susceptible 0",IF($L5874="NO",IFERROR(LOOKUP(2,1/((LISTS!$M$2:$M$13&lt;&gt;"")*ISNUMBER(SEARCH(LISTS!$M$2:$M$13,$I5874))),LISTS!$O$2:$O$13),"Medio de pago no elegible o no identificado por DIAN"),"Apta automaticamente por pago electronico y base positiva"))))</f>
        <v/>
      </c>
    </row>
    <row r="5875">
      <c r="A5875" s="9" t="n"/>
      <c r="B5875" s="9" t="n"/>
      <c r="C5875" s="12" t="n"/>
      <c r="D5875" s="11" t="n"/>
      <c r="E5875" s="11" t="n"/>
      <c r="F5875" s="11" t="n"/>
      <c r="G5875" s="11" t="n"/>
      <c r="H5875" s="11" t="n"/>
      <c r="I5875" s="9" t="n"/>
      <c r="J5875" s="9" t="n"/>
      <c r="K5875" s="9" t="n"/>
      <c r="L5875" s="9">
        <f>IF(COUNTA($A5875:$K5875)=0,"",IF(AND(IFERROR($H5875,0)&gt;0,LEN(TRIM($K5875&amp;""))&gt;0,IFERROR(LOOKUP(2,1/((LISTS!$M$2:$M$13&lt;&gt;"")*ISNUMBER(SEARCH(LISTS!$M$2:$M$13,$I5875))),LISTS!$N$2:$N$13),"NO")="SI"),"SI","NO"))</f>
        <v/>
      </c>
      <c r="M5875" s="9">
        <f>IF(COUNTA($A5875:$K5875)=0,"",IF($K5875&lt;&gt;"",IF(COUNTIF($K$19:$K5875,$K5875)&gt;1,"SI","NO"),IF(COUNTIFS($A$19:$A5875,$A5875,$C$19:$C5875,$C5875,$J$19:$J5875,$J5875,$D$19:$D5875,$D5875)&gt;1,"SI","NO")))</f>
        <v/>
      </c>
      <c r="N5875" s="11">
        <f>IF(COUNTA($A5875:$K5875)=0,"",IF(AND($L5875="SI",$M5875="NO"),IFERROR($H5875,0),0))</f>
        <v/>
      </c>
      <c r="O5875" s="9">
        <f>IF(COUNTA($A5875:$K5875)=0,"",IF($M5875="SI","CUFE o factura duplicada dentro del reporte; no se suma dos veces",IF(IFERROR($H5875,0)&lt;=0,"DIAN reporta valor susceptible 0",IF($L5875="NO",IFERROR(LOOKUP(2,1/((LISTS!$M$2:$M$13&lt;&gt;"")*ISNUMBER(SEARCH(LISTS!$M$2:$M$13,$I5875))),LISTS!$O$2:$O$13),"Medio de pago no elegible o no identificado por DIAN"),"Apta automaticamente por pago electronico y base positiva"))))</f>
        <v/>
      </c>
    </row>
    <row r="5876">
      <c r="A5876" s="9" t="n"/>
      <c r="B5876" s="9" t="n"/>
      <c r="C5876" s="12" t="n"/>
      <c r="D5876" s="11" t="n"/>
      <c r="E5876" s="11" t="n"/>
      <c r="F5876" s="11" t="n"/>
      <c r="G5876" s="11" t="n"/>
      <c r="H5876" s="11" t="n"/>
      <c r="I5876" s="9" t="n"/>
      <c r="J5876" s="9" t="n"/>
      <c r="K5876" s="9" t="n"/>
      <c r="L5876" s="9">
        <f>IF(COUNTA($A5876:$K5876)=0,"",IF(AND(IFERROR($H5876,0)&gt;0,LEN(TRIM($K5876&amp;""))&gt;0,IFERROR(LOOKUP(2,1/((LISTS!$M$2:$M$13&lt;&gt;"")*ISNUMBER(SEARCH(LISTS!$M$2:$M$13,$I5876))),LISTS!$N$2:$N$13),"NO")="SI"),"SI","NO"))</f>
        <v/>
      </c>
      <c r="M5876" s="9">
        <f>IF(COUNTA($A5876:$K5876)=0,"",IF($K5876&lt;&gt;"",IF(COUNTIF($K$19:$K5876,$K5876)&gt;1,"SI","NO"),IF(COUNTIFS($A$19:$A5876,$A5876,$C$19:$C5876,$C5876,$J$19:$J5876,$J5876,$D$19:$D5876,$D5876)&gt;1,"SI","NO")))</f>
        <v/>
      </c>
      <c r="N5876" s="11">
        <f>IF(COUNTA($A5876:$K5876)=0,"",IF(AND($L5876="SI",$M5876="NO"),IFERROR($H5876,0),0))</f>
        <v/>
      </c>
      <c r="O5876" s="9">
        <f>IF(COUNTA($A5876:$K5876)=0,"",IF($M5876="SI","CUFE o factura duplicada dentro del reporte; no se suma dos veces",IF(IFERROR($H5876,0)&lt;=0,"DIAN reporta valor susceptible 0",IF($L5876="NO",IFERROR(LOOKUP(2,1/((LISTS!$M$2:$M$13&lt;&gt;"")*ISNUMBER(SEARCH(LISTS!$M$2:$M$13,$I5876))),LISTS!$O$2:$O$13),"Medio de pago no elegible o no identificado por DIAN"),"Apta automaticamente por pago electronico y base positiva"))))</f>
        <v/>
      </c>
    </row>
    <row r="5877">
      <c r="A5877" s="9" t="n"/>
      <c r="B5877" s="9" t="n"/>
      <c r="C5877" s="12" t="n"/>
      <c r="D5877" s="11" t="n"/>
      <c r="E5877" s="11" t="n"/>
      <c r="F5877" s="11" t="n"/>
      <c r="G5877" s="11" t="n"/>
      <c r="H5877" s="11" t="n"/>
      <c r="I5877" s="9" t="n"/>
      <c r="J5877" s="9" t="n"/>
      <c r="K5877" s="9" t="n"/>
      <c r="L5877" s="9">
        <f>IF(COUNTA($A5877:$K5877)=0,"",IF(AND(IFERROR($H5877,0)&gt;0,LEN(TRIM($K5877&amp;""))&gt;0,IFERROR(LOOKUP(2,1/((LISTS!$M$2:$M$13&lt;&gt;"")*ISNUMBER(SEARCH(LISTS!$M$2:$M$13,$I5877))),LISTS!$N$2:$N$13),"NO")="SI"),"SI","NO"))</f>
        <v/>
      </c>
      <c r="M5877" s="9">
        <f>IF(COUNTA($A5877:$K5877)=0,"",IF($K5877&lt;&gt;"",IF(COUNTIF($K$19:$K5877,$K5877)&gt;1,"SI","NO"),IF(COUNTIFS($A$19:$A5877,$A5877,$C$19:$C5877,$C5877,$J$19:$J5877,$J5877,$D$19:$D5877,$D5877)&gt;1,"SI","NO")))</f>
        <v/>
      </c>
      <c r="N5877" s="11">
        <f>IF(COUNTA($A5877:$K5877)=0,"",IF(AND($L5877="SI",$M5877="NO"),IFERROR($H5877,0),0))</f>
        <v/>
      </c>
      <c r="O5877" s="9">
        <f>IF(COUNTA($A5877:$K5877)=0,"",IF($M5877="SI","CUFE o factura duplicada dentro del reporte; no se suma dos veces",IF(IFERROR($H5877,0)&lt;=0,"DIAN reporta valor susceptible 0",IF($L5877="NO",IFERROR(LOOKUP(2,1/((LISTS!$M$2:$M$13&lt;&gt;"")*ISNUMBER(SEARCH(LISTS!$M$2:$M$13,$I5877))),LISTS!$O$2:$O$13),"Medio de pago no elegible o no identificado por DIAN"),"Apta automaticamente por pago electronico y base positiva"))))</f>
        <v/>
      </c>
    </row>
    <row r="5878">
      <c r="A5878" s="9" t="n"/>
      <c r="B5878" s="9" t="n"/>
      <c r="C5878" s="12" t="n"/>
      <c r="D5878" s="11" t="n"/>
      <c r="E5878" s="11" t="n"/>
      <c r="F5878" s="11" t="n"/>
      <c r="G5878" s="11" t="n"/>
      <c r="H5878" s="11" t="n"/>
      <c r="I5878" s="9" t="n"/>
      <c r="J5878" s="9" t="n"/>
      <c r="K5878" s="9" t="n"/>
      <c r="L5878" s="9">
        <f>IF(COUNTA($A5878:$K5878)=0,"",IF(AND(IFERROR($H5878,0)&gt;0,LEN(TRIM($K5878&amp;""))&gt;0,IFERROR(LOOKUP(2,1/((LISTS!$M$2:$M$13&lt;&gt;"")*ISNUMBER(SEARCH(LISTS!$M$2:$M$13,$I5878))),LISTS!$N$2:$N$13),"NO")="SI"),"SI","NO"))</f>
        <v/>
      </c>
      <c r="M5878" s="9">
        <f>IF(COUNTA($A5878:$K5878)=0,"",IF($K5878&lt;&gt;"",IF(COUNTIF($K$19:$K5878,$K5878)&gt;1,"SI","NO"),IF(COUNTIFS($A$19:$A5878,$A5878,$C$19:$C5878,$C5878,$J$19:$J5878,$J5878,$D$19:$D5878,$D5878)&gt;1,"SI","NO")))</f>
        <v/>
      </c>
      <c r="N5878" s="11">
        <f>IF(COUNTA($A5878:$K5878)=0,"",IF(AND($L5878="SI",$M5878="NO"),IFERROR($H5878,0),0))</f>
        <v/>
      </c>
      <c r="O5878" s="9">
        <f>IF(COUNTA($A5878:$K5878)=0,"",IF($M5878="SI","CUFE o factura duplicada dentro del reporte; no se suma dos veces",IF(IFERROR($H5878,0)&lt;=0,"DIAN reporta valor susceptible 0",IF($L5878="NO",IFERROR(LOOKUP(2,1/((LISTS!$M$2:$M$13&lt;&gt;"")*ISNUMBER(SEARCH(LISTS!$M$2:$M$13,$I5878))),LISTS!$O$2:$O$13),"Medio de pago no elegible o no identificado por DIAN"),"Apta automaticamente por pago electronico y base positiva"))))</f>
        <v/>
      </c>
    </row>
    <row r="5879">
      <c r="A5879" s="9" t="n"/>
      <c r="B5879" s="9" t="n"/>
      <c r="C5879" s="12" t="n"/>
      <c r="D5879" s="11" t="n"/>
      <c r="E5879" s="11" t="n"/>
      <c r="F5879" s="11" t="n"/>
      <c r="G5879" s="11" t="n"/>
      <c r="H5879" s="11" t="n"/>
      <c r="I5879" s="9" t="n"/>
      <c r="J5879" s="9" t="n"/>
      <c r="K5879" s="9" t="n"/>
      <c r="L5879" s="9">
        <f>IF(COUNTA($A5879:$K5879)=0,"",IF(AND(IFERROR($H5879,0)&gt;0,LEN(TRIM($K5879&amp;""))&gt;0,IFERROR(LOOKUP(2,1/((LISTS!$M$2:$M$13&lt;&gt;"")*ISNUMBER(SEARCH(LISTS!$M$2:$M$13,$I5879))),LISTS!$N$2:$N$13),"NO")="SI"),"SI","NO"))</f>
        <v/>
      </c>
      <c r="M5879" s="9">
        <f>IF(COUNTA($A5879:$K5879)=0,"",IF($K5879&lt;&gt;"",IF(COUNTIF($K$19:$K5879,$K5879)&gt;1,"SI","NO"),IF(COUNTIFS($A$19:$A5879,$A5879,$C$19:$C5879,$C5879,$J$19:$J5879,$J5879,$D$19:$D5879,$D5879)&gt;1,"SI","NO")))</f>
        <v/>
      </c>
      <c r="N5879" s="11">
        <f>IF(COUNTA($A5879:$K5879)=0,"",IF(AND($L5879="SI",$M5879="NO"),IFERROR($H5879,0),0))</f>
        <v/>
      </c>
      <c r="O5879" s="9">
        <f>IF(COUNTA($A5879:$K5879)=0,"",IF($M5879="SI","CUFE o factura duplicada dentro del reporte; no se suma dos veces",IF(IFERROR($H5879,0)&lt;=0,"DIAN reporta valor susceptible 0",IF($L5879="NO",IFERROR(LOOKUP(2,1/((LISTS!$M$2:$M$13&lt;&gt;"")*ISNUMBER(SEARCH(LISTS!$M$2:$M$13,$I5879))),LISTS!$O$2:$O$13),"Medio de pago no elegible o no identificado por DIAN"),"Apta automaticamente por pago electronico y base positiva"))))</f>
        <v/>
      </c>
    </row>
    <row r="5880">
      <c r="A5880" s="9" t="n"/>
      <c r="B5880" s="9" t="n"/>
      <c r="C5880" s="12" t="n"/>
      <c r="D5880" s="11" t="n"/>
      <c r="E5880" s="11" t="n"/>
      <c r="F5880" s="11" t="n"/>
      <c r="G5880" s="11" t="n"/>
      <c r="H5880" s="11" t="n"/>
      <c r="I5880" s="9" t="n"/>
      <c r="J5880" s="9" t="n"/>
      <c r="K5880" s="9" t="n"/>
      <c r="L5880" s="9">
        <f>IF(COUNTA($A5880:$K5880)=0,"",IF(AND(IFERROR($H5880,0)&gt;0,LEN(TRIM($K5880&amp;""))&gt;0,IFERROR(LOOKUP(2,1/((LISTS!$M$2:$M$13&lt;&gt;"")*ISNUMBER(SEARCH(LISTS!$M$2:$M$13,$I5880))),LISTS!$N$2:$N$13),"NO")="SI"),"SI","NO"))</f>
        <v/>
      </c>
      <c r="M5880" s="9">
        <f>IF(COUNTA($A5880:$K5880)=0,"",IF($K5880&lt;&gt;"",IF(COUNTIF($K$19:$K5880,$K5880)&gt;1,"SI","NO"),IF(COUNTIFS($A$19:$A5880,$A5880,$C$19:$C5880,$C5880,$J$19:$J5880,$J5880,$D$19:$D5880,$D5880)&gt;1,"SI","NO")))</f>
        <v/>
      </c>
      <c r="N5880" s="11">
        <f>IF(COUNTA($A5880:$K5880)=0,"",IF(AND($L5880="SI",$M5880="NO"),IFERROR($H5880,0),0))</f>
        <v/>
      </c>
      <c r="O5880" s="9">
        <f>IF(COUNTA($A5880:$K5880)=0,"",IF($M5880="SI","CUFE o factura duplicada dentro del reporte; no se suma dos veces",IF(IFERROR($H5880,0)&lt;=0,"DIAN reporta valor susceptible 0",IF($L5880="NO",IFERROR(LOOKUP(2,1/((LISTS!$M$2:$M$13&lt;&gt;"")*ISNUMBER(SEARCH(LISTS!$M$2:$M$13,$I5880))),LISTS!$O$2:$O$13),"Medio de pago no elegible o no identificado por DIAN"),"Apta automaticamente por pago electronico y base positiva"))))</f>
        <v/>
      </c>
    </row>
    <row r="5881">
      <c r="A5881" s="9" t="n"/>
      <c r="B5881" s="9" t="n"/>
      <c r="C5881" s="12" t="n"/>
      <c r="D5881" s="11" t="n"/>
      <c r="E5881" s="11" t="n"/>
      <c r="F5881" s="11" t="n"/>
      <c r="G5881" s="11" t="n"/>
      <c r="H5881" s="11" t="n"/>
      <c r="I5881" s="9" t="n"/>
      <c r="J5881" s="9" t="n"/>
      <c r="K5881" s="9" t="n"/>
      <c r="L5881" s="9">
        <f>IF(COUNTA($A5881:$K5881)=0,"",IF(AND(IFERROR($H5881,0)&gt;0,LEN(TRIM($K5881&amp;""))&gt;0,IFERROR(LOOKUP(2,1/((LISTS!$M$2:$M$13&lt;&gt;"")*ISNUMBER(SEARCH(LISTS!$M$2:$M$13,$I5881))),LISTS!$N$2:$N$13),"NO")="SI"),"SI","NO"))</f>
        <v/>
      </c>
      <c r="M5881" s="9">
        <f>IF(COUNTA($A5881:$K5881)=0,"",IF($K5881&lt;&gt;"",IF(COUNTIF($K$19:$K5881,$K5881)&gt;1,"SI","NO"),IF(COUNTIFS($A$19:$A5881,$A5881,$C$19:$C5881,$C5881,$J$19:$J5881,$J5881,$D$19:$D5881,$D5881)&gt;1,"SI","NO")))</f>
        <v/>
      </c>
      <c r="N5881" s="11">
        <f>IF(COUNTA($A5881:$K5881)=0,"",IF(AND($L5881="SI",$M5881="NO"),IFERROR($H5881,0),0))</f>
        <v/>
      </c>
      <c r="O5881" s="9">
        <f>IF(COUNTA($A5881:$K5881)=0,"",IF($M5881="SI","CUFE o factura duplicada dentro del reporte; no se suma dos veces",IF(IFERROR($H5881,0)&lt;=0,"DIAN reporta valor susceptible 0",IF($L5881="NO",IFERROR(LOOKUP(2,1/((LISTS!$M$2:$M$13&lt;&gt;"")*ISNUMBER(SEARCH(LISTS!$M$2:$M$13,$I5881))),LISTS!$O$2:$O$13),"Medio de pago no elegible o no identificado por DIAN"),"Apta automaticamente por pago electronico y base positiva"))))</f>
        <v/>
      </c>
    </row>
    <row r="5882">
      <c r="A5882" s="9" t="n"/>
      <c r="B5882" s="9" t="n"/>
      <c r="C5882" s="12" t="n"/>
      <c r="D5882" s="11" t="n"/>
      <c r="E5882" s="11" t="n"/>
      <c r="F5882" s="11" t="n"/>
      <c r="G5882" s="11" t="n"/>
      <c r="H5882" s="11" t="n"/>
      <c r="I5882" s="9" t="n"/>
      <c r="J5882" s="9" t="n"/>
      <c r="K5882" s="9" t="n"/>
      <c r="L5882" s="9">
        <f>IF(COUNTA($A5882:$K5882)=0,"",IF(AND(IFERROR($H5882,0)&gt;0,LEN(TRIM($K5882&amp;""))&gt;0,IFERROR(LOOKUP(2,1/((LISTS!$M$2:$M$13&lt;&gt;"")*ISNUMBER(SEARCH(LISTS!$M$2:$M$13,$I5882))),LISTS!$N$2:$N$13),"NO")="SI"),"SI","NO"))</f>
        <v/>
      </c>
      <c r="M5882" s="9">
        <f>IF(COUNTA($A5882:$K5882)=0,"",IF($K5882&lt;&gt;"",IF(COUNTIF($K$19:$K5882,$K5882)&gt;1,"SI","NO"),IF(COUNTIFS($A$19:$A5882,$A5882,$C$19:$C5882,$C5882,$J$19:$J5882,$J5882,$D$19:$D5882,$D5882)&gt;1,"SI","NO")))</f>
        <v/>
      </c>
      <c r="N5882" s="11">
        <f>IF(COUNTA($A5882:$K5882)=0,"",IF(AND($L5882="SI",$M5882="NO"),IFERROR($H5882,0),0))</f>
        <v/>
      </c>
      <c r="O5882" s="9">
        <f>IF(COUNTA($A5882:$K5882)=0,"",IF($M5882="SI","CUFE o factura duplicada dentro del reporte; no se suma dos veces",IF(IFERROR($H5882,0)&lt;=0,"DIAN reporta valor susceptible 0",IF($L5882="NO",IFERROR(LOOKUP(2,1/((LISTS!$M$2:$M$13&lt;&gt;"")*ISNUMBER(SEARCH(LISTS!$M$2:$M$13,$I5882))),LISTS!$O$2:$O$13),"Medio de pago no elegible o no identificado por DIAN"),"Apta automaticamente por pago electronico y base positiva"))))</f>
        <v/>
      </c>
    </row>
    <row r="5883">
      <c r="A5883" s="9" t="n"/>
      <c r="B5883" s="9" t="n"/>
      <c r="C5883" s="12" t="n"/>
      <c r="D5883" s="11" t="n"/>
      <c r="E5883" s="11" t="n"/>
      <c r="F5883" s="11" t="n"/>
      <c r="G5883" s="11" t="n"/>
      <c r="H5883" s="11" t="n"/>
      <c r="I5883" s="9" t="n"/>
      <c r="J5883" s="9" t="n"/>
      <c r="K5883" s="9" t="n"/>
      <c r="L5883" s="9">
        <f>IF(COUNTA($A5883:$K5883)=0,"",IF(AND(IFERROR($H5883,0)&gt;0,LEN(TRIM($K5883&amp;""))&gt;0,IFERROR(LOOKUP(2,1/((LISTS!$M$2:$M$13&lt;&gt;"")*ISNUMBER(SEARCH(LISTS!$M$2:$M$13,$I5883))),LISTS!$N$2:$N$13),"NO")="SI"),"SI","NO"))</f>
        <v/>
      </c>
      <c r="M5883" s="9">
        <f>IF(COUNTA($A5883:$K5883)=0,"",IF($K5883&lt;&gt;"",IF(COUNTIF($K$19:$K5883,$K5883)&gt;1,"SI","NO"),IF(COUNTIFS($A$19:$A5883,$A5883,$C$19:$C5883,$C5883,$J$19:$J5883,$J5883,$D$19:$D5883,$D5883)&gt;1,"SI","NO")))</f>
        <v/>
      </c>
      <c r="N5883" s="11">
        <f>IF(COUNTA($A5883:$K5883)=0,"",IF(AND($L5883="SI",$M5883="NO"),IFERROR($H5883,0),0))</f>
        <v/>
      </c>
      <c r="O5883" s="9">
        <f>IF(COUNTA($A5883:$K5883)=0,"",IF($M5883="SI","CUFE o factura duplicada dentro del reporte; no se suma dos veces",IF(IFERROR($H5883,0)&lt;=0,"DIAN reporta valor susceptible 0",IF($L5883="NO",IFERROR(LOOKUP(2,1/((LISTS!$M$2:$M$13&lt;&gt;"")*ISNUMBER(SEARCH(LISTS!$M$2:$M$13,$I5883))),LISTS!$O$2:$O$13),"Medio de pago no elegible o no identificado por DIAN"),"Apta automaticamente por pago electronico y base positiva"))))</f>
        <v/>
      </c>
    </row>
    <row r="5884">
      <c r="A5884" s="9" t="n"/>
      <c r="B5884" s="9" t="n"/>
      <c r="C5884" s="12" t="n"/>
      <c r="D5884" s="11" t="n"/>
      <c r="E5884" s="11" t="n"/>
      <c r="F5884" s="11" t="n"/>
      <c r="G5884" s="11" t="n"/>
      <c r="H5884" s="11" t="n"/>
      <c r="I5884" s="9" t="n"/>
      <c r="J5884" s="9" t="n"/>
      <c r="K5884" s="9" t="n"/>
      <c r="L5884" s="9">
        <f>IF(COUNTA($A5884:$K5884)=0,"",IF(AND(IFERROR($H5884,0)&gt;0,LEN(TRIM($K5884&amp;""))&gt;0,IFERROR(LOOKUP(2,1/((LISTS!$M$2:$M$13&lt;&gt;"")*ISNUMBER(SEARCH(LISTS!$M$2:$M$13,$I5884))),LISTS!$N$2:$N$13),"NO")="SI"),"SI","NO"))</f>
        <v/>
      </c>
      <c r="M5884" s="9">
        <f>IF(COUNTA($A5884:$K5884)=0,"",IF($K5884&lt;&gt;"",IF(COUNTIF($K$19:$K5884,$K5884)&gt;1,"SI","NO"),IF(COUNTIFS($A$19:$A5884,$A5884,$C$19:$C5884,$C5884,$J$19:$J5884,$J5884,$D$19:$D5884,$D5884)&gt;1,"SI","NO")))</f>
        <v/>
      </c>
      <c r="N5884" s="11">
        <f>IF(COUNTA($A5884:$K5884)=0,"",IF(AND($L5884="SI",$M5884="NO"),IFERROR($H5884,0),0))</f>
        <v/>
      </c>
      <c r="O5884" s="9">
        <f>IF(COUNTA($A5884:$K5884)=0,"",IF($M5884="SI","CUFE o factura duplicada dentro del reporte; no se suma dos veces",IF(IFERROR($H5884,0)&lt;=0,"DIAN reporta valor susceptible 0",IF($L5884="NO",IFERROR(LOOKUP(2,1/((LISTS!$M$2:$M$13&lt;&gt;"")*ISNUMBER(SEARCH(LISTS!$M$2:$M$13,$I5884))),LISTS!$O$2:$O$13),"Medio de pago no elegible o no identificado por DIAN"),"Apta automaticamente por pago electronico y base positiva"))))</f>
        <v/>
      </c>
    </row>
    <row r="5885">
      <c r="A5885" s="9" t="n"/>
      <c r="B5885" s="9" t="n"/>
      <c r="C5885" s="12" t="n"/>
      <c r="D5885" s="11" t="n"/>
      <c r="E5885" s="11" t="n"/>
      <c r="F5885" s="11" t="n"/>
      <c r="G5885" s="11" t="n"/>
      <c r="H5885" s="11" t="n"/>
      <c r="I5885" s="9" t="n"/>
      <c r="J5885" s="9" t="n"/>
      <c r="K5885" s="9" t="n"/>
      <c r="L5885" s="9">
        <f>IF(COUNTA($A5885:$K5885)=0,"",IF(AND(IFERROR($H5885,0)&gt;0,LEN(TRIM($K5885&amp;""))&gt;0,IFERROR(LOOKUP(2,1/((LISTS!$M$2:$M$13&lt;&gt;"")*ISNUMBER(SEARCH(LISTS!$M$2:$M$13,$I5885))),LISTS!$N$2:$N$13),"NO")="SI"),"SI","NO"))</f>
        <v/>
      </c>
      <c r="M5885" s="9">
        <f>IF(COUNTA($A5885:$K5885)=0,"",IF($K5885&lt;&gt;"",IF(COUNTIF($K$19:$K5885,$K5885)&gt;1,"SI","NO"),IF(COUNTIFS($A$19:$A5885,$A5885,$C$19:$C5885,$C5885,$J$19:$J5885,$J5885,$D$19:$D5885,$D5885)&gt;1,"SI","NO")))</f>
        <v/>
      </c>
      <c r="N5885" s="11">
        <f>IF(COUNTA($A5885:$K5885)=0,"",IF(AND($L5885="SI",$M5885="NO"),IFERROR($H5885,0),0))</f>
        <v/>
      </c>
      <c r="O5885" s="9">
        <f>IF(COUNTA($A5885:$K5885)=0,"",IF($M5885="SI","CUFE o factura duplicada dentro del reporte; no se suma dos veces",IF(IFERROR($H5885,0)&lt;=0,"DIAN reporta valor susceptible 0",IF($L5885="NO",IFERROR(LOOKUP(2,1/((LISTS!$M$2:$M$13&lt;&gt;"")*ISNUMBER(SEARCH(LISTS!$M$2:$M$13,$I5885))),LISTS!$O$2:$O$13),"Medio de pago no elegible o no identificado por DIAN"),"Apta automaticamente por pago electronico y base positiva"))))</f>
        <v/>
      </c>
    </row>
    <row r="5886">
      <c r="A5886" s="9" t="n"/>
      <c r="B5886" s="9" t="n"/>
      <c r="C5886" s="12" t="n"/>
      <c r="D5886" s="11" t="n"/>
      <c r="E5886" s="11" t="n"/>
      <c r="F5886" s="11" t="n"/>
      <c r="G5886" s="11" t="n"/>
      <c r="H5886" s="11" t="n"/>
      <c r="I5886" s="9" t="n"/>
      <c r="J5886" s="9" t="n"/>
      <c r="K5886" s="9" t="n"/>
      <c r="L5886" s="9">
        <f>IF(COUNTA($A5886:$K5886)=0,"",IF(AND(IFERROR($H5886,0)&gt;0,LEN(TRIM($K5886&amp;""))&gt;0,IFERROR(LOOKUP(2,1/((LISTS!$M$2:$M$13&lt;&gt;"")*ISNUMBER(SEARCH(LISTS!$M$2:$M$13,$I5886))),LISTS!$N$2:$N$13),"NO")="SI"),"SI","NO"))</f>
        <v/>
      </c>
      <c r="M5886" s="9">
        <f>IF(COUNTA($A5886:$K5886)=0,"",IF($K5886&lt;&gt;"",IF(COUNTIF($K$19:$K5886,$K5886)&gt;1,"SI","NO"),IF(COUNTIFS($A$19:$A5886,$A5886,$C$19:$C5886,$C5886,$J$19:$J5886,$J5886,$D$19:$D5886,$D5886)&gt;1,"SI","NO")))</f>
        <v/>
      </c>
      <c r="N5886" s="11">
        <f>IF(COUNTA($A5886:$K5886)=0,"",IF(AND($L5886="SI",$M5886="NO"),IFERROR($H5886,0),0))</f>
        <v/>
      </c>
      <c r="O5886" s="9">
        <f>IF(COUNTA($A5886:$K5886)=0,"",IF($M5886="SI","CUFE o factura duplicada dentro del reporte; no se suma dos veces",IF(IFERROR($H5886,0)&lt;=0,"DIAN reporta valor susceptible 0",IF($L5886="NO",IFERROR(LOOKUP(2,1/((LISTS!$M$2:$M$13&lt;&gt;"")*ISNUMBER(SEARCH(LISTS!$M$2:$M$13,$I5886))),LISTS!$O$2:$O$13),"Medio de pago no elegible o no identificado por DIAN"),"Apta automaticamente por pago electronico y base positiva"))))</f>
        <v/>
      </c>
    </row>
    <row r="5887">
      <c r="A5887" s="9" t="n"/>
      <c r="B5887" s="9" t="n"/>
      <c r="C5887" s="12" t="n"/>
      <c r="D5887" s="11" t="n"/>
      <c r="E5887" s="11" t="n"/>
      <c r="F5887" s="11" t="n"/>
      <c r="G5887" s="11" t="n"/>
      <c r="H5887" s="11" t="n"/>
      <c r="I5887" s="9" t="n"/>
      <c r="J5887" s="9" t="n"/>
      <c r="K5887" s="9" t="n"/>
      <c r="L5887" s="9">
        <f>IF(COUNTA($A5887:$K5887)=0,"",IF(AND(IFERROR($H5887,0)&gt;0,LEN(TRIM($K5887&amp;""))&gt;0,IFERROR(LOOKUP(2,1/((LISTS!$M$2:$M$13&lt;&gt;"")*ISNUMBER(SEARCH(LISTS!$M$2:$M$13,$I5887))),LISTS!$N$2:$N$13),"NO")="SI"),"SI","NO"))</f>
        <v/>
      </c>
      <c r="M5887" s="9">
        <f>IF(COUNTA($A5887:$K5887)=0,"",IF($K5887&lt;&gt;"",IF(COUNTIF($K$19:$K5887,$K5887)&gt;1,"SI","NO"),IF(COUNTIFS($A$19:$A5887,$A5887,$C$19:$C5887,$C5887,$J$19:$J5887,$J5887,$D$19:$D5887,$D5887)&gt;1,"SI","NO")))</f>
        <v/>
      </c>
      <c r="N5887" s="11">
        <f>IF(COUNTA($A5887:$K5887)=0,"",IF(AND($L5887="SI",$M5887="NO"),IFERROR($H5887,0),0))</f>
        <v/>
      </c>
      <c r="O5887" s="9">
        <f>IF(COUNTA($A5887:$K5887)=0,"",IF($M5887="SI","CUFE o factura duplicada dentro del reporte; no se suma dos veces",IF(IFERROR($H5887,0)&lt;=0,"DIAN reporta valor susceptible 0",IF($L5887="NO",IFERROR(LOOKUP(2,1/((LISTS!$M$2:$M$13&lt;&gt;"")*ISNUMBER(SEARCH(LISTS!$M$2:$M$13,$I5887))),LISTS!$O$2:$O$13),"Medio de pago no elegible o no identificado por DIAN"),"Apta automaticamente por pago electronico y base positiva"))))</f>
        <v/>
      </c>
    </row>
    <row r="5888">
      <c r="A5888" s="9" t="n"/>
      <c r="B5888" s="9" t="n"/>
      <c r="C5888" s="12" t="n"/>
      <c r="D5888" s="11" t="n"/>
      <c r="E5888" s="11" t="n"/>
      <c r="F5888" s="11" t="n"/>
      <c r="G5888" s="11" t="n"/>
      <c r="H5888" s="11" t="n"/>
      <c r="I5888" s="9" t="n"/>
      <c r="J5888" s="9" t="n"/>
      <c r="K5888" s="9" t="n"/>
      <c r="L5888" s="9">
        <f>IF(COUNTA($A5888:$K5888)=0,"",IF(AND(IFERROR($H5888,0)&gt;0,LEN(TRIM($K5888&amp;""))&gt;0,IFERROR(LOOKUP(2,1/((LISTS!$M$2:$M$13&lt;&gt;"")*ISNUMBER(SEARCH(LISTS!$M$2:$M$13,$I5888))),LISTS!$N$2:$N$13),"NO")="SI"),"SI","NO"))</f>
        <v/>
      </c>
      <c r="M5888" s="9">
        <f>IF(COUNTA($A5888:$K5888)=0,"",IF($K5888&lt;&gt;"",IF(COUNTIF($K$19:$K5888,$K5888)&gt;1,"SI","NO"),IF(COUNTIFS($A$19:$A5888,$A5888,$C$19:$C5888,$C5888,$J$19:$J5888,$J5888,$D$19:$D5888,$D5888)&gt;1,"SI","NO")))</f>
        <v/>
      </c>
      <c r="N5888" s="11">
        <f>IF(COUNTA($A5888:$K5888)=0,"",IF(AND($L5888="SI",$M5888="NO"),IFERROR($H5888,0),0))</f>
        <v/>
      </c>
      <c r="O5888" s="9">
        <f>IF(COUNTA($A5888:$K5888)=0,"",IF($M5888="SI","CUFE o factura duplicada dentro del reporte; no se suma dos veces",IF(IFERROR($H5888,0)&lt;=0,"DIAN reporta valor susceptible 0",IF($L5888="NO",IFERROR(LOOKUP(2,1/((LISTS!$M$2:$M$13&lt;&gt;"")*ISNUMBER(SEARCH(LISTS!$M$2:$M$13,$I5888))),LISTS!$O$2:$O$13),"Medio de pago no elegible o no identificado por DIAN"),"Apta automaticamente por pago electronico y base positiva"))))</f>
        <v/>
      </c>
    </row>
    <row r="5889">
      <c r="A5889" s="9" t="n"/>
      <c r="B5889" s="9" t="n"/>
      <c r="C5889" s="12" t="n"/>
      <c r="D5889" s="11" t="n"/>
      <c r="E5889" s="11" t="n"/>
      <c r="F5889" s="11" t="n"/>
      <c r="G5889" s="11" t="n"/>
      <c r="H5889" s="11" t="n"/>
      <c r="I5889" s="9" t="n"/>
      <c r="J5889" s="9" t="n"/>
      <c r="K5889" s="9" t="n"/>
      <c r="L5889" s="9">
        <f>IF(COUNTA($A5889:$K5889)=0,"",IF(AND(IFERROR($H5889,0)&gt;0,LEN(TRIM($K5889&amp;""))&gt;0,IFERROR(LOOKUP(2,1/((LISTS!$M$2:$M$13&lt;&gt;"")*ISNUMBER(SEARCH(LISTS!$M$2:$M$13,$I5889))),LISTS!$N$2:$N$13),"NO")="SI"),"SI","NO"))</f>
        <v/>
      </c>
      <c r="M5889" s="9">
        <f>IF(COUNTA($A5889:$K5889)=0,"",IF($K5889&lt;&gt;"",IF(COUNTIF($K$19:$K5889,$K5889)&gt;1,"SI","NO"),IF(COUNTIFS($A$19:$A5889,$A5889,$C$19:$C5889,$C5889,$J$19:$J5889,$J5889,$D$19:$D5889,$D5889)&gt;1,"SI","NO")))</f>
        <v/>
      </c>
      <c r="N5889" s="11">
        <f>IF(COUNTA($A5889:$K5889)=0,"",IF(AND($L5889="SI",$M5889="NO"),IFERROR($H5889,0),0))</f>
        <v/>
      </c>
      <c r="O5889" s="9">
        <f>IF(COUNTA($A5889:$K5889)=0,"",IF($M5889="SI","CUFE o factura duplicada dentro del reporte; no se suma dos veces",IF(IFERROR($H5889,0)&lt;=0,"DIAN reporta valor susceptible 0",IF($L5889="NO",IFERROR(LOOKUP(2,1/((LISTS!$M$2:$M$13&lt;&gt;"")*ISNUMBER(SEARCH(LISTS!$M$2:$M$13,$I5889))),LISTS!$O$2:$O$13),"Medio de pago no elegible o no identificado por DIAN"),"Apta automaticamente por pago electronico y base positiva"))))</f>
        <v/>
      </c>
    </row>
    <row r="5890">
      <c r="A5890" s="9" t="n"/>
      <c r="B5890" s="9" t="n"/>
      <c r="C5890" s="12" t="n"/>
      <c r="D5890" s="11" t="n"/>
      <c r="E5890" s="11" t="n"/>
      <c r="F5890" s="11" t="n"/>
      <c r="G5890" s="11" t="n"/>
      <c r="H5890" s="11" t="n"/>
      <c r="I5890" s="9" t="n"/>
      <c r="J5890" s="9" t="n"/>
      <c r="K5890" s="9" t="n"/>
      <c r="L5890" s="9">
        <f>IF(COUNTA($A5890:$K5890)=0,"",IF(AND(IFERROR($H5890,0)&gt;0,LEN(TRIM($K5890&amp;""))&gt;0,IFERROR(LOOKUP(2,1/((LISTS!$M$2:$M$13&lt;&gt;"")*ISNUMBER(SEARCH(LISTS!$M$2:$M$13,$I5890))),LISTS!$N$2:$N$13),"NO")="SI"),"SI","NO"))</f>
        <v/>
      </c>
      <c r="M5890" s="9">
        <f>IF(COUNTA($A5890:$K5890)=0,"",IF($K5890&lt;&gt;"",IF(COUNTIF($K$19:$K5890,$K5890)&gt;1,"SI","NO"),IF(COUNTIFS($A$19:$A5890,$A5890,$C$19:$C5890,$C5890,$J$19:$J5890,$J5890,$D$19:$D5890,$D5890)&gt;1,"SI","NO")))</f>
        <v/>
      </c>
      <c r="N5890" s="11">
        <f>IF(COUNTA($A5890:$K5890)=0,"",IF(AND($L5890="SI",$M5890="NO"),IFERROR($H5890,0),0))</f>
        <v/>
      </c>
      <c r="O5890" s="9">
        <f>IF(COUNTA($A5890:$K5890)=0,"",IF($M5890="SI","CUFE o factura duplicada dentro del reporte; no se suma dos veces",IF(IFERROR($H5890,0)&lt;=0,"DIAN reporta valor susceptible 0",IF($L5890="NO",IFERROR(LOOKUP(2,1/((LISTS!$M$2:$M$13&lt;&gt;"")*ISNUMBER(SEARCH(LISTS!$M$2:$M$13,$I5890))),LISTS!$O$2:$O$13),"Medio de pago no elegible o no identificado por DIAN"),"Apta automaticamente por pago electronico y base positiva"))))</f>
        <v/>
      </c>
    </row>
    <row r="5891">
      <c r="A5891" s="9" t="n"/>
      <c r="B5891" s="9" t="n"/>
      <c r="C5891" s="12" t="n"/>
      <c r="D5891" s="11" t="n"/>
      <c r="E5891" s="11" t="n"/>
      <c r="F5891" s="11" t="n"/>
      <c r="G5891" s="11" t="n"/>
      <c r="H5891" s="11" t="n"/>
      <c r="I5891" s="9" t="n"/>
      <c r="J5891" s="9" t="n"/>
      <c r="K5891" s="9" t="n"/>
      <c r="L5891" s="9">
        <f>IF(COUNTA($A5891:$K5891)=0,"",IF(AND(IFERROR($H5891,0)&gt;0,LEN(TRIM($K5891&amp;""))&gt;0,IFERROR(LOOKUP(2,1/((LISTS!$M$2:$M$13&lt;&gt;"")*ISNUMBER(SEARCH(LISTS!$M$2:$M$13,$I5891))),LISTS!$N$2:$N$13),"NO")="SI"),"SI","NO"))</f>
        <v/>
      </c>
      <c r="M5891" s="9">
        <f>IF(COUNTA($A5891:$K5891)=0,"",IF($K5891&lt;&gt;"",IF(COUNTIF($K$19:$K5891,$K5891)&gt;1,"SI","NO"),IF(COUNTIFS($A$19:$A5891,$A5891,$C$19:$C5891,$C5891,$J$19:$J5891,$J5891,$D$19:$D5891,$D5891)&gt;1,"SI","NO")))</f>
        <v/>
      </c>
      <c r="N5891" s="11">
        <f>IF(COUNTA($A5891:$K5891)=0,"",IF(AND($L5891="SI",$M5891="NO"),IFERROR($H5891,0),0))</f>
        <v/>
      </c>
      <c r="O5891" s="9">
        <f>IF(COUNTA($A5891:$K5891)=0,"",IF($M5891="SI","CUFE o factura duplicada dentro del reporte; no se suma dos veces",IF(IFERROR($H5891,0)&lt;=0,"DIAN reporta valor susceptible 0",IF($L5891="NO",IFERROR(LOOKUP(2,1/((LISTS!$M$2:$M$13&lt;&gt;"")*ISNUMBER(SEARCH(LISTS!$M$2:$M$13,$I5891))),LISTS!$O$2:$O$13),"Medio de pago no elegible o no identificado por DIAN"),"Apta automaticamente por pago electronico y base positiva"))))</f>
        <v/>
      </c>
    </row>
    <row r="5892">
      <c r="A5892" s="9" t="n"/>
      <c r="B5892" s="9" t="n"/>
      <c r="C5892" s="12" t="n"/>
      <c r="D5892" s="11" t="n"/>
      <c r="E5892" s="11" t="n"/>
      <c r="F5892" s="11" t="n"/>
      <c r="G5892" s="11" t="n"/>
      <c r="H5892" s="11" t="n"/>
      <c r="I5892" s="9" t="n"/>
      <c r="J5892" s="9" t="n"/>
      <c r="K5892" s="9" t="n"/>
      <c r="L5892" s="9">
        <f>IF(COUNTA($A5892:$K5892)=0,"",IF(AND(IFERROR($H5892,0)&gt;0,LEN(TRIM($K5892&amp;""))&gt;0,IFERROR(LOOKUP(2,1/((LISTS!$M$2:$M$13&lt;&gt;"")*ISNUMBER(SEARCH(LISTS!$M$2:$M$13,$I5892))),LISTS!$N$2:$N$13),"NO")="SI"),"SI","NO"))</f>
        <v/>
      </c>
      <c r="M5892" s="9">
        <f>IF(COUNTA($A5892:$K5892)=0,"",IF($K5892&lt;&gt;"",IF(COUNTIF($K$19:$K5892,$K5892)&gt;1,"SI","NO"),IF(COUNTIFS($A$19:$A5892,$A5892,$C$19:$C5892,$C5892,$J$19:$J5892,$J5892,$D$19:$D5892,$D5892)&gt;1,"SI","NO")))</f>
        <v/>
      </c>
      <c r="N5892" s="11">
        <f>IF(COUNTA($A5892:$K5892)=0,"",IF(AND($L5892="SI",$M5892="NO"),IFERROR($H5892,0),0))</f>
        <v/>
      </c>
      <c r="O5892" s="9">
        <f>IF(COUNTA($A5892:$K5892)=0,"",IF($M5892="SI","CUFE o factura duplicada dentro del reporte; no se suma dos veces",IF(IFERROR($H5892,0)&lt;=0,"DIAN reporta valor susceptible 0",IF($L5892="NO",IFERROR(LOOKUP(2,1/((LISTS!$M$2:$M$13&lt;&gt;"")*ISNUMBER(SEARCH(LISTS!$M$2:$M$13,$I5892))),LISTS!$O$2:$O$13),"Medio de pago no elegible o no identificado por DIAN"),"Apta automaticamente por pago electronico y base positiva"))))</f>
        <v/>
      </c>
    </row>
    <row r="5893">
      <c r="A5893" s="9" t="n"/>
      <c r="B5893" s="9" t="n"/>
      <c r="C5893" s="12" t="n"/>
      <c r="D5893" s="11" t="n"/>
      <c r="E5893" s="11" t="n"/>
      <c r="F5893" s="11" t="n"/>
      <c r="G5893" s="11" t="n"/>
      <c r="H5893" s="11" t="n"/>
      <c r="I5893" s="9" t="n"/>
      <c r="J5893" s="9" t="n"/>
      <c r="K5893" s="9" t="n"/>
      <c r="L5893" s="9">
        <f>IF(COUNTA($A5893:$K5893)=0,"",IF(AND(IFERROR($H5893,0)&gt;0,LEN(TRIM($K5893&amp;""))&gt;0,IFERROR(LOOKUP(2,1/((LISTS!$M$2:$M$13&lt;&gt;"")*ISNUMBER(SEARCH(LISTS!$M$2:$M$13,$I5893))),LISTS!$N$2:$N$13),"NO")="SI"),"SI","NO"))</f>
        <v/>
      </c>
      <c r="M5893" s="9">
        <f>IF(COUNTA($A5893:$K5893)=0,"",IF($K5893&lt;&gt;"",IF(COUNTIF($K$19:$K5893,$K5893)&gt;1,"SI","NO"),IF(COUNTIFS($A$19:$A5893,$A5893,$C$19:$C5893,$C5893,$J$19:$J5893,$J5893,$D$19:$D5893,$D5893)&gt;1,"SI","NO")))</f>
        <v/>
      </c>
      <c r="N5893" s="11">
        <f>IF(COUNTA($A5893:$K5893)=0,"",IF(AND($L5893="SI",$M5893="NO"),IFERROR($H5893,0),0))</f>
        <v/>
      </c>
      <c r="O5893" s="9">
        <f>IF(COUNTA($A5893:$K5893)=0,"",IF($M5893="SI","CUFE o factura duplicada dentro del reporte; no se suma dos veces",IF(IFERROR($H5893,0)&lt;=0,"DIAN reporta valor susceptible 0",IF($L5893="NO",IFERROR(LOOKUP(2,1/((LISTS!$M$2:$M$13&lt;&gt;"")*ISNUMBER(SEARCH(LISTS!$M$2:$M$13,$I5893))),LISTS!$O$2:$O$13),"Medio de pago no elegible o no identificado por DIAN"),"Apta automaticamente por pago electronico y base positiva"))))</f>
        <v/>
      </c>
    </row>
    <row r="5894">
      <c r="A5894" s="9" t="n"/>
      <c r="B5894" s="9" t="n"/>
      <c r="C5894" s="12" t="n"/>
      <c r="D5894" s="11" t="n"/>
      <c r="E5894" s="11" t="n"/>
      <c r="F5894" s="11" t="n"/>
      <c r="G5894" s="11" t="n"/>
      <c r="H5894" s="11" t="n"/>
      <c r="I5894" s="9" t="n"/>
      <c r="J5894" s="9" t="n"/>
      <c r="K5894" s="9" t="n"/>
      <c r="L5894" s="9">
        <f>IF(COUNTA($A5894:$K5894)=0,"",IF(AND(IFERROR($H5894,0)&gt;0,LEN(TRIM($K5894&amp;""))&gt;0,IFERROR(LOOKUP(2,1/((LISTS!$M$2:$M$13&lt;&gt;"")*ISNUMBER(SEARCH(LISTS!$M$2:$M$13,$I5894))),LISTS!$N$2:$N$13),"NO")="SI"),"SI","NO"))</f>
        <v/>
      </c>
      <c r="M5894" s="9">
        <f>IF(COUNTA($A5894:$K5894)=0,"",IF($K5894&lt;&gt;"",IF(COUNTIF($K$19:$K5894,$K5894)&gt;1,"SI","NO"),IF(COUNTIFS($A$19:$A5894,$A5894,$C$19:$C5894,$C5894,$J$19:$J5894,$J5894,$D$19:$D5894,$D5894)&gt;1,"SI","NO")))</f>
        <v/>
      </c>
      <c r="N5894" s="11">
        <f>IF(COUNTA($A5894:$K5894)=0,"",IF(AND($L5894="SI",$M5894="NO"),IFERROR($H5894,0),0))</f>
        <v/>
      </c>
      <c r="O5894" s="9">
        <f>IF(COUNTA($A5894:$K5894)=0,"",IF($M5894="SI","CUFE o factura duplicada dentro del reporte; no se suma dos veces",IF(IFERROR($H5894,0)&lt;=0,"DIAN reporta valor susceptible 0",IF($L5894="NO",IFERROR(LOOKUP(2,1/((LISTS!$M$2:$M$13&lt;&gt;"")*ISNUMBER(SEARCH(LISTS!$M$2:$M$13,$I5894))),LISTS!$O$2:$O$13),"Medio de pago no elegible o no identificado por DIAN"),"Apta automaticamente por pago electronico y base positiva"))))</f>
        <v/>
      </c>
    </row>
    <row r="5895">
      <c r="A5895" s="9" t="n"/>
      <c r="B5895" s="9" t="n"/>
      <c r="C5895" s="12" t="n"/>
      <c r="D5895" s="11" t="n"/>
      <c r="E5895" s="11" t="n"/>
      <c r="F5895" s="11" t="n"/>
      <c r="G5895" s="11" t="n"/>
      <c r="H5895" s="11" t="n"/>
      <c r="I5895" s="9" t="n"/>
      <c r="J5895" s="9" t="n"/>
      <c r="K5895" s="9" t="n"/>
      <c r="L5895" s="9">
        <f>IF(COUNTA($A5895:$K5895)=0,"",IF(AND(IFERROR($H5895,0)&gt;0,LEN(TRIM($K5895&amp;""))&gt;0,IFERROR(LOOKUP(2,1/((LISTS!$M$2:$M$13&lt;&gt;"")*ISNUMBER(SEARCH(LISTS!$M$2:$M$13,$I5895))),LISTS!$N$2:$N$13),"NO")="SI"),"SI","NO"))</f>
        <v/>
      </c>
      <c r="M5895" s="9">
        <f>IF(COUNTA($A5895:$K5895)=0,"",IF($K5895&lt;&gt;"",IF(COUNTIF($K$19:$K5895,$K5895)&gt;1,"SI","NO"),IF(COUNTIFS($A$19:$A5895,$A5895,$C$19:$C5895,$C5895,$J$19:$J5895,$J5895,$D$19:$D5895,$D5895)&gt;1,"SI","NO")))</f>
        <v/>
      </c>
      <c r="N5895" s="11">
        <f>IF(COUNTA($A5895:$K5895)=0,"",IF(AND($L5895="SI",$M5895="NO"),IFERROR($H5895,0),0))</f>
        <v/>
      </c>
      <c r="O5895" s="9">
        <f>IF(COUNTA($A5895:$K5895)=0,"",IF($M5895="SI","CUFE o factura duplicada dentro del reporte; no se suma dos veces",IF(IFERROR($H5895,0)&lt;=0,"DIAN reporta valor susceptible 0",IF($L5895="NO",IFERROR(LOOKUP(2,1/((LISTS!$M$2:$M$13&lt;&gt;"")*ISNUMBER(SEARCH(LISTS!$M$2:$M$13,$I5895))),LISTS!$O$2:$O$13),"Medio de pago no elegible o no identificado por DIAN"),"Apta automaticamente por pago electronico y base positiva"))))</f>
        <v/>
      </c>
    </row>
    <row r="5896">
      <c r="A5896" s="9" t="n"/>
      <c r="B5896" s="9" t="n"/>
      <c r="C5896" s="12" t="n"/>
      <c r="D5896" s="11" t="n"/>
      <c r="E5896" s="11" t="n"/>
      <c r="F5896" s="11" t="n"/>
      <c r="G5896" s="11" t="n"/>
      <c r="H5896" s="11" t="n"/>
      <c r="I5896" s="9" t="n"/>
      <c r="J5896" s="9" t="n"/>
      <c r="K5896" s="9" t="n"/>
      <c r="L5896" s="9">
        <f>IF(COUNTA($A5896:$K5896)=0,"",IF(AND(IFERROR($H5896,0)&gt;0,LEN(TRIM($K5896&amp;""))&gt;0,IFERROR(LOOKUP(2,1/((LISTS!$M$2:$M$13&lt;&gt;"")*ISNUMBER(SEARCH(LISTS!$M$2:$M$13,$I5896))),LISTS!$N$2:$N$13),"NO")="SI"),"SI","NO"))</f>
        <v/>
      </c>
      <c r="M5896" s="9">
        <f>IF(COUNTA($A5896:$K5896)=0,"",IF($K5896&lt;&gt;"",IF(COUNTIF($K$19:$K5896,$K5896)&gt;1,"SI","NO"),IF(COUNTIFS($A$19:$A5896,$A5896,$C$19:$C5896,$C5896,$J$19:$J5896,$J5896,$D$19:$D5896,$D5896)&gt;1,"SI","NO")))</f>
        <v/>
      </c>
      <c r="N5896" s="11">
        <f>IF(COUNTA($A5896:$K5896)=0,"",IF(AND($L5896="SI",$M5896="NO"),IFERROR($H5896,0),0))</f>
        <v/>
      </c>
      <c r="O5896" s="9">
        <f>IF(COUNTA($A5896:$K5896)=0,"",IF($M5896="SI","CUFE o factura duplicada dentro del reporte; no se suma dos veces",IF(IFERROR($H5896,0)&lt;=0,"DIAN reporta valor susceptible 0",IF($L5896="NO",IFERROR(LOOKUP(2,1/((LISTS!$M$2:$M$13&lt;&gt;"")*ISNUMBER(SEARCH(LISTS!$M$2:$M$13,$I5896))),LISTS!$O$2:$O$13),"Medio de pago no elegible o no identificado por DIAN"),"Apta automaticamente por pago electronico y base positiva"))))</f>
        <v/>
      </c>
    </row>
    <row r="5897">
      <c r="A5897" s="9" t="n"/>
      <c r="B5897" s="9" t="n"/>
      <c r="C5897" s="12" t="n"/>
      <c r="D5897" s="11" t="n"/>
      <c r="E5897" s="11" t="n"/>
      <c r="F5897" s="11" t="n"/>
      <c r="G5897" s="11" t="n"/>
      <c r="H5897" s="11" t="n"/>
      <c r="I5897" s="9" t="n"/>
      <c r="J5897" s="9" t="n"/>
      <c r="K5897" s="9" t="n"/>
      <c r="L5897" s="9">
        <f>IF(COUNTA($A5897:$K5897)=0,"",IF(AND(IFERROR($H5897,0)&gt;0,LEN(TRIM($K5897&amp;""))&gt;0,IFERROR(LOOKUP(2,1/((LISTS!$M$2:$M$13&lt;&gt;"")*ISNUMBER(SEARCH(LISTS!$M$2:$M$13,$I5897))),LISTS!$N$2:$N$13),"NO")="SI"),"SI","NO"))</f>
        <v/>
      </c>
      <c r="M5897" s="9">
        <f>IF(COUNTA($A5897:$K5897)=0,"",IF($K5897&lt;&gt;"",IF(COUNTIF($K$19:$K5897,$K5897)&gt;1,"SI","NO"),IF(COUNTIFS($A$19:$A5897,$A5897,$C$19:$C5897,$C5897,$J$19:$J5897,$J5897,$D$19:$D5897,$D5897)&gt;1,"SI","NO")))</f>
        <v/>
      </c>
      <c r="N5897" s="11">
        <f>IF(COUNTA($A5897:$K5897)=0,"",IF(AND($L5897="SI",$M5897="NO"),IFERROR($H5897,0),0))</f>
        <v/>
      </c>
      <c r="O5897" s="9">
        <f>IF(COUNTA($A5897:$K5897)=0,"",IF($M5897="SI","CUFE o factura duplicada dentro del reporte; no se suma dos veces",IF(IFERROR($H5897,0)&lt;=0,"DIAN reporta valor susceptible 0",IF($L5897="NO",IFERROR(LOOKUP(2,1/((LISTS!$M$2:$M$13&lt;&gt;"")*ISNUMBER(SEARCH(LISTS!$M$2:$M$13,$I5897))),LISTS!$O$2:$O$13),"Medio de pago no elegible o no identificado por DIAN"),"Apta automaticamente por pago electronico y base positiva"))))</f>
        <v/>
      </c>
    </row>
    <row r="5898">
      <c r="A5898" s="9" t="n"/>
      <c r="B5898" s="9" t="n"/>
      <c r="C5898" s="12" t="n"/>
      <c r="D5898" s="11" t="n"/>
      <c r="E5898" s="11" t="n"/>
      <c r="F5898" s="11" t="n"/>
      <c r="G5898" s="11" t="n"/>
      <c r="H5898" s="11" t="n"/>
      <c r="I5898" s="9" t="n"/>
      <c r="J5898" s="9" t="n"/>
      <c r="K5898" s="9" t="n"/>
      <c r="L5898" s="9">
        <f>IF(COUNTA($A5898:$K5898)=0,"",IF(AND(IFERROR($H5898,0)&gt;0,LEN(TRIM($K5898&amp;""))&gt;0,IFERROR(LOOKUP(2,1/((LISTS!$M$2:$M$13&lt;&gt;"")*ISNUMBER(SEARCH(LISTS!$M$2:$M$13,$I5898))),LISTS!$N$2:$N$13),"NO")="SI"),"SI","NO"))</f>
        <v/>
      </c>
      <c r="M5898" s="9">
        <f>IF(COUNTA($A5898:$K5898)=0,"",IF($K5898&lt;&gt;"",IF(COUNTIF($K$19:$K5898,$K5898)&gt;1,"SI","NO"),IF(COUNTIFS($A$19:$A5898,$A5898,$C$19:$C5898,$C5898,$J$19:$J5898,$J5898,$D$19:$D5898,$D5898)&gt;1,"SI","NO")))</f>
        <v/>
      </c>
      <c r="N5898" s="11">
        <f>IF(COUNTA($A5898:$K5898)=0,"",IF(AND($L5898="SI",$M5898="NO"),IFERROR($H5898,0),0))</f>
        <v/>
      </c>
      <c r="O5898" s="9">
        <f>IF(COUNTA($A5898:$K5898)=0,"",IF($M5898="SI","CUFE o factura duplicada dentro del reporte; no se suma dos veces",IF(IFERROR($H5898,0)&lt;=0,"DIAN reporta valor susceptible 0",IF($L5898="NO",IFERROR(LOOKUP(2,1/((LISTS!$M$2:$M$13&lt;&gt;"")*ISNUMBER(SEARCH(LISTS!$M$2:$M$13,$I5898))),LISTS!$O$2:$O$13),"Medio de pago no elegible o no identificado por DIAN"),"Apta automaticamente por pago electronico y base positiva"))))</f>
        <v/>
      </c>
    </row>
    <row r="5899">
      <c r="A5899" s="9" t="n"/>
      <c r="B5899" s="9" t="n"/>
      <c r="C5899" s="12" t="n"/>
      <c r="D5899" s="11" t="n"/>
      <c r="E5899" s="11" t="n"/>
      <c r="F5899" s="11" t="n"/>
      <c r="G5899" s="11" t="n"/>
      <c r="H5899" s="11" t="n"/>
      <c r="I5899" s="9" t="n"/>
      <c r="J5899" s="9" t="n"/>
      <c r="K5899" s="9" t="n"/>
      <c r="L5899" s="9">
        <f>IF(COUNTA($A5899:$K5899)=0,"",IF(AND(IFERROR($H5899,0)&gt;0,LEN(TRIM($K5899&amp;""))&gt;0,IFERROR(LOOKUP(2,1/((LISTS!$M$2:$M$13&lt;&gt;"")*ISNUMBER(SEARCH(LISTS!$M$2:$M$13,$I5899))),LISTS!$N$2:$N$13),"NO")="SI"),"SI","NO"))</f>
        <v/>
      </c>
      <c r="M5899" s="9">
        <f>IF(COUNTA($A5899:$K5899)=0,"",IF($K5899&lt;&gt;"",IF(COUNTIF($K$19:$K5899,$K5899)&gt;1,"SI","NO"),IF(COUNTIFS($A$19:$A5899,$A5899,$C$19:$C5899,$C5899,$J$19:$J5899,$J5899,$D$19:$D5899,$D5899)&gt;1,"SI","NO")))</f>
        <v/>
      </c>
      <c r="N5899" s="11">
        <f>IF(COUNTA($A5899:$K5899)=0,"",IF(AND($L5899="SI",$M5899="NO"),IFERROR($H5899,0),0))</f>
        <v/>
      </c>
      <c r="O5899" s="9">
        <f>IF(COUNTA($A5899:$K5899)=0,"",IF($M5899="SI","CUFE o factura duplicada dentro del reporte; no se suma dos veces",IF(IFERROR($H5899,0)&lt;=0,"DIAN reporta valor susceptible 0",IF($L5899="NO",IFERROR(LOOKUP(2,1/((LISTS!$M$2:$M$13&lt;&gt;"")*ISNUMBER(SEARCH(LISTS!$M$2:$M$13,$I5899))),LISTS!$O$2:$O$13),"Medio de pago no elegible o no identificado por DIAN"),"Apta automaticamente por pago electronico y base positiva"))))</f>
        <v/>
      </c>
    </row>
    <row r="5900">
      <c r="A5900" s="9" t="n"/>
      <c r="B5900" s="9" t="n"/>
      <c r="C5900" s="12" t="n"/>
      <c r="D5900" s="11" t="n"/>
      <c r="E5900" s="11" t="n"/>
      <c r="F5900" s="11" t="n"/>
      <c r="G5900" s="11" t="n"/>
      <c r="H5900" s="11" t="n"/>
      <c r="I5900" s="9" t="n"/>
      <c r="J5900" s="9" t="n"/>
      <c r="K5900" s="9" t="n"/>
      <c r="L5900" s="9">
        <f>IF(COUNTA($A5900:$K5900)=0,"",IF(AND(IFERROR($H5900,0)&gt;0,LEN(TRIM($K5900&amp;""))&gt;0,IFERROR(LOOKUP(2,1/((LISTS!$M$2:$M$13&lt;&gt;"")*ISNUMBER(SEARCH(LISTS!$M$2:$M$13,$I5900))),LISTS!$N$2:$N$13),"NO")="SI"),"SI","NO"))</f>
        <v/>
      </c>
      <c r="M5900" s="9">
        <f>IF(COUNTA($A5900:$K5900)=0,"",IF($K5900&lt;&gt;"",IF(COUNTIF($K$19:$K5900,$K5900)&gt;1,"SI","NO"),IF(COUNTIFS($A$19:$A5900,$A5900,$C$19:$C5900,$C5900,$J$19:$J5900,$J5900,$D$19:$D5900,$D5900)&gt;1,"SI","NO")))</f>
        <v/>
      </c>
      <c r="N5900" s="11">
        <f>IF(COUNTA($A5900:$K5900)=0,"",IF(AND($L5900="SI",$M5900="NO"),IFERROR($H5900,0),0))</f>
        <v/>
      </c>
      <c r="O5900" s="9">
        <f>IF(COUNTA($A5900:$K5900)=0,"",IF($M5900="SI","CUFE o factura duplicada dentro del reporte; no se suma dos veces",IF(IFERROR($H5900,0)&lt;=0,"DIAN reporta valor susceptible 0",IF($L5900="NO",IFERROR(LOOKUP(2,1/((LISTS!$M$2:$M$13&lt;&gt;"")*ISNUMBER(SEARCH(LISTS!$M$2:$M$13,$I5900))),LISTS!$O$2:$O$13),"Medio de pago no elegible o no identificado por DIAN"),"Apta automaticamente por pago electronico y base positiva"))))</f>
        <v/>
      </c>
    </row>
    <row r="5901">
      <c r="A5901" s="9" t="n"/>
      <c r="B5901" s="9" t="n"/>
      <c r="C5901" s="12" t="n"/>
      <c r="D5901" s="11" t="n"/>
      <c r="E5901" s="11" t="n"/>
      <c r="F5901" s="11" t="n"/>
      <c r="G5901" s="11" t="n"/>
      <c r="H5901" s="11" t="n"/>
      <c r="I5901" s="9" t="n"/>
      <c r="J5901" s="9" t="n"/>
      <c r="K5901" s="9" t="n"/>
      <c r="L5901" s="9">
        <f>IF(COUNTA($A5901:$K5901)=0,"",IF(AND(IFERROR($H5901,0)&gt;0,LEN(TRIM($K5901&amp;""))&gt;0,IFERROR(LOOKUP(2,1/((LISTS!$M$2:$M$13&lt;&gt;"")*ISNUMBER(SEARCH(LISTS!$M$2:$M$13,$I5901))),LISTS!$N$2:$N$13),"NO")="SI"),"SI","NO"))</f>
        <v/>
      </c>
      <c r="M5901" s="9">
        <f>IF(COUNTA($A5901:$K5901)=0,"",IF($K5901&lt;&gt;"",IF(COUNTIF($K$19:$K5901,$K5901)&gt;1,"SI","NO"),IF(COUNTIFS($A$19:$A5901,$A5901,$C$19:$C5901,$C5901,$J$19:$J5901,$J5901,$D$19:$D5901,$D5901)&gt;1,"SI","NO")))</f>
        <v/>
      </c>
      <c r="N5901" s="11">
        <f>IF(COUNTA($A5901:$K5901)=0,"",IF(AND($L5901="SI",$M5901="NO"),IFERROR($H5901,0),0))</f>
        <v/>
      </c>
      <c r="O5901" s="9">
        <f>IF(COUNTA($A5901:$K5901)=0,"",IF($M5901="SI","CUFE o factura duplicada dentro del reporte; no se suma dos veces",IF(IFERROR($H5901,0)&lt;=0,"DIAN reporta valor susceptible 0",IF($L5901="NO",IFERROR(LOOKUP(2,1/((LISTS!$M$2:$M$13&lt;&gt;"")*ISNUMBER(SEARCH(LISTS!$M$2:$M$13,$I5901))),LISTS!$O$2:$O$13),"Medio de pago no elegible o no identificado por DIAN"),"Apta automaticamente por pago electronico y base positiva"))))</f>
        <v/>
      </c>
    </row>
    <row r="5902">
      <c r="A5902" s="9" t="n"/>
      <c r="B5902" s="9" t="n"/>
      <c r="C5902" s="12" t="n"/>
      <c r="D5902" s="11" t="n"/>
      <c r="E5902" s="11" t="n"/>
      <c r="F5902" s="11" t="n"/>
      <c r="G5902" s="11" t="n"/>
      <c r="H5902" s="11" t="n"/>
      <c r="I5902" s="9" t="n"/>
      <c r="J5902" s="9" t="n"/>
      <c r="K5902" s="9" t="n"/>
      <c r="L5902" s="9">
        <f>IF(COUNTA($A5902:$K5902)=0,"",IF(AND(IFERROR($H5902,0)&gt;0,LEN(TRIM($K5902&amp;""))&gt;0,IFERROR(LOOKUP(2,1/((LISTS!$M$2:$M$13&lt;&gt;"")*ISNUMBER(SEARCH(LISTS!$M$2:$M$13,$I5902))),LISTS!$N$2:$N$13),"NO")="SI"),"SI","NO"))</f>
        <v/>
      </c>
      <c r="M5902" s="9">
        <f>IF(COUNTA($A5902:$K5902)=0,"",IF($K5902&lt;&gt;"",IF(COUNTIF($K$19:$K5902,$K5902)&gt;1,"SI","NO"),IF(COUNTIFS($A$19:$A5902,$A5902,$C$19:$C5902,$C5902,$J$19:$J5902,$J5902,$D$19:$D5902,$D5902)&gt;1,"SI","NO")))</f>
        <v/>
      </c>
      <c r="N5902" s="11">
        <f>IF(COUNTA($A5902:$K5902)=0,"",IF(AND($L5902="SI",$M5902="NO"),IFERROR($H5902,0),0))</f>
        <v/>
      </c>
      <c r="O5902" s="9">
        <f>IF(COUNTA($A5902:$K5902)=0,"",IF($M5902="SI","CUFE o factura duplicada dentro del reporte; no se suma dos veces",IF(IFERROR($H5902,0)&lt;=0,"DIAN reporta valor susceptible 0",IF($L5902="NO",IFERROR(LOOKUP(2,1/((LISTS!$M$2:$M$13&lt;&gt;"")*ISNUMBER(SEARCH(LISTS!$M$2:$M$13,$I5902))),LISTS!$O$2:$O$13),"Medio de pago no elegible o no identificado por DIAN"),"Apta automaticamente por pago electronico y base positiva"))))</f>
        <v/>
      </c>
    </row>
    <row r="5903">
      <c r="A5903" s="9" t="n"/>
      <c r="B5903" s="9" t="n"/>
      <c r="C5903" s="12" t="n"/>
      <c r="D5903" s="11" t="n"/>
      <c r="E5903" s="11" t="n"/>
      <c r="F5903" s="11" t="n"/>
      <c r="G5903" s="11" t="n"/>
      <c r="H5903" s="11" t="n"/>
      <c r="I5903" s="9" t="n"/>
      <c r="J5903" s="9" t="n"/>
      <c r="K5903" s="9" t="n"/>
      <c r="L5903" s="9">
        <f>IF(COUNTA($A5903:$K5903)=0,"",IF(AND(IFERROR($H5903,0)&gt;0,LEN(TRIM($K5903&amp;""))&gt;0,IFERROR(LOOKUP(2,1/((LISTS!$M$2:$M$13&lt;&gt;"")*ISNUMBER(SEARCH(LISTS!$M$2:$M$13,$I5903))),LISTS!$N$2:$N$13),"NO")="SI"),"SI","NO"))</f>
        <v/>
      </c>
      <c r="M5903" s="9">
        <f>IF(COUNTA($A5903:$K5903)=0,"",IF($K5903&lt;&gt;"",IF(COUNTIF($K$19:$K5903,$K5903)&gt;1,"SI","NO"),IF(COUNTIFS($A$19:$A5903,$A5903,$C$19:$C5903,$C5903,$J$19:$J5903,$J5903,$D$19:$D5903,$D5903)&gt;1,"SI","NO")))</f>
        <v/>
      </c>
      <c r="N5903" s="11">
        <f>IF(COUNTA($A5903:$K5903)=0,"",IF(AND($L5903="SI",$M5903="NO"),IFERROR($H5903,0),0))</f>
        <v/>
      </c>
      <c r="O5903" s="9">
        <f>IF(COUNTA($A5903:$K5903)=0,"",IF($M5903="SI","CUFE o factura duplicada dentro del reporte; no se suma dos veces",IF(IFERROR($H5903,0)&lt;=0,"DIAN reporta valor susceptible 0",IF($L5903="NO",IFERROR(LOOKUP(2,1/((LISTS!$M$2:$M$13&lt;&gt;"")*ISNUMBER(SEARCH(LISTS!$M$2:$M$13,$I5903))),LISTS!$O$2:$O$13),"Medio de pago no elegible o no identificado por DIAN"),"Apta automaticamente por pago electronico y base positiva"))))</f>
        <v/>
      </c>
    </row>
    <row r="5904">
      <c r="A5904" s="9" t="n"/>
      <c r="B5904" s="9" t="n"/>
      <c r="C5904" s="12" t="n"/>
      <c r="D5904" s="11" t="n"/>
      <c r="E5904" s="11" t="n"/>
      <c r="F5904" s="11" t="n"/>
      <c r="G5904" s="11" t="n"/>
      <c r="H5904" s="11" t="n"/>
      <c r="I5904" s="9" t="n"/>
      <c r="J5904" s="9" t="n"/>
      <c r="K5904" s="9" t="n"/>
      <c r="L5904" s="9">
        <f>IF(COUNTA($A5904:$K5904)=0,"",IF(AND(IFERROR($H5904,0)&gt;0,LEN(TRIM($K5904&amp;""))&gt;0,IFERROR(LOOKUP(2,1/((LISTS!$M$2:$M$13&lt;&gt;"")*ISNUMBER(SEARCH(LISTS!$M$2:$M$13,$I5904))),LISTS!$N$2:$N$13),"NO")="SI"),"SI","NO"))</f>
        <v/>
      </c>
      <c r="M5904" s="9">
        <f>IF(COUNTA($A5904:$K5904)=0,"",IF($K5904&lt;&gt;"",IF(COUNTIF($K$19:$K5904,$K5904)&gt;1,"SI","NO"),IF(COUNTIFS($A$19:$A5904,$A5904,$C$19:$C5904,$C5904,$J$19:$J5904,$J5904,$D$19:$D5904,$D5904)&gt;1,"SI","NO")))</f>
        <v/>
      </c>
      <c r="N5904" s="11">
        <f>IF(COUNTA($A5904:$K5904)=0,"",IF(AND($L5904="SI",$M5904="NO"),IFERROR($H5904,0),0))</f>
        <v/>
      </c>
      <c r="O5904" s="9">
        <f>IF(COUNTA($A5904:$K5904)=0,"",IF($M5904="SI","CUFE o factura duplicada dentro del reporte; no se suma dos veces",IF(IFERROR($H5904,0)&lt;=0,"DIAN reporta valor susceptible 0",IF($L5904="NO",IFERROR(LOOKUP(2,1/((LISTS!$M$2:$M$13&lt;&gt;"")*ISNUMBER(SEARCH(LISTS!$M$2:$M$13,$I5904))),LISTS!$O$2:$O$13),"Medio de pago no elegible o no identificado por DIAN"),"Apta automaticamente por pago electronico y base positiva"))))</f>
        <v/>
      </c>
    </row>
    <row r="5905">
      <c r="A5905" s="9" t="n"/>
      <c r="B5905" s="9" t="n"/>
      <c r="C5905" s="12" t="n"/>
      <c r="D5905" s="11" t="n"/>
      <c r="E5905" s="11" t="n"/>
      <c r="F5905" s="11" t="n"/>
      <c r="G5905" s="11" t="n"/>
      <c r="H5905" s="11" t="n"/>
      <c r="I5905" s="9" t="n"/>
      <c r="J5905" s="9" t="n"/>
      <c r="K5905" s="9" t="n"/>
      <c r="L5905" s="9">
        <f>IF(COUNTA($A5905:$K5905)=0,"",IF(AND(IFERROR($H5905,0)&gt;0,LEN(TRIM($K5905&amp;""))&gt;0,IFERROR(LOOKUP(2,1/((LISTS!$M$2:$M$13&lt;&gt;"")*ISNUMBER(SEARCH(LISTS!$M$2:$M$13,$I5905))),LISTS!$N$2:$N$13),"NO")="SI"),"SI","NO"))</f>
        <v/>
      </c>
      <c r="M5905" s="9">
        <f>IF(COUNTA($A5905:$K5905)=0,"",IF($K5905&lt;&gt;"",IF(COUNTIF($K$19:$K5905,$K5905)&gt;1,"SI","NO"),IF(COUNTIFS($A$19:$A5905,$A5905,$C$19:$C5905,$C5905,$J$19:$J5905,$J5905,$D$19:$D5905,$D5905)&gt;1,"SI","NO")))</f>
        <v/>
      </c>
      <c r="N5905" s="11">
        <f>IF(COUNTA($A5905:$K5905)=0,"",IF(AND($L5905="SI",$M5905="NO"),IFERROR($H5905,0),0))</f>
        <v/>
      </c>
      <c r="O5905" s="9">
        <f>IF(COUNTA($A5905:$K5905)=0,"",IF($M5905="SI","CUFE o factura duplicada dentro del reporte; no se suma dos veces",IF(IFERROR($H5905,0)&lt;=0,"DIAN reporta valor susceptible 0",IF($L5905="NO",IFERROR(LOOKUP(2,1/((LISTS!$M$2:$M$13&lt;&gt;"")*ISNUMBER(SEARCH(LISTS!$M$2:$M$13,$I5905))),LISTS!$O$2:$O$13),"Medio de pago no elegible o no identificado por DIAN"),"Apta automaticamente por pago electronico y base positiva"))))</f>
        <v/>
      </c>
    </row>
    <row r="5906">
      <c r="A5906" s="9" t="n"/>
      <c r="B5906" s="9" t="n"/>
      <c r="C5906" s="12" t="n"/>
      <c r="D5906" s="11" t="n"/>
      <c r="E5906" s="11" t="n"/>
      <c r="F5906" s="11" t="n"/>
      <c r="G5906" s="11" t="n"/>
      <c r="H5906" s="11" t="n"/>
      <c r="I5906" s="9" t="n"/>
      <c r="J5906" s="9" t="n"/>
      <c r="K5906" s="9" t="n"/>
      <c r="L5906" s="9">
        <f>IF(COUNTA($A5906:$K5906)=0,"",IF(AND(IFERROR($H5906,0)&gt;0,LEN(TRIM($K5906&amp;""))&gt;0,IFERROR(LOOKUP(2,1/((LISTS!$M$2:$M$13&lt;&gt;"")*ISNUMBER(SEARCH(LISTS!$M$2:$M$13,$I5906))),LISTS!$N$2:$N$13),"NO")="SI"),"SI","NO"))</f>
        <v/>
      </c>
      <c r="M5906" s="9">
        <f>IF(COUNTA($A5906:$K5906)=0,"",IF($K5906&lt;&gt;"",IF(COUNTIF($K$19:$K5906,$K5906)&gt;1,"SI","NO"),IF(COUNTIFS($A$19:$A5906,$A5906,$C$19:$C5906,$C5906,$J$19:$J5906,$J5906,$D$19:$D5906,$D5906)&gt;1,"SI","NO")))</f>
        <v/>
      </c>
      <c r="N5906" s="11">
        <f>IF(COUNTA($A5906:$K5906)=0,"",IF(AND($L5906="SI",$M5906="NO"),IFERROR($H5906,0),0))</f>
        <v/>
      </c>
      <c r="O5906" s="9">
        <f>IF(COUNTA($A5906:$K5906)=0,"",IF($M5906="SI","CUFE o factura duplicada dentro del reporte; no se suma dos veces",IF(IFERROR($H5906,0)&lt;=0,"DIAN reporta valor susceptible 0",IF($L5906="NO",IFERROR(LOOKUP(2,1/((LISTS!$M$2:$M$13&lt;&gt;"")*ISNUMBER(SEARCH(LISTS!$M$2:$M$13,$I5906))),LISTS!$O$2:$O$13),"Medio de pago no elegible o no identificado por DIAN"),"Apta automaticamente por pago electronico y base positiva"))))</f>
        <v/>
      </c>
    </row>
    <row r="5907">
      <c r="A5907" s="9" t="n"/>
      <c r="B5907" s="9" t="n"/>
      <c r="C5907" s="12" t="n"/>
      <c r="D5907" s="11" t="n"/>
      <c r="E5907" s="11" t="n"/>
      <c r="F5907" s="11" t="n"/>
      <c r="G5907" s="11" t="n"/>
      <c r="H5907" s="11" t="n"/>
      <c r="I5907" s="9" t="n"/>
      <c r="J5907" s="9" t="n"/>
      <c r="K5907" s="9" t="n"/>
      <c r="L5907" s="9">
        <f>IF(COUNTA($A5907:$K5907)=0,"",IF(AND(IFERROR($H5907,0)&gt;0,LEN(TRIM($K5907&amp;""))&gt;0,IFERROR(LOOKUP(2,1/((LISTS!$M$2:$M$13&lt;&gt;"")*ISNUMBER(SEARCH(LISTS!$M$2:$M$13,$I5907))),LISTS!$N$2:$N$13),"NO")="SI"),"SI","NO"))</f>
        <v/>
      </c>
      <c r="M5907" s="9">
        <f>IF(COUNTA($A5907:$K5907)=0,"",IF($K5907&lt;&gt;"",IF(COUNTIF($K$19:$K5907,$K5907)&gt;1,"SI","NO"),IF(COUNTIFS($A$19:$A5907,$A5907,$C$19:$C5907,$C5907,$J$19:$J5907,$J5907,$D$19:$D5907,$D5907)&gt;1,"SI","NO")))</f>
        <v/>
      </c>
      <c r="N5907" s="11">
        <f>IF(COUNTA($A5907:$K5907)=0,"",IF(AND($L5907="SI",$M5907="NO"),IFERROR($H5907,0),0))</f>
        <v/>
      </c>
      <c r="O5907" s="9">
        <f>IF(COUNTA($A5907:$K5907)=0,"",IF($M5907="SI","CUFE o factura duplicada dentro del reporte; no se suma dos veces",IF(IFERROR($H5907,0)&lt;=0,"DIAN reporta valor susceptible 0",IF($L5907="NO",IFERROR(LOOKUP(2,1/((LISTS!$M$2:$M$13&lt;&gt;"")*ISNUMBER(SEARCH(LISTS!$M$2:$M$13,$I5907))),LISTS!$O$2:$O$13),"Medio de pago no elegible o no identificado por DIAN"),"Apta automaticamente por pago electronico y base positiva"))))</f>
        <v/>
      </c>
    </row>
    <row r="5908">
      <c r="A5908" s="9" t="n"/>
      <c r="B5908" s="9" t="n"/>
      <c r="C5908" s="12" t="n"/>
      <c r="D5908" s="11" t="n"/>
      <c r="E5908" s="11" t="n"/>
      <c r="F5908" s="11" t="n"/>
      <c r="G5908" s="11" t="n"/>
      <c r="H5908" s="11" t="n"/>
      <c r="I5908" s="9" t="n"/>
      <c r="J5908" s="9" t="n"/>
      <c r="K5908" s="9" t="n"/>
      <c r="L5908" s="9">
        <f>IF(COUNTA($A5908:$K5908)=0,"",IF(AND(IFERROR($H5908,0)&gt;0,LEN(TRIM($K5908&amp;""))&gt;0,IFERROR(LOOKUP(2,1/((LISTS!$M$2:$M$13&lt;&gt;"")*ISNUMBER(SEARCH(LISTS!$M$2:$M$13,$I5908))),LISTS!$N$2:$N$13),"NO")="SI"),"SI","NO"))</f>
        <v/>
      </c>
      <c r="M5908" s="9">
        <f>IF(COUNTA($A5908:$K5908)=0,"",IF($K5908&lt;&gt;"",IF(COUNTIF($K$19:$K5908,$K5908)&gt;1,"SI","NO"),IF(COUNTIFS($A$19:$A5908,$A5908,$C$19:$C5908,$C5908,$J$19:$J5908,$J5908,$D$19:$D5908,$D5908)&gt;1,"SI","NO")))</f>
        <v/>
      </c>
      <c r="N5908" s="11">
        <f>IF(COUNTA($A5908:$K5908)=0,"",IF(AND($L5908="SI",$M5908="NO"),IFERROR($H5908,0),0))</f>
        <v/>
      </c>
      <c r="O5908" s="9">
        <f>IF(COUNTA($A5908:$K5908)=0,"",IF($M5908="SI","CUFE o factura duplicada dentro del reporte; no se suma dos veces",IF(IFERROR($H5908,0)&lt;=0,"DIAN reporta valor susceptible 0",IF($L5908="NO",IFERROR(LOOKUP(2,1/((LISTS!$M$2:$M$13&lt;&gt;"")*ISNUMBER(SEARCH(LISTS!$M$2:$M$13,$I5908))),LISTS!$O$2:$O$13),"Medio de pago no elegible o no identificado por DIAN"),"Apta automaticamente por pago electronico y base positiva"))))</f>
        <v/>
      </c>
    </row>
    <row r="5909">
      <c r="A5909" s="9" t="n"/>
      <c r="B5909" s="9" t="n"/>
      <c r="C5909" s="12" t="n"/>
      <c r="D5909" s="11" t="n"/>
      <c r="E5909" s="11" t="n"/>
      <c r="F5909" s="11" t="n"/>
      <c r="G5909" s="11" t="n"/>
      <c r="H5909" s="11" t="n"/>
      <c r="I5909" s="9" t="n"/>
      <c r="J5909" s="9" t="n"/>
      <c r="K5909" s="9" t="n"/>
      <c r="L5909" s="9">
        <f>IF(COUNTA($A5909:$K5909)=0,"",IF(AND(IFERROR($H5909,0)&gt;0,LEN(TRIM($K5909&amp;""))&gt;0,IFERROR(LOOKUP(2,1/((LISTS!$M$2:$M$13&lt;&gt;"")*ISNUMBER(SEARCH(LISTS!$M$2:$M$13,$I5909))),LISTS!$N$2:$N$13),"NO")="SI"),"SI","NO"))</f>
        <v/>
      </c>
      <c r="M5909" s="9">
        <f>IF(COUNTA($A5909:$K5909)=0,"",IF($K5909&lt;&gt;"",IF(COUNTIF($K$19:$K5909,$K5909)&gt;1,"SI","NO"),IF(COUNTIFS($A$19:$A5909,$A5909,$C$19:$C5909,$C5909,$J$19:$J5909,$J5909,$D$19:$D5909,$D5909)&gt;1,"SI","NO")))</f>
        <v/>
      </c>
      <c r="N5909" s="11">
        <f>IF(COUNTA($A5909:$K5909)=0,"",IF(AND($L5909="SI",$M5909="NO"),IFERROR($H5909,0),0))</f>
        <v/>
      </c>
      <c r="O5909" s="9">
        <f>IF(COUNTA($A5909:$K5909)=0,"",IF($M5909="SI","CUFE o factura duplicada dentro del reporte; no se suma dos veces",IF(IFERROR($H5909,0)&lt;=0,"DIAN reporta valor susceptible 0",IF($L5909="NO",IFERROR(LOOKUP(2,1/((LISTS!$M$2:$M$13&lt;&gt;"")*ISNUMBER(SEARCH(LISTS!$M$2:$M$13,$I5909))),LISTS!$O$2:$O$13),"Medio de pago no elegible o no identificado por DIAN"),"Apta automaticamente por pago electronico y base positiva"))))</f>
        <v/>
      </c>
    </row>
    <row r="5910">
      <c r="A5910" s="9" t="n"/>
      <c r="B5910" s="9" t="n"/>
      <c r="C5910" s="12" t="n"/>
      <c r="D5910" s="11" t="n"/>
      <c r="E5910" s="11" t="n"/>
      <c r="F5910" s="11" t="n"/>
      <c r="G5910" s="11" t="n"/>
      <c r="H5910" s="11" t="n"/>
      <c r="I5910" s="9" t="n"/>
      <c r="J5910" s="9" t="n"/>
      <c r="K5910" s="9" t="n"/>
      <c r="L5910" s="9">
        <f>IF(COUNTA($A5910:$K5910)=0,"",IF(AND(IFERROR($H5910,0)&gt;0,LEN(TRIM($K5910&amp;""))&gt;0,IFERROR(LOOKUP(2,1/((LISTS!$M$2:$M$13&lt;&gt;"")*ISNUMBER(SEARCH(LISTS!$M$2:$M$13,$I5910))),LISTS!$N$2:$N$13),"NO")="SI"),"SI","NO"))</f>
        <v/>
      </c>
      <c r="M5910" s="9">
        <f>IF(COUNTA($A5910:$K5910)=0,"",IF($K5910&lt;&gt;"",IF(COUNTIF($K$19:$K5910,$K5910)&gt;1,"SI","NO"),IF(COUNTIFS($A$19:$A5910,$A5910,$C$19:$C5910,$C5910,$J$19:$J5910,$J5910,$D$19:$D5910,$D5910)&gt;1,"SI","NO")))</f>
        <v/>
      </c>
      <c r="N5910" s="11">
        <f>IF(COUNTA($A5910:$K5910)=0,"",IF(AND($L5910="SI",$M5910="NO"),IFERROR($H5910,0),0))</f>
        <v/>
      </c>
      <c r="O5910" s="9">
        <f>IF(COUNTA($A5910:$K5910)=0,"",IF($M5910="SI","CUFE o factura duplicada dentro del reporte; no se suma dos veces",IF(IFERROR($H5910,0)&lt;=0,"DIAN reporta valor susceptible 0",IF($L5910="NO",IFERROR(LOOKUP(2,1/((LISTS!$M$2:$M$13&lt;&gt;"")*ISNUMBER(SEARCH(LISTS!$M$2:$M$13,$I5910))),LISTS!$O$2:$O$13),"Medio de pago no elegible o no identificado por DIAN"),"Apta automaticamente por pago electronico y base positiva"))))</f>
        <v/>
      </c>
    </row>
    <row r="5911">
      <c r="A5911" s="9" t="n"/>
      <c r="B5911" s="9" t="n"/>
      <c r="C5911" s="12" t="n"/>
      <c r="D5911" s="11" t="n"/>
      <c r="E5911" s="11" t="n"/>
      <c r="F5911" s="11" t="n"/>
      <c r="G5911" s="11" t="n"/>
      <c r="H5911" s="11" t="n"/>
      <c r="I5911" s="9" t="n"/>
      <c r="J5911" s="9" t="n"/>
      <c r="K5911" s="9" t="n"/>
      <c r="L5911" s="9">
        <f>IF(COUNTA($A5911:$K5911)=0,"",IF(AND(IFERROR($H5911,0)&gt;0,LEN(TRIM($K5911&amp;""))&gt;0,IFERROR(LOOKUP(2,1/((LISTS!$M$2:$M$13&lt;&gt;"")*ISNUMBER(SEARCH(LISTS!$M$2:$M$13,$I5911))),LISTS!$N$2:$N$13),"NO")="SI"),"SI","NO"))</f>
        <v/>
      </c>
      <c r="M5911" s="9">
        <f>IF(COUNTA($A5911:$K5911)=0,"",IF($K5911&lt;&gt;"",IF(COUNTIF($K$19:$K5911,$K5911)&gt;1,"SI","NO"),IF(COUNTIFS($A$19:$A5911,$A5911,$C$19:$C5911,$C5911,$J$19:$J5911,$J5911,$D$19:$D5911,$D5911)&gt;1,"SI","NO")))</f>
        <v/>
      </c>
      <c r="N5911" s="11">
        <f>IF(COUNTA($A5911:$K5911)=0,"",IF(AND($L5911="SI",$M5911="NO"),IFERROR($H5911,0),0))</f>
        <v/>
      </c>
      <c r="O5911" s="9">
        <f>IF(COUNTA($A5911:$K5911)=0,"",IF($M5911="SI","CUFE o factura duplicada dentro del reporte; no se suma dos veces",IF(IFERROR($H5911,0)&lt;=0,"DIAN reporta valor susceptible 0",IF($L5911="NO",IFERROR(LOOKUP(2,1/((LISTS!$M$2:$M$13&lt;&gt;"")*ISNUMBER(SEARCH(LISTS!$M$2:$M$13,$I5911))),LISTS!$O$2:$O$13),"Medio de pago no elegible o no identificado por DIAN"),"Apta automaticamente por pago electronico y base positiva"))))</f>
        <v/>
      </c>
    </row>
    <row r="5912">
      <c r="A5912" s="9" t="n"/>
      <c r="B5912" s="9" t="n"/>
      <c r="C5912" s="12" t="n"/>
      <c r="D5912" s="11" t="n"/>
      <c r="E5912" s="11" t="n"/>
      <c r="F5912" s="11" t="n"/>
      <c r="G5912" s="11" t="n"/>
      <c r="H5912" s="11" t="n"/>
      <c r="I5912" s="9" t="n"/>
      <c r="J5912" s="9" t="n"/>
      <c r="K5912" s="9" t="n"/>
      <c r="L5912" s="9">
        <f>IF(COUNTA($A5912:$K5912)=0,"",IF(AND(IFERROR($H5912,0)&gt;0,LEN(TRIM($K5912&amp;""))&gt;0,IFERROR(LOOKUP(2,1/((LISTS!$M$2:$M$13&lt;&gt;"")*ISNUMBER(SEARCH(LISTS!$M$2:$M$13,$I5912))),LISTS!$N$2:$N$13),"NO")="SI"),"SI","NO"))</f>
        <v/>
      </c>
      <c r="M5912" s="9">
        <f>IF(COUNTA($A5912:$K5912)=0,"",IF($K5912&lt;&gt;"",IF(COUNTIF($K$19:$K5912,$K5912)&gt;1,"SI","NO"),IF(COUNTIFS($A$19:$A5912,$A5912,$C$19:$C5912,$C5912,$J$19:$J5912,$J5912,$D$19:$D5912,$D5912)&gt;1,"SI","NO")))</f>
        <v/>
      </c>
      <c r="N5912" s="11">
        <f>IF(COUNTA($A5912:$K5912)=0,"",IF(AND($L5912="SI",$M5912="NO"),IFERROR($H5912,0),0))</f>
        <v/>
      </c>
      <c r="O5912" s="9">
        <f>IF(COUNTA($A5912:$K5912)=0,"",IF($M5912="SI","CUFE o factura duplicada dentro del reporte; no se suma dos veces",IF(IFERROR($H5912,0)&lt;=0,"DIAN reporta valor susceptible 0",IF($L5912="NO",IFERROR(LOOKUP(2,1/((LISTS!$M$2:$M$13&lt;&gt;"")*ISNUMBER(SEARCH(LISTS!$M$2:$M$13,$I5912))),LISTS!$O$2:$O$13),"Medio de pago no elegible o no identificado por DIAN"),"Apta automaticamente por pago electronico y base positiva"))))</f>
        <v/>
      </c>
    </row>
    <row r="5913">
      <c r="A5913" s="9" t="n"/>
      <c r="B5913" s="9" t="n"/>
      <c r="C5913" s="12" t="n"/>
      <c r="D5913" s="11" t="n"/>
      <c r="E5913" s="11" t="n"/>
      <c r="F5913" s="11" t="n"/>
      <c r="G5913" s="11" t="n"/>
      <c r="H5913" s="11" t="n"/>
      <c r="I5913" s="9" t="n"/>
      <c r="J5913" s="9" t="n"/>
      <c r="K5913" s="9" t="n"/>
      <c r="L5913" s="9">
        <f>IF(COUNTA($A5913:$K5913)=0,"",IF(AND(IFERROR($H5913,0)&gt;0,LEN(TRIM($K5913&amp;""))&gt;0,IFERROR(LOOKUP(2,1/((LISTS!$M$2:$M$13&lt;&gt;"")*ISNUMBER(SEARCH(LISTS!$M$2:$M$13,$I5913))),LISTS!$N$2:$N$13),"NO")="SI"),"SI","NO"))</f>
        <v/>
      </c>
      <c r="M5913" s="9">
        <f>IF(COUNTA($A5913:$K5913)=0,"",IF($K5913&lt;&gt;"",IF(COUNTIF($K$19:$K5913,$K5913)&gt;1,"SI","NO"),IF(COUNTIFS($A$19:$A5913,$A5913,$C$19:$C5913,$C5913,$J$19:$J5913,$J5913,$D$19:$D5913,$D5913)&gt;1,"SI","NO")))</f>
        <v/>
      </c>
      <c r="N5913" s="11">
        <f>IF(COUNTA($A5913:$K5913)=0,"",IF(AND($L5913="SI",$M5913="NO"),IFERROR($H5913,0),0))</f>
        <v/>
      </c>
      <c r="O5913" s="9">
        <f>IF(COUNTA($A5913:$K5913)=0,"",IF($M5913="SI","CUFE o factura duplicada dentro del reporte; no se suma dos veces",IF(IFERROR($H5913,0)&lt;=0,"DIAN reporta valor susceptible 0",IF($L5913="NO",IFERROR(LOOKUP(2,1/((LISTS!$M$2:$M$13&lt;&gt;"")*ISNUMBER(SEARCH(LISTS!$M$2:$M$13,$I5913))),LISTS!$O$2:$O$13),"Medio de pago no elegible o no identificado por DIAN"),"Apta automaticamente por pago electronico y base positiva"))))</f>
        <v/>
      </c>
    </row>
    <row r="5914">
      <c r="A5914" s="9" t="n"/>
      <c r="B5914" s="9" t="n"/>
      <c r="C5914" s="12" t="n"/>
      <c r="D5914" s="11" t="n"/>
      <c r="E5914" s="11" t="n"/>
      <c r="F5914" s="11" t="n"/>
      <c r="G5914" s="11" t="n"/>
      <c r="H5914" s="11" t="n"/>
      <c r="I5914" s="9" t="n"/>
      <c r="J5914" s="9" t="n"/>
      <c r="K5914" s="9" t="n"/>
      <c r="L5914" s="9">
        <f>IF(COUNTA($A5914:$K5914)=0,"",IF(AND(IFERROR($H5914,0)&gt;0,LEN(TRIM($K5914&amp;""))&gt;0,IFERROR(LOOKUP(2,1/((LISTS!$M$2:$M$13&lt;&gt;"")*ISNUMBER(SEARCH(LISTS!$M$2:$M$13,$I5914))),LISTS!$N$2:$N$13),"NO")="SI"),"SI","NO"))</f>
        <v/>
      </c>
      <c r="M5914" s="9">
        <f>IF(COUNTA($A5914:$K5914)=0,"",IF($K5914&lt;&gt;"",IF(COUNTIF($K$19:$K5914,$K5914)&gt;1,"SI","NO"),IF(COUNTIFS($A$19:$A5914,$A5914,$C$19:$C5914,$C5914,$J$19:$J5914,$J5914,$D$19:$D5914,$D5914)&gt;1,"SI","NO")))</f>
        <v/>
      </c>
      <c r="N5914" s="11">
        <f>IF(COUNTA($A5914:$K5914)=0,"",IF(AND($L5914="SI",$M5914="NO"),IFERROR($H5914,0),0))</f>
        <v/>
      </c>
      <c r="O5914" s="9">
        <f>IF(COUNTA($A5914:$K5914)=0,"",IF($M5914="SI","CUFE o factura duplicada dentro del reporte; no se suma dos veces",IF(IFERROR($H5914,0)&lt;=0,"DIAN reporta valor susceptible 0",IF($L5914="NO",IFERROR(LOOKUP(2,1/((LISTS!$M$2:$M$13&lt;&gt;"")*ISNUMBER(SEARCH(LISTS!$M$2:$M$13,$I5914))),LISTS!$O$2:$O$13),"Medio de pago no elegible o no identificado por DIAN"),"Apta automaticamente por pago electronico y base positiva"))))</f>
        <v/>
      </c>
    </row>
    <row r="5915">
      <c r="A5915" s="9" t="n"/>
      <c r="B5915" s="9" t="n"/>
      <c r="C5915" s="12" t="n"/>
      <c r="D5915" s="11" t="n"/>
      <c r="E5915" s="11" t="n"/>
      <c r="F5915" s="11" t="n"/>
      <c r="G5915" s="11" t="n"/>
      <c r="H5915" s="11" t="n"/>
      <c r="I5915" s="9" t="n"/>
      <c r="J5915" s="9" t="n"/>
      <c r="K5915" s="9" t="n"/>
      <c r="L5915" s="9">
        <f>IF(COUNTA($A5915:$K5915)=0,"",IF(AND(IFERROR($H5915,0)&gt;0,LEN(TRIM($K5915&amp;""))&gt;0,IFERROR(LOOKUP(2,1/((LISTS!$M$2:$M$13&lt;&gt;"")*ISNUMBER(SEARCH(LISTS!$M$2:$M$13,$I5915))),LISTS!$N$2:$N$13),"NO")="SI"),"SI","NO"))</f>
        <v/>
      </c>
      <c r="M5915" s="9">
        <f>IF(COUNTA($A5915:$K5915)=0,"",IF($K5915&lt;&gt;"",IF(COUNTIF($K$19:$K5915,$K5915)&gt;1,"SI","NO"),IF(COUNTIFS($A$19:$A5915,$A5915,$C$19:$C5915,$C5915,$J$19:$J5915,$J5915,$D$19:$D5915,$D5915)&gt;1,"SI","NO")))</f>
        <v/>
      </c>
      <c r="N5915" s="11">
        <f>IF(COUNTA($A5915:$K5915)=0,"",IF(AND($L5915="SI",$M5915="NO"),IFERROR($H5915,0),0))</f>
        <v/>
      </c>
      <c r="O5915" s="9">
        <f>IF(COUNTA($A5915:$K5915)=0,"",IF($M5915="SI","CUFE o factura duplicada dentro del reporte; no se suma dos veces",IF(IFERROR($H5915,0)&lt;=0,"DIAN reporta valor susceptible 0",IF($L5915="NO",IFERROR(LOOKUP(2,1/((LISTS!$M$2:$M$13&lt;&gt;"")*ISNUMBER(SEARCH(LISTS!$M$2:$M$13,$I5915))),LISTS!$O$2:$O$13),"Medio de pago no elegible o no identificado por DIAN"),"Apta automaticamente por pago electronico y base positiva"))))</f>
        <v/>
      </c>
    </row>
    <row r="5916">
      <c r="A5916" s="9" t="n"/>
      <c r="B5916" s="9" t="n"/>
      <c r="C5916" s="12" t="n"/>
      <c r="D5916" s="11" t="n"/>
      <c r="E5916" s="11" t="n"/>
      <c r="F5916" s="11" t="n"/>
      <c r="G5916" s="11" t="n"/>
      <c r="H5916" s="11" t="n"/>
      <c r="I5916" s="9" t="n"/>
      <c r="J5916" s="9" t="n"/>
      <c r="K5916" s="9" t="n"/>
      <c r="L5916" s="9">
        <f>IF(COUNTA($A5916:$K5916)=0,"",IF(AND(IFERROR($H5916,0)&gt;0,LEN(TRIM($K5916&amp;""))&gt;0,IFERROR(LOOKUP(2,1/((LISTS!$M$2:$M$13&lt;&gt;"")*ISNUMBER(SEARCH(LISTS!$M$2:$M$13,$I5916))),LISTS!$N$2:$N$13),"NO")="SI"),"SI","NO"))</f>
        <v/>
      </c>
      <c r="M5916" s="9">
        <f>IF(COUNTA($A5916:$K5916)=0,"",IF($K5916&lt;&gt;"",IF(COUNTIF($K$19:$K5916,$K5916)&gt;1,"SI","NO"),IF(COUNTIFS($A$19:$A5916,$A5916,$C$19:$C5916,$C5916,$J$19:$J5916,$J5916,$D$19:$D5916,$D5916)&gt;1,"SI","NO")))</f>
        <v/>
      </c>
      <c r="N5916" s="11">
        <f>IF(COUNTA($A5916:$K5916)=0,"",IF(AND($L5916="SI",$M5916="NO"),IFERROR($H5916,0),0))</f>
        <v/>
      </c>
      <c r="O5916" s="9">
        <f>IF(COUNTA($A5916:$K5916)=0,"",IF($M5916="SI","CUFE o factura duplicada dentro del reporte; no se suma dos veces",IF(IFERROR($H5916,0)&lt;=0,"DIAN reporta valor susceptible 0",IF($L5916="NO",IFERROR(LOOKUP(2,1/((LISTS!$M$2:$M$13&lt;&gt;"")*ISNUMBER(SEARCH(LISTS!$M$2:$M$13,$I5916))),LISTS!$O$2:$O$13),"Medio de pago no elegible o no identificado por DIAN"),"Apta automaticamente por pago electronico y base positiva"))))</f>
        <v/>
      </c>
    </row>
    <row r="5917">
      <c r="A5917" s="9" t="n"/>
      <c r="B5917" s="9" t="n"/>
      <c r="C5917" s="12" t="n"/>
      <c r="D5917" s="11" t="n"/>
      <c r="E5917" s="11" t="n"/>
      <c r="F5917" s="11" t="n"/>
      <c r="G5917" s="11" t="n"/>
      <c r="H5917" s="11" t="n"/>
      <c r="I5917" s="9" t="n"/>
      <c r="J5917" s="9" t="n"/>
      <c r="K5917" s="9" t="n"/>
      <c r="L5917" s="9">
        <f>IF(COUNTA($A5917:$K5917)=0,"",IF(AND(IFERROR($H5917,0)&gt;0,LEN(TRIM($K5917&amp;""))&gt;0,IFERROR(LOOKUP(2,1/((LISTS!$M$2:$M$13&lt;&gt;"")*ISNUMBER(SEARCH(LISTS!$M$2:$M$13,$I5917))),LISTS!$N$2:$N$13),"NO")="SI"),"SI","NO"))</f>
        <v/>
      </c>
      <c r="M5917" s="9">
        <f>IF(COUNTA($A5917:$K5917)=0,"",IF($K5917&lt;&gt;"",IF(COUNTIF($K$19:$K5917,$K5917)&gt;1,"SI","NO"),IF(COUNTIFS($A$19:$A5917,$A5917,$C$19:$C5917,$C5917,$J$19:$J5917,$J5917,$D$19:$D5917,$D5917)&gt;1,"SI","NO")))</f>
        <v/>
      </c>
      <c r="N5917" s="11">
        <f>IF(COUNTA($A5917:$K5917)=0,"",IF(AND($L5917="SI",$M5917="NO"),IFERROR($H5917,0),0))</f>
        <v/>
      </c>
      <c r="O5917" s="9">
        <f>IF(COUNTA($A5917:$K5917)=0,"",IF($M5917="SI","CUFE o factura duplicada dentro del reporte; no se suma dos veces",IF(IFERROR($H5917,0)&lt;=0,"DIAN reporta valor susceptible 0",IF($L5917="NO",IFERROR(LOOKUP(2,1/((LISTS!$M$2:$M$13&lt;&gt;"")*ISNUMBER(SEARCH(LISTS!$M$2:$M$13,$I5917))),LISTS!$O$2:$O$13),"Medio de pago no elegible o no identificado por DIAN"),"Apta automaticamente por pago electronico y base positiva"))))</f>
        <v/>
      </c>
    </row>
    <row r="5918">
      <c r="A5918" s="9" t="n"/>
      <c r="B5918" s="9" t="n"/>
      <c r="C5918" s="12" t="n"/>
      <c r="D5918" s="11" t="n"/>
      <c r="E5918" s="11" t="n"/>
      <c r="F5918" s="11" t="n"/>
      <c r="G5918" s="11" t="n"/>
      <c r="H5918" s="11" t="n"/>
      <c r="I5918" s="9" t="n"/>
      <c r="J5918" s="9" t="n"/>
      <c r="K5918" s="9" t="n"/>
      <c r="L5918" s="9">
        <f>IF(COUNTA($A5918:$K5918)=0,"",IF(AND(IFERROR($H5918,0)&gt;0,LEN(TRIM($K5918&amp;""))&gt;0,IFERROR(LOOKUP(2,1/((LISTS!$M$2:$M$13&lt;&gt;"")*ISNUMBER(SEARCH(LISTS!$M$2:$M$13,$I5918))),LISTS!$N$2:$N$13),"NO")="SI"),"SI","NO"))</f>
        <v/>
      </c>
      <c r="M5918" s="9">
        <f>IF(COUNTA($A5918:$K5918)=0,"",IF($K5918&lt;&gt;"",IF(COUNTIF($K$19:$K5918,$K5918)&gt;1,"SI","NO"),IF(COUNTIFS($A$19:$A5918,$A5918,$C$19:$C5918,$C5918,$J$19:$J5918,$J5918,$D$19:$D5918,$D5918)&gt;1,"SI","NO")))</f>
        <v/>
      </c>
      <c r="N5918" s="11">
        <f>IF(COUNTA($A5918:$K5918)=0,"",IF(AND($L5918="SI",$M5918="NO"),IFERROR($H5918,0),0))</f>
        <v/>
      </c>
      <c r="O5918" s="9">
        <f>IF(COUNTA($A5918:$K5918)=0,"",IF($M5918="SI","CUFE o factura duplicada dentro del reporte; no se suma dos veces",IF(IFERROR($H5918,0)&lt;=0,"DIAN reporta valor susceptible 0",IF($L5918="NO",IFERROR(LOOKUP(2,1/((LISTS!$M$2:$M$13&lt;&gt;"")*ISNUMBER(SEARCH(LISTS!$M$2:$M$13,$I5918))),LISTS!$O$2:$O$13),"Medio de pago no elegible o no identificado por DIAN"),"Apta automaticamente por pago electronico y base positiva"))))</f>
        <v/>
      </c>
    </row>
    <row r="5919">
      <c r="A5919" s="9" t="n"/>
      <c r="B5919" s="9" t="n"/>
      <c r="C5919" s="12" t="n"/>
      <c r="D5919" s="11" t="n"/>
      <c r="E5919" s="11" t="n"/>
      <c r="F5919" s="11" t="n"/>
      <c r="G5919" s="11" t="n"/>
      <c r="H5919" s="11" t="n"/>
      <c r="I5919" s="9" t="n"/>
      <c r="J5919" s="9" t="n"/>
      <c r="K5919" s="9" t="n"/>
      <c r="L5919" s="9">
        <f>IF(COUNTA($A5919:$K5919)=0,"",IF(AND(IFERROR($H5919,0)&gt;0,LEN(TRIM($K5919&amp;""))&gt;0,IFERROR(LOOKUP(2,1/((LISTS!$M$2:$M$13&lt;&gt;"")*ISNUMBER(SEARCH(LISTS!$M$2:$M$13,$I5919))),LISTS!$N$2:$N$13),"NO")="SI"),"SI","NO"))</f>
        <v/>
      </c>
      <c r="M5919" s="9">
        <f>IF(COUNTA($A5919:$K5919)=0,"",IF($K5919&lt;&gt;"",IF(COUNTIF($K$19:$K5919,$K5919)&gt;1,"SI","NO"),IF(COUNTIFS($A$19:$A5919,$A5919,$C$19:$C5919,$C5919,$J$19:$J5919,$J5919,$D$19:$D5919,$D5919)&gt;1,"SI","NO")))</f>
        <v/>
      </c>
      <c r="N5919" s="11">
        <f>IF(COUNTA($A5919:$K5919)=0,"",IF(AND($L5919="SI",$M5919="NO"),IFERROR($H5919,0),0))</f>
        <v/>
      </c>
      <c r="O5919" s="9">
        <f>IF(COUNTA($A5919:$K5919)=0,"",IF($M5919="SI","CUFE o factura duplicada dentro del reporte; no se suma dos veces",IF(IFERROR($H5919,0)&lt;=0,"DIAN reporta valor susceptible 0",IF($L5919="NO",IFERROR(LOOKUP(2,1/((LISTS!$M$2:$M$13&lt;&gt;"")*ISNUMBER(SEARCH(LISTS!$M$2:$M$13,$I5919))),LISTS!$O$2:$O$13),"Medio de pago no elegible o no identificado por DIAN"),"Apta automaticamente por pago electronico y base positiva"))))</f>
        <v/>
      </c>
    </row>
    <row r="5920">
      <c r="A5920" s="9" t="n"/>
      <c r="B5920" s="9" t="n"/>
      <c r="C5920" s="12" t="n"/>
      <c r="D5920" s="11" t="n"/>
      <c r="E5920" s="11" t="n"/>
      <c r="F5920" s="11" t="n"/>
      <c r="G5920" s="11" t="n"/>
      <c r="H5920" s="11" t="n"/>
      <c r="I5920" s="9" t="n"/>
      <c r="J5920" s="9" t="n"/>
      <c r="K5920" s="9" t="n"/>
      <c r="L5920" s="9">
        <f>IF(COUNTA($A5920:$K5920)=0,"",IF(AND(IFERROR($H5920,0)&gt;0,LEN(TRIM($K5920&amp;""))&gt;0,IFERROR(LOOKUP(2,1/((LISTS!$M$2:$M$13&lt;&gt;"")*ISNUMBER(SEARCH(LISTS!$M$2:$M$13,$I5920))),LISTS!$N$2:$N$13),"NO")="SI"),"SI","NO"))</f>
        <v/>
      </c>
      <c r="M5920" s="9">
        <f>IF(COUNTA($A5920:$K5920)=0,"",IF($K5920&lt;&gt;"",IF(COUNTIF($K$19:$K5920,$K5920)&gt;1,"SI","NO"),IF(COUNTIFS($A$19:$A5920,$A5920,$C$19:$C5920,$C5920,$J$19:$J5920,$J5920,$D$19:$D5920,$D5920)&gt;1,"SI","NO")))</f>
        <v/>
      </c>
      <c r="N5920" s="11">
        <f>IF(COUNTA($A5920:$K5920)=0,"",IF(AND($L5920="SI",$M5920="NO"),IFERROR($H5920,0),0))</f>
        <v/>
      </c>
      <c r="O5920" s="9">
        <f>IF(COUNTA($A5920:$K5920)=0,"",IF($M5920="SI","CUFE o factura duplicada dentro del reporte; no se suma dos veces",IF(IFERROR($H5920,0)&lt;=0,"DIAN reporta valor susceptible 0",IF($L5920="NO",IFERROR(LOOKUP(2,1/((LISTS!$M$2:$M$13&lt;&gt;"")*ISNUMBER(SEARCH(LISTS!$M$2:$M$13,$I5920))),LISTS!$O$2:$O$13),"Medio de pago no elegible o no identificado por DIAN"),"Apta automaticamente por pago electronico y base positiva"))))</f>
        <v/>
      </c>
    </row>
    <row r="5921">
      <c r="A5921" s="9" t="n"/>
      <c r="B5921" s="9" t="n"/>
      <c r="C5921" s="12" t="n"/>
      <c r="D5921" s="11" t="n"/>
      <c r="E5921" s="11" t="n"/>
      <c r="F5921" s="11" t="n"/>
      <c r="G5921" s="11" t="n"/>
      <c r="H5921" s="11" t="n"/>
      <c r="I5921" s="9" t="n"/>
      <c r="J5921" s="9" t="n"/>
      <c r="K5921" s="9" t="n"/>
      <c r="L5921" s="9">
        <f>IF(COUNTA($A5921:$K5921)=0,"",IF(AND(IFERROR($H5921,0)&gt;0,LEN(TRIM($K5921&amp;""))&gt;0,IFERROR(LOOKUP(2,1/((LISTS!$M$2:$M$13&lt;&gt;"")*ISNUMBER(SEARCH(LISTS!$M$2:$M$13,$I5921))),LISTS!$N$2:$N$13),"NO")="SI"),"SI","NO"))</f>
        <v/>
      </c>
      <c r="M5921" s="9">
        <f>IF(COUNTA($A5921:$K5921)=0,"",IF($K5921&lt;&gt;"",IF(COUNTIF($K$19:$K5921,$K5921)&gt;1,"SI","NO"),IF(COUNTIFS($A$19:$A5921,$A5921,$C$19:$C5921,$C5921,$J$19:$J5921,$J5921,$D$19:$D5921,$D5921)&gt;1,"SI","NO")))</f>
        <v/>
      </c>
      <c r="N5921" s="11">
        <f>IF(COUNTA($A5921:$K5921)=0,"",IF(AND($L5921="SI",$M5921="NO"),IFERROR($H5921,0),0))</f>
        <v/>
      </c>
      <c r="O5921" s="9">
        <f>IF(COUNTA($A5921:$K5921)=0,"",IF($M5921="SI","CUFE o factura duplicada dentro del reporte; no se suma dos veces",IF(IFERROR($H5921,0)&lt;=0,"DIAN reporta valor susceptible 0",IF($L5921="NO",IFERROR(LOOKUP(2,1/((LISTS!$M$2:$M$13&lt;&gt;"")*ISNUMBER(SEARCH(LISTS!$M$2:$M$13,$I5921))),LISTS!$O$2:$O$13),"Medio de pago no elegible o no identificado por DIAN"),"Apta automaticamente por pago electronico y base positiva"))))</f>
        <v/>
      </c>
    </row>
    <row r="5922">
      <c r="A5922" s="9" t="n"/>
      <c r="B5922" s="9" t="n"/>
      <c r="C5922" s="12" t="n"/>
      <c r="D5922" s="11" t="n"/>
      <c r="E5922" s="11" t="n"/>
      <c r="F5922" s="11" t="n"/>
      <c r="G5922" s="11" t="n"/>
      <c r="H5922" s="11" t="n"/>
      <c r="I5922" s="9" t="n"/>
      <c r="J5922" s="9" t="n"/>
      <c r="K5922" s="9" t="n"/>
      <c r="L5922" s="9">
        <f>IF(COUNTA($A5922:$K5922)=0,"",IF(AND(IFERROR($H5922,0)&gt;0,LEN(TRIM($K5922&amp;""))&gt;0,IFERROR(LOOKUP(2,1/((LISTS!$M$2:$M$13&lt;&gt;"")*ISNUMBER(SEARCH(LISTS!$M$2:$M$13,$I5922))),LISTS!$N$2:$N$13),"NO")="SI"),"SI","NO"))</f>
        <v/>
      </c>
      <c r="M5922" s="9">
        <f>IF(COUNTA($A5922:$K5922)=0,"",IF($K5922&lt;&gt;"",IF(COUNTIF($K$19:$K5922,$K5922)&gt;1,"SI","NO"),IF(COUNTIFS($A$19:$A5922,$A5922,$C$19:$C5922,$C5922,$J$19:$J5922,$J5922,$D$19:$D5922,$D5922)&gt;1,"SI","NO")))</f>
        <v/>
      </c>
      <c r="N5922" s="11">
        <f>IF(COUNTA($A5922:$K5922)=0,"",IF(AND($L5922="SI",$M5922="NO"),IFERROR($H5922,0),0))</f>
        <v/>
      </c>
      <c r="O5922" s="9">
        <f>IF(COUNTA($A5922:$K5922)=0,"",IF($M5922="SI","CUFE o factura duplicada dentro del reporte; no se suma dos veces",IF(IFERROR($H5922,0)&lt;=0,"DIAN reporta valor susceptible 0",IF($L5922="NO",IFERROR(LOOKUP(2,1/((LISTS!$M$2:$M$13&lt;&gt;"")*ISNUMBER(SEARCH(LISTS!$M$2:$M$13,$I5922))),LISTS!$O$2:$O$13),"Medio de pago no elegible o no identificado por DIAN"),"Apta automaticamente por pago electronico y base positiva"))))</f>
        <v/>
      </c>
    </row>
    <row r="5923">
      <c r="A5923" s="9" t="n"/>
      <c r="B5923" s="9" t="n"/>
      <c r="C5923" s="12" t="n"/>
      <c r="D5923" s="11" t="n"/>
      <c r="E5923" s="11" t="n"/>
      <c r="F5923" s="11" t="n"/>
      <c r="G5923" s="11" t="n"/>
      <c r="H5923" s="11" t="n"/>
      <c r="I5923" s="9" t="n"/>
      <c r="J5923" s="9" t="n"/>
      <c r="K5923" s="9" t="n"/>
      <c r="L5923" s="9">
        <f>IF(COUNTA($A5923:$K5923)=0,"",IF(AND(IFERROR($H5923,0)&gt;0,LEN(TRIM($K5923&amp;""))&gt;0,IFERROR(LOOKUP(2,1/((LISTS!$M$2:$M$13&lt;&gt;"")*ISNUMBER(SEARCH(LISTS!$M$2:$M$13,$I5923))),LISTS!$N$2:$N$13),"NO")="SI"),"SI","NO"))</f>
        <v/>
      </c>
      <c r="M5923" s="9">
        <f>IF(COUNTA($A5923:$K5923)=0,"",IF($K5923&lt;&gt;"",IF(COUNTIF($K$19:$K5923,$K5923)&gt;1,"SI","NO"),IF(COUNTIFS($A$19:$A5923,$A5923,$C$19:$C5923,$C5923,$J$19:$J5923,$J5923,$D$19:$D5923,$D5923)&gt;1,"SI","NO")))</f>
        <v/>
      </c>
      <c r="N5923" s="11">
        <f>IF(COUNTA($A5923:$K5923)=0,"",IF(AND($L5923="SI",$M5923="NO"),IFERROR($H5923,0),0))</f>
        <v/>
      </c>
      <c r="O5923" s="9">
        <f>IF(COUNTA($A5923:$K5923)=0,"",IF($M5923="SI","CUFE o factura duplicada dentro del reporte; no se suma dos veces",IF(IFERROR($H5923,0)&lt;=0,"DIAN reporta valor susceptible 0",IF($L5923="NO",IFERROR(LOOKUP(2,1/((LISTS!$M$2:$M$13&lt;&gt;"")*ISNUMBER(SEARCH(LISTS!$M$2:$M$13,$I5923))),LISTS!$O$2:$O$13),"Medio de pago no elegible o no identificado por DIAN"),"Apta automaticamente por pago electronico y base positiva"))))</f>
        <v/>
      </c>
    </row>
    <row r="5924">
      <c r="A5924" s="9" t="n"/>
      <c r="B5924" s="9" t="n"/>
      <c r="C5924" s="12" t="n"/>
      <c r="D5924" s="11" t="n"/>
      <c r="E5924" s="11" t="n"/>
      <c r="F5924" s="11" t="n"/>
      <c r="G5924" s="11" t="n"/>
      <c r="H5924" s="11" t="n"/>
      <c r="I5924" s="9" t="n"/>
      <c r="J5924" s="9" t="n"/>
      <c r="K5924" s="9" t="n"/>
      <c r="L5924" s="9">
        <f>IF(COUNTA($A5924:$K5924)=0,"",IF(AND(IFERROR($H5924,0)&gt;0,LEN(TRIM($K5924&amp;""))&gt;0,IFERROR(LOOKUP(2,1/((LISTS!$M$2:$M$13&lt;&gt;"")*ISNUMBER(SEARCH(LISTS!$M$2:$M$13,$I5924))),LISTS!$N$2:$N$13),"NO")="SI"),"SI","NO"))</f>
        <v/>
      </c>
      <c r="M5924" s="9">
        <f>IF(COUNTA($A5924:$K5924)=0,"",IF($K5924&lt;&gt;"",IF(COUNTIF($K$19:$K5924,$K5924)&gt;1,"SI","NO"),IF(COUNTIFS($A$19:$A5924,$A5924,$C$19:$C5924,$C5924,$J$19:$J5924,$J5924,$D$19:$D5924,$D5924)&gt;1,"SI","NO")))</f>
        <v/>
      </c>
      <c r="N5924" s="11">
        <f>IF(COUNTA($A5924:$K5924)=0,"",IF(AND($L5924="SI",$M5924="NO"),IFERROR($H5924,0),0))</f>
        <v/>
      </c>
      <c r="O5924" s="9">
        <f>IF(COUNTA($A5924:$K5924)=0,"",IF($M5924="SI","CUFE o factura duplicada dentro del reporte; no se suma dos veces",IF(IFERROR($H5924,0)&lt;=0,"DIAN reporta valor susceptible 0",IF($L5924="NO",IFERROR(LOOKUP(2,1/((LISTS!$M$2:$M$13&lt;&gt;"")*ISNUMBER(SEARCH(LISTS!$M$2:$M$13,$I5924))),LISTS!$O$2:$O$13),"Medio de pago no elegible o no identificado por DIAN"),"Apta automaticamente por pago electronico y base positiva"))))</f>
        <v/>
      </c>
    </row>
    <row r="5925">
      <c r="A5925" s="9" t="n"/>
      <c r="B5925" s="9" t="n"/>
      <c r="C5925" s="12" t="n"/>
      <c r="D5925" s="11" t="n"/>
      <c r="E5925" s="11" t="n"/>
      <c r="F5925" s="11" t="n"/>
      <c r="G5925" s="11" t="n"/>
      <c r="H5925" s="11" t="n"/>
      <c r="I5925" s="9" t="n"/>
      <c r="J5925" s="9" t="n"/>
      <c r="K5925" s="9" t="n"/>
      <c r="L5925" s="9">
        <f>IF(COUNTA($A5925:$K5925)=0,"",IF(AND(IFERROR($H5925,0)&gt;0,LEN(TRIM($K5925&amp;""))&gt;0,IFERROR(LOOKUP(2,1/((LISTS!$M$2:$M$13&lt;&gt;"")*ISNUMBER(SEARCH(LISTS!$M$2:$M$13,$I5925))),LISTS!$N$2:$N$13),"NO")="SI"),"SI","NO"))</f>
        <v/>
      </c>
      <c r="M5925" s="9">
        <f>IF(COUNTA($A5925:$K5925)=0,"",IF($K5925&lt;&gt;"",IF(COUNTIF($K$19:$K5925,$K5925)&gt;1,"SI","NO"),IF(COUNTIFS($A$19:$A5925,$A5925,$C$19:$C5925,$C5925,$J$19:$J5925,$J5925,$D$19:$D5925,$D5925)&gt;1,"SI","NO")))</f>
        <v/>
      </c>
      <c r="N5925" s="11">
        <f>IF(COUNTA($A5925:$K5925)=0,"",IF(AND($L5925="SI",$M5925="NO"),IFERROR($H5925,0),0))</f>
        <v/>
      </c>
      <c r="O5925" s="9">
        <f>IF(COUNTA($A5925:$K5925)=0,"",IF($M5925="SI","CUFE o factura duplicada dentro del reporte; no se suma dos veces",IF(IFERROR($H5925,0)&lt;=0,"DIAN reporta valor susceptible 0",IF($L5925="NO",IFERROR(LOOKUP(2,1/((LISTS!$M$2:$M$13&lt;&gt;"")*ISNUMBER(SEARCH(LISTS!$M$2:$M$13,$I5925))),LISTS!$O$2:$O$13),"Medio de pago no elegible o no identificado por DIAN"),"Apta automaticamente por pago electronico y base positiva"))))</f>
        <v/>
      </c>
    </row>
    <row r="5926">
      <c r="A5926" s="9" t="n"/>
      <c r="B5926" s="9" t="n"/>
      <c r="C5926" s="12" t="n"/>
      <c r="D5926" s="11" t="n"/>
      <c r="E5926" s="11" t="n"/>
      <c r="F5926" s="11" t="n"/>
      <c r="G5926" s="11" t="n"/>
      <c r="H5926" s="11" t="n"/>
      <c r="I5926" s="9" t="n"/>
      <c r="J5926" s="9" t="n"/>
      <c r="K5926" s="9" t="n"/>
      <c r="L5926" s="9">
        <f>IF(COUNTA($A5926:$K5926)=0,"",IF(AND(IFERROR($H5926,0)&gt;0,LEN(TRIM($K5926&amp;""))&gt;0,IFERROR(LOOKUP(2,1/((LISTS!$M$2:$M$13&lt;&gt;"")*ISNUMBER(SEARCH(LISTS!$M$2:$M$13,$I5926))),LISTS!$N$2:$N$13),"NO")="SI"),"SI","NO"))</f>
        <v/>
      </c>
      <c r="M5926" s="9">
        <f>IF(COUNTA($A5926:$K5926)=0,"",IF($K5926&lt;&gt;"",IF(COUNTIF($K$19:$K5926,$K5926)&gt;1,"SI","NO"),IF(COUNTIFS($A$19:$A5926,$A5926,$C$19:$C5926,$C5926,$J$19:$J5926,$J5926,$D$19:$D5926,$D5926)&gt;1,"SI","NO")))</f>
        <v/>
      </c>
      <c r="N5926" s="11">
        <f>IF(COUNTA($A5926:$K5926)=0,"",IF(AND($L5926="SI",$M5926="NO"),IFERROR($H5926,0),0))</f>
        <v/>
      </c>
      <c r="O5926" s="9">
        <f>IF(COUNTA($A5926:$K5926)=0,"",IF($M5926="SI","CUFE o factura duplicada dentro del reporte; no se suma dos veces",IF(IFERROR($H5926,0)&lt;=0,"DIAN reporta valor susceptible 0",IF($L5926="NO",IFERROR(LOOKUP(2,1/((LISTS!$M$2:$M$13&lt;&gt;"")*ISNUMBER(SEARCH(LISTS!$M$2:$M$13,$I5926))),LISTS!$O$2:$O$13),"Medio de pago no elegible o no identificado por DIAN"),"Apta automaticamente por pago electronico y base positiva"))))</f>
        <v/>
      </c>
    </row>
    <row r="5927">
      <c r="A5927" s="9" t="n"/>
      <c r="B5927" s="9" t="n"/>
      <c r="C5927" s="12" t="n"/>
      <c r="D5927" s="11" t="n"/>
      <c r="E5927" s="11" t="n"/>
      <c r="F5927" s="11" t="n"/>
      <c r="G5927" s="11" t="n"/>
      <c r="H5927" s="11" t="n"/>
      <c r="I5927" s="9" t="n"/>
      <c r="J5927" s="9" t="n"/>
      <c r="K5927" s="9" t="n"/>
      <c r="L5927" s="9">
        <f>IF(COUNTA($A5927:$K5927)=0,"",IF(AND(IFERROR($H5927,0)&gt;0,LEN(TRIM($K5927&amp;""))&gt;0,IFERROR(LOOKUP(2,1/((LISTS!$M$2:$M$13&lt;&gt;"")*ISNUMBER(SEARCH(LISTS!$M$2:$M$13,$I5927))),LISTS!$N$2:$N$13),"NO")="SI"),"SI","NO"))</f>
        <v/>
      </c>
      <c r="M5927" s="9">
        <f>IF(COUNTA($A5927:$K5927)=0,"",IF($K5927&lt;&gt;"",IF(COUNTIF($K$19:$K5927,$K5927)&gt;1,"SI","NO"),IF(COUNTIFS($A$19:$A5927,$A5927,$C$19:$C5927,$C5927,$J$19:$J5927,$J5927,$D$19:$D5927,$D5927)&gt;1,"SI","NO")))</f>
        <v/>
      </c>
      <c r="N5927" s="11">
        <f>IF(COUNTA($A5927:$K5927)=0,"",IF(AND($L5927="SI",$M5927="NO"),IFERROR($H5927,0),0))</f>
        <v/>
      </c>
      <c r="O5927" s="9">
        <f>IF(COUNTA($A5927:$K5927)=0,"",IF($M5927="SI","CUFE o factura duplicada dentro del reporte; no se suma dos veces",IF(IFERROR($H5927,0)&lt;=0,"DIAN reporta valor susceptible 0",IF($L5927="NO",IFERROR(LOOKUP(2,1/((LISTS!$M$2:$M$13&lt;&gt;"")*ISNUMBER(SEARCH(LISTS!$M$2:$M$13,$I5927))),LISTS!$O$2:$O$13),"Medio de pago no elegible o no identificado por DIAN"),"Apta automaticamente por pago electronico y base positiva"))))</f>
        <v/>
      </c>
    </row>
    <row r="5928">
      <c r="A5928" s="9" t="n"/>
      <c r="B5928" s="9" t="n"/>
      <c r="C5928" s="12" t="n"/>
      <c r="D5928" s="11" t="n"/>
      <c r="E5928" s="11" t="n"/>
      <c r="F5928" s="11" t="n"/>
      <c r="G5928" s="11" t="n"/>
      <c r="H5928" s="11" t="n"/>
      <c r="I5928" s="9" t="n"/>
      <c r="J5928" s="9" t="n"/>
      <c r="K5928" s="9" t="n"/>
      <c r="L5928" s="9">
        <f>IF(COUNTA($A5928:$K5928)=0,"",IF(AND(IFERROR($H5928,0)&gt;0,LEN(TRIM($K5928&amp;""))&gt;0,IFERROR(LOOKUP(2,1/((LISTS!$M$2:$M$13&lt;&gt;"")*ISNUMBER(SEARCH(LISTS!$M$2:$M$13,$I5928))),LISTS!$N$2:$N$13),"NO")="SI"),"SI","NO"))</f>
        <v/>
      </c>
      <c r="M5928" s="9">
        <f>IF(COUNTA($A5928:$K5928)=0,"",IF($K5928&lt;&gt;"",IF(COUNTIF($K$19:$K5928,$K5928)&gt;1,"SI","NO"),IF(COUNTIFS($A$19:$A5928,$A5928,$C$19:$C5928,$C5928,$J$19:$J5928,$J5928,$D$19:$D5928,$D5928)&gt;1,"SI","NO")))</f>
        <v/>
      </c>
      <c r="N5928" s="11">
        <f>IF(COUNTA($A5928:$K5928)=0,"",IF(AND($L5928="SI",$M5928="NO"),IFERROR($H5928,0),0))</f>
        <v/>
      </c>
      <c r="O5928" s="9">
        <f>IF(COUNTA($A5928:$K5928)=0,"",IF($M5928="SI","CUFE o factura duplicada dentro del reporte; no se suma dos veces",IF(IFERROR($H5928,0)&lt;=0,"DIAN reporta valor susceptible 0",IF($L5928="NO",IFERROR(LOOKUP(2,1/((LISTS!$M$2:$M$13&lt;&gt;"")*ISNUMBER(SEARCH(LISTS!$M$2:$M$13,$I5928))),LISTS!$O$2:$O$13),"Medio de pago no elegible o no identificado por DIAN"),"Apta automaticamente por pago electronico y base positiva"))))</f>
        <v/>
      </c>
    </row>
    <row r="5929">
      <c r="A5929" s="9" t="n"/>
      <c r="B5929" s="9" t="n"/>
      <c r="C5929" s="12" t="n"/>
      <c r="D5929" s="11" t="n"/>
      <c r="E5929" s="11" t="n"/>
      <c r="F5929" s="11" t="n"/>
      <c r="G5929" s="11" t="n"/>
      <c r="H5929" s="11" t="n"/>
      <c r="I5929" s="9" t="n"/>
      <c r="J5929" s="9" t="n"/>
      <c r="K5929" s="9" t="n"/>
      <c r="L5929" s="9">
        <f>IF(COUNTA($A5929:$K5929)=0,"",IF(AND(IFERROR($H5929,0)&gt;0,LEN(TRIM($K5929&amp;""))&gt;0,IFERROR(LOOKUP(2,1/((LISTS!$M$2:$M$13&lt;&gt;"")*ISNUMBER(SEARCH(LISTS!$M$2:$M$13,$I5929))),LISTS!$N$2:$N$13),"NO")="SI"),"SI","NO"))</f>
        <v/>
      </c>
      <c r="M5929" s="9">
        <f>IF(COUNTA($A5929:$K5929)=0,"",IF($K5929&lt;&gt;"",IF(COUNTIF($K$19:$K5929,$K5929)&gt;1,"SI","NO"),IF(COUNTIFS($A$19:$A5929,$A5929,$C$19:$C5929,$C5929,$J$19:$J5929,$J5929,$D$19:$D5929,$D5929)&gt;1,"SI","NO")))</f>
        <v/>
      </c>
      <c r="N5929" s="11">
        <f>IF(COUNTA($A5929:$K5929)=0,"",IF(AND($L5929="SI",$M5929="NO"),IFERROR($H5929,0),0))</f>
        <v/>
      </c>
      <c r="O5929" s="9">
        <f>IF(COUNTA($A5929:$K5929)=0,"",IF($M5929="SI","CUFE o factura duplicada dentro del reporte; no se suma dos veces",IF(IFERROR($H5929,0)&lt;=0,"DIAN reporta valor susceptible 0",IF($L5929="NO",IFERROR(LOOKUP(2,1/((LISTS!$M$2:$M$13&lt;&gt;"")*ISNUMBER(SEARCH(LISTS!$M$2:$M$13,$I5929))),LISTS!$O$2:$O$13),"Medio de pago no elegible o no identificado por DIAN"),"Apta automaticamente por pago electronico y base positiva"))))</f>
        <v/>
      </c>
    </row>
    <row r="5930">
      <c r="A5930" s="9" t="n"/>
      <c r="B5930" s="9" t="n"/>
      <c r="C5930" s="12" t="n"/>
      <c r="D5930" s="11" t="n"/>
      <c r="E5930" s="11" t="n"/>
      <c r="F5930" s="11" t="n"/>
      <c r="G5930" s="11" t="n"/>
      <c r="H5930" s="11" t="n"/>
      <c r="I5930" s="9" t="n"/>
      <c r="J5930" s="9" t="n"/>
      <c r="K5930" s="9" t="n"/>
      <c r="L5930" s="9">
        <f>IF(COUNTA($A5930:$K5930)=0,"",IF(AND(IFERROR($H5930,0)&gt;0,LEN(TRIM($K5930&amp;""))&gt;0,IFERROR(LOOKUP(2,1/((LISTS!$M$2:$M$13&lt;&gt;"")*ISNUMBER(SEARCH(LISTS!$M$2:$M$13,$I5930))),LISTS!$N$2:$N$13),"NO")="SI"),"SI","NO"))</f>
        <v/>
      </c>
      <c r="M5930" s="9">
        <f>IF(COUNTA($A5930:$K5930)=0,"",IF($K5930&lt;&gt;"",IF(COUNTIF($K$19:$K5930,$K5930)&gt;1,"SI","NO"),IF(COUNTIFS($A$19:$A5930,$A5930,$C$19:$C5930,$C5930,$J$19:$J5930,$J5930,$D$19:$D5930,$D5930)&gt;1,"SI","NO")))</f>
        <v/>
      </c>
      <c r="N5930" s="11">
        <f>IF(COUNTA($A5930:$K5930)=0,"",IF(AND($L5930="SI",$M5930="NO"),IFERROR($H5930,0),0))</f>
        <v/>
      </c>
      <c r="O5930" s="9">
        <f>IF(COUNTA($A5930:$K5930)=0,"",IF($M5930="SI","CUFE o factura duplicada dentro del reporte; no se suma dos veces",IF(IFERROR($H5930,0)&lt;=0,"DIAN reporta valor susceptible 0",IF($L5930="NO",IFERROR(LOOKUP(2,1/((LISTS!$M$2:$M$13&lt;&gt;"")*ISNUMBER(SEARCH(LISTS!$M$2:$M$13,$I5930))),LISTS!$O$2:$O$13),"Medio de pago no elegible o no identificado por DIAN"),"Apta automaticamente por pago electronico y base positiva"))))</f>
        <v/>
      </c>
    </row>
    <row r="5931">
      <c r="A5931" s="9" t="n"/>
      <c r="B5931" s="9" t="n"/>
      <c r="C5931" s="12" t="n"/>
      <c r="D5931" s="11" t="n"/>
      <c r="E5931" s="11" t="n"/>
      <c r="F5931" s="11" t="n"/>
      <c r="G5931" s="11" t="n"/>
      <c r="H5931" s="11" t="n"/>
      <c r="I5931" s="9" t="n"/>
      <c r="J5931" s="9" t="n"/>
      <c r="K5931" s="9" t="n"/>
      <c r="L5931" s="9">
        <f>IF(COUNTA($A5931:$K5931)=0,"",IF(AND(IFERROR($H5931,0)&gt;0,LEN(TRIM($K5931&amp;""))&gt;0,IFERROR(LOOKUP(2,1/((LISTS!$M$2:$M$13&lt;&gt;"")*ISNUMBER(SEARCH(LISTS!$M$2:$M$13,$I5931))),LISTS!$N$2:$N$13),"NO")="SI"),"SI","NO"))</f>
        <v/>
      </c>
      <c r="M5931" s="9">
        <f>IF(COUNTA($A5931:$K5931)=0,"",IF($K5931&lt;&gt;"",IF(COUNTIF($K$19:$K5931,$K5931)&gt;1,"SI","NO"),IF(COUNTIFS($A$19:$A5931,$A5931,$C$19:$C5931,$C5931,$J$19:$J5931,$J5931,$D$19:$D5931,$D5931)&gt;1,"SI","NO")))</f>
        <v/>
      </c>
      <c r="N5931" s="11">
        <f>IF(COUNTA($A5931:$K5931)=0,"",IF(AND($L5931="SI",$M5931="NO"),IFERROR($H5931,0),0))</f>
        <v/>
      </c>
      <c r="O5931" s="9">
        <f>IF(COUNTA($A5931:$K5931)=0,"",IF($M5931="SI","CUFE o factura duplicada dentro del reporte; no se suma dos veces",IF(IFERROR($H5931,0)&lt;=0,"DIAN reporta valor susceptible 0",IF($L5931="NO",IFERROR(LOOKUP(2,1/((LISTS!$M$2:$M$13&lt;&gt;"")*ISNUMBER(SEARCH(LISTS!$M$2:$M$13,$I5931))),LISTS!$O$2:$O$13),"Medio de pago no elegible o no identificado por DIAN"),"Apta automaticamente por pago electronico y base positiva"))))</f>
        <v/>
      </c>
    </row>
    <row r="5932">
      <c r="A5932" s="9" t="n"/>
      <c r="B5932" s="9" t="n"/>
      <c r="C5932" s="12" t="n"/>
      <c r="D5932" s="11" t="n"/>
      <c r="E5932" s="11" t="n"/>
      <c r="F5932" s="11" t="n"/>
      <c r="G5932" s="11" t="n"/>
      <c r="H5932" s="11" t="n"/>
      <c r="I5932" s="9" t="n"/>
      <c r="J5932" s="9" t="n"/>
      <c r="K5932" s="9" t="n"/>
      <c r="L5932" s="9">
        <f>IF(COUNTA($A5932:$K5932)=0,"",IF(AND(IFERROR($H5932,0)&gt;0,LEN(TRIM($K5932&amp;""))&gt;0,IFERROR(LOOKUP(2,1/((LISTS!$M$2:$M$13&lt;&gt;"")*ISNUMBER(SEARCH(LISTS!$M$2:$M$13,$I5932))),LISTS!$N$2:$N$13),"NO")="SI"),"SI","NO"))</f>
        <v/>
      </c>
      <c r="M5932" s="9">
        <f>IF(COUNTA($A5932:$K5932)=0,"",IF($K5932&lt;&gt;"",IF(COUNTIF($K$19:$K5932,$K5932)&gt;1,"SI","NO"),IF(COUNTIFS($A$19:$A5932,$A5932,$C$19:$C5932,$C5932,$J$19:$J5932,$J5932,$D$19:$D5932,$D5932)&gt;1,"SI","NO")))</f>
        <v/>
      </c>
      <c r="N5932" s="11">
        <f>IF(COUNTA($A5932:$K5932)=0,"",IF(AND($L5932="SI",$M5932="NO"),IFERROR($H5932,0),0))</f>
        <v/>
      </c>
      <c r="O5932" s="9">
        <f>IF(COUNTA($A5932:$K5932)=0,"",IF($M5932="SI","CUFE o factura duplicada dentro del reporte; no se suma dos veces",IF(IFERROR($H5932,0)&lt;=0,"DIAN reporta valor susceptible 0",IF($L5932="NO",IFERROR(LOOKUP(2,1/((LISTS!$M$2:$M$13&lt;&gt;"")*ISNUMBER(SEARCH(LISTS!$M$2:$M$13,$I5932))),LISTS!$O$2:$O$13),"Medio de pago no elegible o no identificado por DIAN"),"Apta automaticamente por pago electronico y base positiva"))))</f>
        <v/>
      </c>
    </row>
    <row r="5933">
      <c r="A5933" s="9" t="n"/>
      <c r="B5933" s="9" t="n"/>
      <c r="C5933" s="12" t="n"/>
      <c r="D5933" s="11" t="n"/>
      <c r="E5933" s="11" t="n"/>
      <c r="F5933" s="11" t="n"/>
      <c r="G5933" s="11" t="n"/>
      <c r="H5933" s="11" t="n"/>
      <c r="I5933" s="9" t="n"/>
      <c r="J5933" s="9" t="n"/>
      <c r="K5933" s="9" t="n"/>
      <c r="L5933" s="9">
        <f>IF(COUNTA($A5933:$K5933)=0,"",IF(AND(IFERROR($H5933,0)&gt;0,LEN(TRIM($K5933&amp;""))&gt;0,IFERROR(LOOKUP(2,1/((LISTS!$M$2:$M$13&lt;&gt;"")*ISNUMBER(SEARCH(LISTS!$M$2:$M$13,$I5933))),LISTS!$N$2:$N$13),"NO")="SI"),"SI","NO"))</f>
        <v/>
      </c>
      <c r="M5933" s="9">
        <f>IF(COUNTA($A5933:$K5933)=0,"",IF($K5933&lt;&gt;"",IF(COUNTIF($K$19:$K5933,$K5933)&gt;1,"SI","NO"),IF(COUNTIFS($A$19:$A5933,$A5933,$C$19:$C5933,$C5933,$J$19:$J5933,$J5933,$D$19:$D5933,$D5933)&gt;1,"SI","NO")))</f>
        <v/>
      </c>
      <c r="N5933" s="11">
        <f>IF(COUNTA($A5933:$K5933)=0,"",IF(AND($L5933="SI",$M5933="NO"),IFERROR($H5933,0),0))</f>
        <v/>
      </c>
      <c r="O5933" s="9">
        <f>IF(COUNTA($A5933:$K5933)=0,"",IF($M5933="SI","CUFE o factura duplicada dentro del reporte; no se suma dos veces",IF(IFERROR($H5933,0)&lt;=0,"DIAN reporta valor susceptible 0",IF($L5933="NO",IFERROR(LOOKUP(2,1/((LISTS!$M$2:$M$13&lt;&gt;"")*ISNUMBER(SEARCH(LISTS!$M$2:$M$13,$I5933))),LISTS!$O$2:$O$13),"Medio de pago no elegible o no identificado por DIAN"),"Apta automaticamente por pago electronico y base positiva"))))</f>
        <v/>
      </c>
    </row>
    <row r="5934">
      <c r="A5934" s="9" t="n"/>
      <c r="B5934" s="9" t="n"/>
      <c r="C5934" s="12" t="n"/>
      <c r="D5934" s="11" t="n"/>
      <c r="E5934" s="11" t="n"/>
      <c r="F5934" s="11" t="n"/>
      <c r="G5934" s="11" t="n"/>
      <c r="H5934" s="11" t="n"/>
      <c r="I5934" s="9" t="n"/>
      <c r="J5934" s="9" t="n"/>
      <c r="K5934" s="9" t="n"/>
      <c r="L5934" s="9">
        <f>IF(COUNTA($A5934:$K5934)=0,"",IF(AND(IFERROR($H5934,0)&gt;0,LEN(TRIM($K5934&amp;""))&gt;0,IFERROR(LOOKUP(2,1/((LISTS!$M$2:$M$13&lt;&gt;"")*ISNUMBER(SEARCH(LISTS!$M$2:$M$13,$I5934))),LISTS!$N$2:$N$13),"NO")="SI"),"SI","NO"))</f>
        <v/>
      </c>
      <c r="M5934" s="9">
        <f>IF(COUNTA($A5934:$K5934)=0,"",IF($K5934&lt;&gt;"",IF(COUNTIF($K$19:$K5934,$K5934)&gt;1,"SI","NO"),IF(COUNTIFS($A$19:$A5934,$A5934,$C$19:$C5934,$C5934,$J$19:$J5934,$J5934,$D$19:$D5934,$D5934)&gt;1,"SI","NO")))</f>
        <v/>
      </c>
      <c r="N5934" s="11">
        <f>IF(COUNTA($A5934:$K5934)=0,"",IF(AND($L5934="SI",$M5934="NO"),IFERROR($H5934,0),0))</f>
        <v/>
      </c>
      <c r="O5934" s="9">
        <f>IF(COUNTA($A5934:$K5934)=0,"",IF($M5934="SI","CUFE o factura duplicada dentro del reporte; no se suma dos veces",IF(IFERROR($H5934,0)&lt;=0,"DIAN reporta valor susceptible 0",IF($L5934="NO",IFERROR(LOOKUP(2,1/((LISTS!$M$2:$M$13&lt;&gt;"")*ISNUMBER(SEARCH(LISTS!$M$2:$M$13,$I5934))),LISTS!$O$2:$O$13),"Medio de pago no elegible o no identificado por DIAN"),"Apta automaticamente por pago electronico y base positiva"))))</f>
        <v/>
      </c>
    </row>
    <row r="5935">
      <c r="A5935" s="9" t="n"/>
      <c r="B5935" s="9" t="n"/>
      <c r="C5935" s="12" t="n"/>
      <c r="D5935" s="11" t="n"/>
      <c r="E5935" s="11" t="n"/>
      <c r="F5935" s="11" t="n"/>
      <c r="G5935" s="11" t="n"/>
      <c r="H5935" s="11" t="n"/>
      <c r="I5935" s="9" t="n"/>
      <c r="J5935" s="9" t="n"/>
      <c r="K5935" s="9" t="n"/>
      <c r="L5935" s="9">
        <f>IF(COUNTA($A5935:$K5935)=0,"",IF(AND(IFERROR($H5935,0)&gt;0,LEN(TRIM($K5935&amp;""))&gt;0,IFERROR(LOOKUP(2,1/((LISTS!$M$2:$M$13&lt;&gt;"")*ISNUMBER(SEARCH(LISTS!$M$2:$M$13,$I5935))),LISTS!$N$2:$N$13),"NO")="SI"),"SI","NO"))</f>
        <v/>
      </c>
      <c r="M5935" s="9">
        <f>IF(COUNTA($A5935:$K5935)=0,"",IF($K5935&lt;&gt;"",IF(COUNTIF($K$19:$K5935,$K5935)&gt;1,"SI","NO"),IF(COUNTIFS($A$19:$A5935,$A5935,$C$19:$C5935,$C5935,$J$19:$J5935,$J5935,$D$19:$D5935,$D5935)&gt;1,"SI","NO")))</f>
        <v/>
      </c>
      <c r="N5935" s="11">
        <f>IF(COUNTA($A5935:$K5935)=0,"",IF(AND($L5935="SI",$M5935="NO"),IFERROR($H5935,0),0))</f>
        <v/>
      </c>
      <c r="O5935" s="9">
        <f>IF(COUNTA($A5935:$K5935)=0,"",IF($M5935="SI","CUFE o factura duplicada dentro del reporte; no se suma dos veces",IF(IFERROR($H5935,0)&lt;=0,"DIAN reporta valor susceptible 0",IF($L5935="NO",IFERROR(LOOKUP(2,1/((LISTS!$M$2:$M$13&lt;&gt;"")*ISNUMBER(SEARCH(LISTS!$M$2:$M$13,$I5935))),LISTS!$O$2:$O$13),"Medio de pago no elegible o no identificado por DIAN"),"Apta automaticamente por pago electronico y base positiva"))))</f>
        <v/>
      </c>
    </row>
    <row r="5936">
      <c r="A5936" s="9" t="n"/>
      <c r="B5936" s="9" t="n"/>
      <c r="C5936" s="12" t="n"/>
      <c r="D5936" s="11" t="n"/>
      <c r="E5936" s="11" t="n"/>
      <c r="F5936" s="11" t="n"/>
      <c r="G5936" s="11" t="n"/>
      <c r="H5936" s="11" t="n"/>
      <c r="I5936" s="9" t="n"/>
      <c r="J5936" s="9" t="n"/>
      <c r="K5936" s="9" t="n"/>
      <c r="L5936" s="9">
        <f>IF(COUNTA($A5936:$K5936)=0,"",IF(AND(IFERROR($H5936,0)&gt;0,LEN(TRIM($K5936&amp;""))&gt;0,IFERROR(LOOKUP(2,1/((LISTS!$M$2:$M$13&lt;&gt;"")*ISNUMBER(SEARCH(LISTS!$M$2:$M$13,$I5936))),LISTS!$N$2:$N$13),"NO")="SI"),"SI","NO"))</f>
        <v/>
      </c>
      <c r="M5936" s="9">
        <f>IF(COUNTA($A5936:$K5936)=0,"",IF($K5936&lt;&gt;"",IF(COUNTIF($K$19:$K5936,$K5936)&gt;1,"SI","NO"),IF(COUNTIFS($A$19:$A5936,$A5936,$C$19:$C5936,$C5936,$J$19:$J5936,$J5936,$D$19:$D5936,$D5936)&gt;1,"SI","NO")))</f>
        <v/>
      </c>
      <c r="N5936" s="11">
        <f>IF(COUNTA($A5936:$K5936)=0,"",IF(AND($L5936="SI",$M5936="NO"),IFERROR($H5936,0),0))</f>
        <v/>
      </c>
      <c r="O5936" s="9">
        <f>IF(COUNTA($A5936:$K5936)=0,"",IF($M5936="SI","CUFE o factura duplicada dentro del reporte; no se suma dos veces",IF(IFERROR($H5936,0)&lt;=0,"DIAN reporta valor susceptible 0",IF($L5936="NO",IFERROR(LOOKUP(2,1/((LISTS!$M$2:$M$13&lt;&gt;"")*ISNUMBER(SEARCH(LISTS!$M$2:$M$13,$I5936))),LISTS!$O$2:$O$13),"Medio de pago no elegible o no identificado por DIAN"),"Apta automaticamente por pago electronico y base positiva"))))</f>
        <v/>
      </c>
    </row>
    <row r="5937">
      <c r="A5937" s="9" t="n"/>
      <c r="B5937" s="9" t="n"/>
      <c r="C5937" s="12" t="n"/>
      <c r="D5937" s="11" t="n"/>
      <c r="E5937" s="11" t="n"/>
      <c r="F5937" s="11" t="n"/>
      <c r="G5937" s="11" t="n"/>
      <c r="H5937" s="11" t="n"/>
      <c r="I5937" s="9" t="n"/>
      <c r="J5937" s="9" t="n"/>
      <c r="K5937" s="9" t="n"/>
      <c r="L5937" s="9">
        <f>IF(COUNTA($A5937:$K5937)=0,"",IF(AND(IFERROR($H5937,0)&gt;0,LEN(TRIM($K5937&amp;""))&gt;0,IFERROR(LOOKUP(2,1/((LISTS!$M$2:$M$13&lt;&gt;"")*ISNUMBER(SEARCH(LISTS!$M$2:$M$13,$I5937))),LISTS!$N$2:$N$13),"NO")="SI"),"SI","NO"))</f>
        <v/>
      </c>
      <c r="M5937" s="9">
        <f>IF(COUNTA($A5937:$K5937)=0,"",IF($K5937&lt;&gt;"",IF(COUNTIF($K$19:$K5937,$K5937)&gt;1,"SI","NO"),IF(COUNTIFS($A$19:$A5937,$A5937,$C$19:$C5937,$C5937,$J$19:$J5937,$J5937,$D$19:$D5937,$D5937)&gt;1,"SI","NO")))</f>
        <v/>
      </c>
      <c r="N5937" s="11">
        <f>IF(COUNTA($A5937:$K5937)=0,"",IF(AND($L5937="SI",$M5937="NO"),IFERROR($H5937,0),0))</f>
        <v/>
      </c>
      <c r="O5937" s="9">
        <f>IF(COUNTA($A5937:$K5937)=0,"",IF($M5937="SI","CUFE o factura duplicada dentro del reporte; no se suma dos veces",IF(IFERROR($H5937,0)&lt;=0,"DIAN reporta valor susceptible 0",IF($L5937="NO",IFERROR(LOOKUP(2,1/((LISTS!$M$2:$M$13&lt;&gt;"")*ISNUMBER(SEARCH(LISTS!$M$2:$M$13,$I5937))),LISTS!$O$2:$O$13),"Medio de pago no elegible o no identificado por DIAN"),"Apta automaticamente por pago electronico y base positiva"))))</f>
        <v/>
      </c>
    </row>
    <row r="5938">
      <c r="A5938" s="9" t="n"/>
      <c r="B5938" s="9" t="n"/>
      <c r="C5938" s="12" t="n"/>
      <c r="D5938" s="11" t="n"/>
      <c r="E5938" s="11" t="n"/>
      <c r="F5938" s="11" t="n"/>
      <c r="G5938" s="11" t="n"/>
      <c r="H5938" s="11" t="n"/>
      <c r="I5938" s="9" t="n"/>
      <c r="J5938" s="9" t="n"/>
      <c r="K5938" s="9" t="n"/>
      <c r="L5938" s="9">
        <f>IF(COUNTA($A5938:$K5938)=0,"",IF(AND(IFERROR($H5938,0)&gt;0,LEN(TRIM($K5938&amp;""))&gt;0,IFERROR(LOOKUP(2,1/((LISTS!$M$2:$M$13&lt;&gt;"")*ISNUMBER(SEARCH(LISTS!$M$2:$M$13,$I5938))),LISTS!$N$2:$N$13),"NO")="SI"),"SI","NO"))</f>
        <v/>
      </c>
      <c r="M5938" s="9">
        <f>IF(COUNTA($A5938:$K5938)=0,"",IF($K5938&lt;&gt;"",IF(COUNTIF($K$19:$K5938,$K5938)&gt;1,"SI","NO"),IF(COUNTIFS($A$19:$A5938,$A5938,$C$19:$C5938,$C5938,$J$19:$J5938,$J5938,$D$19:$D5938,$D5938)&gt;1,"SI","NO")))</f>
        <v/>
      </c>
      <c r="N5938" s="11">
        <f>IF(COUNTA($A5938:$K5938)=0,"",IF(AND($L5938="SI",$M5938="NO"),IFERROR($H5938,0),0))</f>
        <v/>
      </c>
      <c r="O5938" s="9">
        <f>IF(COUNTA($A5938:$K5938)=0,"",IF($M5938="SI","CUFE o factura duplicada dentro del reporte; no se suma dos veces",IF(IFERROR($H5938,0)&lt;=0,"DIAN reporta valor susceptible 0",IF($L5938="NO",IFERROR(LOOKUP(2,1/((LISTS!$M$2:$M$13&lt;&gt;"")*ISNUMBER(SEARCH(LISTS!$M$2:$M$13,$I5938))),LISTS!$O$2:$O$13),"Medio de pago no elegible o no identificado por DIAN"),"Apta automaticamente por pago electronico y base positiva"))))</f>
        <v/>
      </c>
    </row>
    <row r="5939">
      <c r="A5939" s="9" t="n"/>
      <c r="B5939" s="9" t="n"/>
      <c r="C5939" s="12" t="n"/>
      <c r="D5939" s="11" t="n"/>
      <c r="E5939" s="11" t="n"/>
      <c r="F5939" s="11" t="n"/>
      <c r="G5939" s="11" t="n"/>
      <c r="H5939" s="11" t="n"/>
      <c r="I5939" s="9" t="n"/>
      <c r="J5939" s="9" t="n"/>
      <c r="K5939" s="9" t="n"/>
      <c r="L5939" s="9">
        <f>IF(COUNTA($A5939:$K5939)=0,"",IF(AND(IFERROR($H5939,0)&gt;0,LEN(TRIM($K5939&amp;""))&gt;0,IFERROR(LOOKUP(2,1/((LISTS!$M$2:$M$13&lt;&gt;"")*ISNUMBER(SEARCH(LISTS!$M$2:$M$13,$I5939))),LISTS!$N$2:$N$13),"NO")="SI"),"SI","NO"))</f>
        <v/>
      </c>
      <c r="M5939" s="9">
        <f>IF(COUNTA($A5939:$K5939)=0,"",IF($K5939&lt;&gt;"",IF(COUNTIF($K$19:$K5939,$K5939)&gt;1,"SI","NO"),IF(COUNTIFS($A$19:$A5939,$A5939,$C$19:$C5939,$C5939,$J$19:$J5939,$J5939,$D$19:$D5939,$D5939)&gt;1,"SI","NO")))</f>
        <v/>
      </c>
      <c r="N5939" s="11">
        <f>IF(COUNTA($A5939:$K5939)=0,"",IF(AND($L5939="SI",$M5939="NO"),IFERROR($H5939,0),0))</f>
        <v/>
      </c>
      <c r="O5939" s="9">
        <f>IF(COUNTA($A5939:$K5939)=0,"",IF($M5939="SI","CUFE o factura duplicada dentro del reporte; no se suma dos veces",IF(IFERROR($H5939,0)&lt;=0,"DIAN reporta valor susceptible 0",IF($L5939="NO",IFERROR(LOOKUP(2,1/((LISTS!$M$2:$M$13&lt;&gt;"")*ISNUMBER(SEARCH(LISTS!$M$2:$M$13,$I5939))),LISTS!$O$2:$O$13),"Medio de pago no elegible o no identificado por DIAN"),"Apta automaticamente por pago electronico y base positiva"))))</f>
        <v/>
      </c>
    </row>
    <row r="5940">
      <c r="A5940" s="9" t="n"/>
      <c r="B5940" s="9" t="n"/>
      <c r="C5940" s="12" t="n"/>
      <c r="D5940" s="11" t="n"/>
      <c r="E5940" s="11" t="n"/>
      <c r="F5940" s="11" t="n"/>
      <c r="G5940" s="11" t="n"/>
      <c r="H5940" s="11" t="n"/>
      <c r="I5940" s="9" t="n"/>
      <c r="J5940" s="9" t="n"/>
      <c r="K5940" s="9" t="n"/>
      <c r="L5940" s="9">
        <f>IF(COUNTA($A5940:$K5940)=0,"",IF(AND(IFERROR($H5940,0)&gt;0,LEN(TRIM($K5940&amp;""))&gt;0,IFERROR(LOOKUP(2,1/((LISTS!$M$2:$M$13&lt;&gt;"")*ISNUMBER(SEARCH(LISTS!$M$2:$M$13,$I5940))),LISTS!$N$2:$N$13),"NO")="SI"),"SI","NO"))</f>
        <v/>
      </c>
      <c r="M5940" s="9">
        <f>IF(COUNTA($A5940:$K5940)=0,"",IF($K5940&lt;&gt;"",IF(COUNTIF($K$19:$K5940,$K5940)&gt;1,"SI","NO"),IF(COUNTIFS($A$19:$A5940,$A5940,$C$19:$C5940,$C5940,$J$19:$J5940,$J5940,$D$19:$D5940,$D5940)&gt;1,"SI","NO")))</f>
        <v/>
      </c>
      <c r="N5940" s="11">
        <f>IF(COUNTA($A5940:$K5940)=0,"",IF(AND($L5940="SI",$M5940="NO"),IFERROR($H5940,0),0))</f>
        <v/>
      </c>
      <c r="O5940" s="9">
        <f>IF(COUNTA($A5940:$K5940)=0,"",IF($M5940="SI","CUFE o factura duplicada dentro del reporte; no se suma dos veces",IF(IFERROR($H5940,0)&lt;=0,"DIAN reporta valor susceptible 0",IF($L5940="NO",IFERROR(LOOKUP(2,1/((LISTS!$M$2:$M$13&lt;&gt;"")*ISNUMBER(SEARCH(LISTS!$M$2:$M$13,$I5940))),LISTS!$O$2:$O$13),"Medio de pago no elegible o no identificado por DIAN"),"Apta automaticamente por pago electronico y base positiva"))))</f>
        <v/>
      </c>
    </row>
    <row r="5941">
      <c r="A5941" s="9" t="n"/>
      <c r="B5941" s="9" t="n"/>
      <c r="C5941" s="12" t="n"/>
      <c r="D5941" s="11" t="n"/>
      <c r="E5941" s="11" t="n"/>
      <c r="F5941" s="11" t="n"/>
      <c r="G5941" s="11" t="n"/>
      <c r="H5941" s="11" t="n"/>
      <c r="I5941" s="9" t="n"/>
      <c r="J5941" s="9" t="n"/>
      <c r="K5941" s="9" t="n"/>
      <c r="L5941" s="9">
        <f>IF(COUNTA($A5941:$K5941)=0,"",IF(AND(IFERROR($H5941,0)&gt;0,LEN(TRIM($K5941&amp;""))&gt;0,IFERROR(LOOKUP(2,1/((LISTS!$M$2:$M$13&lt;&gt;"")*ISNUMBER(SEARCH(LISTS!$M$2:$M$13,$I5941))),LISTS!$N$2:$N$13),"NO")="SI"),"SI","NO"))</f>
        <v/>
      </c>
      <c r="M5941" s="9">
        <f>IF(COUNTA($A5941:$K5941)=0,"",IF($K5941&lt;&gt;"",IF(COUNTIF($K$19:$K5941,$K5941)&gt;1,"SI","NO"),IF(COUNTIFS($A$19:$A5941,$A5941,$C$19:$C5941,$C5941,$J$19:$J5941,$J5941,$D$19:$D5941,$D5941)&gt;1,"SI","NO")))</f>
        <v/>
      </c>
      <c r="N5941" s="11">
        <f>IF(COUNTA($A5941:$K5941)=0,"",IF(AND($L5941="SI",$M5941="NO"),IFERROR($H5941,0),0))</f>
        <v/>
      </c>
      <c r="O5941" s="9">
        <f>IF(COUNTA($A5941:$K5941)=0,"",IF($M5941="SI","CUFE o factura duplicada dentro del reporte; no se suma dos veces",IF(IFERROR($H5941,0)&lt;=0,"DIAN reporta valor susceptible 0",IF($L5941="NO",IFERROR(LOOKUP(2,1/((LISTS!$M$2:$M$13&lt;&gt;"")*ISNUMBER(SEARCH(LISTS!$M$2:$M$13,$I5941))),LISTS!$O$2:$O$13),"Medio de pago no elegible o no identificado por DIAN"),"Apta automaticamente por pago electronico y base positiva"))))</f>
        <v/>
      </c>
    </row>
    <row r="5942">
      <c r="A5942" s="9" t="n"/>
      <c r="B5942" s="9" t="n"/>
      <c r="C5942" s="12" t="n"/>
      <c r="D5942" s="11" t="n"/>
      <c r="E5942" s="11" t="n"/>
      <c r="F5942" s="11" t="n"/>
      <c r="G5942" s="11" t="n"/>
      <c r="H5942" s="11" t="n"/>
      <c r="I5942" s="9" t="n"/>
      <c r="J5942" s="9" t="n"/>
      <c r="K5942" s="9" t="n"/>
      <c r="L5942" s="9">
        <f>IF(COUNTA($A5942:$K5942)=0,"",IF(AND(IFERROR($H5942,0)&gt;0,LEN(TRIM($K5942&amp;""))&gt;0,IFERROR(LOOKUP(2,1/((LISTS!$M$2:$M$13&lt;&gt;"")*ISNUMBER(SEARCH(LISTS!$M$2:$M$13,$I5942))),LISTS!$N$2:$N$13),"NO")="SI"),"SI","NO"))</f>
        <v/>
      </c>
      <c r="M5942" s="9">
        <f>IF(COUNTA($A5942:$K5942)=0,"",IF($K5942&lt;&gt;"",IF(COUNTIF($K$19:$K5942,$K5942)&gt;1,"SI","NO"),IF(COUNTIFS($A$19:$A5942,$A5942,$C$19:$C5942,$C5942,$J$19:$J5942,$J5942,$D$19:$D5942,$D5942)&gt;1,"SI","NO")))</f>
        <v/>
      </c>
      <c r="N5942" s="11">
        <f>IF(COUNTA($A5942:$K5942)=0,"",IF(AND($L5942="SI",$M5942="NO"),IFERROR($H5942,0),0))</f>
        <v/>
      </c>
      <c r="O5942" s="9">
        <f>IF(COUNTA($A5942:$K5942)=0,"",IF($M5942="SI","CUFE o factura duplicada dentro del reporte; no se suma dos veces",IF(IFERROR($H5942,0)&lt;=0,"DIAN reporta valor susceptible 0",IF($L5942="NO",IFERROR(LOOKUP(2,1/((LISTS!$M$2:$M$13&lt;&gt;"")*ISNUMBER(SEARCH(LISTS!$M$2:$M$13,$I5942))),LISTS!$O$2:$O$13),"Medio de pago no elegible o no identificado por DIAN"),"Apta automaticamente por pago electronico y base positiva"))))</f>
        <v/>
      </c>
    </row>
    <row r="5943">
      <c r="A5943" s="9" t="n"/>
      <c r="B5943" s="9" t="n"/>
      <c r="C5943" s="12" t="n"/>
      <c r="D5943" s="11" t="n"/>
      <c r="E5943" s="11" t="n"/>
      <c r="F5943" s="11" t="n"/>
      <c r="G5943" s="11" t="n"/>
      <c r="H5943" s="11" t="n"/>
      <c r="I5943" s="9" t="n"/>
      <c r="J5943" s="9" t="n"/>
      <c r="K5943" s="9" t="n"/>
      <c r="L5943" s="9">
        <f>IF(COUNTA($A5943:$K5943)=0,"",IF(AND(IFERROR($H5943,0)&gt;0,LEN(TRIM($K5943&amp;""))&gt;0,IFERROR(LOOKUP(2,1/((LISTS!$M$2:$M$13&lt;&gt;"")*ISNUMBER(SEARCH(LISTS!$M$2:$M$13,$I5943))),LISTS!$N$2:$N$13),"NO")="SI"),"SI","NO"))</f>
        <v/>
      </c>
      <c r="M5943" s="9">
        <f>IF(COUNTA($A5943:$K5943)=0,"",IF($K5943&lt;&gt;"",IF(COUNTIF($K$19:$K5943,$K5943)&gt;1,"SI","NO"),IF(COUNTIFS($A$19:$A5943,$A5943,$C$19:$C5943,$C5943,$J$19:$J5943,$J5943,$D$19:$D5943,$D5943)&gt;1,"SI","NO")))</f>
        <v/>
      </c>
      <c r="N5943" s="11">
        <f>IF(COUNTA($A5943:$K5943)=0,"",IF(AND($L5943="SI",$M5943="NO"),IFERROR($H5943,0),0))</f>
        <v/>
      </c>
      <c r="O5943" s="9">
        <f>IF(COUNTA($A5943:$K5943)=0,"",IF($M5943="SI","CUFE o factura duplicada dentro del reporte; no se suma dos veces",IF(IFERROR($H5943,0)&lt;=0,"DIAN reporta valor susceptible 0",IF($L5943="NO",IFERROR(LOOKUP(2,1/((LISTS!$M$2:$M$13&lt;&gt;"")*ISNUMBER(SEARCH(LISTS!$M$2:$M$13,$I5943))),LISTS!$O$2:$O$13),"Medio de pago no elegible o no identificado por DIAN"),"Apta automaticamente por pago electronico y base positiva"))))</f>
        <v/>
      </c>
    </row>
    <row r="5944">
      <c r="A5944" s="9" t="n"/>
      <c r="B5944" s="9" t="n"/>
      <c r="C5944" s="12" t="n"/>
      <c r="D5944" s="11" t="n"/>
      <c r="E5944" s="11" t="n"/>
      <c r="F5944" s="11" t="n"/>
      <c r="G5944" s="11" t="n"/>
      <c r="H5944" s="11" t="n"/>
      <c r="I5944" s="9" t="n"/>
      <c r="J5944" s="9" t="n"/>
      <c r="K5944" s="9" t="n"/>
      <c r="L5944" s="9">
        <f>IF(COUNTA($A5944:$K5944)=0,"",IF(AND(IFERROR($H5944,0)&gt;0,LEN(TRIM($K5944&amp;""))&gt;0,IFERROR(LOOKUP(2,1/((LISTS!$M$2:$M$13&lt;&gt;"")*ISNUMBER(SEARCH(LISTS!$M$2:$M$13,$I5944))),LISTS!$N$2:$N$13),"NO")="SI"),"SI","NO"))</f>
        <v/>
      </c>
      <c r="M5944" s="9">
        <f>IF(COUNTA($A5944:$K5944)=0,"",IF($K5944&lt;&gt;"",IF(COUNTIF($K$19:$K5944,$K5944)&gt;1,"SI","NO"),IF(COUNTIFS($A$19:$A5944,$A5944,$C$19:$C5944,$C5944,$J$19:$J5944,$J5944,$D$19:$D5944,$D5944)&gt;1,"SI","NO")))</f>
        <v/>
      </c>
      <c r="N5944" s="11">
        <f>IF(COUNTA($A5944:$K5944)=0,"",IF(AND($L5944="SI",$M5944="NO"),IFERROR($H5944,0),0))</f>
        <v/>
      </c>
      <c r="O5944" s="9">
        <f>IF(COUNTA($A5944:$K5944)=0,"",IF($M5944="SI","CUFE o factura duplicada dentro del reporte; no se suma dos veces",IF(IFERROR($H5944,0)&lt;=0,"DIAN reporta valor susceptible 0",IF($L5944="NO",IFERROR(LOOKUP(2,1/((LISTS!$M$2:$M$13&lt;&gt;"")*ISNUMBER(SEARCH(LISTS!$M$2:$M$13,$I5944))),LISTS!$O$2:$O$13),"Medio de pago no elegible o no identificado por DIAN"),"Apta automaticamente por pago electronico y base positiva"))))</f>
        <v/>
      </c>
    </row>
    <row r="5945">
      <c r="A5945" s="9" t="n"/>
      <c r="B5945" s="9" t="n"/>
      <c r="C5945" s="12" t="n"/>
      <c r="D5945" s="11" t="n"/>
      <c r="E5945" s="11" t="n"/>
      <c r="F5945" s="11" t="n"/>
      <c r="G5945" s="11" t="n"/>
      <c r="H5945" s="11" t="n"/>
      <c r="I5945" s="9" t="n"/>
      <c r="J5945" s="9" t="n"/>
      <c r="K5945" s="9" t="n"/>
      <c r="L5945" s="9">
        <f>IF(COUNTA($A5945:$K5945)=0,"",IF(AND(IFERROR($H5945,0)&gt;0,LEN(TRIM($K5945&amp;""))&gt;0,IFERROR(LOOKUP(2,1/((LISTS!$M$2:$M$13&lt;&gt;"")*ISNUMBER(SEARCH(LISTS!$M$2:$M$13,$I5945))),LISTS!$N$2:$N$13),"NO")="SI"),"SI","NO"))</f>
        <v/>
      </c>
      <c r="M5945" s="9">
        <f>IF(COUNTA($A5945:$K5945)=0,"",IF($K5945&lt;&gt;"",IF(COUNTIF($K$19:$K5945,$K5945)&gt;1,"SI","NO"),IF(COUNTIFS($A$19:$A5945,$A5945,$C$19:$C5945,$C5945,$J$19:$J5945,$J5945,$D$19:$D5945,$D5945)&gt;1,"SI","NO")))</f>
        <v/>
      </c>
      <c r="N5945" s="11">
        <f>IF(COUNTA($A5945:$K5945)=0,"",IF(AND($L5945="SI",$M5945="NO"),IFERROR($H5945,0),0))</f>
        <v/>
      </c>
      <c r="O5945" s="9">
        <f>IF(COUNTA($A5945:$K5945)=0,"",IF($M5945="SI","CUFE o factura duplicada dentro del reporte; no se suma dos veces",IF(IFERROR($H5945,0)&lt;=0,"DIAN reporta valor susceptible 0",IF($L5945="NO",IFERROR(LOOKUP(2,1/((LISTS!$M$2:$M$13&lt;&gt;"")*ISNUMBER(SEARCH(LISTS!$M$2:$M$13,$I5945))),LISTS!$O$2:$O$13),"Medio de pago no elegible o no identificado por DIAN"),"Apta automaticamente por pago electronico y base positiva"))))</f>
        <v/>
      </c>
    </row>
    <row r="5946">
      <c r="A5946" s="9" t="n"/>
      <c r="B5946" s="9" t="n"/>
      <c r="C5946" s="12" t="n"/>
      <c r="D5946" s="11" t="n"/>
      <c r="E5946" s="11" t="n"/>
      <c r="F5946" s="11" t="n"/>
      <c r="G5946" s="11" t="n"/>
      <c r="H5946" s="11" t="n"/>
      <c r="I5946" s="9" t="n"/>
      <c r="J5946" s="9" t="n"/>
      <c r="K5946" s="9" t="n"/>
      <c r="L5946" s="9">
        <f>IF(COUNTA($A5946:$K5946)=0,"",IF(AND(IFERROR($H5946,0)&gt;0,LEN(TRIM($K5946&amp;""))&gt;0,IFERROR(LOOKUP(2,1/((LISTS!$M$2:$M$13&lt;&gt;"")*ISNUMBER(SEARCH(LISTS!$M$2:$M$13,$I5946))),LISTS!$N$2:$N$13),"NO")="SI"),"SI","NO"))</f>
        <v/>
      </c>
      <c r="M5946" s="9">
        <f>IF(COUNTA($A5946:$K5946)=0,"",IF($K5946&lt;&gt;"",IF(COUNTIF($K$19:$K5946,$K5946)&gt;1,"SI","NO"),IF(COUNTIFS($A$19:$A5946,$A5946,$C$19:$C5946,$C5946,$J$19:$J5946,$J5946,$D$19:$D5946,$D5946)&gt;1,"SI","NO")))</f>
        <v/>
      </c>
      <c r="N5946" s="11">
        <f>IF(COUNTA($A5946:$K5946)=0,"",IF(AND($L5946="SI",$M5946="NO"),IFERROR($H5946,0),0))</f>
        <v/>
      </c>
      <c r="O5946" s="9">
        <f>IF(COUNTA($A5946:$K5946)=0,"",IF($M5946="SI","CUFE o factura duplicada dentro del reporte; no se suma dos veces",IF(IFERROR($H5946,0)&lt;=0,"DIAN reporta valor susceptible 0",IF($L5946="NO",IFERROR(LOOKUP(2,1/((LISTS!$M$2:$M$13&lt;&gt;"")*ISNUMBER(SEARCH(LISTS!$M$2:$M$13,$I5946))),LISTS!$O$2:$O$13),"Medio de pago no elegible o no identificado por DIAN"),"Apta automaticamente por pago electronico y base positiva"))))</f>
        <v/>
      </c>
    </row>
    <row r="5947">
      <c r="A5947" s="9" t="n"/>
      <c r="B5947" s="9" t="n"/>
      <c r="C5947" s="12" t="n"/>
      <c r="D5947" s="11" t="n"/>
      <c r="E5947" s="11" t="n"/>
      <c r="F5947" s="11" t="n"/>
      <c r="G5947" s="11" t="n"/>
      <c r="H5947" s="11" t="n"/>
      <c r="I5947" s="9" t="n"/>
      <c r="J5947" s="9" t="n"/>
      <c r="K5947" s="9" t="n"/>
      <c r="L5947" s="9">
        <f>IF(COUNTA($A5947:$K5947)=0,"",IF(AND(IFERROR($H5947,0)&gt;0,LEN(TRIM($K5947&amp;""))&gt;0,IFERROR(LOOKUP(2,1/((LISTS!$M$2:$M$13&lt;&gt;"")*ISNUMBER(SEARCH(LISTS!$M$2:$M$13,$I5947))),LISTS!$N$2:$N$13),"NO")="SI"),"SI","NO"))</f>
        <v/>
      </c>
      <c r="M5947" s="9">
        <f>IF(COUNTA($A5947:$K5947)=0,"",IF($K5947&lt;&gt;"",IF(COUNTIF($K$19:$K5947,$K5947)&gt;1,"SI","NO"),IF(COUNTIFS($A$19:$A5947,$A5947,$C$19:$C5947,$C5947,$J$19:$J5947,$J5947,$D$19:$D5947,$D5947)&gt;1,"SI","NO")))</f>
        <v/>
      </c>
      <c r="N5947" s="11">
        <f>IF(COUNTA($A5947:$K5947)=0,"",IF(AND($L5947="SI",$M5947="NO"),IFERROR($H5947,0),0))</f>
        <v/>
      </c>
      <c r="O5947" s="9">
        <f>IF(COUNTA($A5947:$K5947)=0,"",IF($M5947="SI","CUFE o factura duplicada dentro del reporte; no se suma dos veces",IF(IFERROR($H5947,0)&lt;=0,"DIAN reporta valor susceptible 0",IF($L5947="NO",IFERROR(LOOKUP(2,1/((LISTS!$M$2:$M$13&lt;&gt;"")*ISNUMBER(SEARCH(LISTS!$M$2:$M$13,$I5947))),LISTS!$O$2:$O$13),"Medio de pago no elegible o no identificado por DIAN"),"Apta automaticamente por pago electronico y base positiva"))))</f>
        <v/>
      </c>
    </row>
    <row r="5948">
      <c r="A5948" s="9" t="n"/>
      <c r="B5948" s="9" t="n"/>
      <c r="C5948" s="12" t="n"/>
      <c r="D5948" s="11" t="n"/>
      <c r="E5948" s="11" t="n"/>
      <c r="F5948" s="11" t="n"/>
      <c r="G5948" s="11" t="n"/>
      <c r="H5948" s="11" t="n"/>
      <c r="I5948" s="9" t="n"/>
      <c r="J5948" s="9" t="n"/>
      <c r="K5948" s="9" t="n"/>
      <c r="L5948" s="9">
        <f>IF(COUNTA($A5948:$K5948)=0,"",IF(AND(IFERROR($H5948,0)&gt;0,LEN(TRIM($K5948&amp;""))&gt;0,IFERROR(LOOKUP(2,1/((LISTS!$M$2:$M$13&lt;&gt;"")*ISNUMBER(SEARCH(LISTS!$M$2:$M$13,$I5948))),LISTS!$N$2:$N$13),"NO")="SI"),"SI","NO"))</f>
        <v/>
      </c>
      <c r="M5948" s="9">
        <f>IF(COUNTA($A5948:$K5948)=0,"",IF($K5948&lt;&gt;"",IF(COUNTIF($K$19:$K5948,$K5948)&gt;1,"SI","NO"),IF(COUNTIFS($A$19:$A5948,$A5948,$C$19:$C5948,$C5948,$J$19:$J5948,$J5948,$D$19:$D5948,$D5948)&gt;1,"SI","NO")))</f>
        <v/>
      </c>
      <c r="N5948" s="11">
        <f>IF(COUNTA($A5948:$K5948)=0,"",IF(AND($L5948="SI",$M5948="NO"),IFERROR($H5948,0),0))</f>
        <v/>
      </c>
      <c r="O5948" s="9">
        <f>IF(COUNTA($A5948:$K5948)=0,"",IF($M5948="SI","CUFE o factura duplicada dentro del reporte; no se suma dos veces",IF(IFERROR($H5948,0)&lt;=0,"DIAN reporta valor susceptible 0",IF($L5948="NO",IFERROR(LOOKUP(2,1/((LISTS!$M$2:$M$13&lt;&gt;"")*ISNUMBER(SEARCH(LISTS!$M$2:$M$13,$I5948))),LISTS!$O$2:$O$13),"Medio de pago no elegible o no identificado por DIAN"),"Apta automaticamente por pago electronico y base positiva"))))</f>
        <v/>
      </c>
    </row>
    <row r="5949">
      <c r="A5949" s="9" t="n"/>
      <c r="B5949" s="9" t="n"/>
      <c r="C5949" s="12" t="n"/>
      <c r="D5949" s="11" t="n"/>
      <c r="E5949" s="11" t="n"/>
      <c r="F5949" s="11" t="n"/>
      <c r="G5949" s="11" t="n"/>
      <c r="H5949" s="11" t="n"/>
      <c r="I5949" s="9" t="n"/>
      <c r="J5949" s="9" t="n"/>
      <c r="K5949" s="9" t="n"/>
      <c r="L5949" s="9">
        <f>IF(COUNTA($A5949:$K5949)=0,"",IF(AND(IFERROR($H5949,0)&gt;0,LEN(TRIM($K5949&amp;""))&gt;0,IFERROR(LOOKUP(2,1/((LISTS!$M$2:$M$13&lt;&gt;"")*ISNUMBER(SEARCH(LISTS!$M$2:$M$13,$I5949))),LISTS!$N$2:$N$13),"NO")="SI"),"SI","NO"))</f>
        <v/>
      </c>
      <c r="M5949" s="9">
        <f>IF(COUNTA($A5949:$K5949)=0,"",IF($K5949&lt;&gt;"",IF(COUNTIF($K$19:$K5949,$K5949)&gt;1,"SI","NO"),IF(COUNTIFS($A$19:$A5949,$A5949,$C$19:$C5949,$C5949,$J$19:$J5949,$J5949,$D$19:$D5949,$D5949)&gt;1,"SI","NO")))</f>
        <v/>
      </c>
      <c r="N5949" s="11">
        <f>IF(COUNTA($A5949:$K5949)=0,"",IF(AND($L5949="SI",$M5949="NO"),IFERROR($H5949,0),0))</f>
        <v/>
      </c>
      <c r="O5949" s="9">
        <f>IF(COUNTA($A5949:$K5949)=0,"",IF($M5949="SI","CUFE o factura duplicada dentro del reporte; no se suma dos veces",IF(IFERROR($H5949,0)&lt;=0,"DIAN reporta valor susceptible 0",IF($L5949="NO",IFERROR(LOOKUP(2,1/((LISTS!$M$2:$M$13&lt;&gt;"")*ISNUMBER(SEARCH(LISTS!$M$2:$M$13,$I5949))),LISTS!$O$2:$O$13),"Medio de pago no elegible o no identificado por DIAN"),"Apta automaticamente por pago electronico y base positiva"))))</f>
        <v/>
      </c>
    </row>
    <row r="5950">
      <c r="A5950" s="9" t="n"/>
      <c r="B5950" s="9" t="n"/>
      <c r="C5950" s="12" t="n"/>
      <c r="D5950" s="11" t="n"/>
      <c r="E5950" s="11" t="n"/>
      <c r="F5950" s="11" t="n"/>
      <c r="G5950" s="11" t="n"/>
      <c r="H5950" s="11" t="n"/>
      <c r="I5950" s="9" t="n"/>
      <c r="J5950" s="9" t="n"/>
      <c r="K5950" s="9" t="n"/>
      <c r="L5950" s="9">
        <f>IF(COUNTA($A5950:$K5950)=0,"",IF(AND(IFERROR($H5950,0)&gt;0,LEN(TRIM($K5950&amp;""))&gt;0,IFERROR(LOOKUP(2,1/((LISTS!$M$2:$M$13&lt;&gt;"")*ISNUMBER(SEARCH(LISTS!$M$2:$M$13,$I5950))),LISTS!$N$2:$N$13),"NO")="SI"),"SI","NO"))</f>
        <v/>
      </c>
      <c r="M5950" s="9">
        <f>IF(COUNTA($A5950:$K5950)=0,"",IF($K5950&lt;&gt;"",IF(COUNTIF($K$19:$K5950,$K5950)&gt;1,"SI","NO"),IF(COUNTIFS($A$19:$A5950,$A5950,$C$19:$C5950,$C5950,$J$19:$J5950,$J5950,$D$19:$D5950,$D5950)&gt;1,"SI","NO")))</f>
        <v/>
      </c>
      <c r="N5950" s="11">
        <f>IF(COUNTA($A5950:$K5950)=0,"",IF(AND($L5950="SI",$M5950="NO"),IFERROR($H5950,0),0))</f>
        <v/>
      </c>
      <c r="O5950" s="9">
        <f>IF(COUNTA($A5950:$K5950)=0,"",IF($M5950="SI","CUFE o factura duplicada dentro del reporte; no se suma dos veces",IF(IFERROR($H5950,0)&lt;=0,"DIAN reporta valor susceptible 0",IF($L5950="NO",IFERROR(LOOKUP(2,1/((LISTS!$M$2:$M$13&lt;&gt;"")*ISNUMBER(SEARCH(LISTS!$M$2:$M$13,$I5950))),LISTS!$O$2:$O$13),"Medio de pago no elegible o no identificado por DIAN"),"Apta automaticamente por pago electronico y base positiva"))))</f>
        <v/>
      </c>
    </row>
    <row r="5951">
      <c r="A5951" s="9" t="n"/>
      <c r="B5951" s="9" t="n"/>
      <c r="C5951" s="12" t="n"/>
      <c r="D5951" s="11" t="n"/>
      <c r="E5951" s="11" t="n"/>
      <c r="F5951" s="11" t="n"/>
      <c r="G5951" s="11" t="n"/>
      <c r="H5951" s="11" t="n"/>
      <c r="I5951" s="9" t="n"/>
      <c r="J5951" s="9" t="n"/>
      <c r="K5951" s="9" t="n"/>
      <c r="L5951" s="9">
        <f>IF(COUNTA($A5951:$K5951)=0,"",IF(AND(IFERROR($H5951,0)&gt;0,LEN(TRIM($K5951&amp;""))&gt;0,IFERROR(LOOKUP(2,1/((LISTS!$M$2:$M$13&lt;&gt;"")*ISNUMBER(SEARCH(LISTS!$M$2:$M$13,$I5951))),LISTS!$N$2:$N$13),"NO")="SI"),"SI","NO"))</f>
        <v/>
      </c>
      <c r="M5951" s="9">
        <f>IF(COUNTA($A5951:$K5951)=0,"",IF($K5951&lt;&gt;"",IF(COUNTIF($K$19:$K5951,$K5951)&gt;1,"SI","NO"),IF(COUNTIFS($A$19:$A5951,$A5951,$C$19:$C5951,$C5951,$J$19:$J5951,$J5951,$D$19:$D5951,$D5951)&gt;1,"SI","NO")))</f>
        <v/>
      </c>
      <c r="N5951" s="11">
        <f>IF(COUNTA($A5951:$K5951)=0,"",IF(AND($L5951="SI",$M5951="NO"),IFERROR($H5951,0),0))</f>
        <v/>
      </c>
      <c r="O5951" s="9">
        <f>IF(COUNTA($A5951:$K5951)=0,"",IF($M5951="SI","CUFE o factura duplicada dentro del reporte; no se suma dos veces",IF(IFERROR($H5951,0)&lt;=0,"DIAN reporta valor susceptible 0",IF($L5951="NO",IFERROR(LOOKUP(2,1/((LISTS!$M$2:$M$13&lt;&gt;"")*ISNUMBER(SEARCH(LISTS!$M$2:$M$13,$I5951))),LISTS!$O$2:$O$13),"Medio de pago no elegible o no identificado por DIAN"),"Apta automaticamente por pago electronico y base positiva"))))</f>
        <v/>
      </c>
    </row>
    <row r="5952">
      <c r="A5952" s="9" t="n"/>
      <c r="B5952" s="9" t="n"/>
      <c r="C5952" s="12" t="n"/>
      <c r="D5952" s="11" t="n"/>
      <c r="E5952" s="11" t="n"/>
      <c r="F5952" s="11" t="n"/>
      <c r="G5952" s="11" t="n"/>
      <c r="H5952" s="11" t="n"/>
      <c r="I5952" s="9" t="n"/>
      <c r="J5952" s="9" t="n"/>
      <c r="K5952" s="9" t="n"/>
      <c r="L5952" s="9">
        <f>IF(COUNTA($A5952:$K5952)=0,"",IF(AND(IFERROR($H5952,0)&gt;0,LEN(TRIM($K5952&amp;""))&gt;0,IFERROR(LOOKUP(2,1/((LISTS!$M$2:$M$13&lt;&gt;"")*ISNUMBER(SEARCH(LISTS!$M$2:$M$13,$I5952))),LISTS!$N$2:$N$13),"NO")="SI"),"SI","NO"))</f>
        <v/>
      </c>
      <c r="M5952" s="9">
        <f>IF(COUNTA($A5952:$K5952)=0,"",IF($K5952&lt;&gt;"",IF(COUNTIF($K$19:$K5952,$K5952)&gt;1,"SI","NO"),IF(COUNTIFS($A$19:$A5952,$A5952,$C$19:$C5952,$C5952,$J$19:$J5952,$J5952,$D$19:$D5952,$D5952)&gt;1,"SI","NO")))</f>
        <v/>
      </c>
      <c r="N5952" s="11">
        <f>IF(COUNTA($A5952:$K5952)=0,"",IF(AND($L5952="SI",$M5952="NO"),IFERROR($H5952,0),0))</f>
        <v/>
      </c>
      <c r="O5952" s="9">
        <f>IF(COUNTA($A5952:$K5952)=0,"",IF($M5952="SI","CUFE o factura duplicada dentro del reporte; no se suma dos veces",IF(IFERROR($H5952,0)&lt;=0,"DIAN reporta valor susceptible 0",IF($L5952="NO",IFERROR(LOOKUP(2,1/((LISTS!$M$2:$M$13&lt;&gt;"")*ISNUMBER(SEARCH(LISTS!$M$2:$M$13,$I5952))),LISTS!$O$2:$O$13),"Medio de pago no elegible o no identificado por DIAN"),"Apta automaticamente por pago electronico y base positiva"))))</f>
        <v/>
      </c>
    </row>
    <row r="5953">
      <c r="A5953" s="9" t="n"/>
      <c r="B5953" s="9" t="n"/>
      <c r="C5953" s="12" t="n"/>
      <c r="D5953" s="11" t="n"/>
      <c r="E5953" s="11" t="n"/>
      <c r="F5953" s="11" t="n"/>
      <c r="G5953" s="11" t="n"/>
      <c r="H5953" s="11" t="n"/>
      <c r="I5953" s="9" t="n"/>
      <c r="J5953" s="9" t="n"/>
      <c r="K5953" s="9" t="n"/>
      <c r="L5953" s="9">
        <f>IF(COUNTA($A5953:$K5953)=0,"",IF(AND(IFERROR($H5953,0)&gt;0,LEN(TRIM($K5953&amp;""))&gt;0,IFERROR(LOOKUP(2,1/((LISTS!$M$2:$M$13&lt;&gt;"")*ISNUMBER(SEARCH(LISTS!$M$2:$M$13,$I5953))),LISTS!$N$2:$N$13),"NO")="SI"),"SI","NO"))</f>
        <v/>
      </c>
      <c r="M5953" s="9">
        <f>IF(COUNTA($A5953:$K5953)=0,"",IF($K5953&lt;&gt;"",IF(COUNTIF($K$19:$K5953,$K5953)&gt;1,"SI","NO"),IF(COUNTIFS($A$19:$A5953,$A5953,$C$19:$C5953,$C5953,$J$19:$J5953,$J5953,$D$19:$D5953,$D5953)&gt;1,"SI","NO")))</f>
        <v/>
      </c>
      <c r="N5953" s="11">
        <f>IF(COUNTA($A5953:$K5953)=0,"",IF(AND($L5953="SI",$M5953="NO"),IFERROR($H5953,0),0))</f>
        <v/>
      </c>
      <c r="O5953" s="9">
        <f>IF(COUNTA($A5953:$K5953)=0,"",IF($M5953="SI","CUFE o factura duplicada dentro del reporte; no se suma dos veces",IF(IFERROR($H5953,0)&lt;=0,"DIAN reporta valor susceptible 0",IF($L5953="NO",IFERROR(LOOKUP(2,1/((LISTS!$M$2:$M$13&lt;&gt;"")*ISNUMBER(SEARCH(LISTS!$M$2:$M$13,$I5953))),LISTS!$O$2:$O$13),"Medio de pago no elegible o no identificado por DIAN"),"Apta automaticamente por pago electronico y base positiva"))))</f>
        <v/>
      </c>
    </row>
    <row r="5954">
      <c r="A5954" s="9" t="n"/>
      <c r="B5954" s="9" t="n"/>
      <c r="C5954" s="12" t="n"/>
      <c r="D5954" s="11" t="n"/>
      <c r="E5954" s="11" t="n"/>
      <c r="F5954" s="11" t="n"/>
      <c r="G5954" s="11" t="n"/>
      <c r="H5954" s="11" t="n"/>
      <c r="I5954" s="9" t="n"/>
      <c r="J5954" s="9" t="n"/>
      <c r="K5954" s="9" t="n"/>
      <c r="L5954" s="9">
        <f>IF(COUNTA($A5954:$K5954)=0,"",IF(AND(IFERROR($H5954,0)&gt;0,LEN(TRIM($K5954&amp;""))&gt;0,IFERROR(LOOKUP(2,1/((LISTS!$M$2:$M$13&lt;&gt;"")*ISNUMBER(SEARCH(LISTS!$M$2:$M$13,$I5954))),LISTS!$N$2:$N$13),"NO")="SI"),"SI","NO"))</f>
        <v/>
      </c>
      <c r="M5954" s="9">
        <f>IF(COUNTA($A5954:$K5954)=0,"",IF($K5954&lt;&gt;"",IF(COUNTIF($K$19:$K5954,$K5954)&gt;1,"SI","NO"),IF(COUNTIFS($A$19:$A5954,$A5954,$C$19:$C5954,$C5954,$J$19:$J5954,$J5954,$D$19:$D5954,$D5954)&gt;1,"SI","NO")))</f>
        <v/>
      </c>
      <c r="N5954" s="11">
        <f>IF(COUNTA($A5954:$K5954)=0,"",IF(AND($L5954="SI",$M5954="NO"),IFERROR($H5954,0),0))</f>
        <v/>
      </c>
      <c r="O5954" s="9">
        <f>IF(COUNTA($A5954:$K5954)=0,"",IF($M5954="SI","CUFE o factura duplicada dentro del reporte; no se suma dos veces",IF(IFERROR($H5954,0)&lt;=0,"DIAN reporta valor susceptible 0",IF($L5954="NO",IFERROR(LOOKUP(2,1/((LISTS!$M$2:$M$13&lt;&gt;"")*ISNUMBER(SEARCH(LISTS!$M$2:$M$13,$I5954))),LISTS!$O$2:$O$13),"Medio de pago no elegible o no identificado por DIAN"),"Apta automaticamente por pago electronico y base positiva"))))</f>
        <v/>
      </c>
    </row>
    <row r="5955">
      <c r="A5955" s="9" t="n"/>
      <c r="B5955" s="9" t="n"/>
      <c r="C5955" s="12" t="n"/>
      <c r="D5955" s="11" t="n"/>
      <c r="E5955" s="11" t="n"/>
      <c r="F5955" s="11" t="n"/>
      <c r="G5955" s="11" t="n"/>
      <c r="H5955" s="11" t="n"/>
      <c r="I5955" s="9" t="n"/>
      <c r="J5955" s="9" t="n"/>
      <c r="K5955" s="9" t="n"/>
      <c r="L5955" s="9">
        <f>IF(COUNTA($A5955:$K5955)=0,"",IF(AND(IFERROR($H5955,0)&gt;0,LEN(TRIM($K5955&amp;""))&gt;0,IFERROR(LOOKUP(2,1/((LISTS!$M$2:$M$13&lt;&gt;"")*ISNUMBER(SEARCH(LISTS!$M$2:$M$13,$I5955))),LISTS!$N$2:$N$13),"NO")="SI"),"SI","NO"))</f>
        <v/>
      </c>
      <c r="M5955" s="9">
        <f>IF(COUNTA($A5955:$K5955)=0,"",IF($K5955&lt;&gt;"",IF(COUNTIF($K$19:$K5955,$K5955)&gt;1,"SI","NO"),IF(COUNTIFS($A$19:$A5955,$A5955,$C$19:$C5955,$C5955,$J$19:$J5955,$J5955,$D$19:$D5955,$D5955)&gt;1,"SI","NO")))</f>
        <v/>
      </c>
      <c r="N5955" s="11">
        <f>IF(COUNTA($A5955:$K5955)=0,"",IF(AND($L5955="SI",$M5955="NO"),IFERROR($H5955,0),0))</f>
        <v/>
      </c>
      <c r="O5955" s="9">
        <f>IF(COUNTA($A5955:$K5955)=0,"",IF($M5955="SI","CUFE o factura duplicada dentro del reporte; no se suma dos veces",IF(IFERROR($H5955,0)&lt;=0,"DIAN reporta valor susceptible 0",IF($L5955="NO",IFERROR(LOOKUP(2,1/((LISTS!$M$2:$M$13&lt;&gt;"")*ISNUMBER(SEARCH(LISTS!$M$2:$M$13,$I5955))),LISTS!$O$2:$O$13),"Medio de pago no elegible o no identificado por DIAN"),"Apta automaticamente por pago electronico y base positiva"))))</f>
        <v/>
      </c>
    </row>
    <row r="5956">
      <c r="A5956" s="9" t="n"/>
      <c r="B5956" s="9" t="n"/>
      <c r="C5956" s="12" t="n"/>
      <c r="D5956" s="11" t="n"/>
      <c r="E5956" s="11" t="n"/>
      <c r="F5956" s="11" t="n"/>
      <c r="G5956" s="11" t="n"/>
      <c r="H5956" s="11" t="n"/>
      <c r="I5956" s="9" t="n"/>
      <c r="J5956" s="9" t="n"/>
      <c r="K5956" s="9" t="n"/>
      <c r="L5956" s="9">
        <f>IF(COUNTA($A5956:$K5956)=0,"",IF(AND(IFERROR($H5956,0)&gt;0,LEN(TRIM($K5956&amp;""))&gt;0,IFERROR(LOOKUP(2,1/((LISTS!$M$2:$M$13&lt;&gt;"")*ISNUMBER(SEARCH(LISTS!$M$2:$M$13,$I5956))),LISTS!$N$2:$N$13),"NO")="SI"),"SI","NO"))</f>
        <v/>
      </c>
      <c r="M5956" s="9">
        <f>IF(COUNTA($A5956:$K5956)=0,"",IF($K5956&lt;&gt;"",IF(COUNTIF($K$19:$K5956,$K5956)&gt;1,"SI","NO"),IF(COUNTIFS($A$19:$A5956,$A5956,$C$19:$C5956,$C5956,$J$19:$J5956,$J5956,$D$19:$D5956,$D5956)&gt;1,"SI","NO")))</f>
        <v/>
      </c>
      <c r="N5956" s="11">
        <f>IF(COUNTA($A5956:$K5956)=0,"",IF(AND($L5956="SI",$M5956="NO"),IFERROR($H5956,0),0))</f>
        <v/>
      </c>
      <c r="O5956" s="9">
        <f>IF(COUNTA($A5956:$K5956)=0,"",IF($M5956="SI","CUFE o factura duplicada dentro del reporte; no se suma dos veces",IF(IFERROR($H5956,0)&lt;=0,"DIAN reporta valor susceptible 0",IF($L5956="NO",IFERROR(LOOKUP(2,1/((LISTS!$M$2:$M$13&lt;&gt;"")*ISNUMBER(SEARCH(LISTS!$M$2:$M$13,$I5956))),LISTS!$O$2:$O$13),"Medio de pago no elegible o no identificado por DIAN"),"Apta automaticamente por pago electronico y base positiva"))))</f>
        <v/>
      </c>
    </row>
    <row r="5957">
      <c r="A5957" s="9" t="n"/>
      <c r="B5957" s="9" t="n"/>
      <c r="C5957" s="12" t="n"/>
      <c r="D5957" s="11" t="n"/>
      <c r="E5957" s="11" t="n"/>
      <c r="F5957" s="11" t="n"/>
      <c r="G5957" s="11" t="n"/>
      <c r="H5957" s="11" t="n"/>
      <c r="I5957" s="9" t="n"/>
      <c r="J5957" s="9" t="n"/>
      <c r="K5957" s="9" t="n"/>
      <c r="L5957" s="9">
        <f>IF(COUNTA($A5957:$K5957)=0,"",IF(AND(IFERROR($H5957,0)&gt;0,LEN(TRIM($K5957&amp;""))&gt;0,IFERROR(LOOKUP(2,1/((LISTS!$M$2:$M$13&lt;&gt;"")*ISNUMBER(SEARCH(LISTS!$M$2:$M$13,$I5957))),LISTS!$N$2:$N$13),"NO")="SI"),"SI","NO"))</f>
        <v/>
      </c>
      <c r="M5957" s="9">
        <f>IF(COUNTA($A5957:$K5957)=0,"",IF($K5957&lt;&gt;"",IF(COUNTIF($K$19:$K5957,$K5957)&gt;1,"SI","NO"),IF(COUNTIFS($A$19:$A5957,$A5957,$C$19:$C5957,$C5957,$J$19:$J5957,$J5957,$D$19:$D5957,$D5957)&gt;1,"SI","NO")))</f>
        <v/>
      </c>
      <c r="N5957" s="11">
        <f>IF(COUNTA($A5957:$K5957)=0,"",IF(AND($L5957="SI",$M5957="NO"),IFERROR($H5957,0),0))</f>
        <v/>
      </c>
      <c r="O5957" s="9">
        <f>IF(COUNTA($A5957:$K5957)=0,"",IF($M5957="SI","CUFE o factura duplicada dentro del reporte; no se suma dos veces",IF(IFERROR($H5957,0)&lt;=0,"DIAN reporta valor susceptible 0",IF($L5957="NO",IFERROR(LOOKUP(2,1/((LISTS!$M$2:$M$13&lt;&gt;"")*ISNUMBER(SEARCH(LISTS!$M$2:$M$13,$I5957))),LISTS!$O$2:$O$13),"Medio de pago no elegible o no identificado por DIAN"),"Apta automaticamente por pago electronico y base positiva"))))</f>
        <v/>
      </c>
    </row>
    <row r="5958">
      <c r="A5958" s="9" t="n"/>
      <c r="B5958" s="9" t="n"/>
      <c r="C5958" s="12" t="n"/>
      <c r="D5958" s="11" t="n"/>
      <c r="E5958" s="11" t="n"/>
      <c r="F5958" s="11" t="n"/>
      <c r="G5958" s="11" t="n"/>
      <c r="H5958" s="11" t="n"/>
      <c r="I5958" s="9" t="n"/>
      <c r="J5958" s="9" t="n"/>
      <c r="K5958" s="9" t="n"/>
      <c r="L5958" s="9">
        <f>IF(COUNTA($A5958:$K5958)=0,"",IF(AND(IFERROR($H5958,0)&gt;0,LEN(TRIM($K5958&amp;""))&gt;0,IFERROR(LOOKUP(2,1/((LISTS!$M$2:$M$13&lt;&gt;"")*ISNUMBER(SEARCH(LISTS!$M$2:$M$13,$I5958))),LISTS!$N$2:$N$13),"NO")="SI"),"SI","NO"))</f>
        <v/>
      </c>
      <c r="M5958" s="9">
        <f>IF(COUNTA($A5958:$K5958)=0,"",IF($K5958&lt;&gt;"",IF(COUNTIF($K$19:$K5958,$K5958)&gt;1,"SI","NO"),IF(COUNTIFS($A$19:$A5958,$A5958,$C$19:$C5958,$C5958,$J$19:$J5958,$J5958,$D$19:$D5958,$D5958)&gt;1,"SI","NO")))</f>
        <v/>
      </c>
      <c r="N5958" s="11">
        <f>IF(COUNTA($A5958:$K5958)=0,"",IF(AND($L5958="SI",$M5958="NO"),IFERROR($H5958,0),0))</f>
        <v/>
      </c>
      <c r="O5958" s="9">
        <f>IF(COUNTA($A5958:$K5958)=0,"",IF($M5958="SI","CUFE o factura duplicada dentro del reporte; no se suma dos veces",IF(IFERROR($H5958,0)&lt;=0,"DIAN reporta valor susceptible 0",IF($L5958="NO",IFERROR(LOOKUP(2,1/((LISTS!$M$2:$M$13&lt;&gt;"")*ISNUMBER(SEARCH(LISTS!$M$2:$M$13,$I5958))),LISTS!$O$2:$O$13),"Medio de pago no elegible o no identificado por DIAN"),"Apta automaticamente por pago electronico y base positiva"))))</f>
        <v/>
      </c>
    </row>
    <row r="5959">
      <c r="A5959" s="9" t="n"/>
      <c r="B5959" s="9" t="n"/>
      <c r="C5959" s="12" t="n"/>
      <c r="D5959" s="11" t="n"/>
      <c r="E5959" s="11" t="n"/>
      <c r="F5959" s="11" t="n"/>
      <c r="G5959" s="11" t="n"/>
      <c r="H5959" s="11" t="n"/>
      <c r="I5959" s="9" t="n"/>
      <c r="J5959" s="9" t="n"/>
      <c r="K5959" s="9" t="n"/>
      <c r="L5959" s="9">
        <f>IF(COUNTA($A5959:$K5959)=0,"",IF(AND(IFERROR($H5959,0)&gt;0,LEN(TRIM($K5959&amp;""))&gt;0,IFERROR(LOOKUP(2,1/((LISTS!$M$2:$M$13&lt;&gt;"")*ISNUMBER(SEARCH(LISTS!$M$2:$M$13,$I5959))),LISTS!$N$2:$N$13),"NO")="SI"),"SI","NO"))</f>
        <v/>
      </c>
      <c r="M5959" s="9">
        <f>IF(COUNTA($A5959:$K5959)=0,"",IF($K5959&lt;&gt;"",IF(COUNTIF($K$19:$K5959,$K5959)&gt;1,"SI","NO"),IF(COUNTIFS($A$19:$A5959,$A5959,$C$19:$C5959,$C5959,$J$19:$J5959,$J5959,$D$19:$D5959,$D5959)&gt;1,"SI","NO")))</f>
        <v/>
      </c>
      <c r="N5959" s="11">
        <f>IF(COUNTA($A5959:$K5959)=0,"",IF(AND($L5959="SI",$M5959="NO"),IFERROR($H5959,0),0))</f>
        <v/>
      </c>
      <c r="O5959" s="9">
        <f>IF(COUNTA($A5959:$K5959)=0,"",IF($M5959="SI","CUFE o factura duplicada dentro del reporte; no se suma dos veces",IF(IFERROR($H5959,0)&lt;=0,"DIAN reporta valor susceptible 0",IF($L5959="NO",IFERROR(LOOKUP(2,1/((LISTS!$M$2:$M$13&lt;&gt;"")*ISNUMBER(SEARCH(LISTS!$M$2:$M$13,$I5959))),LISTS!$O$2:$O$13),"Medio de pago no elegible o no identificado por DIAN"),"Apta automaticamente por pago electronico y base positiva"))))</f>
        <v/>
      </c>
    </row>
    <row r="5960">
      <c r="A5960" s="9" t="n"/>
      <c r="B5960" s="9" t="n"/>
      <c r="C5960" s="12" t="n"/>
      <c r="D5960" s="11" t="n"/>
      <c r="E5960" s="11" t="n"/>
      <c r="F5960" s="11" t="n"/>
      <c r="G5960" s="11" t="n"/>
      <c r="H5960" s="11" t="n"/>
      <c r="I5960" s="9" t="n"/>
      <c r="J5960" s="9" t="n"/>
      <c r="K5960" s="9" t="n"/>
      <c r="L5960" s="9">
        <f>IF(COUNTA($A5960:$K5960)=0,"",IF(AND(IFERROR($H5960,0)&gt;0,LEN(TRIM($K5960&amp;""))&gt;0,IFERROR(LOOKUP(2,1/((LISTS!$M$2:$M$13&lt;&gt;"")*ISNUMBER(SEARCH(LISTS!$M$2:$M$13,$I5960))),LISTS!$N$2:$N$13),"NO")="SI"),"SI","NO"))</f>
        <v/>
      </c>
      <c r="M5960" s="9">
        <f>IF(COUNTA($A5960:$K5960)=0,"",IF($K5960&lt;&gt;"",IF(COUNTIF($K$19:$K5960,$K5960)&gt;1,"SI","NO"),IF(COUNTIFS($A$19:$A5960,$A5960,$C$19:$C5960,$C5960,$J$19:$J5960,$J5960,$D$19:$D5960,$D5960)&gt;1,"SI","NO")))</f>
        <v/>
      </c>
      <c r="N5960" s="11">
        <f>IF(COUNTA($A5960:$K5960)=0,"",IF(AND($L5960="SI",$M5960="NO"),IFERROR($H5960,0),0))</f>
        <v/>
      </c>
      <c r="O5960" s="9">
        <f>IF(COUNTA($A5960:$K5960)=0,"",IF($M5960="SI","CUFE o factura duplicada dentro del reporte; no se suma dos veces",IF(IFERROR($H5960,0)&lt;=0,"DIAN reporta valor susceptible 0",IF($L5960="NO",IFERROR(LOOKUP(2,1/((LISTS!$M$2:$M$13&lt;&gt;"")*ISNUMBER(SEARCH(LISTS!$M$2:$M$13,$I5960))),LISTS!$O$2:$O$13),"Medio de pago no elegible o no identificado por DIAN"),"Apta automaticamente por pago electronico y base positiva"))))</f>
        <v/>
      </c>
    </row>
    <row r="5961">
      <c r="A5961" s="9" t="n"/>
      <c r="B5961" s="9" t="n"/>
      <c r="C5961" s="12" t="n"/>
      <c r="D5961" s="11" t="n"/>
      <c r="E5961" s="11" t="n"/>
      <c r="F5961" s="11" t="n"/>
      <c r="G5961" s="11" t="n"/>
      <c r="H5961" s="11" t="n"/>
      <c r="I5961" s="9" t="n"/>
      <c r="J5961" s="9" t="n"/>
      <c r="K5961" s="9" t="n"/>
      <c r="L5961" s="9">
        <f>IF(COUNTA($A5961:$K5961)=0,"",IF(AND(IFERROR($H5961,0)&gt;0,LEN(TRIM($K5961&amp;""))&gt;0,IFERROR(LOOKUP(2,1/((LISTS!$M$2:$M$13&lt;&gt;"")*ISNUMBER(SEARCH(LISTS!$M$2:$M$13,$I5961))),LISTS!$N$2:$N$13),"NO")="SI"),"SI","NO"))</f>
        <v/>
      </c>
      <c r="M5961" s="9">
        <f>IF(COUNTA($A5961:$K5961)=0,"",IF($K5961&lt;&gt;"",IF(COUNTIF($K$19:$K5961,$K5961)&gt;1,"SI","NO"),IF(COUNTIFS($A$19:$A5961,$A5961,$C$19:$C5961,$C5961,$J$19:$J5961,$J5961,$D$19:$D5961,$D5961)&gt;1,"SI","NO")))</f>
        <v/>
      </c>
      <c r="N5961" s="11">
        <f>IF(COUNTA($A5961:$K5961)=0,"",IF(AND($L5961="SI",$M5961="NO"),IFERROR($H5961,0),0))</f>
        <v/>
      </c>
      <c r="O5961" s="9">
        <f>IF(COUNTA($A5961:$K5961)=0,"",IF($M5961="SI","CUFE o factura duplicada dentro del reporte; no se suma dos veces",IF(IFERROR($H5961,0)&lt;=0,"DIAN reporta valor susceptible 0",IF($L5961="NO",IFERROR(LOOKUP(2,1/((LISTS!$M$2:$M$13&lt;&gt;"")*ISNUMBER(SEARCH(LISTS!$M$2:$M$13,$I5961))),LISTS!$O$2:$O$13),"Medio de pago no elegible o no identificado por DIAN"),"Apta automaticamente por pago electronico y base positiva"))))</f>
        <v/>
      </c>
    </row>
    <row r="5962">
      <c r="A5962" s="9" t="n"/>
      <c r="B5962" s="9" t="n"/>
      <c r="C5962" s="12" t="n"/>
      <c r="D5962" s="11" t="n"/>
      <c r="E5962" s="11" t="n"/>
      <c r="F5962" s="11" t="n"/>
      <c r="G5962" s="11" t="n"/>
      <c r="H5962" s="11" t="n"/>
      <c r="I5962" s="9" t="n"/>
      <c r="J5962" s="9" t="n"/>
      <c r="K5962" s="9" t="n"/>
      <c r="L5962" s="9">
        <f>IF(COUNTA($A5962:$K5962)=0,"",IF(AND(IFERROR($H5962,0)&gt;0,LEN(TRIM($K5962&amp;""))&gt;0,IFERROR(LOOKUP(2,1/((LISTS!$M$2:$M$13&lt;&gt;"")*ISNUMBER(SEARCH(LISTS!$M$2:$M$13,$I5962))),LISTS!$N$2:$N$13),"NO")="SI"),"SI","NO"))</f>
        <v/>
      </c>
      <c r="M5962" s="9">
        <f>IF(COUNTA($A5962:$K5962)=0,"",IF($K5962&lt;&gt;"",IF(COUNTIF($K$19:$K5962,$K5962)&gt;1,"SI","NO"),IF(COUNTIFS($A$19:$A5962,$A5962,$C$19:$C5962,$C5962,$J$19:$J5962,$J5962,$D$19:$D5962,$D5962)&gt;1,"SI","NO")))</f>
        <v/>
      </c>
      <c r="N5962" s="11">
        <f>IF(COUNTA($A5962:$K5962)=0,"",IF(AND($L5962="SI",$M5962="NO"),IFERROR($H5962,0),0))</f>
        <v/>
      </c>
      <c r="O5962" s="9">
        <f>IF(COUNTA($A5962:$K5962)=0,"",IF($M5962="SI","CUFE o factura duplicada dentro del reporte; no se suma dos veces",IF(IFERROR($H5962,0)&lt;=0,"DIAN reporta valor susceptible 0",IF($L5962="NO",IFERROR(LOOKUP(2,1/((LISTS!$M$2:$M$13&lt;&gt;"")*ISNUMBER(SEARCH(LISTS!$M$2:$M$13,$I5962))),LISTS!$O$2:$O$13),"Medio de pago no elegible o no identificado por DIAN"),"Apta automaticamente por pago electronico y base positiva"))))</f>
        <v/>
      </c>
    </row>
    <row r="5963">
      <c r="A5963" s="9" t="n"/>
      <c r="B5963" s="9" t="n"/>
      <c r="C5963" s="12" t="n"/>
      <c r="D5963" s="11" t="n"/>
      <c r="E5963" s="11" t="n"/>
      <c r="F5963" s="11" t="n"/>
      <c r="G5963" s="11" t="n"/>
      <c r="H5963" s="11" t="n"/>
      <c r="I5963" s="9" t="n"/>
      <c r="J5963" s="9" t="n"/>
      <c r="K5963" s="9" t="n"/>
      <c r="L5963" s="9">
        <f>IF(COUNTA($A5963:$K5963)=0,"",IF(AND(IFERROR($H5963,0)&gt;0,LEN(TRIM($K5963&amp;""))&gt;0,IFERROR(LOOKUP(2,1/((LISTS!$M$2:$M$13&lt;&gt;"")*ISNUMBER(SEARCH(LISTS!$M$2:$M$13,$I5963))),LISTS!$N$2:$N$13),"NO")="SI"),"SI","NO"))</f>
        <v/>
      </c>
      <c r="M5963" s="9">
        <f>IF(COUNTA($A5963:$K5963)=0,"",IF($K5963&lt;&gt;"",IF(COUNTIF($K$19:$K5963,$K5963)&gt;1,"SI","NO"),IF(COUNTIFS($A$19:$A5963,$A5963,$C$19:$C5963,$C5963,$J$19:$J5963,$J5963,$D$19:$D5963,$D5963)&gt;1,"SI","NO")))</f>
        <v/>
      </c>
      <c r="N5963" s="11">
        <f>IF(COUNTA($A5963:$K5963)=0,"",IF(AND($L5963="SI",$M5963="NO"),IFERROR($H5963,0),0))</f>
        <v/>
      </c>
      <c r="O5963" s="9">
        <f>IF(COUNTA($A5963:$K5963)=0,"",IF($M5963="SI","CUFE o factura duplicada dentro del reporte; no se suma dos veces",IF(IFERROR($H5963,0)&lt;=0,"DIAN reporta valor susceptible 0",IF($L5963="NO",IFERROR(LOOKUP(2,1/((LISTS!$M$2:$M$13&lt;&gt;"")*ISNUMBER(SEARCH(LISTS!$M$2:$M$13,$I5963))),LISTS!$O$2:$O$13),"Medio de pago no elegible o no identificado por DIAN"),"Apta automaticamente por pago electronico y base positiva"))))</f>
        <v/>
      </c>
    </row>
    <row r="5964">
      <c r="A5964" s="9" t="n"/>
      <c r="B5964" s="9" t="n"/>
      <c r="C5964" s="12" t="n"/>
      <c r="D5964" s="11" t="n"/>
      <c r="E5964" s="11" t="n"/>
      <c r="F5964" s="11" t="n"/>
      <c r="G5964" s="11" t="n"/>
      <c r="H5964" s="11" t="n"/>
      <c r="I5964" s="9" t="n"/>
      <c r="J5964" s="9" t="n"/>
      <c r="K5964" s="9" t="n"/>
      <c r="L5964" s="9">
        <f>IF(COUNTA($A5964:$K5964)=0,"",IF(AND(IFERROR($H5964,0)&gt;0,LEN(TRIM($K5964&amp;""))&gt;0,IFERROR(LOOKUP(2,1/((LISTS!$M$2:$M$13&lt;&gt;"")*ISNUMBER(SEARCH(LISTS!$M$2:$M$13,$I5964))),LISTS!$N$2:$N$13),"NO")="SI"),"SI","NO"))</f>
        <v/>
      </c>
      <c r="M5964" s="9">
        <f>IF(COUNTA($A5964:$K5964)=0,"",IF($K5964&lt;&gt;"",IF(COUNTIF($K$19:$K5964,$K5964)&gt;1,"SI","NO"),IF(COUNTIFS($A$19:$A5964,$A5964,$C$19:$C5964,$C5964,$J$19:$J5964,$J5964,$D$19:$D5964,$D5964)&gt;1,"SI","NO")))</f>
        <v/>
      </c>
      <c r="N5964" s="11">
        <f>IF(COUNTA($A5964:$K5964)=0,"",IF(AND($L5964="SI",$M5964="NO"),IFERROR($H5964,0),0))</f>
        <v/>
      </c>
      <c r="O5964" s="9">
        <f>IF(COUNTA($A5964:$K5964)=0,"",IF($M5964="SI","CUFE o factura duplicada dentro del reporte; no se suma dos veces",IF(IFERROR($H5964,0)&lt;=0,"DIAN reporta valor susceptible 0",IF($L5964="NO",IFERROR(LOOKUP(2,1/((LISTS!$M$2:$M$13&lt;&gt;"")*ISNUMBER(SEARCH(LISTS!$M$2:$M$13,$I5964))),LISTS!$O$2:$O$13),"Medio de pago no elegible o no identificado por DIAN"),"Apta automaticamente por pago electronico y base positiva"))))</f>
        <v/>
      </c>
    </row>
    <row r="5965">
      <c r="A5965" s="9" t="n"/>
      <c r="B5965" s="9" t="n"/>
      <c r="C5965" s="12" t="n"/>
      <c r="D5965" s="11" t="n"/>
      <c r="E5965" s="11" t="n"/>
      <c r="F5965" s="11" t="n"/>
      <c r="G5965" s="11" t="n"/>
      <c r="H5965" s="11" t="n"/>
      <c r="I5965" s="9" t="n"/>
      <c r="J5965" s="9" t="n"/>
      <c r="K5965" s="9" t="n"/>
      <c r="L5965" s="9">
        <f>IF(COUNTA($A5965:$K5965)=0,"",IF(AND(IFERROR($H5965,0)&gt;0,LEN(TRIM($K5965&amp;""))&gt;0,IFERROR(LOOKUP(2,1/((LISTS!$M$2:$M$13&lt;&gt;"")*ISNUMBER(SEARCH(LISTS!$M$2:$M$13,$I5965))),LISTS!$N$2:$N$13),"NO")="SI"),"SI","NO"))</f>
        <v/>
      </c>
      <c r="M5965" s="9">
        <f>IF(COUNTA($A5965:$K5965)=0,"",IF($K5965&lt;&gt;"",IF(COUNTIF($K$19:$K5965,$K5965)&gt;1,"SI","NO"),IF(COUNTIFS($A$19:$A5965,$A5965,$C$19:$C5965,$C5965,$J$19:$J5965,$J5965,$D$19:$D5965,$D5965)&gt;1,"SI","NO")))</f>
        <v/>
      </c>
      <c r="N5965" s="11">
        <f>IF(COUNTA($A5965:$K5965)=0,"",IF(AND($L5965="SI",$M5965="NO"),IFERROR($H5965,0),0))</f>
        <v/>
      </c>
      <c r="O5965" s="9">
        <f>IF(COUNTA($A5965:$K5965)=0,"",IF($M5965="SI","CUFE o factura duplicada dentro del reporte; no se suma dos veces",IF(IFERROR($H5965,0)&lt;=0,"DIAN reporta valor susceptible 0",IF($L5965="NO",IFERROR(LOOKUP(2,1/((LISTS!$M$2:$M$13&lt;&gt;"")*ISNUMBER(SEARCH(LISTS!$M$2:$M$13,$I5965))),LISTS!$O$2:$O$13),"Medio de pago no elegible o no identificado por DIAN"),"Apta automaticamente por pago electronico y base positiva"))))</f>
        <v/>
      </c>
    </row>
    <row r="5966">
      <c r="A5966" s="9" t="n"/>
      <c r="B5966" s="9" t="n"/>
      <c r="C5966" s="12" t="n"/>
      <c r="D5966" s="11" t="n"/>
      <c r="E5966" s="11" t="n"/>
      <c r="F5966" s="11" t="n"/>
      <c r="G5966" s="11" t="n"/>
      <c r="H5966" s="11" t="n"/>
      <c r="I5966" s="9" t="n"/>
      <c r="J5966" s="9" t="n"/>
      <c r="K5966" s="9" t="n"/>
      <c r="L5966" s="9">
        <f>IF(COUNTA($A5966:$K5966)=0,"",IF(AND(IFERROR($H5966,0)&gt;0,LEN(TRIM($K5966&amp;""))&gt;0,IFERROR(LOOKUP(2,1/((LISTS!$M$2:$M$13&lt;&gt;"")*ISNUMBER(SEARCH(LISTS!$M$2:$M$13,$I5966))),LISTS!$N$2:$N$13),"NO")="SI"),"SI","NO"))</f>
        <v/>
      </c>
      <c r="M5966" s="9">
        <f>IF(COUNTA($A5966:$K5966)=0,"",IF($K5966&lt;&gt;"",IF(COUNTIF($K$19:$K5966,$K5966)&gt;1,"SI","NO"),IF(COUNTIFS($A$19:$A5966,$A5966,$C$19:$C5966,$C5966,$J$19:$J5966,$J5966,$D$19:$D5966,$D5966)&gt;1,"SI","NO")))</f>
        <v/>
      </c>
      <c r="N5966" s="11">
        <f>IF(COUNTA($A5966:$K5966)=0,"",IF(AND($L5966="SI",$M5966="NO"),IFERROR($H5966,0),0))</f>
        <v/>
      </c>
      <c r="O5966" s="9">
        <f>IF(COUNTA($A5966:$K5966)=0,"",IF($M5966="SI","CUFE o factura duplicada dentro del reporte; no se suma dos veces",IF(IFERROR($H5966,0)&lt;=0,"DIAN reporta valor susceptible 0",IF($L5966="NO",IFERROR(LOOKUP(2,1/((LISTS!$M$2:$M$13&lt;&gt;"")*ISNUMBER(SEARCH(LISTS!$M$2:$M$13,$I5966))),LISTS!$O$2:$O$13),"Medio de pago no elegible o no identificado por DIAN"),"Apta automaticamente por pago electronico y base positiva"))))</f>
        <v/>
      </c>
    </row>
    <row r="5967">
      <c r="A5967" s="9" t="n"/>
      <c r="B5967" s="9" t="n"/>
      <c r="C5967" s="12" t="n"/>
      <c r="D5967" s="11" t="n"/>
      <c r="E5967" s="11" t="n"/>
      <c r="F5967" s="11" t="n"/>
      <c r="G5967" s="11" t="n"/>
      <c r="H5967" s="11" t="n"/>
      <c r="I5967" s="9" t="n"/>
      <c r="J5967" s="9" t="n"/>
      <c r="K5967" s="9" t="n"/>
      <c r="L5967" s="9">
        <f>IF(COUNTA($A5967:$K5967)=0,"",IF(AND(IFERROR($H5967,0)&gt;0,LEN(TRIM($K5967&amp;""))&gt;0,IFERROR(LOOKUP(2,1/((LISTS!$M$2:$M$13&lt;&gt;"")*ISNUMBER(SEARCH(LISTS!$M$2:$M$13,$I5967))),LISTS!$N$2:$N$13),"NO")="SI"),"SI","NO"))</f>
        <v/>
      </c>
      <c r="M5967" s="9">
        <f>IF(COUNTA($A5967:$K5967)=0,"",IF($K5967&lt;&gt;"",IF(COUNTIF($K$19:$K5967,$K5967)&gt;1,"SI","NO"),IF(COUNTIFS($A$19:$A5967,$A5967,$C$19:$C5967,$C5967,$J$19:$J5967,$J5967,$D$19:$D5967,$D5967)&gt;1,"SI","NO")))</f>
        <v/>
      </c>
      <c r="N5967" s="11">
        <f>IF(COUNTA($A5967:$K5967)=0,"",IF(AND($L5967="SI",$M5967="NO"),IFERROR($H5967,0),0))</f>
        <v/>
      </c>
      <c r="O5967" s="9">
        <f>IF(COUNTA($A5967:$K5967)=0,"",IF($M5967="SI","CUFE o factura duplicada dentro del reporte; no se suma dos veces",IF(IFERROR($H5967,0)&lt;=0,"DIAN reporta valor susceptible 0",IF($L5967="NO",IFERROR(LOOKUP(2,1/((LISTS!$M$2:$M$13&lt;&gt;"")*ISNUMBER(SEARCH(LISTS!$M$2:$M$13,$I5967))),LISTS!$O$2:$O$13),"Medio de pago no elegible o no identificado por DIAN"),"Apta automaticamente por pago electronico y base positiva"))))</f>
        <v/>
      </c>
    </row>
    <row r="5968">
      <c r="A5968" s="9" t="n"/>
      <c r="B5968" s="9" t="n"/>
      <c r="C5968" s="12" t="n"/>
      <c r="D5968" s="11" t="n"/>
      <c r="E5968" s="11" t="n"/>
      <c r="F5968" s="11" t="n"/>
      <c r="G5968" s="11" t="n"/>
      <c r="H5968" s="11" t="n"/>
      <c r="I5968" s="9" t="n"/>
      <c r="J5968" s="9" t="n"/>
      <c r="K5968" s="9" t="n"/>
      <c r="L5968" s="9">
        <f>IF(COUNTA($A5968:$K5968)=0,"",IF(AND(IFERROR($H5968,0)&gt;0,LEN(TRIM($K5968&amp;""))&gt;0,IFERROR(LOOKUP(2,1/((LISTS!$M$2:$M$13&lt;&gt;"")*ISNUMBER(SEARCH(LISTS!$M$2:$M$13,$I5968))),LISTS!$N$2:$N$13),"NO")="SI"),"SI","NO"))</f>
        <v/>
      </c>
      <c r="M5968" s="9">
        <f>IF(COUNTA($A5968:$K5968)=0,"",IF($K5968&lt;&gt;"",IF(COUNTIF($K$19:$K5968,$K5968)&gt;1,"SI","NO"),IF(COUNTIFS($A$19:$A5968,$A5968,$C$19:$C5968,$C5968,$J$19:$J5968,$J5968,$D$19:$D5968,$D5968)&gt;1,"SI","NO")))</f>
        <v/>
      </c>
      <c r="N5968" s="11">
        <f>IF(COUNTA($A5968:$K5968)=0,"",IF(AND($L5968="SI",$M5968="NO"),IFERROR($H5968,0),0))</f>
        <v/>
      </c>
      <c r="O5968" s="9">
        <f>IF(COUNTA($A5968:$K5968)=0,"",IF($M5968="SI","CUFE o factura duplicada dentro del reporte; no se suma dos veces",IF(IFERROR($H5968,0)&lt;=0,"DIAN reporta valor susceptible 0",IF($L5968="NO",IFERROR(LOOKUP(2,1/((LISTS!$M$2:$M$13&lt;&gt;"")*ISNUMBER(SEARCH(LISTS!$M$2:$M$13,$I5968))),LISTS!$O$2:$O$13),"Medio de pago no elegible o no identificado por DIAN"),"Apta automaticamente por pago electronico y base positiva"))))</f>
        <v/>
      </c>
    </row>
    <row r="5969">
      <c r="A5969" s="9" t="n"/>
      <c r="B5969" s="9" t="n"/>
      <c r="C5969" s="12" t="n"/>
      <c r="D5969" s="11" t="n"/>
      <c r="E5969" s="11" t="n"/>
      <c r="F5969" s="11" t="n"/>
      <c r="G5969" s="11" t="n"/>
      <c r="H5969" s="11" t="n"/>
      <c r="I5969" s="9" t="n"/>
      <c r="J5969" s="9" t="n"/>
      <c r="K5969" s="9" t="n"/>
      <c r="L5969" s="9">
        <f>IF(COUNTA($A5969:$K5969)=0,"",IF(AND(IFERROR($H5969,0)&gt;0,LEN(TRIM($K5969&amp;""))&gt;0,IFERROR(LOOKUP(2,1/((LISTS!$M$2:$M$13&lt;&gt;"")*ISNUMBER(SEARCH(LISTS!$M$2:$M$13,$I5969))),LISTS!$N$2:$N$13),"NO")="SI"),"SI","NO"))</f>
        <v/>
      </c>
      <c r="M5969" s="9">
        <f>IF(COUNTA($A5969:$K5969)=0,"",IF($K5969&lt;&gt;"",IF(COUNTIF($K$19:$K5969,$K5969)&gt;1,"SI","NO"),IF(COUNTIFS($A$19:$A5969,$A5969,$C$19:$C5969,$C5969,$J$19:$J5969,$J5969,$D$19:$D5969,$D5969)&gt;1,"SI","NO")))</f>
        <v/>
      </c>
      <c r="N5969" s="11">
        <f>IF(COUNTA($A5969:$K5969)=0,"",IF(AND($L5969="SI",$M5969="NO"),IFERROR($H5969,0),0))</f>
        <v/>
      </c>
      <c r="O5969" s="9">
        <f>IF(COUNTA($A5969:$K5969)=0,"",IF($M5969="SI","CUFE o factura duplicada dentro del reporte; no se suma dos veces",IF(IFERROR($H5969,0)&lt;=0,"DIAN reporta valor susceptible 0",IF($L5969="NO",IFERROR(LOOKUP(2,1/((LISTS!$M$2:$M$13&lt;&gt;"")*ISNUMBER(SEARCH(LISTS!$M$2:$M$13,$I5969))),LISTS!$O$2:$O$13),"Medio de pago no elegible o no identificado por DIAN"),"Apta automaticamente por pago electronico y base positiva"))))</f>
        <v/>
      </c>
    </row>
    <row r="5970">
      <c r="A5970" s="9" t="n"/>
      <c r="B5970" s="9" t="n"/>
      <c r="C5970" s="12" t="n"/>
      <c r="D5970" s="11" t="n"/>
      <c r="E5970" s="11" t="n"/>
      <c r="F5970" s="11" t="n"/>
      <c r="G5970" s="11" t="n"/>
      <c r="H5970" s="11" t="n"/>
      <c r="I5970" s="9" t="n"/>
      <c r="J5970" s="9" t="n"/>
      <c r="K5970" s="9" t="n"/>
      <c r="L5970" s="9">
        <f>IF(COUNTA($A5970:$K5970)=0,"",IF(AND(IFERROR($H5970,0)&gt;0,LEN(TRIM($K5970&amp;""))&gt;0,IFERROR(LOOKUP(2,1/((LISTS!$M$2:$M$13&lt;&gt;"")*ISNUMBER(SEARCH(LISTS!$M$2:$M$13,$I5970))),LISTS!$N$2:$N$13),"NO")="SI"),"SI","NO"))</f>
        <v/>
      </c>
      <c r="M5970" s="9">
        <f>IF(COUNTA($A5970:$K5970)=0,"",IF($K5970&lt;&gt;"",IF(COUNTIF($K$19:$K5970,$K5970)&gt;1,"SI","NO"),IF(COUNTIFS($A$19:$A5970,$A5970,$C$19:$C5970,$C5970,$J$19:$J5970,$J5970,$D$19:$D5970,$D5970)&gt;1,"SI","NO")))</f>
        <v/>
      </c>
      <c r="N5970" s="11">
        <f>IF(COUNTA($A5970:$K5970)=0,"",IF(AND($L5970="SI",$M5970="NO"),IFERROR($H5970,0),0))</f>
        <v/>
      </c>
      <c r="O5970" s="9">
        <f>IF(COUNTA($A5970:$K5970)=0,"",IF($M5970="SI","CUFE o factura duplicada dentro del reporte; no se suma dos veces",IF(IFERROR($H5970,0)&lt;=0,"DIAN reporta valor susceptible 0",IF($L5970="NO",IFERROR(LOOKUP(2,1/((LISTS!$M$2:$M$13&lt;&gt;"")*ISNUMBER(SEARCH(LISTS!$M$2:$M$13,$I5970))),LISTS!$O$2:$O$13),"Medio de pago no elegible o no identificado por DIAN"),"Apta automaticamente por pago electronico y base positiva"))))</f>
        <v/>
      </c>
    </row>
    <row r="5971">
      <c r="A5971" s="9" t="n"/>
      <c r="B5971" s="9" t="n"/>
      <c r="C5971" s="12" t="n"/>
      <c r="D5971" s="11" t="n"/>
      <c r="E5971" s="11" t="n"/>
      <c r="F5971" s="11" t="n"/>
      <c r="G5971" s="11" t="n"/>
      <c r="H5971" s="11" t="n"/>
      <c r="I5971" s="9" t="n"/>
      <c r="J5971" s="9" t="n"/>
      <c r="K5971" s="9" t="n"/>
      <c r="L5971" s="9">
        <f>IF(COUNTA($A5971:$K5971)=0,"",IF(AND(IFERROR($H5971,0)&gt;0,LEN(TRIM($K5971&amp;""))&gt;0,IFERROR(LOOKUP(2,1/((LISTS!$M$2:$M$13&lt;&gt;"")*ISNUMBER(SEARCH(LISTS!$M$2:$M$13,$I5971))),LISTS!$N$2:$N$13),"NO")="SI"),"SI","NO"))</f>
        <v/>
      </c>
      <c r="M5971" s="9">
        <f>IF(COUNTA($A5971:$K5971)=0,"",IF($K5971&lt;&gt;"",IF(COUNTIF($K$19:$K5971,$K5971)&gt;1,"SI","NO"),IF(COUNTIFS($A$19:$A5971,$A5971,$C$19:$C5971,$C5971,$J$19:$J5971,$J5971,$D$19:$D5971,$D5971)&gt;1,"SI","NO")))</f>
        <v/>
      </c>
      <c r="N5971" s="11">
        <f>IF(COUNTA($A5971:$K5971)=0,"",IF(AND($L5971="SI",$M5971="NO"),IFERROR($H5971,0),0))</f>
        <v/>
      </c>
      <c r="O5971" s="9">
        <f>IF(COUNTA($A5971:$K5971)=0,"",IF($M5971="SI","CUFE o factura duplicada dentro del reporte; no se suma dos veces",IF(IFERROR($H5971,0)&lt;=0,"DIAN reporta valor susceptible 0",IF($L5971="NO",IFERROR(LOOKUP(2,1/((LISTS!$M$2:$M$13&lt;&gt;"")*ISNUMBER(SEARCH(LISTS!$M$2:$M$13,$I5971))),LISTS!$O$2:$O$13),"Medio de pago no elegible o no identificado por DIAN"),"Apta automaticamente por pago electronico y base positiva"))))</f>
        <v/>
      </c>
    </row>
    <row r="5972">
      <c r="A5972" s="9" t="n"/>
      <c r="B5972" s="9" t="n"/>
      <c r="C5972" s="12" t="n"/>
      <c r="D5972" s="11" t="n"/>
      <c r="E5972" s="11" t="n"/>
      <c r="F5972" s="11" t="n"/>
      <c r="G5972" s="11" t="n"/>
      <c r="H5972" s="11" t="n"/>
      <c r="I5972" s="9" t="n"/>
      <c r="J5972" s="9" t="n"/>
      <c r="K5972" s="9" t="n"/>
      <c r="L5972" s="9">
        <f>IF(COUNTA($A5972:$K5972)=0,"",IF(AND(IFERROR($H5972,0)&gt;0,LEN(TRIM($K5972&amp;""))&gt;0,IFERROR(LOOKUP(2,1/((LISTS!$M$2:$M$13&lt;&gt;"")*ISNUMBER(SEARCH(LISTS!$M$2:$M$13,$I5972))),LISTS!$N$2:$N$13),"NO")="SI"),"SI","NO"))</f>
        <v/>
      </c>
      <c r="M5972" s="9">
        <f>IF(COUNTA($A5972:$K5972)=0,"",IF($K5972&lt;&gt;"",IF(COUNTIF($K$19:$K5972,$K5972)&gt;1,"SI","NO"),IF(COUNTIFS($A$19:$A5972,$A5972,$C$19:$C5972,$C5972,$J$19:$J5972,$J5972,$D$19:$D5972,$D5972)&gt;1,"SI","NO")))</f>
        <v/>
      </c>
      <c r="N5972" s="11">
        <f>IF(COUNTA($A5972:$K5972)=0,"",IF(AND($L5972="SI",$M5972="NO"),IFERROR($H5972,0),0))</f>
        <v/>
      </c>
      <c r="O5972" s="9">
        <f>IF(COUNTA($A5972:$K5972)=0,"",IF($M5972="SI","CUFE o factura duplicada dentro del reporte; no se suma dos veces",IF(IFERROR($H5972,0)&lt;=0,"DIAN reporta valor susceptible 0",IF($L5972="NO",IFERROR(LOOKUP(2,1/((LISTS!$M$2:$M$13&lt;&gt;"")*ISNUMBER(SEARCH(LISTS!$M$2:$M$13,$I5972))),LISTS!$O$2:$O$13),"Medio de pago no elegible o no identificado por DIAN"),"Apta automaticamente por pago electronico y base positiva"))))</f>
        <v/>
      </c>
    </row>
    <row r="5973">
      <c r="A5973" s="9" t="n"/>
      <c r="B5973" s="9" t="n"/>
      <c r="C5973" s="12" t="n"/>
      <c r="D5973" s="11" t="n"/>
      <c r="E5973" s="11" t="n"/>
      <c r="F5973" s="11" t="n"/>
      <c r="G5973" s="11" t="n"/>
      <c r="H5973" s="11" t="n"/>
      <c r="I5973" s="9" t="n"/>
      <c r="J5973" s="9" t="n"/>
      <c r="K5973" s="9" t="n"/>
      <c r="L5973" s="9">
        <f>IF(COUNTA($A5973:$K5973)=0,"",IF(AND(IFERROR($H5973,0)&gt;0,LEN(TRIM($K5973&amp;""))&gt;0,IFERROR(LOOKUP(2,1/((LISTS!$M$2:$M$13&lt;&gt;"")*ISNUMBER(SEARCH(LISTS!$M$2:$M$13,$I5973))),LISTS!$N$2:$N$13),"NO")="SI"),"SI","NO"))</f>
        <v/>
      </c>
      <c r="M5973" s="9">
        <f>IF(COUNTA($A5973:$K5973)=0,"",IF($K5973&lt;&gt;"",IF(COUNTIF($K$19:$K5973,$K5973)&gt;1,"SI","NO"),IF(COUNTIFS($A$19:$A5973,$A5973,$C$19:$C5973,$C5973,$J$19:$J5973,$J5973,$D$19:$D5973,$D5973)&gt;1,"SI","NO")))</f>
        <v/>
      </c>
      <c r="N5973" s="11">
        <f>IF(COUNTA($A5973:$K5973)=0,"",IF(AND($L5973="SI",$M5973="NO"),IFERROR($H5973,0),0))</f>
        <v/>
      </c>
      <c r="O5973" s="9">
        <f>IF(COUNTA($A5973:$K5973)=0,"",IF($M5973="SI","CUFE o factura duplicada dentro del reporte; no se suma dos veces",IF(IFERROR($H5973,0)&lt;=0,"DIAN reporta valor susceptible 0",IF($L5973="NO",IFERROR(LOOKUP(2,1/((LISTS!$M$2:$M$13&lt;&gt;"")*ISNUMBER(SEARCH(LISTS!$M$2:$M$13,$I5973))),LISTS!$O$2:$O$13),"Medio de pago no elegible o no identificado por DIAN"),"Apta automaticamente por pago electronico y base positiva"))))</f>
        <v/>
      </c>
    </row>
    <row r="5974">
      <c r="A5974" s="9" t="n"/>
      <c r="B5974" s="9" t="n"/>
      <c r="C5974" s="12" t="n"/>
      <c r="D5974" s="11" t="n"/>
      <c r="E5974" s="11" t="n"/>
      <c r="F5974" s="11" t="n"/>
      <c r="G5974" s="11" t="n"/>
      <c r="H5974" s="11" t="n"/>
      <c r="I5974" s="9" t="n"/>
      <c r="J5974" s="9" t="n"/>
      <c r="K5974" s="9" t="n"/>
      <c r="L5974" s="9">
        <f>IF(COUNTA($A5974:$K5974)=0,"",IF(AND(IFERROR($H5974,0)&gt;0,LEN(TRIM($K5974&amp;""))&gt;0,IFERROR(LOOKUP(2,1/((LISTS!$M$2:$M$13&lt;&gt;"")*ISNUMBER(SEARCH(LISTS!$M$2:$M$13,$I5974))),LISTS!$N$2:$N$13),"NO")="SI"),"SI","NO"))</f>
        <v/>
      </c>
      <c r="M5974" s="9">
        <f>IF(COUNTA($A5974:$K5974)=0,"",IF($K5974&lt;&gt;"",IF(COUNTIF($K$19:$K5974,$K5974)&gt;1,"SI","NO"),IF(COUNTIFS($A$19:$A5974,$A5974,$C$19:$C5974,$C5974,$J$19:$J5974,$J5974,$D$19:$D5974,$D5974)&gt;1,"SI","NO")))</f>
        <v/>
      </c>
      <c r="N5974" s="11">
        <f>IF(COUNTA($A5974:$K5974)=0,"",IF(AND($L5974="SI",$M5974="NO"),IFERROR($H5974,0),0))</f>
        <v/>
      </c>
      <c r="O5974" s="9">
        <f>IF(COUNTA($A5974:$K5974)=0,"",IF($M5974="SI","CUFE o factura duplicada dentro del reporte; no se suma dos veces",IF(IFERROR($H5974,0)&lt;=0,"DIAN reporta valor susceptible 0",IF($L5974="NO",IFERROR(LOOKUP(2,1/((LISTS!$M$2:$M$13&lt;&gt;"")*ISNUMBER(SEARCH(LISTS!$M$2:$M$13,$I5974))),LISTS!$O$2:$O$13),"Medio de pago no elegible o no identificado por DIAN"),"Apta automaticamente por pago electronico y base positiva"))))</f>
        <v/>
      </c>
    </row>
    <row r="5975">
      <c r="A5975" s="9" t="n"/>
      <c r="B5975" s="9" t="n"/>
      <c r="C5975" s="12" t="n"/>
      <c r="D5975" s="11" t="n"/>
      <c r="E5975" s="11" t="n"/>
      <c r="F5975" s="11" t="n"/>
      <c r="G5975" s="11" t="n"/>
      <c r="H5975" s="11" t="n"/>
      <c r="I5975" s="9" t="n"/>
      <c r="J5975" s="9" t="n"/>
      <c r="K5975" s="9" t="n"/>
      <c r="L5975" s="9">
        <f>IF(COUNTA($A5975:$K5975)=0,"",IF(AND(IFERROR($H5975,0)&gt;0,LEN(TRIM($K5975&amp;""))&gt;0,IFERROR(LOOKUP(2,1/((LISTS!$M$2:$M$13&lt;&gt;"")*ISNUMBER(SEARCH(LISTS!$M$2:$M$13,$I5975))),LISTS!$N$2:$N$13),"NO")="SI"),"SI","NO"))</f>
        <v/>
      </c>
      <c r="M5975" s="9">
        <f>IF(COUNTA($A5975:$K5975)=0,"",IF($K5975&lt;&gt;"",IF(COUNTIF($K$19:$K5975,$K5975)&gt;1,"SI","NO"),IF(COUNTIFS($A$19:$A5975,$A5975,$C$19:$C5975,$C5975,$J$19:$J5975,$J5975,$D$19:$D5975,$D5975)&gt;1,"SI","NO")))</f>
        <v/>
      </c>
      <c r="N5975" s="11">
        <f>IF(COUNTA($A5975:$K5975)=0,"",IF(AND($L5975="SI",$M5975="NO"),IFERROR($H5975,0),0))</f>
        <v/>
      </c>
      <c r="O5975" s="9">
        <f>IF(COUNTA($A5975:$K5975)=0,"",IF($M5975="SI","CUFE o factura duplicada dentro del reporte; no se suma dos veces",IF(IFERROR($H5975,0)&lt;=0,"DIAN reporta valor susceptible 0",IF($L5975="NO",IFERROR(LOOKUP(2,1/((LISTS!$M$2:$M$13&lt;&gt;"")*ISNUMBER(SEARCH(LISTS!$M$2:$M$13,$I5975))),LISTS!$O$2:$O$13),"Medio de pago no elegible o no identificado por DIAN"),"Apta automaticamente por pago electronico y base positiva"))))</f>
        <v/>
      </c>
    </row>
    <row r="5976">
      <c r="A5976" s="9" t="n"/>
      <c r="B5976" s="9" t="n"/>
      <c r="C5976" s="12" t="n"/>
      <c r="D5976" s="11" t="n"/>
      <c r="E5976" s="11" t="n"/>
      <c r="F5976" s="11" t="n"/>
      <c r="G5976" s="11" t="n"/>
      <c r="H5976" s="11" t="n"/>
      <c r="I5976" s="9" t="n"/>
      <c r="J5976" s="9" t="n"/>
      <c r="K5976" s="9" t="n"/>
      <c r="L5976" s="9">
        <f>IF(COUNTA($A5976:$K5976)=0,"",IF(AND(IFERROR($H5976,0)&gt;0,LEN(TRIM($K5976&amp;""))&gt;0,IFERROR(LOOKUP(2,1/((LISTS!$M$2:$M$13&lt;&gt;"")*ISNUMBER(SEARCH(LISTS!$M$2:$M$13,$I5976))),LISTS!$N$2:$N$13),"NO")="SI"),"SI","NO"))</f>
        <v/>
      </c>
      <c r="M5976" s="9">
        <f>IF(COUNTA($A5976:$K5976)=0,"",IF($K5976&lt;&gt;"",IF(COUNTIF($K$19:$K5976,$K5976)&gt;1,"SI","NO"),IF(COUNTIFS($A$19:$A5976,$A5976,$C$19:$C5976,$C5976,$J$19:$J5976,$J5976,$D$19:$D5976,$D5976)&gt;1,"SI","NO")))</f>
        <v/>
      </c>
      <c r="N5976" s="11">
        <f>IF(COUNTA($A5976:$K5976)=0,"",IF(AND($L5976="SI",$M5976="NO"),IFERROR($H5976,0),0))</f>
        <v/>
      </c>
      <c r="O5976" s="9">
        <f>IF(COUNTA($A5976:$K5976)=0,"",IF($M5976="SI","CUFE o factura duplicada dentro del reporte; no se suma dos veces",IF(IFERROR($H5976,0)&lt;=0,"DIAN reporta valor susceptible 0",IF($L5976="NO",IFERROR(LOOKUP(2,1/((LISTS!$M$2:$M$13&lt;&gt;"")*ISNUMBER(SEARCH(LISTS!$M$2:$M$13,$I5976))),LISTS!$O$2:$O$13),"Medio de pago no elegible o no identificado por DIAN"),"Apta automaticamente por pago electronico y base positiva"))))</f>
        <v/>
      </c>
    </row>
    <row r="5977">
      <c r="A5977" s="9" t="n"/>
      <c r="B5977" s="9" t="n"/>
      <c r="C5977" s="12" t="n"/>
      <c r="D5977" s="11" t="n"/>
      <c r="E5977" s="11" t="n"/>
      <c r="F5977" s="11" t="n"/>
      <c r="G5977" s="11" t="n"/>
      <c r="H5977" s="11" t="n"/>
      <c r="I5977" s="9" t="n"/>
      <c r="J5977" s="9" t="n"/>
      <c r="K5977" s="9" t="n"/>
      <c r="L5977" s="9">
        <f>IF(COUNTA($A5977:$K5977)=0,"",IF(AND(IFERROR($H5977,0)&gt;0,LEN(TRIM($K5977&amp;""))&gt;0,IFERROR(LOOKUP(2,1/((LISTS!$M$2:$M$13&lt;&gt;"")*ISNUMBER(SEARCH(LISTS!$M$2:$M$13,$I5977))),LISTS!$N$2:$N$13),"NO")="SI"),"SI","NO"))</f>
        <v/>
      </c>
      <c r="M5977" s="9">
        <f>IF(COUNTA($A5977:$K5977)=0,"",IF($K5977&lt;&gt;"",IF(COUNTIF($K$19:$K5977,$K5977)&gt;1,"SI","NO"),IF(COUNTIFS($A$19:$A5977,$A5977,$C$19:$C5977,$C5977,$J$19:$J5977,$J5977,$D$19:$D5977,$D5977)&gt;1,"SI","NO")))</f>
        <v/>
      </c>
      <c r="N5977" s="11">
        <f>IF(COUNTA($A5977:$K5977)=0,"",IF(AND($L5977="SI",$M5977="NO"),IFERROR($H5977,0),0))</f>
        <v/>
      </c>
      <c r="O5977" s="9">
        <f>IF(COUNTA($A5977:$K5977)=0,"",IF($M5977="SI","CUFE o factura duplicada dentro del reporte; no se suma dos veces",IF(IFERROR($H5977,0)&lt;=0,"DIAN reporta valor susceptible 0",IF($L5977="NO",IFERROR(LOOKUP(2,1/((LISTS!$M$2:$M$13&lt;&gt;"")*ISNUMBER(SEARCH(LISTS!$M$2:$M$13,$I5977))),LISTS!$O$2:$O$13),"Medio de pago no elegible o no identificado por DIAN"),"Apta automaticamente por pago electronico y base positiva"))))</f>
        <v/>
      </c>
    </row>
    <row r="5978">
      <c r="A5978" s="9" t="n"/>
      <c r="B5978" s="9" t="n"/>
      <c r="C5978" s="12" t="n"/>
      <c r="D5978" s="11" t="n"/>
      <c r="E5978" s="11" t="n"/>
      <c r="F5978" s="11" t="n"/>
      <c r="G5978" s="11" t="n"/>
      <c r="H5978" s="11" t="n"/>
      <c r="I5978" s="9" t="n"/>
      <c r="J5978" s="9" t="n"/>
      <c r="K5978" s="9" t="n"/>
      <c r="L5978" s="9">
        <f>IF(COUNTA($A5978:$K5978)=0,"",IF(AND(IFERROR($H5978,0)&gt;0,LEN(TRIM($K5978&amp;""))&gt;0,IFERROR(LOOKUP(2,1/((LISTS!$M$2:$M$13&lt;&gt;"")*ISNUMBER(SEARCH(LISTS!$M$2:$M$13,$I5978))),LISTS!$N$2:$N$13),"NO")="SI"),"SI","NO"))</f>
        <v/>
      </c>
      <c r="M5978" s="9">
        <f>IF(COUNTA($A5978:$K5978)=0,"",IF($K5978&lt;&gt;"",IF(COUNTIF($K$19:$K5978,$K5978)&gt;1,"SI","NO"),IF(COUNTIFS($A$19:$A5978,$A5978,$C$19:$C5978,$C5978,$J$19:$J5978,$J5978,$D$19:$D5978,$D5978)&gt;1,"SI","NO")))</f>
        <v/>
      </c>
      <c r="N5978" s="11">
        <f>IF(COUNTA($A5978:$K5978)=0,"",IF(AND($L5978="SI",$M5978="NO"),IFERROR($H5978,0),0))</f>
        <v/>
      </c>
      <c r="O5978" s="9">
        <f>IF(COUNTA($A5978:$K5978)=0,"",IF($M5978="SI","CUFE o factura duplicada dentro del reporte; no se suma dos veces",IF(IFERROR($H5978,0)&lt;=0,"DIAN reporta valor susceptible 0",IF($L5978="NO",IFERROR(LOOKUP(2,1/((LISTS!$M$2:$M$13&lt;&gt;"")*ISNUMBER(SEARCH(LISTS!$M$2:$M$13,$I5978))),LISTS!$O$2:$O$13),"Medio de pago no elegible o no identificado por DIAN"),"Apta automaticamente por pago electronico y base positiva"))))</f>
        <v/>
      </c>
    </row>
    <row r="5979">
      <c r="A5979" s="9" t="n"/>
      <c r="B5979" s="9" t="n"/>
      <c r="C5979" s="12" t="n"/>
      <c r="D5979" s="11" t="n"/>
      <c r="E5979" s="11" t="n"/>
      <c r="F5979" s="11" t="n"/>
      <c r="G5979" s="11" t="n"/>
      <c r="H5979" s="11" t="n"/>
      <c r="I5979" s="9" t="n"/>
      <c r="J5979" s="9" t="n"/>
      <c r="K5979" s="9" t="n"/>
      <c r="L5979" s="9">
        <f>IF(COUNTA($A5979:$K5979)=0,"",IF(AND(IFERROR($H5979,0)&gt;0,LEN(TRIM($K5979&amp;""))&gt;0,IFERROR(LOOKUP(2,1/((LISTS!$M$2:$M$13&lt;&gt;"")*ISNUMBER(SEARCH(LISTS!$M$2:$M$13,$I5979))),LISTS!$N$2:$N$13),"NO")="SI"),"SI","NO"))</f>
        <v/>
      </c>
      <c r="M5979" s="9">
        <f>IF(COUNTA($A5979:$K5979)=0,"",IF($K5979&lt;&gt;"",IF(COUNTIF($K$19:$K5979,$K5979)&gt;1,"SI","NO"),IF(COUNTIFS($A$19:$A5979,$A5979,$C$19:$C5979,$C5979,$J$19:$J5979,$J5979,$D$19:$D5979,$D5979)&gt;1,"SI","NO")))</f>
        <v/>
      </c>
      <c r="N5979" s="11">
        <f>IF(COUNTA($A5979:$K5979)=0,"",IF(AND($L5979="SI",$M5979="NO"),IFERROR($H5979,0),0))</f>
        <v/>
      </c>
      <c r="O5979" s="9">
        <f>IF(COUNTA($A5979:$K5979)=0,"",IF($M5979="SI","CUFE o factura duplicada dentro del reporte; no se suma dos veces",IF(IFERROR($H5979,0)&lt;=0,"DIAN reporta valor susceptible 0",IF($L5979="NO",IFERROR(LOOKUP(2,1/((LISTS!$M$2:$M$13&lt;&gt;"")*ISNUMBER(SEARCH(LISTS!$M$2:$M$13,$I5979))),LISTS!$O$2:$O$13),"Medio de pago no elegible o no identificado por DIAN"),"Apta automaticamente por pago electronico y base positiva"))))</f>
        <v/>
      </c>
    </row>
    <row r="5980">
      <c r="A5980" s="9" t="n"/>
      <c r="B5980" s="9" t="n"/>
      <c r="C5980" s="12" t="n"/>
      <c r="D5980" s="11" t="n"/>
      <c r="E5980" s="11" t="n"/>
      <c r="F5980" s="11" t="n"/>
      <c r="G5980" s="11" t="n"/>
      <c r="H5980" s="11" t="n"/>
      <c r="I5980" s="9" t="n"/>
      <c r="J5980" s="9" t="n"/>
      <c r="K5980" s="9" t="n"/>
      <c r="L5980" s="9">
        <f>IF(COUNTA($A5980:$K5980)=0,"",IF(AND(IFERROR($H5980,0)&gt;0,LEN(TRIM($K5980&amp;""))&gt;0,IFERROR(LOOKUP(2,1/((LISTS!$M$2:$M$13&lt;&gt;"")*ISNUMBER(SEARCH(LISTS!$M$2:$M$13,$I5980))),LISTS!$N$2:$N$13),"NO")="SI"),"SI","NO"))</f>
        <v/>
      </c>
      <c r="M5980" s="9">
        <f>IF(COUNTA($A5980:$K5980)=0,"",IF($K5980&lt;&gt;"",IF(COUNTIF($K$19:$K5980,$K5980)&gt;1,"SI","NO"),IF(COUNTIFS($A$19:$A5980,$A5980,$C$19:$C5980,$C5980,$J$19:$J5980,$J5980,$D$19:$D5980,$D5980)&gt;1,"SI","NO")))</f>
        <v/>
      </c>
      <c r="N5980" s="11">
        <f>IF(COUNTA($A5980:$K5980)=0,"",IF(AND($L5980="SI",$M5980="NO"),IFERROR($H5980,0),0))</f>
        <v/>
      </c>
      <c r="O5980" s="9">
        <f>IF(COUNTA($A5980:$K5980)=0,"",IF($M5980="SI","CUFE o factura duplicada dentro del reporte; no se suma dos veces",IF(IFERROR($H5980,0)&lt;=0,"DIAN reporta valor susceptible 0",IF($L5980="NO",IFERROR(LOOKUP(2,1/((LISTS!$M$2:$M$13&lt;&gt;"")*ISNUMBER(SEARCH(LISTS!$M$2:$M$13,$I5980))),LISTS!$O$2:$O$13),"Medio de pago no elegible o no identificado por DIAN"),"Apta automaticamente por pago electronico y base positiva"))))</f>
        <v/>
      </c>
    </row>
    <row r="5981">
      <c r="A5981" s="9" t="n"/>
      <c r="B5981" s="9" t="n"/>
      <c r="C5981" s="12" t="n"/>
      <c r="D5981" s="11" t="n"/>
      <c r="E5981" s="11" t="n"/>
      <c r="F5981" s="11" t="n"/>
      <c r="G5981" s="11" t="n"/>
      <c r="H5981" s="11" t="n"/>
      <c r="I5981" s="9" t="n"/>
      <c r="J5981" s="9" t="n"/>
      <c r="K5981" s="9" t="n"/>
      <c r="L5981" s="9">
        <f>IF(COUNTA($A5981:$K5981)=0,"",IF(AND(IFERROR($H5981,0)&gt;0,LEN(TRIM($K5981&amp;""))&gt;0,IFERROR(LOOKUP(2,1/((LISTS!$M$2:$M$13&lt;&gt;"")*ISNUMBER(SEARCH(LISTS!$M$2:$M$13,$I5981))),LISTS!$N$2:$N$13),"NO")="SI"),"SI","NO"))</f>
        <v/>
      </c>
      <c r="M5981" s="9">
        <f>IF(COUNTA($A5981:$K5981)=0,"",IF($K5981&lt;&gt;"",IF(COUNTIF($K$19:$K5981,$K5981)&gt;1,"SI","NO"),IF(COUNTIFS($A$19:$A5981,$A5981,$C$19:$C5981,$C5981,$J$19:$J5981,$J5981,$D$19:$D5981,$D5981)&gt;1,"SI","NO")))</f>
        <v/>
      </c>
      <c r="N5981" s="11">
        <f>IF(COUNTA($A5981:$K5981)=0,"",IF(AND($L5981="SI",$M5981="NO"),IFERROR($H5981,0),0))</f>
        <v/>
      </c>
      <c r="O5981" s="9">
        <f>IF(COUNTA($A5981:$K5981)=0,"",IF($M5981="SI","CUFE o factura duplicada dentro del reporte; no se suma dos veces",IF(IFERROR($H5981,0)&lt;=0,"DIAN reporta valor susceptible 0",IF($L5981="NO",IFERROR(LOOKUP(2,1/((LISTS!$M$2:$M$13&lt;&gt;"")*ISNUMBER(SEARCH(LISTS!$M$2:$M$13,$I5981))),LISTS!$O$2:$O$13),"Medio de pago no elegible o no identificado por DIAN"),"Apta automaticamente por pago electronico y base positiva"))))</f>
        <v/>
      </c>
    </row>
    <row r="5982">
      <c r="A5982" s="9" t="n"/>
      <c r="B5982" s="9" t="n"/>
      <c r="C5982" s="12" t="n"/>
      <c r="D5982" s="11" t="n"/>
      <c r="E5982" s="11" t="n"/>
      <c r="F5982" s="11" t="n"/>
      <c r="G5982" s="11" t="n"/>
      <c r="H5982" s="11" t="n"/>
      <c r="I5982" s="9" t="n"/>
      <c r="J5982" s="9" t="n"/>
      <c r="K5982" s="9" t="n"/>
      <c r="L5982" s="9">
        <f>IF(COUNTA($A5982:$K5982)=0,"",IF(AND(IFERROR($H5982,0)&gt;0,LEN(TRIM($K5982&amp;""))&gt;0,IFERROR(LOOKUP(2,1/((LISTS!$M$2:$M$13&lt;&gt;"")*ISNUMBER(SEARCH(LISTS!$M$2:$M$13,$I5982))),LISTS!$N$2:$N$13),"NO")="SI"),"SI","NO"))</f>
        <v/>
      </c>
      <c r="M5982" s="9">
        <f>IF(COUNTA($A5982:$K5982)=0,"",IF($K5982&lt;&gt;"",IF(COUNTIF($K$19:$K5982,$K5982)&gt;1,"SI","NO"),IF(COUNTIFS($A$19:$A5982,$A5982,$C$19:$C5982,$C5982,$J$19:$J5982,$J5982,$D$19:$D5982,$D5982)&gt;1,"SI","NO")))</f>
        <v/>
      </c>
      <c r="N5982" s="11">
        <f>IF(COUNTA($A5982:$K5982)=0,"",IF(AND($L5982="SI",$M5982="NO"),IFERROR($H5982,0),0))</f>
        <v/>
      </c>
      <c r="O5982" s="9">
        <f>IF(COUNTA($A5982:$K5982)=0,"",IF($M5982="SI","CUFE o factura duplicada dentro del reporte; no se suma dos veces",IF(IFERROR($H5982,0)&lt;=0,"DIAN reporta valor susceptible 0",IF($L5982="NO",IFERROR(LOOKUP(2,1/((LISTS!$M$2:$M$13&lt;&gt;"")*ISNUMBER(SEARCH(LISTS!$M$2:$M$13,$I5982))),LISTS!$O$2:$O$13),"Medio de pago no elegible o no identificado por DIAN"),"Apta automaticamente por pago electronico y base positiva"))))</f>
        <v/>
      </c>
    </row>
    <row r="5983">
      <c r="A5983" s="9" t="n"/>
      <c r="B5983" s="9" t="n"/>
      <c r="C5983" s="12" t="n"/>
      <c r="D5983" s="11" t="n"/>
      <c r="E5983" s="11" t="n"/>
      <c r="F5983" s="11" t="n"/>
      <c r="G5983" s="11" t="n"/>
      <c r="H5983" s="11" t="n"/>
      <c r="I5983" s="9" t="n"/>
      <c r="J5983" s="9" t="n"/>
      <c r="K5983" s="9" t="n"/>
      <c r="L5983" s="9">
        <f>IF(COUNTA($A5983:$K5983)=0,"",IF(AND(IFERROR($H5983,0)&gt;0,LEN(TRIM($K5983&amp;""))&gt;0,IFERROR(LOOKUP(2,1/((LISTS!$M$2:$M$13&lt;&gt;"")*ISNUMBER(SEARCH(LISTS!$M$2:$M$13,$I5983))),LISTS!$N$2:$N$13),"NO")="SI"),"SI","NO"))</f>
        <v/>
      </c>
      <c r="M5983" s="9">
        <f>IF(COUNTA($A5983:$K5983)=0,"",IF($K5983&lt;&gt;"",IF(COUNTIF($K$19:$K5983,$K5983)&gt;1,"SI","NO"),IF(COUNTIFS($A$19:$A5983,$A5983,$C$19:$C5983,$C5983,$J$19:$J5983,$J5983,$D$19:$D5983,$D5983)&gt;1,"SI","NO")))</f>
        <v/>
      </c>
      <c r="N5983" s="11">
        <f>IF(COUNTA($A5983:$K5983)=0,"",IF(AND($L5983="SI",$M5983="NO"),IFERROR($H5983,0),0))</f>
        <v/>
      </c>
      <c r="O5983" s="9">
        <f>IF(COUNTA($A5983:$K5983)=0,"",IF($M5983="SI","CUFE o factura duplicada dentro del reporte; no se suma dos veces",IF(IFERROR($H5983,0)&lt;=0,"DIAN reporta valor susceptible 0",IF($L5983="NO",IFERROR(LOOKUP(2,1/((LISTS!$M$2:$M$13&lt;&gt;"")*ISNUMBER(SEARCH(LISTS!$M$2:$M$13,$I5983))),LISTS!$O$2:$O$13),"Medio de pago no elegible o no identificado por DIAN"),"Apta automaticamente por pago electronico y base positiva"))))</f>
        <v/>
      </c>
    </row>
    <row r="5984">
      <c r="A5984" s="9" t="n"/>
      <c r="B5984" s="9" t="n"/>
      <c r="C5984" s="12" t="n"/>
      <c r="D5984" s="11" t="n"/>
      <c r="E5984" s="11" t="n"/>
      <c r="F5984" s="11" t="n"/>
      <c r="G5984" s="11" t="n"/>
      <c r="H5984" s="11" t="n"/>
      <c r="I5984" s="9" t="n"/>
      <c r="J5984" s="9" t="n"/>
      <c r="K5984" s="9" t="n"/>
      <c r="L5984" s="9">
        <f>IF(COUNTA($A5984:$K5984)=0,"",IF(AND(IFERROR($H5984,0)&gt;0,LEN(TRIM($K5984&amp;""))&gt;0,IFERROR(LOOKUP(2,1/((LISTS!$M$2:$M$13&lt;&gt;"")*ISNUMBER(SEARCH(LISTS!$M$2:$M$13,$I5984))),LISTS!$N$2:$N$13),"NO")="SI"),"SI","NO"))</f>
        <v/>
      </c>
      <c r="M5984" s="9">
        <f>IF(COUNTA($A5984:$K5984)=0,"",IF($K5984&lt;&gt;"",IF(COUNTIF($K$19:$K5984,$K5984)&gt;1,"SI","NO"),IF(COUNTIFS($A$19:$A5984,$A5984,$C$19:$C5984,$C5984,$J$19:$J5984,$J5984,$D$19:$D5984,$D5984)&gt;1,"SI","NO")))</f>
        <v/>
      </c>
      <c r="N5984" s="11">
        <f>IF(COUNTA($A5984:$K5984)=0,"",IF(AND($L5984="SI",$M5984="NO"),IFERROR($H5984,0),0))</f>
        <v/>
      </c>
      <c r="O5984" s="9">
        <f>IF(COUNTA($A5984:$K5984)=0,"",IF($M5984="SI","CUFE o factura duplicada dentro del reporte; no se suma dos veces",IF(IFERROR($H5984,0)&lt;=0,"DIAN reporta valor susceptible 0",IF($L5984="NO",IFERROR(LOOKUP(2,1/((LISTS!$M$2:$M$13&lt;&gt;"")*ISNUMBER(SEARCH(LISTS!$M$2:$M$13,$I5984))),LISTS!$O$2:$O$13),"Medio de pago no elegible o no identificado por DIAN"),"Apta automaticamente por pago electronico y base positiva"))))</f>
        <v/>
      </c>
    </row>
    <row r="5985">
      <c r="A5985" s="9" t="n"/>
      <c r="B5985" s="9" t="n"/>
      <c r="C5985" s="12" t="n"/>
      <c r="D5985" s="11" t="n"/>
      <c r="E5985" s="11" t="n"/>
      <c r="F5985" s="11" t="n"/>
      <c r="G5985" s="11" t="n"/>
      <c r="H5985" s="11" t="n"/>
      <c r="I5985" s="9" t="n"/>
      <c r="J5985" s="9" t="n"/>
      <c r="K5985" s="9" t="n"/>
      <c r="L5985" s="9">
        <f>IF(COUNTA($A5985:$K5985)=0,"",IF(AND(IFERROR($H5985,0)&gt;0,LEN(TRIM($K5985&amp;""))&gt;0,IFERROR(LOOKUP(2,1/((LISTS!$M$2:$M$13&lt;&gt;"")*ISNUMBER(SEARCH(LISTS!$M$2:$M$13,$I5985))),LISTS!$N$2:$N$13),"NO")="SI"),"SI","NO"))</f>
        <v/>
      </c>
      <c r="M5985" s="9">
        <f>IF(COUNTA($A5985:$K5985)=0,"",IF($K5985&lt;&gt;"",IF(COUNTIF($K$19:$K5985,$K5985)&gt;1,"SI","NO"),IF(COUNTIFS($A$19:$A5985,$A5985,$C$19:$C5985,$C5985,$J$19:$J5985,$J5985,$D$19:$D5985,$D5985)&gt;1,"SI","NO")))</f>
        <v/>
      </c>
      <c r="N5985" s="11">
        <f>IF(COUNTA($A5985:$K5985)=0,"",IF(AND($L5985="SI",$M5985="NO"),IFERROR($H5985,0),0))</f>
        <v/>
      </c>
      <c r="O5985" s="9">
        <f>IF(COUNTA($A5985:$K5985)=0,"",IF($M5985="SI","CUFE o factura duplicada dentro del reporte; no se suma dos veces",IF(IFERROR($H5985,0)&lt;=0,"DIAN reporta valor susceptible 0",IF($L5985="NO",IFERROR(LOOKUP(2,1/((LISTS!$M$2:$M$13&lt;&gt;"")*ISNUMBER(SEARCH(LISTS!$M$2:$M$13,$I5985))),LISTS!$O$2:$O$13),"Medio de pago no elegible o no identificado por DIAN"),"Apta automaticamente por pago electronico y base positiva"))))</f>
        <v/>
      </c>
    </row>
    <row r="5986">
      <c r="A5986" s="9" t="n"/>
      <c r="B5986" s="9" t="n"/>
      <c r="C5986" s="12" t="n"/>
      <c r="D5986" s="11" t="n"/>
      <c r="E5986" s="11" t="n"/>
      <c r="F5986" s="11" t="n"/>
      <c r="G5986" s="11" t="n"/>
      <c r="H5986" s="11" t="n"/>
      <c r="I5986" s="9" t="n"/>
      <c r="J5986" s="9" t="n"/>
      <c r="K5986" s="9" t="n"/>
      <c r="L5986" s="9">
        <f>IF(COUNTA($A5986:$K5986)=0,"",IF(AND(IFERROR($H5986,0)&gt;0,LEN(TRIM($K5986&amp;""))&gt;0,IFERROR(LOOKUP(2,1/((LISTS!$M$2:$M$13&lt;&gt;"")*ISNUMBER(SEARCH(LISTS!$M$2:$M$13,$I5986))),LISTS!$N$2:$N$13),"NO")="SI"),"SI","NO"))</f>
        <v/>
      </c>
      <c r="M5986" s="9">
        <f>IF(COUNTA($A5986:$K5986)=0,"",IF($K5986&lt;&gt;"",IF(COUNTIF($K$19:$K5986,$K5986)&gt;1,"SI","NO"),IF(COUNTIFS($A$19:$A5986,$A5986,$C$19:$C5986,$C5986,$J$19:$J5986,$J5986,$D$19:$D5986,$D5986)&gt;1,"SI","NO")))</f>
        <v/>
      </c>
      <c r="N5986" s="11">
        <f>IF(COUNTA($A5986:$K5986)=0,"",IF(AND($L5986="SI",$M5986="NO"),IFERROR($H5986,0),0))</f>
        <v/>
      </c>
      <c r="O5986" s="9">
        <f>IF(COUNTA($A5986:$K5986)=0,"",IF($M5986="SI","CUFE o factura duplicada dentro del reporte; no se suma dos veces",IF(IFERROR($H5986,0)&lt;=0,"DIAN reporta valor susceptible 0",IF($L5986="NO",IFERROR(LOOKUP(2,1/((LISTS!$M$2:$M$13&lt;&gt;"")*ISNUMBER(SEARCH(LISTS!$M$2:$M$13,$I5986))),LISTS!$O$2:$O$13),"Medio de pago no elegible o no identificado por DIAN"),"Apta automaticamente por pago electronico y base positiva"))))</f>
        <v/>
      </c>
    </row>
    <row r="5987">
      <c r="A5987" s="9" t="n"/>
      <c r="B5987" s="9" t="n"/>
      <c r="C5987" s="12" t="n"/>
      <c r="D5987" s="11" t="n"/>
      <c r="E5987" s="11" t="n"/>
      <c r="F5987" s="11" t="n"/>
      <c r="G5987" s="11" t="n"/>
      <c r="H5987" s="11" t="n"/>
      <c r="I5987" s="9" t="n"/>
      <c r="J5987" s="9" t="n"/>
      <c r="K5987" s="9" t="n"/>
      <c r="L5987" s="9">
        <f>IF(COUNTA($A5987:$K5987)=0,"",IF(AND(IFERROR($H5987,0)&gt;0,LEN(TRIM($K5987&amp;""))&gt;0,IFERROR(LOOKUP(2,1/((LISTS!$M$2:$M$13&lt;&gt;"")*ISNUMBER(SEARCH(LISTS!$M$2:$M$13,$I5987))),LISTS!$N$2:$N$13),"NO")="SI"),"SI","NO"))</f>
        <v/>
      </c>
      <c r="M5987" s="9">
        <f>IF(COUNTA($A5987:$K5987)=0,"",IF($K5987&lt;&gt;"",IF(COUNTIF($K$19:$K5987,$K5987)&gt;1,"SI","NO"),IF(COUNTIFS($A$19:$A5987,$A5987,$C$19:$C5987,$C5987,$J$19:$J5987,$J5987,$D$19:$D5987,$D5987)&gt;1,"SI","NO")))</f>
        <v/>
      </c>
      <c r="N5987" s="11">
        <f>IF(COUNTA($A5987:$K5987)=0,"",IF(AND($L5987="SI",$M5987="NO"),IFERROR($H5987,0),0))</f>
        <v/>
      </c>
      <c r="O5987" s="9">
        <f>IF(COUNTA($A5987:$K5987)=0,"",IF($M5987="SI","CUFE o factura duplicada dentro del reporte; no se suma dos veces",IF(IFERROR($H5987,0)&lt;=0,"DIAN reporta valor susceptible 0",IF($L5987="NO",IFERROR(LOOKUP(2,1/((LISTS!$M$2:$M$13&lt;&gt;"")*ISNUMBER(SEARCH(LISTS!$M$2:$M$13,$I5987))),LISTS!$O$2:$O$13),"Medio de pago no elegible o no identificado por DIAN"),"Apta automaticamente por pago electronico y base positiva"))))</f>
        <v/>
      </c>
    </row>
    <row r="5988">
      <c r="A5988" s="9" t="n"/>
      <c r="B5988" s="9" t="n"/>
      <c r="C5988" s="12" t="n"/>
      <c r="D5988" s="11" t="n"/>
      <c r="E5988" s="11" t="n"/>
      <c r="F5988" s="11" t="n"/>
      <c r="G5988" s="11" t="n"/>
      <c r="H5988" s="11" t="n"/>
      <c r="I5988" s="9" t="n"/>
      <c r="J5988" s="9" t="n"/>
      <c r="K5988" s="9" t="n"/>
      <c r="L5988" s="9">
        <f>IF(COUNTA($A5988:$K5988)=0,"",IF(AND(IFERROR($H5988,0)&gt;0,LEN(TRIM($K5988&amp;""))&gt;0,IFERROR(LOOKUP(2,1/((LISTS!$M$2:$M$13&lt;&gt;"")*ISNUMBER(SEARCH(LISTS!$M$2:$M$13,$I5988))),LISTS!$N$2:$N$13),"NO")="SI"),"SI","NO"))</f>
        <v/>
      </c>
      <c r="M5988" s="9">
        <f>IF(COUNTA($A5988:$K5988)=0,"",IF($K5988&lt;&gt;"",IF(COUNTIF($K$19:$K5988,$K5988)&gt;1,"SI","NO"),IF(COUNTIFS($A$19:$A5988,$A5988,$C$19:$C5988,$C5988,$J$19:$J5988,$J5988,$D$19:$D5988,$D5988)&gt;1,"SI","NO")))</f>
        <v/>
      </c>
      <c r="N5988" s="11">
        <f>IF(COUNTA($A5988:$K5988)=0,"",IF(AND($L5988="SI",$M5988="NO"),IFERROR($H5988,0),0))</f>
        <v/>
      </c>
      <c r="O5988" s="9">
        <f>IF(COUNTA($A5988:$K5988)=0,"",IF($M5988="SI","CUFE o factura duplicada dentro del reporte; no se suma dos veces",IF(IFERROR($H5988,0)&lt;=0,"DIAN reporta valor susceptible 0",IF($L5988="NO",IFERROR(LOOKUP(2,1/((LISTS!$M$2:$M$13&lt;&gt;"")*ISNUMBER(SEARCH(LISTS!$M$2:$M$13,$I5988))),LISTS!$O$2:$O$13),"Medio de pago no elegible o no identificado por DIAN"),"Apta automaticamente por pago electronico y base positiva"))))</f>
        <v/>
      </c>
    </row>
    <row r="5989">
      <c r="A5989" s="9" t="n"/>
      <c r="B5989" s="9" t="n"/>
      <c r="C5989" s="12" t="n"/>
      <c r="D5989" s="11" t="n"/>
      <c r="E5989" s="11" t="n"/>
      <c r="F5989" s="11" t="n"/>
      <c r="G5989" s="11" t="n"/>
      <c r="H5989" s="11" t="n"/>
      <c r="I5989" s="9" t="n"/>
      <c r="J5989" s="9" t="n"/>
      <c r="K5989" s="9" t="n"/>
      <c r="L5989" s="9">
        <f>IF(COUNTA($A5989:$K5989)=0,"",IF(AND(IFERROR($H5989,0)&gt;0,LEN(TRIM($K5989&amp;""))&gt;0,IFERROR(LOOKUP(2,1/((LISTS!$M$2:$M$13&lt;&gt;"")*ISNUMBER(SEARCH(LISTS!$M$2:$M$13,$I5989))),LISTS!$N$2:$N$13),"NO")="SI"),"SI","NO"))</f>
        <v/>
      </c>
      <c r="M5989" s="9">
        <f>IF(COUNTA($A5989:$K5989)=0,"",IF($K5989&lt;&gt;"",IF(COUNTIF($K$19:$K5989,$K5989)&gt;1,"SI","NO"),IF(COUNTIFS($A$19:$A5989,$A5989,$C$19:$C5989,$C5989,$J$19:$J5989,$J5989,$D$19:$D5989,$D5989)&gt;1,"SI","NO")))</f>
        <v/>
      </c>
      <c r="N5989" s="11">
        <f>IF(COUNTA($A5989:$K5989)=0,"",IF(AND($L5989="SI",$M5989="NO"),IFERROR($H5989,0),0))</f>
        <v/>
      </c>
      <c r="O5989" s="9">
        <f>IF(COUNTA($A5989:$K5989)=0,"",IF($M5989="SI","CUFE o factura duplicada dentro del reporte; no se suma dos veces",IF(IFERROR($H5989,0)&lt;=0,"DIAN reporta valor susceptible 0",IF($L5989="NO",IFERROR(LOOKUP(2,1/((LISTS!$M$2:$M$13&lt;&gt;"")*ISNUMBER(SEARCH(LISTS!$M$2:$M$13,$I5989))),LISTS!$O$2:$O$13),"Medio de pago no elegible o no identificado por DIAN"),"Apta automaticamente por pago electronico y base positiva"))))</f>
        <v/>
      </c>
    </row>
    <row r="5990">
      <c r="A5990" s="9" t="n"/>
      <c r="B5990" s="9" t="n"/>
      <c r="C5990" s="12" t="n"/>
      <c r="D5990" s="11" t="n"/>
      <c r="E5990" s="11" t="n"/>
      <c r="F5990" s="11" t="n"/>
      <c r="G5990" s="11" t="n"/>
      <c r="H5990" s="11" t="n"/>
      <c r="I5990" s="9" t="n"/>
      <c r="J5990" s="9" t="n"/>
      <c r="K5990" s="9" t="n"/>
      <c r="L5990" s="9">
        <f>IF(COUNTA($A5990:$K5990)=0,"",IF(AND(IFERROR($H5990,0)&gt;0,LEN(TRIM($K5990&amp;""))&gt;0,IFERROR(LOOKUP(2,1/((LISTS!$M$2:$M$13&lt;&gt;"")*ISNUMBER(SEARCH(LISTS!$M$2:$M$13,$I5990))),LISTS!$N$2:$N$13),"NO")="SI"),"SI","NO"))</f>
        <v/>
      </c>
      <c r="M5990" s="9">
        <f>IF(COUNTA($A5990:$K5990)=0,"",IF($K5990&lt;&gt;"",IF(COUNTIF($K$19:$K5990,$K5990)&gt;1,"SI","NO"),IF(COUNTIFS($A$19:$A5990,$A5990,$C$19:$C5990,$C5990,$J$19:$J5990,$J5990,$D$19:$D5990,$D5990)&gt;1,"SI","NO")))</f>
        <v/>
      </c>
      <c r="N5990" s="11">
        <f>IF(COUNTA($A5990:$K5990)=0,"",IF(AND($L5990="SI",$M5990="NO"),IFERROR($H5990,0),0))</f>
        <v/>
      </c>
      <c r="O5990" s="9">
        <f>IF(COUNTA($A5990:$K5990)=0,"",IF($M5990="SI","CUFE o factura duplicada dentro del reporte; no se suma dos veces",IF(IFERROR($H5990,0)&lt;=0,"DIAN reporta valor susceptible 0",IF($L5990="NO",IFERROR(LOOKUP(2,1/((LISTS!$M$2:$M$13&lt;&gt;"")*ISNUMBER(SEARCH(LISTS!$M$2:$M$13,$I5990))),LISTS!$O$2:$O$13),"Medio de pago no elegible o no identificado por DIAN"),"Apta automaticamente por pago electronico y base positiva"))))</f>
        <v/>
      </c>
    </row>
    <row r="5991">
      <c r="A5991" s="9" t="n"/>
      <c r="B5991" s="9" t="n"/>
      <c r="C5991" s="12" t="n"/>
      <c r="D5991" s="11" t="n"/>
      <c r="E5991" s="11" t="n"/>
      <c r="F5991" s="11" t="n"/>
      <c r="G5991" s="11" t="n"/>
      <c r="H5991" s="11" t="n"/>
      <c r="I5991" s="9" t="n"/>
      <c r="J5991" s="9" t="n"/>
      <c r="K5991" s="9" t="n"/>
      <c r="L5991" s="9">
        <f>IF(COUNTA($A5991:$K5991)=0,"",IF(AND(IFERROR($H5991,0)&gt;0,LEN(TRIM($K5991&amp;""))&gt;0,IFERROR(LOOKUP(2,1/((LISTS!$M$2:$M$13&lt;&gt;"")*ISNUMBER(SEARCH(LISTS!$M$2:$M$13,$I5991))),LISTS!$N$2:$N$13),"NO")="SI"),"SI","NO"))</f>
        <v/>
      </c>
      <c r="M5991" s="9">
        <f>IF(COUNTA($A5991:$K5991)=0,"",IF($K5991&lt;&gt;"",IF(COUNTIF($K$19:$K5991,$K5991)&gt;1,"SI","NO"),IF(COUNTIFS($A$19:$A5991,$A5991,$C$19:$C5991,$C5991,$J$19:$J5991,$J5991,$D$19:$D5991,$D5991)&gt;1,"SI","NO")))</f>
        <v/>
      </c>
      <c r="N5991" s="11">
        <f>IF(COUNTA($A5991:$K5991)=0,"",IF(AND($L5991="SI",$M5991="NO"),IFERROR($H5991,0),0))</f>
        <v/>
      </c>
      <c r="O5991" s="9">
        <f>IF(COUNTA($A5991:$K5991)=0,"",IF($M5991="SI","CUFE o factura duplicada dentro del reporte; no se suma dos veces",IF(IFERROR($H5991,0)&lt;=0,"DIAN reporta valor susceptible 0",IF($L5991="NO",IFERROR(LOOKUP(2,1/((LISTS!$M$2:$M$13&lt;&gt;"")*ISNUMBER(SEARCH(LISTS!$M$2:$M$13,$I5991))),LISTS!$O$2:$O$13),"Medio de pago no elegible o no identificado por DIAN"),"Apta automaticamente por pago electronico y base positiva"))))</f>
        <v/>
      </c>
    </row>
    <row r="5992">
      <c r="A5992" s="9" t="n"/>
      <c r="B5992" s="9" t="n"/>
      <c r="C5992" s="12" t="n"/>
      <c r="D5992" s="11" t="n"/>
      <c r="E5992" s="11" t="n"/>
      <c r="F5992" s="11" t="n"/>
      <c r="G5992" s="11" t="n"/>
      <c r="H5992" s="11" t="n"/>
      <c r="I5992" s="9" t="n"/>
      <c r="J5992" s="9" t="n"/>
      <c r="K5992" s="9" t="n"/>
      <c r="L5992" s="9">
        <f>IF(COUNTA($A5992:$K5992)=0,"",IF(AND(IFERROR($H5992,0)&gt;0,LEN(TRIM($K5992&amp;""))&gt;0,IFERROR(LOOKUP(2,1/((LISTS!$M$2:$M$13&lt;&gt;"")*ISNUMBER(SEARCH(LISTS!$M$2:$M$13,$I5992))),LISTS!$N$2:$N$13),"NO")="SI"),"SI","NO"))</f>
        <v/>
      </c>
      <c r="M5992" s="9">
        <f>IF(COUNTA($A5992:$K5992)=0,"",IF($K5992&lt;&gt;"",IF(COUNTIF($K$19:$K5992,$K5992)&gt;1,"SI","NO"),IF(COUNTIFS($A$19:$A5992,$A5992,$C$19:$C5992,$C5992,$J$19:$J5992,$J5992,$D$19:$D5992,$D5992)&gt;1,"SI","NO")))</f>
        <v/>
      </c>
      <c r="N5992" s="11">
        <f>IF(COUNTA($A5992:$K5992)=0,"",IF(AND($L5992="SI",$M5992="NO"),IFERROR($H5992,0),0))</f>
        <v/>
      </c>
      <c r="O5992" s="9">
        <f>IF(COUNTA($A5992:$K5992)=0,"",IF($M5992="SI","CUFE o factura duplicada dentro del reporte; no se suma dos veces",IF(IFERROR($H5992,0)&lt;=0,"DIAN reporta valor susceptible 0",IF($L5992="NO",IFERROR(LOOKUP(2,1/((LISTS!$M$2:$M$13&lt;&gt;"")*ISNUMBER(SEARCH(LISTS!$M$2:$M$13,$I5992))),LISTS!$O$2:$O$13),"Medio de pago no elegible o no identificado por DIAN"),"Apta automaticamente por pago electronico y base positiva"))))</f>
        <v/>
      </c>
    </row>
    <row r="5993">
      <c r="A5993" s="9" t="n"/>
      <c r="B5993" s="9" t="n"/>
      <c r="C5993" s="12" t="n"/>
      <c r="D5993" s="11" t="n"/>
      <c r="E5993" s="11" t="n"/>
      <c r="F5993" s="11" t="n"/>
      <c r="G5993" s="11" t="n"/>
      <c r="H5993" s="11" t="n"/>
      <c r="I5993" s="9" t="n"/>
      <c r="J5993" s="9" t="n"/>
      <c r="K5993" s="9" t="n"/>
      <c r="L5993" s="9">
        <f>IF(COUNTA($A5993:$K5993)=0,"",IF(AND(IFERROR($H5993,0)&gt;0,LEN(TRIM($K5993&amp;""))&gt;0,IFERROR(LOOKUP(2,1/((LISTS!$M$2:$M$13&lt;&gt;"")*ISNUMBER(SEARCH(LISTS!$M$2:$M$13,$I5993))),LISTS!$N$2:$N$13),"NO")="SI"),"SI","NO"))</f>
        <v/>
      </c>
      <c r="M5993" s="9">
        <f>IF(COUNTA($A5993:$K5993)=0,"",IF($K5993&lt;&gt;"",IF(COUNTIF($K$19:$K5993,$K5993)&gt;1,"SI","NO"),IF(COUNTIFS($A$19:$A5993,$A5993,$C$19:$C5993,$C5993,$J$19:$J5993,$J5993,$D$19:$D5993,$D5993)&gt;1,"SI","NO")))</f>
        <v/>
      </c>
      <c r="N5993" s="11">
        <f>IF(COUNTA($A5993:$K5993)=0,"",IF(AND($L5993="SI",$M5993="NO"),IFERROR($H5993,0),0))</f>
        <v/>
      </c>
      <c r="O5993" s="9">
        <f>IF(COUNTA($A5993:$K5993)=0,"",IF($M5993="SI","CUFE o factura duplicada dentro del reporte; no se suma dos veces",IF(IFERROR($H5993,0)&lt;=0,"DIAN reporta valor susceptible 0",IF($L5993="NO",IFERROR(LOOKUP(2,1/((LISTS!$M$2:$M$13&lt;&gt;"")*ISNUMBER(SEARCH(LISTS!$M$2:$M$13,$I5993))),LISTS!$O$2:$O$13),"Medio de pago no elegible o no identificado por DIAN"),"Apta automaticamente por pago electronico y base positiva"))))</f>
        <v/>
      </c>
    </row>
    <row r="5994">
      <c r="A5994" s="9" t="n"/>
      <c r="B5994" s="9" t="n"/>
      <c r="C5994" s="12" t="n"/>
      <c r="D5994" s="11" t="n"/>
      <c r="E5994" s="11" t="n"/>
      <c r="F5994" s="11" t="n"/>
      <c r="G5994" s="11" t="n"/>
      <c r="H5994" s="11" t="n"/>
      <c r="I5994" s="9" t="n"/>
      <c r="J5994" s="9" t="n"/>
      <c r="K5994" s="9" t="n"/>
      <c r="L5994" s="9">
        <f>IF(COUNTA($A5994:$K5994)=0,"",IF(AND(IFERROR($H5994,0)&gt;0,LEN(TRIM($K5994&amp;""))&gt;0,IFERROR(LOOKUP(2,1/((LISTS!$M$2:$M$13&lt;&gt;"")*ISNUMBER(SEARCH(LISTS!$M$2:$M$13,$I5994))),LISTS!$N$2:$N$13),"NO")="SI"),"SI","NO"))</f>
        <v/>
      </c>
      <c r="M5994" s="9">
        <f>IF(COUNTA($A5994:$K5994)=0,"",IF($K5994&lt;&gt;"",IF(COUNTIF($K$19:$K5994,$K5994)&gt;1,"SI","NO"),IF(COUNTIFS($A$19:$A5994,$A5994,$C$19:$C5994,$C5994,$J$19:$J5994,$J5994,$D$19:$D5994,$D5994)&gt;1,"SI","NO")))</f>
        <v/>
      </c>
      <c r="N5994" s="11">
        <f>IF(COUNTA($A5994:$K5994)=0,"",IF(AND($L5994="SI",$M5994="NO"),IFERROR($H5994,0),0))</f>
        <v/>
      </c>
      <c r="O5994" s="9">
        <f>IF(COUNTA($A5994:$K5994)=0,"",IF($M5994="SI","CUFE o factura duplicada dentro del reporte; no se suma dos veces",IF(IFERROR($H5994,0)&lt;=0,"DIAN reporta valor susceptible 0",IF($L5994="NO",IFERROR(LOOKUP(2,1/((LISTS!$M$2:$M$13&lt;&gt;"")*ISNUMBER(SEARCH(LISTS!$M$2:$M$13,$I5994))),LISTS!$O$2:$O$13),"Medio de pago no elegible o no identificado por DIAN"),"Apta automaticamente por pago electronico y base positiva"))))</f>
        <v/>
      </c>
    </row>
    <row r="5995">
      <c r="A5995" s="9" t="n"/>
      <c r="B5995" s="9" t="n"/>
      <c r="C5995" s="12" t="n"/>
      <c r="D5995" s="11" t="n"/>
      <c r="E5995" s="11" t="n"/>
      <c r="F5995" s="11" t="n"/>
      <c r="G5995" s="11" t="n"/>
      <c r="H5995" s="11" t="n"/>
      <c r="I5995" s="9" t="n"/>
      <c r="J5995" s="9" t="n"/>
      <c r="K5995" s="9" t="n"/>
      <c r="L5995" s="9">
        <f>IF(COUNTA($A5995:$K5995)=0,"",IF(AND(IFERROR($H5995,0)&gt;0,LEN(TRIM($K5995&amp;""))&gt;0,IFERROR(LOOKUP(2,1/((LISTS!$M$2:$M$13&lt;&gt;"")*ISNUMBER(SEARCH(LISTS!$M$2:$M$13,$I5995))),LISTS!$N$2:$N$13),"NO")="SI"),"SI","NO"))</f>
        <v/>
      </c>
      <c r="M5995" s="9">
        <f>IF(COUNTA($A5995:$K5995)=0,"",IF($K5995&lt;&gt;"",IF(COUNTIF($K$19:$K5995,$K5995)&gt;1,"SI","NO"),IF(COUNTIFS($A$19:$A5995,$A5995,$C$19:$C5995,$C5995,$J$19:$J5995,$J5995,$D$19:$D5995,$D5995)&gt;1,"SI","NO")))</f>
        <v/>
      </c>
      <c r="N5995" s="11">
        <f>IF(COUNTA($A5995:$K5995)=0,"",IF(AND($L5995="SI",$M5995="NO"),IFERROR($H5995,0),0))</f>
        <v/>
      </c>
      <c r="O5995" s="9">
        <f>IF(COUNTA($A5995:$K5995)=0,"",IF($M5995="SI","CUFE o factura duplicada dentro del reporte; no se suma dos veces",IF(IFERROR($H5995,0)&lt;=0,"DIAN reporta valor susceptible 0",IF($L5995="NO",IFERROR(LOOKUP(2,1/((LISTS!$M$2:$M$13&lt;&gt;"")*ISNUMBER(SEARCH(LISTS!$M$2:$M$13,$I5995))),LISTS!$O$2:$O$13),"Medio de pago no elegible o no identificado por DIAN"),"Apta automaticamente por pago electronico y base positiva"))))</f>
        <v/>
      </c>
    </row>
    <row r="5996">
      <c r="A5996" s="9" t="n"/>
      <c r="B5996" s="9" t="n"/>
      <c r="C5996" s="12" t="n"/>
      <c r="D5996" s="11" t="n"/>
      <c r="E5996" s="11" t="n"/>
      <c r="F5996" s="11" t="n"/>
      <c r="G5996" s="11" t="n"/>
      <c r="H5996" s="11" t="n"/>
      <c r="I5996" s="9" t="n"/>
      <c r="J5996" s="9" t="n"/>
      <c r="K5996" s="9" t="n"/>
      <c r="L5996" s="9">
        <f>IF(COUNTA($A5996:$K5996)=0,"",IF(AND(IFERROR($H5996,0)&gt;0,LEN(TRIM($K5996&amp;""))&gt;0,IFERROR(LOOKUP(2,1/((LISTS!$M$2:$M$13&lt;&gt;"")*ISNUMBER(SEARCH(LISTS!$M$2:$M$13,$I5996))),LISTS!$N$2:$N$13),"NO")="SI"),"SI","NO"))</f>
        <v/>
      </c>
      <c r="M5996" s="9">
        <f>IF(COUNTA($A5996:$K5996)=0,"",IF($K5996&lt;&gt;"",IF(COUNTIF($K$19:$K5996,$K5996)&gt;1,"SI","NO"),IF(COUNTIFS($A$19:$A5996,$A5996,$C$19:$C5996,$C5996,$J$19:$J5996,$J5996,$D$19:$D5996,$D5996)&gt;1,"SI","NO")))</f>
        <v/>
      </c>
      <c r="N5996" s="11">
        <f>IF(COUNTA($A5996:$K5996)=0,"",IF(AND($L5996="SI",$M5996="NO"),IFERROR($H5996,0),0))</f>
        <v/>
      </c>
      <c r="O5996" s="9">
        <f>IF(COUNTA($A5996:$K5996)=0,"",IF($M5996="SI","CUFE o factura duplicada dentro del reporte; no se suma dos veces",IF(IFERROR($H5996,0)&lt;=0,"DIAN reporta valor susceptible 0",IF($L5996="NO",IFERROR(LOOKUP(2,1/((LISTS!$M$2:$M$13&lt;&gt;"")*ISNUMBER(SEARCH(LISTS!$M$2:$M$13,$I5996))),LISTS!$O$2:$O$13),"Medio de pago no elegible o no identificado por DIAN"),"Apta automaticamente por pago electronico y base positiva"))))</f>
        <v/>
      </c>
    </row>
    <row r="5997">
      <c r="A5997" s="9" t="n"/>
      <c r="B5997" s="9" t="n"/>
      <c r="C5997" s="12" t="n"/>
      <c r="D5997" s="11" t="n"/>
      <c r="E5997" s="11" t="n"/>
      <c r="F5997" s="11" t="n"/>
      <c r="G5997" s="11" t="n"/>
      <c r="H5997" s="11" t="n"/>
      <c r="I5997" s="9" t="n"/>
      <c r="J5997" s="9" t="n"/>
      <c r="K5997" s="9" t="n"/>
      <c r="L5997" s="9">
        <f>IF(COUNTA($A5997:$K5997)=0,"",IF(AND(IFERROR($H5997,0)&gt;0,LEN(TRIM($K5997&amp;""))&gt;0,IFERROR(LOOKUP(2,1/((LISTS!$M$2:$M$13&lt;&gt;"")*ISNUMBER(SEARCH(LISTS!$M$2:$M$13,$I5997))),LISTS!$N$2:$N$13),"NO")="SI"),"SI","NO"))</f>
        <v/>
      </c>
      <c r="M5997" s="9">
        <f>IF(COUNTA($A5997:$K5997)=0,"",IF($K5997&lt;&gt;"",IF(COUNTIF($K$19:$K5997,$K5997)&gt;1,"SI","NO"),IF(COUNTIFS($A$19:$A5997,$A5997,$C$19:$C5997,$C5997,$J$19:$J5997,$J5997,$D$19:$D5997,$D5997)&gt;1,"SI","NO")))</f>
        <v/>
      </c>
      <c r="N5997" s="11">
        <f>IF(COUNTA($A5997:$K5997)=0,"",IF(AND($L5997="SI",$M5997="NO"),IFERROR($H5997,0),0))</f>
        <v/>
      </c>
      <c r="O5997" s="9">
        <f>IF(COUNTA($A5997:$K5997)=0,"",IF($M5997="SI","CUFE o factura duplicada dentro del reporte; no se suma dos veces",IF(IFERROR($H5997,0)&lt;=0,"DIAN reporta valor susceptible 0",IF($L5997="NO",IFERROR(LOOKUP(2,1/((LISTS!$M$2:$M$13&lt;&gt;"")*ISNUMBER(SEARCH(LISTS!$M$2:$M$13,$I5997))),LISTS!$O$2:$O$13),"Medio de pago no elegible o no identificado por DIAN"),"Apta automaticamente por pago electronico y base positiva"))))</f>
        <v/>
      </c>
    </row>
    <row r="5998">
      <c r="A5998" s="9" t="n"/>
      <c r="B5998" s="9" t="n"/>
      <c r="C5998" s="12" t="n"/>
      <c r="D5998" s="11" t="n"/>
      <c r="E5998" s="11" t="n"/>
      <c r="F5998" s="11" t="n"/>
      <c r="G5998" s="11" t="n"/>
      <c r="H5998" s="11" t="n"/>
      <c r="I5998" s="9" t="n"/>
      <c r="J5998" s="9" t="n"/>
      <c r="K5998" s="9" t="n"/>
      <c r="L5998" s="9">
        <f>IF(COUNTA($A5998:$K5998)=0,"",IF(AND(IFERROR($H5998,0)&gt;0,LEN(TRIM($K5998&amp;""))&gt;0,IFERROR(LOOKUP(2,1/((LISTS!$M$2:$M$13&lt;&gt;"")*ISNUMBER(SEARCH(LISTS!$M$2:$M$13,$I5998))),LISTS!$N$2:$N$13),"NO")="SI"),"SI","NO"))</f>
        <v/>
      </c>
      <c r="M5998" s="9">
        <f>IF(COUNTA($A5998:$K5998)=0,"",IF($K5998&lt;&gt;"",IF(COUNTIF($K$19:$K5998,$K5998)&gt;1,"SI","NO"),IF(COUNTIFS($A$19:$A5998,$A5998,$C$19:$C5998,$C5998,$J$19:$J5998,$J5998,$D$19:$D5998,$D5998)&gt;1,"SI","NO")))</f>
        <v/>
      </c>
      <c r="N5998" s="11">
        <f>IF(COUNTA($A5998:$K5998)=0,"",IF(AND($L5998="SI",$M5998="NO"),IFERROR($H5998,0),0))</f>
        <v/>
      </c>
      <c r="O5998" s="9">
        <f>IF(COUNTA($A5998:$K5998)=0,"",IF($M5998="SI","CUFE o factura duplicada dentro del reporte; no se suma dos veces",IF(IFERROR($H5998,0)&lt;=0,"DIAN reporta valor susceptible 0",IF($L5998="NO",IFERROR(LOOKUP(2,1/((LISTS!$M$2:$M$13&lt;&gt;"")*ISNUMBER(SEARCH(LISTS!$M$2:$M$13,$I5998))),LISTS!$O$2:$O$13),"Medio de pago no elegible o no identificado por DIAN"),"Apta automaticamente por pago electronico y base positiva"))))</f>
        <v/>
      </c>
    </row>
    <row r="5999">
      <c r="A5999" s="9" t="n"/>
      <c r="B5999" s="9" t="n"/>
      <c r="C5999" s="12" t="n"/>
      <c r="D5999" s="11" t="n"/>
      <c r="E5999" s="11" t="n"/>
      <c r="F5999" s="11" t="n"/>
      <c r="G5999" s="11" t="n"/>
      <c r="H5999" s="11" t="n"/>
      <c r="I5999" s="9" t="n"/>
      <c r="J5999" s="9" t="n"/>
      <c r="K5999" s="9" t="n"/>
      <c r="L5999" s="9">
        <f>IF(COUNTA($A5999:$K5999)=0,"",IF(AND(IFERROR($H5999,0)&gt;0,LEN(TRIM($K5999&amp;""))&gt;0,IFERROR(LOOKUP(2,1/((LISTS!$M$2:$M$13&lt;&gt;"")*ISNUMBER(SEARCH(LISTS!$M$2:$M$13,$I5999))),LISTS!$N$2:$N$13),"NO")="SI"),"SI","NO"))</f>
        <v/>
      </c>
      <c r="M5999" s="9">
        <f>IF(COUNTA($A5999:$K5999)=0,"",IF($K5999&lt;&gt;"",IF(COUNTIF($K$19:$K5999,$K5999)&gt;1,"SI","NO"),IF(COUNTIFS($A$19:$A5999,$A5999,$C$19:$C5999,$C5999,$J$19:$J5999,$J5999,$D$19:$D5999,$D5999)&gt;1,"SI","NO")))</f>
        <v/>
      </c>
      <c r="N5999" s="11">
        <f>IF(COUNTA($A5999:$K5999)=0,"",IF(AND($L5999="SI",$M5999="NO"),IFERROR($H5999,0),0))</f>
        <v/>
      </c>
      <c r="O5999" s="9">
        <f>IF(COUNTA($A5999:$K5999)=0,"",IF($M5999="SI","CUFE o factura duplicada dentro del reporte; no se suma dos veces",IF(IFERROR($H5999,0)&lt;=0,"DIAN reporta valor susceptible 0",IF($L5999="NO",IFERROR(LOOKUP(2,1/((LISTS!$M$2:$M$13&lt;&gt;"")*ISNUMBER(SEARCH(LISTS!$M$2:$M$13,$I5999))),LISTS!$O$2:$O$13),"Medio de pago no elegible o no identificado por DIAN"),"Apta automaticamente por pago electronico y base positiva"))))</f>
        <v/>
      </c>
    </row>
    <row r="6000">
      <c r="A6000" s="9" t="n"/>
      <c r="B6000" s="9" t="n"/>
      <c r="C6000" s="12" t="n"/>
      <c r="D6000" s="11" t="n"/>
      <c r="E6000" s="11" t="n"/>
      <c r="F6000" s="11" t="n"/>
      <c r="G6000" s="11" t="n"/>
      <c r="H6000" s="11" t="n"/>
      <c r="I6000" s="9" t="n"/>
      <c r="J6000" s="9" t="n"/>
      <c r="K6000" s="9" t="n"/>
      <c r="L6000" s="9">
        <f>IF(COUNTA($A6000:$K6000)=0,"",IF(AND(IFERROR($H6000,0)&gt;0,LEN(TRIM($K6000&amp;""))&gt;0,IFERROR(LOOKUP(2,1/((LISTS!$M$2:$M$13&lt;&gt;"")*ISNUMBER(SEARCH(LISTS!$M$2:$M$13,$I6000))),LISTS!$N$2:$N$13),"NO")="SI"),"SI","NO"))</f>
        <v/>
      </c>
      <c r="M6000" s="9">
        <f>IF(COUNTA($A6000:$K6000)=0,"",IF($K6000&lt;&gt;"",IF(COUNTIF($K$19:$K6000,$K6000)&gt;1,"SI","NO"),IF(COUNTIFS($A$19:$A6000,$A6000,$C$19:$C6000,$C6000,$J$19:$J6000,$J6000,$D$19:$D6000,$D6000)&gt;1,"SI","NO")))</f>
        <v/>
      </c>
      <c r="N6000" s="11">
        <f>IF(COUNTA($A6000:$K6000)=0,"",IF(AND($L6000="SI",$M6000="NO"),IFERROR($H6000,0),0))</f>
        <v/>
      </c>
      <c r="O6000" s="9">
        <f>IF(COUNTA($A6000:$K6000)=0,"",IF($M6000="SI","CUFE o factura duplicada dentro del reporte; no se suma dos veces",IF(IFERROR($H6000,0)&lt;=0,"DIAN reporta valor susceptible 0",IF($L6000="NO",IFERROR(LOOKUP(2,1/((LISTS!$M$2:$M$13&lt;&gt;"")*ISNUMBER(SEARCH(LISTS!$M$2:$M$13,$I6000))),LISTS!$O$2:$O$13),"Medio de pago no elegible o no identificado por DIAN"),"Apta automaticamente por pago electronico y base positiva"))))</f>
        <v/>
      </c>
    </row>
    <row r="6001">
      <c r="A6001" s="9" t="n"/>
      <c r="B6001" s="9" t="n"/>
      <c r="C6001" s="12" t="n"/>
      <c r="D6001" s="11" t="n"/>
      <c r="E6001" s="11" t="n"/>
      <c r="F6001" s="11" t="n"/>
      <c r="G6001" s="11" t="n"/>
      <c r="H6001" s="11" t="n"/>
      <c r="I6001" s="9" t="n"/>
      <c r="J6001" s="9" t="n"/>
      <c r="K6001" s="9" t="n"/>
      <c r="L6001" s="9">
        <f>IF(COUNTA($A6001:$K6001)=0,"",IF(AND(IFERROR($H6001,0)&gt;0,LEN(TRIM($K6001&amp;""))&gt;0,IFERROR(LOOKUP(2,1/((LISTS!$M$2:$M$13&lt;&gt;"")*ISNUMBER(SEARCH(LISTS!$M$2:$M$13,$I6001))),LISTS!$N$2:$N$13),"NO")="SI"),"SI","NO"))</f>
        <v/>
      </c>
      <c r="M6001" s="9">
        <f>IF(COUNTA($A6001:$K6001)=0,"",IF($K6001&lt;&gt;"",IF(COUNTIF($K$19:$K6001,$K6001)&gt;1,"SI","NO"),IF(COUNTIFS($A$19:$A6001,$A6001,$C$19:$C6001,$C6001,$J$19:$J6001,$J6001,$D$19:$D6001,$D6001)&gt;1,"SI","NO")))</f>
        <v/>
      </c>
      <c r="N6001" s="11">
        <f>IF(COUNTA($A6001:$K6001)=0,"",IF(AND($L6001="SI",$M6001="NO"),IFERROR($H6001,0),0))</f>
        <v/>
      </c>
      <c r="O6001" s="9">
        <f>IF(COUNTA($A6001:$K6001)=0,"",IF($M6001="SI","CUFE o factura duplicada dentro del reporte; no se suma dos veces",IF(IFERROR($H6001,0)&lt;=0,"DIAN reporta valor susceptible 0",IF($L6001="NO",IFERROR(LOOKUP(2,1/((LISTS!$M$2:$M$13&lt;&gt;"")*ISNUMBER(SEARCH(LISTS!$M$2:$M$13,$I6001))),LISTS!$O$2:$O$13),"Medio de pago no elegible o no identificado por DIAN"),"Apta automaticamente por pago electronico y base positiva"))))</f>
        <v/>
      </c>
    </row>
    <row r="6002">
      <c r="A6002" s="9" t="n"/>
      <c r="B6002" s="9" t="n"/>
      <c r="C6002" s="12" t="n"/>
      <c r="D6002" s="11" t="n"/>
      <c r="E6002" s="11" t="n"/>
      <c r="F6002" s="11" t="n"/>
      <c r="G6002" s="11" t="n"/>
      <c r="H6002" s="11" t="n"/>
      <c r="I6002" s="9" t="n"/>
      <c r="J6002" s="9" t="n"/>
      <c r="K6002" s="9" t="n"/>
      <c r="L6002" s="9">
        <f>IF(COUNTA($A6002:$K6002)=0,"",IF(AND(IFERROR($H6002,0)&gt;0,LEN(TRIM($K6002&amp;""))&gt;0,IFERROR(LOOKUP(2,1/((LISTS!$M$2:$M$13&lt;&gt;"")*ISNUMBER(SEARCH(LISTS!$M$2:$M$13,$I6002))),LISTS!$N$2:$N$13),"NO")="SI"),"SI","NO"))</f>
        <v/>
      </c>
      <c r="M6002" s="9">
        <f>IF(COUNTA($A6002:$K6002)=0,"",IF($K6002&lt;&gt;"",IF(COUNTIF($K$19:$K6002,$K6002)&gt;1,"SI","NO"),IF(COUNTIFS($A$19:$A6002,$A6002,$C$19:$C6002,$C6002,$J$19:$J6002,$J6002,$D$19:$D6002,$D6002)&gt;1,"SI","NO")))</f>
        <v/>
      </c>
      <c r="N6002" s="11">
        <f>IF(COUNTA($A6002:$K6002)=0,"",IF(AND($L6002="SI",$M6002="NO"),IFERROR($H6002,0),0))</f>
        <v/>
      </c>
      <c r="O6002" s="9">
        <f>IF(COUNTA($A6002:$K6002)=0,"",IF($M6002="SI","CUFE o factura duplicada dentro del reporte; no se suma dos veces",IF(IFERROR($H6002,0)&lt;=0,"DIAN reporta valor susceptible 0",IF($L6002="NO",IFERROR(LOOKUP(2,1/((LISTS!$M$2:$M$13&lt;&gt;"")*ISNUMBER(SEARCH(LISTS!$M$2:$M$13,$I6002))),LISTS!$O$2:$O$13),"Medio de pago no elegible o no identificado por DIAN"),"Apta automaticamente por pago electronico y base positiva"))))</f>
        <v/>
      </c>
    </row>
    <row r="6003">
      <c r="A6003" s="9" t="n"/>
      <c r="B6003" s="9" t="n"/>
      <c r="C6003" s="12" t="n"/>
      <c r="D6003" s="11" t="n"/>
      <c r="E6003" s="11" t="n"/>
      <c r="F6003" s="11" t="n"/>
      <c r="G6003" s="11" t="n"/>
      <c r="H6003" s="11" t="n"/>
      <c r="I6003" s="9" t="n"/>
      <c r="J6003" s="9" t="n"/>
      <c r="K6003" s="9" t="n"/>
      <c r="L6003" s="9">
        <f>IF(COUNTA($A6003:$K6003)=0,"",IF(AND(IFERROR($H6003,0)&gt;0,LEN(TRIM($K6003&amp;""))&gt;0,IFERROR(LOOKUP(2,1/((LISTS!$M$2:$M$13&lt;&gt;"")*ISNUMBER(SEARCH(LISTS!$M$2:$M$13,$I6003))),LISTS!$N$2:$N$13),"NO")="SI"),"SI","NO"))</f>
        <v/>
      </c>
      <c r="M6003" s="9">
        <f>IF(COUNTA($A6003:$K6003)=0,"",IF($K6003&lt;&gt;"",IF(COUNTIF($K$19:$K6003,$K6003)&gt;1,"SI","NO"),IF(COUNTIFS($A$19:$A6003,$A6003,$C$19:$C6003,$C6003,$J$19:$J6003,$J6003,$D$19:$D6003,$D6003)&gt;1,"SI","NO")))</f>
        <v/>
      </c>
      <c r="N6003" s="11">
        <f>IF(COUNTA($A6003:$K6003)=0,"",IF(AND($L6003="SI",$M6003="NO"),IFERROR($H6003,0),0))</f>
        <v/>
      </c>
      <c r="O6003" s="9">
        <f>IF(COUNTA($A6003:$K6003)=0,"",IF($M6003="SI","CUFE o factura duplicada dentro del reporte; no se suma dos veces",IF(IFERROR($H6003,0)&lt;=0,"DIAN reporta valor susceptible 0",IF($L6003="NO",IFERROR(LOOKUP(2,1/((LISTS!$M$2:$M$13&lt;&gt;"")*ISNUMBER(SEARCH(LISTS!$M$2:$M$13,$I6003))),LISTS!$O$2:$O$13),"Medio de pago no elegible o no identificado por DIAN"),"Apta automaticamente por pago electronico y base positiva"))))</f>
        <v/>
      </c>
    </row>
    <row r="6004">
      <c r="A6004" s="9" t="n"/>
      <c r="B6004" s="9" t="n"/>
      <c r="C6004" s="12" t="n"/>
      <c r="D6004" s="11" t="n"/>
      <c r="E6004" s="11" t="n"/>
      <c r="F6004" s="11" t="n"/>
      <c r="G6004" s="11" t="n"/>
      <c r="H6004" s="11" t="n"/>
      <c r="I6004" s="9" t="n"/>
      <c r="J6004" s="9" t="n"/>
      <c r="K6004" s="9" t="n"/>
      <c r="L6004" s="9">
        <f>IF(COUNTA($A6004:$K6004)=0,"",IF(AND(IFERROR($H6004,0)&gt;0,LEN(TRIM($K6004&amp;""))&gt;0,IFERROR(LOOKUP(2,1/((LISTS!$M$2:$M$13&lt;&gt;"")*ISNUMBER(SEARCH(LISTS!$M$2:$M$13,$I6004))),LISTS!$N$2:$N$13),"NO")="SI"),"SI","NO"))</f>
        <v/>
      </c>
      <c r="M6004" s="9">
        <f>IF(COUNTA($A6004:$K6004)=0,"",IF($K6004&lt;&gt;"",IF(COUNTIF($K$19:$K6004,$K6004)&gt;1,"SI","NO"),IF(COUNTIFS($A$19:$A6004,$A6004,$C$19:$C6004,$C6004,$J$19:$J6004,$J6004,$D$19:$D6004,$D6004)&gt;1,"SI","NO")))</f>
        <v/>
      </c>
      <c r="N6004" s="11">
        <f>IF(COUNTA($A6004:$K6004)=0,"",IF(AND($L6004="SI",$M6004="NO"),IFERROR($H6004,0),0))</f>
        <v/>
      </c>
      <c r="O6004" s="9">
        <f>IF(COUNTA($A6004:$K6004)=0,"",IF($M6004="SI","CUFE o factura duplicada dentro del reporte; no se suma dos veces",IF(IFERROR($H6004,0)&lt;=0,"DIAN reporta valor susceptible 0",IF($L6004="NO",IFERROR(LOOKUP(2,1/((LISTS!$M$2:$M$13&lt;&gt;"")*ISNUMBER(SEARCH(LISTS!$M$2:$M$13,$I6004))),LISTS!$O$2:$O$13),"Medio de pago no elegible o no identificado por DIAN"),"Apta automaticamente por pago electronico y base positiva"))))</f>
        <v/>
      </c>
    </row>
    <row r="6005">
      <c r="A6005" s="9" t="n"/>
      <c r="B6005" s="9" t="n"/>
      <c r="C6005" s="12" t="n"/>
      <c r="D6005" s="11" t="n"/>
      <c r="E6005" s="11" t="n"/>
      <c r="F6005" s="11" t="n"/>
      <c r="G6005" s="11" t="n"/>
      <c r="H6005" s="11" t="n"/>
      <c r="I6005" s="9" t="n"/>
      <c r="J6005" s="9" t="n"/>
      <c r="K6005" s="9" t="n"/>
      <c r="L6005" s="9">
        <f>IF(COUNTA($A6005:$K6005)=0,"",IF(AND(IFERROR($H6005,0)&gt;0,LEN(TRIM($K6005&amp;""))&gt;0,IFERROR(LOOKUP(2,1/((LISTS!$M$2:$M$13&lt;&gt;"")*ISNUMBER(SEARCH(LISTS!$M$2:$M$13,$I6005))),LISTS!$N$2:$N$13),"NO")="SI"),"SI","NO"))</f>
        <v/>
      </c>
      <c r="M6005" s="9">
        <f>IF(COUNTA($A6005:$K6005)=0,"",IF($K6005&lt;&gt;"",IF(COUNTIF($K$19:$K6005,$K6005)&gt;1,"SI","NO"),IF(COUNTIFS($A$19:$A6005,$A6005,$C$19:$C6005,$C6005,$J$19:$J6005,$J6005,$D$19:$D6005,$D6005)&gt;1,"SI","NO")))</f>
        <v/>
      </c>
      <c r="N6005" s="11">
        <f>IF(COUNTA($A6005:$K6005)=0,"",IF(AND($L6005="SI",$M6005="NO"),IFERROR($H6005,0),0))</f>
        <v/>
      </c>
      <c r="O6005" s="9">
        <f>IF(COUNTA($A6005:$K6005)=0,"",IF($M6005="SI","CUFE o factura duplicada dentro del reporte; no se suma dos veces",IF(IFERROR($H6005,0)&lt;=0,"DIAN reporta valor susceptible 0",IF($L6005="NO",IFERROR(LOOKUP(2,1/((LISTS!$M$2:$M$13&lt;&gt;"")*ISNUMBER(SEARCH(LISTS!$M$2:$M$13,$I6005))),LISTS!$O$2:$O$13),"Medio de pago no elegible o no identificado por DIAN"),"Apta automaticamente por pago electronico y base positiva"))))</f>
        <v/>
      </c>
    </row>
    <row r="6006">
      <c r="A6006" s="9" t="n"/>
      <c r="B6006" s="9" t="n"/>
      <c r="C6006" s="12" t="n"/>
      <c r="D6006" s="11" t="n"/>
      <c r="E6006" s="11" t="n"/>
      <c r="F6006" s="11" t="n"/>
      <c r="G6006" s="11" t="n"/>
      <c r="H6006" s="11" t="n"/>
      <c r="I6006" s="9" t="n"/>
      <c r="J6006" s="9" t="n"/>
      <c r="K6006" s="9" t="n"/>
      <c r="L6006" s="9">
        <f>IF(COUNTA($A6006:$K6006)=0,"",IF(AND(IFERROR($H6006,0)&gt;0,LEN(TRIM($K6006&amp;""))&gt;0,IFERROR(LOOKUP(2,1/((LISTS!$M$2:$M$13&lt;&gt;"")*ISNUMBER(SEARCH(LISTS!$M$2:$M$13,$I6006))),LISTS!$N$2:$N$13),"NO")="SI"),"SI","NO"))</f>
        <v/>
      </c>
      <c r="M6006" s="9">
        <f>IF(COUNTA($A6006:$K6006)=0,"",IF($K6006&lt;&gt;"",IF(COUNTIF($K$19:$K6006,$K6006)&gt;1,"SI","NO"),IF(COUNTIFS($A$19:$A6006,$A6006,$C$19:$C6006,$C6006,$J$19:$J6006,$J6006,$D$19:$D6006,$D6006)&gt;1,"SI","NO")))</f>
        <v/>
      </c>
      <c r="N6006" s="11">
        <f>IF(COUNTA($A6006:$K6006)=0,"",IF(AND($L6006="SI",$M6006="NO"),IFERROR($H6006,0),0))</f>
        <v/>
      </c>
      <c r="O6006" s="9">
        <f>IF(COUNTA($A6006:$K6006)=0,"",IF($M6006="SI","CUFE o factura duplicada dentro del reporte; no se suma dos veces",IF(IFERROR($H6006,0)&lt;=0,"DIAN reporta valor susceptible 0",IF($L6006="NO",IFERROR(LOOKUP(2,1/((LISTS!$M$2:$M$13&lt;&gt;"")*ISNUMBER(SEARCH(LISTS!$M$2:$M$13,$I6006))),LISTS!$O$2:$O$13),"Medio de pago no elegible o no identificado por DIAN"),"Apta automaticamente por pago electronico y base positiva"))))</f>
        <v/>
      </c>
    </row>
    <row r="6007">
      <c r="A6007" s="9" t="n"/>
      <c r="B6007" s="9" t="n"/>
      <c r="C6007" s="12" t="n"/>
      <c r="D6007" s="11" t="n"/>
      <c r="E6007" s="11" t="n"/>
      <c r="F6007" s="11" t="n"/>
      <c r="G6007" s="11" t="n"/>
      <c r="H6007" s="11" t="n"/>
      <c r="I6007" s="9" t="n"/>
      <c r="J6007" s="9" t="n"/>
      <c r="K6007" s="9" t="n"/>
      <c r="L6007" s="9">
        <f>IF(COUNTA($A6007:$K6007)=0,"",IF(AND(IFERROR($H6007,0)&gt;0,LEN(TRIM($K6007&amp;""))&gt;0,IFERROR(LOOKUP(2,1/((LISTS!$M$2:$M$13&lt;&gt;"")*ISNUMBER(SEARCH(LISTS!$M$2:$M$13,$I6007))),LISTS!$N$2:$N$13),"NO")="SI"),"SI","NO"))</f>
        <v/>
      </c>
      <c r="M6007" s="9">
        <f>IF(COUNTA($A6007:$K6007)=0,"",IF($K6007&lt;&gt;"",IF(COUNTIF($K$19:$K6007,$K6007)&gt;1,"SI","NO"),IF(COUNTIFS($A$19:$A6007,$A6007,$C$19:$C6007,$C6007,$J$19:$J6007,$J6007,$D$19:$D6007,$D6007)&gt;1,"SI","NO")))</f>
        <v/>
      </c>
      <c r="N6007" s="11">
        <f>IF(COUNTA($A6007:$K6007)=0,"",IF(AND($L6007="SI",$M6007="NO"),IFERROR($H6007,0),0))</f>
        <v/>
      </c>
      <c r="O6007" s="9">
        <f>IF(COUNTA($A6007:$K6007)=0,"",IF($M6007="SI","CUFE o factura duplicada dentro del reporte; no se suma dos veces",IF(IFERROR($H6007,0)&lt;=0,"DIAN reporta valor susceptible 0",IF($L6007="NO",IFERROR(LOOKUP(2,1/((LISTS!$M$2:$M$13&lt;&gt;"")*ISNUMBER(SEARCH(LISTS!$M$2:$M$13,$I6007))),LISTS!$O$2:$O$13),"Medio de pago no elegible o no identificado por DIAN"),"Apta automaticamente por pago electronico y base positiva"))))</f>
        <v/>
      </c>
    </row>
    <row r="6008">
      <c r="A6008" s="9" t="n"/>
      <c r="B6008" s="9" t="n"/>
      <c r="C6008" s="12" t="n"/>
      <c r="D6008" s="11" t="n"/>
      <c r="E6008" s="11" t="n"/>
      <c r="F6008" s="11" t="n"/>
      <c r="G6008" s="11" t="n"/>
      <c r="H6008" s="11" t="n"/>
      <c r="I6008" s="9" t="n"/>
      <c r="J6008" s="9" t="n"/>
      <c r="K6008" s="9" t="n"/>
      <c r="L6008" s="9">
        <f>IF(COUNTA($A6008:$K6008)=0,"",IF(AND(IFERROR($H6008,0)&gt;0,LEN(TRIM($K6008&amp;""))&gt;0,IFERROR(LOOKUP(2,1/((LISTS!$M$2:$M$13&lt;&gt;"")*ISNUMBER(SEARCH(LISTS!$M$2:$M$13,$I6008))),LISTS!$N$2:$N$13),"NO")="SI"),"SI","NO"))</f>
        <v/>
      </c>
      <c r="M6008" s="9">
        <f>IF(COUNTA($A6008:$K6008)=0,"",IF($K6008&lt;&gt;"",IF(COUNTIF($K$19:$K6008,$K6008)&gt;1,"SI","NO"),IF(COUNTIFS($A$19:$A6008,$A6008,$C$19:$C6008,$C6008,$J$19:$J6008,$J6008,$D$19:$D6008,$D6008)&gt;1,"SI","NO")))</f>
        <v/>
      </c>
      <c r="N6008" s="11">
        <f>IF(COUNTA($A6008:$K6008)=0,"",IF(AND($L6008="SI",$M6008="NO"),IFERROR($H6008,0),0))</f>
        <v/>
      </c>
      <c r="O6008" s="9">
        <f>IF(COUNTA($A6008:$K6008)=0,"",IF($M6008="SI","CUFE o factura duplicada dentro del reporte; no se suma dos veces",IF(IFERROR($H6008,0)&lt;=0,"DIAN reporta valor susceptible 0",IF($L6008="NO",IFERROR(LOOKUP(2,1/((LISTS!$M$2:$M$13&lt;&gt;"")*ISNUMBER(SEARCH(LISTS!$M$2:$M$13,$I6008))),LISTS!$O$2:$O$13),"Medio de pago no elegible o no identificado por DIAN"),"Apta automaticamente por pago electronico y base positiva"))))</f>
        <v/>
      </c>
    </row>
    <row r="6009">
      <c r="A6009" s="9" t="n"/>
      <c r="B6009" s="9" t="n"/>
      <c r="C6009" s="12" t="n"/>
      <c r="D6009" s="11" t="n"/>
      <c r="E6009" s="11" t="n"/>
      <c r="F6009" s="11" t="n"/>
      <c r="G6009" s="11" t="n"/>
      <c r="H6009" s="11" t="n"/>
      <c r="I6009" s="9" t="n"/>
      <c r="J6009" s="9" t="n"/>
      <c r="K6009" s="9" t="n"/>
      <c r="L6009" s="9">
        <f>IF(COUNTA($A6009:$K6009)=0,"",IF(AND(IFERROR($H6009,0)&gt;0,LEN(TRIM($K6009&amp;""))&gt;0,IFERROR(LOOKUP(2,1/((LISTS!$M$2:$M$13&lt;&gt;"")*ISNUMBER(SEARCH(LISTS!$M$2:$M$13,$I6009))),LISTS!$N$2:$N$13),"NO")="SI"),"SI","NO"))</f>
        <v/>
      </c>
      <c r="M6009" s="9">
        <f>IF(COUNTA($A6009:$K6009)=0,"",IF($K6009&lt;&gt;"",IF(COUNTIF($K$19:$K6009,$K6009)&gt;1,"SI","NO"),IF(COUNTIFS($A$19:$A6009,$A6009,$C$19:$C6009,$C6009,$J$19:$J6009,$J6009,$D$19:$D6009,$D6009)&gt;1,"SI","NO")))</f>
        <v/>
      </c>
      <c r="N6009" s="11">
        <f>IF(COUNTA($A6009:$K6009)=0,"",IF(AND($L6009="SI",$M6009="NO"),IFERROR($H6009,0),0))</f>
        <v/>
      </c>
      <c r="O6009" s="9">
        <f>IF(COUNTA($A6009:$K6009)=0,"",IF($M6009="SI","CUFE o factura duplicada dentro del reporte; no se suma dos veces",IF(IFERROR($H6009,0)&lt;=0,"DIAN reporta valor susceptible 0",IF($L6009="NO",IFERROR(LOOKUP(2,1/((LISTS!$M$2:$M$13&lt;&gt;"")*ISNUMBER(SEARCH(LISTS!$M$2:$M$13,$I6009))),LISTS!$O$2:$O$13),"Medio de pago no elegible o no identificado por DIAN"),"Apta automaticamente por pago electronico y base positiva"))))</f>
        <v/>
      </c>
    </row>
    <row r="6010">
      <c r="A6010" s="9" t="n"/>
      <c r="B6010" s="9" t="n"/>
      <c r="C6010" s="12" t="n"/>
      <c r="D6010" s="11" t="n"/>
      <c r="E6010" s="11" t="n"/>
      <c r="F6010" s="11" t="n"/>
      <c r="G6010" s="11" t="n"/>
      <c r="H6010" s="11" t="n"/>
      <c r="I6010" s="9" t="n"/>
      <c r="J6010" s="9" t="n"/>
      <c r="K6010" s="9" t="n"/>
      <c r="L6010" s="9">
        <f>IF(COUNTA($A6010:$K6010)=0,"",IF(AND(IFERROR($H6010,0)&gt;0,LEN(TRIM($K6010&amp;""))&gt;0,IFERROR(LOOKUP(2,1/((LISTS!$M$2:$M$13&lt;&gt;"")*ISNUMBER(SEARCH(LISTS!$M$2:$M$13,$I6010))),LISTS!$N$2:$N$13),"NO")="SI"),"SI","NO"))</f>
        <v/>
      </c>
      <c r="M6010" s="9">
        <f>IF(COUNTA($A6010:$K6010)=0,"",IF($K6010&lt;&gt;"",IF(COUNTIF($K$19:$K6010,$K6010)&gt;1,"SI","NO"),IF(COUNTIFS($A$19:$A6010,$A6010,$C$19:$C6010,$C6010,$J$19:$J6010,$J6010,$D$19:$D6010,$D6010)&gt;1,"SI","NO")))</f>
        <v/>
      </c>
      <c r="N6010" s="11">
        <f>IF(COUNTA($A6010:$K6010)=0,"",IF(AND($L6010="SI",$M6010="NO"),IFERROR($H6010,0),0))</f>
        <v/>
      </c>
      <c r="O6010" s="9">
        <f>IF(COUNTA($A6010:$K6010)=0,"",IF($M6010="SI","CUFE o factura duplicada dentro del reporte; no se suma dos veces",IF(IFERROR($H6010,0)&lt;=0,"DIAN reporta valor susceptible 0",IF($L6010="NO",IFERROR(LOOKUP(2,1/((LISTS!$M$2:$M$13&lt;&gt;"")*ISNUMBER(SEARCH(LISTS!$M$2:$M$13,$I6010))),LISTS!$O$2:$O$13),"Medio de pago no elegible o no identificado por DIAN"),"Apta automaticamente por pago electronico y base positiva"))))</f>
        <v/>
      </c>
    </row>
    <row r="6011">
      <c r="A6011" s="9" t="n"/>
      <c r="B6011" s="9" t="n"/>
      <c r="C6011" s="12" t="n"/>
      <c r="D6011" s="11" t="n"/>
      <c r="E6011" s="11" t="n"/>
      <c r="F6011" s="11" t="n"/>
      <c r="G6011" s="11" t="n"/>
      <c r="H6011" s="11" t="n"/>
      <c r="I6011" s="9" t="n"/>
      <c r="J6011" s="9" t="n"/>
      <c r="K6011" s="9" t="n"/>
      <c r="L6011" s="9">
        <f>IF(COUNTA($A6011:$K6011)=0,"",IF(AND(IFERROR($H6011,0)&gt;0,LEN(TRIM($K6011&amp;""))&gt;0,IFERROR(LOOKUP(2,1/((LISTS!$M$2:$M$13&lt;&gt;"")*ISNUMBER(SEARCH(LISTS!$M$2:$M$13,$I6011))),LISTS!$N$2:$N$13),"NO")="SI"),"SI","NO"))</f>
        <v/>
      </c>
      <c r="M6011" s="9">
        <f>IF(COUNTA($A6011:$K6011)=0,"",IF($K6011&lt;&gt;"",IF(COUNTIF($K$19:$K6011,$K6011)&gt;1,"SI","NO"),IF(COUNTIFS($A$19:$A6011,$A6011,$C$19:$C6011,$C6011,$J$19:$J6011,$J6011,$D$19:$D6011,$D6011)&gt;1,"SI","NO")))</f>
        <v/>
      </c>
      <c r="N6011" s="11">
        <f>IF(COUNTA($A6011:$K6011)=0,"",IF(AND($L6011="SI",$M6011="NO"),IFERROR($H6011,0),0))</f>
        <v/>
      </c>
      <c r="O6011" s="9">
        <f>IF(COUNTA($A6011:$K6011)=0,"",IF($M6011="SI","CUFE o factura duplicada dentro del reporte; no se suma dos veces",IF(IFERROR($H6011,0)&lt;=0,"DIAN reporta valor susceptible 0",IF($L6011="NO",IFERROR(LOOKUP(2,1/((LISTS!$M$2:$M$13&lt;&gt;"")*ISNUMBER(SEARCH(LISTS!$M$2:$M$13,$I6011))),LISTS!$O$2:$O$13),"Medio de pago no elegible o no identificado por DIAN"),"Apta automaticamente por pago electronico y base positiva"))))</f>
        <v/>
      </c>
    </row>
    <row r="6012">
      <c r="A6012" s="9" t="n"/>
      <c r="B6012" s="9" t="n"/>
      <c r="C6012" s="12" t="n"/>
      <c r="D6012" s="11" t="n"/>
      <c r="E6012" s="11" t="n"/>
      <c r="F6012" s="11" t="n"/>
      <c r="G6012" s="11" t="n"/>
      <c r="H6012" s="11" t="n"/>
      <c r="I6012" s="9" t="n"/>
      <c r="J6012" s="9" t="n"/>
      <c r="K6012" s="9" t="n"/>
      <c r="L6012" s="9">
        <f>IF(COUNTA($A6012:$K6012)=0,"",IF(AND(IFERROR($H6012,0)&gt;0,LEN(TRIM($K6012&amp;""))&gt;0,IFERROR(LOOKUP(2,1/((LISTS!$M$2:$M$13&lt;&gt;"")*ISNUMBER(SEARCH(LISTS!$M$2:$M$13,$I6012))),LISTS!$N$2:$N$13),"NO")="SI"),"SI","NO"))</f>
        <v/>
      </c>
      <c r="M6012" s="9">
        <f>IF(COUNTA($A6012:$K6012)=0,"",IF($K6012&lt;&gt;"",IF(COUNTIF($K$19:$K6012,$K6012)&gt;1,"SI","NO"),IF(COUNTIFS($A$19:$A6012,$A6012,$C$19:$C6012,$C6012,$J$19:$J6012,$J6012,$D$19:$D6012,$D6012)&gt;1,"SI","NO")))</f>
        <v/>
      </c>
      <c r="N6012" s="11">
        <f>IF(COUNTA($A6012:$K6012)=0,"",IF(AND($L6012="SI",$M6012="NO"),IFERROR($H6012,0),0))</f>
        <v/>
      </c>
      <c r="O6012" s="9">
        <f>IF(COUNTA($A6012:$K6012)=0,"",IF($M6012="SI","CUFE o factura duplicada dentro del reporte; no se suma dos veces",IF(IFERROR($H6012,0)&lt;=0,"DIAN reporta valor susceptible 0",IF($L6012="NO",IFERROR(LOOKUP(2,1/((LISTS!$M$2:$M$13&lt;&gt;"")*ISNUMBER(SEARCH(LISTS!$M$2:$M$13,$I6012))),LISTS!$O$2:$O$13),"Medio de pago no elegible o no identificado por DIAN"),"Apta automaticamente por pago electronico y base positiva"))))</f>
        <v/>
      </c>
    </row>
    <row r="6013">
      <c r="A6013" s="9" t="n"/>
      <c r="B6013" s="9" t="n"/>
      <c r="C6013" s="12" t="n"/>
      <c r="D6013" s="11" t="n"/>
      <c r="E6013" s="11" t="n"/>
      <c r="F6013" s="11" t="n"/>
      <c r="G6013" s="11" t="n"/>
      <c r="H6013" s="11" t="n"/>
      <c r="I6013" s="9" t="n"/>
      <c r="J6013" s="9" t="n"/>
      <c r="K6013" s="9" t="n"/>
      <c r="L6013" s="9">
        <f>IF(COUNTA($A6013:$K6013)=0,"",IF(AND(IFERROR($H6013,0)&gt;0,LEN(TRIM($K6013&amp;""))&gt;0,IFERROR(LOOKUP(2,1/((LISTS!$M$2:$M$13&lt;&gt;"")*ISNUMBER(SEARCH(LISTS!$M$2:$M$13,$I6013))),LISTS!$N$2:$N$13),"NO")="SI"),"SI","NO"))</f>
        <v/>
      </c>
      <c r="M6013" s="9">
        <f>IF(COUNTA($A6013:$K6013)=0,"",IF($K6013&lt;&gt;"",IF(COUNTIF($K$19:$K6013,$K6013)&gt;1,"SI","NO"),IF(COUNTIFS($A$19:$A6013,$A6013,$C$19:$C6013,$C6013,$J$19:$J6013,$J6013,$D$19:$D6013,$D6013)&gt;1,"SI","NO")))</f>
        <v/>
      </c>
      <c r="N6013" s="11">
        <f>IF(COUNTA($A6013:$K6013)=0,"",IF(AND($L6013="SI",$M6013="NO"),IFERROR($H6013,0),0))</f>
        <v/>
      </c>
      <c r="O6013" s="9">
        <f>IF(COUNTA($A6013:$K6013)=0,"",IF($M6013="SI","CUFE o factura duplicada dentro del reporte; no se suma dos veces",IF(IFERROR($H6013,0)&lt;=0,"DIAN reporta valor susceptible 0",IF($L6013="NO",IFERROR(LOOKUP(2,1/((LISTS!$M$2:$M$13&lt;&gt;"")*ISNUMBER(SEARCH(LISTS!$M$2:$M$13,$I6013))),LISTS!$O$2:$O$13),"Medio de pago no elegible o no identificado por DIAN"),"Apta automaticamente por pago electronico y base positiva"))))</f>
        <v/>
      </c>
    </row>
    <row r="6014">
      <c r="A6014" s="9" t="n"/>
      <c r="B6014" s="9" t="n"/>
      <c r="C6014" s="12" t="n"/>
      <c r="D6014" s="11" t="n"/>
      <c r="E6014" s="11" t="n"/>
      <c r="F6014" s="11" t="n"/>
      <c r="G6014" s="11" t="n"/>
      <c r="H6014" s="11" t="n"/>
      <c r="I6014" s="9" t="n"/>
      <c r="J6014" s="9" t="n"/>
      <c r="K6014" s="9" t="n"/>
      <c r="L6014" s="9">
        <f>IF(COUNTA($A6014:$K6014)=0,"",IF(AND(IFERROR($H6014,0)&gt;0,LEN(TRIM($K6014&amp;""))&gt;0,IFERROR(LOOKUP(2,1/((LISTS!$M$2:$M$13&lt;&gt;"")*ISNUMBER(SEARCH(LISTS!$M$2:$M$13,$I6014))),LISTS!$N$2:$N$13),"NO")="SI"),"SI","NO"))</f>
        <v/>
      </c>
      <c r="M6014" s="9">
        <f>IF(COUNTA($A6014:$K6014)=0,"",IF($K6014&lt;&gt;"",IF(COUNTIF($K$19:$K6014,$K6014)&gt;1,"SI","NO"),IF(COUNTIFS($A$19:$A6014,$A6014,$C$19:$C6014,$C6014,$J$19:$J6014,$J6014,$D$19:$D6014,$D6014)&gt;1,"SI","NO")))</f>
        <v/>
      </c>
      <c r="N6014" s="11">
        <f>IF(COUNTA($A6014:$K6014)=0,"",IF(AND($L6014="SI",$M6014="NO"),IFERROR($H6014,0),0))</f>
        <v/>
      </c>
      <c r="O6014" s="9">
        <f>IF(COUNTA($A6014:$K6014)=0,"",IF($M6014="SI","CUFE o factura duplicada dentro del reporte; no se suma dos veces",IF(IFERROR($H6014,0)&lt;=0,"DIAN reporta valor susceptible 0",IF($L6014="NO",IFERROR(LOOKUP(2,1/((LISTS!$M$2:$M$13&lt;&gt;"")*ISNUMBER(SEARCH(LISTS!$M$2:$M$13,$I6014))),LISTS!$O$2:$O$13),"Medio de pago no elegible o no identificado por DIAN"),"Apta automaticamente por pago electronico y base positiva"))))</f>
        <v/>
      </c>
    </row>
    <row r="6015">
      <c r="A6015" s="9" t="n"/>
      <c r="B6015" s="9" t="n"/>
      <c r="C6015" s="12" t="n"/>
      <c r="D6015" s="11" t="n"/>
      <c r="E6015" s="11" t="n"/>
      <c r="F6015" s="11" t="n"/>
      <c r="G6015" s="11" t="n"/>
      <c r="H6015" s="11" t="n"/>
      <c r="I6015" s="9" t="n"/>
      <c r="J6015" s="9" t="n"/>
      <c r="K6015" s="9" t="n"/>
      <c r="L6015" s="9">
        <f>IF(COUNTA($A6015:$K6015)=0,"",IF(AND(IFERROR($H6015,0)&gt;0,LEN(TRIM($K6015&amp;""))&gt;0,IFERROR(LOOKUP(2,1/((LISTS!$M$2:$M$13&lt;&gt;"")*ISNUMBER(SEARCH(LISTS!$M$2:$M$13,$I6015))),LISTS!$N$2:$N$13),"NO")="SI"),"SI","NO"))</f>
        <v/>
      </c>
      <c r="M6015" s="9">
        <f>IF(COUNTA($A6015:$K6015)=0,"",IF($K6015&lt;&gt;"",IF(COUNTIF($K$19:$K6015,$K6015)&gt;1,"SI","NO"),IF(COUNTIFS($A$19:$A6015,$A6015,$C$19:$C6015,$C6015,$J$19:$J6015,$J6015,$D$19:$D6015,$D6015)&gt;1,"SI","NO")))</f>
        <v/>
      </c>
      <c r="N6015" s="11">
        <f>IF(COUNTA($A6015:$K6015)=0,"",IF(AND($L6015="SI",$M6015="NO"),IFERROR($H6015,0),0))</f>
        <v/>
      </c>
      <c r="O6015" s="9">
        <f>IF(COUNTA($A6015:$K6015)=0,"",IF($M6015="SI","CUFE o factura duplicada dentro del reporte; no se suma dos veces",IF(IFERROR($H6015,0)&lt;=0,"DIAN reporta valor susceptible 0",IF($L6015="NO",IFERROR(LOOKUP(2,1/((LISTS!$M$2:$M$13&lt;&gt;"")*ISNUMBER(SEARCH(LISTS!$M$2:$M$13,$I6015))),LISTS!$O$2:$O$13),"Medio de pago no elegible o no identificado por DIAN"),"Apta automaticamente por pago electronico y base positiva"))))</f>
        <v/>
      </c>
    </row>
    <row r="6016">
      <c r="A6016" s="9" t="n"/>
      <c r="B6016" s="9" t="n"/>
      <c r="C6016" s="12" t="n"/>
      <c r="D6016" s="11" t="n"/>
      <c r="E6016" s="11" t="n"/>
      <c r="F6016" s="11" t="n"/>
      <c r="G6016" s="11" t="n"/>
      <c r="H6016" s="11" t="n"/>
      <c r="I6016" s="9" t="n"/>
      <c r="J6016" s="9" t="n"/>
      <c r="K6016" s="9" t="n"/>
      <c r="L6016" s="9">
        <f>IF(COUNTA($A6016:$K6016)=0,"",IF(AND(IFERROR($H6016,0)&gt;0,LEN(TRIM($K6016&amp;""))&gt;0,IFERROR(LOOKUP(2,1/((LISTS!$M$2:$M$13&lt;&gt;"")*ISNUMBER(SEARCH(LISTS!$M$2:$M$13,$I6016))),LISTS!$N$2:$N$13),"NO")="SI"),"SI","NO"))</f>
        <v/>
      </c>
      <c r="M6016" s="9">
        <f>IF(COUNTA($A6016:$K6016)=0,"",IF($K6016&lt;&gt;"",IF(COUNTIF($K$19:$K6016,$K6016)&gt;1,"SI","NO"),IF(COUNTIFS($A$19:$A6016,$A6016,$C$19:$C6016,$C6016,$J$19:$J6016,$J6016,$D$19:$D6016,$D6016)&gt;1,"SI","NO")))</f>
        <v/>
      </c>
      <c r="N6016" s="11">
        <f>IF(COUNTA($A6016:$K6016)=0,"",IF(AND($L6016="SI",$M6016="NO"),IFERROR($H6016,0),0))</f>
        <v/>
      </c>
      <c r="O6016" s="9">
        <f>IF(COUNTA($A6016:$K6016)=0,"",IF($M6016="SI","CUFE o factura duplicada dentro del reporte; no se suma dos veces",IF(IFERROR($H6016,0)&lt;=0,"DIAN reporta valor susceptible 0",IF($L6016="NO",IFERROR(LOOKUP(2,1/((LISTS!$M$2:$M$13&lt;&gt;"")*ISNUMBER(SEARCH(LISTS!$M$2:$M$13,$I6016))),LISTS!$O$2:$O$13),"Medio de pago no elegible o no identificado por DIAN"),"Apta automaticamente por pago electronico y base positiva"))))</f>
        <v/>
      </c>
    </row>
    <row r="6017">
      <c r="A6017" s="9" t="n"/>
      <c r="B6017" s="9" t="n"/>
      <c r="C6017" s="12" t="n"/>
      <c r="D6017" s="11" t="n"/>
      <c r="E6017" s="11" t="n"/>
      <c r="F6017" s="11" t="n"/>
      <c r="G6017" s="11" t="n"/>
      <c r="H6017" s="11" t="n"/>
      <c r="I6017" s="9" t="n"/>
      <c r="J6017" s="9" t="n"/>
      <c r="K6017" s="9" t="n"/>
      <c r="L6017" s="9">
        <f>IF(COUNTA($A6017:$K6017)=0,"",IF(AND(IFERROR($H6017,0)&gt;0,LEN(TRIM($K6017&amp;""))&gt;0,IFERROR(LOOKUP(2,1/((LISTS!$M$2:$M$13&lt;&gt;"")*ISNUMBER(SEARCH(LISTS!$M$2:$M$13,$I6017))),LISTS!$N$2:$N$13),"NO")="SI"),"SI","NO"))</f>
        <v/>
      </c>
      <c r="M6017" s="9">
        <f>IF(COUNTA($A6017:$K6017)=0,"",IF($K6017&lt;&gt;"",IF(COUNTIF($K$19:$K6017,$K6017)&gt;1,"SI","NO"),IF(COUNTIFS($A$19:$A6017,$A6017,$C$19:$C6017,$C6017,$J$19:$J6017,$J6017,$D$19:$D6017,$D6017)&gt;1,"SI","NO")))</f>
        <v/>
      </c>
      <c r="N6017" s="11">
        <f>IF(COUNTA($A6017:$K6017)=0,"",IF(AND($L6017="SI",$M6017="NO"),IFERROR($H6017,0),0))</f>
        <v/>
      </c>
      <c r="O6017" s="9">
        <f>IF(COUNTA($A6017:$K6017)=0,"",IF($M6017="SI","CUFE o factura duplicada dentro del reporte; no se suma dos veces",IF(IFERROR($H6017,0)&lt;=0,"DIAN reporta valor susceptible 0",IF($L6017="NO",IFERROR(LOOKUP(2,1/((LISTS!$M$2:$M$13&lt;&gt;"")*ISNUMBER(SEARCH(LISTS!$M$2:$M$13,$I6017))),LISTS!$O$2:$O$13),"Medio de pago no elegible o no identificado por DIAN"),"Apta automaticamente por pago electronico y base positiva"))))</f>
        <v/>
      </c>
    </row>
    <row r="6018">
      <c r="A6018" s="9" t="n"/>
      <c r="B6018" s="9" t="n"/>
      <c r="C6018" s="12" t="n"/>
      <c r="D6018" s="11" t="n"/>
      <c r="E6018" s="11" t="n"/>
      <c r="F6018" s="11" t="n"/>
      <c r="G6018" s="11" t="n"/>
      <c r="H6018" s="11" t="n"/>
      <c r="I6018" s="9" t="n"/>
      <c r="J6018" s="9" t="n"/>
      <c r="K6018" s="9" t="n"/>
      <c r="L6018" s="9">
        <f>IF(COUNTA($A6018:$K6018)=0,"",IF(AND(IFERROR($H6018,0)&gt;0,LEN(TRIM($K6018&amp;""))&gt;0,IFERROR(LOOKUP(2,1/((LISTS!$M$2:$M$13&lt;&gt;"")*ISNUMBER(SEARCH(LISTS!$M$2:$M$13,$I6018))),LISTS!$N$2:$N$13),"NO")="SI"),"SI","NO"))</f>
        <v/>
      </c>
      <c r="M6018" s="9">
        <f>IF(COUNTA($A6018:$K6018)=0,"",IF($K6018&lt;&gt;"",IF(COUNTIF($K$19:$K6018,$K6018)&gt;1,"SI","NO"),IF(COUNTIFS($A$19:$A6018,$A6018,$C$19:$C6018,$C6018,$J$19:$J6018,$J6018,$D$19:$D6018,$D6018)&gt;1,"SI","NO")))</f>
        <v/>
      </c>
      <c r="N6018" s="11">
        <f>IF(COUNTA($A6018:$K6018)=0,"",IF(AND($L6018="SI",$M6018="NO"),IFERROR($H6018,0),0))</f>
        <v/>
      </c>
      <c r="O6018" s="9">
        <f>IF(COUNTA($A6018:$K6018)=0,"",IF($M6018="SI","CUFE o factura duplicada dentro del reporte; no se suma dos veces",IF(IFERROR($H6018,0)&lt;=0,"DIAN reporta valor susceptible 0",IF($L6018="NO",IFERROR(LOOKUP(2,1/((LISTS!$M$2:$M$13&lt;&gt;"")*ISNUMBER(SEARCH(LISTS!$M$2:$M$13,$I6018))),LISTS!$O$2:$O$13),"Medio de pago no elegible o no identificado por DIAN"),"Apta automaticamente por pago electronico y base positiva"))))</f>
        <v/>
      </c>
    </row>
    <row r="6019">
      <c r="A6019" s="9" t="n"/>
      <c r="B6019" s="9" t="n"/>
      <c r="C6019" s="12" t="n"/>
      <c r="D6019" s="11" t="n"/>
      <c r="E6019" s="11" t="n"/>
      <c r="F6019" s="11" t="n"/>
      <c r="G6019" s="11" t="n"/>
      <c r="H6019" s="11" t="n"/>
      <c r="I6019" s="9" t="n"/>
      <c r="J6019" s="9" t="n"/>
      <c r="K6019" s="9" t="n"/>
      <c r="L6019" s="9">
        <f>IF(COUNTA($A6019:$K6019)=0,"",IF(AND(IFERROR($H6019,0)&gt;0,LEN(TRIM($K6019&amp;""))&gt;0,IFERROR(LOOKUP(2,1/((LISTS!$M$2:$M$13&lt;&gt;"")*ISNUMBER(SEARCH(LISTS!$M$2:$M$13,$I6019))),LISTS!$N$2:$N$13),"NO")="SI"),"SI","NO"))</f>
        <v/>
      </c>
      <c r="M6019" s="9">
        <f>IF(COUNTA($A6019:$K6019)=0,"",IF($K6019&lt;&gt;"",IF(COUNTIF($K$19:$K6019,$K6019)&gt;1,"SI","NO"),IF(COUNTIFS($A$19:$A6019,$A6019,$C$19:$C6019,$C6019,$J$19:$J6019,$J6019,$D$19:$D6019,$D6019)&gt;1,"SI","NO")))</f>
        <v/>
      </c>
      <c r="N6019" s="11">
        <f>IF(COUNTA($A6019:$K6019)=0,"",IF(AND($L6019="SI",$M6019="NO"),IFERROR($H6019,0),0))</f>
        <v/>
      </c>
      <c r="O6019" s="9">
        <f>IF(COUNTA($A6019:$K6019)=0,"",IF($M6019="SI","CUFE o factura duplicada dentro del reporte; no se suma dos veces",IF(IFERROR($H6019,0)&lt;=0,"DIAN reporta valor susceptible 0",IF($L6019="NO",IFERROR(LOOKUP(2,1/((LISTS!$M$2:$M$13&lt;&gt;"")*ISNUMBER(SEARCH(LISTS!$M$2:$M$13,$I6019))),LISTS!$O$2:$O$13),"Medio de pago no elegible o no identificado por DIAN"),"Apta automaticamente por pago electronico y base positiva"))))</f>
        <v/>
      </c>
    </row>
    <row r="6020">
      <c r="A6020" s="9" t="n"/>
      <c r="B6020" s="9" t="n"/>
      <c r="C6020" s="12" t="n"/>
      <c r="D6020" s="11" t="n"/>
      <c r="E6020" s="11" t="n"/>
      <c r="F6020" s="11" t="n"/>
      <c r="G6020" s="11" t="n"/>
      <c r="H6020" s="11" t="n"/>
      <c r="I6020" s="9" t="n"/>
      <c r="J6020" s="9" t="n"/>
      <c r="K6020" s="9" t="n"/>
      <c r="L6020" s="9">
        <f>IF(COUNTA($A6020:$K6020)=0,"",IF(AND(IFERROR($H6020,0)&gt;0,LEN(TRIM($K6020&amp;""))&gt;0,IFERROR(LOOKUP(2,1/((LISTS!$M$2:$M$13&lt;&gt;"")*ISNUMBER(SEARCH(LISTS!$M$2:$M$13,$I6020))),LISTS!$N$2:$N$13),"NO")="SI"),"SI","NO"))</f>
        <v/>
      </c>
      <c r="M6020" s="9">
        <f>IF(COUNTA($A6020:$K6020)=0,"",IF($K6020&lt;&gt;"",IF(COUNTIF($K$19:$K6020,$K6020)&gt;1,"SI","NO"),IF(COUNTIFS($A$19:$A6020,$A6020,$C$19:$C6020,$C6020,$J$19:$J6020,$J6020,$D$19:$D6020,$D6020)&gt;1,"SI","NO")))</f>
        <v/>
      </c>
      <c r="N6020" s="11">
        <f>IF(COUNTA($A6020:$K6020)=0,"",IF(AND($L6020="SI",$M6020="NO"),IFERROR($H6020,0),0))</f>
        <v/>
      </c>
      <c r="O6020" s="9">
        <f>IF(COUNTA($A6020:$K6020)=0,"",IF($M6020="SI","CUFE o factura duplicada dentro del reporte; no se suma dos veces",IF(IFERROR($H6020,0)&lt;=0,"DIAN reporta valor susceptible 0",IF($L6020="NO",IFERROR(LOOKUP(2,1/((LISTS!$M$2:$M$13&lt;&gt;"")*ISNUMBER(SEARCH(LISTS!$M$2:$M$13,$I6020))),LISTS!$O$2:$O$13),"Medio de pago no elegible o no identificado por DIAN"),"Apta automaticamente por pago electronico y base positiva"))))</f>
        <v/>
      </c>
    </row>
    <row r="6021">
      <c r="A6021" s="9" t="n"/>
      <c r="B6021" s="9" t="n"/>
      <c r="C6021" s="12" t="n"/>
      <c r="D6021" s="11" t="n"/>
      <c r="E6021" s="11" t="n"/>
      <c r="F6021" s="11" t="n"/>
      <c r="G6021" s="11" t="n"/>
      <c r="H6021" s="11" t="n"/>
      <c r="I6021" s="9" t="n"/>
      <c r="J6021" s="9" t="n"/>
      <c r="K6021" s="9" t="n"/>
      <c r="L6021" s="9">
        <f>IF(COUNTA($A6021:$K6021)=0,"",IF(AND(IFERROR($H6021,0)&gt;0,LEN(TRIM($K6021&amp;""))&gt;0,IFERROR(LOOKUP(2,1/((LISTS!$M$2:$M$13&lt;&gt;"")*ISNUMBER(SEARCH(LISTS!$M$2:$M$13,$I6021))),LISTS!$N$2:$N$13),"NO")="SI"),"SI","NO"))</f>
        <v/>
      </c>
      <c r="M6021" s="9">
        <f>IF(COUNTA($A6021:$K6021)=0,"",IF($K6021&lt;&gt;"",IF(COUNTIF($K$19:$K6021,$K6021)&gt;1,"SI","NO"),IF(COUNTIFS($A$19:$A6021,$A6021,$C$19:$C6021,$C6021,$J$19:$J6021,$J6021,$D$19:$D6021,$D6021)&gt;1,"SI","NO")))</f>
        <v/>
      </c>
      <c r="N6021" s="11">
        <f>IF(COUNTA($A6021:$K6021)=0,"",IF(AND($L6021="SI",$M6021="NO"),IFERROR($H6021,0),0))</f>
        <v/>
      </c>
      <c r="O6021" s="9">
        <f>IF(COUNTA($A6021:$K6021)=0,"",IF($M6021="SI","CUFE o factura duplicada dentro del reporte; no se suma dos veces",IF(IFERROR($H6021,0)&lt;=0,"DIAN reporta valor susceptible 0",IF($L6021="NO",IFERROR(LOOKUP(2,1/((LISTS!$M$2:$M$13&lt;&gt;"")*ISNUMBER(SEARCH(LISTS!$M$2:$M$13,$I6021))),LISTS!$O$2:$O$13),"Medio de pago no elegible o no identificado por DIAN"),"Apta automaticamente por pago electronico y base positiva"))))</f>
        <v/>
      </c>
    </row>
    <row r="6022">
      <c r="A6022" s="9" t="n"/>
      <c r="B6022" s="9" t="n"/>
      <c r="C6022" s="12" t="n"/>
      <c r="D6022" s="11" t="n"/>
      <c r="E6022" s="11" t="n"/>
      <c r="F6022" s="11" t="n"/>
      <c r="G6022" s="11" t="n"/>
      <c r="H6022" s="11" t="n"/>
      <c r="I6022" s="9" t="n"/>
      <c r="J6022" s="9" t="n"/>
      <c r="K6022" s="9" t="n"/>
      <c r="L6022" s="9">
        <f>IF(COUNTA($A6022:$K6022)=0,"",IF(AND(IFERROR($H6022,0)&gt;0,LEN(TRIM($K6022&amp;""))&gt;0,IFERROR(LOOKUP(2,1/((LISTS!$M$2:$M$13&lt;&gt;"")*ISNUMBER(SEARCH(LISTS!$M$2:$M$13,$I6022))),LISTS!$N$2:$N$13),"NO")="SI"),"SI","NO"))</f>
        <v/>
      </c>
      <c r="M6022" s="9">
        <f>IF(COUNTA($A6022:$K6022)=0,"",IF($K6022&lt;&gt;"",IF(COUNTIF($K$19:$K6022,$K6022)&gt;1,"SI","NO"),IF(COUNTIFS($A$19:$A6022,$A6022,$C$19:$C6022,$C6022,$J$19:$J6022,$J6022,$D$19:$D6022,$D6022)&gt;1,"SI","NO")))</f>
        <v/>
      </c>
      <c r="N6022" s="11">
        <f>IF(COUNTA($A6022:$K6022)=0,"",IF(AND($L6022="SI",$M6022="NO"),IFERROR($H6022,0),0))</f>
        <v/>
      </c>
      <c r="O6022" s="9">
        <f>IF(COUNTA($A6022:$K6022)=0,"",IF($M6022="SI","CUFE o factura duplicada dentro del reporte; no se suma dos veces",IF(IFERROR($H6022,0)&lt;=0,"DIAN reporta valor susceptible 0",IF($L6022="NO",IFERROR(LOOKUP(2,1/((LISTS!$M$2:$M$13&lt;&gt;"")*ISNUMBER(SEARCH(LISTS!$M$2:$M$13,$I6022))),LISTS!$O$2:$O$13),"Medio de pago no elegible o no identificado por DIAN"),"Apta automaticamente por pago electronico y base positiva"))))</f>
        <v/>
      </c>
    </row>
    <row r="6023">
      <c r="A6023" s="9" t="n"/>
      <c r="B6023" s="9" t="n"/>
      <c r="C6023" s="12" t="n"/>
      <c r="D6023" s="11" t="n"/>
      <c r="E6023" s="11" t="n"/>
      <c r="F6023" s="11" t="n"/>
      <c r="G6023" s="11" t="n"/>
      <c r="H6023" s="11" t="n"/>
      <c r="I6023" s="9" t="n"/>
      <c r="J6023" s="9" t="n"/>
      <c r="K6023" s="9" t="n"/>
      <c r="L6023" s="9">
        <f>IF(COUNTA($A6023:$K6023)=0,"",IF(AND(IFERROR($H6023,0)&gt;0,LEN(TRIM($K6023&amp;""))&gt;0,IFERROR(LOOKUP(2,1/((LISTS!$M$2:$M$13&lt;&gt;"")*ISNUMBER(SEARCH(LISTS!$M$2:$M$13,$I6023))),LISTS!$N$2:$N$13),"NO")="SI"),"SI","NO"))</f>
        <v/>
      </c>
      <c r="M6023" s="9">
        <f>IF(COUNTA($A6023:$K6023)=0,"",IF($K6023&lt;&gt;"",IF(COUNTIF($K$19:$K6023,$K6023)&gt;1,"SI","NO"),IF(COUNTIFS($A$19:$A6023,$A6023,$C$19:$C6023,$C6023,$J$19:$J6023,$J6023,$D$19:$D6023,$D6023)&gt;1,"SI","NO")))</f>
        <v/>
      </c>
      <c r="N6023" s="11">
        <f>IF(COUNTA($A6023:$K6023)=0,"",IF(AND($L6023="SI",$M6023="NO"),IFERROR($H6023,0),0))</f>
        <v/>
      </c>
      <c r="O6023" s="9">
        <f>IF(COUNTA($A6023:$K6023)=0,"",IF($M6023="SI","CUFE o factura duplicada dentro del reporte; no se suma dos veces",IF(IFERROR($H6023,0)&lt;=0,"DIAN reporta valor susceptible 0",IF($L6023="NO",IFERROR(LOOKUP(2,1/((LISTS!$M$2:$M$13&lt;&gt;"")*ISNUMBER(SEARCH(LISTS!$M$2:$M$13,$I6023))),LISTS!$O$2:$O$13),"Medio de pago no elegible o no identificado por DIAN"),"Apta automaticamente por pago electronico y base positiva"))))</f>
        <v/>
      </c>
    </row>
    <row r="6024">
      <c r="A6024" s="9" t="n"/>
      <c r="B6024" s="9" t="n"/>
      <c r="C6024" s="12" t="n"/>
      <c r="D6024" s="11" t="n"/>
      <c r="E6024" s="11" t="n"/>
      <c r="F6024" s="11" t="n"/>
      <c r="G6024" s="11" t="n"/>
      <c r="H6024" s="11" t="n"/>
      <c r="I6024" s="9" t="n"/>
      <c r="J6024" s="9" t="n"/>
      <c r="K6024" s="9" t="n"/>
      <c r="L6024" s="9">
        <f>IF(COUNTA($A6024:$K6024)=0,"",IF(AND(IFERROR($H6024,0)&gt;0,LEN(TRIM($K6024&amp;""))&gt;0,IFERROR(LOOKUP(2,1/((LISTS!$M$2:$M$13&lt;&gt;"")*ISNUMBER(SEARCH(LISTS!$M$2:$M$13,$I6024))),LISTS!$N$2:$N$13),"NO")="SI"),"SI","NO"))</f>
        <v/>
      </c>
      <c r="M6024" s="9">
        <f>IF(COUNTA($A6024:$K6024)=0,"",IF($K6024&lt;&gt;"",IF(COUNTIF($K$19:$K6024,$K6024)&gt;1,"SI","NO"),IF(COUNTIFS($A$19:$A6024,$A6024,$C$19:$C6024,$C6024,$J$19:$J6024,$J6024,$D$19:$D6024,$D6024)&gt;1,"SI","NO")))</f>
        <v/>
      </c>
      <c r="N6024" s="11">
        <f>IF(COUNTA($A6024:$K6024)=0,"",IF(AND($L6024="SI",$M6024="NO"),IFERROR($H6024,0),0))</f>
        <v/>
      </c>
      <c r="O6024" s="9">
        <f>IF(COUNTA($A6024:$K6024)=0,"",IF($M6024="SI","CUFE o factura duplicada dentro del reporte; no se suma dos veces",IF(IFERROR($H6024,0)&lt;=0,"DIAN reporta valor susceptible 0",IF($L6024="NO",IFERROR(LOOKUP(2,1/((LISTS!$M$2:$M$13&lt;&gt;"")*ISNUMBER(SEARCH(LISTS!$M$2:$M$13,$I6024))),LISTS!$O$2:$O$13),"Medio de pago no elegible o no identificado por DIAN"),"Apta automaticamente por pago electronico y base positiva"))))</f>
        <v/>
      </c>
    </row>
    <row r="6025">
      <c r="A6025" s="9" t="n"/>
      <c r="B6025" s="9" t="n"/>
      <c r="C6025" s="12" t="n"/>
      <c r="D6025" s="11" t="n"/>
      <c r="E6025" s="11" t="n"/>
      <c r="F6025" s="11" t="n"/>
      <c r="G6025" s="11" t="n"/>
      <c r="H6025" s="11" t="n"/>
      <c r="I6025" s="9" t="n"/>
      <c r="J6025" s="9" t="n"/>
      <c r="K6025" s="9" t="n"/>
      <c r="L6025" s="9">
        <f>IF(COUNTA($A6025:$K6025)=0,"",IF(AND(IFERROR($H6025,0)&gt;0,LEN(TRIM($K6025&amp;""))&gt;0,IFERROR(LOOKUP(2,1/((LISTS!$M$2:$M$13&lt;&gt;"")*ISNUMBER(SEARCH(LISTS!$M$2:$M$13,$I6025))),LISTS!$N$2:$N$13),"NO")="SI"),"SI","NO"))</f>
        <v/>
      </c>
      <c r="M6025" s="9">
        <f>IF(COUNTA($A6025:$K6025)=0,"",IF($K6025&lt;&gt;"",IF(COUNTIF($K$19:$K6025,$K6025)&gt;1,"SI","NO"),IF(COUNTIFS($A$19:$A6025,$A6025,$C$19:$C6025,$C6025,$J$19:$J6025,$J6025,$D$19:$D6025,$D6025)&gt;1,"SI","NO")))</f>
        <v/>
      </c>
      <c r="N6025" s="11">
        <f>IF(COUNTA($A6025:$K6025)=0,"",IF(AND($L6025="SI",$M6025="NO"),IFERROR($H6025,0),0))</f>
        <v/>
      </c>
      <c r="O6025" s="9">
        <f>IF(COUNTA($A6025:$K6025)=0,"",IF($M6025="SI","CUFE o factura duplicada dentro del reporte; no se suma dos veces",IF(IFERROR($H6025,0)&lt;=0,"DIAN reporta valor susceptible 0",IF($L6025="NO",IFERROR(LOOKUP(2,1/((LISTS!$M$2:$M$13&lt;&gt;"")*ISNUMBER(SEARCH(LISTS!$M$2:$M$13,$I6025))),LISTS!$O$2:$O$13),"Medio de pago no elegible o no identificado por DIAN"),"Apta automaticamente por pago electronico y base positiva"))))</f>
        <v/>
      </c>
    </row>
    <row r="6026">
      <c r="A6026" s="9" t="n"/>
      <c r="B6026" s="9" t="n"/>
      <c r="C6026" s="12" t="n"/>
      <c r="D6026" s="11" t="n"/>
      <c r="E6026" s="11" t="n"/>
      <c r="F6026" s="11" t="n"/>
      <c r="G6026" s="11" t="n"/>
      <c r="H6026" s="11" t="n"/>
      <c r="I6026" s="9" t="n"/>
      <c r="J6026" s="9" t="n"/>
      <c r="K6026" s="9" t="n"/>
      <c r="L6026" s="9">
        <f>IF(COUNTA($A6026:$K6026)=0,"",IF(AND(IFERROR($H6026,0)&gt;0,LEN(TRIM($K6026&amp;""))&gt;0,IFERROR(LOOKUP(2,1/((LISTS!$M$2:$M$13&lt;&gt;"")*ISNUMBER(SEARCH(LISTS!$M$2:$M$13,$I6026))),LISTS!$N$2:$N$13),"NO")="SI"),"SI","NO"))</f>
        <v/>
      </c>
      <c r="M6026" s="9">
        <f>IF(COUNTA($A6026:$K6026)=0,"",IF($K6026&lt;&gt;"",IF(COUNTIF($K$19:$K6026,$K6026)&gt;1,"SI","NO"),IF(COUNTIFS($A$19:$A6026,$A6026,$C$19:$C6026,$C6026,$J$19:$J6026,$J6026,$D$19:$D6026,$D6026)&gt;1,"SI","NO")))</f>
        <v/>
      </c>
      <c r="N6026" s="11">
        <f>IF(COUNTA($A6026:$K6026)=0,"",IF(AND($L6026="SI",$M6026="NO"),IFERROR($H6026,0),0))</f>
        <v/>
      </c>
      <c r="O6026" s="9">
        <f>IF(COUNTA($A6026:$K6026)=0,"",IF($M6026="SI","CUFE o factura duplicada dentro del reporte; no se suma dos veces",IF(IFERROR($H6026,0)&lt;=0,"DIAN reporta valor susceptible 0",IF($L6026="NO",IFERROR(LOOKUP(2,1/((LISTS!$M$2:$M$13&lt;&gt;"")*ISNUMBER(SEARCH(LISTS!$M$2:$M$13,$I6026))),LISTS!$O$2:$O$13),"Medio de pago no elegible o no identificado por DIAN"),"Apta automaticamente por pago electronico y base positiva"))))</f>
        <v/>
      </c>
    </row>
    <row r="6027">
      <c r="A6027" s="9" t="n"/>
      <c r="B6027" s="9" t="n"/>
      <c r="C6027" s="12" t="n"/>
      <c r="D6027" s="11" t="n"/>
      <c r="E6027" s="11" t="n"/>
      <c r="F6027" s="11" t="n"/>
      <c r="G6027" s="11" t="n"/>
      <c r="H6027" s="11" t="n"/>
      <c r="I6027" s="9" t="n"/>
      <c r="J6027" s="9" t="n"/>
      <c r="K6027" s="9" t="n"/>
      <c r="L6027" s="9">
        <f>IF(COUNTA($A6027:$K6027)=0,"",IF(AND(IFERROR($H6027,0)&gt;0,LEN(TRIM($K6027&amp;""))&gt;0,IFERROR(LOOKUP(2,1/((LISTS!$M$2:$M$13&lt;&gt;"")*ISNUMBER(SEARCH(LISTS!$M$2:$M$13,$I6027))),LISTS!$N$2:$N$13),"NO")="SI"),"SI","NO"))</f>
        <v/>
      </c>
      <c r="M6027" s="9">
        <f>IF(COUNTA($A6027:$K6027)=0,"",IF($K6027&lt;&gt;"",IF(COUNTIF($K$19:$K6027,$K6027)&gt;1,"SI","NO"),IF(COUNTIFS($A$19:$A6027,$A6027,$C$19:$C6027,$C6027,$J$19:$J6027,$J6027,$D$19:$D6027,$D6027)&gt;1,"SI","NO")))</f>
        <v/>
      </c>
      <c r="N6027" s="11">
        <f>IF(COUNTA($A6027:$K6027)=0,"",IF(AND($L6027="SI",$M6027="NO"),IFERROR($H6027,0),0))</f>
        <v/>
      </c>
      <c r="O6027" s="9">
        <f>IF(COUNTA($A6027:$K6027)=0,"",IF($M6027="SI","CUFE o factura duplicada dentro del reporte; no se suma dos veces",IF(IFERROR($H6027,0)&lt;=0,"DIAN reporta valor susceptible 0",IF($L6027="NO",IFERROR(LOOKUP(2,1/((LISTS!$M$2:$M$13&lt;&gt;"")*ISNUMBER(SEARCH(LISTS!$M$2:$M$13,$I6027))),LISTS!$O$2:$O$13),"Medio de pago no elegible o no identificado por DIAN"),"Apta automaticamente por pago electronico y base positiva"))))</f>
        <v/>
      </c>
    </row>
    <row r="6028">
      <c r="A6028" s="9" t="n"/>
      <c r="B6028" s="9" t="n"/>
      <c r="C6028" s="12" t="n"/>
      <c r="D6028" s="11" t="n"/>
      <c r="E6028" s="11" t="n"/>
      <c r="F6028" s="11" t="n"/>
      <c r="G6028" s="11" t="n"/>
      <c r="H6028" s="11" t="n"/>
      <c r="I6028" s="9" t="n"/>
      <c r="J6028" s="9" t="n"/>
      <c r="K6028" s="9" t="n"/>
      <c r="L6028" s="9">
        <f>IF(COUNTA($A6028:$K6028)=0,"",IF(AND(IFERROR($H6028,0)&gt;0,LEN(TRIM($K6028&amp;""))&gt;0,IFERROR(LOOKUP(2,1/((LISTS!$M$2:$M$13&lt;&gt;"")*ISNUMBER(SEARCH(LISTS!$M$2:$M$13,$I6028))),LISTS!$N$2:$N$13),"NO")="SI"),"SI","NO"))</f>
        <v/>
      </c>
      <c r="M6028" s="9">
        <f>IF(COUNTA($A6028:$K6028)=0,"",IF($K6028&lt;&gt;"",IF(COUNTIF($K$19:$K6028,$K6028)&gt;1,"SI","NO"),IF(COUNTIFS($A$19:$A6028,$A6028,$C$19:$C6028,$C6028,$J$19:$J6028,$J6028,$D$19:$D6028,$D6028)&gt;1,"SI","NO")))</f>
        <v/>
      </c>
      <c r="N6028" s="11">
        <f>IF(COUNTA($A6028:$K6028)=0,"",IF(AND($L6028="SI",$M6028="NO"),IFERROR($H6028,0),0))</f>
        <v/>
      </c>
      <c r="O6028" s="9">
        <f>IF(COUNTA($A6028:$K6028)=0,"",IF($M6028="SI","CUFE o factura duplicada dentro del reporte; no se suma dos veces",IF(IFERROR($H6028,0)&lt;=0,"DIAN reporta valor susceptible 0",IF($L6028="NO",IFERROR(LOOKUP(2,1/((LISTS!$M$2:$M$13&lt;&gt;"")*ISNUMBER(SEARCH(LISTS!$M$2:$M$13,$I6028))),LISTS!$O$2:$O$13),"Medio de pago no elegible o no identificado por DIAN"),"Apta automaticamente por pago electronico y base positiva"))))</f>
        <v/>
      </c>
    </row>
    <row r="6029">
      <c r="A6029" s="9" t="n"/>
      <c r="B6029" s="9" t="n"/>
      <c r="C6029" s="12" t="n"/>
      <c r="D6029" s="11" t="n"/>
      <c r="E6029" s="11" t="n"/>
      <c r="F6029" s="11" t="n"/>
      <c r="G6029" s="11" t="n"/>
      <c r="H6029" s="11" t="n"/>
      <c r="I6029" s="9" t="n"/>
      <c r="J6029" s="9" t="n"/>
      <c r="K6029" s="9" t="n"/>
      <c r="L6029" s="9">
        <f>IF(COUNTA($A6029:$K6029)=0,"",IF(AND(IFERROR($H6029,0)&gt;0,LEN(TRIM($K6029&amp;""))&gt;0,IFERROR(LOOKUP(2,1/((LISTS!$M$2:$M$13&lt;&gt;"")*ISNUMBER(SEARCH(LISTS!$M$2:$M$13,$I6029))),LISTS!$N$2:$N$13),"NO")="SI"),"SI","NO"))</f>
        <v/>
      </c>
      <c r="M6029" s="9">
        <f>IF(COUNTA($A6029:$K6029)=0,"",IF($K6029&lt;&gt;"",IF(COUNTIF($K$19:$K6029,$K6029)&gt;1,"SI","NO"),IF(COUNTIFS($A$19:$A6029,$A6029,$C$19:$C6029,$C6029,$J$19:$J6029,$J6029,$D$19:$D6029,$D6029)&gt;1,"SI","NO")))</f>
        <v/>
      </c>
      <c r="N6029" s="11">
        <f>IF(COUNTA($A6029:$K6029)=0,"",IF(AND($L6029="SI",$M6029="NO"),IFERROR($H6029,0),0))</f>
        <v/>
      </c>
      <c r="O6029" s="9">
        <f>IF(COUNTA($A6029:$K6029)=0,"",IF($M6029="SI","CUFE o factura duplicada dentro del reporte; no se suma dos veces",IF(IFERROR($H6029,0)&lt;=0,"DIAN reporta valor susceptible 0",IF($L6029="NO",IFERROR(LOOKUP(2,1/((LISTS!$M$2:$M$13&lt;&gt;"")*ISNUMBER(SEARCH(LISTS!$M$2:$M$13,$I6029))),LISTS!$O$2:$O$13),"Medio de pago no elegible o no identificado por DIAN"),"Apta automaticamente por pago electronico y base positiva"))))</f>
        <v/>
      </c>
    </row>
    <row r="6030">
      <c r="A6030" s="9" t="n"/>
      <c r="B6030" s="9" t="n"/>
      <c r="C6030" s="12" t="n"/>
      <c r="D6030" s="11" t="n"/>
      <c r="E6030" s="11" t="n"/>
      <c r="F6030" s="11" t="n"/>
      <c r="G6030" s="11" t="n"/>
      <c r="H6030" s="11" t="n"/>
      <c r="I6030" s="9" t="n"/>
      <c r="J6030" s="9" t="n"/>
      <c r="K6030" s="9" t="n"/>
      <c r="L6030" s="9">
        <f>IF(COUNTA($A6030:$K6030)=0,"",IF(AND(IFERROR($H6030,0)&gt;0,LEN(TRIM($K6030&amp;""))&gt;0,IFERROR(LOOKUP(2,1/((LISTS!$M$2:$M$13&lt;&gt;"")*ISNUMBER(SEARCH(LISTS!$M$2:$M$13,$I6030))),LISTS!$N$2:$N$13),"NO")="SI"),"SI","NO"))</f>
        <v/>
      </c>
      <c r="M6030" s="9">
        <f>IF(COUNTA($A6030:$K6030)=0,"",IF($K6030&lt;&gt;"",IF(COUNTIF($K$19:$K6030,$K6030)&gt;1,"SI","NO"),IF(COUNTIFS($A$19:$A6030,$A6030,$C$19:$C6030,$C6030,$J$19:$J6030,$J6030,$D$19:$D6030,$D6030)&gt;1,"SI","NO")))</f>
        <v/>
      </c>
      <c r="N6030" s="11">
        <f>IF(COUNTA($A6030:$K6030)=0,"",IF(AND($L6030="SI",$M6030="NO"),IFERROR($H6030,0),0))</f>
        <v/>
      </c>
      <c r="O6030" s="9">
        <f>IF(COUNTA($A6030:$K6030)=0,"",IF($M6030="SI","CUFE o factura duplicada dentro del reporte; no se suma dos veces",IF(IFERROR($H6030,0)&lt;=0,"DIAN reporta valor susceptible 0",IF($L6030="NO",IFERROR(LOOKUP(2,1/((LISTS!$M$2:$M$13&lt;&gt;"")*ISNUMBER(SEARCH(LISTS!$M$2:$M$13,$I6030))),LISTS!$O$2:$O$13),"Medio de pago no elegible o no identificado por DIAN"),"Apta automaticamente por pago electronico y base positiva"))))</f>
        <v/>
      </c>
    </row>
    <row r="6031">
      <c r="A6031" s="9" t="n"/>
      <c r="B6031" s="9" t="n"/>
      <c r="C6031" s="12" t="n"/>
      <c r="D6031" s="11" t="n"/>
      <c r="E6031" s="11" t="n"/>
      <c r="F6031" s="11" t="n"/>
      <c r="G6031" s="11" t="n"/>
      <c r="H6031" s="11" t="n"/>
      <c r="I6031" s="9" t="n"/>
      <c r="J6031" s="9" t="n"/>
      <c r="K6031" s="9" t="n"/>
      <c r="L6031" s="9">
        <f>IF(COUNTA($A6031:$K6031)=0,"",IF(AND(IFERROR($H6031,0)&gt;0,LEN(TRIM($K6031&amp;""))&gt;0,IFERROR(LOOKUP(2,1/((LISTS!$M$2:$M$13&lt;&gt;"")*ISNUMBER(SEARCH(LISTS!$M$2:$M$13,$I6031))),LISTS!$N$2:$N$13),"NO")="SI"),"SI","NO"))</f>
        <v/>
      </c>
      <c r="M6031" s="9">
        <f>IF(COUNTA($A6031:$K6031)=0,"",IF($K6031&lt;&gt;"",IF(COUNTIF($K$19:$K6031,$K6031)&gt;1,"SI","NO"),IF(COUNTIFS($A$19:$A6031,$A6031,$C$19:$C6031,$C6031,$J$19:$J6031,$J6031,$D$19:$D6031,$D6031)&gt;1,"SI","NO")))</f>
        <v/>
      </c>
      <c r="N6031" s="11">
        <f>IF(COUNTA($A6031:$K6031)=0,"",IF(AND($L6031="SI",$M6031="NO"),IFERROR($H6031,0),0))</f>
        <v/>
      </c>
      <c r="O6031" s="9">
        <f>IF(COUNTA($A6031:$K6031)=0,"",IF($M6031="SI","CUFE o factura duplicada dentro del reporte; no se suma dos veces",IF(IFERROR($H6031,0)&lt;=0,"DIAN reporta valor susceptible 0",IF($L6031="NO",IFERROR(LOOKUP(2,1/((LISTS!$M$2:$M$13&lt;&gt;"")*ISNUMBER(SEARCH(LISTS!$M$2:$M$13,$I6031))),LISTS!$O$2:$O$13),"Medio de pago no elegible o no identificado por DIAN"),"Apta automaticamente por pago electronico y base positiva"))))</f>
        <v/>
      </c>
    </row>
    <row r="6032">
      <c r="A6032" s="9" t="n"/>
      <c r="B6032" s="9" t="n"/>
      <c r="C6032" s="12" t="n"/>
      <c r="D6032" s="11" t="n"/>
      <c r="E6032" s="11" t="n"/>
      <c r="F6032" s="11" t="n"/>
      <c r="G6032" s="11" t="n"/>
      <c r="H6032" s="11" t="n"/>
      <c r="I6032" s="9" t="n"/>
      <c r="J6032" s="9" t="n"/>
      <c r="K6032" s="9" t="n"/>
      <c r="L6032" s="9">
        <f>IF(COUNTA($A6032:$K6032)=0,"",IF(AND(IFERROR($H6032,0)&gt;0,LEN(TRIM($K6032&amp;""))&gt;0,IFERROR(LOOKUP(2,1/((LISTS!$M$2:$M$13&lt;&gt;"")*ISNUMBER(SEARCH(LISTS!$M$2:$M$13,$I6032))),LISTS!$N$2:$N$13),"NO")="SI"),"SI","NO"))</f>
        <v/>
      </c>
      <c r="M6032" s="9">
        <f>IF(COUNTA($A6032:$K6032)=0,"",IF($K6032&lt;&gt;"",IF(COUNTIF($K$19:$K6032,$K6032)&gt;1,"SI","NO"),IF(COUNTIFS($A$19:$A6032,$A6032,$C$19:$C6032,$C6032,$J$19:$J6032,$J6032,$D$19:$D6032,$D6032)&gt;1,"SI","NO")))</f>
        <v/>
      </c>
      <c r="N6032" s="11">
        <f>IF(COUNTA($A6032:$K6032)=0,"",IF(AND($L6032="SI",$M6032="NO"),IFERROR($H6032,0),0))</f>
        <v/>
      </c>
      <c r="O6032" s="9">
        <f>IF(COUNTA($A6032:$K6032)=0,"",IF($M6032="SI","CUFE o factura duplicada dentro del reporte; no se suma dos veces",IF(IFERROR($H6032,0)&lt;=0,"DIAN reporta valor susceptible 0",IF($L6032="NO",IFERROR(LOOKUP(2,1/((LISTS!$M$2:$M$13&lt;&gt;"")*ISNUMBER(SEARCH(LISTS!$M$2:$M$13,$I6032))),LISTS!$O$2:$O$13),"Medio de pago no elegible o no identificado por DIAN"),"Apta automaticamente por pago electronico y base positiva"))))</f>
        <v/>
      </c>
    </row>
    <row r="6033">
      <c r="A6033" s="9" t="n"/>
      <c r="B6033" s="9" t="n"/>
      <c r="C6033" s="12" t="n"/>
      <c r="D6033" s="11" t="n"/>
      <c r="E6033" s="11" t="n"/>
      <c r="F6033" s="11" t="n"/>
      <c r="G6033" s="11" t="n"/>
      <c r="H6033" s="11" t="n"/>
      <c r="I6033" s="9" t="n"/>
      <c r="J6033" s="9" t="n"/>
      <c r="K6033" s="9" t="n"/>
      <c r="L6033" s="9">
        <f>IF(COUNTA($A6033:$K6033)=0,"",IF(AND(IFERROR($H6033,0)&gt;0,LEN(TRIM($K6033&amp;""))&gt;0,IFERROR(LOOKUP(2,1/((LISTS!$M$2:$M$13&lt;&gt;"")*ISNUMBER(SEARCH(LISTS!$M$2:$M$13,$I6033))),LISTS!$N$2:$N$13),"NO")="SI"),"SI","NO"))</f>
        <v/>
      </c>
      <c r="M6033" s="9">
        <f>IF(COUNTA($A6033:$K6033)=0,"",IF($K6033&lt;&gt;"",IF(COUNTIF($K$19:$K6033,$K6033)&gt;1,"SI","NO"),IF(COUNTIFS($A$19:$A6033,$A6033,$C$19:$C6033,$C6033,$J$19:$J6033,$J6033,$D$19:$D6033,$D6033)&gt;1,"SI","NO")))</f>
        <v/>
      </c>
      <c r="N6033" s="11">
        <f>IF(COUNTA($A6033:$K6033)=0,"",IF(AND($L6033="SI",$M6033="NO"),IFERROR($H6033,0),0))</f>
        <v/>
      </c>
      <c r="O6033" s="9">
        <f>IF(COUNTA($A6033:$K6033)=0,"",IF($M6033="SI","CUFE o factura duplicada dentro del reporte; no se suma dos veces",IF(IFERROR($H6033,0)&lt;=0,"DIAN reporta valor susceptible 0",IF($L6033="NO",IFERROR(LOOKUP(2,1/((LISTS!$M$2:$M$13&lt;&gt;"")*ISNUMBER(SEARCH(LISTS!$M$2:$M$13,$I6033))),LISTS!$O$2:$O$13),"Medio de pago no elegible o no identificado por DIAN"),"Apta automaticamente por pago electronico y base positiva"))))</f>
        <v/>
      </c>
    </row>
    <row r="6034">
      <c r="A6034" s="9" t="n"/>
      <c r="B6034" s="9" t="n"/>
      <c r="C6034" s="12" t="n"/>
      <c r="D6034" s="11" t="n"/>
      <c r="E6034" s="11" t="n"/>
      <c r="F6034" s="11" t="n"/>
      <c r="G6034" s="11" t="n"/>
      <c r="H6034" s="11" t="n"/>
      <c r="I6034" s="9" t="n"/>
      <c r="J6034" s="9" t="n"/>
      <c r="K6034" s="9" t="n"/>
      <c r="L6034" s="9">
        <f>IF(COUNTA($A6034:$K6034)=0,"",IF(AND(IFERROR($H6034,0)&gt;0,LEN(TRIM($K6034&amp;""))&gt;0,IFERROR(LOOKUP(2,1/((LISTS!$M$2:$M$13&lt;&gt;"")*ISNUMBER(SEARCH(LISTS!$M$2:$M$13,$I6034))),LISTS!$N$2:$N$13),"NO")="SI"),"SI","NO"))</f>
        <v/>
      </c>
      <c r="M6034" s="9">
        <f>IF(COUNTA($A6034:$K6034)=0,"",IF($K6034&lt;&gt;"",IF(COUNTIF($K$19:$K6034,$K6034)&gt;1,"SI","NO"),IF(COUNTIFS($A$19:$A6034,$A6034,$C$19:$C6034,$C6034,$J$19:$J6034,$J6034,$D$19:$D6034,$D6034)&gt;1,"SI","NO")))</f>
        <v/>
      </c>
      <c r="N6034" s="11">
        <f>IF(COUNTA($A6034:$K6034)=0,"",IF(AND($L6034="SI",$M6034="NO"),IFERROR($H6034,0),0))</f>
        <v/>
      </c>
      <c r="O6034" s="9">
        <f>IF(COUNTA($A6034:$K6034)=0,"",IF($M6034="SI","CUFE o factura duplicada dentro del reporte; no se suma dos veces",IF(IFERROR($H6034,0)&lt;=0,"DIAN reporta valor susceptible 0",IF($L6034="NO",IFERROR(LOOKUP(2,1/((LISTS!$M$2:$M$13&lt;&gt;"")*ISNUMBER(SEARCH(LISTS!$M$2:$M$13,$I6034))),LISTS!$O$2:$O$13),"Medio de pago no elegible o no identificado por DIAN"),"Apta automaticamente por pago electronico y base positiva"))))</f>
        <v/>
      </c>
    </row>
    <row r="6035">
      <c r="A6035" s="9" t="n"/>
      <c r="B6035" s="9" t="n"/>
      <c r="C6035" s="12" t="n"/>
      <c r="D6035" s="11" t="n"/>
      <c r="E6035" s="11" t="n"/>
      <c r="F6035" s="11" t="n"/>
      <c r="G6035" s="11" t="n"/>
      <c r="H6035" s="11" t="n"/>
      <c r="I6035" s="9" t="n"/>
      <c r="J6035" s="9" t="n"/>
      <c r="K6035" s="9" t="n"/>
      <c r="L6035" s="9">
        <f>IF(COUNTA($A6035:$K6035)=0,"",IF(AND(IFERROR($H6035,0)&gt;0,LEN(TRIM($K6035&amp;""))&gt;0,IFERROR(LOOKUP(2,1/((LISTS!$M$2:$M$13&lt;&gt;"")*ISNUMBER(SEARCH(LISTS!$M$2:$M$13,$I6035))),LISTS!$N$2:$N$13),"NO")="SI"),"SI","NO"))</f>
        <v/>
      </c>
      <c r="M6035" s="9">
        <f>IF(COUNTA($A6035:$K6035)=0,"",IF($K6035&lt;&gt;"",IF(COUNTIF($K$19:$K6035,$K6035)&gt;1,"SI","NO"),IF(COUNTIFS($A$19:$A6035,$A6035,$C$19:$C6035,$C6035,$J$19:$J6035,$J6035,$D$19:$D6035,$D6035)&gt;1,"SI","NO")))</f>
        <v/>
      </c>
      <c r="N6035" s="11">
        <f>IF(COUNTA($A6035:$K6035)=0,"",IF(AND($L6035="SI",$M6035="NO"),IFERROR($H6035,0),0))</f>
        <v/>
      </c>
      <c r="O6035" s="9">
        <f>IF(COUNTA($A6035:$K6035)=0,"",IF($M6035="SI","CUFE o factura duplicada dentro del reporte; no se suma dos veces",IF(IFERROR($H6035,0)&lt;=0,"DIAN reporta valor susceptible 0",IF($L6035="NO",IFERROR(LOOKUP(2,1/((LISTS!$M$2:$M$13&lt;&gt;"")*ISNUMBER(SEARCH(LISTS!$M$2:$M$13,$I6035))),LISTS!$O$2:$O$13),"Medio de pago no elegible o no identificado por DIAN"),"Apta automaticamente por pago electronico y base positiva"))))</f>
        <v/>
      </c>
    </row>
    <row r="6036">
      <c r="A6036" s="9" t="n"/>
      <c r="B6036" s="9" t="n"/>
      <c r="C6036" s="12" t="n"/>
      <c r="D6036" s="11" t="n"/>
      <c r="E6036" s="11" t="n"/>
      <c r="F6036" s="11" t="n"/>
      <c r="G6036" s="11" t="n"/>
      <c r="H6036" s="11" t="n"/>
      <c r="I6036" s="9" t="n"/>
      <c r="J6036" s="9" t="n"/>
      <c r="K6036" s="9" t="n"/>
      <c r="L6036" s="9">
        <f>IF(COUNTA($A6036:$K6036)=0,"",IF(AND(IFERROR($H6036,0)&gt;0,LEN(TRIM($K6036&amp;""))&gt;0,IFERROR(LOOKUP(2,1/((LISTS!$M$2:$M$13&lt;&gt;"")*ISNUMBER(SEARCH(LISTS!$M$2:$M$13,$I6036))),LISTS!$N$2:$N$13),"NO")="SI"),"SI","NO"))</f>
        <v/>
      </c>
      <c r="M6036" s="9">
        <f>IF(COUNTA($A6036:$K6036)=0,"",IF($K6036&lt;&gt;"",IF(COUNTIF($K$19:$K6036,$K6036)&gt;1,"SI","NO"),IF(COUNTIFS($A$19:$A6036,$A6036,$C$19:$C6036,$C6036,$J$19:$J6036,$J6036,$D$19:$D6036,$D6036)&gt;1,"SI","NO")))</f>
        <v/>
      </c>
      <c r="N6036" s="11">
        <f>IF(COUNTA($A6036:$K6036)=0,"",IF(AND($L6036="SI",$M6036="NO"),IFERROR($H6036,0),0))</f>
        <v/>
      </c>
      <c r="O6036" s="9">
        <f>IF(COUNTA($A6036:$K6036)=0,"",IF($M6036="SI","CUFE o factura duplicada dentro del reporte; no se suma dos veces",IF(IFERROR($H6036,0)&lt;=0,"DIAN reporta valor susceptible 0",IF($L6036="NO",IFERROR(LOOKUP(2,1/((LISTS!$M$2:$M$13&lt;&gt;"")*ISNUMBER(SEARCH(LISTS!$M$2:$M$13,$I6036))),LISTS!$O$2:$O$13),"Medio de pago no elegible o no identificado por DIAN"),"Apta automaticamente por pago electronico y base positiva"))))</f>
        <v/>
      </c>
    </row>
    <row r="6037">
      <c r="A6037" s="9" t="n"/>
      <c r="B6037" s="9" t="n"/>
      <c r="C6037" s="12" t="n"/>
      <c r="D6037" s="11" t="n"/>
      <c r="E6037" s="11" t="n"/>
      <c r="F6037" s="11" t="n"/>
      <c r="G6037" s="11" t="n"/>
      <c r="H6037" s="11" t="n"/>
      <c r="I6037" s="9" t="n"/>
      <c r="J6037" s="9" t="n"/>
      <c r="K6037" s="9" t="n"/>
      <c r="L6037" s="9">
        <f>IF(COUNTA($A6037:$K6037)=0,"",IF(AND(IFERROR($H6037,0)&gt;0,LEN(TRIM($K6037&amp;""))&gt;0,IFERROR(LOOKUP(2,1/((LISTS!$M$2:$M$13&lt;&gt;"")*ISNUMBER(SEARCH(LISTS!$M$2:$M$13,$I6037))),LISTS!$N$2:$N$13),"NO")="SI"),"SI","NO"))</f>
        <v/>
      </c>
      <c r="M6037" s="9">
        <f>IF(COUNTA($A6037:$K6037)=0,"",IF($K6037&lt;&gt;"",IF(COUNTIF($K$19:$K6037,$K6037)&gt;1,"SI","NO"),IF(COUNTIFS($A$19:$A6037,$A6037,$C$19:$C6037,$C6037,$J$19:$J6037,$J6037,$D$19:$D6037,$D6037)&gt;1,"SI","NO")))</f>
        <v/>
      </c>
      <c r="N6037" s="11">
        <f>IF(COUNTA($A6037:$K6037)=0,"",IF(AND($L6037="SI",$M6037="NO"),IFERROR($H6037,0),0))</f>
        <v/>
      </c>
      <c r="O6037" s="9">
        <f>IF(COUNTA($A6037:$K6037)=0,"",IF($M6037="SI","CUFE o factura duplicada dentro del reporte; no se suma dos veces",IF(IFERROR($H6037,0)&lt;=0,"DIAN reporta valor susceptible 0",IF($L6037="NO",IFERROR(LOOKUP(2,1/((LISTS!$M$2:$M$13&lt;&gt;"")*ISNUMBER(SEARCH(LISTS!$M$2:$M$13,$I6037))),LISTS!$O$2:$O$13),"Medio de pago no elegible o no identificado por DIAN"),"Apta automaticamente por pago electronico y base positiva"))))</f>
        <v/>
      </c>
    </row>
    <row r="6038">
      <c r="A6038" s="9" t="n"/>
      <c r="B6038" s="9" t="n"/>
      <c r="C6038" s="12" t="n"/>
      <c r="D6038" s="11" t="n"/>
      <c r="E6038" s="11" t="n"/>
      <c r="F6038" s="11" t="n"/>
      <c r="G6038" s="11" t="n"/>
      <c r="H6038" s="11" t="n"/>
      <c r="I6038" s="9" t="n"/>
      <c r="J6038" s="9" t="n"/>
      <c r="K6038" s="9" t="n"/>
      <c r="L6038" s="9">
        <f>IF(COUNTA($A6038:$K6038)=0,"",IF(AND(IFERROR($H6038,0)&gt;0,LEN(TRIM($K6038&amp;""))&gt;0,IFERROR(LOOKUP(2,1/((LISTS!$M$2:$M$13&lt;&gt;"")*ISNUMBER(SEARCH(LISTS!$M$2:$M$13,$I6038))),LISTS!$N$2:$N$13),"NO")="SI"),"SI","NO"))</f>
        <v/>
      </c>
      <c r="M6038" s="9">
        <f>IF(COUNTA($A6038:$K6038)=0,"",IF($K6038&lt;&gt;"",IF(COUNTIF($K$19:$K6038,$K6038)&gt;1,"SI","NO"),IF(COUNTIFS($A$19:$A6038,$A6038,$C$19:$C6038,$C6038,$J$19:$J6038,$J6038,$D$19:$D6038,$D6038)&gt;1,"SI","NO")))</f>
        <v/>
      </c>
      <c r="N6038" s="11">
        <f>IF(COUNTA($A6038:$K6038)=0,"",IF(AND($L6038="SI",$M6038="NO"),IFERROR($H6038,0),0))</f>
        <v/>
      </c>
      <c r="O6038" s="9">
        <f>IF(COUNTA($A6038:$K6038)=0,"",IF($M6038="SI","CUFE o factura duplicada dentro del reporte; no se suma dos veces",IF(IFERROR($H6038,0)&lt;=0,"DIAN reporta valor susceptible 0",IF($L6038="NO",IFERROR(LOOKUP(2,1/((LISTS!$M$2:$M$13&lt;&gt;"")*ISNUMBER(SEARCH(LISTS!$M$2:$M$13,$I6038))),LISTS!$O$2:$O$13),"Medio de pago no elegible o no identificado por DIAN"),"Apta automaticamente por pago electronico y base positiva"))))</f>
        <v/>
      </c>
    </row>
    <row r="6039">
      <c r="A6039" s="9" t="n"/>
      <c r="B6039" s="9" t="n"/>
      <c r="C6039" s="12" t="n"/>
      <c r="D6039" s="11" t="n"/>
      <c r="E6039" s="11" t="n"/>
      <c r="F6039" s="11" t="n"/>
      <c r="G6039" s="11" t="n"/>
      <c r="H6039" s="11" t="n"/>
      <c r="I6039" s="9" t="n"/>
      <c r="J6039" s="9" t="n"/>
      <c r="K6039" s="9" t="n"/>
      <c r="L6039" s="9">
        <f>IF(COUNTA($A6039:$K6039)=0,"",IF(AND(IFERROR($H6039,0)&gt;0,LEN(TRIM($K6039&amp;""))&gt;0,IFERROR(LOOKUP(2,1/((LISTS!$M$2:$M$13&lt;&gt;"")*ISNUMBER(SEARCH(LISTS!$M$2:$M$13,$I6039))),LISTS!$N$2:$N$13),"NO")="SI"),"SI","NO"))</f>
        <v/>
      </c>
      <c r="M6039" s="9">
        <f>IF(COUNTA($A6039:$K6039)=0,"",IF($K6039&lt;&gt;"",IF(COUNTIF($K$19:$K6039,$K6039)&gt;1,"SI","NO"),IF(COUNTIFS($A$19:$A6039,$A6039,$C$19:$C6039,$C6039,$J$19:$J6039,$J6039,$D$19:$D6039,$D6039)&gt;1,"SI","NO")))</f>
        <v/>
      </c>
      <c r="N6039" s="11">
        <f>IF(COUNTA($A6039:$K6039)=0,"",IF(AND($L6039="SI",$M6039="NO"),IFERROR($H6039,0),0))</f>
        <v/>
      </c>
      <c r="O6039" s="9">
        <f>IF(COUNTA($A6039:$K6039)=0,"",IF($M6039="SI","CUFE o factura duplicada dentro del reporte; no se suma dos veces",IF(IFERROR($H6039,0)&lt;=0,"DIAN reporta valor susceptible 0",IF($L6039="NO",IFERROR(LOOKUP(2,1/((LISTS!$M$2:$M$13&lt;&gt;"")*ISNUMBER(SEARCH(LISTS!$M$2:$M$13,$I6039))),LISTS!$O$2:$O$13),"Medio de pago no elegible o no identificado por DIAN"),"Apta automaticamente por pago electronico y base positiva"))))</f>
        <v/>
      </c>
    </row>
    <row r="6040">
      <c r="A6040" s="9" t="n"/>
      <c r="B6040" s="9" t="n"/>
      <c r="C6040" s="12" t="n"/>
      <c r="D6040" s="11" t="n"/>
      <c r="E6040" s="11" t="n"/>
      <c r="F6040" s="11" t="n"/>
      <c r="G6040" s="11" t="n"/>
      <c r="H6040" s="11" t="n"/>
      <c r="I6040" s="9" t="n"/>
      <c r="J6040" s="9" t="n"/>
      <c r="K6040" s="9" t="n"/>
      <c r="L6040" s="9">
        <f>IF(COUNTA($A6040:$K6040)=0,"",IF(AND(IFERROR($H6040,0)&gt;0,LEN(TRIM($K6040&amp;""))&gt;0,IFERROR(LOOKUP(2,1/((LISTS!$M$2:$M$13&lt;&gt;"")*ISNUMBER(SEARCH(LISTS!$M$2:$M$13,$I6040))),LISTS!$N$2:$N$13),"NO")="SI"),"SI","NO"))</f>
        <v/>
      </c>
      <c r="M6040" s="9">
        <f>IF(COUNTA($A6040:$K6040)=0,"",IF($K6040&lt;&gt;"",IF(COUNTIF($K$19:$K6040,$K6040)&gt;1,"SI","NO"),IF(COUNTIFS($A$19:$A6040,$A6040,$C$19:$C6040,$C6040,$J$19:$J6040,$J6040,$D$19:$D6040,$D6040)&gt;1,"SI","NO")))</f>
        <v/>
      </c>
      <c r="N6040" s="11">
        <f>IF(COUNTA($A6040:$K6040)=0,"",IF(AND($L6040="SI",$M6040="NO"),IFERROR($H6040,0),0))</f>
        <v/>
      </c>
      <c r="O6040" s="9">
        <f>IF(COUNTA($A6040:$K6040)=0,"",IF($M6040="SI","CUFE o factura duplicada dentro del reporte; no se suma dos veces",IF(IFERROR($H6040,0)&lt;=0,"DIAN reporta valor susceptible 0",IF($L6040="NO",IFERROR(LOOKUP(2,1/((LISTS!$M$2:$M$13&lt;&gt;"")*ISNUMBER(SEARCH(LISTS!$M$2:$M$13,$I6040))),LISTS!$O$2:$O$13),"Medio de pago no elegible o no identificado por DIAN"),"Apta automaticamente por pago electronico y base positiva"))))</f>
        <v/>
      </c>
    </row>
    <row r="6041">
      <c r="A6041" s="9" t="n"/>
      <c r="B6041" s="9" t="n"/>
      <c r="C6041" s="12" t="n"/>
      <c r="D6041" s="11" t="n"/>
      <c r="E6041" s="11" t="n"/>
      <c r="F6041" s="11" t="n"/>
      <c r="G6041" s="11" t="n"/>
      <c r="H6041" s="11" t="n"/>
      <c r="I6041" s="9" t="n"/>
      <c r="J6041" s="9" t="n"/>
      <c r="K6041" s="9" t="n"/>
      <c r="L6041" s="9">
        <f>IF(COUNTA($A6041:$K6041)=0,"",IF(AND(IFERROR($H6041,0)&gt;0,LEN(TRIM($K6041&amp;""))&gt;0,IFERROR(LOOKUP(2,1/((LISTS!$M$2:$M$13&lt;&gt;"")*ISNUMBER(SEARCH(LISTS!$M$2:$M$13,$I6041))),LISTS!$N$2:$N$13),"NO")="SI"),"SI","NO"))</f>
        <v/>
      </c>
      <c r="M6041" s="9">
        <f>IF(COUNTA($A6041:$K6041)=0,"",IF($K6041&lt;&gt;"",IF(COUNTIF($K$19:$K6041,$K6041)&gt;1,"SI","NO"),IF(COUNTIFS($A$19:$A6041,$A6041,$C$19:$C6041,$C6041,$J$19:$J6041,$J6041,$D$19:$D6041,$D6041)&gt;1,"SI","NO")))</f>
        <v/>
      </c>
      <c r="N6041" s="11">
        <f>IF(COUNTA($A6041:$K6041)=0,"",IF(AND($L6041="SI",$M6041="NO"),IFERROR($H6041,0),0))</f>
        <v/>
      </c>
      <c r="O6041" s="9">
        <f>IF(COUNTA($A6041:$K6041)=0,"",IF($M6041="SI","CUFE o factura duplicada dentro del reporte; no se suma dos veces",IF(IFERROR($H6041,0)&lt;=0,"DIAN reporta valor susceptible 0",IF($L6041="NO",IFERROR(LOOKUP(2,1/((LISTS!$M$2:$M$13&lt;&gt;"")*ISNUMBER(SEARCH(LISTS!$M$2:$M$13,$I6041))),LISTS!$O$2:$O$13),"Medio de pago no elegible o no identificado por DIAN"),"Apta automaticamente por pago electronico y base positiva"))))</f>
        <v/>
      </c>
    </row>
    <row r="6042">
      <c r="A6042" s="9" t="n"/>
      <c r="B6042" s="9" t="n"/>
      <c r="C6042" s="12" t="n"/>
      <c r="D6042" s="11" t="n"/>
      <c r="E6042" s="11" t="n"/>
      <c r="F6042" s="11" t="n"/>
      <c r="G6042" s="11" t="n"/>
      <c r="H6042" s="11" t="n"/>
      <c r="I6042" s="9" t="n"/>
      <c r="J6042" s="9" t="n"/>
      <c r="K6042" s="9" t="n"/>
      <c r="L6042" s="9">
        <f>IF(COUNTA($A6042:$K6042)=0,"",IF(AND(IFERROR($H6042,0)&gt;0,LEN(TRIM($K6042&amp;""))&gt;0,IFERROR(LOOKUP(2,1/((LISTS!$M$2:$M$13&lt;&gt;"")*ISNUMBER(SEARCH(LISTS!$M$2:$M$13,$I6042))),LISTS!$N$2:$N$13),"NO")="SI"),"SI","NO"))</f>
        <v/>
      </c>
      <c r="M6042" s="9">
        <f>IF(COUNTA($A6042:$K6042)=0,"",IF($K6042&lt;&gt;"",IF(COUNTIF($K$19:$K6042,$K6042)&gt;1,"SI","NO"),IF(COUNTIFS($A$19:$A6042,$A6042,$C$19:$C6042,$C6042,$J$19:$J6042,$J6042,$D$19:$D6042,$D6042)&gt;1,"SI","NO")))</f>
        <v/>
      </c>
      <c r="N6042" s="11">
        <f>IF(COUNTA($A6042:$K6042)=0,"",IF(AND($L6042="SI",$M6042="NO"),IFERROR($H6042,0),0))</f>
        <v/>
      </c>
      <c r="O6042" s="9">
        <f>IF(COUNTA($A6042:$K6042)=0,"",IF($M6042="SI","CUFE o factura duplicada dentro del reporte; no se suma dos veces",IF(IFERROR($H6042,0)&lt;=0,"DIAN reporta valor susceptible 0",IF($L6042="NO",IFERROR(LOOKUP(2,1/((LISTS!$M$2:$M$13&lt;&gt;"")*ISNUMBER(SEARCH(LISTS!$M$2:$M$13,$I6042))),LISTS!$O$2:$O$13),"Medio de pago no elegible o no identificado por DIAN"),"Apta automaticamente por pago electronico y base positiva"))))</f>
        <v/>
      </c>
    </row>
    <row r="6043">
      <c r="A6043" s="9" t="n"/>
      <c r="B6043" s="9" t="n"/>
      <c r="C6043" s="12" t="n"/>
      <c r="D6043" s="11" t="n"/>
      <c r="E6043" s="11" t="n"/>
      <c r="F6043" s="11" t="n"/>
      <c r="G6043" s="11" t="n"/>
      <c r="H6043" s="11" t="n"/>
      <c r="I6043" s="9" t="n"/>
      <c r="J6043" s="9" t="n"/>
      <c r="K6043" s="9" t="n"/>
      <c r="L6043" s="9">
        <f>IF(COUNTA($A6043:$K6043)=0,"",IF(AND(IFERROR($H6043,0)&gt;0,LEN(TRIM($K6043&amp;""))&gt;0,IFERROR(LOOKUP(2,1/((LISTS!$M$2:$M$13&lt;&gt;"")*ISNUMBER(SEARCH(LISTS!$M$2:$M$13,$I6043))),LISTS!$N$2:$N$13),"NO")="SI"),"SI","NO"))</f>
        <v/>
      </c>
      <c r="M6043" s="9">
        <f>IF(COUNTA($A6043:$K6043)=0,"",IF($K6043&lt;&gt;"",IF(COUNTIF($K$19:$K6043,$K6043)&gt;1,"SI","NO"),IF(COUNTIFS($A$19:$A6043,$A6043,$C$19:$C6043,$C6043,$J$19:$J6043,$J6043,$D$19:$D6043,$D6043)&gt;1,"SI","NO")))</f>
        <v/>
      </c>
      <c r="N6043" s="11">
        <f>IF(COUNTA($A6043:$K6043)=0,"",IF(AND($L6043="SI",$M6043="NO"),IFERROR($H6043,0),0))</f>
        <v/>
      </c>
      <c r="O6043" s="9">
        <f>IF(COUNTA($A6043:$K6043)=0,"",IF($M6043="SI","CUFE o factura duplicada dentro del reporte; no se suma dos veces",IF(IFERROR($H6043,0)&lt;=0,"DIAN reporta valor susceptible 0",IF($L6043="NO",IFERROR(LOOKUP(2,1/((LISTS!$M$2:$M$13&lt;&gt;"")*ISNUMBER(SEARCH(LISTS!$M$2:$M$13,$I6043))),LISTS!$O$2:$O$13),"Medio de pago no elegible o no identificado por DIAN"),"Apta automaticamente por pago electronico y base positiva"))))</f>
        <v/>
      </c>
    </row>
    <row r="6044">
      <c r="A6044" s="9" t="n"/>
      <c r="B6044" s="9" t="n"/>
      <c r="C6044" s="12" t="n"/>
      <c r="D6044" s="11" t="n"/>
      <c r="E6044" s="11" t="n"/>
      <c r="F6044" s="11" t="n"/>
      <c r="G6044" s="11" t="n"/>
      <c r="H6044" s="11" t="n"/>
      <c r="I6044" s="9" t="n"/>
      <c r="J6044" s="9" t="n"/>
      <c r="K6044" s="9" t="n"/>
      <c r="L6044" s="9">
        <f>IF(COUNTA($A6044:$K6044)=0,"",IF(AND(IFERROR($H6044,0)&gt;0,LEN(TRIM($K6044&amp;""))&gt;0,IFERROR(LOOKUP(2,1/((LISTS!$M$2:$M$13&lt;&gt;"")*ISNUMBER(SEARCH(LISTS!$M$2:$M$13,$I6044))),LISTS!$N$2:$N$13),"NO")="SI"),"SI","NO"))</f>
        <v/>
      </c>
      <c r="M6044" s="9">
        <f>IF(COUNTA($A6044:$K6044)=0,"",IF($K6044&lt;&gt;"",IF(COUNTIF($K$19:$K6044,$K6044)&gt;1,"SI","NO"),IF(COUNTIFS($A$19:$A6044,$A6044,$C$19:$C6044,$C6044,$J$19:$J6044,$J6044,$D$19:$D6044,$D6044)&gt;1,"SI","NO")))</f>
        <v/>
      </c>
      <c r="N6044" s="11">
        <f>IF(COUNTA($A6044:$K6044)=0,"",IF(AND($L6044="SI",$M6044="NO"),IFERROR($H6044,0),0))</f>
        <v/>
      </c>
      <c r="O6044" s="9">
        <f>IF(COUNTA($A6044:$K6044)=0,"",IF($M6044="SI","CUFE o factura duplicada dentro del reporte; no se suma dos veces",IF(IFERROR($H6044,0)&lt;=0,"DIAN reporta valor susceptible 0",IF($L6044="NO",IFERROR(LOOKUP(2,1/((LISTS!$M$2:$M$13&lt;&gt;"")*ISNUMBER(SEARCH(LISTS!$M$2:$M$13,$I6044))),LISTS!$O$2:$O$13),"Medio de pago no elegible o no identificado por DIAN"),"Apta automaticamente por pago electronico y base positiva"))))</f>
        <v/>
      </c>
    </row>
    <row r="6045">
      <c r="A6045" s="9" t="n"/>
      <c r="B6045" s="9" t="n"/>
      <c r="C6045" s="12" t="n"/>
      <c r="D6045" s="11" t="n"/>
      <c r="E6045" s="11" t="n"/>
      <c r="F6045" s="11" t="n"/>
      <c r="G6045" s="11" t="n"/>
      <c r="H6045" s="11" t="n"/>
      <c r="I6045" s="9" t="n"/>
      <c r="J6045" s="9" t="n"/>
      <c r="K6045" s="9" t="n"/>
      <c r="L6045" s="9">
        <f>IF(COUNTA($A6045:$K6045)=0,"",IF(AND(IFERROR($H6045,0)&gt;0,LEN(TRIM($K6045&amp;""))&gt;0,IFERROR(LOOKUP(2,1/((LISTS!$M$2:$M$13&lt;&gt;"")*ISNUMBER(SEARCH(LISTS!$M$2:$M$13,$I6045))),LISTS!$N$2:$N$13),"NO")="SI"),"SI","NO"))</f>
        <v/>
      </c>
      <c r="M6045" s="9">
        <f>IF(COUNTA($A6045:$K6045)=0,"",IF($K6045&lt;&gt;"",IF(COUNTIF($K$19:$K6045,$K6045)&gt;1,"SI","NO"),IF(COUNTIFS($A$19:$A6045,$A6045,$C$19:$C6045,$C6045,$J$19:$J6045,$J6045,$D$19:$D6045,$D6045)&gt;1,"SI","NO")))</f>
        <v/>
      </c>
      <c r="N6045" s="11">
        <f>IF(COUNTA($A6045:$K6045)=0,"",IF(AND($L6045="SI",$M6045="NO"),IFERROR($H6045,0),0))</f>
        <v/>
      </c>
      <c r="O6045" s="9">
        <f>IF(COUNTA($A6045:$K6045)=0,"",IF($M6045="SI","CUFE o factura duplicada dentro del reporte; no se suma dos veces",IF(IFERROR($H6045,0)&lt;=0,"DIAN reporta valor susceptible 0",IF($L6045="NO",IFERROR(LOOKUP(2,1/((LISTS!$M$2:$M$13&lt;&gt;"")*ISNUMBER(SEARCH(LISTS!$M$2:$M$13,$I6045))),LISTS!$O$2:$O$13),"Medio de pago no elegible o no identificado por DIAN"),"Apta automaticamente por pago electronico y base positiva"))))</f>
        <v/>
      </c>
    </row>
    <row r="6046">
      <c r="A6046" s="9" t="n"/>
      <c r="B6046" s="9" t="n"/>
      <c r="C6046" s="12" t="n"/>
      <c r="D6046" s="11" t="n"/>
      <c r="E6046" s="11" t="n"/>
      <c r="F6046" s="11" t="n"/>
      <c r="G6046" s="11" t="n"/>
      <c r="H6046" s="11" t="n"/>
      <c r="I6046" s="9" t="n"/>
      <c r="J6046" s="9" t="n"/>
      <c r="K6046" s="9" t="n"/>
      <c r="L6046" s="9">
        <f>IF(COUNTA($A6046:$K6046)=0,"",IF(AND(IFERROR($H6046,0)&gt;0,LEN(TRIM($K6046&amp;""))&gt;0,IFERROR(LOOKUP(2,1/((LISTS!$M$2:$M$13&lt;&gt;"")*ISNUMBER(SEARCH(LISTS!$M$2:$M$13,$I6046))),LISTS!$N$2:$N$13),"NO")="SI"),"SI","NO"))</f>
        <v/>
      </c>
      <c r="M6046" s="9">
        <f>IF(COUNTA($A6046:$K6046)=0,"",IF($K6046&lt;&gt;"",IF(COUNTIF($K$19:$K6046,$K6046)&gt;1,"SI","NO"),IF(COUNTIFS($A$19:$A6046,$A6046,$C$19:$C6046,$C6046,$J$19:$J6046,$J6046,$D$19:$D6046,$D6046)&gt;1,"SI","NO")))</f>
        <v/>
      </c>
      <c r="N6046" s="11">
        <f>IF(COUNTA($A6046:$K6046)=0,"",IF(AND($L6046="SI",$M6046="NO"),IFERROR($H6046,0),0))</f>
        <v/>
      </c>
      <c r="O6046" s="9">
        <f>IF(COUNTA($A6046:$K6046)=0,"",IF($M6046="SI","CUFE o factura duplicada dentro del reporte; no se suma dos veces",IF(IFERROR($H6046,0)&lt;=0,"DIAN reporta valor susceptible 0",IF($L6046="NO",IFERROR(LOOKUP(2,1/((LISTS!$M$2:$M$13&lt;&gt;"")*ISNUMBER(SEARCH(LISTS!$M$2:$M$13,$I6046))),LISTS!$O$2:$O$13),"Medio de pago no elegible o no identificado por DIAN"),"Apta automaticamente por pago electronico y base positiva"))))</f>
        <v/>
      </c>
    </row>
    <row r="6047">
      <c r="A6047" s="9" t="n"/>
      <c r="B6047" s="9" t="n"/>
      <c r="C6047" s="12" t="n"/>
      <c r="D6047" s="11" t="n"/>
      <c r="E6047" s="11" t="n"/>
      <c r="F6047" s="11" t="n"/>
      <c r="G6047" s="11" t="n"/>
      <c r="H6047" s="11" t="n"/>
      <c r="I6047" s="9" t="n"/>
      <c r="J6047" s="9" t="n"/>
      <c r="K6047" s="9" t="n"/>
      <c r="L6047" s="9">
        <f>IF(COUNTA($A6047:$K6047)=0,"",IF(AND(IFERROR($H6047,0)&gt;0,LEN(TRIM($K6047&amp;""))&gt;0,IFERROR(LOOKUP(2,1/((LISTS!$M$2:$M$13&lt;&gt;"")*ISNUMBER(SEARCH(LISTS!$M$2:$M$13,$I6047))),LISTS!$N$2:$N$13),"NO")="SI"),"SI","NO"))</f>
        <v/>
      </c>
      <c r="M6047" s="9">
        <f>IF(COUNTA($A6047:$K6047)=0,"",IF($K6047&lt;&gt;"",IF(COUNTIF($K$19:$K6047,$K6047)&gt;1,"SI","NO"),IF(COUNTIFS($A$19:$A6047,$A6047,$C$19:$C6047,$C6047,$J$19:$J6047,$J6047,$D$19:$D6047,$D6047)&gt;1,"SI","NO")))</f>
        <v/>
      </c>
      <c r="N6047" s="11">
        <f>IF(COUNTA($A6047:$K6047)=0,"",IF(AND($L6047="SI",$M6047="NO"),IFERROR($H6047,0),0))</f>
        <v/>
      </c>
      <c r="O6047" s="9">
        <f>IF(COUNTA($A6047:$K6047)=0,"",IF($M6047="SI","CUFE o factura duplicada dentro del reporte; no se suma dos veces",IF(IFERROR($H6047,0)&lt;=0,"DIAN reporta valor susceptible 0",IF($L6047="NO",IFERROR(LOOKUP(2,1/((LISTS!$M$2:$M$13&lt;&gt;"")*ISNUMBER(SEARCH(LISTS!$M$2:$M$13,$I6047))),LISTS!$O$2:$O$13),"Medio de pago no elegible o no identificado por DIAN"),"Apta automaticamente por pago electronico y base positiva"))))</f>
        <v/>
      </c>
    </row>
    <row r="6048">
      <c r="A6048" s="9" t="n"/>
      <c r="B6048" s="9" t="n"/>
      <c r="C6048" s="12" t="n"/>
      <c r="D6048" s="11" t="n"/>
      <c r="E6048" s="11" t="n"/>
      <c r="F6048" s="11" t="n"/>
      <c r="G6048" s="11" t="n"/>
      <c r="H6048" s="11" t="n"/>
      <c r="I6048" s="9" t="n"/>
      <c r="J6048" s="9" t="n"/>
      <c r="K6048" s="9" t="n"/>
      <c r="L6048" s="9">
        <f>IF(COUNTA($A6048:$K6048)=0,"",IF(AND(IFERROR($H6048,0)&gt;0,LEN(TRIM($K6048&amp;""))&gt;0,IFERROR(LOOKUP(2,1/((LISTS!$M$2:$M$13&lt;&gt;"")*ISNUMBER(SEARCH(LISTS!$M$2:$M$13,$I6048))),LISTS!$N$2:$N$13),"NO")="SI"),"SI","NO"))</f>
        <v/>
      </c>
      <c r="M6048" s="9">
        <f>IF(COUNTA($A6048:$K6048)=0,"",IF($K6048&lt;&gt;"",IF(COUNTIF($K$19:$K6048,$K6048)&gt;1,"SI","NO"),IF(COUNTIFS($A$19:$A6048,$A6048,$C$19:$C6048,$C6048,$J$19:$J6048,$J6048,$D$19:$D6048,$D6048)&gt;1,"SI","NO")))</f>
        <v/>
      </c>
      <c r="N6048" s="11">
        <f>IF(COUNTA($A6048:$K6048)=0,"",IF(AND($L6048="SI",$M6048="NO"),IFERROR($H6048,0),0))</f>
        <v/>
      </c>
      <c r="O6048" s="9">
        <f>IF(COUNTA($A6048:$K6048)=0,"",IF($M6048="SI","CUFE o factura duplicada dentro del reporte; no se suma dos veces",IF(IFERROR($H6048,0)&lt;=0,"DIAN reporta valor susceptible 0",IF($L6048="NO",IFERROR(LOOKUP(2,1/((LISTS!$M$2:$M$13&lt;&gt;"")*ISNUMBER(SEARCH(LISTS!$M$2:$M$13,$I6048))),LISTS!$O$2:$O$13),"Medio de pago no elegible o no identificado por DIAN"),"Apta automaticamente por pago electronico y base positiva"))))</f>
        <v/>
      </c>
    </row>
    <row r="6049">
      <c r="A6049" s="9" t="n"/>
      <c r="B6049" s="9" t="n"/>
      <c r="C6049" s="12" t="n"/>
      <c r="D6049" s="11" t="n"/>
      <c r="E6049" s="11" t="n"/>
      <c r="F6049" s="11" t="n"/>
      <c r="G6049" s="11" t="n"/>
      <c r="H6049" s="11" t="n"/>
      <c r="I6049" s="9" t="n"/>
      <c r="J6049" s="9" t="n"/>
      <c r="K6049" s="9" t="n"/>
      <c r="L6049" s="9">
        <f>IF(COUNTA($A6049:$K6049)=0,"",IF(AND(IFERROR($H6049,0)&gt;0,LEN(TRIM($K6049&amp;""))&gt;0,IFERROR(LOOKUP(2,1/((LISTS!$M$2:$M$13&lt;&gt;"")*ISNUMBER(SEARCH(LISTS!$M$2:$M$13,$I6049))),LISTS!$N$2:$N$13),"NO")="SI"),"SI","NO"))</f>
        <v/>
      </c>
      <c r="M6049" s="9">
        <f>IF(COUNTA($A6049:$K6049)=0,"",IF($K6049&lt;&gt;"",IF(COUNTIF($K$19:$K6049,$K6049)&gt;1,"SI","NO"),IF(COUNTIFS($A$19:$A6049,$A6049,$C$19:$C6049,$C6049,$J$19:$J6049,$J6049,$D$19:$D6049,$D6049)&gt;1,"SI","NO")))</f>
        <v/>
      </c>
      <c r="N6049" s="11">
        <f>IF(COUNTA($A6049:$K6049)=0,"",IF(AND($L6049="SI",$M6049="NO"),IFERROR($H6049,0),0))</f>
        <v/>
      </c>
      <c r="O6049" s="9">
        <f>IF(COUNTA($A6049:$K6049)=0,"",IF($M6049="SI","CUFE o factura duplicada dentro del reporte; no se suma dos veces",IF(IFERROR($H6049,0)&lt;=0,"DIAN reporta valor susceptible 0",IF($L6049="NO",IFERROR(LOOKUP(2,1/((LISTS!$M$2:$M$13&lt;&gt;"")*ISNUMBER(SEARCH(LISTS!$M$2:$M$13,$I6049))),LISTS!$O$2:$O$13),"Medio de pago no elegible o no identificado por DIAN"),"Apta automaticamente por pago electronico y base positiva"))))</f>
        <v/>
      </c>
    </row>
    <row r="6050">
      <c r="A6050" s="9" t="n"/>
      <c r="B6050" s="9" t="n"/>
      <c r="C6050" s="12" t="n"/>
      <c r="D6050" s="11" t="n"/>
      <c r="E6050" s="11" t="n"/>
      <c r="F6050" s="11" t="n"/>
      <c r="G6050" s="11" t="n"/>
      <c r="H6050" s="11" t="n"/>
      <c r="I6050" s="9" t="n"/>
      <c r="J6050" s="9" t="n"/>
      <c r="K6050" s="9" t="n"/>
      <c r="L6050" s="9">
        <f>IF(COUNTA($A6050:$K6050)=0,"",IF(AND(IFERROR($H6050,0)&gt;0,LEN(TRIM($K6050&amp;""))&gt;0,IFERROR(LOOKUP(2,1/((LISTS!$M$2:$M$13&lt;&gt;"")*ISNUMBER(SEARCH(LISTS!$M$2:$M$13,$I6050))),LISTS!$N$2:$N$13),"NO")="SI"),"SI","NO"))</f>
        <v/>
      </c>
      <c r="M6050" s="9">
        <f>IF(COUNTA($A6050:$K6050)=0,"",IF($K6050&lt;&gt;"",IF(COUNTIF($K$19:$K6050,$K6050)&gt;1,"SI","NO"),IF(COUNTIFS($A$19:$A6050,$A6050,$C$19:$C6050,$C6050,$J$19:$J6050,$J6050,$D$19:$D6050,$D6050)&gt;1,"SI","NO")))</f>
        <v/>
      </c>
      <c r="N6050" s="11">
        <f>IF(COUNTA($A6050:$K6050)=0,"",IF(AND($L6050="SI",$M6050="NO"),IFERROR($H6050,0),0))</f>
        <v/>
      </c>
      <c r="O6050" s="9">
        <f>IF(COUNTA($A6050:$K6050)=0,"",IF($M6050="SI","CUFE o factura duplicada dentro del reporte; no se suma dos veces",IF(IFERROR($H6050,0)&lt;=0,"DIAN reporta valor susceptible 0",IF($L6050="NO",IFERROR(LOOKUP(2,1/((LISTS!$M$2:$M$13&lt;&gt;"")*ISNUMBER(SEARCH(LISTS!$M$2:$M$13,$I6050))),LISTS!$O$2:$O$13),"Medio de pago no elegible o no identificado por DIAN"),"Apta automaticamente por pago electronico y base positiva"))))</f>
        <v/>
      </c>
    </row>
    <row r="6051">
      <c r="A6051" s="9" t="n"/>
      <c r="B6051" s="9" t="n"/>
      <c r="C6051" s="12" t="n"/>
      <c r="D6051" s="11" t="n"/>
      <c r="E6051" s="11" t="n"/>
      <c r="F6051" s="11" t="n"/>
      <c r="G6051" s="11" t="n"/>
      <c r="H6051" s="11" t="n"/>
      <c r="I6051" s="9" t="n"/>
      <c r="J6051" s="9" t="n"/>
      <c r="K6051" s="9" t="n"/>
      <c r="L6051" s="9">
        <f>IF(COUNTA($A6051:$K6051)=0,"",IF(AND(IFERROR($H6051,0)&gt;0,LEN(TRIM($K6051&amp;""))&gt;0,IFERROR(LOOKUP(2,1/((LISTS!$M$2:$M$13&lt;&gt;"")*ISNUMBER(SEARCH(LISTS!$M$2:$M$13,$I6051))),LISTS!$N$2:$N$13),"NO")="SI"),"SI","NO"))</f>
        <v/>
      </c>
      <c r="M6051" s="9">
        <f>IF(COUNTA($A6051:$K6051)=0,"",IF($K6051&lt;&gt;"",IF(COUNTIF($K$19:$K6051,$K6051)&gt;1,"SI","NO"),IF(COUNTIFS($A$19:$A6051,$A6051,$C$19:$C6051,$C6051,$J$19:$J6051,$J6051,$D$19:$D6051,$D6051)&gt;1,"SI","NO")))</f>
        <v/>
      </c>
      <c r="N6051" s="11">
        <f>IF(COUNTA($A6051:$K6051)=0,"",IF(AND($L6051="SI",$M6051="NO"),IFERROR($H6051,0),0))</f>
        <v/>
      </c>
      <c r="O6051" s="9">
        <f>IF(COUNTA($A6051:$K6051)=0,"",IF($M6051="SI","CUFE o factura duplicada dentro del reporte; no se suma dos veces",IF(IFERROR($H6051,0)&lt;=0,"DIAN reporta valor susceptible 0",IF($L6051="NO",IFERROR(LOOKUP(2,1/((LISTS!$M$2:$M$13&lt;&gt;"")*ISNUMBER(SEARCH(LISTS!$M$2:$M$13,$I6051))),LISTS!$O$2:$O$13),"Medio de pago no elegible o no identificado por DIAN"),"Apta automaticamente por pago electronico y base positiva"))))</f>
        <v/>
      </c>
    </row>
    <row r="6052">
      <c r="A6052" s="9" t="n"/>
      <c r="B6052" s="9" t="n"/>
      <c r="C6052" s="12" t="n"/>
      <c r="D6052" s="11" t="n"/>
      <c r="E6052" s="11" t="n"/>
      <c r="F6052" s="11" t="n"/>
      <c r="G6052" s="11" t="n"/>
      <c r="H6052" s="11" t="n"/>
      <c r="I6052" s="9" t="n"/>
      <c r="J6052" s="9" t="n"/>
      <c r="K6052" s="9" t="n"/>
      <c r="L6052" s="9">
        <f>IF(COUNTA($A6052:$K6052)=0,"",IF(AND(IFERROR($H6052,0)&gt;0,LEN(TRIM($K6052&amp;""))&gt;0,IFERROR(LOOKUP(2,1/((LISTS!$M$2:$M$13&lt;&gt;"")*ISNUMBER(SEARCH(LISTS!$M$2:$M$13,$I6052))),LISTS!$N$2:$N$13),"NO")="SI"),"SI","NO"))</f>
        <v/>
      </c>
      <c r="M6052" s="9">
        <f>IF(COUNTA($A6052:$K6052)=0,"",IF($K6052&lt;&gt;"",IF(COUNTIF($K$19:$K6052,$K6052)&gt;1,"SI","NO"),IF(COUNTIFS($A$19:$A6052,$A6052,$C$19:$C6052,$C6052,$J$19:$J6052,$J6052,$D$19:$D6052,$D6052)&gt;1,"SI","NO")))</f>
        <v/>
      </c>
      <c r="N6052" s="11">
        <f>IF(COUNTA($A6052:$K6052)=0,"",IF(AND($L6052="SI",$M6052="NO"),IFERROR($H6052,0),0))</f>
        <v/>
      </c>
      <c r="O6052" s="9">
        <f>IF(COUNTA($A6052:$K6052)=0,"",IF($M6052="SI","CUFE o factura duplicada dentro del reporte; no se suma dos veces",IF(IFERROR($H6052,0)&lt;=0,"DIAN reporta valor susceptible 0",IF($L6052="NO",IFERROR(LOOKUP(2,1/((LISTS!$M$2:$M$13&lt;&gt;"")*ISNUMBER(SEARCH(LISTS!$M$2:$M$13,$I6052))),LISTS!$O$2:$O$13),"Medio de pago no elegible o no identificado por DIAN"),"Apta automaticamente por pago electronico y base positiva"))))</f>
        <v/>
      </c>
    </row>
    <row r="6053">
      <c r="A6053" s="9" t="n"/>
      <c r="B6053" s="9" t="n"/>
      <c r="C6053" s="12" t="n"/>
      <c r="D6053" s="11" t="n"/>
      <c r="E6053" s="11" t="n"/>
      <c r="F6053" s="11" t="n"/>
      <c r="G6053" s="11" t="n"/>
      <c r="H6053" s="11" t="n"/>
      <c r="I6053" s="9" t="n"/>
      <c r="J6053" s="9" t="n"/>
      <c r="K6053" s="9" t="n"/>
      <c r="L6053" s="9">
        <f>IF(COUNTA($A6053:$K6053)=0,"",IF(AND(IFERROR($H6053,0)&gt;0,LEN(TRIM($K6053&amp;""))&gt;0,IFERROR(LOOKUP(2,1/((LISTS!$M$2:$M$13&lt;&gt;"")*ISNUMBER(SEARCH(LISTS!$M$2:$M$13,$I6053))),LISTS!$N$2:$N$13),"NO")="SI"),"SI","NO"))</f>
        <v/>
      </c>
      <c r="M6053" s="9">
        <f>IF(COUNTA($A6053:$K6053)=0,"",IF($K6053&lt;&gt;"",IF(COUNTIF($K$19:$K6053,$K6053)&gt;1,"SI","NO"),IF(COUNTIFS($A$19:$A6053,$A6053,$C$19:$C6053,$C6053,$J$19:$J6053,$J6053,$D$19:$D6053,$D6053)&gt;1,"SI","NO")))</f>
        <v/>
      </c>
      <c r="N6053" s="11">
        <f>IF(COUNTA($A6053:$K6053)=0,"",IF(AND($L6053="SI",$M6053="NO"),IFERROR($H6053,0),0))</f>
        <v/>
      </c>
      <c r="O6053" s="9">
        <f>IF(COUNTA($A6053:$K6053)=0,"",IF($M6053="SI","CUFE o factura duplicada dentro del reporte; no se suma dos veces",IF(IFERROR($H6053,0)&lt;=0,"DIAN reporta valor susceptible 0",IF($L6053="NO",IFERROR(LOOKUP(2,1/((LISTS!$M$2:$M$13&lt;&gt;"")*ISNUMBER(SEARCH(LISTS!$M$2:$M$13,$I6053))),LISTS!$O$2:$O$13),"Medio de pago no elegible o no identificado por DIAN"),"Apta automaticamente por pago electronico y base positiva"))))</f>
        <v/>
      </c>
    </row>
    <row r="6054">
      <c r="A6054" s="9" t="n"/>
      <c r="B6054" s="9" t="n"/>
      <c r="C6054" s="12" t="n"/>
      <c r="D6054" s="11" t="n"/>
      <c r="E6054" s="11" t="n"/>
      <c r="F6054" s="11" t="n"/>
      <c r="G6054" s="11" t="n"/>
      <c r="H6054" s="11" t="n"/>
      <c r="I6054" s="9" t="n"/>
      <c r="J6054" s="9" t="n"/>
      <c r="K6054" s="9" t="n"/>
      <c r="L6054" s="9">
        <f>IF(COUNTA($A6054:$K6054)=0,"",IF(AND(IFERROR($H6054,0)&gt;0,LEN(TRIM($K6054&amp;""))&gt;0,IFERROR(LOOKUP(2,1/((LISTS!$M$2:$M$13&lt;&gt;"")*ISNUMBER(SEARCH(LISTS!$M$2:$M$13,$I6054))),LISTS!$N$2:$N$13),"NO")="SI"),"SI","NO"))</f>
        <v/>
      </c>
      <c r="M6054" s="9">
        <f>IF(COUNTA($A6054:$K6054)=0,"",IF($K6054&lt;&gt;"",IF(COUNTIF($K$19:$K6054,$K6054)&gt;1,"SI","NO"),IF(COUNTIFS($A$19:$A6054,$A6054,$C$19:$C6054,$C6054,$J$19:$J6054,$J6054,$D$19:$D6054,$D6054)&gt;1,"SI","NO")))</f>
        <v/>
      </c>
      <c r="N6054" s="11">
        <f>IF(COUNTA($A6054:$K6054)=0,"",IF(AND($L6054="SI",$M6054="NO"),IFERROR($H6054,0),0))</f>
        <v/>
      </c>
      <c r="O6054" s="9">
        <f>IF(COUNTA($A6054:$K6054)=0,"",IF($M6054="SI","CUFE o factura duplicada dentro del reporte; no se suma dos veces",IF(IFERROR($H6054,0)&lt;=0,"DIAN reporta valor susceptible 0",IF($L6054="NO",IFERROR(LOOKUP(2,1/((LISTS!$M$2:$M$13&lt;&gt;"")*ISNUMBER(SEARCH(LISTS!$M$2:$M$13,$I6054))),LISTS!$O$2:$O$13),"Medio de pago no elegible o no identificado por DIAN"),"Apta automaticamente por pago electronico y base positiva"))))</f>
        <v/>
      </c>
    </row>
    <row r="6055">
      <c r="A6055" s="9" t="n"/>
      <c r="B6055" s="9" t="n"/>
      <c r="C6055" s="12" t="n"/>
      <c r="D6055" s="11" t="n"/>
      <c r="E6055" s="11" t="n"/>
      <c r="F6055" s="11" t="n"/>
      <c r="G6055" s="11" t="n"/>
      <c r="H6055" s="11" t="n"/>
      <c r="I6055" s="9" t="n"/>
      <c r="J6055" s="9" t="n"/>
      <c r="K6055" s="9" t="n"/>
      <c r="L6055" s="9">
        <f>IF(COUNTA($A6055:$K6055)=0,"",IF(AND(IFERROR($H6055,0)&gt;0,LEN(TRIM($K6055&amp;""))&gt;0,IFERROR(LOOKUP(2,1/((LISTS!$M$2:$M$13&lt;&gt;"")*ISNUMBER(SEARCH(LISTS!$M$2:$M$13,$I6055))),LISTS!$N$2:$N$13),"NO")="SI"),"SI","NO"))</f>
        <v/>
      </c>
      <c r="M6055" s="9">
        <f>IF(COUNTA($A6055:$K6055)=0,"",IF($K6055&lt;&gt;"",IF(COUNTIF($K$19:$K6055,$K6055)&gt;1,"SI","NO"),IF(COUNTIFS($A$19:$A6055,$A6055,$C$19:$C6055,$C6055,$J$19:$J6055,$J6055,$D$19:$D6055,$D6055)&gt;1,"SI","NO")))</f>
        <v/>
      </c>
      <c r="N6055" s="11">
        <f>IF(COUNTA($A6055:$K6055)=0,"",IF(AND($L6055="SI",$M6055="NO"),IFERROR($H6055,0),0))</f>
        <v/>
      </c>
      <c r="O6055" s="9">
        <f>IF(COUNTA($A6055:$K6055)=0,"",IF($M6055="SI","CUFE o factura duplicada dentro del reporte; no se suma dos veces",IF(IFERROR($H6055,0)&lt;=0,"DIAN reporta valor susceptible 0",IF($L6055="NO",IFERROR(LOOKUP(2,1/((LISTS!$M$2:$M$13&lt;&gt;"")*ISNUMBER(SEARCH(LISTS!$M$2:$M$13,$I6055))),LISTS!$O$2:$O$13),"Medio de pago no elegible o no identificado por DIAN"),"Apta automaticamente por pago electronico y base positiva"))))</f>
        <v/>
      </c>
    </row>
    <row r="6056">
      <c r="A6056" s="9" t="n"/>
      <c r="B6056" s="9" t="n"/>
      <c r="C6056" s="12" t="n"/>
      <c r="D6056" s="11" t="n"/>
      <c r="E6056" s="11" t="n"/>
      <c r="F6056" s="11" t="n"/>
      <c r="G6056" s="11" t="n"/>
      <c r="H6056" s="11" t="n"/>
      <c r="I6056" s="9" t="n"/>
      <c r="J6056" s="9" t="n"/>
      <c r="K6056" s="9" t="n"/>
      <c r="L6056" s="9">
        <f>IF(COUNTA($A6056:$K6056)=0,"",IF(AND(IFERROR($H6056,0)&gt;0,LEN(TRIM($K6056&amp;""))&gt;0,IFERROR(LOOKUP(2,1/((LISTS!$M$2:$M$13&lt;&gt;"")*ISNUMBER(SEARCH(LISTS!$M$2:$M$13,$I6056))),LISTS!$N$2:$N$13),"NO")="SI"),"SI","NO"))</f>
        <v/>
      </c>
      <c r="M6056" s="9">
        <f>IF(COUNTA($A6056:$K6056)=0,"",IF($K6056&lt;&gt;"",IF(COUNTIF($K$19:$K6056,$K6056)&gt;1,"SI","NO"),IF(COUNTIFS($A$19:$A6056,$A6056,$C$19:$C6056,$C6056,$J$19:$J6056,$J6056,$D$19:$D6056,$D6056)&gt;1,"SI","NO")))</f>
        <v/>
      </c>
      <c r="N6056" s="11">
        <f>IF(COUNTA($A6056:$K6056)=0,"",IF(AND($L6056="SI",$M6056="NO"),IFERROR($H6056,0),0))</f>
        <v/>
      </c>
      <c r="O6056" s="9">
        <f>IF(COUNTA($A6056:$K6056)=0,"",IF($M6056="SI","CUFE o factura duplicada dentro del reporte; no se suma dos veces",IF(IFERROR($H6056,0)&lt;=0,"DIAN reporta valor susceptible 0",IF($L6056="NO",IFERROR(LOOKUP(2,1/((LISTS!$M$2:$M$13&lt;&gt;"")*ISNUMBER(SEARCH(LISTS!$M$2:$M$13,$I6056))),LISTS!$O$2:$O$13),"Medio de pago no elegible o no identificado por DIAN"),"Apta automaticamente por pago electronico y base positiva"))))</f>
        <v/>
      </c>
    </row>
    <row r="6057">
      <c r="A6057" s="9" t="n"/>
      <c r="B6057" s="9" t="n"/>
      <c r="C6057" s="12" t="n"/>
      <c r="D6057" s="11" t="n"/>
      <c r="E6057" s="11" t="n"/>
      <c r="F6057" s="11" t="n"/>
      <c r="G6057" s="11" t="n"/>
      <c r="H6057" s="11" t="n"/>
      <c r="I6057" s="9" t="n"/>
      <c r="J6057" s="9" t="n"/>
      <c r="K6057" s="9" t="n"/>
      <c r="L6057" s="9">
        <f>IF(COUNTA($A6057:$K6057)=0,"",IF(AND(IFERROR($H6057,0)&gt;0,LEN(TRIM($K6057&amp;""))&gt;0,IFERROR(LOOKUP(2,1/((LISTS!$M$2:$M$13&lt;&gt;"")*ISNUMBER(SEARCH(LISTS!$M$2:$M$13,$I6057))),LISTS!$N$2:$N$13),"NO")="SI"),"SI","NO"))</f>
        <v/>
      </c>
      <c r="M6057" s="9">
        <f>IF(COUNTA($A6057:$K6057)=0,"",IF($K6057&lt;&gt;"",IF(COUNTIF($K$19:$K6057,$K6057)&gt;1,"SI","NO"),IF(COUNTIFS($A$19:$A6057,$A6057,$C$19:$C6057,$C6057,$J$19:$J6057,$J6057,$D$19:$D6057,$D6057)&gt;1,"SI","NO")))</f>
        <v/>
      </c>
      <c r="N6057" s="11">
        <f>IF(COUNTA($A6057:$K6057)=0,"",IF(AND($L6057="SI",$M6057="NO"),IFERROR($H6057,0),0))</f>
        <v/>
      </c>
      <c r="O6057" s="9">
        <f>IF(COUNTA($A6057:$K6057)=0,"",IF($M6057="SI","CUFE o factura duplicada dentro del reporte; no se suma dos veces",IF(IFERROR($H6057,0)&lt;=0,"DIAN reporta valor susceptible 0",IF($L6057="NO",IFERROR(LOOKUP(2,1/((LISTS!$M$2:$M$13&lt;&gt;"")*ISNUMBER(SEARCH(LISTS!$M$2:$M$13,$I6057))),LISTS!$O$2:$O$13),"Medio de pago no elegible o no identificado por DIAN"),"Apta automaticamente por pago electronico y base positiva"))))</f>
        <v/>
      </c>
    </row>
    <row r="6058">
      <c r="A6058" s="9" t="n"/>
      <c r="B6058" s="9" t="n"/>
      <c r="C6058" s="12" t="n"/>
      <c r="D6058" s="11" t="n"/>
      <c r="E6058" s="11" t="n"/>
      <c r="F6058" s="11" t="n"/>
      <c r="G6058" s="11" t="n"/>
      <c r="H6058" s="11" t="n"/>
      <c r="I6058" s="9" t="n"/>
      <c r="J6058" s="9" t="n"/>
      <c r="K6058" s="9" t="n"/>
      <c r="L6058" s="9">
        <f>IF(COUNTA($A6058:$K6058)=0,"",IF(AND(IFERROR($H6058,0)&gt;0,LEN(TRIM($K6058&amp;""))&gt;0,IFERROR(LOOKUP(2,1/((LISTS!$M$2:$M$13&lt;&gt;"")*ISNUMBER(SEARCH(LISTS!$M$2:$M$13,$I6058))),LISTS!$N$2:$N$13),"NO")="SI"),"SI","NO"))</f>
        <v/>
      </c>
      <c r="M6058" s="9">
        <f>IF(COUNTA($A6058:$K6058)=0,"",IF($K6058&lt;&gt;"",IF(COUNTIF($K$19:$K6058,$K6058)&gt;1,"SI","NO"),IF(COUNTIFS($A$19:$A6058,$A6058,$C$19:$C6058,$C6058,$J$19:$J6058,$J6058,$D$19:$D6058,$D6058)&gt;1,"SI","NO")))</f>
        <v/>
      </c>
      <c r="N6058" s="11">
        <f>IF(COUNTA($A6058:$K6058)=0,"",IF(AND($L6058="SI",$M6058="NO"),IFERROR($H6058,0),0))</f>
        <v/>
      </c>
      <c r="O6058" s="9">
        <f>IF(COUNTA($A6058:$K6058)=0,"",IF($M6058="SI","CUFE o factura duplicada dentro del reporte; no se suma dos veces",IF(IFERROR($H6058,0)&lt;=0,"DIAN reporta valor susceptible 0",IF($L6058="NO",IFERROR(LOOKUP(2,1/((LISTS!$M$2:$M$13&lt;&gt;"")*ISNUMBER(SEARCH(LISTS!$M$2:$M$13,$I6058))),LISTS!$O$2:$O$13),"Medio de pago no elegible o no identificado por DIAN"),"Apta automaticamente por pago electronico y base positiva"))))</f>
        <v/>
      </c>
    </row>
    <row r="6059">
      <c r="A6059" s="9" t="n"/>
      <c r="B6059" s="9" t="n"/>
      <c r="C6059" s="12" t="n"/>
      <c r="D6059" s="11" t="n"/>
      <c r="E6059" s="11" t="n"/>
      <c r="F6059" s="11" t="n"/>
      <c r="G6059" s="11" t="n"/>
      <c r="H6059" s="11" t="n"/>
      <c r="I6059" s="9" t="n"/>
      <c r="J6059" s="9" t="n"/>
      <c r="K6059" s="9" t="n"/>
      <c r="L6059" s="9">
        <f>IF(COUNTA($A6059:$K6059)=0,"",IF(AND(IFERROR($H6059,0)&gt;0,LEN(TRIM($K6059&amp;""))&gt;0,IFERROR(LOOKUP(2,1/((LISTS!$M$2:$M$13&lt;&gt;"")*ISNUMBER(SEARCH(LISTS!$M$2:$M$13,$I6059))),LISTS!$N$2:$N$13),"NO")="SI"),"SI","NO"))</f>
        <v/>
      </c>
      <c r="M6059" s="9">
        <f>IF(COUNTA($A6059:$K6059)=0,"",IF($K6059&lt;&gt;"",IF(COUNTIF($K$19:$K6059,$K6059)&gt;1,"SI","NO"),IF(COUNTIFS($A$19:$A6059,$A6059,$C$19:$C6059,$C6059,$J$19:$J6059,$J6059,$D$19:$D6059,$D6059)&gt;1,"SI","NO")))</f>
        <v/>
      </c>
      <c r="N6059" s="11">
        <f>IF(COUNTA($A6059:$K6059)=0,"",IF(AND($L6059="SI",$M6059="NO"),IFERROR($H6059,0),0))</f>
        <v/>
      </c>
      <c r="O6059" s="9">
        <f>IF(COUNTA($A6059:$K6059)=0,"",IF($M6059="SI","CUFE o factura duplicada dentro del reporte; no se suma dos veces",IF(IFERROR($H6059,0)&lt;=0,"DIAN reporta valor susceptible 0",IF($L6059="NO",IFERROR(LOOKUP(2,1/((LISTS!$M$2:$M$13&lt;&gt;"")*ISNUMBER(SEARCH(LISTS!$M$2:$M$13,$I6059))),LISTS!$O$2:$O$13),"Medio de pago no elegible o no identificado por DIAN"),"Apta automaticamente por pago electronico y base positiva"))))</f>
        <v/>
      </c>
    </row>
    <row r="6060">
      <c r="A6060" s="9" t="n"/>
      <c r="B6060" s="9" t="n"/>
      <c r="C6060" s="12" t="n"/>
      <c r="D6060" s="11" t="n"/>
      <c r="E6060" s="11" t="n"/>
      <c r="F6060" s="11" t="n"/>
      <c r="G6060" s="11" t="n"/>
      <c r="H6060" s="11" t="n"/>
      <c r="I6060" s="9" t="n"/>
      <c r="J6060" s="9" t="n"/>
      <c r="K6060" s="9" t="n"/>
      <c r="L6060" s="9">
        <f>IF(COUNTA($A6060:$K6060)=0,"",IF(AND(IFERROR($H6060,0)&gt;0,LEN(TRIM($K6060&amp;""))&gt;0,IFERROR(LOOKUP(2,1/((LISTS!$M$2:$M$13&lt;&gt;"")*ISNUMBER(SEARCH(LISTS!$M$2:$M$13,$I6060))),LISTS!$N$2:$N$13),"NO")="SI"),"SI","NO"))</f>
        <v/>
      </c>
      <c r="M6060" s="9">
        <f>IF(COUNTA($A6060:$K6060)=0,"",IF($K6060&lt;&gt;"",IF(COUNTIF($K$19:$K6060,$K6060)&gt;1,"SI","NO"),IF(COUNTIFS($A$19:$A6060,$A6060,$C$19:$C6060,$C6060,$J$19:$J6060,$J6060,$D$19:$D6060,$D6060)&gt;1,"SI","NO")))</f>
        <v/>
      </c>
      <c r="N6060" s="11">
        <f>IF(COUNTA($A6060:$K6060)=0,"",IF(AND($L6060="SI",$M6060="NO"),IFERROR($H6060,0),0))</f>
        <v/>
      </c>
      <c r="O6060" s="9">
        <f>IF(COUNTA($A6060:$K6060)=0,"",IF($M6060="SI","CUFE o factura duplicada dentro del reporte; no se suma dos veces",IF(IFERROR($H6060,0)&lt;=0,"DIAN reporta valor susceptible 0",IF($L6060="NO",IFERROR(LOOKUP(2,1/((LISTS!$M$2:$M$13&lt;&gt;"")*ISNUMBER(SEARCH(LISTS!$M$2:$M$13,$I6060))),LISTS!$O$2:$O$13),"Medio de pago no elegible o no identificado por DIAN"),"Apta automaticamente por pago electronico y base positiva"))))</f>
        <v/>
      </c>
    </row>
    <row r="6061">
      <c r="A6061" s="9" t="n"/>
      <c r="B6061" s="9" t="n"/>
      <c r="C6061" s="12" t="n"/>
      <c r="D6061" s="11" t="n"/>
      <c r="E6061" s="11" t="n"/>
      <c r="F6061" s="11" t="n"/>
      <c r="G6061" s="11" t="n"/>
      <c r="H6061" s="11" t="n"/>
      <c r="I6061" s="9" t="n"/>
      <c r="J6061" s="9" t="n"/>
      <c r="K6061" s="9" t="n"/>
      <c r="L6061" s="9">
        <f>IF(COUNTA($A6061:$K6061)=0,"",IF(AND(IFERROR($H6061,0)&gt;0,LEN(TRIM($K6061&amp;""))&gt;0,IFERROR(LOOKUP(2,1/((LISTS!$M$2:$M$13&lt;&gt;"")*ISNUMBER(SEARCH(LISTS!$M$2:$M$13,$I6061))),LISTS!$N$2:$N$13),"NO")="SI"),"SI","NO"))</f>
        <v/>
      </c>
      <c r="M6061" s="9">
        <f>IF(COUNTA($A6061:$K6061)=0,"",IF($K6061&lt;&gt;"",IF(COUNTIF($K$19:$K6061,$K6061)&gt;1,"SI","NO"),IF(COUNTIFS($A$19:$A6061,$A6061,$C$19:$C6061,$C6061,$J$19:$J6061,$J6061,$D$19:$D6061,$D6061)&gt;1,"SI","NO")))</f>
        <v/>
      </c>
      <c r="N6061" s="11">
        <f>IF(COUNTA($A6061:$K6061)=0,"",IF(AND($L6061="SI",$M6061="NO"),IFERROR($H6061,0),0))</f>
        <v/>
      </c>
      <c r="O6061" s="9">
        <f>IF(COUNTA($A6061:$K6061)=0,"",IF($M6061="SI","CUFE o factura duplicada dentro del reporte; no se suma dos veces",IF(IFERROR($H6061,0)&lt;=0,"DIAN reporta valor susceptible 0",IF($L6061="NO",IFERROR(LOOKUP(2,1/((LISTS!$M$2:$M$13&lt;&gt;"")*ISNUMBER(SEARCH(LISTS!$M$2:$M$13,$I6061))),LISTS!$O$2:$O$13),"Medio de pago no elegible o no identificado por DIAN"),"Apta automaticamente por pago electronico y base positiva"))))</f>
        <v/>
      </c>
    </row>
    <row r="6062">
      <c r="A6062" s="9" t="n"/>
      <c r="B6062" s="9" t="n"/>
      <c r="C6062" s="12" t="n"/>
      <c r="D6062" s="11" t="n"/>
      <c r="E6062" s="11" t="n"/>
      <c r="F6062" s="11" t="n"/>
      <c r="G6062" s="11" t="n"/>
      <c r="H6062" s="11" t="n"/>
      <c r="I6062" s="9" t="n"/>
      <c r="J6062" s="9" t="n"/>
      <c r="K6062" s="9" t="n"/>
      <c r="L6062" s="9">
        <f>IF(COUNTA($A6062:$K6062)=0,"",IF(AND(IFERROR($H6062,0)&gt;0,LEN(TRIM($K6062&amp;""))&gt;0,IFERROR(LOOKUP(2,1/((LISTS!$M$2:$M$13&lt;&gt;"")*ISNUMBER(SEARCH(LISTS!$M$2:$M$13,$I6062))),LISTS!$N$2:$N$13),"NO")="SI"),"SI","NO"))</f>
        <v/>
      </c>
      <c r="M6062" s="9">
        <f>IF(COUNTA($A6062:$K6062)=0,"",IF($K6062&lt;&gt;"",IF(COUNTIF($K$19:$K6062,$K6062)&gt;1,"SI","NO"),IF(COUNTIFS($A$19:$A6062,$A6062,$C$19:$C6062,$C6062,$J$19:$J6062,$J6062,$D$19:$D6062,$D6062)&gt;1,"SI","NO")))</f>
        <v/>
      </c>
      <c r="N6062" s="11">
        <f>IF(COUNTA($A6062:$K6062)=0,"",IF(AND($L6062="SI",$M6062="NO"),IFERROR($H6062,0),0))</f>
        <v/>
      </c>
      <c r="O6062" s="9">
        <f>IF(COUNTA($A6062:$K6062)=0,"",IF($M6062="SI","CUFE o factura duplicada dentro del reporte; no se suma dos veces",IF(IFERROR($H6062,0)&lt;=0,"DIAN reporta valor susceptible 0",IF($L6062="NO",IFERROR(LOOKUP(2,1/((LISTS!$M$2:$M$13&lt;&gt;"")*ISNUMBER(SEARCH(LISTS!$M$2:$M$13,$I6062))),LISTS!$O$2:$O$13),"Medio de pago no elegible o no identificado por DIAN"),"Apta automaticamente por pago electronico y base positiva"))))</f>
        <v/>
      </c>
    </row>
    <row r="6063">
      <c r="A6063" s="9" t="n"/>
      <c r="B6063" s="9" t="n"/>
      <c r="C6063" s="12" t="n"/>
      <c r="D6063" s="11" t="n"/>
      <c r="E6063" s="11" t="n"/>
      <c r="F6063" s="11" t="n"/>
      <c r="G6063" s="11" t="n"/>
      <c r="H6063" s="11" t="n"/>
      <c r="I6063" s="9" t="n"/>
      <c r="J6063" s="9" t="n"/>
      <c r="K6063" s="9" t="n"/>
      <c r="L6063" s="9">
        <f>IF(COUNTA($A6063:$K6063)=0,"",IF(AND(IFERROR($H6063,0)&gt;0,LEN(TRIM($K6063&amp;""))&gt;0,IFERROR(LOOKUP(2,1/((LISTS!$M$2:$M$13&lt;&gt;"")*ISNUMBER(SEARCH(LISTS!$M$2:$M$13,$I6063))),LISTS!$N$2:$N$13),"NO")="SI"),"SI","NO"))</f>
        <v/>
      </c>
      <c r="M6063" s="9">
        <f>IF(COUNTA($A6063:$K6063)=0,"",IF($K6063&lt;&gt;"",IF(COUNTIF($K$19:$K6063,$K6063)&gt;1,"SI","NO"),IF(COUNTIFS($A$19:$A6063,$A6063,$C$19:$C6063,$C6063,$J$19:$J6063,$J6063,$D$19:$D6063,$D6063)&gt;1,"SI","NO")))</f>
        <v/>
      </c>
      <c r="N6063" s="11">
        <f>IF(COUNTA($A6063:$K6063)=0,"",IF(AND($L6063="SI",$M6063="NO"),IFERROR($H6063,0),0))</f>
        <v/>
      </c>
      <c r="O6063" s="9">
        <f>IF(COUNTA($A6063:$K6063)=0,"",IF($M6063="SI","CUFE o factura duplicada dentro del reporte; no se suma dos veces",IF(IFERROR($H6063,0)&lt;=0,"DIAN reporta valor susceptible 0",IF($L6063="NO",IFERROR(LOOKUP(2,1/((LISTS!$M$2:$M$13&lt;&gt;"")*ISNUMBER(SEARCH(LISTS!$M$2:$M$13,$I6063))),LISTS!$O$2:$O$13),"Medio de pago no elegible o no identificado por DIAN"),"Apta automaticamente por pago electronico y base positiva"))))</f>
        <v/>
      </c>
    </row>
    <row r="6064">
      <c r="A6064" s="9" t="n"/>
      <c r="B6064" s="9" t="n"/>
      <c r="C6064" s="12" t="n"/>
      <c r="D6064" s="11" t="n"/>
      <c r="E6064" s="11" t="n"/>
      <c r="F6064" s="11" t="n"/>
      <c r="G6064" s="11" t="n"/>
      <c r="H6064" s="11" t="n"/>
      <c r="I6064" s="9" t="n"/>
      <c r="J6064" s="9" t="n"/>
      <c r="K6064" s="9" t="n"/>
      <c r="L6064" s="9">
        <f>IF(COUNTA($A6064:$K6064)=0,"",IF(AND(IFERROR($H6064,0)&gt;0,LEN(TRIM($K6064&amp;""))&gt;0,IFERROR(LOOKUP(2,1/((LISTS!$M$2:$M$13&lt;&gt;"")*ISNUMBER(SEARCH(LISTS!$M$2:$M$13,$I6064))),LISTS!$N$2:$N$13),"NO")="SI"),"SI","NO"))</f>
        <v/>
      </c>
      <c r="M6064" s="9">
        <f>IF(COUNTA($A6064:$K6064)=0,"",IF($K6064&lt;&gt;"",IF(COUNTIF($K$19:$K6064,$K6064)&gt;1,"SI","NO"),IF(COUNTIFS($A$19:$A6064,$A6064,$C$19:$C6064,$C6064,$J$19:$J6064,$J6064,$D$19:$D6064,$D6064)&gt;1,"SI","NO")))</f>
        <v/>
      </c>
      <c r="N6064" s="11">
        <f>IF(COUNTA($A6064:$K6064)=0,"",IF(AND($L6064="SI",$M6064="NO"),IFERROR($H6064,0),0))</f>
        <v/>
      </c>
      <c r="O6064" s="9">
        <f>IF(COUNTA($A6064:$K6064)=0,"",IF($M6064="SI","CUFE o factura duplicada dentro del reporte; no se suma dos veces",IF(IFERROR($H6064,0)&lt;=0,"DIAN reporta valor susceptible 0",IF($L6064="NO",IFERROR(LOOKUP(2,1/((LISTS!$M$2:$M$13&lt;&gt;"")*ISNUMBER(SEARCH(LISTS!$M$2:$M$13,$I6064))),LISTS!$O$2:$O$13),"Medio de pago no elegible o no identificado por DIAN"),"Apta automaticamente por pago electronico y base positiva"))))</f>
        <v/>
      </c>
    </row>
    <row r="6065">
      <c r="A6065" s="9" t="n"/>
      <c r="B6065" s="9" t="n"/>
      <c r="C6065" s="12" t="n"/>
      <c r="D6065" s="11" t="n"/>
      <c r="E6065" s="11" t="n"/>
      <c r="F6065" s="11" t="n"/>
      <c r="G6065" s="11" t="n"/>
      <c r="H6065" s="11" t="n"/>
      <c r="I6065" s="9" t="n"/>
      <c r="J6065" s="9" t="n"/>
      <c r="K6065" s="9" t="n"/>
      <c r="L6065" s="9">
        <f>IF(COUNTA($A6065:$K6065)=0,"",IF(AND(IFERROR($H6065,0)&gt;0,LEN(TRIM($K6065&amp;""))&gt;0,IFERROR(LOOKUP(2,1/((LISTS!$M$2:$M$13&lt;&gt;"")*ISNUMBER(SEARCH(LISTS!$M$2:$M$13,$I6065))),LISTS!$N$2:$N$13),"NO")="SI"),"SI","NO"))</f>
        <v/>
      </c>
      <c r="M6065" s="9">
        <f>IF(COUNTA($A6065:$K6065)=0,"",IF($K6065&lt;&gt;"",IF(COUNTIF($K$19:$K6065,$K6065)&gt;1,"SI","NO"),IF(COUNTIFS($A$19:$A6065,$A6065,$C$19:$C6065,$C6065,$J$19:$J6065,$J6065,$D$19:$D6065,$D6065)&gt;1,"SI","NO")))</f>
        <v/>
      </c>
      <c r="N6065" s="11">
        <f>IF(COUNTA($A6065:$K6065)=0,"",IF(AND($L6065="SI",$M6065="NO"),IFERROR($H6065,0),0))</f>
        <v/>
      </c>
      <c r="O6065" s="9">
        <f>IF(COUNTA($A6065:$K6065)=0,"",IF($M6065="SI","CUFE o factura duplicada dentro del reporte; no se suma dos veces",IF(IFERROR($H6065,0)&lt;=0,"DIAN reporta valor susceptible 0",IF($L6065="NO",IFERROR(LOOKUP(2,1/((LISTS!$M$2:$M$13&lt;&gt;"")*ISNUMBER(SEARCH(LISTS!$M$2:$M$13,$I6065))),LISTS!$O$2:$O$13),"Medio de pago no elegible o no identificado por DIAN"),"Apta automaticamente por pago electronico y base positiva"))))</f>
        <v/>
      </c>
    </row>
    <row r="6066">
      <c r="A6066" s="9" t="n"/>
      <c r="B6066" s="9" t="n"/>
      <c r="C6066" s="12" t="n"/>
      <c r="D6066" s="11" t="n"/>
      <c r="E6066" s="11" t="n"/>
      <c r="F6066" s="11" t="n"/>
      <c r="G6066" s="11" t="n"/>
      <c r="H6066" s="11" t="n"/>
      <c r="I6066" s="9" t="n"/>
      <c r="J6066" s="9" t="n"/>
      <c r="K6066" s="9" t="n"/>
      <c r="L6066" s="9">
        <f>IF(COUNTA($A6066:$K6066)=0,"",IF(AND(IFERROR($H6066,0)&gt;0,LEN(TRIM($K6066&amp;""))&gt;0,IFERROR(LOOKUP(2,1/((LISTS!$M$2:$M$13&lt;&gt;"")*ISNUMBER(SEARCH(LISTS!$M$2:$M$13,$I6066))),LISTS!$N$2:$N$13),"NO")="SI"),"SI","NO"))</f>
        <v/>
      </c>
      <c r="M6066" s="9">
        <f>IF(COUNTA($A6066:$K6066)=0,"",IF($K6066&lt;&gt;"",IF(COUNTIF($K$19:$K6066,$K6066)&gt;1,"SI","NO"),IF(COUNTIFS($A$19:$A6066,$A6066,$C$19:$C6066,$C6066,$J$19:$J6066,$J6066,$D$19:$D6066,$D6066)&gt;1,"SI","NO")))</f>
        <v/>
      </c>
      <c r="N6066" s="11">
        <f>IF(COUNTA($A6066:$K6066)=0,"",IF(AND($L6066="SI",$M6066="NO"),IFERROR($H6066,0),0))</f>
        <v/>
      </c>
      <c r="O6066" s="9">
        <f>IF(COUNTA($A6066:$K6066)=0,"",IF($M6066="SI","CUFE o factura duplicada dentro del reporte; no se suma dos veces",IF(IFERROR($H6066,0)&lt;=0,"DIAN reporta valor susceptible 0",IF($L6066="NO",IFERROR(LOOKUP(2,1/((LISTS!$M$2:$M$13&lt;&gt;"")*ISNUMBER(SEARCH(LISTS!$M$2:$M$13,$I6066))),LISTS!$O$2:$O$13),"Medio de pago no elegible o no identificado por DIAN"),"Apta automaticamente por pago electronico y base positiva"))))</f>
        <v/>
      </c>
    </row>
    <row r="6067">
      <c r="A6067" s="9" t="n"/>
      <c r="B6067" s="9" t="n"/>
      <c r="C6067" s="12" t="n"/>
      <c r="D6067" s="11" t="n"/>
      <c r="E6067" s="11" t="n"/>
      <c r="F6067" s="11" t="n"/>
      <c r="G6067" s="11" t="n"/>
      <c r="H6067" s="11" t="n"/>
      <c r="I6067" s="9" t="n"/>
      <c r="J6067" s="9" t="n"/>
      <c r="K6067" s="9" t="n"/>
      <c r="L6067" s="9">
        <f>IF(COUNTA($A6067:$K6067)=0,"",IF(AND(IFERROR($H6067,0)&gt;0,LEN(TRIM($K6067&amp;""))&gt;0,IFERROR(LOOKUP(2,1/((LISTS!$M$2:$M$13&lt;&gt;"")*ISNUMBER(SEARCH(LISTS!$M$2:$M$13,$I6067))),LISTS!$N$2:$N$13),"NO")="SI"),"SI","NO"))</f>
        <v/>
      </c>
      <c r="M6067" s="9">
        <f>IF(COUNTA($A6067:$K6067)=0,"",IF($K6067&lt;&gt;"",IF(COUNTIF($K$19:$K6067,$K6067)&gt;1,"SI","NO"),IF(COUNTIFS($A$19:$A6067,$A6067,$C$19:$C6067,$C6067,$J$19:$J6067,$J6067,$D$19:$D6067,$D6067)&gt;1,"SI","NO")))</f>
        <v/>
      </c>
      <c r="N6067" s="11">
        <f>IF(COUNTA($A6067:$K6067)=0,"",IF(AND($L6067="SI",$M6067="NO"),IFERROR($H6067,0),0))</f>
        <v/>
      </c>
      <c r="O6067" s="9">
        <f>IF(COUNTA($A6067:$K6067)=0,"",IF($M6067="SI","CUFE o factura duplicada dentro del reporte; no se suma dos veces",IF(IFERROR($H6067,0)&lt;=0,"DIAN reporta valor susceptible 0",IF($L6067="NO",IFERROR(LOOKUP(2,1/((LISTS!$M$2:$M$13&lt;&gt;"")*ISNUMBER(SEARCH(LISTS!$M$2:$M$13,$I6067))),LISTS!$O$2:$O$13),"Medio de pago no elegible o no identificado por DIAN"),"Apta automaticamente por pago electronico y base positiva"))))</f>
        <v/>
      </c>
    </row>
    <row r="6068">
      <c r="A6068" s="9" t="n"/>
      <c r="B6068" s="9" t="n"/>
      <c r="C6068" s="12" t="n"/>
      <c r="D6068" s="11" t="n"/>
      <c r="E6068" s="11" t="n"/>
      <c r="F6068" s="11" t="n"/>
      <c r="G6068" s="11" t="n"/>
      <c r="H6068" s="11" t="n"/>
      <c r="I6068" s="9" t="n"/>
      <c r="J6068" s="9" t="n"/>
      <c r="K6068" s="9" t="n"/>
      <c r="L6068" s="9">
        <f>IF(COUNTA($A6068:$K6068)=0,"",IF(AND(IFERROR($H6068,0)&gt;0,LEN(TRIM($K6068&amp;""))&gt;0,IFERROR(LOOKUP(2,1/((LISTS!$M$2:$M$13&lt;&gt;"")*ISNUMBER(SEARCH(LISTS!$M$2:$M$13,$I6068))),LISTS!$N$2:$N$13),"NO")="SI"),"SI","NO"))</f>
        <v/>
      </c>
      <c r="M6068" s="9">
        <f>IF(COUNTA($A6068:$K6068)=0,"",IF($K6068&lt;&gt;"",IF(COUNTIF($K$19:$K6068,$K6068)&gt;1,"SI","NO"),IF(COUNTIFS($A$19:$A6068,$A6068,$C$19:$C6068,$C6068,$J$19:$J6068,$J6068,$D$19:$D6068,$D6068)&gt;1,"SI","NO")))</f>
        <v/>
      </c>
      <c r="N6068" s="11">
        <f>IF(COUNTA($A6068:$K6068)=0,"",IF(AND($L6068="SI",$M6068="NO"),IFERROR($H6068,0),0))</f>
        <v/>
      </c>
      <c r="O6068" s="9">
        <f>IF(COUNTA($A6068:$K6068)=0,"",IF($M6068="SI","CUFE o factura duplicada dentro del reporte; no se suma dos veces",IF(IFERROR($H6068,0)&lt;=0,"DIAN reporta valor susceptible 0",IF($L6068="NO",IFERROR(LOOKUP(2,1/((LISTS!$M$2:$M$13&lt;&gt;"")*ISNUMBER(SEARCH(LISTS!$M$2:$M$13,$I6068))),LISTS!$O$2:$O$13),"Medio de pago no elegible o no identificado por DIAN"),"Apta automaticamente por pago electronico y base positiva"))))</f>
        <v/>
      </c>
    </row>
    <row r="6069">
      <c r="A6069" s="9" t="n"/>
      <c r="B6069" s="9" t="n"/>
      <c r="C6069" s="12" t="n"/>
      <c r="D6069" s="11" t="n"/>
      <c r="E6069" s="11" t="n"/>
      <c r="F6069" s="11" t="n"/>
      <c r="G6069" s="11" t="n"/>
      <c r="H6069" s="11" t="n"/>
      <c r="I6069" s="9" t="n"/>
      <c r="J6069" s="9" t="n"/>
      <c r="K6069" s="9" t="n"/>
      <c r="L6069" s="9">
        <f>IF(COUNTA($A6069:$K6069)=0,"",IF(AND(IFERROR($H6069,0)&gt;0,LEN(TRIM($K6069&amp;""))&gt;0,IFERROR(LOOKUP(2,1/((LISTS!$M$2:$M$13&lt;&gt;"")*ISNUMBER(SEARCH(LISTS!$M$2:$M$13,$I6069))),LISTS!$N$2:$N$13),"NO")="SI"),"SI","NO"))</f>
        <v/>
      </c>
      <c r="M6069" s="9">
        <f>IF(COUNTA($A6069:$K6069)=0,"",IF($K6069&lt;&gt;"",IF(COUNTIF($K$19:$K6069,$K6069)&gt;1,"SI","NO"),IF(COUNTIFS($A$19:$A6069,$A6069,$C$19:$C6069,$C6069,$J$19:$J6069,$J6069,$D$19:$D6069,$D6069)&gt;1,"SI","NO")))</f>
        <v/>
      </c>
      <c r="N6069" s="11">
        <f>IF(COUNTA($A6069:$K6069)=0,"",IF(AND($L6069="SI",$M6069="NO"),IFERROR($H6069,0),0))</f>
        <v/>
      </c>
      <c r="O6069" s="9">
        <f>IF(COUNTA($A6069:$K6069)=0,"",IF($M6069="SI","CUFE o factura duplicada dentro del reporte; no se suma dos veces",IF(IFERROR($H6069,0)&lt;=0,"DIAN reporta valor susceptible 0",IF($L6069="NO",IFERROR(LOOKUP(2,1/((LISTS!$M$2:$M$13&lt;&gt;"")*ISNUMBER(SEARCH(LISTS!$M$2:$M$13,$I6069))),LISTS!$O$2:$O$13),"Medio de pago no elegible o no identificado por DIAN"),"Apta automaticamente por pago electronico y base positiva"))))</f>
        <v/>
      </c>
    </row>
    <row r="6070">
      <c r="A6070" s="9" t="n"/>
      <c r="B6070" s="9" t="n"/>
      <c r="C6070" s="12" t="n"/>
      <c r="D6070" s="11" t="n"/>
      <c r="E6070" s="11" t="n"/>
      <c r="F6070" s="11" t="n"/>
      <c r="G6070" s="11" t="n"/>
      <c r="H6070" s="11" t="n"/>
      <c r="I6070" s="9" t="n"/>
      <c r="J6070" s="9" t="n"/>
      <c r="K6070" s="9" t="n"/>
      <c r="L6070" s="9">
        <f>IF(COUNTA($A6070:$K6070)=0,"",IF(AND(IFERROR($H6070,0)&gt;0,LEN(TRIM($K6070&amp;""))&gt;0,IFERROR(LOOKUP(2,1/((LISTS!$M$2:$M$13&lt;&gt;"")*ISNUMBER(SEARCH(LISTS!$M$2:$M$13,$I6070))),LISTS!$N$2:$N$13),"NO")="SI"),"SI","NO"))</f>
        <v/>
      </c>
      <c r="M6070" s="9">
        <f>IF(COUNTA($A6070:$K6070)=0,"",IF($K6070&lt;&gt;"",IF(COUNTIF($K$19:$K6070,$K6070)&gt;1,"SI","NO"),IF(COUNTIFS($A$19:$A6070,$A6070,$C$19:$C6070,$C6070,$J$19:$J6070,$J6070,$D$19:$D6070,$D6070)&gt;1,"SI","NO")))</f>
        <v/>
      </c>
      <c r="N6070" s="11">
        <f>IF(COUNTA($A6070:$K6070)=0,"",IF(AND($L6070="SI",$M6070="NO"),IFERROR($H6070,0),0))</f>
        <v/>
      </c>
      <c r="O6070" s="9">
        <f>IF(COUNTA($A6070:$K6070)=0,"",IF($M6070="SI","CUFE o factura duplicada dentro del reporte; no se suma dos veces",IF(IFERROR($H6070,0)&lt;=0,"DIAN reporta valor susceptible 0",IF($L6070="NO",IFERROR(LOOKUP(2,1/((LISTS!$M$2:$M$13&lt;&gt;"")*ISNUMBER(SEARCH(LISTS!$M$2:$M$13,$I6070))),LISTS!$O$2:$O$13),"Medio de pago no elegible o no identificado por DIAN"),"Apta automaticamente por pago electronico y base positiva"))))</f>
        <v/>
      </c>
    </row>
    <row r="6071">
      <c r="A6071" s="9" t="n"/>
      <c r="B6071" s="9" t="n"/>
      <c r="C6071" s="12" t="n"/>
      <c r="D6071" s="11" t="n"/>
      <c r="E6071" s="11" t="n"/>
      <c r="F6071" s="11" t="n"/>
      <c r="G6071" s="11" t="n"/>
      <c r="H6071" s="11" t="n"/>
      <c r="I6071" s="9" t="n"/>
      <c r="J6071" s="9" t="n"/>
      <c r="K6071" s="9" t="n"/>
      <c r="L6071" s="9">
        <f>IF(COUNTA($A6071:$K6071)=0,"",IF(AND(IFERROR($H6071,0)&gt;0,LEN(TRIM($K6071&amp;""))&gt;0,IFERROR(LOOKUP(2,1/((LISTS!$M$2:$M$13&lt;&gt;"")*ISNUMBER(SEARCH(LISTS!$M$2:$M$13,$I6071))),LISTS!$N$2:$N$13),"NO")="SI"),"SI","NO"))</f>
        <v/>
      </c>
      <c r="M6071" s="9">
        <f>IF(COUNTA($A6071:$K6071)=0,"",IF($K6071&lt;&gt;"",IF(COUNTIF($K$19:$K6071,$K6071)&gt;1,"SI","NO"),IF(COUNTIFS($A$19:$A6071,$A6071,$C$19:$C6071,$C6071,$J$19:$J6071,$J6071,$D$19:$D6071,$D6071)&gt;1,"SI","NO")))</f>
        <v/>
      </c>
      <c r="N6071" s="11">
        <f>IF(COUNTA($A6071:$K6071)=0,"",IF(AND($L6071="SI",$M6071="NO"),IFERROR($H6071,0),0))</f>
        <v/>
      </c>
      <c r="O6071" s="9">
        <f>IF(COUNTA($A6071:$K6071)=0,"",IF($M6071="SI","CUFE o factura duplicada dentro del reporte; no se suma dos veces",IF(IFERROR($H6071,0)&lt;=0,"DIAN reporta valor susceptible 0",IF($L6071="NO",IFERROR(LOOKUP(2,1/((LISTS!$M$2:$M$13&lt;&gt;"")*ISNUMBER(SEARCH(LISTS!$M$2:$M$13,$I6071))),LISTS!$O$2:$O$13),"Medio de pago no elegible o no identificado por DIAN"),"Apta automaticamente por pago electronico y base positiva"))))</f>
        <v/>
      </c>
    </row>
    <row r="6072">
      <c r="A6072" s="9" t="n"/>
      <c r="B6072" s="9" t="n"/>
      <c r="C6072" s="12" t="n"/>
      <c r="D6072" s="11" t="n"/>
      <c r="E6072" s="11" t="n"/>
      <c r="F6072" s="11" t="n"/>
      <c r="G6072" s="11" t="n"/>
      <c r="H6072" s="11" t="n"/>
      <c r="I6072" s="9" t="n"/>
      <c r="J6072" s="9" t="n"/>
      <c r="K6072" s="9" t="n"/>
      <c r="L6072" s="9">
        <f>IF(COUNTA($A6072:$K6072)=0,"",IF(AND(IFERROR($H6072,0)&gt;0,LEN(TRIM($K6072&amp;""))&gt;0,IFERROR(LOOKUP(2,1/((LISTS!$M$2:$M$13&lt;&gt;"")*ISNUMBER(SEARCH(LISTS!$M$2:$M$13,$I6072))),LISTS!$N$2:$N$13),"NO")="SI"),"SI","NO"))</f>
        <v/>
      </c>
      <c r="M6072" s="9">
        <f>IF(COUNTA($A6072:$K6072)=0,"",IF($K6072&lt;&gt;"",IF(COUNTIF($K$19:$K6072,$K6072)&gt;1,"SI","NO"),IF(COUNTIFS($A$19:$A6072,$A6072,$C$19:$C6072,$C6072,$J$19:$J6072,$J6072,$D$19:$D6072,$D6072)&gt;1,"SI","NO")))</f>
        <v/>
      </c>
      <c r="N6072" s="11">
        <f>IF(COUNTA($A6072:$K6072)=0,"",IF(AND($L6072="SI",$M6072="NO"),IFERROR($H6072,0),0))</f>
        <v/>
      </c>
      <c r="O6072" s="9">
        <f>IF(COUNTA($A6072:$K6072)=0,"",IF($M6072="SI","CUFE o factura duplicada dentro del reporte; no se suma dos veces",IF(IFERROR($H6072,0)&lt;=0,"DIAN reporta valor susceptible 0",IF($L6072="NO",IFERROR(LOOKUP(2,1/((LISTS!$M$2:$M$13&lt;&gt;"")*ISNUMBER(SEARCH(LISTS!$M$2:$M$13,$I6072))),LISTS!$O$2:$O$13),"Medio de pago no elegible o no identificado por DIAN"),"Apta automaticamente por pago electronico y base positiva"))))</f>
        <v/>
      </c>
    </row>
    <row r="6073">
      <c r="A6073" s="9" t="n"/>
      <c r="B6073" s="9" t="n"/>
      <c r="C6073" s="12" t="n"/>
      <c r="D6073" s="11" t="n"/>
      <c r="E6073" s="11" t="n"/>
      <c r="F6073" s="11" t="n"/>
      <c r="G6073" s="11" t="n"/>
      <c r="H6073" s="11" t="n"/>
      <c r="I6073" s="9" t="n"/>
      <c r="J6073" s="9" t="n"/>
      <c r="K6073" s="9" t="n"/>
      <c r="L6073" s="9">
        <f>IF(COUNTA($A6073:$K6073)=0,"",IF(AND(IFERROR($H6073,0)&gt;0,LEN(TRIM($K6073&amp;""))&gt;0,IFERROR(LOOKUP(2,1/((LISTS!$M$2:$M$13&lt;&gt;"")*ISNUMBER(SEARCH(LISTS!$M$2:$M$13,$I6073))),LISTS!$N$2:$N$13),"NO")="SI"),"SI","NO"))</f>
        <v/>
      </c>
      <c r="M6073" s="9">
        <f>IF(COUNTA($A6073:$K6073)=0,"",IF($K6073&lt;&gt;"",IF(COUNTIF($K$19:$K6073,$K6073)&gt;1,"SI","NO"),IF(COUNTIFS($A$19:$A6073,$A6073,$C$19:$C6073,$C6073,$J$19:$J6073,$J6073,$D$19:$D6073,$D6073)&gt;1,"SI","NO")))</f>
        <v/>
      </c>
      <c r="N6073" s="11">
        <f>IF(COUNTA($A6073:$K6073)=0,"",IF(AND($L6073="SI",$M6073="NO"),IFERROR($H6073,0),0))</f>
        <v/>
      </c>
      <c r="O6073" s="9">
        <f>IF(COUNTA($A6073:$K6073)=0,"",IF($M6073="SI","CUFE o factura duplicada dentro del reporte; no se suma dos veces",IF(IFERROR($H6073,0)&lt;=0,"DIAN reporta valor susceptible 0",IF($L6073="NO",IFERROR(LOOKUP(2,1/((LISTS!$M$2:$M$13&lt;&gt;"")*ISNUMBER(SEARCH(LISTS!$M$2:$M$13,$I6073))),LISTS!$O$2:$O$13),"Medio de pago no elegible o no identificado por DIAN"),"Apta automaticamente por pago electronico y base positiva"))))</f>
        <v/>
      </c>
    </row>
    <row r="6074">
      <c r="A6074" s="9" t="n"/>
      <c r="B6074" s="9" t="n"/>
      <c r="C6074" s="12" t="n"/>
      <c r="D6074" s="11" t="n"/>
      <c r="E6074" s="11" t="n"/>
      <c r="F6074" s="11" t="n"/>
      <c r="G6074" s="11" t="n"/>
      <c r="H6074" s="11" t="n"/>
      <c r="I6074" s="9" t="n"/>
      <c r="J6074" s="9" t="n"/>
      <c r="K6074" s="9" t="n"/>
      <c r="L6074" s="9">
        <f>IF(COUNTA($A6074:$K6074)=0,"",IF(AND(IFERROR($H6074,0)&gt;0,LEN(TRIM($K6074&amp;""))&gt;0,IFERROR(LOOKUP(2,1/((LISTS!$M$2:$M$13&lt;&gt;"")*ISNUMBER(SEARCH(LISTS!$M$2:$M$13,$I6074))),LISTS!$N$2:$N$13),"NO")="SI"),"SI","NO"))</f>
        <v/>
      </c>
      <c r="M6074" s="9">
        <f>IF(COUNTA($A6074:$K6074)=0,"",IF($K6074&lt;&gt;"",IF(COUNTIF($K$19:$K6074,$K6074)&gt;1,"SI","NO"),IF(COUNTIFS($A$19:$A6074,$A6074,$C$19:$C6074,$C6074,$J$19:$J6074,$J6074,$D$19:$D6074,$D6074)&gt;1,"SI","NO")))</f>
        <v/>
      </c>
      <c r="N6074" s="11">
        <f>IF(COUNTA($A6074:$K6074)=0,"",IF(AND($L6074="SI",$M6074="NO"),IFERROR($H6074,0),0))</f>
        <v/>
      </c>
      <c r="O6074" s="9">
        <f>IF(COUNTA($A6074:$K6074)=0,"",IF($M6074="SI","CUFE o factura duplicada dentro del reporte; no se suma dos veces",IF(IFERROR($H6074,0)&lt;=0,"DIAN reporta valor susceptible 0",IF($L6074="NO",IFERROR(LOOKUP(2,1/((LISTS!$M$2:$M$13&lt;&gt;"")*ISNUMBER(SEARCH(LISTS!$M$2:$M$13,$I6074))),LISTS!$O$2:$O$13),"Medio de pago no elegible o no identificado por DIAN"),"Apta automaticamente por pago electronico y base positiva"))))</f>
        <v/>
      </c>
    </row>
    <row r="6075">
      <c r="A6075" s="9" t="n"/>
      <c r="B6075" s="9" t="n"/>
      <c r="C6075" s="12" t="n"/>
      <c r="D6075" s="11" t="n"/>
      <c r="E6075" s="11" t="n"/>
      <c r="F6075" s="11" t="n"/>
      <c r="G6075" s="11" t="n"/>
      <c r="H6075" s="11" t="n"/>
      <c r="I6075" s="9" t="n"/>
      <c r="J6075" s="9" t="n"/>
      <c r="K6075" s="9" t="n"/>
      <c r="L6075" s="9">
        <f>IF(COUNTA($A6075:$K6075)=0,"",IF(AND(IFERROR($H6075,0)&gt;0,LEN(TRIM($K6075&amp;""))&gt;0,IFERROR(LOOKUP(2,1/((LISTS!$M$2:$M$13&lt;&gt;"")*ISNUMBER(SEARCH(LISTS!$M$2:$M$13,$I6075))),LISTS!$N$2:$N$13),"NO")="SI"),"SI","NO"))</f>
        <v/>
      </c>
      <c r="M6075" s="9">
        <f>IF(COUNTA($A6075:$K6075)=0,"",IF($K6075&lt;&gt;"",IF(COUNTIF($K$19:$K6075,$K6075)&gt;1,"SI","NO"),IF(COUNTIFS($A$19:$A6075,$A6075,$C$19:$C6075,$C6075,$J$19:$J6075,$J6075,$D$19:$D6075,$D6075)&gt;1,"SI","NO")))</f>
        <v/>
      </c>
      <c r="N6075" s="11">
        <f>IF(COUNTA($A6075:$K6075)=0,"",IF(AND($L6075="SI",$M6075="NO"),IFERROR($H6075,0),0))</f>
        <v/>
      </c>
      <c r="O6075" s="9">
        <f>IF(COUNTA($A6075:$K6075)=0,"",IF($M6075="SI","CUFE o factura duplicada dentro del reporte; no se suma dos veces",IF(IFERROR($H6075,0)&lt;=0,"DIAN reporta valor susceptible 0",IF($L6075="NO",IFERROR(LOOKUP(2,1/((LISTS!$M$2:$M$13&lt;&gt;"")*ISNUMBER(SEARCH(LISTS!$M$2:$M$13,$I6075))),LISTS!$O$2:$O$13),"Medio de pago no elegible o no identificado por DIAN"),"Apta automaticamente por pago electronico y base positiva"))))</f>
        <v/>
      </c>
    </row>
    <row r="6076">
      <c r="A6076" s="9" t="n"/>
      <c r="B6076" s="9" t="n"/>
      <c r="C6076" s="12" t="n"/>
      <c r="D6076" s="11" t="n"/>
      <c r="E6076" s="11" t="n"/>
      <c r="F6076" s="11" t="n"/>
      <c r="G6076" s="11" t="n"/>
      <c r="H6076" s="11" t="n"/>
      <c r="I6076" s="9" t="n"/>
      <c r="J6076" s="9" t="n"/>
      <c r="K6076" s="9" t="n"/>
      <c r="L6076" s="9">
        <f>IF(COUNTA($A6076:$K6076)=0,"",IF(AND(IFERROR($H6076,0)&gt;0,LEN(TRIM($K6076&amp;""))&gt;0,IFERROR(LOOKUP(2,1/((LISTS!$M$2:$M$13&lt;&gt;"")*ISNUMBER(SEARCH(LISTS!$M$2:$M$13,$I6076))),LISTS!$N$2:$N$13),"NO")="SI"),"SI","NO"))</f>
        <v/>
      </c>
      <c r="M6076" s="9">
        <f>IF(COUNTA($A6076:$K6076)=0,"",IF($K6076&lt;&gt;"",IF(COUNTIF($K$19:$K6076,$K6076)&gt;1,"SI","NO"),IF(COUNTIFS($A$19:$A6076,$A6076,$C$19:$C6076,$C6076,$J$19:$J6076,$J6076,$D$19:$D6076,$D6076)&gt;1,"SI","NO")))</f>
        <v/>
      </c>
      <c r="N6076" s="11">
        <f>IF(COUNTA($A6076:$K6076)=0,"",IF(AND($L6076="SI",$M6076="NO"),IFERROR($H6076,0),0))</f>
        <v/>
      </c>
      <c r="O6076" s="9">
        <f>IF(COUNTA($A6076:$K6076)=0,"",IF($M6076="SI","CUFE o factura duplicada dentro del reporte; no se suma dos veces",IF(IFERROR($H6076,0)&lt;=0,"DIAN reporta valor susceptible 0",IF($L6076="NO",IFERROR(LOOKUP(2,1/((LISTS!$M$2:$M$13&lt;&gt;"")*ISNUMBER(SEARCH(LISTS!$M$2:$M$13,$I6076))),LISTS!$O$2:$O$13),"Medio de pago no elegible o no identificado por DIAN"),"Apta automaticamente por pago electronico y base positiva"))))</f>
        <v/>
      </c>
    </row>
    <row r="6077">
      <c r="A6077" s="9" t="n"/>
      <c r="B6077" s="9" t="n"/>
      <c r="C6077" s="12" t="n"/>
      <c r="D6077" s="11" t="n"/>
      <c r="E6077" s="11" t="n"/>
      <c r="F6077" s="11" t="n"/>
      <c r="G6077" s="11" t="n"/>
      <c r="H6077" s="11" t="n"/>
      <c r="I6077" s="9" t="n"/>
      <c r="J6077" s="9" t="n"/>
      <c r="K6077" s="9" t="n"/>
      <c r="L6077" s="9">
        <f>IF(COUNTA($A6077:$K6077)=0,"",IF(AND(IFERROR($H6077,0)&gt;0,LEN(TRIM($K6077&amp;""))&gt;0,IFERROR(LOOKUP(2,1/((LISTS!$M$2:$M$13&lt;&gt;"")*ISNUMBER(SEARCH(LISTS!$M$2:$M$13,$I6077))),LISTS!$N$2:$N$13),"NO")="SI"),"SI","NO"))</f>
        <v/>
      </c>
      <c r="M6077" s="9">
        <f>IF(COUNTA($A6077:$K6077)=0,"",IF($K6077&lt;&gt;"",IF(COUNTIF($K$19:$K6077,$K6077)&gt;1,"SI","NO"),IF(COUNTIFS($A$19:$A6077,$A6077,$C$19:$C6077,$C6077,$J$19:$J6077,$J6077,$D$19:$D6077,$D6077)&gt;1,"SI","NO")))</f>
        <v/>
      </c>
      <c r="N6077" s="11">
        <f>IF(COUNTA($A6077:$K6077)=0,"",IF(AND($L6077="SI",$M6077="NO"),IFERROR($H6077,0),0))</f>
        <v/>
      </c>
      <c r="O6077" s="9">
        <f>IF(COUNTA($A6077:$K6077)=0,"",IF($M6077="SI","CUFE o factura duplicada dentro del reporte; no se suma dos veces",IF(IFERROR($H6077,0)&lt;=0,"DIAN reporta valor susceptible 0",IF($L6077="NO",IFERROR(LOOKUP(2,1/((LISTS!$M$2:$M$13&lt;&gt;"")*ISNUMBER(SEARCH(LISTS!$M$2:$M$13,$I6077))),LISTS!$O$2:$O$13),"Medio de pago no elegible o no identificado por DIAN"),"Apta automaticamente por pago electronico y base positiva"))))</f>
        <v/>
      </c>
    </row>
    <row r="6078">
      <c r="A6078" s="9" t="n"/>
      <c r="B6078" s="9" t="n"/>
      <c r="C6078" s="12" t="n"/>
      <c r="D6078" s="11" t="n"/>
      <c r="E6078" s="11" t="n"/>
      <c r="F6078" s="11" t="n"/>
      <c r="G6078" s="11" t="n"/>
      <c r="H6078" s="11" t="n"/>
      <c r="I6078" s="9" t="n"/>
      <c r="J6078" s="9" t="n"/>
      <c r="K6078" s="9" t="n"/>
      <c r="L6078" s="9">
        <f>IF(COUNTA($A6078:$K6078)=0,"",IF(AND(IFERROR($H6078,0)&gt;0,LEN(TRIM($K6078&amp;""))&gt;0,IFERROR(LOOKUP(2,1/((LISTS!$M$2:$M$13&lt;&gt;"")*ISNUMBER(SEARCH(LISTS!$M$2:$M$13,$I6078))),LISTS!$N$2:$N$13),"NO")="SI"),"SI","NO"))</f>
        <v/>
      </c>
      <c r="M6078" s="9">
        <f>IF(COUNTA($A6078:$K6078)=0,"",IF($K6078&lt;&gt;"",IF(COUNTIF($K$19:$K6078,$K6078)&gt;1,"SI","NO"),IF(COUNTIFS($A$19:$A6078,$A6078,$C$19:$C6078,$C6078,$J$19:$J6078,$J6078,$D$19:$D6078,$D6078)&gt;1,"SI","NO")))</f>
        <v/>
      </c>
      <c r="N6078" s="11">
        <f>IF(COUNTA($A6078:$K6078)=0,"",IF(AND($L6078="SI",$M6078="NO"),IFERROR($H6078,0),0))</f>
        <v/>
      </c>
      <c r="O6078" s="9">
        <f>IF(COUNTA($A6078:$K6078)=0,"",IF($M6078="SI","CUFE o factura duplicada dentro del reporte; no se suma dos veces",IF(IFERROR($H6078,0)&lt;=0,"DIAN reporta valor susceptible 0",IF($L6078="NO",IFERROR(LOOKUP(2,1/((LISTS!$M$2:$M$13&lt;&gt;"")*ISNUMBER(SEARCH(LISTS!$M$2:$M$13,$I6078))),LISTS!$O$2:$O$13),"Medio de pago no elegible o no identificado por DIAN"),"Apta automaticamente por pago electronico y base positiva"))))</f>
        <v/>
      </c>
    </row>
    <row r="6079">
      <c r="A6079" s="9" t="n"/>
      <c r="B6079" s="9" t="n"/>
      <c r="C6079" s="12" t="n"/>
      <c r="D6079" s="11" t="n"/>
      <c r="E6079" s="11" t="n"/>
      <c r="F6079" s="11" t="n"/>
      <c r="G6079" s="11" t="n"/>
      <c r="H6079" s="11" t="n"/>
      <c r="I6079" s="9" t="n"/>
      <c r="J6079" s="9" t="n"/>
      <c r="K6079" s="9" t="n"/>
      <c r="L6079" s="9">
        <f>IF(COUNTA($A6079:$K6079)=0,"",IF(AND(IFERROR($H6079,0)&gt;0,LEN(TRIM($K6079&amp;""))&gt;0,IFERROR(LOOKUP(2,1/((LISTS!$M$2:$M$13&lt;&gt;"")*ISNUMBER(SEARCH(LISTS!$M$2:$M$13,$I6079))),LISTS!$N$2:$N$13),"NO")="SI"),"SI","NO"))</f>
        <v/>
      </c>
      <c r="M6079" s="9">
        <f>IF(COUNTA($A6079:$K6079)=0,"",IF($K6079&lt;&gt;"",IF(COUNTIF($K$19:$K6079,$K6079)&gt;1,"SI","NO"),IF(COUNTIFS($A$19:$A6079,$A6079,$C$19:$C6079,$C6079,$J$19:$J6079,$J6079,$D$19:$D6079,$D6079)&gt;1,"SI","NO")))</f>
        <v/>
      </c>
      <c r="N6079" s="11">
        <f>IF(COUNTA($A6079:$K6079)=0,"",IF(AND($L6079="SI",$M6079="NO"),IFERROR($H6079,0),0))</f>
        <v/>
      </c>
      <c r="O6079" s="9">
        <f>IF(COUNTA($A6079:$K6079)=0,"",IF($M6079="SI","CUFE o factura duplicada dentro del reporte; no se suma dos veces",IF(IFERROR($H6079,0)&lt;=0,"DIAN reporta valor susceptible 0",IF($L6079="NO",IFERROR(LOOKUP(2,1/((LISTS!$M$2:$M$13&lt;&gt;"")*ISNUMBER(SEARCH(LISTS!$M$2:$M$13,$I6079))),LISTS!$O$2:$O$13),"Medio de pago no elegible o no identificado por DIAN"),"Apta automaticamente por pago electronico y base positiva"))))</f>
        <v/>
      </c>
    </row>
    <row r="6080">
      <c r="A6080" s="9" t="n"/>
      <c r="B6080" s="9" t="n"/>
      <c r="C6080" s="12" t="n"/>
      <c r="D6080" s="11" t="n"/>
      <c r="E6080" s="11" t="n"/>
      <c r="F6080" s="11" t="n"/>
      <c r="G6080" s="11" t="n"/>
      <c r="H6080" s="11" t="n"/>
      <c r="I6080" s="9" t="n"/>
      <c r="J6080" s="9" t="n"/>
      <c r="K6080" s="9" t="n"/>
      <c r="L6080" s="9">
        <f>IF(COUNTA($A6080:$K6080)=0,"",IF(AND(IFERROR($H6080,0)&gt;0,LEN(TRIM($K6080&amp;""))&gt;0,IFERROR(LOOKUP(2,1/((LISTS!$M$2:$M$13&lt;&gt;"")*ISNUMBER(SEARCH(LISTS!$M$2:$M$13,$I6080))),LISTS!$N$2:$N$13),"NO")="SI"),"SI","NO"))</f>
        <v/>
      </c>
      <c r="M6080" s="9">
        <f>IF(COUNTA($A6080:$K6080)=0,"",IF($K6080&lt;&gt;"",IF(COUNTIF($K$19:$K6080,$K6080)&gt;1,"SI","NO"),IF(COUNTIFS($A$19:$A6080,$A6080,$C$19:$C6080,$C6080,$J$19:$J6080,$J6080,$D$19:$D6080,$D6080)&gt;1,"SI","NO")))</f>
        <v/>
      </c>
      <c r="N6080" s="11">
        <f>IF(COUNTA($A6080:$K6080)=0,"",IF(AND($L6080="SI",$M6080="NO"),IFERROR($H6080,0),0))</f>
        <v/>
      </c>
      <c r="O6080" s="9">
        <f>IF(COUNTA($A6080:$K6080)=0,"",IF($M6080="SI","CUFE o factura duplicada dentro del reporte; no se suma dos veces",IF(IFERROR($H6080,0)&lt;=0,"DIAN reporta valor susceptible 0",IF($L6080="NO",IFERROR(LOOKUP(2,1/((LISTS!$M$2:$M$13&lt;&gt;"")*ISNUMBER(SEARCH(LISTS!$M$2:$M$13,$I6080))),LISTS!$O$2:$O$13),"Medio de pago no elegible o no identificado por DIAN"),"Apta automaticamente por pago electronico y base positiva"))))</f>
        <v/>
      </c>
    </row>
    <row r="6081">
      <c r="A6081" s="9" t="n"/>
      <c r="B6081" s="9" t="n"/>
      <c r="C6081" s="12" t="n"/>
      <c r="D6081" s="11" t="n"/>
      <c r="E6081" s="11" t="n"/>
      <c r="F6081" s="11" t="n"/>
      <c r="G6081" s="11" t="n"/>
      <c r="H6081" s="11" t="n"/>
      <c r="I6081" s="9" t="n"/>
      <c r="J6081" s="9" t="n"/>
      <c r="K6081" s="9" t="n"/>
      <c r="L6081" s="9">
        <f>IF(COUNTA($A6081:$K6081)=0,"",IF(AND(IFERROR($H6081,0)&gt;0,LEN(TRIM($K6081&amp;""))&gt;0,IFERROR(LOOKUP(2,1/((LISTS!$M$2:$M$13&lt;&gt;"")*ISNUMBER(SEARCH(LISTS!$M$2:$M$13,$I6081))),LISTS!$N$2:$N$13),"NO")="SI"),"SI","NO"))</f>
        <v/>
      </c>
      <c r="M6081" s="9">
        <f>IF(COUNTA($A6081:$K6081)=0,"",IF($K6081&lt;&gt;"",IF(COUNTIF($K$19:$K6081,$K6081)&gt;1,"SI","NO"),IF(COUNTIFS($A$19:$A6081,$A6081,$C$19:$C6081,$C6081,$J$19:$J6081,$J6081,$D$19:$D6081,$D6081)&gt;1,"SI","NO")))</f>
        <v/>
      </c>
      <c r="N6081" s="11">
        <f>IF(COUNTA($A6081:$K6081)=0,"",IF(AND($L6081="SI",$M6081="NO"),IFERROR($H6081,0),0))</f>
        <v/>
      </c>
      <c r="O6081" s="9">
        <f>IF(COUNTA($A6081:$K6081)=0,"",IF($M6081="SI","CUFE o factura duplicada dentro del reporte; no se suma dos veces",IF(IFERROR($H6081,0)&lt;=0,"DIAN reporta valor susceptible 0",IF($L6081="NO",IFERROR(LOOKUP(2,1/((LISTS!$M$2:$M$13&lt;&gt;"")*ISNUMBER(SEARCH(LISTS!$M$2:$M$13,$I6081))),LISTS!$O$2:$O$13),"Medio de pago no elegible o no identificado por DIAN"),"Apta automaticamente por pago electronico y base positiva"))))</f>
        <v/>
      </c>
    </row>
    <row r="6082">
      <c r="A6082" s="9" t="n"/>
      <c r="B6082" s="9" t="n"/>
      <c r="C6082" s="12" t="n"/>
      <c r="D6082" s="11" t="n"/>
      <c r="E6082" s="11" t="n"/>
      <c r="F6082" s="11" t="n"/>
      <c r="G6082" s="11" t="n"/>
      <c r="H6082" s="11" t="n"/>
      <c r="I6082" s="9" t="n"/>
      <c r="J6082" s="9" t="n"/>
      <c r="K6082" s="9" t="n"/>
      <c r="L6082" s="9">
        <f>IF(COUNTA($A6082:$K6082)=0,"",IF(AND(IFERROR($H6082,0)&gt;0,LEN(TRIM($K6082&amp;""))&gt;0,IFERROR(LOOKUP(2,1/((LISTS!$M$2:$M$13&lt;&gt;"")*ISNUMBER(SEARCH(LISTS!$M$2:$M$13,$I6082))),LISTS!$N$2:$N$13),"NO")="SI"),"SI","NO"))</f>
        <v/>
      </c>
      <c r="M6082" s="9">
        <f>IF(COUNTA($A6082:$K6082)=0,"",IF($K6082&lt;&gt;"",IF(COUNTIF($K$19:$K6082,$K6082)&gt;1,"SI","NO"),IF(COUNTIFS($A$19:$A6082,$A6082,$C$19:$C6082,$C6082,$J$19:$J6082,$J6082,$D$19:$D6082,$D6082)&gt;1,"SI","NO")))</f>
        <v/>
      </c>
      <c r="N6082" s="11">
        <f>IF(COUNTA($A6082:$K6082)=0,"",IF(AND($L6082="SI",$M6082="NO"),IFERROR($H6082,0),0))</f>
        <v/>
      </c>
      <c r="O6082" s="9">
        <f>IF(COUNTA($A6082:$K6082)=0,"",IF($M6082="SI","CUFE o factura duplicada dentro del reporte; no se suma dos veces",IF(IFERROR($H6082,0)&lt;=0,"DIAN reporta valor susceptible 0",IF($L6082="NO",IFERROR(LOOKUP(2,1/((LISTS!$M$2:$M$13&lt;&gt;"")*ISNUMBER(SEARCH(LISTS!$M$2:$M$13,$I6082))),LISTS!$O$2:$O$13),"Medio de pago no elegible o no identificado por DIAN"),"Apta automaticamente por pago electronico y base positiva"))))</f>
        <v/>
      </c>
    </row>
    <row r="6083">
      <c r="A6083" s="9" t="n"/>
      <c r="B6083" s="9" t="n"/>
      <c r="C6083" s="12" t="n"/>
      <c r="D6083" s="11" t="n"/>
      <c r="E6083" s="11" t="n"/>
      <c r="F6083" s="11" t="n"/>
      <c r="G6083" s="11" t="n"/>
      <c r="H6083" s="11" t="n"/>
      <c r="I6083" s="9" t="n"/>
      <c r="J6083" s="9" t="n"/>
      <c r="K6083" s="9" t="n"/>
      <c r="L6083" s="9">
        <f>IF(COUNTA($A6083:$K6083)=0,"",IF(AND(IFERROR($H6083,0)&gt;0,LEN(TRIM($K6083&amp;""))&gt;0,IFERROR(LOOKUP(2,1/((LISTS!$M$2:$M$13&lt;&gt;"")*ISNUMBER(SEARCH(LISTS!$M$2:$M$13,$I6083))),LISTS!$N$2:$N$13),"NO")="SI"),"SI","NO"))</f>
        <v/>
      </c>
      <c r="M6083" s="9">
        <f>IF(COUNTA($A6083:$K6083)=0,"",IF($K6083&lt;&gt;"",IF(COUNTIF($K$19:$K6083,$K6083)&gt;1,"SI","NO"),IF(COUNTIFS($A$19:$A6083,$A6083,$C$19:$C6083,$C6083,$J$19:$J6083,$J6083,$D$19:$D6083,$D6083)&gt;1,"SI","NO")))</f>
        <v/>
      </c>
      <c r="N6083" s="11">
        <f>IF(COUNTA($A6083:$K6083)=0,"",IF(AND($L6083="SI",$M6083="NO"),IFERROR($H6083,0),0))</f>
        <v/>
      </c>
      <c r="O6083" s="9">
        <f>IF(COUNTA($A6083:$K6083)=0,"",IF($M6083="SI","CUFE o factura duplicada dentro del reporte; no se suma dos veces",IF(IFERROR($H6083,0)&lt;=0,"DIAN reporta valor susceptible 0",IF($L6083="NO",IFERROR(LOOKUP(2,1/((LISTS!$M$2:$M$13&lt;&gt;"")*ISNUMBER(SEARCH(LISTS!$M$2:$M$13,$I6083))),LISTS!$O$2:$O$13),"Medio de pago no elegible o no identificado por DIAN"),"Apta automaticamente por pago electronico y base positiva"))))</f>
        <v/>
      </c>
    </row>
    <row r="6084">
      <c r="A6084" s="9" t="n"/>
      <c r="B6084" s="9" t="n"/>
      <c r="C6084" s="12" t="n"/>
      <c r="D6084" s="11" t="n"/>
      <c r="E6084" s="11" t="n"/>
      <c r="F6084" s="11" t="n"/>
      <c r="G6084" s="11" t="n"/>
      <c r="H6084" s="11" t="n"/>
      <c r="I6084" s="9" t="n"/>
      <c r="J6084" s="9" t="n"/>
      <c r="K6084" s="9" t="n"/>
      <c r="L6084" s="9">
        <f>IF(COUNTA($A6084:$K6084)=0,"",IF(AND(IFERROR($H6084,0)&gt;0,LEN(TRIM($K6084&amp;""))&gt;0,IFERROR(LOOKUP(2,1/((LISTS!$M$2:$M$13&lt;&gt;"")*ISNUMBER(SEARCH(LISTS!$M$2:$M$13,$I6084))),LISTS!$N$2:$N$13),"NO")="SI"),"SI","NO"))</f>
        <v/>
      </c>
      <c r="M6084" s="9">
        <f>IF(COUNTA($A6084:$K6084)=0,"",IF($K6084&lt;&gt;"",IF(COUNTIF($K$19:$K6084,$K6084)&gt;1,"SI","NO"),IF(COUNTIFS($A$19:$A6084,$A6084,$C$19:$C6084,$C6084,$J$19:$J6084,$J6084,$D$19:$D6084,$D6084)&gt;1,"SI","NO")))</f>
        <v/>
      </c>
      <c r="N6084" s="11">
        <f>IF(COUNTA($A6084:$K6084)=0,"",IF(AND($L6084="SI",$M6084="NO"),IFERROR($H6084,0),0))</f>
        <v/>
      </c>
      <c r="O6084" s="9">
        <f>IF(COUNTA($A6084:$K6084)=0,"",IF($M6084="SI","CUFE o factura duplicada dentro del reporte; no se suma dos veces",IF(IFERROR($H6084,0)&lt;=0,"DIAN reporta valor susceptible 0",IF($L6084="NO",IFERROR(LOOKUP(2,1/((LISTS!$M$2:$M$13&lt;&gt;"")*ISNUMBER(SEARCH(LISTS!$M$2:$M$13,$I6084))),LISTS!$O$2:$O$13),"Medio de pago no elegible o no identificado por DIAN"),"Apta automaticamente por pago electronico y base positiva"))))</f>
        <v/>
      </c>
    </row>
    <row r="6085">
      <c r="A6085" s="9" t="n"/>
      <c r="B6085" s="9" t="n"/>
      <c r="C6085" s="12" t="n"/>
      <c r="D6085" s="11" t="n"/>
      <c r="E6085" s="11" t="n"/>
      <c r="F6085" s="11" t="n"/>
      <c r="G6085" s="11" t="n"/>
      <c r="H6085" s="11" t="n"/>
      <c r="I6085" s="9" t="n"/>
      <c r="J6085" s="9" t="n"/>
      <c r="K6085" s="9" t="n"/>
      <c r="L6085" s="9">
        <f>IF(COUNTA($A6085:$K6085)=0,"",IF(AND(IFERROR($H6085,0)&gt;0,LEN(TRIM($K6085&amp;""))&gt;0,IFERROR(LOOKUP(2,1/((LISTS!$M$2:$M$13&lt;&gt;"")*ISNUMBER(SEARCH(LISTS!$M$2:$M$13,$I6085))),LISTS!$N$2:$N$13),"NO")="SI"),"SI","NO"))</f>
        <v/>
      </c>
      <c r="M6085" s="9">
        <f>IF(COUNTA($A6085:$K6085)=0,"",IF($K6085&lt;&gt;"",IF(COUNTIF($K$19:$K6085,$K6085)&gt;1,"SI","NO"),IF(COUNTIFS($A$19:$A6085,$A6085,$C$19:$C6085,$C6085,$J$19:$J6085,$J6085,$D$19:$D6085,$D6085)&gt;1,"SI","NO")))</f>
        <v/>
      </c>
      <c r="N6085" s="11">
        <f>IF(COUNTA($A6085:$K6085)=0,"",IF(AND($L6085="SI",$M6085="NO"),IFERROR($H6085,0),0))</f>
        <v/>
      </c>
      <c r="O6085" s="9">
        <f>IF(COUNTA($A6085:$K6085)=0,"",IF($M6085="SI","CUFE o factura duplicada dentro del reporte; no se suma dos veces",IF(IFERROR($H6085,0)&lt;=0,"DIAN reporta valor susceptible 0",IF($L6085="NO",IFERROR(LOOKUP(2,1/((LISTS!$M$2:$M$13&lt;&gt;"")*ISNUMBER(SEARCH(LISTS!$M$2:$M$13,$I6085))),LISTS!$O$2:$O$13),"Medio de pago no elegible o no identificado por DIAN"),"Apta automaticamente por pago electronico y base positiva"))))</f>
        <v/>
      </c>
    </row>
    <row r="6086">
      <c r="A6086" s="9" t="n"/>
      <c r="B6086" s="9" t="n"/>
      <c r="C6086" s="12" t="n"/>
      <c r="D6086" s="11" t="n"/>
      <c r="E6086" s="11" t="n"/>
      <c r="F6086" s="11" t="n"/>
      <c r="G6086" s="11" t="n"/>
      <c r="H6086" s="11" t="n"/>
      <c r="I6086" s="9" t="n"/>
      <c r="J6086" s="9" t="n"/>
      <c r="K6086" s="9" t="n"/>
      <c r="L6086" s="9">
        <f>IF(COUNTA($A6086:$K6086)=0,"",IF(AND(IFERROR($H6086,0)&gt;0,LEN(TRIM($K6086&amp;""))&gt;0,IFERROR(LOOKUP(2,1/((LISTS!$M$2:$M$13&lt;&gt;"")*ISNUMBER(SEARCH(LISTS!$M$2:$M$13,$I6086))),LISTS!$N$2:$N$13),"NO")="SI"),"SI","NO"))</f>
        <v/>
      </c>
      <c r="M6086" s="9">
        <f>IF(COUNTA($A6086:$K6086)=0,"",IF($K6086&lt;&gt;"",IF(COUNTIF($K$19:$K6086,$K6086)&gt;1,"SI","NO"),IF(COUNTIFS($A$19:$A6086,$A6086,$C$19:$C6086,$C6086,$J$19:$J6086,$J6086,$D$19:$D6086,$D6086)&gt;1,"SI","NO")))</f>
        <v/>
      </c>
      <c r="N6086" s="11">
        <f>IF(COUNTA($A6086:$K6086)=0,"",IF(AND($L6086="SI",$M6086="NO"),IFERROR($H6086,0),0))</f>
        <v/>
      </c>
      <c r="O6086" s="9">
        <f>IF(COUNTA($A6086:$K6086)=0,"",IF($M6086="SI","CUFE o factura duplicada dentro del reporte; no se suma dos veces",IF(IFERROR($H6086,0)&lt;=0,"DIAN reporta valor susceptible 0",IF($L6086="NO",IFERROR(LOOKUP(2,1/((LISTS!$M$2:$M$13&lt;&gt;"")*ISNUMBER(SEARCH(LISTS!$M$2:$M$13,$I6086))),LISTS!$O$2:$O$13),"Medio de pago no elegible o no identificado por DIAN"),"Apta automaticamente por pago electronico y base positiva"))))</f>
        <v/>
      </c>
    </row>
    <row r="6087">
      <c r="A6087" s="9" t="n"/>
      <c r="B6087" s="9" t="n"/>
      <c r="C6087" s="12" t="n"/>
      <c r="D6087" s="11" t="n"/>
      <c r="E6087" s="11" t="n"/>
      <c r="F6087" s="11" t="n"/>
      <c r="G6087" s="11" t="n"/>
      <c r="H6087" s="11" t="n"/>
      <c r="I6087" s="9" t="n"/>
      <c r="J6087" s="9" t="n"/>
      <c r="K6087" s="9" t="n"/>
      <c r="L6087" s="9">
        <f>IF(COUNTA($A6087:$K6087)=0,"",IF(AND(IFERROR($H6087,0)&gt;0,LEN(TRIM($K6087&amp;""))&gt;0,IFERROR(LOOKUP(2,1/((LISTS!$M$2:$M$13&lt;&gt;"")*ISNUMBER(SEARCH(LISTS!$M$2:$M$13,$I6087))),LISTS!$N$2:$N$13),"NO")="SI"),"SI","NO"))</f>
        <v/>
      </c>
      <c r="M6087" s="9">
        <f>IF(COUNTA($A6087:$K6087)=0,"",IF($K6087&lt;&gt;"",IF(COUNTIF($K$19:$K6087,$K6087)&gt;1,"SI","NO"),IF(COUNTIFS($A$19:$A6087,$A6087,$C$19:$C6087,$C6087,$J$19:$J6087,$J6087,$D$19:$D6087,$D6087)&gt;1,"SI","NO")))</f>
        <v/>
      </c>
      <c r="N6087" s="11">
        <f>IF(COUNTA($A6087:$K6087)=0,"",IF(AND($L6087="SI",$M6087="NO"),IFERROR($H6087,0),0))</f>
        <v/>
      </c>
      <c r="O6087" s="9">
        <f>IF(COUNTA($A6087:$K6087)=0,"",IF($M6087="SI","CUFE o factura duplicada dentro del reporte; no se suma dos veces",IF(IFERROR($H6087,0)&lt;=0,"DIAN reporta valor susceptible 0",IF($L6087="NO",IFERROR(LOOKUP(2,1/((LISTS!$M$2:$M$13&lt;&gt;"")*ISNUMBER(SEARCH(LISTS!$M$2:$M$13,$I6087))),LISTS!$O$2:$O$13),"Medio de pago no elegible o no identificado por DIAN"),"Apta automaticamente por pago electronico y base positiva"))))</f>
        <v/>
      </c>
    </row>
    <row r="6088">
      <c r="A6088" s="9" t="n"/>
      <c r="B6088" s="9" t="n"/>
      <c r="C6088" s="12" t="n"/>
      <c r="D6088" s="11" t="n"/>
      <c r="E6088" s="11" t="n"/>
      <c r="F6088" s="11" t="n"/>
      <c r="G6088" s="11" t="n"/>
      <c r="H6088" s="11" t="n"/>
      <c r="I6088" s="9" t="n"/>
      <c r="J6088" s="9" t="n"/>
      <c r="K6088" s="9" t="n"/>
      <c r="L6088" s="9">
        <f>IF(COUNTA($A6088:$K6088)=0,"",IF(AND(IFERROR($H6088,0)&gt;0,LEN(TRIM($K6088&amp;""))&gt;0,IFERROR(LOOKUP(2,1/((LISTS!$M$2:$M$13&lt;&gt;"")*ISNUMBER(SEARCH(LISTS!$M$2:$M$13,$I6088))),LISTS!$N$2:$N$13),"NO")="SI"),"SI","NO"))</f>
        <v/>
      </c>
      <c r="M6088" s="9">
        <f>IF(COUNTA($A6088:$K6088)=0,"",IF($K6088&lt;&gt;"",IF(COUNTIF($K$19:$K6088,$K6088)&gt;1,"SI","NO"),IF(COUNTIFS($A$19:$A6088,$A6088,$C$19:$C6088,$C6088,$J$19:$J6088,$J6088,$D$19:$D6088,$D6088)&gt;1,"SI","NO")))</f>
        <v/>
      </c>
      <c r="N6088" s="11">
        <f>IF(COUNTA($A6088:$K6088)=0,"",IF(AND($L6088="SI",$M6088="NO"),IFERROR($H6088,0),0))</f>
        <v/>
      </c>
      <c r="O6088" s="9">
        <f>IF(COUNTA($A6088:$K6088)=0,"",IF($M6088="SI","CUFE o factura duplicada dentro del reporte; no se suma dos veces",IF(IFERROR($H6088,0)&lt;=0,"DIAN reporta valor susceptible 0",IF($L6088="NO",IFERROR(LOOKUP(2,1/((LISTS!$M$2:$M$13&lt;&gt;"")*ISNUMBER(SEARCH(LISTS!$M$2:$M$13,$I6088))),LISTS!$O$2:$O$13),"Medio de pago no elegible o no identificado por DIAN"),"Apta automaticamente por pago electronico y base positiva"))))</f>
        <v/>
      </c>
    </row>
    <row r="6089">
      <c r="A6089" s="9" t="n"/>
      <c r="B6089" s="9" t="n"/>
      <c r="C6089" s="12" t="n"/>
      <c r="D6089" s="11" t="n"/>
      <c r="E6089" s="11" t="n"/>
      <c r="F6089" s="11" t="n"/>
      <c r="G6089" s="11" t="n"/>
      <c r="H6089" s="11" t="n"/>
      <c r="I6089" s="9" t="n"/>
      <c r="J6089" s="9" t="n"/>
      <c r="K6089" s="9" t="n"/>
      <c r="L6089" s="9">
        <f>IF(COUNTA($A6089:$K6089)=0,"",IF(AND(IFERROR($H6089,0)&gt;0,LEN(TRIM($K6089&amp;""))&gt;0,IFERROR(LOOKUP(2,1/((LISTS!$M$2:$M$13&lt;&gt;"")*ISNUMBER(SEARCH(LISTS!$M$2:$M$13,$I6089))),LISTS!$N$2:$N$13),"NO")="SI"),"SI","NO"))</f>
        <v/>
      </c>
      <c r="M6089" s="9">
        <f>IF(COUNTA($A6089:$K6089)=0,"",IF($K6089&lt;&gt;"",IF(COUNTIF($K$19:$K6089,$K6089)&gt;1,"SI","NO"),IF(COUNTIFS($A$19:$A6089,$A6089,$C$19:$C6089,$C6089,$J$19:$J6089,$J6089,$D$19:$D6089,$D6089)&gt;1,"SI","NO")))</f>
        <v/>
      </c>
      <c r="N6089" s="11">
        <f>IF(COUNTA($A6089:$K6089)=0,"",IF(AND($L6089="SI",$M6089="NO"),IFERROR($H6089,0),0))</f>
        <v/>
      </c>
      <c r="O6089" s="9">
        <f>IF(COUNTA($A6089:$K6089)=0,"",IF($M6089="SI","CUFE o factura duplicada dentro del reporte; no se suma dos veces",IF(IFERROR($H6089,0)&lt;=0,"DIAN reporta valor susceptible 0",IF($L6089="NO",IFERROR(LOOKUP(2,1/((LISTS!$M$2:$M$13&lt;&gt;"")*ISNUMBER(SEARCH(LISTS!$M$2:$M$13,$I6089))),LISTS!$O$2:$O$13),"Medio de pago no elegible o no identificado por DIAN"),"Apta automaticamente por pago electronico y base positiva"))))</f>
        <v/>
      </c>
    </row>
    <row r="6090">
      <c r="A6090" s="9" t="n"/>
      <c r="B6090" s="9" t="n"/>
      <c r="C6090" s="12" t="n"/>
      <c r="D6090" s="11" t="n"/>
      <c r="E6090" s="11" t="n"/>
      <c r="F6090" s="11" t="n"/>
      <c r="G6090" s="11" t="n"/>
      <c r="H6090" s="11" t="n"/>
      <c r="I6090" s="9" t="n"/>
      <c r="J6090" s="9" t="n"/>
      <c r="K6090" s="9" t="n"/>
      <c r="L6090" s="9">
        <f>IF(COUNTA($A6090:$K6090)=0,"",IF(AND(IFERROR($H6090,0)&gt;0,LEN(TRIM($K6090&amp;""))&gt;0,IFERROR(LOOKUP(2,1/((LISTS!$M$2:$M$13&lt;&gt;"")*ISNUMBER(SEARCH(LISTS!$M$2:$M$13,$I6090))),LISTS!$N$2:$N$13),"NO")="SI"),"SI","NO"))</f>
        <v/>
      </c>
      <c r="M6090" s="9">
        <f>IF(COUNTA($A6090:$K6090)=0,"",IF($K6090&lt;&gt;"",IF(COUNTIF($K$19:$K6090,$K6090)&gt;1,"SI","NO"),IF(COUNTIFS($A$19:$A6090,$A6090,$C$19:$C6090,$C6090,$J$19:$J6090,$J6090,$D$19:$D6090,$D6090)&gt;1,"SI","NO")))</f>
        <v/>
      </c>
      <c r="N6090" s="11">
        <f>IF(COUNTA($A6090:$K6090)=0,"",IF(AND($L6090="SI",$M6090="NO"),IFERROR($H6090,0),0))</f>
        <v/>
      </c>
      <c r="O6090" s="9">
        <f>IF(COUNTA($A6090:$K6090)=0,"",IF($M6090="SI","CUFE o factura duplicada dentro del reporte; no se suma dos veces",IF(IFERROR($H6090,0)&lt;=0,"DIAN reporta valor susceptible 0",IF($L6090="NO",IFERROR(LOOKUP(2,1/((LISTS!$M$2:$M$13&lt;&gt;"")*ISNUMBER(SEARCH(LISTS!$M$2:$M$13,$I6090))),LISTS!$O$2:$O$13),"Medio de pago no elegible o no identificado por DIAN"),"Apta automaticamente por pago electronico y base positiva"))))</f>
        <v/>
      </c>
    </row>
    <row r="6091">
      <c r="A6091" s="9" t="n"/>
      <c r="B6091" s="9" t="n"/>
      <c r="C6091" s="12" t="n"/>
      <c r="D6091" s="11" t="n"/>
      <c r="E6091" s="11" t="n"/>
      <c r="F6091" s="11" t="n"/>
      <c r="G6091" s="11" t="n"/>
      <c r="H6091" s="11" t="n"/>
      <c r="I6091" s="9" t="n"/>
      <c r="J6091" s="9" t="n"/>
      <c r="K6091" s="9" t="n"/>
      <c r="L6091" s="9">
        <f>IF(COUNTA($A6091:$K6091)=0,"",IF(AND(IFERROR($H6091,0)&gt;0,LEN(TRIM($K6091&amp;""))&gt;0,IFERROR(LOOKUP(2,1/((LISTS!$M$2:$M$13&lt;&gt;"")*ISNUMBER(SEARCH(LISTS!$M$2:$M$13,$I6091))),LISTS!$N$2:$N$13),"NO")="SI"),"SI","NO"))</f>
        <v/>
      </c>
      <c r="M6091" s="9">
        <f>IF(COUNTA($A6091:$K6091)=0,"",IF($K6091&lt;&gt;"",IF(COUNTIF($K$19:$K6091,$K6091)&gt;1,"SI","NO"),IF(COUNTIFS($A$19:$A6091,$A6091,$C$19:$C6091,$C6091,$J$19:$J6091,$J6091,$D$19:$D6091,$D6091)&gt;1,"SI","NO")))</f>
        <v/>
      </c>
      <c r="N6091" s="11">
        <f>IF(COUNTA($A6091:$K6091)=0,"",IF(AND($L6091="SI",$M6091="NO"),IFERROR($H6091,0),0))</f>
        <v/>
      </c>
      <c r="O6091" s="9">
        <f>IF(COUNTA($A6091:$K6091)=0,"",IF($M6091="SI","CUFE o factura duplicada dentro del reporte; no se suma dos veces",IF(IFERROR($H6091,0)&lt;=0,"DIAN reporta valor susceptible 0",IF($L6091="NO",IFERROR(LOOKUP(2,1/((LISTS!$M$2:$M$13&lt;&gt;"")*ISNUMBER(SEARCH(LISTS!$M$2:$M$13,$I6091))),LISTS!$O$2:$O$13),"Medio de pago no elegible o no identificado por DIAN"),"Apta automaticamente por pago electronico y base positiva"))))</f>
        <v/>
      </c>
    </row>
    <row r="6092">
      <c r="A6092" s="9" t="n"/>
      <c r="B6092" s="9" t="n"/>
      <c r="C6092" s="12" t="n"/>
      <c r="D6092" s="11" t="n"/>
      <c r="E6092" s="11" t="n"/>
      <c r="F6092" s="11" t="n"/>
      <c r="G6092" s="11" t="n"/>
      <c r="H6092" s="11" t="n"/>
      <c r="I6092" s="9" t="n"/>
      <c r="J6092" s="9" t="n"/>
      <c r="K6092" s="9" t="n"/>
      <c r="L6092" s="9">
        <f>IF(COUNTA($A6092:$K6092)=0,"",IF(AND(IFERROR($H6092,0)&gt;0,LEN(TRIM($K6092&amp;""))&gt;0,IFERROR(LOOKUP(2,1/((LISTS!$M$2:$M$13&lt;&gt;"")*ISNUMBER(SEARCH(LISTS!$M$2:$M$13,$I6092))),LISTS!$N$2:$N$13),"NO")="SI"),"SI","NO"))</f>
        <v/>
      </c>
      <c r="M6092" s="9">
        <f>IF(COUNTA($A6092:$K6092)=0,"",IF($K6092&lt;&gt;"",IF(COUNTIF($K$19:$K6092,$K6092)&gt;1,"SI","NO"),IF(COUNTIFS($A$19:$A6092,$A6092,$C$19:$C6092,$C6092,$J$19:$J6092,$J6092,$D$19:$D6092,$D6092)&gt;1,"SI","NO")))</f>
        <v/>
      </c>
      <c r="N6092" s="11">
        <f>IF(COUNTA($A6092:$K6092)=0,"",IF(AND($L6092="SI",$M6092="NO"),IFERROR($H6092,0),0))</f>
        <v/>
      </c>
      <c r="O6092" s="9">
        <f>IF(COUNTA($A6092:$K6092)=0,"",IF($M6092="SI","CUFE o factura duplicada dentro del reporte; no se suma dos veces",IF(IFERROR($H6092,0)&lt;=0,"DIAN reporta valor susceptible 0",IF($L6092="NO",IFERROR(LOOKUP(2,1/((LISTS!$M$2:$M$13&lt;&gt;"")*ISNUMBER(SEARCH(LISTS!$M$2:$M$13,$I6092))),LISTS!$O$2:$O$13),"Medio de pago no elegible o no identificado por DIAN"),"Apta automaticamente por pago electronico y base positiva"))))</f>
        <v/>
      </c>
    </row>
    <row r="6093">
      <c r="A6093" s="9" t="n"/>
      <c r="B6093" s="9" t="n"/>
      <c r="C6093" s="12" t="n"/>
      <c r="D6093" s="11" t="n"/>
      <c r="E6093" s="11" t="n"/>
      <c r="F6093" s="11" t="n"/>
      <c r="G6093" s="11" t="n"/>
      <c r="H6093" s="11" t="n"/>
      <c r="I6093" s="9" t="n"/>
      <c r="J6093" s="9" t="n"/>
      <c r="K6093" s="9" t="n"/>
      <c r="L6093" s="9">
        <f>IF(COUNTA($A6093:$K6093)=0,"",IF(AND(IFERROR($H6093,0)&gt;0,LEN(TRIM($K6093&amp;""))&gt;0,IFERROR(LOOKUP(2,1/((LISTS!$M$2:$M$13&lt;&gt;"")*ISNUMBER(SEARCH(LISTS!$M$2:$M$13,$I6093))),LISTS!$N$2:$N$13),"NO")="SI"),"SI","NO"))</f>
        <v/>
      </c>
      <c r="M6093" s="9">
        <f>IF(COUNTA($A6093:$K6093)=0,"",IF($K6093&lt;&gt;"",IF(COUNTIF($K$19:$K6093,$K6093)&gt;1,"SI","NO"),IF(COUNTIFS($A$19:$A6093,$A6093,$C$19:$C6093,$C6093,$J$19:$J6093,$J6093,$D$19:$D6093,$D6093)&gt;1,"SI","NO")))</f>
        <v/>
      </c>
      <c r="N6093" s="11">
        <f>IF(COUNTA($A6093:$K6093)=0,"",IF(AND($L6093="SI",$M6093="NO"),IFERROR($H6093,0),0))</f>
        <v/>
      </c>
      <c r="O6093" s="9">
        <f>IF(COUNTA($A6093:$K6093)=0,"",IF($M6093="SI","CUFE o factura duplicada dentro del reporte; no se suma dos veces",IF(IFERROR($H6093,0)&lt;=0,"DIAN reporta valor susceptible 0",IF($L6093="NO",IFERROR(LOOKUP(2,1/((LISTS!$M$2:$M$13&lt;&gt;"")*ISNUMBER(SEARCH(LISTS!$M$2:$M$13,$I6093))),LISTS!$O$2:$O$13),"Medio de pago no elegible o no identificado por DIAN"),"Apta automaticamente por pago electronico y base positiva"))))</f>
        <v/>
      </c>
    </row>
    <row r="6094">
      <c r="A6094" s="9" t="n"/>
      <c r="B6094" s="9" t="n"/>
      <c r="C6094" s="12" t="n"/>
      <c r="D6094" s="11" t="n"/>
      <c r="E6094" s="11" t="n"/>
      <c r="F6094" s="11" t="n"/>
      <c r="G6094" s="11" t="n"/>
      <c r="H6094" s="11" t="n"/>
      <c r="I6094" s="9" t="n"/>
      <c r="J6094" s="9" t="n"/>
      <c r="K6094" s="9" t="n"/>
      <c r="L6094" s="9">
        <f>IF(COUNTA($A6094:$K6094)=0,"",IF(AND(IFERROR($H6094,0)&gt;0,LEN(TRIM($K6094&amp;""))&gt;0,IFERROR(LOOKUP(2,1/((LISTS!$M$2:$M$13&lt;&gt;"")*ISNUMBER(SEARCH(LISTS!$M$2:$M$13,$I6094))),LISTS!$N$2:$N$13),"NO")="SI"),"SI","NO"))</f>
        <v/>
      </c>
      <c r="M6094" s="9">
        <f>IF(COUNTA($A6094:$K6094)=0,"",IF($K6094&lt;&gt;"",IF(COUNTIF($K$19:$K6094,$K6094)&gt;1,"SI","NO"),IF(COUNTIFS($A$19:$A6094,$A6094,$C$19:$C6094,$C6094,$J$19:$J6094,$J6094,$D$19:$D6094,$D6094)&gt;1,"SI","NO")))</f>
        <v/>
      </c>
      <c r="N6094" s="11">
        <f>IF(COUNTA($A6094:$K6094)=0,"",IF(AND($L6094="SI",$M6094="NO"),IFERROR($H6094,0),0))</f>
        <v/>
      </c>
      <c r="O6094" s="9">
        <f>IF(COUNTA($A6094:$K6094)=0,"",IF($M6094="SI","CUFE o factura duplicada dentro del reporte; no se suma dos veces",IF(IFERROR($H6094,0)&lt;=0,"DIAN reporta valor susceptible 0",IF($L6094="NO",IFERROR(LOOKUP(2,1/((LISTS!$M$2:$M$13&lt;&gt;"")*ISNUMBER(SEARCH(LISTS!$M$2:$M$13,$I6094))),LISTS!$O$2:$O$13),"Medio de pago no elegible o no identificado por DIAN"),"Apta automaticamente por pago electronico y base positiva"))))</f>
        <v/>
      </c>
    </row>
    <row r="6095">
      <c r="A6095" s="9" t="n"/>
      <c r="B6095" s="9" t="n"/>
      <c r="C6095" s="12" t="n"/>
      <c r="D6095" s="11" t="n"/>
      <c r="E6095" s="11" t="n"/>
      <c r="F6095" s="11" t="n"/>
      <c r="G6095" s="11" t="n"/>
      <c r="H6095" s="11" t="n"/>
      <c r="I6095" s="9" t="n"/>
      <c r="J6095" s="9" t="n"/>
      <c r="K6095" s="9" t="n"/>
      <c r="L6095" s="9">
        <f>IF(COUNTA($A6095:$K6095)=0,"",IF(AND(IFERROR($H6095,0)&gt;0,LEN(TRIM($K6095&amp;""))&gt;0,IFERROR(LOOKUP(2,1/((LISTS!$M$2:$M$13&lt;&gt;"")*ISNUMBER(SEARCH(LISTS!$M$2:$M$13,$I6095))),LISTS!$N$2:$N$13),"NO")="SI"),"SI","NO"))</f>
        <v/>
      </c>
      <c r="M6095" s="9">
        <f>IF(COUNTA($A6095:$K6095)=0,"",IF($K6095&lt;&gt;"",IF(COUNTIF($K$19:$K6095,$K6095)&gt;1,"SI","NO"),IF(COUNTIFS($A$19:$A6095,$A6095,$C$19:$C6095,$C6095,$J$19:$J6095,$J6095,$D$19:$D6095,$D6095)&gt;1,"SI","NO")))</f>
        <v/>
      </c>
      <c r="N6095" s="11">
        <f>IF(COUNTA($A6095:$K6095)=0,"",IF(AND($L6095="SI",$M6095="NO"),IFERROR($H6095,0),0))</f>
        <v/>
      </c>
      <c r="O6095" s="9">
        <f>IF(COUNTA($A6095:$K6095)=0,"",IF($M6095="SI","CUFE o factura duplicada dentro del reporte; no se suma dos veces",IF(IFERROR($H6095,0)&lt;=0,"DIAN reporta valor susceptible 0",IF($L6095="NO",IFERROR(LOOKUP(2,1/((LISTS!$M$2:$M$13&lt;&gt;"")*ISNUMBER(SEARCH(LISTS!$M$2:$M$13,$I6095))),LISTS!$O$2:$O$13),"Medio de pago no elegible o no identificado por DIAN"),"Apta automaticamente por pago electronico y base positiva"))))</f>
        <v/>
      </c>
    </row>
    <row r="6096">
      <c r="A6096" s="9" t="n"/>
      <c r="B6096" s="9" t="n"/>
      <c r="C6096" s="12" t="n"/>
      <c r="D6096" s="11" t="n"/>
      <c r="E6096" s="11" t="n"/>
      <c r="F6096" s="11" t="n"/>
      <c r="G6096" s="11" t="n"/>
      <c r="H6096" s="11" t="n"/>
      <c r="I6096" s="9" t="n"/>
      <c r="J6096" s="9" t="n"/>
      <c r="K6096" s="9" t="n"/>
      <c r="L6096" s="9">
        <f>IF(COUNTA($A6096:$K6096)=0,"",IF(AND(IFERROR($H6096,0)&gt;0,LEN(TRIM($K6096&amp;""))&gt;0,IFERROR(LOOKUP(2,1/((LISTS!$M$2:$M$13&lt;&gt;"")*ISNUMBER(SEARCH(LISTS!$M$2:$M$13,$I6096))),LISTS!$N$2:$N$13),"NO")="SI"),"SI","NO"))</f>
        <v/>
      </c>
      <c r="M6096" s="9">
        <f>IF(COUNTA($A6096:$K6096)=0,"",IF($K6096&lt;&gt;"",IF(COUNTIF($K$19:$K6096,$K6096)&gt;1,"SI","NO"),IF(COUNTIFS($A$19:$A6096,$A6096,$C$19:$C6096,$C6096,$J$19:$J6096,$J6096,$D$19:$D6096,$D6096)&gt;1,"SI","NO")))</f>
        <v/>
      </c>
      <c r="N6096" s="11">
        <f>IF(COUNTA($A6096:$K6096)=0,"",IF(AND($L6096="SI",$M6096="NO"),IFERROR($H6096,0),0))</f>
        <v/>
      </c>
      <c r="O6096" s="9">
        <f>IF(COUNTA($A6096:$K6096)=0,"",IF($M6096="SI","CUFE o factura duplicada dentro del reporte; no se suma dos veces",IF(IFERROR($H6096,0)&lt;=0,"DIAN reporta valor susceptible 0",IF($L6096="NO",IFERROR(LOOKUP(2,1/((LISTS!$M$2:$M$13&lt;&gt;"")*ISNUMBER(SEARCH(LISTS!$M$2:$M$13,$I6096))),LISTS!$O$2:$O$13),"Medio de pago no elegible o no identificado por DIAN"),"Apta automaticamente por pago electronico y base positiva"))))</f>
        <v/>
      </c>
    </row>
    <row r="6097">
      <c r="A6097" s="9" t="n"/>
      <c r="B6097" s="9" t="n"/>
      <c r="C6097" s="12" t="n"/>
      <c r="D6097" s="11" t="n"/>
      <c r="E6097" s="11" t="n"/>
      <c r="F6097" s="11" t="n"/>
      <c r="G6097" s="11" t="n"/>
      <c r="H6097" s="11" t="n"/>
      <c r="I6097" s="9" t="n"/>
      <c r="J6097" s="9" t="n"/>
      <c r="K6097" s="9" t="n"/>
      <c r="L6097" s="9">
        <f>IF(COUNTA($A6097:$K6097)=0,"",IF(AND(IFERROR($H6097,0)&gt;0,LEN(TRIM($K6097&amp;""))&gt;0,IFERROR(LOOKUP(2,1/((LISTS!$M$2:$M$13&lt;&gt;"")*ISNUMBER(SEARCH(LISTS!$M$2:$M$13,$I6097))),LISTS!$N$2:$N$13),"NO")="SI"),"SI","NO"))</f>
        <v/>
      </c>
      <c r="M6097" s="9">
        <f>IF(COUNTA($A6097:$K6097)=0,"",IF($K6097&lt;&gt;"",IF(COUNTIF($K$19:$K6097,$K6097)&gt;1,"SI","NO"),IF(COUNTIFS($A$19:$A6097,$A6097,$C$19:$C6097,$C6097,$J$19:$J6097,$J6097,$D$19:$D6097,$D6097)&gt;1,"SI","NO")))</f>
        <v/>
      </c>
      <c r="N6097" s="11">
        <f>IF(COUNTA($A6097:$K6097)=0,"",IF(AND($L6097="SI",$M6097="NO"),IFERROR($H6097,0),0))</f>
        <v/>
      </c>
      <c r="O6097" s="9">
        <f>IF(COUNTA($A6097:$K6097)=0,"",IF($M6097="SI","CUFE o factura duplicada dentro del reporte; no se suma dos veces",IF(IFERROR($H6097,0)&lt;=0,"DIAN reporta valor susceptible 0",IF($L6097="NO",IFERROR(LOOKUP(2,1/((LISTS!$M$2:$M$13&lt;&gt;"")*ISNUMBER(SEARCH(LISTS!$M$2:$M$13,$I6097))),LISTS!$O$2:$O$13),"Medio de pago no elegible o no identificado por DIAN"),"Apta automaticamente por pago electronico y base positiva"))))</f>
        <v/>
      </c>
    </row>
    <row r="6098">
      <c r="A6098" s="9" t="n"/>
      <c r="B6098" s="9" t="n"/>
      <c r="C6098" s="12" t="n"/>
      <c r="D6098" s="11" t="n"/>
      <c r="E6098" s="11" t="n"/>
      <c r="F6098" s="11" t="n"/>
      <c r="G6098" s="11" t="n"/>
      <c r="H6098" s="11" t="n"/>
      <c r="I6098" s="9" t="n"/>
      <c r="J6098" s="9" t="n"/>
      <c r="K6098" s="9" t="n"/>
      <c r="L6098" s="9">
        <f>IF(COUNTA($A6098:$K6098)=0,"",IF(AND(IFERROR($H6098,0)&gt;0,LEN(TRIM($K6098&amp;""))&gt;0,IFERROR(LOOKUP(2,1/((LISTS!$M$2:$M$13&lt;&gt;"")*ISNUMBER(SEARCH(LISTS!$M$2:$M$13,$I6098))),LISTS!$N$2:$N$13),"NO")="SI"),"SI","NO"))</f>
        <v/>
      </c>
      <c r="M6098" s="9">
        <f>IF(COUNTA($A6098:$K6098)=0,"",IF($K6098&lt;&gt;"",IF(COUNTIF($K$19:$K6098,$K6098)&gt;1,"SI","NO"),IF(COUNTIFS($A$19:$A6098,$A6098,$C$19:$C6098,$C6098,$J$19:$J6098,$J6098,$D$19:$D6098,$D6098)&gt;1,"SI","NO")))</f>
        <v/>
      </c>
      <c r="N6098" s="11">
        <f>IF(COUNTA($A6098:$K6098)=0,"",IF(AND($L6098="SI",$M6098="NO"),IFERROR($H6098,0),0))</f>
        <v/>
      </c>
      <c r="O6098" s="9">
        <f>IF(COUNTA($A6098:$K6098)=0,"",IF($M6098="SI","CUFE o factura duplicada dentro del reporte; no se suma dos veces",IF(IFERROR($H6098,0)&lt;=0,"DIAN reporta valor susceptible 0",IF($L6098="NO",IFERROR(LOOKUP(2,1/((LISTS!$M$2:$M$13&lt;&gt;"")*ISNUMBER(SEARCH(LISTS!$M$2:$M$13,$I6098))),LISTS!$O$2:$O$13),"Medio de pago no elegible o no identificado por DIAN"),"Apta automaticamente por pago electronico y base positiva"))))</f>
        <v/>
      </c>
    </row>
    <row r="6099">
      <c r="A6099" s="9" t="n"/>
      <c r="B6099" s="9" t="n"/>
      <c r="C6099" s="12" t="n"/>
      <c r="D6099" s="11" t="n"/>
      <c r="E6099" s="11" t="n"/>
      <c r="F6099" s="11" t="n"/>
      <c r="G6099" s="11" t="n"/>
      <c r="H6099" s="11" t="n"/>
      <c r="I6099" s="9" t="n"/>
      <c r="J6099" s="9" t="n"/>
      <c r="K6099" s="9" t="n"/>
      <c r="L6099" s="9">
        <f>IF(COUNTA($A6099:$K6099)=0,"",IF(AND(IFERROR($H6099,0)&gt;0,LEN(TRIM($K6099&amp;""))&gt;0,IFERROR(LOOKUP(2,1/((LISTS!$M$2:$M$13&lt;&gt;"")*ISNUMBER(SEARCH(LISTS!$M$2:$M$13,$I6099))),LISTS!$N$2:$N$13),"NO")="SI"),"SI","NO"))</f>
        <v/>
      </c>
      <c r="M6099" s="9">
        <f>IF(COUNTA($A6099:$K6099)=0,"",IF($K6099&lt;&gt;"",IF(COUNTIF($K$19:$K6099,$K6099)&gt;1,"SI","NO"),IF(COUNTIFS($A$19:$A6099,$A6099,$C$19:$C6099,$C6099,$J$19:$J6099,$J6099,$D$19:$D6099,$D6099)&gt;1,"SI","NO")))</f>
        <v/>
      </c>
      <c r="N6099" s="11">
        <f>IF(COUNTA($A6099:$K6099)=0,"",IF(AND($L6099="SI",$M6099="NO"),IFERROR($H6099,0),0))</f>
        <v/>
      </c>
      <c r="O6099" s="9">
        <f>IF(COUNTA($A6099:$K6099)=0,"",IF($M6099="SI","CUFE o factura duplicada dentro del reporte; no se suma dos veces",IF(IFERROR($H6099,0)&lt;=0,"DIAN reporta valor susceptible 0",IF($L6099="NO",IFERROR(LOOKUP(2,1/((LISTS!$M$2:$M$13&lt;&gt;"")*ISNUMBER(SEARCH(LISTS!$M$2:$M$13,$I6099))),LISTS!$O$2:$O$13),"Medio de pago no elegible o no identificado por DIAN"),"Apta automaticamente por pago electronico y base positiva"))))</f>
        <v/>
      </c>
    </row>
    <row r="6100">
      <c r="A6100" s="9" t="n"/>
      <c r="B6100" s="9" t="n"/>
      <c r="C6100" s="12" t="n"/>
      <c r="D6100" s="11" t="n"/>
      <c r="E6100" s="11" t="n"/>
      <c r="F6100" s="11" t="n"/>
      <c r="G6100" s="11" t="n"/>
      <c r="H6100" s="11" t="n"/>
      <c r="I6100" s="9" t="n"/>
      <c r="J6100" s="9" t="n"/>
      <c r="K6100" s="9" t="n"/>
      <c r="L6100" s="9">
        <f>IF(COUNTA($A6100:$K6100)=0,"",IF(AND(IFERROR($H6100,0)&gt;0,LEN(TRIM($K6100&amp;""))&gt;0,IFERROR(LOOKUP(2,1/((LISTS!$M$2:$M$13&lt;&gt;"")*ISNUMBER(SEARCH(LISTS!$M$2:$M$13,$I6100))),LISTS!$N$2:$N$13),"NO")="SI"),"SI","NO"))</f>
        <v/>
      </c>
      <c r="M6100" s="9">
        <f>IF(COUNTA($A6100:$K6100)=0,"",IF($K6100&lt;&gt;"",IF(COUNTIF($K$19:$K6100,$K6100)&gt;1,"SI","NO"),IF(COUNTIFS($A$19:$A6100,$A6100,$C$19:$C6100,$C6100,$J$19:$J6100,$J6100,$D$19:$D6100,$D6100)&gt;1,"SI","NO")))</f>
        <v/>
      </c>
      <c r="N6100" s="11">
        <f>IF(COUNTA($A6100:$K6100)=0,"",IF(AND($L6100="SI",$M6100="NO"),IFERROR($H6100,0),0))</f>
        <v/>
      </c>
      <c r="O6100" s="9">
        <f>IF(COUNTA($A6100:$K6100)=0,"",IF($M6100="SI","CUFE o factura duplicada dentro del reporte; no se suma dos veces",IF(IFERROR($H6100,0)&lt;=0,"DIAN reporta valor susceptible 0",IF($L6100="NO",IFERROR(LOOKUP(2,1/((LISTS!$M$2:$M$13&lt;&gt;"")*ISNUMBER(SEARCH(LISTS!$M$2:$M$13,$I6100))),LISTS!$O$2:$O$13),"Medio de pago no elegible o no identificado por DIAN"),"Apta automaticamente por pago electronico y base positiva"))))</f>
        <v/>
      </c>
    </row>
    <row r="6101">
      <c r="A6101" s="9" t="n"/>
      <c r="B6101" s="9" t="n"/>
      <c r="C6101" s="12" t="n"/>
      <c r="D6101" s="11" t="n"/>
      <c r="E6101" s="11" t="n"/>
      <c r="F6101" s="11" t="n"/>
      <c r="G6101" s="11" t="n"/>
      <c r="H6101" s="11" t="n"/>
      <c r="I6101" s="9" t="n"/>
      <c r="J6101" s="9" t="n"/>
      <c r="K6101" s="9" t="n"/>
      <c r="L6101" s="9">
        <f>IF(COUNTA($A6101:$K6101)=0,"",IF(AND(IFERROR($H6101,0)&gt;0,LEN(TRIM($K6101&amp;""))&gt;0,IFERROR(LOOKUP(2,1/((LISTS!$M$2:$M$13&lt;&gt;"")*ISNUMBER(SEARCH(LISTS!$M$2:$M$13,$I6101))),LISTS!$N$2:$N$13),"NO")="SI"),"SI","NO"))</f>
        <v/>
      </c>
      <c r="M6101" s="9">
        <f>IF(COUNTA($A6101:$K6101)=0,"",IF($K6101&lt;&gt;"",IF(COUNTIF($K$19:$K6101,$K6101)&gt;1,"SI","NO"),IF(COUNTIFS($A$19:$A6101,$A6101,$C$19:$C6101,$C6101,$J$19:$J6101,$J6101,$D$19:$D6101,$D6101)&gt;1,"SI","NO")))</f>
        <v/>
      </c>
      <c r="N6101" s="11">
        <f>IF(COUNTA($A6101:$K6101)=0,"",IF(AND($L6101="SI",$M6101="NO"),IFERROR($H6101,0),0))</f>
        <v/>
      </c>
      <c r="O6101" s="9">
        <f>IF(COUNTA($A6101:$K6101)=0,"",IF($M6101="SI","CUFE o factura duplicada dentro del reporte; no se suma dos veces",IF(IFERROR($H6101,0)&lt;=0,"DIAN reporta valor susceptible 0",IF($L6101="NO",IFERROR(LOOKUP(2,1/((LISTS!$M$2:$M$13&lt;&gt;"")*ISNUMBER(SEARCH(LISTS!$M$2:$M$13,$I6101))),LISTS!$O$2:$O$13),"Medio de pago no elegible o no identificado por DIAN"),"Apta automaticamente por pago electronico y base positiva"))))</f>
        <v/>
      </c>
    </row>
    <row r="6102">
      <c r="A6102" s="9" t="n"/>
      <c r="B6102" s="9" t="n"/>
      <c r="C6102" s="12" t="n"/>
      <c r="D6102" s="11" t="n"/>
      <c r="E6102" s="11" t="n"/>
      <c r="F6102" s="11" t="n"/>
      <c r="G6102" s="11" t="n"/>
      <c r="H6102" s="11" t="n"/>
      <c r="I6102" s="9" t="n"/>
      <c r="J6102" s="9" t="n"/>
      <c r="K6102" s="9" t="n"/>
      <c r="L6102" s="9">
        <f>IF(COUNTA($A6102:$K6102)=0,"",IF(AND(IFERROR($H6102,0)&gt;0,LEN(TRIM($K6102&amp;""))&gt;0,IFERROR(LOOKUP(2,1/((LISTS!$M$2:$M$13&lt;&gt;"")*ISNUMBER(SEARCH(LISTS!$M$2:$M$13,$I6102))),LISTS!$N$2:$N$13),"NO")="SI"),"SI","NO"))</f>
        <v/>
      </c>
      <c r="M6102" s="9">
        <f>IF(COUNTA($A6102:$K6102)=0,"",IF($K6102&lt;&gt;"",IF(COUNTIF($K$19:$K6102,$K6102)&gt;1,"SI","NO"),IF(COUNTIFS($A$19:$A6102,$A6102,$C$19:$C6102,$C6102,$J$19:$J6102,$J6102,$D$19:$D6102,$D6102)&gt;1,"SI","NO")))</f>
        <v/>
      </c>
      <c r="N6102" s="11">
        <f>IF(COUNTA($A6102:$K6102)=0,"",IF(AND($L6102="SI",$M6102="NO"),IFERROR($H6102,0),0))</f>
        <v/>
      </c>
      <c r="O6102" s="9">
        <f>IF(COUNTA($A6102:$K6102)=0,"",IF($M6102="SI","CUFE o factura duplicada dentro del reporte; no se suma dos veces",IF(IFERROR($H6102,0)&lt;=0,"DIAN reporta valor susceptible 0",IF($L6102="NO",IFERROR(LOOKUP(2,1/((LISTS!$M$2:$M$13&lt;&gt;"")*ISNUMBER(SEARCH(LISTS!$M$2:$M$13,$I6102))),LISTS!$O$2:$O$13),"Medio de pago no elegible o no identificado por DIAN"),"Apta automaticamente por pago electronico y base positiva"))))</f>
        <v/>
      </c>
    </row>
    <row r="6103">
      <c r="A6103" s="9" t="n"/>
      <c r="B6103" s="9" t="n"/>
      <c r="C6103" s="12" t="n"/>
      <c r="D6103" s="11" t="n"/>
      <c r="E6103" s="11" t="n"/>
      <c r="F6103" s="11" t="n"/>
      <c r="G6103" s="11" t="n"/>
      <c r="H6103" s="11" t="n"/>
      <c r="I6103" s="9" t="n"/>
      <c r="J6103" s="9" t="n"/>
      <c r="K6103" s="9" t="n"/>
      <c r="L6103" s="9">
        <f>IF(COUNTA($A6103:$K6103)=0,"",IF(AND(IFERROR($H6103,0)&gt;0,LEN(TRIM($K6103&amp;""))&gt;0,IFERROR(LOOKUP(2,1/((LISTS!$M$2:$M$13&lt;&gt;"")*ISNUMBER(SEARCH(LISTS!$M$2:$M$13,$I6103))),LISTS!$N$2:$N$13),"NO")="SI"),"SI","NO"))</f>
        <v/>
      </c>
      <c r="M6103" s="9">
        <f>IF(COUNTA($A6103:$K6103)=0,"",IF($K6103&lt;&gt;"",IF(COUNTIF($K$19:$K6103,$K6103)&gt;1,"SI","NO"),IF(COUNTIFS($A$19:$A6103,$A6103,$C$19:$C6103,$C6103,$J$19:$J6103,$J6103,$D$19:$D6103,$D6103)&gt;1,"SI","NO")))</f>
        <v/>
      </c>
      <c r="N6103" s="11">
        <f>IF(COUNTA($A6103:$K6103)=0,"",IF(AND($L6103="SI",$M6103="NO"),IFERROR($H6103,0),0))</f>
        <v/>
      </c>
      <c r="O6103" s="9">
        <f>IF(COUNTA($A6103:$K6103)=0,"",IF($M6103="SI","CUFE o factura duplicada dentro del reporte; no se suma dos veces",IF(IFERROR($H6103,0)&lt;=0,"DIAN reporta valor susceptible 0",IF($L6103="NO",IFERROR(LOOKUP(2,1/((LISTS!$M$2:$M$13&lt;&gt;"")*ISNUMBER(SEARCH(LISTS!$M$2:$M$13,$I6103))),LISTS!$O$2:$O$13),"Medio de pago no elegible o no identificado por DIAN"),"Apta automaticamente por pago electronico y base positiva"))))</f>
        <v/>
      </c>
    </row>
    <row r="6104">
      <c r="A6104" s="9" t="n"/>
      <c r="B6104" s="9" t="n"/>
      <c r="C6104" s="12" t="n"/>
      <c r="D6104" s="11" t="n"/>
      <c r="E6104" s="11" t="n"/>
      <c r="F6104" s="11" t="n"/>
      <c r="G6104" s="11" t="n"/>
      <c r="H6104" s="11" t="n"/>
      <c r="I6104" s="9" t="n"/>
      <c r="J6104" s="9" t="n"/>
      <c r="K6104" s="9" t="n"/>
      <c r="L6104" s="9">
        <f>IF(COUNTA($A6104:$K6104)=0,"",IF(AND(IFERROR($H6104,0)&gt;0,LEN(TRIM($K6104&amp;""))&gt;0,IFERROR(LOOKUP(2,1/((LISTS!$M$2:$M$13&lt;&gt;"")*ISNUMBER(SEARCH(LISTS!$M$2:$M$13,$I6104))),LISTS!$N$2:$N$13),"NO")="SI"),"SI","NO"))</f>
        <v/>
      </c>
      <c r="M6104" s="9">
        <f>IF(COUNTA($A6104:$K6104)=0,"",IF($K6104&lt;&gt;"",IF(COUNTIF($K$19:$K6104,$K6104)&gt;1,"SI","NO"),IF(COUNTIFS($A$19:$A6104,$A6104,$C$19:$C6104,$C6104,$J$19:$J6104,$J6104,$D$19:$D6104,$D6104)&gt;1,"SI","NO")))</f>
        <v/>
      </c>
      <c r="N6104" s="11">
        <f>IF(COUNTA($A6104:$K6104)=0,"",IF(AND($L6104="SI",$M6104="NO"),IFERROR($H6104,0),0))</f>
        <v/>
      </c>
      <c r="O6104" s="9">
        <f>IF(COUNTA($A6104:$K6104)=0,"",IF($M6104="SI","CUFE o factura duplicada dentro del reporte; no se suma dos veces",IF(IFERROR($H6104,0)&lt;=0,"DIAN reporta valor susceptible 0",IF($L6104="NO",IFERROR(LOOKUP(2,1/((LISTS!$M$2:$M$13&lt;&gt;"")*ISNUMBER(SEARCH(LISTS!$M$2:$M$13,$I6104))),LISTS!$O$2:$O$13),"Medio de pago no elegible o no identificado por DIAN"),"Apta automaticamente por pago electronico y base positiva"))))</f>
        <v/>
      </c>
    </row>
    <row r="6105">
      <c r="A6105" s="9" t="n"/>
      <c r="B6105" s="9" t="n"/>
      <c r="C6105" s="12" t="n"/>
      <c r="D6105" s="11" t="n"/>
      <c r="E6105" s="11" t="n"/>
      <c r="F6105" s="11" t="n"/>
      <c r="G6105" s="11" t="n"/>
      <c r="H6105" s="11" t="n"/>
      <c r="I6105" s="9" t="n"/>
      <c r="J6105" s="9" t="n"/>
      <c r="K6105" s="9" t="n"/>
      <c r="L6105" s="9">
        <f>IF(COUNTA($A6105:$K6105)=0,"",IF(AND(IFERROR($H6105,0)&gt;0,LEN(TRIM($K6105&amp;""))&gt;0,IFERROR(LOOKUP(2,1/((LISTS!$M$2:$M$13&lt;&gt;"")*ISNUMBER(SEARCH(LISTS!$M$2:$M$13,$I6105))),LISTS!$N$2:$N$13),"NO")="SI"),"SI","NO"))</f>
        <v/>
      </c>
      <c r="M6105" s="9">
        <f>IF(COUNTA($A6105:$K6105)=0,"",IF($K6105&lt;&gt;"",IF(COUNTIF($K$19:$K6105,$K6105)&gt;1,"SI","NO"),IF(COUNTIFS($A$19:$A6105,$A6105,$C$19:$C6105,$C6105,$J$19:$J6105,$J6105,$D$19:$D6105,$D6105)&gt;1,"SI","NO")))</f>
        <v/>
      </c>
      <c r="N6105" s="11">
        <f>IF(COUNTA($A6105:$K6105)=0,"",IF(AND($L6105="SI",$M6105="NO"),IFERROR($H6105,0),0))</f>
        <v/>
      </c>
      <c r="O6105" s="9">
        <f>IF(COUNTA($A6105:$K6105)=0,"",IF($M6105="SI","CUFE o factura duplicada dentro del reporte; no se suma dos veces",IF(IFERROR($H6105,0)&lt;=0,"DIAN reporta valor susceptible 0",IF($L6105="NO",IFERROR(LOOKUP(2,1/((LISTS!$M$2:$M$13&lt;&gt;"")*ISNUMBER(SEARCH(LISTS!$M$2:$M$13,$I6105))),LISTS!$O$2:$O$13),"Medio de pago no elegible o no identificado por DIAN"),"Apta automaticamente por pago electronico y base positiva"))))</f>
        <v/>
      </c>
    </row>
    <row r="6106">
      <c r="A6106" s="9" t="n"/>
      <c r="B6106" s="9" t="n"/>
      <c r="C6106" s="12" t="n"/>
      <c r="D6106" s="11" t="n"/>
      <c r="E6106" s="11" t="n"/>
      <c r="F6106" s="11" t="n"/>
      <c r="G6106" s="11" t="n"/>
      <c r="H6106" s="11" t="n"/>
      <c r="I6106" s="9" t="n"/>
      <c r="J6106" s="9" t="n"/>
      <c r="K6106" s="9" t="n"/>
      <c r="L6106" s="9">
        <f>IF(COUNTA($A6106:$K6106)=0,"",IF(AND(IFERROR($H6106,0)&gt;0,LEN(TRIM($K6106&amp;""))&gt;0,IFERROR(LOOKUP(2,1/((LISTS!$M$2:$M$13&lt;&gt;"")*ISNUMBER(SEARCH(LISTS!$M$2:$M$13,$I6106))),LISTS!$N$2:$N$13),"NO")="SI"),"SI","NO"))</f>
        <v/>
      </c>
      <c r="M6106" s="9">
        <f>IF(COUNTA($A6106:$K6106)=0,"",IF($K6106&lt;&gt;"",IF(COUNTIF($K$19:$K6106,$K6106)&gt;1,"SI","NO"),IF(COUNTIFS($A$19:$A6106,$A6106,$C$19:$C6106,$C6106,$J$19:$J6106,$J6106,$D$19:$D6106,$D6106)&gt;1,"SI","NO")))</f>
        <v/>
      </c>
      <c r="N6106" s="11">
        <f>IF(COUNTA($A6106:$K6106)=0,"",IF(AND($L6106="SI",$M6106="NO"),IFERROR($H6106,0),0))</f>
        <v/>
      </c>
      <c r="O6106" s="9">
        <f>IF(COUNTA($A6106:$K6106)=0,"",IF($M6106="SI","CUFE o factura duplicada dentro del reporte; no se suma dos veces",IF(IFERROR($H6106,0)&lt;=0,"DIAN reporta valor susceptible 0",IF($L6106="NO",IFERROR(LOOKUP(2,1/((LISTS!$M$2:$M$13&lt;&gt;"")*ISNUMBER(SEARCH(LISTS!$M$2:$M$13,$I6106))),LISTS!$O$2:$O$13),"Medio de pago no elegible o no identificado por DIAN"),"Apta automaticamente por pago electronico y base positiva"))))</f>
        <v/>
      </c>
    </row>
    <row r="6107">
      <c r="A6107" s="9" t="n"/>
      <c r="B6107" s="9" t="n"/>
      <c r="C6107" s="12" t="n"/>
      <c r="D6107" s="11" t="n"/>
      <c r="E6107" s="11" t="n"/>
      <c r="F6107" s="11" t="n"/>
      <c r="G6107" s="11" t="n"/>
      <c r="H6107" s="11" t="n"/>
      <c r="I6107" s="9" t="n"/>
      <c r="J6107" s="9" t="n"/>
      <c r="K6107" s="9" t="n"/>
      <c r="L6107" s="9">
        <f>IF(COUNTA($A6107:$K6107)=0,"",IF(AND(IFERROR($H6107,0)&gt;0,LEN(TRIM($K6107&amp;""))&gt;0,IFERROR(LOOKUP(2,1/((LISTS!$M$2:$M$13&lt;&gt;"")*ISNUMBER(SEARCH(LISTS!$M$2:$M$13,$I6107))),LISTS!$N$2:$N$13),"NO")="SI"),"SI","NO"))</f>
        <v/>
      </c>
      <c r="M6107" s="9">
        <f>IF(COUNTA($A6107:$K6107)=0,"",IF($K6107&lt;&gt;"",IF(COUNTIF($K$19:$K6107,$K6107)&gt;1,"SI","NO"),IF(COUNTIFS($A$19:$A6107,$A6107,$C$19:$C6107,$C6107,$J$19:$J6107,$J6107,$D$19:$D6107,$D6107)&gt;1,"SI","NO")))</f>
        <v/>
      </c>
      <c r="N6107" s="11">
        <f>IF(COUNTA($A6107:$K6107)=0,"",IF(AND($L6107="SI",$M6107="NO"),IFERROR($H6107,0),0))</f>
        <v/>
      </c>
      <c r="O6107" s="9">
        <f>IF(COUNTA($A6107:$K6107)=0,"",IF($M6107="SI","CUFE o factura duplicada dentro del reporte; no se suma dos veces",IF(IFERROR($H6107,0)&lt;=0,"DIAN reporta valor susceptible 0",IF($L6107="NO",IFERROR(LOOKUP(2,1/((LISTS!$M$2:$M$13&lt;&gt;"")*ISNUMBER(SEARCH(LISTS!$M$2:$M$13,$I6107))),LISTS!$O$2:$O$13),"Medio de pago no elegible o no identificado por DIAN"),"Apta automaticamente por pago electronico y base positiva"))))</f>
        <v/>
      </c>
    </row>
    <row r="6108">
      <c r="A6108" s="9" t="n"/>
      <c r="B6108" s="9" t="n"/>
      <c r="C6108" s="12" t="n"/>
      <c r="D6108" s="11" t="n"/>
      <c r="E6108" s="11" t="n"/>
      <c r="F6108" s="11" t="n"/>
      <c r="G6108" s="11" t="n"/>
      <c r="H6108" s="11" t="n"/>
      <c r="I6108" s="9" t="n"/>
      <c r="J6108" s="9" t="n"/>
      <c r="K6108" s="9" t="n"/>
      <c r="L6108" s="9">
        <f>IF(COUNTA($A6108:$K6108)=0,"",IF(AND(IFERROR($H6108,0)&gt;0,LEN(TRIM($K6108&amp;""))&gt;0,IFERROR(LOOKUP(2,1/((LISTS!$M$2:$M$13&lt;&gt;"")*ISNUMBER(SEARCH(LISTS!$M$2:$M$13,$I6108))),LISTS!$N$2:$N$13),"NO")="SI"),"SI","NO"))</f>
        <v/>
      </c>
      <c r="M6108" s="9">
        <f>IF(COUNTA($A6108:$K6108)=0,"",IF($K6108&lt;&gt;"",IF(COUNTIF($K$19:$K6108,$K6108)&gt;1,"SI","NO"),IF(COUNTIFS($A$19:$A6108,$A6108,$C$19:$C6108,$C6108,$J$19:$J6108,$J6108,$D$19:$D6108,$D6108)&gt;1,"SI","NO")))</f>
        <v/>
      </c>
      <c r="N6108" s="11">
        <f>IF(COUNTA($A6108:$K6108)=0,"",IF(AND($L6108="SI",$M6108="NO"),IFERROR($H6108,0),0))</f>
        <v/>
      </c>
      <c r="O6108" s="9">
        <f>IF(COUNTA($A6108:$K6108)=0,"",IF($M6108="SI","CUFE o factura duplicada dentro del reporte; no se suma dos veces",IF(IFERROR($H6108,0)&lt;=0,"DIAN reporta valor susceptible 0",IF($L6108="NO",IFERROR(LOOKUP(2,1/((LISTS!$M$2:$M$13&lt;&gt;"")*ISNUMBER(SEARCH(LISTS!$M$2:$M$13,$I6108))),LISTS!$O$2:$O$13),"Medio de pago no elegible o no identificado por DIAN"),"Apta automaticamente por pago electronico y base positiva"))))</f>
        <v/>
      </c>
    </row>
    <row r="6109">
      <c r="A6109" s="9" t="n"/>
      <c r="B6109" s="9" t="n"/>
      <c r="C6109" s="12" t="n"/>
      <c r="D6109" s="11" t="n"/>
      <c r="E6109" s="11" t="n"/>
      <c r="F6109" s="11" t="n"/>
      <c r="G6109" s="11" t="n"/>
      <c r="H6109" s="11" t="n"/>
      <c r="I6109" s="9" t="n"/>
      <c r="J6109" s="9" t="n"/>
      <c r="K6109" s="9" t="n"/>
      <c r="L6109" s="9">
        <f>IF(COUNTA($A6109:$K6109)=0,"",IF(AND(IFERROR($H6109,0)&gt;0,LEN(TRIM($K6109&amp;""))&gt;0,IFERROR(LOOKUP(2,1/((LISTS!$M$2:$M$13&lt;&gt;"")*ISNUMBER(SEARCH(LISTS!$M$2:$M$13,$I6109))),LISTS!$N$2:$N$13),"NO")="SI"),"SI","NO"))</f>
        <v/>
      </c>
      <c r="M6109" s="9">
        <f>IF(COUNTA($A6109:$K6109)=0,"",IF($K6109&lt;&gt;"",IF(COUNTIF($K$19:$K6109,$K6109)&gt;1,"SI","NO"),IF(COUNTIFS($A$19:$A6109,$A6109,$C$19:$C6109,$C6109,$J$19:$J6109,$J6109,$D$19:$D6109,$D6109)&gt;1,"SI","NO")))</f>
        <v/>
      </c>
      <c r="N6109" s="11">
        <f>IF(COUNTA($A6109:$K6109)=0,"",IF(AND($L6109="SI",$M6109="NO"),IFERROR($H6109,0),0))</f>
        <v/>
      </c>
      <c r="O6109" s="9">
        <f>IF(COUNTA($A6109:$K6109)=0,"",IF($M6109="SI","CUFE o factura duplicada dentro del reporte; no se suma dos veces",IF(IFERROR($H6109,0)&lt;=0,"DIAN reporta valor susceptible 0",IF($L6109="NO",IFERROR(LOOKUP(2,1/((LISTS!$M$2:$M$13&lt;&gt;"")*ISNUMBER(SEARCH(LISTS!$M$2:$M$13,$I6109))),LISTS!$O$2:$O$13),"Medio de pago no elegible o no identificado por DIAN"),"Apta automaticamente por pago electronico y base positiva"))))</f>
        <v/>
      </c>
    </row>
    <row r="6110">
      <c r="A6110" s="9" t="n"/>
      <c r="B6110" s="9" t="n"/>
      <c r="C6110" s="12" t="n"/>
      <c r="D6110" s="11" t="n"/>
      <c r="E6110" s="11" t="n"/>
      <c r="F6110" s="11" t="n"/>
      <c r="G6110" s="11" t="n"/>
      <c r="H6110" s="11" t="n"/>
      <c r="I6110" s="9" t="n"/>
      <c r="J6110" s="9" t="n"/>
      <c r="K6110" s="9" t="n"/>
      <c r="L6110" s="9">
        <f>IF(COUNTA($A6110:$K6110)=0,"",IF(AND(IFERROR($H6110,0)&gt;0,LEN(TRIM($K6110&amp;""))&gt;0,IFERROR(LOOKUP(2,1/((LISTS!$M$2:$M$13&lt;&gt;"")*ISNUMBER(SEARCH(LISTS!$M$2:$M$13,$I6110))),LISTS!$N$2:$N$13),"NO")="SI"),"SI","NO"))</f>
        <v/>
      </c>
      <c r="M6110" s="9">
        <f>IF(COUNTA($A6110:$K6110)=0,"",IF($K6110&lt;&gt;"",IF(COUNTIF($K$19:$K6110,$K6110)&gt;1,"SI","NO"),IF(COUNTIFS($A$19:$A6110,$A6110,$C$19:$C6110,$C6110,$J$19:$J6110,$J6110,$D$19:$D6110,$D6110)&gt;1,"SI","NO")))</f>
        <v/>
      </c>
      <c r="N6110" s="11">
        <f>IF(COUNTA($A6110:$K6110)=0,"",IF(AND($L6110="SI",$M6110="NO"),IFERROR($H6110,0),0))</f>
        <v/>
      </c>
      <c r="O6110" s="9">
        <f>IF(COUNTA($A6110:$K6110)=0,"",IF($M6110="SI","CUFE o factura duplicada dentro del reporte; no se suma dos veces",IF(IFERROR($H6110,0)&lt;=0,"DIAN reporta valor susceptible 0",IF($L6110="NO",IFERROR(LOOKUP(2,1/((LISTS!$M$2:$M$13&lt;&gt;"")*ISNUMBER(SEARCH(LISTS!$M$2:$M$13,$I6110))),LISTS!$O$2:$O$13),"Medio de pago no elegible o no identificado por DIAN"),"Apta automaticamente por pago electronico y base positiva"))))</f>
        <v/>
      </c>
    </row>
    <row r="6111">
      <c r="A6111" s="9" t="n"/>
      <c r="B6111" s="9" t="n"/>
      <c r="C6111" s="12" t="n"/>
      <c r="D6111" s="11" t="n"/>
      <c r="E6111" s="11" t="n"/>
      <c r="F6111" s="11" t="n"/>
      <c r="G6111" s="11" t="n"/>
      <c r="H6111" s="11" t="n"/>
      <c r="I6111" s="9" t="n"/>
      <c r="J6111" s="9" t="n"/>
      <c r="K6111" s="9" t="n"/>
      <c r="L6111" s="9">
        <f>IF(COUNTA($A6111:$K6111)=0,"",IF(AND(IFERROR($H6111,0)&gt;0,LEN(TRIM($K6111&amp;""))&gt;0,IFERROR(LOOKUP(2,1/((LISTS!$M$2:$M$13&lt;&gt;"")*ISNUMBER(SEARCH(LISTS!$M$2:$M$13,$I6111))),LISTS!$N$2:$N$13),"NO")="SI"),"SI","NO"))</f>
        <v/>
      </c>
      <c r="M6111" s="9">
        <f>IF(COUNTA($A6111:$K6111)=0,"",IF($K6111&lt;&gt;"",IF(COUNTIF($K$19:$K6111,$K6111)&gt;1,"SI","NO"),IF(COUNTIFS($A$19:$A6111,$A6111,$C$19:$C6111,$C6111,$J$19:$J6111,$J6111,$D$19:$D6111,$D6111)&gt;1,"SI","NO")))</f>
        <v/>
      </c>
      <c r="N6111" s="11">
        <f>IF(COUNTA($A6111:$K6111)=0,"",IF(AND($L6111="SI",$M6111="NO"),IFERROR($H6111,0),0))</f>
        <v/>
      </c>
      <c r="O6111" s="9">
        <f>IF(COUNTA($A6111:$K6111)=0,"",IF($M6111="SI","CUFE o factura duplicada dentro del reporte; no se suma dos veces",IF(IFERROR($H6111,0)&lt;=0,"DIAN reporta valor susceptible 0",IF($L6111="NO",IFERROR(LOOKUP(2,1/((LISTS!$M$2:$M$13&lt;&gt;"")*ISNUMBER(SEARCH(LISTS!$M$2:$M$13,$I6111))),LISTS!$O$2:$O$13),"Medio de pago no elegible o no identificado por DIAN"),"Apta automaticamente por pago electronico y base positiva"))))</f>
        <v/>
      </c>
    </row>
    <row r="6112">
      <c r="A6112" s="9" t="n"/>
      <c r="B6112" s="9" t="n"/>
      <c r="C6112" s="12" t="n"/>
      <c r="D6112" s="11" t="n"/>
      <c r="E6112" s="11" t="n"/>
      <c r="F6112" s="11" t="n"/>
      <c r="G6112" s="11" t="n"/>
      <c r="H6112" s="11" t="n"/>
      <c r="I6112" s="9" t="n"/>
      <c r="J6112" s="9" t="n"/>
      <c r="K6112" s="9" t="n"/>
      <c r="L6112" s="9">
        <f>IF(COUNTA($A6112:$K6112)=0,"",IF(AND(IFERROR($H6112,0)&gt;0,LEN(TRIM($K6112&amp;""))&gt;0,IFERROR(LOOKUP(2,1/((LISTS!$M$2:$M$13&lt;&gt;"")*ISNUMBER(SEARCH(LISTS!$M$2:$M$13,$I6112))),LISTS!$N$2:$N$13),"NO")="SI"),"SI","NO"))</f>
        <v/>
      </c>
      <c r="M6112" s="9">
        <f>IF(COUNTA($A6112:$K6112)=0,"",IF($K6112&lt;&gt;"",IF(COUNTIF($K$19:$K6112,$K6112)&gt;1,"SI","NO"),IF(COUNTIFS($A$19:$A6112,$A6112,$C$19:$C6112,$C6112,$J$19:$J6112,$J6112,$D$19:$D6112,$D6112)&gt;1,"SI","NO")))</f>
        <v/>
      </c>
      <c r="N6112" s="11">
        <f>IF(COUNTA($A6112:$K6112)=0,"",IF(AND($L6112="SI",$M6112="NO"),IFERROR($H6112,0),0))</f>
        <v/>
      </c>
      <c r="O6112" s="9">
        <f>IF(COUNTA($A6112:$K6112)=0,"",IF($M6112="SI","CUFE o factura duplicada dentro del reporte; no se suma dos veces",IF(IFERROR($H6112,0)&lt;=0,"DIAN reporta valor susceptible 0",IF($L6112="NO",IFERROR(LOOKUP(2,1/((LISTS!$M$2:$M$13&lt;&gt;"")*ISNUMBER(SEARCH(LISTS!$M$2:$M$13,$I6112))),LISTS!$O$2:$O$13),"Medio de pago no elegible o no identificado por DIAN"),"Apta automaticamente por pago electronico y base positiva"))))</f>
        <v/>
      </c>
    </row>
    <row r="6113">
      <c r="A6113" s="9" t="n"/>
      <c r="B6113" s="9" t="n"/>
      <c r="C6113" s="12" t="n"/>
      <c r="D6113" s="11" t="n"/>
      <c r="E6113" s="11" t="n"/>
      <c r="F6113" s="11" t="n"/>
      <c r="G6113" s="11" t="n"/>
      <c r="H6113" s="11" t="n"/>
      <c r="I6113" s="9" t="n"/>
      <c r="J6113" s="9" t="n"/>
      <c r="K6113" s="9" t="n"/>
      <c r="L6113" s="9">
        <f>IF(COUNTA($A6113:$K6113)=0,"",IF(AND(IFERROR($H6113,0)&gt;0,LEN(TRIM($K6113&amp;""))&gt;0,IFERROR(LOOKUP(2,1/((LISTS!$M$2:$M$13&lt;&gt;"")*ISNUMBER(SEARCH(LISTS!$M$2:$M$13,$I6113))),LISTS!$N$2:$N$13),"NO")="SI"),"SI","NO"))</f>
        <v/>
      </c>
      <c r="M6113" s="9">
        <f>IF(COUNTA($A6113:$K6113)=0,"",IF($K6113&lt;&gt;"",IF(COUNTIF($K$19:$K6113,$K6113)&gt;1,"SI","NO"),IF(COUNTIFS($A$19:$A6113,$A6113,$C$19:$C6113,$C6113,$J$19:$J6113,$J6113,$D$19:$D6113,$D6113)&gt;1,"SI","NO")))</f>
        <v/>
      </c>
      <c r="N6113" s="11">
        <f>IF(COUNTA($A6113:$K6113)=0,"",IF(AND($L6113="SI",$M6113="NO"),IFERROR($H6113,0),0))</f>
        <v/>
      </c>
      <c r="O6113" s="9">
        <f>IF(COUNTA($A6113:$K6113)=0,"",IF($M6113="SI","CUFE o factura duplicada dentro del reporte; no se suma dos veces",IF(IFERROR($H6113,0)&lt;=0,"DIAN reporta valor susceptible 0",IF($L6113="NO",IFERROR(LOOKUP(2,1/((LISTS!$M$2:$M$13&lt;&gt;"")*ISNUMBER(SEARCH(LISTS!$M$2:$M$13,$I6113))),LISTS!$O$2:$O$13),"Medio de pago no elegible o no identificado por DIAN"),"Apta automaticamente por pago electronico y base positiva"))))</f>
        <v/>
      </c>
    </row>
    <row r="6114">
      <c r="A6114" s="9" t="n"/>
      <c r="B6114" s="9" t="n"/>
      <c r="C6114" s="12" t="n"/>
      <c r="D6114" s="11" t="n"/>
      <c r="E6114" s="11" t="n"/>
      <c r="F6114" s="11" t="n"/>
      <c r="G6114" s="11" t="n"/>
      <c r="H6114" s="11" t="n"/>
      <c r="I6114" s="9" t="n"/>
      <c r="J6114" s="9" t="n"/>
      <c r="K6114" s="9" t="n"/>
      <c r="L6114" s="9">
        <f>IF(COUNTA($A6114:$K6114)=0,"",IF(AND(IFERROR($H6114,0)&gt;0,LEN(TRIM($K6114&amp;""))&gt;0,IFERROR(LOOKUP(2,1/((LISTS!$M$2:$M$13&lt;&gt;"")*ISNUMBER(SEARCH(LISTS!$M$2:$M$13,$I6114))),LISTS!$N$2:$N$13),"NO")="SI"),"SI","NO"))</f>
        <v/>
      </c>
      <c r="M6114" s="9">
        <f>IF(COUNTA($A6114:$K6114)=0,"",IF($K6114&lt;&gt;"",IF(COUNTIF($K$19:$K6114,$K6114)&gt;1,"SI","NO"),IF(COUNTIFS($A$19:$A6114,$A6114,$C$19:$C6114,$C6114,$J$19:$J6114,$J6114,$D$19:$D6114,$D6114)&gt;1,"SI","NO")))</f>
        <v/>
      </c>
      <c r="N6114" s="11">
        <f>IF(COUNTA($A6114:$K6114)=0,"",IF(AND($L6114="SI",$M6114="NO"),IFERROR($H6114,0),0))</f>
        <v/>
      </c>
      <c r="O6114" s="9">
        <f>IF(COUNTA($A6114:$K6114)=0,"",IF($M6114="SI","CUFE o factura duplicada dentro del reporte; no se suma dos veces",IF(IFERROR($H6114,0)&lt;=0,"DIAN reporta valor susceptible 0",IF($L6114="NO",IFERROR(LOOKUP(2,1/((LISTS!$M$2:$M$13&lt;&gt;"")*ISNUMBER(SEARCH(LISTS!$M$2:$M$13,$I6114))),LISTS!$O$2:$O$13),"Medio de pago no elegible o no identificado por DIAN"),"Apta automaticamente por pago electronico y base positiva"))))</f>
        <v/>
      </c>
    </row>
    <row r="6115">
      <c r="A6115" s="9" t="n"/>
      <c r="B6115" s="9" t="n"/>
      <c r="C6115" s="12" t="n"/>
      <c r="D6115" s="11" t="n"/>
      <c r="E6115" s="11" t="n"/>
      <c r="F6115" s="11" t="n"/>
      <c r="G6115" s="11" t="n"/>
      <c r="H6115" s="11" t="n"/>
      <c r="I6115" s="9" t="n"/>
      <c r="J6115" s="9" t="n"/>
      <c r="K6115" s="9" t="n"/>
      <c r="L6115" s="9">
        <f>IF(COUNTA($A6115:$K6115)=0,"",IF(AND(IFERROR($H6115,0)&gt;0,LEN(TRIM($K6115&amp;""))&gt;0,IFERROR(LOOKUP(2,1/((LISTS!$M$2:$M$13&lt;&gt;"")*ISNUMBER(SEARCH(LISTS!$M$2:$M$13,$I6115))),LISTS!$N$2:$N$13),"NO")="SI"),"SI","NO"))</f>
        <v/>
      </c>
      <c r="M6115" s="9">
        <f>IF(COUNTA($A6115:$K6115)=0,"",IF($K6115&lt;&gt;"",IF(COUNTIF($K$19:$K6115,$K6115)&gt;1,"SI","NO"),IF(COUNTIFS($A$19:$A6115,$A6115,$C$19:$C6115,$C6115,$J$19:$J6115,$J6115,$D$19:$D6115,$D6115)&gt;1,"SI","NO")))</f>
        <v/>
      </c>
      <c r="N6115" s="11">
        <f>IF(COUNTA($A6115:$K6115)=0,"",IF(AND($L6115="SI",$M6115="NO"),IFERROR($H6115,0),0))</f>
        <v/>
      </c>
      <c r="O6115" s="9">
        <f>IF(COUNTA($A6115:$K6115)=0,"",IF($M6115="SI","CUFE o factura duplicada dentro del reporte; no se suma dos veces",IF(IFERROR($H6115,0)&lt;=0,"DIAN reporta valor susceptible 0",IF($L6115="NO",IFERROR(LOOKUP(2,1/((LISTS!$M$2:$M$13&lt;&gt;"")*ISNUMBER(SEARCH(LISTS!$M$2:$M$13,$I6115))),LISTS!$O$2:$O$13),"Medio de pago no elegible o no identificado por DIAN"),"Apta automaticamente por pago electronico y base positiva"))))</f>
        <v/>
      </c>
    </row>
    <row r="6116">
      <c r="A6116" s="9" t="n"/>
      <c r="B6116" s="9" t="n"/>
      <c r="C6116" s="12" t="n"/>
      <c r="D6116" s="11" t="n"/>
      <c r="E6116" s="11" t="n"/>
      <c r="F6116" s="11" t="n"/>
      <c r="G6116" s="11" t="n"/>
      <c r="H6116" s="11" t="n"/>
      <c r="I6116" s="9" t="n"/>
      <c r="J6116" s="9" t="n"/>
      <c r="K6116" s="9" t="n"/>
      <c r="L6116" s="9">
        <f>IF(COUNTA($A6116:$K6116)=0,"",IF(AND(IFERROR($H6116,0)&gt;0,LEN(TRIM($K6116&amp;""))&gt;0,IFERROR(LOOKUP(2,1/((LISTS!$M$2:$M$13&lt;&gt;"")*ISNUMBER(SEARCH(LISTS!$M$2:$M$13,$I6116))),LISTS!$N$2:$N$13),"NO")="SI"),"SI","NO"))</f>
        <v/>
      </c>
      <c r="M6116" s="9">
        <f>IF(COUNTA($A6116:$K6116)=0,"",IF($K6116&lt;&gt;"",IF(COUNTIF($K$19:$K6116,$K6116)&gt;1,"SI","NO"),IF(COUNTIFS($A$19:$A6116,$A6116,$C$19:$C6116,$C6116,$J$19:$J6116,$J6116,$D$19:$D6116,$D6116)&gt;1,"SI","NO")))</f>
        <v/>
      </c>
      <c r="N6116" s="11">
        <f>IF(COUNTA($A6116:$K6116)=0,"",IF(AND($L6116="SI",$M6116="NO"),IFERROR($H6116,0),0))</f>
        <v/>
      </c>
      <c r="O6116" s="9">
        <f>IF(COUNTA($A6116:$K6116)=0,"",IF($M6116="SI","CUFE o factura duplicada dentro del reporte; no se suma dos veces",IF(IFERROR($H6116,0)&lt;=0,"DIAN reporta valor susceptible 0",IF($L6116="NO",IFERROR(LOOKUP(2,1/((LISTS!$M$2:$M$13&lt;&gt;"")*ISNUMBER(SEARCH(LISTS!$M$2:$M$13,$I6116))),LISTS!$O$2:$O$13),"Medio de pago no elegible o no identificado por DIAN"),"Apta automaticamente por pago electronico y base positiva"))))</f>
        <v/>
      </c>
    </row>
    <row r="6117">
      <c r="A6117" s="9" t="n"/>
      <c r="B6117" s="9" t="n"/>
      <c r="C6117" s="12" t="n"/>
      <c r="D6117" s="11" t="n"/>
      <c r="E6117" s="11" t="n"/>
      <c r="F6117" s="11" t="n"/>
      <c r="G6117" s="11" t="n"/>
      <c r="H6117" s="11" t="n"/>
      <c r="I6117" s="9" t="n"/>
      <c r="J6117" s="9" t="n"/>
      <c r="K6117" s="9" t="n"/>
      <c r="L6117" s="9">
        <f>IF(COUNTA($A6117:$K6117)=0,"",IF(AND(IFERROR($H6117,0)&gt;0,LEN(TRIM($K6117&amp;""))&gt;0,IFERROR(LOOKUP(2,1/((LISTS!$M$2:$M$13&lt;&gt;"")*ISNUMBER(SEARCH(LISTS!$M$2:$M$13,$I6117))),LISTS!$N$2:$N$13),"NO")="SI"),"SI","NO"))</f>
        <v/>
      </c>
      <c r="M6117" s="9">
        <f>IF(COUNTA($A6117:$K6117)=0,"",IF($K6117&lt;&gt;"",IF(COUNTIF($K$19:$K6117,$K6117)&gt;1,"SI","NO"),IF(COUNTIFS($A$19:$A6117,$A6117,$C$19:$C6117,$C6117,$J$19:$J6117,$J6117,$D$19:$D6117,$D6117)&gt;1,"SI","NO")))</f>
        <v/>
      </c>
      <c r="N6117" s="11">
        <f>IF(COUNTA($A6117:$K6117)=0,"",IF(AND($L6117="SI",$M6117="NO"),IFERROR($H6117,0),0))</f>
        <v/>
      </c>
      <c r="O6117" s="9">
        <f>IF(COUNTA($A6117:$K6117)=0,"",IF($M6117="SI","CUFE o factura duplicada dentro del reporte; no se suma dos veces",IF(IFERROR($H6117,0)&lt;=0,"DIAN reporta valor susceptible 0",IF($L6117="NO",IFERROR(LOOKUP(2,1/((LISTS!$M$2:$M$13&lt;&gt;"")*ISNUMBER(SEARCH(LISTS!$M$2:$M$13,$I6117))),LISTS!$O$2:$O$13),"Medio de pago no elegible o no identificado por DIAN"),"Apta automaticamente por pago electronico y base positiva"))))</f>
        <v/>
      </c>
    </row>
    <row r="6118">
      <c r="A6118" s="9" t="n"/>
      <c r="B6118" s="9" t="n"/>
      <c r="C6118" s="12" t="n"/>
      <c r="D6118" s="11" t="n"/>
      <c r="E6118" s="11" t="n"/>
      <c r="F6118" s="11" t="n"/>
      <c r="G6118" s="11" t="n"/>
      <c r="H6118" s="11" t="n"/>
      <c r="I6118" s="9" t="n"/>
      <c r="J6118" s="9" t="n"/>
      <c r="K6118" s="9" t="n"/>
      <c r="L6118" s="9">
        <f>IF(COUNTA($A6118:$K6118)=0,"",IF(AND(IFERROR($H6118,0)&gt;0,LEN(TRIM($K6118&amp;""))&gt;0,IFERROR(LOOKUP(2,1/((LISTS!$M$2:$M$13&lt;&gt;"")*ISNUMBER(SEARCH(LISTS!$M$2:$M$13,$I6118))),LISTS!$N$2:$N$13),"NO")="SI"),"SI","NO"))</f>
        <v/>
      </c>
      <c r="M6118" s="9">
        <f>IF(COUNTA($A6118:$K6118)=0,"",IF($K6118&lt;&gt;"",IF(COUNTIF($K$19:$K6118,$K6118)&gt;1,"SI","NO"),IF(COUNTIFS($A$19:$A6118,$A6118,$C$19:$C6118,$C6118,$J$19:$J6118,$J6118,$D$19:$D6118,$D6118)&gt;1,"SI","NO")))</f>
        <v/>
      </c>
      <c r="N6118" s="11">
        <f>IF(COUNTA($A6118:$K6118)=0,"",IF(AND($L6118="SI",$M6118="NO"),IFERROR($H6118,0),0))</f>
        <v/>
      </c>
      <c r="O6118" s="9">
        <f>IF(COUNTA($A6118:$K6118)=0,"",IF($M6118="SI","CUFE o factura duplicada dentro del reporte; no se suma dos veces",IF(IFERROR($H6118,0)&lt;=0,"DIAN reporta valor susceptible 0",IF($L6118="NO",IFERROR(LOOKUP(2,1/((LISTS!$M$2:$M$13&lt;&gt;"")*ISNUMBER(SEARCH(LISTS!$M$2:$M$13,$I6118))),LISTS!$O$2:$O$13),"Medio de pago no elegible o no identificado por DIAN"),"Apta automaticamente por pago electronico y base positiva"))))</f>
        <v/>
      </c>
    </row>
    <row r="6119">
      <c r="A6119" s="9" t="n"/>
      <c r="B6119" s="9" t="n"/>
      <c r="C6119" s="12" t="n"/>
      <c r="D6119" s="11" t="n"/>
      <c r="E6119" s="11" t="n"/>
      <c r="F6119" s="11" t="n"/>
      <c r="G6119" s="11" t="n"/>
      <c r="H6119" s="11" t="n"/>
      <c r="I6119" s="9" t="n"/>
      <c r="J6119" s="9" t="n"/>
      <c r="K6119" s="9" t="n"/>
      <c r="L6119" s="9">
        <f>IF(COUNTA($A6119:$K6119)=0,"",IF(AND(IFERROR($H6119,0)&gt;0,LEN(TRIM($K6119&amp;""))&gt;0,IFERROR(LOOKUP(2,1/((LISTS!$M$2:$M$13&lt;&gt;"")*ISNUMBER(SEARCH(LISTS!$M$2:$M$13,$I6119))),LISTS!$N$2:$N$13),"NO")="SI"),"SI","NO"))</f>
        <v/>
      </c>
      <c r="M6119" s="9">
        <f>IF(COUNTA($A6119:$K6119)=0,"",IF($K6119&lt;&gt;"",IF(COUNTIF($K$19:$K6119,$K6119)&gt;1,"SI","NO"),IF(COUNTIFS($A$19:$A6119,$A6119,$C$19:$C6119,$C6119,$J$19:$J6119,$J6119,$D$19:$D6119,$D6119)&gt;1,"SI","NO")))</f>
        <v/>
      </c>
      <c r="N6119" s="11">
        <f>IF(COUNTA($A6119:$K6119)=0,"",IF(AND($L6119="SI",$M6119="NO"),IFERROR($H6119,0),0))</f>
        <v/>
      </c>
      <c r="O6119" s="9">
        <f>IF(COUNTA($A6119:$K6119)=0,"",IF($M6119="SI","CUFE o factura duplicada dentro del reporte; no se suma dos veces",IF(IFERROR($H6119,0)&lt;=0,"DIAN reporta valor susceptible 0",IF($L6119="NO",IFERROR(LOOKUP(2,1/((LISTS!$M$2:$M$13&lt;&gt;"")*ISNUMBER(SEARCH(LISTS!$M$2:$M$13,$I6119))),LISTS!$O$2:$O$13),"Medio de pago no elegible o no identificado por DIAN"),"Apta automaticamente por pago electronico y base positiva"))))</f>
        <v/>
      </c>
    </row>
    <row r="6120">
      <c r="A6120" s="9" t="n"/>
      <c r="B6120" s="9" t="n"/>
      <c r="C6120" s="12" t="n"/>
      <c r="D6120" s="11" t="n"/>
      <c r="E6120" s="11" t="n"/>
      <c r="F6120" s="11" t="n"/>
      <c r="G6120" s="11" t="n"/>
      <c r="H6120" s="11" t="n"/>
      <c r="I6120" s="9" t="n"/>
      <c r="J6120" s="9" t="n"/>
      <c r="K6120" s="9" t="n"/>
      <c r="L6120" s="9">
        <f>IF(COUNTA($A6120:$K6120)=0,"",IF(AND(IFERROR($H6120,0)&gt;0,LEN(TRIM($K6120&amp;""))&gt;0,IFERROR(LOOKUP(2,1/((LISTS!$M$2:$M$13&lt;&gt;"")*ISNUMBER(SEARCH(LISTS!$M$2:$M$13,$I6120))),LISTS!$N$2:$N$13),"NO")="SI"),"SI","NO"))</f>
        <v/>
      </c>
      <c r="M6120" s="9">
        <f>IF(COUNTA($A6120:$K6120)=0,"",IF($K6120&lt;&gt;"",IF(COUNTIF($K$19:$K6120,$K6120)&gt;1,"SI","NO"),IF(COUNTIFS($A$19:$A6120,$A6120,$C$19:$C6120,$C6120,$J$19:$J6120,$J6120,$D$19:$D6120,$D6120)&gt;1,"SI","NO")))</f>
        <v/>
      </c>
      <c r="N6120" s="11">
        <f>IF(COUNTA($A6120:$K6120)=0,"",IF(AND($L6120="SI",$M6120="NO"),IFERROR($H6120,0),0))</f>
        <v/>
      </c>
      <c r="O6120" s="9">
        <f>IF(COUNTA($A6120:$K6120)=0,"",IF($M6120="SI","CUFE o factura duplicada dentro del reporte; no se suma dos veces",IF(IFERROR($H6120,0)&lt;=0,"DIAN reporta valor susceptible 0",IF($L6120="NO",IFERROR(LOOKUP(2,1/((LISTS!$M$2:$M$13&lt;&gt;"")*ISNUMBER(SEARCH(LISTS!$M$2:$M$13,$I6120))),LISTS!$O$2:$O$13),"Medio de pago no elegible o no identificado por DIAN"),"Apta automaticamente por pago electronico y base positiva"))))</f>
        <v/>
      </c>
    </row>
    <row r="6121">
      <c r="A6121" s="9" t="n"/>
      <c r="B6121" s="9" t="n"/>
      <c r="C6121" s="12" t="n"/>
      <c r="D6121" s="11" t="n"/>
      <c r="E6121" s="11" t="n"/>
      <c r="F6121" s="11" t="n"/>
      <c r="G6121" s="11" t="n"/>
      <c r="H6121" s="11" t="n"/>
      <c r="I6121" s="9" t="n"/>
      <c r="J6121" s="9" t="n"/>
      <c r="K6121" s="9" t="n"/>
      <c r="L6121" s="9">
        <f>IF(COUNTA($A6121:$K6121)=0,"",IF(AND(IFERROR($H6121,0)&gt;0,LEN(TRIM($K6121&amp;""))&gt;0,IFERROR(LOOKUP(2,1/((LISTS!$M$2:$M$13&lt;&gt;"")*ISNUMBER(SEARCH(LISTS!$M$2:$M$13,$I6121))),LISTS!$N$2:$N$13),"NO")="SI"),"SI","NO"))</f>
        <v/>
      </c>
      <c r="M6121" s="9">
        <f>IF(COUNTA($A6121:$K6121)=0,"",IF($K6121&lt;&gt;"",IF(COUNTIF($K$19:$K6121,$K6121)&gt;1,"SI","NO"),IF(COUNTIFS($A$19:$A6121,$A6121,$C$19:$C6121,$C6121,$J$19:$J6121,$J6121,$D$19:$D6121,$D6121)&gt;1,"SI","NO")))</f>
        <v/>
      </c>
      <c r="N6121" s="11">
        <f>IF(COUNTA($A6121:$K6121)=0,"",IF(AND($L6121="SI",$M6121="NO"),IFERROR($H6121,0),0))</f>
        <v/>
      </c>
      <c r="O6121" s="9">
        <f>IF(COUNTA($A6121:$K6121)=0,"",IF($M6121="SI","CUFE o factura duplicada dentro del reporte; no se suma dos veces",IF(IFERROR($H6121,0)&lt;=0,"DIAN reporta valor susceptible 0",IF($L6121="NO",IFERROR(LOOKUP(2,1/((LISTS!$M$2:$M$13&lt;&gt;"")*ISNUMBER(SEARCH(LISTS!$M$2:$M$13,$I6121))),LISTS!$O$2:$O$13),"Medio de pago no elegible o no identificado por DIAN"),"Apta automaticamente por pago electronico y base positiva"))))</f>
        <v/>
      </c>
    </row>
    <row r="6122">
      <c r="A6122" s="9" t="n"/>
      <c r="B6122" s="9" t="n"/>
      <c r="C6122" s="12" t="n"/>
      <c r="D6122" s="11" t="n"/>
      <c r="E6122" s="11" t="n"/>
      <c r="F6122" s="11" t="n"/>
      <c r="G6122" s="11" t="n"/>
      <c r="H6122" s="11" t="n"/>
      <c r="I6122" s="9" t="n"/>
      <c r="J6122" s="9" t="n"/>
      <c r="K6122" s="9" t="n"/>
      <c r="L6122" s="9">
        <f>IF(COUNTA($A6122:$K6122)=0,"",IF(AND(IFERROR($H6122,0)&gt;0,LEN(TRIM($K6122&amp;""))&gt;0,IFERROR(LOOKUP(2,1/((LISTS!$M$2:$M$13&lt;&gt;"")*ISNUMBER(SEARCH(LISTS!$M$2:$M$13,$I6122))),LISTS!$N$2:$N$13),"NO")="SI"),"SI","NO"))</f>
        <v/>
      </c>
      <c r="M6122" s="9">
        <f>IF(COUNTA($A6122:$K6122)=0,"",IF($K6122&lt;&gt;"",IF(COUNTIF($K$19:$K6122,$K6122)&gt;1,"SI","NO"),IF(COUNTIFS($A$19:$A6122,$A6122,$C$19:$C6122,$C6122,$J$19:$J6122,$J6122,$D$19:$D6122,$D6122)&gt;1,"SI","NO")))</f>
        <v/>
      </c>
      <c r="N6122" s="11">
        <f>IF(COUNTA($A6122:$K6122)=0,"",IF(AND($L6122="SI",$M6122="NO"),IFERROR($H6122,0),0))</f>
        <v/>
      </c>
      <c r="O6122" s="9">
        <f>IF(COUNTA($A6122:$K6122)=0,"",IF($M6122="SI","CUFE o factura duplicada dentro del reporte; no se suma dos veces",IF(IFERROR($H6122,0)&lt;=0,"DIAN reporta valor susceptible 0",IF($L6122="NO",IFERROR(LOOKUP(2,1/((LISTS!$M$2:$M$13&lt;&gt;"")*ISNUMBER(SEARCH(LISTS!$M$2:$M$13,$I6122))),LISTS!$O$2:$O$13),"Medio de pago no elegible o no identificado por DIAN"),"Apta automaticamente por pago electronico y base positiva"))))</f>
        <v/>
      </c>
    </row>
    <row r="6123">
      <c r="A6123" s="9" t="n"/>
      <c r="B6123" s="9" t="n"/>
      <c r="C6123" s="12" t="n"/>
      <c r="D6123" s="11" t="n"/>
      <c r="E6123" s="11" t="n"/>
      <c r="F6123" s="11" t="n"/>
      <c r="G6123" s="11" t="n"/>
      <c r="H6123" s="11" t="n"/>
      <c r="I6123" s="9" t="n"/>
      <c r="J6123" s="9" t="n"/>
      <c r="K6123" s="9" t="n"/>
      <c r="L6123" s="9">
        <f>IF(COUNTA($A6123:$K6123)=0,"",IF(AND(IFERROR($H6123,0)&gt;0,LEN(TRIM($K6123&amp;""))&gt;0,IFERROR(LOOKUP(2,1/((LISTS!$M$2:$M$13&lt;&gt;"")*ISNUMBER(SEARCH(LISTS!$M$2:$M$13,$I6123))),LISTS!$N$2:$N$13),"NO")="SI"),"SI","NO"))</f>
        <v/>
      </c>
      <c r="M6123" s="9">
        <f>IF(COUNTA($A6123:$K6123)=0,"",IF($K6123&lt;&gt;"",IF(COUNTIF($K$19:$K6123,$K6123)&gt;1,"SI","NO"),IF(COUNTIFS($A$19:$A6123,$A6123,$C$19:$C6123,$C6123,$J$19:$J6123,$J6123,$D$19:$D6123,$D6123)&gt;1,"SI","NO")))</f>
        <v/>
      </c>
      <c r="N6123" s="11">
        <f>IF(COUNTA($A6123:$K6123)=0,"",IF(AND($L6123="SI",$M6123="NO"),IFERROR($H6123,0),0))</f>
        <v/>
      </c>
      <c r="O6123" s="9">
        <f>IF(COUNTA($A6123:$K6123)=0,"",IF($M6123="SI","CUFE o factura duplicada dentro del reporte; no se suma dos veces",IF(IFERROR($H6123,0)&lt;=0,"DIAN reporta valor susceptible 0",IF($L6123="NO",IFERROR(LOOKUP(2,1/((LISTS!$M$2:$M$13&lt;&gt;"")*ISNUMBER(SEARCH(LISTS!$M$2:$M$13,$I6123))),LISTS!$O$2:$O$13),"Medio de pago no elegible o no identificado por DIAN"),"Apta automaticamente por pago electronico y base positiva"))))</f>
        <v/>
      </c>
    </row>
    <row r="6124">
      <c r="A6124" s="9" t="n"/>
      <c r="B6124" s="9" t="n"/>
      <c r="C6124" s="12" t="n"/>
      <c r="D6124" s="11" t="n"/>
      <c r="E6124" s="11" t="n"/>
      <c r="F6124" s="11" t="n"/>
      <c r="G6124" s="11" t="n"/>
      <c r="H6124" s="11" t="n"/>
      <c r="I6124" s="9" t="n"/>
      <c r="J6124" s="9" t="n"/>
      <c r="K6124" s="9" t="n"/>
      <c r="L6124" s="9">
        <f>IF(COUNTA($A6124:$K6124)=0,"",IF(AND(IFERROR($H6124,0)&gt;0,LEN(TRIM($K6124&amp;""))&gt;0,IFERROR(LOOKUP(2,1/((LISTS!$M$2:$M$13&lt;&gt;"")*ISNUMBER(SEARCH(LISTS!$M$2:$M$13,$I6124))),LISTS!$N$2:$N$13),"NO")="SI"),"SI","NO"))</f>
        <v/>
      </c>
      <c r="M6124" s="9">
        <f>IF(COUNTA($A6124:$K6124)=0,"",IF($K6124&lt;&gt;"",IF(COUNTIF($K$19:$K6124,$K6124)&gt;1,"SI","NO"),IF(COUNTIFS($A$19:$A6124,$A6124,$C$19:$C6124,$C6124,$J$19:$J6124,$J6124,$D$19:$D6124,$D6124)&gt;1,"SI","NO")))</f>
        <v/>
      </c>
      <c r="N6124" s="11">
        <f>IF(COUNTA($A6124:$K6124)=0,"",IF(AND($L6124="SI",$M6124="NO"),IFERROR($H6124,0),0))</f>
        <v/>
      </c>
      <c r="O6124" s="9">
        <f>IF(COUNTA($A6124:$K6124)=0,"",IF($M6124="SI","CUFE o factura duplicada dentro del reporte; no se suma dos veces",IF(IFERROR($H6124,0)&lt;=0,"DIAN reporta valor susceptible 0",IF($L6124="NO",IFERROR(LOOKUP(2,1/((LISTS!$M$2:$M$13&lt;&gt;"")*ISNUMBER(SEARCH(LISTS!$M$2:$M$13,$I6124))),LISTS!$O$2:$O$13),"Medio de pago no elegible o no identificado por DIAN"),"Apta automaticamente por pago electronico y base positiva"))))</f>
        <v/>
      </c>
    </row>
    <row r="6125">
      <c r="A6125" s="9" t="n"/>
      <c r="B6125" s="9" t="n"/>
      <c r="C6125" s="12" t="n"/>
      <c r="D6125" s="11" t="n"/>
      <c r="E6125" s="11" t="n"/>
      <c r="F6125" s="11" t="n"/>
      <c r="G6125" s="11" t="n"/>
      <c r="H6125" s="11" t="n"/>
      <c r="I6125" s="9" t="n"/>
      <c r="J6125" s="9" t="n"/>
      <c r="K6125" s="9" t="n"/>
      <c r="L6125" s="9">
        <f>IF(COUNTA($A6125:$K6125)=0,"",IF(AND(IFERROR($H6125,0)&gt;0,LEN(TRIM($K6125&amp;""))&gt;0,IFERROR(LOOKUP(2,1/((LISTS!$M$2:$M$13&lt;&gt;"")*ISNUMBER(SEARCH(LISTS!$M$2:$M$13,$I6125))),LISTS!$N$2:$N$13),"NO")="SI"),"SI","NO"))</f>
        <v/>
      </c>
      <c r="M6125" s="9">
        <f>IF(COUNTA($A6125:$K6125)=0,"",IF($K6125&lt;&gt;"",IF(COUNTIF($K$19:$K6125,$K6125)&gt;1,"SI","NO"),IF(COUNTIFS($A$19:$A6125,$A6125,$C$19:$C6125,$C6125,$J$19:$J6125,$J6125,$D$19:$D6125,$D6125)&gt;1,"SI","NO")))</f>
        <v/>
      </c>
      <c r="N6125" s="11">
        <f>IF(COUNTA($A6125:$K6125)=0,"",IF(AND($L6125="SI",$M6125="NO"),IFERROR($H6125,0),0))</f>
        <v/>
      </c>
      <c r="O6125" s="9">
        <f>IF(COUNTA($A6125:$K6125)=0,"",IF($M6125="SI","CUFE o factura duplicada dentro del reporte; no se suma dos veces",IF(IFERROR($H6125,0)&lt;=0,"DIAN reporta valor susceptible 0",IF($L6125="NO",IFERROR(LOOKUP(2,1/((LISTS!$M$2:$M$13&lt;&gt;"")*ISNUMBER(SEARCH(LISTS!$M$2:$M$13,$I6125))),LISTS!$O$2:$O$13),"Medio de pago no elegible o no identificado por DIAN"),"Apta automaticamente por pago electronico y base positiva"))))</f>
        <v/>
      </c>
    </row>
    <row r="6126">
      <c r="A6126" s="9" t="n"/>
      <c r="B6126" s="9" t="n"/>
      <c r="C6126" s="12" t="n"/>
      <c r="D6126" s="11" t="n"/>
      <c r="E6126" s="11" t="n"/>
      <c r="F6126" s="11" t="n"/>
      <c r="G6126" s="11" t="n"/>
      <c r="H6126" s="11" t="n"/>
      <c r="I6126" s="9" t="n"/>
      <c r="J6126" s="9" t="n"/>
      <c r="K6126" s="9" t="n"/>
      <c r="L6126" s="9">
        <f>IF(COUNTA($A6126:$K6126)=0,"",IF(AND(IFERROR($H6126,0)&gt;0,LEN(TRIM($K6126&amp;""))&gt;0,IFERROR(LOOKUP(2,1/((LISTS!$M$2:$M$13&lt;&gt;"")*ISNUMBER(SEARCH(LISTS!$M$2:$M$13,$I6126))),LISTS!$N$2:$N$13),"NO")="SI"),"SI","NO"))</f>
        <v/>
      </c>
      <c r="M6126" s="9">
        <f>IF(COUNTA($A6126:$K6126)=0,"",IF($K6126&lt;&gt;"",IF(COUNTIF($K$19:$K6126,$K6126)&gt;1,"SI","NO"),IF(COUNTIFS($A$19:$A6126,$A6126,$C$19:$C6126,$C6126,$J$19:$J6126,$J6126,$D$19:$D6126,$D6126)&gt;1,"SI","NO")))</f>
        <v/>
      </c>
      <c r="N6126" s="11">
        <f>IF(COUNTA($A6126:$K6126)=0,"",IF(AND($L6126="SI",$M6126="NO"),IFERROR($H6126,0),0))</f>
        <v/>
      </c>
      <c r="O6126" s="9">
        <f>IF(COUNTA($A6126:$K6126)=0,"",IF($M6126="SI","CUFE o factura duplicada dentro del reporte; no se suma dos veces",IF(IFERROR($H6126,0)&lt;=0,"DIAN reporta valor susceptible 0",IF($L6126="NO",IFERROR(LOOKUP(2,1/((LISTS!$M$2:$M$13&lt;&gt;"")*ISNUMBER(SEARCH(LISTS!$M$2:$M$13,$I6126))),LISTS!$O$2:$O$13),"Medio de pago no elegible o no identificado por DIAN"),"Apta automaticamente por pago electronico y base positiva"))))</f>
        <v/>
      </c>
    </row>
    <row r="6127">
      <c r="A6127" s="9" t="n"/>
      <c r="B6127" s="9" t="n"/>
      <c r="C6127" s="12" t="n"/>
      <c r="D6127" s="11" t="n"/>
      <c r="E6127" s="11" t="n"/>
      <c r="F6127" s="11" t="n"/>
      <c r="G6127" s="11" t="n"/>
      <c r="H6127" s="11" t="n"/>
      <c r="I6127" s="9" t="n"/>
      <c r="J6127" s="9" t="n"/>
      <c r="K6127" s="9" t="n"/>
      <c r="L6127" s="9">
        <f>IF(COUNTA($A6127:$K6127)=0,"",IF(AND(IFERROR($H6127,0)&gt;0,LEN(TRIM($K6127&amp;""))&gt;0,IFERROR(LOOKUP(2,1/((LISTS!$M$2:$M$13&lt;&gt;"")*ISNUMBER(SEARCH(LISTS!$M$2:$M$13,$I6127))),LISTS!$N$2:$N$13),"NO")="SI"),"SI","NO"))</f>
        <v/>
      </c>
      <c r="M6127" s="9">
        <f>IF(COUNTA($A6127:$K6127)=0,"",IF($K6127&lt;&gt;"",IF(COUNTIF($K$19:$K6127,$K6127)&gt;1,"SI","NO"),IF(COUNTIFS($A$19:$A6127,$A6127,$C$19:$C6127,$C6127,$J$19:$J6127,$J6127,$D$19:$D6127,$D6127)&gt;1,"SI","NO")))</f>
        <v/>
      </c>
      <c r="N6127" s="11">
        <f>IF(COUNTA($A6127:$K6127)=0,"",IF(AND($L6127="SI",$M6127="NO"),IFERROR($H6127,0),0))</f>
        <v/>
      </c>
      <c r="O6127" s="9">
        <f>IF(COUNTA($A6127:$K6127)=0,"",IF($M6127="SI","CUFE o factura duplicada dentro del reporte; no se suma dos veces",IF(IFERROR($H6127,0)&lt;=0,"DIAN reporta valor susceptible 0",IF($L6127="NO",IFERROR(LOOKUP(2,1/((LISTS!$M$2:$M$13&lt;&gt;"")*ISNUMBER(SEARCH(LISTS!$M$2:$M$13,$I6127))),LISTS!$O$2:$O$13),"Medio de pago no elegible o no identificado por DIAN"),"Apta automaticamente por pago electronico y base positiva"))))</f>
        <v/>
      </c>
    </row>
    <row r="6128">
      <c r="A6128" s="9" t="n"/>
      <c r="B6128" s="9" t="n"/>
      <c r="C6128" s="12" t="n"/>
      <c r="D6128" s="11" t="n"/>
      <c r="E6128" s="11" t="n"/>
      <c r="F6128" s="11" t="n"/>
      <c r="G6128" s="11" t="n"/>
      <c r="H6128" s="11" t="n"/>
      <c r="I6128" s="9" t="n"/>
      <c r="J6128" s="9" t="n"/>
      <c r="K6128" s="9" t="n"/>
      <c r="L6128" s="9">
        <f>IF(COUNTA($A6128:$K6128)=0,"",IF(AND(IFERROR($H6128,0)&gt;0,LEN(TRIM($K6128&amp;""))&gt;0,IFERROR(LOOKUP(2,1/((LISTS!$M$2:$M$13&lt;&gt;"")*ISNUMBER(SEARCH(LISTS!$M$2:$M$13,$I6128))),LISTS!$N$2:$N$13),"NO")="SI"),"SI","NO"))</f>
        <v/>
      </c>
      <c r="M6128" s="9">
        <f>IF(COUNTA($A6128:$K6128)=0,"",IF($K6128&lt;&gt;"",IF(COUNTIF($K$19:$K6128,$K6128)&gt;1,"SI","NO"),IF(COUNTIFS($A$19:$A6128,$A6128,$C$19:$C6128,$C6128,$J$19:$J6128,$J6128,$D$19:$D6128,$D6128)&gt;1,"SI","NO")))</f>
        <v/>
      </c>
      <c r="N6128" s="11">
        <f>IF(COUNTA($A6128:$K6128)=0,"",IF(AND($L6128="SI",$M6128="NO"),IFERROR($H6128,0),0))</f>
        <v/>
      </c>
      <c r="O6128" s="9">
        <f>IF(COUNTA($A6128:$K6128)=0,"",IF($M6128="SI","CUFE o factura duplicada dentro del reporte; no se suma dos veces",IF(IFERROR($H6128,0)&lt;=0,"DIAN reporta valor susceptible 0",IF($L6128="NO",IFERROR(LOOKUP(2,1/((LISTS!$M$2:$M$13&lt;&gt;"")*ISNUMBER(SEARCH(LISTS!$M$2:$M$13,$I6128))),LISTS!$O$2:$O$13),"Medio de pago no elegible o no identificado por DIAN"),"Apta automaticamente por pago electronico y base positiva"))))</f>
        <v/>
      </c>
    </row>
    <row r="6129">
      <c r="A6129" s="9" t="n"/>
      <c r="B6129" s="9" t="n"/>
      <c r="C6129" s="12" t="n"/>
      <c r="D6129" s="11" t="n"/>
      <c r="E6129" s="11" t="n"/>
      <c r="F6129" s="11" t="n"/>
      <c r="G6129" s="11" t="n"/>
      <c r="H6129" s="11" t="n"/>
      <c r="I6129" s="9" t="n"/>
      <c r="J6129" s="9" t="n"/>
      <c r="K6129" s="9" t="n"/>
      <c r="L6129" s="9">
        <f>IF(COUNTA($A6129:$K6129)=0,"",IF(AND(IFERROR($H6129,0)&gt;0,LEN(TRIM($K6129&amp;""))&gt;0,IFERROR(LOOKUP(2,1/((LISTS!$M$2:$M$13&lt;&gt;"")*ISNUMBER(SEARCH(LISTS!$M$2:$M$13,$I6129))),LISTS!$N$2:$N$13),"NO")="SI"),"SI","NO"))</f>
        <v/>
      </c>
      <c r="M6129" s="9">
        <f>IF(COUNTA($A6129:$K6129)=0,"",IF($K6129&lt;&gt;"",IF(COUNTIF($K$19:$K6129,$K6129)&gt;1,"SI","NO"),IF(COUNTIFS($A$19:$A6129,$A6129,$C$19:$C6129,$C6129,$J$19:$J6129,$J6129,$D$19:$D6129,$D6129)&gt;1,"SI","NO")))</f>
        <v/>
      </c>
      <c r="N6129" s="11">
        <f>IF(COUNTA($A6129:$K6129)=0,"",IF(AND($L6129="SI",$M6129="NO"),IFERROR($H6129,0),0))</f>
        <v/>
      </c>
      <c r="O6129" s="9">
        <f>IF(COUNTA($A6129:$K6129)=0,"",IF($M6129="SI","CUFE o factura duplicada dentro del reporte; no se suma dos veces",IF(IFERROR($H6129,0)&lt;=0,"DIAN reporta valor susceptible 0",IF($L6129="NO",IFERROR(LOOKUP(2,1/((LISTS!$M$2:$M$13&lt;&gt;"")*ISNUMBER(SEARCH(LISTS!$M$2:$M$13,$I6129))),LISTS!$O$2:$O$13),"Medio de pago no elegible o no identificado por DIAN"),"Apta automaticamente por pago electronico y base positiva"))))</f>
        <v/>
      </c>
    </row>
    <row r="6130">
      <c r="A6130" s="9" t="n"/>
      <c r="B6130" s="9" t="n"/>
      <c r="C6130" s="12" t="n"/>
      <c r="D6130" s="11" t="n"/>
      <c r="E6130" s="11" t="n"/>
      <c r="F6130" s="11" t="n"/>
      <c r="G6130" s="11" t="n"/>
      <c r="H6130" s="11" t="n"/>
      <c r="I6130" s="9" t="n"/>
      <c r="J6130" s="9" t="n"/>
      <c r="K6130" s="9" t="n"/>
      <c r="L6130" s="9">
        <f>IF(COUNTA($A6130:$K6130)=0,"",IF(AND(IFERROR($H6130,0)&gt;0,LEN(TRIM($K6130&amp;""))&gt;0,IFERROR(LOOKUP(2,1/((LISTS!$M$2:$M$13&lt;&gt;"")*ISNUMBER(SEARCH(LISTS!$M$2:$M$13,$I6130))),LISTS!$N$2:$N$13),"NO")="SI"),"SI","NO"))</f>
        <v/>
      </c>
      <c r="M6130" s="9">
        <f>IF(COUNTA($A6130:$K6130)=0,"",IF($K6130&lt;&gt;"",IF(COUNTIF($K$19:$K6130,$K6130)&gt;1,"SI","NO"),IF(COUNTIFS($A$19:$A6130,$A6130,$C$19:$C6130,$C6130,$J$19:$J6130,$J6130,$D$19:$D6130,$D6130)&gt;1,"SI","NO")))</f>
        <v/>
      </c>
      <c r="N6130" s="11">
        <f>IF(COUNTA($A6130:$K6130)=0,"",IF(AND($L6130="SI",$M6130="NO"),IFERROR($H6130,0),0))</f>
        <v/>
      </c>
      <c r="O6130" s="9">
        <f>IF(COUNTA($A6130:$K6130)=0,"",IF($M6130="SI","CUFE o factura duplicada dentro del reporte; no se suma dos veces",IF(IFERROR($H6130,0)&lt;=0,"DIAN reporta valor susceptible 0",IF($L6130="NO",IFERROR(LOOKUP(2,1/((LISTS!$M$2:$M$13&lt;&gt;"")*ISNUMBER(SEARCH(LISTS!$M$2:$M$13,$I6130))),LISTS!$O$2:$O$13),"Medio de pago no elegible o no identificado por DIAN"),"Apta automaticamente por pago electronico y base positiva"))))</f>
        <v/>
      </c>
    </row>
    <row r="6131">
      <c r="A6131" s="9" t="n"/>
      <c r="B6131" s="9" t="n"/>
      <c r="C6131" s="12" t="n"/>
      <c r="D6131" s="11" t="n"/>
      <c r="E6131" s="11" t="n"/>
      <c r="F6131" s="11" t="n"/>
      <c r="G6131" s="11" t="n"/>
      <c r="H6131" s="11" t="n"/>
      <c r="I6131" s="9" t="n"/>
      <c r="J6131" s="9" t="n"/>
      <c r="K6131" s="9" t="n"/>
      <c r="L6131" s="9">
        <f>IF(COUNTA($A6131:$K6131)=0,"",IF(AND(IFERROR($H6131,0)&gt;0,LEN(TRIM($K6131&amp;""))&gt;0,IFERROR(LOOKUP(2,1/((LISTS!$M$2:$M$13&lt;&gt;"")*ISNUMBER(SEARCH(LISTS!$M$2:$M$13,$I6131))),LISTS!$N$2:$N$13),"NO")="SI"),"SI","NO"))</f>
        <v/>
      </c>
      <c r="M6131" s="9">
        <f>IF(COUNTA($A6131:$K6131)=0,"",IF($K6131&lt;&gt;"",IF(COUNTIF($K$19:$K6131,$K6131)&gt;1,"SI","NO"),IF(COUNTIFS($A$19:$A6131,$A6131,$C$19:$C6131,$C6131,$J$19:$J6131,$J6131,$D$19:$D6131,$D6131)&gt;1,"SI","NO")))</f>
        <v/>
      </c>
      <c r="N6131" s="11">
        <f>IF(COUNTA($A6131:$K6131)=0,"",IF(AND($L6131="SI",$M6131="NO"),IFERROR($H6131,0),0))</f>
        <v/>
      </c>
      <c r="O6131" s="9">
        <f>IF(COUNTA($A6131:$K6131)=0,"",IF($M6131="SI","CUFE o factura duplicada dentro del reporte; no se suma dos veces",IF(IFERROR($H6131,0)&lt;=0,"DIAN reporta valor susceptible 0",IF($L6131="NO",IFERROR(LOOKUP(2,1/((LISTS!$M$2:$M$13&lt;&gt;"")*ISNUMBER(SEARCH(LISTS!$M$2:$M$13,$I6131))),LISTS!$O$2:$O$13),"Medio de pago no elegible o no identificado por DIAN"),"Apta automaticamente por pago electronico y base positiva"))))</f>
        <v/>
      </c>
    </row>
    <row r="6132">
      <c r="A6132" s="9" t="n"/>
      <c r="B6132" s="9" t="n"/>
      <c r="C6132" s="12" t="n"/>
      <c r="D6132" s="11" t="n"/>
      <c r="E6132" s="11" t="n"/>
      <c r="F6132" s="11" t="n"/>
      <c r="G6132" s="11" t="n"/>
      <c r="H6132" s="11" t="n"/>
      <c r="I6132" s="9" t="n"/>
      <c r="J6132" s="9" t="n"/>
      <c r="K6132" s="9" t="n"/>
      <c r="L6132" s="9">
        <f>IF(COUNTA($A6132:$K6132)=0,"",IF(AND(IFERROR($H6132,0)&gt;0,LEN(TRIM($K6132&amp;""))&gt;0,IFERROR(LOOKUP(2,1/((LISTS!$M$2:$M$13&lt;&gt;"")*ISNUMBER(SEARCH(LISTS!$M$2:$M$13,$I6132))),LISTS!$N$2:$N$13),"NO")="SI"),"SI","NO"))</f>
        <v/>
      </c>
      <c r="M6132" s="9">
        <f>IF(COUNTA($A6132:$K6132)=0,"",IF($K6132&lt;&gt;"",IF(COUNTIF($K$19:$K6132,$K6132)&gt;1,"SI","NO"),IF(COUNTIFS($A$19:$A6132,$A6132,$C$19:$C6132,$C6132,$J$19:$J6132,$J6132,$D$19:$D6132,$D6132)&gt;1,"SI","NO")))</f>
        <v/>
      </c>
      <c r="N6132" s="11">
        <f>IF(COUNTA($A6132:$K6132)=0,"",IF(AND($L6132="SI",$M6132="NO"),IFERROR($H6132,0),0))</f>
        <v/>
      </c>
      <c r="O6132" s="9">
        <f>IF(COUNTA($A6132:$K6132)=0,"",IF($M6132="SI","CUFE o factura duplicada dentro del reporte; no se suma dos veces",IF(IFERROR($H6132,0)&lt;=0,"DIAN reporta valor susceptible 0",IF($L6132="NO",IFERROR(LOOKUP(2,1/((LISTS!$M$2:$M$13&lt;&gt;"")*ISNUMBER(SEARCH(LISTS!$M$2:$M$13,$I6132))),LISTS!$O$2:$O$13),"Medio de pago no elegible o no identificado por DIAN"),"Apta automaticamente por pago electronico y base positiva"))))</f>
        <v/>
      </c>
    </row>
    <row r="6133">
      <c r="A6133" s="9" t="n"/>
      <c r="B6133" s="9" t="n"/>
      <c r="C6133" s="12" t="n"/>
      <c r="D6133" s="11" t="n"/>
      <c r="E6133" s="11" t="n"/>
      <c r="F6133" s="11" t="n"/>
      <c r="G6133" s="11" t="n"/>
      <c r="H6133" s="11" t="n"/>
      <c r="I6133" s="9" t="n"/>
      <c r="J6133" s="9" t="n"/>
      <c r="K6133" s="9" t="n"/>
      <c r="L6133" s="9">
        <f>IF(COUNTA($A6133:$K6133)=0,"",IF(AND(IFERROR($H6133,0)&gt;0,LEN(TRIM($K6133&amp;""))&gt;0,IFERROR(LOOKUP(2,1/((LISTS!$M$2:$M$13&lt;&gt;"")*ISNUMBER(SEARCH(LISTS!$M$2:$M$13,$I6133))),LISTS!$N$2:$N$13),"NO")="SI"),"SI","NO"))</f>
        <v/>
      </c>
      <c r="M6133" s="9">
        <f>IF(COUNTA($A6133:$K6133)=0,"",IF($K6133&lt;&gt;"",IF(COUNTIF($K$19:$K6133,$K6133)&gt;1,"SI","NO"),IF(COUNTIFS($A$19:$A6133,$A6133,$C$19:$C6133,$C6133,$J$19:$J6133,$J6133,$D$19:$D6133,$D6133)&gt;1,"SI","NO")))</f>
        <v/>
      </c>
      <c r="N6133" s="11">
        <f>IF(COUNTA($A6133:$K6133)=0,"",IF(AND($L6133="SI",$M6133="NO"),IFERROR($H6133,0),0))</f>
        <v/>
      </c>
      <c r="O6133" s="9">
        <f>IF(COUNTA($A6133:$K6133)=0,"",IF($M6133="SI","CUFE o factura duplicada dentro del reporte; no se suma dos veces",IF(IFERROR($H6133,0)&lt;=0,"DIAN reporta valor susceptible 0",IF($L6133="NO",IFERROR(LOOKUP(2,1/((LISTS!$M$2:$M$13&lt;&gt;"")*ISNUMBER(SEARCH(LISTS!$M$2:$M$13,$I6133))),LISTS!$O$2:$O$13),"Medio de pago no elegible o no identificado por DIAN"),"Apta automaticamente por pago electronico y base positiva"))))</f>
        <v/>
      </c>
    </row>
    <row r="6134">
      <c r="A6134" s="9" t="n"/>
      <c r="B6134" s="9" t="n"/>
      <c r="C6134" s="12" t="n"/>
      <c r="D6134" s="11" t="n"/>
      <c r="E6134" s="11" t="n"/>
      <c r="F6134" s="11" t="n"/>
      <c r="G6134" s="11" t="n"/>
      <c r="H6134" s="11" t="n"/>
      <c r="I6134" s="9" t="n"/>
      <c r="J6134" s="9" t="n"/>
      <c r="K6134" s="9" t="n"/>
      <c r="L6134" s="9">
        <f>IF(COUNTA($A6134:$K6134)=0,"",IF(AND(IFERROR($H6134,0)&gt;0,LEN(TRIM($K6134&amp;""))&gt;0,IFERROR(LOOKUP(2,1/((LISTS!$M$2:$M$13&lt;&gt;"")*ISNUMBER(SEARCH(LISTS!$M$2:$M$13,$I6134))),LISTS!$N$2:$N$13),"NO")="SI"),"SI","NO"))</f>
        <v/>
      </c>
      <c r="M6134" s="9">
        <f>IF(COUNTA($A6134:$K6134)=0,"",IF($K6134&lt;&gt;"",IF(COUNTIF($K$19:$K6134,$K6134)&gt;1,"SI","NO"),IF(COUNTIFS($A$19:$A6134,$A6134,$C$19:$C6134,$C6134,$J$19:$J6134,$J6134,$D$19:$D6134,$D6134)&gt;1,"SI","NO")))</f>
        <v/>
      </c>
      <c r="N6134" s="11">
        <f>IF(COUNTA($A6134:$K6134)=0,"",IF(AND($L6134="SI",$M6134="NO"),IFERROR($H6134,0),0))</f>
        <v/>
      </c>
      <c r="O6134" s="9">
        <f>IF(COUNTA($A6134:$K6134)=0,"",IF($M6134="SI","CUFE o factura duplicada dentro del reporte; no se suma dos veces",IF(IFERROR($H6134,0)&lt;=0,"DIAN reporta valor susceptible 0",IF($L6134="NO",IFERROR(LOOKUP(2,1/((LISTS!$M$2:$M$13&lt;&gt;"")*ISNUMBER(SEARCH(LISTS!$M$2:$M$13,$I6134))),LISTS!$O$2:$O$13),"Medio de pago no elegible o no identificado por DIAN"),"Apta automaticamente por pago electronico y base positiva"))))</f>
        <v/>
      </c>
    </row>
    <row r="6135">
      <c r="A6135" s="9" t="n"/>
      <c r="B6135" s="9" t="n"/>
      <c r="C6135" s="12" t="n"/>
      <c r="D6135" s="11" t="n"/>
      <c r="E6135" s="11" t="n"/>
      <c r="F6135" s="11" t="n"/>
      <c r="G6135" s="11" t="n"/>
      <c r="H6135" s="11" t="n"/>
      <c r="I6135" s="9" t="n"/>
      <c r="J6135" s="9" t="n"/>
      <c r="K6135" s="9" t="n"/>
      <c r="L6135" s="9">
        <f>IF(COUNTA($A6135:$K6135)=0,"",IF(AND(IFERROR($H6135,0)&gt;0,LEN(TRIM($K6135&amp;""))&gt;0,IFERROR(LOOKUP(2,1/((LISTS!$M$2:$M$13&lt;&gt;"")*ISNUMBER(SEARCH(LISTS!$M$2:$M$13,$I6135))),LISTS!$N$2:$N$13),"NO")="SI"),"SI","NO"))</f>
        <v/>
      </c>
      <c r="M6135" s="9">
        <f>IF(COUNTA($A6135:$K6135)=0,"",IF($K6135&lt;&gt;"",IF(COUNTIF($K$19:$K6135,$K6135)&gt;1,"SI","NO"),IF(COUNTIFS($A$19:$A6135,$A6135,$C$19:$C6135,$C6135,$J$19:$J6135,$J6135,$D$19:$D6135,$D6135)&gt;1,"SI","NO")))</f>
        <v/>
      </c>
      <c r="N6135" s="11">
        <f>IF(COUNTA($A6135:$K6135)=0,"",IF(AND($L6135="SI",$M6135="NO"),IFERROR($H6135,0),0))</f>
        <v/>
      </c>
      <c r="O6135" s="9">
        <f>IF(COUNTA($A6135:$K6135)=0,"",IF($M6135="SI","CUFE o factura duplicada dentro del reporte; no se suma dos veces",IF(IFERROR($H6135,0)&lt;=0,"DIAN reporta valor susceptible 0",IF($L6135="NO",IFERROR(LOOKUP(2,1/((LISTS!$M$2:$M$13&lt;&gt;"")*ISNUMBER(SEARCH(LISTS!$M$2:$M$13,$I6135))),LISTS!$O$2:$O$13),"Medio de pago no elegible o no identificado por DIAN"),"Apta automaticamente por pago electronico y base positiva"))))</f>
        <v/>
      </c>
    </row>
    <row r="6136">
      <c r="A6136" s="9" t="n"/>
      <c r="B6136" s="9" t="n"/>
      <c r="C6136" s="12" t="n"/>
      <c r="D6136" s="11" t="n"/>
      <c r="E6136" s="11" t="n"/>
      <c r="F6136" s="11" t="n"/>
      <c r="G6136" s="11" t="n"/>
      <c r="H6136" s="11" t="n"/>
      <c r="I6136" s="9" t="n"/>
      <c r="J6136" s="9" t="n"/>
      <c r="K6136" s="9" t="n"/>
      <c r="L6136" s="9">
        <f>IF(COUNTA($A6136:$K6136)=0,"",IF(AND(IFERROR($H6136,0)&gt;0,LEN(TRIM($K6136&amp;""))&gt;0,IFERROR(LOOKUP(2,1/((LISTS!$M$2:$M$13&lt;&gt;"")*ISNUMBER(SEARCH(LISTS!$M$2:$M$13,$I6136))),LISTS!$N$2:$N$13),"NO")="SI"),"SI","NO"))</f>
        <v/>
      </c>
      <c r="M6136" s="9">
        <f>IF(COUNTA($A6136:$K6136)=0,"",IF($K6136&lt;&gt;"",IF(COUNTIF($K$19:$K6136,$K6136)&gt;1,"SI","NO"),IF(COUNTIFS($A$19:$A6136,$A6136,$C$19:$C6136,$C6136,$J$19:$J6136,$J6136,$D$19:$D6136,$D6136)&gt;1,"SI","NO")))</f>
        <v/>
      </c>
      <c r="N6136" s="11">
        <f>IF(COUNTA($A6136:$K6136)=0,"",IF(AND($L6136="SI",$M6136="NO"),IFERROR($H6136,0),0))</f>
        <v/>
      </c>
      <c r="O6136" s="9">
        <f>IF(COUNTA($A6136:$K6136)=0,"",IF($M6136="SI","CUFE o factura duplicada dentro del reporte; no se suma dos veces",IF(IFERROR($H6136,0)&lt;=0,"DIAN reporta valor susceptible 0",IF($L6136="NO",IFERROR(LOOKUP(2,1/((LISTS!$M$2:$M$13&lt;&gt;"")*ISNUMBER(SEARCH(LISTS!$M$2:$M$13,$I6136))),LISTS!$O$2:$O$13),"Medio de pago no elegible o no identificado por DIAN"),"Apta automaticamente por pago electronico y base positiva"))))</f>
        <v/>
      </c>
    </row>
    <row r="6137">
      <c r="A6137" s="9" t="n"/>
      <c r="B6137" s="9" t="n"/>
      <c r="C6137" s="12" t="n"/>
      <c r="D6137" s="11" t="n"/>
      <c r="E6137" s="11" t="n"/>
      <c r="F6137" s="11" t="n"/>
      <c r="G6137" s="11" t="n"/>
      <c r="H6137" s="11" t="n"/>
      <c r="I6137" s="9" t="n"/>
      <c r="J6137" s="9" t="n"/>
      <c r="K6137" s="9" t="n"/>
      <c r="L6137" s="9">
        <f>IF(COUNTA($A6137:$K6137)=0,"",IF(AND(IFERROR($H6137,0)&gt;0,LEN(TRIM($K6137&amp;""))&gt;0,IFERROR(LOOKUP(2,1/((LISTS!$M$2:$M$13&lt;&gt;"")*ISNUMBER(SEARCH(LISTS!$M$2:$M$13,$I6137))),LISTS!$N$2:$N$13),"NO")="SI"),"SI","NO"))</f>
        <v/>
      </c>
      <c r="M6137" s="9">
        <f>IF(COUNTA($A6137:$K6137)=0,"",IF($K6137&lt;&gt;"",IF(COUNTIF($K$19:$K6137,$K6137)&gt;1,"SI","NO"),IF(COUNTIFS($A$19:$A6137,$A6137,$C$19:$C6137,$C6137,$J$19:$J6137,$J6137,$D$19:$D6137,$D6137)&gt;1,"SI","NO")))</f>
        <v/>
      </c>
      <c r="N6137" s="11">
        <f>IF(COUNTA($A6137:$K6137)=0,"",IF(AND($L6137="SI",$M6137="NO"),IFERROR($H6137,0),0))</f>
        <v/>
      </c>
      <c r="O6137" s="9">
        <f>IF(COUNTA($A6137:$K6137)=0,"",IF($M6137="SI","CUFE o factura duplicada dentro del reporte; no se suma dos veces",IF(IFERROR($H6137,0)&lt;=0,"DIAN reporta valor susceptible 0",IF($L6137="NO",IFERROR(LOOKUP(2,1/((LISTS!$M$2:$M$13&lt;&gt;"")*ISNUMBER(SEARCH(LISTS!$M$2:$M$13,$I6137))),LISTS!$O$2:$O$13),"Medio de pago no elegible o no identificado por DIAN"),"Apta automaticamente por pago electronico y base positiva"))))</f>
        <v/>
      </c>
    </row>
    <row r="6138">
      <c r="A6138" s="9" t="n"/>
      <c r="B6138" s="9" t="n"/>
      <c r="C6138" s="12" t="n"/>
      <c r="D6138" s="11" t="n"/>
      <c r="E6138" s="11" t="n"/>
      <c r="F6138" s="11" t="n"/>
      <c r="G6138" s="11" t="n"/>
      <c r="H6138" s="11" t="n"/>
      <c r="I6138" s="9" t="n"/>
      <c r="J6138" s="9" t="n"/>
      <c r="K6138" s="9" t="n"/>
      <c r="L6138" s="9">
        <f>IF(COUNTA($A6138:$K6138)=0,"",IF(AND(IFERROR($H6138,0)&gt;0,LEN(TRIM($K6138&amp;""))&gt;0,IFERROR(LOOKUP(2,1/((LISTS!$M$2:$M$13&lt;&gt;"")*ISNUMBER(SEARCH(LISTS!$M$2:$M$13,$I6138))),LISTS!$N$2:$N$13),"NO")="SI"),"SI","NO"))</f>
        <v/>
      </c>
      <c r="M6138" s="9">
        <f>IF(COUNTA($A6138:$K6138)=0,"",IF($K6138&lt;&gt;"",IF(COUNTIF($K$19:$K6138,$K6138)&gt;1,"SI","NO"),IF(COUNTIFS($A$19:$A6138,$A6138,$C$19:$C6138,$C6138,$J$19:$J6138,$J6138,$D$19:$D6138,$D6138)&gt;1,"SI","NO")))</f>
        <v/>
      </c>
      <c r="N6138" s="11">
        <f>IF(COUNTA($A6138:$K6138)=0,"",IF(AND($L6138="SI",$M6138="NO"),IFERROR($H6138,0),0))</f>
        <v/>
      </c>
      <c r="O6138" s="9">
        <f>IF(COUNTA($A6138:$K6138)=0,"",IF($M6138="SI","CUFE o factura duplicada dentro del reporte; no se suma dos veces",IF(IFERROR($H6138,0)&lt;=0,"DIAN reporta valor susceptible 0",IF($L6138="NO",IFERROR(LOOKUP(2,1/((LISTS!$M$2:$M$13&lt;&gt;"")*ISNUMBER(SEARCH(LISTS!$M$2:$M$13,$I6138))),LISTS!$O$2:$O$13),"Medio de pago no elegible o no identificado por DIAN"),"Apta automaticamente por pago electronico y base positiva"))))</f>
        <v/>
      </c>
    </row>
    <row r="6139">
      <c r="A6139" s="9" t="n"/>
      <c r="B6139" s="9" t="n"/>
      <c r="C6139" s="12" t="n"/>
      <c r="D6139" s="11" t="n"/>
      <c r="E6139" s="11" t="n"/>
      <c r="F6139" s="11" t="n"/>
      <c r="G6139" s="11" t="n"/>
      <c r="H6139" s="11" t="n"/>
      <c r="I6139" s="9" t="n"/>
      <c r="J6139" s="9" t="n"/>
      <c r="K6139" s="9" t="n"/>
      <c r="L6139" s="9">
        <f>IF(COUNTA($A6139:$K6139)=0,"",IF(AND(IFERROR($H6139,0)&gt;0,LEN(TRIM($K6139&amp;""))&gt;0,IFERROR(LOOKUP(2,1/((LISTS!$M$2:$M$13&lt;&gt;"")*ISNUMBER(SEARCH(LISTS!$M$2:$M$13,$I6139))),LISTS!$N$2:$N$13),"NO")="SI"),"SI","NO"))</f>
        <v/>
      </c>
      <c r="M6139" s="9">
        <f>IF(COUNTA($A6139:$K6139)=0,"",IF($K6139&lt;&gt;"",IF(COUNTIF($K$19:$K6139,$K6139)&gt;1,"SI","NO"),IF(COUNTIFS($A$19:$A6139,$A6139,$C$19:$C6139,$C6139,$J$19:$J6139,$J6139,$D$19:$D6139,$D6139)&gt;1,"SI","NO")))</f>
        <v/>
      </c>
      <c r="N6139" s="11">
        <f>IF(COUNTA($A6139:$K6139)=0,"",IF(AND($L6139="SI",$M6139="NO"),IFERROR($H6139,0),0))</f>
        <v/>
      </c>
      <c r="O6139" s="9">
        <f>IF(COUNTA($A6139:$K6139)=0,"",IF($M6139="SI","CUFE o factura duplicada dentro del reporte; no se suma dos veces",IF(IFERROR($H6139,0)&lt;=0,"DIAN reporta valor susceptible 0",IF($L6139="NO",IFERROR(LOOKUP(2,1/((LISTS!$M$2:$M$13&lt;&gt;"")*ISNUMBER(SEARCH(LISTS!$M$2:$M$13,$I6139))),LISTS!$O$2:$O$13),"Medio de pago no elegible o no identificado por DIAN"),"Apta automaticamente por pago electronico y base positiva"))))</f>
        <v/>
      </c>
    </row>
    <row r="6140">
      <c r="A6140" s="9" t="n"/>
      <c r="B6140" s="9" t="n"/>
      <c r="C6140" s="12" t="n"/>
      <c r="D6140" s="11" t="n"/>
      <c r="E6140" s="11" t="n"/>
      <c r="F6140" s="11" t="n"/>
      <c r="G6140" s="11" t="n"/>
      <c r="H6140" s="11" t="n"/>
      <c r="I6140" s="9" t="n"/>
      <c r="J6140" s="9" t="n"/>
      <c r="K6140" s="9" t="n"/>
      <c r="L6140" s="9">
        <f>IF(COUNTA($A6140:$K6140)=0,"",IF(AND(IFERROR($H6140,0)&gt;0,LEN(TRIM($K6140&amp;""))&gt;0,IFERROR(LOOKUP(2,1/((LISTS!$M$2:$M$13&lt;&gt;"")*ISNUMBER(SEARCH(LISTS!$M$2:$M$13,$I6140))),LISTS!$N$2:$N$13),"NO")="SI"),"SI","NO"))</f>
        <v/>
      </c>
      <c r="M6140" s="9">
        <f>IF(COUNTA($A6140:$K6140)=0,"",IF($K6140&lt;&gt;"",IF(COUNTIF($K$19:$K6140,$K6140)&gt;1,"SI","NO"),IF(COUNTIFS($A$19:$A6140,$A6140,$C$19:$C6140,$C6140,$J$19:$J6140,$J6140,$D$19:$D6140,$D6140)&gt;1,"SI","NO")))</f>
        <v/>
      </c>
      <c r="N6140" s="11">
        <f>IF(COUNTA($A6140:$K6140)=0,"",IF(AND($L6140="SI",$M6140="NO"),IFERROR($H6140,0),0))</f>
        <v/>
      </c>
      <c r="O6140" s="9">
        <f>IF(COUNTA($A6140:$K6140)=0,"",IF($M6140="SI","CUFE o factura duplicada dentro del reporte; no se suma dos veces",IF(IFERROR($H6140,0)&lt;=0,"DIAN reporta valor susceptible 0",IF($L6140="NO",IFERROR(LOOKUP(2,1/((LISTS!$M$2:$M$13&lt;&gt;"")*ISNUMBER(SEARCH(LISTS!$M$2:$M$13,$I6140))),LISTS!$O$2:$O$13),"Medio de pago no elegible o no identificado por DIAN"),"Apta automaticamente por pago electronico y base positiva"))))</f>
        <v/>
      </c>
    </row>
    <row r="6141">
      <c r="A6141" s="9" t="n"/>
      <c r="B6141" s="9" t="n"/>
      <c r="C6141" s="12" t="n"/>
      <c r="D6141" s="11" t="n"/>
      <c r="E6141" s="11" t="n"/>
      <c r="F6141" s="11" t="n"/>
      <c r="G6141" s="11" t="n"/>
      <c r="H6141" s="11" t="n"/>
      <c r="I6141" s="9" t="n"/>
      <c r="J6141" s="9" t="n"/>
      <c r="K6141" s="9" t="n"/>
      <c r="L6141" s="9">
        <f>IF(COUNTA($A6141:$K6141)=0,"",IF(AND(IFERROR($H6141,0)&gt;0,LEN(TRIM($K6141&amp;""))&gt;0,IFERROR(LOOKUP(2,1/((LISTS!$M$2:$M$13&lt;&gt;"")*ISNUMBER(SEARCH(LISTS!$M$2:$M$13,$I6141))),LISTS!$N$2:$N$13),"NO")="SI"),"SI","NO"))</f>
        <v/>
      </c>
      <c r="M6141" s="9">
        <f>IF(COUNTA($A6141:$K6141)=0,"",IF($K6141&lt;&gt;"",IF(COUNTIF($K$19:$K6141,$K6141)&gt;1,"SI","NO"),IF(COUNTIFS($A$19:$A6141,$A6141,$C$19:$C6141,$C6141,$J$19:$J6141,$J6141,$D$19:$D6141,$D6141)&gt;1,"SI","NO")))</f>
        <v/>
      </c>
      <c r="N6141" s="11">
        <f>IF(COUNTA($A6141:$K6141)=0,"",IF(AND($L6141="SI",$M6141="NO"),IFERROR($H6141,0),0))</f>
        <v/>
      </c>
      <c r="O6141" s="9">
        <f>IF(COUNTA($A6141:$K6141)=0,"",IF($M6141="SI","CUFE o factura duplicada dentro del reporte; no se suma dos veces",IF(IFERROR($H6141,0)&lt;=0,"DIAN reporta valor susceptible 0",IF($L6141="NO",IFERROR(LOOKUP(2,1/((LISTS!$M$2:$M$13&lt;&gt;"")*ISNUMBER(SEARCH(LISTS!$M$2:$M$13,$I6141))),LISTS!$O$2:$O$13),"Medio de pago no elegible o no identificado por DIAN"),"Apta automaticamente por pago electronico y base positiva"))))</f>
        <v/>
      </c>
    </row>
    <row r="6142">
      <c r="A6142" s="9" t="n"/>
      <c r="B6142" s="9" t="n"/>
      <c r="C6142" s="12" t="n"/>
      <c r="D6142" s="11" t="n"/>
      <c r="E6142" s="11" t="n"/>
      <c r="F6142" s="11" t="n"/>
      <c r="G6142" s="11" t="n"/>
      <c r="H6142" s="11" t="n"/>
      <c r="I6142" s="9" t="n"/>
      <c r="J6142" s="9" t="n"/>
      <c r="K6142" s="9" t="n"/>
      <c r="L6142" s="9">
        <f>IF(COUNTA($A6142:$K6142)=0,"",IF(AND(IFERROR($H6142,0)&gt;0,LEN(TRIM($K6142&amp;""))&gt;0,IFERROR(LOOKUP(2,1/((LISTS!$M$2:$M$13&lt;&gt;"")*ISNUMBER(SEARCH(LISTS!$M$2:$M$13,$I6142))),LISTS!$N$2:$N$13),"NO")="SI"),"SI","NO"))</f>
        <v/>
      </c>
      <c r="M6142" s="9">
        <f>IF(COUNTA($A6142:$K6142)=0,"",IF($K6142&lt;&gt;"",IF(COUNTIF($K$19:$K6142,$K6142)&gt;1,"SI","NO"),IF(COUNTIFS($A$19:$A6142,$A6142,$C$19:$C6142,$C6142,$J$19:$J6142,$J6142,$D$19:$D6142,$D6142)&gt;1,"SI","NO")))</f>
        <v/>
      </c>
      <c r="N6142" s="11">
        <f>IF(COUNTA($A6142:$K6142)=0,"",IF(AND($L6142="SI",$M6142="NO"),IFERROR($H6142,0),0))</f>
        <v/>
      </c>
      <c r="O6142" s="9">
        <f>IF(COUNTA($A6142:$K6142)=0,"",IF($M6142="SI","CUFE o factura duplicada dentro del reporte; no se suma dos veces",IF(IFERROR($H6142,0)&lt;=0,"DIAN reporta valor susceptible 0",IF($L6142="NO",IFERROR(LOOKUP(2,1/((LISTS!$M$2:$M$13&lt;&gt;"")*ISNUMBER(SEARCH(LISTS!$M$2:$M$13,$I6142))),LISTS!$O$2:$O$13),"Medio de pago no elegible o no identificado por DIAN"),"Apta automaticamente por pago electronico y base positiva"))))</f>
        <v/>
      </c>
    </row>
    <row r="6143">
      <c r="A6143" s="9" t="n"/>
      <c r="B6143" s="9" t="n"/>
      <c r="C6143" s="12" t="n"/>
      <c r="D6143" s="11" t="n"/>
      <c r="E6143" s="11" t="n"/>
      <c r="F6143" s="11" t="n"/>
      <c r="G6143" s="11" t="n"/>
      <c r="H6143" s="11" t="n"/>
      <c r="I6143" s="9" t="n"/>
      <c r="J6143" s="9" t="n"/>
      <c r="K6143" s="9" t="n"/>
      <c r="L6143" s="9">
        <f>IF(COUNTA($A6143:$K6143)=0,"",IF(AND(IFERROR($H6143,0)&gt;0,LEN(TRIM($K6143&amp;""))&gt;0,IFERROR(LOOKUP(2,1/((LISTS!$M$2:$M$13&lt;&gt;"")*ISNUMBER(SEARCH(LISTS!$M$2:$M$13,$I6143))),LISTS!$N$2:$N$13),"NO")="SI"),"SI","NO"))</f>
        <v/>
      </c>
      <c r="M6143" s="9">
        <f>IF(COUNTA($A6143:$K6143)=0,"",IF($K6143&lt;&gt;"",IF(COUNTIF($K$19:$K6143,$K6143)&gt;1,"SI","NO"),IF(COUNTIFS($A$19:$A6143,$A6143,$C$19:$C6143,$C6143,$J$19:$J6143,$J6143,$D$19:$D6143,$D6143)&gt;1,"SI","NO")))</f>
        <v/>
      </c>
      <c r="N6143" s="11">
        <f>IF(COUNTA($A6143:$K6143)=0,"",IF(AND($L6143="SI",$M6143="NO"),IFERROR($H6143,0),0))</f>
        <v/>
      </c>
      <c r="O6143" s="9">
        <f>IF(COUNTA($A6143:$K6143)=0,"",IF($M6143="SI","CUFE o factura duplicada dentro del reporte; no se suma dos veces",IF(IFERROR($H6143,0)&lt;=0,"DIAN reporta valor susceptible 0",IF($L6143="NO",IFERROR(LOOKUP(2,1/((LISTS!$M$2:$M$13&lt;&gt;"")*ISNUMBER(SEARCH(LISTS!$M$2:$M$13,$I6143))),LISTS!$O$2:$O$13),"Medio de pago no elegible o no identificado por DIAN"),"Apta automaticamente por pago electronico y base positiva"))))</f>
        <v/>
      </c>
    </row>
    <row r="6144">
      <c r="A6144" s="9" t="n"/>
      <c r="B6144" s="9" t="n"/>
      <c r="C6144" s="12" t="n"/>
      <c r="D6144" s="11" t="n"/>
      <c r="E6144" s="11" t="n"/>
      <c r="F6144" s="11" t="n"/>
      <c r="G6144" s="11" t="n"/>
      <c r="H6144" s="11" t="n"/>
      <c r="I6144" s="9" t="n"/>
      <c r="J6144" s="9" t="n"/>
      <c r="K6144" s="9" t="n"/>
      <c r="L6144" s="9">
        <f>IF(COUNTA($A6144:$K6144)=0,"",IF(AND(IFERROR($H6144,0)&gt;0,LEN(TRIM($K6144&amp;""))&gt;0,IFERROR(LOOKUP(2,1/((LISTS!$M$2:$M$13&lt;&gt;"")*ISNUMBER(SEARCH(LISTS!$M$2:$M$13,$I6144))),LISTS!$N$2:$N$13),"NO")="SI"),"SI","NO"))</f>
        <v/>
      </c>
      <c r="M6144" s="9">
        <f>IF(COUNTA($A6144:$K6144)=0,"",IF($K6144&lt;&gt;"",IF(COUNTIF($K$19:$K6144,$K6144)&gt;1,"SI","NO"),IF(COUNTIFS($A$19:$A6144,$A6144,$C$19:$C6144,$C6144,$J$19:$J6144,$J6144,$D$19:$D6144,$D6144)&gt;1,"SI","NO")))</f>
        <v/>
      </c>
      <c r="N6144" s="11">
        <f>IF(COUNTA($A6144:$K6144)=0,"",IF(AND($L6144="SI",$M6144="NO"),IFERROR($H6144,0),0))</f>
        <v/>
      </c>
      <c r="O6144" s="9">
        <f>IF(COUNTA($A6144:$K6144)=0,"",IF($M6144="SI","CUFE o factura duplicada dentro del reporte; no se suma dos veces",IF(IFERROR($H6144,0)&lt;=0,"DIAN reporta valor susceptible 0",IF($L6144="NO",IFERROR(LOOKUP(2,1/((LISTS!$M$2:$M$13&lt;&gt;"")*ISNUMBER(SEARCH(LISTS!$M$2:$M$13,$I6144))),LISTS!$O$2:$O$13),"Medio de pago no elegible o no identificado por DIAN"),"Apta automaticamente por pago electronico y base positiva"))))</f>
        <v/>
      </c>
    </row>
    <row r="6145">
      <c r="A6145" s="9" t="n"/>
      <c r="B6145" s="9" t="n"/>
      <c r="C6145" s="12" t="n"/>
      <c r="D6145" s="11" t="n"/>
      <c r="E6145" s="11" t="n"/>
      <c r="F6145" s="11" t="n"/>
      <c r="G6145" s="11" t="n"/>
      <c r="H6145" s="11" t="n"/>
      <c r="I6145" s="9" t="n"/>
      <c r="J6145" s="9" t="n"/>
      <c r="K6145" s="9" t="n"/>
      <c r="L6145" s="9">
        <f>IF(COUNTA($A6145:$K6145)=0,"",IF(AND(IFERROR($H6145,0)&gt;0,LEN(TRIM($K6145&amp;""))&gt;0,IFERROR(LOOKUP(2,1/((LISTS!$M$2:$M$13&lt;&gt;"")*ISNUMBER(SEARCH(LISTS!$M$2:$M$13,$I6145))),LISTS!$N$2:$N$13),"NO")="SI"),"SI","NO"))</f>
        <v/>
      </c>
      <c r="M6145" s="9">
        <f>IF(COUNTA($A6145:$K6145)=0,"",IF($K6145&lt;&gt;"",IF(COUNTIF($K$19:$K6145,$K6145)&gt;1,"SI","NO"),IF(COUNTIFS($A$19:$A6145,$A6145,$C$19:$C6145,$C6145,$J$19:$J6145,$J6145,$D$19:$D6145,$D6145)&gt;1,"SI","NO")))</f>
        <v/>
      </c>
      <c r="N6145" s="11">
        <f>IF(COUNTA($A6145:$K6145)=0,"",IF(AND($L6145="SI",$M6145="NO"),IFERROR($H6145,0),0))</f>
        <v/>
      </c>
      <c r="O6145" s="9">
        <f>IF(COUNTA($A6145:$K6145)=0,"",IF($M6145="SI","CUFE o factura duplicada dentro del reporte; no se suma dos veces",IF(IFERROR($H6145,0)&lt;=0,"DIAN reporta valor susceptible 0",IF($L6145="NO",IFERROR(LOOKUP(2,1/((LISTS!$M$2:$M$13&lt;&gt;"")*ISNUMBER(SEARCH(LISTS!$M$2:$M$13,$I6145))),LISTS!$O$2:$O$13),"Medio de pago no elegible o no identificado por DIAN"),"Apta automaticamente por pago electronico y base positiva"))))</f>
        <v/>
      </c>
    </row>
    <row r="6146">
      <c r="A6146" s="9" t="n"/>
      <c r="B6146" s="9" t="n"/>
      <c r="C6146" s="12" t="n"/>
      <c r="D6146" s="11" t="n"/>
      <c r="E6146" s="11" t="n"/>
      <c r="F6146" s="11" t="n"/>
      <c r="G6146" s="11" t="n"/>
      <c r="H6146" s="11" t="n"/>
      <c r="I6146" s="9" t="n"/>
      <c r="J6146" s="9" t="n"/>
      <c r="K6146" s="9" t="n"/>
      <c r="L6146" s="9">
        <f>IF(COUNTA($A6146:$K6146)=0,"",IF(AND(IFERROR($H6146,0)&gt;0,LEN(TRIM($K6146&amp;""))&gt;0,IFERROR(LOOKUP(2,1/((LISTS!$M$2:$M$13&lt;&gt;"")*ISNUMBER(SEARCH(LISTS!$M$2:$M$13,$I6146))),LISTS!$N$2:$N$13),"NO")="SI"),"SI","NO"))</f>
        <v/>
      </c>
      <c r="M6146" s="9">
        <f>IF(COUNTA($A6146:$K6146)=0,"",IF($K6146&lt;&gt;"",IF(COUNTIF($K$19:$K6146,$K6146)&gt;1,"SI","NO"),IF(COUNTIFS($A$19:$A6146,$A6146,$C$19:$C6146,$C6146,$J$19:$J6146,$J6146,$D$19:$D6146,$D6146)&gt;1,"SI","NO")))</f>
        <v/>
      </c>
      <c r="N6146" s="11">
        <f>IF(COUNTA($A6146:$K6146)=0,"",IF(AND($L6146="SI",$M6146="NO"),IFERROR($H6146,0),0))</f>
        <v/>
      </c>
      <c r="O6146" s="9">
        <f>IF(COUNTA($A6146:$K6146)=0,"",IF($M6146="SI","CUFE o factura duplicada dentro del reporte; no se suma dos veces",IF(IFERROR($H6146,0)&lt;=0,"DIAN reporta valor susceptible 0",IF($L6146="NO",IFERROR(LOOKUP(2,1/((LISTS!$M$2:$M$13&lt;&gt;"")*ISNUMBER(SEARCH(LISTS!$M$2:$M$13,$I6146))),LISTS!$O$2:$O$13),"Medio de pago no elegible o no identificado por DIAN"),"Apta automaticamente por pago electronico y base positiva"))))</f>
        <v/>
      </c>
    </row>
    <row r="6147">
      <c r="A6147" s="9" t="n"/>
      <c r="B6147" s="9" t="n"/>
      <c r="C6147" s="12" t="n"/>
      <c r="D6147" s="11" t="n"/>
      <c r="E6147" s="11" t="n"/>
      <c r="F6147" s="11" t="n"/>
      <c r="G6147" s="11" t="n"/>
      <c r="H6147" s="11" t="n"/>
      <c r="I6147" s="9" t="n"/>
      <c r="J6147" s="9" t="n"/>
      <c r="K6147" s="9" t="n"/>
      <c r="L6147" s="9">
        <f>IF(COUNTA($A6147:$K6147)=0,"",IF(AND(IFERROR($H6147,0)&gt;0,LEN(TRIM($K6147&amp;""))&gt;0,IFERROR(LOOKUP(2,1/((LISTS!$M$2:$M$13&lt;&gt;"")*ISNUMBER(SEARCH(LISTS!$M$2:$M$13,$I6147))),LISTS!$N$2:$N$13),"NO")="SI"),"SI","NO"))</f>
        <v/>
      </c>
      <c r="M6147" s="9">
        <f>IF(COUNTA($A6147:$K6147)=0,"",IF($K6147&lt;&gt;"",IF(COUNTIF($K$19:$K6147,$K6147)&gt;1,"SI","NO"),IF(COUNTIFS($A$19:$A6147,$A6147,$C$19:$C6147,$C6147,$J$19:$J6147,$J6147,$D$19:$D6147,$D6147)&gt;1,"SI","NO")))</f>
        <v/>
      </c>
      <c r="N6147" s="11">
        <f>IF(COUNTA($A6147:$K6147)=0,"",IF(AND($L6147="SI",$M6147="NO"),IFERROR($H6147,0),0))</f>
        <v/>
      </c>
      <c r="O6147" s="9">
        <f>IF(COUNTA($A6147:$K6147)=0,"",IF($M6147="SI","CUFE o factura duplicada dentro del reporte; no se suma dos veces",IF(IFERROR($H6147,0)&lt;=0,"DIAN reporta valor susceptible 0",IF($L6147="NO",IFERROR(LOOKUP(2,1/((LISTS!$M$2:$M$13&lt;&gt;"")*ISNUMBER(SEARCH(LISTS!$M$2:$M$13,$I6147))),LISTS!$O$2:$O$13),"Medio de pago no elegible o no identificado por DIAN"),"Apta automaticamente por pago electronico y base positiva"))))</f>
        <v/>
      </c>
    </row>
    <row r="6148">
      <c r="A6148" s="9" t="n"/>
      <c r="B6148" s="9" t="n"/>
      <c r="C6148" s="12" t="n"/>
      <c r="D6148" s="11" t="n"/>
      <c r="E6148" s="11" t="n"/>
      <c r="F6148" s="11" t="n"/>
      <c r="G6148" s="11" t="n"/>
      <c r="H6148" s="11" t="n"/>
      <c r="I6148" s="9" t="n"/>
      <c r="J6148" s="9" t="n"/>
      <c r="K6148" s="9" t="n"/>
      <c r="L6148" s="9">
        <f>IF(COUNTA($A6148:$K6148)=0,"",IF(AND(IFERROR($H6148,0)&gt;0,LEN(TRIM($K6148&amp;""))&gt;0,IFERROR(LOOKUP(2,1/((LISTS!$M$2:$M$13&lt;&gt;"")*ISNUMBER(SEARCH(LISTS!$M$2:$M$13,$I6148))),LISTS!$N$2:$N$13),"NO")="SI"),"SI","NO"))</f>
        <v/>
      </c>
      <c r="M6148" s="9">
        <f>IF(COUNTA($A6148:$K6148)=0,"",IF($K6148&lt;&gt;"",IF(COUNTIF($K$19:$K6148,$K6148)&gt;1,"SI","NO"),IF(COUNTIFS($A$19:$A6148,$A6148,$C$19:$C6148,$C6148,$J$19:$J6148,$J6148,$D$19:$D6148,$D6148)&gt;1,"SI","NO")))</f>
        <v/>
      </c>
      <c r="N6148" s="11">
        <f>IF(COUNTA($A6148:$K6148)=0,"",IF(AND($L6148="SI",$M6148="NO"),IFERROR($H6148,0),0))</f>
        <v/>
      </c>
      <c r="O6148" s="9">
        <f>IF(COUNTA($A6148:$K6148)=0,"",IF($M6148="SI","CUFE o factura duplicada dentro del reporte; no se suma dos veces",IF(IFERROR($H6148,0)&lt;=0,"DIAN reporta valor susceptible 0",IF($L6148="NO",IFERROR(LOOKUP(2,1/((LISTS!$M$2:$M$13&lt;&gt;"")*ISNUMBER(SEARCH(LISTS!$M$2:$M$13,$I6148))),LISTS!$O$2:$O$13),"Medio de pago no elegible o no identificado por DIAN"),"Apta automaticamente por pago electronico y base positiva"))))</f>
        <v/>
      </c>
    </row>
    <row r="6149">
      <c r="A6149" s="9" t="n"/>
      <c r="B6149" s="9" t="n"/>
      <c r="C6149" s="12" t="n"/>
      <c r="D6149" s="11" t="n"/>
      <c r="E6149" s="11" t="n"/>
      <c r="F6149" s="11" t="n"/>
      <c r="G6149" s="11" t="n"/>
      <c r="H6149" s="11" t="n"/>
      <c r="I6149" s="9" t="n"/>
      <c r="J6149" s="9" t="n"/>
      <c r="K6149" s="9" t="n"/>
      <c r="L6149" s="9">
        <f>IF(COUNTA($A6149:$K6149)=0,"",IF(AND(IFERROR($H6149,0)&gt;0,LEN(TRIM($K6149&amp;""))&gt;0,IFERROR(LOOKUP(2,1/((LISTS!$M$2:$M$13&lt;&gt;"")*ISNUMBER(SEARCH(LISTS!$M$2:$M$13,$I6149))),LISTS!$N$2:$N$13),"NO")="SI"),"SI","NO"))</f>
        <v/>
      </c>
      <c r="M6149" s="9">
        <f>IF(COUNTA($A6149:$K6149)=0,"",IF($K6149&lt;&gt;"",IF(COUNTIF($K$19:$K6149,$K6149)&gt;1,"SI","NO"),IF(COUNTIFS($A$19:$A6149,$A6149,$C$19:$C6149,$C6149,$J$19:$J6149,$J6149,$D$19:$D6149,$D6149)&gt;1,"SI","NO")))</f>
        <v/>
      </c>
      <c r="N6149" s="11">
        <f>IF(COUNTA($A6149:$K6149)=0,"",IF(AND($L6149="SI",$M6149="NO"),IFERROR($H6149,0),0))</f>
        <v/>
      </c>
      <c r="O6149" s="9">
        <f>IF(COUNTA($A6149:$K6149)=0,"",IF($M6149="SI","CUFE o factura duplicada dentro del reporte; no se suma dos veces",IF(IFERROR($H6149,0)&lt;=0,"DIAN reporta valor susceptible 0",IF($L6149="NO",IFERROR(LOOKUP(2,1/((LISTS!$M$2:$M$13&lt;&gt;"")*ISNUMBER(SEARCH(LISTS!$M$2:$M$13,$I6149))),LISTS!$O$2:$O$13),"Medio de pago no elegible o no identificado por DIAN"),"Apta automaticamente por pago electronico y base positiva"))))</f>
        <v/>
      </c>
    </row>
    <row r="6150">
      <c r="A6150" s="9" t="n"/>
      <c r="B6150" s="9" t="n"/>
      <c r="C6150" s="12" t="n"/>
      <c r="D6150" s="11" t="n"/>
      <c r="E6150" s="11" t="n"/>
      <c r="F6150" s="11" t="n"/>
      <c r="G6150" s="11" t="n"/>
      <c r="H6150" s="11" t="n"/>
      <c r="I6150" s="9" t="n"/>
      <c r="J6150" s="9" t="n"/>
      <c r="K6150" s="9" t="n"/>
      <c r="L6150" s="9">
        <f>IF(COUNTA($A6150:$K6150)=0,"",IF(AND(IFERROR($H6150,0)&gt;0,LEN(TRIM($K6150&amp;""))&gt;0,IFERROR(LOOKUP(2,1/((LISTS!$M$2:$M$13&lt;&gt;"")*ISNUMBER(SEARCH(LISTS!$M$2:$M$13,$I6150))),LISTS!$N$2:$N$13),"NO")="SI"),"SI","NO"))</f>
        <v/>
      </c>
      <c r="M6150" s="9">
        <f>IF(COUNTA($A6150:$K6150)=0,"",IF($K6150&lt;&gt;"",IF(COUNTIF($K$19:$K6150,$K6150)&gt;1,"SI","NO"),IF(COUNTIFS($A$19:$A6150,$A6150,$C$19:$C6150,$C6150,$J$19:$J6150,$J6150,$D$19:$D6150,$D6150)&gt;1,"SI","NO")))</f>
        <v/>
      </c>
      <c r="N6150" s="11">
        <f>IF(COUNTA($A6150:$K6150)=0,"",IF(AND($L6150="SI",$M6150="NO"),IFERROR($H6150,0),0))</f>
        <v/>
      </c>
      <c r="O6150" s="9">
        <f>IF(COUNTA($A6150:$K6150)=0,"",IF($M6150="SI","CUFE o factura duplicada dentro del reporte; no se suma dos veces",IF(IFERROR($H6150,0)&lt;=0,"DIAN reporta valor susceptible 0",IF($L6150="NO",IFERROR(LOOKUP(2,1/((LISTS!$M$2:$M$13&lt;&gt;"")*ISNUMBER(SEARCH(LISTS!$M$2:$M$13,$I6150))),LISTS!$O$2:$O$13),"Medio de pago no elegible o no identificado por DIAN"),"Apta automaticamente por pago electronico y base positiva"))))</f>
        <v/>
      </c>
    </row>
    <row r="6151">
      <c r="A6151" s="9" t="n"/>
      <c r="B6151" s="9" t="n"/>
      <c r="C6151" s="12" t="n"/>
      <c r="D6151" s="11" t="n"/>
      <c r="E6151" s="11" t="n"/>
      <c r="F6151" s="11" t="n"/>
      <c r="G6151" s="11" t="n"/>
      <c r="H6151" s="11" t="n"/>
      <c r="I6151" s="9" t="n"/>
      <c r="J6151" s="9" t="n"/>
      <c r="K6151" s="9" t="n"/>
      <c r="L6151" s="9">
        <f>IF(COUNTA($A6151:$K6151)=0,"",IF(AND(IFERROR($H6151,0)&gt;0,LEN(TRIM($K6151&amp;""))&gt;0,IFERROR(LOOKUP(2,1/((LISTS!$M$2:$M$13&lt;&gt;"")*ISNUMBER(SEARCH(LISTS!$M$2:$M$13,$I6151))),LISTS!$N$2:$N$13),"NO")="SI"),"SI","NO"))</f>
        <v/>
      </c>
      <c r="M6151" s="9">
        <f>IF(COUNTA($A6151:$K6151)=0,"",IF($K6151&lt;&gt;"",IF(COUNTIF($K$19:$K6151,$K6151)&gt;1,"SI","NO"),IF(COUNTIFS($A$19:$A6151,$A6151,$C$19:$C6151,$C6151,$J$19:$J6151,$J6151,$D$19:$D6151,$D6151)&gt;1,"SI","NO")))</f>
        <v/>
      </c>
      <c r="N6151" s="11">
        <f>IF(COUNTA($A6151:$K6151)=0,"",IF(AND($L6151="SI",$M6151="NO"),IFERROR($H6151,0),0))</f>
        <v/>
      </c>
      <c r="O6151" s="9">
        <f>IF(COUNTA($A6151:$K6151)=0,"",IF($M6151="SI","CUFE o factura duplicada dentro del reporte; no se suma dos veces",IF(IFERROR($H6151,0)&lt;=0,"DIAN reporta valor susceptible 0",IF($L6151="NO",IFERROR(LOOKUP(2,1/((LISTS!$M$2:$M$13&lt;&gt;"")*ISNUMBER(SEARCH(LISTS!$M$2:$M$13,$I6151))),LISTS!$O$2:$O$13),"Medio de pago no elegible o no identificado por DIAN"),"Apta automaticamente por pago electronico y base positiva"))))</f>
        <v/>
      </c>
    </row>
    <row r="6152">
      <c r="A6152" s="9" t="n"/>
      <c r="B6152" s="9" t="n"/>
      <c r="C6152" s="12" t="n"/>
      <c r="D6152" s="11" t="n"/>
      <c r="E6152" s="11" t="n"/>
      <c r="F6152" s="11" t="n"/>
      <c r="G6152" s="11" t="n"/>
      <c r="H6152" s="11" t="n"/>
      <c r="I6152" s="9" t="n"/>
      <c r="J6152" s="9" t="n"/>
      <c r="K6152" s="9" t="n"/>
      <c r="L6152" s="9">
        <f>IF(COUNTA($A6152:$K6152)=0,"",IF(AND(IFERROR($H6152,0)&gt;0,LEN(TRIM($K6152&amp;""))&gt;0,IFERROR(LOOKUP(2,1/((LISTS!$M$2:$M$13&lt;&gt;"")*ISNUMBER(SEARCH(LISTS!$M$2:$M$13,$I6152))),LISTS!$N$2:$N$13),"NO")="SI"),"SI","NO"))</f>
        <v/>
      </c>
      <c r="M6152" s="9">
        <f>IF(COUNTA($A6152:$K6152)=0,"",IF($K6152&lt;&gt;"",IF(COUNTIF($K$19:$K6152,$K6152)&gt;1,"SI","NO"),IF(COUNTIFS($A$19:$A6152,$A6152,$C$19:$C6152,$C6152,$J$19:$J6152,$J6152,$D$19:$D6152,$D6152)&gt;1,"SI","NO")))</f>
        <v/>
      </c>
      <c r="N6152" s="11">
        <f>IF(COUNTA($A6152:$K6152)=0,"",IF(AND($L6152="SI",$M6152="NO"),IFERROR($H6152,0),0))</f>
        <v/>
      </c>
      <c r="O6152" s="9">
        <f>IF(COUNTA($A6152:$K6152)=0,"",IF($M6152="SI","CUFE o factura duplicada dentro del reporte; no se suma dos veces",IF(IFERROR($H6152,0)&lt;=0,"DIAN reporta valor susceptible 0",IF($L6152="NO",IFERROR(LOOKUP(2,1/((LISTS!$M$2:$M$13&lt;&gt;"")*ISNUMBER(SEARCH(LISTS!$M$2:$M$13,$I6152))),LISTS!$O$2:$O$13),"Medio de pago no elegible o no identificado por DIAN"),"Apta automaticamente por pago electronico y base positiva"))))</f>
        <v/>
      </c>
    </row>
    <row r="6153">
      <c r="A6153" s="9" t="n"/>
      <c r="B6153" s="9" t="n"/>
      <c r="C6153" s="12" t="n"/>
      <c r="D6153" s="11" t="n"/>
      <c r="E6153" s="11" t="n"/>
      <c r="F6153" s="11" t="n"/>
      <c r="G6153" s="11" t="n"/>
      <c r="H6153" s="11" t="n"/>
      <c r="I6153" s="9" t="n"/>
      <c r="J6153" s="9" t="n"/>
      <c r="K6153" s="9" t="n"/>
      <c r="L6153" s="9">
        <f>IF(COUNTA($A6153:$K6153)=0,"",IF(AND(IFERROR($H6153,0)&gt;0,LEN(TRIM($K6153&amp;""))&gt;0,IFERROR(LOOKUP(2,1/((LISTS!$M$2:$M$13&lt;&gt;"")*ISNUMBER(SEARCH(LISTS!$M$2:$M$13,$I6153))),LISTS!$N$2:$N$13),"NO")="SI"),"SI","NO"))</f>
        <v/>
      </c>
      <c r="M6153" s="9">
        <f>IF(COUNTA($A6153:$K6153)=0,"",IF($K6153&lt;&gt;"",IF(COUNTIF($K$19:$K6153,$K6153)&gt;1,"SI","NO"),IF(COUNTIFS($A$19:$A6153,$A6153,$C$19:$C6153,$C6153,$J$19:$J6153,$J6153,$D$19:$D6153,$D6153)&gt;1,"SI","NO")))</f>
        <v/>
      </c>
      <c r="N6153" s="11">
        <f>IF(COUNTA($A6153:$K6153)=0,"",IF(AND($L6153="SI",$M6153="NO"),IFERROR($H6153,0),0))</f>
        <v/>
      </c>
      <c r="O6153" s="9">
        <f>IF(COUNTA($A6153:$K6153)=0,"",IF($M6153="SI","CUFE o factura duplicada dentro del reporte; no se suma dos veces",IF(IFERROR($H6153,0)&lt;=0,"DIAN reporta valor susceptible 0",IF($L6153="NO",IFERROR(LOOKUP(2,1/((LISTS!$M$2:$M$13&lt;&gt;"")*ISNUMBER(SEARCH(LISTS!$M$2:$M$13,$I6153))),LISTS!$O$2:$O$13),"Medio de pago no elegible o no identificado por DIAN"),"Apta automaticamente por pago electronico y base positiva"))))</f>
        <v/>
      </c>
    </row>
    <row r="6154">
      <c r="A6154" s="9" t="n"/>
      <c r="B6154" s="9" t="n"/>
      <c r="C6154" s="12" t="n"/>
      <c r="D6154" s="11" t="n"/>
      <c r="E6154" s="11" t="n"/>
      <c r="F6154" s="11" t="n"/>
      <c r="G6154" s="11" t="n"/>
      <c r="H6154" s="11" t="n"/>
      <c r="I6154" s="9" t="n"/>
      <c r="J6154" s="9" t="n"/>
      <c r="K6154" s="9" t="n"/>
      <c r="L6154" s="9">
        <f>IF(COUNTA($A6154:$K6154)=0,"",IF(AND(IFERROR($H6154,0)&gt;0,LEN(TRIM($K6154&amp;""))&gt;0,IFERROR(LOOKUP(2,1/((LISTS!$M$2:$M$13&lt;&gt;"")*ISNUMBER(SEARCH(LISTS!$M$2:$M$13,$I6154))),LISTS!$N$2:$N$13),"NO")="SI"),"SI","NO"))</f>
        <v/>
      </c>
      <c r="M6154" s="9">
        <f>IF(COUNTA($A6154:$K6154)=0,"",IF($K6154&lt;&gt;"",IF(COUNTIF($K$19:$K6154,$K6154)&gt;1,"SI","NO"),IF(COUNTIFS($A$19:$A6154,$A6154,$C$19:$C6154,$C6154,$J$19:$J6154,$J6154,$D$19:$D6154,$D6154)&gt;1,"SI","NO")))</f>
        <v/>
      </c>
      <c r="N6154" s="11">
        <f>IF(COUNTA($A6154:$K6154)=0,"",IF(AND($L6154="SI",$M6154="NO"),IFERROR($H6154,0),0))</f>
        <v/>
      </c>
      <c r="O6154" s="9">
        <f>IF(COUNTA($A6154:$K6154)=0,"",IF($M6154="SI","CUFE o factura duplicada dentro del reporte; no se suma dos veces",IF(IFERROR($H6154,0)&lt;=0,"DIAN reporta valor susceptible 0",IF($L6154="NO",IFERROR(LOOKUP(2,1/((LISTS!$M$2:$M$13&lt;&gt;"")*ISNUMBER(SEARCH(LISTS!$M$2:$M$13,$I6154))),LISTS!$O$2:$O$13),"Medio de pago no elegible o no identificado por DIAN"),"Apta automaticamente por pago electronico y base positiva"))))</f>
        <v/>
      </c>
    </row>
    <row r="6155">
      <c r="A6155" s="9" t="n"/>
      <c r="B6155" s="9" t="n"/>
      <c r="C6155" s="12" t="n"/>
      <c r="D6155" s="11" t="n"/>
      <c r="E6155" s="11" t="n"/>
      <c r="F6155" s="11" t="n"/>
      <c r="G6155" s="11" t="n"/>
      <c r="H6155" s="11" t="n"/>
      <c r="I6155" s="9" t="n"/>
      <c r="J6155" s="9" t="n"/>
      <c r="K6155" s="9" t="n"/>
      <c r="L6155" s="9">
        <f>IF(COUNTA($A6155:$K6155)=0,"",IF(AND(IFERROR($H6155,0)&gt;0,LEN(TRIM($K6155&amp;""))&gt;0,IFERROR(LOOKUP(2,1/((LISTS!$M$2:$M$13&lt;&gt;"")*ISNUMBER(SEARCH(LISTS!$M$2:$M$13,$I6155))),LISTS!$N$2:$N$13),"NO")="SI"),"SI","NO"))</f>
        <v/>
      </c>
      <c r="M6155" s="9">
        <f>IF(COUNTA($A6155:$K6155)=0,"",IF($K6155&lt;&gt;"",IF(COUNTIF($K$19:$K6155,$K6155)&gt;1,"SI","NO"),IF(COUNTIFS($A$19:$A6155,$A6155,$C$19:$C6155,$C6155,$J$19:$J6155,$J6155,$D$19:$D6155,$D6155)&gt;1,"SI","NO")))</f>
        <v/>
      </c>
      <c r="N6155" s="11">
        <f>IF(COUNTA($A6155:$K6155)=0,"",IF(AND($L6155="SI",$M6155="NO"),IFERROR($H6155,0),0))</f>
        <v/>
      </c>
      <c r="O6155" s="9">
        <f>IF(COUNTA($A6155:$K6155)=0,"",IF($M6155="SI","CUFE o factura duplicada dentro del reporte; no se suma dos veces",IF(IFERROR($H6155,0)&lt;=0,"DIAN reporta valor susceptible 0",IF($L6155="NO",IFERROR(LOOKUP(2,1/((LISTS!$M$2:$M$13&lt;&gt;"")*ISNUMBER(SEARCH(LISTS!$M$2:$M$13,$I6155))),LISTS!$O$2:$O$13),"Medio de pago no elegible o no identificado por DIAN"),"Apta automaticamente por pago electronico y base positiva"))))</f>
        <v/>
      </c>
    </row>
    <row r="6156">
      <c r="A6156" s="9" t="n"/>
      <c r="B6156" s="9" t="n"/>
      <c r="C6156" s="12" t="n"/>
      <c r="D6156" s="11" t="n"/>
      <c r="E6156" s="11" t="n"/>
      <c r="F6156" s="11" t="n"/>
      <c r="G6156" s="11" t="n"/>
      <c r="H6156" s="11" t="n"/>
      <c r="I6156" s="9" t="n"/>
      <c r="J6156" s="9" t="n"/>
      <c r="K6156" s="9" t="n"/>
      <c r="L6156" s="9">
        <f>IF(COUNTA($A6156:$K6156)=0,"",IF(AND(IFERROR($H6156,0)&gt;0,LEN(TRIM($K6156&amp;""))&gt;0,IFERROR(LOOKUP(2,1/((LISTS!$M$2:$M$13&lt;&gt;"")*ISNUMBER(SEARCH(LISTS!$M$2:$M$13,$I6156))),LISTS!$N$2:$N$13),"NO")="SI"),"SI","NO"))</f>
        <v/>
      </c>
      <c r="M6156" s="9">
        <f>IF(COUNTA($A6156:$K6156)=0,"",IF($K6156&lt;&gt;"",IF(COUNTIF($K$19:$K6156,$K6156)&gt;1,"SI","NO"),IF(COUNTIFS($A$19:$A6156,$A6156,$C$19:$C6156,$C6156,$J$19:$J6156,$J6156,$D$19:$D6156,$D6156)&gt;1,"SI","NO")))</f>
        <v/>
      </c>
      <c r="N6156" s="11">
        <f>IF(COUNTA($A6156:$K6156)=0,"",IF(AND($L6156="SI",$M6156="NO"),IFERROR($H6156,0),0))</f>
        <v/>
      </c>
      <c r="O6156" s="9">
        <f>IF(COUNTA($A6156:$K6156)=0,"",IF($M6156="SI","CUFE o factura duplicada dentro del reporte; no se suma dos veces",IF(IFERROR($H6156,0)&lt;=0,"DIAN reporta valor susceptible 0",IF($L6156="NO",IFERROR(LOOKUP(2,1/((LISTS!$M$2:$M$13&lt;&gt;"")*ISNUMBER(SEARCH(LISTS!$M$2:$M$13,$I6156))),LISTS!$O$2:$O$13),"Medio de pago no elegible o no identificado por DIAN"),"Apta automaticamente por pago electronico y base positiva"))))</f>
        <v/>
      </c>
    </row>
    <row r="6157">
      <c r="A6157" s="9" t="n"/>
      <c r="B6157" s="9" t="n"/>
      <c r="C6157" s="12" t="n"/>
      <c r="D6157" s="11" t="n"/>
      <c r="E6157" s="11" t="n"/>
      <c r="F6157" s="11" t="n"/>
      <c r="G6157" s="11" t="n"/>
      <c r="H6157" s="11" t="n"/>
      <c r="I6157" s="9" t="n"/>
      <c r="J6157" s="9" t="n"/>
      <c r="K6157" s="9" t="n"/>
      <c r="L6157" s="9">
        <f>IF(COUNTA($A6157:$K6157)=0,"",IF(AND(IFERROR($H6157,0)&gt;0,LEN(TRIM($K6157&amp;""))&gt;0,IFERROR(LOOKUP(2,1/((LISTS!$M$2:$M$13&lt;&gt;"")*ISNUMBER(SEARCH(LISTS!$M$2:$M$13,$I6157))),LISTS!$N$2:$N$13),"NO")="SI"),"SI","NO"))</f>
        <v/>
      </c>
      <c r="M6157" s="9">
        <f>IF(COUNTA($A6157:$K6157)=0,"",IF($K6157&lt;&gt;"",IF(COUNTIF($K$19:$K6157,$K6157)&gt;1,"SI","NO"),IF(COUNTIFS($A$19:$A6157,$A6157,$C$19:$C6157,$C6157,$J$19:$J6157,$J6157,$D$19:$D6157,$D6157)&gt;1,"SI","NO")))</f>
        <v/>
      </c>
      <c r="N6157" s="11">
        <f>IF(COUNTA($A6157:$K6157)=0,"",IF(AND($L6157="SI",$M6157="NO"),IFERROR($H6157,0),0))</f>
        <v/>
      </c>
      <c r="O6157" s="9">
        <f>IF(COUNTA($A6157:$K6157)=0,"",IF($M6157="SI","CUFE o factura duplicada dentro del reporte; no se suma dos veces",IF(IFERROR($H6157,0)&lt;=0,"DIAN reporta valor susceptible 0",IF($L6157="NO",IFERROR(LOOKUP(2,1/((LISTS!$M$2:$M$13&lt;&gt;"")*ISNUMBER(SEARCH(LISTS!$M$2:$M$13,$I6157))),LISTS!$O$2:$O$13),"Medio de pago no elegible o no identificado por DIAN"),"Apta automaticamente por pago electronico y base positiva"))))</f>
        <v/>
      </c>
    </row>
    <row r="6158">
      <c r="A6158" s="9" t="n"/>
      <c r="B6158" s="9" t="n"/>
      <c r="C6158" s="12" t="n"/>
      <c r="D6158" s="11" t="n"/>
      <c r="E6158" s="11" t="n"/>
      <c r="F6158" s="11" t="n"/>
      <c r="G6158" s="11" t="n"/>
      <c r="H6158" s="11" t="n"/>
      <c r="I6158" s="9" t="n"/>
      <c r="J6158" s="9" t="n"/>
      <c r="K6158" s="9" t="n"/>
      <c r="L6158" s="9">
        <f>IF(COUNTA($A6158:$K6158)=0,"",IF(AND(IFERROR($H6158,0)&gt;0,LEN(TRIM($K6158&amp;""))&gt;0,IFERROR(LOOKUP(2,1/((LISTS!$M$2:$M$13&lt;&gt;"")*ISNUMBER(SEARCH(LISTS!$M$2:$M$13,$I6158))),LISTS!$N$2:$N$13),"NO")="SI"),"SI","NO"))</f>
        <v/>
      </c>
      <c r="M6158" s="9">
        <f>IF(COUNTA($A6158:$K6158)=0,"",IF($K6158&lt;&gt;"",IF(COUNTIF($K$19:$K6158,$K6158)&gt;1,"SI","NO"),IF(COUNTIFS($A$19:$A6158,$A6158,$C$19:$C6158,$C6158,$J$19:$J6158,$J6158,$D$19:$D6158,$D6158)&gt;1,"SI","NO")))</f>
        <v/>
      </c>
      <c r="N6158" s="11">
        <f>IF(COUNTA($A6158:$K6158)=0,"",IF(AND($L6158="SI",$M6158="NO"),IFERROR($H6158,0),0))</f>
        <v/>
      </c>
      <c r="O6158" s="9">
        <f>IF(COUNTA($A6158:$K6158)=0,"",IF($M6158="SI","CUFE o factura duplicada dentro del reporte; no se suma dos veces",IF(IFERROR($H6158,0)&lt;=0,"DIAN reporta valor susceptible 0",IF($L6158="NO",IFERROR(LOOKUP(2,1/((LISTS!$M$2:$M$13&lt;&gt;"")*ISNUMBER(SEARCH(LISTS!$M$2:$M$13,$I6158))),LISTS!$O$2:$O$13),"Medio de pago no elegible o no identificado por DIAN"),"Apta automaticamente por pago electronico y base positiva"))))</f>
        <v/>
      </c>
    </row>
    <row r="6159">
      <c r="A6159" s="9" t="n"/>
      <c r="B6159" s="9" t="n"/>
      <c r="C6159" s="12" t="n"/>
      <c r="D6159" s="11" t="n"/>
      <c r="E6159" s="11" t="n"/>
      <c r="F6159" s="11" t="n"/>
      <c r="G6159" s="11" t="n"/>
      <c r="H6159" s="11" t="n"/>
      <c r="I6159" s="9" t="n"/>
      <c r="J6159" s="9" t="n"/>
      <c r="K6159" s="9" t="n"/>
      <c r="L6159" s="9">
        <f>IF(COUNTA($A6159:$K6159)=0,"",IF(AND(IFERROR($H6159,0)&gt;0,LEN(TRIM($K6159&amp;""))&gt;0,IFERROR(LOOKUP(2,1/((LISTS!$M$2:$M$13&lt;&gt;"")*ISNUMBER(SEARCH(LISTS!$M$2:$M$13,$I6159))),LISTS!$N$2:$N$13),"NO")="SI"),"SI","NO"))</f>
        <v/>
      </c>
      <c r="M6159" s="9">
        <f>IF(COUNTA($A6159:$K6159)=0,"",IF($K6159&lt;&gt;"",IF(COUNTIF($K$19:$K6159,$K6159)&gt;1,"SI","NO"),IF(COUNTIFS($A$19:$A6159,$A6159,$C$19:$C6159,$C6159,$J$19:$J6159,$J6159,$D$19:$D6159,$D6159)&gt;1,"SI","NO")))</f>
        <v/>
      </c>
      <c r="N6159" s="11">
        <f>IF(COUNTA($A6159:$K6159)=0,"",IF(AND($L6159="SI",$M6159="NO"),IFERROR($H6159,0),0))</f>
        <v/>
      </c>
      <c r="O6159" s="9">
        <f>IF(COUNTA($A6159:$K6159)=0,"",IF($M6159="SI","CUFE o factura duplicada dentro del reporte; no se suma dos veces",IF(IFERROR($H6159,0)&lt;=0,"DIAN reporta valor susceptible 0",IF($L6159="NO",IFERROR(LOOKUP(2,1/((LISTS!$M$2:$M$13&lt;&gt;"")*ISNUMBER(SEARCH(LISTS!$M$2:$M$13,$I6159))),LISTS!$O$2:$O$13),"Medio de pago no elegible o no identificado por DIAN"),"Apta automaticamente por pago electronico y base positiva"))))</f>
        <v/>
      </c>
    </row>
    <row r="6160">
      <c r="A6160" s="9" t="n"/>
      <c r="B6160" s="9" t="n"/>
      <c r="C6160" s="12" t="n"/>
      <c r="D6160" s="11" t="n"/>
      <c r="E6160" s="11" t="n"/>
      <c r="F6160" s="11" t="n"/>
      <c r="G6160" s="11" t="n"/>
      <c r="H6160" s="11" t="n"/>
      <c r="I6160" s="9" t="n"/>
      <c r="J6160" s="9" t="n"/>
      <c r="K6160" s="9" t="n"/>
      <c r="L6160" s="9">
        <f>IF(COUNTA($A6160:$K6160)=0,"",IF(AND(IFERROR($H6160,0)&gt;0,LEN(TRIM($K6160&amp;""))&gt;0,IFERROR(LOOKUP(2,1/((LISTS!$M$2:$M$13&lt;&gt;"")*ISNUMBER(SEARCH(LISTS!$M$2:$M$13,$I6160))),LISTS!$N$2:$N$13),"NO")="SI"),"SI","NO"))</f>
        <v/>
      </c>
      <c r="M6160" s="9">
        <f>IF(COUNTA($A6160:$K6160)=0,"",IF($K6160&lt;&gt;"",IF(COUNTIF($K$19:$K6160,$K6160)&gt;1,"SI","NO"),IF(COUNTIFS($A$19:$A6160,$A6160,$C$19:$C6160,$C6160,$J$19:$J6160,$J6160,$D$19:$D6160,$D6160)&gt;1,"SI","NO")))</f>
        <v/>
      </c>
      <c r="N6160" s="11">
        <f>IF(COUNTA($A6160:$K6160)=0,"",IF(AND($L6160="SI",$M6160="NO"),IFERROR($H6160,0),0))</f>
        <v/>
      </c>
      <c r="O6160" s="9">
        <f>IF(COUNTA($A6160:$K6160)=0,"",IF($M6160="SI","CUFE o factura duplicada dentro del reporte; no se suma dos veces",IF(IFERROR($H6160,0)&lt;=0,"DIAN reporta valor susceptible 0",IF($L6160="NO",IFERROR(LOOKUP(2,1/((LISTS!$M$2:$M$13&lt;&gt;"")*ISNUMBER(SEARCH(LISTS!$M$2:$M$13,$I6160))),LISTS!$O$2:$O$13),"Medio de pago no elegible o no identificado por DIAN"),"Apta automaticamente por pago electronico y base positiva"))))</f>
        <v/>
      </c>
    </row>
    <row r="6161">
      <c r="A6161" s="9" t="n"/>
      <c r="B6161" s="9" t="n"/>
      <c r="C6161" s="12" t="n"/>
      <c r="D6161" s="11" t="n"/>
      <c r="E6161" s="11" t="n"/>
      <c r="F6161" s="11" t="n"/>
      <c r="G6161" s="11" t="n"/>
      <c r="H6161" s="11" t="n"/>
      <c r="I6161" s="9" t="n"/>
      <c r="J6161" s="9" t="n"/>
      <c r="K6161" s="9" t="n"/>
      <c r="L6161" s="9">
        <f>IF(COUNTA($A6161:$K6161)=0,"",IF(AND(IFERROR($H6161,0)&gt;0,LEN(TRIM($K6161&amp;""))&gt;0,IFERROR(LOOKUP(2,1/((LISTS!$M$2:$M$13&lt;&gt;"")*ISNUMBER(SEARCH(LISTS!$M$2:$M$13,$I6161))),LISTS!$N$2:$N$13),"NO")="SI"),"SI","NO"))</f>
        <v/>
      </c>
      <c r="M6161" s="9">
        <f>IF(COUNTA($A6161:$K6161)=0,"",IF($K6161&lt;&gt;"",IF(COUNTIF($K$19:$K6161,$K6161)&gt;1,"SI","NO"),IF(COUNTIFS($A$19:$A6161,$A6161,$C$19:$C6161,$C6161,$J$19:$J6161,$J6161,$D$19:$D6161,$D6161)&gt;1,"SI","NO")))</f>
        <v/>
      </c>
      <c r="N6161" s="11">
        <f>IF(COUNTA($A6161:$K6161)=0,"",IF(AND($L6161="SI",$M6161="NO"),IFERROR($H6161,0),0))</f>
        <v/>
      </c>
      <c r="O6161" s="9">
        <f>IF(COUNTA($A6161:$K6161)=0,"",IF($M6161="SI","CUFE o factura duplicada dentro del reporte; no se suma dos veces",IF(IFERROR($H6161,0)&lt;=0,"DIAN reporta valor susceptible 0",IF($L6161="NO",IFERROR(LOOKUP(2,1/((LISTS!$M$2:$M$13&lt;&gt;"")*ISNUMBER(SEARCH(LISTS!$M$2:$M$13,$I6161))),LISTS!$O$2:$O$13),"Medio de pago no elegible o no identificado por DIAN"),"Apta automaticamente por pago electronico y base positiva"))))</f>
        <v/>
      </c>
    </row>
    <row r="6162">
      <c r="A6162" s="9" t="n"/>
      <c r="B6162" s="9" t="n"/>
      <c r="C6162" s="12" t="n"/>
      <c r="D6162" s="11" t="n"/>
      <c r="E6162" s="11" t="n"/>
      <c r="F6162" s="11" t="n"/>
      <c r="G6162" s="11" t="n"/>
      <c r="H6162" s="11" t="n"/>
      <c r="I6162" s="9" t="n"/>
      <c r="J6162" s="9" t="n"/>
      <c r="K6162" s="9" t="n"/>
      <c r="L6162" s="9">
        <f>IF(COUNTA($A6162:$K6162)=0,"",IF(AND(IFERROR($H6162,0)&gt;0,LEN(TRIM($K6162&amp;""))&gt;0,IFERROR(LOOKUP(2,1/((LISTS!$M$2:$M$13&lt;&gt;"")*ISNUMBER(SEARCH(LISTS!$M$2:$M$13,$I6162))),LISTS!$N$2:$N$13),"NO")="SI"),"SI","NO"))</f>
        <v/>
      </c>
      <c r="M6162" s="9">
        <f>IF(COUNTA($A6162:$K6162)=0,"",IF($K6162&lt;&gt;"",IF(COUNTIF($K$19:$K6162,$K6162)&gt;1,"SI","NO"),IF(COUNTIFS($A$19:$A6162,$A6162,$C$19:$C6162,$C6162,$J$19:$J6162,$J6162,$D$19:$D6162,$D6162)&gt;1,"SI","NO")))</f>
        <v/>
      </c>
      <c r="N6162" s="11">
        <f>IF(COUNTA($A6162:$K6162)=0,"",IF(AND($L6162="SI",$M6162="NO"),IFERROR($H6162,0),0))</f>
        <v/>
      </c>
      <c r="O6162" s="9">
        <f>IF(COUNTA($A6162:$K6162)=0,"",IF($M6162="SI","CUFE o factura duplicada dentro del reporte; no se suma dos veces",IF(IFERROR($H6162,0)&lt;=0,"DIAN reporta valor susceptible 0",IF($L6162="NO",IFERROR(LOOKUP(2,1/((LISTS!$M$2:$M$13&lt;&gt;"")*ISNUMBER(SEARCH(LISTS!$M$2:$M$13,$I6162))),LISTS!$O$2:$O$13),"Medio de pago no elegible o no identificado por DIAN"),"Apta automaticamente por pago electronico y base positiva"))))</f>
        <v/>
      </c>
    </row>
    <row r="6163">
      <c r="A6163" s="9" t="n"/>
      <c r="B6163" s="9" t="n"/>
      <c r="C6163" s="12" t="n"/>
      <c r="D6163" s="11" t="n"/>
      <c r="E6163" s="11" t="n"/>
      <c r="F6163" s="11" t="n"/>
      <c r="G6163" s="11" t="n"/>
      <c r="H6163" s="11" t="n"/>
      <c r="I6163" s="9" t="n"/>
      <c r="J6163" s="9" t="n"/>
      <c r="K6163" s="9" t="n"/>
      <c r="L6163" s="9">
        <f>IF(COUNTA($A6163:$K6163)=0,"",IF(AND(IFERROR($H6163,0)&gt;0,LEN(TRIM($K6163&amp;""))&gt;0,IFERROR(LOOKUP(2,1/((LISTS!$M$2:$M$13&lt;&gt;"")*ISNUMBER(SEARCH(LISTS!$M$2:$M$13,$I6163))),LISTS!$N$2:$N$13),"NO")="SI"),"SI","NO"))</f>
        <v/>
      </c>
      <c r="M6163" s="9">
        <f>IF(COUNTA($A6163:$K6163)=0,"",IF($K6163&lt;&gt;"",IF(COUNTIF($K$19:$K6163,$K6163)&gt;1,"SI","NO"),IF(COUNTIFS($A$19:$A6163,$A6163,$C$19:$C6163,$C6163,$J$19:$J6163,$J6163,$D$19:$D6163,$D6163)&gt;1,"SI","NO")))</f>
        <v/>
      </c>
      <c r="N6163" s="11">
        <f>IF(COUNTA($A6163:$K6163)=0,"",IF(AND($L6163="SI",$M6163="NO"),IFERROR($H6163,0),0))</f>
        <v/>
      </c>
      <c r="O6163" s="9">
        <f>IF(COUNTA($A6163:$K6163)=0,"",IF($M6163="SI","CUFE o factura duplicada dentro del reporte; no se suma dos veces",IF(IFERROR($H6163,0)&lt;=0,"DIAN reporta valor susceptible 0",IF($L6163="NO",IFERROR(LOOKUP(2,1/((LISTS!$M$2:$M$13&lt;&gt;"")*ISNUMBER(SEARCH(LISTS!$M$2:$M$13,$I6163))),LISTS!$O$2:$O$13),"Medio de pago no elegible o no identificado por DIAN"),"Apta automaticamente por pago electronico y base positiva"))))</f>
        <v/>
      </c>
    </row>
    <row r="6164">
      <c r="A6164" s="9" t="n"/>
      <c r="B6164" s="9" t="n"/>
      <c r="C6164" s="12" t="n"/>
      <c r="D6164" s="11" t="n"/>
      <c r="E6164" s="11" t="n"/>
      <c r="F6164" s="11" t="n"/>
      <c r="G6164" s="11" t="n"/>
      <c r="H6164" s="11" t="n"/>
      <c r="I6164" s="9" t="n"/>
      <c r="J6164" s="9" t="n"/>
      <c r="K6164" s="9" t="n"/>
      <c r="L6164" s="9">
        <f>IF(COUNTA($A6164:$K6164)=0,"",IF(AND(IFERROR($H6164,0)&gt;0,LEN(TRIM($K6164&amp;""))&gt;0,IFERROR(LOOKUP(2,1/((LISTS!$M$2:$M$13&lt;&gt;"")*ISNUMBER(SEARCH(LISTS!$M$2:$M$13,$I6164))),LISTS!$N$2:$N$13),"NO")="SI"),"SI","NO"))</f>
        <v/>
      </c>
      <c r="M6164" s="9">
        <f>IF(COUNTA($A6164:$K6164)=0,"",IF($K6164&lt;&gt;"",IF(COUNTIF($K$19:$K6164,$K6164)&gt;1,"SI","NO"),IF(COUNTIFS($A$19:$A6164,$A6164,$C$19:$C6164,$C6164,$J$19:$J6164,$J6164,$D$19:$D6164,$D6164)&gt;1,"SI","NO")))</f>
        <v/>
      </c>
      <c r="N6164" s="11">
        <f>IF(COUNTA($A6164:$K6164)=0,"",IF(AND($L6164="SI",$M6164="NO"),IFERROR($H6164,0),0))</f>
        <v/>
      </c>
      <c r="O6164" s="9">
        <f>IF(COUNTA($A6164:$K6164)=0,"",IF($M6164="SI","CUFE o factura duplicada dentro del reporte; no se suma dos veces",IF(IFERROR($H6164,0)&lt;=0,"DIAN reporta valor susceptible 0",IF($L6164="NO",IFERROR(LOOKUP(2,1/((LISTS!$M$2:$M$13&lt;&gt;"")*ISNUMBER(SEARCH(LISTS!$M$2:$M$13,$I6164))),LISTS!$O$2:$O$13),"Medio de pago no elegible o no identificado por DIAN"),"Apta automaticamente por pago electronico y base positiva"))))</f>
        <v/>
      </c>
    </row>
    <row r="6165">
      <c r="A6165" s="9" t="n"/>
      <c r="B6165" s="9" t="n"/>
      <c r="C6165" s="12" t="n"/>
      <c r="D6165" s="11" t="n"/>
      <c r="E6165" s="11" t="n"/>
      <c r="F6165" s="11" t="n"/>
      <c r="G6165" s="11" t="n"/>
      <c r="H6165" s="11" t="n"/>
      <c r="I6165" s="9" t="n"/>
      <c r="J6165" s="9" t="n"/>
      <c r="K6165" s="9" t="n"/>
      <c r="L6165" s="9">
        <f>IF(COUNTA($A6165:$K6165)=0,"",IF(AND(IFERROR($H6165,0)&gt;0,LEN(TRIM($K6165&amp;""))&gt;0,IFERROR(LOOKUP(2,1/((LISTS!$M$2:$M$13&lt;&gt;"")*ISNUMBER(SEARCH(LISTS!$M$2:$M$13,$I6165))),LISTS!$N$2:$N$13),"NO")="SI"),"SI","NO"))</f>
        <v/>
      </c>
      <c r="M6165" s="9">
        <f>IF(COUNTA($A6165:$K6165)=0,"",IF($K6165&lt;&gt;"",IF(COUNTIF($K$19:$K6165,$K6165)&gt;1,"SI","NO"),IF(COUNTIFS($A$19:$A6165,$A6165,$C$19:$C6165,$C6165,$J$19:$J6165,$J6165,$D$19:$D6165,$D6165)&gt;1,"SI","NO")))</f>
        <v/>
      </c>
      <c r="N6165" s="11">
        <f>IF(COUNTA($A6165:$K6165)=0,"",IF(AND($L6165="SI",$M6165="NO"),IFERROR($H6165,0),0))</f>
        <v/>
      </c>
      <c r="O6165" s="9">
        <f>IF(COUNTA($A6165:$K6165)=0,"",IF($M6165="SI","CUFE o factura duplicada dentro del reporte; no se suma dos veces",IF(IFERROR($H6165,0)&lt;=0,"DIAN reporta valor susceptible 0",IF($L6165="NO",IFERROR(LOOKUP(2,1/((LISTS!$M$2:$M$13&lt;&gt;"")*ISNUMBER(SEARCH(LISTS!$M$2:$M$13,$I6165))),LISTS!$O$2:$O$13),"Medio de pago no elegible o no identificado por DIAN"),"Apta automaticamente por pago electronico y base positiva"))))</f>
        <v/>
      </c>
    </row>
    <row r="6166">
      <c r="A6166" s="9" t="n"/>
      <c r="B6166" s="9" t="n"/>
      <c r="C6166" s="12" t="n"/>
      <c r="D6166" s="11" t="n"/>
      <c r="E6166" s="11" t="n"/>
      <c r="F6166" s="11" t="n"/>
      <c r="G6166" s="11" t="n"/>
      <c r="H6166" s="11" t="n"/>
      <c r="I6166" s="9" t="n"/>
      <c r="J6166" s="9" t="n"/>
      <c r="K6166" s="9" t="n"/>
      <c r="L6166" s="9">
        <f>IF(COUNTA($A6166:$K6166)=0,"",IF(AND(IFERROR($H6166,0)&gt;0,LEN(TRIM($K6166&amp;""))&gt;0,IFERROR(LOOKUP(2,1/((LISTS!$M$2:$M$13&lt;&gt;"")*ISNUMBER(SEARCH(LISTS!$M$2:$M$13,$I6166))),LISTS!$N$2:$N$13),"NO")="SI"),"SI","NO"))</f>
        <v/>
      </c>
      <c r="M6166" s="9">
        <f>IF(COUNTA($A6166:$K6166)=0,"",IF($K6166&lt;&gt;"",IF(COUNTIF($K$19:$K6166,$K6166)&gt;1,"SI","NO"),IF(COUNTIFS($A$19:$A6166,$A6166,$C$19:$C6166,$C6166,$J$19:$J6166,$J6166,$D$19:$D6166,$D6166)&gt;1,"SI","NO")))</f>
        <v/>
      </c>
      <c r="N6166" s="11">
        <f>IF(COUNTA($A6166:$K6166)=0,"",IF(AND($L6166="SI",$M6166="NO"),IFERROR($H6166,0),0))</f>
        <v/>
      </c>
      <c r="O6166" s="9">
        <f>IF(COUNTA($A6166:$K6166)=0,"",IF($M6166="SI","CUFE o factura duplicada dentro del reporte; no se suma dos veces",IF(IFERROR($H6166,0)&lt;=0,"DIAN reporta valor susceptible 0",IF($L6166="NO",IFERROR(LOOKUP(2,1/((LISTS!$M$2:$M$13&lt;&gt;"")*ISNUMBER(SEARCH(LISTS!$M$2:$M$13,$I6166))),LISTS!$O$2:$O$13),"Medio de pago no elegible o no identificado por DIAN"),"Apta automaticamente por pago electronico y base positiva"))))</f>
        <v/>
      </c>
    </row>
    <row r="6167">
      <c r="A6167" s="9" t="n"/>
      <c r="B6167" s="9" t="n"/>
      <c r="C6167" s="12" t="n"/>
      <c r="D6167" s="11" t="n"/>
      <c r="E6167" s="11" t="n"/>
      <c r="F6167" s="11" t="n"/>
      <c r="G6167" s="11" t="n"/>
      <c r="H6167" s="11" t="n"/>
      <c r="I6167" s="9" t="n"/>
      <c r="J6167" s="9" t="n"/>
      <c r="K6167" s="9" t="n"/>
      <c r="L6167" s="9">
        <f>IF(COUNTA($A6167:$K6167)=0,"",IF(AND(IFERROR($H6167,0)&gt;0,LEN(TRIM($K6167&amp;""))&gt;0,IFERROR(LOOKUP(2,1/((LISTS!$M$2:$M$13&lt;&gt;"")*ISNUMBER(SEARCH(LISTS!$M$2:$M$13,$I6167))),LISTS!$N$2:$N$13),"NO")="SI"),"SI","NO"))</f>
        <v/>
      </c>
      <c r="M6167" s="9">
        <f>IF(COUNTA($A6167:$K6167)=0,"",IF($K6167&lt;&gt;"",IF(COUNTIF($K$19:$K6167,$K6167)&gt;1,"SI","NO"),IF(COUNTIFS($A$19:$A6167,$A6167,$C$19:$C6167,$C6167,$J$19:$J6167,$J6167,$D$19:$D6167,$D6167)&gt;1,"SI","NO")))</f>
        <v/>
      </c>
      <c r="N6167" s="11">
        <f>IF(COUNTA($A6167:$K6167)=0,"",IF(AND($L6167="SI",$M6167="NO"),IFERROR($H6167,0),0))</f>
        <v/>
      </c>
      <c r="O6167" s="9">
        <f>IF(COUNTA($A6167:$K6167)=0,"",IF($M6167="SI","CUFE o factura duplicada dentro del reporte; no se suma dos veces",IF(IFERROR($H6167,0)&lt;=0,"DIAN reporta valor susceptible 0",IF($L6167="NO",IFERROR(LOOKUP(2,1/((LISTS!$M$2:$M$13&lt;&gt;"")*ISNUMBER(SEARCH(LISTS!$M$2:$M$13,$I6167))),LISTS!$O$2:$O$13),"Medio de pago no elegible o no identificado por DIAN"),"Apta automaticamente por pago electronico y base positiva"))))</f>
        <v/>
      </c>
    </row>
    <row r="6168">
      <c r="A6168" s="9" t="n"/>
      <c r="B6168" s="9" t="n"/>
      <c r="C6168" s="12" t="n"/>
      <c r="D6168" s="11" t="n"/>
      <c r="E6168" s="11" t="n"/>
      <c r="F6168" s="11" t="n"/>
      <c r="G6168" s="11" t="n"/>
      <c r="H6168" s="11" t="n"/>
      <c r="I6168" s="9" t="n"/>
      <c r="J6168" s="9" t="n"/>
      <c r="K6168" s="9" t="n"/>
      <c r="L6168" s="9">
        <f>IF(COUNTA($A6168:$K6168)=0,"",IF(AND(IFERROR($H6168,0)&gt;0,LEN(TRIM($K6168&amp;""))&gt;0,IFERROR(LOOKUP(2,1/((LISTS!$M$2:$M$13&lt;&gt;"")*ISNUMBER(SEARCH(LISTS!$M$2:$M$13,$I6168))),LISTS!$N$2:$N$13),"NO")="SI"),"SI","NO"))</f>
        <v/>
      </c>
      <c r="M6168" s="9">
        <f>IF(COUNTA($A6168:$K6168)=0,"",IF($K6168&lt;&gt;"",IF(COUNTIF($K$19:$K6168,$K6168)&gt;1,"SI","NO"),IF(COUNTIFS($A$19:$A6168,$A6168,$C$19:$C6168,$C6168,$J$19:$J6168,$J6168,$D$19:$D6168,$D6168)&gt;1,"SI","NO")))</f>
        <v/>
      </c>
      <c r="N6168" s="11">
        <f>IF(COUNTA($A6168:$K6168)=0,"",IF(AND($L6168="SI",$M6168="NO"),IFERROR($H6168,0),0))</f>
        <v/>
      </c>
      <c r="O6168" s="9">
        <f>IF(COUNTA($A6168:$K6168)=0,"",IF($M6168="SI","CUFE o factura duplicada dentro del reporte; no se suma dos veces",IF(IFERROR($H6168,0)&lt;=0,"DIAN reporta valor susceptible 0",IF($L6168="NO",IFERROR(LOOKUP(2,1/((LISTS!$M$2:$M$13&lt;&gt;"")*ISNUMBER(SEARCH(LISTS!$M$2:$M$13,$I6168))),LISTS!$O$2:$O$13),"Medio de pago no elegible o no identificado por DIAN"),"Apta automaticamente por pago electronico y base positiva"))))</f>
        <v/>
      </c>
    </row>
    <row r="6169">
      <c r="A6169" s="9" t="n"/>
      <c r="B6169" s="9" t="n"/>
      <c r="C6169" s="12" t="n"/>
      <c r="D6169" s="11" t="n"/>
      <c r="E6169" s="11" t="n"/>
      <c r="F6169" s="11" t="n"/>
      <c r="G6169" s="11" t="n"/>
      <c r="H6169" s="11" t="n"/>
      <c r="I6169" s="9" t="n"/>
      <c r="J6169" s="9" t="n"/>
      <c r="K6169" s="9" t="n"/>
      <c r="L6169" s="9">
        <f>IF(COUNTA($A6169:$K6169)=0,"",IF(AND(IFERROR($H6169,0)&gt;0,LEN(TRIM($K6169&amp;""))&gt;0,IFERROR(LOOKUP(2,1/((LISTS!$M$2:$M$13&lt;&gt;"")*ISNUMBER(SEARCH(LISTS!$M$2:$M$13,$I6169))),LISTS!$N$2:$N$13),"NO")="SI"),"SI","NO"))</f>
        <v/>
      </c>
      <c r="M6169" s="9">
        <f>IF(COUNTA($A6169:$K6169)=0,"",IF($K6169&lt;&gt;"",IF(COUNTIF($K$19:$K6169,$K6169)&gt;1,"SI","NO"),IF(COUNTIFS($A$19:$A6169,$A6169,$C$19:$C6169,$C6169,$J$19:$J6169,$J6169,$D$19:$D6169,$D6169)&gt;1,"SI","NO")))</f>
        <v/>
      </c>
      <c r="N6169" s="11">
        <f>IF(COUNTA($A6169:$K6169)=0,"",IF(AND($L6169="SI",$M6169="NO"),IFERROR($H6169,0),0))</f>
        <v/>
      </c>
      <c r="O6169" s="9">
        <f>IF(COUNTA($A6169:$K6169)=0,"",IF($M6169="SI","CUFE o factura duplicada dentro del reporte; no se suma dos veces",IF(IFERROR($H6169,0)&lt;=0,"DIAN reporta valor susceptible 0",IF($L6169="NO",IFERROR(LOOKUP(2,1/((LISTS!$M$2:$M$13&lt;&gt;"")*ISNUMBER(SEARCH(LISTS!$M$2:$M$13,$I6169))),LISTS!$O$2:$O$13),"Medio de pago no elegible o no identificado por DIAN"),"Apta automaticamente por pago electronico y base positiva"))))</f>
        <v/>
      </c>
    </row>
    <row r="6170">
      <c r="A6170" s="9" t="n"/>
      <c r="B6170" s="9" t="n"/>
      <c r="C6170" s="12" t="n"/>
      <c r="D6170" s="11" t="n"/>
      <c r="E6170" s="11" t="n"/>
      <c r="F6170" s="11" t="n"/>
      <c r="G6170" s="11" t="n"/>
      <c r="H6170" s="11" t="n"/>
      <c r="I6170" s="9" t="n"/>
      <c r="J6170" s="9" t="n"/>
      <c r="K6170" s="9" t="n"/>
      <c r="L6170" s="9">
        <f>IF(COUNTA($A6170:$K6170)=0,"",IF(AND(IFERROR($H6170,0)&gt;0,LEN(TRIM($K6170&amp;""))&gt;0,IFERROR(LOOKUP(2,1/((LISTS!$M$2:$M$13&lt;&gt;"")*ISNUMBER(SEARCH(LISTS!$M$2:$M$13,$I6170))),LISTS!$N$2:$N$13),"NO")="SI"),"SI","NO"))</f>
        <v/>
      </c>
      <c r="M6170" s="9">
        <f>IF(COUNTA($A6170:$K6170)=0,"",IF($K6170&lt;&gt;"",IF(COUNTIF($K$19:$K6170,$K6170)&gt;1,"SI","NO"),IF(COUNTIFS($A$19:$A6170,$A6170,$C$19:$C6170,$C6170,$J$19:$J6170,$J6170,$D$19:$D6170,$D6170)&gt;1,"SI","NO")))</f>
        <v/>
      </c>
      <c r="N6170" s="11">
        <f>IF(COUNTA($A6170:$K6170)=0,"",IF(AND($L6170="SI",$M6170="NO"),IFERROR($H6170,0),0))</f>
        <v/>
      </c>
      <c r="O6170" s="9">
        <f>IF(COUNTA($A6170:$K6170)=0,"",IF($M6170="SI","CUFE o factura duplicada dentro del reporte; no se suma dos veces",IF(IFERROR($H6170,0)&lt;=0,"DIAN reporta valor susceptible 0",IF($L6170="NO",IFERROR(LOOKUP(2,1/((LISTS!$M$2:$M$13&lt;&gt;"")*ISNUMBER(SEARCH(LISTS!$M$2:$M$13,$I6170))),LISTS!$O$2:$O$13),"Medio de pago no elegible o no identificado por DIAN"),"Apta automaticamente por pago electronico y base positiva"))))</f>
        <v/>
      </c>
    </row>
    <row r="6171">
      <c r="A6171" s="9" t="n"/>
      <c r="B6171" s="9" t="n"/>
      <c r="C6171" s="12" t="n"/>
      <c r="D6171" s="11" t="n"/>
      <c r="E6171" s="11" t="n"/>
      <c r="F6171" s="11" t="n"/>
      <c r="G6171" s="11" t="n"/>
      <c r="H6171" s="11" t="n"/>
      <c r="I6171" s="9" t="n"/>
      <c r="J6171" s="9" t="n"/>
      <c r="K6171" s="9" t="n"/>
      <c r="L6171" s="9">
        <f>IF(COUNTA($A6171:$K6171)=0,"",IF(AND(IFERROR($H6171,0)&gt;0,LEN(TRIM($K6171&amp;""))&gt;0,IFERROR(LOOKUP(2,1/((LISTS!$M$2:$M$13&lt;&gt;"")*ISNUMBER(SEARCH(LISTS!$M$2:$M$13,$I6171))),LISTS!$N$2:$N$13),"NO")="SI"),"SI","NO"))</f>
        <v/>
      </c>
      <c r="M6171" s="9">
        <f>IF(COUNTA($A6171:$K6171)=0,"",IF($K6171&lt;&gt;"",IF(COUNTIF($K$19:$K6171,$K6171)&gt;1,"SI","NO"),IF(COUNTIFS($A$19:$A6171,$A6171,$C$19:$C6171,$C6171,$J$19:$J6171,$J6171,$D$19:$D6171,$D6171)&gt;1,"SI","NO")))</f>
        <v/>
      </c>
      <c r="N6171" s="11">
        <f>IF(COUNTA($A6171:$K6171)=0,"",IF(AND($L6171="SI",$M6171="NO"),IFERROR($H6171,0),0))</f>
        <v/>
      </c>
      <c r="O6171" s="9">
        <f>IF(COUNTA($A6171:$K6171)=0,"",IF($M6171="SI","CUFE o factura duplicada dentro del reporte; no se suma dos veces",IF(IFERROR($H6171,0)&lt;=0,"DIAN reporta valor susceptible 0",IF($L6171="NO",IFERROR(LOOKUP(2,1/((LISTS!$M$2:$M$13&lt;&gt;"")*ISNUMBER(SEARCH(LISTS!$M$2:$M$13,$I6171))),LISTS!$O$2:$O$13),"Medio de pago no elegible o no identificado por DIAN"),"Apta automaticamente por pago electronico y base positiva"))))</f>
        <v/>
      </c>
    </row>
    <row r="6172">
      <c r="A6172" s="9" t="n"/>
      <c r="B6172" s="9" t="n"/>
      <c r="C6172" s="12" t="n"/>
      <c r="D6172" s="11" t="n"/>
      <c r="E6172" s="11" t="n"/>
      <c r="F6172" s="11" t="n"/>
      <c r="G6172" s="11" t="n"/>
      <c r="H6172" s="11" t="n"/>
      <c r="I6172" s="9" t="n"/>
      <c r="J6172" s="9" t="n"/>
      <c r="K6172" s="9" t="n"/>
      <c r="L6172" s="9">
        <f>IF(COUNTA($A6172:$K6172)=0,"",IF(AND(IFERROR($H6172,0)&gt;0,LEN(TRIM($K6172&amp;""))&gt;0,IFERROR(LOOKUP(2,1/((LISTS!$M$2:$M$13&lt;&gt;"")*ISNUMBER(SEARCH(LISTS!$M$2:$M$13,$I6172))),LISTS!$N$2:$N$13),"NO")="SI"),"SI","NO"))</f>
        <v/>
      </c>
      <c r="M6172" s="9">
        <f>IF(COUNTA($A6172:$K6172)=0,"",IF($K6172&lt;&gt;"",IF(COUNTIF($K$19:$K6172,$K6172)&gt;1,"SI","NO"),IF(COUNTIFS($A$19:$A6172,$A6172,$C$19:$C6172,$C6172,$J$19:$J6172,$J6172,$D$19:$D6172,$D6172)&gt;1,"SI","NO")))</f>
        <v/>
      </c>
      <c r="N6172" s="11">
        <f>IF(COUNTA($A6172:$K6172)=0,"",IF(AND($L6172="SI",$M6172="NO"),IFERROR($H6172,0),0))</f>
        <v/>
      </c>
      <c r="O6172" s="9">
        <f>IF(COUNTA($A6172:$K6172)=0,"",IF($M6172="SI","CUFE o factura duplicada dentro del reporte; no se suma dos veces",IF(IFERROR($H6172,0)&lt;=0,"DIAN reporta valor susceptible 0",IF($L6172="NO",IFERROR(LOOKUP(2,1/((LISTS!$M$2:$M$13&lt;&gt;"")*ISNUMBER(SEARCH(LISTS!$M$2:$M$13,$I6172))),LISTS!$O$2:$O$13),"Medio de pago no elegible o no identificado por DIAN"),"Apta automaticamente por pago electronico y base positiva"))))</f>
        <v/>
      </c>
    </row>
    <row r="6173">
      <c r="A6173" s="9" t="n"/>
      <c r="B6173" s="9" t="n"/>
      <c r="C6173" s="12" t="n"/>
      <c r="D6173" s="11" t="n"/>
      <c r="E6173" s="11" t="n"/>
      <c r="F6173" s="11" t="n"/>
      <c r="G6173" s="11" t="n"/>
      <c r="H6173" s="11" t="n"/>
      <c r="I6173" s="9" t="n"/>
      <c r="J6173" s="9" t="n"/>
      <c r="K6173" s="9" t="n"/>
      <c r="L6173" s="9">
        <f>IF(COUNTA($A6173:$K6173)=0,"",IF(AND(IFERROR($H6173,0)&gt;0,LEN(TRIM($K6173&amp;""))&gt;0,IFERROR(LOOKUP(2,1/((LISTS!$M$2:$M$13&lt;&gt;"")*ISNUMBER(SEARCH(LISTS!$M$2:$M$13,$I6173))),LISTS!$N$2:$N$13),"NO")="SI"),"SI","NO"))</f>
        <v/>
      </c>
      <c r="M6173" s="9">
        <f>IF(COUNTA($A6173:$K6173)=0,"",IF($K6173&lt;&gt;"",IF(COUNTIF($K$19:$K6173,$K6173)&gt;1,"SI","NO"),IF(COUNTIFS($A$19:$A6173,$A6173,$C$19:$C6173,$C6173,$J$19:$J6173,$J6173,$D$19:$D6173,$D6173)&gt;1,"SI","NO")))</f>
        <v/>
      </c>
      <c r="N6173" s="11">
        <f>IF(COUNTA($A6173:$K6173)=0,"",IF(AND($L6173="SI",$M6173="NO"),IFERROR($H6173,0),0))</f>
        <v/>
      </c>
      <c r="O6173" s="9">
        <f>IF(COUNTA($A6173:$K6173)=0,"",IF($M6173="SI","CUFE o factura duplicada dentro del reporte; no se suma dos veces",IF(IFERROR($H6173,0)&lt;=0,"DIAN reporta valor susceptible 0",IF($L6173="NO",IFERROR(LOOKUP(2,1/((LISTS!$M$2:$M$13&lt;&gt;"")*ISNUMBER(SEARCH(LISTS!$M$2:$M$13,$I6173))),LISTS!$O$2:$O$13),"Medio de pago no elegible o no identificado por DIAN"),"Apta automaticamente por pago electronico y base positiva"))))</f>
        <v/>
      </c>
    </row>
    <row r="6174">
      <c r="A6174" s="9" t="n"/>
      <c r="B6174" s="9" t="n"/>
      <c r="C6174" s="12" t="n"/>
      <c r="D6174" s="11" t="n"/>
      <c r="E6174" s="11" t="n"/>
      <c r="F6174" s="11" t="n"/>
      <c r="G6174" s="11" t="n"/>
      <c r="H6174" s="11" t="n"/>
      <c r="I6174" s="9" t="n"/>
      <c r="J6174" s="9" t="n"/>
      <c r="K6174" s="9" t="n"/>
      <c r="L6174" s="9">
        <f>IF(COUNTA($A6174:$K6174)=0,"",IF(AND(IFERROR($H6174,0)&gt;0,LEN(TRIM($K6174&amp;""))&gt;0,IFERROR(LOOKUP(2,1/((LISTS!$M$2:$M$13&lt;&gt;"")*ISNUMBER(SEARCH(LISTS!$M$2:$M$13,$I6174))),LISTS!$N$2:$N$13),"NO")="SI"),"SI","NO"))</f>
        <v/>
      </c>
      <c r="M6174" s="9">
        <f>IF(COUNTA($A6174:$K6174)=0,"",IF($K6174&lt;&gt;"",IF(COUNTIF($K$19:$K6174,$K6174)&gt;1,"SI","NO"),IF(COUNTIFS($A$19:$A6174,$A6174,$C$19:$C6174,$C6174,$J$19:$J6174,$J6174,$D$19:$D6174,$D6174)&gt;1,"SI","NO")))</f>
        <v/>
      </c>
      <c r="N6174" s="11">
        <f>IF(COUNTA($A6174:$K6174)=0,"",IF(AND($L6174="SI",$M6174="NO"),IFERROR($H6174,0),0))</f>
        <v/>
      </c>
      <c r="O6174" s="9">
        <f>IF(COUNTA($A6174:$K6174)=0,"",IF($M6174="SI","CUFE o factura duplicada dentro del reporte; no se suma dos veces",IF(IFERROR($H6174,0)&lt;=0,"DIAN reporta valor susceptible 0",IF($L6174="NO",IFERROR(LOOKUP(2,1/((LISTS!$M$2:$M$13&lt;&gt;"")*ISNUMBER(SEARCH(LISTS!$M$2:$M$13,$I6174))),LISTS!$O$2:$O$13),"Medio de pago no elegible o no identificado por DIAN"),"Apta automaticamente por pago electronico y base positiva"))))</f>
        <v/>
      </c>
    </row>
    <row r="6175">
      <c r="A6175" s="9" t="n"/>
      <c r="B6175" s="9" t="n"/>
      <c r="C6175" s="12" t="n"/>
      <c r="D6175" s="11" t="n"/>
      <c r="E6175" s="11" t="n"/>
      <c r="F6175" s="11" t="n"/>
      <c r="G6175" s="11" t="n"/>
      <c r="H6175" s="11" t="n"/>
      <c r="I6175" s="9" t="n"/>
      <c r="J6175" s="9" t="n"/>
      <c r="K6175" s="9" t="n"/>
      <c r="L6175" s="9">
        <f>IF(COUNTA($A6175:$K6175)=0,"",IF(AND(IFERROR($H6175,0)&gt;0,LEN(TRIM($K6175&amp;""))&gt;0,IFERROR(LOOKUP(2,1/((LISTS!$M$2:$M$13&lt;&gt;"")*ISNUMBER(SEARCH(LISTS!$M$2:$M$13,$I6175))),LISTS!$N$2:$N$13),"NO")="SI"),"SI","NO"))</f>
        <v/>
      </c>
      <c r="M6175" s="9">
        <f>IF(COUNTA($A6175:$K6175)=0,"",IF($K6175&lt;&gt;"",IF(COUNTIF($K$19:$K6175,$K6175)&gt;1,"SI","NO"),IF(COUNTIFS($A$19:$A6175,$A6175,$C$19:$C6175,$C6175,$J$19:$J6175,$J6175,$D$19:$D6175,$D6175)&gt;1,"SI","NO")))</f>
        <v/>
      </c>
      <c r="N6175" s="11">
        <f>IF(COUNTA($A6175:$K6175)=0,"",IF(AND($L6175="SI",$M6175="NO"),IFERROR($H6175,0),0))</f>
        <v/>
      </c>
      <c r="O6175" s="9">
        <f>IF(COUNTA($A6175:$K6175)=0,"",IF($M6175="SI","CUFE o factura duplicada dentro del reporte; no se suma dos veces",IF(IFERROR($H6175,0)&lt;=0,"DIAN reporta valor susceptible 0",IF($L6175="NO",IFERROR(LOOKUP(2,1/((LISTS!$M$2:$M$13&lt;&gt;"")*ISNUMBER(SEARCH(LISTS!$M$2:$M$13,$I6175))),LISTS!$O$2:$O$13),"Medio de pago no elegible o no identificado por DIAN"),"Apta automaticamente por pago electronico y base positiva"))))</f>
        <v/>
      </c>
    </row>
    <row r="6176">
      <c r="A6176" s="9" t="n"/>
      <c r="B6176" s="9" t="n"/>
      <c r="C6176" s="12" t="n"/>
      <c r="D6176" s="11" t="n"/>
      <c r="E6176" s="11" t="n"/>
      <c r="F6176" s="11" t="n"/>
      <c r="G6176" s="11" t="n"/>
      <c r="H6176" s="11" t="n"/>
      <c r="I6176" s="9" t="n"/>
      <c r="J6176" s="9" t="n"/>
      <c r="K6176" s="9" t="n"/>
      <c r="L6176" s="9">
        <f>IF(COUNTA($A6176:$K6176)=0,"",IF(AND(IFERROR($H6176,0)&gt;0,LEN(TRIM($K6176&amp;""))&gt;0,IFERROR(LOOKUP(2,1/((LISTS!$M$2:$M$13&lt;&gt;"")*ISNUMBER(SEARCH(LISTS!$M$2:$M$13,$I6176))),LISTS!$N$2:$N$13),"NO")="SI"),"SI","NO"))</f>
        <v/>
      </c>
      <c r="M6176" s="9">
        <f>IF(COUNTA($A6176:$K6176)=0,"",IF($K6176&lt;&gt;"",IF(COUNTIF($K$19:$K6176,$K6176)&gt;1,"SI","NO"),IF(COUNTIFS($A$19:$A6176,$A6176,$C$19:$C6176,$C6176,$J$19:$J6176,$J6176,$D$19:$D6176,$D6176)&gt;1,"SI","NO")))</f>
        <v/>
      </c>
      <c r="N6176" s="11">
        <f>IF(COUNTA($A6176:$K6176)=0,"",IF(AND($L6176="SI",$M6176="NO"),IFERROR($H6176,0),0))</f>
        <v/>
      </c>
      <c r="O6176" s="9">
        <f>IF(COUNTA($A6176:$K6176)=0,"",IF($M6176="SI","CUFE o factura duplicada dentro del reporte; no se suma dos veces",IF(IFERROR($H6176,0)&lt;=0,"DIAN reporta valor susceptible 0",IF($L6176="NO",IFERROR(LOOKUP(2,1/((LISTS!$M$2:$M$13&lt;&gt;"")*ISNUMBER(SEARCH(LISTS!$M$2:$M$13,$I6176))),LISTS!$O$2:$O$13),"Medio de pago no elegible o no identificado por DIAN"),"Apta automaticamente por pago electronico y base positiva"))))</f>
        <v/>
      </c>
    </row>
    <row r="6177">
      <c r="A6177" s="9" t="n"/>
      <c r="B6177" s="9" t="n"/>
      <c r="C6177" s="12" t="n"/>
      <c r="D6177" s="11" t="n"/>
      <c r="E6177" s="11" t="n"/>
      <c r="F6177" s="11" t="n"/>
      <c r="G6177" s="11" t="n"/>
      <c r="H6177" s="11" t="n"/>
      <c r="I6177" s="9" t="n"/>
      <c r="J6177" s="9" t="n"/>
      <c r="K6177" s="9" t="n"/>
      <c r="L6177" s="9">
        <f>IF(COUNTA($A6177:$K6177)=0,"",IF(AND(IFERROR($H6177,0)&gt;0,LEN(TRIM($K6177&amp;""))&gt;0,IFERROR(LOOKUP(2,1/((LISTS!$M$2:$M$13&lt;&gt;"")*ISNUMBER(SEARCH(LISTS!$M$2:$M$13,$I6177))),LISTS!$N$2:$N$13),"NO")="SI"),"SI","NO"))</f>
        <v/>
      </c>
      <c r="M6177" s="9">
        <f>IF(COUNTA($A6177:$K6177)=0,"",IF($K6177&lt;&gt;"",IF(COUNTIF($K$19:$K6177,$K6177)&gt;1,"SI","NO"),IF(COUNTIFS($A$19:$A6177,$A6177,$C$19:$C6177,$C6177,$J$19:$J6177,$J6177,$D$19:$D6177,$D6177)&gt;1,"SI","NO")))</f>
        <v/>
      </c>
      <c r="N6177" s="11">
        <f>IF(COUNTA($A6177:$K6177)=0,"",IF(AND($L6177="SI",$M6177="NO"),IFERROR($H6177,0),0))</f>
        <v/>
      </c>
      <c r="O6177" s="9">
        <f>IF(COUNTA($A6177:$K6177)=0,"",IF($M6177="SI","CUFE o factura duplicada dentro del reporte; no se suma dos veces",IF(IFERROR($H6177,0)&lt;=0,"DIAN reporta valor susceptible 0",IF($L6177="NO",IFERROR(LOOKUP(2,1/((LISTS!$M$2:$M$13&lt;&gt;"")*ISNUMBER(SEARCH(LISTS!$M$2:$M$13,$I6177))),LISTS!$O$2:$O$13),"Medio de pago no elegible o no identificado por DIAN"),"Apta automaticamente por pago electronico y base positiva"))))</f>
        <v/>
      </c>
    </row>
    <row r="6178">
      <c r="A6178" s="9" t="n"/>
      <c r="B6178" s="9" t="n"/>
      <c r="C6178" s="12" t="n"/>
      <c r="D6178" s="11" t="n"/>
      <c r="E6178" s="11" t="n"/>
      <c r="F6178" s="11" t="n"/>
      <c r="G6178" s="11" t="n"/>
      <c r="H6178" s="11" t="n"/>
      <c r="I6178" s="9" t="n"/>
      <c r="J6178" s="9" t="n"/>
      <c r="K6178" s="9" t="n"/>
      <c r="L6178" s="9">
        <f>IF(COUNTA($A6178:$K6178)=0,"",IF(AND(IFERROR($H6178,0)&gt;0,LEN(TRIM($K6178&amp;""))&gt;0,IFERROR(LOOKUP(2,1/((LISTS!$M$2:$M$13&lt;&gt;"")*ISNUMBER(SEARCH(LISTS!$M$2:$M$13,$I6178))),LISTS!$N$2:$N$13),"NO")="SI"),"SI","NO"))</f>
        <v/>
      </c>
      <c r="M6178" s="9">
        <f>IF(COUNTA($A6178:$K6178)=0,"",IF($K6178&lt;&gt;"",IF(COUNTIF($K$19:$K6178,$K6178)&gt;1,"SI","NO"),IF(COUNTIFS($A$19:$A6178,$A6178,$C$19:$C6178,$C6178,$J$19:$J6178,$J6178,$D$19:$D6178,$D6178)&gt;1,"SI","NO")))</f>
        <v/>
      </c>
      <c r="N6178" s="11">
        <f>IF(COUNTA($A6178:$K6178)=0,"",IF(AND($L6178="SI",$M6178="NO"),IFERROR($H6178,0),0))</f>
        <v/>
      </c>
      <c r="O6178" s="9">
        <f>IF(COUNTA($A6178:$K6178)=0,"",IF($M6178="SI","CUFE o factura duplicada dentro del reporte; no se suma dos veces",IF(IFERROR($H6178,0)&lt;=0,"DIAN reporta valor susceptible 0",IF($L6178="NO",IFERROR(LOOKUP(2,1/((LISTS!$M$2:$M$13&lt;&gt;"")*ISNUMBER(SEARCH(LISTS!$M$2:$M$13,$I6178))),LISTS!$O$2:$O$13),"Medio de pago no elegible o no identificado por DIAN"),"Apta automaticamente por pago electronico y base positiva"))))</f>
        <v/>
      </c>
    </row>
    <row r="6179">
      <c r="A6179" s="9" t="n"/>
      <c r="B6179" s="9" t="n"/>
      <c r="C6179" s="12" t="n"/>
      <c r="D6179" s="11" t="n"/>
      <c r="E6179" s="11" t="n"/>
      <c r="F6179" s="11" t="n"/>
      <c r="G6179" s="11" t="n"/>
      <c r="H6179" s="11" t="n"/>
      <c r="I6179" s="9" t="n"/>
      <c r="J6179" s="9" t="n"/>
      <c r="K6179" s="9" t="n"/>
      <c r="L6179" s="9">
        <f>IF(COUNTA($A6179:$K6179)=0,"",IF(AND(IFERROR($H6179,0)&gt;0,LEN(TRIM($K6179&amp;""))&gt;0,IFERROR(LOOKUP(2,1/((LISTS!$M$2:$M$13&lt;&gt;"")*ISNUMBER(SEARCH(LISTS!$M$2:$M$13,$I6179))),LISTS!$N$2:$N$13),"NO")="SI"),"SI","NO"))</f>
        <v/>
      </c>
      <c r="M6179" s="9">
        <f>IF(COUNTA($A6179:$K6179)=0,"",IF($K6179&lt;&gt;"",IF(COUNTIF($K$19:$K6179,$K6179)&gt;1,"SI","NO"),IF(COUNTIFS($A$19:$A6179,$A6179,$C$19:$C6179,$C6179,$J$19:$J6179,$J6179,$D$19:$D6179,$D6179)&gt;1,"SI","NO")))</f>
        <v/>
      </c>
      <c r="N6179" s="11">
        <f>IF(COUNTA($A6179:$K6179)=0,"",IF(AND($L6179="SI",$M6179="NO"),IFERROR($H6179,0),0))</f>
        <v/>
      </c>
      <c r="O6179" s="9">
        <f>IF(COUNTA($A6179:$K6179)=0,"",IF($M6179="SI","CUFE o factura duplicada dentro del reporte; no se suma dos veces",IF(IFERROR($H6179,0)&lt;=0,"DIAN reporta valor susceptible 0",IF($L6179="NO",IFERROR(LOOKUP(2,1/((LISTS!$M$2:$M$13&lt;&gt;"")*ISNUMBER(SEARCH(LISTS!$M$2:$M$13,$I6179))),LISTS!$O$2:$O$13),"Medio de pago no elegible o no identificado por DIAN"),"Apta automaticamente por pago electronico y base positiva"))))</f>
        <v/>
      </c>
    </row>
    <row r="6180">
      <c r="A6180" s="9" t="n"/>
      <c r="B6180" s="9" t="n"/>
      <c r="C6180" s="12" t="n"/>
      <c r="D6180" s="11" t="n"/>
      <c r="E6180" s="11" t="n"/>
      <c r="F6180" s="11" t="n"/>
      <c r="G6180" s="11" t="n"/>
      <c r="H6180" s="11" t="n"/>
      <c r="I6180" s="9" t="n"/>
      <c r="J6180" s="9" t="n"/>
      <c r="K6180" s="9" t="n"/>
      <c r="L6180" s="9">
        <f>IF(COUNTA($A6180:$K6180)=0,"",IF(AND(IFERROR($H6180,0)&gt;0,LEN(TRIM($K6180&amp;""))&gt;0,IFERROR(LOOKUP(2,1/((LISTS!$M$2:$M$13&lt;&gt;"")*ISNUMBER(SEARCH(LISTS!$M$2:$M$13,$I6180))),LISTS!$N$2:$N$13),"NO")="SI"),"SI","NO"))</f>
        <v/>
      </c>
      <c r="M6180" s="9">
        <f>IF(COUNTA($A6180:$K6180)=0,"",IF($K6180&lt;&gt;"",IF(COUNTIF($K$19:$K6180,$K6180)&gt;1,"SI","NO"),IF(COUNTIFS($A$19:$A6180,$A6180,$C$19:$C6180,$C6180,$J$19:$J6180,$J6180,$D$19:$D6180,$D6180)&gt;1,"SI","NO")))</f>
        <v/>
      </c>
      <c r="N6180" s="11">
        <f>IF(COUNTA($A6180:$K6180)=0,"",IF(AND($L6180="SI",$M6180="NO"),IFERROR($H6180,0),0))</f>
        <v/>
      </c>
      <c r="O6180" s="9">
        <f>IF(COUNTA($A6180:$K6180)=0,"",IF($M6180="SI","CUFE o factura duplicada dentro del reporte; no se suma dos veces",IF(IFERROR($H6180,0)&lt;=0,"DIAN reporta valor susceptible 0",IF($L6180="NO",IFERROR(LOOKUP(2,1/((LISTS!$M$2:$M$13&lt;&gt;"")*ISNUMBER(SEARCH(LISTS!$M$2:$M$13,$I6180))),LISTS!$O$2:$O$13),"Medio de pago no elegible o no identificado por DIAN"),"Apta automaticamente por pago electronico y base positiva"))))</f>
        <v/>
      </c>
    </row>
    <row r="6181">
      <c r="A6181" s="9" t="n"/>
      <c r="B6181" s="9" t="n"/>
      <c r="C6181" s="12" t="n"/>
      <c r="D6181" s="11" t="n"/>
      <c r="E6181" s="11" t="n"/>
      <c r="F6181" s="11" t="n"/>
      <c r="G6181" s="11" t="n"/>
      <c r="H6181" s="11" t="n"/>
      <c r="I6181" s="9" t="n"/>
      <c r="J6181" s="9" t="n"/>
      <c r="K6181" s="9" t="n"/>
      <c r="L6181" s="9">
        <f>IF(COUNTA($A6181:$K6181)=0,"",IF(AND(IFERROR($H6181,0)&gt;0,LEN(TRIM($K6181&amp;""))&gt;0,IFERROR(LOOKUP(2,1/((LISTS!$M$2:$M$13&lt;&gt;"")*ISNUMBER(SEARCH(LISTS!$M$2:$M$13,$I6181))),LISTS!$N$2:$N$13),"NO")="SI"),"SI","NO"))</f>
        <v/>
      </c>
      <c r="M6181" s="9">
        <f>IF(COUNTA($A6181:$K6181)=0,"",IF($K6181&lt;&gt;"",IF(COUNTIF($K$19:$K6181,$K6181)&gt;1,"SI","NO"),IF(COUNTIFS($A$19:$A6181,$A6181,$C$19:$C6181,$C6181,$J$19:$J6181,$J6181,$D$19:$D6181,$D6181)&gt;1,"SI","NO")))</f>
        <v/>
      </c>
      <c r="N6181" s="11">
        <f>IF(COUNTA($A6181:$K6181)=0,"",IF(AND($L6181="SI",$M6181="NO"),IFERROR($H6181,0),0))</f>
        <v/>
      </c>
      <c r="O6181" s="9">
        <f>IF(COUNTA($A6181:$K6181)=0,"",IF($M6181="SI","CUFE o factura duplicada dentro del reporte; no se suma dos veces",IF(IFERROR($H6181,0)&lt;=0,"DIAN reporta valor susceptible 0",IF($L6181="NO",IFERROR(LOOKUP(2,1/((LISTS!$M$2:$M$13&lt;&gt;"")*ISNUMBER(SEARCH(LISTS!$M$2:$M$13,$I6181))),LISTS!$O$2:$O$13),"Medio de pago no elegible o no identificado por DIAN"),"Apta automaticamente por pago electronico y base positiva"))))</f>
        <v/>
      </c>
    </row>
    <row r="6182">
      <c r="A6182" s="9" t="n"/>
      <c r="B6182" s="9" t="n"/>
      <c r="C6182" s="12" t="n"/>
      <c r="D6182" s="11" t="n"/>
      <c r="E6182" s="11" t="n"/>
      <c r="F6182" s="11" t="n"/>
      <c r="G6182" s="11" t="n"/>
      <c r="H6182" s="11" t="n"/>
      <c r="I6182" s="9" t="n"/>
      <c r="J6182" s="9" t="n"/>
      <c r="K6182" s="9" t="n"/>
      <c r="L6182" s="9">
        <f>IF(COUNTA($A6182:$K6182)=0,"",IF(AND(IFERROR($H6182,0)&gt;0,LEN(TRIM($K6182&amp;""))&gt;0,IFERROR(LOOKUP(2,1/((LISTS!$M$2:$M$13&lt;&gt;"")*ISNUMBER(SEARCH(LISTS!$M$2:$M$13,$I6182))),LISTS!$N$2:$N$13),"NO")="SI"),"SI","NO"))</f>
        <v/>
      </c>
      <c r="M6182" s="9">
        <f>IF(COUNTA($A6182:$K6182)=0,"",IF($K6182&lt;&gt;"",IF(COUNTIF($K$19:$K6182,$K6182)&gt;1,"SI","NO"),IF(COUNTIFS($A$19:$A6182,$A6182,$C$19:$C6182,$C6182,$J$19:$J6182,$J6182,$D$19:$D6182,$D6182)&gt;1,"SI","NO")))</f>
        <v/>
      </c>
      <c r="N6182" s="11">
        <f>IF(COUNTA($A6182:$K6182)=0,"",IF(AND($L6182="SI",$M6182="NO"),IFERROR($H6182,0),0))</f>
        <v/>
      </c>
      <c r="O6182" s="9">
        <f>IF(COUNTA($A6182:$K6182)=0,"",IF($M6182="SI","CUFE o factura duplicada dentro del reporte; no se suma dos veces",IF(IFERROR($H6182,0)&lt;=0,"DIAN reporta valor susceptible 0",IF($L6182="NO",IFERROR(LOOKUP(2,1/((LISTS!$M$2:$M$13&lt;&gt;"")*ISNUMBER(SEARCH(LISTS!$M$2:$M$13,$I6182))),LISTS!$O$2:$O$13),"Medio de pago no elegible o no identificado por DIAN"),"Apta automaticamente por pago electronico y base positiva"))))</f>
        <v/>
      </c>
    </row>
    <row r="6183">
      <c r="A6183" s="9" t="n"/>
      <c r="B6183" s="9" t="n"/>
      <c r="C6183" s="12" t="n"/>
      <c r="D6183" s="11" t="n"/>
      <c r="E6183" s="11" t="n"/>
      <c r="F6183" s="11" t="n"/>
      <c r="G6183" s="11" t="n"/>
      <c r="H6183" s="11" t="n"/>
      <c r="I6183" s="9" t="n"/>
      <c r="J6183" s="9" t="n"/>
      <c r="K6183" s="9" t="n"/>
      <c r="L6183" s="9">
        <f>IF(COUNTA($A6183:$K6183)=0,"",IF(AND(IFERROR($H6183,0)&gt;0,LEN(TRIM($K6183&amp;""))&gt;0,IFERROR(LOOKUP(2,1/((LISTS!$M$2:$M$13&lt;&gt;"")*ISNUMBER(SEARCH(LISTS!$M$2:$M$13,$I6183))),LISTS!$N$2:$N$13),"NO")="SI"),"SI","NO"))</f>
        <v/>
      </c>
      <c r="M6183" s="9">
        <f>IF(COUNTA($A6183:$K6183)=0,"",IF($K6183&lt;&gt;"",IF(COUNTIF($K$19:$K6183,$K6183)&gt;1,"SI","NO"),IF(COUNTIFS($A$19:$A6183,$A6183,$C$19:$C6183,$C6183,$J$19:$J6183,$J6183,$D$19:$D6183,$D6183)&gt;1,"SI","NO")))</f>
        <v/>
      </c>
      <c r="N6183" s="11">
        <f>IF(COUNTA($A6183:$K6183)=0,"",IF(AND($L6183="SI",$M6183="NO"),IFERROR($H6183,0),0))</f>
        <v/>
      </c>
      <c r="O6183" s="9">
        <f>IF(COUNTA($A6183:$K6183)=0,"",IF($M6183="SI","CUFE o factura duplicada dentro del reporte; no se suma dos veces",IF(IFERROR($H6183,0)&lt;=0,"DIAN reporta valor susceptible 0",IF($L6183="NO",IFERROR(LOOKUP(2,1/((LISTS!$M$2:$M$13&lt;&gt;"")*ISNUMBER(SEARCH(LISTS!$M$2:$M$13,$I6183))),LISTS!$O$2:$O$13),"Medio de pago no elegible o no identificado por DIAN"),"Apta automaticamente por pago electronico y base positiva"))))</f>
        <v/>
      </c>
    </row>
    <row r="6184">
      <c r="A6184" s="9" t="n"/>
      <c r="B6184" s="9" t="n"/>
      <c r="C6184" s="12" t="n"/>
      <c r="D6184" s="11" t="n"/>
      <c r="E6184" s="11" t="n"/>
      <c r="F6184" s="11" t="n"/>
      <c r="G6184" s="11" t="n"/>
      <c r="H6184" s="11" t="n"/>
      <c r="I6184" s="9" t="n"/>
      <c r="J6184" s="9" t="n"/>
      <c r="K6184" s="9" t="n"/>
      <c r="L6184" s="9">
        <f>IF(COUNTA($A6184:$K6184)=0,"",IF(AND(IFERROR($H6184,0)&gt;0,LEN(TRIM($K6184&amp;""))&gt;0,IFERROR(LOOKUP(2,1/((LISTS!$M$2:$M$13&lt;&gt;"")*ISNUMBER(SEARCH(LISTS!$M$2:$M$13,$I6184))),LISTS!$N$2:$N$13),"NO")="SI"),"SI","NO"))</f>
        <v/>
      </c>
      <c r="M6184" s="9">
        <f>IF(COUNTA($A6184:$K6184)=0,"",IF($K6184&lt;&gt;"",IF(COUNTIF($K$19:$K6184,$K6184)&gt;1,"SI","NO"),IF(COUNTIFS($A$19:$A6184,$A6184,$C$19:$C6184,$C6184,$J$19:$J6184,$J6184,$D$19:$D6184,$D6184)&gt;1,"SI","NO")))</f>
        <v/>
      </c>
      <c r="N6184" s="11">
        <f>IF(COUNTA($A6184:$K6184)=0,"",IF(AND($L6184="SI",$M6184="NO"),IFERROR($H6184,0),0))</f>
        <v/>
      </c>
      <c r="O6184" s="9">
        <f>IF(COUNTA($A6184:$K6184)=0,"",IF($M6184="SI","CUFE o factura duplicada dentro del reporte; no se suma dos veces",IF(IFERROR($H6184,0)&lt;=0,"DIAN reporta valor susceptible 0",IF($L6184="NO",IFERROR(LOOKUP(2,1/((LISTS!$M$2:$M$13&lt;&gt;"")*ISNUMBER(SEARCH(LISTS!$M$2:$M$13,$I6184))),LISTS!$O$2:$O$13),"Medio de pago no elegible o no identificado por DIAN"),"Apta automaticamente por pago electronico y base positiva"))))</f>
        <v/>
      </c>
    </row>
    <row r="6185">
      <c r="A6185" s="9" t="n"/>
      <c r="B6185" s="9" t="n"/>
      <c r="C6185" s="12" t="n"/>
      <c r="D6185" s="11" t="n"/>
      <c r="E6185" s="11" t="n"/>
      <c r="F6185" s="11" t="n"/>
      <c r="G6185" s="11" t="n"/>
      <c r="H6185" s="11" t="n"/>
      <c r="I6185" s="9" t="n"/>
      <c r="J6185" s="9" t="n"/>
      <c r="K6185" s="9" t="n"/>
      <c r="L6185" s="9">
        <f>IF(COUNTA($A6185:$K6185)=0,"",IF(AND(IFERROR($H6185,0)&gt;0,LEN(TRIM($K6185&amp;""))&gt;0,IFERROR(LOOKUP(2,1/((LISTS!$M$2:$M$13&lt;&gt;"")*ISNUMBER(SEARCH(LISTS!$M$2:$M$13,$I6185))),LISTS!$N$2:$N$13),"NO")="SI"),"SI","NO"))</f>
        <v/>
      </c>
      <c r="M6185" s="9">
        <f>IF(COUNTA($A6185:$K6185)=0,"",IF($K6185&lt;&gt;"",IF(COUNTIF($K$19:$K6185,$K6185)&gt;1,"SI","NO"),IF(COUNTIFS($A$19:$A6185,$A6185,$C$19:$C6185,$C6185,$J$19:$J6185,$J6185,$D$19:$D6185,$D6185)&gt;1,"SI","NO")))</f>
        <v/>
      </c>
      <c r="N6185" s="11">
        <f>IF(COUNTA($A6185:$K6185)=0,"",IF(AND($L6185="SI",$M6185="NO"),IFERROR($H6185,0),0))</f>
        <v/>
      </c>
      <c r="O6185" s="9">
        <f>IF(COUNTA($A6185:$K6185)=0,"",IF($M6185="SI","CUFE o factura duplicada dentro del reporte; no se suma dos veces",IF(IFERROR($H6185,0)&lt;=0,"DIAN reporta valor susceptible 0",IF($L6185="NO",IFERROR(LOOKUP(2,1/((LISTS!$M$2:$M$13&lt;&gt;"")*ISNUMBER(SEARCH(LISTS!$M$2:$M$13,$I6185))),LISTS!$O$2:$O$13),"Medio de pago no elegible o no identificado por DIAN"),"Apta automaticamente por pago electronico y base positiva"))))</f>
        <v/>
      </c>
    </row>
    <row r="6186">
      <c r="A6186" s="9" t="n"/>
      <c r="B6186" s="9" t="n"/>
      <c r="C6186" s="12" t="n"/>
      <c r="D6186" s="11" t="n"/>
      <c r="E6186" s="11" t="n"/>
      <c r="F6186" s="11" t="n"/>
      <c r="G6186" s="11" t="n"/>
      <c r="H6186" s="11" t="n"/>
      <c r="I6186" s="9" t="n"/>
      <c r="J6186" s="9" t="n"/>
      <c r="K6186" s="9" t="n"/>
      <c r="L6186" s="9">
        <f>IF(COUNTA($A6186:$K6186)=0,"",IF(AND(IFERROR($H6186,0)&gt;0,LEN(TRIM($K6186&amp;""))&gt;0,IFERROR(LOOKUP(2,1/((LISTS!$M$2:$M$13&lt;&gt;"")*ISNUMBER(SEARCH(LISTS!$M$2:$M$13,$I6186))),LISTS!$N$2:$N$13),"NO")="SI"),"SI","NO"))</f>
        <v/>
      </c>
      <c r="M6186" s="9">
        <f>IF(COUNTA($A6186:$K6186)=0,"",IF($K6186&lt;&gt;"",IF(COUNTIF($K$19:$K6186,$K6186)&gt;1,"SI","NO"),IF(COUNTIFS($A$19:$A6186,$A6186,$C$19:$C6186,$C6186,$J$19:$J6186,$J6186,$D$19:$D6186,$D6186)&gt;1,"SI","NO")))</f>
        <v/>
      </c>
      <c r="N6186" s="11">
        <f>IF(COUNTA($A6186:$K6186)=0,"",IF(AND($L6186="SI",$M6186="NO"),IFERROR($H6186,0),0))</f>
        <v/>
      </c>
      <c r="O6186" s="9">
        <f>IF(COUNTA($A6186:$K6186)=0,"",IF($M6186="SI","CUFE o factura duplicada dentro del reporte; no se suma dos veces",IF(IFERROR($H6186,0)&lt;=0,"DIAN reporta valor susceptible 0",IF($L6186="NO",IFERROR(LOOKUP(2,1/((LISTS!$M$2:$M$13&lt;&gt;"")*ISNUMBER(SEARCH(LISTS!$M$2:$M$13,$I6186))),LISTS!$O$2:$O$13),"Medio de pago no elegible o no identificado por DIAN"),"Apta automaticamente por pago electronico y base positiva"))))</f>
        <v/>
      </c>
    </row>
    <row r="6187">
      <c r="A6187" s="9" t="n"/>
      <c r="B6187" s="9" t="n"/>
      <c r="C6187" s="12" t="n"/>
      <c r="D6187" s="11" t="n"/>
      <c r="E6187" s="11" t="n"/>
      <c r="F6187" s="11" t="n"/>
      <c r="G6187" s="11" t="n"/>
      <c r="H6187" s="11" t="n"/>
      <c r="I6187" s="9" t="n"/>
      <c r="J6187" s="9" t="n"/>
      <c r="K6187" s="9" t="n"/>
      <c r="L6187" s="9">
        <f>IF(COUNTA($A6187:$K6187)=0,"",IF(AND(IFERROR($H6187,0)&gt;0,LEN(TRIM($K6187&amp;""))&gt;0,IFERROR(LOOKUP(2,1/((LISTS!$M$2:$M$13&lt;&gt;"")*ISNUMBER(SEARCH(LISTS!$M$2:$M$13,$I6187))),LISTS!$N$2:$N$13),"NO")="SI"),"SI","NO"))</f>
        <v/>
      </c>
      <c r="M6187" s="9">
        <f>IF(COUNTA($A6187:$K6187)=0,"",IF($K6187&lt;&gt;"",IF(COUNTIF($K$19:$K6187,$K6187)&gt;1,"SI","NO"),IF(COUNTIFS($A$19:$A6187,$A6187,$C$19:$C6187,$C6187,$J$19:$J6187,$J6187,$D$19:$D6187,$D6187)&gt;1,"SI","NO")))</f>
        <v/>
      </c>
      <c r="N6187" s="11">
        <f>IF(COUNTA($A6187:$K6187)=0,"",IF(AND($L6187="SI",$M6187="NO"),IFERROR($H6187,0),0))</f>
        <v/>
      </c>
      <c r="O6187" s="9">
        <f>IF(COUNTA($A6187:$K6187)=0,"",IF($M6187="SI","CUFE o factura duplicada dentro del reporte; no se suma dos veces",IF(IFERROR($H6187,0)&lt;=0,"DIAN reporta valor susceptible 0",IF($L6187="NO",IFERROR(LOOKUP(2,1/((LISTS!$M$2:$M$13&lt;&gt;"")*ISNUMBER(SEARCH(LISTS!$M$2:$M$13,$I6187))),LISTS!$O$2:$O$13),"Medio de pago no elegible o no identificado por DIAN"),"Apta automaticamente por pago electronico y base positiva"))))</f>
        <v/>
      </c>
    </row>
    <row r="6188">
      <c r="A6188" s="9" t="n"/>
      <c r="B6188" s="9" t="n"/>
      <c r="C6188" s="12" t="n"/>
      <c r="D6188" s="11" t="n"/>
      <c r="E6188" s="11" t="n"/>
      <c r="F6188" s="11" t="n"/>
      <c r="G6188" s="11" t="n"/>
      <c r="H6188" s="11" t="n"/>
      <c r="I6188" s="9" t="n"/>
      <c r="J6188" s="9" t="n"/>
      <c r="K6188" s="9" t="n"/>
      <c r="L6188" s="9">
        <f>IF(COUNTA($A6188:$K6188)=0,"",IF(AND(IFERROR($H6188,0)&gt;0,LEN(TRIM($K6188&amp;""))&gt;0,IFERROR(LOOKUP(2,1/((LISTS!$M$2:$M$13&lt;&gt;"")*ISNUMBER(SEARCH(LISTS!$M$2:$M$13,$I6188))),LISTS!$N$2:$N$13),"NO")="SI"),"SI","NO"))</f>
        <v/>
      </c>
      <c r="M6188" s="9">
        <f>IF(COUNTA($A6188:$K6188)=0,"",IF($K6188&lt;&gt;"",IF(COUNTIF($K$19:$K6188,$K6188)&gt;1,"SI","NO"),IF(COUNTIFS($A$19:$A6188,$A6188,$C$19:$C6188,$C6188,$J$19:$J6188,$J6188,$D$19:$D6188,$D6188)&gt;1,"SI","NO")))</f>
        <v/>
      </c>
      <c r="N6188" s="11">
        <f>IF(COUNTA($A6188:$K6188)=0,"",IF(AND($L6188="SI",$M6188="NO"),IFERROR($H6188,0),0))</f>
        <v/>
      </c>
      <c r="O6188" s="9">
        <f>IF(COUNTA($A6188:$K6188)=0,"",IF($M6188="SI","CUFE o factura duplicada dentro del reporte; no se suma dos veces",IF(IFERROR($H6188,0)&lt;=0,"DIAN reporta valor susceptible 0",IF($L6188="NO",IFERROR(LOOKUP(2,1/((LISTS!$M$2:$M$13&lt;&gt;"")*ISNUMBER(SEARCH(LISTS!$M$2:$M$13,$I6188))),LISTS!$O$2:$O$13),"Medio de pago no elegible o no identificado por DIAN"),"Apta automaticamente por pago electronico y base positiva"))))</f>
        <v/>
      </c>
    </row>
    <row r="6189">
      <c r="A6189" s="9" t="n"/>
      <c r="B6189" s="9" t="n"/>
      <c r="C6189" s="12" t="n"/>
      <c r="D6189" s="11" t="n"/>
      <c r="E6189" s="11" t="n"/>
      <c r="F6189" s="11" t="n"/>
      <c r="G6189" s="11" t="n"/>
      <c r="H6189" s="11" t="n"/>
      <c r="I6189" s="9" t="n"/>
      <c r="J6189" s="9" t="n"/>
      <c r="K6189" s="9" t="n"/>
      <c r="L6189" s="9">
        <f>IF(COUNTA($A6189:$K6189)=0,"",IF(AND(IFERROR($H6189,0)&gt;0,LEN(TRIM($K6189&amp;""))&gt;0,IFERROR(LOOKUP(2,1/((LISTS!$M$2:$M$13&lt;&gt;"")*ISNUMBER(SEARCH(LISTS!$M$2:$M$13,$I6189))),LISTS!$N$2:$N$13),"NO")="SI"),"SI","NO"))</f>
        <v/>
      </c>
      <c r="M6189" s="9">
        <f>IF(COUNTA($A6189:$K6189)=0,"",IF($K6189&lt;&gt;"",IF(COUNTIF($K$19:$K6189,$K6189)&gt;1,"SI","NO"),IF(COUNTIFS($A$19:$A6189,$A6189,$C$19:$C6189,$C6189,$J$19:$J6189,$J6189,$D$19:$D6189,$D6189)&gt;1,"SI","NO")))</f>
        <v/>
      </c>
      <c r="N6189" s="11">
        <f>IF(COUNTA($A6189:$K6189)=0,"",IF(AND($L6189="SI",$M6189="NO"),IFERROR($H6189,0),0))</f>
        <v/>
      </c>
      <c r="O6189" s="9">
        <f>IF(COUNTA($A6189:$K6189)=0,"",IF($M6189="SI","CUFE o factura duplicada dentro del reporte; no se suma dos veces",IF(IFERROR($H6189,0)&lt;=0,"DIAN reporta valor susceptible 0",IF($L6189="NO",IFERROR(LOOKUP(2,1/((LISTS!$M$2:$M$13&lt;&gt;"")*ISNUMBER(SEARCH(LISTS!$M$2:$M$13,$I6189))),LISTS!$O$2:$O$13),"Medio de pago no elegible o no identificado por DIAN"),"Apta automaticamente por pago electronico y base positiva"))))</f>
        <v/>
      </c>
    </row>
    <row r="6190">
      <c r="A6190" s="9" t="n"/>
      <c r="B6190" s="9" t="n"/>
      <c r="C6190" s="12" t="n"/>
      <c r="D6190" s="11" t="n"/>
      <c r="E6190" s="11" t="n"/>
      <c r="F6190" s="11" t="n"/>
      <c r="G6190" s="11" t="n"/>
      <c r="H6190" s="11" t="n"/>
      <c r="I6190" s="9" t="n"/>
      <c r="J6190" s="9" t="n"/>
      <c r="K6190" s="9" t="n"/>
      <c r="L6190" s="9">
        <f>IF(COUNTA($A6190:$K6190)=0,"",IF(AND(IFERROR($H6190,0)&gt;0,LEN(TRIM($K6190&amp;""))&gt;0,IFERROR(LOOKUP(2,1/((LISTS!$M$2:$M$13&lt;&gt;"")*ISNUMBER(SEARCH(LISTS!$M$2:$M$13,$I6190))),LISTS!$N$2:$N$13),"NO")="SI"),"SI","NO"))</f>
        <v/>
      </c>
      <c r="M6190" s="9">
        <f>IF(COUNTA($A6190:$K6190)=0,"",IF($K6190&lt;&gt;"",IF(COUNTIF($K$19:$K6190,$K6190)&gt;1,"SI","NO"),IF(COUNTIFS($A$19:$A6190,$A6190,$C$19:$C6190,$C6190,$J$19:$J6190,$J6190,$D$19:$D6190,$D6190)&gt;1,"SI","NO")))</f>
        <v/>
      </c>
      <c r="N6190" s="11">
        <f>IF(COUNTA($A6190:$K6190)=0,"",IF(AND($L6190="SI",$M6190="NO"),IFERROR($H6190,0),0))</f>
        <v/>
      </c>
      <c r="O6190" s="9">
        <f>IF(COUNTA($A6190:$K6190)=0,"",IF($M6190="SI","CUFE o factura duplicada dentro del reporte; no se suma dos veces",IF(IFERROR($H6190,0)&lt;=0,"DIAN reporta valor susceptible 0",IF($L6190="NO",IFERROR(LOOKUP(2,1/((LISTS!$M$2:$M$13&lt;&gt;"")*ISNUMBER(SEARCH(LISTS!$M$2:$M$13,$I6190))),LISTS!$O$2:$O$13),"Medio de pago no elegible o no identificado por DIAN"),"Apta automaticamente por pago electronico y base positiva"))))</f>
        <v/>
      </c>
    </row>
    <row r="6191">
      <c r="A6191" s="9" t="n"/>
      <c r="B6191" s="9" t="n"/>
      <c r="C6191" s="12" t="n"/>
      <c r="D6191" s="11" t="n"/>
      <c r="E6191" s="11" t="n"/>
      <c r="F6191" s="11" t="n"/>
      <c r="G6191" s="11" t="n"/>
      <c r="H6191" s="11" t="n"/>
      <c r="I6191" s="9" t="n"/>
      <c r="J6191" s="9" t="n"/>
      <c r="K6191" s="9" t="n"/>
      <c r="L6191" s="9">
        <f>IF(COUNTA($A6191:$K6191)=0,"",IF(AND(IFERROR($H6191,0)&gt;0,LEN(TRIM($K6191&amp;""))&gt;0,IFERROR(LOOKUP(2,1/((LISTS!$M$2:$M$13&lt;&gt;"")*ISNUMBER(SEARCH(LISTS!$M$2:$M$13,$I6191))),LISTS!$N$2:$N$13),"NO")="SI"),"SI","NO"))</f>
        <v/>
      </c>
      <c r="M6191" s="9">
        <f>IF(COUNTA($A6191:$K6191)=0,"",IF($K6191&lt;&gt;"",IF(COUNTIF($K$19:$K6191,$K6191)&gt;1,"SI","NO"),IF(COUNTIFS($A$19:$A6191,$A6191,$C$19:$C6191,$C6191,$J$19:$J6191,$J6191,$D$19:$D6191,$D6191)&gt;1,"SI","NO")))</f>
        <v/>
      </c>
      <c r="N6191" s="11">
        <f>IF(COUNTA($A6191:$K6191)=0,"",IF(AND($L6191="SI",$M6191="NO"),IFERROR($H6191,0),0))</f>
        <v/>
      </c>
      <c r="O6191" s="9">
        <f>IF(COUNTA($A6191:$K6191)=0,"",IF($M6191="SI","CUFE o factura duplicada dentro del reporte; no se suma dos veces",IF(IFERROR($H6191,0)&lt;=0,"DIAN reporta valor susceptible 0",IF($L6191="NO",IFERROR(LOOKUP(2,1/((LISTS!$M$2:$M$13&lt;&gt;"")*ISNUMBER(SEARCH(LISTS!$M$2:$M$13,$I6191))),LISTS!$O$2:$O$13),"Medio de pago no elegible o no identificado por DIAN"),"Apta automaticamente por pago electronico y base positiva"))))</f>
        <v/>
      </c>
    </row>
    <row r="6192">
      <c r="A6192" s="9" t="n"/>
      <c r="B6192" s="9" t="n"/>
      <c r="C6192" s="12" t="n"/>
      <c r="D6192" s="11" t="n"/>
      <c r="E6192" s="11" t="n"/>
      <c r="F6192" s="11" t="n"/>
      <c r="G6192" s="11" t="n"/>
      <c r="H6192" s="11" t="n"/>
      <c r="I6192" s="9" t="n"/>
      <c r="J6192" s="9" t="n"/>
      <c r="K6192" s="9" t="n"/>
      <c r="L6192" s="9">
        <f>IF(COUNTA($A6192:$K6192)=0,"",IF(AND(IFERROR($H6192,0)&gt;0,LEN(TRIM($K6192&amp;""))&gt;0,IFERROR(LOOKUP(2,1/((LISTS!$M$2:$M$13&lt;&gt;"")*ISNUMBER(SEARCH(LISTS!$M$2:$M$13,$I6192))),LISTS!$N$2:$N$13),"NO")="SI"),"SI","NO"))</f>
        <v/>
      </c>
      <c r="M6192" s="9">
        <f>IF(COUNTA($A6192:$K6192)=0,"",IF($K6192&lt;&gt;"",IF(COUNTIF($K$19:$K6192,$K6192)&gt;1,"SI","NO"),IF(COUNTIFS($A$19:$A6192,$A6192,$C$19:$C6192,$C6192,$J$19:$J6192,$J6192,$D$19:$D6192,$D6192)&gt;1,"SI","NO")))</f>
        <v/>
      </c>
      <c r="N6192" s="11">
        <f>IF(COUNTA($A6192:$K6192)=0,"",IF(AND($L6192="SI",$M6192="NO"),IFERROR($H6192,0),0))</f>
        <v/>
      </c>
      <c r="O6192" s="9">
        <f>IF(COUNTA($A6192:$K6192)=0,"",IF($M6192="SI","CUFE o factura duplicada dentro del reporte; no se suma dos veces",IF(IFERROR($H6192,0)&lt;=0,"DIAN reporta valor susceptible 0",IF($L6192="NO",IFERROR(LOOKUP(2,1/((LISTS!$M$2:$M$13&lt;&gt;"")*ISNUMBER(SEARCH(LISTS!$M$2:$M$13,$I6192))),LISTS!$O$2:$O$13),"Medio de pago no elegible o no identificado por DIAN"),"Apta automaticamente por pago electronico y base positiva"))))</f>
        <v/>
      </c>
    </row>
    <row r="6193">
      <c r="A6193" s="9" t="n"/>
      <c r="B6193" s="9" t="n"/>
      <c r="C6193" s="12" t="n"/>
      <c r="D6193" s="11" t="n"/>
      <c r="E6193" s="11" t="n"/>
      <c r="F6193" s="11" t="n"/>
      <c r="G6193" s="11" t="n"/>
      <c r="H6193" s="11" t="n"/>
      <c r="I6193" s="9" t="n"/>
      <c r="J6193" s="9" t="n"/>
      <c r="K6193" s="9" t="n"/>
      <c r="L6193" s="9">
        <f>IF(COUNTA($A6193:$K6193)=0,"",IF(AND(IFERROR($H6193,0)&gt;0,LEN(TRIM($K6193&amp;""))&gt;0,IFERROR(LOOKUP(2,1/((LISTS!$M$2:$M$13&lt;&gt;"")*ISNUMBER(SEARCH(LISTS!$M$2:$M$13,$I6193))),LISTS!$N$2:$N$13),"NO")="SI"),"SI","NO"))</f>
        <v/>
      </c>
      <c r="M6193" s="9">
        <f>IF(COUNTA($A6193:$K6193)=0,"",IF($K6193&lt;&gt;"",IF(COUNTIF($K$19:$K6193,$K6193)&gt;1,"SI","NO"),IF(COUNTIFS($A$19:$A6193,$A6193,$C$19:$C6193,$C6193,$J$19:$J6193,$J6193,$D$19:$D6193,$D6193)&gt;1,"SI","NO")))</f>
        <v/>
      </c>
      <c r="N6193" s="11">
        <f>IF(COUNTA($A6193:$K6193)=0,"",IF(AND($L6193="SI",$M6193="NO"),IFERROR($H6193,0),0))</f>
        <v/>
      </c>
      <c r="O6193" s="9">
        <f>IF(COUNTA($A6193:$K6193)=0,"",IF($M6193="SI","CUFE o factura duplicada dentro del reporte; no se suma dos veces",IF(IFERROR($H6193,0)&lt;=0,"DIAN reporta valor susceptible 0",IF($L6193="NO",IFERROR(LOOKUP(2,1/((LISTS!$M$2:$M$13&lt;&gt;"")*ISNUMBER(SEARCH(LISTS!$M$2:$M$13,$I6193))),LISTS!$O$2:$O$13),"Medio de pago no elegible o no identificado por DIAN"),"Apta automaticamente por pago electronico y base positiva"))))</f>
        <v/>
      </c>
    </row>
    <row r="6194">
      <c r="A6194" s="9" t="n"/>
      <c r="B6194" s="9" t="n"/>
      <c r="C6194" s="12" t="n"/>
      <c r="D6194" s="11" t="n"/>
      <c r="E6194" s="11" t="n"/>
      <c r="F6194" s="11" t="n"/>
      <c r="G6194" s="11" t="n"/>
      <c r="H6194" s="11" t="n"/>
      <c r="I6194" s="9" t="n"/>
      <c r="J6194" s="9" t="n"/>
      <c r="K6194" s="9" t="n"/>
      <c r="L6194" s="9">
        <f>IF(COUNTA($A6194:$K6194)=0,"",IF(AND(IFERROR($H6194,0)&gt;0,LEN(TRIM($K6194&amp;""))&gt;0,IFERROR(LOOKUP(2,1/((LISTS!$M$2:$M$13&lt;&gt;"")*ISNUMBER(SEARCH(LISTS!$M$2:$M$13,$I6194))),LISTS!$N$2:$N$13),"NO")="SI"),"SI","NO"))</f>
        <v/>
      </c>
      <c r="M6194" s="9">
        <f>IF(COUNTA($A6194:$K6194)=0,"",IF($K6194&lt;&gt;"",IF(COUNTIF($K$19:$K6194,$K6194)&gt;1,"SI","NO"),IF(COUNTIFS($A$19:$A6194,$A6194,$C$19:$C6194,$C6194,$J$19:$J6194,$J6194,$D$19:$D6194,$D6194)&gt;1,"SI","NO")))</f>
        <v/>
      </c>
      <c r="N6194" s="11">
        <f>IF(COUNTA($A6194:$K6194)=0,"",IF(AND($L6194="SI",$M6194="NO"),IFERROR($H6194,0),0))</f>
        <v/>
      </c>
      <c r="O6194" s="9">
        <f>IF(COUNTA($A6194:$K6194)=0,"",IF($M6194="SI","CUFE o factura duplicada dentro del reporte; no se suma dos veces",IF(IFERROR($H6194,0)&lt;=0,"DIAN reporta valor susceptible 0",IF($L6194="NO",IFERROR(LOOKUP(2,1/((LISTS!$M$2:$M$13&lt;&gt;"")*ISNUMBER(SEARCH(LISTS!$M$2:$M$13,$I6194))),LISTS!$O$2:$O$13),"Medio de pago no elegible o no identificado por DIAN"),"Apta automaticamente por pago electronico y base positiva"))))</f>
        <v/>
      </c>
    </row>
    <row r="6195">
      <c r="A6195" s="9" t="n"/>
      <c r="B6195" s="9" t="n"/>
      <c r="C6195" s="12" t="n"/>
      <c r="D6195" s="11" t="n"/>
      <c r="E6195" s="11" t="n"/>
      <c r="F6195" s="11" t="n"/>
      <c r="G6195" s="11" t="n"/>
      <c r="H6195" s="11" t="n"/>
      <c r="I6195" s="9" t="n"/>
      <c r="J6195" s="9" t="n"/>
      <c r="K6195" s="9" t="n"/>
      <c r="L6195" s="9">
        <f>IF(COUNTA($A6195:$K6195)=0,"",IF(AND(IFERROR($H6195,0)&gt;0,LEN(TRIM($K6195&amp;""))&gt;0,IFERROR(LOOKUP(2,1/((LISTS!$M$2:$M$13&lt;&gt;"")*ISNUMBER(SEARCH(LISTS!$M$2:$M$13,$I6195))),LISTS!$N$2:$N$13),"NO")="SI"),"SI","NO"))</f>
        <v/>
      </c>
      <c r="M6195" s="9">
        <f>IF(COUNTA($A6195:$K6195)=0,"",IF($K6195&lt;&gt;"",IF(COUNTIF($K$19:$K6195,$K6195)&gt;1,"SI","NO"),IF(COUNTIFS($A$19:$A6195,$A6195,$C$19:$C6195,$C6195,$J$19:$J6195,$J6195,$D$19:$D6195,$D6195)&gt;1,"SI","NO")))</f>
        <v/>
      </c>
      <c r="N6195" s="11">
        <f>IF(COUNTA($A6195:$K6195)=0,"",IF(AND($L6195="SI",$M6195="NO"),IFERROR($H6195,0),0))</f>
        <v/>
      </c>
      <c r="O6195" s="9">
        <f>IF(COUNTA($A6195:$K6195)=0,"",IF($M6195="SI","CUFE o factura duplicada dentro del reporte; no se suma dos veces",IF(IFERROR($H6195,0)&lt;=0,"DIAN reporta valor susceptible 0",IF($L6195="NO",IFERROR(LOOKUP(2,1/((LISTS!$M$2:$M$13&lt;&gt;"")*ISNUMBER(SEARCH(LISTS!$M$2:$M$13,$I6195))),LISTS!$O$2:$O$13),"Medio de pago no elegible o no identificado por DIAN"),"Apta automaticamente por pago electronico y base positiva"))))</f>
        <v/>
      </c>
    </row>
    <row r="6196">
      <c r="A6196" s="9" t="n"/>
      <c r="B6196" s="9" t="n"/>
      <c r="C6196" s="12" t="n"/>
      <c r="D6196" s="11" t="n"/>
      <c r="E6196" s="11" t="n"/>
      <c r="F6196" s="11" t="n"/>
      <c r="G6196" s="11" t="n"/>
      <c r="H6196" s="11" t="n"/>
      <c r="I6196" s="9" t="n"/>
      <c r="J6196" s="9" t="n"/>
      <c r="K6196" s="9" t="n"/>
      <c r="L6196" s="9">
        <f>IF(COUNTA($A6196:$K6196)=0,"",IF(AND(IFERROR($H6196,0)&gt;0,LEN(TRIM($K6196&amp;""))&gt;0,IFERROR(LOOKUP(2,1/((LISTS!$M$2:$M$13&lt;&gt;"")*ISNUMBER(SEARCH(LISTS!$M$2:$M$13,$I6196))),LISTS!$N$2:$N$13),"NO")="SI"),"SI","NO"))</f>
        <v/>
      </c>
      <c r="M6196" s="9">
        <f>IF(COUNTA($A6196:$K6196)=0,"",IF($K6196&lt;&gt;"",IF(COUNTIF($K$19:$K6196,$K6196)&gt;1,"SI","NO"),IF(COUNTIFS($A$19:$A6196,$A6196,$C$19:$C6196,$C6196,$J$19:$J6196,$J6196,$D$19:$D6196,$D6196)&gt;1,"SI","NO")))</f>
        <v/>
      </c>
      <c r="N6196" s="11">
        <f>IF(COUNTA($A6196:$K6196)=0,"",IF(AND($L6196="SI",$M6196="NO"),IFERROR($H6196,0),0))</f>
        <v/>
      </c>
      <c r="O6196" s="9">
        <f>IF(COUNTA($A6196:$K6196)=0,"",IF($M6196="SI","CUFE o factura duplicada dentro del reporte; no se suma dos veces",IF(IFERROR($H6196,0)&lt;=0,"DIAN reporta valor susceptible 0",IF($L6196="NO",IFERROR(LOOKUP(2,1/((LISTS!$M$2:$M$13&lt;&gt;"")*ISNUMBER(SEARCH(LISTS!$M$2:$M$13,$I6196))),LISTS!$O$2:$O$13),"Medio de pago no elegible o no identificado por DIAN"),"Apta automaticamente por pago electronico y base positiva"))))</f>
        <v/>
      </c>
    </row>
    <row r="6197">
      <c r="A6197" s="9" t="n"/>
      <c r="B6197" s="9" t="n"/>
      <c r="C6197" s="12" t="n"/>
      <c r="D6197" s="11" t="n"/>
      <c r="E6197" s="11" t="n"/>
      <c r="F6197" s="11" t="n"/>
      <c r="G6197" s="11" t="n"/>
      <c r="H6197" s="11" t="n"/>
      <c r="I6197" s="9" t="n"/>
      <c r="J6197" s="9" t="n"/>
      <c r="K6197" s="9" t="n"/>
      <c r="L6197" s="9">
        <f>IF(COUNTA($A6197:$K6197)=0,"",IF(AND(IFERROR($H6197,0)&gt;0,LEN(TRIM($K6197&amp;""))&gt;0,IFERROR(LOOKUP(2,1/((LISTS!$M$2:$M$13&lt;&gt;"")*ISNUMBER(SEARCH(LISTS!$M$2:$M$13,$I6197))),LISTS!$N$2:$N$13),"NO")="SI"),"SI","NO"))</f>
        <v/>
      </c>
      <c r="M6197" s="9">
        <f>IF(COUNTA($A6197:$K6197)=0,"",IF($K6197&lt;&gt;"",IF(COUNTIF($K$19:$K6197,$K6197)&gt;1,"SI","NO"),IF(COUNTIFS($A$19:$A6197,$A6197,$C$19:$C6197,$C6197,$J$19:$J6197,$J6197,$D$19:$D6197,$D6197)&gt;1,"SI","NO")))</f>
        <v/>
      </c>
      <c r="N6197" s="11">
        <f>IF(COUNTA($A6197:$K6197)=0,"",IF(AND($L6197="SI",$M6197="NO"),IFERROR($H6197,0),0))</f>
        <v/>
      </c>
      <c r="O6197" s="9">
        <f>IF(COUNTA($A6197:$K6197)=0,"",IF($M6197="SI","CUFE o factura duplicada dentro del reporte; no se suma dos veces",IF(IFERROR($H6197,0)&lt;=0,"DIAN reporta valor susceptible 0",IF($L6197="NO",IFERROR(LOOKUP(2,1/((LISTS!$M$2:$M$13&lt;&gt;"")*ISNUMBER(SEARCH(LISTS!$M$2:$M$13,$I6197))),LISTS!$O$2:$O$13),"Medio de pago no elegible o no identificado por DIAN"),"Apta automaticamente por pago electronico y base positiva"))))</f>
        <v/>
      </c>
    </row>
    <row r="6198">
      <c r="A6198" s="9" t="n"/>
      <c r="B6198" s="9" t="n"/>
      <c r="C6198" s="12" t="n"/>
      <c r="D6198" s="11" t="n"/>
      <c r="E6198" s="11" t="n"/>
      <c r="F6198" s="11" t="n"/>
      <c r="G6198" s="11" t="n"/>
      <c r="H6198" s="11" t="n"/>
      <c r="I6198" s="9" t="n"/>
      <c r="J6198" s="9" t="n"/>
      <c r="K6198" s="9" t="n"/>
      <c r="L6198" s="9">
        <f>IF(COUNTA($A6198:$K6198)=0,"",IF(AND(IFERROR($H6198,0)&gt;0,LEN(TRIM($K6198&amp;""))&gt;0,IFERROR(LOOKUP(2,1/((LISTS!$M$2:$M$13&lt;&gt;"")*ISNUMBER(SEARCH(LISTS!$M$2:$M$13,$I6198))),LISTS!$N$2:$N$13),"NO")="SI"),"SI","NO"))</f>
        <v/>
      </c>
      <c r="M6198" s="9">
        <f>IF(COUNTA($A6198:$K6198)=0,"",IF($K6198&lt;&gt;"",IF(COUNTIF($K$19:$K6198,$K6198)&gt;1,"SI","NO"),IF(COUNTIFS($A$19:$A6198,$A6198,$C$19:$C6198,$C6198,$J$19:$J6198,$J6198,$D$19:$D6198,$D6198)&gt;1,"SI","NO")))</f>
        <v/>
      </c>
      <c r="N6198" s="11">
        <f>IF(COUNTA($A6198:$K6198)=0,"",IF(AND($L6198="SI",$M6198="NO"),IFERROR($H6198,0),0))</f>
        <v/>
      </c>
      <c r="O6198" s="9">
        <f>IF(COUNTA($A6198:$K6198)=0,"",IF($M6198="SI","CUFE o factura duplicada dentro del reporte; no se suma dos veces",IF(IFERROR($H6198,0)&lt;=0,"DIAN reporta valor susceptible 0",IF($L6198="NO",IFERROR(LOOKUP(2,1/((LISTS!$M$2:$M$13&lt;&gt;"")*ISNUMBER(SEARCH(LISTS!$M$2:$M$13,$I6198))),LISTS!$O$2:$O$13),"Medio de pago no elegible o no identificado por DIAN"),"Apta automaticamente por pago electronico y base positiva"))))</f>
        <v/>
      </c>
    </row>
    <row r="6199">
      <c r="A6199" s="9" t="n"/>
      <c r="B6199" s="9" t="n"/>
      <c r="C6199" s="12" t="n"/>
      <c r="D6199" s="11" t="n"/>
      <c r="E6199" s="11" t="n"/>
      <c r="F6199" s="11" t="n"/>
      <c r="G6199" s="11" t="n"/>
      <c r="H6199" s="11" t="n"/>
      <c r="I6199" s="9" t="n"/>
      <c r="J6199" s="9" t="n"/>
      <c r="K6199" s="9" t="n"/>
      <c r="L6199" s="9">
        <f>IF(COUNTA($A6199:$K6199)=0,"",IF(AND(IFERROR($H6199,0)&gt;0,LEN(TRIM($K6199&amp;""))&gt;0,IFERROR(LOOKUP(2,1/((LISTS!$M$2:$M$13&lt;&gt;"")*ISNUMBER(SEARCH(LISTS!$M$2:$M$13,$I6199))),LISTS!$N$2:$N$13),"NO")="SI"),"SI","NO"))</f>
        <v/>
      </c>
      <c r="M6199" s="9">
        <f>IF(COUNTA($A6199:$K6199)=0,"",IF($K6199&lt;&gt;"",IF(COUNTIF($K$19:$K6199,$K6199)&gt;1,"SI","NO"),IF(COUNTIFS($A$19:$A6199,$A6199,$C$19:$C6199,$C6199,$J$19:$J6199,$J6199,$D$19:$D6199,$D6199)&gt;1,"SI","NO")))</f>
        <v/>
      </c>
      <c r="N6199" s="11">
        <f>IF(COUNTA($A6199:$K6199)=0,"",IF(AND($L6199="SI",$M6199="NO"),IFERROR($H6199,0),0))</f>
        <v/>
      </c>
      <c r="O6199" s="9">
        <f>IF(COUNTA($A6199:$K6199)=0,"",IF($M6199="SI","CUFE o factura duplicada dentro del reporte; no se suma dos veces",IF(IFERROR($H6199,0)&lt;=0,"DIAN reporta valor susceptible 0",IF($L6199="NO",IFERROR(LOOKUP(2,1/((LISTS!$M$2:$M$13&lt;&gt;"")*ISNUMBER(SEARCH(LISTS!$M$2:$M$13,$I6199))),LISTS!$O$2:$O$13),"Medio de pago no elegible o no identificado por DIAN"),"Apta automaticamente por pago electronico y base positiva"))))</f>
        <v/>
      </c>
    </row>
    <row r="6200">
      <c r="A6200" s="9" t="n"/>
      <c r="B6200" s="9" t="n"/>
      <c r="C6200" s="12" t="n"/>
      <c r="D6200" s="11" t="n"/>
      <c r="E6200" s="11" t="n"/>
      <c r="F6200" s="11" t="n"/>
      <c r="G6200" s="11" t="n"/>
      <c r="H6200" s="11" t="n"/>
      <c r="I6200" s="9" t="n"/>
      <c r="J6200" s="9" t="n"/>
      <c r="K6200" s="9" t="n"/>
      <c r="L6200" s="9">
        <f>IF(COUNTA($A6200:$K6200)=0,"",IF(AND(IFERROR($H6200,0)&gt;0,LEN(TRIM($K6200&amp;""))&gt;0,IFERROR(LOOKUP(2,1/((LISTS!$M$2:$M$13&lt;&gt;"")*ISNUMBER(SEARCH(LISTS!$M$2:$M$13,$I6200))),LISTS!$N$2:$N$13),"NO")="SI"),"SI","NO"))</f>
        <v/>
      </c>
      <c r="M6200" s="9">
        <f>IF(COUNTA($A6200:$K6200)=0,"",IF($K6200&lt;&gt;"",IF(COUNTIF($K$19:$K6200,$K6200)&gt;1,"SI","NO"),IF(COUNTIFS($A$19:$A6200,$A6200,$C$19:$C6200,$C6200,$J$19:$J6200,$J6200,$D$19:$D6200,$D6200)&gt;1,"SI","NO")))</f>
        <v/>
      </c>
      <c r="N6200" s="11">
        <f>IF(COUNTA($A6200:$K6200)=0,"",IF(AND($L6200="SI",$M6200="NO"),IFERROR($H6200,0),0))</f>
        <v/>
      </c>
      <c r="O6200" s="9">
        <f>IF(COUNTA($A6200:$K6200)=0,"",IF($M6200="SI","CUFE o factura duplicada dentro del reporte; no se suma dos veces",IF(IFERROR($H6200,0)&lt;=0,"DIAN reporta valor susceptible 0",IF($L6200="NO",IFERROR(LOOKUP(2,1/((LISTS!$M$2:$M$13&lt;&gt;"")*ISNUMBER(SEARCH(LISTS!$M$2:$M$13,$I6200))),LISTS!$O$2:$O$13),"Medio de pago no elegible o no identificado por DIAN"),"Apta automaticamente por pago electronico y base positiva"))))</f>
        <v/>
      </c>
    </row>
    <row r="6201">
      <c r="A6201" s="9" t="n"/>
      <c r="B6201" s="9" t="n"/>
      <c r="C6201" s="12" t="n"/>
      <c r="D6201" s="11" t="n"/>
      <c r="E6201" s="11" t="n"/>
      <c r="F6201" s="11" t="n"/>
      <c r="G6201" s="11" t="n"/>
      <c r="H6201" s="11" t="n"/>
      <c r="I6201" s="9" t="n"/>
      <c r="J6201" s="9" t="n"/>
      <c r="K6201" s="9" t="n"/>
      <c r="L6201" s="9">
        <f>IF(COUNTA($A6201:$K6201)=0,"",IF(AND(IFERROR($H6201,0)&gt;0,LEN(TRIM($K6201&amp;""))&gt;0,IFERROR(LOOKUP(2,1/((LISTS!$M$2:$M$13&lt;&gt;"")*ISNUMBER(SEARCH(LISTS!$M$2:$M$13,$I6201))),LISTS!$N$2:$N$13),"NO")="SI"),"SI","NO"))</f>
        <v/>
      </c>
      <c r="M6201" s="9">
        <f>IF(COUNTA($A6201:$K6201)=0,"",IF($K6201&lt;&gt;"",IF(COUNTIF($K$19:$K6201,$K6201)&gt;1,"SI","NO"),IF(COUNTIFS($A$19:$A6201,$A6201,$C$19:$C6201,$C6201,$J$19:$J6201,$J6201,$D$19:$D6201,$D6201)&gt;1,"SI","NO")))</f>
        <v/>
      </c>
      <c r="N6201" s="11">
        <f>IF(COUNTA($A6201:$K6201)=0,"",IF(AND($L6201="SI",$M6201="NO"),IFERROR($H6201,0),0))</f>
        <v/>
      </c>
      <c r="O6201" s="9">
        <f>IF(COUNTA($A6201:$K6201)=0,"",IF($M6201="SI","CUFE o factura duplicada dentro del reporte; no se suma dos veces",IF(IFERROR($H6201,0)&lt;=0,"DIAN reporta valor susceptible 0",IF($L6201="NO",IFERROR(LOOKUP(2,1/((LISTS!$M$2:$M$13&lt;&gt;"")*ISNUMBER(SEARCH(LISTS!$M$2:$M$13,$I6201))),LISTS!$O$2:$O$13),"Medio de pago no elegible o no identificado por DIAN"),"Apta automaticamente por pago electronico y base positiva"))))</f>
        <v/>
      </c>
    </row>
    <row r="6202">
      <c r="A6202" s="9" t="n"/>
      <c r="B6202" s="9" t="n"/>
      <c r="C6202" s="12" t="n"/>
      <c r="D6202" s="11" t="n"/>
      <c r="E6202" s="11" t="n"/>
      <c r="F6202" s="11" t="n"/>
      <c r="G6202" s="11" t="n"/>
      <c r="H6202" s="11" t="n"/>
      <c r="I6202" s="9" t="n"/>
      <c r="J6202" s="9" t="n"/>
      <c r="K6202" s="9" t="n"/>
      <c r="L6202" s="9">
        <f>IF(COUNTA($A6202:$K6202)=0,"",IF(AND(IFERROR($H6202,0)&gt;0,LEN(TRIM($K6202&amp;""))&gt;0,IFERROR(LOOKUP(2,1/((LISTS!$M$2:$M$13&lt;&gt;"")*ISNUMBER(SEARCH(LISTS!$M$2:$M$13,$I6202))),LISTS!$N$2:$N$13),"NO")="SI"),"SI","NO"))</f>
        <v/>
      </c>
      <c r="M6202" s="9">
        <f>IF(COUNTA($A6202:$K6202)=0,"",IF($K6202&lt;&gt;"",IF(COUNTIF($K$19:$K6202,$K6202)&gt;1,"SI","NO"),IF(COUNTIFS($A$19:$A6202,$A6202,$C$19:$C6202,$C6202,$J$19:$J6202,$J6202,$D$19:$D6202,$D6202)&gt;1,"SI","NO")))</f>
        <v/>
      </c>
      <c r="N6202" s="11">
        <f>IF(COUNTA($A6202:$K6202)=0,"",IF(AND($L6202="SI",$M6202="NO"),IFERROR($H6202,0),0))</f>
        <v/>
      </c>
      <c r="O6202" s="9">
        <f>IF(COUNTA($A6202:$K6202)=0,"",IF($M6202="SI","CUFE o factura duplicada dentro del reporte; no se suma dos veces",IF(IFERROR($H6202,0)&lt;=0,"DIAN reporta valor susceptible 0",IF($L6202="NO",IFERROR(LOOKUP(2,1/((LISTS!$M$2:$M$13&lt;&gt;"")*ISNUMBER(SEARCH(LISTS!$M$2:$M$13,$I6202))),LISTS!$O$2:$O$13),"Medio de pago no elegible o no identificado por DIAN"),"Apta automaticamente por pago electronico y base positiva"))))</f>
        <v/>
      </c>
    </row>
    <row r="6203">
      <c r="A6203" s="9" t="n"/>
      <c r="B6203" s="9" t="n"/>
      <c r="C6203" s="12" t="n"/>
      <c r="D6203" s="11" t="n"/>
      <c r="E6203" s="11" t="n"/>
      <c r="F6203" s="11" t="n"/>
      <c r="G6203" s="11" t="n"/>
      <c r="H6203" s="11" t="n"/>
      <c r="I6203" s="9" t="n"/>
      <c r="J6203" s="9" t="n"/>
      <c r="K6203" s="9" t="n"/>
      <c r="L6203" s="9">
        <f>IF(COUNTA($A6203:$K6203)=0,"",IF(AND(IFERROR($H6203,0)&gt;0,LEN(TRIM($K6203&amp;""))&gt;0,IFERROR(LOOKUP(2,1/((LISTS!$M$2:$M$13&lt;&gt;"")*ISNUMBER(SEARCH(LISTS!$M$2:$M$13,$I6203))),LISTS!$N$2:$N$13),"NO")="SI"),"SI","NO"))</f>
        <v/>
      </c>
      <c r="M6203" s="9">
        <f>IF(COUNTA($A6203:$K6203)=0,"",IF($K6203&lt;&gt;"",IF(COUNTIF($K$19:$K6203,$K6203)&gt;1,"SI","NO"),IF(COUNTIFS($A$19:$A6203,$A6203,$C$19:$C6203,$C6203,$J$19:$J6203,$J6203,$D$19:$D6203,$D6203)&gt;1,"SI","NO")))</f>
        <v/>
      </c>
      <c r="N6203" s="11">
        <f>IF(COUNTA($A6203:$K6203)=0,"",IF(AND($L6203="SI",$M6203="NO"),IFERROR($H6203,0),0))</f>
        <v/>
      </c>
      <c r="O6203" s="9">
        <f>IF(COUNTA($A6203:$K6203)=0,"",IF($M6203="SI","CUFE o factura duplicada dentro del reporte; no se suma dos veces",IF(IFERROR($H6203,0)&lt;=0,"DIAN reporta valor susceptible 0",IF($L6203="NO",IFERROR(LOOKUP(2,1/((LISTS!$M$2:$M$13&lt;&gt;"")*ISNUMBER(SEARCH(LISTS!$M$2:$M$13,$I6203))),LISTS!$O$2:$O$13),"Medio de pago no elegible o no identificado por DIAN"),"Apta automaticamente por pago electronico y base positiva"))))</f>
        <v/>
      </c>
    </row>
    <row r="6204">
      <c r="A6204" s="9" t="n"/>
      <c r="B6204" s="9" t="n"/>
      <c r="C6204" s="12" t="n"/>
      <c r="D6204" s="11" t="n"/>
      <c r="E6204" s="11" t="n"/>
      <c r="F6204" s="11" t="n"/>
      <c r="G6204" s="11" t="n"/>
      <c r="H6204" s="11" t="n"/>
      <c r="I6204" s="9" t="n"/>
      <c r="J6204" s="9" t="n"/>
      <c r="K6204" s="9" t="n"/>
      <c r="L6204" s="9">
        <f>IF(COUNTA($A6204:$K6204)=0,"",IF(AND(IFERROR($H6204,0)&gt;0,LEN(TRIM($K6204&amp;""))&gt;0,IFERROR(LOOKUP(2,1/((LISTS!$M$2:$M$13&lt;&gt;"")*ISNUMBER(SEARCH(LISTS!$M$2:$M$13,$I6204))),LISTS!$N$2:$N$13),"NO")="SI"),"SI","NO"))</f>
        <v/>
      </c>
      <c r="M6204" s="9">
        <f>IF(COUNTA($A6204:$K6204)=0,"",IF($K6204&lt;&gt;"",IF(COUNTIF($K$19:$K6204,$K6204)&gt;1,"SI","NO"),IF(COUNTIFS($A$19:$A6204,$A6204,$C$19:$C6204,$C6204,$J$19:$J6204,$J6204,$D$19:$D6204,$D6204)&gt;1,"SI","NO")))</f>
        <v/>
      </c>
      <c r="N6204" s="11">
        <f>IF(COUNTA($A6204:$K6204)=0,"",IF(AND($L6204="SI",$M6204="NO"),IFERROR($H6204,0),0))</f>
        <v/>
      </c>
      <c r="O6204" s="9">
        <f>IF(COUNTA($A6204:$K6204)=0,"",IF($M6204="SI","CUFE o factura duplicada dentro del reporte; no se suma dos veces",IF(IFERROR($H6204,0)&lt;=0,"DIAN reporta valor susceptible 0",IF($L6204="NO",IFERROR(LOOKUP(2,1/((LISTS!$M$2:$M$13&lt;&gt;"")*ISNUMBER(SEARCH(LISTS!$M$2:$M$13,$I6204))),LISTS!$O$2:$O$13),"Medio de pago no elegible o no identificado por DIAN"),"Apta automaticamente por pago electronico y base positiva"))))</f>
        <v/>
      </c>
    </row>
    <row r="6205">
      <c r="A6205" s="9" t="n"/>
      <c r="B6205" s="9" t="n"/>
      <c r="C6205" s="12" t="n"/>
      <c r="D6205" s="11" t="n"/>
      <c r="E6205" s="11" t="n"/>
      <c r="F6205" s="11" t="n"/>
      <c r="G6205" s="11" t="n"/>
      <c r="H6205" s="11" t="n"/>
      <c r="I6205" s="9" t="n"/>
      <c r="J6205" s="9" t="n"/>
      <c r="K6205" s="9" t="n"/>
      <c r="L6205" s="9">
        <f>IF(COUNTA($A6205:$K6205)=0,"",IF(AND(IFERROR($H6205,0)&gt;0,LEN(TRIM($K6205&amp;""))&gt;0,IFERROR(LOOKUP(2,1/((LISTS!$M$2:$M$13&lt;&gt;"")*ISNUMBER(SEARCH(LISTS!$M$2:$M$13,$I6205))),LISTS!$N$2:$N$13),"NO")="SI"),"SI","NO"))</f>
        <v/>
      </c>
      <c r="M6205" s="9">
        <f>IF(COUNTA($A6205:$K6205)=0,"",IF($K6205&lt;&gt;"",IF(COUNTIF($K$19:$K6205,$K6205)&gt;1,"SI","NO"),IF(COUNTIFS($A$19:$A6205,$A6205,$C$19:$C6205,$C6205,$J$19:$J6205,$J6205,$D$19:$D6205,$D6205)&gt;1,"SI","NO")))</f>
        <v/>
      </c>
      <c r="N6205" s="11">
        <f>IF(COUNTA($A6205:$K6205)=0,"",IF(AND($L6205="SI",$M6205="NO"),IFERROR($H6205,0),0))</f>
        <v/>
      </c>
      <c r="O6205" s="9">
        <f>IF(COUNTA($A6205:$K6205)=0,"",IF($M6205="SI","CUFE o factura duplicada dentro del reporte; no se suma dos veces",IF(IFERROR($H6205,0)&lt;=0,"DIAN reporta valor susceptible 0",IF($L6205="NO",IFERROR(LOOKUP(2,1/((LISTS!$M$2:$M$13&lt;&gt;"")*ISNUMBER(SEARCH(LISTS!$M$2:$M$13,$I6205))),LISTS!$O$2:$O$13),"Medio de pago no elegible o no identificado por DIAN"),"Apta automaticamente por pago electronico y base positiva"))))</f>
        <v/>
      </c>
    </row>
    <row r="6206">
      <c r="A6206" s="9" t="n"/>
      <c r="B6206" s="9" t="n"/>
      <c r="C6206" s="12" t="n"/>
      <c r="D6206" s="11" t="n"/>
      <c r="E6206" s="11" t="n"/>
      <c r="F6206" s="11" t="n"/>
      <c r="G6206" s="11" t="n"/>
      <c r="H6206" s="11" t="n"/>
      <c r="I6206" s="9" t="n"/>
      <c r="J6206" s="9" t="n"/>
      <c r="K6206" s="9" t="n"/>
      <c r="L6206" s="9">
        <f>IF(COUNTA($A6206:$K6206)=0,"",IF(AND(IFERROR($H6206,0)&gt;0,LEN(TRIM($K6206&amp;""))&gt;0,IFERROR(LOOKUP(2,1/((LISTS!$M$2:$M$13&lt;&gt;"")*ISNUMBER(SEARCH(LISTS!$M$2:$M$13,$I6206))),LISTS!$N$2:$N$13),"NO")="SI"),"SI","NO"))</f>
        <v/>
      </c>
      <c r="M6206" s="9">
        <f>IF(COUNTA($A6206:$K6206)=0,"",IF($K6206&lt;&gt;"",IF(COUNTIF($K$19:$K6206,$K6206)&gt;1,"SI","NO"),IF(COUNTIFS($A$19:$A6206,$A6206,$C$19:$C6206,$C6206,$J$19:$J6206,$J6206,$D$19:$D6206,$D6206)&gt;1,"SI","NO")))</f>
        <v/>
      </c>
      <c r="N6206" s="11">
        <f>IF(COUNTA($A6206:$K6206)=0,"",IF(AND($L6206="SI",$M6206="NO"),IFERROR($H6206,0),0))</f>
        <v/>
      </c>
      <c r="O6206" s="9">
        <f>IF(COUNTA($A6206:$K6206)=0,"",IF($M6206="SI","CUFE o factura duplicada dentro del reporte; no se suma dos veces",IF(IFERROR($H6206,0)&lt;=0,"DIAN reporta valor susceptible 0",IF($L6206="NO",IFERROR(LOOKUP(2,1/((LISTS!$M$2:$M$13&lt;&gt;"")*ISNUMBER(SEARCH(LISTS!$M$2:$M$13,$I6206))),LISTS!$O$2:$O$13),"Medio de pago no elegible o no identificado por DIAN"),"Apta automaticamente por pago electronico y base positiva"))))</f>
        <v/>
      </c>
    </row>
    <row r="6207">
      <c r="A6207" s="9" t="n"/>
      <c r="B6207" s="9" t="n"/>
      <c r="C6207" s="12" t="n"/>
      <c r="D6207" s="11" t="n"/>
      <c r="E6207" s="11" t="n"/>
      <c r="F6207" s="11" t="n"/>
      <c r="G6207" s="11" t="n"/>
      <c r="H6207" s="11" t="n"/>
      <c r="I6207" s="9" t="n"/>
      <c r="J6207" s="9" t="n"/>
      <c r="K6207" s="9" t="n"/>
      <c r="L6207" s="9">
        <f>IF(COUNTA($A6207:$K6207)=0,"",IF(AND(IFERROR($H6207,0)&gt;0,LEN(TRIM($K6207&amp;""))&gt;0,IFERROR(LOOKUP(2,1/((LISTS!$M$2:$M$13&lt;&gt;"")*ISNUMBER(SEARCH(LISTS!$M$2:$M$13,$I6207))),LISTS!$N$2:$N$13),"NO")="SI"),"SI","NO"))</f>
        <v/>
      </c>
      <c r="M6207" s="9">
        <f>IF(COUNTA($A6207:$K6207)=0,"",IF($K6207&lt;&gt;"",IF(COUNTIF($K$19:$K6207,$K6207)&gt;1,"SI","NO"),IF(COUNTIFS($A$19:$A6207,$A6207,$C$19:$C6207,$C6207,$J$19:$J6207,$J6207,$D$19:$D6207,$D6207)&gt;1,"SI","NO")))</f>
        <v/>
      </c>
      <c r="N6207" s="11">
        <f>IF(COUNTA($A6207:$K6207)=0,"",IF(AND($L6207="SI",$M6207="NO"),IFERROR($H6207,0),0))</f>
        <v/>
      </c>
      <c r="O6207" s="9">
        <f>IF(COUNTA($A6207:$K6207)=0,"",IF($M6207="SI","CUFE o factura duplicada dentro del reporte; no se suma dos veces",IF(IFERROR($H6207,0)&lt;=0,"DIAN reporta valor susceptible 0",IF($L6207="NO",IFERROR(LOOKUP(2,1/((LISTS!$M$2:$M$13&lt;&gt;"")*ISNUMBER(SEARCH(LISTS!$M$2:$M$13,$I6207))),LISTS!$O$2:$O$13),"Medio de pago no elegible o no identificado por DIAN"),"Apta automaticamente por pago electronico y base positiva"))))</f>
        <v/>
      </c>
    </row>
    <row r="6208">
      <c r="A6208" s="9" t="n"/>
      <c r="B6208" s="9" t="n"/>
      <c r="C6208" s="12" t="n"/>
      <c r="D6208" s="11" t="n"/>
      <c r="E6208" s="11" t="n"/>
      <c r="F6208" s="11" t="n"/>
      <c r="G6208" s="11" t="n"/>
      <c r="H6208" s="11" t="n"/>
      <c r="I6208" s="9" t="n"/>
      <c r="J6208" s="9" t="n"/>
      <c r="K6208" s="9" t="n"/>
      <c r="L6208" s="9">
        <f>IF(COUNTA($A6208:$K6208)=0,"",IF(AND(IFERROR($H6208,0)&gt;0,LEN(TRIM($K6208&amp;""))&gt;0,IFERROR(LOOKUP(2,1/((LISTS!$M$2:$M$13&lt;&gt;"")*ISNUMBER(SEARCH(LISTS!$M$2:$M$13,$I6208))),LISTS!$N$2:$N$13),"NO")="SI"),"SI","NO"))</f>
        <v/>
      </c>
      <c r="M6208" s="9">
        <f>IF(COUNTA($A6208:$K6208)=0,"",IF($K6208&lt;&gt;"",IF(COUNTIF($K$19:$K6208,$K6208)&gt;1,"SI","NO"),IF(COUNTIFS($A$19:$A6208,$A6208,$C$19:$C6208,$C6208,$J$19:$J6208,$J6208,$D$19:$D6208,$D6208)&gt;1,"SI","NO")))</f>
        <v/>
      </c>
      <c r="N6208" s="11">
        <f>IF(COUNTA($A6208:$K6208)=0,"",IF(AND($L6208="SI",$M6208="NO"),IFERROR($H6208,0),0))</f>
        <v/>
      </c>
      <c r="O6208" s="9">
        <f>IF(COUNTA($A6208:$K6208)=0,"",IF($M6208="SI","CUFE o factura duplicada dentro del reporte; no se suma dos veces",IF(IFERROR($H6208,0)&lt;=0,"DIAN reporta valor susceptible 0",IF($L6208="NO",IFERROR(LOOKUP(2,1/((LISTS!$M$2:$M$13&lt;&gt;"")*ISNUMBER(SEARCH(LISTS!$M$2:$M$13,$I6208))),LISTS!$O$2:$O$13),"Medio de pago no elegible o no identificado por DIAN"),"Apta automaticamente por pago electronico y base positiva"))))</f>
        <v/>
      </c>
    </row>
    <row r="6209">
      <c r="A6209" s="9" t="n"/>
      <c r="B6209" s="9" t="n"/>
      <c r="C6209" s="12" t="n"/>
      <c r="D6209" s="11" t="n"/>
      <c r="E6209" s="11" t="n"/>
      <c r="F6209" s="11" t="n"/>
      <c r="G6209" s="11" t="n"/>
      <c r="H6209" s="11" t="n"/>
      <c r="I6209" s="9" t="n"/>
      <c r="J6209" s="9" t="n"/>
      <c r="K6209" s="9" t="n"/>
      <c r="L6209" s="9">
        <f>IF(COUNTA($A6209:$K6209)=0,"",IF(AND(IFERROR($H6209,0)&gt;0,LEN(TRIM($K6209&amp;""))&gt;0,IFERROR(LOOKUP(2,1/((LISTS!$M$2:$M$13&lt;&gt;"")*ISNUMBER(SEARCH(LISTS!$M$2:$M$13,$I6209))),LISTS!$N$2:$N$13),"NO")="SI"),"SI","NO"))</f>
        <v/>
      </c>
      <c r="M6209" s="9">
        <f>IF(COUNTA($A6209:$K6209)=0,"",IF($K6209&lt;&gt;"",IF(COUNTIF($K$19:$K6209,$K6209)&gt;1,"SI","NO"),IF(COUNTIFS($A$19:$A6209,$A6209,$C$19:$C6209,$C6209,$J$19:$J6209,$J6209,$D$19:$D6209,$D6209)&gt;1,"SI","NO")))</f>
        <v/>
      </c>
      <c r="N6209" s="11">
        <f>IF(COUNTA($A6209:$K6209)=0,"",IF(AND($L6209="SI",$M6209="NO"),IFERROR($H6209,0),0))</f>
        <v/>
      </c>
      <c r="O6209" s="9">
        <f>IF(COUNTA($A6209:$K6209)=0,"",IF($M6209="SI","CUFE o factura duplicada dentro del reporte; no se suma dos veces",IF(IFERROR($H6209,0)&lt;=0,"DIAN reporta valor susceptible 0",IF($L6209="NO",IFERROR(LOOKUP(2,1/((LISTS!$M$2:$M$13&lt;&gt;"")*ISNUMBER(SEARCH(LISTS!$M$2:$M$13,$I6209))),LISTS!$O$2:$O$13),"Medio de pago no elegible o no identificado por DIAN"),"Apta automaticamente por pago electronico y base positiva"))))</f>
        <v/>
      </c>
    </row>
    <row r="6210">
      <c r="A6210" s="9" t="n"/>
      <c r="B6210" s="9" t="n"/>
      <c r="C6210" s="12" t="n"/>
      <c r="D6210" s="11" t="n"/>
      <c r="E6210" s="11" t="n"/>
      <c r="F6210" s="11" t="n"/>
      <c r="G6210" s="11" t="n"/>
      <c r="H6210" s="11" t="n"/>
      <c r="I6210" s="9" t="n"/>
      <c r="J6210" s="9" t="n"/>
      <c r="K6210" s="9" t="n"/>
      <c r="L6210" s="9">
        <f>IF(COUNTA($A6210:$K6210)=0,"",IF(AND(IFERROR($H6210,0)&gt;0,LEN(TRIM($K6210&amp;""))&gt;0,IFERROR(LOOKUP(2,1/((LISTS!$M$2:$M$13&lt;&gt;"")*ISNUMBER(SEARCH(LISTS!$M$2:$M$13,$I6210))),LISTS!$N$2:$N$13),"NO")="SI"),"SI","NO"))</f>
        <v/>
      </c>
      <c r="M6210" s="9">
        <f>IF(COUNTA($A6210:$K6210)=0,"",IF($K6210&lt;&gt;"",IF(COUNTIF($K$19:$K6210,$K6210)&gt;1,"SI","NO"),IF(COUNTIFS($A$19:$A6210,$A6210,$C$19:$C6210,$C6210,$J$19:$J6210,$J6210,$D$19:$D6210,$D6210)&gt;1,"SI","NO")))</f>
        <v/>
      </c>
      <c r="N6210" s="11">
        <f>IF(COUNTA($A6210:$K6210)=0,"",IF(AND($L6210="SI",$M6210="NO"),IFERROR($H6210,0),0))</f>
        <v/>
      </c>
      <c r="O6210" s="9">
        <f>IF(COUNTA($A6210:$K6210)=0,"",IF($M6210="SI","CUFE o factura duplicada dentro del reporte; no se suma dos veces",IF(IFERROR($H6210,0)&lt;=0,"DIAN reporta valor susceptible 0",IF($L6210="NO",IFERROR(LOOKUP(2,1/((LISTS!$M$2:$M$13&lt;&gt;"")*ISNUMBER(SEARCH(LISTS!$M$2:$M$13,$I6210))),LISTS!$O$2:$O$13),"Medio de pago no elegible o no identificado por DIAN"),"Apta automaticamente por pago electronico y base positiva"))))</f>
        <v/>
      </c>
    </row>
    <row r="6211">
      <c r="A6211" s="9" t="n"/>
      <c r="B6211" s="9" t="n"/>
      <c r="C6211" s="12" t="n"/>
      <c r="D6211" s="11" t="n"/>
      <c r="E6211" s="11" t="n"/>
      <c r="F6211" s="11" t="n"/>
      <c r="G6211" s="11" t="n"/>
      <c r="H6211" s="11" t="n"/>
      <c r="I6211" s="9" t="n"/>
      <c r="J6211" s="9" t="n"/>
      <c r="K6211" s="9" t="n"/>
      <c r="L6211" s="9">
        <f>IF(COUNTA($A6211:$K6211)=0,"",IF(AND(IFERROR($H6211,0)&gt;0,LEN(TRIM($K6211&amp;""))&gt;0,IFERROR(LOOKUP(2,1/((LISTS!$M$2:$M$13&lt;&gt;"")*ISNUMBER(SEARCH(LISTS!$M$2:$M$13,$I6211))),LISTS!$N$2:$N$13),"NO")="SI"),"SI","NO"))</f>
        <v/>
      </c>
      <c r="M6211" s="9">
        <f>IF(COUNTA($A6211:$K6211)=0,"",IF($K6211&lt;&gt;"",IF(COUNTIF($K$19:$K6211,$K6211)&gt;1,"SI","NO"),IF(COUNTIFS($A$19:$A6211,$A6211,$C$19:$C6211,$C6211,$J$19:$J6211,$J6211,$D$19:$D6211,$D6211)&gt;1,"SI","NO")))</f>
        <v/>
      </c>
      <c r="N6211" s="11">
        <f>IF(COUNTA($A6211:$K6211)=0,"",IF(AND($L6211="SI",$M6211="NO"),IFERROR($H6211,0),0))</f>
        <v/>
      </c>
      <c r="O6211" s="9">
        <f>IF(COUNTA($A6211:$K6211)=0,"",IF($M6211="SI","CUFE o factura duplicada dentro del reporte; no se suma dos veces",IF(IFERROR($H6211,0)&lt;=0,"DIAN reporta valor susceptible 0",IF($L6211="NO",IFERROR(LOOKUP(2,1/((LISTS!$M$2:$M$13&lt;&gt;"")*ISNUMBER(SEARCH(LISTS!$M$2:$M$13,$I6211))),LISTS!$O$2:$O$13),"Medio de pago no elegible o no identificado por DIAN"),"Apta automaticamente por pago electronico y base positiva"))))</f>
        <v/>
      </c>
    </row>
    <row r="6212">
      <c r="A6212" s="9" t="n"/>
      <c r="B6212" s="9" t="n"/>
      <c r="C6212" s="12" t="n"/>
      <c r="D6212" s="11" t="n"/>
      <c r="E6212" s="11" t="n"/>
      <c r="F6212" s="11" t="n"/>
      <c r="G6212" s="11" t="n"/>
      <c r="H6212" s="11" t="n"/>
      <c r="I6212" s="9" t="n"/>
      <c r="J6212" s="9" t="n"/>
      <c r="K6212" s="9" t="n"/>
      <c r="L6212" s="9">
        <f>IF(COUNTA($A6212:$K6212)=0,"",IF(AND(IFERROR($H6212,0)&gt;0,LEN(TRIM($K6212&amp;""))&gt;0,IFERROR(LOOKUP(2,1/((LISTS!$M$2:$M$13&lt;&gt;"")*ISNUMBER(SEARCH(LISTS!$M$2:$M$13,$I6212))),LISTS!$N$2:$N$13),"NO")="SI"),"SI","NO"))</f>
        <v/>
      </c>
      <c r="M6212" s="9">
        <f>IF(COUNTA($A6212:$K6212)=0,"",IF($K6212&lt;&gt;"",IF(COUNTIF($K$19:$K6212,$K6212)&gt;1,"SI","NO"),IF(COUNTIFS($A$19:$A6212,$A6212,$C$19:$C6212,$C6212,$J$19:$J6212,$J6212,$D$19:$D6212,$D6212)&gt;1,"SI","NO")))</f>
        <v/>
      </c>
      <c r="N6212" s="11">
        <f>IF(COUNTA($A6212:$K6212)=0,"",IF(AND($L6212="SI",$M6212="NO"),IFERROR($H6212,0),0))</f>
        <v/>
      </c>
      <c r="O6212" s="9">
        <f>IF(COUNTA($A6212:$K6212)=0,"",IF($M6212="SI","CUFE o factura duplicada dentro del reporte; no se suma dos veces",IF(IFERROR($H6212,0)&lt;=0,"DIAN reporta valor susceptible 0",IF($L6212="NO",IFERROR(LOOKUP(2,1/((LISTS!$M$2:$M$13&lt;&gt;"")*ISNUMBER(SEARCH(LISTS!$M$2:$M$13,$I6212))),LISTS!$O$2:$O$13),"Medio de pago no elegible o no identificado por DIAN"),"Apta automaticamente por pago electronico y base positiva"))))</f>
        <v/>
      </c>
    </row>
    <row r="6213">
      <c r="A6213" s="9" t="n"/>
      <c r="B6213" s="9" t="n"/>
      <c r="C6213" s="12" t="n"/>
      <c r="D6213" s="11" t="n"/>
      <c r="E6213" s="11" t="n"/>
      <c r="F6213" s="11" t="n"/>
      <c r="G6213" s="11" t="n"/>
      <c r="H6213" s="11" t="n"/>
      <c r="I6213" s="9" t="n"/>
      <c r="J6213" s="9" t="n"/>
      <c r="K6213" s="9" t="n"/>
      <c r="L6213" s="9">
        <f>IF(COUNTA($A6213:$K6213)=0,"",IF(AND(IFERROR($H6213,0)&gt;0,LEN(TRIM($K6213&amp;""))&gt;0,IFERROR(LOOKUP(2,1/((LISTS!$M$2:$M$13&lt;&gt;"")*ISNUMBER(SEARCH(LISTS!$M$2:$M$13,$I6213))),LISTS!$N$2:$N$13),"NO")="SI"),"SI","NO"))</f>
        <v/>
      </c>
      <c r="M6213" s="9">
        <f>IF(COUNTA($A6213:$K6213)=0,"",IF($K6213&lt;&gt;"",IF(COUNTIF($K$19:$K6213,$K6213)&gt;1,"SI","NO"),IF(COUNTIFS($A$19:$A6213,$A6213,$C$19:$C6213,$C6213,$J$19:$J6213,$J6213,$D$19:$D6213,$D6213)&gt;1,"SI","NO")))</f>
        <v/>
      </c>
      <c r="N6213" s="11">
        <f>IF(COUNTA($A6213:$K6213)=0,"",IF(AND($L6213="SI",$M6213="NO"),IFERROR($H6213,0),0))</f>
        <v/>
      </c>
      <c r="O6213" s="9">
        <f>IF(COUNTA($A6213:$K6213)=0,"",IF($M6213="SI","CUFE o factura duplicada dentro del reporte; no se suma dos veces",IF(IFERROR($H6213,0)&lt;=0,"DIAN reporta valor susceptible 0",IF($L6213="NO",IFERROR(LOOKUP(2,1/((LISTS!$M$2:$M$13&lt;&gt;"")*ISNUMBER(SEARCH(LISTS!$M$2:$M$13,$I6213))),LISTS!$O$2:$O$13),"Medio de pago no elegible o no identificado por DIAN"),"Apta automaticamente por pago electronico y base positiva"))))</f>
        <v/>
      </c>
    </row>
    <row r="6214">
      <c r="A6214" s="9" t="n"/>
      <c r="B6214" s="9" t="n"/>
      <c r="C6214" s="12" t="n"/>
      <c r="D6214" s="11" t="n"/>
      <c r="E6214" s="11" t="n"/>
      <c r="F6214" s="11" t="n"/>
      <c r="G6214" s="11" t="n"/>
      <c r="H6214" s="11" t="n"/>
      <c r="I6214" s="9" t="n"/>
      <c r="J6214" s="9" t="n"/>
      <c r="K6214" s="9" t="n"/>
      <c r="L6214" s="9">
        <f>IF(COUNTA($A6214:$K6214)=0,"",IF(AND(IFERROR($H6214,0)&gt;0,LEN(TRIM($K6214&amp;""))&gt;0,IFERROR(LOOKUP(2,1/((LISTS!$M$2:$M$13&lt;&gt;"")*ISNUMBER(SEARCH(LISTS!$M$2:$M$13,$I6214))),LISTS!$N$2:$N$13),"NO")="SI"),"SI","NO"))</f>
        <v/>
      </c>
      <c r="M6214" s="9">
        <f>IF(COUNTA($A6214:$K6214)=0,"",IF($K6214&lt;&gt;"",IF(COUNTIF($K$19:$K6214,$K6214)&gt;1,"SI","NO"),IF(COUNTIFS($A$19:$A6214,$A6214,$C$19:$C6214,$C6214,$J$19:$J6214,$J6214,$D$19:$D6214,$D6214)&gt;1,"SI","NO")))</f>
        <v/>
      </c>
      <c r="N6214" s="11">
        <f>IF(COUNTA($A6214:$K6214)=0,"",IF(AND($L6214="SI",$M6214="NO"),IFERROR($H6214,0),0))</f>
        <v/>
      </c>
      <c r="O6214" s="9">
        <f>IF(COUNTA($A6214:$K6214)=0,"",IF($M6214="SI","CUFE o factura duplicada dentro del reporte; no se suma dos veces",IF(IFERROR($H6214,0)&lt;=0,"DIAN reporta valor susceptible 0",IF($L6214="NO",IFERROR(LOOKUP(2,1/((LISTS!$M$2:$M$13&lt;&gt;"")*ISNUMBER(SEARCH(LISTS!$M$2:$M$13,$I6214))),LISTS!$O$2:$O$13),"Medio de pago no elegible o no identificado por DIAN"),"Apta automaticamente por pago electronico y base positiva"))))</f>
        <v/>
      </c>
    </row>
    <row r="6215">
      <c r="A6215" s="9" t="n"/>
      <c r="B6215" s="9" t="n"/>
      <c r="C6215" s="12" t="n"/>
      <c r="D6215" s="11" t="n"/>
      <c r="E6215" s="11" t="n"/>
      <c r="F6215" s="11" t="n"/>
      <c r="G6215" s="11" t="n"/>
      <c r="H6215" s="11" t="n"/>
      <c r="I6215" s="9" t="n"/>
      <c r="J6215" s="9" t="n"/>
      <c r="K6215" s="9" t="n"/>
      <c r="L6215" s="9">
        <f>IF(COUNTA($A6215:$K6215)=0,"",IF(AND(IFERROR($H6215,0)&gt;0,LEN(TRIM($K6215&amp;""))&gt;0,IFERROR(LOOKUP(2,1/((LISTS!$M$2:$M$13&lt;&gt;"")*ISNUMBER(SEARCH(LISTS!$M$2:$M$13,$I6215))),LISTS!$N$2:$N$13),"NO")="SI"),"SI","NO"))</f>
        <v/>
      </c>
      <c r="M6215" s="9">
        <f>IF(COUNTA($A6215:$K6215)=0,"",IF($K6215&lt;&gt;"",IF(COUNTIF($K$19:$K6215,$K6215)&gt;1,"SI","NO"),IF(COUNTIFS($A$19:$A6215,$A6215,$C$19:$C6215,$C6215,$J$19:$J6215,$J6215,$D$19:$D6215,$D6215)&gt;1,"SI","NO")))</f>
        <v/>
      </c>
      <c r="N6215" s="11">
        <f>IF(COUNTA($A6215:$K6215)=0,"",IF(AND($L6215="SI",$M6215="NO"),IFERROR($H6215,0),0))</f>
        <v/>
      </c>
      <c r="O6215" s="9">
        <f>IF(COUNTA($A6215:$K6215)=0,"",IF($M6215="SI","CUFE o factura duplicada dentro del reporte; no se suma dos veces",IF(IFERROR($H6215,0)&lt;=0,"DIAN reporta valor susceptible 0",IF($L6215="NO",IFERROR(LOOKUP(2,1/((LISTS!$M$2:$M$13&lt;&gt;"")*ISNUMBER(SEARCH(LISTS!$M$2:$M$13,$I6215))),LISTS!$O$2:$O$13),"Medio de pago no elegible o no identificado por DIAN"),"Apta automaticamente por pago electronico y base positiva"))))</f>
        <v/>
      </c>
    </row>
    <row r="6216">
      <c r="A6216" s="9" t="n"/>
      <c r="B6216" s="9" t="n"/>
      <c r="C6216" s="12" t="n"/>
      <c r="D6216" s="11" t="n"/>
      <c r="E6216" s="11" t="n"/>
      <c r="F6216" s="11" t="n"/>
      <c r="G6216" s="11" t="n"/>
      <c r="H6216" s="11" t="n"/>
      <c r="I6216" s="9" t="n"/>
      <c r="J6216" s="9" t="n"/>
      <c r="K6216" s="9" t="n"/>
      <c r="L6216" s="9">
        <f>IF(COUNTA($A6216:$K6216)=0,"",IF(AND(IFERROR($H6216,0)&gt;0,LEN(TRIM($K6216&amp;""))&gt;0,IFERROR(LOOKUP(2,1/((LISTS!$M$2:$M$13&lt;&gt;"")*ISNUMBER(SEARCH(LISTS!$M$2:$M$13,$I6216))),LISTS!$N$2:$N$13),"NO")="SI"),"SI","NO"))</f>
        <v/>
      </c>
      <c r="M6216" s="9">
        <f>IF(COUNTA($A6216:$K6216)=0,"",IF($K6216&lt;&gt;"",IF(COUNTIF($K$19:$K6216,$K6216)&gt;1,"SI","NO"),IF(COUNTIFS($A$19:$A6216,$A6216,$C$19:$C6216,$C6216,$J$19:$J6216,$J6216,$D$19:$D6216,$D6216)&gt;1,"SI","NO")))</f>
        <v/>
      </c>
      <c r="N6216" s="11">
        <f>IF(COUNTA($A6216:$K6216)=0,"",IF(AND($L6216="SI",$M6216="NO"),IFERROR($H6216,0),0))</f>
        <v/>
      </c>
      <c r="O6216" s="9">
        <f>IF(COUNTA($A6216:$K6216)=0,"",IF($M6216="SI","CUFE o factura duplicada dentro del reporte; no se suma dos veces",IF(IFERROR($H6216,0)&lt;=0,"DIAN reporta valor susceptible 0",IF($L6216="NO",IFERROR(LOOKUP(2,1/((LISTS!$M$2:$M$13&lt;&gt;"")*ISNUMBER(SEARCH(LISTS!$M$2:$M$13,$I6216))),LISTS!$O$2:$O$13),"Medio de pago no elegible o no identificado por DIAN"),"Apta automaticamente por pago electronico y base positiva"))))</f>
        <v/>
      </c>
    </row>
    <row r="6217">
      <c r="A6217" s="9" t="n"/>
      <c r="B6217" s="9" t="n"/>
      <c r="C6217" s="12" t="n"/>
      <c r="D6217" s="11" t="n"/>
      <c r="E6217" s="11" t="n"/>
      <c r="F6217" s="11" t="n"/>
      <c r="G6217" s="11" t="n"/>
      <c r="H6217" s="11" t="n"/>
      <c r="I6217" s="9" t="n"/>
      <c r="J6217" s="9" t="n"/>
      <c r="K6217" s="9" t="n"/>
      <c r="L6217" s="9">
        <f>IF(COUNTA($A6217:$K6217)=0,"",IF(AND(IFERROR($H6217,0)&gt;0,LEN(TRIM($K6217&amp;""))&gt;0,IFERROR(LOOKUP(2,1/((LISTS!$M$2:$M$13&lt;&gt;"")*ISNUMBER(SEARCH(LISTS!$M$2:$M$13,$I6217))),LISTS!$N$2:$N$13),"NO")="SI"),"SI","NO"))</f>
        <v/>
      </c>
      <c r="M6217" s="9">
        <f>IF(COUNTA($A6217:$K6217)=0,"",IF($K6217&lt;&gt;"",IF(COUNTIF($K$19:$K6217,$K6217)&gt;1,"SI","NO"),IF(COUNTIFS($A$19:$A6217,$A6217,$C$19:$C6217,$C6217,$J$19:$J6217,$J6217,$D$19:$D6217,$D6217)&gt;1,"SI","NO")))</f>
        <v/>
      </c>
      <c r="N6217" s="11">
        <f>IF(COUNTA($A6217:$K6217)=0,"",IF(AND($L6217="SI",$M6217="NO"),IFERROR($H6217,0),0))</f>
        <v/>
      </c>
      <c r="O6217" s="9">
        <f>IF(COUNTA($A6217:$K6217)=0,"",IF($M6217="SI","CUFE o factura duplicada dentro del reporte; no se suma dos veces",IF(IFERROR($H6217,0)&lt;=0,"DIAN reporta valor susceptible 0",IF($L6217="NO",IFERROR(LOOKUP(2,1/((LISTS!$M$2:$M$13&lt;&gt;"")*ISNUMBER(SEARCH(LISTS!$M$2:$M$13,$I6217))),LISTS!$O$2:$O$13),"Medio de pago no elegible o no identificado por DIAN"),"Apta automaticamente por pago electronico y base positiva"))))</f>
        <v/>
      </c>
    </row>
    <row r="6218">
      <c r="A6218" s="9" t="n"/>
      <c r="B6218" s="9" t="n"/>
      <c r="C6218" s="12" t="n"/>
      <c r="D6218" s="11" t="n"/>
      <c r="E6218" s="11" t="n"/>
      <c r="F6218" s="11" t="n"/>
      <c r="G6218" s="11" t="n"/>
      <c r="H6218" s="11" t="n"/>
      <c r="I6218" s="9" t="n"/>
      <c r="J6218" s="9" t="n"/>
      <c r="K6218" s="9" t="n"/>
      <c r="L6218" s="9">
        <f>IF(COUNTA($A6218:$K6218)=0,"",IF(AND(IFERROR($H6218,0)&gt;0,LEN(TRIM($K6218&amp;""))&gt;0,IFERROR(LOOKUP(2,1/((LISTS!$M$2:$M$13&lt;&gt;"")*ISNUMBER(SEARCH(LISTS!$M$2:$M$13,$I6218))),LISTS!$N$2:$N$13),"NO")="SI"),"SI","NO"))</f>
        <v/>
      </c>
      <c r="M6218" s="9">
        <f>IF(COUNTA($A6218:$K6218)=0,"",IF($K6218&lt;&gt;"",IF(COUNTIF($K$19:$K6218,$K6218)&gt;1,"SI","NO"),IF(COUNTIFS($A$19:$A6218,$A6218,$C$19:$C6218,$C6218,$J$19:$J6218,$J6218,$D$19:$D6218,$D6218)&gt;1,"SI","NO")))</f>
        <v/>
      </c>
      <c r="N6218" s="11">
        <f>IF(COUNTA($A6218:$K6218)=0,"",IF(AND($L6218="SI",$M6218="NO"),IFERROR($H6218,0),0))</f>
        <v/>
      </c>
      <c r="O6218" s="9">
        <f>IF(COUNTA($A6218:$K6218)=0,"",IF($M6218="SI","CUFE o factura duplicada dentro del reporte; no se suma dos veces",IF(IFERROR($H6218,0)&lt;=0,"DIAN reporta valor susceptible 0",IF($L6218="NO",IFERROR(LOOKUP(2,1/((LISTS!$M$2:$M$13&lt;&gt;"")*ISNUMBER(SEARCH(LISTS!$M$2:$M$13,$I6218))),LISTS!$O$2:$O$13),"Medio de pago no elegible o no identificado por DIAN"),"Apta automaticamente por pago electronico y base positiva"))))</f>
        <v/>
      </c>
    </row>
    <row r="6219">
      <c r="A6219" s="9" t="n"/>
      <c r="B6219" s="9" t="n"/>
      <c r="C6219" s="12" t="n"/>
      <c r="D6219" s="11" t="n"/>
      <c r="E6219" s="11" t="n"/>
      <c r="F6219" s="11" t="n"/>
      <c r="G6219" s="11" t="n"/>
      <c r="H6219" s="11" t="n"/>
      <c r="I6219" s="9" t="n"/>
      <c r="J6219" s="9" t="n"/>
      <c r="K6219" s="9" t="n"/>
      <c r="L6219" s="9">
        <f>IF(COUNTA($A6219:$K6219)=0,"",IF(AND(IFERROR($H6219,0)&gt;0,LEN(TRIM($K6219&amp;""))&gt;0,IFERROR(LOOKUP(2,1/((LISTS!$M$2:$M$13&lt;&gt;"")*ISNUMBER(SEARCH(LISTS!$M$2:$M$13,$I6219))),LISTS!$N$2:$N$13),"NO")="SI"),"SI","NO"))</f>
        <v/>
      </c>
      <c r="M6219" s="9">
        <f>IF(COUNTA($A6219:$K6219)=0,"",IF($K6219&lt;&gt;"",IF(COUNTIF($K$19:$K6219,$K6219)&gt;1,"SI","NO"),IF(COUNTIFS($A$19:$A6219,$A6219,$C$19:$C6219,$C6219,$J$19:$J6219,$J6219,$D$19:$D6219,$D6219)&gt;1,"SI","NO")))</f>
        <v/>
      </c>
      <c r="N6219" s="11">
        <f>IF(COUNTA($A6219:$K6219)=0,"",IF(AND($L6219="SI",$M6219="NO"),IFERROR($H6219,0),0))</f>
        <v/>
      </c>
      <c r="O6219" s="9">
        <f>IF(COUNTA($A6219:$K6219)=0,"",IF($M6219="SI","CUFE o factura duplicada dentro del reporte; no se suma dos veces",IF(IFERROR($H6219,0)&lt;=0,"DIAN reporta valor susceptible 0",IF($L6219="NO",IFERROR(LOOKUP(2,1/((LISTS!$M$2:$M$13&lt;&gt;"")*ISNUMBER(SEARCH(LISTS!$M$2:$M$13,$I6219))),LISTS!$O$2:$O$13),"Medio de pago no elegible o no identificado por DIAN"),"Apta automaticamente por pago electronico y base positiva"))))</f>
        <v/>
      </c>
    </row>
    <row r="6220">
      <c r="A6220" s="9" t="n"/>
      <c r="B6220" s="9" t="n"/>
      <c r="C6220" s="12" t="n"/>
      <c r="D6220" s="11" t="n"/>
      <c r="E6220" s="11" t="n"/>
      <c r="F6220" s="11" t="n"/>
      <c r="G6220" s="11" t="n"/>
      <c r="H6220" s="11" t="n"/>
      <c r="I6220" s="9" t="n"/>
      <c r="J6220" s="9" t="n"/>
      <c r="K6220" s="9" t="n"/>
      <c r="L6220" s="9">
        <f>IF(COUNTA($A6220:$K6220)=0,"",IF(AND(IFERROR($H6220,0)&gt;0,LEN(TRIM($K6220&amp;""))&gt;0,IFERROR(LOOKUP(2,1/((LISTS!$M$2:$M$13&lt;&gt;"")*ISNUMBER(SEARCH(LISTS!$M$2:$M$13,$I6220))),LISTS!$N$2:$N$13),"NO")="SI"),"SI","NO"))</f>
        <v/>
      </c>
      <c r="M6220" s="9">
        <f>IF(COUNTA($A6220:$K6220)=0,"",IF($K6220&lt;&gt;"",IF(COUNTIF($K$19:$K6220,$K6220)&gt;1,"SI","NO"),IF(COUNTIFS($A$19:$A6220,$A6220,$C$19:$C6220,$C6220,$J$19:$J6220,$J6220,$D$19:$D6220,$D6220)&gt;1,"SI","NO")))</f>
        <v/>
      </c>
      <c r="N6220" s="11">
        <f>IF(COUNTA($A6220:$K6220)=0,"",IF(AND($L6220="SI",$M6220="NO"),IFERROR($H6220,0),0))</f>
        <v/>
      </c>
      <c r="O6220" s="9">
        <f>IF(COUNTA($A6220:$K6220)=0,"",IF($M6220="SI","CUFE o factura duplicada dentro del reporte; no se suma dos veces",IF(IFERROR($H6220,0)&lt;=0,"DIAN reporta valor susceptible 0",IF($L6220="NO",IFERROR(LOOKUP(2,1/((LISTS!$M$2:$M$13&lt;&gt;"")*ISNUMBER(SEARCH(LISTS!$M$2:$M$13,$I6220))),LISTS!$O$2:$O$13),"Medio de pago no elegible o no identificado por DIAN"),"Apta automaticamente por pago electronico y base positiva"))))</f>
        <v/>
      </c>
    </row>
    <row r="6221">
      <c r="A6221" s="9" t="n"/>
      <c r="B6221" s="9" t="n"/>
      <c r="C6221" s="12" t="n"/>
      <c r="D6221" s="11" t="n"/>
      <c r="E6221" s="11" t="n"/>
      <c r="F6221" s="11" t="n"/>
      <c r="G6221" s="11" t="n"/>
      <c r="H6221" s="11" t="n"/>
      <c r="I6221" s="9" t="n"/>
      <c r="J6221" s="9" t="n"/>
      <c r="K6221" s="9" t="n"/>
      <c r="L6221" s="9">
        <f>IF(COUNTA($A6221:$K6221)=0,"",IF(AND(IFERROR($H6221,0)&gt;0,LEN(TRIM($K6221&amp;""))&gt;0,IFERROR(LOOKUP(2,1/((LISTS!$M$2:$M$13&lt;&gt;"")*ISNUMBER(SEARCH(LISTS!$M$2:$M$13,$I6221))),LISTS!$N$2:$N$13),"NO")="SI"),"SI","NO"))</f>
        <v/>
      </c>
      <c r="M6221" s="9">
        <f>IF(COUNTA($A6221:$K6221)=0,"",IF($K6221&lt;&gt;"",IF(COUNTIF($K$19:$K6221,$K6221)&gt;1,"SI","NO"),IF(COUNTIFS($A$19:$A6221,$A6221,$C$19:$C6221,$C6221,$J$19:$J6221,$J6221,$D$19:$D6221,$D6221)&gt;1,"SI","NO")))</f>
        <v/>
      </c>
      <c r="N6221" s="11">
        <f>IF(COUNTA($A6221:$K6221)=0,"",IF(AND($L6221="SI",$M6221="NO"),IFERROR($H6221,0),0))</f>
        <v/>
      </c>
      <c r="O6221" s="9">
        <f>IF(COUNTA($A6221:$K6221)=0,"",IF($M6221="SI","CUFE o factura duplicada dentro del reporte; no se suma dos veces",IF(IFERROR($H6221,0)&lt;=0,"DIAN reporta valor susceptible 0",IF($L6221="NO",IFERROR(LOOKUP(2,1/((LISTS!$M$2:$M$13&lt;&gt;"")*ISNUMBER(SEARCH(LISTS!$M$2:$M$13,$I6221))),LISTS!$O$2:$O$13),"Medio de pago no elegible o no identificado por DIAN"),"Apta automaticamente por pago electronico y base positiva"))))</f>
        <v/>
      </c>
    </row>
    <row r="6222">
      <c r="A6222" s="9" t="n"/>
      <c r="B6222" s="9" t="n"/>
      <c r="C6222" s="12" t="n"/>
      <c r="D6222" s="11" t="n"/>
      <c r="E6222" s="11" t="n"/>
      <c r="F6222" s="11" t="n"/>
      <c r="G6222" s="11" t="n"/>
      <c r="H6222" s="11" t="n"/>
      <c r="I6222" s="9" t="n"/>
      <c r="J6222" s="9" t="n"/>
      <c r="K6222" s="9" t="n"/>
      <c r="L6222" s="9">
        <f>IF(COUNTA($A6222:$K6222)=0,"",IF(AND(IFERROR($H6222,0)&gt;0,LEN(TRIM($K6222&amp;""))&gt;0,IFERROR(LOOKUP(2,1/((LISTS!$M$2:$M$13&lt;&gt;"")*ISNUMBER(SEARCH(LISTS!$M$2:$M$13,$I6222))),LISTS!$N$2:$N$13),"NO")="SI"),"SI","NO"))</f>
        <v/>
      </c>
      <c r="M6222" s="9">
        <f>IF(COUNTA($A6222:$K6222)=0,"",IF($K6222&lt;&gt;"",IF(COUNTIF($K$19:$K6222,$K6222)&gt;1,"SI","NO"),IF(COUNTIFS($A$19:$A6222,$A6222,$C$19:$C6222,$C6222,$J$19:$J6222,$J6222,$D$19:$D6222,$D6222)&gt;1,"SI","NO")))</f>
        <v/>
      </c>
      <c r="N6222" s="11">
        <f>IF(COUNTA($A6222:$K6222)=0,"",IF(AND($L6222="SI",$M6222="NO"),IFERROR($H6222,0),0))</f>
        <v/>
      </c>
      <c r="O6222" s="9">
        <f>IF(COUNTA($A6222:$K6222)=0,"",IF($M6222="SI","CUFE o factura duplicada dentro del reporte; no se suma dos veces",IF(IFERROR($H6222,0)&lt;=0,"DIAN reporta valor susceptible 0",IF($L6222="NO",IFERROR(LOOKUP(2,1/((LISTS!$M$2:$M$13&lt;&gt;"")*ISNUMBER(SEARCH(LISTS!$M$2:$M$13,$I6222))),LISTS!$O$2:$O$13),"Medio de pago no elegible o no identificado por DIAN"),"Apta automaticamente por pago electronico y base positiva"))))</f>
        <v/>
      </c>
    </row>
    <row r="6223">
      <c r="A6223" s="9" t="n"/>
      <c r="B6223" s="9" t="n"/>
      <c r="C6223" s="12" t="n"/>
      <c r="D6223" s="11" t="n"/>
      <c r="E6223" s="11" t="n"/>
      <c r="F6223" s="11" t="n"/>
      <c r="G6223" s="11" t="n"/>
      <c r="H6223" s="11" t="n"/>
      <c r="I6223" s="9" t="n"/>
      <c r="J6223" s="9" t="n"/>
      <c r="K6223" s="9" t="n"/>
      <c r="L6223" s="9">
        <f>IF(COUNTA($A6223:$K6223)=0,"",IF(AND(IFERROR($H6223,0)&gt;0,LEN(TRIM($K6223&amp;""))&gt;0,IFERROR(LOOKUP(2,1/((LISTS!$M$2:$M$13&lt;&gt;"")*ISNUMBER(SEARCH(LISTS!$M$2:$M$13,$I6223))),LISTS!$N$2:$N$13),"NO")="SI"),"SI","NO"))</f>
        <v/>
      </c>
      <c r="M6223" s="9">
        <f>IF(COUNTA($A6223:$K6223)=0,"",IF($K6223&lt;&gt;"",IF(COUNTIF($K$19:$K6223,$K6223)&gt;1,"SI","NO"),IF(COUNTIFS($A$19:$A6223,$A6223,$C$19:$C6223,$C6223,$J$19:$J6223,$J6223,$D$19:$D6223,$D6223)&gt;1,"SI","NO")))</f>
        <v/>
      </c>
      <c r="N6223" s="11">
        <f>IF(COUNTA($A6223:$K6223)=0,"",IF(AND($L6223="SI",$M6223="NO"),IFERROR($H6223,0),0))</f>
        <v/>
      </c>
      <c r="O6223" s="9">
        <f>IF(COUNTA($A6223:$K6223)=0,"",IF($M6223="SI","CUFE o factura duplicada dentro del reporte; no se suma dos veces",IF(IFERROR($H6223,0)&lt;=0,"DIAN reporta valor susceptible 0",IF($L6223="NO",IFERROR(LOOKUP(2,1/((LISTS!$M$2:$M$13&lt;&gt;"")*ISNUMBER(SEARCH(LISTS!$M$2:$M$13,$I6223))),LISTS!$O$2:$O$13),"Medio de pago no elegible o no identificado por DIAN"),"Apta automaticamente por pago electronico y base positiva"))))</f>
        <v/>
      </c>
    </row>
    <row r="6224">
      <c r="A6224" s="9" t="n"/>
      <c r="B6224" s="9" t="n"/>
      <c r="C6224" s="12" t="n"/>
      <c r="D6224" s="11" t="n"/>
      <c r="E6224" s="11" t="n"/>
      <c r="F6224" s="11" t="n"/>
      <c r="G6224" s="11" t="n"/>
      <c r="H6224" s="11" t="n"/>
      <c r="I6224" s="9" t="n"/>
      <c r="J6224" s="9" t="n"/>
      <c r="K6224" s="9" t="n"/>
      <c r="L6224" s="9">
        <f>IF(COUNTA($A6224:$K6224)=0,"",IF(AND(IFERROR($H6224,0)&gt;0,LEN(TRIM($K6224&amp;""))&gt;0,IFERROR(LOOKUP(2,1/((LISTS!$M$2:$M$13&lt;&gt;"")*ISNUMBER(SEARCH(LISTS!$M$2:$M$13,$I6224))),LISTS!$N$2:$N$13),"NO")="SI"),"SI","NO"))</f>
        <v/>
      </c>
      <c r="M6224" s="9">
        <f>IF(COUNTA($A6224:$K6224)=0,"",IF($K6224&lt;&gt;"",IF(COUNTIF($K$19:$K6224,$K6224)&gt;1,"SI","NO"),IF(COUNTIFS($A$19:$A6224,$A6224,$C$19:$C6224,$C6224,$J$19:$J6224,$J6224,$D$19:$D6224,$D6224)&gt;1,"SI","NO")))</f>
        <v/>
      </c>
      <c r="N6224" s="11">
        <f>IF(COUNTA($A6224:$K6224)=0,"",IF(AND($L6224="SI",$M6224="NO"),IFERROR($H6224,0),0))</f>
        <v/>
      </c>
      <c r="O6224" s="9">
        <f>IF(COUNTA($A6224:$K6224)=0,"",IF($M6224="SI","CUFE o factura duplicada dentro del reporte; no se suma dos veces",IF(IFERROR($H6224,0)&lt;=0,"DIAN reporta valor susceptible 0",IF($L6224="NO",IFERROR(LOOKUP(2,1/((LISTS!$M$2:$M$13&lt;&gt;"")*ISNUMBER(SEARCH(LISTS!$M$2:$M$13,$I6224))),LISTS!$O$2:$O$13),"Medio de pago no elegible o no identificado por DIAN"),"Apta automaticamente por pago electronico y base positiva"))))</f>
        <v/>
      </c>
    </row>
    <row r="6225">
      <c r="A6225" s="9" t="n"/>
      <c r="B6225" s="9" t="n"/>
      <c r="C6225" s="12" t="n"/>
      <c r="D6225" s="11" t="n"/>
      <c r="E6225" s="11" t="n"/>
      <c r="F6225" s="11" t="n"/>
      <c r="G6225" s="11" t="n"/>
      <c r="H6225" s="11" t="n"/>
      <c r="I6225" s="9" t="n"/>
      <c r="J6225" s="9" t="n"/>
      <c r="K6225" s="9" t="n"/>
      <c r="L6225" s="9">
        <f>IF(COUNTA($A6225:$K6225)=0,"",IF(AND(IFERROR($H6225,0)&gt;0,LEN(TRIM($K6225&amp;""))&gt;0,IFERROR(LOOKUP(2,1/((LISTS!$M$2:$M$13&lt;&gt;"")*ISNUMBER(SEARCH(LISTS!$M$2:$M$13,$I6225))),LISTS!$N$2:$N$13),"NO")="SI"),"SI","NO"))</f>
        <v/>
      </c>
      <c r="M6225" s="9">
        <f>IF(COUNTA($A6225:$K6225)=0,"",IF($K6225&lt;&gt;"",IF(COUNTIF($K$19:$K6225,$K6225)&gt;1,"SI","NO"),IF(COUNTIFS($A$19:$A6225,$A6225,$C$19:$C6225,$C6225,$J$19:$J6225,$J6225,$D$19:$D6225,$D6225)&gt;1,"SI","NO")))</f>
        <v/>
      </c>
      <c r="N6225" s="11">
        <f>IF(COUNTA($A6225:$K6225)=0,"",IF(AND($L6225="SI",$M6225="NO"),IFERROR($H6225,0),0))</f>
        <v/>
      </c>
      <c r="O6225" s="9">
        <f>IF(COUNTA($A6225:$K6225)=0,"",IF($M6225="SI","CUFE o factura duplicada dentro del reporte; no se suma dos veces",IF(IFERROR($H6225,0)&lt;=0,"DIAN reporta valor susceptible 0",IF($L6225="NO",IFERROR(LOOKUP(2,1/((LISTS!$M$2:$M$13&lt;&gt;"")*ISNUMBER(SEARCH(LISTS!$M$2:$M$13,$I6225))),LISTS!$O$2:$O$13),"Medio de pago no elegible o no identificado por DIAN"),"Apta automaticamente por pago electronico y base positiva"))))</f>
        <v/>
      </c>
    </row>
    <row r="6226">
      <c r="A6226" s="9" t="n"/>
      <c r="B6226" s="9" t="n"/>
      <c r="C6226" s="12" t="n"/>
      <c r="D6226" s="11" t="n"/>
      <c r="E6226" s="11" t="n"/>
      <c r="F6226" s="11" t="n"/>
      <c r="G6226" s="11" t="n"/>
      <c r="H6226" s="11" t="n"/>
      <c r="I6226" s="9" t="n"/>
      <c r="J6226" s="9" t="n"/>
      <c r="K6226" s="9" t="n"/>
      <c r="L6226" s="9">
        <f>IF(COUNTA($A6226:$K6226)=0,"",IF(AND(IFERROR($H6226,0)&gt;0,LEN(TRIM($K6226&amp;""))&gt;0,IFERROR(LOOKUP(2,1/((LISTS!$M$2:$M$13&lt;&gt;"")*ISNUMBER(SEARCH(LISTS!$M$2:$M$13,$I6226))),LISTS!$N$2:$N$13),"NO")="SI"),"SI","NO"))</f>
        <v/>
      </c>
      <c r="M6226" s="9">
        <f>IF(COUNTA($A6226:$K6226)=0,"",IF($K6226&lt;&gt;"",IF(COUNTIF($K$19:$K6226,$K6226)&gt;1,"SI","NO"),IF(COUNTIFS($A$19:$A6226,$A6226,$C$19:$C6226,$C6226,$J$19:$J6226,$J6226,$D$19:$D6226,$D6226)&gt;1,"SI","NO")))</f>
        <v/>
      </c>
      <c r="N6226" s="11">
        <f>IF(COUNTA($A6226:$K6226)=0,"",IF(AND($L6226="SI",$M6226="NO"),IFERROR($H6226,0),0))</f>
        <v/>
      </c>
      <c r="O6226" s="9">
        <f>IF(COUNTA($A6226:$K6226)=0,"",IF($M6226="SI","CUFE o factura duplicada dentro del reporte; no se suma dos veces",IF(IFERROR($H6226,0)&lt;=0,"DIAN reporta valor susceptible 0",IF($L6226="NO",IFERROR(LOOKUP(2,1/((LISTS!$M$2:$M$13&lt;&gt;"")*ISNUMBER(SEARCH(LISTS!$M$2:$M$13,$I6226))),LISTS!$O$2:$O$13),"Medio de pago no elegible o no identificado por DIAN"),"Apta automaticamente por pago electronico y base positiva"))))</f>
        <v/>
      </c>
    </row>
    <row r="6227">
      <c r="A6227" s="9" t="n"/>
      <c r="B6227" s="9" t="n"/>
      <c r="C6227" s="12" t="n"/>
      <c r="D6227" s="11" t="n"/>
      <c r="E6227" s="11" t="n"/>
      <c r="F6227" s="11" t="n"/>
      <c r="G6227" s="11" t="n"/>
      <c r="H6227" s="11" t="n"/>
      <c r="I6227" s="9" t="n"/>
      <c r="J6227" s="9" t="n"/>
      <c r="K6227" s="9" t="n"/>
      <c r="L6227" s="9">
        <f>IF(COUNTA($A6227:$K6227)=0,"",IF(AND(IFERROR($H6227,0)&gt;0,LEN(TRIM($K6227&amp;""))&gt;0,IFERROR(LOOKUP(2,1/((LISTS!$M$2:$M$13&lt;&gt;"")*ISNUMBER(SEARCH(LISTS!$M$2:$M$13,$I6227))),LISTS!$N$2:$N$13),"NO")="SI"),"SI","NO"))</f>
        <v/>
      </c>
      <c r="M6227" s="9">
        <f>IF(COUNTA($A6227:$K6227)=0,"",IF($K6227&lt;&gt;"",IF(COUNTIF($K$19:$K6227,$K6227)&gt;1,"SI","NO"),IF(COUNTIFS($A$19:$A6227,$A6227,$C$19:$C6227,$C6227,$J$19:$J6227,$J6227,$D$19:$D6227,$D6227)&gt;1,"SI","NO")))</f>
        <v/>
      </c>
      <c r="N6227" s="11">
        <f>IF(COUNTA($A6227:$K6227)=0,"",IF(AND($L6227="SI",$M6227="NO"),IFERROR($H6227,0),0))</f>
        <v/>
      </c>
      <c r="O6227" s="9">
        <f>IF(COUNTA($A6227:$K6227)=0,"",IF($M6227="SI","CUFE o factura duplicada dentro del reporte; no se suma dos veces",IF(IFERROR($H6227,0)&lt;=0,"DIAN reporta valor susceptible 0",IF($L6227="NO",IFERROR(LOOKUP(2,1/((LISTS!$M$2:$M$13&lt;&gt;"")*ISNUMBER(SEARCH(LISTS!$M$2:$M$13,$I6227))),LISTS!$O$2:$O$13),"Medio de pago no elegible o no identificado por DIAN"),"Apta automaticamente por pago electronico y base positiva"))))</f>
        <v/>
      </c>
    </row>
    <row r="6228">
      <c r="A6228" s="9" t="n"/>
      <c r="B6228" s="9" t="n"/>
      <c r="C6228" s="12" t="n"/>
      <c r="D6228" s="11" t="n"/>
      <c r="E6228" s="11" t="n"/>
      <c r="F6228" s="11" t="n"/>
      <c r="G6228" s="11" t="n"/>
      <c r="H6228" s="11" t="n"/>
      <c r="I6228" s="9" t="n"/>
      <c r="J6228" s="9" t="n"/>
      <c r="K6228" s="9" t="n"/>
      <c r="L6228" s="9">
        <f>IF(COUNTA($A6228:$K6228)=0,"",IF(AND(IFERROR($H6228,0)&gt;0,LEN(TRIM($K6228&amp;""))&gt;0,IFERROR(LOOKUP(2,1/((LISTS!$M$2:$M$13&lt;&gt;"")*ISNUMBER(SEARCH(LISTS!$M$2:$M$13,$I6228))),LISTS!$N$2:$N$13),"NO")="SI"),"SI","NO"))</f>
        <v/>
      </c>
      <c r="M6228" s="9">
        <f>IF(COUNTA($A6228:$K6228)=0,"",IF($K6228&lt;&gt;"",IF(COUNTIF($K$19:$K6228,$K6228)&gt;1,"SI","NO"),IF(COUNTIFS($A$19:$A6228,$A6228,$C$19:$C6228,$C6228,$J$19:$J6228,$J6228,$D$19:$D6228,$D6228)&gt;1,"SI","NO")))</f>
        <v/>
      </c>
      <c r="N6228" s="11">
        <f>IF(COUNTA($A6228:$K6228)=0,"",IF(AND($L6228="SI",$M6228="NO"),IFERROR($H6228,0),0))</f>
        <v/>
      </c>
      <c r="O6228" s="9">
        <f>IF(COUNTA($A6228:$K6228)=0,"",IF($M6228="SI","CUFE o factura duplicada dentro del reporte; no se suma dos veces",IF(IFERROR($H6228,0)&lt;=0,"DIAN reporta valor susceptible 0",IF($L6228="NO",IFERROR(LOOKUP(2,1/((LISTS!$M$2:$M$13&lt;&gt;"")*ISNUMBER(SEARCH(LISTS!$M$2:$M$13,$I6228))),LISTS!$O$2:$O$13),"Medio de pago no elegible o no identificado por DIAN"),"Apta automaticamente por pago electronico y base positiva"))))</f>
        <v/>
      </c>
    </row>
    <row r="6229">
      <c r="A6229" s="9" t="n"/>
      <c r="B6229" s="9" t="n"/>
      <c r="C6229" s="12" t="n"/>
      <c r="D6229" s="11" t="n"/>
      <c r="E6229" s="11" t="n"/>
      <c r="F6229" s="11" t="n"/>
      <c r="G6229" s="11" t="n"/>
      <c r="H6229" s="11" t="n"/>
      <c r="I6229" s="9" t="n"/>
      <c r="J6229" s="9" t="n"/>
      <c r="K6229" s="9" t="n"/>
      <c r="L6229" s="9">
        <f>IF(COUNTA($A6229:$K6229)=0,"",IF(AND(IFERROR($H6229,0)&gt;0,LEN(TRIM($K6229&amp;""))&gt;0,IFERROR(LOOKUP(2,1/((LISTS!$M$2:$M$13&lt;&gt;"")*ISNUMBER(SEARCH(LISTS!$M$2:$M$13,$I6229))),LISTS!$N$2:$N$13),"NO")="SI"),"SI","NO"))</f>
        <v/>
      </c>
      <c r="M6229" s="9">
        <f>IF(COUNTA($A6229:$K6229)=0,"",IF($K6229&lt;&gt;"",IF(COUNTIF($K$19:$K6229,$K6229)&gt;1,"SI","NO"),IF(COUNTIFS($A$19:$A6229,$A6229,$C$19:$C6229,$C6229,$J$19:$J6229,$J6229,$D$19:$D6229,$D6229)&gt;1,"SI","NO")))</f>
        <v/>
      </c>
      <c r="N6229" s="11">
        <f>IF(COUNTA($A6229:$K6229)=0,"",IF(AND($L6229="SI",$M6229="NO"),IFERROR($H6229,0),0))</f>
        <v/>
      </c>
      <c r="O6229" s="9">
        <f>IF(COUNTA($A6229:$K6229)=0,"",IF($M6229="SI","CUFE o factura duplicada dentro del reporte; no se suma dos veces",IF(IFERROR($H6229,0)&lt;=0,"DIAN reporta valor susceptible 0",IF($L6229="NO",IFERROR(LOOKUP(2,1/((LISTS!$M$2:$M$13&lt;&gt;"")*ISNUMBER(SEARCH(LISTS!$M$2:$M$13,$I6229))),LISTS!$O$2:$O$13),"Medio de pago no elegible o no identificado por DIAN"),"Apta automaticamente por pago electronico y base positiva"))))</f>
        <v/>
      </c>
    </row>
    <row r="6230">
      <c r="A6230" s="9" t="n"/>
      <c r="B6230" s="9" t="n"/>
      <c r="C6230" s="12" t="n"/>
      <c r="D6230" s="11" t="n"/>
      <c r="E6230" s="11" t="n"/>
      <c r="F6230" s="11" t="n"/>
      <c r="G6230" s="11" t="n"/>
      <c r="H6230" s="11" t="n"/>
      <c r="I6230" s="9" t="n"/>
      <c r="J6230" s="9" t="n"/>
      <c r="K6230" s="9" t="n"/>
      <c r="L6230" s="9">
        <f>IF(COUNTA($A6230:$K6230)=0,"",IF(AND(IFERROR($H6230,0)&gt;0,LEN(TRIM($K6230&amp;""))&gt;0,IFERROR(LOOKUP(2,1/((LISTS!$M$2:$M$13&lt;&gt;"")*ISNUMBER(SEARCH(LISTS!$M$2:$M$13,$I6230))),LISTS!$N$2:$N$13),"NO")="SI"),"SI","NO"))</f>
        <v/>
      </c>
      <c r="M6230" s="9">
        <f>IF(COUNTA($A6230:$K6230)=0,"",IF($K6230&lt;&gt;"",IF(COUNTIF($K$19:$K6230,$K6230)&gt;1,"SI","NO"),IF(COUNTIFS($A$19:$A6230,$A6230,$C$19:$C6230,$C6230,$J$19:$J6230,$J6230,$D$19:$D6230,$D6230)&gt;1,"SI","NO")))</f>
        <v/>
      </c>
      <c r="N6230" s="11">
        <f>IF(COUNTA($A6230:$K6230)=0,"",IF(AND($L6230="SI",$M6230="NO"),IFERROR($H6230,0),0))</f>
        <v/>
      </c>
      <c r="O6230" s="9">
        <f>IF(COUNTA($A6230:$K6230)=0,"",IF($M6230="SI","CUFE o factura duplicada dentro del reporte; no se suma dos veces",IF(IFERROR($H6230,0)&lt;=0,"DIAN reporta valor susceptible 0",IF($L6230="NO",IFERROR(LOOKUP(2,1/((LISTS!$M$2:$M$13&lt;&gt;"")*ISNUMBER(SEARCH(LISTS!$M$2:$M$13,$I6230))),LISTS!$O$2:$O$13),"Medio de pago no elegible o no identificado por DIAN"),"Apta automaticamente por pago electronico y base positiva"))))</f>
        <v/>
      </c>
    </row>
    <row r="6231">
      <c r="A6231" s="9" t="n"/>
      <c r="B6231" s="9" t="n"/>
      <c r="C6231" s="12" t="n"/>
      <c r="D6231" s="11" t="n"/>
      <c r="E6231" s="11" t="n"/>
      <c r="F6231" s="11" t="n"/>
      <c r="G6231" s="11" t="n"/>
      <c r="H6231" s="11" t="n"/>
      <c r="I6231" s="9" t="n"/>
      <c r="J6231" s="9" t="n"/>
      <c r="K6231" s="9" t="n"/>
      <c r="L6231" s="9">
        <f>IF(COUNTA($A6231:$K6231)=0,"",IF(AND(IFERROR($H6231,0)&gt;0,LEN(TRIM($K6231&amp;""))&gt;0,IFERROR(LOOKUP(2,1/((LISTS!$M$2:$M$13&lt;&gt;"")*ISNUMBER(SEARCH(LISTS!$M$2:$M$13,$I6231))),LISTS!$N$2:$N$13),"NO")="SI"),"SI","NO"))</f>
        <v/>
      </c>
      <c r="M6231" s="9">
        <f>IF(COUNTA($A6231:$K6231)=0,"",IF($K6231&lt;&gt;"",IF(COUNTIF($K$19:$K6231,$K6231)&gt;1,"SI","NO"),IF(COUNTIFS($A$19:$A6231,$A6231,$C$19:$C6231,$C6231,$J$19:$J6231,$J6231,$D$19:$D6231,$D6231)&gt;1,"SI","NO")))</f>
        <v/>
      </c>
      <c r="N6231" s="11">
        <f>IF(COUNTA($A6231:$K6231)=0,"",IF(AND($L6231="SI",$M6231="NO"),IFERROR($H6231,0),0))</f>
        <v/>
      </c>
      <c r="O6231" s="9">
        <f>IF(COUNTA($A6231:$K6231)=0,"",IF($M6231="SI","CUFE o factura duplicada dentro del reporte; no se suma dos veces",IF(IFERROR($H6231,0)&lt;=0,"DIAN reporta valor susceptible 0",IF($L6231="NO",IFERROR(LOOKUP(2,1/((LISTS!$M$2:$M$13&lt;&gt;"")*ISNUMBER(SEARCH(LISTS!$M$2:$M$13,$I6231))),LISTS!$O$2:$O$13),"Medio de pago no elegible o no identificado por DIAN"),"Apta automaticamente por pago electronico y base positiva"))))</f>
        <v/>
      </c>
    </row>
    <row r="6232">
      <c r="A6232" s="9" t="n"/>
      <c r="B6232" s="9" t="n"/>
      <c r="C6232" s="12" t="n"/>
      <c r="D6232" s="11" t="n"/>
      <c r="E6232" s="11" t="n"/>
      <c r="F6232" s="11" t="n"/>
      <c r="G6232" s="11" t="n"/>
      <c r="H6232" s="11" t="n"/>
      <c r="I6232" s="9" t="n"/>
      <c r="J6232" s="9" t="n"/>
      <c r="K6232" s="9" t="n"/>
      <c r="L6232" s="9">
        <f>IF(COUNTA($A6232:$K6232)=0,"",IF(AND(IFERROR($H6232,0)&gt;0,LEN(TRIM($K6232&amp;""))&gt;0,IFERROR(LOOKUP(2,1/((LISTS!$M$2:$M$13&lt;&gt;"")*ISNUMBER(SEARCH(LISTS!$M$2:$M$13,$I6232))),LISTS!$N$2:$N$13),"NO")="SI"),"SI","NO"))</f>
        <v/>
      </c>
      <c r="M6232" s="9">
        <f>IF(COUNTA($A6232:$K6232)=0,"",IF($K6232&lt;&gt;"",IF(COUNTIF($K$19:$K6232,$K6232)&gt;1,"SI","NO"),IF(COUNTIFS($A$19:$A6232,$A6232,$C$19:$C6232,$C6232,$J$19:$J6232,$J6232,$D$19:$D6232,$D6232)&gt;1,"SI","NO")))</f>
        <v/>
      </c>
      <c r="N6232" s="11">
        <f>IF(COUNTA($A6232:$K6232)=0,"",IF(AND($L6232="SI",$M6232="NO"),IFERROR($H6232,0),0))</f>
        <v/>
      </c>
      <c r="O6232" s="9">
        <f>IF(COUNTA($A6232:$K6232)=0,"",IF($M6232="SI","CUFE o factura duplicada dentro del reporte; no se suma dos veces",IF(IFERROR($H6232,0)&lt;=0,"DIAN reporta valor susceptible 0",IF($L6232="NO",IFERROR(LOOKUP(2,1/((LISTS!$M$2:$M$13&lt;&gt;"")*ISNUMBER(SEARCH(LISTS!$M$2:$M$13,$I6232))),LISTS!$O$2:$O$13),"Medio de pago no elegible o no identificado por DIAN"),"Apta automaticamente por pago electronico y base positiva"))))</f>
        <v/>
      </c>
    </row>
    <row r="6233">
      <c r="A6233" s="9" t="n"/>
      <c r="B6233" s="9" t="n"/>
      <c r="C6233" s="12" t="n"/>
      <c r="D6233" s="11" t="n"/>
      <c r="E6233" s="11" t="n"/>
      <c r="F6233" s="11" t="n"/>
      <c r="G6233" s="11" t="n"/>
      <c r="H6233" s="11" t="n"/>
      <c r="I6233" s="9" t="n"/>
      <c r="J6233" s="9" t="n"/>
      <c r="K6233" s="9" t="n"/>
      <c r="L6233" s="9">
        <f>IF(COUNTA($A6233:$K6233)=0,"",IF(AND(IFERROR($H6233,0)&gt;0,LEN(TRIM($K6233&amp;""))&gt;0,IFERROR(LOOKUP(2,1/((LISTS!$M$2:$M$13&lt;&gt;"")*ISNUMBER(SEARCH(LISTS!$M$2:$M$13,$I6233))),LISTS!$N$2:$N$13),"NO")="SI"),"SI","NO"))</f>
        <v/>
      </c>
      <c r="M6233" s="9">
        <f>IF(COUNTA($A6233:$K6233)=0,"",IF($K6233&lt;&gt;"",IF(COUNTIF($K$19:$K6233,$K6233)&gt;1,"SI","NO"),IF(COUNTIFS($A$19:$A6233,$A6233,$C$19:$C6233,$C6233,$J$19:$J6233,$J6233,$D$19:$D6233,$D6233)&gt;1,"SI","NO")))</f>
        <v/>
      </c>
      <c r="N6233" s="11">
        <f>IF(COUNTA($A6233:$K6233)=0,"",IF(AND($L6233="SI",$M6233="NO"),IFERROR($H6233,0),0))</f>
        <v/>
      </c>
      <c r="O6233" s="9">
        <f>IF(COUNTA($A6233:$K6233)=0,"",IF($M6233="SI","CUFE o factura duplicada dentro del reporte; no se suma dos veces",IF(IFERROR($H6233,0)&lt;=0,"DIAN reporta valor susceptible 0",IF($L6233="NO",IFERROR(LOOKUP(2,1/((LISTS!$M$2:$M$13&lt;&gt;"")*ISNUMBER(SEARCH(LISTS!$M$2:$M$13,$I6233))),LISTS!$O$2:$O$13),"Medio de pago no elegible o no identificado por DIAN"),"Apta automaticamente por pago electronico y base positiva"))))</f>
        <v/>
      </c>
    </row>
    <row r="6234">
      <c r="A6234" s="9" t="n"/>
      <c r="B6234" s="9" t="n"/>
      <c r="C6234" s="12" t="n"/>
      <c r="D6234" s="11" t="n"/>
      <c r="E6234" s="11" t="n"/>
      <c r="F6234" s="11" t="n"/>
      <c r="G6234" s="11" t="n"/>
      <c r="H6234" s="11" t="n"/>
      <c r="I6234" s="9" t="n"/>
      <c r="J6234" s="9" t="n"/>
      <c r="K6234" s="9" t="n"/>
      <c r="L6234" s="9">
        <f>IF(COUNTA($A6234:$K6234)=0,"",IF(AND(IFERROR($H6234,0)&gt;0,LEN(TRIM($K6234&amp;""))&gt;0,IFERROR(LOOKUP(2,1/((LISTS!$M$2:$M$13&lt;&gt;"")*ISNUMBER(SEARCH(LISTS!$M$2:$M$13,$I6234))),LISTS!$N$2:$N$13),"NO")="SI"),"SI","NO"))</f>
        <v/>
      </c>
      <c r="M6234" s="9">
        <f>IF(COUNTA($A6234:$K6234)=0,"",IF($K6234&lt;&gt;"",IF(COUNTIF($K$19:$K6234,$K6234)&gt;1,"SI","NO"),IF(COUNTIFS($A$19:$A6234,$A6234,$C$19:$C6234,$C6234,$J$19:$J6234,$J6234,$D$19:$D6234,$D6234)&gt;1,"SI","NO")))</f>
        <v/>
      </c>
      <c r="N6234" s="11">
        <f>IF(COUNTA($A6234:$K6234)=0,"",IF(AND($L6234="SI",$M6234="NO"),IFERROR($H6234,0),0))</f>
        <v/>
      </c>
      <c r="O6234" s="9">
        <f>IF(COUNTA($A6234:$K6234)=0,"",IF($M6234="SI","CUFE o factura duplicada dentro del reporte; no se suma dos veces",IF(IFERROR($H6234,0)&lt;=0,"DIAN reporta valor susceptible 0",IF($L6234="NO",IFERROR(LOOKUP(2,1/((LISTS!$M$2:$M$13&lt;&gt;"")*ISNUMBER(SEARCH(LISTS!$M$2:$M$13,$I6234))),LISTS!$O$2:$O$13),"Medio de pago no elegible o no identificado por DIAN"),"Apta automaticamente por pago electronico y base positiva"))))</f>
        <v/>
      </c>
    </row>
    <row r="6235">
      <c r="A6235" s="9" t="n"/>
      <c r="B6235" s="9" t="n"/>
      <c r="C6235" s="12" t="n"/>
      <c r="D6235" s="11" t="n"/>
      <c r="E6235" s="11" t="n"/>
      <c r="F6235" s="11" t="n"/>
      <c r="G6235" s="11" t="n"/>
      <c r="H6235" s="11" t="n"/>
      <c r="I6235" s="9" t="n"/>
      <c r="J6235" s="9" t="n"/>
      <c r="K6235" s="9" t="n"/>
      <c r="L6235" s="9">
        <f>IF(COUNTA($A6235:$K6235)=0,"",IF(AND(IFERROR($H6235,0)&gt;0,LEN(TRIM($K6235&amp;""))&gt;0,IFERROR(LOOKUP(2,1/((LISTS!$M$2:$M$13&lt;&gt;"")*ISNUMBER(SEARCH(LISTS!$M$2:$M$13,$I6235))),LISTS!$N$2:$N$13),"NO")="SI"),"SI","NO"))</f>
        <v/>
      </c>
      <c r="M6235" s="9">
        <f>IF(COUNTA($A6235:$K6235)=0,"",IF($K6235&lt;&gt;"",IF(COUNTIF($K$19:$K6235,$K6235)&gt;1,"SI","NO"),IF(COUNTIFS($A$19:$A6235,$A6235,$C$19:$C6235,$C6235,$J$19:$J6235,$J6235,$D$19:$D6235,$D6235)&gt;1,"SI","NO")))</f>
        <v/>
      </c>
      <c r="N6235" s="11">
        <f>IF(COUNTA($A6235:$K6235)=0,"",IF(AND($L6235="SI",$M6235="NO"),IFERROR($H6235,0),0))</f>
        <v/>
      </c>
      <c r="O6235" s="9">
        <f>IF(COUNTA($A6235:$K6235)=0,"",IF($M6235="SI","CUFE o factura duplicada dentro del reporte; no se suma dos veces",IF(IFERROR($H6235,0)&lt;=0,"DIAN reporta valor susceptible 0",IF($L6235="NO",IFERROR(LOOKUP(2,1/((LISTS!$M$2:$M$13&lt;&gt;"")*ISNUMBER(SEARCH(LISTS!$M$2:$M$13,$I6235))),LISTS!$O$2:$O$13),"Medio de pago no elegible o no identificado por DIAN"),"Apta automaticamente por pago electronico y base positiva"))))</f>
        <v/>
      </c>
    </row>
    <row r="6236">
      <c r="A6236" s="9" t="n"/>
      <c r="B6236" s="9" t="n"/>
      <c r="C6236" s="12" t="n"/>
      <c r="D6236" s="11" t="n"/>
      <c r="E6236" s="11" t="n"/>
      <c r="F6236" s="11" t="n"/>
      <c r="G6236" s="11" t="n"/>
      <c r="H6236" s="11" t="n"/>
      <c r="I6236" s="9" t="n"/>
      <c r="J6236" s="9" t="n"/>
      <c r="K6236" s="9" t="n"/>
      <c r="L6236" s="9">
        <f>IF(COUNTA($A6236:$K6236)=0,"",IF(AND(IFERROR($H6236,0)&gt;0,LEN(TRIM($K6236&amp;""))&gt;0,IFERROR(LOOKUP(2,1/((LISTS!$M$2:$M$13&lt;&gt;"")*ISNUMBER(SEARCH(LISTS!$M$2:$M$13,$I6236))),LISTS!$N$2:$N$13),"NO")="SI"),"SI","NO"))</f>
        <v/>
      </c>
      <c r="M6236" s="9">
        <f>IF(COUNTA($A6236:$K6236)=0,"",IF($K6236&lt;&gt;"",IF(COUNTIF($K$19:$K6236,$K6236)&gt;1,"SI","NO"),IF(COUNTIFS($A$19:$A6236,$A6236,$C$19:$C6236,$C6236,$J$19:$J6236,$J6236,$D$19:$D6236,$D6236)&gt;1,"SI","NO")))</f>
        <v/>
      </c>
      <c r="N6236" s="11">
        <f>IF(COUNTA($A6236:$K6236)=0,"",IF(AND($L6236="SI",$M6236="NO"),IFERROR($H6236,0),0))</f>
        <v/>
      </c>
      <c r="O6236" s="9">
        <f>IF(COUNTA($A6236:$K6236)=0,"",IF($M6236="SI","CUFE o factura duplicada dentro del reporte; no se suma dos veces",IF(IFERROR($H6236,0)&lt;=0,"DIAN reporta valor susceptible 0",IF($L6236="NO",IFERROR(LOOKUP(2,1/((LISTS!$M$2:$M$13&lt;&gt;"")*ISNUMBER(SEARCH(LISTS!$M$2:$M$13,$I6236))),LISTS!$O$2:$O$13),"Medio de pago no elegible o no identificado por DIAN"),"Apta automaticamente por pago electronico y base positiva"))))</f>
        <v/>
      </c>
    </row>
    <row r="6237">
      <c r="A6237" s="9" t="n"/>
      <c r="B6237" s="9" t="n"/>
      <c r="C6237" s="12" t="n"/>
      <c r="D6237" s="11" t="n"/>
      <c r="E6237" s="11" t="n"/>
      <c r="F6237" s="11" t="n"/>
      <c r="G6237" s="11" t="n"/>
      <c r="H6237" s="11" t="n"/>
      <c r="I6237" s="9" t="n"/>
      <c r="J6237" s="9" t="n"/>
      <c r="K6237" s="9" t="n"/>
      <c r="L6237" s="9">
        <f>IF(COUNTA($A6237:$K6237)=0,"",IF(AND(IFERROR($H6237,0)&gt;0,LEN(TRIM($K6237&amp;""))&gt;0,IFERROR(LOOKUP(2,1/((LISTS!$M$2:$M$13&lt;&gt;"")*ISNUMBER(SEARCH(LISTS!$M$2:$M$13,$I6237))),LISTS!$N$2:$N$13),"NO")="SI"),"SI","NO"))</f>
        <v/>
      </c>
      <c r="M6237" s="9">
        <f>IF(COUNTA($A6237:$K6237)=0,"",IF($K6237&lt;&gt;"",IF(COUNTIF($K$19:$K6237,$K6237)&gt;1,"SI","NO"),IF(COUNTIFS($A$19:$A6237,$A6237,$C$19:$C6237,$C6237,$J$19:$J6237,$J6237,$D$19:$D6237,$D6237)&gt;1,"SI","NO")))</f>
        <v/>
      </c>
      <c r="N6237" s="11">
        <f>IF(COUNTA($A6237:$K6237)=0,"",IF(AND($L6237="SI",$M6237="NO"),IFERROR($H6237,0),0))</f>
        <v/>
      </c>
      <c r="O6237" s="9">
        <f>IF(COUNTA($A6237:$K6237)=0,"",IF($M6237="SI","CUFE o factura duplicada dentro del reporte; no se suma dos veces",IF(IFERROR($H6237,0)&lt;=0,"DIAN reporta valor susceptible 0",IF($L6237="NO",IFERROR(LOOKUP(2,1/((LISTS!$M$2:$M$13&lt;&gt;"")*ISNUMBER(SEARCH(LISTS!$M$2:$M$13,$I6237))),LISTS!$O$2:$O$13),"Medio de pago no elegible o no identificado por DIAN"),"Apta automaticamente por pago electronico y base positiva"))))</f>
        <v/>
      </c>
    </row>
    <row r="6238">
      <c r="A6238" s="9" t="n"/>
      <c r="B6238" s="9" t="n"/>
      <c r="C6238" s="12" t="n"/>
      <c r="D6238" s="11" t="n"/>
      <c r="E6238" s="11" t="n"/>
      <c r="F6238" s="11" t="n"/>
      <c r="G6238" s="11" t="n"/>
      <c r="H6238" s="11" t="n"/>
      <c r="I6238" s="9" t="n"/>
      <c r="J6238" s="9" t="n"/>
      <c r="K6238" s="9" t="n"/>
      <c r="L6238" s="9">
        <f>IF(COUNTA($A6238:$K6238)=0,"",IF(AND(IFERROR($H6238,0)&gt;0,LEN(TRIM($K6238&amp;""))&gt;0,IFERROR(LOOKUP(2,1/((LISTS!$M$2:$M$13&lt;&gt;"")*ISNUMBER(SEARCH(LISTS!$M$2:$M$13,$I6238))),LISTS!$N$2:$N$13),"NO")="SI"),"SI","NO"))</f>
        <v/>
      </c>
      <c r="M6238" s="9">
        <f>IF(COUNTA($A6238:$K6238)=0,"",IF($K6238&lt;&gt;"",IF(COUNTIF($K$19:$K6238,$K6238)&gt;1,"SI","NO"),IF(COUNTIFS($A$19:$A6238,$A6238,$C$19:$C6238,$C6238,$J$19:$J6238,$J6238,$D$19:$D6238,$D6238)&gt;1,"SI","NO")))</f>
        <v/>
      </c>
      <c r="N6238" s="11">
        <f>IF(COUNTA($A6238:$K6238)=0,"",IF(AND($L6238="SI",$M6238="NO"),IFERROR($H6238,0),0))</f>
        <v/>
      </c>
      <c r="O6238" s="9">
        <f>IF(COUNTA($A6238:$K6238)=0,"",IF($M6238="SI","CUFE o factura duplicada dentro del reporte; no se suma dos veces",IF(IFERROR($H6238,0)&lt;=0,"DIAN reporta valor susceptible 0",IF($L6238="NO",IFERROR(LOOKUP(2,1/((LISTS!$M$2:$M$13&lt;&gt;"")*ISNUMBER(SEARCH(LISTS!$M$2:$M$13,$I6238))),LISTS!$O$2:$O$13),"Medio de pago no elegible o no identificado por DIAN"),"Apta automaticamente por pago electronico y base positiva"))))</f>
        <v/>
      </c>
    </row>
    <row r="6239">
      <c r="A6239" s="9" t="n"/>
      <c r="B6239" s="9" t="n"/>
      <c r="C6239" s="12" t="n"/>
      <c r="D6239" s="11" t="n"/>
      <c r="E6239" s="11" t="n"/>
      <c r="F6239" s="11" t="n"/>
      <c r="G6239" s="11" t="n"/>
      <c r="H6239" s="11" t="n"/>
      <c r="I6239" s="9" t="n"/>
      <c r="J6239" s="9" t="n"/>
      <c r="K6239" s="9" t="n"/>
      <c r="L6239" s="9">
        <f>IF(COUNTA($A6239:$K6239)=0,"",IF(AND(IFERROR($H6239,0)&gt;0,LEN(TRIM($K6239&amp;""))&gt;0,IFERROR(LOOKUP(2,1/((LISTS!$M$2:$M$13&lt;&gt;"")*ISNUMBER(SEARCH(LISTS!$M$2:$M$13,$I6239))),LISTS!$N$2:$N$13),"NO")="SI"),"SI","NO"))</f>
        <v/>
      </c>
      <c r="M6239" s="9">
        <f>IF(COUNTA($A6239:$K6239)=0,"",IF($K6239&lt;&gt;"",IF(COUNTIF($K$19:$K6239,$K6239)&gt;1,"SI","NO"),IF(COUNTIFS($A$19:$A6239,$A6239,$C$19:$C6239,$C6239,$J$19:$J6239,$J6239,$D$19:$D6239,$D6239)&gt;1,"SI","NO")))</f>
        <v/>
      </c>
      <c r="N6239" s="11">
        <f>IF(COUNTA($A6239:$K6239)=0,"",IF(AND($L6239="SI",$M6239="NO"),IFERROR($H6239,0),0))</f>
        <v/>
      </c>
      <c r="O6239" s="9">
        <f>IF(COUNTA($A6239:$K6239)=0,"",IF($M6239="SI","CUFE o factura duplicada dentro del reporte; no se suma dos veces",IF(IFERROR($H6239,0)&lt;=0,"DIAN reporta valor susceptible 0",IF($L6239="NO",IFERROR(LOOKUP(2,1/((LISTS!$M$2:$M$13&lt;&gt;"")*ISNUMBER(SEARCH(LISTS!$M$2:$M$13,$I6239))),LISTS!$O$2:$O$13),"Medio de pago no elegible o no identificado por DIAN"),"Apta automaticamente por pago electronico y base positiva"))))</f>
        <v/>
      </c>
    </row>
    <row r="6240">
      <c r="A6240" s="9" t="n"/>
      <c r="B6240" s="9" t="n"/>
      <c r="C6240" s="12" t="n"/>
      <c r="D6240" s="11" t="n"/>
      <c r="E6240" s="11" t="n"/>
      <c r="F6240" s="11" t="n"/>
      <c r="G6240" s="11" t="n"/>
      <c r="H6240" s="11" t="n"/>
      <c r="I6240" s="9" t="n"/>
      <c r="J6240" s="9" t="n"/>
      <c r="K6240" s="9" t="n"/>
      <c r="L6240" s="9">
        <f>IF(COUNTA($A6240:$K6240)=0,"",IF(AND(IFERROR($H6240,0)&gt;0,LEN(TRIM($K6240&amp;""))&gt;0,IFERROR(LOOKUP(2,1/((LISTS!$M$2:$M$13&lt;&gt;"")*ISNUMBER(SEARCH(LISTS!$M$2:$M$13,$I6240))),LISTS!$N$2:$N$13),"NO")="SI"),"SI","NO"))</f>
        <v/>
      </c>
      <c r="M6240" s="9">
        <f>IF(COUNTA($A6240:$K6240)=0,"",IF($K6240&lt;&gt;"",IF(COUNTIF($K$19:$K6240,$K6240)&gt;1,"SI","NO"),IF(COUNTIFS($A$19:$A6240,$A6240,$C$19:$C6240,$C6240,$J$19:$J6240,$J6240,$D$19:$D6240,$D6240)&gt;1,"SI","NO")))</f>
        <v/>
      </c>
      <c r="N6240" s="11">
        <f>IF(COUNTA($A6240:$K6240)=0,"",IF(AND($L6240="SI",$M6240="NO"),IFERROR($H6240,0),0))</f>
        <v/>
      </c>
      <c r="O6240" s="9">
        <f>IF(COUNTA($A6240:$K6240)=0,"",IF($M6240="SI","CUFE o factura duplicada dentro del reporte; no se suma dos veces",IF(IFERROR($H6240,0)&lt;=0,"DIAN reporta valor susceptible 0",IF($L6240="NO",IFERROR(LOOKUP(2,1/((LISTS!$M$2:$M$13&lt;&gt;"")*ISNUMBER(SEARCH(LISTS!$M$2:$M$13,$I6240))),LISTS!$O$2:$O$13),"Medio de pago no elegible o no identificado por DIAN"),"Apta automaticamente por pago electronico y base positiva"))))</f>
        <v/>
      </c>
    </row>
    <row r="6241">
      <c r="A6241" s="9" t="n"/>
      <c r="B6241" s="9" t="n"/>
      <c r="C6241" s="12" t="n"/>
      <c r="D6241" s="11" t="n"/>
      <c r="E6241" s="11" t="n"/>
      <c r="F6241" s="11" t="n"/>
      <c r="G6241" s="11" t="n"/>
      <c r="H6241" s="11" t="n"/>
      <c r="I6241" s="9" t="n"/>
      <c r="J6241" s="9" t="n"/>
      <c r="K6241" s="9" t="n"/>
      <c r="L6241" s="9">
        <f>IF(COUNTA($A6241:$K6241)=0,"",IF(AND(IFERROR($H6241,0)&gt;0,LEN(TRIM($K6241&amp;""))&gt;0,IFERROR(LOOKUP(2,1/((LISTS!$M$2:$M$13&lt;&gt;"")*ISNUMBER(SEARCH(LISTS!$M$2:$M$13,$I6241))),LISTS!$N$2:$N$13),"NO")="SI"),"SI","NO"))</f>
        <v/>
      </c>
      <c r="M6241" s="9">
        <f>IF(COUNTA($A6241:$K6241)=0,"",IF($K6241&lt;&gt;"",IF(COUNTIF($K$19:$K6241,$K6241)&gt;1,"SI","NO"),IF(COUNTIFS($A$19:$A6241,$A6241,$C$19:$C6241,$C6241,$J$19:$J6241,$J6241,$D$19:$D6241,$D6241)&gt;1,"SI","NO")))</f>
        <v/>
      </c>
      <c r="N6241" s="11">
        <f>IF(COUNTA($A6241:$K6241)=0,"",IF(AND($L6241="SI",$M6241="NO"),IFERROR($H6241,0),0))</f>
        <v/>
      </c>
      <c r="O6241" s="9">
        <f>IF(COUNTA($A6241:$K6241)=0,"",IF($M6241="SI","CUFE o factura duplicada dentro del reporte; no se suma dos veces",IF(IFERROR($H6241,0)&lt;=0,"DIAN reporta valor susceptible 0",IF($L6241="NO",IFERROR(LOOKUP(2,1/((LISTS!$M$2:$M$13&lt;&gt;"")*ISNUMBER(SEARCH(LISTS!$M$2:$M$13,$I6241))),LISTS!$O$2:$O$13),"Medio de pago no elegible o no identificado por DIAN"),"Apta automaticamente por pago electronico y base positiva"))))</f>
        <v/>
      </c>
    </row>
    <row r="6242">
      <c r="A6242" s="9" t="n"/>
      <c r="B6242" s="9" t="n"/>
      <c r="C6242" s="12" t="n"/>
      <c r="D6242" s="11" t="n"/>
      <c r="E6242" s="11" t="n"/>
      <c r="F6242" s="11" t="n"/>
      <c r="G6242" s="11" t="n"/>
      <c r="H6242" s="11" t="n"/>
      <c r="I6242" s="9" t="n"/>
      <c r="J6242" s="9" t="n"/>
      <c r="K6242" s="9" t="n"/>
      <c r="L6242" s="9">
        <f>IF(COUNTA($A6242:$K6242)=0,"",IF(AND(IFERROR($H6242,0)&gt;0,LEN(TRIM($K6242&amp;""))&gt;0,IFERROR(LOOKUP(2,1/((LISTS!$M$2:$M$13&lt;&gt;"")*ISNUMBER(SEARCH(LISTS!$M$2:$M$13,$I6242))),LISTS!$N$2:$N$13),"NO")="SI"),"SI","NO"))</f>
        <v/>
      </c>
      <c r="M6242" s="9">
        <f>IF(COUNTA($A6242:$K6242)=0,"",IF($K6242&lt;&gt;"",IF(COUNTIF($K$19:$K6242,$K6242)&gt;1,"SI","NO"),IF(COUNTIFS($A$19:$A6242,$A6242,$C$19:$C6242,$C6242,$J$19:$J6242,$J6242,$D$19:$D6242,$D6242)&gt;1,"SI","NO")))</f>
        <v/>
      </c>
      <c r="N6242" s="11">
        <f>IF(COUNTA($A6242:$K6242)=0,"",IF(AND($L6242="SI",$M6242="NO"),IFERROR($H6242,0),0))</f>
        <v/>
      </c>
      <c r="O6242" s="9">
        <f>IF(COUNTA($A6242:$K6242)=0,"",IF($M6242="SI","CUFE o factura duplicada dentro del reporte; no se suma dos veces",IF(IFERROR($H6242,0)&lt;=0,"DIAN reporta valor susceptible 0",IF($L6242="NO",IFERROR(LOOKUP(2,1/((LISTS!$M$2:$M$13&lt;&gt;"")*ISNUMBER(SEARCH(LISTS!$M$2:$M$13,$I6242))),LISTS!$O$2:$O$13),"Medio de pago no elegible o no identificado por DIAN"),"Apta automaticamente por pago electronico y base positiva"))))</f>
        <v/>
      </c>
    </row>
    <row r="6243">
      <c r="A6243" s="9" t="n"/>
      <c r="B6243" s="9" t="n"/>
      <c r="C6243" s="12" t="n"/>
      <c r="D6243" s="11" t="n"/>
      <c r="E6243" s="11" t="n"/>
      <c r="F6243" s="11" t="n"/>
      <c r="G6243" s="11" t="n"/>
      <c r="H6243" s="11" t="n"/>
      <c r="I6243" s="9" t="n"/>
      <c r="J6243" s="9" t="n"/>
      <c r="K6243" s="9" t="n"/>
      <c r="L6243" s="9">
        <f>IF(COUNTA($A6243:$K6243)=0,"",IF(AND(IFERROR($H6243,0)&gt;0,LEN(TRIM($K6243&amp;""))&gt;0,IFERROR(LOOKUP(2,1/((LISTS!$M$2:$M$13&lt;&gt;"")*ISNUMBER(SEARCH(LISTS!$M$2:$M$13,$I6243))),LISTS!$N$2:$N$13),"NO")="SI"),"SI","NO"))</f>
        <v/>
      </c>
      <c r="M6243" s="9">
        <f>IF(COUNTA($A6243:$K6243)=0,"",IF($K6243&lt;&gt;"",IF(COUNTIF($K$19:$K6243,$K6243)&gt;1,"SI","NO"),IF(COUNTIFS($A$19:$A6243,$A6243,$C$19:$C6243,$C6243,$J$19:$J6243,$J6243,$D$19:$D6243,$D6243)&gt;1,"SI","NO")))</f>
        <v/>
      </c>
      <c r="N6243" s="11">
        <f>IF(COUNTA($A6243:$K6243)=0,"",IF(AND($L6243="SI",$M6243="NO"),IFERROR($H6243,0),0))</f>
        <v/>
      </c>
      <c r="O6243" s="9">
        <f>IF(COUNTA($A6243:$K6243)=0,"",IF($M6243="SI","CUFE o factura duplicada dentro del reporte; no se suma dos veces",IF(IFERROR($H6243,0)&lt;=0,"DIAN reporta valor susceptible 0",IF($L6243="NO",IFERROR(LOOKUP(2,1/((LISTS!$M$2:$M$13&lt;&gt;"")*ISNUMBER(SEARCH(LISTS!$M$2:$M$13,$I6243))),LISTS!$O$2:$O$13),"Medio de pago no elegible o no identificado por DIAN"),"Apta automaticamente por pago electronico y base positiva"))))</f>
        <v/>
      </c>
    </row>
    <row r="6244">
      <c r="A6244" s="9" t="n"/>
      <c r="B6244" s="9" t="n"/>
      <c r="C6244" s="12" t="n"/>
      <c r="D6244" s="11" t="n"/>
      <c r="E6244" s="11" t="n"/>
      <c r="F6244" s="11" t="n"/>
      <c r="G6244" s="11" t="n"/>
      <c r="H6244" s="11" t="n"/>
      <c r="I6244" s="9" t="n"/>
      <c r="J6244" s="9" t="n"/>
      <c r="K6244" s="9" t="n"/>
      <c r="L6244" s="9">
        <f>IF(COUNTA($A6244:$K6244)=0,"",IF(AND(IFERROR($H6244,0)&gt;0,LEN(TRIM($K6244&amp;""))&gt;0,IFERROR(LOOKUP(2,1/((LISTS!$M$2:$M$13&lt;&gt;"")*ISNUMBER(SEARCH(LISTS!$M$2:$M$13,$I6244))),LISTS!$N$2:$N$13),"NO")="SI"),"SI","NO"))</f>
        <v/>
      </c>
      <c r="M6244" s="9">
        <f>IF(COUNTA($A6244:$K6244)=0,"",IF($K6244&lt;&gt;"",IF(COUNTIF($K$19:$K6244,$K6244)&gt;1,"SI","NO"),IF(COUNTIFS($A$19:$A6244,$A6244,$C$19:$C6244,$C6244,$J$19:$J6244,$J6244,$D$19:$D6244,$D6244)&gt;1,"SI","NO")))</f>
        <v/>
      </c>
      <c r="N6244" s="11">
        <f>IF(COUNTA($A6244:$K6244)=0,"",IF(AND($L6244="SI",$M6244="NO"),IFERROR($H6244,0),0))</f>
        <v/>
      </c>
      <c r="O6244" s="9">
        <f>IF(COUNTA($A6244:$K6244)=0,"",IF($M6244="SI","CUFE o factura duplicada dentro del reporte; no se suma dos veces",IF(IFERROR($H6244,0)&lt;=0,"DIAN reporta valor susceptible 0",IF($L6244="NO",IFERROR(LOOKUP(2,1/((LISTS!$M$2:$M$13&lt;&gt;"")*ISNUMBER(SEARCH(LISTS!$M$2:$M$13,$I6244))),LISTS!$O$2:$O$13),"Medio de pago no elegible o no identificado por DIAN"),"Apta automaticamente por pago electronico y base positiva"))))</f>
        <v/>
      </c>
    </row>
    <row r="6245">
      <c r="A6245" s="9" t="n"/>
      <c r="B6245" s="9" t="n"/>
      <c r="C6245" s="12" t="n"/>
      <c r="D6245" s="11" t="n"/>
      <c r="E6245" s="11" t="n"/>
      <c r="F6245" s="11" t="n"/>
      <c r="G6245" s="11" t="n"/>
      <c r="H6245" s="11" t="n"/>
      <c r="I6245" s="9" t="n"/>
      <c r="J6245" s="9" t="n"/>
      <c r="K6245" s="9" t="n"/>
      <c r="L6245" s="9">
        <f>IF(COUNTA($A6245:$K6245)=0,"",IF(AND(IFERROR($H6245,0)&gt;0,LEN(TRIM($K6245&amp;""))&gt;0,IFERROR(LOOKUP(2,1/((LISTS!$M$2:$M$13&lt;&gt;"")*ISNUMBER(SEARCH(LISTS!$M$2:$M$13,$I6245))),LISTS!$N$2:$N$13),"NO")="SI"),"SI","NO"))</f>
        <v/>
      </c>
      <c r="M6245" s="9">
        <f>IF(COUNTA($A6245:$K6245)=0,"",IF($K6245&lt;&gt;"",IF(COUNTIF($K$19:$K6245,$K6245)&gt;1,"SI","NO"),IF(COUNTIFS($A$19:$A6245,$A6245,$C$19:$C6245,$C6245,$J$19:$J6245,$J6245,$D$19:$D6245,$D6245)&gt;1,"SI","NO")))</f>
        <v/>
      </c>
      <c r="N6245" s="11">
        <f>IF(COUNTA($A6245:$K6245)=0,"",IF(AND($L6245="SI",$M6245="NO"),IFERROR($H6245,0),0))</f>
        <v/>
      </c>
      <c r="O6245" s="9">
        <f>IF(COUNTA($A6245:$K6245)=0,"",IF($M6245="SI","CUFE o factura duplicada dentro del reporte; no se suma dos veces",IF(IFERROR($H6245,0)&lt;=0,"DIAN reporta valor susceptible 0",IF($L6245="NO",IFERROR(LOOKUP(2,1/((LISTS!$M$2:$M$13&lt;&gt;"")*ISNUMBER(SEARCH(LISTS!$M$2:$M$13,$I6245))),LISTS!$O$2:$O$13),"Medio de pago no elegible o no identificado por DIAN"),"Apta automaticamente por pago electronico y base positiva"))))</f>
        <v/>
      </c>
    </row>
    <row r="6246">
      <c r="A6246" s="9" t="n"/>
      <c r="B6246" s="9" t="n"/>
      <c r="C6246" s="12" t="n"/>
      <c r="D6246" s="11" t="n"/>
      <c r="E6246" s="11" t="n"/>
      <c r="F6246" s="11" t="n"/>
      <c r="G6246" s="11" t="n"/>
      <c r="H6246" s="11" t="n"/>
      <c r="I6246" s="9" t="n"/>
      <c r="J6246" s="9" t="n"/>
      <c r="K6246" s="9" t="n"/>
      <c r="L6246" s="9">
        <f>IF(COUNTA($A6246:$K6246)=0,"",IF(AND(IFERROR($H6246,0)&gt;0,LEN(TRIM($K6246&amp;""))&gt;0,IFERROR(LOOKUP(2,1/((LISTS!$M$2:$M$13&lt;&gt;"")*ISNUMBER(SEARCH(LISTS!$M$2:$M$13,$I6246))),LISTS!$N$2:$N$13),"NO")="SI"),"SI","NO"))</f>
        <v/>
      </c>
      <c r="M6246" s="9">
        <f>IF(COUNTA($A6246:$K6246)=0,"",IF($K6246&lt;&gt;"",IF(COUNTIF($K$19:$K6246,$K6246)&gt;1,"SI","NO"),IF(COUNTIFS($A$19:$A6246,$A6246,$C$19:$C6246,$C6246,$J$19:$J6246,$J6246,$D$19:$D6246,$D6246)&gt;1,"SI","NO")))</f>
        <v/>
      </c>
      <c r="N6246" s="11">
        <f>IF(COUNTA($A6246:$K6246)=0,"",IF(AND($L6246="SI",$M6246="NO"),IFERROR($H6246,0),0))</f>
        <v/>
      </c>
      <c r="O6246" s="9">
        <f>IF(COUNTA($A6246:$K6246)=0,"",IF($M6246="SI","CUFE o factura duplicada dentro del reporte; no se suma dos veces",IF(IFERROR($H6246,0)&lt;=0,"DIAN reporta valor susceptible 0",IF($L6246="NO",IFERROR(LOOKUP(2,1/((LISTS!$M$2:$M$13&lt;&gt;"")*ISNUMBER(SEARCH(LISTS!$M$2:$M$13,$I6246))),LISTS!$O$2:$O$13),"Medio de pago no elegible o no identificado por DIAN"),"Apta automaticamente por pago electronico y base positiva"))))</f>
        <v/>
      </c>
    </row>
    <row r="6247">
      <c r="A6247" s="9" t="n"/>
      <c r="B6247" s="9" t="n"/>
      <c r="C6247" s="12" t="n"/>
      <c r="D6247" s="11" t="n"/>
      <c r="E6247" s="11" t="n"/>
      <c r="F6247" s="11" t="n"/>
      <c r="G6247" s="11" t="n"/>
      <c r="H6247" s="11" t="n"/>
      <c r="I6247" s="9" t="n"/>
      <c r="J6247" s="9" t="n"/>
      <c r="K6247" s="9" t="n"/>
      <c r="L6247" s="9">
        <f>IF(COUNTA($A6247:$K6247)=0,"",IF(AND(IFERROR($H6247,0)&gt;0,LEN(TRIM($K6247&amp;""))&gt;0,IFERROR(LOOKUP(2,1/((LISTS!$M$2:$M$13&lt;&gt;"")*ISNUMBER(SEARCH(LISTS!$M$2:$M$13,$I6247))),LISTS!$N$2:$N$13),"NO")="SI"),"SI","NO"))</f>
        <v/>
      </c>
      <c r="M6247" s="9">
        <f>IF(COUNTA($A6247:$K6247)=0,"",IF($K6247&lt;&gt;"",IF(COUNTIF($K$19:$K6247,$K6247)&gt;1,"SI","NO"),IF(COUNTIFS($A$19:$A6247,$A6247,$C$19:$C6247,$C6247,$J$19:$J6247,$J6247,$D$19:$D6247,$D6247)&gt;1,"SI","NO")))</f>
        <v/>
      </c>
      <c r="N6247" s="11">
        <f>IF(COUNTA($A6247:$K6247)=0,"",IF(AND($L6247="SI",$M6247="NO"),IFERROR($H6247,0),0))</f>
        <v/>
      </c>
      <c r="O6247" s="9">
        <f>IF(COUNTA($A6247:$K6247)=0,"",IF($M6247="SI","CUFE o factura duplicada dentro del reporte; no se suma dos veces",IF(IFERROR($H6247,0)&lt;=0,"DIAN reporta valor susceptible 0",IF($L6247="NO",IFERROR(LOOKUP(2,1/((LISTS!$M$2:$M$13&lt;&gt;"")*ISNUMBER(SEARCH(LISTS!$M$2:$M$13,$I6247))),LISTS!$O$2:$O$13),"Medio de pago no elegible o no identificado por DIAN"),"Apta automaticamente por pago electronico y base positiva"))))</f>
        <v/>
      </c>
    </row>
    <row r="6248">
      <c r="A6248" s="9" t="n"/>
      <c r="B6248" s="9" t="n"/>
      <c r="C6248" s="12" t="n"/>
      <c r="D6248" s="11" t="n"/>
      <c r="E6248" s="11" t="n"/>
      <c r="F6248" s="11" t="n"/>
      <c r="G6248" s="11" t="n"/>
      <c r="H6248" s="11" t="n"/>
      <c r="I6248" s="9" t="n"/>
      <c r="J6248" s="9" t="n"/>
      <c r="K6248" s="9" t="n"/>
      <c r="L6248" s="9">
        <f>IF(COUNTA($A6248:$K6248)=0,"",IF(AND(IFERROR($H6248,0)&gt;0,LEN(TRIM($K6248&amp;""))&gt;0,IFERROR(LOOKUP(2,1/((LISTS!$M$2:$M$13&lt;&gt;"")*ISNUMBER(SEARCH(LISTS!$M$2:$M$13,$I6248))),LISTS!$N$2:$N$13),"NO")="SI"),"SI","NO"))</f>
        <v/>
      </c>
      <c r="M6248" s="9">
        <f>IF(COUNTA($A6248:$K6248)=0,"",IF($K6248&lt;&gt;"",IF(COUNTIF($K$19:$K6248,$K6248)&gt;1,"SI","NO"),IF(COUNTIFS($A$19:$A6248,$A6248,$C$19:$C6248,$C6248,$J$19:$J6248,$J6248,$D$19:$D6248,$D6248)&gt;1,"SI","NO")))</f>
        <v/>
      </c>
      <c r="N6248" s="11">
        <f>IF(COUNTA($A6248:$K6248)=0,"",IF(AND($L6248="SI",$M6248="NO"),IFERROR($H6248,0),0))</f>
        <v/>
      </c>
      <c r="O6248" s="9">
        <f>IF(COUNTA($A6248:$K6248)=0,"",IF($M6248="SI","CUFE o factura duplicada dentro del reporte; no se suma dos veces",IF(IFERROR($H6248,0)&lt;=0,"DIAN reporta valor susceptible 0",IF($L6248="NO",IFERROR(LOOKUP(2,1/((LISTS!$M$2:$M$13&lt;&gt;"")*ISNUMBER(SEARCH(LISTS!$M$2:$M$13,$I6248))),LISTS!$O$2:$O$13),"Medio de pago no elegible o no identificado por DIAN"),"Apta automaticamente por pago electronico y base positiva"))))</f>
        <v/>
      </c>
    </row>
    <row r="6249">
      <c r="A6249" s="9" t="n"/>
      <c r="B6249" s="9" t="n"/>
      <c r="C6249" s="12" t="n"/>
      <c r="D6249" s="11" t="n"/>
      <c r="E6249" s="11" t="n"/>
      <c r="F6249" s="11" t="n"/>
      <c r="G6249" s="11" t="n"/>
      <c r="H6249" s="11" t="n"/>
      <c r="I6249" s="9" t="n"/>
      <c r="J6249" s="9" t="n"/>
      <c r="K6249" s="9" t="n"/>
      <c r="L6249" s="9">
        <f>IF(COUNTA($A6249:$K6249)=0,"",IF(AND(IFERROR($H6249,0)&gt;0,LEN(TRIM($K6249&amp;""))&gt;0,IFERROR(LOOKUP(2,1/((LISTS!$M$2:$M$13&lt;&gt;"")*ISNUMBER(SEARCH(LISTS!$M$2:$M$13,$I6249))),LISTS!$N$2:$N$13),"NO")="SI"),"SI","NO"))</f>
        <v/>
      </c>
      <c r="M6249" s="9">
        <f>IF(COUNTA($A6249:$K6249)=0,"",IF($K6249&lt;&gt;"",IF(COUNTIF($K$19:$K6249,$K6249)&gt;1,"SI","NO"),IF(COUNTIFS($A$19:$A6249,$A6249,$C$19:$C6249,$C6249,$J$19:$J6249,$J6249,$D$19:$D6249,$D6249)&gt;1,"SI","NO")))</f>
        <v/>
      </c>
      <c r="N6249" s="11">
        <f>IF(COUNTA($A6249:$K6249)=0,"",IF(AND($L6249="SI",$M6249="NO"),IFERROR($H6249,0),0))</f>
        <v/>
      </c>
      <c r="O6249" s="9">
        <f>IF(COUNTA($A6249:$K6249)=0,"",IF($M6249="SI","CUFE o factura duplicada dentro del reporte; no se suma dos veces",IF(IFERROR($H6249,0)&lt;=0,"DIAN reporta valor susceptible 0",IF($L6249="NO",IFERROR(LOOKUP(2,1/((LISTS!$M$2:$M$13&lt;&gt;"")*ISNUMBER(SEARCH(LISTS!$M$2:$M$13,$I6249))),LISTS!$O$2:$O$13),"Medio de pago no elegible o no identificado por DIAN"),"Apta automaticamente por pago electronico y base positiva"))))</f>
        <v/>
      </c>
    </row>
    <row r="6250">
      <c r="A6250" s="9" t="n"/>
      <c r="B6250" s="9" t="n"/>
      <c r="C6250" s="12" t="n"/>
      <c r="D6250" s="11" t="n"/>
      <c r="E6250" s="11" t="n"/>
      <c r="F6250" s="11" t="n"/>
      <c r="G6250" s="11" t="n"/>
      <c r="H6250" s="11" t="n"/>
      <c r="I6250" s="9" t="n"/>
      <c r="J6250" s="9" t="n"/>
      <c r="K6250" s="9" t="n"/>
      <c r="L6250" s="9">
        <f>IF(COUNTA($A6250:$K6250)=0,"",IF(AND(IFERROR($H6250,0)&gt;0,LEN(TRIM($K6250&amp;""))&gt;0,IFERROR(LOOKUP(2,1/((LISTS!$M$2:$M$13&lt;&gt;"")*ISNUMBER(SEARCH(LISTS!$M$2:$M$13,$I6250))),LISTS!$N$2:$N$13),"NO")="SI"),"SI","NO"))</f>
        <v/>
      </c>
      <c r="M6250" s="9">
        <f>IF(COUNTA($A6250:$K6250)=0,"",IF($K6250&lt;&gt;"",IF(COUNTIF($K$19:$K6250,$K6250)&gt;1,"SI","NO"),IF(COUNTIFS($A$19:$A6250,$A6250,$C$19:$C6250,$C6250,$J$19:$J6250,$J6250,$D$19:$D6250,$D6250)&gt;1,"SI","NO")))</f>
        <v/>
      </c>
      <c r="N6250" s="11">
        <f>IF(COUNTA($A6250:$K6250)=0,"",IF(AND($L6250="SI",$M6250="NO"),IFERROR($H6250,0),0))</f>
        <v/>
      </c>
      <c r="O6250" s="9">
        <f>IF(COUNTA($A6250:$K6250)=0,"",IF($M6250="SI","CUFE o factura duplicada dentro del reporte; no se suma dos veces",IF(IFERROR($H6250,0)&lt;=0,"DIAN reporta valor susceptible 0",IF($L6250="NO",IFERROR(LOOKUP(2,1/((LISTS!$M$2:$M$13&lt;&gt;"")*ISNUMBER(SEARCH(LISTS!$M$2:$M$13,$I6250))),LISTS!$O$2:$O$13),"Medio de pago no elegible o no identificado por DIAN"),"Apta automaticamente por pago electronico y base positiva"))))</f>
        <v/>
      </c>
    </row>
    <row r="6251">
      <c r="A6251" s="9" t="n"/>
      <c r="B6251" s="9" t="n"/>
      <c r="C6251" s="12" t="n"/>
      <c r="D6251" s="11" t="n"/>
      <c r="E6251" s="11" t="n"/>
      <c r="F6251" s="11" t="n"/>
      <c r="G6251" s="11" t="n"/>
      <c r="H6251" s="11" t="n"/>
      <c r="I6251" s="9" t="n"/>
      <c r="J6251" s="9" t="n"/>
      <c r="K6251" s="9" t="n"/>
      <c r="L6251" s="9">
        <f>IF(COUNTA($A6251:$K6251)=0,"",IF(AND(IFERROR($H6251,0)&gt;0,LEN(TRIM($K6251&amp;""))&gt;0,IFERROR(LOOKUP(2,1/((LISTS!$M$2:$M$13&lt;&gt;"")*ISNUMBER(SEARCH(LISTS!$M$2:$M$13,$I6251))),LISTS!$N$2:$N$13),"NO")="SI"),"SI","NO"))</f>
        <v/>
      </c>
      <c r="M6251" s="9">
        <f>IF(COUNTA($A6251:$K6251)=0,"",IF($K6251&lt;&gt;"",IF(COUNTIF($K$19:$K6251,$K6251)&gt;1,"SI","NO"),IF(COUNTIFS($A$19:$A6251,$A6251,$C$19:$C6251,$C6251,$J$19:$J6251,$J6251,$D$19:$D6251,$D6251)&gt;1,"SI","NO")))</f>
        <v/>
      </c>
      <c r="N6251" s="11">
        <f>IF(COUNTA($A6251:$K6251)=0,"",IF(AND($L6251="SI",$M6251="NO"),IFERROR($H6251,0),0))</f>
        <v/>
      </c>
      <c r="O6251" s="9">
        <f>IF(COUNTA($A6251:$K6251)=0,"",IF($M6251="SI","CUFE o factura duplicada dentro del reporte; no se suma dos veces",IF(IFERROR($H6251,0)&lt;=0,"DIAN reporta valor susceptible 0",IF($L6251="NO",IFERROR(LOOKUP(2,1/((LISTS!$M$2:$M$13&lt;&gt;"")*ISNUMBER(SEARCH(LISTS!$M$2:$M$13,$I6251))),LISTS!$O$2:$O$13),"Medio de pago no elegible o no identificado por DIAN"),"Apta automaticamente por pago electronico y base positiva"))))</f>
        <v/>
      </c>
    </row>
    <row r="6252">
      <c r="A6252" s="9" t="n"/>
      <c r="B6252" s="9" t="n"/>
      <c r="C6252" s="12" t="n"/>
      <c r="D6252" s="11" t="n"/>
      <c r="E6252" s="11" t="n"/>
      <c r="F6252" s="11" t="n"/>
      <c r="G6252" s="11" t="n"/>
      <c r="H6252" s="11" t="n"/>
      <c r="I6252" s="9" t="n"/>
      <c r="J6252" s="9" t="n"/>
      <c r="K6252" s="9" t="n"/>
      <c r="L6252" s="9">
        <f>IF(COUNTA($A6252:$K6252)=0,"",IF(AND(IFERROR($H6252,0)&gt;0,LEN(TRIM($K6252&amp;""))&gt;0,IFERROR(LOOKUP(2,1/((LISTS!$M$2:$M$13&lt;&gt;"")*ISNUMBER(SEARCH(LISTS!$M$2:$M$13,$I6252))),LISTS!$N$2:$N$13),"NO")="SI"),"SI","NO"))</f>
        <v/>
      </c>
      <c r="M6252" s="9">
        <f>IF(COUNTA($A6252:$K6252)=0,"",IF($K6252&lt;&gt;"",IF(COUNTIF($K$19:$K6252,$K6252)&gt;1,"SI","NO"),IF(COUNTIFS($A$19:$A6252,$A6252,$C$19:$C6252,$C6252,$J$19:$J6252,$J6252,$D$19:$D6252,$D6252)&gt;1,"SI","NO")))</f>
        <v/>
      </c>
      <c r="N6252" s="11">
        <f>IF(COUNTA($A6252:$K6252)=0,"",IF(AND($L6252="SI",$M6252="NO"),IFERROR($H6252,0),0))</f>
        <v/>
      </c>
      <c r="O6252" s="9">
        <f>IF(COUNTA($A6252:$K6252)=0,"",IF($M6252="SI","CUFE o factura duplicada dentro del reporte; no se suma dos veces",IF(IFERROR($H6252,0)&lt;=0,"DIAN reporta valor susceptible 0",IF($L6252="NO",IFERROR(LOOKUP(2,1/((LISTS!$M$2:$M$13&lt;&gt;"")*ISNUMBER(SEARCH(LISTS!$M$2:$M$13,$I6252))),LISTS!$O$2:$O$13),"Medio de pago no elegible o no identificado por DIAN"),"Apta automaticamente por pago electronico y base positiva"))))</f>
        <v/>
      </c>
    </row>
    <row r="6253">
      <c r="A6253" s="9" t="n"/>
      <c r="B6253" s="9" t="n"/>
      <c r="C6253" s="12" t="n"/>
      <c r="D6253" s="11" t="n"/>
      <c r="E6253" s="11" t="n"/>
      <c r="F6253" s="11" t="n"/>
      <c r="G6253" s="11" t="n"/>
      <c r="H6253" s="11" t="n"/>
      <c r="I6253" s="9" t="n"/>
      <c r="J6253" s="9" t="n"/>
      <c r="K6253" s="9" t="n"/>
      <c r="L6253" s="9">
        <f>IF(COUNTA($A6253:$K6253)=0,"",IF(AND(IFERROR($H6253,0)&gt;0,LEN(TRIM($K6253&amp;""))&gt;0,IFERROR(LOOKUP(2,1/((LISTS!$M$2:$M$13&lt;&gt;"")*ISNUMBER(SEARCH(LISTS!$M$2:$M$13,$I6253))),LISTS!$N$2:$N$13),"NO")="SI"),"SI","NO"))</f>
        <v/>
      </c>
      <c r="M6253" s="9">
        <f>IF(COUNTA($A6253:$K6253)=0,"",IF($K6253&lt;&gt;"",IF(COUNTIF($K$19:$K6253,$K6253)&gt;1,"SI","NO"),IF(COUNTIFS($A$19:$A6253,$A6253,$C$19:$C6253,$C6253,$J$19:$J6253,$J6253,$D$19:$D6253,$D6253)&gt;1,"SI","NO")))</f>
        <v/>
      </c>
      <c r="N6253" s="11">
        <f>IF(COUNTA($A6253:$K6253)=0,"",IF(AND($L6253="SI",$M6253="NO"),IFERROR($H6253,0),0))</f>
        <v/>
      </c>
      <c r="O6253" s="9">
        <f>IF(COUNTA($A6253:$K6253)=0,"",IF($M6253="SI","CUFE o factura duplicada dentro del reporte; no se suma dos veces",IF(IFERROR($H6253,0)&lt;=0,"DIAN reporta valor susceptible 0",IF($L6253="NO",IFERROR(LOOKUP(2,1/((LISTS!$M$2:$M$13&lt;&gt;"")*ISNUMBER(SEARCH(LISTS!$M$2:$M$13,$I6253))),LISTS!$O$2:$O$13),"Medio de pago no elegible o no identificado por DIAN"),"Apta automaticamente por pago electronico y base positiva"))))</f>
        <v/>
      </c>
    </row>
    <row r="6254">
      <c r="A6254" s="9" t="n"/>
      <c r="B6254" s="9" t="n"/>
      <c r="C6254" s="12" t="n"/>
      <c r="D6254" s="11" t="n"/>
      <c r="E6254" s="11" t="n"/>
      <c r="F6254" s="11" t="n"/>
      <c r="G6254" s="11" t="n"/>
      <c r="H6254" s="11" t="n"/>
      <c r="I6254" s="9" t="n"/>
      <c r="J6254" s="9" t="n"/>
      <c r="K6254" s="9" t="n"/>
      <c r="L6254" s="9">
        <f>IF(COUNTA($A6254:$K6254)=0,"",IF(AND(IFERROR($H6254,0)&gt;0,LEN(TRIM($K6254&amp;""))&gt;0,IFERROR(LOOKUP(2,1/((LISTS!$M$2:$M$13&lt;&gt;"")*ISNUMBER(SEARCH(LISTS!$M$2:$M$13,$I6254))),LISTS!$N$2:$N$13),"NO")="SI"),"SI","NO"))</f>
        <v/>
      </c>
      <c r="M6254" s="9">
        <f>IF(COUNTA($A6254:$K6254)=0,"",IF($K6254&lt;&gt;"",IF(COUNTIF($K$19:$K6254,$K6254)&gt;1,"SI","NO"),IF(COUNTIFS($A$19:$A6254,$A6254,$C$19:$C6254,$C6254,$J$19:$J6254,$J6254,$D$19:$D6254,$D6254)&gt;1,"SI","NO")))</f>
        <v/>
      </c>
      <c r="N6254" s="11">
        <f>IF(COUNTA($A6254:$K6254)=0,"",IF(AND($L6254="SI",$M6254="NO"),IFERROR($H6254,0),0))</f>
        <v/>
      </c>
      <c r="O6254" s="9">
        <f>IF(COUNTA($A6254:$K6254)=0,"",IF($M6254="SI","CUFE o factura duplicada dentro del reporte; no se suma dos veces",IF(IFERROR($H6254,0)&lt;=0,"DIAN reporta valor susceptible 0",IF($L6254="NO",IFERROR(LOOKUP(2,1/((LISTS!$M$2:$M$13&lt;&gt;"")*ISNUMBER(SEARCH(LISTS!$M$2:$M$13,$I6254))),LISTS!$O$2:$O$13),"Medio de pago no elegible o no identificado por DIAN"),"Apta automaticamente por pago electronico y base positiva"))))</f>
        <v/>
      </c>
    </row>
    <row r="6255">
      <c r="A6255" s="9" t="n"/>
      <c r="B6255" s="9" t="n"/>
      <c r="C6255" s="12" t="n"/>
      <c r="D6255" s="11" t="n"/>
      <c r="E6255" s="11" t="n"/>
      <c r="F6255" s="11" t="n"/>
      <c r="G6255" s="11" t="n"/>
      <c r="H6255" s="11" t="n"/>
      <c r="I6255" s="9" t="n"/>
      <c r="J6255" s="9" t="n"/>
      <c r="K6255" s="9" t="n"/>
      <c r="L6255" s="9">
        <f>IF(COUNTA($A6255:$K6255)=0,"",IF(AND(IFERROR($H6255,0)&gt;0,LEN(TRIM($K6255&amp;""))&gt;0,IFERROR(LOOKUP(2,1/((LISTS!$M$2:$M$13&lt;&gt;"")*ISNUMBER(SEARCH(LISTS!$M$2:$M$13,$I6255))),LISTS!$N$2:$N$13),"NO")="SI"),"SI","NO"))</f>
        <v/>
      </c>
      <c r="M6255" s="9">
        <f>IF(COUNTA($A6255:$K6255)=0,"",IF($K6255&lt;&gt;"",IF(COUNTIF($K$19:$K6255,$K6255)&gt;1,"SI","NO"),IF(COUNTIFS($A$19:$A6255,$A6255,$C$19:$C6255,$C6255,$J$19:$J6255,$J6255,$D$19:$D6255,$D6255)&gt;1,"SI","NO")))</f>
        <v/>
      </c>
      <c r="N6255" s="11">
        <f>IF(COUNTA($A6255:$K6255)=0,"",IF(AND($L6255="SI",$M6255="NO"),IFERROR($H6255,0),0))</f>
        <v/>
      </c>
      <c r="O6255" s="9">
        <f>IF(COUNTA($A6255:$K6255)=0,"",IF($M6255="SI","CUFE o factura duplicada dentro del reporte; no se suma dos veces",IF(IFERROR($H6255,0)&lt;=0,"DIAN reporta valor susceptible 0",IF($L6255="NO",IFERROR(LOOKUP(2,1/((LISTS!$M$2:$M$13&lt;&gt;"")*ISNUMBER(SEARCH(LISTS!$M$2:$M$13,$I6255))),LISTS!$O$2:$O$13),"Medio de pago no elegible o no identificado por DIAN"),"Apta automaticamente por pago electronico y base positiva"))))</f>
        <v/>
      </c>
    </row>
    <row r="6256">
      <c r="A6256" s="9" t="n"/>
      <c r="B6256" s="9" t="n"/>
      <c r="C6256" s="12" t="n"/>
      <c r="D6256" s="11" t="n"/>
      <c r="E6256" s="11" t="n"/>
      <c r="F6256" s="11" t="n"/>
      <c r="G6256" s="11" t="n"/>
      <c r="H6256" s="11" t="n"/>
      <c r="I6256" s="9" t="n"/>
      <c r="J6256" s="9" t="n"/>
      <c r="K6256" s="9" t="n"/>
      <c r="L6256" s="9">
        <f>IF(COUNTA($A6256:$K6256)=0,"",IF(AND(IFERROR($H6256,0)&gt;0,LEN(TRIM($K6256&amp;""))&gt;0,IFERROR(LOOKUP(2,1/((LISTS!$M$2:$M$13&lt;&gt;"")*ISNUMBER(SEARCH(LISTS!$M$2:$M$13,$I6256))),LISTS!$N$2:$N$13),"NO")="SI"),"SI","NO"))</f>
        <v/>
      </c>
      <c r="M6256" s="9">
        <f>IF(COUNTA($A6256:$K6256)=0,"",IF($K6256&lt;&gt;"",IF(COUNTIF($K$19:$K6256,$K6256)&gt;1,"SI","NO"),IF(COUNTIFS($A$19:$A6256,$A6256,$C$19:$C6256,$C6256,$J$19:$J6256,$J6256,$D$19:$D6256,$D6256)&gt;1,"SI","NO")))</f>
        <v/>
      </c>
      <c r="N6256" s="11">
        <f>IF(COUNTA($A6256:$K6256)=0,"",IF(AND($L6256="SI",$M6256="NO"),IFERROR($H6256,0),0))</f>
        <v/>
      </c>
      <c r="O6256" s="9">
        <f>IF(COUNTA($A6256:$K6256)=0,"",IF($M6256="SI","CUFE o factura duplicada dentro del reporte; no se suma dos veces",IF(IFERROR($H6256,0)&lt;=0,"DIAN reporta valor susceptible 0",IF($L6256="NO",IFERROR(LOOKUP(2,1/((LISTS!$M$2:$M$13&lt;&gt;"")*ISNUMBER(SEARCH(LISTS!$M$2:$M$13,$I6256))),LISTS!$O$2:$O$13),"Medio de pago no elegible o no identificado por DIAN"),"Apta automaticamente por pago electronico y base positiva"))))</f>
        <v/>
      </c>
    </row>
    <row r="6257">
      <c r="A6257" s="9" t="n"/>
      <c r="B6257" s="9" t="n"/>
      <c r="C6257" s="12" t="n"/>
      <c r="D6257" s="11" t="n"/>
      <c r="E6257" s="11" t="n"/>
      <c r="F6257" s="11" t="n"/>
      <c r="G6257" s="11" t="n"/>
      <c r="H6257" s="11" t="n"/>
      <c r="I6257" s="9" t="n"/>
      <c r="J6257" s="9" t="n"/>
      <c r="K6257" s="9" t="n"/>
      <c r="L6257" s="9">
        <f>IF(COUNTA($A6257:$K6257)=0,"",IF(AND(IFERROR($H6257,0)&gt;0,LEN(TRIM($K6257&amp;""))&gt;0,IFERROR(LOOKUP(2,1/((LISTS!$M$2:$M$13&lt;&gt;"")*ISNUMBER(SEARCH(LISTS!$M$2:$M$13,$I6257))),LISTS!$N$2:$N$13),"NO")="SI"),"SI","NO"))</f>
        <v/>
      </c>
      <c r="M6257" s="9">
        <f>IF(COUNTA($A6257:$K6257)=0,"",IF($K6257&lt;&gt;"",IF(COUNTIF($K$19:$K6257,$K6257)&gt;1,"SI","NO"),IF(COUNTIFS($A$19:$A6257,$A6257,$C$19:$C6257,$C6257,$J$19:$J6257,$J6257,$D$19:$D6257,$D6257)&gt;1,"SI","NO")))</f>
        <v/>
      </c>
      <c r="N6257" s="11">
        <f>IF(COUNTA($A6257:$K6257)=0,"",IF(AND($L6257="SI",$M6257="NO"),IFERROR($H6257,0),0))</f>
        <v/>
      </c>
      <c r="O6257" s="9">
        <f>IF(COUNTA($A6257:$K6257)=0,"",IF($M6257="SI","CUFE o factura duplicada dentro del reporte; no se suma dos veces",IF(IFERROR($H6257,0)&lt;=0,"DIAN reporta valor susceptible 0",IF($L6257="NO",IFERROR(LOOKUP(2,1/((LISTS!$M$2:$M$13&lt;&gt;"")*ISNUMBER(SEARCH(LISTS!$M$2:$M$13,$I6257))),LISTS!$O$2:$O$13),"Medio de pago no elegible o no identificado por DIAN"),"Apta automaticamente por pago electronico y base positiva"))))</f>
        <v/>
      </c>
    </row>
    <row r="6258">
      <c r="A6258" s="9" t="n"/>
      <c r="B6258" s="9" t="n"/>
      <c r="C6258" s="12" t="n"/>
      <c r="D6258" s="11" t="n"/>
      <c r="E6258" s="11" t="n"/>
      <c r="F6258" s="11" t="n"/>
      <c r="G6258" s="11" t="n"/>
      <c r="H6258" s="11" t="n"/>
      <c r="I6258" s="9" t="n"/>
      <c r="J6258" s="9" t="n"/>
      <c r="K6258" s="9" t="n"/>
      <c r="L6258" s="9">
        <f>IF(COUNTA($A6258:$K6258)=0,"",IF(AND(IFERROR($H6258,0)&gt;0,LEN(TRIM($K6258&amp;""))&gt;0,IFERROR(LOOKUP(2,1/((LISTS!$M$2:$M$13&lt;&gt;"")*ISNUMBER(SEARCH(LISTS!$M$2:$M$13,$I6258))),LISTS!$N$2:$N$13),"NO")="SI"),"SI","NO"))</f>
        <v/>
      </c>
      <c r="M6258" s="9">
        <f>IF(COUNTA($A6258:$K6258)=0,"",IF($K6258&lt;&gt;"",IF(COUNTIF($K$19:$K6258,$K6258)&gt;1,"SI","NO"),IF(COUNTIFS($A$19:$A6258,$A6258,$C$19:$C6258,$C6258,$J$19:$J6258,$J6258,$D$19:$D6258,$D6258)&gt;1,"SI","NO")))</f>
        <v/>
      </c>
      <c r="N6258" s="11">
        <f>IF(COUNTA($A6258:$K6258)=0,"",IF(AND($L6258="SI",$M6258="NO"),IFERROR($H6258,0),0))</f>
        <v/>
      </c>
      <c r="O6258" s="9">
        <f>IF(COUNTA($A6258:$K6258)=0,"",IF($M6258="SI","CUFE o factura duplicada dentro del reporte; no se suma dos veces",IF(IFERROR($H6258,0)&lt;=0,"DIAN reporta valor susceptible 0",IF($L6258="NO",IFERROR(LOOKUP(2,1/((LISTS!$M$2:$M$13&lt;&gt;"")*ISNUMBER(SEARCH(LISTS!$M$2:$M$13,$I6258))),LISTS!$O$2:$O$13),"Medio de pago no elegible o no identificado por DIAN"),"Apta automaticamente por pago electronico y base positiva"))))</f>
        <v/>
      </c>
    </row>
    <row r="6259">
      <c r="A6259" s="9" t="n"/>
      <c r="B6259" s="9" t="n"/>
      <c r="C6259" s="12" t="n"/>
      <c r="D6259" s="11" t="n"/>
      <c r="E6259" s="11" t="n"/>
      <c r="F6259" s="11" t="n"/>
      <c r="G6259" s="11" t="n"/>
      <c r="H6259" s="11" t="n"/>
      <c r="I6259" s="9" t="n"/>
      <c r="J6259" s="9" t="n"/>
      <c r="K6259" s="9" t="n"/>
      <c r="L6259" s="9">
        <f>IF(COUNTA($A6259:$K6259)=0,"",IF(AND(IFERROR($H6259,0)&gt;0,LEN(TRIM($K6259&amp;""))&gt;0,IFERROR(LOOKUP(2,1/((LISTS!$M$2:$M$13&lt;&gt;"")*ISNUMBER(SEARCH(LISTS!$M$2:$M$13,$I6259))),LISTS!$N$2:$N$13),"NO")="SI"),"SI","NO"))</f>
        <v/>
      </c>
      <c r="M6259" s="9">
        <f>IF(COUNTA($A6259:$K6259)=0,"",IF($K6259&lt;&gt;"",IF(COUNTIF($K$19:$K6259,$K6259)&gt;1,"SI","NO"),IF(COUNTIFS($A$19:$A6259,$A6259,$C$19:$C6259,$C6259,$J$19:$J6259,$J6259,$D$19:$D6259,$D6259)&gt;1,"SI","NO")))</f>
        <v/>
      </c>
      <c r="N6259" s="11">
        <f>IF(COUNTA($A6259:$K6259)=0,"",IF(AND($L6259="SI",$M6259="NO"),IFERROR($H6259,0),0))</f>
        <v/>
      </c>
      <c r="O6259" s="9">
        <f>IF(COUNTA($A6259:$K6259)=0,"",IF($M6259="SI","CUFE o factura duplicada dentro del reporte; no se suma dos veces",IF(IFERROR($H6259,0)&lt;=0,"DIAN reporta valor susceptible 0",IF($L6259="NO",IFERROR(LOOKUP(2,1/((LISTS!$M$2:$M$13&lt;&gt;"")*ISNUMBER(SEARCH(LISTS!$M$2:$M$13,$I6259))),LISTS!$O$2:$O$13),"Medio de pago no elegible o no identificado por DIAN"),"Apta automaticamente por pago electronico y base positiva"))))</f>
        <v/>
      </c>
    </row>
    <row r="6260">
      <c r="A6260" s="9" t="n"/>
      <c r="B6260" s="9" t="n"/>
      <c r="C6260" s="12" t="n"/>
      <c r="D6260" s="11" t="n"/>
      <c r="E6260" s="11" t="n"/>
      <c r="F6260" s="11" t="n"/>
      <c r="G6260" s="11" t="n"/>
      <c r="H6260" s="11" t="n"/>
      <c r="I6260" s="9" t="n"/>
      <c r="J6260" s="9" t="n"/>
      <c r="K6260" s="9" t="n"/>
      <c r="L6260" s="9">
        <f>IF(COUNTA($A6260:$K6260)=0,"",IF(AND(IFERROR($H6260,0)&gt;0,LEN(TRIM($K6260&amp;""))&gt;0,IFERROR(LOOKUP(2,1/((LISTS!$M$2:$M$13&lt;&gt;"")*ISNUMBER(SEARCH(LISTS!$M$2:$M$13,$I6260))),LISTS!$N$2:$N$13),"NO")="SI"),"SI","NO"))</f>
        <v/>
      </c>
      <c r="M6260" s="9">
        <f>IF(COUNTA($A6260:$K6260)=0,"",IF($K6260&lt;&gt;"",IF(COUNTIF($K$19:$K6260,$K6260)&gt;1,"SI","NO"),IF(COUNTIFS($A$19:$A6260,$A6260,$C$19:$C6260,$C6260,$J$19:$J6260,$J6260,$D$19:$D6260,$D6260)&gt;1,"SI","NO")))</f>
        <v/>
      </c>
      <c r="N6260" s="11">
        <f>IF(COUNTA($A6260:$K6260)=0,"",IF(AND($L6260="SI",$M6260="NO"),IFERROR($H6260,0),0))</f>
        <v/>
      </c>
      <c r="O6260" s="9">
        <f>IF(COUNTA($A6260:$K6260)=0,"",IF($M6260="SI","CUFE o factura duplicada dentro del reporte; no se suma dos veces",IF(IFERROR($H6260,0)&lt;=0,"DIAN reporta valor susceptible 0",IF($L6260="NO",IFERROR(LOOKUP(2,1/((LISTS!$M$2:$M$13&lt;&gt;"")*ISNUMBER(SEARCH(LISTS!$M$2:$M$13,$I6260))),LISTS!$O$2:$O$13),"Medio de pago no elegible o no identificado por DIAN"),"Apta automaticamente por pago electronico y base positiva"))))</f>
        <v/>
      </c>
    </row>
    <row r="6261">
      <c r="A6261" s="9" t="n"/>
      <c r="B6261" s="9" t="n"/>
      <c r="C6261" s="12" t="n"/>
      <c r="D6261" s="11" t="n"/>
      <c r="E6261" s="11" t="n"/>
      <c r="F6261" s="11" t="n"/>
      <c r="G6261" s="11" t="n"/>
      <c r="H6261" s="11" t="n"/>
      <c r="I6261" s="9" t="n"/>
      <c r="J6261" s="9" t="n"/>
      <c r="K6261" s="9" t="n"/>
      <c r="L6261" s="9">
        <f>IF(COUNTA($A6261:$K6261)=0,"",IF(AND(IFERROR($H6261,0)&gt;0,LEN(TRIM($K6261&amp;""))&gt;0,IFERROR(LOOKUP(2,1/((LISTS!$M$2:$M$13&lt;&gt;"")*ISNUMBER(SEARCH(LISTS!$M$2:$M$13,$I6261))),LISTS!$N$2:$N$13),"NO")="SI"),"SI","NO"))</f>
        <v/>
      </c>
      <c r="M6261" s="9">
        <f>IF(COUNTA($A6261:$K6261)=0,"",IF($K6261&lt;&gt;"",IF(COUNTIF($K$19:$K6261,$K6261)&gt;1,"SI","NO"),IF(COUNTIFS($A$19:$A6261,$A6261,$C$19:$C6261,$C6261,$J$19:$J6261,$J6261,$D$19:$D6261,$D6261)&gt;1,"SI","NO")))</f>
        <v/>
      </c>
      <c r="N6261" s="11">
        <f>IF(COUNTA($A6261:$K6261)=0,"",IF(AND($L6261="SI",$M6261="NO"),IFERROR($H6261,0),0))</f>
        <v/>
      </c>
      <c r="O6261" s="9">
        <f>IF(COUNTA($A6261:$K6261)=0,"",IF($M6261="SI","CUFE o factura duplicada dentro del reporte; no se suma dos veces",IF(IFERROR($H6261,0)&lt;=0,"DIAN reporta valor susceptible 0",IF($L6261="NO",IFERROR(LOOKUP(2,1/((LISTS!$M$2:$M$13&lt;&gt;"")*ISNUMBER(SEARCH(LISTS!$M$2:$M$13,$I6261))),LISTS!$O$2:$O$13),"Medio de pago no elegible o no identificado por DIAN"),"Apta automaticamente por pago electronico y base positiva"))))</f>
        <v/>
      </c>
    </row>
    <row r="6262">
      <c r="A6262" s="9" t="n"/>
      <c r="B6262" s="9" t="n"/>
      <c r="C6262" s="12" t="n"/>
      <c r="D6262" s="11" t="n"/>
      <c r="E6262" s="11" t="n"/>
      <c r="F6262" s="11" t="n"/>
      <c r="G6262" s="11" t="n"/>
      <c r="H6262" s="11" t="n"/>
      <c r="I6262" s="9" t="n"/>
      <c r="J6262" s="9" t="n"/>
      <c r="K6262" s="9" t="n"/>
      <c r="L6262" s="9">
        <f>IF(COUNTA($A6262:$K6262)=0,"",IF(AND(IFERROR($H6262,0)&gt;0,LEN(TRIM($K6262&amp;""))&gt;0,IFERROR(LOOKUP(2,1/((LISTS!$M$2:$M$13&lt;&gt;"")*ISNUMBER(SEARCH(LISTS!$M$2:$M$13,$I6262))),LISTS!$N$2:$N$13),"NO")="SI"),"SI","NO"))</f>
        <v/>
      </c>
      <c r="M6262" s="9">
        <f>IF(COUNTA($A6262:$K6262)=0,"",IF($K6262&lt;&gt;"",IF(COUNTIF($K$19:$K6262,$K6262)&gt;1,"SI","NO"),IF(COUNTIFS($A$19:$A6262,$A6262,$C$19:$C6262,$C6262,$J$19:$J6262,$J6262,$D$19:$D6262,$D6262)&gt;1,"SI","NO")))</f>
        <v/>
      </c>
      <c r="N6262" s="11">
        <f>IF(COUNTA($A6262:$K6262)=0,"",IF(AND($L6262="SI",$M6262="NO"),IFERROR($H6262,0),0))</f>
        <v/>
      </c>
      <c r="O6262" s="9">
        <f>IF(COUNTA($A6262:$K6262)=0,"",IF($M6262="SI","CUFE o factura duplicada dentro del reporte; no se suma dos veces",IF(IFERROR($H6262,0)&lt;=0,"DIAN reporta valor susceptible 0",IF($L6262="NO",IFERROR(LOOKUP(2,1/((LISTS!$M$2:$M$13&lt;&gt;"")*ISNUMBER(SEARCH(LISTS!$M$2:$M$13,$I6262))),LISTS!$O$2:$O$13),"Medio de pago no elegible o no identificado por DIAN"),"Apta automaticamente por pago electronico y base positiva"))))</f>
        <v/>
      </c>
    </row>
    <row r="6263">
      <c r="A6263" s="9" t="n"/>
      <c r="B6263" s="9" t="n"/>
      <c r="C6263" s="12" t="n"/>
      <c r="D6263" s="11" t="n"/>
      <c r="E6263" s="11" t="n"/>
      <c r="F6263" s="11" t="n"/>
      <c r="G6263" s="11" t="n"/>
      <c r="H6263" s="11" t="n"/>
      <c r="I6263" s="9" t="n"/>
      <c r="J6263" s="9" t="n"/>
      <c r="K6263" s="9" t="n"/>
      <c r="L6263" s="9">
        <f>IF(COUNTA($A6263:$K6263)=0,"",IF(AND(IFERROR($H6263,0)&gt;0,LEN(TRIM($K6263&amp;""))&gt;0,IFERROR(LOOKUP(2,1/((LISTS!$M$2:$M$13&lt;&gt;"")*ISNUMBER(SEARCH(LISTS!$M$2:$M$13,$I6263))),LISTS!$N$2:$N$13),"NO")="SI"),"SI","NO"))</f>
        <v/>
      </c>
      <c r="M6263" s="9">
        <f>IF(COUNTA($A6263:$K6263)=0,"",IF($K6263&lt;&gt;"",IF(COUNTIF($K$19:$K6263,$K6263)&gt;1,"SI","NO"),IF(COUNTIFS($A$19:$A6263,$A6263,$C$19:$C6263,$C6263,$J$19:$J6263,$J6263,$D$19:$D6263,$D6263)&gt;1,"SI","NO")))</f>
        <v/>
      </c>
      <c r="N6263" s="11">
        <f>IF(COUNTA($A6263:$K6263)=0,"",IF(AND($L6263="SI",$M6263="NO"),IFERROR($H6263,0),0))</f>
        <v/>
      </c>
      <c r="O6263" s="9">
        <f>IF(COUNTA($A6263:$K6263)=0,"",IF($M6263="SI","CUFE o factura duplicada dentro del reporte; no se suma dos veces",IF(IFERROR($H6263,0)&lt;=0,"DIAN reporta valor susceptible 0",IF($L6263="NO",IFERROR(LOOKUP(2,1/((LISTS!$M$2:$M$13&lt;&gt;"")*ISNUMBER(SEARCH(LISTS!$M$2:$M$13,$I6263))),LISTS!$O$2:$O$13),"Medio de pago no elegible o no identificado por DIAN"),"Apta automaticamente por pago electronico y base positiva"))))</f>
        <v/>
      </c>
    </row>
    <row r="6264">
      <c r="A6264" s="9" t="n"/>
      <c r="B6264" s="9" t="n"/>
      <c r="C6264" s="12" t="n"/>
      <c r="D6264" s="11" t="n"/>
      <c r="E6264" s="11" t="n"/>
      <c r="F6264" s="11" t="n"/>
      <c r="G6264" s="11" t="n"/>
      <c r="H6264" s="11" t="n"/>
      <c r="I6264" s="9" t="n"/>
      <c r="J6264" s="9" t="n"/>
      <c r="K6264" s="9" t="n"/>
      <c r="L6264" s="9">
        <f>IF(COUNTA($A6264:$K6264)=0,"",IF(AND(IFERROR($H6264,0)&gt;0,LEN(TRIM($K6264&amp;""))&gt;0,IFERROR(LOOKUP(2,1/((LISTS!$M$2:$M$13&lt;&gt;"")*ISNUMBER(SEARCH(LISTS!$M$2:$M$13,$I6264))),LISTS!$N$2:$N$13),"NO")="SI"),"SI","NO"))</f>
        <v/>
      </c>
      <c r="M6264" s="9">
        <f>IF(COUNTA($A6264:$K6264)=0,"",IF($K6264&lt;&gt;"",IF(COUNTIF($K$19:$K6264,$K6264)&gt;1,"SI","NO"),IF(COUNTIFS($A$19:$A6264,$A6264,$C$19:$C6264,$C6264,$J$19:$J6264,$J6264,$D$19:$D6264,$D6264)&gt;1,"SI","NO")))</f>
        <v/>
      </c>
      <c r="N6264" s="11">
        <f>IF(COUNTA($A6264:$K6264)=0,"",IF(AND($L6264="SI",$M6264="NO"),IFERROR($H6264,0),0))</f>
        <v/>
      </c>
      <c r="O6264" s="9">
        <f>IF(COUNTA($A6264:$K6264)=0,"",IF($M6264="SI","CUFE o factura duplicada dentro del reporte; no se suma dos veces",IF(IFERROR($H6264,0)&lt;=0,"DIAN reporta valor susceptible 0",IF($L6264="NO",IFERROR(LOOKUP(2,1/((LISTS!$M$2:$M$13&lt;&gt;"")*ISNUMBER(SEARCH(LISTS!$M$2:$M$13,$I6264))),LISTS!$O$2:$O$13),"Medio de pago no elegible o no identificado por DIAN"),"Apta automaticamente por pago electronico y base positiva"))))</f>
        <v/>
      </c>
    </row>
    <row r="6265">
      <c r="A6265" s="9" t="n"/>
      <c r="B6265" s="9" t="n"/>
      <c r="C6265" s="12" t="n"/>
      <c r="D6265" s="11" t="n"/>
      <c r="E6265" s="11" t="n"/>
      <c r="F6265" s="11" t="n"/>
      <c r="G6265" s="11" t="n"/>
      <c r="H6265" s="11" t="n"/>
      <c r="I6265" s="9" t="n"/>
      <c r="J6265" s="9" t="n"/>
      <c r="K6265" s="9" t="n"/>
      <c r="L6265" s="9">
        <f>IF(COUNTA($A6265:$K6265)=0,"",IF(AND(IFERROR($H6265,0)&gt;0,LEN(TRIM($K6265&amp;""))&gt;0,IFERROR(LOOKUP(2,1/((LISTS!$M$2:$M$13&lt;&gt;"")*ISNUMBER(SEARCH(LISTS!$M$2:$M$13,$I6265))),LISTS!$N$2:$N$13),"NO")="SI"),"SI","NO"))</f>
        <v/>
      </c>
      <c r="M6265" s="9">
        <f>IF(COUNTA($A6265:$K6265)=0,"",IF($K6265&lt;&gt;"",IF(COUNTIF($K$19:$K6265,$K6265)&gt;1,"SI","NO"),IF(COUNTIFS($A$19:$A6265,$A6265,$C$19:$C6265,$C6265,$J$19:$J6265,$J6265,$D$19:$D6265,$D6265)&gt;1,"SI","NO")))</f>
        <v/>
      </c>
      <c r="N6265" s="11">
        <f>IF(COUNTA($A6265:$K6265)=0,"",IF(AND($L6265="SI",$M6265="NO"),IFERROR($H6265,0),0))</f>
        <v/>
      </c>
      <c r="O6265" s="9">
        <f>IF(COUNTA($A6265:$K6265)=0,"",IF($M6265="SI","CUFE o factura duplicada dentro del reporte; no se suma dos veces",IF(IFERROR($H6265,0)&lt;=0,"DIAN reporta valor susceptible 0",IF($L6265="NO",IFERROR(LOOKUP(2,1/((LISTS!$M$2:$M$13&lt;&gt;"")*ISNUMBER(SEARCH(LISTS!$M$2:$M$13,$I6265))),LISTS!$O$2:$O$13),"Medio de pago no elegible o no identificado por DIAN"),"Apta automaticamente por pago electronico y base positiva"))))</f>
        <v/>
      </c>
    </row>
    <row r="6266">
      <c r="A6266" s="9" t="n"/>
      <c r="B6266" s="9" t="n"/>
      <c r="C6266" s="12" t="n"/>
      <c r="D6266" s="11" t="n"/>
      <c r="E6266" s="11" t="n"/>
      <c r="F6266" s="11" t="n"/>
      <c r="G6266" s="11" t="n"/>
      <c r="H6266" s="11" t="n"/>
      <c r="I6266" s="9" t="n"/>
      <c r="J6266" s="9" t="n"/>
      <c r="K6266" s="9" t="n"/>
      <c r="L6266" s="9">
        <f>IF(COUNTA($A6266:$K6266)=0,"",IF(AND(IFERROR($H6266,0)&gt;0,LEN(TRIM($K6266&amp;""))&gt;0,IFERROR(LOOKUP(2,1/((LISTS!$M$2:$M$13&lt;&gt;"")*ISNUMBER(SEARCH(LISTS!$M$2:$M$13,$I6266))),LISTS!$N$2:$N$13),"NO")="SI"),"SI","NO"))</f>
        <v/>
      </c>
      <c r="M6266" s="9">
        <f>IF(COUNTA($A6266:$K6266)=0,"",IF($K6266&lt;&gt;"",IF(COUNTIF($K$19:$K6266,$K6266)&gt;1,"SI","NO"),IF(COUNTIFS($A$19:$A6266,$A6266,$C$19:$C6266,$C6266,$J$19:$J6266,$J6266,$D$19:$D6266,$D6266)&gt;1,"SI","NO")))</f>
        <v/>
      </c>
      <c r="N6266" s="11">
        <f>IF(COUNTA($A6266:$K6266)=0,"",IF(AND($L6266="SI",$M6266="NO"),IFERROR($H6266,0),0))</f>
        <v/>
      </c>
      <c r="O6266" s="9">
        <f>IF(COUNTA($A6266:$K6266)=0,"",IF($M6266="SI","CUFE o factura duplicada dentro del reporte; no se suma dos veces",IF(IFERROR($H6266,0)&lt;=0,"DIAN reporta valor susceptible 0",IF($L6266="NO",IFERROR(LOOKUP(2,1/((LISTS!$M$2:$M$13&lt;&gt;"")*ISNUMBER(SEARCH(LISTS!$M$2:$M$13,$I6266))),LISTS!$O$2:$O$13),"Medio de pago no elegible o no identificado por DIAN"),"Apta automaticamente por pago electronico y base positiva"))))</f>
        <v/>
      </c>
    </row>
    <row r="6267">
      <c r="A6267" s="9" t="n"/>
      <c r="B6267" s="9" t="n"/>
      <c r="C6267" s="12" t="n"/>
      <c r="D6267" s="11" t="n"/>
      <c r="E6267" s="11" t="n"/>
      <c r="F6267" s="11" t="n"/>
      <c r="G6267" s="11" t="n"/>
      <c r="H6267" s="11" t="n"/>
      <c r="I6267" s="9" t="n"/>
      <c r="J6267" s="9" t="n"/>
      <c r="K6267" s="9" t="n"/>
      <c r="L6267" s="9">
        <f>IF(COUNTA($A6267:$K6267)=0,"",IF(AND(IFERROR($H6267,0)&gt;0,LEN(TRIM($K6267&amp;""))&gt;0,IFERROR(LOOKUP(2,1/((LISTS!$M$2:$M$13&lt;&gt;"")*ISNUMBER(SEARCH(LISTS!$M$2:$M$13,$I6267))),LISTS!$N$2:$N$13),"NO")="SI"),"SI","NO"))</f>
        <v/>
      </c>
      <c r="M6267" s="9">
        <f>IF(COUNTA($A6267:$K6267)=0,"",IF($K6267&lt;&gt;"",IF(COUNTIF($K$19:$K6267,$K6267)&gt;1,"SI","NO"),IF(COUNTIFS($A$19:$A6267,$A6267,$C$19:$C6267,$C6267,$J$19:$J6267,$J6267,$D$19:$D6267,$D6267)&gt;1,"SI","NO")))</f>
        <v/>
      </c>
      <c r="N6267" s="11">
        <f>IF(COUNTA($A6267:$K6267)=0,"",IF(AND($L6267="SI",$M6267="NO"),IFERROR($H6267,0),0))</f>
        <v/>
      </c>
      <c r="O6267" s="9">
        <f>IF(COUNTA($A6267:$K6267)=0,"",IF($M6267="SI","CUFE o factura duplicada dentro del reporte; no se suma dos veces",IF(IFERROR($H6267,0)&lt;=0,"DIAN reporta valor susceptible 0",IF($L6267="NO",IFERROR(LOOKUP(2,1/((LISTS!$M$2:$M$13&lt;&gt;"")*ISNUMBER(SEARCH(LISTS!$M$2:$M$13,$I6267))),LISTS!$O$2:$O$13),"Medio de pago no elegible o no identificado por DIAN"),"Apta automaticamente por pago electronico y base positiva"))))</f>
        <v/>
      </c>
    </row>
    <row r="6268">
      <c r="A6268" s="9" t="n"/>
      <c r="B6268" s="9" t="n"/>
      <c r="C6268" s="12" t="n"/>
      <c r="D6268" s="11" t="n"/>
      <c r="E6268" s="11" t="n"/>
      <c r="F6268" s="11" t="n"/>
      <c r="G6268" s="11" t="n"/>
      <c r="H6268" s="11" t="n"/>
      <c r="I6268" s="9" t="n"/>
      <c r="J6268" s="9" t="n"/>
      <c r="K6268" s="9" t="n"/>
      <c r="L6268" s="9">
        <f>IF(COUNTA($A6268:$K6268)=0,"",IF(AND(IFERROR($H6268,0)&gt;0,LEN(TRIM($K6268&amp;""))&gt;0,IFERROR(LOOKUP(2,1/((LISTS!$M$2:$M$13&lt;&gt;"")*ISNUMBER(SEARCH(LISTS!$M$2:$M$13,$I6268))),LISTS!$N$2:$N$13),"NO")="SI"),"SI","NO"))</f>
        <v/>
      </c>
      <c r="M6268" s="9">
        <f>IF(COUNTA($A6268:$K6268)=0,"",IF($K6268&lt;&gt;"",IF(COUNTIF($K$19:$K6268,$K6268)&gt;1,"SI","NO"),IF(COUNTIFS($A$19:$A6268,$A6268,$C$19:$C6268,$C6268,$J$19:$J6268,$J6268,$D$19:$D6268,$D6268)&gt;1,"SI","NO")))</f>
        <v/>
      </c>
      <c r="N6268" s="11">
        <f>IF(COUNTA($A6268:$K6268)=0,"",IF(AND($L6268="SI",$M6268="NO"),IFERROR($H6268,0),0))</f>
        <v/>
      </c>
      <c r="O6268" s="9">
        <f>IF(COUNTA($A6268:$K6268)=0,"",IF($M6268="SI","CUFE o factura duplicada dentro del reporte; no se suma dos veces",IF(IFERROR($H6268,0)&lt;=0,"DIAN reporta valor susceptible 0",IF($L6268="NO",IFERROR(LOOKUP(2,1/((LISTS!$M$2:$M$13&lt;&gt;"")*ISNUMBER(SEARCH(LISTS!$M$2:$M$13,$I6268))),LISTS!$O$2:$O$13),"Medio de pago no elegible o no identificado por DIAN"),"Apta automaticamente por pago electronico y base positiva"))))</f>
        <v/>
      </c>
    </row>
    <row r="6269">
      <c r="A6269" s="9" t="n"/>
      <c r="B6269" s="9" t="n"/>
      <c r="C6269" s="12" t="n"/>
      <c r="D6269" s="11" t="n"/>
      <c r="E6269" s="11" t="n"/>
      <c r="F6269" s="11" t="n"/>
      <c r="G6269" s="11" t="n"/>
      <c r="H6269" s="11" t="n"/>
      <c r="I6269" s="9" t="n"/>
      <c r="J6269" s="9" t="n"/>
      <c r="K6269" s="9" t="n"/>
      <c r="L6269" s="9">
        <f>IF(COUNTA($A6269:$K6269)=0,"",IF(AND(IFERROR($H6269,0)&gt;0,LEN(TRIM($K6269&amp;""))&gt;0,IFERROR(LOOKUP(2,1/((LISTS!$M$2:$M$13&lt;&gt;"")*ISNUMBER(SEARCH(LISTS!$M$2:$M$13,$I6269))),LISTS!$N$2:$N$13),"NO")="SI"),"SI","NO"))</f>
        <v/>
      </c>
      <c r="M6269" s="9">
        <f>IF(COUNTA($A6269:$K6269)=0,"",IF($K6269&lt;&gt;"",IF(COUNTIF($K$19:$K6269,$K6269)&gt;1,"SI","NO"),IF(COUNTIFS($A$19:$A6269,$A6269,$C$19:$C6269,$C6269,$J$19:$J6269,$J6269,$D$19:$D6269,$D6269)&gt;1,"SI","NO")))</f>
        <v/>
      </c>
      <c r="N6269" s="11">
        <f>IF(COUNTA($A6269:$K6269)=0,"",IF(AND($L6269="SI",$M6269="NO"),IFERROR($H6269,0),0))</f>
        <v/>
      </c>
      <c r="O6269" s="9">
        <f>IF(COUNTA($A6269:$K6269)=0,"",IF($M6269="SI","CUFE o factura duplicada dentro del reporte; no se suma dos veces",IF(IFERROR($H6269,0)&lt;=0,"DIAN reporta valor susceptible 0",IF($L6269="NO",IFERROR(LOOKUP(2,1/((LISTS!$M$2:$M$13&lt;&gt;"")*ISNUMBER(SEARCH(LISTS!$M$2:$M$13,$I6269))),LISTS!$O$2:$O$13),"Medio de pago no elegible o no identificado por DIAN"),"Apta automaticamente por pago electronico y base positiva"))))</f>
        <v/>
      </c>
    </row>
    <row r="6270">
      <c r="A6270" s="9" t="n"/>
      <c r="B6270" s="9" t="n"/>
      <c r="C6270" s="12" t="n"/>
      <c r="D6270" s="11" t="n"/>
      <c r="E6270" s="11" t="n"/>
      <c r="F6270" s="11" t="n"/>
      <c r="G6270" s="11" t="n"/>
      <c r="H6270" s="11" t="n"/>
      <c r="I6270" s="9" t="n"/>
      <c r="J6270" s="9" t="n"/>
      <c r="K6270" s="9" t="n"/>
      <c r="L6270" s="9">
        <f>IF(COUNTA($A6270:$K6270)=0,"",IF(AND(IFERROR($H6270,0)&gt;0,LEN(TRIM($K6270&amp;""))&gt;0,IFERROR(LOOKUP(2,1/((LISTS!$M$2:$M$13&lt;&gt;"")*ISNUMBER(SEARCH(LISTS!$M$2:$M$13,$I6270))),LISTS!$N$2:$N$13),"NO")="SI"),"SI","NO"))</f>
        <v/>
      </c>
      <c r="M6270" s="9">
        <f>IF(COUNTA($A6270:$K6270)=0,"",IF($K6270&lt;&gt;"",IF(COUNTIF($K$19:$K6270,$K6270)&gt;1,"SI","NO"),IF(COUNTIFS($A$19:$A6270,$A6270,$C$19:$C6270,$C6270,$J$19:$J6270,$J6270,$D$19:$D6270,$D6270)&gt;1,"SI","NO")))</f>
        <v/>
      </c>
      <c r="N6270" s="11">
        <f>IF(COUNTA($A6270:$K6270)=0,"",IF(AND($L6270="SI",$M6270="NO"),IFERROR($H6270,0),0))</f>
        <v/>
      </c>
      <c r="O6270" s="9">
        <f>IF(COUNTA($A6270:$K6270)=0,"",IF($M6270="SI","CUFE o factura duplicada dentro del reporte; no se suma dos veces",IF(IFERROR($H6270,0)&lt;=0,"DIAN reporta valor susceptible 0",IF($L6270="NO",IFERROR(LOOKUP(2,1/((LISTS!$M$2:$M$13&lt;&gt;"")*ISNUMBER(SEARCH(LISTS!$M$2:$M$13,$I6270))),LISTS!$O$2:$O$13),"Medio de pago no elegible o no identificado por DIAN"),"Apta automaticamente por pago electronico y base positiva"))))</f>
        <v/>
      </c>
    </row>
    <row r="6271">
      <c r="A6271" s="9" t="n"/>
      <c r="B6271" s="9" t="n"/>
      <c r="C6271" s="12" t="n"/>
      <c r="D6271" s="11" t="n"/>
      <c r="E6271" s="11" t="n"/>
      <c r="F6271" s="11" t="n"/>
      <c r="G6271" s="11" t="n"/>
      <c r="H6271" s="11" t="n"/>
      <c r="I6271" s="9" t="n"/>
      <c r="J6271" s="9" t="n"/>
      <c r="K6271" s="9" t="n"/>
      <c r="L6271" s="9">
        <f>IF(COUNTA($A6271:$K6271)=0,"",IF(AND(IFERROR($H6271,0)&gt;0,LEN(TRIM($K6271&amp;""))&gt;0,IFERROR(LOOKUP(2,1/((LISTS!$M$2:$M$13&lt;&gt;"")*ISNUMBER(SEARCH(LISTS!$M$2:$M$13,$I6271))),LISTS!$N$2:$N$13),"NO")="SI"),"SI","NO"))</f>
        <v/>
      </c>
      <c r="M6271" s="9">
        <f>IF(COUNTA($A6271:$K6271)=0,"",IF($K6271&lt;&gt;"",IF(COUNTIF($K$19:$K6271,$K6271)&gt;1,"SI","NO"),IF(COUNTIFS($A$19:$A6271,$A6271,$C$19:$C6271,$C6271,$J$19:$J6271,$J6271,$D$19:$D6271,$D6271)&gt;1,"SI","NO")))</f>
        <v/>
      </c>
      <c r="N6271" s="11">
        <f>IF(COUNTA($A6271:$K6271)=0,"",IF(AND($L6271="SI",$M6271="NO"),IFERROR($H6271,0),0))</f>
        <v/>
      </c>
      <c r="O6271" s="9">
        <f>IF(COUNTA($A6271:$K6271)=0,"",IF($M6271="SI","CUFE o factura duplicada dentro del reporte; no se suma dos veces",IF(IFERROR($H6271,0)&lt;=0,"DIAN reporta valor susceptible 0",IF($L6271="NO",IFERROR(LOOKUP(2,1/((LISTS!$M$2:$M$13&lt;&gt;"")*ISNUMBER(SEARCH(LISTS!$M$2:$M$13,$I6271))),LISTS!$O$2:$O$13),"Medio de pago no elegible o no identificado por DIAN"),"Apta automaticamente por pago electronico y base positiva"))))</f>
        <v/>
      </c>
    </row>
    <row r="6272">
      <c r="A6272" s="9" t="n"/>
      <c r="B6272" s="9" t="n"/>
      <c r="C6272" s="12" t="n"/>
      <c r="D6272" s="11" t="n"/>
      <c r="E6272" s="11" t="n"/>
      <c r="F6272" s="11" t="n"/>
      <c r="G6272" s="11" t="n"/>
      <c r="H6272" s="11" t="n"/>
      <c r="I6272" s="9" t="n"/>
      <c r="J6272" s="9" t="n"/>
      <c r="K6272" s="9" t="n"/>
      <c r="L6272" s="9">
        <f>IF(COUNTA($A6272:$K6272)=0,"",IF(AND(IFERROR($H6272,0)&gt;0,LEN(TRIM($K6272&amp;""))&gt;0,IFERROR(LOOKUP(2,1/((LISTS!$M$2:$M$13&lt;&gt;"")*ISNUMBER(SEARCH(LISTS!$M$2:$M$13,$I6272))),LISTS!$N$2:$N$13),"NO")="SI"),"SI","NO"))</f>
        <v/>
      </c>
      <c r="M6272" s="9">
        <f>IF(COUNTA($A6272:$K6272)=0,"",IF($K6272&lt;&gt;"",IF(COUNTIF($K$19:$K6272,$K6272)&gt;1,"SI","NO"),IF(COUNTIFS($A$19:$A6272,$A6272,$C$19:$C6272,$C6272,$J$19:$J6272,$J6272,$D$19:$D6272,$D6272)&gt;1,"SI","NO")))</f>
        <v/>
      </c>
      <c r="N6272" s="11">
        <f>IF(COUNTA($A6272:$K6272)=0,"",IF(AND($L6272="SI",$M6272="NO"),IFERROR($H6272,0),0))</f>
        <v/>
      </c>
      <c r="O6272" s="9">
        <f>IF(COUNTA($A6272:$K6272)=0,"",IF($M6272="SI","CUFE o factura duplicada dentro del reporte; no se suma dos veces",IF(IFERROR($H6272,0)&lt;=0,"DIAN reporta valor susceptible 0",IF($L6272="NO",IFERROR(LOOKUP(2,1/((LISTS!$M$2:$M$13&lt;&gt;"")*ISNUMBER(SEARCH(LISTS!$M$2:$M$13,$I6272))),LISTS!$O$2:$O$13),"Medio de pago no elegible o no identificado por DIAN"),"Apta automaticamente por pago electronico y base positiva"))))</f>
        <v/>
      </c>
    </row>
    <row r="6273">
      <c r="A6273" s="9" t="n"/>
      <c r="B6273" s="9" t="n"/>
      <c r="C6273" s="12" t="n"/>
      <c r="D6273" s="11" t="n"/>
      <c r="E6273" s="11" t="n"/>
      <c r="F6273" s="11" t="n"/>
      <c r="G6273" s="11" t="n"/>
      <c r="H6273" s="11" t="n"/>
      <c r="I6273" s="9" t="n"/>
      <c r="J6273" s="9" t="n"/>
      <c r="K6273" s="9" t="n"/>
      <c r="L6273" s="9">
        <f>IF(COUNTA($A6273:$K6273)=0,"",IF(AND(IFERROR($H6273,0)&gt;0,LEN(TRIM($K6273&amp;""))&gt;0,IFERROR(LOOKUP(2,1/((LISTS!$M$2:$M$13&lt;&gt;"")*ISNUMBER(SEARCH(LISTS!$M$2:$M$13,$I6273))),LISTS!$N$2:$N$13),"NO")="SI"),"SI","NO"))</f>
        <v/>
      </c>
      <c r="M6273" s="9">
        <f>IF(COUNTA($A6273:$K6273)=0,"",IF($K6273&lt;&gt;"",IF(COUNTIF($K$19:$K6273,$K6273)&gt;1,"SI","NO"),IF(COUNTIFS($A$19:$A6273,$A6273,$C$19:$C6273,$C6273,$J$19:$J6273,$J6273,$D$19:$D6273,$D6273)&gt;1,"SI","NO")))</f>
        <v/>
      </c>
      <c r="N6273" s="11">
        <f>IF(COUNTA($A6273:$K6273)=0,"",IF(AND($L6273="SI",$M6273="NO"),IFERROR($H6273,0),0))</f>
        <v/>
      </c>
      <c r="O6273" s="9">
        <f>IF(COUNTA($A6273:$K6273)=0,"",IF($M6273="SI","CUFE o factura duplicada dentro del reporte; no se suma dos veces",IF(IFERROR($H6273,0)&lt;=0,"DIAN reporta valor susceptible 0",IF($L6273="NO",IFERROR(LOOKUP(2,1/((LISTS!$M$2:$M$13&lt;&gt;"")*ISNUMBER(SEARCH(LISTS!$M$2:$M$13,$I6273))),LISTS!$O$2:$O$13),"Medio de pago no elegible o no identificado por DIAN"),"Apta automaticamente por pago electronico y base positiva"))))</f>
        <v/>
      </c>
    </row>
    <row r="6274">
      <c r="A6274" s="9" t="n"/>
      <c r="B6274" s="9" t="n"/>
      <c r="C6274" s="12" t="n"/>
      <c r="D6274" s="11" t="n"/>
      <c r="E6274" s="11" t="n"/>
      <c r="F6274" s="11" t="n"/>
      <c r="G6274" s="11" t="n"/>
      <c r="H6274" s="11" t="n"/>
      <c r="I6274" s="9" t="n"/>
      <c r="J6274" s="9" t="n"/>
      <c r="K6274" s="9" t="n"/>
      <c r="L6274" s="9">
        <f>IF(COUNTA($A6274:$K6274)=0,"",IF(AND(IFERROR($H6274,0)&gt;0,LEN(TRIM($K6274&amp;""))&gt;0,IFERROR(LOOKUP(2,1/((LISTS!$M$2:$M$13&lt;&gt;"")*ISNUMBER(SEARCH(LISTS!$M$2:$M$13,$I6274))),LISTS!$N$2:$N$13),"NO")="SI"),"SI","NO"))</f>
        <v/>
      </c>
      <c r="M6274" s="9">
        <f>IF(COUNTA($A6274:$K6274)=0,"",IF($K6274&lt;&gt;"",IF(COUNTIF($K$19:$K6274,$K6274)&gt;1,"SI","NO"),IF(COUNTIFS($A$19:$A6274,$A6274,$C$19:$C6274,$C6274,$J$19:$J6274,$J6274,$D$19:$D6274,$D6274)&gt;1,"SI","NO")))</f>
        <v/>
      </c>
      <c r="N6274" s="11">
        <f>IF(COUNTA($A6274:$K6274)=0,"",IF(AND($L6274="SI",$M6274="NO"),IFERROR($H6274,0),0))</f>
        <v/>
      </c>
      <c r="O6274" s="9">
        <f>IF(COUNTA($A6274:$K6274)=0,"",IF($M6274="SI","CUFE o factura duplicada dentro del reporte; no se suma dos veces",IF(IFERROR($H6274,0)&lt;=0,"DIAN reporta valor susceptible 0",IF($L6274="NO",IFERROR(LOOKUP(2,1/((LISTS!$M$2:$M$13&lt;&gt;"")*ISNUMBER(SEARCH(LISTS!$M$2:$M$13,$I6274))),LISTS!$O$2:$O$13),"Medio de pago no elegible o no identificado por DIAN"),"Apta automaticamente por pago electronico y base positiva"))))</f>
        <v/>
      </c>
    </row>
    <row r="6275">
      <c r="A6275" s="9" t="n"/>
      <c r="B6275" s="9" t="n"/>
      <c r="C6275" s="12" t="n"/>
      <c r="D6275" s="11" t="n"/>
      <c r="E6275" s="11" t="n"/>
      <c r="F6275" s="11" t="n"/>
      <c r="G6275" s="11" t="n"/>
      <c r="H6275" s="11" t="n"/>
      <c r="I6275" s="9" t="n"/>
      <c r="J6275" s="9" t="n"/>
      <c r="K6275" s="9" t="n"/>
      <c r="L6275" s="9">
        <f>IF(COUNTA($A6275:$K6275)=0,"",IF(AND(IFERROR($H6275,0)&gt;0,LEN(TRIM($K6275&amp;""))&gt;0,IFERROR(LOOKUP(2,1/((LISTS!$M$2:$M$13&lt;&gt;"")*ISNUMBER(SEARCH(LISTS!$M$2:$M$13,$I6275))),LISTS!$N$2:$N$13),"NO")="SI"),"SI","NO"))</f>
        <v/>
      </c>
      <c r="M6275" s="9">
        <f>IF(COUNTA($A6275:$K6275)=0,"",IF($K6275&lt;&gt;"",IF(COUNTIF($K$19:$K6275,$K6275)&gt;1,"SI","NO"),IF(COUNTIFS($A$19:$A6275,$A6275,$C$19:$C6275,$C6275,$J$19:$J6275,$J6275,$D$19:$D6275,$D6275)&gt;1,"SI","NO")))</f>
        <v/>
      </c>
      <c r="N6275" s="11">
        <f>IF(COUNTA($A6275:$K6275)=0,"",IF(AND($L6275="SI",$M6275="NO"),IFERROR($H6275,0),0))</f>
        <v/>
      </c>
      <c r="O6275" s="9">
        <f>IF(COUNTA($A6275:$K6275)=0,"",IF($M6275="SI","CUFE o factura duplicada dentro del reporte; no se suma dos veces",IF(IFERROR($H6275,0)&lt;=0,"DIAN reporta valor susceptible 0",IF($L6275="NO",IFERROR(LOOKUP(2,1/((LISTS!$M$2:$M$13&lt;&gt;"")*ISNUMBER(SEARCH(LISTS!$M$2:$M$13,$I6275))),LISTS!$O$2:$O$13),"Medio de pago no elegible o no identificado por DIAN"),"Apta automaticamente por pago electronico y base positiva"))))</f>
        <v/>
      </c>
    </row>
    <row r="6276">
      <c r="A6276" s="9" t="n"/>
      <c r="B6276" s="9" t="n"/>
      <c r="C6276" s="12" t="n"/>
      <c r="D6276" s="11" t="n"/>
      <c r="E6276" s="11" t="n"/>
      <c r="F6276" s="11" t="n"/>
      <c r="G6276" s="11" t="n"/>
      <c r="H6276" s="11" t="n"/>
      <c r="I6276" s="9" t="n"/>
      <c r="J6276" s="9" t="n"/>
      <c r="K6276" s="9" t="n"/>
      <c r="L6276" s="9">
        <f>IF(COUNTA($A6276:$K6276)=0,"",IF(AND(IFERROR($H6276,0)&gt;0,LEN(TRIM($K6276&amp;""))&gt;0,IFERROR(LOOKUP(2,1/((LISTS!$M$2:$M$13&lt;&gt;"")*ISNUMBER(SEARCH(LISTS!$M$2:$M$13,$I6276))),LISTS!$N$2:$N$13),"NO")="SI"),"SI","NO"))</f>
        <v/>
      </c>
      <c r="M6276" s="9">
        <f>IF(COUNTA($A6276:$K6276)=0,"",IF($K6276&lt;&gt;"",IF(COUNTIF($K$19:$K6276,$K6276)&gt;1,"SI","NO"),IF(COUNTIFS($A$19:$A6276,$A6276,$C$19:$C6276,$C6276,$J$19:$J6276,$J6276,$D$19:$D6276,$D6276)&gt;1,"SI","NO")))</f>
        <v/>
      </c>
      <c r="N6276" s="11">
        <f>IF(COUNTA($A6276:$K6276)=0,"",IF(AND($L6276="SI",$M6276="NO"),IFERROR($H6276,0),0))</f>
        <v/>
      </c>
      <c r="O6276" s="9">
        <f>IF(COUNTA($A6276:$K6276)=0,"",IF($M6276="SI","CUFE o factura duplicada dentro del reporte; no se suma dos veces",IF(IFERROR($H6276,0)&lt;=0,"DIAN reporta valor susceptible 0",IF($L6276="NO",IFERROR(LOOKUP(2,1/((LISTS!$M$2:$M$13&lt;&gt;"")*ISNUMBER(SEARCH(LISTS!$M$2:$M$13,$I6276))),LISTS!$O$2:$O$13),"Medio de pago no elegible o no identificado por DIAN"),"Apta automaticamente por pago electronico y base positiva"))))</f>
        <v/>
      </c>
    </row>
    <row r="6277">
      <c r="A6277" s="9" t="n"/>
      <c r="B6277" s="9" t="n"/>
      <c r="C6277" s="12" t="n"/>
      <c r="D6277" s="11" t="n"/>
      <c r="E6277" s="11" t="n"/>
      <c r="F6277" s="11" t="n"/>
      <c r="G6277" s="11" t="n"/>
      <c r="H6277" s="11" t="n"/>
      <c r="I6277" s="9" t="n"/>
      <c r="J6277" s="9" t="n"/>
      <c r="K6277" s="9" t="n"/>
      <c r="L6277" s="9">
        <f>IF(COUNTA($A6277:$K6277)=0,"",IF(AND(IFERROR($H6277,0)&gt;0,LEN(TRIM($K6277&amp;""))&gt;0,IFERROR(LOOKUP(2,1/((LISTS!$M$2:$M$13&lt;&gt;"")*ISNUMBER(SEARCH(LISTS!$M$2:$M$13,$I6277))),LISTS!$N$2:$N$13),"NO")="SI"),"SI","NO"))</f>
        <v/>
      </c>
      <c r="M6277" s="9">
        <f>IF(COUNTA($A6277:$K6277)=0,"",IF($K6277&lt;&gt;"",IF(COUNTIF($K$19:$K6277,$K6277)&gt;1,"SI","NO"),IF(COUNTIFS($A$19:$A6277,$A6277,$C$19:$C6277,$C6277,$J$19:$J6277,$J6277,$D$19:$D6277,$D6277)&gt;1,"SI","NO")))</f>
        <v/>
      </c>
      <c r="N6277" s="11">
        <f>IF(COUNTA($A6277:$K6277)=0,"",IF(AND($L6277="SI",$M6277="NO"),IFERROR($H6277,0),0))</f>
        <v/>
      </c>
      <c r="O6277" s="9">
        <f>IF(COUNTA($A6277:$K6277)=0,"",IF($M6277="SI","CUFE o factura duplicada dentro del reporte; no se suma dos veces",IF(IFERROR($H6277,0)&lt;=0,"DIAN reporta valor susceptible 0",IF($L6277="NO",IFERROR(LOOKUP(2,1/((LISTS!$M$2:$M$13&lt;&gt;"")*ISNUMBER(SEARCH(LISTS!$M$2:$M$13,$I6277))),LISTS!$O$2:$O$13),"Medio de pago no elegible o no identificado por DIAN"),"Apta automaticamente por pago electronico y base positiva"))))</f>
        <v/>
      </c>
    </row>
    <row r="6278">
      <c r="A6278" s="9" t="n"/>
      <c r="B6278" s="9" t="n"/>
      <c r="C6278" s="12" t="n"/>
      <c r="D6278" s="11" t="n"/>
      <c r="E6278" s="11" t="n"/>
      <c r="F6278" s="11" t="n"/>
      <c r="G6278" s="11" t="n"/>
      <c r="H6278" s="11" t="n"/>
      <c r="I6278" s="9" t="n"/>
      <c r="J6278" s="9" t="n"/>
      <c r="K6278" s="9" t="n"/>
      <c r="L6278" s="9">
        <f>IF(COUNTA($A6278:$K6278)=0,"",IF(AND(IFERROR($H6278,0)&gt;0,LEN(TRIM($K6278&amp;""))&gt;0,IFERROR(LOOKUP(2,1/((LISTS!$M$2:$M$13&lt;&gt;"")*ISNUMBER(SEARCH(LISTS!$M$2:$M$13,$I6278))),LISTS!$N$2:$N$13),"NO")="SI"),"SI","NO"))</f>
        <v/>
      </c>
      <c r="M6278" s="9">
        <f>IF(COUNTA($A6278:$K6278)=0,"",IF($K6278&lt;&gt;"",IF(COUNTIF($K$19:$K6278,$K6278)&gt;1,"SI","NO"),IF(COUNTIFS($A$19:$A6278,$A6278,$C$19:$C6278,$C6278,$J$19:$J6278,$J6278,$D$19:$D6278,$D6278)&gt;1,"SI","NO")))</f>
        <v/>
      </c>
      <c r="N6278" s="11">
        <f>IF(COUNTA($A6278:$K6278)=0,"",IF(AND($L6278="SI",$M6278="NO"),IFERROR($H6278,0),0))</f>
        <v/>
      </c>
      <c r="O6278" s="9">
        <f>IF(COUNTA($A6278:$K6278)=0,"",IF($M6278="SI","CUFE o factura duplicada dentro del reporte; no se suma dos veces",IF(IFERROR($H6278,0)&lt;=0,"DIAN reporta valor susceptible 0",IF($L6278="NO",IFERROR(LOOKUP(2,1/((LISTS!$M$2:$M$13&lt;&gt;"")*ISNUMBER(SEARCH(LISTS!$M$2:$M$13,$I6278))),LISTS!$O$2:$O$13),"Medio de pago no elegible o no identificado por DIAN"),"Apta automaticamente por pago electronico y base positiva"))))</f>
        <v/>
      </c>
    </row>
    <row r="6279">
      <c r="A6279" s="9" t="n"/>
      <c r="B6279" s="9" t="n"/>
      <c r="C6279" s="12" t="n"/>
      <c r="D6279" s="11" t="n"/>
      <c r="E6279" s="11" t="n"/>
      <c r="F6279" s="11" t="n"/>
      <c r="G6279" s="11" t="n"/>
      <c r="H6279" s="11" t="n"/>
      <c r="I6279" s="9" t="n"/>
      <c r="J6279" s="9" t="n"/>
      <c r="K6279" s="9" t="n"/>
      <c r="L6279" s="9">
        <f>IF(COUNTA($A6279:$K6279)=0,"",IF(AND(IFERROR($H6279,0)&gt;0,LEN(TRIM($K6279&amp;""))&gt;0,IFERROR(LOOKUP(2,1/((LISTS!$M$2:$M$13&lt;&gt;"")*ISNUMBER(SEARCH(LISTS!$M$2:$M$13,$I6279))),LISTS!$N$2:$N$13),"NO")="SI"),"SI","NO"))</f>
        <v/>
      </c>
      <c r="M6279" s="9">
        <f>IF(COUNTA($A6279:$K6279)=0,"",IF($K6279&lt;&gt;"",IF(COUNTIF($K$19:$K6279,$K6279)&gt;1,"SI","NO"),IF(COUNTIFS($A$19:$A6279,$A6279,$C$19:$C6279,$C6279,$J$19:$J6279,$J6279,$D$19:$D6279,$D6279)&gt;1,"SI","NO")))</f>
        <v/>
      </c>
      <c r="N6279" s="11">
        <f>IF(COUNTA($A6279:$K6279)=0,"",IF(AND($L6279="SI",$M6279="NO"),IFERROR($H6279,0),0))</f>
        <v/>
      </c>
      <c r="O6279" s="9">
        <f>IF(COUNTA($A6279:$K6279)=0,"",IF($M6279="SI","CUFE o factura duplicada dentro del reporte; no se suma dos veces",IF(IFERROR($H6279,0)&lt;=0,"DIAN reporta valor susceptible 0",IF($L6279="NO",IFERROR(LOOKUP(2,1/((LISTS!$M$2:$M$13&lt;&gt;"")*ISNUMBER(SEARCH(LISTS!$M$2:$M$13,$I6279))),LISTS!$O$2:$O$13),"Medio de pago no elegible o no identificado por DIAN"),"Apta automaticamente por pago electronico y base positiva"))))</f>
        <v/>
      </c>
    </row>
    <row r="6280">
      <c r="A6280" s="9" t="n"/>
      <c r="B6280" s="9" t="n"/>
      <c r="C6280" s="12" t="n"/>
      <c r="D6280" s="11" t="n"/>
      <c r="E6280" s="11" t="n"/>
      <c r="F6280" s="11" t="n"/>
      <c r="G6280" s="11" t="n"/>
      <c r="H6280" s="11" t="n"/>
      <c r="I6280" s="9" t="n"/>
      <c r="J6280" s="9" t="n"/>
      <c r="K6280" s="9" t="n"/>
      <c r="L6280" s="9">
        <f>IF(COUNTA($A6280:$K6280)=0,"",IF(AND(IFERROR($H6280,0)&gt;0,LEN(TRIM($K6280&amp;""))&gt;0,IFERROR(LOOKUP(2,1/((LISTS!$M$2:$M$13&lt;&gt;"")*ISNUMBER(SEARCH(LISTS!$M$2:$M$13,$I6280))),LISTS!$N$2:$N$13),"NO")="SI"),"SI","NO"))</f>
        <v/>
      </c>
      <c r="M6280" s="9">
        <f>IF(COUNTA($A6280:$K6280)=0,"",IF($K6280&lt;&gt;"",IF(COUNTIF($K$19:$K6280,$K6280)&gt;1,"SI","NO"),IF(COUNTIFS($A$19:$A6280,$A6280,$C$19:$C6280,$C6280,$J$19:$J6280,$J6280,$D$19:$D6280,$D6280)&gt;1,"SI","NO")))</f>
        <v/>
      </c>
      <c r="N6280" s="11">
        <f>IF(COUNTA($A6280:$K6280)=0,"",IF(AND($L6280="SI",$M6280="NO"),IFERROR($H6280,0),0))</f>
        <v/>
      </c>
      <c r="O6280" s="9">
        <f>IF(COUNTA($A6280:$K6280)=0,"",IF($M6280="SI","CUFE o factura duplicada dentro del reporte; no se suma dos veces",IF(IFERROR($H6280,0)&lt;=0,"DIAN reporta valor susceptible 0",IF($L6280="NO",IFERROR(LOOKUP(2,1/((LISTS!$M$2:$M$13&lt;&gt;"")*ISNUMBER(SEARCH(LISTS!$M$2:$M$13,$I6280))),LISTS!$O$2:$O$13),"Medio de pago no elegible o no identificado por DIAN"),"Apta automaticamente por pago electronico y base positiva"))))</f>
        <v/>
      </c>
    </row>
    <row r="6281">
      <c r="A6281" s="9" t="n"/>
      <c r="B6281" s="9" t="n"/>
      <c r="C6281" s="12" t="n"/>
      <c r="D6281" s="11" t="n"/>
      <c r="E6281" s="11" t="n"/>
      <c r="F6281" s="11" t="n"/>
      <c r="G6281" s="11" t="n"/>
      <c r="H6281" s="11" t="n"/>
      <c r="I6281" s="9" t="n"/>
      <c r="J6281" s="9" t="n"/>
      <c r="K6281" s="9" t="n"/>
      <c r="L6281" s="9">
        <f>IF(COUNTA($A6281:$K6281)=0,"",IF(AND(IFERROR($H6281,0)&gt;0,LEN(TRIM($K6281&amp;""))&gt;0,IFERROR(LOOKUP(2,1/((LISTS!$M$2:$M$13&lt;&gt;"")*ISNUMBER(SEARCH(LISTS!$M$2:$M$13,$I6281))),LISTS!$N$2:$N$13),"NO")="SI"),"SI","NO"))</f>
        <v/>
      </c>
      <c r="M6281" s="9">
        <f>IF(COUNTA($A6281:$K6281)=0,"",IF($K6281&lt;&gt;"",IF(COUNTIF($K$19:$K6281,$K6281)&gt;1,"SI","NO"),IF(COUNTIFS($A$19:$A6281,$A6281,$C$19:$C6281,$C6281,$J$19:$J6281,$J6281,$D$19:$D6281,$D6281)&gt;1,"SI","NO")))</f>
        <v/>
      </c>
      <c r="N6281" s="11">
        <f>IF(COUNTA($A6281:$K6281)=0,"",IF(AND($L6281="SI",$M6281="NO"),IFERROR($H6281,0),0))</f>
        <v/>
      </c>
      <c r="O6281" s="9">
        <f>IF(COUNTA($A6281:$K6281)=0,"",IF($M6281="SI","CUFE o factura duplicada dentro del reporte; no se suma dos veces",IF(IFERROR($H6281,0)&lt;=0,"DIAN reporta valor susceptible 0",IF($L6281="NO",IFERROR(LOOKUP(2,1/((LISTS!$M$2:$M$13&lt;&gt;"")*ISNUMBER(SEARCH(LISTS!$M$2:$M$13,$I6281))),LISTS!$O$2:$O$13),"Medio de pago no elegible o no identificado por DIAN"),"Apta automaticamente por pago electronico y base positiva"))))</f>
        <v/>
      </c>
    </row>
    <row r="6282">
      <c r="A6282" s="9" t="n"/>
      <c r="B6282" s="9" t="n"/>
      <c r="C6282" s="12" t="n"/>
      <c r="D6282" s="11" t="n"/>
      <c r="E6282" s="11" t="n"/>
      <c r="F6282" s="11" t="n"/>
      <c r="G6282" s="11" t="n"/>
      <c r="H6282" s="11" t="n"/>
      <c r="I6282" s="9" t="n"/>
      <c r="J6282" s="9" t="n"/>
      <c r="K6282" s="9" t="n"/>
      <c r="L6282" s="9">
        <f>IF(COUNTA($A6282:$K6282)=0,"",IF(AND(IFERROR($H6282,0)&gt;0,LEN(TRIM($K6282&amp;""))&gt;0,IFERROR(LOOKUP(2,1/((LISTS!$M$2:$M$13&lt;&gt;"")*ISNUMBER(SEARCH(LISTS!$M$2:$M$13,$I6282))),LISTS!$N$2:$N$13),"NO")="SI"),"SI","NO"))</f>
        <v/>
      </c>
      <c r="M6282" s="9">
        <f>IF(COUNTA($A6282:$K6282)=0,"",IF($K6282&lt;&gt;"",IF(COUNTIF($K$19:$K6282,$K6282)&gt;1,"SI","NO"),IF(COUNTIFS($A$19:$A6282,$A6282,$C$19:$C6282,$C6282,$J$19:$J6282,$J6282,$D$19:$D6282,$D6282)&gt;1,"SI","NO")))</f>
        <v/>
      </c>
      <c r="N6282" s="11">
        <f>IF(COUNTA($A6282:$K6282)=0,"",IF(AND($L6282="SI",$M6282="NO"),IFERROR($H6282,0),0))</f>
        <v/>
      </c>
      <c r="O6282" s="9">
        <f>IF(COUNTA($A6282:$K6282)=0,"",IF($M6282="SI","CUFE o factura duplicada dentro del reporte; no se suma dos veces",IF(IFERROR($H6282,0)&lt;=0,"DIAN reporta valor susceptible 0",IF($L6282="NO",IFERROR(LOOKUP(2,1/((LISTS!$M$2:$M$13&lt;&gt;"")*ISNUMBER(SEARCH(LISTS!$M$2:$M$13,$I6282))),LISTS!$O$2:$O$13),"Medio de pago no elegible o no identificado por DIAN"),"Apta automaticamente por pago electronico y base positiva"))))</f>
        <v/>
      </c>
    </row>
    <row r="6283">
      <c r="A6283" s="9" t="n"/>
      <c r="B6283" s="9" t="n"/>
      <c r="C6283" s="12" t="n"/>
      <c r="D6283" s="11" t="n"/>
      <c r="E6283" s="11" t="n"/>
      <c r="F6283" s="11" t="n"/>
      <c r="G6283" s="11" t="n"/>
      <c r="H6283" s="11" t="n"/>
      <c r="I6283" s="9" t="n"/>
      <c r="J6283" s="9" t="n"/>
      <c r="K6283" s="9" t="n"/>
      <c r="L6283" s="9">
        <f>IF(COUNTA($A6283:$K6283)=0,"",IF(AND(IFERROR($H6283,0)&gt;0,LEN(TRIM($K6283&amp;""))&gt;0,IFERROR(LOOKUP(2,1/((LISTS!$M$2:$M$13&lt;&gt;"")*ISNUMBER(SEARCH(LISTS!$M$2:$M$13,$I6283))),LISTS!$N$2:$N$13),"NO")="SI"),"SI","NO"))</f>
        <v/>
      </c>
      <c r="M6283" s="9">
        <f>IF(COUNTA($A6283:$K6283)=0,"",IF($K6283&lt;&gt;"",IF(COUNTIF($K$19:$K6283,$K6283)&gt;1,"SI","NO"),IF(COUNTIFS($A$19:$A6283,$A6283,$C$19:$C6283,$C6283,$J$19:$J6283,$J6283,$D$19:$D6283,$D6283)&gt;1,"SI","NO")))</f>
        <v/>
      </c>
      <c r="N6283" s="11">
        <f>IF(COUNTA($A6283:$K6283)=0,"",IF(AND($L6283="SI",$M6283="NO"),IFERROR($H6283,0),0))</f>
        <v/>
      </c>
      <c r="O6283" s="9">
        <f>IF(COUNTA($A6283:$K6283)=0,"",IF($M6283="SI","CUFE o factura duplicada dentro del reporte; no se suma dos veces",IF(IFERROR($H6283,0)&lt;=0,"DIAN reporta valor susceptible 0",IF($L6283="NO",IFERROR(LOOKUP(2,1/((LISTS!$M$2:$M$13&lt;&gt;"")*ISNUMBER(SEARCH(LISTS!$M$2:$M$13,$I6283))),LISTS!$O$2:$O$13),"Medio de pago no elegible o no identificado por DIAN"),"Apta automaticamente por pago electronico y base positiva"))))</f>
        <v/>
      </c>
    </row>
    <row r="6284">
      <c r="A6284" s="9" t="n"/>
      <c r="B6284" s="9" t="n"/>
      <c r="C6284" s="12" t="n"/>
      <c r="D6284" s="11" t="n"/>
      <c r="E6284" s="11" t="n"/>
      <c r="F6284" s="11" t="n"/>
      <c r="G6284" s="11" t="n"/>
      <c r="H6284" s="11" t="n"/>
      <c r="I6284" s="9" t="n"/>
      <c r="J6284" s="9" t="n"/>
      <c r="K6284" s="9" t="n"/>
      <c r="L6284" s="9">
        <f>IF(COUNTA($A6284:$K6284)=0,"",IF(AND(IFERROR($H6284,0)&gt;0,LEN(TRIM($K6284&amp;""))&gt;0,IFERROR(LOOKUP(2,1/((LISTS!$M$2:$M$13&lt;&gt;"")*ISNUMBER(SEARCH(LISTS!$M$2:$M$13,$I6284))),LISTS!$N$2:$N$13),"NO")="SI"),"SI","NO"))</f>
        <v/>
      </c>
      <c r="M6284" s="9">
        <f>IF(COUNTA($A6284:$K6284)=0,"",IF($K6284&lt;&gt;"",IF(COUNTIF($K$19:$K6284,$K6284)&gt;1,"SI","NO"),IF(COUNTIFS($A$19:$A6284,$A6284,$C$19:$C6284,$C6284,$J$19:$J6284,$J6284,$D$19:$D6284,$D6284)&gt;1,"SI","NO")))</f>
        <v/>
      </c>
      <c r="N6284" s="11">
        <f>IF(COUNTA($A6284:$K6284)=0,"",IF(AND($L6284="SI",$M6284="NO"),IFERROR($H6284,0),0))</f>
        <v/>
      </c>
      <c r="O6284" s="9">
        <f>IF(COUNTA($A6284:$K6284)=0,"",IF($M6284="SI","CUFE o factura duplicada dentro del reporte; no se suma dos veces",IF(IFERROR($H6284,0)&lt;=0,"DIAN reporta valor susceptible 0",IF($L6284="NO",IFERROR(LOOKUP(2,1/((LISTS!$M$2:$M$13&lt;&gt;"")*ISNUMBER(SEARCH(LISTS!$M$2:$M$13,$I6284))),LISTS!$O$2:$O$13),"Medio de pago no elegible o no identificado por DIAN"),"Apta automaticamente por pago electronico y base positiva"))))</f>
        <v/>
      </c>
    </row>
    <row r="6285">
      <c r="A6285" s="9" t="n"/>
      <c r="B6285" s="9" t="n"/>
      <c r="C6285" s="12" t="n"/>
      <c r="D6285" s="11" t="n"/>
      <c r="E6285" s="11" t="n"/>
      <c r="F6285" s="11" t="n"/>
      <c r="G6285" s="11" t="n"/>
      <c r="H6285" s="11" t="n"/>
      <c r="I6285" s="9" t="n"/>
      <c r="J6285" s="9" t="n"/>
      <c r="K6285" s="9" t="n"/>
      <c r="L6285" s="9">
        <f>IF(COUNTA($A6285:$K6285)=0,"",IF(AND(IFERROR($H6285,0)&gt;0,LEN(TRIM($K6285&amp;""))&gt;0,IFERROR(LOOKUP(2,1/((LISTS!$M$2:$M$13&lt;&gt;"")*ISNUMBER(SEARCH(LISTS!$M$2:$M$13,$I6285))),LISTS!$N$2:$N$13),"NO")="SI"),"SI","NO"))</f>
        <v/>
      </c>
      <c r="M6285" s="9">
        <f>IF(COUNTA($A6285:$K6285)=0,"",IF($K6285&lt;&gt;"",IF(COUNTIF($K$19:$K6285,$K6285)&gt;1,"SI","NO"),IF(COUNTIFS($A$19:$A6285,$A6285,$C$19:$C6285,$C6285,$J$19:$J6285,$J6285,$D$19:$D6285,$D6285)&gt;1,"SI","NO")))</f>
        <v/>
      </c>
      <c r="N6285" s="11">
        <f>IF(COUNTA($A6285:$K6285)=0,"",IF(AND($L6285="SI",$M6285="NO"),IFERROR($H6285,0),0))</f>
        <v/>
      </c>
      <c r="O6285" s="9">
        <f>IF(COUNTA($A6285:$K6285)=0,"",IF($M6285="SI","CUFE o factura duplicada dentro del reporte; no se suma dos veces",IF(IFERROR($H6285,0)&lt;=0,"DIAN reporta valor susceptible 0",IF($L6285="NO",IFERROR(LOOKUP(2,1/((LISTS!$M$2:$M$13&lt;&gt;"")*ISNUMBER(SEARCH(LISTS!$M$2:$M$13,$I6285))),LISTS!$O$2:$O$13),"Medio de pago no elegible o no identificado por DIAN"),"Apta automaticamente por pago electronico y base positiva"))))</f>
        <v/>
      </c>
    </row>
    <row r="6286">
      <c r="A6286" s="9" t="n"/>
      <c r="B6286" s="9" t="n"/>
      <c r="C6286" s="12" t="n"/>
      <c r="D6286" s="11" t="n"/>
      <c r="E6286" s="11" t="n"/>
      <c r="F6286" s="11" t="n"/>
      <c r="G6286" s="11" t="n"/>
      <c r="H6286" s="11" t="n"/>
      <c r="I6286" s="9" t="n"/>
      <c r="J6286" s="9" t="n"/>
      <c r="K6286" s="9" t="n"/>
      <c r="L6286" s="9">
        <f>IF(COUNTA($A6286:$K6286)=0,"",IF(AND(IFERROR($H6286,0)&gt;0,LEN(TRIM($K6286&amp;""))&gt;0,IFERROR(LOOKUP(2,1/((LISTS!$M$2:$M$13&lt;&gt;"")*ISNUMBER(SEARCH(LISTS!$M$2:$M$13,$I6286))),LISTS!$N$2:$N$13),"NO")="SI"),"SI","NO"))</f>
        <v/>
      </c>
      <c r="M6286" s="9">
        <f>IF(COUNTA($A6286:$K6286)=0,"",IF($K6286&lt;&gt;"",IF(COUNTIF($K$19:$K6286,$K6286)&gt;1,"SI","NO"),IF(COUNTIFS($A$19:$A6286,$A6286,$C$19:$C6286,$C6286,$J$19:$J6286,$J6286,$D$19:$D6286,$D6286)&gt;1,"SI","NO")))</f>
        <v/>
      </c>
      <c r="N6286" s="11">
        <f>IF(COUNTA($A6286:$K6286)=0,"",IF(AND($L6286="SI",$M6286="NO"),IFERROR($H6286,0),0))</f>
        <v/>
      </c>
      <c r="O6286" s="9">
        <f>IF(COUNTA($A6286:$K6286)=0,"",IF($M6286="SI","CUFE o factura duplicada dentro del reporte; no se suma dos veces",IF(IFERROR($H6286,0)&lt;=0,"DIAN reporta valor susceptible 0",IF($L6286="NO",IFERROR(LOOKUP(2,1/((LISTS!$M$2:$M$13&lt;&gt;"")*ISNUMBER(SEARCH(LISTS!$M$2:$M$13,$I6286))),LISTS!$O$2:$O$13),"Medio de pago no elegible o no identificado por DIAN"),"Apta automaticamente por pago electronico y base positiva"))))</f>
        <v/>
      </c>
    </row>
    <row r="6287">
      <c r="A6287" s="9" t="n"/>
      <c r="B6287" s="9" t="n"/>
      <c r="C6287" s="12" t="n"/>
      <c r="D6287" s="11" t="n"/>
      <c r="E6287" s="11" t="n"/>
      <c r="F6287" s="11" t="n"/>
      <c r="G6287" s="11" t="n"/>
      <c r="H6287" s="11" t="n"/>
      <c r="I6287" s="9" t="n"/>
      <c r="J6287" s="9" t="n"/>
      <c r="K6287" s="9" t="n"/>
      <c r="L6287" s="9">
        <f>IF(COUNTA($A6287:$K6287)=0,"",IF(AND(IFERROR($H6287,0)&gt;0,LEN(TRIM($K6287&amp;""))&gt;0,IFERROR(LOOKUP(2,1/((LISTS!$M$2:$M$13&lt;&gt;"")*ISNUMBER(SEARCH(LISTS!$M$2:$M$13,$I6287))),LISTS!$N$2:$N$13),"NO")="SI"),"SI","NO"))</f>
        <v/>
      </c>
      <c r="M6287" s="9">
        <f>IF(COUNTA($A6287:$K6287)=0,"",IF($K6287&lt;&gt;"",IF(COUNTIF($K$19:$K6287,$K6287)&gt;1,"SI","NO"),IF(COUNTIFS($A$19:$A6287,$A6287,$C$19:$C6287,$C6287,$J$19:$J6287,$J6287,$D$19:$D6287,$D6287)&gt;1,"SI","NO")))</f>
        <v/>
      </c>
      <c r="N6287" s="11">
        <f>IF(COUNTA($A6287:$K6287)=0,"",IF(AND($L6287="SI",$M6287="NO"),IFERROR($H6287,0),0))</f>
        <v/>
      </c>
      <c r="O6287" s="9">
        <f>IF(COUNTA($A6287:$K6287)=0,"",IF($M6287="SI","CUFE o factura duplicada dentro del reporte; no se suma dos veces",IF(IFERROR($H6287,0)&lt;=0,"DIAN reporta valor susceptible 0",IF($L6287="NO",IFERROR(LOOKUP(2,1/((LISTS!$M$2:$M$13&lt;&gt;"")*ISNUMBER(SEARCH(LISTS!$M$2:$M$13,$I6287))),LISTS!$O$2:$O$13),"Medio de pago no elegible o no identificado por DIAN"),"Apta automaticamente por pago electronico y base positiva"))))</f>
        <v/>
      </c>
    </row>
    <row r="6288">
      <c r="A6288" s="9" t="n"/>
      <c r="B6288" s="9" t="n"/>
      <c r="C6288" s="12" t="n"/>
      <c r="D6288" s="11" t="n"/>
      <c r="E6288" s="11" t="n"/>
      <c r="F6288" s="11" t="n"/>
      <c r="G6288" s="11" t="n"/>
      <c r="H6288" s="11" t="n"/>
      <c r="I6288" s="9" t="n"/>
      <c r="J6288" s="9" t="n"/>
      <c r="K6288" s="9" t="n"/>
      <c r="L6288" s="9">
        <f>IF(COUNTA($A6288:$K6288)=0,"",IF(AND(IFERROR($H6288,0)&gt;0,LEN(TRIM($K6288&amp;""))&gt;0,IFERROR(LOOKUP(2,1/((LISTS!$M$2:$M$13&lt;&gt;"")*ISNUMBER(SEARCH(LISTS!$M$2:$M$13,$I6288))),LISTS!$N$2:$N$13),"NO")="SI"),"SI","NO"))</f>
        <v/>
      </c>
      <c r="M6288" s="9">
        <f>IF(COUNTA($A6288:$K6288)=0,"",IF($K6288&lt;&gt;"",IF(COUNTIF($K$19:$K6288,$K6288)&gt;1,"SI","NO"),IF(COUNTIFS($A$19:$A6288,$A6288,$C$19:$C6288,$C6288,$J$19:$J6288,$J6288,$D$19:$D6288,$D6288)&gt;1,"SI","NO")))</f>
        <v/>
      </c>
      <c r="N6288" s="11">
        <f>IF(COUNTA($A6288:$K6288)=0,"",IF(AND($L6288="SI",$M6288="NO"),IFERROR($H6288,0),0))</f>
        <v/>
      </c>
      <c r="O6288" s="9">
        <f>IF(COUNTA($A6288:$K6288)=0,"",IF($M6288="SI","CUFE o factura duplicada dentro del reporte; no se suma dos veces",IF(IFERROR($H6288,0)&lt;=0,"DIAN reporta valor susceptible 0",IF($L6288="NO",IFERROR(LOOKUP(2,1/((LISTS!$M$2:$M$13&lt;&gt;"")*ISNUMBER(SEARCH(LISTS!$M$2:$M$13,$I6288))),LISTS!$O$2:$O$13),"Medio de pago no elegible o no identificado por DIAN"),"Apta automaticamente por pago electronico y base positiva"))))</f>
        <v/>
      </c>
    </row>
    <row r="6289">
      <c r="A6289" s="9" t="n"/>
      <c r="B6289" s="9" t="n"/>
      <c r="C6289" s="12" t="n"/>
      <c r="D6289" s="11" t="n"/>
      <c r="E6289" s="11" t="n"/>
      <c r="F6289" s="11" t="n"/>
      <c r="G6289" s="11" t="n"/>
      <c r="H6289" s="11" t="n"/>
      <c r="I6289" s="9" t="n"/>
      <c r="J6289" s="9" t="n"/>
      <c r="K6289" s="9" t="n"/>
      <c r="L6289" s="9">
        <f>IF(COUNTA($A6289:$K6289)=0,"",IF(AND(IFERROR($H6289,0)&gt;0,LEN(TRIM($K6289&amp;""))&gt;0,IFERROR(LOOKUP(2,1/((LISTS!$M$2:$M$13&lt;&gt;"")*ISNUMBER(SEARCH(LISTS!$M$2:$M$13,$I6289))),LISTS!$N$2:$N$13),"NO")="SI"),"SI","NO"))</f>
        <v/>
      </c>
      <c r="M6289" s="9">
        <f>IF(COUNTA($A6289:$K6289)=0,"",IF($K6289&lt;&gt;"",IF(COUNTIF($K$19:$K6289,$K6289)&gt;1,"SI","NO"),IF(COUNTIFS($A$19:$A6289,$A6289,$C$19:$C6289,$C6289,$J$19:$J6289,$J6289,$D$19:$D6289,$D6289)&gt;1,"SI","NO")))</f>
        <v/>
      </c>
      <c r="N6289" s="11">
        <f>IF(COUNTA($A6289:$K6289)=0,"",IF(AND($L6289="SI",$M6289="NO"),IFERROR($H6289,0),0))</f>
        <v/>
      </c>
      <c r="O6289" s="9">
        <f>IF(COUNTA($A6289:$K6289)=0,"",IF($M6289="SI","CUFE o factura duplicada dentro del reporte; no se suma dos veces",IF(IFERROR($H6289,0)&lt;=0,"DIAN reporta valor susceptible 0",IF($L6289="NO",IFERROR(LOOKUP(2,1/((LISTS!$M$2:$M$13&lt;&gt;"")*ISNUMBER(SEARCH(LISTS!$M$2:$M$13,$I6289))),LISTS!$O$2:$O$13),"Medio de pago no elegible o no identificado por DIAN"),"Apta automaticamente por pago electronico y base positiva"))))</f>
        <v/>
      </c>
    </row>
    <row r="6290">
      <c r="A6290" s="9" t="n"/>
      <c r="B6290" s="9" t="n"/>
      <c r="C6290" s="12" t="n"/>
      <c r="D6290" s="11" t="n"/>
      <c r="E6290" s="11" t="n"/>
      <c r="F6290" s="11" t="n"/>
      <c r="G6290" s="11" t="n"/>
      <c r="H6290" s="11" t="n"/>
      <c r="I6290" s="9" t="n"/>
      <c r="J6290" s="9" t="n"/>
      <c r="K6290" s="9" t="n"/>
      <c r="L6290" s="9">
        <f>IF(COUNTA($A6290:$K6290)=0,"",IF(AND(IFERROR($H6290,0)&gt;0,LEN(TRIM($K6290&amp;""))&gt;0,IFERROR(LOOKUP(2,1/((LISTS!$M$2:$M$13&lt;&gt;"")*ISNUMBER(SEARCH(LISTS!$M$2:$M$13,$I6290))),LISTS!$N$2:$N$13),"NO")="SI"),"SI","NO"))</f>
        <v/>
      </c>
      <c r="M6290" s="9">
        <f>IF(COUNTA($A6290:$K6290)=0,"",IF($K6290&lt;&gt;"",IF(COUNTIF($K$19:$K6290,$K6290)&gt;1,"SI","NO"),IF(COUNTIFS($A$19:$A6290,$A6290,$C$19:$C6290,$C6290,$J$19:$J6290,$J6290,$D$19:$D6290,$D6290)&gt;1,"SI","NO")))</f>
        <v/>
      </c>
      <c r="N6290" s="11">
        <f>IF(COUNTA($A6290:$K6290)=0,"",IF(AND($L6290="SI",$M6290="NO"),IFERROR($H6290,0),0))</f>
        <v/>
      </c>
      <c r="O6290" s="9">
        <f>IF(COUNTA($A6290:$K6290)=0,"",IF($M6290="SI","CUFE o factura duplicada dentro del reporte; no se suma dos veces",IF(IFERROR($H6290,0)&lt;=0,"DIAN reporta valor susceptible 0",IF($L6290="NO",IFERROR(LOOKUP(2,1/((LISTS!$M$2:$M$13&lt;&gt;"")*ISNUMBER(SEARCH(LISTS!$M$2:$M$13,$I6290))),LISTS!$O$2:$O$13),"Medio de pago no elegible o no identificado por DIAN"),"Apta automaticamente por pago electronico y base positiva"))))</f>
        <v/>
      </c>
    </row>
    <row r="6291">
      <c r="A6291" s="9" t="n"/>
      <c r="B6291" s="9" t="n"/>
      <c r="C6291" s="12" t="n"/>
      <c r="D6291" s="11" t="n"/>
      <c r="E6291" s="11" t="n"/>
      <c r="F6291" s="11" t="n"/>
      <c r="G6291" s="11" t="n"/>
      <c r="H6291" s="11" t="n"/>
      <c r="I6291" s="9" t="n"/>
      <c r="J6291" s="9" t="n"/>
      <c r="K6291" s="9" t="n"/>
      <c r="L6291" s="9">
        <f>IF(COUNTA($A6291:$K6291)=0,"",IF(AND(IFERROR($H6291,0)&gt;0,LEN(TRIM($K6291&amp;""))&gt;0,IFERROR(LOOKUP(2,1/((LISTS!$M$2:$M$13&lt;&gt;"")*ISNUMBER(SEARCH(LISTS!$M$2:$M$13,$I6291))),LISTS!$N$2:$N$13),"NO")="SI"),"SI","NO"))</f>
        <v/>
      </c>
      <c r="M6291" s="9">
        <f>IF(COUNTA($A6291:$K6291)=0,"",IF($K6291&lt;&gt;"",IF(COUNTIF($K$19:$K6291,$K6291)&gt;1,"SI","NO"),IF(COUNTIFS($A$19:$A6291,$A6291,$C$19:$C6291,$C6291,$J$19:$J6291,$J6291,$D$19:$D6291,$D6291)&gt;1,"SI","NO")))</f>
        <v/>
      </c>
      <c r="N6291" s="11">
        <f>IF(COUNTA($A6291:$K6291)=0,"",IF(AND($L6291="SI",$M6291="NO"),IFERROR($H6291,0),0))</f>
        <v/>
      </c>
      <c r="O6291" s="9">
        <f>IF(COUNTA($A6291:$K6291)=0,"",IF($M6291="SI","CUFE o factura duplicada dentro del reporte; no se suma dos veces",IF(IFERROR($H6291,0)&lt;=0,"DIAN reporta valor susceptible 0",IF($L6291="NO",IFERROR(LOOKUP(2,1/((LISTS!$M$2:$M$13&lt;&gt;"")*ISNUMBER(SEARCH(LISTS!$M$2:$M$13,$I6291))),LISTS!$O$2:$O$13),"Medio de pago no elegible o no identificado por DIAN"),"Apta automaticamente por pago electronico y base positiva"))))</f>
        <v/>
      </c>
    </row>
    <row r="6292">
      <c r="A6292" s="9" t="n"/>
      <c r="B6292" s="9" t="n"/>
      <c r="C6292" s="12" t="n"/>
      <c r="D6292" s="11" t="n"/>
      <c r="E6292" s="11" t="n"/>
      <c r="F6292" s="11" t="n"/>
      <c r="G6292" s="11" t="n"/>
      <c r="H6292" s="11" t="n"/>
      <c r="I6292" s="9" t="n"/>
      <c r="J6292" s="9" t="n"/>
      <c r="K6292" s="9" t="n"/>
      <c r="L6292" s="9">
        <f>IF(COUNTA($A6292:$K6292)=0,"",IF(AND(IFERROR($H6292,0)&gt;0,LEN(TRIM($K6292&amp;""))&gt;0,IFERROR(LOOKUP(2,1/((LISTS!$M$2:$M$13&lt;&gt;"")*ISNUMBER(SEARCH(LISTS!$M$2:$M$13,$I6292))),LISTS!$N$2:$N$13),"NO")="SI"),"SI","NO"))</f>
        <v/>
      </c>
      <c r="M6292" s="9">
        <f>IF(COUNTA($A6292:$K6292)=0,"",IF($K6292&lt;&gt;"",IF(COUNTIF($K$19:$K6292,$K6292)&gt;1,"SI","NO"),IF(COUNTIFS($A$19:$A6292,$A6292,$C$19:$C6292,$C6292,$J$19:$J6292,$J6292,$D$19:$D6292,$D6292)&gt;1,"SI","NO")))</f>
        <v/>
      </c>
      <c r="N6292" s="11">
        <f>IF(COUNTA($A6292:$K6292)=0,"",IF(AND($L6292="SI",$M6292="NO"),IFERROR($H6292,0),0))</f>
        <v/>
      </c>
      <c r="O6292" s="9">
        <f>IF(COUNTA($A6292:$K6292)=0,"",IF($M6292="SI","CUFE o factura duplicada dentro del reporte; no se suma dos veces",IF(IFERROR($H6292,0)&lt;=0,"DIAN reporta valor susceptible 0",IF($L6292="NO",IFERROR(LOOKUP(2,1/((LISTS!$M$2:$M$13&lt;&gt;"")*ISNUMBER(SEARCH(LISTS!$M$2:$M$13,$I6292))),LISTS!$O$2:$O$13),"Medio de pago no elegible o no identificado por DIAN"),"Apta automaticamente por pago electronico y base positiva"))))</f>
        <v/>
      </c>
    </row>
    <row r="6293">
      <c r="A6293" s="9" t="n"/>
      <c r="B6293" s="9" t="n"/>
      <c r="C6293" s="12" t="n"/>
      <c r="D6293" s="11" t="n"/>
      <c r="E6293" s="11" t="n"/>
      <c r="F6293" s="11" t="n"/>
      <c r="G6293" s="11" t="n"/>
      <c r="H6293" s="11" t="n"/>
      <c r="I6293" s="9" t="n"/>
      <c r="J6293" s="9" t="n"/>
      <c r="K6293" s="9" t="n"/>
      <c r="L6293" s="9">
        <f>IF(COUNTA($A6293:$K6293)=0,"",IF(AND(IFERROR($H6293,0)&gt;0,LEN(TRIM($K6293&amp;""))&gt;0,IFERROR(LOOKUP(2,1/((LISTS!$M$2:$M$13&lt;&gt;"")*ISNUMBER(SEARCH(LISTS!$M$2:$M$13,$I6293))),LISTS!$N$2:$N$13),"NO")="SI"),"SI","NO"))</f>
        <v/>
      </c>
      <c r="M6293" s="9">
        <f>IF(COUNTA($A6293:$K6293)=0,"",IF($K6293&lt;&gt;"",IF(COUNTIF($K$19:$K6293,$K6293)&gt;1,"SI","NO"),IF(COUNTIFS($A$19:$A6293,$A6293,$C$19:$C6293,$C6293,$J$19:$J6293,$J6293,$D$19:$D6293,$D6293)&gt;1,"SI","NO")))</f>
        <v/>
      </c>
      <c r="N6293" s="11">
        <f>IF(COUNTA($A6293:$K6293)=0,"",IF(AND($L6293="SI",$M6293="NO"),IFERROR($H6293,0),0))</f>
        <v/>
      </c>
      <c r="O6293" s="9">
        <f>IF(COUNTA($A6293:$K6293)=0,"",IF($M6293="SI","CUFE o factura duplicada dentro del reporte; no se suma dos veces",IF(IFERROR($H6293,0)&lt;=0,"DIAN reporta valor susceptible 0",IF($L6293="NO",IFERROR(LOOKUP(2,1/((LISTS!$M$2:$M$13&lt;&gt;"")*ISNUMBER(SEARCH(LISTS!$M$2:$M$13,$I6293))),LISTS!$O$2:$O$13),"Medio de pago no elegible o no identificado por DIAN"),"Apta automaticamente por pago electronico y base positiva"))))</f>
        <v/>
      </c>
    </row>
    <row r="6294">
      <c r="A6294" s="9" t="n"/>
      <c r="B6294" s="9" t="n"/>
      <c r="C6294" s="12" t="n"/>
      <c r="D6294" s="11" t="n"/>
      <c r="E6294" s="11" t="n"/>
      <c r="F6294" s="11" t="n"/>
      <c r="G6294" s="11" t="n"/>
      <c r="H6294" s="11" t="n"/>
      <c r="I6294" s="9" t="n"/>
      <c r="J6294" s="9" t="n"/>
      <c r="K6294" s="9" t="n"/>
      <c r="L6294" s="9">
        <f>IF(COUNTA($A6294:$K6294)=0,"",IF(AND(IFERROR($H6294,0)&gt;0,LEN(TRIM($K6294&amp;""))&gt;0,IFERROR(LOOKUP(2,1/((LISTS!$M$2:$M$13&lt;&gt;"")*ISNUMBER(SEARCH(LISTS!$M$2:$M$13,$I6294))),LISTS!$N$2:$N$13),"NO")="SI"),"SI","NO"))</f>
        <v/>
      </c>
      <c r="M6294" s="9">
        <f>IF(COUNTA($A6294:$K6294)=0,"",IF($K6294&lt;&gt;"",IF(COUNTIF($K$19:$K6294,$K6294)&gt;1,"SI","NO"),IF(COUNTIFS($A$19:$A6294,$A6294,$C$19:$C6294,$C6294,$J$19:$J6294,$J6294,$D$19:$D6294,$D6294)&gt;1,"SI","NO")))</f>
        <v/>
      </c>
      <c r="N6294" s="11">
        <f>IF(COUNTA($A6294:$K6294)=0,"",IF(AND($L6294="SI",$M6294="NO"),IFERROR($H6294,0),0))</f>
        <v/>
      </c>
      <c r="O6294" s="9">
        <f>IF(COUNTA($A6294:$K6294)=0,"",IF($M6294="SI","CUFE o factura duplicada dentro del reporte; no se suma dos veces",IF(IFERROR($H6294,0)&lt;=0,"DIAN reporta valor susceptible 0",IF($L6294="NO",IFERROR(LOOKUP(2,1/((LISTS!$M$2:$M$13&lt;&gt;"")*ISNUMBER(SEARCH(LISTS!$M$2:$M$13,$I6294))),LISTS!$O$2:$O$13),"Medio de pago no elegible o no identificado por DIAN"),"Apta automaticamente por pago electronico y base positiva"))))</f>
        <v/>
      </c>
    </row>
    <row r="6295">
      <c r="A6295" s="9" t="n"/>
      <c r="B6295" s="9" t="n"/>
      <c r="C6295" s="12" t="n"/>
      <c r="D6295" s="11" t="n"/>
      <c r="E6295" s="11" t="n"/>
      <c r="F6295" s="11" t="n"/>
      <c r="G6295" s="11" t="n"/>
      <c r="H6295" s="11" t="n"/>
      <c r="I6295" s="9" t="n"/>
      <c r="J6295" s="9" t="n"/>
      <c r="K6295" s="9" t="n"/>
      <c r="L6295" s="9">
        <f>IF(COUNTA($A6295:$K6295)=0,"",IF(AND(IFERROR($H6295,0)&gt;0,LEN(TRIM($K6295&amp;""))&gt;0,IFERROR(LOOKUP(2,1/((LISTS!$M$2:$M$13&lt;&gt;"")*ISNUMBER(SEARCH(LISTS!$M$2:$M$13,$I6295))),LISTS!$N$2:$N$13),"NO")="SI"),"SI","NO"))</f>
        <v/>
      </c>
      <c r="M6295" s="9">
        <f>IF(COUNTA($A6295:$K6295)=0,"",IF($K6295&lt;&gt;"",IF(COUNTIF($K$19:$K6295,$K6295)&gt;1,"SI","NO"),IF(COUNTIFS($A$19:$A6295,$A6295,$C$19:$C6295,$C6295,$J$19:$J6295,$J6295,$D$19:$D6295,$D6295)&gt;1,"SI","NO")))</f>
        <v/>
      </c>
      <c r="N6295" s="11">
        <f>IF(COUNTA($A6295:$K6295)=0,"",IF(AND($L6295="SI",$M6295="NO"),IFERROR($H6295,0),0))</f>
        <v/>
      </c>
      <c r="O6295" s="9">
        <f>IF(COUNTA($A6295:$K6295)=0,"",IF($M6295="SI","CUFE o factura duplicada dentro del reporte; no se suma dos veces",IF(IFERROR($H6295,0)&lt;=0,"DIAN reporta valor susceptible 0",IF($L6295="NO",IFERROR(LOOKUP(2,1/((LISTS!$M$2:$M$13&lt;&gt;"")*ISNUMBER(SEARCH(LISTS!$M$2:$M$13,$I6295))),LISTS!$O$2:$O$13),"Medio de pago no elegible o no identificado por DIAN"),"Apta automaticamente por pago electronico y base positiva"))))</f>
        <v/>
      </c>
    </row>
    <row r="6296">
      <c r="A6296" s="9" t="n"/>
      <c r="B6296" s="9" t="n"/>
      <c r="C6296" s="12" t="n"/>
      <c r="D6296" s="11" t="n"/>
      <c r="E6296" s="11" t="n"/>
      <c r="F6296" s="11" t="n"/>
      <c r="G6296" s="11" t="n"/>
      <c r="H6296" s="11" t="n"/>
      <c r="I6296" s="9" t="n"/>
      <c r="J6296" s="9" t="n"/>
      <c r="K6296" s="9" t="n"/>
      <c r="L6296" s="9">
        <f>IF(COUNTA($A6296:$K6296)=0,"",IF(AND(IFERROR($H6296,0)&gt;0,LEN(TRIM($K6296&amp;""))&gt;0,IFERROR(LOOKUP(2,1/((LISTS!$M$2:$M$13&lt;&gt;"")*ISNUMBER(SEARCH(LISTS!$M$2:$M$13,$I6296))),LISTS!$N$2:$N$13),"NO")="SI"),"SI","NO"))</f>
        <v/>
      </c>
      <c r="M6296" s="9">
        <f>IF(COUNTA($A6296:$K6296)=0,"",IF($K6296&lt;&gt;"",IF(COUNTIF($K$19:$K6296,$K6296)&gt;1,"SI","NO"),IF(COUNTIFS($A$19:$A6296,$A6296,$C$19:$C6296,$C6296,$J$19:$J6296,$J6296,$D$19:$D6296,$D6296)&gt;1,"SI","NO")))</f>
        <v/>
      </c>
      <c r="N6296" s="11">
        <f>IF(COUNTA($A6296:$K6296)=0,"",IF(AND($L6296="SI",$M6296="NO"),IFERROR($H6296,0),0))</f>
        <v/>
      </c>
      <c r="O6296" s="9">
        <f>IF(COUNTA($A6296:$K6296)=0,"",IF($M6296="SI","CUFE o factura duplicada dentro del reporte; no se suma dos veces",IF(IFERROR($H6296,0)&lt;=0,"DIAN reporta valor susceptible 0",IF($L6296="NO",IFERROR(LOOKUP(2,1/((LISTS!$M$2:$M$13&lt;&gt;"")*ISNUMBER(SEARCH(LISTS!$M$2:$M$13,$I6296))),LISTS!$O$2:$O$13),"Medio de pago no elegible o no identificado por DIAN"),"Apta automaticamente por pago electronico y base positiva"))))</f>
        <v/>
      </c>
    </row>
    <row r="6297">
      <c r="A6297" s="9" t="n"/>
      <c r="B6297" s="9" t="n"/>
      <c r="C6297" s="12" t="n"/>
      <c r="D6297" s="11" t="n"/>
      <c r="E6297" s="11" t="n"/>
      <c r="F6297" s="11" t="n"/>
      <c r="G6297" s="11" t="n"/>
      <c r="H6297" s="11" t="n"/>
      <c r="I6297" s="9" t="n"/>
      <c r="J6297" s="9" t="n"/>
      <c r="K6297" s="9" t="n"/>
      <c r="L6297" s="9">
        <f>IF(COUNTA($A6297:$K6297)=0,"",IF(AND(IFERROR($H6297,0)&gt;0,LEN(TRIM($K6297&amp;""))&gt;0,IFERROR(LOOKUP(2,1/((LISTS!$M$2:$M$13&lt;&gt;"")*ISNUMBER(SEARCH(LISTS!$M$2:$M$13,$I6297))),LISTS!$N$2:$N$13),"NO")="SI"),"SI","NO"))</f>
        <v/>
      </c>
      <c r="M6297" s="9">
        <f>IF(COUNTA($A6297:$K6297)=0,"",IF($K6297&lt;&gt;"",IF(COUNTIF($K$19:$K6297,$K6297)&gt;1,"SI","NO"),IF(COUNTIFS($A$19:$A6297,$A6297,$C$19:$C6297,$C6297,$J$19:$J6297,$J6297,$D$19:$D6297,$D6297)&gt;1,"SI","NO")))</f>
        <v/>
      </c>
      <c r="N6297" s="11">
        <f>IF(COUNTA($A6297:$K6297)=0,"",IF(AND($L6297="SI",$M6297="NO"),IFERROR($H6297,0),0))</f>
        <v/>
      </c>
      <c r="O6297" s="9">
        <f>IF(COUNTA($A6297:$K6297)=0,"",IF($M6297="SI","CUFE o factura duplicada dentro del reporte; no se suma dos veces",IF(IFERROR($H6297,0)&lt;=0,"DIAN reporta valor susceptible 0",IF($L6297="NO",IFERROR(LOOKUP(2,1/((LISTS!$M$2:$M$13&lt;&gt;"")*ISNUMBER(SEARCH(LISTS!$M$2:$M$13,$I6297))),LISTS!$O$2:$O$13),"Medio de pago no elegible o no identificado por DIAN"),"Apta automaticamente por pago electronico y base positiva"))))</f>
        <v/>
      </c>
    </row>
    <row r="6298">
      <c r="A6298" s="9" t="n"/>
      <c r="B6298" s="9" t="n"/>
      <c r="C6298" s="12" t="n"/>
      <c r="D6298" s="11" t="n"/>
      <c r="E6298" s="11" t="n"/>
      <c r="F6298" s="11" t="n"/>
      <c r="G6298" s="11" t="n"/>
      <c r="H6298" s="11" t="n"/>
      <c r="I6298" s="9" t="n"/>
      <c r="J6298" s="9" t="n"/>
      <c r="K6298" s="9" t="n"/>
      <c r="L6298" s="9">
        <f>IF(COUNTA($A6298:$K6298)=0,"",IF(AND(IFERROR($H6298,0)&gt;0,LEN(TRIM($K6298&amp;""))&gt;0,IFERROR(LOOKUP(2,1/((LISTS!$M$2:$M$13&lt;&gt;"")*ISNUMBER(SEARCH(LISTS!$M$2:$M$13,$I6298))),LISTS!$N$2:$N$13),"NO")="SI"),"SI","NO"))</f>
        <v/>
      </c>
      <c r="M6298" s="9">
        <f>IF(COUNTA($A6298:$K6298)=0,"",IF($K6298&lt;&gt;"",IF(COUNTIF($K$19:$K6298,$K6298)&gt;1,"SI","NO"),IF(COUNTIFS($A$19:$A6298,$A6298,$C$19:$C6298,$C6298,$J$19:$J6298,$J6298,$D$19:$D6298,$D6298)&gt;1,"SI","NO")))</f>
        <v/>
      </c>
      <c r="N6298" s="11">
        <f>IF(COUNTA($A6298:$K6298)=0,"",IF(AND($L6298="SI",$M6298="NO"),IFERROR($H6298,0),0))</f>
        <v/>
      </c>
      <c r="O6298" s="9">
        <f>IF(COUNTA($A6298:$K6298)=0,"",IF($M6298="SI","CUFE o factura duplicada dentro del reporte; no se suma dos veces",IF(IFERROR($H6298,0)&lt;=0,"DIAN reporta valor susceptible 0",IF($L6298="NO",IFERROR(LOOKUP(2,1/((LISTS!$M$2:$M$13&lt;&gt;"")*ISNUMBER(SEARCH(LISTS!$M$2:$M$13,$I6298))),LISTS!$O$2:$O$13),"Medio de pago no elegible o no identificado por DIAN"),"Apta automaticamente por pago electronico y base positiva"))))</f>
        <v/>
      </c>
    </row>
    <row r="6299">
      <c r="A6299" s="9" t="n"/>
      <c r="B6299" s="9" t="n"/>
      <c r="C6299" s="12" t="n"/>
      <c r="D6299" s="11" t="n"/>
      <c r="E6299" s="11" t="n"/>
      <c r="F6299" s="11" t="n"/>
      <c r="G6299" s="11" t="n"/>
      <c r="H6299" s="11" t="n"/>
      <c r="I6299" s="9" t="n"/>
      <c r="J6299" s="9" t="n"/>
      <c r="K6299" s="9" t="n"/>
      <c r="L6299" s="9">
        <f>IF(COUNTA($A6299:$K6299)=0,"",IF(AND(IFERROR($H6299,0)&gt;0,LEN(TRIM($K6299&amp;""))&gt;0,IFERROR(LOOKUP(2,1/((LISTS!$M$2:$M$13&lt;&gt;"")*ISNUMBER(SEARCH(LISTS!$M$2:$M$13,$I6299))),LISTS!$N$2:$N$13),"NO")="SI"),"SI","NO"))</f>
        <v/>
      </c>
      <c r="M6299" s="9">
        <f>IF(COUNTA($A6299:$K6299)=0,"",IF($K6299&lt;&gt;"",IF(COUNTIF($K$19:$K6299,$K6299)&gt;1,"SI","NO"),IF(COUNTIFS($A$19:$A6299,$A6299,$C$19:$C6299,$C6299,$J$19:$J6299,$J6299,$D$19:$D6299,$D6299)&gt;1,"SI","NO")))</f>
        <v/>
      </c>
      <c r="N6299" s="11">
        <f>IF(COUNTA($A6299:$K6299)=0,"",IF(AND($L6299="SI",$M6299="NO"),IFERROR($H6299,0),0))</f>
        <v/>
      </c>
      <c r="O6299" s="9">
        <f>IF(COUNTA($A6299:$K6299)=0,"",IF($M6299="SI","CUFE o factura duplicada dentro del reporte; no se suma dos veces",IF(IFERROR($H6299,0)&lt;=0,"DIAN reporta valor susceptible 0",IF($L6299="NO",IFERROR(LOOKUP(2,1/((LISTS!$M$2:$M$13&lt;&gt;"")*ISNUMBER(SEARCH(LISTS!$M$2:$M$13,$I6299))),LISTS!$O$2:$O$13),"Medio de pago no elegible o no identificado por DIAN"),"Apta automaticamente por pago electronico y base positiva"))))</f>
        <v/>
      </c>
    </row>
    <row r="6300">
      <c r="A6300" s="9" t="n"/>
      <c r="B6300" s="9" t="n"/>
      <c r="C6300" s="12" t="n"/>
      <c r="D6300" s="11" t="n"/>
      <c r="E6300" s="11" t="n"/>
      <c r="F6300" s="11" t="n"/>
      <c r="G6300" s="11" t="n"/>
      <c r="H6300" s="11" t="n"/>
      <c r="I6300" s="9" t="n"/>
      <c r="J6300" s="9" t="n"/>
      <c r="K6300" s="9" t="n"/>
      <c r="L6300" s="9">
        <f>IF(COUNTA($A6300:$K6300)=0,"",IF(AND(IFERROR($H6300,0)&gt;0,LEN(TRIM($K6300&amp;""))&gt;0,IFERROR(LOOKUP(2,1/((LISTS!$M$2:$M$13&lt;&gt;"")*ISNUMBER(SEARCH(LISTS!$M$2:$M$13,$I6300))),LISTS!$N$2:$N$13),"NO")="SI"),"SI","NO"))</f>
        <v/>
      </c>
      <c r="M6300" s="9">
        <f>IF(COUNTA($A6300:$K6300)=0,"",IF($K6300&lt;&gt;"",IF(COUNTIF($K$19:$K6300,$K6300)&gt;1,"SI","NO"),IF(COUNTIFS($A$19:$A6300,$A6300,$C$19:$C6300,$C6300,$J$19:$J6300,$J6300,$D$19:$D6300,$D6300)&gt;1,"SI","NO")))</f>
        <v/>
      </c>
      <c r="N6300" s="11">
        <f>IF(COUNTA($A6300:$K6300)=0,"",IF(AND($L6300="SI",$M6300="NO"),IFERROR($H6300,0),0))</f>
        <v/>
      </c>
      <c r="O6300" s="9">
        <f>IF(COUNTA($A6300:$K6300)=0,"",IF($M6300="SI","CUFE o factura duplicada dentro del reporte; no se suma dos veces",IF(IFERROR($H6300,0)&lt;=0,"DIAN reporta valor susceptible 0",IF($L6300="NO",IFERROR(LOOKUP(2,1/((LISTS!$M$2:$M$13&lt;&gt;"")*ISNUMBER(SEARCH(LISTS!$M$2:$M$13,$I6300))),LISTS!$O$2:$O$13),"Medio de pago no elegible o no identificado por DIAN"),"Apta automaticamente por pago electronico y base positiva"))))</f>
        <v/>
      </c>
    </row>
    <row r="6301">
      <c r="A6301" s="9" t="n"/>
      <c r="B6301" s="9" t="n"/>
      <c r="C6301" s="12" t="n"/>
      <c r="D6301" s="11" t="n"/>
      <c r="E6301" s="11" t="n"/>
      <c r="F6301" s="11" t="n"/>
      <c r="G6301" s="11" t="n"/>
      <c r="H6301" s="11" t="n"/>
      <c r="I6301" s="9" t="n"/>
      <c r="J6301" s="9" t="n"/>
      <c r="K6301" s="9" t="n"/>
      <c r="L6301" s="9">
        <f>IF(COUNTA($A6301:$K6301)=0,"",IF(AND(IFERROR($H6301,0)&gt;0,LEN(TRIM($K6301&amp;""))&gt;0,IFERROR(LOOKUP(2,1/((LISTS!$M$2:$M$13&lt;&gt;"")*ISNUMBER(SEARCH(LISTS!$M$2:$M$13,$I6301))),LISTS!$N$2:$N$13),"NO")="SI"),"SI","NO"))</f>
        <v/>
      </c>
      <c r="M6301" s="9">
        <f>IF(COUNTA($A6301:$K6301)=0,"",IF($K6301&lt;&gt;"",IF(COUNTIF($K$19:$K6301,$K6301)&gt;1,"SI","NO"),IF(COUNTIFS($A$19:$A6301,$A6301,$C$19:$C6301,$C6301,$J$19:$J6301,$J6301,$D$19:$D6301,$D6301)&gt;1,"SI","NO")))</f>
        <v/>
      </c>
      <c r="N6301" s="11">
        <f>IF(COUNTA($A6301:$K6301)=0,"",IF(AND($L6301="SI",$M6301="NO"),IFERROR($H6301,0),0))</f>
        <v/>
      </c>
      <c r="O6301" s="9">
        <f>IF(COUNTA($A6301:$K6301)=0,"",IF($M6301="SI","CUFE o factura duplicada dentro del reporte; no se suma dos veces",IF(IFERROR($H6301,0)&lt;=0,"DIAN reporta valor susceptible 0",IF($L6301="NO",IFERROR(LOOKUP(2,1/((LISTS!$M$2:$M$13&lt;&gt;"")*ISNUMBER(SEARCH(LISTS!$M$2:$M$13,$I6301))),LISTS!$O$2:$O$13),"Medio de pago no elegible o no identificado por DIAN"),"Apta automaticamente por pago electronico y base positiva"))))</f>
        <v/>
      </c>
    </row>
    <row r="6302">
      <c r="A6302" s="9" t="n"/>
      <c r="B6302" s="9" t="n"/>
      <c r="C6302" s="12" t="n"/>
      <c r="D6302" s="11" t="n"/>
      <c r="E6302" s="11" t="n"/>
      <c r="F6302" s="11" t="n"/>
      <c r="G6302" s="11" t="n"/>
      <c r="H6302" s="11" t="n"/>
      <c r="I6302" s="9" t="n"/>
      <c r="J6302" s="9" t="n"/>
      <c r="K6302" s="9" t="n"/>
      <c r="L6302" s="9">
        <f>IF(COUNTA($A6302:$K6302)=0,"",IF(AND(IFERROR($H6302,0)&gt;0,LEN(TRIM($K6302&amp;""))&gt;0,IFERROR(LOOKUP(2,1/((LISTS!$M$2:$M$13&lt;&gt;"")*ISNUMBER(SEARCH(LISTS!$M$2:$M$13,$I6302))),LISTS!$N$2:$N$13),"NO")="SI"),"SI","NO"))</f>
        <v/>
      </c>
      <c r="M6302" s="9">
        <f>IF(COUNTA($A6302:$K6302)=0,"",IF($K6302&lt;&gt;"",IF(COUNTIF($K$19:$K6302,$K6302)&gt;1,"SI","NO"),IF(COUNTIFS($A$19:$A6302,$A6302,$C$19:$C6302,$C6302,$J$19:$J6302,$J6302,$D$19:$D6302,$D6302)&gt;1,"SI","NO")))</f>
        <v/>
      </c>
      <c r="N6302" s="11">
        <f>IF(COUNTA($A6302:$K6302)=0,"",IF(AND($L6302="SI",$M6302="NO"),IFERROR($H6302,0),0))</f>
        <v/>
      </c>
      <c r="O6302" s="9">
        <f>IF(COUNTA($A6302:$K6302)=0,"",IF($M6302="SI","CUFE o factura duplicada dentro del reporte; no se suma dos veces",IF(IFERROR($H6302,0)&lt;=0,"DIAN reporta valor susceptible 0",IF($L6302="NO",IFERROR(LOOKUP(2,1/((LISTS!$M$2:$M$13&lt;&gt;"")*ISNUMBER(SEARCH(LISTS!$M$2:$M$13,$I6302))),LISTS!$O$2:$O$13),"Medio de pago no elegible o no identificado por DIAN"),"Apta automaticamente por pago electronico y base positiva"))))</f>
        <v/>
      </c>
    </row>
    <row r="6303">
      <c r="A6303" s="9" t="n"/>
      <c r="B6303" s="9" t="n"/>
      <c r="C6303" s="12" t="n"/>
      <c r="D6303" s="11" t="n"/>
      <c r="E6303" s="11" t="n"/>
      <c r="F6303" s="11" t="n"/>
      <c r="G6303" s="11" t="n"/>
      <c r="H6303" s="11" t="n"/>
      <c r="I6303" s="9" t="n"/>
      <c r="J6303" s="9" t="n"/>
      <c r="K6303" s="9" t="n"/>
      <c r="L6303" s="9">
        <f>IF(COUNTA($A6303:$K6303)=0,"",IF(AND(IFERROR($H6303,0)&gt;0,LEN(TRIM($K6303&amp;""))&gt;0,IFERROR(LOOKUP(2,1/((LISTS!$M$2:$M$13&lt;&gt;"")*ISNUMBER(SEARCH(LISTS!$M$2:$M$13,$I6303))),LISTS!$N$2:$N$13),"NO")="SI"),"SI","NO"))</f>
        <v/>
      </c>
      <c r="M6303" s="9">
        <f>IF(COUNTA($A6303:$K6303)=0,"",IF($K6303&lt;&gt;"",IF(COUNTIF($K$19:$K6303,$K6303)&gt;1,"SI","NO"),IF(COUNTIFS($A$19:$A6303,$A6303,$C$19:$C6303,$C6303,$J$19:$J6303,$J6303,$D$19:$D6303,$D6303)&gt;1,"SI","NO")))</f>
        <v/>
      </c>
      <c r="N6303" s="11">
        <f>IF(COUNTA($A6303:$K6303)=0,"",IF(AND($L6303="SI",$M6303="NO"),IFERROR($H6303,0),0))</f>
        <v/>
      </c>
      <c r="O6303" s="9">
        <f>IF(COUNTA($A6303:$K6303)=0,"",IF($M6303="SI","CUFE o factura duplicada dentro del reporte; no se suma dos veces",IF(IFERROR($H6303,0)&lt;=0,"DIAN reporta valor susceptible 0",IF($L6303="NO",IFERROR(LOOKUP(2,1/((LISTS!$M$2:$M$13&lt;&gt;"")*ISNUMBER(SEARCH(LISTS!$M$2:$M$13,$I6303))),LISTS!$O$2:$O$13),"Medio de pago no elegible o no identificado por DIAN"),"Apta automaticamente por pago electronico y base positiva"))))</f>
        <v/>
      </c>
    </row>
    <row r="6304">
      <c r="A6304" s="9" t="n"/>
      <c r="B6304" s="9" t="n"/>
      <c r="C6304" s="12" t="n"/>
      <c r="D6304" s="11" t="n"/>
      <c r="E6304" s="11" t="n"/>
      <c r="F6304" s="11" t="n"/>
      <c r="G6304" s="11" t="n"/>
      <c r="H6304" s="11" t="n"/>
      <c r="I6304" s="9" t="n"/>
      <c r="J6304" s="9" t="n"/>
      <c r="K6304" s="9" t="n"/>
      <c r="L6304" s="9">
        <f>IF(COUNTA($A6304:$K6304)=0,"",IF(AND(IFERROR($H6304,0)&gt;0,LEN(TRIM($K6304&amp;""))&gt;0,IFERROR(LOOKUP(2,1/((LISTS!$M$2:$M$13&lt;&gt;"")*ISNUMBER(SEARCH(LISTS!$M$2:$M$13,$I6304))),LISTS!$N$2:$N$13),"NO")="SI"),"SI","NO"))</f>
        <v/>
      </c>
      <c r="M6304" s="9">
        <f>IF(COUNTA($A6304:$K6304)=0,"",IF($K6304&lt;&gt;"",IF(COUNTIF($K$19:$K6304,$K6304)&gt;1,"SI","NO"),IF(COUNTIFS($A$19:$A6304,$A6304,$C$19:$C6304,$C6304,$J$19:$J6304,$J6304,$D$19:$D6304,$D6304)&gt;1,"SI","NO")))</f>
        <v/>
      </c>
      <c r="N6304" s="11">
        <f>IF(COUNTA($A6304:$K6304)=0,"",IF(AND($L6304="SI",$M6304="NO"),IFERROR($H6304,0),0))</f>
        <v/>
      </c>
      <c r="O6304" s="9">
        <f>IF(COUNTA($A6304:$K6304)=0,"",IF($M6304="SI","CUFE o factura duplicada dentro del reporte; no se suma dos veces",IF(IFERROR($H6304,0)&lt;=0,"DIAN reporta valor susceptible 0",IF($L6304="NO",IFERROR(LOOKUP(2,1/((LISTS!$M$2:$M$13&lt;&gt;"")*ISNUMBER(SEARCH(LISTS!$M$2:$M$13,$I6304))),LISTS!$O$2:$O$13),"Medio de pago no elegible o no identificado por DIAN"),"Apta automaticamente por pago electronico y base positiva"))))</f>
        <v/>
      </c>
    </row>
    <row r="6305">
      <c r="A6305" s="9" t="n"/>
      <c r="B6305" s="9" t="n"/>
      <c r="C6305" s="12" t="n"/>
      <c r="D6305" s="11" t="n"/>
      <c r="E6305" s="11" t="n"/>
      <c r="F6305" s="11" t="n"/>
      <c r="G6305" s="11" t="n"/>
      <c r="H6305" s="11" t="n"/>
      <c r="I6305" s="9" t="n"/>
      <c r="J6305" s="9" t="n"/>
      <c r="K6305" s="9" t="n"/>
      <c r="L6305" s="9">
        <f>IF(COUNTA($A6305:$K6305)=0,"",IF(AND(IFERROR($H6305,0)&gt;0,LEN(TRIM($K6305&amp;""))&gt;0,IFERROR(LOOKUP(2,1/((LISTS!$M$2:$M$13&lt;&gt;"")*ISNUMBER(SEARCH(LISTS!$M$2:$M$13,$I6305))),LISTS!$N$2:$N$13),"NO")="SI"),"SI","NO"))</f>
        <v/>
      </c>
      <c r="M6305" s="9">
        <f>IF(COUNTA($A6305:$K6305)=0,"",IF($K6305&lt;&gt;"",IF(COUNTIF($K$19:$K6305,$K6305)&gt;1,"SI","NO"),IF(COUNTIFS($A$19:$A6305,$A6305,$C$19:$C6305,$C6305,$J$19:$J6305,$J6305,$D$19:$D6305,$D6305)&gt;1,"SI","NO")))</f>
        <v/>
      </c>
      <c r="N6305" s="11">
        <f>IF(COUNTA($A6305:$K6305)=0,"",IF(AND($L6305="SI",$M6305="NO"),IFERROR($H6305,0),0))</f>
        <v/>
      </c>
      <c r="O6305" s="9">
        <f>IF(COUNTA($A6305:$K6305)=0,"",IF($M6305="SI","CUFE o factura duplicada dentro del reporte; no se suma dos veces",IF(IFERROR($H6305,0)&lt;=0,"DIAN reporta valor susceptible 0",IF($L6305="NO",IFERROR(LOOKUP(2,1/((LISTS!$M$2:$M$13&lt;&gt;"")*ISNUMBER(SEARCH(LISTS!$M$2:$M$13,$I6305))),LISTS!$O$2:$O$13),"Medio de pago no elegible o no identificado por DIAN"),"Apta automaticamente por pago electronico y base positiva"))))</f>
        <v/>
      </c>
    </row>
    <row r="6306">
      <c r="A6306" s="9" t="n"/>
      <c r="B6306" s="9" t="n"/>
      <c r="C6306" s="12" t="n"/>
      <c r="D6306" s="11" t="n"/>
      <c r="E6306" s="11" t="n"/>
      <c r="F6306" s="11" t="n"/>
      <c r="G6306" s="11" t="n"/>
      <c r="H6306" s="11" t="n"/>
      <c r="I6306" s="9" t="n"/>
      <c r="J6306" s="9" t="n"/>
      <c r="K6306" s="9" t="n"/>
      <c r="L6306" s="9">
        <f>IF(COUNTA($A6306:$K6306)=0,"",IF(AND(IFERROR($H6306,0)&gt;0,LEN(TRIM($K6306&amp;""))&gt;0,IFERROR(LOOKUP(2,1/((LISTS!$M$2:$M$13&lt;&gt;"")*ISNUMBER(SEARCH(LISTS!$M$2:$M$13,$I6306))),LISTS!$N$2:$N$13),"NO")="SI"),"SI","NO"))</f>
        <v/>
      </c>
      <c r="M6306" s="9">
        <f>IF(COUNTA($A6306:$K6306)=0,"",IF($K6306&lt;&gt;"",IF(COUNTIF($K$19:$K6306,$K6306)&gt;1,"SI","NO"),IF(COUNTIFS($A$19:$A6306,$A6306,$C$19:$C6306,$C6306,$J$19:$J6306,$J6306,$D$19:$D6306,$D6306)&gt;1,"SI","NO")))</f>
        <v/>
      </c>
      <c r="N6306" s="11">
        <f>IF(COUNTA($A6306:$K6306)=0,"",IF(AND($L6306="SI",$M6306="NO"),IFERROR($H6306,0),0))</f>
        <v/>
      </c>
      <c r="O6306" s="9">
        <f>IF(COUNTA($A6306:$K6306)=0,"",IF($M6306="SI","CUFE o factura duplicada dentro del reporte; no se suma dos veces",IF(IFERROR($H6306,0)&lt;=0,"DIAN reporta valor susceptible 0",IF($L6306="NO",IFERROR(LOOKUP(2,1/((LISTS!$M$2:$M$13&lt;&gt;"")*ISNUMBER(SEARCH(LISTS!$M$2:$M$13,$I6306))),LISTS!$O$2:$O$13),"Medio de pago no elegible o no identificado por DIAN"),"Apta automaticamente por pago electronico y base positiva"))))</f>
        <v/>
      </c>
    </row>
    <row r="6307">
      <c r="A6307" s="9" t="n"/>
      <c r="B6307" s="9" t="n"/>
      <c r="C6307" s="12" t="n"/>
      <c r="D6307" s="11" t="n"/>
      <c r="E6307" s="11" t="n"/>
      <c r="F6307" s="11" t="n"/>
      <c r="G6307" s="11" t="n"/>
      <c r="H6307" s="11" t="n"/>
      <c r="I6307" s="9" t="n"/>
      <c r="J6307" s="9" t="n"/>
      <c r="K6307" s="9" t="n"/>
      <c r="L6307" s="9">
        <f>IF(COUNTA($A6307:$K6307)=0,"",IF(AND(IFERROR($H6307,0)&gt;0,LEN(TRIM($K6307&amp;""))&gt;0,IFERROR(LOOKUP(2,1/((LISTS!$M$2:$M$13&lt;&gt;"")*ISNUMBER(SEARCH(LISTS!$M$2:$M$13,$I6307))),LISTS!$N$2:$N$13),"NO")="SI"),"SI","NO"))</f>
        <v/>
      </c>
      <c r="M6307" s="9">
        <f>IF(COUNTA($A6307:$K6307)=0,"",IF($K6307&lt;&gt;"",IF(COUNTIF($K$19:$K6307,$K6307)&gt;1,"SI","NO"),IF(COUNTIFS($A$19:$A6307,$A6307,$C$19:$C6307,$C6307,$J$19:$J6307,$J6307,$D$19:$D6307,$D6307)&gt;1,"SI","NO")))</f>
        <v/>
      </c>
      <c r="N6307" s="11">
        <f>IF(COUNTA($A6307:$K6307)=0,"",IF(AND($L6307="SI",$M6307="NO"),IFERROR($H6307,0),0))</f>
        <v/>
      </c>
      <c r="O6307" s="9">
        <f>IF(COUNTA($A6307:$K6307)=0,"",IF($M6307="SI","CUFE o factura duplicada dentro del reporte; no se suma dos veces",IF(IFERROR($H6307,0)&lt;=0,"DIAN reporta valor susceptible 0",IF($L6307="NO",IFERROR(LOOKUP(2,1/((LISTS!$M$2:$M$13&lt;&gt;"")*ISNUMBER(SEARCH(LISTS!$M$2:$M$13,$I6307))),LISTS!$O$2:$O$13),"Medio de pago no elegible o no identificado por DIAN"),"Apta automaticamente por pago electronico y base positiva"))))</f>
        <v/>
      </c>
    </row>
    <row r="6308">
      <c r="A6308" s="9" t="n"/>
      <c r="B6308" s="9" t="n"/>
      <c r="C6308" s="12" t="n"/>
      <c r="D6308" s="11" t="n"/>
      <c r="E6308" s="11" t="n"/>
      <c r="F6308" s="11" t="n"/>
      <c r="G6308" s="11" t="n"/>
      <c r="H6308" s="11" t="n"/>
      <c r="I6308" s="9" t="n"/>
      <c r="J6308" s="9" t="n"/>
      <c r="K6308" s="9" t="n"/>
      <c r="L6308" s="9">
        <f>IF(COUNTA($A6308:$K6308)=0,"",IF(AND(IFERROR($H6308,0)&gt;0,LEN(TRIM($K6308&amp;""))&gt;0,IFERROR(LOOKUP(2,1/((LISTS!$M$2:$M$13&lt;&gt;"")*ISNUMBER(SEARCH(LISTS!$M$2:$M$13,$I6308))),LISTS!$N$2:$N$13),"NO")="SI"),"SI","NO"))</f>
        <v/>
      </c>
      <c r="M6308" s="9">
        <f>IF(COUNTA($A6308:$K6308)=0,"",IF($K6308&lt;&gt;"",IF(COUNTIF($K$19:$K6308,$K6308)&gt;1,"SI","NO"),IF(COUNTIFS($A$19:$A6308,$A6308,$C$19:$C6308,$C6308,$J$19:$J6308,$J6308,$D$19:$D6308,$D6308)&gt;1,"SI","NO")))</f>
        <v/>
      </c>
      <c r="N6308" s="11">
        <f>IF(COUNTA($A6308:$K6308)=0,"",IF(AND($L6308="SI",$M6308="NO"),IFERROR($H6308,0),0))</f>
        <v/>
      </c>
      <c r="O6308" s="9">
        <f>IF(COUNTA($A6308:$K6308)=0,"",IF($M6308="SI","CUFE o factura duplicada dentro del reporte; no se suma dos veces",IF(IFERROR($H6308,0)&lt;=0,"DIAN reporta valor susceptible 0",IF($L6308="NO",IFERROR(LOOKUP(2,1/((LISTS!$M$2:$M$13&lt;&gt;"")*ISNUMBER(SEARCH(LISTS!$M$2:$M$13,$I6308))),LISTS!$O$2:$O$13),"Medio de pago no elegible o no identificado por DIAN"),"Apta automaticamente por pago electronico y base positiva"))))</f>
        <v/>
      </c>
    </row>
    <row r="6309">
      <c r="A6309" s="9" t="n"/>
      <c r="B6309" s="9" t="n"/>
      <c r="C6309" s="12" t="n"/>
      <c r="D6309" s="11" t="n"/>
      <c r="E6309" s="11" t="n"/>
      <c r="F6309" s="11" t="n"/>
      <c r="G6309" s="11" t="n"/>
      <c r="H6309" s="11" t="n"/>
      <c r="I6309" s="9" t="n"/>
      <c r="J6309" s="9" t="n"/>
      <c r="K6309" s="9" t="n"/>
      <c r="L6309" s="9">
        <f>IF(COUNTA($A6309:$K6309)=0,"",IF(AND(IFERROR($H6309,0)&gt;0,LEN(TRIM($K6309&amp;""))&gt;0,IFERROR(LOOKUP(2,1/((LISTS!$M$2:$M$13&lt;&gt;"")*ISNUMBER(SEARCH(LISTS!$M$2:$M$13,$I6309))),LISTS!$N$2:$N$13),"NO")="SI"),"SI","NO"))</f>
        <v/>
      </c>
      <c r="M6309" s="9">
        <f>IF(COUNTA($A6309:$K6309)=0,"",IF($K6309&lt;&gt;"",IF(COUNTIF($K$19:$K6309,$K6309)&gt;1,"SI","NO"),IF(COUNTIFS($A$19:$A6309,$A6309,$C$19:$C6309,$C6309,$J$19:$J6309,$J6309,$D$19:$D6309,$D6309)&gt;1,"SI","NO")))</f>
        <v/>
      </c>
      <c r="N6309" s="11">
        <f>IF(COUNTA($A6309:$K6309)=0,"",IF(AND($L6309="SI",$M6309="NO"),IFERROR($H6309,0),0))</f>
        <v/>
      </c>
      <c r="O6309" s="9">
        <f>IF(COUNTA($A6309:$K6309)=0,"",IF($M6309="SI","CUFE o factura duplicada dentro del reporte; no se suma dos veces",IF(IFERROR($H6309,0)&lt;=0,"DIAN reporta valor susceptible 0",IF($L6309="NO",IFERROR(LOOKUP(2,1/((LISTS!$M$2:$M$13&lt;&gt;"")*ISNUMBER(SEARCH(LISTS!$M$2:$M$13,$I6309))),LISTS!$O$2:$O$13),"Medio de pago no elegible o no identificado por DIAN"),"Apta automaticamente por pago electronico y base positiva"))))</f>
        <v/>
      </c>
    </row>
    <row r="6310">
      <c r="A6310" s="9" t="n"/>
      <c r="B6310" s="9" t="n"/>
      <c r="C6310" s="12" t="n"/>
      <c r="D6310" s="11" t="n"/>
      <c r="E6310" s="11" t="n"/>
      <c r="F6310" s="11" t="n"/>
      <c r="G6310" s="11" t="n"/>
      <c r="H6310" s="11" t="n"/>
      <c r="I6310" s="9" t="n"/>
      <c r="J6310" s="9" t="n"/>
      <c r="K6310" s="9" t="n"/>
      <c r="L6310" s="9">
        <f>IF(COUNTA($A6310:$K6310)=0,"",IF(AND(IFERROR($H6310,0)&gt;0,LEN(TRIM($K6310&amp;""))&gt;0,IFERROR(LOOKUP(2,1/((LISTS!$M$2:$M$13&lt;&gt;"")*ISNUMBER(SEARCH(LISTS!$M$2:$M$13,$I6310))),LISTS!$N$2:$N$13),"NO")="SI"),"SI","NO"))</f>
        <v/>
      </c>
      <c r="M6310" s="9">
        <f>IF(COUNTA($A6310:$K6310)=0,"",IF($K6310&lt;&gt;"",IF(COUNTIF($K$19:$K6310,$K6310)&gt;1,"SI","NO"),IF(COUNTIFS($A$19:$A6310,$A6310,$C$19:$C6310,$C6310,$J$19:$J6310,$J6310,$D$19:$D6310,$D6310)&gt;1,"SI","NO")))</f>
        <v/>
      </c>
      <c r="N6310" s="11">
        <f>IF(COUNTA($A6310:$K6310)=0,"",IF(AND($L6310="SI",$M6310="NO"),IFERROR($H6310,0),0))</f>
        <v/>
      </c>
      <c r="O6310" s="9">
        <f>IF(COUNTA($A6310:$K6310)=0,"",IF($M6310="SI","CUFE o factura duplicada dentro del reporte; no se suma dos veces",IF(IFERROR($H6310,0)&lt;=0,"DIAN reporta valor susceptible 0",IF($L6310="NO",IFERROR(LOOKUP(2,1/((LISTS!$M$2:$M$13&lt;&gt;"")*ISNUMBER(SEARCH(LISTS!$M$2:$M$13,$I6310))),LISTS!$O$2:$O$13),"Medio de pago no elegible o no identificado por DIAN"),"Apta automaticamente por pago electronico y base positiva"))))</f>
        <v/>
      </c>
    </row>
    <row r="6311">
      <c r="A6311" s="9" t="n"/>
      <c r="B6311" s="9" t="n"/>
      <c r="C6311" s="12" t="n"/>
      <c r="D6311" s="11" t="n"/>
      <c r="E6311" s="11" t="n"/>
      <c r="F6311" s="11" t="n"/>
      <c r="G6311" s="11" t="n"/>
      <c r="H6311" s="11" t="n"/>
      <c r="I6311" s="9" t="n"/>
      <c r="J6311" s="9" t="n"/>
      <c r="K6311" s="9" t="n"/>
      <c r="L6311" s="9">
        <f>IF(COUNTA($A6311:$K6311)=0,"",IF(AND(IFERROR($H6311,0)&gt;0,LEN(TRIM($K6311&amp;""))&gt;0,IFERROR(LOOKUP(2,1/((LISTS!$M$2:$M$13&lt;&gt;"")*ISNUMBER(SEARCH(LISTS!$M$2:$M$13,$I6311))),LISTS!$N$2:$N$13),"NO")="SI"),"SI","NO"))</f>
        <v/>
      </c>
      <c r="M6311" s="9">
        <f>IF(COUNTA($A6311:$K6311)=0,"",IF($K6311&lt;&gt;"",IF(COUNTIF($K$19:$K6311,$K6311)&gt;1,"SI","NO"),IF(COUNTIFS($A$19:$A6311,$A6311,$C$19:$C6311,$C6311,$J$19:$J6311,$J6311,$D$19:$D6311,$D6311)&gt;1,"SI","NO")))</f>
        <v/>
      </c>
      <c r="N6311" s="11">
        <f>IF(COUNTA($A6311:$K6311)=0,"",IF(AND($L6311="SI",$M6311="NO"),IFERROR($H6311,0),0))</f>
        <v/>
      </c>
      <c r="O6311" s="9">
        <f>IF(COUNTA($A6311:$K6311)=0,"",IF($M6311="SI","CUFE o factura duplicada dentro del reporte; no se suma dos veces",IF(IFERROR($H6311,0)&lt;=0,"DIAN reporta valor susceptible 0",IF($L6311="NO",IFERROR(LOOKUP(2,1/((LISTS!$M$2:$M$13&lt;&gt;"")*ISNUMBER(SEARCH(LISTS!$M$2:$M$13,$I6311))),LISTS!$O$2:$O$13),"Medio de pago no elegible o no identificado por DIAN"),"Apta automaticamente por pago electronico y base positiva"))))</f>
        <v/>
      </c>
    </row>
    <row r="6312">
      <c r="A6312" s="9" t="n"/>
      <c r="B6312" s="9" t="n"/>
      <c r="C6312" s="12" t="n"/>
      <c r="D6312" s="11" t="n"/>
      <c r="E6312" s="11" t="n"/>
      <c r="F6312" s="11" t="n"/>
      <c r="G6312" s="11" t="n"/>
      <c r="H6312" s="11" t="n"/>
      <c r="I6312" s="9" t="n"/>
      <c r="J6312" s="9" t="n"/>
      <c r="K6312" s="9" t="n"/>
      <c r="L6312" s="9">
        <f>IF(COUNTA($A6312:$K6312)=0,"",IF(AND(IFERROR($H6312,0)&gt;0,LEN(TRIM($K6312&amp;""))&gt;0,IFERROR(LOOKUP(2,1/((LISTS!$M$2:$M$13&lt;&gt;"")*ISNUMBER(SEARCH(LISTS!$M$2:$M$13,$I6312))),LISTS!$N$2:$N$13),"NO")="SI"),"SI","NO"))</f>
        <v/>
      </c>
      <c r="M6312" s="9">
        <f>IF(COUNTA($A6312:$K6312)=0,"",IF($K6312&lt;&gt;"",IF(COUNTIF($K$19:$K6312,$K6312)&gt;1,"SI","NO"),IF(COUNTIFS($A$19:$A6312,$A6312,$C$19:$C6312,$C6312,$J$19:$J6312,$J6312,$D$19:$D6312,$D6312)&gt;1,"SI","NO")))</f>
        <v/>
      </c>
      <c r="N6312" s="11">
        <f>IF(COUNTA($A6312:$K6312)=0,"",IF(AND($L6312="SI",$M6312="NO"),IFERROR($H6312,0),0))</f>
        <v/>
      </c>
      <c r="O6312" s="9">
        <f>IF(COUNTA($A6312:$K6312)=0,"",IF($M6312="SI","CUFE o factura duplicada dentro del reporte; no se suma dos veces",IF(IFERROR($H6312,0)&lt;=0,"DIAN reporta valor susceptible 0",IF($L6312="NO",IFERROR(LOOKUP(2,1/((LISTS!$M$2:$M$13&lt;&gt;"")*ISNUMBER(SEARCH(LISTS!$M$2:$M$13,$I6312))),LISTS!$O$2:$O$13),"Medio de pago no elegible o no identificado por DIAN"),"Apta automaticamente por pago electronico y base positiva"))))</f>
        <v/>
      </c>
    </row>
    <row r="6313">
      <c r="A6313" s="9" t="n"/>
      <c r="B6313" s="9" t="n"/>
      <c r="C6313" s="12" t="n"/>
      <c r="D6313" s="11" t="n"/>
      <c r="E6313" s="11" t="n"/>
      <c r="F6313" s="11" t="n"/>
      <c r="G6313" s="11" t="n"/>
      <c r="H6313" s="11" t="n"/>
      <c r="I6313" s="9" t="n"/>
      <c r="J6313" s="9" t="n"/>
      <c r="K6313" s="9" t="n"/>
      <c r="L6313" s="9">
        <f>IF(COUNTA($A6313:$K6313)=0,"",IF(AND(IFERROR($H6313,0)&gt;0,LEN(TRIM($K6313&amp;""))&gt;0,IFERROR(LOOKUP(2,1/((LISTS!$M$2:$M$13&lt;&gt;"")*ISNUMBER(SEARCH(LISTS!$M$2:$M$13,$I6313))),LISTS!$N$2:$N$13),"NO")="SI"),"SI","NO"))</f>
        <v/>
      </c>
      <c r="M6313" s="9">
        <f>IF(COUNTA($A6313:$K6313)=0,"",IF($K6313&lt;&gt;"",IF(COUNTIF($K$19:$K6313,$K6313)&gt;1,"SI","NO"),IF(COUNTIFS($A$19:$A6313,$A6313,$C$19:$C6313,$C6313,$J$19:$J6313,$J6313,$D$19:$D6313,$D6313)&gt;1,"SI","NO")))</f>
        <v/>
      </c>
      <c r="N6313" s="11">
        <f>IF(COUNTA($A6313:$K6313)=0,"",IF(AND($L6313="SI",$M6313="NO"),IFERROR($H6313,0),0))</f>
        <v/>
      </c>
      <c r="O6313" s="9">
        <f>IF(COUNTA($A6313:$K6313)=0,"",IF($M6313="SI","CUFE o factura duplicada dentro del reporte; no se suma dos veces",IF(IFERROR($H6313,0)&lt;=0,"DIAN reporta valor susceptible 0",IF($L6313="NO",IFERROR(LOOKUP(2,1/((LISTS!$M$2:$M$13&lt;&gt;"")*ISNUMBER(SEARCH(LISTS!$M$2:$M$13,$I6313))),LISTS!$O$2:$O$13),"Medio de pago no elegible o no identificado por DIAN"),"Apta automaticamente por pago electronico y base positiva"))))</f>
        <v/>
      </c>
    </row>
    <row r="6314">
      <c r="A6314" s="9" t="n"/>
      <c r="B6314" s="9" t="n"/>
      <c r="C6314" s="12" t="n"/>
      <c r="D6314" s="11" t="n"/>
      <c r="E6314" s="11" t="n"/>
      <c r="F6314" s="11" t="n"/>
      <c r="G6314" s="11" t="n"/>
      <c r="H6314" s="11" t="n"/>
      <c r="I6314" s="9" t="n"/>
      <c r="J6314" s="9" t="n"/>
      <c r="K6314" s="9" t="n"/>
      <c r="L6314" s="9">
        <f>IF(COUNTA($A6314:$K6314)=0,"",IF(AND(IFERROR($H6314,0)&gt;0,LEN(TRIM($K6314&amp;""))&gt;0,IFERROR(LOOKUP(2,1/((LISTS!$M$2:$M$13&lt;&gt;"")*ISNUMBER(SEARCH(LISTS!$M$2:$M$13,$I6314))),LISTS!$N$2:$N$13),"NO")="SI"),"SI","NO"))</f>
        <v/>
      </c>
      <c r="M6314" s="9">
        <f>IF(COUNTA($A6314:$K6314)=0,"",IF($K6314&lt;&gt;"",IF(COUNTIF($K$19:$K6314,$K6314)&gt;1,"SI","NO"),IF(COUNTIFS($A$19:$A6314,$A6314,$C$19:$C6314,$C6314,$J$19:$J6314,$J6314,$D$19:$D6314,$D6314)&gt;1,"SI","NO")))</f>
        <v/>
      </c>
      <c r="N6314" s="11">
        <f>IF(COUNTA($A6314:$K6314)=0,"",IF(AND($L6314="SI",$M6314="NO"),IFERROR($H6314,0),0))</f>
        <v/>
      </c>
      <c r="O6314" s="9">
        <f>IF(COUNTA($A6314:$K6314)=0,"",IF($M6314="SI","CUFE o factura duplicada dentro del reporte; no se suma dos veces",IF(IFERROR($H6314,0)&lt;=0,"DIAN reporta valor susceptible 0",IF($L6314="NO",IFERROR(LOOKUP(2,1/((LISTS!$M$2:$M$13&lt;&gt;"")*ISNUMBER(SEARCH(LISTS!$M$2:$M$13,$I6314))),LISTS!$O$2:$O$13),"Medio de pago no elegible o no identificado por DIAN"),"Apta automaticamente por pago electronico y base positiva"))))</f>
        <v/>
      </c>
    </row>
    <row r="6315">
      <c r="A6315" s="9" t="n"/>
      <c r="B6315" s="9" t="n"/>
      <c r="C6315" s="12" t="n"/>
      <c r="D6315" s="11" t="n"/>
      <c r="E6315" s="11" t="n"/>
      <c r="F6315" s="11" t="n"/>
      <c r="G6315" s="11" t="n"/>
      <c r="H6315" s="11" t="n"/>
      <c r="I6315" s="9" t="n"/>
      <c r="J6315" s="9" t="n"/>
      <c r="K6315" s="9" t="n"/>
      <c r="L6315" s="9">
        <f>IF(COUNTA($A6315:$K6315)=0,"",IF(AND(IFERROR($H6315,0)&gt;0,LEN(TRIM($K6315&amp;""))&gt;0,IFERROR(LOOKUP(2,1/((LISTS!$M$2:$M$13&lt;&gt;"")*ISNUMBER(SEARCH(LISTS!$M$2:$M$13,$I6315))),LISTS!$N$2:$N$13),"NO")="SI"),"SI","NO"))</f>
        <v/>
      </c>
      <c r="M6315" s="9">
        <f>IF(COUNTA($A6315:$K6315)=0,"",IF($K6315&lt;&gt;"",IF(COUNTIF($K$19:$K6315,$K6315)&gt;1,"SI","NO"),IF(COUNTIFS($A$19:$A6315,$A6315,$C$19:$C6315,$C6315,$J$19:$J6315,$J6315,$D$19:$D6315,$D6315)&gt;1,"SI","NO")))</f>
        <v/>
      </c>
      <c r="N6315" s="11">
        <f>IF(COUNTA($A6315:$K6315)=0,"",IF(AND($L6315="SI",$M6315="NO"),IFERROR($H6315,0),0))</f>
        <v/>
      </c>
      <c r="O6315" s="9">
        <f>IF(COUNTA($A6315:$K6315)=0,"",IF($M6315="SI","CUFE o factura duplicada dentro del reporte; no se suma dos veces",IF(IFERROR($H6315,0)&lt;=0,"DIAN reporta valor susceptible 0",IF($L6315="NO",IFERROR(LOOKUP(2,1/((LISTS!$M$2:$M$13&lt;&gt;"")*ISNUMBER(SEARCH(LISTS!$M$2:$M$13,$I6315))),LISTS!$O$2:$O$13),"Medio de pago no elegible o no identificado por DIAN"),"Apta automaticamente por pago electronico y base positiva"))))</f>
        <v/>
      </c>
    </row>
    <row r="6316">
      <c r="A6316" s="9" t="n"/>
      <c r="B6316" s="9" t="n"/>
      <c r="C6316" s="12" t="n"/>
      <c r="D6316" s="11" t="n"/>
      <c r="E6316" s="11" t="n"/>
      <c r="F6316" s="11" t="n"/>
      <c r="G6316" s="11" t="n"/>
      <c r="H6316" s="11" t="n"/>
      <c r="I6316" s="9" t="n"/>
      <c r="J6316" s="9" t="n"/>
      <c r="K6316" s="9" t="n"/>
      <c r="L6316" s="9">
        <f>IF(COUNTA($A6316:$K6316)=0,"",IF(AND(IFERROR($H6316,0)&gt;0,LEN(TRIM($K6316&amp;""))&gt;0,IFERROR(LOOKUP(2,1/((LISTS!$M$2:$M$13&lt;&gt;"")*ISNUMBER(SEARCH(LISTS!$M$2:$M$13,$I6316))),LISTS!$N$2:$N$13),"NO")="SI"),"SI","NO"))</f>
        <v/>
      </c>
      <c r="M6316" s="9">
        <f>IF(COUNTA($A6316:$K6316)=0,"",IF($K6316&lt;&gt;"",IF(COUNTIF($K$19:$K6316,$K6316)&gt;1,"SI","NO"),IF(COUNTIFS($A$19:$A6316,$A6316,$C$19:$C6316,$C6316,$J$19:$J6316,$J6316,$D$19:$D6316,$D6316)&gt;1,"SI","NO")))</f>
        <v/>
      </c>
      <c r="N6316" s="11">
        <f>IF(COUNTA($A6316:$K6316)=0,"",IF(AND($L6316="SI",$M6316="NO"),IFERROR($H6316,0),0))</f>
        <v/>
      </c>
      <c r="O6316" s="9">
        <f>IF(COUNTA($A6316:$K6316)=0,"",IF($M6316="SI","CUFE o factura duplicada dentro del reporte; no se suma dos veces",IF(IFERROR($H6316,0)&lt;=0,"DIAN reporta valor susceptible 0",IF($L6316="NO",IFERROR(LOOKUP(2,1/((LISTS!$M$2:$M$13&lt;&gt;"")*ISNUMBER(SEARCH(LISTS!$M$2:$M$13,$I6316))),LISTS!$O$2:$O$13),"Medio de pago no elegible o no identificado por DIAN"),"Apta automaticamente por pago electronico y base positiva"))))</f>
        <v/>
      </c>
    </row>
    <row r="6317">
      <c r="A6317" s="9" t="n"/>
      <c r="B6317" s="9" t="n"/>
      <c r="C6317" s="12" t="n"/>
      <c r="D6317" s="11" t="n"/>
      <c r="E6317" s="11" t="n"/>
      <c r="F6317" s="11" t="n"/>
      <c r="G6317" s="11" t="n"/>
      <c r="H6317" s="11" t="n"/>
      <c r="I6317" s="9" t="n"/>
      <c r="J6317" s="9" t="n"/>
      <c r="K6317" s="9" t="n"/>
      <c r="L6317" s="9">
        <f>IF(COUNTA($A6317:$K6317)=0,"",IF(AND(IFERROR($H6317,0)&gt;0,LEN(TRIM($K6317&amp;""))&gt;0,IFERROR(LOOKUP(2,1/((LISTS!$M$2:$M$13&lt;&gt;"")*ISNUMBER(SEARCH(LISTS!$M$2:$M$13,$I6317))),LISTS!$N$2:$N$13),"NO")="SI"),"SI","NO"))</f>
        <v/>
      </c>
      <c r="M6317" s="9">
        <f>IF(COUNTA($A6317:$K6317)=0,"",IF($K6317&lt;&gt;"",IF(COUNTIF($K$19:$K6317,$K6317)&gt;1,"SI","NO"),IF(COUNTIFS($A$19:$A6317,$A6317,$C$19:$C6317,$C6317,$J$19:$J6317,$J6317,$D$19:$D6317,$D6317)&gt;1,"SI","NO")))</f>
        <v/>
      </c>
      <c r="N6317" s="11">
        <f>IF(COUNTA($A6317:$K6317)=0,"",IF(AND($L6317="SI",$M6317="NO"),IFERROR($H6317,0),0))</f>
        <v/>
      </c>
      <c r="O6317" s="9">
        <f>IF(COUNTA($A6317:$K6317)=0,"",IF($M6317="SI","CUFE o factura duplicada dentro del reporte; no se suma dos veces",IF(IFERROR($H6317,0)&lt;=0,"DIAN reporta valor susceptible 0",IF($L6317="NO",IFERROR(LOOKUP(2,1/((LISTS!$M$2:$M$13&lt;&gt;"")*ISNUMBER(SEARCH(LISTS!$M$2:$M$13,$I6317))),LISTS!$O$2:$O$13),"Medio de pago no elegible o no identificado por DIAN"),"Apta automaticamente por pago electronico y base positiva"))))</f>
        <v/>
      </c>
    </row>
    <row r="6318">
      <c r="A6318" s="9" t="n"/>
      <c r="B6318" s="9" t="n"/>
      <c r="C6318" s="12" t="n"/>
      <c r="D6318" s="11" t="n"/>
      <c r="E6318" s="11" t="n"/>
      <c r="F6318" s="11" t="n"/>
      <c r="G6318" s="11" t="n"/>
      <c r="H6318" s="11" t="n"/>
      <c r="I6318" s="9" t="n"/>
      <c r="J6318" s="9" t="n"/>
      <c r="K6318" s="9" t="n"/>
      <c r="L6318" s="9">
        <f>IF(COUNTA($A6318:$K6318)=0,"",IF(AND(IFERROR($H6318,0)&gt;0,LEN(TRIM($K6318&amp;""))&gt;0,IFERROR(LOOKUP(2,1/((LISTS!$M$2:$M$13&lt;&gt;"")*ISNUMBER(SEARCH(LISTS!$M$2:$M$13,$I6318))),LISTS!$N$2:$N$13),"NO")="SI"),"SI","NO"))</f>
        <v/>
      </c>
      <c r="M6318" s="9">
        <f>IF(COUNTA($A6318:$K6318)=0,"",IF($K6318&lt;&gt;"",IF(COUNTIF($K$19:$K6318,$K6318)&gt;1,"SI","NO"),IF(COUNTIFS($A$19:$A6318,$A6318,$C$19:$C6318,$C6318,$J$19:$J6318,$J6318,$D$19:$D6318,$D6318)&gt;1,"SI","NO")))</f>
        <v/>
      </c>
      <c r="N6318" s="11">
        <f>IF(COUNTA($A6318:$K6318)=0,"",IF(AND($L6318="SI",$M6318="NO"),IFERROR($H6318,0),0))</f>
        <v/>
      </c>
      <c r="O6318" s="9">
        <f>IF(COUNTA($A6318:$K6318)=0,"",IF($M6318="SI","CUFE o factura duplicada dentro del reporte; no se suma dos veces",IF(IFERROR($H6318,0)&lt;=0,"DIAN reporta valor susceptible 0",IF($L6318="NO",IFERROR(LOOKUP(2,1/((LISTS!$M$2:$M$13&lt;&gt;"")*ISNUMBER(SEARCH(LISTS!$M$2:$M$13,$I6318))),LISTS!$O$2:$O$13),"Medio de pago no elegible o no identificado por DIAN"),"Apta automaticamente por pago electronico y base positiva"))))</f>
        <v/>
      </c>
    </row>
    <row r="6319">
      <c r="A6319" s="9" t="n"/>
      <c r="B6319" s="9" t="n"/>
      <c r="C6319" s="12" t="n"/>
      <c r="D6319" s="11" t="n"/>
      <c r="E6319" s="11" t="n"/>
      <c r="F6319" s="11" t="n"/>
      <c r="G6319" s="11" t="n"/>
      <c r="H6319" s="11" t="n"/>
      <c r="I6319" s="9" t="n"/>
      <c r="J6319" s="9" t="n"/>
      <c r="K6319" s="9" t="n"/>
      <c r="L6319" s="9">
        <f>IF(COUNTA($A6319:$K6319)=0,"",IF(AND(IFERROR($H6319,0)&gt;0,LEN(TRIM($K6319&amp;""))&gt;0,IFERROR(LOOKUP(2,1/((LISTS!$M$2:$M$13&lt;&gt;"")*ISNUMBER(SEARCH(LISTS!$M$2:$M$13,$I6319))),LISTS!$N$2:$N$13),"NO")="SI"),"SI","NO"))</f>
        <v/>
      </c>
      <c r="M6319" s="9">
        <f>IF(COUNTA($A6319:$K6319)=0,"",IF($K6319&lt;&gt;"",IF(COUNTIF($K$19:$K6319,$K6319)&gt;1,"SI","NO"),IF(COUNTIFS($A$19:$A6319,$A6319,$C$19:$C6319,$C6319,$J$19:$J6319,$J6319,$D$19:$D6319,$D6319)&gt;1,"SI","NO")))</f>
        <v/>
      </c>
      <c r="N6319" s="11">
        <f>IF(COUNTA($A6319:$K6319)=0,"",IF(AND($L6319="SI",$M6319="NO"),IFERROR($H6319,0),0))</f>
        <v/>
      </c>
      <c r="O6319" s="9">
        <f>IF(COUNTA($A6319:$K6319)=0,"",IF($M6319="SI","CUFE o factura duplicada dentro del reporte; no se suma dos veces",IF(IFERROR($H6319,0)&lt;=0,"DIAN reporta valor susceptible 0",IF($L6319="NO",IFERROR(LOOKUP(2,1/((LISTS!$M$2:$M$13&lt;&gt;"")*ISNUMBER(SEARCH(LISTS!$M$2:$M$13,$I6319))),LISTS!$O$2:$O$13),"Medio de pago no elegible o no identificado por DIAN"),"Apta automaticamente por pago electronico y base positiva"))))</f>
        <v/>
      </c>
    </row>
    <row r="6320">
      <c r="A6320" s="9" t="n"/>
      <c r="B6320" s="9" t="n"/>
      <c r="C6320" s="12" t="n"/>
      <c r="D6320" s="11" t="n"/>
      <c r="E6320" s="11" t="n"/>
      <c r="F6320" s="11" t="n"/>
      <c r="G6320" s="11" t="n"/>
      <c r="H6320" s="11" t="n"/>
      <c r="I6320" s="9" t="n"/>
      <c r="J6320" s="9" t="n"/>
      <c r="K6320" s="9" t="n"/>
      <c r="L6320" s="9">
        <f>IF(COUNTA($A6320:$K6320)=0,"",IF(AND(IFERROR($H6320,0)&gt;0,LEN(TRIM($K6320&amp;""))&gt;0,IFERROR(LOOKUP(2,1/((LISTS!$M$2:$M$13&lt;&gt;"")*ISNUMBER(SEARCH(LISTS!$M$2:$M$13,$I6320))),LISTS!$N$2:$N$13),"NO")="SI"),"SI","NO"))</f>
        <v/>
      </c>
      <c r="M6320" s="9">
        <f>IF(COUNTA($A6320:$K6320)=0,"",IF($K6320&lt;&gt;"",IF(COUNTIF($K$19:$K6320,$K6320)&gt;1,"SI","NO"),IF(COUNTIFS($A$19:$A6320,$A6320,$C$19:$C6320,$C6320,$J$19:$J6320,$J6320,$D$19:$D6320,$D6320)&gt;1,"SI","NO")))</f>
        <v/>
      </c>
      <c r="N6320" s="11">
        <f>IF(COUNTA($A6320:$K6320)=0,"",IF(AND($L6320="SI",$M6320="NO"),IFERROR($H6320,0),0))</f>
        <v/>
      </c>
      <c r="O6320" s="9">
        <f>IF(COUNTA($A6320:$K6320)=0,"",IF($M6320="SI","CUFE o factura duplicada dentro del reporte; no se suma dos veces",IF(IFERROR($H6320,0)&lt;=0,"DIAN reporta valor susceptible 0",IF($L6320="NO",IFERROR(LOOKUP(2,1/((LISTS!$M$2:$M$13&lt;&gt;"")*ISNUMBER(SEARCH(LISTS!$M$2:$M$13,$I6320))),LISTS!$O$2:$O$13),"Medio de pago no elegible o no identificado por DIAN"),"Apta automaticamente por pago electronico y base positiva"))))</f>
        <v/>
      </c>
    </row>
    <row r="6321">
      <c r="A6321" s="9" t="n"/>
      <c r="B6321" s="9" t="n"/>
      <c r="C6321" s="12" t="n"/>
      <c r="D6321" s="11" t="n"/>
      <c r="E6321" s="11" t="n"/>
      <c r="F6321" s="11" t="n"/>
      <c r="G6321" s="11" t="n"/>
      <c r="H6321" s="11" t="n"/>
      <c r="I6321" s="9" t="n"/>
      <c r="J6321" s="9" t="n"/>
      <c r="K6321" s="9" t="n"/>
      <c r="L6321" s="9">
        <f>IF(COUNTA($A6321:$K6321)=0,"",IF(AND(IFERROR($H6321,0)&gt;0,LEN(TRIM($K6321&amp;""))&gt;0,IFERROR(LOOKUP(2,1/((LISTS!$M$2:$M$13&lt;&gt;"")*ISNUMBER(SEARCH(LISTS!$M$2:$M$13,$I6321))),LISTS!$N$2:$N$13),"NO")="SI"),"SI","NO"))</f>
        <v/>
      </c>
      <c r="M6321" s="9">
        <f>IF(COUNTA($A6321:$K6321)=0,"",IF($K6321&lt;&gt;"",IF(COUNTIF($K$19:$K6321,$K6321)&gt;1,"SI","NO"),IF(COUNTIFS($A$19:$A6321,$A6321,$C$19:$C6321,$C6321,$J$19:$J6321,$J6321,$D$19:$D6321,$D6321)&gt;1,"SI","NO")))</f>
        <v/>
      </c>
      <c r="N6321" s="11">
        <f>IF(COUNTA($A6321:$K6321)=0,"",IF(AND($L6321="SI",$M6321="NO"),IFERROR($H6321,0),0))</f>
        <v/>
      </c>
      <c r="O6321" s="9">
        <f>IF(COUNTA($A6321:$K6321)=0,"",IF($M6321="SI","CUFE o factura duplicada dentro del reporte; no se suma dos veces",IF(IFERROR($H6321,0)&lt;=0,"DIAN reporta valor susceptible 0",IF($L6321="NO",IFERROR(LOOKUP(2,1/((LISTS!$M$2:$M$13&lt;&gt;"")*ISNUMBER(SEARCH(LISTS!$M$2:$M$13,$I6321))),LISTS!$O$2:$O$13),"Medio de pago no elegible o no identificado por DIAN"),"Apta automaticamente por pago electronico y base positiva"))))</f>
        <v/>
      </c>
    </row>
    <row r="6322">
      <c r="A6322" s="9" t="n"/>
      <c r="B6322" s="9" t="n"/>
      <c r="C6322" s="12" t="n"/>
      <c r="D6322" s="11" t="n"/>
      <c r="E6322" s="11" t="n"/>
      <c r="F6322" s="11" t="n"/>
      <c r="G6322" s="11" t="n"/>
      <c r="H6322" s="11" t="n"/>
      <c r="I6322" s="9" t="n"/>
      <c r="J6322" s="9" t="n"/>
      <c r="K6322" s="9" t="n"/>
      <c r="L6322" s="9">
        <f>IF(COUNTA($A6322:$K6322)=0,"",IF(AND(IFERROR($H6322,0)&gt;0,LEN(TRIM($K6322&amp;""))&gt;0,IFERROR(LOOKUP(2,1/((LISTS!$M$2:$M$13&lt;&gt;"")*ISNUMBER(SEARCH(LISTS!$M$2:$M$13,$I6322))),LISTS!$N$2:$N$13),"NO")="SI"),"SI","NO"))</f>
        <v/>
      </c>
      <c r="M6322" s="9">
        <f>IF(COUNTA($A6322:$K6322)=0,"",IF($K6322&lt;&gt;"",IF(COUNTIF($K$19:$K6322,$K6322)&gt;1,"SI","NO"),IF(COUNTIFS($A$19:$A6322,$A6322,$C$19:$C6322,$C6322,$J$19:$J6322,$J6322,$D$19:$D6322,$D6322)&gt;1,"SI","NO")))</f>
        <v/>
      </c>
      <c r="N6322" s="11">
        <f>IF(COUNTA($A6322:$K6322)=0,"",IF(AND($L6322="SI",$M6322="NO"),IFERROR($H6322,0),0))</f>
        <v/>
      </c>
      <c r="O6322" s="9">
        <f>IF(COUNTA($A6322:$K6322)=0,"",IF($M6322="SI","CUFE o factura duplicada dentro del reporte; no se suma dos veces",IF(IFERROR($H6322,0)&lt;=0,"DIAN reporta valor susceptible 0",IF($L6322="NO",IFERROR(LOOKUP(2,1/((LISTS!$M$2:$M$13&lt;&gt;"")*ISNUMBER(SEARCH(LISTS!$M$2:$M$13,$I6322))),LISTS!$O$2:$O$13),"Medio de pago no elegible o no identificado por DIAN"),"Apta automaticamente por pago electronico y base positiva"))))</f>
        <v/>
      </c>
    </row>
    <row r="6323">
      <c r="A6323" s="9" t="n"/>
      <c r="B6323" s="9" t="n"/>
      <c r="C6323" s="12" t="n"/>
      <c r="D6323" s="11" t="n"/>
      <c r="E6323" s="11" t="n"/>
      <c r="F6323" s="11" t="n"/>
      <c r="G6323" s="11" t="n"/>
      <c r="H6323" s="11" t="n"/>
      <c r="I6323" s="9" t="n"/>
      <c r="J6323" s="9" t="n"/>
      <c r="K6323" s="9" t="n"/>
      <c r="L6323" s="9">
        <f>IF(COUNTA($A6323:$K6323)=0,"",IF(AND(IFERROR($H6323,0)&gt;0,LEN(TRIM($K6323&amp;""))&gt;0,IFERROR(LOOKUP(2,1/((LISTS!$M$2:$M$13&lt;&gt;"")*ISNUMBER(SEARCH(LISTS!$M$2:$M$13,$I6323))),LISTS!$N$2:$N$13),"NO")="SI"),"SI","NO"))</f>
        <v/>
      </c>
      <c r="M6323" s="9">
        <f>IF(COUNTA($A6323:$K6323)=0,"",IF($K6323&lt;&gt;"",IF(COUNTIF($K$19:$K6323,$K6323)&gt;1,"SI","NO"),IF(COUNTIFS($A$19:$A6323,$A6323,$C$19:$C6323,$C6323,$J$19:$J6323,$J6323,$D$19:$D6323,$D6323)&gt;1,"SI","NO")))</f>
        <v/>
      </c>
      <c r="N6323" s="11">
        <f>IF(COUNTA($A6323:$K6323)=0,"",IF(AND($L6323="SI",$M6323="NO"),IFERROR($H6323,0),0))</f>
        <v/>
      </c>
      <c r="O6323" s="9">
        <f>IF(COUNTA($A6323:$K6323)=0,"",IF($M6323="SI","CUFE o factura duplicada dentro del reporte; no se suma dos veces",IF(IFERROR($H6323,0)&lt;=0,"DIAN reporta valor susceptible 0",IF($L6323="NO",IFERROR(LOOKUP(2,1/((LISTS!$M$2:$M$13&lt;&gt;"")*ISNUMBER(SEARCH(LISTS!$M$2:$M$13,$I6323))),LISTS!$O$2:$O$13),"Medio de pago no elegible o no identificado por DIAN"),"Apta automaticamente por pago electronico y base positiva"))))</f>
        <v/>
      </c>
    </row>
    <row r="6324">
      <c r="A6324" s="9" t="n"/>
      <c r="B6324" s="9" t="n"/>
      <c r="C6324" s="12" t="n"/>
      <c r="D6324" s="11" t="n"/>
      <c r="E6324" s="11" t="n"/>
      <c r="F6324" s="11" t="n"/>
      <c r="G6324" s="11" t="n"/>
      <c r="H6324" s="11" t="n"/>
      <c r="I6324" s="9" t="n"/>
      <c r="J6324" s="9" t="n"/>
      <c r="K6324" s="9" t="n"/>
      <c r="L6324" s="9">
        <f>IF(COUNTA($A6324:$K6324)=0,"",IF(AND(IFERROR($H6324,0)&gt;0,LEN(TRIM($K6324&amp;""))&gt;0,IFERROR(LOOKUP(2,1/((LISTS!$M$2:$M$13&lt;&gt;"")*ISNUMBER(SEARCH(LISTS!$M$2:$M$13,$I6324))),LISTS!$N$2:$N$13),"NO")="SI"),"SI","NO"))</f>
        <v/>
      </c>
      <c r="M6324" s="9">
        <f>IF(COUNTA($A6324:$K6324)=0,"",IF($K6324&lt;&gt;"",IF(COUNTIF($K$19:$K6324,$K6324)&gt;1,"SI","NO"),IF(COUNTIFS($A$19:$A6324,$A6324,$C$19:$C6324,$C6324,$J$19:$J6324,$J6324,$D$19:$D6324,$D6324)&gt;1,"SI","NO")))</f>
        <v/>
      </c>
      <c r="N6324" s="11">
        <f>IF(COUNTA($A6324:$K6324)=0,"",IF(AND($L6324="SI",$M6324="NO"),IFERROR($H6324,0),0))</f>
        <v/>
      </c>
      <c r="O6324" s="9">
        <f>IF(COUNTA($A6324:$K6324)=0,"",IF($M6324="SI","CUFE o factura duplicada dentro del reporte; no se suma dos veces",IF(IFERROR($H6324,0)&lt;=0,"DIAN reporta valor susceptible 0",IF($L6324="NO",IFERROR(LOOKUP(2,1/((LISTS!$M$2:$M$13&lt;&gt;"")*ISNUMBER(SEARCH(LISTS!$M$2:$M$13,$I6324))),LISTS!$O$2:$O$13),"Medio de pago no elegible o no identificado por DIAN"),"Apta automaticamente por pago electronico y base positiva"))))</f>
        <v/>
      </c>
    </row>
    <row r="6325">
      <c r="A6325" s="9" t="n"/>
      <c r="B6325" s="9" t="n"/>
      <c r="C6325" s="12" t="n"/>
      <c r="D6325" s="11" t="n"/>
      <c r="E6325" s="11" t="n"/>
      <c r="F6325" s="11" t="n"/>
      <c r="G6325" s="11" t="n"/>
      <c r="H6325" s="11" t="n"/>
      <c r="I6325" s="9" t="n"/>
      <c r="J6325" s="9" t="n"/>
      <c r="K6325" s="9" t="n"/>
      <c r="L6325" s="9">
        <f>IF(COUNTA($A6325:$K6325)=0,"",IF(AND(IFERROR($H6325,0)&gt;0,LEN(TRIM($K6325&amp;""))&gt;0,IFERROR(LOOKUP(2,1/((LISTS!$M$2:$M$13&lt;&gt;"")*ISNUMBER(SEARCH(LISTS!$M$2:$M$13,$I6325))),LISTS!$N$2:$N$13),"NO")="SI"),"SI","NO"))</f>
        <v/>
      </c>
      <c r="M6325" s="9">
        <f>IF(COUNTA($A6325:$K6325)=0,"",IF($K6325&lt;&gt;"",IF(COUNTIF($K$19:$K6325,$K6325)&gt;1,"SI","NO"),IF(COUNTIFS($A$19:$A6325,$A6325,$C$19:$C6325,$C6325,$J$19:$J6325,$J6325,$D$19:$D6325,$D6325)&gt;1,"SI","NO")))</f>
        <v/>
      </c>
      <c r="N6325" s="11">
        <f>IF(COUNTA($A6325:$K6325)=0,"",IF(AND($L6325="SI",$M6325="NO"),IFERROR($H6325,0),0))</f>
        <v/>
      </c>
      <c r="O6325" s="9">
        <f>IF(COUNTA($A6325:$K6325)=0,"",IF($M6325="SI","CUFE o factura duplicada dentro del reporte; no se suma dos veces",IF(IFERROR($H6325,0)&lt;=0,"DIAN reporta valor susceptible 0",IF($L6325="NO",IFERROR(LOOKUP(2,1/((LISTS!$M$2:$M$13&lt;&gt;"")*ISNUMBER(SEARCH(LISTS!$M$2:$M$13,$I6325))),LISTS!$O$2:$O$13),"Medio de pago no elegible o no identificado por DIAN"),"Apta automaticamente por pago electronico y base positiva"))))</f>
        <v/>
      </c>
    </row>
    <row r="6326">
      <c r="A6326" s="9" t="n"/>
      <c r="B6326" s="9" t="n"/>
      <c r="C6326" s="12" t="n"/>
      <c r="D6326" s="11" t="n"/>
      <c r="E6326" s="11" t="n"/>
      <c r="F6326" s="11" t="n"/>
      <c r="G6326" s="11" t="n"/>
      <c r="H6326" s="11" t="n"/>
      <c r="I6326" s="9" t="n"/>
      <c r="J6326" s="9" t="n"/>
      <c r="K6326" s="9" t="n"/>
      <c r="L6326" s="9">
        <f>IF(COUNTA($A6326:$K6326)=0,"",IF(AND(IFERROR($H6326,0)&gt;0,LEN(TRIM($K6326&amp;""))&gt;0,IFERROR(LOOKUP(2,1/((LISTS!$M$2:$M$13&lt;&gt;"")*ISNUMBER(SEARCH(LISTS!$M$2:$M$13,$I6326))),LISTS!$N$2:$N$13),"NO")="SI"),"SI","NO"))</f>
        <v/>
      </c>
      <c r="M6326" s="9">
        <f>IF(COUNTA($A6326:$K6326)=0,"",IF($K6326&lt;&gt;"",IF(COUNTIF($K$19:$K6326,$K6326)&gt;1,"SI","NO"),IF(COUNTIFS($A$19:$A6326,$A6326,$C$19:$C6326,$C6326,$J$19:$J6326,$J6326,$D$19:$D6326,$D6326)&gt;1,"SI","NO")))</f>
        <v/>
      </c>
      <c r="N6326" s="11">
        <f>IF(COUNTA($A6326:$K6326)=0,"",IF(AND($L6326="SI",$M6326="NO"),IFERROR($H6326,0),0))</f>
        <v/>
      </c>
      <c r="O6326" s="9">
        <f>IF(COUNTA($A6326:$K6326)=0,"",IF($M6326="SI","CUFE o factura duplicada dentro del reporte; no se suma dos veces",IF(IFERROR($H6326,0)&lt;=0,"DIAN reporta valor susceptible 0",IF($L6326="NO",IFERROR(LOOKUP(2,1/((LISTS!$M$2:$M$13&lt;&gt;"")*ISNUMBER(SEARCH(LISTS!$M$2:$M$13,$I6326))),LISTS!$O$2:$O$13),"Medio de pago no elegible o no identificado por DIAN"),"Apta automaticamente por pago electronico y base positiva"))))</f>
        <v/>
      </c>
    </row>
    <row r="6327">
      <c r="A6327" s="9" t="n"/>
      <c r="B6327" s="9" t="n"/>
      <c r="C6327" s="12" t="n"/>
      <c r="D6327" s="11" t="n"/>
      <c r="E6327" s="11" t="n"/>
      <c r="F6327" s="11" t="n"/>
      <c r="G6327" s="11" t="n"/>
      <c r="H6327" s="11" t="n"/>
      <c r="I6327" s="9" t="n"/>
      <c r="J6327" s="9" t="n"/>
      <c r="K6327" s="9" t="n"/>
      <c r="L6327" s="9">
        <f>IF(COUNTA($A6327:$K6327)=0,"",IF(AND(IFERROR($H6327,0)&gt;0,LEN(TRIM($K6327&amp;""))&gt;0,IFERROR(LOOKUP(2,1/((LISTS!$M$2:$M$13&lt;&gt;"")*ISNUMBER(SEARCH(LISTS!$M$2:$M$13,$I6327))),LISTS!$N$2:$N$13),"NO")="SI"),"SI","NO"))</f>
        <v/>
      </c>
      <c r="M6327" s="9">
        <f>IF(COUNTA($A6327:$K6327)=0,"",IF($K6327&lt;&gt;"",IF(COUNTIF($K$19:$K6327,$K6327)&gt;1,"SI","NO"),IF(COUNTIFS($A$19:$A6327,$A6327,$C$19:$C6327,$C6327,$J$19:$J6327,$J6327,$D$19:$D6327,$D6327)&gt;1,"SI","NO")))</f>
        <v/>
      </c>
      <c r="N6327" s="11">
        <f>IF(COUNTA($A6327:$K6327)=0,"",IF(AND($L6327="SI",$M6327="NO"),IFERROR($H6327,0),0))</f>
        <v/>
      </c>
      <c r="O6327" s="9">
        <f>IF(COUNTA($A6327:$K6327)=0,"",IF($M6327="SI","CUFE o factura duplicada dentro del reporte; no se suma dos veces",IF(IFERROR($H6327,0)&lt;=0,"DIAN reporta valor susceptible 0",IF($L6327="NO",IFERROR(LOOKUP(2,1/((LISTS!$M$2:$M$13&lt;&gt;"")*ISNUMBER(SEARCH(LISTS!$M$2:$M$13,$I6327))),LISTS!$O$2:$O$13),"Medio de pago no elegible o no identificado por DIAN"),"Apta automaticamente por pago electronico y base positiva"))))</f>
        <v/>
      </c>
    </row>
    <row r="6328">
      <c r="A6328" s="9" t="n"/>
      <c r="B6328" s="9" t="n"/>
      <c r="C6328" s="12" t="n"/>
      <c r="D6328" s="11" t="n"/>
      <c r="E6328" s="11" t="n"/>
      <c r="F6328" s="11" t="n"/>
      <c r="G6328" s="11" t="n"/>
      <c r="H6328" s="11" t="n"/>
      <c r="I6328" s="9" t="n"/>
      <c r="J6328" s="9" t="n"/>
      <c r="K6328" s="9" t="n"/>
      <c r="L6328" s="9">
        <f>IF(COUNTA($A6328:$K6328)=0,"",IF(AND(IFERROR($H6328,0)&gt;0,LEN(TRIM($K6328&amp;""))&gt;0,IFERROR(LOOKUP(2,1/((LISTS!$M$2:$M$13&lt;&gt;"")*ISNUMBER(SEARCH(LISTS!$M$2:$M$13,$I6328))),LISTS!$N$2:$N$13),"NO")="SI"),"SI","NO"))</f>
        <v/>
      </c>
      <c r="M6328" s="9">
        <f>IF(COUNTA($A6328:$K6328)=0,"",IF($K6328&lt;&gt;"",IF(COUNTIF($K$19:$K6328,$K6328)&gt;1,"SI","NO"),IF(COUNTIFS($A$19:$A6328,$A6328,$C$19:$C6328,$C6328,$J$19:$J6328,$J6328,$D$19:$D6328,$D6328)&gt;1,"SI","NO")))</f>
        <v/>
      </c>
      <c r="N6328" s="11">
        <f>IF(COUNTA($A6328:$K6328)=0,"",IF(AND($L6328="SI",$M6328="NO"),IFERROR($H6328,0),0))</f>
        <v/>
      </c>
      <c r="O6328" s="9">
        <f>IF(COUNTA($A6328:$K6328)=0,"",IF($M6328="SI","CUFE o factura duplicada dentro del reporte; no se suma dos veces",IF(IFERROR($H6328,0)&lt;=0,"DIAN reporta valor susceptible 0",IF($L6328="NO",IFERROR(LOOKUP(2,1/((LISTS!$M$2:$M$13&lt;&gt;"")*ISNUMBER(SEARCH(LISTS!$M$2:$M$13,$I6328))),LISTS!$O$2:$O$13),"Medio de pago no elegible o no identificado por DIAN"),"Apta automaticamente por pago electronico y base positiva"))))</f>
        <v/>
      </c>
    </row>
    <row r="6329">
      <c r="A6329" s="9" t="n"/>
      <c r="B6329" s="9" t="n"/>
      <c r="C6329" s="12" t="n"/>
      <c r="D6329" s="11" t="n"/>
      <c r="E6329" s="11" t="n"/>
      <c r="F6329" s="11" t="n"/>
      <c r="G6329" s="11" t="n"/>
      <c r="H6329" s="11" t="n"/>
      <c r="I6329" s="9" t="n"/>
      <c r="J6329" s="9" t="n"/>
      <c r="K6329" s="9" t="n"/>
      <c r="L6329" s="9">
        <f>IF(COUNTA($A6329:$K6329)=0,"",IF(AND(IFERROR($H6329,0)&gt;0,LEN(TRIM($K6329&amp;""))&gt;0,IFERROR(LOOKUP(2,1/((LISTS!$M$2:$M$13&lt;&gt;"")*ISNUMBER(SEARCH(LISTS!$M$2:$M$13,$I6329))),LISTS!$N$2:$N$13),"NO")="SI"),"SI","NO"))</f>
        <v/>
      </c>
      <c r="M6329" s="9">
        <f>IF(COUNTA($A6329:$K6329)=0,"",IF($K6329&lt;&gt;"",IF(COUNTIF($K$19:$K6329,$K6329)&gt;1,"SI","NO"),IF(COUNTIFS($A$19:$A6329,$A6329,$C$19:$C6329,$C6329,$J$19:$J6329,$J6329,$D$19:$D6329,$D6329)&gt;1,"SI","NO")))</f>
        <v/>
      </c>
      <c r="N6329" s="11">
        <f>IF(COUNTA($A6329:$K6329)=0,"",IF(AND($L6329="SI",$M6329="NO"),IFERROR($H6329,0),0))</f>
        <v/>
      </c>
      <c r="O6329" s="9">
        <f>IF(COUNTA($A6329:$K6329)=0,"",IF($M6329="SI","CUFE o factura duplicada dentro del reporte; no se suma dos veces",IF(IFERROR($H6329,0)&lt;=0,"DIAN reporta valor susceptible 0",IF($L6329="NO",IFERROR(LOOKUP(2,1/((LISTS!$M$2:$M$13&lt;&gt;"")*ISNUMBER(SEARCH(LISTS!$M$2:$M$13,$I6329))),LISTS!$O$2:$O$13),"Medio de pago no elegible o no identificado por DIAN"),"Apta automaticamente por pago electronico y base positiva"))))</f>
        <v/>
      </c>
    </row>
    <row r="6330">
      <c r="A6330" s="9" t="n"/>
      <c r="B6330" s="9" t="n"/>
      <c r="C6330" s="12" t="n"/>
      <c r="D6330" s="11" t="n"/>
      <c r="E6330" s="11" t="n"/>
      <c r="F6330" s="11" t="n"/>
      <c r="G6330" s="11" t="n"/>
      <c r="H6330" s="11" t="n"/>
      <c r="I6330" s="9" t="n"/>
      <c r="J6330" s="9" t="n"/>
      <c r="K6330" s="9" t="n"/>
      <c r="L6330" s="9">
        <f>IF(COUNTA($A6330:$K6330)=0,"",IF(AND(IFERROR($H6330,0)&gt;0,LEN(TRIM($K6330&amp;""))&gt;0,IFERROR(LOOKUP(2,1/((LISTS!$M$2:$M$13&lt;&gt;"")*ISNUMBER(SEARCH(LISTS!$M$2:$M$13,$I6330))),LISTS!$N$2:$N$13),"NO")="SI"),"SI","NO"))</f>
        <v/>
      </c>
      <c r="M6330" s="9">
        <f>IF(COUNTA($A6330:$K6330)=0,"",IF($K6330&lt;&gt;"",IF(COUNTIF($K$19:$K6330,$K6330)&gt;1,"SI","NO"),IF(COUNTIFS($A$19:$A6330,$A6330,$C$19:$C6330,$C6330,$J$19:$J6330,$J6330,$D$19:$D6330,$D6330)&gt;1,"SI","NO")))</f>
        <v/>
      </c>
      <c r="N6330" s="11">
        <f>IF(COUNTA($A6330:$K6330)=0,"",IF(AND($L6330="SI",$M6330="NO"),IFERROR($H6330,0),0))</f>
        <v/>
      </c>
      <c r="O6330" s="9">
        <f>IF(COUNTA($A6330:$K6330)=0,"",IF($M6330="SI","CUFE o factura duplicada dentro del reporte; no se suma dos veces",IF(IFERROR($H6330,0)&lt;=0,"DIAN reporta valor susceptible 0",IF($L6330="NO",IFERROR(LOOKUP(2,1/((LISTS!$M$2:$M$13&lt;&gt;"")*ISNUMBER(SEARCH(LISTS!$M$2:$M$13,$I6330))),LISTS!$O$2:$O$13),"Medio de pago no elegible o no identificado por DIAN"),"Apta automaticamente por pago electronico y base positiva"))))</f>
        <v/>
      </c>
    </row>
    <row r="6331">
      <c r="A6331" s="9" t="n"/>
      <c r="B6331" s="9" t="n"/>
      <c r="C6331" s="12" t="n"/>
      <c r="D6331" s="11" t="n"/>
      <c r="E6331" s="11" t="n"/>
      <c r="F6331" s="11" t="n"/>
      <c r="G6331" s="11" t="n"/>
      <c r="H6331" s="11" t="n"/>
      <c r="I6331" s="9" t="n"/>
      <c r="J6331" s="9" t="n"/>
      <c r="K6331" s="9" t="n"/>
      <c r="L6331" s="9">
        <f>IF(COUNTA($A6331:$K6331)=0,"",IF(AND(IFERROR($H6331,0)&gt;0,LEN(TRIM($K6331&amp;""))&gt;0,IFERROR(LOOKUP(2,1/((LISTS!$M$2:$M$13&lt;&gt;"")*ISNUMBER(SEARCH(LISTS!$M$2:$M$13,$I6331))),LISTS!$N$2:$N$13),"NO")="SI"),"SI","NO"))</f>
        <v/>
      </c>
      <c r="M6331" s="9">
        <f>IF(COUNTA($A6331:$K6331)=0,"",IF($K6331&lt;&gt;"",IF(COUNTIF($K$19:$K6331,$K6331)&gt;1,"SI","NO"),IF(COUNTIFS($A$19:$A6331,$A6331,$C$19:$C6331,$C6331,$J$19:$J6331,$J6331,$D$19:$D6331,$D6331)&gt;1,"SI","NO")))</f>
        <v/>
      </c>
      <c r="N6331" s="11">
        <f>IF(COUNTA($A6331:$K6331)=0,"",IF(AND($L6331="SI",$M6331="NO"),IFERROR($H6331,0),0))</f>
        <v/>
      </c>
      <c r="O6331" s="9">
        <f>IF(COUNTA($A6331:$K6331)=0,"",IF($M6331="SI","CUFE o factura duplicada dentro del reporte; no se suma dos veces",IF(IFERROR($H6331,0)&lt;=0,"DIAN reporta valor susceptible 0",IF($L6331="NO",IFERROR(LOOKUP(2,1/((LISTS!$M$2:$M$13&lt;&gt;"")*ISNUMBER(SEARCH(LISTS!$M$2:$M$13,$I6331))),LISTS!$O$2:$O$13),"Medio de pago no elegible o no identificado por DIAN"),"Apta automaticamente por pago electronico y base positiva"))))</f>
        <v/>
      </c>
    </row>
    <row r="6332">
      <c r="A6332" s="9" t="n"/>
      <c r="B6332" s="9" t="n"/>
      <c r="C6332" s="12" t="n"/>
      <c r="D6332" s="11" t="n"/>
      <c r="E6332" s="11" t="n"/>
      <c r="F6332" s="11" t="n"/>
      <c r="G6332" s="11" t="n"/>
      <c r="H6332" s="11" t="n"/>
      <c r="I6332" s="9" t="n"/>
      <c r="J6332" s="9" t="n"/>
      <c r="K6332" s="9" t="n"/>
      <c r="L6332" s="9">
        <f>IF(COUNTA($A6332:$K6332)=0,"",IF(AND(IFERROR($H6332,0)&gt;0,LEN(TRIM($K6332&amp;""))&gt;0,IFERROR(LOOKUP(2,1/((LISTS!$M$2:$M$13&lt;&gt;"")*ISNUMBER(SEARCH(LISTS!$M$2:$M$13,$I6332))),LISTS!$N$2:$N$13),"NO")="SI"),"SI","NO"))</f>
        <v/>
      </c>
      <c r="M6332" s="9">
        <f>IF(COUNTA($A6332:$K6332)=0,"",IF($K6332&lt;&gt;"",IF(COUNTIF($K$19:$K6332,$K6332)&gt;1,"SI","NO"),IF(COUNTIFS($A$19:$A6332,$A6332,$C$19:$C6332,$C6332,$J$19:$J6332,$J6332,$D$19:$D6332,$D6332)&gt;1,"SI","NO")))</f>
        <v/>
      </c>
      <c r="N6332" s="11">
        <f>IF(COUNTA($A6332:$K6332)=0,"",IF(AND($L6332="SI",$M6332="NO"),IFERROR($H6332,0),0))</f>
        <v/>
      </c>
      <c r="O6332" s="9">
        <f>IF(COUNTA($A6332:$K6332)=0,"",IF($M6332="SI","CUFE o factura duplicada dentro del reporte; no se suma dos veces",IF(IFERROR($H6332,0)&lt;=0,"DIAN reporta valor susceptible 0",IF($L6332="NO",IFERROR(LOOKUP(2,1/((LISTS!$M$2:$M$13&lt;&gt;"")*ISNUMBER(SEARCH(LISTS!$M$2:$M$13,$I6332))),LISTS!$O$2:$O$13),"Medio de pago no elegible o no identificado por DIAN"),"Apta automaticamente por pago electronico y base positiva"))))</f>
        <v/>
      </c>
    </row>
    <row r="6333">
      <c r="A6333" s="9" t="n"/>
      <c r="B6333" s="9" t="n"/>
      <c r="C6333" s="12" t="n"/>
      <c r="D6333" s="11" t="n"/>
      <c r="E6333" s="11" t="n"/>
      <c r="F6333" s="11" t="n"/>
      <c r="G6333" s="11" t="n"/>
      <c r="H6333" s="11" t="n"/>
      <c r="I6333" s="9" t="n"/>
      <c r="J6333" s="9" t="n"/>
      <c r="K6333" s="9" t="n"/>
      <c r="L6333" s="9">
        <f>IF(COUNTA($A6333:$K6333)=0,"",IF(AND(IFERROR($H6333,0)&gt;0,LEN(TRIM($K6333&amp;""))&gt;0,IFERROR(LOOKUP(2,1/((LISTS!$M$2:$M$13&lt;&gt;"")*ISNUMBER(SEARCH(LISTS!$M$2:$M$13,$I6333))),LISTS!$N$2:$N$13),"NO")="SI"),"SI","NO"))</f>
        <v/>
      </c>
      <c r="M6333" s="9">
        <f>IF(COUNTA($A6333:$K6333)=0,"",IF($K6333&lt;&gt;"",IF(COUNTIF($K$19:$K6333,$K6333)&gt;1,"SI","NO"),IF(COUNTIFS($A$19:$A6333,$A6333,$C$19:$C6333,$C6333,$J$19:$J6333,$J6333,$D$19:$D6333,$D6333)&gt;1,"SI","NO")))</f>
        <v/>
      </c>
      <c r="N6333" s="11">
        <f>IF(COUNTA($A6333:$K6333)=0,"",IF(AND($L6333="SI",$M6333="NO"),IFERROR($H6333,0),0))</f>
        <v/>
      </c>
      <c r="O6333" s="9">
        <f>IF(COUNTA($A6333:$K6333)=0,"",IF($M6333="SI","CUFE o factura duplicada dentro del reporte; no se suma dos veces",IF(IFERROR($H6333,0)&lt;=0,"DIAN reporta valor susceptible 0",IF($L6333="NO",IFERROR(LOOKUP(2,1/((LISTS!$M$2:$M$13&lt;&gt;"")*ISNUMBER(SEARCH(LISTS!$M$2:$M$13,$I6333))),LISTS!$O$2:$O$13),"Medio de pago no elegible o no identificado por DIAN"),"Apta automaticamente por pago electronico y base positiva"))))</f>
        <v/>
      </c>
    </row>
    <row r="6334">
      <c r="A6334" s="9" t="n"/>
      <c r="B6334" s="9" t="n"/>
      <c r="C6334" s="12" t="n"/>
      <c r="D6334" s="11" t="n"/>
      <c r="E6334" s="11" t="n"/>
      <c r="F6334" s="11" t="n"/>
      <c r="G6334" s="11" t="n"/>
      <c r="H6334" s="11" t="n"/>
      <c r="I6334" s="9" t="n"/>
      <c r="J6334" s="9" t="n"/>
      <c r="K6334" s="9" t="n"/>
      <c r="L6334" s="9">
        <f>IF(COUNTA($A6334:$K6334)=0,"",IF(AND(IFERROR($H6334,0)&gt;0,LEN(TRIM($K6334&amp;""))&gt;0,IFERROR(LOOKUP(2,1/((LISTS!$M$2:$M$13&lt;&gt;"")*ISNUMBER(SEARCH(LISTS!$M$2:$M$13,$I6334))),LISTS!$N$2:$N$13),"NO")="SI"),"SI","NO"))</f>
        <v/>
      </c>
      <c r="M6334" s="9">
        <f>IF(COUNTA($A6334:$K6334)=0,"",IF($K6334&lt;&gt;"",IF(COUNTIF($K$19:$K6334,$K6334)&gt;1,"SI","NO"),IF(COUNTIFS($A$19:$A6334,$A6334,$C$19:$C6334,$C6334,$J$19:$J6334,$J6334,$D$19:$D6334,$D6334)&gt;1,"SI","NO")))</f>
        <v/>
      </c>
      <c r="N6334" s="11">
        <f>IF(COUNTA($A6334:$K6334)=0,"",IF(AND($L6334="SI",$M6334="NO"),IFERROR($H6334,0),0))</f>
        <v/>
      </c>
      <c r="O6334" s="9">
        <f>IF(COUNTA($A6334:$K6334)=0,"",IF($M6334="SI","CUFE o factura duplicada dentro del reporte; no se suma dos veces",IF(IFERROR($H6334,0)&lt;=0,"DIAN reporta valor susceptible 0",IF($L6334="NO",IFERROR(LOOKUP(2,1/((LISTS!$M$2:$M$13&lt;&gt;"")*ISNUMBER(SEARCH(LISTS!$M$2:$M$13,$I6334))),LISTS!$O$2:$O$13),"Medio de pago no elegible o no identificado por DIAN"),"Apta automaticamente por pago electronico y base positiva"))))</f>
        <v/>
      </c>
    </row>
    <row r="6335">
      <c r="A6335" s="9" t="n"/>
      <c r="B6335" s="9" t="n"/>
      <c r="C6335" s="12" t="n"/>
      <c r="D6335" s="11" t="n"/>
      <c r="E6335" s="11" t="n"/>
      <c r="F6335" s="11" t="n"/>
      <c r="G6335" s="11" t="n"/>
      <c r="H6335" s="11" t="n"/>
      <c r="I6335" s="9" t="n"/>
      <c r="J6335" s="9" t="n"/>
      <c r="K6335" s="9" t="n"/>
      <c r="L6335" s="9">
        <f>IF(COUNTA($A6335:$K6335)=0,"",IF(AND(IFERROR($H6335,0)&gt;0,LEN(TRIM($K6335&amp;""))&gt;0,IFERROR(LOOKUP(2,1/((LISTS!$M$2:$M$13&lt;&gt;"")*ISNUMBER(SEARCH(LISTS!$M$2:$M$13,$I6335))),LISTS!$N$2:$N$13),"NO")="SI"),"SI","NO"))</f>
        <v/>
      </c>
      <c r="M6335" s="9">
        <f>IF(COUNTA($A6335:$K6335)=0,"",IF($K6335&lt;&gt;"",IF(COUNTIF($K$19:$K6335,$K6335)&gt;1,"SI","NO"),IF(COUNTIFS($A$19:$A6335,$A6335,$C$19:$C6335,$C6335,$J$19:$J6335,$J6335,$D$19:$D6335,$D6335)&gt;1,"SI","NO")))</f>
        <v/>
      </c>
      <c r="N6335" s="11">
        <f>IF(COUNTA($A6335:$K6335)=0,"",IF(AND($L6335="SI",$M6335="NO"),IFERROR($H6335,0),0))</f>
        <v/>
      </c>
      <c r="O6335" s="9">
        <f>IF(COUNTA($A6335:$K6335)=0,"",IF($M6335="SI","CUFE o factura duplicada dentro del reporte; no se suma dos veces",IF(IFERROR($H6335,0)&lt;=0,"DIAN reporta valor susceptible 0",IF($L6335="NO",IFERROR(LOOKUP(2,1/((LISTS!$M$2:$M$13&lt;&gt;"")*ISNUMBER(SEARCH(LISTS!$M$2:$M$13,$I6335))),LISTS!$O$2:$O$13),"Medio de pago no elegible o no identificado por DIAN"),"Apta automaticamente por pago electronico y base positiva"))))</f>
        <v/>
      </c>
    </row>
    <row r="6336">
      <c r="A6336" s="9" t="n"/>
      <c r="B6336" s="9" t="n"/>
      <c r="C6336" s="12" t="n"/>
      <c r="D6336" s="11" t="n"/>
      <c r="E6336" s="11" t="n"/>
      <c r="F6336" s="11" t="n"/>
      <c r="G6336" s="11" t="n"/>
      <c r="H6336" s="11" t="n"/>
      <c r="I6336" s="9" t="n"/>
      <c r="J6336" s="9" t="n"/>
      <c r="K6336" s="9" t="n"/>
      <c r="L6336" s="9">
        <f>IF(COUNTA($A6336:$K6336)=0,"",IF(AND(IFERROR($H6336,0)&gt;0,LEN(TRIM($K6336&amp;""))&gt;0,IFERROR(LOOKUP(2,1/((LISTS!$M$2:$M$13&lt;&gt;"")*ISNUMBER(SEARCH(LISTS!$M$2:$M$13,$I6336))),LISTS!$N$2:$N$13),"NO")="SI"),"SI","NO"))</f>
        <v/>
      </c>
      <c r="M6336" s="9">
        <f>IF(COUNTA($A6336:$K6336)=0,"",IF($K6336&lt;&gt;"",IF(COUNTIF($K$19:$K6336,$K6336)&gt;1,"SI","NO"),IF(COUNTIFS($A$19:$A6336,$A6336,$C$19:$C6336,$C6336,$J$19:$J6336,$J6336,$D$19:$D6336,$D6336)&gt;1,"SI","NO")))</f>
        <v/>
      </c>
      <c r="N6336" s="11">
        <f>IF(COUNTA($A6336:$K6336)=0,"",IF(AND($L6336="SI",$M6336="NO"),IFERROR($H6336,0),0))</f>
        <v/>
      </c>
      <c r="O6336" s="9">
        <f>IF(COUNTA($A6336:$K6336)=0,"",IF($M6336="SI","CUFE o factura duplicada dentro del reporte; no se suma dos veces",IF(IFERROR($H6336,0)&lt;=0,"DIAN reporta valor susceptible 0",IF($L6336="NO",IFERROR(LOOKUP(2,1/((LISTS!$M$2:$M$13&lt;&gt;"")*ISNUMBER(SEARCH(LISTS!$M$2:$M$13,$I6336))),LISTS!$O$2:$O$13),"Medio de pago no elegible o no identificado por DIAN"),"Apta automaticamente por pago electronico y base positiva"))))</f>
        <v/>
      </c>
    </row>
    <row r="6337">
      <c r="A6337" s="9" t="n"/>
      <c r="B6337" s="9" t="n"/>
      <c r="C6337" s="12" t="n"/>
      <c r="D6337" s="11" t="n"/>
      <c r="E6337" s="11" t="n"/>
      <c r="F6337" s="11" t="n"/>
      <c r="G6337" s="11" t="n"/>
      <c r="H6337" s="11" t="n"/>
      <c r="I6337" s="9" t="n"/>
      <c r="J6337" s="9" t="n"/>
      <c r="K6337" s="9" t="n"/>
      <c r="L6337" s="9">
        <f>IF(COUNTA($A6337:$K6337)=0,"",IF(AND(IFERROR($H6337,0)&gt;0,LEN(TRIM($K6337&amp;""))&gt;0,IFERROR(LOOKUP(2,1/((LISTS!$M$2:$M$13&lt;&gt;"")*ISNUMBER(SEARCH(LISTS!$M$2:$M$13,$I6337))),LISTS!$N$2:$N$13),"NO")="SI"),"SI","NO"))</f>
        <v/>
      </c>
      <c r="M6337" s="9">
        <f>IF(COUNTA($A6337:$K6337)=0,"",IF($K6337&lt;&gt;"",IF(COUNTIF($K$19:$K6337,$K6337)&gt;1,"SI","NO"),IF(COUNTIFS($A$19:$A6337,$A6337,$C$19:$C6337,$C6337,$J$19:$J6337,$J6337,$D$19:$D6337,$D6337)&gt;1,"SI","NO")))</f>
        <v/>
      </c>
      <c r="N6337" s="11">
        <f>IF(COUNTA($A6337:$K6337)=0,"",IF(AND($L6337="SI",$M6337="NO"),IFERROR($H6337,0),0))</f>
        <v/>
      </c>
      <c r="O6337" s="9">
        <f>IF(COUNTA($A6337:$K6337)=0,"",IF($M6337="SI","CUFE o factura duplicada dentro del reporte; no se suma dos veces",IF(IFERROR($H6337,0)&lt;=0,"DIAN reporta valor susceptible 0",IF($L6337="NO",IFERROR(LOOKUP(2,1/((LISTS!$M$2:$M$13&lt;&gt;"")*ISNUMBER(SEARCH(LISTS!$M$2:$M$13,$I6337))),LISTS!$O$2:$O$13),"Medio de pago no elegible o no identificado por DIAN"),"Apta automaticamente por pago electronico y base positiva"))))</f>
        <v/>
      </c>
    </row>
    <row r="6338">
      <c r="A6338" s="9" t="n"/>
      <c r="B6338" s="9" t="n"/>
      <c r="C6338" s="12" t="n"/>
      <c r="D6338" s="11" t="n"/>
      <c r="E6338" s="11" t="n"/>
      <c r="F6338" s="11" t="n"/>
      <c r="G6338" s="11" t="n"/>
      <c r="H6338" s="11" t="n"/>
      <c r="I6338" s="9" t="n"/>
      <c r="J6338" s="9" t="n"/>
      <c r="K6338" s="9" t="n"/>
      <c r="L6338" s="9">
        <f>IF(COUNTA($A6338:$K6338)=0,"",IF(AND(IFERROR($H6338,0)&gt;0,LEN(TRIM($K6338&amp;""))&gt;0,IFERROR(LOOKUP(2,1/((LISTS!$M$2:$M$13&lt;&gt;"")*ISNUMBER(SEARCH(LISTS!$M$2:$M$13,$I6338))),LISTS!$N$2:$N$13),"NO")="SI"),"SI","NO"))</f>
        <v/>
      </c>
      <c r="M6338" s="9">
        <f>IF(COUNTA($A6338:$K6338)=0,"",IF($K6338&lt;&gt;"",IF(COUNTIF($K$19:$K6338,$K6338)&gt;1,"SI","NO"),IF(COUNTIFS($A$19:$A6338,$A6338,$C$19:$C6338,$C6338,$J$19:$J6338,$J6338,$D$19:$D6338,$D6338)&gt;1,"SI","NO")))</f>
        <v/>
      </c>
      <c r="N6338" s="11">
        <f>IF(COUNTA($A6338:$K6338)=0,"",IF(AND($L6338="SI",$M6338="NO"),IFERROR($H6338,0),0))</f>
        <v/>
      </c>
      <c r="O6338" s="9">
        <f>IF(COUNTA($A6338:$K6338)=0,"",IF($M6338="SI","CUFE o factura duplicada dentro del reporte; no se suma dos veces",IF(IFERROR($H6338,0)&lt;=0,"DIAN reporta valor susceptible 0",IF($L6338="NO",IFERROR(LOOKUP(2,1/((LISTS!$M$2:$M$13&lt;&gt;"")*ISNUMBER(SEARCH(LISTS!$M$2:$M$13,$I6338))),LISTS!$O$2:$O$13),"Medio de pago no elegible o no identificado por DIAN"),"Apta automaticamente por pago electronico y base positiva"))))</f>
        <v/>
      </c>
    </row>
    <row r="6339">
      <c r="A6339" s="9" t="n"/>
      <c r="B6339" s="9" t="n"/>
      <c r="C6339" s="12" t="n"/>
      <c r="D6339" s="11" t="n"/>
      <c r="E6339" s="11" t="n"/>
      <c r="F6339" s="11" t="n"/>
      <c r="G6339" s="11" t="n"/>
      <c r="H6339" s="11" t="n"/>
      <c r="I6339" s="9" t="n"/>
      <c r="J6339" s="9" t="n"/>
      <c r="K6339" s="9" t="n"/>
      <c r="L6339" s="9">
        <f>IF(COUNTA($A6339:$K6339)=0,"",IF(AND(IFERROR($H6339,0)&gt;0,LEN(TRIM($K6339&amp;""))&gt;0,IFERROR(LOOKUP(2,1/((LISTS!$M$2:$M$13&lt;&gt;"")*ISNUMBER(SEARCH(LISTS!$M$2:$M$13,$I6339))),LISTS!$N$2:$N$13),"NO")="SI"),"SI","NO"))</f>
        <v/>
      </c>
      <c r="M6339" s="9">
        <f>IF(COUNTA($A6339:$K6339)=0,"",IF($K6339&lt;&gt;"",IF(COUNTIF($K$19:$K6339,$K6339)&gt;1,"SI","NO"),IF(COUNTIFS($A$19:$A6339,$A6339,$C$19:$C6339,$C6339,$J$19:$J6339,$J6339,$D$19:$D6339,$D6339)&gt;1,"SI","NO")))</f>
        <v/>
      </c>
      <c r="N6339" s="11">
        <f>IF(COUNTA($A6339:$K6339)=0,"",IF(AND($L6339="SI",$M6339="NO"),IFERROR($H6339,0),0))</f>
        <v/>
      </c>
      <c r="O6339" s="9">
        <f>IF(COUNTA($A6339:$K6339)=0,"",IF($M6339="SI","CUFE o factura duplicada dentro del reporte; no se suma dos veces",IF(IFERROR($H6339,0)&lt;=0,"DIAN reporta valor susceptible 0",IF($L6339="NO",IFERROR(LOOKUP(2,1/((LISTS!$M$2:$M$13&lt;&gt;"")*ISNUMBER(SEARCH(LISTS!$M$2:$M$13,$I6339))),LISTS!$O$2:$O$13),"Medio de pago no elegible o no identificado por DIAN"),"Apta automaticamente por pago electronico y base positiva"))))</f>
        <v/>
      </c>
    </row>
    <row r="6340">
      <c r="A6340" s="9" t="n"/>
      <c r="B6340" s="9" t="n"/>
      <c r="C6340" s="12" t="n"/>
      <c r="D6340" s="11" t="n"/>
      <c r="E6340" s="11" t="n"/>
      <c r="F6340" s="11" t="n"/>
      <c r="G6340" s="11" t="n"/>
      <c r="H6340" s="11" t="n"/>
      <c r="I6340" s="9" t="n"/>
      <c r="J6340" s="9" t="n"/>
      <c r="K6340" s="9" t="n"/>
      <c r="L6340" s="9">
        <f>IF(COUNTA($A6340:$K6340)=0,"",IF(AND(IFERROR($H6340,0)&gt;0,LEN(TRIM($K6340&amp;""))&gt;0,IFERROR(LOOKUP(2,1/((LISTS!$M$2:$M$13&lt;&gt;"")*ISNUMBER(SEARCH(LISTS!$M$2:$M$13,$I6340))),LISTS!$N$2:$N$13),"NO")="SI"),"SI","NO"))</f>
        <v/>
      </c>
      <c r="M6340" s="9">
        <f>IF(COUNTA($A6340:$K6340)=0,"",IF($K6340&lt;&gt;"",IF(COUNTIF($K$19:$K6340,$K6340)&gt;1,"SI","NO"),IF(COUNTIFS($A$19:$A6340,$A6340,$C$19:$C6340,$C6340,$J$19:$J6340,$J6340,$D$19:$D6340,$D6340)&gt;1,"SI","NO")))</f>
        <v/>
      </c>
      <c r="N6340" s="11">
        <f>IF(COUNTA($A6340:$K6340)=0,"",IF(AND($L6340="SI",$M6340="NO"),IFERROR($H6340,0),0))</f>
        <v/>
      </c>
      <c r="O6340" s="9">
        <f>IF(COUNTA($A6340:$K6340)=0,"",IF($M6340="SI","CUFE o factura duplicada dentro del reporte; no se suma dos veces",IF(IFERROR($H6340,0)&lt;=0,"DIAN reporta valor susceptible 0",IF($L6340="NO",IFERROR(LOOKUP(2,1/((LISTS!$M$2:$M$13&lt;&gt;"")*ISNUMBER(SEARCH(LISTS!$M$2:$M$13,$I6340))),LISTS!$O$2:$O$13),"Medio de pago no elegible o no identificado por DIAN"),"Apta automaticamente por pago electronico y base positiva"))))</f>
        <v/>
      </c>
    </row>
    <row r="6341">
      <c r="A6341" s="9" t="n"/>
      <c r="B6341" s="9" t="n"/>
      <c r="C6341" s="12" t="n"/>
      <c r="D6341" s="11" t="n"/>
      <c r="E6341" s="11" t="n"/>
      <c r="F6341" s="11" t="n"/>
      <c r="G6341" s="11" t="n"/>
      <c r="H6341" s="11" t="n"/>
      <c r="I6341" s="9" t="n"/>
      <c r="J6341" s="9" t="n"/>
      <c r="K6341" s="9" t="n"/>
      <c r="L6341" s="9">
        <f>IF(COUNTA($A6341:$K6341)=0,"",IF(AND(IFERROR($H6341,0)&gt;0,LEN(TRIM($K6341&amp;""))&gt;0,IFERROR(LOOKUP(2,1/((LISTS!$M$2:$M$13&lt;&gt;"")*ISNUMBER(SEARCH(LISTS!$M$2:$M$13,$I6341))),LISTS!$N$2:$N$13),"NO")="SI"),"SI","NO"))</f>
        <v/>
      </c>
      <c r="M6341" s="9">
        <f>IF(COUNTA($A6341:$K6341)=0,"",IF($K6341&lt;&gt;"",IF(COUNTIF($K$19:$K6341,$K6341)&gt;1,"SI","NO"),IF(COUNTIFS($A$19:$A6341,$A6341,$C$19:$C6341,$C6341,$J$19:$J6341,$J6341,$D$19:$D6341,$D6341)&gt;1,"SI","NO")))</f>
        <v/>
      </c>
      <c r="N6341" s="11">
        <f>IF(COUNTA($A6341:$K6341)=0,"",IF(AND($L6341="SI",$M6341="NO"),IFERROR($H6341,0),0))</f>
        <v/>
      </c>
      <c r="O6341" s="9">
        <f>IF(COUNTA($A6341:$K6341)=0,"",IF($M6341="SI","CUFE o factura duplicada dentro del reporte; no se suma dos veces",IF(IFERROR($H6341,0)&lt;=0,"DIAN reporta valor susceptible 0",IF($L6341="NO",IFERROR(LOOKUP(2,1/((LISTS!$M$2:$M$13&lt;&gt;"")*ISNUMBER(SEARCH(LISTS!$M$2:$M$13,$I6341))),LISTS!$O$2:$O$13),"Medio de pago no elegible o no identificado por DIAN"),"Apta automaticamente por pago electronico y base positiva"))))</f>
        <v/>
      </c>
    </row>
    <row r="6342">
      <c r="A6342" s="9" t="n"/>
      <c r="B6342" s="9" t="n"/>
      <c r="C6342" s="12" t="n"/>
      <c r="D6342" s="11" t="n"/>
      <c r="E6342" s="11" t="n"/>
      <c r="F6342" s="11" t="n"/>
      <c r="G6342" s="11" t="n"/>
      <c r="H6342" s="11" t="n"/>
      <c r="I6342" s="9" t="n"/>
      <c r="J6342" s="9" t="n"/>
      <c r="K6342" s="9" t="n"/>
      <c r="L6342" s="9">
        <f>IF(COUNTA($A6342:$K6342)=0,"",IF(AND(IFERROR($H6342,0)&gt;0,LEN(TRIM($K6342&amp;""))&gt;0,IFERROR(LOOKUP(2,1/((LISTS!$M$2:$M$13&lt;&gt;"")*ISNUMBER(SEARCH(LISTS!$M$2:$M$13,$I6342))),LISTS!$N$2:$N$13),"NO")="SI"),"SI","NO"))</f>
        <v/>
      </c>
      <c r="M6342" s="9">
        <f>IF(COUNTA($A6342:$K6342)=0,"",IF($K6342&lt;&gt;"",IF(COUNTIF($K$19:$K6342,$K6342)&gt;1,"SI","NO"),IF(COUNTIFS($A$19:$A6342,$A6342,$C$19:$C6342,$C6342,$J$19:$J6342,$J6342,$D$19:$D6342,$D6342)&gt;1,"SI","NO")))</f>
        <v/>
      </c>
      <c r="N6342" s="11">
        <f>IF(COUNTA($A6342:$K6342)=0,"",IF(AND($L6342="SI",$M6342="NO"),IFERROR($H6342,0),0))</f>
        <v/>
      </c>
      <c r="O6342" s="9">
        <f>IF(COUNTA($A6342:$K6342)=0,"",IF($M6342="SI","CUFE o factura duplicada dentro del reporte; no se suma dos veces",IF(IFERROR($H6342,0)&lt;=0,"DIAN reporta valor susceptible 0",IF($L6342="NO",IFERROR(LOOKUP(2,1/((LISTS!$M$2:$M$13&lt;&gt;"")*ISNUMBER(SEARCH(LISTS!$M$2:$M$13,$I6342))),LISTS!$O$2:$O$13),"Medio de pago no elegible o no identificado por DIAN"),"Apta automaticamente por pago electronico y base positiva"))))</f>
        <v/>
      </c>
    </row>
    <row r="6343">
      <c r="A6343" s="9" t="n"/>
      <c r="B6343" s="9" t="n"/>
      <c r="C6343" s="12" t="n"/>
      <c r="D6343" s="11" t="n"/>
      <c r="E6343" s="11" t="n"/>
      <c r="F6343" s="11" t="n"/>
      <c r="G6343" s="11" t="n"/>
      <c r="H6343" s="11" t="n"/>
      <c r="I6343" s="9" t="n"/>
      <c r="J6343" s="9" t="n"/>
      <c r="K6343" s="9" t="n"/>
      <c r="L6343" s="9">
        <f>IF(COUNTA($A6343:$K6343)=0,"",IF(AND(IFERROR($H6343,0)&gt;0,LEN(TRIM($K6343&amp;""))&gt;0,IFERROR(LOOKUP(2,1/((LISTS!$M$2:$M$13&lt;&gt;"")*ISNUMBER(SEARCH(LISTS!$M$2:$M$13,$I6343))),LISTS!$N$2:$N$13),"NO")="SI"),"SI","NO"))</f>
        <v/>
      </c>
      <c r="M6343" s="9">
        <f>IF(COUNTA($A6343:$K6343)=0,"",IF($K6343&lt;&gt;"",IF(COUNTIF($K$19:$K6343,$K6343)&gt;1,"SI","NO"),IF(COUNTIFS($A$19:$A6343,$A6343,$C$19:$C6343,$C6343,$J$19:$J6343,$J6343,$D$19:$D6343,$D6343)&gt;1,"SI","NO")))</f>
        <v/>
      </c>
      <c r="N6343" s="11">
        <f>IF(COUNTA($A6343:$K6343)=0,"",IF(AND($L6343="SI",$M6343="NO"),IFERROR($H6343,0),0))</f>
        <v/>
      </c>
      <c r="O6343" s="9">
        <f>IF(COUNTA($A6343:$K6343)=0,"",IF($M6343="SI","CUFE o factura duplicada dentro del reporte; no se suma dos veces",IF(IFERROR($H6343,0)&lt;=0,"DIAN reporta valor susceptible 0",IF($L6343="NO",IFERROR(LOOKUP(2,1/((LISTS!$M$2:$M$13&lt;&gt;"")*ISNUMBER(SEARCH(LISTS!$M$2:$M$13,$I6343))),LISTS!$O$2:$O$13),"Medio de pago no elegible o no identificado por DIAN"),"Apta automaticamente por pago electronico y base positiva"))))</f>
        <v/>
      </c>
    </row>
    <row r="6344">
      <c r="A6344" s="9" t="n"/>
      <c r="B6344" s="9" t="n"/>
      <c r="C6344" s="12" t="n"/>
      <c r="D6344" s="11" t="n"/>
      <c r="E6344" s="11" t="n"/>
      <c r="F6344" s="11" t="n"/>
      <c r="G6344" s="11" t="n"/>
      <c r="H6344" s="11" t="n"/>
      <c r="I6344" s="9" t="n"/>
      <c r="J6344" s="9" t="n"/>
      <c r="K6344" s="9" t="n"/>
      <c r="L6344" s="9">
        <f>IF(COUNTA($A6344:$K6344)=0,"",IF(AND(IFERROR($H6344,0)&gt;0,LEN(TRIM($K6344&amp;""))&gt;0,IFERROR(LOOKUP(2,1/((LISTS!$M$2:$M$13&lt;&gt;"")*ISNUMBER(SEARCH(LISTS!$M$2:$M$13,$I6344))),LISTS!$N$2:$N$13),"NO")="SI"),"SI","NO"))</f>
        <v/>
      </c>
      <c r="M6344" s="9">
        <f>IF(COUNTA($A6344:$K6344)=0,"",IF($K6344&lt;&gt;"",IF(COUNTIF($K$19:$K6344,$K6344)&gt;1,"SI","NO"),IF(COUNTIFS($A$19:$A6344,$A6344,$C$19:$C6344,$C6344,$J$19:$J6344,$J6344,$D$19:$D6344,$D6344)&gt;1,"SI","NO")))</f>
        <v/>
      </c>
      <c r="N6344" s="11">
        <f>IF(COUNTA($A6344:$K6344)=0,"",IF(AND($L6344="SI",$M6344="NO"),IFERROR($H6344,0),0))</f>
        <v/>
      </c>
      <c r="O6344" s="9">
        <f>IF(COUNTA($A6344:$K6344)=0,"",IF($M6344="SI","CUFE o factura duplicada dentro del reporte; no se suma dos veces",IF(IFERROR($H6344,0)&lt;=0,"DIAN reporta valor susceptible 0",IF($L6344="NO",IFERROR(LOOKUP(2,1/((LISTS!$M$2:$M$13&lt;&gt;"")*ISNUMBER(SEARCH(LISTS!$M$2:$M$13,$I6344))),LISTS!$O$2:$O$13),"Medio de pago no elegible o no identificado por DIAN"),"Apta automaticamente por pago electronico y base positiva"))))</f>
        <v/>
      </c>
    </row>
    <row r="6345">
      <c r="A6345" s="9" t="n"/>
      <c r="B6345" s="9" t="n"/>
      <c r="C6345" s="12" t="n"/>
      <c r="D6345" s="11" t="n"/>
      <c r="E6345" s="11" t="n"/>
      <c r="F6345" s="11" t="n"/>
      <c r="G6345" s="11" t="n"/>
      <c r="H6345" s="11" t="n"/>
      <c r="I6345" s="9" t="n"/>
      <c r="J6345" s="9" t="n"/>
      <c r="K6345" s="9" t="n"/>
      <c r="L6345" s="9">
        <f>IF(COUNTA($A6345:$K6345)=0,"",IF(AND(IFERROR($H6345,0)&gt;0,LEN(TRIM($K6345&amp;""))&gt;0,IFERROR(LOOKUP(2,1/((LISTS!$M$2:$M$13&lt;&gt;"")*ISNUMBER(SEARCH(LISTS!$M$2:$M$13,$I6345))),LISTS!$N$2:$N$13),"NO")="SI"),"SI","NO"))</f>
        <v/>
      </c>
      <c r="M6345" s="9">
        <f>IF(COUNTA($A6345:$K6345)=0,"",IF($K6345&lt;&gt;"",IF(COUNTIF($K$19:$K6345,$K6345)&gt;1,"SI","NO"),IF(COUNTIFS($A$19:$A6345,$A6345,$C$19:$C6345,$C6345,$J$19:$J6345,$J6345,$D$19:$D6345,$D6345)&gt;1,"SI","NO")))</f>
        <v/>
      </c>
      <c r="N6345" s="11">
        <f>IF(COUNTA($A6345:$K6345)=0,"",IF(AND($L6345="SI",$M6345="NO"),IFERROR($H6345,0),0))</f>
        <v/>
      </c>
      <c r="O6345" s="9">
        <f>IF(COUNTA($A6345:$K6345)=0,"",IF($M6345="SI","CUFE o factura duplicada dentro del reporte; no se suma dos veces",IF(IFERROR($H6345,0)&lt;=0,"DIAN reporta valor susceptible 0",IF($L6345="NO",IFERROR(LOOKUP(2,1/((LISTS!$M$2:$M$13&lt;&gt;"")*ISNUMBER(SEARCH(LISTS!$M$2:$M$13,$I6345))),LISTS!$O$2:$O$13),"Medio de pago no elegible o no identificado por DIAN"),"Apta automaticamente por pago electronico y base positiva"))))</f>
        <v/>
      </c>
    </row>
    <row r="6346">
      <c r="A6346" s="9" t="n"/>
      <c r="B6346" s="9" t="n"/>
      <c r="C6346" s="12" t="n"/>
      <c r="D6346" s="11" t="n"/>
      <c r="E6346" s="11" t="n"/>
      <c r="F6346" s="11" t="n"/>
      <c r="G6346" s="11" t="n"/>
      <c r="H6346" s="11" t="n"/>
      <c r="I6346" s="9" t="n"/>
      <c r="J6346" s="9" t="n"/>
      <c r="K6346" s="9" t="n"/>
      <c r="L6346" s="9">
        <f>IF(COUNTA($A6346:$K6346)=0,"",IF(AND(IFERROR($H6346,0)&gt;0,LEN(TRIM($K6346&amp;""))&gt;0,IFERROR(LOOKUP(2,1/((LISTS!$M$2:$M$13&lt;&gt;"")*ISNUMBER(SEARCH(LISTS!$M$2:$M$13,$I6346))),LISTS!$N$2:$N$13),"NO")="SI"),"SI","NO"))</f>
        <v/>
      </c>
      <c r="M6346" s="9">
        <f>IF(COUNTA($A6346:$K6346)=0,"",IF($K6346&lt;&gt;"",IF(COUNTIF($K$19:$K6346,$K6346)&gt;1,"SI","NO"),IF(COUNTIFS($A$19:$A6346,$A6346,$C$19:$C6346,$C6346,$J$19:$J6346,$J6346,$D$19:$D6346,$D6346)&gt;1,"SI","NO")))</f>
        <v/>
      </c>
      <c r="N6346" s="11">
        <f>IF(COUNTA($A6346:$K6346)=0,"",IF(AND($L6346="SI",$M6346="NO"),IFERROR($H6346,0),0))</f>
        <v/>
      </c>
      <c r="O6346" s="9">
        <f>IF(COUNTA($A6346:$K6346)=0,"",IF($M6346="SI","CUFE o factura duplicada dentro del reporte; no se suma dos veces",IF(IFERROR($H6346,0)&lt;=0,"DIAN reporta valor susceptible 0",IF($L6346="NO",IFERROR(LOOKUP(2,1/((LISTS!$M$2:$M$13&lt;&gt;"")*ISNUMBER(SEARCH(LISTS!$M$2:$M$13,$I6346))),LISTS!$O$2:$O$13),"Medio de pago no elegible o no identificado por DIAN"),"Apta automaticamente por pago electronico y base positiva"))))</f>
        <v/>
      </c>
    </row>
    <row r="6347">
      <c r="A6347" s="9" t="n"/>
      <c r="B6347" s="9" t="n"/>
      <c r="C6347" s="12" t="n"/>
      <c r="D6347" s="11" t="n"/>
      <c r="E6347" s="11" t="n"/>
      <c r="F6347" s="11" t="n"/>
      <c r="G6347" s="11" t="n"/>
      <c r="H6347" s="11" t="n"/>
      <c r="I6347" s="9" t="n"/>
      <c r="J6347" s="9" t="n"/>
      <c r="K6347" s="9" t="n"/>
      <c r="L6347" s="9">
        <f>IF(COUNTA($A6347:$K6347)=0,"",IF(AND(IFERROR($H6347,0)&gt;0,LEN(TRIM($K6347&amp;""))&gt;0,IFERROR(LOOKUP(2,1/((LISTS!$M$2:$M$13&lt;&gt;"")*ISNUMBER(SEARCH(LISTS!$M$2:$M$13,$I6347))),LISTS!$N$2:$N$13),"NO")="SI"),"SI","NO"))</f>
        <v/>
      </c>
      <c r="M6347" s="9">
        <f>IF(COUNTA($A6347:$K6347)=0,"",IF($K6347&lt;&gt;"",IF(COUNTIF($K$19:$K6347,$K6347)&gt;1,"SI","NO"),IF(COUNTIFS($A$19:$A6347,$A6347,$C$19:$C6347,$C6347,$J$19:$J6347,$J6347,$D$19:$D6347,$D6347)&gt;1,"SI","NO")))</f>
        <v/>
      </c>
      <c r="N6347" s="11">
        <f>IF(COUNTA($A6347:$K6347)=0,"",IF(AND($L6347="SI",$M6347="NO"),IFERROR($H6347,0),0))</f>
        <v/>
      </c>
      <c r="O6347" s="9">
        <f>IF(COUNTA($A6347:$K6347)=0,"",IF($M6347="SI","CUFE o factura duplicada dentro del reporte; no se suma dos veces",IF(IFERROR($H6347,0)&lt;=0,"DIAN reporta valor susceptible 0",IF($L6347="NO",IFERROR(LOOKUP(2,1/((LISTS!$M$2:$M$13&lt;&gt;"")*ISNUMBER(SEARCH(LISTS!$M$2:$M$13,$I6347))),LISTS!$O$2:$O$13),"Medio de pago no elegible o no identificado por DIAN"),"Apta automaticamente por pago electronico y base positiva"))))</f>
        <v/>
      </c>
    </row>
    <row r="6348">
      <c r="A6348" s="9" t="n"/>
      <c r="B6348" s="9" t="n"/>
      <c r="C6348" s="12" t="n"/>
      <c r="D6348" s="11" t="n"/>
      <c r="E6348" s="11" t="n"/>
      <c r="F6348" s="11" t="n"/>
      <c r="G6348" s="11" t="n"/>
      <c r="H6348" s="11" t="n"/>
      <c r="I6348" s="9" t="n"/>
      <c r="J6348" s="9" t="n"/>
      <c r="K6348" s="9" t="n"/>
      <c r="L6348" s="9">
        <f>IF(COUNTA($A6348:$K6348)=0,"",IF(AND(IFERROR($H6348,0)&gt;0,LEN(TRIM($K6348&amp;""))&gt;0,IFERROR(LOOKUP(2,1/((LISTS!$M$2:$M$13&lt;&gt;"")*ISNUMBER(SEARCH(LISTS!$M$2:$M$13,$I6348))),LISTS!$N$2:$N$13),"NO")="SI"),"SI","NO"))</f>
        <v/>
      </c>
      <c r="M6348" s="9">
        <f>IF(COUNTA($A6348:$K6348)=0,"",IF($K6348&lt;&gt;"",IF(COUNTIF($K$19:$K6348,$K6348)&gt;1,"SI","NO"),IF(COUNTIFS($A$19:$A6348,$A6348,$C$19:$C6348,$C6348,$J$19:$J6348,$J6348,$D$19:$D6348,$D6348)&gt;1,"SI","NO")))</f>
        <v/>
      </c>
      <c r="N6348" s="11">
        <f>IF(COUNTA($A6348:$K6348)=0,"",IF(AND($L6348="SI",$M6348="NO"),IFERROR($H6348,0),0))</f>
        <v/>
      </c>
      <c r="O6348" s="9">
        <f>IF(COUNTA($A6348:$K6348)=0,"",IF($M6348="SI","CUFE o factura duplicada dentro del reporte; no se suma dos veces",IF(IFERROR($H6348,0)&lt;=0,"DIAN reporta valor susceptible 0",IF($L6348="NO",IFERROR(LOOKUP(2,1/((LISTS!$M$2:$M$13&lt;&gt;"")*ISNUMBER(SEARCH(LISTS!$M$2:$M$13,$I6348))),LISTS!$O$2:$O$13),"Medio de pago no elegible o no identificado por DIAN"),"Apta automaticamente por pago electronico y base positiva"))))</f>
        <v/>
      </c>
    </row>
    <row r="6349">
      <c r="A6349" s="9" t="n"/>
      <c r="B6349" s="9" t="n"/>
      <c r="C6349" s="12" t="n"/>
      <c r="D6349" s="11" t="n"/>
      <c r="E6349" s="11" t="n"/>
      <c r="F6349" s="11" t="n"/>
      <c r="G6349" s="11" t="n"/>
      <c r="H6349" s="11" t="n"/>
      <c r="I6349" s="9" t="n"/>
      <c r="J6349" s="9" t="n"/>
      <c r="K6349" s="9" t="n"/>
      <c r="L6349" s="9">
        <f>IF(COUNTA($A6349:$K6349)=0,"",IF(AND(IFERROR($H6349,0)&gt;0,LEN(TRIM($K6349&amp;""))&gt;0,IFERROR(LOOKUP(2,1/((LISTS!$M$2:$M$13&lt;&gt;"")*ISNUMBER(SEARCH(LISTS!$M$2:$M$13,$I6349))),LISTS!$N$2:$N$13),"NO")="SI"),"SI","NO"))</f>
        <v/>
      </c>
      <c r="M6349" s="9">
        <f>IF(COUNTA($A6349:$K6349)=0,"",IF($K6349&lt;&gt;"",IF(COUNTIF($K$19:$K6349,$K6349)&gt;1,"SI","NO"),IF(COUNTIFS($A$19:$A6349,$A6349,$C$19:$C6349,$C6349,$J$19:$J6349,$J6349,$D$19:$D6349,$D6349)&gt;1,"SI","NO")))</f>
        <v/>
      </c>
      <c r="N6349" s="11">
        <f>IF(COUNTA($A6349:$K6349)=0,"",IF(AND($L6349="SI",$M6349="NO"),IFERROR($H6349,0),0))</f>
        <v/>
      </c>
      <c r="O6349" s="9">
        <f>IF(COUNTA($A6349:$K6349)=0,"",IF($M6349="SI","CUFE o factura duplicada dentro del reporte; no se suma dos veces",IF(IFERROR($H6349,0)&lt;=0,"DIAN reporta valor susceptible 0",IF($L6349="NO",IFERROR(LOOKUP(2,1/((LISTS!$M$2:$M$13&lt;&gt;"")*ISNUMBER(SEARCH(LISTS!$M$2:$M$13,$I6349))),LISTS!$O$2:$O$13),"Medio de pago no elegible o no identificado por DIAN"),"Apta automaticamente por pago electronico y base positiva"))))</f>
        <v/>
      </c>
    </row>
    <row r="6350">
      <c r="A6350" s="9" t="n"/>
      <c r="B6350" s="9" t="n"/>
      <c r="C6350" s="12" t="n"/>
      <c r="D6350" s="11" t="n"/>
      <c r="E6350" s="11" t="n"/>
      <c r="F6350" s="11" t="n"/>
      <c r="G6350" s="11" t="n"/>
      <c r="H6350" s="11" t="n"/>
      <c r="I6350" s="9" t="n"/>
      <c r="J6350" s="9" t="n"/>
      <c r="K6350" s="9" t="n"/>
      <c r="L6350" s="9">
        <f>IF(COUNTA($A6350:$K6350)=0,"",IF(AND(IFERROR($H6350,0)&gt;0,LEN(TRIM($K6350&amp;""))&gt;0,IFERROR(LOOKUP(2,1/((LISTS!$M$2:$M$13&lt;&gt;"")*ISNUMBER(SEARCH(LISTS!$M$2:$M$13,$I6350))),LISTS!$N$2:$N$13),"NO")="SI"),"SI","NO"))</f>
        <v/>
      </c>
      <c r="M6350" s="9">
        <f>IF(COUNTA($A6350:$K6350)=0,"",IF($K6350&lt;&gt;"",IF(COUNTIF($K$19:$K6350,$K6350)&gt;1,"SI","NO"),IF(COUNTIFS($A$19:$A6350,$A6350,$C$19:$C6350,$C6350,$J$19:$J6350,$J6350,$D$19:$D6350,$D6350)&gt;1,"SI","NO")))</f>
        <v/>
      </c>
      <c r="N6350" s="11">
        <f>IF(COUNTA($A6350:$K6350)=0,"",IF(AND($L6350="SI",$M6350="NO"),IFERROR($H6350,0),0))</f>
        <v/>
      </c>
      <c r="O6350" s="9">
        <f>IF(COUNTA($A6350:$K6350)=0,"",IF($M6350="SI","CUFE o factura duplicada dentro del reporte; no se suma dos veces",IF(IFERROR($H6350,0)&lt;=0,"DIAN reporta valor susceptible 0",IF($L6350="NO",IFERROR(LOOKUP(2,1/((LISTS!$M$2:$M$13&lt;&gt;"")*ISNUMBER(SEARCH(LISTS!$M$2:$M$13,$I6350))),LISTS!$O$2:$O$13),"Medio de pago no elegible o no identificado por DIAN"),"Apta automaticamente por pago electronico y base positiva"))))</f>
        <v/>
      </c>
    </row>
    <row r="6351">
      <c r="A6351" s="9" t="n"/>
      <c r="B6351" s="9" t="n"/>
      <c r="C6351" s="12" t="n"/>
      <c r="D6351" s="11" t="n"/>
      <c r="E6351" s="11" t="n"/>
      <c r="F6351" s="11" t="n"/>
      <c r="G6351" s="11" t="n"/>
      <c r="H6351" s="11" t="n"/>
      <c r="I6351" s="9" t="n"/>
      <c r="J6351" s="9" t="n"/>
      <c r="K6351" s="9" t="n"/>
      <c r="L6351" s="9">
        <f>IF(COUNTA($A6351:$K6351)=0,"",IF(AND(IFERROR($H6351,0)&gt;0,LEN(TRIM($K6351&amp;""))&gt;0,IFERROR(LOOKUP(2,1/((LISTS!$M$2:$M$13&lt;&gt;"")*ISNUMBER(SEARCH(LISTS!$M$2:$M$13,$I6351))),LISTS!$N$2:$N$13),"NO")="SI"),"SI","NO"))</f>
        <v/>
      </c>
      <c r="M6351" s="9">
        <f>IF(COUNTA($A6351:$K6351)=0,"",IF($K6351&lt;&gt;"",IF(COUNTIF($K$19:$K6351,$K6351)&gt;1,"SI","NO"),IF(COUNTIFS($A$19:$A6351,$A6351,$C$19:$C6351,$C6351,$J$19:$J6351,$J6351,$D$19:$D6351,$D6351)&gt;1,"SI","NO")))</f>
        <v/>
      </c>
      <c r="N6351" s="11">
        <f>IF(COUNTA($A6351:$K6351)=0,"",IF(AND($L6351="SI",$M6351="NO"),IFERROR($H6351,0),0))</f>
        <v/>
      </c>
      <c r="O6351" s="9">
        <f>IF(COUNTA($A6351:$K6351)=0,"",IF($M6351="SI","CUFE o factura duplicada dentro del reporte; no se suma dos veces",IF(IFERROR($H6351,0)&lt;=0,"DIAN reporta valor susceptible 0",IF($L6351="NO",IFERROR(LOOKUP(2,1/((LISTS!$M$2:$M$13&lt;&gt;"")*ISNUMBER(SEARCH(LISTS!$M$2:$M$13,$I6351))),LISTS!$O$2:$O$13),"Medio de pago no elegible o no identificado por DIAN"),"Apta automaticamente por pago electronico y base positiva"))))</f>
        <v/>
      </c>
    </row>
    <row r="6352">
      <c r="A6352" s="9" t="n"/>
      <c r="B6352" s="9" t="n"/>
      <c r="C6352" s="12" t="n"/>
      <c r="D6352" s="11" t="n"/>
      <c r="E6352" s="11" t="n"/>
      <c r="F6352" s="11" t="n"/>
      <c r="G6352" s="11" t="n"/>
      <c r="H6352" s="11" t="n"/>
      <c r="I6352" s="9" t="n"/>
      <c r="J6352" s="9" t="n"/>
      <c r="K6352" s="9" t="n"/>
      <c r="L6352" s="9">
        <f>IF(COUNTA($A6352:$K6352)=0,"",IF(AND(IFERROR($H6352,0)&gt;0,LEN(TRIM($K6352&amp;""))&gt;0,IFERROR(LOOKUP(2,1/((LISTS!$M$2:$M$13&lt;&gt;"")*ISNUMBER(SEARCH(LISTS!$M$2:$M$13,$I6352))),LISTS!$N$2:$N$13),"NO")="SI"),"SI","NO"))</f>
        <v/>
      </c>
      <c r="M6352" s="9">
        <f>IF(COUNTA($A6352:$K6352)=0,"",IF($K6352&lt;&gt;"",IF(COUNTIF($K$19:$K6352,$K6352)&gt;1,"SI","NO"),IF(COUNTIFS($A$19:$A6352,$A6352,$C$19:$C6352,$C6352,$J$19:$J6352,$J6352,$D$19:$D6352,$D6352)&gt;1,"SI","NO")))</f>
        <v/>
      </c>
      <c r="N6352" s="11">
        <f>IF(COUNTA($A6352:$K6352)=0,"",IF(AND($L6352="SI",$M6352="NO"),IFERROR($H6352,0),0))</f>
        <v/>
      </c>
      <c r="O6352" s="9">
        <f>IF(COUNTA($A6352:$K6352)=0,"",IF($M6352="SI","CUFE o factura duplicada dentro del reporte; no se suma dos veces",IF(IFERROR($H6352,0)&lt;=0,"DIAN reporta valor susceptible 0",IF($L6352="NO",IFERROR(LOOKUP(2,1/((LISTS!$M$2:$M$13&lt;&gt;"")*ISNUMBER(SEARCH(LISTS!$M$2:$M$13,$I6352))),LISTS!$O$2:$O$13),"Medio de pago no elegible o no identificado por DIAN"),"Apta automaticamente por pago electronico y base positiva"))))</f>
        <v/>
      </c>
    </row>
    <row r="6353">
      <c r="A6353" s="9" t="n"/>
      <c r="B6353" s="9" t="n"/>
      <c r="C6353" s="12" t="n"/>
      <c r="D6353" s="11" t="n"/>
      <c r="E6353" s="11" t="n"/>
      <c r="F6353" s="11" t="n"/>
      <c r="G6353" s="11" t="n"/>
      <c r="H6353" s="11" t="n"/>
      <c r="I6353" s="9" t="n"/>
      <c r="J6353" s="9" t="n"/>
      <c r="K6353" s="9" t="n"/>
      <c r="L6353" s="9">
        <f>IF(COUNTA($A6353:$K6353)=0,"",IF(AND(IFERROR($H6353,0)&gt;0,LEN(TRIM($K6353&amp;""))&gt;0,IFERROR(LOOKUP(2,1/((LISTS!$M$2:$M$13&lt;&gt;"")*ISNUMBER(SEARCH(LISTS!$M$2:$M$13,$I6353))),LISTS!$N$2:$N$13),"NO")="SI"),"SI","NO"))</f>
        <v/>
      </c>
      <c r="M6353" s="9">
        <f>IF(COUNTA($A6353:$K6353)=0,"",IF($K6353&lt;&gt;"",IF(COUNTIF($K$19:$K6353,$K6353)&gt;1,"SI","NO"),IF(COUNTIFS($A$19:$A6353,$A6353,$C$19:$C6353,$C6353,$J$19:$J6353,$J6353,$D$19:$D6353,$D6353)&gt;1,"SI","NO")))</f>
        <v/>
      </c>
      <c r="N6353" s="11">
        <f>IF(COUNTA($A6353:$K6353)=0,"",IF(AND($L6353="SI",$M6353="NO"),IFERROR($H6353,0),0))</f>
        <v/>
      </c>
      <c r="O6353" s="9">
        <f>IF(COUNTA($A6353:$K6353)=0,"",IF($M6353="SI","CUFE o factura duplicada dentro del reporte; no se suma dos veces",IF(IFERROR($H6353,0)&lt;=0,"DIAN reporta valor susceptible 0",IF($L6353="NO",IFERROR(LOOKUP(2,1/((LISTS!$M$2:$M$13&lt;&gt;"")*ISNUMBER(SEARCH(LISTS!$M$2:$M$13,$I6353))),LISTS!$O$2:$O$13),"Medio de pago no elegible o no identificado por DIAN"),"Apta automaticamente por pago electronico y base positiva"))))</f>
        <v/>
      </c>
    </row>
    <row r="6354">
      <c r="A6354" s="9" t="n"/>
      <c r="B6354" s="9" t="n"/>
      <c r="C6354" s="12" t="n"/>
      <c r="D6354" s="11" t="n"/>
      <c r="E6354" s="11" t="n"/>
      <c r="F6354" s="11" t="n"/>
      <c r="G6354" s="11" t="n"/>
      <c r="H6354" s="11" t="n"/>
      <c r="I6354" s="9" t="n"/>
      <c r="J6354" s="9" t="n"/>
      <c r="K6354" s="9" t="n"/>
      <c r="L6354" s="9">
        <f>IF(COUNTA($A6354:$K6354)=0,"",IF(AND(IFERROR($H6354,0)&gt;0,LEN(TRIM($K6354&amp;""))&gt;0,IFERROR(LOOKUP(2,1/((LISTS!$M$2:$M$13&lt;&gt;"")*ISNUMBER(SEARCH(LISTS!$M$2:$M$13,$I6354))),LISTS!$N$2:$N$13),"NO")="SI"),"SI","NO"))</f>
        <v/>
      </c>
      <c r="M6354" s="9">
        <f>IF(COUNTA($A6354:$K6354)=0,"",IF($K6354&lt;&gt;"",IF(COUNTIF($K$19:$K6354,$K6354)&gt;1,"SI","NO"),IF(COUNTIFS($A$19:$A6354,$A6354,$C$19:$C6354,$C6354,$J$19:$J6354,$J6354,$D$19:$D6354,$D6354)&gt;1,"SI","NO")))</f>
        <v/>
      </c>
      <c r="N6354" s="11">
        <f>IF(COUNTA($A6354:$K6354)=0,"",IF(AND($L6354="SI",$M6354="NO"),IFERROR($H6354,0),0))</f>
        <v/>
      </c>
      <c r="O6354" s="9">
        <f>IF(COUNTA($A6354:$K6354)=0,"",IF($M6354="SI","CUFE o factura duplicada dentro del reporte; no se suma dos veces",IF(IFERROR($H6354,0)&lt;=0,"DIAN reporta valor susceptible 0",IF($L6354="NO",IFERROR(LOOKUP(2,1/((LISTS!$M$2:$M$13&lt;&gt;"")*ISNUMBER(SEARCH(LISTS!$M$2:$M$13,$I6354))),LISTS!$O$2:$O$13),"Medio de pago no elegible o no identificado por DIAN"),"Apta automaticamente por pago electronico y base positiva"))))</f>
        <v/>
      </c>
    </row>
    <row r="6355">
      <c r="A6355" s="9" t="n"/>
      <c r="B6355" s="9" t="n"/>
      <c r="C6355" s="12" t="n"/>
      <c r="D6355" s="11" t="n"/>
      <c r="E6355" s="11" t="n"/>
      <c r="F6355" s="11" t="n"/>
      <c r="G6355" s="11" t="n"/>
      <c r="H6355" s="11" t="n"/>
      <c r="I6355" s="9" t="n"/>
      <c r="J6355" s="9" t="n"/>
      <c r="K6355" s="9" t="n"/>
      <c r="L6355" s="9">
        <f>IF(COUNTA($A6355:$K6355)=0,"",IF(AND(IFERROR($H6355,0)&gt;0,LEN(TRIM($K6355&amp;""))&gt;0,IFERROR(LOOKUP(2,1/((LISTS!$M$2:$M$13&lt;&gt;"")*ISNUMBER(SEARCH(LISTS!$M$2:$M$13,$I6355))),LISTS!$N$2:$N$13),"NO")="SI"),"SI","NO"))</f>
        <v/>
      </c>
      <c r="M6355" s="9">
        <f>IF(COUNTA($A6355:$K6355)=0,"",IF($K6355&lt;&gt;"",IF(COUNTIF($K$19:$K6355,$K6355)&gt;1,"SI","NO"),IF(COUNTIFS($A$19:$A6355,$A6355,$C$19:$C6355,$C6355,$J$19:$J6355,$J6355,$D$19:$D6355,$D6355)&gt;1,"SI","NO")))</f>
        <v/>
      </c>
      <c r="N6355" s="11">
        <f>IF(COUNTA($A6355:$K6355)=0,"",IF(AND($L6355="SI",$M6355="NO"),IFERROR($H6355,0),0))</f>
        <v/>
      </c>
      <c r="O6355" s="9">
        <f>IF(COUNTA($A6355:$K6355)=0,"",IF($M6355="SI","CUFE o factura duplicada dentro del reporte; no se suma dos veces",IF(IFERROR($H6355,0)&lt;=0,"DIAN reporta valor susceptible 0",IF($L6355="NO",IFERROR(LOOKUP(2,1/((LISTS!$M$2:$M$13&lt;&gt;"")*ISNUMBER(SEARCH(LISTS!$M$2:$M$13,$I6355))),LISTS!$O$2:$O$13),"Medio de pago no elegible o no identificado por DIAN"),"Apta automaticamente por pago electronico y base positiva"))))</f>
        <v/>
      </c>
    </row>
    <row r="6356">
      <c r="A6356" s="9" t="n"/>
      <c r="B6356" s="9" t="n"/>
      <c r="C6356" s="12" t="n"/>
      <c r="D6356" s="11" t="n"/>
      <c r="E6356" s="11" t="n"/>
      <c r="F6356" s="11" t="n"/>
      <c r="G6356" s="11" t="n"/>
      <c r="H6356" s="11" t="n"/>
      <c r="I6356" s="9" t="n"/>
      <c r="J6356" s="9" t="n"/>
      <c r="K6356" s="9" t="n"/>
      <c r="L6356" s="9">
        <f>IF(COUNTA($A6356:$K6356)=0,"",IF(AND(IFERROR($H6356,0)&gt;0,LEN(TRIM($K6356&amp;""))&gt;0,IFERROR(LOOKUP(2,1/((LISTS!$M$2:$M$13&lt;&gt;"")*ISNUMBER(SEARCH(LISTS!$M$2:$M$13,$I6356))),LISTS!$N$2:$N$13),"NO")="SI"),"SI","NO"))</f>
        <v/>
      </c>
      <c r="M6356" s="9">
        <f>IF(COUNTA($A6356:$K6356)=0,"",IF($K6356&lt;&gt;"",IF(COUNTIF($K$19:$K6356,$K6356)&gt;1,"SI","NO"),IF(COUNTIFS($A$19:$A6356,$A6356,$C$19:$C6356,$C6356,$J$19:$J6356,$J6356,$D$19:$D6356,$D6356)&gt;1,"SI","NO")))</f>
        <v/>
      </c>
      <c r="N6356" s="11">
        <f>IF(COUNTA($A6356:$K6356)=0,"",IF(AND($L6356="SI",$M6356="NO"),IFERROR($H6356,0),0))</f>
        <v/>
      </c>
      <c r="O6356" s="9">
        <f>IF(COUNTA($A6356:$K6356)=0,"",IF($M6356="SI","CUFE o factura duplicada dentro del reporte; no se suma dos veces",IF(IFERROR($H6356,0)&lt;=0,"DIAN reporta valor susceptible 0",IF($L6356="NO",IFERROR(LOOKUP(2,1/((LISTS!$M$2:$M$13&lt;&gt;"")*ISNUMBER(SEARCH(LISTS!$M$2:$M$13,$I6356))),LISTS!$O$2:$O$13),"Medio de pago no elegible o no identificado por DIAN"),"Apta automaticamente por pago electronico y base positiva"))))</f>
        <v/>
      </c>
    </row>
    <row r="6357">
      <c r="A6357" s="9" t="n"/>
      <c r="B6357" s="9" t="n"/>
      <c r="C6357" s="12" t="n"/>
      <c r="D6357" s="11" t="n"/>
      <c r="E6357" s="11" t="n"/>
      <c r="F6357" s="11" t="n"/>
      <c r="G6357" s="11" t="n"/>
      <c r="H6357" s="11" t="n"/>
      <c r="I6357" s="9" t="n"/>
      <c r="J6357" s="9" t="n"/>
      <c r="K6357" s="9" t="n"/>
      <c r="L6357" s="9">
        <f>IF(COUNTA($A6357:$K6357)=0,"",IF(AND(IFERROR($H6357,0)&gt;0,LEN(TRIM($K6357&amp;""))&gt;0,IFERROR(LOOKUP(2,1/((LISTS!$M$2:$M$13&lt;&gt;"")*ISNUMBER(SEARCH(LISTS!$M$2:$M$13,$I6357))),LISTS!$N$2:$N$13),"NO")="SI"),"SI","NO"))</f>
        <v/>
      </c>
      <c r="M6357" s="9">
        <f>IF(COUNTA($A6357:$K6357)=0,"",IF($K6357&lt;&gt;"",IF(COUNTIF($K$19:$K6357,$K6357)&gt;1,"SI","NO"),IF(COUNTIFS($A$19:$A6357,$A6357,$C$19:$C6357,$C6357,$J$19:$J6357,$J6357,$D$19:$D6357,$D6357)&gt;1,"SI","NO")))</f>
        <v/>
      </c>
      <c r="N6357" s="11">
        <f>IF(COUNTA($A6357:$K6357)=0,"",IF(AND($L6357="SI",$M6357="NO"),IFERROR($H6357,0),0))</f>
        <v/>
      </c>
      <c r="O6357" s="9">
        <f>IF(COUNTA($A6357:$K6357)=0,"",IF($M6357="SI","CUFE o factura duplicada dentro del reporte; no se suma dos veces",IF(IFERROR($H6357,0)&lt;=0,"DIAN reporta valor susceptible 0",IF($L6357="NO",IFERROR(LOOKUP(2,1/((LISTS!$M$2:$M$13&lt;&gt;"")*ISNUMBER(SEARCH(LISTS!$M$2:$M$13,$I6357))),LISTS!$O$2:$O$13),"Medio de pago no elegible o no identificado por DIAN"),"Apta automaticamente por pago electronico y base positiva"))))</f>
        <v/>
      </c>
    </row>
    <row r="6358">
      <c r="A6358" s="9" t="n"/>
      <c r="B6358" s="9" t="n"/>
      <c r="C6358" s="12" t="n"/>
      <c r="D6358" s="11" t="n"/>
      <c r="E6358" s="11" t="n"/>
      <c r="F6358" s="11" t="n"/>
      <c r="G6358" s="11" t="n"/>
      <c r="H6358" s="11" t="n"/>
      <c r="I6358" s="9" t="n"/>
      <c r="J6358" s="9" t="n"/>
      <c r="K6358" s="9" t="n"/>
      <c r="L6358" s="9">
        <f>IF(COUNTA($A6358:$K6358)=0,"",IF(AND(IFERROR($H6358,0)&gt;0,LEN(TRIM($K6358&amp;""))&gt;0,IFERROR(LOOKUP(2,1/((LISTS!$M$2:$M$13&lt;&gt;"")*ISNUMBER(SEARCH(LISTS!$M$2:$M$13,$I6358))),LISTS!$N$2:$N$13),"NO")="SI"),"SI","NO"))</f>
        <v/>
      </c>
      <c r="M6358" s="9">
        <f>IF(COUNTA($A6358:$K6358)=0,"",IF($K6358&lt;&gt;"",IF(COUNTIF($K$19:$K6358,$K6358)&gt;1,"SI","NO"),IF(COUNTIFS($A$19:$A6358,$A6358,$C$19:$C6358,$C6358,$J$19:$J6358,$J6358,$D$19:$D6358,$D6358)&gt;1,"SI","NO")))</f>
        <v/>
      </c>
      <c r="N6358" s="11">
        <f>IF(COUNTA($A6358:$K6358)=0,"",IF(AND($L6358="SI",$M6358="NO"),IFERROR($H6358,0),0))</f>
        <v/>
      </c>
      <c r="O6358" s="9">
        <f>IF(COUNTA($A6358:$K6358)=0,"",IF($M6358="SI","CUFE o factura duplicada dentro del reporte; no se suma dos veces",IF(IFERROR($H6358,0)&lt;=0,"DIAN reporta valor susceptible 0",IF($L6358="NO",IFERROR(LOOKUP(2,1/((LISTS!$M$2:$M$13&lt;&gt;"")*ISNUMBER(SEARCH(LISTS!$M$2:$M$13,$I6358))),LISTS!$O$2:$O$13),"Medio de pago no elegible o no identificado por DIAN"),"Apta automaticamente por pago electronico y base positiva"))))</f>
        <v/>
      </c>
    </row>
    <row r="6359">
      <c r="A6359" s="9" t="n"/>
      <c r="B6359" s="9" t="n"/>
      <c r="C6359" s="12" t="n"/>
      <c r="D6359" s="11" t="n"/>
      <c r="E6359" s="11" t="n"/>
      <c r="F6359" s="11" t="n"/>
      <c r="G6359" s="11" t="n"/>
      <c r="H6359" s="11" t="n"/>
      <c r="I6359" s="9" t="n"/>
      <c r="J6359" s="9" t="n"/>
      <c r="K6359" s="9" t="n"/>
      <c r="L6359" s="9">
        <f>IF(COUNTA($A6359:$K6359)=0,"",IF(AND(IFERROR($H6359,0)&gt;0,LEN(TRIM($K6359&amp;""))&gt;0,IFERROR(LOOKUP(2,1/((LISTS!$M$2:$M$13&lt;&gt;"")*ISNUMBER(SEARCH(LISTS!$M$2:$M$13,$I6359))),LISTS!$N$2:$N$13),"NO")="SI"),"SI","NO"))</f>
        <v/>
      </c>
      <c r="M6359" s="9">
        <f>IF(COUNTA($A6359:$K6359)=0,"",IF($K6359&lt;&gt;"",IF(COUNTIF($K$19:$K6359,$K6359)&gt;1,"SI","NO"),IF(COUNTIFS($A$19:$A6359,$A6359,$C$19:$C6359,$C6359,$J$19:$J6359,$J6359,$D$19:$D6359,$D6359)&gt;1,"SI","NO")))</f>
        <v/>
      </c>
      <c r="N6359" s="11">
        <f>IF(COUNTA($A6359:$K6359)=0,"",IF(AND($L6359="SI",$M6359="NO"),IFERROR($H6359,0),0))</f>
        <v/>
      </c>
      <c r="O6359" s="9">
        <f>IF(COUNTA($A6359:$K6359)=0,"",IF($M6359="SI","CUFE o factura duplicada dentro del reporte; no se suma dos veces",IF(IFERROR($H6359,0)&lt;=0,"DIAN reporta valor susceptible 0",IF($L6359="NO",IFERROR(LOOKUP(2,1/((LISTS!$M$2:$M$13&lt;&gt;"")*ISNUMBER(SEARCH(LISTS!$M$2:$M$13,$I6359))),LISTS!$O$2:$O$13),"Medio de pago no elegible o no identificado por DIAN"),"Apta automaticamente por pago electronico y base positiva"))))</f>
        <v/>
      </c>
    </row>
    <row r="6360">
      <c r="A6360" s="9" t="n"/>
      <c r="B6360" s="9" t="n"/>
      <c r="C6360" s="12" t="n"/>
      <c r="D6360" s="11" t="n"/>
      <c r="E6360" s="11" t="n"/>
      <c r="F6360" s="11" t="n"/>
      <c r="G6360" s="11" t="n"/>
      <c r="H6360" s="11" t="n"/>
      <c r="I6360" s="9" t="n"/>
      <c r="J6360" s="9" t="n"/>
      <c r="K6360" s="9" t="n"/>
      <c r="L6360" s="9">
        <f>IF(COUNTA($A6360:$K6360)=0,"",IF(AND(IFERROR($H6360,0)&gt;0,LEN(TRIM($K6360&amp;""))&gt;0,IFERROR(LOOKUP(2,1/((LISTS!$M$2:$M$13&lt;&gt;"")*ISNUMBER(SEARCH(LISTS!$M$2:$M$13,$I6360))),LISTS!$N$2:$N$13),"NO")="SI"),"SI","NO"))</f>
        <v/>
      </c>
      <c r="M6360" s="9">
        <f>IF(COUNTA($A6360:$K6360)=0,"",IF($K6360&lt;&gt;"",IF(COUNTIF($K$19:$K6360,$K6360)&gt;1,"SI","NO"),IF(COUNTIFS($A$19:$A6360,$A6360,$C$19:$C6360,$C6360,$J$19:$J6360,$J6360,$D$19:$D6360,$D6360)&gt;1,"SI","NO")))</f>
        <v/>
      </c>
      <c r="N6360" s="11">
        <f>IF(COUNTA($A6360:$K6360)=0,"",IF(AND($L6360="SI",$M6360="NO"),IFERROR($H6360,0),0))</f>
        <v/>
      </c>
      <c r="O6360" s="9">
        <f>IF(COUNTA($A6360:$K6360)=0,"",IF($M6360="SI","CUFE o factura duplicada dentro del reporte; no se suma dos veces",IF(IFERROR($H6360,0)&lt;=0,"DIAN reporta valor susceptible 0",IF($L6360="NO",IFERROR(LOOKUP(2,1/((LISTS!$M$2:$M$13&lt;&gt;"")*ISNUMBER(SEARCH(LISTS!$M$2:$M$13,$I6360))),LISTS!$O$2:$O$13),"Medio de pago no elegible o no identificado por DIAN"),"Apta automaticamente por pago electronico y base positiva"))))</f>
        <v/>
      </c>
    </row>
    <row r="6361">
      <c r="A6361" s="9" t="n"/>
      <c r="B6361" s="9" t="n"/>
      <c r="C6361" s="12" t="n"/>
      <c r="D6361" s="11" t="n"/>
      <c r="E6361" s="11" t="n"/>
      <c r="F6361" s="11" t="n"/>
      <c r="G6361" s="11" t="n"/>
      <c r="H6361" s="11" t="n"/>
      <c r="I6361" s="9" t="n"/>
      <c r="J6361" s="9" t="n"/>
      <c r="K6361" s="9" t="n"/>
      <c r="L6361" s="9">
        <f>IF(COUNTA($A6361:$K6361)=0,"",IF(AND(IFERROR($H6361,0)&gt;0,LEN(TRIM($K6361&amp;""))&gt;0,IFERROR(LOOKUP(2,1/((LISTS!$M$2:$M$13&lt;&gt;"")*ISNUMBER(SEARCH(LISTS!$M$2:$M$13,$I6361))),LISTS!$N$2:$N$13),"NO")="SI"),"SI","NO"))</f>
        <v/>
      </c>
      <c r="M6361" s="9">
        <f>IF(COUNTA($A6361:$K6361)=0,"",IF($K6361&lt;&gt;"",IF(COUNTIF($K$19:$K6361,$K6361)&gt;1,"SI","NO"),IF(COUNTIFS($A$19:$A6361,$A6361,$C$19:$C6361,$C6361,$J$19:$J6361,$J6361,$D$19:$D6361,$D6361)&gt;1,"SI","NO")))</f>
        <v/>
      </c>
      <c r="N6361" s="11">
        <f>IF(COUNTA($A6361:$K6361)=0,"",IF(AND($L6361="SI",$M6361="NO"),IFERROR($H6361,0),0))</f>
        <v/>
      </c>
      <c r="O6361" s="9">
        <f>IF(COUNTA($A6361:$K6361)=0,"",IF($M6361="SI","CUFE o factura duplicada dentro del reporte; no se suma dos veces",IF(IFERROR($H6361,0)&lt;=0,"DIAN reporta valor susceptible 0",IF($L6361="NO",IFERROR(LOOKUP(2,1/((LISTS!$M$2:$M$13&lt;&gt;"")*ISNUMBER(SEARCH(LISTS!$M$2:$M$13,$I6361))),LISTS!$O$2:$O$13),"Medio de pago no elegible o no identificado por DIAN"),"Apta automaticamente por pago electronico y base positiva"))))</f>
        <v/>
      </c>
    </row>
    <row r="6362">
      <c r="A6362" s="9" t="n"/>
      <c r="B6362" s="9" t="n"/>
      <c r="C6362" s="12" t="n"/>
      <c r="D6362" s="11" t="n"/>
      <c r="E6362" s="11" t="n"/>
      <c r="F6362" s="11" t="n"/>
      <c r="G6362" s="11" t="n"/>
      <c r="H6362" s="11" t="n"/>
      <c r="I6362" s="9" t="n"/>
      <c r="J6362" s="9" t="n"/>
      <c r="K6362" s="9" t="n"/>
      <c r="L6362" s="9">
        <f>IF(COUNTA($A6362:$K6362)=0,"",IF(AND(IFERROR($H6362,0)&gt;0,LEN(TRIM($K6362&amp;""))&gt;0,IFERROR(LOOKUP(2,1/((LISTS!$M$2:$M$13&lt;&gt;"")*ISNUMBER(SEARCH(LISTS!$M$2:$M$13,$I6362))),LISTS!$N$2:$N$13),"NO")="SI"),"SI","NO"))</f>
        <v/>
      </c>
      <c r="M6362" s="9">
        <f>IF(COUNTA($A6362:$K6362)=0,"",IF($K6362&lt;&gt;"",IF(COUNTIF($K$19:$K6362,$K6362)&gt;1,"SI","NO"),IF(COUNTIFS($A$19:$A6362,$A6362,$C$19:$C6362,$C6362,$J$19:$J6362,$J6362,$D$19:$D6362,$D6362)&gt;1,"SI","NO")))</f>
        <v/>
      </c>
      <c r="N6362" s="11">
        <f>IF(COUNTA($A6362:$K6362)=0,"",IF(AND($L6362="SI",$M6362="NO"),IFERROR($H6362,0),0))</f>
        <v/>
      </c>
      <c r="O6362" s="9">
        <f>IF(COUNTA($A6362:$K6362)=0,"",IF($M6362="SI","CUFE o factura duplicada dentro del reporte; no se suma dos veces",IF(IFERROR($H6362,0)&lt;=0,"DIAN reporta valor susceptible 0",IF($L6362="NO",IFERROR(LOOKUP(2,1/((LISTS!$M$2:$M$13&lt;&gt;"")*ISNUMBER(SEARCH(LISTS!$M$2:$M$13,$I6362))),LISTS!$O$2:$O$13),"Medio de pago no elegible o no identificado por DIAN"),"Apta automaticamente por pago electronico y base positiva"))))</f>
        <v/>
      </c>
    </row>
    <row r="6363">
      <c r="A6363" s="9" t="n"/>
      <c r="B6363" s="9" t="n"/>
      <c r="C6363" s="12" t="n"/>
      <c r="D6363" s="11" t="n"/>
      <c r="E6363" s="11" t="n"/>
      <c r="F6363" s="11" t="n"/>
      <c r="G6363" s="11" t="n"/>
      <c r="H6363" s="11" t="n"/>
      <c r="I6363" s="9" t="n"/>
      <c r="J6363" s="9" t="n"/>
      <c r="K6363" s="9" t="n"/>
      <c r="L6363" s="9">
        <f>IF(COUNTA($A6363:$K6363)=0,"",IF(AND(IFERROR($H6363,0)&gt;0,LEN(TRIM($K6363&amp;""))&gt;0,IFERROR(LOOKUP(2,1/((LISTS!$M$2:$M$13&lt;&gt;"")*ISNUMBER(SEARCH(LISTS!$M$2:$M$13,$I6363))),LISTS!$N$2:$N$13),"NO")="SI"),"SI","NO"))</f>
        <v/>
      </c>
      <c r="M6363" s="9">
        <f>IF(COUNTA($A6363:$K6363)=0,"",IF($K6363&lt;&gt;"",IF(COUNTIF($K$19:$K6363,$K6363)&gt;1,"SI","NO"),IF(COUNTIFS($A$19:$A6363,$A6363,$C$19:$C6363,$C6363,$J$19:$J6363,$J6363,$D$19:$D6363,$D6363)&gt;1,"SI","NO")))</f>
        <v/>
      </c>
      <c r="N6363" s="11">
        <f>IF(COUNTA($A6363:$K6363)=0,"",IF(AND($L6363="SI",$M6363="NO"),IFERROR($H6363,0),0))</f>
        <v/>
      </c>
      <c r="O6363" s="9">
        <f>IF(COUNTA($A6363:$K6363)=0,"",IF($M6363="SI","CUFE o factura duplicada dentro del reporte; no se suma dos veces",IF(IFERROR($H6363,0)&lt;=0,"DIAN reporta valor susceptible 0",IF($L6363="NO",IFERROR(LOOKUP(2,1/((LISTS!$M$2:$M$13&lt;&gt;"")*ISNUMBER(SEARCH(LISTS!$M$2:$M$13,$I6363))),LISTS!$O$2:$O$13),"Medio de pago no elegible o no identificado por DIAN"),"Apta automaticamente por pago electronico y base positiva"))))</f>
        <v/>
      </c>
    </row>
    <row r="6364">
      <c r="A6364" s="9" t="n"/>
      <c r="B6364" s="9" t="n"/>
      <c r="C6364" s="12" t="n"/>
      <c r="D6364" s="11" t="n"/>
      <c r="E6364" s="11" t="n"/>
      <c r="F6364" s="11" t="n"/>
      <c r="G6364" s="11" t="n"/>
      <c r="H6364" s="11" t="n"/>
      <c r="I6364" s="9" t="n"/>
      <c r="J6364" s="9" t="n"/>
      <c r="K6364" s="9" t="n"/>
      <c r="L6364" s="9">
        <f>IF(COUNTA($A6364:$K6364)=0,"",IF(AND(IFERROR($H6364,0)&gt;0,LEN(TRIM($K6364&amp;""))&gt;0,IFERROR(LOOKUP(2,1/((LISTS!$M$2:$M$13&lt;&gt;"")*ISNUMBER(SEARCH(LISTS!$M$2:$M$13,$I6364))),LISTS!$N$2:$N$13),"NO")="SI"),"SI","NO"))</f>
        <v/>
      </c>
      <c r="M6364" s="9">
        <f>IF(COUNTA($A6364:$K6364)=0,"",IF($K6364&lt;&gt;"",IF(COUNTIF($K$19:$K6364,$K6364)&gt;1,"SI","NO"),IF(COUNTIFS($A$19:$A6364,$A6364,$C$19:$C6364,$C6364,$J$19:$J6364,$J6364,$D$19:$D6364,$D6364)&gt;1,"SI","NO")))</f>
        <v/>
      </c>
      <c r="N6364" s="11">
        <f>IF(COUNTA($A6364:$K6364)=0,"",IF(AND($L6364="SI",$M6364="NO"),IFERROR($H6364,0),0))</f>
        <v/>
      </c>
      <c r="O6364" s="9">
        <f>IF(COUNTA($A6364:$K6364)=0,"",IF($M6364="SI","CUFE o factura duplicada dentro del reporte; no se suma dos veces",IF(IFERROR($H6364,0)&lt;=0,"DIAN reporta valor susceptible 0",IF($L6364="NO",IFERROR(LOOKUP(2,1/((LISTS!$M$2:$M$13&lt;&gt;"")*ISNUMBER(SEARCH(LISTS!$M$2:$M$13,$I6364))),LISTS!$O$2:$O$13),"Medio de pago no elegible o no identificado por DIAN"),"Apta automaticamente por pago electronico y base positiva"))))</f>
        <v/>
      </c>
    </row>
    <row r="6365">
      <c r="A6365" s="9" t="n"/>
      <c r="B6365" s="9" t="n"/>
      <c r="C6365" s="12" t="n"/>
      <c r="D6365" s="11" t="n"/>
      <c r="E6365" s="11" t="n"/>
      <c r="F6365" s="11" t="n"/>
      <c r="G6365" s="11" t="n"/>
      <c r="H6365" s="11" t="n"/>
      <c r="I6365" s="9" t="n"/>
      <c r="J6365" s="9" t="n"/>
      <c r="K6365" s="9" t="n"/>
      <c r="L6365" s="9">
        <f>IF(COUNTA($A6365:$K6365)=0,"",IF(AND(IFERROR($H6365,0)&gt;0,LEN(TRIM($K6365&amp;""))&gt;0,IFERROR(LOOKUP(2,1/((LISTS!$M$2:$M$13&lt;&gt;"")*ISNUMBER(SEARCH(LISTS!$M$2:$M$13,$I6365))),LISTS!$N$2:$N$13),"NO")="SI"),"SI","NO"))</f>
        <v/>
      </c>
      <c r="M6365" s="9">
        <f>IF(COUNTA($A6365:$K6365)=0,"",IF($K6365&lt;&gt;"",IF(COUNTIF($K$19:$K6365,$K6365)&gt;1,"SI","NO"),IF(COUNTIFS($A$19:$A6365,$A6365,$C$19:$C6365,$C6365,$J$19:$J6365,$J6365,$D$19:$D6365,$D6365)&gt;1,"SI","NO")))</f>
        <v/>
      </c>
      <c r="N6365" s="11">
        <f>IF(COUNTA($A6365:$K6365)=0,"",IF(AND($L6365="SI",$M6365="NO"),IFERROR($H6365,0),0))</f>
        <v/>
      </c>
      <c r="O6365" s="9">
        <f>IF(COUNTA($A6365:$K6365)=0,"",IF($M6365="SI","CUFE o factura duplicada dentro del reporte; no se suma dos veces",IF(IFERROR($H6365,0)&lt;=0,"DIAN reporta valor susceptible 0",IF($L6365="NO",IFERROR(LOOKUP(2,1/((LISTS!$M$2:$M$13&lt;&gt;"")*ISNUMBER(SEARCH(LISTS!$M$2:$M$13,$I6365))),LISTS!$O$2:$O$13),"Medio de pago no elegible o no identificado por DIAN"),"Apta automaticamente por pago electronico y base positiva"))))</f>
        <v/>
      </c>
    </row>
    <row r="6366">
      <c r="A6366" s="9" t="n"/>
      <c r="B6366" s="9" t="n"/>
      <c r="C6366" s="12" t="n"/>
      <c r="D6366" s="11" t="n"/>
      <c r="E6366" s="11" t="n"/>
      <c r="F6366" s="11" t="n"/>
      <c r="G6366" s="11" t="n"/>
      <c r="H6366" s="11" t="n"/>
      <c r="I6366" s="9" t="n"/>
      <c r="J6366" s="9" t="n"/>
      <c r="K6366" s="9" t="n"/>
      <c r="L6366" s="9">
        <f>IF(COUNTA($A6366:$K6366)=0,"",IF(AND(IFERROR($H6366,0)&gt;0,LEN(TRIM($K6366&amp;""))&gt;0,IFERROR(LOOKUP(2,1/((LISTS!$M$2:$M$13&lt;&gt;"")*ISNUMBER(SEARCH(LISTS!$M$2:$M$13,$I6366))),LISTS!$N$2:$N$13),"NO")="SI"),"SI","NO"))</f>
        <v/>
      </c>
      <c r="M6366" s="9">
        <f>IF(COUNTA($A6366:$K6366)=0,"",IF($K6366&lt;&gt;"",IF(COUNTIF($K$19:$K6366,$K6366)&gt;1,"SI","NO"),IF(COUNTIFS($A$19:$A6366,$A6366,$C$19:$C6366,$C6366,$J$19:$J6366,$J6366,$D$19:$D6366,$D6366)&gt;1,"SI","NO")))</f>
        <v/>
      </c>
      <c r="N6366" s="11">
        <f>IF(COUNTA($A6366:$K6366)=0,"",IF(AND($L6366="SI",$M6366="NO"),IFERROR($H6366,0),0))</f>
        <v/>
      </c>
      <c r="O6366" s="9">
        <f>IF(COUNTA($A6366:$K6366)=0,"",IF($M6366="SI","CUFE o factura duplicada dentro del reporte; no se suma dos veces",IF(IFERROR($H6366,0)&lt;=0,"DIAN reporta valor susceptible 0",IF($L6366="NO",IFERROR(LOOKUP(2,1/((LISTS!$M$2:$M$13&lt;&gt;"")*ISNUMBER(SEARCH(LISTS!$M$2:$M$13,$I6366))),LISTS!$O$2:$O$13),"Medio de pago no elegible o no identificado por DIAN"),"Apta automaticamente por pago electronico y base positiva"))))</f>
        <v/>
      </c>
    </row>
    <row r="6367">
      <c r="A6367" s="9" t="n"/>
      <c r="B6367" s="9" t="n"/>
      <c r="C6367" s="12" t="n"/>
      <c r="D6367" s="11" t="n"/>
      <c r="E6367" s="11" t="n"/>
      <c r="F6367" s="11" t="n"/>
      <c r="G6367" s="11" t="n"/>
      <c r="H6367" s="11" t="n"/>
      <c r="I6367" s="9" t="n"/>
      <c r="J6367" s="9" t="n"/>
      <c r="K6367" s="9" t="n"/>
      <c r="L6367" s="9">
        <f>IF(COUNTA($A6367:$K6367)=0,"",IF(AND(IFERROR($H6367,0)&gt;0,LEN(TRIM($K6367&amp;""))&gt;0,IFERROR(LOOKUP(2,1/((LISTS!$M$2:$M$13&lt;&gt;"")*ISNUMBER(SEARCH(LISTS!$M$2:$M$13,$I6367))),LISTS!$N$2:$N$13),"NO")="SI"),"SI","NO"))</f>
        <v/>
      </c>
      <c r="M6367" s="9">
        <f>IF(COUNTA($A6367:$K6367)=0,"",IF($K6367&lt;&gt;"",IF(COUNTIF($K$19:$K6367,$K6367)&gt;1,"SI","NO"),IF(COUNTIFS($A$19:$A6367,$A6367,$C$19:$C6367,$C6367,$J$19:$J6367,$J6367,$D$19:$D6367,$D6367)&gt;1,"SI","NO")))</f>
        <v/>
      </c>
      <c r="N6367" s="11">
        <f>IF(COUNTA($A6367:$K6367)=0,"",IF(AND($L6367="SI",$M6367="NO"),IFERROR($H6367,0),0))</f>
        <v/>
      </c>
      <c r="O6367" s="9">
        <f>IF(COUNTA($A6367:$K6367)=0,"",IF($M6367="SI","CUFE o factura duplicada dentro del reporte; no se suma dos veces",IF(IFERROR($H6367,0)&lt;=0,"DIAN reporta valor susceptible 0",IF($L6367="NO",IFERROR(LOOKUP(2,1/((LISTS!$M$2:$M$13&lt;&gt;"")*ISNUMBER(SEARCH(LISTS!$M$2:$M$13,$I6367))),LISTS!$O$2:$O$13),"Medio de pago no elegible o no identificado por DIAN"),"Apta automaticamente por pago electronico y base positiva"))))</f>
        <v/>
      </c>
    </row>
    <row r="6368">
      <c r="A6368" s="9" t="n"/>
      <c r="B6368" s="9" t="n"/>
      <c r="C6368" s="12" t="n"/>
      <c r="D6368" s="11" t="n"/>
      <c r="E6368" s="11" t="n"/>
      <c r="F6368" s="11" t="n"/>
      <c r="G6368" s="11" t="n"/>
      <c r="H6368" s="11" t="n"/>
      <c r="I6368" s="9" t="n"/>
      <c r="J6368" s="9" t="n"/>
      <c r="K6368" s="9" t="n"/>
      <c r="L6368" s="9">
        <f>IF(COUNTA($A6368:$K6368)=0,"",IF(AND(IFERROR($H6368,0)&gt;0,LEN(TRIM($K6368&amp;""))&gt;0,IFERROR(LOOKUP(2,1/((LISTS!$M$2:$M$13&lt;&gt;"")*ISNUMBER(SEARCH(LISTS!$M$2:$M$13,$I6368))),LISTS!$N$2:$N$13),"NO")="SI"),"SI","NO"))</f>
        <v/>
      </c>
      <c r="M6368" s="9">
        <f>IF(COUNTA($A6368:$K6368)=0,"",IF($K6368&lt;&gt;"",IF(COUNTIF($K$19:$K6368,$K6368)&gt;1,"SI","NO"),IF(COUNTIFS($A$19:$A6368,$A6368,$C$19:$C6368,$C6368,$J$19:$J6368,$J6368,$D$19:$D6368,$D6368)&gt;1,"SI","NO")))</f>
        <v/>
      </c>
      <c r="N6368" s="11">
        <f>IF(COUNTA($A6368:$K6368)=0,"",IF(AND($L6368="SI",$M6368="NO"),IFERROR($H6368,0),0))</f>
        <v/>
      </c>
      <c r="O6368" s="9">
        <f>IF(COUNTA($A6368:$K6368)=0,"",IF($M6368="SI","CUFE o factura duplicada dentro del reporte; no se suma dos veces",IF(IFERROR($H6368,0)&lt;=0,"DIAN reporta valor susceptible 0",IF($L6368="NO",IFERROR(LOOKUP(2,1/((LISTS!$M$2:$M$13&lt;&gt;"")*ISNUMBER(SEARCH(LISTS!$M$2:$M$13,$I6368))),LISTS!$O$2:$O$13),"Medio de pago no elegible o no identificado por DIAN"),"Apta automaticamente por pago electronico y base positiva"))))</f>
        <v/>
      </c>
    </row>
    <row r="6369">
      <c r="A6369" s="9" t="n"/>
      <c r="B6369" s="9" t="n"/>
      <c r="C6369" s="12" t="n"/>
      <c r="D6369" s="11" t="n"/>
      <c r="E6369" s="11" t="n"/>
      <c r="F6369" s="11" t="n"/>
      <c r="G6369" s="11" t="n"/>
      <c r="H6369" s="11" t="n"/>
      <c r="I6369" s="9" t="n"/>
      <c r="J6369" s="9" t="n"/>
      <c r="K6369" s="9" t="n"/>
      <c r="L6369" s="9">
        <f>IF(COUNTA($A6369:$K6369)=0,"",IF(AND(IFERROR($H6369,0)&gt;0,LEN(TRIM($K6369&amp;""))&gt;0,IFERROR(LOOKUP(2,1/((LISTS!$M$2:$M$13&lt;&gt;"")*ISNUMBER(SEARCH(LISTS!$M$2:$M$13,$I6369))),LISTS!$N$2:$N$13),"NO")="SI"),"SI","NO"))</f>
        <v/>
      </c>
      <c r="M6369" s="9">
        <f>IF(COUNTA($A6369:$K6369)=0,"",IF($K6369&lt;&gt;"",IF(COUNTIF($K$19:$K6369,$K6369)&gt;1,"SI","NO"),IF(COUNTIFS($A$19:$A6369,$A6369,$C$19:$C6369,$C6369,$J$19:$J6369,$J6369,$D$19:$D6369,$D6369)&gt;1,"SI","NO")))</f>
        <v/>
      </c>
      <c r="N6369" s="11">
        <f>IF(COUNTA($A6369:$K6369)=0,"",IF(AND($L6369="SI",$M6369="NO"),IFERROR($H6369,0),0))</f>
        <v/>
      </c>
      <c r="O6369" s="9">
        <f>IF(COUNTA($A6369:$K6369)=0,"",IF($M6369="SI","CUFE o factura duplicada dentro del reporte; no se suma dos veces",IF(IFERROR($H6369,0)&lt;=0,"DIAN reporta valor susceptible 0",IF($L6369="NO",IFERROR(LOOKUP(2,1/((LISTS!$M$2:$M$13&lt;&gt;"")*ISNUMBER(SEARCH(LISTS!$M$2:$M$13,$I6369))),LISTS!$O$2:$O$13),"Medio de pago no elegible o no identificado por DIAN"),"Apta automaticamente por pago electronico y base positiva"))))</f>
        <v/>
      </c>
    </row>
    <row r="6370">
      <c r="A6370" s="9" t="n"/>
      <c r="B6370" s="9" t="n"/>
      <c r="C6370" s="12" t="n"/>
      <c r="D6370" s="11" t="n"/>
      <c r="E6370" s="11" t="n"/>
      <c r="F6370" s="11" t="n"/>
      <c r="G6370" s="11" t="n"/>
      <c r="H6370" s="11" t="n"/>
      <c r="I6370" s="9" t="n"/>
      <c r="J6370" s="9" t="n"/>
      <c r="K6370" s="9" t="n"/>
      <c r="L6370" s="9">
        <f>IF(COUNTA($A6370:$K6370)=0,"",IF(AND(IFERROR($H6370,0)&gt;0,LEN(TRIM($K6370&amp;""))&gt;0,IFERROR(LOOKUP(2,1/((LISTS!$M$2:$M$13&lt;&gt;"")*ISNUMBER(SEARCH(LISTS!$M$2:$M$13,$I6370))),LISTS!$N$2:$N$13),"NO")="SI"),"SI","NO"))</f>
        <v/>
      </c>
      <c r="M6370" s="9">
        <f>IF(COUNTA($A6370:$K6370)=0,"",IF($K6370&lt;&gt;"",IF(COUNTIF($K$19:$K6370,$K6370)&gt;1,"SI","NO"),IF(COUNTIFS($A$19:$A6370,$A6370,$C$19:$C6370,$C6370,$J$19:$J6370,$J6370,$D$19:$D6370,$D6370)&gt;1,"SI","NO")))</f>
        <v/>
      </c>
      <c r="N6370" s="11">
        <f>IF(COUNTA($A6370:$K6370)=0,"",IF(AND($L6370="SI",$M6370="NO"),IFERROR($H6370,0),0))</f>
        <v/>
      </c>
      <c r="O6370" s="9">
        <f>IF(COUNTA($A6370:$K6370)=0,"",IF($M6370="SI","CUFE o factura duplicada dentro del reporte; no se suma dos veces",IF(IFERROR($H6370,0)&lt;=0,"DIAN reporta valor susceptible 0",IF($L6370="NO",IFERROR(LOOKUP(2,1/((LISTS!$M$2:$M$13&lt;&gt;"")*ISNUMBER(SEARCH(LISTS!$M$2:$M$13,$I6370))),LISTS!$O$2:$O$13),"Medio de pago no elegible o no identificado por DIAN"),"Apta automaticamente por pago electronico y base positiva"))))</f>
        <v/>
      </c>
    </row>
    <row r="6371">
      <c r="A6371" s="9" t="n"/>
      <c r="B6371" s="9" t="n"/>
      <c r="C6371" s="12" t="n"/>
      <c r="D6371" s="11" t="n"/>
      <c r="E6371" s="11" t="n"/>
      <c r="F6371" s="11" t="n"/>
      <c r="G6371" s="11" t="n"/>
      <c r="H6371" s="11" t="n"/>
      <c r="I6371" s="9" t="n"/>
      <c r="J6371" s="9" t="n"/>
      <c r="K6371" s="9" t="n"/>
      <c r="L6371" s="9">
        <f>IF(COUNTA($A6371:$K6371)=0,"",IF(AND(IFERROR($H6371,0)&gt;0,LEN(TRIM($K6371&amp;""))&gt;0,IFERROR(LOOKUP(2,1/((LISTS!$M$2:$M$13&lt;&gt;"")*ISNUMBER(SEARCH(LISTS!$M$2:$M$13,$I6371))),LISTS!$N$2:$N$13),"NO")="SI"),"SI","NO"))</f>
        <v/>
      </c>
      <c r="M6371" s="9">
        <f>IF(COUNTA($A6371:$K6371)=0,"",IF($K6371&lt;&gt;"",IF(COUNTIF($K$19:$K6371,$K6371)&gt;1,"SI","NO"),IF(COUNTIFS($A$19:$A6371,$A6371,$C$19:$C6371,$C6371,$J$19:$J6371,$J6371,$D$19:$D6371,$D6371)&gt;1,"SI","NO")))</f>
        <v/>
      </c>
      <c r="N6371" s="11">
        <f>IF(COUNTA($A6371:$K6371)=0,"",IF(AND($L6371="SI",$M6371="NO"),IFERROR($H6371,0),0))</f>
        <v/>
      </c>
      <c r="O6371" s="9">
        <f>IF(COUNTA($A6371:$K6371)=0,"",IF($M6371="SI","CUFE o factura duplicada dentro del reporte; no se suma dos veces",IF(IFERROR($H6371,0)&lt;=0,"DIAN reporta valor susceptible 0",IF($L6371="NO",IFERROR(LOOKUP(2,1/((LISTS!$M$2:$M$13&lt;&gt;"")*ISNUMBER(SEARCH(LISTS!$M$2:$M$13,$I6371))),LISTS!$O$2:$O$13),"Medio de pago no elegible o no identificado por DIAN"),"Apta automaticamente por pago electronico y base positiva"))))</f>
        <v/>
      </c>
    </row>
    <row r="6372">
      <c r="A6372" s="9" t="n"/>
      <c r="B6372" s="9" t="n"/>
      <c r="C6372" s="12" t="n"/>
      <c r="D6372" s="11" t="n"/>
      <c r="E6372" s="11" t="n"/>
      <c r="F6372" s="11" t="n"/>
      <c r="G6372" s="11" t="n"/>
      <c r="H6372" s="11" t="n"/>
      <c r="I6372" s="9" t="n"/>
      <c r="J6372" s="9" t="n"/>
      <c r="K6372" s="9" t="n"/>
      <c r="L6372" s="9">
        <f>IF(COUNTA($A6372:$K6372)=0,"",IF(AND(IFERROR($H6372,0)&gt;0,LEN(TRIM($K6372&amp;""))&gt;0,IFERROR(LOOKUP(2,1/((LISTS!$M$2:$M$13&lt;&gt;"")*ISNUMBER(SEARCH(LISTS!$M$2:$M$13,$I6372))),LISTS!$N$2:$N$13),"NO")="SI"),"SI","NO"))</f>
        <v/>
      </c>
      <c r="M6372" s="9">
        <f>IF(COUNTA($A6372:$K6372)=0,"",IF($K6372&lt;&gt;"",IF(COUNTIF($K$19:$K6372,$K6372)&gt;1,"SI","NO"),IF(COUNTIFS($A$19:$A6372,$A6372,$C$19:$C6372,$C6372,$J$19:$J6372,$J6372,$D$19:$D6372,$D6372)&gt;1,"SI","NO")))</f>
        <v/>
      </c>
      <c r="N6372" s="11">
        <f>IF(COUNTA($A6372:$K6372)=0,"",IF(AND($L6372="SI",$M6372="NO"),IFERROR($H6372,0),0))</f>
        <v/>
      </c>
      <c r="O6372" s="9">
        <f>IF(COUNTA($A6372:$K6372)=0,"",IF($M6372="SI","CUFE o factura duplicada dentro del reporte; no se suma dos veces",IF(IFERROR($H6372,0)&lt;=0,"DIAN reporta valor susceptible 0",IF($L6372="NO",IFERROR(LOOKUP(2,1/((LISTS!$M$2:$M$13&lt;&gt;"")*ISNUMBER(SEARCH(LISTS!$M$2:$M$13,$I6372))),LISTS!$O$2:$O$13),"Medio de pago no elegible o no identificado por DIAN"),"Apta automaticamente por pago electronico y base positiva"))))</f>
        <v/>
      </c>
    </row>
    <row r="6373">
      <c r="A6373" s="9" t="n"/>
      <c r="B6373" s="9" t="n"/>
      <c r="C6373" s="12" t="n"/>
      <c r="D6373" s="11" t="n"/>
      <c r="E6373" s="11" t="n"/>
      <c r="F6373" s="11" t="n"/>
      <c r="G6373" s="11" t="n"/>
      <c r="H6373" s="11" t="n"/>
      <c r="I6373" s="9" t="n"/>
      <c r="J6373" s="9" t="n"/>
      <c r="K6373" s="9" t="n"/>
      <c r="L6373" s="9">
        <f>IF(COUNTA($A6373:$K6373)=0,"",IF(AND(IFERROR($H6373,0)&gt;0,LEN(TRIM($K6373&amp;""))&gt;0,IFERROR(LOOKUP(2,1/((LISTS!$M$2:$M$13&lt;&gt;"")*ISNUMBER(SEARCH(LISTS!$M$2:$M$13,$I6373))),LISTS!$N$2:$N$13),"NO")="SI"),"SI","NO"))</f>
        <v/>
      </c>
      <c r="M6373" s="9">
        <f>IF(COUNTA($A6373:$K6373)=0,"",IF($K6373&lt;&gt;"",IF(COUNTIF($K$19:$K6373,$K6373)&gt;1,"SI","NO"),IF(COUNTIFS($A$19:$A6373,$A6373,$C$19:$C6373,$C6373,$J$19:$J6373,$J6373,$D$19:$D6373,$D6373)&gt;1,"SI","NO")))</f>
        <v/>
      </c>
      <c r="N6373" s="11">
        <f>IF(COUNTA($A6373:$K6373)=0,"",IF(AND($L6373="SI",$M6373="NO"),IFERROR($H6373,0),0))</f>
        <v/>
      </c>
      <c r="O6373" s="9">
        <f>IF(COUNTA($A6373:$K6373)=0,"",IF($M6373="SI","CUFE o factura duplicada dentro del reporte; no se suma dos veces",IF(IFERROR($H6373,0)&lt;=0,"DIAN reporta valor susceptible 0",IF($L6373="NO",IFERROR(LOOKUP(2,1/((LISTS!$M$2:$M$13&lt;&gt;"")*ISNUMBER(SEARCH(LISTS!$M$2:$M$13,$I6373))),LISTS!$O$2:$O$13),"Medio de pago no elegible o no identificado por DIAN"),"Apta automaticamente por pago electronico y base positiva"))))</f>
        <v/>
      </c>
    </row>
    <row r="6374">
      <c r="A6374" s="9" t="n"/>
      <c r="B6374" s="9" t="n"/>
      <c r="C6374" s="12" t="n"/>
      <c r="D6374" s="11" t="n"/>
      <c r="E6374" s="11" t="n"/>
      <c r="F6374" s="11" t="n"/>
      <c r="G6374" s="11" t="n"/>
      <c r="H6374" s="11" t="n"/>
      <c r="I6374" s="9" t="n"/>
      <c r="J6374" s="9" t="n"/>
      <c r="K6374" s="9" t="n"/>
      <c r="L6374" s="9">
        <f>IF(COUNTA($A6374:$K6374)=0,"",IF(AND(IFERROR($H6374,0)&gt;0,LEN(TRIM($K6374&amp;""))&gt;0,IFERROR(LOOKUP(2,1/((LISTS!$M$2:$M$13&lt;&gt;"")*ISNUMBER(SEARCH(LISTS!$M$2:$M$13,$I6374))),LISTS!$N$2:$N$13),"NO")="SI"),"SI","NO"))</f>
        <v/>
      </c>
      <c r="M6374" s="9">
        <f>IF(COUNTA($A6374:$K6374)=0,"",IF($K6374&lt;&gt;"",IF(COUNTIF($K$19:$K6374,$K6374)&gt;1,"SI","NO"),IF(COUNTIFS($A$19:$A6374,$A6374,$C$19:$C6374,$C6374,$J$19:$J6374,$J6374,$D$19:$D6374,$D6374)&gt;1,"SI","NO")))</f>
        <v/>
      </c>
      <c r="N6374" s="11">
        <f>IF(COUNTA($A6374:$K6374)=0,"",IF(AND($L6374="SI",$M6374="NO"),IFERROR($H6374,0),0))</f>
        <v/>
      </c>
      <c r="O6374" s="9">
        <f>IF(COUNTA($A6374:$K6374)=0,"",IF($M6374="SI","CUFE o factura duplicada dentro del reporte; no se suma dos veces",IF(IFERROR($H6374,0)&lt;=0,"DIAN reporta valor susceptible 0",IF($L6374="NO",IFERROR(LOOKUP(2,1/((LISTS!$M$2:$M$13&lt;&gt;"")*ISNUMBER(SEARCH(LISTS!$M$2:$M$13,$I6374))),LISTS!$O$2:$O$13),"Medio de pago no elegible o no identificado por DIAN"),"Apta automaticamente por pago electronico y base positiva"))))</f>
        <v/>
      </c>
    </row>
    <row r="6375">
      <c r="A6375" s="9" t="n"/>
      <c r="B6375" s="9" t="n"/>
      <c r="C6375" s="12" t="n"/>
      <c r="D6375" s="11" t="n"/>
      <c r="E6375" s="11" t="n"/>
      <c r="F6375" s="11" t="n"/>
      <c r="G6375" s="11" t="n"/>
      <c r="H6375" s="11" t="n"/>
      <c r="I6375" s="9" t="n"/>
      <c r="J6375" s="9" t="n"/>
      <c r="K6375" s="9" t="n"/>
      <c r="L6375" s="9">
        <f>IF(COUNTA($A6375:$K6375)=0,"",IF(AND(IFERROR($H6375,0)&gt;0,LEN(TRIM($K6375&amp;""))&gt;0,IFERROR(LOOKUP(2,1/((LISTS!$M$2:$M$13&lt;&gt;"")*ISNUMBER(SEARCH(LISTS!$M$2:$M$13,$I6375))),LISTS!$N$2:$N$13),"NO")="SI"),"SI","NO"))</f>
        <v/>
      </c>
      <c r="M6375" s="9">
        <f>IF(COUNTA($A6375:$K6375)=0,"",IF($K6375&lt;&gt;"",IF(COUNTIF($K$19:$K6375,$K6375)&gt;1,"SI","NO"),IF(COUNTIFS($A$19:$A6375,$A6375,$C$19:$C6375,$C6375,$J$19:$J6375,$J6375,$D$19:$D6375,$D6375)&gt;1,"SI","NO")))</f>
        <v/>
      </c>
      <c r="N6375" s="11">
        <f>IF(COUNTA($A6375:$K6375)=0,"",IF(AND($L6375="SI",$M6375="NO"),IFERROR($H6375,0),0))</f>
        <v/>
      </c>
      <c r="O6375" s="9">
        <f>IF(COUNTA($A6375:$K6375)=0,"",IF($M6375="SI","CUFE o factura duplicada dentro del reporte; no se suma dos veces",IF(IFERROR($H6375,0)&lt;=0,"DIAN reporta valor susceptible 0",IF($L6375="NO",IFERROR(LOOKUP(2,1/((LISTS!$M$2:$M$13&lt;&gt;"")*ISNUMBER(SEARCH(LISTS!$M$2:$M$13,$I6375))),LISTS!$O$2:$O$13),"Medio de pago no elegible o no identificado por DIAN"),"Apta automaticamente por pago electronico y base positiva"))))</f>
        <v/>
      </c>
    </row>
    <row r="6376">
      <c r="A6376" s="9" t="n"/>
      <c r="B6376" s="9" t="n"/>
      <c r="C6376" s="12" t="n"/>
      <c r="D6376" s="11" t="n"/>
      <c r="E6376" s="11" t="n"/>
      <c r="F6376" s="11" t="n"/>
      <c r="G6376" s="11" t="n"/>
      <c r="H6376" s="11" t="n"/>
      <c r="I6376" s="9" t="n"/>
      <c r="J6376" s="9" t="n"/>
      <c r="K6376" s="9" t="n"/>
      <c r="L6376" s="9">
        <f>IF(COUNTA($A6376:$K6376)=0,"",IF(AND(IFERROR($H6376,0)&gt;0,LEN(TRIM($K6376&amp;""))&gt;0,IFERROR(LOOKUP(2,1/((LISTS!$M$2:$M$13&lt;&gt;"")*ISNUMBER(SEARCH(LISTS!$M$2:$M$13,$I6376))),LISTS!$N$2:$N$13),"NO")="SI"),"SI","NO"))</f>
        <v/>
      </c>
      <c r="M6376" s="9">
        <f>IF(COUNTA($A6376:$K6376)=0,"",IF($K6376&lt;&gt;"",IF(COUNTIF($K$19:$K6376,$K6376)&gt;1,"SI","NO"),IF(COUNTIFS($A$19:$A6376,$A6376,$C$19:$C6376,$C6376,$J$19:$J6376,$J6376,$D$19:$D6376,$D6376)&gt;1,"SI","NO")))</f>
        <v/>
      </c>
      <c r="N6376" s="11">
        <f>IF(COUNTA($A6376:$K6376)=0,"",IF(AND($L6376="SI",$M6376="NO"),IFERROR($H6376,0),0))</f>
        <v/>
      </c>
      <c r="O6376" s="9">
        <f>IF(COUNTA($A6376:$K6376)=0,"",IF($M6376="SI","CUFE o factura duplicada dentro del reporte; no se suma dos veces",IF(IFERROR($H6376,0)&lt;=0,"DIAN reporta valor susceptible 0",IF($L6376="NO",IFERROR(LOOKUP(2,1/((LISTS!$M$2:$M$13&lt;&gt;"")*ISNUMBER(SEARCH(LISTS!$M$2:$M$13,$I6376))),LISTS!$O$2:$O$13),"Medio de pago no elegible o no identificado por DIAN"),"Apta automaticamente por pago electronico y base positiva"))))</f>
        <v/>
      </c>
    </row>
    <row r="6377">
      <c r="A6377" s="9" t="n"/>
      <c r="B6377" s="9" t="n"/>
      <c r="C6377" s="12" t="n"/>
      <c r="D6377" s="11" t="n"/>
      <c r="E6377" s="11" t="n"/>
      <c r="F6377" s="11" t="n"/>
      <c r="G6377" s="11" t="n"/>
      <c r="H6377" s="11" t="n"/>
      <c r="I6377" s="9" t="n"/>
      <c r="J6377" s="9" t="n"/>
      <c r="K6377" s="9" t="n"/>
      <c r="L6377" s="9">
        <f>IF(COUNTA($A6377:$K6377)=0,"",IF(AND(IFERROR($H6377,0)&gt;0,LEN(TRIM($K6377&amp;""))&gt;0,IFERROR(LOOKUP(2,1/((LISTS!$M$2:$M$13&lt;&gt;"")*ISNUMBER(SEARCH(LISTS!$M$2:$M$13,$I6377))),LISTS!$N$2:$N$13),"NO")="SI"),"SI","NO"))</f>
        <v/>
      </c>
      <c r="M6377" s="9">
        <f>IF(COUNTA($A6377:$K6377)=0,"",IF($K6377&lt;&gt;"",IF(COUNTIF($K$19:$K6377,$K6377)&gt;1,"SI","NO"),IF(COUNTIFS($A$19:$A6377,$A6377,$C$19:$C6377,$C6377,$J$19:$J6377,$J6377,$D$19:$D6377,$D6377)&gt;1,"SI","NO")))</f>
        <v/>
      </c>
      <c r="N6377" s="11">
        <f>IF(COUNTA($A6377:$K6377)=0,"",IF(AND($L6377="SI",$M6377="NO"),IFERROR($H6377,0),0))</f>
        <v/>
      </c>
      <c r="O6377" s="9">
        <f>IF(COUNTA($A6377:$K6377)=0,"",IF($M6377="SI","CUFE o factura duplicada dentro del reporte; no se suma dos veces",IF(IFERROR($H6377,0)&lt;=0,"DIAN reporta valor susceptible 0",IF($L6377="NO",IFERROR(LOOKUP(2,1/((LISTS!$M$2:$M$13&lt;&gt;"")*ISNUMBER(SEARCH(LISTS!$M$2:$M$13,$I6377))),LISTS!$O$2:$O$13),"Medio de pago no elegible o no identificado por DIAN"),"Apta automaticamente por pago electronico y base positiva"))))</f>
        <v/>
      </c>
    </row>
    <row r="6378">
      <c r="A6378" s="9" t="n"/>
      <c r="B6378" s="9" t="n"/>
      <c r="C6378" s="12" t="n"/>
      <c r="D6378" s="11" t="n"/>
      <c r="E6378" s="11" t="n"/>
      <c r="F6378" s="11" t="n"/>
      <c r="G6378" s="11" t="n"/>
      <c r="H6378" s="11" t="n"/>
      <c r="I6378" s="9" t="n"/>
      <c r="J6378" s="9" t="n"/>
      <c r="K6378" s="9" t="n"/>
      <c r="L6378" s="9">
        <f>IF(COUNTA($A6378:$K6378)=0,"",IF(AND(IFERROR($H6378,0)&gt;0,LEN(TRIM($K6378&amp;""))&gt;0,IFERROR(LOOKUP(2,1/((LISTS!$M$2:$M$13&lt;&gt;"")*ISNUMBER(SEARCH(LISTS!$M$2:$M$13,$I6378))),LISTS!$N$2:$N$13),"NO")="SI"),"SI","NO"))</f>
        <v/>
      </c>
      <c r="M6378" s="9">
        <f>IF(COUNTA($A6378:$K6378)=0,"",IF($K6378&lt;&gt;"",IF(COUNTIF($K$19:$K6378,$K6378)&gt;1,"SI","NO"),IF(COUNTIFS($A$19:$A6378,$A6378,$C$19:$C6378,$C6378,$J$19:$J6378,$J6378,$D$19:$D6378,$D6378)&gt;1,"SI","NO")))</f>
        <v/>
      </c>
      <c r="N6378" s="11">
        <f>IF(COUNTA($A6378:$K6378)=0,"",IF(AND($L6378="SI",$M6378="NO"),IFERROR($H6378,0),0))</f>
        <v/>
      </c>
      <c r="O6378" s="9">
        <f>IF(COUNTA($A6378:$K6378)=0,"",IF($M6378="SI","CUFE o factura duplicada dentro del reporte; no se suma dos veces",IF(IFERROR($H6378,0)&lt;=0,"DIAN reporta valor susceptible 0",IF($L6378="NO",IFERROR(LOOKUP(2,1/((LISTS!$M$2:$M$13&lt;&gt;"")*ISNUMBER(SEARCH(LISTS!$M$2:$M$13,$I6378))),LISTS!$O$2:$O$13),"Medio de pago no elegible o no identificado por DIAN"),"Apta automaticamente por pago electronico y base positiva"))))</f>
        <v/>
      </c>
    </row>
    <row r="6379">
      <c r="A6379" s="9" t="n"/>
      <c r="B6379" s="9" t="n"/>
      <c r="C6379" s="12" t="n"/>
      <c r="D6379" s="11" t="n"/>
      <c r="E6379" s="11" t="n"/>
      <c r="F6379" s="11" t="n"/>
      <c r="G6379" s="11" t="n"/>
      <c r="H6379" s="11" t="n"/>
      <c r="I6379" s="9" t="n"/>
      <c r="J6379" s="9" t="n"/>
      <c r="K6379" s="9" t="n"/>
      <c r="L6379" s="9">
        <f>IF(COUNTA($A6379:$K6379)=0,"",IF(AND(IFERROR($H6379,0)&gt;0,LEN(TRIM($K6379&amp;""))&gt;0,IFERROR(LOOKUP(2,1/((LISTS!$M$2:$M$13&lt;&gt;"")*ISNUMBER(SEARCH(LISTS!$M$2:$M$13,$I6379))),LISTS!$N$2:$N$13),"NO")="SI"),"SI","NO"))</f>
        <v/>
      </c>
      <c r="M6379" s="9">
        <f>IF(COUNTA($A6379:$K6379)=0,"",IF($K6379&lt;&gt;"",IF(COUNTIF($K$19:$K6379,$K6379)&gt;1,"SI","NO"),IF(COUNTIFS($A$19:$A6379,$A6379,$C$19:$C6379,$C6379,$J$19:$J6379,$J6379,$D$19:$D6379,$D6379)&gt;1,"SI","NO")))</f>
        <v/>
      </c>
      <c r="N6379" s="11">
        <f>IF(COUNTA($A6379:$K6379)=0,"",IF(AND($L6379="SI",$M6379="NO"),IFERROR($H6379,0),0))</f>
        <v/>
      </c>
      <c r="O6379" s="9">
        <f>IF(COUNTA($A6379:$K6379)=0,"",IF($M6379="SI","CUFE o factura duplicada dentro del reporte; no se suma dos veces",IF(IFERROR($H6379,0)&lt;=0,"DIAN reporta valor susceptible 0",IF($L6379="NO",IFERROR(LOOKUP(2,1/((LISTS!$M$2:$M$13&lt;&gt;"")*ISNUMBER(SEARCH(LISTS!$M$2:$M$13,$I6379))),LISTS!$O$2:$O$13),"Medio de pago no elegible o no identificado por DIAN"),"Apta automaticamente por pago electronico y base positiva"))))</f>
        <v/>
      </c>
    </row>
    <row r="6380">
      <c r="A6380" s="9" t="n"/>
      <c r="B6380" s="9" t="n"/>
      <c r="C6380" s="12" t="n"/>
      <c r="D6380" s="11" t="n"/>
      <c r="E6380" s="11" t="n"/>
      <c r="F6380" s="11" t="n"/>
      <c r="G6380" s="11" t="n"/>
      <c r="H6380" s="11" t="n"/>
      <c r="I6380" s="9" t="n"/>
      <c r="J6380" s="9" t="n"/>
      <c r="K6380" s="9" t="n"/>
      <c r="L6380" s="9">
        <f>IF(COUNTA($A6380:$K6380)=0,"",IF(AND(IFERROR($H6380,0)&gt;0,LEN(TRIM($K6380&amp;""))&gt;0,IFERROR(LOOKUP(2,1/((LISTS!$M$2:$M$13&lt;&gt;"")*ISNUMBER(SEARCH(LISTS!$M$2:$M$13,$I6380))),LISTS!$N$2:$N$13),"NO")="SI"),"SI","NO"))</f>
        <v/>
      </c>
      <c r="M6380" s="9">
        <f>IF(COUNTA($A6380:$K6380)=0,"",IF($K6380&lt;&gt;"",IF(COUNTIF($K$19:$K6380,$K6380)&gt;1,"SI","NO"),IF(COUNTIFS($A$19:$A6380,$A6380,$C$19:$C6380,$C6380,$J$19:$J6380,$J6380,$D$19:$D6380,$D6380)&gt;1,"SI","NO")))</f>
        <v/>
      </c>
      <c r="N6380" s="11">
        <f>IF(COUNTA($A6380:$K6380)=0,"",IF(AND($L6380="SI",$M6380="NO"),IFERROR($H6380,0),0))</f>
        <v/>
      </c>
      <c r="O6380" s="9">
        <f>IF(COUNTA($A6380:$K6380)=0,"",IF($M6380="SI","CUFE o factura duplicada dentro del reporte; no se suma dos veces",IF(IFERROR($H6380,0)&lt;=0,"DIAN reporta valor susceptible 0",IF($L6380="NO",IFERROR(LOOKUP(2,1/((LISTS!$M$2:$M$13&lt;&gt;"")*ISNUMBER(SEARCH(LISTS!$M$2:$M$13,$I6380))),LISTS!$O$2:$O$13),"Medio de pago no elegible o no identificado por DIAN"),"Apta automaticamente por pago electronico y base positiva"))))</f>
        <v/>
      </c>
    </row>
    <row r="6381">
      <c r="A6381" s="9" t="n"/>
      <c r="B6381" s="9" t="n"/>
      <c r="C6381" s="12" t="n"/>
      <c r="D6381" s="11" t="n"/>
      <c r="E6381" s="11" t="n"/>
      <c r="F6381" s="11" t="n"/>
      <c r="G6381" s="11" t="n"/>
      <c r="H6381" s="11" t="n"/>
      <c r="I6381" s="9" t="n"/>
      <c r="J6381" s="9" t="n"/>
      <c r="K6381" s="9" t="n"/>
      <c r="L6381" s="9">
        <f>IF(COUNTA($A6381:$K6381)=0,"",IF(AND(IFERROR($H6381,0)&gt;0,LEN(TRIM($K6381&amp;""))&gt;0,IFERROR(LOOKUP(2,1/((LISTS!$M$2:$M$13&lt;&gt;"")*ISNUMBER(SEARCH(LISTS!$M$2:$M$13,$I6381))),LISTS!$N$2:$N$13),"NO")="SI"),"SI","NO"))</f>
        <v/>
      </c>
      <c r="M6381" s="9">
        <f>IF(COUNTA($A6381:$K6381)=0,"",IF($K6381&lt;&gt;"",IF(COUNTIF($K$19:$K6381,$K6381)&gt;1,"SI","NO"),IF(COUNTIFS($A$19:$A6381,$A6381,$C$19:$C6381,$C6381,$J$19:$J6381,$J6381,$D$19:$D6381,$D6381)&gt;1,"SI","NO")))</f>
        <v/>
      </c>
      <c r="N6381" s="11">
        <f>IF(COUNTA($A6381:$K6381)=0,"",IF(AND($L6381="SI",$M6381="NO"),IFERROR($H6381,0),0))</f>
        <v/>
      </c>
      <c r="O6381" s="9">
        <f>IF(COUNTA($A6381:$K6381)=0,"",IF($M6381="SI","CUFE o factura duplicada dentro del reporte; no se suma dos veces",IF(IFERROR($H6381,0)&lt;=0,"DIAN reporta valor susceptible 0",IF($L6381="NO",IFERROR(LOOKUP(2,1/((LISTS!$M$2:$M$13&lt;&gt;"")*ISNUMBER(SEARCH(LISTS!$M$2:$M$13,$I6381))),LISTS!$O$2:$O$13),"Medio de pago no elegible o no identificado por DIAN"),"Apta automaticamente por pago electronico y base positiva"))))</f>
        <v/>
      </c>
    </row>
    <row r="6382">
      <c r="A6382" s="9" t="n"/>
      <c r="B6382" s="9" t="n"/>
      <c r="C6382" s="12" t="n"/>
      <c r="D6382" s="11" t="n"/>
      <c r="E6382" s="11" t="n"/>
      <c r="F6382" s="11" t="n"/>
      <c r="G6382" s="11" t="n"/>
      <c r="H6382" s="11" t="n"/>
      <c r="I6382" s="9" t="n"/>
      <c r="J6382" s="9" t="n"/>
      <c r="K6382" s="9" t="n"/>
      <c r="L6382" s="9">
        <f>IF(COUNTA($A6382:$K6382)=0,"",IF(AND(IFERROR($H6382,0)&gt;0,LEN(TRIM($K6382&amp;""))&gt;0,IFERROR(LOOKUP(2,1/((LISTS!$M$2:$M$13&lt;&gt;"")*ISNUMBER(SEARCH(LISTS!$M$2:$M$13,$I6382))),LISTS!$N$2:$N$13),"NO")="SI"),"SI","NO"))</f>
        <v/>
      </c>
      <c r="M6382" s="9">
        <f>IF(COUNTA($A6382:$K6382)=0,"",IF($K6382&lt;&gt;"",IF(COUNTIF($K$19:$K6382,$K6382)&gt;1,"SI","NO"),IF(COUNTIFS($A$19:$A6382,$A6382,$C$19:$C6382,$C6382,$J$19:$J6382,$J6382,$D$19:$D6382,$D6382)&gt;1,"SI","NO")))</f>
        <v/>
      </c>
      <c r="N6382" s="11">
        <f>IF(COUNTA($A6382:$K6382)=0,"",IF(AND($L6382="SI",$M6382="NO"),IFERROR($H6382,0),0))</f>
        <v/>
      </c>
      <c r="O6382" s="9">
        <f>IF(COUNTA($A6382:$K6382)=0,"",IF($M6382="SI","CUFE o factura duplicada dentro del reporte; no se suma dos veces",IF(IFERROR($H6382,0)&lt;=0,"DIAN reporta valor susceptible 0",IF($L6382="NO",IFERROR(LOOKUP(2,1/((LISTS!$M$2:$M$13&lt;&gt;"")*ISNUMBER(SEARCH(LISTS!$M$2:$M$13,$I6382))),LISTS!$O$2:$O$13),"Medio de pago no elegible o no identificado por DIAN"),"Apta automaticamente por pago electronico y base positiva"))))</f>
        <v/>
      </c>
    </row>
    <row r="6383">
      <c r="A6383" s="9" t="n"/>
      <c r="B6383" s="9" t="n"/>
      <c r="C6383" s="12" t="n"/>
      <c r="D6383" s="11" t="n"/>
      <c r="E6383" s="11" t="n"/>
      <c r="F6383" s="11" t="n"/>
      <c r="G6383" s="11" t="n"/>
      <c r="H6383" s="11" t="n"/>
      <c r="I6383" s="9" t="n"/>
      <c r="J6383" s="9" t="n"/>
      <c r="K6383" s="9" t="n"/>
      <c r="L6383" s="9">
        <f>IF(COUNTA($A6383:$K6383)=0,"",IF(AND(IFERROR($H6383,0)&gt;0,LEN(TRIM($K6383&amp;""))&gt;0,IFERROR(LOOKUP(2,1/((LISTS!$M$2:$M$13&lt;&gt;"")*ISNUMBER(SEARCH(LISTS!$M$2:$M$13,$I6383))),LISTS!$N$2:$N$13),"NO")="SI"),"SI","NO"))</f>
        <v/>
      </c>
      <c r="M6383" s="9">
        <f>IF(COUNTA($A6383:$K6383)=0,"",IF($K6383&lt;&gt;"",IF(COUNTIF($K$19:$K6383,$K6383)&gt;1,"SI","NO"),IF(COUNTIFS($A$19:$A6383,$A6383,$C$19:$C6383,$C6383,$J$19:$J6383,$J6383,$D$19:$D6383,$D6383)&gt;1,"SI","NO")))</f>
        <v/>
      </c>
      <c r="N6383" s="11">
        <f>IF(COUNTA($A6383:$K6383)=0,"",IF(AND($L6383="SI",$M6383="NO"),IFERROR($H6383,0),0))</f>
        <v/>
      </c>
      <c r="O6383" s="9">
        <f>IF(COUNTA($A6383:$K6383)=0,"",IF($M6383="SI","CUFE o factura duplicada dentro del reporte; no se suma dos veces",IF(IFERROR($H6383,0)&lt;=0,"DIAN reporta valor susceptible 0",IF($L6383="NO",IFERROR(LOOKUP(2,1/((LISTS!$M$2:$M$13&lt;&gt;"")*ISNUMBER(SEARCH(LISTS!$M$2:$M$13,$I6383))),LISTS!$O$2:$O$13),"Medio de pago no elegible o no identificado por DIAN"),"Apta automaticamente por pago electronico y base positiva"))))</f>
        <v/>
      </c>
    </row>
    <row r="6384">
      <c r="A6384" s="9" t="n"/>
      <c r="B6384" s="9" t="n"/>
      <c r="C6384" s="12" t="n"/>
      <c r="D6384" s="11" t="n"/>
      <c r="E6384" s="11" t="n"/>
      <c r="F6384" s="11" t="n"/>
      <c r="G6384" s="11" t="n"/>
      <c r="H6384" s="11" t="n"/>
      <c r="I6384" s="9" t="n"/>
      <c r="J6384" s="9" t="n"/>
      <c r="K6384" s="9" t="n"/>
      <c r="L6384" s="9">
        <f>IF(COUNTA($A6384:$K6384)=0,"",IF(AND(IFERROR($H6384,0)&gt;0,LEN(TRIM($K6384&amp;""))&gt;0,IFERROR(LOOKUP(2,1/((LISTS!$M$2:$M$13&lt;&gt;"")*ISNUMBER(SEARCH(LISTS!$M$2:$M$13,$I6384))),LISTS!$N$2:$N$13),"NO")="SI"),"SI","NO"))</f>
        <v/>
      </c>
      <c r="M6384" s="9">
        <f>IF(COUNTA($A6384:$K6384)=0,"",IF($K6384&lt;&gt;"",IF(COUNTIF($K$19:$K6384,$K6384)&gt;1,"SI","NO"),IF(COUNTIFS($A$19:$A6384,$A6384,$C$19:$C6384,$C6384,$J$19:$J6384,$J6384,$D$19:$D6384,$D6384)&gt;1,"SI","NO")))</f>
        <v/>
      </c>
      <c r="N6384" s="11">
        <f>IF(COUNTA($A6384:$K6384)=0,"",IF(AND($L6384="SI",$M6384="NO"),IFERROR($H6384,0),0))</f>
        <v/>
      </c>
      <c r="O6384" s="9">
        <f>IF(COUNTA($A6384:$K6384)=0,"",IF($M6384="SI","CUFE o factura duplicada dentro del reporte; no se suma dos veces",IF(IFERROR($H6384,0)&lt;=0,"DIAN reporta valor susceptible 0",IF($L6384="NO",IFERROR(LOOKUP(2,1/((LISTS!$M$2:$M$13&lt;&gt;"")*ISNUMBER(SEARCH(LISTS!$M$2:$M$13,$I6384))),LISTS!$O$2:$O$13),"Medio de pago no elegible o no identificado por DIAN"),"Apta automaticamente por pago electronico y base positiva"))))</f>
        <v/>
      </c>
    </row>
    <row r="6385">
      <c r="A6385" s="9" t="n"/>
      <c r="B6385" s="9" t="n"/>
      <c r="C6385" s="12" t="n"/>
      <c r="D6385" s="11" t="n"/>
      <c r="E6385" s="11" t="n"/>
      <c r="F6385" s="11" t="n"/>
      <c r="G6385" s="11" t="n"/>
      <c r="H6385" s="11" t="n"/>
      <c r="I6385" s="9" t="n"/>
      <c r="J6385" s="9" t="n"/>
      <c r="K6385" s="9" t="n"/>
      <c r="L6385" s="9">
        <f>IF(COUNTA($A6385:$K6385)=0,"",IF(AND(IFERROR($H6385,0)&gt;0,LEN(TRIM($K6385&amp;""))&gt;0,IFERROR(LOOKUP(2,1/((LISTS!$M$2:$M$13&lt;&gt;"")*ISNUMBER(SEARCH(LISTS!$M$2:$M$13,$I6385))),LISTS!$N$2:$N$13),"NO")="SI"),"SI","NO"))</f>
        <v/>
      </c>
      <c r="M6385" s="9">
        <f>IF(COUNTA($A6385:$K6385)=0,"",IF($K6385&lt;&gt;"",IF(COUNTIF($K$19:$K6385,$K6385)&gt;1,"SI","NO"),IF(COUNTIFS($A$19:$A6385,$A6385,$C$19:$C6385,$C6385,$J$19:$J6385,$J6385,$D$19:$D6385,$D6385)&gt;1,"SI","NO")))</f>
        <v/>
      </c>
      <c r="N6385" s="11">
        <f>IF(COUNTA($A6385:$K6385)=0,"",IF(AND($L6385="SI",$M6385="NO"),IFERROR($H6385,0),0))</f>
        <v/>
      </c>
      <c r="O6385" s="9">
        <f>IF(COUNTA($A6385:$K6385)=0,"",IF($M6385="SI","CUFE o factura duplicada dentro del reporte; no se suma dos veces",IF(IFERROR($H6385,0)&lt;=0,"DIAN reporta valor susceptible 0",IF($L6385="NO",IFERROR(LOOKUP(2,1/((LISTS!$M$2:$M$13&lt;&gt;"")*ISNUMBER(SEARCH(LISTS!$M$2:$M$13,$I6385))),LISTS!$O$2:$O$13),"Medio de pago no elegible o no identificado por DIAN"),"Apta automaticamente por pago electronico y base positiva"))))</f>
        <v/>
      </c>
    </row>
    <row r="6386">
      <c r="A6386" s="9" t="n"/>
      <c r="B6386" s="9" t="n"/>
      <c r="C6386" s="12" t="n"/>
      <c r="D6386" s="11" t="n"/>
      <c r="E6386" s="11" t="n"/>
      <c r="F6386" s="11" t="n"/>
      <c r="G6386" s="11" t="n"/>
      <c r="H6386" s="11" t="n"/>
      <c r="I6386" s="9" t="n"/>
      <c r="J6386" s="9" t="n"/>
      <c r="K6386" s="9" t="n"/>
      <c r="L6386" s="9">
        <f>IF(COUNTA($A6386:$K6386)=0,"",IF(AND(IFERROR($H6386,0)&gt;0,LEN(TRIM($K6386&amp;""))&gt;0,IFERROR(LOOKUP(2,1/((LISTS!$M$2:$M$13&lt;&gt;"")*ISNUMBER(SEARCH(LISTS!$M$2:$M$13,$I6386))),LISTS!$N$2:$N$13),"NO")="SI"),"SI","NO"))</f>
        <v/>
      </c>
      <c r="M6386" s="9">
        <f>IF(COUNTA($A6386:$K6386)=0,"",IF($K6386&lt;&gt;"",IF(COUNTIF($K$19:$K6386,$K6386)&gt;1,"SI","NO"),IF(COUNTIFS($A$19:$A6386,$A6386,$C$19:$C6386,$C6386,$J$19:$J6386,$J6386,$D$19:$D6386,$D6386)&gt;1,"SI","NO")))</f>
        <v/>
      </c>
      <c r="N6386" s="11">
        <f>IF(COUNTA($A6386:$K6386)=0,"",IF(AND($L6386="SI",$M6386="NO"),IFERROR($H6386,0),0))</f>
        <v/>
      </c>
      <c r="O6386" s="9">
        <f>IF(COUNTA($A6386:$K6386)=0,"",IF($M6386="SI","CUFE o factura duplicada dentro del reporte; no se suma dos veces",IF(IFERROR($H6386,0)&lt;=0,"DIAN reporta valor susceptible 0",IF($L6386="NO",IFERROR(LOOKUP(2,1/((LISTS!$M$2:$M$13&lt;&gt;"")*ISNUMBER(SEARCH(LISTS!$M$2:$M$13,$I6386))),LISTS!$O$2:$O$13),"Medio de pago no elegible o no identificado por DIAN"),"Apta automaticamente por pago electronico y base positiva"))))</f>
        <v/>
      </c>
    </row>
    <row r="6387">
      <c r="A6387" s="9" t="n"/>
      <c r="B6387" s="9" t="n"/>
      <c r="C6387" s="12" t="n"/>
      <c r="D6387" s="11" t="n"/>
      <c r="E6387" s="11" t="n"/>
      <c r="F6387" s="11" t="n"/>
      <c r="G6387" s="11" t="n"/>
      <c r="H6387" s="11" t="n"/>
      <c r="I6387" s="9" t="n"/>
      <c r="J6387" s="9" t="n"/>
      <c r="K6387" s="9" t="n"/>
      <c r="L6387" s="9">
        <f>IF(COUNTA($A6387:$K6387)=0,"",IF(AND(IFERROR($H6387,0)&gt;0,LEN(TRIM($K6387&amp;""))&gt;0,IFERROR(LOOKUP(2,1/((LISTS!$M$2:$M$13&lt;&gt;"")*ISNUMBER(SEARCH(LISTS!$M$2:$M$13,$I6387))),LISTS!$N$2:$N$13),"NO")="SI"),"SI","NO"))</f>
        <v/>
      </c>
      <c r="M6387" s="9">
        <f>IF(COUNTA($A6387:$K6387)=0,"",IF($K6387&lt;&gt;"",IF(COUNTIF($K$19:$K6387,$K6387)&gt;1,"SI","NO"),IF(COUNTIFS($A$19:$A6387,$A6387,$C$19:$C6387,$C6387,$J$19:$J6387,$J6387,$D$19:$D6387,$D6387)&gt;1,"SI","NO")))</f>
        <v/>
      </c>
      <c r="N6387" s="11">
        <f>IF(COUNTA($A6387:$K6387)=0,"",IF(AND($L6387="SI",$M6387="NO"),IFERROR($H6387,0),0))</f>
        <v/>
      </c>
      <c r="O6387" s="9">
        <f>IF(COUNTA($A6387:$K6387)=0,"",IF($M6387="SI","CUFE o factura duplicada dentro del reporte; no se suma dos veces",IF(IFERROR($H6387,0)&lt;=0,"DIAN reporta valor susceptible 0",IF($L6387="NO",IFERROR(LOOKUP(2,1/((LISTS!$M$2:$M$13&lt;&gt;"")*ISNUMBER(SEARCH(LISTS!$M$2:$M$13,$I6387))),LISTS!$O$2:$O$13),"Medio de pago no elegible o no identificado por DIAN"),"Apta automaticamente por pago electronico y base positiva"))))</f>
        <v/>
      </c>
    </row>
    <row r="6388">
      <c r="A6388" s="9" t="n"/>
      <c r="B6388" s="9" t="n"/>
      <c r="C6388" s="12" t="n"/>
      <c r="D6388" s="11" t="n"/>
      <c r="E6388" s="11" t="n"/>
      <c r="F6388" s="11" t="n"/>
      <c r="G6388" s="11" t="n"/>
      <c r="H6388" s="11" t="n"/>
      <c r="I6388" s="9" t="n"/>
      <c r="J6388" s="9" t="n"/>
      <c r="K6388" s="9" t="n"/>
      <c r="L6388" s="9">
        <f>IF(COUNTA($A6388:$K6388)=0,"",IF(AND(IFERROR($H6388,0)&gt;0,LEN(TRIM($K6388&amp;""))&gt;0,IFERROR(LOOKUP(2,1/((LISTS!$M$2:$M$13&lt;&gt;"")*ISNUMBER(SEARCH(LISTS!$M$2:$M$13,$I6388))),LISTS!$N$2:$N$13),"NO")="SI"),"SI","NO"))</f>
        <v/>
      </c>
      <c r="M6388" s="9">
        <f>IF(COUNTA($A6388:$K6388)=0,"",IF($K6388&lt;&gt;"",IF(COUNTIF($K$19:$K6388,$K6388)&gt;1,"SI","NO"),IF(COUNTIFS($A$19:$A6388,$A6388,$C$19:$C6388,$C6388,$J$19:$J6388,$J6388,$D$19:$D6388,$D6388)&gt;1,"SI","NO")))</f>
        <v/>
      </c>
      <c r="N6388" s="11">
        <f>IF(COUNTA($A6388:$K6388)=0,"",IF(AND($L6388="SI",$M6388="NO"),IFERROR($H6388,0),0))</f>
        <v/>
      </c>
      <c r="O6388" s="9">
        <f>IF(COUNTA($A6388:$K6388)=0,"",IF($M6388="SI","CUFE o factura duplicada dentro del reporte; no se suma dos veces",IF(IFERROR($H6388,0)&lt;=0,"DIAN reporta valor susceptible 0",IF($L6388="NO",IFERROR(LOOKUP(2,1/((LISTS!$M$2:$M$13&lt;&gt;"")*ISNUMBER(SEARCH(LISTS!$M$2:$M$13,$I6388))),LISTS!$O$2:$O$13),"Medio de pago no elegible o no identificado por DIAN"),"Apta automaticamente por pago electronico y base positiva"))))</f>
        <v/>
      </c>
    </row>
    <row r="6389">
      <c r="A6389" s="9" t="n"/>
      <c r="B6389" s="9" t="n"/>
      <c r="C6389" s="12" t="n"/>
      <c r="D6389" s="11" t="n"/>
      <c r="E6389" s="11" t="n"/>
      <c r="F6389" s="11" t="n"/>
      <c r="G6389" s="11" t="n"/>
      <c r="H6389" s="11" t="n"/>
      <c r="I6389" s="9" t="n"/>
      <c r="J6389" s="9" t="n"/>
      <c r="K6389" s="9" t="n"/>
      <c r="L6389" s="9">
        <f>IF(COUNTA($A6389:$K6389)=0,"",IF(AND(IFERROR($H6389,0)&gt;0,LEN(TRIM($K6389&amp;""))&gt;0,IFERROR(LOOKUP(2,1/((LISTS!$M$2:$M$13&lt;&gt;"")*ISNUMBER(SEARCH(LISTS!$M$2:$M$13,$I6389))),LISTS!$N$2:$N$13),"NO")="SI"),"SI","NO"))</f>
        <v/>
      </c>
      <c r="M6389" s="9">
        <f>IF(COUNTA($A6389:$K6389)=0,"",IF($K6389&lt;&gt;"",IF(COUNTIF($K$19:$K6389,$K6389)&gt;1,"SI","NO"),IF(COUNTIFS($A$19:$A6389,$A6389,$C$19:$C6389,$C6389,$J$19:$J6389,$J6389,$D$19:$D6389,$D6389)&gt;1,"SI","NO")))</f>
        <v/>
      </c>
      <c r="N6389" s="11">
        <f>IF(COUNTA($A6389:$K6389)=0,"",IF(AND($L6389="SI",$M6389="NO"),IFERROR($H6389,0),0))</f>
        <v/>
      </c>
      <c r="O6389" s="9">
        <f>IF(COUNTA($A6389:$K6389)=0,"",IF($M6389="SI","CUFE o factura duplicada dentro del reporte; no se suma dos veces",IF(IFERROR($H6389,0)&lt;=0,"DIAN reporta valor susceptible 0",IF($L6389="NO",IFERROR(LOOKUP(2,1/((LISTS!$M$2:$M$13&lt;&gt;"")*ISNUMBER(SEARCH(LISTS!$M$2:$M$13,$I6389))),LISTS!$O$2:$O$13),"Medio de pago no elegible o no identificado por DIAN"),"Apta automaticamente por pago electronico y base positiva"))))</f>
        <v/>
      </c>
    </row>
    <row r="6390">
      <c r="A6390" s="9" t="n"/>
      <c r="B6390" s="9" t="n"/>
      <c r="C6390" s="12" t="n"/>
      <c r="D6390" s="11" t="n"/>
      <c r="E6390" s="11" t="n"/>
      <c r="F6390" s="11" t="n"/>
      <c r="G6390" s="11" t="n"/>
      <c r="H6390" s="11" t="n"/>
      <c r="I6390" s="9" t="n"/>
      <c r="J6390" s="9" t="n"/>
      <c r="K6390" s="9" t="n"/>
      <c r="L6390" s="9">
        <f>IF(COUNTA($A6390:$K6390)=0,"",IF(AND(IFERROR($H6390,0)&gt;0,LEN(TRIM($K6390&amp;""))&gt;0,IFERROR(LOOKUP(2,1/((LISTS!$M$2:$M$13&lt;&gt;"")*ISNUMBER(SEARCH(LISTS!$M$2:$M$13,$I6390))),LISTS!$N$2:$N$13),"NO")="SI"),"SI","NO"))</f>
        <v/>
      </c>
      <c r="M6390" s="9">
        <f>IF(COUNTA($A6390:$K6390)=0,"",IF($K6390&lt;&gt;"",IF(COUNTIF($K$19:$K6390,$K6390)&gt;1,"SI","NO"),IF(COUNTIFS($A$19:$A6390,$A6390,$C$19:$C6390,$C6390,$J$19:$J6390,$J6390,$D$19:$D6390,$D6390)&gt;1,"SI","NO")))</f>
        <v/>
      </c>
      <c r="N6390" s="11">
        <f>IF(COUNTA($A6390:$K6390)=0,"",IF(AND($L6390="SI",$M6390="NO"),IFERROR($H6390,0),0))</f>
        <v/>
      </c>
      <c r="O6390" s="9">
        <f>IF(COUNTA($A6390:$K6390)=0,"",IF($M6390="SI","CUFE o factura duplicada dentro del reporte; no se suma dos veces",IF(IFERROR($H6390,0)&lt;=0,"DIAN reporta valor susceptible 0",IF($L6390="NO",IFERROR(LOOKUP(2,1/((LISTS!$M$2:$M$13&lt;&gt;"")*ISNUMBER(SEARCH(LISTS!$M$2:$M$13,$I6390))),LISTS!$O$2:$O$13),"Medio de pago no elegible o no identificado por DIAN"),"Apta automaticamente por pago electronico y base positiva"))))</f>
        <v/>
      </c>
    </row>
    <row r="6391">
      <c r="A6391" s="9" t="n"/>
      <c r="B6391" s="9" t="n"/>
      <c r="C6391" s="12" t="n"/>
      <c r="D6391" s="11" t="n"/>
      <c r="E6391" s="11" t="n"/>
      <c r="F6391" s="11" t="n"/>
      <c r="G6391" s="11" t="n"/>
      <c r="H6391" s="11" t="n"/>
      <c r="I6391" s="9" t="n"/>
      <c r="J6391" s="9" t="n"/>
      <c r="K6391" s="9" t="n"/>
      <c r="L6391" s="9">
        <f>IF(COUNTA($A6391:$K6391)=0,"",IF(AND(IFERROR($H6391,0)&gt;0,LEN(TRIM($K6391&amp;""))&gt;0,IFERROR(LOOKUP(2,1/((LISTS!$M$2:$M$13&lt;&gt;"")*ISNUMBER(SEARCH(LISTS!$M$2:$M$13,$I6391))),LISTS!$N$2:$N$13),"NO")="SI"),"SI","NO"))</f>
        <v/>
      </c>
      <c r="M6391" s="9">
        <f>IF(COUNTA($A6391:$K6391)=0,"",IF($K6391&lt;&gt;"",IF(COUNTIF($K$19:$K6391,$K6391)&gt;1,"SI","NO"),IF(COUNTIFS($A$19:$A6391,$A6391,$C$19:$C6391,$C6391,$J$19:$J6391,$J6391,$D$19:$D6391,$D6391)&gt;1,"SI","NO")))</f>
        <v/>
      </c>
      <c r="N6391" s="11">
        <f>IF(COUNTA($A6391:$K6391)=0,"",IF(AND($L6391="SI",$M6391="NO"),IFERROR($H6391,0),0))</f>
        <v/>
      </c>
      <c r="O6391" s="9">
        <f>IF(COUNTA($A6391:$K6391)=0,"",IF($M6391="SI","CUFE o factura duplicada dentro del reporte; no se suma dos veces",IF(IFERROR($H6391,0)&lt;=0,"DIAN reporta valor susceptible 0",IF($L6391="NO",IFERROR(LOOKUP(2,1/((LISTS!$M$2:$M$13&lt;&gt;"")*ISNUMBER(SEARCH(LISTS!$M$2:$M$13,$I6391))),LISTS!$O$2:$O$13),"Medio de pago no elegible o no identificado por DIAN"),"Apta automaticamente por pago electronico y base positiva"))))</f>
        <v/>
      </c>
    </row>
    <row r="6392">
      <c r="A6392" s="9" t="n"/>
      <c r="B6392" s="9" t="n"/>
      <c r="C6392" s="12" t="n"/>
      <c r="D6392" s="11" t="n"/>
      <c r="E6392" s="11" t="n"/>
      <c r="F6392" s="11" t="n"/>
      <c r="G6392" s="11" t="n"/>
      <c r="H6392" s="11" t="n"/>
      <c r="I6392" s="9" t="n"/>
      <c r="J6392" s="9" t="n"/>
      <c r="K6392" s="9" t="n"/>
      <c r="L6392" s="9">
        <f>IF(COUNTA($A6392:$K6392)=0,"",IF(AND(IFERROR($H6392,0)&gt;0,LEN(TRIM($K6392&amp;""))&gt;0,IFERROR(LOOKUP(2,1/((LISTS!$M$2:$M$13&lt;&gt;"")*ISNUMBER(SEARCH(LISTS!$M$2:$M$13,$I6392))),LISTS!$N$2:$N$13),"NO")="SI"),"SI","NO"))</f>
        <v/>
      </c>
      <c r="M6392" s="9">
        <f>IF(COUNTA($A6392:$K6392)=0,"",IF($K6392&lt;&gt;"",IF(COUNTIF($K$19:$K6392,$K6392)&gt;1,"SI","NO"),IF(COUNTIFS($A$19:$A6392,$A6392,$C$19:$C6392,$C6392,$J$19:$J6392,$J6392,$D$19:$D6392,$D6392)&gt;1,"SI","NO")))</f>
        <v/>
      </c>
      <c r="N6392" s="11">
        <f>IF(COUNTA($A6392:$K6392)=0,"",IF(AND($L6392="SI",$M6392="NO"),IFERROR($H6392,0),0))</f>
        <v/>
      </c>
      <c r="O6392" s="9">
        <f>IF(COUNTA($A6392:$K6392)=0,"",IF($M6392="SI","CUFE o factura duplicada dentro del reporte; no se suma dos veces",IF(IFERROR($H6392,0)&lt;=0,"DIAN reporta valor susceptible 0",IF($L6392="NO",IFERROR(LOOKUP(2,1/((LISTS!$M$2:$M$13&lt;&gt;"")*ISNUMBER(SEARCH(LISTS!$M$2:$M$13,$I6392))),LISTS!$O$2:$O$13),"Medio de pago no elegible o no identificado por DIAN"),"Apta automaticamente por pago electronico y base positiva"))))</f>
        <v/>
      </c>
    </row>
    <row r="6393">
      <c r="A6393" s="9" t="n"/>
      <c r="B6393" s="9" t="n"/>
      <c r="C6393" s="12" t="n"/>
      <c r="D6393" s="11" t="n"/>
      <c r="E6393" s="11" t="n"/>
      <c r="F6393" s="11" t="n"/>
      <c r="G6393" s="11" t="n"/>
      <c r="H6393" s="11" t="n"/>
      <c r="I6393" s="9" t="n"/>
      <c r="J6393" s="9" t="n"/>
      <c r="K6393" s="9" t="n"/>
      <c r="L6393" s="9">
        <f>IF(COUNTA($A6393:$K6393)=0,"",IF(AND(IFERROR($H6393,0)&gt;0,LEN(TRIM($K6393&amp;""))&gt;0,IFERROR(LOOKUP(2,1/((LISTS!$M$2:$M$13&lt;&gt;"")*ISNUMBER(SEARCH(LISTS!$M$2:$M$13,$I6393))),LISTS!$N$2:$N$13),"NO")="SI"),"SI","NO"))</f>
        <v/>
      </c>
      <c r="M6393" s="9">
        <f>IF(COUNTA($A6393:$K6393)=0,"",IF($K6393&lt;&gt;"",IF(COUNTIF($K$19:$K6393,$K6393)&gt;1,"SI","NO"),IF(COUNTIFS($A$19:$A6393,$A6393,$C$19:$C6393,$C6393,$J$19:$J6393,$J6393,$D$19:$D6393,$D6393)&gt;1,"SI","NO")))</f>
        <v/>
      </c>
      <c r="N6393" s="11">
        <f>IF(COUNTA($A6393:$K6393)=0,"",IF(AND($L6393="SI",$M6393="NO"),IFERROR($H6393,0),0))</f>
        <v/>
      </c>
      <c r="O6393" s="9">
        <f>IF(COUNTA($A6393:$K6393)=0,"",IF($M6393="SI","CUFE o factura duplicada dentro del reporte; no se suma dos veces",IF(IFERROR($H6393,0)&lt;=0,"DIAN reporta valor susceptible 0",IF($L6393="NO",IFERROR(LOOKUP(2,1/((LISTS!$M$2:$M$13&lt;&gt;"")*ISNUMBER(SEARCH(LISTS!$M$2:$M$13,$I6393))),LISTS!$O$2:$O$13),"Medio de pago no elegible o no identificado por DIAN"),"Apta automaticamente por pago electronico y base positiva"))))</f>
        <v/>
      </c>
    </row>
    <row r="6394">
      <c r="A6394" s="9" t="n"/>
      <c r="B6394" s="9" t="n"/>
      <c r="C6394" s="12" t="n"/>
      <c r="D6394" s="11" t="n"/>
      <c r="E6394" s="11" t="n"/>
      <c r="F6394" s="11" t="n"/>
      <c r="G6394" s="11" t="n"/>
      <c r="H6394" s="11" t="n"/>
      <c r="I6394" s="9" t="n"/>
      <c r="J6394" s="9" t="n"/>
      <c r="K6394" s="9" t="n"/>
      <c r="L6394" s="9">
        <f>IF(COUNTA($A6394:$K6394)=0,"",IF(AND(IFERROR($H6394,0)&gt;0,LEN(TRIM($K6394&amp;""))&gt;0,IFERROR(LOOKUP(2,1/((LISTS!$M$2:$M$13&lt;&gt;"")*ISNUMBER(SEARCH(LISTS!$M$2:$M$13,$I6394))),LISTS!$N$2:$N$13),"NO")="SI"),"SI","NO"))</f>
        <v/>
      </c>
      <c r="M6394" s="9">
        <f>IF(COUNTA($A6394:$K6394)=0,"",IF($K6394&lt;&gt;"",IF(COUNTIF($K$19:$K6394,$K6394)&gt;1,"SI","NO"),IF(COUNTIFS($A$19:$A6394,$A6394,$C$19:$C6394,$C6394,$J$19:$J6394,$J6394,$D$19:$D6394,$D6394)&gt;1,"SI","NO")))</f>
        <v/>
      </c>
      <c r="N6394" s="11">
        <f>IF(COUNTA($A6394:$K6394)=0,"",IF(AND($L6394="SI",$M6394="NO"),IFERROR($H6394,0),0))</f>
        <v/>
      </c>
      <c r="O6394" s="9">
        <f>IF(COUNTA($A6394:$K6394)=0,"",IF($M6394="SI","CUFE o factura duplicada dentro del reporte; no se suma dos veces",IF(IFERROR($H6394,0)&lt;=0,"DIAN reporta valor susceptible 0",IF($L6394="NO",IFERROR(LOOKUP(2,1/((LISTS!$M$2:$M$13&lt;&gt;"")*ISNUMBER(SEARCH(LISTS!$M$2:$M$13,$I6394))),LISTS!$O$2:$O$13),"Medio de pago no elegible o no identificado por DIAN"),"Apta automaticamente por pago electronico y base positiva"))))</f>
        <v/>
      </c>
    </row>
    <row r="6395">
      <c r="A6395" s="9" t="n"/>
      <c r="B6395" s="9" t="n"/>
      <c r="C6395" s="12" t="n"/>
      <c r="D6395" s="11" t="n"/>
      <c r="E6395" s="11" t="n"/>
      <c r="F6395" s="11" t="n"/>
      <c r="G6395" s="11" t="n"/>
      <c r="H6395" s="11" t="n"/>
      <c r="I6395" s="9" t="n"/>
      <c r="J6395" s="9" t="n"/>
      <c r="K6395" s="9" t="n"/>
      <c r="L6395" s="9">
        <f>IF(COUNTA($A6395:$K6395)=0,"",IF(AND(IFERROR($H6395,0)&gt;0,LEN(TRIM($K6395&amp;""))&gt;0,IFERROR(LOOKUP(2,1/((LISTS!$M$2:$M$13&lt;&gt;"")*ISNUMBER(SEARCH(LISTS!$M$2:$M$13,$I6395))),LISTS!$N$2:$N$13),"NO")="SI"),"SI","NO"))</f>
        <v/>
      </c>
      <c r="M6395" s="9">
        <f>IF(COUNTA($A6395:$K6395)=0,"",IF($K6395&lt;&gt;"",IF(COUNTIF($K$19:$K6395,$K6395)&gt;1,"SI","NO"),IF(COUNTIFS($A$19:$A6395,$A6395,$C$19:$C6395,$C6395,$J$19:$J6395,$J6395,$D$19:$D6395,$D6395)&gt;1,"SI","NO")))</f>
        <v/>
      </c>
      <c r="N6395" s="11">
        <f>IF(COUNTA($A6395:$K6395)=0,"",IF(AND($L6395="SI",$M6395="NO"),IFERROR($H6395,0),0))</f>
        <v/>
      </c>
      <c r="O6395" s="9">
        <f>IF(COUNTA($A6395:$K6395)=0,"",IF($M6395="SI","CUFE o factura duplicada dentro del reporte; no se suma dos veces",IF(IFERROR($H6395,0)&lt;=0,"DIAN reporta valor susceptible 0",IF($L6395="NO",IFERROR(LOOKUP(2,1/((LISTS!$M$2:$M$13&lt;&gt;"")*ISNUMBER(SEARCH(LISTS!$M$2:$M$13,$I6395))),LISTS!$O$2:$O$13),"Medio de pago no elegible o no identificado por DIAN"),"Apta automaticamente por pago electronico y base positiva"))))</f>
        <v/>
      </c>
    </row>
    <row r="6396">
      <c r="A6396" s="9" t="n"/>
      <c r="B6396" s="9" t="n"/>
      <c r="C6396" s="12" t="n"/>
      <c r="D6396" s="11" t="n"/>
      <c r="E6396" s="11" t="n"/>
      <c r="F6396" s="11" t="n"/>
      <c r="G6396" s="11" t="n"/>
      <c r="H6396" s="11" t="n"/>
      <c r="I6396" s="9" t="n"/>
      <c r="J6396" s="9" t="n"/>
      <c r="K6396" s="9" t="n"/>
      <c r="L6396" s="9">
        <f>IF(COUNTA($A6396:$K6396)=0,"",IF(AND(IFERROR($H6396,0)&gt;0,LEN(TRIM($K6396&amp;""))&gt;0,IFERROR(LOOKUP(2,1/((LISTS!$M$2:$M$13&lt;&gt;"")*ISNUMBER(SEARCH(LISTS!$M$2:$M$13,$I6396))),LISTS!$N$2:$N$13),"NO")="SI"),"SI","NO"))</f>
        <v/>
      </c>
      <c r="M6396" s="9">
        <f>IF(COUNTA($A6396:$K6396)=0,"",IF($K6396&lt;&gt;"",IF(COUNTIF($K$19:$K6396,$K6396)&gt;1,"SI","NO"),IF(COUNTIFS($A$19:$A6396,$A6396,$C$19:$C6396,$C6396,$J$19:$J6396,$J6396,$D$19:$D6396,$D6396)&gt;1,"SI","NO")))</f>
        <v/>
      </c>
      <c r="N6396" s="11">
        <f>IF(COUNTA($A6396:$K6396)=0,"",IF(AND($L6396="SI",$M6396="NO"),IFERROR($H6396,0),0))</f>
        <v/>
      </c>
      <c r="O6396" s="9">
        <f>IF(COUNTA($A6396:$K6396)=0,"",IF($M6396="SI","CUFE o factura duplicada dentro del reporte; no se suma dos veces",IF(IFERROR($H6396,0)&lt;=0,"DIAN reporta valor susceptible 0",IF($L6396="NO",IFERROR(LOOKUP(2,1/((LISTS!$M$2:$M$13&lt;&gt;"")*ISNUMBER(SEARCH(LISTS!$M$2:$M$13,$I6396))),LISTS!$O$2:$O$13),"Medio de pago no elegible o no identificado por DIAN"),"Apta automaticamente por pago electronico y base positiva"))))</f>
        <v/>
      </c>
    </row>
    <row r="6397">
      <c r="A6397" s="9" t="n"/>
      <c r="B6397" s="9" t="n"/>
      <c r="C6397" s="12" t="n"/>
      <c r="D6397" s="11" t="n"/>
      <c r="E6397" s="11" t="n"/>
      <c r="F6397" s="11" t="n"/>
      <c r="G6397" s="11" t="n"/>
      <c r="H6397" s="11" t="n"/>
      <c r="I6397" s="9" t="n"/>
      <c r="J6397" s="9" t="n"/>
      <c r="K6397" s="9" t="n"/>
      <c r="L6397" s="9">
        <f>IF(COUNTA($A6397:$K6397)=0,"",IF(AND(IFERROR($H6397,0)&gt;0,LEN(TRIM($K6397&amp;""))&gt;0,IFERROR(LOOKUP(2,1/((LISTS!$M$2:$M$13&lt;&gt;"")*ISNUMBER(SEARCH(LISTS!$M$2:$M$13,$I6397))),LISTS!$N$2:$N$13),"NO")="SI"),"SI","NO"))</f>
        <v/>
      </c>
      <c r="M6397" s="9">
        <f>IF(COUNTA($A6397:$K6397)=0,"",IF($K6397&lt;&gt;"",IF(COUNTIF($K$19:$K6397,$K6397)&gt;1,"SI","NO"),IF(COUNTIFS($A$19:$A6397,$A6397,$C$19:$C6397,$C6397,$J$19:$J6397,$J6397,$D$19:$D6397,$D6397)&gt;1,"SI","NO")))</f>
        <v/>
      </c>
      <c r="N6397" s="11">
        <f>IF(COUNTA($A6397:$K6397)=0,"",IF(AND($L6397="SI",$M6397="NO"),IFERROR($H6397,0),0))</f>
        <v/>
      </c>
      <c r="O6397" s="9">
        <f>IF(COUNTA($A6397:$K6397)=0,"",IF($M6397="SI","CUFE o factura duplicada dentro del reporte; no se suma dos veces",IF(IFERROR($H6397,0)&lt;=0,"DIAN reporta valor susceptible 0",IF($L6397="NO",IFERROR(LOOKUP(2,1/((LISTS!$M$2:$M$13&lt;&gt;"")*ISNUMBER(SEARCH(LISTS!$M$2:$M$13,$I6397))),LISTS!$O$2:$O$13),"Medio de pago no elegible o no identificado por DIAN"),"Apta automaticamente por pago electronico y base positiva"))))</f>
        <v/>
      </c>
    </row>
    <row r="6398">
      <c r="A6398" s="9" t="n"/>
      <c r="B6398" s="9" t="n"/>
      <c r="C6398" s="12" t="n"/>
      <c r="D6398" s="11" t="n"/>
      <c r="E6398" s="11" t="n"/>
      <c r="F6398" s="11" t="n"/>
      <c r="G6398" s="11" t="n"/>
      <c r="H6398" s="11" t="n"/>
      <c r="I6398" s="9" t="n"/>
      <c r="J6398" s="9" t="n"/>
      <c r="K6398" s="9" t="n"/>
      <c r="L6398" s="9">
        <f>IF(COUNTA($A6398:$K6398)=0,"",IF(AND(IFERROR($H6398,0)&gt;0,LEN(TRIM($K6398&amp;""))&gt;0,IFERROR(LOOKUP(2,1/((LISTS!$M$2:$M$13&lt;&gt;"")*ISNUMBER(SEARCH(LISTS!$M$2:$M$13,$I6398))),LISTS!$N$2:$N$13),"NO")="SI"),"SI","NO"))</f>
        <v/>
      </c>
      <c r="M6398" s="9">
        <f>IF(COUNTA($A6398:$K6398)=0,"",IF($K6398&lt;&gt;"",IF(COUNTIF($K$19:$K6398,$K6398)&gt;1,"SI","NO"),IF(COUNTIFS($A$19:$A6398,$A6398,$C$19:$C6398,$C6398,$J$19:$J6398,$J6398,$D$19:$D6398,$D6398)&gt;1,"SI","NO")))</f>
        <v/>
      </c>
      <c r="N6398" s="11">
        <f>IF(COUNTA($A6398:$K6398)=0,"",IF(AND($L6398="SI",$M6398="NO"),IFERROR($H6398,0),0))</f>
        <v/>
      </c>
      <c r="O6398" s="9">
        <f>IF(COUNTA($A6398:$K6398)=0,"",IF($M6398="SI","CUFE o factura duplicada dentro del reporte; no se suma dos veces",IF(IFERROR($H6398,0)&lt;=0,"DIAN reporta valor susceptible 0",IF($L6398="NO",IFERROR(LOOKUP(2,1/((LISTS!$M$2:$M$13&lt;&gt;"")*ISNUMBER(SEARCH(LISTS!$M$2:$M$13,$I6398))),LISTS!$O$2:$O$13),"Medio de pago no elegible o no identificado por DIAN"),"Apta automaticamente por pago electronico y base positiva"))))</f>
        <v/>
      </c>
    </row>
    <row r="6399">
      <c r="A6399" s="9" t="n"/>
      <c r="B6399" s="9" t="n"/>
      <c r="C6399" s="12" t="n"/>
      <c r="D6399" s="11" t="n"/>
      <c r="E6399" s="11" t="n"/>
      <c r="F6399" s="11" t="n"/>
      <c r="G6399" s="11" t="n"/>
      <c r="H6399" s="11" t="n"/>
      <c r="I6399" s="9" t="n"/>
      <c r="J6399" s="9" t="n"/>
      <c r="K6399" s="9" t="n"/>
      <c r="L6399" s="9">
        <f>IF(COUNTA($A6399:$K6399)=0,"",IF(AND(IFERROR($H6399,0)&gt;0,LEN(TRIM($K6399&amp;""))&gt;0,IFERROR(LOOKUP(2,1/((LISTS!$M$2:$M$13&lt;&gt;"")*ISNUMBER(SEARCH(LISTS!$M$2:$M$13,$I6399))),LISTS!$N$2:$N$13),"NO")="SI"),"SI","NO"))</f>
        <v/>
      </c>
      <c r="M6399" s="9">
        <f>IF(COUNTA($A6399:$K6399)=0,"",IF($K6399&lt;&gt;"",IF(COUNTIF($K$19:$K6399,$K6399)&gt;1,"SI","NO"),IF(COUNTIFS($A$19:$A6399,$A6399,$C$19:$C6399,$C6399,$J$19:$J6399,$J6399,$D$19:$D6399,$D6399)&gt;1,"SI","NO")))</f>
        <v/>
      </c>
      <c r="N6399" s="11">
        <f>IF(COUNTA($A6399:$K6399)=0,"",IF(AND($L6399="SI",$M6399="NO"),IFERROR($H6399,0),0))</f>
        <v/>
      </c>
      <c r="O6399" s="9">
        <f>IF(COUNTA($A6399:$K6399)=0,"",IF($M6399="SI","CUFE o factura duplicada dentro del reporte; no se suma dos veces",IF(IFERROR($H6399,0)&lt;=0,"DIAN reporta valor susceptible 0",IF($L6399="NO",IFERROR(LOOKUP(2,1/((LISTS!$M$2:$M$13&lt;&gt;"")*ISNUMBER(SEARCH(LISTS!$M$2:$M$13,$I6399))),LISTS!$O$2:$O$13),"Medio de pago no elegible o no identificado por DIAN"),"Apta automaticamente por pago electronico y base positiva"))))</f>
        <v/>
      </c>
    </row>
    <row r="6400">
      <c r="A6400" s="9" t="n"/>
      <c r="B6400" s="9" t="n"/>
      <c r="C6400" s="12" t="n"/>
      <c r="D6400" s="11" t="n"/>
      <c r="E6400" s="11" t="n"/>
      <c r="F6400" s="11" t="n"/>
      <c r="G6400" s="11" t="n"/>
      <c r="H6400" s="11" t="n"/>
      <c r="I6400" s="9" t="n"/>
      <c r="J6400" s="9" t="n"/>
      <c r="K6400" s="9" t="n"/>
      <c r="L6400" s="9">
        <f>IF(COUNTA($A6400:$K6400)=0,"",IF(AND(IFERROR($H6400,0)&gt;0,LEN(TRIM($K6400&amp;""))&gt;0,IFERROR(LOOKUP(2,1/((LISTS!$M$2:$M$13&lt;&gt;"")*ISNUMBER(SEARCH(LISTS!$M$2:$M$13,$I6400))),LISTS!$N$2:$N$13),"NO")="SI"),"SI","NO"))</f>
        <v/>
      </c>
      <c r="M6400" s="9">
        <f>IF(COUNTA($A6400:$K6400)=0,"",IF($K6400&lt;&gt;"",IF(COUNTIF($K$19:$K6400,$K6400)&gt;1,"SI","NO"),IF(COUNTIFS($A$19:$A6400,$A6400,$C$19:$C6400,$C6400,$J$19:$J6400,$J6400,$D$19:$D6400,$D6400)&gt;1,"SI","NO")))</f>
        <v/>
      </c>
      <c r="N6400" s="11">
        <f>IF(COUNTA($A6400:$K6400)=0,"",IF(AND($L6400="SI",$M6400="NO"),IFERROR($H6400,0),0))</f>
        <v/>
      </c>
      <c r="O6400" s="9">
        <f>IF(COUNTA($A6400:$K6400)=0,"",IF($M6400="SI","CUFE o factura duplicada dentro del reporte; no se suma dos veces",IF(IFERROR($H6400,0)&lt;=0,"DIAN reporta valor susceptible 0",IF($L6400="NO",IFERROR(LOOKUP(2,1/((LISTS!$M$2:$M$13&lt;&gt;"")*ISNUMBER(SEARCH(LISTS!$M$2:$M$13,$I6400))),LISTS!$O$2:$O$13),"Medio de pago no elegible o no identificado por DIAN"),"Apta automaticamente por pago electronico y base positiva"))))</f>
        <v/>
      </c>
    </row>
    <row r="6401">
      <c r="A6401" s="9" t="n"/>
      <c r="B6401" s="9" t="n"/>
      <c r="C6401" s="12" t="n"/>
      <c r="D6401" s="11" t="n"/>
      <c r="E6401" s="11" t="n"/>
      <c r="F6401" s="11" t="n"/>
      <c r="G6401" s="11" t="n"/>
      <c r="H6401" s="11" t="n"/>
      <c r="I6401" s="9" t="n"/>
      <c r="J6401" s="9" t="n"/>
      <c r="K6401" s="9" t="n"/>
      <c r="L6401" s="9">
        <f>IF(COUNTA($A6401:$K6401)=0,"",IF(AND(IFERROR($H6401,0)&gt;0,LEN(TRIM($K6401&amp;""))&gt;0,IFERROR(LOOKUP(2,1/((LISTS!$M$2:$M$13&lt;&gt;"")*ISNUMBER(SEARCH(LISTS!$M$2:$M$13,$I6401))),LISTS!$N$2:$N$13),"NO")="SI"),"SI","NO"))</f>
        <v/>
      </c>
      <c r="M6401" s="9">
        <f>IF(COUNTA($A6401:$K6401)=0,"",IF($K6401&lt;&gt;"",IF(COUNTIF($K$19:$K6401,$K6401)&gt;1,"SI","NO"),IF(COUNTIFS($A$19:$A6401,$A6401,$C$19:$C6401,$C6401,$J$19:$J6401,$J6401,$D$19:$D6401,$D6401)&gt;1,"SI","NO")))</f>
        <v/>
      </c>
      <c r="N6401" s="11">
        <f>IF(COUNTA($A6401:$K6401)=0,"",IF(AND($L6401="SI",$M6401="NO"),IFERROR($H6401,0),0))</f>
        <v/>
      </c>
      <c r="O6401" s="9">
        <f>IF(COUNTA($A6401:$K6401)=0,"",IF($M6401="SI","CUFE o factura duplicada dentro del reporte; no se suma dos veces",IF(IFERROR($H6401,0)&lt;=0,"DIAN reporta valor susceptible 0",IF($L6401="NO",IFERROR(LOOKUP(2,1/((LISTS!$M$2:$M$13&lt;&gt;"")*ISNUMBER(SEARCH(LISTS!$M$2:$M$13,$I6401))),LISTS!$O$2:$O$13),"Medio de pago no elegible o no identificado por DIAN"),"Apta automaticamente por pago electronico y base positiva"))))</f>
        <v/>
      </c>
    </row>
    <row r="6402">
      <c r="A6402" s="9" t="n"/>
      <c r="B6402" s="9" t="n"/>
      <c r="C6402" s="12" t="n"/>
      <c r="D6402" s="11" t="n"/>
      <c r="E6402" s="11" t="n"/>
      <c r="F6402" s="11" t="n"/>
      <c r="G6402" s="11" t="n"/>
      <c r="H6402" s="11" t="n"/>
      <c r="I6402" s="9" t="n"/>
      <c r="J6402" s="9" t="n"/>
      <c r="K6402" s="9" t="n"/>
      <c r="L6402" s="9">
        <f>IF(COUNTA($A6402:$K6402)=0,"",IF(AND(IFERROR($H6402,0)&gt;0,LEN(TRIM($K6402&amp;""))&gt;0,IFERROR(LOOKUP(2,1/((LISTS!$M$2:$M$13&lt;&gt;"")*ISNUMBER(SEARCH(LISTS!$M$2:$M$13,$I6402))),LISTS!$N$2:$N$13),"NO")="SI"),"SI","NO"))</f>
        <v/>
      </c>
      <c r="M6402" s="9">
        <f>IF(COUNTA($A6402:$K6402)=0,"",IF($K6402&lt;&gt;"",IF(COUNTIF($K$19:$K6402,$K6402)&gt;1,"SI","NO"),IF(COUNTIFS($A$19:$A6402,$A6402,$C$19:$C6402,$C6402,$J$19:$J6402,$J6402,$D$19:$D6402,$D6402)&gt;1,"SI","NO")))</f>
        <v/>
      </c>
      <c r="N6402" s="11">
        <f>IF(COUNTA($A6402:$K6402)=0,"",IF(AND($L6402="SI",$M6402="NO"),IFERROR($H6402,0),0))</f>
        <v/>
      </c>
      <c r="O6402" s="9">
        <f>IF(COUNTA($A6402:$K6402)=0,"",IF($M6402="SI","CUFE o factura duplicada dentro del reporte; no se suma dos veces",IF(IFERROR($H6402,0)&lt;=0,"DIAN reporta valor susceptible 0",IF($L6402="NO",IFERROR(LOOKUP(2,1/((LISTS!$M$2:$M$13&lt;&gt;"")*ISNUMBER(SEARCH(LISTS!$M$2:$M$13,$I6402))),LISTS!$O$2:$O$13),"Medio de pago no elegible o no identificado por DIAN"),"Apta automaticamente por pago electronico y base positiva"))))</f>
        <v/>
      </c>
    </row>
    <row r="6403">
      <c r="A6403" s="9" t="n"/>
      <c r="B6403" s="9" t="n"/>
      <c r="C6403" s="12" t="n"/>
      <c r="D6403" s="11" t="n"/>
      <c r="E6403" s="11" t="n"/>
      <c r="F6403" s="11" t="n"/>
      <c r="G6403" s="11" t="n"/>
      <c r="H6403" s="11" t="n"/>
      <c r="I6403" s="9" t="n"/>
      <c r="J6403" s="9" t="n"/>
      <c r="K6403" s="9" t="n"/>
      <c r="L6403" s="9">
        <f>IF(COUNTA($A6403:$K6403)=0,"",IF(AND(IFERROR($H6403,0)&gt;0,LEN(TRIM($K6403&amp;""))&gt;0,IFERROR(LOOKUP(2,1/((LISTS!$M$2:$M$13&lt;&gt;"")*ISNUMBER(SEARCH(LISTS!$M$2:$M$13,$I6403))),LISTS!$N$2:$N$13),"NO")="SI"),"SI","NO"))</f>
        <v/>
      </c>
      <c r="M6403" s="9">
        <f>IF(COUNTA($A6403:$K6403)=0,"",IF($K6403&lt;&gt;"",IF(COUNTIF($K$19:$K6403,$K6403)&gt;1,"SI","NO"),IF(COUNTIFS($A$19:$A6403,$A6403,$C$19:$C6403,$C6403,$J$19:$J6403,$J6403,$D$19:$D6403,$D6403)&gt;1,"SI","NO")))</f>
        <v/>
      </c>
      <c r="N6403" s="11">
        <f>IF(COUNTA($A6403:$K6403)=0,"",IF(AND($L6403="SI",$M6403="NO"),IFERROR($H6403,0),0))</f>
        <v/>
      </c>
      <c r="O6403" s="9">
        <f>IF(COUNTA($A6403:$K6403)=0,"",IF($M6403="SI","CUFE o factura duplicada dentro del reporte; no se suma dos veces",IF(IFERROR($H6403,0)&lt;=0,"DIAN reporta valor susceptible 0",IF($L6403="NO",IFERROR(LOOKUP(2,1/((LISTS!$M$2:$M$13&lt;&gt;"")*ISNUMBER(SEARCH(LISTS!$M$2:$M$13,$I6403))),LISTS!$O$2:$O$13),"Medio de pago no elegible o no identificado por DIAN"),"Apta automaticamente por pago electronico y base positiva"))))</f>
        <v/>
      </c>
    </row>
    <row r="6404">
      <c r="A6404" s="9" t="n"/>
      <c r="B6404" s="9" t="n"/>
      <c r="C6404" s="12" t="n"/>
      <c r="D6404" s="11" t="n"/>
      <c r="E6404" s="11" t="n"/>
      <c r="F6404" s="11" t="n"/>
      <c r="G6404" s="11" t="n"/>
      <c r="H6404" s="11" t="n"/>
      <c r="I6404" s="9" t="n"/>
      <c r="J6404" s="9" t="n"/>
      <c r="K6404" s="9" t="n"/>
      <c r="L6404" s="9">
        <f>IF(COUNTA($A6404:$K6404)=0,"",IF(AND(IFERROR($H6404,0)&gt;0,LEN(TRIM($K6404&amp;""))&gt;0,IFERROR(LOOKUP(2,1/((LISTS!$M$2:$M$13&lt;&gt;"")*ISNUMBER(SEARCH(LISTS!$M$2:$M$13,$I6404))),LISTS!$N$2:$N$13),"NO")="SI"),"SI","NO"))</f>
        <v/>
      </c>
      <c r="M6404" s="9">
        <f>IF(COUNTA($A6404:$K6404)=0,"",IF($K6404&lt;&gt;"",IF(COUNTIF($K$19:$K6404,$K6404)&gt;1,"SI","NO"),IF(COUNTIFS($A$19:$A6404,$A6404,$C$19:$C6404,$C6404,$J$19:$J6404,$J6404,$D$19:$D6404,$D6404)&gt;1,"SI","NO")))</f>
        <v/>
      </c>
      <c r="N6404" s="11">
        <f>IF(COUNTA($A6404:$K6404)=0,"",IF(AND($L6404="SI",$M6404="NO"),IFERROR($H6404,0),0))</f>
        <v/>
      </c>
      <c r="O6404" s="9">
        <f>IF(COUNTA($A6404:$K6404)=0,"",IF($M6404="SI","CUFE o factura duplicada dentro del reporte; no se suma dos veces",IF(IFERROR($H6404,0)&lt;=0,"DIAN reporta valor susceptible 0",IF($L6404="NO",IFERROR(LOOKUP(2,1/((LISTS!$M$2:$M$13&lt;&gt;"")*ISNUMBER(SEARCH(LISTS!$M$2:$M$13,$I6404))),LISTS!$O$2:$O$13),"Medio de pago no elegible o no identificado por DIAN"),"Apta automaticamente por pago electronico y base positiva"))))</f>
        <v/>
      </c>
    </row>
    <row r="6405">
      <c r="A6405" s="9" t="n"/>
      <c r="B6405" s="9" t="n"/>
      <c r="C6405" s="12" t="n"/>
      <c r="D6405" s="11" t="n"/>
      <c r="E6405" s="11" t="n"/>
      <c r="F6405" s="11" t="n"/>
      <c r="G6405" s="11" t="n"/>
      <c r="H6405" s="11" t="n"/>
      <c r="I6405" s="9" t="n"/>
      <c r="J6405" s="9" t="n"/>
      <c r="K6405" s="9" t="n"/>
      <c r="L6405" s="9">
        <f>IF(COUNTA($A6405:$K6405)=0,"",IF(AND(IFERROR($H6405,0)&gt;0,LEN(TRIM($K6405&amp;""))&gt;0,IFERROR(LOOKUP(2,1/((LISTS!$M$2:$M$13&lt;&gt;"")*ISNUMBER(SEARCH(LISTS!$M$2:$M$13,$I6405))),LISTS!$N$2:$N$13),"NO")="SI"),"SI","NO"))</f>
        <v/>
      </c>
      <c r="M6405" s="9">
        <f>IF(COUNTA($A6405:$K6405)=0,"",IF($K6405&lt;&gt;"",IF(COUNTIF($K$19:$K6405,$K6405)&gt;1,"SI","NO"),IF(COUNTIFS($A$19:$A6405,$A6405,$C$19:$C6405,$C6405,$J$19:$J6405,$J6405,$D$19:$D6405,$D6405)&gt;1,"SI","NO")))</f>
        <v/>
      </c>
      <c r="N6405" s="11">
        <f>IF(COUNTA($A6405:$K6405)=0,"",IF(AND($L6405="SI",$M6405="NO"),IFERROR($H6405,0),0))</f>
        <v/>
      </c>
      <c r="O6405" s="9">
        <f>IF(COUNTA($A6405:$K6405)=0,"",IF($M6405="SI","CUFE o factura duplicada dentro del reporte; no se suma dos veces",IF(IFERROR($H6405,0)&lt;=0,"DIAN reporta valor susceptible 0",IF($L6405="NO",IFERROR(LOOKUP(2,1/((LISTS!$M$2:$M$13&lt;&gt;"")*ISNUMBER(SEARCH(LISTS!$M$2:$M$13,$I6405))),LISTS!$O$2:$O$13),"Medio de pago no elegible o no identificado por DIAN"),"Apta automaticamente por pago electronico y base positiva"))))</f>
        <v/>
      </c>
    </row>
    <row r="6406">
      <c r="A6406" s="9" t="n"/>
      <c r="B6406" s="9" t="n"/>
      <c r="C6406" s="12" t="n"/>
      <c r="D6406" s="11" t="n"/>
      <c r="E6406" s="11" t="n"/>
      <c r="F6406" s="11" t="n"/>
      <c r="G6406" s="11" t="n"/>
      <c r="H6406" s="11" t="n"/>
      <c r="I6406" s="9" t="n"/>
      <c r="J6406" s="9" t="n"/>
      <c r="K6406" s="9" t="n"/>
      <c r="L6406" s="9">
        <f>IF(COUNTA($A6406:$K6406)=0,"",IF(AND(IFERROR($H6406,0)&gt;0,LEN(TRIM($K6406&amp;""))&gt;0,IFERROR(LOOKUP(2,1/((LISTS!$M$2:$M$13&lt;&gt;"")*ISNUMBER(SEARCH(LISTS!$M$2:$M$13,$I6406))),LISTS!$N$2:$N$13),"NO")="SI"),"SI","NO"))</f>
        <v/>
      </c>
      <c r="M6406" s="9">
        <f>IF(COUNTA($A6406:$K6406)=0,"",IF($K6406&lt;&gt;"",IF(COUNTIF($K$19:$K6406,$K6406)&gt;1,"SI","NO"),IF(COUNTIFS($A$19:$A6406,$A6406,$C$19:$C6406,$C6406,$J$19:$J6406,$J6406,$D$19:$D6406,$D6406)&gt;1,"SI","NO")))</f>
        <v/>
      </c>
      <c r="N6406" s="11">
        <f>IF(COUNTA($A6406:$K6406)=0,"",IF(AND($L6406="SI",$M6406="NO"),IFERROR($H6406,0),0))</f>
        <v/>
      </c>
      <c r="O6406" s="9">
        <f>IF(COUNTA($A6406:$K6406)=0,"",IF($M6406="SI","CUFE o factura duplicada dentro del reporte; no se suma dos veces",IF(IFERROR($H6406,0)&lt;=0,"DIAN reporta valor susceptible 0",IF($L6406="NO",IFERROR(LOOKUP(2,1/((LISTS!$M$2:$M$13&lt;&gt;"")*ISNUMBER(SEARCH(LISTS!$M$2:$M$13,$I6406))),LISTS!$O$2:$O$13),"Medio de pago no elegible o no identificado por DIAN"),"Apta automaticamente por pago electronico y base positiva"))))</f>
        <v/>
      </c>
    </row>
    <row r="6407">
      <c r="A6407" s="9" t="n"/>
      <c r="B6407" s="9" t="n"/>
      <c r="C6407" s="12" t="n"/>
      <c r="D6407" s="11" t="n"/>
      <c r="E6407" s="11" t="n"/>
      <c r="F6407" s="11" t="n"/>
      <c r="G6407" s="11" t="n"/>
      <c r="H6407" s="11" t="n"/>
      <c r="I6407" s="9" t="n"/>
      <c r="J6407" s="9" t="n"/>
      <c r="K6407" s="9" t="n"/>
      <c r="L6407" s="9">
        <f>IF(COUNTA($A6407:$K6407)=0,"",IF(AND(IFERROR($H6407,0)&gt;0,LEN(TRIM($K6407&amp;""))&gt;0,IFERROR(LOOKUP(2,1/((LISTS!$M$2:$M$13&lt;&gt;"")*ISNUMBER(SEARCH(LISTS!$M$2:$M$13,$I6407))),LISTS!$N$2:$N$13),"NO")="SI"),"SI","NO"))</f>
        <v/>
      </c>
      <c r="M6407" s="9">
        <f>IF(COUNTA($A6407:$K6407)=0,"",IF($K6407&lt;&gt;"",IF(COUNTIF($K$19:$K6407,$K6407)&gt;1,"SI","NO"),IF(COUNTIFS($A$19:$A6407,$A6407,$C$19:$C6407,$C6407,$J$19:$J6407,$J6407,$D$19:$D6407,$D6407)&gt;1,"SI","NO")))</f>
        <v/>
      </c>
      <c r="N6407" s="11">
        <f>IF(COUNTA($A6407:$K6407)=0,"",IF(AND($L6407="SI",$M6407="NO"),IFERROR($H6407,0),0))</f>
        <v/>
      </c>
      <c r="O6407" s="9">
        <f>IF(COUNTA($A6407:$K6407)=0,"",IF($M6407="SI","CUFE o factura duplicada dentro del reporte; no se suma dos veces",IF(IFERROR($H6407,0)&lt;=0,"DIAN reporta valor susceptible 0",IF($L6407="NO",IFERROR(LOOKUP(2,1/((LISTS!$M$2:$M$13&lt;&gt;"")*ISNUMBER(SEARCH(LISTS!$M$2:$M$13,$I6407))),LISTS!$O$2:$O$13),"Medio de pago no elegible o no identificado por DIAN"),"Apta automaticamente por pago electronico y base positiva"))))</f>
        <v/>
      </c>
    </row>
    <row r="6408">
      <c r="A6408" s="9" t="n"/>
      <c r="B6408" s="9" t="n"/>
      <c r="C6408" s="12" t="n"/>
      <c r="D6408" s="11" t="n"/>
      <c r="E6408" s="11" t="n"/>
      <c r="F6408" s="11" t="n"/>
      <c r="G6408" s="11" t="n"/>
      <c r="H6408" s="11" t="n"/>
      <c r="I6408" s="9" t="n"/>
      <c r="J6408" s="9" t="n"/>
      <c r="K6408" s="9" t="n"/>
      <c r="L6408" s="9">
        <f>IF(COUNTA($A6408:$K6408)=0,"",IF(AND(IFERROR($H6408,0)&gt;0,LEN(TRIM($K6408&amp;""))&gt;0,IFERROR(LOOKUP(2,1/((LISTS!$M$2:$M$13&lt;&gt;"")*ISNUMBER(SEARCH(LISTS!$M$2:$M$13,$I6408))),LISTS!$N$2:$N$13),"NO")="SI"),"SI","NO"))</f>
        <v/>
      </c>
      <c r="M6408" s="9">
        <f>IF(COUNTA($A6408:$K6408)=0,"",IF($K6408&lt;&gt;"",IF(COUNTIF($K$19:$K6408,$K6408)&gt;1,"SI","NO"),IF(COUNTIFS($A$19:$A6408,$A6408,$C$19:$C6408,$C6408,$J$19:$J6408,$J6408,$D$19:$D6408,$D6408)&gt;1,"SI","NO")))</f>
        <v/>
      </c>
      <c r="N6408" s="11">
        <f>IF(COUNTA($A6408:$K6408)=0,"",IF(AND($L6408="SI",$M6408="NO"),IFERROR($H6408,0),0))</f>
        <v/>
      </c>
      <c r="O6408" s="9">
        <f>IF(COUNTA($A6408:$K6408)=0,"",IF($M6408="SI","CUFE o factura duplicada dentro del reporte; no se suma dos veces",IF(IFERROR($H6408,0)&lt;=0,"DIAN reporta valor susceptible 0",IF($L6408="NO",IFERROR(LOOKUP(2,1/((LISTS!$M$2:$M$13&lt;&gt;"")*ISNUMBER(SEARCH(LISTS!$M$2:$M$13,$I6408))),LISTS!$O$2:$O$13),"Medio de pago no elegible o no identificado por DIAN"),"Apta automaticamente por pago electronico y base positiva"))))</f>
        <v/>
      </c>
    </row>
    <row r="6409">
      <c r="A6409" s="9" t="n"/>
      <c r="B6409" s="9" t="n"/>
      <c r="C6409" s="12" t="n"/>
      <c r="D6409" s="11" t="n"/>
      <c r="E6409" s="11" t="n"/>
      <c r="F6409" s="11" t="n"/>
      <c r="G6409" s="11" t="n"/>
      <c r="H6409" s="11" t="n"/>
      <c r="I6409" s="9" t="n"/>
      <c r="J6409" s="9" t="n"/>
      <c r="K6409" s="9" t="n"/>
      <c r="L6409" s="9">
        <f>IF(COUNTA($A6409:$K6409)=0,"",IF(AND(IFERROR($H6409,0)&gt;0,LEN(TRIM($K6409&amp;""))&gt;0,IFERROR(LOOKUP(2,1/((LISTS!$M$2:$M$13&lt;&gt;"")*ISNUMBER(SEARCH(LISTS!$M$2:$M$13,$I6409))),LISTS!$N$2:$N$13),"NO")="SI"),"SI","NO"))</f>
        <v/>
      </c>
      <c r="M6409" s="9">
        <f>IF(COUNTA($A6409:$K6409)=0,"",IF($K6409&lt;&gt;"",IF(COUNTIF($K$19:$K6409,$K6409)&gt;1,"SI","NO"),IF(COUNTIFS($A$19:$A6409,$A6409,$C$19:$C6409,$C6409,$J$19:$J6409,$J6409,$D$19:$D6409,$D6409)&gt;1,"SI","NO")))</f>
        <v/>
      </c>
      <c r="N6409" s="11">
        <f>IF(COUNTA($A6409:$K6409)=0,"",IF(AND($L6409="SI",$M6409="NO"),IFERROR($H6409,0),0))</f>
        <v/>
      </c>
      <c r="O6409" s="9">
        <f>IF(COUNTA($A6409:$K6409)=0,"",IF($M6409="SI","CUFE o factura duplicada dentro del reporte; no se suma dos veces",IF(IFERROR($H6409,0)&lt;=0,"DIAN reporta valor susceptible 0",IF($L6409="NO",IFERROR(LOOKUP(2,1/((LISTS!$M$2:$M$13&lt;&gt;"")*ISNUMBER(SEARCH(LISTS!$M$2:$M$13,$I6409))),LISTS!$O$2:$O$13),"Medio de pago no elegible o no identificado por DIAN"),"Apta automaticamente por pago electronico y base positiva"))))</f>
        <v/>
      </c>
    </row>
    <row r="6410">
      <c r="A6410" s="9" t="n"/>
      <c r="B6410" s="9" t="n"/>
      <c r="C6410" s="12" t="n"/>
      <c r="D6410" s="11" t="n"/>
      <c r="E6410" s="11" t="n"/>
      <c r="F6410" s="11" t="n"/>
      <c r="G6410" s="11" t="n"/>
      <c r="H6410" s="11" t="n"/>
      <c r="I6410" s="9" t="n"/>
      <c r="J6410" s="9" t="n"/>
      <c r="K6410" s="9" t="n"/>
      <c r="L6410" s="9">
        <f>IF(COUNTA($A6410:$K6410)=0,"",IF(AND(IFERROR($H6410,0)&gt;0,LEN(TRIM($K6410&amp;""))&gt;0,IFERROR(LOOKUP(2,1/((LISTS!$M$2:$M$13&lt;&gt;"")*ISNUMBER(SEARCH(LISTS!$M$2:$M$13,$I6410))),LISTS!$N$2:$N$13),"NO")="SI"),"SI","NO"))</f>
        <v/>
      </c>
      <c r="M6410" s="9">
        <f>IF(COUNTA($A6410:$K6410)=0,"",IF($K6410&lt;&gt;"",IF(COUNTIF($K$19:$K6410,$K6410)&gt;1,"SI","NO"),IF(COUNTIFS($A$19:$A6410,$A6410,$C$19:$C6410,$C6410,$J$19:$J6410,$J6410,$D$19:$D6410,$D6410)&gt;1,"SI","NO")))</f>
        <v/>
      </c>
      <c r="N6410" s="11">
        <f>IF(COUNTA($A6410:$K6410)=0,"",IF(AND($L6410="SI",$M6410="NO"),IFERROR($H6410,0),0))</f>
        <v/>
      </c>
      <c r="O6410" s="9">
        <f>IF(COUNTA($A6410:$K6410)=0,"",IF($M6410="SI","CUFE o factura duplicada dentro del reporte; no se suma dos veces",IF(IFERROR($H6410,0)&lt;=0,"DIAN reporta valor susceptible 0",IF($L6410="NO",IFERROR(LOOKUP(2,1/((LISTS!$M$2:$M$13&lt;&gt;"")*ISNUMBER(SEARCH(LISTS!$M$2:$M$13,$I6410))),LISTS!$O$2:$O$13),"Medio de pago no elegible o no identificado por DIAN"),"Apta automaticamente por pago electronico y base positiva"))))</f>
        <v/>
      </c>
    </row>
    <row r="6411">
      <c r="A6411" s="9" t="n"/>
      <c r="B6411" s="9" t="n"/>
      <c r="C6411" s="12" t="n"/>
      <c r="D6411" s="11" t="n"/>
      <c r="E6411" s="11" t="n"/>
      <c r="F6411" s="11" t="n"/>
      <c r="G6411" s="11" t="n"/>
      <c r="H6411" s="11" t="n"/>
      <c r="I6411" s="9" t="n"/>
      <c r="J6411" s="9" t="n"/>
      <c r="K6411" s="9" t="n"/>
      <c r="L6411" s="9">
        <f>IF(COUNTA($A6411:$K6411)=0,"",IF(AND(IFERROR($H6411,0)&gt;0,LEN(TRIM($K6411&amp;""))&gt;0,IFERROR(LOOKUP(2,1/((LISTS!$M$2:$M$13&lt;&gt;"")*ISNUMBER(SEARCH(LISTS!$M$2:$M$13,$I6411))),LISTS!$N$2:$N$13),"NO")="SI"),"SI","NO"))</f>
        <v/>
      </c>
      <c r="M6411" s="9">
        <f>IF(COUNTA($A6411:$K6411)=0,"",IF($K6411&lt;&gt;"",IF(COUNTIF($K$19:$K6411,$K6411)&gt;1,"SI","NO"),IF(COUNTIFS($A$19:$A6411,$A6411,$C$19:$C6411,$C6411,$J$19:$J6411,$J6411,$D$19:$D6411,$D6411)&gt;1,"SI","NO")))</f>
        <v/>
      </c>
      <c r="N6411" s="11">
        <f>IF(COUNTA($A6411:$K6411)=0,"",IF(AND($L6411="SI",$M6411="NO"),IFERROR($H6411,0),0))</f>
        <v/>
      </c>
      <c r="O6411" s="9">
        <f>IF(COUNTA($A6411:$K6411)=0,"",IF($M6411="SI","CUFE o factura duplicada dentro del reporte; no se suma dos veces",IF(IFERROR($H6411,0)&lt;=0,"DIAN reporta valor susceptible 0",IF($L6411="NO",IFERROR(LOOKUP(2,1/((LISTS!$M$2:$M$13&lt;&gt;"")*ISNUMBER(SEARCH(LISTS!$M$2:$M$13,$I6411))),LISTS!$O$2:$O$13),"Medio de pago no elegible o no identificado por DIAN"),"Apta automaticamente por pago electronico y base positiva"))))</f>
        <v/>
      </c>
    </row>
    <row r="6412">
      <c r="A6412" s="9" t="n"/>
      <c r="B6412" s="9" t="n"/>
      <c r="C6412" s="12" t="n"/>
      <c r="D6412" s="11" t="n"/>
      <c r="E6412" s="11" t="n"/>
      <c r="F6412" s="11" t="n"/>
      <c r="G6412" s="11" t="n"/>
      <c r="H6412" s="11" t="n"/>
      <c r="I6412" s="9" t="n"/>
      <c r="J6412" s="9" t="n"/>
      <c r="K6412" s="9" t="n"/>
      <c r="L6412" s="9">
        <f>IF(COUNTA($A6412:$K6412)=0,"",IF(AND(IFERROR($H6412,0)&gt;0,LEN(TRIM($K6412&amp;""))&gt;0,IFERROR(LOOKUP(2,1/((LISTS!$M$2:$M$13&lt;&gt;"")*ISNUMBER(SEARCH(LISTS!$M$2:$M$13,$I6412))),LISTS!$N$2:$N$13),"NO")="SI"),"SI","NO"))</f>
        <v/>
      </c>
      <c r="M6412" s="9">
        <f>IF(COUNTA($A6412:$K6412)=0,"",IF($K6412&lt;&gt;"",IF(COUNTIF($K$19:$K6412,$K6412)&gt;1,"SI","NO"),IF(COUNTIFS($A$19:$A6412,$A6412,$C$19:$C6412,$C6412,$J$19:$J6412,$J6412,$D$19:$D6412,$D6412)&gt;1,"SI","NO")))</f>
        <v/>
      </c>
      <c r="N6412" s="11">
        <f>IF(COUNTA($A6412:$K6412)=0,"",IF(AND($L6412="SI",$M6412="NO"),IFERROR($H6412,0),0))</f>
        <v/>
      </c>
      <c r="O6412" s="9">
        <f>IF(COUNTA($A6412:$K6412)=0,"",IF($M6412="SI","CUFE o factura duplicada dentro del reporte; no se suma dos veces",IF(IFERROR($H6412,0)&lt;=0,"DIAN reporta valor susceptible 0",IF($L6412="NO",IFERROR(LOOKUP(2,1/((LISTS!$M$2:$M$13&lt;&gt;"")*ISNUMBER(SEARCH(LISTS!$M$2:$M$13,$I6412))),LISTS!$O$2:$O$13),"Medio de pago no elegible o no identificado por DIAN"),"Apta automaticamente por pago electronico y base positiva"))))</f>
        <v/>
      </c>
    </row>
    <row r="6413">
      <c r="A6413" s="9" t="n"/>
      <c r="B6413" s="9" t="n"/>
      <c r="C6413" s="12" t="n"/>
      <c r="D6413" s="11" t="n"/>
      <c r="E6413" s="11" t="n"/>
      <c r="F6413" s="11" t="n"/>
      <c r="G6413" s="11" t="n"/>
      <c r="H6413" s="11" t="n"/>
      <c r="I6413" s="9" t="n"/>
      <c r="J6413" s="9" t="n"/>
      <c r="K6413" s="9" t="n"/>
      <c r="L6413" s="9">
        <f>IF(COUNTA($A6413:$K6413)=0,"",IF(AND(IFERROR($H6413,0)&gt;0,LEN(TRIM($K6413&amp;""))&gt;0,IFERROR(LOOKUP(2,1/((LISTS!$M$2:$M$13&lt;&gt;"")*ISNUMBER(SEARCH(LISTS!$M$2:$M$13,$I6413))),LISTS!$N$2:$N$13),"NO")="SI"),"SI","NO"))</f>
        <v/>
      </c>
      <c r="M6413" s="9">
        <f>IF(COUNTA($A6413:$K6413)=0,"",IF($K6413&lt;&gt;"",IF(COUNTIF($K$19:$K6413,$K6413)&gt;1,"SI","NO"),IF(COUNTIFS($A$19:$A6413,$A6413,$C$19:$C6413,$C6413,$J$19:$J6413,$J6413,$D$19:$D6413,$D6413)&gt;1,"SI","NO")))</f>
        <v/>
      </c>
      <c r="N6413" s="11">
        <f>IF(COUNTA($A6413:$K6413)=0,"",IF(AND($L6413="SI",$M6413="NO"),IFERROR($H6413,0),0))</f>
        <v/>
      </c>
      <c r="O6413" s="9">
        <f>IF(COUNTA($A6413:$K6413)=0,"",IF($M6413="SI","CUFE o factura duplicada dentro del reporte; no se suma dos veces",IF(IFERROR($H6413,0)&lt;=0,"DIAN reporta valor susceptible 0",IF($L6413="NO",IFERROR(LOOKUP(2,1/((LISTS!$M$2:$M$13&lt;&gt;"")*ISNUMBER(SEARCH(LISTS!$M$2:$M$13,$I6413))),LISTS!$O$2:$O$13),"Medio de pago no elegible o no identificado por DIAN"),"Apta automaticamente por pago electronico y base positiva"))))</f>
        <v/>
      </c>
    </row>
    <row r="6414">
      <c r="A6414" s="9" t="n"/>
      <c r="B6414" s="9" t="n"/>
      <c r="C6414" s="12" t="n"/>
      <c r="D6414" s="11" t="n"/>
      <c r="E6414" s="11" t="n"/>
      <c r="F6414" s="11" t="n"/>
      <c r="G6414" s="11" t="n"/>
      <c r="H6414" s="11" t="n"/>
      <c r="I6414" s="9" t="n"/>
      <c r="J6414" s="9" t="n"/>
      <c r="K6414" s="9" t="n"/>
      <c r="L6414" s="9">
        <f>IF(COUNTA($A6414:$K6414)=0,"",IF(AND(IFERROR($H6414,0)&gt;0,LEN(TRIM($K6414&amp;""))&gt;0,IFERROR(LOOKUP(2,1/((LISTS!$M$2:$M$13&lt;&gt;"")*ISNUMBER(SEARCH(LISTS!$M$2:$M$13,$I6414))),LISTS!$N$2:$N$13),"NO")="SI"),"SI","NO"))</f>
        <v/>
      </c>
      <c r="M6414" s="9">
        <f>IF(COUNTA($A6414:$K6414)=0,"",IF($K6414&lt;&gt;"",IF(COUNTIF($K$19:$K6414,$K6414)&gt;1,"SI","NO"),IF(COUNTIFS($A$19:$A6414,$A6414,$C$19:$C6414,$C6414,$J$19:$J6414,$J6414,$D$19:$D6414,$D6414)&gt;1,"SI","NO")))</f>
        <v/>
      </c>
      <c r="N6414" s="11">
        <f>IF(COUNTA($A6414:$K6414)=0,"",IF(AND($L6414="SI",$M6414="NO"),IFERROR($H6414,0),0))</f>
        <v/>
      </c>
      <c r="O6414" s="9">
        <f>IF(COUNTA($A6414:$K6414)=0,"",IF($M6414="SI","CUFE o factura duplicada dentro del reporte; no se suma dos veces",IF(IFERROR($H6414,0)&lt;=0,"DIAN reporta valor susceptible 0",IF($L6414="NO",IFERROR(LOOKUP(2,1/((LISTS!$M$2:$M$13&lt;&gt;"")*ISNUMBER(SEARCH(LISTS!$M$2:$M$13,$I6414))),LISTS!$O$2:$O$13),"Medio de pago no elegible o no identificado por DIAN"),"Apta automaticamente por pago electronico y base positiva"))))</f>
        <v/>
      </c>
    </row>
    <row r="6415">
      <c r="A6415" s="9" t="n"/>
      <c r="B6415" s="9" t="n"/>
      <c r="C6415" s="12" t="n"/>
      <c r="D6415" s="11" t="n"/>
      <c r="E6415" s="11" t="n"/>
      <c r="F6415" s="11" t="n"/>
      <c r="G6415" s="11" t="n"/>
      <c r="H6415" s="11" t="n"/>
      <c r="I6415" s="9" t="n"/>
      <c r="J6415" s="9" t="n"/>
      <c r="K6415" s="9" t="n"/>
      <c r="L6415" s="9">
        <f>IF(COUNTA($A6415:$K6415)=0,"",IF(AND(IFERROR($H6415,0)&gt;0,LEN(TRIM($K6415&amp;""))&gt;0,IFERROR(LOOKUP(2,1/((LISTS!$M$2:$M$13&lt;&gt;"")*ISNUMBER(SEARCH(LISTS!$M$2:$M$13,$I6415))),LISTS!$N$2:$N$13),"NO")="SI"),"SI","NO"))</f>
        <v/>
      </c>
      <c r="M6415" s="9">
        <f>IF(COUNTA($A6415:$K6415)=0,"",IF($K6415&lt;&gt;"",IF(COUNTIF($K$19:$K6415,$K6415)&gt;1,"SI","NO"),IF(COUNTIFS($A$19:$A6415,$A6415,$C$19:$C6415,$C6415,$J$19:$J6415,$J6415,$D$19:$D6415,$D6415)&gt;1,"SI","NO")))</f>
        <v/>
      </c>
      <c r="N6415" s="11">
        <f>IF(COUNTA($A6415:$K6415)=0,"",IF(AND($L6415="SI",$M6415="NO"),IFERROR($H6415,0),0))</f>
        <v/>
      </c>
      <c r="O6415" s="9">
        <f>IF(COUNTA($A6415:$K6415)=0,"",IF($M6415="SI","CUFE o factura duplicada dentro del reporte; no se suma dos veces",IF(IFERROR($H6415,0)&lt;=0,"DIAN reporta valor susceptible 0",IF($L6415="NO",IFERROR(LOOKUP(2,1/((LISTS!$M$2:$M$13&lt;&gt;"")*ISNUMBER(SEARCH(LISTS!$M$2:$M$13,$I6415))),LISTS!$O$2:$O$13),"Medio de pago no elegible o no identificado por DIAN"),"Apta automaticamente por pago electronico y base positiva"))))</f>
        <v/>
      </c>
    </row>
    <row r="6416">
      <c r="A6416" s="9" t="n"/>
      <c r="B6416" s="9" t="n"/>
      <c r="C6416" s="12" t="n"/>
      <c r="D6416" s="11" t="n"/>
      <c r="E6416" s="11" t="n"/>
      <c r="F6416" s="11" t="n"/>
      <c r="G6416" s="11" t="n"/>
      <c r="H6416" s="11" t="n"/>
      <c r="I6416" s="9" t="n"/>
      <c r="J6416" s="9" t="n"/>
      <c r="K6416" s="9" t="n"/>
      <c r="L6416" s="9">
        <f>IF(COUNTA($A6416:$K6416)=0,"",IF(AND(IFERROR($H6416,0)&gt;0,LEN(TRIM($K6416&amp;""))&gt;0,IFERROR(LOOKUP(2,1/((LISTS!$M$2:$M$13&lt;&gt;"")*ISNUMBER(SEARCH(LISTS!$M$2:$M$13,$I6416))),LISTS!$N$2:$N$13),"NO")="SI"),"SI","NO"))</f>
        <v/>
      </c>
      <c r="M6416" s="9">
        <f>IF(COUNTA($A6416:$K6416)=0,"",IF($K6416&lt;&gt;"",IF(COUNTIF($K$19:$K6416,$K6416)&gt;1,"SI","NO"),IF(COUNTIFS($A$19:$A6416,$A6416,$C$19:$C6416,$C6416,$J$19:$J6416,$J6416,$D$19:$D6416,$D6416)&gt;1,"SI","NO")))</f>
        <v/>
      </c>
      <c r="N6416" s="11">
        <f>IF(COUNTA($A6416:$K6416)=0,"",IF(AND($L6416="SI",$M6416="NO"),IFERROR($H6416,0),0))</f>
        <v/>
      </c>
      <c r="O6416" s="9">
        <f>IF(COUNTA($A6416:$K6416)=0,"",IF($M6416="SI","CUFE o factura duplicada dentro del reporte; no se suma dos veces",IF(IFERROR($H6416,0)&lt;=0,"DIAN reporta valor susceptible 0",IF($L6416="NO",IFERROR(LOOKUP(2,1/((LISTS!$M$2:$M$13&lt;&gt;"")*ISNUMBER(SEARCH(LISTS!$M$2:$M$13,$I6416))),LISTS!$O$2:$O$13),"Medio de pago no elegible o no identificado por DIAN"),"Apta automaticamente por pago electronico y base positiva"))))</f>
        <v/>
      </c>
    </row>
    <row r="6417">
      <c r="A6417" s="9" t="n"/>
      <c r="B6417" s="9" t="n"/>
      <c r="C6417" s="12" t="n"/>
      <c r="D6417" s="11" t="n"/>
      <c r="E6417" s="11" t="n"/>
      <c r="F6417" s="11" t="n"/>
      <c r="G6417" s="11" t="n"/>
      <c r="H6417" s="11" t="n"/>
      <c r="I6417" s="9" t="n"/>
      <c r="J6417" s="9" t="n"/>
      <c r="K6417" s="9" t="n"/>
      <c r="L6417" s="9">
        <f>IF(COUNTA($A6417:$K6417)=0,"",IF(AND(IFERROR($H6417,0)&gt;0,LEN(TRIM($K6417&amp;""))&gt;0,IFERROR(LOOKUP(2,1/((LISTS!$M$2:$M$13&lt;&gt;"")*ISNUMBER(SEARCH(LISTS!$M$2:$M$13,$I6417))),LISTS!$N$2:$N$13),"NO")="SI"),"SI","NO"))</f>
        <v/>
      </c>
      <c r="M6417" s="9">
        <f>IF(COUNTA($A6417:$K6417)=0,"",IF($K6417&lt;&gt;"",IF(COUNTIF($K$19:$K6417,$K6417)&gt;1,"SI","NO"),IF(COUNTIFS($A$19:$A6417,$A6417,$C$19:$C6417,$C6417,$J$19:$J6417,$J6417,$D$19:$D6417,$D6417)&gt;1,"SI","NO")))</f>
        <v/>
      </c>
      <c r="N6417" s="11">
        <f>IF(COUNTA($A6417:$K6417)=0,"",IF(AND($L6417="SI",$M6417="NO"),IFERROR($H6417,0),0))</f>
        <v/>
      </c>
      <c r="O6417" s="9">
        <f>IF(COUNTA($A6417:$K6417)=0,"",IF($M6417="SI","CUFE o factura duplicada dentro del reporte; no se suma dos veces",IF(IFERROR($H6417,0)&lt;=0,"DIAN reporta valor susceptible 0",IF($L6417="NO",IFERROR(LOOKUP(2,1/((LISTS!$M$2:$M$13&lt;&gt;"")*ISNUMBER(SEARCH(LISTS!$M$2:$M$13,$I6417))),LISTS!$O$2:$O$13),"Medio de pago no elegible o no identificado por DIAN"),"Apta automaticamente por pago electronico y base positiva"))))</f>
        <v/>
      </c>
    </row>
    <row r="6418">
      <c r="A6418" s="9" t="n"/>
      <c r="B6418" s="9" t="n"/>
      <c r="C6418" s="12" t="n"/>
      <c r="D6418" s="11" t="n"/>
      <c r="E6418" s="11" t="n"/>
      <c r="F6418" s="11" t="n"/>
      <c r="G6418" s="11" t="n"/>
      <c r="H6418" s="11" t="n"/>
      <c r="I6418" s="9" t="n"/>
      <c r="J6418" s="9" t="n"/>
      <c r="K6418" s="9" t="n"/>
      <c r="L6418" s="9">
        <f>IF(COUNTA($A6418:$K6418)=0,"",IF(AND(IFERROR($H6418,0)&gt;0,LEN(TRIM($K6418&amp;""))&gt;0,IFERROR(LOOKUP(2,1/((LISTS!$M$2:$M$13&lt;&gt;"")*ISNUMBER(SEARCH(LISTS!$M$2:$M$13,$I6418))),LISTS!$N$2:$N$13),"NO")="SI"),"SI","NO"))</f>
        <v/>
      </c>
      <c r="M6418" s="9">
        <f>IF(COUNTA($A6418:$K6418)=0,"",IF($K6418&lt;&gt;"",IF(COUNTIF($K$19:$K6418,$K6418)&gt;1,"SI","NO"),IF(COUNTIFS($A$19:$A6418,$A6418,$C$19:$C6418,$C6418,$J$19:$J6418,$J6418,$D$19:$D6418,$D6418)&gt;1,"SI","NO")))</f>
        <v/>
      </c>
      <c r="N6418" s="11">
        <f>IF(COUNTA($A6418:$K6418)=0,"",IF(AND($L6418="SI",$M6418="NO"),IFERROR($H6418,0),0))</f>
        <v/>
      </c>
      <c r="O6418" s="9">
        <f>IF(COUNTA($A6418:$K6418)=0,"",IF($M6418="SI","CUFE o factura duplicada dentro del reporte; no se suma dos veces",IF(IFERROR($H6418,0)&lt;=0,"DIAN reporta valor susceptible 0",IF($L6418="NO",IFERROR(LOOKUP(2,1/((LISTS!$M$2:$M$13&lt;&gt;"")*ISNUMBER(SEARCH(LISTS!$M$2:$M$13,$I6418))),LISTS!$O$2:$O$13),"Medio de pago no elegible o no identificado por DIAN"),"Apta automaticamente por pago electronico y base positiva"))))</f>
        <v/>
      </c>
    </row>
    <row r="6419">
      <c r="A6419" s="9" t="n"/>
      <c r="B6419" s="9" t="n"/>
      <c r="C6419" s="12" t="n"/>
      <c r="D6419" s="11" t="n"/>
      <c r="E6419" s="11" t="n"/>
      <c r="F6419" s="11" t="n"/>
      <c r="G6419" s="11" t="n"/>
      <c r="H6419" s="11" t="n"/>
      <c r="I6419" s="9" t="n"/>
      <c r="J6419" s="9" t="n"/>
      <c r="K6419" s="9" t="n"/>
      <c r="L6419" s="9">
        <f>IF(COUNTA($A6419:$K6419)=0,"",IF(AND(IFERROR($H6419,0)&gt;0,LEN(TRIM($K6419&amp;""))&gt;0,IFERROR(LOOKUP(2,1/((LISTS!$M$2:$M$13&lt;&gt;"")*ISNUMBER(SEARCH(LISTS!$M$2:$M$13,$I6419))),LISTS!$N$2:$N$13),"NO")="SI"),"SI","NO"))</f>
        <v/>
      </c>
      <c r="M6419" s="9">
        <f>IF(COUNTA($A6419:$K6419)=0,"",IF($K6419&lt;&gt;"",IF(COUNTIF($K$19:$K6419,$K6419)&gt;1,"SI","NO"),IF(COUNTIFS($A$19:$A6419,$A6419,$C$19:$C6419,$C6419,$J$19:$J6419,$J6419,$D$19:$D6419,$D6419)&gt;1,"SI","NO")))</f>
        <v/>
      </c>
      <c r="N6419" s="11">
        <f>IF(COUNTA($A6419:$K6419)=0,"",IF(AND($L6419="SI",$M6419="NO"),IFERROR($H6419,0),0))</f>
        <v/>
      </c>
      <c r="O6419" s="9">
        <f>IF(COUNTA($A6419:$K6419)=0,"",IF($M6419="SI","CUFE o factura duplicada dentro del reporte; no se suma dos veces",IF(IFERROR($H6419,0)&lt;=0,"DIAN reporta valor susceptible 0",IF($L6419="NO",IFERROR(LOOKUP(2,1/((LISTS!$M$2:$M$13&lt;&gt;"")*ISNUMBER(SEARCH(LISTS!$M$2:$M$13,$I6419))),LISTS!$O$2:$O$13),"Medio de pago no elegible o no identificado por DIAN"),"Apta automaticamente por pago electronico y base positiva"))))</f>
        <v/>
      </c>
    </row>
    <row r="6420">
      <c r="A6420" s="9" t="n"/>
      <c r="B6420" s="9" t="n"/>
      <c r="C6420" s="12" t="n"/>
      <c r="D6420" s="11" t="n"/>
      <c r="E6420" s="11" t="n"/>
      <c r="F6420" s="11" t="n"/>
      <c r="G6420" s="11" t="n"/>
      <c r="H6420" s="11" t="n"/>
      <c r="I6420" s="9" t="n"/>
      <c r="J6420" s="9" t="n"/>
      <c r="K6420" s="9" t="n"/>
      <c r="L6420" s="9">
        <f>IF(COUNTA($A6420:$K6420)=0,"",IF(AND(IFERROR($H6420,0)&gt;0,LEN(TRIM($K6420&amp;""))&gt;0,IFERROR(LOOKUP(2,1/((LISTS!$M$2:$M$13&lt;&gt;"")*ISNUMBER(SEARCH(LISTS!$M$2:$M$13,$I6420))),LISTS!$N$2:$N$13),"NO")="SI"),"SI","NO"))</f>
        <v/>
      </c>
      <c r="M6420" s="9">
        <f>IF(COUNTA($A6420:$K6420)=0,"",IF($K6420&lt;&gt;"",IF(COUNTIF($K$19:$K6420,$K6420)&gt;1,"SI","NO"),IF(COUNTIFS($A$19:$A6420,$A6420,$C$19:$C6420,$C6420,$J$19:$J6420,$J6420,$D$19:$D6420,$D6420)&gt;1,"SI","NO")))</f>
        <v/>
      </c>
      <c r="N6420" s="11">
        <f>IF(COUNTA($A6420:$K6420)=0,"",IF(AND($L6420="SI",$M6420="NO"),IFERROR($H6420,0),0))</f>
        <v/>
      </c>
      <c r="O6420" s="9">
        <f>IF(COUNTA($A6420:$K6420)=0,"",IF($M6420="SI","CUFE o factura duplicada dentro del reporte; no se suma dos veces",IF(IFERROR($H6420,0)&lt;=0,"DIAN reporta valor susceptible 0",IF($L6420="NO",IFERROR(LOOKUP(2,1/((LISTS!$M$2:$M$13&lt;&gt;"")*ISNUMBER(SEARCH(LISTS!$M$2:$M$13,$I6420))),LISTS!$O$2:$O$13),"Medio de pago no elegible o no identificado por DIAN"),"Apta automaticamente por pago electronico y base positiva"))))</f>
        <v/>
      </c>
    </row>
    <row r="6421">
      <c r="A6421" s="9" t="n"/>
      <c r="B6421" s="9" t="n"/>
      <c r="C6421" s="12" t="n"/>
      <c r="D6421" s="11" t="n"/>
      <c r="E6421" s="11" t="n"/>
      <c r="F6421" s="11" t="n"/>
      <c r="G6421" s="11" t="n"/>
      <c r="H6421" s="11" t="n"/>
      <c r="I6421" s="9" t="n"/>
      <c r="J6421" s="9" t="n"/>
      <c r="K6421" s="9" t="n"/>
      <c r="L6421" s="9">
        <f>IF(COUNTA($A6421:$K6421)=0,"",IF(AND(IFERROR($H6421,0)&gt;0,LEN(TRIM($K6421&amp;""))&gt;0,IFERROR(LOOKUP(2,1/((LISTS!$M$2:$M$13&lt;&gt;"")*ISNUMBER(SEARCH(LISTS!$M$2:$M$13,$I6421))),LISTS!$N$2:$N$13),"NO")="SI"),"SI","NO"))</f>
        <v/>
      </c>
      <c r="M6421" s="9">
        <f>IF(COUNTA($A6421:$K6421)=0,"",IF($K6421&lt;&gt;"",IF(COUNTIF($K$19:$K6421,$K6421)&gt;1,"SI","NO"),IF(COUNTIFS($A$19:$A6421,$A6421,$C$19:$C6421,$C6421,$J$19:$J6421,$J6421,$D$19:$D6421,$D6421)&gt;1,"SI","NO")))</f>
        <v/>
      </c>
      <c r="N6421" s="11">
        <f>IF(COUNTA($A6421:$K6421)=0,"",IF(AND($L6421="SI",$M6421="NO"),IFERROR($H6421,0),0))</f>
        <v/>
      </c>
      <c r="O6421" s="9">
        <f>IF(COUNTA($A6421:$K6421)=0,"",IF($M6421="SI","CUFE o factura duplicada dentro del reporte; no se suma dos veces",IF(IFERROR($H6421,0)&lt;=0,"DIAN reporta valor susceptible 0",IF($L6421="NO",IFERROR(LOOKUP(2,1/((LISTS!$M$2:$M$13&lt;&gt;"")*ISNUMBER(SEARCH(LISTS!$M$2:$M$13,$I6421))),LISTS!$O$2:$O$13),"Medio de pago no elegible o no identificado por DIAN"),"Apta automaticamente por pago electronico y base positiva"))))</f>
        <v/>
      </c>
    </row>
    <row r="6422">
      <c r="A6422" s="9" t="n"/>
      <c r="B6422" s="9" t="n"/>
      <c r="C6422" s="12" t="n"/>
      <c r="D6422" s="11" t="n"/>
      <c r="E6422" s="11" t="n"/>
      <c r="F6422" s="11" t="n"/>
      <c r="G6422" s="11" t="n"/>
      <c r="H6422" s="11" t="n"/>
      <c r="I6422" s="9" t="n"/>
      <c r="J6422" s="9" t="n"/>
      <c r="K6422" s="9" t="n"/>
      <c r="L6422" s="9">
        <f>IF(COUNTA($A6422:$K6422)=0,"",IF(AND(IFERROR($H6422,0)&gt;0,LEN(TRIM($K6422&amp;""))&gt;0,IFERROR(LOOKUP(2,1/((LISTS!$M$2:$M$13&lt;&gt;"")*ISNUMBER(SEARCH(LISTS!$M$2:$M$13,$I6422))),LISTS!$N$2:$N$13),"NO")="SI"),"SI","NO"))</f>
        <v/>
      </c>
      <c r="M6422" s="9">
        <f>IF(COUNTA($A6422:$K6422)=0,"",IF($K6422&lt;&gt;"",IF(COUNTIF($K$19:$K6422,$K6422)&gt;1,"SI","NO"),IF(COUNTIFS($A$19:$A6422,$A6422,$C$19:$C6422,$C6422,$J$19:$J6422,$J6422,$D$19:$D6422,$D6422)&gt;1,"SI","NO")))</f>
        <v/>
      </c>
      <c r="N6422" s="11">
        <f>IF(COUNTA($A6422:$K6422)=0,"",IF(AND($L6422="SI",$M6422="NO"),IFERROR($H6422,0),0))</f>
        <v/>
      </c>
      <c r="O6422" s="9">
        <f>IF(COUNTA($A6422:$K6422)=0,"",IF($M6422="SI","CUFE o factura duplicada dentro del reporte; no se suma dos veces",IF(IFERROR($H6422,0)&lt;=0,"DIAN reporta valor susceptible 0",IF($L6422="NO",IFERROR(LOOKUP(2,1/((LISTS!$M$2:$M$13&lt;&gt;"")*ISNUMBER(SEARCH(LISTS!$M$2:$M$13,$I6422))),LISTS!$O$2:$O$13),"Medio de pago no elegible o no identificado por DIAN"),"Apta automaticamente por pago electronico y base positiva"))))</f>
        <v/>
      </c>
    </row>
    <row r="6423">
      <c r="A6423" s="9" t="n"/>
      <c r="B6423" s="9" t="n"/>
      <c r="C6423" s="12" t="n"/>
      <c r="D6423" s="11" t="n"/>
      <c r="E6423" s="11" t="n"/>
      <c r="F6423" s="11" t="n"/>
      <c r="G6423" s="11" t="n"/>
      <c r="H6423" s="11" t="n"/>
      <c r="I6423" s="9" t="n"/>
      <c r="J6423" s="9" t="n"/>
      <c r="K6423" s="9" t="n"/>
      <c r="L6423" s="9">
        <f>IF(COUNTA($A6423:$K6423)=0,"",IF(AND(IFERROR($H6423,0)&gt;0,LEN(TRIM($K6423&amp;""))&gt;0,IFERROR(LOOKUP(2,1/((LISTS!$M$2:$M$13&lt;&gt;"")*ISNUMBER(SEARCH(LISTS!$M$2:$M$13,$I6423))),LISTS!$N$2:$N$13),"NO")="SI"),"SI","NO"))</f>
        <v/>
      </c>
      <c r="M6423" s="9">
        <f>IF(COUNTA($A6423:$K6423)=0,"",IF($K6423&lt;&gt;"",IF(COUNTIF($K$19:$K6423,$K6423)&gt;1,"SI","NO"),IF(COUNTIFS($A$19:$A6423,$A6423,$C$19:$C6423,$C6423,$J$19:$J6423,$J6423,$D$19:$D6423,$D6423)&gt;1,"SI","NO")))</f>
        <v/>
      </c>
      <c r="N6423" s="11">
        <f>IF(COUNTA($A6423:$K6423)=0,"",IF(AND($L6423="SI",$M6423="NO"),IFERROR($H6423,0),0))</f>
        <v/>
      </c>
      <c r="O6423" s="9">
        <f>IF(COUNTA($A6423:$K6423)=0,"",IF($M6423="SI","CUFE o factura duplicada dentro del reporte; no se suma dos veces",IF(IFERROR($H6423,0)&lt;=0,"DIAN reporta valor susceptible 0",IF($L6423="NO",IFERROR(LOOKUP(2,1/((LISTS!$M$2:$M$13&lt;&gt;"")*ISNUMBER(SEARCH(LISTS!$M$2:$M$13,$I6423))),LISTS!$O$2:$O$13),"Medio de pago no elegible o no identificado por DIAN"),"Apta automaticamente por pago electronico y base positiva"))))</f>
        <v/>
      </c>
    </row>
    <row r="6424">
      <c r="A6424" s="9" t="n"/>
      <c r="B6424" s="9" t="n"/>
      <c r="C6424" s="12" t="n"/>
      <c r="D6424" s="11" t="n"/>
      <c r="E6424" s="11" t="n"/>
      <c r="F6424" s="11" t="n"/>
      <c r="G6424" s="11" t="n"/>
      <c r="H6424" s="11" t="n"/>
      <c r="I6424" s="9" t="n"/>
      <c r="J6424" s="9" t="n"/>
      <c r="K6424" s="9" t="n"/>
      <c r="L6424" s="9">
        <f>IF(COUNTA($A6424:$K6424)=0,"",IF(AND(IFERROR($H6424,0)&gt;0,LEN(TRIM($K6424&amp;""))&gt;0,IFERROR(LOOKUP(2,1/((LISTS!$M$2:$M$13&lt;&gt;"")*ISNUMBER(SEARCH(LISTS!$M$2:$M$13,$I6424))),LISTS!$N$2:$N$13),"NO")="SI"),"SI","NO"))</f>
        <v/>
      </c>
      <c r="M6424" s="9">
        <f>IF(COUNTA($A6424:$K6424)=0,"",IF($K6424&lt;&gt;"",IF(COUNTIF($K$19:$K6424,$K6424)&gt;1,"SI","NO"),IF(COUNTIFS($A$19:$A6424,$A6424,$C$19:$C6424,$C6424,$J$19:$J6424,$J6424,$D$19:$D6424,$D6424)&gt;1,"SI","NO")))</f>
        <v/>
      </c>
      <c r="N6424" s="11">
        <f>IF(COUNTA($A6424:$K6424)=0,"",IF(AND($L6424="SI",$M6424="NO"),IFERROR($H6424,0),0))</f>
        <v/>
      </c>
      <c r="O6424" s="9">
        <f>IF(COUNTA($A6424:$K6424)=0,"",IF($M6424="SI","CUFE o factura duplicada dentro del reporte; no se suma dos veces",IF(IFERROR($H6424,0)&lt;=0,"DIAN reporta valor susceptible 0",IF($L6424="NO",IFERROR(LOOKUP(2,1/((LISTS!$M$2:$M$13&lt;&gt;"")*ISNUMBER(SEARCH(LISTS!$M$2:$M$13,$I6424))),LISTS!$O$2:$O$13),"Medio de pago no elegible o no identificado por DIAN"),"Apta automaticamente por pago electronico y base positiva"))))</f>
        <v/>
      </c>
    </row>
    <row r="6425">
      <c r="A6425" s="9" t="n"/>
      <c r="B6425" s="9" t="n"/>
      <c r="C6425" s="12" t="n"/>
      <c r="D6425" s="11" t="n"/>
      <c r="E6425" s="11" t="n"/>
      <c r="F6425" s="11" t="n"/>
      <c r="G6425" s="11" t="n"/>
      <c r="H6425" s="11" t="n"/>
      <c r="I6425" s="9" t="n"/>
      <c r="J6425" s="9" t="n"/>
      <c r="K6425" s="9" t="n"/>
      <c r="L6425" s="9">
        <f>IF(COUNTA($A6425:$K6425)=0,"",IF(AND(IFERROR($H6425,0)&gt;0,LEN(TRIM($K6425&amp;""))&gt;0,IFERROR(LOOKUP(2,1/((LISTS!$M$2:$M$13&lt;&gt;"")*ISNUMBER(SEARCH(LISTS!$M$2:$M$13,$I6425))),LISTS!$N$2:$N$13),"NO")="SI"),"SI","NO"))</f>
        <v/>
      </c>
      <c r="M6425" s="9">
        <f>IF(COUNTA($A6425:$K6425)=0,"",IF($K6425&lt;&gt;"",IF(COUNTIF($K$19:$K6425,$K6425)&gt;1,"SI","NO"),IF(COUNTIFS($A$19:$A6425,$A6425,$C$19:$C6425,$C6425,$J$19:$J6425,$J6425,$D$19:$D6425,$D6425)&gt;1,"SI","NO")))</f>
        <v/>
      </c>
      <c r="N6425" s="11">
        <f>IF(COUNTA($A6425:$K6425)=0,"",IF(AND($L6425="SI",$M6425="NO"),IFERROR($H6425,0),0))</f>
        <v/>
      </c>
      <c r="O6425" s="9">
        <f>IF(COUNTA($A6425:$K6425)=0,"",IF($M6425="SI","CUFE o factura duplicada dentro del reporte; no se suma dos veces",IF(IFERROR($H6425,0)&lt;=0,"DIAN reporta valor susceptible 0",IF($L6425="NO",IFERROR(LOOKUP(2,1/((LISTS!$M$2:$M$13&lt;&gt;"")*ISNUMBER(SEARCH(LISTS!$M$2:$M$13,$I6425))),LISTS!$O$2:$O$13),"Medio de pago no elegible o no identificado por DIAN"),"Apta automaticamente por pago electronico y base positiva"))))</f>
        <v/>
      </c>
    </row>
    <row r="6426">
      <c r="A6426" s="9" t="n"/>
      <c r="B6426" s="9" t="n"/>
      <c r="C6426" s="12" t="n"/>
      <c r="D6426" s="11" t="n"/>
      <c r="E6426" s="11" t="n"/>
      <c r="F6426" s="11" t="n"/>
      <c r="G6426" s="11" t="n"/>
      <c r="H6426" s="11" t="n"/>
      <c r="I6426" s="9" t="n"/>
      <c r="J6426" s="9" t="n"/>
      <c r="K6426" s="9" t="n"/>
      <c r="L6426" s="9">
        <f>IF(COUNTA($A6426:$K6426)=0,"",IF(AND(IFERROR($H6426,0)&gt;0,LEN(TRIM($K6426&amp;""))&gt;0,IFERROR(LOOKUP(2,1/((LISTS!$M$2:$M$13&lt;&gt;"")*ISNUMBER(SEARCH(LISTS!$M$2:$M$13,$I6426))),LISTS!$N$2:$N$13),"NO")="SI"),"SI","NO"))</f>
        <v/>
      </c>
      <c r="M6426" s="9">
        <f>IF(COUNTA($A6426:$K6426)=0,"",IF($K6426&lt;&gt;"",IF(COUNTIF($K$19:$K6426,$K6426)&gt;1,"SI","NO"),IF(COUNTIFS($A$19:$A6426,$A6426,$C$19:$C6426,$C6426,$J$19:$J6426,$J6426,$D$19:$D6426,$D6426)&gt;1,"SI","NO")))</f>
        <v/>
      </c>
      <c r="N6426" s="11">
        <f>IF(COUNTA($A6426:$K6426)=0,"",IF(AND($L6426="SI",$M6426="NO"),IFERROR($H6426,0),0))</f>
        <v/>
      </c>
      <c r="O6426" s="9">
        <f>IF(COUNTA($A6426:$K6426)=0,"",IF($M6426="SI","CUFE o factura duplicada dentro del reporte; no se suma dos veces",IF(IFERROR($H6426,0)&lt;=0,"DIAN reporta valor susceptible 0",IF($L6426="NO",IFERROR(LOOKUP(2,1/((LISTS!$M$2:$M$13&lt;&gt;"")*ISNUMBER(SEARCH(LISTS!$M$2:$M$13,$I6426))),LISTS!$O$2:$O$13),"Medio de pago no elegible o no identificado por DIAN"),"Apta automaticamente por pago electronico y base positiva"))))</f>
        <v/>
      </c>
    </row>
    <row r="6427">
      <c r="A6427" s="9" t="n"/>
      <c r="B6427" s="9" t="n"/>
      <c r="C6427" s="12" t="n"/>
      <c r="D6427" s="11" t="n"/>
      <c r="E6427" s="11" t="n"/>
      <c r="F6427" s="11" t="n"/>
      <c r="G6427" s="11" t="n"/>
      <c r="H6427" s="11" t="n"/>
      <c r="I6427" s="9" t="n"/>
      <c r="J6427" s="9" t="n"/>
      <c r="K6427" s="9" t="n"/>
      <c r="L6427" s="9">
        <f>IF(COUNTA($A6427:$K6427)=0,"",IF(AND(IFERROR($H6427,0)&gt;0,LEN(TRIM($K6427&amp;""))&gt;0,IFERROR(LOOKUP(2,1/((LISTS!$M$2:$M$13&lt;&gt;"")*ISNUMBER(SEARCH(LISTS!$M$2:$M$13,$I6427))),LISTS!$N$2:$N$13),"NO")="SI"),"SI","NO"))</f>
        <v/>
      </c>
      <c r="M6427" s="9">
        <f>IF(COUNTA($A6427:$K6427)=0,"",IF($K6427&lt;&gt;"",IF(COUNTIF($K$19:$K6427,$K6427)&gt;1,"SI","NO"),IF(COUNTIFS($A$19:$A6427,$A6427,$C$19:$C6427,$C6427,$J$19:$J6427,$J6427,$D$19:$D6427,$D6427)&gt;1,"SI","NO")))</f>
        <v/>
      </c>
      <c r="N6427" s="11">
        <f>IF(COUNTA($A6427:$K6427)=0,"",IF(AND($L6427="SI",$M6427="NO"),IFERROR($H6427,0),0))</f>
        <v/>
      </c>
      <c r="O6427" s="9">
        <f>IF(COUNTA($A6427:$K6427)=0,"",IF($M6427="SI","CUFE o factura duplicada dentro del reporte; no se suma dos veces",IF(IFERROR($H6427,0)&lt;=0,"DIAN reporta valor susceptible 0",IF($L6427="NO",IFERROR(LOOKUP(2,1/((LISTS!$M$2:$M$13&lt;&gt;"")*ISNUMBER(SEARCH(LISTS!$M$2:$M$13,$I6427))),LISTS!$O$2:$O$13),"Medio de pago no elegible o no identificado por DIAN"),"Apta automaticamente por pago electronico y base positiva"))))</f>
        <v/>
      </c>
    </row>
    <row r="6428">
      <c r="A6428" s="9" t="n"/>
      <c r="B6428" s="9" t="n"/>
      <c r="C6428" s="12" t="n"/>
      <c r="D6428" s="11" t="n"/>
      <c r="E6428" s="11" t="n"/>
      <c r="F6428" s="11" t="n"/>
      <c r="G6428" s="11" t="n"/>
      <c r="H6428" s="11" t="n"/>
      <c r="I6428" s="9" t="n"/>
      <c r="J6428" s="9" t="n"/>
      <c r="K6428" s="9" t="n"/>
      <c r="L6428" s="9">
        <f>IF(COUNTA($A6428:$K6428)=0,"",IF(AND(IFERROR($H6428,0)&gt;0,LEN(TRIM($K6428&amp;""))&gt;0,IFERROR(LOOKUP(2,1/((LISTS!$M$2:$M$13&lt;&gt;"")*ISNUMBER(SEARCH(LISTS!$M$2:$M$13,$I6428))),LISTS!$N$2:$N$13),"NO")="SI"),"SI","NO"))</f>
        <v/>
      </c>
      <c r="M6428" s="9">
        <f>IF(COUNTA($A6428:$K6428)=0,"",IF($K6428&lt;&gt;"",IF(COUNTIF($K$19:$K6428,$K6428)&gt;1,"SI","NO"),IF(COUNTIFS($A$19:$A6428,$A6428,$C$19:$C6428,$C6428,$J$19:$J6428,$J6428,$D$19:$D6428,$D6428)&gt;1,"SI","NO")))</f>
        <v/>
      </c>
      <c r="N6428" s="11">
        <f>IF(COUNTA($A6428:$K6428)=0,"",IF(AND($L6428="SI",$M6428="NO"),IFERROR($H6428,0),0))</f>
        <v/>
      </c>
      <c r="O6428" s="9">
        <f>IF(COUNTA($A6428:$K6428)=0,"",IF($M6428="SI","CUFE o factura duplicada dentro del reporte; no se suma dos veces",IF(IFERROR($H6428,0)&lt;=0,"DIAN reporta valor susceptible 0",IF($L6428="NO",IFERROR(LOOKUP(2,1/((LISTS!$M$2:$M$13&lt;&gt;"")*ISNUMBER(SEARCH(LISTS!$M$2:$M$13,$I6428))),LISTS!$O$2:$O$13),"Medio de pago no elegible o no identificado por DIAN"),"Apta automaticamente por pago electronico y base positiva"))))</f>
        <v/>
      </c>
    </row>
    <row r="6429">
      <c r="A6429" s="9" t="n"/>
      <c r="B6429" s="9" t="n"/>
      <c r="C6429" s="12" t="n"/>
      <c r="D6429" s="11" t="n"/>
      <c r="E6429" s="11" t="n"/>
      <c r="F6429" s="11" t="n"/>
      <c r="G6429" s="11" t="n"/>
      <c r="H6429" s="11" t="n"/>
      <c r="I6429" s="9" t="n"/>
      <c r="J6429" s="9" t="n"/>
      <c r="K6429" s="9" t="n"/>
      <c r="L6429" s="9">
        <f>IF(COUNTA($A6429:$K6429)=0,"",IF(AND(IFERROR($H6429,0)&gt;0,LEN(TRIM($K6429&amp;""))&gt;0,IFERROR(LOOKUP(2,1/((LISTS!$M$2:$M$13&lt;&gt;"")*ISNUMBER(SEARCH(LISTS!$M$2:$M$13,$I6429))),LISTS!$N$2:$N$13),"NO")="SI"),"SI","NO"))</f>
        <v/>
      </c>
      <c r="M6429" s="9">
        <f>IF(COUNTA($A6429:$K6429)=0,"",IF($K6429&lt;&gt;"",IF(COUNTIF($K$19:$K6429,$K6429)&gt;1,"SI","NO"),IF(COUNTIFS($A$19:$A6429,$A6429,$C$19:$C6429,$C6429,$J$19:$J6429,$J6429,$D$19:$D6429,$D6429)&gt;1,"SI","NO")))</f>
        <v/>
      </c>
      <c r="N6429" s="11">
        <f>IF(COUNTA($A6429:$K6429)=0,"",IF(AND($L6429="SI",$M6429="NO"),IFERROR($H6429,0),0))</f>
        <v/>
      </c>
      <c r="O6429" s="9">
        <f>IF(COUNTA($A6429:$K6429)=0,"",IF($M6429="SI","CUFE o factura duplicada dentro del reporte; no se suma dos veces",IF(IFERROR($H6429,0)&lt;=0,"DIAN reporta valor susceptible 0",IF($L6429="NO",IFERROR(LOOKUP(2,1/((LISTS!$M$2:$M$13&lt;&gt;"")*ISNUMBER(SEARCH(LISTS!$M$2:$M$13,$I6429))),LISTS!$O$2:$O$13),"Medio de pago no elegible o no identificado por DIAN"),"Apta automaticamente por pago electronico y base positiva"))))</f>
        <v/>
      </c>
    </row>
    <row r="6430">
      <c r="A6430" s="9" t="n"/>
      <c r="B6430" s="9" t="n"/>
      <c r="C6430" s="12" t="n"/>
      <c r="D6430" s="11" t="n"/>
      <c r="E6430" s="11" t="n"/>
      <c r="F6430" s="11" t="n"/>
      <c r="G6430" s="11" t="n"/>
      <c r="H6430" s="11" t="n"/>
      <c r="I6430" s="9" t="n"/>
      <c r="J6430" s="9" t="n"/>
      <c r="K6430" s="9" t="n"/>
      <c r="L6430" s="9">
        <f>IF(COUNTA($A6430:$K6430)=0,"",IF(AND(IFERROR($H6430,0)&gt;0,LEN(TRIM($K6430&amp;""))&gt;0,IFERROR(LOOKUP(2,1/((LISTS!$M$2:$M$13&lt;&gt;"")*ISNUMBER(SEARCH(LISTS!$M$2:$M$13,$I6430))),LISTS!$N$2:$N$13),"NO")="SI"),"SI","NO"))</f>
        <v/>
      </c>
      <c r="M6430" s="9">
        <f>IF(COUNTA($A6430:$K6430)=0,"",IF($K6430&lt;&gt;"",IF(COUNTIF($K$19:$K6430,$K6430)&gt;1,"SI","NO"),IF(COUNTIFS($A$19:$A6430,$A6430,$C$19:$C6430,$C6430,$J$19:$J6430,$J6430,$D$19:$D6430,$D6430)&gt;1,"SI","NO")))</f>
        <v/>
      </c>
      <c r="N6430" s="11">
        <f>IF(COUNTA($A6430:$K6430)=0,"",IF(AND($L6430="SI",$M6430="NO"),IFERROR($H6430,0),0))</f>
        <v/>
      </c>
      <c r="O6430" s="9">
        <f>IF(COUNTA($A6430:$K6430)=0,"",IF($M6430="SI","CUFE o factura duplicada dentro del reporte; no se suma dos veces",IF(IFERROR($H6430,0)&lt;=0,"DIAN reporta valor susceptible 0",IF($L6430="NO",IFERROR(LOOKUP(2,1/((LISTS!$M$2:$M$13&lt;&gt;"")*ISNUMBER(SEARCH(LISTS!$M$2:$M$13,$I6430))),LISTS!$O$2:$O$13),"Medio de pago no elegible o no identificado por DIAN"),"Apta automaticamente por pago electronico y base positiva"))))</f>
        <v/>
      </c>
    </row>
    <row r="6431">
      <c r="A6431" s="9" t="n"/>
      <c r="B6431" s="9" t="n"/>
      <c r="C6431" s="12" t="n"/>
      <c r="D6431" s="11" t="n"/>
      <c r="E6431" s="11" t="n"/>
      <c r="F6431" s="11" t="n"/>
      <c r="G6431" s="11" t="n"/>
      <c r="H6431" s="11" t="n"/>
      <c r="I6431" s="9" t="n"/>
      <c r="J6431" s="9" t="n"/>
      <c r="K6431" s="9" t="n"/>
      <c r="L6431" s="9">
        <f>IF(COUNTA($A6431:$K6431)=0,"",IF(AND(IFERROR($H6431,0)&gt;0,LEN(TRIM($K6431&amp;""))&gt;0,IFERROR(LOOKUP(2,1/((LISTS!$M$2:$M$13&lt;&gt;"")*ISNUMBER(SEARCH(LISTS!$M$2:$M$13,$I6431))),LISTS!$N$2:$N$13),"NO")="SI"),"SI","NO"))</f>
        <v/>
      </c>
      <c r="M6431" s="9">
        <f>IF(COUNTA($A6431:$K6431)=0,"",IF($K6431&lt;&gt;"",IF(COUNTIF($K$19:$K6431,$K6431)&gt;1,"SI","NO"),IF(COUNTIFS($A$19:$A6431,$A6431,$C$19:$C6431,$C6431,$J$19:$J6431,$J6431,$D$19:$D6431,$D6431)&gt;1,"SI","NO")))</f>
        <v/>
      </c>
      <c r="N6431" s="11">
        <f>IF(COUNTA($A6431:$K6431)=0,"",IF(AND($L6431="SI",$M6431="NO"),IFERROR($H6431,0),0))</f>
        <v/>
      </c>
      <c r="O6431" s="9">
        <f>IF(COUNTA($A6431:$K6431)=0,"",IF($M6431="SI","CUFE o factura duplicada dentro del reporte; no se suma dos veces",IF(IFERROR($H6431,0)&lt;=0,"DIAN reporta valor susceptible 0",IF($L6431="NO",IFERROR(LOOKUP(2,1/((LISTS!$M$2:$M$13&lt;&gt;"")*ISNUMBER(SEARCH(LISTS!$M$2:$M$13,$I6431))),LISTS!$O$2:$O$13),"Medio de pago no elegible o no identificado por DIAN"),"Apta automaticamente por pago electronico y base positiva"))))</f>
        <v/>
      </c>
    </row>
    <row r="6432">
      <c r="A6432" s="9" t="n"/>
      <c r="B6432" s="9" t="n"/>
      <c r="C6432" s="12" t="n"/>
      <c r="D6432" s="11" t="n"/>
      <c r="E6432" s="11" t="n"/>
      <c r="F6432" s="11" t="n"/>
      <c r="G6432" s="11" t="n"/>
      <c r="H6432" s="11" t="n"/>
      <c r="I6432" s="9" t="n"/>
      <c r="J6432" s="9" t="n"/>
      <c r="K6432" s="9" t="n"/>
      <c r="L6432" s="9">
        <f>IF(COUNTA($A6432:$K6432)=0,"",IF(AND(IFERROR($H6432,0)&gt;0,LEN(TRIM($K6432&amp;""))&gt;0,IFERROR(LOOKUP(2,1/((LISTS!$M$2:$M$13&lt;&gt;"")*ISNUMBER(SEARCH(LISTS!$M$2:$M$13,$I6432))),LISTS!$N$2:$N$13),"NO")="SI"),"SI","NO"))</f>
        <v/>
      </c>
      <c r="M6432" s="9">
        <f>IF(COUNTA($A6432:$K6432)=0,"",IF($K6432&lt;&gt;"",IF(COUNTIF($K$19:$K6432,$K6432)&gt;1,"SI","NO"),IF(COUNTIFS($A$19:$A6432,$A6432,$C$19:$C6432,$C6432,$J$19:$J6432,$J6432,$D$19:$D6432,$D6432)&gt;1,"SI","NO")))</f>
        <v/>
      </c>
      <c r="N6432" s="11">
        <f>IF(COUNTA($A6432:$K6432)=0,"",IF(AND($L6432="SI",$M6432="NO"),IFERROR($H6432,0),0))</f>
        <v/>
      </c>
      <c r="O6432" s="9">
        <f>IF(COUNTA($A6432:$K6432)=0,"",IF($M6432="SI","CUFE o factura duplicada dentro del reporte; no se suma dos veces",IF(IFERROR($H6432,0)&lt;=0,"DIAN reporta valor susceptible 0",IF($L6432="NO",IFERROR(LOOKUP(2,1/((LISTS!$M$2:$M$13&lt;&gt;"")*ISNUMBER(SEARCH(LISTS!$M$2:$M$13,$I6432))),LISTS!$O$2:$O$13),"Medio de pago no elegible o no identificado por DIAN"),"Apta automaticamente por pago electronico y base positiva"))))</f>
        <v/>
      </c>
    </row>
    <row r="6433">
      <c r="A6433" s="9" t="n"/>
      <c r="B6433" s="9" t="n"/>
      <c r="C6433" s="12" t="n"/>
      <c r="D6433" s="11" t="n"/>
      <c r="E6433" s="11" t="n"/>
      <c r="F6433" s="11" t="n"/>
      <c r="G6433" s="11" t="n"/>
      <c r="H6433" s="11" t="n"/>
      <c r="I6433" s="9" t="n"/>
      <c r="J6433" s="9" t="n"/>
      <c r="K6433" s="9" t="n"/>
      <c r="L6433" s="9">
        <f>IF(COUNTA($A6433:$K6433)=0,"",IF(AND(IFERROR($H6433,0)&gt;0,LEN(TRIM($K6433&amp;""))&gt;0,IFERROR(LOOKUP(2,1/((LISTS!$M$2:$M$13&lt;&gt;"")*ISNUMBER(SEARCH(LISTS!$M$2:$M$13,$I6433))),LISTS!$N$2:$N$13),"NO")="SI"),"SI","NO"))</f>
        <v/>
      </c>
      <c r="M6433" s="9">
        <f>IF(COUNTA($A6433:$K6433)=0,"",IF($K6433&lt;&gt;"",IF(COUNTIF($K$19:$K6433,$K6433)&gt;1,"SI","NO"),IF(COUNTIFS($A$19:$A6433,$A6433,$C$19:$C6433,$C6433,$J$19:$J6433,$J6433,$D$19:$D6433,$D6433)&gt;1,"SI","NO")))</f>
        <v/>
      </c>
      <c r="N6433" s="11">
        <f>IF(COUNTA($A6433:$K6433)=0,"",IF(AND($L6433="SI",$M6433="NO"),IFERROR($H6433,0),0))</f>
        <v/>
      </c>
      <c r="O6433" s="9">
        <f>IF(COUNTA($A6433:$K6433)=0,"",IF($M6433="SI","CUFE o factura duplicada dentro del reporte; no se suma dos veces",IF(IFERROR($H6433,0)&lt;=0,"DIAN reporta valor susceptible 0",IF($L6433="NO",IFERROR(LOOKUP(2,1/((LISTS!$M$2:$M$13&lt;&gt;"")*ISNUMBER(SEARCH(LISTS!$M$2:$M$13,$I6433))),LISTS!$O$2:$O$13),"Medio de pago no elegible o no identificado por DIAN"),"Apta automaticamente por pago electronico y base positiva"))))</f>
        <v/>
      </c>
    </row>
    <row r="6434">
      <c r="A6434" s="9" t="n"/>
      <c r="B6434" s="9" t="n"/>
      <c r="C6434" s="12" t="n"/>
      <c r="D6434" s="11" t="n"/>
      <c r="E6434" s="11" t="n"/>
      <c r="F6434" s="11" t="n"/>
      <c r="G6434" s="11" t="n"/>
      <c r="H6434" s="11" t="n"/>
      <c r="I6434" s="9" t="n"/>
      <c r="J6434" s="9" t="n"/>
      <c r="K6434" s="9" t="n"/>
      <c r="L6434" s="9">
        <f>IF(COUNTA($A6434:$K6434)=0,"",IF(AND(IFERROR($H6434,0)&gt;0,LEN(TRIM($K6434&amp;""))&gt;0,IFERROR(LOOKUP(2,1/((LISTS!$M$2:$M$13&lt;&gt;"")*ISNUMBER(SEARCH(LISTS!$M$2:$M$13,$I6434))),LISTS!$N$2:$N$13),"NO")="SI"),"SI","NO"))</f>
        <v/>
      </c>
      <c r="M6434" s="9">
        <f>IF(COUNTA($A6434:$K6434)=0,"",IF($K6434&lt;&gt;"",IF(COUNTIF($K$19:$K6434,$K6434)&gt;1,"SI","NO"),IF(COUNTIFS($A$19:$A6434,$A6434,$C$19:$C6434,$C6434,$J$19:$J6434,$J6434,$D$19:$D6434,$D6434)&gt;1,"SI","NO")))</f>
        <v/>
      </c>
      <c r="N6434" s="11">
        <f>IF(COUNTA($A6434:$K6434)=0,"",IF(AND($L6434="SI",$M6434="NO"),IFERROR($H6434,0),0))</f>
        <v/>
      </c>
      <c r="O6434" s="9">
        <f>IF(COUNTA($A6434:$K6434)=0,"",IF($M6434="SI","CUFE o factura duplicada dentro del reporte; no se suma dos veces",IF(IFERROR($H6434,0)&lt;=0,"DIAN reporta valor susceptible 0",IF($L6434="NO",IFERROR(LOOKUP(2,1/((LISTS!$M$2:$M$13&lt;&gt;"")*ISNUMBER(SEARCH(LISTS!$M$2:$M$13,$I6434))),LISTS!$O$2:$O$13),"Medio de pago no elegible o no identificado por DIAN"),"Apta automaticamente por pago electronico y base positiva"))))</f>
        <v/>
      </c>
    </row>
    <row r="6435">
      <c r="A6435" s="9" t="n"/>
      <c r="B6435" s="9" t="n"/>
      <c r="C6435" s="12" t="n"/>
      <c r="D6435" s="11" t="n"/>
      <c r="E6435" s="11" t="n"/>
      <c r="F6435" s="11" t="n"/>
      <c r="G6435" s="11" t="n"/>
      <c r="H6435" s="11" t="n"/>
      <c r="I6435" s="9" t="n"/>
      <c r="J6435" s="9" t="n"/>
      <c r="K6435" s="9" t="n"/>
      <c r="L6435" s="9">
        <f>IF(COUNTA($A6435:$K6435)=0,"",IF(AND(IFERROR($H6435,0)&gt;0,LEN(TRIM($K6435&amp;""))&gt;0,IFERROR(LOOKUP(2,1/((LISTS!$M$2:$M$13&lt;&gt;"")*ISNUMBER(SEARCH(LISTS!$M$2:$M$13,$I6435))),LISTS!$N$2:$N$13),"NO")="SI"),"SI","NO"))</f>
        <v/>
      </c>
      <c r="M6435" s="9">
        <f>IF(COUNTA($A6435:$K6435)=0,"",IF($K6435&lt;&gt;"",IF(COUNTIF($K$19:$K6435,$K6435)&gt;1,"SI","NO"),IF(COUNTIFS($A$19:$A6435,$A6435,$C$19:$C6435,$C6435,$J$19:$J6435,$J6435,$D$19:$D6435,$D6435)&gt;1,"SI","NO")))</f>
        <v/>
      </c>
      <c r="N6435" s="11">
        <f>IF(COUNTA($A6435:$K6435)=0,"",IF(AND($L6435="SI",$M6435="NO"),IFERROR($H6435,0),0))</f>
        <v/>
      </c>
      <c r="O6435" s="9">
        <f>IF(COUNTA($A6435:$K6435)=0,"",IF($M6435="SI","CUFE o factura duplicada dentro del reporte; no se suma dos veces",IF(IFERROR($H6435,0)&lt;=0,"DIAN reporta valor susceptible 0",IF($L6435="NO",IFERROR(LOOKUP(2,1/((LISTS!$M$2:$M$13&lt;&gt;"")*ISNUMBER(SEARCH(LISTS!$M$2:$M$13,$I6435))),LISTS!$O$2:$O$13),"Medio de pago no elegible o no identificado por DIAN"),"Apta automaticamente por pago electronico y base positiva"))))</f>
        <v/>
      </c>
    </row>
    <row r="6436">
      <c r="A6436" s="9" t="n"/>
      <c r="B6436" s="9" t="n"/>
      <c r="C6436" s="12" t="n"/>
      <c r="D6436" s="11" t="n"/>
      <c r="E6436" s="11" t="n"/>
      <c r="F6436" s="11" t="n"/>
      <c r="G6436" s="11" t="n"/>
      <c r="H6436" s="11" t="n"/>
      <c r="I6436" s="9" t="n"/>
      <c r="J6436" s="9" t="n"/>
      <c r="K6436" s="9" t="n"/>
      <c r="L6436" s="9">
        <f>IF(COUNTA($A6436:$K6436)=0,"",IF(AND(IFERROR($H6436,0)&gt;0,LEN(TRIM($K6436&amp;""))&gt;0,IFERROR(LOOKUP(2,1/((LISTS!$M$2:$M$13&lt;&gt;"")*ISNUMBER(SEARCH(LISTS!$M$2:$M$13,$I6436))),LISTS!$N$2:$N$13),"NO")="SI"),"SI","NO"))</f>
        <v/>
      </c>
      <c r="M6436" s="9">
        <f>IF(COUNTA($A6436:$K6436)=0,"",IF($K6436&lt;&gt;"",IF(COUNTIF($K$19:$K6436,$K6436)&gt;1,"SI","NO"),IF(COUNTIFS($A$19:$A6436,$A6436,$C$19:$C6436,$C6436,$J$19:$J6436,$J6436,$D$19:$D6436,$D6436)&gt;1,"SI","NO")))</f>
        <v/>
      </c>
      <c r="N6436" s="11">
        <f>IF(COUNTA($A6436:$K6436)=0,"",IF(AND($L6436="SI",$M6436="NO"),IFERROR($H6436,0),0))</f>
        <v/>
      </c>
      <c r="O6436" s="9">
        <f>IF(COUNTA($A6436:$K6436)=0,"",IF($M6436="SI","CUFE o factura duplicada dentro del reporte; no se suma dos veces",IF(IFERROR($H6436,0)&lt;=0,"DIAN reporta valor susceptible 0",IF($L6436="NO",IFERROR(LOOKUP(2,1/((LISTS!$M$2:$M$13&lt;&gt;"")*ISNUMBER(SEARCH(LISTS!$M$2:$M$13,$I6436))),LISTS!$O$2:$O$13),"Medio de pago no elegible o no identificado por DIAN"),"Apta automaticamente por pago electronico y base positiva"))))</f>
        <v/>
      </c>
    </row>
    <row r="6437">
      <c r="A6437" s="9" t="n"/>
      <c r="B6437" s="9" t="n"/>
      <c r="C6437" s="12" t="n"/>
      <c r="D6437" s="11" t="n"/>
      <c r="E6437" s="11" t="n"/>
      <c r="F6437" s="11" t="n"/>
      <c r="G6437" s="11" t="n"/>
      <c r="H6437" s="11" t="n"/>
      <c r="I6437" s="9" t="n"/>
      <c r="J6437" s="9" t="n"/>
      <c r="K6437" s="9" t="n"/>
      <c r="L6437" s="9">
        <f>IF(COUNTA($A6437:$K6437)=0,"",IF(AND(IFERROR($H6437,0)&gt;0,LEN(TRIM($K6437&amp;""))&gt;0,IFERROR(LOOKUP(2,1/((LISTS!$M$2:$M$13&lt;&gt;"")*ISNUMBER(SEARCH(LISTS!$M$2:$M$13,$I6437))),LISTS!$N$2:$N$13),"NO")="SI"),"SI","NO"))</f>
        <v/>
      </c>
      <c r="M6437" s="9">
        <f>IF(COUNTA($A6437:$K6437)=0,"",IF($K6437&lt;&gt;"",IF(COUNTIF($K$19:$K6437,$K6437)&gt;1,"SI","NO"),IF(COUNTIFS($A$19:$A6437,$A6437,$C$19:$C6437,$C6437,$J$19:$J6437,$J6437,$D$19:$D6437,$D6437)&gt;1,"SI","NO")))</f>
        <v/>
      </c>
      <c r="N6437" s="11">
        <f>IF(COUNTA($A6437:$K6437)=0,"",IF(AND($L6437="SI",$M6437="NO"),IFERROR($H6437,0),0))</f>
        <v/>
      </c>
      <c r="O6437" s="9">
        <f>IF(COUNTA($A6437:$K6437)=0,"",IF($M6437="SI","CUFE o factura duplicada dentro del reporte; no se suma dos veces",IF(IFERROR($H6437,0)&lt;=0,"DIAN reporta valor susceptible 0",IF($L6437="NO",IFERROR(LOOKUP(2,1/((LISTS!$M$2:$M$13&lt;&gt;"")*ISNUMBER(SEARCH(LISTS!$M$2:$M$13,$I6437))),LISTS!$O$2:$O$13),"Medio de pago no elegible o no identificado por DIAN"),"Apta automaticamente por pago electronico y base positiva"))))</f>
        <v/>
      </c>
    </row>
    <row r="6438">
      <c r="A6438" s="9" t="n"/>
      <c r="B6438" s="9" t="n"/>
      <c r="C6438" s="12" t="n"/>
      <c r="D6438" s="11" t="n"/>
      <c r="E6438" s="11" t="n"/>
      <c r="F6438" s="11" t="n"/>
      <c r="G6438" s="11" t="n"/>
      <c r="H6438" s="11" t="n"/>
      <c r="I6438" s="9" t="n"/>
      <c r="J6438" s="9" t="n"/>
      <c r="K6438" s="9" t="n"/>
      <c r="L6438" s="9">
        <f>IF(COUNTA($A6438:$K6438)=0,"",IF(AND(IFERROR($H6438,0)&gt;0,LEN(TRIM($K6438&amp;""))&gt;0,IFERROR(LOOKUP(2,1/((LISTS!$M$2:$M$13&lt;&gt;"")*ISNUMBER(SEARCH(LISTS!$M$2:$M$13,$I6438))),LISTS!$N$2:$N$13),"NO")="SI"),"SI","NO"))</f>
        <v/>
      </c>
      <c r="M6438" s="9">
        <f>IF(COUNTA($A6438:$K6438)=0,"",IF($K6438&lt;&gt;"",IF(COUNTIF($K$19:$K6438,$K6438)&gt;1,"SI","NO"),IF(COUNTIFS($A$19:$A6438,$A6438,$C$19:$C6438,$C6438,$J$19:$J6438,$J6438,$D$19:$D6438,$D6438)&gt;1,"SI","NO")))</f>
        <v/>
      </c>
      <c r="N6438" s="11">
        <f>IF(COUNTA($A6438:$K6438)=0,"",IF(AND($L6438="SI",$M6438="NO"),IFERROR($H6438,0),0))</f>
        <v/>
      </c>
      <c r="O6438" s="9">
        <f>IF(COUNTA($A6438:$K6438)=0,"",IF($M6438="SI","CUFE o factura duplicada dentro del reporte; no se suma dos veces",IF(IFERROR($H6438,0)&lt;=0,"DIAN reporta valor susceptible 0",IF($L6438="NO",IFERROR(LOOKUP(2,1/((LISTS!$M$2:$M$13&lt;&gt;"")*ISNUMBER(SEARCH(LISTS!$M$2:$M$13,$I6438))),LISTS!$O$2:$O$13),"Medio de pago no elegible o no identificado por DIAN"),"Apta automaticamente por pago electronico y base positiva"))))</f>
        <v/>
      </c>
    </row>
    <row r="6439">
      <c r="A6439" s="9" t="n"/>
      <c r="B6439" s="9" t="n"/>
      <c r="C6439" s="12" t="n"/>
      <c r="D6439" s="11" t="n"/>
      <c r="E6439" s="11" t="n"/>
      <c r="F6439" s="11" t="n"/>
      <c r="G6439" s="11" t="n"/>
      <c r="H6439" s="11" t="n"/>
      <c r="I6439" s="9" t="n"/>
      <c r="J6439" s="9" t="n"/>
      <c r="K6439" s="9" t="n"/>
      <c r="L6439" s="9">
        <f>IF(COUNTA($A6439:$K6439)=0,"",IF(AND(IFERROR($H6439,0)&gt;0,LEN(TRIM($K6439&amp;""))&gt;0,IFERROR(LOOKUP(2,1/((LISTS!$M$2:$M$13&lt;&gt;"")*ISNUMBER(SEARCH(LISTS!$M$2:$M$13,$I6439))),LISTS!$N$2:$N$13),"NO")="SI"),"SI","NO"))</f>
        <v/>
      </c>
      <c r="M6439" s="9">
        <f>IF(COUNTA($A6439:$K6439)=0,"",IF($K6439&lt;&gt;"",IF(COUNTIF($K$19:$K6439,$K6439)&gt;1,"SI","NO"),IF(COUNTIFS($A$19:$A6439,$A6439,$C$19:$C6439,$C6439,$J$19:$J6439,$J6439,$D$19:$D6439,$D6439)&gt;1,"SI","NO")))</f>
        <v/>
      </c>
      <c r="N6439" s="11">
        <f>IF(COUNTA($A6439:$K6439)=0,"",IF(AND($L6439="SI",$M6439="NO"),IFERROR($H6439,0),0))</f>
        <v/>
      </c>
      <c r="O6439" s="9">
        <f>IF(COUNTA($A6439:$K6439)=0,"",IF($M6439="SI","CUFE o factura duplicada dentro del reporte; no se suma dos veces",IF(IFERROR($H6439,0)&lt;=0,"DIAN reporta valor susceptible 0",IF($L6439="NO",IFERROR(LOOKUP(2,1/((LISTS!$M$2:$M$13&lt;&gt;"")*ISNUMBER(SEARCH(LISTS!$M$2:$M$13,$I6439))),LISTS!$O$2:$O$13),"Medio de pago no elegible o no identificado por DIAN"),"Apta automaticamente por pago electronico y base positiva"))))</f>
        <v/>
      </c>
    </row>
    <row r="6440">
      <c r="A6440" s="9" t="n"/>
      <c r="B6440" s="9" t="n"/>
      <c r="C6440" s="12" t="n"/>
      <c r="D6440" s="11" t="n"/>
      <c r="E6440" s="11" t="n"/>
      <c r="F6440" s="11" t="n"/>
      <c r="G6440" s="11" t="n"/>
      <c r="H6440" s="11" t="n"/>
      <c r="I6440" s="9" t="n"/>
      <c r="J6440" s="9" t="n"/>
      <c r="K6440" s="9" t="n"/>
      <c r="L6440" s="9">
        <f>IF(COUNTA($A6440:$K6440)=0,"",IF(AND(IFERROR($H6440,0)&gt;0,LEN(TRIM($K6440&amp;""))&gt;0,IFERROR(LOOKUP(2,1/((LISTS!$M$2:$M$13&lt;&gt;"")*ISNUMBER(SEARCH(LISTS!$M$2:$M$13,$I6440))),LISTS!$N$2:$N$13),"NO")="SI"),"SI","NO"))</f>
        <v/>
      </c>
      <c r="M6440" s="9">
        <f>IF(COUNTA($A6440:$K6440)=0,"",IF($K6440&lt;&gt;"",IF(COUNTIF($K$19:$K6440,$K6440)&gt;1,"SI","NO"),IF(COUNTIFS($A$19:$A6440,$A6440,$C$19:$C6440,$C6440,$J$19:$J6440,$J6440,$D$19:$D6440,$D6440)&gt;1,"SI","NO")))</f>
        <v/>
      </c>
      <c r="N6440" s="11">
        <f>IF(COUNTA($A6440:$K6440)=0,"",IF(AND($L6440="SI",$M6440="NO"),IFERROR($H6440,0),0))</f>
        <v/>
      </c>
      <c r="O6440" s="9">
        <f>IF(COUNTA($A6440:$K6440)=0,"",IF($M6440="SI","CUFE o factura duplicada dentro del reporte; no se suma dos veces",IF(IFERROR($H6440,0)&lt;=0,"DIAN reporta valor susceptible 0",IF($L6440="NO",IFERROR(LOOKUP(2,1/((LISTS!$M$2:$M$13&lt;&gt;"")*ISNUMBER(SEARCH(LISTS!$M$2:$M$13,$I6440))),LISTS!$O$2:$O$13),"Medio de pago no elegible o no identificado por DIAN"),"Apta automaticamente por pago electronico y base positiva"))))</f>
        <v/>
      </c>
    </row>
    <row r="6441">
      <c r="A6441" s="9" t="n"/>
      <c r="B6441" s="9" t="n"/>
      <c r="C6441" s="12" t="n"/>
      <c r="D6441" s="11" t="n"/>
      <c r="E6441" s="11" t="n"/>
      <c r="F6441" s="11" t="n"/>
      <c r="G6441" s="11" t="n"/>
      <c r="H6441" s="11" t="n"/>
      <c r="I6441" s="9" t="n"/>
      <c r="J6441" s="9" t="n"/>
      <c r="K6441" s="9" t="n"/>
      <c r="L6441" s="9">
        <f>IF(COUNTA($A6441:$K6441)=0,"",IF(AND(IFERROR($H6441,0)&gt;0,LEN(TRIM($K6441&amp;""))&gt;0,IFERROR(LOOKUP(2,1/((LISTS!$M$2:$M$13&lt;&gt;"")*ISNUMBER(SEARCH(LISTS!$M$2:$M$13,$I6441))),LISTS!$N$2:$N$13),"NO")="SI"),"SI","NO"))</f>
        <v/>
      </c>
      <c r="M6441" s="9">
        <f>IF(COUNTA($A6441:$K6441)=0,"",IF($K6441&lt;&gt;"",IF(COUNTIF($K$19:$K6441,$K6441)&gt;1,"SI","NO"),IF(COUNTIFS($A$19:$A6441,$A6441,$C$19:$C6441,$C6441,$J$19:$J6441,$J6441,$D$19:$D6441,$D6441)&gt;1,"SI","NO")))</f>
        <v/>
      </c>
      <c r="N6441" s="11">
        <f>IF(COUNTA($A6441:$K6441)=0,"",IF(AND($L6441="SI",$M6441="NO"),IFERROR($H6441,0),0))</f>
        <v/>
      </c>
      <c r="O6441" s="9">
        <f>IF(COUNTA($A6441:$K6441)=0,"",IF($M6441="SI","CUFE o factura duplicada dentro del reporte; no se suma dos veces",IF(IFERROR($H6441,0)&lt;=0,"DIAN reporta valor susceptible 0",IF($L6441="NO",IFERROR(LOOKUP(2,1/((LISTS!$M$2:$M$13&lt;&gt;"")*ISNUMBER(SEARCH(LISTS!$M$2:$M$13,$I6441))),LISTS!$O$2:$O$13),"Medio de pago no elegible o no identificado por DIAN"),"Apta automaticamente por pago electronico y base positiva"))))</f>
        <v/>
      </c>
    </row>
    <row r="6442">
      <c r="A6442" s="9" t="n"/>
      <c r="B6442" s="9" t="n"/>
      <c r="C6442" s="12" t="n"/>
      <c r="D6442" s="11" t="n"/>
      <c r="E6442" s="11" t="n"/>
      <c r="F6442" s="11" t="n"/>
      <c r="G6442" s="11" t="n"/>
      <c r="H6442" s="11" t="n"/>
      <c r="I6442" s="9" t="n"/>
      <c r="J6442" s="9" t="n"/>
      <c r="K6442" s="9" t="n"/>
      <c r="L6442" s="9">
        <f>IF(COUNTA($A6442:$K6442)=0,"",IF(AND(IFERROR($H6442,0)&gt;0,LEN(TRIM($K6442&amp;""))&gt;0,IFERROR(LOOKUP(2,1/((LISTS!$M$2:$M$13&lt;&gt;"")*ISNUMBER(SEARCH(LISTS!$M$2:$M$13,$I6442))),LISTS!$N$2:$N$13),"NO")="SI"),"SI","NO"))</f>
        <v/>
      </c>
      <c r="M6442" s="9">
        <f>IF(COUNTA($A6442:$K6442)=0,"",IF($K6442&lt;&gt;"",IF(COUNTIF($K$19:$K6442,$K6442)&gt;1,"SI","NO"),IF(COUNTIFS($A$19:$A6442,$A6442,$C$19:$C6442,$C6442,$J$19:$J6442,$J6442,$D$19:$D6442,$D6442)&gt;1,"SI","NO")))</f>
        <v/>
      </c>
      <c r="N6442" s="11">
        <f>IF(COUNTA($A6442:$K6442)=0,"",IF(AND($L6442="SI",$M6442="NO"),IFERROR($H6442,0),0))</f>
        <v/>
      </c>
      <c r="O6442" s="9">
        <f>IF(COUNTA($A6442:$K6442)=0,"",IF($M6442="SI","CUFE o factura duplicada dentro del reporte; no se suma dos veces",IF(IFERROR($H6442,0)&lt;=0,"DIAN reporta valor susceptible 0",IF($L6442="NO",IFERROR(LOOKUP(2,1/((LISTS!$M$2:$M$13&lt;&gt;"")*ISNUMBER(SEARCH(LISTS!$M$2:$M$13,$I6442))),LISTS!$O$2:$O$13),"Medio de pago no elegible o no identificado por DIAN"),"Apta automaticamente por pago electronico y base positiva"))))</f>
        <v/>
      </c>
    </row>
    <row r="6443">
      <c r="A6443" s="9" t="n"/>
      <c r="B6443" s="9" t="n"/>
      <c r="C6443" s="12" t="n"/>
      <c r="D6443" s="11" t="n"/>
      <c r="E6443" s="11" t="n"/>
      <c r="F6443" s="11" t="n"/>
      <c r="G6443" s="11" t="n"/>
      <c r="H6443" s="11" t="n"/>
      <c r="I6443" s="9" t="n"/>
      <c r="J6443" s="9" t="n"/>
      <c r="K6443" s="9" t="n"/>
      <c r="L6443" s="9">
        <f>IF(COUNTA($A6443:$K6443)=0,"",IF(AND(IFERROR($H6443,0)&gt;0,LEN(TRIM($K6443&amp;""))&gt;0,IFERROR(LOOKUP(2,1/((LISTS!$M$2:$M$13&lt;&gt;"")*ISNUMBER(SEARCH(LISTS!$M$2:$M$13,$I6443))),LISTS!$N$2:$N$13),"NO")="SI"),"SI","NO"))</f>
        <v/>
      </c>
      <c r="M6443" s="9">
        <f>IF(COUNTA($A6443:$K6443)=0,"",IF($K6443&lt;&gt;"",IF(COUNTIF($K$19:$K6443,$K6443)&gt;1,"SI","NO"),IF(COUNTIFS($A$19:$A6443,$A6443,$C$19:$C6443,$C6443,$J$19:$J6443,$J6443,$D$19:$D6443,$D6443)&gt;1,"SI","NO")))</f>
        <v/>
      </c>
      <c r="N6443" s="11">
        <f>IF(COUNTA($A6443:$K6443)=0,"",IF(AND($L6443="SI",$M6443="NO"),IFERROR($H6443,0),0))</f>
        <v/>
      </c>
      <c r="O6443" s="9">
        <f>IF(COUNTA($A6443:$K6443)=0,"",IF($M6443="SI","CUFE o factura duplicada dentro del reporte; no se suma dos veces",IF(IFERROR($H6443,0)&lt;=0,"DIAN reporta valor susceptible 0",IF($L6443="NO",IFERROR(LOOKUP(2,1/((LISTS!$M$2:$M$13&lt;&gt;"")*ISNUMBER(SEARCH(LISTS!$M$2:$M$13,$I6443))),LISTS!$O$2:$O$13),"Medio de pago no elegible o no identificado por DIAN"),"Apta automaticamente por pago electronico y base positiva"))))</f>
        <v/>
      </c>
    </row>
    <row r="6444">
      <c r="A6444" s="9" t="n"/>
      <c r="B6444" s="9" t="n"/>
      <c r="C6444" s="12" t="n"/>
      <c r="D6444" s="11" t="n"/>
      <c r="E6444" s="11" t="n"/>
      <c r="F6444" s="11" t="n"/>
      <c r="G6444" s="11" t="n"/>
      <c r="H6444" s="11" t="n"/>
      <c r="I6444" s="9" t="n"/>
      <c r="J6444" s="9" t="n"/>
      <c r="K6444" s="9" t="n"/>
      <c r="L6444" s="9">
        <f>IF(COUNTA($A6444:$K6444)=0,"",IF(AND(IFERROR($H6444,0)&gt;0,LEN(TRIM($K6444&amp;""))&gt;0,IFERROR(LOOKUP(2,1/((LISTS!$M$2:$M$13&lt;&gt;"")*ISNUMBER(SEARCH(LISTS!$M$2:$M$13,$I6444))),LISTS!$N$2:$N$13),"NO")="SI"),"SI","NO"))</f>
        <v/>
      </c>
      <c r="M6444" s="9">
        <f>IF(COUNTA($A6444:$K6444)=0,"",IF($K6444&lt;&gt;"",IF(COUNTIF($K$19:$K6444,$K6444)&gt;1,"SI","NO"),IF(COUNTIFS($A$19:$A6444,$A6444,$C$19:$C6444,$C6444,$J$19:$J6444,$J6444,$D$19:$D6444,$D6444)&gt;1,"SI","NO")))</f>
        <v/>
      </c>
      <c r="N6444" s="11">
        <f>IF(COUNTA($A6444:$K6444)=0,"",IF(AND($L6444="SI",$M6444="NO"),IFERROR($H6444,0),0))</f>
        <v/>
      </c>
      <c r="O6444" s="9">
        <f>IF(COUNTA($A6444:$K6444)=0,"",IF($M6444="SI","CUFE o factura duplicada dentro del reporte; no se suma dos veces",IF(IFERROR($H6444,0)&lt;=0,"DIAN reporta valor susceptible 0",IF($L6444="NO",IFERROR(LOOKUP(2,1/((LISTS!$M$2:$M$13&lt;&gt;"")*ISNUMBER(SEARCH(LISTS!$M$2:$M$13,$I6444))),LISTS!$O$2:$O$13),"Medio de pago no elegible o no identificado por DIAN"),"Apta automaticamente por pago electronico y base positiva"))))</f>
        <v/>
      </c>
    </row>
    <row r="6445">
      <c r="A6445" s="9" t="n"/>
      <c r="B6445" s="9" t="n"/>
      <c r="C6445" s="12" t="n"/>
      <c r="D6445" s="11" t="n"/>
      <c r="E6445" s="11" t="n"/>
      <c r="F6445" s="11" t="n"/>
      <c r="G6445" s="11" t="n"/>
      <c r="H6445" s="11" t="n"/>
      <c r="I6445" s="9" t="n"/>
      <c r="J6445" s="9" t="n"/>
      <c r="K6445" s="9" t="n"/>
      <c r="L6445" s="9">
        <f>IF(COUNTA($A6445:$K6445)=0,"",IF(AND(IFERROR($H6445,0)&gt;0,LEN(TRIM($K6445&amp;""))&gt;0,IFERROR(LOOKUP(2,1/((LISTS!$M$2:$M$13&lt;&gt;"")*ISNUMBER(SEARCH(LISTS!$M$2:$M$13,$I6445))),LISTS!$N$2:$N$13),"NO")="SI"),"SI","NO"))</f>
        <v/>
      </c>
      <c r="M6445" s="9">
        <f>IF(COUNTA($A6445:$K6445)=0,"",IF($K6445&lt;&gt;"",IF(COUNTIF($K$19:$K6445,$K6445)&gt;1,"SI","NO"),IF(COUNTIFS($A$19:$A6445,$A6445,$C$19:$C6445,$C6445,$J$19:$J6445,$J6445,$D$19:$D6445,$D6445)&gt;1,"SI","NO")))</f>
        <v/>
      </c>
      <c r="N6445" s="11">
        <f>IF(COUNTA($A6445:$K6445)=0,"",IF(AND($L6445="SI",$M6445="NO"),IFERROR($H6445,0),0))</f>
        <v/>
      </c>
      <c r="O6445" s="9">
        <f>IF(COUNTA($A6445:$K6445)=0,"",IF($M6445="SI","CUFE o factura duplicada dentro del reporte; no se suma dos veces",IF(IFERROR($H6445,0)&lt;=0,"DIAN reporta valor susceptible 0",IF($L6445="NO",IFERROR(LOOKUP(2,1/((LISTS!$M$2:$M$13&lt;&gt;"")*ISNUMBER(SEARCH(LISTS!$M$2:$M$13,$I6445))),LISTS!$O$2:$O$13),"Medio de pago no elegible o no identificado por DIAN"),"Apta automaticamente por pago electronico y base positiva"))))</f>
        <v/>
      </c>
    </row>
    <row r="6446">
      <c r="A6446" s="9" t="n"/>
      <c r="B6446" s="9" t="n"/>
      <c r="C6446" s="12" t="n"/>
      <c r="D6446" s="11" t="n"/>
      <c r="E6446" s="11" t="n"/>
      <c r="F6446" s="11" t="n"/>
      <c r="G6446" s="11" t="n"/>
      <c r="H6446" s="11" t="n"/>
      <c r="I6446" s="9" t="n"/>
      <c r="J6446" s="9" t="n"/>
      <c r="K6446" s="9" t="n"/>
      <c r="L6446" s="9">
        <f>IF(COUNTA($A6446:$K6446)=0,"",IF(AND(IFERROR($H6446,0)&gt;0,LEN(TRIM($K6446&amp;""))&gt;0,IFERROR(LOOKUP(2,1/((LISTS!$M$2:$M$13&lt;&gt;"")*ISNUMBER(SEARCH(LISTS!$M$2:$M$13,$I6446))),LISTS!$N$2:$N$13),"NO")="SI"),"SI","NO"))</f>
        <v/>
      </c>
      <c r="M6446" s="9">
        <f>IF(COUNTA($A6446:$K6446)=0,"",IF($K6446&lt;&gt;"",IF(COUNTIF($K$19:$K6446,$K6446)&gt;1,"SI","NO"),IF(COUNTIFS($A$19:$A6446,$A6446,$C$19:$C6446,$C6446,$J$19:$J6446,$J6446,$D$19:$D6446,$D6446)&gt;1,"SI","NO")))</f>
        <v/>
      </c>
      <c r="N6446" s="11">
        <f>IF(COUNTA($A6446:$K6446)=0,"",IF(AND($L6446="SI",$M6446="NO"),IFERROR($H6446,0),0))</f>
        <v/>
      </c>
      <c r="O6446" s="9">
        <f>IF(COUNTA($A6446:$K6446)=0,"",IF($M6446="SI","CUFE o factura duplicada dentro del reporte; no se suma dos veces",IF(IFERROR($H6446,0)&lt;=0,"DIAN reporta valor susceptible 0",IF($L6446="NO",IFERROR(LOOKUP(2,1/((LISTS!$M$2:$M$13&lt;&gt;"")*ISNUMBER(SEARCH(LISTS!$M$2:$M$13,$I6446))),LISTS!$O$2:$O$13),"Medio de pago no elegible o no identificado por DIAN"),"Apta automaticamente por pago electronico y base positiva"))))</f>
        <v/>
      </c>
    </row>
    <row r="6447">
      <c r="A6447" s="9" t="n"/>
      <c r="B6447" s="9" t="n"/>
      <c r="C6447" s="12" t="n"/>
      <c r="D6447" s="11" t="n"/>
      <c r="E6447" s="11" t="n"/>
      <c r="F6447" s="11" t="n"/>
      <c r="G6447" s="11" t="n"/>
      <c r="H6447" s="11" t="n"/>
      <c r="I6447" s="9" t="n"/>
      <c r="J6447" s="9" t="n"/>
      <c r="K6447" s="9" t="n"/>
      <c r="L6447" s="9">
        <f>IF(COUNTA($A6447:$K6447)=0,"",IF(AND(IFERROR($H6447,0)&gt;0,LEN(TRIM($K6447&amp;""))&gt;0,IFERROR(LOOKUP(2,1/((LISTS!$M$2:$M$13&lt;&gt;"")*ISNUMBER(SEARCH(LISTS!$M$2:$M$13,$I6447))),LISTS!$N$2:$N$13),"NO")="SI"),"SI","NO"))</f>
        <v/>
      </c>
      <c r="M6447" s="9">
        <f>IF(COUNTA($A6447:$K6447)=0,"",IF($K6447&lt;&gt;"",IF(COUNTIF($K$19:$K6447,$K6447)&gt;1,"SI","NO"),IF(COUNTIFS($A$19:$A6447,$A6447,$C$19:$C6447,$C6447,$J$19:$J6447,$J6447,$D$19:$D6447,$D6447)&gt;1,"SI","NO")))</f>
        <v/>
      </c>
      <c r="N6447" s="11">
        <f>IF(COUNTA($A6447:$K6447)=0,"",IF(AND($L6447="SI",$M6447="NO"),IFERROR($H6447,0),0))</f>
        <v/>
      </c>
      <c r="O6447" s="9">
        <f>IF(COUNTA($A6447:$K6447)=0,"",IF($M6447="SI","CUFE o factura duplicada dentro del reporte; no se suma dos veces",IF(IFERROR($H6447,0)&lt;=0,"DIAN reporta valor susceptible 0",IF($L6447="NO",IFERROR(LOOKUP(2,1/((LISTS!$M$2:$M$13&lt;&gt;"")*ISNUMBER(SEARCH(LISTS!$M$2:$M$13,$I6447))),LISTS!$O$2:$O$13),"Medio de pago no elegible o no identificado por DIAN"),"Apta automaticamente por pago electronico y base positiva"))))</f>
        <v/>
      </c>
    </row>
    <row r="6448">
      <c r="A6448" s="9" t="n"/>
      <c r="B6448" s="9" t="n"/>
      <c r="C6448" s="12" t="n"/>
      <c r="D6448" s="11" t="n"/>
      <c r="E6448" s="11" t="n"/>
      <c r="F6448" s="11" t="n"/>
      <c r="G6448" s="11" t="n"/>
      <c r="H6448" s="11" t="n"/>
      <c r="I6448" s="9" t="n"/>
      <c r="J6448" s="9" t="n"/>
      <c r="K6448" s="9" t="n"/>
      <c r="L6448" s="9">
        <f>IF(COUNTA($A6448:$K6448)=0,"",IF(AND(IFERROR($H6448,0)&gt;0,LEN(TRIM($K6448&amp;""))&gt;0,IFERROR(LOOKUP(2,1/((LISTS!$M$2:$M$13&lt;&gt;"")*ISNUMBER(SEARCH(LISTS!$M$2:$M$13,$I6448))),LISTS!$N$2:$N$13),"NO")="SI"),"SI","NO"))</f>
        <v/>
      </c>
      <c r="M6448" s="9">
        <f>IF(COUNTA($A6448:$K6448)=0,"",IF($K6448&lt;&gt;"",IF(COUNTIF($K$19:$K6448,$K6448)&gt;1,"SI","NO"),IF(COUNTIFS($A$19:$A6448,$A6448,$C$19:$C6448,$C6448,$J$19:$J6448,$J6448,$D$19:$D6448,$D6448)&gt;1,"SI","NO")))</f>
        <v/>
      </c>
      <c r="N6448" s="11">
        <f>IF(COUNTA($A6448:$K6448)=0,"",IF(AND($L6448="SI",$M6448="NO"),IFERROR($H6448,0),0))</f>
        <v/>
      </c>
      <c r="O6448" s="9">
        <f>IF(COUNTA($A6448:$K6448)=0,"",IF($M6448="SI","CUFE o factura duplicada dentro del reporte; no se suma dos veces",IF(IFERROR($H6448,0)&lt;=0,"DIAN reporta valor susceptible 0",IF($L6448="NO",IFERROR(LOOKUP(2,1/((LISTS!$M$2:$M$13&lt;&gt;"")*ISNUMBER(SEARCH(LISTS!$M$2:$M$13,$I6448))),LISTS!$O$2:$O$13),"Medio de pago no elegible o no identificado por DIAN"),"Apta automaticamente por pago electronico y base positiva"))))</f>
        <v/>
      </c>
    </row>
    <row r="6449">
      <c r="A6449" s="9" t="n"/>
      <c r="B6449" s="9" t="n"/>
      <c r="C6449" s="12" t="n"/>
      <c r="D6449" s="11" t="n"/>
      <c r="E6449" s="11" t="n"/>
      <c r="F6449" s="11" t="n"/>
      <c r="G6449" s="11" t="n"/>
      <c r="H6449" s="11" t="n"/>
      <c r="I6449" s="9" t="n"/>
      <c r="J6449" s="9" t="n"/>
      <c r="K6449" s="9" t="n"/>
      <c r="L6449" s="9">
        <f>IF(COUNTA($A6449:$K6449)=0,"",IF(AND(IFERROR($H6449,0)&gt;0,LEN(TRIM($K6449&amp;""))&gt;0,IFERROR(LOOKUP(2,1/((LISTS!$M$2:$M$13&lt;&gt;"")*ISNUMBER(SEARCH(LISTS!$M$2:$M$13,$I6449))),LISTS!$N$2:$N$13),"NO")="SI"),"SI","NO"))</f>
        <v/>
      </c>
      <c r="M6449" s="9">
        <f>IF(COUNTA($A6449:$K6449)=0,"",IF($K6449&lt;&gt;"",IF(COUNTIF($K$19:$K6449,$K6449)&gt;1,"SI","NO"),IF(COUNTIFS($A$19:$A6449,$A6449,$C$19:$C6449,$C6449,$J$19:$J6449,$J6449,$D$19:$D6449,$D6449)&gt;1,"SI","NO")))</f>
        <v/>
      </c>
      <c r="N6449" s="11">
        <f>IF(COUNTA($A6449:$K6449)=0,"",IF(AND($L6449="SI",$M6449="NO"),IFERROR($H6449,0),0))</f>
        <v/>
      </c>
      <c r="O6449" s="9">
        <f>IF(COUNTA($A6449:$K6449)=0,"",IF($M6449="SI","CUFE o factura duplicada dentro del reporte; no se suma dos veces",IF(IFERROR($H6449,0)&lt;=0,"DIAN reporta valor susceptible 0",IF($L6449="NO",IFERROR(LOOKUP(2,1/((LISTS!$M$2:$M$13&lt;&gt;"")*ISNUMBER(SEARCH(LISTS!$M$2:$M$13,$I6449))),LISTS!$O$2:$O$13),"Medio de pago no elegible o no identificado por DIAN"),"Apta automaticamente por pago electronico y base positiva"))))</f>
        <v/>
      </c>
    </row>
    <row r="6450">
      <c r="A6450" s="9" t="n"/>
      <c r="B6450" s="9" t="n"/>
      <c r="C6450" s="12" t="n"/>
      <c r="D6450" s="11" t="n"/>
      <c r="E6450" s="11" t="n"/>
      <c r="F6450" s="11" t="n"/>
      <c r="G6450" s="11" t="n"/>
      <c r="H6450" s="11" t="n"/>
      <c r="I6450" s="9" t="n"/>
      <c r="J6450" s="9" t="n"/>
      <c r="K6450" s="9" t="n"/>
      <c r="L6450" s="9">
        <f>IF(COUNTA($A6450:$K6450)=0,"",IF(AND(IFERROR($H6450,0)&gt;0,LEN(TRIM($K6450&amp;""))&gt;0,IFERROR(LOOKUP(2,1/((LISTS!$M$2:$M$13&lt;&gt;"")*ISNUMBER(SEARCH(LISTS!$M$2:$M$13,$I6450))),LISTS!$N$2:$N$13),"NO")="SI"),"SI","NO"))</f>
        <v/>
      </c>
      <c r="M6450" s="9">
        <f>IF(COUNTA($A6450:$K6450)=0,"",IF($K6450&lt;&gt;"",IF(COUNTIF($K$19:$K6450,$K6450)&gt;1,"SI","NO"),IF(COUNTIFS($A$19:$A6450,$A6450,$C$19:$C6450,$C6450,$J$19:$J6450,$J6450,$D$19:$D6450,$D6450)&gt;1,"SI","NO")))</f>
        <v/>
      </c>
      <c r="N6450" s="11">
        <f>IF(COUNTA($A6450:$K6450)=0,"",IF(AND($L6450="SI",$M6450="NO"),IFERROR($H6450,0),0))</f>
        <v/>
      </c>
      <c r="O6450" s="9">
        <f>IF(COUNTA($A6450:$K6450)=0,"",IF($M6450="SI","CUFE o factura duplicada dentro del reporte; no se suma dos veces",IF(IFERROR($H6450,0)&lt;=0,"DIAN reporta valor susceptible 0",IF($L6450="NO",IFERROR(LOOKUP(2,1/((LISTS!$M$2:$M$13&lt;&gt;"")*ISNUMBER(SEARCH(LISTS!$M$2:$M$13,$I6450))),LISTS!$O$2:$O$13),"Medio de pago no elegible o no identificado por DIAN"),"Apta automaticamente por pago electronico y base positiva"))))</f>
        <v/>
      </c>
    </row>
    <row r="6451">
      <c r="A6451" s="9" t="n"/>
      <c r="B6451" s="9" t="n"/>
      <c r="C6451" s="12" t="n"/>
      <c r="D6451" s="11" t="n"/>
      <c r="E6451" s="11" t="n"/>
      <c r="F6451" s="11" t="n"/>
      <c r="G6451" s="11" t="n"/>
      <c r="H6451" s="11" t="n"/>
      <c r="I6451" s="9" t="n"/>
      <c r="J6451" s="9" t="n"/>
      <c r="K6451" s="9" t="n"/>
      <c r="L6451" s="9">
        <f>IF(COUNTA($A6451:$K6451)=0,"",IF(AND(IFERROR($H6451,0)&gt;0,LEN(TRIM($K6451&amp;""))&gt;0,IFERROR(LOOKUP(2,1/((LISTS!$M$2:$M$13&lt;&gt;"")*ISNUMBER(SEARCH(LISTS!$M$2:$M$13,$I6451))),LISTS!$N$2:$N$13),"NO")="SI"),"SI","NO"))</f>
        <v/>
      </c>
      <c r="M6451" s="9">
        <f>IF(COUNTA($A6451:$K6451)=0,"",IF($K6451&lt;&gt;"",IF(COUNTIF($K$19:$K6451,$K6451)&gt;1,"SI","NO"),IF(COUNTIFS($A$19:$A6451,$A6451,$C$19:$C6451,$C6451,$J$19:$J6451,$J6451,$D$19:$D6451,$D6451)&gt;1,"SI","NO")))</f>
        <v/>
      </c>
      <c r="N6451" s="11">
        <f>IF(COUNTA($A6451:$K6451)=0,"",IF(AND($L6451="SI",$M6451="NO"),IFERROR($H6451,0),0))</f>
        <v/>
      </c>
      <c r="O6451" s="9">
        <f>IF(COUNTA($A6451:$K6451)=0,"",IF($M6451="SI","CUFE o factura duplicada dentro del reporte; no se suma dos veces",IF(IFERROR($H6451,0)&lt;=0,"DIAN reporta valor susceptible 0",IF($L6451="NO",IFERROR(LOOKUP(2,1/((LISTS!$M$2:$M$13&lt;&gt;"")*ISNUMBER(SEARCH(LISTS!$M$2:$M$13,$I6451))),LISTS!$O$2:$O$13),"Medio de pago no elegible o no identificado por DIAN"),"Apta automaticamente por pago electronico y base positiva"))))</f>
        <v/>
      </c>
    </row>
    <row r="6452">
      <c r="A6452" s="9" t="n"/>
      <c r="B6452" s="9" t="n"/>
      <c r="C6452" s="12" t="n"/>
      <c r="D6452" s="11" t="n"/>
      <c r="E6452" s="11" t="n"/>
      <c r="F6452" s="11" t="n"/>
      <c r="G6452" s="11" t="n"/>
      <c r="H6452" s="11" t="n"/>
      <c r="I6452" s="9" t="n"/>
      <c r="J6452" s="9" t="n"/>
      <c r="K6452" s="9" t="n"/>
      <c r="L6452" s="9">
        <f>IF(COUNTA($A6452:$K6452)=0,"",IF(AND(IFERROR($H6452,0)&gt;0,LEN(TRIM($K6452&amp;""))&gt;0,IFERROR(LOOKUP(2,1/((LISTS!$M$2:$M$13&lt;&gt;"")*ISNUMBER(SEARCH(LISTS!$M$2:$M$13,$I6452))),LISTS!$N$2:$N$13),"NO")="SI"),"SI","NO"))</f>
        <v/>
      </c>
      <c r="M6452" s="9">
        <f>IF(COUNTA($A6452:$K6452)=0,"",IF($K6452&lt;&gt;"",IF(COUNTIF($K$19:$K6452,$K6452)&gt;1,"SI","NO"),IF(COUNTIFS($A$19:$A6452,$A6452,$C$19:$C6452,$C6452,$J$19:$J6452,$J6452,$D$19:$D6452,$D6452)&gt;1,"SI","NO")))</f>
        <v/>
      </c>
      <c r="N6452" s="11">
        <f>IF(COUNTA($A6452:$K6452)=0,"",IF(AND($L6452="SI",$M6452="NO"),IFERROR($H6452,0),0))</f>
        <v/>
      </c>
      <c r="O6452" s="9">
        <f>IF(COUNTA($A6452:$K6452)=0,"",IF($M6452="SI","CUFE o factura duplicada dentro del reporte; no se suma dos veces",IF(IFERROR($H6452,0)&lt;=0,"DIAN reporta valor susceptible 0",IF($L6452="NO",IFERROR(LOOKUP(2,1/((LISTS!$M$2:$M$13&lt;&gt;"")*ISNUMBER(SEARCH(LISTS!$M$2:$M$13,$I6452))),LISTS!$O$2:$O$13),"Medio de pago no elegible o no identificado por DIAN"),"Apta automaticamente por pago electronico y base positiva"))))</f>
        <v/>
      </c>
    </row>
    <row r="6453">
      <c r="A6453" s="9" t="n"/>
      <c r="B6453" s="9" t="n"/>
      <c r="C6453" s="12" t="n"/>
      <c r="D6453" s="11" t="n"/>
      <c r="E6453" s="11" t="n"/>
      <c r="F6453" s="11" t="n"/>
      <c r="G6453" s="11" t="n"/>
      <c r="H6453" s="11" t="n"/>
      <c r="I6453" s="9" t="n"/>
      <c r="J6453" s="9" t="n"/>
      <c r="K6453" s="9" t="n"/>
      <c r="L6453" s="9">
        <f>IF(COUNTA($A6453:$K6453)=0,"",IF(AND(IFERROR($H6453,0)&gt;0,LEN(TRIM($K6453&amp;""))&gt;0,IFERROR(LOOKUP(2,1/((LISTS!$M$2:$M$13&lt;&gt;"")*ISNUMBER(SEARCH(LISTS!$M$2:$M$13,$I6453))),LISTS!$N$2:$N$13),"NO")="SI"),"SI","NO"))</f>
        <v/>
      </c>
      <c r="M6453" s="9">
        <f>IF(COUNTA($A6453:$K6453)=0,"",IF($K6453&lt;&gt;"",IF(COUNTIF($K$19:$K6453,$K6453)&gt;1,"SI","NO"),IF(COUNTIFS($A$19:$A6453,$A6453,$C$19:$C6453,$C6453,$J$19:$J6453,$J6453,$D$19:$D6453,$D6453)&gt;1,"SI","NO")))</f>
        <v/>
      </c>
      <c r="N6453" s="11">
        <f>IF(COUNTA($A6453:$K6453)=0,"",IF(AND($L6453="SI",$M6453="NO"),IFERROR($H6453,0),0))</f>
        <v/>
      </c>
      <c r="O6453" s="9">
        <f>IF(COUNTA($A6453:$K6453)=0,"",IF($M6453="SI","CUFE o factura duplicada dentro del reporte; no se suma dos veces",IF(IFERROR($H6453,0)&lt;=0,"DIAN reporta valor susceptible 0",IF($L6453="NO",IFERROR(LOOKUP(2,1/((LISTS!$M$2:$M$13&lt;&gt;"")*ISNUMBER(SEARCH(LISTS!$M$2:$M$13,$I6453))),LISTS!$O$2:$O$13),"Medio de pago no elegible o no identificado por DIAN"),"Apta automaticamente por pago electronico y base positiva"))))</f>
        <v/>
      </c>
    </row>
    <row r="6454">
      <c r="A6454" s="9" t="n"/>
      <c r="B6454" s="9" t="n"/>
      <c r="C6454" s="12" t="n"/>
      <c r="D6454" s="11" t="n"/>
      <c r="E6454" s="11" t="n"/>
      <c r="F6454" s="11" t="n"/>
      <c r="G6454" s="11" t="n"/>
      <c r="H6454" s="11" t="n"/>
      <c r="I6454" s="9" t="n"/>
      <c r="J6454" s="9" t="n"/>
      <c r="K6454" s="9" t="n"/>
      <c r="L6454" s="9">
        <f>IF(COUNTA($A6454:$K6454)=0,"",IF(AND(IFERROR($H6454,0)&gt;0,LEN(TRIM($K6454&amp;""))&gt;0,IFERROR(LOOKUP(2,1/((LISTS!$M$2:$M$13&lt;&gt;"")*ISNUMBER(SEARCH(LISTS!$M$2:$M$13,$I6454))),LISTS!$N$2:$N$13),"NO")="SI"),"SI","NO"))</f>
        <v/>
      </c>
      <c r="M6454" s="9">
        <f>IF(COUNTA($A6454:$K6454)=0,"",IF($K6454&lt;&gt;"",IF(COUNTIF($K$19:$K6454,$K6454)&gt;1,"SI","NO"),IF(COUNTIFS($A$19:$A6454,$A6454,$C$19:$C6454,$C6454,$J$19:$J6454,$J6454,$D$19:$D6454,$D6454)&gt;1,"SI","NO")))</f>
        <v/>
      </c>
      <c r="N6454" s="11">
        <f>IF(COUNTA($A6454:$K6454)=0,"",IF(AND($L6454="SI",$M6454="NO"),IFERROR($H6454,0),0))</f>
        <v/>
      </c>
      <c r="O6454" s="9">
        <f>IF(COUNTA($A6454:$K6454)=0,"",IF($M6454="SI","CUFE o factura duplicada dentro del reporte; no se suma dos veces",IF(IFERROR($H6454,0)&lt;=0,"DIAN reporta valor susceptible 0",IF($L6454="NO",IFERROR(LOOKUP(2,1/((LISTS!$M$2:$M$13&lt;&gt;"")*ISNUMBER(SEARCH(LISTS!$M$2:$M$13,$I6454))),LISTS!$O$2:$O$13),"Medio de pago no elegible o no identificado por DIAN"),"Apta automaticamente por pago electronico y base positiva"))))</f>
        <v/>
      </c>
    </row>
    <row r="6455">
      <c r="A6455" s="9" t="n"/>
      <c r="B6455" s="9" t="n"/>
      <c r="C6455" s="12" t="n"/>
      <c r="D6455" s="11" t="n"/>
      <c r="E6455" s="11" t="n"/>
      <c r="F6455" s="11" t="n"/>
      <c r="G6455" s="11" t="n"/>
      <c r="H6455" s="11" t="n"/>
      <c r="I6455" s="9" t="n"/>
      <c r="J6455" s="9" t="n"/>
      <c r="K6455" s="9" t="n"/>
      <c r="L6455" s="9">
        <f>IF(COUNTA($A6455:$K6455)=0,"",IF(AND(IFERROR($H6455,0)&gt;0,LEN(TRIM($K6455&amp;""))&gt;0,IFERROR(LOOKUP(2,1/((LISTS!$M$2:$M$13&lt;&gt;"")*ISNUMBER(SEARCH(LISTS!$M$2:$M$13,$I6455))),LISTS!$N$2:$N$13),"NO")="SI"),"SI","NO"))</f>
        <v/>
      </c>
      <c r="M6455" s="9">
        <f>IF(COUNTA($A6455:$K6455)=0,"",IF($K6455&lt;&gt;"",IF(COUNTIF($K$19:$K6455,$K6455)&gt;1,"SI","NO"),IF(COUNTIFS($A$19:$A6455,$A6455,$C$19:$C6455,$C6455,$J$19:$J6455,$J6455,$D$19:$D6455,$D6455)&gt;1,"SI","NO")))</f>
        <v/>
      </c>
      <c r="N6455" s="11">
        <f>IF(COUNTA($A6455:$K6455)=0,"",IF(AND($L6455="SI",$M6455="NO"),IFERROR($H6455,0),0))</f>
        <v/>
      </c>
      <c r="O6455" s="9">
        <f>IF(COUNTA($A6455:$K6455)=0,"",IF($M6455="SI","CUFE o factura duplicada dentro del reporte; no se suma dos veces",IF(IFERROR($H6455,0)&lt;=0,"DIAN reporta valor susceptible 0",IF($L6455="NO",IFERROR(LOOKUP(2,1/((LISTS!$M$2:$M$13&lt;&gt;"")*ISNUMBER(SEARCH(LISTS!$M$2:$M$13,$I6455))),LISTS!$O$2:$O$13),"Medio de pago no elegible o no identificado por DIAN"),"Apta automaticamente por pago electronico y base positiva"))))</f>
        <v/>
      </c>
    </row>
    <row r="6456">
      <c r="A6456" s="9" t="n"/>
      <c r="B6456" s="9" t="n"/>
      <c r="C6456" s="12" t="n"/>
      <c r="D6456" s="11" t="n"/>
      <c r="E6456" s="11" t="n"/>
      <c r="F6456" s="11" t="n"/>
      <c r="G6456" s="11" t="n"/>
      <c r="H6456" s="11" t="n"/>
      <c r="I6456" s="9" t="n"/>
      <c r="J6456" s="9" t="n"/>
      <c r="K6456" s="9" t="n"/>
      <c r="L6456" s="9">
        <f>IF(COUNTA($A6456:$K6456)=0,"",IF(AND(IFERROR($H6456,0)&gt;0,LEN(TRIM($K6456&amp;""))&gt;0,IFERROR(LOOKUP(2,1/((LISTS!$M$2:$M$13&lt;&gt;"")*ISNUMBER(SEARCH(LISTS!$M$2:$M$13,$I6456))),LISTS!$N$2:$N$13),"NO")="SI"),"SI","NO"))</f>
        <v/>
      </c>
      <c r="M6456" s="9">
        <f>IF(COUNTA($A6456:$K6456)=0,"",IF($K6456&lt;&gt;"",IF(COUNTIF($K$19:$K6456,$K6456)&gt;1,"SI","NO"),IF(COUNTIFS($A$19:$A6456,$A6456,$C$19:$C6456,$C6456,$J$19:$J6456,$J6456,$D$19:$D6456,$D6456)&gt;1,"SI","NO")))</f>
        <v/>
      </c>
      <c r="N6456" s="11">
        <f>IF(COUNTA($A6456:$K6456)=0,"",IF(AND($L6456="SI",$M6456="NO"),IFERROR($H6456,0),0))</f>
        <v/>
      </c>
      <c r="O6456" s="9">
        <f>IF(COUNTA($A6456:$K6456)=0,"",IF($M6456="SI","CUFE o factura duplicada dentro del reporte; no se suma dos veces",IF(IFERROR($H6456,0)&lt;=0,"DIAN reporta valor susceptible 0",IF($L6456="NO",IFERROR(LOOKUP(2,1/((LISTS!$M$2:$M$13&lt;&gt;"")*ISNUMBER(SEARCH(LISTS!$M$2:$M$13,$I6456))),LISTS!$O$2:$O$13),"Medio de pago no elegible o no identificado por DIAN"),"Apta automaticamente por pago electronico y base positiva"))))</f>
        <v/>
      </c>
    </row>
    <row r="6457">
      <c r="A6457" s="9" t="n"/>
      <c r="B6457" s="9" t="n"/>
      <c r="C6457" s="12" t="n"/>
      <c r="D6457" s="11" t="n"/>
      <c r="E6457" s="11" t="n"/>
      <c r="F6457" s="11" t="n"/>
      <c r="G6457" s="11" t="n"/>
      <c r="H6457" s="11" t="n"/>
      <c r="I6457" s="9" t="n"/>
      <c r="J6457" s="9" t="n"/>
      <c r="K6457" s="9" t="n"/>
      <c r="L6457" s="9">
        <f>IF(COUNTA($A6457:$K6457)=0,"",IF(AND(IFERROR($H6457,0)&gt;0,LEN(TRIM($K6457&amp;""))&gt;0,IFERROR(LOOKUP(2,1/((LISTS!$M$2:$M$13&lt;&gt;"")*ISNUMBER(SEARCH(LISTS!$M$2:$M$13,$I6457))),LISTS!$N$2:$N$13),"NO")="SI"),"SI","NO"))</f>
        <v/>
      </c>
      <c r="M6457" s="9">
        <f>IF(COUNTA($A6457:$K6457)=0,"",IF($K6457&lt;&gt;"",IF(COUNTIF($K$19:$K6457,$K6457)&gt;1,"SI","NO"),IF(COUNTIFS($A$19:$A6457,$A6457,$C$19:$C6457,$C6457,$J$19:$J6457,$J6457,$D$19:$D6457,$D6457)&gt;1,"SI","NO")))</f>
        <v/>
      </c>
      <c r="N6457" s="11">
        <f>IF(COUNTA($A6457:$K6457)=0,"",IF(AND($L6457="SI",$M6457="NO"),IFERROR($H6457,0),0))</f>
        <v/>
      </c>
      <c r="O6457" s="9">
        <f>IF(COUNTA($A6457:$K6457)=0,"",IF($M6457="SI","CUFE o factura duplicada dentro del reporte; no se suma dos veces",IF(IFERROR($H6457,0)&lt;=0,"DIAN reporta valor susceptible 0",IF($L6457="NO",IFERROR(LOOKUP(2,1/((LISTS!$M$2:$M$13&lt;&gt;"")*ISNUMBER(SEARCH(LISTS!$M$2:$M$13,$I6457))),LISTS!$O$2:$O$13),"Medio de pago no elegible o no identificado por DIAN"),"Apta automaticamente por pago electronico y base positiva"))))</f>
        <v/>
      </c>
    </row>
    <row r="6458">
      <c r="A6458" s="9" t="n"/>
      <c r="B6458" s="9" t="n"/>
      <c r="C6458" s="12" t="n"/>
      <c r="D6458" s="11" t="n"/>
      <c r="E6458" s="11" t="n"/>
      <c r="F6458" s="11" t="n"/>
      <c r="G6458" s="11" t="n"/>
      <c r="H6458" s="11" t="n"/>
      <c r="I6458" s="9" t="n"/>
      <c r="J6458" s="9" t="n"/>
      <c r="K6458" s="9" t="n"/>
      <c r="L6458" s="9">
        <f>IF(COUNTA($A6458:$K6458)=0,"",IF(AND(IFERROR($H6458,0)&gt;0,LEN(TRIM($K6458&amp;""))&gt;0,IFERROR(LOOKUP(2,1/((LISTS!$M$2:$M$13&lt;&gt;"")*ISNUMBER(SEARCH(LISTS!$M$2:$M$13,$I6458))),LISTS!$N$2:$N$13),"NO")="SI"),"SI","NO"))</f>
        <v/>
      </c>
      <c r="M6458" s="9">
        <f>IF(COUNTA($A6458:$K6458)=0,"",IF($K6458&lt;&gt;"",IF(COUNTIF($K$19:$K6458,$K6458)&gt;1,"SI","NO"),IF(COUNTIFS($A$19:$A6458,$A6458,$C$19:$C6458,$C6458,$J$19:$J6458,$J6458,$D$19:$D6458,$D6458)&gt;1,"SI","NO")))</f>
        <v/>
      </c>
      <c r="N6458" s="11">
        <f>IF(COUNTA($A6458:$K6458)=0,"",IF(AND($L6458="SI",$M6458="NO"),IFERROR($H6458,0),0))</f>
        <v/>
      </c>
      <c r="O6458" s="9">
        <f>IF(COUNTA($A6458:$K6458)=0,"",IF($M6458="SI","CUFE o factura duplicada dentro del reporte; no se suma dos veces",IF(IFERROR($H6458,0)&lt;=0,"DIAN reporta valor susceptible 0",IF($L6458="NO",IFERROR(LOOKUP(2,1/((LISTS!$M$2:$M$13&lt;&gt;"")*ISNUMBER(SEARCH(LISTS!$M$2:$M$13,$I6458))),LISTS!$O$2:$O$13),"Medio de pago no elegible o no identificado por DIAN"),"Apta automaticamente por pago electronico y base positiva"))))</f>
        <v/>
      </c>
    </row>
    <row r="6459">
      <c r="A6459" s="9" t="n"/>
      <c r="B6459" s="9" t="n"/>
      <c r="C6459" s="12" t="n"/>
      <c r="D6459" s="11" t="n"/>
      <c r="E6459" s="11" t="n"/>
      <c r="F6459" s="11" t="n"/>
      <c r="G6459" s="11" t="n"/>
      <c r="H6459" s="11" t="n"/>
      <c r="I6459" s="9" t="n"/>
      <c r="J6459" s="9" t="n"/>
      <c r="K6459" s="9" t="n"/>
      <c r="L6459" s="9">
        <f>IF(COUNTA($A6459:$K6459)=0,"",IF(AND(IFERROR($H6459,0)&gt;0,LEN(TRIM($K6459&amp;""))&gt;0,IFERROR(LOOKUP(2,1/((LISTS!$M$2:$M$13&lt;&gt;"")*ISNUMBER(SEARCH(LISTS!$M$2:$M$13,$I6459))),LISTS!$N$2:$N$13),"NO")="SI"),"SI","NO"))</f>
        <v/>
      </c>
      <c r="M6459" s="9">
        <f>IF(COUNTA($A6459:$K6459)=0,"",IF($K6459&lt;&gt;"",IF(COUNTIF($K$19:$K6459,$K6459)&gt;1,"SI","NO"),IF(COUNTIFS($A$19:$A6459,$A6459,$C$19:$C6459,$C6459,$J$19:$J6459,$J6459,$D$19:$D6459,$D6459)&gt;1,"SI","NO")))</f>
        <v/>
      </c>
      <c r="N6459" s="11">
        <f>IF(COUNTA($A6459:$K6459)=0,"",IF(AND($L6459="SI",$M6459="NO"),IFERROR($H6459,0),0))</f>
        <v/>
      </c>
      <c r="O6459" s="9">
        <f>IF(COUNTA($A6459:$K6459)=0,"",IF($M6459="SI","CUFE o factura duplicada dentro del reporte; no se suma dos veces",IF(IFERROR($H6459,0)&lt;=0,"DIAN reporta valor susceptible 0",IF($L6459="NO",IFERROR(LOOKUP(2,1/((LISTS!$M$2:$M$13&lt;&gt;"")*ISNUMBER(SEARCH(LISTS!$M$2:$M$13,$I6459))),LISTS!$O$2:$O$13),"Medio de pago no elegible o no identificado por DIAN"),"Apta automaticamente por pago electronico y base positiva"))))</f>
        <v/>
      </c>
    </row>
    <row r="6460">
      <c r="A6460" s="9" t="n"/>
      <c r="B6460" s="9" t="n"/>
      <c r="C6460" s="12" t="n"/>
      <c r="D6460" s="11" t="n"/>
      <c r="E6460" s="11" t="n"/>
      <c r="F6460" s="11" t="n"/>
      <c r="G6460" s="11" t="n"/>
      <c r="H6460" s="11" t="n"/>
      <c r="I6460" s="9" t="n"/>
      <c r="J6460" s="9" t="n"/>
      <c r="K6460" s="9" t="n"/>
      <c r="L6460" s="9">
        <f>IF(COUNTA($A6460:$K6460)=0,"",IF(AND(IFERROR($H6460,0)&gt;0,LEN(TRIM($K6460&amp;""))&gt;0,IFERROR(LOOKUP(2,1/((LISTS!$M$2:$M$13&lt;&gt;"")*ISNUMBER(SEARCH(LISTS!$M$2:$M$13,$I6460))),LISTS!$N$2:$N$13),"NO")="SI"),"SI","NO"))</f>
        <v/>
      </c>
      <c r="M6460" s="9">
        <f>IF(COUNTA($A6460:$K6460)=0,"",IF($K6460&lt;&gt;"",IF(COUNTIF($K$19:$K6460,$K6460)&gt;1,"SI","NO"),IF(COUNTIFS($A$19:$A6460,$A6460,$C$19:$C6460,$C6460,$J$19:$J6460,$J6460,$D$19:$D6460,$D6460)&gt;1,"SI","NO")))</f>
        <v/>
      </c>
      <c r="N6460" s="11">
        <f>IF(COUNTA($A6460:$K6460)=0,"",IF(AND($L6460="SI",$M6460="NO"),IFERROR($H6460,0),0))</f>
        <v/>
      </c>
      <c r="O6460" s="9">
        <f>IF(COUNTA($A6460:$K6460)=0,"",IF($M6460="SI","CUFE o factura duplicada dentro del reporte; no se suma dos veces",IF(IFERROR($H6460,0)&lt;=0,"DIAN reporta valor susceptible 0",IF($L6460="NO",IFERROR(LOOKUP(2,1/((LISTS!$M$2:$M$13&lt;&gt;"")*ISNUMBER(SEARCH(LISTS!$M$2:$M$13,$I6460))),LISTS!$O$2:$O$13),"Medio de pago no elegible o no identificado por DIAN"),"Apta automaticamente por pago electronico y base positiva"))))</f>
        <v/>
      </c>
    </row>
    <row r="6461">
      <c r="A6461" s="9" t="n"/>
      <c r="B6461" s="9" t="n"/>
      <c r="C6461" s="12" t="n"/>
      <c r="D6461" s="11" t="n"/>
      <c r="E6461" s="11" t="n"/>
      <c r="F6461" s="11" t="n"/>
      <c r="G6461" s="11" t="n"/>
      <c r="H6461" s="11" t="n"/>
      <c r="I6461" s="9" t="n"/>
      <c r="J6461" s="9" t="n"/>
      <c r="K6461" s="9" t="n"/>
      <c r="L6461" s="9">
        <f>IF(COUNTA($A6461:$K6461)=0,"",IF(AND(IFERROR($H6461,0)&gt;0,LEN(TRIM($K6461&amp;""))&gt;0,IFERROR(LOOKUP(2,1/((LISTS!$M$2:$M$13&lt;&gt;"")*ISNUMBER(SEARCH(LISTS!$M$2:$M$13,$I6461))),LISTS!$N$2:$N$13),"NO")="SI"),"SI","NO"))</f>
        <v/>
      </c>
      <c r="M6461" s="9">
        <f>IF(COUNTA($A6461:$K6461)=0,"",IF($K6461&lt;&gt;"",IF(COUNTIF($K$19:$K6461,$K6461)&gt;1,"SI","NO"),IF(COUNTIFS($A$19:$A6461,$A6461,$C$19:$C6461,$C6461,$J$19:$J6461,$J6461,$D$19:$D6461,$D6461)&gt;1,"SI","NO")))</f>
        <v/>
      </c>
      <c r="N6461" s="11">
        <f>IF(COUNTA($A6461:$K6461)=0,"",IF(AND($L6461="SI",$M6461="NO"),IFERROR($H6461,0),0))</f>
        <v/>
      </c>
      <c r="O6461" s="9">
        <f>IF(COUNTA($A6461:$K6461)=0,"",IF($M6461="SI","CUFE o factura duplicada dentro del reporte; no se suma dos veces",IF(IFERROR($H6461,0)&lt;=0,"DIAN reporta valor susceptible 0",IF($L6461="NO",IFERROR(LOOKUP(2,1/((LISTS!$M$2:$M$13&lt;&gt;"")*ISNUMBER(SEARCH(LISTS!$M$2:$M$13,$I6461))),LISTS!$O$2:$O$13),"Medio de pago no elegible o no identificado por DIAN"),"Apta automaticamente por pago electronico y base positiva"))))</f>
        <v/>
      </c>
    </row>
    <row r="6462">
      <c r="A6462" s="9" t="n"/>
      <c r="B6462" s="9" t="n"/>
      <c r="C6462" s="12" t="n"/>
      <c r="D6462" s="11" t="n"/>
      <c r="E6462" s="11" t="n"/>
      <c r="F6462" s="11" t="n"/>
      <c r="G6462" s="11" t="n"/>
      <c r="H6462" s="11" t="n"/>
      <c r="I6462" s="9" t="n"/>
      <c r="J6462" s="9" t="n"/>
      <c r="K6462" s="9" t="n"/>
      <c r="L6462" s="9">
        <f>IF(COUNTA($A6462:$K6462)=0,"",IF(AND(IFERROR($H6462,0)&gt;0,LEN(TRIM($K6462&amp;""))&gt;0,IFERROR(LOOKUP(2,1/((LISTS!$M$2:$M$13&lt;&gt;"")*ISNUMBER(SEARCH(LISTS!$M$2:$M$13,$I6462))),LISTS!$N$2:$N$13),"NO")="SI"),"SI","NO"))</f>
        <v/>
      </c>
      <c r="M6462" s="9">
        <f>IF(COUNTA($A6462:$K6462)=0,"",IF($K6462&lt;&gt;"",IF(COUNTIF($K$19:$K6462,$K6462)&gt;1,"SI","NO"),IF(COUNTIFS($A$19:$A6462,$A6462,$C$19:$C6462,$C6462,$J$19:$J6462,$J6462,$D$19:$D6462,$D6462)&gt;1,"SI","NO")))</f>
        <v/>
      </c>
      <c r="N6462" s="11">
        <f>IF(COUNTA($A6462:$K6462)=0,"",IF(AND($L6462="SI",$M6462="NO"),IFERROR($H6462,0),0))</f>
        <v/>
      </c>
      <c r="O6462" s="9">
        <f>IF(COUNTA($A6462:$K6462)=0,"",IF($M6462="SI","CUFE o factura duplicada dentro del reporte; no se suma dos veces",IF(IFERROR($H6462,0)&lt;=0,"DIAN reporta valor susceptible 0",IF($L6462="NO",IFERROR(LOOKUP(2,1/((LISTS!$M$2:$M$13&lt;&gt;"")*ISNUMBER(SEARCH(LISTS!$M$2:$M$13,$I6462))),LISTS!$O$2:$O$13),"Medio de pago no elegible o no identificado por DIAN"),"Apta automaticamente por pago electronico y base positiva"))))</f>
        <v/>
      </c>
    </row>
    <row r="6463">
      <c r="A6463" s="9" t="n"/>
      <c r="B6463" s="9" t="n"/>
      <c r="C6463" s="12" t="n"/>
      <c r="D6463" s="11" t="n"/>
      <c r="E6463" s="11" t="n"/>
      <c r="F6463" s="11" t="n"/>
      <c r="G6463" s="11" t="n"/>
      <c r="H6463" s="11" t="n"/>
      <c r="I6463" s="9" t="n"/>
      <c r="J6463" s="9" t="n"/>
      <c r="K6463" s="9" t="n"/>
      <c r="L6463" s="9">
        <f>IF(COUNTA($A6463:$K6463)=0,"",IF(AND(IFERROR($H6463,0)&gt;0,LEN(TRIM($K6463&amp;""))&gt;0,IFERROR(LOOKUP(2,1/((LISTS!$M$2:$M$13&lt;&gt;"")*ISNUMBER(SEARCH(LISTS!$M$2:$M$13,$I6463))),LISTS!$N$2:$N$13),"NO")="SI"),"SI","NO"))</f>
        <v/>
      </c>
      <c r="M6463" s="9">
        <f>IF(COUNTA($A6463:$K6463)=0,"",IF($K6463&lt;&gt;"",IF(COUNTIF($K$19:$K6463,$K6463)&gt;1,"SI","NO"),IF(COUNTIFS($A$19:$A6463,$A6463,$C$19:$C6463,$C6463,$J$19:$J6463,$J6463,$D$19:$D6463,$D6463)&gt;1,"SI","NO")))</f>
        <v/>
      </c>
      <c r="N6463" s="11">
        <f>IF(COUNTA($A6463:$K6463)=0,"",IF(AND($L6463="SI",$M6463="NO"),IFERROR($H6463,0),0))</f>
        <v/>
      </c>
      <c r="O6463" s="9">
        <f>IF(COUNTA($A6463:$K6463)=0,"",IF($M6463="SI","CUFE o factura duplicada dentro del reporte; no se suma dos veces",IF(IFERROR($H6463,0)&lt;=0,"DIAN reporta valor susceptible 0",IF($L6463="NO",IFERROR(LOOKUP(2,1/((LISTS!$M$2:$M$13&lt;&gt;"")*ISNUMBER(SEARCH(LISTS!$M$2:$M$13,$I6463))),LISTS!$O$2:$O$13),"Medio de pago no elegible o no identificado por DIAN"),"Apta automaticamente por pago electronico y base positiva"))))</f>
        <v/>
      </c>
    </row>
    <row r="6464">
      <c r="A6464" s="9" t="n"/>
      <c r="B6464" s="9" t="n"/>
      <c r="C6464" s="12" t="n"/>
      <c r="D6464" s="11" t="n"/>
      <c r="E6464" s="11" t="n"/>
      <c r="F6464" s="11" t="n"/>
      <c r="G6464" s="11" t="n"/>
      <c r="H6464" s="11" t="n"/>
      <c r="I6464" s="9" t="n"/>
      <c r="J6464" s="9" t="n"/>
      <c r="K6464" s="9" t="n"/>
      <c r="L6464" s="9">
        <f>IF(COUNTA($A6464:$K6464)=0,"",IF(AND(IFERROR($H6464,0)&gt;0,LEN(TRIM($K6464&amp;""))&gt;0,IFERROR(LOOKUP(2,1/((LISTS!$M$2:$M$13&lt;&gt;"")*ISNUMBER(SEARCH(LISTS!$M$2:$M$13,$I6464))),LISTS!$N$2:$N$13),"NO")="SI"),"SI","NO"))</f>
        <v/>
      </c>
      <c r="M6464" s="9">
        <f>IF(COUNTA($A6464:$K6464)=0,"",IF($K6464&lt;&gt;"",IF(COUNTIF($K$19:$K6464,$K6464)&gt;1,"SI","NO"),IF(COUNTIFS($A$19:$A6464,$A6464,$C$19:$C6464,$C6464,$J$19:$J6464,$J6464,$D$19:$D6464,$D6464)&gt;1,"SI","NO")))</f>
        <v/>
      </c>
      <c r="N6464" s="11">
        <f>IF(COUNTA($A6464:$K6464)=0,"",IF(AND($L6464="SI",$M6464="NO"),IFERROR($H6464,0),0))</f>
        <v/>
      </c>
      <c r="O6464" s="9">
        <f>IF(COUNTA($A6464:$K6464)=0,"",IF($M6464="SI","CUFE o factura duplicada dentro del reporte; no se suma dos veces",IF(IFERROR($H6464,0)&lt;=0,"DIAN reporta valor susceptible 0",IF($L6464="NO",IFERROR(LOOKUP(2,1/((LISTS!$M$2:$M$13&lt;&gt;"")*ISNUMBER(SEARCH(LISTS!$M$2:$M$13,$I6464))),LISTS!$O$2:$O$13),"Medio de pago no elegible o no identificado por DIAN"),"Apta automaticamente por pago electronico y base positiva"))))</f>
        <v/>
      </c>
    </row>
    <row r="6465">
      <c r="A6465" s="9" t="n"/>
      <c r="B6465" s="9" t="n"/>
      <c r="C6465" s="12" t="n"/>
      <c r="D6465" s="11" t="n"/>
      <c r="E6465" s="11" t="n"/>
      <c r="F6465" s="11" t="n"/>
      <c r="G6465" s="11" t="n"/>
      <c r="H6465" s="11" t="n"/>
      <c r="I6465" s="9" t="n"/>
      <c r="J6465" s="9" t="n"/>
      <c r="K6465" s="9" t="n"/>
      <c r="L6465" s="9">
        <f>IF(COUNTA($A6465:$K6465)=0,"",IF(AND(IFERROR($H6465,0)&gt;0,LEN(TRIM($K6465&amp;""))&gt;0,IFERROR(LOOKUP(2,1/((LISTS!$M$2:$M$13&lt;&gt;"")*ISNUMBER(SEARCH(LISTS!$M$2:$M$13,$I6465))),LISTS!$N$2:$N$13),"NO")="SI"),"SI","NO"))</f>
        <v/>
      </c>
      <c r="M6465" s="9">
        <f>IF(COUNTA($A6465:$K6465)=0,"",IF($K6465&lt;&gt;"",IF(COUNTIF($K$19:$K6465,$K6465)&gt;1,"SI","NO"),IF(COUNTIFS($A$19:$A6465,$A6465,$C$19:$C6465,$C6465,$J$19:$J6465,$J6465,$D$19:$D6465,$D6465)&gt;1,"SI","NO")))</f>
        <v/>
      </c>
      <c r="N6465" s="11">
        <f>IF(COUNTA($A6465:$K6465)=0,"",IF(AND($L6465="SI",$M6465="NO"),IFERROR($H6465,0),0))</f>
        <v/>
      </c>
      <c r="O6465" s="9">
        <f>IF(COUNTA($A6465:$K6465)=0,"",IF($M6465="SI","CUFE o factura duplicada dentro del reporte; no se suma dos veces",IF(IFERROR($H6465,0)&lt;=0,"DIAN reporta valor susceptible 0",IF($L6465="NO",IFERROR(LOOKUP(2,1/((LISTS!$M$2:$M$13&lt;&gt;"")*ISNUMBER(SEARCH(LISTS!$M$2:$M$13,$I6465))),LISTS!$O$2:$O$13),"Medio de pago no elegible o no identificado por DIAN"),"Apta automaticamente por pago electronico y base positiva"))))</f>
        <v/>
      </c>
    </row>
    <row r="6466">
      <c r="A6466" s="9" t="n"/>
      <c r="B6466" s="9" t="n"/>
      <c r="C6466" s="12" t="n"/>
      <c r="D6466" s="11" t="n"/>
      <c r="E6466" s="11" t="n"/>
      <c r="F6466" s="11" t="n"/>
      <c r="G6466" s="11" t="n"/>
      <c r="H6466" s="11" t="n"/>
      <c r="I6466" s="9" t="n"/>
      <c r="J6466" s="9" t="n"/>
      <c r="K6466" s="9" t="n"/>
      <c r="L6466" s="9">
        <f>IF(COUNTA($A6466:$K6466)=0,"",IF(AND(IFERROR($H6466,0)&gt;0,LEN(TRIM($K6466&amp;""))&gt;0,IFERROR(LOOKUP(2,1/((LISTS!$M$2:$M$13&lt;&gt;"")*ISNUMBER(SEARCH(LISTS!$M$2:$M$13,$I6466))),LISTS!$N$2:$N$13),"NO")="SI"),"SI","NO"))</f>
        <v/>
      </c>
      <c r="M6466" s="9">
        <f>IF(COUNTA($A6466:$K6466)=0,"",IF($K6466&lt;&gt;"",IF(COUNTIF($K$19:$K6466,$K6466)&gt;1,"SI","NO"),IF(COUNTIFS($A$19:$A6466,$A6466,$C$19:$C6466,$C6466,$J$19:$J6466,$J6466,$D$19:$D6466,$D6466)&gt;1,"SI","NO")))</f>
        <v/>
      </c>
      <c r="N6466" s="11">
        <f>IF(COUNTA($A6466:$K6466)=0,"",IF(AND($L6466="SI",$M6466="NO"),IFERROR($H6466,0),0))</f>
        <v/>
      </c>
      <c r="O6466" s="9">
        <f>IF(COUNTA($A6466:$K6466)=0,"",IF($M6466="SI","CUFE o factura duplicada dentro del reporte; no se suma dos veces",IF(IFERROR($H6466,0)&lt;=0,"DIAN reporta valor susceptible 0",IF($L6466="NO",IFERROR(LOOKUP(2,1/((LISTS!$M$2:$M$13&lt;&gt;"")*ISNUMBER(SEARCH(LISTS!$M$2:$M$13,$I6466))),LISTS!$O$2:$O$13),"Medio de pago no elegible o no identificado por DIAN"),"Apta automaticamente por pago electronico y base positiva"))))</f>
        <v/>
      </c>
    </row>
    <row r="6467">
      <c r="A6467" s="9" t="n"/>
      <c r="B6467" s="9" t="n"/>
      <c r="C6467" s="12" t="n"/>
      <c r="D6467" s="11" t="n"/>
      <c r="E6467" s="11" t="n"/>
      <c r="F6467" s="11" t="n"/>
      <c r="G6467" s="11" t="n"/>
      <c r="H6467" s="11" t="n"/>
      <c r="I6467" s="9" t="n"/>
      <c r="J6467" s="9" t="n"/>
      <c r="K6467" s="9" t="n"/>
      <c r="L6467" s="9">
        <f>IF(COUNTA($A6467:$K6467)=0,"",IF(AND(IFERROR($H6467,0)&gt;0,LEN(TRIM($K6467&amp;""))&gt;0,IFERROR(LOOKUP(2,1/((LISTS!$M$2:$M$13&lt;&gt;"")*ISNUMBER(SEARCH(LISTS!$M$2:$M$13,$I6467))),LISTS!$N$2:$N$13),"NO")="SI"),"SI","NO"))</f>
        <v/>
      </c>
      <c r="M6467" s="9">
        <f>IF(COUNTA($A6467:$K6467)=0,"",IF($K6467&lt;&gt;"",IF(COUNTIF($K$19:$K6467,$K6467)&gt;1,"SI","NO"),IF(COUNTIFS($A$19:$A6467,$A6467,$C$19:$C6467,$C6467,$J$19:$J6467,$J6467,$D$19:$D6467,$D6467)&gt;1,"SI","NO")))</f>
        <v/>
      </c>
      <c r="N6467" s="11">
        <f>IF(COUNTA($A6467:$K6467)=0,"",IF(AND($L6467="SI",$M6467="NO"),IFERROR($H6467,0),0))</f>
        <v/>
      </c>
      <c r="O6467" s="9">
        <f>IF(COUNTA($A6467:$K6467)=0,"",IF($M6467="SI","CUFE o factura duplicada dentro del reporte; no se suma dos veces",IF(IFERROR($H6467,0)&lt;=0,"DIAN reporta valor susceptible 0",IF($L6467="NO",IFERROR(LOOKUP(2,1/((LISTS!$M$2:$M$13&lt;&gt;"")*ISNUMBER(SEARCH(LISTS!$M$2:$M$13,$I6467))),LISTS!$O$2:$O$13),"Medio de pago no elegible o no identificado por DIAN"),"Apta automaticamente por pago electronico y base positiva"))))</f>
        <v/>
      </c>
    </row>
    <row r="6468">
      <c r="A6468" s="9" t="n"/>
      <c r="B6468" s="9" t="n"/>
      <c r="C6468" s="12" t="n"/>
      <c r="D6468" s="11" t="n"/>
      <c r="E6468" s="11" t="n"/>
      <c r="F6468" s="11" t="n"/>
      <c r="G6468" s="11" t="n"/>
      <c r="H6468" s="11" t="n"/>
      <c r="I6468" s="9" t="n"/>
      <c r="J6468" s="9" t="n"/>
      <c r="K6468" s="9" t="n"/>
      <c r="L6468" s="9">
        <f>IF(COUNTA($A6468:$K6468)=0,"",IF(AND(IFERROR($H6468,0)&gt;0,LEN(TRIM($K6468&amp;""))&gt;0,IFERROR(LOOKUP(2,1/((LISTS!$M$2:$M$13&lt;&gt;"")*ISNUMBER(SEARCH(LISTS!$M$2:$M$13,$I6468))),LISTS!$N$2:$N$13),"NO")="SI"),"SI","NO"))</f>
        <v/>
      </c>
      <c r="M6468" s="9">
        <f>IF(COUNTA($A6468:$K6468)=0,"",IF($K6468&lt;&gt;"",IF(COUNTIF($K$19:$K6468,$K6468)&gt;1,"SI","NO"),IF(COUNTIFS($A$19:$A6468,$A6468,$C$19:$C6468,$C6468,$J$19:$J6468,$J6468,$D$19:$D6468,$D6468)&gt;1,"SI","NO")))</f>
        <v/>
      </c>
      <c r="N6468" s="11">
        <f>IF(COUNTA($A6468:$K6468)=0,"",IF(AND($L6468="SI",$M6468="NO"),IFERROR($H6468,0),0))</f>
        <v/>
      </c>
      <c r="O6468" s="9">
        <f>IF(COUNTA($A6468:$K6468)=0,"",IF($M6468="SI","CUFE o factura duplicada dentro del reporte; no se suma dos veces",IF(IFERROR($H6468,0)&lt;=0,"DIAN reporta valor susceptible 0",IF($L6468="NO",IFERROR(LOOKUP(2,1/((LISTS!$M$2:$M$13&lt;&gt;"")*ISNUMBER(SEARCH(LISTS!$M$2:$M$13,$I6468))),LISTS!$O$2:$O$13),"Medio de pago no elegible o no identificado por DIAN"),"Apta automaticamente por pago electronico y base positiva"))))</f>
        <v/>
      </c>
    </row>
    <row r="6469">
      <c r="A6469" s="9" t="n"/>
      <c r="B6469" s="9" t="n"/>
      <c r="C6469" s="12" t="n"/>
      <c r="D6469" s="11" t="n"/>
      <c r="E6469" s="11" t="n"/>
      <c r="F6469" s="11" t="n"/>
      <c r="G6469" s="11" t="n"/>
      <c r="H6469" s="11" t="n"/>
      <c r="I6469" s="9" t="n"/>
      <c r="J6469" s="9" t="n"/>
      <c r="K6469" s="9" t="n"/>
      <c r="L6469" s="9">
        <f>IF(COUNTA($A6469:$K6469)=0,"",IF(AND(IFERROR($H6469,0)&gt;0,LEN(TRIM($K6469&amp;""))&gt;0,IFERROR(LOOKUP(2,1/((LISTS!$M$2:$M$13&lt;&gt;"")*ISNUMBER(SEARCH(LISTS!$M$2:$M$13,$I6469))),LISTS!$N$2:$N$13),"NO")="SI"),"SI","NO"))</f>
        <v/>
      </c>
      <c r="M6469" s="9">
        <f>IF(COUNTA($A6469:$K6469)=0,"",IF($K6469&lt;&gt;"",IF(COUNTIF($K$19:$K6469,$K6469)&gt;1,"SI","NO"),IF(COUNTIFS($A$19:$A6469,$A6469,$C$19:$C6469,$C6469,$J$19:$J6469,$J6469,$D$19:$D6469,$D6469)&gt;1,"SI","NO")))</f>
        <v/>
      </c>
      <c r="N6469" s="11">
        <f>IF(COUNTA($A6469:$K6469)=0,"",IF(AND($L6469="SI",$M6469="NO"),IFERROR($H6469,0),0))</f>
        <v/>
      </c>
      <c r="O6469" s="9">
        <f>IF(COUNTA($A6469:$K6469)=0,"",IF($M6469="SI","CUFE o factura duplicada dentro del reporte; no se suma dos veces",IF(IFERROR($H6469,0)&lt;=0,"DIAN reporta valor susceptible 0",IF($L6469="NO",IFERROR(LOOKUP(2,1/((LISTS!$M$2:$M$13&lt;&gt;"")*ISNUMBER(SEARCH(LISTS!$M$2:$M$13,$I6469))),LISTS!$O$2:$O$13),"Medio de pago no elegible o no identificado por DIAN"),"Apta automaticamente por pago electronico y base positiva"))))</f>
        <v/>
      </c>
    </row>
    <row r="6470">
      <c r="A6470" s="9" t="n"/>
      <c r="B6470" s="9" t="n"/>
      <c r="C6470" s="12" t="n"/>
      <c r="D6470" s="11" t="n"/>
      <c r="E6470" s="11" t="n"/>
      <c r="F6470" s="11" t="n"/>
      <c r="G6470" s="11" t="n"/>
      <c r="H6470" s="11" t="n"/>
      <c r="I6470" s="9" t="n"/>
      <c r="J6470" s="9" t="n"/>
      <c r="K6470" s="9" t="n"/>
      <c r="L6470" s="9">
        <f>IF(COUNTA($A6470:$K6470)=0,"",IF(AND(IFERROR($H6470,0)&gt;0,LEN(TRIM($K6470&amp;""))&gt;0,IFERROR(LOOKUP(2,1/((LISTS!$M$2:$M$13&lt;&gt;"")*ISNUMBER(SEARCH(LISTS!$M$2:$M$13,$I6470))),LISTS!$N$2:$N$13),"NO")="SI"),"SI","NO"))</f>
        <v/>
      </c>
      <c r="M6470" s="9">
        <f>IF(COUNTA($A6470:$K6470)=0,"",IF($K6470&lt;&gt;"",IF(COUNTIF($K$19:$K6470,$K6470)&gt;1,"SI","NO"),IF(COUNTIFS($A$19:$A6470,$A6470,$C$19:$C6470,$C6470,$J$19:$J6470,$J6470,$D$19:$D6470,$D6470)&gt;1,"SI","NO")))</f>
        <v/>
      </c>
      <c r="N6470" s="11">
        <f>IF(COUNTA($A6470:$K6470)=0,"",IF(AND($L6470="SI",$M6470="NO"),IFERROR($H6470,0),0))</f>
        <v/>
      </c>
      <c r="O6470" s="9">
        <f>IF(COUNTA($A6470:$K6470)=0,"",IF($M6470="SI","CUFE o factura duplicada dentro del reporte; no se suma dos veces",IF(IFERROR($H6470,0)&lt;=0,"DIAN reporta valor susceptible 0",IF($L6470="NO",IFERROR(LOOKUP(2,1/((LISTS!$M$2:$M$13&lt;&gt;"")*ISNUMBER(SEARCH(LISTS!$M$2:$M$13,$I6470))),LISTS!$O$2:$O$13),"Medio de pago no elegible o no identificado por DIAN"),"Apta automaticamente por pago electronico y base positiva"))))</f>
        <v/>
      </c>
    </row>
    <row r="6471">
      <c r="A6471" s="9" t="n"/>
      <c r="B6471" s="9" t="n"/>
      <c r="C6471" s="12" t="n"/>
      <c r="D6471" s="11" t="n"/>
      <c r="E6471" s="11" t="n"/>
      <c r="F6471" s="11" t="n"/>
      <c r="G6471" s="11" t="n"/>
      <c r="H6471" s="11" t="n"/>
      <c r="I6471" s="9" t="n"/>
      <c r="J6471" s="9" t="n"/>
      <c r="K6471" s="9" t="n"/>
      <c r="L6471" s="9">
        <f>IF(COUNTA($A6471:$K6471)=0,"",IF(AND(IFERROR($H6471,0)&gt;0,LEN(TRIM($K6471&amp;""))&gt;0,IFERROR(LOOKUP(2,1/((LISTS!$M$2:$M$13&lt;&gt;"")*ISNUMBER(SEARCH(LISTS!$M$2:$M$13,$I6471))),LISTS!$N$2:$N$13),"NO")="SI"),"SI","NO"))</f>
        <v/>
      </c>
      <c r="M6471" s="9">
        <f>IF(COUNTA($A6471:$K6471)=0,"",IF($K6471&lt;&gt;"",IF(COUNTIF($K$19:$K6471,$K6471)&gt;1,"SI","NO"),IF(COUNTIFS($A$19:$A6471,$A6471,$C$19:$C6471,$C6471,$J$19:$J6471,$J6471,$D$19:$D6471,$D6471)&gt;1,"SI","NO")))</f>
        <v/>
      </c>
      <c r="N6471" s="11">
        <f>IF(COUNTA($A6471:$K6471)=0,"",IF(AND($L6471="SI",$M6471="NO"),IFERROR($H6471,0),0))</f>
        <v/>
      </c>
      <c r="O6471" s="9">
        <f>IF(COUNTA($A6471:$K6471)=0,"",IF($M6471="SI","CUFE o factura duplicada dentro del reporte; no se suma dos veces",IF(IFERROR($H6471,0)&lt;=0,"DIAN reporta valor susceptible 0",IF($L6471="NO",IFERROR(LOOKUP(2,1/((LISTS!$M$2:$M$13&lt;&gt;"")*ISNUMBER(SEARCH(LISTS!$M$2:$M$13,$I6471))),LISTS!$O$2:$O$13),"Medio de pago no elegible o no identificado por DIAN"),"Apta automaticamente por pago electronico y base positiva"))))</f>
        <v/>
      </c>
    </row>
    <row r="6472">
      <c r="A6472" s="9" t="n"/>
      <c r="B6472" s="9" t="n"/>
      <c r="C6472" s="12" t="n"/>
      <c r="D6472" s="11" t="n"/>
      <c r="E6472" s="11" t="n"/>
      <c r="F6472" s="11" t="n"/>
      <c r="G6472" s="11" t="n"/>
      <c r="H6472" s="11" t="n"/>
      <c r="I6472" s="9" t="n"/>
      <c r="J6472" s="9" t="n"/>
      <c r="K6472" s="9" t="n"/>
      <c r="L6472" s="9">
        <f>IF(COUNTA($A6472:$K6472)=0,"",IF(AND(IFERROR($H6472,0)&gt;0,LEN(TRIM($K6472&amp;""))&gt;0,IFERROR(LOOKUP(2,1/((LISTS!$M$2:$M$13&lt;&gt;"")*ISNUMBER(SEARCH(LISTS!$M$2:$M$13,$I6472))),LISTS!$N$2:$N$13),"NO")="SI"),"SI","NO"))</f>
        <v/>
      </c>
      <c r="M6472" s="9">
        <f>IF(COUNTA($A6472:$K6472)=0,"",IF($K6472&lt;&gt;"",IF(COUNTIF($K$19:$K6472,$K6472)&gt;1,"SI","NO"),IF(COUNTIFS($A$19:$A6472,$A6472,$C$19:$C6472,$C6472,$J$19:$J6472,$J6472,$D$19:$D6472,$D6472)&gt;1,"SI","NO")))</f>
        <v/>
      </c>
      <c r="N6472" s="11">
        <f>IF(COUNTA($A6472:$K6472)=0,"",IF(AND($L6472="SI",$M6472="NO"),IFERROR($H6472,0),0))</f>
        <v/>
      </c>
      <c r="O6472" s="9">
        <f>IF(COUNTA($A6472:$K6472)=0,"",IF($M6472="SI","CUFE o factura duplicada dentro del reporte; no se suma dos veces",IF(IFERROR($H6472,0)&lt;=0,"DIAN reporta valor susceptible 0",IF($L6472="NO",IFERROR(LOOKUP(2,1/((LISTS!$M$2:$M$13&lt;&gt;"")*ISNUMBER(SEARCH(LISTS!$M$2:$M$13,$I6472))),LISTS!$O$2:$O$13),"Medio de pago no elegible o no identificado por DIAN"),"Apta automaticamente por pago electronico y base positiva"))))</f>
        <v/>
      </c>
    </row>
    <row r="6473">
      <c r="A6473" s="9" t="n"/>
      <c r="B6473" s="9" t="n"/>
      <c r="C6473" s="12" t="n"/>
      <c r="D6473" s="11" t="n"/>
      <c r="E6473" s="11" t="n"/>
      <c r="F6473" s="11" t="n"/>
      <c r="G6473" s="11" t="n"/>
      <c r="H6473" s="11" t="n"/>
      <c r="I6473" s="9" t="n"/>
      <c r="J6473" s="9" t="n"/>
      <c r="K6473" s="9" t="n"/>
      <c r="L6473" s="9">
        <f>IF(COUNTA($A6473:$K6473)=0,"",IF(AND(IFERROR($H6473,0)&gt;0,LEN(TRIM($K6473&amp;""))&gt;0,IFERROR(LOOKUP(2,1/((LISTS!$M$2:$M$13&lt;&gt;"")*ISNUMBER(SEARCH(LISTS!$M$2:$M$13,$I6473))),LISTS!$N$2:$N$13),"NO")="SI"),"SI","NO"))</f>
        <v/>
      </c>
      <c r="M6473" s="9">
        <f>IF(COUNTA($A6473:$K6473)=0,"",IF($K6473&lt;&gt;"",IF(COUNTIF($K$19:$K6473,$K6473)&gt;1,"SI","NO"),IF(COUNTIFS($A$19:$A6473,$A6473,$C$19:$C6473,$C6473,$J$19:$J6473,$J6473,$D$19:$D6473,$D6473)&gt;1,"SI","NO")))</f>
        <v/>
      </c>
      <c r="N6473" s="11">
        <f>IF(COUNTA($A6473:$K6473)=0,"",IF(AND($L6473="SI",$M6473="NO"),IFERROR($H6473,0),0))</f>
        <v/>
      </c>
      <c r="O6473" s="9">
        <f>IF(COUNTA($A6473:$K6473)=0,"",IF($M6473="SI","CUFE o factura duplicada dentro del reporte; no se suma dos veces",IF(IFERROR($H6473,0)&lt;=0,"DIAN reporta valor susceptible 0",IF($L6473="NO",IFERROR(LOOKUP(2,1/((LISTS!$M$2:$M$13&lt;&gt;"")*ISNUMBER(SEARCH(LISTS!$M$2:$M$13,$I6473))),LISTS!$O$2:$O$13),"Medio de pago no elegible o no identificado por DIAN"),"Apta automaticamente por pago electronico y base positiva"))))</f>
        <v/>
      </c>
    </row>
    <row r="6474">
      <c r="A6474" s="9" t="n"/>
      <c r="B6474" s="9" t="n"/>
      <c r="C6474" s="12" t="n"/>
      <c r="D6474" s="11" t="n"/>
      <c r="E6474" s="11" t="n"/>
      <c r="F6474" s="11" t="n"/>
      <c r="G6474" s="11" t="n"/>
      <c r="H6474" s="11" t="n"/>
      <c r="I6474" s="9" t="n"/>
      <c r="J6474" s="9" t="n"/>
      <c r="K6474" s="9" t="n"/>
      <c r="L6474" s="9">
        <f>IF(COUNTA($A6474:$K6474)=0,"",IF(AND(IFERROR($H6474,0)&gt;0,LEN(TRIM($K6474&amp;""))&gt;0,IFERROR(LOOKUP(2,1/((LISTS!$M$2:$M$13&lt;&gt;"")*ISNUMBER(SEARCH(LISTS!$M$2:$M$13,$I6474))),LISTS!$N$2:$N$13),"NO")="SI"),"SI","NO"))</f>
        <v/>
      </c>
      <c r="M6474" s="9">
        <f>IF(COUNTA($A6474:$K6474)=0,"",IF($K6474&lt;&gt;"",IF(COUNTIF($K$19:$K6474,$K6474)&gt;1,"SI","NO"),IF(COUNTIFS($A$19:$A6474,$A6474,$C$19:$C6474,$C6474,$J$19:$J6474,$J6474,$D$19:$D6474,$D6474)&gt;1,"SI","NO")))</f>
        <v/>
      </c>
      <c r="N6474" s="11">
        <f>IF(COUNTA($A6474:$K6474)=0,"",IF(AND($L6474="SI",$M6474="NO"),IFERROR($H6474,0),0))</f>
        <v/>
      </c>
      <c r="O6474" s="9">
        <f>IF(COUNTA($A6474:$K6474)=0,"",IF($M6474="SI","CUFE o factura duplicada dentro del reporte; no se suma dos veces",IF(IFERROR($H6474,0)&lt;=0,"DIAN reporta valor susceptible 0",IF($L6474="NO",IFERROR(LOOKUP(2,1/((LISTS!$M$2:$M$13&lt;&gt;"")*ISNUMBER(SEARCH(LISTS!$M$2:$M$13,$I6474))),LISTS!$O$2:$O$13),"Medio de pago no elegible o no identificado por DIAN"),"Apta automaticamente por pago electronico y base positiva"))))</f>
        <v/>
      </c>
    </row>
    <row r="6475">
      <c r="A6475" s="9" t="n"/>
      <c r="B6475" s="9" t="n"/>
      <c r="C6475" s="12" t="n"/>
      <c r="D6475" s="11" t="n"/>
      <c r="E6475" s="11" t="n"/>
      <c r="F6475" s="11" t="n"/>
      <c r="G6475" s="11" t="n"/>
      <c r="H6475" s="11" t="n"/>
      <c r="I6475" s="9" t="n"/>
      <c r="J6475" s="9" t="n"/>
      <c r="K6475" s="9" t="n"/>
      <c r="L6475" s="9">
        <f>IF(COUNTA($A6475:$K6475)=0,"",IF(AND(IFERROR($H6475,0)&gt;0,LEN(TRIM($K6475&amp;""))&gt;0,IFERROR(LOOKUP(2,1/((LISTS!$M$2:$M$13&lt;&gt;"")*ISNUMBER(SEARCH(LISTS!$M$2:$M$13,$I6475))),LISTS!$N$2:$N$13),"NO")="SI"),"SI","NO"))</f>
        <v/>
      </c>
      <c r="M6475" s="9">
        <f>IF(COUNTA($A6475:$K6475)=0,"",IF($K6475&lt;&gt;"",IF(COUNTIF($K$19:$K6475,$K6475)&gt;1,"SI","NO"),IF(COUNTIFS($A$19:$A6475,$A6475,$C$19:$C6475,$C6475,$J$19:$J6475,$J6475,$D$19:$D6475,$D6475)&gt;1,"SI","NO")))</f>
        <v/>
      </c>
      <c r="N6475" s="11">
        <f>IF(COUNTA($A6475:$K6475)=0,"",IF(AND($L6475="SI",$M6475="NO"),IFERROR($H6475,0),0))</f>
        <v/>
      </c>
      <c r="O6475" s="9">
        <f>IF(COUNTA($A6475:$K6475)=0,"",IF($M6475="SI","CUFE o factura duplicada dentro del reporte; no se suma dos veces",IF(IFERROR($H6475,0)&lt;=0,"DIAN reporta valor susceptible 0",IF($L6475="NO",IFERROR(LOOKUP(2,1/((LISTS!$M$2:$M$13&lt;&gt;"")*ISNUMBER(SEARCH(LISTS!$M$2:$M$13,$I6475))),LISTS!$O$2:$O$13),"Medio de pago no elegible o no identificado por DIAN"),"Apta automaticamente por pago electronico y base positiva"))))</f>
        <v/>
      </c>
    </row>
    <row r="6476">
      <c r="A6476" s="9" t="n"/>
      <c r="B6476" s="9" t="n"/>
      <c r="C6476" s="12" t="n"/>
      <c r="D6476" s="11" t="n"/>
      <c r="E6476" s="11" t="n"/>
      <c r="F6476" s="11" t="n"/>
      <c r="G6476" s="11" t="n"/>
      <c r="H6476" s="11" t="n"/>
      <c r="I6476" s="9" t="n"/>
      <c r="J6476" s="9" t="n"/>
      <c r="K6476" s="9" t="n"/>
      <c r="L6476" s="9">
        <f>IF(COUNTA($A6476:$K6476)=0,"",IF(AND(IFERROR($H6476,0)&gt;0,LEN(TRIM($K6476&amp;""))&gt;0,IFERROR(LOOKUP(2,1/((LISTS!$M$2:$M$13&lt;&gt;"")*ISNUMBER(SEARCH(LISTS!$M$2:$M$13,$I6476))),LISTS!$N$2:$N$13),"NO")="SI"),"SI","NO"))</f>
        <v/>
      </c>
      <c r="M6476" s="9">
        <f>IF(COUNTA($A6476:$K6476)=0,"",IF($K6476&lt;&gt;"",IF(COUNTIF($K$19:$K6476,$K6476)&gt;1,"SI","NO"),IF(COUNTIFS($A$19:$A6476,$A6476,$C$19:$C6476,$C6476,$J$19:$J6476,$J6476,$D$19:$D6476,$D6476)&gt;1,"SI","NO")))</f>
        <v/>
      </c>
      <c r="N6476" s="11">
        <f>IF(COUNTA($A6476:$K6476)=0,"",IF(AND($L6476="SI",$M6476="NO"),IFERROR($H6476,0),0))</f>
        <v/>
      </c>
      <c r="O6476" s="9">
        <f>IF(COUNTA($A6476:$K6476)=0,"",IF($M6476="SI","CUFE o factura duplicada dentro del reporte; no se suma dos veces",IF(IFERROR($H6476,0)&lt;=0,"DIAN reporta valor susceptible 0",IF($L6476="NO",IFERROR(LOOKUP(2,1/((LISTS!$M$2:$M$13&lt;&gt;"")*ISNUMBER(SEARCH(LISTS!$M$2:$M$13,$I6476))),LISTS!$O$2:$O$13),"Medio de pago no elegible o no identificado por DIAN"),"Apta automaticamente por pago electronico y base positiva"))))</f>
        <v/>
      </c>
    </row>
    <row r="6477">
      <c r="A6477" s="9" t="n"/>
      <c r="B6477" s="9" t="n"/>
      <c r="C6477" s="12" t="n"/>
      <c r="D6477" s="11" t="n"/>
      <c r="E6477" s="11" t="n"/>
      <c r="F6477" s="11" t="n"/>
      <c r="G6477" s="11" t="n"/>
      <c r="H6477" s="11" t="n"/>
      <c r="I6477" s="9" t="n"/>
      <c r="J6477" s="9" t="n"/>
      <c r="K6477" s="9" t="n"/>
      <c r="L6477" s="9">
        <f>IF(COUNTA($A6477:$K6477)=0,"",IF(AND(IFERROR($H6477,0)&gt;0,LEN(TRIM($K6477&amp;""))&gt;0,IFERROR(LOOKUP(2,1/((LISTS!$M$2:$M$13&lt;&gt;"")*ISNUMBER(SEARCH(LISTS!$M$2:$M$13,$I6477))),LISTS!$N$2:$N$13),"NO")="SI"),"SI","NO"))</f>
        <v/>
      </c>
      <c r="M6477" s="9">
        <f>IF(COUNTA($A6477:$K6477)=0,"",IF($K6477&lt;&gt;"",IF(COUNTIF($K$19:$K6477,$K6477)&gt;1,"SI","NO"),IF(COUNTIFS($A$19:$A6477,$A6477,$C$19:$C6477,$C6477,$J$19:$J6477,$J6477,$D$19:$D6477,$D6477)&gt;1,"SI","NO")))</f>
        <v/>
      </c>
      <c r="N6477" s="11">
        <f>IF(COUNTA($A6477:$K6477)=0,"",IF(AND($L6477="SI",$M6477="NO"),IFERROR($H6477,0),0))</f>
        <v/>
      </c>
      <c r="O6477" s="9">
        <f>IF(COUNTA($A6477:$K6477)=0,"",IF($M6477="SI","CUFE o factura duplicada dentro del reporte; no se suma dos veces",IF(IFERROR($H6477,0)&lt;=0,"DIAN reporta valor susceptible 0",IF($L6477="NO",IFERROR(LOOKUP(2,1/((LISTS!$M$2:$M$13&lt;&gt;"")*ISNUMBER(SEARCH(LISTS!$M$2:$M$13,$I6477))),LISTS!$O$2:$O$13),"Medio de pago no elegible o no identificado por DIAN"),"Apta automaticamente por pago electronico y base positiva"))))</f>
        <v/>
      </c>
    </row>
    <row r="6478">
      <c r="A6478" s="9" t="n"/>
      <c r="B6478" s="9" t="n"/>
      <c r="C6478" s="12" t="n"/>
      <c r="D6478" s="11" t="n"/>
      <c r="E6478" s="11" t="n"/>
      <c r="F6478" s="11" t="n"/>
      <c r="G6478" s="11" t="n"/>
      <c r="H6478" s="11" t="n"/>
      <c r="I6478" s="9" t="n"/>
      <c r="J6478" s="9" t="n"/>
      <c r="K6478" s="9" t="n"/>
      <c r="L6478" s="9">
        <f>IF(COUNTA($A6478:$K6478)=0,"",IF(AND(IFERROR($H6478,0)&gt;0,LEN(TRIM($K6478&amp;""))&gt;0,IFERROR(LOOKUP(2,1/((LISTS!$M$2:$M$13&lt;&gt;"")*ISNUMBER(SEARCH(LISTS!$M$2:$M$13,$I6478))),LISTS!$N$2:$N$13),"NO")="SI"),"SI","NO"))</f>
        <v/>
      </c>
      <c r="M6478" s="9">
        <f>IF(COUNTA($A6478:$K6478)=0,"",IF($K6478&lt;&gt;"",IF(COUNTIF($K$19:$K6478,$K6478)&gt;1,"SI","NO"),IF(COUNTIFS($A$19:$A6478,$A6478,$C$19:$C6478,$C6478,$J$19:$J6478,$J6478,$D$19:$D6478,$D6478)&gt;1,"SI","NO")))</f>
        <v/>
      </c>
      <c r="N6478" s="11">
        <f>IF(COUNTA($A6478:$K6478)=0,"",IF(AND($L6478="SI",$M6478="NO"),IFERROR($H6478,0),0))</f>
        <v/>
      </c>
      <c r="O6478" s="9">
        <f>IF(COUNTA($A6478:$K6478)=0,"",IF($M6478="SI","CUFE o factura duplicada dentro del reporte; no se suma dos veces",IF(IFERROR($H6478,0)&lt;=0,"DIAN reporta valor susceptible 0",IF($L6478="NO",IFERROR(LOOKUP(2,1/((LISTS!$M$2:$M$13&lt;&gt;"")*ISNUMBER(SEARCH(LISTS!$M$2:$M$13,$I6478))),LISTS!$O$2:$O$13),"Medio de pago no elegible o no identificado por DIAN"),"Apta automaticamente por pago electronico y base positiva"))))</f>
        <v/>
      </c>
    </row>
    <row r="6479">
      <c r="A6479" s="9" t="n"/>
      <c r="B6479" s="9" t="n"/>
      <c r="C6479" s="12" t="n"/>
      <c r="D6479" s="11" t="n"/>
      <c r="E6479" s="11" t="n"/>
      <c r="F6479" s="11" t="n"/>
      <c r="G6479" s="11" t="n"/>
      <c r="H6479" s="11" t="n"/>
      <c r="I6479" s="9" t="n"/>
      <c r="J6479" s="9" t="n"/>
      <c r="K6479" s="9" t="n"/>
      <c r="L6479" s="9">
        <f>IF(COUNTA($A6479:$K6479)=0,"",IF(AND(IFERROR($H6479,0)&gt;0,LEN(TRIM($K6479&amp;""))&gt;0,IFERROR(LOOKUP(2,1/((LISTS!$M$2:$M$13&lt;&gt;"")*ISNUMBER(SEARCH(LISTS!$M$2:$M$13,$I6479))),LISTS!$N$2:$N$13),"NO")="SI"),"SI","NO"))</f>
        <v/>
      </c>
      <c r="M6479" s="9">
        <f>IF(COUNTA($A6479:$K6479)=0,"",IF($K6479&lt;&gt;"",IF(COUNTIF($K$19:$K6479,$K6479)&gt;1,"SI","NO"),IF(COUNTIFS($A$19:$A6479,$A6479,$C$19:$C6479,$C6479,$J$19:$J6479,$J6479,$D$19:$D6479,$D6479)&gt;1,"SI","NO")))</f>
        <v/>
      </c>
      <c r="N6479" s="11">
        <f>IF(COUNTA($A6479:$K6479)=0,"",IF(AND($L6479="SI",$M6479="NO"),IFERROR($H6479,0),0))</f>
        <v/>
      </c>
      <c r="O6479" s="9">
        <f>IF(COUNTA($A6479:$K6479)=0,"",IF($M6479="SI","CUFE o factura duplicada dentro del reporte; no se suma dos veces",IF(IFERROR($H6479,0)&lt;=0,"DIAN reporta valor susceptible 0",IF($L6479="NO",IFERROR(LOOKUP(2,1/((LISTS!$M$2:$M$13&lt;&gt;"")*ISNUMBER(SEARCH(LISTS!$M$2:$M$13,$I6479))),LISTS!$O$2:$O$13),"Medio de pago no elegible o no identificado por DIAN"),"Apta automaticamente por pago electronico y base positiva"))))</f>
        <v/>
      </c>
    </row>
    <row r="6480">
      <c r="A6480" s="9" t="n"/>
      <c r="B6480" s="9" t="n"/>
      <c r="C6480" s="12" t="n"/>
      <c r="D6480" s="11" t="n"/>
      <c r="E6480" s="11" t="n"/>
      <c r="F6480" s="11" t="n"/>
      <c r="G6480" s="11" t="n"/>
      <c r="H6480" s="11" t="n"/>
      <c r="I6480" s="9" t="n"/>
      <c r="J6480" s="9" t="n"/>
      <c r="K6480" s="9" t="n"/>
      <c r="L6480" s="9">
        <f>IF(COUNTA($A6480:$K6480)=0,"",IF(AND(IFERROR($H6480,0)&gt;0,LEN(TRIM($K6480&amp;""))&gt;0,IFERROR(LOOKUP(2,1/((LISTS!$M$2:$M$13&lt;&gt;"")*ISNUMBER(SEARCH(LISTS!$M$2:$M$13,$I6480))),LISTS!$N$2:$N$13),"NO")="SI"),"SI","NO"))</f>
        <v/>
      </c>
      <c r="M6480" s="9">
        <f>IF(COUNTA($A6480:$K6480)=0,"",IF($K6480&lt;&gt;"",IF(COUNTIF($K$19:$K6480,$K6480)&gt;1,"SI","NO"),IF(COUNTIFS($A$19:$A6480,$A6480,$C$19:$C6480,$C6480,$J$19:$J6480,$J6480,$D$19:$D6480,$D6480)&gt;1,"SI","NO")))</f>
        <v/>
      </c>
      <c r="N6480" s="11">
        <f>IF(COUNTA($A6480:$K6480)=0,"",IF(AND($L6480="SI",$M6480="NO"),IFERROR($H6480,0),0))</f>
        <v/>
      </c>
      <c r="O6480" s="9">
        <f>IF(COUNTA($A6480:$K6480)=0,"",IF($M6480="SI","CUFE o factura duplicada dentro del reporte; no se suma dos veces",IF(IFERROR($H6480,0)&lt;=0,"DIAN reporta valor susceptible 0",IF($L6480="NO",IFERROR(LOOKUP(2,1/((LISTS!$M$2:$M$13&lt;&gt;"")*ISNUMBER(SEARCH(LISTS!$M$2:$M$13,$I6480))),LISTS!$O$2:$O$13),"Medio de pago no elegible o no identificado por DIAN"),"Apta automaticamente por pago electronico y base positiva"))))</f>
        <v/>
      </c>
    </row>
    <row r="6481">
      <c r="A6481" s="9" t="n"/>
      <c r="B6481" s="9" t="n"/>
      <c r="C6481" s="12" t="n"/>
      <c r="D6481" s="11" t="n"/>
      <c r="E6481" s="11" t="n"/>
      <c r="F6481" s="11" t="n"/>
      <c r="G6481" s="11" t="n"/>
      <c r="H6481" s="11" t="n"/>
      <c r="I6481" s="9" t="n"/>
      <c r="J6481" s="9" t="n"/>
      <c r="K6481" s="9" t="n"/>
      <c r="L6481" s="9">
        <f>IF(COUNTA($A6481:$K6481)=0,"",IF(AND(IFERROR($H6481,0)&gt;0,LEN(TRIM($K6481&amp;""))&gt;0,IFERROR(LOOKUP(2,1/((LISTS!$M$2:$M$13&lt;&gt;"")*ISNUMBER(SEARCH(LISTS!$M$2:$M$13,$I6481))),LISTS!$N$2:$N$13),"NO")="SI"),"SI","NO"))</f>
        <v/>
      </c>
      <c r="M6481" s="9">
        <f>IF(COUNTA($A6481:$K6481)=0,"",IF($K6481&lt;&gt;"",IF(COUNTIF($K$19:$K6481,$K6481)&gt;1,"SI","NO"),IF(COUNTIFS($A$19:$A6481,$A6481,$C$19:$C6481,$C6481,$J$19:$J6481,$J6481,$D$19:$D6481,$D6481)&gt;1,"SI","NO")))</f>
        <v/>
      </c>
      <c r="N6481" s="11">
        <f>IF(COUNTA($A6481:$K6481)=0,"",IF(AND($L6481="SI",$M6481="NO"),IFERROR($H6481,0),0))</f>
        <v/>
      </c>
      <c r="O6481" s="9">
        <f>IF(COUNTA($A6481:$K6481)=0,"",IF($M6481="SI","CUFE o factura duplicada dentro del reporte; no se suma dos veces",IF(IFERROR($H6481,0)&lt;=0,"DIAN reporta valor susceptible 0",IF($L6481="NO",IFERROR(LOOKUP(2,1/((LISTS!$M$2:$M$13&lt;&gt;"")*ISNUMBER(SEARCH(LISTS!$M$2:$M$13,$I6481))),LISTS!$O$2:$O$13),"Medio de pago no elegible o no identificado por DIAN"),"Apta automaticamente por pago electronico y base positiva"))))</f>
        <v/>
      </c>
    </row>
    <row r="6482">
      <c r="A6482" s="9" t="n"/>
      <c r="B6482" s="9" t="n"/>
      <c r="C6482" s="12" t="n"/>
      <c r="D6482" s="11" t="n"/>
      <c r="E6482" s="11" t="n"/>
      <c r="F6482" s="11" t="n"/>
      <c r="G6482" s="11" t="n"/>
      <c r="H6482" s="11" t="n"/>
      <c r="I6482" s="9" t="n"/>
      <c r="J6482" s="9" t="n"/>
      <c r="K6482" s="9" t="n"/>
      <c r="L6482" s="9">
        <f>IF(COUNTA($A6482:$K6482)=0,"",IF(AND(IFERROR($H6482,0)&gt;0,LEN(TRIM($K6482&amp;""))&gt;0,IFERROR(LOOKUP(2,1/((LISTS!$M$2:$M$13&lt;&gt;"")*ISNUMBER(SEARCH(LISTS!$M$2:$M$13,$I6482))),LISTS!$N$2:$N$13),"NO")="SI"),"SI","NO"))</f>
        <v/>
      </c>
      <c r="M6482" s="9">
        <f>IF(COUNTA($A6482:$K6482)=0,"",IF($K6482&lt;&gt;"",IF(COUNTIF($K$19:$K6482,$K6482)&gt;1,"SI","NO"),IF(COUNTIFS($A$19:$A6482,$A6482,$C$19:$C6482,$C6482,$J$19:$J6482,$J6482,$D$19:$D6482,$D6482)&gt;1,"SI","NO")))</f>
        <v/>
      </c>
      <c r="N6482" s="11">
        <f>IF(COUNTA($A6482:$K6482)=0,"",IF(AND($L6482="SI",$M6482="NO"),IFERROR($H6482,0),0))</f>
        <v/>
      </c>
      <c r="O6482" s="9">
        <f>IF(COUNTA($A6482:$K6482)=0,"",IF($M6482="SI","CUFE o factura duplicada dentro del reporte; no se suma dos veces",IF(IFERROR($H6482,0)&lt;=0,"DIAN reporta valor susceptible 0",IF($L6482="NO",IFERROR(LOOKUP(2,1/((LISTS!$M$2:$M$13&lt;&gt;"")*ISNUMBER(SEARCH(LISTS!$M$2:$M$13,$I6482))),LISTS!$O$2:$O$13),"Medio de pago no elegible o no identificado por DIAN"),"Apta automaticamente por pago electronico y base positiva"))))</f>
        <v/>
      </c>
    </row>
    <row r="6483">
      <c r="A6483" s="9" t="n"/>
      <c r="B6483" s="9" t="n"/>
      <c r="C6483" s="12" t="n"/>
      <c r="D6483" s="11" t="n"/>
      <c r="E6483" s="11" t="n"/>
      <c r="F6483" s="11" t="n"/>
      <c r="G6483" s="11" t="n"/>
      <c r="H6483" s="11" t="n"/>
      <c r="I6483" s="9" t="n"/>
      <c r="J6483" s="9" t="n"/>
      <c r="K6483" s="9" t="n"/>
      <c r="L6483" s="9">
        <f>IF(COUNTA($A6483:$K6483)=0,"",IF(AND(IFERROR($H6483,0)&gt;0,LEN(TRIM($K6483&amp;""))&gt;0,IFERROR(LOOKUP(2,1/((LISTS!$M$2:$M$13&lt;&gt;"")*ISNUMBER(SEARCH(LISTS!$M$2:$M$13,$I6483))),LISTS!$N$2:$N$13),"NO")="SI"),"SI","NO"))</f>
        <v/>
      </c>
      <c r="M6483" s="9">
        <f>IF(COUNTA($A6483:$K6483)=0,"",IF($K6483&lt;&gt;"",IF(COUNTIF($K$19:$K6483,$K6483)&gt;1,"SI","NO"),IF(COUNTIFS($A$19:$A6483,$A6483,$C$19:$C6483,$C6483,$J$19:$J6483,$J6483,$D$19:$D6483,$D6483)&gt;1,"SI","NO")))</f>
        <v/>
      </c>
      <c r="N6483" s="11">
        <f>IF(COUNTA($A6483:$K6483)=0,"",IF(AND($L6483="SI",$M6483="NO"),IFERROR($H6483,0),0))</f>
        <v/>
      </c>
      <c r="O6483" s="9">
        <f>IF(COUNTA($A6483:$K6483)=0,"",IF($M6483="SI","CUFE o factura duplicada dentro del reporte; no se suma dos veces",IF(IFERROR($H6483,0)&lt;=0,"DIAN reporta valor susceptible 0",IF($L6483="NO",IFERROR(LOOKUP(2,1/((LISTS!$M$2:$M$13&lt;&gt;"")*ISNUMBER(SEARCH(LISTS!$M$2:$M$13,$I6483))),LISTS!$O$2:$O$13),"Medio de pago no elegible o no identificado por DIAN"),"Apta automaticamente por pago electronico y base positiva"))))</f>
        <v/>
      </c>
    </row>
    <row r="6484">
      <c r="A6484" s="9" t="n"/>
      <c r="B6484" s="9" t="n"/>
      <c r="C6484" s="12" t="n"/>
      <c r="D6484" s="11" t="n"/>
      <c r="E6484" s="11" t="n"/>
      <c r="F6484" s="11" t="n"/>
      <c r="G6484" s="11" t="n"/>
      <c r="H6484" s="11" t="n"/>
      <c r="I6484" s="9" t="n"/>
      <c r="J6484" s="9" t="n"/>
      <c r="K6484" s="9" t="n"/>
      <c r="L6484" s="9">
        <f>IF(COUNTA($A6484:$K6484)=0,"",IF(AND(IFERROR($H6484,0)&gt;0,LEN(TRIM($K6484&amp;""))&gt;0,IFERROR(LOOKUP(2,1/((LISTS!$M$2:$M$13&lt;&gt;"")*ISNUMBER(SEARCH(LISTS!$M$2:$M$13,$I6484))),LISTS!$N$2:$N$13),"NO")="SI"),"SI","NO"))</f>
        <v/>
      </c>
      <c r="M6484" s="9">
        <f>IF(COUNTA($A6484:$K6484)=0,"",IF($K6484&lt;&gt;"",IF(COUNTIF($K$19:$K6484,$K6484)&gt;1,"SI","NO"),IF(COUNTIFS($A$19:$A6484,$A6484,$C$19:$C6484,$C6484,$J$19:$J6484,$J6484,$D$19:$D6484,$D6484)&gt;1,"SI","NO")))</f>
        <v/>
      </c>
      <c r="N6484" s="11">
        <f>IF(COUNTA($A6484:$K6484)=0,"",IF(AND($L6484="SI",$M6484="NO"),IFERROR($H6484,0),0))</f>
        <v/>
      </c>
      <c r="O6484" s="9">
        <f>IF(COUNTA($A6484:$K6484)=0,"",IF($M6484="SI","CUFE o factura duplicada dentro del reporte; no se suma dos veces",IF(IFERROR($H6484,0)&lt;=0,"DIAN reporta valor susceptible 0",IF($L6484="NO",IFERROR(LOOKUP(2,1/((LISTS!$M$2:$M$13&lt;&gt;"")*ISNUMBER(SEARCH(LISTS!$M$2:$M$13,$I6484))),LISTS!$O$2:$O$13),"Medio de pago no elegible o no identificado por DIAN"),"Apta automaticamente por pago electronico y base positiva"))))</f>
        <v/>
      </c>
    </row>
    <row r="6485">
      <c r="A6485" s="9" t="n"/>
      <c r="B6485" s="9" t="n"/>
      <c r="C6485" s="12" t="n"/>
      <c r="D6485" s="11" t="n"/>
      <c r="E6485" s="11" t="n"/>
      <c r="F6485" s="11" t="n"/>
      <c r="G6485" s="11" t="n"/>
      <c r="H6485" s="11" t="n"/>
      <c r="I6485" s="9" t="n"/>
      <c r="J6485" s="9" t="n"/>
      <c r="K6485" s="9" t="n"/>
      <c r="L6485" s="9">
        <f>IF(COUNTA($A6485:$K6485)=0,"",IF(AND(IFERROR($H6485,0)&gt;0,LEN(TRIM($K6485&amp;""))&gt;0,IFERROR(LOOKUP(2,1/((LISTS!$M$2:$M$13&lt;&gt;"")*ISNUMBER(SEARCH(LISTS!$M$2:$M$13,$I6485))),LISTS!$N$2:$N$13),"NO")="SI"),"SI","NO"))</f>
        <v/>
      </c>
      <c r="M6485" s="9">
        <f>IF(COUNTA($A6485:$K6485)=0,"",IF($K6485&lt;&gt;"",IF(COUNTIF($K$19:$K6485,$K6485)&gt;1,"SI","NO"),IF(COUNTIFS($A$19:$A6485,$A6485,$C$19:$C6485,$C6485,$J$19:$J6485,$J6485,$D$19:$D6485,$D6485)&gt;1,"SI","NO")))</f>
        <v/>
      </c>
      <c r="N6485" s="11">
        <f>IF(COUNTA($A6485:$K6485)=0,"",IF(AND($L6485="SI",$M6485="NO"),IFERROR($H6485,0),0))</f>
        <v/>
      </c>
      <c r="O6485" s="9">
        <f>IF(COUNTA($A6485:$K6485)=0,"",IF($M6485="SI","CUFE o factura duplicada dentro del reporte; no se suma dos veces",IF(IFERROR($H6485,0)&lt;=0,"DIAN reporta valor susceptible 0",IF($L6485="NO",IFERROR(LOOKUP(2,1/((LISTS!$M$2:$M$13&lt;&gt;"")*ISNUMBER(SEARCH(LISTS!$M$2:$M$13,$I6485))),LISTS!$O$2:$O$13),"Medio de pago no elegible o no identificado por DIAN"),"Apta automaticamente por pago electronico y base positiva"))))</f>
        <v/>
      </c>
    </row>
    <row r="6486">
      <c r="A6486" s="9" t="n"/>
      <c r="B6486" s="9" t="n"/>
      <c r="C6486" s="12" t="n"/>
      <c r="D6486" s="11" t="n"/>
      <c r="E6486" s="11" t="n"/>
      <c r="F6486" s="11" t="n"/>
      <c r="G6486" s="11" t="n"/>
      <c r="H6486" s="11" t="n"/>
      <c r="I6486" s="9" t="n"/>
      <c r="J6486" s="9" t="n"/>
      <c r="K6486" s="9" t="n"/>
      <c r="L6486" s="9">
        <f>IF(COUNTA($A6486:$K6486)=0,"",IF(AND(IFERROR($H6486,0)&gt;0,LEN(TRIM($K6486&amp;""))&gt;0,IFERROR(LOOKUP(2,1/((LISTS!$M$2:$M$13&lt;&gt;"")*ISNUMBER(SEARCH(LISTS!$M$2:$M$13,$I6486))),LISTS!$N$2:$N$13),"NO")="SI"),"SI","NO"))</f>
        <v/>
      </c>
      <c r="M6486" s="9">
        <f>IF(COUNTA($A6486:$K6486)=0,"",IF($K6486&lt;&gt;"",IF(COUNTIF($K$19:$K6486,$K6486)&gt;1,"SI","NO"),IF(COUNTIFS($A$19:$A6486,$A6486,$C$19:$C6486,$C6486,$J$19:$J6486,$J6486,$D$19:$D6486,$D6486)&gt;1,"SI","NO")))</f>
        <v/>
      </c>
      <c r="N6486" s="11">
        <f>IF(COUNTA($A6486:$K6486)=0,"",IF(AND($L6486="SI",$M6486="NO"),IFERROR($H6486,0),0))</f>
        <v/>
      </c>
      <c r="O6486" s="9">
        <f>IF(COUNTA($A6486:$K6486)=0,"",IF($M6486="SI","CUFE o factura duplicada dentro del reporte; no se suma dos veces",IF(IFERROR($H6486,0)&lt;=0,"DIAN reporta valor susceptible 0",IF($L6486="NO",IFERROR(LOOKUP(2,1/((LISTS!$M$2:$M$13&lt;&gt;"")*ISNUMBER(SEARCH(LISTS!$M$2:$M$13,$I6486))),LISTS!$O$2:$O$13),"Medio de pago no elegible o no identificado por DIAN"),"Apta automaticamente por pago electronico y base positiva"))))</f>
        <v/>
      </c>
    </row>
    <row r="6487">
      <c r="A6487" s="9" t="n"/>
      <c r="B6487" s="9" t="n"/>
      <c r="C6487" s="12" t="n"/>
      <c r="D6487" s="11" t="n"/>
      <c r="E6487" s="11" t="n"/>
      <c r="F6487" s="11" t="n"/>
      <c r="G6487" s="11" t="n"/>
      <c r="H6487" s="11" t="n"/>
      <c r="I6487" s="9" t="n"/>
      <c r="J6487" s="9" t="n"/>
      <c r="K6487" s="9" t="n"/>
      <c r="L6487" s="9">
        <f>IF(COUNTA($A6487:$K6487)=0,"",IF(AND(IFERROR($H6487,0)&gt;0,LEN(TRIM($K6487&amp;""))&gt;0,IFERROR(LOOKUP(2,1/((LISTS!$M$2:$M$13&lt;&gt;"")*ISNUMBER(SEARCH(LISTS!$M$2:$M$13,$I6487))),LISTS!$N$2:$N$13),"NO")="SI"),"SI","NO"))</f>
        <v/>
      </c>
      <c r="M6487" s="9">
        <f>IF(COUNTA($A6487:$K6487)=0,"",IF($K6487&lt;&gt;"",IF(COUNTIF($K$19:$K6487,$K6487)&gt;1,"SI","NO"),IF(COUNTIFS($A$19:$A6487,$A6487,$C$19:$C6487,$C6487,$J$19:$J6487,$J6487,$D$19:$D6487,$D6487)&gt;1,"SI","NO")))</f>
        <v/>
      </c>
      <c r="N6487" s="11">
        <f>IF(COUNTA($A6487:$K6487)=0,"",IF(AND($L6487="SI",$M6487="NO"),IFERROR($H6487,0),0))</f>
        <v/>
      </c>
      <c r="O6487" s="9">
        <f>IF(COUNTA($A6487:$K6487)=0,"",IF($M6487="SI","CUFE o factura duplicada dentro del reporte; no se suma dos veces",IF(IFERROR($H6487,0)&lt;=0,"DIAN reporta valor susceptible 0",IF($L6487="NO",IFERROR(LOOKUP(2,1/((LISTS!$M$2:$M$13&lt;&gt;"")*ISNUMBER(SEARCH(LISTS!$M$2:$M$13,$I6487))),LISTS!$O$2:$O$13),"Medio de pago no elegible o no identificado por DIAN"),"Apta automaticamente por pago electronico y base positiva"))))</f>
        <v/>
      </c>
    </row>
    <row r="6488">
      <c r="A6488" s="9" t="n"/>
      <c r="B6488" s="9" t="n"/>
      <c r="C6488" s="12" t="n"/>
      <c r="D6488" s="11" t="n"/>
      <c r="E6488" s="11" t="n"/>
      <c r="F6488" s="11" t="n"/>
      <c r="G6488" s="11" t="n"/>
      <c r="H6488" s="11" t="n"/>
      <c r="I6488" s="9" t="n"/>
      <c r="J6488" s="9" t="n"/>
      <c r="K6488" s="9" t="n"/>
      <c r="L6488" s="9">
        <f>IF(COUNTA($A6488:$K6488)=0,"",IF(AND(IFERROR($H6488,0)&gt;0,LEN(TRIM($K6488&amp;""))&gt;0,IFERROR(LOOKUP(2,1/((LISTS!$M$2:$M$13&lt;&gt;"")*ISNUMBER(SEARCH(LISTS!$M$2:$M$13,$I6488))),LISTS!$N$2:$N$13),"NO")="SI"),"SI","NO"))</f>
        <v/>
      </c>
      <c r="M6488" s="9">
        <f>IF(COUNTA($A6488:$K6488)=0,"",IF($K6488&lt;&gt;"",IF(COUNTIF($K$19:$K6488,$K6488)&gt;1,"SI","NO"),IF(COUNTIFS($A$19:$A6488,$A6488,$C$19:$C6488,$C6488,$J$19:$J6488,$J6488,$D$19:$D6488,$D6488)&gt;1,"SI","NO")))</f>
        <v/>
      </c>
      <c r="N6488" s="11">
        <f>IF(COUNTA($A6488:$K6488)=0,"",IF(AND($L6488="SI",$M6488="NO"),IFERROR($H6488,0),0))</f>
        <v/>
      </c>
      <c r="O6488" s="9">
        <f>IF(COUNTA($A6488:$K6488)=0,"",IF($M6488="SI","CUFE o factura duplicada dentro del reporte; no se suma dos veces",IF(IFERROR($H6488,0)&lt;=0,"DIAN reporta valor susceptible 0",IF($L6488="NO",IFERROR(LOOKUP(2,1/((LISTS!$M$2:$M$13&lt;&gt;"")*ISNUMBER(SEARCH(LISTS!$M$2:$M$13,$I6488))),LISTS!$O$2:$O$13),"Medio de pago no elegible o no identificado por DIAN"),"Apta automaticamente por pago electronico y base positiva"))))</f>
        <v/>
      </c>
    </row>
    <row r="6489">
      <c r="A6489" s="9" t="n"/>
      <c r="B6489" s="9" t="n"/>
      <c r="C6489" s="12" t="n"/>
      <c r="D6489" s="11" t="n"/>
      <c r="E6489" s="11" t="n"/>
      <c r="F6489" s="11" t="n"/>
      <c r="G6489" s="11" t="n"/>
      <c r="H6489" s="11" t="n"/>
      <c r="I6489" s="9" t="n"/>
      <c r="J6489" s="9" t="n"/>
      <c r="K6489" s="9" t="n"/>
      <c r="L6489" s="9">
        <f>IF(COUNTA($A6489:$K6489)=0,"",IF(AND(IFERROR($H6489,0)&gt;0,LEN(TRIM($K6489&amp;""))&gt;0,IFERROR(LOOKUP(2,1/((LISTS!$M$2:$M$13&lt;&gt;"")*ISNUMBER(SEARCH(LISTS!$M$2:$M$13,$I6489))),LISTS!$N$2:$N$13),"NO")="SI"),"SI","NO"))</f>
        <v/>
      </c>
      <c r="M6489" s="9">
        <f>IF(COUNTA($A6489:$K6489)=0,"",IF($K6489&lt;&gt;"",IF(COUNTIF($K$19:$K6489,$K6489)&gt;1,"SI","NO"),IF(COUNTIFS($A$19:$A6489,$A6489,$C$19:$C6489,$C6489,$J$19:$J6489,$J6489,$D$19:$D6489,$D6489)&gt;1,"SI","NO")))</f>
        <v/>
      </c>
      <c r="N6489" s="11">
        <f>IF(COUNTA($A6489:$K6489)=0,"",IF(AND($L6489="SI",$M6489="NO"),IFERROR($H6489,0),0))</f>
        <v/>
      </c>
      <c r="O6489" s="9">
        <f>IF(COUNTA($A6489:$K6489)=0,"",IF($M6489="SI","CUFE o factura duplicada dentro del reporte; no se suma dos veces",IF(IFERROR($H6489,0)&lt;=0,"DIAN reporta valor susceptible 0",IF($L6489="NO",IFERROR(LOOKUP(2,1/((LISTS!$M$2:$M$13&lt;&gt;"")*ISNUMBER(SEARCH(LISTS!$M$2:$M$13,$I6489))),LISTS!$O$2:$O$13),"Medio de pago no elegible o no identificado por DIAN"),"Apta automaticamente por pago electronico y base positiva"))))</f>
        <v/>
      </c>
    </row>
    <row r="6490">
      <c r="A6490" s="9" t="n"/>
      <c r="B6490" s="9" t="n"/>
      <c r="C6490" s="12" t="n"/>
      <c r="D6490" s="11" t="n"/>
      <c r="E6490" s="11" t="n"/>
      <c r="F6490" s="11" t="n"/>
      <c r="G6490" s="11" t="n"/>
      <c r="H6490" s="11" t="n"/>
      <c r="I6490" s="9" t="n"/>
      <c r="J6490" s="9" t="n"/>
      <c r="K6490" s="9" t="n"/>
      <c r="L6490" s="9">
        <f>IF(COUNTA($A6490:$K6490)=0,"",IF(AND(IFERROR($H6490,0)&gt;0,LEN(TRIM($K6490&amp;""))&gt;0,IFERROR(LOOKUP(2,1/((LISTS!$M$2:$M$13&lt;&gt;"")*ISNUMBER(SEARCH(LISTS!$M$2:$M$13,$I6490))),LISTS!$N$2:$N$13),"NO")="SI"),"SI","NO"))</f>
        <v/>
      </c>
      <c r="M6490" s="9">
        <f>IF(COUNTA($A6490:$K6490)=0,"",IF($K6490&lt;&gt;"",IF(COUNTIF($K$19:$K6490,$K6490)&gt;1,"SI","NO"),IF(COUNTIFS($A$19:$A6490,$A6490,$C$19:$C6490,$C6490,$J$19:$J6490,$J6490,$D$19:$D6490,$D6490)&gt;1,"SI","NO")))</f>
        <v/>
      </c>
      <c r="N6490" s="11">
        <f>IF(COUNTA($A6490:$K6490)=0,"",IF(AND($L6490="SI",$M6490="NO"),IFERROR($H6490,0),0))</f>
        <v/>
      </c>
      <c r="O6490" s="9">
        <f>IF(COUNTA($A6490:$K6490)=0,"",IF($M6490="SI","CUFE o factura duplicada dentro del reporte; no se suma dos veces",IF(IFERROR($H6490,0)&lt;=0,"DIAN reporta valor susceptible 0",IF($L6490="NO",IFERROR(LOOKUP(2,1/((LISTS!$M$2:$M$13&lt;&gt;"")*ISNUMBER(SEARCH(LISTS!$M$2:$M$13,$I6490))),LISTS!$O$2:$O$13),"Medio de pago no elegible o no identificado por DIAN"),"Apta automaticamente por pago electronico y base positiva"))))</f>
        <v/>
      </c>
    </row>
    <row r="6491">
      <c r="A6491" s="9" t="n"/>
      <c r="B6491" s="9" t="n"/>
      <c r="C6491" s="12" t="n"/>
      <c r="D6491" s="11" t="n"/>
      <c r="E6491" s="11" t="n"/>
      <c r="F6491" s="11" t="n"/>
      <c r="G6491" s="11" t="n"/>
      <c r="H6491" s="11" t="n"/>
      <c r="I6491" s="9" t="n"/>
      <c r="J6491" s="9" t="n"/>
      <c r="K6491" s="9" t="n"/>
      <c r="L6491" s="9">
        <f>IF(COUNTA($A6491:$K6491)=0,"",IF(AND(IFERROR($H6491,0)&gt;0,LEN(TRIM($K6491&amp;""))&gt;0,IFERROR(LOOKUP(2,1/((LISTS!$M$2:$M$13&lt;&gt;"")*ISNUMBER(SEARCH(LISTS!$M$2:$M$13,$I6491))),LISTS!$N$2:$N$13),"NO")="SI"),"SI","NO"))</f>
        <v/>
      </c>
      <c r="M6491" s="9">
        <f>IF(COUNTA($A6491:$K6491)=0,"",IF($K6491&lt;&gt;"",IF(COUNTIF($K$19:$K6491,$K6491)&gt;1,"SI","NO"),IF(COUNTIFS($A$19:$A6491,$A6491,$C$19:$C6491,$C6491,$J$19:$J6491,$J6491,$D$19:$D6491,$D6491)&gt;1,"SI","NO")))</f>
        <v/>
      </c>
      <c r="N6491" s="11">
        <f>IF(COUNTA($A6491:$K6491)=0,"",IF(AND($L6491="SI",$M6491="NO"),IFERROR($H6491,0),0))</f>
        <v/>
      </c>
      <c r="O6491" s="9">
        <f>IF(COUNTA($A6491:$K6491)=0,"",IF($M6491="SI","CUFE o factura duplicada dentro del reporte; no se suma dos veces",IF(IFERROR($H6491,0)&lt;=0,"DIAN reporta valor susceptible 0",IF($L6491="NO",IFERROR(LOOKUP(2,1/((LISTS!$M$2:$M$13&lt;&gt;"")*ISNUMBER(SEARCH(LISTS!$M$2:$M$13,$I6491))),LISTS!$O$2:$O$13),"Medio de pago no elegible o no identificado por DIAN"),"Apta automaticamente por pago electronico y base positiva"))))</f>
        <v/>
      </c>
    </row>
    <row r="6492">
      <c r="A6492" s="9" t="n"/>
      <c r="B6492" s="9" t="n"/>
      <c r="C6492" s="12" t="n"/>
      <c r="D6492" s="11" t="n"/>
      <c r="E6492" s="11" t="n"/>
      <c r="F6492" s="11" t="n"/>
      <c r="G6492" s="11" t="n"/>
      <c r="H6492" s="11" t="n"/>
      <c r="I6492" s="9" t="n"/>
      <c r="J6492" s="9" t="n"/>
      <c r="K6492" s="9" t="n"/>
      <c r="L6492" s="9">
        <f>IF(COUNTA($A6492:$K6492)=0,"",IF(AND(IFERROR($H6492,0)&gt;0,LEN(TRIM($K6492&amp;""))&gt;0,IFERROR(LOOKUP(2,1/((LISTS!$M$2:$M$13&lt;&gt;"")*ISNUMBER(SEARCH(LISTS!$M$2:$M$13,$I6492))),LISTS!$N$2:$N$13),"NO")="SI"),"SI","NO"))</f>
        <v/>
      </c>
      <c r="M6492" s="9">
        <f>IF(COUNTA($A6492:$K6492)=0,"",IF($K6492&lt;&gt;"",IF(COUNTIF($K$19:$K6492,$K6492)&gt;1,"SI","NO"),IF(COUNTIFS($A$19:$A6492,$A6492,$C$19:$C6492,$C6492,$J$19:$J6492,$J6492,$D$19:$D6492,$D6492)&gt;1,"SI","NO")))</f>
        <v/>
      </c>
      <c r="N6492" s="11">
        <f>IF(COUNTA($A6492:$K6492)=0,"",IF(AND($L6492="SI",$M6492="NO"),IFERROR($H6492,0),0))</f>
        <v/>
      </c>
      <c r="O6492" s="9">
        <f>IF(COUNTA($A6492:$K6492)=0,"",IF($M6492="SI","CUFE o factura duplicada dentro del reporte; no se suma dos veces",IF(IFERROR($H6492,0)&lt;=0,"DIAN reporta valor susceptible 0",IF($L6492="NO",IFERROR(LOOKUP(2,1/((LISTS!$M$2:$M$13&lt;&gt;"")*ISNUMBER(SEARCH(LISTS!$M$2:$M$13,$I6492))),LISTS!$O$2:$O$13),"Medio de pago no elegible o no identificado por DIAN"),"Apta automaticamente por pago electronico y base positiva"))))</f>
        <v/>
      </c>
    </row>
    <row r="6493">
      <c r="A6493" s="9" t="n"/>
      <c r="B6493" s="9" t="n"/>
      <c r="C6493" s="12" t="n"/>
      <c r="D6493" s="11" t="n"/>
      <c r="E6493" s="11" t="n"/>
      <c r="F6493" s="11" t="n"/>
      <c r="G6493" s="11" t="n"/>
      <c r="H6493" s="11" t="n"/>
      <c r="I6493" s="9" t="n"/>
      <c r="J6493" s="9" t="n"/>
      <c r="K6493" s="9" t="n"/>
      <c r="L6493" s="9">
        <f>IF(COUNTA($A6493:$K6493)=0,"",IF(AND(IFERROR($H6493,0)&gt;0,LEN(TRIM($K6493&amp;""))&gt;0,IFERROR(LOOKUP(2,1/((LISTS!$M$2:$M$13&lt;&gt;"")*ISNUMBER(SEARCH(LISTS!$M$2:$M$13,$I6493))),LISTS!$N$2:$N$13),"NO")="SI"),"SI","NO"))</f>
        <v/>
      </c>
      <c r="M6493" s="9">
        <f>IF(COUNTA($A6493:$K6493)=0,"",IF($K6493&lt;&gt;"",IF(COUNTIF($K$19:$K6493,$K6493)&gt;1,"SI","NO"),IF(COUNTIFS($A$19:$A6493,$A6493,$C$19:$C6493,$C6493,$J$19:$J6493,$J6493,$D$19:$D6493,$D6493)&gt;1,"SI","NO")))</f>
        <v/>
      </c>
      <c r="N6493" s="11">
        <f>IF(COUNTA($A6493:$K6493)=0,"",IF(AND($L6493="SI",$M6493="NO"),IFERROR($H6493,0),0))</f>
        <v/>
      </c>
      <c r="O6493" s="9">
        <f>IF(COUNTA($A6493:$K6493)=0,"",IF($M6493="SI","CUFE o factura duplicada dentro del reporte; no se suma dos veces",IF(IFERROR($H6493,0)&lt;=0,"DIAN reporta valor susceptible 0",IF($L6493="NO",IFERROR(LOOKUP(2,1/((LISTS!$M$2:$M$13&lt;&gt;"")*ISNUMBER(SEARCH(LISTS!$M$2:$M$13,$I6493))),LISTS!$O$2:$O$13),"Medio de pago no elegible o no identificado por DIAN"),"Apta automaticamente por pago electronico y base positiva"))))</f>
        <v/>
      </c>
    </row>
    <row r="6494">
      <c r="A6494" s="9" t="n"/>
      <c r="B6494" s="9" t="n"/>
      <c r="C6494" s="12" t="n"/>
      <c r="D6494" s="11" t="n"/>
      <c r="E6494" s="11" t="n"/>
      <c r="F6494" s="11" t="n"/>
      <c r="G6494" s="11" t="n"/>
      <c r="H6494" s="11" t="n"/>
      <c r="I6494" s="9" t="n"/>
      <c r="J6494" s="9" t="n"/>
      <c r="K6494" s="9" t="n"/>
      <c r="L6494" s="9">
        <f>IF(COUNTA($A6494:$K6494)=0,"",IF(AND(IFERROR($H6494,0)&gt;0,LEN(TRIM($K6494&amp;""))&gt;0,IFERROR(LOOKUP(2,1/((LISTS!$M$2:$M$13&lt;&gt;"")*ISNUMBER(SEARCH(LISTS!$M$2:$M$13,$I6494))),LISTS!$N$2:$N$13),"NO")="SI"),"SI","NO"))</f>
        <v/>
      </c>
      <c r="M6494" s="9">
        <f>IF(COUNTA($A6494:$K6494)=0,"",IF($K6494&lt;&gt;"",IF(COUNTIF($K$19:$K6494,$K6494)&gt;1,"SI","NO"),IF(COUNTIFS($A$19:$A6494,$A6494,$C$19:$C6494,$C6494,$J$19:$J6494,$J6494,$D$19:$D6494,$D6494)&gt;1,"SI","NO")))</f>
        <v/>
      </c>
      <c r="N6494" s="11">
        <f>IF(COUNTA($A6494:$K6494)=0,"",IF(AND($L6494="SI",$M6494="NO"),IFERROR($H6494,0),0))</f>
        <v/>
      </c>
      <c r="O6494" s="9">
        <f>IF(COUNTA($A6494:$K6494)=0,"",IF($M6494="SI","CUFE o factura duplicada dentro del reporte; no se suma dos veces",IF(IFERROR($H6494,0)&lt;=0,"DIAN reporta valor susceptible 0",IF($L6494="NO",IFERROR(LOOKUP(2,1/((LISTS!$M$2:$M$13&lt;&gt;"")*ISNUMBER(SEARCH(LISTS!$M$2:$M$13,$I6494))),LISTS!$O$2:$O$13),"Medio de pago no elegible o no identificado por DIAN"),"Apta automaticamente por pago electronico y base positiva"))))</f>
        <v/>
      </c>
    </row>
    <row r="6495">
      <c r="A6495" s="9" t="n"/>
      <c r="B6495" s="9" t="n"/>
      <c r="C6495" s="12" t="n"/>
      <c r="D6495" s="11" t="n"/>
      <c r="E6495" s="11" t="n"/>
      <c r="F6495" s="11" t="n"/>
      <c r="G6495" s="11" t="n"/>
      <c r="H6495" s="11" t="n"/>
      <c r="I6495" s="9" t="n"/>
      <c r="J6495" s="9" t="n"/>
      <c r="K6495" s="9" t="n"/>
      <c r="L6495" s="9">
        <f>IF(COUNTA($A6495:$K6495)=0,"",IF(AND(IFERROR($H6495,0)&gt;0,LEN(TRIM($K6495&amp;""))&gt;0,IFERROR(LOOKUP(2,1/((LISTS!$M$2:$M$13&lt;&gt;"")*ISNUMBER(SEARCH(LISTS!$M$2:$M$13,$I6495))),LISTS!$N$2:$N$13),"NO")="SI"),"SI","NO"))</f>
        <v/>
      </c>
      <c r="M6495" s="9">
        <f>IF(COUNTA($A6495:$K6495)=0,"",IF($K6495&lt;&gt;"",IF(COUNTIF($K$19:$K6495,$K6495)&gt;1,"SI","NO"),IF(COUNTIFS($A$19:$A6495,$A6495,$C$19:$C6495,$C6495,$J$19:$J6495,$J6495,$D$19:$D6495,$D6495)&gt;1,"SI","NO")))</f>
        <v/>
      </c>
      <c r="N6495" s="11">
        <f>IF(COUNTA($A6495:$K6495)=0,"",IF(AND($L6495="SI",$M6495="NO"),IFERROR($H6495,0),0))</f>
        <v/>
      </c>
      <c r="O6495" s="9">
        <f>IF(COUNTA($A6495:$K6495)=0,"",IF($M6495="SI","CUFE o factura duplicada dentro del reporte; no se suma dos veces",IF(IFERROR($H6495,0)&lt;=0,"DIAN reporta valor susceptible 0",IF($L6495="NO",IFERROR(LOOKUP(2,1/((LISTS!$M$2:$M$13&lt;&gt;"")*ISNUMBER(SEARCH(LISTS!$M$2:$M$13,$I6495))),LISTS!$O$2:$O$13),"Medio de pago no elegible o no identificado por DIAN"),"Apta automaticamente por pago electronico y base positiva"))))</f>
        <v/>
      </c>
    </row>
    <row r="6496">
      <c r="A6496" s="9" t="n"/>
      <c r="B6496" s="9" t="n"/>
      <c r="C6496" s="12" t="n"/>
      <c r="D6496" s="11" t="n"/>
      <c r="E6496" s="11" t="n"/>
      <c r="F6496" s="11" t="n"/>
      <c r="G6496" s="11" t="n"/>
      <c r="H6496" s="11" t="n"/>
      <c r="I6496" s="9" t="n"/>
      <c r="J6496" s="9" t="n"/>
      <c r="K6496" s="9" t="n"/>
      <c r="L6496" s="9">
        <f>IF(COUNTA($A6496:$K6496)=0,"",IF(AND(IFERROR($H6496,0)&gt;0,LEN(TRIM($K6496&amp;""))&gt;0,IFERROR(LOOKUP(2,1/((LISTS!$M$2:$M$13&lt;&gt;"")*ISNUMBER(SEARCH(LISTS!$M$2:$M$13,$I6496))),LISTS!$N$2:$N$13),"NO")="SI"),"SI","NO"))</f>
        <v/>
      </c>
      <c r="M6496" s="9">
        <f>IF(COUNTA($A6496:$K6496)=0,"",IF($K6496&lt;&gt;"",IF(COUNTIF($K$19:$K6496,$K6496)&gt;1,"SI","NO"),IF(COUNTIFS($A$19:$A6496,$A6496,$C$19:$C6496,$C6496,$J$19:$J6496,$J6496,$D$19:$D6496,$D6496)&gt;1,"SI","NO")))</f>
        <v/>
      </c>
      <c r="N6496" s="11">
        <f>IF(COUNTA($A6496:$K6496)=0,"",IF(AND($L6496="SI",$M6496="NO"),IFERROR($H6496,0),0))</f>
        <v/>
      </c>
      <c r="O6496" s="9">
        <f>IF(COUNTA($A6496:$K6496)=0,"",IF($M6496="SI","CUFE o factura duplicada dentro del reporte; no se suma dos veces",IF(IFERROR($H6496,0)&lt;=0,"DIAN reporta valor susceptible 0",IF($L6496="NO",IFERROR(LOOKUP(2,1/((LISTS!$M$2:$M$13&lt;&gt;"")*ISNUMBER(SEARCH(LISTS!$M$2:$M$13,$I6496))),LISTS!$O$2:$O$13),"Medio de pago no elegible o no identificado por DIAN"),"Apta automaticamente por pago electronico y base positiva"))))</f>
        <v/>
      </c>
    </row>
    <row r="6497">
      <c r="A6497" s="9" t="n"/>
      <c r="B6497" s="9" t="n"/>
      <c r="C6497" s="12" t="n"/>
      <c r="D6497" s="11" t="n"/>
      <c r="E6497" s="11" t="n"/>
      <c r="F6497" s="11" t="n"/>
      <c r="G6497" s="11" t="n"/>
      <c r="H6497" s="11" t="n"/>
      <c r="I6497" s="9" t="n"/>
      <c r="J6497" s="9" t="n"/>
      <c r="K6497" s="9" t="n"/>
      <c r="L6497" s="9">
        <f>IF(COUNTA($A6497:$K6497)=0,"",IF(AND(IFERROR($H6497,0)&gt;0,LEN(TRIM($K6497&amp;""))&gt;0,IFERROR(LOOKUP(2,1/((LISTS!$M$2:$M$13&lt;&gt;"")*ISNUMBER(SEARCH(LISTS!$M$2:$M$13,$I6497))),LISTS!$N$2:$N$13),"NO")="SI"),"SI","NO"))</f>
        <v/>
      </c>
      <c r="M6497" s="9">
        <f>IF(COUNTA($A6497:$K6497)=0,"",IF($K6497&lt;&gt;"",IF(COUNTIF($K$19:$K6497,$K6497)&gt;1,"SI","NO"),IF(COUNTIFS($A$19:$A6497,$A6497,$C$19:$C6497,$C6497,$J$19:$J6497,$J6497,$D$19:$D6497,$D6497)&gt;1,"SI","NO")))</f>
        <v/>
      </c>
      <c r="N6497" s="11">
        <f>IF(COUNTA($A6497:$K6497)=0,"",IF(AND($L6497="SI",$M6497="NO"),IFERROR($H6497,0),0))</f>
        <v/>
      </c>
      <c r="O6497" s="9">
        <f>IF(COUNTA($A6497:$K6497)=0,"",IF($M6497="SI","CUFE o factura duplicada dentro del reporte; no se suma dos veces",IF(IFERROR($H6497,0)&lt;=0,"DIAN reporta valor susceptible 0",IF($L6497="NO",IFERROR(LOOKUP(2,1/((LISTS!$M$2:$M$13&lt;&gt;"")*ISNUMBER(SEARCH(LISTS!$M$2:$M$13,$I6497))),LISTS!$O$2:$O$13),"Medio de pago no elegible o no identificado por DIAN"),"Apta automaticamente por pago electronico y base positiva"))))</f>
        <v/>
      </c>
    </row>
    <row r="6498">
      <c r="A6498" s="9" t="n"/>
      <c r="B6498" s="9" t="n"/>
      <c r="C6498" s="12" t="n"/>
      <c r="D6498" s="11" t="n"/>
      <c r="E6498" s="11" t="n"/>
      <c r="F6498" s="11" t="n"/>
      <c r="G6498" s="11" t="n"/>
      <c r="H6498" s="11" t="n"/>
      <c r="I6498" s="9" t="n"/>
      <c r="J6498" s="9" t="n"/>
      <c r="K6498" s="9" t="n"/>
      <c r="L6498" s="9">
        <f>IF(COUNTA($A6498:$K6498)=0,"",IF(AND(IFERROR($H6498,0)&gt;0,LEN(TRIM($K6498&amp;""))&gt;0,IFERROR(LOOKUP(2,1/((LISTS!$M$2:$M$13&lt;&gt;"")*ISNUMBER(SEARCH(LISTS!$M$2:$M$13,$I6498))),LISTS!$N$2:$N$13),"NO")="SI"),"SI","NO"))</f>
        <v/>
      </c>
      <c r="M6498" s="9">
        <f>IF(COUNTA($A6498:$K6498)=0,"",IF($K6498&lt;&gt;"",IF(COUNTIF($K$19:$K6498,$K6498)&gt;1,"SI","NO"),IF(COUNTIFS($A$19:$A6498,$A6498,$C$19:$C6498,$C6498,$J$19:$J6498,$J6498,$D$19:$D6498,$D6498)&gt;1,"SI","NO")))</f>
        <v/>
      </c>
      <c r="N6498" s="11">
        <f>IF(COUNTA($A6498:$K6498)=0,"",IF(AND($L6498="SI",$M6498="NO"),IFERROR($H6498,0),0))</f>
        <v/>
      </c>
      <c r="O6498" s="9">
        <f>IF(COUNTA($A6498:$K6498)=0,"",IF($M6498="SI","CUFE o factura duplicada dentro del reporte; no se suma dos veces",IF(IFERROR($H6498,0)&lt;=0,"DIAN reporta valor susceptible 0",IF($L6498="NO",IFERROR(LOOKUP(2,1/((LISTS!$M$2:$M$13&lt;&gt;"")*ISNUMBER(SEARCH(LISTS!$M$2:$M$13,$I6498))),LISTS!$O$2:$O$13),"Medio de pago no elegible o no identificado por DIAN"),"Apta automaticamente por pago electronico y base positiva"))))</f>
        <v/>
      </c>
    </row>
    <row r="6499">
      <c r="A6499" s="9" t="n"/>
      <c r="B6499" s="9" t="n"/>
      <c r="C6499" s="12" t="n"/>
      <c r="D6499" s="11" t="n"/>
      <c r="E6499" s="11" t="n"/>
      <c r="F6499" s="11" t="n"/>
      <c r="G6499" s="11" t="n"/>
      <c r="H6499" s="11" t="n"/>
      <c r="I6499" s="9" t="n"/>
      <c r="J6499" s="9" t="n"/>
      <c r="K6499" s="9" t="n"/>
      <c r="L6499" s="9">
        <f>IF(COUNTA($A6499:$K6499)=0,"",IF(AND(IFERROR($H6499,0)&gt;0,LEN(TRIM($K6499&amp;""))&gt;0,IFERROR(LOOKUP(2,1/((LISTS!$M$2:$M$13&lt;&gt;"")*ISNUMBER(SEARCH(LISTS!$M$2:$M$13,$I6499))),LISTS!$N$2:$N$13),"NO")="SI"),"SI","NO"))</f>
        <v/>
      </c>
      <c r="M6499" s="9">
        <f>IF(COUNTA($A6499:$K6499)=0,"",IF($K6499&lt;&gt;"",IF(COUNTIF($K$19:$K6499,$K6499)&gt;1,"SI","NO"),IF(COUNTIFS($A$19:$A6499,$A6499,$C$19:$C6499,$C6499,$J$19:$J6499,$J6499,$D$19:$D6499,$D6499)&gt;1,"SI","NO")))</f>
        <v/>
      </c>
      <c r="N6499" s="11">
        <f>IF(COUNTA($A6499:$K6499)=0,"",IF(AND($L6499="SI",$M6499="NO"),IFERROR($H6499,0),0))</f>
        <v/>
      </c>
      <c r="O6499" s="9">
        <f>IF(COUNTA($A6499:$K6499)=0,"",IF($M6499="SI","CUFE o factura duplicada dentro del reporte; no se suma dos veces",IF(IFERROR($H6499,0)&lt;=0,"DIAN reporta valor susceptible 0",IF($L6499="NO",IFERROR(LOOKUP(2,1/((LISTS!$M$2:$M$13&lt;&gt;"")*ISNUMBER(SEARCH(LISTS!$M$2:$M$13,$I6499))),LISTS!$O$2:$O$13),"Medio de pago no elegible o no identificado por DIAN"),"Apta automaticamente por pago electronico y base positiva"))))</f>
        <v/>
      </c>
    </row>
    <row r="6500">
      <c r="A6500" s="9" t="n"/>
      <c r="B6500" s="9" t="n"/>
      <c r="C6500" s="12" t="n"/>
      <c r="D6500" s="11" t="n"/>
      <c r="E6500" s="11" t="n"/>
      <c r="F6500" s="11" t="n"/>
      <c r="G6500" s="11" t="n"/>
      <c r="H6500" s="11" t="n"/>
      <c r="I6500" s="9" t="n"/>
      <c r="J6500" s="9" t="n"/>
      <c r="K6500" s="9" t="n"/>
      <c r="L6500" s="9">
        <f>IF(COUNTA($A6500:$K6500)=0,"",IF(AND(IFERROR($H6500,0)&gt;0,LEN(TRIM($K6500&amp;""))&gt;0,IFERROR(LOOKUP(2,1/((LISTS!$M$2:$M$13&lt;&gt;"")*ISNUMBER(SEARCH(LISTS!$M$2:$M$13,$I6500))),LISTS!$N$2:$N$13),"NO")="SI"),"SI","NO"))</f>
        <v/>
      </c>
      <c r="M6500" s="9">
        <f>IF(COUNTA($A6500:$K6500)=0,"",IF($K6500&lt;&gt;"",IF(COUNTIF($K$19:$K6500,$K6500)&gt;1,"SI","NO"),IF(COUNTIFS($A$19:$A6500,$A6500,$C$19:$C6500,$C6500,$J$19:$J6500,$J6500,$D$19:$D6500,$D6500)&gt;1,"SI","NO")))</f>
        <v/>
      </c>
      <c r="N6500" s="11">
        <f>IF(COUNTA($A6500:$K6500)=0,"",IF(AND($L6500="SI",$M6500="NO"),IFERROR($H6500,0),0))</f>
        <v/>
      </c>
      <c r="O6500" s="9">
        <f>IF(COUNTA($A6500:$K6500)=0,"",IF($M6500="SI","CUFE o factura duplicada dentro del reporte; no se suma dos veces",IF(IFERROR($H6500,0)&lt;=0,"DIAN reporta valor susceptible 0",IF($L6500="NO",IFERROR(LOOKUP(2,1/((LISTS!$M$2:$M$13&lt;&gt;"")*ISNUMBER(SEARCH(LISTS!$M$2:$M$13,$I6500))),LISTS!$O$2:$O$13),"Medio de pago no elegible o no identificado por DIAN"),"Apta automaticamente por pago electronico y base positiva"))))</f>
        <v/>
      </c>
    </row>
    <row r="6501">
      <c r="A6501" s="9" t="n"/>
      <c r="B6501" s="9" t="n"/>
      <c r="C6501" s="12" t="n"/>
      <c r="D6501" s="11" t="n"/>
      <c r="E6501" s="11" t="n"/>
      <c r="F6501" s="11" t="n"/>
      <c r="G6501" s="11" t="n"/>
      <c r="H6501" s="11" t="n"/>
      <c r="I6501" s="9" t="n"/>
      <c r="J6501" s="9" t="n"/>
      <c r="K6501" s="9" t="n"/>
      <c r="L6501" s="9">
        <f>IF(COUNTA($A6501:$K6501)=0,"",IF(AND(IFERROR($H6501,0)&gt;0,LEN(TRIM($K6501&amp;""))&gt;0,IFERROR(LOOKUP(2,1/((LISTS!$M$2:$M$13&lt;&gt;"")*ISNUMBER(SEARCH(LISTS!$M$2:$M$13,$I6501))),LISTS!$N$2:$N$13),"NO")="SI"),"SI","NO"))</f>
        <v/>
      </c>
      <c r="M6501" s="9">
        <f>IF(COUNTA($A6501:$K6501)=0,"",IF($K6501&lt;&gt;"",IF(COUNTIF($K$19:$K6501,$K6501)&gt;1,"SI","NO"),IF(COUNTIFS($A$19:$A6501,$A6501,$C$19:$C6501,$C6501,$J$19:$J6501,$J6501,$D$19:$D6501,$D6501)&gt;1,"SI","NO")))</f>
        <v/>
      </c>
      <c r="N6501" s="11">
        <f>IF(COUNTA($A6501:$K6501)=0,"",IF(AND($L6501="SI",$M6501="NO"),IFERROR($H6501,0),0))</f>
        <v/>
      </c>
      <c r="O6501" s="9">
        <f>IF(COUNTA($A6501:$K6501)=0,"",IF($M6501="SI","CUFE o factura duplicada dentro del reporte; no se suma dos veces",IF(IFERROR($H6501,0)&lt;=0,"DIAN reporta valor susceptible 0",IF($L6501="NO",IFERROR(LOOKUP(2,1/((LISTS!$M$2:$M$13&lt;&gt;"")*ISNUMBER(SEARCH(LISTS!$M$2:$M$13,$I6501))),LISTS!$O$2:$O$13),"Medio de pago no elegible o no identificado por DIAN"),"Apta automaticamente por pago electronico y base positiva"))))</f>
        <v/>
      </c>
    </row>
    <row r="6502">
      <c r="A6502" s="9" t="n"/>
      <c r="B6502" s="9" t="n"/>
      <c r="C6502" s="12" t="n"/>
      <c r="D6502" s="11" t="n"/>
      <c r="E6502" s="11" t="n"/>
      <c r="F6502" s="11" t="n"/>
      <c r="G6502" s="11" t="n"/>
      <c r="H6502" s="11" t="n"/>
      <c r="I6502" s="9" t="n"/>
      <c r="J6502" s="9" t="n"/>
      <c r="K6502" s="9" t="n"/>
      <c r="L6502" s="9">
        <f>IF(COUNTA($A6502:$K6502)=0,"",IF(AND(IFERROR($H6502,0)&gt;0,LEN(TRIM($K6502&amp;""))&gt;0,IFERROR(LOOKUP(2,1/((LISTS!$M$2:$M$13&lt;&gt;"")*ISNUMBER(SEARCH(LISTS!$M$2:$M$13,$I6502))),LISTS!$N$2:$N$13),"NO")="SI"),"SI","NO"))</f>
        <v/>
      </c>
      <c r="M6502" s="9">
        <f>IF(COUNTA($A6502:$K6502)=0,"",IF($K6502&lt;&gt;"",IF(COUNTIF($K$19:$K6502,$K6502)&gt;1,"SI","NO"),IF(COUNTIFS($A$19:$A6502,$A6502,$C$19:$C6502,$C6502,$J$19:$J6502,$J6502,$D$19:$D6502,$D6502)&gt;1,"SI","NO")))</f>
        <v/>
      </c>
      <c r="N6502" s="11">
        <f>IF(COUNTA($A6502:$K6502)=0,"",IF(AND($L6502="SI",$M6502="NO"),IFERROR($H6502,0),0))</f>
        <v/>
      </c>
      <c r="O6502" s="9">
        <f>IF(COUNTA($A6502:$K6502)=0,"",IF($M6502="SI","CUFE o factura duplicada dentro del reporte; no se suma dos veces",IF(IFERROR($H6502,0)&lt;=0,"DIAN reporta valor susceptible 0",IF($L6502="NO",IFERROR(LOOKUP(2,1/((LISTS!$M$2:$M$13&lt;&gt;"")*ISNUMBER(SEARCH(LISTS!$M$2:$M$13,$I6502))),LISTS!$O$2:$O$13),"Medio de pago no elegible o no identificado por DIAN"),"Apta automaticamente por pago electronico y base positiva"))))</f>
        <v/>
      </c>
    </row>
    <row r="6503">
      <c r="A6503" s="9" t="n"/>
      <c r="B6503" s="9" t="n"/>
      <c r="C6503" s="12" t="n"/>
      <c r="D6503" s="11" t="n"/>
      <c r="E6503" s="11" t="n"/>
      <c r="F6503" s="11" t="n"/>
      <c r="G6503" s="11" t="n"/>
      <c r="H6503" s="11" t="n"/>
      <c r="I6503" s="9" t="n"/>
      <c r="J6503" s="9" t="n"/>
      <c r="K6503" s="9" t="n"/>
      <c r="L6503" s="9">
        <f>IF(COUNTA($A6503:$K6503)=0,"",IF(AND(IFERROR($H6503,0)&gt;0,LEN(TRIM($K6503&amp;""))&gt;0,IFERROR(LOOKUP(2,1/((LISTS!$M$2:$M$13&lt;&gt;"")*ISNUMBER(SEARCH(LISTS!$M$2:$M$13,$I6503))),LISTS!$N$2:$N$13),"NO")="SI"),"SI","NO"))</f>
        <v/>
      </c>
      <c r="M6503" s="9">
        <f>IF(COUNTA($A6503:$K6503)=0,"",IF($K6503&lt;&gt;"",IF(COUNTIF($K$19:$K6503,$K6503)&gt;1,"SI","NO"),IF(COUNTIFS($A$19:$A6503,$A6503,$C$19:$C6503,$C6503,$J$19:$J6503,$J6503,$D$19:$D6503,$D6503)&gt;1,"SI","NO")))</f>
        <v/>
      </c>
      <c r="N6503" s="11">
        <f>IF(COUNTA($A6503:$K6503)=0,"",IF(AND($L6503="SI",$M6503="NO"),IFERROR($H6503,0),0))</f>
        <v/>
      </c>
      <c r="O6503" s="9">
        <f>IF(COUNTA($A6503:$K6503)=0,"",IF($M6503="SI","CUFE o factura duplicada dentro del reporte; no se suma dos veces",IF(IFERROR($H6503,0)&lt;=0,"DIAN reporta valor susceptible 0",IF($L6503="NO",IFERROR(LOOKUP(2,1/((LISTS!$M$2:$M$13&lt;&gt;"")*ISNUMBER(SEARCH(LISTS!$M$2:$M$13,$I6503))),LISTS!$O$2:$O$13),"Medio de pago no elegible o no identificado por DIAN"),"Apta automaticamente por pago electronico y base positiva"))))</f>
        <v/>
      </c>
    </row>
    <row r="6504">
      <c r="A6504" s="9" t="n"/>
      <c r="B6504" s="9" t="n"/>
      <c r="C6504" s="12" t="n"/>
      <c r="D6504" s="11" t="n"/>
      <c r="E6504" s="11" t="n"/>
      <c r="F6504" s="11" t="n"/>
      <c r="G6504" s="11" t="n"/>
      <c r="H6504" s="11" t="n"/>
      <c r="I6504" s="9" t="n"/>
      <c r="J6504" s="9" t="n"/>
      <c r="K6504" s="9" t="n"/>
      <c r="L6504" s="9">
        <f>IF(COUNTA($A6504:$K6504)=0,"",IF(AND(IFERROR($H6504,0)&gt;0,LEN(TRIM($K6504&amp;""))&gt;0,IFERROR(LOOKUP(2,1/((LISTS!$M$2:$M$13&lt;&gt;"")*ISNUMBER(SEARCH(LISTS!$M$2:$M$13,$I6504))),LISTS!$N$2:$N$13),"NO")="SI"),"SI","NO"))</f>
        <v/>
      </c>
      <c r="M6504" s="9">
        <f>IF(COUNTA($A6504:$K6504)=0,"",IF($K6504&lt;&gt;"",IF(COUNTIF($K$19:$K6504,$K6504)&gt;1,"SI","NO"),IF(COUNTIFS($A$19:$A6504,$A6504,$C$19:$C6504,$C6504,$J$19:$J6504,$J6504,$D$19:$D6504,$D6504)&gt;1,"SI","NO")))</f>
        <v/>
      </c>
      <c r="N6504" s="11">
        <f>IF(COUNTA($A6504:$K6504)=0,"",IF(AND($L6504="SI",$M6504="NO"),IFERROR($H6504,0),0))</f>
        <v/>
      </c>
      <c r="O6504" s="9">
        <f>IF(COUNTA($A6504:$K6504)=0,"",IF($M6504="SI","CUFE o factura duplicada dentro del reporte; no se suma dos veces",IF(IFERROR($H6504,0)&lt;=0,"DIAN reporta valor susceptible 0",IF($L6504="NO",IFERROR(LOOKUP(2,1/((LISTS!$M$2:$M$13&lt;&gt;"")*ISNUMBER(SEARCH(LISTS!$M$2:$M$13,$I6504))),LISTS!$O$2:$O$13),"Medio de pago no elegible o no identificado por DIAN"),"Apta automaticamente por pago electronico y base positiva"))))</f>
        <v/>
      </c>
    </row>
    <row r="6505">
      <c r="A6505" s="9" t="n"/>
      <c r="B6505" s="9" t="n"/>
      <c r="C6505" s="12" t="n"/>
      <c r="D6505" s="11" t="n"/>
      <c r="E6505" s="11" t="n"/>
      <c r="F6505" s="11" t="n"/>
      <c r="G6505" s="11" t="n"/>
      <c r="H6505" s="11" t="n"/>
      <c r="I6505" s="9" t="n"/>
      <c r="J6505" s="9" t="n"/>
      <c r="K6505" s="9" t="n"/>
      <c r="L6505" s="9">
        <f>IF(COUNTA($A6505:$K6505)=0,"",IF(AND(IFERROR($H6505,0)&gt;0,LEN(TRIM($K6505&amp;""))&gt;0,IFERROR(LOOKUP(2,1/((LISTS!$M$2:$M$13&lt;&gt;"")*ISNUMBER(SEARCH(LISTS!$M$2:$M$13,$I6505))),LISTS!$N$2:$N$13),"NO")="SI"),"SI","NO"))</f>
        <v/>
      </c>
      <c r="M6505" s="9">
        <f>IF(COUNTA($A6505:$K6505)=0,"",IF($K6505&lt;&gt;"",IF(COUNTIF($K$19:$K6505,$K6505)&gt;1,"SI","NO"),IF(COUNTIFS($A$19:$A6505,$A6505,$C$19:$C6505,$C6505,$J$19:$J6505,$J6505,$D$19:$D6505,$D6505)&gt;1,"SI","NO")))</f>
        <v/>
      </c>
      <c r="N6505" s="11">
        <f>IF(COUNTA($A6505:$K6505)=0,"",IF(AND($L6505="SI",$M6505="NO"),IFERROR($H6505,0),0))</f>
        <v/>
      </c>
      <c r="O6505" s="9">
        <f>IF(COUNTA($A6505:$K6505)=0,"",IF($M6505="SI","CUFE o factura duplicada dentro del reporte; no se suma dos veces",IF(IFERROR($H6505,0)&lt;=0,"DIAN reporta valor susceptible 0",IF($L6505="NO",IFERROR(LOOKUP(2,1/((LISTS!$M$2:$M$13&lt;&gt;"")*ISNUMBER(SEARCH(LISTS!$M$2:$M$13,$I6505))),LISTS!$O$2:$O$13),"Medio de pago no elegible o no identificado por DIAN"),"Apta automaticamente por pago electronico y base positiva"))))</f>
        <v/>
      </c>
    </row>
    <row r="6506">
      <c r="A6506" s="9" t="n"/>
      <c r="B6506" s="9" t="n"/>
      <c r="C6506" s="12" t="n"/>
      <c r="D6506" s="11" t="n"/>
      <c r="E6506" s="11" t="n"/>
      <c r="F6506" s="11" t="n"/>
      <c r="G6506" s="11" t="n"/>
      <c r="H6506" s="11" t="n"/>
      <c r="I6506" s="9" t="n"/>
      <c r="J6506" s="9" t="n"/>
      <c r="K6506" s="9" t="n"/>
      <c r="L6506" s="9">
        <f>IF(COUNTA($A6506:$K6506)=0,"",IF(AND(IFERROR($H6506,0)&gt;0,LEN(TRIM($K6506&amp;""))&gt;0,IFERROR(LOOKUP(2,1/((LISTS!$M$2:$M$13&lt;&gt;"")*ISNUMBER(SEARCH(LISTS!$M$2:$M$13,$I6506))),LISTS!$N$2:$N$13),"NO")="SI"),"SI","NO"))</f>
        <v/>
      </c>
      <c r="M6506" s="9">
        <f>IF(COUNTA($A6506:$K6506)=0,"",IF($K6506&lt;&gt;"",IF(COUNTIF($K$19:$K6506,$K6506)&gt;1,"SI","NO"),IF(COUNTIFS($A$19:$A6506,$A6506,$C$19:$C6506,$C6506,$J$19:$J6506,$J6506,$D$19:$D6506,$D6506)&gt;1,"SI","NO")))</f>
        <v/>
      </c>
      <c r="N6506" s="11">
        <f>IF(COUNTA($A6506:$K6506)=0,"",IF(AND($L6506="SI",$M6506="NO"),IFERROR($H6506,0),0))</f>
        <v/>
      </c>
      <c r="O6506" s="9">
        <f>IF(COUNTA($A6506:$K6506)=0,"",IF($M6506="SI","CUFE o factura duplicada dentro del reporte; no se suma dos veces",IF(IFERROR($H6506,0)&lt;=0,"DIAN reporta valor susceptible 0",IF($L6506="NO",IFERROR(LOOKUP(2,1/((LISTS!$M$2:$M$13&lt;&gt;"")*ISNUMBER(SEARCH(LISTS!$M$2:$M$13,$I6506))),LISTS!$O$2:$O$13),"Medio de pago no elegible o no identificado por DIAN"),"Apta automaticamente por pago electronico y base positiva"))))</f>
        <v/>
      </c>
    </row>
    <row r="6507">
      <c r="A6507" s="9" t="n"/>
      <c r="B6507" s="9" t="n"/>
      <c r="C6507" s="12" t="n"/>
      <c r="D6507" s="11" t="n"/>
      <c r="E6507" s="11" t="n"/>
      <c r="F6507" s="11" t="n"/>
      <c r="G6507" s="11" t="n"/>
      <c r="H6507" s="11" t="n"/>
      <c r="I6507" s="9" t="n"/>
      <c r="J6507" s="9" t="n"/>
      <c r="K6507" s="9" t="n"/>
      <c r="L6507" s="9">
        <f>IF(COUNTA($A6507:$K6507)=0,"",IF(AND(IFERROR($H6507,0)&gt;0,LEN(TRIM($K6507&amp;""))&gt;0,IFERROR(LOOKUP(2,1/((LISTS!$M$2:$M$13&lt;&gt;"")*ISNUMBER(SEARCH(LISTS!$M$2:$M$13,$I6507))),LISTS!$N$2:$N$13),"NO")="SI"),"SI","NO"))</f>
        <v/>
      </c>
      <c r="M6507" s="9">
        <f>IF(COUNTA($A6507:$K6507)=0,"",IF($K6507&lt;&gt;"",IF(COUNTIF($K$19:$K6507,$K6507)&gt;1,"SI","NO"),IF(COUNTIFS($A$19:$A6507,$A6507,$C$19:$C6507,$C6507,$J$19:$J6507,$J6507,$D$19:$D6507,$D6507)&gt;1,"SI","NO")))</f>
        <v/>
      </c>
      <c r="N6507" s="11">
        <f>IF(COUNTA($A6507:$K6507)=0,"",IF(AND($L6507="SI",$M6507="NO"),IFERROR($H6507,0),0))</f>
        <v/>
      </c>
      <c r="O6507" s="9">
        <f>IF(COUNTA($A6507:$K6507)=0,"",IF($M6507="SI","CUFE o factura duplicada dentro del reporte; no se suma dos veces",IF(IFERROR($H6507,0)&lt;=0,"DIAN reporta valor susceptible 0",IF($L6507="NO",IFERROR(LOOKUP(2,1/((LISTS!$M$2:$M$13&lt;&gt;"")*ISNUMBER(SEARCH(LISTS!$M$2:$M$13,$I6507))),LISTS!$O$2:$O$13),"Medio de pago no elegible o no identificado por DIAN"),"Apta automaticamente por pago electronico y base positiva"))))</f>
        <v/>
      </c>
    </row>
    <row r="6508">
      <c r="A6508" s="9" t="n"/>
      <c r="B6508" s="9" t="n"/>
      <c r="C6508" s="12" t="n"/>
      <c r="D6508" s="11" t="n"/>
      <c r="E6508" s="11" t="n"/>
      <c r="F6508" s="11" t="n"/>
      <c r="G6508" s="11" t="n"/>
      <c r="H6508" s="11" t="n"/>
      <c r="I6508" s="9" t="n"/>
      <c r="J6508" s="9" t="n"/>
      <c r="K6508" s="9" t="n"/>
      <c r="L6508" s="9">
        <f>IF(COUNTA($A6508:$K6508)=0,"",IF(AND(IFERROR($H6508,0)&gt;0,LEN(TRIM($K6508&amp;""))&gt;0,IFERROR(LOOKUP(2,1/((LISTS!$M$2:$M$13&lt;&gt;"")*ISNUMBER(SEARCH(LISTS!$M$2:$M$13,$I6508))),LISTS!$N$2:$N$13),"NO")="SI"),"SI","NO"))</f>
        <v/>
      </c>
      <c r="M6508" s="9">
        <f>IF(COUNTA($A6508:$K6508)=0,"",IF($K6508&lt;&gt;"",IF(COUNTIF($K$19:$K6508,$K6508)&gt;1,"SI","NO"),IF(COUNTIFS($A$19:$A6508,$A6508,$C$19:$C6508,$C6508,$J$19:$J6508,$J6508,$D$19:$D6508,$D6508)&gt;1,"SI","NO")))</f>
        <v/>
      </c>
      <c r="N6508" s="11">
        <f>IF(COUNTA($A6508:$K6508)=0,"",IF(AND($L6508="SI",$M6508="NO"),IFERROR($H6508,0),0))</f>
        <v/>
      </c>
      <c r="O6508" s="9">
        <f>IF(COUNTA($A6508:$K6508)=0,"",IF($M6508="SI","CUFE o factura duplicada dentro del reporte; no se suma dos veces",IF(IFERROR($H6508,0)&lt;=0,"DIAN reporta valor susceptible 0",IF($L6508="NO",IFERROR(LOOKUP(2,1/((LISTS!$M$2:$M$13&lt;&gt;"")*ISNUMBER(SEARCH(LISTS!$M$2:$M$13,$I6508))),LISTS!$O$2:$O$13),"Medio de pago no elegible o no identificado por DIAN"),"Apta automaticamente por pago electronico y base positiva"))))</f>
        <v/>
      </c>
    </row>
    <row r="6509">
      <c r="A6509" s="9" t="n"/>
      <c r="B6509" s="9" t="n"/>
      <c r="C6509" s="12" t="n"/>
      <c r="D6509" s="11" t="n"/>
      <c r="E6509" s="11" t="n"/>
      <c r="F6509" s="11" t="n"/>
      <c r="G6509" s="11" t="n"/>
      <c r="H6509" s="11" t="n"/>
      <c r="I6509" s="9" t="n"/>
      <c r="J6509" s="9" t="n"/>
      <c r="K6509" s="9" t="n"/>
      <c r="L6509" s="9">
        <f>IF(COUNTA($A6509:$K6509)=0,"",IF(AND(IFERROR($H6509,0)&gt;0,LEN(TRIM($K6509&amp;""))&gt;0,IFERROR(LOOKUP(2,1/((LISTS!$M$2:$M$13&lt;&gt;"")*ISNUMBER(SEARCH(LISTS!$M$2:$M$13,$I6509))),LISTS!$N$2:$N$13),"NO")="SI"),"SI","NO"))</f>
        <v/>
      </c>
      <c r="M6509" s="9">
        <f>IF(COUNTA($A6509:$K6509)=0,"",IF($K6509&lt;&gt;"",IF(COUNTIF($K$19:$K6509,$K6509)&gt;1,"SI","NO"),IF(COUNTIFS($A$19:$A6509,$A6509,$C$19:$C6509,$C6509,$J$19:$J6509,$J6509,$D$19:$D6509,$D6509)&gt;1,"SI","NO")))</f>
        <v/>
      </c>
      <c r="N6509" s="11">
        <f>IF(COUNTA($A6509:$K6509)=0,"",IF(AND($L6509="SI",$M6509="NO"),IFERROR($H6509,0),0))</f>
        <v/>
      </c>
      <c r="O6509" s="9">
        <f>IF(COUNTA($A6509:$K6509)=0,"",IF($M6509="SI","CUFE o factura duplicada dentro del reporte; no se suma dos veces",IF(IFERROR($H6509,0)&lt;=0,"DIAN reporta valor susceptible 0",IF($L6509="NO",IFERROR(LOOKUP(2,1/((LISTS!$M$2:$M$13&lt;&gt;"")*ISNUMBER(SEARCH(LISTS!$M$2:$M$13,$I6509))),LISTS!$O$2:$O$13),"Medio de pago no elegible o no identificado por DIAN"),"Apta automaticamente por pago electronico y base positiva"))))</f>
        <v/>
      </c>
    </row>
    <row r="6510">
      <c r="A6510" s="9" t="n"/>
      <c r="B6510" s="9" t="n"/>
      <c r="C6510" s="12" t="n"/>
      <c r="D6510" s="11" t="n"/>
      <c r="E6510" s="11" t="n"/>
      <c r="F6510" s="11" t="n"/>
      <c r="G6510" s="11" t="n"/>
      <c r="H6510" s="11" t="n"/>
      <c r="I6510" s="9" t="n"/>
      <c r="J6510" s="9" t="n"/>
      <c r="K6510" s="9" t="n"/>
      <c r="L6510" s="9">
        <f>IF(COUNTA($A6510:$K6510)=0,"",IF(AND(IFERROR($H6510,0)&gt;0,LEN(TRIM($K6510&amp;""))&gt;0,IFERROR(LOOKUP(2,1/((LISTS!$M$2:$M$13&lt;&gt;"")*ISNUMBER(SEARCH(LISTS!$M$2:$M$13,$I6510))),LISTS!$N$2:$N$13),"NO")="SI"),"SI","NO"))</f>
        <v/>
      </c>
      <c r="M6510" s="9">
        <f>IF(COUNTA($A6510:$K6510)=0,"",IF($K6510&lt;&gt;"",IF(COUNTIF($K$19:$K6510,$K6510)&gt;1,"SI","NO"),IF(COUNTIFS($A$19:$A6510,$A6510,$C$19:$C6510,$C6510,$J$19:$J6510,$J6510,$D$19:$D6510,$D6510)&gt;1,"SI","NO")))</f>
        <v/>
      </c>
      <c r="N6510" s="11">
        <f>IF(COUNTA($A6510:$K6510)=0,"",IF(AND($L6510="SI",$M6510="NO"),IFERROR($H6510,0),0))</f>
        <v/>
      </c>
      <c r="O6510" s="9">
        <f>IF(COUNTA($A6510:$K6510)=0,"",IF($M6510="SI","CUFE o factura duplicada dentro del reporte; no se suma dos veces",IF(IFERROR($H6510,0)&lt;=0,"DIAN reporta valor susceptible 0",IF($L6510="NO",IFERROR(LOOKUP(2,1/((LISTS!$M$2:$M$13&lt;&gt;"")*ISNUMBER(SEARCH(LISTS!$M$2:$M$13,$I6510))),LISTS!$O$2:$O$13),"Medio de pago no elegible o no identificado por DIAN"),"Apta automaticamente por pago electronico y base positiva"))))</f>
        <v/>
      </c>
    </row>
    <row r="6511">
      <c r="A6511" s="9" t="n"/>
      <c r="B6511" s="9" t="n"/>
      <c r="C6511" s="12" t="n"/>
      <c r="D6511" s="11" t="n"/>
      <c r="E6511" s="11" t="n"/>
      <c r="F6511" s="11" t="n"/>
      <c r="G6511" s="11" t="n"/>
      <c r="H6511" s="11" t="n"/>
      <c r="I6511" s="9" t="n"/>
      <c r="J6511" s="9" t="n"/>
      <c r="K6511" s="9" t="n"/>
      <c r="L6511" s="9">
        <f>IF(COUNTA($A6511:$K6511)=0,"",IF(AND(IFERROR($H6511,0)&gt;0,LEN(TRIM($K6511&amp;""))&gt;0,IFERROR(LOOKUP(2,1/((LISTS!$M$2:$M$13&lt;&gt;"")*ISNUMBER(SEARCH(LISTS!$M$2:$M$13,$I6511))),LISTS!$N$2:$N$13),"NO")="SI"),"SI","NO"))</f>
        <v/>
      </c>
      <c r="M6511" s="9">
        <f>IF(COUNTA($A6511:$K6511)=0,"",IF($K6511&lt;&gt;"",IF(COUNTIF($K$19:$K6511,$K6511)&gt;1,"SI","NO"),IF(COUNTIFS($A$19:$A6511,$A6511,$C$19:$C6511,$C6511,$J$19:$J6511,$J6511,$D$19:$D6511,$D6511)&gt;1,"SI","NO")))</f>
        <v/>
      </c>
      <c r="N6511" s="11">
        <f>IF(COUNTA($A6511:$K6511)=0,"",IF(AND($L6511="SI",$M6511="NO"),IFERROR($H6511,0),0))</f>
        <v/>
      </c>
      <c r="O6511" s="9">
        <f>IF(COUNTA($A6511:$K6511)=0,"",IF($M6511="SI","CUFE o factura duplicada dentro del reporte; no se suma dos veces",IF(IFERROR($H6511,0)&lt;=0,"DIAN reporta valor susceptible 0",IF($L6511="NO",IFERROR(LOOKUP(2,1/((LISTS!$M$2:$M$13&lt;&gt;"")*ISNUMBER(SEARCH(LISTS!$M$2:$M$13,$I6511))),LISTS!$O$2:$O$13),"Medio de pago no elegible o no identificado por DIAN"),"Apta automaticamente por pago electronico y base positiva"))))</f>
        <v/>
      </c>
    </row>
    <row r="6512">
      <c r="A6512" s="9" t="n"/>
      <c r="B6512" s="9" t="n"/>
      <c r="C6512" s="12" t="n"/>
      <c r="D6512" s="11" t="n"/>
      <c r="E6512" s="11" t="n"/>
      <c r="F6512" s="11" t="n"/>
      <c r="G6512" s="11" t="n"/>
      <c r="H6512" s="11" t="n"/>
      <c r="I6512" s="9" t="n"/>
      <c r="J6512" s="9" t="n"/>
      <c r="K6512" s="9" t="n"/>
      <c r="L6512" s="9">
        <f>IF(COUNTA($A6512:$K6512)=0,"",IF(AND(IFERROR($H6512,0)&gt;0,LEN(TRIM($K6512&amp;""))&gt;0,IFERROR(LOOKUP(2,1/((LISTS!$M$2:$M$13&lt;&gt;"")*ISNUMBER(SEARCH(LISTS!$M$2:$M$13,$I6512))),LISTS!$N$2:$N$13),"NO")="SI"),"SI","NO"))</f>
        <v/>
      </c>
      <c r="M6512" s="9">
        <f>IF(COUNTA($A6512:$K6512)=0,"",IF($K6512&lt;&gt;"",IF(COUNTIF($K$19:$K6512,$K6512)&gt;1,"SI","NO"),IF(COUNTIFS($A$19:$A6512,$A6512,$C$19:$C6512,$C6512,$J$19:$J6512,$J6512,$D$19:$D6512,$D6512)&gt;1,"SI","NO")))</f>
        <v/>
      </c>
      <c r="N6512" s="11">
        <f>IF(COUNTA($A6512:$K6512)=0,"",IF(AND($L6512="SI",$M6512="NO"),IFERROR($H6512,0),0))</f>
        <v/>
      </c>
      <c r="O6512" s="9">
        <f>IF(COUNTA($A6512:$K6512)=0,"",IF($M6512="SI","CUFE o factura duplicada dentro del reporte; no se suma dos veces",IF(IFERROR($H6512,0)&lt;=0,"DIAN reporta valor susceptible 0",IF($L6512="NO",IFERROR(LOOKUP(2,1/((LISTS!$M$2:$M$13&lt;&gt;"")*ISNUMBER(SEARCH(LISTS!$M$2:$M$13,$I6512))),LISTS!$O$2:$O$13),"Medio de pago no elegible o no identificado por DIAN"),"Apta automaticamente por pago electronico y base positiva"))))</f>
        <v/>
      </c>
    </row>
    <row r="6513">
      <c r="A6513" s="9" t="n"/>
      <c r="B6513" s="9" t="n"/>
      <c r="C6513" s="12" t="n"/>
      <c r="D6513" s="11" t="n"/>
      <c r="E6513" s="11" t="n"/>
      <c r="F6513" s="11" t="n"/>
      <c r="G6513" s="11" t="n"/>
      <c r="H6513" s="11" t="n"/>
      <c r="I6513" s="9" t="n"/>
      <c r="J6513" s="9" t="n"/>
      <c r="K6513" s="9" t="n"/>
      <c r="L6513" s="9">
        <f>IF(COUNTA($A6513:$K6513)=0,"",IF(AND(IFERROR($H6513,0)&gt;0,LEN(TRIM($K6513&amp;""))&gt;0,IFERROR(LOOKUP(2,1/((LISTS!$M$2:$M$13&lt;&gt;"")*ISNUMBER(SEARCH(LISTS!$M$2:$M$13,$I6513))),LISTS!$N$2:$N$13),"NO")="SI"),"SI","NO"))</f>
        <v/>
      </c>
      <c r="M6513" s="9">
        <f>IF(COUNTA($A6513:$K6513)=0,"",IF($K6513&lt;&gt;"",IF(COUNTIF($K$19:$K6513,$K6513)&gt;1,"SI","NO"),IF(COUNTIFS($A$19:$A6513,$A6513,$C$19:$C6513,$C6513,$J$19:$J6513,$J6513,$D$19:$D6513,$D6513)&gt;1,"SI","NO")))</f>
        <v/>
      </c>
      <c r="N6513" s="11">
        <f>IF(COUNTA($A6513:$K6513)=0,"",IF(AND($L6513="SI",$M6513="NO"),IFERROR($H6513,0),0))</f>
        <v/>
      </c>
      <c r="O6513" s="9">
        <f>IF(COUNTA($A6513:$K6513)=0,"",IF($M6513="SI","CUFE o factura duplicada dentro del reporte; no se suma dos veces",IF(IFERROR($H6513,0)&lt;=0,"DIAN reporta valor susceptible 0",IF($L6513="NO",IFERROR(LOOKUP(2,1/((LISTS!$M$2:$M$13&lt;&gt;"")*ISNUMBER(SEARCH(LISTS!$M$2:$M$13,$I6513))),LISTS!$O$2:$O$13),"Medio de pago no elegible o no identificado por DIAN"),"Apta automaticamente por pago electronico y base positiva"))))</f>
        <v/>
      </c>
    </row>
    <row r="6514">
      <c r="A6514" s="9" t="n"/>
      <c r="B6514" s="9" t="n"/>
      <c r="C6514" s="12" t="n"/>
      <c r="D6514" s="11" t="n"/>
      <c r="E6514" s="11" t="n"/>
      <c r="F6514" s="11" t="n"/>
      <c r="G6514" s="11" t="n"/>
      <c r="H6514" s="11" t="n"/>
      <c r="I6514" s="9" t="n"/>
      <c r="J6514" s="9" t="n"/>
      <c r="K6514" s="9" t="n"/>
      <c r="L6514" s="9">
        <f>IF(COUNTA($A6514:$K6514)=0,"",IF(AND(IFERROR($H6514,0)&gt;0,LEN(TRIM($K6514&amp;""))&gt;0,IFERROR(LOOKUP(2,1/((LISTS!$M$2:$M$13&lt;&gt;"")*ISNUMBER(SEARCH(LISTS!$M$2:$M$13,$I6514))),LISTS!$N$2:$N$13),"NO")="SI"),"SI","NO"))</f>
        <v/>
      </c>
      <c r="M6514" s="9">
        <f>IF(COUNTA($A6514:$K6514)=0,"",IF($K6514&lt;&gt;"",IF(COUNTIF($K$19:$K6514,$K6514)&gt;1,"SI","NO"),IF(COUNTIFS($A$19:$A6514,$A6514,$C$19:$C6514,$C6514,$J$19:$J6514,$J6514,$D$19:$D6514,$D6514)&gt;1,"SI","NO")))</f>
        <v/>
      </c>
      <c r="N6514" s="11">
        <f>IF(COUNTA($A6514:$K6514)=0,"",IF(AND($L6514="SI",$M6514="NO"),IFERROR($H6514,0),0))</f>
        <v/>
      </c>
      <c r="O6514" s="9">
        <f>IF(COUNTA($A6514:$K6514)=0,"",IF($M6514="SI","CUFE o factura duplicada dentro del reporte; no se suma dos veces",IF(IFERROR($H6514,0)&lt;=0,"DIAN reporta valor susceptible 0",IF($L6514="NO",IFERROR(LOOKUP(2,1/((LISTS!$M$2:$M$13&lt;&gt;"")*ISNUMBER(SEARCH(LISTS!$M$2:$M$13,$I6514))),LISTS!$O$2:$O$13),"Medio de pago no elegible o no identificado por DIAN"),"Apta automaticamente por pago electronico y base positiva"))))</f>
        <v/>
      </c>
    </row>
    <row r="6515">
      <c r="A6515" s="9" t="n"/>
      <c r="B6515" s="9" t="n"/>
      <c r="C6515" s="12" t="n"/>
      <c r="D6515" s="11" t="n"/>
      <c r="E6515" s="11" t="n"/>
      <c r="F6515" s="11" t="n"/>
      <c r="G6515" s="11" t="n"/>
      <c r="H6515" s="11" t="n"/>
      <c r="I6515" s="9" t="n"/>
      <c r="J6515" s="9" t="n"/>
      <c r="K6515" s="9" t="n"/>
      <c r="L6515" s="9">
        <f>IF(COUNTA($A6515:$K6515)=0,"",IF(AND(IFERROR($H6515,0)&gt;0,LEN(TRIM($K6515&amp;""))&gt;0,IFERROR(LOOKUP(2,1/((LISTS!$M$2:$M$13&lt;&gt;"")*ISNUMBER(SEARCH(LISTS!$M$2:$M$13,$I6515))),LISTS!$N$2:$N$13),"NO")="SI"),"SI","NO"))</f>
        <v/>
      </c>
      <c r="M6515" s="9">
        <f>IF(COUNTA($A6515:$K6515)=0,"",IF($K6515&lt;&gt;"",IF(COUNTIF($K$19:$K6515,$K6515)&gt;1,"SI","NO"),IF(COUNTIFS($A$19:$A6515,$A6515,$C$19:$C6515,$C6515,$J$19:$J6515,$J6515,$D$19:$D6515,$D6515)&gt;1,"SI","NO")))</f>
        <v/>
      </c>
      <c r="N6515" s="11">
        <f>IF(COUNTA($A6515:$K6515)=0,"",IF(AND($L6515="SI",$M6515="NO"),IFERROR($H6515,0),0))</f>
        <v/>
      </c>
      <c r="O6515" s="9">
        <f>IF(COUNTA($A6515:$K6515)=0,"",IF($M6515="SI","CUFE o factura duplicada dentro del reporte; no se suma dos veces",IF(IFERROR($H6515,0)&lt;=0,"DIAN reporta valor susceptible 0",IF($L6515="NO",IFERROR(LOOKUP(2,1/((LISTS!$M$2:$M$13&lt;&gt;"")*ISNUMBER(SEARCH(LISTS!$M$2:$M$13,$I6515))),LISTS!$O$2:$O$13),"Medio de pago no elegible o no identificado por DIAN"),"Apta automaticamente por pago electronico y base positiva"))))</f>
        <v/>
      </c>
    </row>
    <row r="6516">
      <c r="A6516" s="9" t="n"/>
      <c r="B6516" s="9" t="n"/>
      <c r="C6516" s="12" t="n"/>
      <c r="D6516" s="11" t="n"/>
      <c r="E6516" s="11" t="n"/>
      <c r="F6516" s="11" t="n"/>
      <c r="G6516" s="11" t="n"/>
      <c r="H6516" s="11" t="n"/>
      <c r="I6516" s="9" t="n"/>
      <c r="J6516" s="9" t="n"/>
      <c r="K6516" s="9" t="n"/>
      <c r="L6516" s="9">
        <f>IF(COUNTA($A6516:$K6516)=0,"",IF(AND(IFERROR($H6516,0)&gt;0,LEN(TRIM($K6516&amp;""))&gt;0,IFERROR(LOOKUP(2,1/((LISTS!$M$2:$M$13&lt;&gt;"")*ISNUMBER(SEARCH(LISTS!$M$2:$M$13,$I6516))),LISTS!$N$2:$N$13),"NO")="SI"),"SI","NO"))</f>
        <v/>
      </c>
      <c r="M6516" s="9">
        <f>IF(COUNTA($A6516:$K6516)=0,"",IF($K6516&lt;&gt;"",IF(COUNTIF($K$19:$K6516,$K6516)&gt;1,"SI","NO"),IF(COUNTIFS($A$19:$A6516,$A6516,$C$19:$C6516,$C6516,$J$19:$J6516,$J6516,$D$19:$D6516,$D6516)&gt;1,"SI","NO")))</f>
        <v/>
      </c>
      <c r="N6516" s="11">
        <f>IF(COUNTA($A6516:$K6516)=0,"",IF(AND($L6516="SI",$M6516="NO"),IFERROR($H6516,0),0))</f>
        <v/>
      </c>
      <c r="O6516" s="9">
        <f>IF(COUNTA($A6516:$K6516)=0,"",IF($M6516="SI","CUFE o factura duplicada dentro del reporte; no se suma dos veces",IF(IFERROR($H6516,0)&lt;=0,"DIAN reporta valor susceptible 0",IF($L6516="NO",IFERROR(LOOKUP(2,1/((LISTS!$M$2:$M$13&lt;&gt;"")*ISNUMBER(SEARCH(LISTS!$M$2:$M$13,$I6516))),LISTS!$O$2:$O$13),"Medio de pago no elegible o no identificado por DIAN"),"Apta automaticamente por pago electronico y base positiva"))))</f>
        <v/>
      </c>
    </row>
    <row r="6517">
      <c r="A6517" s="9" t="n"/>
      <c r="B6517" s="9" t="n"/>
      <c r="C6517" s="12" t="n"/>
      <c r="D6517" s="11" t="n"/>
      <c r="E6517" s="11" t="n"/>
      <c r="F6517" s="11" t="n"/>
      <c r="G6517" s="11" t="n"/>
      <c r="H6517" s="11" t="n"/>
      <c r="I6517" s="9" t="n"/>
      <c r="J6517" s="9" t="n"/>
      <c r="K6517" s="9" t="n"/>
      <c r="L6517" s="9">
        <f>IF(COUNTA($A6517:$K6517)=0,"",IF(AND(IFERROR($H6517,0)&gt;0,LEN(TRIM($K6517&amp;""))&gt;0,IFERROR(LOOKUP(2,1/((LISTS!$M$2:$M$13&lt;&gt;"")*ISNUMBER(SEARCH(LISTS!$M$2:$M$13,$I6517))),LISTS!$N$2:$N$13),"NO")="SI"),"SI","NO"))</f>
        <v/>
      </c>
      <c r="M6517" s="9">
        <f>IF(COUNTA($A6517:$K6517)=0,"",IF($K6517&lt;&gt;"",IF(COUNTIF($K$19:$K6517,$K6517)&gt;1,"SI","NO"),IF(COUNTIFS($A$19:$A6517,$A6517,$C$19:$C6517,$C6517,$J$19:$J6517,$J6517,$D$19:$D6517,$D6517)&gt;1,"SI","NO")))</f>
        <v/>
      </c>
      <c r="N6517" s="11">
        <f>IF(COUNTA($A6517:$K6517)=0,"",IF(AND($L6517="SI",$M6517="NO"),IFERROR($H6517,0),0))</f>
        <v/>
      </c>
      <c r="O6517" s="9">
        <f>IF(COUNTA($A6517:$K6517)=0,"",IF($M6517="SI","CUFE o factura duplicada dentro del reporte; no se suma dos veces",IF(IFERROR($H6517,0)&lt;=0,"DIAN reporta valor susceptible 0",IF($L6517="NO",IFERROR(LOOKUP(2,1/((LISTS!$M$2:$M$13&lt;&gt;"")*ISNUMBER(SEARCH(LISTS!$M$2:$M$13,$I6517))),LISTS!$O$2:$O$13),"Medio de pago no elegible o no identificado por DIAN"),"Apta automaticamente por pago electronico y base positiva"))))</f>
        <v/>
      </c>
    </row>
    <row r="6518">
      <c r="A6518" s="9" t="n"/>
      <c r="B6518" s="9" t="n"/>
      <c r="C6518" s="12" t="n"/>
      <c r="D6518" s="11" t="n"/>
      <c r="E6518" s="11" t="n"/>
      <c r="F6518" s="11" t="n"/>
      <c r="G6518" s="11" t="n"/>
      <c r="H6518" s="11" t="n"/>
      <c r="I6518" s="9" t="n"/>
      <c r="J6518" s="9" t="n"/>
      <c r="K6518" s="9" t="n"/>
      <c r="L6518" s="9">
        <f>IF(COUNTA($A6518:$K6518)=0,"",IF(AND(IFERROR($H6518,0)&gt;0,LEN(TRIM($K6518&amp;""))&gt;0,IFERROR(LOOKUP(2,1/((LISTS!$M$2:$M$13&lt;&gt;"")*ISNUMBER(SEARCH(LISTS!$M$2:$M$13,$I6518))),LISTS!$N$2:$N$13),"NO")="SI"),"SI","NO"))</f>
        <v/>
      </c>
      <c r="M6518" s="9">
        <f>IF(COUNTA($A6518:$K6518)=0,"",IF($K6518&lt;&gt;"",IF(COUNTIF($K$19:$K6518,$K6518)&gt;1,"SI","NO"),IF(COUNTIFS($A$19:$A6518,$A6518,$C$19:$C6518,$C6518,$J$19:$J6518,$J6518,$D$19:$D6518,$D6518)&gt;1,"SI","NO")))</f>
        <v/>
      </c>
      <c r="N6518" s="11">
        <f>IF(COUNTA($A6518:$K6518)=0,"",IF(AND($L6518="SI",$M6518="NO"),IFERROR($H6518,0),0))</f>
        <v/>
      </c>
      <c r="O6518" s="9">
        <f>IF(COUNTA($A6518:$K6518)=0,"",IF($M6518="SI","CUFE o factura duplicada dentro del reporte; no se suma dos veces",IF(IFERROR($H6518,0)&lt;=0,"DIAN reporta valor susceptible 0",IF($L6518="NO",IFERROR(LOOKUP(2,1/((LISTS!$M$2:$M$13&lt;&gt;"")*ISNUMBER(SEARCH(LISTS!$M$2:$M$13,$I6518))),LISTS!$O$2:$O$13),"Medio de pago no elegible o no identificado por DIAN"),"Apta automaticamente por pago electronico y base positiva"))))</f>
        <v/>
      </c>
    </row>
    <row r="6519">
      <c r="A6519" s="9" t="n"/>
      <c r="B6519" s="9" t="n"/>
      <c r="C6519" s="12" t="n"/>
      <c r="D6519" s="11" t="n"/>
      <c r="E6519" s="11" t="n"/>
      <c r="F6519" s="11" t="n"/>
      <c r="G6519" s="11" t="n"/>
      <c r="H6519" s="11" t="n"/>
      <c r="I6519" s="9" t="n"/>
      <c r="J6519" s="9" t="n"/>
      <c r="K6519" s="9" t="n"/>
      <c r="L6519" s="9">
        <f>IF(COUNTA($A6519:$K6519)=0,"",IF(AND(IFERROR($H6519,0)&gt;0,LEN(TRIM($K6519&amp;""))&gt;0,IFERROR(LOOKUP(2,1/((LISTS!$M$2:$M$13&lt;&gt;"")*ISNUMBER(SEARCH(LISTS!$M$2:$M$13,$I6519))),LISTS!$N$2:$N$13),"NO")="SI"),"SI","NO"))</f>
        <v/>
      </c>
      <c r="M6519" s="9">
        <f>IF(COUNTA($A6519:$K6519)=0,"",IF($K6519&lt;&gt;"",IF(COUNTIF($K$19:$K6519,$K6519)&gt;1,"SI","NO"),IF(COUNTIFS($A$19:$A6519,$A6519,$C$19:$C6519,$C6519,$J$19:$J6519,$J6519,$D$19:$D6519,$D6519)&gt;1,"SI","NO")))</f>
        <v/>
      </c>
      <c r="N6519" s="11">
        <f>IF(COUNTA($A6519:$K6519)=0,"",IF(AND($L6519="SI",$M6519="NO"),IFERROR($H6519,0),0))</f>
        <v/>
      </c>
      <c r="O6519" s="9">
        <f>IF(COUNTA($A6519:$K6519)=0,"",IF($M6519="SI","CUFE o factura duplicada dentro del reporte; no se suma dos veces",IF(IFERROR($H6519,0)&lt;=0,"DIAN reporta valor susceptible 0",IF($L6519="NO",IFERROR(LOOKUP(2,1/((LISTS!$M$2:$M$13&lt;&gt;"")*ISNUMBER(SEARCH(LISTS!$M$2:$M$13,$I6519))),LISTS!$O$2:$O$13),"Medio de pago no elegible o no identificado por DIAN"),"Apta automaticamente por pago electronico y base positiva"))))</f>
        <v/>
      </c>
    </row>
    <row r="6520">
      <c r="A6520" s="9" t="n"/>
      <c r="B6520" s="9" t="n"/>
      <c r="C6520" s="12" t="n"/>
      <c r="D6520" s="11" t="n"/>
      <c r="E6520" s="11" t="n"/>
      <c r="F6520" s="11" t="n"/>
      <c r="G6520" s="11" t="n"/>
      <c r="H6520" s="11" t="n"/>
      <c r="I6520" s="9" t="n"/>
      <c r="J6520" s="9" t="n"/>
      <c r="K6520" s="9" t="n"/>
      <c r="L6520" s="9">
        <f>IF(COUNTA($A6520:$K6520)=0,"",IF(AND(IFERROR($H6520,0)&gt;0,LEN(TRIM($K6520&amp;""))&gt;0,IFERROR(LOOKUP(2,1/((LISTS!$M$2:$M$13&lt;&gt;"")*ISNUMBER(SEARCH(LISTS!$M$2:$M$13,$I6520))),LISTS!$N$2:$N$13),"NO")="SI"),"SI","NO"))</f>
        <v/>
      </c>
      <c r="M6520" s="9">
        <f>IF(COUNTA($A6520:$K6520)=0,"",IF($K6520&lt;&gt;"",IF(COUNTIF($K$19:$K6520,$K6520)&gt;1,"SI","NO"),IF(COUNTIFS($A$19:$A6520,$A6520,$C$19:$C6520,$C6520,$J$19:$J6520,$J6520,$D$19:$D6520,$D6520)&gt;1,"SI","NO")))</f>
        <v/>
      </c>
      <c r="N6520" s="11">
        <f>IF(COUNTA($A6520:$K6520)=0,"",IF(AND($L6520="SI",$M6520="NO"),IFERROR($H6520,0),0))</f>
        <v/>
      </c>
      <c r="O6520" s="9">
        <f>IF(COUNTA($A6520:$K6520)=0,"",IF($M6520="SI","CUFE o factura duplicada dentro del reporte; no se suma dos veces",IF(IFERROR($H6520,0)&lt;=0,"DIAN reporta valor susceptible 0",IF($L6520="NO",IFERROR(LOOKUP(2,1/((LISTS!$M$2:$M$13&lt;&gt;"")*ISNUMBER(SEARCH(LISTS!$M$2:$M$13,$I6520))),LISTS!$O$2:$O$13),"Medio de pago no elegible o no identificado por DIAN"),"Apta automaticamente por pago electronico y base positiva"))))</f>
        <v/>
      </c>
    </row>
    <row r="6521">
      <c r="A6521" s="9" t="n"/>
      <c r="B6521" s="9" t="n"/>
      <c r="C6521" s="12" t="n"/>
      <c r="D6521" s="11" t="n"/>
      <c r="E6521" s="11" t="n"/>
      <c r="F6521" s="11" t="n"/>
      <c r="G6521" s="11" t="n"/>
      <c r="H6521" s="11" t="n"/>
      <c r="I6521" s="9" t="n"/>
      <c r="J6521" s="9" t="n"/>
      <c r="K6521" s="9" t="n"/>
      <c r="L6521" s="9">
        <f>IF(COUNTA($A6521:$K6521)=0,"",IF(AND(IFERROR($H6521,0)&gt;0,LEN(TRIM($K6521&amp;""))&gt;0,IFERROR(LOOKUP(2,1/((LISTS!$M$2:$M$13&lt;&gt;"")*ISNUMBER(SEARCH(LISTS!$M$2:$M$13,$I6521))),LISTS!$N$2:$N$13),"NO")="SI"),"SI","NO"))</f>
        <v/>
      </c>
      <c r="M6521" s="9">
        <f>IF(COUNTA($A6521:$K6521)=0,"",IF($K6521&lt;&gt;"",IF(COUNTIF($K$19:$K6521,$K6521)&gt;1,"SI","NO"),IF(COUNTIFS($A$19:$A6521,$A6521,$C$19:$C6521,$C6521,$J$19:$J6521,$J6521,$D$19:$D6521,$D6521)&gt;1,"SI","NO")))</f>
        <v/>
      </c>
      <c r="N6521" s="11">
        <f>IF(COUNTA($A6521:$K6521)=0,"",IF(AND($L6521="SI",$M6521="NO"),IFERROR($H6521,0),0))</f>
        <v/>
      </c>
      <c r="O6521" s="9">
        <f>IF(COUNTA($A6521:$K6521)=0,"",IF($M6521="SI","CUFE o factura duplicada dentro del reporte; no se suma dos veces",IF(IFERROR($H6521,0)&lt;=0,"DIAN reporta valor susceptible 0",IF($L6521="NO",IFERROR(LOOKUP(2,1/((LISTS!$M$2:$M$13&lt;&gt;"")*ISNUMBER(SEARCH(LISTS!$M$2:$M$13,$I6521))),LISTS!$O$2:$O$13),"Medio de pago no elegible o no identificado por DIAN"),"Apta automaticamente por pago electronico y base positiva"))))</f>
        <v/>
      </c>
    </row>
    <row r="6522">
      <c r="A6522" s="9" t="n"/>
      <c r="B6522" s="9" t="n"/>
      <c r="C6522" s="12" t="n"/>
      <c r="D6522" s="11" t="n"/>
      <c r="E6522" s="11" t="n"/>
      <c r="F6522" s="11" t="n"/>
      <c r="G6522" s="11" t="n"/>
      <c r="H6522" s="11" t="n"/>
      <c r="I6522" s="9" t="n"/>
      <c r="J6522" s="9" t="n"/>
      <c r="K6522" s="9" t="n"/>
      <c r="L6522" s="9">
        <f>IF(COUNTA($A6522:$K6522)=0,"",IF(AND(IFERROR($H6522,0)&gt;0,LEN(TRIM($K6522&amp;""))&gt;0,IFERROR(LOOKUP(2,1/((LISTS!$M$2:$M$13&lt;&gt;"")*ISNUMBER(SEARCH(LISTS!$M$2:$M$13,$I6522))),LISTS!$N$2:$N$13),"NO")="SI"),"SI","NO"))</f>
        <v/>
      </c>
      <c r="M6522" s="9">
        <f>IF(COUNTA($A6522:$K6522)=0,"",IF($K6522&lt;&gt;"",IF(COUNTIF($K$19:$K6522,$K6522)&gt;1,"SI","NO"),IF(COUNTIFS($A$19:$A6522,$A6522,$C$19:$C6522,$C6522,$J$19:$J6522,$J6522,$D$19:$D6522,$D6522)&gt;1,"SI","NO")))</f>
        <v/>
      </c>
      <c r="N6522" s="11">
        <f>IF(COUNTA($A6522:$K6522)=0,"",IF(AND($L6522="SI",$M6522="NO"),IFERROR($H6522,0),0))</f>
        <v/>
      </c>
      <c r="O6522" s="9">
        <f>IF(COUNTA($A6522:$K6522)=0,"",IF($M6522="SI","CUFE o factura duplicada dentro del reporte; no se suma dos veces",IF(IFERROR($H6522,0)&lt;=0,"DIAN reporta valor susceptible 0",IF($L6522="NO",IFERROR(LOOKUP(2,1/((LISTS!$M$2:$M$13&lt;&gt;"")*ISNUMBER(SEARCH(LISTS!$M$2:$M$13,$I6522))),LISTS!$O$2:$O$13),"Medio de pago no elegible o no identificado por DIAN"),"Apta automaticamente por pago electronico y base positiva"))))</f>
        <v/>
      </c>
    </row>
    <row r="6523">
      <c r="A6523" s="9" t="n"/>
      <c r="B6523" s="9" t="n"/>
      <c r="C6523" s="12" t="n"/>
      <c r="D6523" s="11" t="n"/>
      <c r="E6523" s="11" t="n"/>
      <c r="F6523" s="11" t="n"/>
      <c r="G6523" s="11" t="n"/>
      <c r="H6523" s="11" t="n"/>
      <c r="I6523" s="9" t="n"/>
      <c r="J6523" s="9" t="n"/>
      <c r="K6523" s="9" t="n"/>
      <c r="L6523" s="9">
        <f>IF(COUNTA($A6523:$K6523)=0,"",IF(AND(IFERROR($H6523,0)&gt;0,LEN(TRIM($K6523&amp;""))&gt;0,IFERROR(LOOKUP(2,1/((LISTS!$M$2:$M$13&lt;&gt;"")*ISNUMBER(SEARCH(LISTS!$M$2:$M$13,$I6523))),LISTS!$N$2:$N$13),"NO")="SI"),"SI","NO"))</f>
        <v/>
      </c>
      <c r="M6523" s="9">
        <f>IF(COUNTA($A6523:$K6523)=0,"",IF($K6523&lt;&gt;"",IF(COUNTIF($K$19:$K6523,$K6523)&gt;1,"SI","NO"),IF(COUNTIFS($A$19:$A6523,$A6523,$C$19:$C6523,$C6523,$J$19:$J6523,$J6523,$D$19:$D6523,$D6523)&gt;1,"SI","NO")))</f>
        <v/>
      </c>
      <c r="N6523" s="11">
        <f>IF(COUNTA($A6523:$K6523)=0,"",IF(AND($L6523="SI",$M6523="NO"),IFERROR($H6523,0),0))</f>
        <v/>
      </c>
      <c r="O6523" s="9">
        <f>IF(COUNTA($A6523:$K6523)=0,"",IF($M6523="SI","CUFE o factura duplicada dentro del reporte; no se suma dos veces",IF(IFERROR($H6523,0)&lt;=0,"DIAN reporta valor susceptible 0",IF($L6523="NO",IFERROR(LOOKUP(2,1/((LISTS!$M$2:$M$13&lt;&gt;"")*ISNUMBER(SEARCH(LISTS!$M$2:$M$13,$I6523))),LISTS!$O$2:$O$13),"Medio de pago no elegible o no identificado por DIAN"),"Apta automaticamente por pago electronico y base positiva"))))</f>
        <v/>
      </c>
    </row>
    <row r="6524">
      <c r="A6524" s="9" t="n"/>
      <c r="B6524" s="9" t="n"/>
      <c r="C6524" s="12" t="n"/>
      <c r="D6524" s="11" t="n"/>
      <c r="E6524" s="11" t="n"/>
      <c r="F6524" s="11" t="n"/>
      <c r="G6524" s="11" t="n"/>
      <c r="H6524" s="11" t="n"/>
      <c r="I6524" s="9" t="n"/>
      <c r="J6524" s="9" t="n"/>
      <c r="K6524" s="9" t="n"/>
      <c r="L6524" s="9">
        <f>IF(COUNTA($A6524:$K6524)=0,"",IF(AND(IFERROR($H6524,0)&gt;0,LEN(TRIM($K6524&amp;""))&gt;0,IFERROR(LOOKUP(2,1/((LISTS!$M$2:$M$13&lt;&gt;"")*ISNUMBER(SEARCH(LISTS!$M$2:$M$13,$I6524))),LISTS!$N$2:$N$13),"NO")="SI"),"SI","NO"))</f>
        <v/>
      </c>
      <c r="M6524" s="9">
        <f>IF(COUNTA($A6524:$K6524)=0,"",IF($K6524&lt;&gt;"",IF(COUNTIF($K$19:$K6524,$K6524)&gt;1,"SI","NO"),IF(COUNTIFS($A$19:$A6524,$A6524,$C$19:$C6524,$C6524,$J$19:$J6524,$J6524,$D$19:$D6524,$D6524)&gt;1,"SI","NO")))</f>
        <v/>
      </c>
      <c r="N6524" s="11">
        <f>IF(COUNTA($A6524:$K6524)=0,"",IF(AND($L6524="SI",$M6524="NO"),IFERROR($H6524,0),0))</f>
        <v/>
      </c>
      <c r="O6524" s="9">
        <f>IF(COUNTA($A6524:$K6524)=0,"",IF($M6524="SI","CUFE o factura duplicada dentro del reporte; no se suma dos veces",IF(IFERROR($H6524,0)&lt;=0,"DIAN reporta valor susceptible 0",IF($L6524="NO",IFERROR(LOOKUP(2,1/((LISTS!$M$2:$M$13&lt;&gt;"")*ISNUMBER(SEARCH(LISTS!$M$2:$M$13,$I6524))),LISTS!$O$2:$O$13),"Medio de pago no elegible o no identificado por DIAN"),"Apta automaticamente por pago electronico y base positiva"))))</f>
        <v/>
      </c>
    </row>
    <row r="6525">
      <c r="A6525" s="9" t="n"/>
      <c r="B6525" s="9" t="n"/>
      <c r="C6525" s="12" t="n"/>
      <c r="D6525" s="11" t="n"/>
      <c r="E6525" s="11" t="n"/>
      <c r="F6525" s="11" t="n"/>
      <c r="G6525" s="11" t="n"/>
      <c r="H6525" s="11" t="n"/>
      <c r="I6525" s="9" t="n"/>
      <c r="J6525" s="9" t="n"/>
      <c r="K6525" s="9" t="n"/>
      <c r="L6525" s="9">
        <f>IF(COUNTA($A6525:$K6525)=0,"",IF(AND(IFERROR($H6525,0)&gt;0,LEN(TRIM($K6525&amp;""))&gt;0,IFERROR(LOOKUP(2,1/((LISTS!$M$2:$M$13&lt;&gt;"")*ISNUMBER(SEARCH(LISTS!$M$2:$M$13,$I6525))),LISTS!$N$2:$N$13),"NO")="SI"),"SI","NO"))</f>
        <v/>
      </c>
      <c r="M6525" s="9">
        <f>IF(COUNTA($A6525:$K6525)=0,"",IF($K6525&lt;&gt;"",IF(COUNTIF($K$19:$K6525,$K6525)&gt;1,"SI","NO"),IF(COUNTIFS($A$19:$A6525,$A6525,$C$19:$C6525,$C6525,$J$19:$J6525,$J6525,$D$19:$D6525,$D6525)&gt;1,"SI","NO")))</f>
        <v/>
      </c>
      <c r="N6525" s="11">
        <f>IF(COUNTA($A6525:$K6525)=0,"",IF(AND($L6525="SI",$M6525="NO"),IFERROR($H6525,0),0))</f>
        <v/>
      </c>
      <c r="O6525" s="9">
        <f>IF(COUNTA($A6525:$K6525)=0,"",IF($M6525="SI","CUFE o factura duplicada dentro del reporte; no se suma dos veces",IF(IFERROR($H6525,0)&lt;=0,"DIAN reporta valor susceptible 0",IF($L6525="NO",IFERROR(LOOKUP(2,1/((LISTS!$M$2:$M$13&lt;&gt;"")*ISNUMBER(SEARCH(LISTS!$M$2:$M$13,$I6525))),LISTS!$O$2:$O$13),"Medio de pago no elegible o no identificado por DIAN"),"Apta automaticamente por pago electronico y base positiva"))))</f>
        <v/>
      </c>
    </row>
    <row r="6526">
      <c r="A6526" s="9" t="n"/>
      <c r="B6526" s="9" t="n"/>
      <c r="C6526" s="12" t="n"/>
      <c r="D6526" s="11" t="n"/>
      <c r="E6526" s="11" t="n"/>
      <c r="F6526" s="11" t="n"/>
      <c r="G6526" s="11" t="n"/>
      <c r="H6526" s="11" t="n"/>
      <c r="I6526" s="9" t="n"/>
      <c r="J6526" s="9" t="n"/>
      <c r="K6526" s="9" t="n"/>
      <c r="L6526" s="9">
        <f>IF(COUNTA($A6526:$K6526)=0,"",IF(AND(IFERROR($H6526,0)&gt;0,LEN(TRIM($K6526&amp;""))&gt;0,IFERROR(LOOKUP(2,1/((LISTS!$M$2:$M$13&lt;&gt;"")*ISNUMBER(SEARCH(LISTS!$M$2:$M$13,$I6526))),LISTS!$N$2:$N$13),"NO")="SI"),"SI","NO"))</f>
        <v/>
      </c>
      <c r="M6526" s="9">
        <f>IF(COUNTA($A6526:$K6526)=0,"",IF($K6526&lt;&gt;"",IF(COUNTIF($K$19:$K6526,$K6526)&gt;1,"SI","NO"),IF(COUNTIFS($A$19:$A6526,$A6526,$C$19:$C6526,$C6526,$J$19:$J6526,$J6526,$D$19:$D6526,$D6526)&gt;1,"SI","NO")))</f>
        <v/>
      </c>
      <c r="N6526" s="11">
        <f>IF(COUNTA($A6526:$K6526)=0,"",IF(AND($L6526="SI",$M6526="NO"),IFERROR($H6526,0),0))</f>
        <v/>
      </c>
      <c r="O6526" s="9">
        <f>IF(COUNTA($A6526:$K6526)=0,"",IF($M6526="SI","CUFE o factura duplicada dentro del reporte; no se suma dos veces",IF(IFERROR($H6526,0)&lt;=0,"DIAN reporta valor susceptible 0",IF($L6526="NO",IFERROR(LOOKUP(2,1/((LISTS!$M$2:$M$13&lt;&gt;"")*ISNUMBER(SEARCH(LISTS!$M$2:$M$13,$I6526))),LISTS!$O$2:$O$13),"Medio de pago no elegible o no identificado por DIAN"),"Apta automaticamente por pago electronico y base positiva"))))</f>
        <v/>
      </c>
    </row>
    <row r="6527">
      <c r="A6527" s="9" t="n"/>
      <c r="B6527" s="9" t="n"/>
      <c r="C6527" s="12" t="n"/>
      <c r="D6527" s="11" t="n"/>
      <c r="E6527" s="11" t="n"/>
      <c r="F6527" s="11" t="n"/>
      <c r="G6527" s="11" t="n"/>
      <c r="H6527" s="11" t="n"/>
      <c r="I6527" s="9" t="n"/>
      <c r="J6527" s="9" t="n"/>
      <c r="K6527" s="9" t="n"/>
      <c r="L6527" s="9">
        <f>IF(COUNTA($A6527:$K6527)=0,"",IF(AND(IFERROR($H6527,0)&gt;0,LEN(TRIM($K6527&amp;""))&gt;0,IFERROR(LOOKUP(2,1/((LISTS!$M$2:$M$13&lt;&gt;"")*ISNUMBER(SEARCH(LISTS!$M$2:$M$13,$I6527))),LISTS!$N$2:$N$13),"NO")="SI"),"SI","NO"))</f>
        <v/>
      </c>
      <c r="M6527" s="9">
        <f>IF(COUNTA($A6527:$K6527)=0,"",IF($K6527&lt;&gt;"",IF(COUNTIF($K$19:$K6527,$K6527)&gt;1,"SI","NO"),IF(COUNTIFS($A$19:$A6527,$A6527,$C$19:$C6527,$C6527,$J$19:$J6527,$J6527,$D$19:$D6527,$D6527)&gt;1,"SI","NO")))</f>
        <v/>
      </c>
      <c r="N6527" s="11">
        <f>IF(COUNTA($A6527:$K6527)=0,"",IF(AND($L6527="SI",$M6527="NO"),IFERROR($H6527,0),0))</f>
        <v/>
      </c>
      <c r="O6527" s="9">
        <f>IF(COUNTA($A6527:$K6527)=0,"",IF($M6527="SI","CUFE o factura duplicada dentro del reporte; no se suma dos veces",IF(IFERROR($H6527,0)&lt;=0,"DIAN reporta valor susceptible 0",IF($L6527="NO",IFERROR(LOOKUP(2,1/((LISTS!$M$2:$M$13&lt;&gt;"")*ISNUMBER(SEARCH(LISTS!$M$2:$M$13,$I6527))),LISTS!$O$2:$O$13),"Medio de pago no elegible o no identificado por DIAN"),"Apta automaticamente por pago electronico y base positiva"))))</f>
        <v/>
      </c>
    </row>
    <row r="6528">
      <c r="A6528" s="9" t="n"/>
      <c r="B6528" s="9" t="n"/>
      <c r="C6528" s="12" t="n"/>
      <c r="D6528" s="11" t="n"/>
      <c r="E6528" s="11" t="n"/>
      <c r="F6528" s="11" t="n"/>
      <c r="G6528" s="11" t="n"/>
      <c r="H6528" s="11" t="n"/>
      <c r="I6528" s="9" t="n"/>
      <c r="J6528" s="9" t="n"/>
      <c r="K6528" s="9" t="n"/>
      <c r="L6528" s="9">
        <f>IF(COUNTA($A6528:$K6528)=0,"",IF(AND(IFERROR($H6528,0)&gt;0,LEN(TRIM($K6528&amp;""))&gt;0,IFERROR(LOOKUP(2,1/((LISTS!$M$2:$M$13&lt;&gt;"")*ISNUMBER(SEARCH(LISTS!$M$2:$M$13,$I6528))),LISTS!$N$2:$N$13),"NO")="SI"),"SI","NO"))</f>
        <v/>
      </c>
      <c r="M6528" s="9">
        <f>IF(COUNTA($A6528:$K6528)=0,"",IF($K6528&lt;&gt;"",IF(COUNTIF($K$19:$K6528,$K6528)&gt;1,"SI","NO"),IF(COUNTIFS($A$19:$A6528,$A6528,$C$19:$C6528,$C6528,$J$19:$J6528,$J6528,$D$19:$D6528,$D6528)&gt;1,"SI","NO")))</f>
        <v/>
      </c>
      <c r="N6528" s="11">
        <f>IF(COUNTA($A6528:$K6528)=0,"",IF(AND($L6528="SI",$M6528="NO"),IFERROR($H6528,0),0))</f>
        <v/>
      </c>
      <c r="O6528" s="9">
        <f>IF(COUNTA($A6528:$K6528)=0,"",IF($M6528="SI","CUFE o factura duplicada dentro del reporte; no se suma dos veces",IF(IFERROR($H6528,0)&lt;=0,"DIAN reporta valor susceptible 0",IF($L6528="NO",IFERROR(LOOKUP(2,1/((LISTS!$M$2:$M$13&lt;&gt;"")*ISNUMBER(SEARCH(LISTS!$M$2:$M$13,$I6528))),LISTS!$O$2:$O$13),"Medio de pago no elegible o no identificado por DIAN"),"Apta automaticamente por pago electronico y base positiva"))))</f>
        <v/>
      </c>
    </row>
    <row r="6529">
      <c r="A6529" s="9" t="n"/>
      <c r="B6529" s="9" t="n"/>
      <c r="C6529" s="12" t="n"/>
      <c r="D6529" s="11" t="n"/>
      <c r="E6529" s="11" t="n"/>
      <c r="F6529" s="11" t="n"/>
      <c r="G6529" s="11" t="n"/>
      <c r="H6529" s="11" t="n"/>
      <c r="I6529" s="9" t="n"/>
      <c r="J6529" s="9" t="n"/>
      <c r="K6529" s="9" t="n"/>
      <c r="L6529" s="9">
        <f>IF(COUNTA($A6529:$K6529)=0,"",IF(AND(IFERROR($H6529,0)&gt;0,LEN(TRIM($K6529&amp;""))&gt;0,IFERROR(LOOKUP(2,1/((LISTS!$M$2:$M$13&lt;&gt;"")*ISNUMBER(SEARCH(LISTS!$M$2:$M$13,$I6529))),LISTS!$N$2:$N$13),"NO")="SI"),"SI","NO"))</f>
        <v/>
      </c>
      <c r="M6529" s="9">
        <f>IF(COUNTA($A6529:$K6529)=0,"",IF($K6529&lt;&gt;"",IF(COUNTIF($K$19:$K6529,$K6529)&gt;1,"SI","NO"),IF(COUNTIFS($A$19:$A6529,$A6529,$C$19:$C6529,$C6529,$J$19:$J6529,$J6529,$D$19:$D6529,$D6529)&gt;1,"SI","NO")))</f>
        <v/>
      </c>
      <c r="N6529" s="11">
        <f>IF(COUNTA($A6529:$K6529)=0,"",IF(AND($L6529="SI",$M6529="NO"),IFERROR($H6529,0),0))</f>
        <v/>
      </c>
      <c r="O6529" s="9">
        <f>IF(COUNTA($A6529:$K6529)=0,"",IF($M6529="SI","CUFE o factura duplicada dentro del reporte; no se suma dos veces",IF(IFERROR($H6529,0)&lt;=0,"DIAN reporta valor susceptible 0",IF($L6529="NO",IFERROR(LOOKUP(2,1/((LISTS!$M$2:$M$13&lt;&gt;"")*ISNUMBER(SEARCH(LISTS!$M$2:$M$13,$I6529))),LISTS!$O$2:$O$13),"Medio de pago no elegible o no identificado por DIAN"),"Apta automaticamente por pago electronico y base positiva"))))</f>
        <v/>
      </c>
    </row>
    <row r="6530">
      <c r="A6530" s="9" t="n"/>
      <c r="B6530" s="9" t="n"/>
      <c r="C6530" s="12" t="n"/>
      <c r="D6530" s="11" t="n"/>
      <c r="E6530" s="11" t="n"/>
      <c r="F6530" s="11" t="n"/>
      <c r="G6530" s="11" t="n"/>
      <c r="H6530" s="11" t="n"/>
      <c r="I6530" s="9" t="n"/>
      <c r="J6530" s="9" t="n"/>
      <c r="K6530" s="9" t="n"/>
      <c r="L6530" s="9">
        <f>IF(COUNTA($A6530:$K6530)=0,"",IF(AND(IFERROR($H6530,0)&gt;0,LEN(TRIM($K6530&amp;""))&gt;0,IFERROR(LOOKUP(2,1/((LISTS!$M$2:$M$13&lt;&gt;"")*ISNUMBER(SEARCH(LISTS!$M$2:$M$13,$I6530))),LISTS!$N$2:$N$13),"NO")="SI"),"SI","NO"))</f>
        <v/>
      </c>
      <c r="M6530" s="9">
        <f>IF(COUNTA($A6530:$K6530)=0,"",IF($K6530&lt;&gt;"",IF(COUNTIF($K$19:$K6530,$K6530)&gt;1,"SI","NO"),IF(COUNTIFS($A$19:$A6530,$A6530,$C$19:$C6530,$C6530,$J$19:$J6530,$J6530,$D$19:$D6530,$D6530)&gt;1,"SI","NO")))</f>
        <v/>
      </c>
      <c r="N6530" s="11">
        <f>IF(COUNTA($A6530:$K6530)=0,"",IF(AND($L6530="SI",$M6530="NO"),IFERROR($H6530,0),0))</f>
        <v/>
      </c>
      <c r="O6530" s="9">
        <f>IF(COUNTA($A6530:$K6530)=0,"",IF($M6530="SI","CUFE o factura duplicada dentro del reporte; no se suma dos veces",IF(IFERROR($H6530,0)&lt;=0,"DIAN reporta valor susceptible 0",IF($L6530="NO",IFERROR(LOOKUP(2,1/((LISTS!$M$2:$M$13&lt;&gt;"")*ISNUMBER(SEARCH(LISTS!$M$2:$M$13,$I6530))),LISTS!$O$2:$O$13),"Medio de pago no elegible o no identificado por DIAN"),"Apta automaticamente por pago electronico y base positiva"))))</f>
        <v/>
      </c>
    </row>
    <row r="6531">
      <c r="A6531" s="9" t="n"/>
      <c r="B6531" s="9" t="n"/>
      <c r="C6531" s="12" t="n"/>
      <c r="D6531" s="11" t="n"/>
      <c r="E6531" s="11" t="n"/>
      <c r="F6531" s="11" t="n"/>
      <c r="G6531" s="11" t="n"/>
      <c r="H6531" s="11" t="n"/>
      <c r="I6531" s="9" t="n"/>
      <c r="J6531" s="9" t="n"/>
      <c r="K6531" s="9" t="n"/>
      <c r="L6531" s="9">
        <f>IF(COUNTA($A6531:$K6531)=0,"",IF(AND(IFERROR($H6531,0)&gt;0,LEN(TRIM($K6531&amp;""))&gt;0,IFERROR(LOOKUP(2,1/((LISTS!$M$2:$M$13&lt;&gt;"")*ISNUMBER(SEARCH(LISTS!$M$2:$M$13,$I6531))),LISTS!$N$2:$N$13),"NO")="SI"),"SI","NO"))</f>
        <v/>
      </c>
      <c r="M6531" s="9">
        <f>IF(COUNTA($A6531:$K6531)=0,"",IF($K6531&lt;&gt;"",IF(COUNTIF($K$19:$K6531,$K6531)&gt;1,"SI","NO"),IF(COUNTIFS($A$19:$A6531,$A6531,$C$19:$C6531,$C6531,$J$19:$J6531,$J6531,$D$19:$D6531,$D6531)&gt;1,"SI","NO")))</f>
        <v/>
      </c>
      <c r="N6531" s="11">
        <f>IF(COUNTA($A6531:$K6531)=0,"",IF(AND($L6531="SI",$M6531="NO"),IFERROR($H6531,0),0))</f>
        <v/>
      </c>
      <c r="O6531" s="9">
        <f>IF(COUNTA($A6531:$K6531)=0,"",IF($M6531="SI","CUFE o factura duplicada dentro del reporte; no se suma dos veces",IF(IFERROR($H6531,0)&lt;=0,"DIAN reporta valor susceptible 0",IF($L6531="NO",IFERROR(LOOKUP(2,1/((LISTS!$M$2:$M$13&lt;&gt;"")*ISNUMBER(SEARCH(LISTS!$M$2:$M$13,$I6531))),LISTS!$O$2:$O$13),"Medio de pago no elegible o no identificado por DIAN"),"Apta automaticamente por pago electronico y base positiva"))))</f>
        <v/>
      </c>
    </row>
    <row r="6532">
      <c r="A6532" s="9" t="n"/>
      <c r="B6532" s="9" t="n"/>
      <c r="C6532" s="12" t="n"/>
      <c r="D6532" s="11" t="n"/>
      <c r="E6532" s="11" t="n"/>
      <c r="F6532" s="11" t="n"/>
      <c r="G6532" s="11" t="n"/>
      <c r="H6532" s="11" t="n"/>
      <c r="I6532" s="9" t="n"/>
      <c r="J6532" s="9" t="n"/>
      <c r="K6532" s="9" t="n"/>
      <c r="L6532" s="9">
        <f>IF(COUNTA($A6532:$K6532)=0,"",IF(AND(IFERROR($H6532,0)&gt;0,LEN(TRIM($K6532&amp;""))&gt;0,IFERROR(LOOKUP(2,1/((LISTS!$M$2:$M$13&lt;&gt;"")*ISNUMBER(SEARCH(LISTS!$M$2:$M$13,$I6532))),LISTS!$N$2:$N$13),"NO")="SI"),"SI","NO"))</f>
        <v/>
      </c>
      <c r="M6532" s="9">
        <f>IF(COUNTA($A6532:$K6532)=0,"",IF($K6532&lt;&gt;"",IF(COUNTIF($K$19:$K6532,$K6532)&gt;1,"SI","NO"),IF(COUNTIFS($A$19:$A6532,$A6532,$C$19:$C6532,$C6532,$J$19:$J6532,$J6532,$D$19:$D6532,$D6532)&gt;1,"SI","NO")))</f>
        <v/>
      </c>
      <c r="N6532" s="11">
        <f>IF(COUNTA($A6532:$K6532)=0,"",IF(AND($L6532="SI",$M6532="NO"),IFERROR($H6532,0),0))</f>
        <v/>
      </c>
      <c r="O6532" s="9">
        <f>IF(COUNTA($A6532:$K6532)=0,"",IF($M6532="SI","CUFE o factura duplicada dentro del reporte; no se suma dos veces",IF(IFERROR($H6532,0)&lt;=0,"DIAN reporta valor susceptible 0",IF($L6532="NO",IFERROR(LOOKUP(2,1/((LISTS!$M$2:$M$13&lt;&gt;"")*ISNUMBER(SEARCH(LISTS!$M$2:$M$13,$I6532))),LISTS!$O$2:$O$13),"Medio de pago no elegible o no identificado por DIAN"),"Apta automaticamente por pago electronico y base positiva"))))</f>
        <v/>
      </c>
    </row>
    <row r="6533">
      <c r="A6533" s="9" t="n"/>
      <c r="B6533" s="9" t="n"/>
      <c r="C6533" s="12" t="n"/>
      <c r="D6533" s="11" t="n"/>
      <c r="E6533" s="11" t="n"/>
      <c r="F6533" s="11" t="n"/>
      <c r="G6533" s="11" t="n"/>
      <c r="H6533" s="11" t="n"/>
      <c r="I6533" s="9" t="n"/>
      <c r="J6533" s="9" t="n"/>
      <c r="K6533" s="9" t="n"/>
      <c r="L6533" s="9">
        <f>IF(COUNTA($A6533:$K6533)=0,"",IF(AND(IFERROR($H6533,0)&gt;0,LEN(TRIM($K6533&amp;""))&gt;0,IFERROR(LOOKUP(2,1/((LISTS!$M$2:$M$13&lt;&gt;"")*ISNUMBER(SEARCH(LISTS!$M$2:$M$13,$I6533))),LISTS!$N$2:$N$13),"NO")="SI"),"SI","NO"))</f>
        <v/>
      </c>
      <c r="M6533" s="9">
        <f>IF(COUNTA($A6533:$K6533)=0,"",IF($K6533&lt;&gt;"",IF(COUNTIF($K$19:$K6533,$K6533)&gt;1,"SI","NO"),IF(COUNTIFS($A$19:$A6533,$A6533,$C$19:$C6533,$C6533,$J$19:$J6533,$J6533,$D$19:$D6533,$D6533)&gt;1,"SI","NO")))</f>
        <v/>
      </c>
      <c r="N6533" s="11">
        <f>IF(COUNTA($A6533:$K6533)=0,"",IF(AND($L6533="SI",$M6533="NO"),IFERROR($H6533,0),0))</f>
        <v/>
      </c>
      <c r="O6533" s="9">
        <f>IF(COUNTA($A6533:$K6533)=0,"",IF($M6533="SI","CUFE o factura duplicada dentro del reporte; no se suma dos veces",IF(IFERROR($H6533,0)&lt;=0,"DIAN reporta valor susceptible 0",IF($L6533="NO",IFERROR(LOOKUP(2,1/((LISTS!$M$2:$M$13&lt;&gt;"")*ISNUMBER(SEARCH(LISTS!$M$2:$M$13,$I6533))),LISTS!$O$2:$O$13),"Medio de pago no elegible o no identificado por DIAN"),"Apta automaticamente por pago electronico y base positiva"))))</f>
        <v/>
      </c>
    </row>
    <row r="6534">
      <c r="A6534" s="9" t="n"/>
      <c r="B6534" s="9" t="n"/>
      <c r="C6534" s="12" t="n"/>
      <c r="D6534" s="11" t="n"/>
      <c r="E6534" s="11" t="n"/>
      <c r="F6534" s="11" t="n"/>
      <c r="G6534" s="11" t="n"/>
      <c r="H6534" s="11" t="n"/>
      <c r="I6534" s="9" t="n"/>
      <c r="J6534" s="9" t="n"/>
      <c r="K6534" s="9" t="n"/>
      <c r="L6534" s="9">
        <f>IF(COUNTA($A6534:$K6534)=0,"",IF(AND(IFERROR($H6534,0)&gt;0,LEN(TRIM($K6534&amp;""))&gt;0,IFERROR(LOOKUP(2,1/((LISTS!$M$2:$M$13&lt;&gt;"")*ISNUMBER(SEARCH(LISTS!$M$2:$M$13,$I6534))),LISTS!$N$2:$N$13),"NO")="SI"),"SI","NO"))</f>
        <v/>
      </c>
      <c r="M6534" s="9">
        <f>IF(COUNTA($A6534:$K6534)=0,"",IF($K6534&lt;&gt;"",IF(COUNTIF($K$19:$K6534,$K6534)&gt;1,"SI","NO"),IF(COUNTIFS($A$19:$A6534,$A6534,$C$19:$C6534,$C6534,$J$19:$J6534,$J6534,$D$19:$D6534,$D6534)&gt;1,"SI","NO")))</f>
        <v/>
      </c>
      <c r="N6534" s="11">
        <f>IF(COUNTA($A6534:$K6534)=0,"",IF(AND($L6534="SI",$M6534="NO"),IFERROR($H6534,0),0))</f>
        <v/>
      </c>
      <c r="O6534" s="9">
        <f>IF(COUNTA($A6534:$K6534)=0,"",IF($M6534="SI","CUFE o factura duplicada dentro del reporte; no se suma dos veces",IF(IFERROR($H6534,0)&lt;=0,"DIAN reporta valor susceptible 0",IF($L6534="NO",IFERROR(LOOKUP(2,1/((LISTS!$M$2:$M$13&lt;&gt;"")*ISNUMBER(SEARCH(LISTS!$M$2:$M$13,$I6534))),LISTS!$O$2:$O$13),"Medio de pago no elegible o no identificado por DIAN"),"Apta automaticamente por pago electronico y base positiva"))))</f>
        <v/>
      </c>
    </row>
    <row r="6535">
      <c r="A6535" s="9" t="n"/>
      <c r="B6535" s="9" t="n"/>
      <c r="C6535" s="12" t="n"/>
      <c r="D6535" s="11" t="n"/>
      <c r="E6535" s="11" t="n"/>
      <c r="F6535" s="11" t="n"/>
      <c r="G6535" s="11" t="n"/>
      <c r="H6535" s="11" t="n"/>
      <c r="I6535" s="9" t="n"/>
      <c r="J6535" s="9" t="n"/>
      <c r="K6535" s="9" t="n"/>
      <c r="L6535" s="9">
        <f>IF(COUNTA($A6535:$K6535)=0,"",IF(AND(IFERROR($H6535,0)&gt;0,LEN(TRIM($K6535&amp;""))&gt;0,IFERROR(LOOKUP(2,1/((LISTS!$M$2:$M$13&lt;&gt;"")*ISNUMBER(SEARCH(LISTS!$M$2:$M$13,$I6535))),LISTS!$N$2:$N$13),"NO")="SI"),"SI","NO"))</f>
        <v/>
      </c>
      <c r="M6535" s="9">
        <f>IF(COUNTA($A6535:$K6535)=0,"",IF($K6535&lt;&gt;"",IF(COUNTIF($K$19:$K6535,$K6535)&gt;1,"SI","NO"),IF(COUNTIFS($A$19:$A6535,$A6535,$C$19:$C6535,$C6535,$J$19:$J6535,$J6535,$D$19:$D6535,$D6535)&gt;1,"SI","NO")))</f>
        <v/>
      </c>
      <c r="N6535" s="11">
        <f>IF(COUNTA($A6535:$K6535)=0,"",IF(AND($L6535="SI",$M6535="NO"),IFERROR($H6535,0),0))</f>
        <v/>
      </c>
      <c r="O6535" s="9">
        <f>IF(COUNTA($A6535:$K6535)=0,"",IF($M6535="SI","CUFE o factura duplicada dentro del reporte; no se suma dos veces",IF(IFERROR($H6535,0)&lt;=0,"DIAN reporta valor susceptible 0",IF($L6535="NO",IFERROR(LOOKUP(2,1/((LISTS!$M$2:$M$13&lt;&gt;"")*ISNUMBER(SEARCH(LISTS!$M$2:$M$13,$I6535))),LISTS!$O$2:$O$13),"Medio de pago no elegible o no identificado por DIAN"),"Apta automaticamente por pago electronico y base positiva"))))</f>
        <v/>
      </c>
    </row>
    <row r="6536">
      <c r="A6536" s="9" t="n"/>
      <c r="B6536" s="9" t="n"/>
      <c r="C6536" s="12" t="n"/>
      <c r="D6536" s="11" t="n"/>
      <c r="E6536" s="11" t="n"/>
      <c r="F6536" s="11" t="n"/>
      <c r="G6536" s="11" t="n"/>
      <c r="H6536" s="11" t="n"/>
      <c r="I6536" s="9" t="n"/>
      <c r="J6536" s="9" t="n"/>
      <c r="K6536" s="9" t="n"/>
      <c r="L6536" s="9">
        <f>IF(COUNTA($A6536:$K6536)=0,"",IF(AND(IFERROR($H6536,0)&gt;0,LEN(TRIM($K6536&amp;""))&gt;0,IFERROR(LOOKUP(2,1/((LISTS!$M$2:$M$13&lt;&gt;"")*ISNUMBER(SEARCH(LISTS!$M$2:$M$13,$I6536))),LISTS!$N$2:$N$13),"NO")="SI"),"SI","NO"))</f>
        <v/>
      </c>
      <c r="M6536" s="9">
        <f>IF(COUNTA($A6536:$K6536)=0,"",IF($K6536&lt;&gt;"",IF(COUNTIF($K$19:$K6536,$K6536)&gt;1,"SI","NO"),IF(COUNTIFS($A$19:$A6536,$A6536,$C$19:$C6536,$C6536,$J$19:$J6536,$J6536,$D$19:$D6536,$D6536)&gt;1,"SI","NO")))</f>
        <v/>
      </c>
      <c r="N6536" s="11">
        <f>IF(COUNTA($A6536:$K6536)=0,"",IF(AND($L6536="SI",$M6536="NO"),IFERROR($H6536,0),0))</f>
        <v/>
      </c>
      <c r="O6536" s="9">
        <f>IF(COUNTA($A6536:$K6536)=0,"",IF($M6536="SI","CUFE o factura duplicada dentro del reporte; no se suma dos veces",IF(IFERROR($H6536,0)&lt;=0,"DIAN reporta valor susceptible 0",IF($L6536="NO",IFERROR(LOOKUP(2,1/((LISTS!$M$2:$M$13&lt;&gt;"")*ISNUMBER(SEARCH(LISTS!$M$2:$M$13,$I6536))),LISTS!$O$2:$O$13),"Medio de pago no elegible o no identificado por DIAN"),"Apta automaticamente por pago electronico y base positiva"))))</f>
        <v/>
      </c>
    </row>
    <row r="6537">
      <c r="A6537" s="9" t="n"/>
      <c r="B6537" s="9" t="n"/>
      <c r="C6537" s="12" t="n"/>
      <c r="D6537" s="11" t="n"/>
      <c r="E6537" s="11" t="n"/>
      <c r="F6537" s="11" t="n"/>
      <c r="G6537" s="11" t="n"/>
      <c r="H6537" s="11" t="n"/>
      <c r="I6537" s="9" t="n"/>
      <c r="J6537" s="9" t="n"/>
      <c r="K6537" s="9" t="n"/>
      <c r="L6537" s="9">
        <f>IF(COUNTA($A6537:$K6537)=0,"",IF(AND(IFERROR($H6537,0)&gt;0,LEN(TRIM($K6537&amp;""))&gt;0,IFERROR(LOOKUP(2,1/((LISTS!$M$2:$M$13&lt;&gt;"")*ISNUMBER(SEARCH(LISTS!$M$2:$M$13,$I6537))),LISTS!$N$2:$N$13),"NO")="SI"),"SI","NO"))</f>
        <v/>
      </c>
      <c r="M6537" s="9">
        <f>IF(COUNTA($A6537:$K6537)=0,"",IF($K6537&lt;&gt;"",IF(COUNTIF($K$19:$K6537,$K6537)&gt;1,"SI","NO"),IF(COUNTIFS($A$19:$A6537,$A6537,$C$19:$C6537,$C6537,$J$19:$J6537,$J6537,$D$19:$D6537,$D6537)&gt;1,"SI","NO")))</f>
        <v/>
      </c>
      <c r="N6537" s="11">
        <f>IF(COUNTA($A6537:$K6537)=0,"",IF(AND($L6537="SI",$M6537="NO"),IFERROR($H6537,0),0))</f>
        <v/>
      </c>
      <c r="O6537" s="9">
        <f>IF(COUNTA($A6537:$K6537)=0,"",IF($M6537="SI","CUFE o factura duplicada dentro del reporte; no se suma dos veces",IF(IFERROR($H6537,0)&lt;=0,"DIAN reporta valor susceptible 0",IF($L6537="NO",IFERROR(LOOKUP(2,1/((LISTS!$M$2:$M$13&lt;&gt;"")*ISNUMBER(SEARCH(LISTS!$M$2:$M$13,$I6537))),LISTS!$O$2:$O$13),"Medio de pago no elegible o no identificado por DIAN"),"Apta automaticamente por pago electronico y base positiva"))))</f>
        <v/>
      </c>
    </row>
    <row r="6538">
      <c r="A6538" s="9" t="n"/>
      <c r="B6538" s="9" t="n"/>
      <c r="C6538" s="12" t="n"/>
      <c r="D6538" s="11" t="n"/>
      <c r="E6538" s="11" t="n"/>
      <c r="F6538" s="11" t="n"/>
      <c r="G6538" s="11" t="n"/>
      <c r="H6538" s="11" t="n"/>
      <c r="I6538" s="9" t="n"/>
      <c r="J6538" s="9" t="n"/>
      <c r="K6538" s="9" t="n"/>
      <c r="L6538" s="9">
        <f>IF(COUNTA($A6538:$K6538)=0,"",IF(AND(IFERROR($H6538,0)&gt;0,LEN(TRIM($K6538&amp;""))&gt;0,IFERROR(LOOKUP(2,1/((LISTS!$M$2:$M$13&lt;&gt;"")*ISNUMBER(SEARCH(LISTS!$M$2:$M$13,$I6538))),LISTS!$N$2:$N$13),"NO")="SI"),"SI","NO"))</f>
        <v/>
      </c>
      <c r="M6538" s="9">
        <f>IF(COUNTA($A6538:$K6538)=0,"",IF($K6538&lt;&gt;"",IF(COUNTIF($K$19:$K6538,$K6538)&gt;1,"SI","NO"),IF(COUNTIFS($A$19:$A6538,$A6538,$C$19:$C6538,$C6538,$J$19:$J6538,$J6538,$D$19:$D6538,$D6538)&gt;1,"SI","NO")))</f>
        <v/>
      </c>
      <c r="N6538" s="11">
        <f>IF(COUNTA($A6538:$K6538)=0,"",IF(AND($L6538="SI",$M6538="NO"),IFERROR($H6538,0),0))</f>
        <v/>
      </c>
      <c r="O6538" s="9">
        <f>IF(COUNTA($A6538:$K6538)=0,"",IF($M6538="SI","CUFE o factura duplicada dentro del reporte; no se suma dos veces",IF(IFERROR($H6538,0)&lt;=0,"DIAN reporta valor susceptible 0",IF($L6538="NO",IFERROR(LOOKUP(2,1/((LISTS!$M$2:$M$13&lt;&gt;"")*ISNUMBER(SEARCH(LISTS!$M$2:$M$13,$I6538))),LISTS!$O$2:$O$13),"Medio de pago no elegible o no identificado por DIAN"),"Apta automaticamente por pago electronico y base positiva"))))</f>
        <v/>
      </c>
    </row>
    <row r="6539">
      <c r="A6539" s="9" t="n"/>
      <c r="B6539" s="9" t="n"/>
      <c r="C6539" s="12" t="n"/>
      <c r="D6539" s="11" t="n"/>
      <c r="E6539" s="11" t="n"/>
      <c r="F6539" s="11" t="n"/>
      <c r="G6539" s="11" t="n"/>
      <c r="H6539" s="11" t="n"/>
      <c r="I6539" s="9" t="n"/>
      <c r="J6539" s="9" t="n"/>
      <c r="K6539" s="9" t="n"/>
      <c r="L6539" s="9">
        <f>IF(COUNTA($A6539:$K6539)=0,"",IF(AND(IFERROR($H6539,0)&gt;0,LEN(TRIM($K6539&amp;""))&gt;0,IFERROR(LOOKUP(2,1/((LISTS!$M$2:$M$13&lt;&gt;"")*ISNUMBER(SEARCH(LISTS!$M$2:$M$13,$I6539))),LISTS!$N$2:$N$13),"NO")="SI"),"SI","NO"))</f>
        <v/>
      </c>
      <c r="M6539" s="9">
        <f>IF(COUNTA($A6539:$K6539)=0,"",IF($K6539&lt;&gt;"",IF(COUNTIF($K$19:$K6539,$K6539)&gt;1,"SI","NO"),IF(COUNTIFS($A$19:$A6539,$A6539,$C$19:$C6539,$C6539,$J$19:$J6539,$J6539,$D$19:$D6539,$D6539)&gt;1,"SI","NO")))</f>
        <v/>
      </c>
      <c r="N6539" s="11">
        <f>IF(COUNTA($A6539:$K6539)=0,"",IF(AND($L6539="SI",$M6539="NO"),IFERROR($H6539,0),0))</f>
        <v/>
      </c>
      <c r="O6539" s="9">
        <f>IF(COUNTA($A6539:$K6539)=0,"",IF($M6539="SI","CUFE o factura duplicada dentro del reporte; no se suma dos veces",IF(IFERROR($H6539,0)&lt;=0,"DIAN reporta valor susceptible 0",IF($L6539="NO",IFERROR(LOOKUP(2,1/((LISTS!$M$2:$M$13&lt;&gt;"")*ISNUMBER(SEARCH(LISTS!$M$2:$M$13,$I6539))),LISTS!$O$2:$O$13),"Medio de pago no elegible o no identificado por DIAN"),"Apta automaticamente por pago electronico y base positiva"))))</f>
        <v/>
      </c>
    </row>
    <row r="6540">
      <c r="A6540" s="9" t="n"/>
      <c r="B6540" s="9" t="n"/>
      <c r="C6540" s="12" t="n"/>
      <c r="D6540" s="11" t="n"/>
      <c r="E6540" s="11" t="n"/>
      <c r="F6540" s="11" t="n"/>
      <c r="G6540" s="11" t="n"/>
      <c r="H6540" s="11" t="n"/>
      <c r="I6540" s="9" t="n"/>
      <c r="J6540" s="9" t="n"/>
      <c r="K6540" s="9" t="n"/>
      <c r="L6540" s="9">
        <f>IF(COUNTA($A6540:$K6540)=0,"",IF(AND(IFERROR($H6540,0)&gt;0,LEN(TRIM($K6540&amp;""))&gt;0,IFERROR(LOOKUP(2,1/((LISTS!$M$2:$M$13&lt;&gt;"")*ISNUMBER(SEARCH(LISTS!$M$2:$M$13,$I6540))),LISTS!$N$2:$N$13),"NO")="SI"),"SI","NO"))</f>
        <v/>
      </c>
      <c r="M6540" s="9">
        <f>IF(COUNTA($A6540:$K6540)=0,"",IF($K6540&lt;&gt;"",IF(COUNTIF($K$19:$K6540,$K6540)&gt;1,"SI","NO"),IF(COUNTIFS($A$19:$A6540,$A6540,$C$19:$C6540,$C6540,$J$19:$J6540,$J6540,$D$19:$D6540,$D6540)&gt;1,"SI","NO")))</f>
        <v/>
      </c>
      <c r="N6540" s="11">
        <f>IF(COUNTA($A6540:$K6540)=0,"",IF(AND($L6540="SI",$M6540="NO"),IFERROR($H6540,0),0))</f>
        <v/>
      </c>
      <c r="O6540" s="9">
        <f>IF(COUNTA($A6540:$K6540)=0,"",IF($M6540="SI","CUFE o factura duplicada dentro del reporte; no se suma dos veces",IF(IFERROR($H6540,0)&lt;=0,"DIAN reporta valor susceptible 0",IF($L6540="NO",IFERROR(LOOKUP(2,1/((LISTS!$M$2:$M$13&lt;&gt;"")*ISNUMBER(SEARCH(LISTS!$M$2:$M$13,$I6540))),LISTS!$O$2:$O$13),"Medio de pago no elegible o no identificado por DIAN"),"Apta automaticamente por pago electronico y base positiva"))))</f>
        <v/>
      </c>
    </row>
    <row r="6541">
      <c r="A6541" s="9" t="n"/>
      <c r="B6541" s="9" t="n"/>
      <c r="C6541" s="12" t="n"/>
      <c r="D6541" s="11" t="n"/>
      <c r="E6541" s="11" t="n"/>
      <c r="F6541" s="11" t="n"/>
      <c r="G6541" s="11" t="n"/>
      <c r="H6541" s="11" t="n"/>
      <c r="I6541" s="9" t="n"/>
      <c r="J6541" s="9" t="n"/>
      <c r="K6541" s="9" t="n"/>
      <c r="L6541" s="9">
        <f>IF(COUNTA($A6541:$K6541)=0,"",IF(AND(IFERROR($H6541,0)&gt;0,LEN(TRIM($K6541&amp;""))&gt;0,IFERROR(LOOKUP(2,1/((LISTS!$M$2:$M$13&lt;&gt;"")*ISNUMBER(SEARCH(LISTS!$M$2:$M$13,$I6541))),LISTS!$N$2:$N$13),"NO")="SI"),"SI","NO"))</f>
        <v/>
      </c>
      <c r="M6541" s="9">
        <f>IF(COUNTA($A6541:$K6541)=0,"",IF($K6541&lt;&gt;"",IF(COUNTIF($K$19:$K6541,$K6541)&gt;1,"SI","NO"),IF(COUNTIFS($A$19:$A6541,$A6541,$C$19:$C6541,$C6541,$J$19:$J6541,$J6541,$D$19:$D6541,$D6541)&gt;1,"SI","NO")))</f>
        <v/>
      </c>
      <c r="N6541" s="11">
        <f>IF(COUNTA($A6541:$K6541)=0,"",IF(AND($L6541="SI",$M6541="NO"),IFERROR($H6541,0),0))</f>
        <v/>
      </c>
      <c r="O6541" s="9">
        <f>IF(COUNTA($A6541:$K6541)=0,"",IF($M6541="SI","CUFE o factura duplicada dentro del reporte; no se suma dos veces",IF(IFERROR($H6541,0)&lt;=0,"DIAN reporta valor susceptible 0",IF($L6541="NO",IFERROR(LOOKUP(2,1/((LISTS!$M$2:$M$13&lt;&gt;"")*ISNUMBER(SEARCH(LISTS!$M$2:$M$13,$I6541))),LISTS!$O$2:$O$13),"Medio de pago no elegible o no identificado por DIAN"),"Apta automaticamente por pago electronico y base positiva"))))</f>
        <v/>
      </c>
    </row>
    <row r="6542">
      <c r="A6542" s="9" t="n"/>
      <c r="B6542" s="9" t="n"/>
      <c r="C6542" s="12" t="n"/>
      <c r="D6542" s="11" t="n"/>
      <c r="E6542" s="11" t="n"/>
      <c r="F6542" s="11" t="n"/>
      <c r="G6542" s="11" t="n"/>
      <c r="H6542" s="11" t="n"/>
      <c r="I6542" s="9" t="n"/>
      <c r="J6542" s="9" t="n"/>
      <c r="K6542" s="9" t="n"/>
      <c r="L6542" s="9">
        <f>IF(COUNTA($A6542:$K6542)=0,"",IF(AND(IFERROR($H6542,0)&gt;0,LEN(TRIM($K6542&amp;""))&gt;0,IFERROR(LOOKUP(2,1/((LISTS!$M$2:$M$13&lt;&gt;"")*ISNUMBER(SEARCH(LISTS!$M$2:$M$13,$I6542))),LISTS!$N$2:$N$13),"NO")="SI"),"SI","NO"))</f>
        <v/>
      </c>
      <c r="M6542" s="9">
        <f>IF(COUNTA($A6542:$K6542)=0,"",IF($K6542&lt;&gt;"",IF(COUNTIF($K$19:$K6542,$K6542)&gt;1,"SI","NO"),IF(COUNTIFS($A$19:$A6542,$A6542,$C$19:$C6542,$C6542,$J$19:$J6542,$J6542,$D$19:$D6542,$D6542)&gt;1,"SI","NO")))</f>
        <v/>
      </c>
      <c r="N6542" s="11">
        <f>IF(COUNTA($A6542:$K6542)=0,"",IF(AND($L6542="SI",$M6542="NO"),IFERROR($H6542,0),0))</f>
        <v/>
      </c>
      <c r="O6542" s="9">
        <f>IF(COUNTA($A6542:$K6542)=0,"",IF($M6542="SI","CUFE o factura duplicada dentro del reporte; no se suma dos veces",IF(IFERROR($H6542,0)&lt;=0,"DIAN reporta valor susceptible 0",IF($L6542="NO",IFERROR(LOOKUP(2,1/((LISTS!$M$2:$M$13&lt;&gt;"")*ISNUMBER(SEARCH(LISTS!$M$2:$M$13,$I6542))),LISTS!$O$2:$O$13),"Medio de pago no elegible o no identificado por DIAN"),"Apta automaticamente por pago electronico y base positiva"))))</f>
        <v/>
      </c>
    </row>
    <row r="6543">
      <c r="A6543" s="9" t="n"/>
      <c r="B6543" s="9" t="n"/>
      <c r="C6543" s="12" t="n"/>
      <c r="D6543" s="11" t="n"/>
      <c r="E6543" s="11" t="n"/>
      <c r="F6543" s="11" t="n"/>
      <c r="G6543" s="11" t="n"/>
      <c r="H6543" s="11" t="n"/>
      <c r="I6543" s="9" t="n"/>
      <c r="J6543" s="9" t="n"/>
      <c r="K6543" s="9" t="n"/>
      <c r="L6543" s="9">
        <f>IF(COUNTA($A6543:$K6543)=0,"",IF(AND(IFERROR($H6543,0)&gt;0,LEN(TRIM($K6543&amp;""))&gt;0,IFERROR(LOOKUP(2,1/((LISTS!$M$2:$M$13&lt;&gt;"")*ISNUMBER(SEARCH(LISTS!$M$2:$M$13,$I6543))),LISTS!$N$2:$N$13),"NO")="SI"),"SI","NO"))</f>
        <v/>
      </c>
      <c r="M6543" s="9">
        <f>IF(COUNTA($A6543:$K6543)=0,"",IF($K6543&lt;&gt;"",IF(COUNTIF($K$19:$K6543,$K6543)&gt;1,"SI","NO"),IF(COUNTIFS($A$19:$A6543,$A6543,$C$19:$C6543,$C6543,$J$19:$J6543,$J6543,$D$19:$D6543,$D6543)&gt;1,"SI","NO")))</f>
        <v/>
      </c>
      <c r="N6543" s="11">
        <f>IF(COUNTA($A6543:$K6543)=0,"",IF(AND($L6543="SI",$M6543="NO"),IFERROR($H6543,0),0))</f>
        <v/>
      </c>
      <c r="O6543" s="9">
        <f>IF(COUNTA($A6543:$K6543)=0,"",IF($M6543="SI","CUFE o factura duplicada dentro del reporte; no se suma dos veces",IF(IFERROR($H6543,0)&lt;=0,"DIAN reporta valor susceptible 0",IF($L6543="NO",IFERROR(LOOKUP(2,1/((LISTS!$M$2:$M$13&lt;&gt;"")*ISNUMBER(SEARCH(LISTS!$M$2:$M$13,$I6543))),LISTS!$O$2:$O$13),"Medio de pago no elegible o no identificado por DIAN"),"Apta automaticamente por pago electronico y base positiva"))))</f>
        <v/>
      </c>
    </row>
    <row r="6544">
      <c r="A6544" s="9" t="n"/>
      <c r="B6544" s="9" t="n"/>
      <c r="C6544" s="12" t="n"/>
      <c r="D6544" s="11" t="n"/>
      <c r="E6544" s="11" t="n"/>
      <c r="F6544" s="11" t="n"/>
      <c r="G6544" s="11" t="n"/>
      <c r="H6544" s="11" t="n"/>
      <c r="I6544" s="9" t="n"/>
      <c r="J6544" s="9" t="n"/>
      <c r="K6544" s="9" t="n"/>
      <c r="L6544" s="9">
        <f>IF(COUNTA($A6544:$K6544)=0,"",IF(AND(IFERROR($H6544,0)&gt;0,LEN(TRIM($K6544&amp;""))&gt;0,IFERROR(LOOKUP(2,1/((LISTS!$M$2:$M$13&lt;&gt;"")*ISNUMBER(SEARCH(LISTS!$M$2:$M$13,$I6544))),LISTS!$N$2:$N$13),"NO")="SI"),"SI","NO"))</f>
        <v/>
      </c>
      <c r="M6544" s="9">
        <f>IF(COUNTA($A6544:$K6544)=0,"",IF($K6544&lt;&gt;"",IF(COUNTIF($K$19:$K6544,$K6544)&gt;1,"SI","NO"),IF(COUNTIFS($A$19:$A6544,$A6544,$C$19:$C6544,$C6544,$J$19:$J6544,$J6544,$D$19:$D6544,$D6544)&gt;1,"SI","NO")))</f>
        <v/>
      </c>
      <c r="N6544" s="11">
        <f>IF(COUNTA($A6544:$K6544)=0,"",IF(AND($L6544="SI",$M6544="NO"),IFERROR($H6544,0),0))</f>
        <v/>
      </c>
      <c r="O6544" s="9">
        <f>IF(COUNTA($A6544:$K6544)=0,"",IF($M6544="SI","CUFE o factura duplicada dentro del reporte; no se suma dos veces",IF(IFERROR($H6544,0)&lt;=0,"DIAN reporta valor susceptible 0",IF($L6544="NO",IFERROR(LOOKUP(2,1/((LISTS!$M$2:$M$13&lt;&gt;"")*ISNUMBER(SEARCH(LISTS!$M$2:$M$13,$I6544))),LISTS!$O$2:$O$13),"Medio de pago no elegible o no identificado por DIAN"),"Apta automaticamente por pago electronico y base positiva"))))</f>
        <v/>
      </c>
    </row>
    <row r="6545">
      <c r="A6545" s="9" t="n"/>
      <c r="B6545" s="9" t="n"/>
      <c r="C6545" s="12" t="n"/>
      <c r="D6545" s="11" t="n"/>
      <c r="E6545" s="11" t="n"/>
      <c r="F6545" s="11" t="n"/>
      <c r="G6545" s="11" t="n"/>
      <c r="H6545" s="11" t="n"/>
      <c r="I6545" s="9" t="n"/>
      <c r="J6545" s="9" t="n"/>
      <c r="K6545" s="9" t="n"/>
      <c r="L6545" s="9">
        <f>IF(COUNTA($A6545:$K6545)=0,"",IF(AND(IFERROR($H6545,0)&gt;0,LEN(TRIM($K6545&amp;""))&gt;0,IFERROR(LOOKUP(2,1/((LISTS!$M$2:$M$13&lt;&gt;"")*ISNUMBER(SEARCH(LISTS!$M$2:$M$13,$I6545))),LISTS!$N$2:$N$13),"NO")="SI"),"SI","NO"))</f>
        <v/>
      </c>
      <c r="M6545" s="9">
        <f>IF(COUNTA($A6545:$K6545)=0,"",IF($K6545&lt;&gt;"",IF(COUNTIF($K$19:$K6545,$K6545)&gt;1,"SI","NO"),IF(COUNTIFS($A$19:$A6545,$A6545,$C$19:$C6545,$C6545,$J$19:$J6545,$J6545,$D$19:$D6545,$D6545)&gt;1,"SI","NO")))</f>
        <v/>
      </c>
      <c r="N6545" s="11">
        <f>IF(COUNTA($A6545:$K6545)=0,"",IF(AND($L6545="SI",$M6545="NO"),IFERROR($H6545,0),0))</f>
        <v/>
      </c>
      <c r="O6545" s="9">
        <f>IF(COUNTA($A6545:$K6545)=0,"",IF($M6545="SI","CUFE o factura duplicada dentro del reporte; no se suma dos veces",IF(IFERROR($H6545,0)&lt;=0,"DIAN reporta valor susceptible 0",IF($L6545="NO",IFERROR(LOOKUP(2,1/((LISTS!$M$2:$M$13&lt;&gt;"")*ISNUMBER(SEARCH(LISTS!$M$2:$M$13,$I6545))),LISTS!$O$2:$O$13),"Medio de pago no elegible o no identificado por DIAN"),"Apta automaticamente por pago electronico y base positiva"))))</f>
        <v/>
      </c>
    </row>
    <row r="6546">
      <c r="A6546" s="9" t="n"/>
      <c r="B6546" s="9" t="n"/>
      <c r="C6546" s="12" t="n"/>
      <c r="D6546" s="11" t="n"/>
      <c r="E6546" s="11" t="n"/>
      <c r="F6546" s="11" t="n"/>
      <c r="G6546" s="11" t="n"/>
      <c r="H6546" s="11" t="n"/>
      <c r="I6546" s="9" t="n"/>
      <c r="J6546" s="9" t="n"/>
      <c r="K6546" s="9" t="n"/>
      <c r="L6546" s="9">
        <f>IF(COUNTA($A6546:$K6546)=0,"",IF(AND(IFERROR($H6546,0)&gt;0,LEN(TRIM($K6546&amp;""))&gt;0,IFERROR(LOOKUP(2,1/((LISTS!$M$2:$M$13&lt;&gt;"")*ISNUMBER(SEARCH(LISTS!$M$2:$M$13,$I6546))),LISTS!$N$2:$N$13),"NO")="SI"),"SI","NO"))</f>
        <v/>
      </c>
      <c r="M6546" s="9">
        <f>IF(COUNTA($A6546:$K6546)=0,"",IF($K6546&lt;&gt;"",IF(COUNTIF($K$19:$K6546,$K6546)&gt;1,"SI","NO"),IF(COUNTIFS($A$19:$A6546,$A6546,$C$19:$C6546,$C6546,$J$19:$J6546,$J6546,$D$19:$D6546,$D6546)&gt;1,"SI","NO")))</f>
        <v/>
      </c>
      <c r="N6546" s="11">
        <f>IF(COUNTA($A6546:$K6546)=0,"",IF(AND($L6546="SI",$M6546="NO"),IFERROR($H6546,0),0))</f>
        <v/>
      </c>
      <c r="O6546" s="9">
        <f>IF(COUNTA($A6546:$K6546)=0,"",IF($M6546="SI","CUFE o factura duplicada dentro del reporte; no se suma dos veces",IF(IFERROR($H6546,0)&lt;=0,"DIAN reporta valor susceptible 0",IF($L6546="NO",IFERROR(LOOKUP(2,1/((LISTS!$M$2:$M$13&lt;&gt;"")*ISNUMBER(SEARCH(LISTS!$M$2:$M$13,$I6546))),LISTS!$O$2:$O$13),"Medio de pago no elegible o no identificado por DIAN"),"Apta automaticamente por pago electronico y base positiva"))))</f>
        <v/>
      </c>
    </row>
    <row r="6547">
      <c r="A6547" s="9" t="n"/>
      <c r="B6547" s="9" t="n"/>
      <c r="C6547" s="12" t="n"/>
      <c r="D6547" s="11" t="n"/>
      <c r="E6547" s="11" t="n"/>
      <c r="F6547" s="11" t="n"/>
      <c r="G6547" s="11" t="n"/>
      <c r="H6547" s="11" t="n"/>
      <c r="I6547" s="9" t="n"/>
      <c r="J6547" s="9" t="n"/>
      <c r="K6547" s="9" t="n"/>
      <c r="L6547" s="9">
        <f>IF(COUNTA($A6547:$K6547)=0,"",IF(AND(IFERROR($H6547,0)&gt;0,LEN(TRIM($K6547&amp;""))&gt;0,IFERROR(LOOKUP(2,1/((LISTS!$M$2:$M$13&lt;&gt;"")*ISNUMBER(SEARCH(LISTS!$M$2:$M$13,$I6547))),LISTS!$N$2:$N$13),"NO")="SI"),"SI","NO"))</f>
        <v/>
      </c>
      <c r="M6547" s="9">
        <f>IF(COUNTA($A6547:$K6547)=0,"",IF($K6547&lt;&gt;"",IF(COUNTIF($K$19:$K6547,$K6547)&gt;1,"SI","NO"),IF(COUNTIFS($A$19:$A6547,$A6547,$C$19:$C6547,$C6547,$J$19:$J6547,$J6547,$D$19:$D6547,$D6547)&gt;1,"SI","NO")))</f>
        <v/>
      </c>
      <c r="N6547" s="11">
        <f>IF(COUNTA($A6547:$K6547)=0,"",IF(AND($L6547="SI",$M6547="NO"),IFERROR($H6547,0),0))</f>
        <v/>
      </c>
      <c r="O6547" s="9">
        <f>IF(COUNTA($A6547:$K6547)=0,"",IF($M6547="SI","CUFE o factura duplicada dentro del reporte; no se suma dos veces",IF(IFERROR($H6547,0)&lt;=0,"DIAN reporta valor susceptible 0",IF($L6547="NO",IFERROR(LOOKUP(2,1/((LISTS!$M$2:$M$13&lt;&gt;"")*ISNUMBER(SEARCH(LISTS!$M$2:$M$13,$I6547))),LISTS!$O$2:$O$13),"Medio de pago no elegible o no identificado por DIAN"),"Apta automaticamente por pago electronico y base positiva"))))</f>
        <v/>
      </c>
    </row>
    <row r="6548">
      <c r="A6548" s="9" t="n"/>
      <c r="B6548" s="9" t="n"/>
      <c r="C6548" s="12" t="n"/>
      <c r="D6548" s="11" t="n"/>
      <c r="E6548" s="11" t="n"/>
      <c r="F6548" s="11" t="n"/>
      <c r="G6548" s="11" t="n"/>
      <c r="H6548" s="11" t="n"/>
      <c r="I6548" s="9" t="n"/>
      <c r="J6548" s="9" t="n"/>
      <c r="K6548" s="9" t="n"/>
      <c r="L6548" s="9">
        <f>IF(COUNTA($A6548:$K6548)=0,"",IF(AND(IFERROR($H6548,0)&gt;0,LEN(TRIM($K6548&amp;""))&gt;0,IFERROR(LOOKUP(2,1/((LISTS!$M$2:$M$13&lt;&gt;"")*ISNUMBER(SEARCH(LISTS!$M$2:$M$13,$I6548))),LISTS!$N$2:$N$13),"NO")="SI"),"SI","NO"))</f>
        <v/>
      </c>
      <c r="M6548" s="9">
        <f>IF(COUNTA($A6548:$K6548)=0,"",IF($K6548&lt;&gt;"",IF(COUNTIF($K$19:$K6548,$K6548)&gt;1,"SI","NO"),IF(COUNTIFS($A$19:$A6548,$A6548,$C$19:$C6548,$C6548,$J$19:$J6548,$J6548,$D$19:$D6548,$D6548)&gt;1,"SI","NO")))</f>
        <v/>
      </c>
      <c r="N6548" s="11">
        <f>IF(COUNTA($A6548:$K6548)=0,"",IF(AND($L6548="SI",$M6548="NO"),IFERROR($H6548,0),0))</f>
        <v/>
      </c>
      <c r="O6548" s="9">
        <f>IF(COUNTA($A6548:$K6548)=0,"",IF($M6548="SI","CUFE o factura duplicada dentro del reporte; no se suma dos veces",IF(IFERROR($H6548,0)&lt;=0,"DIAN reporta valor susceptible 0",IF($L6548="NO",IFERROR(LOOKUP(2,1/((LISTS!$M$2:$M$13&lt;&gt;"")*ISNUMBER(SEARCH(LISTS!$M$2:$M$13,$I6548))),LISTS!$O$2:$O$13),"Medio de pago no elegible o no identificado por DIAN"),"Apta automaticamente por pago electronico y base positiva"))))</f>
        <v/>
      </c>
    </row>
    <row r="6549">
      <c r="A6549" s="9" t="n"/>
      <c r="B6549" s="9" t="n"/>
      <c r="C6549" s="12" t="n"/>
      <c r="D6549" s="11" t="n"/>
      <c r="E6549" s="11" t="n"/>
      <c r="F6549" s="11" t="n"/>
      <c r="G6549" s="11" t="n"/>
      <c r="H6549" s="11" t="n"/>
      <c r="I6549" s="9" t="n"/>
      <c r="J6549" s="9" t="n"/>
      <c r="K6549" s="9" t="n"/>
      <c r="L6549" s="9">
        <f>IF(COUNTA($A6549:$K6549)=0,"",IF(AND(IFERROR($H6549,0)&gt;0,LEN(TRIM($K6549&amp;""))&gt;0,IFERROR(LOOKUP(2,1/((LISTS!$M$2:$M$13&lt;&gt;"")*ISNUMBER(SEARCH(LISTS!$M$2:$M$13,$I6549))),LISTS!$N$2:$N$13),"NO")="SI"),"SI","NO"))</f>
        <v/>
      </c>
      <c r="M6549" s="9">
        <f>IF(COUNTA($A6549:$K6549)=0,"",IF($K6549&lt;&gt;"",IF(COUNTIF($K$19:$K6549,$K6549)&gt;1,"SI","NO"),IF(COUNTIFS($A$19:$A6549,$A6549,$C$19:$C6549,$C6549,$J$19:$J6549,$J6549,$D$19:$D6549,$D6549)&gt;1,"SI","NO")))</f>
        <v/>
      </c>
      <c r="N6549" s="11">
        <f>IF(COUNTA($A6549:$K6549)=0,"",IF(AND($L6549="SI",$M6549="NO"),IFERROR($H6549,0),0))</f>
        <v/>
      </c>
      <c r="O6549" s="9">
        <f>IF(COUNTA($A6549:$K6549)=0,"",IF($M6549="SI","CUFE o factura duplicada dentro del reporte; no se suma dos veces",IF(IFERROR($H6549,0)&lt;=0,"DIAN reporta valor susceptible 0",IF($L6549="NO",IFERROR(LOOKUP(2,1/((LISTS!$M$2:$M$13&lt;&gt;"")*ISNUMBER(SEARCH(LISTS!$M$2:$M$13,$I6549))),LISTS!$O$2:$O$13),"Medio de pago no elegible o no identificado por DIAN"),"Apta automaticamente por pago electronico y base positiva"))))</f>
        <v/>
      </c>
    </row>
    <row r="6550">
      <c r="A6550" s="9" t="n"/>
      <c r="B6550" s="9" t="n"/>
      <c r="C6550" s="12" t="n"/>
      <c r="D6550" s="11" t="n"/>
      <c r="E6550" s="11" t="n"/>
      <c r="F6550" s="11" t="n"/>
      <c r="G6550" s="11" t="n"/>
      <c r="H6550" s="11" t="n"/>
      <c r="I6550" s="9" t="n"/>
      <c r="J6550" s="9" t="n"/>
      <c r="K6550" s="9" t="n"/>
      <c r="L6550" s="9">
        <f>IF(COUNTA($A6550:$K6550)=0,"",IF(AND(IFERROR($H6550,0)&gt;0,LEN(TRIM($K6550&amp;""))&gt;0,IFERROR(LOOKUP(2,1/((LISTS!$M$2:$M$13&lt;&gt;"")*ISNUMBER(SEARCH(LISTS!$M$2:$M$13,$I6550))),LISTS!$N$2:$N$13),"NO")="SI"),"SI","NO"))</f>
        <v/>
      </c>
      <c r="M6550" s="9">
        <f>IF(COUNTA($A6550:$K6550)=0,"",IF($K6550&lt;&gt;"",IF(COUNTIF($K$19:$K6550,$K6550)&gt;1,"SI","NO"),IF(COUNTIFS($A$19:$A6550,$A6550,$C$19:$C6550,$C6550,$J$19:$J6550,$J6550,$D$19:$D6550,$D6550)&gt;1,"SI","NO")))</f>
        <v/>
      </c>
      <c r="N6550" s="11">
        <f>IF(COUNTA($A6550:$K6550)=0,"",IF(AND($L6550="SI",$M6550="NO"),IFERROR($H6550,0),0))</f>
        <v/>
      </c>
      <c r="O6550" s="9">
        <f>IF(COUNTA($A6550:$K6550)=0,"",IF($M6550="SI","CUFE o factura duplicada dentro del reporte; no se suma dos veces",IF(IFERROR($H6550,0)&lt;=0,"DIAN reporta valor susceptible 0",IF($L6550="NO",IFERROR(LOOKUP(2,1/((LISTS!$M$2:$M$13&lt;&gt;"")*ISNUMBER(SEARCH(LISTS!$M$2:$M$13,$I6550))),LISTS!$O$2:$O$13),"Medio de pago no elegible o no identificado por DIAN"),"Apta automaticamente por pago electronico y base positiva"))))</f>
        <v/>
      </c>
    </row>
    <row r="6551">
      <c r="A6551" s="9" t="n"/>
      <c r="B6551" s="9" t="n"/>
      <c r="C6551" s="12" t="n"/>
      <c r="D6551" s="11" t="n"/>
      <c r="E6551" s="11" t="n"/>
      <c r="F6551" s="11" t="n"/>
      <c r="G6551" s="11" t="n"/>
      <c r="H6551" s="11" t="n"/>
      <c r="I6551" s="9" t="n"/>
      <c r="J6551" s="9" t="n"/>
      <c r="K6551" s="9" t="n"/>
      <c r="L6551" s="9">
        <f>IF(COUNTA($A6551:$K6551)=0,"",IF(AND(IFERROR($H6551,0)&gt;0,LEN(TRIM($K6551&amp;""))&gt;0,IFERROR(LOOKUP(2,1/((LISTS!$M$2:$M$13&lt;&gt;"")*ISNUMBER(SEARCH(LISTS!$M$2:$M$13,$I6551))),LISTS!$N$2:$N$13),"NO")="SI"),"SI","NO"))</f>
        <v/>
      </c>
      <c r="M6551" s="9">
        <f>IF(COUNTA($A6551:$K6551)=0,"",IF($K6551&lt;&gt;"",IF(COUNTIF($K$19:$K6551,$K6551)&gt;1,"SI","NO"),IF(COUNTIFS($A$19:$A6551,$A6551,$C$19:$C6551,$C6551,$J$19:$J6551,$J6551,$D$19:$D6551,$D6551)&gt;1,"SI","NO")))</f>
        <v/>
      </c>
      <c r="N6551" s="11">
        <f>IF(COUNTA($A6551:$K6551)=0,"",IF(AND($L6551="SI",$M6551="NO"),IFERROR($H6551,0),0))</f>
        <v/>
      </c>
      <c r="O6551" s="9">
        <f>IF(COUNTA($A6551:$K6551)=0,"",IF($M6551="SI","CUFE o factura duplicada dentro del reporte; no se suma dos veces",IF(IFERROR($H6551,0)&lt;=0,"DIAN reporta valor susceptible 0",IF($L6551="NO",IFERROR(LOOKUP(2,1/((LISTS!$M$2:$M$13&lt;&gt;"")*ISNUMBER(SEARCH(LISTS!$M$2:$M$13,$I6551))),LISTS!$O$2:$O$13),"Medio de pago no elegible o no identificado por DIAN"),"Apta automaticamente por pago electronico y base positiva"))))</f>
        <v/>
      </c>
    </row>
    <row r="6552">
      <c r="A6552" s="9" t="n"/>
      <c r="B6552" s="9" t="n"/>
      <c r="C6552" s="12" t="n"/>
      <c r="D6552" s="11" t="n"/>
      <c r="E6552" s="11" t="n"/>
      <c r="F6552" s="11" t="n"/>
      <c r="G6552" s="11" t="n"/>
      <c r="H6552" s="11" t="n"/>
      <c r="I6552" s="9" t="n"/>
      <c r="J6552" s="9" t="n"/>
      <c r="K6552" s="9" t="n"/>
      <c r="L6552" s="9">
        <f>IF(COUNTA($A6552:$K6552)=0,"",IF(AND(IFERROR($H6552,0)&gt;0,LEN(TRIM($K6552&amp;""))&gt;0,IFERROR(LOOKUP(2,1/((LISTS!$M$2:$M$13&lt;&gt;"")*ISNUMBER(SEARCH(LISTS!$M$2:$M$13,$I6552))),LISTS!$N$2:$N$13),"NO")="SI"),"SI","NO"))</f>
        <v/>
      </c>
      <c r="M6552" s="9">
        <f>IF(COUNTA($A6552:$K6552)=0,"",IF($K6552&lt;&gt;"",IF(COUNTIF($K$19:$K6552,$K6552)&gt;1,"SI","NO"),IF(COUNTIFS($A$19:$A6552,$A6552,$C$19:$C6552,$C6552,$J$19:$J6552,$J6552,$D$19:$D6552,$D6552)&gt;1,"SI","NO")))</f>
        <v/>
      </c>
      <c r="N6552" s="11">
        <f>IF(COUNTA($A6552:$K6552)=0,"",IF(AND($L6552="SI",$M6552="NO"),IFERROR($H6552,0),0))</f>
        <v/>
      </c>
      <c r="O6552" s="9">
        <f>IF(COUNTA($A6552:$K6552)=0,"",IF($M6552="SI","CUFE o factura duplicada dentro del reporte; no se suma dos veces",IF(IFERROR($H6552,0)&lt;=0,"DIAN reporta valor susceptible 0",IF($L6552="NO",IFERROR(LOOKUP(2,1/((LISTS!$M$2:$M$13&lt;&gt;"")*ISNUMBER(SEARCH(LISTS!$M$2:$M$13,$I6552))),LISTS!$O$2:$O$13),"Medio de pago no elegible o no identificado por DIAN"),"Apta automaticamente por pago electronico y base positiva"))))</f>
        <v/>
      </c>
    </row>
    <row r="6553">
      <c r="A6553" s="9" t="n"/>
      <c r="B6553" s="9" t="n"/>
      <c r="C6553" s="12" t="n"/>
      <c r="D6553" s="11" t="n"/>
      <c r="E6553" s="11" t="n"/>
      <c r="F6553" s="11" t="n"/>
      <c r="G6553" s="11" t="n"/>
      <c r="H6553" s="11" t="n"/>
      <c r="I6553" s="9" t="n"/>
      <c r="J6553" s="9" t="n"/>
      <c r="K6553" s="9" t="n"/>
      <c r="L6553" s="9">
        <f>IF(COUNTA($A6553:$K6553)=0,"",IF(AND(IFERROR($H6553,0)&gt;0,LEN(TRIM($K6553&amp;""))&gt;0,IFERROR(LOOKUP(2,1/((LISTS!$M$2:$M$13&lt;&gt;"")*ISNUMBER(SEARCH(LISTS!$M$2:$M$13,$I6553))),LISTS!$N$2:$N$13),"NO")="SI"),"SI","NO"))</f>
        <v/>
      </c>
      <c r="M6553" s="9">
        <f>IF(COUNTA($A6553:$K6553)=0,"",IF($K6553&lt;&gt;"",IF(COUNTIF($K$19:$K6553,$K6553)&gt;1,"SI","NO"),IF(COUNTIFS($A$19:$A6553,$A6553,$C$19:$C6553,$C6553,$J$19:$J6553,$J6553,$D$19:$D6553,$D6553)&gt;1,"SI","NO")))</f>
        <v/>
      </c>
      <c r="N6553" s="11">
        <f>IF(COUNTA($A6553:$K6553)=0,"",IF(AND($L6553="SI",$M6553="NO"),IFERROR($H6553,0),0))</f>
        <v/>
      </c>
      <c r="O6553" s="9">
        <f>IF(COUNTA($A6553:$K6553)=0,"",IF($M6553="SI","CUFE o factura duplicada dentro del reporte; no se suma dos veces",IF(IFERROR($H6553,0)&lt;=0,"DIAN reporta valor susceptible 0",IF($L6553="NO",IFERROR(LOOKUP(2,1/((LISTS!$M$2:$M$13&lt;&gt;"")*ISNUMBER(SEARCH(LISTS!$M$2:$M$13,$I6553))),LISTS!$O$2:$O$13),"Medio de pago no elegible o no identificado por DIAN"),"Apta automaticamente por pago electronico y base positiva"))))</f>
        <v/>
      </c>
    </row>
    <row r="6554">
      <c r="A6554" s="9" t="n"/>
      <c r="B6554" s="9" t="n"/>
      <c r="C6554" s="12" t="n"/>
      <c r="D6554" s="11" t="n"/>
      <c r="E6554" s="11" t="n"/>
      <c r="F6554" s="11" t="n"/>
      <c r="G6554" s="11" t="n"/>
      <c r="H6554" s="11" t="n"/>
      <c r="I6554" s="9" t="n"/>
      <c r="J6554" s="9" t="n"/>
      <c r="K6554" s="9" t="n"/>
      <c r="L6554" s="9">
        <f>IF(COUNTA($A6554:$K6554)=0,"",IF(AND(IFERROR($H6554,0)&gt;0,LEN(TRIM($K6554&amp;""))&gt;0,IFERROR(LOOKUP(2,1/((LISTS!$M$2:$M$13&lt;&gt;"")*ISNUMBER(SEARCH(LISTS!$M$2:$M$13,$I6554))),LISTS!$N$2:$N$13),"NO")="SI"),"SI","NO"))</f>
        <v/>
      </c>
      <c r="M6554" s="9">
        <f>IF(COUNTA($A6554:$K6554)=0,"",IF($K6554&lt;&gt;"",IF(COUNTIF($K$19:$K6554,$K6554)&gt;1,"SI","NO"),IF(COUNTIFS($A$19:$A6554,$A6554,$C$19:$C6554,$C6554,$J$19:$J6554,$J6554,$D$19:$D6554,$D6554)&gt;1,"SI","NO")))</f>
        <v/>
      </c>
      <c r="N6554" s="11">
        <f>IF(COUNTA($A6554:$K6554)=0,"",IF(AND($L6554="SI",$M6554="NO"),IFERROR($H6554,0),0))</f>
        <v/>
      </c>
      <c r="O6554" s="9">
        <f>IF(COUNTA($A6554:$K6554)=0,"",IF($M6554="SI","CUFE o factura duplicada dentro del reporte; no se suma dos veces",IF(IFERROR($H6554,0)&lt;=0,"DIAN reporta valor susceptible 0",IF($L6554="NO",IFERROR(LOOKUP(2,1/((LISTS!$M$2:$M$13&lt;&gt;"")*ISNUMBER(SEARCH(LISTS!$M$2:$M$13,$I6554))),LISTS!$O$2:$O$13),"Medio de pago no elegible o no identificado por DIAN"),"Apta automaticamente por pago electronico y base positiva"))))</f>
        <v/>
      </c>
    </row>
    <row r="6555">
      <c r="A6555" s="9" t="n"/>
      <c r="B6555" s="9" t="n"/>
      <c r="C6555" s="12" t="n"/>
      <c r="D6555" s="11" t="n"/>
      <c r="E6555" s="11" t="n"/>
      <c r="F6555" s="11" t="n"/>
      <c r="G6555" s="11" t="n"/>
      <c r="H6555" s="11" t="n"/>
      <c r="I6555" s="9" t="n"/>
      <c r="J6555" s="9" t="n"/>
      <c r="K6555" s="9" t="n"/>
      <c r="L6555" s="9">
        <f>IF(COUNTA($A6555:$K6555)=0,"",IF(AND(IFERROR($H6555,0)&gt;0,LEN(TRIM($K6555&amp;""))&gt;0,IFERROR(LOOKUP(2,1/((LISTS!$M$2:$M$13&lt;&gt;"")*ISNUMBER(SEARCH(LISTS!$M$2:$M$13,$I6555))),LISTS!$N$2:$N$13),"NO")="SI"),"SI","NO"))</f>
        <v/>
      </c>
      <c r="M6555" s="9">
        <f>IF(COUNTA($A6555:$K6555)=0,"",IF($K6555&lt;&gt;"",IF(COUNTIF($K$19:$K6555,$K6555)&gt;1,"SI","NO"),IF(COUNTIFS($A$19:$A6555,$A6555,$C$19:$C6555,$C6555,$J$19:$J6555,$J6555,$D$19:$D6555,$D6555)&gt;1,"SI","NO")))</f>
        <v/>
      </c>
      <c r="N6555" s="11">
        <f>IF(COUNTA($A6555:$K6555)=0,"",IF(AND($L6555="SI",$M6555="NO"),IFERROR($H6555,0),0))</f>
        <v/>
      </c>
      <c r="O6555" s="9">
        <f>IF(COUNTA($A6555:$K6555)=0,"",IF($M6555="SI","CUFE o factura duplicada dentro del reporte; no se suma dos veces",IF(IFERROR($H6555,0)&lt;=0,"DIAN reporta valor susceptible 0",IF($L6555="NO",IFERROR(LOOKUP(2,1/((LISTS!$M$2:$M$13&lt;&gt;"")*ISNUMBER(SEARCH(LISTS!$M$2:$M$13,$I6555))),LISTS!$O$2:$O$13),"Medio de pago no elegible o no identificado por DIAN"),"Apta automaticamente por pago electronico y base positiva"))))</f>
        <v/>
      </c>
    </row>
    <row r="6556">
      <c r="A6556" s="9" t="n"/>
      <c r="B6556" s="9" t="n"/>
      <c r="C6556" s="12" t="n"/>
      <c r="D6556" s="11" t="n"/>
      <c r="E6556" s="11" t="n"/>
      <c r="F6556" s="11" t="n"/>
      <c r="G6556" s="11" t="n"/>
      <c r="H6556" s="11" t="n"/>
      <c r="I6556" s="9" t="n"/>
      <c r="J6556" s="9" t="n"/>
      <c r="K6556" s="9" t="n"/>
      <c r="L6556" s="9">
        <f>IF(COUNTA($A6556:$K6556)=0,"",IF(AND(IFERROR($H6556,0)&gt;0,LEN(TRIM($K6556&amp;""))&gt;0,IFERROR(LOOKUP(2,1/((LISTS!$M$2:$M$13&lt;&gt;"")*ISNUMBER(SEARCH(LISTS!$M$2:$M$13,$I6556))),LISTS!$N$2:$N$13),"NO")="SI"),"SI","NO"))</f>
        <v/>
      </c>
      <c r="M6556" s="9">
        <f>IF(COUNTA($A6556:$K6556)=0,"",IF($K6556&lt;&gt;"",IF(COUNTIF($K$19:$K6556,$K6556)&gt;1,"SI","NO"),IF(COUNTIFS($A$19:$A6556,$A6556,$C$19:$C6556,$C6556,$J$19:$J6556,$J6556,$D$19:$D6556,$D6556)&gt;1,"SI","NO")))</f>
        <v/>
      </c>
      <c r="N6556" s="11">
        <f>IF(COUNTA($A6556:$K6556)=0,"",IF(AND($L6556="SI",$M6556="NO"),IFERROR($H6556,0),0))</f>
        <v/>
      </c>
      <c r="O6556" s="9">
        <f>IF(COUNTA($A6556:$K6556)=0,"",IF($M6556="SI","CUFE o factura duplicada dentro del reporte; no se suma dos veces",IF(IFERROR($H6556,0)&lt;=0,"DIAN reporta valor susceptible 0",IF($L6556="NO",IFERROR(LOOKUP(2,1/((LISTS!$M$2:$M$13&lt;&gt;"")*ISNUMBER(SEARCH(LISTS!$M$2:$M$13,$I6556))),LISTS!$O$2:$O$13),"Medio de pago no elegible o no identificado por DIAN"),"Apta automaticamente por pago electronico y base positiva"))))</f>
        <v/>
      </c>
    </row>
    <row r="6557">
      <c r="A6557" s="9" t="n"/>
      <c r="B6557" s="9" t="n"/>
      <c r="C6557" s="12" t="n"/>
      <c r="D6557" s="11" t="n"/>
      <c r="E6557" s="11" t="n"/>
      <c r="F6557" s="11" t="n"/>
      <c r="G6557" s="11" t="n"/>
      <c r="H6557" s="11" t="n"/>
      <c r="I6557" s="9" t="n"/>
      <c r="J6557" s="9" t="n"/>
      <c r="K6557" s="9" t="n"/>
      <c r="L6557" s="9">
        <f>IF(COUNTA($A6557:$K6557)=0,"",IF(AND(IFERROR($H6557,0)&gt;0,LEN(TRIM($K6557&amp;""))&gt;0,IFERROR(LOOKUP(2,1/((LISTS!$M$2:$M$13&lt;&gt;"")*ISNUMBER(SEARCH(LISTS!$M$2:$M$13,$I6557))),LISTS!$N$2:$N$13),"NO")="SI"),"SI","NO"))</f>
        <v/>
      </c>
      <c r="M6557" s="9">
        <f>IF(COUNTA($A6557:$K6557)=0,"",IF($K6557&lt;&gt;"",IF(COUNTIF($K$19:$K6557,$K6557)&gt;1,"SI","NO"),IF(COUNTIFS($A$19:$A6557,$A6557,$C$19:$C6557,$C6557,$J$19:$J6557,$J6557,$D$19:$D6557,$D6557)&gt;1,"SI","NO")))</f>
        <v/>
      </c>
      <c r="N6557" s="11">
        <f>IF(COUNTA($A6557:$K6557)=0,"",IF(AND($L6557="SI",$M6557="NO"),IFERROR($H6557,0),0))</f>
        <v/>
      </c>
      <c r="O6557" s="9">
        <f>IF(COUNTA($A6557:$K6557)=0,"",IF($M6557="SI","CUFE o factura duplicada dentro del reporte; no se suma dos veces",IF(IFERROR($H6557,0)&lt;=0,"DIAN reporta valor susceptible 0",IF($L6557="NO",IFERROR(LOOKUP(2,1/((LISTS!$M$2:$M$13&lt;&gt;"")*ISNUMBER(SEARCH(LISTS!$M$2:$M$13,$I6557))),LISTS!$O$2:$O$13),"Medio de pago no elegible o no identificado por DIAN"),"Apta automaticamente por pago electronico y base positiva"))))</f>
        <v/>
      </c>
    </row>
    <row r="6558">
      <c r="A6558" s="9" t="n"/>
      <c r="B6558" s="9" t="n"/>
      <c r="C6558" s="12" t="n"/>
      <c r="D6558" s="11" t="n"/>
      <c r="E6558" s="11" t="n"/>
      <c r="F6558" s="11" t="n"/>
      <c r="G6558" s="11" t="n"/>
      <c r="H6558" s="11" t="n"/>
      <c r="I6558" s="9" t="n"/>
      <c r="J6558" s="9" t="n"/>
      <c r="K6558" s="9" t="n"/>
      <c r="L6558" s="9">
        <f>IF(COUNTA($A6558:$K6558)=0,"",IF(AND(IFERROR($H6558,0)&gt;0,LEN(TRIM($K6558&amp;""))&gt;0,IFERROR(LOOKUP(2,1/((LISTS!$M$2:$M$13&lt;&gt;"")*ISNUMBER(SEARCH(LISTS!$M$2:$M$13,$I6558))),LISTS!$N$2:$N$13),"NO")="SI"),"SI","NO"))</f>
        <v/>
      </c>
      <c r="M6558" s="9">
        <f>IF(COUNTA($A6558:$K6558)=0,"",IF($K6558&lt;&gt;"",IF(COUNTIF($K$19:$K6558,$K6558)&gt;1,"SI","NO"),IF(COUNTIFS($A$19:$A6558,$A6558,$C$19:$C6558,$C6558,$J$19:$J6558,$J6558,$D$19:$D6558,$D6558)&gt;1,"SI","NO")))</f>
        <v/>
      </c>
      <c r="N6558" s="11">
        <f>IF(COUNTA($A6558:$K6558)=0,"",IF(AND($L6558="SI",$M6558="NO"),IFERROR($H6558,0),0))</f>
        <v/>
      </c>
      <c r="O6558" s="9">
        <f>IF(COUNTA($A6558:$K6558)=0,"",IF($M6558="SI","CUFE o factura duplicada dentro del reporte; no se suma dos veces",IF(IFERROR($H6558,0)&lt;=0,"DIAN reporta valor susceptible 0",IF($L6558="NO",IFERROR(LOOKUP(2,1/((LISTS!$M$2:$M$13&lt;&gt;"")*ISNUMBER(SEARCH(LISTS!$M$2:$M$13,$I6558))),LISTS!$O$2:$O$13),"Medio de pago no elegible o no identificado por DIAN"),"Apta automaticamente por pago electronico y base positiva"))))</f>
        <v/>
      </c>
    </row>
    <row r="6559">
      <c r="A6559" s="9" t="n"/>
      <c r="B6559" s="9" t="n"/>
      <c r="C6559" s="12" t="n"/>
      <c r="D6559" s="11" t="n"/>
      <c r="E6559" s="11" t="n"/>
      <c r="F6559" s="11" t="n"/>
      <c r="G6559" s="11" t="n"/>
      <c r="H6559" s="11" t="n"/>
      <c r="I6559" s="9" t="n"/>
      <c r="J6559" s="9" t="n"/>
      <c r="K6559" s="9" t="n"/>
      <c r="L6559" s="9">
        <f>IF(COUNTA($A6559:$K6559)=0,"",IF(AND(IFERROR($H6559,0)&gt;0,LEN(TRIM($K6559&amp;""))&gt;0,IFERROR(LOOKUP(2,1/((LISTS!$M$2:$M$13&lt;&gt;"")*ISNUMBER(SEARCH(LISTS!$M$2:$M$13,$I6559))),LISTS!$N$2:$N$13),"NO")="SI"),"SI","NO"))</f>
        <v/>
      </c>
      <c r="M6559" s="9">
        <f>IF(COUNTA($A6559:$K6559)=0,"",IF($K6559&lt;&gt;"",IF(COUNTIF($K$19:$K6559,$K6559)&gt;1,"SI","NO"),IF(COUNTIFS($A$19:$A6559,$A6559,$C$19:$C6559,$C6559,$J$19:$J6559,$J6559,$D$19:$D6559,$D6559)&gt;1,"SI","NO")))</f>
        <v/>
      </c>
      <c r="N6559" s="11">
        <f>IF(COUNTA($A6559:$K6559)=0,"",IF(AND($L6559="SI",$M6559="NO"),IFERROR($H6559,0),0))</f>
        <v/>
      </c>
      <c r="O6559" s="9">
        <f>IF(COUNTA($A6559:$K6559)=0,"",IF($M6559="SI","CUFE o factura duplicada dentro del reporte; no se suma dos veces",IF(IFERROR($H6559,0)&lt;=0,"DIAN reporta valor susceptible 0",IF($L6559="NO",IFERROR(LOOKUP(2,1/((LISTS!$M$2:$M$13&lt;&gt;"")*ISNUMBER(SEARCH(LISTS!$M$2:$M$13,$I6559))),LISTS!$O$2:$O$13),"Medio de pago no elegible o no identificado por DIAN"),"Apta automaticamente por pago electronico y base positiva"))))</f>
        <v/>
      </c>
    </row>
    <row r="6560">
      <c r="A6560" s="9" t="n"/>
      <c r="B6560" s="9" t="n"/>
      <c r="C6560" s="12" t="n"/>
      <c r="D6560" s="11" t="n"/>
      <c r="E6560" s="11" t="n"/>
      <c r="F6560" s="11" t="n"/>
      <c r="G6560" s="11" t="n"/>
      <c r="H6560" s="11" t="n"/>
      <c r="I6560" s="9" t="n"/>
      <c r="J6560" s="9" t="n"/>
      <c r="K6560" s="9" t="n"/>
      <c r="L6560" s="9">
        <f>IF(COUNTA($A6560:$K6560)=0,"",IF(AND(IFERROR($H6560,0)&gt;0,LEN(TRIM($K6560&amp;""))&gt;0,IFERROR(LOOKUP(2,1/((LISTS!$M$2:$M$13&lt;&gt;"")*ISNUMBER(SEARCH(LISTS!$M$2:$M$13,$I6560))),LISTS!$N$2:$N$13),"NO")="SI"),"SI","NO"))</f>
        <v/>
      </c>
      <c r="M6560" s="9">
        <f>IF(COUNTA($A6560:$K6560)=0,"",IF($K6560&lt;&gt;"",IF(COUNTIF($K$19:$K6560,$K6560)&gt;1,"SI","NO"),IF(COUNTIFS($A$19:$A6560,$A6560,$C$19:$C6560,$C6560,$J$19:$J6560,$J6560,$D$19:$D6560,$D6560)&gt;1,"SI","NO")))</f>
        <v/>
      </c>
      <c r="N6560" s="11">
        <f>IF(COUNTA($A6560:$K6560)=0,"",IF(AND($L6560="SI",$M6560="NO"),IFERROR($H6560,0),0))</f>
        <v/>
      </c>
      <c r="O6560" s="9">
        <f>IF(COUNTA($A6560:$K6560)=0,"",IF($M6560="SI","CUFE o factura duplicada dentro del reporte; no se suma dos veces",IF(IFERROR($H6560,0)&lt;=0,"DIAN reporta valor susceptible 0",IF($L6560="NO",IFERROR(LOOKUP(2,1/((LISTS!$M$2:$M$13&lt;&gt;"")*ISNUMBER(SEARCH(LISTS!$M$2:$M$13,$I6560))),LISTS!$O$2:$O$13),"Medio de pago no elegible o no identificado por DIAN"),"Apta automaticamente por pago electronico y base positiva"))))</f>
        <v/>
      </c>
    </row>
    <row r="6561">
      <c r="A6561" s="9" t="n"/>
      <c r="B6561" s="9" t="n"/>
      <c r="C6561" s="12" t="n"/>
      <c r="D6561" s="11" t="n"/>
      <c r="E6561" s="11" t="n"/>
      <c r="F6561" s="11" t="n"/>
      <c r="G6561" s="11" t="n"/>
      <c r="H6561" s="11" t="n"/>
      <c r="I6561" s="9" t="n"/>
      <c r="J6561" s="9" t="n"/>
      <c r="K6561" s="9" t="n"/>
      <c r="L6561" s="9">
        <f>IF(COUNTA($A6561:$K6561)=0,"",IF(AND(IFERROR($H6561,0)&gt;0,LEN(TRIM($K6561&amp;""))&gt;0,IFERROR(LOOKUP(2,1/((LISTS!$M$2:$M$13&lt;&gt;"")*ISNUMBER(SEARCH(LISTS!$M$2:$M$13,$I6561))),LISTS!$N$2:$N$13),"NO")="SI"),"SI","NO"))</f>
        <v/>
      </c>
      <c r="M6561" s="9">
        <f>IF(COUNTA($A6561:$K6561)=0,"",IF($K6561&lt;&gt;"",IF(COUNTIF($K$19:$K6561,$K6561)&gt;1,"SI","NO"),IF(COUNTIFS($A$19:$A6561,$A6561,$C$19:$C6561,$C6561,$J$19:$J6561,$J6561,$D$19:$D6561,$D6561)&gt;1,"SI","NO")))</f>
        <v/>
      </c>
      <c r="N6561" s="11">
        <f>IF(COUNTA($A6561:$K6561)=0,"",IF(AND($L6561="SI",$M6561="NO"),IFERROR($H6561,0),0))</f>
        <v/>
      </c>
      <c r="O6561" s="9">
        <f>IF(COUNTA($A6561:$K6561)=0,"",IF($M6561="SI","CUFE o factura duplicada dentro del reporte; no se suma dos veces",IF(IFERROR($H6561,0)&lt;=0,"DIAN reporta valor susceptible 0",IF($L6561="NO",IFERROR(LOOKUP(2,1/((LISTS!$M$2:$M$13&lt;&gt;"")*ISNUMBER(SEARCH(LISTS!$M$2:$M$13,$I6561))),LISTS!$O$2:$O$13),"Medio de pago no elegible o no identificado por DIAN"),"Apta automaticamente por pago electronico y base positiva"))))</f>
        <v/>
      </c>
    </row>
    <row r="6562">
      <c r="A6562" s="9" t="n"/>
      <c r="B6562" s="9" t="n"/>
      <c r="C6562" s="12" t="n"/>
      <c r="D6562" s="11" t="n"/>
      <c r="E6562" s="11" t="n"/>
      <c r="F6562" s="11" t="n"/>
      <c r="G6562" s="11" t="n"/>
      <c r="H6562" s="11" t="n"/>
      <c r="I6562" s="9" t="n"/>
      <c r="J6562" s="9" t="n"/>
      <c r="K6562" s="9" t="n"/>
      <c r="L6562" s="9">
        <f>IF(COUNTA($A6562:$K6562)=0,"",IF(AND(IFERROR($H6562,0)&gt;0,LEN(TRIM($K6562&amp;""))&gt;0,IFERROR(LOOKUP(2,1/((LISTS!$M$2:$M$13&lt;&gt;"")*ISNUMBER(SEARCH(LISTS!$M$2:$M$13,$I6562))),LISTS!$N$2:$N$13),"NO")="SI"),"SI","NO"))</f>
        <v/>
      </c>
      <c r="M6562" s="9">
        <f>IF(COUNTA($A6562:$K6562)=0,"",IF($K6562&lt;&gt;"",IF(COUNTIF($K$19:$K6562,$K6562)&gt;1,"SI","NO"),IF(COUNTIFS($A$19:$A6562,$A6562,$C$19:$C6562,$C6562,$J$19:$J6562,$J6562,$D$19:$D6562,$D6562)&gt;1,"SI","NO")))</f>
        <v/>
      </c>
      <c r="N6562" s="11">
        <f>IF(COUNTA($A6562:$K6562)=0,"",IF(AND($L6562="SI",$M6562="NO"),IFERROR($H6562,0),0))</f>
        <v/>
      </c>
      <c r="O6562" s="9">
        <f>IF(COUNTA($A6562:$K6562)=0,"",IF($M6562="SI","CUFE o factura duplicada dentro del reporte; no se suma dos veces",IF(IFERROR($H6562,0)&lt;=0,"DIAN reporta valor susceptible 0",IF($L6562="NO",IFERROR(LOOKUP(2,1/((LISTS!$M$2:$M$13&lt;&gt;"")*ISNUMBER(SEARCH(LISTS!$M$2:$M$13,$I6562))),LISTS!$O$2:$O$13),"Medio de pago no elegible o no identificado por DIAN"),"Apta automaticamente por pago electronico y base positiva"))))</f>
        <v/>
      </c>
    </row>
    <row r="6563">
      <c r="A6563" s="9" t="n"/>
      <c r="B6563" s="9" t="n"/>
      <c r="C6563" s="12" t="n"/>
      <c r="D6563" s="11" t="n"/>
      <c r="E6563" s="11" t="n"/>
      <c r="F6563" s="11" t="n"/>
      <c r="G6563" s="11" t="n"/>
      <c r="H6563" s="11" t="n"/>
      <c r="I6563" s="9" t="n"/>
      <c r="J6563" s="9" t="n"/>
      <c r="K6563" s="9" t="n"/>
      <c r="L6563" s="9">
        <f>IF(COUNTA($A6563:$K6563)=0,"",IF(AND(IFERROR($H6563,0)&gt;0,LEN(TRIM($K6563&amp;""))&gt;0,IFERROR(LOOKUP(2,1/((LISTS!$M$2:$M$13&lt;&gt;"")*ISNUMBER(SEARCH(LISTS!$M$2:$M$13,$I6563))),LISTS!$N$2:$N$13),"NO")="SI"),"SI","NO"))</f>
        <v/>
      </c>
      <c r="M6563" s="9">
        <f>IF(COUNTA($A6563:$K6563)=0,"",IF($K6563&lt;&gt;"",IF(COUNTIF($K$19:$K6563,$K6563)&gt;1,"SI","NO"),IF(COUNTIFS($A$19:$A6563,$A6563,$C$19:$C6563,$C6563,$J$19:$J6563,$J6563,$D$19:$D6563,$D6563)&gt;1,"SI","NO")))</f>
        <v/>
      </c>
      <c r="N6563" s="11">
        <f>IF(COUNTA($A6563:$K6563)=0,"",IF(AND($L6563="SI",$M6563="NO"),IFERROR($H6563,0),0))</f>
        <v/>
      </c>
      <c r="O6563" s="9">
        <f>IF(COUNTA($A6563:$K6563)=0,"",IF($M6563="SI","CUFE o factura duplicada dentro del reporte; no se suma dos veces",IF(IFERROR($H6563,0)&lt;=0,"DIAN reporta valor susceptible 0",IF($L6563="NO",IFERROR(LOOKUP(2,1/((LISTS!$M$2:$M$13&lt;&gt;"")*ISNUMBER(SEARCH(LISTS!$M$2:$M$13,$I6563))),LISTS!$O$2:$O$13),"Medio de pago no elegible o no identificado por DIAN"),"Apta automaticamente por pago electronico y base positiva"))))</f>
        <v/>
      </c>
    </row>
    <row r="6564">
      <c r="A6564" s="9" t="n"/>
      <c r="B6564" s="9" t="n"/>
      <c r="C6564" s="12" t="n"/>
      <c r="D6564" s="11" t="n"/>
      <c r="E6564" s="11" t="n"/>
      <c r="F6564" s="11" t="n"/>
      <c r="G6564" s="11" t="n"/>
      <c r="H6564" s="11" t="n"/>
      <c r="I6564" s="9" t="n"/>
      <c r="J6564" s="9" t="n"/>
      <c r="K6564" s="9" t="n"/>
      <c r="L6564" s="9">
        <f>IF(COUNTA($A6564:$K6564)=0,"",IF(AND(IFERROR($H6564,0)&gt;0,LEN(TRIM($K6564&amp;""))&gt;0,IFERROR(LOOKUP(2,1/((LISTS!$M$2:$M$13&lt;&gt;"")*ISNUMBER(SEARCH(LISTS!$M$2:$M$13,$I6564))),LISTS!$N$2:$N$13),"NO")="SI"),"SI","NO"))</f>
        <v/>
      </c>
      <c r="M6564" s="9">
        <f>IF(COUNTA($A6564:$K6564)=0,"",IF($K6564&lt;&gt;"",IF(COUNTIF($K$19:$K6564,$K6564)&gt;1,"SI","NO"),IF(COUNTIFS($A$19:$A6564,$A6564,$C$19:$C6564,$C6564,$J$19:$J6564,$J6564,$D$19:$D6564,$D6564)&gt;1,"SI","NO")))</f>
        <v/>
      </c>
      <c r="N6564" s="11">
        <f>IF(COUNTA($A6564:$K6564)=0,"",IF(AND($L6564="SI",$M6564="NO"),IFERROR($H6564,0),0))</f>
        <v/>
      </c>
      <c r="O6564" s="9">
        <f>IF(COUNTA($A6564:$K6564)=0,"",IF($M6564="SI","CUFE o factura duplicada dentro del reporte; no se suma dos veces",IF(IFERROR($H6564,0)&lt;=0,"DIAN reporta valor susceptible 0",IF($L6564="NO",IFERROR(LOOKUP(2,1/((LISTS!$M$2:$M$13&lt;&gt;"")*ISNUMBER(SEARCH(LISTS!$M$2:$M$13,$I6564))),LISTS!$O$2:$O$13),"Medio de pago no elegible o no identificado por DIAN"),"Apta automaticamente por pago electronico y base positiva"))))</f>
        <v/>
      </c>
    </row>
    <row r="6565">
      <c r="A6565" s="9" t="n"/>
      <c r="B6565" s="9" t="n"/>
      <c r="C6565" s="12" t="n"/>
      <c r="D6565" s="11" t="n"/>
      <c r="E6565" s="11" t="n"/>
      <c r="F6565" s="11" t="n"/>
      <c r="G6565" s="11" t="n"/>
      <c r="H6565" s="11" t="n"/>
      <c r="I6565" s="9" t="n"/>
      <c r="J6565" s="9" t="n"/>
      <c r="K6565" s="9" t="n"/>
      <c r="L6565" s="9">
        <f>IF(COUNTA($A6565:$K6565)=0,"",IF(AND(IFERROR($H6565,0)&gt;0,LEN(TRIM($K6565&amp;""))&gt;0,IFERROR(LOOKUP(2,1/((LISTS!$M$2:$M$13&lt;&gt;"")*ISNUMBER(SEARCH(LISTS!$M$2:$M$13,$I6565))),LISTS!$N$2:$N$13),"NO")="SI"),"SI","NO"))</f>
        <v/>
      </c>
      <c r="M6565" s="9">
        <f>IF(COUNTA($A6565:$K6565)=0,"",IF($K6565&lt;&gt;"",IF(COUNTIF($K$19:$K6565,$K6565)&gt;1,"SI","NO"),IF(COUNTIFS($A$19:$A6565,$A6565,$C$19:$C6565,$C6565,$J$19:$J6565,$J6565,$D$19:$D6565,$D6565)&gt;1,"SI","NO")))</f>
        <v/>
      </c>
      <c r="N6565" s="11">
        <f>IF(COUNTA($A6565:$K6565)=0,"",IF(AND($L6565="SI",$M6565="NO"),IFERROR($H6565,0),0))</f>
        <v/>
      </c>
      <c r="O6565" s="9">
        <f>IF(COUNTA($A6565:$K6565)=0,"",IF($M6565="SI","CUFE o factura duplicada dentro del reporte; no se suma dos veces",IF(IFERROR($H6565,0)&lt;=0,"DIAN reporta valor susceptible 0",IF($L6565="NO",IFERROR(LOOKUP(2,1/((LISTS!$M$2:$M$13&lt;&gt;"")*ISNUMBER(SEARCH(LISTS!$M$2:$M$13,$I6565))),LISTS!$O$2:$O$13),"Medio de pago no elegible o no identificado por DIAN"),"Apta automaticamente por pago electronico y base positiva"))))</f>
        <v/>
      </c>
    </row>
    <row r="6566">
      <c r="A6566" s="9" t="n"/>
      <c r="B6566" s="9" t="n"/>
      <c r="C6566" s="12" t="n"/>
      <c r="D6566" s="11" t="n"/>
      <c r="E6566" s="11" t="n"/>
      <c r="F6566" s="11" t="n"/>
      <c r="G6566" s="11" t="n"/>
      <c r="H6566" s="11" t="n"/>
      <c r="I6566" s="9" t="n"/>
      <c r="J6566" s="9" t="n"/>
      <c r="K6566" s="9" t="n"/>
      <c r="L6566" s="9">
        <f>IF(COUNTA($A6566:$K6566)=0,"",IF(AND(IFERROR($H6566,0)&gt;0,LEN(TRIM($K6566&amp;""))&gt;0,IFERROR(LOOKUP(2,1/((LISTS!$M$2:$M$13&lt;&gt;"")*ISNUMBER(SEARCH(LISTS!$M$2:$M$13,$I6566))),LISTS!$N$2:$N$13),"NO")="SI"),"SI","NO"))</f>
        <v/>
      </c>
      <c r="M6566" s="9">
        <f>IF(COUNTA($A6566:$K6566)=0,"",IF($K6566&lt;&gt;"",IF(COUNTIF($K$19:$K6566,$K6566)&gt;1,"SI","NO"),IF(COUNTIFS($A$19:$A6566,$A6566,$C$19:$C6566,$C6566,$J$19:$J6566,$J6566,$D$19:$D6566,$D6566)&gt;1,"SI","NO")))</f>
        <v/>
      </c>
      <c r="N6566" s="11">
        <f>IF(COUNTA($A6566:$K6566)=0,"",IF(AND($L6566="SI",$M6566="NO"),IFERROR($H6566,0),0))</f>
        <v/>
      </c>
      <c r="O6566" s="9">
        <f>IF(COUNTA($A6566:$K6566)=0,"",IF($M6566="SI","CUFE o factura duplicada dentro del reporte; no se suma dos veces",IF(IFERROR($H6566,0)&lt;=0,"DIAN reporta valor susceptible 0",IF($L6566="NO",IFERROR(LOOKUP(2,1/((LISTS!$M$2:$M$13&lt;&gt;"")*ISNUMBER(SEARCH(LISTS!$M$2:$M$13,$I6566))),LISTS!$O$2:$O$13),"Medio de pago no elegible o no identificado por DIAN"),"Apta automaticamente por pago electronico y base positiva"))))</f>
        <v/>
      </c>
    </row>
    <row r="6567">
      <c r="A6567" s="9" t="n"/>
      <c r="B6567" s="9" t="n"/>
      <c r="C6567" s="12" t="n"/>
      <c r="D6567" s="11" t="n"/>
      <c r="E6567" s="11" t="n"/>
      <c r="F6567" s="11" t="n"/>
      <c r="G6567" s="11" t="n"/>
      <c r="H6567" s="11" t="n"/>
      <c r="I6567" s="9" t="n"/>
      <c r="J6567" s="9" t="n"/>
      <c r="K6567" s="9" t="n"/>
      <c r="L6567" s="9">
        <f>IF(COUNTA($A6567:$K6567)=0,"",IF(AND(IFERROR($H6567,0)&gt;0,LEN(TRIM($K6567&amp;""))&gt;0,IFERROR(LOOKUP(2,1/((LISTS!$M$2:$M$13&lt;&gt;"")*ISNUMBER(SEARCH(LISTS!$M$2:$M$13,$I6567))),LISTS!$N$2:$N$13),"NO")="SI"),"SI","NO"))</f>
        <v/>
      </c>
      <c r="M6567" s="9">
        <f>IF(COUNTA($A6567:$K6567)=0,"",IF($K6567&lt;&gt;"",IF(COUNTIF($K$19:$K6567,$K6567)&gt;1,"SI","NO"),IF(COUNTIFS($A$19:$A6567,$A6567,$C$19:$C6567,$C6567,$J$19:$J6567,$J6567,$D$19:$D6567,$D6567)&gt;1,"SI","NO")))</f>
        <v/>
      </c>
      <c r="N6567" s="11">
        <f>IF(COUNTA($A6567:$K6567)=0,"",IF(AND($L6567="SI",$M6567="NO"),IFERROR($H6567,0),0))</f>
        <v/>
      </c>
      <c r="O6567" s="9">
        <f>IF(COUNTA($A6567:$K6567)=0,"",IF($M6567="SI","CUFE o factura duplicada dentro del reporte; no se suma dos veces",IF(IFERROR($H6567,0)&lt;=0,"DIAN reporta valor susceptible 0",IF($L6567="NO",IFERROR(LOOKUP(2,1/((LISTS!$M$2:$M$13&lt;&gt;"")*ISNUMBER(SEARCH(LISTS!$M$2:$M$13,$I6567))),LISTS!$O$2:$O$13),"Medio de pago no elegible o no identificado por DIAN"),"Apta automaticamente por pago electronico y base positiva"))))</f>
        <v/>
      </c>
    </row>
    <row r="6568">
      <c r="A6568" s="9" t="n"/>
      <c r="B6568" s="9" t="n"/>
      <c r="C6568" s="12" t="n"/>
      <c r="D6568" s="11" t="n"/>
      <c r="E6568" s="11" t="n"/>
      <c r="F6568" s="11" t="n"/>
      <c r="G6568" s="11" t="n"/>
      <c r="H6568" s="11" t="n"/>
      <c r="I6568" s="9" t="n"/>
      <c r="J6568" s="9" t="n"/>
      <c r="K6568" s="9" t="n"/>
      <c r="L6568" s="9">
        <f>IF(COUNTA($A6568:$K6568)=0,"",IF(AND(IFERROR($H6568,0)&gt;0,LEN(TRIM($K6568&amp;""))&gt;0,IFERROR(LOOKUP(2,1/((LISTS!$M$2:$M$13&lt;&gt;"")*ISNUMBER(SEARCH(LISTS!$M$2:$M$13,$I6568))),LISTS!$N$2:$N$13),"NO")="SI"),"SI","NO"))</f>
        <v/>
      </c>
      <c r="M6568" s="9">
        <f>IF(COUNTA($A6568:$K6568)=0,"",IF($K6568&lt;&gt;"",IF(COUNTIF($K$19:$K6568,$K6568)&gt;1,"SI","NO"),IF(COUNTIFS($A$19:$A6568,$A6568,$C$19:$C6568,$C6568,$J$19:$J6568,$J6568,$D$19:$D6568,$D6568)&gt;1,"SI","NO")))</f>
        <v/>
      </c>
      <c r="N6568" s="11">
        <f>IF(COUNTA($A6568:$K6568)=0,"",IF(AND($L6568="SI",$M6568="NO"),IFERROR($H6568,0),0))</f>
        <v/>
      </c>
      <c r="O6568" s="9">
        <f>IF(COUNTA($A6568:$K6568)=0,"",IF($M6568="SI","CUFE o factura duplicada dentro del reporte; no se suma dos veces",IF(IFERROR($H6568,0)&lt;=0,"DIAN reporta valor susceptible 0",IF($L6568="NO",IFERROR(LOOKUP(2,1/((LISTS!$M$2:$M$13&lt;&gt;"")*ISNUMBER(SEARCH(LISTS!$M$2:$M$13,$I6568))),LISTS!$O$2:$O$13),"Medio de pago no elegible o no identificado por DIAN"),"Apta automaticamente por pago electronico y base positiva"))))</f>
        <v/>
      </c>
    </row>
    <row r="6569">
      <c r="A6569" s="9" t="n"/>
      <c r="B6569" s="9" t="n"/>
      <c r="C6569" s="12" t="n"/>
      <c r="D6569" s="11" t="n"/>
      <c r="E6569" s="11" t="n"/>
      <c r="F6569" s="11" t="n"/>
      <c r="G6569" s="11" t="n"/>
      <c r="H6569" s="11" t="n"/>
      <c r="I6569" s="9" t="n"/>
      <c r="J6569" s="9" t="n"/>
      <c r="K6569" s="9" t="n"/>
      <c r="L6569" s="9">
        <f>IF(COUNTA($A6569:$K6569)=0,"",IF(AND(IFERROR($H6569,0)&gt;0,LEN(TRIM($K6569&amp;""))&gt;0,IFERROR(LOOKUP(2,1/((LISTS!$M$2:$M$13&lt;&gt;"")*ISNUMBER(SEARCH(LISTS!$M$2:$M$13,$I6569))),LISTS!$N$2:$N$13),"NO")="SI"),"SI","NO"))</f>
        <v/>
      </c>
      <c r="M6569" s="9">
        <f>IF(COUNTA($A6569:$K6569)=0,"",IF($K6569&lt;&gt;"",IF(COUNTIF($K$19:$K6569,$K6569)&gt;1,"SI","NO"),IF(COUNTIFS($A$19:$A6569,$A6569,$C$19:$C6569,$C6569,$J$19:$J6569,$J6569,$D$19:$D6569,$D6569)&gt;1,"SI","NO")))</f>
        <v/>
      </c>
      <c r="N6569" s="11">
        <f>IF(COUNTA($A6569:$K6569)=0,"",IF(AND($L6569="SI",$M6569="NO"),IFERROR($H6569,0),0))</f>
        <v/>
      </c>
      <c r="O6569" s="9">
        <f>IF(COUNTA($A6569:$K6569)=0,"",IF($M6569="SI","CUFE o factura duplicada dentro del reporte; no se suma dos veces",IF(IFERROR($H6569,0)&lt;=0,"DIAN reporta valor susceptible 0",IF($L6569="NO",IFERROR(LOOKUP(2,1/((LISTS!$M$2:$M$13&lt;&gt;"")*ISNUMBER(SEARCH(LISTS!$M$2:$M$13,$I6569))),LISTS!$O$2:$O$13),"Medio de pago no elegible o no identificado por DIAN"),"Apta automaticamente por pago electronico y base positiva"))))</f>
        <v/>
      </c>
    </row>
    <row r="6570">
      <c r="A6570" s="9" t="n"/>
      <c r="B6570" s="9" t="n"/>
      <c r="C6570" s="12" t="n"/>
      <c r="D6570" s="11" t="n"/>
      <c r="E6570" s="11" t="n"/>
      <c r="F6570" s="11" t="n"/>
      <c r="G6570" s="11" t="n"/>
      <c r="H6570" s="11" t="n"/>
      <c r="I6570" s="9" t="n"/>
      <c r="J6570" s="9" t="n"/>
      <c r="K6570" s="9" t="n"/>
      <c r="L6570" s="9">
        <f>IF(COUNTA($A6570:$K6570)=0,"",IF(AND(IFERROR($H6570,0)&gt;0,LEN(TRIM($K6570&amp;""))&gt;0,IFERROR(LOOKUP(2,1/((LISTS!$M$2:$M$13&lt;&gt;"")*ISNUMBER(SEARCH(LISTS!$M$2:$M$13,$I6570))),LISTS!$N$2:$N$13),"NO")="SI"),"SI","NO"))</f>
        <v/>
      </c>
      <c r="M6570" s="9">
        <f>IF(COUNTA($A6570:$K6570)=0,"",IF($K6570&lt;&gt;"",IF(COUNTIF($K$19:$K6570,$K6570)&gt;1,"SI","NO"),IF(COUNTIFS($A$19:$A6570,$A6570,$C$19:$C6570,$C6570,$J$19:$J6570,$J6570,$D$19:$D6570,$D6570)&gt;1,"SI","NO")))</f>
        <v/>
      </c>
      <c r="N6570" s="11">
        <f>IF(COUNTA($A6570:$K6570)=0,"",IF(AND($L6570="SI",$M6570="NO"),IFERROR($H6570,0),0))</f>
        <v/>
      </c>
      <c r="O6570" s="9">
        <f>IF(COUNTA($A6570:$K6570)=0,"",IF($M6570="SI","CUFE o factura duplicada dentro del reporte; no se suma dos veces",IF(IFERROR($H6570,0)&lt;=0,"DIAN reporta valor susceptible 0",IF($L6570="NO",IFERROR(LOOKUP(2,1/((LISTS!$M$2:$M$13&lt;&gt;"")*ISNUMBER(SEARCH(LISTS!$M$2:$M$13,$I6570))),LISTS!$O$2:$O$13),"Medio de pago no elegible o no identificado por DIAN"),"Apta automaticamente por pago electronico y base positiva"))))</f>
        <v/>
      </c>
    </row>
    <row r="6571">
      <c r="A6571" s="9" t="n"/>
      <c r="B6571" s="9" t="n"/>
      <c r="C6571" s="12" t="n"/>
      <c r="D6571" s="11" t="n"/>
      <c r="E6571" s="11" t="n"/>
      <c r="F6571" s="11" t="n"/>
      <c r="G6571" s="11" t="n"/>
      <c r="H6571" s="11" t="n"/>
      <c r="I6571" s="9" t="n"/>
      <c r="J6571" s="9" t="n"/>
      <c r="K6571" s="9" t="n"/>
      <c r="L6571" s="9">
        <f>IF(COUNTA($A6571:$K6571)=0,"",IF(AND(IFERROR($H6571,0)&gt;0,LEN(TRIM($K6571&amp;""))&gt;0,IFERROR(LOOKUP(2,1/((LISTS!$M$2:$M$13&lt;&gt;"")*ISNUMBER(SEARCH(LISTS!$M$2:$M$13,$I6571))),LISTS!$N$2:$N$13),"NO")="SI"),"SI","NO"))</f>
        <v/>
      </c>
      <c r="M6571" s="9">
        <f>IF(COUNTA($A6571:$K6571)=0,"",IF($K6571&lt;&gt;"",IF(COUNTIF($K$19:$K6571,$K6571)&gt;1,"SI","NO"),IF(COUNTIFS($A$19:$A6571,$A6571,$C$19:$C6571,$C6571,$J$19:$J6571,$J6571,$D$19:$D6571,$D6571)&gt;1,"SI","NO")))</f>
        <v/>
      </c>
      <c r="N6571" s="11">
        <f>IF(COUNTA($A6571:$K6571)=0,"",IF(AND($L6571="SI",$M6571="NO"),IFERROR($H6571,0),0))</f>
        <v/>
      </c>
      <c r="O6571" s="9">
        <f>IF(COUNTA($A6571:$K6571)=0,"",IF($M6571="SI","CUFE o factura duplicada dentro del reporte; no se suma dos veces",IF(IFERROR($H6571,0)&lt;=0,"DIAN reporta valor susceptible 0",IF($L6571="NO",IFERROR(LOOKUP(2,1/((LISTS!$M$2:$M$13&lt;&gt;"")*ISNUMBER(SEARCH(LISTS!$M$2:$M$13,$I6571))),LISTS!$O$2:$O$13),"Medio de pago no elegible o no identificado por DIAN"),"Apta automaticamente por pago electronico y base positiva"))))</f>
        <v/>
      </c>
    </row>
    <row r="6572">
      <c r="A6572" s="9" t="n"/>
      <c r="B6572" s="9" t="n"/>
      <c r="C6572" s="12" t="n"/>
      <c r="D6572" s="11" t="n"/>
      <c r="E6572" s="11" t="n"/>
      <c r="F6572" s="11" t="n"/>
      <c r="G6572" s="11" t="n"/>
      <c r="H6572" s="11" t="n"/>
      <c r="I6572" s="9" t="n"/>
      <c r="J6572" s="9" t="n"/>
      <c r="K6572" s="9" t="n"/>
      <c r="L6572" s="9">
        <f>IF(COUNTA($A6572:$K6572)=0,"",IF(AND(IFERROR($H6572,0)&gt;0,LEN(TRIM($K6572&amp;""))&gt;0,IFERROR(LOOKUP(2,1/((LISTS!$M$2:$M$13&lt;&gt;"")*ISNUMBER(SEARCH(LISTS!$M$2:$M$13,$I6572))),LISTS!$N$2:$N$13),"NO")="SI"),"SI","NO"))</f>
        <v/>
      </c>
      <c r="M6572" s="9">
        <f>IF(COUNTA($A6572:$K6572)=0,"",IF($K6572&lt;&gt;"",IF(COUNTIF($K$19:$K6572,$K6572)&gt;1,"SI","NO"),IF(COUNTIFS($A$19:$A6572,$A6572,$C$19:$C6572,$C6572,$J$19:$J6572,$J6572,$D$19:$D6572,$D6572)&gt;1,"SI","NO")))</f>
        <v/>
      </c>
      <c r="N6572" s="11">
        <f>IF(COUNTA($A6572:$K6572)=0,"",IF(AND($L6572="SI",$M6572="NO"),IFERROR($H6572,0),0))</f>
        <v/>
      </c>
      <c r="O6572" s="9">
        <f>IF(COUNTA($A6572:$K6572)=0,"",IF($M6572="SI","CUFE o factura duplicada dentro del reporte; no se suma dos veces",IF(IFERROR($H6572,0)&lt;=0,"DIAN reporta valor susceptible 0",IF($L6572="NO",IFERROR(LOOKUP(2,1/((LISTS!$M$2:$M$13&lt;&gt;"")*ISNUMBER(SEARCH(LISTS!$M$2:$M$13,$I6572))),LISTS!$O$2:$O$13),"Medio de pago no elegible o no identificado por DIAN"),"Apta automaticamente por pago electronico y base positiva"))))</f>
        <v/>
      </c>
    </row>
    <row r="6573">
      <c r="A6573" s="9" t="n"/>
      <c r="B6573" s="9" t="n"/>
      <c r="C6573" s="12" t="n"/>
      <c r="D6573" s="11" t="n"/>
      <c r="E6573" s="11" t="n"/>
      <c r="F6573" s="11" t="n"/>
      <c r="G6573" s="11" t="n"/>
      <c r="H6573" s="11" t="n"/>
      <c r="I6573" s="9" t="n"/>
      <c r="J6573" s="9" t="n"/>
      <c r="K6573" s="9" t="n"/>
      <c r="L6573" s="9">
        <f>IF(COUNTA($A6573:$K6573)=0,"",IF(AND(IFERROR($H6573,0)&gt;0,LEN(TRIM($K6573&amp;""))&gt;0,IFERROR(LOOKUP(2,1/((LISTS!$M$2:$M$13&lt;&gt;"")*ISNUMBER(SEARCH(LISTS!$M$2:$M$13,$I6573))),LISTS!$N$2:$N$13),"NO")="SI"),"SI","NO"))</f>
        <v/>
      </c>
      <c r="M6573" s="9">
        <f>IF(COUNTA($A6573:$K6573)=0,"",IF($K6573&lt;&gt;"",IF(COUNTIF($K$19:$K6573,$K6573)&gt;1,"SI","NO"),IF(COUNTIFS($A$19:$A6573,$A6573,$C$19:$C6573,$C6573,$J$19:$J6573,$J6573,$D$19:$D6573,$D6573)&gt;1,"SI","NO")))</f>
        <v/>
      </c>
      <c r="N6573" s="11">
        <f>IF(COUNTA($A6573:$K6573)=0,"",IF(AND($L6573="SI",$M6573="NO"),IFERROR($H6573,0),0))</f>
        <v/>
      </c>
      <c r="O6573" s="9">
        <f>IF(COUNTA($A6573:$K6573)=0,"",IF($M6573="SI","CUFE o factura duplicada dentro del reporte; no se suma dos veces",IF(IFERROR($H6573,0)&lt;=0,"DIAN reporta valor susceptible 0",IF($L6573="NO",IFERROR(LOOKUP(2,1/((LISTS!$M$2:$M$13&lt;&gt;"")*ISNUMBER(SEARCH(LISTS!$M$2:$M$13,$I6573))),LISTS!$O$2:$O$13),"Medio de pago no elegible o no identificado por DIAN"),"Apta automaticamente por pago electronico y base positiva"))))</f>
        <v/>
      </c>
    </row>
    <row r="6574">
      <c r="A6574" s="9" t="n"/>
      <c r="B6574" s="9" t="n"/>
      <c r="C6574" s="12" t="n"/>
      <c r="D6574" s="11" t="n"/>
      <c r="E6574" s="11" t="n"/>
      <c r="F6574" s="11" t="n"/>
      <c r="G6574" s="11" t="n"/>
      <c r="H6574" s="11" t="n"/>
      <c r="I6574" s="9" t="n"/>
      <c r="J6574" s="9" t="n"/>
      <c r="K6574" s="9" t="n"/>
      <c r="L6574" s="9">
        <f>IF(COUNTA($A6574:$K6574)=0,"",IF(AND(IFERROR($H6574,0)&gt;0,LEN(TRIM($K6574&amp;""))&gt;0,IFERROR(LOOKUP(2,1/((LISTS!$M$2:$M$13&lt;&gt;"")*ISNUMBER(SEARCH(LISTS!$M$2:$M$13,$I6574))),LISTS!$N$2:$N$13),"NO")="SI"),"SI","NO"))</f>
        <v/>
      </c>
      <c r="M6574" s="9">
        <f>IF(COUNTA($A6574:$K6574)=0,"",IF($K6574&lt;&gt;"",IF(COUNTIF($K$19:$K6574,$K6574)&gt;1,"SI","NO"),IF(COUNTIFS($A$19:$A6574,$A6574,$C$19:$C6574,$C6574,$J$19:$J6574,$J6574,$D$19:$D6574,$D6574)&gt;1,"SI","NO")))</f>
        <v/>
      </c>
      <c r="N6574" s="11">
        <f>IF(COUNTA($A6574:$K6574)=0,"",IF(AND($L6574="SI",$M6574="NO"),IFERROR($H6574,0),0))</f>
        <v/>
      </c>
      <c r="O6574" s="9">
        <f>IF(COUNTA($A6574:$K6574)=0,"",IF($M6574="SI","CUFE o factura duplicada dentro del reporte; no se suma dos veces",IF(IFERROR($H6574,0)&lt;=0,"DIAN reporta valor susceptible 0",IF($L6574="NO",IFERROR(LOOKUP(2,1/((LISTS!$M$2:$M$13&lt;&gt;"")*ISNUMBER(SEARCH(LISTS!$M$2:$M$13,$I6574))),LISTS!$O$2:$O$13),"Medio de pago no elegible o no identificado por DIAN"),"Apta automaticamente por pago electronico y base positiva"))))</f>
        <v/>
      </c>
    </row>
    <row r="6575">
      <c r="A6575" s="9" t="n"/>
      <c r="B6575" s="9" t="n"/>
      <c r="C6575" s="12" t="n"/>
      <c r="D6575" s="11" t="n"/>
      <c r="E6575" s="11" t="n"/>
      <c r="F6575" s="11" t="n"/>
      <c r="G6575" s="11" t="n"/>
      <c r="H6575" s="11" t="n"/>
      <c r="I6575" s="9" t="n"/>
      <c r="J6575" s="9" t="n"/>
      <c r="K6575" s="9" t="n"/>
      <c r="L6575" s="9">
        <f>IF(COUNTA($A6575:$K6575)=0,"",IF(AND(IFERROR($H6575,0)&gt;0,LEN(TRIM($K6575&amp;""))&gt;0,IFERROR(LOOKUP(2,1/((LISTS!$M$2:$M$13&lt;&gt;"")*ISNUMBER(SEARCH(LISTS!$M$2:$M$13,$I6575))),LISTS!$N$2:$N$13),"NO")="SI"),"SI","NO"))</f>
        <v/>
      </c>
      <c r="M6575" s="9">
        <f>IF(COUNTA($A6575:$K6575)=0,"",IF($K6575&lt;&gt;"",IF(COUNTIF($K$19:$K6575,$K6575)&gt;1,"SI","NO"),IF(COUNTIFS($A$19:$A6575,$A6575,$C$19:$C6575,$C6575,$J$19:$J6575,$J6575,$D$19:$D6575,$D6575)&gt;1,"SI","NO")))</f>
        <v/>
      </c>
      <c r="N6575" s="11">
        <f>IF(COUNTA($A6575:$K6575)=0,"",IF(AND($L6575="SI",$M6575="NO"),IFERROR($H6575,0),0))</f>
        <v/>
      </c>
      <c r="O6575" s="9">
        <f>IF(COUNTA($A6575:$K6575)=0,"",IF($M6575="SI","CUFE o factura duplicada dentro del reporte; no se suma dos veces",IF(IFERROR($H6575,0)&lt;=0,"DIAN reporta valor susceptible 0",IF($L6575="NO",IFERROR(LOOKUP(2,1/((LISTS!$M$2:$M$13&lt;&gt;"")*ISNUMBER(SEARCH(LISTS!$M$2:$M$13,$I6575))),LISTS!$O$2:$O$13),"Medio de pago no elegible o no identificado por DIAN"),"Apta automaticamente por pago electronico y base positiva"))))</f>
        <v/>
      </c>
    </row>
    <row r="6576">
      <c r="A6576" s="9" t="n"/>
      <c r="B6576" s="9" t="n"/>
      <c r="C6576" s="12" t="n"/>
      <c r="D6576" s="11" t="n"/>
      <c r="E6576" s="11" t="n"/>
      <c r="F6576" s="11" t="n"/>
      <c r="G6576" s="11" t="n"/>
      <c r="H6576" s="11" t="n"/>
      <c r="I6576" s="9" t="n"/>
      <c r="J6576" s="9" t="n"/>
      <c r="K6576" s="9" t="n"/>
      <c r="L6576" s="9">
        <f>IF(COUNTA($A6576:$K6576)=0,"",IF(AND(IFERROR($H6576,0)&gt;0,LEN(TRIM($K6576&amp;""))&gt;0,IFERROR(LOOKUP(2,1/((LISTS!$M$2:$M$13&lt;&gt;"")*ISNUMBER(SEARCH(LISTS!$M$2:$M$13,$I6576))),LISTS!$N$2:$N$13),"NO")="SI"),"SI","NO"))</f>
        <v/>
      </c>
      <c r="M6576" s="9">
        <f>IF(COUNTA($A6576:$K6576)=0,"",IF($K6576&lt;&gt;"",IF(COUNTIF($K$19:$K6576,$K6576)&gt;1,"SI","NO"),IF(COUNTIFS($A$19:$A6576,$A6576,$C$19:$C6576,$C6576,$J$19:$J6576,$J6576,$D$19:$D6576,$D6576)&gt;1,"SI","NO")))</f>
        <v/>
      </c>
      <c r="N6576" s="11">
        <f>IF(COUNTA($A6576:$K6576)=0,"",IF(AND($L6576="SI",$M6576="NO"),IFERROR($H6576,0),0))</f>
        <v/>
      </c>
      <c r="O6576" s="9">
        <f>IF(COUNTA($A6576:$K6576)=0,"",IF($M6576="SI","CUFE o factura duplicada dentro del reporte; no se suma dos veces",IF(IFERROR($H6576,0)&lt;=0,"DIAN reporta valor susceptible 0",IF($L6576="NO",IFERROR(LOOKUP(2,1/((LISTS!$M$2:$M$13&lt;&gt;"")*ISNUMBER(SEARCH(LISTS!$M$2:$M$13,$I6576))),LISTS!$O$2:$O$13),"Medio de pago no elegible o no identificado por DIAN"),"Apta automaticamente por pago electronico y base positiva"))))</f>
        <v/>
      </c>
    </row>
    <row r="6577">
      <c r="A6577" s="9" t="n"/>
      <c r="B6577" s="9" t="n"/>
      <c r="C6577" s="12" t="n"/>
      <c r="D6577" s="11" t="n"/>
      <c r="E6577" s="11" t="n"/>
      <c r="F6577" s="11" t="n"/>
      <c r="G6577" s="11" t="n"/>
      <c r="H6577" s="11" t="n"/>
      <c r="I6577" s="9" t="n"/>
      <c r="J6577" s="9" t="n"/>
      <c r="K6577" s="9" t="n"/>
      <c r="L6577" s="9">
        <f>IF(COUNTA($A6577:$K6577)=0,"",IF(AND(IFERROR($H6577,0)&gt;0,LEN(TRIM($K6577&amp;""))&gt;0,IFERROR(LOOKUP(2,1/((LISTS!$M$2:$M$13&lt;&gt;"")*ISNUMBER(SEARCH(LISTS!$M$2:$M$13,$I6577))),LISTS!$N$2:$N$13),"NO")="SI"),"SI","NO"))</f>
        <v/>
      </c>
      <c r="M6577" s="9">
        <f>IF(COUNTA($A6577:$K6577)=0,"",IF($K6577&lt;&gt;"",IF(COUNTIF($K$19:$K6577,$K6577)&gt;1,"SI","NO"),IF(COUNTIFS($A$19:$A6577,$A6577,$C$19:$C6577,$C6577,$J$19:$J6577,$J6577,$D$19:$D6577,$D6577)&gt;1,"SI","NO")))</f>
        <v/>
      </c>
      <c r="N6577" s="11">
        <f>IF(COUNTA($A6577:$K6577)=0,"",IF(AND($L6577="SI",$M6577="NO"),IFERROR($H6577,0),0))</f>
        <v/>
      </c>
      <c r="O6577" s="9">
        <f>IF(COUNTA($A6577:$K6577)=0,"",IF($M6577="SI","CUFE o factura duplicada dentro del reporte; no se suma dos veces",IF(IFERROR($H6577,0)&lt;=0,"DIAN reporta valor susceptible 0",IF($L6577="NO",IFERROR(LOOKUP(2,1/((LISTS!$M$2:$M$13&lt;&gt;"")*ISNUMBER(SEARCH(LISTS!$M$2:$M$13,$I6577))),LISTS!$O$2:$O$13),"Medio de pago no elegible o no identificado por DIAN"),"Apta automaticamente por pago electronico y base positiva"))))</f>
        <v/>
      </c>
    </row>
    <row r="6578">
      <c r="A6578" s="9" t="n"/>
      <c r="B6578" s="9" t="n"/>
      <c r="C6578" s="12" t="n"/>
      <c r="D6578" s="11" t="n"/>
      <c r="E6578" s="11" t="n"/>
      <c r="F6578" s="11" t="n"/>
      <c r="G6578" s="11" t="n"/>
      <c r="H6578" s="11" t="n"/>
      <c r="I6578" s="9" t="n"/>
      <c r="J6578" s="9" t="n"/>
      <c r="K6578" s="9" t="n"/>
      <c r="L6578" s="9">
        <f>IF(COUNTA($A6578:$K6578)=0,"",IF(AND(IFERROR($H6578,0)&gt;0,LEN(TRIM($K6578&amp;""))&gt;0,IFERROR(LOOKUP(2,1/((LISTS!$M$2:$M$13&lt;&gt;"")*ISNUMBER(SEARCH(LISTS!$M$2:$M$13,$I6578))),LISTS!$N$2:$N$13),"NO")="SI"),"SI","NO"))</f>
        <v/>
      </c>
      <c r="M6578" s="9">
        <f>IF(COUNTA($A6578:$K6578)=0,"",IF($K6578&lt;&gt;"",IF(COUNTIF($K$19:$K6578,$K6578)&gt;1,"SI","NO"),IF(COUNTIFS($A$19:$A6578,$A6578,$C$19:$C6578,$C6578,$J$19:$J6578,$J6578,$D$19:$D6578,$D6578)&gt;1,"SI","NO")))</f>
        <v/>
      </c>
      <c r="N6578" s="11">
        <f>IF(COUNTA($A6578:$K6578)=0,"",IF(AND($L6578="SI",$M6578="NO"),IFERROR($H6578,0),0))</f>
        <v/>
      </c>
      <c r="O6578" s="9">
        <f>IF(COUNTA($A6578:$K6578)=0,"",IF($M6578="SI","CUFE o factura duplicada dentro del reporte; no se suma dos veces",IF(IFERROR($H6578,0)&lt;=0,"DIAN reporta valor susceptible 0",IF($L6578="NO",IFERROR(LOOKUP(2,1/((LISTS!$M$2:$M$13&lt;&gt;"")*ISNUMBER(SEARCH(LISTS!$M$2:$M$13,$I6578))),LISTS!$O$2:$O$13),"Medio de pago no elegible o no identificado por DIAN"),"Apta automaticamente por pago electronico y base positiva"))))</f>
        <v/>
      </c>
    </row>
    <row r="6579">
      <c r="A6579" s="9" t="n"/>
      <c r="B6579" s="9" t="n"/>
      <c r="C6579" s="12" t="n"/>
      <c r="D6579" s="11" t="n"/>
      <c r="E6579" s="11" t="n"/>
      <c r="F6579" s="11" t="n"/>
      <c r="G6579" s="11" t="n"/>
      <c r="H6579" s="11" t="n"/>
      <c r="I6579" s="9" t="n"/>
      <c r="J6579" s="9" t="n"/>
      <c r="K6579" s="9" t="n"/>
      <c r="L6579" s="9">
        <f>IF(COUNTA($A6579:$K6579)=0,"",IF(AND(IFERROR($H6579,0)&gt;0,LEN(TRIM($K6579&amp;""))&gt;0,IFERROR(LOOKUP(2,1/((LISTS!$M$2:$M$13&lt;&gt;"")*ISNUMBER(SEARCH(LISTS!$M$2:$M$13,$I6579))),LISTS!$N$2:$N$13),"NO")="SI"),"SI","NO"))</f>
        <v/>
      </c>
      <c r="M6579" s="9">
        <f>IF(COUNTA($A6579:$K6579)=0,"",IF($K6579&lt;&gt;"",IF(COUNTIF($K$19:$K6579,$K6579)&gt;1,"SI","NO"),IF(COUNTIFS($A$19:$A6579,$A6579,$C$19:$C6579,$C6579,$J$19:$J6579,$J6579,$D$19:$D6579,$D6579)&gt;1,"SI","NO")))</f>
        <v/>
      </c>
      <c r="N6579" s="11">
        <f>IF(COUNTA($A6579:$K6579)=0,"",IF(AND($L6579="SI",$M6579="NO"),IFERROR($H6579,0),0))</f>
        <v/>
      </c>
      <c r="O6579" s="9">
        <f>IF(COUNTA($A6579:$K6579)=0,"",IF($M6579="SI","CUFE o factura duplicada dentro del reporte; no se suma dos veces",IF(IFERROR($H6579,0)&lt;=0,"DIAN reporta valor susceptible 0",IF($L6579="NO",IFERROR(LOOKUP(2,1/((LISTS!$M$2:$M$13&lt;&gt;"")*ISNUMBER(SEARCH(LISTS!$M$2:$M$13,$I6579))),LISTS!$O$2:$O$13),"Medio de pago no elegible o no identificado por DIAN"),"Apta automaticamente por pago electronico y base positiva"))))</f>
        <v/>
      </c>
    </row>
    <row r="6580">
      <c r="A6580" s="9" t="n"/>
      <c r="B6580" s="9" t="n"/>
      <c r="C6580" s="12" t="n"/>
      <c r="D6580" s="11" t="n"/>
      <c r="E6580" s="11" t="n"/>
      <c r="F6580" s="11" t="n"/>
      <c r="G6580" s="11" t="n"/>
      <c r="H6580" s="11" t="n"/>
      <c r="I6580" s="9" t="n"/>
      <c r="J6580" s="9" t="n"/>
      <c r="K6580" s="9" t="n"/>
      <c r="L6580" s="9">
        <f>IF(COUNTA($A6580:$K6580)=0,"",IF(AND(IFERROR($H6580,0)&gt;0,LEN(TRIM($K6580&amp;""))&gt;0,IFERROR(LOOKUP(2,1/((LISTS!$M$2:$M$13&lt;&gt;"")*ISNUMBER(SEARCH(LISTS!$M$2:$M$13,$I6580))),LISTS!$N$2:$N$13),"NO")="SI"),"SI","NO"))</f>
        <v/>
      </c>
      <c r="M6580" s="9">
        <f>IF(COUNTA($A6580:$K6580)=0,"",IF($K6580&lt;&gt;"",IF(COUNTIF($K$19:$K6580,$K6580)&gt;1,"SI","NO"),IF(COUNTIFS($A$19:$A6580,$A6580,$C$19:$C6580,$C6580,$J$19:$J6580,$J6580,$D$19:$D6580,$D6580)&gt;1,"SI","NO")))</f>
        <v/>
      </c>
      <c r="N6580" s="11">
        <f>IF(COUNTA($A6580:$K6580)=0,"",IF(AND($L6580="SI",$M6580="NO"),IFERROR($H6580,0),0))</f>
        <v/>
      </c>
      <c r="O6580" s="9">
        <f>IF(COUNTA($A6580:$K6580)=0,"",IF($M6580="SI","CUFE o factura duplicada dentro del reporte; no se suma dos veces",IF(IFERROR($H6580,0)&lt;=0,"DIAN reporta valor susceptible 0",IF($L6580="NO",IFERROR(LOOKUP(2,1/((LISTS!$M$2:$M$13&lt;&gt;"")*ISNUMBER(SEARCH(LISTS!$M$2:$M$13,$I6580))),LISTS!$O$2:$O$13),"Medio de pago no elegible o no identificado por DIAN"),"Apta automaticamente por pago electronico y base positiva"))))</f>
        <v/>
      </c>
    </row>
    <row r="6581">
      <c r="A6581" s="9" t="n"/>
      <c r="B6581" s="9" t="n"/>
      <c r="C6581" s="12" t="n"/>
      <c r="D6581" s="11" t="n"/>
      <c r="E6581" s="11" t="n"/>
      <c r="F6581" s="11" t="n"/>
      <c r="G6581" s="11" t="n"/>
      <c r="H6581" s="11" t="n"/>
      <c r="I6581" s="9" t="n"/>
      <c r="J6581" s="9" t="n"/>
      <c r="K6581" s="9" t="n"/>
      <c r="L6581" s="9">
        <f>IF(COUNTA($A6581:$K6581)=0,"",IF(AND(IFERROR($H6581,0)&gt;0,LEN(TRIM($K6581&amp;""))&gt;0,IFERROR(LOOKUP(2,1/((LISTS!$M$2:$M$13&lt;&gt;"")*ISNUMBER(SEARCH(LISTS!$M$2:$M$13,$I6581))),LISTS!$N$2:$N$13),"NO")="SI"),"SI","NO"))</f>
        <v/>
      </c>
      <c r="M6581" s="9">
        <f>IF(COUNTA($A6581:$K6581)=0,"",IF($K6581&lt;&gt;"",IF(COUNTIF($K$19:$K6581,$K6581)&gt;1,"SI","NO"),IF(COUNTIFS($A$19:$A6581,$A6581,$C$19:$C6581,$C6581,$J$19:$J6581,$J6581,$D$19:$D6581,$D6581)&gt;1,"SI","NO")))</f>
        <v/>
      </c>
      <c r="N6581" s="11">
        <f>IF(COUNTA($A6581:$K6581)=0,"",IF(AND($L6581="SI",$M6581="NO"),IFERROR($H6581,0),0))</f>
        <v/>
      </c>
      <c r="O6581" s="9">
        <f>IF(COUNTA($A6581:$K6581)=0,"",IF($M6581="SI","CUFE o factura duplicada dentro del reporte; no se suma dos veces",IF(IFERROR($H6581,0)&lt;=0,"DIAN reporta valor susceptible 0",IF($L6581="NO",IFERROR(LOOKUP(2,1/((LISTS!$M$2:$M$13&lt;&gt;"")*ISNUMBER(SEARCH(LISTS!$M$2:$M$13,$I6581))),LISTS!$O$2:$O$13),"Medio de pago no elegible o no identificado por DIAN"),"Apta automaticamente por pago electronico y base positiva"))))</f>
        <v/>
      </c>
    </row>
    <row r="6582">
      <c r="A6582" s="9" t="n"/>
      <c r="B6582" s="9" t="n"/>
      <c r="C6582" s="12" t="n"/>
      <c r="D6582" s="11" t="n"/>
      <c r="E6582" s="11" t="n"/>
      <c r="F6582" s="11" t="n"/>
      <c r="G6582" s="11" t="n"/>
      <c r="H6582" s="11" t="n"/>
      <c r="I6582" s="9" t="n"/>
      <c r="J6582" s="9" t="n"/>
      <c r="K6582" s="9" t="n"/>
      <c r="L6582" s="9">
        <f>IF(COUNTA($A6582:$K6582)=0,"",IF(AND(IFERROR($H6582,0)&gt;0,LEN(TRIM($K6582&amp;""))&gt;0,IFERROR(LOOKUP(2,1/((LISTS!$M$2:$M$13&lt;&gt;"")*ISNUMBER(SEARCH(LISTS!$M$2:$M$13,$I6582))),LISTS!$N$2:$N$13),"NO")="SI"),"SI","NO"))</f>
        <v/>
      </c>
      <c r="M6582" s="9">
        <f>IF(COUNTA($A6582:$K6582)=0,"",IF($K6582&lt;&gt;"",IF(COUNTIF($K$19:$K6582,$K6582)&gt;1,"SI","NO"),IF(COUNTIFS($A$19:$A6582,$A6582,$C$19:$C6582,$C6582,$J$19:$J6582,$J6582,$D$19:$D6582,$D6582)&gt;1,"SI","NO")))</f>
        <v/>
      </c>
      <c r="N6582" s="11">
        <f>IF(COUNTA($A6582:$K6582)=0,"",IF(AND($L6582="SI",$M6582="NO"),IFERROR($H6582,0),0))</f>
        <v/>
      </c>
      <c r="O6582" s="9">
        <f>IF(COUNTA($A6582:$K6582)=0,"",IF($M6582="SI","CUFE o factura duplicada dentro del reporte; no se suma dos veces",IF(IFERROR($H6582,0)&lt;=0,"DIAN reporta valor susceptible 0",IF($L6582="NO",IFERROR(LOOKUP(2,1/((LISTS!$M$2:$M$13&lt;&gt;"")*ISNUMBER(SEARCH(LISTS!$M$2:$M$13,$I6582))),LISTS!$O$2:$O$13),"Medio de pago no elegible o no identificado por DIAN"),"Apta automaticamente por pago electronico y base positiva"))))</f>
        <v/>
      </c>
    </row>
    <row r="6583">
      <c r="A6583" s="9" t="n"/>
      <c r="B6583" s="9" t="n"/>
      <c r="C6583" s="12" t="n"/>
      <c r="D6583" s="11" t="n"/>
      <c r="E6583" s="11" t="n"/>
      <c r="F6583" s="11" t="n"/>
      <c r="G6583" s="11" t="n"/>
      <c r="H6583" s="11" t="n"/>
      <c r="I6583" s="9" t="n"/>
      <c r="J6583" s="9" t="n"/>
      <c r="K6583" s="9" t="n"/>
      <c r="L6583" s="9">
        <f>IF(COUNTA($A6583:$K6583)=0,"",IF(AND(IFERROR($H6583,0)&gt;0,LEN(TRIM($K6583&amp;""))&gt;0,IFERROR(LOOKUP(2,1/((LISTS!$M$2:$M$13&lt;&gt;"")*ISNUMBER(SEARCH(LISTS!$M$2:$M$13,$I6583))),LISTS!$N$2:$N$13),"NO")="SI"),"SI","NO"))</f>
        <v/>
      </c>
      <c r="M6583" s="9">
        <f>IF(COUNTA($A6583:$K6583)=0,"",IF($K6583&lt;&gt;"",IF(COUNTIF($K$19:$K6583,$K6583)&gt;1,"SI","NO"),IF(COUNTIFS($A$19:$A6583,$A6583,$C$19:$C6583,$C6583,$J$19:$J6583,$J6583,$D$19:$D6583,$D6583)&gt;1,"SI","NO")))</f>
        <v/>
      </c>
      <c r="N6583" s="11">
        <f>IF(COUNTA($A6583:$K6583)=0,"",IF(AND($L6583="SI",$M6583="NO"),IFERROR($H6583,0),0))</f>
        <v/>
      </c>
      <c r="O6583" s="9">
        <f>IF(COUNTA($A6583:$K6583)=0,"",IF($M6583="SI","CUFE o factura duplicada dentro del reporte; no se suma dos veces",IF(IFERROR($H6583,0)&lt;=0,"DIAN reporta valor susceptible 0",IF($L6583="NO",IFERROR(LOOKUP(2,1/((LISTS!$M$2:$M$13&lt;&gt;"")*ISNUMBER(SEARCH(LISTS!$M$2:$M$13,$I6583))),LISTS!$O$2:$O$13),"Medio de pago no elegible o no identificado por DIAN"),"Apta automaticamente por pago electronico y base positiva"))))</f>
        <v/>
      </c>
    </row>
    <row r="6584">
      <c r="A6584" s="9" t="n"/>
      <c r="B6584" s="9" t="n"/>
      <c r="C6584" s="12" t="n"/>
      <c r="D6584" s="11" t="n"/>
      <c r="E6584" s="11" t="n"/>
      <c r="F6584" s="11" t="n"/>
      <c r="G6584" s="11" t="n"/>
      <c r="H6584" s="11" t="n"/>
      <c r="I6584" s="9" t="n"/>
      <c r="J6584" s="9" t="n"/>
      <c r="K6584" s="9" t="n"/>
      <c r="L6584" s="9">
        <f>IF(COUNTA($A6584:$K6584)=0,"",IF(AND(IFERROR($H6584,0)&gt;0,LEN(TRIM($K6584&amp;""))&gt;0,IFERROR(LOOKUP(2,1/((LISTS!$M$2:$M$13&lt;&gt;"")*ISNUMBER(SEARCH(LISTS!$M$2:$M$13,$I6584))),LISTS!$N$2:$N$13),"NO")="SI"),"SI","NO"))</f>
        <v/>
      </c>
      <c r="M6584" s="9">
        <f>IF(COUNTA($A6584:$K6584)=0,"",IF($K6584&lt;&gt;"",IF(COUNTIF($K$19:$K6584,$K6584)&gt;1,"SI","NO"),IF(COUNTIFS($A$19:$A6584,$A6584,$C$19:$C6584,$C6584,$J$19:$J6584,$J6584,$D$19:$D6584,$D6584)&gt;1,"SI","NO")))</f>
        <v/>
      </c>
      <c r="N6584" s="11">
        <f>IF(COUNTA($A6584:$K6584)=0,"",IF(AND($L6584="SI",$M6584="NO"),IFERROR($H6584,0),0))</f>
        <v/>
      </c>
      <c r="O6584" s="9">
        <f>IF(COUNTA($A6584:$K6584)=0,"",IF($M6584="SI","CUFE o factura duplicada dentro del reporte; no se suma dos veces",IF(IFERROR($H6584,0)&lt;=0,"DIAN reporta valor susceptible 0",IF($L6584="NO",IFERROR(LOOKUP(2,1/((LISTS!$M$2:$M$13&lt;&gt;"")*ISNUMBER(SEARCH(LISTS!$M$2:$M$13,$I6584))),LISTS!$O$2:$O$13),"Medio de pago no elegible o no identificado por DIAN"),"Apta automaticamente por pago electronico y base positiva"))))</f>
        <v/>
      </c>
    </row>
    <row r="6585">
      <c r="A6585" s="9" t="n"/>
      <c r="B6585" s="9" t="n"/>
      <c r="C6585" s="12" t="n"/>
      <c r="D6585" s="11" t="n"/>
      <c r="E6585" s="11" t="n"/>
      <c r="F6585" s="11" t="n"/>
      <c r="G6585" s="11" t="n"/>
      <c r="H6585" s="11" t="n"/>
      <c r="I6585" s="9" t="n"/>
      <c r="J6585" s="9" t="n"/>
      <c r="K6585" s="9" t="n"/>
      <c r="L6585" s="9">
        <f>IF(COUNTA($A6585:$K6585)=0,"",IF(AND(IFERROR($H6585,0)&gt;0,LEN(TRIM($K6585&amp;""))&gt;0,IFERROR(LOOKUP(2,1/((LISTS!$M$2:$M$13&lt;&gt;"")*ISNUMBER(SEARCH(LISTS!$M$2:$M$13,$I6585))),LISTS!$N$2:$N$13),"NO")="SI"),"SI","NO"))</f>
        <v/>
      </c>
      <c r="M6585" s="9">
        <f>IF(COUNTA($A6585:$K6585)=0,"",IF($K6585&lt;&gt;"",IF(COUNTIF($K$19:$K6585,$K6585)&gt;1,"SI","NO"),IF(COUNTIFS($A$19:$A6585,$A6585,$C$19:$C6585,$C6585,$J$19:$J6585,$J6585,$D$19:$D6585,$D6585)&gt;1,"SI","NO")))</f>
        <v/>
      </c>
      <c r="N6585" s="11">
        <f>IF(COUNTA($A6585:$K6585)=0,"",IF(AND($L6585="SI",$M6585="NO"),IFERROR($H6585,0),0))</f>
        <v/>
      </c>
      <c r="O6585" s="9">
        <f>IF(COUNTA($A6585:$K6585)=0,"",IF($M6585="SI","CUFE o factura duplicada dentro del reporte; no se suma dos veces",IF(IFERROR($H6585,0)&lt;=0,"DIAN reporta valor susceptible 0",IF($L6585="NO",IFERROR(LOOKUP(2,1/((LISTS!$M$2:$M$13&lt;&gt;"")*ISNUMBER(SEARCH(LISTS!$M$2:$M$13,$I6585))),LISTS!$O$2:$O$13),"Medio de pago no elegible o no identificado por DIAN"),"Apta automaticamente por pago electronico y base positiva"))))</f>
        <v/>
      </c>
    </row>
    <row r="6586">
      <c r="A6586" s="9" t="n"/>
      <c r="B6586" s="9" t="n"/>
      <c r="C6586" s="12" t="n"/>
      <c r="D6586" s="11" t="n"/>
      <c r="E6586" s="11" t="n"/>
      <c r="F6586" s="11" t="n"/>
      <c r="G6586" s="11" t="n"/>
      <c r="H6586" s="11" t="n"/>
      <c r="I6586" s="9" t="n"/>
      <c r="J6586" s="9" t="n"/>
      <c r="K6586" s="9" t="n"/>
      <c r="L6586" s="9">
        <f>IF(COUNTA($A6586:$K6586)=0,"",IF(AND(IFERROR($H6586,0)&gt;0,LEN(TRIM($K6586&amp;""))&gt;0,IFERROR(LOOKUP(2,1/((LISTS!$M$2:$M$13&lt;&gt;"")*ISNUMBER(SEARCH(LISTS!$M$2:$M$13,$I6586))),LISTS!$N$2:$N$13),"NO")="SI"),"SI","NO"))</f>
        <v/>
      </c>
      <c r="M6586" s="9">
        <f>IF(COUNTA($A6586:$K6586)=0,"",IF($K6586&lt;&gt;"",IF(COUNTIF($K$19:$K6586,$K6586)&gt;1,"SI","NO"),IF(COUNTIFS($A$19:$A6586,$A6586,$C$19:$C6586,$C6586,$J$19:$J6586,$J6586,$D$19:$D6586,$D6586)&gt;1,"SI","NO")))</f>
        <v/>
      </c>
      <c r="N6586" s="11">
        <f>IF(COUNTA($A6586:$K6586)=0,"",IF(AND($L6586="SI",$M6586="NO"),IFERROR($H6586,0),0))</f>
        <v/>
      </c>
      <c r="O6586" s="9">
        <f>IF(COUNTA($A6586:$K6586)=0,"",IF($M6586="SI","CUFE o factura duplicada dentro del reporte; no se suma dos veces",IF(IFERROR($H6586,0)&lt;=0,"DIAN reporta valor susceptible 0",IF($L6586="NO",IFERROR(LOOKUP(2,1/((LISTS!$M$2:$M$13&lt;&gt;"")*ISNUMBER(SEARCH(LISTS!$M$2:$M$13,$I6586))),LISTS!$O$2:$O$13),"Medio de pago no elegible o no identificado por DIAN"),"Apta automaticamente por pago electronico y base positiva"))))</f>
        <v/>
      </c>
    </row>
    <row r="6587">
      <c r="A6587" s="9" t="n"/>
      <c r="B6587" s="9" t="n"/>
      <c r="C6587" s="12" t="n"/>
      <c r="D6587" s="11" t="n"/>
      <c r="E6587" s="11" t="n"/>
      <c r="F6587" s="11" t="n"/>
      <c r="G6587" s="11" t="n"/>
      <c r="H6587" s="11" t="n"/>
      <c r="I6587" s="9" t="n"/>
      <c r="J6587" s="9" t="n"/>
      <c r="K6587" s="9" t="n"/>
      <c r="L6587" s="9">
        <f>IF(COUNTA($A6587:$K6587)=0,"",IF(AND(IFERROR($H6587,0)&gt;0,LEN(TRIM($K6587&amp;""))&gt;0,IFERROR(LOOKUP(2,1/((LISTS!$M$2:$M$13&lt;&gt;"")*ISNUMBER(SEARCH(LISTS!$M$2:$M$13,$I6587))),LISTS!$N$2:$N$13),"NO")="SI"),"SI","NO"))</f>
        <v/>
      </c>
      <c r="M6587" s="9">
        <f>IF(COUNTA($A6587:$K6587)=0,"",IF($K6587&lt;&gt;"",IF(COUNTIF($K$19:$K6587,$K6587)&gt;1,"SI","NO"),IF(COUNTIFS($A$19:$A6587,$A6587,$C$19:$C6587,$C6587,$J$19:$J6587,$J6587,$D$19:$D6587,$D6587)&gt;1,"SI","NO")))</f>
        <v/>
      </c>
      <c r="N6587" s="11">
        <f>IF(COUNTA($A6587:$K6587)=0,"",IF(AND($L6587="SI",$M6587="NO"),IFERROR($H6587,0),0))</f>
        <v/>
      </c>
      <c r="O6587" s="9">
        <f>IF(COUNTA($A6587:$K6587)=0,"",IF($M6587="SI","CUFE o factura duplicada dentro del reporte; no se suma dos veces",IF(IFERROR($H6587,0)&lt;=0,"DIAN reporta valor susceptible 0",IF($L6587="NO",IFERROR(LOOKUP(2,1/((LISTS!$M$2:$M$13&lt;&gt;"")*ISNUMBER(SEARCH(LISTS!$M$2:$M$13,$I6587))),LISTS!$O$2:$O$13),"Medio de pago no elegible o no identificado por DIAN"),"Apta automaticamente por pago electronico y base positiva"))))</f>
        <v/>
      </c>
    </row>
    <row r="6588">
      <c r="A6588" s="9" t="n"/>
      <c r="B6588" s="9" t="n"/>
      <c r="C6588" s="12" t="n"/>
      <c r="D6588" s="11" t="n"/>
      <c r="E6588" s="11" t="n"/>
      <c r="F6588" s="11" t="n"/>
      <c r="G6588" s="11" t="n"/>
      <c r="H6588" s="11" t="n"/>
      <c r="I6588" s="9" t="n"/>
      <c r="J6588" s="9" t="n"/>
      <c r="K6588" s="9" t="n"/>
      <c r="L6588" s="9">
        <f>IF(COUNTA($A6588:$K6588)=0,"",IF(AND(IFERROR($H6588,0)&gt;0,LEN(TRIM($K6588&amp;""))&gt;0,IFERROR(LOOKUP(2,1/((LISTS!$M$2:$M$13&lt;&gt;"")*ISNUMBER(SEARCH(LISTS!$M$2:$M$13,$I6588))),LISTS!$N$2:$N$13),"NO")="SI"),"SI","NO"))</f>
        <v/>
      </c>
      <c r="M6588" s="9">
        <f>IF(COUNTA($A6588:$K6588)=0,"",IF($K6588&lt;&gt;"",IF(COUNTIF($K$19:$K6588,$K6588)&gt;1,"SI","NO"),IF(COUNTIFS($A$19:$A6588,$A6588,$C$19:$C6588,$C6588,$J$19:$J6588,$J6588,$D$19:$D6588,$D6588)&gt;1,"SI","NO")))</f>
        <v/>
      </c>
      <c r="N6588" s="11">
        <f>IF(COUNTA($A6588:$K6588)=0,"",IF(AND($L6588="SI",$M6588="NO"),IFERROR($H6588,0),0))</f>
        <v/>
      </c>
      <c r="O6588" s="9">
        <f>IF(COUNTA($A6588:$K6588)=0,"",IF($M6588="SI","CUFE o factura duplicada dentro del reporte; no se suma dos veces",IF(IFERROR($H6588,0)&lt;=0,"DIAN reporta valor susceptible 0",IF($L6588="NO",IFERROR(LOOKUP(2,1/((LISTS!$M$2:$M$13&lt;&gt;"")*ISNUMBER(SEARCH(LISTS!$M$2:$M$13,$I6588))),LISTS!$O$2:$O$13),"Medio de pago no elegible o no identificado por DIAN"),"Apta automaticamente por pago electronico y base positiva"))))</f>
        <v/>
      </c>
    </row>
    <row r="6589">
      <c r="A6589" s="9" t="n"/>
      <c r="B6589" s="9" t="n"/>
      <c r="C6589" s="12" t="n"/>
      <c r="D6589" s="11" t="n"/>
      <c r="E6589" s="11" t="n"/>
      <c r="F6589" s="11" t="n"/>
      <c r="G6589" s="11" t="n"/>
      <c r="H6589" s="11" t="n"/>
      <c r="I6589" s="9" t="n"/>
      <c r="J6589" s="9" t="n"/>
      <c r="K6589" s="9" t="n"/>
      <c r="L6589" s="9">
        <f>IF(COUNTA($A6589:$K6589)=0,"",IF(AND(IFERROR($H6589,0)&gt;0,LEN(TRIM($K6589&amp;""))&gt;0,IFERROR(LOOKUP(2,1/((LISTS!$M$2:$M$13&lt;&gt;"")*ISNUMBER(SEARCH(LISTS!$M$2:$M$13,$I6589))),LISTS!$N$2:$N$13),"NO")="SI"),"SI","NO"))</f>
        <v/>
      </c>
      <c r="M6589" s="9">
        <f>IF(COUNTA($A6589:$K6589)=0,"",IF($K6589&lt;&gt;"",IF(COUNTIF($K$19:$K6589,$K6589)&gt;1,"SI","NO"),IF(COUNTIFS($A$19:$A6589,$A6589,$C$19:$C6589,$C6589,$J$19:$J6589,$J6589,$D$19:$D6589,$D6589)&gt;1,"SI","NO")))</f>
        <v/>
      </c>
      <c r="N6589" s="11">
        <f>IF(COUNTA($A6589:$K6589)=0,"",IF(AND($L6589="SI",$M6589="NO"),IFERROR($H6589,0),0))</f>
        <v/>
      </c>
      <c r="O6589" s="9">
        <f>IF(COUNTA($A6589:$K6589)=0,"",IF($M6589="SI","CUFE o factura duplicada dentro del reporte; no se suma dos veces",IF(IFERROR($H6589,0)&lt;=0,"DIAN reporta valor susceptible 0",IF($L6589="NO",IFERROR(LOOKUP(2,1/((LISTS!$M$2:$M$13&lt;&gt;"")*ISNUMBER(SEARCH(LISTS!$M$2:$M$13,$I6589))),LISTS!$O$2:$O$13),"Medio de pago no elegible o no identificado por DIAN"),"Apta automaticamente por pago electronico y base positiva"))))</f>
        <v/>
      </c>
    </row>
    <row r="6590">
      <c r="A6590" s="9" t="n"/>
      <c r="B6590" s="9" t="n"/>
      <c r="C6590" s="12" t="n"/>
      <c r="D6590" s="11" t="n"/>
      <c r="E6590" s="11" t="n"/>
      <c r="F6590" s="11" t="n"/>
      <c r="G6590" s="11" t="n"/>
      <c r="H6590" s="11" t="n"/>
      <c r="I6590" s="9" t="n"/>
      <c r="J6590" s="9" t="n"/>
      <c r="K6590" s="9" t="n"/>
      <c r="L6590" s="9">
        <f>IF(COUNTA($A6590:$K6590)=0,"",IF(AND(IFERROR($H6590,0)&gt;0,LEN(TRIM($K6590&amp;""))&gt;0,IFERROR(LOOKUP(2,1/((LISTS!$M$2:$M$13&lt;&gt;"")*ISNUMBER(SEARCH(LISTS!$M$2:$M$13,$I6590))),LISTS!$N$2:$N$13),"NO")="SI"),"SI","NO"))</f>
        <v/>
      </c>
      <c r="M6590" s="9">
        <f>IF(COUNTA($A6590:$K6590)=0,"",IF($K6590&lt;&gt;"",IF(COUNTIF($K$19:$K6590,$K6590)&gt;1,"SI","NO"),IF(COUNTIFS($A$19:$A6590,$A6590,$C$19:$C6590,$C6590,$J$19:$J6590,$J6590,$D$19:$D6590,$D6590)&gt;1,"SI","NO")))</f>
        <v/>
      </c>
      <c r="N6590" s="11">
        <f>IF(COUNTA($A6590:$K6590)=0,"",IF(AND($L6590="SI",$M6590="NO"),IFERROR($H6590,0),0))</f>
        <v/>
      </c>
      <c r="O6590" s="9">
        <f>IF(COUNTA($A6590:$K6590)=0,"",IF($M6590="SI","CUFE o factura duplicada dentro del reporte; no se suma dos veces",IF(IFERROR($H6590,0)&lt;=0,"DIAN reporta valor susceptible 0",IF($L6590="NO",IFERROR(LOOKUP(2,1/((LISTS!$M$2:$M$13&lt;&gt;"")*ISNUMBER(SEARCH(LISTS!$M$2:$M$13,$I6590))),LISTS!$O$2:$O$13),"Medio de pago no elegible o no identificado por DIAN"),"Apta automaticamente por pago electronico y base positiva"))))</f>
        <v/>
      </c>
    </row>
    <row r="6591">
      <c r="A6591" s="9" t="n"/>
      <c r="B6591" s="9" t="n"/>
      <c r="C6591" s="12" t="n"/>
      <c r="D6591" s="11" t="n"/>
      <c r="E6591" s="11" t="n"/>
      <c r="F6591" s="11" t="n"/>
      <c r="G6591" s="11" t="n"/>
      <c r="H6591" s="11" t="n"/>
      <c r="I6591" s="9" t="n"/>
      <c r="J6591" s="9" t="n"/>
      <c r="K6591" s="9" t="n"/>
      <c r="L6591" s="9">
        <f>IF(COUNTA($A6591:$K6591)=0,"",IF(AND(IFERROR($H6591,0)&gt;0,LEN(TRIM($K6591&amp;""))&gt;0,IFERROR(LOOKUP(2,1/((LISTS!$M$2:$M$13&lt;&gt;"")*ISNUMBER(SEARCH(LISTS!$M$2:$M$13,$I6591))),LISTS!$N$2:$N$13),"NO")="SI"),"SI","NO"))</f>
        <v/>
      </c>
      <c r="M6591" s="9">
        <f>IF(COUNTA($A6591:$K6591)=0,"",IF($K6591&lt;&gt;"",IF(COUNTIF($K$19:$K6591,$K6591)&gt;1,"SI","NO"),IF(COUNTIFS($A$19:$A6591,$A6591,$C$19:$C6591,$C6591,$J$19:$J6591,$J6591,$D$19:$D6591,$D6591)&gt;1,"SI","NO")))</f>
        <v/>
      </c>
      <c r="N6591" s="11">
        <f>IF(COUNTA($A6591:$K6591)=0,"",IF(AND($L6591="SI",$M6591="NO"),IFERROR($H6591,0),0))</f>
        <v/>
      </c>
      <c r="O6591" s="9">
        <f>IF(COUNTA($A6591:$K6591)=0,"",IF($M6591="SI","CUFE o factura duplicada dentro del reporte; no se suma dos veces",IF(IFERROR($H6591,0)&lt;=0,"DIAN reporta valor susceptible 0",IF($L6591="NO",IFERROR(LOOKUP(2,1/((LISTS!$M$2:$M$13&lt;&gt;"")*ISNUMBER(SEARCH(LISTS!$M$2:$M$13,$I6591))),LISTS!$O$2:$O$13),"Medio de pago no elegible o no identificado por DIAN"),"Apta automaticamente por pago electronico y base positiva"))))</f>
        <v/>
      </c>
    </row>
    <row r="6592">
      <c r="A6592" s="9" t="n"/>
      <c r="B6592" s="9" t="n"/>
      <c r="C6592" s="12" t="n"/>
      <c r="D6592" s="11" t="n"/>
      <c r="E6592" s="11" t="n"/>
      <c r="F6592" s="11" t="n"/>
      <c r="G6592" s="11" t="n"/>
      <c r="H6592" s="11" t="n"/>
      <c r="I6592" s="9" t="n"/>
      <c r="J6592" s="9" t="n"/>
      <c r="K6592" s="9" t="n"/>
      <c r="L6592" s="9">
        <f>IF(COUNTA($A6592:$K6592)=0,"",IF(AND(IFERROR($H6592,0)&gt;0,LEN(TRIM($K6592&amp;""))&gt;0,IFERROR(LOOKUP(2,1/((LISTS!$M$2:$M$13&lt;&gt;"")*ISNUMBER(SEARCH(LISTS!$M$2:$M$13,$I6592))),LISTS!$N$2:$N$13),"NO")="SI"),"SI","NO"))</f>
        <v/>
      </c>
      <c r="M6592" s="9">
        <f>IF(COUNTA($A6592:$K6592)=0,"",IF($K6592&lt;&gt;"",IF(COUNTIF($K$19:$K6592,$K6592)&gt;1,"SI","NO"),IF(COUNTIFS($A$19:$A6592,$A6592,$C$19:$C6592,$C6592,$J$19:$J6592,$J6592,$D$19:$D6592,$D6592)&gt;1,"SI","NO")))</f>
        <v/>
      </c>
      <c r="N6592" s="11">
        <f>IF(COUNTA($A6592:$K6592)=0,"",IF(AND($L6592="SI",$M6592="NO"),IFERROR($H6592,0),0))</f>
        <v/>
      </c>
      <c r="O6592" s="9">
        <f>IF(COUNTA($A6592:$K6592)=0,"",IF($M6592="SI","CUFE o factura duplicada dentro del reporte; no se suma dos veces",IF(IFERROR($H6592,0)&lt;=0,"DIAN reporta valor susceptible 0",IF($L6592="NO",IFERROR(LOOKUP(2,1/((LISTS!$M$2:$M$13&lt;&gt;"")*ISNUMBER(SEARCH(LISTS!$M$2:$M$13,$I6592))),LISTS!$O$2:$O$13),"Medio de pago no elegible o no identificado por DIAN"),"Apta automaticamente por pago electronico y base positiva"))))</f>
        <v/>
      </c>
    </row>
    <row r="6593">
      <c r="A6593" s="9" t="n"/>
      <c r="B6593" s="9" t="n"/>
      <c r="C6593" s="12" t="n"/>
      <c r="D6593" s="11" t="n"/>
      <c r="E6593" s="11" t="n"/>
      <c r="F6593" s="11" t="n"/>
      <c r="G6593" s="11" t="n"/>
      <c r="H6593" s="11" t="n"/>
      <c r="I6593" s="9" t="n"/>
      <c r="J6593" s="9" t="n"/>
      <c r="K6593" s="9" t="n"/>
      <c r="L6593" s="9">
        <f>IF(COUNTA($A6593:$K6593)=0,"",IF(AND(IFERROR($H6593,0)&gt;0,LEN(TRIM($K6593&amp;""))&gt;0,IFERROR(LOOKUP(2,1/((LISTS!$M$2:$M$13&lt;&gt;"")*ISNUMBER(SEARCH(LISTS!$M$2:$M$13,$I6593))),LISTS!$N$2:$N$13),"NO")="SI"),"SI","NO"))</f>
        <v/>
      </c>
      <c r="M6593" s="9">
        <f>IF(COUNTA($A6593:$K6593)=0,"",IF($K6593&lt;&gt;"",IF(COUNTIF($K$19:$K6593,$K6593)&gt;1,"SI","NO"),IF(COUNTIFS($A$19:$A6593,$A6593,$C$19:$C6593,$C6593,$J$19:$J6593,$J6593,$D$19:$D6593,$D6593)&gt;1,"SI","NO")))</f>
        <v/>
      </c>
      <c r="N6593" s="11">
        <f>IF(COUNTA($A6593:$K6593)=0,"",IF(AND($L6593="SI",$M6593="NO"),IFERROR($H6593,0),0))</f>
        <v/>
      </c>
      <c r="O6593" s="9">
        <f>IF(COUNTA($A6593:$K6593)=0,"",IF($M6593="SI","CUFE o factura duplicada dentro del reporte; no se suma dos veces",IF(IFERROR($H6593,0)&lt;=0,"DIAN reporta valor susceptible 0",IF($L6593="NO",IFERROR(LOOKUP(2,1/((LISTS!$M$2:$M$13&lt;&gt;"")*ISNUMBER(SEARCH(LISTS!$M$2:$M$13,$I6593))),LISTS!$O$2:$O$13),"Medio de pago no elegible o no identificado por DIAN"),"Apta automaticamente por pago electronico y base positiva"))))</f>
        <v/>
      </c>
    </row>
    <row r="6594">
      <c r="A6594" s="9" t="n"/>
      <c r="B6594" s="9" t="n"/>
      <c r="C6594" s="12" t="n"/>
      <c r="D6594" s="11" t="n"/>
      <c r="E6594" s="11" t="n"/>
      <c r="F6594" s="11" t="n"/>
      <c r="G6594" s="11" t="n"/>
      <c r="H6594" s="11" t="n"/>
      <c r="I6594" s="9" t="n"/>
      <c r="J6594" s="9" t="n"/>
      <c r="K6594" s="9" t="n"/>
      <c r="L6594" s="9">
        <f>IF(COUNTA($A6594:$K6594)=0,"",IF(AND(IFERROR($H6594,0)&gt;0,LEN(TRIM($K6594&amp;""))&gt;0,IFERROR(LOOKUP(2,1/((LISTS!$M$2:$M$13&lt;&gt;"")*ISNUMBER(SEARCH(LISTS!$M$2:$M$13,$I6594))),LISTS!$N$2:$N$13),"NO")="SI"),"SI","NO"))</f>
        <v/>
      </c>
      <c r="M6594" s="9">
        <f>IF(COUNTA($A6594:$K6594)=0,"",IF($K6594&lt;&gt;"",IF(COUNTIF($K$19:$K6594,$K6594)&gt;1,"SI","NO"),IF(COUNTIFS($A$19:$A6594,$A6594,$C$19:$C6594,$C6594,$J$19:$J6594,$J6594,$D$19:$D6594,$D6594)&gt;1,"SI","NO")))</f>
        <v/>
      </c>
      <c r="N6594" s="11">
        <f>IF(COUNTA($A6594:$K6594)=0,"",IF(AND($L6594="SI",$M6594="NO"),IFERROR($H6594,0),0))</f>
        <v/>
      </c>
      <c r="O6594" s="9">
        <f>IF(COUNTA($A6594:$K6594)=0,"",IF($M6594="SI","CUFE o factura duplicada dentro del reporte; no se suma dos veces",IF(IFERROR($H6594,0)&lt;=0,"DIAN reporta valor susceptible 0",IF($L6594="NO",IFERROR(LOOKUP(2,1/((LISTS!$M$2:$M$13&lt;&gt;"")*ISNUMBER(SEARCH(LISTS!$M$2:$M$13,$I6594))),LISTS!$O$2:$O$13),"Medio de pago no elegible o no identificado por DIAN"),"Apta automaticamente por pago electronico y base positiva"))))</f>
        <v/>
      </c>
    </row>
    <row r="6595">
      <c r="A6595" s="9" t="n"/>
      <c r="B6595" s="9" t="n"/>
      <c r="C6595" s="12" t="n"/>
      <c r="D6595" s="11" t="n"/>
      <c r="E6595" s="11" t="n"/>
      <c r="F6595" s="11" t="n"/>
      <c r="G6595" s="11" t="n"/>
      <c r="H6595" s="11" t="n"/>
      <c r="I6595" s="9" t="n"/>
      <c r="J6595" s="9" t="n"/>
      <c r="K6595" s="9" t="n"/>
      <c r="L6595" s="9">
        <f>IF(COUNTA($A6595:$K6595)=0,"",IF(AND(IFERROR($H6595,0)&gt;0,LEN(TRIM($K6595&amp;""))&gt;0,IFERROR(LOOKUP(2,1/((LISTS!$M$2:$M$13&lt;&gt;"")*ISNUMBER(SEARCH(LISTS!$M$2:$M$13,$I6595))),LISTS!$N$2:$N$13),"NO")="SI"),"SI","NO"))</f>
        <v/>
      </c>
      <c r="M6595" s="9">
        <f>IF(COUNTA($A6595:$K6595)=0,"",IF($K6595&lt;&gt;"",IF(COUNTIF($K$19:$K6595,$K6595)&gt;1,"SI","NO"),IF(COUNTIFS($A$19:$A6595,$A6595,$C$19:$C6595,$C6595,$J$19:$J6595,$J6595,$D$19:$D6595,$D6595)&gt;1,"SI","NO")))</f>
        <v/>
      </c>
      <c r="N6595" s="11">
        <f>IF(COUNTA($A6595:$K6595)=0,"",IF(AND($L6595="SI",$M6595="NO"),IFERROR($H6595,0),0))</f>
        <v/>
      </c>
      <c r="O6595" s="9">
        <f>IF(COUNTA($A6595:$K6595)=0,"",IF($M6595="SI","CUFE o factura duplicada dentro del reporte; no se suma dos veces",IF(IFERROR($H6595,0)&lt;=0,"DIAN reporta valor susceptible 0",IF($L6595="NO",IFERROR(LOOKUP(2,1/((LISTS!$M$2:$M$13&lt;&gt;"")*ISNUMBER(SEARCH(LISTS!$M$2:$M$13,$I6595))),LISTS!$O$2:$O$13),"Medio de pago no elegible o no identificado por DIAN"),"Apta automaticamente por pago electronico y base positiva"))))</f>
        <v/>
      </c>
    </row>
    <row r="6596">
      <c r="A6596" s="9" t="n"/>
      <c r="B6596" s="9" t="n"/>
      <c r="C6596" s="12" t="n"/>
      <c r="D6596" s="11" t="n"/>
      <c r="E6596" s="11" t="n"/>
      <c r="F6596" s="11" t="n"/>
      <c r="G6596" s="11" t="n"/>
      <c r="H6596" s="11" t="n"/>
      <c r="I6596" s="9" t="n"/>
      <c r="J6596" s="9" t="n"/>
      <c r="K6596" s="9" t="n"/>
      <c r="L6596" s="9">
        <f>IF(COUNTA($A6596:$K6596)=0,"",IF(AND(IFERROR($H6596,0)&gt;0,LEN(TRIM($K6596&amp;""))&gt;0,IFERROR(LOOKUP(2,1/((LISTS!$M$2:$M$13&lt;&gt;"")*ISNUMBER(SEARCH(LISTS!$M$2:$M$13,$I6596))),LISTS!$N$2:$N$13),"NO")="SI"),"SI","NO"))</f>
        <v/>
      </c>
      <c r="M6596" s="9">
        <f>IF(COUNTA($A6596:$K6596)=0,"",IF($K6596&lt;&gt;"",IF(COUNTIF($K$19:$K6596,$K6596)&gt;1,"SI","NO"),IF(COUNTIFS($A$19:$A6596,$A6596,$C$19:$C6596,$C6596,$J$19:$J6596,$J6596,$D$19:$D6596,$D6596)&gt;1,"SI","NO")))</f>
        <v/>
      </c>
      <c r="N6596" s="11">
        <f>IF(COUNTA($A6596:$K6596)=0,"",IF(AND($L6596="SI",$M6596="NO"),IFERROR($H6596,0),0))</f>
        <v/>
      </c>
      <c r="O6596" s="9">
        <f>IF(COUNTA($A6596:$K6596)=0,"",IF($M6596="SI","CUFE o factura duplicada dentro del reporte; no se suma dos veces",IF(IFERROR($H6596,0)&lt;=0,"DIAN reporta valor susceptible 0",IF($L6596="NO",IFERROR(LOOKUP(2,1/((LISTS!$M$2:$M$13&lt;&gt;"")*ISNUMBER(SEARCH(LISTS!$M$2:$M$13,$I6596))),LISTS!$O$2:$O$13),"Medio de pago no elegible o no identificado por DIAN"),"Apta automaticamente por pago electronico y base positiva"))))</f>
        <v/>
      </c>
    </row>
    <row r="6597">
      <c r="A6597" s="9" t="n"/>
      <c r="B6597" s="9" t="n"/>
      <c r="C6597" s="12" t="n"/>
      <c r="D6597" s="11" t="n"/>
      <c r="E6597" s="11" t="n"/>
      <c r="F6597" s="11" t="n"/>
      <c r="G6597" s="11" t="n"/>
      <c r="H6597" s="11" t="n"/>
      <c r="I6597" s="9" t="n"/>
      <c r="J6597" s="9" t="n"/>
      <c r="K6597" s="9" t="n"/>
      <c r="L6597" s="9">
        <f>IF(COUNTA($A6597:$K6597)=0,"",IF(AND(IFERROR($H6597,0)&gt;0,LEN(TRIM($K6597&amp;""))&gt;0,IFERROR(LOOKUP(2,1/((LISTS!$M$2:$M$13&lt;&gt;"")*ISNUMBER(SEARCH(LISTS!$M$2:$M$13,$I6597))),LISTS!$N$2:$N$13),"NO")="SI"),"SI","NO"))</f>
        <v/>
      </c>
      <c r="M6597" s="9">
        <f>IF(COUNTA($A6597:$K6597)=0,"",IF($K6597&lt;&gt;"",IF(COUNTIF($K$19:$K6597,$K6597)&gt;1,"SI","NO"),IF(COUNTIFS($A$19:$A6597,$A6597,$C$19:$C6597,$C6597,$J$19:$J6597,$J6597,$D$19:$D6597,$D6597)&gt;1,"SI","NO")))</f>
        <v/>
      </c>
      <c r="N6597" s="11">
        <f>IF(COUNTA($A6597:$K6597)=0,"",IF(AND($L6597="SI",$M6597="NO"),IFERROR($H6597,0),0))</f>
        <v/>
      </c>
      <c r="O6597" s="9">
        <f>IF(COUNTA($A6597:$K6597)=0,"",IF($M6597="SI","CUFE o factura duplicada dentro del reporte; no se suma dos veces",IF(IFERROR($H6597,0)&lt;=0,"DIAN reporta valor susceptible 0",IF($L6597="NO",IFERROR(LOOKUP(2,1/((LISTS!$M$2:$M$13&lt;&gt;"")*ISNUMBER(SEARCH(LISTS!$M$2:$M$13,$I6597))),LISTS!$O$2:$O$13),"Medio de pago no elegible o no identificado por DIAN"),"Apta automaticamente por pago electronico y base positiva"))))</f>
        <v/>
      </c>
    </row>
    <row r="6598">
      <c r="A6598" s="9" t="n"/>
      <c r="B6598" s="9" t="n"/>
      <c r="C6598" s="12" t="n"/>
      <c r="D6598" s="11" t="n"/>
      <c r="E6598" s="11" t="n"/>
      <c r="F6598" s="11" t="n"/>
      <c r="G6598" s="11" t="n"/>
      <c r="H6598" s="11" t="n"/>
      <c r="I6598" s="9" t="n"/>
      <c r="J6598" s="9" t="n"/>
      <c r="K6598" s="9" t="n"/>
      <c r="L6598" s="9">
        <f>IF(COUNTA($A6598:$K6598)=0,"",IF(AND(IFERROR($H6598,0)&gt;0,LEN(TRIM($K6598&amp;""))&gt;0,IFERROR(LOOKUP(2,1/((LISTS!$M$2:$M$13&lt;&gt;"")*ISNUMBER(SEARCH(LISTS!$M$2:$M$13,$I6598))),LISTS!$N$2:$N$13),"NO")="SI"),"SI","NO"))</f>
        <v/>
      </c>
      <c r="M6598" s="9">
        <f>IF(COUNTA($A6598:$K6598)=0,"",IF($K6598&lt;&gt;"",IF(COUNTIF($K$19:$K6598,$K6598)&gt;1,"SI","NO"),IF(COUNTIFS($A$19:$A6598,$A6598,$C$19:$C6598,$C6598,$J$19:$J6598,$J6598,$D$19:$D6598,$D6598)&gt;1,"SI","NO")))</f>
        <v/>
      </c>
      <c r="N6598" s="11">
        <f>IF(COUNTA($A6598:$K6598)=0,"",IF(AND($L6598="SI",$M6598="NO"),IFERROR($H6598,0),0))</f>
        <v/>
      </c>
      <c r="O6598" s="9">
        <f>IF(COUNTA($A6598:$K6598)=0,"",IF($M6598="SI","CUFE o factura duplicada dentro del reporte; no se suma dos veces",IF(IFERROR($H6598,0)&lt;=0,"DIAN reporta valor susceptible 0",IF($L6598="NO",IFERROR(LOOKUP(2,1/((LISTS!$M$2:$M$13&lt;&gt;"")*ISNUMBER(SEARCH(LISTS!$M$2:$M$13,$I6598))),LISTS!$O$2:$O$13),"Medio de pago no elegible o no identificado por DIAN"),"Apta automaticamente por pago electronico y base positiva"))))</f>
        <v/>
      </c>
    </row>
    <row r="6599">
      <c r="A6599" s="9" t="n"/>
      <c r="B6599" s="9" t="n"/>
      <c r="C6599" s="12" t="n"/>
      <c r="D6599" s="11" t="n"/>
      <c r="E6599" s="11" t="n"/>
      <c r="F6599" s="11" t="n"/>
      <c r="G6599" s="11" t="n"/>
      <c r="H6599" s="11" t="n"/>
      <c r="I6599" s="9" t="n"/>
      <c r="J6599" s="9" t="n"/>
      <c r="K6599" s="9" t="n"/>
      <c r="L6599" s="9">
        <f>IF(COUNTA($A6599:$K6599)=0,"",IF(AND(IFERROR($H6599,0)&gt;0,LEN(TRIM($K6599&amp;""))&gt;0,IFERROR(LOOKUP(2,1/((LISTS!$M$2:$M$13&lt;&gt;"")*ISNUMBER(SEARCH(LISTS!$M$2:$M$13,$I6599))),LISTS!$N$2:$N$13),"NO")="SI"),"SI","NO"))</f>
        <v/>
      </c>
      <c r="M6599" s="9">
        <f>IF(COUNTA($A6599:$K6599)=0,"",IF($K6599&lt;&gt;"",IF(COUNTIF($K$19:$K6599,$K6599)&gt;1,"SI","NO"),IF(COUNTIFS($A$19:$A6599,$A6599,$C$19:$C6599,$C6599,$J$19:$J6599,$J6599,$D$19:$D6599,$D6599)&gt;1,"SI","NO")))</f>
        <v/>
      </c>
      <c r="N6599" s="11">
        <f>IF(COUNTA($A6599:$K6599)=0,"",IF(AND($L6599="SI",$M6599="NO"),IFERROR($H6599,0),0))</f>
        <v/>
      </c>
      <c r="O6599" s="9">
        <f>IF(COUNTA($A6599:$K6599)=0,"",IF($M6599="SI","CUFE o factura duplicada dentro del reporte; no se suma dos veces",IF(IFERROR($H6599,0)&lt;=0,"DIAN reporta valor susceptible 0",IF($L6599="NO",IFERROR(LOOKUP(2,1/((LISTS!$M$2:$M$13&lt;&gt;"")*ISNUMBER(SEARCH(LISTS!$M$2:$M$13,$I6599))),LISTS!$O$2:$O$13),"Medio de pago no elegible o no identificado por DIAN"),"Apta automaticamente por pago electronico y base positiva"))))</f>
        <v/>
      </c>
    </row>
    <row r="6600">
      <c r="A6600" s="9" t="n"/>
      <c r="B6600" s="9" t="n"/>
      <c r="C6600" s="12" t="n"/>
      <c r="D6600" s="11" t="n"/>
      <c r="E6600" s="11" t="n"/>
      <c r="F6600" s="11" t="n"/>
      <c r="G6600" s="11" t="n"/>
      <c r="H6600" s="11" t="n"/>
      <c r="I6600" s="9" t="n"/>
      <c r="J6600" s="9" t="n"/>
      <c r="K6600" s="9" t="n"/>
      <c r="L6600" s="9">
        <f>IF(COUNTA($A6600:$K6600)=0,"",IF(AND(IFERROR($H6600,0)&gt;0,LEN(TRIM($K6600&amp;""))&gt;0,IFERROR(LOOKUP(2,1/((LISTS!$M$2:$M$13&lt;&gt;"")*ISNUMBER(SEARCH(LISTS!$M$2:$M$13,$I6600))),LISTS!$N$2:$N$13),"NO")="SI"),"SI","NO"))</f>
        <v/>
      </c>
      <c r="M6600" s="9">
        <f>IF(COUNTA($A6600:$K6600)=0,"",IF($K6600&lt;&gt;"",IF(COUNTIF($K$19:$K6600,$K6600)&gt;1,"SI","NO"),IF(COUNTIFS($A$19:$A6600,$A6600,$C$19:$C6600,$C6600,$J$19:$J6600,$J6600,$D$19:$D6600,$D6600)&gt;1,"SI","NO")))</f>
        <v/>
      </c>
      <c r="N6600" s="11">
        <f>IF(COUNTA($A6600:$K6600)=0,"",IF(AND($L6600="SI",$M6600="NO"),IFERROR($H6600,0),0))</f>
        <v/>
      </c>
      <c r="O6600" s="9">
        <f>IF(COUNTA($A6600:$K6600)=0,"",IF($M6600="SI","CUFE o factura duplicada dentro del reporte; no se suma dos veces",IF(IFERROR($H6600,0)&lt;=0,"DIAN reporta valor susceptible 0",IF($L6600="NO",IFERROR(LOOKUP(2,1/((LISTS!$M$2:$M$13&lt;&gt;"")*ISNUMBER(SEARCH(LISTS!$M$2:$M$13,$I6600))),LISTS!$O$2:$O$13),"Medio de pago no elegible o no identificado por DIAN"),"Apta automaticamente por pago electronico y base positiva"))))</f>
        <v/>
      </c>
    </row>
    <row r="6601">
      <c r="A6601" s="9" t="n"/>
      <c r="B6601" s="9" t="n"/>
      <c r="C6601" s="12" t="n"/>
      <c r="D6601" s="11" t="n"/>
      <c r="E6601" s="11" t="n"/>
      <c r="F6601" s="11" t="n"/>
      <c r="G6601" s="11" t="n"/>
      <c r="H6601" s="11" t="n"/>
      <c r="I6601" s="9" t="n"/>
      <c r="J6601" s="9" t="n"/>
      <c r="K6601" s="9" t="n"/>
      <c r="L6601" s="9">
        <f>IF(COUNTA($A6601:$K6601)=0,"",IF(AND(IFERROR($H6601,0)&gt;0,LEN(TRIM($K6601&amp;""))&gt;0,IFERROR(LOOKUP(2,1/((LISTS!$M$2:$M$13&lt;&gt;"")*ISNUMBER(SEARCH(LISTS!$M$2:$M$13,$I6601))),LISTS!$N$2:$N$13),"NO")="SI"),"SI","NO"))</f>
        <v/>
      </c>
      <c r="M6601" s="9">
        <f>IF(COUNTA($A6601:$K6601)=0,"",IF($K6601&lt;&gt;"",IF(COUNTIF($K$19:$K6601,$K6601)&gt;1,"SI","NO"),IF(COUNTIFS($A$19:$A6601,$A6601,$C$19:$C6601,$C6601,$J$19:$J6601,$J6601,$D$19:$D6601,$D6601)&gt;1,"SI","NO")))</f>
        <v/>
      </c>
      <c r="N6601" s="11">
        <f>IF(COUNTA($A6601:$K6601)=0,"",IF(AND($L6601="SI",$M6601="NO"),IFERROR($H6601,0),0))</f>
        <v/>
      </c>
      <c r="O6601" s="9">
        <f>IF(COUNTA($A6601:$K6601)=0,"",IF($M6601="SI","CUFE o factura duplicada dentro del reporte; no se suma dos veces",IF(IFERROR($H6601,0)&lt;=0,"DIAN reporta valor susceptible 0",IF($L6601="NO",IFERROR(LOOKUP(2,1/((LISTS!$M$2:$M$13&lt;&gt;"")*ISNUMBER(SEARCH(LISTS!$M$2:$M$13,$I6601))),LISTS!$O$2:$O$13),"Medio de pago no elegible o no identificado por DIAN"),"Apta automaticamente por pago electronico y base positiva"))))</f>
        <v/>
      </c>
    </row>
    <row r="6602">
      <c r="A6602" s="9" t="n"/>
      <c r="B6602" s="9" t="n"/>
      <c r="C6602" s="12" t="n"/>
      <c r="D6602" s="11" t="n"/>
      <c r="E6602" s="11" t="n"/>
      <c r="F6602" s="11" t="n"/>
      <c r="G6602" s="11" t="n"/>
      <c r="H6602" s="11" t="n"/>
      <c r="I6602" s="9" t="n"/>
      <c r="J6602" s="9" t="n"/>
      <c r="K6602" s="9" t="n"/>
      <c r="L6602" s="9">
        <f>IF(COUNTA($A6602:$K6602)=0,"",IF(AND(IFERROR($H6602,0)&gt;0,LEN(TRIM($K6602&amp;""))&gt;0,IFERROR(LOOKUP(2,1/((LISTS!$M$2:$M$13&lt;&gt;"")*ISNUMBER(SEARCH(LISTS!$M$2:$M$13,$I6602))),LISTS!$N$2:$N$13),"NO")="SI"),"SI","NO"))</f>
        <v/>
      </c>
      <c r="M6602" s="9">
        <f>IF(COUNTA($A6602:$K6602)=0,"",IF($K6602&lt;&gt;"",IF(COUNTIF($K$19:$K6602,$K6602)&gt;1,"SI","NO"),IF(COUNTIFS($A$19:$A6602,$A6602,$C$19:$C6602,$C6602,$J$19:$J6602,$J6602,$D$19:$D6602,$D6602)&gt;1,"SI","NO")))</f>
        <v/>
      </c>
      <c r="N6602" s="11">
        <f>IF(COUNTA($A6602:$K6602)=0,"",IF(AND($L6602="SI",$M6602="NO"),IFERROR($H6602,0),0))</f>
        <v/>
      </c>
      <c r="O6602" s="9">
        <f>IF(COUNTA($A6602:$K6602)=0,"",IF($M6602="SI","CUFE o factura duplicada dentro del reporte; no se suma dos veces",IF(IFERROR($H6602,0)&lt;=0,"DIAN reporta valor susceptible 0",IF($L6602="NO",IFERROR(LOOKUP(2,1/((LISTS!$M$2:$M$13&lt;&gt;"")*ISNUMBER(SEARCH(LISTS!$M$2:$M$13,$I6602))),LISTS!$O$2:$O$13),"Medio de pago no elegible o no identificado por DIAN"),"Apta automaticamente por pago electronico y base positiva"))))</f>
        <v/>
      </c>
    </row>
    <row r="6603">
      <c r="A6603" s="9" t="n"/>
      <c r="B6603" s="9" t="n"/>
      <c r="C6603" s="12" t="n"/>
      <c r="D6603" s="11" t="n"/>
      <c r="E6603" s="11" t="n"/>
      <c r="F6603" s="11" t="n"/>
      <c r="G6603" s="11" t="n"/>
      <c r="H6603" s="11" t="n"/>
      <c r="I6603" s="9" t="n"/>
      <c r="J6603" s="9" t="n"/>
      <c r="K6603" s="9" t="n"/>
      <c r="L6603" s="9">
        <f>IF(COUNTA($A6603:$K6603)=0,"",IF(AND(IFERROR($H6603,0)&gt;0,LEN(TRIM($K6603&amp;""))&gt;0,IFERROR(LOOKUP(2,1/((LISTS!$M$2:$M$13&lt;&gt;"")*ISNUMBER(SEARCH(LISTS!$M$2:$M$13,$I6603))),LISTS!$N$2:$N$13),"NO")="SI"),"SI","NO"))</f>
        <v/>
      </c>
      <c r="M6603" s="9">
        <f>IF(COUNTA($A6603:$K6603)=0,"",IF($K6603&lt;&gt;"",IF(COUNTIF($K$19:$K6603,$K6603)&gt;1,"SI","NO"),IF(COUNTIFS($A$19:$A6603,$A6603,$C$19:$C6603,$C6603,$J$19:$J6603,$J6603,$D$19:$D6603,$D6603)&gt;1,"SI","NO")))</f>
        <v/>
      </c>
      <c r="N6603" s="11">
        <f>IF(COUNTA($A6603:$K6603)=0,"",IF(AND($L6603="SI",$M6603="NO"),IFERROR($H6603,0),0))</f>
        <v/>
      </c>
      <c r="O6603" s="9">
        <f>IF(COUNTA($A6603:$K6603)=0,"",IF($M6603="SI","CUFE o factura duplicada dentro del reporte; no se suma dos veces",IF(IFERROR($H6603,0)&lt;=0,"DIAN reporta valor susceptible 0",IF($L6603="NO",IFERROR(LOOKUP(2,1/((LISTS!$M$2:$M$13&lt;&gt;"")*ISNUMBER(SEARCH(LISTS!$M$2:$M$13,$I6603))),LISTS!$O$2:$O$13),"Medio de pago no elegible o no identificado por DIAN"),"Apta automaticamente por pago electronico y base positiva"))))</f>
        <v/>
      </c>
    </row>
    <row r="6604">
      <c r="A6604" s="9" t="n"/>
      <c r="B6604" s="9" t="n"/>
      <c r="C6604" s="12" t="n"/>
      <c r="D6604" s="11" t="n"/>
      <c r="E6604" s="11" t="n"/>
      <c r="F6604" s="11" t="n"/>
      <c r="G6604" s="11" t="n"/>
      <c r="H6604" s="11" t="n"/>
      <c r="I6604" s="9" t="n"/>
      <c r="J6604" s="9" t="n"/>
      <c r="K6604" s="9" t="n"/>
      <c r="L6604" s="9">
        <f>IF(COUNTA($A6604:$K6604)=0,"",IF(AND(IFERROR($H6604,0)&gt;0,LEN(TRIM($K6604&amp;""))&gt;0,IFERROR(LOOKUP(2,1/((LISTS!$M$2:$M$13&lt;&gt;"")*ISNUMBER(SEARCH(LISTS!$M$2:$M$13,$I6604))),LISTS!$N$2:$N$13),"NO")="SI"),"SI","NO"))</f>
        <v/>
      </c>
      <c r="M6604" s="9">
        <f>IF(COUNTA($A6604:$K6604)=0,"",IF($K6604&lt;&gt;"",IF(COUNTIF($K$19:$K6604,$K6604)&gt;1,"SI","NO"),IF(COUNTIFS($A$19:$A6604,$A6604,$C$19:$C6604,$C6604,$J$19:$J6604,$J6604,$D$19:$D6604,$D6604)&gt;1,"SI","NO")))</f>
        <v/>
      </c>
      <c r="N6604" s="11">
        <f>IF(COUNTA($A6604:$K6604)=0,"",IF(AND($L6604="SI",$M6604="NO"),IFERROR($H6604,0),0))</f>
        <v/>
      </c>
      <c r="O6604" s="9">
        <f>IF(COUNTA($A6604:$K6604)=0,"",IF($M6604="SI","CUFE o factura duplicada dentro del reporte; no se suma dos veces",IF(IFERROR($H6604,0)&lt;=0,"DIAN reporta valor susceptible 0",IF($L6604="NO",IFERROR(LOOKUP(2,1/((LISTS!$M$2:$M$13&lt;&gt;"")*ISNUMBER(SEARCH(LISTS!$M$2:$M$13,$I6604))),LISTS!$O$2:$O$13),"Medio de pago no elegible o no identificado por DIAN"),"Apta automaticamente por pago electronico y base positiva"))))</f>
        <v/>
      </c>
    </row>
    <row r="6605">
      <c r="A6605" s="9" t="n"/>
      <c r="B6605" s="9" t="n"/>
      <c r="C6605" s="12" t="n"/>
      <c r="D6605" s="11" t="n"/>
      <c r="E6605" s="11" t="n"/>
      <c r="F6605" s="11" t="n"/>
      <c r="G6605" s="11" t="n"/>
      <c r="H6605" s="11" t="n"/>
      <c r="I6605" s="9" t="n"/>
      <c r="J6605" s="9" t="n"/>
      <c r="K6605" s="9" t="n"/>
      <c r="L6605" s="9">
        <f>IF(COUNTA($A6605:$K6605)=0,"",IF(AND(IFERROR($H6605,0)&gt;0,LEN(TRIM($K6605&amp;""))&gt;0,IFERROR(LOOKUP(2,1/((LISTS!$M$2:$M$13&lt;&gt;"")*ISNUMBER(SEARCH(LISTS!$M$2:$M$13,$I6605))),LISTS!$N$2:$N$13),"NO")="SI"),"SI","NO"))</f>
        <v/>
      </c>
      <c r="M6605" s="9">
        <f>IF(COUNTA($A6605:$K6605)=0,"",IF($K6605&lt;&gt;"",IF(COUNTIF($K$19:$K6605,$K6605)&gt;1,"SI","NO"),IF(COUNTIFS($A$19:$A6605,$A6605,$C$19:$C6605,$C6605,$J$19:$J6605,$J6605,$D$19:$D6605,$D6605)&gt;1,"SI","NO")))</f>
        <v/>
      </c>
      <c r="N6605" s="11">
        <f>IF(COUNTA($A6605:$K6605)=0,"",IF(AND($L6605="SI",$M6605="NO"),IFERROR($H6605,0),0))</f>
        <v/>
      </c>
      <c r="O6605" s="9">
        <f>IF(COUNTA($A6605:$K6605)=0,"",IF($M6605="SI","CUFE o factura duplicada dentro del reporte; no se suma dos veces",IF(IFERROR($H6605,0)&lt;=0,"DIAN reporta valor susceptible 0",IF($L6605="NO",IFERROR(LOOKUP(2,1/((LISTS!$M$2:$M$13&lt;&gt;"")*ISNUMBER(SEARCH(LISTS!$M$2:$M$13,$I6605))),LISTS!$O$2:$O$13),"Medio de pago no elegible o no identificado por DIAN"),"Apta automaticamente por pago electronico y base positiva"))))</f>
        <v/>
      </c>
    </row>
    <row r="6606">
      <c r="A6606" s="9" t="n"/>
      <c r="B6606" s="9" t="n"/>
      <c r="C6606" s="12" t="n"/>
      <c r="D6606" s="11" t="n"/>
      <c r="E6606" s="11" t="n"/>
      <c r="F6606" s="11" t="n"/>
      <c r="G6606" s="11" t="n"/>
      <c r="H6606" s="11" t="n"/>
      <c r="I6606" s="9" t="n"/>
      <c r="J6606" s="9" t="n"/>
      <c r="K6606" s="9" t="n"/>
      <c r="L6606" s="9">
        <f>IF(COUNTA($A6606:$K6606)=0,"",IF(AND(IFERROR($H6606,0)&gt;0,LEN(TRIM($K6606&amp;""))&gt;0,IFERROR(LOOKUP(2,1/((LISTS!$M$2:$M$13&lt;&gt;"")*ISNUMBER(SEARCH(LISTS!$M$2:$M$13,$I6606))),LISTS!$N$2:$N$13),"NO")="SI"),"SI","NO"))</f>
        <v/>
      </c>
      <c r="M6606" s="9">
        <f>IF(COUNTA($A6606:$K6606)=0,"",IF($K6606&lt;&gt;"",IF(COUNTIF($K$19:$K6606,$K6606)&gt;1,"SI","NO"),IF(COUNTIFS($A$19:$A6606,$A6606,$C$19:$C6606,$C6606,$J$19:$J6606,$J6606,$D$19:$D6606,$D6606)&gt;1,"SI","NO")))</f>
        <v/>
      </c>
      <c r="N6606" s="11">
        <f>IF(COUNTA($A6606:$K6606)=0,"",IF(AND($L6606="SI",$M6606="NO"),IFERROR($H6606,0),0))</f>
        <v/>
      </c>
      <c r="O6606" s="9">
        <f>IF(COUNTA($A6606:$K6606)=0,"",IF($M6606="SI","CUFE o factura duplicada dentro del reporte; no se suma dos veces",IF(IFERROR($H6606,0)&lt;=0,"DIAN reporta valor susceptible 0",IF($L6606="NO",IFERROR(LOOKUP(2,1/((LISTS!$M$2:$M$13&lt;&gt;"")*ISNUMBER(SEARCH(LISTS!$M$2:$M$13,$I6606))),LISTS!$O$2:$O$13),"Medio de pago no elegible o no identificado por DIAN"),"Apta automaticamente por pago electronico y base positiva"))))</f>
        <v/>
      </c>
    </row>
    <row r="6607">
      <c r="A6607" s="9" t="n"/>
      <c r="B6607" s="9" t="n"/>
      <c r="C6607" s="12" t="n"/>
      <c r="D6607" s="11" t="n"/>
      <c r="E6607" s="11" t="n"/>
      <c r="F6607" s="11" t="n"/>
      <c r="G6607" s="11" t="n"/>
      <c r="H6607" s="11" t="n"/>
      <c r="I6607" s="9" t="n"/>
      <c r="J6607" s="9" t="n"/>
      <c r="K6607" s="9" t="n"/>
      <c r="L6607" s="9">
        <f>IF(COUNTA($A6607:$K6607)=0,"",IF(AND(IFERROR($H6607,0)&gt;0,LEN(TRIM($K6607&amp;""))&gt;0,IFERROR(LOOKUP(2,1/((LISTS!$M$2:$M$13&lt;&gt;"")*ISNUMBER(SEARCH(LISTS!$M$2:$M$13,$I6607))),LISTS!$N$2:$N$13),"NO")="SI"),"SI","NO"))</f>
        <v/>
      </c>
      <c r="M6607" s="9">
        <f>IF(COUNTA($A6607:$K6607)=0,"",IF($K6607&lt;&gt;"",IF(COUNTIF($K$19:$K6607,$K6607)&gt;1,"SI","NO"),IF(COUNTIFS($A$19:$A6607,$A6607,$C$19:$C6607,$C6607,$J$19:$J6607,$J6607,$D$19:$D6607,$D6607)&gt;1,"SI","NO")))</f>
        <v/>
      </c>
      <c r="N6607" s="11">
        <f>IF(COUNTA($A6607:$K6607)=0,"",IF(AND($L6607="SI",$M6607="NO"),IFERROR($H6607,0),0))</f>
        <v/>
      </c>
      <c r="O6607" s="9">
        <f>IF(COUNTA($A6607:$K6607)=0,"",IF($M6607="SI","CUFE o factura duplicada dentro del reporte; no se suma dos veces",IF(IFERROR($H6607,0)&lt;=0,"DIAN reporta valor susceptible 0",IF($L6607="NO",IFERROR(LOOKUP(2,1/((LISTS!$M$2:$M$13&lt;&gt;"")*ISNUMBER(SEARCH(LISTS!$M$2:$M$13,$I6607))),LISTS!$O$2:$O$13),"Medio de pago no elegible o no identificado por DIAN"),"Apta automaticamente por pago electronico y base positiva"))))</f>
        <v/>
      </c>
    </row>
    <row r="6608">
      <c r="A6608" s="9" t="n"/>
      <c r="B6608" s="9" t="n"/>
      <c r="C6608" s="12" t="n"/>
      <c r="D6608" s="11" t="n"/>
      <c r="E6608" s="11" t="n"/>
      <c r="F6608" s="11" t="n"/>
      <c r="G6608" s="11" t="n"/>
      <c r="H6608" s="11" t="n"/>
      <c r="I6608" s="9" t="n"/>
      <c r="J6608" s="9" t="n"/>
      <c r="K6608" s="9" t="n"/>
      <c r="L6608" s="9">
        <f>IF(COUNTA($A6608:$K6608)=0,"",IF(AND(IFERROR($H6608,0)&gt;0,LEN(TRIM($K6608&amp;""))&gt;0,IFERROR(LOOKUP(2,1/((LISTS!$M$2:$M$13&lt;&gt;"")*ISNUMBER(SEARCH(LISTS!$M$2:$M$13,$I6608))),LISTS!$N$2:$N$13),"NO")="SI"),"SI","NO"))</f>
        <v/>
      </c>
      <c r="M6608" s="9">
        <f>IF(COUNTA($A6608:$K6608)=0,"",IF($K6608&lt;&gt;"",IF(COUNTIF($K$19:$K6608,$K6608)&gt;1,"SI","NO"),IF(COUNTIFS($A$19:$A6608,$A6608,$C$19:$C6608,$C6608,$J$19:$J6608,$J6608,$D$19:$D6608,$D6608)&gt;1,"SI","NO")))</f>
        <v/>
      </c>
      <c r="N6608" s="11">
        <f>IF(COUNTA($A6608:$K6608)=0,"",IF(AND($L6608="SI",$M6608="NO"),IFERROR($H6608,0),0))</f>
        <v/>
      </c>
      <c r="O6608" s="9">
        <f>IF(COUNTA($A6608:$K6608)=0,"",IF($M6608="SI","CUFE o factura duplicada dentro del reporte; no se suma dos veces",IF(IFERROR($H6608,0)&lt;=0,"DIAN reporta valor susceptible 0",IF($L6608="NO",IFERROR(LOOKUP(2,1/((LISTS!$M$2:$M$13&lt;&gt;"")*ISNUMBER(SEARCH(LISTS!$M$2:$M$13,$I6608))),LISTS!$O$2:$O$13),"Medio de pago no elegible o no identificado por DIAN"),"Apta automaticamente por pago electronico y base positiva"))))</f>
        <v/>
      </c>
    </row>
    <row r="6609">
      <c r="A6609" s="9" t="n"/>
      <c r="B6609" s="9" t="n"/>
      <c r="C6609" s="12" t="n"/>
      <c r="D6609" s="11" t="n"/>
      <c r="E6609" s="11" t="n"/>
      <c r="F6609" s="11" t="n"/>
      <c r="G6609" s="11" t="n"/>
      <c r="H6609" s="11" t="n"/>
      <c r="I6609" s="9" t="n"/>
      <c r="J6609" s="9" t="n"/>
      <c r="K6609" s="9" t="n"/>
      <c r="L6609" s="9">
        <f>IF(COUNTA($A6609:$K6609)=0,"",IF(AND(IFERROR($H6609,0)&gt;0,LEN(TRIM($K6609&amp;""))&gt;0,IFERROR(LOOKUP(2,1/((LISTS!$M$2:$M$13&lt;&gt;"")*ISNUMBER(SEARCH(LISTS!$M$2:$M$13,$I6609))),LISTS!$N$2:$N$13),"NO")="SI"),"SI","NO"))</f>
        <v/>
      </c>
      <c r="M6609" s="9">
        <f>IF(COUNTA($A6609:$K6609)=0,"",IF($K6609&lt;&gt;"",IF(COUNTIF($K$19:$K6609,$K6609)&gt;1,"SI","NO"),IF(COUNTIFS($A$19:$A6609,$A6609,$C$19:$C6609,$C6609,$J$19:$J6609,$J6609,$D$19:$D6609,$D6609)&gt;1,"SI","NO")))</f>
        <v/>
      </c>
      <c r="N6609" s="11">
        <f>IF(COUNTA($A6609:$K6609)=0,"",IF(AND($L6609="SI",$M6609="NO"),IFERROR($H6609,0),0))</f>
        <v/>
      </c>
      <c r="O6609" s="9">
        <f>IF(COUNTA($A6609:$K6609)=0,"",IF($M6609="SI","CUFE o factura duplicada dentro del reporte; no se suma dos veces",IF(IFERROR($H6609,0)&lt;=0,"DIAN reporta valor susceptible 0",IF($L6609="NO",IFERROR(LOOKUP(2,1/((LISTS!$M$2:$M$13&lt;&gt;"")*ISNUMBER(SEARCH(LISTS!$M$2:$M$13,$I6609))),LISTS!$O$2:$O$13),"Medio de pago no elegible o no identificado por DIAN"),"Apta automaticamente por pago electronico y base positiva"))))</f>
        <v/>
      </c>
    </row>
    <row r="6610">
      <c r="A6610" s="9" t="n"/>
      <c r="B6610" s="9" t="n"/>
      <c r="C6610" s="12" t="n"/>
      <c r="D6610" s="11" t="n"/>
      <c r="E6610" s="11" t="n"/>
      <c r="F6610" s="11" t="n"/>
      <c r="G6610" s="11" t="n"/>
      <c r="H6610" s="11" t="n"/>
      <c r="I6610" s="9" t="n"/>
      <c r="J6610" s="9" t="n"/>
      <c r="K6610" s="9" t="n"/>
      <c r="L6610" s="9">
        <f>IF(COUNTA($A6610:$K6610)=0,"",IF(AND(IFERROR($H6610,0)&gt;0,LEN(TRIM($K6610&amp;""))&gt;0,IFERROR(LOOKUP(2,1/((LISTS!$M$2:$M$13&lt;&gt;"")*ISNUMBER(SEARCH(LISTS!$M$2:$M$13,$I6610))),LISTS!$N$2:$N$13),"NO")="SI"),"SI","NO"))</f>
        <v/>
      </c>
      <c r="M6610" s="9">
        <f>IF(COUNTA($A6610:$K6610)=0,"",IF($K6610&lt;&gt;"",IF(COUNTIF($K$19:$K6610,$K6610)&gt;1,"SI","NO"),IF(COUNTIFS($A$19:$A6610,$A6610,$C$19:$C6610,$C6610,$J$19:$J6610,$J6610,$D$19:$D6610,$D6610)&gt;1,"SI","NO")))</f>
        <v/>
      </c>
      <c r="N6610" s="11">
        <f>IF(COUNTA($A6610:$K6610)=0,"",IF(AND($L6610="SI",$M6610="NO"),IFERROR($H6610,0),0))</f>
        <v/>
      </c>
      <c r="O6610" s="9">
        <f>IF(COUNTA($A6610:$K6610)=0,"",IF($M6610="SI","CUFE o factura duplicada dentro del reporte; no se suma dos veces",IF(IFERROR($H6610,0)&lt;=0,"DIAN reporta valor susceptible 0",IF($L6610="NO",IFERROR(LOOKUP(2,1/((LISTS!$M$2:$M$13&lt;&gt;"")*ISNUMBER(SEARCH(LISTS!$M$2:$M$13,$I6610))),LISTS!$O$2:$O$13),"Medio de pago no elegible o no identificado por DIAN"),"Apta automaticamente por pago electronico y base positiva"))))</f>
        <v/>
      </c>
    </row>
    <row r="6611">
      <c r="A6611" s="9" t="n"/>
      <c r="B6611" s="9" t="n"/>
      <c r="C6611" s="12" t="n"/>
      <c r="D6611" s="11" t="n"/>
      <c r="E6611" s="11" t="n"/>
      <c r="F6611" s="11" t="n"/>
      <c r="G6611" s="11" t="n"/>
      <c r="H6611" s="11" t="n"/>
      <c r="I6611" s="9" t="n"/>
      <c r="J6611" s="9" t="n"/>
      <c r="K6611" s="9" t="n"/>
      <c r="L6611" s="9">
        <f>IF(COUNTA($A6611:$K6611)=0,"",IF(AND(IFERROR($H6611,0)&gt;0,LEN(TRIM($K6611&amp;""))&gt;0,IFERROR(LOOKUP(2,1/((LISTS!$M$2:$M$13&lt;&gt;"")*ISNUMBER(SEARCH(LISTS!$M$2:$M$13,$I6611))),LISTS!$N$2:$N$13),"NO")="SI"),"SI","NO"))</f>
        <v/>
      </c>
      <c r="M6611" s="9">
        <f>IF(COUNTA($A6611:$K6611)=0,"",IF($K6611&lt;&gt;"",IF(COUNTIF($K$19:$K6611,$K6611)&gt;1,"SI","NO"),IF(COUNTIFS($A$19:$A6611,$A6611,$C$19:$C6611,$C6611,$J$19:$J6611,$J6611,$D$19:$D6611,$D6611)&gt;1,"SI","NO")))</f>
        <v/>
      </c>
      <c r="N6611" s="11">
        <f>IF(COUNTA($A6611:$K6611)=0,"",IF(AND($L6611="SI",$M6611="NO"),IFERROR($H6611,0),0))</f>
        <v/>
      </c>
      <c r="O6611" s="9">
        <f>IF(COUNTA($A6611:$K6611)=0,"",IF($M6611="SI","CUFE o factura duplicada dentro del reporte; no se suma dos veces",IF(IFERROR($H6611,0)&lt;=0,"DIAN reporta valor susceptible 0",IF($L6611="NO",IFERROR(LOOKUP(2,1/((LISTS!$M$2:$M$13&lt;&gt;"")*ISNUMBER(SEARCH(LISTS!$M$2:$M$13,$I6611))),LISTS!$O$2:$O$13),"Medio de pago no elegible o no identificado por DIAN"),"Apta automaticamente por pago electronico y base positiva"))))</f>
        <v/>
      </c>
    </row>
    <row r="6612">
      <c r="A6612" s="9" t="n"/>
      <c r="B6612" s="9" t="n"/>
      <c r="C6612" s="12" t="n"/>
      <c r="D6612" s="11" t="n"/>
      <c r="E6612" s="11" t="n"/>
      <c r="F6612" s="11" t="n"/>
      <c r="G6612" s="11" t="n"/>
      <c r="H6612" s="11" t="n"/>
      <c r="I6612" s="9" t="n"/>
      <c r="J6612" s="9" t="n"/>
      <c r="K6612" s="9" t="n"/>
      <c r="L6612" s="9">
        <f>IF(COUNTA($A6612:$K6612)=0,"",IF(AND(IFERROR($H6612,0)&gt;0,LEN(TRIM($K6612&amp;""))&gt;0,IFERROR(LOOKUP(2,1/((LISTS!$M$2:$M$13&lt;&gt;"")*ISNUMBER(SEARCH(LISTS!$M$2:$M$13,$I6612))),LISTS!$N$2:$N$13),"NO")="SI"),"SI","NO"))</f>
        <v/>
      </c>
      <c r="M6612" s="9">
        <f>IF(COUNTA($A6612:$K6612)=0,"",IF($K6612&lt;&gt;"",IF(COUNTIF($K$19:$K6612,$K6612)&gt;1,"SI","NO"),IF(COUNTIFS($A$19:$A6612,$A6612,$C$19:$C6612,$C6612,$J$19:$J6612,$J6612,$D$19:$D6612,$D6612)&gt;1,"SI","NO")))</f>
        <v/>
      </c>
      <c r="N6612" s="11">
        <f>IF(COUNTA($A6612:$K6612)=0,"",IF(AND($L6612="SI",$M6612="NO"),IFERROR($H6612,0),0))</f>
        <v/>
      </c>
      <c r="O6612" s="9">
        <f>IF(COUNTA($A6612:$K6612)=0,"",IF($M6612="SI","CUFE o factura duplicada dentro del reporte; no se suma dos veces",IF(IFERROR($H6612,0)&lt;=0,"DIAN reporta valor susceptible 0",IF($L6612="NO",IFERROR(LOOKUP(2,1/((LISTS!$M$2:$M$13&lt;&gt;"")*ISNUMBER(SEARCH(LISTS!$M$2:$M$13,$I6612))),LISTS!$O$2:$O$13),"Medio de pago no elegible o no identificado por DIAN"),"Apta automaticamente por pago electronico y base positiva"))))</f>
        <v/>
      </c>
    </row>
    <row r="6613">
      <c r="A6613" s="9" t="n"/>
      <c r="B6613" s="9" t="n"/>
      <c r="C6613" s="12" t="n"/>
      <c r="D6613" s="11" t="n"/>
      <c r="E6613" s="11" t="n"/>
      <c r="F6613" s="11" t="n"/>
      <c r="G6613" s="11" t="n"/>
      <c r="H6613" s="11" t="n"/>
      <c r="I6613" s="9" t="n"/>
      <c r="J6613" s="9" t="n"/>
      <c r="K6613" s="9" t="n"/>
      <c r="L6613" s="9">
        <f>IF(COUNTA($A6613:$K6613)=0,"",IF(AND(IFERROR($H6613,0)&gt;0,LEN(TRIM($K6613&amp;""))&gt;0,IFERROR(LOOKUP(2,1/((LISTS!$M$2:$M$13&lt;&gt;"")*ISNUMBER(SEARCH(LISTS!$M$2:$M$13,$I6613))),LISTS!$N$2:$N$13),"NO")="SI"),"SI","NO"))</f>
        <v/>
      </c>
      <c r="M6613" s="9">
        <f>IF(COUNTA($A6613:$K6613)=0,"",IF($K6613&lt;&gt;"",IF(COUNTIF($K$19:$K6613,$K6613)&gt;1,"SI","NO"),IF(COUNTIFS($A$19:$A6613,$A6613,$C$19:$C6613,$C6613,$J$19:$J6613,$J6613,$D$19:$D6613,$D6613)&gt;1,"SI","NO")))</f>
        <v/>
      </c>
      <c r="N6613" s="11">
        <f>IF(COUNTA($A6613:$K6613)=0,"",IF(AND($L6613="SI",$M6613="NO"),IFERROR($H6613,0),0))</f>
        <v/>
      </c>
      <c r="O6613" s="9">
        <f>IF(COUNTA($A6613:$K6613)=0,"",IF($M6613="SI","CUFE o factura duplicada dentro del reporte; no se suma dos veces",IF(IFERROR($H6613,0)&lt;=0,"DIAN reporta valor susceptible 0",IF($L6613="NO",IFERROR(LOOKUP(2,1/((LISTS!$M$2:$M$13&lt;&gt;"")*ISNUMBER(SEARCH(LISTS!$M$2:$M$13,$I6613))),LISTS!$O$2:$O$13),"Medio de pago no elegible o no identificado por DIAN"),"Apta automaticamente por pago electronico y base positiva"))))</f>
        <v/>
      </c>
    </row>
    <row r="6614">
      <c r="A6614" s="9" t="n"/>
      <c r="B6614" s="9" t="n"/>
      <c r="C6614" s="12" t="n"/>
      <c r="D6614" s="11" t="n"/>
      <c r="E6614" s="11" t="n"/>
      <c r="F6614" s="11" t="n"/>
      <c r="G6614" s="11" t="n"/>
      <c r="H6614" s="11" t="n"/>
      <c r="I6614" s="9" t="n"/>
      <c r="J6614" s="9" t="n"/>
      <c r="K6614" s="9" t="n"/>
      <c r="L6614" s="9">
        <f>IF(COUNTA($A6614:$K6614)=0,"",IF(AND(IFERROR($H6614,0)&gt;0,LEN(TRIM($K6614&amp;""))&gt;0,IFERROR(LOOKUP(2,1/((LISTS!$M$2:$M$13&lt;&gt;"")*ISNUMBER(SEARCH(LISTS!$M$2:$M$13,$I6614))),LISTS!$N$2:$N$13),"NO")="SI"),"SI","NO"))</f>
        <v/>
      </c>
      <c r="M6614" s="9">
        <f>IF(COUNTA($A6614:$K6614)=0,"",IF($K6614&lt;&gt;"",IF(COUNTIF($K$19:$K6614,$K6614)&gt;1,"SI","NO"),IF(COUNTIFS($A$19:$A6614,$A6614,$C$19:$C6614,$C6614,$J$19:$J6614,$J6614,$D$19:$D6614,$D6614)&gt;1,"SI","NO")))</f>
        <v/>
      </c>
      <c r="N6614" s="11">
        <f>IF(COUNTA($A6614:$K6614)=0,"",IF(AND($L6614="SI",$M6614="NO"),IFERROR($H6614,0),0))</f>
        <v/>
      </c>
      <c r="O6614" s="9">
        <f>IF(COUNTA($A6614:$K6614)=0,"",IF($M6614="SI","CUFE o factura duplicada dentro del reporte; no se suma dos veces",IF(IFERROR($H6614,0)&lt;=0,"DIAN reporta valor susceptible 0",IF($L6614="NO",IFERROR(LOOKUP(2,1/((LISTS!$M$2:$M$13&lt;&gt;"")*ISNUMBER(SEARCH(LISTS!$M$2:$M$13,$I6614))),LISTS!$O$2:$O$13),"Medio de pago no elegible o no identificado por DIAN"),"Apta automaticamente por pago electronico y base positiva"))))</f>
        <v/>
      </c>
    </row>
    <row r="6615">
      <c r="A6615" s="9" t="n"/>
      <c r="B6615" s="9" t="n"/>
      <c r="C6615" s="12" t="n"/>
      <c r="D6615" s="11" t="n"/>
      <c r="E6615" s="11" t="n"/>
      <c r="F6615" s="11" t="n"/>
      <c r="G6615" s="11" t="n"/>
      <c r="H6615" s="11" t="n"/>
      <c r="I6615" s="9" t="n"/>
      <c r="J6615" s="9" t="n"/>
      <c r="K6615" s="9" t="n"/>
      <c r="L6615" s="9">
        <f>IF(COUNTA($A6615:$K6615)=0,"",IF(AND(IFERROR($H6615,0)&gt;0,LEN(TRIM($K6615&amp;""))&gt;0,IFERROR(LOOKUP(2,1/((LISTS!$M$2:$M$13&lt;&gt;"")*ISNUMBER(SEARCH(LISTS!$M$2:$M$13,$I6615))),LISTS!$N$2:$N$13),"NO")="SI"),"SI","NO"))</f>
        <v/>
      </c>
      <c r="M6615" s="9">
        <f>IF(COUNTA($A6615:$K6615)=0,"",IF($K6615&lt;&gt;"",IF(COUNTIF($K$19:$K6615,$K6615)&gt;1,"SI","NO"),IF(COUNTIFS($A$19:$A6615,$A6615,$C$19:$C6615,$C6615,$J$19:$J6615,$J6615,$D$19:$D6615,$D6615)&gt;1,"SI","NO")))</f>
        <v/>
      </c>
      <c r="N6615" s="11">
        <f>IF(COUNTA($A6615:$K6615)=0,"",IF(AND($L6615="SI",$M6615="NO"),IFERROR($H6615,0),0))</f>
        <v/>
      </c>
      <c r="O6615" s="9">
        <f>IF(COUNTA($A6615:$K6615)=0,"",IF($M6615="SI","CUFE o factura duplicada dentro del reporte; no se suma dos veces",IF(IFERROR($H6615,0)&lt;=0,"DIAN reporta valor susceptible 0",IF($L6615="NO",IFERROR(LOOKUP(2,1/((LISTS!$M$2:$M$13&lt;&gt;"")*ISNUMBER(SEARCH(LISTS!$M$2:$M$13,$I6615))),LISTS!$O$2:$O$13),"Medio de pago no elegible o no identificado por DIAN"),"Apta automaticamente por pago electronico y base positiva"))))</f>
        <v/>
      </c>
    </row>
    <row r="6616">
      <c r="A6616" s="9" t="n"/>
      <c r="B6616" s="9" t="n"/>
      <c r="C6616" s="12" t="n"/>
      <c r="D6616" s="11" t="n"/>
      <c r="E6616" s="11" t="n"/>
      <c r="F6616" s="11" t="n"/>
      <c r="G6616" s="11" t="n"/>
      <c r="H6616" s="11" t="n"/>
      <c r="I6616" s="9" t="n"/>
      <c r="J6616" s="9" t="n"/>
      <c r="K6616" s="9" t="n"/>
      <c r="L6616" s="9">
        <f>IF(COUNTA($A6616:$K6616)=0,"",IF(AND(IFERROR($H6616,0)&gt;0,LEN(TRIM($K6616&amp;""))&gt;0,IFERROR(LOOKUP(2,1/((LISTS!$M$2:$M$13&lt;&gt;"")*ISNUMBER(SEARCH(LISTS!$M$2:$M$13,$I6616))),LISTS!$N$2:$N$13),"NO")="SI"),"SI","NO"))</f>
        <v/>
      </c>
      <c r="M6616" s="9">
        <f>IF(COUNTA($A6616:$K6616)=0,"",IF($K6616&lt;&gt;"",IF(COUNTIF($K$19:$K6616,$K6616)&gt;1,"SI","NO"),IF(COUNTIFS($A$19:$A6616,$A6616,$C$19:$C6616,$C6616,$J$19:$J6616,$J6616,$D$19:$D6616,$D6616)&gt;1,"SI","NO")))</f>
        <v/>
      </c>
      <c r="N6616" s="11">
        <f>IF(COUNTA($A6616:$K6616)=0,"",IF(AND($L6616="SI",$M6616="NO"),IFERROR($H6616,0),0))</f>
        <v/>
      </c>
      <c r="O6616" s="9">
        <f>IF(COUNTA($A6616:$K6616)=0,"",IF($M6616="SI","CUFE o factura duplicada dentro del reporte; no se suma dos veces",IF(IFERROR($H6616,0)&lt;=0,"DIAN reporta valor susceptible 0",IF($L6616="NO",IFERROR(LOOKUP(2,1/((LISTS!$M$2:$M$13&lt;&gt;"")*ISNUMBER(SEARCH(LISTS!$M$2:$M$13,$I6616))),LISTS!$O$2:$O$13),"Medio de pago no elegible o no identificado por DIAN"),"Apta automaticamente por pago electronico y base positiva"))))</f>
        <v/>
      </c>
    </row>
    <row r="6617">
      <c r="A6617" s="9" t="n"/>
      <c r="B6617" s="9" t="n"/>
      <c r="C6617" s="12" t="n"/>
      <c r="D6617" s="11" t="n"/>
      <c r="E6617" s="11" t="n"/>
      <c r="F6617" s="11" t="n"/>
      <c r="G6617" s="11" t="n"/>
      <c r="H6617" s="11" t="n"/>
      <c r="I6617" s="9" t="n"/>
      <c r="J6617" s="9" t="n"/>
      <c r="K6617" s="9" t="n"/>
      <c r="L6617" s="9">
        <f>IF(COUNTA($A6617:$K6617)=0,"",IF(AND(IFERROR($H6617,0)&gt;0,LEN(TRIM($K6617&amp;""))&gt;0,IFERROR(LOOKUP(2,1/((LISTS!$M$2:$M$13&lt;&gt;"")*ISNUMBER(SEARCH(LISTS!$M$2:$M$13,$I6617))),LISTS!$N$2:$N$13),"NO")="SI"),"SI","NO"))</f>
        <v/>
      </c>
      <c r="M6617" s="9">
        <f>IF(COUNTA($A6617:$K6617)=0,"",IF($K6617&lt;&gt;"",IF(COUNTIF($K$19:$K6617,$K6617)&gt;1,"SI","NO"),IF(COUNTIFS($A$19:$A6617,$A6617,$C$19:$C6617,$C6617,$J$19:$J6617,$J6617,$D$19:$D6617,$D6617)&gt;1,"SI","NO")))</f>
        <v/>
      </c>
      <c r="N6617" s="11">
        <f>IF(COUNTA($A6617:$K6617)=0,"",IF(AND($L6617="SI",$M6617="NO"),IFERROR($H6617,0),0))</f>
        <v/>
      </c>
      <c r="O6617" s="9">
        <f>IF(COUNTA($A6617:$K6617)=0,"",IF($M6617="SI","CUFE o factura duplicada dentro del reporte; no se suma dos veces",IF(IFERROR($H6617,0)&lt;=0,"DIAN reporta valor susceptible 0",IF($L6617="NO",IFERROR(LOOKUP(2,1/((LISTS!$M$2:$M$13&lt;&gt;"")*ISNUMBER(SEARCH(LISTS!$M$2:$M$13,$I6617))),LISTS!$O$2:$O$13),"Medio de pago no elegible o no identificado por DIAN"),"Apta automaticamente por pago electronico y base positiva"))))</f>
        <v/>
      </c>
    </row>
    <row r="6618">
      <c r="A6618" s="9" t="n"/>
      <c r="B6618" s="9" t="n"/>
      <c r="C6618" s="12" t="n"/>
      <c r="D6618" s="11" t="n"/>
      <c r="E6618" s="11" t="n"/>
      <c r="F6618" s="11" t="n"/>
      <c r="G6618" s="11" t="n"/>
      <c r="H6618" s="11" t="n"/>
      <c r="I6618" s="9" t="n"/>
      <c r="J6618" s="9" t="n"/>
      <c r="K6618" s="9" t="n"/>
      <c r="L6618" s="9">
        <f>IF(COUNTA($A6618:$K6618)=0,"",IF(AND(IFERROR($H6618,0)&gt;0,LEN(TRIM($K6618&amp;""))&gt;0,IFERROR(LOOKUP(2,1/((LISTS!$M$2:$M$13&lt;&gt;"")*ISNUMBER(SEARCH(LISTS!$M$2:$M$13,$I6618))),LISTS!$N$2:$N$13),"NO")="SI"),"SI","NO"))</f>
        <v/>
      </c>
      <c r="M6618" s="9">
        <f>IF(COUNTA($A6618:$K6618)=0,"",IF($K6618&lt;&gt;"",IF(COUNTIF($K$19:$K6618,$K6618)&gt;1,"SI","NO"),IF(COUNTIFS($A$19:$A6618,$A6618,$C$19:$C6618,$C6618,$J$19:$J6618,$J6618,$D$19:$D6618,$D6618)&gt;1,"SI","NO")))</f>
        <v/>
      </c>
      <c r="N6618" s="11">
        <f>IF(COUNTA($A6618:$K6618)=0,"",IF(AND($L6618="SI",$M6618="NO"),IFERROR($H6618,0),0))</f>
        <v/>
      </c>
      <c r="O6618" s="9">
        <f>IF(COUNTA($A6618:$K6618)=0,"",IF($M6618="SI","CUFE o factura duplicada dentro del reporte; no se suma dos veces",IF(IFERROR($H6618,0)&lt;=0,"DIAN reporta valor susceptible 0",IF($L6618="NO",IFERROR(LOOKUP(2,1/((LISTS!$M$2:$M$13&lt;&gt;"")*ISNUMBER(SEARCH(LISTS!$M$2:$M$13,$I6618))),LISTS!$O$2:$O$13),"Medio de pago no elegible o no identificado por DIAN"),"Apta automaticamente por pago electronico y base positiva"))))</f>
        <v/>
      </c>
    </row>
    <row r="6619">
      <c r="A6619" s="9" t="n"/>
      <c r="B6619" s="9" t="n"/>
      <c r="C6619" s="12" t="n"/>
      <c r="D6619" s="11" t="n"/>
      <c r="E6619" s="11" t="n"/>
      <c r="F6619" s="11" t="n"/>
      <c r="G6619" s="11" t="n"/>
      <c r="H6619" s="11" t="n"/>
      <c r="I6619" s="9" t="n"/>
      <c r="J6619" s="9" t="n"/>
      <c r="K6619" s="9" t="n"/>
      <c r="L6619" s="9">
        <f>IF(COUNTA($A6619:$K6619)=0,"",IF(AND(IFERROR($H6619,0)&gt;0,LEN(TRIM($K6619&amp;""))&gt;0,IFERROR(LOOKUP(2,1/((LISTS!$M$2:$M$13&lt;&gt;"")*ISNUMBER(SEARCH(LISTS!$M$2:$M$13,$I6619))),LISTS!$N$2:$N$13),"NO")="SI"),"SI","NO"))</f>
        <v/>
      </c>
      <c r="M6619" s="9">
        <f>IF(COUNTA($A6619:$K6619)=0,"",IF($K6619&lt;&gt;"",IF(COUNTIF($K$19:$K6619,$K6619)&gt;1,"SI","NO"),IF(COUNTIFS($A$19:$A6619,$A6619,$C$19:$C6619,$C6619,$J$19:$J6619,$J6619,$D$19:$D6619,$D6619)&gt;1,"SI","NO")))</f>
        <v/>
      </c>
      <c r="N6619" s="11">
        <f>IF(COUNTA($A6619:$K6619)=0,"",IF(AND($L6619="SI",$M6619="NO"),IFERROR($H6619,0),0))</f>
        <v/>
      </c>
      <c r="O6619" s="9">
        <f>IF(COUNTA($A6619:$K6619)=0,"",IF($M6619="SI","CUFE o factura duplicada dentro del reporte; no se suma dos veces",IF(IFERROR($H6619,0)&lt;=0,"DIAN reporta valor susceptible 0",IF($L6619="NO",IFERROR(LOOKUP(2,1/((LISTS!$M$2:$M$13&lt;&gt;"")*ISNUMBER(SEARCH(LISTS!$M$2:$M$13,$I6619))),LISTS!$O$2:$O$13),"Medio de pago no elegible o no identificado por DIAN"),"Apta automaticamente por pago electronico y base positiva"))))</f>
        <v/>
      </c>
    </row>
    <row r="6620">
      <c r="A6620" s="9" t="n"/>
      <c r="B6620" s="9" t="n"/>
      <c r="C6620" s="12" t="n"/>
      <c r="D6620" s="11" t="n"/>
      <c r="E6620" s="11" t="n"/>
      <c r="F6620" s="11" t="n"/>
      <c r="G6620" s="11" t="n"/>
      <c r="H6620" s="11" t="n"/>
      <c r="I6620" s="9" t="n"/>
      <c r="J6620" s="9" t="n"/>
      <c r="K6620" s="9" t="n"/>
      <c r="L6620" s="9">
        <f>IF(COUNTA($A6620:$K6620)=0,"",IF(AND(IFERROR($H6620,0)&gt;0,LEN(TRIM($K6620&amp;""))&gt;0,IFERROR(LOOKUP(2,1/((LISTS!$M$2:$M$13&lt;&gt;"")*ISNUMBER(SEARCH(LISTS!$M$2:$M$13,$I6620))),LISTS!$N$2:$N$13),"NO")="SI"),"SI","NO"))</f>
        <v/>
      </c>
      <c r="M6620" s="9">
        <f>IF(COUNTA($A6620:$K6620)=0,"",IF($K6620&lt;&gt;"",IF(COUNTIF($K$19:$K6620,$K6620)&gt;1,"SI","NO"),IF(COUNTIFS($A$19:$A6620,$A6620,$C$19:$C6620,$C6620,$J$19:$J6620,$J6620,$D$19:$D6620,$D6620)&gt;1,"SI","NO")))</f>
        <v/>
      </c>
      <c r="N6620" s="11">
        <f>IF(COUNTA($A6620:$K6620)=0,"",IF(AND($L6620="SI",$M6620="NO"),IFERROR($H6620,0),0))</f>
        <v/>
      </c>
      <c r="O6620" s="9">
        <f>IF(COUNTA($A6620:$K6620)=0,"",IF($M6620="SI","CUFE o factura duplicada dentro del reporte; no se suma dos veces",IF(IFERROR($H6620,0)&lt;=0,"DIAN reporta valor susceptible 0",IF($L6620="NO",IFERROR(LOOKUP(2,1/((LISTS!$M$2:$M$13&lt;&gt;"")*ISNUMBER(SEARCH(LISTS!$M$2:$M$13,$I6620))),LISTS!$O$2:$O$13),"Medio de pago no elegible o no identificado por DIAN"),"Apta automaticamente por pago electronico y base positiva"))))</f>
        <v/>
      </c>
    </row>
    <row r="6621">
      <c r="A6621" s="9" t="n"/>
      <c r="B6621" s="9" t="n"/>
      <c r="C6621" s="12" t="n"/>
      <c r="D6621" s="11" t="n"/>
      <c r="E6621" s="11" t="n"/>
      <c r="F6621" s="11" t="n"/>
      <c r="G6621" s="11" t="n"/>
      <c r="H6621" s="11" t="n"/>
      <c r="I6621" s="9" t="n"/>
      <c r="J6621" s="9" t="n"/>
      <c r="K6621" s="9" t="n"/>
      <c r="L6621" s="9">
        <f>IF(COUNTA($A6621:$K6621)=0,"",IF(AND(IFERROR($H6621,0)&gt;0,LEN(TRIM($K6621&amp;""))&gt;0,IFERROR(LOOKUP(2,1/((LISTS!$M$2:$M$13&lt;&gt;"")*ISNUMBER(SEARCH(LISTS!$M$2:$M$13,$I6621))),LISTS!$N$2:$N$13),"NO")="SI"),"SI","NO"))</f>
        <v/>
      </c>
      <c r="M6621" s="9">
        <f>IF(COUNTA($A6621:$K6621)=0,"",IF($K6621&lt;&gt;"",IF(COUNTIF($K$19:$K6621,$K6621)&gt;1,"SI","NO"),IF(COUNTIFS($A$19:$A6621,$A6621,$C$19:$C6621,$C6621,$J$19:$J6621,$J6621,$D$19:$D6621,$D6621)&gt;1,"SI","NO")))</f>
        <v/>
      </c>
      <c r="N6621" s="11">
        <f>IF(COUNTA($A6621:$K6621)=0,"",IF(AND($L6621="SI",$M6621="NO"),IFERROR($H6621,0),0))</f>
        <v/>
      </c>
      <c r="O6621" s="9">
        <f>IF(COUNTA($A6621:$K6621)=0,"",IF($M6621="SI","CUFE o factura duplicada dentro del reporte; no se suma dos veces",IF(IFERROR($H6621,0)&lt;=0,"DIAN reporta valor susceptible 0",IF($L6621="NO",IFERROR(LOOKUP(2,1/((LISTS!$M$2:$M$13&lt;&gt;"")*ISNUMBER(SEARCH(LISTS!$M$2:$M$13,$I6621))),LISTS!$O$2:$O$13),"Medio de pago no elegible o no identificado por DIAN"),"Apta automaticamente por pago electronico y base positiva"))))</f>
        <v/>
      </c>
    </row>
    <row r="6622">
      <c r="A6622" s="9" t="n"/>
      <c r="B6622" s="9" t="n"/>
      <c r="C6622" s="12" t="n"/>
      <c r="D6622" s="11" t="n"/>
      <c r="E6622" s="11" t="n"/>
      <c r="F6622" s="11" t="n"/>
      <c r="G6622" s="11" t="n"/>
      <c r="H6622" s="11" t="n"/>
      <c r="I6622" s="9" t="n"/>
      <c r="J6622" s="9" t="n"/>
      <c r="K6622" s="9" t="n"/>
      <c r="L6622" s="9">
        <f>IF(COUNTA($A6622:$K6622)=0,"",IF(AND(IFERROR($H6622,0)&gt;0,LEN(TRIM($K6622&amp;""))&gt;0,IFERROR(LOOKUP(2,1/((LISTS!$M$2:$M$13&lt;&gt;"")*ISNUMBER(SEARCH(LISTS!$M$2:$M$13,$I6622))),LISTS!$N$2:$N$13),"NO")="SI"),"SI","NO"))</f>
        <v/>
      </c>
      <c r="M6622" s="9">
        <f>IF(COUNTA($A6622:$K6622)=0,"",IF($K6622&lt;&gt;"",IF(COUNTIF($K$19:$K6622,$K6622)&gt;1,"SI","NO"),IF(COUNTIFS($A$19:$A6622,$A6622,$C$19:$C6622,$C6622,$J$19:$J6622,$J6622,$D$19:$D6622,$D6622)&gt;1,"SI","NO")))</f>
        <v/>
      </c>
      <c r="N6622" s="11">
        <f>IF(COUNTA($A6622:$K6622)=0,"",IF(AND($L6622="SI",$M6622="NO"),IFERROR($H6622,0),0))</f>
        <v/>
      </c>
      <c r="O6622" s="9">
        <f>IF(COUNTA($A6622:$K6622)=0,"",IF($M6622="SI","CUFE o factura duplicada dentro del reporte; no se suma dos veces",IF(IFERROR($H6622,0)&lt;=0,"DIAN reporta valor susceptible 0",IF($L6622="NO",IFERROR(LOOKUP(2,1/((LISTS!$M$2:$M$13&lt;&gt;"")*ISNUMBER(SEARCH(LISTS!$M$2:$M$13,$I6622))),LISTS!$O$2:$O$13),"Medio de pago no elegible o no identificado por DIAN"),"Apta automaticamente por pago electronico y base positiva"))))</f>
        <v/>
      </c>
    </row>
    <row r="6623">
      <c r="A6623" s="9" t="n"/>
      <c r="B6623" s="9" t="n"/>
      <c r="C6623" s="12" t="n"/>
      <c r="D6623" s="11" t="n"/>
      <c r="E6623" s="11" t="n"/>
      <c r="F6623" s="11" t="n"/>
      <c r="G6623" s="11" t="n"/>
      <c r="H6623" s="11" t="n"/>
      <c r="I6623" s="9" t="n"/>
      <c r="J6623" s="9" t="n"/>
      <c r="K6623" s="9" t="n"/>
      <c r="L6623" s="9">
        <f>IF(COUNTA($A6623:$K6623)=0,"",IF(AND(IFERROR($H6623,0)&gt;0,LEN(TRIM($K6623&amp;""))&gt;0,IFERROR(LOOKUP(2,1/((LISTS!$M$2:$M$13&lt;&gt;"")*ISNUMBER(SEARCH(LISTS!$M$2:$M$13,$I6623))),LISTS!$N$2:$N$13),"NO")="SI"),"SI","NO"))</f>
        <v/>
      </c>
      <c r="M6623" s="9">
        <f>IF(COUNTA($A6623:$K6623)=0,"",IF($K6623&lt;&gt;"",IF(COUNTIF($K$19:$K6623,$K6623)&gt;1,"SI","NO"),IF(COUNTIFS($A$19:$A6623,$A6623,$C$19:$C6623,$C6623,$J$19:$J6623,$J6623,$D$19:$D6623,$D6623)&gt;1,"SI","NO")))</f>
        <v/>
      </c>
      <c r="N6623" s="11">
        <f>IF(COUNTA($A6623:$K6623)=0,"",IF(AND($L6623="SI",$M6623="NO"),IFERROR($H6623,0),0))</f>
        <v/>
      </c>
      <c r="O6623" s="9">
        <f>IF(COUNTA($A6623:$K6623)=0,"",IF($M6623="SI","CUFE o factura duplicada dentro del reporte; no se suma dos veces",IF(IFERROR($H6623,0)&lt;=0,"DIAN reporta valor susceptible 0",IF($L6623="NO",IFERROR(LOOKUP(2,1/((LISTS!$M$2:$M$13&lt;&gt;"")*ISNUMBER(SEARCH(LISTS!$M$2:$M$13,$I6623))),LISTS!$O$2:$O$13),"Medio de pago no elegible o no identificado por DIAN"),"Apta automaticamente por pago electronico y base positiva"))))</f>
        <v/>
      </c>
    </row>
    <row r="6624">
      <c r="A6624" s="9" t="n"/>
      <c r="B6624" s="9" t="n"/>
      <c r="C6624" s="12" t="n"/>
      <c r="D6624" s="11" t="n"/>
      <c r="E6624" s="11" t="n"/>
      <c r="F6624" s="11" t="n"/>
      <c r="G6624" s="11" t="n"/>
      <c r="H6624" s="11" t="n"/>
      <c r="I6624" s="9" t="n"/>
      <c r="J6624" s="9" t="n"/>
      <c r="K6624" s="9" t="n"/>
      <c r="L6624" s="9">
        <f>IF(COUNTA($A6624:$K6624)=0,"",IF(AND(IFERROR($H6624,0)&gt;0,LEN(TRIM($K6624&amp;""))&gt;0,IFERROR(LOOKUP(2,1/((LISTS!$M$2:$M$13&lt;&gt;"")*ISNUMBER(SEARCH(LISTS!$M$2:$M$13,$I6624))),LISTS!$N$2:$N$13),"NO")="SI"),"SI","NO"))</f>
        <v/>
      </c>
      <c r="M6624" s="9">
        <f>IF(COUNTA($A6624:$K6624)=0,"",IF($K6624&lt;&gt;"",IF(COUNTIF($K$19:$K6624,$K6624)&gt;1,"SI","NO"),IF(COUNTIFS($A$19:$A6624,$A6624,$C$19:$C6624,$C6624,$J$19:$J6624,$J6624,$D$19:$D6624,$D6624)&gt;1,"SI","NO")))</f>
        <v/>
      </c>
      <c r="N6624" s="11">
        <f>IF(COUNTA($A6624:$K6624)=0,"",IF(AND($L6624="SI",$M6624="NO"),IFERROR($H6624,0),0))</f>
        <v/>
      </c>
      <c r="O6624" s="9">
        <f>IF(COUNTA($A6624:$K6624)=0,"",IF($M6624="SI","CUFE o factura duplicada dentro del reporte; no se suma dos veces",IF(IFERROR($H6624,0)&lt;=0,"DIAN reporta valor susceptible 0",IF($L6624="NO",IFERROR(LOOKUP(2,1/((LISTS!$M$2:$M$13&lt;&gt;"")*ISNUMBER(SEARCH(LISTS!$M$2:$M$13,$I6624))),LISTS!$O$2:$O$13),"Medio de pago no elegible o no identificado por DIAN"),"Apta automaticamente por pago electronico y base positiva"))))</f>
        <v/>
      </c>
    </row>
    <row r="6625">
      <c r="A6625" s="9" t="n"/>
      <c r="B6625" s="9" t="n"/>
      <c r="C6625" s="12" t="n"/>
      <c r="D6625" s="11" t="n"/>
      <c r="E6625" s="11" t="n"/>
      <c r="F6625" s="11" t="n"/>
      <c r="G6625" s="11" t="n"/>
      <c r="H6625" s="11" t="n"/>
      <c r="I6625" s="9" t="n"/>
      <c r="J6625" s="9" t="n"/>
      <c r="K6625" s="9" t="n"/>
      <c r="L6625" s="9">
        <f>IF(COUNTA($A6625:$K6625)=0,"",IF(AND(IFERROR($H6625,0)&gt;0,LEN(TRIM($K6625&amp;""))&gt;0,IFERROR(LOOKUP(2,1/((LISTS!$M$2:$M$13&lt;&gt;"")*ISNUMBER(SEARCH(LISTS!$M$2:$M$13,$I6625))),LISTS!$N$2:$N$13),"NO")="SI"),"SI","NO"))</f>
        <v/>
      </c>
      <c r="M6625" s="9">
        <f>IF(COUNTA($A6625:$K6625)=0,"",IF($K6625&lt;&gt;"",IF(COUNTIF($K$19:$K6625,$K6625)&gt;1,"SI","NO"),IF(COUNTIFS($A$19:$A6625,$A6625,$C$19:$C6625,$C6625,$J$19:$J6625,$J6625,$D$19:$D6625,$D6625)&gt;1,"SI","NO")))</f>
        <v/>
      </c>
      <c r="N6625" s="11">
        <f>IF(COUNTA($A6625:$K6625)=0,"",IF(AND($L6625="SI",$M6625="NO"),IFERROR($H6625,0),0))</f>
        <v/>
      </c>
      <c r="O6625" s="9">
        <f>IF(COUNTA($A6625:$K6625)=0,"",IF($M6625="SI","CUFE o factura duplicada dentro del reporte; no se suma dos veces",IF(IFERROR($H6625,0)&lt;=0,"DIAN reporta valor susceptible 0",IF($L6625="NO",IFERROR(LOOKUP(2,1/((LISTS!$M$2:$M$13&lt;&gt;"")*ISNUMBER(SEARCH(LISTS!$M$2:$M$13,$I6625))),LISTS!$O$2:$O$13),"Medio de pago no elegible o no identificado por DIAN"),"Apta automaticamente por pago electronico y base positiva"))))</f>
        <v/>
      </c>
    </row>
    <row r="6626">
      <c r="A6626" s="9" t="n"/>
      <c r="B6626" s="9" t="n"/>
      <c r="C6626" s="12" t="n"/>
      <c r="D6626" s="11" t="n"/>
      <c r="E6626" s="11" t="n"/>
      <c r="F6626" s="11" t="n"/>
      <c r="G6626" s="11" t="n"/>
      <c r="H6626" s="11" t="n"/>
      <c r="I6626" s="9" t="n"/>
      <c r="J6626" s="9" t="n"/>
      <c r="K6626" s="9" t="n"/>
      <c r="L6626" s="9">
        <f>IF(COUNTA($A6626:$K6626)=0,"",IF(AND(IFERROR($H6626,0)&gt;0,LEN(TRIM($K6626&amp;""))&gt;0,IFERROR(LOOKUP(2,1/((LISTS!$M$2:$M$13&lt;&gt;"")*ISNUMBER(SEARCH(LISTS!$M$2:$M$13,$I6626))),LISTS!$N$2:$N$13),"NO")="SI"),"SI","NO"))</f>
        <v/>
      </c>
      <c r="M6626" s="9">
        <f>IF(COUNTA($A6626:$K6626)=0,"",IF($K6626&lt;&gt;"",IF(COUNTIF($K$19:$K6626,$K6626)&gt;1,"SI","NO"),IF(COUNTIFS($A$19:$A6626,$A6626,$C$19:$C6626,$C6626,$J$19:$J6626,$J6626,$D$19:$D6626,$D6626)&gt;1,"SI","NO")))</f>
        <v/>
      </c>
      <c r="N6626" s="11">
        <f>IF(COUNTA($A6626:$K6626)=0,"",IF(AND($L6626="SI",$M6626="NO"),IFERROR($H6626,0),0))</f>
        <v/>
      </c>
      <c r="O6626" s="9">
        <f>IF(COUNTA($A6626:$K6626)=0,"",IF($M6626="SI","CUFE o factura duplicada dentro del reporte; no se suma dos veces",IF(IFERROR($H6626,0)&lt;=0,"DIAN reporta valor susceptible 0",IF($L6626="NO",IFERROR(LOOKUP(2,1/((LISTS!$M$2:$M$13&lt;&gt;"")*ISNUMBER(SEARCH(LISTS!$M$2:$M$13,$I6626))),LISTS!$O$2:$O$13),"Medio de pago no elegible o no identificado por DIAN"),"Apta automaticamente por pago electronico y base positiva"))))</f>
        <v/>
      </c>
    </row>
    <row r="6627">
      <c r="A6627" s="9" t="n"/>
      <c r="B6627" s="9" t="n"/>
      <c r="C6627" s="12" t="n"/>
      <c r="D6627" s="11" t="n"/>
      <c r="E6627" s="11" t="n"/>
      <c r="F6627" s="11" t="n"/>
      <c r="G6627" s="11" t="n"/>
      <c r="H6627" s="11" t="n"/>
      <c r="I6627" s="9" t="n"/>
      <c r="J6627" s="9" t="n"/>
      <c r="K6627" s="9" t="n"/>
      <c r="L6627" s="9">
        <f>IF(COUNTA($A6627:$K6627)=0,"",IF(AND(IFERROR($H6627,0)&gt;0,LEN(TRIM($K6627&amp;""))&gt;0,IFERROR(LOOKUP(2,1/((LISTS!$M$2:$M$13&lt;&gt;"")*ISNUMBER(SEARCH(LISTS!$M$2:$M$13,$I6627))),LISTS!$N$2:$N$13),"NO")="SI"),"SI","NO"))</f>
        <v/>
      </c>
      <c r="M6627" s="9">
        <f>IF(COUNTA($A6627:$K6627)=0,"",IF($K6627&lt;&gt;"",IF(COUNTIF($K$19:$K6627,$K6627)&gt;1,"SI","NO"),IF(COUNTIFS($A$19:$A6627,$A6627,$C$19:$C6627,$C6627,$J$19:$J6627,$J6627,$D$19:$D6627,$D6627)&gt;1,"SI","NO")))</f>
        <v/>
      </c>
      <c r="N6627" s="11">
        <f>IF(COUNTA($A6627:$K6627)=0,"",IF(AND($L6627="SI",$M6627="NO"),IFERROR($H6627,0),0))</f>
        <v/>
      </c>
      <c r="O6627" s="9">
        <f>IF(COUNTA($A6627:$K6627)=0,"",IF($M6627="SI","CUFE o factura duplicada dentro del reporte; no se suma dos veces",IF(IFERROR($H6627,0)&lt;=0,"DIAN reporta valor susceptible 0",IF($L6627="NO",IFERROR(LOOKUP(2,1/((LISTS!$M$2:$M$13&lt;&gt;"")*ISNUMBER(SEARCH(LISTS!$M$2:$M$13,$I6627))),LISTS!$O$2:$O$13),"Medio de pago no elegible o no identificado por DIAN"),"Apta automaticamente por pago electronico y base positiva"))))</f>
        <v/>
      </c>
    </row>
    <row r="6628">
      <c r="A6628" s="9" t="n"/>
      <c r="B6628" s="9" t="n"/>
      <c r="C6628" s="12" t="n"/>
      <c r="D6628" s="11" t="n"/>
      <c r="E6628" s="11" t="n"/>
      <c r="F6628" s="11" t="n"/>
      <c r="G6628" s="11" t="n"/>
      <c r="H6628" s="11" t="n"/>
      <c r="I6628" s="9" t="n"/>
      <c r="J6628" s="9" t="n"/>
      <c r="K6628" s="9" t="n"/>
      <c r="L6628" s="9">
        <f>IF(COUNTA($A6628:$K6628)=0,"",IF(AND(IFERROR($H6628,0)&gt;0,LEN(TRIM($K6628&amp;""))&gt;0,IFERROR(LOOKUP(2,1/((LISTS!$M$2:$M$13&lt;&gt;"")*ISNUMBER(SEARCH(LISTS!$M$2:$M$13,$I6628))),LISTS!$N$2:$N$13),"NO")="SI"),"SI","NO"))</f>
        <v/>
      </c>
      <c r="M6628" s="9">
        <f>IF(COUNTA($A6628:$K6628)=0,"",IF($K6628&lt;&gt;"",IF(COUNTIF($K$19:$K6628,$K6628)&gt;1,"SI","NO"),IF(COUNTIFS($A$19:$A6628,$A6628,$C$19:$C6628,$C6628,$J$19:$J6628,$J6628,$D$19:$D6628,$D6628)&gt;1,"SI","NO")))</f>
        <v/>
      </c>
      <c r="N6628" s="11">
        <f>IF(COUNTA($A6628:$K6628)=0,"",IF(AND($L6628="SI",$M6628="NO"),IFERROR($H6628,0),0))</f>
        <v/>
      </c>
      <c r="O6628" s="9">
        <f>IF(COUNTA($A6628:$K6628)=0,"",IF($M6628="SI","CUFE o factura duplicada dentro del reporte; no se suma dos veces",IF(IFERROR($H6628,0)&lt;=0,"DIAN reporta valor susceptible 0",IF($L6628="NO",IFERROR(LOOKUP(2,1/((LISTS!$M$2:$M$13&lt;&gt;"")*ISNUMBER(SEARCH(LISTS!$M$2:$M$13,$I6628))),LISTS!$O$2:$O$13),"Medio de pago no elegible o no identificado por DIAN"),"Apta automaticamente por pago electronico y base positiva"))))</f>
        <v/>
      </c>
    </row>
    <row r="6629">
      <c r="A6629" s="9" t="n"/>
      <c r="B6629" s="9" t="n"/>
      <c r="C6629" s="12" t="n"/>
      <c r="D6629" s="11" t="n"/>
      <c r="E6629" s="11" t="n"/>
      <c r="F6629" s="11" t="n"/>
      <c r="G6629" s="11" t="n"/>
      <c r="H6629" s="11" t="n"/>
      <c r="I6629" s="9" t="n"/>
      <c r="J6629" s="9" t="n"/>
      <c r="K6629" s="9" t="n"/>
      <c r="L6629" s="9">
        <f>IF(COUNTA($A6629:$K6629)=0,"",IF(AND(IFERROR($H6629,0)&gt;0,LEN(TRIM($K6629&amp;""))&gt;0,IFERROR(LOOKUP(2,1/((LISTS!$M$2:$M$13&lt;&gt;"")*ISNUMBER(SEARCH(LISTS!$M$2:$M$13,$I6629))),LISTS!$N$2:$N$13),"NO")="SI"),"SI","NO"))</f>
        <v/>
      </c>
      <c r="M6629" s="9">
        <f>IF(COUNTA($A6629:$K6629)=0,"",IF($K6629&lt;&gt;"",IF(COUNTIF($K$19:$K6629,$K6629)&gt;1,"SI","NO"),IF(COUNTIFS($A$19:$A6629,$A6629,$C$19:$C6629,$C6629,$J$19:$J6629,$J6629,$D$19:$D6629,$D6629)&gt;1,"SI","NO")))</f>
        <v/>
      </c>
      <c r="N6629" s="11">
        <f>IF(COUNTA($A6629:$K6629)=0,"",IF(AND($L6629="SI",$M6629="NO"),IFERROR($H6629,0),0))</f>
        <v/>
      </c>
      <c r="O6629" s="9">
        <f>IF(COUNTA($A6629:$K6629)=0,"",IF($M6629="SI","CUFE o factura duplicada dentro del reporte; no se suma dos veces",IF(IFERROR($H6629,0)&lt;=0,"DIAN reporta valor susceptible 0",IF($L6629="NO",IFERROR(LOOKUP(2,1/((LISTS!$M$2:$M$13&lt;&gt;"")*ISNUMBER(SEARCH(LISTS!$M$2:$M$13,$I6629))),LISTS!$O$2:$O$13),"Medio de pago no elegible o no identificado por DIAN"),"Apta automaticamente por pago electronico y base positiva"))))</f>
        <v/>
      </c>
    </row>
    <row r="6630">
      <c r="A6630" s="9" t="n"/>
      <c r="B6630" s="9" t="n"/>
      <c r="C6630" s="12" t="n"/>
      <c r="D6630" s="11" t="n"/>
      <c r="E6630" s="11" t="n"/>
      <c r="F6630" s="11" t="n"/>
      <c r="G6630" s="11" t="n"/>
      <c r="H6630" s="11" t="n"/>
      <c r="I6630" s="9" t="n"/>
      <c r="J6630" s="9" t="n"/>
      <c r="K6630" s="9" t="n"/>
      <c r="L6630" s="9">
        <f>IF(COUNTA($A6630:$K6630)=0,"",IF(AND(IFERROR($H6630,0)&gt;0,LEN(TRIM($K6630&amp;""))&gt;0,IFERROR(LOOKUP(2,1/((LISTS!$M$2:$M$13&lt;&gt;"")*ISNUMBER(SEARCH(LISTS!$M$2:$M$13,$I6630))),LISTS!$N$2:$N$13),"NO")="SI"),"SI","NO"))</f>
        <v/>
      </c>
      <c r="M6630" s="9">
        <f>IF(COUNTA($A6630:$K6630)=0,"",IF($K6630&lt;&gt;"",IF(COUNTIF($K$19:$K6630,$K6630)&gt;1,"SI","NO"),IF(COUNTIFS($A$19:$A6630,$A6630,$C$19:$C6630,$C6630,$J$19:$J6630,$J6630,$D$19:$D6630,$D6630)&gt;1,"SI","NO")))</f>
        <v/>
      </c>
      <c r="N6630" s="11">
        <f>IF(COUNTA($A6630:$K6630)=0,"",IF(AND($L6630="SI",$M6630="NO"),IFERROR($H6630,0),0))</f>
        <v/>
      </c>
      <c r="O6630" s="9">
        <f>IF(COUNTA($A6630:$K6630)=0,"",IF($M6630="SI","CUFE o factura duplicada dentro del reporte; no se suma dos veces",IF(IFERROR($H6630,0)&lt;=0,"DIAN reporta valor susceptible 0",IF($L6630="NO",IFERROR(LOOKUP(2,1/((LISTS!$M$2:$M$13&lt;&gt;"")*ISNUMBER(SEARCH(LISTS!$M$2:$M$13,$I6630))),LISTS!$O$2:$O$13),"Medio de pago no elegible o no identificado por DIAN"),"Apta automaticamente por pago electronico y base positiva"))))</f>
        <v/>
      </c>
    </row>
    <row r="6631">
      <c r="A6631" s="9" t="n"/>
      <c r="B6631" s="9" t="n"/>
      <c r="C6631" s="12" t="n"/>
      <c r="D6631" s="11" t="n"/>
      <c r="E6631" s="11" t="n"/>
      <c r="F6631" s="11" t="n"/>
      <c r="G6631" s="11" t="n"/>
      <c r="H6631" s="11" t="n"/>
      <c r="I6631" s="9" t="n"/>
      <c r="J6631" s="9" t="n"/>
      <c r="K6631" s="9" t="n"/>
      <c r="L6631" s="9">
        <f>IF(COUNTA($A6631:$K6631)=0,"",IF(AND(IFERROR($H6631,0)&gt;0,LEN(TRIM($K6631&amp;""))&gt;0,IFERROR(LOOKUP(2,1/((LISTS!$M$2:$M$13&lt;&gt;"")*ISNUMBER(SEARCH(LISTS!$M$2:$M$13,$I6631))),LISTS!$N$2:$N$13),"NO")="SI"),"SI","NO"))</f>
        <v/>
      </c>
      <c r="M6631" s="9">
        <f>IF(COUNTA($A6631:$K6631)=0,"",IF($K6631&lt;&gt;"",IF(COUNTIF($K$19:$K6631,$K6631)&gt;1,"SI","NO"),IF(COUNTIFS($A$19:$A6631,$A6631,$C$19:$C6631,$C6631,$J$19:$J6631,$J6631,$D$19:$D6631,$D6631)&gt;1,"SI","NO")))</f>
        <v/>
      </c>
      <c r="N6631" s="11">
        <f>IF(COUNTA($A6631:$K6631)=0,"",IF(AND($L6631="SI",$M6631="NO"),IFERROR($H6631,0),0))</f>
        <v/>
      </c>
      <c r="O6631" s="9">
        <f>IF(COUNTA($A6631:$K6631)=0,"",IF($M6631="SI","CUFE o factura duplicada dentro del reporte; no se suma dos veces",IF(IFERROR($H6631,0)&lt;=0,"DIAN reporta valor susceptible 0",IF($L6631="NO",IFERROR(LOOKUP(2,1/((LISTS!$M$2:$M$13&lt;&gt;"")*ISNUMBER(SEARCH(LISTS!$M$2:$M$13,$I6631))),LISTS!$O$2:$O$13),"Medio de pago no elegible o no identificado por DIAN"),"Apta automaticamente por pago electronico y base positiva"))))</f>
        <v/>
      </c>
    </row>
    <row r="6632">
      <c r="A6632" s="9" t="n"/>
      <c r="B6632" s="9" t="n"/>
      <c r="C6632" s="12" t="n"/>
      <c r="D6632" s="11" t="n"/>
      <c r="E6632" s="11" t="n"/>
      <c r="F6632" s="11" t="n"/>
      <c r="G6632" s="11" t="n"/>
      <c r="H6632" s="11" t="n"/>
      <c r="I6632" s="9" t="n"/>
      <c r="J6632" s="9" t="n"/>
      <c r="K6632" s="9" t="n"/>
      <c r="L6632" s="9">
        <f>IF(COUNTA($A6632:$K6632)=0,"",IF(AND(IFERROR($H6632,0)&gt;0,LEN(TRIM($K6632&amp;""))&gt;0,IFERROR(LOOKUP(2,1/((LISTS!$M$2:$M$13&lt;&gt;"")*ISNUMBER(SEARCH(LISTS!$M$2:$M$13,$I6632))),LISTS!$N$2:$N$13),"NO")="SI"),"SI","NO"))</f>
        <v/>
      </c>
      <c r="M6632" s="9">
        <f>IF(COUNTA($A6632:$K6632)=0,"",IF($K6632&lt;&gt;"",IF(COUNTIF($K$19:$K6632,$K6632)&gt;1,"SI","NO"),IF(COUNTIFS($A$19:$A6632,$A6632,$C$19:$C6632,$C6632,$J$19:$J6632,$J6632,$D$19:$D6632,$D6632)&gt;1,"SI","NO")))</f>
        <v/>
      </c>
      <c r="N6632" s="11">
        <f>IF(COUNTA($A6632:$K6632)=0,"",IF(AND($L6632="SI",$M6632="NO"),IFERROR($H6632,0),0))</f>
        <v/>
      </c>
      <c r="O6632" s="9">
        <f>IF(COUNTA($A6632:$K6632)=0,"",IF($M6632="SI","CUFE o factura duplicada dentro del reporte; no se suma dos veces",IF(IFERROR($H6632,0)&lt;=0,"DIAN reporta valor susceptible 0",IF($L6632="NO",IFERROR(LOOKUP(2,1/((LISTS!$M$2:$M$13&lt;&gt;"")*ISNUMBER(SEARCH(LISTS!$M$2:$M$13,$I6632))),LISTS!$O$2:$O$13),"Medio de pago no elegible o no identificado por DIAN"),"Apta automaticamente por pago electronico y base positiva"))))</f>
        <v/>
      </c>
    </row>
    <row r="6633">
      <c r="A6633" s="9" t="n"/>
      <c r="B6633" s="9" t="n"/>
      <c r="C6633" s="12" t="n"/>
      <c r="D6633" s="11" t="n"/>
      <c r="E6633" s="11" t="n"/>
      <c r="F6633" s="11" t="n"/>
      <c r="G6633" s="11" t="n"/>
      <c r="H6633" s="11" t="n"/>
      <c r="I6633" s="9" t="n"/>
      <c r="J6633" s="9" t="n"/>
      <c r="K6633" s="9" t="n"/>
      <c r="L6633" s="9">
        <f>IF(COUNTA($A6633:$K6633)=0,"",IF(AND(IFERROR($H6633,0)&gt;0,LEN(TRIM($K6633&amp;""))&gt;0,IFERROR(LOOKUP(2,1/((LISTS!$M$2:$M$13&lt;&gt;"")*ISNUMBER(SEARCH(LISTS!$M$2:$M$13,$I6633))),LISTS!$N$2:$N$13),"NO")="SI"),"SI","NO"))</f>
        <v/>
      </c>
      <c r="M6633" s="9">
        <f>IF(COUNTA($A6633:$K6633)=0,"",IF($K6633&lt;&gt;"",IF(COUNTIF($K$19:$K6633,$K6633)&gt;1,"SI","NO"),IF(COUNTIFS($A$19:$A6633,$A6633,$C$19:$C6633,$C6633,$J$19:$J6633,$J6633,$D$19:$D6633,$D6633)&gt;1,"SI","NO")))</f>
        <v/>
      </c>
      <c r="N6633" s="11">
        <f>IF(COUNTA($A6633:$K6633)=0,"",IF(AND($L6633="SI",$M6633="NO"),IFERROR($H6633,0),0))</f>
        <v/>
      </c>
      <c r="O6633" s="9">
        <f>IF(COUNTA($A6633:$K6633)=0,"",IF($M6633="SI","CUFE o factura duplicada dentro del reporte; no se suma dos veces",IF(IFERROR($H6633,0)&lt;=0,"DIAN reporta valor susceptible 0",IF($L6633="NO",IFERROR(LOOKUP(2,1/((LISTS!$M$2:$M$13&lt;&gt;"")*ISNUMBER(SEARCH(LISTS!$M$2:$M$13,$I6633))),LISTS!$O$2:$O$13),"Medio de pago no elegible o no identificado por DIAN"),"Apta automaticamente por pago electronico y base positiva"))))</f>
        <v/>
      </c>
    </row>
    <row r="6634">
      <c r="A6634" s="9" t="n"/>
      <c r="B6634" s="9" t="n"/>
      <c r="C6634" s="12" t="n"/>
      <c r="D6634" s="11" t="n"/>
      <c r="E6634" s="11" t="n"/>
      <c r="F6634" s="11" t="n"/>
      <c r="G6634" s="11" t="n"/>
      <c r="H6634" s="11" t="n"/>
      <c r="I6634" s="9" t="n"/>
      <c r="J6634" s="9" t="n"/>
      <c r="K6634" s="9" t="n"/>
      <c r="L6634" s="9">
        <f>IF(COUNTA($A6634:$K6634)=0,"",IF(AND(IFERROR($H6634,0)&gt;0,LEN(TRIM($K6634&amp;""))&gt;0,IFERROR(LOOKUP(2,1/((LISTS!$M$2:$M$13&lt;&gt;"")*ISNUMBER(SEARCH(LISTS!$M$2:$M$13,$I6634))),LISTS!$N$2:$N$13),"NO")="SI"),"SI","NO"))</f>
        <v/>
      </c>
      <c r="M6634" s="9">
        <f>IF(COUNTA($A6634:$K6634)=0,"",IF($K6634&lt;&gt;"",IF(COUNTIF($K$19:$K6634,$K6634)&gt;1,"SI","NO"),IF(COUNTIFS($A$19:$A6634,$A6634,$C$19:$C6634,$C6634,$J$19:$J6634,$J6634,$D$19:$D6634,$D6634)&gt;1,"SI","NO")))</f>
        <v/>
      </c>
      <c r="N6634" s="11">
        <f>IF(COUNTA($A6634:$K6634)=0,"",IF(AND($L6634="SI",$M6634="NO"),IFERROR($H6634,0),0))</f>
        <v/>
      </c>
      <c r="O6634" s="9">
        <f>IF(COUNTA($A6634:$K6634)=0,"",IF($M6634="SI","CUFE o factura duplicada dentro del reporte; no se suma dos veces",IF(IFERROR($H6634,0)&lt;=0,"DIAN reporta valor susceptible 0",IF($L6634="NO",IFERROR(LOOKUP(2,1/((LISTS!$M$2:$M$13&lt;&gt;"")*ISNUMBER(SEARCH(LISTS!$M$2:$M$13,$I6634))),LISTS!$O$2:$O$13),"Medio de pago no elegible o no identificado por DIAN"),"Apta automaticamente por pago electronico y base positiva"))))</f>
        <v/>
      </c>
    </row>
    <row r="6635">
      <c r="A6635" s="9" t="n"/>
      <c r="B6635" s="9" t="n"/>
      <c r="C6635" s="12" t="n"/>
      <c r="D6635" s="11" t="n"/>
      <c r="E6635" s="11" t="n"/>
      <c r="F6635" s="11" t="n"/>
      <c r="G6635" s="11" t="n"/>
      <c r="H6635" s="11" t="n"/>
      <c r="I6635" s="9" t="n"/>
      <c r="J6635" s="9" t="n"/>
      <c r="K6635" s="9" t="n"/>
      <c r="L6635" s="9">
        <f>IF(COUNTA($A6635:$K6635)=0,"",IF(AND(IFERROR($H6635,0)&gt;0,LEN(TRIM($K6635&amp;""))&gt;0,IFERROR(LOOKUP(2,1/((LISTS!$M$2:$M$13&lt;&gt;"")*ISNUMBER(SEARCH(LISTS!$M$2:$M$13,$I6635))),LISTS!$N$2:$N$13),"NO")="SI"),"SI","NO"))</f>
        <v/>
      </c>
      <c r="M6635" s="9">
        <f>IF(COUNTA($A6635:$K6635)=0,"",IF($K6635&lt;&gt;"",IF(COUNTIF($K$19:$K6635,$K6635)&gt;1,"SI","NO"),IF(COUNTIFS($A$19:$A6635,$A6635,$C$19:$C6635,$C6635,$J$19:$J6635,$J6635,$D$19:$D6635,$D6635)&gt;1,"SI","NO")))</f>
        <v/>
      </c>
      <c r="N6635" s="11">
        <f>IF(COUNTA($A6635:$K6635)=0,"",IF(AND($L6635="SI",$M6635="NO"),IFERROR($H6635,0),0))</f>
        <v/>
      </c>
      <c r="O6635" s="9">
        <f>IF(COUNTA($A6635:$K6635)=0,"",IF($M6635="SI","CUFE o factura duplicada dentro del reporte; no se suma dos veces",IF(IFERROR($H6635,0)&lt;=0,"DIAN reporta valor susceptible 0",IF($L6635="NO",IFERROR(LOOKUP(2,1/((LISTS!$M$2:$M$13&lt;&gt;"")*ISNUMBER(SEARCH(LISTS!$M$2:$M$13,$I6635))),LISTS!$O$2:$O$13),"Medio de pago no elegible o no identificado por DIAN"),"Apta automaticamente por pago electronico y base positiva"))))</f>
        <v/>
      </c>
    </row>
    <row r="6636">
      <c r="A6636" s="9" t="n"/>
      <c r="B6636" s="9" t="n"/>
      <c r="C6636" s="12" t="n"/>
      <c r="D6636" s="11" t="n"/>
      <c r="E6636" s="11" t="n"/>
      <c r="F6636" s="11" t="n"/>
      <c r="G6636" s="11" t="n"/>
      <c r="H6636" s="11" t="n"/>
      <c r="I6636" s="9" t="n"/>
      <c r="J6636" s="9" t="n"/>
      <c r="K6636" s="9" t="n"/>
      <c r="L6636" s="9">
        <f>IF(COUNTA($A6636:$K6636)=0,"",IF(AND(IFERROR($H6636,0)&gt;0,LEN(TRIM($K6636&amp;""))&gt;0,IFERROR(LOOKUP(2,1/((LISTS!$M$2:$M$13&lt;&gt;"")*ISNUMBER(SEARCH(LISTS!$M$2:$M$13,$I6636))),LISTS!$N$2:$N$13),"NO")="SI"),"SI","NO"))</f>
        <v/>
      </c>
      <c r="M6636" s="9">
        <f>IF(COUNTA($A6636:$K6636)=0,"",IF($K6636&lt;&gt;"",IF(COUNTIF($K$19:$K6636,$K6636)&gt;1,"SI","NO"),IF(COUNTIFS($A$19:$A6636,$A6636,$C$19:$C6636,$C6636,$J$19:$J6636,$J6636,$D$19:$D6636,$D6636)&gt;1,"SI","NO")))</f>
        <v/>
      </c>
      <c r="N6636" s="11">
        <f>IF(COUNTA($A6636:$K6636)=0,"",IF(AND($L6636="SI",$M6636="NO"),IFERROR($H6636,0),0))</f>
        <v/>
      </c>
      <c r="O6636" s="9">
        <f>IF(COUNTA($A6636:$K6636)=0,"",IF($M6636="SI","CUFE o factura duplicada dentro del reporte; no se suma dos veces",IF(IFERROR($H6636,0)&lt;=0,"DIAN reporta valor susceptible 0",IF($L6636="NO",IFERROR(LOOKUP(2,1/((LISTS!$M$2:$M$13&lt;&gt;"")*ISNUMBER(SEARCH(LISTS!$M$2:$M$13,$I6636))),LISTS!$O$2:$O$13),"Medio de pago no elegible o no identificado por DIAN"),"Apta automaticamente por pago electronico y base positiva"))))</f>
        <v/>
      </c>
    </row>
    <row r="6637">
      <c r="A6637" s="9" t="n"/>
      <c r="B6637" s="9" t="n"/>
      <c r="C6637" s="12" t="n"/>
      <c r="D6637" s="11" t="n"/>
      <c r="E6637" s="11" t="n"/>
      <c r="F6637" s="11" t="n"/>
      <c r="G6637" s="11" t="n"/>
      <c r="H6637" s="11" t="n"/>
      <c r="I6637" s="9" t="n"/>
      <c r="J6637" s="9" t="n"/>
      <c r="K6637" s="9" t="n"/>
      <c r="L6637" s="9">
        <f>IF(COUNTA($A6637:$K6637)=0,"",IF(AND(IFERROR($H6637,0)&gt;0,LEN(TRIM($K6637&amp;""))&gt;0,IFERROR(LOOKUP(2,1/((LISTS!$M$2:$M$13&lt;&gt;"")*ISNUMBER(SEARCH(LISTS!$M$2:$M$13,$I6637))),LISTS!$N$2:$N$13),"NO")="SI"),"SI","NO"))</f>
        <v/>
      </c>
      <c r="M6637" s="9">
        <f>IF(COUNTA($A6637:$K6637)=0,"",IF($K6637&lt;&gt;"",IF(COUNTIF($K$19:$K6637,$K6637)&gt;1,"SI","NO"),IF(COUNTIFS($A$19:$A6637,$A6637,$C$19:$C6637,$C6637,$J$19:$J6637,$J6637,$D$19:$D6637,$D6637)&gt;1,"SI","NO")))</f>
        <v/>
      </c>
      <c r="N6637" s="11">
        <f>IF(COUNTA($A6637:$K6637)=0,"",IF(AND($L6637="SI",$M6637="NO"),IFERROR($H6637,0),0))</f>
        <v/>
      </c>
      <c r="O6637" s="9">
        <f>IF(COUNTA($A6637:$K6637)=0,"",IF($M6637="SI","CUFE o factura duplicada dentro del reporte; no se suma dos veces",IF(IFERROR($H6637,0)&lt;=0,"DIAN reporta valor susceptible 0",IF($L6637="NO",IFERROR(LOOKUP(2,1/((LISTS!$M$2:$M$13&lt;&gt;"")*ISNUMBER(SEARCH(LISTS!$M$2:$M$13,$I6637))),LISTS!$O$2:$O$13),"Medio de pago no elegible o no identificado por DIAN"),"Apta automaticamente por pago electronico y base positiva"))))</f>
        <v/>
      </c>
    </row>
    <row r="6638">
      <c r="A6638" s="9" t="n"/>
      <c r="B6638" s="9" t="n"/>
      <c r="C6638" s="12" t="n"/>
      <c r="D6638" s="11" t="n"/>
      <c r="E6638" s="11" t="n"/>
      <c r="F6638" s="11" t="n"/>
      <c r="G6638" s="11" t="n"/>
      <c r="H6638" s="11" t="n"/>
      <c r="I6638" s="9" t="n"/>
      <c r="J6638" s="9" t="n"/>
      <c r="K6638" s="9" t="n"/>
      <c r="L6638" s="9">
        <f>IF(COUNTA($A6638:$K6638)=0,"",IF(AND(IFERROR($H6638,0)&gt;0,LEN(TRIM($K6638&amp;""))&gt;0,IFERROR(LOOKUP(2,1/((LISTS!$M$2:$M$13&lt;&gt;"")*ISNUMBER(SEARCH(LISTS!$M$2:$M$13,$I6638))),LISTS!$N$2:$N$13),"NO")="SI"),"SI","NO"))</f>
        <v/>
      </c>
      <c r="M6638" s="9">
        <f>IF(COUNTA($A6638:$K6638)=0,"",IF($K6638&lt;&gt;"",IF(COUNTIF($K$19:$K6638,$K6638)&gt;1,"SI","NO"),IF(COUNTIFS($A$19:$A6638,$A6638,$C$19:$C6638,$C6638,$J$19:$J6638,$J6638,$D$19:$D6638,$D6638)&gt;1,"SI","NO")))</f>
        <v/>
      </c>
      <c r="N6638" s="11">
        <f>IF(COUNTA($A6638:$K6638)=0,"",IF(AND($L6638="SI",$M6638="NO"),IFERROR($H6638,0),0))</f>
        <v/>
      </c>
      <c r="O6638" s="9">
        <f>IF(COUNTA($A6638:$K6638)=0,"",IF($M6638="SI","CUFE o factura duplicada dentro del reporte; no se suma dos veces",IF(IFERROR($H6638,0)&lt;=0,"DIAN reporta valor susceptible 0",IF($L6638="NO",IFERROR(LOOKUP(2,1/((LISTS!$M$2:$M$13&lt;&gt;"")*ISNUMBER(SEARCH(LISTS!$M$2:$M$13,$I6638))),LISTS!$O$2:$O$13),"Medio de pago no elegible o no identificado por DIAN"),"Apta automaticamente por pago electronico y base positiva"))))</f>
        <v/>
      </c>
    </row>
    <row r="6639">
      <c r="A6639" s="9" t="n"/>
      <c r="B6639" s="9" t="n"/>
      <c r="C6639" s="12" t="n"/>
      <c r="D6639" s="11" t="n"/>
      <c r="E6639" s="11" t="n"/>
      <c r="F6639" s="11" t="n"/>
      <c r="G6639" s="11" t="n"/>
      <c r="H6639" s="11" t="n"/>
      <c r="I6639" s="9" t="n"/>
      <c r="J6639" s="9" t="n"/>
      <c r="K6639" s="9" t="n"/>
      <c r="L6639" s="9">
        <f>IF(COUNTA($A6639:$K6639)=0,"",IF(AND(IFERROR($H6639,0)&gt;0,LEN(TRIM($K6639&amp;""))&gt;0,IFERROR(LOOKUP(2,1/((LISTS!$M$2:$M$13&lt;&gt;"")*ISNUMBER(SEARCH(LISTS!$M$2:$M$13,$I6639))),LISTS!$N$2:$N$13),"NO")="SI"),"SI","NO"))</f>
        <v/>
      </c>
      <c r="M6639" s="9">
        <f>IF(COUNTA($A6639:$K6639)=0,"",IF($K6639&lt;&gt;"",IF(COUNTIF($K$19:$K6639,$K6639)&gt;1,"SI","NO"),IF(COUNTIFS($A$19:$A6639,$A6639,$C$19:$C6639,$C6639,$J$19:$J6639,$J6639,$D$19:$D6639,$D6639)&gt;1,"SI","NO")))</f>
        <v/>
      </c>
      <c r="N6639" s="11">
        <f>IF(COUNTA($A6639:$K6639)=0,"",IF(AND($L6639="SI",$M6639="NO"),IFERROR($H6639,0),0))</f>
        <v/>
      </c>
      <c r="O6639" s="9">
        <f>IF(COUNTA($A6639:$K6639)=0,"",IF($M6639="SI","CUFE o factura duplicada dentro del reporte; no se suma dos veces",IF(IFERROR($H6639,0)&lt;=0,"DIAN reporta valor susceptible 0",IF($L6639="NO",IFERROR(LOOKUP(2,1/((LISTS!$M$2:$M$13&lt;&gt;"")*ISNUMBER(SEARCH(LISTS!$M$2:$M$13,$I6639))),LISTS!$O$2:$O$13),"Medio de pago no elegible o no identificado por DIAN"),"Apta automaticamente por pago electronico y base positiva"))))</f>
        <v/>
      </c>
    </row>
    <row r="6640">
      <c r="A6640" s="9" t="n"/>
      <c r="B6640" s="9" t="n"/>
      <c r="C6640" s="12" t="n"/>
      <c r="D6640" s="11" t="n"/>
      <c r="E6640" s="11" t="n"/>
      <c r="F6640" s="11" t="n"/>
      <c r="G6640" s="11" t="n"/>
      <c r="H6640" s="11" t="n"/>
      <c r="I6640" s="9" t="n"/>
      <c r="J6640" s="9" t="n"/>
      <c r="K6640" s="9" t="n"/>
      <c r="L6640" s="9">
        <f>IF(COUNTA($A6640:$K6640)=0,"",IF(AND(IFERROR($H6640,0)&gt;0,LEN(TRIM($K6640&amp;""))&gt;0,IFERROR(LOOKUP(2,1/((LISTS!$M$2:$M$13&lt;&gt;"")*ISNUMBER(SEARCH(LISTS!$M$2:$M$13,$I6640))),LISTS!$N$2:$N$13),"NO")="SI"),"SI","NO"))</f>
        <v/>
      </c>
      <c r="M6640" s="9">
        <f>IF(COUNTA($A6640:$K6640)=0,"",IF($K6640&lt;&gt;"",IF(COUNTIF($K$19:$K6640,$K6640)&gt;1,"SI","NO"),IF(COUNTIFS($A$19:$A6640,$A6640,$C$19:$C6640,$C6640,$J$19:$J6640,$J6640,$D$19:$D6640,$D6640)&gt;1,"SI","NO")))</f>
        <v/>
      </c>
      <c r="N6640" s="11">
        <f>IF(COUNTA($A6640:$K6640)=0,"",IF(AND($L6640="SI",$M6640="NO"),IFERROR($H6640,0),0))</f>
        <v/>
      </c>
      <c r="O6640" s="9">
        <f>IF(COUNTA($A6640:$K6640)=0,"",IF($M6640="SI","CUFE o factura duplicada dentro del reporte; no se suma dos veces",IF(IFERROR($H6640,0)&lt;=0,"DIAN reporta valor susceptible 0",IF($L6640="NO",IFERROR(LOOKUP(2,1/((LISTS!$M$2:$M$13&lt;&gt;"")*ISNUMBER(SEARCH(LISTS!$M$2:$M$13,$I6640))),LISTS!$O$2:$O$13),"Medio de pago no elegible o no identificado por DIAN"),"Apta automaticamente por pago electronico y base positiva"))))</f>
        <v/>
      </c>
    </row>
    <row r="6641">
      <c r="A6641" s="9" t="n"/>
      <c r="B6641" s="9" t="n"/>
      <c r="C6641" s="12" t="n"/>
      <c r="D6641" s="11" t="n"/>
      <c r="E6641" s="11" t="n"/>
      <c r="F6641" s="11" t="n"/>
      <c r="G6641" s="11" t="n"/>
      <c r="H6641" s="11" t="n"/>
      <c r="I6641" s="9" t="n"/>
      <c r="J6641" s="9" t="n"/>
      <c r="K6641" s="9" t="n"/>
      <c r="L6641" s="9">
        <f>IF(COUNTA($A6641:$K6641)=0,"",IF(AND(IFERROR($H6641,0)&gt;0,LEN(TRIM($K6641&amp;""))&gt;0,IFERROR(LOOKUP(2,1/((LISTS!$M$2:$M$13&lt;&gt;"")*ISNUMBER(SEARCH(LISTS!$M$2:$M$13,$I6641))),LISTS!$N$2:$N$13),"NO")="SI"),"SI","NO"))</f>
        <v/>
      </c>
      <c r="M6641" s="9">
        <f>IF(COUNTA($A6641:$K6641)=0,"",IF($K6641&lt;&gt;"",IF(COUNTIF($K$19:$K6641,$K6641)&gt;1,"SI","NO"),IF(COUNTIFS($A$19:$A6641,$A6641,$C$19:$C6641,$C6641,$J$19:$J6641,$J6641,$D$19:$D6641,$D6641)&gt;1,"SI","NO")))</f>
        <v/>
      </c>
      <c r="N6641" s="11">
        <f>IF(COUNTA($A6641:$K6641)=0,"",IF(AND($L6641="SI",$M6641="NO"),IFERROR($H6641,0),0))</f>
        <v/>
      </c>
      <c r="O6641" s="9">
        <f>IF(COUNTA($A6641:$K6641)=0,"",IF($M6641="SI","CUFE o factura duplicada dentro del reporte; no se suma dos veces",IF(IFERROR($H6641,0)&lt;=0,"DIAN reporta valor susceptible 0",IF($L6641="NO",IFERROR(LOOKUP(2,1/((LISTS!$M$2:$M$13&lt;&gt;"")*ISNUMBER(SEARCH(LISTS!$M$2:$M$13,$I6641))),LISTS!$O$2:$O$13),"Medio de pago no elegible o no identificado por DIAN"),"Apta automaticamente por pago electronico y base positiva"))))</f>
        <v/>
      </c>
    </row>
    <row r="6642">
      <c r="A6642" s="9" t="n"/>
      <c r="B6642" s="9" t="n"/>
      <c r="C6642" s="12" t="n"/>
      <c r="D6642" s="11" t="n"/>
      <c r="E6642" s="11" t="n"/>
      <c r="F6642" s="11" t="n"/>
      <c r="G6642" s="11" t="n"/>
      <c r="H6642" s="11" t="n"/>
      <c r="I6642" s="9" t="n"/>
      <c r="J6642" s="9" t="n"/>
      <c r="K6642" s="9" t="n"/>
      <c r="L6642" s="9">
        <f>IF(COUNTA($A6642:$K6642)=0,"",IF(AND(IFERROR($H6642,0)&gt;0,LEN(TRIM($K6642&amp;""))&gt;0,IFERROR(LOOKUP(2,1/((LISTS!$M$2:$M$13&lt;&gt;"")*ISNUMBER(SEARCH(LISTS!$M$2:$M$13,$I6642))),LISTS!$N$2:$N$13),"NO")="SI"),"SI","NO"))</f>
        <v/>
      </c>
      <c r="M6642" s="9">
        <f>IF(COUNTA($A6642:$K6642)=0,"",IF($K6642&lt;&gt;"",IF(COUNTIF($K$19:$K6642,$K6642)&gt;1,"SI","NO"),IF(COUNTIFS($A$19:$A6642,$A6642,$C$19:$C6642,$C6642,$J$19:$J6642,$J6642,$D$19:$D6642,$D6642)&gt;1,"SI","NO")))</f>
        <v/>
      </c>
      <c r="N6642" s="11">
        <f>IF(COUNTA($A6642:$K6642)=0,"",IF(AND($L6642="SI",$M6642="NO"),IFERROR($H6642,0),0))</f>
        <v/>
      </c>
      <c r="O6642" s="9">
        <f>IF(COUNTA($A6642:$K6642)=0,"",IF($M6642="SI","CUFE o factura duplicada dentro del reporte; no se suma dos veces",IF(IFERROR($H6642,0)&lt;=0,"DIAN reporta valor susceptible 0",IF($L6642="NO",IFERROR(LOOKUP(2,1/((LISTS!$M$2:$M$13&lt;&gt;"")*ISNUMBER(SEARCH(LISTS!$M$2:$M$13,$I6642))),LISTS!$O$2:$O$13),"Medio de pago no elegible o no identificado por DIAN"),"Apta automaticamente por pago electronico y base positiva"))))</f>
        <v/>
      </c>
    </row>
    <row r="6643">
      <c r="A6643" s="9" t="n"/>
      <c r="B6643" s="9" t="n"/>
      <c r="C6643" s="12" t="n"/>
      <c r="D6643" s="11" t="n"/>
      <c r="E6643" s="11" t="n"/>
      <c r="F6643" s="11" t="n"/>
      <c r="G6643" s="11" t="n"/>
      <c r="H6643" s="11" t="n"/>
      <c r="I6643" s="9" t="n"/>
      <c r="J6643" s="9" t="n"/>
      <c r="K6643" s="9" t="n"/>
      <c r="L6643" s="9">
        <f>IF(COUNTA($A6643:$K6643)=0,"",IF(AND(IFERROR($H6643,0)&gt;0,LEN(TRIM($K6643&amp;""))&gt;0,IFERROR(LOOKUP(2,1/((LISTS!$M$2:$M$13&lt;&gt;"")*ISNUMBER(SEARCH(LISTS!$M$2:$M$13,$I6643))),LISTS!$N$2:$N$13),"NO")="SI"),"SI","NO"))</f>
        <v/>
      </c>
      <c r="M6643" s="9">
        <f>IF(COUNTA($A6643:$K6643)=0,"",IF($K6643&lt;&gt;"",IF(COUNTIF($K$19:$K6643,$K6643)&gt;1,"SI","NO"),IF(COUNTIFS($A$19:$A6643,$A6643,$C$19:$C6643,$C6643,$J$19:$J6643,$J6643,$D$19:$D6643,$D6643)&gt;1,"SI","NO")))</f>
        <v/>
      </c>
      <c r="N6643" s="11">
        <f>IF(COUNTA($A6643:$K6643)=0,"",IF(AND($L6643="SI",$M6643="NO"),IFERROR($H6643,0),0))</f>
        <v/>
      </c>
      <c r="O6643" s="9">
        <f>IF(COUNTA($A6643:$K6643)=0,"",IF($M6643="SI","CUFE o factura duplicada dentro del reporte; no se suma dos veces",IF(IFERROR($H6643,0)&lt;=0,"DIAN reporta valor susceptible 0",IF($L6643="NO",IFERROR(LOOKUP(2,1/((LISTS!$M$2:$M$13&lt;&gt;"")*ISNUMBER(SEARCH(LISTS!$M$2:$M$13,$I6643))),LISTS!$O$2:$O$13),"Medio de pago no elegible o no identificado por DIAN"),"Apta automaticamente por pago electronico y base positiva"))))</f>
        <v/>
      </c>
    </row>
    <row r="6644">
      <c r="A6644" s="9" t="n"/>
      <c r="B6644" s="9" t="n"/>
      <c r="C6644" s="12" t="n"/>
      <c r="D6644" s="11" t="n"/>
      <c r="E6644" s="11" t="n"/>
      <c r="F6644" s="11" t="n"/>
      <c r="G6644" s="11" t="n"/>
      <c r="H6644" s="11" t="n"/>
      <c r="I6644" s="9" t="n"/>
      <c r="J6644" s="9" t="n"/>
      <c r="K6644" s="9" t="n"/>
      <c r="L6644" s="9">
        <f>IF(COUNTA($A6644:$K6644)=0,"",IF(AND(IFERROR($H6644,0)&gt;0,LEN(TRIM($K6644&amp;""))&gt;0,IFERROR(LOOKUP(2,1/((LISTS!$M$2:$M$13&lt;&gt;"")*ISNUMBER(SEARCH(LISTS!$M$2:$M$13,$I6644))),LISTS!$N$2:$N$13),"NO")="SI"),"SI","NO"))</f>
        <v/>
      </c>
      <c r="M6644" s="9">
        <f>IF(COUNTA($A6644:$K6644)=0,"",IF($K6644&lt;&gt;"",IF(COUNTIF($K$19:$K6644,$K6644)&gt;1,"SI","NO"),IF(COUNTIFS($A$19:$A6644,$A6644,$C$19:$C6644,$C6644,$J$19:$J6644,$J6644,$D$19:$D6644,$D6644)&gt;1,"SI","NO")))</f>
        <v/>
      </c>
      <c r="N6644" s="11">
        <f>IF(COUNTA($A6644:$K6644)=0,"",IF(AND($L6644="SI",$M6644="NO"),IFERROR($H6644,0),0))</f>
        <v/>
      </c>
      <c r="O6644" s="9">
        <f>IF(COUNTA($A6644:$K6644)=0,"",IF($M6644="SI","CUFE o factura duplicada dentro del reporte; no se suma dos veces",IF(IFERROR($H6644,0)&lt;=0,"DIAN reporta valor susceptible 0",IF($L6644="NO",IFERROR(LOOKUP(2,1/((LISTS!$M$2:$M$13&lt;&gt;"")*ISNUMBER(SEARCH(LISTS!$M$2:$M$13,$I6644))),LISTS!$O$2:$O$13),"Medio de pago no elegible o no identificado por DIAN"),"Apta automaticamente por pago electronico y base positiva"))))</f>
        <v/>
      </c>
    </row>
    <row r="6645">
      <c r="A6645" s="9" t="n"/>
      <c r="B6645" s="9" t="n"/>
      <c r="C6645" s="12" t="n"/>
      <c r="D6645" s="11" t="n"/>
      <c r="E6645" s="11" t="n"/>
      <c r="F6645" s="11" t="n"/>
      <c r="G6645" s="11" t="n"/>
      <c r="H6645" s="11" t="n"/>
      <c r="I6645" s="9" t="n"/>
      <c r="J6645" s="9" t="n"/>
      <c r="K6645" s="9" t="n"/>
      <c r="L6645" s="9">
        <f>IF(COUNTA($A6645:$K6645)=0,"",IF(AND(IFERROR($H6645,0)&gt;0,LEN(TRIM($K6645&amp;""))&gt;0,IFERROR(LOOKUP(2,1/((LISTS!$M$2:$M$13&lt;&gt;"")*ISNUMBER(SEARCH(LISTS!$M$2:$M$13,$I6645))),LISTS!$N$2:$N$13),"NO")="SI"),"SI","NO"))</f>
        <v/>
      </c>
      <c r="M6645" s="9">
        <f>IF(COUNTA($A6645:$K6645)=0,"",IF($K6645&lt;&gt;"",IF(COUNTIF($K$19:$K6645,$K6645)&gt;1,"SI","NO"),IF(COUNTIFS($A$19:$A6645,$A6645,$C$19:$C6645,$C6645,$J$19:$J6645,$J6645,$D$19:$D6645,$D6645)&gt;1,"SI","NO")))</f>
        <v/>
      </c>
      <c r="N6645" s="11">
        <f>IF(COUNTA($A6645:$K6645)=0,"",IF(AND($L6645="SI",$M6645="NO"),IFERROR($H6645,0),0))</f>
        <v/>
      </c>
      <c r="O6645" s="9">
        <f>IF(COUNTA($A6645:$K6645)=0,"",IF($M6645="SI","CUFE o factura duplicada dentro del reporte; no se suma dos veces",IF(IFERROR($H6645,0)&lt;=0,"DIAN reporta valor susceptible 0",IF($L6645="NO",IFERROR(LOOKUP(2,1/((LISTS!$M$2:$M$13&lt;&gt;"")*ISNUMBER(SEARCH(LISTS!$M$2:$M$13,$I6645))),LISTS!$O$2:$O$13),"Medio de pago no elegible o no identificado por DIAN"),"Apta automaticamente por pago electronico y base positiva"))))</f>
        <v/>
      </c>
    </row>
    <row r="6646">
      <c r="A6646" s="9" t="n"/>
      <c r="B6646" s="9" t="n"/>
      <c r="C6646" s="12" t="n"/>
      <c r="D6646" s="11" t="n"/>
      <c r="E6646" s="11" t="n"/>
      <c r="F6646" s="11" t="n"/>
      <c r="G6646" s="11" t="n"/>
      <c r="H6646" s="11" t="n"/>
      <c r="I6646" s="9" t="n"/>
      <c r="J6646" s="9" t="n"/>
      <c r="K6646" s="9" t="n"/>
      <c r="L6646" s="9">
        <f>IF(COUNTA($A6646:$K6646)=0,"",IF(AND(IFERROR($H6646,0)&gt;0,LEN(TRIM($K6646&amp;""))&gt;0,IFERROR(LOOKUP(2,1/((LISTS!$M$2:$M$13&lt;&gt;"")*ISNUMBER(SEARCH(LISTS!$M$2:$M$13,$I6646))),LISTS!$N$2:$N$13),"NO")="SI"),"SI","NO"))</f>
        <v/>
      </c>
      <c r="M6646" s="9">
        <f>IF(COUNTA($A6646:$K6646)=0,"",IF($K6646&lt;&gt;"",IF(COUNTIF($K$19:$K6646,$K6646)&gt;1,"SI","NO"),IF(COUNTIFS($A$19:$A6646,$A6646,$C$19:$C6646,$C6646,$J$19:$J6646,$J6646,$D$19:$D6646,$D6646)&gt;1,"SI","NO")))</f>
        <v/>
      </c>
      <c r="N6646" s="11">
        <f>IF(COUNTA($A6646:$K6646)=0,"",IF(AND($L6646="SI",$M6646="NO"),IFERROR($H6646,0),0))</f>
        <v/>
      </c>
      <c r="O6646" s="9">
        <f>IF(COUNTA($A6646:$K6646)=0,"",IF($M6646="SI","CUFE o factura duplicada dentro del reporte; no se suma dos veces",IF(IFERROR($H6646,0)&lt;=0,"DIAN reporta valor susceptible 0",IF($L6646="NO",IFERROR(LOOKUP(2,1/((LISTS!$M$2:$M$13&lt;&gt;"")*ISNUMBER(SEARCH(LISTS!$M$2:$M$13,$I6646))),LISTS!$O$2:$O$13),"Medio de pago no elegible o no identificado por DIAN"),"Apta automaticamente por pago electronico y base positiva"))))</f>
        <v/>
      </c>
    </row>
    <row r="6647">
      <c r="A6647" s="9" t="n"/>
      <c r="B6647" s="9" t="n"/>
      <c r="C6647" s="12" t="n"/>
      <c r="D6647" s="11" t="n"/>
      <c r="E6647" s="11" t="n"/>
      <c r="F6647" s="11" t="n"/>
      <c r="G6647" s="11" t="n"/>
      <c r="H6647" s="11" t="n"/>
      <c r="I6647" s="9" t="n"/>
      <c r="J6647" s="9" t="n"/>
      <c r="K6647" s="9" t="n"/>
      <c r="L6647" s="9">
        <f>IF(COUNTA($A6647:$K6647)=0,"",IF(AND(IFERROR($H6647,0)&gt;0,LEN(TRIM($K6647&amp;""))&gt;0,IFERROR(LOOKUP(2,1/((LISTS!$M$2:$M$13&lt;&gt;"")*ISNUMBER(SEARCH(LISTS!$M$2:$M$13,$I6647))),LISTS!$N$2:$N$13),"NO")="SI"),"SI","NO"))</f>
        <v/>
      </c>
      <c r="M6647" s="9">
        <f>IF(COUNTA($A6647:$K6647)=0,"",IF($K6647&lt;&gt;"",IF(COUNTIF($K$19:$K6647,$K6647)&gt;1,"SI","NO"),IF(COUNTIFS($A$19:$A6647,$A6647,$C$19:$C6647,$C6647,$J$19:$J6647,$J6647,$D$19:$D6647,$D6647)&gt;1,"SI","NO")))</f>
        <v/>
      </c>
      <c r="N6647" s="11">
        <f>IF(COUNTA($A6647:$K6647)=0,"",IF(AND($L6647="SI",$M6647="NO"),IFERROR($H6647,0),0))</f>
        <v/>
      </c>
      <c r="O6647" s="9">
        <f>IF(COUNTA($A6647:$K6647)=0,"",IF($M6647="SI","CUFE o factura duplicada dentro del reporte; no se suma dos veces",IF(IFERROR($H6647,0)&lt;=0,"DIAN reporta valor susceptible 0",IF($L6647="NO",IFERROR(LOOKUP(2,1/((LISTS!$M$2:$M$13&lt;&gt;"")*ISNUMBER(SEARCH(LISTS!$M$2:$M$13,$I6647))),LISTS!$O$2:$O$13),"Medio de pago no elegible o no identificado por DIAN"),"Apta automaticamente por pago electronico y base positiva"))))</f>
        <v/>
      </c>
    </row>
    <row r="6648">
      <c r="A6648" s="9" t="n"/>
      <c r="B6648" s="9" t="n"/>
      <c r="C6648" s="12" t="n"/>
      <c r="D6648" s="11" t="n"/>
      <c r="E6648" s="11" t="n"/>
      <c r="F6648" s="11" t="n"/>
      <c r="G6648" s="11" t="n"/>
      <c r="H6648" s="11" t="n"/>
      <c r="I6648" s="9" t="n"/>
      <c r="J6648" s="9" t="n"/>
      <c r="K6648" s="9" t="n"/>
      <c r="L6648" s="9">
        <f>IF(COUNTA($A6648:$K6648)=0,"",IF(AND(IFERROR($H6648,0)&gt;0,LEN(TRIM($K6648&amp;""))&gt;0,IFERROR(LOOKUP(2,1/((LISTS!$M$2:$M$13&lt;&gt;"")*ISNUMBER(SEARCH(LISTS!$M$2:$M$13,$I6648))),LISTS!$N$2:$N$13),"NO")="SI"),"SI","NO"))</f>
        <v/>
      </c>
      <c r="M6648" s="9">
        <f>IF(COUNTA($A6648:$K6648)=0,"",IF($K6648&lt;&gt;"",IF(COUNTIF($K$19:$K6648,$K6648)&gt;1,"SI","NO"),IF(COUNTIFS($A$19:$A6648,$A6648,$C$19:$C6648,$C6648,$J$19:$J6648,$J6648,$D$19:$D6648,$D6648)&gt;1,"SI","NO")))</f>
        <v/>
      </c>
      <c r="N6648" s="11">
        <f>IF(COUNTA($A6648:$K6648)=0,"",IF(AND($L6648="SI",$M6648="NO"),IFERROR($H6648,0),0))</f>
        <v/>
      </c>
      <c r="O6648" s="9">
        <f>IF(COUNTA($A6648:$K6648)=0,"",IF($M6648="SI","CUFE o factura duplicada dentro del reporte; no se suma dos veces",IF(IFERROR($H6648,0)&lt;=0,"DIAN reporta valor susceptible 0",IF($L6648="NO",IFERROR(LOOKUP(2,1/((LISTS!$M$2:$M$13&lt;&gt;"")*ISNUMBER(SEARCH(LISTS!$M$2:$M$13,$I6648))),LISTS!$O$2:$O$13),"Medio de pago no elegible o no identificado por DIAN"),"Apta automaticamente por pago electronico y base positiva"))))</f>
        <v/>
      </c>
    </row>
    <row r="6649">
      <c r="A6649" s="9" t="n"/>
      <c r="B6649" s="9" t="n"/>
      <c r="C6649" s="12" t="n"/>
      <c r="D6649" s="11" t="n"/>
      <c r="E6649" s="11" t="n"/>
      <c r="F6649" s="11" t="n"/>
      <c r="G6649" s="11" t="n"/>
      <c r="H6649" s="11" t="n"/>
      <c r="I6649" s="9" t="n"/>
      <c r="J6649" s="9" t="n"/>
      <c r="K6649" s="9" t="n"/>
      <c r="L6649" s="9">
        <f>IF(COUNTA($A6649:$K6649)=0,"",IF(AND(IFERROR($H6649,0)&gt;0,LEN(TRIM($K6649&amp;""))&gt;0,IFERROR(LOOKUP(2,1/((LISTS!$M$2:$M$13&lt;&gt;"")*ISNUMBER(SEARCH(LISTS!$M$2:$M$13,$I6649))),LISTS!$N$2:$N$13),"NO")="SI"),"SI","NO"))</f>
        <v/>
      </c>
      <c r="M6649" s="9">
        <f>IF(COUNTA($A6649:$K6649)=0,"",IF($K6649&lt;&gt;"",IF(COUNTIF($K$19:$K6649,$K6649)&gt;1,"SI","NO"),IF(COUNTIFS($A$19:$A6649,$A6649,$C$19:$C6649,$C6649,$J$19:$J6649,$J6649,$D$19:$D6649,$D6649)&gt;1,"SI","NO")))</f>
        <v/>
      </c>
      <c r="N6649" s="11">
        <f>IF(COUNTA($A6649:$K6649)=0,"",IF(AND($L6649="SI",$M6649="NO"),IFERROR($H6649,0),0))</f>
        <v/>
      </c>
      <c r="O6649" s="9">
        <f>IF(COUNTA($A6649:$K6649)=0,"",IF($M6649="SI","CUFE o factura duplicada dentro del reporte; no se suma dos veces",IF(IFERROR($H6649,0)&lt;=0,"DIAN reporta valor susceptible 0",IF($L6649="NO",IFERROR(LOOKUP(2,1/((LISTS!$M$2:$M$13&lt;&gt;"")*ISNUMBER(SEARCH(LISTS!$M$2:$M$13,$I6649))),LISTS!$O$2:$O$13),"Medio de pago no elegible o no identificado por DIAN"),"Apta automaticamente por pago electronico y base positiva"))))</f>
        <v/>
      </c>
    </row>
    <row r="6650">
      <c r="A6650" s="9" t="n"/>
      <c r="B6650" s="9" t="n"/>
      <c r="C6650" s="12" t="n"/>
      <c r="D6650" s="11" t="n"/>
      <c r="E6650" s="11" t="n"/>
      <c r="F6650" s="11" t="n"/>
      <c r="G6650" s="11" t="n"/>
      <c r="H6650" s="11" t="n"/>
      <c r="I6650" s="9" t="n"/>
      <c r="J6650" s="9" t="n"/>
      <c r="K6650" s="9" t="n"/>
      <c r="L6650" s="9">
        <f>IF(COUNTA($A6650:$K6650)=0,"",IF(AND(IFERROR($H6650,0)&gt;0,LEN(TRIM($K6650&amp;""))&gt;0,IFERROR(LOOKUP(2,1/((LISTS!$M$2:$M$13&lt;&gt;"")*ISNUMBER(SEARCH(LISTS!$M$2:$M$13,$I6650))),LISTS!$N$2:$N$13),"NO")="SI"),"SI","NO"))</f>
        <v/>
      </c>
      <c r="M6650" s="9">
        <f>IF(COUNTA($A6650:$K6650)=0,"",IF($K6650&lt;&gt;"",IF(COUNTIF($K$19:$K6650,$K6650)&gt;1,"SI","NO"),IF(COUNTIFS($A$19:$A6650,$A6650,$C$19:$C6650,$C6650,$J$19:$J6650,$J6650,$D$19:$D6650,$D6650)&gt;1,"SI","NO")))</f>
        <v/>
      </c>
      <c r="N6650" s="11">
        <f>IF(COUNTA($A6650:$K6650)=0,"",IF(AND($L6650="SI",$M6650="NO"),IFERROR($H6650,0),0))</f>
        <v/>
      </c>
      <c r="O6650" s="9">
        <f>IF(COUNTA($A6650:$K6650)=0,"",IF($M6650="SI","CUFE o factura duplicada dentro del reporte; no se suma dos veces",IF(IFERROR($H6650,0)&lt;=0,"DIAN reporta valor susceptible 0",IF($L6650="NO",IFERROR(LOOKUP(2,1/((LISTS!$M$2:$M$13&lt;&gt;"")*ISNUMBER(SEARCH(LISTS!$M$2:$M$13,$I6650))),LISTS!$O$2:$O$13),"Medio de pago no elegible o no identificado por DIAN"),"Apta automaticamente por pago electronico y base positiva"))))</f>
        <v/>
      </c>
    </row>
    <row r="6651">
      <c r="A6651" s="9" t="n"/>
      <c r="B6651" s="9" t="n"/>
      <c r="C6651" s="12" t="n"/>
      <c r="D6651" s="11" t="n"/>
      <c r="E6651" s="11" t="n"/>
      <c r="F6651" s="11" t="n"/>
      <c r="G6651" s="11" t="n"/>
      <c r="H6651" s="11" t="n"/>
      <c r="I6651" s="9" t="n"/>
      <c r="J6651" s="9" t="n"/>
      <c r="K6651" s="9" t="n"/>
      <c r="L6651" s="9">
        <f>IF(COUNTA($A6651:$K6651)=0,"",IF(AND(IFERROR($H6651,0)&gt;0,LEN(TRIM($K6651&amp;""))&gt;0,IFERROR(LOOKUP(2,1/((LISTS!$M$2:$M$13&lt;&gt;"")*ISNUMBER(SEARCH(LISTS!$M$2:$M$13,$I6651))),LISTS!$N$2:$N$13),"NO")="SI"),"SI","NO"))</f>
        <v/>
      </c>
      <c r="M6651" s="9">
        <f>IF(COUNTA($A6651:$K6651)=0,"",IF($K6651&lt;&gt;"",IF(COUNTIF($K$19:$K6651,$K6651)&gt;1,"SI","NO"),IF(COUNTIFS($A$19:$A6651,$A6651,$C$19:$C6651,$C6651,$J$19:$J6651,$J6651,$D$19:$D6651,$D6651)&gt;1,"SI","NO")))</f>
        <v/>
      </c>
      <c r="N6651" s="11">
        <f>IF(COUNTA($A6651:$K6651)=0,"",IF(AND($L6651="SI",$M6651="NO"),IFERROR($H6651,0),0))</f>
        <v/>
      </c>
      <c r="O6651" s="9">
        <f>IF(COUNTA($A6651:$K6651)=0,"",IF($M6651="SI","CUFE o factura duplicada dentro del reporte; no se suma dos veces",IF(IFERROR($H6651,0)&lt;=0,"DIAN reporta valor susceptible 0",IF($L6651="NO",IFERROR(LOOKUP(2,1/((LISTS!$M$2:$M$13&lt;&gt;"")*ISNUMBER(SEARCH(LISTS!$M$2:$M$13,$I6651))),LISTS!$O$2:$O$13),"Medio de pago no elegible o no identificado por DIAN"),"Apta automaticamente por pago electronico y base positiva"))))</f>
        <v/>
      </c>
    </row>
    <row r="6652">
      <c r="A6652" s="9" t="n"/>
      <c r="B6652" s="9" t="n"/>
      <c r="C6652" s="12" t="n"/>
      <c r="D6652" s="11" t="n"/>
      <c r="E6652" s="11" t="n"/>
      <c r="F6652" s="11" t="n"/>
      <c r="G6652" s="11" t="n"/>
      <c r="H6652" s="11" t="n"/>
      <c r="I6652" s="9" t="n"/>
      <c r="J6652" s="9" t="n"/>
      <c r="K6652" s="9" t="n"/>
      <c r="L6652" s="9">
        <f>IF(COUNTA($A6652:$K6652)=0,"",IF(AND(IFERROR($H6652,0)&gt;0,LEN(TRIM($K6652&amp;""))&gt;0,IFERROR(LOOKUP(2,1/((LISTS!$M$2:$M$13&lt;&gt;"")*ISNUMBER(SEARCH(LISTS!$M$2:$M$13,$I6652))),LISTS!$N$2:$N$13),"NO")="SI"),"SI","NO"))</f>
        <v/>
      </c>
      <c r="M6652" s="9">
        <f>IF(COUNTA($A6652:$K6652)=0,"",IF($K6652&lt;&gt;"",IF(COUNTIF($K$19:$K6652,$K6652)&gt;1,"SI","NO"),IF(COUNTIFS($A$19:$A6652,$A6652,$C$19:$C6652,$C6652,$J$19:$J6652,$J6652,$D$19:$D6652,$D6652)&gt;1,"SI","NO")))</f>
        <v/>
      </c>
      <c r="N6652" s="11">
        <f>IF(COUNTA($A6652:$K6652)=0,"",IF(AND($L6652="SI",$M6652="NO"),IFERROR($H6652,0),0))</f>
        <v/>
      </c>
      <c r="O6652" s="9">
        <f>IF(COUNTA($A6652:$K6652)=0,"",IF($M6652="SI","CUFE o factura duplicada dentro del reporte; no se suma dos veces",IF(IFERROR($H6652,0)&lt;=0,"DIAN reporta valor susceptible 0",IF($L6652="NO",IFERROR(LOOKUP(2,1/((LISTS!$M$2:$M$13&lt;&gt;"")*ISNUMBER(SEARCH(LISTS!$M$2:$M$13,$I6652))),LISTS!$O$2:$O$13),"Medio de pago no elegible o no identificado por DIAN"),"Apta automaticamente por pago electronico y base positiva"))))</f>
        <v/>
      </c>
    </row>
    <row r="6653">
      <c r="A6653" s="9" t="n"/>
      <c r="B6653" s="9" t="n"/>
      <c r="C6653" s="12" t="n"/>
      <c r="D6653" s="11" t="n"/>
      <c r="E6653" s="11" t="n"/>
      <c r="F6653" s="11" t="n"/>
      <c r="G6653" s="11" t="n"/>
      <c r="H6653" s="11" t="n"/>
      <c r="I6653" s="9" t="n"/>
      <c r="J6653" s="9" t="n"/>
      <c r="K6653" s="9" t="n"/>
      <c r="L6653" s="9">
        <f>IF(COUNTA($A6653:$K6653)=0,"",IF(AND(IFERROR($H6653,0)&gt;0,LEN(TRIM($K6653&amp;""))&gt;0,IFERROR(LOOKUP(2,1/((LISTS!$M$2:$M$13&lt;&gt;"")*ISNUMBER(SEARCH(LISTS!$M$2:$M$13,$I6653))),LISTS!$N$2:$N$13),"NO")="SI"),"SI","NO"))</f>
        <v/>
      </c>
      <c r="M6653" s="9">
        <f>IF(COUNTA($A6653:$K6653)=0,"",IF($K6653&lt;&gt;"",IF(COUNTIF($K$19:$K6653,$K6653)&gt;1,"SI","NO"),IF(COUNTIFS($A$19:$A6653,$A6653,$C$19:$C6653,$C6653,$J$19:$J6653,$J6653,$D$19:$D6653,$D6653)&gt;1,"SI","NO")))</f>
        <v/>
      </c>
      <c r="N6653" s="11">
        <f>IF(COUNTA($A6653:$K6653)=0,"",IF(AND($L6653="SI",$M6653="NO"),IFERROR($H6653,0),0))</f>
        <v/>
      </c>
      <c r="O6653" s="9">
        <f>IF(COUNTA($A6653:$K6653)=0,"",IF($M6653="SI","CUFE o factura duplicada dentro del reporte; no se suma dos veces",IF(IFERROR($H6653,0)&lt;=0,"DIAN reporta valor susceptible 0",IF($L6653="NO",IFERROR(LOOKUP(2,1/((LISTS!$M$2:$M$13&lt;&gt;"")*ISNUMBER(SEARCH(LISTS!$M$2:$M$13,$I6653))),LISTS!$O$2:$O$13),"Medio de pago no elegible o no identificado por DIAN"),"Apta automaticamente por pago electronico y base positiva"))))</f>
        <v/>
      </c>
    </row>
    <row r="6654">
      <c r="A6654" s="9" t="n"/>
      <c r="B6654" s="9" t="n"/>
      <c r="C6654" s="12" t="n"/>
      <c r="D6654" s="11" t="n"/>
      <c r="E6654" s="11" t="n"/>
      <c r="F6654" s="11" t="n"/>
      <c r="G6654" s="11" t="n"/>
      <c r="H6654" s="11" t="n"/>
      <c r="I6654" s="9" t="n"/>
      <c r="J6654" s="9" t="n"/>
      <c r="K6654" s="9" t="n"/>
      <c r="L6654" s="9">
        <f>IF(COUNTA($A6654:$K6654)=0,"",IF(AND(IFERROR($H6654,0)&gt;0,LEN(TRIM($K6654&amp;""))&gt;0,IFERROR(LOOKUP(2,1/((LISTS!$M$2:$M$13&lt;&gt;"")*ISNUMBER(SEARCH(LISTS!$M$2:$M$13,$I6654))),LISTS!$N$2:$N$13),"NO")="SI"),"SI","NO"))</f>
        <v/>
      </c>
      <c r="M6654" s="9">
        <f>IF(COUNTA($A6654:$K6654)=0,"",IF($K6654&lt;&gt;"",IF(COUNTIF($K$19:$K6654,$K6654)&gt;1,"SI","NO"),IF(COUNTIFS($A$19:$A6654,$A6654,$C$19:$C6654,$C6654,$J$19:$J6654,$J6654,$D$19:$D6654,$D6654)&gt;1,"SI","NO")))</f>
        <v/>
      </c>
      <c r="N6654" s="11">
        <f>IF(COUNTA($A6654:$K6654)=0,"",IF(AND($L6654="SI",$M6654="NO"),IFERROR($H6654,0),0))</f>
        <v/>
      </c>
      <c r="O6654" s="9">
        <f>IF(COUNTA($A6654:$K6654)=0,"",IF($M6654="SI","CUFE o factura duplicada dentro del reporte; no se suma dos veces",IF(IFERROR($H6654,0)&lt;=0,"DIAN reporta valor susceptible 0",IF($L6654="NO",IFERROR(LOOKUP(2,1/((LISTS!$M$2:$M$13&lt;&gt;"")*ISNUMBER(SEARCH(LISTS!$M$2:$M$13,$I6654))),LISTS!$O$2:$O$13),"Medio de pago no elegible o no identificado por DIAN"),"Apta automaticamente por pago electronico y base positiva"))))</f>
        <v/>
      </c>
    </row>
    <row r="6655">
      <c r="A6655" s="9" t="n"/>
      <c r="B6655" s="9" t="n"/>
      <c r="C6655" s="12" t="n"/>
      <c r="D6655" s="11" t="n"/>
      <c r="E6655" s="11" t="n"/>
      <c r="F6655" s="11" t="n"/>
      <c r="G6655" s="11" t="n"/>
      <c r="H6655" s="11" t="n"/>
      <c r="I6655" s="9" t="n"/>
      <c r="J6655" s="9" t="n"/>
      <c r="K6655" s="9" t="n"/>
      <c r="L6655" s="9">
        <f>IF(COUNTA($A6655:$K6655)=0,"",IF(AND(IFERROR($H6655,0)&gt;0,LEN(TRIM($K6655&amp;""))&gt;0,IFERROR(LOOKUP(2,1/((LISTS!$M$2:$M$13&lt;&gt;"")*ISNUMBER(SEARCH(LISTS!$M$2:$M$13,$I6655))),LISTS!$N$2:$N$13),"NO")="SI"),"SI","NO"))</f>
        <v/>
      </c>
      <c r="M6655" s="9">
        <f>IF(COUNTA($A6655:$K6655)=0,"",IF($K6655&lt;&gt;"",IF(COUNTIF($K$19:$K6655,$K6655)&gt;1,"SI","NO"),IF(COUNTIFS($A$19:$A6655,$A6655,$C$19:$C6655,$C6655,$J$19:$J6655,$J6655,$D$19:$D6655,$D6655)&gt;1,"SI","NO")))</f>
        <v/>
      </c>
      <c r="N6655" s="11">
        <f>IF(COUNTA($A6655:$K6655)=0,"",IF(AND($L6655="SI",$M6655="NO"),IFERROR($H6655,0),0))</f>
        <v/>
      </c>
      <c r="O6655" s="9">
        <f>IF(COUNTA($A6655:$K6655)=0,"",IF($M6655="SI","CUFE o factura duplicada dentro del reporte; no se suma dos veces",IF(IFERROR($H6655,0)&lt;=0,"DIAN reporta valor susceptible 0",IF($L6655="NO",IFERROR(LOOKUP(2,1/((LISTS!$M$2:$M$13&lt;&gt;"")*ISNUMBER(SEARCH(LISTS!$M$2:$M$13,$I6655))),LISTS!$O$2:$O$13),"Medio de pago no elegible o no identificado por DIAN"),"Apta automaticamente por pago electronico y base positiva"))))</f>
        <v/>
      </c>
    </row>
    <row r="6656">
      <c r="A6656" s="9" t="n"/>
      <c r="B6656" s="9" t="n"/>
      <c r="C6656" s="12" t="n"/>
      <c r="D6656" s="11" t="n"/>
      <c r="E6656" s="11" t="n"/>
      <c r="F6656" s="11" t="n"/>
      <c r="G6656" s="11" t="n"/>
      <c r="H6656" s="11" t="n"/>
      <c r="I6656" s="9" t="n"/>
      <c r="J6656" s="9" t="n"/>
      <c r="K6656" s="9" t="n"/>
      <c r="L6656" s="9">
        <f>IF(COUNTA($A6656:$K6656)=0,"",IF(AND(IFERROR($H6656,0)&gt;0,LEN(TRIM($K6656&amp;""))&gt;0,IFERROR(LOOKUP(2,1/((LISTS!$M$2:$M$13&lt;&gt;"")*ISNUMBER(SEARCH(LISTS!$M$2:$M$13,$I6656))),LISTS!$N$2:$N$13),"NO")="SI"),"SI","NO"))</f>
        <v/>
      </c>
      <c r="M6656" s="9">
        <f>IF(COUNTA($A6656:$K6656)=0,"",IF($K6656&lt;&gt;"",IF(COUNTIF($K$19:$K6656,$K6656)&gt;1,"SI","NO"),IF(COUNTIFS($A$19:$A6656,$A6656,$C$19:$C6656,$C6656,$J$19:$J6656,$J6656,$D$19:$D6656,$D6656)&gt;1,"SI","NO")))</f>
        <v/>
      </c>
      <c r="N6656" s="11">
        <f>IF(COUNTA($A6656:$K6656)=0,"",IF(AND($L6656="SI",$M6656="NO"),IFERROR($H6656,0),0))</f>
        <v/>
      </c>
      <c r="O6656" s="9">
        <f>IF(COUNTA($A6656:$K6656)=0,"",IF($M6656="SI","CUFE o factura duplicada dentro del reporte; no se suma dos veces",IF(IFERROR($H6656,0)&lt;=0,"DIAN reporta valor susceptible 0",IF($L6656="NO",IFERROR(LOOKUP(2,1/((LISTS!$M$2:$M$13&lt;&gt;"")*ISNUMBER(SEARCH(LISTS!$M$2:$M$13,$I6656))),LISTS!$O$2:$O$13),"Medio de pago no elegible o no identificado por DIAN"),"Apta automaticamente por pago electronico y base positiva"))))</f>
        <v/>
      </c>
    </row>
    <row r="6657">
      <c r="A6657" s="9" t="n"/>
      <c r="B6657" s="9" t="n"/>
      <c r="C6657" s="12" t="n"/>
      <c r="D6657" s="11" t="n"/>
      <c r="E6657" s="11" t="n"/>
      <c r="F6657" s="11" t="n"/>
      <c r="G6657" s="11" t="n"/>
      <c r="H6657" s="11" t="n"/>
      <c r="I6657" s="9" t="n"/>
      <c r="J6657" s="9" t="n"/>
      <c r="K6657" s="9" t="n"/>
      <c r="L6657" s="9">
        <f>IF(COUNTA($A6657:$K6657)=0,"",IF(AND(IFERROR($H6657,0)&gt;0,LEN(TRIM($K6657&amp;""))&gt;0,IFERROR(LOOKUP(2,1/((LISTS!$M$2:$M$13&lt;&gt;"")*ISNUMBER(SEARCH(LISTS!$M$2:$M$13,$I6657))),LISTS!$N$2:$N$13),"NO")="SI"),"SI","NO"))</f>
        <v/>
      </c>
      <c r="M6657" s="9">
        <f>IF(COUNTA($A6657:$K6657)=0,"",IF($K6657&lt;&gt;"",IF(COUNTIF($K$19:$K6657,$K6657)&gt;1,"SI","NO"),IF(COUNTIFS($A$19:$A6657,$A6657,$C$19:$C6657,$C6657,$J$19:$J6657,$J6657,$D$19:$D6657,$D6657)&gt;1,"SI","NO")))</f>
        <v/>
      </c>
      <c r="N6657" s="11">
        <f>IF(COUNTA($A6657:$K6657)=0,"",IF(AND($L6657="SI",$M6657="NO"),IFERROR($H6657,0),0))</f>
        <v/>
      </c>
      <c r="O6657" s="9">
        <f>IF(COUNTA($A6657:$K6657)=0,"",IF($M6657="SI","CUFE o factura duplicada dentro del reporte; no se suma dos veces",IF(IFERROR($H6657,0)&lt;=0,"DIAN reporta valor susceptible 0",IF($L6657="NO",IFERROR(LOOKUP(2,1/((LISTS!$M$2:$M$13&lt;&gt;"")*ISNUMBER(SEARCH(LISTS!$M$2:$M$13,$I6657))),LISTS!$O$2:$O$13),"Medio de pago no elegible o no identificado por DIAN"),"Apta automaticamente por pago electronico y base positiva"))))</f>
        <v/>
      </c>
    </row>
    <row r="6658">
      <c r="A6658" s="9" t="n"/>
      <c r="B6658" s="9" t="n"/>
      <c r="C6658" s="12" t="n"/>
      <c r="D6658" s="11" t="n"/>
      <c r="E6658" s="11" t="n"/>
      <c r="F6658" s="11" t="n"/>
      <c r="G6658" s="11" t="n"/>
      <c r="H6658" s="11" t="n"/>
      <c r="I6658" s="9" t="n"/>
      <c r="J6658" s="9" t="n"/>
      <c r="K6658" s="9" t="n"/>
      <c r="L6658" s="9">
        <f>IF(COUNTA($A6658:$K6658)=0,"",IF(AND(IFERROR($H6658,0)&gt;0,LEN(TRIM($K6658&amp;""))&gt;0,IFERROR(LOOKUP(2,1/((LISTS!$M$2:$M$13&lt;&gt;"")*ISNUMBER(SEARCH(LISTS!$M$2:$M$13,$I6658))),LISTS!$N$2:$N$13),"NO")="SI"),"SI","NO"))</f>
        <v/>
      </c>
      <c r="M6658" s="9">
        <f>IF(COUNTA($A6658:$K6658)=0,"",IF($K6658&lt;&gt;"",IF(COUNTIF($K$19:$K6658,$K6658)&gt;1,"SI","NO"),IF(COUNTIFS($A$19:$A6658,$A6658,$C$19:$C6658,$C6658,$J$19:$J6658,$J6658,$D$19:$D6658,$D6658)&gt;1,"SI","NO")))</f>
        <v/>
      </c>
      <c r="N6658" s="11">
        <f>IF(COUNTA($A6658:$K6658)=0,"",IF(AND($L6658="SI",$M6658="NO"),IFERROR($H6658,0),0))</f>
        <v/>
      </c>
      <c r="O6658" s="9">
        <f>IF(COUNTA($A6658:$K6658)=0,"",IF($M6658="SI","CUFE o factura duplicada dentro del reporte; no se suma dos veces",IF(IFERROR($H6658,0)&lt;=0,"DIAN reporta valor susceptible 0",IF($L6658="NO",IFERROR(LOOKUP(2,1/((LISTS!$M$2:$M$13&lt;&gt;"")*ISNUMBER(SEARCH(LISTS!$M$2:$M$13,$I6658))),LISTS!$O$2:$O$13),"Medio de pago no elegible o no identificado por DIAN"),"Apta automaticamente por pago electronico y base positiva"))))</f>
        <v/>
      </c>
    </row>
    <row r="6659">
      <c r="A6659" s="9" t="n"/>
      <c r="B6659" s="9" t="n"/>
      <c r="C6659" s="12" t="n"/>
      <c r="D6659" s="11" t="n"/>
      <c r="E6659" s="11" t="n"/>
      <c r="F6659" s="11" t="n"/>
      <c r="G6659" s="11" t="n"/>
      <c r="H6659" s="11" t="n"/>
      <c r="I6659" s="9" t="n"/>
      <c r="J6659" s="9" t="n"/>
      <c r="K6659" s="9" t="n"/>
      <c r="L6659" s="9">
        <f>IF(COUNTA($A6659:$K6659)=0,"",IF(AND(IFERROR($H6659,0)&gt;0,LEN(TRIM($K6659&amp;""))&gt;0,IFERROR(LOOKUP(2,1/((LISTS!$M$2:$M$13&lt;&gt;"")*ISNUMBER(SEARCH(LISTS!$M$2:$M$13,$I6659))),LISTS!$N$2:$N$13),"NO")="SI"),"SI","NO"))</f>
        <v/>
      </c>
      <c r="M6659" s="9">
        <f>IF(COUNTA($A6659:$K6659)=0,"",IF($K6659&lt;&gt;"",IF(COUNTIF($K$19:$K6659,$K6659)&gt;1,"SI","NO"),IF(COUNTIFS($A$19:$A6659,$A6659,$C$19:$C6659,$C6659,$J$19:$J6659,$J6659,$D$19:$D6659,$D6659)&gt;1,"SI","NO")))</f>
        <v/>
      </c>
      <c r="N6659" s="11">
        <f>IF(COUNTA($A6659:$K6659)=0,"",IF(AND($L6659="SI",$M6659="NO"),IFERROR($H6659,0),0))</f>
        <v/>
      </c>
      <c r="O6659" s="9">
        <f>IF(COUNTA($A6659:$K6659)=0,"",IF($M6659="SI","CUFE o factura duplicada dentro del reporte; no se suma dos veces",IF(IFERROR($H6659,0)&lt;=0,"DIAN reporta valor susceptible 0",IF($L6659="NO",IFERROR(LOOKUP(2,1/((LISTS!$M$2:$M$13&lt;&gt;"")*ISNUMBER(SEARCH(LISTS!$M$2:$M$13,$I6659))),LISTS!$O$2:$O$13),"Medio de pago no elegible o no identificado por DIAN"),"Apta automaticamente por pago electronico y base positiva"))))</f>
        <v/>
      </c>
    </row>
    <row r="6660">
      <c r="A6660" s="9" t="n"/>
      <c r="B6660" s="9" t="n"/>
      <c r="C6660" s="12" t="n"/>
      <c r="D6660" s="11" t="n"/>
      <c r="E6660" s="11" t="n"/>
      <c r="F6660" s="11" t="n"/>
      <c r="G6660" s="11" t="n"/>
      <c r="H6660" s="11" t="n"/>
      <c r="I6660" s="9" t="n"/>
      <c r="J6660" s="9" t="n"/>
      <c r="K6660" s="9" t="n"/>
      <c r="L6660" s="9">
        <f>IF(COUNTA($A6660:$K6660)=0,"",IF(AND(IFERROR($H6660,0)&gt;0,LEN(TRIM($K6660&amp;""))&gt;0,IFERROR(LOOKUP(2,1/((LISTS!$M$2:$M$13&lt;&gt;"")*ISNUMBER(SEARCH(LISTS!$M$2:$M$13,$I6660))),LISTS!$N$2:$N$13),"NO")="SI"),"SI","NO"))</f>
        <v/>
      </c>
      <c r="M6660" s="9">
        <f>IF(COUNTA($A6660:$K6660)=0,"",IF($K6660&lt;&gt;"",IF(COUNTIF($K$19:$K6660,$K6660)&gt;1,"SI","NO"),IF(COUNTIFS($A$19:$A6660,$A6660,$C$19:$C6660,$C6660,$J$19:$J6660,$J6660,$D$19:$D6660,$D6660)&gt;1,"SI","NO")))</f>
        <v/>
      </c>
      <c r="N6660" s="11">
        <f>IF(COUNTA($A6660:$K6660)=0,"",IF(AND($L6660="SI",$M6660="NO"),IFERROR($H6660,0),0))</f>
        <v/>
      </c>
      <c r="O6660" s="9">
        <f>IF(COUNTA($A6660:$K6660)=0,"",IF($M6660="SI","CUFE o factura duplicada dentro del reporte; no se suma dos veces",IF(IFERROR($H6660,0)&lt;=0,"DIAN reporta valor susceptible 0",IF($L6660="NO",IFERROR(LOOKUP(2,1/((LISTS!$M$2:$M$13&lt;&gt;"")*ISNUMBER(SEARCH(LISTS!$M$2:$M$13,$I6660))),LISTS!$O$2:$O$13),"Medio de pago no elegible o no identificado por DIAN"),"Apta automaticamente por pago electronico y base positiva"))))</f>
        <v/>
      </c>
    </row>
    <row r="6661">
      <c r="A6661" s="9" t="n"/>
      <c r="B6661" s="9" t="n"/>
      <c r="C6661" s="12" t="n"/>
      <c r="D6661" s="11" t="n"/>
      <c r="E6661" s="11" t="n"/>
      <c r="F6661" s="11" t="n"/>
      <c r="G6661" s="11" t="n"/>
      <c r="H6661" s="11" t="n"/>
      <c r="I6661" s="9" t="n"/>
      <c r="J6661" s="9" t="n"/>
      <c r="K6661" s="9" t="n"/>
      <c r="L6661" s="9">
        <f>IF(COUNTA($A6661:$K6661)=0,"",IF(AND(IFERROR($H6661,0)&gt;0,LEN(TRIM($K6661&amp;""))&gt;0,IFERROR(LOOKUP(2,1/((LISTS!$M$2:$M$13&lt;&gt;"")*ISNUMBER(SEARCH(LISTS!$M$2:$M$13,$I6661))),LISTS!$N$2:$N$13),"NO")="SI"),"SI","NO"))</f>
        <v/>
      </c>
      <c r="M6661" s="9">
        <f>IF(COUNTA($A6661:$K6661)=0,"",IF($K6661&lt;&gt;"",IF(COUNTIF($K$19:$K6661,$K6661)&gt;1,"SI","NO"),IF(COUNTIFS($A$19:$A6661,$A6661,$C$19:$C6661,$C6661,$J$19:$J6661,$J6661,$D$19:$D6661,$D6661)&gt;1,"SI","NO")))</f>
        <v/>
      </c>
      <c r="N6661" s="11">
        <f>IF(COUNTA($A6661:$K6661)=0,"",IF(AND($L6661="SI",$M6661="NO"),IFERROR($H6661,0),0))</f>
        <v/>
      </c>
      <c r="O6661" s="9">
        <f>IF(COUNTA($A6661:$K6661)=0,"",IF($M6661="SI","CUFE o factura duplicada dentro del reporte; no se suma dos veces",IF(IFERROR($H6661,0)&lt;=0,"DIAN reporta valor susceptible 0",IF($L6661="NO",IFERROR(LOOKUP(2,1/((LISTS!$M$2:$M$13&lt;&gt;"")*ISNUMBER(SEARCH(LISTS!$M$2:$M$13,$I6661))),LISTS!$O$2:$O$13),"Medio de pago no elegible o no identificado por DIAN"),"Apta automaticamente por pago electronico y base positiva"))))</f>
        <v/>
      </c>
    </row>
    <row r="6662">
      <c r="A6662" s="9" t="n"/>
      <c r="B6662" s="9" t="n"/>
      <c r="C6662" s="12" t="n"/>
      <c r="D6662" s="11" t="n"/>
      <c r="E6662" s="11" t="n"/>
      <c r="F6662" s="11" t="n"/>
      <c r="G6662" s="11" t="n"/>
      <c r="H6662" s="11" t="n"/>
      <c r="I6662" s="9" t="n"/>
      <c r="J6662" s="9" t="n"/>
      <c r="K6662" s="9" t="n"/>
      <c r="L6662" s="9">
        <f>IF(COUNTA($A6662:$K6662)=0,"",IF(AND(IFERROR($H6662,0)&gt;0,LEN(TRIM($K6662&amp;""))&gt;0,IFERROR(LOOKUP(2,1/((LISTS!$M$2:$M$13&lt;&gt;"")*ISNUMBER(SEARCH(LISTS!$M$2:$M$13,$I6662))),LISTS!$N$2:$N$13),"NO")="SI"),"SI","NO"))</f>
        <v/>
      </c>
      <c r="M6662" s="9">
        <f>IF(COUNTA($A6662:$K6662)=0,"",IF($K6662&lt;&gt;"",IF(COUNTIF($K$19:$K6662,$K6662)&gt;1,"SI","NO"),IF(COUNTIFS($A$19:$A6662,$A6662,$C$19:$C6662,$C6662,$J$19:$J6662,$J6662,$D$19:$D6662,$D6662)&gt;1,"SI","NO")))</f>
        <v/>
      </c>
      <c r="N6662" s="11">
        <f>IF(COUNTA($A6662:$K6662)=0,"",IF(AND($L6662="SI",$M6662="NO"),IFERROR($H6662,0),0))</f>
        <v/>
      </c>
      <c r="O6662" s="9">
        <f>IF(COUNTA($A6662:$K6662)=0,"",IF($M6662="SI","CUFE o factura duplicada dentro del reporte; no se suma dos veces",IF(IFERROR($H6662,0)&lt;=0,"DIAN reporta valor susceptible 0",IF($L6662="NO",IFERROR(LOOKUP(2,1/((LISTS!$M$2:$M$13&lt;&gt;"")*ISNUMBER(SEARCH(LISTS!$M$2:$M$13,$I6662))),LISTS!$O$2:$O$13),"Medio de pago no elegible o no identificado por DIAN"),"Apta automaticamente por pago electronico y base positiva"))))</f>
        <v/>
      </c>
    </row>
    <row r="6663">
      <c r="A6663" s="9" t="n"/>
      <c r="B6663" s="9" t="n"/>
      <c r="C6663" s="12" t="n"/>
      <c r="D6663" s="11" t="n"/>
      <c r="E6663" s="11" t="n"/>
      <c r="F6663" s="11" t="n"/>
      <c r="G6663" s="11" t="n"/>
      <c r="H6663" s="11" t="n"/>
      <c r="I6663" s="9" t="n"/>
      <c r="J6663" s="9" t="n"/>
      <c r="K6663" s="9" t="n"/>
      <c r="L6663" s="9">
        <f>IF(COUNTA($A6663:$K6663)=0,"",IF(AND(IFERROR($H6663,0)&gt;0,LEN(TRIM($K6663&amp;""))&gt;0,IFERROR(LOOKUP(2,1/((LISTS!$M$2:$M$13&lt;&gt;"")*ISNUMBER(SEARCH(LISTS!$M$2:$M$13,$I6663))),LISTS!$N$2:$N$13),"NO")="SI"),"SI","NO"))</f>
        <v/>
      </c>
      <c r="M6663" s="9">
        <f>IF(COUNTA($A6663:$K6663)=0,"",IF($K6663&lt;&gt;"",IF(COUNTIF($K$19:$K6663,$K6663)&gt;1,"SI","NO"),IF(COUNTIFS($A$19:$A6663,$A6663,$C$19:$C6663,$C6663,$J$19:$J6663,$J6663,$D$19:$D6663,$D6663)&gt;1,"SI","NO")))</f>
        <v/>
      </c>
      <c r="N6663" s="11">
        <f>IF(COUNTA($A6663:$K6663)=0,"",IF(AND($L6663="SI",$M6663="NO"),IFERROR($H6663,0),0))</f>
        <v/>
      </c>
      <c r="O6663" s="9">
        <f>IF(COUNTA($A6663:$K6663)=0,"",IF($M6663="SI","CUFE o factura duplicada dentro del reporte; no se suma dos veces",IF(IFERROR($H6663,0)&lt;=0,"DIAN reporta valor susceptible 0",IF($L6663="NO",IFERROR(LOOKUP(2,1/((LISTS!$M$2:$M$13&lt;&gt;"")*ISNUMBER(SEARCH(LISTS!$M$2:$M$13,$I6663))),LISTS!$O$2:$O$13),"Medio de pago no elegible o no identificado por DIAN"),"Apta automaticamente por pago electronico y base positiva"))))</f>
        <v/>
      </c>
    </row>
    <row r="6664">
      <c r="A6664" s="9" t="n"/>
      <c r="B6664" s="9" t="n"/>
      <c r="C6664" s="12" t="n"/>
      <c r="D6664" s="11" t="n"/>
      <c r="E6664" s="11" t="n"/>
      <c r="F6664" s="11" t="n"/>
      <c r="G6664" s="11" t="n"/>
      <c r="H6664" s="11" t="n"/>
      <c r="I6664" s="9" t="n"/>
      <c r="J6664" s="9" t="n"/>
      <c r="K6664" s="9" t="n"/>
      <c r="L6664" s="9">
        <f>IF(COUNTA($A6664:$K6664)=0,"",IF(AND(IFERROR($H6664,0)&gt;0,LEN(TRIM($K6664&amp;""))&gt;0,IFERROR(LOOKUP(2,1/((LISTS!$M$2:$M$13&lt;&gt;"")*ISNUMBER(SEARCH(LISTS!$M$2:$M$13,$I6664))),LISTS!$N$2:$N$13),"NO")="SI"),"SI","NO"))</f>
        <v/>
      </c>
      <c r="M6664" s="9">
        <f>IF(COUNTA($A6664:$K6664)=0,"",IF($K6664&lt;&gt;"",IF(COUNTIF($K$19:$K6664,$K6664)&gt;1,"SI","NO"),IF(COUNTIFS($A$19:$A6664,$A6664,$C$19:$C6664,$C6664,$J$19:$J6664,$J6664,$D$19:$D6664,$D6664)&gt;1,"SI","NO")))</f>
        <v/>
      </c>
      <c r="N6664" s="11">
        <f>IF(COUNTA($A6664:$K6664)=0,"",IF(AND($L6664="SI",$M6664="NO"),IFERROR($H6664,0),0))</f>
        <v/>
      </c>
      <c r="O6664" s="9">
        <f>IF(COUNTA($A6664:$K6664)=0,"",IF($M6664="SI","CUFE o factura duplicada dentro del reporte; no se suma dos veces",IF(IFERROR($H6664,0)&lt;=0,"DIAN reporta valor susceptible 0",IF($L6664="NO",IFERROR(LOOKUP(2,1/((LISTS!$M$2:$M$13&lt;&gt;"")*ISNUMBER(SEARCH(LISTS!$M$2:$M$13,$I6664))),LISTS!$O$2:$O$13),"Medio de pago no elegible o no identificado por DIAN"),"Apta automaticamente por pago electronico y base positiva"))))</f>
        <v/>
      </c>
    </row>
    <row r="6665">
      <c r="A6665" s="9" t="n"/>
      <c r="B6665" s="9" t="n"/>
      <c r="C6665" s="12" t="n"/>
      <c r="D6665" s="11" t="n"/>
      <c r="E6665" s="11" t="n"/>
      <c r="F6665" s="11" t="n"/>
      <c r="G6665" s="11" t="n"/>
      <c r="H6665" s="11" t="n"/>
      <c r="I6665" s="9" t="n"/>
      <c r="J6665" s="9" t="n"/>
      <c r="K6665" s="9" t="n"/>
      <c r="L6665" s="9">
        <f>IF(COUNTA($A6665:$K6665)=0,"",IF(AND(IFERROR($H6665,0)&gt;0,LEN(TRIM($K6665&amp;""))&gt;0,IFERROR(LOOKUP(2,1/((LISTS!$M$2:$M$13&lt;&gt;"")*ISNUMBER(SEARCH(LISTS!$M$2:$M$13,$I6665))),LISTS!$N$2:$N$13),"NO")="SI"),"SI","NO"))</f>
        <v/>
      </c>
      <c r="M6665" s="9">
        <f>IF(COUNTA($A6665:$K6665)=0,"",IF($K6665&lt;&gt;"",IF(COUNTIF($K$19:$K6665,$K6665)&gt;1,"SI","NO"),IF(COUNTIFS($A$19:$A6665,$A6665,$C$19:$C6665,$C6665,$J$19:$J6665,$J6665,$D$19:$D6665,$D6665)&gt;1,"SI","NO")))</f>
        <v/>
      </c>
      <c r="N6665" s="11">
        <f>IF(COUNTA($A6665:$K6665)=0,"",IF(AND($L6665="SI",$M6665="NO"),IFERROR($H6665,0),0))</f>
        <v/>
      </c>
      <c r="O6665" s="9">
        <f>IF(COUNTA($A6665:$K6665)=0,"",IF($M6665="SI","CUFE o factura duplicada dentro del reporte; no se suma dos veces",IF(IFERROR($H6665,0)&lt;=0,"DIAN reporta valor susceptible 0",IF($L6665="NO",IFERROR(LOOKUP(2,1/((LISTS!$M$2:$M$13&lt;&gt;"")*ISNUMBER(SEARCH(LISTS!$M$2:$M$13,$I6665))),LISTS!$O$2:$O$13),"Medio de pago no elegible o no identificado por DIAN"),"Apta automaticamente por pago electronico y base positiva"))))</f>
        <v/>
      </c>
    </row>
    <row r="6666">
      <c r="A6666" s="9" t="n"/>
      <c r="B6666" s="9" t="n"/>
      <c r="C6666" s="12" t="n"/>
      <c r="D6666" s="11" t="n"/>
      <c r="E6666" s="11" t="n"/>
      <c r="F6666" s="11" t="n"/>
      <c r="G6666" s="11" t="n"/>
      <c r="H6666" s="11" t="n"/>
      <c r="I6666" s="9" t="n"/>
      <c r="J6666" s="9" t="n"/>
      <c r="K6666" s="9" t="n"/>
      <c r="L6666" s="9">
        <f>IF(COUNTA($A6666:$K6666)=0,"",IF(AND(IFERROR($H6666,0)&gt;0,LEN(TRIM($K6666&amp;""))&gt;0,IFERROR(LOOKUP(2,1/((LISTS!$M$2:$M$13&lt;&gt;"")*ISNUMBER(SEARCH(LISTS!$M$2:$M$13,$I6666))),LISTS!$N$2:$N$13),"NO")="SI"),"SI","NO"))</f>
        <v/>
      </c>
      <c r="M6666" s="9">
        <f>IF(COUNTA($A6666:$K6666)=0,"",IF($K6666&lt;&gt;"",IF(COUNTIF($K$19:$K6666,$K6666)&gt;1,"SI","NO"),IF(COUNTIFS($A$19:$A6666,$A6666,$C$19:$C6666,$C6666,$J$19:$J6666,$J6666,$D$19:$D6666,$D6666)&gt;1,"SI","NO")))</f>
        <v/>
      </c>
      <c r="N6666" s="11">
        <f>IF(COUNTA($A6666:$K6666)=0,"",IF(AND($L6666="SI",$M6666="NO"),IFERROR($H6666,0),0))</f>
        <v/>
      </c>
      <c r="O6666" s="9">
        <f>IF(COUNTA($A6666:$K6666)=0,"",IF($M6666="SI","CUFE o factura duplicada dentro del reporte; no se suma dos veces",IF(IFERROR($H6666,0)&lt;=0,"DIAN reporta valor susceptible 0",IF($L6666="NO",IFERROR(LOOKUP(2,1/((LISTS!$M$2:$M$13&lt;&gt;"")*ISNUMBER(SEARCH(LISTS!$M$2:$M$13,$I6666))),LISTS!$O$2:$O$13),"Medio de pago no elegible o no identificado por DIAN"),"Apta automaticamente por pago electronico y base positiva"))))</f>
        <v/>
      </c>
    </row>
    <row r="6667">
      <c r="A6667" s="9" t="n"/>
      <c r="B6667" s="9" t="n"/>
      <c r="C6667" s="12" t="n"/>
      <c r="D6667" s="11" t="n"/>
      <c r="E6667" s="11" t="n"/>
      <c r="F6667" s="11" t="n"/>
      <c r="G6667" s="11" t="n"/>
      <c r="H6667" s="11" t="n"/>
      <c r="I6667" s="9" t="n"/>
      <c r="J6667" s="9" t="n"/>
      <c r="K6667" s="9" t="n"/>
      <c r="L6667" s="9">
        <f>IF(COUNTA($A6667:$K6667)=0,"",IF(AND(IFERROR($H6667,0)&gt;0,LEN(TRIM($K6667&amp;""))&gt;0,IFERROR(LOOKUP(2,1/((LISTS!$M$2:$M$13&lt;&gt;"")*ISNUMBER(SEARCH(LISTS!$M$2:$M$13,$I6667))),LISTS!$N$2:$N$13),"NO")="SI"),"SI","NO"))</f>
        <v/>
      </c>
      <c r="M6667" s="9">
        <f>IF(COUNTA($A6667:$K6667)=0,"",IF($K6667&lt;&gt;"",IF(COUNTIF($K$19:$K6667,$K6667)&gt;1,"SI","NO"),IF(COUNTIFS($A$19:$A6667,$A6667,$C$19:$C6667,$C6667,$J$19:$J6667,$J6667,$D$19:$D6667,$D6667)&gt;1,"SI","NO")))</f>
        <v/>
      </c>
      <c r="N6667" s="11">
        <f>IF(COUNTA($A6667:$K6667)=0,"",IF(AND($L6667="SI",$M6667="NO"),IFERROR($H6667,0),0))</f>
        <v/>
      </c>
      <c r="O6667" s="9">
        <f>IF(COUNTA($A6667:$K6667)=0,"",IF($M6667="SI","CUFE o factura duplicada dentro del reporte; no se suma dos veces",IF(IFERROR($H6667,0)&lt;=0,"DIAN reporta valor susceptible 0",IF($L6667="NO",IFERROR(LOOKUP(2,1/((LISTS!$M$2:$M$13&lt;&gt;"")*ISNUMBER(SEARCH(LISTS!$M$2:$M$13,$I6667))),LISTS!$O$2:$O$13),"Medio de pago no elegible o no identificado por DIAN"),"Apta automaticamente por pago electronico y base positiva"))))</f>
        <v/>
      </c>
    </row>
    <row r="6668">
      <c r="A6668" s="9" t="n"/>
      <c r="B6668" s="9" t="n"/>
      <c r="C6668" s="12" t="n"/>
      <c r="D6668" s="11" t="n"/>
      <c r="E6668" s="11" t="n"/>
      <c r="F6668" s="11" t="n"/>
      <c r="G6668" s="11" t="n"/>
      <c r="H6668" s="11" t="n"/>
      <c r="I6668" s="9" t="n"/>
      <c r="J6668" s="9" t="n"/>
      <c r="K6668" s="9" t="n"/>
      <c r="L6668" s="9">
        <f>IF(COUNTA($A6668:$K6668)=0,"",IF(AND(IFERROR($H6668,0)&gt;0,LEN(TRIM($K6668&amp;""))&gt;0,IFERROR(LOOKUP(2,1/((LISTS!$M$2:$M$13&lt;&gt;"")*ISNUMBER(SEARCH(LISTS!$M$2:$M$13,$I6668))),LISTS!$N$2:$N$13),"NO")="SI"),"SI","NO"))</f>
        <v/>
      </c>
      <c r="M6668" s="9">
        <f>IF(COUNTA($A6668:$K6668)=0,"",IF($K6668&lt;&gt;"",IF(COUNTIF($K$19:$K6668,$K6668)&gt;1,"SI","NO"),IF(COUNTIFS($A$19:$A6668,$A6668,$C$19:$C6668,$C6668,$J$19:$J6668,$J6668,$D$19:$D6668,$D6668)&gt;1,"SI","NO")))</f>
        <v/>
      </c>
      <c r="N6668" s="11">
        <f>IF(COUNTA($A6668:$K6668)=0,"",IF(AND($L6668="SI",$M6668="NO"),IFERROR($H6668,0),0))</f>
        <v/>
      </c>
      <c r="O6668" s="9">
        <f>IF(COUNTA($A6668:$K6668)=0,"",IF($M6668="SI","CUFE o factura duplicada dentro del reporte; no se suma dos veces",IF(IFERROR($H6668,0)&lt;=0,"DIAN reporta valor susceptible 0",IF($L6668="NO",IFERROR(LOOKUP(2,1/((LISTS!$M$2:$M$13&lt;&gt;"")*ISNUMBER(SEARCH(LISTS!$M$2:$M$13,$I6668))),LISTS!$O$2:$O$13),"Medio de pago no elegible o no identificado por DIAN"),"Apta automaticamente por pago electronico y base positiva"))))</f>
        <v/>
      </c>
    </row>
    <row r="6669">
      <c r="A6669" s="9" t="n"/>
      <c r="B6669" s="9" t="n"/>
      <c r="C6669" s="12" t="n"/>
      <c r="D6669" s="11" t="n"/>
      <c r="E6669" s="11" t="n"/>
      <c r="F6669" s="11" t="n"/>
      <c r="G6669" s="11" t="n"/>
      <c r="H6669" s="11" t="n"/>
      <c r="I6669" s="9" t="n"/>
      <c r="J6669" s="9" t="n"/>
      <c r="K6669" s="9" t="n"/>
      <c r="L6669" s="9">
        <f>IF(COUNTA($A6669:$K6669)=0,"",IF(AND(IFERROR($H6669,0)&gt;0,LEN(TRIM($K6669&amp;""))&gt;0,IFERROR(LOOKUP(2,1/((LISTS!$M$2:$M$13&lt;&gt;"")*ISNUMBER(SEARCH(LISTS!$M$2:$M$13,$I6669))),LISTS!$N$2:$N$13),"NO")="SI"),"SI","NO"))</f>
        <v/>
      </c>
      <c r="M6669" s="9">
        <f>IF(COUNTA($A6669:$K6669)=0,"",IF($K6669&lt;&gt;"",IF(COUNTIF($K$19:$K6669,$K6669)&gt;1,"SI","NO"),IF(COUNTIFS($A$19:$A6669,$A6669,$C$19:$C6669,$C6669,$J$19:$J6669,$J6669,$D$19:$D6669,$D6669)&gt;1,"SI","NO")))</f>
        <v/>
      </c>
      <c r="N6669" s="11">
        <f>IF(COUNTA($A6669:$K6669)=0,"",IF(AND($L6669="SI",$M6669="NO"),IFERROR($H6669,0),0))</f>
        <v/>
      </c>
      <c r="O6669" s="9">
        <f>IF(COUNTA($A6669:$K6669)=0,"",IF($M6669="SI","CUFE o factura duplicada dentro del reporte; no se suma dos veces",IF(IFERROR($H6669,0)&lt;=0,"DIAN reporta valor susceptible 0",IF($L6669="NO",IFERROR(LOOKUP(2,1/((LISTS!$M$2:$M$13&lt;&gt;"")*ISNUMBER(SEARCH(LISTS!$M$2:$M$13,$I6669))),LISTS!$O$2:$O$13),"Medio de pago no elegible o no identificado por DIAN"),"Apta automaticamente por pago electronico y base positiva"))))</f>
        <v/>
      </c>
    </row>
    <row r="6670">
      <c r="A6670" s="9" t="n"/>
      <c r="B6670" s="9" t="n"/>
      <c r="C6670" s="12" t="n"/>
      <c r="D6670" s="11" t="n"/>
      <c r="E6670" s="11" t="n"/>
      <c r="F6670" s="11" t="n"/>
      <c r="G6670" s="11" t="n"/>
      <c r="H6670" s="11" t="n"/>
      <c r="I6670" s="9" t="n"/>
      <c r="J6670" s="9" t="n"/>
      <c r="K6670" s="9" t="n"/>
      <c r="L6670" s="9">
        <f>IF(COUNTA($A6670:$K6670)=0,"",IF(AND(IFERROR($H6670,0)&gt;0,LEN(TRIM($K6670&amp;""))&gt;0,IFERROR(LOOKUP(2,1/((LISTS!$M$2:$M$13&lt;&gt;"")*ISNUMBER(SEARCH(LISTS!$M$2:$M$13,$I6670))),LISTS!$N$2:$N$13),"NO")="SI"),"SI","NO"))</f>
        <v/>
      </c>
      <c r="M6670" s="9">
        <f>IF(COUNTA($A6670:$K6670)=0,"",IF($K6670&lt;&gt;"",IF(COUNTIF($K$19:$K6670,$K6670)&gt;1,"SI","NO"),IF(COUNTIFS($A$19:$A6670,$A6670,$C$19:$C6670,$C6670,$J$19:$J6670,$J6670,$D$19:$D6670,$D6670)&gt;1,"SI","NO")))</f>
        <v/>
      </c>
      <c r="N6670" s="11">
        <f>IF(COUNTA($A6670:$K6670)=0,"",IF(AND($L6670="SI",$M6670="NO"),IFERROR($H6670,0),0))</f>
        <v/>
      </c>
      <c r="O6670" s="9">
        <f>IF(COUNTA($A6670:$K6670)=0,"",IF($M6670="SI","CUFE o factura duplicada dentro del reporte; no se suma dos veces",IF(IFERROR($H6670,0)&lt;=0,"DIAN reporta valor susceptible 0",IF($L6670="NO",IFERROR(LOOKUP(2,1/((LISTS!$M$2:$M$13&lt;&gt;"")*ISNUMBER(SEARCH(LISTS!$M$2:$M$13,$I6670))),LISTS!$O$2:$O$13),"Medio de pago no elegible o no identificado por DIAN"),"Apta automaticamente por pago electronico y base positiva"))))</f>
        <v/>
      </c>
    </row>
    <row r="6671">
      <c r="A6671" s="9" t="n"/>
      <c r="B6671" s="9" t="n"/>
      <c r="C6671" s="12" t="n"/>
      <c r="D6671" s="11" t="n"/>
      <c r="E6671" s="11" t="n"/>
      <c r="F6671" s="11" t="n"/>
      <c r="G6671" s="11" t="n"/>
      <c r="H6671" s="11" t="n"/>
      <c r="I6671" s="9" t="n"/>
      <c r="J6671" s="9" t="n"/>
      <c r="K6671" s="9" t="n"/>
      <c r="L6671" s="9">
        <f>IF(COUNTA($A6671:$K6671)=0,"",IF(AND(IFERROR($H6671,0)&gt;0,LEN(TRIM($K6671&amp;""))&gt;0,IFERROR(LOOKUP(2,1/((LISTS!$M$2:$M$13&lt;&gt;"")*ISNUMBER(SEARCH(LISTS!$M$2:$M$13,$I6671))),LISTS!$N$2:$N$13),"NO")="SI"),"SI","NO"))</f>
        <v/>
      </c>
      <c r="M6671" s="9">
        <f>IF(COUNTA($A6671:$K6671)=0,"",IF($K6671&lt;&gt;"",IF(COUNTIF($K$19:$K6671,$K6671)&gt;1,"SI","NO"),IF(COUNTIFS($A$19:$A6671,$A6671,$C$19:$C6671,$C6671,$J$19:$J6671,$J6671,$D$19:$D6671,$D6671)&gt;1,"SI","NO")))</f>
        <v/>
      </c>
      <c r="N6671" s="11">
        <f>IF(COUNTA($A6671:$K6671)=0,"",IF(AND($L6671="SI",$M6671="NO"),IFERROR($H6671,0),0))</f>
        <v/>
      </c>
      <c r="O6671" s="9">
        <f>IF(COUNTA($A6671:$K6671)=0,"",IF($M6671="SI","CUFE o factura duplicada dentro del reporte; no se suma dos veces",IF(IFERROR($H6671,0)&lt;=0,"DIAN reporta valor susceptible 0",IF($L6671="NO",IFERROR(LOOKUP(2,1/((LISTS!$M$2:$M$13&lt;&gt;"")*ISNUMBER(SEARCH(LISTS!$M$2:$M$13,$I6671))),LISTS!$O$2:$O$13),"Medio de pago no elegible o no identificado por DIAN"),"Apta automaticamente por pago electronico y base positiva"))))</f>
        <v/>
      </c>
    </row>
    <row r="6672">
      <c r="A6672" s="9" t="n"/>
      <c r="B6672" s="9" t="n"/>
      <c r="C6672" s="12" t="n"/>
      <c r="D6672" s="11" t="n"/>
      <c r="E6672" s="11" t="n"/>
      <c r="F6672" s="11" t="n"/>
      <c r="G6672" s="11" t="n"/>
      <c r="H6672" s="11" t="n"/>
      <c r="I6672" s="9" t="n"/>
      <c r="J6672" s="9" t="n"/>
      <c r="K6672" s="9" t="n"/>
      <c r="L6672" s="9">
        <f>IF(COUNTA($A6672:$K6672)=0,"",IF(AND(IFERROR($H6672,0)&gt;0,LEN(TRIM($K6672&amp;""))&gt;0,IFERROR(LOOKUP(2,1/((LISTS!$M$2:$M$13&lt;&gt;"")*ISNUMBER(SEARCH(LISTS!$M$2:$M$13,$I6672))),LISTS!$N$2:$N$13),"NO")="SI"),"SI","NO"))</f>
        <v/>
      </c>
      <c r="M6672" s="9">
        <f>IF(COUNTA($A6672:$K6672)=0,"",IF($K6672&lt;&gt;"",IF(COUNTIF($K$19:$K6672,$K6672)&gt;1,"SI","NO"),IF(COUNTIFS($A$19:$A6672,$A6672,$C$19:$C6672,$C6672,$J$19:$J6672,$J6672,$D$19:$D6672,$D6672)&gt;1,"SI","NO")))</f>
        <v/>
      </c>
      <c r="N6672" s="11">
        <f>IF(COUNTA($A6672:$K6672)=0,"",IF(AND($L6672="SI",$M6672="NO"),IFERROR($H6672,0),0))</f>
        <v/>
      </c>
      <c r="O6672" s="9">
        <f>IF(COUNTA($A6672:$K6672)=0,"",IF($M6672="SI","CUFE o factura duplicada dentro del reporte; no se suma dos veces",IF(IFERROR($H6672,0)&lt;=0,"DIAN reporta valor susceptible 0",IF($L6672="NO",IFERROR(LOOKUP(2,1/((LISTS!$M$2:$M$13&lt;&gt;"")*ISNUMBER(SEARCH(LISTS!$M$2:$M$13,$I6672))),LISTS!$O$2:$O$13),"Medio de pago no elegible o no identificado por DIAN"),"Apta automaticamente por pago electronico y base positiva"))))</f>
        <v/>
      </c>
    </row>
    <row r="6673">
      <c r="A6673" s="9" t="n"/>
      <c r="B6673" s="9" t="n"/>
      <c r="C6673" s="12" t="n"/>
      <c r="D6673" s="11" t="n"/>
      <c r="E6673" s="11" t="n"/>
      <c r="F6673" s="11" t="n"/>
      <c r="G6673" s="11" t="n"/>
      <c r="H6673" s="11" t="n"/>
      <c r="I6673" s="9" t="n"/>
      <c r="J6673" s="9" t="n"/>
      <c r="K6673" s="9" t="n"/>
      <c r="L6673" s="9">
        <f>IF(COUNTA($A6673:$K6673)=0,"",IF(AND(IFERROR($H6673,0)&gt;0,LEN(TRIM($K6673&amp;""))&gt;0,IFERROR(LOOKUP(2,1/((LISTS!$M$2:$M$13&lt;&gt;"")*ISNUMBER(SEARCH(LISTS!$M$2:$M$13,$I6673))),LISTS!$N$2:$N$13),"NO")="SI"),"SI","NO"))</f>
        <v/>
      </c>
      <c r="M6673" s="9">
        <f>IF(COUNTA($A6673:$K6673)=0,"",IF($K6673&lt;&gt;"",IF(COUNTIF($K$19:$K6673,$K6673)&gt;1,"SI","NO"),IF(COUNTIFS($A$19:$A6673,$A6673,$C$19:$C6673,$C6673,$J$19:$J6673,$J6673,$D$19:$D6673,$D6673)&gt;1,"SI","NO")))</f>
        <v/>
      </c>
      <c r="N6673" s="11">
        <f>IF(COUNTA($A6673:$K6673)=0,"",IF(AND($L6673="SI",$M6673="NO"),IFERROR($H6673,0),0))</f>
        <v/>
      </c>
      <c r="O6673" s="9">
        <f>IF(COUNTA($A6673:$K6673)=0,"",IF($M6673="SI","CUFE o factura duplicada dentro del reporte; no se suma dos veces",IF(IFERROR($H6673,0)&lt;=0,"DIAN reporta valor susceptible 0",IF($L6673="NO",IFERROR(LOOKUP(2,1/((LISTS!$M$2:$M$13&lt;&gt;"")*ISNUMBER(SEARCH(LISTS!$M$2:$M$13,$I6673))),LISTS!$O$2:$O$13),"Medio de pago no elegible o no identificado por DIAN"),"Apta automaticamente por pago electronico y base positiva"))))</f>
        <v/>
      </c>
    </row>
    <row r="6674">
      <c r="A6674" s="9" t="n"/>
      <c r="B6674" s="9" t="n"/>
      <c r="C6674" s="12" t="n"/>
      <c r="D6674" s="11" t="n"/>
      <c r="E6674" s="11" t="n"/>
      <c r="F6674" s="11" t="n"/>
      <c r="G6674" s="11" t="n"/>
      <c r="H6674" s="11" t="n"/>
      <c r="I6674" s="9" t="n"/>
      <c r="J6674" s="9" t="n"/>
      <c r="K6674" s="9" t="n"/>
      <c r="L6674" s="9">
        <f>IF(COUNTA($A6674:$K6674)=0,"",IF(AND(IFERROR($H6674,0)&gt;0,LEN(TRIM($K6674&amp;""))&gt;0,IFERROR(LOOKUP(2,1/((LISTS!$M$2:$M$13&lt;&gt;"")*ISNUMBER(SEARCH(LISTS!$M$2:$M$13,$I6674))),LISTS!$N$2:$N$13),"NO")="SI"),"SI","NO"))</f>
        <v/>
      </c>
      <c r="M6674" s="9">
        <f>IF(COUNTA($A6674:$K6674)=0,"",IF($K6674&lt;&gt;"",IF(COUNTIF($K$19:$K6674,$K6674)&gt;1,"SI","NO"),IF(COUNTIFS($A$19:$A6674,$A6674,$C$19:$C6674,$C6674,$J$19:$J6674,$J6674,$D$19:$D6674,$D6674)&gt;1,"SI","NO")))</f>
        <v/>
      </c>
      <c r="N6674" s="11">
        <f>IF(COUNTA($A6674:$K6674)=0,"",IF(AND($L6674="SI",$M6674="NO"),IFERROR($H6674,0),0))</f>
        <v/>
      </c>
      <c r="O6674" s="9">
        <f>IF(COUNTA($A6674:$K6674)=0,"",IF($M6674="SI","CUFE o factura duplicada dentro del reporte; no se suma dos veces",IF(IFERROR($H6674,0)&lt;=0,"DIAN reporta valor susceptible 0",IF($L6674="NO",IFERROR(LOOKUP(2,1/((LISTS!$M$2:$M$13&lt;&gt;"")*ISNUMBER(SEARCH(LISTS!$M$2:$M$13,$I6674))),LISTS!$O$2:$O$13),"Medio de pago no elegible o no identificado por DIAN"),"Apta automaticamente por pago electronico y base positiva"))))</f>
        <v/>
      </c>
    </row>
    <row r="6675">
      <c r="A6675" s="9" t="n"/>
      <c r="B6675" s="9" t="n"/>
      <c r="C6675" s="12" t="n"/>
      <c r="D6675" s="11" t="n"/>
      <c r="E6675" s="11" t="n"/>
      <c r="F6675" s="11" t="n"/>
      <c r="G6675" s="11" t="n"/>
      <c r="H6675" s="11" t="n"/>
      <c r="I6675" s="9" t="n"/>
      <c r="J6675" s="9" t="n"/>
      <c r="K6675" s="9" t="n"/>
      <c r="L6675" s="9">
        <f>IF(COUNTA($A6675:$K6675)=0,"",IF(AND(IFERROR($H6675,0)&gt;0,LEN(TRIM($K6675&amp;""))&gt;0,IFERROR(LOOKUP(2,1/((LISTS!$M$2:$M$13&lt;&gt;"")*ISNUMBER(SEARCH(LISTS!$M$2:$M$13,$I6675))),LISTS!$N$2:$N$13),"NO")="SI"),"SI","NO"))</f>
        <v/>
      </c>
      <c r="M6675" s="9">
        <f>IF(COUNTA($A6675:$K6675)=0,"",IF($K6675&lt;&gt;"",IF(COUNTIF($K$19:$K6675,$K6675)&gt;1,"SI","NO"),IF(COUNTIFS($A$19:$A6675,$A6675,$C$19:$C6675,$C6675,$J$19:$J6675,$J6675,$D$19:$D6675,$D6675)&gt;1,"SI","NO")))</f>
        <v/>
      </c>
      <c r="N6675" s="11">
        <f>IF(COUNTA($A6675:$K6675)=0,"",IF(AND($L6675="SI",$M6675="NO"),IFERROR($H6675,0),0))</f>
        <v/>
      </c>
      <c r="O6675" s="9">
        <f>IF(COUNTA($A6675:$K6675)=0,"",IF($M6675="SI","CUFE o factura duplicada dentro del reporte; no se suma dos veces",IF(IFERROR($H6675,0)&lt;=0,"DIAN reporta valor susceptible 0",IF($L6675="NO",IFERROR(LOOKUP(2,1/((LISTS!$M$2:$M$13&lt;&gt;"")*ISNUMBER(SEARCH(LISTS!$M$2:$M$13,$I6675))),LISTS!$O$2:$O$13),"Medio de pago no elegible o no identificado por DIAN"),"Apta automaticamente por pago electronico y base positiva"))))</f>
        <v/>
      </c>
    </row>
    <row r="6676">
      <c r="A6676" s="9" t="n"/>
      <c r="B6676" s="9" t="n"/>
      <c r="C6676" s="12" t="n"/>
      <c r="D6676" s="11" t="n"/>
      <c r="E6676" s="11" t="n"/>
      <c r="F6676" s="11" t="n"/>
      <c r="G6676" s="11" t="n"/>
      <c r="H6676" s="11" t="n"/>
      <c r="I6676" s="9" t="n"/>
      <c r="J6676" s="9" t="n"/>
      <c r="K6676" s="9" t="n"/>
      <c r="L6676" s="9">
        <f>IF(COUNTA($A6676:$K6676)=0,"",IF(AND(IFERROR($H6676,0)&gt;0,LEN(TRIM($K6676&amp;""))&gt;0,IFERROR(LOOKUP(2,1/((LISTS!$M$2:$M$13&lt;&gt;"")*ISNUMBER(SEARCH(LISTS!$M$2:$M$13,$I6676))),LISTS!$N$2:$N$13),"NO")="SI"),"SI","NO"))</f>
        <v/>
      </c>
      <c r="M6676" s="9">
        <f>IF(COUNTA($A6676:$K6676)=0,"",IF($K6676&lt;&gt;"",IF(COUNTIF($K$19:$K6676,$K6676)&gt;1,"SI","NO"),IF(COUNTIFS($A$19:$A6676,$A6676,$C$19:$C6676,$C6676,$J$19:$J6676,$J6676,$D$19:$D6676,$D6676)&gt;1,"SI","NO")))</f>
        <v/>
      </c>
      <c r="N6676" s="11">
        <f>IF(COUNTA($A6676:$K6676)=0,"",IF(AND($L6676="SI",$M6676="NO"),IFERROR($H6676,0),0))</f>
        <v/>
      </c>
      <c r="O6676" s="9">
        <f>IF(COUNTA($A6676:$K6676)=0,"",IF($M6676="SI","CUFE o factura duplicada dentro del reporte; no se suma dos veces",IF(IFERROR($H6676,0)&lt;=0,"DIAN reporta valor susceptible 0",IF($L6676="NO",IFERROR(LOOKUP(2,1/((LISTS!$M$2:$M$13&lt;&gt;"")*ISNUMBER(SEARCH(LISTS!$M$2:$M$13,$I6676))),LISTS!$O$2:$O$13),"Medio de pago no elegible o no identificado por DIAN"),"Apta automaticamente por pago electronico y base positiva"))))</f>
        <v/>
      </c>
    </row>
    <row r="6677">
      <c r="A6677" s="9" t="n"/>
      <c r="B6677" s="9" t="n"/>
      <c r="C6677" s="12" t="n"/>
      <c r="D6677" s="11" t="n"/>
      <c r="E6677" s="11" t="n"/>
      <c r="F6677" s="11" t="n"/>
      <c r="G6677" s="11" t="n"/>
      <c r="H6677" s="11" t="n"/>
      <c r="I6677" s="9" t="n"/>
      <c r="J6677" s="9" t="n"/>
      <c r="K6677" s="9" t="n"/>
      <c r="L6677" s="9">
        <f>IF(COUNTA($A6677:$K6677)=0,"",IF(AND(IFERROR($H6677,0)&gt;0,LEN(TRIM($K6677&amp;""))&gt;0,IFERROR(LOOKUP(2,1/((LISTS!$M$2:$M$13&lt;&gt;"")*ISNUMBER(SEARCH(LISTS!$M$2:$M$13,$I6677))),LISTS!$N$2:$N$13),"NO")="SI"),"SI","NO"))</f>
        <v/>
      </c>
      <c r="M6677" s="9">
        <f>IF(COUNTA($A6677:$K6677)=0,"",IF($K6677&lt;&gt;"",IF(COUNTIF($K$19:$K6677,$K6677)&gt;1,"SI","NO"),IF(COUNTIFS($A$19:$A6677,$A6677,$C$19:$C6677,$C6677,$J$19:$J6677,$J6677,$D$19:$D6677,$D6677)&gt;1,"SI","NO")))</f>
        <v/>
      </c>
      <c r="N6677" s="11">
        <f>IF(COUNTA($A6677:$K6677)=0,"",IF(AND($L6677="SI",$M6677="NO"),IFERROR($H6677,0),0))</f>
        <v/>
      </c>
      <c r="O6677" s="9">
        <f>IF(COUNTA($A6677:$K6677)=0,"",IF($M6677="SI","CUFE o factura duplicada dentro del reporte; no se suma dos veces",IF(IFERROR($H6677,0)&lt;=0,"DIAN reporta valor susceptible 0",IF($L6677="NO",IFERROR(LOOKUP(2,1/((LISTS!$M$2:$M$13&lt;&gt;"")*ISNUMBER(SEARCH(LISTS!$M$2:$M$13,$I6677))),LISTS!$O$2:$O$13),"Medio de pago no elegible o no identificado por DIAN"),"Apta automaticamente por pago electronico y base positiva"))))</f>
        <v/>
      </c>
    </row>
    <row r="6678">
      <c r="A6678" s="9" t="n"/>
      <c r="B6678" s="9" t="n"/>
      <c r="C6678" s="12" t="n"/>
      <c r="D6678" s="11" t="n"/>
      <c r="E6678" s="11" t="n"/>
      <c r="F6678" s="11" t="n"/>
      <c r="G6678" s="11" t="n"/>
      <c r="H6678" s="11" t="n"/>
      <c r="I6678" s="9" t="n"/>
      <c r="J6678" s="9" t="n"/>
      <c r="K6678" s="9" t="n"/>
      <c r="L6678" s="9">
        <f>IF(COUNTA($A6678:$K6678)=0,"",IF(AND(IFERROR($H6678,0)&gt;0,LEN(TRIM($K6678&amp;""))&gt;0,IFERROR(LOOKUP(2,1/((LISTS!$M$2:$M$13&lt;&gt;"")*ISNUMBER(SEARCH(LISTS!$M$2:$M$13,$I6678))),LISTS!$N$2:$N$13),"NO")="SI"),"SI","NO"))</f>
        <v/>
      </c>
      <c r="M6678" s="9">
        <f>IF(COUNTA($A6678:$K6678)=0,"",IF($K6678&lt;&gt;"",IF(COUNTIF($K$19:$K6678,$K6678)&gt;1,"SI","NO"),IF(COUNTIFS($A$19:$A6678,$A6678,$C$19:$C6678,$C6678,$J$19:$J6678,$J6678,$D$19:$D6678,$D6678)&gt;1,"SI","NO")))</f>
        <v/>
      </c>
      <c r="N6678" s="11">
        <f>IF(COUNTA($A6678:$K6678)=0,"",IF(AND($L6678="SI",$M6678="NO"),IFERROR($H6678,0),0))</f>
        <v/>
      </c>
      <c r="O6678" s="9">
        <f>IF(COUNTA($A6678:$K6678)=0,"",IF($M6678="SI","CUFE o factura duplicada dentro del reporte; no se suma dos veces",IF(IFERROR($H6678,0)&lt;=0,"DIAN reporta valor susceptible 0",IF($L6678="NO",IFERROR(LOOKUP(2,1/((LISTS!$M$2:$M$13&lt;&gt;"")*ISNUMBER(SEARCH(LISTS!$M$2:$M$13,$I6678))),LISTS!$O$2:$O$13),"Medio de pago no elegible o no identificado por DIAN"),"Apta automaticamente por pago electronico y base positiva"))))</f>
        <v/>
      </c>
    </row>
    <row r="6679">
      <c r="A6679" s="9" t="n"/>
      <c r="B6679" s="9" t="n"/>
      <c r="C6679" s="12" t="n"/>
      <c r="D6679" s="11" t="n"/>
      <c r="E6679" s="11" t="n"/>
      <c r="F6679" s="11" t="n"/>
      <c r="G6679" s="11" t="n"/>
      <c r="H6679" s="11" t="n"/>
      <c r="I6679" s="9" t="n"/>
      <c r="J6679" s="9" t="n"/>
      <c r="K6679" s="9" t="n"/>
      <c r="L6679" s="9">
        <f>IF(COUNTA($A6679:$K6679)=0,"",IF(AND(IFERROR($H6679,0)&gt;0,LEN(TRIM($K6679&amp;""))&gt;0,IFERROR(LOOKUP(2,1/((LISTS!$M$2:$M$13&lt;&gt;"")*ISNUMBER(SEARCH(LISTS!$M$2:$M$13,$I6679))),LISTS!$N$2:$N$13),"NO")="SI"),"SI","NO"))</f>
        <v/>
      </c>
      <c r="M6679" s="9">
        <f>IF(COUNTA($A6679:$K6679)=0,"",IF($K6679&lt;&gt;"",IF(COUNTIF($K$19:$K6679,$K6679)&gt;1,"SI","NO"),IF(COUNTIFS($A$19:$A6679,$A6679,$C$19:$C6679,$C6679,$J$19:$J6679,$J6679,$D$19:$D6679,$D6679)&gt;1,"SI","NO")))</f>
        <v/>
      </c>
      <c r="N6679" s="11">
        <f>IF(COUNTA($A6679:$K6679)=0,"",IF(AND($L6679="SI",$M6679="NO"),IFERROR($H6679,0),0))</f>
        <v/>
      </c>
      <c r="O6679" s="9">
        <f>IF(COUNTA($A6679:$K6679)=0,"",IF($M6679="SI","CUFE o factura duplicada dentro del reporte; no se suma dos veces",IF(IFERROR($H6679,0)&lt;=0,"DIAN reporta valor susceptible 0",IF($L6679="NO",IFERROR(LOOKUP(2,1/((LISTS!$M$2:$M$13&lt;&gt;"")*ISNUMBER(SEARCH(LISTS!$M$2:$M$13,$I6679))),LISTS!$O$2:$O$13),"Medio de pago no elegible o no identificado por DIAN"),"Apta automaticamente por pago electronico y base positiva"))))</f>
        <v/>
      </c>
    </row>
    <row r="6680">
      <c r="A6680" s="9" t="n"/>
      <c r="B6680" s="9" t="n"/>
      <c r="C6680" s="12" t="n"/>
      <c r="D6680" s="11" t="n"/>
      <c r="E6680" s="11" t="n"/>
      <c r="F6680" s="11" t="n"/>
      <c r="G6680" s="11" t="n"/>
      <c r="H6680" s="11" t="n"/>
      <c r="I6680" s="9" t="n"/>
      <c r="J6680" s="9" t="n"/>
      <c r="K6680" s="9" t="n"/>
      <c r="L6680" s="9">
        <f>IF(COUNTA($A6680:$K6680)=0,"",IF(AND(IFERROR($H6680,0)&gt;0,LEN(TRIM($K6680&amp;""))&gt;0,IFERROR(LOOKUP(2,1/((LISTS!$M$2:$M$13&lt;&gt;"")*ISNUMBER(SEARCH(LISTS!$M$2:$M$13,$I6680))),LISTS!$N$2:$N$13),"NO")="SI"),"SI","NO"))</f>
        <v/>
      </c>
      <c r="M6680" s="9">
        <f>IF(COUNTA($A6680:$K6680)=0,"",IF($K6680&lt;&gt;"",IF(COUNTIF($K$19:$K6680,$K6680)&gt;1,"SI","NO"),IF(COUNTIFS($A$19:$A6680,$A6680,$C$19:$C6680,$C6680,$J$19:$J6680,$J6680,$D$19:$D6680,$D6680)&gt;1,"SI","NO")))</f>
        <v/>
      </c>
      <c r="N6680" s="11">
        <f>IF(COUNTA($A6680:$K6680)=0,"",IF(AND($L6680="SI",$M6680="NO"),IFERROR($H6680,0),0))</f>
        <v/>
      </c>
      <c r="O6680" s="9">
        <f>IF(COUNTA($A6680:$K6680)=0,"",IF($M6680="SI","CUFE o factura duplicada dentro del reporte; no se suma dos veces",IF(IFERROR($H6680,0)&lt;=0,"DIAN reporta valor susceptible 0",IF($L6680="NO",IFERROR(LOOKUP(2,1/((LISTS!$M$2:$M$13&lt;&gt;"")*ISNUMBER(SEARCH(LISTS!$M$2:$M$13,$I6680))),LISTS!$O$2:$O$13),"Medio de pago no elegible o no identificado por DIAN"),"Apta automaticamente por pago electronico y base positiva"))))</f>
        <v/>
      </c>
    </row>
    <row r="6681">
      <c r="A6681" s="9" t="n"/>
      <c r="B6681" s="9" t="n"/>
      <c r="C6681" s="12" t="n"/>
      <c r="D6681" s="11" t="n"/>
      <c r="E6681" s="11" t="n"/>
      <c r="F6681" s="11" t="n"/>
      <c r="G6681" s="11" t="n"/>
      <c r="H6681" s="11" t="n"/>
      <c r="I6681" s="9" t="n"/>
      <c r="J6681" s="9" t="n"/>
      <c r="K6681" s="9" t="n"/>
      <c r="L6681" s="9">
        <f>IF(COUNTA($A6681:$K6681)=0,"",IF(AND(IFERROR($H6681,0)&gt;0,LEN(TRIM($K6681&amp;""))&gt;0,IFERROR(LOOKUP(2,1/((LISTS!$M$2:$M$13&lt;&gt;"")*ISNUMBER(SEARCH(LISTS!$M$2:$M$13,$I6681))),LISTS!$N$2:$N$13),"NO")="SI"),"SI","NO"))</f>
        <v/>
      </c>
      <c r="M6681" s="9">
        <f>IF(COUNTA($A6681:$K6681)=0,"",IF($K6681&lt;&gt;"",IF(COUNTIF($K$19:$K6681,$K6681)&gt;1,"SI","NO"),IF(COUNTIFS($A$19:$A6681,$A6681,$C$19:$C6681,$C6681,$J$19:$J6681,$J6681,$D$19:$D6681,$D6681)&gt;1,"SI","NO")))</f>
        <v/>
      </c>
      <c r="N6681" s="11">
        <f>IF(COUNTA($A6681:$K6681)=0,"",IF(AND($L6681="SI",$M6681="NO"),IFERROR($H6681,0),0))</f>
        <v/>
      </c>
      <c r="O6681" s="9">
        <f>IF(COUNTA($A6681:$K6681)=0,"",IF($M6681="SI","CUFE o factura duplicada dentro del reporte; no se suma dos veces",IF(IFERROR($H6681,0)&lt;=0,"DIAN reporta valor susceptible 0",IF($L6681="NO",IFERROR(LOOKUP(2,1/((LISTS!$M$2:$M$13&lt;&gt;"")*ISNUMBER(SEARCH(LISTS!$M$2:$M$13,$I6681))),LISTS!$O$2:$O$13),"Medio de pago no elegible o no identificado por DIAN"),"Apta automaticamente por pago electronico y base positiva"))))</f>
        <v/>
      </c>
    </row>
    <row r="6682">
      <c r="A6682" s="9" t="n"/>
      <c r="B6682" s="9" t="n"/>
      <c r="C6682" s="12" t="n"/>
      <c r="D6682" s="11" t="n"/>
      <c r="E6682" s="11" t="n"/>
      <c r="F6682" s="11" t="n"/>
      <c r="G6682" s="11" t="n"/>
      <c r="H6682" s="11" t="n"/>
      <c r="I6682" s="9" t="n"/>
      <c r="J6682" s="9" t="n"/>
      <c r="K6682" s="9" t="n"/>
      <c r="L6682" s="9">
        <f>IF(COUNTA($A6682:$K6682)=0,"",IF(AND(IFERROR($H6682,0)&gt;0,LEN(TRIM($K6682&amp;""))&gt;0,IFERROR(LOOKUP(2,1/((LISTS!$M$2:$M$13&lt;&gt;"")*ISNUMBER(SEARCH(LISTS!$M$2:$M$13,$I6682))),LISTS!$N$2:$N$13),"NO")="SI"),"SI","NO"))</f>
        <v/>
      </c>
      <c r="M6682" s="9">
        <f>IF(COUNTA($A6682:$K6682)=0,"",IF($K6682&lt;&gt;"",IF(COUNTIF($K$19:$K6682,$K6682)&gt;1,"SI","NO"),IF(COUNTIFS($A$19:$A6682,$A6682,$C$19:$C6682,$C6682,$J$19:$J6682,$J6682,$D$19:$D6682,$D6682)&gt;1,"SI","NO")))</f>
        <v/>
      </c>
      <c r="N6682" s="11">
        <f>IF(COUNTA($A6682:$K6682)=0,"",IF(AND($L6682="SI",$M6682="NO"),IFERROR($H6682,0),0))</f>
        <v/>
      </c>
      <c r="O6682" s="9">
        <f>IF(COUNTA($A6682:$K6682)=0,"",IF($M6682="SI","CUFE o factura duplicada dentro del reporte; no se suma dos veces",IF(IFERROR($H6682,0)&lt;=0,"DIAN reporta valor susceptible 0",IF($L6682="NO",IFERROR(LOOKUP(2,1/((LISTS!$M$2:$M$13&lt;&gt;"")*ISNUMBER(SEARCH(LISTS!$M$2:$M$13,$I6682))),LISTS!$O$2:$O$13),"Medio de pago no elegible o no identificado por DIAN"),"Apta automaticamente por pago electronico y base positiva"))))</f>
        <v/>
      </c>
    </row>
    <row r="6683">
      <c r="A6683" s="9" t="n"/>
      <c r="B6683" s="9" t="n"/>
      <c r="C6683" s="12" t="n"/>
      <c r="D6683" s="11" t="n"/>
      <c r="E6683" s="11" t="n"/>
      <c r="F6683" s="11" t="n"/>
      <c r="G6683" s="11" t="n"/>
      <c r="H6683" s="11" t="n"/>
      <c r="I6683" s="9" t="n"/>
      <c r="J6683" s="9" t="n"/>
      <c r="K6683" s="9" t="n"/>
      <c r="L6683" s="9">
        <f>IF(COUNTA($A6683:$K6683)=0,"",IF(AND(IFERROR($H6683,0)&gt;0,LEN(TRIM($K6683&amp;""))&gt;0,IFERROR(LOOKUP(2,1/((LISTS!$M$2:$M$13&lt;&gt;"")*ISNUMBER(SEARCH(LISTS!$M$2:$M$13,$I6683))),LISTS!$N$2:$N$13),"NO")="SI"),"SI","NO"))</f>
        <v/>
      </c>
      <c r="M6683" s="9">
        <f>IF(COUNTA($A6683:$K6683)=0,"",IF($K6683&lt;&gt;"",IF(COUNTIF($K$19:$K6683,$K6683)&gt;1,"SI","NO"),IF(COUNTIFS($A$19:$A6683,$A6683,$C$19:$C6683,$C6683,$J$19:$J6683,$J6683,$D$19:$D6683,$D6683)&gt;1,"SI","NO")))</f>
        <v/>
      </c>
      <c r="N6683" s="11">
        <f>IF(COUNTA($A6683:$K6683)=0,"",IF(AND($L6683="SI",$M6683="NO"),IFERROR($H6683,0),0))</f>
        <v/>
      </c>
      <c r="O6683" s="9">
        <f>IF(COUNTA($A6683:$K6683)=0,"",IF($M6683="SI","CUFE o factura duplicada dentro del reporte; no se suma dos veces",IF(IFERROR($H6683,0)&lt;=0,"DIAN reporta valor susceptible 0",IF($L6683="NO",IFERROR(LOOKUP(2,1/((LISTS!$M$2:$M$13&lt;&gt;"")*ISNUMBER(SEARCH(LISTS!$M$2:$M$13,$I6683))),LISTS!$O$2:$O$13),"Medio de pago no elegible o no identificado por DIAN"),"Apta automaticamente por pago electronico y base positiva"))))</f>
        <v/>
      </c>
    </row>
    <row r="6684">
      <c r="A6684" s="9" t="n"/>
      <c r="B6684" s="9" t="n"/>
      <c r="C6684" s="12" t="n"/>
      <c r="D6684" s="11" t="n"/>
      <c r="E6684" s="11" t="n"/>
      <c r="F6684" s="11" t="n"/>
      <c r="G6684" s="11" t="n"/>
      <c r="H6684" s="11" t="n"/>
      <c r="I6684" s="9" t="n"/>
      <c r="J6684" s="9" t="n"/>
      <c r="K6684" s="9" t="n"/>
      <c r="L6684" s="9">
        <f>IF(COUNTA($A6684:$K6684)=0,"",IF(AND(IFERROR($H6684,0)&gt;0,LEN(TRIM($K6684&amp;""))&gt;0,IFERROR(LOOKUP(2,1/((LISTS!$M$2:$M$13&lt;&gt;"")*ISNUMBER(SEARCH(LISTS!$M$2:$M$13,$I6684))),LISTS!$N$2:$N$13),"NO")="SI"),"SI","NO"))</f>
        <v/>
      </c>
      <c r="M6684" s="9">
        <f>IF(COUNTA($A6684:$K6684)=0,"",IF($K6684&lt;&gt;"",IF(COUNTIF($K$19:$K6684,$K6684)&gt;1,"SI","NO"),IF(COUNTIFS($A$19:$A6684,$A6684,$C$19:$C6684,$C6684,$J$19:$J6684,$J6684,$D$19:$D6684,$D6684)&gt;1,"SI","NO")))</f>
        <v/>
      </c>
      <c r="N6684" s="11">
        <f>IF(COUNTA($A6684:$K6684)=0,"",IF(AND($L6684="SI",$M6684="NO"),IFERROR($H6684,0),0))</f>
        <v/>
      </c>
      <c r="O6684" s="9">
        <f>IF(COUNTA($A6684:$K6684)=0,"",IF($M6684="SI","CUFE o factura duplicada dentro del reporte; no se suma dos veces",IF(IFERROR($H6684,0)&lt;=0,"DIAN reporta valor susceptible 0",IF($L6684="NO",IFERROR(LOOKUP(2,1/((LISTS!$M$2:$M$13&lt;&gt;"")*ISNUMBER(SEARCH(LISTS!$M$2:$M$13,$I6684))),LISTS!$O$2:$O$13),"Medio de pago no elegible o no identificado por DIAN"),"Apta automaticamente por pago electronico y base positiva"))))</f>
        <v/>
      </c>
    </row>
    <row r="6685">
      <c r="A6685" s="9" t="n"/>
      <c r="B6685" s="9" t="n"/>
      <c r="C6685" s="12" t="n"/>
      <c r="D6685" s="11" t="n"/>
      <c r="E6685" s="11" t="n"/>
      <c r="F6685" s="11" t="n"/>
      <c r="G6685" s="11" t="n"/>
      <c r="H6685" s="11" t="n"/>
      <c r="I6685" s="9" t="n"/>
      <c r="J6685" s="9" t="n"/>
      <c r="K6685" s="9" t="n"/>
      <c r="L6685" s="9">
        <f>IF(COUNTA($A6685:$K6685)=0,"",IF(AND(IFERROR($H6685,0)&gt;0,LEN(TRIM($K6685&amp;""))&gt;0,IFERROR(LOOKUP(2,1/((LISTS!$M$2:$M$13&lt;&gt;"")*ISNUMBER(SEARCH(LISTS!$M$2:$M$13,$I6685))),LISTS!$N$2:$N$13),"NO")="SI"),"SI","NO"))</f>
        <v/>
      </c>
      <c r="M6685" s="9">
        <f>IF(COUNTA($A6685:$K6685)=0,"",IF($K6685&lt;&gt;"",IF(COUNTIF($K$19:$K6685,$K6685)&gt;1,"SI","NO"),IF(COUNTIFS($A$19:$A6685,$A6685,$C$19:$C6685,$C6685,$J$19:$J6685,$J6685,$D$19:$D6685,$D6685)&gt;1,"SI","NO")))</f>
        <v/>
      </c>
      <c r="N6685" s="11">
        <f>IF(COUNTA($A6685:$K6685)=0,"",IF(AND($L6685="SI",$M6685="NO"),IFERROR($H6685,0),0))</f>
        <v/>
      </c>
      <c r="O6685" s="9">
        <f>IF(COUNTA($A6685:$K6685)=0,"",IF($M6685="SI","CUFE o factura duplicada dentro del reporte; no se suma dos veces",IF(IFERROR($H6685,0)&lt;=0,"DIAN reporta valor susceptible 0",IF($L6685="NO",IFERROR(LOOKUP(2,1/((LISTS!$M$2:$M$13&lt;&gt;"")*ISNUMBER(SEARCH(LISTS!$M$2:$M$13,$I6685))),LISTS!$O$2:$O$13),"Medio de pago no elegible o no identificado por DIAN"),"Apta automaticamente por pago electronico y base positiva"))))</f>
        <v/>
      </c>
    </row>
    <row r="6686">
      <c r="A6686" s="9" t="n"/>
      <c r="B6686" s="9" t="n"/>
      <c r="C6686" s="12" t="n"/>
      <c r="D6686" s="11" t="n"/>
      <c r="E6686" s="11" t="n"/>
      <c r="F6686" s="11" t="n"/>
      <c r="G6686" s="11" t="n"/>
      <c r="H6686" s="11" t="n"/>
      <c r="I6686" s="9" t="n"/>
      <c r="J6686" s="9" t="n"/>
      <c r="K6686" s="9" t="n"/>
      <c r="L6686" s="9">
        <f>IF(COUNTA($A6686:$K6686)=0,"",IF(AND(IFERROR($H6686,0)&gt;0,LEN(TRIM($K6686&amp;""))&gt;0,IFERROR(LOOKUP(2,1/((LISTS!$M$2:$M$13&lt;&gt;"")*ISNUMBER(SEARCH(LISTS!$M$2:$M$13,$I6686))),LISTS!$N$2:$N$13),"NO")="SI"),"SI","NO"))</f>
        <v/>
      </c>
      <c r="M6686" s="9">
        <f>IF(COUNTA($A6686:$K6686)=0,"",IF($K6686&lt;&gt;"",IF(COUNTIF($K$19:$K6686,$K6686)&gt;1,"SI","NO"),IF(COUNTIFS($A$19:$A6686,$A6686,$C$19:$C6686,$C6686,$J$19:$J6686,$J6686,$D$19:$D6686,$D6686)&gt;1,"SI","NO")))</f>
        <v/>
      </c>
      <c r="N6686" s="11">
        <f>IF(COUNTA($A6686:$K6686)=0,"",IF(AND($L6686="SI",$M6686="NO"),IFERROR($H6686,0),0))</f>
        <v/>
      </c>
      <c r="O6686" s="9">
        <f>IF(COUNTA($A6686:$K6686)=0,"",IF($M6686="SI","CUFE o factura duplicada dentro del reporte; no se suma dos veces",IF(IFERROR($H6686,0)&lt;=0,"DIAN reporta valor susceptible 0",IF($L6686="NO",IFERROR(LOOKUP(2,1/((LISTS!$M$2:$M$13&lt;&gt;"")*ISNUMBER(SEARCH(LISTS!$M$2:$M$13,$I6686))),LISTS!$O$2:$O$13),"Medio de pago no elegible o no identificado por DIAN"),"Apta automaticamente por pago electronico y base positiva"))))</f>
        <v/>
      </c>
    </row>
    <row r="6687">
      <c r="A6687" s="9" t="n"/>
      <c r="B6687" s="9" t="n"/>
      <c r="C6687" s="12" t="n"/>
      <c r="D6687" s="11" t="n"/>
      <c r="E6687" s="11" t="n"/>
      <c r="F6687" s="11" t="n"/>
      <c r="G6687" s="11" t="n"/>
      <c r="H6687" s="11" t="n"/>
      <c r="I6687" s="9" t="n"/>
      <c r="J6687" s="9" t="n"/>
      <c r="K6687" s="9" t="n"/>
      <c r="L6687" s="9">
        <f>IF(COUNTA($A6687:$K6687)=0,"",IF(AND(IFERROR($H6687,0)&gt;0,LEN(TRIM($K6687&amp;""))&gt;0,IFERROR(LOOKUP(2,1/((LISTS!$M$2:$M$13&lt;&gt;"")*ISNUMBER(SEARCH(LISTS!$M$2:$M$13,$I6687))),LISTS!$N$2:$N$13),"NO")="SI"),"SI","NO"))</f>
        <v/>
      </c>
      <c r="M6687" s="9">
        <f>IF(COUNTA($A6687:$K6687)=0,"",IF($K6687&lt;&gt;"",IF(COUNTIF($K$19:$K6687,$K6687)&gt;1,"SI","NO"),IF(COUNTIFS($A$19:$A6687,$A6687,$C$19:$C6687,$C6687,$J$19:$J6687,$J6687,$D$19:$D6687,$D6687)&gt;1,"SI","NO")))</f>
        <v/>
      </c>
      <c r="N6687" s="11">
        <f>IF(COUNTA($A6687:$K6687)=0,"",IF(AND($L6687="SI",$M6687="NO"),IFERROR($H6687,0),0))</f>
        <v/>
      </c>
      <c r="O6687" s="9">
        <f>IF(COUNTA($A6687:$K6687)=0,"",IF($M6687="SI","CUFE o factura duplicada dentro del reporte; no se suma dos veces",IF(IFERROR($H6687,0)&lt;=0,"DIAN reporta valor susceptible 0",IF($L6687="NO",IFERROR(LOOKUP(2,1/((LISTS!$M$2:$M$13&lt;&gt;"")*ISNUMBER(SEARCH(LISTS!$M$2:$M$13,$I6687))),LISTS!$O$2:$O$13),"Medio de pago no elegible o no identificado por DIAN"),"Apta automaticamente por pago electronico y base positiva"))))</f>
        <v/>
      </c>
    </row>
    <row r="6688">
      <c r="A6688" s="9" t="n"/>
      <c r="B6688" s="9" t="n"/>
      <c r="C6688" s="12" t="n"/>
      <c r="D6688" s="11" t="n"/>
      <c r="E6688" s="11" t="n"/>
      <c r="F6688" s="11" t="n"/>
      <c r="G6688" s="11" t="n"/>
      <c r="H6688" s="11" t="n"/>
      <c r="I6688" s="9" t="n"/>
      <c r="J6688" s="9" t="n"/>
      <c r="K6688" s="9" t="n"/>
      <c r="L6688" s="9">
        <f>IF(COUNTA($A6688:$K6688)=0,"",IF(AND(IFERROR($H6688,0)&gt;0,LEN(TRIM($K6688&amp;""))&gt;0,IFERROR(LOOKUP(2,1/((LISTS!$M$2:$M$13&lt;&gt;"")*ISNUMBER(SEARCH(LISTS!$M$2:$M$13,$I6688))),LISTS!$N$2:$N$13),"NO")="SI"),"SI","NO"))</f>
        <v/>
      </c>
      <c r="M6688" s="9">
        <f>IF(COUNTA($A6688:$K6688)=0,"",IF($K6688&lt;&gt;"",IF(COUNTIF($K$19:$K6688,$K6688)&gt;1,"SI","NO"),IF(COUNTIFS($A$19:$A6688,$A6688,$C$19:$C6688,$C6688,$J$19:$J6688,$J6688,$D$19:$D6688,$D6688)&gt;1,"SI","NO")))</f>
        <v/>
      </c>
      <c r="N6688" s="11">
        <f>IF(COUNTA($A6688:$K6688)=0,"",IF(AND($L6688="SI",$M6688="NO"),IFERROR($H6688,0),0))</f>
        <v/>
      </c>
      <c r="O6688" s="9">
        <f>IF(COUNTA($A6688:$K6688)=0,"",IF($M6688="SI","CUFE o factura duplicada dentro del reporte; no se suma dos veces",IF(IFERROR($H6688,0)&lt;=0,"DIAN reporta valor susceptible 0",IF($L6688="NO",IFERROR(LOOKUP(2,1/((LISTS!$M$2:$M$13&lt;&gt;"")*ISNUMBER(SEARCH(LISTS!$M$2:$M$13,$I6688))),LISTS!$O$2:$O$13),"Medio de pago no elegible o no identificado por DIAN"),"Apta automaticamente por pago electronico y base positiva"))))</f>
        <v/>
      </c>
    </row>
    <row r="6689">
      <c r="A6689" s="9" t="n"/>
      <c r="B6689" s="9" t="n"/>
      <c r="C6689" s="12" t="n"/>
      <c r="D6689" s="11" t="n"/>
      <c r="E6689" s="11" t="n"/>
      <c r="F6689" s="11" t="n"/>
      <c r="G6689" s="11" t="n"/>
      <c r="H6689" s="11" t="n"/>
      <c r="I6689" s="9" t="n"/>
      <c r="J6689" s="9" t="n"/>
      <c r="K6689" s="9" t="n"/>
      <c r="L6689" s="9">
        <f>IF(COUNTA($A6689:$K6689)=0,"",IF(AND(IFERROR($H6689,0)&gt;0,LEN(TRIM($K6689&amp;""))&gt;0,IFERROR(LOOKUP(2,1/((LISTS!$M$2:$M$13&lt;&gt;"")*ISNUMBER(SEARCH(LISTS!$M$2:$M$13,$I6689))),LISTS!$N$2:$N$13),"NO")="SI"),"SI","NO"))</f>
        <v/>
      </c>
      <c r="M6689" s="9">
        <f>IF(COUNTA($A6689:$K6689)=0,"",IF($K6689&lt;&gt;"",IF(COUNTIF($K$19:$K6689,$K6689)&gt;1,"SI","NO"),IF(COUNTIFS($A$19:$A6689,$A6689,$C$19:$C6689,$C6689,$J$19:$J6689,$J6689,$D$19:$D6689,$D6689)&gt;1,"SI","NO")))</f>
        <v/>
      </c>
      <c r="N6689" s="11">
        <f>IF(COUNTA($A6689:$K6689)=0,"",IF(AND($L6689="SI",$M6689="NO"),IFERROR($H6689,0),0))</f>
        <v/>
      </c>
      <c r="O6689" s="9">
        <f>IF(COUNTA($A6689:$K6689)=0,"",IF($M6689="SI","CUFE o factura duplicada dentro del reporte; no se suma dos veces",IF(IFERROR($H6689,0)&lt;=0,"DIAN reporta valor susceptible 0",IF($L6689="NO",IFERROR(LOOKUP(2,1/((LISTS!$M$2:$M$13&lt;&gt;"")*ISNUMBER(SEARCH(LISTS!$M$2:$M$13,$I6689))),LISTS!$O$2:$O$13),"Medio de pago no elegible o no identificado por DIAN"),"Apta automaticamente por pago electronico y base positiva"))))</f>
        <v/>
      </c>
    </row>
    <row r="6690">
      <c r="A6690" s="9" t="n"/>
      <c r="B6690" s="9" t="n"/>
      <c r="C6690" s="12" t="n"/>
      <c r="D6690" s="11" t="n"/>
      <c r="E6690" s="11" t="n"/>
      <c r="F6690" s="11" t="n"/>
      <c r="G6690" s="11" t="n"/>
      <c r="H6690" s="11" t="n"/>
      <c r="I6690" s="9" t="n"/>
      <c r="J6690" s="9" t="n"/>
      <c r="K6690" s="9" t="n"/>
      <c r="L6690" s="9">
        <f>IF(COUNTA($A6690:$K6690)=0,"",IF(AND(IFERROR($H6690,0)&gt;0,LEN(TRIM($K6690&amp;""))&gt;0,IFERROR(LOOKUP(2,1/((LISTS!$M$2:$M$13&lt;&gt;"")*ISNUMBER(SEARCH(LISTS!$M$2:$M$13,$I6690))),LISTS!$N$2:$N$13),"NO")="SI"),"SI","NO"))</f>
        <v/>
      </c>
      <c r="M6690" s="9">
        <f>IF(COUNTA($A6690:$K6690)=0,"",IF($K6690&lt;&gt;"",IF(COUNTIF($K$19:$K6690,$K6690)&gt;1,"SI","NO"),IF(COUNTIFS($A$19:$A6690,$A6690,$C$19:$C6690,$C6690,$J$19:$J6690,$J6690,$D$19:$D6690,$D6690)&gt;1,"SI","NO")))</f>
        <v/>
      </c>
      <c r="N6690" s="11">
        <f>IF(COUNTA($A6690:$K6690)=0,"",IF(AND($L6690="SI",$M6690="NO"),IFERROR($H6690,0),0))</f>
        <v/>
      </c>
      <c r="O6690" s="9">
        <f>IF(COUNTA($A6690:$K6690)=0,"",IF($M6690="SI","CUFE o factura duplicada dentro del reporte; no se suma dos veces",IF(IFERROR($H6690,0)&lt;=0,"DIAN reporta valor susceptible 0",IF($L6690="NO",IFERROR(LOOKUP(2,1/((LISTS!$M$2:$M$13&lt;&gt;"")*ISNUMBER(SEARCH(LISTS!$M$2:$M$13,$I6690))),LISTS!$O$2:$O$13),"Medio de pago no elegible o no identificado por DIAN"),"Apta automaticamente por pago electronico y base positiva"))))</f>
        <v/>
      </c>
    </row>
    <row r="6691">
      <c r="A6691" s="9" t="n"/>
      <c r="B6691" s="9" t="n"/>
      <c r="C6691" s="12" t="n"/>
      <c r="D6691" s="11" t="n"/>
      <c r="E6691" s="11" t="n"/>
      <c r="F6691" s="11" t="n"/>
      <c r="G6691" s="11" t="n"/>
      <c r="H6691" s="11" t="n"/>
      <c r="I6691" s="9" t="n"/>
      <c r="J6691" s="9" t="n"/>
      <c r="K6691" s="9" t="n"/>
      <c r="L6691" s="9">
        <f>IF(COUNTA($A6691:$K6691)=0,"",IF(AND(IFERROR($H6691,0)&gt;0,LEN(TRIM($K6691&amp;""))&gt;0,IFERROR(LOOKUP(2,1/((LISTS!$M$2:$M$13&lt;&gt;"")*ISNUMBER(SEARCH(LISTS!$M$2:$M$13,$I6691))),LISTS!$N$2:$N$13),"NO")="SI"),"SI","NO"))</f>
        <v/>
      </c>
      <c r="M6691" s="9">
        <f>IF(COUNTA($A6691:$K6691)=0,"",IF($K6691&lt;&gt;"",IF(COUNTIF($K$19:$K6691,$K6691)&gt;1,"SI","NO"),IF(COUNTIFS($A$19:$A6691,$A6691,$C$19:$C6691,$C6691,$J$19:$J6691,$J6691,$D$19:$D6691,$D6691)&gt;1,"SI","NO")))</f>
        <v/>
      </c>
      <c r="N6691" s="11">
        <f>IF(COUNTA($A6691:$K6691)=0,"",IF(AND($L6691="SI",$M6691="NO"),IFERROR($H6691,0),0))</f>
        <v/>
      </c>
      <c r="O6691" s="9">
        <f>IF(COUNTA($A6691:$K6691)=0,"",IF($M6691="SI","CUFE o factura duplicada dentro del reporte; no se suma dos veces",IF(IFERROR($H6691,0)&lt;=0,"DIAN reporta valor susceptible 0",IF($L6691="NO",IFERROR(LOOKUP(2,1/((LISTS!$M$2:$M$13&lt;&gt;"")*ISNUMBER(SEARCH(LISTS!$M$2:$M$13,$I6691))),LISTS!$O$2:$O$13),"Medio de pago no elegible o no identificado por DIAN"),"Apta automaticamente por pago electronico y base positiva"))))</f>
        <v/>
      </c>
    </row>
    <row r="6692">
      <c r="A6692" s="9" t="n"/>
      <c r="B6692" s="9" t="n"/>
      <c r="C6692" s="12" t="n"/>
      <c r="D6692" s="11" t="n"/>
      <c r="E6692" s="11" t="n"/>
      <c r="F6692" s="11" t="n"/>
      <c r="G6692" s="11" t="n"/>
      <c r="H6692" s="11" t="n"/>
      <c r="I6692" s="9" t="n"/>
      <c r="J6692" s="9" t="n"/>
      <c r="K6692" s="9" t="n"/>
      <c r="L6692" s="9">
        <f>IF(COUNTA($A6692:$K6692)=0,"",IF(AND(IFERROR($H6692,0)&gt;0,LEN(TRIM($K6692&amp;""))&gt;0,IFERROR(LOOKUP(2,1/((LISTS!$M$2:$M$13&lt;&gt;"")*ISNUMBER(SEARCH(LISTS!$M$2:$M$13,$I6692))),LISTS!$N$2:$N$13),"NO")="SI"),"SI","NO"))</f>
        <v/>
      </c>
      <c r="M6692" s="9">
        <f>IF(COUNTA($A6692:$K6692)=0,"",IF($K6692&lt;&gt;"",IF(COUNTIF($K$19:$K6692,$K6692)&gt;1,"SI","NO"),IF(COUNTIFS($A$19:$A6692,$A6692,$C$19:$C6692,$C6692,$J$19:$J6692,$J6692,$D$19:$D6692,$D6692)&gt;1,"SI","NO")))</f>
        <v/>
      </c>
      <c r="N6692" s="11">
        <f>IF(COUNTA($A6692:$K6692)=0,"",IF(AND($L6692="SI",$M6692="NO"),IFERROR($H6692,0),0))</f>
        <v/>
      </c>
      <c r="O6692" s="9">
        <f>IF(COUNTA($A6692:$K6692)=0,"",IF($M6692="SI","CUFE o factura duplicada dentro del reporte; no se suma dos veces",IF(IFERROR($H6692,0)&lt;=0,"DIAN reporta valor susceptible 0",IF($L6692="NO",IFERROR(LOOKUP(2,1/((LISTS!$M$2:$M$13&lt;&gt;"")*ISNUMBER(SEARCH(LISTS!$M$2:$M$13,$I6692))),LISTS!$O$2:$O$13),"Medio de pago no elegible o no identificado por DIAN"),"Apta automaticamente por pago electronico y base positiva"))))</f>
        <v/>
      </c>
    </row>
    <row r="6693">
      <c r="A6693" s="9" t="n"/>
      <c r="B6693" s="9" t="n"/>
      <c r="C6693" s="12" t="n"/>
      <c r="D6693" s="11" t="n"/>
      <c r="E6693" s="11" t="n"/>
      <c r="F6693" s="11" t="n"/>
      <c r="G6693" s="11" t="n"/>
      <c r="H6693" s="11" t="n"/>
      <c r="I6693" s="9" t="n"/>
      <c r="J6693" s="9" t="n"/>
      <c r="K6693" s="9" t="n"/>
      <c r="L6693" s="9">
        <f>IF(COUNTA($A6693:$K6693)=0,"",IF(AND(IFERROR($H6693,0)&gt;0,LEN(TRIM($K6693&amp;""))&gt;0,IFERROR(LOOKUP(2,1/((LISTS!$M$2:$M$13&lt;&gt;"")*ISNUMBER(SEARCH(LISTS!$M$2:$M$13,$I6693))),LISTS!$N$2:$N$13),"NO")="SI"),"SI","NO"))</f>
        <v/>
      </c>
      <c r="M6693" s="9">
        <f>IF(COUNTA($A6693:$K6693)=0,"",IF($K6693&lt;&gt;"",IF(COUNTIF($K$19:$K6693,$K6693)&gt;1,"SI","NO"),IF(COUNTIFS($A$19:$A6693,$A6693,$C$19:$C6693,$C6693,$J$19:$J6693,$J6693,$D$19:$D6693,$D6693)&gt;1,"SI","NO")))</f>
        <v/>
      </c>
      <c r="N6693" s="11">
        <f>IF(COUNTA($A6693:$K6693)=0,"",IF(AND($L6693="SI",$M6693="NO"),IFERROR($H6693,0),0))</f>
        <v/>
      </c>
      <c r="O6693" s="9">
        <f>IF(COUNTA($A6693:$K6693)=0,"",IF($M6693="SI","CUFE o factura duplicada dentro del reporte; no se suma dos veces",IF(IFERROR($H6693,0)&lt;=0,"DIAN reporta valor susceptible 0",IF($L6693="NO",IFERROR(LOOKUP(2,1/((LISTS!$M$2:$M$13&lt;&gt;"")*ISNUMBER(SEARCH(LISTS!$M$2:$M$13,$I6693))),LISTS!$O$2:$O$13),"Medio de pago no elegible o no identificado por DIAN"),"Apta automaticamente por pago electronico y base positiva"))))</f>
        <v/>
      </c>
    </row>
    <row r="6694">
      <c r="A6694" s="9" t="n"/>
      <c r="B6694" s="9" t="n"/>
      <c r="C6694" s="12" t="n"/>
      <c r="D6694" s="11" t="n"/>
      <c r="E6694" s="11" t="n"/>
      <c r="F6694" s="11" t="n"/>
      <c r="G6694" s="11" t="n"/>
      <c r="H6694" s="11" t="n"/>
      <c r="I6694" s="9" t="n"/>
      <c r="J6694" s="9" t="n"/>
      <c r="K6694" s="9" t="n"/>
      <c r="L6694" s="9">
        <f>IF(COUNTA($A6694:$K6694)=0,"",IF(AND(IFERROR($H6694,0)&gt;0,LEN(TRIM($K6694&amp;""))&gt;0,IFERROR(LOOKUP(2,1/((LISTS!$M$2:$M$13&lt;&gt;"")*ISNUMBER(SEARCH(LISTS!$M$2:$M$13,$I6694))),LISTS!$N$2:$N$13),"NO")="SI"),"SI","NO"))</f>
        <v/>
      </c>
      <c r="M6694" s="9">
        <f>IF(COUNTA($A6694:$K6694)=0,"",IF($K6694&lt;&gt;"",IF(COUNTIF($K$19:$K6694,$K6694)&gt;1,"SI","NO"),IF(COUNTIFS($A$19:$A6694,$A6694,$C$19:$C6694,$C6694,$J$19:$J6694,$J6694,$D$19:$D6694,$D6694)&gt;1,"SI","NO")))</f>
        <v/>
      </c>
      <c r="N6694" s="11">
        <f>IF(COUNTA($A6694:$K6694)=0,"",IF(AND($L6694="SI",$M6694="NO"),IFERROR($H6694,0),0))</f>
        <v/>
      </c>
      <c r="O6694" s="9">
        <f>IF(COUNTA($A6694:$K6694)=0,"",IF($M6694="SI","CUFE o factura duplicada dentro del reporte; no se suma dos veces",IF(IFERROR($H6694,0)&lt;=0,"DIAN reporta valor susceptible 0",IF($L6694="NO",IFERROR(LOOKUP(2,1/((LISTS!$M$2:$M$13&lt;&gt;"")*ISNUMBER(SEARCH(LISTS!$M$2:$M$13,$I6694))),LISTS!$O$2:$O$13),"Medio de pago no elegible o no identificado por DIAN"),"Apta automaticamente por pago electronico y base positiva"))))</f>
        <v/>
      </c>
    </row>
    <row r="6695">
      <c r="A6695" s="9" t="n"/>
      <c r="B6695" s="9" t="n"/>
      <c r="C6695" s="12" t="n"/>
      <c r="D6695" s="11" t="n"/>
      <c r="E6695" s="11" t="n"/>
      <c r="F6695" s="11" t="n"/>
      <c r="G6695" s="11" t="n"/>
      <c r="H6695" s="11" t="n"/>
      <c r="I6695" s="9" t="n"/>
      <c r="J6695" s="9" t="n"/>
      <c r="K6695" s="9" t="n"/>
      <c r="L6695" s="9">
        <f>IF(COUNTA($A6695:$K6695)=0,"",IF(AND(IFERROR($H6695,0)&gt;0,LEN(TRIM($K6695&amp;""))&gt;0,IFERROR(LOOKUP(2,1/((LISTS!$M$2:$M$13&lt;&gt;"")*ISNUMBER(SEARCH(LISTS!$M$2:$M$13,$I6695))),LISTS!$N$2:$N$13),"NO")="SI"),"SI","NO"))</f>
        <v/>
      </c>
      <c r="M6695" s="9">
        <f>IF(COUNTA($A6695:$K6695)=0,"",IF($K6695&lt;&gt;"",IF(COUNTIF($K$19:$K6695,$K6695)&gt;1,"SI","NO"),IF(COUNTIFS($A$19:$A6695,$A6695,$C$19:$C6695,$C6695,$J$19:$J6695,$J6695,$D$19:$D6695,$D6695)&gt;1,"SI","NO")))</f>
        <v/>
      </c>
      <c r="N6695" s="11">
        <f>IF(COUNTA($A6695:$K6695)=0,"",IF(AND($L6695="SI",$M6695="NO"),IFERROR($H6695,0),0))</f>
        <v/>
      </c>
      <c r="O6695" s="9">
        <f>IF(COUNTA($A6695:$K6695)=0,"",IF($M6695="SI","CUFE o factura duplicada dentro del reporte; no se suma dos veces",IF(IFERROR($H6695,0)&lt;=0,"DIAN reporta valor susceptible 0",IF($L6695="NO",IFERROR(LOOKUP(2,1/((LISTS!$M$2:$M$13&lt;&gt;"")*ISNUMBER(SEARCH(LISTS!$M$2:$M$13,$I6695))),LISTS!$O$2:$O$13),"Medio de pago no elegible o no identificado por DIAN"),"Apta automaticamente por pago electronico y base positiva"))))</f>
        <v/>
      </c>
    </row>
    <row r="6696">
      <c r="A6696" s="9" t="n"/>
      <c r="B6696" s="9" t="n"/>
      <c r="C6696" s="12" t="n"/>
      <c r="D6696" s="11" t="n"/>
      <c r="E6696" s="11" t="n"/>
      <c r="F6696" s="11" t="n"/>
      <c r="G6696" s="11" t="n"/>
      <c r="H6696" s="11" t="n"/>
      <c r="I6696" s="9" t="n"/>
      <c r="J6696" s="9" t="n"/>
      <c r="K6696" s="9" t="n"/>
      <c r="L6696" s="9">
        <f>IF(COUNTA($A6696:$K6696)=0,"",IF(AND(IFERROR($H6696,0)&gt;0,LEN(TRIM($K6696&amp;""))&gt;0,IFERROR(LOOKUP(2,1/((LISTS!$M$2:$M$13&lt;&gt;"")*ISNUMBER(SEARCH(LISTS!$M$2:$M$13,$I6696))),LISTS!$N$2:$N$13),"NO")="SI"),"SI","NO"))</f>
        <v/>
      </c>
      <c r="M6696" s="9">
        <f>IF(COUNTA($A6696:$K6696)=0,"",IF($K6696&lt;&gt;"",IF(COUNTIF($K$19:$K6696,$K6696)&gt;1,"SI","NO"),IF(COUNTIFS($A$19:$A6696,$A6696,$C$19:$C6696,$C6696,$J$19:$J6696,$J6696,$D$19:$D6696,$D6696)&gt;1,"SI","NO")))</f>
        <v/>
      </c>
      <c r="N6696" s="11">
        <f>IF(COUNTA($A6696:$K6696)=0,"",IF(AND($L6696="SI",$M6696="NO"),IFERROR($H6696,0),0))</f>
        <v/>
      </c>
      <c r="O6696" s="9">
        <f>IF(COUNTA($A6696:$K6696)=0,"",IF($M6696="SI","CUFE o factura duplicada dentro del reporte; no se suma dos veces",IF(IFERROR($H6696,0)&lt;=0,"DIAN reporta valor susceptible 0",IF($L6696="NO",IFERROR(LOOKUP(2,1/((LISTS!$M$2:$M$13&lt;&gt;"")*ISNUMBER(SEARCH(LISTS!$M$2:$M$13,$I6696))),LISTS!$O$2:$O$13),"Medio de pago no elegible o no identificado por DIAN"),"Apta automaticamente por pago electronico y base positiva"))))</f>
        <v/>
      </c>
    </row>
    <row r="6697">
      <c r="A6697" s="9" t="n"/>
      <c r="B6697" s="9" t="n"/>
      <c r="C6697" s="12" t="n"/>
      <c r="D6697" s="11" t="n"/>
      <c r="E6697" s="11" t="n"/>
      <c r="F6697" s="11" t="n"/>
      <c r="G6697" s="11" t="n"/>
      <c r="H6697" s="11" t="n"/>
      <c r="I6697" s="9" t="n"/>
      <c r="J6697" s="9" t="n"/>
      <c r="K6697" s="9" t="n"/>
      <c r="L6697" s="9">
        <f>IF(COUNTA($A6697:$K6697)=0,"",IF(AND(IFERROR($H6697,0)&gt;0,LEN(TRIM($K6697&amp;""))&gt;0,IFERROR(LOOKUP(2,1/((LISTS!$M$2:$M$13&lt;&gt;"")*ISNUMBER(SEARCH(LISTS!$M$2:$M$13,$I6697))),LISTS!$N$2:$N$13),"NO")="SI"),"SI","NO"))</f>
        <v/>
      </c>
      <c r="M6697" s="9">
        <f>IF(COUNTA($A6697:$K6697)=0,"",IF($K6697&lt;&gt;"",IF(COUNTIF($K$19:$K6697,$K6697)&gt;1,"SI","NO"),IF(COUNTIFS($A$19:$A6697,$A6697,$C$19:$C6697,$C6697,$J$19:$J6697,$J6697,$D$19:$D6697,$D6697)&gt;1,"SI","NO")))</f>
        <v/>
      </c>
      <c r="N6697" s="11">
        <f>IF(COUNTA($A6697:$K6697)=0,"",IF(AND($L6697="SI",$M6697="NO"),IFERROR($H6697,0),0))</f>
        <v/>
      </c>
      <c r="O6697" s="9">
        <f>IF(COUNTA($A6697:$K6697)=0,"",IF($M6697="SI","CUFE o factura duplicada dentro del reporte; no se suma dos veces",IF(IFERROR($H6697,0)&lt;=0,"DIAN reporta valor susceptible 0",IF($L6697="NO",IFERROR(LOOKUP(2,1/((LISTS!$M$2:$M$13&lt;&gt;"")*ISNUMBER(SEARCH(LISTS!$M$2:$M$13,$I6697))),LISTS!$O$2:$O$13),"Medio de pago no elegible o no identificado por DIAN"),"Apta automaticamente por pago electronico y base positiva"))))</f>
        <v/>
      </c>
    </row>
    <row r="6698">
      <c r="A6698" s="9" t="n"/>
      <c r="B6698" s="9" t="n"/>
      <c r="C6698" s="12" t="n"/>
      <c r="D6698" s="11" t="n"/>
      <c r="E6698" s="11" t="n"/>
      <c r="F6698" s="11" t="n"/>
      <c r="G6698" s="11" t="n"/>
      <c r="H6698" s="11" t="n"/>
      <c r="I6698" s="9" t="n"/>
      <c r="J6698" s="9" t="n"/>
      <c r="K6698" s="9" t="n"/>
      <c r="L6698" s="9">
        <f>IF(COUNTA($A6698:$K6698)=0,"",IF(AND(IFERROR($H6698,0)&gt;0,LEN(TRIM($K6698&amp;""))&gt;0,IFERROR(LOOKUP(2,1/((LISTS!$M$2:$M$13&lt;&gt;"")*ISNUMBER(SEARCH(LISTS!$M$2:$M$13,$I6698))),LISTS!$N$2:$N$13),"NO")="SI"),"SI","NO"))</f>
        <v/>
      </c>
      <c r="M6698" s="9">
        <f>IF(COUNTA($A6698:$K6698)=0,"",IF($K6698&lt;&gt;"",IF(COUNTIF($K$19:$K6698,$K6698)&gt;1,"SI","NO"),IF(COUNTIFS($A$19:$A6698,$A6698,$C$19:$C6698,$C6698,$J$19:$J6698,$J6698,$D$19:$D6698,$D6698)&gt;1,"SI","NO")))</f>
        <v/>
      </c>
      <c r="N6698" s="11">
        <f>IF(COUNTA($A6698:$K6698)=0,"",IF(AND($L6698="SI",$M6698="NO"),IFERROR($H6698,0),0))</f>
        <v/>
      </c>
      <c r="O6698" s="9">
        <f>IF(COUNTA($A6698:$K6698)=0,"",IF($M6698="SI","CUFE o factura duplicada dentro del reporte; no se suma dos veces",IF(IFERROR($H6698,0)&lt;=0,"DIAN reporta valor susceptible 0",IF($L6698="NO",IFERROR(LOOKUP(2,1/((LISTS!$M$2:$M$13&lt;&gt;"")*ISNUMBER(SEARCH(LISTS!$M$2:$M$13,$I6698))),LISTS!$O$2:$O$13),"Medio de pago no elegible o no identificado por DIAN"),"Apta automaticamente por pago electronico y base positiva"))))</f>
        <v/>
      </c>
    </row>
    <row r="6699">
      <c r="A6699" s="9" t="n"/>
      <c r="B6699" s="9" t="n"/>
      <c r="C6699" s="12" t="n"/>
      <c r="D6699" s="11" t="n"/>
      <c r="E6699" s="11" t="n"/>
      <c r="F6699" s="11" t="n"/>
      <c r="G6699" s="11" t="n"/>
      <c r="H6699" s="11" t="n"/>
      <c r="I6699" s="9" t="n"/>
      <c r="J6699" s="9" t="n"/>
      <c r="K6699" s="9" t="n"/>
      <c r="L6699" s="9">
        <f>IF(COUNTA($A6699:$K6699)=0,"",IF(AND(IFERROR($H6699,0)&gt;0,LEN(TRIM($K6699&amp;""))&gt;0,IFERROR(LOOKUP(2,1/((LISTS!$M$2:$M$13&lt;&gt;"")*ISNUMBER(SEARCH(LISTS!$M$2:$M$13,$I6699))),LISTS!$N$2:$N$13),"NO")="SI"),"SI","NO"))</f>
        <v/>
      </c>
      <c r="M6699" s="9">
        <f>IF(COUNTA($A6699:$K6699)=0,"",IF($K6699&lt;&gt;"",IF(COUNTIF($K$19:$K6699,$K6699)&gt;1,"SI","NO"),IF(COUNTIFS($A$19:$A6699,$A6699,$C$19:$C6699,$C6699,$J$19:$J6699,$J6699,$D$19:$D6699,$D6699)&gt;1,"SI","NO")))</f>
        <v/>
      </c>
      <c r="N6699" s="11">
        <f>IF(COUNTA($A6699:$K6699)=0,"",IF(AND($L6699="SI",$M6699="NO"),IFERROR($H6699,0),0))</f>
        <v/>
      </c>
      <c r="O6699" s="9">
        <f>IF(COUNTA($A6699:$K6699)=0,"",IF($M6699="SI","CUFE o factura duplicada dentro del reporte; no se suma dos veces",IF(IFERROR($H6699,0)&lt;=0,"DIAN reporta valor susceptible 0",IF($L6699="NO",IFERROR(LOOKUP(2,1/((LISTS!$M$2:$M$13&lt;&gt;"")*ISNUMBER(SEARCH(LISTS!$M$2:$M$13,$I6699))),LISTS!$O$2:$O$13),"Medio de pago no elegible o no identificado por DIAN"),"Apta automaticamente por pago electronico y base positiva"))))</f>
        <v/>
      </c>
    </row>
    <row r="6700">
      <c r="A6700" s="9" t="n"/>
      <c r="B6700" s="9" t="n"/>
      <c r="C6700" s="12" t="n"/>
      <c r="D6700" s="11" t="n"/>
      <c r="E6700" s="11" t="n"/>
      <c r="F6700" s="11" t="n"/>
      <c r="G6700" s="11" t="n"/>
      <c r="H6700" s="11" t="n"/>
      <c r="I6700" s="9" t="n"/>
      <c r="J6700" s="9" t="n"/>
      <c r="K6700" s="9" t="n"/>
      <c r="L6700" s="9">
        <f>IF(COUNTA($A6700:$K6700)=0,"",IF(AND(IFERROR($H6700,0)&gt;0,LEN(TRIM($K6700&amp;""))&gt;0,IFERROR(LOOKUP(2,1/((LISTS!$M$2:$M$13&lt;&gt;"")*ISNUMBER(SEARCH(LISTS!$M$2:$M$13,$I6700))),LISTS!$N$2:$N$13),"NO")="SI"),"SI","NO"))</f>
        <v/>
      </c>
      <c r="M6700" s="9">
        <f>IF(COUNTA($A6700:$K6700)=0,"",IF($K6700&lt;&gt;"",IF(COUNTIF($K$19:$K6700,$K6700)&gt;1,"SI","NO"),IF(COUNTIFS($A$19:$A6700,$A6700,$C$19:$C6700,$C6700,$J$19:$J6700,$J6700,$D$19:$D6700,$D6700)&gt;1,"SI","NO")))</f>
        <v/>
      </c>
      <c r="N6700" s="11">
        <f>IF(COUNTA($A6700:$K6700)=0,"",IF(AND($L6700="SI",$M6700="NO"),IFERROR($H6700,0),0))</f>
        <v/>
      </c>
      <c r="O6700" s="9">
        <f>IF(COUNTA($A6700:$K6700)=0,"",IF($M6700="SI","CUFE o factura duplicada dentro del reporte; no se suma dos veces",IF(IFERROR($H6700,0)&lt;=0,"DIAN reporta valor susceptible 0",IF($L6700="NO",IFERROR(LOOKUP(2,1/((LISTS!$M$2:$M$13&lt;&gt;"")*ISNUMBER(SEARCH(LISTS!$M$2:$M$13,$I6700))),LISTS!$O$2:$O$13),"Medio de pago no elegible o no identificado por DIAN"),"Apta automaticamente por pago electronico y base positiva"))))</f>
        <v/>
      </c>
    </row>
    <row r="6701">
      <c r="A6701" s="9" t="n"/>
      <c r="B6701" s="9" t="n"/>
      <c r="C6701" s="12" t="n"/>
      <c r="D6701" s="11" t="n"/>
      <c r="E6701" s="11" t="n"/>
      <c r="F6701" s="11" t="n"/>
      <c r="G6701" s="11" t="n"/>
      <c r="H6701" s="11" t="n"/>
      <c r="I6701" s="9" t="n"/>
      <c r="J6701" s="9" t="n"/>
      <c r="K6701" s="9" t="n"/>
      <c r="L6701" s="9">
        <f>IF(COUNTA($A6701:$K6701)=0,"",IF(AND(IFERROR($H6701,0)&gt;0,LEN(TRIM($K6701&amp;""))&gt;0,IFERROR(LOOKUP(2,1/((LISTS!$M$2:$M$13&lt;&gt;"")*ISNUMBER(SEARCH(LISTS!$M$2:$M$13,$I6701))),LISTS!$N$2:$N$13),"NO")="SI"),"SI","NO"))</f>
        <v/>
      </c>
      <c r="M6701" s="9">
        <f>IF(COUNTA($A6701:$K6701)=0,"",IF($K6701&lt;&gt;"",IF(COUNTIF($K$19:$K6701,$K6701)&gt;1,"SI","NO"),IF(COUNTIFS($A$19:$A6701,$A6701,$C$19:$C6701,$C6701,$J$19:$J6701,$J6701,$D$19:$D6701,$D6701)&gt;1,"SI","NO")))</f>
        <v/>
      </c>
      <c r="N6701" s="11">
        <f>IF(COUNTA($A6701:$K6701)=0,"",IF(AND($L6701="SI",$M6701="NO"),IFERROR($H6701,0),0))</f>
        <v/>
      </c>
      <c r="O6701" s="9">
        <f>IF(COUNTA($A6701:$K6701)=0,"",IF($M6701="SI","CUFE o factura duplicada dentro del reporte; no se suma dos veces",IF(IFERROR($H6701,0)&lt;=0,"DIAN reporta valor susceptible 0",IF($L6701="NO",IFERROR(LOOKUP(2,1/((LISTS!$M$2:$M$13&lt;&gt;"")*ISNUMBER(SEARCH(LISTS!$M$2:$M$13,$I6701))),LISTS!$O$2:$O$13),"Medio de pago no elegible o no identificado por DIAN"),"Apta automaticamente por pago electronico y base positiva"))))</f>
        <v/>
      </c>
    </row>
    <row r="6702">
      <c r="A6702" s="9" t="n"/>
      <c r="B6702" s="9" t="n"/>
      <c r="C6702" s="12" t="n"/>
      <c r="D6702" s="11" t="n"/>
      <c r="E6702" s="11" t="n"/>
      <c r="F6702" s="11" t="n"/>
      <c r="G6702" s="11" t="n"/>
      <c r="H6702" s="11" t="n"/>
      <c r="I6702" s="9" t="n"/>
      <c r="J6702" s="9" t="n"/>
      <c r="K6702" s="9" t="n"/>
      <c r="L6702" s="9">
        <f>IF(COUNTA($A6702:$K6702)=0,"",IF(AND(IFERROR($H6702,0)&gt;0,LEN(TRIM($K6702&amp;""))&gt;0,IFERROR(LOOKUP(2,1/((LISTS!$M$2:$M$13&lt;&gt;"")*ISNUMBER(SEARCH(LISTS!$M$2:$M$13,$I6702))),LISTS!$N$2:$N$13),"NO")="SI"),"SI","NO"))</f>
        <v/>
      </c>
      <c r="M6702" s="9">
        <f>IF(COUNTA($A6702:$K6702)=0,"",IF($K6702&lt;&gt;"",IF(COUNTIF($K$19:$K6702,$K6702)&gt;1,"SI","NO"),IF(COUNTIFS($A$19:$A6702,$A6702,$C$19:$C6702,$C6702,$J$19:$J6702,$J6702,$D$19:$D6702,$D6702)&gt;1,"SI","NO")))</f>
        <v/>
      </c>
      <c r="N6702" s="11">
        <f>IF(COUNTA($A6702:$K6702)=0,"",IF(AND($L6702="SI",$M6702="NO"),IFERROR($H6702,0),0))</f>
        <v/>
      </c>
      <c r="O6702" s="9">
        <f>IF(COUNTA($A6702:$K6702)=0,"",IF($M6702="SI","CUFE o factura duplicada dentro del reporte; no se suma dos veces",IF(IFERROR($H6702,0)&lt;=0,"DIAN reporta valor susceptible 0",IF($L6702="NO",IFERROR(LOOKUP(2,1/((LISTS!$M$2:$M$13&lt;&gt;"")*ISNUMBER(SEARCH(LISTS!$M$2:$M$13,$I6702))),LISTS!$O$2:$O$13),"Medio de pago no elegible o no identificado por DIAN"),"Apta automaticamente por pago electronico y base positiva"))))</f>
        <v/>
      </c>
    </row>
    <row r="6703">
      <c r="A6703" s="9" t="n"/>
      <c r="B6703" s="9" t="n"/>
      <c r="C6703" s="12" t="n"/>
      <c r="D6703" s="11" t="n"/>
      <c r="E6703" s="11" t="n"/>
      <c r="F6703" s="11" t="n"/>
      <c r="G6703" s="11" t="n"/>
      <c r="H6703" s="11" t="n"/>
      <c r="I6703" s="9" t="n"/>
      <c r="J6703" s="9" t="n"/>
      <c r="K6703" s="9" t="n"/>
      <c r="L6703" s="9">
        <f>IF(COUNTA($A6703:$K6703)=0,"",IF(AND(IFERROR($H6703,0)&gt;0,LEN(TRIM($K6703&amp;""))&gt;0,IFERROR(LOOKUP(2,1/((LISTS!$M$2:$M$13&lt;&gt;"")*ISNUMBER(SEARCH(LISTS!$M$2:$M$13,$I6703))),LISTS!$N$2:$N$13),"NO")="SI"),"SI","NO"))</f>
        <v/>
      </c>
      <c r="M6703" s="9">
        <f>IF(COUNTA($A6703:$K6703)=0,"",IF($K6703&lt;&gt;"",IF(COUNTIF($K$19:$K6703,$K6703)&gt;1,"SI","NO"),IF(COUNTIFS($A$19:$A6703,$A6703,$C$19:$C6703,$C6703,$J$19:$J6703,$J6703,$D$19:$D6703,$D6703)&gt;1,"SI","NO")))</f>
        <v/>
      </c>
      <c r="N6703" s="11">
        <f>IF(COUNTA($A6703:$K6703)=0,"",IF(AND($L6703="SI",$M6703="NO"),IFERROR($H6703,0),0))</f>
        <v/>
      </c>
      <c r="O6703" s="9">
        <f>IF(COUNTA($A6703:$K6703)=0,"",IF($M6703="SI","CUFE o factura duplicada dentro del reporte; no se suma dos veces",IF(IFERROR($H6703,0)&lt;=0,"DIAN reporta valor susceptible 0",IF($L6703="NO",IFERROR(LOOKUP(2,1/((LISTS!$M$2:$M$13&lt;&gt;"")*ISNUMBER(SEARCH(LISTS!$M$2:$M$13,$I6703))),LISTS!$O$2:$O$13),"Medio de pago no elegible o no identificado por DIAN"),"Apta automaticamente por pago electronico y base positiva"))))</f>
        <v/>
      </c>
    </row>
    <row r="6704">
      <c r="A6704" s="9" t="n"/>
      <c r="B6704" s="9" t="n"/>
      <c r="C6704" s="12" t="n"/>
      <c r="D6704" s="11" t="n"/>
      <c r="E6704" s="11" t="n"/>
      <c r="F6704" s="11" t="n"/>
      <c r="G6704" s="11" t="n"/>
      <c r="H6704" s="11" t="n"/>
      <c r="I6704" s="9" t="n"/>
      <c r="J6704" s="9" t="n"/>
      <c r="K6704" s="9" t="n"/>
      <c r="L6704" s="9">
        <f>IF(COUNTA($A6704:$K6704)=0,"",IF(AND(IFERROR($H6704,0)&gt;0,LEN(TRIM($K6704&amp;""))&gt;0,IFERROR(LOOKUP(2,1/((LISTS!$M$2:$M$13&lt;&gt;"")*ISNUMBER(SEARCH(LISTS!$M$2:$M$13,$I6704))),LISTS!$N$2:$N$13),"NO")="SI"),"SI","NO"))</f>
        <v/>
      </c>
      <c r="M6704" s="9">
        <f>IF(COUNTA($A6704:$K6704)=0,"",IF($K6704&lt;&gt;"",IF(COUNTIF($K$19:$K6704,$K6704)&gt;1,"SI","NO"),IF(COUNTIFS($A$19:$A6704,$A6704,$C$19:$C6704,$C6704,$J$19:$J6704,$J6704,$D$19:$D6704,$D6704)&gt;1,"SI","NO")))</f>
        <v/>
      </c>
      <c r="N6704" s="11">
        <f>IF(COUNTA($A6704:$K6704)=0,"",IF(AND($L6704="SI",$M6704="NO"),IFERROR($H6704,0),0))</f>
        <v/>
      </c>
      <c r="O6704" s="9">
        <f>IF(COUNTA($A6704:$K6704)=0,"",IF($M6704="SI","CUFE o factura duplicada dentro del reporte; no se suma dos veces",IF(IFERROR($H6704,0)&lt;=0,"DIAN reporta valor susceptible 0",IF($L6704="NO",IFERROR(LOOKUP(2,1/((LISTS!$M$2:$M$13&lt;&gt;"")*ISNUMBER(SEARCH(LISTS!$M$2:$M$13,$I6704))),LISTS!$O$2:$O$13),"Medio de pago no elegible o no identificado por DIAN"),"Apta automaticamente por pago electronico y base positiva"))))</f>
        <v/>
      </c>
    </row>
    <row r="6705">
      <c r="A6705" s="9" t="n"/>
      <c r="B6705" s="9" t="n"/>
      <c r="C6705" s="12" t="n"/>
      <c r="D6705" s="11" t="n"/>
      <c r="E6705" s="11" t="n"/>
      <c r="F6705" s="11" t="n"/>
      <c r="G6705" s="11" t="n"/>
      <c r="H6705" s="11" t="n"/>
      <c r="I6705" s="9" t="n"/>
      <c r="J6705" s="9" t="n"/>
      <c r="K6705" s="9" t="n"/>
      <c r="L6705" s="9">
        <f>IF(COUNTA($A6705:$K6705)=0,"",IF(AND(IFERROR($H6705,0)&gt;0,LEN(TRIM($K6705&amp;""))&gt;0,IFERROR(LOOKUP(2,1/((LISTS!$M$2:$M$13&lt;&gt;"")*ISNUMBER(SEARCH(LISTS!$M$2:$M$13,$I6705))),LISTS!$N$2:$N$13),"NO")="SI"),"SI","NO"))</f>
        <v/>
      </c>
      <c r="M6705" s="9">
        <f>IF(COUNTA($A6705:$K6705)=0,"",IF($K6705&lt;&gt;"",IF(COUNTIF($K$19:$K6705,$K6705)&gt;1,"SI","NO"),IF(COUNTIFS($A$19:$A6705,$A6705,$C$19:$C6705,$C6705,$J$19:$J6705,$J6705,$D$19:$D6705,$D6705)&gt;1,"SI","NO")))</f>
        <v/>
      </c>
      <c r="N6705" s="11">
        <f>IF(COUNTA($A6705:$K6705)=0,"",IF(AND($L6705="SI",$M6705="NO"),IFERROR($H6705,0),0))</f>
        <v/>
      </c>
      <c r="O6705" s="9">
        <f>IF(COUNTA($A6705:$K6705)=0,"",IF($M6705="SI","CUFE o factura duplicada dentro del reporte; no se suma dos veces",IF(IFERROR($H6705,0)&lt;=0,"DIAN reporta valor susceptible 0",IF($L6705="NO",IFERROR(LOOKUP(2,1/((LISTS!$M$2:$M$13&lt;&gt;"")*ISNUMBER(SEARCH(LISTS!$M$2:$M$13,$I6705))),LISTS!$O$2:$O$13),"Medio de pago no elegible o no identificado por DIAN"),"Apta automaticamente por pago electronico y base positiva"))))</f>
        <v/>
      </c>
    </row>
    <row r="6706">
      <c r="A6706" s="9" t="n"/>
      <c r="B6706" s="9" t="n"/>
      <c r="C6706" s="12" t="n"/>
      <c r="D6706" s="11" t="n"/>
      <c r="E6706" s="11" t="n"/>
      <c r="F6706" s="11" t="n"/>
      <c r="G6706" s="11" t="n"/>
      <c r="H6706" s="11" t="n"/>
      <c r="I6706" s="9" t="n"/>
      <c r="J6706" s="9" t="n"/>
      <c r="K6706" s="9" t="n"/>
      <c r="L6706" s="9">
        <f>IF(COUNTA($A6706:$K6706)=0,"",IF(AND(IFERROR($H6706,0)&gt;0,LEN(TRIM($K6706&amp;""))&gt;0,IFERROR(LOOKUP(2,1/((LISTS!$M$2:$M$13&lt;&gt;"")*ISNUMBER(SEARCH(LISTS!$M$2:$M$13,$I6706))),LISTS!$N$2:$N$13),"NO")="SI"),"SI","NO"))</f>
        <v/>
      </c>
      <c r="M6706" s="9">
        <f>IF(COUNTA($A6706:$K6706)=0,"",IF($K6706&lt;&gt;"",IF(COUNTIF($K$19:$K6706,$K6706)&gt;1,"SI","NO"),IF(COUNTIFS($A$19:$A6706,$A6706,$C$19:$C6706,$C6706,$J$19:$J6706,$J6706,$D$19:$D6706,$D6706)&gt;1,"SI","NO")))</f>
        <v/>
      </c>
      <c r="N6706" s="11">
        <f>IF(COUNTA($A6706:$K6706)=0,"",IF(AND($L6706="SI",$M6706="NO"),IFERROR($H6706,0),0))</f>
        <v/>
      </c>
      <c r="O6706" s="9">
        <f>IF(COUNTA($A6706:$K6706)=0,"",IF($M6706="SI","CUFE o factura duplicada dentro del reporte; no se suma dos veces",IF(IFERROR($H6706,0)&lt;=0,"DIAN reporta valor susceptible 0",IF($L6706="NO",IFERROR(LOOKUP(2,1/((LISTS!$M$2:$M$13&lt;&gt;"")*ISNUMBER(SEARCH(LISTS!$M$2:$M$13,$I6706))),LISTS!$O$2:$O$13),"Medio de pago no elegible o no identificado por DIAN"),"Apta automaticamente por pago electronico y base positiva"))))</f>
        <v/>
      </c>
    </row>
    <row r="6707">
      <c r="A6707" s="9" t="n"/>
      <c r="B6707" s="9" t="n"/>
      <c r="C6707" s="12" t="n"/>
      <c r="D6707" s="11" t="n"/>
      <c r="E6707" s="11" t="n"/>
      <c r="F6707" s="11" t="n"/>
      <c r="G6707" s="11" t="n"/>
      <c r="H6707" s="11" t="n"/>
      <c r="I6707" s="9" t="n"/>
      <c r="J6707" s="9" t="n"/>
      <c r="K6707" s="9" t="n"/>
      <c r="L6707" s="9">
        <f>IF(COUNTA($A6707:$K6707)=0,"",IF(AND(IFERROR($H6707,0)&gt;0,LEN(TRIM($K6707&amp;""))&gt;0,IFERROR(LOOKUP(2,1/((LISTS!$M$2:$M$13&lt;&gt;"")*ISNUMBER(SEARCH(LISTS!$M$2:$M$13,$I6707))),LISTS!$N$2:$N$13),"NO")="SI"),"SI","NO"))</f>
        <v/>
      </c>
      <c r="M6707" s="9">
        <f>IF(COUNTA($A6707:$K6707)=0,"",IF($K6707&lt;&gt;"",IF(COUNTIF($K$19:$K6707,$K6707)&gt;1,"SI","NO"),IF(COUNTIFS($A$19:$A6707,$A6707,$C$19:$C6707,$C6707,$J$19:$J6707,$J6707,$D$19:$D6707,$D6707)&gt;1,"SI","NO")))</f>
        <v/>
      </c>
      <c r="N6707" s="11">
        <f>IF(COUNTA($A6707:$K6707)=0,"",IF(AND($L6707="SI",$M6707="NO"),IFERROR($H6707,0),0))</f>
        <v/>
      </c>
      <c r="O6707" s="9">
        <f>IF(COUNTA($A6707:$K6707)=0,"",IF($M6707="SI","CUFE o factura duplicada dentro del reporte; no se suma dos veces",IF(IFERROR($H6707,0)&lt;=0,"DIAN reporta valor susceptible 0",IF($L6707="NO",IFERROR(LOOKUP(2,1/((LISTS!$M$2:$M$13&lt;&gt;"")*ISNUMBER(SEARCH(LISTS!$M$2:$M$13,$I6707))),LISTS!$O$2:$O$13),"Medio de pago no elegible o no identificado por DIAN"),"Apta automaticamente por pago electronico y base positiva"))))</f>
        <v/>
      </c>
    </row>
    <row r="6708">
      <c r="A6708" s="9" t="n"/>
      <c r="B6708" s="9" t="n"/>
      <c r="C6708" s="12" t="n"/>
      <c r="D6708" s="11" t="n"/>
      <c r="E6708" s="11" t="n"/>
      <c r="F6708" s="11" t="n"/>
      <c r="G6708" s="11" t="n"/>
      <c r="H6708" s="11" t="n"/>
      <c r="I6708" s="9" t="n"/>
      <c r="J6708" s="9" t="n"/>
      <c r="K6708" s="9" t="n"/>
      <c r="L6708" s="9">
        <f>IF(COUNTA($A6708:$K6708)=0,"",IF(AND(IFERROR($H6708,0)&gt;0,LEN(TRIM($K6708&amp;""))&gt;0,IFERROR(LOOKUP(2,1/((LISTS!$M$2:$M$13&lt;&gt;"")*ISNUMBER(SEARCH(LISTS!$M$2:$M$13,$I6708))),LISTS!$N$2:$N$13),"NO")="SI"),"SI","NO"))</f>
        <v/>
      </c>
      <c r="M6708" s="9">
        <f>IF(COUNTA($A6708:$K6708)=0,"",IF($K6708&lt;&gt;"",IF(COUNTIF($K$19:$K6708,$K6708)&gt;1,"SI","NO"),IF(COUNTIFS($A$19:$A6708,$A6708,$C$19:$C6708,$C6708,$J$19:$J6708,$J6708,$D$19:$D6708,$D6708)&gt;1,"SI","NO")))</f>
        <v/>
      </c>
      <c r="N6708" s="11">
        <f>IF(COUNTA($A6708:$K6708)=0,"",IF(AND($L6708="SI",$M6708="NO"),IFERROR($H6708,0),0))</f>
        <v/>
      </c>
      <c r="O6708" s="9">
        <f>IF(COUNTA($A6708:$K6708)=0,"",IF($M6708="SI","CUFE o factura duplicada dentro del reporte; no se suma dos veces",IF(IFERROR($H6708,0)&lt;=0,"DIAN reporta valor susceptible 0",IF($L6708="NO",IFERROR(LOOKUP(2,1/((LISTS!$M$2:$M$13&lt;&gt;"")*ISNUMBER(SEARCH(LISTS!$M$2:$M$13,$I6708))),LISTS!$O$2:$O$13),"Medio de pago no elegible o no identificado por DIAN"),"Apta automaticamente por pago electronico y base positiva"))))</f>
        <v/>
      </c>
    </row>
    <row r="6709">
      <c r="A6709" s="9" t="n"/>
      <c r="B6709" s="9" t="n"/>
      <c r="C6709" s="12" t="n"/>
      <c r="D6709" s="11" t="n"/>
      <c r="E6709" s="11" t="n"/>
      <c r="F6709" s="11" t="n"/>
      <c r="G6709" s="11" t="n"/>
      <c r="H6709" s="11" t="n"/>
      <c r="I6709" s="9" t="n"/>
      <c r="J6709" s="9" t="n"/>
      <c r="K6709" s="9" t="n"/>
      <c r="L6709" s="9">
        <f>IF(COUNTA($A6709:$K6709)=0,"",IF(AND(IFERROR($H6709,0)&gt;0,LEN(TRIM($K6709&amp;""))&gt;0,IFERROR(LOOKUP(2,1/((LISTS!$M$2:$M$13&lt;&gt;"")*ISNUMBER(SEARCH(LISTS!$M$2:$M$13,$I6709))),LISTS!$N$2:$N$13),"NO")="SI"),"SI","NO"))</f>
        <v/>
      </c>
      <c r="M6709" s="9">
        <f>IF(COUNTA($A6709:$K6709)=0,"",IF($K6709&lt;&gt;"",IF(COUNTIF($K$19:$K6709,$K6709)&gt;1,"SI","NO"),IF(COUNTIFS($A$19:$A6709,$A6709,$C$19:$C6709,$C6709,$J$19:$J6709,$J6709,$D$19:$D6709,$D6709)&gt;1,"SI","NO")))</f>
        <v/>
      </c>
      <c r="N6709" s="11">
        <f>IF(COUNTA($A6709:$K6709)=0,"",IF(AND($L6709="SI",$M6709="NO"),IFERROR($H6709,0),0))</f>
        <v/>
      </c>
      <c r="O6709" s="9">
        <f>IF(COUNTA($A6709:$K6709)=0,"",IF($M6709="SI","CUFE o factura duplicada dentro del reporte; no se suma dos veces",IF(IFERROR($H6709,0)&lt;=0,"DIAN reporta valor susceptible 0",IF($L6709="NO",IFERROR(LOOKUP(2,1/((LISTS!$M$2:$M$13&lt;&gt;"")*ISNUMBER(SEARCH(LISTS!$M$2:$M$13,$I6709))),LISTS!$O$2:$O$13),"Medio de pago no elegible o no identificado por DIAN"),"Apta automaticamente por pago electronico y base positiva"))))</f>
        <v/>
      </c>
    </row>
    <row r="6710">
      <c r="A6710" s="9" t="n"/>
      <c r="B6710" s="9" t="n"/>
      <c r="C6710" s="12" t="n"/>
      <c r="D6710" s="11" t="n"/>
      <c r="E6710" s="11" t="n"/>
      <c r="F6710" s="11" t="n"/>
      <c r="G6710" s="11" t="n"/>
      <c r="H6710" s="11" t="n"/>
      <c r="I6710" s="9" t="n"/>
      <c r="J6710" s="9" t="n"/>
      <c r="K6710" s="9" t="n"/>
      <c r="L6710" s="9">
        <f>IF(COUNTA($A6710:$K6710)=0,"",IF(AND(IFERROR($H6710,0)&gt;0,LEN(TRIM($K6710&amp;""))&gt;0,IFERROR(LOOKUP(2,1/((LISTS!$M$2:$M$13&lt;&gt;"")*ISNUMBER(SEARCH(LISTS!$M$2:$M$13,$I6710))),LISTS!$N$2:$N$13),"NO")="SI"),"SI","NO"))</f>
        <v/>
      </c>
      <c r="M6710" s="9">
        <f>IF(COUNTA($A6710:$K6710)=0,"",IF($K6710&lt;&gt;"",IF(COUNTIF($K$19:$K6710,$K6710)&gt;1,"SI","NO"),IF(COUNTIFS($A$19:$A6710,$A6710,$C$19:$C6710,$C6710,$J$19:$J6710,$J6710,$D$19:$D6710,$D6710)&gt;1,"SI","NO")))</f>
        <v/>
      </c>
      <c r="N6710" s="11">
        <f>IF(COUNTA($A6710:$K6710)=0,"",IF(AND($L6710="SI",$M6710="NO"),IFERROR($H6710,0),0))</f>
        <v/>
      </c>
      <c r="O6710" s="9">
        <f>IF(COUNTA($A6710:$K6710)=0,"",IF($M6710="SI","CUFE o factura duplicada dentro del reporte; no se suma dos veces",IF(IFERROR($H6710,0)&lt;=0,"DIAN reporta valor susceptible 0",IF($L6710="NO",IFERROR(LOOKUP(2,1/((LISTS!$M$2:$M$13&lt;&gt;"")*ISNUMBER(SEARCH(LISTS!$M$2:$M$13,$I6710))),LISTS!$O$2:$O$13),"Medio de pago no elegible o no identificado por DIAN"),"Apta automaticamente por pago electronico y base positiva"))))</f>
        <v/>
      </c>
    </row>
    <row r="6711">
      <c r="A6711" s="9" t="n"/>
      <c r="B6711" s="9" t="n"/>
      <c r="C6711" s="12" t="n"/>
      <c r="D6711" s="11" t="n"/>
      <c r="E6711" s="11" t="n"/>
      <c r="F6711" s="11" t="n"/>
      <c r="G6711" s="11" t="n"/>
      <c r="H6711" s="11" t="n"/>
      <c r="I6711" s="9" t="n"/>
      <c r="J6711" s="9" t="n"/>
      <c r="K6711" s="9" t="n"/>
      <c r="L6711" s="9">
        <f>IF(COUNTA($A6711:$K6711)=0,"",IF(AND(IFERROR($H6711,0)&gt;0,LEN(TRIM($K6711&amp;""))&gt;0,IFERROR(LOOKUP(2,1/((LISTS!$M$2:$M$13&lt;&gt;"")*ISNUMBER(SEARCH(LISTS!$M$2:$M$13,$I6711))),LISTS!$N$2:$N$13),"NO")="SI"),"SI","NO"))</f>
        <v/>
      </c>
      <c r="M6711" s="9">
        <f>IF(COUNTA($A6711:$K6711)=0,"",IF($K6711&lt;&gt;"",IF(COUNTIF($K$19:$K6711,$K6711)&gt;1,"SI","NO"),IF(COUNTIFS($A$19:$A6711,$A6711,$C$19:$C6711,$C6711,$J$19:$J6711,$J6711,$D$19:$D6711,$D6711)&gt;1,"SI","NO")))</f>
        <v/>
      </c>
      <c r="N6711" s="11">
        <f>IF(COUNTA($A6711:$K6711)=0,"",IF(AND($L6711="SI",$M6711="NO"),IFERROR($H6711,0),0))</f>
        <v/>
      </c>
      <c r="O6711" s="9">
        <f>IF(COUNTA($A6711:$K6711)=0,"",IF($M6711="SI","CUFE o factura duplicada dentro del reporte; no se suma dos veces",IF(IFERROR($H6711,0)&lt;=0,"DIAN reporta valor susceptible 0",IF($L6711="NO",IFERROR(LOOKUP(2,1/((LISTS!$M$2:$M$13&lt;&gt;"")*ISNUMBER(SEARCH(LISTS!$M$2:$M$13,$I6711))),LISTS!$O$2:$O$13),"Medio de pago no elegible o no identificado por DIAN"),"Apta automaticamente por pago electronico y base positiva"))))</f>
        <v/>
      </c>
    </row>
    <row r="6712">
      <c r="A6712" s="9" t="n"/>
      <c r="B6712" s="9" t="n"/>
      <c r="C6712" s="12" t="n"/>
      <c r="D6712" s="11" t="n"/>
      <c r="E6712" s="11" t="n"/>
      <c r="F6712" s="11" t="n"/>
      <c r="G6712" s="11" t="n"/>
      <c r="H6712" s="11" t="n"/>
      <c r="I6712" s="9" t="n"/>
      <c r="J6712" s="9" t="n"/>
      <c r="K6712" s="9" t="n"/>
      <c r="L6712" s="9">
        <f>IF(COUNTA($A6712:$K6712)=0,"",IF(AND(IFERROR($H6712,0)&gt;0,LEN(TRIM($K6712&amp;""))&gt;0,IFERROR(LOOKUP(2,1/((LISTS!$M$2:$M$13&lt;&gt;"")*ISNUMBER(SEARCH(LISTS!$M$2:$M$13,$I6712))),LISTS!$N$2:$N$13),"NO")="SI"),"SI","NO"))</f>
        <v/>
      </c>
      <c r="M6712" s="9">
        <f>IF(COUNTA($A6712:$K6712)=0,"",IF($K6712&lt;&gt;"",IF(COUNTIF($K$19:$K6712,$K6712)&gt;1,"SI","NO"),IF(COUNTIFS($A$19:$A6712,$A6712,$C$19:$C6712,$C6712,$J$19:$J6712,$J6712,$D$19:$D6712,$D6712)&gt;1,"SI","NO")))</f>
        <v/>
      </c>
      <c r="N6712" s="11">
        <f>IF(COUNTA($A6712:$K6712)=0,"",IF(AND($L6712="SI",$M6712="NO"),IFERROR($H6712,0),0))</f>
        <v/>
      </c>
      <c r="O6712" s="9">
        <f>IF(COUNTA($A6712:$K6712)=0,"",IF($M6712="SI","CUFE o factura duplicada dentro del reporte; no se suma dos veces",IF(IFERROR($H6712,0)&lt;=0,"DIAN reporta valor susceptible 0",IF($L6712="NO",IFERROR(LOOKUP(2,1/((LISTS!$M$2:$M$13&lt;&gt;"")*ISNUMBER(SEARCH(LISTS!$M$2:$M$13,$I6712))),LISTS!$O$2:$O$13),"Medio de pago no elegible o no identificado por DIAN"),"Apta automaticamente por pago electronico y base positiva"))))</f>
        <v/>
      </c>
    </row>
    <row r="6713">
      <c r="A6713" s="9" t="n"/>
      <c r="B6713" s="9" t="n"/>
      <c r="C6713" s="12" t="n"/>
      <c r="D6713" s="11" t="n"/>
      <c r="E6713" s="11" t="n"/>
      <c r="F6713" s="11" t="n"/>
      <c r="G6713" s="11" t="n"/>
      <c r="H6713" s="11" t="n"/>
      <c r="I6713" s="9" t="n"/>
      <c r="J6713" s="9" t="n"/>
      <c r="K6713" s="9" t="n"/>
      <c r="L6713" s="9">
        <f>IF(COUNTA($A6713:$K6713)=0,"",IF(AND(IFERROR($H6713,0)&gt;0,LEN(TRIM($K6713&amp;""))&gt;0,IFERROR(LOOKUP(2,1/((LISTS!$M$2:$M$13&lt;&gt;"")*ISNUMBER(SEARCH(LISTS!$M$2:$M$13,$I6713))),LISTS!$N$2:$N$13),"NO")="SI"),"SI","NO"))</f>
        <v/>
      </c>
      <c r="M6713" s="9">
        <f>IF(COUNTA($A6713:$K6713)=0,"",IF($K6713&lt;&gt;"",IF(COUNTIF($K$19:$K6713,$K6713)&gt;1,"SI","NO"),IF(COUNTIFS($A$19:$A6713,$A6713,$C$19:$C6713,$C6713,$J$19:$J6713,$J6713,$D$19:$D6713,$D6713)&gt;1,"SI","NO")))</f>
        <v/>
      </c>
      <c r="N6713" s="11">
        <f>IF(COUNTA($A6713:$K6713)=0,"",IF(AND($L6713="SI",$M6713="NO"),IFERROR($H6713,0),0))</f>
        <v/>
      </c>
      <c r="O6713" s="9">
        <f>IF(COUNTA($A6713:$K6713)=0,"",IF($M6713="SI","CUFE o factura duplicada dentro del reporte; no se suma dos veces",IF(IFERROR($H6713,0)&lt;=0,"DIAN reporta valor susceptible 0",IF($L6713="NO",IFERROR(LOOKUP(2,1/((LISTS!$M$2:$M$13&lt;&gt;"")*ISNUMBER(SEARCH(LISTS!$M$2:$M$13,$I6713))),LISTS!$O$2:$O$13),"Medio de pago no elegible o no identificado por DIAN"),"Apta automaticamente por pago electronico y base positiva"))))</f>
        <v/>
      </c>
    </row>
    <row r="6714">
      <c r="A6714" s="9" t="n"/>
      <c r="B6714" s="9" t="n"/>
      <c r="C6714" s="12" t="n"/>
      <c r="D6714" s="11" t="n"/>
      <c r="E6714" s="11" t="n"/>
      <c r="F6714" s="11" t="n"/>
      <c r="G6714" s="11" t="n"/>
      <c r="H6714" s="11" t="n"/>
      <c r="I6714" s="9" t="n"/>
      <c r="J6714" s="9" t="n"/>
      <c r="K6714" s="9" t="n"/>
      <c r="L6714" s="9">
        <f>IF(COUNTA($A6714:$K6714)=0,"",IF(AND(IFERROR($H6714,0)&gt;0,LEN(TRIM($K6714&amp;""))&gt;0,IFERROR(LOOKUP(2,1/((LISTS!$M$2:$M$13&lt;&gt;"")*ISNUMBER(SEARCH(LISTS!$M$2:$M$13,$I6714))),LISTS!$N$2:$N$13),"NO")="SI"),"SI","NO"))</f>
        <v/>
      </c>
      <c r="M6714" s="9">
        <f>IF(COUNTA($A6714:$K6714)=0,"",IF($K6714&lt;&gt;"",IF(COUNTIF($K$19:$K6714,$K6714)&gt;1,"SI","NO"),IF(COUNTIFS($A$19:$A6714,$A6714,$C$19:$C6714,$C6714,$J$19:$J6714,$J6714,$D$19:$D6714,$D6714)&gt;1,"SI","NO")))</f>
        <v/>
      </c>
      <c r="N6714" s="11">
        <f>IF(COUNTA($A6714:$K6714)=0,"",IF(AND($L6714="SI",$M6714="NO"),IFERROR($H6714,0),0))</f>
        <v/>
      </c>
      <c r="O6714" s="9">
        <f>IF(COUNTA($A6714:$K6714)=0,"",IF($M6714="SI","CUFE o factura duplicada dentro del reporte; no se suma dos veces",IF(IFERROR($H6714,0)&lt;=0,"DIAN reporta valor susceptible 0",IF($L6714="NO",IFERROR(LOOKUP(2,1/((LISTS!$M$2:$M$13&lt;&gt;"")*ISNUMBER(SEARCH(LISTS!$M$2:$M$13,$I6714))),LISTS!$O$2:$O$13),"Medio de pago no elegible o no identificado por DIAN"),"Apta automaticamente por pago electronico y base positiva"))))</f>
        <v/>
      </c>
    </row>
    <row r="6715">
      <c r="A6715" s="9" t="n"/>
      <c r="B6715" s="9" t="n"/>
      <c r="C6715" s="12" t="n"/>
      <c r="D6715" s="11" t="n"/>
      <c r="E6715" s="11" t="n"/>
      <c r="F6715" s="11" t="n"/>
      <c r="G6715" s="11" t="n"/>
      <c r="H6715" s="11" t="n"/>
      <c r="I6715" s="9" t="n"/>
      <c r="J6715" s="9" t="n"/>
      <c r="K6715" s="9" t="n"/>
      <c r="L6715" s="9">
        <f>IF(COUNTA($A6715:$K6715)=0,"",IF(AND(IFERROR($H6715,0)&gt;0,LEN(TRIM($K6715&amp;""))&gt;0,IFERROR(LOOKUP(2,1/((LISTS!$M$2:$M$13&lt;&gt;"")*ISNUMBER(SEARCH(LISTS!$M$2:$M$13,$I6715))),LISTS!$N$2:$N$13),"NO")="SI"),"SI","NO"))</f>
        <v/>
      </c>
      <c r="M6715" s="9">
        <f>IF(COUNTA($A6715:$K6715)=0,"",IF($K6715&lt;&gt;"",IF(COUNTIF($K$19:$K6715,$K6715)&gt;1,"SI","NO"),IF(COUNTIFS($A$19:$A6715,$A6715,$C$19:$C6715,$C6715,$J$19:$J6715,$J6715,$D$19:$D6715,$D6715)&gt;1,"SI","NO")))</f>
        <v/>
      </c>
      <c r="N6715" s="11">
        <f>IF(COUNTA($A6715:$K6715)=0,"",IF(AND($L6715="SI",$M6715="NO"),IFERROR($H6715,0),0))</f>
        <v/>
      </c>
      <c r="O6715" s="9">
        <f>IF(COUNTA($A6715:$K6715)=0,"",IF($M6715="SI","CUFE o factura duplicada dentro del reporte; no se suma dos veces",IF(IFERROR($H6715,0)&lt;=0,"DIAN reporta valor susceptible 0",IF($L6715="NO",IFERROR(LOOKUP(2,1/((LISTS!$M$2:$M$13&lt;&gt;"")*ISNUMBER(SEARCH(LISTS!$M$2:$M$13,$I6715))),LISTS!$O$2:$O$13),"Medio de pago no elegible o no identificado por DIAN"),"Apta automaticamente por pago electronico y base positiva"))))</f>
        <v/>
      </c>
    </row>
    <row r="6716">
      <c r="A6716" s="9" t="n"/>
      <c r="B6716" s="9" t="n"/>
      <c r="C6716" s="12" t="n"/>
      <c r="D6716" s="11" t="n"/>
      <c r="E6716" s="11" t="n"/>
      <c r="F6716" s="11" t="n"/>
      <c r="G6716" s="11" t="n"/>
      <c r="H6716" s="11" t="n"/>
      <c r="I6716" s="9" t="n"/>
      <c r="J6716" s="9" t="n"/>
      <c r="K6716" s="9" t="n"/>
      <c r="L6716" s="9">
        <f>IF(COUNTA($A6716:$K6716)=0,"",IF(AND(IFERROR($H6716,0)&gt;0,LEN(TRIM($K6716&amp;""))&gt;0,IFERROR(LOOKUP(2,1/((LISTS!$M$2:$M$13&lt;&gt;"")*ISNUMBER(SEARCH(LISTS!$M$2:$M$13,$I6716))),LISTS!$N$2:$N$13),"NO")="SI"),"SI","NO"))</f>
        <v/>
      </c>
      <c r="M6716" s="9">
        <f>IF(COUNTA($A6716:$K6716)=0,"",IF($K6716&lt;&gt;"",IF(COUNTIF($K$19:$K6716,$K6716)&gt;1,"SI","NO"),IF(COUNTIFS($A$19:$A6716,$A6716,$C$19:$C6716,$C6716,$J$19:$J6716,$J6716,$D$19:$D6716,$D6716)&gt;1,"SI","NO")))</f>
        <v/>
      </c>
      <c r="N6716" s="11">
        <f>IF(COUNTA($A6716:$K6716)=0,"",IF(AND($L6716="SI",$M6716="NO"),IFERROR($H6716,0),0))</f>
        <v/>
      </c>
      <c r="O6716" s="9">
        <f>IF(COUNTA($A6716:$K6716)=0,"",IF($M6716="SI","CUFE o factura duplicada dentro del reporte; no se suma dos veces",IF(IFERROR($H6716,0)&lt;=0,"DIAN reporta valor susceptible 0",IF($L6716="NO",IFERROR(LOOKUP(2,1/((LISTS!$M$2:$M$13&lt;&gt;"")*ISNUMBER(SEARCH(LISTS!$M$2:$M$13,$I6716))),LISTS!$O$2:$O$13),"Medio de pago no elegible o no identificado por DIAN"),"Apta automaticamente por pago electronico y base positiva"))))</f>
        <v/>
      </c>
    </row>
    <row r="6717">
      <c r="A6717" s="9" t="n"/>
      <c r="B6717" s="9" t="n"/>
      <c r="C6717" s="12" t="n"/>
      <c r="D6717" s="11" t="n"/>
      <c r="E6717" s="11" t="n"/>
      <c r="F6717" s="11" t="n"/>
      <c r="G6717" s="11" t="n"/>
      <c r="H6717" s="11" t="n"/>
      <c r="I6717" s="9" t="n"/>
      <c r="J6717" s="9" t="n"/>
      <c r="K6717" s="9" t="n"/>
      <c r="L6717" s="9">
        <f>IF(COUNTA($A6717:$K6717)=0,"",IF(AND(IFERROR($H6717,0)&gt;0,LEN(TRIM($K6717&amp;""))&gt;0,IFERROR(LOOKUP(2,1/((LISTS!$M$2:$M$13&lt;&gt;"")*ISNUMBER(SEARCH(LISTS!$M$2:$M$13,$I6717))),LISTS!$N$2:$N$13),"NO")="SI"),"SI","NO"))</f>
        <v/>
      </c>
      <c r="M6717" s="9">
        <f>IF(COUNTA($A6717:$K6717)=0,"",IF($K6717&lt;&gt;"",IF(COUNTIF($K$19:$K6717,$K6717)&gt;1,"SI","NO"),IF(COUNTIFS($A$19:$A6717,$A6717,$C$19:$C6717,$C6717,$J$19:$J6717,$J6717,$D$19:$D6717,$D6717)&gt;1,"SI","NO")))</f>
        <v/>
      </c>
      <c r="N6717" s="11">
        <f>IF(COUNTA($A6717:$K6717)=0,"",IF(AND($L6717="SI",$M6717="NO"),IFERROR($H6717,0),0))</f>
        <v/>
      </c>
      <c r="O6717" s="9">
        <f>IF(COUNTA($A6717:$K6717)=0,"",IF($M6717="SI","CUFE o factura duplicada dentro del reporte; no se suma dos veces",IF(IFERROR($H6717,0)&lt;=0,"DIAN reporta valor susceptible 0",IF($L6717="NO",IFERROR(LOOKUP(2,1/((LISTS!$M$2:$M$13&lt;&gt;"")*ISNUMBER(SEARCH(LISTS!$M$2:$M$13,$I6717))),LISTS!$O$2:$O$13),"Medio de pago no elegible o no identificado por DIAN"),"Apta automaticamente por pago electronico y base positiva"))))</f>
        <v/>
      </c>
    </row>
    <row r="6718">
      <c r="A6718" s="9" t="n"/>
      <c r="B6718" s="9" t="n"/>
      <c r="C6718" s="12" t="n"/>
      <c r="D6718" s="11" t="n"/>
      <c r="E6718" s="11" t="n"/>
      <c r="F6718" s="11" t="n"/>
      <c r="G6718" s="11" t="n"/>
      <c r="H6718" s="11" t="n"/>
      <c r="I6718" s="9" t="n"/>
      <c r="J6718" s="9" t="n"/>
      <c r="K6718" s="9" t="n"/>
      <c r="L6718" s="9">
        <f>IF(COUNTA($A6718:$K6718)=0,"",IF(AND(IFERROR($H6718,0)&gt;0,LEN(TRIM($K6718&amp;""))&gt;0,IFERROR(LOOKUP(2,1/((LISTS!$M$2:$M$13&lt;&gt;"")*ISNUMBER(SEARCH(LISTS!$M$2:$M$13,$I6718))),LISTS!$N$2:$N$13),"NO")="SI"),"SI","NO"))</f>
        <v/>
      </c>
      <c r="M6718" s="9">
        <f>IF(COUNTA($A6718:$K6718)=0,"",IF($K6718&lt;&gt;"",IF(COUNTIF($K$19:$K6718,$K6718)&gt;1,"SI","NO"),IF(COUNTIFS($A$19:$A6718,$A6718,$C$19:$C6718,$C6718,$J$19:$J6718,$J6718,$D$19:$D6718,$D6718)&gt;1,"SI","NO")))</f>
        <v/>
      </c>
      <c r="N6718" s="11">
        <f>IF(COUNTA($A6718:$K6718)=0,"",IF(AND($L6718="SI",$M6718="NO"),IFERROR($H6718,0),0))</f>
        <v/>
      </c>
      <c r="O6718" s="9">
        <f>IF(COUNTA($A6718:$K6718)=0,"",IF($M6718="SI","CUFE o factura duplicada dentro del reporte; no se suma dos veces",IF(IFERROR($H6718,0)&lt;=0,"DIAN reporta valor susceptible 0",IF($L6718="NO",IFERROR(LOOKUP(2,1/((LISTS!$M$2:$M$13&lt;&gt;"")*ISNUMBER(SEARCH(LISTS!$M$2:$M$13,$I6718))),LISTS!$O$2:$O$13),"Medio de pago no elegible o no identificado por DIAN"),"Apta automaticamente por pago electronico y base positiva"))))</f>
        <v/>
      </c>
    </row>
    <row r="6719">
      <c r="A6719" s="9" t="n"/>
      <c r="B6719" s="9" t="n"/>
      <c r="C6719" s="12" t="n"/>
      <c r="D6719" s="11" t="n"/>
      <c r="E6719" s="11" t="n"/>
      <c r="F6719" s="11" t="n"/>
      <c r="G6719" s="11" t="n"/>
      <c r="H6719" s="11" t="n"/>
      <c r="I6719" s="9" t="n"/>
      <c r="J6719" s="9" t="n"/>
      <c r="K6719" s="9" t="n"/>
      <c r="L6719" s="9">
        <f>IF(COUNTA($A6719:$K6719)=0,"",IF(AND(IFERROR($H6719,0)&gt;0,LEN(TRIM($K6719&amp;""))&gt;0,IFERROR(LOOKUP(2,1/((LISTS!$M$2:$M$13&lt;&gt;"")*ISNUMBER(SEARCH(LISTS!$M$2:$M$13,$I6719))),LISTS!$N$2:$N$13),"NO")="SI"),"SI","NO"))</f>
        <v/>
      </c>
      <c r="M6719" s="9">
        <f>IF(COUNTA($A6719:$K6719)=0,"",IF($K6719&lt;&gt;"",IF(COUNTIF($K$19:$K6719,$K6719)&gt;1,"SI","NO"),IF(COUNTIFS($A$19:$A6719,$A6719,$C$19:$C6719,$C6719,$J$19:$J6719,$J6719,$D$19:$D6719,$D6719)&gt;1,"SI","NO")))</f>
        <v/>
      </c>
      <c r="N6719" s="11">
        <f>IF(COUNTA($A6719:$K6719)=0,"",IF(AND($L6719="SI",$M6719="NO"),IFERROR($H6719,0),0))</f>
        <v/>
      </c>
      <c r="O6719" s="9">
        <f>IF(COUNTA($A6719:$K6719)=0,"",IF($M6719="SI","CUFE o factura duplicada dentro del reporte; no se suma dos veces",IF(IFERROR($H6719,0)&lt;=0,"DIAN reporta valor susceptible 0",IF($L6719="NO",IFERROR(LOOKUP(2,1/((LISTS!$M$2:$M$13&lt;&gt;"")*ISNUMBER(SEARCH(LISTS!$M$2:$M$13,$I6719))),LISTS!$O$2:$O$13),"Medio de pago no elegible o no identificado por DIAN"),"Apta automaticamente por pago electronico y base positiva"))))</f>
        <v/>
      </c>
    </row>
    <row r="6720">
      <c r="A6720" s="9" t="n"/>
      <c r="B6720" s="9" t="n"/>
      <c r="C6720" s="12" t="n"/>
      <c r="D6720" s="11" t="n"/>
      <c r="E6720" s="11" t="n"/>
      <c r="F6720" s="11" t="n"/>
      <c r="G6720" s="11" t="n"/>
      <c r="H6720" s="11" t="n"/>
      <c r="I6720" s="9" t="n"/>
      <c r="J6720" s="9" t="n"/>
      <c r="K6720" s="9" t="n"/>
      <c r="L6720" s="9">
        <f>IF(COUNTA($A6720:$K6720)=0,"",IF(AND(IFERROR($H6720,0)&gt;0,LEN(TRIM($K6720&amp;""))&gt;0,IFERROR(LOOKUP(2,1/((LISTS!$M$2:$M$13&lt;&gt;"")*ISNUMBER(SEARCH(LISTS!$M$2:$M$13,$I6720))),LISTS!$N$2:$N$13),"NO")="SI"),"SI","NO"))</f>
        <v/>
      </c>
      <c r="M6720" s="9">
        <f>IF(COUNTA($A6720:$K6720)=0,"",IF($K6720&lt;&gt;"",IF(COUNTIF($K$19:$K6720,$K6720)&gt;1,"SI","NO"),IF(COUNTIFS($A$19:$A6720,$A6720,$C$19:$C6720,$C6720,$J$19:$J6720,$J6720,$D$19:$D6720,$D6720)&gt;1,"SI","NO")))</f>
        <v/>
      </c>
      <c r="N6720" s="11">
        <f>IF(COUNTA($A6720:$K6720)=0,"",IF(AND($L6720="SI",$M6720="NO"),IFERROR($H6720,0),0))</f>
        <v/>
      </c>
      <c r="O6720" s="9">
        <f>IF(COUNTA($A6720:$K6720)=0,"",IF($M6720="SI","CUFE o factura duplicada dentro del reporte; no se suma dos veces",IF(IFERROR($H6720,0)&lt;=0,"DIAN reporta valor susceptible 0",IF($L6720="NO",IFERROR(LOOKUP(2,1/((LISTS!$M$2:$M$13&lt;&gt;"")*ISNUMBER(SEARCH(LISTS!$M$2:$M$13,$I6720))),LISTS!$O$2:$O$13),"Medio de pago no elegible o no identificado por DIAN"),"Apta automaticamente por pago electronico y base positiva"))))</f>
        <v/>
      </c>
    </row>
    <row r="6721">
      <c r="A6721" s="9" t="n"/>
      <c r="B6721" s="9" t="n"/>
      <c r="C6721" s="12" t="n"/>
      <c r="D6721" s="11" t="n"/>
      <c r="E6721" s="11" t="n"/>
      <c r="F6721" s="11" t="n"/>
      <c r="G6721" s="11" t="n"/>
      <c r="H6721" s="11" t="n"/>
      <c r="I6721" s="9" t="n"/>
      <c r="J6721" s="9" t="n"/>
      <c r="K6721" s="9" t="n"/>
      <c r="L6721" s="9">
        <f>IF(COUNTA($A6721:$K6721)=0,"",IF(AND(IFERROR($H6721,0)&gt;0,LEN(TRIM($K6721&amp;""))&gt;0,IFERROR(LOOKUP(2,1/((LISTS!$M$2:$M$13&lt;&gt;"")*ISNUMBER(SEARCH(LISTS!$M$2:$M$13,$I6721))),LISTS!$N$2:$N$13),"NO")="SI"),"SI","NO"))</f>
        <v/>
      </c>
      <c r="M6721" s="9">
        <f>IF(COUNTA($A6721:$K6721)=0,"",IF($K6721&lt;&gt;"",IF(COUNTIF($K$19:$K6721,$K6721)&gt;1,"SI","NO"),IF(COUNTIFS($A$19:$A6721,$A6721,$C$19:$C6721,$C6721,$J$19:$J6721,$J6721,$D$19:$D6721,$D6721)&gt;1,"SI","NO")))</f>
        <v/>
      </c>
      <c r="N6721" s="11">
        <f>IF(COUNTA($A6721:$K6721)=0,"",IF(AND($L6721="SI",$M6721="NO"),IFERROR($H6721,0),0))</f>
        <v/>
      </c>
      <c r="O6721" s="9">
        <f>IF(COUNTA($A6721:$K6721)=0,"",IF($M6721="SI","CUFE o factura duplicada dentro del reporte; no se suma dos veces",IF(IFERROR($H6721,0)&lt;=0,"DIAN reporta valor susceptible 0",IF($L6721="NO",IFERROR(LOOKUP(2,1/((LISTS!$M$2:$M$13&lt;&gt;"")*ISNUMBER(SEARCH(LISTS!$M$2:$M$13,$I6721))),LISTS!$O$2:$O$13),"Medio de pago no elegible o no identificado por DIAN"),"Apta automaticamente por pago electronico y base positiva"))))</f>
        <v/>
      </c>
    </row>
    <row r="6722">
      <c r="A6722" s="9" t="n"/>
      <c r="B6722" s="9" t="n"/>
      <c r="C6722" s="12" t="n"/>
      <c r="D6722" s="11" t="n"/>
      <c r="E6722" s="11" t="n"/>
      <c r="F6722" s="11" t="n"/>
      <c r="G6722" s="11" t="n"/>
      <c r="H6722" s="11" t="n"/>
      <c r="I6722" s="9" t="n"/>
      <c r="J6722" s="9" t="n"/>
      <c r="K6722" s="9" t="n"/>
      <c r="L6722" s="9">
        <f>IF(COUNTA($A6722:$K6722)=0,"",IF(AND(IFERROR($H6722,0)&gt;0,LEN(TRIM($K6722&amp;""))&gt;0,IFERROR(LOOKUP(2,1/((LISTS!$M$2:$M$13&lt;&gt;"")*ISNUMBER(SEARCH(LISTS!$M$2:$M$13,$I6722))),LISTS!$N$2:$N$13),"NO")="SI"),"SI","NO"))</f>
        <v/>
      </c>
      <c r="M6722" s="9">
        <f>IF(COUNTA($A6722:$K6722)=0,"",IF($K6722&lt;&gt;"",IF(COUNTIF($K$19:$K6722,$K6722)&gt;1,"SI","NO"),IF(COUNTIFS($A$19:$A6722,$A6722,$C$19:$C6722,$C6722,$J$19:$J6722,$J6722,$D$19:$D6722,$D6722)&gt;1,"SI","NO")))</f>
        <v/>
      </c>
      <c r="N6722" s="11">
        <f>IF(COUNTA($A6722:$K6722)=0,"",IF(AND($L6722="SI",$M6722="NO"),IFERROR($H6722,0),0))</f>
        <v/>
      </c>
      <c r="O6722" s="9">
        <f>IF(COUNTA($A6722:$K6722)=0,"",IF($M6722="SI","CUFE o factura duplicada dentro del reporte; no se suma dos veces",IF(IFERROR($H6722,0)&lt;=0,"DIAN reporta valor susceptible 0",IF($L6722="NO",IFERROR(LOOKUP(2,1/((LISTS!$M$2:$M$13&lt;&gt;"")*ISNUMBER(SEARCH(LISTS!$M$2:$M$13,$I6722))),LISTS!$O$2:$O$13),"Medio de pago no elegible o no identificado por DIAN"),"Apta automaticamente por pago electronico y base positiva"))))</f>
        <v/>
      </c>
    </row>
    <row r="6723">
      <c r="A6723" s="9" t="n"/>
      <c r="B6723" s="9" t="n"/>
      <c r="C6723" s="12" t="n"/>
      <c r="D6723" s="11" t="n"/>
      <c r="E6723" s="11" t="n"/>
      <c r="F6723" s="11" t="n"/>
      <c r="G6723" s="11" t="n"/>
      <c r="H6723" s="11" t="n"/>
      <c r="I6723" s="9" t="n"/>
      <c r="J6723" s="9" t="n"/>
      <c r="K6723" s="9" t="n"/>
      <c r="L6723" s="9">
        <f>IF(COUNTA($A6723:$K6723)=0,"",IF(AND(IFERROR($H6723,0)&gt;0,LEN(TRIM($K6723&amp;""))&gt;0,IFERROR(LOOKUP(2,1/((LISTS!$M$2:$M$13&lt;&gt;"")*ISNUMBER(SEARCH(LISTS!$M$2:$M$13,$I6723))),LISTS!$N$2:$N$13),"NO")="SI"),"SI","NO"))</f>
        <v/>
      </c>
      <c r="M6723" s="9">
        <f>IF(COUNTA($A6723:$K6723)=0,"",IF($K6723&lt;&gt;"",IF(COUNTIF($K$19:$K6723,$K6723)&gt;1,"SI","NO"),IF(COUNTIFS($A$19:$A6723,$A6723,$C$19:$C6723,$C6723,$J$19:$J6723,$J6723,$D$19:$D6723,$D6723)&gt;1,"SI","NO")))</f>
        <v/>
      </c>
      <c r="N6723" s="11">
        <f>IF(COUNTA($A6723:$K6723)=0,"",IF(AND($L6723="SI",$M6723="NO"),IFERROR($H6723,0),0))</f>
        <v/>
      </c>
      <c r="O6723" s="9">
        <f>IF(COUNTA($A6723:$K6723)=0,"",IF($M6723="SI","CUFE o factura duplicada dentro del reporte; no se suma dos veces",IF(IFERROR($H6723,0)&lt;=0,"DIAN reporta valor susceptible 0",IF($L6723="NO",IFERROR(LOOKUP(2,1/((LISTS!$M$2:$M$13&lt;&gt;"")*ISNUMBER(SEARCH(LISTS!$M$2:$M$13,$I6723))),LISTS!$O$2:$O$13),"Medio de pago no elegible o no identificado por DIAN"),"Apta automaticamente por pago electronico y base positiva"))))</f>
        <v/>
      </c>
    </row>
    <row r="6724">
      <c r="A6724" s="9" t="n"/>
      <c r="B6724" s="9" t="n"/>
      <c r="C6724" s="12" t="n"/>
      <c r="D6724" s="11" t="n"/>
      <c r="E6724" s="11" t="n"/>
      <c r="F6724" s="11" t="n"/>
      <c r="G6724" s="11" t="n"/>
      <c r="H6724" s="11" t="n"/>
      <c r="I6724" s="9" t="n"/>
      <c r="J6724" s="9" t="n"/>
      <c r="K6724" s="9" t="n"/>
      <c r="L6724" s="9">
        <f>IF(COUNTA($A6724:$K6724)=0,"",IF(AND(IFERROR($H6724,0)&gt;0,LEN(TRIM($K6724&amp;""))&gt;0,IFERROR(LOOKUP(2,1/((LISTS!$M$2:$M$13&lt;&gt;"")*ISNUMBER(SEARCH(LISTS!$M$2:$M$13,$I6724))),LISTS!$N$2:$N$13),"NO")="SI"),"SI","NO"))</f>
        <v/>
      </c>
      <c r="M6724" s="9">
        <f>IF(COUNTA($A6724:$K6724)=0,"",IF($K6724&lt;&gt;"",IF(COUNTIF($K$19:$K6724,$K6724)&gt;1,"SI","NO"),IF(COUNTIFS($A$19:$A6724,$A6724,$C$19:$C6724,$C6724,$J$19:$J6724,$J6724,$D$19:$D6724,$D6724)&gt;1,"SI","NO")))</f>
        <v/>
      </c>
      <c r="N6724" s="11">
        <f>IF(COUNTA($A6724:$K6724)=0,"",IF(AND($L6724="SI",$M6724="NO"),IFERROR($H6724,0),0))</f>
        <v/>
      </c>
      <c r="O6724" s="9">
        <f>IF(COUNTA($A6724:$K6724)=0,"",IF($M6724="SI","CUFE o factura duplicada dentro del reporte; no se suma dos veces",IF(IFERROR($H6724,0)&lt;=0,"DIAN reporta valor susceptible 0",IF($L6724="NO",IFERROR(LOOKUP(2,1/((LISTS!$M$2:$M$13&lt;&gt;"")*ISNUMBER(SEARCH(LISTS!$M$2:$M$13,$I6724))),LISTS!$O$2:$O$13),"Medio de pago no elegible o no identificado por DIAN"),"Apta automaticamente por pago electronico y base positiva"))))</f>
        <v/>
      </c>
    </row>
    <row r="6725">
      <c r="A6725" s="9" t="n"/>
      <c r="B6725" s="9" t="n"/>
      <c r="C6725" s="12" t="n"/>
      <c r="D6725" s="11" t="n"/>
      <c r="E6725" s="11" t="n"/>
      <c r="F6725" s="11" t="n"/>
      <c r="G6725" s="11" t="n"/>
      <c r="H6725" s="11" t="n"/>
      <c r="I6725" s="9" t="n"/>
      <c r="J6725" s="9" t="n"/>
      <c r="K6725" s="9" t="n"/>
      <c r="L6725" s="9">
        <f>IF(COUNTA($A6725:$K6725)=0,"",IF(AND(IFERROR($H6725,0)&gt;0,LEN(TRIM($K6725&amp;""))&gt;0,IFERROR(LOOKUP(2,1/((LISTS!$M$2:$M$13&lt;&gt;"")*ISNUMBER(SEARCH(LISTS!$M$2:$M$13,$I6725))),LISTS!$N$2:$N$13),"NO")="SI"),"SI","NO"))</f>
        <v/>
      </c>
      <c r="M6725" s="9">
        <f>IF(COUNTA($A6725:$K6725)=0,"",IF($K6725&lt;&gt;"",IF(COUNTIF($K$19:$K6725,$K6725)&gt;1,"SI","NO"),IF(COUNTIFS($A$19:$A6725,$A6725,$C$19:$C6725,$C6725,$J$19:$J6725,$J6725,$D$19:$D6725,$D6725)&gt;1,"SI","NO")))</f>
        <v/>
      </c>
      <c r="N6725" s="11">
        <f>IF(COUNTA($A6725:$K6725)=0,"",IF(AND($L6725="SI",$M6725="NO"),IFERROR($H6725,0),0))</f>
        <v/>
      </c>
      <c r="O6725" s="9">
        <f>IF(COUNTA($A6725:$K6725)=0,"",IF($M6725="SI","CUFE o factura duplicada dentro del reporte; no se suma dos veces",IF(IFERROR($H6725,0)&lt;=0,"DIAN reporta valor susceptible 0",IF($L6725="NO",IFERROR(LOOKUP(2,1/((LISTS!$M$2:$M$13&lt;&gt;"")*ISNUMBER(SEARCH(LISTS!$M$2:$M$13,$I6725))),LISTS!$O$2:$O$13),"Medio de pago no elegible o no identificado por DIAN"),"Apta automaticamente por pago electronico y base positiva"))))</f>
        <v/>
      </c>
    </row>
    <row r="6726">
      <c r="A6726" s="9" t="n"/>
      <c r="B6726" s="9" t="n"/>
      <c r="C6726" s="12" t="n"/>
      <c r="D6726" s="11" t="n"/>
      <c r="E6726" s="11" t="n"/>
      <c r="F6726" s="11" t="n"/>
      <c r="G6726" s="11" t="n"/>
      <c r="H6726" s="11" t="n"/>
      <c r="I6726" s="9" t="n"/>
      <c r="J6726" s="9" t="n"/>
      <c r="K6726" s="9" t="n"/>
      <c r="L6726" s="9">
        <f>IF(COUNTA($A6726:$K6726)=0,"",IF(AND(IFERROR($H6726,0)&gt;0,LEN(TRIM($K6726&amp;""))&gt;0,IFERROR(LOOKUP(2,1/((LISTS!$M$2:$M$13&lt;&gt;"")*ISNUMBER(SEARCH(LISTS!$M$2:$M$13,$I6726))),LISTS!$N$2:$N$13),"NO")="SI"),"SI","NO"))</f>
        <v/>
      </c>
      <c r="M6726" s="9">
        <f>IF(COUNTA($A6726:$K6726)=0,"",IF($K6726&lt;&gt;"",IF(COUNTIF($K$19:$K6726,$K6726)&gt;1,"SI","NO"),IF(COUNTIFS($A$19:$A6726,$A6726,$C$19:$C6726,$C6726,$J$19:$J6726,$J6726,$D$19:$D6726,$D6726)&gt;1,"SI","NO")))</f>
        <v/>
      </c>
      <c r="N6726" s="11">
        <f>IF(COUNTA($A6726:$K6726)=0,"",IF(AND($L6726="SI",$M6726="NO"),IFERROR($H6726,0),0))</f>
        <v/>
      </c>
      <c r="O6726" s="9">
        <f>IF(COUNTA($A6726:$K6726)=0,"",IF($M6726="SI","CUFE o factura duplicada dentro del reporte; no se suma dos veces",IF(IFERROR($H6726,0)&lt;=0,"DIAN reporta valor susceptible 0",IF($L6726="NO",IFERROR(LOOKUP(2,1/((LISTS!$M$2:$M$13&lt;&gt;"")*ISNUMBER(SEARCH(LISTS!$M$2:$M$13,$I6726))),LISTS!$O$2:$O$13),"Medio de pago no elegible o no identificado por DIAN"),"Apta automaticamente por pago electronico y base positiva"))))</f>
        <v/>
      </c>
    </row>
    <row r="6727">
      <c r="A6727" s="9" t="n"/>
      <c r="B6727" s="9" t="n"/>
      <c r="C6727" s="12" t="n"/>
      <c r="D6727" s="11" t="n"/>
      <c r="E6727" s="11" t="n"/>
      <c r="F6727" s="11" t="n"/>
      <c r="G6727" s="11" t="n"/>
      <c r="H6727" s="11" t="n"/>
      <c r="I6727" s="9" t="n"/>
      <c r="J6727" s="9" t="n"/>
      <c r="K6727" s="9" t="n"/>
      <c r="L6727" s="9">
        <f>IF(COUNTA($A6727:$K6727)=0,"",IF(AND(IFERROR($H6727,0)&gt;0,LEN(TRIM($K6727&amp;""))&gt;0,IFERROR(LOOKUP(2,1/((LISTS!$M$2:$M$13&lt;&gt;"")*ISNUMBER(SEARCH(LISTS!$M$2:$M$13,$I6727))),LISTS!$N$2:$N$13),"NO")="SI"),"SI","NO"))</f>
        <v/>
      </c>
      <c r="M6727" s="9">
        <f>IF(COUNTA($A6727:$K6727)=0,"",IF($K6727&lt;&gt;"",IF(COUNTIF($K$19:$K6727,$K6727)&gt;1,"SI","NO"),IF(COUNTIFS($A$19:$A6727,$A6727,$C$19:$C6727,$C6727,$J$19:$J6727,$J6727,$D$19:$D6727,$D6727)&gt;1,"SI","NO")))</f>
        <v/>
      </c>
      <c r="N6727" s="11">
        <f>IF(COUNTA($A6727:$K6727)=0,"",IF(AND($L6727="SI",$M6727="NO"),IFERROR($H6727,0),0))</f>
        <v/>
      </c>
      <c r="O6727" s="9">
        <f>IF(COUNTA($A6727:$K6727)=0,"",IF($M6727="SI","CUFE o factura duplicada dentro del reporte; no se suma dos veces",IF(IFERROR($H6727,0)&lt;=0,"DIAN reporta valor susceptible 0",IF($L6727="NO",IFERROR(LOOKUP(2,1/((LISTS!$M$2:$M$13&lt;&gt;"")*ISNUMBER(SEARCH(LISTS!$M$2:$M$13,$I6727))),LISTS!$O$2:$O$13),"Medio de pago no elegible o no identificado por DIAN"),"Apta automaticamente por pago electronico y base positiva"))))</f>
        <v/>
      </c>
    </row>
    <row r="6728">
      <c r="A6728" s="9" t="n"/>
      <c r="B6728" s="9" t="n"/>
      <c r="C6728" s="12" t="n"/>
      <c r="D6728" s="11" t="n"/>
      <c r="E6728" s="11" t="n"/>
      <c r="F6728" s="11" t="n"/>
      <c r="G6728" s="11" t="n"/>
      <c r="H6728" s="11" t="n"/>
      <c r="I6728" s="9" t="n"/>
      <c r="J6728" s="9" t="n"/>
      <c r="K6728" s="9" t="n"/>
      <c r="L6728" s="9">
        <f>IF(COUNTA($A6728:$K6728)=0,"",IF(AND(IFERROR($H6728,0)&gt;0,LEN(TRIM($K6728&amp;""))&gt;0,IFERROR(LOOKUP(2,1/((LISTS!$M$2:$M$13&lt;&gt;"")*ISNUMBER(SEARCH(LISTS!$M$2:$M$13,$I6728))),LISTS!$N$2:$N$13),"NO")="SI"),"SI","NO"))</f>
        <v/>
      </c>
      <c r="M6728" s="9">
        <f>IF(COUNTA($A6728:$K6728)=0,"",IF($K6728&lt;&gt;"",IF(COUNTIF($K$19:$K6728,$K6728)&gt;1,"SI","NO"),IF(COUNTIFS($A$19:$A6728,$A6728,$C$19:$C6728,$C6728,$J$19:$J6728,$J6728,$D$19:$D6728,$D6728)&gt;1,"SI","NO")))</f>
        <v/>
      </c>
      <c r="N6728" s="11">
        <f>IF(COUNTA($A6728:$K6728)=0,"",IF(AND($L6728="SI",$M6728="NO"),IFERROR($H6728,0),0))</f>
        <v/>
      </c>
      <c r="O6728" s="9">
        <f>IF(COUNTA($A6728:$K6728)=0,"",IF($M6728="SI","CUFE o factura duplicada dentro del reporte; no se suma dos veces",IF(IFERROR($H6728,0)&lt;=0,"DIAN reporta valor susceptible 0",IF($L6728="NO",IFERROR(LOOKUP(2,1/((LISTS!$M$2:$M$13&lt;&gt;"")*ISNUMBER(SEARCH(LISTS!$M$2:$M$13,$I6728))),LISTS!$O$2:$O$13),"Medio de pago no elegible o no identificado por DIAN"),"Apta automaticamente por pago electronico y base positiva"))))</f>
        <v/>
      </c>
    </row>
    <row r="6729">
      <c r="A6729" s="9" t="n"/>
      <c r="B6729" s="9" t="n"/>
      <c r="C6729" s="12" t="n"/>
      <c r="D6729" s="11" t="n"/>
      <c r="E6729" s="11" t="n"/>
      <c r="F6729" s="11" t="n"/>
      <c r="G6729" s="11" t="n"/>
      <c r="H6729" s="11" t="n"/>
      <c r="I6729" s="9" t="n"/>
      <c r="J6729" s="9" t="n"/>
      <c r="K6729" s="9" t="n"/>
      <c r="L6729" s="9">
        <f>IF(COUNTA($A6729:$K6729)=0,"",IF(AND(IFERROR($H6729,0)&gt;0,LEN(TRIM($K6729&amp;""))&gt;0,IFERROR(LOOKUP(2,1/((LISTS!$M$2:$M$13&lt;&gt;"")*ISNUMBER(SEARCH(LISTS!$M$2:$M$13,$I6729))),LISTS!$N$2:$N$13),"NO")="SI"),"SI","NO"))</f>
        <v/>
      </c>
      <c r="M6729" s="9">
        <f>IF(COUNTA($A6729:$K6729)=0,"",IF($K6729&lt;&gt;"",IF(COUNTIF($K$19:$K6729,$K6729)&gt;1,"SI","NO"),IF(COUNTIFS($A$19:$A6729,$A6729,$C$19:$C6729,$C6729,$J$19:$J6729,$J6729,$D$19:$D6729,$D6729)&gt;1,"SI","NO")))</f>
        <v/>
      </c>
      <c r="N6729" s="11">
        <f>IF(COUNTA($A6729:$K6729)=0,"",IF(AND($L6729="SI",$M6729="NO"),IFERROR($H6729,0),0))</f>
        <v/>
      </c>
      <c r="O6729" s="9">
        <f>IF(COUNTA($A6729:$K6729)=0,"",IF($M6729="SI","CUFE o factura duplicada dentro del reporte; no se suma dos veces",IF(IFERROR($H6729,0)&lt;=0,"DIAN reporta valor susceptible 0",IF($L6729="NO",IFERROR(LOOKUP(2,1/((LISTS!$M$2:$M$13&lt;&gt;"")*ISNUMBER(SEARCH(LISTS!$M$2:$M$13,$I6729))),LISTS!$O$2:$O$13),"Medio de pago no elegible o no identificado por DIAN"),"Apta automaticamente por pago electronico y base positiva"))))</f>
        <v/>
      </c>
    </row>
    <row r="6730">
      <c r="A6730" s="9" t="n"/>
      <c r="B6730" s="9" t="n"/>
      <c r="C6730" s="12" t="n"/>
      <c r="D6730" s="11" t="n"/>
      <c r="E6730" s="11" t="n"/>
      <c r="F6730" s="11" t="n"/>
      <c r="G6730" s="11" t="n"/>
      <c r="H6730" s="11" t="n"/>
      <c r="I6730" s="9" t="n"/>
      <c r="J6730" s="9" t="n"/>
      <c r="K6730" s="9" t="n"/>
      <c r="L6730" s="9">
        <f>IF(COUNTA($A6730:$K6730)=0,"",IF(AND(IFERROR($H6730,0)&gt;0,LEN(TRIM($K6730&amp;""))&gt;0,IFERROR(LOOKUP(2,1/((LISTS!$M$2:$M$13&lt;&gt;"")*ISNUMBER(SEARCH(LISTS!$M$2:$M$13,$I6730))),LISTS!$N$2:$N$13),"NO")="SI"),"SI","NO"))</f>
        <v/>
      </c>
      <c r="M6730" s="9">
        <f>IF(COUNTA($A6730:$K6730)=0,"",IF($K6730&lt;&gt;"",IF(COUNTIF($K$19:$K6730,$K6730)&gt;1,"SI","NO"),IF(COUNTIFS($A$19:$A6730,$A6730,$C$19:$C6730,$C6730,$J$19:$J6730,$J6730,$D$19:$D6730,$D6730)&gt;1,"SI","NO")))</f>
        <v/>
      </c>
      <c r="N6730" s="11">
        <f>IF(COUNTA($A6730:$K6730)=0,"",IF(AND($L6730="SI",$M6730="NO"),IFERROR($H6730,0),0))</f>
        <v/>
      </c>
      <c r="O6730" s="9">
        <f>IF(COUNTA($A6730:$K6730)=0,"",IF($M6730="SI","CUFE o factura duplicada dentro del reporte; no se suma dos veces",IF(IFERROR($H6730,0)&lt;=0,"DIAN reporta valor susceptible 0",IF($L6730="NO",IFERROR(LOOKUP(2,1/((LISTS!$M$2:$M$13&lt;&gt;"")*ISNUMBER(SEARCH(LISTS!$M$2:$M$13,$I6730))),LISTS!$O$2:$O$13),"Medio de pago no elegible o no identificado por DIAN"),"Apta automaticamente por pago electronico y base positiva"))))</f>
        <v/>
      </c>
    </row>
    <row r="6731">
      <c r="A6731" s="9" t="n"/>
      <c r="B6731" s="9" t="n"/>
      <c r="C6731" s="12" t="n"/>
      <c r="D6731" s="11" t="n"/>
      <c r="E6731" s="11" t="n"/>
      <c r="F6731" s="11" t="n"/>
      <c r="G6731" s="11" t="n"/>
      <c r="H6731" s="11" t="n"/>
      <c r="I6731" s="9" t="n"/>
      <c r="J6731" s="9" t="n"/>
      <c r="K6731" s="9" t="n"/>
      <c r="L6731" s="9">
        <f>IF(COUNTA($A6731:$K6731)=0,"",IF(AND(IFERROR($H6731,0)&gt;0,LEN(TRIM($K6731&amp;""))&gt;0,IFERROR(LOOKUP(2,1/((LISTS!$M$2:$M$13&lt;&gt;"")*ISNUMBER(SEARCH(LISTS!$M$2:$M$13,$I6731))),LISTS!$N$2:$N$13),"NO")="SI"),"SI","NO"))</f>
        <v/>
      </c>
      <c r="M6731" s="9">
        <f>IF(COUNTA($A6731:$K6731)=0,"",IF($K6731&lt;&gt;"",IF(COUNTIF($K$19:$K6731,$K6731)&gt;1,"SI","NO"),IF(COUNTIFS($A$19:$A6731,$A6731,$C$19:$C6731,$C6731,$J$19:$J6731,$J6731,$D$19:$D6731,$D6731)&gt;1,"SI","NO")))</f>
        <v/>
      </c>
      <c r="N6731" s="11">
        <f>IF(COUNTA($A6731:$K6731)=0,"",IF(AND($L6731="SI",$M6731="NO"),IFERROR($H6731,0),0))</f>
        <v/>
      </c>
      <c r="O6731" s="9">
        <f>IF(COUNTA($A6731:$K6731)=0,"",IF($M6731="SI","CUFE o factura duplicada dentro del reporte; no se suma dos veces",IF(IFERROR($H6731,0)&lt;=0,"DIAN reporta valor susceptible 0",IF($L6731="NO",IFERROR(LOOKUP(2,1/((LISTS!$M$2:$M$13&lt;&gt;"")*ISNUMBER(SEARCH(LISTS!$M$2:$M$13,$I6731))),LISTS!$O$2:$O$13),"Medio de pago no elegible o no identificado por DIAN"),"Apta automaticamente por pago electronico y base positiva"))))</f>
        <v/>
      </c>
    </row>
    <row r="6732">
      <c r="A6732" s="9" t="n"/>
      <c r="B6732" s="9" t="n"/>
      <c r="C6732" s="12" t="n"/>
      <c r="D6732" s="11" t="n"/>
      <c r="E6732" s="11" t="n"/>
      <c r="F6732" s="11" t="n"/>
      <c r="G6732" s="11" t="n"/>
      <c r="H6732" s="11" t="n"/>
      <c r="I6732" s="9" t="n"/>
      <c r="J6732" s="9" t="n"/>
      <c r="K6732" s="9" t="n"/>
      <c r="L6732" s="9">
        <f>IF(COUNTA($A6732:$K6732)=0,"",IF(AND(IFERROR($H6732,0)&gt;0,LEN(TRIM($K6732&amp;""))&gt;0,IFERROR(LOOKUP(2,1/((LISTS!$M$2:$M$13&lt;&gt;"")*ISNUMBER(SEARCH(LISTS!$M$2:$M$13,$I6732))),LISTS!$N$2:$N$13),"NO")="SI"),"SI","NO"))</f>
        <v/>
      </c>
      <c r="M6732" s="9">
        <f>IF(COUNTA($A6732:$K6732)=0,"",IF($K6732&lt;&gt;"",IF(COUNTIF($K$19:$K6732,$K6732)&gt;1,"SI","NO"),IF(COUNTIFS($A$19:$A6732,$A6732,$C$19:$C6732,$C6732,$J$19:$J6732,$J6732,$D$19:$D6732,$D6732)&gt;1,"SI","NO")))</f>
        <v/>
      </c>
      <c r="N6732" s="11">
        <f>IF(COUNTA($A6732:$K6732)=0,"",IF(AND($L6732="SI",$M6732="NO"),IFERROR($H6732,0),0))</f>
        <v/>
      </c>
      <c r="O6732" s="9">
        <f>IF(COUNTA($A6732:$K6732)=0,"",IF($M6732="SI","CUFE o factura duplicada dentro del reporte; no se suma dos veces",IF(IFERROR($H6732,0)&lt;=0,"DIAN reporta valor susceptible 0",IF($L6732="NO",IFERROR(LOOKUP(2,1/((LISTS!$M$2:$M$13&lt;&gt;"")*ISNUMBER(SEARCH(LISTS!$M$2:$M$13,$I6732))),LISTS!$O$2:$O$13),"Medio de pago no elegible o no identificado por DIAN"),"Apta automaticamente por pago electronico y base positiva"))))</f>
        <v/>
      </c>
    </row>
    <row r="6733">
      <c r="A6733" s="9" t="n"/>
      <c r="B6733" s="9" t="n"/>
      <c r="C6733" s="12" t="n"/>
      <c r="D6733" s="11" t="n"/>
      <c r="E6733" s="11" t="n"/>
      <c r="F6733" s="11" t="n"/>
      <c r="G6733" s="11" t="n"/>
      <c r="H6733" s="11" t="n"/>
      <c r="I6733" s="9" t="n"/>
      <c r="J6733" s="9" t="n"/>
      <c r="K6733" s="9" t="n"/>
      <c r="L6733" s="9">
        <f>IF(COUNTA($A6733:$K6733)=0,"",IF(AND(IFERROR($H6733,0)&gt;0,LEN(TRIM($K6733&amp;""))&gt;0,IFERROR(LOOKUP(2,1/((LISTS!$M$2:$M$13&lt;&gt;"")*ISNUMBER(SEARCH(LISTS!$M$2:$M$13,$I6733))),LISTS!$N$2:$N$13),"NO")="SI"),"SI","NO"))</f>
        <v/>
      </c>
      <c r="M6733" s="9">
        <f>IF(COUNTA($A6733:$K6733)=0,"",IF($K6733&lt;&gt;"",IF(COUNTIF($K$19:$K6733,$K6733)&gt;1,"SI","NO"),IF(COUNTIFS($A$19:$A6733,$A6733,$C$19:$C6733,$C6733,$J$19:$J6733,$J6733,$D$19:$D6733,$D6733)&gt;1,"SI","NO")))</f>
        <v/>
      </c>
      <c r="N6733" s="11">
        <f>IF(COUNTA($A6733:$K6733)=0,"",IF(AND($L6733="SI",$M6733="NO"),IFERROR($H6733,0),0))</f>
        <v/>
      </c>
      <c r="O6733" s="9">
        <f>IF(COUNTA($A6733:$K6733)=0,"",IF($M6733="SI","CUFE o factura duplicada dentro del reporte; no se suma dos veces",IF(IFERROR($H6733,0)&lt;=0,"DIAN reporta valor susceptible 0",IF($L6733="NO",IFERROR(LOOKUP(2,1/((LISTS!$M$2:$M$13&lt;&gt;"")*ISNUMBER(SEARCH(LISTS!$M$2:$M$13,$I6733))),LISTS!$O$2:$O$13),"Medio de pago no elegible o no identificado por DIAN"),"Apta automaticamente por pago electronico y base positiva"))))</f>
        <v/>
      </c>
    </row>
    <row r="6734">
      <c r="A6734" s="9" t="n"/>
      <c r="B6734" s="9" t="n"/>
      <c r="C6734" s="12" t="n"/>
      <c r="D6734" s="11" t="n"/>
      <c r="E6734" s="11" t="n"/>
      <c r="F6734" s="11" t="n"/>
      <c r="G6734" s="11" t="n"/>
      <c r="H6734" s="11" t="n"/>
      <c r="I6734" s="9" t="n"/>
      <c r="J6734" s="9" t="n"/>
      <c r="K6734" s="9" t="n"/>
      <c r="L6734" s="9">
        <f>IF(COUNTA($A6734:$K6734)=0,"",IF(AND(IFERROR($H6734,0)&gt;0,LEN(TRIM($K6734&amp;""))&gt;0,IFERROR(LOOKUP(2,1/((LISTS!$M$2:$M$13&lt;&gt;"")*ISNUMBER(SEARCH(LISTS!$M$2:$M$13,$I6734))),LISTS!$N$2:$N$13),"NO")="SI"),"SI","NO"))</f>
        <v/>
      </c>
      <c r="M6734" s="9">
        <f>IF(COUNTA($A6734:$K6734)=0,"",IF($K6734&lt;&gt;"",IF(COUNTIF($K$19:$K6734,$K6734)&gt;1,"SI","NO"),IF(COUNTIFS($A$19:$A6734,$A6734,$C$19:$C6734,$C6734,$J$19:$J6734,$J6734,$D$19:$D6734,$D6734)&gt;1,"SI","NO")))</f>
        <v/>
      </c>
      <c r="N6734" s="11">
        <f>IF(COUNTA($A6734:$K6734)=0,"",IF(AND($L6734="SI",$M6734="NO"),IFERROR($H6734,0),0))</f>
        <v/>
      </c>
      <c r="O6734" s="9">
        <f>IF(COUNTA($A6734:$K6734)=0,"",IF($M6734="SI","CUFE o factura duplicada dentro del reporte; no se suma dos veces",IF(IFERROR($H6734,0)&lt;=0,"DIAN reporta valor susceptible 0",IF($L6734="NO",IFERROR(LOOKUP(2,1/((LISTS!$M$2:$M$13&lt;&gt;"")*ISNUMBER(SEARCH(LISTS!$M$2:$M$13,$I6734))),LISTS!$O$2:$O$13),"Medio de pago no elegible o no identificado por DIAN"),"Apta automaticamente por pago electronico y base positiva"))))</f>
        <v/>
      </c>
    </row>
    <row r="6735">
      <c r="A6735" s="9" t="n"/>
      <c r="B6735" s="9" t="n"/>
      <c r="C6735" s="12" t="n"/>
      <c r="D6735" s="11" t="n"/>
      <c r="E6735" s="11" t="n"/>
      <c r="F6735" s="11" t="n"/>
      <c r="G6735" s="11" t="n"/>
      <c r="H6735" s="11" t="n"/>
      <c r="I6735" s="9" t="n"/>
      <c r="J6735" s="9" t="n"/>
      <c r="K6735" s="9" t="n"/>
      <c r="L6735" s="9">
        <f>IF(COUNTA($A6735:$K6735)=0,"",IF(AND(IFERROR($H6735,0)&gt;0,LEN(TRIM($K6735&amp;""))&gt;0,IFERROR(LOOKUP(2,1/((LISTS!$M$2:$M$13&lt;&gt;"")*ISNUMBER(SEARCH(LISTS!$M$2:$M$13,$I6735))),LISTS!$N$2:$N$13),"NO")="SI"),"SI","NO"))</f>
        <v/>
      </c>
      <c r="M6735" s="9">
        <f>IF(COUNTA($A6735:$K6735)=0,"",IF($K6735&lt;&gt;"",IF(COUNTIF($K$19:$K6735,$K6735)&gt;1,"SI","NO"),IF(COUNTIFS($A$19:$A6735,$A6735,$C$19:$C6735,$C6735,$J$19:$J6735,$J6735,$D$19:$D6735,$D6735)&gt;1,"SI","NO")))</f>
        <v/>
      </c>
      <c r="N6735" s="11">
        <f>IF(COUNTA($A6735:$K6735)=0,"",IF(AND($L6735="SI",$M6735="NO"),IFERROR($H6735,0),0))</f>
        <v/>
      </c>
      <c r="O6735" s="9">
        <f>IF(COUNTA($A6735:$K6735)=0,"",IF($M6735="SI","CUFE o factura duplicada dentro del reporte; no se suma dos veces",IF(IFERROR($H6735,0)&lt;=0,"DIAN reporta valor susceptible 0",IF($L6735="NO",IFERROR(LOOKUP(2,1/((LISTS!$M$2:$M$13&lt;&gt;"")*ISNUMBER(SEARCH(LISTS!$M$2:$M$13,$I6735))),LISTS!$O$2:$O$13),"Medio de pago no elegible o no identificado por DIAN"),"Apta automaticamente por pago electronico y base positiva"))))</f>
        <v/>
      </c>
    </row>
    <row r="6736">
      <c r="A6736" s="9" t="n"/>
      <c r="B6736" s="9" t="n"/>
      <c r="C6736" s="12" t="n"/>
      <c r="D6736" s="11" t="n"/>
      <c r="E6736" s="11" t="n"/>
      <c r="F6736" s="11" t="n"/>
      <c r="G6736" s="11" t="n"/>
      <c r="H6736" s="11" t="n"/>
      <c r="I6736" s="9" t="n"/>
      <c r="J6736" s="9" t="n"/>
      <c r="K6736" s="9" t="n"/>
      <c r="L6736" s="9">
        <f>IF(COUNTA($A6736:$K6736)=0,"",IF(AND(IFERROR($H6736,0)&gt;0,LEN(TRIM($K6736&amp;""))&gt;0,IFERROR(LOOKUP(2,1/((LISTS!$M$2:$M$13&lt;&gt;"")*ISNUMBER(SEARCH(LISTS!$M$2:$M$13,$I6736))),LISTS!$N$2:$N$13),"NO")="SI"),"SI","NO"))</f>
        <v/>
      </c>
      <c r="M6736" s="9">
        <f>IF(COUNTA($A6736:$K6736)=0,"",IF($K6736&lt;&gt;"",IF(COUNTIF($K$19:$K6736,$K6736)&gt;1,"SI","NO"),IF(COUNTIFS($A$19:$A6736,$A6736,$C$19:$C6736,$C6736,$J$19:$J6736,$J6736,$D$19:$D6736,$D6736)&gt;1,"SI","NO")))</f>
        <v/>
      </c>
      <c r="N6736" s="11">
        <f>IF(COUNTA($A6736:$K6736)=0,"",IF(AND($L6736="SI",$M6736="NO"),IFERROR($H6736,0),0))</f>
        <v/>
      </c>
      <c r="O6736" s="9">
        <f>IF(COUNTA($A6736:$K6736)=0,"",IF($M6736="SI","CUFE o factura duplicada dentro del reporte; no se suma dos veces",IF(IFERROR($H6736,0)&lt;=0,"DIAN reporta valor susceptible 0",IF($L6736="NO",IFERROR(LOOKUP(2,1/((LISTS!$M$2:$M$13&lt;&gt;"")*ISNUMBER(SEARCH(LISTS!$M$2:$M$13,$I6736))),LISTS!$O$2:$O$13),"Medio de pago no elegible o no identificado por DIAN"),"Apta automaticamente por pago electronico y base positiva"))))</f>
        <v/>
      </c>
    </row>
    <row r="6737">
      <c r="A6737" s="9" t="n"/>
      <c r="B6737" s="9" t="n"/>
      <c r="C6737" s="12" t="n"/>
      <c r="D6737" s="11" t="n"/>
      <c r="E6737" s="11" t="n"/>
      <c r="F6737" s="11" t="n"/>
      <c r="G6737" s="11" t="n"/>
      <c r="H6737" s="11" t="n"/>
      <c r="I6737" s="9" t="n"/>
      <c r="J6737" s="9" t="n"/>
      <c r="K6737" s="9" t="n"/>
      <c r="L6737" s="9">
        <f>IF(COUNTA($A6737:$K6737)=0,"",IF(AND(IFERROR($H6737,0)&gt;0,LEN(TRIM($K6737&amp;""))&gt;0,IFERROR(LOOKUP(2,1/((LISTS!$M$2:$M$13&lt;&gt;"")*ISNUMBER(SEARCH(LISTS!$M$2:$M$13,$I6737))),LISTS!$N$2:$N$13),"NO")="SI"),"SI","NO"))</f>
        <v/>
      </c>
      <c r="M6737" s="9">
        <f>IF(COUNTA($A6737:$K6737)=0,"",IF($K6737&lt;&gt;"",IF(COUNTIF($K$19:$K6737,$K6737)&gt;1,"SI","NO"),IF(COUNTIFS($A$19:$A6737,$A6737,$C$19:$C6737,$C6737,$J$19:$J6737,$J6737,$D$19:$D6737,$D6737)&gt;1,"SI","NO")))</f>
        <v/>
      </c>
      <c r="N6737" s="11">
        <f>IF(COUNTA($A6737:$K6737)=0,"",IF(AND($L6737="SI",$M6737="NO"),IFERROR($H6737,0),0))</f>
        <v/>
      </c>
      <c r="O6737" s="9">
        <f>IF(COUNTA($A6737:$K6737)=0,"",IF($M6737="SI","CUFE o factura duplicada dentro del reporte; no se suma dos veces",IF(IFERROR($H6737,0)&lt;=0,"DIAN reporta valor susceptible 0",IF($L6737="NO",IFERROR(LOOKUP(2,1/((LISTS!$M$2:$M$13&lt;&gt;"")*ISNUMBER(SEARCH(LISTS!$M$2:$M$13,$I6737))),LISTS!$O$2:$O$13),"Medio de pago no elegible o no identificado por DIAN"),"Apta automaticamente por pago electronico y base positiva"))))</f>
        <v/>
      </c>
    </row>
    <row r="6738">
      <c r="A6738" s="9" t="n"/>
      <c r="B6738" s="9" t="n"/>
      <c r="C6738" s="12" t="n"/>
      <c r="D6738" s="11" t="n"/>
      <c r="E6738" s="11" t="n"/>
      <c r="F6738" s="11" t="n"/>
      <c r="G6738" s="11" t="n"/>
      <c r="H6738" s="11" t="n"/>
      <c r="I6738" s="9" t="n"/>
      <c r="J6738" s="9" t="n"/>
      <c r="K6738" s="9" t="n"/>
      <c r="L6738" s="9">
        <f>IF(COUNTA($A6738:$K6738)=0,"",IF(AND(IFERROR($H6738,0)&gt;0,LEN(TRIM($K6738&amp;""))&gt;0,IFERROR(LOOKUP(2,1/((LISTS!$M$2:$M$13&lt;&gt;"")*ISNUMBER(SEARCH(LISTS!$M$2:$M$13,$I6738))),LISTS!$N$2:$N$13),"NO")="SI"),"SI","NO"))</f>
        <v/>
      </c>
      <c r="M6738" s="9">
        <f>IF(COUNTA($A6738:$K6738)=0,"",IF($K6738&lt;&gt;"",IF(COUNTIF($K$19:$K6738,$K6738)&gt;1,"SI","NO"),IF(COUNTIFS($A$19:$A6738,$A6738,$C$19:$C6738,$C6738,$J$19:$J6738,$J6738,$D$19:$D6738,$D6738)&gt;1,"SI","NO")))</f>
        <v/>
      </c>
      <c r="N6738" s="11">
        <f>IF(COUNTA($A6738:$K6738)=0,"",IF(AND($L6738="SI",$M6738="NO"),IFERROR($H6738,0),0))</f>
        <v/>
      </c>
      <c r="O6738" s="9">
        <f>IF(COUNTA($A6738:$K6738)=0,"",IF($M6738="SI","CUFE o factura duplicada dentro del reporte; no se suma dos veces",IF(IFERROR($H6738,0)&lt;=0,"DIAN reporta valor susceptible 0",IF($L6738="NO",IFERROR(LOOKUP(2,1/((LISTS!$M$2:$M$13&lt;&gt;"")*ISNUMBER(SEARCH(LISTS!$M$2:$M$13,$I6738))),LISTS!$O$2:$O$13),"Medio de pago no elegible o no identificado por DIAN"),"Apta automaticamente por pago electronico y base positiva"))))</f>
        <v/>
      </c>
    </row>
    <row r="6739">
      <c r="A6739" s="9" t="n"/>
      <c r="B6739" s="9" t="n"/>
      <c r="C6739" s="12" t="n"/>
      <c r="D6739" s="11" t="n"/>
      <c r="E6739" s="11" t="n"/>
      <c r="F6739" s="11" t="n"/>
      <c r="G6739" s="11" t="n"/>
      <c r="H6739" s="11" t="n"/>
      <c r="I6739" s="9" t="n"/>
      <c r="J6739" s="9" t="n"/>
      <c r="K6739" s="9" t="n"/>
      <c r="L6739" s="9">
        <f>IF(COUNTA($A6739:$K6739)=0,"",IF(AND(IFERROR($H6739,0)&gt;0,LEN(TRIM($K6739&amp;""))&gt;0,IFERROR(LOOKUP(2,1/((LISTS!$M$2:$M$13&lt;&gt;"")*ISNUMBER(SEARCH(LISTS!$M$2:$M$13,$I6739))),LISTS!$N$2:$N$13),"NO")="SI"),"SI","NO"))</f>
        <v/>
      </c>
      <c r="M6739" s="9">
        <f>IF(COUNTA($A6739:$K6739)=0,"",IF($K6739&lt;&gt;"",IF(COUNTIF($K$19:$K6739,$K6739)&gt;1,"SI","NO"),IF(COUNTIFS($A$19:$A6739,$A6739,$C$19:$C6739,$C6739,$J$19:$J6739,$J6739,$D$19:$D6739,$D6739)&gt;1,"SI","NO")))</f>
        <v/>
      </c>
      <c r="N6739" s="11">
        <f>IF(COUNTA($A6739:$K6739)=0,"",IF(AND($L6739="SI",$M6739="NO"),IFERROR($H6739,0),0))</f>
        <v/>
      </c>
      <c r="O6739" s="9">
        <f>IF(COUNTA($A6739:$K6739)=0,"",IF($M6739="SI","CUFE o factura duplicada dentro del reporte; no se suma dos veces",IF(IFERROR($H6739,0)&lt;=0,"DIAN reporta valor susceptible 0",IF($L6739="NO",IFERROR(LOOKUP(2,1/((LISTS!$M$2:$M$13&lt;&gt;"")*ISNUMBER(SEARCH(LISTS!$M$2:$M$13,$I6739))),LISTS!$O$2:$O$13),"Medio de pago no elegible o no identificado por DIAN"),"Apta automaticamente por pago electronico y base positiva"))))</f>
        <v/>
      </c>
    </row>
    <row r="6740">
      <c r="A6740" s="9" t="n"/>
      <c r="B6740" s="9" t="n"/>
      <c r="C6740" s="12" t="n"/>
      <c r="D6740" s="11" t="n"/>
      <c r="E6740" s="11" t="n"/>
      <c r="F6740" s="11" t="n"/>
      <c r="G6740" s="11" t="n"/>
      <c r="H6740" s="11" t="n"/>
      <c r="I6740" s="9" t="n"/>
      <c r="J6740" s="9" t="n"/>
      <c r="K6740" s="9" t="n"/>
      <c r="L6740" s="9">
        <f>IF(COUNTA($A6740:$K6740)=0,"",IF(AND(IFERROR($H6740,0)&gt;0,LEN(TRIM($K6740&amp;""))&gt;0,IFERROR(LOOKUP(2,1/((LISTS!$M$2:$M$13&lt;&gt;"")*ISNUMBER(SEARCH(LISTS!$M$2:$M$13,$I6740))),LISTS!$N$2:$N$13),"NO")="SI"),"SI","NO"))</f>
        <v/>
      </c>
      <c r="M6740" s="9">
        <f>IF(COUNTA($A6740:$K6740)=0,"",IF($K6740&lt;&gt;"",IF(COUNTIF($K$19:$K6740,$K6740)&gt;1,"SI","NO"),IF(COUNTIFS($A$19:$A6740,$A6740,$C$19:$C6740,$C6740,$J$19:$J6740,$J6740,$D$19:$D6740,$D6740)&gt;1,"SI","NO")))</f>
        <v/>
      </c>
      <c r="N6740" s="11">
        <f>IF(COUNTA($A6740:$K6740)=0,"",IF(AND($L6740="SI",$M6740="NO"),IFERROR($H6740,0),0))</f>
        <v/>
      </c>
      <c r="O6740" s="9">
        <f>IF(COUNTA($A6740:$K6740)=0,"",IF($M6740="SI","CUFE o factura duplicada dentro del reporte; no se suma dos veces",IF(IFERROR($H6740,0)&lt;=0,"DIAN reporta valor susceptible 0",IF($L6740="NO",IFERROR(LOOKUP(2,1/((LISTS!$M$2:$M$13&lt;&gt;"")*ISNUMBER(SEARCH(LISTS!$M$2:$M$13,$I6740))),LISTS!$O$2:$O$13),"Medio de pago no elegible o no identificado por DIAN"),"Apta automaticamente por pago electronico y base positiva"))))</f>
        <v/>
      </c>
    </row>
    <row r="6741">
      <c r="A6741" s="9" t="n"/>
      <c r="B6741" s="9" t="n"/>
      <c r="C6741" s="12" t="n"/>
      <c r="D6741" s="11" t="n"/>
      <c r="E6741" s="11" t="n"/>
      <c r="F6741" s="11" t="n"/>
      <c r="G6741" s="11" t="n"/>
      <c r="H6741" s="11" t="n"/>
      <c r="I6741" s="9" t="n"/>
      <c r="J6741" s="9" t="n"/>
      <c r="K6741" s="9" t="n"/>
      <c r="L6741" s="9">
        <f>IF(COUNTA($A6741:$K6741)=0,"",IF(AND(IFERROR($H6741,0)&gt;0,LEN(TRIM($K6741&amp;""))&gt;0,IFERROR(LOOKUP(2,1/((LISTS!$M$2:$M$13&lt;&gt;"")*ISNUMBER(SEARCH(LISTS!$M$2:$M$13,$I6741))),LISTS!$N$2:$N$13),"NO")="SI"),"SI","NO"))</f>
        <v/>
      </c>
      <c r="M6741" s="9">
        <f>IF(COUNTA($A6741:$K6741)=0,"",IF($K6741&lt;&gt;"",IF(COUNTIF($K$19:$K6741,$K6741)&gt;1,"SI","NO"),IF(COUNTIFS($A$19:$A6741,$A6741,$C$19:$C6741,$C6741,$J$19:$J6741,$J6741,$D$19:$D6741,$D6741)&gt;1,"SI","NO")))</f>
        <v/>
      </c>
      <c r="N6741" s="11">
        <f>IF(COUNTA($A6741:$K6741)=0,"",IF(AND($L6741="SI",$M6741="NO"),IFERROR($H6741,0),0))</f>
        <v/>
      </c>
      <c r="O6741" s="9">
        <f>IF(COUNTA($A6741:$K6741)=0,"",IF($M6741="SI","CUFE o factura duplicada dentro del reporte; no se suma dos veces",IF(IFERROR($H6741,0)&lt;=0,"DIAN reporta valor susceptible 0",IF($L6741="NO",IFERROR(LOOKUP(2,1/((LISTS!$M$2:$M$13&lt;&gt;"")*ISNUMBER(SEARCH(LISTS!$M$2:$M$13,$I6741))),LISTS!$O$2:$O$13),"Medio de pago no elegible o no identificado por DIAN"),"Apta automaticamente por pago electronico y base positiva"))))</f>
        <v/>
      </c>
    </row>
    <row r="6742">
      <c r="A6742" s="9" t="n"/>
      <c r="B6742" s="9" t="n"/>
      <c r="C6742" s="12" t="n"/>
      <c r="D6742" s="11" t="n"/>
      <c r="E6742" s="11" t="n"/>
      <c r="F6742" s="11" t="n"/>
      <c r="G6742" s="11" t="n"/>
      <c r="H6742" s="11" t="n"/>
      <c r="I6742" s="9" t="n"/>
      <c r="J6742" s="9" t="n"/>
      <c r="K6742" s="9" t="n"/>
      <c r="L6742" s="9">
        <f>IF(COUNTA($A6742:$K6742)=0,"",IF(AND(IFERROR($H6742,0)&gt;0,LEN(TRIM($K6742&amp;""))&gt;0,IFERROR(LOOKUP(2,1/((LISTS!$M$2:$M$13&lt;&gt;"")*ISNUMBER(SEARCH(LISTS!$M$2:$M$13,$I6742))),LISTS!$N$2:$N$13),"NO")="SI"),"SI","NO"))</f>
        <v/>
      </c>
      <c r="M6742" s="9">
        <f>IF(COUNTA($A6742:$K6742)=0,"",IF($K6742&lt;&gt;"",IF(COUNTIF($K$19:$K6742,$K6742)&gt;1,"SI","NO"),IF(COUNTIFS($A$19:$A6742,$A6742,$C$19:$C6742,$C6742,$J$19:$J6742,$J6742,$D$19:$D6742,$D6742)&gt;1,"SI","NO")))</f>
        <v/>
      </c>
      <c r="N6742" s="11">
        <f>IF(COUNTA($A6742:$K6742)=0,"",IF(AND($L6742="SI",$M6742="NO"),IFERROR($H6742,0),0))</f>
        <v/>
      </c>
      <c r="O6742" s="9">
        <f>IF(COUNTA($A6742:$K6742)=0,"",IF($M6742="SI","CUFE o factura duplicada dentro del reporte; no se suma dos veces",IF(IFERROR($H6742,0)&lt;=0,"DIAN reporta valor susceptible 0",IF($L6742="NO",IFERROR(LOOKUP(2,1/((LISTS!$M$2:$M$13&lt;&gt;"")*ISNUMBER(SEARCH(LISTS!$M$2:$M$13,$I6742))),LISTS!$O$2:$O$13),"Medio de pago no elegible o no identificado por DIAN"),"Apta automaticamente por pago electronico y base positiva"))))</f>
        <v/>
      </c>
    </row>
    <row r="6743">
      <c r="A6743" s="9" t="n"/>
      <c r="B6743" s="9" t="n"/>
      <c r="C6743" s="12" t="n"/>
      <c r="D6743" s="11" t="n"/>
      <c r="E6743" s="11" t="n"/>
      <c r="F6743" s="11" t="n"/>
      <c r="G6743" s="11" t="n"/>
      <c r="H6743" s="11" t="n"/>
      <c r="I6743" s="9" t="n"/>
      <c r="J6743" s="9" t="n"/>
      <c r="K6743" s="9" t="n"/>
      <c r="L6743" s="9">
        <f>IF(COUNTA($A6743:$K6743)=0,"",IF(AND(IFERROR($H6743,0)&gt;0,LEN(TRIM($K6743&amp;""))&gt;0,IFERROR(LOOKUP(2,1/((LISTS!$M$2:$M$13&lt;&gt;"")*ISNUMBER(SEARCH(LISTS!$M$2:$M$13,$I6743))),LISTS!$N$2:$N$13),"NO")="SI"),"SI","NO"))</f>
        <v/>
      </c>
      <c r="M6743" s="9">
        <f>IF(COUNTA($A6743:$K6743)=0,"",IF($K6743&lt;&gt;"",IF(COUNTIF($K$19:$K6743,$K6743)&gt;1,"SI","NO"),IF(COUNTIFS($A$19:$A6743,$A6743,$C$19:$C6743,$C6743,$J$19:$J6743,$J6743,$D$19:$D6743,$D6743)&gt;1,"SI","NO")))</f>
        <v/>
      </c>
      <c r="N6743" s="11">
        <f>IF(COUNTA($A6743:$K6743)=0,"",IF(AND($L6743="SI",$M6743="NO"),IFERROR($H6743,0),0))</f>
        <v/>
      </c>
      <c r="O6743" s="9">
        <f>IF(COUNTA($A6743:$K6743)=0,"",IF($M6743="SI","CUFE o factura duplicada dentro del reporte; no se suma dos veces",IF(IFERROR($H6743,0)&lt;=0,"DIAN reporta valor susceptible 0",IF($L6743="NO",IFERROR(LOOKUP(2,1/((LISTS!$M$2:$M$13&lt;&gt;"")*ISNUMBER(SEARCH(LISTS!$M$2:$M$13,$I6743))),LISTS!$O$2:$O$13),"Medio de pago no elegible o no identificado por DIAN"),"Apta automaticamente por pago electronico y base positiva"))))</f>
        <v/>
      </c>
    </row>
    <row r="6744">
      <c r="A6744" s="9" t="n"/>
      <c r="B6744" s="9" t="n"/>
      <c r="C6744" s="12" t="n"/>
      <c r="D6744" s="11" t="n"/>
      <c r="E6744" s="11" t="n"/>
      <c r="F6744" s="11" t="n"/>
      <c r="G6744" s="11" t="n"/>
      <c r="H6744" s="11" t="n"/>
      <c r="I6744" s="9" t="n"/>
      <c r="J6744" s="9" t="n"/>
      <c r="K6744" s="9" t="n"/>
      <c r="L6744" s="9">
        <f>IF(COUNTA($A6744:$K6744)=0,"",IF(AND(IFERROR($H6744,0)&gt;0,LEN(TRIM($K6744&amp;""))&gt;0,IFERROR(LOOKUP(2,1/((LISTS!$M$2:$M$13&lt;&gt;"")*ISNUMBER(SEARCH(LISTS!$M$2:$M$13,$I6744))),LISTS!$N$2:$N$13),"NO")="SI"),"SI","NO"))</f>
        <v/>
      </c>
      <c r="M6744" s="9">
        <f>IF(COUNTA($A6744:$K6744)=0,"",IF($K6744&lt;&gt;"",IF(COUNTIF($K$19:$K6744,$K6744)&gt;1,"SI","NO"),IF(COUNTIFS($A$19:$A6744,$A6744,$C$19:$C6744,$C6744,$J$19:$J6744,$J6744,$D$19:$D6744,$D6744)&gt;1,"SI","NO")))</f>
        <v/>
      </c>
      <c r="N6744" s="11">
        <f>IF(COUNTA($A6744:$K6744)=0,"",IF(AND($L6744="SI",$M6744="NO"),IFERROR($H6744,0),0))</f>
        <v/>
      </c>
      <c r="O6744" s="9">
        <f>IF(COUNTA($A6744:$K6744)=0,"",IF($M6744="SI","CUFE o factura duplicada dentro del reporte; no se suma dos veces",IF(IFERROR($H6744,0)&lt;=0,"DIAN reporta valor susceptible 0",IF($L6744="NO",IFERROR(LOOKUP(2,1/((LISTS!$M$2:$M$13&lt;&gt;"")*ISNUMBER(SEARCH(LISTS!$M$2:$M$13,$I6744))),LISTS!$O$2:$O$13),"Medio de pago no elegible o no identificado por DIAN"),"Apta automaticamente por pago electronico y base positiva"))))</f>
        <v/>
      </c>
    </row>
    <row r="6745">
      <c r="A6745" s="9" t="n"/>
      <c r="B6745" s="9" t="n"/>
      <c r="C6745" s="12" t="n"/>
      <c r="D6745" s="11" t="n"/>
      <c r="E6745" s="11" t="n"/>
      <c r="F6745" s="11" t="n"/>
      <c r="G6745" s="11" t="n"/>
      <c r="H6745" s="11" t="n"/>
      <c r="I6745" s="9" t="n"/>
      <c r="J6745" s="9" t="n"/>
      <c r="K6745" s="9" t="n"/>
      <c r="L6745" s="9">
        <f>IF(COUNTA($A6745:$K6745)=0,"",IF(AND(IFERROR($H6745,0)&gt;0,LEN(TRIM($K6745&amp;""))&gt;0,IFERROR(LOOKUP(2,1/((LISTS!$M$2:$M$13&lt;&gt;"")*ISNUMBER(SEARCH(LISTS!$M$2:$M$13,$I6745))),LISTS!$N$2:$N$13),"NO")="SI"),"SI","NO"))</f>
        <v/>
      </c>
      <c r="M6745" s="9">
        <f>IF(COUNTA($A6745:$K6745)=0,"",IF($K6745&lt;&gt;"",IF(COUNTIF($K$19:$K6745,$K6745)&gt;1,"SI","NO"),IF(COUNTIFS($A$19:$A6745,$A6745,$C$19:$C6745,$C6745,$J$19:$J6745,$J6745,$D$19:$D6745,$D6745)&gt;1,"SI","NO")))</f>
        <v/>
      </c>
      <c r="N6745" s="11">
        <f>IF(COUNTA($A6745:$K6745)=0,"",IF(AND($L6745="SI",$M6745="NO"),IFERROR($H6745,0),0))</f>
        <v/>
      </c>
      <c r="O6745" s="9">
        <f>IF(COUNTA($A6745:$K6745)=0,"",IF($M6745="SI","CUFE o factura duplicada dentro del reporte; no se suma dos veces",IF(IFERROR($H6745,0)&lt;=0,"DIAN reporta valor susceptible 0",IF($L6745="NO",IFERROR(LOOKUP(2,1/((LISTS!$M$2:$M$13&lt;&gt;"")*ISNUMBER(SEARCH(LISTS!$M$2:$M$13,$I6745))),LISTS!$O$2:$O$13),"Medio de pago no elegible o no identificado por DIAN"),"Apta automaticamente por pago electronico y base positiva"))))</f>
        <v/>
      </c>
    </row>
    <row r="6746">
      <c r="A6746" s="9" t="n"/>
      <c r="B6746" s="9" t="n"/>
      <c r="C6746" s="12" t="n"/>
      <c r="D6746" s="11" t="n"/>
      <c r="E6746" s="11" t="n"/>
      <c r="F6746" s="11" t="n"/>
      <c r="G6746" s="11" t="n"/>
      <c r="H6746" s="11" t="n"/>
      <c r="I6746" s="9" t="n"/>
      <c r="J6746" s="9" t="n"/>
      <c r="K6746" s="9" t="n"/>
      <c r="L6746" s="9">
        <f>IF(COUNTA($A6746:$K6746)=0,"",IF(AND(IFERROR($H6746,0)&gt;0,LEN(TRIM($K6746&amp;""))&gt;0,IFERROR(LOOKUP(2,1/((LISTS!$M$2:$M$13&lt;&gt;"")*ISNUMBER(SEARCH(LISTS!$M$2:$M$13,$I6746))),LISTS!$N$2:$N$13),"NO")="SI"),"SI","NO"))</f>
        <v/>
      </c>
      <c r="M6746" s="9">
        <f>IF(COUNTA($A6746:$K6746)=0,"",IF($K6746&lt;&gt;"",IF(COUNTIF($K$19:$K6746,$K6746)&gt;1,"SI","NO"),IF(COUNTIFS($A$19:$A6746,$A6746,$C$19:$C6746,$C6746,$J$19:$J6746,$J6746,$D$19:$D6746,$D6746)&gt;1,"SI","NO")))</f>
        <v/>
      </c>
      <c r="N6746" s="11">
        <f>IF(COUNTA($A6746:$K6746)=0,"",IF(AND($L6746="SI",$M6746="NO"),IFERROR($H6746,0),0))</f>
        <v/>
      </c>
      <c r="O6746" s="9">
        <f>IF(COUNTA($A6746:$K6746)=0,"",IF($M6746="SI","CUFE o factura duplicada dentro del reporte; no se suma dos veces",IF(IFERROR($H6746,0)&lt;=0,"DIAN reporta valor susceptible 0",IF($L6746="NO",IFERROR(LOOKUP(2,1/((LISTS!$M$2:$M$13&lt;&gt;"")*ISNUMBER(SEARCH(LISTS!$M$2:$M$13,$I6746))),LISTS!$O$2:$O$13),"Medio de pago no elegible o no identificado por DIAN"),"Apta automaticamente por pago electronico y base positiva"))))</f>
        <v/>
      </c>
    </row>
    <row r="6747">
      <c r="A6747" s="9" t="n"/>
      <c r="B6747" s="9" t="n"/>
      <c r="C6747" s="12" t="n"/>
      <c r="D6747" s="11" t="n"/>
      <c r="E6747" s="11" t="n"/>
      <c r="F6747" s="11" t="n"/>
      <c r="G6747" s="11" t="n"/>
      <c r="H6747" s="11" t="n"/>
      <c r="I6747" s="9" t="n"/>
      <c r="J6747" s="9" t="n"/>
      <c r="K6747" s="9" t="n"/>
      <c r="L6747" s="9">
        <f>IF(COUNTA($A6747:$K6747)=0,"",IF(AND(IFERROR($H6747,0)&gt;0,LEN(TRIM($K6747&amp;""))&gt;0,IFERROR(LOOKUP(2,1/((LISTS!$M$2:$M$13&lt;&gt;"")*ISNUMBER(SEARCH(LISTS!$M$2:$M$13,$I6747))),LISTS!$N$2:$N$13),"NO")="SI"),"SI","NO"))</f>
        <v/>
      </c>
      <c r="M6747" s="9">
        <f>IF(COUNTA($A6747:$K6747)=0,"",IF($K6747&lt;&gt;"",IF(COUNTIF($K$19:$K6747,$K6747)&gt;1,"SI","NO"),IF(COUNTIFS($A$19:$A6747,$A6747,$C$19:$C6747,$C6747,$J$19:$J6747,$J6747,$D$19:$D6747,$D6747)&gt;1,"SI","NO")))</f>
        <v/>
      </c>
      <c r="N6747" s="11">
        <f>IF(COUNTA($A6747:$K6747)=0,"",IF(AND($L6747="SI",$M6747="NO"),IFERROR($H6747,0),0))</f>
        <v/>
      </c>
      <c r="O6747" s="9">
        <f>IF(COUNTA($A6747:$K6747)=0,"",IF($M6747="SI","CUFE o factura duplicada dentro del reporte; no se suma dos veces",IF(IFERROR($H6747,0)&lt;=0,"DIAN reporta valor susceptible 0",IF($L6747="NO",IFERROR(LOOKUP(2,1/((LISTS!$M$2:$M$13&lt;&gt;"")*ISNUMBER(SEARCH(LISTS!$M$2:$M$13,$I6747))),LISTS!$O$2:$O$13),"Medio de pago no elegible o no identificado por DIAN"),"Apta automaticamente por pago electronico y base positiva"))))</f>
        <v/>
      </c>
    </row>
    <row r="6748">
      <c r="A6748" s="9" t="n"/>
      <c r="B6748" s="9" t="n"/>
      <c r="C6748" s="12" t="n"/>
      <c r="D6748" s="11" t="n"/>
      <c r="E6748" s="11" t="n"/>
      <c r="F6748" s="11" t="n"/>
      <c r="G6748" s="11" t="n"/>
      <c r="H6748" s="11" t="n"/>
      <c r="I6748" s="9" t="n"/>
      <c r="J6748" s="9" t="n"/>
      <c r="K6748" s="9" t="n"/>
      <c r="L6748" s="9">
        <f>IF(COUNTA($A6748:$K6748)=0,"",IF(AND(IFERROR($H6748,0)&gt;0,LEN(TRIM($K6748&amp;""))&gt;0,IFERROR(LOOKUP(2,1/((LISTS!$M$2:$M$13&lt;&gt;"")*ISNUMBER(SEARCH(LISTS!$M$2:$M$13,$I6748))),LISTS!$N$2:$N$13),"NO")="SI"),"SI","NO"))</f>
        <v/>
      </c>
      <c r="M6748" s="9">
        <f>IF(COUNTA($A6748:$K6748)=0,"",IF($K6748&lt;&gt;"",IF(COUNTIF($K$19:$K6748,$K6748)&gt;1,"SI","NO"),IF(COUNTIFS($A$19:$A6748,$A6748,$C$19:$C6748,$C6748,$J$19:$J6748,$J6748,$D$19:$D6748,$D6748)&gt;1,"SI","NO")))</f>
        <v/>
      </c>
      <c r="N6748" s="11">
        <f>IF(COUNTA($A6748:$K6748)=0,"",IF(AND($L6748="SI",$M6748="NO"),IFERROR($H6748,0),0))</f>
        <v/>
      </c>
      <c r="O6748" s="9">
        <f>IF(COUNTA($A6748:$K6748)=0,"",IF($M6748="SI","CUFE o factura duplicada dentro del reporte; no se suma dos veces",IF(IFERROR($H6748,0)&lt;=0,"DIAN reporta valor susceptible 0",IF($L6748="NO",IFERROR(LOOKUP(2,1/((LISTS!$M$2:$M$13&lt;&gt;"")*ISNUMBER(SEARCH(LISTS!$M$2:$M$13,$I6748))),LISTS!$O$2:$O$13),"Medio de pago no elegible o no identificado por DIAN"),"Apta automaticamente por pago electronico y base positiva"))))</f>
        <v/>
      </c>
    </row>
    <row r="6749">
      <c r="A6749" s="9" t="n"/>
      <c r="B6749" s="9" t="n"/>
      <c r="C6749" s="12" t="n"/>
      <c r="D6749" s="11" t="n"/>
      <c r="E6749" s="11" t="n"/>
      <c r="F6749" s="11" t="n"/>
      <c r="G6749" s="11" t="n"/>
      <c r="H6749" s="11" t="n"/>
      <c r="I6749" s="9" t="n"/>
      <c r="J6749" s="9" t="n"/>
      <c r="K6749" s="9" t="n"/>
      <c r="L6749" s="9">
        <f>IF(COUNTA($A6749:$K6749)=0,"",IF(AND(IFERROR($H6749,0)&gt;0,LEN(TRIM($K6749&amp;""))&gt;0,IFERROR(LOOKUP(2,1/((LISTS!$M$2:$M$13&lt;&gt;"")*ISNUMBER(SEARCH(LISTS!$M$2:$M$13,$I6749))),LISTS!$N$2:$N$13),"NO")="SI"),"SI","NO"))</f>
        <v/>
      </c>
      <c r="M6749" s="9">
        <f>IF(COUNTA($A6749:$K6749)=0,"",IF($K6749&lt;&gt;"",IF(COUNTIF($K$19:$K6749,$K6749)&gt;1,"SI","NO"),IF(COUNTIFS($A$19:$A6749,$A6749,$C$19:$C6749,$C6749,$J$19:$J6749,$J6749,$D$19:$D6749,$D6749)&gt;1,"SI","NO")))</f>
        <v/>
      </c>
      <c r="N6749" s="11">
        <f>IF(COUNTA($A6749:$K6749)=0,"",IF(AND($L6749="SI",$M6749="NO"),IFERROR($H6749,0),0))</f>
        <v/>
      </c>
      <c r="O6749" s="9">
        <f>IF(COUNTA($A6749:$K6749)=0,"",IF($M6749="SI","CUFE o factura duplicada dentro del reporte; no se suma dos veces",IF(IFERROR($H6749,0)&lt;=0,"DIAN reporta valor susceptible 0",IF($L6749="NO",IFERROR(LOOKUP(2,1/((LISTS!$M$2:$M$13&lt;&gt;"")*ISNUMBER(SEARCH(LISTS!$M$2:$M$13,$I6749))),LISTS!$O$2:$O$13),"Medio de pago no elegible o no identificado por DIAN"),"Apta automaticamente por pago electronico y base positiva"))))</f>
        <v/>
      </c>
    </row>
    <row r="6750">
      <c r="A6750" s="9" t="n"/>
      <c r="B6750" s="9" t="n"/>
      <c r="C6750" s="12" t="n"/>
      <c r="D6750" s="11" t="n"/>
      <c r="E6750" s="11" t="n"/>
      <c r="F6750" s="11" t="n"/>
      <c r="G6750" s="11" t="n"/>
      <c r="H6750" s="11" t="n"/>
      <c r="I6750" s="9" t="n"/>
      <c r="J6750" s="9" t="n"/>
      <c r="K6750" s="9" t="n"/>
      <c r="L6750" s="9">
        <f>IF(COUNTA($A6750:$K6750)=0,"",IF(AND(IFERROR($H6750,0)&gt;0,LEN(TRIM($K6750&amp;""))&gt;0,IFERROR(LOOKUP(2,1/((LISTS!$M$2:$M$13&lt;&gt;"")*ISNUMBER(SEARCH(LISTS!$M$2:$M$13,$I6750))),LISTS!$N$2:$N$13),"NO")="SI"),"SI","NO"))</f>
        <v/>
      </c>
      <c r="M6750" s="9">
        <f>IF(COUNTA($A6750:$K6750)=0,"",IF($K6750&lt;&gt;"",IF(COUNTIF($K$19:$K6750,$K6750)&gt;1,"SI","NO"),IF(COUNTIFS($A$19:$A6750,$A6750,$C$19:$C6750,$C6750,$J$19:$J6750,$J6750,$D$19:$D6750,$D6750)&gt;1,"SI","NO")))</f>
        <v/>
      </c>
      <c r="N6750" s="11">
        <f>IF(COUNTA($A6750:$K6750)=0,"",IF(AND($L6750="SI",$M6750="NO"),IFERROR($H6750,0),0))</f>
        <v/>
      </c>
      <c r="O6750" s="9">
        <f>IF(COUNTA($A6750:$K6750)=0,"",IF($M6750="SI","CUFE o factura duplicada dentro del reporte; no se suma dos veces",IF(IFERROR($H6750,0)&lt;=0,"DIAN reporta valor susceptible 0",IF($L6750="NO",IFERROR(LOOKUP(2,1/((LISTS!$M$2:$M$13&lt;&gt;"")*ISNUMBER(SEARCH(LISTS!$M$2:$M$13,$I6750))),LISTS!$O$2:$O$13),"Medio de pago no elegible o no identificado por DIAN"),"Apta automaticamente por pago electronico y base positiva"))))</f>
        <v/>
      </c>
    </row>
    <row r="6751">
      <c r="A6751" s="9" t="n"/>
      <c r="B6751" s="9" t="n"/>
      <c r="C6751" s="12" t="n"/>
      <c r="D6751" s="11" t="n"/>
      <c r="E6751" s="11" t="n"/>
      <c r="F6751" s="11" t="n"/>
      <c r="G6751" s="11" t="n"/>
      <c r="H6751" s="11" t="n"/>
      <c r="I6751" s="9" t="n"/>
      <c r="J6751" s="9" t="n"/>
      <c r="K6751" s="9" t="n"/>
      <c r="L6751" s="9">
        <f>IF(COUNTA($A6751:$K6751)=0,"",IF(AND(IFERROR($H6751,0)&gt;0,LEN(TRIM($K6751&amp;""))&gt;0,IFERROR(LOOKUP(2,1/((LISTS!$M$2:$M$13&lt;&gt;"")*ISNUMBER(SEARCH(LISTS!$M$2:$M$13,$I6751))),LISTS!$N$2:$N$13),"NO")="SI"),"SI","NO"))</f>
        <v/>
      </c>
      <c r="M6751" s="9">
        <f>IF(COUNTA($A6751:$K6751)=0,"",IF($K6751&lt;&gt;"",IF(COUNTIF($K$19:$K6751,$K6751)&gt;1,"SI","NO"),IF(COUNTIFS($A$19:$A6751,$A6751,$C$19:$C6751,$C6751,$J$19:$J6751,$J6751,$D$19:$D6751,$D6751)&gt;1,"SI","NO")))</f>
        <v/>
      </c>
      <c r="N6751" s="11">
        <f>IF(COUNTA($A6751:$K6751)=0,"",IF(AND($L6751="SI",$M6751="NO"),IFERROR($H6751,0),0))</f>
        <v/>
      </c>
      <c r="O6751" s="9">
        <f>IF(COUNTA($A6751:$K6751)=0,"",IF($M6751="SI","CUFE o factura duplicada dentro del reporte; no se suma dos veces",IF(IFERROR($H6751,0)&lt;=0,"DIAN reporta valor susceptible 0",IF($L6751="NO",IFERROR(LOOKUP(2,1/((LISTS!$M$2:$M$13&lt;&gt;"")*ISNUMBER(SEARCH(LISTS!$M$2:$M$13,$I6751))),LISTS!$O$2:$O$13),"Medio de pago no elegible o no identificado por DIAN"),"Apta automaticamente por pago electronico y base positiva"))))</f>
        <v/>
      </c>
    </row>
    <row r="6752">
      <c r="A6752" s="9" t="n"/>
      <c r="B6752" s="9" t="n"/>
      <c r="C6752" s="12" t="n"/>
      <c r="D6752" s="11" t="n"/>
      <c r="E6752" s="11" t="n"/>
      <c r="F6752" s="11" t="n"/>
      <c r="G6752" s="11" t="n"/>
      <c r="H6752" s="11" t="n"/>
      <c r="I6752" s="9" t="n"/>
      <c r="J6752" s="9" t="n"/>
      <c r="K6752" s="9" t="n"/>
      <c r="L6752" s="9">
        <f>IF(COUNTA($A6752:$K6752)=0,"",IF(AND(IFERROR($H6752,0)&gt;0,LEN(TRIM($K6752&amp;""))&gt;0,IFERROR(LOOKUP(2,1/((LISTS!$M$2:$M$13&lt;&gt;"")*ISNUMBER(SEARCH(LISTS!$M$2:$M$13,$I6752))),LISTS!$N$2:$N$13),"NO")="SI"),"SI","NO"))</f>
        <v/>
      </c>
      <c r="M6752" s="9">
        <f>IF(COUNTA($A6752:$K6752)=0,"",IF($K6752&lt;&gt;"",IF(COUNTIF($K$19:$K6752,$K6752)&gt;1,"SI","NO"),IF(COUNTIFS($A$19:$A6752,$A6752,$C$19:$C6752,$C6752,$J$19:$J6752,$J6752,$D$19:$D6752,$D6752)&gt;1,"SI","NO")))</f>
        <v/>
      </c>
      <c r="N6752" s="11">
        <f>IF(COUNTA($A6752:$K6752)=0,"",IF(AND($L6752="SI",$M6752="NO"),IFERROR($H6752,0),0))</f>
        <v/>
      </c>
      <c r="O6752" s="9">
        <f>IF(COUNTA($A6752:$K6752)=0,"",IF($M6752="SI","CUFE o factura duplicada dentro del reporte; no se suma dos veces",IF(IFERROR($H6752,0)&lt;=0,"DIAN reporta valor susceptible 0",IF($L6752="NO",IFERROR(LOOKUP(2,1/((LISTS!$M$2:$M$13&lt;&gt;"")*ISNUMBER(SEARCH(LISTS!$M$2:$M$13,$I6752))),LISTS!$O$2:$O$13),"Medio de pago no elegible o no identificado por DIAN"),"Apta automaticamente por pago electronico y base positiva"))))</f>
        <v/>
      </c>
    </row>
    <row r="6753">
      <c r="A6753" s="9" t="n"/>
      <c r="B6753" s="9" t="n"/>
      <c r="C6753" s="12" t="n"/>
      <c r="D6753" s="11" t="n"/>
      <c r="E6753" s="11" t="n"/>
      <c r="F6753" s="11" t="n"/>
      <c r="G6753" s="11" t="n"/>
      <c r="H6753" s="11" t="n"/>
      <c r="I6753" s="9" t="n"/>
      <c r="J6753" s="9" t="n"/>
      <c r="K6753" s="9" t="n"/>
      <c r="L6753" s="9">
        <f>IF(COUNTA($A6753:$K6753)=0,"",IF(AND(IFERROR($H6753,0)&gt;0,LEN(TRIM($K6753&amp;""))&gt;0,IFERROR(LOOKUP(2,1/((LISTS!$M$2:$M$13&lt;&gt;"")*ISNUMBER(SEARCH(LISTS!$M$2:$M$13,$I6753))),LISTS!$N$2:$N$13),"NO")="SI"),"SI","NO"))</f>
        <v/>
      </c>
      <c r="M6753" s="9">
        <f>IF(COUNTA($A6753:$K6753)=0,"",IF($K6753&lt;&gt;"",IF(COUNTIF($K$19:$K6753,$K6753)&gt;1,"SI","NO"),IF(COUNTIFS($A$19:$A6753,$A6753,$C$19:$C6753,$C6753,$J$19:$J6753,$J6753,$D$19:$D6753,$D6753)&gt;1,"SI","NO")))</f>
        <v/>
      </c>
      <c r="N6753" s="11">
        <f>IF(COUNTA($A6753:$K6753)=0,"",IF(AND($L6753="SI",$M6753="NO"),IFERROR($H6753,0),0))</f>
        <v/>
      </c>
      <c r="O6753" s="9">
        <f>IF(COUNTA($A6753:$K6753)=0,"",IF($M6753="SI","CUFE o factura duplicada dentro del reporte; no se suma dos veces",IF(IFERROR($H6753,0)&lt;=0,"DIAN reporta valor susceptible 0",IF($L6753="NO",IFERROR(LOOKUP(2,1/((LISTS!$M$2:$M$13&lt;&gt;"")*ISNUMBER(SEARCH(LISTS!$M$2:$M$13,$I6753))),LISTS!$O$2:$O$13),"Medio de pago no elegible o no identificado por DIAN"),"Apta automaticamente por pago electronico y base positiva"))))</f>
        <v/>
      </c>
    </row>
    <row r="6754">
      <c r="A6754" s="9" t="n"/>
      <c r="B6754" s="9" t="n"/>
      <c r="C6754" s="12" t="n"/>
      <c r="D6754" s="11" t="n"/>
      <c r="E6754" s="11" t="n"/>
      <c r="F6754" s="11" t="n"/>
      <c r="G6754" s="11" t="n"/>
      <c r="H6754" s="11" t="n"/>
      <c r="I6754" s="9" t="n"/>
      <c r="J6754" s="9" t="n"/>
      <c r="K6754" s="9" t="n"/>
      <c r="L6754" s="9">
        <f>IF(COUNTA($A6754:$K6754)=0,"",IF(AND(IFERROR($H6754,0)&gt;0,LEN(TRIM($K6754&amp;""))&gt;0,IFERROR(LOOKUP(2,1/((LISTS!$M$2:$M$13&lt;&gt;"")*ISNUMBER(SEARCH(LISTS!$M$2:$M$13,$I6754))),LISTS!$N$2:$N$13),"NO")="SI"),"SI","NO"))</f>
        <v/>
      </c>
      <c r="M6754" s="9">
        <f>IF(COUNTA($A6754:$K6754)=0,"",IF($K6754&lt;&gt;"",IF(COUNTIF($K$19:$K6754,$K6754)&gt;1,"SI","NO"),IF(COUNTIFS($A$19:$A6754,$A6754,$C$19:$C6754,$C6754,$J$19:$J6754,$J6754,$D$19:$D6754,$D6754)&gt;1,"SI","NO")))</f>
        <v/>
      </c>
      <c r="N6754" s="11">
        <f>IF(COUNTA($A6754:$K6754)=0,"",IF(AND($L6754="SI",$M6754="NO"),IFERROR($H6754,0),0))</f>
        <v/>
      </c>
      <c r="O6754" s="9">
        <f>IF(COUNTA($A6754:$K6754)=0,"",IF($M6754="SI","CUFE o factura duplicada dentro del reporte; no se suma dos veces",IF(IFERROR($H6754,0)&lt;=0,"DIAN reporta valor susceptible 0",IF($L6754="NO",IFERROR(LOOKUP(2,1/((LISTS!$M$2:$M$13&lt;&gt;"")*ISNUMBER(SEARCH(LISTS!$M$2:$M$13,$I6754))),LISTS!$O$2:$O$13),"Medio de pago no elegible o no identificado por DIAN"),"Apta automaticamente por pago electronico y base positiva"))))</f>
        <v/>
      </c>
    </row>
    <row r="6755">
      <c r="A6755" s="9" t="n"/>
      <c r="B6755" s="9" t="n"/>
      <c r="C6755" s="12" t="n"/>
      <c r="D6755" s="11" t="n"/>
      <c r="E6755" s="11" t="n"/>
      <c r="F6755" s="11" t="n"/>
      <c r="G6755" s="11" t="n"/>
      <c r="H6755" s="11" t="n"/>
      <c r="I6755" s="9" t="n"/>
      <c r="J6755" s="9" t="n"/>
      <c r="K6755" s="9" t="n"/>
      <c r="L6755" s="9">
        <f>IF(COUNTA($A6755:$K6755)=0,"",IF(AND(IFERROR($H6755,0)&gt;0,LEN(TRIM($K6755&amp;""))&gt;0,IFERROR(LOOKUP(2,1/((LISTS!$M$2:$M$13&lt;&gt;"")*ISNUMBER(SEARCH(LISTS!$M$2:$M$13,$I6755))),LISTS!$N$2:$N$13),"NO")="SI"),"SI","NO"))</f>
        <v/>
      </c>
      <c r="M6755" s="9">
        <f>IF(COUNTA($A6755:$K6755)=0,"",IF($K6755&lt;&gt;"",IF(COUNTIF($K$19:$K6755,$K6755)&gt;1,"SI","NO"),IF(COUNTIFS($A$19:$A6755,$A6755,$C$19:$C6755,$C6755,$J$19:$J6755,$J6755,$D$19:$D6755,$D6755)&gt;1,"SI","NO")))</f>
        <v/>
      </c>
      <c r="N6755" s="11">
        <f>IF(COUNTA($A6755:$K6755)=0,"",IF(AND($L6755="SI",$M6755="NO"),IFERROR($H6755,0),0))</f>
        <v/>
      </c>
      <c r="O6755" s="9">
        <f>IF(COUNTA($A6755:$K6755)=0,"",IF($M6755="SI","CUFE o factura duplicada dentro del reporte; no se suma dos veces",IF(IFERROR($H6755,0)&lt;=0,"DIAN reporta valor susceptible 0",IF($L6755="NO",IFERROR(LOOKUP(2,1/((LISTS!$M$2:$M$13&lt;&gt;"")*ISNUMBER(SEARCH(LISTS!$M$2:$M$13,$I6755))),LISTS!$O$2:$O$13),"Medio de pago no elegible o no identificado por DIAN"),"Apta automaticamente por pago electronico y base positiva"))))</f>
        <v/>
      </c>
    </row>
    <row r="6756">
      <c r="A6756" s="9" t="n"/>
      <c r="B6756" s="9" t="n"/>
      <c r="C6756" s="12" t="n"/>
      <c r="D6756" s="11" t="n"/>
      <c r="E6756" s="11" t="n"/>
      <c r="F6756" s="11" t="n"/>
      <c r="G6756" s="11" t="n"/>
      <c r="H6756" s="11" t="n"/>
      <c r="I6756" s="9" t="n"/>
      <c r="J6756" s="9" t="n"/>
      <c r="K6756" s="9" t="n"/>
      <c r="L6756" s="9">
        <f>IF(COUNTA($A6756:$K6756)=0,"",IF(AND(IFERROR($H6756,0)&gt;0,LEN(TRIM($K6756&amp;""))&gt;0,IFERROR(LOOKUP(2,1/((LISTS!$M$2:$M$13&lt;&gt;"")*ISNUMBER(SEARCH(LISTS!$M$2:$M$13,$I6756))),LISTS!$N$2:$N$13),"NO")="SI"),"SI","NO"))</f>
        <v/>
      </c>
      <c r="M6756" s="9">
        <f>IF(COUNTA($A6756:$K6756)=0,"",IF($K6756&lt;&gt;"",IF(COUNTIF($K$19:$K6756,$K6756)&gt;1,"SI","NO"),IF(COUNTIFS($A$19:$A6756,$A6756,$C$19:$C6756,$C6756,$J$19:$J6756,$J6756,$D$19:$D6756,$D6756)&gt;1,"SI","NO")))</f>
        <v/>
      </c>
      <c r="N6756" s="11">
        <f>IF(COUNTA($A6756:$K6756)=0,"",IF(AND($L6756="SI",$M6756="NO"),IFERROR($H6756,0),0))</f>
        <v/>
      </c>
      <c r="O6756" s="9">
        <f>IF(COUNTA($A6756:$K6756)=0,"",IF($M6756="SI","CUFE o factura duplicada dentro del reporte; no se suma dos veces",IF(IFERROR($H6756,0)&lt;=0,"DIAN reporta valor susceptible 0",IF($L6756="NO",IFERROR(LOOKUP(2,1/((LISTS!$M$2:$M$13&lt;&gt;"")*ISNUMBER(SEARCH(LISTS!$M$2:$M$13,$I6756))),LISTS!$O$2:$O$13),"Medio de pago no elegible o no identificado por DIAN"),"Apta automaticamente por pago electronico y base positiva"))))</f>
        <v/>
      </c>
    </row>
    <row r="6757">
      <c r="A6757" s="9" t="n"/>
      <c r="B6757" s="9" t="n"/>
      <c r="C6757" s="12" t="n"/>
      <c r="D6757" s="11" t="n"/>
      <c r="E6757" s="11" t="n"/>
      <c r="F6757" s="11" t="n"/>
      <c r="G6757" s="11" t="n"/>
      <c r="H6757" s="11" t="n"/>
      <c r="I6757" s="9" t="n"/>
      <c r="J6757" s="9" t="n"/>
      <c r="K6757" s="9" t="n"/>
      <c r="L6757" s="9">
        <f>IF(COUNTA($A6757:$K6757)=0,"",IF(AND(IFERROR($H6757,0)&gt;0,LEN(TRIM($K6757&amp;""))&gt;0,IFERROR(LOOKUP(2,1/((LISTS!$M$2:$M$13&lt;&gt;"")*ISNUMBER(SEARCH(LISTS!$M$2:$M$13,$I6757))),LISTS!$N$2:$N$13),"NO")="SI"),"SI","NO"))</f>
        <v/>
      </c>
      <c r="M6757" s="9">
        <f>IF(COUNTA($A6757:$K6757)=0,"",IF($K6757&lt;&gt;"",IF(COUNTIF($K$19:$K6757,$K6757)&gt;1,"SI","NO"),IF(COUNTIFS($A$19:$A6757,$A6757,$C$19:$C6757,$C6757,$J$19:$J6757,$J6757,$D$19:$D6757,$D6757)&gt;1,"SI","NO")))</f>
        <v/>
      </c>
      <c r="N6757" s="11">
        <f>IF(COUNTA($A6757:$K6757)=0,"",IF(AND($L6757="SI",$M6757="NO"),IFERROR($H6757,0),0))</f>
        <v/>
      </c>
      <c r="O6757" s="9">
        <f>IF(COUNTA($A6757:$K6757)=0,"",IF($M6757="SI","CUFE o factura duplicada dentro del reporte; no se suma dos veces",IF(IFERROR($H6757,0)&lt;=0,"DIAN reporta valor susceptible 0",IF($L6757="NO",IFERROR(LOOKUP(2,1/((LISTS!$M$2:$M$13&lt;&gt;"")*ISNUMBER(SEARCH(LISTS!$M$2:$M$13,$I6757))),LISTS!$O$2:$O$13),"Medio de pago no elegible o no identificado por DIAN"),"Apta automaticamente por pago electronico y base positiva"))))</f>
        <v/>
      </c>
    </row>
    <row r="6758">
      <c r="A6758" s="9" t="n"/>
      <c r="B6758" s="9" t="n"/>
      <c r="C6758" s="12" t="n"/>
      <c r="D6758" s="11" t="n"/>
      <c r="E6758" s="11" t="n"/>
      <c r="F6758" s="11" t="n"/>
      <c r="G6758" s="11" t="n"/>
      <c r="H6758" s="11" t="n"/>
      <c r="I6758" s="9" t="n"/>
      <c r="J6758" s="9" t="n"/>
      <c r="K6758" s="9" t="n"/>
      <c r="L6758" s="9">
        <f>IF(COUNTA($A6758:$K6758)=0,"",IF(AND(IFERROR($H6758,0)&gt;0,LEN(TRIM($K6758&amp;""))&gt;0,IFERROR(LOOKUP(2,1/((LISTS!$M$2:$M$13&lt;&gt;"")*ISNUMBER(SEARCH(LISTS!$M$2:$M$13,$I6758))),LISTS!$N$2:$N$13),"NO")="SI"),"SI","NO"))</f>
        <v/>
      </c>
      <c r="M6758" s="9">
        <f>IF(COUNTA($A6758:$K6758)=0,"",IF($K6758&lt;&gt;"",IF(COUNTIF($K$19:$K6758,$K6758)&gt;1,"SI","NO"),IF(COUNTIFS($A$19:$A6758,$A6758,$C$19:$C6758,$C6758,$J$19:$J6758,$J6758,$D$19:$D6758,$D6758)&gt;1,"SI","NO")))</f>
        <v/>
      </c>
      <c r="N6758" s="11">
        <f>IF(COUNTA($A6758:$K6758)=0,"",IF(AND($L6758="SI",$M6758="NO"),IFERROR($H6758,0),0))</f>
        <v/>
      </c>
      <c r="O6758" s="9">
        <f>IF(COUNTA($A6758:$K6758)=0,"",IF($M6758="SI","CUFE o factura duplicada dentro del reporte; no se suma dos veces",IF(IFERROR($H6758,0)&lt;=0,"DIAN reporta valor susceptible 0",IF($L6758="NO",IFERROR(LOOKUP(2,1/((LISTS!$M$2:$M$13&lt;&gt;"")*ISNUMBER(SEARCH(LISTS!$M$2:$M$13,$I6758))),LISTS!$O$2:$O$13),"Medio de pago no elegible o no identificado por DIAN"),"Apta automaticamente por pago electronico y base positiva"))))</f>
        <v/>
      </c>
    </row>
    <row r="6759">
      <c r="A6759" s="9" t="n"/>
      <c r="B6759" s="9" t="n"/>
      <c r="C6759" s="12" t="n"/>
      <c r="D6759" s="11" t="n"/>
      <c r="E6759" s="11" t="n"/>
      <c r="F6759" s="11" t="n"/>
      <c r="G6759" s="11" t="n"/>
      <c r="H6759" s="11" t="n"/>
      <c r="I6759" s="9" t="n"/>
      <c r="J6759" s="9" t="n"/>
      <c r="K6759" s="9" t="n"/>
      <c r="L6759" s="9">
        <f>IF(COUNTA($A6759:$K6759)=0,"",IF(AND(IFERROR($H6759,0)&gt;0,LEN(TRIM($K6759&amp;""))&gt;0,IFERROR(LOOKUP(2,1/((LISTS!$M$2:$M$13&lt;&gt;"")*ISNUMBER(SEARCH(LISTS!$M$2:$M$13,$I6759))),LISTS!$N$2:$N$13),"NO")="SI"),"SI","NO"))</f>
        <v/>
      </c>
      <c r="M6759" s="9">
        <f>IF(COUNTA($A6759:$K6759)=0,"",IF($K6759&lt;&gt;"",IF(COUNTIF($K$19:$K6759,$K6759)&gt;1,"SI","NO"),IF(COUNTIFS($A$19:$A6759,$A6759,$C$19:$C6759,$C6759,$J$19:$J6759,$J6759,$D$19:$D6759,$D6759)&gt;1,"SI","NO")))</f>
        <v/>
      </c>
      <c r="N6759" s="11">
        <f>IF(COUNTA($A6759:$K6759)=0,"",IF(AND($L6759="SI",$M6759="NO"),IFERROR($H6759,0),0))</f>
        <v/>
      </c>
      <c r="O6759" s="9">
        <f>IF(COUNTA($A6759:$K6759)=0,"",IF($M6759="SI","CUFE o factura duplicada dentro del reporte; no se suma dos veces",IF(IFERROR($H6759,0)&lt;=0,"DIAN reporta valor susceptible 0",IF($L6759="NO",IFERROR(LOOKUP(2,1/((LISTS!$M$2:$M$13&lt;&gt;"")*ISNUMBER(SEARCH(LISTS!$M$2:$M$13,$I6759))),LISTS!$O$2:$O$13),"Medio de pago no elegible o no identificado por DIAN"),"Apta automaticamente por pago electronico y base positiva"))))</f>
        <v/>
      </c>
    </row>
    <row r="6760">
      <c r="A6760" s="9" t="n"/>
      <c r="B6760" s="9" t="n"/>
      <c r="C6760" s="12" t="n"/>
      <c r="D6760" s="11" t="n"/>
      <c r="E6760" s="11" t="n"/>
      <c r="F6760" s="11" t="n"/>
      <c r="G6760" s="11" t="n"/>
      <c r="H6760" s="11" t="n"/>
      <c r="I6760" s="9" t="n"/>
      <c r="J6760" s="9" t="n"/>
      <c r="K6760" s="9" t="n"/>
      <c r="L6760" s="9">
        <f>IF(COUNTA($A6760:$K6760)=0,"",IF(AND(IFERROR($H6760,0)&gt;0,LEN(TRIM($K6760&amp;""))&gt;0,IFERROR(LOOKUP(2,1/((LISTS!$M$2:$M$13&lt;&gt;"")*ISNUMBER(SEARCH(LISTS!$M$2:$M$13,$I6760))),LISTS!$N$2:$N$13),"NO")="SI"),"SI","NO"))</f>
        <v/>
      </c>
      <c r="M6760" s="9">
        <f>IF(COUNTA($A6760:$K6760)=0,"",IF($K6760&lt;&gt;"",IF(COUNTIF($K$19:$K6760,$K6760)&gt;1,"SI","NO"),IF(COUNTIFS($A$19:$A6760,$A6760,$C$19:$C6760,$C6760,$J$19:$J6760,$J6760,$D$19:$D6760,$D6760)&gt;1,"SI","NO")))</f>
        <v/>
      </c>
      <c r="N6760" s="11">
        <f>IF(COUNTA($A6760:$K6760)=0,"",IF(AND($L6760="SI",$M6760="NO"),IFERROR($H6760,0),0))</f>
        <v/>
      </c>
      <c r="O6760" s="9">
        <f>IF(COUNTA($A6760:$K6760)=0,"",IF($M6760="SI","CUFE o factura duplicada dentro del reporte; no se suma dos veces",IF(IFERROR($H6760,0)&lt;=0,"DIAN reporta valor susceptible 0",IF($L6760="NO",IFERROR(LOOKUP(2,1/((LISTS!$M$2:$M$13&lt;&gt;"")*ISNUMBER(SEARCH(LISTS!$M$2:$M$13,$I6760))),LISTS!$O$2:$O$13),"Medio de pago no elegible o no identificado por DIAN"),"Apta automaticamente por pago electronico y base positiva"))))</f>
        <v/>
      </c>
    </row>
    <row r="6761">
      <c r="A6761" s="9" t="n"/>
      <c r="B6761" s="9" t="n"/>
      <c r="C6761" s="12" t="n"/>
      <c r="D6761" s="11" t="n"/>
      <c r="E6761" s="11" t="n"/>
      <c r="F6761" s="11" t="n"/>
      <c r="G6761" s="11" t="n"/>
      <c r="H6761" s="11" t="n"/>
      <c r="I6761" s="9" t="n"/>
      <c r="J6761" s="9" t="n"/>
      <c r="K6761" s="9" t="n"/>
      <c r="L6761" s="9">
        <f>IF(COUNTA($A6761:$K6761)=0,"",IF(AND(IFERROR($H6761,0)&gt;0,LEN(TRIM($K6761&amp;""))&gt;0,IFERROR(LOOKUP(2,1/((LISTS!$M$2:$M$13&lt;&gt;"")*ISNUMBER(SEARCH(LISTS!$M$2:$M$13,$I6761))),LISTS!$N$2:$N$13),"NO")="SI"),"SI","NO"))</f>
        <v/>
      </c>
      <c r="M6761" s="9">
        <f>IF(COUNTA($A6761:$K6761)=0,"",IF($K6761&lt;&gt;"",IF(COUNTIF($K$19:$K6761,$K6761)&gt;1,"SI","NO"),IF(COUNTIFS($A$19:$A6761,$A6761,$C$19:$C6761,$C6761,$J$19:$J6761,$J6761,$D$19:$D6761,$D6761)&gt;1,"SI","NO")))</f>
        <v/>
      </c>
      <c r="N6761" s="11">
        <f>IF(COUNTA($A6761:$K6761)=0,"",IF(AND($L6761="SI",$M6761="NO"),IFERROR($H6761,0),0))</f>
        <v/>
      </c>
      <c r="O6761" s="9">
        <f>IF(COUNTA($A6761:$K6761)=0,"",IF($M6761="SI","CUFE o factura duplicada dentro del reporte; no se suma dos veces",IF(IFERROR($H6761,0)&lt;=0,"DIAN reporta valor susceptible 0",IF($L6761="NO",IFERROR(LOOKUP(2,1/((LISTS!$M$2:$M$13&lt;&gt;"")*ISNUMBER(SEARCH(LISTS!$M$2:$M$13,$I6761))),LISTS!$O$2:$O$13),"Medio de pago no elegible o no identificado por DIAN"),"Apta automaticamente por pago electronico y base positiva"))))</f>
        <v/>
      </c>
    </row>
    <row r="6762">
      <c r="A6762" s="9" t="n"/>
      <c r="B6762" s="9" t="n"/>
      <c r="C6762" s="12" t="n"/>
      <c r="D6762" s="11" t="n"/>
      <c r="E6762" s="11" t="n"/>
      <c r="F6762" s="11" t="n"/>
      <c r="G6762" s="11" t="n"/>
      <c r="H6762" s="11" t="n"/>
      <c r="I6762" s="9" t="n"/>
      <c r="J6762" s="9" t="n"/>
      <c r="K6762" s="9" t="n"/>
      <c r="L6762" s="9">
        <f>IF(COUNTA($A6762:$K6762)=0,"",IF(AND(IFERROR($H6762,0)&gt;0,LEN(TRIM($K6762&amp;""))&gt;0,IFERROR(LOOKUP(2,1/((LISTS!$M$2:$M$13&lt;&gt;"")*ISNUMBER(SEARCH(LISTS!$M$2:$M$13,$I6762))),LISTS!$N$2:$N$13),"NO")="SI"),"SI","NO"))</f>
        <v/>
      </c>
      <c r="M6762" s="9">
        <f>IF(COUNTA($A6762:$K6762)=0,"",IF($K6762&lt;&gt;"",IF(COUNTIF($K$19:$K6762,$K6762)&gt;1,"SI","NO"),IF(COUNTIFS($A$19:$A6762,$A6762,$C$19:$C6762,$C6762,$J$19:$J6762,$J6762,$D$19:$D6762,$D6762)&gt;1,"SI","NO")))</f>
        <v/>
      </c>
      <c r="N6762" s="11">
        <f>IF(COUNTA($A6762:$K6762)=0,"",IF(AND($L6762="SI",$M6762="NO"),IFERROR($H6762,0),0))</f>
        <v/>
      </c>
      <c r="O6762" s="9">
        <f>IF(COUNTA($A6762:$K6762)=0,"",IF($M6762="SI","CUFE o factura duplicada dentro del reporte; no se suma dos veces",IF(IFERROR($H6762,0)&lt;=0,"DIAN reporta valor susceptible 0",IF($L6762="NO",IFERROR(LOOKUP(2,1/((LISTS!$M$2:$M$13&lt;&gt;"")*ISNUMBER(SEARCH(LISTS!$M$2:$M$13,$I6762))),LISTS!$O$2:$O$13),"Medio de pago no elegible o no identificado por DIAN"),"Apta automaticamente por pago electronico y base positiva"))))</f>
        <v/>
      </c>
    </row>
    <row r="6763">
      <c r="A6763" s="9" t="n"/>
      <c r="B6763" s="9" t="n"/>
      <c r="C6763" s="12" t="n"/>
      <c r="D6763" s="11" t="n"/>
      <c r="E6763" s="11" t="n"/>
      <c r="F6763" s="11" t="n"/>
      <c r="G6763" s="11" t="n"/>
      <c r="H6763" s="11" t="n"/>
      <c r="I6763" s="9" t="n"/>
      <c r="J6763" s="9" t="n"/>
      <c r="K6763" s="9" t="n"/>
      <c r="L6763" s="9">
        <f>IF(COUNTA($A6763:$K6763)=0,"",IF(AND(IFERROR($H6763,0)&gt;0,LEN(TRIM($K6763&amp;""))&gt;0,IFERROR(LOOKUP(2,1/((LISTS!$M$2:$M$13&lt;&gt;"")*ISNUMBER(SEARCH(LISTS!$M$2:$M$13,$I6763))),LISTS!$N$2:$N$13),"NO")="SI"),"SI","NO"))</f>
        <v/>
      </c>
      <c r="M6763" s="9">
        <f>IF(COUNTA($A6763:$K6763)=0,"",IF($K6763&lt;&gt;"",IF(COUNTIF($K$19:$K6763,$K6763)&gt;1,"SI","NO"),IF(COUNTIFS($A$19:$A6763,$A6763,$C$19:$C6763,$C6763,$J$19:$J6763,$J6763,$D$19:$D6763,$D6763)&gt;1,"SI","NO")))</f>
        <v/>
      </c>
      <c r="N6763" s="11">
        <f>IF(COUNTA($A6763:$K6763)=0,"",IF(AND($L6763="SI",$M6763="NO"),IFERROR($H6763,0),0))</f>
        <v/>
      </c>
      <c r="O6763" s="9">
        <f>IF(COUNTA($A6763:$K6763)=0,"",IF($M6763="SI","CUFE o factura duplicada dentro del reporte; no se suma dos veces",IF(IFERROR($H6763,0)&lt;=0,"DIAN reporta valor susceptible 0",IF($L6763="NO",IFERROR(LOOKUP(2,1/((LISTS!$M$2:$M$13&lt;&gt;"")*ISNUMBER(SEARCH(LISTS!$M$2:$M$13,$I6763))),LISTS!$O$2:$O$13),"Medio de pago no elegible o no identificado por DIAN"),"Apta automaticamente por pago electronico y base positiva"))))</f>
        <v/>
      </c>
    </row>
    <row r="6764">
      <c r="A6764" s="9" t="n"/>
      <c r="B6764" s="9" t="n"/>
      <c r="C6764" s="12" t="n"/>
      <c r="D6764" s="11" t="n"/>
      <c r="E6764" s="11" t="n"/>
      <c r="F6764" s="11" t="n"/>
      <c r="G6764" s="11" t="n"/>
      <c r="H6764" s="11" t="n"/>
      <c r="I6764" s="9" t="n"/>
      <c r="J6764" s="9" t="n"/>
      <c r="K6764" s="9" t="n"/>
      <c r="L6764" s="9">
        <f>IF(COUNTA($A6764:$K6764)=0,"",IF(AND(IFERROR($H6764,0)&gt;0,LEN(TRIM($K6764&amp;""))&gt;0,IFERROR(LOOKUP(2,1/((LISTS!$M$2:$M$13&lt;&gt;"")*ISNUMBER(SEARCH(LISTS!$M$2:$M$13,$I6764))),LISTS!$N$2:$N$13),"NO")="SI"),"SI","NO"))</f>
        <v/>
      </c>
      <c r="M6764" s="9">
        <f>IF(COUNTA($A6764:$K6764)=0,"",IF($K6764&lt;&gt;"",IF(COUNTIF($K$19:$K6764,$K6764)&gt;1,"SI","NO"),IF(COUNTIFS($A$19:$A6764,$A6764,$C$19:$C6764,$C6764,$J$19:$J6764,$J6764,$D$19:$D6764,$D6764)&gt;1,"SI","NO")))</f>
        <v/>
      </c>
      <c r="N6764" s="11">
        <f>IF(COUNTA($A6764:$K6764)=0,"",IF(AND($L6764="SI",$M6764="NO"),IFERROR($H6764,0),0))</f>
        <v/>
      </c>
      <c r="O6764" s="9">
        <f>IF(COUNTA($A6764:$K6764)=0,"",IF($M6764="SI","CUFE o factura duplicada dentro del reporte; no se suma dos veces",IF(IFERROR($H6764,0)&lt;=0,"DIAN reporta valor susceptible 0",IF($L6764="NO",IFERROR(LOOKUP(2,1/((LISTS!$M$2:$M$13&lt;&gt;"")*ISNUMBER(SEARCH(LISTS!$M$2:$M$13,$I6764))),LISTS!$O$2:$O$13),"Medio de pago no elegible o no identificado por DIAN"),"Apta automaticamente por pago electronico y base positiva"))))</f>
        <v/>
      </c>
    </row>
    <row r="6765">
      <c r="A6765" s="9" t="n"/>
      <c r="B6765" s="9" t="n"/>
      <c r="C6765" s="12" t="n"/>
      <c r="D6765" s="11" t="n"/>
      <c r="E6765" s="11" t="n"/>
      <c r="F6765" s="11" t="n"/>
      <c r="G6765" s="11" t="n"/>
      <c r="H6765" s="11" t="n"/>
      <c r="I6765" s="9" t="n"/>
      <c r="J6765" s="9" t="n"/>
      <c r="K6765" s="9" t="n"/>
      <c r="L6765" s="9">
        <f>IF(COUNTA($A6765:$K6765)=0,"",IF(AND(IFERROR($H6765,0)&gt;0,LEN(TRIM($K6765&amp;""))&gt;0,IFERROR(LOOKUP(2,1/((LISTS!$M$2:$M$13&lt;&gt;"")*ISNUMBER(SEARCH(LISTS!$M$2:$M$13,$I6765))),LISTS!$N$2:$N$13),"NO")="SI"),"SI","NO"))</f>
        <v/>
      </c>
      <c r="M6765" s="9">
        <f>IF(COUNTA($A6765:$K6765)=0,"",IF($K6765&lt;&gt;"",IF(COUNTIF($K$19:$K6765,$K6765)&gt;1,"SI","NO"),IF(COUNTIFS($A$19:$A6765,$A6765,$C$19:$C6765,$C6765,$J$19:$J6765,$J6765,$D$19:$D6765,$D6765)&gt;1,"SI","NO")))</f>
        <v/>
      </c>
      <c r="N6765" s="11">
        <f>IF(COUNTA($A6765:$K6765)=0,"",IF(AND($L6765="SI",$M6765="NO"),IFERROR($H6765,0),0))</f>
        <v/>
      </c>
      <c r="O6765" s="9">
        <f>IF(COUNTA($A6765:$K6765)=0,"",IF($M6765="SI","CUFE o factura duplicada dentro del reporte; no se suma dos veces",IF(IFERROR($H6765,0)&lt;=0,"DIAN reporta valor susceptible 0",IF($L6765="NO",IFERROR(LOOKUP(2,1/((LISTS!$M$2:$M$13&lt;&gt;"")*ISNUMBER(SEARCH(LISTS!$M$2:$M$13,$I6765))),LISTS!$O$2:$O$13),"Medio de pago no elegible o no identificado por DIAN"),"Apta automaticamente por pago electronico y base positiva"))))</f>
        <v/>
      </c>
    </row>
    <row r="6766">
      <c r="A6766" s="9" t="n"/>
      <c r="B6766" s="9" t="n"/>
      <c r="C6766" s="12" t="n"/>
      <c r="D6766" s="11" t="n"/>
      <c r="E6766" s="11" t="n"/>
      <c r="F6766" s="11" t="n"/>
      <c r="G6766" s="11" t="n"/>
      <c r="H6766" s="11" t="n"/>
      <c r="I6766" s="9" t="n"/>
      <c r="J6766" s="9" t="n"/>
      <c r="K6766" s="9" t="n"/>
      <c r="L6766" s="9">
        <f>IF(COUNTA($A6766:$K6766)=0,"",IF(AND(IFERROR($H6766,0)&gt;0,LEN(TRIM($K6766&amp;""))&gt;0,IFERROR(LOOKUP(2,1/((LISTS!$M$2:$M$13&lt;&gt;"")*ISNUMBER(SEARCH(LISTS!$M$2:$M$13,$I6766))),LISTS!$N$2:$N$13),"NO")="SI"),"SI","NO"))</f>
        <v/>
      </c>
      <c r="M6766" s="9">
        <f>IF(COUNTA($A6766:$K6766)=0,"",IF($K6766&lt;&gt;"",IF(COUNTIF($K$19:$K6766,$K6766)&gt;1,"SI","NO"),IF(COUNTIFS($A$19:$A6766,$A6766,$C$19:$C6766,$C6766,$J$19:$J6766,$J6766,$D$19:$D6766,$D6766)&gt;1,"SI","NO")))</f>
        <v/>
      </c>
      <c r="N6766" s="11">
        <f>IF(COUNTA($A6766:$K6766)=0,"",IF(AND($L6766="SI",$M6766="NO"),IFERROR($H6766,0),0))</f>
        <v/>
      </c>
      <c r="O6766" s="9">
        <f>IF(COUNTA($A6766:$K6766)=0,"",IF($M6766="SI","CUFE o factura duplicada dentro del reporte; no se suma dos veces",IF(IFERROR($H6766,0)&lt;=0,"DIAN reporta valor susceptible 0",IF($L6766="NO",IFERROR(LOOKUP(2,1/((LISTS!$M$2:$M$13&lt;&gt;"")*ISNUMBER(SEARCH(LISTS!$M$2:$M$13,$I6766))),LISTS!$O$2:$O$13),"Medio de pago no elegible o no identificado por DIAN"),"Apta automaticamente por pago electronico y base positiva"))))</f>
        <v/>
      </c>
    </row>
    <row r="6767">
      <c r="A6767" s="9" t="n"/>
      <c r="B6767" s="9" t="n"/>
      <c r="C6767" s="12" t="n"/>
      <c r="D6767" s="11" t="n"/>
      <c r="E6767" s="11" t="n"/>
      <c r="F6767" s="11" t="n"/>
      <c r="G6767" s="11" t="n"/>
      <c r="H6767" s="11" t="n"/>
      <c r="I6767" s="9" t="n"/>
      <c r="J6767" s="9" t="n"/>
      <c r="K6767" s="9" t="n"/>
      <c r="L6767" s="9">
        <f>IF(COUNTA($A6767:$K6767)=0,"",IF(AND(IFERROR($H6767,0)&gt;0,LEN(TRIM($K6767&amp;""))&gt;0,IFERROR(LOOKUP(2,1/((LISTS!$M$2:$M$13&lt;&gt;"")*ISNUMBER(SEARCH(LISTS!$M$2:$M$13,$I6767))),LISTS!$N$2:$N$13),"NO")="SI"),"SI","NO"))</f>
        <v/>
      </c>
      <c r="M6767" s="9">
        <f>IF(COUNTA($A6767:$K6767)=0,"",IF($K6767&lt;&gt;"",IF(COUNTIF($K$19:$K6767,$K6767)&gt;1,"SI","NO"),IF(COUNTIFS($A$19:$A6767,$A6767,$C$19:$C6767,$C6767,$J$19:$J6767,$J6767,$D$19:$D6767,$D6767)&gt;1,"SI","NO")))</f>
        <v/>
      </c>
      <c r="N6767" s="11">
        <f>IF(COUNTA($A6767:$K6767)=0,"",IF(AND($L6767="SI",$M6767="NO"),IFERROR($H6767,0),0))</f>
        <v/>
      </c>
      <c r="O6767" s="9">
        <f>IF(COUNTA($A6767:$K6767)=0,"",IF($M6767="SI","CUFE o factura duplicada dentro del reporte; no se suma dos veces",IF(IFERROR($H6767,0)&lt;=0,"DIAN reporta valor susceptible 0",IF($L6767="NO",IFERROR(LOOKUP(2,1/((LISTS!$M$2:$M$13&lt;&gt;"")*ISNUMBER(SEARCH(LISTS!$M$2:$M$13,$I6767))),LISTS!$O$2:$O$13),"Medio de pago no elegible o no identificado por DIAN"),"Apta automaticamente por pago electronico y base positiva"))))</f>
        <v/>
      </c>
    </row>
    <row r="6768">
      <c r="A6768" s="9" t="n"/>
      <c r="B6768" s="9" t="n"/>
      <c r="C6768" s="12" t="n"/>
      <c r="D6768" s="11" t="n"/>
      <c r="E6768" s="11" t="n"/>
      <c r="F6768" s="11" t="n"/>
      <c r="G6768" s="11" t="n"/>
      <c r="H6768" s="11" t="n"/>
      <c r="I6768" s="9" t="n"/>
      <c r="J6768" s="9" t="n"/>
      <c r="K6768" s="9" t="n"/>
      <c r="L6768" s="9">
        <f>IF(COUNTA($A6768:$K6768)=0,"",IF(AND(IFERROR($H6768,0)&gt;0,LEN(TRIM($K6768&amp;""))&gt;0,IFERROR(LOOKUP(2,1/((LISTS!$M$2:$M$13&lt;&gt;"")*ISNUMBER(SEARCH(LISTS!$M$2:$M$13,$I6768))),LISTS!$N$2:$N$13),"NO")="SI"),"SI","NO"))</f>
        <v/>
      </c>
      <c r="M6768" s="9">
        <f>IF(COUNTA($A6768:$K6768)=0,"",IF($K6768&lt;&gt;"",IF(COUNTIF($K$19:$K6768,$K6768)&gt;1,"SI","NO"),IF(COUNTIFS($A$19:$A6768,$A6768,$C$19:$C6768,$C6768,$J$19:$J6768,$J6768,$D$19:$D6768,$D6768)&gt;1,"SI","NO")))</f>
        <v/>
      </c>
      <c r="N6768" s="11">
        <f>IF(COUNTA($A6768:$K6768)=0,"",IF(AND($L6768="SI",$M6768="NO"),IFERROR($H6768,0),0))</f>
        <v/>
      </c>
      <c r="O6768" s="9">
        <f>IF(COUNTA($A6768:$K6768)=0,"",IF($M6768="SI","CUFE o factura duplicada dentro del reporte; no se suma dos veces",IF(IFERROR($H6768,0)&lt;=0,"DIAN reporta valor susceptible 0",IF($L6768="NO",IFERROR(LOOKUP(2,1/((LISTS!$M$2:$M$13&lt;&gt;"")*ISNUMBER(SEARCH(LISTS!$M$2:$M$13,$I6768))),LISTS!$O$2:$O$13),"Medio de pago no elegible o no identificado por DIAN"),"Apta automaticamente por pago electronico y base positiva"))))</f>
        <v/>
      </c>
    </row>
    <row r="6769">
      <c r="A6769" s="9" t="n"/>
      <c r="B6769" s="9" t="n"/>
      <c r="C6769" s="12" t="n"/>
      <c r="D6769" s="11" t="n"/>
      <c r="E6769" s="11" t="n"/>
      <c r="F6769" s="11" t="n"/>
      <c r="G6769" s="11" t="n"/>
      <c r="H6769" s="11" t="n"/>
      <c r="I6769" s="9" t="n"/>
      <c r="J6769" s="9" t="n"/>
      <c r="K6769" s="9" t="n"/>
      <c r="L6769" s="9">
        <f>IF(COUNTA($A6769:$K6769)=0,"",IF(AND(IFERROR($H6769,0)&gt;0,LEN(TRIM($K6769&amp;""))&gt;0,IFERROR(LOOKUP(2,1/((LISTS!$M$2:$M$13&lt;&gt;"")*ISNUMBER(SEARCH(LISTS!$M$2:$M$13,$I6769))),LISTS!$N$2:$N$13),"NO")="SI"),"SI","NO"))</f>
        <v/>
      </c>
      <c r="M6769" s="9">
        <f>IF(COUNTA($A6769:$K6769)=0,"",IF($K6769&lt;&gt;"",IF(COUNTIF($K$19:$K6769,$K6769)&gt;1,"SI","NO"),IF(COUNTIFS($A$19:$A6769,$A6769,$C$19:$C6769,$C6769,$J$19:$J6769,$J6769,$D$19:$D6769,$D6769)&gt;1,"SI","NO")))</f>
        <v/>
      </c>
      <c r="N6769" s="11">
        <f>IF(COUNTA($A6769:$K6769)=0,"",IF(AND($L6769="SI",$M6769="NO"),IFERROR($H6769,0),0))</f>
        <v/>
      </c>
      <c r="O6769" s="9">
        <f>IF(COUNTA($A6769:$K6769)=0,"",IF($M6769="SI","CUFE o factura duplicada dentro del reporte; no se suma dos veces",IF(IFERROR($H6769,0)&lt;=0,"DIAN reporta valor susceptible 0",IF($L6769="NO",IFERROR(LOOKUP(2,1/((LISTS!$M$2:$M$13&lt;&gt;"")*ISNUMBER(SEARCH(LISTS!$M$2:$M$13,$I6769))),LISTS!$O$2:$O$13),"Medio de pago no elegible o no identificado por DIAN"),"Apta automaticamente por pago electronico y base positiva"))))</f>
        <v/>
      </c>
    </row>
    <row r="6770">
      <c r="A6770" s="9" t="n"/>
      <c r="B6770" s="9" t="n"/>
      <c r="C6770" s="12" t="n"/>
      <c r="D6770" s="11" t="n"/>
      <c r="E6770" s="11" t="n"/>
      <c r="F6770" s="11" t="n"/>
      <c r="G6770" s="11" t="n"/>
      <c r="H6770" s="11" t="n"/>
      <c r="I6770" s="9" t="n"/>
      <c r="J6770" s="9" t="n"/>
      <c r="K6770" s="9" t="n"/>
      <c r="L6770" s="9">
        <f>IF(COUNTA($A6770:$K6770)=0,"",IF(AND(IFERROR($H6770,0)&gt;0,LEN(TRIM($K6770&amp;""))&gt;0,IFERROR(LOOKUP(2,1/((LISTS!$M$2:$M$13&lt;&gt;"")*ISNUMBER(SEARCH(LISTS!$M$2:$M$13,$I6770))),LISTS!$N$2:$N$13),"NO")="SI"),"SI","NO"))</f>
        <v/>
      </c>
      <c r="M6770" s="9">
        <f>IF(COUNTA($A6770:$K6770)=0,"",IF($K6770&lt;&gt;"",IF(COUNTIF($K$19:$K6770,$K6770)&gt;1,"SI","NO"),IF(COUNTIFS($A$19:$A6770,$A6770,$C$19:$C6770,$C6770,$J$19:$J6770,$J6770,$D$19:$D6770,$D6770)&gt;1,"SI","NO")))</f>
        <v/>
      </c>
      <c r="N6770" s="11">
        <f>IF(COUNTA($A6770:$K6770)=0,"",IF(AND($L6770="SI",$M6770="NO"),IFERROR($H6770,0),0))</f>
        <v/>
      </c>
      <c r="O6770" s="9">
        <f>IF(COUNTA($A6770:$K6770)=0,"",IF($M6770="SI","CUFE o factura duplicada dentro del reporte; no se suma dos veces",IF(IFERROR($H6770,0)&lt;=0,"DIAN reporta valor susceptible 0",IF($L6770="NO",IFERROR(LOOKUP(2,1/((LISTS!$M$2:$M$13&lt;&gt;"")*ISNUMBER(SEARCH(LISTS!$M$2:$M$13,$I6770))),LISTS!$O$2:$O$13),"Medio de pago no elegible o no identificado por DIAN"),"Apta automaticamente por pago electronico y base positiva"))))</f>
        <v/>
      </c>
    </row>
    <row r="6771">
      <c r="A6771" s="9" t="n"/>
      <c r="B6771" s="9" t="n"/>
      <c r="C6771" s="12" t="n"/>
      <c r="D6771" s="11" t="n"/>
      <c r="E6771" s="11" t="n"/>
      <c r="F6771" s="11" t="n"/>
      <c r="G6771" s="11" t="n"/>
      <c r="H6771" s="11" t="n"/>
      <c r="I6771" s="9" t="n"/>
      <c r="J6771" s="9" t="n"/>
      <c r="K6771" s="9" t="n"/>
      <c r="L6771" s="9">
        <f>IF(COUNTA($A6771:$K6771)=0,"",IF(AND(IFERROR($H6771,0)&gt;0,LEN(TRIM($K6771&amp;""))&gt;0,IFERROR(LOOKUP(2,1/((LISTS!$M$2:$M$13&lt;&gt;"")*ISNUMBER(SEARCH(LISTS!$M$2:$M$13,$I6771))),LISTS!$N$2:$N$13),"NO")="SI"),"SI","NO"))</f>
        <v/>
      </c>
      <c r="M6771" s="9">
        <f>IF(COUNTA($A6771:$K6771)=0,"",IF($K6771&lt;&gt;"",IF(COUNTIF($K$19:$K6771,$K6771)&gt;1,"SI","NO"),IF(COUNTIFS($A$19:$A6771,$A6771,$C$19:$C6771,$C6771,$J$19:$J6771,$J6771,$D$19:$D6771,$D6771)&gt;1,"SI","NO")))</f>
        <v/>
      </c>
      <c r="N6771" s="11">
        <f>IF(COUNTA($A6771:$K6771)=0,"",IF(AND($L6771="SI",$M6771="NO"),IFERROR($H6771,0),0))</f>
        <v/>
      </c>
      <c r="O6771" s="9">
        <f>IF(COUNTA($A6771:$K6771)=0,"",IF($M6771="SI","CUFE o factura duplicada dentro del reporte; no se suma dos veces",IF(IFERROR($H6771,0)&lt;=0,"DIAN reporta valor susceptible 0",IF($L6771="NO",IFERROR(LOOKUP(2,1/((LISTS!$M$2:$M$13&lt;&gt;"")*ISNUMBER(SEARCH(LISTS!$M$2:$M$13,$I6771))),LISTS!$O$2:$O$13),"Medio de pago no elegible o no identificado por DIAN"),"Apta automaticamente por pago electronico y base positiva"))))</f>
        <v/>
      </c>
    </row>
    <row r="6772">
      <c r="A6772" s="9" t="n"/>
      <c r="B6772" s="9" t="n"/>
      <c r="C6772" s="12" t="n"/>
      <c r="D6772" s="11" t="n"/>
      <c r="E6772" s="11" t="n"/>
      <c r="F6772" s="11" t="n"/>
      <c r="G6772" s="11" t="n"/>
      <c r="H6772" s="11" t="n"/>
      <c r="I6772" s="9" t="n"/>
      <c r="J6772" s="9" t="n"/>
      <c r="K6772" s="9" t="n"/>
      <c r="L6772" s="9">
        <f>IF(COUNTA($A6772:$K6772)=0,"",IF(AND(IFERROR($H6772,0)&gt;0,LEN(TRIM($K6772&amp;""))&gt;0,IFERROR(LOOKUP(2,1/((LISTS!$M$2:$M$13&lt;&gt;"")*ISNUMBER(SEARCH(LISTS!$M$2:$M$13,$I6772))),LISTS!$N$2:$N$13),"NO")="SI"),"SI","NO"))</f>
        <v/>
      </c>
      <c r="M6772" s="9">
        <f>IF(COUNTA($A6772:$K6772)=0,"",IF($K6772&lt;&gt;"",IF(COUNTIF($K$19:$K6772,$K6772)&gt;1,"SI","NO"),IF(COUNTIFS($A$19:$A6772,$A6772,$C$19:$C6772,$C6772,$J$19:$J6772,$J6772,$D$19:$D6772,$D6772)&gt;1,"SI","NO")))</f>
        <v/>
      </c>
      <c r="N6772" s="11">
        <f>IF(COUNTA($A6772:$K6772)=0,"",IF(AND($L6772="SI",$M6772="NO"),IFERROR($H6772,0),0))</f>
        <v/>
      </c>
      <c r="O6772" s="9">
        <f>IF(COUNTA($A6772:$K6772)=0,"",IF($M6772="SI","CUFE o factura duplicada dentro del reporte; no se suma dos veces",IF(IFERROR($H6772,0)&lt;=0,"DIAN reporta valor susceptible 0",IF($L6772="NO",IFERROR(LOOKUP(2,1/((LISTS!$M$2:$M$13&lt;&gt;"")*ISNUMBER(SEARCH(LISTS!$M$2:$M$13,$I6772))),LISTS!$O$2:$O$13),"Medio de pago no elegible o no identificado por DIAN"),"Apta automaticamente por pago electronico y base positiva"))))</f>
        <v/>
      </c>
    </row>
    <row r="6773">
      <c r="A6773" s="9" t="n"/>
      <c r="B6773" s="9" t="n"/>
      <c r="C6773" s="12" t="n"/>
      <c r="D6773" s="11" t="n"/>
      <c r="E6773" s="11" t="n"/>
      <c r="F6773" s="11" t="n"/>
      <c r="G6773" s="11" t="n"/>
      <c r="H6773" s="11" t="n"/>
      <c r="I6773" s="9" t="n"/>
      <c r="J6773" s="9" t="n"/>
      <c r="K6773" s="9" t="n"/>
      <c r="L6773" s="9">
        <f>IF(COUNTA($A6773:$K6773)=0,"",IF(AND(IFERROR($H6773,0)&gt;0,LEN(TRIM($K6773&amp;""))&gt;0,IFERROR(LOOKUP(2,1/((LISTS!$M$2:$M$13&lt;&gt;"")*ISNUMBER(SEARCH(LISTS!$M$2:$M$13,$I6773))),LISTS!$N$2:$N$13),"NO")="SI"),"SI","NO"))</f>
        <v/>
      </c>
      <c r="M6773" s="9">
        <f>IF(COUNTA($A6773:$K6773)=0,"",IF($K6773&lt;&gt;"",IF(COUNTIF($K$19:$K6773,$K6773)&gt;1,"SI","NO"),IF(COUNTIFS($A$19:$A6773,$A6773,$C$19:$C6773,$C6773,$J$19:$J6773,$J6773,$D$19:$D6773,$D6773)&gt;1,"SI","NO")))</f>
        <v/>
      </c>
      <c r="N6773" s="11">
        <f>IF(COUNTA($A6773:$K6773)=0,"",IF(AND($L6773="SI",$M6773="NO"),IFERROR($H6773,0),0))</f>
        <v/>
      </c>
      <c r="O6773" s="9">
        <f>IF(COUNTA($A6773:$K6773)=0,"",IF($M6773="SI","CUFE o factura duplicada dentro del reporte; no se suma dos veces",IF(IFERROR($H6773,0)&lt;=0,"DIAN reporta valor susceptible 0",IF($L6773="NO",IFERROR(LOOKUP(2,1/((LISTS!$M$2:$M$13&lt;&gt;"")*ISNUMBER(SEARCH(LISTS!$M$2:$M$13,$I6773))),LISTS!$O$2:$O$13),"Medio de pago no elegible o no identificado por DIAN"),"Apta automaticamente por pago electronico y base positiva"))))</f>
        <v/>
      </c>
    </row>
    <row r="6774">
      <c r="A6774" s="9" t="n"/>
      <c r="B6774" s="9" t="n"/>
      <c r="C6774" s="12" t="n"/>
      <c r="D6774" s="11" t="n"/>
      <c r="E6774" s="11" t="n"/>
      <c r="F6774" s="11" t="n"/>
      <c r="G6774" s="11" t="n"/>
      <c r="H6774" s="11" t="n"/>
      <c r="I6774" s="9" t="n"/>
      <c r="J6774" s="9" t="n"/>
      <c r="K6774" s="9" t="n"/>
      <c r="L6774" s="9">
        <f>IF(COUNTA($A6774:$K6774)=0,"",IF(AND(IFERROR($H6774,0)&gt;0,LEN(TRIM($K6774&amp;""))&gt;0,IFERROR(LOOKUP(2,1/((LISTS!$M$2:$M$13&lt;&gt;"")*ISNUMBER(SEARCH(LISTS!$M$2:$M$13,$I6774))),LISTS!$N$2:$N$13),"NO")="SI"),"SI","NO"))</f>
        <v/>
      </c>
      <c r="M6774" s="9">
        <f>IF(COUNTA($A6774:$K6774)=0,"",IF($K6774&lt;&gt;"",IF(COUNTIF($K$19:$K6774,$K6774)&gt;1,"SI","NO"),IF(COUNTIFS($A$19:$A6774,$A6774,$C$19:$C6774,$C6774,$J$19:$J6774,$J6774,$D$19:$D6774,$D6774)&gt;1,"SI","NO")))</f>
        <v/>
      </c>
      <c r="N6774" s="11">
        <f>IF(COUNTA($A6774:$K6774)=0,"",IF(AND($L6774="SI",$M6774="NO"),IFERROR($H6774,0),0))</f>
        <v/>
      </c>
      <c r="O6774" s="9">
        <f>IF(COUNTA($A6774:$K6774)=0,"",IF($M6774="SI","CUFE o factura duplicada dentro del reporte; no se suma dos veces",IF(IFERROR($H6774,0)&lt;=0,"DIAN reporta valor susceptible 0",IF($L6774="NO",IFERROR(LOOKUP(2,1/((LISTS!$M$2:$M$13&lt;&gt;"")*ISNUMBER(SEARCH(LISTS!$M$2:$M$13,$I6774))),LISTS!$O$2:$O$13),"Medio de pago no elegible o no identificado por DIAN"),"Apta automaticamente por pago electronico y base positiva"))))</f>
        <v/>
      </c>
    </row>
    <row r="6775">
      <c r="A6775" s="9" t="n"/>
      <c r="B6775" s="9" t="n"/>
      <c r="C6775" s="12" t="n"/>
      <c r="D6775" s="11" t="n"/>
      <c r="E6775" s="11" t="n"/>
      <c r="F6775" s="11" t="n"/>
      <c r="G6775" s="11" t="n"/>
      <c r="H6775" s="11" t="n"/>
      <c r="I6775" s="9" t="n"/>
      <c r="J6775" s="9" t="n"/>
      <c r="K6775" s="9" t="n"/>
      <c r="L6775" s="9">
        <f>IF(COUNTA($A6775:$K6775)=0,"",IF(AND(IFERROR($H6775,0)&gt;0,LEN(TRIM($K6775&amp;""))&gt;0,IFERROR(LOOKUP(2,1/((LISTS!$M$2:$M$13&lt;&gt;"")*ISNUMBER(SEARCH(LISTS!$M$2:$M$13,$I6775))),LISTS!$N$2:$N$13),"NO")="SI"),"SI","NO"))</f>
        <v/>
      </c>
      <c r="M6775" s="9">
        <f>IF(COUNTA($A6775:$K6775)=0,"",IF($K6775&lt;&gt;"",IF(COUNTIF($K$19:$K6775,$K6775)&gt;1,"SI","NO"),IF(COUNTIFS($A$19:$A6775,$A6775,$C$19:$C6775,$C6775,$J$19:$J6775,$J6775,$D$19:$D6775,$D6775)&gt;1,"SI","NO")))</f>
        <v/>
      </c>
      <c r="N6775" s="11">
        <f>IF(COUNTA($A6775:$K6775)=0,"",IF(AND($L6775="SI",$M6775="NO"),IFERROR($H6775,0),0))</f>
        <v/>
      </c>
      <c r="O6775" s="9">
        <f>IF(COUNTA($A6775:$K6775)=0,"",IF($M6775="SI","CUFE o factura duplicada dentro del reporte; no se suma dos veces",IF(IFERROR($H6775,0)&lt;=0,"DIAN reporta valor susceptible 0",IF($L6775="NO",IFERROR(LOOKUP(2,1/((LISTS!$M$2:$M$13&lt;&gt;"")*ISNUMBER(SEARCH(LISTS!$M$2:$M$13,$I6775))),LISTS!$O$2:$O$13),"Medio de pago no elegible o no identificado por DIAN"),"Apta automaticamente por pago electronico y base positiva"))))</f>
        <v/>
      </c>
    </row>
    <row r="6776">
      <c r="A6776" s="9" t="n"/>
      <c r="B6776" s="9" t="n"/>
      <c r="C6776" s="12" t="n"/>
      <c r="D6776" s="11" t="n"/>
      <c r="E6776" s="11" t="n"/>
      <c r="F6776" s="11" t="n"/>
      <c r="G6776" s="11" t="n"/>
      <c r="H6776" s="11" t="n"/>
      <c r="I6776" s="9" t="n"/>
      <c r="J6776" s="9" t="n"/>
      <c r="K6776" s="9" t="n"/>
      <c r="L6776" s="9">
        <f>IF(COUNTA($A6776:$K6776)=0,"",IF(AND(IFERROR($H6776,0)&gt;0,LEN(TRIM($K6776&amp;""))&gt;0,IFERROR(LOOKUP(2,1/((LISTS!$M$2:$M$13&lt;&gt;"")*ISNUMBER(SEARCH(LISTS!$M$2:$M$13,$I6776))),LISTS!$N$2:$N$13),"NO")="SI"),"SI","NO"))</f>
        <v/>
      </c>
      <c r="M6776" s="9">
        <f>IF(COUNTA($A6776:$K6776)=0,"",IF($K6776&lt;&gt;"",IF(COUNTIF($K$19:$K6776,$K6776)&gt;1,"SI","NO"),IF(COUNTIFS($A$19:$A6776,$A6776,$C$19:$C6776,$C6776,$J$19:$J6776,$J6776,$D$19:$D6776,$D6776)&gt;1,"SI","NO")))</f>
        <v/>
      </c>
      <c r="N6776" s="11">
        <f>IF(COUNTA($A6776:$K6776)=0,"",IF(AND($L6776="SI",$M6776="NO"),IFERROR($H6776,0),0))</f>
        <v/>
      </c>
      <c r="O6776" s="9">
        <f>IF(COUNTA($A6776:$K6776)=0,"",IF($M6776="SI","CUFE o factura duplicada dentro del reporte; no se suma dos veces",IF(IFERROR($H6776,0)&lt;=0,"DIAN reporta valor susceptible 0",IF($L6776="NO",IFERROR(LOOKUP(2,1/((LISTS!$M$2:$M$13&lt;&gt;"")*ISNUMBER(SEARCH(LISTS!$M$2:$M$13,$I6776))),LISTS!$O$2:$O$13),"Medio de pago no elegible o no identificado por DIAN"),"Apta automaticamente por pago electronico y base positiva"))))</f>
        <v/>
      </c>
    </row>
    <row r="6777">
      <c r="A6777" s="9" t="n"/>
      <c r="B6777" s="9" t="n"/>
      <c r="C6777" s="12" t="n"/>
      <c r="D6777" s="11" t="n"/>
      <c r="E6777" s="11" t="n"/>
      <c r="F6777" s="11" t="n"/>
      <c r="G6777" s="11" t="n"/>
      <c r="H6777" s="11" t="n"/>
      <c r="I6777" s="9" t="n"/>
      <c r="J6777" s="9" t="n"/>
      <c r="K6777" s="9" t="n"/>
      <c r="L6777" s="9">
        <f>IF(COUNTA($A6777:$K6777)=0,"",IF(AND(IFERROR($H6777,0)&gt;0,LEN(TRIM($K6777&amp;""))&gt;0,IFERROR(LOOKUP(2,1/((LISTS!$M$2:$M$13&lt;&gt;"")*ISNUMBER(SEARCH(LISTS!$M$2:$M$13,$I6777))),LISTS!$N$2:$N$13),"NO")="SI"),"SI","NO"))</f>
        <v/>
      </c>
      <c r="M6777" s="9">
        <f>IF(COUNTA($A6777:$K6777)=0,"",IF($K6777&lt;&gt;"",IF(COUNTIF($K$19:$K6777,$K6777)&gt;1,"SI","NO"),IF(COUNTIFS($A$19:$A6777,$A6777,$C$19:$C6777,$C6777,$J$19:$J6777,$J6777,$D$19:$D6777,$D6777)&gt;1,"SI","NO")))</f>
        <v/>
      </c>
      <c r="N6777" s="11">
        <f>IF(COUNTA($A6777:$K6777)=0,"",IF(AND($L6777="SI",$M6777="NO"),IFERROR($H6777,0),0))</f>
        <v/>
      </c>
      <c r="O6777" s="9">
        <f>IF(COUNTA($A6777:$K6777)=0,"",IF($M6777="SI","CUFE o factura duplicada dentro del reporte; no se suma dos veces",IF(IFERROR($H6777,0)&lt;=0,"DIAN reporta valor susceptible 0",IF($L6777="NO",IFERROR(LOOKUP(2,1/((LISTS!$M$2:$M$13&lt;&gt;"")*ISNUMBER(SEARCH(LISTS!$M$2:$M$13,$I6777))),LISTS!$O$2:$O$13),"Medio de pago no elegible o no identificado por DIAN"),"Apta automaticamente por pago electronico y base positiva"))))</f>
        <v/>
      </c>
    </row>
    <row r="6778">
      <c r="A6778" s="9" t="n"/>
      <c r="B6778" s="9" t="n"/>
      <c r="C6778" s="12" t="n"/>
      <c r="D6778" s="11" t="n"/>
      <c r="E6778" s="11" t="n"/>
      <c r="F6778" s="11" t="n"/>
      <c r="G6778" s="11" t="n"/>
      <c r="H6778" s="11" t="n"/>
      <c r="I6778" s="9" t="n"/>
      <c r="J6778" s="9" t="n"/>
      <c r="K6778" s="9" t="n"/>
      <c r="L6778" s="9">
        <f>IF(COUNTA($A6778:$K6778)=0,"",IF(AND(IFERROR($H6778,0)&gt;0,LEN(TRIM($K6778&amp;""))&gt;0,IFERROR(LOOKUP(2,1/((LISTS!$M$2:$M$13&lt;&gt;"")*ISNUMBER(SEARCH(LISTS!$M$2:$M$13,$I6778))),LISTS!$N$2:$N$13),"NO")="SI"),"SI","NO"))</f>
        <v/>
      </c>
      <c r="M6778" s="9">
        <f>IF(COUNTA($A6778:$K6778)=0,"",IF($K6778&lt;&gt;"",IF(COUNTIF($K$19:$K6778,$K6778)&gt;1,"SI","NO"),IF(COUNTIFS($A$19:$A6778,$A6778,$C$19:$C6778,$C6778,$J$19:$J6778,$J6778,$D$19:$D6778,$D6778)&gt;1,"SI","NO")))</f>
        <v/>
      </c>
      <c r="N6778" s="11">
        <f>IF(COUNTA($A6778:$K6778)=0,"",IF(AND($L6778="SI",$M6778="NO"),IFERROR($H6778,0),0))</f>
        <v/>
      </c>
      <c r="O6778" s="9">
        <f>IF(COUNTA($A6778:$K6778)=0,"",IF($M6778="SI","CUFE o factura duplicada dentro del reporte; no se suma dos veces",IF(IFERROR($H6778,0)&lt;=0,"DIAN reporta valor susceptible 0",IF($L6778="NO",IFERROR(LOOKUP(2,1/((LISTS!$M$2:$M$13&lt;&gt;"")*ISNUMBER(SEARCH(LISTS!$M$2:$M$13,$I6778))),LISTS!$O$2:$O$13),"Medio de pago no elegible o no identificado por DIAN"),"Apta automaticamente por pago electronico y base positiva"))))</f>
        <v/>
      </c>
    </row>
    <row r="6779">
      <c r="A6779" s="9" t="n"/>
      <c r="B6779" s="9" t="n"/>
      <c r="C6779" s="12" t="n"/>
      <c r="D6779" s="11" t="n"/>
      <c r="E6779" s="11" t="n"/>
      <c r="F6779" s="11" t="n"/>
      <c r="G6779" s="11" t="n"/>
      <c r="H6779" s="11" t="n"/>
      <c r="I6779" s="9" t="n"/>
      <c r="J6779" s="9" t="n"/>
      <c r="K6779" s="9" t="n"/>
      <c r="L6779" s="9">
        <f>IF(COUNTA($A6779:$K6779)=0,"",IF(AND(IFERROR($H6779,0)&gt;0,LEN(TRIM($K6779&amp;""))&gt;0,IFERROR(LOOKUP(2,1/((LISTS!$M$2:$M$13&lt;&gt;"")*ISNUMBER(SEARCH(LISTS!$M$2:$M$13,$I6779))),LISTS!$N$2:$N$13),"NO")="SI"),"SI","NO"))</f>
        <v/>
      </c>
      <c r="M6779" s="9">
        <f>IF(COUNTA($A6779:$K6779)=0,"",IF($K6779&lt;&gt;"",IF(COUNTIF($K$19:$K6779,$K6779)&gt;1,"SI","NO"),IF(COUNTIFS($A$19:$A6779,$A6779,$C$19:$C6779,$C6779,$J$19:$J6779,$J6779,$D$19:$D6779,$D6779)&gt;1,"SI","NO")))</f>
        <v/>
      </c>
      <c r="N6779" s="11">
        <f>IF(COUNTA($A6779:$K6779)=0,"",IF(AND($L6779="SI",$M6779="NO"),IFERROR($H6779,0),0))</f>
        <v/>
      </c>
      <c r="O6779" s="9">
        <f>IF(COUNTA($A6779:$K6779)=0,"",IF($M6779="SI","CUFE o factura duplicada dentro del reporte; no se suma dos veces",IF(IFERROR($H6779,0)&lt;=0,"DIAN reporta valor susceptible 0",IF($L6779="NO",IFERROR(LOOKUP(2,1/((LISTS!$M$2:$M$13&lt;&gt;"")*ISNUMBER(SEARCH(LISTS!$M$2:$M$13,$I6779))),LISTS!$O$2:$O$13),"Medio de pago no elegible o no identificado por DIAN"),"Apta automaticamente por pago electronico y base positiva"))))</f>
        <v/>
      </c>
    </row>
    <row r="6780">
      <c r="A6780" s="9" t="n"/>
      <c r="B6780" s="9" t="n"/>
      <c r="C6780" s="12" t="n"/>
      <c r="D6780" s="11" t="n"/>
      <c r="E6780" s="11" t="n"/>
      <c r="F6780" s="11" t="n"/>
      <c r="G6780" s="11" t="n"/>
      <c r="H6780" s="11" t="n"/>
      <c r="I6780" s="9" t="n"/>
      <c r="J6780" s="9" t="n"/>
      <c r="K6780" s="9" t="n"/>
      <c r="L6780" s="9">
        <f>IF(COUNTA($A6780:$K6780)=0,"",IF(AND(IFERROR($H6780,0)&gt;0,LEN(TRIM($K6780&amp;""))&gt;0,IFERROR(LOOKUP(2,1/((LISTS!$M$2:$M$13&lt;&gt;"")*ISNUMBER(SEARCH(LISTS!$M$2:$M$13,$I6780))),LISTS!$N$2:$N$13),"NO")="SI"),"SI","NO"))</f>
        <v/>
      </c>
      <c r="M6780" s="9">
        <f>IF(COUNTA($A6780:$K6780)=0,"",IF($K6780&lt;&gt;"",IF(COUNTIF($K$19:$K6780,$K6780)&gt;1,"SI","NO"),IF(COUNTIFS($A$19:$A6780,$A6780,$C$19:$C6780,$C6780,$J$19:$J6780,$J6780,$D$19:$D6780,$D6780)&gt;1,"SI","NO")))</f>
        <v/>
      </c>
      <c r="N6780" s="11">
        <f>IF(COUNTA($A6780:$K6780)=0,"",IF(AND($L6780="SI",$M6780="NO"),IFERROR($H6780,0),0))</f>
        <v/>
      </c>
      <c r="O6780" s="9">
        <f>IF(COUNTA($A6780:$K6780)=0,"",IF($M6780="SI","CUFE o factura duplicada dentro del reporte; no se suma dos veces",IF(IFERROR($H6780,0)&lt;=0,"DIAN reporta valor susceptible 0",IF($L6780="NO",IFERROR(LOOKUP(2,1/((LISTS!$M$2:$M$13&lt;&gt;"")*ISNUMBER(SEARCH(LISTS!$M$2:$M$13,$I6780))),LISTS!$O$2:$O$13),"Medio de pago no elegible o no identificado por DIAN"),"Apta automaticamente por pago electronico y base positiva"))))</f>
        <v/>
      </c>
    </row>
    <row r="6781">
      <c r="A6781" s="9" t="n"/>
      <c r="B6781" s="9" t="n"/>
      <c r="C6781" s="12" t="n"/>
      <c r="D6781" s="11" t="n"/>
      <c r="E6781" s="11" t="n"/>
      <c r="F6781" s="11" t="n"/>
      <c r="G6781" s="11" t="n"/>
      <c r="H6781" s="11" t="n"/>
      <c r="I6781" s="9" t="n"/>
      <c r="J6781" s="9" t="n"/>
      <c r="K6781" s="9" t="n"/>
      <c r="L6781" s="9">
        <f>IF(COUNTA($A6781:$K6781)=0,"",IF(AND(IFERROR($H6781,0)&gt;0,LEN(TRIM($K6781&amp;""))&gt;0,IFERROR(LOOKUP(2,1/((LISTS!$M$2:$M$13&lt;&gt;"")*ISNUMBER(SEARCH(LISTS!$M$2:$M$13,$I6781))),LISTS!$N$2:$N$13),"NO")="SI"),"SI","NO"))</f>
        <v/>
      </c>
      <c r="M6781" s="9">
        <f>IF(COUNTA($A6781:$K6781)=0,"",IF($K6781&lt;&gt;"",IF(COUNTIF($K$19:$K6781,$K6781)&gt;1,"SI","NO"),IF(COUNTIFS($A$19:$A6781,$A6781,$C$19:$C6781,$C6781,$J$19:$J6781,$J6781,$D$19:$D6781,$D6781)&gt;1,"SI","NO")))</f>
        <v/>
      </c>
      <c r="N6781" s="11">
        <f>IF(COUNTA($A6781:$K6781)=0,"",IF(AND($L6781="SI",$M6781="NO"),IFERROR($H6781,0),0))</f>
        <v/>
      </c>
      <c r="O6781" s="9">
        <f>IF(COUNTA($A6781:$K6781)=0,"",IF($M6781="SI","CUFE o factura duplicada dentro del reporte; no se suma dos veces",IF(IFERROR($H6781,0)&lt;=0,"DIAN reporta valor susceptible 0",IF($L6781="NO",IFERROR(LOOKUP(2,1/((LISTS!$M$2:$M$13&lt;&gt;"")*ISNUMBER(SEARCH(LISTS!$M$2:$M$13,$I6781))),LISTS!$O$2:$O$13),"Medio de pago no elegible o no identificado por DIAN"),"Apta automaticamente por pago electronico y base positiva"))))</f>
        <v/>
      </c>
    </row>
    <row r="6782">
      <c r="A6782" s="9" t="n"/>
      <c r="B6782" s="9" t="n"/>
      <c r="C6782" s="12" t="n"/>
      <c r="D6782" s="11" t="n"/>
      <c r="E6782" s="11" t="n"/>
      <c r="F6782" s="11" t="n"/>
      <c r="G6782" s="11" t="n"/>
      <c r="H6782" s="11" t="n"/>
      <c r="I6782" s="9" t="n"/>
      <c r="J6782" s="9" t="n"/>
      <c r="K6782" s="9" t="n"/>
      <c r="L6782" s="9">
        <f>IF(COUNTA($A6782:$K6782)=0,"",IF(AND(IFERROR($H6782,0)&gt;0,LEN(TRIM($K6782&amp;""))&gt;0,IFERROR(LOOKUP(2,1/((LISTS!$M$2:$M$13&lt;&gt;"")*ISNUMBER(SEARCH(LISTS!$M$2:$M$13,$I6782))),LISTS!$N$2:$N$13),"NO")="SI"),"SI","NO"))</f>
        <v/>
      </c>
      <c r="M6782" s="9">
        <f>IF(COUNTA($A6782:$K6782)=0,"",IF($K6782&lt;&gt;"",IF(COUNTIF($K$19:$K6782,$K6782)&gt;1,"SI","NO"),IF(COUNTIFS($A$19:$A6782,$A6782,$C$19:$C6782,$C6782,$J$19:$J6782,$J6782,$D$19:$D6782,$D6782)&gt;1,"SI","NO")))</f>
        <v/>
      </c>
      <c r="N6782" s="11">
        <f>IF(COUNTA($A6782:$K6782)=0,"",IF(AND($L6782="SI",$M6782="NO"),IFERROR($H6782,0),0))</f>
        <v/>
      </c>
      <c r="O6782" s="9">
        <f>IF(COUNTA($A6782:$K6782)=0,"",IF($M6782="SI","CUFE o factura duplicada dentro del reporte; no se suma dos veces",IF(IFERROR($H6782,0)&lt;=0,"DIAN reporta valor susceptible 0",IF($L6782="NO",IFERROR(LOOKUP(2,1/((LISTS!$M$2:$M$13&lt;&gt;"")*ISNUMBER(SEARCH(LISTS!$M$2:$M$13,$I6782))),LISTS!$O$2:$O$13),"Medio de pago no elegible o no identificado por DIAN"),"Apta automaticamente por pago electronico y base positiva"))))</f>
        <v/>
      </c>
    </row>
    <row r="6783">
      <c r="A6783" s="9" t="n"/>
      <c r="B6783" s="9" t="n"/>
      <c r="C6783" s="12" t="n"/>
      <c r="D6783" s="11" t="n"/>
      <c r="E6783" s="11" t="n"/>
      <c r="F6783" s="11" t="n"/>
      <c r="G6783" s="11" t="n"/>
      <c r="H6783" s="11" t="n"/>
      <c r="I6783" s="9" t="n"/>
      <c r="J6783" s="9" t="n"/>
      <c r="K6783" s="9" t="n"/>
      <c r="L6783" s="9">
        <f>IF(COUNTA($A6783:$K6783)=0,"",IF(AND(IFERROR($H6783,0)&gt;0,LEN(TRIM($K6783&amp;""))&gt;0,IFERROR(LOOKUP(2,1/((LISTS!$M$2:$M$13&lt;&gt;"")*ISNUMBER(SEARCH(LISTS!$M$2:$M$13,$I6783))),LISTS!$N$2:$N$13),"NO")="SI"),"SI","NO"))</f>
        <v/>
      </c>
      <c r="M6783" s="9">
        <f>IF(COUNTA($A6783:$K6783)=0,"",IF($K6783&lt;&gt;"",IF(COUNTIF($K$19:$K6783,$K6783)&gt;1,"SI","NO"),IF(COUNTIFS($A$19:$A6783,$A6783,$C$19:$C6783,$C6783,$J$19:$J6783,$J6783,$D$19:$D6783,$D6783)&gt;1,"SI","NO")))</f>
        <v/>
      </c>
      <c r="N6783" s="11">
        <f>IF(COUNTA($A6783:$K6783)=0,"",IF(AND($L6783="SI",$M6783="NO"),IFERROR($H6783,0),0))</f>
        <v/>
      </c>
      <c r="O6783" s="9">
        <f>IF(COUNTA($A6783:$K6783)=0,"",IF($M6783="SI","CUFE o factura duplicada dentro del reporte; no se suma dos veces",IF(IFERROR($H6783,0)&lt;=0,"DIAN reporta valor susceptible 0",IF($L6783="NO",IFERROR(LOOKUP(2,1/((LISTS!$M$2:$M$13&lt;&gt;"")*ISNUMBER(SEARCH(LISTS!$M$2:$M$13,$I6783))),LISTS!$O$2:$O$13),"Medio de pago no elegible o no identificado por DIAN"),"Apta automaticamente por pago electronico y base positiva"))))</f>
        <v/>
      </c>
    </row>
    <row r="6784">
      <c r="A6784" s="9" t="n"/>
      <c r="B6784" s="9" t="n"/>
      <c r="C6784" s="12" t="n"/>
      <c r="D6784" s="11" t="n"/>
      <c r="E6784" s="11" t="n"/>
      <c r="F6784" s="11" t="n"/>
      <c r="G6784" s="11" t="n"/>
      <c r="H6784" s="11" t="n"/>
      <c r="I6784" s="9" t="n"/>
      <c r="J6784" s="9" t="n"/>
      <c r="K6784" s="9" t="n"/>
      <c r="L6784" s="9">
        <f>IF(COUNTA($A6784:$K6784)=0,"",IF(AND(IFERROR($H6784,0)&gt;0,LEN(TRIM($K6784&amp;""))&gt;0,IFERROR(LOOKUP(2,1/((LISTS!$M$2:$M$13&lt;&gt;"")*ISNUMBER(SEARCH(LISTS!$M$2:$M$13,$I6784))),LISTS!$N$2:$N$13),"NO")="SI"),"SI","NO"))</f>
        <v/>
      </c>
      <c r="M6784" s="9">
        <f>IF(COUNTA($A6784:$K6784)=0,"",IF($K6784&lt;&gt;"",IF(COUNTIF($K$19:$K6784,$K6784)&gt;1,"SI","NO"),IF(COUNTIFS($A$19:$A6784,$A6784,$C$19:$C6784,$C6784,$J$19:$J6784,$J6784,$D$19:$D6784,$D6784)&gt;1,"SI","NO")))</f>
        <v/>
      </c>
      <c r="N6784" s="11">
        <f>IF(COUNTA($A6784:$K6784)=0,"",IF(AND($L6784="SI",$M6784="NO"),IFERROR($H6784,0),0))</f>
        <v/>
      </c>
      <c r="O6784" s="9">
        <f>IF(COUNTA($A6784:$K6784)=0,"",IF($M6784="SI","CUFE o factura duplicada dentro del reporte; no se suma dos veces",IF(IFERROR($H6784,0)&lt;=0,"DIAN reporta valor susceptible 0",IF($L6784="NO",IFERROR(LOOKUP(2,1/((LISTS!$M$2:$M$13&lt;&gt;"")*ISNUMBER(SEARCH(LISTS!$M$2:$M$13,$I6784))),LISTS!$O$2:$O$13),"Medio de pago no elegible o no identificado por DIAN"),"Apta automaticamente por pago electronico y base positiva"))))</f>
        <v/>
      </c>
    </row>
    <row r="6785">
      <c r="A6785" s="9" t="n"/>
      <c r="B6785" s="9" t="n"/>
      <c r="C6785" s="12" t="n"/>
      <c r="D6785" s="11" t="n"/>
      <c r="E6785" s="11" t="n"/>
      <c r="F6785" s="11" t="n"/>
      <c r="G6785" s="11" t="n"/>
      <c r="H6785" s="11" t="n"/>
      <c r="I6785" s="9" t="n"/>
      <c r="J6785" s="9" t="n"/>
      <c r="K6785" s="9" t="n"/>
      <c r="L6785" s="9">
        <f>IF(COUNTA($A6785:$K6785)=0,"",IF(AND(IFERROR($H6785,0)&gt;0,LEN(TRIM($K6785&amp;""))&gt;0,IFERROR(LOOKUP(2,1/((LISTS!$M$2:$M$13&lt;&gt;"")*ISNUMBER(SEARCH(LISTS!$M$2:$M$13,$I6785))),LISTS!$N$2:$N$13),"NO")="SI"),"SI","NO"))</f>
        <v/>
      </c>
      <c r="M6785" s="9">
        <f>IF(COUNTA($A6785:$K6785)=0,"",IF($K6785&lt;&gt;"",IF(COUNTIF($K$19:$K6785,$K6785)&gt;1,"SI","NO"),IF(COUNTIFS($A$19:$A6785,$A6785,$C$19:$C6785,$C6785,$J$19:$J6785,$J6785,$D$19:$D6785,$D6785)&gt;1,"SI","NO")))</f>
        <v/>
      </c>
      <c r="N6785" s="11">
        <f>IF(COUNTA($A6785:$K6785)=0,"",IF(AND($L6785="SI",$M6785="NO"),IFERROR($H6785,0),0))</f>
        <v/>
      </c>
      <c r="O6785" s="9">
        <f>IF(COUNTA($A6785:$K6785)=0,"",IF($M6785="SI","CUFE o factura duplicada dentro del reporte; no se suma dos veces",IF(IFERROR($H6785,0)&lt;=0,"DIAN reporta valor susceptible 0",IF($L6785="NO",IFERROR(LOOKUP(2,1/((LISTS!$M$2:$M$13&lt;&gt;"")*ISNUMBER(SEARCH(LISTS!$M$2:$M$13,$I6785))),LISTS!$O$2:$O$13),"Medio de pago no elegible o no identificado por DIAN"),"Apta automaticamente por pago electronico y base positiva"))))</f>
        <v/>
      </c>
    </row>
    <row r="6786">
      <c r="A6786" s="9" t="n"/>
      <c r="B6786" s="9" t="n"/>
      <c r="C6786" s="12" t="n"/>
      <c r="D6786" s="11" t="n"/>
      <c r="E6786" s="11" t="n"/>
      <c r="F6786" s="11" t="n"/>
      <c r="G6786" s="11" t="n"/>
      <c r="H6786" s="11" t="n"/>
      <c r="I6786" s="9" t="n"/>
      <c r="J6786" s="9" t="n"/>
      <c r="K6786" s="9" t="n"/>
      <c r="L6786" s="9">
        <f>IF(COUNTA($A6786:$K6786)=0,"",IF(AND(IFERROR($H6786,0)&gt;0,LEN(TRIM($K6786&amp;""))&gt;0,IFERROR(LOOKUP(2,1/((LISTS!$M$2:$M$13&lt;&gt;"")*ISNUMBER(SEARCH(LISTS!$M$2:$M$13,$I6786))),LISTS!$N$2:$N$13),"NO")="SI"),"SI","NO"))</f>
        <v/>
      </c>
      <c r="M6786" s="9">
        <f>IF(COUNTA($A6786:$K6786)=0,"",IF($K6786&lt;&gt;"",IF(COUNTIF($K$19:$K6786,$K6786)&gt;1,"SI","NO"),IF(COUNTIFS($A$19:$A6786,$A6786,$C$19:$C6786,$C6786,$J$19:$J6786,$J6786,$D$19:$D6786,$D6786)&gt;1,"SI","NO")))</f>
        <v/>
      </c>
      <c r="N6786" s="11">
        <f>IF(COUNTA($A6786:$K6786)=0,"",IF(AND($L6786="SI",$M6786="NO"),IFERROR($H6786,0),0))</f>
        <v/>
      </c>
      <c r="O6786" s="9">
        <f>IF(COUNTA($A6786:$K6786)=0,"",IF($M6786="SI","CUFE o factura duplicada dentro del reporte; no se suma dos veces",IF(IFERROR($H6786,0)&lt;=0,"DIAN reporta valor susceptible 0",IF($L6786="NO",IFERROR(LOOKUP(2,1/((LISTS!$M$2:$M$13&lt;&gt;"")*ISNUMBER(SEARCH(LISTS!$M$2:$M$13,$I6786))),LISTS!$O$2:$O$13),"Medio de pago no elegible o no identificado por DIAN"),"Apta automaticamente por pago electronico y base positiva"))))</f>
        <v/>
      </c>
    </row>
    <row r="6787">
      <c r="A6787" s="9" t="n"/>
      <c r="B6787" s="9" t="n"/>
      <c r="C6787" s="12" t="n"/>
      <c r="D6787" s="11" t="n"/>
      <c r="E6787" s="11" t="n"/>
      <c r="F6787" s="11" t="n"/>
      <c r="G6787" s="11" t="n"/>
      <c r="H6787" s="11" t="n"/>
      <c r="I6787" s="9" t="n"/>
      <c r="J6787" s="9" t="n"/>
      <c r="K6787" s="9" t="n"/>
      <c r="L6787" s="9">
        <f>IF(COUNTA($A6787:$K6787)=0,"",IF(AND(IFERROR($H6787,0)&gt;0,LEN(TRIM($K6787&amp;""))&gt;0,IFERROR(LOOKUP(2,1/((LISTS!$M$2:$M$13&lt;&gt;"")*ISNUMBER(SEARCH(LISTS!$M$2:$M$13,$I6787))),LISTS!$N$2:$N$13),"NO")="SI"),"SI","NO"))</f>
        <v/>
      </c>
      <c r="M6787" s="9">
        <f>IF(COUNTA($A6787:$K6787)=0,"",IF($K6787&lt;&gt;"",IF(COUNTIF($K$19:$K6787,$K6787)&gt;1,"SI","NO"),IF(COUNTIFS($A$19:$A6787,$A6787,$C$19:$C6787,$C6787,$J$19:$J6787,$J6787,$D$19:$D6787,$D6787)&gt;1,"SI","NO")))</f>
        <v/>
      </c>
      <c r="N6787" s="11">
        <f>IF(COUNTA($A6787:$K6787)=0,"",IF(AND($L6787="SI",$M6787="NO"),IFERROR($H6787,0),0))</f>
        <v/>
      </c>
      <c r="O6787" s="9">
        <f>IF(COUNTA($A6787:$K6787)=0,"",IF($M6787="SI","CUFE o factura duplicada dentro del reporte; no se suma dos veces",IF(IFERROR($H6787,0)&lt;=0,"DIAN reporta valor susceptible 0",IF($L6787="NO",IFERROR(LOOKUP(2,1/((LISTS!$M$2:$M$13&lt;&gt;"")*ISNUMBER(SEARCH(LISTS!$M$2:$M$13,$I6787))),LISTS!$O$2:$O$13),"Medio de pago no elegible o no identificado por DIAN"),"Apta automaticamente por pago electronico y base positiva"))))</f>
        <v/>
      </c>
    </row>
    <row r="6788">
      <c r="A6788" s="9" t="n"/>
      <c r="B6788" s="9" t="n"/>
      <c r="C6788" s="12" t="n"/>
      <c r="D6788" s="11" t="n"/>
      <c r="E6788" s="11" t="n"/>
      <c r="F6788" s="11" t="n"/>
      <c r="G6788" s="11" t="n"/>
      <c r="H6788" s="11" t="n"/>
      <c r="I6788" s="9" t="n"/>
      <c r="J6788" s="9" t="n"/>
      <c r="K6788" s="9" t="n"/>
      <c r="L6788" s="9">
        <f>IF(COUNTA($A6788:$K6788)=0,"",IF(AND(IFERROR($H6788,0)&gt;0,LEN(TRIM($K6788&amp;""))&gt;0,IFERROR(LOOKUP(2,1/((LISTS!$M$2:$M$13&lt;&gt;"")*ISNUMBER(SEARCH(LISTS!$M$2:$M$13,$I6788))),LISTS!$N$2:$N$13),"NO")="SI"),"SI","NO"))</f>
        <v/>
      </c>
      <c r="M6788" s="9">
        <f>IF(COUNTA($A6788:$K6788)=0,"",IF($K6788&lt;&gt;"",IF(COUNTIF($K$19:$K6788,$K6788)&gt;1,"SI","NO"),IF(COUNTIFS($A$19:$A6788,$A6788,$C$19:$C6788,$C6788,$J$19:$J6788,$J6788,$D$19:$D6788,$D6788)&gt;1,"SI","NO")))</f>
        <v/>
      </c>
      <c r="N6788" s="11">
        <f>IF(COUNTA($A6788:$K6788)=0,"",IF(AND($L6788="SI",$M6788="NO"),IFERROR($H6788,0),0))</f>
        <v/>
      </c>
      <c r="O6788" s="9">
        <f>IF(COUNTA($A6788:$K6788)=0,"",IF($M6788="SI","CUFE o factura duplicada dentro del reporte; no se suma dos veces",IF(IFERROR($H6788,0)&lt;=0,"DIAN reporta valor susceptible 0",IF($L6788="NO",IFERROR(LOOKUP(2,1/((LISTS!$M$2:$M$13&lt;&gt;"")*ISNUMBER(SEARCH(LISTS!$M$2:$M$13,$I6788))),LISTS!$O$2:$O$13),"Medio de pago no elegible o no identificado por DIAN"),"Apta automaticamente por pago electronico y base positiva"))))</f>
        <v/>
      </c>
    </row>
    <row r="6789">
      <c r="A6789" s="9" t="n"/>
      <c r="B6789" s="9" t="n"/>
      <c r="C6789" s="12" t="n"/>
      <c r="D6789" s="11" t="n"/>
      <c r="E6789" s="11" t="n"/>
      <c r="F6789" s="11" t="n"/>
      <c r="G6789" s="11" t="n"/>
      <c r="H6789" s="11" t="n"/>
      <c r="I6789" s="9" t="n"/>
      <c r="J6789" s="9" t="n"/>
      <c r="K6789" s="9" t="n"/>
      <c r="L6789" s="9">
        <f>IF(COUNTA($A6789:$K6789)=0,"",IF(AND(IFERROR($H6789,0)&gt;0,LEN(TRIM($K6789&amp;""))&gt;0,IFERROR(LOOKUP(2,1/((LISTS!$M$2:$M$13&lt;&gt;"")*ISNUMBER(SEARCH(LISTS!$M$2:$M$13,$I6789))),LISTS!$N$2:$N$13),"NO")="SI"),"SI","NO"))</f>
        <v/>
      </c>
      <c r="M6789" s="9">
        <f>IF(COUNTA($A6789:$K6789)=0,"",IF($K6789&lt;&gt;"",IF(COUNTIF($K$19:$K6789,$K6789)&gt;1,"SI","NO"),IF(COUNTIFS($A$19:$A6789,$A6789,$C$19:$C6789,$C6789,$J$19:$J6789,$J6789,$D$19:$D6789,$D6789)&gt;1,"SI","NO")))</f>
        <v/>
      </c>
      <c r="N6789" s="11">
        <f>IF(COUNTA($A6789:$K6789)=0,"",IF(AND($L6789="SI",$M6789="NO"),IFERROR($H6789,0),0))</f>
        <v/>
      </c>
      <c r="O6789" s="9">
        <f>IF(COUNTA($A6789:$K6789)=0,"",IF($M6789="SI","CUFE o factura duplicada dentro del reporte; no se suma dos veces",IF(IFERROR($H6789,0)&lt;=0,"DIAN reporta valor susceptible 0",IF($L6789="NO",IFERROR(LOOKUP(2,1/((LISTS!$M$2:$M$13&lt;&gt;"")*ISNUMBER(SEARCH(LISTS!$M$2:$M$13,$I6789))),LISTS!$O$2:$O$13),"Medio de pago no elegible o no identificado por DIAN"),"Apta automaticamente por pago electronico y base positiva"))))</f>
        <v/>
      </c>
    </row>
    <row r="6790">
      <c r="A6790" s="9" t="n"/>
      <c r="B6790" s="9" t="n"/>
      <c r="C6790" s="12" t="n"/>
      <c r="D6790" s="11" t="n"/>
      <c r="E6790" s="11" t="n"/>
      <c r="F6790" s="11" t="n"/>
      <c r="G6790" s="11" t="n"/>
      <c r="H6790" s="11" t="n"/>
      <c r="I6790" s="9" t="n"/>
      <c r="J6790" s="9" t="n"/>
      <c r="K6790" s="9" t="n"/>
      <c r="L6790" s="9">
        <f>IF(COUNTA($A6790:$K6790)=0,"",IF(AND(IFERROR($H6790,0)&gt;0,LEN(TRIM($K6790&amp;""))&gt;0,IFERROR(LOOKUP(2,1/((LISTS!$M$2:$M$13&lt;&gt;"")*ISNUMBER(SEARCH(LISTS!$M$2:$M$13,$I6790))),LISTS!$N$2:$N$13),"NO")="SI"),"SI","NO"))</f>
        <v/>
      </c>
      <c r="M6790" s="9">
        <f>IF(COUNTA($A6790:$K6790)=0,"",IF($K6790&lt;&gt;"",IF(COUNTIF($K$19:$K6790,$K6790)&gt;1,"SI","NO"),IF(COUNTIFS($A$19:$A6790,$A6790,$C$19:$C6790,$C6790,$J$19:$J6790,$J6790,$D$19:$D6790,$D6790)&gt;1,"SI","NO")))</f>
        <v/>
      </c>
      <c r="N6790" s="11">
        <f>IF(COUNTA($A6790:$K6790)=0,"",IF(AND($L6790="SI",$M6790="NO"),IFERROR($H6790,0),0))</f>
        <v/>
      </c>
      <c r="O6790" s="9">
        <f>IF(COUNTA($A6790:$K6790)=0,"",IF($M6790="SI","CUFE o factura duplicada dentro del reporte; no se suma dos veces",IF(IFERROR($H6790,0)&lt;=0,"DIAN reporta valor susceptible 0",IF($L6790="NO",IFERROR(LOOKUP(2,1/((LISTS!$M$2:$M$13&lt;&gt;"")*ISNUMBER(SEARCH(LISTS!$M$2:$M$13,$I6790))),LISTS!$O$2:$O$13),"Medio de pago no elegible o no identificado por DIAN"),"Apta automaticamente por pago electronico y base positiva"))))</f>
        <v/>
      </c>
    </row>
    <row r="6791">
      <c r="A6791" s="9" t="n"/>
      <c r="B6791" s="9" t="n"/>
      <c r="C6791" s="12" t="n"/>
      <c r="D6791" s="11" t="n"/>
      <c r="E6791" s="11" t="n"/>
      <c r="F6791" s="11" t="n"/>
      <c r="G6791" s="11" t="n"/>
      <c r="H6791" s="11" t="n"/>
      <c r="I6791" s="9" t="n"/>
      <c r="J6791" s="9" t="n"/>
      <c r="K6791" s="9" t="n"/>
      <c r="L6791" s="9">
        <f>IF(COUNTA($A6791:$K6791)=0,"",IF(AND(IFERROR($H6791,0)&gt;0,LEN(TRIM($K6791&amp;""))&gt;0,IFERROR(LOOKUP(2,1/((LISTS!$M$2:$M$13&lt;&gt;"")*ISNUMBER(SEARCH(LISTS!$M$2:$M$13,$I6791))),LISTS!$N$2:$N$13),"NO")="SI"),"SI","NO"))</f>
        <v/>
      </c>
      <c r="M6791" s="9">
        <f>IF(COUNTA($A6791:$K6791)=0,"",IF($K6791&lt;&gt;"",IF(COUNTIF($K$19:$K6791,$K6791)&gt;1,"SI","NO"),IF(COUNTIFS($A$19:$A6791,$A6791,$C$19:$C6791,$C6791,$J$19:$J6791,$J6791,$D$19:$D6791,$D6791)&gt;1,"SI","NO")))</f>
        <v/>
      </c>
      <c r="N6791" s="11">
        <f>IF(COUNTA($A6791:$K6791)=0,"",IF(AND($L6791="SI",$M6791="NO"),IFERROR($H6791,0),0))</f>
        <v/>
      </c>
      <c r="O6791" s="9">
        <f>IF(COUNTA($A6791:$K6791)=0,"",IF($M6791="SI","CUFE o factura duplicada dentro del reporte; no se suma dos veces",IF(IFERROR($H6791,0)&lt;=0,"DIAN reporta valor susceptible 0",IF($L6791="NO",IFERROR(LOOKUP(2,1/((LISTS!$M$2:$M$13&lt;&gt;"")*ISNUMBER(SEARCH(LISTS!$M$2:$M$13,$I6791))),LISTS!$O$2:$O$13),"Medio de pago no elegible o no identificado por DIAN"),"Apta automaticamente por pago electronico y base positiva"))))</f>
        <v/>
      </c>
    </row>
    <row r="6792">
      <c r="A6792" s="9" t="n"/>
      <c r="B6792" s="9" t="n"/>
      <c r="C6792" s="12" t="n"/>
      <c r="D6792" s="11" t="n"/>
      <c r="E6792" s="11" t="n"/>
      <c r="F6792" s="11" t="n"/>
      <c r="G6792" s="11" t="n"/>
      <c r="H6792" s="11" t="n"/>
      <c r="I6792" s="9" t="n"/>
      <c r="J6792" s="9" t="n"/>
      <c r="K6792" s="9" t="n"/>
      <c r="L6792" s="9">
        <f>IF(COUNTA($A6792:$K6792)=0,"",IF(AND(IFERROR($H6792,0)&gt;0,LEN(TRIM($K6792&amp;""))&gt;0,IFERROR(LOOKUP(2,1/((LISTS!$M$2:$M$13&lt;&gt;"")*ISNUMBER(SEARCH(LISTS!$M$2:$M$13,$I6792))),LISTS!$N$2:$N$13),"NO")="SI"),"SI","NO"))</f>
        <v/>
      </c>
      <c r="M6792" s="9">
        <f>IF(COUNTA($A6792:$K6792)=0,"",IF($K6792&lt;&gt;"",IF(COUNTIF($K$19:$K6792,$K6792)&gt;1,"SI","NO"),IF(COUNTIFS($A$19:$A6792,$A6792,$C$19:$C6792,$C6792,$J$19:$J6792,$J6792,$D$19:$D6792,$D6792)&gt;1,"SI","NO")))</f>
        <v/>
      </c>
      <c r="N6792" s="11">
        <f>IF(COUNTA($A6792:$K6792)=0,"",IF(AND($L6792="SI",$M6792="NO"),IFERROR($H6792,0),0))</f>
        <v/>
      </c>
      <c r="O6792" s="9">
        <f>IF(COUNTA($A6792:$K6792)=0,"",IF($M6792="SI","CUFE o factura duplicada dentro del reporte; no se suma dos veces",IF(IFERROR($H6792,0)&lt;=0,"DIAN reporta valor susceptible 0",IF($L6792="NO",IFERROR(LOOKUP(2,1/((LISTS!$M$2:$M$13&lt;&gt;"")*ISNUMBER(SEARCH(LISTS!$M$2:$M$13,$I6792))),LISTS!$O$2:$O$13),"Medio de pago no elegible o no identificado por DIAN"),"Apta automaticamente por pago electronico y base positiva"))))</f>
        <v/>
      </c>
    </row>
    <row r="6793">
      <c r="A6793" s="9" t="n"/>
      <c r="B6793" s="9" t="n"/>
      <c r="C6793" s="12" t="n"/>
      <c r="D6793" s="11" t="n"/>
      <c r="E6793" s="11" t="n"/>
      <c r="F6793" s="11" t="n"/>
      <c r="G6793" s="11" t="n"/>
      <c r="H6793" s="11" t="n"/>
      <c r="I6793" s="9" t="n"/>
      <c r="J6793" s="9" t="n"/>
      <c r="K6793" s="9" t="n"/>
      <c r="L6793" s="9">
        <f>IF(COUNTA($A6793:$K6793)=0,"",IF(AND(IFERROR($H6793,0)&gt;0,LEN(TRIM($K6793&amp;""))&gt;0,IFERROR(LOOKUP(2,1/((LISTS!$M$2:$M$13&lt;&gt;"")*ISNUMBER(SEARCH(LISTS!$M$2:$M$13,$I6793))),LISTS!$N$2:$N$13),"NO")="SI"),"SI","NO"))</f>
        <v/>
      </c>
      <c r="M6793" s="9">
        <f>IF(COUNTA($A6793:$K6793)=0,"",IF($K6793&lt;&gt;"",IF(COUNTIF($K$19:$K6793,$K6793)&gt;1,"SI","NO"),IF(COUNTIFS($A$19:$A6793,$A6793,$C$19:$C6793,$C6793,$J$19:$J6793,$J6793,$D$19:$D6793,$D6793)&gt;1,"SI","NO")))</f>
        <v/>
      </c>
      <c r="N6793" s="11">
        <f>IF(COUNTA($A6793:$K6793)=0,"",IF(AND($L6793="SI",$M6793="NO"),IFERROR($H6793,0),0))</f>
        <v/>
      </c>
      <c r="O6793" s="9">
        <f>IF(COUNTA($A6793:$K6793)=0,"",IF($M6793="SI","CUFE o factura duplicada dentro del reporte; no se suma dos veces",IF(IFERROR($H6793,0)&lt;=0,"DIAN reporta valor susceptible 0",IF($L6793="NO",IFERROR(LOOKUP(2,1/((LISTS!$M$2:$M$13&lt;&gt;"")*ISNUMBER(SEARCH(LISTS!$M$2:$M$13,$I6793))),LISTS!$O$2:$O$13),"Medio de pago no elegible o no identificado por DIAN"),"Apta automaticamente por pago electronico y base positiva"))))</f>
        <v/>
      </c>
    </row>
    <row r="6794">
      <c r="A6794" s="9" t="n"/>
      <c r="B6794" s="9" t="n"/>
      <c r="C6794" s="12" t="n"/>
      <c r="D6794" s="11" t="n"/>
      <c r="E6794" s="11" t="n"/>
      <c r="F6794" s="11" t="n"/>
      <c r="G6794" s="11" t="n"/>
      <c r="H6794" s="11" t="n"/>
      <c r="I6794" s="9" t="n"/>
      <c r="J6794" s="9" t="n"/>
      <c r="K6794" s="9" t="n"/>
      <c r="L6794" s="9">
        <f>IF(COUNTA($A6794:$K6794)=0,"",IF(AND(IFERROR($H6794,0)&gt;0,LEN(TRIM($K6794&amp;""))&gt;0,IFERROR(LOOKUP(2,1/((LISTS!$M$2:$M$13&lt;&gt;"")*ISNUMBER(SEARCH(LISTS!$M$2:$M$13,$I6794))),LISTS!$N$2:$N$13),"NO")="SI"),"SI","NO"))</f>
        <v/>
      </c>
      <c r="M6794" s="9">
        <f>IF(COUNTA($A6794:$K6794)=0,"",IF($K6794&lt;&gt;"",IF(COUNTIF($K$19:$K6794,$K6794)&gt;1,"SI","NO"),IF(COUNTIFS($A$19:$A6794,$A6794,$C$19:$C6794,$C6794,$J$19:$J6794,$J6794,$D$19:$D6794,$D6794)&gt;1,"SI","NO")))</f>
        <v/>
      </c>
      <c r="N6794" s="11">
        <f>IF(COUNTA($A6794:$K6794)=0,"",IF(AND($L6794="SI",$M6794="NO"),IFERROR($H6794,0),0))</f>
        <v/>
      </c>
      <c r="O6794" s="9">
        <f>IF(COUNTA($A6794:$K6794)=0,"",IF($M6794="SI","CUFE o factura duplicada dentro del reporte; no se suma dos veces",IF(IFERROR($H6794,0)&lt;=0,"DIAN reporta valor susceptible 0",IF($L6794="NO",IFERROR(LOOKUP(2,1/((LISTS!$M$2:$M$13&lt;&gt;"")*ISNUMBER(SEARCH(LISTS!$M$2:$M$13,$I6794))),LISTS!$O$2:$O$13),"Medio de pago no elegible o no identificado por DIAN"),"Apta automaticamente por pago electronico y base positiva"))))</f>
        <v/>
      </c>
    </row>
    <row r="6795">
      <c r="A6795" s="9" t="n"/>
      <c r="B6795" s="9" t="n"/>
      <c r="C6795" s="12" t="n"/>
      <c r="D6795" s="11" t="n"/>
      <c r="E6795" s="11" t="n"/>
      <c r="F6795" s="11" t="n"/>
      <c r="G6795" s="11" t="n"/>
      <c r="H6795" s="11" t="n"/>
      <c r="I6795" s="9" t="n"/>
      <c r="J6795" s="9" t="n"/>
      <c r="K6795" s="9" t="n"/>
      <c r="L6795" s="9">
        <f>IF(COUNTA($A6795:$K6795)=0,"",IF(AND(IFERROR($H6795,0)&gt;0,LEN(TRIM($K6795&amp;""))&gt;0,IFERROR(LOOKUP(2,1/((LISTS!$M$2:$M$13&lt;&gt;"")*ISNUMBER(SEARCH(LISTS!$M$2:$M$13,$I6795))),LISTS!$N$2:$N$13),"NO")="SI"),"SI","NO"))</f>
        <v/>
      </c>
      <c r="M6795" s="9">
        <f>IF(COUNTA($A6795:$K6795)=0,"",IF($K6795&lt;&gt;"",IF(COUNTIF($K$19:$K6795,$K6795)&gt;1,"SI","NO"),IF(COUNTIFS($A$19:$A6795,$A6795,$C$19:$C6795,$C6795,$J$19:$J6795,$J6795,$D$19:$D6795,$D6795)&gt;1,"SI","NO")))</f>
        <v/>
      </c>
      <c r="N6795" s="11">
        <f>IF(COUNTA($A6795:$K6795)=0,"",IF(AND($L6795="SI",$M6795="NO"),IFERROR($H6795,0),0))</f>
        <v/>
      </c>
      <c r="O6795" s="9">
        <f>IF(COUNTA($A6795:$K6795)=0,"",IF($M6795="SI","CUFE o factura duplicada dentro del reporte; no se suma dos veces",IF(IFERROR($H6795,0)&lt;=0,"DIAN reporta valor susceptible 0",IF($L6795="NO",IFERROR(LOOKUP(2,1/((LISTS!$M$2:$M$13&lt;&gt;"")*ISNUMBER(SEARCH(LISTS!$M$2:$M$13,$I6795))),LISTS!$O$2:$O$13),"Medio de pago no elegible o no identificado por DIAN"),"Apta automaticamente por pago electronico y base positiva"))))</f>
        <v/>
      </c>
    </row>
    <row r="6796">
      <c r="A6796" s="9" t="n"/>
      <c r="B6796" s="9" t="n"/>
      <c r="C6796" s="12" t="n"/>
      <c r="D6796" s="11" t="n"/>
      <c r="E6796" s="11" t="n"/>
      <c r="F6796" s="11" t="n"/>
      <c r="G6796" s="11" t="n"/>
      <c r="H6796" s="11" t="n"/>
      <c r="I6796" s="9" t="n"/>
      <c r="J6796" s="9" t="n"/>
      <c r="K6796" s="9" t="n"/>
      <c r="L6796" s="9">
        <f>IF(COUNTA($A6796:$K6796)=0,"",IF(AND(IFERROR($H6796,0)&gt;0,LEN(TRIM($K6796&amp;""))&gt;0,IFERROR(LOOKUP(2,1/((LISTS!$M$2:$M$13&lt;&gt;"")*ISNUMBER(SEARCH(LISTS!$M$2:$M$13,$I6796))),LISTS!$N$2:$N$13),"NO")="SI"),"SI","NO"))</f>
        <v/>
      </c>
      <c r="M6796" s="9">
        <f>IF(COUNTA($A6796:$K6796)=0,"",IF($K6796&lt;&gt;"",IF(COUNTIF($K$19:$K6796,$K6796)&gt;1,"SI","NO"),IF(COUNTIFS($A$19:$A6796,$A6796,$C$19:$C6796,$C6796,$J$19:$J6796,$J6796,$D$19:$D6796,$D6796)&gt;1,"SI","NO")))</f>
        <v/>
      </c>
      <c r="N6796" s="11">
        <f>IF(COUNTA($A6796:$K6796)=0,"",IF(AND($L6796="SI",$M6796="NO"),IFERROR($H6796,0),0))</f>
        <v/>
      </c>
      <c r="O6796" s="9">
        <f>IF(COUNTA($A6796:$K6796)=0,"",IF($M6796="SI","CUFE o factura duplicada dentro del reporte; no se suma dos veces",IF(IFERROR($H6796,0)&lt;=0,"DIAN reporta valor susceptible 0",IF($L6796="NO",IFERROR(LOOKUP(2,1/((LISTS!$M$2:$M$13&lt;&gt;"")*ISNUMBER(SEARCH(LISTS!$M$2:$M$13,$I6796))),LISTS!$O$2:$O$13),"Medio de pago no elegible o no identificado por DIAN"),"Apta automaticamente por pago electronico y base positiva"))))</f>
        <v/>
      </c>
    </row>
    <row r="6797">
      <c r="A6797" s="9" t="n"/>
      <c r="B6797" s="9" t="n"/>
      <c r="C6797" s="12" t="n"/>
      <c r="D6797" s="11" t="n"/>
      <c r="E6797" s="11" t="n"/>
      <c r="F6797" s="11" t="n"/>
      <c r="G6797" s="11" t="n"/>
      <c r="H6797" s="11" t="n"/>
      <c r="I6797" s="9" t="n"/>
      <c r="J6797" s="9" t="n"/>
      <c r="K6797" s="9" t="n"/>
      <c r="L6797" s="9">
        <f>IF(COUNTA($A6797:$K6797)=0,"",IF(AND(IFERROR($H6797,0)&gt;0,LEN(TRIM($K6797&amp;""))&gt;0,IFERROR(LOOKUP(2,1/((LISTS!$M$2:$M$13&lt;&gt;"")*ISNUMBER(SEARCH(LISTS!$M$2:$M$13,$I6797))),LISTS!$N$2:$N$13),"NO")="SI"),"SI","NO"))</f>
        <v/>
      </c>
      <c r="M6797" s="9">
        <f>IF(COUNTA($A6797:$K6797)=0,"",IF($K6797&lt;&gt;"",IF(COUNTIF($K$19:$K6797,$K6797)&gt;1,"SI","NO"),IF(COUNTIFS($A$19:$A6797,$A6797,$C$19:$C6797,$C6797,$J$19:$J6797,$J6797,$D$19:$D6797,$D6797)&gt;1,"SI","NO")))</f>
        <v/>
      </c>
      <c r="N6797" s="11">
        <f>IF(COUNTA($A6797:$K6797)=0,"",IF(AND($L6797="SI",$M6797="NO"),IFERROR($H6797,0),0))</f>
        <v/>
      </c>
      <c r="O6797" s="9">
        <f>IF(COUNTA($A6797:$K6797)=0,"",IF($M6797="SI","CUFE o factura duplicada dentro del reporte; no se suma dos veces",IF(IFERROR($H6797,0)&lt;=0,"DIAN reporta valor susceptible 0",IF($L6797="NO",IFERROR(LOOKUP(2,1/((LISTS!$M$2:$M$13&lt;&gt;"")*ISNUMBER(SEARCH(LISTS!$M$2:$M$13,$I6797))),LISTS!$O$2:$O$13),"Medio de pago no elegible o no identificado por DIAN"),"Apta automaticamente por pago electronico y base positiva"))))</f>
        <v/>
      </c>
    </row>
    <row r="6798">
      <c r="A6798" s="9" t="n"/>
      <c r="B6798" s="9" t="n"/>
      <c r="C6798" s="12" t="n"/>
      <c r="D6798" s="11" t="n"/>
      <c r="E6798" s="11" t="n"/>
      <c r="F6798" s="11" t="n"/>
      <c r="G6798" s="11" t="n"/>
      <c r="H6798" s="11" t="n"/>
      <c r="I6798" s="9" t="n"/>
      <c r="J6798" s="9" t="n"/>
      <c r="K6798" s="9" t="n"/>
      <c r="L6798" s="9">
        <f>IF(COUNTA($A6798:$K6798)=0,"",IF(AND(IFERROR($H6798,0)&gt;0,LEN(TRIM($K6798&amp;""))&gt;0,IFERROR(LOOKUP(2,1/((LISTS!$M$2:$M$13&lt;&gt;"")*ISNUMBER(SEARCH(LISTS!$M$2:$M$13,$I6798))),LISTS!$N$2:$N$13),"NO")="SI"),"SI","NO"))</f>
        <v/>
      </c>
      <c r="M6798" s="9">
        <f>IF(COUNTA($A6798:$K6798)=0,"",IF($K6798&lt;&gt;"",IF(COUNTIF($K$19:$K6798,$K6798)&gt;1,"SI","NO"),IF(COUNTIFS($A$19:$A6798,$A6798,$C$19:$C6798,$C6798,$J$19:$J6798,$J6798,$D$19:$D6798,$D6798)&gt;1,"SI","NO")))</f>
        <v/>
      </c>
      <c r="N6798" s="11">
        <f>IF(COUNTA($A6798:$K6798)=0,"",IF(AND($L6798="SI",$M6798="NO"),IFERROR($H6798,0),0))</f>
        <v/>
      </c>
      <c r="O6798" s="9">
        <f>IF(COUNTA($A6798:$K6798)=0,"",IF($M6798="SI","CUFE o factura duplicada dentro del reporte; no se suma dos veces",IF(IFERROR($H6798,0)&lt;=0,"DIAN reporta valor susceptible 0",IF($L6798="NO",IFERROR(LOOKUP(2,1/((LISTS!$M$2:$M$13&lt;&gt;"")*ISNUMBER(SEARCH(LISTS!$M$2:$M$13,$I6798))),LISTS!$O$2:$O$13),"Medio de pago no elegible o no identificado por DIAN"),"Apta automaticamente por pago electronico y base positiva"))))</f>
        <v/>
      </c>
    </row>
    <row r="6799">
      <c r="A6799" s="9" t="n"/>
      <c r="B6799" s="9" t="n"/>
      <c r="C6799" s="12" t="n"/>
      <c r="D6799" s="11" t="n"/>
      <c r="E6799" s="11" t="n"/>
      <c r="F6799" s="11" t="n"/>
      <c r="G6799" s="11" t="n"/>
      <c r="H6799" s="11" t="n"/>
      <c r="I6799" s="9" t="n"/>
      <c r="J6799" s="9" t="n"/>
      <c r="K6799" s="9" t="n"/>
      <c r="L6799" s="9">
        <f>IF(COUNTA($A6799:$K6799)=0,"",IF(AND(IFERROR($H6799,0)&gt;0,LEN(TRIM($K6799&amp;""))&gt;0,IFERROR(LOOKUP(2,1/((LISTS!$M$2:$M$13&lt;&gt;"")*ISNUMBER(SEARCH(LISTS!$M$2:$M$13,$I6799))),LISTS!$N$2:$N$13),"NO")="SI"),"SI","NO"))</f>
        <v/>
      </c>
      <c r="M6799" s="9">
        <f>IF(COUNTA($A6799:$K6799)=0,"",IF($K6799&lt;&gt;"",IF(COUNTIF($K$19:$K6799,$K6799)&gt;1,"SI","NO"),IF(COUNTIFS($A$19:$A6799,$A6799,$C$19:$C6799,$C6799,$J$19:$J6799,$J6799,$D$19:$D6799,$D6799)&gt;1,"SI","NO")))</f>
        <v/>
      </c>
      <c r="N6799" s="11">
        <f>IF(COUNTA($A6799:$K6799)=0,"",IF(AND($L6799="SI",$M6799="NO"),IFERROR($H6799,0),0))</f>
        <v/>
      </c>
      <c r="O6799" s="9">
        <f>IF(COUNTA($A6799:$K6799)=0,"",IF($M6799="SI","CUFE o factura duplicada dentro del reporte; no se suma dos veces",IF(IFERROR($H6799,0)&lt;=0,"DIAN reporta valor susceptible 0",IF($L6799="NO",IFERROR(LOOKUP(2,1/((LISTS!$M$2:$M$13&lt;&gt;"")*ISNUMBER(SEARCH(LISTS!$M$2:$M$13,$I6799))),LISTS!$O$2:$O$13),"Medio de pago no elegible o no identificado por DIAN"),"Apta automaticamente por pago electronico y base positiva"))))</f>
        <v/>
      </c>
    </row>
    <row r="6800">
      <c r="A6800" s="9" t="n"/>
      <c r="B6800" s="9" t="n"/>
      <c r="C6800" s="12" t="n"/>
      <c r="D6800" s="11" t="n"/>
      <c r="E6800" s="11" t="n"/>
      <c r="F6800" s="11" t="n"/>
      <c r="G6800" s="11" t="n"/>
      <c r="H6800" s="11" t="n"/>
      <c r="I6800" s="9" t="n"/>
      <c r="J6800" s="9" t="n"/>
      <c r="K6800" s="9" t="n"/>
      <c r="L6800" s="9">
        <f>IF(COUNTA($A6800:$K6800)=0,"",IF(AND(IFERROR($H6800,0)&gt;0,LEN(TRIM($K6800&amp;""))&gt;0,IFERROR(LOOKUP(2,1/((LISTS!$M$2:$M$13&lt;&gt;"")*ISNUMBER(SEARCH(LISTS!$M$2:$M$13,$I6800))),LISTS!$N$2:$N$13),"NO")="SI"),"SI","NO"))</f>
        <v/>
      </c>
      <c r="M6800" s="9">
        <f>IF(COUNTA($A6800:$K6800)=0,"",IF($K6800&lt;&gt;"",IF(COUNTIF($K$19:$K6800,$K6800)&gt;1,"SI","NO"),IF(COUNTIFS($A$19:$A6800,$A6800,$C$19:$C6800,$C6800,$J$19:$J6800,$J6800,$D$19:$D6800,$D6800)&gt;1,"SI","NO")))</f>
        <v/>
      </c>
      <c r="N6800" s="11">
        <f>IF(COUNTA($A6800:$K6800)=0,"",IF(AND($L6800="SI",$M6800="NO"),IFERROR($H6800,0),0))</f>
        <v/>
      </c>
      <c r="O6800" s="9">
        <f>IF(COUNTA($A6800:$K6800)=0,"",IF($M6800="SI","CUFE o factura duplicada dentro del reporte; no se suma dos veces",IF(IFERROR($H6800,0)&lt;=0,"DIAN reporta valor susceptible 0",IF($L6800="NO",IFERROR(LOOKUP(2,1/((LISTS!$M$2:$M$13&lt;&gt;"")*ISNUMBER(SEARCH(LISTS!$M$2:$M$13,$I6800))),LISTS!$O$2:$O$13),"Medio de pago no elegible o no identificado por DIAN"),"Apta automaticamente por pago electronico y base positiva"))))</f>
        <v/>
      </c>
    </row>
    <row r="6801">
      <c r="A6801" s="9" t="n"/>
      <c r="B6801" s="9" t="n"/>
      <c r="C6801" s="12" t="n"/>
      <c r="D6801" s="11" t="n"/>
      <c r="E6801" s="11" t="n"/>
      <c r="F6801" s="11" t="n"/>
      <c r="G6801" s="11" t="n"/>
      <c r="H6801" s="11" t="n"/>
      <c r="I6801" s="9" t="n"/>
      <c r="J6801" s="9" t="n"/>
      <c r="K6801" s="9" t="n"/>
      <c r="L6801" s="9">
        <f>IF(COUNTA($A6801:$K6801)=0,"",IF(AND(IFERROR($H6801,0)&gt;0,LEN(TRIM($K6801&amp;""))&gt;0,IFERROR(LOOKUP(2,1/((LISTS!$M$2:$M$13&lt;&gt;"")*ISNUMBER(SEARCH(LISTS!$M$2:$M$13,$I6801))),LISTS!$N$2:$N$13),"NO")="SI"),"SI","NO"))</f>
        <v/>
      </c>
      <c r="M6801" s="9">
        <f>IF(COUNTA($A6801:$K6801)=0,"",IF($K6801&lt;&gt;"",IF(COUNTIF($K$19:$K6801,$K6801)&gt;1,"SI","NO"),IF(COUNTIFS($A$19:$A6801,$A6801,$C$19:$C6801,$C6801,$J$19:$J6801,$J6801,$D$19:$D6801,$D6801)&gt;1,"SI","NO")))</f>
        <v/>
      </c>
      <c r="N6801" s="11">
        <f>IF(COUNTA($A6801:$K6801)=0,"",IF(AND($L6801="SI",$M6801="NO"),IFERROR($H6801,0),0))</f>
        <v/>
      </c>
      <c r="O6801" s="9">
        <f>IF(COUNTA($A6801:$K6801)=0,"",IF($M6801="SI","CUFE o factura duplicada dentro del reporte; no se suma dos veces",IF(IFERROR($H6801,0)&lt;=0,"DIAN reporta valor susceptible 0",IF($L6801="NO",IFERROR(LOOKUP(2,1/((LISTS!$M$2:$M$13&lt;&gt;"")*ISNUMBER(SEARCH(LISTS!$M$2:$M$13,$I6801))),LISTS!$O$2:$O$13),"Medio de pago no elegible o no identificado por DIAN"),"Apta automaticamente por pago electronico y base positiva"))))</f>
        <v/>
      </c>
    </row>
    <row r="6802">
      <c r="A6802" s="9" t="n"/>
      <c r="B6802" s="9" t="n"/>
      <c r="C6802" s="12" t="n"/>
      <c r="D6802" s="11" t="n"/>
      <c r="E6802" s="11" t="n"/>
      <c r="F6802" s="11" t="n"/>
      <c r="G6802" s="11" t="n"/>
      <c r="H6802" s="11" t="n"/>
      <c r="I6802" s="9" t="n"/>
      <c r="J6802" s="9" t="n"/>
      <c r="K6802" s="9" t="n"/>
      <c r="L6802" s="9">
        <f>IF(COUNTA($A6802:$K6802)=0,"",IF(AND(IFERROR($H6802,0)&gt;0,LEN(TRIM($K6802&amp;""))&gt;0,IFERROR(LOOKUP(2,1/((LISTS!$M$2:$M$13&lt;&gt;"")*ISNUMBER(SEARCH(LISTS!$M$2:$M$13,$I6802))),LISTS!$N$2:$N$13),"NO")="SI"),"SI","NO"))</f>
        <v/>
      </c>
      <c r="M6802" s="9">
        <f>IF(COUNTA($A6802:$K6802)=0,"",IF($K6802&lt;&gt;"",IF(COUNTIF($K$19:$K6802,$K6802)&gt;1,"SI","NO"),IF(COUNTIFS($A$19:$A6802,$A6802,$C$19:$C6802,$C6802,$J$19:$J6802,$J6802,$D$19:$D6802,$D6802)&gt;1,"SI","NO")))</f>
        <v/>
      </c>
      <c r="N6802" s="11">
        <f>IF(COUNTA($A6802:$K6802)=0,"",IF(AND($L6802="SI",$M6802="NO"),IFERROR($H6802,0),0))</f>
        <v/>
      </c>
      <c r="O6802" s="9">
        <f>IF(COUNTA($A6802:$K6802)=0,"",IF($M6802="SI","CUFE o factura duplicada dentro del reporte; no se suma dos veces",IF(IFERROR($H6802,0)&lt;=0,"DIAN reporta valor susceptible 0",IF($L6802="NO",IFERROR(LOOKUP(2,1/((LISTS!$M$2:$M$13&lt;&gt;"")*ISNUMBER(SEARCH(LISTS!$M$2:$M$13,$I6802))),LISTS!$O$2:$O$13),"Medio de pago no elegible o no identificado por DIAN"),"Apta automaticamente por pago electronico y base positiva"))))</f>
        <v/>
      </c>
    </row>
    <row r="6803">
      <c r="A6803" s="9" t="n"/>
      <c r="B6803" s="9" t="n"/>
      <c r="C6803" s="12" t="n"/>
      <c r="D6803" s="11" t="n"/>
      <c r="E6803" s="11" t="n"/>
      <c r="F6803" s="11" t="n"/>
      <c r="G6803" s="11" t="n"/>
      <c r="H6803" s="11" t="n"/>
      <c r="I6803" s="9" t="n"/>
      <c r="J6803" s="9" t="n"/>
      <c r="K6803" s="9" t="n"/>
      <c r="L6803" s="9">
        <f>IF(COUNTA($A6803:$K6803)=0,"",IF(AND(IFERROR($H6803,0)&gt;0,LEN(TRIM($K6803&amp;""))&gt;0,IFERROR(LOOKUP(2,1/((LISTS!$M$2:$M$13&lt;&gt;"")*ISNUMBER(SEARCH(LISTS!$M$2:$M$13,$I6803))),LISTS!$N$2:$N$13),"NO")="SI"),"SI","NO"))</f>
        <v/>
      </c>
      <c r="M6803" s="9">
        <f>IF(COUNTA($A6803:$K6803)=0,"",IF($K6803&lt;&gt;"",IF(COUNTIF($K$19:$K6803,$K6803)&gt;1,"SI","NO"),IF(COUNTIFS($A$19:$A6803,$A6803,$C$19:$C6803,$C6803,$J$19:$J6803,$J6803,$D$19:$D6803,$D6803)&gt;1,"SI","NO")))</f>
        <v/>
      </c>
      <c r="N6803" s="11">
        <f>IF(COUNTA($A6803:$K6803)=0,"",IF(AND($L6803="SI",$M6803="NO"),IFERROR($H6803,0),0))</f>
        <v/>
      </c>
      <c r="O6803" s="9">
        <f>IF(COUNTA($A6803:$K6803)=0,"",IF($M6803="SI","CUFE o factura duplicada dentro del reporte; no se suma dos veces",IF(IFERROR($H6803,0)&lt;=0,"DIAN reporta valor susceptible 0",IF($L6803="NO",IFERROR(LOOKUP(2,1/((LISTS!$M$2:$M$13&lt;&gt;"")*ISNUMBER(SEARCH(LISTS!$M$2:$M$13,$I6803))),LISTS!$O$2:$O$13),"Medio de pago no elegible o no identificado por DIAN"),"Apta automaticamente por pago electronico y base positiva"))))</f>
        <v/>
      </c>
    </row>
    <row r="6804">
      <c r="A6804" s="9" t="n"/>
      <c r="B6804" s="9" t="n"/>
      <c r="C6804" s="12" t="n"/>
      <c r="D6804" s="11" t="n"/>
      <c r="E6804" s="11" t="n"/>
      <c r="F6804" s="11" t="n"/>
      <c r="G6804" s="11" t="n"/>
      <c r="H6804" s="11" t="n"/>
      <c r="I6804" s="9" t="n"/>
      <c r="J6804" s="9" t="n"/>
      <c r="K6804" s="9" t="n"/>
      <c r="L6804" s="9">
        <f>IF(COUNTA($A6804:$K6804)=0,"",IF(AND(IFERROR($H6804,0)&gt;0,LEN(TRIM($K6804&amp;""))&gt;0,IFERROR(LOOKUP(2,1/((LISTS!$M$2:$M$13&lt;&gt;"")*ISNUMBER(SEARCH(LISTS!$M$2:$M$13,$I6804))),LISTS!$N$2:$N$13),"NO")="SI"),"SI","NO"))</f>
        <v/>
      </c>
      <c r="M6804" s="9">
        <f>IF(COUNTA($A6804:$K6804)=0,"",IF($K6804&lt;&gt;"",IF(COUNTIF($K$19:$K6804,$K6804)&gt;1,"SI","NO"),IF(COUNTIFS($A$19:$A6804,$A6804,$C$19:$C6804,$C6804,$J$19:$J6804,$J6804,$D$19:$D6804,$D6804)&gt;1,"SI","NO")))</f>
        <v/>
      </c>
      <c r="N6804" s="11">
        <f>IF(COUNTA($A6804:$K6804)=0,"",IF(AND($L6804="SI",$M6804="NO"),IFERROR($H6804,0),0))</f>
        <v/>
      </c>
      <c r="O6804" s="9">
        <f>IF(COUNTA($A6804:$K6804)=0,"",IF($M6804="SI","CUFE o factura duplicada dentro del reporte; no se suma dos veces",IF(IFERROR($H6804,0)&lt;=0,"DIAN reporta valor susceptible 0",IF($L6804="NO",IFERROR(LOOKUP(2,1/((LISTS!$M$2:$M$13&lt;&gt;"")*ISNUMBER(SEARCH(LISTS!$M$2:$M$13,$I6804))),LISTS!$O$2:$O$13),"Medio de pago no elegible o no identificado por DIAN"),"Apta automaticamente por pago electronico y base positiva"))))</f>
        <v/>
      </c>
    </row>
    <row r="6805">
      <c r="A6805" s="9" t="n"/>
      <c r="B6805" s="9" t="n"/>
      <c r="C6805" s="12" t="n"/>
      <c r="D6805" s="11" t="n"/>
      <c r="E6805" s="11" t="n"/>
      <c r="F6805" s="11" t="n"/>
      <c r="G6805" s="11" t="n"/>
      <c r="H6805" s="11" t="n"/>
      <c r="I6805" s="9" t="n"/>
      <c r="J6805" s="9" t="n"/>
      <c r="K6805" s="9" t="n"/>
      <c r="L6805" s="9">
        <f>IF(COUNTA($A6805:$K6805)=0,"",IF(AND(IFERROR($H6805,0)&gt;0,LEN(TRIM($K6805&amp;""))&gt;0,IFERROR(LOOKUP(2,1/((LISTS!$M$2:$M$13&lt;&gt;"")*ISNUMBER(SEARCH(LISTS!$M$2:$M$13,$I6805))),LISTS!$N$2:$N$13),"NO")="SI"),"SI","NO"))</f>
        <v/>
      </c>
      <c r="M6805" s="9">
        <f>IF(COUNTA($A6805:$K6805)=0,"",IF($K6805&lt;&gt;"",IF(COUNTIF($K$19:$K6805,$K6805)&gt;1,"SI","NO"),IF(COUNTIFS($A$19:$A6805,$A6805,$C$19:$C6805,$C6805,$J$19:$J6805,$J6805,$D$19:$D6805,$D6805)&gt;1,"SI","NO")))</f>
        <v/>
      </c>
      <c r="N6805" s="11">
        <f>IF(COUNTA($A6805:$K6805)=0,"",IF(AND($L6805="SI",$M6805="NO"),IFERROR($H6805,0),0))</f>
        <v/>
      </c>
      <c r="O6805" s="9">
        <f>IF(COUNTA($A6805:$K6805)=0,"",IF($M6805="SI","CUFE o factura duplicada dentro del reporte; no se suma dos veces",IF(IFERROR($H6805,0)&lt;=0,"DIAN reporta valor susceptible 0",IF($L6805="NO",IFERROR(LOOKUP(2,1/((LISTS!$M$2:$M$13&lt;&gt;"")*ISNUMBER(SEARCH(LISTS!$M$2:$M$13,$I6805))),LISTS!$O$2:$O$13),"Medio de pago no elegible o no identificado por DIAN"),"Apta automaticamente por pago electronico y base positiva"))))</f>
        <v/>
      </c>
    </row>
    <row r="6806">
      <c r="A6806" s="9" t="n"/>
      <c r="B6806" s="9" t="n"/>
      <c r="C6806" s="12" t="n"/>
      <c r="D6806" s="11" t="n"/>
      <c r="E6806" s="11" t="n"/>
      <c r="F6806" s="11" t="n"/>
      <c r="G6806" s="11" t="n"/>
      <c r="H6806" s="11" t="n"/>
      <c r="I6806" s="9" t="n"/>
      <c r="J6806" s="9" t="n"/>
      <c r="K6806" s="9" t="n"/>
      <c r="L6806" s="9">
        <f>IF(COUNTA($A6806:$K6806)=0,"",IF(AND(IFERROR($H6806,0)&gt;0,LEN(TRIM($K6806&amp;""))&gt;0,IFERROR(LOOKUP(2,1/((LISTS!$M$2:$M$13&lt;&gt;"")*ISNUMBER(SEARCH(LISTS!$M$2:$M$13,$I6806))),LISTS!$N$2:$N$13),"NO")="SI"),"SI","NO"))</f>
        <v/>
      </c>
      <c r="M6806" s="9">
        <f>IF(COUNTA($A6806:$K6806)=0,"",IF($K6806&lt;&gt;"",IF(COUNTIF($K$19:$K6806,$K6806)&gt;1,"SI","NO"),IF(COUNTIFS($A$19:$A6806,$A6806,$C$19:$C6806,$C6806,$J$19:$J6806,$J6806,$D$19:$D6806,$D6806)&gt;1,"SI","NO")))</f>
        <v/>
      </c>
      <c r="N6806" s="11">
        <f>IF(COUNTA($A6806:$K6806)=0,"",IF(AND($L6806="SI",$M6806="NO"),IFERROR($H6806,0),0))</f>
        <v/>
      </c>
      <c r="O6806" s="9">
        <f>IF(COUNTA($A6806:$K6806)=0,"",IF($M6806="SI","CUFE o factura duplicada dentro del reporte; no se suma dos veces",IF(IFERROR($H6806,0)&lt;=0,"DIAN reporta valor susceptible 0",IF($L6806="NO",IFERROR(LOOKUP(2,1/((LISTS!$M$2:$M$13&lt;&gt;"")*ISNUMBER(SEARCH(LISTS!$M$2:$M$13,$I6806))),LISTS!$O$2:$O$13),"Medio de pago no elegible o no identificado por DIAN"),"Apta automaticamente por pago electronico y base positiva"))))</f>
        <v/>
      </c>
    </row>
    <row r="6807">
      <c r="A6807" s="9" t="n"/>
      <c r="B6807" s="9" t="n"/>
      <c r="C6807" s="12" t="n"/>
      <c r="D6807" s="11" t="n"/>
      <c r="E6807" s="11" t="n"/>
      <c r="F6807" s="11" t="n"/>
      <c r="G6807" s="11" t="n"/>
      <c r="H6807" s="11" t="n"/>
      <c r="I6807" s="9" t="n"/>
      <c r="J6807" s="9" t="n"/>
      <c r="K6807" s="9" t="n"/>
      <c r="L6807" s="9">
        <f>IF(COUNTA($A6807:$K6807)=0,"",IF(AND(IFERROR($H6807,0)&gt;0,LEN(TRIM($K6807&amp;""))&gt;0,IFERROR(LOOKUP(2,1/((LISTS!$M$2:$M$13&lt;&gt;"")*ISNUMBER(SEARCH(LISTS!$M$2:$M$13,$I6807))),LISTS!$N$2:$N$13),"NO")="SI"),"SI","NO"))</f>
        <v/>
      </c>
      <c r="M6807" s="9">
        <f>IF(COUNTA($A6807:$K6807)=0,"",IF($K6807&lt;&gt;"",IF(COUNTIF($K$19:$K6807,$K6807)&gt;1,"SI","NO"),IF(COUNTIFS($A$19:$A6807,$A6807,$C$19:$C6807,$C6807,$J$19:$J6807,$J6807,$D$19:$D6807,$D6807)&gt;1,"SI","NO")))</f>
        <v/>
      </c>
      <c r="N6807" s="11">
        <f>IF(COUNTA($A6807:$K6807)=0,"",IF(AND($L6807="SI",$M6807="NO"),IFERROR($H6807,0),0))</f>
        <v/>
      </c>
      <c r="O6807" s="9">
        <f>IF(COUNTA($A6807:$K6807)=0,"",IF($M6807="SI","CUFE o factura duplicada dentro del reporte; no se suma dos veces",IF(IFERROR($H6807,0)&lt;=0,"DIAN reporta valor susceptible 0",IF($L6807="NO",IFERROR(LOOKUP(2,1/((LISTS!$M$2:$M$13&lt;&gt;"")*ISNUMBER(SEARCH(LISTS!$M$2:$M$13,$I6807))),LISTS!$O$2:$O$13),"Medio de pago no elegible o no identificado por DIAN"),"Apta automaticamente por pago electronico y base positiva"))))</f>
        <v/>
      </c>
    </row>
    <row r="6808">
      <c r="A6808" s="9" t="n"/>
      <c r="B6808" s="9" t="n"/>
      <c r="C6808" s="12" t="n"/>
      <c r="D6808" s="11" t="n"/>
      <c r="E6808" s="11" t="n"/>
      <c r="F6808" s="11" t="n"/>
      <c r="G6808" s="11" t="n"/>
      <c r="H6808" s="11" t="n"/>
      <c r="I6808" s="9" t="n"/>
      <c r="J6808" s="9" t="n"/>
      <c r="K6808" s="9" t="n"/>
      <c r="L6808" s="9">
        <f>IF(COUNTA($A6808:$K6808)=0,"",IF(AND(IFERROR($H6808,0)&gt;0,LEN(TRIM($K6808&amp;""))&gt;0,IFERROR(LOOKUP(2,1/((LISTS!$M$2:$M$13&lt;&gt;"")*ISNUMBER(SEARCH(LISTS!$M$2:$M$13,$I6808))),LISTS!$N$2:$N$13),"NO")="SI"),"SI","NO"))</f>
        <v/>
      </c>
      <c r="M6808" s="9">
        <f>IF(COUNTA($A6808:$K6808)=0,"",IF($K6808&lt;&gt;"",IF(COUNTIF($K$19:$K6808,$K6808)&gt;1,"SI","NO"),IF(COUNTIFS($A$19:$A6808,$A6808,$C$19:$C6808,$C6808,$J$19:$J6808,$J6808,$D$19:$D6808,$D6808)&gt;1,"SI","NO")))</f>
        <v/>
      </c>
      <c r="N6808" s="11">
        <f>IF(COUNTA($A6808:$K6808)=0,"",IF(AND($L6808="SI",$M6808="NO"),IFERROR($H6808,0),0))</f>
        <v/>
      </c>
      <c r="O6808" s="9">
        <f>IF(COUNTA($A6808:$K6808)=0,"",IF($M6808="SI","CUFE o factura duplicada dentro del reporte; no se suma dos veces",IF(IFERROR($H6808,0)&lt;=0,"DIAN reporta valor susceptible 0",IF($L6808="NO",IFERROR(LOOKUP(2,1/((LISTS!$M$2:$M$13&lt;&gt;"")*ISNUMBER(SEARCH(LISTS!$M$2:$M$13,$I6808))),LISTS!$O$2:$O$13),"Medio de pago no elegible o no identificado por DIAN"),"Apta automaticamente por pago electronico y base positiva"))))</f>
        <v/>
      </c>
    </row>
    <row r="6809">
      <c r="A6809" s="9" t="n"/>
      <c r="B6809" s="9" t="n"/>
      <c r="C6809" s="12" t="n"/>
      <c r="D6809" s="11" t="n"/>
      <c r="E6809" s="11" t="n"/>
      <c r="F6809" s="11" t="n"/>
      <c r="G6809" s="11" t="n"/>
      <c r="H6809" s="11" t="n"/>
      <c r="I6809" s="9" t="n"/>
      <c r="J6809" s="9" t="n"/>
      <c r="K6809" s="9" t="n"/>
      <c r="L6809" s="9">
        <f>IF(COUNTA($A6809:$K6809)=0,"",IF(AND(IFERROR($H6809,0)&gt;0,LEN(TRIM($K6809&amp;""))&gt;0,IFERROR(LOOKUP(2,1/((LISTS!$M$2:$M$13&lt;&gt;"")*ISNUMBER(SEARCH(LISTS!$M$2:$M$13,$I6809))),LISTS!$N$2:$N$13),"NO")="SI"),"SI","NO"))</f>
        <v/>
      </c>
      <c r="M6809" s="9">
        <f>IF(COUNTA($A6809:$K6809)=0,"",IF($K6809&lt;&gt;"",IF(COUNTIF($K$19:$K6809,$K6809)&gt;1,"SI","NO"),IF(COUNTIFS($A$19:$A6809,$A6809,$C$19:$C6809,$C6809,$J$19:$J6809,$J6809,$D$19:$D6809,$D6809)&gt;1,"SI","NO")))</f>
        <v/>
      </c>
      <c r="N6809" s="11">
        <f>IF(COUNTA($A6809:$K6809)=0,"",IF(AND($L6809="SI",$M6809="NO"),IFERROR($H6809,0),0))</f>
        <v/>
      </c>
      <c r="O6809" s="9">
        <f>IF(COUNTA($A6809:$K6809)=0,"",IF($M6809="SI","CUFE o factura duplicada dentro del reporte; no se suma dos veces",IF(IFERROR($H6809,0)&lt;=0,"DIAN reporta valor susceptible 0",IF($L6809="NO",IFERROR(LOOKUP(2,1/((LISTS!$M$2:$M$13&lt;&gt;"")*ISNUMBER(SEARCH(LISTS!$M$2:$M$13,$I6809))),LISTS!$O$2:$O$13),"Medio de pago no elegible o no identificado por DIAN"),"Apta automaticamente por pago electronico y base positiva"))))</f>
        <v/>
      </c>
    </row>
    <row r="6810">
      <c r="A6810" s="9" t="n"/>
      <c r="B6810" s="9" t="n"/>
      <c r="C6810" s="12" t="n"/>
      <c r="D6810" s="11" t="n"/>
      <c r="E6810" s="11" t="n"/>
      <c r="F6810" s="11" t="n"/>
      <c r="G6810" s="11" t="n"/>
      <c r="H6810" s="11" t="n"/>
      <c r="I6810" s="9" t="n"/>
      <c r="J6810" s="9" t="n"/>
      <c r="K6810" s="9" t="n"/>
      <c r="L6810" s="9">
        <f>IF(COUNTA($A6810:$K6810)=0,"",IF(AND(IFERROR($H6810,0)&gt;0,LEN(TRIM($K6810&amp;""))&gt;0,IFERROR(LOOKUP(2,1/((LISTS!$M$2:$M$13&lt;&gt;"")*ISNUMBER(SEARCH(LISTS!$M$2:$M$13,$I6810))),LISTS!$N$2:$N$13),"NO")="SI"),"SI","NO"))</f>
        <v/>
      </c>
      <c r="M6810" s="9">
        <f>IF(COUNTA($A6810:$K6810)=0,"",IF($K6810&lt;&gt;"",IF(COUNTIF($K$19:$K6810,$K6810)&gt;1,"SI","NO"),IF(COUNTIFS($A$19:$A6810,$A6810,$C$19:$C6810,$C6810,$J$19:$J6810,$J6810,$D$19:$D6810,$D6810)&gt;1,"SI","NO")))</f>
        <v/>
      </c>
      <c r="N6810" s="11">
        <f>IF(COUNTA($A6810:$K6810)=0,"",IF(AND($L6810="SI",$M6810="NO"),IFERROR($H6810,0),0))</f>
        <v/>
      </c>
      <c r="O6810" s="9">
        <f>IF(COUNTA($A6810:$K6810)=0,"",IF($M6810="SI","CUFE o factura duplicada dentro del reporte; no se suma dos veces",IF(IFERROR($H6810,0)&lt;=0,"DIAN reporta valor susceptible 0",IF($L6810="NO",IFERROR(LOOKUP(2,1/((LISTS!$M$2:$M$13&lt;&gt;"")*ISNUMBER(SEARCH(LISTS!$M$2:$M$13,$I6810))),LISTS!$O$2:$O$13),"Medio de pago no elegible o no identificado por DIAN"),"Apta automaticamente por pago electronico y base positiva"))))</f>
        <v/>
      </c>
    </row>
    <row r="6811">
      <c r="A6811" s="9" t="n"/>
      <c r="B6811" s="9" t="n"/>
      <c r="C6811" s="12" t="n"/>
      <c r="D6811" s="11" t="n"/>
      <c r="E6811" s="11" t="n"/>
      <c r="F6811" s="11" t="n"/>
      <c r="G6811" s="11" t="n"/>
      <c r="H6811" s="11" t="n"/>
      <c r="I6811" s="9" t="n"/>
      <c r="J6811" s="9" t="n"/>
      <c r="K6811" s="9" t="n"/>
      <c r="L6811" s="9">
        <f>IF(COUNTA($A6811:$K6811)=0,"",IF(AND(IFERROR($H6811,0)&gt;0,LEN(TRIM($K6811&amp;""))&gt;0,IFERROR(LOOKUP(2,1/((LISTS!$M$2:$M$13&lt;&gt;"")*ISNUMBER(SEARCH(LISTS!$M$2:$M$13,$I6811))),LISTS!$N$2:$N$13),"NO")="SI"),"SI","NO"))</f>
        <v/>
      </c>
      <c r="M6811" s="9">
        <f>IF(COUNTA($A6811:$K6811)=0,"",IF($K6811&lt;&gt;"",IF(COUNTIF($K$19:$K6811,$K6811)&gt;1,"SI","NO"),IF(COUNTIFS($A$19:$A6811,$A6811,$C$19:$C6811,$C6811,$J$19:$J6811,$J6811,$D$19:$D6811,$D6811)&gt;1,"SI","NO")))</f>
        <v/>
      </c>
      <c r="N6811" s="11">
        <f>IF(COUNTA($A6811:$K6811)=0,"",IF(AND($L6811="SI",$M6811="NO"),IFERROR($H6811,0),0))</f>
        <v/>
      </c>
      <c r="O6811" s="9">
        <f>IF(COUNTA($A6811:$K6811)=0,"",IF($M6811="SI","CUFE o factura duplicada dentro del reporte; no se suma dos veces",IF(IFERROR($H6811,0)&lt;=0,"DIAN reporta valor susceptible 0",IF($L6811="NO",IFERROR(LOOKUP(2,1/((LISTS!$M$2:$M$13&lt;&gt;"")*ISNUMBER(SEARCH(LISTS!$M$2:$M$13,$I6811))),LISTS!$O$2:$O$13),"Medio de pago no elegible o no identificado por DIAN"),"Apta automaticamente por pago electronico y base positiva"))))</f>
        <v/>
      </c>
    </row>
    <row r="6812">
      <c r="A6812" s="9" t="n"/>
      <c r="B6812" s="9" t="n"/>
      <c r="C6812" s="12" t="n"/>
      <c r="D6812" s="11" t="n"/>
      <c r="E6812" s="11" t="n"/>
      <c r="F6812" s="11" t="n"/>
      <c r="G6812" s="11" t="n"/>
      <c r="H6812" s="11" t="n"/>
      <c r="I6812" s="9" t="n"/>
      <c r="J6812" s="9" t="n"/>
      <c r="K6812" s="9" t="n"/>
      <c r="L6812" s="9">
        <f>IF(COUNTA($A6812:$K6812)=0,"",IF(AND(IFERROR($H6812,0)&gt;0,LEN(TRIM($K6812&amp;""))&gt;0,IFERROR(LOOKUP(2,1/((LISTS!$M$2:$M$13&lt;&gt;"")*ISNUMBER(SEARCH(LISTS!$M$2:$M$13,$I6812))),LISTS!$N$2:$N$13),"NO")="SI"),"SI","NO"))</f>
        <v/>
      </c>
      <c r="M6812" s="9">
        <f>IF(COUNTA($A6812:$K6812)=0,"",IF($K6812&lt;&gt;"",IF(COUNTIF($K$19:$K6812,$K6812)&gt;1,"SI","NO"),IF(COUNTIFS($A$19:$A6812,$A6812,$C$19:$C6812,$C6812,$J$19:$J6812,$J6812,$D$19:$D6812,$D6812)&gt;1,"SI","NO")))</f>
        <v/>
      </c>
      <c r="N6812" s="11">
        <f>IF(COUNTA($A6812:$K6812)=0,"",IF(AND($L6812="SI",$M6812="NO"),IFERROR($H6812,0),0))</f>
        <v/>
      </c>
      <c r="O6812" s="9">
        <f>IF(COUNTA($A6812:$K6812)=0,"",IF($M6812="SI","CUFE o factura duplicada dentro del reporte; no se suma dos veces",IF(IFERROR($H6812,0)&lt;=0,"DIAN reporta valor susceptible 0",IF($L6812="NO",IFERROR(LOOKUP(2,1/((LISTS!$M$2:$M$13&lt;&gt;"")*ISNUMBER(SEARCH(LISTS!$M$2:$M$13,$I6812))),LISTS!$O$2:$O$13),"Medio de pago no elegible o no identificado por DIAN"),"Apta automaticamente por pago electronico y base positiva"))))</f>
        <v/>
      </c>
    </row>
    <row r="6813">
      <c r="A6813" s="9" t="n"/>
      <c r="B6813" s="9" t="n"/>
      <c r="C6813" s="12" t="n"/>
      <c r="D6813" s="11" t="n"/>
      <c r="E6813" s="11" t="n"/>
      <c r="F6813" s="11" t="n"/>
      <c r="G6813" s="11" t="n"/>
      <c r="H6813" s="11" t="n"/>
      <c r="I6813" s="9" t="n"/>
      <c r="J6813" s="9" t="n"/>
      <c r="K6813" s="9" t="n"/>
      <c r="L6813" s="9">
        <f>IF(COUNTA($A6813:$K6813)=0,"",IF(AND(IFERROR($H6813,0)&gt;0,LEN(TRIM($K6813&amp;""))&gt;0,IFERROR(LOOKUP(2,1/((LISTS!$M$2:$M$13&lt;&gt;"")*ISNUMBER(SEARCH(LISTS!$M$2:$M$13,$I6813))),LISTS!$N$2:$N$13),"NO")="SI"),"SI","NO"))</f>
        <v/>
      </c>
      <c r="M6813" s="9">
        <f>IF(COUNTA($A6813:$K6813)=0,"",IF($K6813&lt;&gt;"",IF(COUNTIF($K$19:$K6813,$K6813)&gt;1,"SI","NO"),IF(COUNTIFS($A$19:$A6813,$A6813,$C$19:$C6813,$C6813,$J$19:$J6813,$J6813,$D$19:$D6813,$D6813)&gt;1,"SI","NO")))</f>
        <v/>
      </c>
      <c r="N6813" s="11">
        <f>IF(COUNTA($A6813:$K6813)=0,"",IF(AND($L6813="SI",$M6813="NO"),IFERROR($H6813,0),0))</f>
        <v/>
      </c>
      <c r="O6813" s="9">
        <f>IF(COUNTA($A6813:$K6813)=0,"",IF($M6813="SI","CUFE o factura duplicada dentro del reporte; no se suma dos veces",IF(IFERROR($H6813,0)&lt;=0,"DIAN reporta valor susceptible 0",IF($L6813="NO",IFERROR(LOOKUP(2,1/((LISTS!$M$2:$M$13&lt;&gt;"")*ISNUMBER(SEARCH(LISTS!$M$2:$M$13,$I6813))),LISTS!$O$2:$O$13),"Medio de pago no elegible o no identificado por DIAN"),"Apta automaticamente por pago electronico y base positiva"))))</f>
        <v/>
      </c>
    </row>
    <row r="6814">
      <c r="A6814" s="9" t="n"/>
      <c r="B6814" s="9" t="n"/>
      <c r="C6814" s="12" t="n"/>
      <c r="D6814" s="11" t="n"/>
      <c r="E6814" s="11" t="n"/>
      <c r="F6814" s="11" t="n"/>
      <c r="G6814" s="11" t="n"/>
      <c r="H6814" s="11" t="n"/>
      <c r="I6814" s="9" t="n"/>
      <c r="J6814" s="9" t="n"/>
      <c r="K6814" s="9" t="n"/>
      <c r="L6814" s="9">
        <f>IF(COUNTA($A6814:$K6814)=0,"",IF(AND(IFERROR($H6814,0)&gt;0,LEN(TRIM($K6814&amp;""))&gt;0,IFERROR(LOOKUP(2,1/((LISTS!$M$2:$M$13&lt;&gt;"")*ISNUMBER(SEARCH(LISTS!$M$2:$M$13,$I6814))),LISTS!$N$2:$N$13),"NO")="SI"),"SI","NO"))</f>
        <v/>
      </c>
      <c r="M6814" s="9">
        <f>IF(COUNTA($A6814:$K6814)=0,"",IF($K6814&lt;&gt;"",IF(COUNTIF($K$19:$K6814,$K6814)&gt;1,"SI","NO"),IF(COUNTIFS($A$19:$A6814,$A6814,$C$19:$C6814,$C6814,$J$19:$J6814,$J6814,$D$19:$D6814,$D6814)&gt;1,"SI","NO")))</f>
        <v/>
      </c>
      <c r="N6814" s="11">
        <f>IF(COUNTA($A6814:$K6814)=0,"",IF(AND($L6814="SI",$M6814="NO"),IFERROR($H6814,0),0))</f>
        <v/>
      </c>
      <c r="O6814" s="9">
        <f>IF(COUNTA($A6814:$K6814)=0,"",IF($M6814="SI","CUFE o factura duplicada dentro del reporte; no se suma dos veces",IF(IFERROR($H6814,0)&lt;=0,"DIAN reporta valor susceptible 0",IF($L6814="NO",IFERROR(LOOKUP(2,1/((LISTS!$M$2:$M$13&lt;&gt;"")*ISNUMBER(SEARCH(LISTS!$M$2:$M$13,$I6814))),LISTS!$O$2:$O$13),"Medio de pago no elegible o no identificado por DIAN"),"Apta automaticamente por pago electronico y base positiva"))))</f>
        <v/>
      </c>
    </row>
    <row r="6815">
      <c r="A6815" s="9" t="n"/>
      <c r="B6815" s="9" t="n"/>
      <c r="C6815" s="12" t="n"/>
      <c r="D6815" s="11" t="n"/>
      <c r="E6815" s="11" t="n"/>
      <c r="F6815" s="11" t="n"/>
      <c r="G6815" s="11" t="n"/>
      <c r="H6815" s="11" t="n"/>
      <c r="I6815" s="9" t="n"/>
      <c r="J6815" s="9" t="n"/>
      <c r="K6815" s="9" t="n"/>
      <c r="L6815" s="9">
        <f>IF(COUNTA($A6815:$K6815)=0,"",IF(AND(IFERROR($H6815,0)&gt;0,LEN(TRIM($K6815&amp;""))&gt;0,IFERROR(LOOKUP(2,1/((LISTS!$M$2:$M$13&lt;&gt;"")*ISNUMBER(SEARCH(LISTS!$M$2:$M$13,$I6815))),LISTS!$N$2:$N$13),"NO")="SI"),"SI","NO"))</f>
        <v/>
      </c>
      <c r="M6815" s="9">
        <f>IF(COUNTA($A6815:$K6815)=0,"",IF($K6815&lt;&gt;"",IF(COUNTIF($K$19:$K6815,$K6815)&gt;1,"SI","NO"),IF(COUNTIFS($A$19:$A6815,$A6815,$C$19:$C6815,$C6815,$J$19:$J6815,$J6815,$D$19:$D6815,$D6815)&gt;1,"SI","NO")))</f>
        <v/>
      </c>
      <c r="N6815" s="11">
        <f>IF(COUNTA($A6815:$K6815)=0,"",IF(AND($L6815="SI",$M6815="NO"),IFERROR($H6815,0),0))</f>
        <v/>
      </c>
      <c r="O6815" s="9">
        <f>IF(COUNTA($A6815:$K6815)=0,"",IF($M6815="SI","CUFE o factura duplicada dentro del reporte; no se suma dos veces",IF(IFERROR($H6815,0)&lt;=0,"DIAN reporta valor susceptible 0",IF($L6815="NO",IFERROR(LOOKUP(2,1/((LISTS!$M$2:$M$13&lt;&gt;"")*ISNUMBER(SEARCH(LISTS!$M$2:$M$13,$I6815))),LISTS!$O$2:$O$13),"Medio de pago no elegible o no identificado por DIAN"),"Apta automaticamente por pago electronico y base positiva"))))</f>
        <v/>
      </c>
    </row>
    <row r="6816">
      <c r="A6816" s="9" t="n"/>
      <c r="B6816" s="9" t="n"/>
      <c r="C6816" s="12" t="n"/>
      <c r="D6816" s="11" t="n"/>
      <c r="E6816" s="11" t="n"/>
      <c r="F6816" s="11" t="n"/>
      <c r="G6816" s="11" t="n"/>
      <c r="H6816" s="11" t="n"/>
      <c r="I6816" s="9" t="n"/>
      <c r="J6816" s="9" t="n"/>
      <c r="K6816" s="9" t="n"/>
      <c r="L6816" s="9">
        <f>IF(COUNTA($A6816:$K6816)=0,"",IF(AND(IFERROR($H6816,0)&gt;0,LEN(TRIM($K6816&amp;""))&gt;0,IFERROR(LOOKUP(2,1/((LISTS!$M$2:$M$13&lt;&gt;"")*ISNUMBER(SEARCH(LISTS!$M$2:$M$13,$I6816))),LISTS!$N$2:$N$13),"NO")="SI"),"SI","NO"))</f>
        <v/>
      </c>
      <c r="M6816" s="9">
        <f>IF(COUNTA($A6816:$K6816)=0,"",IF($K6816&lt;&gt;"",IF(COUNTIF($K$19:$K6816,$K6816)&gt;1,"SI","NO"),IF(COUNTIFS($A$19:$A6816,$A6816,$C$19:$C6816,$C6816,$J$19:$J6816,$J6816,$D$19:$D6816,$D6816)&gt;1,"SI","NO")))</f>
        <v/>
      </c>
      <c r="N6816" s="11">
        <f>IF(COUNTA($A6816:$K6816)=0,"",IF(AND($L6816="SI",$M6816="NO"),IFERROR($H6816,0),0))</f>
        <v/>
      </c>
      <c r="O6816" s="9">
        <f>IF(COUNTA($A6816:$K6816)=0,"",IF($M6816="SI","CUFE o factura duplicada dentro del reporte; no se suma dos veces",IF(IFERROR($H6816,0)&lt;=0,"DIAN reporta valor susceptible 0",IF($L6816="NO",IFERROR(LOOKUP(2,1/((LISTS!$M$2:$M$13&lt;&gt;"")*ISNUMBER(SEARCH(LISTS!$M$2:$M$13,$I6816))),LISTS!$O$2:$O$13),"Medio de pago no elegible o no identificado por DIAN"),"Apta automaticamente por pago electronico y base positiva"))))</f>
        <v/>
      </c>
    </row>
    <row r="6817">
      <c r="A6817" s="9" t="n"/>
      <c r="B6817" s="9" t="n"/>
      <c r="C6817" s="12" t="n"/>
      <c r="D6817" s="11" t="n"/>
      <c r="E6817" s="11" t="n"/>
      <c r="F6817" s="11" t="n"/>
      <c r="G6817" s="11" t="n"/>
      <c r="H6817" s="11" t="n"/>
      <c r="I6817" s="9" t="n"/>
      <c r="J6817" s="9" t="n"/>
      <c r="K6817" s="9" t="n"/>
      <c r="L6817" s="9">
        <f>IF(COUNTA($A6817:$K6817)=0,"",IF(AND(IFERROR($H6817,0)&gt;0,LEN(TRIM($K6817&amp;""))&gt;0,IFERROR(LOOKUP(2,1/((LISTS!$M$2:$M$13&lt;&gt;"")*ISNUMBER(SEARCH(LISTS!$M$2:$M$13,$I6817))),LISTS!$N$2:$N$13),"NO")="SI"),"SI","NO"))</f>
        <v/>
      </c>
      <c r="M6817" s="9">
        <f>IF(COUNTA($A6817:$K6817)=0,"",IF($K6817&lt;&gt;"",IF(COUNTIF($K$19:$K6817,$K6817)&gt;1,"SI","NO"),IF(COUNTIFS($A$19:$A6817,$A6817,$C$19:$C6817,$C6817,$J$19:$J6817,$J6817,$D$19:$D6817,$D6817)&gt;1,"SI","NO")))</f>
        <v/>
      </c>
      <c r="N6817" s="11">
        <f>IF(COUNTA($A6817:$K6817)=0,"",IF(AND($L6817="SI",$M6817="NO"),IFERROR($H6817,0),0))</f>
        <v/>
      </c>
      <c r="O6817" s="9">
        <f>IF(COUNTA($A6817:$K6817)=0,"",IF($M6817="SI","CUFE o factura duplicada dentro del reporte; no se suma dos veces",IF(IFERROR($H6817,0)&lt;=0,"DIAN reporta valor susceptible 0",IF($L6817="NO",IFERROR(LOOKUP(2,1/((LISTS!$M$2:$M$13&lt;&gt;"")*ISNUMBER(SEARCH(LISTS!$M$2:$M$13,$I6817))),LISTS!$O$2:$O$13),"Medio de pago no elegible o no identificado por DIAN"),"Apta automaticamente por pago electronico y base positiva"))))</f>
        <v/>
      </c>
    </row>
    <row r="6818">
      <c r="A6818" s="9" t="n"/>
      <c r="B6818" s="9" t="n"/>
      <c r="C6818" s="12" t="n"/>
      <c r="D6818" s="11" t="n"/>
      <c r="E6818" s="11" t="n"/>
      <c r="F6818" s="11" t="n"/>
      <c r="G6818" s="11" t="n"/>
      <c r="H6818" s="11" t="n"/>
      <c r="I6818" s="9" t="n"/>
      <c r="J6818" s="9" t="n"/>
      <c r="K6818" s="9" t="n"/>
      <c r="L6818" s="9">
        <f>IF(COUNTA($A6818:$K6818)=0,"",IF(AND(IFERROR($H6818,0)&gt;0,LEN(TRIM($K6818&amp;""))&gt;0,IFERROR(LOOKUP(2,1/((LISTS!$M$2:$M$13&lt;&gt;"")*ISNUMBER(SEARCH(LISTS!$M$2:$M$13,$I6818))),LISTS!$N$2:$N$13),"NO")="SI"),"SI","NO"))</f>
        <v/>
      </c>
      <c r="M6818" s="9">
        <f>IF(COUNTA($A6818:$K6818)=0,"",IF($K6818&lt;&gt;"",IF(COUNTIF($K$19:$K6818,$K6818)&gt;1,"SI","NO"),IF(COUNTIFS($A$19:$A6818,$A6818,$C$19:$C6818,$C6818,$J$19:$J6818,$J6818,$D$19:$D6818,$D6818)&gt;1,"SI","NO")))</f>
        <v/>
      </c>
      <c r="N6818" s="11">
        <f>IF(COUNTA($A6818:$K6818)=0,"",IF(AND($L6818="SI",$M6818="NO"),IFERROR($H6818,0),0))</f>
        <v/>
      </c>
      <c r="O6818" s="9">
        <f>IF(COUNTA($A6818:$K6818)=0,"",IF($M6818="SI","CUFE o factura duplicada dentro del reporte; no se suma dos veces",IF(IFERROR($H6818,0)&lt;=0,"DIAN reporta valor susceptible 0",IF($L6818="NO",IFERROR(LOOKUP(2,1/((LISTS!$M$2:$M$13&lt;&gt;"")*ISNUMBER(SEARCH(LISTS!$M$2:$M$13,$I6818))),LISTS!$O$2:$O$13),"Medio de pago no elegible o no identificado por DIAN"),"Apta automaticamente por pago electronico y base positiva"))))</f>
        <v/>
      </c>
    </row>
    <row r="6819">
      <c r="A6819" s="9" t="n"/>
      <c r="B6819" s="9" t="n"/>
      <c r="C6819" s="12" t="n"/>
      <c r="D6819" s="11" t="n"/>
      <c r="E6819" s="11" t="n"/>
      <c r="F6819" s="11" t="n"/>
      <c r="G6819" s="11" t="n"/>
      <c r="H6819" s="11" t="n"/>
      <c r="I6819" s="9" t="n"/>
      <c r="J6819" s="9" t="n"/>
      <c r="K6819" s="9" t="n"/>
      <c r="L6819" s="9">
        <f>IF(COUNTA($A6819:$K6819)=0,"",IF(AND(IFERROR($H6819,0)&gt;0,LEN(TRIM($K6819&amp;""))&gt;0,IFERROR(LOOKUP(2,1/((LISTS!$M$2:$M$13&lt;&gt;"")*ISNUMBER(SEARCH(LISTS!$M$2:$M$13,$I6819))),LISTS!$N$2:$N$13),"NO")="SI"),"SI","NO"))</f>
        <v/>
      </c>
      <c r="M6819" s="9">
        <f>IF(COUNTA($A6819:$K6819)=0,"",IF($K6819&lt;&gt;"",IF(COUNTIF($K$19:$K6819,$K6819)&gt;1,"SI","NO"),IF(COUNTIFS($A$19:$A6819,$A6819,$C$19:$C6819,$C6819,$J$19:$J6819,$J6819,$D$19:$D6819,$D6819)&gt;1,"SI","NO")))</f>
        <v/>
      </c>
      <c r="N6819" s="11">
        <f>IF(COUNTA($A6819:$K6819)=0,"",IF(AND($L6819="SI",$M6819="NO"),IFERROR($H6819,0),0))</f>
        <v/>
      </c>
      <c r="O6819" s="9">
        <f>IF(COUNTA($A6819:$K6819)=0,"",IF($M6819="SI","CUFE o factura duplicada dentro del reporte; no se suma dos veces",IF(IFERROR($H6819,0)&lt;=0,"DIAN reporta valor susceptible 0",IF($L6819="NO",IFERROR(LOOKUP(2,1/((LISTS!$M$2:$M$13&lt;&gt;"")*ISNUMBER(SEARCH(LISTS!$M$2:$M$13,$I6819))),LISTS!$O$2:$O$13),"Medio de pago no elegible o no identificado por DIAN"),"Apta automaticamente por pago electronico y base positiva"))))</f>
        <v/>
      </c>
    </row>
    <row r="6820">
      <c r="A6820" s="9" t="n"/>
      <c r="B6820" s="9" t="n"/>
      <c r="C6820" s="12" t="n"/>
      <c r="D6820" s="11" t="n"/>
      <c r="E6820" s="11" t="n"/>
      <c r="F6820" s="11" t="n"/>
      <c r="G6820" s="11" t="n"/>
      <c r="H6820" s="11" t="n"/>
      <c r="I6820" s="9" t="n"/>
      <c r="J6820" s="9" t="n"/>
      <c r="K6820" s="9" t="n"/>
      <c r="L6820" s="9">
        <f>IF(COUNTA($A6820:$K6820)=0,"",IF(AND(IFERROR($H6820,0)&gt;0,LEN(TRIM($K6820&amp;""))&gt;0,IFERROR(LOOKUP(2,1/((LISTS!$M$2:$M$13&lt;&gt;"")*ISNUMBER(SEARCH(LISTS!$M$2:$M$13,$I6820))),LISTS!$N$2:$N$13),"NO")="SI"),"SI","NO"))</f>
        <v/>
      </c>
      <c r="M6820" s="9">
        <f>IF(COUNTA($A6820:$K6820)=0,"",IF($K6820&lt;&gt;"",IF(COUNTIF($K$19:$K6820,$K6820)&gt;1,"SI","NO"),IF(COUNTIFS($A$19:$A6820,$A6820,$C$19:$C6820,$C6820,$J$19:$J6820,$J6820,$D$19:$D6820,$D6820)&gt;1,"SI","NO")))</f>
        <v/>
      </c>
      <c r="N6820" s="11">
        <f>IF(COUNTA($A6820:$K6820)=0,"",IF(AND($L6820="SI",$M6820="NO"),IFERROR($H6820,0),0))</f>
        <v/>
      </c>
      <c r="O6820" s="9">
        <f>IF(COUNTA($A6820:$K6820)=0,"",IF($M6820="SI","CUFE o factura duplicada dentro del reporte; no se suma dos veces",IF(IFERROR($H6820,0)&lt;=0,"DIAN reporta valor susceptible 0",IF($L6820="NO",IFERROR(LOOKUP(2,1/((LISTS!$M$2:$M$13&lt;&gt;"")*ISNUMBER(SEARCH(LISTS!$M$2:$M$13,$I6820))),LISTS!$O$2:$O$13),"Medio de pago no elegible o no identificado por DIAN"),"Apta automaticamente por pago electronico y base positiva"))))</f>
        <v/>
      </c>
    </row>
    <row r="6821">
      <c r="A6821" s="9" t="n"/>
      <c r="B6821" s="9" t="n"/>
      <c r="C6821" s="12" t="n"/>
      <c r="D6821" s="11" t="n"/>
      <c r="E6821" s="11" t="n"/>
      <c r="F6821" s="11" t="n"/>
      <c r="G6821" s="11" t="n"/>
      <c r="H6821" s="11" t="n"/>
      <c r="I6821" s="9" t="n"/>
      <c r="J6821" s="9" t="n"/>
      <c r="K6821" s="9" t="n"/>
      <c r="L6821" s="9">
        <f>IF(COUNTA($A6821:$K6821)=0,"",IF(AND(IFERROR($H6821,0)&gt;0,LEN(TRIM($K6821&amp;""))&gt;0,IFERROR(LOOKUP(2,1/((LISTS!$M$2:$M$13&lt;&gt;"")*ISNUMBER(SEARCH(LISTS!$M$2:$M$13,$I6821))),LISTS!$N$2:$N$13),"NO")="SI"),"SI","NO"))</f>
        <v/>
      </c>
      <c r="M6821" s="9">
        <f>IF(COUNTA($A6821:$K6821)=0,"",IF($K6821&lt;&gt;"",IF(COUNTIF($K$19:$K6821,$K6821)&gt;1,"SI","NO"),IF(COUNTIFS($A$19:$A6821,$A6821,$C$19:$C6821,$C6821,$J$19:$J6821,$J6821,$D$19:$D6821,$D6821)&gt;1,"SI","NO")))</f>
        <v/>
      </c>
      <c r="N6821" s="11">
        <f>IF(COUNTA($A6821:$K6821)=0,"",IF(AND($L6821="SI",$M6821="NO"),IFERROR($H6821,0),0))</f>
        <v/>
      </c>
      <c r="O6821" s="9">
        <f>IF(COUNTA($A6821:$K6821)=0,"",IF($M6821="SI","CUFE o factura duplicada dentro del reporte; no se suma dos veces",IF(IFERROR($H6821,0)&lt;=0,"DIAN reporta valor susceptible 0",IF($L6821="NO",IFERROR(LOOKUP(2,1/((LISTS!$M$2:$M$13&lt;&gt;"")*ISNUMBER(SEARCH(LISTS!$M$2:$M$13,$I6821))),LISTS!$O$2:$O$13),"Medio de pago no elegible o no identificado por DIAN"),"Apta automaticamente por pago electronico y base positiva"))))</f>
        <v/>
      </c>
    </row>
    <row r="6822">
      <c r="A6822" s="9" t="n"/>
      <c r="B6822" s="9" t="n"/>
      <c r="C6822" s="12" t="n"/>
      <c r="D6822" s="11" t="n"/>
      <c r="E6822" s="11" t="n"/>
      <c r="F6822" s="11" t="n"/>
      <c r="G6822" s="11" t="n"/>
      <c r="H6822" s="11" t="n"/>
      <c r="I6822" s="9" t="n"/>
      <c r="J6822" s="9" t="n"/>
      <c r="K6822" s="9" t="n"/>
      <c r="L6822" s="9">
        <f>IF(COUNTA($A6822:$K6822)=0,"",IF(AND(IFERROR($H6822,0)&gt;0,LEN(TRIM($K6822&amp;""))&gt;0,IFERROR(LOOKUP(2,1/((LISTS!$M$2:$M$13&lt;&gt;"")*ISNUMBER(SEARCH(LISTS!$M$2:$M$13,$I6822))),LISTS!$N$2:$N$13),"NO")="SI"),"SI","NO"))</f>
        <v/>
      </c>
      <c r="M6822" s="9">
        <f>IF(COUNTA($A6822:$K6822)=0,"",IF($K6822&lt;&gt;"",IF(COUNTIF($K$19:$K6822,$K6822)&gt;1,"SI","NO"),IF(COUNTIFS($A$19:$A6822,$A6822,$C$19:$C6822,$C6822,$J$19:$J6822,$J6822,$D$19:$D6822,$D6822)&gt;1,"SI","NO")))</f>
        <v/>
      </c>
      <c r="N6822" s="11">
        <f>IF(COUNTA($A6822:$K6822)=0,"",IF(AND($L6822="SI",$M6822="NO"),IFERROR($H6822,0),0))</f>
        <v/>
      </c>
      <c r="O6822" s="9">
        <f>IF(COUNTA($A6822:$K6822)=0,"",IF($M6822="SI","CUFE o factura duplicada dentro del reporte; no se suma dos veces",IF(IFERROR($H6822,0)&lt;=0,"DIAN reporta valor susceptible 0",IF($L6822="NO",IFERROR(LOOKUP(2,1/((LISTS!$M$2:$M$13&lt;&gt;"")*ISNUMBER(SEARCH(LISTS!$M$2:$M$13,$I6822))),LISTS!$O$2:$O$13),"Medio de pago no elegible o no identificado por DIAN"),"Apta automaticamente por pago electronico y base positiva"))))</f>
        <v/>
      </c>
    </row>
    <row r="6823">
      <c r="A6823" s="9" t="n"/>
      <c r="B6823" s="9" t="n"/>
      <c r="C6823" s="12" t="n"/>
      <c r="D6823" s="11" t="n"/>
      <c r="E6823" s="11" t="n"/>
      <c r="F6823" s="11" t="n"/>
      <c r="G6823" s="11" t="n"/>
      <c r="H6823" s="11" t="n"/>
      <c r="I6823" s="9" t="n"/>
      <c r="J6823" s="9" t="n"/>
      <c r="K6823" s="9" t="n"/>
      <c r="L6823" s="9">
        <f>IF(COUNTA($A6823:$K6823)=0,"",IF(AND(IFERROR($H6823,0)&gt;0,LEN(TRIM($K6823&amp;""))&gt;0,IFERROR(LOOKUP(2,1/((LISTS!$M$2:$M$13&lt;&gt;"")*ISNUMBER(SEARCH(LISTS!$M$2:$M$13,$I6823))),LISTS!$N$2:$N$13),"NO")="SI"),"SI","NO"))</f>
        <v/>
      </c>
      <c r="M6823" s="9">
        <f>IF(COUNTA($A6823:$K6823)=0,"",IF($K6823&lt;&gt;"",IF(COUNTIF($K$19:$K6823,$K6823)&gt;1,"SI","NO"),IF(COUNTIFS($A$19:$A6823,$A6823,$C$19:$C6823,$C6823,$J$19:$J6823,$J6823,$D$19:$D6823,$D6823)&gt;1,"SI","NO")))</f>
        <v/>
      </c>
      <c r="N6823" s="11">
        <f>IF(COUNTA($A6823:$K6823)=0,"",IF(AND($L6823="SI",$M6823="NO"),IFERROR($H6823,0),0))</f>
        <v/>
      </c>
      <c r="O6823" s="9">
        <f>IF(COUNTA($A6823:$K6823)=0,"",IF($M6823="SI","CUFE o factura duplicada dentro del reporte; no se suma dos veces",IF(IFERROR($H6823,0)&lt;=0,"DIAN reporta valor susceptible 0",IF($L6823="NO",IFERROR(LOOKUP(2,1/((LISTS!$M$2:$M$13&lt;&gt;"")*ISNUMBER(SEARCH(LISTS!$M$2:$M$13,$I6823))),LISTS!$O$2:$O$13),"Medio de pago no elegible o no identificado por DIAN"),"Apta automaticamente por pago electronico y base positiva"))))</f>
        <v/>
      </c>
    </row>
    <row r="6824">
      <c r="A6824" s="9" t="n"/>
      <c r="B6824" s="9" t="n"/>
      <c r="C6824" s="12" t="n"/>
      <c r="D6824" s="11" t="n"/>
      <c r="E6824" s="11" t="n"/>
      <c r="F6824" s="11" t="n"/>
      <c r="G6824" s="11" t="n"/>
      <c r="H6824" s="11" t="n"/>
      <c r="I6824" s="9" t="n"/>
      <c r="J6824" s="9" t="n"/>
      <c r="K6824" s="9" t="n"/>
      <c r="L6824" s="9">
        <f>IF(COUNTA($A6824:$K6824)=0,"",IF(AND(IFERROR($H6824,0)&gt;0,LEN(TRIM($K6824&amp;""))&gt;0,IFERROR(LOOKUP(2,1/((LISTS!$M$2:$M$13&lt;&gt;"")*ISNUMBER(SEARCH(LISTS!$M$2:$M$13,$I6824))),LISTS!$N$2:$N$13),"NO")="SI"),"SI","NO"))</f>
        <v/>
      </c>
      <c r="M6824" s="9">
        <f>IF(COUNTA($A6824:$K6824)=0,"",IF($K6824&lt;&gt;"",IF(COUNTIF($K$19:$K6824,$K6824)&gt;1,"SI","NO"),IF(COUNTIFS($A$19:$A6824,$A6824,$C$19:$C6824,$C6824,$J$19:$J6824,$J6824,$D$19:$D6824,$D6824)&gt;1,"SI","NO")))</f>
        <v/>
      </c>
      <c r="N6824" s="11">
        <f>IF(COUNTA($A6824:$K6824)=0,"",IF(AND($L6824="SI",$M6824="NO"),IFERROR($H6824,0),0))</f>
        <v/>
      </c>
      <c r="O6824" s="9">
        <f>IF(COUNTA($A6824:$K6824)=0,"",IF($M6824="SI","CUFE o factura duplicada dentro del reporte; no se suma dos veces",IF(IFERROR($H6824,0)&lt;=0,"DIAN reporta valor susceptible 0",IF($L6824="NO",IFERROR(LOOKUP(2,1/((LISTS!$M$2:$M$13&lt;&gt;"")*ISNUMBER(SEARCH(LISTS!$M$2:$M$13,$I6824))),LISTS!$O$2:$O$13),"Medio de pago no elegible o no identificado por DIAN"),"Apta automaticamente por pago electronico y base positiva"))))</f>
        <v/>
      </c>
    </row>
    <row r="6825">
      <c r="A6825" s="9" t="n"/>
      <c r="B6825" s="9" t="n"/>
      <c r="C6825" s="12" t="n"/>
      <c r="D6825" s="11" t="n"/>
      <c r="E6825" s="11" t="n"/>
      <c r="F6825" s="11" t="n"/>
      <c r="G6825" s="11" t="n"/>
      <c r="H6825" s="11" t="n"/>
      <c r="I6825" s="9" t="n"/>
      <c r="J6825" s="9" t="n"/>
      <c r="K6825" s="9" t="n"/>
      <c r="L6825" s="9">
        <f>IF(COUNTA($A6825:$K6825)=0,"",IF(AND(IFERROR($H6825,0)&gt;0,LEN(TRIM($K6825&amp;""))&gt;0,IFERROR(LOOKUP(2,1/((LISTS!$M$2:$M$13&lt;&gt;"")*ISNUMBER(SEARCH(LISTS!$M$2:$M$13,$I6825))),LISTS!$N$2:$N$13),"NO")="SI"),"SI","NO"))</f>
        <v/>
      </c>
      <c r="M6825" s="9">
        <f>IF(COUNTA($A6825:$K6825)=0,"",IF($K6825&lt;&gt;"",IF(COUNTIF($K$19:$K6825,$K6825)&gt;1,"SI","NO"),IF(COUNTIFS($A$19:$A6825,$A6825,$C$19:$C6825,$C6825,$J$19:$J6825,$J6825,$D$19:$D6825,$D6825)&gt;1,"SI","NO")))</f>
        <v/>
      </c>
      <c r="N6825" s="11">
        <f>IF(COUNTA($A6825:$K6825)=0,"",IF(AND($L6825="SI",$M6825="NO"),IFERROR($H6825,0),0))</f>
        <v/>
      </c>
      <c r="O6825" s="9">
        <f>IF(COUNTA($A6825:$K6825)=0,"",IF($M6825="SI","CUFE o factura duplicada dentro del reporte; no se suma dos veces",IF(IFERROR($H6825,0)&lt;=0,"DIAN reporta valor susceptible 0",IF($L6825="NO",IFERROR(LOOKUP(2,1/((LISTS!$M$2:$M$13&lt;&gt;"")*ISNUMBER(SEARCH(LISTS!$M$2:$M$13,$I6825))),LISTS!$O$2:$O$13),"Medio de pago no elegible o no identificado por DIAN"),"Apta automaticamente por pago electronico y base positiva"))))</f>
        <v/>
      </c>
    </row>
    <row r="6826">
      <c r="A6826" s="9" t="n"/>
      <c r="B6826" s="9" t="n"/>
      <c r="C6826" s="12" t="n"/>
      <c r="D6826" s="11" t="n"/>
      <c r="E6826" s="11" t="n"/>
      <c r="F6826" s="11" t="n"/>
      <c r="G6826" s="11" t="n"/>
      <c r="H6826" s="11" t="n"/>
      <c r="I6826" s="9" t="n"/>
      <c r="J6826" s="9" t="n"/>
      <c r="K6826" s="9" t="n"/>
      <c r="L6826" s="9">
        <f>IF(COUNTA($A6826:$K6826)=0,"",IF(AND(IFERROR($H6826,0)&gt;0,LEN(TRIM($K6826&amp;""))&gt;0,IFERROR(LOOKUP(2,1/((LISTS!$M$2:$M$13&lt;&gt;"")*ISNUMBER(SEARCH(LISTS!$M$2:$M$13,$I6826))),LISTS!$N$2:$N$13),"NO")="SI"),"SI","NO"))</f>
        <v/>
      </c>
      <c r="M6826" s="9">
        <f>IF(COUNTA($A6826:$K6826)=0,"",IF($K6826&lt;&gt;"",IF(COUNTIF($K$19:$K6826,$K6826)&gt;1,"SI","NO"),IF(COUNTIFS($A$19:$A6826,$A6826,$C$19:$C6826,$C6826,$J$19:$J6826,$J6826,$D$19:$D6826,$D6826)&gt;1,"SI","NO")))</f>
        <v/>
      </c>
      <c r="N6826" s="11">
        <f>IF(COUNTA($A6826:$K6826)=0,"",IF(AND($L6826="SI",$M6826="NO"),IFERROR($H6826,0),0))</f>
        <v/>
      </c>
      <c r="O6826" s="9">
        <f>IF(COUNTA($A6826:$K6826)=0,"",IF($M6826="SI","CUFE o factura duplicada dentro del reporte; no se suma dos veces",IF(IFERROR($H6826,0)&lt;=0,"DIAN reporta valor susceptible 0",IF($L6826="NO",IFERROR(LOOKUP(2,1/((LISTS!$M$2:$M$13&lt;&gt;"")*ISNUMBER(SEARCH(LISTS!$M$2:$M$13,$I6826))),LISTS!$O$2:$O$13),"Medio de pago no elegible o no identificado por DIAN"),"Apta automaticamente por pago electronico y base positiva"))))</f>
        <v/>
      </c>
    </row>
    <row r="6827">
      <c r="A6827" s="9" t="n"/>
      <c r="B6827" s="9" t="n"/>
      <c r="C6827" s="12" t="n"/>
      <c r="D6827" s="11" t="n"/>
      <c r="E6827" s="11" t="n"/>
      <c r="F6827" s="11" t="n"/>
      <c r="G6827" s="11" t="n"/>
      <c r="H6827" s="11" t="n"/>
      <c r="I6827" s="9" t="n"/>
      <c r="J6827" s="9" t="n"/>
      <c r="K6827" s="9" t="n"/>
      <c r="L6827" s="9">
        <f>IF(COUNTA($A6827:$K6827)=0,"",IF(AND(IFERROR($H6827,0)&gt;0,LEN(TRIM($K6827&amp;""))&gt;0,IFERROR(LOOKUP(2,1/((LISTS!$M$2:$M$13&lt;&gt;"")*ISNUMBER(SEARCH(LISTS!$M$2:$M$13,$I6827))),LISTS!$N$2:$N$13),"NO")="SI"),"SI","NO"))</f>
        <v/>
      </c>
      <c r="M6827" s="9">
        <f>IF(COUNTA($A6827:$K6827)=0,"",IF($K6827&lt;&gt;"",IF(COUNTIF($K$19:$K6827,$K6827)&gt;1,"SI","NO"),IF(COUNTIFS($A$19:$A6827,$A6827,$C$19:$C6827,$C6827,$J$19:$J6827,$J6827,$D$19:$D6827,$D6827)&gt;1,"SI","NO")))</f>
        <v/>
      </c>
      <c r="N6827" s="11">
        <f>IF(COUNTA($A6827:$K6827)=0,"",IF(AND($L6827="SI",$M6827="NO"),IFERROR($H6827,0),0))</f>
        <v/>
      </c>
      <c r="O6827" s="9">
        <f>IF(COUNTA($A6827:$K6827)=0,"",IF($M6827="SI","CUFE o factura duplicada dentro del reporte; no se suma dos veces",IF(IFERROR($H6827,0)&lt;=0,"DIAN reporta valor susceptible 0",IF($L6827="NO",IFERROR(LOOKUP(2,1/((LISTS!$M$2:$M$13&lt;&gt;"")*ISNUMBER(SEARCH(LISTS!$M$2:$M$13,$I6827))),LISTS!$O$2:$O$13),"Medio de pago no elegible o no identificado por DIAN"),"Apta automaticamente por pago electronico y base positiva"))))</f>
        <v/>
      </c>
    </row>
    <row r="6828">
      <c r="A6828" s="9" t="n"/>
      <c r="B6828" s="9" t="n"/>
      <c r="C6828" s="12" t="n"/>
      <c r="D6828" s="11" t="n"/>
      <c r="E6828" s="11" t="n"/>
      <c r="F6828" s="11" t="n"/>
      <c r="G6828" s="11" t="n"/>
      <c r="H6828" s="11" t="n"/>
      <c r="I6828" s="9" t="n"/>
      <c r="J6828" s="9" t="n"/>
      <c r="K6828" s="9" t="n"/>
      <c r="L6828" s="9">
        <f>IF(COUNTA($A6828:$K6828)=0,"",IF(AND(IFERROR($H6828,0)&gt;0,LEN(TRIM($K6828&amp;""))&gt;0,IFERROR(LOOKUP(2,1/((LISTS!$M$2:$M$13&lt;&gt;"")*ISNUMBER(SEARCH(LISTS!$M$2:$M$13,$I6828))),LISTS!$N$2:$N$13),"NO")="SI"),"SI","NO"))</f>
        <v/>
      </c>
      <c r="M6828" s="9">
        <f>IF(COUNTA($A6828:$K6828)=0,"",IF($K6828&lt;&gt;"",IF(COUNTIF($K$19:$K6828,$K6828)&gt;1,"SI","NO"),IF(COUNTIFS($A$19:$A6828,$A6828,$C$19:$C6828,$C6828,$J$19:$J6828,$J6828,$D$19:$D6828,$D6828)&gt;1,"SI","NO")))</f>
        <v/>
      </c>
      <c r="N6828" s="11">
        <f>IF(COUNTA($A6828:$K6828)=0,"",IF(AND($L6828="SI",$M6828="NO"),IFERROR($H6828,0),0))</f>
        <v/>
      </c>
      <c r="O6828" s="9">
        <f>IF(COUNTA($A6828:$K6828)=0,"",IF($M6828="SI","CUFE o factura duplicada dentro del reporte; no se suma dos veces",IF(IFERROR($H6828,0)&lt;=0,"DIAN reporta valor susceptible 0",IF($L6828="NO",IFERROR(LOOKUP(2,1/((LISTS!$M$2:$M$13&lt;&gt;"")*ISNUMBER(SEARCH(LISTS!$M$2:$M$13,$I6828))),LISTS!$O$2:$O$13),"Medio de pago no elegible o no identificado por DIAN"),"Apta automaticamente por pago electronico y base positiva"))))</f>
        <v/>
      </c>
    </row>
    <row r="6829">
      <c r="A6829" s="9" t="n"/>
      <c r="B6829" s="9" t="n"/>
      <c r="C6829" s="12" t="n"/>
      <c r="D6829" s="11" t="n"/>
      <c r="E6829" s="11" t="n"/>
      <c r="F6829" s="11" t="n"/>
      <c r="G6829" s="11" t="n"/>
      <c r="H6829" s="11" t="n"/>
      <c r="I6829" s="9" t="n"/>
      <c r="J6829" s="9" t="n"/>
      <c r="K6829" s="9" t="n"/>
      <c r="L6829" s="9">
        <f>IF(COUNTA($A6829:$K6829)=0,"",IF(AND(IFERROR($H6829,0)&gt;0,LEN(TRIM($K6829&amp;""))&gt;0,IFERROR(LOOKUP(2,1/((LISTS!$M$2:$M$13&lt;&gt;"")*ISNUMBER(SEARCH(LISTS!$M$2:$M$13,$I6829))),LISTS!$N$2:$N$13),"NO")="SI"),"SI","NO"))</f>
        <v/>
      </c>
      <c r="M6829" s="9">
        <f>IF(COUNTA($A6829:$K6829)=0,"",IF($K6829&lt;&gt;"",IF(COUNTIF($K$19:$K6829,$K6829)&gt;1,"SI","NO"),IF(COUNTIFS($A$19:$A6829,$A6829,$C$19:$C6829,$C6829,$J$19:$J6829,$J6829,$D$19:$D6829,$D6829)&gt;1,"SI","NO")))</f>
        <v/>
      </c>
      <c r="N6829" s="11">
        <f>IF(COUNTA($A6829:$K6829)=0,"",IF(AND($L6829="SI",$M6829="NO"),IFERROR($H6829,0),0))</f>
        <v/>
      </c>
      <c r="O6829" s="9">
        <f>IF(COUNTA($A6829:$K6829)=0,"",IF($M6829="SI","CUFE o factura duplicada dentro del reporte; no se suma dos veces",IF(IFERROR($H6829,0)&lt;=0,"DIAN reporta valor susceptible 0",IF($L6829="NO",IFERROR(LOOKUP(2,1/((LISTS!$M$2:$M$13&lt;&gt;"")*ISNUMBER(SEARCH(LISTS!$M$2:$M$13,$I6829))),LISTS!$O$2:$O$13),"Medio de pago no elegible o no identificado por DIAN"),"Apta automaticamente por pago electronico y base positiva"))))</f>
        <v/>
      </c>
    </row>
    <row r="6830">
      <c r="A6830" s="9" t="n"/>
      <c r="B6830" s="9" t="n"/>
      <c r="C6830" s="12" t="n"/>
      <c r="D6830" s="11" t="n"/>
      <c r="E6830" s="11" t="n"/>
      <c r="F6830" s="11" t="n"/>
      <c r="G6830" s="11" t="n"/>
      <c r="H6830" s="11" t="n"/>
      <c r="I6830" s="9" t="n"/>
      <c r="J6830" s="9" t="n"/>
      <c r="K6830" s="9" t="n"/>
      <c r="L6830" s="9">
        <f>IF(COUNTA($A6830:$K6830)=0,"",IF(AND(IFERROR($H6830,0)&gt;0,LEN(TRIM($K6830&amp;""))&gt;0,IFERROR(LOOKUP(2,1/((LISTS!$M$2:$M$13&lt;&gt;"")*ISNUMBER(SEARCH(LISTS!$M$2:$M$13,$I6830))),LISTS!$N$2:$N$13),"NO")="SI"),"SI","NO"))</f>
        <v/>
      </c>
      <c r="M6830" s="9">
        <f>IF(COUNTA($A6830:$K6830)=0,"",IF($K6830&lt;&gt;"",IF(COUNTIF($K$19:$K6830,$K6830)&gt;1,"SI","NO"),IF(COUNTIFS($A$19:$A6830,$A6830,$C$19:$C6830,$C6830,$J$19:$J6830,$J6830,$D$19:$D6830,$D6830)&gt;1,"SI","NO")))</f>
        <v/>
      </c>
      <c r="N6830" s="11">
        <f>IF(COUNTA($A6830:$K6830)=0,"",IF(AND($L6830="SI",$M6830="NO"),IFERROR($H6830,0),0))</f>
        <v/>
      </c>
      <c r="O6830" s="9">
        <f>IF(COUNTA($A6830:$K6830)=0,"",IF($M6830="SI","CUFE o factura duplicada dentro del reporte; no se suma dos veces",IF(IFERROR($H6830,0)&lt;=0,"DIAN reporta valor susceptible 0",IF($L6830="NO",IFERROR(LOOKUP(2,1/((LISTS!$M$2:$M$13&lt;&gt;"")*ISNUMBER(SEARCH(LISTS!$M$2:$M$13,$I6830))),LISTS!$O$2:$O$13),"Medio de pago no elegible o no identificado por DIAN"),"Apta automaticamente por pago electronico y base positiva"))))</f>
        <v/>
      </c>
    </row>
    <row r="6831">
      <c r="A6831" s="9" t="n"/>
      <c r="B6831" s="9" t="n"/>
      <c r="C6831" s="12" t="n"/>
      <c r="D6831" s="11" t="n"/>
      <c r="E6831" s="11" t="n"/>
      <c r="F6831" s="11" t="n"/>
      <c r="G6831" s="11" t="n"/>
      <c r="H6831" s="11" t="n"/>
      <c r="I6831" s="9" t="n"/>
      <c r="J6831" s="9" t="n"/>
      <c r="K6831" s="9" t="n"/>
      <c r="L6831" s="9">
        <f>IF(COUNTA($A6831:$K6831)=0,"",IF(AND(IFERROR($H6831,0)&gt;0,LEN(TRIM($K6831&amp;""))&gt;0,IFERROR(LOOKUP(2,1/((LISTS!$M$2:$M$13&lt;&gt;"")*ISNUMBER(SEARCH(LISTS!$M$2:$M$13,$I6831))),LISTS!$N$2:$N$13),"NO")="SI"),"SI","NO"))</f>
        <v/>
      </c>
      <c r="M6831" s="9">
        <f>IF(COUNTA($A6831:$K6831)=0,"",IF($K6831&lt;&gt;"",IF(COUNTIF($K$19:$K6831,$K6831)&gt;1,"SI","NO"),IF(COUNTIFS($A$19:$A6831,$A6831,$C$19:$C6831,$C6831,$J$19:$J6831,$J6831,$D$19:$D6831,$D6831)&gt;1,"SI","NO")))</f>
        <v/>
      </c>
      <c r="N6831" s="11">
        <f>IF(COUNTA($A6831:$K6831)=0,"",IF(AND($L6831="SI",$M6831="NO"),IFERROR($H6831,0),0))</f>
        <v/>
      </c>
      <c r="O6831" s="9">
        <f>IF(COUNTA($A6831:$K6831)=0,"",IF($M6831="SI","CUFE o factura duplicada dentro del reporte; no se suma dos veces",IF(IFERROR($H6831,0)&lt;=0,"DIAN reporta valor susceptible 0",IF($L6831="NO",IFERROR(LOOKUP(2,1/((LISTS!$M$2:$M$13&lt;&gt;"")*ISNUMBER(SEARCH(LISTS!$M$2:$M$13,$I6831))),LISTS!$O$2:$O$13),"Medio de pago no elegible o no identificado por DIAN"),"Apta automaticamente por pago electronico y base positiva"))))</f>
        <v/>
      </c>
    </row>
    <row r="6832">
      <c r="A6832" s="9" t="n"/>
      <c r="B6832" s="9" t="n"/>
      <c r="C6832" s="12" t="n"/>
      <c r="D6832" s="11" t="n"/>
      <c r="E6832" s="11" t="n"/>
      <c r="F6832" s="11" t="n"/>
      <c r="G6832" s="11" t="n"/>
      <c r="H6832" s="11" t="n"/>
      <c r="I6832" s="9" t="n"/>
      <c r="J6832" s="9" t="n"/>
      <c r="K6832" s="9" t="n"/>
      <c r="L6832" s="9">
        <f>IF(COUNTA($A6832:$K6832)=0,"",IF(AND(IFERROR($H6832,0)&gt;0,LEN(TRIM($K6832&amp;""))&gt;0,IFERROR(LOOKUP(2,1/((LISTS!$M$2:$M$13&lt;&gt;"")*ISNUMBER(SEARCH(LISTS!$M$2:$M$13,$I6832))),LISTS!$N$2:$N$13),"NO")="SI"),"SI","NO"))</f>
        <v/>
      </c>
      <c r="M6832" s="9">
        <f>IF(COUNTA($A6832:$K6832)=0,"",IF($K6832&lt;&gt;"",IF(COUNTIF($K$19:$K6832,$K6832)&gt;1,"SI","NO"),IF(COUNTIFS($A$19:$A6832,$A6832,$C$19:$C6832,$C6832,$J$19:$J6832,$J6832,$D$19:$D6832,$D6832)&gt;1,"SI","NO")))</f>
        <v/>
      </c>
      <c r="N6832" s="11">
        <f>IF(COUNTA($A6832:$K6832)=0,"",IF(AND($L6832="SI",$M6832="NO"),IFERROR($H6832,0),0))</f>
        <v/>
      </c>
      <c r="O6832" s="9">
        <f>IF(COUNTA($A6832:$K6832)=0,"",IF($M6832="SI","CUFE o factura duplicada dentro del reporte; no se suma dos veces",IF(IFERROR($H6832,0)&lt;=0,"DIAN reporta valor susceptible 0",IF($L6832="NO",IFERROR(LOOKUP(2,1/((LISTS!$M$2:$M$13&lt;&gt;"")*ISNUMBER(SEARCH(LISTS!$M$2:$M$13,$I6832))),LISTS!$O$2:$O$13),"Medio de pago no elegible o no identificado por DIAN"),"Apta automaticamente por pago electronico y base positiva"))))</f>
        <v/>
      </c>
    </row>
    <row r="6833">
      <c r="A6833" s="9" t="n"/>
      <c r="B6833" s="9" t="n"/>
      <c r="C6833" s="12" t="n"/>
      <c r="D6833" s="11" t="n"/>
      <c r="E6833" s="11" t="n"/>
      <c r="F6833" s="11" t="n"/>
      <c r="G6833" s="11" t="n"/>
      <c r="H6833" s="11" t="n"/>
      <c r="I6833" s="9" t="n"/>
      <c r="J6833" s="9" t="n"/>
      <c r="K6833" s="9" t="n"/>
      <c r="L6833" s="9">
        <f>IF(COUNTA($A6833:$K6833)=0,"",IF(AND(IFERROR($H6833,0)&gt;0,LEN(TRIM($K6833&amp;""))&gt;0,IFERROR(LOOKUP(2,1/((LISTS!$M$2:$M$13&lt;&gt;"")*ISNUMBER(SEARCH(LISTS!$M$2:$M$13,$I6833))),LISTS!$N$2:$N$13),"NO")="SI"),"SI","NO"))</f>
        <v/>
      </c>
      <c r="M6833" s="9">
        <f>IF(COUNTA($A6833:$K6833)=0,"",IF($K6833&lt;&gt;"",IF(COUNTIF($K$19:$K6833,$K6833)&gt;1,"SI","NO"),IF(COUNTIFS($A$19:$A6833,$A6833,$C$19:$C6833,$C6833,$J$19:$J6833,$J6833,$D$19:$D6833,$D6833)&gt;1,"SI","NO")))</f>
        <v/>
      </c>
      <c r="N6833" s="11">
        <f>IF(COUNTA($A6833:$K6833)=0,"",IF(AND($L6833="SI",$M6833="NO"),IFERROR($H6833,0),0))</f>
        <v/>
      </c>
      <c r="O6833" s="9">
        <f>IF(COUNTA($A6833:$K6833)=0,"",IF($M6833="SI","CUFE o factura duplicada dentro del reporte; no se suma dos veces",IF(IFERROR($H6833,0)&lt;=0,"DIAN reporta valor susceptible 0",IF($L6833="NO",IFERROR(LOOKUP(2,1/((LISTS!$M$2:$M$13&lt;&gt;"")*ISNUMBER(SEARCH(LISTS!$M$2:$M$13,$I6833))),LISTS!$O$2:$O$13),"Medio de pago no elegible o no identificado por DIAN"),"Apta automaticamente por pago electronico y base positiva"))))</f>
        <v/>
      </c>
    </row>
    <row r="6834">
      <c r="A6834" s="9" t="n"/>
      <c r="B6834" s="9" t="n"/>
      <c r="C6834" s="12" t="n"/>
      <c r="D6834" s="11" t="n"/>
      <c r="E6834" s="11" t="n"/>
      <c r="F6834" s="11" t="n"/>
      <c r="G6834" s="11" t="n"/>
      <c r="H6834" s="11" t="n"/>
      <c r="I6834" s="9" t="n"/>
      <c r="J6834" s="9" t="n"/>
      <c r="K6834" s="9" t="n"/>
      <c r="L6834" s="9">
        <f>IF(COUNTA($A6834:$K6834)=0,"",IF(AND(IFERROR($H6834,0)&gt;0,LEN(TRIM($K6834&amp;""))&gt;0,IFERROR(LOOKUP(2,1/((LISTS!$M$2:$M$13&lt;&gt;"")*ISNUMBER(SEARCH(LISTS!$M$2:$M$13,$I6834))),LISTS!$N$2:$N$13),"NO")="SI"),"SI","NO"))</f>
        <v/>
      </c>
      <c r="M6834" s="9">
        <f>IF(COUNTA($A6834:$K6834)=0,"",IF($K6834&lt;&gt;"",IF(COUNTIF($K$19:$K6834,$K6834)&gt;1,"SI","NO"),IF(COUNTIFS($A$19:$A6834,$A6834,$C$19:$C6834,$C6834,$J$19:$J6834,$J6834,$D$19:$D6834,$D6834)&gt;1,"SI","NO")))</f>
        <v/>
      </c>
      <c r="N6834" s="11">
        <f>IF(COUNTA($A6834:$K6834)=0,"",IF(AND($L6834="SI",$M6834="NO"),IFERROR($H6834,0),0))</f>
        <v/>
      </c>
      <c r="O6834" s="9">
        <f>IF(COUNTA($A6834:$K6834)=0,"",IF($M6834="SI","CUFE o factura duplicada dentro del reporte; no se suma dos veces",IF(IFERROR($H6834,0)&lt;=0,"DIAN reporta valor susceptible 0",IF($L6834="NO",IFERROR(LOOKUP(2,1/((LISTS!$M$2:$M$13&lt;&gt;"")*ISNUMBER(SEARCH(LISTS!$M$2:$M$13,$I6834))),LISTS!$O$2:$O$13),"Medio de pago no elegible o no identificado por DIAN"),"Apta automaticamente por pago electronico y base positiva"))))</f>
        <v/>
      </c>
    </row>
    <row r="6835">
      <c r="A6835" s="9" t="n"/>
      <c r="B6835" s="9" t="n"/>
      <c r="C6835" s="12" t="n"/>
      <c r="D6835" s="11" t="n"/>
      <c r="E6835" s="11" t="n"/>
      <c r="F6835" s="11" t="n"/>
      <c r="G6835" s="11" t="n"/>
      <c r="H6835" s="11" t="n"/>
      <c r="I6835" s="9" t="n"/>
      <c r="J6835" s="9" t="n"/>
      <c r="K6835" s="9" t="n"/>
      <c r="L6835" s="9">
        <f>IF(COUNTA($A6835:$K6835)=0,"",IF(AND(IFERROR($H6835,0)&gt;0,LEN(TRIM($K6835&amp;""))&gt;0,IFERROR(LOOKUP(2,1/((LISTS!$M$2:$M$13&lt;&gt;"")*ISNUMBER(SEARCH(LISTS!$M$2:$M$13,$I6835))),LISTS!$N$2:$N$13),"NO")="SI"),"SI","NO"))</f>
        <v/>
      </c>
      <c r="M6835" s="9">
        <f>IF(COUNTA($A6835:$K6835)=0,"",IF($K6835&lt;&gt;"",IF(COUNTIF($K$19:$K6835,$K6835)&gt;1,"SI","NO"),IF(COUNTIFS($A$19:$A6835,$A6835,$C$19:$C6835,$C6835,$J$19:$J6835,$J6835,$D$19:$D6835,$D6835)&gt;1,"SI","NO")))</f>
        <v/>
      </c>
      <c r="N6835" s="11">
        <f>IF(COUNTA($A6835:$K6835)=0,"",IF(AND($L6835="SI",$M6835="NO"),IFERROR($H6835,0),0))</f>
        <v/>
      </c>
      <c r="O6835" s="9">
        <f>IF(COUNTA($A6835:$K6835)=0,"",IF($M6835="SI","CUFE o factura duplicada dentro del reporte; no se suma dos veces",IF(IFERROR($H6835,0)&lt;=0,"DIAN reporta valor susceptible 0",IF($L6835="NO",IFERROR(LOOKUP(2,1/((LISTS!$M$2:$M$13&lt;&gt;"")*ISNUMBER(SEARCH(LISTS!$M$2:$M$13,$I6835))),LISTS!$O$2:$O$13),"Medio de pago no elegible o no identificado por DIAN"),"Apta automaticamente por pago electronico y base positiva"))))</f>
        <v/>
      </c>
    </row>
    <row r="6836">
      <c r="A6836" s="9" t="n"/>
      <c r="B6836" s="9" t="n"/>
      <c r="C6836" s="12" t="n"/>
      <c r="D6836" s="11" t="n"/>
      <c r="E6836" s="11" t="n"/>
      <c r="F6836" s="11" t="n"/>
      <c r="G6836" s="11" t="n"/>
      <c r="H6836" s="11" t="n"/>
      <c r="I6836" s="9" t="n"/>
      <c r="J6836" s="9" t="n"/>
      <c r="K6836" s="9" t="n"/>
      <c r="L6836" s="9">
        <f>IF(COUNTA($A6836:$K6836)=0,"",IF(AND(IFERROR($H6836,0)&gt;0,LEN(TRIM($K6836&amp;""))&gt;0,IFERROR(LOOKUP(2,1/((LISTS!$M$2:$M$13&lt;&gt;"")*ISNUMBER(SEARCH(LISTS!$M$2:$M$13,$I6836))),LISTS!$N$2:$N$13),"NO")="SI"),"SI","NO"))</f>
        <v/>
      </c>
      <c r="M6836" s="9">
        <f>IF(COUNTA($A6836:$K6836)=0,"",IF($K6836&lt;&gt;"",IF(COUNTIF($K$19:$K6836,$K6836)&gt;1,"SI","NO"),IF(COUNTIFS($A$19:$A6836,$A6836,$C$19:$C6836,$C6836,$J$19:$J6836,$J6836,$D$19:$D6836,$D6836)&gt;1,"SI","NO")))</f>
        <v/>
      </c>
      <c r="N6836" s="11">
        <f>IF(COUNTA($A6836:$K6836)=0,"",IF(AND($L6836="SI",$M6836="NO"),IFERROR($H6836,0),0))</f>
        <v/>
      </c>
      <c r="O6836" s="9">
        <f>IF(COUNTA($A6836:$K6836)=0,"",IF($M6836="SI","CUFE o factura duplicada dentro del reporte; no se suma dos veces",IF(IFERROR($H6836,0)&lt;=0,"DIAN reporta valor susceptible 0",IF($L6836="NO",IFERROR(LOOKUP(2,1/((LISTS!$M$2:$M$13&lt;&gt;"")*ISNUMBER(SEARCH(LISTS!$M$2:$M$13,$I6836))),LISTS!$O$2:$O$13),"Medio de pago no elegible o no identificado por DIAN"),"Apta automaticamente por pago electronico y base positiva"))))</f>
        <v/>
      </c>
    </row>
    <row r="6837">
      <c r="A6837" s="9" t="n"/>
      <c r="B6837" s="9" t="n"/>
      <c r="C6837" s="12" t="n"/>
      <c r="D6837" s="11" t="n"/>
      <c r="E6837" s="11" t="n"/>
      <c r="F6837" s="11" t="n"/>
      <c r="G6837" s="11" t="n"/>
      <c r="H6837" s="11" t="n"/>
      <c r="I6837" s="9" t="n"/>
      <c r="J6837" s="9" t="n"/>
      <c r="K6837" s="9" t="n"/>
      <c r="L6837" s="9">
        <f>IF(COUNTA($A6837:$K6837)=0,"",IF(AND(IFERROR($H6837,0)&gt;0,LEN(TRIM($K6837&amp;""))&gt;0,IFERROR(LOOKUP(2,1/((LISTS!$M$2:$M$13&lt;&gt;"")*ISNUMBER(SEARCH(LISTS!$M$2:$M$13,$I6837))),LISTS!$N$2:$N$13),"NO")="SI"),"SI","NO"))</f>
        <v/>
      </c>
      <c r="M6837" s="9">
        <f>IF(COUNTA($A6837:$K6837)=0,"",IF($K6837&lt;&gt;"",IF(COUNTIF($K$19:$K6837,$K6837)&gt;1,"SI","NO"),IF(COUNTIFS($A$19:$A6837,$A6837,$C$19:$C6837,$C6837,$J$19:$J6837,$J6837,$D$19:$D6837,$D6837)&gt;1,"SI","NO")))</f>
        <v/>
      </c>
      <c r="N6837" s="11">
        <f>IF(COUNTA($A6837:$K6837)=0,"",IF(AND($L6837="SI",$M6837="NO"),IFERROR($H6837,0),0))</f>
        <v/>
      </c>
      <c r="O6837" s="9">
        <f>IF(COUNTA($A6837:$K6837)=0,"",IF($M6837="SI","CUFE o factura duplicada dentro del reporte; no se suma dos veces",IF(IFERROR($H6837,0)&lt;=0,"DIAN reporta valor susceptible 0",IF($L6837="NO",IFERROR(LOOKUP(2,1/((LISTS!$M$2:$M$13&lt;&gt;"")*ISNUMBER(SEARCH(LISTS!$M$2:$M$13,$I6837))),LISTS!$O$2:$O$13),"Medio de pago no elegible o no identificado por DIAN"),"Apta automaticamente por pago electronico y base positiva"))))</f>
        <v/>
      </c>
    </row>
    <row r="6838">
      <c r="A6838" s="9" t="n"/>
      <c r="B6838" s="9" t="n"/>
      <c r="C6838" s="12" t="n"/>
      <c r="D6838" s="11" t="n"/>
      <c r="E6838" s="11" t="n"/>
      <c r="F6838" s="11" t="n"/>
      <c r="G6838" s="11" t="n"/>
      <c r="H6838" s="11" t="n"/>
      <c r="I6838" s="9" t="n"/>
      <c r="J6838" s="9" t="n"/>
      <c r="K6838" s="9" t="n"/>
      <c r="L6838" s="9">
        <f>IF(COUNTA($A6838:$K6838)=0,"",IF(AND(IFERROR($H6838,0)&gt;0,LEN(TRIM($K6838&amp;""))&gt;0,IFERROR(LOOKUP(2,1/((LISTS!$M$2:$M$13&lt;&gt;"")*ISNUMBER(SEARCH(LISTS!$M$2:$M$13,$I6838))),LISTS!$N$2:$N$13),"NO")="SI"),"SI","NO"))</f>
        <v/>
      </c>
      <c r="M6838" s="9">
        <f>IF(COUNTA($A6838:$K6838)=0,"",IF($K6838&lt;&gt;"",IF(COUNTIF($K$19:$K6838,$K6838)&gt;1,"SI","NO"),IF(COUNTIFS($A$19:$A6838,$A6838,$C$19:$C6838,$C6838,$J$19:$J6838,$J6838,$D$19:$D6838,$D6838)&gt;1,"SI","NO")))</f>
        <v/>
      </c>
      <c r="N6838" s="11">
        <f>IF(COUNTA($A6838:$K6838)=0,"",IF(AND($L6838="SI",$M6838="NO"),IFERROR($H6838,0),0))</f>
        <v/>
      </c>
      <c r="O6838" s="9">
        <f>IF(COUNTA($A6838:$K6838)=0,"",IF($M6838="SI","CUFE o factura duplicada dentro del reporte; no se suma dos veces",IF(IFERROR($H6838,0)&lt;=0,"DIAN reporta valor susceptible 0",IF($L6838="NO",IFERROR(LOOKUP(2,1/((LISTS!$M$2:$M$13&lt;&gt;"")*ISNUMBER(SEARCH(LISTS!$M$2:$M$13,$I6838))),LISTS!$O$2:$O$13),"Medio de pago no elegible o no identificado por DIAN"),"Apta automaticamente por pago electronico y base positiva"))))</f>
        <v/>
      </c>
    </row>
    <row r="6839">
      <c r="A6839" s="9" t="n"/>
      <c r="B6839" s="9" t="n"/>
      <c r="C6839" s="12" t="n"/>
      <c r="D6839" s="11" t="n"/>
      <c r="E6839" s="11" t="n"/>
      <c r="F6839" s="11" t="n"/>
      <c r="G6839" s="11" t="n"/>
      <c r="H6839" s="11" t="n"/>
      <c r="I6839" s="9" t="n"/>
      <c r="J6839" s="9" t="n"/>
      <c r="K6839" s="9" t="n"/>
      <c r="L6839" s="9">
        <f>IF(COUNTA($A6839:$K6839)=0,"",IF(AND(IFERROR($H6839,0)&gt;0,LEN(TRIM($K6839&amp;""))&gt;0,IFERROR(LOOKUP(2,1/((LISTS!$M$2:$M$13&lt;&gt;"")*ISNUMBER(SEARCH(LISTS!$M$2:$M$13,$I6839))),LISTS!$N$2:$N$13),"NO")="SI"),"SI","NO"))</f>
        <v/>
      </c>
      <c r="M6839" s="9">
        <f>IF(COUNTA($A6839:$K6839)=0,"",IF($K6839&lt;&gt;"",IF(COUNTIF($K$19:$K6839,$K6839)&gt;1,"SI","NO"),IF(COUNTIFS($A$19:$A6839,$A6839,$C$19:$C6839,$C6839,$J$19:$J6839,$J6839,$D$19:$D6839,$D6839)&gt;1,"SI","NO")))</f>
        <v/>
      </c>
      <c r="N6839" s="11">
        <f>IF(COUNTA($A6839:$K6839)=0,"",IF(AND($L6839="SI",$M6839="NO"),IFERROR($H6839,0),0))</f>
        <v/>
      </c>
      <c r="O6839" s="9">
        <f>IF(COUNTA($A6839:$K6839)=0,"",IF($M6839="SI","CUFE o factura duplicada dentro del reporte; no se suma dos veces",IF(IFERROR($H6839,0)&lt;=0,"DIAN reporta valor susceptible 0",IF($L6839="NO",IFERROR(LOOKUP(2,1/((LISTS!$M$2:$M$13&lt;&gt;"")*ISNUMBER(SEARCH(LISTS!$M$2:$M$13,$I6839))),LISTS!$O$2:$O$13),"Medio de pago no elegible o no identificado por DIAN"),"Apta automaticamente por pago electronico y base positiva"))))</f>
        <v/>
      </c>
    </row>
    <row r="6840">
      <c r="A6840" s="9" t="n"/>
      <c r="B6840" s="9" t="n"/>
      <c r="C6840" s="12" t="n"/>
      <c r="D6840" s="11" t="n"/>
      <c r="E6840" s="11" t="n"/>
      <c r="F6840" s="11" t="n"/>
      <c r="G6840" s="11" t="n"/>
      <c r="H6840" s="11" t="n"/>
      <c r="I6840" s="9" t="n"/>
      <c r="J6840" s="9" t="n"/>
      <c r="K6840" s="9" t="n"/>
      <c r="L6840" s="9">
        <f>IF(COUNTA($A6840:$K6840)=0,"",IF(AND(IFERROR($H6840,0)&gt;0,LEN(TRIM($K6840&amp;""))&gt;0,IFERROR(LOOKUP(2,1/((LISTS!$M$2:$M$13&lt;&gt;"")*ISNUMBER(SEARCH(LISTS!$M$2:$M$13,$I6840))),LISTS!$N$2:$N$13),"NO")="SI"),"SI","NO"))</f>
        <v/>
      </c>
      <c r="M6840" s="9">
        <f>IF(COUNTA($A6840:$K6840)=0,"",IF($K6840&lt;&gt;"",IF(COUNTIF($K$19:$K6840,$K6840)&gt;1,"SI","NO"),IF(COUNTIFS($A$19:$A6840,$A6840,$C$19:$C6840,$C6840,$J$19:$J6840,$J6840,$D$19:$D6840,$D6840)&gt;1,"SI","NO")))</f>
        <v/>
      </c>
      <c r="N6840" s="11">
        <f>IF(COUNTA($A6840:$K6840)=0,"",IF(AND($L6840="SI",$M6840="NO"),IFERROR($H6840,0),0))</f>
        <v/>
      </c>
      <c r="O6840" s="9">
        <f>IF(COUNTA($A6840:$K6840)=0,"",IF($M6840="SI","CUFE o factura duplicada dentro del reporte; no se suma dos veces",IF(IFERROR($H6840,0)&lt;=0,"DIAN reporta valor susceptible 0",IF($L6840="NO",IFERROR(LOOKUP(2,1/((LISTS!$M$2:$M$13&lt;&gt;"")*ISNUMBER(SEARCH(LISTS!$M$2:$M$13,$I6840))),LISTS!$O$2:$O$13),"Medio de pago no elegible o no identificado por DIAN"),"Apta automaticamente por pago electronico y base positiva"))))</f>
        <v/>
      </c>
    </row>
    <row r="6841">
      <c r="A6841" s="9" t="n"/>
      <c r="B6841" s="9" t="n"/>
      <c r="C6841" s="12" t="n"/>
      <c r="D6841" s="11" t="n"/>
      <c r="E6841" s="11" t="n"/>
      <c r="F6841" s="11" t="n"/>
      <c r="G6841" s="11" t="n"/>
      <c r="H6841" s="11" t="n"/>
      <c r="I6841" s="9" t="n"/>
      <c r="J6841" s="9" t="n"/>
      <c r="K6841" s="9" t="n"/>
      <c r="L6841" s="9">
        <f>IF(COUNTA($A6841:$K6841)=0,"",IF(AND(IFERROR($H6841,0)&gt;0,LEN(TRIM($K6841&amp;""))&gt;0,IFERROR(LOOKUP(2,1/((LISTS!$M$2:$M$13&lt;&gt;"")*ISNUMBER(SEARCH(LISTS!$M$2:$M$13,$I6841))),LISTS!$N$2:$N$13),"NO")="SI"),"SI","NO"))</f>
        <v/>
      </c>
      <c r="M6841" s="9">
        <f>IF(COUNTA($A6841:$K6841)=0,"",IF($K6841&lt;&gt;"",IF(COUNTIF($K$19:$K6841,$K6841)&gt;1,"SI","NO"),IF(COUNTIFS($A$19:$A6841,$A6841,$C$19:$C6841,$C6841,$J$19:$J6841,$J6841,$D$19:$D6841,$D6841)&gt;1,"SI","NO")))</f>
        <v/>
      </c>
      <c r="N6841" s="11">
        <f>IF(COUNTA($A6841:$K6841)=0,"",IF(AND($L6841="SI",$M6841="NO"),IFERROR($H6841,0),0))</f>
        <v/>
      </c>
      <c r="O6841" s="9">
        <f>IF(COUNTA($A6841:$K6841)=0,"",IF($M6841="SI","CUFE o factura duplicada dentro del reporte; no se suma dos veces",IF(IFERROR($H6841,0)&lt;=0,"DIAN reporta valor susceptible 0",IF($L6841="NO",IFERROR(LOOKUP(2,1/((LISTS!$M$2:$M$13&lt;&gt;"")*ISNUMBER(SEARCH(LISTS!$M$2:$M$13,$I6841))),LISTS!$O$2:$O$13),"Medio de pago no elegible o no identificado por DIAN"),"Apta automaticamente por pago electronico y base positiva"))))</f>
        <v/>
      </c>
    </row>
    <row r="6842">
      <c r="A6842" s="9" t="n"/>
      <c r="B6842" s="9" t="n"/>
      <c r="C6842" s="12" t="n"/>
      <c r="D6842" s="11" t="n"/>
      <c r="E6842" s="11" t="n"/>
      <c r="F6842" s="11" t="n"/>
      <c r="G6842" s="11" t="n"/>
      <c r="H6842" s="11" t="n"/>
      <c r="I6842" s="9" t="n"/>
      <c r="J6842" s="9" t="n"/>
      <c r="K6842" s="9" t="n"/>
      <c r="L6842" s="9">
        <f>IF(COUNTA($A6842:$K6842)=0,"",IF(AND(IFERROR($H6842,0)&gt;0,LEN(TRIM($K6842&amp;""))&gt;0,IFERROR(LOOKUP(2,1/((LISTS!$M$2:$M$13&lt;&gt;"")*ISNUMBER(SEARCH(LISTS!$M$2:$M$13,$I6842))),LISTS!$N$2:$N$13),"NO")="SI"),"SI","NO"))</f>
        <v/>
      </c>
      <c r="M6842" s="9">
        <f>IF(COUNTA($A6842:$K6842)=0,"",IF($K6842&lt;&gt;"",IF(COUNTIF($K$19:$K6842,$K6842)&gt;1,"SI","NO"),IF(COUNTIFS($A$19:$A6842,$A6842,$C$19:$C6842,$C6842,$J$19:$J6842,$J6842,$D$19:$D6842,$D6842)&gt;1,"SI","NO")))</f>
        <v/>
      </c>
      <c r="N6842" s="11">
        <f>IF(COUNTA($A6842:$K6842)=0,"",IF(AND($L6842="SI",$M6842="NO"),IFERROR($H6842,0),0))</f>
        <v/>
      </c>
      <c r="O6842" s="9">
        <f>IF(COUNTA($A6842:$K6842)=0,"",IF($M6842="SI","CUFE o factura duplicada dentro del reporte; no se suma dos veces",IF(IFERROR($H6842,0)&lt;=0,"DIAN reporta valor susceptible 0",IF($L6842="NO",IFERROR(LOOKUP(2,1/((LISTS!$M$2:$M$13&lt;&gt;"")*ISNUMBER(SEARCH(LISTS!$M$2:$M$13,$I6842))),LISTS!$O$2:$O$13),"Medio de pago no elegible o no identificado por DIAN"),"Apta automaticamente por pago electronico y base positiva"))))</f>
        <v/>
      </c>
    </row>
    <row r="6843">
      <c r="A6843" s="9" t="n"/>
      <c r="B6843" s="9" t="n"/>
      <c r="C6843" s="12" t="n"/>
      <c r="D6843" s="11" t="n"/>
      <c r="E6843" s="11" t="n"/>
      <c r="F6843" s="11" t="n"/>
      <c r="G6843" s="11" t="n"/>
      <c r="H6843" s="11" t="n"/>
      <c r="I6843" s="9" t="n"/>
      <c r="J6843" s="9" t="n"/>
      <c r="K6843" s="9" t="n"/>
      <c r="L6843" s="9">
        <f>IF(COUNTA($A6843:$K6843)=0,"",IF(AND(IFERROR($H6843,0)&gt;0,LEN(TRIM($K6843&amp;""))&gt;0,IFERROR(LOOKUP(2,1/((LISTS!$M$2:$M$13&lt;&gt;"")*ISNUMBER(SEARCH(LISTS!$M$2:$M$13,$I6843))),LISTS!$N$2:$N$13),"NO")="SI"),"SI","NO"))</f>
        <v/>
      </c>
      <c r="M6843" s="9">
        <f>IF(COUNTA($A6843:$K6843)=0,"",IF($K6843&lt;&gt;"",IF(COUNTIF($K$19:$K6843,$K6843)&gt;1,"SI","NO"),IF(COUNTIFS($A$19:$A6843,$A6843,$C$19:$C6843,$C6843,$J$19:$J6843,$J6843,$D$19:$D6843,$D6843)&gt;1,"SI","NO")))</f>
        <v/>
      </c>
      <c r="N6843" s="11">
        <f>IF(COUNTA($A6843:$K6843)=0,"",IF(AND($L6843="SI",$M6843="NO"),IFERROR($H6843,0),0))</f>
        <v/>
      </c>
      <c r="O6843" s="9">
        <f>IF(COUNTA($A6843:$K6843)=0,"",IF($M6843="SI","CUFE o factura duplicada dentro del reporte; no se suma dos veces",IF(IFERROR($H6843,0)&lt;=0,"DIAN reporta valor susceptible 0",IF($L6843="NO",IFERROR(LOOKUP(2,1/((LISTS!$M$2:$M$13&lt;&gt;"")*ISNUMBER(SEARCH(LISTS!$M$2:$M$13,$I6843))),LISTS!$O$2:$O$13),"Medio de pago no elegible o no identificado por DIAN"),"Apta automaticamente por pago electronico y base positiva"))))</f>
        <v/>
      </c>
    </row>
    <row r="6844">
      <c r="A6844" s="9" t="n"/>
      <c r="B6844" s="9" t="n"/>
      <c r="C6844" s="12" t="n"/>
      <c r="D6844" s="11" t="n"/>
      <c r="E6844" s="11" t="n"/>
      <c r="F6844" s="11" t="n"/>
      <c r="G6844" s="11" t="n"/>
      <c r="H6844" s="11" t="n"/>
      <c r="I6844" s="9" t="n"/>
      <c r="J6844" s="9" t="n"/>
      <c r="K6844" s="9" t="n"/>
      <c r="L6844" s="9">
        <f>IF(COUNTA($A6844:$K6844)=0,"",IF(AND(IFERROR($H6844,0)&gt;0,LEN(TRIM($K6844&amp;""))&gt;0,IFERROR(LOOKUP(2,1/((LISTS!$M$2:$M$13&lt;&gt;"")*ISNUMBER(SEARCH(LISTS!$M$2:$M$13,$I6844))),LISTS!$N$2:$N$13),"NO")="SI"),"SI","NO"))</f>
        <v/>
      </c>
      <c r="M6844" s="9">
        <f>IF(COUNTA($A6844:$K6844)=0,"",IF($K6844&lt;&gt;"",IF(COUNTIF($K$19:$K6844,$K6844)&gt;1,"SI","NO"),IF(COUNTIFS($A$19:$A6844,$A6844,$C$19:$C6844,$C6844,$J$19:$J6844,$J6844,$D$19:$D6844,$D6844)&gt;1,"SI","NO")))</f>
        <v/>
      </c>
      <c r="N6844" s="11">
        <f>IF(COUNTA($A6844:$K6844)=0,"",IF(AND($L6844="SI",$M6844="NO"),IFERROR($H6844,0),0))</f>
        <v/>
      </c>
      <c r="O6844" s="9">
        <f>IF(COUNTA($A6844:$K6844)=0,"",IF($M6844="SI","CUFE o factura duplicada dentro del reporte; no se suma dos veces",IF(IFERROR($H6844,0)&lt;=0,"DIAN reporta valor susceptible 0",IF($L6844="NO",IFERROR(LOOKUP(2,1/((LISTS!$M$2:$M$13&lt;&gt;"")*ISNUMBER(SEARCH(LISTS!$M$2:$M$13,$I6844))),LISTS!$O$2:$O$13),"Medio de pago no elegible o no identificado por DIAN"),"Apta automaticamente por pago electronico y base positiva"))))</f>
        <v/>
      </c>
    </row>
    <row r="6845">
      <c r="A6845" s="9" t="n"/>
      <c r="B6845" s="9" t="n"/>
      <c r="C6845" s="12" t="n"/>
      <c r="D6845" s="11" t="n"/>
      <c r="E6845" s="11" t="n"/>
      <c r="F6845" s="11" t="n"/>
      <c r="G6845" s="11" t="n"/>
      <c r="H6845" s="11" t="n"/>
      <c r="I6845" s="9" t="n"/>
      <c r="J6845" s="9" t="n"/>
      <c r="K6845" s="9" t="n"/>
      <c r="L6845" s="9">
        <f>IF(COUNTA($A6845:$K6845)=0,"",IF(AND(IFERROR($H6845,0)&gt;0,LEN(TRIM($K6845&amp;""))&gt;0,IFERROR(LOOKUP(2,1/((LISTS!$M$2:$M$13&lt;&gt;"")*ISNUMBER(SEARCH(LISTS!$M$2:$M$13,$I6845))),LISTS!$N$2:$N$13),"NO")="SI"),"SI","NO"))</f>
        <v/>
      </c>
      <c r="M6845" s="9">
        <f>IF(COUNTA($A6845:$K6845)=0,"",IF($K6845&lt;&gt;"",IF(COUNTIF($K$19:$K6845,$K6845)&gt;1,"SI","NO"),IF(COUNTIFS($A$19:$A6845,$A6845,$C$19:$C6845,$C6845,$J$19:$J6845,$J6845,$D$19:$D6845,$D6845)&gt;1,"SI","NO")))</f>
        <v/>
      </c>
      <c r="N6845" s="11">
        <f>IF(COUNTA($A6845:$K6845)=0,"",IF(AND($L6845="SI",$M6845="NO"),IFERROR($H6845,0),0))</f>
        <v/>
      </c>
      <c r="O6845" s="9">
        <f>IF(COUNTA($A6845:$K6845)=0,"",IF($M6845="SI","CUFE o factura duplicada dentro del reporte; no se suma dos veces",IF(IFERROR($H6845,0)&lt;=0,"DIAN reporta valor susceptible 0",IF($L6845="NO",IFERROR(LOOKUP(2,1/((LISTS!$M$2:$M$13&lt;&gt;"")*ISNUMBER(SEARCH(LISTS!$M$2:$M$13,$I6845))),LISTS!$O$2:$O$13),"Medio de pago no elegible o no identificado por DIAN"),"Apta automaticamente por pago electronico y base positiva"))))</f>
        <v/>
      </c>
    </row>
    <row r="6846">
      <c r="A6846" s="9" t="n"/>
      <c r="B6846" s="9" t="n"/>
      <c r="C6846" s="12" t="n"/>
      <c r="D6846" s="11" t="n"/>
      <c r="E6846" s="11" t="n"/>
      <c r="F6846" s="11" t="n"/>
      <c r="G6846" s="11" t="n"/>
      <c r="H6846" s="11" t="n"/>
      <c r="I6846" s="9" t="n"/>
      <c r="J6846" s="9" t="n"/>
      <c r="K6846" s="9" t="n"/>
      <c r="L6846" s="9">
        <f>IF(COUNTA($A6846:$K6846)=0,"",IF(AND(IFERROR($H6846,0)&gt;0,LEN(TRIM($K6846&amp;""))&gt;0,IFERROR(LOOKUP(2,1/((LISTS!$M$2:$M$13&lt;&gt;"")*ISNUMBER(SEARCH(LISTS!$M$2:$M$13,$I6846))),LISTS!$N$2:$N$13),"NO")="SI"),"SI","NO"))</f>
        <v/>
      </c>
      <c r="M6846" s="9">
        <f>IF(COUNTA($A6846:$K6846)=0,"",IF($K6846&lt;&gt;"",IF(COUNTIF($K$19:$K6846,$K6846)&gt;1,"SI","NO"),IF(COUNTIFS($A$19:$A6846,$A6846,$C$19:$C6846,$C6846,$J$19:$J6846,$J6846,$D$19:$D6846,$D6846)&gt;1,"SI","NO")))</f>
        <v/>
      </c>
      <c r="N6846" s="11">
        <f>IF(COUNTA($A6846:$K6846)=0,"",IF(AND($L6846="SI",$M6846="NO"),IFERROR($H6846,0),0))</f>
        <v/>
      </c>
      <c r="O6846" s="9">
        <f>IF(COUNTA($A6846:$K6846)=0,"",IF($M6846="SI","CUFE o factura duplicada dentro del reporte; no se suma dos veces",IF(IFERROR($H6846,0)&lt;=0,"DIAN reporta valor susceptible 0",IF($L6846="NO",IFERROR(LOOKUP(2,1/((LISTS!$M$2:$M$13&lt;&gt;"")*ISNUMBER(SEARCH(LISTS!$M$2:$M$13,$I6846))),LISTS!$O$2:$O$13),"Medio de pago no elegible o no identificado por DIAN"),"Apta automaticamente por pago electronico y base positiva"))))</f>
        <v/>
      </c>
    </row>
    <row r="6847">
      <c r="A6847" s="9" t="n"/>
      <c r="B6847" s="9" t="n"/>
      <c r="C6847" s="12" t="n"/>
      <c r="D6847" s="11" t="n"/>
      <c r="E6847" s="11" t="n"/>
      <c r="F6847" s="11" t="n"/>
      <c r="G6847" s="11" t="n"/>
      <c r="H6847" s="11" t="n"/>
      <c r="I6847" s="9" t="n"/>
      <c r="J6847" s="9" t="n"/>
      <c r="K6847" s="9" t="n"/>
      <c r="L6847" s="9">
        <f>IF(COUNTA($A6847:$K6847)=0,"",IF(AND(IFERROR($H6847,0)&gt;0,LEN(TRIM($K6847&amp;""))&gt;0,IFERROR(LOOKUP(2,1/((LISTS!$M$2:$M$13&lt;&gt;"")*ISNUMBER(SEARCH(LISTS!$M$2:$M$13,$I6847))),LISTS!$N$2:$N$13),"NO")="SI"),"SI","NO"))</f>
        <v/>
      </c>
      <c r="M6847" s="9">
        <f>IF(COUNTA($A6847:$K6847)=0,"",IF($K6847&lt;&gt;"",IF(COUNTIF($K$19:$K6847,$K6847)&gt;1,"SI","NO"),IF(COUNTIFS($A$19:$A6847,$A6847,$C$19:$C6847,$C6847,$J$19:$J6847,$J6847,$D$19:$D6847,$D6847)&gt;1,"SI","NO")))</f>
        <v/>
      </c>
      <c r="N6847" s="11">
        <f>IF(COUNTA($A6847:$K6847)=0,"",IF(AND($L6847="SI",$M6847="NO"),IFERROR($H6847,0),0))</f>
        <v/>
      </c>
      <c r="O6847" s="9">
        <f>IF(COUNTA($A6847:$K6847)=0,"",IF($M6847="SI","CUFE o factura duplicada dentro del reporte; no se suma dos veces",IF(IFERROR($H6847,0)&lt;=0,"DIAN reporta valor susceptible 0",IF($L6847="NO",IFERROR(LOOKUP(2,1/((LISTS!$M$2:$M$13&lt;&gt;"")*ISNUMBER(SEARCH(LISTS!$M$2:$M$13,$I6847))),LISTS!$O$2:$O$13),"Medio de pago no elegible o no identificado por DIAN"),"Apta automaticamente por pago electronico y base positiva"))))</f>
        <v/>
      </c>
    </row>
    <row r="6848">
      <c r="A6848" s="9" t="n"/>
      <c r="B6848" s="9" t="n"/>
      <c r="C6848" s="12" t="n"/>
      <c r="D6848" s="11" t="n"/>
      <c r="E6848" s="11" t="n"/>
      <c r="F6848" s="11" t="n"/>
      <c r="G6848" s="11" t="n"/>
      <c r="H6848" s="11" t="n"/>
      <c r="I6848" s="9" t="n"/>
      <c r="J6848" s="9" t="n"/>
      <c r="K6848" s="9" t="n"/>
      <c r="L6848" s="9">
        <f>IF(COUNTA($A6848:$K6848)=0,"",IF(AND(IFERROR($H6848,0)&gt;0,LEN(TRIM($K6848&amp;""))&gt;0,IFERROR(LOOKUP(2,1/((LISTS!$M$2:$M$13&lt;&gt;"")*ISNUMBER(SEARCH(LISTS!$M$2:$M$13,$I6848))),LISTS!$N$2:$N$13),"NO")="SI"),"SI","NO"))</f>
        <v/>
      </c>
      <c r="M6848" s="9">
        <f>IF(COUNTA($A6848:$K6848)=0,"",IF($K6848&lt;&gt;"",IF(COUNTIF($K$19:$K6848,$K6848)&gt;1,"SI","NO"),IF(COUNTIFS($A$19:$A6848,$A6848,$C$19:$C6848,$C6848,$J$19:$J6848,$J6848,$D$19:$D6848,$D6848)&gt;1,"SI","NO")))</f>
        <v/>
      </c>
      <c r="N6848" s="11">
        <f>IF(COUNTA($A6848:$K6848)=0,"",IF(AND($L6848="SI",$M6848="NO"),IFERROR($H6848,0),0))</f>
        <v/>
      </c>
      <c r="O6848" s="9">
        <f>IF(COUNTA($A6848:$K6848)=0,"",IF($M6848="SI","CUFE o factura duplicada dentro del reporte; no se suma dos veces",IF(IFERROR($H6848,0)&lt;=0,"DIAN reporta valor susceptible 0",IF($L6848="NO",IFERROR(LOOKUP(2,1/((LISTS!$M$2:$M$13&lt;&gt;"")*ISNUMBER(SEARCH(LISTS!$M$2:$M$13,$I6848))),LISTS!$O$2:$O$13),"Medio de pago no elegible o no identificado por DIAN"),"Apta automaticamente por pago electronico y base positiva"))))</f>
        <v/>
      </c>
    </row>
    <row r="6849">
      <c r="A6849" s="9" t="n"/>
      <c r="B6849" s="9" t="n"/>
      <c r="C6849" s="12" t="n"/>
      <c r="D6849" s="11" t="n"/>
      <c r="E6849" s="11" t="n"/>
      <c r="F6849" s="11" t="n"/>
      <c r="G6849" s="11" t="n"/>
      <c r="H6849" s="11" t="n"/>
      <c r="I6849" s="9" t="n"/>
      <c r="J6849" s="9" t="n"/>
      <c r="K6849" s="9" t="n"/>
      <c r="L6849" s="9">
        <f>IF(COUNTA($A6849:$K6849)=0,"",IF(AND(IFERROR($H6849,0)&gt;0,LEN(TRIM($K6849&amp;""))&gt;0,IFERROR(LOOKUP(2,1/((LISTS!$M$2:$M$13&lt;&gt;"")*ISNUMBER(SEARCH(LISTS!$M$2:$M$13,$I6849))),LISTS!$N$2:$N$13),"NO")="SI"),"SI","NO"))</f>
        <v/>
      </c>
      <c r="M6849" s="9">
        <f>IF(COUNTA($A6849:$K6849)=0,"",IF($K6849&lt;&gt;"",IF(COUNTIF($K$19:$K6849,$K6849)&gt;1,"SI","NO"),IF(COUNTIFS($A$19:$A6849,$A6849,$C$19:$C6849,$C6849,$J$19:$J6849,$J6849,$D$19:$D6849,$D6849)&gt;1,"SI","NO")))</f>
        <v/>
      </c>
      <c r="N6849" s="11">
        <f>IF(COUNTA($A6849:$K6849)=0,"",IF(AND($L6849="SI",$M6849="NO"),IFERROR($H6849,0),0))</f>
        <v/>
      </c>
      <c r="O6849" s="9">
        <f>IF(COUNTA($A6849:$K6849)=0,"",IF($M6849="SI","CUFE o factura duplicada dentro del reporte; no se suma dos veces",IF(IFERROR($H6849,0)&lt;=0,"DIAN reporta valor susceptible 0",IF($L6849="NO",IFERROR(LOOKUP(2,1/((LISTS!$M$2:$M$13&lt;&gt;"")*ISNUMBER(SEARCH(LISTS!$M$2:$M$13,$I6849))),LISTS!$O$2:$O$13),"Medio de pago no elegible o no identificado por DIAN"),"Apta automaticamente por pago electronico y base positiva"))))</f>
        <v/>
      </c>
    </row>
    <row r="6850">
      <c r="A6850" s="9" t="n"/>
      <c r="B6850" s="9" t="n"/>
      <c r="C6850" s="12" t="n"/>
      <c r="D6850" s="11" t="n"/>
      <c r="E6850" s="11" t="n"/>
      <c r="F6850" s="11" t="n"/>
      <c r="G6850" s="11" t="n"/>
      <c r="H6850" s="11" t="n"/>
      <c r="I6850" s="9" t="n"/>
      <c r="J6850" s="9" t="n"/>
      <c r="K6850" s="9" t="n"/>
      <c r="L6850" s="9">
        <f>IF(COUNTA($A6850:$K6850)=0,"",IF(AND(IFERROR($H6850,0)&gt;0,LEN(TRIM($K6850&amp;""))&gt;0,IFERROR(LOOKUP(2,1/((LISTS!$M$2:$M$13&lt;&gt;"")*ISNUMBER(SEARCH(LISTS!$M$2:$M$13,$I6850))),LISTS!$N$2:$N$13),"NO")="SI"),"SI","NO"))</f>
        <v/>
      </c>
      <c r="M6850" s="9">
        <f>IF(COUNTA($A6850:$K6850)=0,"",IF($K6850&lt;&gt;"",IF(COUNTIF($K$19:$K6850,$K6850)&gt;1,"SI","NO"),IF(COUNTIFS($A$19:$A6850,$A6850,$C$19:$C6850,$C6850,$J$19:$J6850,$J6850,$D$19:$D6850,$D6850)&gt;1,"SI","NO")))</f>
        <v/>
      </c>
      <c r="N6850" s="11">
        <f>IF(COUNTA($A6850:$K6850)=0,"",IF(AND($L6850="SI",$M6850="NO"),IFERROR($H6850,0),0))</f>
        <v/>
      </c>
      <c r="O6850" s="9">
        <f>IF(COUNTA($A6850:$K6850)=0,"",IF($M6850="SI","CUFE o factura duplicada dentro del reporte; no se suma dos veces",IF(IFERROR($H6850,0)&lt;=0,"DIAN reporta valor susceptible 0",IF($L6850="NO",IFERROR(LOOKUP(2,1/((LISTS!$M$2:$M$13&lt;&gt;"")*ISNUMBER(SEARCH(LISTS!$M$2:$M$13,$I6850))),LISTS!$O$2:$O$13),"Medio de pago no elegible o no identificado por DIAN"),"Apta automaticamente por pago electronico y base positiva"))))</f>
        <v/>
      </c>
    </row>
    <row r="6851">
      <c r="A6851" s="9" t="n"/>
      <c r="B6851" s="9" t="n"/>
      <c r="C6851" s="12" t="n"/>
      <c r="D6851" s="11" t="n"/>
      <c r="E6851" s="11" t="n"/>
      <c r="F6851" s="11" t="n"/>
      <c r="G6851" s="11" t="n"/>
      <c r="H6851" s="11" t="n"/>
      <c r="I6851" s="9" t="n"/>
      <c r="J6851" s="9" t="n"/>
      <c r="K6851" s="9" t="n"/>
      <c r="L6851" s="9">
        <f>IF(COUNTA($A6851:$K6851)=0,"",IF(AND(IFERROR($H6851,0)&gt;0,LEN(TRIM($K6851&amp;""))&gt;0,IFERROR(LOOKUP(2,1/((LISTS!$M$2:$M$13&lt;&gt;"")*ISNUMBER(SEARCH(LISTS!$M$2:$M$13,$I6851))),LISTS!$N$2:$N$13),"NO")="SI"),"SI","NO"))</f>
        <v/>
      </c>
      <c r="M6851" s="9">
        <f>IF(COUNTA($A6851:$K6851)=0,"",IF($K6851&lt;&gt;"",IF(COUNTIF($K$19:$K6851,$K6851)&gt;1,"SI","NO"),IF(COUNTIFS($A$19:$A6851,$A6851,$C$19:$C6851,$C6851,$J$19:$J6851,$J6851,$D$19:$D6851,$D6851)&gt;1,"SI","NO")))</f>
        <v/>
      </c>
      <c r="N6851" s="11">
        <f>IF(COUNTA($A6851:$K6851)=0,"",IF(AND($L6851="SI",$M6851="NO"),IFERROR($H6851,0),0))</f>
        <v/>
      </c>
      <c r="O6851" s="9">
        <f>IF(COUNTA($A6851:$K6851)=0,"",IF($M6851="SI","CUFE o factura duplicada dentro del reporte; no se suma dos veces",IF(IFERROR($H6851,0)&lt;=0,"DIAN reporta valor susceptible 0",IF($L6851="NO",IFERROR(LOOKUP(2,1/((LISTS!$M$2:$M$13&lt;&gt;"")*ISNUMBER(SEARCH(LISTS!$M$2:$M$13,$I6851))),LISTS!$O$2:$O$13),"Medio de pago no elegible o no identificado por DIAN"),"Apta automaticamente por pago electronico y base positiva"))))</f>
        <v/>
      </c>
    </row>
    <row r="6852">
      <c r="A6852" s="9" t="n"/>
      <c r="B6852" s="9" t="n"/>
      <c r="C6852" s="12" t="n"/>
      <c r="D6852" s="11" t="n"/>
      <c r="E6852" s="11" t="n"/>
      <c r="F6852" s="11" t="n"/>
      <c r="G6852" s="11" t="n"/>
      <c r="H6852" s="11" t="n"/>
      <c r="I6852" s="9" t="n"/>
      <c r="J6852" s="9" t="n"/>
      <c r="K6852" s="9" t="n"/>
      <c r="L6852" s="9">
        <f>IF(COUNTA($A6852:$K6852)=0,"",IF(AND(IFERROR($H6852,0)&gt;0,LEN(TRIM($K6852&amp;""))&gt;0,IFERROR(LOOKUP(2,1/((LISTS!$M$2:$M$13&lt;&gt;"")*ISNUMBER(SEARCH(LISTS!$M$2:$M$13,$I6852))),LISTS!$N$2:$N$13),"NO")="SI"),"SI","NO"))</f>
        <v/>
      </c>
      <c r="M6852" s="9">
        <f>IF(COUNTA($A6852:$K6852)=0,"",IF($K6852&lt;&gt;"",IF(COUNTIF($K$19:$K6852,$K6852)&gt;1,"SI","NO"),IF(COUNTIFS($A$19:$A6852,$A6852,$C$19:$C6852,$C6852,$J$19:$J6852,$J6852,$D$19:$D6852,$D6852)&gt;1,"SI","NO")))</f>
        <v/>
      </c>
      <c r="N6852" s="11">
        <f>IF(COUNTA($A6852:$K6852)=0,"",IF(AND($L6852="SI",$M6852="NO"),IFERROR($H6852,0),0))</f>
        <v/>
      </c>
      <c r="O6852" s="9">
        <f>IF(COUNTA($A6852:$K6852)=0,"",IF($M6852="SI","CUFE o factura duplicada dentro del reporte; no se suma dos veces",IF(IFERROR($H6852,0)&lt;=0,"DIAN reporta valor susceptible 0",IF($L6852="NO",IFERROR(LOOKUP(2,1/((LISTS!$M$2:$M$13&lt;&gt;"")*ISNUMBER(SEARCH(LISTS!$M$2:$M$13,$I6852))),LISTS!$O$2:$O$13),"Medio de pago no elegible o no identificado por DIAN"),"Apta automaticamente por pago electronico y base positiva"))))</f>
        <v/>
      </c>
    </row>
    <row r="6853">
      <c r="A6853" s="9" t="n"/>
      <c r="B6853" s="9" t="n"/>
      <c r="C6853" s="12" t="n"/>
      <c r="D6853" s="11" t="n"/>
      <c r="E6853" s="11" t="n"/>
      <c r="F6853" s="11" t="n"/>
      <c r="G6853" s="11" t="n"/>
      <c r="H6853" s="11" t="n"/>
      <c r="I6853" s="9" t="n"/>
      <c r="J6853" s="9" t="n"/>
      <c r="K6853" s="9" t="n"/>
      <c r="L6853" s="9">
        <f>IF(COUNTA($A6853:$K6853)=0,"",IF(AND(IFERROR($H6853,0)&gt;0,LEN(TRIM($K6853&amp;""))&gt;0,IFERROR(LOOKUP(2,1/((LISTS!$M$2:$M$13&lt;&gt;"")*ISNUMBER(SEARCH(LISTS!$M$2:$M$13,$I6853))),LISTS!$N$2:$N$13),"NO")="SI"),"SI","NO"))</f>
        <v/>
      </c>
      <c r="M6853" s="9">
        <f>IF(COUNTA($A6853:$K6853)=0,"",IF($K6853&lt;&gt;"",IF(COUNTIF($K$19:$K6853,$K6853)&gt;1,"SI","NO"),IF(COUNTIFS($A$19:$A6853,$A6853,$C$19:$C6853,$C6853,$J$19:$J6853,$J6853,$D$19:$D6853,$D6853)&gt;1,"SI","NO")))</f>
        <v/>
      </c>
      <c r="N6853" s="11">
        <f>IF(COUNTA($A6853:$K6853)=0,"",IF(AND($L6853="SI",$M6853="NO"),IFERROR($H6853,0),0))</f>
        <v/>
      </c>
      <c r="O6853" s="9">
        <f>IF(COUNTA($A6853:$K6853)=0,"",IF($M6853="SI","CUFE o factura duplicada dentro del reporte; no se suma dos veces",IF(IFERROR($H6853,0)&lt;=0,"DIAN reporta valor susceptible 0",IF($L6853="NO",IFERROR(LOOKUP(2,1/((LISTS!$M$2:$M$13&lt;&gt;"")*ISNUMBER(SEARCH(LISTS!$M$2:$M$13,$I6853))),LISTS!$O$2:$O$13),"Medio de pago no elegible o no identificado por DIAN"),"Apta automaticamente por pago electronico y base positiva"))))</f>
        <v/>
      </c>
    </row>
    <row r="6854">
      <c r="A6854" s="9" t="n"/>
      <c r="B6854" s="9" t="n"/>
      <c r="C6854" s="12" t="n"/>
      <c r="D6854" s="11" t="n"/>
      <c r="E6854" s="11" t="n"/>
      <c r="F6854" s="11" t="n"/>
      <c r="G6854" s="11" t="n"/>
      <c r="H6854" s="11" t="n"/>
      <c r="I6854" s="9" t="n"/>
      <c r="J6854" s="9" t="n"/>
      <c r="K6854" s="9" t="n"/>
      <c r="L6854" s="9">
        <f>IF(COUNTA($A6854:$K6854)=0,"",IF(AND(IFERROR($H6854,0)&gt;0,LEN(TRIM($K6854&amp;""))&gt;0,IFERROR(LOOKUP(2,1/((LISTS!$M$2:$M$13&lt;&gt;"")*ISNUMBER(SEARCH(LISTS!$M$2:$M$13,$I6854))),LISTS!$N$2:$N$13),"NO")="SI"),"SI","NO"))</f>
        <v/>
      </c>
      <c r="M6854" s="9">
        <f>IF(COUNTA($A6854:$K6854)=0,"",IF($K6854&lt;&gt;"",IF(COUNTIF($K$19:$K6854,$K6854)&gt;1,"SI","NO"),IF(COUNTIFS($A$19:$A6854,$A6854,$C$19:$C6854,$C6854,$J$19:$J6854,$J6854,$D$19:$D6854,$D6854)&gt;1,"SI","NO")))</f>
        <v/>
      </c>
      <c r="N6854" s="11">
        <f>IF(COUNTA($A6854:$K6854)=0,"",IF(AND($L6854="SI",$M6854="NO"),IFERROR($H6854,0),0))</f>
        <v/>
      </c>
      <c r="O6854" s="9">
        <f>IF(COUNTA($A6854:$K6854)=0,"",IF($M6854="SI","CUFE o factura duplicada dentro del reporte; no se suma dos veces",IF(IFERROR($H6854,0)&lt;=0,"DIAN reporta valor susceptible 0",IF($L6854="NO",IFERROR(LOOKUP(2,1/((LISTS!$M$2:$M$13&lt;&gt;"")*ISNUMBER(SEARCH(LISTS!$M$2:$M$13,$I6854))),LISTS!$O$2:$O$13),"Medio de pago no elegible o no identificado por DIAN"),"Apta automaticamente por pago electronico y base positiva"))))</f>
        <v/>
      </c>
    </row>
    <row r="6855">
      <c r="A6855" s="9" t="n"/>
      <c r="B6855" s="9" t="n"/>
      <c r="C6855" s="12" t="n"/>
      <c r="D6855" s="11" t="n"/>
      <c r="E6855" s="11" t="n"/>
      <c r="F6855" s="11" t="n"/>
      <c r="G6855" s="11" t="n"/>
      <c r="H6855" s="11" t="n"/>
      <c r="I6855" s="9" t="n"/>
      <c r="J6855" s="9" t="n"/>
      <c r="K6855" s="9" t="n"/>
      <c r="L6855" s="9">
        <f>IF(COUNTA($A6855:$K6855)=0,"",IF(AND(IFERROR($H6855,0)&gt;0,LEN(TRIM($K6855&amp;""))&gt;0,IFERROR(LOOKUP(2,1/((LISTS!$M$2:$M$13&lt;&gt;"")*ISNUMBER(SEARCH(LISTS!$M$2:$M$13,$I6855))),LISTS!$N$2:$N$13),"NO")="SI"),"SI","NO"))</f>
        <v/>
      </c>
      <c r="M6855" s="9">
        <f>IF(COUNTA($A6855:$K6855)=0,"",IF($K6855&lt;&gt;"",IF(COUNTIF($K$19:$K6855,$K6855)&gt;1,"SI","NO"),IF(COUNTIFS($A$19:$A6855,$A6855,$C$19:$C6855,$C6855,$J$19:$J6855,$J6855,$D$19:$D6855,$D6855)&gt;1,"SI","NO")))</f>
        <v/>
      </c>
      <c r="N6855" s="11">
        <f>IF(COUNTA($A6855:$K6855)=0,"",IF(AND($L6855="SI",$M6855="NO"),IFERROR($H6855,0),0))</f>
        <v/>
      </c>
      <c r="O6855" s="9">
        <f>IF(COUNTA($A6855:$K6855)=0,"",IF($M6855="SI","CUFE o factura duplicada dentro del reporte; no se suma dos veces",IF(IFERROR($H6855,0)&lt;=0,"DIAN reporta valor susceptible 0",IF($L6855="NO",IFERROR(LOOKUP(2,1/((LISTS!$M$2:$M$13&lt;&gt;"")*ISNUMBER(SEARCH(LISTS!$M$2:$M$13,$I6855))),LISTS!$O$2:$O$13),"Medio de pago no elegible o no identificado por DIAN"),"Apta automaticamente por pago electronico y base positiva"))))</f>
        <v/>
      </c>
    </row>
    <row r="6856">
      <c r="A6856" s="9" t="n"/>
      <c r="B6856" s="9" t="n"/>
      <c r="C6856" s="12" t="n"/>
      <c r="D6856" s="11" t="n"/>
      <c r="E6856" s="11" t="n"/>
      <c r="F6856" s="11" t="n"/>
      <c r="G6856" s="11" t="n"/>
      <c r="H6856" s="11" t="n"/>
      <c r="I6856" s="9" t="n"/>
      <c r="J6856" s="9" t="n"/>
      <c r="K6856" s="9" t="n"/>
      <c r="L6856" s="9">
        <f>IF(COUNTA($A6856:$K6856)=0,"",IF(AND(IFERROR($H6856,0)&gt;0,LEN(TRIM($K6856&amp;""))&gt;0,IFERROR(LOOKUP(2,1/((LISTS!$M$2:$M$13&lt;&gt;"")*ISNUMBER(SEARCH(LISTS!$M$2:$M$13,$I6856))),LISTS!$N$2:$N$13),"NO")="SI"),"SI","NO"))</f>
        <v/>
      </c>
      <c r="M6856" s="9">
        <f>IF(COUNTA($A6856:$K6856)=0,"",IF($K6856&lt;&gt;"",IF(COUNTIF($K$19:$K6856,$K6856)&gt;1,"SI","NO"),IF(COUNTIFS($A$19:$A6856,$A6856,$C$19:$C6856,$C6856,$J$19:$J6856,$J6856,$D$19:$D6856,$D6856)&gt;1,"SI","NO")))</f>
        <v/>
      </c>
      <c r="N6856" s="11">
        <f>IF(COUNTA($A6856:$K6856)=0,"",IF(AND($L6856="SI",$M6856="NO"),IFERROR($H6856,0),0))</f>
        <v/>
      </c>
      <c r="O6856" s="9">
        <f>IF(COUNTA($A6856:$K6856)=0,"",IF($M6856="SI","CUFE o factura duplicada dentro del reporte; no se suma dos veces",IF(IFERROR($H6856,0)&lt;=0,"DIAN reporta valor susceptible 0",IF($L6856="NO",IFERROR(LOOKUP(2,1/((LISTS!$M$2:$M$13&lt;&gt;"")*ISNUMBER(SEARCH(LISTS!$M$2:$M$13,$I6856))),LISTS!$O$2:$O$13),"Medio de pago no elegible o no identificado por DIAN"),"Apta automaticamente por pago electronico y base positiva"))))</f>
        <v/>
      </c>
    </row>
    <row r="6857">
      <c r="A6857" s="9" t="n"/>
      <c r="B6857" s="9" t="n"/>
      <c r="C6857" s="12" t="n"/>
      <c r="D6857" s="11" t="n"/>
      <c r="E6857" s="11" t="n"/>
      <c r="F6857" s="11" t="n"/>
      <c r="G6857" s="11" t="n"/>
      <c r="H6857" s="11" t="n"/>
      <c r="I6857" s="9" t="n"/>
      <c r="J6857" s="9" t="n"/>
      <c r="K6857" s="9" t="n"/>
      <c r="L6857" s="9">
        <f>IF(COUNTA($A6857:$K6857)=0,"",IF(AND(IFERROR($H6857,0)&gt;0,LEN(TRIM($K6857&amp;""))&gt;0,IFERROR(LOOKUP(2,1/((LISTS!$M$2:$M$13&lt;&gt;"")*ISNUMBER(SEARCH(LISTS!$M$2:$M$13,$I6857))),LISTS!$N$2:$N$13),"NO")="SI"),"SI","NO"))</f>
        <v/>
      </c>
      <c r="M6857" s="9">
        <f>IF(COUNTA($A6857:$K6857)=0,"",IF($K6857&lt;&gt;"",IF(COUNTIF($K$19:$K6857,$K6857)&gt;1,"SI","NO"),IF(COUNTIFS($A$19:$A6857,$A6857,$C$19:$C6857,$C6857,$J$19:$J6857,$J6857,$D$19:$D6857,$D6857)&gt;1,"SI","NO")))</f>
        <v/>
      </c>
      <c r="N6857" s="11">
        <f>IF(COUNTA($A6857:$K6857)=0,"",IF(AND($L6857="SI",$M6857="NO"),IFERROR($H6857,0),0))</f>
        <v/>
      </c>
      <c r="O6857" s="9">
        <f>IF(COUNTA($A6857:$K6857)=0,"",IF($M6857="SI","CUFE o factura duplicada dentro del reporte; no se suma dos veces",IF(IFERROR($H6857,0)&lt;=0,"DIAN reporta valor susceptible 0",IF($L6857="NO",IFERROR(LOOKUP(2,1/((LISTS!$M$2:$M$13&lt;&gt;"")*ISNUMBER(SEARCH(LISTS!$M$2:$M$13,$I6857))),LISTS!$O$2:$O$13),"Medio de pago no elegible o no identificado por DIAN"),"Apta automaticamente por pago electronico y base positiva"))))</f>
        <v/>
      </c>
    </row>
    <row r="6858">
      <c r="A6858" s="9" t="n"/>
      <c r="B6858" s="9" t="n"/>
      <c r="C6858" s="12" t="n"/>
      <c r="D6858" s="11" t="n"/>
      <c r="E6858" s="11" t="n"/>
      <c r="F6858" s="11" t="n"/>
      <c r="G6858" s="11" t="n"/>
      <c r="H6858" s="11" t="n"/>
      <c r="I6858" s="9" t="n"/>
      <c r="J6858" s="9" t="n"/>
      <c r="K6858" s="9" t="n"/>
      <c r="L6858" s="9">
        <f>IF(COUNTA($A6858:$K6858)=0,"",IF(AND(IFERROR($H6858,0)&gt;0,LEN(TRIM($K6858&amp;""))&gt;0,IFERROR(LOOKUP(2,1/((LISTS!$M$2:$M$13&lt;&gt;"")*ISNUMBER(SEARCH(LISTS!$M$2:$M$13,$I6858))),LISTS!$N$2:$N$13),"NO")="SI"),"SI","NO"))</f>
        <v/>
      </c>
      <c r="M6858" s="9">
        <f>IF(COUNTA($A6858:$K6858)=0,"",IF($K6858&lt;&gt;"",IF(COUNTIF($K$19:$K6858,$K6858)&gt;1,"SI","NO"),IF(COUNTIFS($A$19:$A6858,$A6858,$C$19:$C6858,$C6858,$J$19:$J6858,$J6858,$D$19:$D6858,$D6858)&gt;1,"SI","NO")))</f>
        <v/>
      </c>
      <c r="N6858" s="11">
        <f>IF(COUNTA($A6858:$K6858)=0,"",IF(AND($L6858="SI",$M6858="NO"),IFERROR($H6858,0),0))</f>
        <v/>
      </c>
      <c r="O6858" s="9">
        <f>IF(COUNTA($A6858:$K6858)=0,"",IF($M6858="SI","CUFE o factura duplicada dentro del reporte; no se suma dos veces",IF(IFERROR($H6858,0)&lt;=0,"DIAN reporta valor susceptible 0",IF($L6858="NO",IFERROR(LOOKUP(2,1/((LISTS!$M$2:$M$13&lt;&gt;"")*ISNUMBER(SEARCH(LISTS!$M$2:$M$13,$I6858))),LISTS!$O$2:$O$13),"Medio de pago no elegible o no identificado por DIAN"),"Apta automaticamente por pago electronico y base positiva"))))</f>
        <v/>
      </c>
    </row>
    <row r="6859">
      <c r="A6859" s="9" t="n"/>
      <c r="B6859" s="9" t="n"/>
      <c r="C6859" s="12" t="n"/>
      <c r="D6859" s="11" t="n"/>
      <c r="E6859" s="11" t="n"/>
      <c r="F6859" s="11" t="n"/>
      <c r="G6859" s="11" t="n"/>
      <c r="H6859" s="11" t="n"/>
      <c r="I6859" s="9" t="n"/>
      <c r="J6859" s="9" t="n"/>
      <c r="K6859" s="9" t="n"/>
      <c r="L6859" s="9">
        <f>IF(COUNTA($A6859:$K6859)=0,"",IF(AND(IFERROR($H6859,0)&gt;0,LEN(TRIM($K6859&amp;""))&gt;0,IFERROR(LOOKUP(2,1/((LISTS!$M$2:$M$13&lt;&gt;"")*ISNUMBER(SEARCH(LISTS!$M$2:$M$13,$I6859))),LISTS!$N$2:$N$13),"NO")="SI"),"SI","NO"))</f>
        <v/>
      </c>
      <c r="M6859" s="9">
        <f>IF(COUNTA($A6859:$K6859)=0,"",IF($K6859&lt;&gt;"",IF(COUNTIF($K$19:$K6859,$K6859)&gt;1,"SI","NO"),IF(COUNTIFS($A$19:$A6859,$A6859,$C$19:$C6859,$C6859,$J$19:$J6859,$J6859,$D$19:$D6859,$D6859)&gt;1,"SI","NO")))</f>
        <v/>
      </c>
      <c r="N6859" s="11">
        <f>IF(COUNTA($A6859:$K6859)=0,"",IF(AND($L6859="SI",$M6859="NO"),IFERROR($H6859,0),0))</f>
        <v/>
      </c>
      <c r="O6859" s="9">
        <f>IF(COUNTA($A6859:$K6859)=0,"",IF($M6859="SI","CUFE o factura duplicada dentro del reporte; no se suma dos veces",IF(IFERROR($H6859,0)&lt;=0,"DIAN reporta valor susceptible 0",IF($L6859="NO",IFERROR(LOOKUP(2,1/((LISTS!$M$2:$M$13&lt;&gt;"")*ISNUMBER(SEARCH(LISTS!$M$2:$M$13,$I6859))),LISTS!$O$2:$O$13),"Medio de pago no elegible o no identificado por DIAN"),"Apta automaticamente por pago electronico y base positiva"))))</f>
        <v/>
      </c>
    </row>
    <row r="6860">
      <c r="A6860" s="9" t="n"/>
      <c r="B6860" s="9" t="n"/>
      <c r="C6860" s="12" t="n"/>
      <c r="D6860" s="11" t="n"/>
      <c r="E6860" s="11" t="n"/>
      <c r="F6860" s="11" t="n"/>
      <c r="G6860" s="11" t="n"/>
      <c r="H6860" s="11" t="n"/>
      <c r="I6860" s="9" t="n"/>
      <c r="J6860" s="9" t="n"/>
      <c r="K6860" s="9" t="n"/>
      <c r="L6860" s="9">
        <f>IF(COUNTA($A6860:$K6860)=0,"",IF(AND(IFERROR($H6860,0)&gt;0,LEN(TRIM($K6860&amp;""))&gt;0,IFERROR(LOOKUP(2,1/((LISTS!$M$2:$M$13&lt;&gt;"")*ISNUMBER(SEARCH(LISTS!$M$2:$M$13,$I6860))),LISTS!$N$2:$N$13),"NO")="SI"),"SI","NO"))</f>
        <v/>
      </c>
      <c r="M6860" s="9">
        <f>IF(COUNTA($A6860:$K6860)=0,"",IF($K6860&lt;&gt;"",IF(COUNTIF($K$19:$K6860,$K6860)&gt;1,"SI","NO"),IF(COUNTIFS($A$19:$A6860,$A6860,$C$19:$C6860,$C6860,$J$19:$J6860,$J6860,$D$19:$D6860,$D6860)&gt;1,"SI","NO")))</f>
        <v/>
      </c>
      <c r="N6860" s="11">
        <f>IF(COUNTA($A6860:$K6860)=0,"",IF(AND($L6860="SI",$M6860="NO"),IFERROR($H6860,0),0))</f>
        <v/>
      </c>
      <c r="O6860" s="9">
        <f>IF(COUNTA($A6860:$K6860)=0,"",IF($M6860="SI","CUFE o factura duplicada dentro del reporte; no se suma dos veces",IF(IFERROR($H6860,0)&lt;=0,"DIAN reporta valor susceptible 0",IF($L6860="NO",IFERROR(LOOKUP(2,1/((LISTS!$M$2:$M$13&lt;&gt;"")*ISNUMBER(SEARCH(LISTS!$M$2:$M$13,$I6860))),LISTS!$O$2:$O$13),"Medio de pago no elegible o no identificado por DIAN"),"Apta automaticamente por pago electronico y base positiva"))))</f>
        <v/>
      </c>
    </row>
    <row r="6861">
      <c r="A6861" s="9" t="n"/>
      <c r="B6861" s="9" t="n"/>
      <c r="C6861" s="12" t="n"/>
      <c r="D6861" s="11" t="n"/>
      <c r="E6861" s="11" t="n"/>
      <c r="F6861" s="11" t="n"/>
      <c r="G6861" s="11" t="n"/>
      <c r="H6861" s="11" t="n"/>
      <c r="I6861" s="9" t="n"/>
      <c r="J6861" s="9" t="n"/>
      <c r="K6861" s="9" t="n"/>
      <c r="L6861" s="9">
        <f>IF(COUNTA($A6861:$K6861)=0,"",IF(AND(IFERROR($H6861,0)&gt;0,LEN(TRIM($K6861&amp;""))&gt;0,IFERROR(LOOKUP(2,1/((LISTS!$M$2:$M$13&lt;&gt;"")*ISNUMBER(SEARCH(LISTS!$M$2:$M$13,$I6861))),LISTS!$N$2:$N$13),"NO")="SI"),"SI","NO"))</f>
        <v/>
      </c>
      <c r="M6861" s="9">
        <f>IF(COUNTA($A6861:$K6861)=0,"",IF($K6861&lt;&gt;"",IF(COUNTIF($K$19:$K6861,$K6861)&gt;1,"SI","NO"),IF(COUNTIFS($A$19:$A6861,$A6861,$C$19:$C6861,$C6861,$J$19:$J6861,$J6861,$D$19:$D6861,$D6861)&gt;1,"SI","NO")))</f>
        <v/>
      </c>
      <c r="N6861" s="11">
        <f>IF(COUNTA($A6861:$K6861)=0,"",IF(AND($L6861="SI",$M6861="NO"),IFERROR($H6861,0),0))</f>
        <v/>
      </c>
      <c r="O6861" s="9">
        <f>IF(COUNTA($A6861:$K6861)=0,"",IF($M6861="SI","CUFE o factura duplicada dentro del reporte; no se suma dos veces",IF(IFERROR($H6861,0)&lt;=0,"DIAN reporta valor susceptible 0",IF($L6861="NO",IFERROR(LOOKUP(2,1/((LISTS!$M$2:$M$13&lt;&gt;"")*ISNUMBER(SEARCH(LISTS!$M$2:$M$13,$I6861))),LISTS!$O$2:$O$13),"Medio de pago no elegible o no identificado por DIAN"),"Apta automaticamente por pago electronico y base positiva"))))</f>
        <v/>
      </c>
    </row>
    <row r="6862">
      <c r="A6862" s="9" t="n"/>
      <c r="B6862" s="9" t="n"/>
      <c r="C6862" s="12" t="n"/>
      <c r="D6862" s="11" t="n"/>
      <c r="E6862" s="11" t="n"/>
      <c r="F6862" s="11" t="n"/>
      <c r="G6862" s="11" t="n"/>
      <c r="H6862" s="11" t="n"/>
      <c r="I6862" s="9" t="n"/>
      <c r="J6862" s="9" t="n"/>
      <c r="K6862" s="9" t="n"/>
      <c r="L6862" s="9">
        <f>IF(COUNTA($A6862:$K6862)=0,"",IF(AND(IFERROR($H6862,0)&gt;0,LEN(TRIM($K6862&amp;""))&gt;0,IFERROR(LOOKUP(2,1/((LISTS!$M$2:$M$13&lt;&gt;"")*ISNUMBER(SEARCH(LISTS!$M$2:$M$13,$I6862))),LISTS!$N$2:$N$13),"NO")="SI"),"SI","NO"))</f>
        <v/>
      </c>
      <c r="M6862" s="9">
        <f>IF(COUNTA($A6862:$K6862)=0,"",IF($K6862&lt;&gt;"",IF(COUNTIF($K$19:$K6862,$K6862)&gt;1,"SI","NO"),IF(COUNTIFS($A$19:$A6862,$A6862,$C$19:$C6862,$C6862,$J$19:$J6862,$J6862,$D$19:$D6862,$D6862)&gt;1,"SI","NO")))</f>
        <v/>
      </c>
      <c r="N6862" s="11">
        <f>IF(COUNTA($A6862:$K6862)=0,"",IF(AND($L6862="SI",$M6862="NO"),IFERROR($H6862,0),0))</f>
        <v/>
      </c>
      <c r="O6862" s="9">
        <f>IF(COUNTA($A6862:$K6862)=0,"",IF($M6862="SI","CUFE o factura duplicada dentro del reporte; no se suma dos veces",IF(IFERROR($H6862,0)&lt;=0,"DIAN reporta valor susceptible 0",IF($L6862="NO",IFERROR(LOOKUP(2,1/((LISTS!$M$2:$M$13&lt;&gt;"")*ISNUMBER(SEARCH(LISTS!$M$2:$M$13,$I6862))),LISTS!$O$2:$O$13),"Medio de pago no elegible o no identificado por DIAN"),"Apta automaticamente por pago electronico y base positiva"))))</f>
        <v/>
      </c>
    </row>
    <row r="6863">
      <c r="A6863" s="9" t="n"/>
      <c r="B6863" s="9" t="n"/>
      <c r="C6863" s="12" t="n"/>
      <c r="D6863" s="11" t="n"/>
      <c r="E6863" s="11" t="n"/>
      <c r="F6863" s="11" t="n"/>
      <c r="G6863" s="11" t="n"/>
      <c r="H6863" s="11" t="n"/>
      <c r="I6863" s="9" t="n"/>
      <c r="J6863" s="9" t="n"/>
      <c r="K6863" s="9" t="n"/>
      <c r="L6863" s="9">
        <f>IF(COUNTA($A6863:$K6863)=0,"",IF(AND(IFERROR($H6863,0)&gt;0,LEN(TRIM($K6863&amp;""))&gt;0,IFERROR(LOOKUP(2,1/((LISTS!$M$2:$M$13&lt;&gt;"")*ISNUMBER(SEARCH(LISTS!$M$2:$M$13,$I6863))),LISTS!$N$2:$N$13),"NO")="SI"),"SI","NO"))</f>
        <v/>
      </c>
      <c r="M6863" s="9">
        <f>IF(COUNTA($A6863:$K6863)=0,"",IF($K6863&lt;&gt;"",IF(COUNTIF($K$19:$K6863,$K6863)&gt;1,"SI","NO"),IF(COUNTIFS($A$19:$A6863,$A6863,$C$19:$C6863,$C6863,$J$19:$J6863,$J6863,$D$19:$D6863,$D6863)&gt;1,"SI","NO")))</f>
        <v/>
      </c>
      <c r="N6863" s="11">
        <f>IF(COUNTA($A6863:$K6863)=0,"",IF(AND($L6863="SI",$M6863="NO"),IFERROR($H6863,0),0))</f>
        <v/>
      </c>
      <c r="O6863" s="9">
        <f>IF(COUNTA($A6863:$K6863)=0,"",IF($M6863="SI","CUFE o factura duplicada dentro del reporte; no se suma dos veces",IF(IFERROR($H6863,0)&lt;=0,"DIAN reporta valor susceptible 0",IF($L6863="NO",IFERROR(LOOKUP(2,1/((LISTS!$M$2:$M$13&lt;&gt;"")*ISNUMBER(SEARCH(LISTS!$M$2:$M$13,$I6863))),LISTS!$O$2:$O$13),"Medio de pago no elegible o no identificado por DIAN"),"Apta automaticamente por pago electronico y base positiva"))))</f>
        <v/>
      </c>
    </row>
    <row r="6864">
      <c r="A6864" s="9" t="n"/>
      <c r="B6864" s="9" t="n"/>
      <c r="C6864" s="12" t="n"/>
      <c r="D6864" s="11" t="n"/>
      <c r="E6864" s="11" t="n"/>
      <c r="F6864" s="11" t="n"/>
      <c r="G6864" s="11" t="n"/>
      <c r="H6864" s="11" t="n"/>
      <c r="I6864" s="9" t="n"/>
      <c r="J6864" s="9" t="n"/>
      <c r="K6864" s="9" t="n"/>
      <c r="L6864" s="9">
        <f>IF(COUNTA($A6864:$K6864)=0,"",IF(AND(IFERROR($H6864,0)&gt;0,LEN(TRIM($K6864&amp;""))&gt;0,IFERROR(LOOKUP(2,1/((LISTS!$M$2:$M$13&lt;&gt;"")*ISNUMBER(SEARCH(LISTS!$M$2:$M$13,$I6864))),LISTS!$N$2:$N$13),"NO")="SI"),"SI","NO"))</f>
        <v/>
      </c>
      <c r="M6864" s="9">
        <f>IF(COUNTA($A6864:$K6864)=0,"",IF($K6864&lt;&gt;"",IF(COUNTIF($K$19:$K6864,$K6864)&gt;1,"SI","NO"),IF(COUNTIFS($A$19:$A6864,$A6864,$C$19:$C6864,$C6864,$J$19:$J6864,$J6864,$D$19:$D6864,$D6864)&gt;1,"SI","NO")))</f>
        <v/>
      </c>
      <c r="N6864" s="11">
        <f>IF(COUNTA($A6864:$K6864)=0,"",IF(AND($L6864="SI",$M6864="NO"),IFERROR($H6864,0),0))</f>
        <v/>
      </c>
      <c r="O6864" s="9">
        <f>IF(COUNTA($A6864:$K6864)=0,"",IF($M6864="SI","CUFE o factura duplicada dentro del reporte; no se suma dos veces",IF(IFERROR($H6864,0)&lt;=0,"DIAN reporta valor susceptible 0",IF($L6864="NO",IFERROR(LOOKUP(2,1/((LISTS!$M$2:$M$13&lt;&gt;"")*ISNUMBER(SEARCH(LISTS!$M$2:$M$13,$I6864))),LISTS!$O$2:$O$13),"Medio de pago no elegible o no identificado por DIAN"),"Apta automaticamente por pago electronico y base positiva"))))</f>
        <v/>
      </c>
    </row>
    <row r="6865">
      <c r="A6865" s="9" t="n"/>
      <c r="B6865" s="9" t="n"/>
      <c r="C6865" s="12" t="n"/>
      <c r="D6865" s="11" t="n"/>
      <c r="E6865" s="11" t="n"/>
      <c r="F6865" s="11" t="n"/>
      <c r="G6865" s="11" t="n"/>
      <c r="H6865" s="11" t="n"/>
      <c r="I6865" s="9" t="n"/>
      <c r="J6865" s="9" t="n"/>
      <c r="K6865" s="9" t="n"/>
      <c r="L6865" s="9">
        <f>IF(COUNTA($A6865:$K6865)=0,"",IF(AND(IFERROR($H6865,0)&gt;0,LEN(TRIM($K6865&amp;""))&gt;0,IFERROR(LOOKUP(2,1/((LISTS!$M$2:$M$13&lt;&gt;"")*ISNUMBER(SEARCH(LISTS!$M$2:$M$13,$I6865))),LISTS!$N$2:$N$13),"NO")="SI"),"SI","NO"))</f>
        <v/>
      </c>
      <c r="M6865" s="9">
        <f>IF(COUNTA($A6865:$K6865)=0,"",IF($K6865&lt;&gt;"",IF(COUNTIF($K$19:$K6865,$K6865)&gt;1,"SI","NO"),IF(COUNTIFS($A$19:$A6865,$A6865,$C$19:$C6865,$C6865,$J$19:$J6865,$J6865,$D$19:$D6865,$D6865)&gt;1,"SI","NO")))</f>
        <v/>
      </c>
      <c r="N6865" s="11">
        <f>IF(COUNTA($A6865:$K6865)=0,"",IF(AND($L6865="SI",$M6865="NO"),IFERROR($H6865,0),0))</f>
        <v/>
      </c>
      <c r="O6865" s="9">
        <f>IF(COUNTA($A6865:$K6865)=0,"",IF($M6865="SI","CUFE o factura duplicada dentro del reporte; no se suma dos veces",IF(IFERROR($H6865,0)&lt;=0,"DIAN reporta valor susceptible 0",IF($L6865="NO",IFERROR(LOOKUP(2,1/((LISTS!$M$2:$M$13&lt;&gt;"")*ISNUMBER(SEARCH(LISTS!$M$2:$M$13,$I6865))),LISTS!$O$2:$O$13),"Medio de pago no elegible o no identificado por DIAN"),"Apta automaticamente por pago electronico y base positiva"))))</f>
        <v/>
      </c>
    </row>
    <row r="6866">
      <c r="A6866" s="9" t="n"/>
      <c r="B6866" s="9" t="n"/>
      <c r="C6866" s="12" t="n"/>
      <c r="D6866" s="11" t="n"/>
      <c r="E6866" s="11" t="n"/>
      <c r="F6866" s="11" t="n"/>
      <c r="G6866" s="11" t="n"/>
      <c r="H6866" s="11" t="n"/>
      <c r="I6866" s="9" t="n"/>
      <c r="J6866" s="9" t="n"/>
      <c r="K6866" s="9" t="n"/>
      <c r="L6866" s="9">
        <f>IF(COUNTA($A6866:$K6866)=0,"",IF(AND(IFERROR($H6866,0)&gt;0,LEN(TRIM($K6866&amp;""))&gt;0,IFERROR(LOOKUP(2,1/((LISTS!$M$2:$M$13&lt;&gt;"")*ISNUMBER(SEARCH(LISTS!$M$2:$M$13,$I6866))),LISTS!$N$2:$N$13),"NO")="SI"),"SI","NO"))</f>
        <v/>
      </c>
      <c r="M6866" s="9">
        <f>IF(COUNTA($A6866:$K6866)=0,"",IF($K6866&lt;&gt;"",IF(COUNTIF($K$19:$K6866,$K6866)&gt;1,"SI","NO"),IF(COUNTIFS($A$19:$A6866,$A6866,$C$19:$C6866,$C6866,$J$19:$J6866,$J6866,$D$19:$D6866,$D6866)&gt;1,"SI","NO")))</f>
        <v/>
      </c>
      <c r="N6866" s="11">
        <f>IF(COUNTA($A6866:$K6866)=0,"",IF(AND($L6866="SI",$M6866="NO"),IFERROR($H6866,0),0))</f>
        <v/>
      </c>
      <c r="O6866" s="9">
        <f>IF(COUNTA($A6866:$K6866)=0,"",IF($M6866="SI","CUFE o factura duplicada dentro del reporte; no se suma dos veces",IF(IFERROR($H6866,0)&lt;=0,"DIAN reporta valor susceptible 0",IF($L6866="NO",IFERROR(LOOKUP(2,1/((LISTS!$M$2:$M$13&lt;&gt;"")*ISNUMBER(SEARCH(LISTS!$M$2:$M$13,$I6866))),LISTS!$O$2:$O$13),"Medio de pago no elegible o no identificado por DIAN"),"Apta automaticamente por pago electronico y base positiva"))))</f>
        <v/>
      </c>
    </row>
    <row r="6867">
      <c r="A6867" s="9" t="n"/>
      <c r="B6867" s="9" t="n"/>
      <c r="C6867" s="12" t="n"/>
      <c r="D6867" s="11" t="n"/>
      <c r="E6867" s="11" t="n"/>
      <c r="F6867" s="11" t="n"/>
      <c r="G6867" s="11" t="n"/>
      <c r="H6867" s="11" t="n"/>
      <c r="I6867" s="9" t="n"/>
      <c r="J6867" s="9" t="n"/>
      <c r="K6867" s="9" t="n"/>
      <c r="L6867" s="9">
        <f>IF(COUNTA($A6867:$K6867)=0,"",IF(AND(IFERROR($H6867,0)&gt;0,LEN(TRIM($K6867&amp;""))&gt;0,IFERROR(LOOKUP(2,1/((LISTS!$M$2:$M$13&lt;&gt;"")*ISNUMBER(SEARCH(LISTS!$M$2:$M$13,$I6867))),LISTS!$N$2:$N$13),"NO")="SI"),"SI","NO"))</f>
        <v/>
      </c>
      <c r="M6867" s="9">
        <f>IF(COUNTA($A6867:$K6867)=0,"",IF($K6867&lt;&gt;"",IF(COUNTIF($K$19:$K6867,$K6867)&gt;1,"SI","NO"),IF(COUNTIFS($A$19:$A6867,$A6867,$C$19:$C6867,$C6867,$J$19:$J6867,$J6867,$D$19:$D6867,$D6867)&gt;1,"SI","NO")))</f>
        <v/>
      </c>
      <c r="N6867" s="11">
        <f>IF(COUNTA($A6867:$K6867)=0,"",IF(AND($L6867="SI",$M6867="NO"),IFERROR($H6867,0),0))</f>
        <v/>
      </c>
      <c r="O6867" s="9">
        <f>IF(COUNTA($A6867:$K6867)=0,"",IF($M6867="SI","CUFE o factura duplicada dentro del reporte; no se suma dos veces",IF(IFERROR($H6867,0)&lt;=0,"DIAN reporta valor susceptible 0",IF($L6867="NO",IFERROR(LOOKUP(2,1/((LISTS!$M$2:$M$13&lt;&gt;"")*ISNUMBER(SEARCH(LISTS!$M$2:$M$13,$I6867))),LISTS!$O$2:$O$13),"Medio de pago no elegible o no identificado por DIAN"),"Apta automaticamente por pago electronico y base positiva"))))</f>
        <v/>
      </c>
    </row>
    <row r="6868">
      <c r="A6868" s="9" t="n"/>
      <c r="B6868" s="9" t="n"/>
      <c r="C6868" s="12" t="n"/>
      <c r="D6868" s="11" t="n"/>
      <c r="E6868" s="11" t="n"/>
      <c r="F6868" s="11" t="n"/>
      <c r="G6868" s="11" t="n"/>
      <c r="H6868" s="11" t="n"/>
      <c r="I6868" s="9" t="n"/>
      <c r="J6868" s="9" t="n"/>
      <c r="K6868" s="9" t="n"/>
      <c r="L6868" s="9">
        <f>IF(COUNTA($A6868:$K6868)=0,"",IF(AND(IFERROR($H6868,0)&gt;0,LEN(TRIM($K6868&amp;""))&gt;0,IFERROR(LOOKUP(2,1/((LISTS!$M$2:$M$13&lt;&gt;"")*ISNUMBER(SEARCH(LISTS!$M$2:$M$13,$I6868))),LISTS!$N$2:$N$13),"NO")="SI"),"SI","NO"))</f>
        <v/>
      </c>
      <c r="M6868" s="9">
        <f>IF(COUNTA($A6868:$K6868)=0,"",IF($K6868&lt;&gt;"",IF(COUNTIF($K$19:$K6868,$K6868)&gt;1,"SI","NO"),IF(COUNTIFS($A$19:$A6868,$A6868,$C$19:$C6868,$C6868,$J$19:$J6868,$J6868,$D$19:$D6868,$D6868)&gt;1,"SI","NO")))</f>
        <v/>
      </c>
      <c r="N6868" s="11">
        <f>IF(COUNTA($A6868:$K6868)=0,"",IF(AND($L6868="SI",$M6868="NO"),IFERROR($H6868,0),0))</f>
        <v/>
      </c>
      <c r="O6868" s="9">
        <f>IF(COUNTA($A6868:$K6868)=0,"",IF($M6868="SI","CUFE o factura duplicada dentro del reporte; no se suma dos veces",IF(IFERROR($H6868,0)&lt;=0,"DIAN reporta valor susceptible 0",IF($L6868="NO",IFERROR(LOOKUP(2,1/((LISTS!$M$2:$M$13&lt;&gt;"")*ISNUMBER(SEARCH(LISTS!$M$2:$M$13,$I6868))),LISTS!$O$2:$O$13),"Medio de pago no elegible o no identificado por DIAN"),"Apta automaticamente por pago electronico y base positiva"))))</f>
        <v/>
      </c>
    </row>
    <row r="6869">
      <c r="A6869" s="9" t="n"/>
      <c r="B6869" s="9" t="n"/>
      <c r="C6869" s="12" t="n"/>
      <c r="D6869" s="11" t="n"/>
      <c r="E6869" s="11" t="n"/>
      <c r="F6869" s="11" t="n"/>
      <c r="G6869" s="11" t="n"/>
      <c r="H6869" s="11" t="n"/>
      <c r="I6869" s="9" t="n"/>
      <c r="J6869" s="9" t="n"/>
      <c r="K6869" s="9" t="n"/>
      <c r="L6869" s="9">
        <f>IF(COUNTA($A6869:$K6869)=0,"",IF(AND(IFERROR($H6869,0)&gt;0,LEN(TRIM($K6869&amp;""))&gt;0,IFERROR(LOOKUP(2,1/((LISTS!$M$2:$M$13&lt;&gt;"")*ISNUMBER(SEARCH(LISTS!$M$2:$M$13,$I6869))),LISTS!$N$2:$N$13),"NO")="SI"),"SI","NO"))</f>
        <v/>
      </c>
      <c r="M6869" s="9">
        <f>IF(COUNTA($A6869:$K6869)=0,"",IF($K6869&lt;&gt;"",IF(COUNTIF($K$19:$K6869,$K6869)&gt;1,"SI","NO"),IF(COUNTIFS($A$19:$A6869,$A6869,$C$19:$C6869,$C6869,$J$19:$J6869,$J6869,$D$19:$D6869,$D6869)&gt;1,"SI","NO")))</f>
        <v/>
      </c>
      <c r="N6869" s="11">
        <f>IF(COUNTA($A6869:$K6869)=0,"",IF(AND($L6869="SI",$M6869="NO"),IFERROR($H6869,0),0))</f>
        <v/>
      </c>
      <c r="O6869" s="9">
        <f>IF(COUNTA($A6869:$K6869)=0,"",IF($M6869="SI","CUFE o factura duplicada dentro del reporte; no se suma dos veces",IF(IFERROR($H6869,0)&lt;=0,"DIAN reporta valor susceptible 0",IF($L6869="NO",IFERROR(LOOKUP(2,1/((LISTS!$M$2:$M$13&lt;&gt;"")*ISNUMBER(SEARCH(LISTS!$M$2:$M$13,$I6869))),LISTS!$O$2:$O$13),"Medio de pago no elegible o no identificado por DIAN"),"Apta automaticamente por pago electronico y base positiva"))))</f>
        <v/>
      </c>
    </row>
    <row r="6870">
      <c r="A6870" s="9" t="n"/>
      <c r="B6870" s="9" t="n"/>
      <c r="C6870" s="12" t="n"/>
      <c r="D6870" s="11" t="n"/>
      <c r="E6870" s="11" t="n"/>
      <c r="F6870" s="11" t="n"/>
      <c r="G6870" s="11" t="n"/>
      <c r="H6870" s="11" t="n"/>
      <c r="I6870" s="9" t="n"/>
      <c r="J6870" s="9" t="n"/>
      <c r="K6870" s="9" t="n"/>
      <c r="L6870" s="9">
        <f>IF(COUNTA($A6870:$K6870)=0,"",IF(AND(IFERROR($H6870,0)&gt;0,LEN(TRIM($K6870&amp;""))&gt;0,IFERROR(LOOKUP(2,1/((LISTS!$M$2:$M$13&lt;&gt;"")*ISNUMBER(SEARCH(LISTS!$M$2:$M$13,$I6870))),LISTS!$N$2:$N$13),"NO")="SI"),"SI","NO"))</f>
        <v/>
      </c>
      <c r="M6870" s="9">
        <f>IF(COUNTA($A6870:$K6870)=0,"",IF($K6870&lt;&gt;"",IF(COUNTIF($K$19:$K6870,$K6870)&gt;1,"SI","NO"),IF(COUNTIFS($A$19:$A6870,$A6870,$C$19:$C6870,$C6870,$J$19:$J6870,$J6870,$D$19:$D6870,$D6870)&gt;1,"SI","NO")))</f>
        <v/>
      </c>
      <c r="N6870" s="11">
        <f>IF(COUNTA($A6870:$K6870)=0,"",IF(AND($L6870="SI",$M6870="NO"),IFERROR($H6870,0),0))</f>
        <v/>
      </c>
      <c r="O6870" s="9">
        <f>IF(COUNTA($A6870:$K6870)=0,"",IF($M6870="SI","CUFE o factura duplicada dentro del reporte; no se suma dos veces",IF(IFERROR($H6870,0)&lt;=0,"DIAN reporta valor susceptible 0",IF($L6870="NO",IFERROR(LOOKUP(2,1/((LISTS!$M$2:$M$13&lt;&gt;"")*ISNUMBER(SEARCH(LISTS!$M$2:$M$13,$I6870))),LISTS!$O$2:$O$13),"Medio de pago no elegible o no identificado por DIAN"),"Apta automaticamente por pago electronico y base positiva"))))</f>
        <v/>
      </c>
    </row>
    <row r="6871">
      <c r="A6871" s="9" t="n"/>
      <c r="B6871" s="9" t="n"/>
      <c r="C6871" s="12" t="n"/>
      <c r="D6871" s="11" t="n"/>
      <c r="E6871" s="11" t="n"/>
      <c r="F6871" s="11" t="n"/>
      <c r="G6871" s="11" t="n"/>
      <c r="H6871" s="11" t="n"/>
      <c r="I6871" s="9" t="n"/>
      <c r="J6871" s="9" t="n"/>
      <c r="K6871" s="9" t="n"/>
      <c r="L6871" s="9">
        <f>IF(COUNTA($A6871:$K6871)=0,"",IF(AND(IFERROR($H6871,0)&gt;0,LEN(TRIM($K6871&amp;""))&gt;0,IFERROR(LOOKUP(2,1/((LISTS!$M$2:$M$13&lt;&gt;"")*ISNUMBER(SEARCH(LISTS!$M$2:$M$13,$I6871))),LISTS!$N$2:$N$13),"NO")="SI"),"SI","NO"))</f>
        <v/>
      </c>
      <c r="M6871" s="9">
        <f>IF(COUNTA($A6871:$K6871)=0,"",IF($K6871&lt;&gt;"",IF(COUNTIF($K$19:$K6871,$K6871)&gt;1,"SI","NO"),IF(COUNTIFS($A$19:$A6871,$A6871,$C$19:$C6871,$C6871,$J$19:$J6871,$J6871,$D$19:$D6871,$D6871)&gt;1,"SI","NO")))</f>
        <v/>
      </c>
      <c r="N6871" s="11">
        <f>IF(COUNTA($A6871:$K6871)=0,"",IF(AND($L6871="SI",$M6871="NO"),IFERROR($H6871,0),0))</f>
        <v/>
      </c>
      <c r="O6871" s="9">
        <f>IF(COUNTA($A6871:$K6871)=0,"",IF($M6871="SI","CUFE o factura duplicada dentro del reporte; no se suma dos veces",IF(IFERROR($H6871,0)&lt;=0,"DIAN reporta valor susceptible 0",IF($L6871="NO",IFERROR(LOOKUP(2,1/((LISTS!$M$2:$M$13&lt;&gt;"")*ISNUMBER(SEARCH(LISTS!$M$2:$M$13,$I6871))),LISTS!$O$2:$O$13),"Medio de pago no elegible o no identificado por DIAN"),"Apta automaticamente por pago electronico y base positiva"))))</f>
        <v/>
      </c>
    </row>
    <row r="6872">
      <c r="A6872" s="9" t="n"/>
      <c r="B6872" s="9" t="n"/>
      <c r="C6872" s="12" t="n"/>
      <c r="D6872" s="11" t="n"/>
      <c r="E6872" s="11" t="n"/>
      <c r="F6872" s="11" t="n"/>
      <c r="G6872" s="11" t="n"/>
      <c r="H6872" s="11" t="n"/>
      <c r="I6872" s="9" t="n"/>
      <c r="J6872" s="9" t="n"/>
      <c r="K6872" s="9" t="n"/>
      <c r="L6872" s="9">
        <f>IF(COUNTA($A6872:$K6872)=0,"",IF(AND(IFERROR($H6872,0)&gt;0,LEN(TRIM($K6872&amp;""))&gt;0,IFERROR(LOOKUP(2,1/((LISTS!$M$2:$M$13&lt;&gt;"")*ISNUMBER(SEARCH(LISTS!$M$2:$M$13,$I6872))),LISTS!$N$2:$N$13),"NO")="SI"),"SI","NO"))</f>
        <v/>
      </c>
      <c r="M6872" s="9">
        <f>IF(COUNTA($A6872:$K6872)=0,"",IF($K6872&lt;&gt;"",IF(COUNTIF($K$19:$K6872,$K6872)&gt;1,"SI","NO"),IF(COUNTIFS($A$19:$A6872,$A6872,$C$19:$C6872,$C6872,$J$19:$J6872,$J6872,$D$19:$D6872,$D6872)&gt;1,"SI","NO")))</f>
        <v/>
      </c>
      <c r="N6872" s="11">
        <f>IF(COUNTA($A6872:$K6872)=0,"",IF(AND($L6872="SI",$M6872="NO"),IFERROR($H6872,0),0))</f>
        <v/>
      </c>
      <c r="O6872" s="9">
        <f>IF(COUNTA($A6872:$K6872)=0,"",IF($M6872="SI","CUFE o factura duplicada dentro del reporte; no se suma dos veces",IF(IFERROR($H6872,0)&lt;=0,"DIAN reporta valor susceptible 0",IF($L6872="NO",IFERROR(LOOKUP(2,1/((LISTS!$M$2:$M$13&lt;&gt;"")*ISNUMBER(SEARCH(LISTS!$M$2:$M$13,$I6872))),LISTS!$O$2:$O$13),"Medio de pago no elegible o no identificado por DIAN"),"Apta automaticamente por pago electronico y base positiva"))))</f>
        <v/>
      </c>
    </row>
    <row r="6873">
      <c r="A6873" s="9" t="n"/>
      <c r="B6873" s="9" t="n"/>
      <c r="C6873" s="12" t="n"/>
      <c r="D6873" s="11" t="n"/>
      <c r="E6873" s="11" t="n"/>
      <c r="F6873" s="11" t="n"/>
      <c r="G6873" s="11" t="n"/>
      <c r="H6873" s="11" t="n"/>
      <c r="I6873" s="9" t="n"/>
      <c r="J6873" s="9" t="n"/>
      <c r="K6873" s="9" t="n"/>
      <c r="L6873" s="9">
        <f>IF(COUNTA($A6873:$K6873)=0,"",IF(AND(IFERROR($H6873,0)&gt;0,LEN(TRIM($K6873&amp;""))&gt;0,IFERROR(LOOKUP(2,1/((LISTS!$M$2:$M$13&lt;&gt;"")*ISNUMBER(SEARCH(LISTS!$M$2:$M$13,$I6873))),LISTS!$N$2:$N$13),"NO")="SI"),"SI","NO"))</f>
        <v/>
      </c>
      <c r="M6873" s="9">
        <f>IF(COUNTA($A6873:$K6873)=0,"",IF($K6873&lt;&gt;"",IF(COUNTIF($K$19:$K6873,$K6873)&gt;1,"SI","NO"),IF(COUNTIFS($A$19:$A6873,$A6873,$C$19:$C6873,$C6873,$J$19:$J6873,$J6873,$D$19:$D6873,$D6873)&gt;1,"SI","NO")))</f>
        <v/>
      </c>
      <c r="N6873" s="11">
        <f>IF(COUNTA($A6873:$K6873)=0,"",IF(AND($L6873="SI",$M6873="NO"),IFERROR($H6873,0),0))</f>
        <v/>
      </c>
      <c r="O6873" s="9">
        <f>IF(COUNTA($A6873:$K6873)=0,"",IF($M6873="SI","CUFE o factura duplicada dentro del reporte; no se suma dos veces",IF(IFERROR($H6873,0)&lt;=0,"DIAN reporta valor susceptible 0",IF($L6873="NO",IFERROR(LOOKUP(2,1/((LISTS!$M$2:$M$13&lt;&gt;"")*ISNUMBER(SEARCH(LISTS!$M$2:$M$13,$I6873))),LISTS!$O$2:$O$13),"Medio de pago no elegible o no identificado por DIAN"),"Apta automaticamente por pago electronico y base positiva"))))</f>
        <v/>
      </c>
    </row>
    <row r="6874">
      <c r="A6874" s="9" t="n"/>
      <c r="B6874" s="9" t="n"/>
      <c r="C6874" s="12" t="n"/>
      <c r="D6874" s="11" t="n"/>
      <c r="E6874" s="11" t="n"/>
      <c r="F6874" s="11" t="n"/>
      <c r="G6874" s="11" t="n"/>
      <c r="H6874" s="11" t="n"/>
      <c r="I6874" s="9" t="n"/>
      <c r="J6874" s="9" t="n"/>
      <c r="K6874" s="9" t="n"/>
      <c r="L6874" s="9">
        <f>IF(COUNTA($A6874:$K6874)=0,"",IF(AND(IFERROR($H6874,0)&gt;0,LEN(TRIM($K6874&amp;""))&gt;0,IFERROR(LOOKUP(2,1/((LISTS!$M$2:$M$13&lt;&gt;"")*ISNUMBER(SEARCH(LISTS!$M$2:$M$13,$I6874))),LISTS!$N$2:$N$13),"NO")="SI"),"SI","NO"))</f>
        <v/>
      </c>
      <c r="M6874" s="9">
        <f>IF(COUNTA($A6874:$K6874)=0,"",IF($K6874&lt;&gt;"",IF(COUNTIF($K$19:$K6874,$K6874)&gt;1,"SI","NO"),IF(COUNTIFS($A$19:$A6874,$A6874,$C$19:$C6874,$C6874,$J$19:$J6874,$J6874,$D$19:$D6874,$D6874)&gt;1,"SI","NO")))</f>
        <v/>
      </c>
      <c r="N6874" s="11">
        <f>IF(COUNTA($A6874:$K6874)=0,"",IF(AND($L6874="SI",$M6874="NO"),IFERROR($H6874,0),0))</f>
        <v/>
      </c>
      <c r="O6874" s="9">
        <f>IF(COUNTA($A6874:$K6874)=0,"",IF($M6874="SI","CUFE o factura duplicada dentro del reporte; no se suma dos veces",IF(IFERROR($H6874,0)&lt;=0,"DIAN reporta valor susceptible 0",IF($L6874="NO",IFERROR(LOOKUP(2,1/((LISTS!$M$2:$M$13&lt;&gt;"")*ISNUMBER(SEARCH(LISTS!$M$2:$M$13,$I6874))),LISTS!$O$2:$O$13),"Medio de pago no elegible o no identificado por DIAN"),"Apta automaticamente por pago electronico y base positiva"))))</f>
        <v/>
      </c>
    </row>
    <row r="6875">
      <c r="A6875" s="9" t="n"/>
      <c r="B6875" s="9" t="n"/>
      <c r="C6875" s="12" t="n"/>
      <c r="D6875" s="11" t="n"/>
      <c r="E6875" s="11" t="n"/>
      <c r="F6875" s="11" t="n"/>
      <c r="G6875" s="11" t="n"/>
      <c r="H6875" s="11" t="n"/>
      <c r="I6875" s="9" t="n"/>
      <c r="J6875" s="9" t="n"/>
      <c r="K6875" s="9" t="n"/>
      <c r="L6875" s="9">
        <f>IF(COUNTA($A6875:$K6875)=0,"",IF(AND(IFERROR($H6875,0)&gt;0,LEN(TRIM($K6875&amp;""))&gt;0,IFERROR(LOOKUP(2,1/((LISTS!$M$2:$M$13&lt;&gt;"")*ISNUMBER(SEARCH(LISTS!$M$2:$M$13,$I6875))),LISTS!$N$2:$N$13),"NO")="SI"),"SI","NO"))</f>
        <v/>
      </c>
      <c r="M6875" s="9">
        <f>IF(COUNTA($A6875:$K6875)=0,"",IF($K6875&lt;&gt;"",IF(COUNTIF($K$19:$K6875,$K6875)&gt;1,"SI","NO"),IF(COUNTIFS($A$19:$A6875,$A6875,$C$19:$C6875,$C6875,$J$19:$J6875,$J6875,$D$19:$D6875,$D6875)&gt;1,"SI","NO")))</f>
        <v/>
      </c>
      <c r="N6875" s="11">
        <f>IF(COUNTA($A6875:$K6875)=0,"",IF(AND($L6875="SI",$M6875="NO"),IFERROR($H6875,0),0))</f>
        <v/>
      </c>
      <c r="O6875" s="9">
        <f>IF(COUNTA($A6875:$K6875)=0,"",IF($M6875="SI","CUFE o factura duplicada dentro del reporte; no se suma dos veces",IF(IFERROR($H6875,0)&lt;=0,"DIAN reporta valor susceptible 0",IF($L6875="NO",IFERROR(LOOKUP(2,1/((LISTS!$M$2:$M$13&lt;&gt;"")*ISNUMBER(SEARCH(LISTS!$M$2:$M$13,$I6875))),LISTS!$O$2:$O$13),"Medio de pago no elegible o no identificado por DIAN"),"Apta automaticamente por pago electronico y base positiva"))))</f>
        <v/>
      </c>
    </row>
    <row r="6876">
      <c r="A6876" s="9" t="n"/>
      <c r="B6876" s="9" t="n"/>
      <c r="C6876" s="12" t="n"/>
      <c r="D6876" s="11" t="n"/>
      <c r="E6876" s="11" t="n"/>
      <c r="F6876" s="11" t="n"/>
      <c r="G6876" s="11" t="n"/>
      <c r="H6876" s="11" t="n"/>
      <c r="I6876" s="9" t="n"/>
      <c r="J6876" s="9" t="n"/>
      <c r="K6876" s="9" t="n"/>
      <c r="L6876" s="9">
        <f>IF(COUNTA($A6876:$K6876)=0,"",IF(AND(IFERROR($H6876,0)&gt;0,LEN(TRIM($K6876&amp;""))&gt;0,IFERROR(LOOKUP(2,1/((LISTS!$M$2:$M$13&lt;&gt;"")*ISNUMBER(SEARCH(LISTS!$M$2:$M$13,$I6876))),LISTS!$N$2:$N$13),"NO")="SI"),"SI","NO"))</f>
        <v/>
      </c>
      <c r="M6876" s="9">
        <f>IF(COUNTA($A6876:$K6876)=0,"",IF($K6876&lt;&gt;"",IF(COUNTIF($K$19:$K6876,$K6876)&gt;1,"SI","NO"),IF(COUNTIFS($A$19:$A6876,$A6876,$C$19:$C6876,$C6876,$J$19:$J6876,$J6876,$D$19:$D6876,$D6876)&gt;1,"SI","NO")))</f>
        <v/>
      </c>
      <c r="N6876" s="11">
        <f>IF(COUNTA($A6876:$K6876)=0,"",IF(AND($L6876="SI",$M6876="NO"),IFERROR($H6876,0),0))</f>
        <v/>
      </c>
      <c r="O6876" s="9">
        <f>IF(COUNTA($A6876:$K6876)=0,"",IF($M6876="SI","CUFE o factura duplicada dentro del reporte; no se suma dos veces",IF(IFERROR($H6876,0)&lt;=0,"DIAN reporta valor susceptible 0",IF($L6876="NO",IFERROR(LOOKUP(2,1/((LISTS!$M$2:$M$13&lt;&gt;"")*ISNUMBER(SEARCH(LISTS!$M$2:$M$13,$I6876))),LISTS!$O$2:$O$13),"Medio de pago no elegible o no identificado por DIAN"),"Apta automaticamente por pago electronico y base positiva"))))</f>
        <v/>
      </c>
    </row>
    <row r="6877">
      <c r="A6877" s="9" t="n"/>
      <c r="B6877" s="9" t="n"/>
      <c r="C6877" s="12" t="n"/>
      <c r="D6877" s="11" t="n"/>
      <c r="E6877" s="11" t="n"/>
      <c r="F6877" s="11" t="n"/>
      <c r="G6877" s="11" t="n"/>
      <c r="H6877" s="11" t="n"/>
      <c r="I6877" s="9" t="n"/>
      <c r="J6877" s="9" t="n"/>
      <c r="K6877" s="9" t="n"/>
      <c r="L6877" s="9">
        <f>IF(COUNTA($A6877:$K6877)=0,"",IF(AND(IFERROR($H6877,0)&gt;0,LEN(TRIM($K6877&amp;""))&gt;0,IFERROR(LOOKUP(2,1/((LISTS!$M$2:$M$13&lt;&gt;"")*ISNUMBER(SEARCH(LISTS!$M$2:$M$13,$I6877))),LISTS!$N$2:$N$13),"NO")="SI"),"SI","NO"))</f>
        <v/>
      </c>
      <c r="M6877" s="9">
        <f>IF(COUNTA($A6877:$K6877)=0,"",IF($K6877&lt;&gt;"",IF(COUNTIF($K$19:$K6877,$K6877)&gt;1,"SI","NO"),IF(COUNTIFS($A$19:$A6877,$A6877,$C$19:$C6877,$C6877,$J$19:$J6877,$J6877,$D$19:$D6877,$D6877)&gt;1,"SI","NO")))</f>
        <v/>
      </c>
      <c r="N6877" s="11">
        <f>IF(COUNTA($A6877:$K6877)=0,"",IF(AND($L6877="SI",$M6877="NO"),IFERROR($H6877,0),0))</f>
        <v/>
      </c>
      <c r="O6877" s="9">
        <f>IF(COUNTA($A6877:$K6877)=0,"",IF($M6877="SI","CUFE o factura duplicada dentro del reporte; no se suma dos veces",IF(IFERROR($H6877,0)&lt;=0,"DIAN reporta valor susceptible 0",IF($L6877="NO",IFERROR(LOOKUP(2,1/((LISTS!$M$2:$M$13&lt;&gt;"")*ISNUMBER(SEARCH(LISTS!$M$2:$M$13,$I6877))),LISTS!$O$2:$O$13),"Medio de pago no elegible o no identificado por DIAN"),"Apta automaticamente por pago electronico y base positiva"))))</f>
        <v/>
      </c>
    </row>
    <row r="6878">
      <c r="A6878" s="9" t="n"/>
      <c r="B6878" s="9" t="n"/>
      <c r="C6878" s="12" t="n"/>
      <c r="D6878" s="11" t="n"/>
      <c r="E6878" s="11" t="n"/>
      <c r="F6878" s="11" t="n"/>
      <c r="G6878" s="11" t="n"/>
      <c r="H6878" s="11" t="n"/>
      <c r="I6878" s="9" t="n"/>
      <c r="J6878" s="9" t="n"/>
      <c r="K6878" s="9" t="n"/>
      <c r="L6878" s="9">
        <f>IF(COUNTA($A6878:$K6878)=0,"",IF(AND(IFERROR($H6878,0)&gt;0,LEN(TRIM($K6878&amp;""))&gt;0,IFERROR(LOOKUP(2,1/((LISTS!$M$2:$M$13&lt;&gt;"")*ISNUMBER(SEARCH(LISTS!$M$2:$M$13,$I6878))),LISTS!$N$2:$N$13),"NO")="SI"),"SI","NO"))</f>
        <v/>
      </c>
      <c r="M6878" s="9">
        <f>IF(COUNTA($A6878:$K6878)=0,"",IF($K6878&lt;&gt;"",IF(COUNTIF($K$19:$K6878,$K6878)&gt;1,"SI","NO"),IF(COUNTIFS($A$19:$A6878,$A6878,$C$19:$C6878,$C6878,$J$19:$J6878,$J6878,$D$19:$D6878,$D6878)&gt;1,"SI","NO")))</f>
        <v/>
      </c>
      <c r="N6878" s="11">
        <f>IF(COUNTA($A6878:$K6878)=0,"",IF(AND($L6878="SI",$M6878="NO"),IFERROR($H6878,0),0))</f>
        <v/>
      </c>
      <c r="O6878" s="9">
        <f>IF(COUNTA($A6878:$K6878)=0,"",IF($M6878="SI","CUFE o factura duplicada dentro del reporte; no se suma dos veces",IF(IFERROR($H6878,0)&lt;=0,"DIAN reporta valor susceptible 0",IF($L6878="NO",IFERROR(LOOKUP(2,1/((LISTS!$M$2:$M$13&lt;&gt;"")*ISNUMBER(SEARCH(LISTS!$M$2:$M$13,$I6878))),LISTS!$O$2:$O$13),"Medio de pago no elegible o no identificado por DIAN"),"Apta automaticamente por pago electronico y base positiva"))))</f>
        <v/>
      </c>
    </row>
    <row r="6879">
      <c r="A6879" s="9" t="n"/>
      <c r="B6879" s="9" t="n"/>
      <c r="C6879" s="12" t="n"/>
      <c r="D6879" s="11" t="n"/>
      <c r="E6879" s="11" t="n"/>
      <c r="F6879" s="11" t="n"/>
      <c r="G6879" s="11" t="n"/>
      <c r="H6879" s="11" t="n"/>
      <c r="I6879" s="9" t="n"/>
      <c r="J6879" s="9" t="n"/>
      <c r="K6879" s="9" t="n"/>
      <c r="L6879" s="9">
        <f>IF(COUNTA($A6879:$K6879)=0,"",IF(AND(IFERROR($H6879,0)&gt;0,LEN(TRIM($K6879&amp;""))&gt;0,IFERROR(LOOKUP(2,1/((LISTS!$M$2:$M$13&lt;&gt;"")*ISNUMBER(SEARCH(LISTS!$M$2:$M$13,$I6879))),LISTS!$N$2:$N$13),"NO")="SI"),"SI","NO"))</f>
        <v/>
      </c>
      <c r="M6879" s="9">
        <f>IF(COUNTA($A6879:$K6879)=0,"",IF($K6879&lt;&gt;"",IF(COUNTIF($K$19:$K6879,$K6879)&gt;1,"SI","NO"),IF(COUNTIFS($A$19:$A6879,$A6879,$C$19:$C6879,$C6879,$J$19:$J6879,$J6879,$D$19:$D6879,$D6879)&gt;1,"SI","NO")))</f>
        <v/>
      </c>
      <c r="N6879" s="11">
        <f>IF(COUNTA($A6879:$K6879)=0,"",IF(AND($L6879="SI",$M6879="NO"),IFERROR($H6879,0),0))</f>
        <v/>
      </c>
      <c r="O6879" s="9">
        <f>IF(COUNTA($A6879:$K6879)=0,"",IF($M6879="SI","CUFE o factura duplicada dentro del reporte; no se suma dos veces",IF(IFERROR($H6879,0)&lt;=0,"DIAN reporta valor susceptible 0",IF($L6879="NO",IFERROR(LOOKUP(2,1/((LISTS!$M$2:$M$13&lt;&gt;"")*ISNUMBER(SEARCH(LISTS!$M$2:$M$13,$I6879))),LISTS!$O$2:$O$13),"Medio de pago no elegible o no identificado por DIAN"),"Apta automaticamente por pago electronico y base positiva"))))</f>
        <v/>
      </c>
    </row>
    <row r="6880">
      <c r="A6880" s="9" t="n"/>
      <c r="B6880" s="9" t="n"/>
      <c r="C6880" s="12" t="n"/>
      <c r="D6880" s="11" t="n"/>
      <c r="E6880" s="11" t="n"/>
      <c r="F6880" s="11" t="n"/>
      <c r="G6880" s="11" t="n"/>
      <c r="H6880" s="11" t="n"/>
      <c r="I6880" s="9" t="n"/>
      <c r="J6880" s="9" t="n"/>
      <c r="K6880" s="9" t="n"/>
      <c r="L6880" s="9">
        <f>IF(COUNTA($A6880:$K6880)=0,"",IF(AND(IFERROR($H6880,0)&gt;0,LEN(TRIM($K6880&amp;""))&gt;0,IFERROR(LOOKUP(2,1/((LISTS!$M$2:$M$13&lt;&gt;"")*ISNUMBER(SEARCH(LISTS!$M$2:$M$13,$I6880))),LISTS!$N$2:$N$13),"NO")="SI"),"SI","NO"))</f>
        <v/>
      </c>
      <c r="M6880" s="9">
        <f>IF(COUNTA($A6880:$K6880)=0,"",IF($K6880&lt;&gt;"",IF(COUNTIF($K$19:$K6880,$K6880)&gt;1,"SI","NO"),IF(COUNTIFS($A$19:$A6880,$A6880,$C$19:$C6880,$C6880,$J$19:$J6880,$J6880,$D$19:$D6880,$D6880)&gt;1,"SI","NO")))</f>
        <v/>
      </c>
      <c r="N6880" s="11">
        <f>IF(COUNTA($A6880:$K6880)=0,"",IF(AND($L6880="SI",$M6880="NO"),IFERROR($H6880,0),0))</f>
        <v/>
      </c>
      <c r="O6880" s="9">
        <f>IF(COUNTA($A6880:$K6880)=0,"",IF($M6880="SI","CUFE o factura duplicada dentro del reporte; no se suma dos veces",IF(IFERROR($H6880,0)&lt;=0,"DIAN reporta valor susceptible 0",IF($L6880="NO",IFERROR(LOOKUP(2,1/((LISTS!$M$2:$M$13&lt;&gt;"")*ISNUMBER(SEARCH(LISTS!$M$2:$M$13,$I6880))),LISTS!$O$2:$O$13),"Medio de pago no elegible o no identificado por DIAN"),"Apta automaticamente por pago electronico y base positiva"))))</f>
        <v/>
      </c>
    </row>
    <row r="6881">
      <c r="A6881" s="9" t="n"/>
      <c r="B6881" s="9" t="n"/>
      <c r="C6881" s="12" t="n"/>
      <c r="D6881" s="11" t="n"/>
      <c r="E6881" s="11" t="n"/>
      <c r="F6881" s="11" t="n"/>
      <c r="G6881" s="11" t="n"/>
      <c r="H6881" s="11" t="n"/>
      <c r="I6881" s="9" t="n"/>
      <c r="J6881" s="9" t="n"/>
      <c r="K6881" s="9" t="n"/>
      <c r="L6881" s="9">
        <f>IF(COUNTA($A6881:$K6881)=0,"",IF(AND(IFERROR($H6881,0)&gt;0,LEN(TRIM($K6881&amp;""))&gt;0,IFERROR(LOOKUP(2,1/((LISTS!$M$2:$M$13&lt;&gt;"")*ISNUMBER(SEARCH(LISTS!$M$2:$M$13,$I6881))),LISTS!$N$2:$N$13),"NO")="SI"),"SI","NO"))</f>
        <v/>
      </c>
      <c r="M6881" s="9">
        <f>IF(COUNTA($A6881:$K6881)=0,"",IF($K6881&lt;&gt;"",IF(COUNTIF($K$19:$K6881,$K6881)&gt;1,"SI","NO"),IF(COUNTIFS($A$19:$A6881,$A6881,$C$19:$C6881,$C6881,$J$19:$J6881,$J6881,$D$19:$D6881,$D6881)&gt;1,"SI","NO")))</f>
        <v/>
      </c>
      <c r="N6881" s="11">
        <f>IF(COUNTA($A6881:$K6881)=0,"",IF(AND($L6881="SI",$M6881="NO"),IFERROR($H6881,0),0))</f>
        <v/>
      </c>
      <c r="O6881" s="9">
        <f>IF(COUNTA($A6881:$K6881)=0,"",IF($M6881="SI","CUFE o factura duplicada dentro del reporte; no se suma dos veces",IF(IFERROR($H6881,0)&lt;=0,"DIAN reporta valor susceptible 0",IF($L6881="NO",IFERROR(LOOKUP(2,1/((LISTS!$M$2:$M$13&lt;&gt;"")*ISNUMBER(SEARCH(LISTS!$M$2:$M$13,$I6881))),LISTS!$O$2:$O$13),"Medio de pago no elegible o no identificado por DIAN"),"Apta automaticamente por pago electronico y base positiva"))))</f>
        <v/>
      </c>
    </row>
    <row r="6882">
      <c r="A6882" s="9" t="n"/>
      <c r="B6882" s="9" t="n"/>
      <c r="C6882" s="12" t="n"/>
      <c r="D6882" s="11" t="n"/>
      <c r="E6882" s="11" t="n"/>
      <c r="F6882" s="11" t="n"/>
      <c r="G6882" s="11" t="n"/>
      <c r="H6882" s="11" t="n"/>
      <c r="I6882" s="9" t="n"/>
      <c r="J6882" s="9" t="n"/>
      <c r="K6882" s="9" t="n"/>
      <c r="L6882" s="9">
        <f>IF(COUNTA($A6882:$K6882)=0,"",IF(AND(IFERROR($H6882,0)&gt;0,LEN(TRIM($K6882&amp;""))&gt;0,IFERROR(LOOKUP(2,1/((LISTS!$M$2:$M$13&lt;&gt;"")*ISNUMBER(SEARCH(LISTS!$M$2:$M$13,$I6882))),LISTS!$N$2:$N$13),"NO")="SI"),"SI","NO"))</f>
        <v/>
      </c>
      <c r="M6882" s="9">
        <f>IF(COUNTA($A6882:$K6882)=0,"",IF($K6882&lt;&gt;"",IF(COUNTIF($K$19:$K6882,$K6882)&gt;1,"SI","NO"),IF(COUNTIFS($A$19:$A6882,$A6882,$C$19:$C6882,$C6882,$J$19:$J6882,$J6882,$D$19:$D6882,$D6882)&gt;1,"SI","NO")))</f>
        <v/>
      </c>
      <c r="N6882" s="11">
        <f>IF(COUNTA($A6882:$K6882)=0,"",IF(AND($L6882="SI",$M6882="NO"),IFERROR($H6882,0),0))</f>
        <v/>
      </c>
      <c r="O6882" s="9">
        <f>IF(COUNTA($A6882:$K6882)=0,"",IF($M6882="SI","CUFE o factura duplicada dentro del reporte; no se suma dos veces",IF(IFERROR($H6882,0)&lt;=0,"DIAN reporta valor susceptible 0",IF($L6882="NO",IFERROR(LOOKUP(2,1/((LISTS!$M$2:$M$13&lt;&gt;"")*ISNUMBER(SEARCH(LISTS!$M$2:$M$13,$I6882))),LISTS!$O$2:$O$13),"Medio de pago no elegible o no identificado por DIAN"),"Apta automaticamente por pago electronico y base positiva"))))</f>
        <v/>
      </c>
    </row>
    <row r="6883">
      <c r="A6883" s="9" t="n"/>
      <c r="B6883" s="9" t="n"/>
      <c r="C6883" s="12" t="n"/>
      <c r="D6883" s="11" t="n"/>
      <c r="E6883" s="11" t="n"/>
      <c r="F6883" s="11" t="n"/>
      <c r="G6883" s="11" t="n"/>
      <c r="H6883" s="11" t="n"/>
      <c r="I6883" s="9" t="n"/>
      <c r="J6883" s="9" t="n"/>
      <c r="K6883" s="9" t="n"/>
      <c r="L6883" s="9">
        <f>IF(COUNTA($A6883:$K6883)=0,"",IF(AND(IFERROR($H6883,0)&gt;0,LEN(TRIM($K6883&amp;""))&gt;0,IFERROR(LOOKUP(2,1/((LISTS!$M$2:$M$13&lt;&gt;"")*ISNUMBER(SEARCH(LISTS!$M$2:$M$13,$I6883))),LISTS!$N$2:$N$13),"NO")="SI"),"SI","NO"))</f>
        <v/>
      </c>
      <c r="M6883" s="9">
        <f>IF(COUNTA($A6883:$K6883)=0,"",IF($K6883&lt;&gt;"",IF(COUNTIF($K$19:$K6883,$K6883)&gt;1,"SI","NO"),IF(COUNTIFS($A$19:$A6883,$A6883,$C$19:$C6883,$C6883,$J$19:$J6883,$J6883,$D$19:$D6883,$D6883)&gt;1,"SI","NO")))</f>
        <v/>
      </c>
      <c r="N6883" s="11">
        <f>IF(COUNTA($A6883:$K6883)=0,"",IF(AND($L6883="SI",$M6883="NO"),IFERROR($H6883,0),0))</f>
        <v/>
      </c>
      <c r="O6883" s="9">
        <f>IF(COUNTA($A6883:$K6883)=0,"",IF($M6883="SI","CUFE o factura duplicada dentro del reporte; no se suma dos veces",IF(IFERROR($H6883,0)&lt;=0,"DIAN reporta valor susceptible 0",IF($L6883="NO",IFERROR(LOOKUP(2,1/((LISTS!$M$2:$M$13&lt;&gt;"")*ISNUMBER(SEARCH(LISTS!$M$2:$M$13,$I6883))),LISTS!$O$2:$O$13),"Medio de pago no elegible o no identificado por DIAN"),"Apta automaticamente por pago electronico y base positiva"))))</f>
        <v/>
      </c>
    </row>
    <row r="6884">
      <c r="A6884" s="9" t="n"/>
      <c r="B6884" s="9" t="n"/>
      <c r="C6884" s="12" t="n"/>
      <c r="D6884" s="11" t="n"/>
      <c r="E6884" s="11" t="n"/>
      <c r="F6884" s="11" t="n"/>
      <c r="G6884" s="11" t="n"/>
      <c r="H6884" s="11" t="n"/>
      <c r="I6884" s="9" t="n"/>
      <c r="J6884" s="9" t="n"/>
      <c r="K6884" s="9" t="n"/>
      <c r="L6884" s="9">
        <f>IF(COUNTA($A6884:$K6884)=0,"",IF(AND(IFERROR($H6884,0)&gt;0,LEN(TRIM($K6884&amp;""))&gt;0,IFERROR(LOOKUP(2,1/((LISTS!$M$2:$M$13&lt;&gt;"")*ISNUMBER(SEARCH(LISTS!$M$2:$M$13,$I6884))),LISTS!$N$2:$N$13),"NO")="SI"),"SI","NO"))</f>
        <v/>
      </c>
      <c r="M6884" s="9">
        <f>IF(COUNTA($A6884:$K6884)=0,"",IF($K6884&lt;&gt;"",IF(COUNTIF($K$19:$K6884,$K6884)&gt;1,"SI","NO"),IF(COUNTIFS($A$19:$A6884,$A6884,$C$19:$C6884,$C6884,$J$19:$J6884,$J6884,$D$19:$D6884,$D6884)&gt;1,"SI","NO")))</f>
        <v/>
      </c>
      <c r="N6884" s="11">
        <f>IF(COUNTA($A6884:$K6884)=0,"",IF(AND($L6884="SI",$M6884="NO"),IFERROR($H6884,0),0))</f>
        <v/>
      </c>
      <c r="O6884" s="9">
        <f>IF(COUNTA($A6884:$K6884)=0,"",IF($M6884="SI","CUFE o factura duplicada dentro del reporte; no se suma dos veces",IF(IFERROR($H6884,0)&lt;=0,"DIAN reporta valor susceptible 0",IF($L6884="NO",IFERROR(LOOKUP(2,1/((LISTS!$M$2:$M$13&lt;&gt;"")*ISNUMBER(SEARCH(LISTS!$M$2:$M$13,$I6884))),LISTS!$O$2:$O$13),"Medio de pago no elegible o no identificado por DIAN"),"Apta automaticamente por pago electronico y base positiva"))))</f>
        <v/>
      </c>
    </row>
    <row r="6885">
      <c r="A6885" s="9" t="n"/>
      <c r="B6885" s="9" t="n"/>
      <c r="C6885" s="12" t="n"/>
      <c r="D6885" s="11" t="n"/>
      <c r="E6885" s="11" t="n"/>
      <c r="F6885" s="11" t="n"/>
      <c r="G6885" s="11" t="n"/>
      <c r="H6885" s="11" t="n"/>
      <c r="I6885" s="9" t="n"/>
      <c r="J6885" s="9" t="n"/>
      <c r="K6885" s="9" t="n"/>
      <c r="L6885" s="9">
        <f>IF(COUNTA($A6885:$K6885)=0,"",IF(AND(IFERROR($H6885,0)&gt;0,LEN(TRIM($K6885&amp;""))&gt;0,IFERROR(LOOKUP(2,1/((LISTS!$M$2:$M$13&lt;&gt;"")*ISNUMBER(SEARCH(LISTS!$M$2:$M$13,$I6885))),LISTS!$N$2:$N$13),"NO")="SI"),"SI","NO"))</f>
        <v/>
      </c>
      <c r="M6885" s="9">
        <f>IF(COUNTA($A6885:$K6885)=0,"",IF($K6885&lt;&gt;"",IF(COUNTIF($K$19:$K6885,$K6885)&gt;1,"SI","NO"),IF(COUNTIFS($A$19:$A6885,$A6885,$C$19:$C6885,$C6885,$J$19:$J6885,$J6885,$D$19:$D6885,$D6885)&gt;1,"SI","NO")))</f>
        <v/>
      </c>
      <c r="N6885" s="11">
        <f>IF(COUNTA($A6885:$K6885)=0,"",IF(AND($L6885="SI",$M6885="NO"),IFERROR($H6885,0),0))</f>
        <v/>
      </c>
      <c r="O6885" s="9">
        <f>IF(COUNTA($A6885:$K6885)=0,"",IF($M6885="SI","CUFE o factura duplicada dentro del reporte; no se suma dos veces",IF(IFERROR($H6885,0)&lt;=0,"DIAN reporta valor susceptible 0",IF($L6885="NO",IFERROR(LOOKUP(2,1/((LISTS!$M$2:$M$13&lt;&gt;"")*ISNUMBER(SEARCH(LISTS!$M$2:$M$13,$I6885))),LISTS!$O$2:$O$13),"Medio de pago no elegible o no identificado por DIAN"),"Apta automaticamente por pago electronico y base positiva"))))</f>
        <v/>
      </c>
    </row>
    <row r="6886">
      <c r="A6886" s="9" t="n"/>
      <c r="B6886" s="9" t="n"/>
      <c r="C6886" s="12" t="n"/>
      <c r="D6886" s="11" t="n"/>
      <c r="E6886" s="11" t="n"/>
      <c r="F6886" s="11" t="n"/>
      <c r="G6886" s="11" t="n"/>
      <c r="H6886" s="11" t="n"/>
      <c r="I6886" s="9" t="n"/>
      <c r="J6886" s="9" t="n"/>
      <c r="K6886" s="9" t="n"/>
      <c r="L6886" s="9">
        <f>IF(COUNTA($A6886:$K6886)=0,"",IF(AND(IFERROR($H6886,0)&gt;0,LEN(TRIM($K6886&amp;""))&gt;0,IFERROR(LOOKUP(2,1/((LISTS!$M$2:$M$13&lt;&gt;"")*ISNUMBER(SEARCH(LISTS!$M$2:$M$13,$I6886))),LISTS!$N$2:$N$13),"NO")="SI"),"SI","NO"))</f>
        <v/>
      </c>
      <c r="M6886" s="9">
        <f>IF(COUNTA($A6886:$K6886)=0,"",IF($K6886&lt;&gt;"",IF(COUNTIF($K$19:$K6886,$K6886)&gt;1,"SI","NO"),IF(COUNTIFS($A$19:$A6886,$A6886,$C$19:$C6886,$C6886,$J$19:$J6886,$J6886,$D$19:$D6886,$D6886)&gt;1,"SI","NO")))</f>
        <v/>
      </c>
      <c r="N6886" s="11">
        <f>IF(COUNTA($A6886:$K6886)=0,"",IF(AND($L6886="SI",$M6886="NO"),IFERROR($H6886,0),0))</f>
        <v/>
      </c>
      <c r="O6886" s="9">
        <f>IF(COUNTA($A6886:$K6886)=0,"",IF($M6886="SI","CUFE o factura duplicada dentro del reporte; no se suma dos veces",IF(IFERROR($H6886,0)&lt;=0,"DIAN reporta valor susceptible 0",IF($L6886="NO",IFERROR(LOOKUP(2,1/((LISTS!$M$2:$M$13&lt;&gt;"")*ISNUMBER(SEARCH(LISTS!$M$2:$M$13,$I6886))),LISTS!$O$2:$O$13),"Medio de pago no elegible o no identificado por DIAN"),"Apta automaticamente por pago electronico y base positiva"))))</f>
        <v/>
      </c>
    </row>
    <row r="6887">
      <c r="A6887" s="9" t="n"/>
      <c r="B6887" s="9" t="n"/>
      <c r="C6887" s="12" t="n"/>
      <c r="D6887" s="11" t="n"/>
      <c r="E6887" s="11" t="n"/>
      <c r="F6887" s="11" t="n"/>
      <c r="G6887" s="11" t="n"/>
      <c r="H6887" s="11" t="n"/>
      <c r="I6887" s="9" t="n"/>
      <c r="J6887" s="9" t="n"/>
      <c r="K6887" s="9" t="n"/>
      <c r="L6887" s="9">
        <f>IF(COUNTA($A6887:$K6887)=0,"",IF(AND(IFERROR($H6887,0)&gt;0,LEN(TRIM($K6887&amp;""))&gt;0,IFERROR(LOOKUP(2,1/((LISTS!$M$2:$M$13&lt;&gt;"")*ISNUMBER(SEARCH(LISTS!$M$2:$M$13,$I6887))),LISTS!$N$2:$N$13),"NO")="SI"),"SI","NO"))</f>
        <v/>
      </c>
      <c r="M6887" s="9">
        <f>IF(COUNTA($A6887:$K6887)=0,"",IF($K6887&lt;&gt;"",IF(COUNTIF($K$19:$K6887,$K6887)&gt;1,"SI","NO"),IF(COUNTIFS($A$19:$A6887,$A6887,$C$19:$C6887,$C6887,$J$19:$J6887,$J6887,$D$19:$D6887,$D6887)&gt;1,"SI","NO")))</f>
        <v/>
      </c>
      <c r="N6887" s="11">
        <f>IF(COUNTA($A6887:$K6887)=0,"",IF(AND($L6887="SI",$M6887="NO"),IFERROR($H6887,0),0))</f>
        <v/>
      </c>
      <c r="O6887" s="9">
        <f>IF(COUNTA($A6887:$K6887)=0,"",IF($M6887="SI","CUFE o factura duplicada dentro del reporte; no se suma dos veces",IF(IFERROR($H6887,0)&lt;=0,"DIAN reporta valor susceptible 0",IF($L6887="NO",IFERROR(LOOKUP(2,1/((LISTS!$M$2:$M$13&lt;&gt;"")*ISNUMBER(SEARCH(LISTS!$M$2:$M$13,$I6887))),LISTS!$O$2:$O$13),"Medio de pago no elegible o no identificado por DIAN"),"Apta automaticamente por pago electronico y base positiva"))))</f>
        <v/>
      </c>
    </row>
    <row r="6888">
      <c r="A6888" s="9" t="n"/>
      <c r="B6888" s="9" t="n"/>
      <c r="C6888" s="12" t="n"/>
      <c r="D6888" s="11" t="n"/>
      <c r="E6888" s="11" t="n"/>
      <c r="F6888" s="11" t="n"/>
      <c r="G6888" s="11" t="n"/>
      <c r="H6888" s="11" t="n"/>
      <c r="I6888" s="9" t="n"/>
      <c r="J6888" s="9" t="n"/>
      <c r="K6888" s="9" t="n"/>
      <c r="L6888" s="9">
        <f>IF(COUNTA($A6888:$K6888)=0,"",IF(AND(IFERROR($H6888,0)&gt;0,LEN(TRIM($K6888&amp;""))&gt;0,IFERROR(LOOKUP(2,1/((LISTS!$M$2:$M$13&lt;&gt;"")*ISNUMBER(SEARCH(LISTS!$M$2:$M$13,$I6888))),LISTS!$N$2:$N$13),"NO")="SI"),"SI","NO"))</f>
        <v/>
      </c>
      <c r="M6888" s="9">
        <f>IF(COUNTA($A6888:$K6888)=0,"",IF($K6888&lt;&gt;"",IF(COUNTIF($K$19:$K6888,$K6888)&gt;1,"SI","NO"),IF(COUNTIFS($A$19:$A6888,$A6888,$C$19:$C6888,$C6888,$J$19:$J6888,$J6888,$D$19:$D6888,$D6888)&gt;1,"SI","NO")))</f>
        <v/>
      </c>
      <c r="N6888" s="11">
        <f>IF(COUNTA($A6888:$K6888)=0,"",IF(AND($L6888="SI",$M6888="NO"),IFERROR($H6888,0),0))</f>
        <v/>
      </c>
      <c r="O6888" s="9">
        <f>IF(COUNTA($A6888:$K6888)=0,"",IF($M6888="SI","CUFE o factura duplicada dentro del reporte; no se suma dos veces",IF(IFERROR($H6888,0)&lt;=0,"DIAN reporta valor susceptible 0",IF($L6888="NO",IFERROR(LOOKUP(2,1/((LISTS!$M$2:$M$13&lt;&gt;"")*ISNUMBER(SEARCH(LISTS!$M$2:$M$13,$I6888))),LISTS!$O$2:$O$13),"Medio de pago no elegible o no identificado por DIAN"),"Apta automaticamente por pago electronico y base positiva"))))</f>
        <v/>
      </c>
    </row>
    <row r="6889">
      <c r="A6889" s="9" t="n"/>
      <c r="B6889" s="9" t="n"/>
      <c r="C6889" s="12" t="n"/>
      <c r="D6889" s="11" t="n"/>
      <c r="E6889" s="11" t="n"/>
      <c r="F6889" s="11" t="n"/>
      <c r="G6889" s="11" t="n"/>
      <c r="H6889" s="11" t="n"/>
      <c r="I6889" s="9" t="n"/>
      <c r="J6889" s="9" t="n"/>
      <c r="K6889" s="9" t="n"/>
      <c r="L6889" s="9">
        <f>IF(COUNTA($A6889:$K6889)=0,"",IF(AND(IFERROR($H6889,0)&gt;0,LEN(TRIM($K6889&amp;""))&gt;0,IFERROR(LOOKUP(2,1/((LISTS!$M$2:$M$13&lt;&gt;"")*ISNUMBER(SEARCH(LISTS!$M$2:$M$13,$I6889))),LISTS!$N$2:$N$13),"NO")="SI"),"SI","NO"))</f>
        <v/>
      </c>
      <c r="M6889" s="9">
        <f>IF(COUNTA($A6889:$K6889)=0,"",IF($K6889&lt;&gt;"",IF(COUNTIF($K$19:$K6889,$K6889)&gt;1,"SI","NO"),IF(COUNTIFS($A$19:$A6889,$A6889,$C$19:$C6889,$C6889,$J$19:$J6889,$J6889,$D$19:$D6889,$D6889)&gt;1,"SI","NO")))</f>
        <v/>
      </c>
      <c r="N6889" s="11">
        <f>IF(COUNTA($A6889:$K6889)=0,"",IF(AND($L6889="SI",$M6889="NO"),IFERROR($H6889,0),0))</f>
        <v/>
      </c>
      <c r="O6889" s="9">
        <f>IF(COUNTA($A6889:$K6889)=0,"",IF($M6889="SI","CUFE o factura duplicada dentro del reporte; no se suma dos veces",IF(IFERROR($H6889,0)&lt;=0,"DIAN reporta valor susceptible 0",IF($L6889="NO",IFERROR(LOOKUP(2,1/((LISTS!$M$2:$M$13&lt;&gt;"")*ISNUMBER(SEARCH(LISTS!$M$2:$M$13,$I6889))),LISTS!$O$2:$O$13),"Medio de pago no elegible o no identificado por DIAN"),"Apta automaticamente por pago electronico y base positiva"))))</f>
        <v/>
      </c>
    </row>
    <row r="6890">
      <c r="A6890" s="9" t="n"/>
      <c r="B6890" s="9" t="n"/>
      <c r="C6890" s="12" t="n"/>
      <c r="D6890" s="11" t="n"/>
      <c r="E6890" s="11" t="n"/>
      <c r="F6890" s="11" t="n"/>
      <c r="G6890" s="11" t="n"/>
      <c r="H6890" s="11" t="n"/>
      <c r="I6890" s="9" t="n"/>
      <c r="J6890" s="9" t="n"/>
      <c r="K6890" s="9" t="n"/>
      <c r="L6890" s="9">
        <f>IF(COUNTA($A6890:$K6890)=0,"",IF(AND(IFERROR($H6890,0)&gt;0,LEN(TRIM($K6890&amp;""))&gt;0,IFERROR(LOOKUP(2,1/((LISTS!$M$2:$M$13&lt;&gt;"")*ISNUMBER(SEARCH(LISTS!$M$2:$M$13,$I6890))),LISTS!$N$2:$N$13),"NO")="SI"),"SI","NO"))</f>
        <v/>
      </c>
      <c r="M6890" s="9">
        <f>IF(COUNTA($A6890:$K6890)=0,"",IF($K6890&lt;&gt;"",IF(COUNTIF($K$19:$K6890,$K6890)&gt;1,"SI","NO"),IF(COUNTIFS($A$19:$A6890,$A6890,$C$19:$C6890,$C6890,$J$19:$J6890,$J6890,$D$19:$D6890,$D6890)&gt;1,"SI","NO")))</f>
        <v/>
      </c>
      <c r="N6890" s="11">
        <f>IF(COUNTA($A6890:$K6890)=0,"",IF(AND($L6890="SI",$M6890="NO"),IFERROR($H6890,0),0))</f>
        <v/>
      </c>
      <c r="O6890" s="9">
        <f>IF(COUNTA($A6890:$K6890)=0,"",IF($M6890="SI","CUFE o factura duplicada dentro del reporte; no se suma dos veces",IF(IFERROR($H6890,0)&lt;=0,"DIAN reporta valor susceptible 0",IF($L6890="NO",IFERROR(LOOKUP(2,1/((LISTS!$M$2:$M$13&lt;&gt;"")*ISNUMBER(SEARCH(LISTS!$M$2:$M$13,$I6890))),LISTS!$O$2:$O$13),"Medio de pago no elegible o no identificado por DIAN"),"Apta automaticamente por pago electronico y base positiva"))))</f>
        <v/>
      </c>
    </row>
    <row r="6891">
      <c r="A6891" s="9" t="n"/>
      <c r="B6891" s="9" t="n"/>
      <c r="C6891" s="12" t="n"/>
      <c r="D6891" s="11" t="n"/>
      <c r="E6891" s="11" t="n"/>
      <c r="F6891" s="11" t="n"/>
      <c r="G6891" s="11" t="n"/>
      <c r="H6891" s="11" t="n"/>
      <c r="I6891" s="9" t="n"/>
      <c r="J6891" s="9" t="n"/>
      <c r="K6891" s="9" t="n"/>
      <c r="L6891" s="9">
        <f>IF(COUNTA($A6891:$K6891)=0,"",IF(AND(IFERROR($H6891,0)&gt;0,LEN(TRIM($K6891&amp;""))&gt;0,IFERROR(LOOKUP(2,1/((LISTS!$M$2:$M$13&lt;&gt;"")*ISNUMBER(SEARCH(LISTS!$M$2:$M$13,$I6891))),LISTS!$N$2:$N$13),"NO")="SI"),"SI","NO"))</f>
        <v/>
      </c>
      <c r="M6891" s="9">
        <f>IF(COUNTA($A6891:$K6891)=0,"",IF($K6891&lt;&gt;"",IF(COUNTIF($K$19:$K6891,$K6891)&gt;1,"SI","NO"),IF(COUNTIFS($A$19:$A6891,$A6891,$C$19:$C6891,$C6891,$J$19:$J6891,$J6891,$D$19:$D6891,$D6891)&gt;1,"SI","NO")))</f>
        <v/>
      </c>
      <c r="N6891" s="11">
        <f>IF(COUNTA($A6891:$K6891)=0,"",IF(AND($L6891="SI",$M6891="NO"),IFERROR($H6891,0),0))</f>
        <v/>
      </c>
      <c r="O6891" s="9">
        <f>IF(COUNTA($A6891:$K6891)=0,"",IF($M6891="SI","CUFE o factura duplicada dentro del reporte; no se suma dos veces",IF(IFERROR($H6891,0)&lt;=0,"DIAN reporta valor susceptible 0",IF($L6891="NO",IFERROR(LOOKUP(2,1/((LISTS!$M$2:$M$13&lt;&gt;"")*ISNUMBER(SEARCH(LISTS!$M$2:$M$13,$I6891))),LISTS!$O$2:$O$13),"Medio de pago no elegible o no identificado por DIAN"),"Apta automaticamente por pago electronico y base positiva"))))</f>
        <v/>
      </c>
    </row>
    <row r="6892">
      <c r="A6892" s="9" t="n"/>
      <c r="B6892" s="9" t="n"/>
      <c r="C6892" s="12" t="n"/>
      <c r="D6892" s="11" t="n"/>
      <c r="E6892" s="11" t="n"/>
      <c r="F6892" s="11" t="n"/>
      <c r="G6892" s="11" t="n"/>
      <c r="H6892" s="11" t="n"/>
      <c r="I6892" s="9" t="n"/>
      <c r="J6892" s="9" t="n"/>
      <c r="K6892" s="9" t="n"/>
      <c r="L6892" s="9">
        <f>IF(COUNTA($A6892:$K6892)=0,"",IF(AND(IFERROR($H6892,0)&gt;0,LEN(TRIM($K6892&amp;""))&gt;0,IFERROR(LOOKUP(2,1/((LISTS!$M$2:$M$13&lt;&gt;"")*ISNUMBER(SEARCH(LISTS!$M$2:$M$13,$I6892))),LISTS!$N$2:$N$13),"NO")="SI"),"SI","NO"))</f>
        <v/>
      </c>
      <c r="M6892" s="9">
        <f>IF(COUNTA($A6892:$K6892)=0,"",IF($K6892&lt;&gt;"",IF(COUNTIF($K$19:$K6892,$K6892)&gt;1,"SI","NO"),IF(COUNTIFS($A$19:$A6892,$A6892,$C$19:$C6892,$C6892,$J$19:$J6892,$J6892,$D$19:$D6892,$D6892)&gt;1,"SI","NO")))</f>
        <v/>
      </c>
      <c r="N6892" s="11">
        <f>IF(COUNTA($A6892:$K6892)=0,"",IF(AND($L6892="SI",$M6892="NO"),IFERROR($H6892,0),0))</f>
        <v/>
      </c>
      <c r="O6892" s="9">
        <f>IF(COUNTA($A6892:$K6892)=0,"",IF($M6892="SI","CUFE o factura duplicada dentro del reporte; no se suma dos veces",IF(IFERROR($H6892,0)&lt;=0,"DIAN reporta valor susceptible 0",IF($L6892="NO",IFERROR(LOOKUP(2,1/((LISTS!$M$2:$M$13&lt;&gt;"")*ISNUMBER(SEARCH(LISTS!$M$2:$M$13,$I6892))),LISTS!$O$2:$O$13),"Medio de pago no elegible o no identificado por DIAN"),"Apta automaticamente por pago electronico y base positiva"))))</f>
        <v/>
      </c>
    </row>
    <row r="6893">
      <c r="A6893" s="9" t="n"/>
      <c r="B6893" s="9" t="n"/>
      <c r="C6893" s="12" t="n"/>
      <c r="D6893" s="11" t="n"/>
      <c r="E6893" s="11" t="n"/>
      <c r="F6893" s="11" t="n"/>
      <c r="G6893" s="11" t="n"/>
      <c r="H6893" s="11" t="n"/>
      <c r="I6893" s="9" t="n"/>
      <c r="J6893" s="9" t="n"/>
      <c r="K6893" s="9" t="n"/>
      <c r="L6893" s="9">
        <f>IF(COUNTA($A6893:$K6893)=0,"",IF(AND(IFERROR($H6893,0)&gt;0,LEN(TRIM($K6893&amp;""))&gt;0,IFERROR(LOOKUP(2,1/((LISTS!$M$2:$M$13&lt;&gt;"")*ISNUMBER(SEARCH(LISTS!$M$2:$M$13,$I6893))),LISTS!$N$2:$N$13),"NO")="SI"),"SI","NO"))</f>
        <v/>
      </c>
      <c r="M6893" s="9">
        <f>IF(COUNTA($A6893:$K6893)=0,"",IF($K6893&lt;&gt;"",IF(COUNTIF($K$19:$K6893,$K6893)&gt;1,"SI","NO"),IF(COUNTIFS($A$19:$A6893,$A6893,$C$19:$C6893,$C6893,$J$19:$J6893,$J6893,$D$19:$D6893,$D6893)&gt;1,"SI","NO")))</f>
        <v/>
      </c>
      <c r="N6893" s="11">
        <f>IF(COUNTA($A6893:$K6893)=0,"",IF(AND($L6893="SI",$M6893="NO"),IFERROR($H6893,0),0))</f>
        <v/>
      </c>
      <c r="O6893" s="9">
        <f>IF(COUNTA($A6893:$K6893)=0,"",IF($M6893="SI","CUFE o factura duplicada dentro del reporte; no se suma dos veces",IF(IFERROR($H6893,0)&lt;=0,"DIAN reporta valor susceptible 0",IF($L6893="NO",IFERROR(LOOKUP(2,1/((LISTS!$M$2:$M$13&lt;&gt;"")*ISNUMBER(SEARCH(LISTS!$M$2:$M$13,$I6893))),LISTS!$O$2:$O$13),"Medio de pago no elegible o no identificado por DIAN"),"Apta automaticamente por pago electronico y base positiva"))))</f>
        <v/>
      </c>
    </row>
    <row r="6894">
      <c r="A6894" s="9" t="n"/>
      <c r="B6894" s="9" t="n"/>
      <c r="C6894" s="12" t="n"/>
      <c r="D6894" s="11" t="n"/>
      <c r="E6894" s="11" t="n"/>
      <c r="F6894" s="11" t="n"/>
      <c r="G6894" s="11" t="n"/>
      <c r="H6894" s="11" t="n"/>
      <c r="I6894" s="9" t="n"/>
      <c r="J6894" s="9" t="n"/>
      <c r="K6894" s="9" t="n"/>
      <c r="L6894" s="9">
        <f>IF(COUNTA($A6894:$K6894)=0,"",IF(AND(IFERROR($H6894,0)&gt;0,LEN(TRIM($K6894&amp;""))&gt;0,IFERROR(LOOKUP(2,1/((LISTS!$M$2:$M$13&lt;&gt;"")*ISNUMBER(SEARCH(LISTS!$M$2:$M$13,$I6894))),LISTS!$N$2:$N$13),"NO")="SI"),"SI","NO"))</f>
        <v/>
      </c>
      <c r="M6894" s="9">
        <f>IF(COUNTA($A6894:$K6894)=0,"",IF($K6894&lt;&gt;"",IF(COUNTIF($K$19:$K6894,$K6894)&gt;1,"SI","NO"),IF(COUNTIFS($A$19:$A6894,$A6894,$C$19:$C6894,$C6894,$J$19:$J6894,$J6894,$D$19:$D6894,$D6894)&gt;1,"SI","NO")))</f>
        <v/>
      </c>
      <c r="N6894" s="11">
        <f>IF(COUNTA($A6894:$K6894)=0,"",IF(AND($L6894="SI",$M6894="NO"),IFERROR($H6894,0),0))</f>
        <v/>
      </c>
      <c r="O6894" s="9">
        <f>IF(COUNTA($A6894:$K6894)=0,"",IF($M6894="SI","CUFE o factura duplicada dentro del reporte; no se suma dos veces",IF(IFERROR($H6894,0)&lt;=0,"DIAN reporta valor susceptible 0",IF($L6894="NO",IFERROR(LOOKUP(2,1/((LISTS!$M$2:$M$13&lt;&gt;"")*ISNUMBER(SEARCH(LISTS!$M$2:$M$13,$I6894))),LISTS!$O$2:$O$13),"Medio de pago no elegible o no identificado por DIAN"),"Apta automaticamente por pago electronico y base positiva"))))</f>
        <v/>
      </c>
    </row>
    <row r="6895">
      <c r="A6895" s="9" t="n"/>
      <c r="B6895" s="9" t="n"/>
      <c r="C6895" s="12" t="n"/>
      <c r="D6895" s="11" t="n"/>
      <c r="E6895" s="11" t="n"/>
      <c r="F6895" s="11" t="n"/>
      <c r="G6895" s="11" t="n"/>
      <c r="H6895" s="11" t="n"/>
      <c r="I6895" s="9" t="n"/>
      <c r="J6895" s="9" t="n"/>
      <c r="K6895" s="9" t="n"/>
      <c r="L6895" s="9">
        <f>IF(COUNTA($A6895:$K6895)=0,"",IF(AND(IFERROR($H6895,0)&gt;0,LEN(TRIM($K6895&amp;""))&gt;0,IFERROR(LOOKUP(2,1/((LISTS!$M$2:$M$13&lt;&gt;"")*ISNUMBER(SEARCH(LISTS!$M$2:$M$13,$I6895))),LISTS!$N$2:$N$13),"NO")="SI"),"SI","NO"))</f>
        <v/>
      </c>
      <c r="M6895" s="9">
        <f>IF(COUNTA($A6895:$K6895)=0,"",IF($K6895&lt;&gt;"",IF(COUNTIF($K$19:$K6895,$K6895)&gt;1,"SI","NO"),IF(COUNTIFS($A$19:$A6895,$A6895,$C$19:$C6895,$C6895,$J$19:$J6895,$J6895,$D$19:$D6895,$D6895)&gt;1,"SI","NO")))</f>
        <v/>
      </c>
      <c r="N6895" s="11">
        <f>IF(COUNTA($A6895:$K6895)=0,"",IF(AND($L6895="SI",$M6895="NO"),IFERROR($H6895,0),0))</f>
        <v/>
      </c>
      <c r="O6895" s="9">
        <f>IF(COUNTA($A6895:$K6895)=0,"",IF($M6895="SI","CUFE o factura duplicada dentro del reporte; no se suma dos veces",IF(IFERROR($H6895,0)&lt;=0,"DIAN reporta valor susceptible 0",IF($L6895="NO",IFERROR(LOOKUP(2,1/((LISTS!$M$2:$M$13&lt;&gt;"")*ISNUMBER(SEARCH(LISTS!$M$2:$M$13,$I6895))),LISTS!$O$2:$O$13),"Medio de pago no elegible o no identificado por DIAN"),"Apta automaticamente por pago electronico y base positiva"))))</f>
        <v/>
      </c>
    </row>
    <row r="6896">
      <c r="A6896" s="9" t="n"/>
      <c r="B6896" s="9" t="n"/>
      <c r="C6896" s="12" t="n"/>
      <c r="D6896" s="11" t="n"/>
      <c r="E6896" s="11" t="n"/>
      <c r="F6896" s="11" t="n"/>
      <c r="G6896" s="11" t="n"/>
      <c r="H6896" s="11" t="n"/>
      <c r="I6896" s="9" t="n"/>
      <c r="J6896" s="9" t="n"/>
      <c r="K6896" s="9" t="n"/>
      <c r="L6896" s="9">
        <f>IF(COUNTA($A6896:$K6896)=0,"",IF(AND(IFERROR($H6896,0)&gt;0,LEN(TRIM($K6896&amp;""))&gt;0,IFERROR(LOOKUP(2,1/((LISTS!$M$2:$M$13&lt;&gt;"")*ISNUMBER(SEARCH(LISTS!$M$2:$M$13,$I6896))),LISTS!$N$2:$N$13),"NO")="SI"),"SI","NO"))</f>
        <v/>
      </c>
      <c r="M6896" s="9">
        <f>IF(COUNTA($A6896:$K6896)=0,"",IF($K6896&lt;&gt;"",IF(COUNTIF($K$19:$K6896,$K6896)&gt;1,"SI","NO"),IF(COUNTIFS($A$19:$A6896,$A6896,$C$19:$C6896,$C6896,$J$19:$J6896,$J6896,$D$19:$D6896,$D6896)&gt;1,"SI","NO")))</f>
        <v/>
      </c>
      <c r="N6896" s="11">
        <f>IF(COUNTA($A6896:$K6896)=0,"",IF(AND($L6896="SI",$M6896="NO"),IFERROR($H6896,0),0))</f>
        <v/>
      </c>
      <c r="O6896" s="9">
        <f>IF(COUNTA($A6896:$K6896)=0,"",IF($M6896="SI","CUFE o factura duplicada dentro del reporte; no se suma dos veces",IF(IFERROR($H6896,0)&lt;=0,"DIAN reporta valor susceptible 0",IF($L6896="NO",IFERROR(LOOKUP(2,1/((LISTS!$M$2:$M$13&lt;&gt;"")*ISNUMBER(SEARCH(LISTS!$M$2:$M$13,$I6896))),LISTS!$O$2:$O$13),"Medio de pago no elegible o no identificado por DIAN"),"Apta automaticamente por pago electronico y base positiva"))))</f>
        <v/>
      </c>
    </row>
    <row r="6897">
      <c r="A6897" s="9" t="n"/>
      <c r="B6897" s="9" t="n"/>
      <c r="C6897" s="12" t="n"/>
      <c r="D6897" s="11" t="n"/>
      <c r="E6897" s="11" t="n"/>
      <c r="F6897" s="11" t="n"/>
      <c r="G6897" s="11" t="n"/>
      <c r="H6897" s="11" t="n"/>
      <c r="I6897" s="9" t="n"/>
      <c r="J6897" s="9" t="n"/>
      <c r="K6897" s="9" t="n"/>
      <c r="L6897" s="9">
        <f>IF(COUNTA($A6897:$K6897)=0,"",IF(AND(IFERROR($H6897,0)&gt;0,LEN(TRIM($K6897&amp;""))&gt;0,IFERROR(LOOKUP(2,1/((LISTS!$M$2:$M$13&lt;&gt;"")*ISNUMBER(SEARCH(LISTS!$M$2:$M$13,$I6897))),LISTS!$N$2:$N$13),"NO")="SI"),"SI","NO"))</f>
        <v/>
      </c>
      <c r="M6897" s="9">
        <f>IF(COUNTA($A6897:$K6897)=0,"",IF($K6897&lt;&gt;"",IF(COUNTIF($K$19:$K6897,$K6897)&gt;1,"SI","NO"),IF(COUNTIFS($A$19:$A6897,$A6897,$C$19:$C6897,$C6897,$J$19:$J6897,$J6897,$D$19:$D6897,$D6897)&gt;1,"SI","NO")))</f>
        <v/>
      </c>
      <c r="N6897" s="11">
        <f>IF(COUNTA($A6897:$K6897)=0,"",IF(AND($L6897="SI",$M6897="NO"),IFERROR($H6897,0),0))</f>
        <v/>
      </c>
      <c r="O6897" s="9">
        <f>IF(COUNTA($A6897:$K6897)=0,"",IF($M6897="SI","CUFE o factura duplicada dentro del reporte; no se suma dos veces",IF(IFERROR($H6897,0)&lt;=0,"DIAN reporta valor susceptible 0",IF($L6897="NO",IFERROR(LOOKUP(2,1/((LISTS!$M$2:$M$13&lt;&gt;"")*ISNUMBER(SEARCH(LISTS!$M$2:$M$13,$I6897))),LISTS!$O$2:$O$13),"Medio de pago no elegible o no identificado por DIAN"),"Apta automaticamente por pago electronico y base positiva"))))</f>
        <v/>
      </c>
    </row>
    <row r="6898">
      <c r="A6898" s="9" t="n"/>
      <c r="B6898" s="9" t="n"/>
      <c r="C6898" s="12" t="n"/>
      <c r="D6898" s="11" t="n"/>
      <c r="E6898" s="11" t="n"/>
      <c r="F6898" s="11" t="n"/>
      <c r="G6898" s="11" t="n"/>
      <c r="H6898" s="11" t="n"/>
      <c r="I6898" s="9" t="n"/>
      <c r="J6898" s="9" t="n"/>
      <c r="K6898" s="9" t="n"/>
      <c r="L6898" s="9">
        <f>IF(COUNTA($A6898:$K6898)=0,"",IF(AND(IFERROR($H6898,0)&gt;0,LEN(TRIM($K6898&amp;""))&gt;0,IFERROR(LOOKUP(2,1/((LISTS!$M$2:$M$13&lt;&gt;"")*ISNUMBER(SEARCH(LISTS!$M$2:$M$13,$I6898))),LISTS!$N$2:$N$13),"NO")="SI"),"SI","NO"))</f>
        <v/>
      </c>
      <c r="M6898" s="9">
        <f>IF(COUNTA($A6898:$K6898)=0,"",IF($K6898&lt;&gt;"",IF(COUNTIF($K$19:$K6898,$K6898)&gt;1,"SI","NO"),IF(COUNTIFS($A$19:$A6898,$A6898,$C$19:$C6898,$C6898,$J$19:$J6898,$J6898,$D$19:$D6898,$D6898)&gt;1,"SI","NO")))</f>
        <v/>
      </c>
      <c r="N6898" s="11">
        <f>IF(COUNTA($A6898:$K6898)=0,"",IF(AND($L6898="SI",$M6898="NO"),IFERROR($H6898,0),0))</f>
        <v/>
      </c>
      <c r="O6898" s="9">
        <f>IF(COUNTA($A6898:$K6898)=0,"",IF($M6898="SI","CUFE o factura duplicada dentro del reporte; no se suma dos veces",IF(IFERROR($H6898,0)&lt;=0,"DIAN reporta valor susceptible 0",IF($L6898="NO",IFERROR(LOOKUP(2,1/((LISTS!$M$2:$M$13&lt;&gt;"")*ISNUMBER(SEARCH(LISTS!$M$2:$M$13,$I6898))),LISTS!$O$2:$O$13),"Medio de pago no elegible o no identificado por DIAN"),"Apta automaticamente por pago electronico y base positiva"))))</f>
        <v/>
      </c>
    </row>
    <row r="6899">
      <c r="A6899" s="9" t="n"/>
      <c r="B6899" s="9" t="n"/>
      <c r="C6899" s="12" t="n"/>
      <c r="D6899" s="11" t="n"/>
      <c r="E6899" s="11" t="n"/>
      <c r="F6899" s="11" t="n"/>
      <c r="G6899" s="11" t="n"/>
      <c r="H6899" s="11" t="n"/>
      <c r="I6899" s="9" t="n"/>
      <c r="J6899" s="9" t="n"/>
      <c r="K6899" s="9" t="n"/>
      <c r="L6899" s="9">
        <f>IF(COUNTA($A6899:$K6899)=0,"",IF(AND(IFERROR($H6899,0)&gt;0,LEN(TRIM($K6899&amp;""))&gt;0,IFERROR(LOOKUP(2,1/((LISTS!$M$2:$M$13&lt;&gt;"")*ISNUMBER(SEARCH(LISTS!$M$2:$M$13,$I6899))),LISTS!$N$2:$N$13),"NO")="SI"),"SI","NO"))</f>
        <v/>
      </c>
      <c r="M6899" s="9">
        <f>IF(COUNTA($A6899:$K6899)=0,"",IF($K6899&lt;&gt;"",IF(COUNTIF($K$19:$K6899,$K6899)&gt;1,"SI","NO"),IF(COUNTIFS($A$19:$A6899,$A6899,$C$19:$C6899,$C6899,$J$19:$J6899,$J6899,$D$19:$D6899,$D6899)&gt;1,"SI","NO")))</f>
        <v/>
      </c>
      <c r="N6899" s="11">
        <f>IF(COUNTA($A6899:$K6899)=0,"",IF(AND($L6899="SI",$M6899="NO"),IFERROR($H6899,0),0))</f>
        <v/>
      </c>
      <c r="O6899" s="9">
        <f>IF(COUNTA($A6899:$K6899)=0,"",IF($M6899="SI","CUFE o factura duplicada dentro del reporte; no se suma dos veces",IF(IFERROR($H6899,0)&lt;=0,"DIAN reporta valor susceptible 0",IF($L6899="NO",IFERROR(LOOKUP(2,1/((LISTS!$M$2:$M$13&lt;&gt;"")*ISNUMBER(SEARCH(LISTS!$M$2:$M$13,$I6899))),LISTS!$O$2:$O$13),"Medio de pago no elegible o no identificado por DIAN"),"Apta automaticamente por pago electronico y base positiva"))))</f>
        <v/>
      </c>
    </row>
    <row r="6900">
      <c r="A6900" s="9" t="n"/>
      <c r="B6900" s="9" t="n"/>
      <c r="C6900" s="12" t="n"/>
      <c r="D6900" s="11" t="n"/>
      <c r="E6900" s="11" t="n"/>
      <c r="F6900" s="11" t="n"/>
      <c r="G6900" s="11" t="n"/>
      <c r="H6900" s="11" t="n"/>
      <c r="I6900" s="9" t="n"/>
      <c r="J6900" s="9" t="n"/>
      <c r="K6900" s="9" t="n"/>
      <c r="L6900" s="9">
        <f>IF(COUNTA($A6900:$K6900)=0,"",IF(AND(IFERROR($H6900,0)&gt;0,LEN(TRIM($K6900&amp;""))&gt;0,IFERROR(LOOKUP(2,1/((LISTS!$M$2:$M$13&lt;&gt;"")*ISNUMBER(SEARCH(LISTS!$M$2:$M$13,$I6900))),LISTS!$N$2:$N$13),"NO")="SI"),"SI","NO"))</f>
        <v/>
      </c>
      <c r="M6900" s="9">
        <f>IF(COUNTA($A6900:$K6900)=0,"",IF($K6900&lt;&gt;"",IF(COUNTIF($K$19:$K6900,$K6900)&gt;1,"SI","NO"),IF(COUNTIFS($A$19:$A6900,$A6900,$C$19:$C6900,$C6900,$J$19:$J6900,$J6900,$D$19:$D6900,$D6900)&gt;1,"SI","NO")))</f>
        <v/>
      </c>
      <c r="N6900" s="11">
        <f>IF(COUNTA($A6900:$K6900)=0,"",IF(AND($L6900="SI",$M6900="NO"),IFERROR($H6900,0),0))</f>
        <v/>
      </c>
      <c r="O6900" s="9">
        <f>IF(COUNTA($A6900:$K6900)=0,"",IF($M6900="SI","CUFE o factura duplicada dentro del reporte; no se suma dos veces",IF(IFERROR($H6900,0)&lt;=0,"DIAN reporta valor susceptible 0",IF($L6900="NO",IFERROR(LOOKUP(2,1/((LISTS!$M$2:$M$13&lt;&gt;"")*ISNUMBER(SEARCH(LISTS!$M$2:$M$13,$I6900))),LISTS!$O$2:$O$13),"Medio de pago no elegible o no identificado por DIAN"),"Apta automaticamente por pago electronico y base positiva"))))</f>
        <v/>
      </c>
    </row>
    <row r="6901">
      <c r="A6901" s="9" t="n"/>
      <c r="B6901" s="9" t="n"/>
      <c r="C6901" s="12" t="n"/>
      <c r="D6901" s="11" t="n"/>
      <c r="E6901" s="11" t="n"/>
      <c r="F6901" s="11" t="n"/>
      <c r="G6901" s="11" t="n"/>
      <c r="H6901" s="11" t="n"/>
      <c r="I6901" s="9" t="n"/>
      <c r="J6901" s="9" t="n"/>
      <c r="K6901" s="9" t="n"/>
      <c r="L6901" s="9">
        <f>IF(COUNTA($A6901:$K6901)=0,"",IF(AND(IFERROR($H6901,0)&gt;0,LEN(TRIM($K6901&amp;""))&gt;0,IFERROR(LOOKUP(2,1/((LISTS!$M$2:$M$13&lt;&gt;"")*ISNUMBER(SEARCH(LISTS!$M$2:$M$13,$I6901))),LISTS!$N$2:$N$13),"NO")="SI"),"SI","NO"))</f>
        <v/>
      </c>
      <c r="M6901" s="9">
        <f>IF(COUNTA($A6901:$K6901)=0,"",IF($K6901&lt;&gt;"",IF(COUNTIF($K$19:$K6901,$K6901)&gt;1,"SI","NO"),IF(COUNTIFS($A$19:$A6901,$A6901,$C$19:$C6901,$C6901,$J$19:$J6901,$J6901,$D$19:$D6901,$D6901)&gt;1,"SI","NO")))</f>
        <v/>
      </c>
      <c r="N6901" s="11">
        <f>IF(COUNTA($A6901:$K6901)=0,"",IF(AND($L6901="SI",$M6901="NO"),IFERROR($H6901,0),0))</f>
        <v/>
      </c>
      <c r="O6901" s="9">
        <f>IF(COUNTA($A6901:$K6901)=0,"",IF($M6901="SI","CUFE o factura duplicada dentro del reporte; no se suma dos veces",IF(IFERROR($H6901,0)&lt;=0,"DIAN reporta valor susceptible 0",IF($L6901="NO",IFERROR(LOOKUP(2,1/((LISTS!$M$2:$M$13&lt;&gt;"")*ISNUMBER(SEARCH(LISTS!$M$2:$M$13,$I6901))),LISTS!$O$2:$O$13),"Medio de pago no elegible o no identificado por DIAN"),"Apta automaticamente por pago electronico y base positiva"))))</f>
        <v/>
      </c>
    </row>
    <row r="6902">
      <c r="A6902" s="9" t="n"/>
      <c r="B6902" s="9" t="n"/>
      <c r="C6902" s="12" t="n"/>
      <c r="D6902" s="11" t="n"/>
      <c r="E6902" s="11" t="n"/>
      <c r="F6902" s="11" t="n"/>
      <c r="G6902" s="11" t="n"/>
      <c r="H6902" s="11" t="n"/>
      <c r="I6902" s="9" t="n"/>
      <c r="J6902" s="9" t="n"/>
      <c r="K6902" s="9" t="n"/>
      <c r="L6902" s="9">
        <f>IF(COUNTA($A6902:$K6902)=0,"",IF(AND(IFERROR($H6902,0)&gt;0,LEN(TRIM($K6902&amp;""))&gt;0,IFERROR(LOOKUP(2,1/((LISTS!$M$2:$M$13&lt;&gt;"")*ISNUMBER(SEARCH(LISTS!$M$2:$M$13,$I6902))),LISTS!$N$2:$N$13),"NO")="SI"),"SI","NO"))</f>
        <v/>
      </c>
      <c r="M6902" s="9">
        <f>IF(COUNTA($A6902:$K6902)=0,"",IF($K6902&lt;&gt;"",IF(COUNTIF($K$19:$K6902,$K6902)&gt;1,"SI","NO"),IF(COUNTIFS($A$19:$A6902,$A6902,$C$19:$C6902,$C6902,$J$19:$J6902,$J6902,$D$19:$D6902,$D6902)&gt;1,"SI","NO")))</f>
        <v/>
      </c>
      <c r="N6902" s="11">
        <f>IF(COUNTA($A6902:$K6902)=0,"",IF(AND($L6902="SI",$M6902="NO"),IFERROR($H6902,0),0))</f>
        <v/>
      </c>
      <c r="O6902" s="9">
        <f>IF(COUNTA($A6902:$K6902)=0,"",IF($M6902="SI","CUFE o factura duplicada dentro del reporte; no se suma dos veces",IF(IFERROR($H6902,0)&lt;=0,"DIAN reporta valor susceptible 0",IF($L6902="NO",IFERROR(LOOKUP(2,1/((LISTS!$M$2:$M$13&lt;&gt;"")*ISNUMBER(SEARCH(LISTS!$M$2:$M$13,$I6902))),LISTS!$O$2:$O$13),"Medio de pago no elegible o no identificado por DIAN"),"Apta automaticamente por pago electronico y base positiva"))))</f>
        <v/>
      </c>
    </row>
    <row r="6903">
      <c r="A6903" s="9" t="n"/>
      <c r="B6903" s="9" t="n"/>
      <c r="C6903" s="12" t="n"/>
      <c r="D6903" s="11" t="n"/>
      <c r="E6903" s="11" t="n"/>
      <c r="F6903" s="11" t="n"/>
      <c r="G6903" s="11" t="n"/>
      <c r="H6903" s="11" t="n"/>
      <c r="I6903" s="9" t="n"/>
      <c r="J6903" s="9" t="n"/>
      <c r="K6903" s="9" t="n"/>
      <c r="L6903" s="9">
        <f>IF(COUNTA($A6903:$K6903)=0,"",IF(AND(IFERROR($H6903,0)&gt;0,LEN(TRIM($K6903&amp;""))&gt;0,IFERROR(LOOKUP(2,1/((LISTS!$M$2:$M$13&lt;&gt;"")*ISNUMBER(SEARCH(LISTS!$M$2:$M$13,$I6903))),LISTS!$N$2:$N$13),"NO")="SI"),"SI","NO"))</f>
        <v/>
      </c>
      <c r="M6903" s="9">
        <f>IF(COUNTA($A6903:$K6903)=0,"",IF($K6903&lt;&gt;"",IF(COUNTIF($K$19:$K6903,$K6903)&gt;1,"SI","NO"),IF(COUNTIFS($A$19:$A6903,$A6903,$C$19:$C6903,$C6903,$J$19:$J6903,$J6903,$D$19:$D6903,$D6903)&gt;1,"SI","NO")))</f>
        <v/>
      </c>
      <c r="N6903" s="11">
        <f>IF(COUNTA($A6903:$K6903)=0,"",IF(AND($L6903="SI",$M6903="NO"),IFERROR($H6903,0),0))</f>
        <v/>
      </c>
      <c r="O6903" s="9">
        <f>IF(COUNTA($A6903:$K6903)=0,"",IF($M6903="SI","CUFE o factura duplicada dentro del reporte; no se suma dos veces",IF(IFERROR($H6903,0)&lt;=0,"DIAN reporta valor susceptible 0",IF($L6903="NO",IFERROR(LOOKUP(2,1/((LISTS!$M$2:$M$13&lt;&gt;"")*ISNUMBER(SEARCH(LISTS!$M$2:$M$13,$I6903))),LISTS!$O$2:$O$13),"Medio de pago no elegible o no identificado por DIAN"),"Apta automaticamente por pago electronico y base positiva"))))</f>
        <v/>
      </c>
    </row>
    <row r="6904">
      <c r="A6904" s="9" t="n"/>
      <c r="B6904" s="9" t="n"/>
      <c r="C6904" s="12" t="n"/>
      <c r="D6904" s="11" t="n"/>
      <c r="E6904" s="11" t="n"/>
      <c r="F6904" s="11" t="n"/>
      <c r="G6904" s="11" t="n"/>
      <c r="H6904" s="11" t="n"/>
      <c r="I6904" s="9" t="n"/>
      <c r="J6904" s="9" t="n"/>
      <c r="K6904" s="9" t="n"/>
      <c r="L6904" s="9">
        <f>IF(COUNTA($A6904:$K6904)=0,"",IF(AND(IFERROR($H6904,0)&gt;0,LEN(TRIM($K6904&amp;""))&gt;0,IFERROR(LOOKUP(2,1/((LISTS!$M$2:$M$13&lt;&gt;"")*ISNUMBER(SEARCH(LISTS!$M$2:$M$13,$I6904))),LISTS!$N$2:$N$13),"NO")="SI"),"SI","NO"))</f>
        <v/>
      </c>
      <c r="M6904" s="9">
        <f>IF(COUNTA($A6904:$K6904)=0,"",IF($K6904&lt;&gt;"",IF(COUNTIF($K$19:$K6904,$K6904)&gt;1,"SI","NO"),IF(COUNTIFS($A$19:$A6904,$A6904,$C$19:$C6904,$C6904,$J$19:$J6904,$J6904,$D$19:$D6904,$D6904)&gt;1,"SI","NO")))</f>
        <v/>
      </c>
      <c r="N6904" s="11">
        <f>IF(COUNTA($A6904:$K6904)=0,"",IF(AND($L6904="SI",$M6904="NO"),IFERROR($H6904,0),0))</f>
        <v/>
      </c>
      <c r="O6904" s="9">
        <f>IF(COUNTA($A6904:$K6904)=0,"",IF($M6904="SI","CUFE o factura duplicada dentro del reporte; no se suma dos veces",IF(IFERROR($H6904,0)&lt;=0,"DIAN reporta valor susceptible 0",IF($L6904="NO",IFERROR(LOOKUP(2,1/((LISTS!$M$2:$M$13&lt;&gt;"")*ISNUMBER(SEARCH(LISTS!$M$2:$M$13,$I6904))),LISTS!$O$2:$O$13),"Medio de pago no elegible o no identificado por DIAN"),"Apta automaticamente por pago electronico y base positiva"))))</f>
        <v/>
      </c>
    </row>
    <row r="6905">
      <c r="A6905" s="9" t="n"/>
      <c r="B6905" s="9" t="n"/>
      <c r="C6905" s="12" t="n"/>
      <c r="D6905" s="11" t="n"/>
      <c r="E6905" s="11" t="n"/>
      <c r="F6905" s="11" t="n"/>
      <c r="G6905" s="11" t="n"/>
      <c r="H6905" s="11" t="n"/>
      <c r="I6905" s="9" t="n"/>
      <c r="J6905" s="9" t="n"/>
      <c r="K6905" s="9" t="n"/>
      <c r="L6905" s="9">
        <f>IF(COUNTA($A6905:$K6905)=0,"",IF(AND(IFERROR($H6905,0)&gt;0,LEN(TRIM($K6905&amp;""))&gt;0,IFERROR(LOOKUP(2,1/((LISTS!$M$2:$M$13&lt;&gt;"")*ISNUMBER(SEARCH(LISTS!$M$2:$M$13,$I6905))),LISTS!$N$2:$N$13),"NO")="SI"),"SI","NO"))</f>
        <v/>
      </c>
      <c r="M6905" s="9">
        <f>IF(COUNTA($A6905:$K6905)=0,"",IF($K6905&lt;&gt;"",IF(COUNTIF($K$19:$K6905,$K6905)&gt;1,"SI","NO"),IF(COUNTIFS($A$19:$A6905,$A6905,$C$19:$C6905,$C6905,$J$19:$J6905,$J6905,$D$19:$D6905,$D6905)&gt;1,"SI","NO")))</f>
        <v/>
      </c>
      <c r="N6905" s="11">
        <f>IF(COUNTA($A6905:$K6905)=0,"",IF(AND($L6905="SI",$M6905="NO"),IFERROR($H6905,0),0))</f>
        <v/>
      </c>
      <c r="O6905" s="9">
        <f>IF(COUNTA($A6905:$K6905)=0,"",IF($M6905="SI","CUFE o factura duplicada dentro del reporte; no se suma dos veces",IF(IFERROR($H6905,0)&lt;=0,"DIAN reporta valor susceptible 0",IF($L6905="NO",IFERROR(LOOKUP(2,1/((LISTS!$M$2:$M$13&lt;&gt;"")*ISNUMBER(SEARCH(LISTS!$M$2:$M$13,$I6905))),LISTS!$O$2:$O$13),"Medio de pago no elegible o no identificado por DIAN"),"Apta automaticamente por pago electronico y base positiva"))))</f>
        <v/>
      </c>
    </row>
    <row r="6906">
      <c r="A6906" s="9" t="n"/>
      <c r="B6906" s="9" t="n"/>
      <c r="C6906" s="12" t="n"/>
      <c r="D6906" s="11" t="n"/>
      <c r="E6906" s="11" t="n"/>
      <c r="F6906" s="11" t="n"/>
      <c r="G6906" s="11" t="n"/>
      <c r="H6906" s="11" t="n"/>
      <c r="I6906" s="9" t="n"/>
      <c r="J6906" s="9" t="n"/>
      <c r="K6906" s="9" t="n"/>
      <c r="L6906" s="9">
        <f>IF(COUNTA($A6906:$K6906)=0,"",IF(AND(IFERROR($H6906,0)&gt;0,LEN(TRIM($K6906&amp;""))&gt;0,IFERROR(LOOKUP(2,1/((LISTS!$M$2:$M$13&lt;&gt;"")*ISNUMBER(SEARCH(LISTS!$M$2:$M$13,$I6906))),LISTS!$N$2:$N$13),"NO")="SI"),"SI","NO"))</f>
        <v/>
      </c>
      <c r="M6906" s="9">
        <f>IF(COUNTA($A6906:$K6906)=0,"",IF($K6906&lt;&gt;"",IF(COUNTIF($K$19:$K6906,$K6906)&gt;1,"SI","NO"),IF(COUNTIFS($A$19:$A6906,$A6906,$C$19:$C6906,$C6906,$J$19:$J6906,$J6906,$D$19:$D6906,$D6906)&gt;1,"SI","NO")))</f>
        <v/>
      </c>
      <c r="N6906" s="11">
        <f>IF(COUNTA($A6906:$K6906)=0,"",IF(AND($L6906="SI",$M6906="NO"),IFERROR($H6906,0),0))</f>
        <v/>
      </c>
      <c r="O6906" s="9">
        <f>IF(COUNTA($A6906:$K6906)=0,"",IF($M6906="SI","CUFE o factura duplicada dentro del reporte; no se suma dos veces",IF(IFERROR($H6906,0)&lt;=0,"DIAN reporta valor susceptible 0",IF($L6906="NO",IFERROR(LOOKUP(2,1/((LISTS!$M$2:$M$13&lt;&gt;"")*ISNUMBER(SEARCH(LISTS!$M$2:$M$13,$I6906))),LISTS!$O$2:$O$13),"Medio de pago no elegible o no identificado por DIAN"),"Apta automaticamente por pago electronico y base positiva"))))</f>
        <v/>
      </c>
    </row>
    <row r="6907">
      <c r="A6907" s="9" t="n"/>
      <c r="B6907" s="9" t="n"/>
      <c r="C6907" s="12" t="n"/>
      <c r="D6907" s="11" t="n"/>
      <c r="E6907" s="11" t="n"/>
      <c r="F6907" s="11" t="n"/>
      <c r="G6907" s="11" t="n"/>
      <c r="H6907" s="11" t="n"/>
      <c r="I6907" s="9" t="n"/>
      <c r="J6907" s="9" t="n"/>
      <c r="K6907" s="9" t="n"/>
      <c r="L6907" s="9">
        <f>IF(COUNTA($A6907:$K6907)=0,"",IF(AND(IFERROR($H6907,0)&gt;0,LEN(TRIM($K6907&amp;""))&gt;0,IFERROR(LOOKUP(2,1/((LISTS!$M$2:$M$13&lt;&gt;"")*ISNUMBER(SEARCH(LISTS!$M$2:$M$13,$I6907))),LISTS!$N$2:$N$13),"NO")="SI"),"SI","NO"))</f>
        <v/>
      </c>
      <c r="M6907" s="9">
        <f>IF(COUNTA($A6907:$K6907)=0,"",IF($K6907&lt;&gt;"",IF(COUNTIF($K$19:$K6907,$K6907)&gt;1,"SI","NO"),IF(COUNTIFS($A$19:$A6907,$A6907,$C$19:$C6907,$C6907,$J$19:$J6907,$J6907,$D$19:$D6907,$D6907)&gt;1,"SI","NO")))</f>
        <v/>
      </c>
      <c r="N6907" s="11">
        <f>IF(COUNTA($A6907:$K6907)=0,"",IF(AND($L6907="SI",$M6907="NO"),IFERROR($H6907,0),0))</f>
        <v/>
      </c>
      <c r="O6907" s="9">
        <f>IF(COUNTA($A6907:$K6907)=0,"",IF($M6907="SI","CUFE o factura duplicada dentro del reporte; no se suma dos veces",IF(IFERROR($H6907,0)&lt;=0,"DIAN reporta valor susceptible 0",IF($L6907="NO",IFERROR(LOOKUP(2,1/((LISTS!$M$2:$M$13&lt;&gt;"")*ISNUMBER(SEARCH(LISTS!$M$2:$M$13,$I6907))),LISTS!$O$2:$O$13),"Medio de pago no elegible o no identificado por DIAN"),"Apta automaticamente por pago electronico y base positiva"))))</f>
        <v/>
      </c>
    </row>
    <row r="6908">
      <c r="A6908" s="9" t="n"/>
      <c r="B6908" s="9" t="n"/>
      <c r="C6908" s="12" t="n"/>
      <c r="D6908" s="11" t="n"/>
      <c r="E6908" s="11" t="n"/>
      <c r="F6908" s="11" t="n"/>
      <c r="G6908" s="11" t="n"/>
      <c r="H6908" s="11" t="n"/>
      <c r="I6908" s="9" t="n"/>
      <c r="J6908" s="9" t="n"/>
      <c r="K6908" s="9" t="n"/>
      <c r="L6908" s="9">
        <f>IF(COUNTA($A6908:$K6908)=0,"",IF(AND(IFERROR($H6908,0)&gt;0,LEN(TRIM($K6908&amp;""))&gt;0,IFERROR(LOOKUP(2,1/((LISTS!$M$2:$M$13&lt;&gt;"")*ISNUMBER(SEARCH(LISTS!$M$2:$M$13,$I6908))),LISTS!$N$2:$N$13),"NO")="SI"),"SI","NO"))</f>
        <v/>
      </c>
      <c r="M6908" s="9">
        <f>IF(COUNTA($A6908:$K6908)=0,"",IF($K6908&lt;&gt;"",IF(COUNTIF($K$19:$K6908,$K6908)&gt;1,"SI","NO"),IF(COUNTIFS($A$19:$A6908,$A6908,$C$19:$C6908,$C6908,$J$19:$J6908,$J6908,$D$19:$D6908,$D6908)&gt;1,"SI","NO")))</f>
        <v/>
      </c>
      <c r="N6908" s="11">
        <f>IF(COUNTA($A6908:$K6908)=0,"",IF(AND($L6908="SI",$M6908="NO"),IFERROR($H6908,0),0))</f>
        <v/>
      </c>
      <c r="O6908" s="9">
        <f>IF(COUNTA($A6908:$K6908)=0,"",IF($M6908="SI","CUFE o factura duplicada dentro del reporte; no se suma dos veces",IF(IFERROR($H6908,0)&lt;=0,"DIAN reporta valor susceptible 0",IF($L6908="NO",IFERROR(LOOKUP(2,1/((LISTS!$M$2:$M$13&lt;&gt;"")*ISNUMBER(SEARCH(LISTS!$M$2:$M$13,$I6908))),LISTS!$O$2:$O$13),"Medio de pago no elegible o no identificado por DIAN"),"Apta automaticamente por pago electronico y base positiva"))))</f>
        <v/>
      </c>
    </row>
    <row r="6909">
      <c r="A6909" s="9" t="n"/>
      <c r="B6909" s="9" t="n"/>
      <c r="C6909" s="12" t="n"/>
      <c r="D6909" s="11" t="n"/>
      <c r="E6909" s="11" t="n"/>
      <c r="F6909" s="11" t="n"/>
      <c r="G6909" s="11" t="n"/>
      <c r="H6909" s="11" t="n"/>
      <c r="I6909" s="9" t="n"/>
      <c r="J6909" s="9" t="n"/>
      <c r="K6909" s="9" t="n"/>
      <c r="L6909" s="9">
        <f>IF(COUNTA($A6909:$K6909)=0,"",IF(AND(IFERROR($H6909,0)&gt;0,LEN(TRIM($K6909&amp;""))&gt;0,IFERROR(LOOKUP(2,1/((LISTS!$M$2:$M$13&lt;&gt;"")*ISNUMBER(SEARCH(LISTS!$M$2:$M$13,$I6909))),LISTS!$N$2:$N$13),"NO")="SI"),"SI","NO"))</f>
        <v/>
      </c>
      <c r="M6909" s="9">
        <f>IF(COUNTA($A6909:$K6909)=0,"",IF($K6909&lt;&gt;"",IF(COUNTIF($K$19:$K6909,$K6909)&gt;1,"SI","NO"),IF(COUNTIFS($A$19:$A6909,$A6909,$C$19:$C6909,$C6909,$J$19:$J6909,$J6909,$D$19:$D6909,$D6909)&gt;1,"SI","NO")))</f>
        <v/>
      </c>
      <c r="N6909" s="11">
        <f>IF(COUNTA($A6909:$K6909)=0,"",IF(AND($L6909="SI",$M6909="NO"),IFERROR($H6909,0),0))</f>
        <v/>
      </c>
      <c r="O6909" s="9">
        <f>IF(COUNTA($A6909:$K6909)=0,"",IF($M6909="SI","CUFE o factura duplicada dentro del reporte; no se suma dos veces",IF(IFERROR($H6909,0)&lt;=0,"DIAN reporta valor susceptible 0",IF($L6909="NO",IFERROR(LOOKUP(2,1/((LISTS!$M$2:$M$13&lt;&gt;"")*ISNUMBER(SEARCH(LISTS!$M$2:$M$13,$I6909))),LISTS!$O$2:$O$13),"Medio de pago no elegible o no identificado por DIAN"),"Apta automaticamente por pago electronico y base positiva"))))</f>
        <v/>
      </c>
    </row>
    <row r="6910">
      <c r="A6910" s="9" t="n"/>
      <c r="B6910" s="9" t="n"/>
      <c r="C6910" s="12" t="n"/>
      <c r="D6910" s="11" t="n"/>
      <c r="E6910" s="11" t="n"/>
      <c r="F6910" s="11" t="n"/>
      <c r="G6910" s="11" t="n"/>
      <c r="H6910" s="11" t="n"/>
      <c r="I6910" s="9" t="n"/>
      <c r="J6910" s="9" t="n"/>
      <c r="K6910" s="9" t="n"/>
      <c r="L6910" s="9">
        <f>IF(COUNTA($A6910:$K6910)=0,"",IF(AND(IFERROR($H6910,0)&gt;0,LEN(TRIM($K6910&amp;""))&gt;0,IFERROR(LOOKUP(2,1/((LISTS!$M$2:$M$13&lt;&gt;"")*ISNUMBER(SEARCH(LISTS!$M$2:$M$13,$I6910))),LISTS!$N$2:$N$13),"NO")="SI"),"SI","NO"))</f>
        <v/>
      </c>
      <c r="M6910" s="9">
        <f>IF(COUNTA($A6910:$K6910)=0,"",IF($K6910&lt;&gt;"",IF(COUNTIF($K$19:$K6910,$K6910)&gt;1,"SI","NO"),IF(COUNTIFS($A$19:$A6910,$A6910,$C$19:$C6910,$C6910,$J$19:$J6910,$J6910,$D$19:$D6910,$D6910)&gt;1,"SI","NO")))</f>
        <v/>
      </c>
      <c r="N6910" s="11">
        <f>IF(COUNTA($A6910:$K6910)=0,"",IF(AND($L6910="SI",$M6910="NO"),IFERROR($H6910,0),0))</f>
        <v/>
      </c>
      <c r="O6910" s="9">
        <f>IF(COUNTA($A6910:$K6910)=0,"",IF($M6910="SI","CUFE o factura duplicada dentro del reporte; no se suma dos veces",IF(IFERROR($H6910,0)&lt;=0,"DIAN reporta valor susceptible 0",IF($L6910="NO",IFERROR(LOOKUP(2,1/((LISTS!$M$2:$M$13&lt;&gt;"")*ISNUMBER(SEARCH(LISTS!$M$2:$M$13,$I6910))),LISTS!$O$2:$O$13),"Medio de pago no elegible o no identificado por DIAN"),"Apta automaticamente por pago electronico y base positiva"))))</f>
        <v/>
      </c>
    </row>
    <row r="6911">
      <c r="A6911" s="9" t="n"/>
      <c r="B6911" s="9" t="n"/>
      <c r="C6911" s="12" t="n"/>
      <c r="D6911" s="11" t="n"/>
      <c r="E6911" s="11" t="n"/>
      <c r="F6911" s="11" t="n"/>
      <c r="G6911" s="11" t="n"/>
      <c r="H6911" s="11" t="n"/>
      <c r="I6911" s="9" t="n"/>
      <c r="J6911" s="9" t="n"/>
      <c r="K6911" s="9" t="n"/>
      <c r="L6911" s="9">
        <f>IF(COUNTA($A6911:$K6911)=0,"",IF(AND(IFERROR($H6911,0)&gt;0,LEN(TRIM($K6911&amp;""))&gt;0,IFERROR(LOOKUP(2,1/((LISTS!$M$2:$M$13&lt;&gt;"")*ISNUMBER(SEARCH(LISTS!$M$2:$M$13,$I6911))),LISTS!$N$2:$N$13),"NO")="SI"),"SI","NO"))</f>
        <v/>
      </c>
      <c r="M6911" s="9">
        <f>IF(COUNTA($A6911:$K6911)=0,"",IF($K6911&lt;&gt;"",IF(COUNTIF($K$19:$K6911,$K6911)&gt;1,"SI","NO"),IF(COUNTIFS($A$19:$A6911,$A6911,$C$19:$C6911,$C6911,$J$19:$J6911,$J6911,$D$19:$D6911,$D6911)&gt;1,"SI","NO")))</f>
        <v/>
      </c>
      <c r="N6911" s="11">
        <f>IF(COUNTA($A6911:$K6911)=0,"",IF(AND($L6911="SI",$M6911="NO"),IFERROR($H6911,0),0))</f>
        <v/>
      </c>
      <c r="O6911" s="9">
        <f>IF(COUNTA($A6911:$K6911)=0,"",IF($M6911="SI","CUFE o factura duplicada dentro del reporte; no se suma dos veces",IF(IFERROR($H6911,0)&lt;=0,"DIAN reporta valor susceptible 0",IF($L6911="NO",IFERROR(LOOKUP(2,1/((LISTS!$M$2:$M$13&lt;&gt;"")*ISNUMBER(SEARCH(LISTS!$M$2:$M$13,$I6911))),LISTS!$O$2:$O$13),"Medio de pago no elegible o no identificado por DIAN"),"Apta automaticamente por pago electronico y base positiva"))))</f>
        <v/>
      </c>
    </row>
    <row r="6912">
      <c r="A6912" s="9" t="n"/>
      <c r="B6912" s="9" t="n"/>
      <c r="C6912" s="12" t="n"/>
      <c r="D6912" s="11" t="n"/>
      <c r="E6912" s="11" t="n"/>
      <c r="F6912" s="11" t="n"/>
      <c r="G6912" s="11" t="n"/>
      <c r="H6912" s="11" t="n"/>
      <c r="I6912" s="9" t="n"/>
      <c r="J6912" s="9" t="n"/>
      <c r="K6912" s="9" t="n"/>
      <c r="L6912" s="9">
        <f>IF(COUNTA($A6912:$K6912)=0,"",IF(AND(IFERROR($H6912,0)&gt;0,LEN(TRIM($K6912&amp;""))&gt;0,IFERROR(LOOKUP(2,1/((LISTS!$M$2:$M$13&lt;&gt;"")*ISNUMBER(SEARCH(LISTS!$M$2:$M$13,$I6912))),LISTS!$N$2:$N$13),"NO")="SI"),"SI","NO"))</f>
        <v/>
      </c>
      <c r="M6912" s="9">
        <f>IF(COUNTA($A6912:$K6912)=0,"",IF($K6912&lt;&gt;"",IF(COUNTIF($K$19:$K6912,$K6912)&gt;1,"SI","NO"),IF(COUNTIFS($A$19:$A6912,$A6912,$C$19:$C6912,$C6912,$J$19:$J6912,$J6912,$D$19:$D6912,$D6912)&gt;1,"SI","NO")))</f>
        <v/>
      </c>
      <c r="N6912" s="11">
        <f>IF(COUNTA($A6912:$K6912)=0,"",IF(AND($L6912="SI",$M6912="NO"),IFERROR($H6912,0),0))</f>
        <v/>
      </c>
      <c r="O6912" s="9">
        <f>IF(COUNTA($A6912:$K6912)=0,"",IF($M6912="SI","CUFE o factura duplicada dentro del reporte; no se suma dos veces",IF(IFERROR($H6912,0)&lt;=0,"DIAN reporta valor susceptible 0",IF($L6912="NO",IFERROR(LOOKUP(2,1/((LISTS!$M$2:$M$13&lt;&gt;"")*ISNUMBER(SEARCH(LISTS!$M$2:$M$13,$I6912))),LISTS!$O$2:$O$13),"Medio de pago no elegible o no identificado por DIAN"),"Apta automaticamente por pago electronico y base positiva"))))</f>
        <v/>
      </c>
    </row>
    <row r="6913">
      <c r="A6913" s="9" t="n"/>
      <c r="B6913" s="9" t="n"/>
      <c r="C6913" s="12" t="n"/>
      <c r="D6913" s="11" t="n"/>
      <c r="E6913" s="11" t="n"/>
      <c r="F6913" s="11" t="n"/>
      <c r="G6913" s="11" t="n"/>
      <c r="H6913" s="11" t="n"/>
      <c r="I6913" s="9" t="n"/>
      <c r="J6913" s="9" t="n"/>
      <c r="K6913" s="9" t="n"/>
      <c r="L6913" s="9">
        <f>IF(COUNTA($A6913:$K6913)=0,"",IF(AND(IFERROR($H6913,0)&gt;0,LEN(TRIM($K6913&amp;""))&gt;0,IFERROR(LOOKUP(2,1/((LISTS!$M$2:$M$13&lt;&gt;"")*ISNUMBER(SEARCH(LISTS!$M$2:$M$13,$I6913))),LISTS!$N$2:$N$13),"NO")="SI"),"SI","NO"))</f>
        <v/>
      </c>
      <c r="M6913" s="9">
        <f>IF(COUNTA($A6913:$K6913)=0,"",IF($K6913&lt;&gt;"",IF(COUNTIF($K$19:$K6913,$K6913)&gt;1,"SI","NO"),IF(COUNTIFS($A$19:$A6913,$A6913,$C$19:$C6913,$C6913,$J$19:$J6913,$J6913,$D$19:$D6913,$D6913)&gt;1,"SI","NO")))</f>
        <v/>
      </c>
      <c r="N6913" s="11">
        <f>IF(COUNTA($A6913:$K6913)=0,"",IF(AND($L6913="SI",$M6913="NO"),IFERROR($H6913,0),0))</f>
        <v/>
      </c>
      <c r="O6913" s="9">
        <f>IF(COUNTA($A6913:$K6913)=0,"",IF($M6913="SI","CUFE o factura duplicada dentro del reporte; no se suma dos veces",IF(IFERROR($H6913,0)&lt;=0,"DIAN reporta valor susceptible 0",IF($L6913="NO",IFERROR(LOOKUP(2,1/((LISTS!$M$2:$M$13&lt;&gt;"")*ISNUMBER(SEARCH(LISTS!$M$2:$M$13,$I6913))),LISTS!$O$2:$O$13),"Medio de pago no elegible o no identificado por DIAN"),"Apta automaticamente por pago electronico y base positiva"))))</f>
        <v/>
      </c>
    </row>
    <row r="6914">
      <c r="A6914" s="9" t="n"/>
      <c r="B6914" s="9" t="n"/>
      <c r="C6914" s="12" t="n"/>
      <c r="D6914" s="11" t="n"/>
      <c r="E6914" s="11" t="n"/>
      <c r="F6914" s="11" t="n"/>
      <c r="G6914" s="11" t="n"/>
      <c r="H6914" s="11" t="n"/>
      <c r="I6914" s="9" t="n"/>
      <c r="J6914" s="9" t="n"/>
      <c r="K6914" s="9" t="n"/>
      <c r="L6914" s="9">
        <f>IF(COUNTA($A6914:$K6914)=0,"",IF(AND(IFERROR($H6914,0)&gt;0,LEN(TRIM($K6914&amp;""))&gt;0,IFERROR(LOOKUP(2,1/((LISTS!$M$2:$M$13&lt;&gt;"")*ISNUMBER(SEARCH(LISTS!$M$2:$M$13,$I6914))),LISTS!$N$2:$N$13),"NO")="SI"),"SI","NO"))</f>
        <v/>
      </c>
      <c r="M6914" s="9">
        <f>IF(COUNTA($A6914:$K6914)=0,"",IF($K6914&lt;&gt;"",IF(COUNTIF($K$19:$K6914,$K6914)&gt;1,"SI","NO"),IF(COUNTIFS($A$19:$A6914,$A6914,$C$19:$C6914,$C6914,$J$19:$J6914,$J6914,$D$19:$D6914,$D6914)&gt;1,"SI","NO")))</f>
        <v/>
      </c>
      <c r="N6914" s="11">
        <f>IF(COUNTA($A6914:$K6914)=0,"",IF(AND($L6914="SI",$M6914="NO"),IFERROR($H6914,0),0))</f>
        <v/>
      </c>
      <c r="O6914" s="9">
        <f>IF(COUNTA($A6914:$K6914)=0,"",IF($M6914="SI","CUFE o factura duplicada dentro del reporte; no se suma dos veces",IF(IFERROR($H6914,0)&lt;=0,"DIAN reporta valor susceptible 0",IF($L6914="NO",IFERROR(LOOKUP(2,1/((LISTS!$M$2:$M$13&lt;&gt;"")*ISNUMBER(SEARCH(LISTS!$M$2:$M$13,$I6914))),LISTS!$O$2:$O$13),"Medio de pago no elegible o no identificado por DIAN"),"Apta automaticamente por pago electronico y base positiva"))))</f>
        <v/>
      </c>
    </row>
    <row r="6915">
      <c r="A6915" s="9" t="n"/>
      <c r="B6915" s="9" t="n"/>
      <c r="C6915" s="12" t="n"/>
      <c r="D6915" s="11" t="n"/>
      <c r="E6915" s="11" t="n"/>
      <c r="F6915" s="11" t="n"/>
      <c r="G6915" s="11" t="n"/>
      <c r="H6915" s="11" t="n"/>
      <c r="I6915" s="9" t="n"/>
      <c r="J6915" s="9" t="n"/>
      <c r="K6915" s="9" t="n"/>
      <c r="L6915" s="9">
        <f>IF(COUNTA($A6915:$K6915)=0,"",IF(AND(IFERROR($H6915,0)&gt;0,LEN(TRIM($K6915&amp;""))&gt;0,IFERROR(LOOKUP(2,1/((LISTS!$M$2:$M$13&lt;&gt;"")*ISNUMBER(SEARCH(LISTS!$M$2:$M$13,$I6915))),LISTS!$N$2:$N$13),"NO")="SI"),"SI","NO"))</f>
        <v/>
      </c>
      <c r="M6915" s="9">
        <f>IF(COUNTA($A6915:$K6915)=0,"",IF($K6915&lt;&gt;"",IF(COUNTIF($K$19:$K6915,$K6915)&gt;1,"SI","NO"),IF(COUNTIFS($A$19:$A6915,$A6915,$C$19:$C6915,$C6915,$J$19:$J6915,$J6915,$D$19:$D6915,$D6915)&gt;1,"SI","NO")))</f>
        <v/>
      </c>
      <c r="N6915" s="11">
        <f>IF(COUNTA($A6915:$K6915)=0,"",IF(AND($L6915="SI",$M6915="NO"),IFERROR($H6915,0),0))</f>
        <v/>
      </c>
      <c r="O6915" s="9">
        <f>IF(COUNTA($A6915:$K6915)=0,"",IF($M6915="SI","CUFE o factura duplicada dentro del reporte; no se suma dos veces",IF(IFERROR($H6915,0)&lt;=0,"DIAN reporta valor susceptible 0",IF($L6915="NO",IFERROR(LOOKUP(2,1/((LISTS!$M$2:$M$13&lt;&gt;"")*ISNUMBER(SEARCH(LISTS!$M$2:$M$13,$I6915))),LISTS!$O$2:$O$13),"Medio de pago no elegible o no identificado por DIAN"),"Apta automaticamente por pago electronico y base positiva"))))</f>
        <v/>
      </c>
    </row>
    <row r="6916">
      <c r="A6916" s="9" t="n"/>
      <c r="B6916" s="9" t="n"/>
      <c r="C6916" s="12" t="n"/>
      <c r="D6916" s="11" t="n"/>
      <c r="E6916" s="11" t="n"/>
      <c r="F6916" s="11" t="n"/>
      <c r="G6916" s="11" t="n"/>
      <c r="H6916" s="11" t="n"/>
      <c r="I6916" s="9" t="n"/>
      <c r="J6916" s="9" t="n"/>
      <c r="K6916" s="9" t="n"/>
      <c r="L6916" s="9">
        <f>IF(COUNTA($A6916:$K6916)=0,"",IF(AND(IFERROR($H6916,0)&gt;0,LEN(TRIM($K6916&amp;""))&gt;0,IFERROR(LOOKUP(2,1/((LISTS!$M$2:$M$13&lt;&gt;"")*ISNUMBER(SEARCH(LISTS!$M$2:$M$13,$I6916))),LISTS!$N$2:$N$13),"NO")="SI"),"SI","NO"))</f>
        <v/>
      </c>
      <c r="M6916" s="9">
        <f>IF(COUNTA($A6916:$K6916)=0,"",IF($K6916&lt;&gt;"",IF(COUNTIF($K$19:$K6916,$K6916)&gt;1,"SI","NO"),IF(COUNTIFS($A$19:$A6916,$A6916,$C$19:$C6916,$C6916,$J$19:$J6916,$J6916,$D$19:$D6916,$D6916)&gt;1,"SI","NO")))</f>
        <v/>
      </c>
      <c r="N6916" s="11">
        <f>IF(COUNTA($A6916:$K6916)=0,"",IF(AND($L6916="SI",$M6916="NO"),IFERROR($H6916,0),0))</f>
        <v/>
      </c>
      <c r="O6916" s="9">
        <f>IF(COUNTA($A6916:$K6916)=0,"",IF($M6916="SI","CUFE o factura duplicada dentro del reporte; no se suma dos veces",IF(IFERROR($H6916,0)&lt;=0,"DIAN reporta valor susceptible 0",IF($L6916="NO",IFERROR(LOOKUP(2,1/((LISTS!$M$2:$M$13&lt;&gt;"")*ISNUMBER(SEARCH(LISTS!$M$2:$M$13,$I6916))),LISTS!$O$2:$O$13),"Medio de pago no elegible o no identificado por DIAN"),"Apta automaticamente por pago electronico y base positiva"))))</f>
        <v/>
      </c>
    </row>
    <row r="6917">
      <c r="A6917" s="9" t="n"/>
      <c r="B6917" s="9" t="n"/>
      <c r="C6917" s="12" t="n"/>
      <c r="D6917" s="11" t="n"/>
      <c r="E6917" s="11" t="n"/>
      <c r="F6917" s="11" t="n"/>
      <c r="G6917" s="11" t="n"/>
      <c r="H6917" s="11" t="n"/>
      <c r="I6917" s="9" t="n"/>
      <c r="J6917" s="9" t="n"/>
      <c r="K6917" s="9" t="n"/>
      <c r="L6917" s="9">
        <f>IF(COUNTA($A6917:$K6917)=0,"",IF(AND(IFERROR($H6917,0)&gt;0,LEN(TRIM($K6917&amp;""))&gt;0,IFERROR(LOOKUP(2,1/((LISTS!$M$2:$M$13&lt;&gt;"")*ISNUMBER(SEARCH(LISTS!$M$2:$M$13,$I6917))),LISTS!$N$2:$N$13),"NO")="SI"),"SI","NO"))</f>
        <v/>
      </c>
      <c r="M6917" s="9">
        <f>IF(COUNTA($A6917:$K6917)=0,"",IF($K6917&lt;&gt;"",IF(COUNTIF($K$19:$K6917,$K6917)&gt;1,"SI","NO"),IF(COUNTIFS($A$19:$A6917,$A6917,$C$19:$C6917,$C6917,$J$19:$J6917,$J6917,$D$19:$D6917,$D6917)&gt;1,"SI","NO")))</f>
        <v/>
      </c>
      <c r="N6917" s="11">
        <f>IF(COUNTA($A6917:$K6917)=0,"",IF(AND($L6917="SI",$M6917="NO"),IFERROR($H6917,0),0))</f>
        <v/>
      </c>
      <c r="O6917" s="9">
        <f>IF(COUNTA($A6917:$K6917)=0,"",IF($M6917="SI","CUFE o factura duplicada dentro del reporte; no se suma dos veces",IF(IFERROR($H6917,0)&lt;=0,"DIAN reporta valor susceptible 0",IF($L6917="NO",IFERROR(LOOKUP(2,1/((LISTS!$M$2:$M$13&lt;&gt;"")*ISNUMBER(SEARCH(LISTS!$M$2:$M$13,$I6917))),LISTS!$O$2:$O$13),"Medio de pago no elegible o no identificado por DIAN"),"Apta automaticamente por pago electronico y base positiva"))))</f>
        <v/>
      </c>
    </row>
    <row r="6918">
      <c r="A6918" s="9" t="n"/>
      <c r="B6918" s="9" t="n"/>
      <c r="C6918" s="12" t="n"/>
      <c r="D6918" s="11" t="n"/>
      <c r="E6918" s="11" t="n"/>
      <c r="F6918" s="11" t="n"/>
      <c r="G6918" s="11" t="n"/>
      <c r="H6918" s="11" t="n"/>
      <c r="I6918" s="9" t="n"/>
      <c r="J6918" s="9" t="n"/>
      <c r="K6918" s="9" t="n"/>
      <c r="L6918" s="9">
        <f>IF(COUNTA($A6918:$K6918)=0,"",IF(AND(IFERROR($H6918,0)&gt;0,LEN(TRIM($K6918&amp;""))&gt;0,IFERROR(LOOKUP(2,1/((LISTS!$M$2:$M$13&lt;&gt;"")*ISNUMBER(SEARCH(LISTS!$M$2:$M$13,$I6918))),LISTS!$N$2:$N$13),"NO")="SI"),"SI","NO"))</f>
        <v/>
      </c>
      <c r="M6918" s="9">
        <f>IF(COUNTA($A6918:$K6918)=0,"",IF($K6918&lt;&gt;"",IF(COUNTIF($K$19:$K6918,$K6918)&gt;1,"SI","NO"),IF(COUNTIFS($A$19:$A6918,$A6918,$C$19:$C6918,$C6918,$J$19:$J6918,$J6918,$D$19:$D6918,$D6918)&gt;1,"SI","NO")))</f>
        <v/>
      </c>
      <c r="N6918" s="11">
        <f>IF(COUNTA($A6918:$K6918)=0,"",IF(AND($L6918="SI",$M6918="NO"),IFERROR($H6918,0),0))</f>
        <v/>
      </c>
      <c r="O6918" s="9">
        <f>IF(COUNTA($A6918:$K6918)=0,"",IF($M6918="SI","CUFE o factura duplicada dentro del reporte; no se suma dos veces",IF(IFERROR($H6918,0)&lt;=0,"DIAN reporta valor susceptible 0",IF($L6918="NO",IFERROR(LOOKUP(2,1/((LISTS!$M$2:$M$13&lt;&gt;"")*ISNUMBER(SEARCH(LISTS!$M$2:$M$13,$I6918))),LISTS!$O$2:$O$13),"Medio de pago no elegible o no identificado por DIAN"),"Apta automaticamente por pago electronico y base positiva"))))</f>
        <v/>
      </c>
    </row>
    <row r="6919">
      <c r="A6919" s="9" t="n"/>
      <c r="B6919" s="9" t="n"/>
      <c r="C6919" s="12" t="n"/>
      <c r="D6919" s="11" t="n"/>
      <c r="E6919" s="11" t="n"/>
      <c r="F6919" s="11" t="n"/>
      <c r="G6919" s="11" t="n"/>
      <c r="H6919" s="11" t="n"/>
      <c r="I6919" s="9" t="n"/>
      <c r="J6919" s="9" t="n"/>
      <c r="K6919" s="9" t="n"/>
      <c r="L6919" s="9">
        <f>IF(COUNTA($A6919:$K6919)=0,"",IF(AND(IFERROR($H6919,0)&gt;0,LEN(TRIM($K6919&amp;""))&gt;0,IFERROR(LOOKUP(2,1/((LISTS!$M$2:$M$13&lt;&gt;"")*ISNUMBER(SEARCH(LISTS!$M$2:$M$13,$I6919))),LISTS!$N$2:$N$13),"NO")="SI"),"SI","NO"))</f>
        <v/>
      </c>
      <c r="M6919" s="9">
        <f>IF(COUNTA($A6919:$K6919)=0,"",IF($K6919&lt;&gt;"",IF(COUNTIF($K$19:$K6919,$K6919)&gt;1,"SI","NO"),IF(COUNTIFS($A$19:$A6919,$A6919,$C$19:$C6919,$C6919,$J$19:$J6919,$J6919,$D$19:$D6919,$D6919)&gt;1,"SI","NO")))</f>
        <v/>
      </c>
      <c r="N6919" s="11">
        <f>IF(COUNTA($A6919:$K6919)=0,"",IF(AND($L6919="SI",$M6919="NO"),IFERROR($H6919,0),0))</f>
        <v/>
      </c>
      <c r="O6919" s="9">
        <f>IF(COUNTA($A6919:$K6919)=0,"",IF($M6919="SI","CUFE o factura duplicada dentro del reporte; no se suma dos veces",IF(IFERROR($H6919,0)&lt;=0,"DIAN reporta valor susceptible 0",IF($L6919="NO",IFERROR(LOOKUP(2,1/((LISTS!$M$2:$M$13&lt;&gt;"")*ISNUMBER(SEARCH(LISTS!$M$2:$M$13,$I6919))),LISTS!$O$2:$O$13),"Medio de pago no elegible o no identificado por DIAN"),"Apta automaticamente por pago electronico y base positiva"))))</f>
        <v/>
      </c>
    </row>
    <row r="6920">
      <c r="A6920" s="9" t="n"/>
      <c r="B6920" s="9" t="n"/>
      <c r="C6920" s="12" t="n"/>
      <c r="D6920" s="11" t="n"/>
      <c r="E6920" s="11" t="n"/>
      <c r="F6920" s="11" t="n"/>
      <c r="G6920" s="11" t="n"/>
      <c r="H6920" s="11" t="n"/>
      <c r="I6920" s="9" t="n"/>
      <c r="J6920" s="9" t="n"/>
      <c r="K6920" s="9" t="n"/>
      <c r="L6920" s="9">
        <f>IF(COUNTA($A6920:$K6920)=0,"",IF(AND(IFERROR($H6920,0)&gt;0,LEN(TRIM($K6920&amp;""))&gt;0,IFERROR(LOOKUP(2,1/((LISTS!$M$2:$M$13&lt;&gt;"")*ISNUMBER(SEARCH(LISTS!$M$2:$M$13,$I6920))),LISTS!$N$2:$N$13),"NO")="SI"),"SI","NO"))</f>
        <v/>
      </c>
      <c r="M6920" s="9">
        <f>IF(COUNTA($A6920:$K6920)=0,"",IF($K6920&lt;&gt;"",IF(COUNTIF($K$19:$K6920,$K6920)&gt;1,"SI","NO"),IF(COUNTIFS($A$19:$A6920,$A6920,$C$19:$C6920,$C6920,$J$19:$J6920,$J6920,$D$19:$D6920,$D6920)&gt;1,"SI","NO")))</f>
        <v/>
      </c>
      <c r="N6920" s="11">
        <f>IF(COUNTA($A6920:$K6920)=0,"",IF(AND($L6920="SI",$M6920="NO"),IFERROR($H6920,0),0))</f>
        <v/>
      </c>
      <c r="O6920" s="9">
        <f>IF(COUNTA($A6920:$K6920)=0,"",IF($M6920="SI","CUFE o factura duplicada dentro del reporte; no se suma dos veces",IF(IFERROR($H6920,0)&lt;=0,"DIAN reporta valor susceptible 0",IF($L6920="NO",IFERROR(LOOKUP(2,1/((LISTS!$M$2:$M$13&lt;&gt;"")*ISNUMBER(SEARCH(LISTS!$M$2:$M$13,$I6920))),LISTS!$O$2:$O$13),"Medio de pago no elegible o no identificado por DIAN"),"Apta automaticamente por pago electronico y base positiva"))))</f>
        <v/>
      </c>
    </row>
    <row r="6921">
      <c r="A6921" s="9" t="n"/>
      <c r="B6921" s="9" t="n"/>
      <c r="C6921" s="12" t="n"/>
      <c r="D6921" s="11" t="n"/>
      <c r="E6921" s="11" t="n"/>
      <c r="F6921" s="11" t="n"/>
      <c r="G6921" s="11" t="n"/>
      <c r="H6921" s="11" t="n"/>
      <c r="I6921" s="9" t="n"/>
      <c r="J6921" s="9" t="n"/>
      <c r="K6921" s="9" t="n"/>
      <c r="L6921" s="9">
        <f>IF(COUNTA($A6921:$K6921)=0,"",IF(AND(IFERROR($H6921,0)&gt;0,LEN(TRIM($K6921&amp;""))&gt;0,IFERROR(LOOKUP(2,1/((LISTS!$M$2:$M$13&lt;&gt;"")*ISNUMBER(SEARCH(LISTS!$M$2:$M$13,$I6921))),LISTS!$N$2:$N$13),"NO")="SI"),"SI","NO"))</f>
        <v/>
      </c>
      <c r="M6921" s="9">
        <f>IF(COUNTA($A6921:$K6921)=0,"",IF($K6921&lt;&gt;"",IF(COUNTIF($K$19:$K6921,$K6921)&gt;1,"SI","NO"),IF(COUNTIFS($A$19:$A6921,$A6921,$C$19:$C6921,$C6921,$J$19:$J6921,$J6921,$D$19:$D6921,$D6921)&gt;1,"SI","NO")))</f>
        <v/>
      </c>
      <c r="N6921" s="11">
        <f>IF(COUNTA($A6921:$K6921)=0,"",IF(AND($L6921="SI",$M6921="NO"),IFERROR($H6921,0),0))</f>
        <v/>
      </c>
      <c r="O6921" s="9">
        <f>IF(COUNTA($A6921:$K6921)=0,"",IF($M6921="SI","CUFE o factura duplicada dentro del reporte; no se suma dos veces",IF(IFERROR($H6921,0)&lt;=0,"DIAN reporta valor susceptible 0",IF($L6921="NO",IFERROR(LOOKUP(2,1/((LISTS!$M$2:$M$13&lt;&gt;"")*ISNUMBER(SEARCH(LISTS!$M$2:$M$13,$I6921))),LISTS!$O$2:$O$13),"Medio de pago no elegible o no identificado por DIAN"),"Apta automaticamente por pago electronico y base positiva"))))</f>
        <v/>
      </c>
    </row>
    <row r="6922">
      <c r="A6922" s="9" t="n"/>
      <c r="B6922" s="9" t="n"/>
      <c r="C6922" s="12" t="n"/>
      <c r="D6922" s="11" t="n"/>
      <c r="E6922" s="11" t="n"/>
      <c r="F6922" s="11" t="n"/>
      <c r="G6922" s="11" t="n"/>
      <c r="H6922" s="11" t="n"/>
      <c r="I6922" s="9" t="n"/>
      <c r="J6922" s="9" t="n"/>
      <c r="K6922" s="9" t="n"/>
      <c r="L6922" s="9">
        <f>IF(COUNTA($A6922:$K6922)=0,"",IF(AND(IFERROR($H6922,0)&gt;0,LEN(TRIM($K6922&amp;""))&gt;0,IFERROR(LOOKUP(2,1/((LISTS!$M$2:$M$13&lt;&gt;"")*ISNUMBER(SEARCH(LISTS!$M$2:$M$13,$I6922))),LISTS!$N$2:$N$13),"NO")="SI"),"SI","NO"))</f>
        <v/>
      </c>
      <c r="M6922" s="9">
        <f>IF(COUNTA($A6922:$K6922)=0,"",IF($K6922&lt;&gt;"",IF(COUNTIF($K$19:$K6922,$K6922)&gt;1,"SI","NO"),IF(COUNTIFS($A$19:$A6922,$A6922,$C$19:$C6922,$C6922,$J$19:$J6922,$J6922,$D$19:$D6922,$D6922)&gt;1,"SI","NO")))</f>
        <v/>
      </c>
      <c r="N6922" s="11">
        <f>IF(COUNTA($A6922:$K6922)=0,"",IF(AND($L6922="SI",$M6922="NO"),IFERROR($H6922,0),0))</f>
        <v/>
      </c>
      <c r="O6922" s="9">
        <f>IF(COUNTA($A6922:$K6922)=0,"",IF($M6922="SI","CUFE o factura duplicada dentro del reporte; no se suma dos veces",IF(IFERROR($H6922,0)&lt;=0,"DIAN reporta valor susceptible 0",IF($L6922="NO",IFERROR(LOOKUP(2,1/((LISTS!$M$2:$M$13&lt;&gt;"")*ISNUMBER(SEARCH(LISTS!$M$2:$M$13,$I6922))),LISTS!$O$2:$O$13),"Medio de pago no elegible o no identificado por DIAN"),"Apta automaticamente por pago electronico y base positiva"))))</f>
        <v/>
      </c>
    </row>
    <row r="6923">
      <c r="A6923" s="9" t="n"/>
      <c r="B6923" s="9" t="n"/>
      <c r="C6923" s="12" t="n"/>
      <c r="D6923" s="11" t="n"/>
      <c r="E6923" s="11" t="n"/>
      <c r="F6923" s="11" t="n"/>
      <c r="G6923" s="11" t="n"/>
      <c r="H6923" s="11" t="n"/>
      <c r="I6923" s="9" t="n"/>
      <c r="J6923" s="9" t="n"/>
      <c r="K6923" s="9" t="n"/>
      <c r="L6923" s="9">
        <f>IF(COUNTA($A6923:$K6923)=0,"",IF(AND(IFERROR($H6923,0)&gt;0,LEN(TRIM($K6923&amp;""))&gt;0,IFERROR(LOOKUP(2,1/((LISTS!$M$2:$M$13&lt;&gt;"")*ISNUMBER(SEARCH(LISTS!$M$2:$M$13,$I6923))),LISTS!$N$2:$N$13),"NO")="SI"),"SI","NO"))</f>
        <v/>
      </c>
      <c r="M6923" s="9">
        <f>IF(COUNTA($A6923:$K6923)=0,"",IF($K6923&lt;&gt;"",IF(COUNTIF($K$19:$K6923,$K6923)&gt;1,"SI","NO"),IF(COUNTIFS($A$19:$A6923,$A6923,$C$19:$C6923,$C6923,$J$19:$J6923,$J6923,$D$19:$D6923,$D6923)&gt;1,"SI","NO")))</f>
        <v/>
      </c>
      <c r="N6923" s="11">
        <f>IF(COUNTA($A6923:$K6923)=0,"",IF(AND($L6923="SI",$M6923="NO"),IFERROR($H6923,0),0))</f>
        <v/>
      </c>
      <c r="O6923" s="9">
        <f>IF(COUNTA($A6923:$K6923)=0,"",IF($M6923="SI","CUFE o factura duplicada dentro del reporte; no se suma dos veces",IF(IFERROR($H6923,0)&lt;=0,"DIAN reporta valor susceptible 0",IF($L6923="NO",IFERROR(LOOKUP(2,1/((LISTS!$M$2:$M$13&lt;&gt;"")*ISNUMBER(SEARCH(LISTS!$M$2:$M$13,$I6923))),LISTS!$O$2:$O$13),"Medio de pago no elegible o no identificado por DIAN"),"Apta automaticamente por pago electronico y base positiva"))))</f>
        <v/>
      </c>
    </row>
    <row r="6924">
      <c r="A6924" s="9" t="n"/>
      <c r="B6924" s="9" t="n"/>
      <c r="C6924" s="12" t="n"/>
      <c r="D6924" s="11" t="n"/>
      <c r="E6924" s="11" t="n"/>
      <c r="F6924" s="11" t="n"/>
      <c r="G6924" s="11" t="n"/>
      <c r="H6924" s="11" t="n"/>
      <c r="I6924" s="9" t="n"/>
      <c r="J6924" s="9" t="n"/>
      <c r="K6924" s="9" t="n"/>
      <c r="L6924" s="9">
        <f>IF(COUNTA($A6924:$K6924)=0,"",IF(AND(IFERROR($H6924,0)&gt;0,LEN(TRIM($K6924&amp;""))&gt;0,IFERROR(LOOKUP(2,1/((LISTS!$M$2:$M$13&lt;&gt;"")*ISNUMBER(SEARCH(LISTS!$M$2:$M$13,$I6924))),LISTS!$N$2:$N$13),"NO")="SI"),"SI","NO"))</f>
        <v/>
      </c>
      <c r="M6924" s="9">
        <f>IF(COUNTA($A6924:$K6924)=0,"",IF($K6924&lt;&gt;"",IF(COUNTIF($K$19:$K6924,$K6924)&gt;1,"SI","NO"),IF(COUNTIFS($A$19:$A6924,$A6924,$C$19:$C6924,$C6924,$J$19:$J6924,$J6924,$D$19:$D6924,$D6924)&gt;1,"SI","NO")))</f>
        <v/>
      </c>
      <c r="N6924" s="11">
        <f>IF(COUNTA($A6924:$K6924)=0,"",IF(AND($L6924="SI",$M6924="NO"),IFERROR($H6924,0),0))</f>
        <v/>
      </c>
      <c r="O6924" s="9">
        <f>IF(COUNTA($A6924:$K6924)=0,"",IF($M6924="SI","CUFE o factura duplicada dentro del reporte; no se suma dos veces",IF(IFERROR($H6924,0)&lt;=0,"DIAN reporta valor susceptible 0",IF($L6924="NO",IFERROR(LOOKUP(2,1/((LISTS!$M$2:$M$13&lt;&gt;"")*ISNUMBER(SEARCH(LISTS!$M$2:$M$13,$I6924))),LISTS!$O$2:$O$13),"Medio de pago no elegible o no identificado por DIAN"),"Apta automaticamente por pago electronico y base positiva"))))</f>
        <v/>
      </c>
    </row>
    <row r="6925">
      <c r="A6925" s="9" t="n"/>
      <c r="B6925" s="9" t="n"/>
      <c r="C6925" s="12" t="n"/>
      <c r="D6925" s="11" t="n"/>
      <c r="E6925" s="11" t="n"/>
      <c r="F6925" s="11" t="n"/>
      <c r="G6925" s="11" t="n"/>
      <c r="H6925" s="11" t="n"/>
      <c r="I6925" s="9" t="n"/>
      <c r="J6925" s="9" t="n"/>
      <c r="K6925" s="9" t="n"/>
      <c r="L6925" s="9">
        <f>IF(COUNTA($A6925:$K6925)=0,"",IF(AND(IFERROR($H6925,0)&gt;0,LEN(TRIM($K6925&amp;""))&gt;0,IFERROR(LOOKUP(2,1/((LISTS!$M$2:$M$13&lt;&gt;"")*ISNUMBER(SEARCH(LISTS!$M$2:$M$13,$I6925))),LISTS!$N$2:$N$13),"NO")="SI"),"SI","NO"))</f>
        <v/>
      </c>
      <c r="M6925" s="9">
        <f>IF(COUNTA($A6925:$K6925)=0,"",IF($K6925&lt;&gt;"",IF(COUNTIF($K$19:$K6925,$K6925)&gt;1,"SI","NO"),IF(COUNTIFS($A$19:$A6925,$A6925,$C$19:$C6925,$C6925,$J$19:$J6925,$J6925,$D$19:$D6925,$D6925)&gt;1,"SI","NO")))</f>
        <v/>
      </c>
      <c r="N6925" s="11">
        <f>IF(COUNTA($A6925:$K6925)=0,"",IF(AND($L6925="SI",$M6925="NO"),IFERROR($H6925,0),0))</f>
        <v/>
      </c>
      <c r="O6925" s="9">
        <f>IF(COUNTA($A6925:$K6925)=0,"",IF($M6925="SI","CUFE o factura duplicada dentro del reporte; no se suma dos veces",IF(IFERROR($H6925,0)&lt;=0,"DIAN reporta valor susceptible 0",IF($L6925="NO",IFERROR(LOOKUP(2,1/((LISTS!$M$2:$M$13&lt;&gt;"")*ISNUMBER(SEARCH(LISTS!$M$2:$M$13,$I6925))),LISTS!$O$2:$O$13),"Medio de pago no elegible o no identificado por DIAN"),"Apta automaticamente por pago electronico y base positiva"))))</f>
        <v/>
      </c>
    </row>
    <row r="6926">
      <c r="A6926" s="9" t="n"/>
      <c r="B6926" s="9" t="n"/>
      <c r="C6926" s="12" t="n"/>
      <c r="D6926" s="11" t="n"/>
      <c r="E6926" s="11" t="n"/>
      <c r="F6926" s="11" t="n"/>
      <c r="G6926" s="11" t="n"/>
      <c r="H6926" s="11" t="n"/>
      <c r="I6926" s="9" t="n"/>
      <c r="J6926" s="9" t="n"/>
      <c r="K6926" s="9" t="n"/>
      <c r="L6926" s="9">
        <f>IF(COUNTA($A6926:$K6926)=0,"",IF(AND(IFERROR($H6926,0)&gt;0,LEN(TRIM($K6926&amp;""))&gt;0,IFERROR(LOOKUP(2,1/((LISTS!$M$2:$M$13&lt;&gt;"")*ISNUMBER(SEARCH(LISTS!$M$2:$M$13,$I6926))),LISTS!$N$2:$N$13),"NO")="SI"),"SI","NO"))</f>
        <v/>
      </c>
      <c r="M6926" s="9">
        <f>IF(COUNTA($A6926:$K6926)=0,"",IF($K6926&lt;&gt;"",IF(COUNTIF($K$19:$K6926,$K6926)&gt;1,"SI","NO"),IF(COUNTIFS($A$19:$A6926,$A6926,$C$19:$C6926,$C6926,$J$19:$J6926,$J6926,$D$19:$D6926,$D6926)&gt;1,"SI","NO")))</f>
        <v/>
      </c>
      <c r="N6926" s="11">
        <f>IF(COUNTA($A6926:$K6926)=0,"",IF(AND($L6926="SI",$M6926="NO"),IFERROR($H6926,0),0))</f>
        <v/>
      </c>
      <c r="O6926" s="9">
        <f>IF(COUNTA($A6926:$K6926)=0,"",IF($M6926="SI","CUFE o factura duplicada dentro del reporte; no se suma dos veces",IF(IFERROR($H6926,0)&lt;=0,"DIAN reporta valor susceptible 0",IF($L6926="NO",IFERROR(LOOKUP(2,1/((LISTS!$M$2:$M$13&lt;&gt;"")*ISNUMBER(SEARCH(LISTS!$M$2:$M$13,$I6926))),LISTS!$O$2:$O$13),"Medio de pago no elegible o no identificado por DIAN"),"Apta automaticamente por pago electronico y base positiva"))))</f>
        <v/>
      </c>
    </row>
    <row r="6927">
      <c r="A6927" s="9" t="n"/>
      <c r="B6927" s="9" t="n"/>
      <c r="C6927" s="12" t="n"/>
      <c r="D6927" s="11" t="n"/>
      <c r="E6927" s="11" t="n"/>
      <c r="F6927" s="11" t="n"/>
      <c r="G6927" s="11" t="n"/>
      <c r="H6927" s="11" t="n"/>
      <c r="I6927" s="9" t="n"/>
      <c r="J6927" s="9" t="n"/>
      <c r="K6927" s="9" t="n"/>
      <c r="L6927" s="9">
        <f>IF(COUNTA($A6927:$K6927)=0,"",IF(AND(IFERROR($H6927,0)&gt;0,LEN(TRIM($K6927&amp;""))&gt;0,IFERROR(LOOKUP(2,1/((LISTS!$M$2:$M$13&lt;&gt;"")*ISNUMBER(SEARCH(LISTS!$M$2:$M$13,$I6927))),LISTS!$N$2:$N$13),"NO")="SI"),"SI","NO"))</f>
        <v/>
      </c>
      <c r="M6927" s="9">
        <f>IF(COUNTA($A6927:$K6927)=0,"",IF($K6927&lt;&gt;"",IF(COUNTIF($K$19:$K6927,$K6927)&gt;1,"SI","NO"),IF(COUNTIFS($A$19:$A6927,$A6927,$C$19:$C6927,$C6927,$J$19:$J6927,$J6927,$D$19:$D6927,$D6927)&gt;1,"SI","NO")))</f>
        <v/>
      </c>
      <c r="N6927" s="11">
        <f>IF(COUNTA($A6927:$K6927)=0,"",IF(AND($L6927="SI",$M6927="NO"),IFERROR($H6927,0),0))</f>
        <v/>
      </c>
      <c r="O6927" s="9">
        <f>IF(COUNTA($A6927:$K6927)=0,"",IF($M6927="SI","CUFE o factura duplicada dentro del reporte; no se suma dos veces",IF(IFERROR($H6927,0)&lt;=0,"DIAN reporta valor susceptible 0",IF($L6927="NO",IFERROR(LOOKUP(2,1/((LISTS!$M$2:$M$13&lt;&gt;"")*ISNUMBER(SEARCH(LISTS!$M$2:$M$13,$I6927))),LISTS!$O$2:$O$13),"Medio de pago no elegible o no identificado por DIAN"),"Apta automaticamente por pago electronico y base positiva"))))</f>
        <v/>
      </c>
    </row>
    <row r="6928">
      <c r="A6928" s="9" t="n"/>
      <c r="B6928" s="9" t="n"/>
      <c r="C6928" s="12" t="n"/>
      <c r="D6928" s="11" t="n"/>
      <c r="E6928" s="11" t="n"/>
      <c r="F6928" s="11" t="n"/>
      <c r="G6928" s="11" t="n"/>
      <c r="H6928" s="11" t="n"/>
      <c r="I6928" s="9" t="n"/>
      <c r="J6928" s="9" t="n"/>
      <c r="K6928" s="9" t="n"/>
      <c r="L6928" s="9">
        <f>IF(COUNTA($A6928:$K6928)=0,"",IF(AND(IFERROR($H6928,0)&gt;0,LEN(TRIM($K6928&amp;""))&gt;0,IFERROR(LOOKUP(2,1/((LISTS!$M$2:$M$13&lt;&gt;"")*ISNUMBER(SEARCH(LISTS!$M$2:$M$13,$I6928))),LISTS!$N$2:$N$13),"NO")="SI"),"SI","NO"))</f>
        <v/>
      </c>
      <c r="M6928" s="9">
        <f>IF(COUNTA($A6928:$K6928)=0,"",IF($K6928&lt;&gt;"",IF(COUNTIF($K$19:$K6928,$K6928)&gt;1,"SI","NO"),IF(COUNTIFS($A$19:$A6928,$A6928,$C$19:$C6928,$C6928,$J$19:$J6928,$J6928,$D$19:$D6928,$D6928)&gt;1,"SI","NO")))</f>
        <v/>
      </c>
      <c r="N6928" s="11">
        <f>IF(COUNTA($A6928:$K6928)=0,"",IF(AND($L6928="SI",$M6928="NO"),IFERROR($H6928,0),0))</f>
        <v/>
      </c>
      <c r="O6928" s="9">
        <f>IF(COUNTA($A6928:$K6928)=0,"",IF($M6928="SI","CUFE o factura duplicada dentro del reporte; no se suma dos veces",IF(IFERROR($H6928,0)&lt;=0,"DIAN reporta valor susceptible 0",IF($L6928="NO",IFERROR(LOOKUP(2,1/((LISTS!$M$2:$M$13&lt;&gt;"")*ISNUMBER(SEARCH(LISTS!$M$2:$M$13,$I6928))),LISTS!$O$2:$O$13),"Medio de pago no elegible o no identificado por DIAN"),"Apta automaticamente por pago electronico y base positiva"))))</f>
        <v/>
      </c>
    </row>
    <row r="6929">
      <c r="A6929" s="9" t="n"/>
      <c r="B6929" s="9" t="n"/>
      <c r="C6929" s="12" t="n"/>
      <c r="D6929" s="11" t="n"/>
      <c r="E6929" s="11" t="n"/>
      <c r="F6929" s="11" t="n"/>
      <c r="G6929" s="11" t="n"/>
      <c r="H6929" s="11" t="n"/>
      <c r="I6929" s="9" t="n"/>
      <c r="J6929" s="9" t="n"/>
      <c r="K6929" s="9" t="n"/>
      <c r="L6929" s="9">
        <f>IF(COUNTA($A6929:$K6929)=0,"",IF(AND(IFERROR($H6929,0)&gt;0,LEN(TRIM($K6929&amp;""))&gt;0,IFERROR(LOOKUP(2,1/((LISTS!$M$2:$M$13&lt;&gt;"")*ISNUMBER(SEARCH(LISTS!$M$2:$M$13,$I6929))),LISTS!$N$2:$N$13),"NO")="SI"),"SI","NO"))</f>
        <v/>
      </c>
      <c r="M6929" s="9">
        <f>IF(COUNTA($A6929:$K6929)=0,"",IF($K6929&lt;&gt;"",IF(COUNTIF($K$19:$K6929,$K6929)&gt;1,"SI","NO"),IF(COUNTIFS($A$19:$A6929,$A6929,$C$19:$C6929,$C6929,$J$19:$J6929,$J6929,$D$19:$D6929,$D6929)&gt;1,"SI","NO")))</f>
        <v/>
      </c>
      <c r="N6929" s="11">
        <f>IF(COUNTA($A6929:$K6929)=0,"",IF(AND($L6929="SI",$M6929="NO"),IFERROR($H6929,0),0))</f>
        <v/>
      </c>
      <c r="O6929" s="9">
        <f>IF(COUNTA($A6929:$K6929)=0,"",IF($M6929="SI","CUFE o factura duplicada dentro del reporte; no se suma dos veces",IF(IFERROR($H6929,0)&lt;=0,"DIAN reporta valor susceptible 0",IF($L6929="NO",IFERROR(LOOKUP(2,1/((LISTS!$M$2:$M$13&lt;&gt;"")*ISNUMBER(SEARCH(LISTS!$M$2:$M$13,$I6929))),LISTS!$O$2:$O$13),"Medio de pago no elegible o no identificado por DIAN"),"Apta automaticamente por pago electronico y base positiva"))))</f>
        <v/>
      </c>
    </row>
    <row r="6930">
      <c r="A6930" s="9" t="n"/>
      <c r="B6930" s="9" t="n"/>
      <c r="C6930" s="12" t="n"/>
      <c r="D6930" s="11" t="n"/>
      <c r="E6930" s="11" t="n"/>
      <c r="F6930" s="11" t="n"/>
      <c r="G6930" s="11" t="n"/>
      <c r="H6930" s="11" t="n"/>
      <c r="I6930" s="9" t="n"/>
      <c r="J6930" s="9" t="n"/>
      <c r="K6930" s="9" t="n"/>
      <c r="L6930" s="9">
        <f>IF(COUNTA($A6930:$K6930)=0,"",IF(AND(IFERROR($H6930,0)&gt;0,LEN(TRIM($K6930&amp;""))&gt;0,IFERROR(LOOKUP(2,1/((LISTS!$M$2:$M$13&lt;&gt;"")*ISNUMBER(SEARCH(LISTS!$M$2:$M$13,$I6930))),LISTS!$N$2:$N$13),"NO")="SI"),"SI","NO"))</f>
        <v/>
      </c>
      <c r="M6930" s="9">
        <f>IF(COUNTA($A6930:$K6930)=0,"",IF($K6930&lt;&gt;"",IF(COUNTIF($K$19:$K6930,$K6930)&gt;1,"SI","NO"),IF(COUNTIFS($A$19:$A6930,$A6930,$C$19:$C6930,$C6930,$J$19:$J6930,$J6930,$D$19:$D6930,$D6930)&gt;1,"SI","NO")))</f>
        <v/>
      </c>
      <c r="N6930" s="11">
        <f>IF(COUNTA($A6930:$K6930)=0,"",IF(AND($L6930="SI",$M6930="NO"),IFERROR($H6930,0),0))</f>
        <v/>
      </c>
      <c r="O6930" s="9">
        <f>IF(COUNTA($A6930:$K6930)=0,"",IF($M6930="SI","CUFE o factura duplicada dentro del reporte; no se suma dos veces",IF(IFERROR($H6930,0)&lt;=0,"DIAN reporta valor susceptible 0",IF($L6930="NO",IFERROR(LOOKUP(2,1/((LISTS!$M$2:$M$13&lt;&gt;"")*ISNUMBER(SEARCH(LISTS!$M$2:$M$13,$I6930))),LISTS!$O$2:$O$13),"Medio de pago no elegible o no identificado por DIAN"),"Apta automaticamente por pago electronico y base positiva"))))</f>
        <v/>
      </c>
    </row>
    <row r="6931">
      <c r="A6931" s="9" t="n"/>
      <c r="B6931" s="9" t="n"/>
      <c r="C6931" s="12" t="n"/>
      <c r="D6931" s="11" t="n"/>
      <c r="E6931" s="11" t="n"/>
      <c r="F6931" s="11" t="n"/>
      <c r="G6931" s="11" t="n"/>
      <c r="H6931" s="11" t="n"/>
      <c r="I6931" s="9" t="n"/>
      <c r="J6931" s="9" t="n"/>
      <c r="K6931" s="9" t="n"/>
      <c r="L6931" s="9">
        <f>IF(COUNTA($A6931:$K6931)=0,"",IF(AND(IFERROR($H6931,0)&gt;0,LEN(TRIM($K6931&amp;""))&gt;0,IFERROR(LOOKUP(2,1/((LISTS!$M$2:$M$13&lt;&gt;"")*ISNUMBER(SEARCH(LISTS!$M$2:$M$13,$I6931))),LISTS!$N$2:$N$13),"NO")="SI"),"SI","NO"))</f>
        <v/>
      </c>
      <c r="M6931" s="9">
        <f>IF(COUNTA($A6931:$K6931)=0,"",IF($K6931&lt;&gt;"",IF(COUNTIF($K$19:$K6931,$K6931)&gt;1,"SI","NO"),IF(COUNTIFS($A$19:$A6931,$A6931,$C$19:$C6931,$C6931,$J$19:$J6931,$J6931,$D$19:$D6931,$D6931)&gt;1,"SI","NO")))</f>
        <v/>
      </c>
      <c r="N6931" s="11">
        <f>IF(COUNTA($A6931:$K6931)=0,"",IF(AND($L6931="SI",$M6931="NO"),IFERROR($H6931,0),0))</f>
        <v/>
      </c>
      <c r="O6931" s="9">
        <f>IF(COUNTA($A6931:$K6931)=0,"",IF($M6931="SI","CUFE o factura duplicada dentro del reporte; no se suma dos veces",IF(IFERROR($H6931,0)&lt;=0,"DIAN reporta valor susceptible 0",IF($L6931="NO",IFERROR(LOOKUP(2,1/((LISTS!$M$2:$M$13&lt;&gt;"")*ISNUMBER(SEARCH(LISTS!$M$2:$M$13,$I6931))),LISTS!$O$2:$O$13),"Medio de pago no elegible o no identificado por DIAN"),"Apta automaticamente por pago electronico y base positiva"))))</f>
        <v/>
      </c>
    </row>
    <row r="6932">
      <c r="A6932" s="9" t="n"/>
      <c r="B6932" s="9" t="n"/>
      <c r="C6932" s="12" t="n"/>
      <c r="D6932" s="11" t="n"/>
      <c r="E6932" s="11" t="n"/>
      <c r="F6932" s="11" t="n"/>
      <c r="G6932" s="11" t="n"/>
      <c r="H6932" s="11" t="n"/>
      <c r="I6932" s="9" t="n"/>
      <c r="J6932" s="9" t="n"/>
      <c r="K6932" s="9" t="n"/>
      <c r="L6932" s="9">
        <f>IF(COUNTA($A6932:$K6932)=0,"",IF(AND(IFERROR($H6932,0)&gt;0,LEN(TRIM($K6932&amp;""))&gt;0,IFERROR(LOOKUP(2,1/((LISTS!$M$2:$M$13&lt;&gt;"")*ISNUMBER(SEARCH(LISTS!$M$2:$M$13,$I6932))),LISTS!$N$2:$N$13),"NO")="SI"),"SI","NO"))</f>
        <v/>
      </c>
      <c r="M6932" s="9">
        <f>IF(COUNTA($A6932:$K6932)=0,"",IF($K6932&lt;&gt;"",IF(COUNTIF($K$19:$K6932,$K6932)&gt;1,"SI","NO"),IF(COUNTIFS($A$19:$A6932,$A6932,$C$19:$C6932,$C6932,$J$19:$J6932,$J6932,$D$19:$D6932,$D6932)&gt;1,"SI","NO")))</f>
        <v/>
      </c>
      <c r="N6932" s="11">
        <f>IF(COUNTA($A6932:$K6932)=0,"",IF(AND($L6932="SI",$M6932="NO"),IFERROR($H6932,0),0))</f>
        <v/>
      </c>
      <c r="O6932" s="9">
        <f>IF(COUNTA($A6932:$K6932)=0,"",IF($M6932="SI","CUFE o factura duplicada dentro del reporte; no se suma dos veces",IF(IFERROR($H6932,0)&lt;=0,"DIAN reporta valor susceptible 0",IF($L6932="NO",IFERROR(LOOKUP(2,1/((LISTS!$M$2:$M$13&lt;&gt;"")*ISNUMBER(SEARCH(LISTS!$M$2:$M$13,$I6932))),LISTS!$O$2:$O$13),"Medio de pago no elegible o no identificado por DIAN"),"Apta automaticamente por pago electronico y base positiva"))))</f>
        <v/>
      </c>
    </row>
    <row r="6933">
      <c r="A6933" s="9" t="n"/>
      <c r="B6933" s="9" t="n"/>
      <c r="C6933" s="12" t="n"/>
      <c r="D6933" s="11" t="n"/>
      <c r="E6933" s="11" t="n"/>
      <c r="F6933" s="11" t="n"/>
      <c r="G6933" s="11" t="n"/>
      <c r="H6933" s="11" t="n"/>
      <c r="I6933" s="9" t="n"/>
      <c r="J6933" s="9" t="n"/>
      <c r="K6933" s="9" t="n"/>
      <c r="L6933" s="9">
        <f>IF(COUNTA($A6933:$K6933)=0,"",IF(AND(IFERROR($H6933,0)&gt;0,LEN(TRIM($K6933&amp;""))&gt;0,IFERROR(LOOKUP(2,1/((LISTS!$M$2:$M$13&lt;&gt;"")*ISNUMBER(SEARCH(LISTS!$M$2:$M$13,$I6933))),LISTS!$N$2:$N$13),"NO")="SI"),"SI","NO"))</f>
        <v/>
      </c>
      <c r="M6933" s="9">
        <f>IF(COUNTA($A6933:$K6933)=0,"",IF($K6933&lt;&gt;"",IF(COUNTIF($K$19:$K6933,$K6933)&gt;1,"SI","NO"),IF(COUNTIFS($A$19:$A6933,$A6933,$C$19:$C6933,$C6933,$J$19:$J6933,$J6933,$D$19:$D6933,$D6933)&gt;1,"SI","NO")))</f>
        <v/>
      </c>
      <c r="N6933" s="11">
        <f>IF(COUNTA($A6933:$K6933)=0,"",IF(AND($L6933="SI",$M6933="NO"),IFERROR($H6933,0),0))</f>
        <v/>
      </c>
      <c r="O6933" s="9">
        <f>IF(COUNTA($A6933:$K6933)=0,"",IF($M6933="SI","CUFE o factura duplicada dentro del reporte; no se suma dos veces",IF(IFERROR($H6933,0)&lt;=0,"DIAN reporta valor susceptible 0",IF($L6933="NO",IFERROR(LOOKUP(2,1/((LISTS!$M$2:$M$13&lt;&gt;"")*ISNUMBER(SEARCH(LISTS!$M$2:$M$13,$I6933))),LISTS!$O$2:$O$13),"Medio de pago no elegible o no identificado por DIAN"),"Apta automaticamente por pago electronico y base positiva"))))</f>
        <v/>
      </c>
    </row>
    <row r="6934">
      <c r="A6934" s="9" t="n"/>
      <c r="B6934" s="9" t="n"/>
      <c r="C6934" s="12" t="n"/>
      <c r="D6934" s="11" t="n"/>
      <c r="E6934" s="11" t="n"/>
      <c r="F6934" s="11" t="n"/>
      <c r="G6934" s="11" t="n"/>
      <c r="H6934" s="11" t="n"/>
      <c r="I6934" s="9" t="n"/>
      <c r="J6934" s="9" t="n"/>
      <c r="K6934" s="9" t="n"/>
      <c r="L6934" s="9">
        <f>IF(COUNTA($A6934:$K6934)=0,"",IF(AND(IFERROR($H6934,0)&gt;0,LEN(TRIM($K6934&amp;""))&gt;0,IFERROR(LOOKUP(2,1/((LISTS!$M$2:$M$13&lt;&gt;"")*ISNUMBER(SEARCH(LISTS!$M$2:$M$13,$I6934))),LISTS!$N$2:$N$13),"NO")="SI"),"SI","NO"))</f>
        <v/>
      </c>
      <c r="M6934" s="9">
        <f>IF(COUNTA($A6934:$K6934)=0,"",IF($K6934&lt;&gt;"",IF(COUNTIF($K$19:$K6934,$K6934)&gt;1,"SI","NO"),IF(COUNTIFS($A$19:$A6934,$A6934,$C$19:$C6934,$C6934,$J$19:$J6934,$J6934,$D$19:$D6934,$D6934)&gt;1,"SI","NO")))</f>
        <v/>
      </c>
      <c r="N6934" s="11">
        <f>IF(COUNTA($A6934:$K6934)=0,"",IF(AND($L6934="SI",$M6934="NO"),IFERROR($H6934,0),0))</f>
        <v/>
      </c>
      <c r="O6934" s="9">
        <f>IF(COUNTA($A6934:$K6934)=0,"",IF($M6934="SI","CUFE o factura duplicada dentro del reporte; no se suma dos veces",IF(IFERROR($H6934,0)&lt;=0,"DIAN reporta valor susceptible 0",IF($L6934="NO",IFERROR(LOOKUP(2,1/((LISTS!$M$2:$M$13&lt;&gt;"")*ISNUMBER(SEARCH(LISTS!$M$2:$M$13,$I6934))),LISTS!$O$2:$O$13),"Medio de pago no elegible o no identificado por DIAN"),"Apta automaticamente por pago electronico y base positiva"))))</f>
        <v/>
      </c>
    </row>
    <row r="6935">
      <c r="A6935" s="9" t="n"/>
      <c r="B6935" s="9" t="n"/>
      <c r="C6935" s="12" t="n"/>
      <c r="D6935" s="11" t="n"/>
      <c r="E6935" s="11" t="n"/>
      <c r="F6935" s="11" t="n"/>
      <c r="G6935" s="11" t="n"/>
      <c r="H6935" s="11" t="n"/>
      <c r="I6935" s="9" t="n"/>
      <c r="J6935" s="9" t="n"/>
      <c r="K6935" s="9" t="n"/>
      <c r="L6935" s="9">
        <f>IF(COUNTA($A6935:$K6935)=0,"",IF(AND(IFERROR($H6935,0)&gt;0,LEN(TRIM($K6935&amp;""))&gt;0,IFERROR(LOOKUP(2,1/((LISTS!$M$2:$M$13&lt;&gt;"")*ISNUMBER(SEARCH(LISTS!$M$2:$M$13,$I6935))),LISTS!$N$2:$N$13),"NO")="SI"),"SI","NO"))</f>
        <v/>
      </c>
      <c r="M6935" s="9">
        <f>IF(COUNTA($A6935:$K6935)=0,"",IF($K6935&lt;&gt;"",IF(COUNTIF($K$19:$K6935,$K6935)&gt;1,"SI","NO"),IF(COUNTIFS($A$19:$A6935,$A6935,$C$19:$C6935,$C6935,$J$19:$J6935,$J6935,$D$19:$D6935,$D6935)&gt;1,"SI","NO")))</f>
        <v/>
      </c>
      <c r="N6935" s="11">
        <f>IF(COUNTA($A6935:$K6935)=0,"",IF(AND($L6935="SI",$M6935="NO"),IFERROR($H6935,0),0))</f>
        <v/>
      </c>
      <c r="O6935" s="9">
        <f>IF(COUNTA($A6935:$K6935)=0,"",IF($M6935="SI","CUFE o factura duplicada dentro del reporte; no se suma dos veces",IF(IFERROR($H6935,0)&lt;=0,"DIAN reporta valor susceptible 0",IF($L6935="NO",IFERROR(LOOKUP(2,1/((LISTS!$M$2:$M$13&lt;&gt;"")*ISNUMBER(SEARCH(LISTS!$M$2:$M$13,$I6935))),LISTS!$O$2:$O$13),"Medio de pago no elegible o no identificado por DIAN"),"Apta automaticamente por pago electronico y base positiva"))))</f>
        <v/>
      </c>
    </row>
    <row r="6936">
      <c r="A6936" s="9" t="n"/>
      <c r="B6936" s="9" t="n"/>
      <c r="C6936" s="12" t="n"/>
      <c r="D6936" s="11" t="n"/>
      <c r="E6936" s="11" t="n"/>
      <c r="F6936" s="11" t="n"/>
      <c r="G6936" s="11" t="n"/>
      <c r="H6936" s="11" t="n"/>
      <c r="I6936" s="9" t="n"/>
      <c r="J6936" s="9" t="n"/>
      <c r="K6936" s="9" t="n"/>
      <c r="L6936" s="9">
        <f>IF(COUNTA($A6936:$K6936)=0,"",IF(AND(IFERROR($H6936,0)&gt;0,LEN(TRIM($K6936&amp;""))&gt;0,IFERROR(LOOKUP(2,1/((LISTS!$M$2:$M$13&lt;&gt;"")*ISNUMBER(SEARCH(LISTS!$M$2:$M$13,$I6936))),LISTS!$N$2:$N$13),"NO")="SI"),"SI","NO"))</f>
        <v/>
      </c>
      <c r="M6936" s="9">
        <f>IF(COUNTA($A6936:$K6936)=0,"",IF($K6936&lt;&gt;"",IF(COUNTIF($K$19:$K6936,$K6936)&gt;1,"SI","NO"),IF(COUNTIFS($A$19:$A6936,$A6936,$C$19:$C6936,$C6936,$J$19:$J6936,$J6936,$D$19:$D6936,$D6936)&gt;1,"SI","NO")))</f>
        <v/>
      </c>
      <c r="N6936" s="11">
        <f>IF(COUNTA($A6936:$K6936)=0,"",IF(AND($L6936="SI",$M6936="NO"),IFERROR($H6936,0),0))</f>
        <v/>
      </c>
      <c r="O6936" s="9">
        <f>IF(COUNTA($A6936:$K6936)=0,"",IF($M6936="SI","CUFE o factura duplicada dentro del reporte; no se suma dos veces",IF(IFERROR($H6936,0)&lt;=0,"DIAN reporta valor susceptible 0",IF($L6936="NO",IFERROR(LOOKUP(2,1/((LISTS!$M$2:$M$13&lt;&gt;"")*ISNUMBER(SEARCH(LISTS!$M$2:$M$13,$I6936))),LISTS!$O$2:$O$13),"Medio de pago no elegible o no identificado por DIAN"),"Apta automaticamente por pago electronico y base positiva"))))</f>
        <v/>
      </c>
    </row>
    <row r="6937">
      <c r="A6937" s="9" t="n"/>
      <c r="B6937" s="9" t="n"/>
      <c r="C6937" s="12" t="n"/>
      <c r="D6937" s="11" t="n"/>
      <c r="E6937" s="11" t="n"/>
      <c r="F6937" s="11" t="n"/>
      <c r="G6937" s="11" t="n"/>
      <c r="H6937" s="11" t="n"/>
      <c r="I6937" s="9" t="n"/>
      <c r="J6937" s="9" t="n"/>
      <c r="K6937" s="9" t="n"/>
      <c r="L6937" s="9">
        <f>IF(COUNTA($A6937:$K6937)=0,"",IF(AND(IFERROR($H6937,0)&gt;0,LEN(TRIM($K6937&amp;""))&gt;0,IFERROR(LOOKUP(2,1/((LISTS!$M$2:$M$13&lt;&gt;"")*ISNUMBER(SEARCH(LISTS!$M$2:$M$13,$I6937))),LISTS!$N$2:$N$13),"NO")="SI"),"SI","NO"))</f>
        <v/>
      </c>
      <c r="M6937" s="9">
        <f>IF(COUNTA($A6937:$K6937)=0,"",IF($K6937&lt;&gt;"",IF(COUNTIF($K$19:$K6937,$K6937)&gt;1,"SI","NO"),IF(COUNTIFS($A$19:$A6937,$A6937,$C$19:$C6937,$C6937,$J$19:$J6937,$J6937,$D$19:$D6937,$D6937)&gt;1,"SI","NO")))</f>
        <v/>
      </c>
      <c r="N6937" s="11">
        <f>IF(COUNTA($A6937:$K6937)=0,"",IF(AND($L6937="SI",$M6937="NO"),IFERROR($H6937,0),0))</f>
        <v/>
      </c>
      <c r="O6937" s="9">
        <f>IF(COUNTA($A6937:$K6937)=0,"",IF($M6937="SI","CUFE o factura duplicada dentro del reporte; no se suma dos veces",IF(IFERROR($H6937,0)&lt;=0,"DIAN reporta valor susceptible 0",IF($L6937="NO",IFERROR(LOOKUP(2,1/((LISTS!$M$2:$M$13&lt;&gt;"")*ISNUMBER(SEARCH(LISTS!$M$2:$M$13,$I6937))),LISTS!$O$2:$O$13),"Medio de pago no elegible o no identificado por DIAN"),"Apta automaticamente por pago electronico y base positiva"))))</f>
        <v/>
      </c>
    </row>
    <row r="6938">
      <c r="A6938" s="9" t="n"/>
      <c r="B6938" s="9" t="n"/>
      <c r="C6938" s="12" t="n"/>
      <c r="D6938" s="11" t="n"/>
      <c r="E6938" s="11" t="n"/>
      <c r="F6938" s="11" t="n"/>
      <c r="G6938" s="11" t="n"/>
      <c r="H6938" s="11" t="n"/>
      <c r="I6938" s="9" t="n"/>
      <c r="J6938" s="9" t="n"/>
      <c r="K6938" s="9" t="n"/>
      <c r="L6938" s="9">
        <f>IF(COUNTA($A6938:$K6938)=0,"",IF(AND(IFERROR($H6938,0)&gt;0,LEN(TRIM($K6938&amp;""))&gt;0,IFERROR(LOOKUP(2,1/((LISTS!$M$2:$M$13&lt;&gt;"")*ISNUMBER(SEARCH(LISTS!$M$2:$M$13,$I6938))),LISTS!$N$2:$N$13),"NO")="SI"),"SI","NO"))</f>
        <v/>
      </c>
      <c r="M6938" s="9">
        <f>IF(COUNTA($A6938:$K6938)=0,"",IF($K6938&lt;&gt;"",IF(COUNTIF($K$19:$K6938,$K6938)&gt;1,"SI","NO"),IF(COUNTIFS($A$19:$A6938,$A6938,$C$19:$C6938,$C6938,$J$19:$J6938,$J6938,$D$19:$D6938,$D6938)&gt;1,"SI","NO")))</f>
        <v/>
      </c>
      <c r="N6938" s="11">
        <f>IF(COUNTA($A6938:$K6938)=0,"",IF(AND($L6938="SI",$M6938="NO"),IFERROR($H6938,0),0))</f>
        <v/>
      </c>
      <c r="O6938" s="9">
        <f>IF(COUNTA($A6938:$K6938)=0,"",IF($M6938="SI","CUFE o factura duplicada dentro del reporte; no se suma dos veces",IF(IFERROR($H6938,0)&lt;=0,"DIAN reporta valor susceptible 0",IF($L6938="NO",IFERROR(LOOKUP(2,1/((LISTS!$M$2:$M$13&lt;&gt;"")*ISNUMBER(SEARCH(LISTS!$M$2:$M$13,$I6938))),LISTS!$O$2:$O$13),"Medio de pago no elegible o no identificado por DIAN"),"Apta automaticamente por pago electronico y base positiva"))))</f>
        <v/>
      </c>
    </row>
    <row r="6939">
      <c r="A6939" s="9" t="n"/>
      <c r="B6939" s="9" t="n"/>
      <c r="C6939" s="12" t="n"/>
      <c r="D6939" s="11" t="n"/>
      <c r="E6939" s="11" t="n"/>
      <c r="F6939" s="11" t="n"/>
      <c r="G6939" s="11" t="n"/>
      <c r="H6939" s="11" t="n"/>
      <c r="I6939" s="9" t="n"/>
      <c r="J6939" s="9" t="n"/>
      <c r="K6939" s="9" t="n"/>
      <c r="L6939" s="9">
        <f>IF(COUNTA($A6939:$K6939)=0,"",IF(AND(IFERROR($H6939,0)&gt;0,LEN(TRIM($K6939&amp;""))&gt;0,IFERROR(LOOKUP(2,1/((LISTS!$M$2:$M$13&lt;&gt;"")*ISNUMBER(SEARCH(LISTS!$M$2:$M$13,$I6939))),LISTS!$N$2:$N$13),"NO")="SI"),"SI","NO"))</f>
        <v/>
      </c>
      <c r="M6939" s="9">
        <f>IF(COUNTA($A6939:$K6939)=0,"",IF($K6939&lt;&gt;"",IF(COUNTIF($K$19:$K6939,$K6939)&gt;1,"SI","NO"),IF(COUNTIFS($A$19:$A6939,$A6939,$C$19:$C6939,$C6939,$J$19:$J6939,$J6939,$D$19:$D6939,$D6939)&gt;1,"SI","NO")))</f>
        <v/>
      </c>
      <c r="N6939" s="11">
        <f>IF(COUNTA($A6939:$K6939)=0,"",IF(AND($L6939="SI",$M6939="NO"),IFERROR($H6939,0),0))</f>
        <v/>
      </c>
      <c r="O6939" s="9">
        <f>IF(COUNTA($A6939:$K6939)=0,"",IF($M6939="SI","CUFE o factura duplicada dentro del reporte; no se suma dos veces",IF(IFERROR($H6939,0)&lt;=0,"DIAN reporta valor susceptible 0",IF($L6939="NO",IFERROR(LOOKUP(2,1/((LISTS!$M$2:$M$13&lt;&gt;"")*ISNUMBER(SEARCH(LISTS!$M$2:$M$13,$I6939))),LISTS!$O$2:$O$13),"Medio de pago no elegible o no identificado por DIAN"),"Apta automaticamente por pago electronico y base positiva"))))</f>
        <v/>
      </c>
    </row>
    <row r="6940">
      <c r="A6940" s="9" t="n"/>
      <c r="B6940" s="9" t="n"/>
      <c r="C6940" s="12" t="n"/>
      <c r="D6940" s="11" t="n"/>
      <c r="E6940" s="11" t="n"/>
      <c r="F6940" s="11" t="n"/>
      <c r="G6940" s="11" t="n"/>
      <c r="H6940" s="11" t="n"/>
      <c r="I6940" s="9" t="n"/>
      <c r="J6940" s="9" t="n"/>
      <c r="K6940" s="9" t="n"/>
      <c r="L6940" s="9">
        <f>IF(COUNTA($A6940:$K6940)=0,"",IF(AND(IFERROR($H6940,0)&gt;0,LEN(TRIM($K6940&amp;""))&gt;0,IFERROR(LOOKUP(2,1/((LISTS!$M$2:$M$13&lt;&gt;"")*ISNUMBER(SEARCH(LISTS!$M$2:$M$13,$I6940))),LISTS!$N$2:$N$13),"NO")="SI"),"SI","NO"))</f>
        <v/>
      </c>
      <c r="M6940" s="9">
        <f>IF(COUNTA($A6940:$K6940)=0,"",IF($K6940&lt;&gt;"",IF(COUNTIF($K$19:$K6940,$K6940)&gt;1,"SI","NO"),IF(COUNTIFS($A$19:$A6940,$A6940,$C$19:$C6940,$C6940,$J$19:$J6940,$J6940,$D$19:$D6940,$D6940)&gt;1,"SI","NO")))</f>
        <v/>
      </c>
      <c r="N6940" s="11">
        <f>IF(COUNTA($A6940:$K6940)=0,"",IF(AND($L6940="SI",$M6940="NO"),IFERROR($H6940,0),0))</f>
        <v/>
      </c>
      <c r="O6940" s="9">
        <f>IF(COUNTA($A6940:$K6940)=0,"",IF($M6940="SI","CUFE o factura duplicada dentro del reporte; no se suma dos veces",IF(IFERROR($H6940,0)&lt;=0,"DIAN reporta valor susceptible 0",IF($L6940="NO",IFERROR(LOOKUP(2,1/((LISTS!$M$2:$M$13&lt;&gt;"")*ISNUMBER(SEARCH(LISTS!$M$2:$M$13,$I6940))),LISTS!$O$2:$O$13),"Medio de pago no elegible o no identificado por DIAN"),"Apta automaticamente por pago electronico y base positiva"))))</f>
        <v/>
      </c>
    </row>
    <row r="6941">
      <c r="A6941" s="9" t="n"/>
      <c r="B6941" s="9" t="n"/>
      <c r="C6941" s="12" t="n"/>
      <c r="D6941" s="11" t="n"/>
      <c r="E6941" s="11" t="n"/>
      <c r="F6941" s="11" t="n"/>
      <c r="G6941" s="11" t="n"/>
      <c r="H6941" s="11" t="n"/>
      <c r="I6941" s="9" t="n"/>
      <c r="J6941" s="9" t="n"/>
      <c r="K6941" s="9" t="n"/>
      <c r="L6941" s="9">
        <f>IF(COUNTA($A6941:$K6941)=0,"",IF(AND(IFERROR($H6941,0)&gt;0,LEN(TRIM($K6941&amp;""))&gt;0,IFERROR(LOOKUP(2,1/((LISTS!$M$2:$M$13&lt;&gt;"")*ISNUMBER(SEARCH(LISTS!$M$2:$M$13,$I6941))),LISTS!$N$2:$N$13),"NO")="SI"),"SI","NO"))</f>
        <v/>
      </c>
      <c r="M6941" s="9">
        <f>IF(COUNTA($A6941:$K6941)=0,"",IF($K6941&lt;&gt;"",IF(COUNTIF($K$19:$K6941,$K6941)&gt;1,"SI","NO"),IF(COUNTIFS($A$19:$A6941,$A6941,$C$19:$C6941,$C6941,$J$19:$J6941,$J6941,$D$19:$D6941,$D6941)&gt;1,"SI","NO")))</f>
        <v/>
      </c>
      <c r="N6941" s="11">
        <f>IF(COUNTA($A6941:$K6941)=0,"",IF(AND($L6941="SI",$M6941="NO"),IFERROR($H6941,0),0))</f>
        <v/>
      </c>
      <c r="O6941" s="9">
        <f>IF(COUNTA($A6941:$K6941)=0,"",IF($M6941="SI","CUFE o factura duplicada dentro del reporte; no se suma dos veces",IF(IFERROR($H6941,0)&lt;=0,"DIAN reporta valor susceptible 0",IF($L6941="NO",IFERROR(LOOKUP(2,1/((LISTS!$M$2:$M$13&lt;&gt;"")*ISNUMBER(SEARCH(LISTS!$M$2:$M$13,$I6941))),LISTS!$O$2:$O$13),"Medio de pago no elegible o no identificado por DIAN"),"Apta automaticamente por pago electronico y base positiva"))))</f>
        <v/>
      </c>
    </row>
    <row r="6942">
      <c r="A6942" s="9" t="n"/>
      <c r="B6942" s="9" t="n"/>
      <c r="C6942" s="12" t="n"/>
      <c r="D6942" s="11" t="n"/>
      <c r="E6942" s="11" t="n"/>
      <c r="F6942" s="11" t="n"/>
      <c r="G6942" s="11" t="n"/>
      <c r="H6942" s="11" t="n"/>
      <c r="I6942" s="9" t="n"/>
      <c r="J6942" s="9" t="n"/>
      <c r="K6942" s="9" t="n"/>
      <c r="L6942" s="9">
        <f>IF(COUNTA($A6942:$K6942)=0,"",IF(AND(IFERROR($H6942,0)&gt;0,LEN(TRIM($K6942&amp;""))&gt;0,IFERROR(LOOKUP(2,1/((LISTS!$M$2:$M$13&lt;&gt;"")*ISNUMBER(SEARCH(LISTS!$M$2:$M$13,$I6942))),LISTS!$N$2:$N$13),"NO")="SI"),"SI","NO"))</f>
        <v/>
      </c>
      <c r="M6942" s="9">
        <f>IF(COUNTA($A6942:$K6942)=0,"",IF($K6942&lt;&gt;"",IF(COUNTIF($K$19:$K6942,$K6942)&gt;1,"SI","NO"),IF(COUNTIFS($A$19:$A6942,$A6942,$C$19:$C6942,$C6942,$J$19:$J6942,$J6942,$D$19:$D6942,$D6942)&gt;1,"SI","NO")))</f>
        <v/>
      </c>
      <c r="N6942" s="11">
        <f>IF(COUNTA($A6942:$K6942)=0,"",IF(AND($L6942="SI",$M6942="NO"),IFERROR($H6942,0),0))</f>
        <v/>
      </c>
      <c r="O6942" s="9">
        <f>IF(COUNTA($A6942:$K6942)=0,"",IF($M6942="SI","CUFE o factura duplicada dentro del reporte; no se suma dos veces",IF(IFERROR($H6942,0)&lt;=0,"DIAN reporta valor susceptible 0",IF($L6942="NO",IFERROR(LOOKUP(2,1/((LISTS!$M$2:$M$13&lt;&gt;"")*ISNUMBER(SEARCH(LISTS!$M$2:$M$13,$I6942))),LISTS!$O$2:$O$13),"Medio de pago no elegible o no identificado por DIAN"),"Apta automaticamente por pago electronico y base positiva"))))</f>
        <v/>
      </c>
    </row>
    <row r="6943">
      <c r="A6943" s="9" t="n"/>
      <c r="B6943" s="9" t="n"/>
      <c r="C6943" s="12" t="n"/>
      <c r="D6943" s="11" t="n"/>
      <c r="E6943" s="11" t="n"/>
      <c r="F6943" s="11" t="n"/>
      <c r="G6943" s="11" t="n"/>
      <c r="H6943" s="11" t="n"/>
      <c r="I6943" s="9" t="n"/>
      <c r="J6943" s="9" t="n"/>
      <c r="K6943" s="9" t="n"/>
      <c r="L6943" s="9">
        <f>IF(COUNTA($A6943:$K6943)=0,"",IF(AND(IFERROR($H6943,0)&gt;0,LEN(TRIM($K6943&amp;""))&gt;0,IFERROR(LOOKUP(2,1/((LISTS!$M$2:$M$13&lt;&gt;"")*ISNUMBER(SEARCH(LISTS!$M$2:$M$13,$I6943))),LISTS!$N$2:$N$13),"NO")="SI"),"SI","NO"))</f>
        <v/>
      </c>
      <c r="M6943" s="9">
        <f>IF(COUNTA($A6943:$K6943)=0,"",IF($K6943&lt;&gt;"",IF(COUNTIF($K$19:$K6943,$K6943)&gt;1,"SI","NO"),IF(COUNTIFS($A$19:$A6943,$A6943,$C$19:$C6943,$C6943,$J$19:$J6943,$J6943,$D$19:$D6943,$D6943)&gt;1,"SI","NO")))</f>
        <v/>
      </c>
      <c r="N6943" s="11">
        <f>IF(COUNTA($A6943:$K6943)=0,"",IF(AND($L6943="SI",$M6943="NO"),IFERROR($H6943,0),0))</f>
        <v/>
      </c>
      <c r="O6943" s="9">
        <f>IF(COUNTA($A6943:$K6943)=0,"",IF($M6943="SI","CUFE o factura duplicada dentro del reporte; no se suma dos veces",IF(IFERROR($H6943,0)&lt;=0,"DIAN reporta valor susceptible 0",IF($L6943="NO",IFERROR(LOOKUP(2,1/((LISTS!$M$2:$M$13&lt;&gt;"")*ISNUMBER(SEARCH(LISTS!$M$2:$M$13,$I6943))),LISTS!$O$2:$O$13),"Medio de pago no elegible o no identificado por DIAN"),"Apta automaticamente por pago electronico y base positiva"))))</f>
        <v/>
      </c>
    </row>
    <row r="6944">
      <c r="A6944" s="9" t="n"/>
      <c r="B6944" s="9" t="n"/>
      <c r="C6944" s="12" t="n"/>
      <c r="D6944" s="11" t="n"/>
      <c r="E6944" s="11" t="n"/>
      <c r="F6944" s="11" t="n"/>
      <c r="G6944" s="11" t="n"/>
      <c r="H6944" s="11" t="n"/>
      <c r="I6944" s="9" t="n"/>
      <c r="J6944" s="9" t="n"/>
      <c r="K6944" s="9" t="n"/>
      <c r="L6944" s="9">
        <f>IF(COUNTA($A6944:$K6944)=0,"",IF(AND(IFERROR($H6944,0)&gt;0,LEN(TRIM($K6944&amp;""))&gt;0,IFERROR(LOOKUP(2,1/((LISTS!$M$2:$M$13&lt;&gt;"")*ISNUMBER(SEARCH(LISTS!$M$2:$M$13,$I6944))),LISTS!$N$2:$N$13),"NO")="SI"),"SI","NO"))</f>
        <v/>
      </c>
      <c r="M6944" s="9">
        <f>IF(COUNTA($A6944:$K6944)=0,"",IF($K6944&lt;&gt;"",IF(COUNTIF($K$19:$K6944,$K6944)&gt;1,"SI","NO"),IF(COUNTIFS($A$19:$A6944,$A6944,$C$19:$C6944,$C6944,$J$19:$J6944,$J6944,$D$19:$D6944,$D6944)&gt;1,"SI","NO")))</f>
        <v/>
      </c>
      <c r="N6944" s="11">
        <f>IF(COUNTA($A6944:$K6944)=0,"",IF(AND($L6944="SI",$M6944="NO"),IFERROR($H6944,0),0))</f>
        <v/>
      </c>
      <c r="O6944" s="9">
        <f>IF(COUNTA($A6944:$K6944)=0,"",IF($M6944="SI","CUFE o factura duplicada dentro del reporte; no se suma dos veces",IF(IFERROR($H6944,0)&lt;=0,"DIAN reporta valor susceptible 0",IF($L6944="NO",IFERROR(LOOKUP(2,1/((LISTS!$M$2:$M$13&lt;&gt;"")*ISNUMBER(SEARCH(LISTS!$M$2:$M$13,$I6944))),LISTS!$O$2:$O$13),"Medio de pago no elegible o no identificado por DIAN"),"Apta automaticamente por pago electronico y base positiva"))))</f>
        <v/>
      </c>
    </row>
    <row r="6945">
      <c r="A6945" s="9" t="n"/>
      <c r="B6945" s="9" t="n"/>
      <c r="C6945" s="12" t="n"/>
      <c r="D6945" s="11" t="n"/>
      <c r="E6945" s="11" t="n"/>
      <c r="F6945" s="11" t="n"/>
      <c r="G6945" s="11" t="n"/>
      <c r="H6945" s="11" t="n"/>
      <c r="I6945" s="9" t="n"/>
      <c r="J6945" s="9" t="n"/>
      <c r="K6945" s="9" t="n"/>
      <c r="L6945" s="9">
        <f>IF(COUNTA($A6945:$K6945)=0,"",IF(AND(IFERROR($H6945,0)&gt;0,LEN(TRIM($K6945&amp;""))&gt;0,IFERROR(LOOKUP(2,1/((LISTS!$M$2:$M$13&lt;&gt;"")*ISNUMBER(SEARCH(LISTS!$M$2:$M$13,$I6945))),LISTS!$N$2:$N$13),"NO")="SI"),"SI","NO"))</f>
        <v/>
      </c>
      <c r="M6945" s="9">
        <f>IF(COUNTA($A6945:$K6945)=0,"",IF($K6945&lt;&gt;"",IF(COUNTIF($K$19:$K6945,$K6945)&gt;1,"SI","NO"),IF(COUNTIFS($A$19:$A6945,$A6945,$C$19:$C6945,$C6945,$J$19:$J6945,$J6945,$D$19:$D6945,$D6945)&gt;1,"SI","NO")))</f>
        <v/>
      </c>
      <c r="N6945" s="11">
        <f>IF(COUNTA($A6945:$K6945)=0,"",IF(AND($L6945="SI",$M6945="NO"),IFERROR($H6945,0),0))</f>
        <v/>
      </c>
      <c r="O6945" s="9">
        <f>IF(COUNTA($A6945:$K6945)=0,"",IF($M6945="SI","CUFE o factura duplicada dentro del reporte; no se suma dos veces",IF(IFERROR($H6945,0)&lt;=0,"DIAN reporta valor susceptible 0",IF($L6945="NO",IFERROR(LOOKUP(2,1/((LISTS!$M$2:$M$13&lt;&gt;"")*ISNUMBER(SEARCH(LISTS!$M$2:$M$13,$I6945))),LISTS!$O$2:$O$13),"Medio de pago no elegible o no identificado por DIAN"),"Apta automaticamente por pago electronico y base positiva"))))</f>
        <v/>
      </c>
    </row>
    <row r="6946">
      <c r="A6946" s="9" t="n"/>
      <c r="B6946" s="9" t="n"/>
      <c r="C6946" s="12" t="n"/>
      <c r="D6946" s="11" t="n"/>
      <c r="E6946" s="11" t="n"/>
      <c r="F6946" s="11" t="n"/>
      <c r="G6946" s="11" t="n"/>
      <c r="H6946" s="11" t="n"/>
      <c r="I6946" s="9" t="n"/>
      <c r="J6946" s="9" t="n"/>
      <c r="K6946" s="9" t="n"/>
      <c r="L6946" s="9">
        <f>IF(COUNTA($A6946:$K6946)=0,"",IF(AND(IFERROR($H6946,0)&gt;0,LEN(TRIM($K6946&amp;""))&gt;0,IFERROR(LOOKUP(2,1/((LISTS!$M$2:$M$13&lt;&gt;"")*ISNUMBER(SEARCH(LISTS!$M$2:$M$13,$I6946))),LISTS!$N$2:$N$13),"NO")="SI"),"SI","NO"))</f>
        <v/>
      </c>
      <c r="M6946" s="9">
        <f>IF(COUNTA($A6946:$K6946)=0,"",IF($K6946&lt;&gt;"",IF(COUNTIF($K$19:$K6946,$K6946)&gt;1,"SI","NO"),IF(COUNTIFS($A$19:$A6946,$A6946,$C$19:$C6946,$C6946,$J$19:$J6946,$J6946,$D$19:$D6946,$D6946)&gt;1,"SI","NO")))</f>
        <v/>
      </c>
      <c r="N6946" s="11">
        <f>IF(COUNTA($A6946:$K6946)=0,"",IF(AND($L6946="SI",$M6946="NO"),IFERROR($H6946,0),0))</f>
        <v/>
      </c>
      <c r="O6946" s="9">
        <f>IF(COUNTA($A6946:$K6946)=0,"",IF($M6946="SI","CUFE o factura duplicada dentro del reporte; no se suma dos veces",IF(IFERROR($H6946,0)&lt;=0,"DIAN reporta valor susceptible 0",IF($L6946="NO",IFERROR(LOOKUP(2,1/((LISTS!$M$2:$M$13&lt;&gt;"")*ISNUMBER(SEARCH(LISTS!$M$2:$M$13,$I6946))),LISTS!$O$2:$O$13),"Medio de pago no elegible o no identificado por DIAN"),"Apta automaticamente por pago electronico y base positiva"))))</f>
        <v/>
      </c>
    </row>
    <row r="6947">
      <c r="A6947" s="9" t="n"/>
      <c r="B6947" s="9" t="n"/>
      <c r="C6947" s="12" t="n"/>
      <c r="D6947" s="11" t="n"/>
      <c r="E6947" s="11" t="n"/>
      <c r="F6947" s="11" t="n"/>
      <c r="G6947" s="11" t="n"/>
      <c r="H6947" s="11" t="n"/>
      <c r="I6947" s="9" t="n"/>
      <c r="J6947" s="9" t="n"/>
      <c r="K6947" s="9" t="n"/>
      <c r="L6947" s="9">
        <f>IF(COUNTA($A6947:$K6947)=0,"",IF(AND(IFERROR($H6947,0)&gt;0,LEN(TRIM($K6947&amp;""))&gt;0,IFERROR(LOOKUP(2,1/((LISTS!$M$2:$M$13&lt;&gt;"")*ISNUMBER(SEARCH(LISTS!$M$2:$M$13,$I6947))),LISTS!$N$2:$N$13),"NO")="SI"),"SI","NO"))</f>
        <v/>
      </c>
      <c r="M6947" s="9">
        <f>IF(COUNTA($A6947:$K6947)=0,"",IF($K6947&lt;&gt;"",IF(COUNTIF($K$19:$K6947,$K6947)&gt;1,"SI","NO"),IF(COUNTIFS($A$19:$A6947,$A6947,$C$19:$C6947,$C6947,$J$19:$J6947,$J6947,$D$19:$D6947,$D6947)&gt;1,"SI","NO")))</f>
        <v/>
      </c>
      <c r="N6947" s="11">
        <f>IF(COUNTA($A6947:$K6947)=0,"",IF(AND($L6947="SI",$M6947="NO"),IFERROR($H6947,0),0))</f>
        <v/>
      </c>
      <c r="O6947" s="9">
        <f>IF(COUNTA($A6947:$K6947)=0,"",IF($M6947="SI","CUFE o factura duplicada dentro del reporte; no se suma dos veces",IF(IFERROR($H6947,0)&lt;=0,"DIAN reporta valor susceptible 0",IF($L6947="NO",IFERROR(LOOKUP(2,1/((LISTS!$M$2:$M$13&lt;&gt;"")*ISNUMBER(SEARCH(LISTS!$M$2:$M$13,$I6947))),LISTS!$O$2:$O$13),"Medio de pago no elegible o no identificado por DIAN"),"Apta automaticamente por pago electronico y base positiva"))))</f>
        <v/>
      </c>
    </row>
    <row r="6948">
      <c r="A6948" s="9" t="n"/>
      <c r="B6948" s="9" t="n"/>
      <c r="C6948" s="12" t="n"/>
      <c r="D6948" s="11" t="n"/>
      <c r="E6948" s="11" t="n"/>
      <c r="F6948" s="11" t="n"/>
      <c r="G6948" s="11" t="n"/>
      <c r="H6948" s="11" t="n"/>
      <c r="I6948" s="9" t="n"/>
      <c r="J6948" s="9" t="n"/>
      <c r="K6948" s="9" t="n"/>
      <c r="L6948" s="9">
        <f>IF(COUNTA($A6948:$K6948)=0,"",IF(AND(IFERROR($H6948,0)&gt;0,LEN(TRIM($K6948&amp;""))&gt;0,IFERROR(LOOKUP(2,1/((LISTS!$M$2:$M$13&lt;&gt;"")*ISNUMBER(SEARCH(LISTS!$M$2:$M$13,$I6948))),LISTS!$N$2:$N$13),"NO")="SI"),"SI","NO"))</f>
        <v/>
      </c>
      <c r="M6948" s="9">
        <f>IF(COUNTA($A6948:$K6948)=0,"",IF($K6948&lt;&gt;"",IF(COUNTIF($K$19:$K6948,$K6948)&gt;1,"SI","NO"),IF(COUNTIFS($A$19:$A6948,$A6948,$C$19:$C6948,$C6948,$J$19:$J6948,$J6948,$D$19:$D6948,$D6948)&gt;1,"SI","NO")))</f>
        <v/>
      </c>
      <c r="N6948" s="11">
        <f>IF(COUNTA($A6948:$K6948)=0,"",IF(AND($L6948="SI",$M6948="NO"),IFERROR($H6948,0),0))</f>
        <v/>
      </c>
      <c r="O6948" s="9">
        <f>IF(COUNTA($A6948:$K6948)=0,"",IF($M6948="SI","CUFE o factura duplicada dentro del reporte; no se suma dos veces",IF(IFERROR($H6948,0)&lt;=0,"DIAN reporta valor susceptible 0",IF($L6948="NO",IFERROR(LOOKUP(2,1/((LISTS!$M$2:$M$13&lt;&gt;"")*ISNUMBER(SEARCH(LISTS!$M$2:$M$13,$I6948))),LISTS!$O$2:$O$13),"Medio de pago no elegible o no identificado por DIAN"),"Apta automaticamente por pago electronico y base positiva"))))</f>
        <v/>
      </c>
    </row>
    <row r="6949">
      <c r="A6949" s="9" t="n"/>
      <c r="B6949" s="9" t="n"/>
      <c r="C6949" s="12" t="n"/>
      <c r="D6949" s="11" t="n"/>
      <c r="E6949" s="11" t="n"/>
      <c r="F6949" s="11" t="n"/>
      <c r="G6949" s="11" t="n"/>
      <c r="H6949" s="11" t="n"/>
      <c r="I6949" s="9" t="n"/>
      <c r="J6949" s="9" t="n"/>
      <c r="K6949" s="9" t="n"/>
      <c r="L6949" s="9">
        <f>IF(COUNTA($A6949:$K6949)=0,"",IF(AND(IFERROR($H6949,0)&gt;0,LEN(TRIM($K6949&amp;""))&gt;0,IFERROR(LOOKUP(2,1/((LISTS!$M$2:$M$13&lt;&gt;"")*ISNUMBER(SEARCH(LISTS!$M$2:$M$13,$I6949))),LISTS!$N$2:$N$13),"NO")="SI"),"SI","NO"))</f>
        <v/>
      </c>
      <c r="M6949" s="9">
        <f>IF(COUNTA($A6949:$K6949)=0,"",IF($K6949&lt;&gt;"",IF(COUNTIF($K$19:$K6949,$K6949)&gt;1,"SI","NO"),IF(COUNTIFS($A$19:$A6949,$A6949,$C$19:$C6949,$C6949,$J$19:$J6949,$J6949,$D$19:$D6949,$D6949)&gt;1,"SI","NO")))</f>
        <v/>
      </c>
      <c r="N6949" s="11">
        <f>IF(COUNTA($A6949:$K6949)=0,"",IF(AND($L6949="SI",$M6949="NO"),IFERROR($H6949,0),0))</f>
        <v/>
      </c>
      <c r="O6949" s="9">
        <f>IF(COUNTA($A6949:$K6949)=0,"",IF($M6949="SI","CUFE o factura duplicada dentro del reporte; no se suma dos veces",IF(IFERROR($H6949,0)&lt;=0,"DIAN reporta valor susceptible 0",IF($L6949="NO",IFERROR(LOOKUP(2,1/((LISTS!$M$2:$M$13&lt;&gt;"")*ISNUMBER(SEARCH(LISTS!$M$2:$M$13,$I6949))),LISTS!$O$2:$O$13),"Medio de pago no elegible o no identificado por DIAN"),"Apta automaticamente por pago electronico y base positiva"))))</f>
        <v/>
      </c>
    </row>
    <row r="6950">
      <c r="A6950" s="9" t="n"/>
      <c r="B6950" s="9" t="n"/>
      <c r="C6950" s="12" t="n"/>
      <c r="D6950" s="11" t="n"/>
      <c r="E6950" s="11" t="n"/>
      <c r="F6950" s="11" t="n"/>
      <c r="G6950" s="11" t="n"/>
      <c r="H6950" s="11" t="n"/>
      <c r="I6950" s="9" t="n"/>
      <c r="J6950" s="9" t="n"/>
      <c r="K6950" s="9" t="n"/>
      <c r="L6950" s="9">
        <f>IF(COUNTA($A6950:$K6950)=0,"",IF(AND(IFERROR($H6950,0)&gt;0,LEN(TRIM($K6950&amp;""))&gt;0,IFERROR(LOOKUP(2,1/((LISTS!$M$2:$M$13&lt;&gt;"")*ISNUMBER(SEARCH(LISTS!$M$2:$M$13,$I6950))),LISTS!$N$2:$N$13),"NO")="SI"),"SI","NO"))</f>
        <v/>
      </c>
      <c r="M6950" s="9">
        <f>IF(COUNTA($A6950:$K6950)=0,"",IF($K6950&lt;&gt;"",IF(COUNTIF($K$19:$K6950,$K6950)&gt;1,"SI","NO"),IF(COUNTIFS($A$19:$A6950,$A6950,$C$19:$C6950,$C6950,$J$19:$J6950,$J6950,$D$19:$D6950,$D6950)&gt;1,"SI","NO")))</f>
        <v/>
      </c>
      <c r="N6950" s="11">
        <f>IF(COUNTA($A6950:$K6950)=0,"",IF(AND($L6950="SI",$M6950="NO"),IFERROR($H6950,0),0))</f>
        <v/>
      </c>
      <c r="O6950" s="9">
        <f>IF(COUNTA($A6950:$K6950)=0,"",IF($M6950="SI","CUFE o factura duplicada dentro del reporte; no se suma dos veces",IF(IFERROR($H6950,0)&lt;=0,"DIAN reporta valor susceptible 0",IF($L6950="NO",IFERROR(LOOKUP(2,1/((LISTS!$M$2:$M$13&lt;&gt;"")*ISNUMBER(SEARCH(LISTS!$M$2:$M$13,$I6950))),LISTS!$O$2:$O$13),"Medio de pago no elegible o no identificado por DIAN"),"Apta automaticamente por pago electronico y base positiva"))))</f>
        <v/>
      </c>
    </row>
    <row r="6951">
      <c r="A6951" s="9" t="n"/>
      <c r="B6951" s="9" t="n"/>
      <c r="C6951" s="12" t="n"/>
      <c r="D6951" s="11" t="n"/>
      <c r="E6951" s="11" t="n"/>
      <c r="F6951" s="11" t="n"/>
      <c r="G6951" s="11" t="n"/>
      <c r="H6951" s="11" t="n"/>
      <c r="I6951" s="9" t="n"/>
      <c r="J6951" s="9" t="n"/>
      <c r="K6951" s="9" t="n"/>
      <c r="L6951" s="9">
        <f>IF(COUNTA($A6951:$K6951)=0,"",IF(AND(IFERROR($H6951,0)&gt;0,LEN(TRIM($K6951&amp;""))&gt;0,IFERROR(LOOKUP(2,1/((LISTS!$M$2:$M$13&lt;&gt;"")*ISNUMBER(SEARCH(LISTS!$M$2:$M$13,$I6951))),LISTS!$N$2:$N$13),"NO")="SI"),"SI","NO"))</f>
        <v/>
      </c>
      <c r="M6951" s="9">
        <f>IF(COUNTA($A6951:$K6951)=0,"",IF($K6951&lt;&gt;"",IF(COUNTIF($K$19:$K6951,$K6951)&gt;1,"SI","NO"),IF(COUNTIFS($A$19:$A6951,$A6951,$C$19:$C6951,$C6951,$J$19:$J6951,$J6951,$D$19:$D6951,$D6951)&gt;1,"SI","NO")))</f>
        <v/>
      </c>
      <c r="N6951" s="11">
        <f>IF(COUNTA($A6951:$K6951)=0,"",IF(AND($L6951="SI",$M6951="NO"),IFERROR($H6951,0),0))</f>
        <v/>
      </c>
      <c r="O6951" s="9">
        <f>IF(COUNTA($A6951:$K6951)=0,"",IF($M6951="SI","CUFE o factura duplicada dentro del reporte; no se suma dos veces",IF(IFERROR($H6951,0)&lt;=0,"DIAN reporta valor susceptible 0",IF($L6951="NO",IFERROR(LOOKUP(2,1/((LISTS!$M$2:$M$13&lt;&gt;"")*ISNUMBER(SEARCH(LISTS!$M$2:$M$13,$I6951))),LISTS!$O$2:$O$13),"Medio de pago no elegible o no identificado por DIAN"),"Apta automaticamente por pago electronico y base positiva"))))</f>
        <v/>
      </c>
    </row>
    <row r="6952">
      <c r="A6952" s="9" t="n"/>
      <c r="B6952" s="9" t="n"/>
      <c r="C6952" s="12" t="n"/>
      <c r="D6952" s="11" t="n"/>
      <c r="E6952" s="11" t="n"/>
      <c r="F6952" s="11" t="n"/>
      <c r="G6952" s="11" t="n"/>
      <c r="H6952" s="11" t="n"/>
      <c r="I6952" s="9" t="n"/>
      <c r="J6952" s="9" t="n"/>
      <c r="K6952" s="9" t="n"/>
      <c r="L6952" s="9">
        <f>IF(COUNTA($A6952:$K6952)=0,"",IF(AND(IFERROR($H6952,0)&gt;0,LEN(TRIM($K6952&amp;""))&gt;0,IFERROR(LOOKUP(2,1/((LISTS!$M$2:$M$13&lt;&gt;"")*ISNUMBER(SEARCH(LISTS!$M$2:$M$13,$I6952))),LISTS!$N$2:$N$13),"NO")="SI"),"SI","NO"))</f>
        <v/>
      </c>
      <c r="M6952" s="9">
        <f>IF(COUNTA($A6952:$K6952)=0,"",IF($K6952&lt;&gt;"",IF(COUNTIF($K$19:$K6952,$K6952)&gt;1,"SI","NO"),IF(COUNTIFS($A$19:$A6952,$A6952,$C$19:$C6952,$C6952,$J$19:$J6952,$J6952,$D$19:$D6952,$D6952)&gt;1,"SI","NO")))</f>
        <v/>
      </c>
      <c r="N6952" s="11">
        <f>IF(COUNTA($A6952:$K6952)=0,"",IF(AND($L6952="SI",$M6952="NO"),IFERROR($H6952,0),0))</f>
        <v/>
      </c>
      <c r="O6952" s="9">
        <f>IF(COUNTA($A6952:$K6952)=0,"",IF($M6952="SI","CUFE o factura duplicada dentro del reporte; no se suma dos veces",IF(IFERROR($H6952,0)&lt;=0,"DIAN reporta valor susceptible 0",IF($L6952="NO",IFERROR(LOOKUP(2,1/((LISTS!$M$2:$M$13&lt;&gt;"")*ISNUMBER(SEARCH(LISTS!$M$2:$M$13,$I6952))),LISTS!$O$2:$O$13),"Medio de pago no elegible o no identificado por DIAN"),"Apta automaticamente por pago electronico y base positiva"))))</f>
        <v/>
      </c>
    </row>
    <row r="6953">
      <c r="A6953" s="9" t="n"/>
      <c r="B6953" s="9" t="n"/>
      <c r="C6953" s="12" t="n"/>
      <c r="D6953" s="11" t="n"/>
      <c r="E6953" s="11" t="n"/>
      <c r="F6953" s="11" t="n"/>
      <c r="G6953" s="11" t="n"/>
      <c r="H6953" s="11" t="n"/>
      <c r="I6953" s="9" t="n"/>
      <c r="J6953" s="9" t="n"/>
      <c r="K6953" s="9" t="n"/>
      <c r="L6953" s="9">
        <f>IF(COUNTA($A6953:$K6953)=0,"",IF(AND(IFERROR($H6953,0)&gt;0,LEN(TRIM($K6953&amp;""))&gt;0,IFERROR(LOOKUP(2,1/((LISTS!$M$2:$M$13&lt;&gt;"")*ISNUMBER(SEARCH(LISTS!$M$2:$M$13,$I6953))),LISTS!$N$2:$N$13),"NO")="SI"),"SI","NO"))</f>
        <v/>
      </c>
      <c r="M6953" s="9">
        <f>IF(COUNTA($A6953:$K6953)=0,"",IF($K6953&lt;&gt;"",IF(COUNTIF($K$19:$K6953,$K6953)&gt;1,"SI","NO"),IF(COUNTIFS($A$19:$A6953,$A6953,$C$19:$C6953,$C6953,$J$19:$J6953,$J6953,$D$19:$D6953,$D6953)&gt;1,"SI","NO")))</f>
        <v/>
      </c>
      <c r="N6953" s="11">
        <f>IF(COUNTA($A6953:$K6953)=0,"",IF(AND($L6953="SI",$M6953="NO"),IFERROR($H6953,0),0))</f>
        <v/>
      </c>
      <c r="O6953" s="9">
        <f>IF(COUNTA($A6953:$K6953)=0,"",IF($M6953="SI","CUFE o factura duplicada dentro del reporte; no se suma dos veces",IF(IFERROR($H6953,0)&lt;=0,"DIAN reporta valor susceptible 0",IF($L6953="NO",IFERROR(LOOKUP(2,1/((LISTS!$M$2:$M$13&lt;&gt;"")*ISNUMBER(SEARCH(LISTS!$M$2:$M$13,$I6953))),LISTS!$O$2:$O$13),"Medio de pago no elegible o no identificado por DIAN"),"Apta automaticamente por pago electronico y base positiva"))))</f>
        <v/>
      </c>
    </row>
    <row r="6954">
      <c r="A6954" s="9" t="n"/>
      <c r="B6954" s="9" t="n"/>
      <c r="C6954" s="12" t="n"/>
      <c r="D6954" s="11" t="n"/>
      <c r="E6954" s="11" t="n"/>
      <c r="F6954" s="11" t="n"/>
      <c r="G6954" s="11" t="n"/>
      <c r="H6954" s="11" t="n"/>
      <c r="I6954" s="9" t="n"/>
      <c r="J6954" s="9" t="n"/>
      <c r="K6954" s="9" t="n"/>
      <c r="L6954" s="9">
        <f>IF(COUNTA($A6954:$K6954)=0,"",IF(AND(IFERROR($H6954,0)&gt;0,LEN(TRIM($K6954&amp;""))&gt;0,IFERROR(LOOKUP(2,1/((LISTS!$M$2:$M$13&lt;&gt;"")*ISNUMBER(SEARCH(LISTS!$M$2:$M$13,$I6954))),LISTS!$N$2:$N$13),"NO")="SI"),"SI","NO"))</f>
        <v/>
      </c>
      <c r="M6954" s="9">
        <f>IF(COUNTA($A6954:$K6954)=0,"",IF($K6954&lt;&gt;"",IF(COUNTIF($K$19:$K6954,$K6954)&gt;1,"SI","NO"),IF(COUNTIFS($A$19:$A6954,$A6954,$C$19:$C6954,$C6954,$J$19:$J6954,$J6954,$D$19:$D6954,$D6954)&gt;1,"SI","NO")))</f>
        <v/>
      </c>
      <c r="N6954" s="11">
        <f>IF(COUNTA($A6954:$K6954)=0,"",IF(AND($L6954="SI",$M6954="NO"),IFERROR($H6954,0),0))</f>
        <v/>
      </c>
      <c r="O6954" s="9">
        <f>IF(COUNTA($A6954:$K6954)=0,"",IF($M6954="SI","CUFE o factura duplicada dentro del reporte; no se suma dos veces",IF(IFERROR($H6954,0)&lt;=0,"DIAN reporta valor susceptible 0",IF($L6954="NO",IFERROR(LOOKUP(2,1/((LISTS!$M$2:$M$13&lt;&gt;"")*ISNUMBER(SEARCH(LISTS!$M$2:$M$13,$I6954))),LISTS!$O$2:$O$13),"Medio de pago no elegible o no identificado por DIAN"),"Apta automaticamente por pago electronico y base positiva"))))</f>
        <v/>
      </c>
    </row>
    <row r="6955">
      <c r="A6955" s="9" t="n"/>
      <c r="B6955" s="9" t="n"/>
      <c r="C6955" s="12" t="n"/>
      <c r="D6955" s="11" t="n"/>
      <c r="E6955" s="11" t="n"/>
      <c r="F6955" s="11" t="n"/>
      <c r="G6955" s="11" t="n"/>
      <c r="H6955" s="11" t="n"/>
      <c r="I6955" s="9" t="n"/>
      <c r="J6955" s="9" t="n"/>
      <c r="K6955" s="9" t="n"/>
      <c r="L6955" s="9">
        <f>IF(COUNTA($A6955:$K6955)=0,"",IF(AND(IFERROR($H6955,0)&gt;0,LEN(TRIM($K6955&amp;""))&gt;0,IFERROR(LOOKUP(2,1/((LISTS!$M$2:$M$13&lt;&gt;"")*ISNUMBER(SEARCH(LISTS!$M$2:$M$13,$I6955))),LISTS!$N$2:$N$13),"NO")="SI"),"SI","NO"))</f>
        <v/>
      </c>
      <c r="M6955" s="9">
        <f>IF(COUNTA($A6955:$K6955)=0,"",IF($K6955&lt;&gt;"",IF(COUNTIF($K$19:$K6955,$K6955)&gt;1,"SI","NO"),IF(COUNTIFS($A$19:$A6955,$A6955,$C$19:$C6955,$C6955,$J$19:$J6955,$J6955,$D$19:$D6955,$D6955)&gt;1,"SI","NO")))</f>
        <v/>
      </c>
      <c r="N6955" s="11">
        <f>IF(COUNTA($A6955:$K6955)=0,"",IF(AND($L6955="SI",$M6955="NO"),IFERROR($H6955,0),0))</f>
        <v/>
      </c>
      <c r="O6955" s="9">
        <f>IF(COUNTA($A6955:$K6955)=0,"",IF($M6955="SI","CUFE o factura duplicada dentro del reporte; no se suma dos veces",IF(IFERROR($H6955,0)&lt;=0,"DIAN reporta valor susceptible 0",IF($L6955="NO",IFERROR(LOOKUP(2,1/((LISTS!$M$2:$M$13&lt;&gt;"")*ISNUMBER(SEARCH(LISTS!$M$2:$M$13,$I6955))),LISTS!$O$2:$O$13),"Medio de pago no elegible o no identificado por DIAN"),"Apta automaticamente por pago electronico y base positiva"))))</f>
        <v/>
      </c>
    </row>
    <row r="6956">
      <c r="A6956" s="9" t="n"/>
      <c r="B6956" s="9" t="n"/>
      <c r="C6956" s="12" t="n"/>
      <c r="D6956" s="11" t="n"/>
      <c r="E6956" s="11" t="n"/>
      <c r="F6956" s="11" t="n"/>
      <c r="G6956" s="11" t="n"/>
      <c r="H6956" s="11" t="n"/>
      <c r="I6956" s="9" t="n"/>
      <c r="J6956" s="9" t="n"/>
      <c r="K6956" s="9" t="n"/>
      <c r="L6956" s="9">
        <f>IF(COUNTA($A6956:$K6956)=0,"",IF(AND(IFERROR($H6956,0)&gt;0,LEN(TRIM($K6956&amp;""))&gt;0,IFERROR(LOOKUP(2,1/((LISTS!$M$2:$M$13&lt;&gt;"")*ISNUMBER(SEARCH(LISTS!$M$2:$M$13,$I6956))),LISTS!$N$2:$N$13),"NO")="SI"),"SI","NO"))</f>
        <v/>
      </c>
      <c r="M6956" s="9">
        <f>IF(COUNTA($A6956:$K6956)=0,"",IF($K6956&lt;&gt;"",IF(COUNTIF($K$19:$K6956,$K6956)&gt;1,"SI","NO"),IF(COUNTIFS($A$19:$A6956,$A6956,$C$19:$C6956,$C6956,$J$19:$J6956,$J6956,$D$19:$D6956,$D6956)&gt;1,"SI","NO")))</f>
        <v/>
      </c>
      <c r="N6956" s="11">
        <f>IF(COUNTA($A6956:$K6956)=0,"",IF(AND($L6956="SI",$M6956="NO"),IFERROR($H6956,0),0))</f>
        <v/>
      </c>
      <c r="O6956" s="9">
        <f>IF(COUNTA($A6956:$K6956)=0,"",IF($M6956="SI","CUFE o factura duplicada dentro del reporte; no se suma dos veces",IF(IFERROR($H6956,0)&lt;=0,"DIAN reporta valor susceptible 0",IF($L6956="NO",IFERROR(LOOKUP(2,1/((LISTS!$M$2:$M$13&lt;&gt;"")*ISNUMBER(SEARCH(LISTS!$M$2:$M$13,$I6956))),LISTS!$O$2:$O$13),"Medio de pago no elegible o no identificado por DIAN"),"Apta automaticamente por pago electronico y base positiva"))))</f>
        <v/>
      </c>
    </row>
    <row r="6957">
      <c r="A6957" s="9" t="n"/>
      <c r="B6957" s="9" t="n"/>
      <c r="C6957" s="12" t="n"/>
      <c r="D6957" s="11" t="n"/>
      <c r="E6957" s="11" t="n"/>
      <c r="F6957" s="11" t="n"/>
      <c r="G6957" s="11" t="n"/>
      <c r="H6957" s="11" t="n"/>
      <c r="I6957" s="9" t="n"/>
      <c r="J6957" s="9" t="n"/>
      <c r="K6957" s="9" t="n"/>
      <c r="L6957" s="9">
        <f>IF(COUNTA($A6957:$K6957)=0,"",IF(AND(IFERROR($H6957,0)&gt;0,LEN(TRIM($K6957&amp;""))&gt;0,IFERROR(LOOKUP(2,1/((LISTS!$M$2:$M$13&lt;&gt;"")*ISNUMBER(SEARCH(LISTS!$M$2:$M$13,$I6957))),LISTS!$N$2:$N$13),"NO")="SI"),"SI","NO"))</f>
        <v/>
      </c>
      <c r="M6957" s="9">
        <f>IF(COUNTA($A6957:$K6957)=0,"",IF($K6957&lt;&gt;"",IF(COUNTIF($K$19:$K6957,$K6957)&gt;1,"SI","NO"),IF(COUNTIFS($A$19:$A6957,$A6957,$C$19:$C6957,$C6957,$J$19:$J6957,$J6957,$D$19:$D6957,$D6957)&gt;1,"SI","NO")))</f>
        <v/>
      </c>
      <c r="N6957" s="11">
        <f>IF(COUNTA($A6957:$K6957)=0,"",IF(AND($L6957="SI",$M6957="NO"),IFERROR($H6957,0),0))</f>
        <v/>
      </c>
      <c r="O6957" s="9">
        <f>IF(COUNTA($A6957:$K6957)=0,"",IF($M6957="SI","CUFE o factura duplicada dentro del reporte; no se suma dos veces",IF(IFERROR($H6957,0)&lt;=0,"DIAN reporta valor susceptible 0",IF($L6957="NO",IFERROR(LOOKUP(2,1/((LISTS!$M$2:$M$13&lt;&gt;"")*ISNUMBER(SEARCH(LISTS!$M$2:$M$13,$I6957))),LISTS!$O$2:$O$13),"Medio de pago no elegible o no identificado por DIAN"),"Apta automaticamente por pago electronico y base positiva"))))</f>
        <v/>
      </c>
    </row>
    <row r="6958">
      <c r="A6958" s="9" t="n"/>
      <c r="B6958" s="9" t="n"/>
      <c r="C6958" s="12" t="n"/>
      <c r="D6958" s="11" t="n"/>
      <c r="E6958" s="11" t="n"/>
      <c r="F6958" s="11" t="n"/>
      <c r="G6958" s="11" t="n"/>
      <c r="H6958" s="11" t="n"/>
      <c r="I6958" s="9" t="n"/>
      <c r="J6958" s="9" t="n"/>
      <c r="K6958" s="9" t="n"/>
      <c r="L6958" s="9">
        <f>IF(COUNTA($A6958:$K6958)=0,"",IF(AND(IFERROR($H6958,0)&gt;0,LEN(TRIM($K6958&amp;""))&gt;0,IFERROR(LOOKUP(2,1/((LISTS!$M$2:$M$13&lt;&gt;"")*ISNUMBER(SEARCH(LISTS!$M$2:$M$13,$I6958))),LISTS!$N$2:$N$13),"NO")="SI"),"SI","NO"))</f>
        <v/>
      </c>
      <c r="M6958" s="9">
        <f>IF(COUNTA($A6958:$K6958)=0,"",IF($K6958&lt;&gt;"",IF(COUNTIF($K$19:$K6958,$K6958)&gt;1,"SI","NO"),IF(COUNTIFS($A$19:$A6958,$A6958,$C$19:$C6958,$C6958,$J$19:$J6958,$J6958,$D$19:$D6958,$D6958)&gt;1,"SI","NO")))</f>
        <v/>
      </c>
      <c r="N6958" s="11">
        <f>IF(COUNTA($A6958:$K6958)=0,"",IF(AND($L6958="SI",$M6958="NO"),IFERROR($H6958,0),0))</f>
        <v/>
      </c>
      <c r="O6958" s="9">
        <f>IF(COUNTA($A6958:$K6958)=0,"",IF($M6958="SI","CUFE o factura duplicada dentro del reporte; no se suma dos veces",IF(IFERROR($H6958,0)&lt;=0,"DIAN reporta valor susceptible 0",IF($L6958="NO",IFERROR(LOOKUP(2,1/((LISTS!$M$2:$M$13&lt;&gt;"")*ISNUMBER(SEARCH(LISTS!$M$2:$M$13,$I6958))),LISTS!$O$2:$O$13),"Medio de pago no elegible o no identificado por DIAN"),"Apta automaticamente por pago electronico y base positiva"))))</f>
        <v/>
      </c>
    </row>
    <row r="6959">
      <c r="A6959" s="9" t="n"/>
      <c r="B6959" s="9" t="n"/>
      <c r="C6959" s="12" t="n"/>
      <c r="D6959" s="11" t="n"/>
      <c r="E6959" s="11" t="n"/>
      <c r="F6959" s="11" t="n"/>
      <c r="G6959" s="11" t="n"/>
      <c r="H6959" s="11" t="n"/>
      <c r="I6959" s="9" t="n"/>
      <c r="J6959" s="9" t="n"/>
      <c r="K6959" s="9" t="n"/>
      <c r="L6959" s="9">
        <f>IF(COUNTA($A6959:$K6959)=0,"",IF(AND(IFERROR($H6959,0)&gt;0,LEN(TRIM($K6959&amp;""))&gt;0,IFERROR(LOOKUP(2,1/((LISTS!$M$2:$M$13&lt;&gt;"")*ISNUMBER(SEARCH(LISTS!$M$2:$M$13,$I6959))),LISTS!$N$2:$N$13),"NO")="SI"),"SI","NO"))</f>
        <v/>
      </c>
      <c r="M6959" s="9">
        <f>IF(COUNTA($A6959:$K6959)=0,"",IF($K6959&lt;&gt;"",IF(COUNTIF($K$19:$K6959,$K6959)&gt;1,"SI","NO"),IF(COUNTIFS($A$19:$A6959,$A6959,$C$19:$C6959,$C6959,$J$19:$J6959,$J6959,$D$19:$D6959,$D6959)&gt;1,"SI","NO")))</f>
        <v/>
      </c>
      <c r="N6959" s="11">
        <f>IF(COUNTA($A6959:$K6959)=0,"",IF(AND($L6959="SI",$M6959="NO"),IFERROR($H6959,0),0))</f>
        <v/>
      </c>
      <c r="O6959" s="9">
        <f>IF(COUNTA($A6959:$K6959)=0,"",IF($M6959="SI","CUFE o factura duplicada dentro del reporte; no se suma dos veces",IF(IFERROR($H6959,0)&lt;=0,"DIAN reporta valor susceptible 0",IF($L6959="NO",IFERROR(LOOKUP(2,1/((LISTS!$M$2:$M$13&lt;&gt;"")*ISNUMBER(SEARCH(LISTS!$M$2:$M$13,$I6959))),LISTS!$O$2:$O$13),"Medio de pago no elegible o no identificado por DIAN"),"Apta automaticamente por pago electronico y base positiva"))))</f>
        <v/>
      </c>
    </row>
    <row r="6960">
      <c r="A6960" s="9" t="n"/>
      <c r="B6960" s="9" t="n"/>
      <c r="C6960" s="12" t="n"/>
      <c r="D6960" s="11" t="n"/>
      <c r="E6960" s="11" t="n"/>
      <c r="F6960" s="11" t="n"/>
      <c r="G6960" s="11" t="n"/>
      <c r="H6960" s="11" t="n"/>
      <c r="I6960" s="9" t="n"/>
      <c r="J6960" s="9" t="n"/>
      <c r="K6960" s="9" t="n"/>
      <c r="L6960" s="9">
        <f>IF(COUNTA($A6960:$K6960)=0,"",IF(AND(IFERROR($H6960,0)&gt;0,LEN(TRIM($K6960&amp;""))&gt;0,IFERROR(LOOKUP(2,1/((LISTS!$M$2:$M$13&lt;&gt;"")*ISNUMBER(SEARCH(LISTS!$M$2:$M$13,$I6960))),LISTS!$N$2:$N$13),"NO")="SI"),"SI","NO"))</f>
        <v/>
      </c>
      <c r="M6960" s="9">
        <f>IF(COUNTA($A6960:$K6960)=0,"",IF($K6960&lt;&gt;"",IF(COUNTIF($K$19:$K6960,$K6960)&gt;1,"SI","NO"),IF(COUNTIFS($A$19:$A6960,$A6960,$C$19:$C6960,$C6960,$J$19:$J6960,$J6960,$D$19:$D6960,$D6960)&gt;1,"SI","NO")))</f>
        <v/>
      </c>
      <c r="N6960" s="11">
        <f>IF(COUNTA($A6960:$K6960)=0,"",IF(AND($L6960="SI",$M6960="NO"),IFERROR($H6960,0),0))</f>
        <v/>
      </c>
      <c r="O6960" s="9">
        <f>IF(COUNTA($A6960:$K6960)=0,"",IF($M6960="SI","CUFE o factura duplicada dentro del reporte; no se suma dos veces",IF(IFERROR($H6960,0)&lt;=0,"DIAN reporta valor susceptible 0",IF($L6960="NO",IFERROR(LOOKUP(2,1/((LISTS!$M$2:$M$13&lt;&gt;"")*ISNUMBER(SEARCH(LISTS!$M$2:$M$13,$I6960))),LISTS!$O$2:$O$13),"Medio de pago no elegible o no identificado por DIAN"),"Apta automaticamente por pago electronico y base positiva"))))</f>
        <v/>
      </c>
    </row>
    <row r="6961">
      <c r="A6961" s="9" t="n"/>
      <c r="B6961" s="9" t="n"/>
      <c r="C6961" s="12" t="n"/>
      <c r="D6961" s="11" t="n"/>
      <c r="E6961" s="11" t="n"/>
      <c r="F6961" s="11" t="n"/>
      <c r="G6961" s="11" t="n"/>
      <c r="H6961" s="11" t="n"/>
      <c r="I6961" s="9" t="n"/>
      <c r="J6961" s="9" t="n"/>
      <c r="K6961" s="9" t="n"/>
      <c r="L6961" s="9">
        <f>IF(COUNTA($A6961:$K6961)=0,"",IF(AND(IFERROR($H6961,0)&gt;0,LEN(TRIM($K6961&amp;""))&gt;0,IFERROR(LOOKUP(2,1/((LISTS!$M$2:$M$13&lt;&gt;"")*ISNUMBER(SEARCH(LISTS!$M$2:$M$13,$I6961))),LISTS!$N$2:$N$13),"NO")="SI"),"SI","NO"))</f>
        <v/>
      </c>
      <c r="M6961" s="9">
        <f>IF(COUNTA($A6961:$K6961)=0,"",IF($K6961&lt;&gt;"",IF(COUNTIF($K$19:$K6961,$K6961)&gt;1,"SI","NO"),IF(COUNTIFS($A$19:$A6961,$A6961,$C$19:$C6961,$C6961,$J$19:$J6961,$J6961,$D$19:$D6961,$D6961)&gt;1,"SI","NO")))</f>
        <v/>
      </c>
      <c r="N6961" s="11">
        <f>IF(COUNTA($A6961:$K6961)=0,"",IF(AND($L6961="SI",$M6961="NO"),IFERROR($H6961,0),0))</f>
        <v/>
      </c>
      <c r="O6961" s="9">
        <f>IF(COUNTA($A6961:$K6961)=0,"",IF($M6961="SI","CUFE o factura duplicada dentro del reporte; no se suma dos veces",IF(IFERROR($H6961,0)&lt;=0,"DIAN reporta valor susceptible 0",IF($L6961="NO",IFERROR(LOOKUP(2,1/((LISTS!$M$2:$M$13&lt;&gt;"")*ISNUMBER(SEARCH(LISTS!$M$2:$M$13,$I6961))),LISTS!$O$2:$O$13),"Medio de pago no elegible o no identificado por DIAN"),"Apta automaticamente por pago electronico y base positiva"))))</f>
        <v/>
      </c>
    </row>
    <row r="6962">
      <c r="A6962" s="9" t="n"/>
      <c r="B6962" s="9" t="n"/>
      <c r="C6962" s="12" t="n"/>
      <c r="D6962" s="11" t="n"/>
      <c r="E6962" s="11" t="n"/>
      <c r="F6962" s="11" t="n"/>
      <c r="G6962" s="11" t="n"/>
      <c r="H6962" s="11" t="n"/>
      <c r="I6962" s="9" t="n"/>
      <c r="J6962" s="9" t="n"/>
      <c r="K6962" s="9" t="n"/>
      <c r="L6962" s="9">
        <f>IF(COUNTA($A6962:$K6962)=0,"",IF(AND(IFERROR($H6962,0)&gt;0,LEN(TRIM($K6962&amp;""))&gt;0,IFERROR(LOOKUP(2,1/((LISTS!$M$2:$M$13&lt;&gt;"")*ISNUMBER(SEARCH(LISTS!$M$2:$M$13,$I6962))),LISTS!$N$2:$N$13),"NO")="SI"),"SI","NO"))</f>
        <v/>
      </c>
      <c r="M6962" s="9">
        <f>IF(COUNTA($A6962:$K6962)=0,"",IF($K6962&lt;&gt;"",IF(COUNTIF($K$19:$K6962,$K6962)&gt;1,"SI","NO"),IF(COUNTIFS($A$19:$A6962,$A6962,$C$19:$C6962,$C6962,$J$19:$J6962,$J6962,$D$19:$D6962,$D6962)&gt;1,"SI","NO")))</f>
        <v/>
      </c>
      <c r="N6962" s="11">
        <f>IF(COUNTA($A6962:$K6962)=0,"",IF(AND($L6962="SI",$M6962="NO"),IFERROR($H6962,0),0))</f>
        <v/>
      </c>
      <c r="O6962" s="9">
        <f>IF(COUNTA($A6962:$K6962)=0,"",IF($M6962="SI","CUFE o factura duplicada dentro del reporte; no se suma dos veces",IF(IFERROR($H6962,0)&lt;=0,"DIAN reporta valor susceptible 0",IF($L6962="NO",IFERROR(LOOKUP(2,1/((LISTS!$M$2:$M$13&lt;&gt;"")*ISNUMBER(SEARCH(LISTS!$M$2:$M$13,$I6962))),LISTS!$O$2:$O$13),"Medio de pago no elegible o no identificado por DIAN"),"Apta automaticamente por pago electronico y base positiva"))))</f>
        <v/>
      </c>
    </row>
    <row r="6963">
      <c r="A6963" s="9" t="n"/>
      <c r="B6963" s="9" t="n"/>
      <c r="C6963" s="12" t="n"/>
      <c r="D6963" s="11" t="n"/>
      <c r="E6963" s="11" t="n"/>
      <c r="F6963" s="11" t="n"/>
      <c r="G6963" s="11" t="n"/>
      <c r="H6963" s="11" t="n"/>
      <c r="I6963" s="9" t="n"/>
      <c r="J6963" s="9" t="n"/>
      <c r="K6963" s="9" t="n"/>
      <c r="L6963" s="9">
        <f>IF(COUNTA($A6963:$K6963)=0,"",IF(AND(IFERROR($H6963,0)&gt;0,LEN(TRIM($K6963&amp;""))&gt;0,IFERROR(LOOKUP(2,1/((LISTS!$M$2:$M$13&lt;&gt;"")*ISNUMBER(SEARCH(LISTS!$M$2:$M$13,$I6963))),LISTS!$N$2:$N$13),"NO")="SI"),"SI","NO"))</f>
        <v/>
      </c>
      <c r="M6963" s="9">
        <f>IF(COUNTA($A6963:$K6963)=0,"",IF($K6963&lt;&gt;"",IF(COUNTIF($K$19:$K6963,$K6963)&gt;1,"SI","NO"),IF(COUNTIFS($A$19:$A6963,$A6963,$C$19:$C6963,$C6963,$J$19:$J6963,$J6963,$D$19:$D6963,$D6963)&gt;1,"SI","NO")))</f>
        <v/>
      </c>
      <c r="N6963" s="11">
        <f>IF(COUNTA($A6963:$K6963)=0,"",IF(AND($L6963="SI",$M6963="NO"),IFERROR($H6963,0),0))</f>
        <v/>
      </c>
      <c r="O6963" s="9">
        <f>IF(COUNTA($A6963:$K6963)=0,"",IF($M6963="SI","CUFE o factura duplicada dentro del reporte; no se suma dos veces",IF(IFERROR($H6963,0)&lt;=0,"DIAN reporta valor susceptible 0",IF($L6963="NO",IFERROR(LOOKUP(2,1/((LISTS!$M$2:$M$13&lt;&gt;"")*ISNUMBER(SEARCH(LISTS!$M$2:$M$13,$I6963))),LISTS!$O$2:$O$13),"Medio de pago no elegible o no identificado por DIAN"),"Apta automaticamente por pago electronico y base positiva"))))</f>
        <v/>
      </c>
    </row>
    <row r="6964">
      <c r="A6964" s="9" t="n"/>
      <c r="B6964" s="9" t="n"/>
      <c r="C6964" s="12" t="n"/>
      <c r="D6964" s="11" t="n"/>
      <c r="E6964" s="11" t="n"/>
      <c r="F6964" s="11" t="n"/>
      <c r="G6964" s="11" t="n"/>
      <c r="H6964" s="11" t="n"/>
      <c r="I6964" s="9" t="n"/>
      <c r="J6964" s="9" t="n"/>
      <c r="K6964" s="9" t="n"/>
      <c r="L6964" s="9">
        <f>IF(COUNTA($A6964:$K6964)=0,"",IF(AND(IFERROR($H6964,0)&gt;0,LEN(TRIM($K6964&amp;""))&gt;0,IFERROR(LOOKUP(2,1/((LISTS!$M$2:$M$13&lt;&gt;"")*ISNUMBER(SEARCH(LISTS!$M$2:$M$13,$I6964))),LISTS!$N$2:$N$13),"NO")="SI"),"SI","NO"))</f>
        <v/>
      </c>
      <c r="M6964" s="9">
        <f>IF(COUNTA($A6964:$K6964)=0,"",IF($K6964&lt;&gt;"",IF(COUNTIF($K$19:$K6964,$K6964)&gt;1,"SI","NO"),IF(COUNTIFS($A$19:$A6964,$A6964,$C$19:$C6964,$C6964,$J$19:$J6964,$J6964,$D$19:$D6964,$D6964)&gt;1,"SI","NO")))</f>
        <v/>
      </c>
      <c r="N6964" s="11">
        <f>IF(COUNTA($A6964:$K6964)=0,"",IF(AND($L6964="SI",$M6964="NO"),IFERROR($H6964,0),0))</f>
        <v/>
      </c>
      <c r="O6964" s="9">
        <f>IF(COUNTA($A6964:$K6964)=0,"",IF($M6964="SI","CUFE o factura duplicada dentro del reporte; no se suma dos veces",IF(IFERROR($H6964,0)&lt;=0,"DIAN reporta valor susceptible 0",IF($L6964="NO",IFERROR(LOOKUP(2,1/((LISTS!$M$2:$M$13&lt;&gt;"")*ISNUMBER(SEARCH(LISTS!$M$2:$M$13,$I6964))),LISTS!$O$2:$O$13),"Medio de pago no elegible o no identificado por DIAN"),"Apta automaticamente por pago electronico y base positiva"))))</f>
        <v/>
      </c>
    </row>
    <row r="6965">
      <c r="A6965" s="9" t="n"/>
      <c r="B6965" s="9" t="n"/>
      <c r="C6965" s="12" t="n"/>
      <c r="D6965" s="11" t="n"/>
      <c r="E6965" s="11" t="n"/>
      <c r="F6965" s="11" t="n"/>
      <c r="G6965" s="11" t="n"/>
      <c r="H6965" s="11" t="n"/>
      <c r="I6965" s="9" t="n"/>
      <c r="J6965" s="9" t="n"/>
      <c r="K6965" s="9" t="n"/>
      <c r="L6965" s="9">
        <f>IF(COUNTA($A6965:$K6965)=0,"",IF(AND(IFERROR($H6965,0)&gt;0,LEN(TRIM($K6965&amp;""))&gt;0,IFERROR(LOOKUP(2,1/((LISTS!$M$2:$M$13&lt;&gt;"")*ISNUMBER(SEARCH(LISTS!$M$2:$M$13,$I6965))),LISTS!$N$2:$N$13),"NO")="SI"),"SI","NO"))</f>
        <v/>
      </c>
      <c r="M6965" s="9">
        <f>IF(COUNTA($A6965:$K6965)=0,"",IF($K6965&lt;&gt;"",IF(COUNTIF($K$19:$K6965,$K6965)&gt;1,"SI","NO"),IF(COUNTIFS($A$19:$A6965,$A6965,$C$19:$C6965,$C6965,$J$19:$J6965,$J6965,$D$19:$D6965,$D6965)&gt;1,"SI","NO")))</f>
        <v/>
      </c>
      <c r="N6965" s="11">
        <f>IF(COUNTA($A6965:$K6965)=0,"",IF(AND($L6965="SI",$M6965="NO"),IFERROR($H6965,0),0))</f>
        <v/>
      </c>
      <c r="O6965" s="9">
        <f>IF(COUNTA($A6965:$K6965)=0,"",IF($M6965="SI","CUFE o factura duplicada dentro del reporte; no se suma dos veces",IF(IFERROR($H6965,0)&lt;=0,"DIAN reporta valor susceptible 0",IF($L6965="NO",IFERROR(LOOKUP(2,1/((LISTS!$M$2:$M$13&lt;&gt;"")*ISNUMBER(SEARCH(LISTS!$M$2:$M$13,$I6965))),LISTS!$O$2:$O$13),"Medio de pago no elegible o no identificado por DIAN"),"Apta automaticamente por pago electronico y base positiva"))))</f>
        <v/>
      </c>
    </row>
    <row r="6966">
      <c r="A6966" s="9" t="n"/>
      <c r="B6966" s="9" t="n"/>
      <c r="C6966" s="12" t="n"/>
      <c r="D6966" s="11" t="n"/>
      <c r="E6966" s="11" t="n"/>
      <c r="F6966" s="11" t="n"/>
      <c r="G6966" s="11" t="n"/>
      <c r="H6966" s="11" t="n"/>
      <c r="I6966" s="9" t="n"/>
      <c r="J6966" s="9" t="n"/>
      <c r="K6966" s="9" t="n"/>
      <c r="L6966" s="9">
        <f>IF(COUNTA($A6966:$K6966)=0,"",IF(AND(IFERROR($H6966,0)&gt;0,LEN(TRIM($K6966&amp;""))&gt;0,IFERROR(LOOKUP(2,1/((LISTS!$M$2:$M$13&lt;&gt;"")*ISNUMBER(SEARCH(LISTS!$M$2:$M$13,$I6966))),LISTS!$N$2:$N$13),"NO")="SI"),"SI","NO"))</f>
        <v/>
      </c>
      <c r="M6966" s="9">
        <f>IF(COUNTA($A6966:$K6966)=0,"",IF($K6966&lt;&gt;"",IF(COUNTIF($K$19:$K6966,$K6966)&gt;1,"SI","NO"),IF(COUNTIFS($A$19:$A6966,$A6966,$C$19:$C6966,$C6966,$J$19:$J6966,$J6966,$D$19:$D6966,$D6966)&gt;1,"SI","NO")))</f>
        <v/>
      </c>
      <c r="N6966" s="11">
        <f>IF(COUNTA($A6966:$K6966)=0,"",IF(AND($L6966="SI",$M6966="NO"),IFERROR($H6966,0),0))</f>
        <v/>
      </c>
      <c r="O6966" s="9">
        <f>IF(COUNTA($A6966:$K6966)=0,"",IF($M6966="SI","CUFE o factura duplicada dentro del reporte; no se suma dos veces",IF(IFERROR($H6966,0)&lt;=0,"DIAN reporta valor susceptible 0",IF($L6966="NO",IFERROR(LOOKUP(2,1/((LISTS!$M$2:$M$13&lt;&gt;"")*ISNUMBER(SEARCH(LISTS!$M$2:$M$13,$I6966))),LISTS!$O$2:$O$13),"Medio de pago no elegible o no identificado por DIAN"),"Apta automaticamente por pago electronico y base positiva"))))</f>
        <v/>
      </c>
    </row>
    <row r="6967">
      <c r="A6967" s="9" t="n"/>
      <c r="B6967" s="9" t="n"/>
      <c r="C6967" s="12" t="n"/>
      <c r="D6967" s="11" t="n"/>
      <c r="E6967" s="11" t="n"/>
      <c r="F6967" s="11" t="n"/>
      <c r="G6967" s="11" t="n"/>
      <c r="H6967" s="11" t="n"/>
      <c r="I6967" s="9" t="n"/>
      <c r="J6967" s="9" t="n"/>
      <c r="K6967" s="9" t="n"/>
      <c r="L6967" s="9">
        <f>IF(COUNTA($A6967:$K6967)=0,"",IF(AND(IFERROR($H6967,0)&gt;0,LEN(TRIM($K6967&amp;""))&gt;0,IFERROR(LOOKUP(2,1/((LISTS!$M$2:$M$13&lt;&gt;"")*ISNUMBER(SEARCH(LISTS!$M$2:$M$13,$I6967))),LISTS!$N$2:$N$13),"NO")="SI"),"SI","NO"))</f>
        <v/>
      </c>
      <c r="M6967" s="9">
        <f>IF(COUNTA($A6967:$K6967)=0,"",IF($K6967&lt;&gt;"",IF(COUNTIF($K$19:$K6967,$K6967)&gt;1,"SI","NO"),IF(COUNTIFS($A$19:$A6967,$A6967,$C$19:$C6967,$C6967,$J$19:$J6967,$J6967,$D$19:$D6967,$D6967)&gt;1,"SI","NO")))</f>
        <v/>
      </c>
      <c r="N6967" s="11">
        <f>IF(COUNTA($A6967:$K6967)=0,"",IF(AND($L6967="SI",$M6967="NO"),IFERROR($H6967,0),0))</f>
        <v/>
      </c>
      <c r="O6967" s="9">
        <f>IF(COUNTA($A6967:$K6967)=0,"",IF($M6967="SI","CUFE o factura duplicada dentro del reporte; no se suma dos veces",IF(IFERROR($H6967,0)&lt;=0,"DIAN reporta valor susceptible 0",IF($L6967="NO",IFERROR(LOOKUP(2,1/((LISTS!$M$2:$M$13&lt;&gt;"")*ISNUMBER(SEARCH(LISTS!$M$2:$M$13,$I6967))),LISTS!$O$2:$O$13),"Medio de pago no elegible o no identificado por DIAN"),"Apta automaticamente por pago electronico y base positiva"))))</f>
        <v/>
      </c>
    </row>
    <row r="6968">
      <c r="A6968" s="9" t="n"/>
      <c r="B6968" s="9" t="n"/>
      <c r="C6968" s="12" t="n"/>
      <c r="D6968" s="11" t="n"/>
      <c r="E6968" s="11" t="n"/>
      <c r="F6968" s="11" t="n"/>
      <c r="G6968" s="11" t="n"/>
      <c r="H6968" s="11" t="n"/>
      <c r="I6968" s="9" t="n"/>
      <c r="J6968" s="9" t="n"/>
      <c r="K6968" s="9" t="n"/>
      <c r="L6968" s="9">
        <f>IF(COUNTA($A6968:$K6968)=0,"",IF(AND(IFERROR($H6968,0)&gt;0,LEN(TRIM($K6968&amp;""))&gt;0,IFERROR(LOOKUP(2,1/((LISTS!$M$2:$M$13&lt;&gt;"")*ISNUMBER(SEARCH(LISTS!$M$2:$M$13,$I6968))),LISTS!$N$2:$N$13),"NO")="SI"),"SI","NO"))</f>
        <v/>
      </c>
      <c r="M6968" s="9">
        <f>IF(COUNTA($A6968:$K6968)=0,"",IF($K6968&lt;&gt;"",IF(COUNTIF($K$19:$K6968,$K6968)&gt;1,"SI","NO"),IF(COUNTIFS($A$19:$A6968,$A6968,$C$19:$C6968,$C6968,$J$19:$J6968,$J6968,$D$19:$D6968,$D6968)&gt;1,"SI","NO")))</f>
        <v/>
      </c>
      <c r="N6968" s="11">
        <f>IF(COUNTA($A6968:$K6968)=0,"",IF(AND($L6968="SI",$M6968="NO"),IFERROR($H6968,0),0))</f>
        <v/>
      </c>
      <c r="O6968" s="9">
        <f>IF(COUNTA($A6968:$K6968)=0,"",IF($M6968="SI","CUFE o factura duplicada dentro del reporte; no se suma dos veces",IF(IFERROR($H6968,0)&lt;=0,"DIAN reporta valor susceptible 0",IF($L6968="NO",IFERROR(LOOKUP(2,1/((LISTS!$M$2:$M$13&lt;&gt;"")*ISNUMBER(SEARCH(LISTS!$M$2:$M$13,$I6968))),LISTS!$O$2:$O$13),"Medio de pago no elegible o no identificado por DIAN"),"Apta automaticamente por pago electronico y base positiva"))))</f>
        <v/>
      </c>
    </row>
    <row r="6969">
      <c r="A6969" s="9" t="n"/>
      <c r="B6969" s="9" t="n"/>
      <c r="C6969" s="12" t="n"/>
      <c r="D6969" s="11" t="n"/>
      <c r="E6969" s="11" t="n"/>
      <c r="F6969" s="11" t="n"/>
      <c r="G6969" s="11" t="n"/>
      <c r="H6969" s="11" t="n"/>
      <c r="I6969" s="9" t="n"/>
      <c r="J6969" s="9" t="n"/>
      <c r="K6969" s="9" t="n"/>
      <c r="L6969" s="9">
        <f>IF(COUNTA($A6969:$K6969)=0,"",IF(AND(IFERROR($H6969,0)&gt;0,LEN(TRIM($K6969&amp;""))&gt;0,IFERROR(LOOKUP(2,1/((LISTS!$M$2:$M$13&lt;&gt;"")*ISNUMBER(SEARCH(LISTS!$M$2:$M$13,$I6969))),LISTS!$N$2:$N$13),"NO")="SI"),"SI","NO"))</f>
        <v/>
      </c>
      <c r="M6969" s="9">
        <f>IF(COUNTA($A6969:$K6969)=0,"",IF($K6969&lt;&gt;"",IF(COUNTIF($K$19:$K6969,$K6969)&gt;1,"SI","NO"),IF(COUNTIFS($A$19:$A6969,$A6969,$C$19:$C6969,$C6969,$J$19:$J6969,$J6969,$D$19:$D6969,$D6969)&gt;1,"SI","NO")))</f>
        <v/>
      </c>
      <c r="N6969" s="11">
        <f>IF(COUNTA($A6969:$K6969)=0,"",IF(AND($L6969="SI",$M6969="NO"),IFERROR($H6969,0),0))</f>
        <v/>
      </c>
      <c r="O6969" s="9">
        <f>IF(COUNTA($A6969:$K6969)=0,"",IF($M6969="SI","CUFE o factura duplicada dentro del reporte; no se suma dos veces",IF(IFERROR($H6969,0)&lt;=0,"DIAN reporta valor susceptible 0",IF($L6969="NO",IFERROR(LOOKUP(2,1/((LISTS!$M$2:$M$13&lt;&gt;"")*ISNUMBER(SEARCH(LISTS!$M$2:$M$13,$I6969))),LISTS!$O$2:$O$13),"Medio de pago no elegible o no identificado por DIAN"),"Apta automaticamente por pago electronico y base positiva"))))</f>
        <v/>
      </c>
    </row>
    <row r="6970">
      <c r="A6970" s="9" t="n"/>
      <c r="B6970" s="9" t="n"/>
      <c r="C6970" s="12" t="n"/>
      <c r="D6970" s="11" t="n"/>
      <c r="E6970" s="11" t="n"/>
      <c r="F6970" s="11" t="n"/>
      <c r="G6970" s="11" t="n"/>
      <c r="H6970" s="11" t="n"/>
      <c r="I6970" s="9" t="n"/>
      <c r="J6970" s="9" t="n"/>
      <c r="K6970" s="9" t="n"/>
      <c r="L6970" s="9">
        <f>IF(COUNTA($A6970:$K6970)=0,"",IF(AND(IFERROR($H6970,0)&gt;0,LEN(TRIM($K6970&amp;""))&gt;0,IFERROR(LOOKUP(2,1/((LISTS!$M$2:$M$13&lt;&gt;"")*ISNUMBER(SEARCH(LISTS!$M$2:$M$13,$I6970))),LISTS!$N$2:$N$13),"NO")="SI"),"SI","NO"))</f>
        <v/>
      </c>
      <c r="M6970" s="9">
        <f>IF(COUNTA($A6970:$K6970)=0,"",IF($K6970&lt;&gt;"",IF(COUNTIF($K$19:$K6970,$K6970)&gt;1,"SI","NO"),IF(COUNTIFS($A$19:$A6970,$A6970,$C$19:$C6970,$C6970,$J$19:$J6970,$J6970,$D$19:$D6970,$D6970)&gt;1,"SI","NO")))</f>
        <v/>
      </c>
      <c r="N6970" s="11">
        <f>IF(COUNTA($A6970:$K6970)=0,"",IF(AND($L6970="SI",$M6970="NO"),IFERROR($H6970,0),0))</f>
        <v/>
      </c>
      <c r="O6970" s="9">
        <f>IF(COUNTA($A6970:$K6970)=0,"",IF($M6970="SI","CUFE o factura duplicada dentro del reporte; no se suma dos veces",IF(IFERROR($H6970,0)&lt;=0,"DIAN reporta valor susceptible 0",IF($L6970="NO",IFERROR(LOOKUP(2,1/((LISTS!$M$2:$M$13&lt;&gt;"")*ISNUMBER(SEARCH(LISTS!$M$2:$M$13,$I6970))),LISTS!$O$2:$O$13),"Medio de pago no elegible o no identificado por DIAN"),"Apta automaticamente por pago electronico y base positiva"))))</f>
        <v/>
      </c>
    </row>
    <row r="6971">
      <c r="A6971" s="9" t="n"/>
      <c r="B6971" s="9" t="n"/>
      <c r="C6971" s="12" t="n"/>
      <c r="D6971" s="11" t="n"/>
      <c r="E6971" s="11" t="n"/>
      <c r="F6971" s="11" t="n"/>
      <c r="G6971" s="11" t="n"/>
      <c r="H6971" s="11" t="n"/>
      <c r="I6971" s="9" t="n"/>
      <c r="J6971" s="9" t="n"/>
      <c r="K6971" s="9" t="n"/>
      <c r="L6971" s="9">
        <f>IF(COUNTA($A6971:$K6971)=0,"",IF(AND(IFERROR($H6971,0)&gt;0,LEN(TRIM($K6971&amp;""))&gt;0,IFERROR(LOOKUP(2,1/((LISTS!$M$2:$M$13&lt;&gt;"")*ISNUMBER(SEARCH(LISTS!$M$2:$M$13,$I6971))),LISTS!$N$2:$N$13),"NO")="SI"),"SI","NO"))</f>
        <v/>
      </c>
      <c r="M6971" s="9">
        <f>IF(COUNTA($A6971:$K6971)=0,"",IF($K6971&lt;&gt;"",IF(COUNTIF($K$19:$K6971,$K6971)&gt;1,"SI","NO"),IF(COUNTIFS($A$19:$A6971,$A6971,$C$19:$C6971,$C6971,$J$19:$J6971,$J6971,$D$19:$D6971,$D6971)&gt;1,"SI","NO")))</f>
        <v/>
      </c>
      <c r="N6971" s="11">
        <f>IF(COUNTA($A6971:$K6971)=0,"",IF(AND($L6971="SI",$M6971="NO"),IFERROR($H6971,0),0))</f>
        <v/>
      </c>
      <c r="O6971" s="9">
        <f>IF(COUNTA($A6971:$K6971)=0,"",IF($M6971="SI","CUFE o factura duplicada dentro del reporte; no se suma dos veces",IF(IFERROR($H6971,0)&lt;=0,"DIAN reporta valor susceptible 0",IF($L6971="NO",IFERROR(LOOKUP(2,1/((LISTS!$M$2:$M$13&lt;&gt;"")*ISNUMBER(SEARCH(LISTS!$M$2:$M$13,$I6971))),LISTS!$O$2:$O$13),"Medio de pago no elegible o no identificado por DIAN"),"Apta automaticamente por pago electronico y base positiva"))))</f>
        <v/>
      </c>
    </row>
    <row r="6972">
      <c r="A6972" s="9" t="n"/>
      <c r="B6972" s="9" t="n"/>
      <c r="C6972" s="12" t="n"/>
      <c r="D6972" s="11" t="n"/>
      <c r="E6972" s="11" t="n"/>
      <c r="F6972" s="11" t="n"/>
      <c r="G6972" s="11" t="n"/>
      <c r="H6972" s="11" t="n"/>
      <c r="I6972" s="9" t="n"/>
      <c r="J6972" s="9" t="n"/>
      <c r="K6972" s="9" t="n"/>
      <c r="L6972" s="9">
        <f>IF(COUNTA($A6972:$K6972)=0,"",IF(AND(IFERROR($H6972,0)&gt;0,LEN(TRIM($K6972&amp;""))&gt;0,IFERROR(LOOKUP(2,1/((LISTS!$M$2:$M$13&lt;&gt;"")*ISNUMBER(SEARCH(LISTS!$M$2:$M$13,$I6972))),LISTS!$N$2:$N$13),"NO")="SI"),"SI","NO"))</f>
        <v/>
      </c>
      <c r="M6972" s="9">
        <f>IF(COUNTA($A6972:$K6972)=0,"",IF($K6972&lt;&gt;"",IF(COUNTIF($K$19:$K6972,$K6972)&gt;1,"SI","NO"),IF(COUNTIFS($A$19:$A6972,$A6972,$C$19:$C6972,$C6972,$J$19:$J6972,$J6972,$D$19:$D6972,$D6972)&gt;1,"SI","NO")))</f>
        <v/>
      </c>
      <c r="N6972" s="11">
        <f>IF(COUNTA($A6972:$K6972)=0,"",IF(AND($L6972="SI",$M6972="NO"),IFERROR($H6972,0),0))</f>
        <v/>
      </c>
      <c r="O6972" s="9">
        <f>IF(COUNTA($A6972:$K6972)=0,"",IF($M6972="SI","CUFE o factura duplicada dentro del reporte; no se suma dos veces",IF(IFERROR($H6972,0)&lt;=0,"DIAN reporta valor susceptible 0",IF($L6972="NO",IFERROR(LOOKUP(2,1/((LISTS!$M$2:$M$13&lt;&gt;"")*ISNUMBER(SEARCH(LISTS!$M$2:$M$13,$I6972))),LISTS!$O$2:$O$13),"Medio de pago no elegible o no identificado por DIAN"),"Apta automaticamente por pago electronico y base positiva"))))</f>
        <v/>
      </c>
    </row>
    <row r="6973">
      <c r="A6973" s="9" t="n"/>
      <c r="B6973" s="9" t="n"/>
      <c r="C6973" s="12" t="n"/>
      <c r="D6973" s="11" t="n"/>
      <c r="E6973" s="11" t="n"/>
      <c r="F6973" s="11" t="n"/>
      <c r="G6973" s="11" t="n"/>
      <c r="H6973" s="11" t="n"/>
      <c r="I6973" s="9" t="n"/>
      <c r="J6973" s="9" t="n"/>
      <c r="K6973" s="9" t="n"/>
      <c r="L6973" s="9">
        <f>IF(COUNTA($A6973:$K6973)=0,"",IF(AND(IFERROR($H6973,0)&gt;0,LEN(TRIM($K6973&amp;""))&gt;0,IFERROR(LOOKUP(2,1/((LISTS!$M$2:$M$13&lt;&gt;"")*ISNUMBER(SEARCH(LISTS!$M$2:$M$13,$I6973))),LISTS!$N$2:$N$13),"NO")="SI"),"SI","NO"))</f>
        <v/>
      </c>
      <c r="M6973" s="9">
        <f>IF(COUNTA($A6973:$K6973)=0,"",IF($K6973&lt;&gt;"",IF(COUNTIF($K$19:$K6973,$K6973)&gt;1,"SI","NO"),IF(COUNTIFS($A$19:$A6973,$A6973,$C$19:$C6973,$C6973,$J$19:$J6973,$J6973,$D$19:$D6973,$D6973)&gt;1,"SI","NO")))</f>
        <v/>
      </c>
      <c r="N6973" s="11">
        <f>IF(COUNTA($A6973:$K6973)=0,"",IF(AND($L6973="SI",$M6973="NO"),IFERROR($H6973,0),0))</f>
        <v/>
      </c>
      <c r="O6973" s="9">
        <f>IF(COUNTA($A6973:$K6973)=0,"",IF($M6973="SI","CUFE o factura duplicada dentro del reporte; no se suma dos veces",IF(IFERROR($H6973,0)&lt;=0,"DIAN reporta valor susceptible 0",IF($L6973="NO",IFERROR(LOOKUP(2,1/((LISTS!$M$2:$M$13&lt;&gt;"")*ISNUMBER(SEARCH(LISTS!$M$2:$M$13,$I6973))),LISTS!$O$2:$O$13),"Medio de pago no elegible o no identificado por DIAN"),"Apta automaticamente por pago electronico y base positiva"))))</f>
        <v/>
      </c>
    </row>
    <row r="6974">
      <c r="A6974" s="9" t="n"/>
      <c r="B6974" s="9" t="n"/>
      <c r="C6974" s="12" t="n"/>
      <c r="D6974" s="11" t="n"/>
      <c r="E6974" s="11" t="n"/>
      <c r="F6974" s="11" t="n"/>
      <c r="G6974" s="11" t="n"/>
      <c r="H6974" s="11" t="n"/>
      <c r="I6974" s="9" t="n"/>
      <c r="J6974" s="9" t="n"/>
      <c r="K6974" s="9" t="n"/>
      <c r="L6974" s="9">
        <f>IF(COUNTA($A6974:$K6974)=0,"",IF(AND(IFERROR($H6974,0)&gt;0,LEN(TRIM($K6974&amp;""))&gt;0,IFERROR(LOOKUP(2,1/((LISTS!$M$2:$M$13&lt;&gt;"")*ISNUMBER(SEARCH(LISTS!$M$2:$M$13,$I6974))),LISTS!$N$2:$N$13),"NO")="SI"),"SI","NO"))</f>
        <v/>
      </c>
      <c r="M6974" s="9">
        <f>IF(COUNTA($A6974:$K6974)=0,"",IF($K6974&lt;&gt;"",IF(COUNTIF($K$19:$K6974,$K6974)&gt;1,"SI","NO"),IF(COUNTIFS($A$19:$A6974,$A6974,$C$19:$C6974,$C6974,$J$19:$J6974,$J6974,$D$19:$D6974,$D6974)&gt;1,"SI","NO")))</f>
        <v/>
      </c>
      <c r="N6974" s="11">
        <f>IF(COUNTA($A6974:$K6974)=0,"",IF(AND($L6974="SI",$M6974="NO"),IFERROR($H6974,0),0))</f>
        <v/>
      </c>
      <c r="O6974" s="9">
        <f>IF(COUNTA($A6974:$K6974)=0,"",IF($M6974="SI","CUFE o factura duplicada dentro del reporte; no se suma dos veces",IF(IFERROR($H6974,0)&lt;=0,"DIAN reporta valor susceptible 0",IF($L6974="NO",IFERROR(LOOKUP(2,1/((LISTS!$M$2:$M$13&lt;&gt;"")*ISNUMBER(SEARCH(LISTS!$M$2:$M$13,$I6974))),LISTS!$O$2:$O$13),"Medio de pago no elegible o no identificado por DIAN"),"Apta automaticamente por pago electronico y base positiva"))))</f>
        <v/>
      </c>
    </row>
    <row r="6975">
      <c r="A6975" s="9" t="n"/>
      <c r="B6975" s="9" t="n"/>
      <c r="C6975" s="12" t="n"/>
      <c r="D6975" s="11" t="n"/>
      <c r="E6975" s="11" t="n"/>
      <c r="F6975" s="11" t="n"/>
      <c r="G6975" s="11" t="n"/>
      <c r="H6975" s="11" t="n"/>
      <c r="I6975" s="9" t="n"/>
      <c r="J6975" s="9" t="n"/>
      <c r="K6975" s="9" t="n"/>
      <c r="L6975" s="9">
        <f>IF(COUNTA($A6975:$K6975)=0,"",IF(AND(IFERROR($H6975,0)&gt;0,LEN(TRIM($K6975&amp;""))&gt;0,IFERROR(LOOKUP(2,1/((LISTS!$M$2:$M$13&lt;&gt;"")*ISNUMBER(SEARCH(LISTS!$M$2:$M$13,$I6975))),LISTS!$N$2:$N$13),"NO")="SI"),"SI","NO"))</f>
        <v/>
      </c>
      <c r="M6975" s="9">
        <f>IF(COUNTA($A6975:$K6975)=0,"",IF($K6975&lt;&gt;"",IF(COUNTIF($K$19:$K6975,$K6975)&gt;1,"SI","NO"),IF(COUNTIFS($A$19:$A6975,$A6975,$C$19:$C6975,$C6975,$J$19:$J6975,$J6975,$D$19:$D6975,$D6975)&gt;1,"SI","NO")))</f>
        <v/>
      </c>
      <c r="N6975" s="11">
        <f>IF(COUNTA($A6975:$K6975)=0,"",IF(AND($L6975="SI",$M6975="NO"),IFERROR($H6975,0),0))</f>
        <v/>
      </c>
      <c r="O6975" s="9">
        <f>IF(COUNTA($A6975:$K6975)=0,"",IF($M6975="SI","CUFE o factura duplicada dentro del reporte; no se suma dos veces",IF(IFERROR($H6975,0)&lt;=0,"DIAN reporta valor susceptible 0",IF($L6975="NO",IFERROR(LOOKUP(2,1/((LISTS!$M$2:$M$13&lt;&gt;"")*ISNUMBER(SEARCH(LISTS!$M$2:$M$13,$I6975))),LISTS!$O$2:$O$13),"Medio de pago no elegible o no identificado por DIAN"),"Apta automaticamente por pago electronico y base positiva"))))</f>
        <v/>
      </c>
    </row>
    <row r="6976">
      <c r="A6976" s="9" t="n"/>
      <c r="B6976" s="9" t="n"/>
      <c r="C6976" s="12" t="n"/>
      <c r="D6976" s="11" t="n"/>
      <c r="E6976" s="11" t="n"/>
      <c r="F6976" s="11" t="n"/>
      <c r="G6976" s="11" t="n"/>
      <c r="H6976" s="11" t="n"/>
      <c r="I6976" s="9" t="n"/>
      <c r="J6976" s="9" t="n"/>
      <c r="K6976" s="9" t="n"/>
      <c r="L6976" s="9">
        <f>IF(COUNTA($A6976:$K6976)=0,"",IF(AND(IFERROR($H6976,0)&gt;0,LEN(TRIM($K6976&amp;""))&gt;0,IFERROR(LOOKUP(2,1/((LISTS!$M$2:$M$13&lt;&gt;"")*ISNUMBER(SEARCH(LISTS!$M$2:$M$13,$I6976))),LISTS!$N$2:$N$13),"NO")="SI"),"SI","NO"))</f>
        <v/>
      </c>
      <c r="M6976" s="9">
        <f>IF(COUNTA($A6976:$K6976)=0,"",IF($K6976&lt;&gt;"",IF(COUNTIF($K$19:$K6976,$K6976)&gt;1,"SI","NO"),IF(COUNTIFS($A$19:$A6976,$A6976,$C$19:$C6976,$C6976,$J$19:$J6976,$J6976,$D$19:$D6976,$D6976)&gt;1,"SI","NO")))</f>
        <v/>
      </c>
      <c r="N6976" s="11">
        <f>IF(COUNTA($A6976:$K6976)=0,"",IF(AND($L6976="SI",$M6976="NO"),IFERROR($H6976,0),0))</f>
        <v/>
      </c>
      <c r="O6976" s="9">
        <f>IF(COUNTA($A6976:$K6976)=0,"",IF($M6976="SI","CUFE o factura duplicada dentro del reporte; no se suma dos veces",IF(IFERROR($H6976,0)&lt;=0,"DIAN reporta valor susceptible 0",IF($L6976="NO",IFERROR(LOOKUP(2,1/((LISTS!$M$2:$M$13&lt;&gt;"")*ISNUMBER(SEARCH(LISTS!$M$2:$M$13,$I6976))),LISTS!$O$2:$O$13),"Medio de pago no elegible o no identificado por DIAN"),"Apta automaticamente por pago electronico y base positiva"))))</f>
        <v/>
      </c>
    </row>
    <row r="6977">
      <c r="A6977" s="9" t="n"/>
      <c r="B6977" s="9" t="n"/>
      <c r="C6977" s="12" t="n"/>
      <c r="D6977" s="11" t="n"/>
      <c r="E6977" s="11" t="n"/>
      <c r="F6977" s="11" t="n"/>
      <c r="G6977" s="11" t="n"/>
      <c r="H6977" s="11" t="n"/>
      <c r="I6977" s="9" t="n"/>
      <c r="J6977" s="9" t="n"/>
      <c r="K6977" s="9" t="n"/>
      <c r="L6977" s="9">
        <f>IF(COUNTA($A6977:$K6977)=0,"",IF(AND(IFERROR($H6977,0)&gt;0,LEN(TRIM($K6977&amp;""))&gt;0,IFERROR(LOOKUP(2,1/((LISTS!$M$2:$M$13&lt;&gt;"")*ISNUMBER(SEARCH(LISTS!$M$2:$M$13,$I6977))),LISTS!$N$2:$N$13),"NO")="SI"),"SI","NO"))</f>
        <v/>
      </c>
      <c r="M6977" s="9">
        <f>IF(COUNTA($A6977:$K6977)=0,"",IF($K6977&lt;&gt;"",IF(COUNTIF($K$19:$K6977,$K6977)&gt;1,"SI","NO"),IF(COUNTIFS($A$19:$A6977,$A6977,$C$19:$C6977,$C6977,$J$19:$J6977,$J6977,$D$19:$D6977,$D6977)&gt;1,"SI","NO")))</f>
        <v/>
      </c>
      <c r="N6977" s="11">
        <f>IF(COUNTA($A6977:$K6977)=0,"",IF(AND($L6977="SI",$M6977="NO"),IFERROR($H6977,0),0))</f>
        <v/>
      </c>
      <c r="O6977" s="9">
        <f>IF(COUNTA($A6977:$K6977)=0,"",IF($M6977="SI","CUFE o factura duplicada dentro del reporte; no se suma dos veces",IF(IFERROR($H6977,0)&lt;=0,"DIAN reporta valor susceptible 0",IF($L6977="NO",IFERROR(LOOKUP(2,1/((LISTS!$M$2:$M$13&lt;&gt;"")*ISNUMBER(SEARCH(LISTS!$M$2:$M$13,$I6977))),LISTS!$O$2:$O$13),"Medio de pago no elegible o no identificado por DIAN"),"Apta automaticamente por pago electronico y base positiva"))))</f>
        <v/>
      </c>
    </row>
    <row r="6978">
      <c r="A6978" s="9" t="n"/>
      <c r="B6978" s="9" t="n"/>
      <c r="C6978" s="12" t="n"/>
      <c r="D6978" s="11" t="n"/>
      <c r="E6978" s="11" t="n"/>
      <c r="F6978" s="11" t="n"/>
      <c r="G6978" s="11" t="n"/>
      <c r="H6978" s="11" t="n"/>
      <c r="I6978" s="9" t="n"/>
      <c r="J6978" s="9" t="n"/>
      <c r="K6978" s="9" t="n"/>
      <c r="L6978" s="9">
        <f>IF(COUNTA($A6978:$K6978)=0,"",IF(AND(IFERROR($H6978,0)&gt;0,LEN(TRIM($K6978&amp;""))&gt;0,IFERROR(LOOKUP(2,1/((LISTS!$M$2:$M$13&lt;&gt;"")*ISNUMBER(SEARCH(LISTS!$M$2:$M$13,$I6978))),LISTS!$N$2:$N$13),"NO")="SI"),"SI","NO"))</f>
        <v/>
      </c>
      <c r="M6978" s="9">
        <f>IF(COUNTA($A6978:$K6978)=0,"",IF($K6978&lt;&gt;"",IF(COUNTIF($K$19:$K6978,$K6978)&gt;1,"SI","NO"),IF(COUNTIFS($A$19:$A6978,$A6978,$C$19:$C6978,$C6978,$J$19:$J6978,$J6978,$D$19:$D6978,$D6978)&gt;1,"SI","NO")))</f>
        <v/>
      </c>
      <c r="N6978" s="11">
        <f>IF(COUNTA($A6978:$K6978)=0,"",IF(AND($L6978="SI",$M6978="NO"),IFERROR($H6978,0),0))</f>
        <v/>
      </c>
      <c r="O6978" s="9">
        <f>IF(COUNTA($A6978:$K6978)=0,"",IF($M6978="SI","CUFE o factura duplicada dentro del reporte; no se suma dos veces",IF(IFERROR($H6978,0)&lt;=0,"DIAN reporta valor susceptible 0",IF($L6978="NO",IFERROR(LOOKUP(2,1/((LISTS!$M$2:$M$13&lt;&gt;"")*ISNUMBER(SEARCH(LISTS!$M$2:$M$13,$I6978))),LISTS!$O$2:$O$13),"Medio de pago no elegible o no identificado por DIAN"),"Apta automaticamente por pago electronico y base positiva"))))</f>
        <v/>
      </c>
    </row>
    <row r="6979">
      <c r="A6979" s="9" t="n"/>
      <c r="B6979" s="9" t="n"/>
      <c r="C6979" s="12" t="n"/>
      <c r="D6979" s="11" t="n"/>
      <c r="E6979" s="11" t="n"/>
      <c r="F6979" s="11" t="n"/>
      <c r="G6979" s="11" t="n"/>
      <c r="H6979" s="11" t="n"/>
      <c r="I6979" s="9" t="n"/>
      <c r="J6979" s="9" t="n"/>
      <c r="K6979" s="9" t="n"/>
      <c r="L6979" s="9">
        <f>IF(COUNTA($A6979:$K6979)=0,"",IF(AND(IFERROR($H6979,0)&gt;0,LEN(TRIM($K6979&amp;""))&gt;0,IFERROR(LOOKUP(2,1/((LISTS!$M$2:$M$13&lt;&gt;"")*ISNUMBER(SEARCH(LISTS!$M$2:$M$13,$I6979))),LISTS!$N$2:$N$13),"NO")="SI"),"SI","NO"))</f>
        <v/>
      </c>
      <c r="M6979" s="9">
        <f>IF(COUNTA($A6979:$K6979)=0,"",IF($K6979&lt;&gt;"",IF(COUNTIF($K$19:$K6979,$K6979)&gt;1,"SI","NO"),IF(COUNTIFS($A$19:$A6979,$A6979,$C$19:$C6979,$C6979,$J$19:$J6979,$J6979,$D$19:$D6979,$D6979)&gt;1,"SI","NO")))</f>
        <v/>
      </c>
      <c r="N6979" s="11">
        <f>IF(COUNTA($A6979:$K6979)=0,"",IF(AND($L6979="SI",$M6979="NO"),IFERROR($H6979,0),0))</f>
        <v/>
      </c>
      <c r="O6979" s="9">
        <f>IF(COUNTA($A6979:$K6979)=0,"",IF($M6979="SI","CUFE o factura duplicada dentro del reporte; no se suma dos veces",IF(IFERROR($H6979,0)&lt;=0,"DIAN reporta valor susceptible 0",IF($L6979="NO",IFERROR(LOOKUP(2,1/((LISTS!$M$2:$M$13&lt;&gt;"")*ISNUMBER(SEARCH(LISTS!$M$2:$M$13,$I6979))),LISTS!$O$2:$O$13),"Medio de pago no elegible o no identificado por DIAN"),"Apta automaticamente por pago electronico y base positiva"))))</f>
        <v/>
      </c>
    </row>
    <row r="6980">
      <c r="A6980" s="9" t="n"/>
      <c r="B6980" s="9" t="n"/>
      <c r="C6980" s="12" t="n"/>
      <c r="D6980" s="11" t="n"/>
      <c r="E6980" s="11" t="n"/>
      <c r="F6980" s="11" t="n"/>
      <c r="G6980" s="11" t="n"/>
      <c r="H6980" s="11" t="n"/>
      <c r="I6980" s="9" t="n"/>
      <c r="J6980" s="9" t="n"/>
      <c r="K6980" s="9" t="n"/>
      <c r="L6980" s="9">
        <f>IF(COUNTA($A6980:$K6980)=0,"",IF(AND(IFERROR($H6980,0)&gt;0,LEN(TRIM($K6980&amp;""))&gt;0,IFERROR(LOOKUP(2,1/((LISTS!$M$2:$M$13&lt;&gt;"")*ISNUMBER(SEARCH(LISTS!$M$2:$M$13,$I6980))),LISTS!$N$2:$N$13),"NO")="SI"),"SI","NO"))</f>
        <v/>
      </c>
      <c r="M6980" s="9">
        <f>IF(COUNTA($A6980:$K6980)=0,"",IF($K6980&lt;&gt;"",IF(COUNTIF($K$19:$K6980,$K6980)&gt;1,"SI","NO"),IF(COUNTIFS($A$19:$A6980,$A6980,$C$19:$C6980,$C6980,$J$19:$J6980,$J6980,$D$19:$D6980,$D6980)&gt;1,"SI","NO")))</f>
        <v/>
      </c>
      <c r="N6980" s="11">
        <f>IF(COUNTA($A6980:$K6980)=0,"",IF(AND($L6980="SI",$M6980="NO"),IFERROR($H6980,0),0))</f>
        <v/>
      </c>
      <c r="O6980" s="9">
        <f>IF(COUNTA($A6980:$K6980)=0,"",IF($M6980="SI","CUFE o factura duplicada dentro del reporte; no se suma dos veces",IF(IFERROR($H6980,0)&lt;=0,"DIAN reporta valor susceptible 0",IF($L6980="NO",IFERROR(LOOKUP(2,1/((LISTS!$M$2:$M$13&lt;&gt;"")*ISNUMBER(SEARCH(LISTS!$M$2:$M$13,$I6980))),LISTS!$O$2:$O$13),"Medio de pago no elegible o no identificado por DIAN"),"Apta automaticamente por pago electronico y base positiva"))))</f>
        <v/>
      </c>
    </row>
    <row r="6981">
      <c r="A6981" s="9" t="n"/>
      <c r="B6981" s="9" t="n"/>
      <c r="C6981" s="12" t="n"/>
      <c r="D6981" s="11" t="n"/>
      <c r="E6981" s="11" t="n"/>
      <c r="F6981" s="11" t="n"/>
      <c r="G6981" s="11" t="n"/>
      <c r="H6981" s="11" t="n"/>
      <c r="I6981" s="9" t="n"/>
      <c r="J6981" s="9" t="n"/>
      <c r="K6981" s="9" t="n"/>
      <c r="L6981" s="9">
        <f>IF(COUNTA($A6981:$K6981)=0,"",IF(AND(IFERROR($H6981,0)&gt;0,LEN(TRIM($K6981&amp;""))&gt;0,IFERROR(LOOKUP(2,1/((LISTS!$M$2:$M$13&lt;&gt;"")*ISNUMBER(SEARCH(LISTS!$M$2:$M$13,$I6981))),LISTS!$N$2:$N$13),"NO")="SI"),"SI","NO"))</f>
        <v/>
      </c>
      <c r="M6981" s="9">
        <f>IF(COUNTA($A6981:$K6981)=0,"",IF($K6981&lt;&gt;"",IF(COUNTIF($K$19:$K6981,$K6981)&gt;1,"SI","NO"),IF(COUNTIFS($A$19:$A6981,$A6981,$C$19:$C6981,$C6981,$J$19:$J6981,$J6981,$D$19:$D6981,$D6981)&gt;1,"SI","NO")))</f>
        <v/>
      </c>
      <c r="N6981" s="11">
        <f>IF(COUNTA($A6981:$K6981)=0,"",IF(AND($L6981="SI",$M6981="NO"),IFERROR($H6981,0),0))</f>
        <v/>
      </c>
      <c r="O6981" s="9">
        <f>IF(COUNTA($A6981:$K6981)=0,"",IF($M6981="SI","CUFE o factura duplicada dentro del reporte; no se suma dos veces",IF(IFERROR($H6981,0)&lt;=0,"DIAN reporta valor susceptible 0",IF($L6981="NO",IFERROR(LOOKUP(2,1/((LISTS!$M$2:$M$13&lt;&gt;"")*ISNUMBER(SEARCH(LISTS!$M$2:$M$13,$I6981))),LISTS!$O$2:$O$13),"Medio de pago no elegible o no identificado por DIAN"),"Apta automaticamente por pago electronico y base positiva"))))</f>
        <v/>
      </c>
    </row>
    <row r="6982">
      <c r="A6982" s="9" t="n"/>
      <c r="B6982" s="9" t="n"/>
      <c r="C6982" s="12" t="n"/>
      <c r="D6982" s="11" t="n"/>
      <c r="E6982" s="11" t="n"/>
      <c r="F6982" s="11" t="n"/>
      <c r="G6982" s="11" t="n"/>
      <c r="H6982" s="11" t="n"/>
      <c r="I6982" s="9" t="n"/>
      <c r="J6982" s="9" t="n"/>
      <c r="K6982" s="9" t="n"/>
      <c r="L6982" s="9">
        <f>IF(COUNTA($A6982:$K6982)=0,"",IF(AND(IFERROR($H6982,0)&gt;0,LEN(TRIM($K6982&amp;""))&gt;0,IFERROR(LOOKUP(2,1/((LISTS!$M$2:$M$13&lt;&gt;"")*ISNUMBER(SEARCH(LISTS!$M$2:$M$13,$I6982))),LISTS!$N$2:$N$13),"NO")="SI"),"SI","NO"))</f>
        <v/>
      </c>
      <c r="M6982" s="9">
        <f>IF(COUNTA($A6982:$K6982)=0,"",IF($K6982&lt;&gt;"",IF(COUNTIF($K$19:$K6982,$K6982)&gt;1,"SI","NO"),IF(COUNTIFS($A$19:$A6982,$A6982,$C$19:$C6982,$C6982,$J$19:$J6982,$J6982,$D$19:$D6982,$D6982)&gt;1,"SI","NO")))</f>
        <v/>
      </c>
      <c r="N6982" s="11">
        <f>IF(COUNTA($A6982:$K6982)=0,"",IF(AND($L6982="SI",$M6982="NO"),IFERROR($H6982,0),0))</f>
        <v/>
      </c>
      <c r="O6982" s="9">
        <f>IF(COUNTA($A6982:$K6982)=0,"",IF($M6982="SI","CUFE o factura duplicada dentro del reporte; no se suma dos veces",IF(IFERROR($H6982,0)&lt;=0,"DIAN reporta valor susceptible 0",IF($L6982="NO",IFERROR(LOOKUP(2,1/((LISTS!$M$2:$M$13&lt;&gt;"")*ISNUMBER(SEARCH(LISTS!$M$2:$M$13,$I6982))),LISTS!$O$2:$O$13),"Medio de pago no elegible o no identificado por DIAN"),"Apta automaticamente por pago electronico y base positiva"))))</f>
        <v/>
      </c>
    </row>
    <row r="6983">
      <c r="A6983" s="9" t="n"/>
      <c r="B6983" s="9" t="n"/>
      <c r="C6983" s="12" t="n"/>
      <c r="D6983" s="11" t="n"/>
      <c r="E6983" s="11" t="n"/>
      <c r="F6983" s="11" t="n"/>
      <c r="G6983" s="11" t="n"/>
      <c r="H6983" s="11" t="n"/>
      <c r="I6983" s="9" t="n"/>
      <c r="J6983" s="9" t="n"/>
      <c r="K6983" s="9" t="n"/>
      <c r="L6983" s="9">
        <f>IF(COUNTA($A6983:$K6983)=0,"",IF(AND(IFERROR($H6983,0)&gt;0,LEN(TRIM($K6983&amp;""))&gt;0,IFERROR(LOOKUP(2,1/((LISTS!$M$2:$M$13&lt;&gt;"")*ISNUMBER(SEARCH(LISTS!$M$2:$M$13,$I6983))),LISTS!$N$2:$N$13),"NO")="SI"),"SI","NO"))</f>
        <v/>
      </c>
      <c r="M6983" s="9">
        <f>IF(COUNTA($A6983:$K6983)=0,"",IF($K6983&lt;&gt;"",IF(COUNTIF($K$19:$K6983,$K6983)&gt;1,"SI","NO"),IF(COUNTIFS($A$19:$A6983,$A6983,$C$19:$C6983,$C6983,$J$19:$J6983,$J6983,$D$19:$D6983,$D6983)&gt;1,"SI","NO")))</f>
        <v/>
      </c>
      <c r="N6983" s="11">
        <f>IF(COUNTA($A6983:$K6983)=0,"",IF(AND($L6983="SI",$M6983="NO"),IFERROR($H6983,0),0))</f>
        <v/>
      </c>
      <c r="O6983" s="9">
        <f>IF(COUNTA($A6983:$K6983)=0,"",IF($M6983="SI","CUFE o factura duplicada dentro del reporte; no se suma dos veces",IF(IFERROR($H6983,0)&lt;=0,"DIAN reporta valor susceptible 0",IF($L6983="NO",IFERROR(LOOKUP(2,1/((LISTS!$M$2:$M$13&lt;&gt;"")*ISNUMBER(SEARCH(LISTS!$M$2:$M$13,$I6983))),LISTS!$O$2:$O$13),"Medio de pago no elegible o no identificado por DIAN"),"Apta automaticamente por pago electronico y base positiva"))))</f>
        <v/>
      </c>
    </row>
    <row r="6984">
      <c r="A6984" s="9" t="n"/>
      <c r="B6984" s="9" t="n"/>
      <c r="C6984" s="12" t="n"/>
      <c r="D6984" s="11" t="n"/>
      <c r="E6984" s="11" t="n"/>
      <c r="F6984" s="11" t="n"/>
      <c r="G6984" s="11" t="n"/>
      <c r="H6984" s="11" t="n"/>
      <c r="I6984" s="9" t="n"/>
      <c r="J6984" s="9" t="n"/>
      <c r="K6984" s="9" t="n"/>
      <c r="L6984" s="9">
        <f>IF(COUNTA($A6984:$K6984)=0,"",IF(AND(IFERROR($H6984,0)&gt;0,LEN(TRIM($K6984&amp;""))&gt;0,IFERROR(LOOKUP(2,1/((LISTS!$M$2:$M$13&lt;&gt;"")*ISNUMBER(SEARCH(LISTS!$M$2:$M$13,$I6984))),LISTS!$N$2:$N$13),"NO")="SI"),"SI","NO"))</f>
        <v/>
      </c>
      <c r="M6984" s="9">
        <f>IF(COUNTA($A6984:$K6984)=0,"",IF($K6984&lt;&gt;"",IF(COUNTIF($K$19:$K6984,$K6984)&gt;1,"SI","NO"),IF(COUNTIFS($A$19:$A6984,$A6984,$C$19:$C6984,$C6984,$J$19:$J6984,$J6984,$D$19:$D6984,$D6984)&gt;1,"SI","NO")))</f>
        <v/>
      </c>
      <c r="N6984" s="11">
        <f>IF(COUNTA($A6984:$K6984)=0,"",IF(AND($L6984="SI",$M6984="NO"),IFERROR($H6984,0),0))</f>
        <v/>
      </c>
      <c r="O6984" s="9">
        <f>IF(COUNTA($A6984:$K6984)=0,"",IF($M6984="SI","CUFE o factura duplicada dentro del reporte; no se suma dos veces",IF(IFERROR($H6984,0)&lt;=0,"DIAN reporta valor susceptible 0",IF($L6984="NO",IFERROR(LOOKUP(2,1/((LISTS!$M$2:$M$13&lt;&gt;"")*ISNUMBER(SEARCH(LISTS!$M$2:$M$13,$I6984))),LISTS!$O$2:$O$13),"Medio de pago no elegible o no identificado por DIAN"),"Apta automaticamente por pago electronico y base positiva"))))</f>
        <v/>
      </c>
    </row>
    <row r="6985">
      <c r="A6985" s="9" t="n"/>
      <c r="B6985" s="9" t="n"/>
      <c r="C6985" s="12" t="n"/>
      <c r="D6985" s="11" t="n"/>
      <c r="E6985" s="11" t="n"/>
      <c r="F6985" s="11" t="n"/>
      <c r="G6985" s="11" t="n"/>
      <c r="H6985" s="11" t="n"/>
      <c r="I6985" s="9" t="n"/>
      <c r="J6985" s="9" t="n"/>
      <c r="K6985" s="9" t="n"/>
      <c r="L6985" s="9">
        <f>IF(COUNTA($A6985:$K6985)=0,"",IF(AND(IFERROR($H6985,0)&gt;0,LEN(TRIM($K6985&amp;""))&gt;0,IFERROR(LOOKUP(2,1/((LISTS!$M$2:$M$13&lt;&gt;"")*ISNUMBER(SEARCH(LISTS!$M$2:$M$13,$I6985))),LISTS!$N$2:$N$13),"NO")="SI"),"SI","NO"))</f>
        <v/>
      </c>
      <c r="M6985" s="9">
        <f>IF(COUNTA($A6985:$K6985)=0,"",IF($K6985&lt;&gt;"",IF(COUNTIF($K$19:$K6985,$K6985)&gt;1,"SI","NO"),IF(COUNTIFS($A$19:$A6985,$A6985,$C$19:$C6985,$C6985,$J$19:$J6985,$J6985,$D$19:$D6985,$D6985)&gt;1,"SI","NO")))</f>
        <v/>
      </c>
      <c r="N6985" s="11">
        <f>IF(COUNTA($A6985:$K6985)=0,"",IF(AND($L6985="SI",$M6985="NO"),IFERROR($H6985,0),0))</f>
        <v/>
      </c>
      <c r="O6985" s="9">
        <f>IF(COUNTA($A6985:$K6985)=0,"",IF($M6985="SI","CUFE o factura duplicada dentro del reporte; no se suma dos veces",IF(IFERROR($H6985,0)&lt;=0,"DIAN reporta valor susceptible 0",IF($L6985="NO",IFERROR(LOOKUP(2,1/((LISTS!$M$2:$M$13&lt;&gt;"")*ISNUMBER(SEARCH(LISTS!$M$2:$M$13,$I6985))),LISTS!$O$2:$O$13),"Medio de pago no elegible o no identificado por DIAN"),"Apta automaticamente por pago electronico y base positiva"))))</f>
        <v/>
      </c>
    </row>
    <row r="6986">
      <c r="A6986" s="9" t="n"/>
      <c r="B6986" s="9" t="n"/>
      <c r="C6986" s="12" t="n"/>
      <c r="D6986" s="11" t="n"/>
      <c r="E6986" s="11" t="n"/>
      <c r="F6986" s="11" t="n"/>
      <c r="G6986" s="11" t="n"/>
      <c r="H6986" s="11" t="n"/>
      <c r="I6986" s="9" t="n"/>
      <c r="J6986" s="9" t="n"/>
      <c r="K6986" s="9" t="n"/>
      <c r="L6986" s="9">
        <f>IF(COUNTA($A6986:$K6986)=0,"",IF(AND(IFERROR($H6986,0)&gt;0,LEN(TRIM($K6986&amp;""))&gt;0,IFERROR(LOOKUP(2,1/((LISTS!$M$2:$M$13&lt;&gt;"")*ISNUMBER(SEARCH(LISTS!$M$2:$M$13,$I6986))),LISTS!$N$2:$N$13),"NO")="SI"),"SI","NO"))</f>
        <v/>
      </c>
      <c r="M6986" s="9">
        <f>IF(COUNTA($A6986:$K6986)=0,"",IF($K6986&lt;&gt;"",IF(COUNTIF($K$19:$K6986,$K6986)&gt;1,"SI","NO"),IF(COUNTIFS($A$19:$A6986,$A6986,$C$19:$C6986,$C6986,$J$19:$J6986,$J6986,$D$19:$D6986,$D6986)&gt;1,"SI","NO")))</f>
        <v/>
      </c>
      <c r="N6986" s="11">
        <f>IF(COUNTA($A6986:$K6986)=0,"",IF(AND($L6986="SI",$M6986="NO"),IFERROR($H6986,0),0))</f>
        <v/>
      </c>
      <c r="O6986" s="9">
        <f>IF(COUNTA($A6986:$K6986)=0,"",IF($M6986="SI","CUFE o factura duplicada dentro del reporte; no se suma dos veces",IF(IFERROR($H6986,0)&lt;=0,"DIAN reporta valor susceptible 0",IF($L6986="NO",IFERROR(LOOKUP(2,1/((LISTS!$M$2:$M$13&lt;&gt;"")*ISNUMBER(SEARCH(LISTS!$M$2:$M$13,$I6986))),LISTS!$O$2:$O$13),"Medio de pago no elegible o no identificado por DIAN"),"Apta automaticamente por pago electronico y base positiva"))))</f>
        <v/>
      </c>
    </row>
    <row r="6987">
      <c r="A6987" s="9" t="n"/>
      <c r="B6987" s="9" t="n"/>
      <c r="C6987" s="12" t="n"/>
      <c r="D6987" s="11" t="n"/>
      <c r="E6987" s="11" t="n"/>
      <c r="F6987" s="11" t="n"/>
      <c r="G6987" s="11" t="n"/>
      <c r="H6987" s="11" t="n"/>
      <c r="I6987" s="9" t="n"/>
      <c r="J6987" s="9" t="n"/>
      <c r="K6987" s="9" t="n"/>
      <c r="L6987" s="9">
        <f>IF(COUNTA($A6987:$K6987)=0,"",IF(AND(IFERROR($H6987,0)&gt;0,LEN(TRIM($K6987&amp;""))&gt;0,IFERROR(LOOKUP(2,1/((LISTS!$M$2:$M$13&lt;&gt;"")*ISNUMBER(SEARCH(LISTS!$M$2:$M$13,$I6987))),LISTS!$N$2:$N$13),"NO")="SI"),"SI","NO"))</f>
        <v/>
      </c>
      <c r="M6987" s="9">
        <f>IF(COUNTA($A6987:$K6987)=0,"",IF($K6987&lt;&gt;"",IF(COUNTIF($K$19:$K6987,$K6987)&gt;1,"SI","NO"),IF(COUNTIFS($A$19:$A6987,$A6987,$C$19:$C6987,$C6987,$J$19:$J6987,$J6987,$D$19:$D6987,$D6987)&gt;1,"SI","NO")))</f>
        <v/>
      </c>
      <c r="N6987" s="11">
        <f>IF(COUNTA($A6987:$K6987)=0,"",IF(AND($L6987="SI",$M6987="NO"),IFERROR($H6987,0),0))</f>
        <v/>
      </c>
      <c r="O6987" s="9">
        <f>IF(COUNTA($A6987:$K6987)=0,"",IF($M6987="SI","CUFE o factura duplicada dentro del reporte; no se suma dos veces",IF(IFERROR($H6987,0)&lt;=0,"DIAN reporta valor susceptible 0",IF($L6987="NO",IFERROR(LOOKUP(2,1/((LISTS!$M$2:$M$13&lt;&gt;"")*ISNUMBER(SEARCH(LISTS!$M$2:$M$13,$I6987))),LISTS!$O$2:$O$13),"Medio de pago no elegible o no identificado por DIAN"),"Apta automaticamente por pago electronico y base positiva"))))</f>
        <v/>
      </c>
    </row>
    <row r="6988">
      <c r="A6988" s="9" t="n"/>
      <c r="B6988" s="9" t="n"/>
      <c r="C6988" s="12" t="n"/>
      <c r="D6988" s="11" t="n"/>
      <c r="E6988" s="11" t="n"/>
      <c r="F6988" s="11" t="n"/>
      <c r="G6988" s="11" t="n"/>
      <c r="H6988" s="11" t="n"/>
      <c r="I6988" s="9" t="n"/>
      <c r="J6988" s="9" t="n"/>
      <c r="K6988" s="9" t="n"/>
      <c r="L6988" s="9">
        <f>IF(COUNTA($A6988:$K6988)=0,"",IF(AND(IFERROR($H6988,0)&gt;0,LEN(TRIM($K6988&amp;""))&gt;0,IFERROR(LOOKUP(2,1/((LISTS!$M$2:$M$13&lt;&gt;"")*ISNUMBER(SEARCH(LISTS!$M$2:$M$13,$I6988))),LISTS!$N$2:$N$13),"NO")="SI"),"SI","NO"))</f>
        <v/>
      </c>
      <c r="M6988" s="9">
        <f>IF(COUNTA($A6988:$K6988)=0,"",IF($K6988&lt;&gt;"",IF(COUNTIF($K$19:$K6988,$K6988)&gt;1,"SI","NO"),IF(COUNTIFS($A$19:$A6988,$A6988,$C$19:$C6988,$C6988,$J$19:$J6988,$J6988,$D$19:$D6988,$D6988)&gt;1,"SI","NO")))</f>
        <v/>
      </c>
      <c r="N6988" s="11">
        <f>IF(COUNTA($A6988:$K6988)=0,"",IF(AND($L6988="SI",$M6988="NO"),IFERROR($H6988,0),0))</f>
        <v/>
      </c>
      <c r="O6988" s="9">
        <f>IF(COUNTA($A6988:$K6988)=0,"",IF($M6988="SI","CUFE o factura duplicada dentro del reporte; no se suma dos veces",IF(IFERROR($H6988,0)&lt;=0,"DIAN reporta valor susceptible 0",IF($L6988="NO",IFERROR(LOOKUP(2,1/((LISTS!$M$2:$M$13&lt;&gt;"")*ISNUMBER(SEARCH(LISTS!$M$2:$M$13,$I6988))),LISTS!$O$2:$O$13),"Medio de pago no elegible o no identificado por DIAN"),"Apta automaticamente por pago electronico y base positiva"))))</f>
        <v/>
      </c>
    </row>
    <row r="6989">
      <c r="A6989" s="9" t="n"/>
      <c r="B6989" s="9" t="n"/>
      <c r="C6989" s="12" t="n"/>
      <c r="D6989" s="11" t="n"/>
      <c r="E6989" s="11" t="n"/>
      <c r="F6989" s="11" t="n"/>
      <c r="G6989" s="11" t="n"/>
      <c r="H6989" s="11" t="n"/>
      <c r="I6989" s="9" t="n"/>
      <c r="J6989" s="9" t="n"/>
      <c r="K6989" s="9" t="n"/>
      <c r="L6989" s="9">
        <f>IF(COUNTA($A6989:$K6989)=0,"",IF(AND(IFERROR($H6989,0)&gt;0,LEN(TRIM($K6989&amp;""))&gt;0,IFERROR(LOOKUP(2,1/((LISTS!$M$2:$M$13&lt;&gt;"")*ISNUMBER(SEARCH(LISTS!$M$2:$M$13,$I6989))),LISTS!$N$2:$N$13),"NO")="SI"),"SI","NO"))</f>
        <v/>
      </c>
      <c r="M6989" s="9">
        <f>IF(COUNTA($A6989:$K6989)=0,"",IF($K6989&lt;&gt;"",IF(COUNTIF($K$19:$K6989,$K6989)&gt;1,"SI","NO"),IF(COUNTIFS($A$19:$A6989,$A6989,$C$19:$C6989,$C6989,$J$19:$J6989,$J6989,$D$19:$D6989,$D6989)&gt;1,"SI","NO")))</f>
        <v/>
      </c>
      <c r="N6989" s="11">
        <f>IF(COUNTA($A6989:$K6989)=0,"",IF(AND($L6989="SI",$M6989="NO"),IFERROR($H6989,0),0))</f>
        <v/>
      </c>
      <c r="O6989" s="9">
        <f>IF(COUNTA($A6989:$K6989)=0,"",IF($M6989="SI","CUFE o factura duplicada dentro del reporte; no se suma dos veces",IF(IFERROR($H6989,0)&lt;=0,"DIAN reporta valor susceptible 0",IF($L6989="NO",IFERROR(LOOKUP(2,1/((LISTS!$M$2:$M$13&lt;&gt;"")*ISNUMBER(SEARCH(LISTS!$M$2:$M$13,$I6989))),LISTS!$O$2:$O$13),"Medio de pago no elegible o no identificado por DIAN"),"Apta automaticamente por pago electronico y base positiva"))))</f>
        <v/>
      </c>
    </row>
    <row r="6990">
      <c r="A6990" s="9" t="n"/>
      <c r="B6990" s="9" t="n"/>
      <c r="C6990" s="12" t="n"/>
      <c r="D6990" s="11" t="n"/>
      <c r="E6990" s="11" t="n"/>
      <c r="F6990" s="11" t="n"/>
      <c r="G6990" s="11" t="n"/>
      <c r="H6990" s="11" t="n"/>
      <c r="I6990" s="9" t="n"/>
      <c r="J6990" s="9" t="n"/>
      <c r="K6990" s="9" t="n"/>
      <c r="L6990" s="9">
        <f>IF(COUNTA($A6990:$K6990)=0,"",IF(AND(IFERROR($H6990,0)&gt;0,LEN(TRIM($K6990&amp;""))&gt;0,IFERROR(LOOKUP(2,1/((LISTS!$M$2:$M$13&lt;&gt;"")*ISNUMBER(SEARCH(LISTS!$M$2:$M$13,$I6990))),LISTS!$N$2:$N$13),"NO")="SI"),"SI","NO"))</f>
        <v/>
      </c>
      <c r="M6990" s="9">
        <f>IF(COUNTA($A6990:$K6990)=0,"",IF($K6990&lt;&gt;"",IF(COUNTIF($K$19:$K6990,$K6990)&gt;1,"SI","NO"),IF(COUNTIFS($A$19:$A6990,$A6990,$C$19:$C6990,$C6990,$J$19:$J6990,$J6990,$D$19:$D6990,$D6990)&gt;1,"SI","NO")))</f>
        <v/>
      </c>
      <c r="N6990" s="11">
        <f>IF(COUNTA($A6990:$K6990)=0,"",IF(AND($L6990="SI",$M6990="NO"),IFERROR($H6990,0),0))</f>
        <v/>
      </c>
      <c r="O6990" s="9">
        <f>IF(COUNTA($A6990:$K6990)=0,"",IF($M6990="SI","CUFE o factura duplicada dentro del reporte; no se suma dos veces",IF(IFERROR($H6990,0)&lt;=0,"DIAN reporta valor susceptible 0",IF($L6990="NO",IFERROR(LOOKUP(2,1/((LISTS!$M$2:$M$13&lt;&gt;"")*ISNUMBER(SEARCH(LISTS!$M$2:$M$13,$I6990))),LISTS!$O$2:$O$13),"Medio de pago no elegible o no identificado por DIAN"),"Apta automaticamente por pago electronico y base positiva"))))</f>
        <v/>
      </c>
    </row>
    <row r="6991">
      <c r="A6991" s="9" t="n"/>
      <c r="B6991" s="9" t="n"/>
      <c r="C6991" s="12" t="n"/>
      <c r="D6991" s="11" t="n"/>
      <c r="E6991" s="11" t="n"/>
      <c r="F6991" s="11" t="n"/>
      <c r="G6991" s="11" t="n"/>
      <c r="H6991" s="11" t="n"/>
      <c r="I6991" s="9" t="n"/>
      <c r="J6991" s="9" t="n"/>
      <c r="K6991" s="9" t="n"/>
      <c r="L6991" s="9">
        <f>IF(COUNTA($A6991:$K6991)=0,"",IF(AND(IFERROR($H6991,0)&gt;0,LEN(TRIM($K6991&amp;""))&gt;0,IFERROR(LOOKUP(2,1/((LISTS!$M$2:$M$13&lt;&gt;"")*ISNUMBER(SEARCH(LISTS!$M$2:$M$13,$I6991))),LISTS!$N$2:$N$13),"NO")="SI"),"SI","NO"))</f>
        <v/>
      </c>
      <c r="M6991" s="9">
        <f>IF(COUNTA($A6991:$K6991)=0,"",IF($K6991&lt;&gt;"",IF(COUNTIF($K$19:$K6991,$K6991)&gt;1,"SI","NO"),IF(COUNTIFS($A$19:$A6991,$A6991,$C$19:$C6991,$C6991,$J$19:$J6991,$J6991,$D$19:$D6991,$D6991)&gt;1,"SI","NO")))</f>
        <v/>
      </c>
      <c r="N6991" s="11">
        <f>IF(COUNTA($A6991:$K6991)=0,"",IF(AND($L6991="SI",$M6991="NO"),IFERROR($H6991,0),0))</f>
        <v/>
      </c>
      <c r="O6991" s="9">
        <f>IF(COUNTA($A6991:$K6991)=0,"",IF($M6991="SI","CUFE o factura duplicada dentro del reporte; no se suma dos veces",IF(IFERROR($H6991,0)&lt;=0,"DIAN reporta valor susceptible 0",IF($L6991="NO",IFERROR(LOOKUP(2,1/((LISTS!$M$2:$M$13&lt;&gt;"")*ISNUMBER(SEARCH(LISTS!$M$2:$M$13,$I6991))),LISTS!$O$2:$O$13),"Medio de pago no elegible o no identificado por DIAN"),"Apta automaticamente por pago electronico y base positiva"))))</f>
        <v/>
      </c>
    </row>
    <row r="6992">
      <c r="A6992" s="9" t="n"/>
      <c r="B6992" s="9" t="n"/>
      <c r="C6992" s="12" t="n"/>
      <c r="D6992" s="11" t="n"/>
      <c r="E6992" s="11" t="n"/>
      <c r="F6992" s="11" t="n"/>
      <c r="G6992" s="11" t="n"/>
      <c r="H6992" s="11" t="n"/>
      <c r="I6992" s="9" t="n"/>
      <c r="J6992" s="9" t="n"/>
      <c r="K6992" s="9" t="n"/>
      <c r="L6992" s="9">
        <f>IF(COUNTA($A6992:$K6992)=0,"",IF(AND(IFERROR($H6992,0)&gt;0,LEN(TRIM($K6992&amp;""))&gt;0,IFERROR(LOOKUP(2,1/((LISTS!$M$2:$M$13&lt;&gt;"")*ISNUMBER(SEARCH(LISTS!$M$2:$M$13,$I6992))),LISTS!$N$2:$N$13),"NO")="SI"),"SI","NO"))</f>
        <v/>
      </c>
      <c r="M6992" s="9">
        <f>IF(COUNTA($A6992:$K6992)=0,"",IF($K6992&lt;&gt;"",IF(COUNTIF($K$19:$K6992,$K6992)&gt;1,"SI","NO"),IF(COUNTIFS($A$19:$A6992,$A6992,$C$19:$C6992,$C6992,$J$19:$J6992,$J6992,$D$19:$D6992,$D6992)&gt;1,"SI","NO")))</f>
        <v/>
      </c>
      <c r="N6992" s="11">
        <f>IF(COUNTA($A6992:$K6992)=0,"",IF(AND($L6992="SI",$M6992="NO"),IFERROR($H6992,0),0))</f>
        <v/>
      </c>
      <c r="O6992" s="9">
        <f>IF(COUNTA($A6992:$K6992)=0,"",IF($M6992="SI","CUFE o factura duplicada dentro del reporte; no se suma dos veces",IF(IFERROR($H6992,0)&lt;=0,"DIAN reporta valor susceptible 0",IF($L6992="NO",IFERROR(LOOKUP(2,1/((LISTS!$M$2:$M$13&lt;&gt;"")*ISNUMBER(SEARCH(LISTS!$M$2:$M$13,$I6992))),LISTS!$O$2:$O$13),"Medio de pago no elegible o no identificado por DIAN"),"Apta automaticamente por pago electronico y base positiva"))))</f>
        <v/>
      </c>
    </row>
    <row r="6993">
      <c r="A6993" s="9" t="n"/>
      <c r="B6993" s="9" t="n"/>
      <c r="C6993" s="12" t="n"/>
      <c r="D6993" s="11" t="n"/>
      <c r="E6993" s="11" t="n"/>
      <c r="F6993" s="11" t="n"/>
      <c r="G6993" s="11" t="n"/>
      <c r="H6993" s="11" t="n"/>
      <c r="I6993" s="9" t="n"/>
      <c r="J6993" s="9" t="n"/>
      <c r="K6993" s="9" t="n"/>
      <c r="L6993" s="9">
        <f>IF(COUNTA($A6993:$K6993)=0,"",IF(AND(IFERROR($H6993,0)&gt;0,LEN(TRIM($K6993&amp;""))&gt;0,IFERROR(LOOKUP(2,1/((LISTS!$M$2:$M$13&lt;&gt;"")*ISNUMBER(SEARCH(LISTS!$M$2:$M$13,$I6993))),LISTS!$N$2:$N$13),"NO")="SI"),"SI","NO"))</f>
        <v/>
      </c>
      <c r="M6993" s="9">
        <f>IF(COUNTA($A6993:$K6993)=0,"",IF($K6993&lt;&gt;"",IF(COUNTIF($K$19:$K6993,$K6993)&gt;1,"SI","NO"),IF(COUNTIFS($A$19:$A6993,$A6993,$C$19:$C6993,$C6993,$J$19:$J6993,$J6993,$D$19:$D6993,$D6993)&gt;1,"SI","NO")))</f>
        <v/>
      </c>
      <c r="N6993" s="11">
        <f>IF(COUNTA($A6993:$K6993)=0,"",IF(AND($L6993="SI",$M6993="NO"),IFERROR($H6993,0),0))</f>
        <v/>
      </c>
      <c r="O6993" s="9">
        <f>IF(COUNTA($A6993:$K6993)=0,"",IF($M6993="SI","CUFE o factura duplicada dentro del reporte; no se suma dos veces",IF(IFERROR($H6993,0)&lt;=0,"DIAN reporta valor susceptible 0",IF($L6993="NO",IFERROR(LOOKUP(2,1/((LISTS!$M$2:$M$13&lt;&gt;"")*ISNUMBER(SEARCH(LISTS!$M$2:$M$13,$I6993))),LISTS!$O$2:$O$13),"Medio de pago no elegible o no identificado por DIAN"),"Apta automaticamente por pago electronico y base positiva"))))</f>
        <v/>
      </c>
    </row>
    <row r="6994">
      <c r="A6994" s="9" t="n"/>
      <c r="B6994" s="9" t="n"/>
      <c r="C6994" s="12" t="n"/>
      <c r="D6994" s="11" t="n"/>
      <c r="E6994" s="11" t="n"/>
      <c r="F6994" s="11" t="n"/>
      <c r="G6994" s="11" t="n"/>
      <c r="H6994" s="11" t="n"/>
      <c r="I6994" s="9" t="n"/>
      <c r="J6994" s="9" t="n"/>
      <c r="K6994" s="9" t="n"/>
      <c r="L6994" s="9">
        <f>IF(COUNTA($A6994:$K6994)=0,"",IF(AND(IFERROR($H6994,0)&gt;0,LEN(TRIM($K6994&amp;""))&gt;0,IFERROR(LOOKUP(2,1/((LISTS!$M$2:$M$13&lt;&gt;"")*ISNUMBER(SEARCH(LISTS!$M$2:$M$13,$I6994))),LISTS!$N$2:$N$13),"NO")="SI"),"SI","NO"))</f>
        <v/>
      </c>
      <c r="M6994" s="9">
        <f>IF(COUNTA($A6994:$K6994)=0,"",IF($K6994&lt;&gt;"",IF(COUNTIF($K$19:$K6994,$K6994)&gt;1,"SI","NO"),IF(COUNTIFS($A$19:$A6994,$A6994,$C$19:$C6994,$C6994,$J$19:$J6994,$J6994,$D$19:$D6994,$D6994)&gt;1,"SI","NO")))</f>
        <v/>
      </c>
      <c r="N6994" s="11">
        <f>IF(COUNTA($A6994:$K6994)=0,"",IF(AND($L6994="SI",$M6994="NO"),IFERROR($H6994,0),0))</f>
        <v/>
      </c>
      <c r="O6994" s="9">
        <f>IF(COUNTA($A6994:$K6994)=0,"",IF($M6994="SI","CUFE o factura duplicada dentro del reporte; no se suma dos veces",IF(IFERROR($H6994,0)&lt;=0,"DIAN reporta valor susceptible 0",IF($L6994="NO",IFERROR(LOOKUP(2,1/((LISTS!$M$2:$M$13&lt;&gt;"")*ISNUMBER(SEARCH(LISTS!$M$2:$M$13,$I6994))),LISTS!$O$2:$O$13),"Medio de pago no elegible o no identificado por DIAN"),"Apta automaticamente por pago electronico y base positiva"))))</f>
        <v/>
      </c>
    </row>
    <row r="6995">
      <c r="A6995" s="9" t="n"/>
      <c r="B6995" s="9" t="n"/>
      <c r="C6995" s="12" t="n"/>
      <c r="D6995" s="11" t="n"/>
      <c r="E6995" s="11" t="n"/>
      <c r="F6995" s="11" t="n"/>
      <c r="G6995" s="11" t="n"/>
      <c r="H6995" s="11" t="n"/>
      <c r="I6995" s="9" t="n"/>
      <c r="J6995" s="9" t="n"/>
      <c r="K6995" s="9" t="n"/>
      <c r="L6995" s="9">
        <f>IF(COUNTA($A6995:$K6995)=0,"",IF(AND(IFERROR($H6995,0)&gt;0,LEN(TRIM($K6995&amp;""))&gt;0,IFERROR(LOOKUP(2,1/((LISTS!$M$2:$M$13&lt;&gt;"")*ISNUMBER(SEARCH(LISTS!$M$2:$M$13,$I6995))),LISTS!$N$2:$N$13),"NO")="SI"),"SI","NO"))</f>
        <v/>
      </c>
      <c r="M6995" s="9">
        <f>IF(COUNTA($A6995:$K6995)=0,"",IF($K6995&lt;&gt;"",IF(COUNTIF($K$19:$K6995,$K6995)&gt;1,"SI","NO"),IF(COUNTIFS($A$19:$A6995,$A6995,$C$19:$C6995,$C6995,$J$19:$J6995,$J6995,$D$19:$D6995,$D6995)&gt;1,"SI","NO")))</f>
        <v/>
      </c>
      <c r="N6995" s="11">
        <f>IF(COUNTA($A6995:$K6995)=0,"",IF(AND($L6995="SI",$M6995="NO"),IFERROR($H6995,0),0))</f>
        <v/>
      </c>
      <c r="O6995" s="9">
        <f>IF(COUNTA($A6995:$K6995)=0,"",IF($M6995="SI","CUFE o factura duplicada dentro del reporte; no se suma dos veces",IF(IFERROR($H6995,0)&lt;=0,"DIAN reporta valor susceptible 0",IF($L6995="NO",IFERROR(LOOKUP(2,1/((LISTS!$M$2:$M$13&lt;&gt;"")*ISNUMBER(SEARCH(LISTS!$M$2:$M$13,$I6995))),LISTS!$O$2:$O$13),"Medio de pago no elegible o no identificado por DIAN"),"Apta automaticamente por pago electronico y base positiva"))))</f>
        <v/>
      </c>
    </row>
    <row r="6996">
      <c r="A6996" s="9" t="n"/>
      <c r="B6996" s="9" t="n"/>
      <c r="C6996" s="12" t="n"/>
      <c r="D6996" s="11" t="n"/>
      <c r="E6996" s="11" t="n"/>
      <c r="F6996" s="11" t="n"/>
      <c r="G6996" s="11" t="n"/>
      <c r="H6996" s="11" t="n"/>
      <c r="I6996" s="9" t="n"/>
      <c r="J6996" s="9" t="n"/>
      <c r="K6996" s="9" t="n"/>
      <c r="L6996" s="9">
        <f>IF(COUNTA($A6996:$K6996)=0,"",IF(AND(IFERROR($H6996,0)&gt;0,LEN(TRIM($K6996&amp;""))&gt;0,IFERROR(LOOKUP(2,1/((LISTS!$M$2:$M$13&lt;&gt;"")*ISNUMBER(SEARCH(LISTS!$M$2:$M$13,$I6996))),LISTS!$N$2:$N$13),"NO")="SI"),"SI","NO"))</f>
        <v/>
      </c>
      <c r="M6996" s="9">
        <f>IF(COUNTA($A6996:$K6996)=0,"",IF($K6996&lt;&gt;"",IF(COUNTIF($K$19:$K6996,$K6996)&gt;1,"SI","NO"),IF(COUNTIFS($A$19:$A6996,$A6996,$C$19:$C6996,$C6996,$J$19:$J6996,$J6996,$D$19:$D6996,$D6996)&gt;1,"SI","NO")))</f>
        <v/>
      </c>
      <c r="N6996" s="11">
        <f>IF(COUNTA($A6996:$K6996)=0,"",IF(AND($L6996="SI",$M6996="NO"),IFERROR($H6996,0),0))</f>
        <v/>
      </c>
      <c r="O6996" s="9">
        <f>IF(COUNTA($A6996:$K6996)=0,"",IF($M6996="SI","CUFE o factura duplicada dentro del reporte; no se suma dos veces",IF(IFERROR($H6996,0)&lt;=0,"DIAN reporta valor susceptible 0",IF($L6996="NO",IFERROR(LOOKUP(2,1/((LISTS!$M$2:$M$13&lt;&gt;"")*ISNUMBER(SEARCH(LISTS!$M$2:$M$13,$I6996))),LISTS!$O$2:$O$13),"Medio de pago no elegible o no identificado por DIAN"),"Apta automaticamente por pago electronico y base positiva"))))</f>
        <v/>
      </c>
    </row>
    <row r="6997">
      <c r="A6997" s="9" t="n"/>
      <c r="B6997" s="9" t="n"/>
      <c r="C6997" s="12" t="n"/>
      <c r="D6997" s="11" t="n"/>
      <c r="E6997" s="11" t="n"/>
      <c r="F6997" s="11" t="n"/>
      <c r="G6997" s="11" t="n"/>
      <c r="H6997" s="11" t="n"/>
      <c r="I6997" s="9" t="n"/>
      <c r="J6997" s="9" t="n"/>
      <c r="K6997" s="9" t="n"/>
      <c r="L6997" s="9">
        <f>IF(COUNTA($A6997:$K6997)=0,"",IF(AND(IFERROR($H6997,0)&gt;0,LEN(TRIM($K6997&amp;""))&gt;0,IFERROR(LOOKUP(2,1/((LISTS!$M$2:$M$13&lt;&gt;"")*ISNUMBER(SEARCH(LISTS!$M$2:$M$13,$I6997))),LISTS!$N$2:$N$13),"NO")="SI"),"SI","NO"))</f>
        <v/>
      </c>
      <c r="M6997" s="9">
        <f>IF(COUNTA($A6997:$K6997)=0,"",IF($K6997&lt;&gt;"",IF(COUNTIF($K$19:$K6997,$K6997)&gt;1,"SI","NO"),IF(COUNTIFS($A$19:$A6997,$A6997,$C$19:$C6997,$C6997,$J$19:$J6997,$J6997,$D$19:$D6997,$D6997)&gt;1,"SI","NO")))</f>
        <v/>
      </c>
      <c r="N6997" s="11">
        <f>IF(COUNTA($A6997:$K6997)=0,"",IF(AND($L6997="SI",$M6997="NO"),IFERROR($H6997,0),0))</f>
        <v/>
      </c>
      <c r="O6997" s="9">
        <f>IF(COUNTA($A6997:$K6997)=0,"",IF($M6997="SI","CUFE o factura duplicada dentro del reporte; no se suma dos veces",IF(IFERROR($H6997,0)&lt;=0,"DIAN reporta valor susceptible 0",IF($L6997="NO",IFERROR(LOOKUP(2,1/((LISTS!$M$2:$M$13&lt;&gt;"")*ISNUMBER(SEARCH(LISTS!$M$2:$M$13,$I6997))),LISTS!$O$2:$O$13),"Medio de pago no elegible o no identificado por DIAN"),"Apta automaticamente por pago electronico y base positiva"))))</f>
        <v/>
      </c>
    </row>
    <row r="6998">
      <c r="A6998" s="9" t="n"/>
      <c r="B6998" s="9" t="n"/>
      <c r="C6998" s="12" t="n"/>
      <c r="D6998" s="11" t="n"/>
      <c r="E6998" s="11" t="n"/>
      <c r="F6998" s="11" t="n"/>
      <c r="G6998" s="11" t="n"/>
      <c r="H6998" s="11" t="n"/>
      <c r="I6998" s="9" t="n"/>
      <c r="J6998" s="9" t="n"/>
      <c r="K6998" s="9" t="n"/>
      <c r="L6998" s="9">
        <f>IF(COUNTA($A6998:$K6998)=0,"",IF(AND(IFERROR($H6998,0)&gt;0,LEN(TRIM($K6998&amp;""))&gt;0,IFERROR(LOOKUP(2,1/((LISTS!$M$2:$M$13&lt;&gt;"")*ISNUMBER(SEARCH(LISTS!$M$2:$M$13,$I6998))),LISTS!$N$2:$N$13),"NO")="SI"),"SI","NO"))</f>
        <v/>
      </c>
      <c r="M6998" s="9">
        <f>IF(COUNTA($A6998:$K6998)=0,"",IF($K6998&lt;&gt;"",IF(COUNTIF($K$19:$K6998,$K6998)&gt;1,"SI","NO"),IF(COUNTIFS($A$19:$A6998,$A6998,$C$19:$C6998,$C6998,$J$19:$J6998,$J6998,$D$19:$D6998,$D6998)&gt;1,"SI","NO")))</f>
        <v/>
      </c>
      <c r="N6998" s="11">
        <f>IF(COUNTA($A6998:$K6998)=0,"",IF(AND($L6998="SI",$M6998="NO"),IFERROR($H6998,0),0))</f>
        <v/>
      </c>
      <c r="O6998" s="9">
        <f>IF(COUNTA($A6998:$K6998)=0,"",IF($M6998="SI","CUFE o factura duplicada dentro del reporte; no se suma dos veces",IF(IFERROR($H6998,0)&lt;=0,"DIAN reporta valor susceptible 0",IF($L6998="NO",IFERROR(LOOKUP(2,1/((LISTS!$M$2:$M$13&lt;&gt;"")*ISNUMBER(SEARCH(LISTS!$M$2:$M$13,$I6998))),LISTS!$O$2:$O$13),"Medio de pago no elegible o no identificado por DIAN"),"Apta automaticamente por pago electronico y base positiva"))))</f>
        <v/>
      </c>
    </row>
    <row r="6999">
      <c r="A6999" s="9" t="n"/>
      <c r="B6999" s="9" t="n"/>
      <c r="C6999" s="12" t="n"/>
      <c r="D6999" s="11" t="n"/>
      <c r="E6999" s="11" t="n"/>
      <c r="F6999" s="11" t="n"/>
      <c r="G6999" s="11" t="n"/>
      <c r="H6999" s="11" t="n"/>
      <c r="I6999" s="9" t="n"/>
      <c r="J6999" s="9" t="n"/>
      <c r="K6999" s="9" t="n"/>
      <c r="L6999" s="9">
        <f>IF(COUNTA($A6999:$K6999)=0,"",IF(AND(IFERROR($H6999,0)&gt;0,LEN(TRIM($K6999&amp;""))&gt;0,IFERROR(LOOKUP(2,1/((LISTS!$M$2:$M$13&lt;&gt;"")*ISNUMBER(SEARCH(LISTS!$M$2:$M$13,$I6999))),LISTS!$N$2:$N$13),"NO")="SI"),"SI","NO"))</f>
        <v/>
      </c>
      <c r="M6999" s="9">
        <f>IF(COUNTA($A6999:$K6999)=0,"",IF($K6999&lt;&gt;"",IF(COUNTIF($K$19:$K6999,$K6999)&gt;1,"SI","NO"),IF(COUNTIFS($A$19:$A6999,$A6999,$C$19:$C6999,$C6999,$J$19:$J6999,$J6999,$D$19:$D6999,$D6999)&gt;1,"SI","NO")))</f>
        <v/>
      </c>
      <c r="N6999" s="11">
        <f>IF(COUNTA($A6999:$K6999)=0,"",IF(AND($L6999="SI",$M6999="NO"),IFERROR($H6999,0),0))</f>
        <v/>
      </c>
      <c r="O6999" s="9">
        <f>IF(COUNTA($A6999:$K6999)=0,"",IF($M6999="SI","CUFE o factura duplicada dentro del reporte; no se suma dos veces",IF(IFERROR($H6999,0)&lt;=0,"DIAN reporta valor susceptible 0",IF($L6999="NO",IFERROR(LOOKUP(2,1/((LISTS!$M$2:$M$13&lt;&gt;"")*ISNUMBER(SEARCH(LISTS!$M$2:$M$13,$I6999))),LISTS!$O$2:$O$13),"Medio de pago no elegible o no identificado por DIAN"),"Apta automaticamente por pago electronico y base positiva"))))</f>
        <v/>
      </c>
    </row>
    <row r="7000">
      <c r="A7000" s="9" t="n"/>
      <c r="B7000" s="9" t="n"/>
      <c r="C7000" s="12" t="n"/>
      <c r="D7000" s="11" t="n"/>
      <c r="E7000" s="11" t="n"/>
      <c r="F7000" s="11" t="n"/>
      <c r="G7000" s="11" t="n"/>
      <c r="H7000" s="11" t="n"/>
      <c r="I7000" s="9" t="n"/>
      <c r="J7000" s="9" t="n"/>
      <c r="K7000" s="9" t="n"/>
      <c r="L7000" s="9">
        <f>IF(COUNTA($A7000:$K7000)=0,"",IF(AND(IFERROR($H7000,0)&gt;0,LEN(TRIM($K7000&amp;""))&gt;0,IFERROR(LOOKUP(2,1/((LISTS!$M$2:$M$13&lt;&gt;"")*ISNUMBER(SEARCH(LISTS!$M$2:$M$13,$I7000))),LISTS!$N$2:$N$13),"NO")="SI"),"SI","NO"))</f>
        <v/>
      </c>
      <c r="M7000" s="9">
        <f>IF(COUNTA($A7000:$K7000)=0,"",IF($K7000&lt;&gt;"",IF(COUNTIF($K$19:$K7000,$K7000)&gt;1,"SI","NO"),IF(COUNTIFS($A$19:$A7000,$A7000,$C$19:$C7000,$C7000,$J$19:$J7000,$J7000,$D$19:$D7000,$D7000)&gt;1,"SI","NO")))</f>
        <v/>
      </c>
      <c r="N7000" s="11">
        <f>IF(COUNTA($A7000:$K7000)=0,"",IF(AND($L7000="SI",$M7000="NO"),IFERROR($H7000,0),0))</f>
        <v/>
      </c>
      <c r="O7000" s="9">
        <f>IF(COUNTA($A7000:$K7000)=0,"",IF($M7000="SI","CUFE o factura duplicada dentro del reporte; no se suma dos veces",IF(IFERROR($H7000,0)&lt;=0,"DIAN reporta valor susceptible 0",IF($L7000="NO",IFERROR(LOOKUP(2,1/((LISTS!$M$2:$M$13&lt;&gt;"")*ISNUMBER(SEARCH(LISTS!$M$2:$M$13,$I7000))),LISTS!$O$2:$O$13),"Medio de pago no elegible o no identificado por DIAN"),"Apta automaticamente por pago electronico y base positiva"))))</f>
        <v/>
      </c>
    </row>
    <row r="7001">
      <c r="A7001" s="9" t="n"/>
      <c r="B7001" s="9" t="n"/>
      <c r="C7001" s="12" t="n"/>
      <c r="D7001" s="11" t="n"/>
      <c r="E7001" s="11" t="n"/>
      <c r="F7001" s="11" t="n"/>
      <c r="G7001" s="11" t="n"/>
      <c r="H7001" s="11" t="n"/>
      <c r="I7001" s="9" t="n"/>
      <c r="J7001" s="9" t="n"/>
      <c r="K7001" s="9" t="n"/>
      <c r="L7001" s="9">
        <f>IF(COUNTA($A7001:$K7001)=0,"",IF(AND(IFERROR($H7001,0)&gt;0,LEN(TRIM($K7001&amp;""))&gt;0,IFERROR(LOOKUP(2,1/((LISTS!$M$2:$M$13&lt;&gt;"")*ISNUMBER(SEARCH(LISTS!$M$2:$M$13,$I7001))),LISTS!$N$2:$N$13),"NO")="SI"),"SI","NO"))</f>
        <v/>
      </c>
      <c r="M7001" s="9">
        <f>IF(COUNTA($A7001:$K7001)=0,"",IF($K7001&lt;&gt;"",IF(COUNTIF($K$19:$K7001,$K7001)&gt;1,"SI","NO"),IF(COUNTIFS($A$19:$A7001,$A7001,$C$19:$C7001,$C7001,$J$19:$J7001,$J7001,$D$19:$D7001,$D7001)&gt;1,"SI","NO")))</f>
        <v/>
      </c>
      <c r="N7001" s="11">
        <f>IF(COUNTA($A7001:$K7001)=0,"",IF(AND($L7001="SI",$M7001="NO"),IFERROR($H7001,0),0))</f>
        <v/>
      </c>
      <c r="O7001" s="9">
        <f>IF(COUNTA($A7001:$K7001)=0,"",IF($M7001="SI","CUFE o factura duplicada dentro del reporte; no se suma dos veces",IF(IFERROR($H7001,0)&lt;=0,"DIAN reporta valor susceptible 0",IF($L7001="NO",IFERROR(LOOKUP(2,1/((LISTS!$M$2:$M$13&lt;&gt;"")*ISNUMBER(SEARCH(LISTS!$M$2:$M$13,$I7001))),LISTS!$O$2:$O$13),"Medio de pago no elegible o no identificado por DIAN"),"Apta automaticamente por pago electronico y base positiva"))))</f>
        <v/>
      </c>
    </row>
    <row r="7002">
      <c r="A7002" s="9" t="n"/>
      <c r="B7002" s="9" t="n"/>
      <c r="C7002" s="12" t="n"/>
      <c r="D7002" s="11" t="n"/>
      <c r="E7002" s="11" t="n"/>
      <c r="F7002" s="11" t="n"/>
      <c r="G7002" s="11" t="n"/>
      <c r="H7002" s="11" t="n"/>
      <c r="I7002" s="9" t="n"/>
      <c r="J7002" s="9" t="n"/>
      <c r="K7002" s="9" t="n"/>
      <c r="L7002" s="9">
        <f>IF(COUNTA($A7002:$K7002)=0,"",IF(AND(IFERROR($H7002,0)&gt;0,LEN(TRIM($K7002&amp;""))&gt;0,IFERROR(LOOKUP(2,1/((LISTS!$M$2:$M$13&lt;&gt;"")*ISNUMBER(SEARCH(LISTS!$M$2:$M$13,$I7002))),LISTS!$N$2:$N$13),"NO")="SI"),"SI","NO"))</f>
        <v/>
      </c>
      <c r="M7002" s="9">
        <f>IF(COUNTA($A7002:$K7002)=0,"",IF($K7002&lt;&gt;"",IF(COUNTIF($K$19:$K7002,$K7002)&gt;1,"SI","NO"),IF(COUNTIFS($A$19:$A7002,$A7002,$C$19:$C7002,$C7002,$J$19:$J7002,$J7002,$D$19:$D7002,$D7002)&gt;1,"SI","NO")))</f>
        <v/>
      </c>
      <c r="N7002" s="11">
        <f>IF(COUNTA($A7002:$K7002)=0,"",IF(AND($L7002="SI",$M7002="NO"),IFERROR($H7002,0),0))</f>
        <v/>
      </c>
      <c r="O7002" s="9">
        <f>IF(COUNTA($A7002:$K7002)=0,"",IF($M7002="SI","CUFE o factura duplicada dentro del reporte; no se suma dos veces",IF(IFERROR($H7002,0)&lt;=0,"DIAN reporta valor susceptible 0",IF($L7002="NO",IFERROR(LOOKUP(2,1/((LISTS!$M$2:$M$13&lt;&gt;"")*ISNUMBER(SEARCH(LISTS!$M$2:$M$13,$I7002))),LISTS!$O$2:$O$13),"Medio de pago no elegible o no identificado por DIAN"),"Apta automaticamente por pago electronico y base positiva"))))</f>
        <v/>
      </c>
    </row>
    <row r="7003">
      <c r="A7003" s="9" t="n"/>
      <c r="B7003" s="9" t="n"/>
      <c r="C7003" s="12" t="n"/>
      <c r="D7003" s="11" t="n"/>
      <c r="E7003" s="11" t="n"/>
      <c r="F7003" s="11" t="n"/>
      <c r="G7003" s="11" t="n"/>
      <c r="H7003" s="11" t="n"/>
      <c r="I7003" s="9" t="n"/>
      <c r="J7003" s="9" t="n"/>
      <c r="K7003" s="9" t="n"/>
      <c r="L7003" s="9">
        <f>IF(COUNTA($A7003:$K7003)=0,"",IF(AND(IFERROR($H7003,0)&gt;0,LEN(TRIM($K7003&amp;""))&gt;0,IFERROR(LOOKUP(2,1/((LISTS!$M$2:$M$13&lt;&gt;"")*ISNUMBER(SEARCH(LISTS!$M$2:$M$13,$I7003))),LISTS!$N$2:$N$13),"NO")="SI"),"SI","NO"))</f>
        <v/>
      </c>
      <c r="M7003" s="9">
        <f>IF(COUNTA($A7003:$K7003)=0,"",IF($K7003&lt;&gt;"",IF(COUNTIF($K$19:$K7003,$K7003)&gt;1,"SI","NO"),IF(COUNTIFS($A$19:$A7003,$A7003,$C$19:$C7003,$C7003,$J$19:$J7003,$J7003,$D$19:$D7003,$D7003)&gt;1,"SI","NO")))</f>
        <v/>
      </c>
      <c r="N7003" s="11">
        <f>IF(COUNTA($A7003:$K7003)=0,"",IF(AND($L7003="SI",$M7003="NO"),IFERROR($H7003,0),0))</f>
        <v/>
      </c>
      <c r="O7003" s="9">
        <f>IF(COUNTA($A7003:$K7003)=0,"",IF($M7003="SI","CUFE o factura duplicada dentro del reporte; no se suma dos veces",IF(IFERROR($H7003,0)&lt;=0,"DIAN reporta valor susceptible 0",IF($L7003="NO",IFERROR(LOOKUP(2,1/((LISTS!$M$2:$M$13&lt;&gt;"")*ISNUMBER(SEARCH(LISTS!$M$2:$M$13,$I7003))),LISTS!$O$2:$O$13),"Medio de pago no elegible o no identificado por DIAN"),"Apta automaticamente por pago electronico y base positiva"))))</f>
        <v/>
      </c>
    </row>
    <row r="7004">
      <c r="A7004" s="9" t="n"/>
      <c r="B7004" s="9" t="n"/>
      <c r="C7004" s="12" t="n"/>
      <c r="D7004" s="11" t="n"/>
      <c r="E7004" s="11" t="n"/>
      <c r="F7004" s="11" t="n"/>
      <c r="G7004" s="11" t="n"/>
      <c r="H7004" s="11" t="n"/>
      <c r="I7004" s="9" t="n"/>
      <c r="J7004" s="9" t="n"/>
      <c r="K7004" s="9" t="n"/>
      <c r="L7004" s="9">
        <f>IF(COUNTA($A7004:$K7004)=0,"",IF(AND(IFERROR($H7004,0)&gt;0,LEN(TRIM($K7004&amp;""))&gt;0,IFERROR(LOOKUP(2,1/((LISTS!$M$2:$M$13&lt;&gt;"")*ISNUMBER(SEARCH(LISTS!$M$2:$M$13,$I7004))),LISTS!$N$2:$N$13),"NO")="SI"),"SI","NO"))</f>
        <v/>
      </c>
      <c r="M7004" s="9">
        <f>IF(COUNTA($A7004:$K7004)=0,"",IF($K7004&lt;&gt;"",IF(COUNTIF($K$19:$K7004,$K7004)&gt;1,"SI","NO"),IF(COUNTIFS($A$19:$A7004,$A7004,$C$19:$C7004,$C7004,$J$19:$J7004,$J7004,$D$19:$D7004,$D7004)&gt;1,"SI","NO")))</f>
        <v/>
      </c>
      <c r="N7004" s="11">
        <f>IF(COUNTA($A7004:$K7004)=0,"",IF(AND($L7004="SI",$M7004="NO"),IFERROR($H7004,0),0))</f>
        <v/>
      </c>
      <c r="O7004" s="9">
        <f>IF(COUNTA($A7004:$K7004)=0,"",IF($M7004="SI","CUFE o factura duplicada dentro del reporte; no se suma dos veces",IF(IFERROR($H7004,0)&lt;=0,"DIAN reporta valor susceptible 0",IF($L7004="NO",IFERROR(LOOKUP(2,1/((LISTS!$M$2:$M$13&lt;&gt;"")*ISNUMBER(SEARCH(LISTS!$M$2:$M$13,$I7004))),LISTS!$O$2:$O$13),"Medio de pago no elegible o no identificado por DIAN"),"Apta automaticamente por pago electronico y base positiva"))))</f>
        <v/>
      </c>
    </row>
    <row r="7005">
      <c r="A7005" s="9" t="n"/>
      <c r="B7005" s="9" t="n"/>
      <c r="C7005" s="12" t="n"/>
      <c r="D7005" s="11" t="n"/>
      <c r="E7005" s="11" t="n"/>
      <c r="F7005" s="11" t="n"/>
      <c r="G7005" s="11" t="n"/>
      <c r="H7005" s="11" t="n"/>
      <c r="I7005" s="9" t="n"/>
      <c r="J7005" s="9" t="n"/>
      <c r="K7005" s="9" t="n"/>
      <c r="L7005" s="9">
        <f>IF(COUNTA($A7005:$K7005)=0,"",IF(AND(IFERROR($H7005,0)&gt;0,LEN(TRIM($K7005&amp;""))&gt;0,IFERROR(LOOKUP(2,1/((LISTS!$M$2:$M$13&lt;&gt;"")*ISNUMBER(SEARCH(LISTS!$M$2:$M$13,$I7005))),LISTS!$N$2:$N$13),"NO")="SI"),"SI","NO"))</f>
        <v/>
      </c>
      <c r="M7005" s="9">
        <f>IF(COUNTA($A7005:$K7005)=0,"",IF($K7005&lt;&gt;"",IF(COUNTIF($K$19:$K7005,$K7005)&gt;1,"SI","NO"),IF(COUNTIFS($A$19:$A7005,$A7005,$C$19:$C7005,$C7005,$J$19:$J7005,$J7005,$D$19:$D7005,$D7005)&gt;1,"SI","NO")))</f>
        <v/>
      </c>
      <c r="N7005" s="11">
        <f>IF(COUNTA($A7005:$K7005)=0,"",IF(AND($L7005="SI",$M7005="NO"),IFERROR($H7005,0),0))</f>
        <v/>
      </c>
      <c r="O7005" s="9">
        <f>IF(COUNTA($A7005:$K7005)=0,"",IF($M7005="SI","CUFE o factura duplicada dentro del reporte; no se suma dos veces",IF(IFERROR($H7005,0)&lt;=0,"DIAN reporta valor susceptible 0",IF($L7005="NO",IFERROR(LOOKUP(2,1/((LISTS!$M$2:$M$13&lt;&gt;"")*ISNUMBER(SEARCH(LISTS!$M$2:$M$13,$I7005))),LISTS!$O$2:$O$13),"Medio de pago no elegible o no identificado por DIAN"),"Apta automaticamente por pago electronico y base positiva"))))</f>
        <v/>
      </c>
    </row>
    <row r="7006">
      <c r="A7006" s="9" t="n"/>
      <c r="B7006" s="9" t="n"/>
      <c r="C7006" s="12" t="n"/>
      <c r="D7006" s="11" t="n"/>
      <c r="E7006" s="11" t="n"/>
      <c r="F7006" s="11" t="n"/>
      <c r="G7006" s="11" t="n"/>
      <c r="H7006" s="11" t="n"/>
      <c r="I7006" s="9" t="n"/>
      <c r="J7006" s="9" t="n"/>
      <c r="K7006" s="9" t="n"/>
      <c r="L7006" s="9">
        <f>IF(COUNTA($A7006:$K7006)=0,"",IF(AND(IFERROR($H7006,0)&gt;0,LEN(TRIM($K7006&amp;""))&gt;0,IFERROR(LOOKUP(2,1/((LISTS!$M$2:$M$13&lt;&gt;"")*ISNUMBER(SEARCH(LISTS!$M$2:$M$13,$I7006))),LISTS!$N$2:$N$13),"NO")="SI"),"SI","NO"))</f>
        <v/>
      </c>
      <c r="M7006" s="9">
        <f>IF(COUNTA($A7006:$K7006)=0,"",IF($K7006&lt;&gt;"",IF(COUNTIF($K$19:$K7006,$K7006)&gt;1,"SI","NO"),IF(COUNTIFS($A$19:$A7006,$A7006,$C$19:$C7006,$C7006,$J$19:$J7006,$J7006,$D$19:$D7006,$D7006)&gt;1,"SI","NO")))</f>
        <v/>
      </c>
      <c r="N7006" s="11">
        <f>IF(COUNTA($A7006:$K7006)=0,"",IF(AND($L7006="SI",$M7006="NO"),IFERROR($H7006,0),0))</f>
        <v/>
      </c>
      <c r="O7006" s="9">
        <f>IF(COUNTA($A7006:$K7006)=0,"",IF($M7006="SI","CUFE o factura duplicada dentro del reporte; no se suma dos veces",IF(IFERROR($H7006,0)&lt;=0,"DIAN reporta valor susceptible 0",IF($L7006="NO",IFERROR(LOOKUP(2,1/((LISTS!$M$2:$M$13&lt;&gt;"")*ISNUMBER(SEARCH(LISTS!$M$2:$M$13,$I7006))),LISTS!$O$2:$O$13),"Medio de pago no elegible o no identificado por DIAN"),"Apta automaticamente por pago electronico y base positiva"))))</f>
        <v/>
      </c>
    </row>
    <row r="7007">
      <c r="A7007" s="9" t="n"/>
      <c r="B7007" s="9" t="n"/>
      <c r="C7007" s="12" t="n"/>
      <c r="D7007" s="11" t="n"/>
      <c r="E7007" s="11" t="n"/>
      <c r="F7007" s="11" t="n"/>
      <c r="G7007" s="11" t="n"/>
      <c r="H7007" s="11" t="n"/>
      <c r="I7007" s="9" t="n"/>
      <c r="J7007" s="9" t="n"/>
      <c r="K7007" s="9" t="n"/>
      <c r="L7007" s="9">
        <f>IF(COUNTA($A7007:$K7007)=0,"",IF(AND(IFERROR($H7007,0)&gt;0,LEN(TRIM($K7007&amp;""))&gt;0,IFERROR(LOOKUP(2,1/((LISTS!$M$2:$M$13&lt;&gt;"")*ISNUMBER(SEARCH(LISTS!$M$2:$M$13,$I7007))),LISTS!$N$2:$N$13),"NO")="SI"),"SI","NO"))</f>
        <v/>
      </c>
      <c r="M7007" s="9">
        <f>IF(COUNTA($A7007:$K7007)=0,"",IF($K7007&lt;&gt;"",IF(COUNTIF($K$19:$K7007,$K7007)&gt;1,"SI","NO"),IF(COUNTIFS($A$19:$A7007,$A7007,$C$19:$C7007,$C7007,$J$19:$J7007,$J7007,$D$19:$D7007,$D7007)&gt;1,"SI","NO")))</f>
        <v/>
      </c>
      <c r="N7007" s="11">
        <f>IF(COUNTA($A7007:$K7007)=0,"",IF(AND($L7007="SI",$M7007="NO"),IFERROR($H7007,0),0))</f>
        <v/>
      </c>
      <c r="O7007" s="9">
        <f>IF(COUNTA($A7007:$K7007)=0,"",IF($M7007="SI","CUFE o factura duplicada dentro del reporte; no se suma dos veces",IF(IFERROR($H7007,0)&lt;=0,"DIAN reporta valor susceptible 0",IF($L7007="NO",IFERROR(LOOKUP(2,1/((LISTS!$M$2:$M$13&lt;&gt;"")*ISNUMBER(SEARCH(LISTS!$M$2:$M$13,$I7007))),LISTS!$O$2:$O$13),"Medio de pago no elegible o no identificado por DIAN"),"Apta automaticamente por pago electronico y base positiva"))))</f>
        <v/>
      </c>
    </row>
    <row r="7008">
      <c r="A7008" s="9" t="n"/>
      <c r="B7008" s="9" t="n"/>
      <c r="C7008" s="12" t="n"/>
      <c r="D7008" s="11" t="n"/>
      <c r="E7008" s="11" t="n"/>
      <c r="F7008" s="11" t="n"/>
      <c r="G7008" s="11" t="n"/>
      <c r="H7008" s="11" t="n"/>
      <c r="I7008" s="9" t="n"/>
      <c r="J7008" s="9" t="n"/>
      <c r="K7008" s="9" t="n"/>
      <c r="L7008" s="9">
        <f>IF(COUNTA($A7008:$K7008)=0,"",IF(AND(IFERROR($H7008,0)&gt;0,LEN(TRIM($K7008&amp;""))&gt;0,IFERROR(LOOKUP(2,1/((LISTS!$M$2:$M$13&lt;&gt;"")*ISNUMBER(SEARCH(LISTS!$M$2:$M$13,$I7008))),LISTS!$N$2:$N$13),"NO")="SI"),"SI","NO"))</f>
        <v/>
      </c>
      <c r="M7008" s="9">
        <f>IF(COUNTA($A7008:$K7008)=0,"",IF($K7008&lt;&gt;"",IF(COUNTIF($K$19:$K7008,$K7008)&gt;1,"SI","NO"),IF(COUNTIFS($A$19:$A7008,$A7008,$C$19:$C7008,$C7008,$J$19:$J7008,$J7008,$D$19:$D7008,$D7008)&gt;1,"SI","NO")))</f>
        <v/>
      </c>
      <c r="N7008" s="11">
        <f>IF(COUNTA($A7008:$K7008)=0,"",IF(AND($L7008="SI",$M7008="NO"),IFERROR($H7008,0),0))</f>
        <v/>
      </c>
      <c r="O7008" s="9">
        <f>IF(COUNTA($A7008:$K7008)=0,"",IF($M7008="SI","CUFE o factura duplicada dentro del reporte; no se suma dos veces",IF(IFERROR($H7008,0)&lt;=0,"DIAN reporta valor susceptible 0",IF($L7008="NO",IFERROR(LOOKUP(2,1/((LISTS!$M$2:$M$13&lt;&gt;"")*ISNUMBER(SEARCH(LISTS!$M$2:$M$13,$I7008))),LISTS!$O$2:$O$13),"Medio de pago no elegible o no identificado por DIAN"),"Apta automaticamente por pago electronico y base positiva"))))</f>
        <v/>
      </c>
    </row>
    <row r="7009">
      <c r="A7009" s="9" t="n"/>
      <c r="B7009" s="9" t="n"/>
      <c r="C7009" s="12" t="n"/>
      <c r="D7009" s="11" t="n"/>
      <c r="E7009" s="11" t="n"/>
      <c r="F7009" s="11" t="n"/>
      <c r="G7009" s="11" t="n"/>
      <c r="H7009" s="11" t="n"/>
      <c r="I7009" s="9" t="n"/>
      <c r="J7009" s="9" t="n"/>
      <c r="K7009" s="9" t="n"/>
      <c r="L7009" s="9">
        <f>IF(COUNTA($A7009:$K7009)=0,"",IF(AND(IFERROR($H7009,0)&gt;0,LEN(TRIM($K7009&amp;""))&gt;0,IFERROR(LOOKUP(2,1/((LISTS!$M$2:$M$13&lt;&gt;"")*ISNUMBER(SEARCH(LISTS!$M$2:$M$13,$I7009))),LISTS!$N$2:$N$13),"NO")="SI"),"SI","NO"))</f>
        <v/>
      </c>
      <c r="M7009" s="9">
        <f>IF(COUNTA($A7009:$K7009)=0,"",IF($K7009&lt;&gt;"",IF(COUNTIF($K$19:$K7009,$K7009)&gt;1,"SI","NO"),IF(COUNTIFS($A$19:$A7009,$A7009,$C$19:$C7009,$C7009,$J$19:$J7009,$J7009,$D$19:$D7009,$D7009)&gt;1,"SI","NO")))</f>
        <v/>
      </c>
      <c r="N7009" s="11">
        <f>IF(COUNTA($A7009:$K7009)=0,"",IF(AND($L7009="SI",$M7009="NO"),IFERROR($H7009,0),0))</f>
        <v/>
      </c>
      <c r="O7009" s="9">
        <f>IF(COUNTA($A7009:$K7009)=0,"",IF($M7009="SI","CUFE o factura duplicada dentro del reporte; no se suma dos veces",IF(IFERROR($H7009,0)&lt;=0,"DIAN reporta valor susceptible 0",IF($L7009="NO",IFERROR(LOOKUP(2,1/((LISTS!$M$2:$M$13&lt;&gt;"")*ISNUMBER(SEARCH(LISTS!$M$2:$M$13,$I7009))),LISTS!$O$2:$O$13),"Medio de pago no elegible o no identificado por DIAN"),"Apta automaticamente por pago electronico y base positiva"))))</f>
        <v/>
      </c>
    </row>
    <row r="7010">
      <c r="A7010" s="9" t="n"/>
      <c r="B7010" s="9" t="n"/>
      <c r="C7010" s="12" t="n"/>
      <c r="D7010" s="11" t="n"/>
      <c r="E7010" s="11" t="n"/>
      <c r="F7010" s="11" t="n"/>
      <c r="G7010" s="11" t="n"/>
      <c r="H7010" s="11" t="n"/>
      <c r="I7010" s="9" t="n"/>
      <c r="J7010" s="9" t="n"/>
      <c r="K7010" s="9" t="n"/>
      <c r="L7010" s="9">
        <f>IF(COUNTA($A7010:$K7010)=0,"",IF(AND(IFERROR($H7010,0)&gt;0,LEN(TRIM($K7010&amp;""))&gt;0,IFERROR(LOOKUP(2,1/((LISTS!$M$2:$M$13&lt;&gt;"")*ISNUMBER(SEARCH(LISTS!$M$2:$M$13,$I7010))),LISTS!$N$2:$N$13),"NO")="SI"),"SI","NO"))</f>
        <v/>
      </c>
      <c r="M7010" s="9">
        <f>IF(COUNTA($A7010:$K7010)=0,"",IF($K7010&lt;&gt;"",IF(COUNTIF($K$19:$K7010,$K7010)&gt;1,"SI","NO"),IF(COUNTIFS($A$19:$A7010,$A7010,$C$19:$C7010,$C7010,$J$19:$J7010,$J7010,$D$19:$D7010,$D7010)&gt;1,"SI","NO")))</f>
        <v/>
      </c>
      <c r="N7010" s="11">
        <f>IF(COUNTA($A7010:$K7010)=0,"",IF(AND($L7010="SI",$M7010="NO"),IFERROR($H7010,0),0))</f>
        <v/>
      </c>
      <c r="O7010" s="9">
        <f>IF(COUNTA($A7010:$K7010)=0,"",IF($M7010="SI","CUFE o factura duplicada dentro del reporte; no se suma dos veces",IF(IFERROR($H7010,0)&lt;=0,"DIAN reporta valor susceptible 0",IF($L7010="NO",IFERROR(LOOKUP(2,1/((LISTS!$M$2:$M$13&lt;&gt;"")*ISNUMBER(SEARCH(LISTS!$M$2:$M$13,$I7010))),LISTS!$O$2:$O$13),"Medio de pago no elegible o no identificado por DIAN"),"Apta automaticamente por pago electronico y base positiva"))))</f>
        <v/>
      </c>
    </row>
    <row r="7011">
      <c r="A7011" s="9" t="n"/>
      <c r="B7011" s="9" t="n"/>
      <c r="C7011" s="12" t="n"/>
      <c r="D7011" s="11" t="n"/>
      <c r="E7011" s="11" t="n"/>
      <c r="F7011" s="11" t="n"/>
      <c r="G7011" s="11" t="n"/>
      <c r="H7011" s="11" t="n"/>
      <c r="I7011" s="9" t="n"/>
      <c r="J7011" s="9" t="n"/>
      <c r="K7011" s="9" t="n"/>
      <c r="L7011" s="9">
        <f>IF(COUNTA($A7011:$K7011)=0,"",IF(AND(IFERROR($H7011,0)&gt;0,LEN(TRIM($K7011&amp;""))&gt;0,IFERROR(LOOKUP(2,1/((LISTS!$M$2:$M$13&lt;&gt;"")*ISNUMBER(SEARCH(LISTS!$M$2:$M$13,$I7011))),LISTS!$N$2:$N$13),"NO")="SI"),"SI","NO"))</f>
        <v/>
      </c>
      <c r="M7011" s="9">
        <f>IF(COUNTA($A7011:$K7011)=0,"",IF($K7011&lt;&gt;"",IF(COUNTIF($K$19:$K7011,$K7011)&gt;1,"SI","NO"),IF(COUNTIFS($A$19:$A7011,$A7011,$C$19:$C7011,$C7011,$J$19:$J7011,$J7011,$D$19:$D7011,$D7011)&gt;1,"SI","NO")))</f>
        <v/>
      </c>
      <c r="N7011" s="11">
        <f>IF(COUNTA($A7011:$K7011)=0,"",IF(AND($L7011="SI",$M7011="NO"),IFERROR($H7011,0),0))</f>
        <v/>
      </c>
      <c r="O7011" s="9">
        <f>IF(COUNTA($A7011:$K7011)=0,"",IF($M7011="SI","CUFE o factura duplicada dentro del reporte; no se suma dos veces",IF(IFERROR($H7011,0)&lt;=0,"DIAN reporta valor susceptible 0",IF($L7011="NO",IFERROR(LOOKUP(2,1/((LISTS!$M$2:$M$13&lt;&gt;"")*ISNUMBER(SEARCH(LISTS!$M$2:$M$13,$I7011))),LISTS!$O$2:$O$13),"Medio de pago no elegible o no identificado por DIAN"),"Apta automaticamente por pago electronico y base positiva"))))</f>
        <v/>
      </c>
    </row>
    <row r="7012">
      <c r="A7012" s="9" t="n"/>
      <c r="B7012" s="9" t="n"/>
      <c r="C7012" s="12" t="n"/>
      <c r="D7012" s="11" t="n"/>
      <c r="E7012" s="11" t="n"/>
      <c r="F7012" s="11" t="n"/>
      <c r="G7012" s="11" t="n"/>
      <c r="H7012" s="11" t="n"/>
      <c r="I7012" s="9" t="n"/>
      <c r="J7012" s="9" t="n"/>
      <c r="K7012" s="9" t="n"/>
      <c r="L7012" s="9">
        <f>IF(COUNTA($A7012:$K7012)=0,"",IF(AND(IFERROR($H7012,0)&gt;0,LEN(TRIM($K7012&amp;""))&gt;0,IFERROR(LOOKUP(2,1/((LISTS!$M$2:$M$13&lt;&gt;"")*ISNUMBER(SEARCH(LISTS!$M$2:$M$13,$I7012))),LISTS!$N$2:$N$13),"NO")="SI"),"SI","NO"))</f>
        <v/>
      </c>
      <c r="M7012" s="9">
        <f>IF(COUNTA($A7012:$K7012)=0,"",IF($K7012&lt;&gt;"",IF(COUNTIF($K$19:$K7012,$K7012)&gt;1,"SI","NO"),IF(COUNTIFS($A$19:$A7012,$A7012,$C$19:$C7012,$C7012,$J$19:$J7012,$J7012,$D$19:$D7012,$D7012)&gt;1,"SI","NO")))</f>
        <v/>
      </c>
      <c r="N7012" s="11">
        <f>IF(COUNTA($A7012:$K7012)=0,"",IF(AND($L7012="SI",$M7012="NO"),IFERROR($H7012,0),0))</f>
        <v/>
      </c>
      <c r="O7012" s="9">
        <f>IF(COUNTA($A7012:$K7012)=0,"",IF($M7012="SI","CUFE o factura duplicada dentro del reporte; no se suma dos veces",IF(IFERROR($H7012,0)&lt;=0,"DIAN reporta valor susceptible 0",IF($L7012="NO",IFERROR(LOOKUP(2,1/((LISTS!$M$2:$M$13&lt;&gt;"")*ISNUMBER(SEARCH(LISTS!$M$2:$M$13,$I7012))),LISTS!$O$2:$O$13),"Medio de pago no elegible o no identificado por DIAN"),"Apta automaticamente por pago electronico y base positiva"))))</f>
        <v/>
      </c>
    </row>
    <row r="7013">
      <c r="A7013" s="9" t="n"/>
      <c r="B7013" s="9" t="n"/>
      <c r="C7013" s="12" t="n"/>
      <c r="D7013" s="11" t="n"/>
      <c r="E7013" s="11" t="n"/>
      <c r="F7013" s="11" t="n"/>
      <c r="G7013" s="11" t="n"/>
      <c r="H7013" s="11" t="n"/>
      <c r="I7013" s="9" t="n"/>
      <c r="J7013" s="9" t="n"/>
      <c r="K7013" s="9" t="n"/>
      <c r="L7013" s="9">
        <f>IF(COUNTA($A7013:$K7013)=0,"",IF(AND(IFERROR($H7013,0)&gt;0,LEN(TRIM($K7013&amp;""))&gt;0,IFERROR(LOOKUP(2,1/((LISTS!$M$2:$M$13&lt;&gt;"")*ISNUMBER(SEARCH(LISTS!$M$2:$M$13,$I7013))),LISTS!$N$2:$N$13),"NO")="SI"),"SI","NO"))</f>
        <v/>
      </c>
      <c r="M7013" s="9">
        <f>IF(COUNTA($A7013:$K7013)=0,"",IF($K7013&lt;&gt;"",IF(COUNTIF($K$19:$K7013,$K7013)&gt;1,"SI","NO"),IF(COUNTIFS($A$19:$A7013,$A7013,$C$19:$C7013,$C7013,$J$19:$J7013,$J7013,$D$19:$D7013,$D7013)&gt;1,"SI","NO")))</f>
        <v/>
      </c>
      <c r="N7013" s="11">
        <f>IF(COUNTA($A7013:$K7013)=0,"",IF(AND($L7013="SI",$M7013="NO"),IFERROR($H7013,0),0))</f>
        <v/>
      </c>
      <c r="O7013" s="9">
        <f>IF(COUNTA($A7013:$K7013)=0,"",IF($M7013="SI","CUFE o factura duplicada dentro del reporte; no se suma dos veces",IF(IFERROR($H7013,0)&lt;=0,"DIAN reporta valor susceptible 0",IF($L7013="NO",IFERROR(LOOKUP(2,1/((LISTS!$M$2:$M$13&lt;&gt;"")*ISNUMBER(SEARCH(LISTS!$M$2:$M$13,$I7013))),LISTS!$O$2:$O$13),"Medio de pago no elegible o no identificado por DIAN"),"Apta automaticamente por pago electronico y base positiva"))))</f>
        <v/>
      </c>
    </row>
    <row r="7014">
      <c r="A7014" s="9" t="n"/>
      <c r="B7014" s="9" t="n"/>
      <c r="C7014" s="12" t="n"/>
      <c r="D7014" s="11" t="n"/>
      <c r="E7014" s="11" t="n"/>
      <c r="F7014" s="11" t="n"/>
      <c r="G7014" s="11" t="n"/>
      <c r="H7014" s="11" t="n"/>
      <c r="I7014" s="9" t="n"/>
      <c r="J7014" s="9" t="n"/>
      <c r="K7014" s="9" t="n"/>
      <c r="L7014" s="9">
        <f>IF(COUNTA($A7014:$K7014)=0,"",IF(AND(IFERROR($H7014,0)&gt;0,LEN(TRIM($K7014&amp;""))&gt;0,IFERROR(LOOKUP(2,1/((LISTS!$M$2:$M$13&lt;&gt;"")*ISNUMBER(SEARCH(LISTS!$M$2:$M$13,$I7014))),LISTS!$N$2:$N$13),"NO")="SI"),"SI","NO"))</f>
        <v/>
      </c>
      <c r="M7014" s="9">
        <f>IF(COUNTA($A7014:$K7014)=0,"",IF($K7014&lt;&gt;"",IF(COUNTIF($K$19:$K7014,$K7014)&gt;1,"SI","NO"),IF(COUNTIFS($A$19:$A7014,$A7014,$C$19:$C7014,$C7014,$J$19:$J7014,$J7014,$D$19:$D7014,$D7014)&gt;1,"SI","NO")))</f>
        <v/>
      </c>
      <c r="N7014" s="11">
        <f>IF(COUNTA($A7014:$K7014)=0,"",IF(AND($L7014="SI",$M7014="NO"),IFERROR($H7014,0),0))</f>
        <v/>
      </c>
      <c r="O7014" s="9">
        <f>IF(COUNTA($A7014:$K7014)=0,"",IF($M7014="SI","CUFE o factura duplicada dentro del reporte; no se suma dos veces",IF(IFERROR($H7014,0)&lt;=0,"DIAN reporta valor susceptible 0",IF($L7014="NO",IFERROR(LOOKUP(2,1/((LISTS!$M$2:$M$13&lt;&gt;"")*ISNUMBER(SEARCH(LISTS!$M$2:$M$13,$I7014))),LISTS!$O$2:$O$13),"Medio de pago no elegible o no identificado por DIAN"),"Apta automaticamente por pago electronico y base positiva"))))</f>
        <v/>
      </c>
    </row>
    <row r="7015">
      <c r="A7015" s="9" t="n"/>
      <c r="B7015" s="9" t="n"/>
      <c r="C7015" s="12" t="n"/>
      <c r="D7015" s="11" t="n"/>
      <c r="E7015" s="11" t="n"/>
      <c r="F7015" s="11" t="n"/>
      <c r="G7015" s="11" t="n"/>
      <c r="H7015" s="11" t="n"/>
      <c r="I7015" s="9" t="n"/>
      <c r="J7015" s="9" t="n"/>
      <c r="K7015" s="9" t="n"/>
      <c r="L7015" s="9">
        <f>IF(COUNTA($A7015:$K7015)=0,"",IF(AND(IFERROR($H7015,0)&gt;0,LEN(TRIM($K7015&amp;""))&gt;0,IFERROR(LOOKUP(2,1/((LISTS!$M$2:$M$13&lt;&gt;"")*ISNUMBER(SEARCH(LISTS!$M$2:$M$13,$I7015))),LISTS!$N$2:$N$13),"NO")="SI"),"SI","NO"))</f>
        <v/>
      </c>
      <c r="M7015" s="9">
        <f>IF(COUNTA($A7015:$K7015)=0,"",IF($K7015&lt;&gt;"",IF(COUNTIF($K$19:$K7015,$K7015)&gt;1,"SI","NO"),IF(COUNTIFS($A$19:$A7015,$A7015,$C$19:$C7015,$C7015,$J$19:$J7015,$J7015,$D$19:$D7015,$D7015)&gt;1,"SI","NO")))</f>
        <v/>
      </c>
      <c r="N7015" s="11">
        <f>IF(COUNTA($A7015:$K7015)=0,"",IF(AND($L7015="SI",$M7015="NO"),IFERROR($H7015,0),0))</f>
        <v/>
      </c>
      <c r="O7015" s="9">
        <f>IF(COUNTA($A7015:$K7015)=0,"",IF($M7015="SI","CUFE o factura duplicada dentro del reporte; no se suma dos veces",IF(IFERROR($H7015,0)&lt;=0,"DIAN reporta valor susceptible 0",IF($L7015="NO",IFERROR(LOOKUP(2,1/((LISTS!$M$2:$M$13&lt;&gt;"")*ISNUMBER(SEARCH(LISTS!$M$2:$M$13,$I7015))),LISTS!$O$2:$O$13),"Medio de pago no elegible o no identificado por DIAN"),"Apta automaticamente por pago electronico y base positiva"))))</f>
        <v/>
      </c>
    </row>
    <row r="7016">
      <c r="A7016" s="9" t="n"/>
      <c r="B7016" s="9" t="n"/>
      <c r="C7016" s="12" t="n"/>
      <c r="D7016" s="11" t="n"/>
      <c r="E7016" s="11" t="n"/>
      <c r="F7016" s="11" t="n"/>
      <c r="G7016" s="11" t="n"/>
      <c r="H7016" s="11" t="n"/>
      <c r="I7016" s="9" t="n"/>
      <c r="J7016" s="9" t="n"/>
      <c r="K7016" s="9" t="n"/>
      <c r="L7016" s="9">
        <f>IF(COUNTA($A7016:$K7016)=0,"",IF(AND(IFERROR($H7016,0)&gt;0,LEN(TRIM($K7016&amp;""))&gt;0,IFERROR(LOOKUP(2,1/((LISTS!$M$2:$M$13&lt;&gt;"")*ISNUMBER(SEARCH(LISTS!$M$2:$M$13,$I7016))),LISTS!$N$2:$N$13),"NO")="SI"),"SI","NO"))</f>
        <v/>
      </c>
      <c r="M7016" s="9">
        <f>IF(COUNTA($A7016:$K7016)=0,"",IF($K7016&lt;&gt;"",IF(COUNTIF($K$19:$K7016,$K7016)&gt;1,"SI","NO"),IF(COUNTIFS($A$19:$A7016,$A7016,$C$19:$C7016,$C7016,$J$19:$J7016,$J7016,$D$19:$D7016,$D7016)&gt;1,"SI","NO")))</f>
        <v/>
      </c>
      <c r="N7016" s="11">
        <f>IF(COUNTA($A7016:$K7016)=0,"",IF(AND($L7016="SI",$M7016="NO"),IFERROR($H7016,0),0))</f>
        <v/>
      </c>
      <c r="O7016" s="9">
        <f>IF(COUNTA($A7016:$K7016)=0,"",IF($M7016="SI","CUFE o factura duplicada dentro del reporte; no se suma dos veces",IF(IFERROR($H7016,0)&lt;=0,"DIAN reporta valor susceptible 0",IF($L7016="NO",IFERROR(LOOKUP(2,1/((LISTS!$M$2:$M$13&lt;&gt;"")*ISNUMBER(SEARCH(LISTS!$M$2:$M$13,$I7016))),LISTS!$O$2:$O$13),"Medio de pago no elegible o no identificado por DIAN"),"Apta automaticamente por pago electronico y base positiva"))))</f>
        <v/>
      </c>
    </row>
    <row r="7017">
      <c r="A7017" s="9" t="n"/>
      <c r="B7017" s="9" t="n"/>
      <c r="C7017" s="12" t="n"/>
      <c r="D7017" s="11" t="n"/>
      <c r="E7017" s="11" t="n"/>
      <c r="F7017" s="11" t="n"/>
      <c r="G7017" s="11" t="n"/>
      <c r="H7017" s="11" t="n"/>
      <c r="I7017" s="9" t="n"/>
      <c r="J7017" s="9" t="n"/>
      <c r="K7017" s="9" t="n"/>
      <c r="L7017" s="9">
        <f>IF(COUNTA($A7017:$K7017)=0,"",IF(AND(IFERROR($H7017,0)&gt;0,LEN(TRIM($K7017&amp;""))&gt;0,IFERROR(LOOKUP(2,1/((LISTS!$M$2:$M$13&lt;&gt;"")*ISNUMBER(SEARCH(LISTS!$M$2:$M$13,$I7017))),LISTS!$N$2:$N$13),"NO")="SI"),"SI","NO"))</f>
        <v/>
      </c>
      <c r="M7017" s="9">
        <f>IF(COUNTA($A7017:$K7017)=0,"",IF($K7017&lt;&gt;"",IF(COUNTIF($K$19:$K7017,$K7017)&gt;1,"SI","NO"),IF(COUNTIFS($A$19:$A7017,$A7017,$C$19:$C7017,$C7017,$J$19:$J7017,$J7017,$D$19:$D7017,$D7017)&gt;1,"SI","NO")))</f>
        <v/>
      </c>
      <c r="N7017" s="11">
        <f>IF(COUNTA($A7017:$K7017)=0,"",IF(AND($L7017="SI",$M7017="NO"),IFERROR($H7017,0),0))</f>
        <v/>
      </c>
      <c r="O7017" s="9">
        <f>IF(COUNTA($A7017:$K7017)=0,"",IF($M7017="SI","CUFE o factura duplicada dentro del reporte; no se suma dos veces",IF(IFERROR($H7017,0)&lt;=0,"DIAN reporta valor susceptible 0",IF($L7017="NO",IFERROR(LOOKUP(2,1/((LISTS!$M$2:$M$13&lt;&gt;"")*ISNUMBER(SEARCH(LISTS!$M$2:$M$13,$I7017))),LISTS!$O$2:$O$13),"Medio de pago no elegible o no identificado por DIAN"),"Apta automaticamente por pago electronico y base positiva"))))</f>
        <v/>
      </c>
    </row>
    <row r="7018">
      <c r="A7018" s="9" t="n"/>
      <c r="B7018" s="9" t="n"/>
      <c r="C7018" s="12" t="n"/>
      <c r="D7018" s="11" t="n"/>
      <c r="E7018" s="11" t="n"/>
      <c r="F7018" s="11" t="n"/>
      <c r="G7018" s="11" t="n"/>
      <c r="H7018" s="11" t="n"/>
      <c r="I7018" s="9" t="n"/>
      <c r="J7018" s="9" t="n"/>
      <c r="K7018" s="9" t="n"/>
      <c r="L7018" s="9">
        <f>IF(COUNTA($A7018:$K7018)=0,"",IF(AND(IFERROR($H7018,0)&gt;0,LEN(TRIM($K7018&amp;""))&gt;0,IFERROR(LOOKUP(2,1/((LISTS!$M$2:$M$13&lt;&gt;"")*ISNUMBER(SEARCH(LISTS!$M$2:$M$13,$I7018))),LISTS!$N$2:$N$13),"NO")="SI"),"SI","NO"))</f>
        <v/>
      </c>
      <c r="M7018" s="9">
        <f>IF(COUNTA($A7018:$K7018)=0,"",IF($K7018&lt;&gt;"",IF(COUNTIF($K$19:$K7018,$K7018)&gt;1,"SI","NO"),IF(COUNTIFS($A$19:$A7018,$A7018,$C$19:$C7018,$C7018,$J$19:$J7018,$J7018,$D$19:$D7018,$D7018)&gt;1,"SI","NO")))</f>
        <v/>
      </c>
      <c r="N7018" s="11">
        <f>IF(COUNTA($A7018:$K7018)=0,"",IF(AND($L7018="SI",$M7018="NO"),IFERROR($H7018,0),0))</f>
        <v/>
      </c>
      <c r="O7018" s="9">
        <f>IF(COUNTA($A7018:$K7018)=0,"",IF($M7018="SI","CUFE o factura duplicada dentro del reporte; no se suma dos veces",IF(IFERROR($H7018,0)&lt;=0,"DIAN reporta valor susceptible 0",IF($L7018="NO",IFERROR(LOOKUP(2,1/((LISTS!$M$2:$M$13&lt;&gt;"")*ISNUMBER(SEARCH(LISTS!$M$2:$M$13,$I7018))),LISTS!$O$2:$O$13),"Medio de pago no elegible o no identificado por DIAN"),"Apta automaticamente por pago electronico y base positiva"))))</f>
        <v/>
      </c>
    </row>
    <row r="7019">
      <c r="A7019" s="9" t="n"/>
      <c r="B7019" s="9" t="n"/>
      <c r="C7019" s="12" t="n"/>
      <c r="D7019" s="11" t="n"/>
      <c r="E7019" s="11" t="n"/>
      <c r="F7019" s="11" t="n"/>
      <c r="G7019" s="11" t="n"/>
      <c r="H7019" s="11" t="n"/>
      <c r="I7019" s="9" t="n"/>
      <c r="J7019" s="9" t="n"/>
      <c r="K7019" s="9" t="n"/>
      <c r="L7019" s="9">
        <f>IF(COUNTA($A7019:$K7019)=0,"",IF(AND(IFERROR($H7019,0)&gt;0,LEN(TRIM($K7019&amp;""))&gt;0,IFERROR(LOOKUP(2,1/((LISTS!$M$2:$M$13&lt;&gt;"")*ISNUMBER(SEARCH(LISTS!$M$2:$M$13,$I7019))),LISTS!$N$2:$N$13),"NO")="SI"),"SI","NO"))</f>
        <v/>
      </c>
      <c r="M7019" s="9">
        <f>IF(COUNTA($A7019:$K7019)=0,"",IF($K7019&lt;&gt;"",IF(COUNTIF($K$19:$K7019,$K7019)&gt;1,"SI","NO"),IF(COUNTIFS($A$19:$A7019,$A7019,$C$19:$C7019,$C7019,$J$19:$J7019,$J7019,$D$19:$D7019,$D7019)&gt;1,"SI","NO")))</f>
        <v/>
      </c>
      <c r="N7019" s="11">
        <f>IF(COUNTA($A7019:$K7019)=0,"",IF(AND($L7019="SI",$M7019="NO"),IFERROR($H7019,0),0))</f>
        <v/>
      </c>
      <c r="O7019" s="9">
        <f>IF(COUNTA($A7019:$K7019)=0,"",IF($M7019="SI","CUFE o factura duplicada dentro del reporte; no se suma dos veces",IF(IFERROR($H7019,0)&lt;=0,"DIAN reporta valor susceptible 0",IF($L7019="NO",IFERROR(LOOKUP(2,1/((LISTS!$M$2:$M$13&lt;&gt;"")*ISNUMBER(SEARCH(LISTS!$M$2:$M$13,$I7019))),LISTS!$O$2:$O$13),"Medio de pago no elegible o no identificado por DIAN"),"Apta automaticamente por pago electronico y base positiva"))))</f>
        <v/>
      </c>
    </row>
    <row r="7020">
      <c r="A7020" s="9" t="n"/>
      <c r="B7020" s="9" t="n"/>
      <c r="C7020" s="12" t="n"/>
      <c r="D7020" s="11" t="n"/>
      <c r="E7020" s="11" t="n"/>
      <c r="F7020" s="11" t="n"/>
      <c r="G7020" s="11" t="n"/>
      <c r="H7020" s="11" t="n"/>
      <c r="I7020" s="9" t="n"/>
      <c r="J7020" s="9" t="n"/>
      <c r="K7020" s="9" t="n"/>
      <c r="L7020" s="9">
        <f>IF(COUNTA($A7020:$K7020)=0,"",IF(AND(IFERROR($H7020,0)&gt;0,LEN(TRIM($K7020&amp;""))&gt;0,IFERROR(LOOKUP(2,1/((LISTS!$M$2:$M$13&lt;&gt;"")*ISNUMBER(SEARCH(LISTS!$M$2:$M$13,$I7020))),LISTS!$N$2:$N$13),"NO")="SI"),"SI","NO"))</f>
        <v/>
      </c>
      <c r="M7020" s="9">
        <f>IF(COUNTA($A7020:$K7020)=0,"",IF($K7020&lt;&gt;"",IF(COUNTIF($K$19:$K7020,$K7020)&gt;1,"SI","NO"),IF(COUNTIFS($A$19:$A7020,$A7020,$C$19:$C7020,$C7020,$J$19:$J7020,$J7020,$D$19:$D7020,$D7020)&gt;1,"SI","NO")))</f>
        <v/>
      </c>
      <c r="N7020" s="11">
        <f>IF(COUNTA($A7020:$K7020)=0,"",IF(AND($L7020="SI",$M7020="NO"),IFERROR($H7020,0),0))</f>
        <v/>
      </c>
      <c r="O7020" s="9">
        <f>IF(COUNTA($A7020:$K7020)=0,"",IF($M7020="SI","CUFE o factura duplicada dentro del reporte; no se suma dos veces",IF(IFERROR($H7020,0)&lt;=0,"DIAN reporta valor susceptible 0",IF($L7020="NO",IFERROR(LOOKUP(2,1/((LISTS!$M$2:$M$13&lt;&gt;"")*ISNUMBER(SEARCH(LISTS!$M$2:$M$13,$I7020))),LISTS!$O$2:$O$13),"Medio de pago no elegible o no identificado por DIAN"),"Apta automaticamente por pago electronico y base positiva"))))</f>
        <v/>
      </c>
    </row>
    <row r="7021">
      <c r="A7021" s="9" t="n"/>
      <c r="B7021" s="9" t="n"/>
      <c r="C7021" s="12" t="n"/>
      <c r="D7021" s="11" t="n"/>
      <c r="E7021" s="11" t="n"/>
      <c r="F7021" s="11" t="n"/>
      <c r="G7021" s="11" t="n"/>
      <c r="H7021" s="11" t="n"/>
      <c r="I7021" s="9" t="n"/>
      <c r="J7021" s="9" t="n"/>
      <c r="K7021" s="9" t="n"/>
      <c r="L7021" s="9">
        <f>IF(COUNTA($A7021:$K7021)=0,"",IF(AND(IFERROR($H7021,0)&gt;0,LEN(TRIM($K7021&amp;""))&gt;0,IFERROR(LOOKUP(2,1/((LISTS!$M$2:$M$13&lt;&gt;"")*ISNUMBER(SEARCH(LISTS!$M$2:$M$13,$I7021))),LISTS!$N$2:$N$13),"NO")="SI"),"SI","NO"))</f>
        <v/>
      </c>
      <c r="M7021" s="9">
        <f>IF(COUNTA($A7021:$K7021)=0,"",IF($K7021&lt;&gt;"",IF(COUNTIF($K$19:$K7021,$K7021)&gt;1,"SI","NO"),IF(COUNTIFS($A$19:$A7021,$A7021,$C$19:$C7021,$C7021,$J$19:$J7021,$J7021,$D$19:$D7021,$D7021)&gt;1,"SI","NO")))</f>
        <v/>
      </c>
      <c r="N7021" s="11">
        <f>IF(COUNTA($A7021:$K7021)=0,"",IF(AND($L7021="SI",$M7021="NO"),IFERROR($H7021,0),0))</f>
        <v/>
      </c>
      <c r="O7021" s="9">
        <f>IF(COUNTA($A7021:$K7021)=0,"",IF($M7021="SI","CUFE o factura duplicada dentro del reporte; no se suma dos veces",IF(IFERROR($H7021,0)&lt;=0,"DIAN reporta valor susceptible 0",IF($L7021="NO",IFERROR(LOOKUP(2,1/((LISTS!$M$2:$M$13&lt;&gt;"")*ISNUMBER(SEARCH(LISTS!$M$2:$M$13,$I7021))),LISTS!$O$2:$O$13),"Medio de pago no elegible o no identificado por DIAN"),"Apta automaticamente por pago electronico y base positiva"))))</f>
        <v/>
      </c>
    </row>
    <row r="7022">
      <c r="A7022" s="9" t="n"/>
      <c r="B7022" s="9" t="n"/>
      <c r="C7022" s="12" t="n"/>
      <c r="D7022" s="11" t="n"/>
      <c r="E7022" s="11" t="n"/>
      <c r="F7022" s="11" t="n"/>
      <c r="G7022" s="11" t="n"/>
      <c r="H7022" s="11" t="n"/>
      <c r="I7022" s="9" t="n"/>
      <c r="J7022" s="9" t="n"/>
      <c r="K7022" s="9" t="n"/>
      <c r="L7022" s="9">
        <f>IF(COUNTA($A7022:$K7022)=0,"",IF(AND(IFERROR($H7022,0)&gt;0,LEN(TRIM($K7022&amp;""))&gt;0,IFERROR(LOOKUP(2,1/((LISTS!$M$2:$M$13&lt;&gt;"")*ISNUMBER(SEARCH(LISTS!$M$2:$M$13,$I7022))),LISTS!$N$2:$N$13),"NO")="SI"),"SI","NO"))</f>
        <v/>
      </c>
      <c r="M7022" s="9">
        <f>IF(COUNTA($A7022:$K7022)=0,"",IF($K7022&lt;&gt;"",IF(COUNTIF($K$19:$K7022,$K7022)&gt;1,"SI","NO"),IF(COUNTIFS($A$19:$A7022,$A7022,$C$19:$C7022,$C7022,$J$19:$J7022,$J7022,$D$19:$D7022,$D7022)&gt;1,"SI","NO")))</f>
        <v/>
      </c>
      <c r="N7022" s="11">
        <f>IF(COUNTA($A7022:$K7022)=0,"",IF(AND($L7022="SI",$M7022="NO"),IFERROR($H7022,0),0))</f>
        <v/>
      </c>
      <c r="O7022" s="9">
        <f>IF(COUNTA($A7022:$K7022)=0,"",IF($M7022="SI","CUFE o factura duplicada dentro del reporte; no se suma dos veces",IF(IFERROR($H7022,0)&lt;=0,"DIAN reporta valor susceptible 0",IF($L7022="NO",IFERROR(LOOKUP(2,1/((LISTS!$M$2:$M$13&lt;&gt;"")*ISNUMBER(SEARCH(LISTS!$M$2:$M$13,$I7022))),LISTS!$O$2:$O$13),"Medio de pago no elegible o no identificado por DIAN"),"Apta automaticamente por pago electronico y base positiva"))))</f>
        <v/>
      </c>
    </row>
    <row r="7023">
      <c r="A7023" s="9" t="n"/>
      <c r="B7023" s="9" t="n"/>
      <c r="C7023" s="12" t="n"/>
      <c r="D7023" s="11" t="n"/>
      <c r="E7023" s="11" t="n"/>
      <c r="F7023" s="11" t="n"/>
      <c r="G7023" s="11" t="n"/>
      <c r="H7023" s="11" t="n"/>
      <c r="I7023" s="9" t="n"/>
      <c r="J7023" s="9" t="n"/>
      <c r="K7023" s="9" t="n"/>
      <c r="L7023" s="9">
        <f>IF(COUNTA($A7023:$K7023)=0,"",IF(AND(IFERROR($H7023,0)&gt;0,LEN(TRIM($K7023&amp;""))&gt;0,IFERROR(LOOKUP(2,1/((LISTS!$M$2:$M$13&lt;&gt;"")*ISNUMBER(SEARCH(LISTS!$M$2:$M$13,$I7023))),LISTS!$N$2:$N$13),"NO")="SI"),"SI","NO"))</f>
        <v/>
      </c>
      <c r="M7023" s="9">
        <f>IF(COUNTA($A7023:$K7023)=0,"",IF($K7023&lt;&gt;"",IF(COUNTIF($K$19:$K7023,$K7023)&gt;1,"SI","NO"),IF(COUNTIFS($A$19:$A7023,$A7023,$C$19:$C7023,$C7023,$J$19:$J7023,$J7023,$D$19:$D7023,$D7023)&gt;1,"SI","NO")))</f>
        <v/>
      </c>
      <c r="N7023" s="11">
        <f>IF(COUNTA($A7023:$K7023)=0,"",IF(AND($L7023="SI",$M7023="NO"),IFERROR($H7023,0),0))</f>
        <v/>
      </c>
      <c r="O7023" s="9">
        <f>IF(COUNTA($A7023:$K7023)=0,"",IF($M7023="SI","CUFE o factura duplicada dentro del reporte; no se suma dos veces",IF(IFERROR($H7023,0)&lt;=0,"DIAN reporta valor susceptible 0",IF($L7023="NO",IFERROR(LOOKUP(2,1/((LISTS!$M$2:$M$13&lt;&gt;"")*ISNUMBER(SEARCH(LISTS!$M$2:$M$13,$I7023))),LISTS!$O$2:$O$13),"Medio de pago no elegible o no identificado por DIAN"),"Apta automaticamente por pago electronico y base positiva"))))</f>
        <v/>
      </c>
    </row>
    <row r="7024">
      <c r="A7024" s="9" t="n"/>
      <c r="B7024" s="9" t="n"/>
      <c r="C7024" s="12" t="n"/>
      <c r="D7024" s="11" t="n"/>
      <c r="E7024" s="11" t="n"/>
      <c r="F7024" s="11" t="n"/>
      <c r="G7024" s="11" t="n"/>
      <c r="H7024" s="11" t="n"/>
      <c r="I7024" s="9" t="n"/>
      <c r="J7024" s="9" t="n"/>
      <c r="K7024" s="9" t="n"/>
      <c r="L7024" s="9">
        <f>IF(COUNTA($A7024:$K7024)=0,"",IF(AND(IFERROR($H7024,0)&gt;0,LEN(TRIM($K7024&amp;""))&gt;0,IFERROR(LOOKUP(2,1/((LISTS!$M$2:$M$13&lt;&gt;"")*ISNUMBER(SEARCH(LISTS!$M$2:$M$13,$I7024))),LISTS!$N$2:$N$13),"NO")="SI"),"SI","NO"))</f>
        <v/>
      </c>
      <c r="M7024" s="9">
        <f>IF(COUNTA($A7024:$K7024)=0,"",IF($K7024&lt;&gt;"",IF(COUNTIF($K$19:$K7024,$K7024)&gt;1,"SI","NO"),IF(COUNTIFS($A$19:$A7024,$A7024,$C$19:$C7024,$C7024,$J$19:$J7024,$J7024,$D$19:$D7024,$D7024)&gt;1,"SI","NO")))</f>
        <v/>
      </c>
      <c r="N7024" s="11">
        <f>IF(COUNTA($A7024:$K7024)=0,"",IF(AND($L7024="SI",$M7024="NO"),IFERROR($H7024,0),0))</f>
        <v/>
      </c>
      <c r="O7024" s="9">
        <f>IF(COUNTA($A7024:$K7024)=0,"",IF($M7024="SI","CUFE o factura duplicada dentro del reporte; no se suma dos veces",IF(IFERROR($H7024,0)&lt;=0,"DIAN reporta valor susceptible 0",IF($L7024="NO",IFERROR(LOOKUP(2,1/((LISTS!$M$2:$M$13&lt;&gt;"")*ISNUMBER(SEARCH(LISTS!$M$2:$M$13,$I7024))),LISTS!$O$2:$O$13),"Medio de pago no elegible o no identificado por DIAN"),"Apta automaticamente por pago electronico y base positiva"))))</f>
        <v/>
      </c>
    </row>
    <row r="7025">
      <c r="A7025" s="9" t="n"/>
      <c r="B7025" s="9" t="n"/>
      <c r="C7025" s="12" t="n"/>
      <c r="D7025" s="11" t="n"/>
      <c r="E7025" s="11" t="n"/>
      <c r="F7025" s="11" t="n"/>
      <c r="G7025" s="11" t="n"/>
      <c r="H7025" s="11" t="n"/>
      <c r="I7025" s="9" t="n"/>
      <c r="J7025" s="9" t="n"/>
      <c r="K7025" s="9" t="n"/>
      <c r="L7025" s="9">
        <f>IF(COUNTA($A7025:$K7025)=0,"",IF(AND(IFERROR($H7025,0)&gt;0,LEN(TRIM($K7025&amp;""))&gt;0,IFERROR(LOOKUP(2,1/((LISTS!$M$2:$M$13&lt;&gt;"")*ISNUMBER(SEARCH(LISTS!$M$2:$M$13,$I7025))),LISTS!$N$2:$N$13),"NO")="SI"),"SI","NO"))</f>
        <v/>
      </c>
      <c r="M7025" s="9">
        <f>IF(COUNTA($A7025:$K7025)=0,"",IF($K7025&lt;&gt;"",IF(COUNTIF($K$19:$K7025,$K7025)&gt;1,"SI","NO"),IF(COUNTIFS($A$19:$A7025,$A7025,$C$19:$C7025,$C7025,$J$19:$J7025,$J7025,$D$19:$D7025,$D7025)&gt;1,"SI","NO")))</f>
        <v/>
      </c>
      <c r="N7025" s="11">
        <f>IF(COUNTA($A7025:$K7025)=0,"",IF(AND($L7025="SI",$M7025="NO"),IFERROR($H7025,0),0))</f>
        <v/>
      </c>
      <c r="O7025" s="9">
        <f>IF(COUNTA($A7025:$K7025)=0,"",IF($M7025="SI","CUFE o factura duplicada dentro del reporte; no se suma dos veces",IF(IFERROR($H7025,0)&lt;=0,"DIAN reporta valor susceptible 0",IF($L7025="NO",IFERROR(LOOKUP(2,1/((LISTS!$M$2:$M$13&lt;&gt;"")*ISNUMBER(SEARCH(LISTS!$M$2:$M$13,$I7025))),LISTS!$O$2:$O$13),"Medio de pago no elegible o no identificado por DIAN"),"Apta automaticamente por pago electronico y base positiva"))))</f>
        <v/>
      </c>
    </row>
    <row r="7026">
      <c r="A7026" s="9" t="n"/>
      <c r="B7026" s="9" t="n"/>
      <c r="C7026" s="12" t="n"/>
      <c r="D7026" s="11" t="n"/>
      <c r="E7026" s="11" t="n"/>
      <c r="F7026" s="11" t="n"/>
      <c r="G7026" s="11" t="n"/>
      <c r="H7026" s="11" t="n"/>
      <c r="I7026" s="9" t="n"/>
      <c r="J7026" s="9" t="n"/>
      <c r="K7026" s="9" t="n"/>
      <c r="L7026" s="9">
        <f>IF(COUNTA($A7026:$K7026)=0,"",IF(AND(IFERROR($H7026,0)&gt;0,LEN(TRIM($K7026&amp;""))&gt;0,IFERROR(LOOKUP(2,1/((LISTS!$M$2:$M$13&lt;&gt;"")*ISNUMBER(SEARCH(LISTS!$M$2:$M$13,$I7026))),LISTS!$N$2:$N$13),"NO")="SI"),"SI","NO"))</f>
        <v/>
      </c>
      <c r="M7026" s="9">
        <f>IF(COUNTA($A7026:$K7026)=0,"",IF($K7026&lt;&gt;"",IF(COUNTIF($K$19:$K7026,$K7026)&gt;1,"SI","NO"),IF(COUNTIFS($A$19:$A7026,$A7026,$C$19:$C7026,$C7026,$J$19:$J7026,$J7026,$D$19:$D7026,$D7026)&gt;1,"SI","NO")))</f>
        <v/>
      </c>
      <c r="N7026" s="11">
        <f>IF(COUNTA($A7026:$K7026)=0,"",IF(AND($L7026="SI",$M7026="NO"),IFERROR($H7026,0),0))</f>
        <v/>
      </c>
      <c r="O7026" s="9">
        <f>IF(COUNTA($A7026:$K7026)=0,"",IF($M7026="SI","CUFE o factura duplicada dentro del reporte; no se suma dos veces",IF(IFERROR($H7026,0)&lt;=0,"DIAN reporta valor susceptible 0",IF($L7026="NO",IFERROR(LOOKUP(2,1/((LISTS!$M$2:$M$13&lt;&gt;"")*ISNUMBER(SEARCH(LISTS!$M$2:$M$13,$I7026))),LISTS!$O$2:$O$13),"Medio de pago no elegible o no identificado por DIAN"),"Apta automaticamente por pago electronico y base positiva"))))</f>
        <v/>
      </c>
    </row>
    <row r="7027">
      <c r="A7027" s="9" t="n"/>
      <c r="B7027" s="9" t="n"/>
      <c r="C7027" s="12" t="n"/>
      <c r="D7027" s="11" t="n"/>
      <c r="E7027" s="11" t="n"/>
      <c r="F7027" s="11" t="n"/>
      <c r="G7027" s="11" t="n"/>
      <c r="H7027" s="11" t="n"/>
      <c r="I7027" s="9" t="n"/>
      <c r="J7027" s="9" t="n"/>
      <c r="K7027" s="9" t="n"/>
      <c r="L7027" s="9">
        <f>IF(COUNTA($A7027:$K7027)=0,"",IF(AND(IFERROR($H7027,0)&gt;0,LEN(TRIM($K7027&amp;""))&gt;0,IFERROR(LOOKUP(2,1/((LISTS!$M$2:$M$13&lt;&gt;"")*ISNUMBER(SEARCH(LISTS!$M$2:$M$13,$I7027))),LISTS!$N$2:$N$13),"NO")="SI"),"SI","NO"))</f>
        <v/>
      </c>
      <c r="M7027" s="9">
        <f>IF(COUNTA($A7027:$K7027)=0,"",IF($K7027&lt;&gt;"",IF(COUNTIF($K$19:$K7027,$K7027)&gt;1,"SI","NO"),IF(COUNTIFS($A$19:$A7027,$A7027,$C$19:$C7027,$C7027,$J$19:$J7027,$J7027,$D$19:$D7027,$D7027)&gt;1,"SI","NO")))</f>
        <v/>
      </c>
      <c r="N7027" s="11">
        <f>IF(COUNTA($A7027:$K7027)=0,"",IF(AND($L7027="SI",$M7027="NO"),IFERROR($H7027,0),0))</f>
        <v/>
      </c>
      <c r="O7027" s="9">
        <f>IF(COUNTA($A7027:$K7027)=0,"",IF($M7027="SI","CUFE o factura duplicada dentro del reporte; no se suma dos veces",IF(IFERROR($H7027,0)&lt;=0,"DIAN reporta valor susceptible 0",IF($L7027="NO",IFERROR(LOOKUP(2,1/((LISTS!$M$2:$M$13&lt;&gt;"")*ISNUMBER(SEARCH(LISTS!$M$2:$M$13,$I7027))),LISTS!$O$2:$O$13),"Medio de pago no elegible o no identificado por DIAN"),"Apta automaticamente por pago electronico y base positiva"))))</f>
        <v/>
      </c>
    </row>
    <row r="7028">
      <c r="A7028" s="9" t="n"/>
      <c r="B7028" s="9" t="n"/>
      <c r="C7028" s="12" t="n"/>
      <c r="D7028" s="11" t="n"/>
      <c r="E7028" s="11" t="n"/>
      <c r="F7028" s="11" t="n"/>
      <c r="G7028" s="11" t="n"/>
      <c r="H7028" s="11" t="n"/>
      <c r="I7028" s="9" t="n"/>
      <c r="J7028" s="9" t="n"/>
      <c r="K7028" s="9" t="n"/>
      <c r="L7028" s="9">
        <f>IF(COUNTA($A7028:$K7028)=0,"",IF(AND(IFERROR($H7028,0)&gt;0,LEN(TRIM($K7028&amp;""))&gt;0,IFERROR(LOOKUP(2,1/((LISTS!$M$2:$M$13&lt;&gt;"")*ISNUMBER(SEARCH(LISTS!$M$2:$M$13,$I7028))),LISTS!$N$2:$N$13),"NO")="SI"),"SI","NO"))</f>
        <v/>
      </c>
      <c r="M7028" s="9">
        <f>IF(COUNTA($A7028:$K7028)=0,"",IF($K7028&lt;&gt;"",IF(COUNTIF($K$19:$K7028,$K7028)&gt;1,"SI","NO"),IF(COUNTIFS($A$19:$A7028,$A7028,$C$19:$C7028,$C7028,$J$19:$J7028,$J7028,$D$19:$D7028,$D7028)&gt;1,"SI","NO")))</f>
        <v/>
      </c>
      <c r="N7028" s="11">
        <f>IF(COUNTA($A7028:$K7028)=0,"",IF(AND($L7028="SI",$M7028="NO"),IFERROR($H7028,0),0))</f>
        <v/>
      </c>
      <c r="O7028" s="9">
        <f>IF(COUNTA($A7028:$K7028)=0,"",IF($M7028="SI","CUFE o factura duplicada dentro del reporte; no se suma dos veces",IF(IFERROR($H7028,0)&lt;=0,"DIAN reporta valor susceptible 0",IF($L7028="NO",IFERROR(LOOKUP(2,1/((LISTS!$M$2:$M$13&lt;&gt;"")*ISNUMBER(SEARCH(LISTS!$M$2:$M$13,$I7028))),LISTS!$O$2:$O$13),"Medio de pago no elegible o no identificado por DIAN"),"Apta automaticamente por pago electronico y base positiva"))))</f>
        <v/>
      </c>
    </row>
    <row r="7029">
      <c r="A7029" s="9" t="n"/>
      <c r="B7029" s="9" t="n"/>
      <c r="C7029" s="12" t="n"/>
      <c r="D7029" s="11" t="n"/>
      <c r="E7029" s="11" t="n"/>
      <c r="F7029" s="11" t="n"/>
      <c r="G7029" s="11" t="n"/>
      <c r="H7029" s="11" t="n"/>
      <c r="I7029" s="9" t="n"/>
      <c r="J7029" s="9" t="n"/>
      <c r="K7029" s="9" t="n"/>
      <c r="L7029" s="9">
        <f>IF(COUNTA($A7029:$K7029)=0,"",IF(AND(IFERROR($H7029,0)&gt;0,LEN(TRIM($K7029&amp;""))&gt;0,IFERROR(LOOKUP(2,1/((LISTS!$M$2:$M$13&lt;&gt;"")*ISNUMBER(SEARCH(LISTS!$M$2:$M$13,$I7029))),LISTS!$N$2:$N$13),"NO")="SI"),"SI","NO"))</f>
        <v/>
      </c>
      <c r="M7029" s="9">
        <f>IF(COUNTA($A7029:$K7029)=0,"",IF($K7029&lt;&gt;"",IF(COUNTIF($K$19:$K7029,$K7029)&gt;1,"SI","NO"),IF(COUNTIFS($A$19:$A7029,$A7029,$C$19:$C7029,$C7029,$J$19:$J7029,$J7029,$D$19:$D7029,$D7029)&gt;1,"SI","NO")))</f>
        <v/>
      </c>
      <c r="N7029" s="11">
        <f>IF(COUNTA($A7029:$K7029)=0,"",IF(AND($L7029="SI",$M7029="NO"),IFERROR($H7029,0),0))</f>
        <v/>
      </c>
      <c r="O7029" s="9">
        <f>IF(COUNTA($A7029:$K7029)=0,"",IF($M7029="SI","CUFE o factura duplicada dentro del reporte; no se suma dos veces",IF(IFERROR($H7029,0)&lt;=0,"DIAN reporta valor susceptible 0",IF($L7029="NO",IFERROR(LOOKUP(2,1/((LISTS!$M$2:$M$13&lt;&gt;"")*ISNUMBER(SEARCH(LISTS!$M$2:$M$13,$I7029))),LISTS!$O$2:$O$13),"Medio de pago no elegible o no identificado por DIAN"),"Apta automaticamente por pago electronico y base positiva"))))</f>
        <v/>
      </c>
    </row>
    <row r="7030">
      <c r="A7030" s="9" t="n"/>
      <c r="B7030" s="9" t="n"/>
      <c r="C7030" s="12" t="n"/>
      <c r="D7030" s="11" t="n"/>
      <c r="E7030" s="11" t="n"/>
      <c r="F7030" s="11" t="n"/>
      <c r="G7030" s="11" t="n"/>
      <c r="H7030" s="11" t="n"/>
      <c r="I7030" s="9" t="n"/>
      <c r="J7030" s="9" t="n"/>
      <c r="K7030" s="9" t="n"/>
      <c r="L7030" s="9">
        <f>IF(COUNTA($A7030:$K7030)=0,"",IF(AND(IFERROR($H7030,0)&gt;0,LEN(TRIM($K7030&amp;""))&gt;0,IFERROR(LOOKUP(2,1/((LISTS!$M$2:$M$13&lt;&gt;"")*ISNUMBER(SEARCH(LISTS!$M$2:$M$13,$I7030))),LISTS!$N$2:$N$13),"NO")="SI"),"SI","NO"))</f>
        <v/>
      </c>
      <c r="M7030" s="9">
        <f>IF(COUNTA($A7030:$K7030)=0,"",IF($K7030&lt;&gt;"",IF(COUNTIF($K$19:$K7030,$K7030)&gt;1,"SI","NO"),IF(COUNTIFS($A$19:$A7030,$A7030,$C$19:$C7030,$C7030,$J$19:$J7030,$J7030,$D$19:$D7030,$D7030)&gt;1,"SI","NO")))</f>
        <v/>
      </c>
      <c r="N7030" s="11">
        <f>IF(COUNTA($A7030:$K7030)=0,"",IF(AND($L7030="SI",$M7030="NO"),IFERROR($H7030,0),0))</f>
        <v/>
      </c>
      <c r="O7030" s="9">
        <f>IF(COUNTA($A7030:$K7030)=0,"",IF($M7030="SI","CUFE o factura duplicada dentro del reporte; no se suma dos veces",IF(IFERROR($H7030,0)&lt;=0,"DIAN reporta valor susceptible 0",IF($L7030="NO",IFERROR(LOOKUP(2,1/((LISTS!$M$2:$M$13&lt;&gt;"")*ISNUMBER(SEARCH(LISTS!$M$2:$M$13,$I7030))),LISTS!$O$2:$O$13),"Medio de pago no elegible o no identificado por DIAN"),"Apta automaticamente por pago electronico y base positiva"))))</f>
        <v/>
      </c>
    </row>
    <row r="7031">
      <c r="A7031" s="9" t="n"/>
      <c r="B7031" s="9" t="n"/>
      <c r="C7031" s="12" t="n"/>
      <c r="D7031" s="11" t="n"/>
      <c r="E7031" s="11" t="n"/>
      <c r="F7031" s="11" t="n"/>
      <c r="G7031" s="11" t="n"/>
      <c r="H7031" s="11" t="n"/>
      <c r="I7031" s="9" t="n"/>
      <c r="J7031" s="9" t="n"/>
      <c r="K7031" s="9" t="n"/>
      <c r="L7031" s="9">
        <f>IF(COUNTA($A7031:$K7031)=0,"",IF(AND(IFERROR($H7031,0)&gt;0,LEN(TRIM($K7031&amp;""))&gt;0,IFERROR(LOOKUP(2,1/((LISTS!$M$2:$M$13&lt;&gt;"")*ISNUMBER(SEARCH(LISTS!$M$2:$M$13,$I7031))),LISTS!$N$2:$N$13),"NO")="SI"),"SI","NO"))</f>
        <v/>
      </c>
      <c r="M7031" s="9">
        <f>IF(COUNTA($A7031:$K7031)=0,"",IF($K7031&lt;&gt;"",IF(COUNTIF($K$19:$K7031,$K7031)&gt;1,"SI","NO"),IF(COUNTIFS($A$19:$A7031,$A7031,$C$19:$C7031,$C7031,$J$19:$J7031,$J7031,$D$19:$D7031,$D7031)&gt;1,"SI","NO")))</f>
        <v/>
      </c>
      <c r="N7031" s="11">
        <f>IF(COUNTA($A7031:$K7031)=0,"",IF(AND($L7031="SI",$M7031="NO"),IFERROR($H7031,0),0))</f>
        <v/>
      </c>
      <c r="O7031" s="9">
        <f>IF(COUNTA($A7031:$K7031)=0,"",IF($M7031="SI","CUFE o factura duplicada dentro del reporte; no se suma dos veces",IF(IFERROR($H7031,0)&lt;=0,"DIAN reporta valor susceptible 0",IF($L7031="NO",IFERROR(LOOKUP(2,1/((LISTS!$M$2:$M$13&lt;&gt;"")*ISNUMBER(SEARCH(LISTS!$M$2:$M$13,$I7031))),LISTS!$O$2:$O$13),"Medio de pago no elegible o no identificado por DIAN"),"Apta automaticamente por pago electronico y base positiva"))))</f>
        <v/>
      </c>
    </row>
    <row r="7032">
      <c r="A7032" s="9" t="n"/>
      <c r="B7032" s="9" t="n"/>
      <c r="C7032" s="12" t="n"/>
      <c r="D7032" s="11" t="n"/>
      <c r="E7032" s="11" t="n"/>
      <c r="F7032" s="11" t="n"/>
      <c r="G7032" s="11" t="n"/>
      <c r="H7032" s="11" t="n"/>
      <c r="I7032" s="9" t="n"/>
      <c r="J7032" s="9" t="n"/>
      <c r="K7032" s="9" t="n"/>
      <c r="L7032" s="9">
        <f>IF(COUNTA($A7032:$K7032)=0,"",IF(AND(IFERROR($H7032,0)&gt;0,LEN(TRIM($K7032&amp;""))&gt;0,IFERROR(LOOKUP(2,1/((LISTS!$M$2:$M$13&lt;&gt;"")*ISNUMBER(SEARCH(LISTS!$M$2:$M$13,$I7032))),LISTS!$N$2:$N$13),"NO")="SI"),"SI","NO"))</f>
        <v/>
      </c>
      <c r="M7032" s="9">
        <f>IF(COUNTA($A7032:$K7032)=0,"",IF($K7032&lt;&gt;"",IF(COUNTIF($K$19:$K7032,$K7032)&gt;1,"SI","NO"),IF(COUNTIFS($A$19:$A7032,$A7032,$C$19:$C7032,$C7032,$J$19:$J7032,$J7032,$D$19:$D7032,$D7032)&gt;1,"SI","NO")))</f>
        <v/>
      </c>
      <c r="N7032" s="11">
        <f>IF(COUNTA($A7032:$K7032)=0,"",IF(AND($L7032="SI",$M7032="NO"),IFERROR($H7032,0),0))</f>
        <v/>
      </c>
      <c r="O7032" s="9">
        <f>IF(COUNTA($A7032:$K7032)=0,"",IF($M7032="SI","CUFE o factura duplicada dentro del reporte; no se suma dos veces",IF(IFERROR($H7032,0)&lt;=0,"DIAN reporta valor susceptible 0",IF($L7032="NO",IFERROR(LOOKUP(2,1/((LISTS!$M$2:$M$13&lt;&gt;"")*ISNUMBER(SEARCH(LISTS!$M$2:$M$13,$I7032))),LISTS!$O$2:$O$13),"Medio de pago no elegible o no identificado por DIAN"),"Apta automaticamente por pago electronico y base positiva"))))</f>
        <v/>
      </c>
    </row>
    <row r="7033">
      <c r="A7033" s="9" t="n"/>
      <c r="B7033" s="9" t="n"/>
      <c r="C7033" s="12" t="n"/>
      <c r="D7033" s="11" t="n"/>
      <c r="E7033" s="11" t="n"/>
      <c r="F7033" s="11" t="n"/>
      <c r="G7033" s="11" t="n"/>
      <c r="H7033" s="11" t="n"/>
      <c r="I7033" s="9" t="n"/>
      <c r="J7033" s="9" t="n"/>
      <c r="K7033" s="9" t="n"/>
      <c r="L7033" s="9">
        <f>IF(COUNTA($A7033:$K7033)=0,"",IF(AND(IFERROR($H7033,0)&gt;0,LEN(TRIM($K7033&amp;""))&gt;0,IFERROR(LOOKUP(2,1/((LISTS!$M$2:$M$13&lt;&gt;"")*ISNUMBER(SEARCH(LISTS!$M$2:$M$13,$I7033))),LISTS!$N$2:$N$13),"NO")="SI"),"SI","NO"))</f>
        <v/>
      </c>
      <c r="M7033" s="9">
        <f>IF(COUNTA($A7033:$K7033)=0,"",IF($K7033&lt;&gt;"",IF(COUNTIF($K$19:$K7033,$K7033)&gt;1,"SI","NO"),IF(COUNTIFS($A$19:$A7033,$A7033,$C$19:$C7033,$C7033,$J$19:$J7033,$J7033,$D$19:$D7033,$D7033)&gt;1,"SI","NO")))</f>
        <v/>
      </c>
      <c r="N7033" s="11">
        <f>IF(COUNTA($A7033:$K7033)=0,"",IF(AND($L7033="SI",$M7033="NO"),IFERROR($H7033,0),0))</f>
        <v/>
      </c>
      <c r="O7033" s="9">
        <f>IF(COUNTA($A7033:$K7033)=0,"",IF($M7033="SI","CUFE o factura duplicada dentro del reporte; no se suma dos veces",IF(IFERROR($H7033,0)&lt;=0,"DIAN reporta valor susceptible 0",IF($L7033="NO",IFERROR(LOOKUP(2,1/((LISTS!$M$2:$M$13&lt;&gt;"")*ISNUMBER(SEARCH(LISTS!$M$2:$M$13,$I7033))),LISTS!$O$2:$O$13),"Medio de pago no elegible o no identificado por DIAN"),"Apta automaticamente por pago electronico y base positiva"))))</f>
        <v/>
      </c>
    </row>
    <row r="7034">
      <c r="A7034" s="9" t="n"/>
      <c r="B7034" s="9" t="n"/>
      <c r="C7034" s="12" t="n"/>
      <c r="D7034" s="11" t="n"/>
      <c r="E7034" s="11" t="n"/>
      <c r="F7034" s="11" t="n"/>
      <c r="G7034" s="11" t="n"/>
      <c r="H7034" s="11" t="n"/>
      <c r="I7034" s="9" t="n"/>
      <c r="J7034" s="9" t="n"/>
      <c r="K7034" s="9" t="n"/>
      <c r="L7034" s="9">
        <f>IF(COUNTA($A7034:$K7034)=0,"",IF(AND(IFERROR($H7034,0)&gt;0,LEN(TRIM($K7034&amp;""))&gt;0,IFERROR(LOOKUP(2,1/((LISTS!$M$2:$M$13&lt;&gt;"")*ISNUMBER(SEARCH(LISTS!$M$2:$M$13,$I7034))),LISTS!$N$2:$N$13),"NO")="SI"),"SI","NO"))</f>
        <v/>
      </c>
      <c r="M7034" s="9">
        <f>IF(COUNTA($A7034:$K7034)=0,"",IF($K7034&lt;&gt;"",IF(COUNTIF($K$19:$K7034,$K7034)&gt;1,"SI","NO"),IF(COUNTIFS($A$19:$A7034,$A7034,$C$19:$C7034,$C7034,$J$19:$J7034,$J7034,$D$19:$D7034,$D7034)&gt;1,"SI","NO")))</f>
        <v/>
      </c>
      <c r="N7034" s="11">
        <f>IF(COUNTA($A7034:$K7034)=0,"",IF(AND($L7034="SI",$M7034="NO"),IFERROR($H7034,0),0))</f>
        <v/>
      </c>
      <c r="O7034" s="9">
        <f>IF(COUNTA($A7034:$K7034)=0,"",IF($M7034="SI","CUFE o factura duplicada dentro del reporte; no se suma dos veces",IF(IFERROR($H7034,0)&lt;=0,"DIAN reporta valor susceptible 0",IF($L7034="NO",IFERROR(LOOKUP(2,1/((LISTS!$M$2:$M$13&lt;&gt;"")*ISNUMBER(SEARCH(LISTS!$M$2:$M$13,$I7034))),LISTS!$O$2:$O$13),"Medio de pago no elegible o no identificado por DIAN"),"Apta automaticamente por pago electronico y base positiva"))))</f>
        <v/>
      </c>
    </row>
    <row r="7035">
      <c r="A7035" s="9" t="n"/>
      <c r="B7035" s="9" t="n"/>
      <c r="C7035" s="12" t="n"/>
      <c r="D7035" s="11" t="n"/>
      <c r="E7035" s="11" t="n"/>
      <c r="F7035" s="11" t="n"/>
      <c r="G7035" s="11" t="n"/>
      <c r="H7035" s="11" t="n"/>
      <c r="I7035" s="9" t="n"/>
      <c r="J7035" s="9" t="n"/>
      <c r="K7035" s="9" t="n"/>
      <c r="L7035" s="9">
        <f>IF(COUNTA($A7035:$K7035)=0,"",IF(AND(IFERROR($H7035,0)&gt;0,LEN(TRIM($K7035&amp;""))&gt;0,IFERROR(LOOKUP(2,1/((LISTS!$M$2:$M$13&lt;&gt;"")*ISNUMBER(SEARCH(LISTS!$M$2:$M$13,$I7035))),LISTS!$N$2:$N$13),"NO")="SI"),"SI","NO"))</f>
        <v/>
      </c>
      <c r="M7035" s="9">
        <f>IF(COUNTA($A7035:$K7035)=0,"",IF($K7035&lt;&gt;"",IF(COUNTIF($K$19:$K7035,$K7035)&gt;1,"SI","NO"),IF(COUNTIFS($A$19:$A7035,$A7035,$C$19:$C7035,$C7035,$J$19:$J7035,$J7035,$D$19:$D7035,$D7035)&gt;1,"SI","NO")))</f>
        <v/>
      </c>
      <c r="N7035" s="11">
        <f>IF(COUNTA($A7035:$K7035)=0,"",IF(AND($L7035="SI",$M7035="NO"),IFERROR($H7035,0),0))</f>
        <v/>
      </c>
      <c r="O7035" s="9">
        <f>IF(COUNTA($A7035:$K7035)=0,"",IF($M7035="SI","CUFE o factura duplicada dentro del reporte; no se suma dos veces",IF(IFERROR($H7035,0)&lt;=0,"DIAN reporta valor susceptible 0",IF($L7035="NO",IFERROR(LOOKUP(2,1/((LISTS!$M$2:$M$13&lt;&gt;"")*ISNUMBER(SEARCH(LISTS!$M$2:$M$13,$I7035))),LISTS!$O$2:$O$13),"Medio de pago no elegible o no identificado por DIAN"),"Apta automaticamente por pago electronico y base positiva"))))</f>
        <v/>
      </c>
    </row>
    <row r="7036">
      <c r="A7036" s="9" t="n"/>
      <c r="B7036" s="9" t="n"/>
      <c r="C7036" s="12" t="n"/>
      <c r="D7036" s="11" t="n"/>
      <c r="E7036" s="11" t="n"/>
      <c r="F7036" s="11" t="n"/>
      <c r="G7036" s="11" t="n"/>
      <c r="H7036" s="11" t="n"/>
      <c r="I7036" s="9" t="n"/>
      <c r="J7036" s="9" t="n"/>
      <c r="K7036" s="9" t="n"/>
      <c r="L7036" s="9">
        <f>IF(COUNTA($A7036:$K7036)=0,"",IF(AND(IFERROR($H7036,0)&gt;0,LEN(TRIM($K7036&amp;""))&gt;0,IFERROR(LOOKUP(2,1/((LISTS!$M$2:$M$13&lt;&gt;"")*ISNUMBER(SEARCH(LISTS!$M$2:$M$13,$I7036))),LISTS!$N$2:$N$13),"NO")="SI"),"SI","NO"))</f>
        <v/>
      </c>
      <c r="M7036" s="9">
        <f>IF(COUNTA($A7036:$K7036)=0,"",IF($K7036&lt;&gt;"",IF(COUNTIF($K$19:$K7036,$K7036)&gt;1,"SI","NO"),IF(COUNTIFS($A$19:$A7036,$A7036,$C$19:$C7036,$C7036,$J$19:$J7036,$J7036,$D$19:$D7036,$D7036)&gt;1,"SI","NO")))</f>
        <v/>
      </c>
      <c r="N7036" s="11">
        <f>IF(COUNTA($A7036:$K7036)=0,"",IF(AND($L7036="SI",$M7036="NO"),IFERROR($H7036,0),0))</f>
        <v/>
      </c>
      <c r="O7036" s="9">
        <f>IF(COUNTA($A7036:$K7036)=0,"",IF($M7036="SI","CUFE o factura duplicada dentro del reporte; no se suma dos veces",IF(IFERROR($H7036,0)&lt;=0,"DIAN reporta valor susceptible 0",IF($L7036="NO",IFERROR(LOOKUP(2,1/((LISTS!$M$2:$M$13&lt;&gt;"")*ISNUMBER(SEARCH(LISTS!$M$2:$M$13,$I7036))),LISTS!$O$2:$O$13),"Medio de pago no elegible o no identificado por DIAN"),"Apta automaticamente por pago electronico y base positiva"))))</f>
        <v/>
      </c>
    </row>
    <row r="7037">
      <c r="A7037" s="9" t="n"/>
      <c r="B7037" s="9" t="n"/>
      <c r="C7037" s="12" t="n"/>
      <c r="D7037" s="11" t="n"/>
      <c r="E7037" s="11" t="n"/>
      <c r="F7037" s="11" t="n"/>
      <c r="G7037" s="11" t="n"/>
      <c r="H7037" s="11" t="n"/>
      <c r="I7037" s="9" t="n"/>
      <c r="J7037" s="9" t="n"/>
      <c r="K7037" s="9" t="n"/>
      <c r="L7037" s="9">
        <f>IF(COUNTA($A7037:$K7037)=0,"",IF(AND(IFERROR($H7037,0)&gt;0,LEN(TRIM($K7037&amp;""))&gt;0,IFERROR(LOOKUP(2,1/((LISTS!$M$2:$M$13&lt;&gt;"")*ISNUMBER(SEARCH(LISTS!$M$2:$M$13,$I7037))),LISTS!$N$2:$N$13),"NO")="SI"),"SI","NO"))</f>
        <v/>
      </c>
      <c r="M7037" s="9">
        <f>IF(COUNTA($A7037:$K7037)=0,"",IF($K7037&lt;&gt;"",IF(COUNTIF($K$19:$K7037,$K7037)&gt;1,"SI","NO"),IF(COUNTIFS($A$19:$A7037,$A7037,$C$19:$C7037,$C7037,$J$19:$J7037,$J7037,$D$19:$D7037,$D7037)&gt;1,"SI","NO")))</f>
        <v/>
      </c>
      <c r="N7037" s="11">
        <f>IF(COUNTA($A7037:$K7037)=0,"",IF(AND($L7037="SI",$M7037="NO"),IFERROR($H7037,0),0))</f>
        <v/>
      </c>
      <c r="O7037" s="9">
        <f>IF(COUNTA($A7037:$K7037)=0,"",IF($M7037="SI","CUFE o factura duplicada dentro del reporte; no se suma dos veces",IF(IFERROR($H7037,0)&lt;=0,"DIAN reporta valor susceptible 0",IF($L7037="NO",IFERROR(LOOKUP(2,1/((LISTS!$M$2:$M$13&lt;&gt;"")*ISNUMBER(SEARCH(LISTS!$M$2:$M$13,$I7037))),LISTS!$O$2:$O$13),"Medio de pago no elegible o no identificado por DIAN"),"Apta automaticamente por pago electronico y base positiva"))))</f>
        <v/>
      </c>
    </row>
    <row r="7038">
      <c r="A7038" s="9" t="n"/>
      <c r="B7038" s="9" t="n"/>
      <c r="C7038" s="12" t="n"/>
      <c r="D7038" s="11" t="n"/>
      <c r="E7038" s="11" t="n"/>
      <c r="F7038" s="11" t="n"/>
      <c r="G7038" s="11" t="n"/>
      <c r="H7038" s="11" t="n"/>
      <c r="I7038" s="9" t="n"/>
      <c r="J7038" s="9" t="n"/>
      <c r="K7038" s="9" t="n"/>
      <c r="L7038" s="9">
        <f>IF(COUNTA($A7038:$K7038)=0,"",IF(AND(IFERROR($H7038,0)&gt;0,LEN(TRIM($K7038&amp;""))&gt;0,IFERROR(LOOKUP(2,1/((LISTS!$M$2:$M$13&lt;&gt;"")*ISNUMBER(SEARCH(LISTS!$M$2:$M$13,$I7038))),LISTS!$N$2:$N$13),"NO")="SI"),"SI","NO"))</f>
        <v/>
      </c>
      <c r="M7038" s="9">
        <f>IF(COUNTA($A7038:$K7038)=0,"",IF($K7038&lt;&gt;"",IF(COUNTIF($K$19:$K7038,$K7038)&gt;1,"SI","NO"),IF(COUNTIFS($A$19:$A7038,$A7038,$C$19:$C7038,$C7038,$J$19:$J7038,$J7038,$D$19:$D7038,$D7038)&gt;1,"SI","NO")))</f>
        <v/>
      </c>
      <c r="N7038" s="11">
        <f>IF(COUNTA($A7038:$K7038)=0,"",IF(AND($L7038="SI",$M7038="NO"),IFERROR($H7038,0),0))</f>
        <v/>
      </c>
      <c r="O7038" s="9">
        <f>IF(COUNTA($A7038:$K7038)=0,"",IF($M7038="SI","CUFE o factura duplicada dentro del reporte; no se suma dos veces",IF(IFERROR($H7038,0)&lt;=0,"DIAN reporta valor susceptible 0",IF($L7038="NO",IFERROR(LOOKUP(2,1/((LISTS!$M$2:$M$13&lt;&gt;"")*ISNUMBER(SEARCH(LISTS!$M$2:$M$13,$I7038))),LISTS!$O$2:$O$13),"Medio de pago no elegible o no identificado por DIAN"),"Apta automaticamente por pago electronico y base positiva"))))</f>
        <v/>
      </c>
    </row>
    <row r="7039">
      <c r="A7039" s="9" t="n"/>
      <c r="B7039" s="9" t="n"/>
      <c r="C7039" s="12" t="n"/>
      <c r="D7039" s="11" t="n"/>
      <c r="E7039" s="11" t="n"/>
      <c r="F7039" s="11" t="n"/>
      <c r="G7039" s="11" t="n"/>
      <c r="H7039" s="11" t="n"/>
      <c r="I7039" s="9" t="n"/>
      <c r="J7039" s="9" t="n"/>
      <c r="K7039" s="9" t="n"/>
      <c r="L7039" s="9">
        <f>IF(COUNTA($A7039:$K7039)=0,"",IF(AND(IFERROR($H7039,0)&gt;0,LEN(TRIM($K7039&amp;""))&gt;0,IFERROR(LOOKUP(2,1/((LISTS!$M$2:$M$13&lt;&gt;"")*ISNUMBER(SEARCH(LISTS!$M$2:$M$13,$I7039))),LISTS!$N$2:$N$13),"NO")="SI"),"SI","NO"))</f>
        <v/>
      </c>
      <c r="M7039" s="9">
        <f>IF(COUNTA($A7039:$K7039)=0,"",IF($K7039&lt;&gt;"",IF(COUNTIF($K$19:$K7039,$K7039)&gt;1,"SI","NO"),IF(COUNTIFS($A$19:$A7039,$A7039,$C$19:$C7039,$C7039,$J$19:$J7039,$J7039,$D$19:$D7039,$D7039)&gt;1,"SI","NO")))</f>
        <v/>
      </c>
      <c r="N7039" s="11">
        <f>IF(COUNTA($A7039:$K7039)=0,"",IF(AND($L7039="SI",$M7039="NO"),IFERROR($H7039,0),0))</f>
        <v/>
      </c>
      <c r="O7039" s="9">
        <f>IF(COUNTA($A7039:$K7039)=0,"",IF($M7039="SI","CUFE o factura duplicada dentro del reporte; no se suma dos veces",IF(IFERROR($H7039,0)&lt;=0,"DIAN reporta valor susceptible 0",IF($L7039="NO",IFERROR(LOOKUP(2,1/((LISTS!$M$2:$M$13&lt;&gt;"")*ISNUMBER(SEARCH(LISTS!$M$2:$M$13,$I7039))),LISTS!$O$2:$O$13),"Medio de pago no elegible o no identificado por DIAN"),"Apta automaticamente por pago electronico y base positiva"))))</f>
        <v/>
      </c>
    </row>
    <row r="7040">
      <c r="A7040" s="9" t="n"/>
      <c r="B7040" s="9" t="n"/>
      <c r="C7040" s="12" t="n"/>
      <c r="D7040" s="11" t="n"/>
      <c r="E7040" s="11" t="n"/>
      <c r="F7040" s="11" t="n"/>
      <c r="G7040" s="11" t="n"/>
      <c r="H7040" s="11" t="n"/>
      <c r="I7040" s="9" t="n"/>
      <c r="J7040" s="9" t="n"/>
      <c r="K7040" s="9" t="n"/>
      <c r="L7040" s="9">
        <f>IF(COUNTA($A7040:$K7040)=0,"",IF(AND(IFERROR($H7040,0)&gt;0,LEN(TRIM($K7040&amp;""))&gt;0,IFERROR(LOOKUP(2,1/((LISTS!$M$2:$M$13&lt;&gt;"")*ISNUMBER(SEARCH(LISTS!$M$2:$M$13,$I7040))),LISTS!$N$2:$N$13),"NO")="SI"),"SI","NO"))</f>
        <v/>
      </c>
      <c r="M7040" s="9">
        <f>IF(COUNTA($A7040:$K7040)=0,"",IF($K7040&lt;&gt;"",IF(COUNTIF($K$19:$K7040,$K7040)&gt;1,"SI","NO"),IF(COUNTIFS($A$19:$A7040,$A7040,$C$19:$C7040,$C7040,$J$19:$J7040,$J7040,$D$19:$D7040,$D7040)&gt;1,"SI","NO")))</f>
        <v/>
      </c>
      <c r="N7040" s="11">
        <f>IF(COUNTA($A7040:$K7040)=0,"",IF(AND($L7040="SI",$M7040="NO"),IFERROR($H7040,0),0))</f>
        <v/>
      </c>
      <c r="O7040" s="9">
        <f>IF(COUNTA($A7040:$K7040)=0,"",IF($M7040="SI","CUFE o factura duplicada dentro del reporte; no se suma dos veces",IF(IFERROR($H7040,0)&lt;=0,"DIAN reporta valor susceptible 0",IF($L7040="NO",IFERROR(LOOKUP(2,1/((LISTS!$M$2:$M$13&lt;&gt;"")*ISNUMBER(SEARCH(LISTS!$M$2:$M$13,$I7040))),LISTS!$O$2:$O$13),"Medio de pago no elegible o no identificado por DIAN"),"Apta automaticamente por pago electronico y base positiva"))))</f>
        <v/>
      </c>
    </row>
    <row r="7041">
      <c r="A7041" s="9" t="n"/>
      <c r="B7041" s="9" t="n"/>
      <c r="C7041" s="12" t="n"/>
      <c r="D7041" s="11" t="n"/>
      <c r="E7041" s="11" t="n"/>
      <c r="F7041" s="11" t="n"/>
      <c r="G7041" s="11" t="n"/>
      <c r="H7041" s="11" t="n"/>
      <c r="I7041" s="9" t="n"/>
      <c r="J7041" s="9" t="n"/>
      <c r="K7041" s="9" t="n"/>
      <c r="L7041" s="9">
        <f>IF(COUNTA($A7041:$K7041)=0,"",IF(AND(IFERROR($H7041,0)&gt;0,LEN(TRIM($K7041&amp;""))&gt;0,IFERROR(LOOKUP(2,1/((LISTS!$M$2:$M$13&lt;&gt;"")*ISNUMBER(SEARCH(LISTS!$M$2:$M$13,$I7041))),LISTS!$N$2:$N$13),"NO")="SI"),"SI","NO"))</f>
        <v/>
      </c>
      <c r="M7041" s="9">
        <f>IF(COUNTA($A7041:$K7041)=0,"",IF($K7041&lt;&gt;"",IF(COUNTIF($K$19:$K7041,$K7041)&gt;1,"SI","NO"),IF(COUNTIFS($A$19:$A7041,$A7041,$C$19:$C7041,$C7041,$J$19:$J7041,$J7041,$D$19:$D7041,$D7041)&gt;1,"SI","NO")))</f>
        <v/>
      </c>
      <c r="N7041" s="11">
        <f>IF(COUNTA($A7041:$K7041)=0,"",IF(AND($L7041="SI",$M7041="NO"),IFERROR($H7041,0),0))</f>
        <v/>
      </c>
      <c r="O7041" s="9">
        <f>IF(COUNTA($A7041:$K7041)=0,"",IF($M7041="SI","CUFE o factura duplicada dentro del reporte; no se suma dos veces",IF(IFERROR($H7041,0)&lt;=0,"DIAN reporta valor susceptible 0",IF($L7041="NO",IFERROR(LOOKUP(2,1/((LISTS!$M$2:$M$13&lt;&gt;"")*ISNUMBER(SEARCH(LISTS!$M$2:$M$13,$I7041))),LISTS!$O$2:$O$13),"Medio de pago no elegible o no identificado por DIAN"),"Apta automaticamente por pago electronico y base positiva"))))</f>
        <v/>
      </c>
    </row>
    <row r="7042">
      <c r="A7042" s="9" t="n"/>
      <c r="B7042" s="9" t="n"/>
      <c r="C7042" s="12" t="n"/>
      <c r="D7042" s="11" t="n"/>
      <c r="E7042" s="11" t="n"/>
      <c r="F7042" s="11" t="n"/>
      <c r="G7042" s="11" t="n"/>
      <c r="H7042" s="11" t="n"/>
      <c r="I7042" s="9" t="n"/>
      <c r="J7042" s="9" t="n"/>
      <c r="K7042" s="9" t="n"/>
      <c r="L7042" s="9">
        <f>IF(COUNTA($A7042:$K7042)=0,"",IF(AND(IFERROR($H7042,0)&gt;0,LEN(TRIM($K7042&amp;""))&gt;0,IFERROR(LOOKUP(2,1/((LISTS!$M$2:$M$13&lt;&gt;"")*ISNUMBER(SEARCH(LISTS!$M$2:$M$13,$I7042))),LISTS!$N$2:$N$13),"NO")="SI"),"SI","NO"))</f>
        <v/>
      </c>
      <c r="M7042" s="9">
        <f>IF(COUNTA($A7042:$K7042)=0,"",IF($K7042&lt;&gt;"",IF(COUNTIF($K$19:$K7042,$K7042)&gt;1,"SI","NO"),IF(COUNTIFS($A$19:$A7042,$A7042,$C$19:$C7042,$C7042,$J$19:$J7042,$J7042,$D$19:$D7042,$D7042)&gt;1,"SI","NO")))</f>
        <v/>
      </c>
      <c r="N7042" s="11">
        <f>IF(COUNTA($A7042:$K7042)=0,"",IF(AND($L7042="SI",$M7042="NO"),IFERROR($H7042,0),0))</f>
        <v/>
      </c>
      <c r="O7042" s="9">
        <f>IF(COUNTA($A7042:$K7042)=0,"",IF($M7042="SI","CUFE o factura duplicada dentro del reporte; no se suma dos veces",IF(IFERROR($H7042,0)&lt;=0,"DIAN reporta valor susceptible 0",IF($L7042="NO",IFERROR(LOOKUP(2,1/((LISTS!$M$2:$M$13&lt;&gt;"")*ISNUMBER(SEARCH(LISTS!$M$2:$M$13,$I7042))),LISTS!$O$2:$O$13),"Medio de pago no elegible o no identificado por DIAN"),"Apta automaticamente por pago electronico y base positiva"))))</f>
        <v/>
      </c>
    </row>
    <row r="7043">
      <c r="A7043" s="9" t="n"/>
      <c r="B7043" s="9" t="n"/>
      <c r="C7043" s="12" t="n"/>
      <c r="D7043" s="11" t="n"/>
      <c r="E7043" s="11" t="n"/>
      <c r="F7043" s="11" t="n"/>
      <c r="G7043" s="11" t="n"/>
      <c r="H7043" s="11" t="n"/>
      <c r="I7043" s="9" t="n"/>
      <c r="J7043" s="9" t="n"/>
      <c r="K7043" s="9" t="n"/>
      <c r="L7043" s="9">
        <f>IF(COUNTA($A7043:$K7043)=0,"",IF(AND(IFERROR($H7043,0)&gt;0,LEN(TRIM($K7043&amp;""))&gt;0,IFERROR(LOOKUP(2,1/((LISTS!$M$2:$M$13&lt;&gt;"")*ISNUMBER(SEARCH(LISTS!$M$2:$M$13,$I7043))),LISTS!$N$2:$N$13),"NO")="SI"),"SI","NO"))</f>
        <v/>
      </c>
      <c r="M7043" s="9">
        <f>IF(COUNTA($A7043:$K7043)=0,"",IF($K7043&lt;&gt;"",IF(COUNTIF($K$19:$K7043,$K7043)&gt;1,"SI","NO"),IF(COUNTIFS($A$19:$A7043,$A7043,$C$19:$C7043,$C7043,$J$19:$J7043,$J7043,$D$19:$D7043,$D7043)&gt;1,"SI","NO")))</f>
        <v/>
      </c>
      <c r="N7043" s="11">
        <f>IF(COUNTA($A7043:$K7043)=0,"",IF(AND($L7043="SI",$M7043="NO"),IFERROR($H7043,0),0))</f>
        <v/>
      </c>
      <c r="O7043" s="9">
        <f>IF(COUNTA($A7043:$K7043)=0,"",IF($M7043="SI","CUFE o factura duplicada dentro del reporte; no se suma dos veces",IF(IFERROR($H7043,0)&lt;=0,"DIAN reporta valor susceptible 0",IF($L7043="NO",IFERROR(LOOKUP(2,1/((LISTS!$M$2:$M$13&lt;&gt;"")*ISNUMBER(SEARCH(LISTS!$M$2:$M$13,$I7043))),LISTS!$O$2:$O$13),"Medio de pago no elegible o no identificado por DIAN"),"Apta automaticamente por pago electronico y base positiva"))))</f>
        <v/>
      </c>
    </row>
    <row r="7044">
      <c r="A7044" s="9" t="n"/>
      <c r="B7044" s="9" t="n"/>
      <c r="C7044" s="12" t="n"/>
      <c r="D7044" s="11" t="n"/>
      <c r="E7044" s="11" t="n"/>
      <c r="F7044" s="11" t="n"/>
      <c r="G7044" s="11" t="n"/>
      <c r="H7044" s="11" t="n"/>
      <c r="I7044" s="9" t="n"/>
      <c r="J7044" s="9" t="n"/>
      <c r="K7044" s="9" t="n"/>
      <c r="L7044" s="9">
        <f>IF(COUNTA($A7044:$K7044)=0,"",IF(AND(IFERROR($H7044,0)&gt;0,LEN(TRIM($K7044&amp;""))&gt;0,IFERROR(LOOKUP(2,1/((LISTS!$M$2:$M$13&lt;&gt;"")*ISNUMBER(SEARCH(LISTS!$M$2:$M$13,$I7044))),LISTS!$N$2:$N$13),"NO")="SI"),"SI","NO"))</f>
        <v/>
      </c>
      <c r="M7044" s="9">
        <f>IF(COUNTA($A7044:$K7044)=0,"",IF($K7044&lt;&gt;"",IF(COUNTIF($K$19:$K7044,$K7044)&gt;1,"SI","NO"),IF(COUNTIFS($A$19:$A7044,$A7044,$C$19:$C7044,$C7044,$J$19:$J7044,$J7044,$D$19:$D7044,$D7044)&gt;1,"SI","NO")))</f>
        <v/>
      </c>
      <c r="N7044" s="11">
        <f>IF(COUNTA($A7044:$K7044)=0,"",IF(AND($L7044="SI",$M7044="NO"),IFERROR($H7044,0),0))</f>
        <v/>
      </c>
      <c r="O7044" s="9">
        <f>IF(COUNTA($A7044:$K7044)=0,"",IF($M7044="SI","CUFE o factura duplicada dentro del reporte; no se suma dos veces",IF(IFERROR($H7044,0)&lt;=0,"DIAN reporta valor susceptible 0",IF($L7044="NO",IFERROR(LOOKUP(2,1/((LISTS!$M$2:$M$13&lt;&gt;"")*ISNUMBER(SEARCH(LISTS!$M$2:$M$13,$I7044))),LISTS!$O$2:$O$13),"Medio de pago no elegible o no identificado por DIAN"),"Apta automaticamente por pago electronico y base positiva"))))</f>
        <v/>
      </c>
    </row>
    <row r="7045">
      <c r="A7045" s="9" t="n"/>
      <c r="B7045" s="9" t="n"/>
      <c r="C7045" s="12" t="n"/>
      <c r="D7045" s="11" t="n"/>
      <c r="E7045" s="11" t="n"/>
      <c r="F7045" s="11" t="n"/>
      <c r="G7045" s="11" t="n"/>
      <c r="H7045" s="11" t="n"/>
      <c r="I7045" s="9" t="n"/>
      <c r="J7045" s="9" t="n"/>
      <c r="K7045" s="9" t="n"/>
      <c r="L7045" s="9">
        <f>IF(COUNTA($A7045:$K7045)=0,"",IF(AND(IFERROR($H7045,0)&gt;0,LEN(TRIM($K7045&amp;""))&gt;0,IFERROR(LOOKUP(2,1/((LISTS!$M$2:$M$13&lt;&gt;"")*ISNUMBER(SEARCH(LISTS!$M$2:$M$13,$I7045))),LISTS!$N$2:$N$13),"NO")="SI"),"SI","NO"))</f>
        <v/>
      </c>
      <c r="M7045" s="9">
        <f>IF(COUNTA($A7045:$K7045)=0,"",IF($K7045&lt;&gt;"",IF(COUNTIF($K$19:$K7045,$K7045)&gt;1,"SI","NO"),IF(COUNTIFS($A$19:$A7045,$A7045,$C$19:$C7045,$C7045,$J$19:$J7045,$J7045,$D$19:$D7045,$D7045)&gt;1,"SI","NO")))</f>
        <v/>
      </c>
      <c r="N7045" s="11">
        <f>IF(COUNTA($A7045:$K7045)=0,"",IF(AND($L7045="SI",$M7045="NO"),IFERROR($H7045,0),0))</f>
        <v/>
      </c>
      <c r="O7045" s="9">
        <f>IF(COUNTA($A7045:$K7045)=0,"",IF($M7045="SI","CUFE o factura duplicada dentro del reporte; no se suma dos veces",IF(IFERROR($H7045,0)&lt;=0,"DIAN reporta valor susceptible 0",IF($L7045="NO",IFERROR(LOOKUP(2,1/((LISTS!$M$2:$M$13&lt;&gt;"")*ISNUMBER(SEARCH(LISTS!$M$2:$M$13,$I7045))),LISTS!$O$2:$O$13),"Medio de pago no elegible o no identificado por DIAN"),"Apta automaticamente por pago electronico y base positiva"))))</f>
        <v/>
      </c>
    </row>
    <row r="7046">
      <c r="A7046" s="9" t="n"/>
      <c r="B7046" s="9" t="n"/>
      <c r="C7046" s="12" t="n"/>
      <c r="D7046" s="11" t="n"/>
      <c r="E7046" s="11" t="n"/>
      <c r="F7046" s="11" t="n"/>
      <c r="G7046" s="11" t="n"/>
      <c r="H7046" s="11" t="n"/>
      <c r="I7046" s="9" t="n"/>
      <c r="J7046" s="9" t="n"/>
      <c r="K7046" s="9" t="n"/>
      <c r="L7046" s="9">
        <f>IF(COUNTA($A7046:$K7046)=0,"",IF(AND(IFERROR($H7046,0)&gt;0,LEN(TRIM($K7046&amp;""))&gt;0,IFERROR(LOOKUP(2,1/((LISTS!$M$2:$M$13&lt;&gt;"")*ISNUMBER(SEARCH(LISTS!$M$2:$M$13,$I7046))),LISTS!$N$2:$N$13),"NO")="SI"),"SI","NO"))</f>
        <v/>
      </c>
      <c r="M7046" s="9">
        <f>IF(COUNTA($A7046:$K7046)=0,"",IF($K7046&lt;&gt;"",IF(COUNTIF($K$19:$K7046,$K7046)&gt;1,"SI","NO"),IF(COUNTIFS($A$19:$A7046,$A7046,$C$19:$C7046,$C7046,$J$19:$J7046,$J7046,$D$19:$D7046,$D7046)&gt;1,"SI","NO")))</f>
        <v/>
      </c>
      <c r="N7046" s="11">
        <f>IF(COUNTA($A7046:$K7046)=0,"",IF(AND($L7046="SI",$M7046="NO"),IFERROR($H7046,0),0))</f>
        <v/>
      </c>
      <c r="O7046" s="9">
        <f>IF(COUNTA($A7046:$K7046)=0,"",IF($M7046="SI","CUFE o factura duplicada dentro del reporte; no se suma dos veces",IF(IFERROR($H7046,0)&lt;=0,"DIAN reporta valor susceptible 0",IF($L7046="NO",IFERROR(LOOKUP(2,1/((LISTS!$M$2:$M$13&lt;&gt;"")*ISNUMBER(SEARCH(LISTS!$M$2:$M$13,$I7046))),LISTS!$O$2:$O$13),"Medio de pago no elegible o no identificado por DIAN"),"Apta automaticamente por pago electronico y base positiva"))))</f>
        <v/>
      </c>
    </row>
    <row r="7047">
      <c r="A7047" s="9" t="n"/>
      <c r="B7047" s="9" t="n"/>
      <c r="C7047" s="12" t="n"/>
      <c r="D7047" s="11" t="n"/>
      <c r="E7047" s="11" t="n"/>
      <c r="F7047" s="11" t="n"/>
      <c r="G7047" s="11" t="n"/>
      <c r="H7047" s="11" t="n"/>
      <c r="I7047" s="9" t="n"/>
      <c r="J7047" s="9" t="n"/>
      <c r="K7047" s="9" t="n"/>
      <c r="L7047" s="9">
        <f>IF(COUNTA($A7047:$K7047)=0,"",IF(AND(IFERROR($H7047,0)&gt;0,LEN(TRIM($K7047&amp;""))&gt;0,IFERROR(LOOKUP(2,1/((LISTS!$M$2:$M$13&lt;&gt;"")*ISNUMBER(SEARCH(LISTS!$M$2:$M$13,$I7047))),LISTS!$N$2:$N$13),"NO")="SI"),"SI","NO"))</f>
        <v/>
      </c>
      <c r="M7047" s="9">
        <f>IF(COUNTA($A7047:$K7047)=0,"",IF($K7047&lt;&gt;"",IF(COUNTIF($K$19:$K7047,$K7047)&gt;1,"SI","NO"),IF(COUNTIFS($A$19:$A7047,$A7047,$C$19:$C7047,$C7047,$J$19:$J7047,$J7047,$D$19:$D7047,$D7047)&gt;1,"SI","NO")))</f>
        <v/>
      </c>
      <c r="N7047" s="11">
        <f>IF(COUNTA($A7047:$K7047)=0,"",IF(AND($L7047="SI",$M7047="NO"),IFERROR($H7047,0),0))</f>
        <v/>
      </c>
      <c r="O7047" s="9">
        <f>IF(COUNTA($A7047:$K7047)=0,"",IF($M7047="SI","CUFE o factura duplicada dentro del reporte; no se suma dos veces",IF(IFERROR($H7047,0)&lt;=0,"DIAN reporta valor susceptible 0",IF($L7047="NO",IFERROR(LOOKUP(2,1/((LISTS!$M$2:$M$13&lt;&gt;"")*ISNUMBER(SEARCH(LISTS!$M$2:$M$13,$I7047))),LISTS!$O$2:$O$13),"Medio de pago no elegible o no identificado por DIAN"),"Apta automaticamente por pago electronico y base positiva"))))</f>
        <v/>
      </c>
    </row>
    <row r="7048">
      <c r="A7048" s="9" t="n"/>
      <c r="B7048" s="9" t="n"/>
      <c r="C7048" s="12" t="n"/>
      <c r="D7048" s="11" t="n"/>
      <c r="E7048" s="11" t="n"/>
      <c r="F7048" s="11" t="n"/>
      <c r="G7048" s="11" t="n"/>
      <c r="H7048" s="11" t="n"/>
      <c r="I7048" s="9" t="n"/>
      <c r="J7048" s="9" t="n"/>
      <c r="K7048" s="9" t="n"/>
      <c r="L7048" s="9">
        <f>IF(COUNTA($A7048:$K7048)=0,"",IF(AND(IFERROR($H7048,0)&gt;0,LEN(TRIM($K7048&amp;""))&gt;0,IFERROR(LOOKUP(2,1/((LISTS!$M$2:$M$13&lt;&gt;"")*ISNUMBER(SEARCH(LISTS!$M$2:$M$13,$I7048))),LISTS!$N$2:$N$13),"NO")="SI"),"SI","NO"))</f>
        <v/>
      </c>
      <c r="M7048" s="9">
        <f>IF(COUNTA($A7048:$K7048)=0,"",IF($K7048&lt;&gt;"",IF(COUNTIF($K$19:$K7048,$K7048)&gt;1,"SI","NO"),IF(COUNTIFS($A$19:$A7048,$A7048,$C$19:$C7048,$C7048,$J$19:$J7048,$J7048,$D$19:$D7048,$D7048)&gt;1,"SI","NO")))</f>
        <v/>
      </c>
      <c r="N7048" s="11">
        <f>IF(COUNTA($A7048:$K7048)=0,"",IF(AND($L7048="SI",$M7048="NO"),IFERROR($H7048,0),0))</f>
        <v/>
      </c>
      <c r="O7048" s="9">
        <f>IF(COUNTA($A7048:$K7048)=0,"",IF($M7048="SI","CUFE o factura duplicada dentro del reporte; no se suma dos veces",IF(IFERROR($H7048,0)&lt;=0,"DIAN reporta valor susceptible 0",IF($L7048="NO",IFERROR(LOOKUP(2,1/((LISTS!$M$2:$M$13&lt;&gt;"")*ISNUMBER(SEARCH(LISTS!$M$2:$M$13,$I7048))),LISTS!$O$2:$O$13),"Medio de pago no elegible o no identificado por DIAN"),"Apta automaticamente por pago electronico y base positiva"))))</f>
        <v/>
      </c>
    </row>
    <row r="7049">
      <c r="A7049" s="9" t="n"/>
      <c r="B7049" s="9" t="n"/>
      <c r="C7049" s="12" t="n"/>
      <c r="D7049" s="11" t="n"/>
      <c r="E7049" s="11" t="n"/>
      <c r="F7049" s="11" t="n"/>
      <c r="G7049" s="11" t="n"/>
      <c r="H7049" s="11" t="n"/>
      <c r="I7049" s="9" t="n"/>
      <c r="J7049" s="9" t="n"/>
      <c r="K7049" s="9" t="n"/>
      <c r="L7049" s="9">
        <f>IF(COUNTA($A7049:$K7049)=0,"",IF(AND(IFERROR($H7049,0)&gt;0,LEN(TRIM($K7049&amp;""))&gt;0,IFERROR(LOOKUP(2,1/((LISTS!$M$2:$M$13&lt;&gt;"")*ISNUMBER(SEARCH(LISTS!$M$2:$M$13,$I7049))),LISTS!$N$2:$N$13),"NO")="SI"),"SI","NO"))</f>
        <v/>
      </c>
      <c r="M7049" s="9">
        <f>IF(COUNTA($A7049:$K7049)=0,"",IF($K7049&lt;&gt;"",IF(COUNTIF($K$19:$K7049,$K7049)&gt;1,"SI","NO"),IF(COUNTIFS($A$19:$A7049,$A7049,$C$19:$C7049,$C7049,$J$19:$J7049,$J7049,$D$19:$D7049,$D7049)&gt;1,"SI","NO")))</f>
        <v/>
      </c>
      <c r="N7049" s="11">
        <f>IF(COUNTA($A7049:$K7049)=0,"",IF(AND($L7049="SI",$M7049="NO"),IFERROR($H7049,0),0))</f>
        <v/>
      </c>
      <c r="O7049" s="9">
        <f>IF(COUNTA($A7049:$K7049)=0,"",IF($M7049="SI","CUFE o factura duplicada dentro del reporte; no se suma dos veces",IF(IFERROR($H7049,0)&lt;=0,"DIAN reporta valor susceptible 0",IF($L7049="NO",IFERROR(LOOKUP(2,1/((LISTS!$M$2:$M$13&lt;&gt;"")*ISNUMBER(SEARCH(LISTS!$M$2:$M$13,$I7049))),LISTS!$O$2:$O$13),"Medio de pago no elegible o no identificado por DIAN"),"Apta automaticamente por pago electronico y base positiva"))))</f>
        <v/>
      </c>
    </row>
    <row r="7050">
      <c r="A7050" s="9" t="n"/>
      <c r="B7050" s="9" t="n"/>
      <c r="C7050" s="12" t="n"/>
      <c r="D7050" s="11" t="n"/>
      <c r="E7050" s="11" t="n"/>
      <c r="F7050" s="11" t="n"/>
      <c r="G7050" s="11" t="n"/>
      <c r="H7050" s="11" t="n"/>
      <c r="I7050" s="9" t="n"/>
      <c r="J7050" s="9" t="n"/>
      <c r="K7050" s="9" t="n"/>
      <c r="L7050" s="9">
        <f>IF(COUNTA($A7050:$K7050)=0,"",IF(AND(IFERROR($H7050,0)&gt;0,LEN(TRIM($K7050&amp;""))&gt;0,IFERROR(LOOKUP(2,1/((LISTS!$M$2:$M$13&lt;&gt;"")*ISNUMBER(SEARCH(LISTS!$M$2:$M$13,$I7050))),LISTS!$N$2:$N$13),"NO")="SI"),"SI","NO"))</f>
        <v/>
      </c>
      <c r="M7050" s="9">
        <f>IF(COUNTA($A7050:$K7050)=0,"",IF($K7050&lt;&gt;"",IF(COUNTIF($K$19:$K7050,$K7050)&gt;1,"SI","NO"),IF(COUNTIFS($A$19:$A7050,$A7050,$C$19:$C7050,$C7050,$J$19:$J7050,$J7050,$D$19:$D7050,$D7050)&gt;1,"SI","NO")))</f>
        <v/>
      </c>
      <c r="N7050" s="11">
        <f>IF(COUNTA($A7050:$K7050)=0,"",IF(AND($L7050="SI",$M7050="NO"),IFERROR($H7050,0),0))</f>
        <v/>
      </c>
      <c r="O7050" s="9">
        <f>IF(COUNTA($A7050:$K7050)=0,"",IF($M7050="SI","CUFE o factura duplicada dentro del reporte; no se suma dos veces",IF(IFERROR($H7050,0)&lt;=0,"DIAN reporta valor susceptible 0",IF($L7050="NO",IFERROR(LOOKUP(2,1/((LISTS!$M$2:$M$13&lt;&gt;"")*ISNUMBER(SEARCH(LISTS!$M$2:$M$13,$I7050))),LISTS!$O$2:$O$13),"Medio de pago no elegible o no identificado por DIAN"),"Apta automaticamente por pago electronico y base positiva"))))</f>
        <v/>
      </c>
    </row>
    <row r="7051">
      <c r="A7051" s="9" t="n"/>
      <c r="B7051" s="9" t="n"/>
      <c r="C7051" s="12" t="n"/>
      <c r="D7051" s="11" t="n"/>
      <c r="E7051" s="11" t="n"/>
      <c r="F7051" s="11" t="n"/>
      <c r="G7051" s="11" t="n"/>
      <c r="H7051" s="11" t="n"/>
      <c r="I7051" s="9" t="n"/>
      <c r="J7051" s="9" t="n"/>
      <c r="K7051" s="9" t="n"/>
      <c r="L7051" s="9">
        <f>IF(COUNTA($A7051:$K7051)=0,"",IF(AND(IFERROR($H7051,0)&gt;0,LEN(TRIM($K7051&amp;""))&gt;0,IFERROR(LOOKUP(2,1/((LISTS!$M$2:$M$13&lt;&gt;"")*ISNUMBER(SEARCH(LISTS!$M$2:$M$13,$I7051))),LISTS!$N$2:$N$13),"NO")="SI"),"SI","NO"))</f>
        <v/>
      </c>
      <c r="M7051" s="9">
        <f>IF(COUNTA($A7051:$K7051)=0,"",IF($K7051&lt;&gt;"",IF(COUNTIF($K$19:$K7051,$K7051)&gt;1,"SI","NO"),IF(COUNTIFS($A$19:$A7051,$A7051,$C$19:$C7051,$C7051,$J$19:$J7051,$J7051,$D$19:$D7051,$D7051)&gt;1,"SI","NO")))</f>
        <v/>
      </c>
      <c r="N7051" s="11">
        <f>IF(COUNTA($A7051:$K7051)=0,"",IF(AND($L7051="SI",$M7051="NO"),IFERROR($H7051,0),0))</f>
        <v/>
      </c>
      <c r="O7051" s="9">
        <f>IF(COUNTA($A7051:$K7051)=0,"",IF($M7051="SI","CUFE o factura duplicada dentro del reporte; no se suma dos veces",IF(IFERROR($H7051,0)&lt;=0,"DIAN reporta valor susceptible 0",IF($L7051="NO",IFERROR(LOOKUP(2,1/((LISTS!$M$2:$M$13&lt;&gt;"")*ISNUMBER(SEARCH(LISTS!$M$2:$M$13,$I7051))),LISTS!$O$2:$O$13),"Medio de pago no elegible o no identificado por DIAN"),"Apta automaticamente por pago electronico y base positiva"))))</f>
        <v/>
      </c>
    </row>
    <row r="7052">
      <c r="A7052" s="9" t="n"/>
      <c r="B7052" s="9" t="n"/>
      <c r="C7052" s="12" t="n"/>
      <c r="D7052" s="11" t="n"/>
      <c r="E7052" s="11" t="n"/>
      <c r="F7052" s="11" t="n"/>
      <c r="G7052" s="11" t="n"/>
      <c r="H7052" s="11" t="n"/>
      <c r="I7052" s="9" t="n"/>
      <c r="J7052" s="9" t="n"/>
      <c r="K7052" s="9" t="n"/>
      <c r="L7052" s="9">
        <f>IF(COUNTA($A7052:$K7052)=0,"",IF(AND(IFERROR($H7052,0)&gt;0,LEN(TRIM($K7052&amp;""))&gt;0,IFERROR(LOOKUP(2,1/((LISTS!$M$2:$M$13&lt;&gt;"")*ISNUMBER(SEARCH(LISTS!$M$2:$M$13,$I7052))),LISTS!$N$2:$N$13),"NO")="SI"),"SI","NO"))</f>
        <v/>
      </c>
      <c r="M7052" s="9">
        <f>IF(COUNTA($A7052:$K7052)=0,"",IF($K7052&lt;&gt;"",IF(COUNTIF($K$19:$K7052,$K7052)&gt;1,"SI","NO"),IF(COUNTIFS($A$19:$A7052,$A7052,$C$19:$C7052,$C7052,$J$19:$J7052,$J7052,$D$19:$D7052,$D7052)&gt;1,"SI","NO")))</f>
        <v/>
      </c>
      <c r="N7052" s="11">
        <f>IF(COUNTA($A7052:$K7052)=0,"",IF(AND($L7052="SI",$M7052="NO"),IFERROR($H7052,0),0))</f>
        <v/>
      </c>
      <c r="O7052" s="9">
        <f>IF(COUNTA($A7052:$K7052)=0,"",IF($M7052="SI","CUFE o factura duplicada dentro del reporte; no se suma dos veces",IF(IFERROR($H7052,0)&lt;=0,"DIAN reporta valor susceptible 0",IF($L7052="NO",IFERROR(LOOKUP(2,1/((LISTS!$M$2:$M$13&lt;&gt;"")*ISNUMBER(SEARCH(LISTS!$M$2:$M$13,$I7052))),LISTS!$O$2:$O$13),"Medio de pago no elegible o no identificado por DIAN"),"Apta automaticamente por pago electronico y base positiva"))))</f>
        <v/>
      </c>
    </row>
    <row r="7053">
      <c r="A7053" s="9" t="n"/>
      <c r="B7053" s="9" t="n"/>
      <c r="C7053" s="12" t="n"/>
      <c r="D7053" s="11" t="n"/>
      <c r="E7053" s="11" t="n"/>
      <c r="F7053" s="11" t="n"/>
      <c r="G7053" s="11" t="n"/>
      <c r="H7053" s="11" t="n"/>
      <c r="I7053" s="9" t="n"/>
      <c r="J7053" s="9" t="n"/>
      <c r="K7053" s="9" t="n"/>
      <c r="L7053" s="9">
        <f>IF(COUNTA($A7053:$K7053)=0,"",IF(AND(IFERROR($H7053,0)&gt;0,LEN(TRIM($K7053&amp;""))&gt;0,IFERROR(LOOKUP(2,1/((LISTS!$M$2:$M$13&lt;&gt;"")*ISNUMBER(SEARCH(LISTS!$M$2:$M$13,$I7053))),LISTS!$N$2:$N$13),"NO")="SI"),"SI","NO"))</f>
        <v/>
      </c>
      <c r="M7053" s="9">
        <f>IF(COUNTA($A7053:$K7053)=0,"",IF($K7053&lt;&gt;"",IF(COUNTIF($K$19:$K7053,$K7053)&gt;1,"SI","NO"),IF(COUNTIFS($A$19:$A7053,$A7053,$C$19:$C7053,$C7053,$J$19:$J7053,$J7053,$D$19:$D7053,$D7053)&gt;1,"SI","NO")))</f>
        <v/>
      </c>
      <c r="N7053" s="11">
        <f>IF(COUNTA($A7053:$K7053)=0,"",IF(AND($L7053="SI",$M7053="NO"),IFERROR($H7053,0),0))</f>
        <v/>
      </c>
      <c r="O7053" s="9">
        <f>IF(COUNTA($A7053:$K7053)=0,"",IF($M7053="SI","CUFE o factura duplicada dentro del reporte; no se suma dos veces",IF(IFERROR($H7053,0)&lt;=0,"DIAN reporta valor susceptible 0",IF($L7053="NO",IFERROR(LOOKUP(2,1/((LISTS!$M$2:$M$13&lt;&gt;"")*ISNUMBER(SEARCH(LISTS!$M$2:$M$13,$I7053))),LISTS!$O$2:$O$13),"Medio de pago no elegible o no identificado por DIAN"),"Apta automaticamente por pago electronico y base positiva"))))</f>
        <v/>
      </c>
    </row>
    <row r="7054">
      <c r="A7054" s="9" t="n"/>
      <c r="B7054" s="9" t="n"/>
      <c r="C7054" s="12" t="n"/>
      <c r="D7054" s="11" t="n"/>
      <c r="E7054" s="11" t="n"/>
      <c r="F7054" s="11" t="n"/>
      <c r="G7054" s="11" t="n"/>
      <c r="H7054" s="11" t="n"/>
      <c r="I7054" s="9" t="n"/>
      <c r="J7054" s="9" t="n"/>
      <c r="K7054" s="9" t="n"/>
      <c r="L7054" s="9">
        <f>IF(COUNTA($A7054:$K7054)=0,"",IF(AND(IFERROR($H7054,0)&gt;0,LEN(TRIM($K7054&amp;""))&gt;0,IFERROR(LOOKUP(2,1/((LISTS!$M$2:$M$13&lt;&gt;"")*ISNUMBER(SEARCH(LISTS!$M$2:$M$13,$I7054))),LISTS!$N$2:$N$13),"NO")="SI"),"SI","NO"))</f>
        <v/>
      </c>
      <c r="M7054" s="9">
        <f>IF(COUNTA($A7054:$K7054)=0,"",IF($K7054&lt;&gt;"",IF(COUNTIF($K$19:$K7054,$K7054)&gt;1,"SI","NO"),IF(COUNTIFS($A$19:$A7054,$A7054,$C$19:$C7054,$C7054,$J$19:$J7054,$J7054,$D$19:$D7054,$D7054)&gt;1,"SI","NO")))</f>
        <v/>
      </c>
      <c r="N7054" s="11">
        <f>IF(COUNTA($A7054:$K7054)=0,"",IF(AND($L7054="SI",$M7054="NO"),IFERROR($H7054,0),0))</f>
        <v/>
      </c>
      <c r="O7054" s="9">
        <f>IF(COUNTA($A7054:$K7054)=0,"",IF($M7054="SI","CUFE o factura duplicada dentro del reporte; no se suma dos veces",IF(IFERROR($H7054,0)&lt;=0,"DIAN reporta valor susceptible 0",IF($L7054="NO",IFERROR(LOOKUP(2,1/((LISTS!$M$2:$M$13&lt;&gt;"")*ISNUMBER(SEARCH(LISTS!$M$2:$M$13,$I7054))),LISTS!$O$2:$O$13),"Medio de pago no elegible o no identificado por DIAN"),"Apta automaticamente por pago electronico y base positiva"))))</f>
        <v/>
      </c>
    </row>
    <row r="7055">
      <c r="A7055" s="9" t="n"/>
      <c r="B7055" s="9" t="n"/>
      <c r="C7055" s="12" t="n"/>
      <c r="D7055" s="11" t="n"/>
      <c r="E7055" s="11" t="n"/>
      <c r="F7055" s="11" t="n"/>
      <c r="G7055" s="11" t="n"/>
      <c r="H7055" s="11" t="n"/>
      <c r="I7055" s="9" t="n"/>
      <c r="J7055" s="9" t="n"/>
      <c r="K7055" s="9" t="n"/>
      <c r="L7055" s="9">
        <f>IF(COUNTA($A7055:$K7055)=0,"",IF(AND(IFERROR($H7055,0)&gt;0,LEN(TRIM($K7055&amp;""))&gt;0,IFERROR(LOOKUP(2,1/((LISTS!$M$2:$M$13&lt;&gt;"")*ISNUMBER(SEARCH(LISTS!$M$2:$M$13,$I7055))),LISTS!$N$2:$N$13),"NO")="SI"),"SI","NO"))</f>
        <v/>
      </c>
      <c r="M7055" s="9">
        <f>IF(COUNTA($A7055:$K7055)=0,"",IF($K7055&lt;&gt;"",IF(COUNTIF($K$19:$K7055,$K7055)&gt;1,"SI","NO"),IF(COUNTIFS($A$19:$A7055,$A7055,$C$19:$C7055,$C7055,$J$19:$J7055,$J7055,$D$19:$D7055,$D7055)&gt;1,"SI","NO")))</f>
        <v/>
      </c>
      <c r="N7055" s="11">
        <f>IF(COUNTA($A7055:$K7055)=0,"",IF(AND($L7055="SI",$M7055="NO"),IFERROR($H7055,0),0))</f>
        <v/>
      </c>
      <c r="O7055" s="9">
        <f>IF(COUNTA($A7055:$K7055)=0,"",IF($M7055="SI","CUFE o factura duplicada dentro del reporte; no se suma dos veces",IF(IFERROR($H7055,0)&lt;=0,"DIAN reporta valor susceptible 0",IF($L7055="NO",IFERROR(LOOKUP(2,1/((LISTS!$M$2:$M$13&lt;&gt;"")*ISNUMBER(SEARCH(LISTS!$M$2:$M$13,$I7055))),LISTS!$O$2:$O$13),"Medio de pago no elegible o no identificado por DIAN"),"Apta automaticamente por pago electronico y base positiva"))))</f>
        <v/>
      </c>
    </row>
    <row r="7056">
      <c r="A7056" s="9" t="n"/>
      <c r="B7056" s="9" t="n"/>
      <c r="C7056" s="12" t="n"/>
      <c r="D7056" s="11" t="n"/>
      <c r="E7056" s="11" t="n"/>
      <c r="F7056" s="11" t="n"/>
      <c r="G7056" s="11" t="n"/>
      <c r="H7056" s="11" t="n"/>
      <c r="I7056" s="9" t="n"/>
      <c r="J7056" s="9" t="n"/>
      <c r="K7056" s="9" t="n"/>
      <c r="L7056" s="9">
        <f>IF(COUNTA($A7056:$K7056)=0,"",IF(AND(IFERROR($H7056,0)&gt;0,LEN(TRIM($K7056&amp;""))&gt;0,IFERROR(LOOKUP(2,1/((LISTS!$M$2:$M$13&lt;&gt;"")*ISNUMBER(SEARCH(LISTS!$M$2:$M$13,$I7056))),LISTS!$N$2:$N$13),"NO")="SI"),"SI","NO"))</f>
        <v/>
      </c>
      <c r="M7056" s="9">
        <f>IF(COUNTA($A7056:$K7056)=0,"",IF($K7056&lt;&gt;"",IF(COUNTIF($K$19:$K7056,$K7056)&gt;1,"SI","NO"),IF(COUNTIFS($A$19:$A7056,$A7056,$C$19:$C7056,$C7056,$J$19:$J7056,$J7056,$D$19:$D7056,$D7056)&gt;1,"SI","NO")))</f>
        <v/>
      </c>
      <c r="N7056" s="11">
        <f>IF(COUNTA($A7056:$K7056)=0,"",IF(AND($L7056="SI",$M7056="NO"),IFERROR($H7056,0),0))</f>
        <v/>
      </c>
      <c r="O7056" s="9">
        <f>IF(COUNTA($A7056:$K7056)=0,"",IF($M7056="SI","CUFE o factura duplicada dentro del reporte; no se suma dos veces",IF(IFERROR($H7056,0)&lt;=0,"DIAN reporta valor susceptible 0",IF($L7056="NO",IFERROR(LOOKUP(2,1/((LISTS!$M$2:$M$13&lt;&gt;"")*ISNUMBER(SEARCH(LISTS!$M$2:$M$13,$I7056))),LISTS!$O$2:$O$13),"Medio de pago no elegible o no identificado por DIAN"),"Apta automaticamente por pago electronico y base positiva"))))</f>
        <v/>
      </c>
    </row>
    <row r="7057">
      <c r="A7057" s="9" t="n"/>
      <c r="B7057" s="9" t="n"/>
      <c r="C7057" s="12" t="n"/>
      <c r="D7057" s="11" t="n"/>
      <c r="E7057" s="11" t="n"/>
      <c r="F7057" s="11" t="n"/>
      <c r="G7057" s="11" t="n"/>
      <c r="H7057" s="11" t="n"/>
      <c r="I7057" s="9" t="n"/>
      <c r="J7057" s="9" t="n"/>
      <c r="K7057" s="9" t="n"/>
      <c r="L7057" s="9">
        <f>IF(COUNTA($A7057:$K7057)=0,"",IF(AND(IFERROR($H7057,0)&gt;0,LEN(TRIM($K7057&amp;""))&gt;0,IFERROR(LOOKUP(2,1/((LISTS!$M$2:$M$13&lt;&gt;"")*ISNUMBER(SEARCH(LISTS!$M$2:$M$13,$I7057))),LISTS!$N$2:$N$13),"NO")="SI"),"SI","NO"))</f>
        <v/>
      </c>
      <c r="M7057" s="9">
        <f>IF(COUNTA($A7057:$K7057)=0,"",IF($K7057&lt;&gt;"",IF(COUNTIF($K$19:$K7057,$K7057)&gt;1,"SI","NO"),IF(COUNTIFS($A$19:$A7057,$A7057,$C$19:$C7057,$C7057,$J$19:$J7057,$J7057,$D$19:$D7057,$D7057)&gt;1,"SI","NO")))</f>
        <v/>
      </c>
      <c r="N7057" s="11">
        <f>IF(COUNTA($A7057:$K7057)=0,"",IF(AND($L7057="SI",$M7057="NO"),IFERROR($H7057,0),0))</f>
        <v/>
      </c>
      <c r="O7057" s="9">
        <f>IF(COUNTA($A7057:$K7057)=0,"",IF($M7057="SI","CUFE o factura duplicada dentro del reporte; no se suma dos veces",IF(IFERROR($H7057,0)&lt;=0,"DIAN reporta valor susceptible 0",IF($L7057="NO",IFERROR(LOOKUP(2,1/((LISTS!$M$2:$M$13&lt;&gt;"")*ISNUMBER(SEARCH(LISTS!$M$2:$M$13,$I7057))),LISTS!$O$2:$O$13),"Medio de pago no elegible o no identificado por DIAN"),"Apta automaticamente por pago electronico y base positiva"))))</f>
        <v/>
      </c>
    </row>
    <row r="7058">
      <c r="A7058" s="9" t="n"/>
      <c r="B7058" s="9" t="n"/>
      <c r="C7058" s="12" t="n"/>
      <c r="D7058" s="11" t="n"/>
      <c r="E7058" s="11" t="n"/>
      <c r="F7058" s="11" t="n"/>
      <c r="G7058" s="11" t="n"/>
      <c r="H7058" s="11" t="n"/>
      <c r="I7058" s="9" t="n"/>
      <c r="J7058" s="9" t="n"/>
      <c r="K7058" s="9" t="n"/>
      <c r="L7058" s="9">
        <f>IF(COUNTA($A7058:$K7058)=0,"",IF(AND(IFERROR($H7058,0)&gt;0,LEN(TRIM($K7058&amp;""))&gt;0,IFERROR(LOOKUP(2,1/((LISTS!$M$2:$M$13&lt;&gt;"")*ISNUMBER(SEARCH(LISTS!$M$2:$M$13,$I7058))),LISTS!$N$2:$N$13),"NO")="SI"),"SI","NO"))</f>
        <v/>
      </c>
      <c r="M7058" s="9">
        <f>IF(COUNTA($A7058:$K7058)=0,"",IF($K7058&lt;&gt;"",IF(COUNTIF($K$19:$K7058,$K7058)&gt;1,"SI","NO"),IF(COUNTIFS($A$19:$A7058,$A7058,$C$19:$C7058,$C7058,$J$19:$J7058,$J7058,$D$19:$D7058,$D7058)&gt;1,"SI","NO")))</f>
        <v/>
      </c>
      <c r="N7058" s="11">
        <f>IF(COUNTA($A7058:$K7058)=0,"",IF(AND($L7058="SI",$M7058="NO"),IFERROR($H7058,0),0))</f>
        <v/>
      </c>
      <c r="O7058" s="9">
        <f>IF(COUNTA($A7058:$K7058)=0,"",IF($M7058="SI","CUFE o factura duplicada dentro del reporte; no se suma dos veces",IF(IFERROR($H7058,0)&lt;=0,"DIAN reporta valor susceptible 0",IF($L7058="NO",IFERROR(LOOKUP(2,1/((LISTS!$M$2:$M$13&lt;&gt;"")*ISNUMBER(SEARCH(LISTS!$M$2:$M$13,$I7058))),LISTS!$O$2:$O$13),"Medio de pago no elegible o no identificado por DIAN"),"Apta automaticamente por pago electronico y base positiva"))))</f>
        <v/>
      </c>
    </row>
    <row r="7059">
      <c r="A7059" s="9" t="n"/>
      <c r="B7059" s="9" t="n"/>
      <c r="C7059" s="12" t="n"/>
      <c r="D7059" s="11" t="n"/>
      <c r="E7059" s="11" t="n"/>
      <c r="F7059" s="11" t="n"/>
      <c r="G7059" s="11" t="n"/>
      <c r="H7059" s="11" t="n"/>
      <c r="I7059" s="9" t="n"/>
      <c r="J7059" s="9" t="n"/>
      <c r="K7059" s="9" t="n"/>
      <c r="L7059" s="9">
        <f>IF(COUNTA($A7059:$K7059)=0,"",IF(AND(IFERROR($H7059,0)&gt;0,LEN(TRIM($K7059&amp;""))&gt;0,IFERROR(LOOKUP(2,1/((LISTS!$M$2:$M$13&lt;&gt;"")*ISNUMBER(SEARCH(LISTS!$M$2:$M$13,$I7059))),LISTS!$N$2:$N$13),"NO")="SI"),"SI","NO"))</f>
        <v/>
      </c>
      <c r="M7059" s="9">
        <f>IF(COUNTA($A7059:$K7059)=0,"",IF($K7059&lt;&gt;"",IF(COUNTIF($K$19:$K7059,$K7059)&gt;1,"SI","NO"),IF(COUNTIFS($A$19:$A7059,$A7059,$C$19:$C7059,$C7059,$J$19:$J7059,$J7059,$D$19:$D7059,$D7059)&gt;1,"SI","NO")))</f>
        <v/>
      </c>
      <c r="N7059" s="11">
        <f>IF(COUNTA($A7059:$K7059)=0,"",IF(AND($L7059="SI",$M7059="NO"),IFERROR($H7059,0),0))</f>
        <v/>
      </c>
      <c r="O7059" s="9">
        <f>IF(COUNTA($A7059:$K7059)=0,"",IF($M7059="SI","CUFE o factura duplicada dentro del reporte; no se suma dos veces",IF(IFERROR($H7059,0)&lt;=0,"DIAN reporta valor susceptible 0",IF($L7059="NO",IFERROR(LOOKUP(2,1/((LISTS!$M$2:$M$13&lt;&gt;"")*ISNUMBER(SEARCH(LISTS!$M$2:$M$13,$I7059))),LISTS!$O$2:$O$13),"Medio de pago no elegible o no identificado por DIAN"),"Apta automaticamente por pago electronico y base positiva"))))</f>
        <v/>
      </c>
    </row>
    <row r="7060">
      <c r="A7060" s="9" t="n"/>
      <c r="B7060" s="9" t="n"/>
      <c r="C7060" s="12" t="n"/>
      <c r="D7060" s="11" t="n"/>
      <c r="E7060" s="11" t="n"/>
      <c r="F7060" s="11" t="n"/>
      <c r="G7060" s="11" t="n"/>
      <c r="H7060" s="11" t="n"/>
      <c r="I7060" s="9" t="n"/>
      <c r="J7060" s="9" t="n"/>
      <c r="K7060" s="9" t="n"/>
      <c r="L7060" s="9">
        <f>IF(COUNTA($A7060:$K7060)=0,"",IF(AND(IFERROR($H7060,0)&gt;0,LEN(TRIM($K7060&amp;""))&gt;0,IFERROR(LOOKUP(2,1/((LISTS!$M$2:$M$13&lt;&gt;"")*ISNUMBER(SEARCH(LISTS!$M$2:$M$13,$I7060))),LISTS!$N$2:$N$13),"NO")="SI"),"SI","NO"))</f>
        <v/>
      </c>
      <c r="M7060" s="9">
        <f>IF(COUNTA($A7060:$K7060)=0,"",IF($K7060&lt;&gt;"",IF(COUNTIF($K$19:$K7060,$K7060)&gt;1,"SI","NO"),IF(COUNTIFS($A$19:$A7060,$A7060,$C$19:$C7060,$C7060,$J$19:$J7060,$J7060,$D$19:$D7060,$D7060)&gt;1,"SI","NO")))</f>
        <v/>
      </c>
      <c r="N7060" s="11">
        <f>IF(COUNTA($A7060:$K7060)=0,"",IF(AND($L7060="SI",$M7060="NO"),IFERROR($H7060,0),0))</f>
        <v/>
      </c>
      <c r="O7060" s="9">
        <f>IF(COUNTA($A7060:$K7060)=0,"",IF($M7060="SI","CUFE o factura duplicada dentro del reporte; no se suma dos veces",IF(IFERROR($H7060,0)&lt;=0,"DIAN reporta valor susceptible 0",IF($L7060="NO",IFERROR(LOOKUP(2,1/((LISTS!$M$2:$M$13&lt;&gt;"")*ISNUMBER(SEARCH(LISTS!$M$2:$M$13,$I7060))),LISTS!$O$2:$O$13),"Medio de pago no elegible o no identificado por DIAN"),"Apta automaticamente por pago electronico y base positiva"))))</f>
        <v/>
      </c>
    </row>
    <row r="7061">
      <c r="A7061" s="9" t="n"/>
      <c r="B7061" s="9" t="n"/>
      <c r="C7061" s="12" t="n"/>
      <c r="D7061" s="11" t="n"/>
      <c r="E7061" s="11" t="n"/>
      <c r="F7061" s="11" t="n"/>
      <c r="G7061" s="11" t="n"/>
      <c r="H7061" s="11" t="n"/>
      <c r="I7061" s="9" t="n"/>
      <c r="J7061" s="9" t="n"/>
      <c r="K7061" s="9" t="n"/>
      <c r="L7061" s="9">
        <f>IF(COUNTA($A7061:$K7061)=0,"",IF(AND(IFERROR($H7061,0)&gt;0,LEN(TRIM($K7061&amp;""))&gt;0,IFERROR(LOOKUP(2,1/((LISTS!$M$2:$M$13&lt;&gt;"")*ISNUMBER(SEARCH(LISTS!$M$2:$M$13,$I7061))),LISTS!$N$2:$N$13),"NO")="SI"),"SI","NO"))</f>
        <v/>
      </c>
      <c r="M7061" s="9">
        <f>IF(COUNTA($A7061:$K7061)=0,"",IF($K7061&lt;&gt;"",IF(COUNTIF($K$19:$K7061,$K7061)&gt;1,"SI","NO"),IF(COUNTIFS($A$19:$A7061,$A7061,$C$19:$C7061,$C7061,$J$19:$J7061,$J7061,$D$19:$D7061,$D7061)&gt;1,"SI","NO")))</f>
        <v/>
      </c>
      <c r="N7061" s="11">
        <f>IF(COUNTA($A7061:$K7061)=0,"",IF(AND($L7061="SI",$M7061="NO"),IFERROR($H7061,0),0))</f>
        <v/>
      </c>
      <c r="O7061" s="9">
        <f>IF(COUNTA($A7061:$K7061)=0,"",IF($M7061="SI","CUFE o factura duplicada dentro del reporte; no se suma dos veces",IF(IFERROR($H7061,0)&lt;=0,"DIAN reporta valor susceptible 0",IF($L7061="NO",IFERROR(LOOKUP(2,1/((LISTS!$M$2:$M$13&lt;&gt;"")*ISNUMBER(SEARCH(LISTS!$M$2:$M$13,$I7061))),LISTS!$O$2:$O$13),"Medio de pago no elegible o no identificado por DIAN"),"Apta automaticamente por pago electronico y base positiva"))))</f>
        <v/>
      </c>
    </row>
    <row r="7062">
      <c r="A7062" s="9" t="n"/>
      <c r="B7062" s="9" t="n"/>
      <c r="C7062" s="12" t="n"/>
      <c r="D7062" s="11" t="n"/>
      <c r="E7062" s="11" t="n"/>
      <c r="F7062" s="11" t="n"/>
      <c r="G7062" s="11" t="n"/>
      <c r="H7062" s="11" t="n"/>
      <c r="I7062" s="9" t="n"/>
      <c r="J7062" s="9" t="n"/>
      <c r="K7062" s="9" t="n"/>
      <c r="L7062" s="9">
        <f>IF(COUNTA($A7062:$K7062)=0,"",IF(AND(IFERROR($H7062,0)&gt;0,LEN(TRIM($K7062&amp;""))&gt;0,IFERROR(LOOKUP(2,1/((LISTS!$M$2:$M$13&lt;&gt;"")*ISNUMBER(SEARCH(LISTS!$M$2:$M$13,$I7062))),LISTS!$N$2:$N$13),"NO")="SI"),"SI","NO"))</f>
        <v/>
      </c>
      <c r="M7062" s="9">
        <f>IF(COUNTA($A7062:$K7062)=0,"",IF($K7062&lt;&gt;"",IF(COUNTIF($K$19:$K7062,$K7062)&gt;1,"SI","NO"),IF(COUNTIFS($A$19:$A7062,$A7062,$C$19:$C7062,$C7062,$J$19:$J7062,$J7062,$D$19:$D7062,$D7062)&gt;1,"SI","NO")))</f>
        <v/>
      </c>
      <c r="N7062" s="11">
        <f>IF(COUNTA($A7062:$K7062)=0,"",IF(AND($L7062="SI",$M7062="NO"),IFERROR($H7062,0),0))</f>
        <v/>
      </c>
      <c r="O7062" s="9">
        <f>IF(COUNTA($A7062:$K7062)=0,"",IF($M7062="SI","CUFE o factura duplicada dentro del reporte; no se suma dos veces",IF(IFERROR($H7062,0)&lt;=0,"DIAN reporta valor susceptible 0",IF($L7062="NO",IFERROR(LOOKUP(2,1/((LISTS!$M$2:$M$13&lt;&gt;"")*ISNUMBER(SEARCH(LISTS!$M$2:$M$13,$I7062))),LISTS!$O$2:$O$13),"Medio de pago no elegible o no identificado por DIAN"),"Apta automaticamente por pago electronico y base positiva"))))</f>
        <v/>
      </c>
    </row>
    <row r="7063">
      <c r="A7063" s="9" t="n"/>
      <c r="B7063" s="9" t="n"/>
      <c r="C7063" s="12" t="n"/>
      <c r="D7063" s="11" t="n"/>
      <c r="E7063" s="11" t="n"/>
      <c r="F7063" s="11" t="n"/>
      <c r="G7063" s="11" t="n"/>
      <c r="H7063" s="11" t="n"/>
      <c r="I7063" s="9" t="n"/>
      <c r="J7063" s="9" t="n"/>
      <c r="K7063" s="9" t="n"/>
      <c r="L7063" s="9">
        <f>IF(COUNTA($A7063:$K7063)=0,"",IF(AND(IFERROR($H7063,0)&gt;0,LEN(TRIM($K7063&amp;""))&gt;0,IFERROR(LOOKUP(2,1/((LISTS!$M$2:$M$13&lt;&gt;"")*ISNUMBER(SEARCH(LISTS!$M$2:$M$13,$I7063))),LISTS!$N$2:$N$13),"NO")="SI"),"SI","NO"))</f>
        <v/>
      </c>
      <c r="M7063" s="9">
        <f>IF(COUNTA($A7063:$K7063)=0,"",IF($K7063&lt;&gt;"",IF(COUNTIF($K$19:$K7063,$K7063)&gt;1,"SI","NO"),IF(COUNTIFS($A$19:$A7063,$A7063,$C$19:$C7063,$C7063,$J$19:$J7063,$J7063,$D$19:$D7063,$D7063)&gt;1,"SI","NO")))</f>
        <v/>
      </c>
      <c r="N7063" s="11">
        <f>IF(COUNTA($A7063:$K7063)=0,"",IF(AND($L7063="SI",$M7063="NO"),IFERROR($H7063,0),0))</f>
        <v/>
      </c>
      <c r="O7063" s="9">
        <f>IF(COUNTA($A7063:$K7063)=0,"",IF($M7063="SI","CUFE o factura duplicada dentro del reporte; no se suma dos veces",IF(IFERROR($H7063,0)&lt;=0,"DIAN reporta valor susceptible 0",IF($L7063="NO",IFERROR(LOOKUP(2,1/((LISTS!$M$2:$M$13&lt;&gt;"")*ISNUMBER(SEARCH(LISTS!$M$2:$M$13,$I7063))),LISTS!$O$2:$O$13),"Medio de pago no elegible o no identificado por DIAN"),"Apta automaticamente por pago electronico y base positiva"))))</f>
        <v/>
      </c>
    </row>
    <row r="7064">
      <c r="A7064" s="9" t="n"/>
      <c r="B7064" s="9" t="n"/>
      <c r="C7064" s="12" t="n"/>
      <c r="D7064" s="11" t="n"/>
      <c r="E7064" s="11" t="n"/>
      <c r="F7064" s="11" t="n"/>
      <c r="G7064" s="11" t="n"/>
      <c r="H7064" s="11" t="n"/>
      <c r="I7064" s="9" t="n"/>
      <c r="J7064" s="9" t="n"/>
      <c r="K7064" s="9" t="n"/>
      <c r="L7064" s="9">
        <f>IF(COUNTA($A7064:$K7064)=0,"",IF(AND(IFERROR($H7064,0)&gt;0,LEN(TRIM($K7064&amp;""))&gt;0,IFERROR(LOOKUP(2,1/((LISTS!$M$2:$M$13&lt;&gt;"")*ISNUMBER(SEARCH(LISTS!$M$2:$M$13,$I7064))),LISTS!$N$2:$N$13),"NO")="SI"),"SI","NO"))</f>
        <v/>
      </c>
      <c r="M7064" s="9">
        <f>IF(COUNTA($A7064:$K7064)=0,"",IF($K7064&lt;&gt;"",IF(COUNTIF($K$19:$K7064,$K7064)&gt;1,"SI","NO"),IF(COUNTIFS($A$19:$A7064,$A7064,$C$19:$C7064,$C7064,$J$19:$J7064,$J7064,$D$19:$D7064,$D7064)&gt;1,"SI","NO")))</f>
        <v/>
      </c>
      <c r="N7064" s="11">
        <f>IF(COUNTA($A7064:$K7064)=0,"",IF(AND($L7064="SI",$M7064="NO"),IFERROR($H7064,0),0))</f>
        <v/>
      </c>
      <c r="O7064" s="9">
        <f>IF(COUNTA($A7064:$K7064)=0,"",IF($M7064="SI","CUFE o factura duplicada dentro del reporte; no se suma dos veces",IF(IFERROR($H7064,0)&lt;=0,"DIAN reporta valor susceptible 0",IF($L7064="NO",IFERROR(LOOKUP(2,1/((LISTS!$M$2:$M$13&lt;&gt;"")*ISNUMBER(SEARCH(LISTS!$M$2:$M$13,$I7064))),LISTS!$O$2:$O$13),"Medio de pago no elegible o no identificado por DIAN"),"Apta automaticamente por pago electronico y base positiva"))))</f>
        <v/>
      </c>
    </row>
    <row r="7065">
      <c r="A7065" s="9" t="n"/>
      <c r="B7065" s="9" t="n"/>
      <c r="C7065" s="12" t="n"/>
      <c r="D7065" s="11" t="n"/>
      <c r="E7065" s="11" t="n"/>
      <c r="F7065" s="11" t="n"/>
      <c r="G7065" s="11" t="n"/>
      <c r="H7065" s="11" t="n"/>
      <c r="I7065" s="9" t="n"/>
      <c r="J7065" s="9" t="n"/>
      <c r="K7065" s="9" t="n"/>
      <c r="L7065" s="9">
        <f>IF(COUNTA($A7065:$K7065)=0,"",IF(AND(IFERROR($H7065,0)&gt;0,LEN(TRIM($K7065&amp;""))&gt;0,IFERROR(LOOKUP(2,1/((LISTS!$M$2:$M$13&lt;&gt;"")*ISNUMBER(SEARCH(LISTS!$M$2:$M$13,$I7065))),LISTS!$N$2:$N$13),"NO")="SI"),"SI","NO"))</f>
        <v/>
      </c>
      <c r="M7065" s="9">
        <f>IF(COUNTA($A7065:$K7065)=0,"",IF($K7065&lt;&gt;"",IF(COUNTIF($K$19:$K7065,$K7065)&gt;1,"SI","NO"),IF(COUNTIFS($A$19:$A7065,$A7065,$C$19:$C7065,$C7065,$J$19:$J7065,$J7065,$D$19:$D7065,$D7065)&gt;1,"SI","NO")))</f>
        <v/>
      </c>
      <c r="N7065" s="11">
        <f>IF(COUNTA($A7065:$K7065)=0,"",IF(AND($L7065="SI",$M7065="NO"),IFERROR($H7065,0),0))</f>
        <v/>
      </c>
      <c r="O7065" s="9">
        <f>IF(COUNTA($A7065:$K7065)=0,"",IF($M7065="SI","CUFE o factura duplicada dentro del reporte; no se suma dos veces",IF(IFERROR($H7065,0)&lt;=0,"DIAN reporta valor susceptible 0",IF($L7065="NO",IFERROR(LOOKUP(2,1/((LISTS!$M$2:$M$13&lt;&gt;"")*ISNUMBER(SEARCH(LISTS!$M$2:$M$13,$I7065))),LISTS!$O$2:$O$13),"Medio de pago no elegible o no identificado por DIAN"),"Apta automaticamente por pago electronico y base positiva"))))</f>
        <v/>
      </c>
    </row>
    <row r="7066">
      <c r="A7066" s="9" t="n"/>
      <c r="B7066" s="9" t="n"/>
      <c r="C7066" s="12" t="n"/>
      <c r="D7066" s="11" t="n"/>
      <c r="E7066" s="11" t="n"/>
      <c r="F7066" s="11" t="n"/>
      <c r="G7066" s="11" t="n"/>
      <c r="H7066" s="11" t="n"/>
      <c r="I7066" s="9" t="n"/>
      <c r="J7066" s="9" t="n"/>
      <c r="K7066" s="9" t="n"/>
      <c r="L7066" s="9">
        <f>IF(COUNTA($A7066:$K7066)=0,"",IF(AND(IFERROR($H7066,0)&gt;0,LEN(TRIM($K7066&amp;""))&gt;0,IFERROR(LOOKUP(2,1/((LISTS!$M$2:$M$13&lt;&gt;"")*ISNUMBER(SEARCH(LISTS!$M$2:$M$13,$I7066))),LISTS!$N$2:$N$13),"NO")="SI"),"SI","NO"))</f>
        <v/>
      </c>
      <c r="M7066" s="9">
        <f>IF(COUNTA($A7066:$K7066)=0,"",IF($K7066&lt;&gt;"",IF(COUNTIF($K$19:$K7066,$K7066)&gt;1,"SI","NO"),IF(COUNTIFS($A$19:$A7066,$A7066,$C$19:$C7066,$C7066,$J$19:$J7066,$J7066,$D$19:$D7066,$D7066)&gt;1,"SI","NO")))</f>
        <v/>
      </c>
      <c r="N7066" s="11">
        <f>IF(COUNTA($A7066:$K7066)=0,"",IF(AND($L7066="SI",$M7066="NO"),IFERROR($H7066,0),0))</f>
        <v/>
      </c>
      <c r="O7066" s="9">
        <f>IF(COUNTA($A7066:$K7066)=0,"",IF($M7066="SI","CUFE o factura duplicada dentro del reporte; no se suma dos veces",IF(IFERROR($H7066,0)&lt;=0,"DIAN reporta valor susceptible 0",IF($L7066="NO",IFERROR(LOOKUP(2,1/((LISTS!$M$2:$M$13&lt;&gt;"")*ISNUMBER(SEARCH(LISTS!$M$2:$M$13,$I7066))),LISTS!$O$2:$O$13),"Medio de pago no elegible o no identificado por DIAN"),"Apta automaticamente por pago electronico y base positiva"))))</f>
        <v/>
      </c>
    </row>
    <row r="7067">
      <c r="A7067" s="9" t="n"/>
      <c r="B7067" s="9" t="n"/>
      <c r="C7067" s="12" t="n"/>
      <c r="D7067" s="11" t="n"/>
      <c r="E7067" s="11" t="n"/>
      <c r="F7067" s="11" t="n"/>
      <c r="G7067" s="11" t="n"/>
      <c r="H7067" s="11" t="n"/>
      <c r="I7067" s="9" t="n"/>
      <c r="J7067" s="9" t="n"/>
      <c r="K7067" s="9" t="n"/>
      <c r="L7067" s="9">
        <f>IF(COUNTA($A7067:$K7067)=0,"",IF(AND(IFERROR($H7067,0)&gt;0,LEN(TRIM($K7067&amp;""))&gt;0,IFERROR(LOOKUP(2,1/((LISTS!$M$2:$M$13&lt;&gt;"")*ISNUMBER(SEARCH(LISTS!$M$2:$M$13,$I7067))),LISTS!$N$2:$N$13),"NO")="SI"),"SI","NO"))</f>
        <v/>
      </c>
      <c r="M7067" s="9">
        <f>IF(COUNTA($A7067:$K7067)=0,"",IF($K7067&lt;&gt;"",IF(COUNTIF($K$19:$K7067,$K7067)&gt;1,"SI","NO"),IF(COUNTIFS($A$19:$A7067,$A7067,$C$19:$C7067,$C7067,$J$19:$J7067,$J7067,$D$19:$D7067,$D7067)&gt;1,"SI","NO")))</f>
        <v/>
      </c>
      <c r="N7067" s="11">
        <f>IF(COUNTA($A7067:$K7067)=0,"",IF(AND($L7067="SI",$M7067="NO"),IFERROR($H7067,0),0))</f>
        <v/>
      </c>
      <c r="O7067" s="9">
        <f>IF(COUNTA($A7067:$K7067)=0,"",IF($M7067="SI","CUFE o factura duplicada dentro del reporte; no se suma dos veces",IF(IFERROR($H7067,0)&lt;=0,"DIAN reporta valor susceptible 0",IF($L7067="NO",IFERROR(LOOKUP(2,1/((LISTS!$M$2:$M$13&lt;&gt;"")*ISNUMBER(SEARCH(LISTS!$M$2:$M$13,$I7067))),LISTS!$O$2:$O$13),"Medio de pago no elegible o no identificado por DIAN"),"Apta automaticamente por pago electronico y base positiva"))))</f>
        <v/>
      </c>
    </row>
    <row r="7068">
      <c r="A7068" s="9" t="n"/>
      <c r="B7068" s="9" t="n"/>
      <c r="C7068" s="12" t="n"/>
      <c r="D7068" s="11" t="n"/>
      <c r="E7068" s="11" t="n"/>
      <c r="F7068" s="11" t="n"/>
      <c r="G7068" s="11" t="n"/>
      <c r="H7068" s="11" t="n"/>
      <c r="I7068" s="9" t="n"/>
      <c r="J7068" s="9" t="n"/>
      <c r="K7068" s="9" t="n"/>
      <c r="L7068" s="9">
        <f>IF(COUNTA($A7068:$K7068)=0,"",IF(AND(IFERROR($H7068,0)&gt;0,LEN(TRIM($K7068&amp;""))&gt;0,IFERROR(LOOKUP(2,1/((LISTS!$M$2:$M$13&lt;&gt;"")*ISNUMBER(SEARCH(LISTS!$M$2:$M$13,$I7068))),LISTS!$N$2:$N$13),"NO")="SI"),"SI","NO"))</f>
        <v/>
      </c>
      <c r="M7068" s="9">
        <f>IF(COUNTA($A7068:$K7068)=0,"",IF($K7068&lt;&gt;"",IF(COUNTIF($K$19:$K7068,$K7068)&gt;1,"SI","NO"),IF(COUNTIFS($A$19:$A7068,$A7068,$C$19:$C7068,$C7068,$J$19:$J7068,$J7068,$D$19:$D7068,$D7068)&gt;1,"SI","NO")))</f>
        <v/>
      </c>
      <c r="N7068" s="11">
        <f>IF(COUNTA($A7068:$K7068)=0,"",IF(AND($L7068="SI",$M7068="NO"),IFERROR($H7068,0),0))</f>
        <v/>
      </c>
      <c r="O7068" s="9">
        <f>IF(COUNTA($A7068:$K7068)=0,"",IF($M7068="SI","CUFE o factura duplicada dentro del reporte; no se suma dos veces",IF(IFERROR($H7068,0)&lt;=0,"DIAN reporta valor susceptible 0",IF($L7068="NO",IFERROR(LOOKUP(2,1/((LISTS!$M$2:$M$13&lt;&gt;"")*ISNUMBER(SEARCH(LISTS!$M$2:$M$13,$I7068))),LISTS!$O$2:$O$13),"Medio de pago no elegible o no identificado por DIAN"),"Apta automaticamente por pago electronico y base positiva"))))</f>
        <v/>
      </c>
    </row>
    <row r="7069">
      <c r="A7069" s="9" t="n"/>
      <c r="B7069" s="9" t="n"/>
      <c r="C7069" s="12" t="n"/>
      <c r="D7069" s="11" t="n"/>
      <c r="E7069" s="11" t="n"/>
      <c r="F7069" s="11" t="n"/>
      <c r="G7069" s="11" t="n"/>
      <c r="H7069" s="11" t="n"/>
      <c r="I7069" s="9" t="n"/>
      <c r="J7069" s="9" t="n"/>
      <c r="K7069" s="9" t="n"/>
      <c r="L7069" s="9">
        <f>IF(COUNTA($A7069:$K7069)=0,"",IF(AND(IFERROR($H7069,0)&gt;0,LEN(TRIM($K7069&amp;""))&gt;0,IFERROR(LOOKUP(2,1/((LISTS!$M$2:$M$13&lt;&gt;"")*ISNUMBER(SEARCH(LISTS!$M$2:$M$13,$I7069))),LISTS!$N$2:$N$13),"NO")="SI"),"SI","NO"))</f>
        <v/>
      </c>
      <c r="M7069" s="9">
        <f>IF(COUNTA($A7069:$K7069)=0,"",IF($K7069&lt;&gt;"",IF(COUNTIF($K$19:$K7069,$K7069)&gt;1,"SI","NO"),IF(COUNTIFS($A$19:$A7069,$A7069,$C$19:$C7069,$C7069,$J$19:$J7069,$J7069,$D$19:$D7069,$D7069)&gt;1,"SI","NO")))</f>
        <v/>
      </c>
      <c r="N7069" s="11">
        <f>IF(COUNTA($A7069:$K7069)=0,"",IF(AND($L7069="SI",$M7069="NO"),IFERROR($H7069,0),0))</f>
        <v/>
      </c>
      <c r="O7069" s="9">
        <f>IF(COUNTA($A7069:$K7069)=0,"",IF($M7069="SI","CUFE o factura duplicada dentro del reporte; no se suma dos veces",IF(IFERROR($H7069,0)&lt;=0,"DIAN reporta valor susceptible 0",IF($L7069="NO",IFERROR(LOOKUP(2,1/((LISTS!$M$2:$M$13&lt;&gt;"")*ISNUMBER(SEARCH(LISTS!$M$2:$M$13,$I7069))),LISTS!$O$2:$O$13),"Medio de pago no elegible o no identificado por DIAN"),"Apta automaticamente por pago electronico y base positiva"))))</f>
        <v/>
      </c>
    </row>
    <row r="7070">
      <c r="A7070" s="9" t="n"/>
      <c r="B7070" s="9" t="n"/>
      <c r="C7070" s="12" t="n"/>
      <c r="D7070" s="11" t="n"/>
      <c r="E7070" s="11" t="n"/>
      <c r="F7070" s="11" t="n"/>
      <c r="G7070" s="11" t="n"/>
      <c r="H7070" s="11" t="n"/>
      <c r="I7070" s="9" t="n"/>
      <c r="J7070" s="9" t="n"/>
      <c r="K7070" s="9" t="n"/>
      <c r="L7070" s="9">
        <f>IF(COUNTA($A7070:$K7070)=0,"",IF(AND(IFERROR($H7070,0)&gt;0,LEN(TRIM($K7070&amp;""))&gt;0,IFERROR(LOOKUP(2,1/((LISTS!$M$2:$M$13&lt;&gt;"")*ISNUMBER(SEARCH(LISTS!$M$2:$M$13,$I7070))),LISTS!$N$2:$N$13),"NO")="SI"),"SI","NO"))</f>
        <v/>
      </c>
      <c r="M7070" s="9">
        <f>IF(COUNTA($A7070:$K7070)=0,"",IF($K7070&lt;&gt;"",IF(COUNTIF($K$19:$K7070,$K7070)&gt;1,"SI","NO"),IF(COUNTIFS($A$19:$A7070,$A7070,$C$19:$C7070,$C7070,$J$19:$J7070,$J7070,$D$19:$D7070,$D7070)&gt;1,"SI","NO")))</f>
        <v/>
      </c>
      <c r="N7070" s="11">
        <f>IF(COUNTA($A7070:$K7070)=0,"",IF(AND($L7070="SI",$M7070="NO"),IFERROR($H7070,0),0))</f>
        <v/>
      </c>
      <c r="O7070" s="9">
        <f>IF(COUNTA($A7070:$K7070)=0,"",IF($M7070="SI","CUFE o factura duplicada dentro del reporte; no se suma dos veces",IF(IFERROR($H7070,0)&lt;=0,"DIAN reporta valor susceptible 0",IF($L7070="NO",IFERROR(LOOKUP(2,1/((LISTS!$M$2:$M$13&lt;&gt;"")*ISNUMBER(SEARCH(LISTS!$M$2:$M$13,$I7070))),LISTS!$O$2:$O$13),"Medio de pago no elegible o no identificado por DIAN"),"Apta automaticamente por pago electronico y base positiva"))))</f>
        <v/>
      </c>
    </row>
    <row r="7071">
      <c r="A7071" s="9" t="n"/>
      <c r="B7071" s="9" t="n"/>
      <c r="C7071" s="12" t="n"/>
      <c r="D7071" s="11" t="n"/>
      <c r="E7071" s="11" t="n"/>
      <c r="F7071" s="11" t="n"/>
      <c r="G7071" s="11" t="n"/>
      <c r="H7071" s="11" t="n"/>
      <c r="I7071" s="9" t="n"/>
      <c r="J7071" s="9" t="n"/>
      <c r="K7071" s="9" t="n"/>
      <c r="L7071" s="9">
        <f>IF(COUNTA($A7071:$K7071)=0,"",IF(AND(IFERROR($H7071,0)&gt;0,LEN(TRIM($K7071&amp;""))&gt;0,IFERROR(LOOKUP(2,1/((LISTS!$M$2:$M$13&lt;&gt;"")*ISNUMBER(SEARCH(LISTS!$M$2:$M$13,$I7071))),LISTS!$N$2:$N$13),"NO")="SI"),"SI","NO"))</f>
        <v/>
      </c>
      <c r="M7071" s="9">
        <f>IF(COUNTA($A7071:$K7071)=0,"",IF($K7071&lt;&gt;"",IF(COUNTIF($K$19:$K7071,$K7071)&gt;1,"SI","NO"),IF(COUNTIFS($A$19:$A7071,$A7071,$C$19:$C7071,$C7071,$J$19:$J7071,$J7071,$D$19:$D7071,$D7071)&gt;1,"SI","NO")))</f>
        <v/>
      </c>
      <c r="N7071" s="11">
        <f>IF(COUNTA($A7071:$K7071)=0,"",IF(AND($L7071="SI",$M7071="NO"),IFERROR($H7071,0),0))</f>
        <v/>
      </c>
      <c r="O7071" s="9">
        <f>IF(COUNTA($A7071:$K7071)=0,"",IF($M7071="SI","CUFE o factura duplicada dentro del reporte; no se suma dos veces",IF(IFERROR($H7071,0)&lt;=0,"DIAN reporta valor susceptible 0",IF($L7071="NO",IFERROR(LOOKUP(2,1/((LISTS!$M$2:$M$13&lt;&gt;"")*ISNUMBER(SEARCH(LISTS!$M$2:$M$13,$I7071))),LISTS!$O$2:$O$13),"Medio de pago no elegible o no identificado por DIAN"),"Apta automaticamente por pago electronico y base positiva"))))</f>
        <v/>
      </c>
    </row>
    <row r="7072">
      <c r="A7072" s="9" t="n"/>
      <c r="B7072" s="9" t="n"/>
      <c r="C7072" s="12" t="n"/>
      <c r="D7072" s="11" t="n"/>
      <c r="E7072" s="11" t="n"/>
      <c r="F7072" s="11" t="n"/>
      <c r="G7072" s="11" t="n"/>
      <c r="H7072" s="11" t="n"/>
      <c r="I7072" s="9" t="n"/>
      <c r="J7072" s="9" t="n"/>
      <c r="K7072" s="9" t="n"/>
      <c r="L7072" s="9">
        <f>IF(COUNTA($A7072:$K7072)=0,"",IF(AND(IFERROR($H7072,0)&gt;0,LEN(TRIM($K7072&amp;""))&gt;0,IFERROR(LOOKUP(2,1/((LISTS!$M$2:$M$13&lt;&gt;"")*ISNUMBER(SEARCH(LISTS!$M$2:$M$13,$I7072))),LISTS!$N$2:$N$13),"NO")="SI"),"SI","NO"))</f>
        <v/>
      </c>
      <c r="M7072" s="9">
        <f>IF(COUNTA($A7072:$K7072)=0,"",IF($K7072&lt;&gt;"",IF(COUNTIF($K$19:$K7072,$K7072)&gt;1,"SI","NO"),IF(COUNTIFS($A$19:$A7072,$A7072,$C$19:$C7072,$C7072,$J$19:$J7072,$J7072,$D$19:$D7072,$D7072)&gt;1,"SI","NO")))</f>
        <v/>
      </c>
      <c r="N7072" s="11">
        <f>IF(COUNTA($A7072:$K7072)=0,"",IF(AND($L7072="SI",$M7072="NO"),IFERROR($H7072,0),0))</f>
        <v/>
      </c>
      <c r="O7072" s="9">
        <f>IF(COUNTA($A7072:$K7072)=0,"",IF($M7072="SI","CUFE o factura duplicada dentro del reporte; no se suma dos veces",IF(IFERROR($H7072,0)&lt;=0,"DIAN reporta valor susceptible 0",IF($L7072="NO",IFERROR(LOOKUP(2,1/((LISTS!$M$2:$M$13&lt;&gt;"")*ISNUMBER(SEARCH(LISTS!$M$2:$M$13,$I7072))),LISTS!$O$2:$O$13),"Medio de pago no elegible o no identificado por DIAN"),"Apta automaticamente por pago electronico y base positiva"))))</f>
        <v/>
      </c>
    </row>
    <row r="7073">
      <c r="A7073" s="9" t="n"/>
      <c r="B7073" s="9" t="n"/>
      <c r="C7073" s="12" t="n"/>
      <c r="D7073" s="11" t="n"/>
      <c r="E7073" s="11" t="n"/>
      <c r="F7073" s="11" t="n"/>
      <c r="G7073" s="11" t="n"/>
      <c r="H7073" s="11" t="n"/>
      <c r="I7073" s="9" t="n"/>
      <c r="J7073" s="9" t="n"/>
      <c r="K7073" s="9" t="n"/>
      <c r="L7073" s="9">
        <f>IF(COUNTA($A7073:$K7073)=0,"",IF(AND(IFERROR($H7073,0)&gt;0,LEN(TRIM($K7073&amp;""))&gt;0,IFERROR(LOOKUP(2,1/((LISTS!$M$2:$M$13&lt;&gt;"")*ISNUMBER(SEARCH(LISTS!$M$2:$M$13,$I7073))),LISTS!$N$2:$N$13),"NO")="SI"),"SI","NO"))</f>
        <v/>
      </c>
      <c r="M7073" s="9">
        <f>IF(COUNTA($A7073:$K7073)=0,"",IF($K7073&lt;&gt;"",IF(COUNTIF($K$19:$K7073,$K7073)&gt;1,"SI","NO"),IF(COUNTIFS($A$19:$A7073,$A7073,$C$19:$C7073,$C7073,$J$19:$J7073,$J7073,$D$19:$D7073,$D7073)&gt;1,"SI","NO")))</f>
        <v/>
      </c>
      <c r="N7073" s="11">
        <f>IF(COUNTA($A7073:$K7073)=0,"",IF(AND($L7073="SI",$M7073="NO"),IFERROR($H7073,0),0))</f>
        <v/>
      </c>
      <c r="O7073" s="9">
        <f>IF(COUNTA($A7073:$K7073)=0,"",IF($M7073="SI","CUFE o factura duplicada dentro del reporte; no se suma dos veces",IF(IFERROR($H7073,0)&lt;=0,"DIAN reporta valor susceptible 0",IF($L7073="NO",IFERROR(LOOKUP(2,1/((LISTS!$M$2:$M$13&lt;&gt;"")*ISNUMBER(SEARCH(LISTS!$M$2:$M$13,$I7073))),LISTS!$O$2:$O$13),"Medio de pago no elegible o no identificado por DIAN"),"Apta automaticamente por pago electronico y base positiva"))))</f>
        <v/>
      </c>
    </row>
    <row r="7074">
      <c r="A7074" s="9" t="n"/>
      <c r="B7074" s="9" t="n"/>
      <c r="C7074" s="12" t="n"/>
      <c r="D7074" s="11" t="n"/>
      <c r="E7074" s="11" t="n"/>
      <c r="F7074" s="11" t="n"/>
      <c r="G7074" s="11" t="n"/>
      <c r="H7074" s="11" t="n"/>
      <c r="I7074" s="9" t="n"/>
      <c r="J7074" s="9" t="n"/>
      <c r="K7074" s="9" t="n"/>
      <c r="L7074" s="9">
        <f>IF(COUNTA($A7074:$K7074)=0,"",IF(AND(IFERROR($H7074,0)&gt;0,LEN(TRIM($K7074&amp;""))&gt;0,IFERROR(LOOKUP(2,1/((LISTS!$M$2:$M$13&lt;&gt;"")*ISNUMBER(SEARCH(LISTS!$M$2:$M$13,$I7074))),LISTS!$N$2:$N$13),"NO")="SI"),"SI","NO"))</f>
        <v/>
      </c>
      <c r="M7074" s="9">
        <f>IF(COUNTA($A7074:$K7074)=0,"",IF($K7074&lt;&gt;"",IF(COUNTIF($K$19:$K7074,$K7074)&gt;1,"SI","NO"),IF(COUNTIFS($A$19:$A7074,$A7074,$C$19:$C7074,$C7074,$J$19:$J7074,$J7074,$D$19:$D7074,$D7074)&gt;1,"SI","NO")))</f>
        <v/>
      </c>
      <c r="N7074" s="11">
        <f>IF(COUNTA($A7074:$K7074)=0,"",IF(AND($L7074="SI",$M7074="NO"),IFERROR($H7074,0),0))</f>
        <v/>
      </c>
      <c r="O7074" s="9">
        <f>IF(COUNTA($A7074:$K7074)=0,"",IF($M7074="SI","CUFE o factura duplicada dentro del reporte; no se suma dos veces",IF(IFERROR($H7074,0)&lt;=0,"DIAN reporta valor susceptible 0",IF($L7074="NO",IFERROR(LOOKUP(2,1/((LISTS!$M$2:$M$13&lt;&gt;"")*ISNUMBER(SEARCH(LISTS!$M$2:$M$13,$I7074))),LISTS!$O$2:$O$13),"Medio de pago no elegible o no identificado por DIAN"),"Apta automaticamente por pago electronico y base positiva"))))</f>
        <v/>
      </c>
    </row>
    <row r="7075">
      <c r="A7075" s="9" t="n"/>
      <c r="B7075" s="9" t="n"/>
      <c r="C7075" s="12" t="n"/>
      <c r="D7075" s="11" t="n"/>
      <c r="E7075" s="11" t="n"/>
      <c r="F7075" s="11" t="n"/>
      <c r="G7075" s="11" t="n"/>
      <c r="H7075" s="11" t="n"/>
      <c r="I7075" s="9" t="n"/>
      <c r="J7075" s="9" t="n"/>
      <c r="K7075" s="9" t="n"/>
      <c r="L7075" s="9">
        <f>IF(COUNTA($A7075:$K7075)=0,"",IF(AND(IFERROR($H7075,0)&gt;0,LEN(TRIM($K7075&amp;""))&gt;0,IFERROR(LOOKUP(2,1/((LISTS!$M$2:$M$13&lt;&gt;"")*ISNUMBER(SEARCH(LISTS!$M$2:$M$13,$I7075))),LISTS!$N$2:$N$13),"NO")="SI"),"SI","NO"))</f>
        <v/>
      </c>
      <c r="M7075" s="9">
        <f>IF(COUNTA($A7075:$K7075)=0,"",IF($K7075&lt;&gt;"",IF(COUNTIF($K$19:$K7075,$K7075)&gt;1,"SI","NO"),IF(COUNTIFS($A$19:$A7075,$A7075,$C$19:$C7075,$C7075,$J$19:$J7075,$J7075,$D$19:$D7075,$D7075)&gt;1,"SI","NO")))</f>
        <v/>
      </c>
      <c r="N7075" s="11">
        <f>IF(COUNTA($A7075:$K7075)=0,"",IF(AND($L7075="SI",$M7075="NO"),IFERROR($H7075,0),0))</f>
        <v/>
      </c>
      <c r="O7075" s="9">
        <f>IF(COUNTA($A7075:$K7075)=0,"",IF($M7075="SI","CUFE o factura duplicada dentro del reporte; no se suma dos veces",IF(IFERROR($H7075,0)&lt;=0,"DIAN reporta valor susceptible 0",IF($L7075="NO",IFERROR(LOOKUP(2,1/((LISTS!$M$2:$M$13&lt;&gt;"")*ISNUMBER(SEARCH(LISTS!$M$2:$M$13,$I7075))),LISTS!$O$2:$O$13),"Medio de pago no elegible o no identificado por DIAN"),"Apta automaticamente por pago electronico y base positiva"))))</f>
        <v/>
      </c>
    </row>
    <row r="7076">
      <c r="A7076" s="9" t="n"/>
      <c r="B7076" s="9" t="n"/>
      <c r="C7076" s="12" t="n"/>
      <c r="D7076" s="11" t="n"/>
      <c r="E7076" s="11" t="n"/>
      <c r="F7076" s="11" t="n"/>
      <c r="G7076" s="11" t="n"/>
      <c r="H7076" s="11" t="n"/>
      <c r="I7076" s="9" t="n"/>
      <c r="J7076" s="9" t="n"/>
      <c r="K7076" s="9" t="n"/>
      <c r="L7076" s="9">
        <f>IF(COUNTA($A7076:$K7076)=0,"",IF(AND(IFERROR($H7076,0)&gt;0,LEN(TRIM($K7076&amp;""))&gt;0,IFERROR(LOOKUP(2,1/((LISTS!$M$2:$M$13&lt;&gt;"")*ISNUMBER(SEARCH(LISTS!$M$2:$M$13,$I7076))),LISTS!$N$2:$N$13),"NO")="SI"),"SI","NO"))</f>
        <v/>
      </c>
      <c r="M7076" s="9">
        <f>IF(COUNTA($A7076:$K7076)=0,"",IF($K7076&lt;&gt;"",IF(COUNTIF($K$19:$K7076,$K7076)&gt;1,"SI","NO"),IF(COUNTIFS($A$19:$A7076,$A7076,$C$19:$C7076,$C7076,$J$19:$J7076,$J7076,$D$19:$D7076,$D7076)&gt;1,"SI","NO")))</f>
        <v/>
      </c>
      <c r="N7076" s="11">
        <f>IF(COUNTA($A7076:$K7076)=0,"",IF(AND($L7076="SI",$M7076="NO"),IFERROR($H7076,0),0))</f>
        <v/>
      </c>
      <c r="O7076" s="9">
        <f>IF(COUNTA($A7076:$K7076)=0,"",IF($M7076="SI","CUFE o factura duplicada dentro del reporte; no se suma dos veces",IF(IFERROR($H7076,0)&lt;=0,"DIAN reporta valor susceptible 0",IF($L7076="NO",IFERROR(LOOKUP(2,1/((LISTS!$M$2:$M$13&lt;&gt;"")*ISNUMBER(SEARCH(LISTS!$M$2:$M$13,$I7076))),LISTS!$O$2:$O$13),"Medio de pago no elegible o no identificado por DIAN"),"Apta automaticamente por pago electronico y base positiva"))))</f>
        <v/>
      </c>
    </row>
    <row r="7077">
      <c r="A7077" s="9" t="n"/>
      <c r="B7077" s="9" t="n"/>
      <c r="C7077" s="12" t="n"/>
      <c r="D7077" s="11" t="n"/>
      <c r="E7077" s="11" t="n"/>
      <c r="F7077" s="11" t="n"/>
      <c r="G7077" s="11" t="n"/>
      <c r="H7077" s="11" t="n"/>
      <c r="I7077" s="9" t="n"/>
      <c r="J7077" s="9" t="n"/>
      <c r="K7077" s="9" t="n"/>
      <c r="L7077" s="9">
        <f>IF(COUNTA($A7077:$K7077)=0,"",IF(AND(IFERROR($H7077,0)&gt;0,LEN(TRIM($K7077&amp;""))&gt;0,IFERROR(LOOKUP(2,1/((LISTS!$M$2:$M$13&lt;&gt;"")*ISNUMBER(SEARCH(LISTS!$M$2:$M$13,$I7077))),LISTS!$N$2:$N$13),"NO")="SI"),"SI","NO"))</f>
        <v/>
      </c>
      <c r="M7077" s="9">
        <f>IF(COUNTA($A7077:$K7077)=0,"",IF($K7077&lt;&gt;"",IF(COUNTIF($K$19:$K7077,$K7077)&gt;1,"SI","NO"),IF(COUNTIFS($A$19:$A7077,$A7077,$C$19:$C7077,$C7077,$J$19:$J7077,$J7077,$D$19:$D7077,$D7077)&gt;1,"SI","NO")))</f>
        <v/>
      </c>
      <c r="N7077" s="11">
        <f>IF(COUNTA($A7077:$K7077)=0,"",IF(AND($L7077="SI",$M7077="NO"),IFERROR($H7077,0),0))</f>
        <v/>
      </c>
      <c r="O7077" s="9">
        <f>IF(COUNTA($A7077:$K7077)=0,"",IF($M7077="SI","CUFE o factura duplicada dentro del reporte; no se suma dos veces",IF(IFERROR($H7077,0)&lt;=0,"DIAN reporta valor susceptible 0",IF($L7077="NO",IFERROR(LOOKUP(2,1/((LISTS!$M$2:$M$13&lt;&gt;"")*ISNUMBER(SEARCH(LISTS!$M$2:$M$13,$I7077))),LISTS!$O$2:$O$13),"Medio de pago no elegible o no identificado por DIAN"),"Apta automaticamente por pago electronico y base positiva"))))</f>
        <v/>
      </c>
    </row>
    <row r="7078">
      <c r="A7078" s="9" t="n"/>
      <c r="B7078" s="9" t="n"/>
      <c r="C7078" s="12" t="n"/>
      <c r="D7078" s="11" t="n"/>
      <c r="E7078" s="11" t="n"/>
      <c r="F7078" s="11" t="n"/>
      <c r="G7078" s="11" t="n"/>
      <c r="H7078" s="11" t="n"/>
      <c r="I7078" s="9" t="n"/>
      <c r="J7078" s="9" t="n"/>
      <c r="K7078" s="9" t="n"/>
      <c r="L7078" s="9">
        <f>IF(COUNTA($A7078:$K7078)=0,"",IF(AND(IFERROR($H7078,0)&gt;0,LEN(TRIM($K7078&amp;""))&gt;0,IFERROR(LOOKUP(2,1/((LISTS!$M$2:$M$13&lt;&gt;"")*ISNUMBER(SEARCH(LISTS!$M$2:$M$13,$I7078))),LISTS!$N$2:$N$13),"NO")="SI"),"SI","NO"))</f>
        <v/>
      </c>
      <c r="M7078" s="9">
        <f>IF(COUNTA($A7078:$K7078)=0,"",IF($K7078&lt;&gt;"",IF(COUNTIF($K$19:$K7078,$K7078)&gt;1,"SI","NO"),IF(COUNTIFS($A$19:$A7078,$A7078,$C$19:$C7078,$C7078,$J$19:$J7078,$J7078,$D$19:$D7078,$D7078)&gt;1,"SI","NO")))</f>
        <v/>
      </c>
      <c r="N7078" s="11">
        <f>IF(COUNTA($A7078:$K7078)=0,"",IF(AND($L7078="SI",$M7078="NO"),IFERROR($H7078,0),0))</f>
        <v/>
      </c>
      <c r="O7078" s="9">
        <f>IF(COUNTA($A7078:$K7078)=0,"",IF($M7078="SI","CUFE o factura duplicada dentro del reporte; no se suma dos veces",IF(IFERROR($H7078,0)&lt;=0,"DIAN reporta valor susceptible 0",IF($L7078="NO",IFERROR(LOOKUP(2,1/((LISTS!$M$2:$M$13&lt;&gt;"")*ISNUMBER(SEARCH(LISTS!$M$2:$M$13,$I7078))),LISTS!$O$2:$O$13),"Medio de pago no elegible o no identificado por DIAN"),"Apta automaticamente por pago electronico y base positiva"))))</f>
        <v/>
      </c>
    </row>
    <row r="7079">
      <c r="A7079" s="9" t="n"/>
      <c r="B7079" s="9" t="n"/>
      <c r="C7079" s="12" t="n"/>
      <c r="D7079" s="11" t="n"/>
      <c r="E7079" s="11" t="n"/>
      <c r="F7079" s="11" t="n"/>
      <c r="G7079" s="11" t="n"/>
      <c r="H7079" s="11" t="n"/>
      <c r="I7079" s="9" t="n"/>
      <c r="J7079" s="9" t="n"/>
      <c r="K7079" s="9" t="n"/>
      <c r="L7079" s="9">
        <f>IF(COUNTA($A7079:$K7079)=0,"",IF(AND(IFERROR($H7079,0)&gt;0,LEN(TRIM($K7079&amp;""))&gt;0,IFERROR(LOOKUP(2,1/((LISTS!$M$2:$M$13&lt;&gt;"")*ISNUMBER(SEARCH(LISTS!$M$2:$M$13,$I7079))),LISTS!$N$2:$N$13),"NO")="SI"),"SI","NO"))</f>
        <v/>
      </c>
      <c r="M7079" s="9">
        <f>IF(COUNTA($A7079:$K7079)=0,"",IF($K7079&lt;&gt;"",IF(COUNTIF($K$19:$K7079,$K7079)&gt;1,"SI","NO"),IF(COUNTIFS($A$19:$A7079,$A7079,$C$19:$C7079,$C7079,$J$19:$J7079,$J7079,$D$19:$D7079,$D7079)&gt;1,"SI","NO")))</f>
        <v/>
      </c>
      <c r="N7079" s="11">
        <f>IF(COUNTA($A7079:$K7079)=0,"",IF(AND($L7079="SI",$M7079="NO"),IFERROR($H7079,0),0))</f>
        <v/>
      </c>
      <c r="O7079" s="9">
        <f>IF(COUNTA($A7079:$K7079)=0,"",IF($M7079="SI","CUFE o factura duplicada dentro del reporte; no se suma dos veces",IF(IFERROR($H7079,0)&lt;=0,"DIAN reporta valor susceptible 0",IF($L7079="NO",IFERROR(LOOKUP(2,1/((LISTS!$M$2:$M$13&lt;&gt;"")*ISNUMBER(SEARCH(LISTS!$M$2:$M$13,$I7079))),LISTS!$O$2:$O$13),"Medio de pago no elegible o no identificado por DIAN"),"Apta automaticamente por pago electronico y base positiva"))))</f>
        <v/>
      </c>
    </row>
    <row r="7080">
      <c r="A7080" s="9" t="n"/>
      <c r="B7080" s="9" t="n"/>
      <c r="C7080" s="12" t="n"/>
      <c r="D7080" s="11" t="n"/>
      <c r="E7080" s="11" t="n"/>
      <c r="F7080" s="11" t="n"/>
      <c r="G7080" s="11" t="n"/>
      <c r="H7080" s="11" t="n"/>
      <c r="I7080" s="9" t="n"/>
      <c r="J7080" s="9" t="n"/>
      <c r="K7080" s="9" t="n"/>
      <c r="L7080" s="9">
        <f>IF(COUNTA($A7080:$K7080)=0,"",IF(AND(IFERROR($H7080,0)&gt;0,LEN(TRIM($K7080&amp;""))&gt;0,IFERROR(LOOKUP(2,1/((LISTS!$M$2:$M$13&lt;&gt;"")*ISNUMBER(SEARCH(LISTS!$M$2:$M$13,$I7080))),LISTS!$N$2:$N$13),"NO")="SI"),"SI","NO"))</f>
        <v/>
      </c>
      <c r="M7080" s="9">
        <f>IF(COUNTA($A7080:$K7080)=0,"",IF($K7080&lt;&gt;"",IF(COUNTIF($K$19:$K7080,$K7080)&gt;1,"SI","NO"),IF(COUNTIFS($A$19:$A7080,$A7080,$C$19:$C7080,$C7080,$J$19:$J7080,$J7080,$D$19:$D7080,$D7080)&gt;1,"SI","NO")))</f>
        <v/>
      </c>
      <c r="N7080" s="11">
        <f>IF(COUNTA($A7080:$K7080)=0,"",IF(AND($L7080="SI",$M7080="NO"),IFERROR($H7080,0),0))</f>
        <v/>
      </c>
      <c r="O7080" s="9">
        <f>IF(COUNTA($A7080:$K7080)=0,"",IF($M7080="SI","CUFE o factura duplicada dentro del reporte; no se suma dos veces",IF(IFERROR($H7080,0)&lt;=0,"DIAN reporta valor susceptible 0",IF($L7080="NO",IFERROR(LOOKUP(2,1/((LISTS!$M$2:$M$13&lt;&gt;"")*ISNUMBER(SEARCH(LISTS!$M$2:$M$13,$I7080))),LISTS!$O$2:$O$13),"Medio de pago no elegible o no identificado por DIAN"),"Apta automaticamente por pago electronico y base positiva"))))</f>
        <v/>
      </c>
    </row>
    <row r="7081">
      <c r="A7081" s="9" t="n"/>
      <c r="B7081" s="9" t="n"/>
      <c r="C7081" s="12" t="n"/>
      <c r="D7081" s="11" t="n"/>
      <c r="E7081" s="11" t="n"/>
      <c r="F7081" s="11" t="n"/>
      <c r="G7081" s="11" t="n"/>
      <c r="H7081" s="11" t="n"/>
      <c r="I7081" s="9" t="n"/>
      <c r="J7081" s="9" t="n"/>
      <c r="K7081" s="9" t="n"/>
      <c r="L7081" s="9">
        <f>IF(COUNTA($A7081:$K7081)=0,"",IF(AND(IFERROR($H7081,0)&gt;0,LEN(TRIM($K7081&amp;""))&gt;0,IFERROR(LOOKUP(2,1/((LISTS!$M$2:$M$13&lt;&gt;"")*ISNUMBER(SEARCH(LISTS!$M$2:$M$13,$I7081))),LISTS!$N$2:$N$13),"NO")="SI"),"SI","NO"))</f>
        <v/>
      </c>
      <c r="M7081" s="9">
        <f>IF(COUNTA($A7081:$K7081)=0,"",IF($K7081&lt;&gt;"",IF(COUNTIF($K$19:$K7081,$K7081)&gt;1,"SI","NO"),IF(COUNTIFS($A$19:$A7081,$A7081,$C$19:$C7081,$C7081,$J$19:$J7081,$J7081,$D$19:$D7081,$D7081)&gt;1,"SI","NO")))</f>
        <v/>
      </c>
      <c r="N7081" s="11">
        <f>IF(COUNTA($A7081:$K7081)=0,"",IF(AND($L7081="SI",$M7081="NO"),IFERROR($H7081,0),0))</f>
        <v/>
      </c>
      <c r="O7081" s="9">
        <f>IF(COUNTA($A7081:$K7081)=0,"",IF($M7081="SI","CUFE o factura duplicada dentro del reporte; no se suma dos veces",IF(IFERROR($H7081,0)&lt;=0,"DIAN reporta valor susceptible 0",IF($L7081="NO",IFERROR(LOOKUP(2,1/((LISTS!$M$2:$M$13&lt;&gt;"")*ISNUMBER(SEARCH(LISTS!$M$2:$M$13,$I7081))),LISTS!$O$2:$O$13),"Medio de pago no elegible o no identificado por DIAN"),"Apta automaticamente por pago electronico y base positiva"))))</f>
        <v/>
      </c>
    </row>
    <row r="7082">
      <c r="A7082" s="9" t="n"/>
      <c r="B7082" s="9" t="n"/>
      <c r="C7082" s="12" t="n"/>
      <c r="D7082" s="11" t="n"/>
      <c r="E7082" s="11" t="n"/>
      <c r="F7082" s="11" t="n"/>
      <c r="G7082" s="11" t="n"/>
      <c r="H7082" s="11" t="n"/>
      <c r="I7082" s="9" t="n"/>
      <c r="J7082" s="9" t="n"/>
      <c r="K7082" s="9" t="n"/>
      <c r="L7082" s="9">
        <f>IF(COUNTA($A7082:$K7082)=0,"",IF(AND(IFERROR($H7082,0)&gt;0,LEN(TRIM($K7082&amp;""))&gt;0,IFERROR(LOOKUP(2,1/((LISTS!$M$2:$M$13&lt;&gt;"")*ISNUMBER(SEARCH(LISTS!$M$2:$M$13,$I7082))),LISTS!$N$2:$N$13),"NO")="SI"),"SI","NO"))</f>
        <v/>
      </c>
      <c r="M7082" s="9">
        <f>IF(COUNTA($A7082:$K7082)=0,"",IF($K7082&lt;&gt;"",IF(COUNTIF($K$19:$K7082,$K7082)&gt;1,"SI","NO"),IF(COUNTIFS($A$19:$A7082,$A7082,$C$19:$C7082,$C7082,$J$19:$J7082,$J7082,$D$19:$D7082,$D7082)&gt;1,"SI","NO")))</f>
        <v/>
      </c>
      <c r="N7082" s="11">
        <f>IF(COUNTA($A7082:$K7082)=0,"",IF(AND($L7082="SI",$M7082="NO"),IFERROR($H7082,0),0))</f>
        <v/>
      </c>
      <c r="O7082" s="9">
        <f>IF(COUNTA($A7082:$K7082)=0,"",IF($M7082="SI","CUFE o factura duplicada dentro del reporte; no se suma dos veces",IF(IFERROR($H7082,0)&lt;=0,"DIAN reporta valor susceptible 0",IF($L7082="NO",IFERROR(LOOKUP(2,1/((LISTS!$M$2:$M$13&lt;&gt;"")*ISNUMBER(SEARCH(LISTS!$M$2:$M$13,$I7082))),LISTS!$O$2:$O$13),"Medio de pago no elegible o no identificado por DIAN"),"Apta automaticamente por pago electronico y base positiva"))))</f>
        <v/>
      </c>
    </row>
    <row r="7083">
      <c r="A7083" s="9" t="n"/>
      <c r="B7083" s="9" t="n"/>
      <c r="C7083" s="12" t="n"/>
      <c r="D7083" s="11" t="n"/>
      <c r="E7083" s="11" t="n"/>
      <c r="F7083" s="11" t="n"/>
      <c r="G7083" s="11" t="n"/>
      <c r="H7083" s="11" t="n"/>
      <c r="I7083" s="9" t="n"/>
      <c r="J7083" s="9" t="n"/>
      <c r="K7083" s="9" t="n"/>
      <c r="L7083" s="9">
        <f>IF(COUNTA($A7083:$K7083)=0,"",IF(AND(IFERROR($H7083,0)&gt;0,LEN(TRIM($K7083&amp;""))&gt;0,IFERROR(LOOKUP(2,1/((LISTS!$M$2:$M$13&lt;&gt;"")*ISNUMBER(SEARCH(LISTS!$M$2:$M$13,$I7083))),LISTS!$N$2:$N$13),"NO")="SI"),"SI","NO"))</f>
        <v/>
      </c>
      <c r="M7083" s="9">
        <f>IF(COUNTA($A7083:$K7083)=0,"",IF($K7083&lt;&gt;"",IF(COUNTIF($K$19:$K7083,$K7083)&gt;1,"SI","NO"),IF(COUNTIFS($A$19:$A7083,$A7083,$C$19:$C7083,$C7083,$J$19:$J7083,$J7083,$D$19:$D7083,$D7083)&gt;1,"SI","NO")))</f>
        <v/>
      </c>
      <c r="N7083" s="11">
        <f>IF(COUNTA($A7083:$K7083)=0,"",IF(AND($L7083="SI",$M7083="NO"),IFERROR($H7083,0),0))</f>
        <v/>
      </c>
      <c r="O7083" s="9">
        <f>IF(COUNTA($A7083:$K7083)=0,"",IF($M7083="SI","CUFE o factura duplicada dentro del reporte; no se suma dos veces",IF(IFERROR($H7083,0)&lt;=0,"DIAN reporta valor susceptible 0",IF($L7083="NO",IFERROR(LOOKUP(2,1/((LISTS!$M$2:$M$13&lt;&gt;"")*ISNUMBER(SEARCH(LISTS!$M$2:$M$13,$I7083))),LISTS!$O$2:$O$13),"Medio de pago no elegible o no identificado por DIAN"),"Apta automaticamente por pago electronico y base positiva"))))</f>
        <v/>
      </c>
    </row>
    <row r="7084">
      <c r="A7084" s="9" t="n"/>
      <c r="B7084" s="9" t="n"/>
      <c r="C7084" s="12" t="n"/>
      <c r="D7084" s="11" t="n"/>
      <c r="E7084" s="11" t="n"/>
      <c r="F7084" s="11" t="n"/>
      <c r="G7084" s="11" t="n"/>
      <c r="H7084" s="11" t="n"/>
      <c r="I7084" s="9" t="n"/>
      <c r="J7084" s="9" t="n"/>
      <c r="K7084" s="9" t="n"/>
      <c r="L7084" s="9">
        <f>IF(COUNTA($A7084:$K7084)=0,"",IF(AND(IFERROR($H7084,0)&gt;0,LEN(TRIM($K7084&amp;""))&gt;0,IFERROR(LOOKUP(2,1/((LISTS!$M$2:$M$13&lt;&gt;"")*ISNUMBER(SEARCH(LISTS!$M$2:$M$13,$I7084))),LISTS!$N$2:$N$13),"NO")="SI"),"SI","NO"))</f>
        <v/>
      </c>
      <c r="M7084" s="9">
        <f>IF(COUNTA($A7084:$K7084)=0,"",IF($K7084&lt;&gt;"",IF(COUNTIF($K$19:$K7084,$K7084)&gt;1,"SI","NO"),IF(COUNTIFS($A$19:$A7084,$A7084,$C$19:$C7084,$C7084,$J$19:$J7084,$J7084,$D$19:$D7084,$D7084)&gt;1,"SI","NO")))</f>
        <v/>
      </c>
      <c r="N7084" s="11">
        <f>IF(COUNTA($A7084:$K7084)=0,"",IF(AND($L7084="SI",$M7084="NO"),IFERROR($H7084,0),0))</f>
        <v/>
      </c>
      <c r="O7084" s="9">
        <f>IF(COUNTA($A7084:$K7084)=0,"",IF($M7084="SI","CUFE o factura duplicada dentro del reporte; no se suma dos veces",IF(IFERROR($H7084,0)&lt;=0,"DIAN reporta valor susceptible 0",IF($L7084="NO",IFERROR(LOOKUP(2,1/((LISTS!$M$2:$M$13&lt;&gt;"")*ISNUMBER(SEARCH(LISTS!$M$2:$M$13,$I7084))),LISTS!$O$2:$O$13),"Medio de pago no elegible o no identificado por DIAN"),"Apta automaticamente por pago electronico y base positiva"))))</f>
        <v/>
      </c>
    </row>
    <row r="7085">
      <c r="A7085" s="9" t="n"/>
      <c r="B7085" s="9" t="n"/>
      <c r="C7085" s="12" t="n"/>
      <c r="D7085" s="11" t="n"/>
      <c r="E7085" s="11" t="n"/>
      <c r="F7085" s="11" t="n"/>
      <c r="G7085" s="11" t="n"/>
      <c r="H7085" s="11" t="n"/>
      <c r="I7085" s="9" t="n"/>
      <c r="J7085" s="9" t="n"/>
      <c r="K7085" s="9" t="n"/>
      <c r="L7085" s="9">
        <f>IF(COUNTA($A7085:$K7085)=0,"",IF(AND(IFERROR($H7085,0)&gt;0,LEN(TRIM($K7085&amp;""))&gt;0,IFERROR(LOOKUP(2,1/((LISTS!$M$2:$M$13&lt;&gt;"")*ISNUMBER(SEARCH(LISTS!$M$2:$M$13,$I7085))),LISTS!$N$2:$N$13),"NO")="SI"),"SI","NO"))</f>
        <v/>
      </c>
      <c r="M7085" s="9">
        <f>IF(COUNTA($A7085:$K7085)=0,"",IF($K7085&lt;&gt;"",IF(COUNTIF($K$19:$K7085,$K7085)&gt;1,"SI","NO"),IF(COUNTIFS($A$19:$A7085,$A7085,$C$19:$C7085,$C7085,$J$19:$J7085,$J7085,$D$19:$D7085,$D7085)&gt;1,"SI","NO")))</f>
        <v/>
      </c>
      <c r="N7085" s="11">
        <f>IF(COUNTA($A7085:$K7085)=0,"",IF(AND($L7085="SI",$M7085="NO"),IFERROR($H7085,0),0))</f>
        <v/>
      </c>
      <c r="O7085" s="9">
        <f>IF(COUNTA($A7085:$K7085)=0,"",IF($M7085="SI","CUFE o factura duplicada dentro del reporte; no se suma dos veces",IF(IFERROR($H7085,0)&lt;=0,"DIAN reporta valor susceptible 0",IF($L7085="NO",IFERROR(LOOKUP(2,1/((LISTS!$M$2:$M$13&lt;&gt;"")*ISNUMBER(SEARCH(LISTS!$M$2:$M$13,$I7085))),LISTS!$O$2:$O$13),"Medio de pago no elegible o no identificado por DIAN"),"Apta automaticamente por pago electronico y base positiva"))))</f>
        <v/>
      </c>
    </row>
    <row r="7086">
      <c r="A7086" s="9" t="n"/>
      <c r="B7086" s="9" t="n"/>
      <c r="C7086" s="12" t="n"/>
      <c r="D7086" s="11" t="n"/>
      <c r="E7086" s="11" t="n"/>
      <c r="F7086" s="11" t="n"/>
      <c r="G7086" s="11" t="n"/>
      <c r="H7086" s="11" t="n"/>
      <c r="I7086" s="9" t="n"/>
      <c r="J7086" s="9" t="n"/>
      <c r="K7086" s="9" t="n"/>
      <c r="L7086" s="9">
        <f>IF(COUNTA($A7086:$K7086)=0,"",IF(AND(IFERROR($H7086,0)&gt;0,LEN(TRIM($K7086&amp;""))&gt;0,IFERROR(LOOKUP(2,1/((LISTS!$M$2:$M$13&lt;&gt;"")*ISNUMBER(SEARCH(LISTS!$M$2:$M$13,$I7086))),LISTS!$N$2:$N$13),"NO")="SI"),"SI","NO"))</f>
        <v/>
      </c>
      <c r="M7086" s="9">
        <f>IF(COUNTA($A7086:$K7086)=0,"",IF($K7086&lt;&gt;"",IF(COUNTIF($K$19:$K7086,$K7086)&gt;1,"SI","NO"),IF(COUNTIFS($A$19:$A7086,$A7086,$C$19:$C7086,$C7086,$J$19:$J7086,$J7086,$D$19:$D7086,$D7086)&gt;1,"SI","NO")))</f>
        <v/>
      </c>
      <c r="N7086" s="11">
        <f>IF(COUNTA($A7086:$K7086)=0,"",IF(AND($L7086="SI",$M7086="NO"),IFERROR($H7086,0),0))</f>
        <v/>
      </c>
      <c r="O7086" s="9">
        <f>IF(COUNTA($A7086:$K7086)=0,"",IF($M7086="SI","CUFE o factura duplicada dentro del reporte; no se suma dos veces",IF(IFERROR($H7086,0)&lt;=0,"DIAN reporta valor susceptible 0",IF($L7086="NO",IFERROR(LOOKUP(2,1/((LISTS!$M$2:$M$13&lt;&gt;"")*ISNUMBER(SEARCH(LISTS!$M$2:$M$13,$I7086))),LISTS!$O$2:$O$13),"Medio de pago no elegible o no identificado por DIAN"),"Apta automaticamente por pago electronico y base positiva"))))</f>
        <v/>
      </c>
    </row>
    <row r="7087">
      <c r="A7087" s="9" t="n"/>
      <c r="B7087" s="9" t="n"/>
      <c r="C7087" s="12" t="n"/>
      <c r="D7087" s="11" t="n"/>
      <c r="E7087" s="11" t="n"/>
      <c r="F7087" s="11" t="n"/>
      <c r="G7087" s="11" t="n"/>
      <c r="H7087" s="11" t="n"/>
      <c r="I7087" s="9" t="n"/>
      <c r="J7087" s="9" t="n"/>
      <c r="K7087" s="9" t="n"/>
      <c r="L7087" s="9">
        <f>IF(COUNTA($A7087:$K7087)=0,"",IF(AND(IFERROR($H7087,0)&gt;0,LEN(TRIM($K7087&amp;""))&gt;0,IFERROR(LOOKUP(2,1/((LISTS!$M$2:$M$13&lt;&gt;"")*ISNUMBER(SEARCH(LISTS!$M$2:$M$13,$I7087))),LISTS!$N$2:$N$13),"NO")="SI"),"SI","NO"))</f>
        <v/>
      </c>
      <c r="M7087" s="9">
        <f>IF(COUNTA($A7087:$K7087)=0,"",IF($K7087&lt;&gt;"",IF(COUNTIF($K$19:$K7087,$K7087)&gt;1,"SI","NO"),IF(COUNTIFS($A$19:$A7087,$A7087,$C$19:$C7087,$C7087,$J$19:$J7087,$J7087,$D$19:$D7087,$D7087)&gt;1,"SI","NO")))</f>
        <v/>
      </c>
      <c r="N7087" s="11">
        <f>IF(COUNTA($A7087:$K7087)=0,"",IF(AND($L7087="SI",$M7087="NO"),IFERROR($H7087,0),0))</f>
        <v/>
      </c>
      <c r="O7087" s="9">
        <f>IF(COUNTA($A7087:$K7087)=0,"",IF($M7087="SI","CUFE o factura duplicada dentro del reporte; no se suma dos veces",IF(IFERROR($H7087,0)&lt;=0,"DIAN reporta valor susceptible 0",IF($L7087="NO",IFERROR(LOOKUP(2,1/((LISTS!$M$2:$M$13&lt;&gt;"")*ISNUMBER(SEARCH(LISTS!$M$2:$M$13,$I7087))),LISTS!$O$2:$O$13),"Medio de pago no elegible o no identificado por DIAN"),"Apta automaticamente por pago electronico y base positiva"))))</f>
        <v/>
      </c>
    </row>
    <row r="7088">
      <c r="A7088" s="9" t="n"/>
      <c r="B7088" s="9" t="n"/>
      <c r="C7088" s="12" t="n"/>
      <c r="D7088" s="11" t="n"/>
      <c r="E7088" s="11" t="n"/>
      <c r="F7088" s="11" t="n"/>
      <c r="G7088" s="11" t="n"/>
      <c r="H7088" s="11" t="n"/>
      <c r="I7088" s="9" t="n"/>
      <c r="J7088" s="9" t="n"/>
      <c r="K7088" s="9" t="n"/>
      <c r="L7088" s="9">
        <f>IF(COUNTA($A7088:$K7088)=0,"",IF(AND(IFERROR($H7088,0)&gt;0,LEN(TRIM($K7088&amp;""))&gt;0,IFERROR(LOOKUP(2,1/((LISTS!$M$2:$M$13&lt;&gt;"")*ISNUMBER(SEARCH(LISTS!$M$2:$M$13,$I7088))),LISTS!$N$2:$N$13),"NO")="SI"),"SI","NO"))</f>
        <v/>
      </c>
      <c r="M7088" s="9">
        <f>IF(COUNTA($A7088:$K7088)=0,"",IF($K7088&lt;&gt;"",IF(COUNTIF($K$19:$K7088,$K7088)&gt;1,"SI","NO"),IF(COUNTIFS($A$19:$A7088,$A7088,$C$19:$C7088,$C7088,$J$19:$J7088,$J7088,$D$19:$D7088,$D7088)&gt;1,"SI","NO")))</f>
        <v/>
      </c>
      <c r="N7088" s="11">
        <f>IF(COUNTA($A7088:$K7088)=0,"",IF(AND($L7088="SI",$M7088="NO"),IFERROR($H7088,0),0))</f>
        <v/>
      </c>
      <c r="O7088" s="9">
        <f>IF(COUNTA($A7088:$K7088)=0,"",IF($M7088="SI","CUFE o factura duplicada dentro del reporte; no se suma dos veces",IF(IFERROR($H7088,0)&lt;=0,"DIAN reporta valor susceptible 0",IF($L7088="NO",IFERROR(LOOKUP(2,1/((LISTS!$M$2:$M$13&lt;&gt;"")*ISNUMBER(SEARCH(LISTS!$M$2:$M$13,$I7088))),LISTS!$O$2:$O$13),"Medio de pago no elegible o no identificado por DIAN"),"Apta automaticamente por pago electronico y base positiva"))))</f>
        <v/>
      </c>
    </row>
    <row r="7089">
      <c r="A7089" s="9" t="n"/>
      <c r="B7089" s="9" t="n"/>
      <c r="C7089" s="12" t="n"/>
      <c r="D7089" s="11" t="n"/>
      <c r="E7089" s="11" t="n"/>
      <c r="F7089" s="11" t="n"/>
      <c r="G7089" s="11" t="n"/>
      <c r="H7089" s="11" t="n"/>
      <c r="I7089" s="9" t="n"/>
      <c r="J7089" s="9" t="n"/>
      <c r="K7089" s="9" t="n"/>
      <c r="L7089" s="9">
        <f>IF(COUNTA($A7089:$K7089)=0,"",IF(AND(IFERROR($H7089,0)&gt;0,LEN(TRIM($K7089&amp;""))&gt;0,IFERROR(LOOKUP(2,1/((LISTS!$M$2:$M$13&lt;&gt;"")*ISNUMBER(SEARCH(LISTS!$M$2:$M$13,$I7089))),LISTS!$N$2:$N$13),"NO")="SI"),"SI","NO"))</f>
        <v/>
      </c>
      <c r="M7089" s="9">
        <f>IF(COUNTA($A7089:$K7089)=0,"",IF($K7089&lt;&gt;"",IF(COUNTIF($K$19:$K7089,$K7089)&gt;1,"SI","NO"),IF(COUNTIFS($A$19:$A7089,$A7089,$C$19:$C7089,$C7089,$J$19:$J7089,$J7089,$D$19:$D7089,$D7089)&gt;1,"SI","NO")))</f>
        <v/>
      </c>
      <c r="N7089" s="11">
        <f>IF(COUNTA($A7089:$K7089)=0,"",IF(AND($L7089="SI",$M7089="NO"),IFERROR($H7089,0),0))</f>
        <v/>
      </c>
      <c r="O7089" s="9">
        <f>IF(COUNTA($A7089:$K7089)=0,"",IF($M7089="SI","CUFE o factura duplicada dentro del reporte; no se suma dos veces",IF(IFERROR($H7089,0)&lt;=0,"DIAN reporta valor susceptible 0",IF($L7089="NO",IFERROR(LOOKUP(2,1/((LISTS!$M$2:$M$13&lt;&gt;"")*ISNUMBER(SEARCH(LISTS!$M$2:$M$13,$I7089))),LISTS!$O$2:$O$13),"Medio de pago no elegible o no identificado por DIAN"),"Apta automaticamente por pago electronico y base positiva"))))</f>
        <v/>
      </c>
    </row>
    <row r="7090">
      <c r="A7090" s="9" t="n"/>
      <c r="B7090" s="9" t="n"/>
      <c r="C7090" s="12" t="n"/>
      <c r="D7090" s="11" t="n"/>
      <c r="E7090" s="11" t="n"/>
      <c r="F7090" s="11" t="n"/>
      <c r="G7090" s="11" t="n"/>
      <c r="H7090" s="11" t="n"/>
      <c r="I7090" s="9" t="n"/>
      <c r="J7090" s="9" t="n"/>
      <c r="K7090" s="9" t="n"/>
      <c r="L7090" s="9">
        <f>IF(COUNTA($A7090:$K7090)=0,"",IF(AND(IFERROR($H7090,0)&gt;0,LEN(TRIM($K7090&amp;""))&gt;0,IFERROR(LOOKUP(2,1/((LISTS!$M$2:$M$13&lt;&gt;"")*ISNUMBER(SEARCH(LISTS!$M$2:$M$13,$I7090))),LISTS!$N$2:$N$13),"NO")="SI"),"SI","NO"))</f>
        <v/>
      </c>
      <c r="M7090" s="9">
        <f>IF(COUNTA($A7090:$K7090)=0,"",IF($K7090&lt;&gt;"",IF(COUNTIF($K$19:$K7090,$K7090)&gt;1,"SI","NO"),IF(COUNTIFS($A$19:$A7090,$A7090,$C$19:$C7090,$C7090,$J$19:$J7090,$J7090,$D$19:$D7090,$D7090)&gt;1,"SI","NO")))</f>
        <v/>
      </c>
      <c r="N7090" s="11">
        <f>IF(COUNTA($A7090:$K7090)=0,"",IF(AND($L7090="SI",$M7090="NO"),IFERROR($H7090,0),0))</f>
        <v/>
      </c>
      <c r="O7090" s="9">
        <f>IF(COUNTA($A7090:$K7090)=0,"",IF($M7090="SI","CUFE o factura duplicada dentro del reporte; no se suma dos veces",IF(IFERROR($H7090,0)&lt;=0,"DIAN reporta valor susceptible 0",IF($L7090="NO",IFERROR(LOOKUP(2,1/((LISTS!$M$2:$M$13&lt;&gt;"")*ISNUMBER(SEARCH(LISTS!$M$2:$M$13,$I7090))),LISTS!$O$2:$O$13),"Medio de pago no elegible o no identificado por DIAN"),"Apta automaticamente por pago electronico y base positiva"))))</f>
        <v/>
      </c>
    </row>
    <row r="7091">
      <c r="A7091" s="9" t="n"/>
      <c r="B7091" s="9" t="n"/>
      <c r="C7091" s="12" t="n"/>
      <c r="D7091" s="11" t="n"/>
      <c r="E7091" s="11" t="n"/>
      <c r="F7091" s="11" t="n"/>
      <c r="G7091" s="11" t="n"/>
      <c r="H7091" s="11" t="n"/>
      <c r="I7091" s="9" t="n"/>
      <c r="J7091" s="9" t="n"/>
      <c r="K7091" s="9" t="n"/>
      <c r="L7091" s="9">
        <f>IF(COUNTA($A7091:$K7091)=0,"",IF(AND(IFERROR($H7091,0)&gt;0,LEN(TRIM($K7091&amp;""))&gt;0,IFERROR(LOOKUP(2,1/((LISTS!$M$2:$M$13&lt;&gt;"")*ISNUMBER(SEARCH(LISTS!$M$2:$M$13,$I7091))),LISTS!$N$2:$N$13),"NO")="SI"),"SI","NO"))</f>
        <v/>
      </c>
      <c r="M7091" s="9">
        <f>IF(COUNTA($A7091:$K7091)=0,"",IF($K7091&lt;&gt;"",IF(COUNTIF($K$19:$K7091,$K7091)&gt;1,"SI","NO"),IF(COUNTIFS($A$19:$A7091,$A7091,$C$19:$C7091,$C7091,$J$19:$J7091,$J7091,$D$19:$D7091,$D7091)&gt;1,"SI","NO")))</f>
        <v/>
      </c>
      <c r="N7091" s="11">
        <f>IF(COUNTA($A7091:$K7091)=0,"",IF(AND($L7091="SI",$M7091="NO"),IFERROR($H7091,0),0))</f>
        <v/>
      </c>
      <c r="O7091" s="9">
        <f>IF(COUNTA($A7091:$K7091)=0,"",IF($M7091="SI","CUFE o factura duplicada dentro del reporte; no se suma dos veces",IF(IFERROR($H7091,0)&lt;=0,"DIAN reporta valor susceptible 0",IF($L7091="NO",IFERROR(LOOKUP(2,1/((LISTS!$M$2:$M$13&lt;&gt;"")*ISNUMBER(SEARCH(LISTS!$M$2:$M$13,$I7091))),LISTS!$O$2:$O$13),"Medio de pago no elegible o no identificado por DIAN"),"Apta automaticamente por pago electronico y base positiva"))))</f>
        <v/>
      </c>
    </row>
    <row r="7092">
      <c r="A7092" s="9" t="n"/>
      <c r="B7092" s="9" t="n"/>
      <c r="C7092" s="12" t="n"/>
      <c r="D7092" s="11" t="n"/>
      <c r="E7092" s="11" t="n"/>
      <c r="F7092" s="11" t="n"/>
      <c r="G7092" s="11" t="n"/>
      <c r="H7092" s="11" t="n"/>
      <c r="I7092" s="9" t="n"/>
      <c r="J7092" s="9" t="n"/>
      <c r="K7092" s="9" t="n"/>
      <c r="L7092" s="9">
        <f>IF(COUNTA($A7092:$K7092)=0,"",IF(AND(IFERROR($H7092,0)&gt;0,LEN(TRIM($K7092&amp;""))&gt;0,IFERROR(LOOKUP(2,1/((LISTS!$M$2:$M$13&lt;&gt;"")*ISNUMBER(SEARCH(LISTS!$M$2:$M$13,$I7092))),LISTS!$N$2:$N$13),"NO")="SI"),"SI","NO"))</f>
        <v/>
      </c>
      <c r="M7092" s="9">
        <f>IF(COUNTA($A7092:$K7092)=0,"",IF($K7092&lt;&gt;"",IF(COUNTIF($K$19:$K7092,$K7092)&gt;1,"SI","NO"),IF(COUNTIFS($A$19:$A7092,$A7092,$C$19:$C7092,$C7092,$J$19:$J7092,$J7092,$D$19:$D7092,$D7092)&gt;1,"SI","NO")))</f>
        <v/>
      </c>
      <c r="N7092" s="11">
        <f>IF(COUNTA($A7092:$K7092)=0,"",IF(AND($L7092="SI",$M7092="NO"),IFERROR($H7092,0),0))</f>
        <v/>
      </c>
      <c r="O7092" s="9">
        <f>IF(COUNTA($A7092:$K7092)=0,"",IF($M7092="SI","CUFE o factura duplicada dentro del reporte; no se suma dos veces",IF(IFERROR($H7092,0)&lt;=0,"DIAN reporta valor susceptible 0",IF($L7092="NO",IFERROR(LOOKUP(2,1/((LISTS!$M$2:$M$13&lt;&gt;"")*ISNUMBER(SEARCH(LISTS!$M$2:$M$13,$I7092))),LISTS!$O$2:$O$13),"Medio de pago no elegible o no identificado por DIAN"),"Apta automaticamente por pago electronico y base positiva"))))</f>
        <v/>
      </c>
    </row>
    <row r="7093">
      <c r="A7093" s="9" t="n"/>
      <c r="B7093" s="9" t="n"/>
      <c r="C7093" s="12" t="n"/>
      <c r="D7093" s="11" t="n"/>
      <c r="E7093" s="11" t="n"/>
      <c r="F7093" s="11" t="n"/>
      <c r="G7093" s="11" t="n"/>
      <c r="H7093" s="11" t="n"/>
      <c r="I7093" s="9" t="n"/>
      <c r="J7093" s="9" t="n"/>
      <c r="K7093" s="9" t="n"/>
      <c r="L7093" s="9">
        <f>IF(COUNTA($A7093:$K7093)=0,"",IF(AND(IFERROR($H7093,0)&gt;0,LEN(TRIM($K7093&amp;""))&gt;0,IFERROR(LOOKUP(2,1/((LISTS!$M$2:$M$13&lt;&gt;"")*ISNUMBER(SEARCH(LISTS!$M$2:$M$13,$I7093))),LISTS!$N$2:$N$13),"NO")="SI"),"SI","NO"))</f>
        <v/>
      </c>
      <c r="M7093" s="9">
        <f>IF(COUNTA($A7093:$K7093)=0,"",IF($K7093&lt;&gt;"",IF(COUNTIF($K$19:$K7093,$K7093)&gt;1,"SI","NO"),IF(COUNTIFS($A$19:$A7093,$A7093,$C$19:$C7093,$C7093,$J$19:$J7093,$J7093,$D$19:$D7093,$D7093)&gt;1,"SI","NO")))</f>
        <v/>
      </c>
      <c r="N7093" s="11">
        <f>IF(COUNTA($A7093:$K7093)=0,"",IF(AND($L7093="SI",$M7093="NO"),IFERROR($H7093,0),0))</f>
        <v/>
      </c>
      <c r="O7093" s="9">
        <f>IF(COUNTA($A7093:$K7093)=0,"",IF($M7093="SI","CUFE o factura duplicada dentro del reporte; no se suma dos veces",IF(IFERROR($H7093,0)&lt;=0,"DIAN reporta valor susceptible 0",IF($L7093="NO",IFERROR(LOOKUP(2,1/((LISTS!$M$2:$M$13&lt;&gt;"")*ISNUMBER(SEARCH(LISTS!$M$2:$M$13,$I7093))),LISTS!$O$2:$O$13),"Medio de pago no elegible o no identificado por DIAN"),"Apta automaticamente por pago electronico y base positiva"))))</f>
        <v/>
      </c>
    </row>
    <row r="7094">
      <c r="A7094" s="9" t="n"/>
      <c r="B7094" s="9" t="n"/>
      <c r="C7094" s="12" t="n"/>
      <c r="D7094" s="11" t="n"/>
      <c r="E7094" s="11" t="n"/>
      <c r="F7094" s="11" t="n"/>
      <c r="G7094" s="11" t="n"/>
      <c r="H7094" s="11" t="n"/>
      <c r="I7094" s="9" t="n"/>
      <c r="J7094" s="9" t="n"/>
      <c r="K7094" s="9" t="n"/>
      <c r="L7094" s="9">
        <f>IF(COUNTA($A7094:$K7094)=0,"",IF(AND(IFERROR($H7094,0)&gt;0,LEN(TRIM($K7094&amp;""))&gt;0,IFERROR(LOOKUP(2,1/((LISTS!$M$2:$M$13&lt;&gt;"")*ISNUMBER(SEARCH(LISTS!$M$2:$M$13,$I7094))),LISTS!$N$2:$N$13),"NO")="SI"),"SI","NO"))</f>
        <v/>
      </c>
      <c r="M7094" s="9">
        <f>IF(COUNTA($A7094:$K7094)=0,"",IF($K7094&lt;&gt;"",IF(COUNTIF($K$19:$K7094,$K7094)&gt;1,"SI","NO"),IF(COUNTIFS($A$19:$A7094,$A7094,$C$19:$C7094,$C7094,$J$19:$J7094,$J7094,$D$19:$D7094,$D7094)&gt;1,"SI","NO")))</f>
        <v/>
      </c>
      <c r="N7094" s="11">
        <f>IF(COUNTA($A7094:$K7094)=0,"",IF(AND($L7094="SI",$M7094="NO"),IFERROR($H7094,0),0))</f>
        <v/>
      </c>
      <c r="O7094" s="9">
        <f>IF(COUNTA($A7094:$K7094)=0,"",IF($M7094="SI","CUFE o factura duplicada dentro del reporte; no se suma dos veces",IF(IFERROR($H7094,0)&lt;=0,"DIAN reporta valor susceptible 0",IF($L7094="NO",IFERROR(LOOKUP(2,1/((LISTS!$M$2:$M$13&lt;&gt;"")*ISNUMBER(SEARCH(LISTS!$M$2:$M$13,$I7094))),LISTS!$O$2:$O$13),"Medio de pago no elegible o no identificado por DIAN"),"Apta automaticamente por pago electronico y base positiva"))))</f>
        <v/>
      </c>
    </row>
    <row r="7095">
      <c r="A7095" s="9" t="n"/>
      <c r="B7095" s="9" t="n"/>
      <c r="C7095" s="12" t="n"/>
      <c r="D7095" s="11" t="n"/>
      <c r="E7095" s="11" t="n"/>
      <c r="F7095" s="11" t="n"/>
      <c r="G7095" s="11" t="n"/>
      <c r="H7095" s="11" t="n"/>
      <c r="I7095" s="9" t="n"/>
      <c r="J7095" s="9" t="n"/>
      <c r="K7095" s="9" t="n"/>
      <c r="L7095" s="9">
        <f>IF(COUNTA($A7095:$K7095)=0,"",IF(AND(IFERROR($H7095,0)&gt;0,LEN(TRIM($K7095&amp;""))&gt;0,IFERROR(LOOKUP(2,1/((LISTS!$M$2:$M$13&lt;&gt;"")*ISNUMBER(SEARCH(LISTS!$M$2:$M$13,$I7095))),LISTS!$N$2:$N$13),"NO")="SI"),"SI","NO"))</f>
        <v/>
      </c>
      <c r="M7095" s="9">
        <f>IF(COUNTA($A7095:$K7095)=0,"",IF($K7095&lt;&gt;"",IF(COUNTIF($K$19:$K7095,$K7095)&gt;1,"SI","NO"),IF(COUNTIFS($A$19:$A7095,$A7095,$C$19:$C7095,$C7095,$J$19:$J7095,$J7095,$D$19:$D7095,$D7095)&gt;1,"SI","NO")))</f>
        <v/>
      </c>
      <c r="N7095" s="11">
        <f>IF(COUNTA($A7095:$K7095)=0,"",IF(AND($L7095="SI",$M7095="NO"),IFERROR($H7095,0),0))</f>
        <v/>
      </c>
      <c r="O7095" s="9">
        <f>IF(COUNTA($A7095:$K7095)=0,"",IF($M7095="SI","CUFE o factura duplicada dentro del reporte; no se suma dos veces",IF(IFERROR($H7095,0)&lt;=0,"DIAN reporta valor susceptible 0",IF($L7095="NO",IFERROR(LOOKUP(2,1/((LISTS!$M$2:$M$13&lt;&gt;"")*ISNUMBER(SEARCH(LISTS!$M$2:$M$13,$I7095))),LISTS!$O$2:$O$13),"Medio de pago no elegible o no identificado por DIAN"),"Apta automaticamente por pago electronico y base positiva"))))</f>
        <v/>
      </c>
    </row>
    <row r="7096">
      <c r="A7096" s="9" t="n"/>
      <c r="B7096" s="9" t="n"/>
      <c r="C7096" s="12" t="n"/>
      <c r="D7096" s="11" t="n"/>
      <c r="E7096" s="11" t="n"/>
      <c r="F7096" s="11" t="n"/>
      <c r="G7096" s="11" t="n"/>
      <c r="H7096" s="11" t="n"/>
      <c r="I7096" s="9" t="n"/>
      <c r="J7096" s="9" t="n"/>
      <c r="K7096" s="9" t="n"/>
      <c r="L7096" s="9">
        <f>IF(COUNTA($A7096:$K7096)=0,"",IF(AND(IFERROR($H7096,0)&gt;0,LEN(TRIM($K7096&amp;""))&gt;0,IFERROR(LOOKUP(2,1/((LISTS!$M$2:$M$13&lt;&gt;"")*ISNUMBER(SEARCH(LISTS!$M$2:$M$13,$I7096))),LISTS!$N$2:$N$13),"NO")="SI"),"SI","NO"))</f>
        <v/>
      </c>
      <c r="M7096" s="9">
        <f>IF(COUNTA($A7096:$K7096)=0,"",IF($K7096&lt;&gt;"",IF(COUNTIF($K$19:$K7096,$K7096)&gt;1,"SI","NO"),IF(COUNTIFS($A$19:$A7096,$A7096,$C$19:$C7096,$C7096,$J$19:$J7096,$J7096,$D$19:$D7096,$D7096)&gt;1,"SI","NO")))</f>
        <v/>
      </c>
      <c r="N7096" s="11">
        <f>IF(COUNTA($A7096:$K7096)=0,"",IF(AND($L7096="SI",$M7096="NO"),IFERROR($H7096,0),0))</f>
        <v/>
      </c>
      <c r="O7096" s="9">
        <f>IF(COUNTA($A7096:$K7096)=0,"",IF($M7096="SI","CUFE o factura duplicada dentro del reporte; no se suma dos veces",IF(IFERROR($H7096,0)&lt;=0,"DIAN reporta valor susceptible 0",IF($L7096="NO",IFERROR(LOOKUP(2,1/((LISTS!$M$2:$M$13&lt;&gt;"")*ISNUMBER(SEARCH(LISTS!$M$2:$M$13,$I7096))),LISTS!$O$2:$O$13),"Medio de pago no elegible o no identificado por DIAN"),"Apta automaticamente por pago electronico y base positiva"))))</f>
        <v/>
      </c>
    </row>
    <row r="7097">
      <c r="A7097" s="9" t="n"/>
      <c r="B7097" s="9" t="n"/>
      <c r="C7097" s="12" t="n"/>
      <c r="D7097" s="11" t="n"/>
      <c r="E7097" s="11" t="n"/>
      <c r="F7097" s="11" t="n"/>
      <c r="G7097" s="11" t="n"/>
      <c r="H7097" s="11" t="n"/>
      <c r="I7097" s="9" t="n"/>
      <c r="J7097" s="9" t="n"/>
      <c r="K7097" s="9" t="n"/>
      <c r="L7097" s="9">
        <f>IF(COUNTA($A7097:$K7097)=0,"",IF(AND(IFERROR($H7097,0)&gt;0,LEN(TRIM($K7097&amp;""))&gt;0,IFERROR(LOOKUP(2,1/((LISTS!$M$2:$M$13&lt;&gt;"")*ISNUMBER(SEARCH(LISTS!$M$2:$M$13,$I7097))),LISTS!$N$2:$N$13),"NO")="SI"),"SI","NO"))</f>
        <v/>
      </c>
      <c r="M7097" s="9">
        <f>IF(COUNTA($A7097:$K7097)=0,"",IF($K7097&lt;&gt;"",IF(COUNTIF($K$19:$K7097,$K7097)&gt;1,"SI","NO"),IF(COUNTIFS($A$19:$A7097,$A7097,$C$19:$C7097,$C7097,$J$19:$J7097,$J7097,$D$19:$D7097,$D7097)&gt;1,"SI","NO")))</f>
        <v/>
      </c>
      <c r="N7097" s="11">
        <f>IF(COUNTA($A7097:$K7097)=0,"",IF(AND($L7097="SI",$M7097="NO"),IFERROR($H7097,0),0))</f>
        <v/>
      </c>
      <c r="O7097" s="9">
        <f>IF(COUNTA($A7097:$K7097)=0,"",IF($M7097="SI","CUFE o factura duplicada dentro del reporte; no se suma dos veces",IF(IFERROR($H7097,0)&lt;=0,"DIAN reporta valor susceptible 0",IF($L7097="NO",IFERROR(LOOKUP(2,1/((LISTS!$M$2:$M$13&lt;&gt;"")*ISNUMBER(SEARCH(LISTS!$M$2:$M$13,$I7097))),LISTS!$O$2:$O$13),"Medio de pago no elegible o no identificado por DIAN"),"Apta automaticamente por pago electronico y base positiva"))))</f>
        <v/>
      </c>
    </row>
    <row r="7098">
      <c r="A7098" s="9" t="n"/>
      <c r="B7098" s="9" t="n"/>
      <c r="C7098" s="12" t="n"/>
      <c r="D7098" s="11" t="n"/>
      <c r="E7098" s="11" t="n"/>
      <c r="F7098" s="11" t="n"/>
      <c r="G7098" s="11" t="n"/>
      <c r="H7098" s="11" t="n"/>
      <c r="I7098" s="9" t="n"/>
      <c r="J7098" s="9" t="n"/>
      <c r="K7098" s="9" t="n"/>
      <c r="L7098" s="9">
        <f>IF(COUNTA($A7098:$K7098)=0,"",IF(AND(IFERROR($H7098,0)&gt;0,LEN(TRIM($K7098&amp;""))&gt;0,IFERROR(LOOKUP(2,1/((LISTS!$M$2:$M$13&lt;&gt;"")*ISNUMBER(SEARCH(LISTS!$M$2:$M$13,$I7098))),LISTS!$N$2:$N$13),"NO")="SI"),"SI","NO"))</f>
        <v/>
      </c>
      <c r="M7098" s="9">
        <f>IF(COUNTA($A7098:$K7098)=0,"",IF($K7098&lt;&gt;"",IF(COUNTIF($K$19:$K7098,$K7098)&gt;1,"SI","NO"),IF(COUNTIFS($A$19:$A7098,$A7098,$C$19:$C7098,$C7098,$J$19:$J7098,$J7098,$D$19:$D7098,$D7098)&gt;1,"SI","NO")))</f>
        <v/>
      </c>
      <c r="N7098" s="11">
        <f>IF(COUNTA($A7098:$K7098)=0,"",IF(AND($L7098="SI",$M7098="NO"),IFERROR($H7098,0),0))</f>
        <v/>
      </c>
      <c r="O7098" s="9">
        <f>IF(COUNTA($A7098:$K7098)=0,"",IF($M7098="SI","CUFE o factura duplicada dentro del reporte; no se suma dos veces",IF(IFERROR($H7098,0)&lt;=0,"DIAN reporta valor susceptible 0",IF($L7098="NO",IFERROR(LOOKUP(2,1/((LISTS!$M$2:$M$13&lt;&gt;"")*ISNUMBER(SEARCH(LISTS!$M$2:$M$13,$I7098))),LISTS!$O$2:$O$13),"Medio de pago no elegible o no identificado por DIAN"),"Apta automaticamente por pago electronico y base positiva"))))</f>
        <v/>
      </c>
    </row>
    <row r="7099">
      <c r="A7099" s="9" t="n"/>
      <c r="B7099" s="9" t="n"/>
      <c r="C7099" s="12" t="n"/>
      <c r="D7099" s="11" t="n"/>
      <c r="E7099" s="11" t="n"/>
      <c r="F7099" s="11" t="n"/>
      <c r="G7099" s="11" t="n"/>
      <c r="H7099" s="11" t="n"/>
      <c r="I7099" s="9" t="n"/>
      <c r="J7099" s="9" t="n"/>
      <c r="K7099" s="9" t="n"/>
      <c r="L7099" s="9">
        <f>IF(COUNTA($A7099:$K7099)=0,"",IF(AND(IFERROR($H7099,0)&gt;0,LEN(TRIM($K7099&amp;""))&gt;0,IFERROR(LOOKUP(2,1/((LISTS!$M$2:$M$13&lt;&gt;"")*ISNUMBER(SEARCH(LISTS!$M$2:$M$13,$I7099))),LISTS!$N$2:$N$13),"NO")="SI"),"SI","NO"))</f>
        <v/>
      </c>
      <c r="M7099" s="9">
        <f>IF(COUNTA($A7099:$K7099)=0,"",IF($K7099&lt;&gt;"",IF(COUNTIF($K$19:$K7099,$K7099)&gt;1,"SI","NO"),IF(COUNTIFS($A$19:$A7099,$A7099,$C$19:$C7099,$C7099,$J$19:$J7099,$J7099,$D$19:$D7099,$D7099)&gt;1,"SI","NO")))</f>
        <v/>
      </c>
      <c r="N7099" s="11">
        <f>IF(COUNTA($A7099:$K7099)=0,"",IF(AND($L7099="SI",$M7099="NO"),IFERROR($H7099,0),0))</f>
        <v/>
      </c>
      <c r="O7099" s="9">
        <f>IF(COUNTA($A7099:$K7099)=0,"",IF($M7099="SI","CUFE o factura duplicada dentro del reporte; no se suma dos veces",IF(IFERROR($H7099,0)&lt;=0,"DIAN reporta valor susceptible 0",IF($L7099="NO",IFERROR(LOOKUP(2,1/((LISTS!$M$2:$M$13&lt;&gt;"")*ISNUMBER(SEARCH(LISTS!$M$2:$M$13,$I7099))),LISTS!$O$2:$O$13),"Medio de pago no elegible o no identificado por DIAN"),"Apta automaticamente por pago electronico y base positiva"))))</f>
        <v/>
      </c>
    </row>
    <row r="7100">
      <c r="A7100" s="9" t="n"/>
      <c r="B7100" s="9" t="n"/>
      <c r="C7100" s="12" t="n"/>
      <c r="D7100" s="11" t="n"/>
      <c r="E7100" s="11" t="n"/>
      <c r="F7100" s="11" t="n"/>
      <c r="G7100" s="11" t="n"/>
      <c r="H7100" s="11" t="n"/>
      <c r="I7100" s="9" t="n"/>
      <c r="J7100" s="9" t="n"/>
      <c r="K7100" s="9" t="n"/>
      <c r="L7100" s="9">
        <f>IF(COUNTA($A7100:$K7100)=0,"",IF(AND(IFERROR($H7100,0)&gt;0,LEN(TRIM($K7100&amp;""))&gt;0,IFERROR(LOOKUP(2,1/((LISTS!$M$2:$M$13&lt;&gt;"")*ISNUMBER(SEARCH(LISTS!$M$2:$M$13,$I7100))),LISTS!$N$2:$N$13),"NO")="SI"),"SI","NO"))</f>
        <v/>
      </c>
      <c r="M7100" s="9">
        <f>IF(COUNTA($A7100:$K7100)=0,"",IF($K7100&lt;&gt;"",IF(COUNTIF($K$19:$K7100,$K7100)&gt;1,"SI","NO"),IF(COUNTIFS($A$19:$A7100,$A7100,$C$19:$C7100,$C7100,$J$19:$J7100,$J7100,$D$19:$D7100,$D7100)&gt;1,"SI","NO")))</f>
        <v/>
      </c>
      <c r="N7100" s="11">
        <f>IF(COUNTA($A7100:$K7100)=0,"",IF(AND($L7100="SI",$M7100="NO"),IFERROR($H7100,0),0))</f>
        <v/>
      </c>
      <c r="O7100" s="9">
        <f>IF(COUNTA($A7100:$K7100)=0,"",IF($M7100="SI","CUFE o factura duplicada dentro del reporte; no se suma dos veces",IF(IFERROR($H7100,0)&lt;=0,"DIAN reporta valor susceptible 0",IF($L7100="NO",IFERROR(LOOKUP(2,1/((LISTS!$M$2:$M$13&lt;&gt;"")*ISNUMBER(SEARCH(LISTS!$M$2:$M$13,$I7100))),LISTS!$O$2:$O$13),"Medio de pago no elegible o no identificado por DIAN"),"Apta automaticamente por pago electronico y base positiva"))))</f>
        <v/>
      </c>
    </row>
    <row r="7101">
      <c r="A7101" s="9" t="n"/>
      <c r="B7101" s="9" t="n"/>
      <c r="C7101" s="12" t="n"/>
      <c r="D7101" s="11" t="n"/>
      <c r="E7101" s="11" t="n"/>
      <c r="F7101" s="11" t="n"/>
      <c r="G7101" s="11" t="n"/>
      <c r="H7101" s="11" t="n"/>
      <c r="I7101" s="9" t="n"/>
      <c r="J7101" s="9" t="n"/>
      <c r="K7101" s="9" t="n"/>
      <c r="L7101" s="9">
        <f>IF(COUNTA($A7101:$K7101)=0,"",IF(AND(IFERROR($H7101,0)&gt;0,LEN(TRIM($K7101&amp;""))&gt;0,IFERROR(LOOKUP(2,1/((LISTS!$M$2:$M$13&lt;&gt;"")*ISNUMBER(SEARCH(LISTS!$M$2:$M$13,$I7101))),LISTS!$N$2:$N$13),"NO")="SI"),"SI","NO"))</f>
        <v/>
      </c>
      <c r="M7101" s="9">
        <f>IF(COUNTA($A7101:$K7101)=0,"",IF($K7101&lt;&gt;"",IF(COUNTIF($K$19:$K7101,$K7101)&gt;1,"SI","NO"),IF(COUNTIFS($A$19:$A7101,$A7101,$C$19:$C7101,$C7101,$J$19:$J7101,$J7101,$D$19:$D7101,$D7101)&gt;1,"SI","NO")))</f>
        <v/>
      </c>
      <c r="N7101" s="11">
        <f>IF(COUNTA($A7101:$K7101)=0,"",IF(AND($L7101="SI",$M7101="NO"),IFERROR($H7101,0),0))</f>
        <v/>
      </c>
      <c r="O7101" s="9">
        <f>IF(COUNTA($A7101:$K7101)=0,"",IF($M7101="SI","CUFE o factura duplicada dentro del reporte; no se suma dos veces",IF(IFERROR($H7101,0)&lt;=0,"DIAN reporta valor susceptible 0",IF($L7101="NO",IFERROR(LOOKUP(2,1/((LISTS!$M$2:$M$13&lt;&gt;"")*ISNUMBER(SEARCH(LISTS!$M$2:$M$13,$I7101))),LISTS!$O$2:$O$13),"Medio de pago no elegible o no identificado por DIAN"),"Apta automaticamente por pago electronico y base positiva"))))</f>
        <v/>
      </c>
    </row>
    <row r="7102">
      <c r="A7102" s="9" t="n"/>
      <c r="B7102" s="9" t="n"/>
      <c r="C7102" s="12" t="n"/>
      <c r="D7102" s="11" t="n"/>
      <c r="E7102" s="11" t="n"/>
      <c r="F7102" s="11" t="n"/>
      <c r="G7102" s="11" t="n"/>
      <c r="H7102" s="11" t="n"/>
      <c r="I7102" s="9" t="n"/>
      <c r="J7102" s="9" t="n"/>
      <c r="K7102" s="9" t="n"/>
      <c r="L7102" s="9">
        <f>IF(COUNTA($A7102:$K7102)=0,"",IF(AND(IFERROR($H7102,0)&gt;0,LEN(TRIM($K7102&amp;""))&gt;0,IFERROR(LOOKUP(2,1/((LISTS!$M$2:$M$13&lt;&gt;"")*ISNUMBER(SEARCH(LISTS!$M$2:$M$13,$I7102))),LISTS!$N$2:$N$13),"NO")="SI"),"SI","NO"))</f>
        <v/>
      </c>
      <c r="M7102" s="9">
        <f>IF(COUNTA($A7102:$K7102)=0,"",IF($K7102&lt;&gt;"",IF(COUNTIF($K$19:$K7102,$K7102)&gt;1,"SI","NO"),IF(COUNTIFS($A$19:$A7102,$A7102,$C$19:$C7102,$C7102,$J$19:$J7102,$J7102,$D$19:$D7102,$D7102)&gt;1,"SI","NO")))</f>
        <v/>
      </c>
      <c r="N7102" s="11">
        <f>IF(COUNTA($A7102:$K7102)=0,"",IF(AND($L7102="SI",$M7102="NO"),IFERROR($H7102,0),0))</f>
        <v/>
      </c>
      <c r="O7102" s="9">
        <f>IF(COUNTA($A7102:$K7102)=0,"",IF($M7102="SI","CUFE o factura duplicada dentro del reporte; no se suma dos veces",IF(IFERROR($H7102,0)&lt;=0,"DIAN reporta valor susceptible 0",IF($L7102="NO",IFERROR(LOOKUP(2,1/((LISTS!$M$2:$M$13&lt;&gt;"")*ISNUMBER(SEARCH(LISTS!$M$2:$M$13,$I7102))),LISTS!$O$2:$O$13),"Medio de pago no elegible o no identificado por DIAN"),"Apta automaticamente por pago electronico y base positiva"))))</f>
        <v/>
      </c>
    </row>
    <row r="7103">
      <c r="A7103" s="9" t="n"/>
      <c r="B7103" s="9" t="n"/>
      <c r="C7103" s="12" t="n"/>
      <c r="D7103" s="11" t="n"/>
      <c r="E7103" s="11" t="n"/>
      <c r="F7103" s="11" t="n"/>
      <c r="G7103" s="11" t="n"/>
      <c r="H7103" s="11" t="n"/>
      <c r="I7103" s="9" t="n"/>
      <c r="J7103" s="9" t="n"/>
      <c r="K7103" s="9" t="n"/>
      <c r="L7103" s="9">
        <f>IF(COUNTA($A7103:$K7103)=0,"",IF(AND(IFERROR($H7103,0)&gt;0,LEN(TRIM($K7103&amp;""))&gt;0,IFERROR(LOOKUP(2,1/((LISTS!$M$2:$M$13&lt;&gt;"")*ISNUMBER(SEARCH(LISTS!$M$2:$M$13,$I7103))),LISTS!$N$2:$N$13),"NO")="SI"),"SI","NO"))</f>
        <v/>
      </c>
      <c r="M7103" s="9">
        <f>IF(COUNTA($A7103:$K7103)=0,"",IF($K7103&lt;&gt;"",IF(COUNTIF($K$19:$K7103,$K7103)&gt;1,"SI","NO"),IF(COUNTIFS($A$19:$A7103,$A7103,$C$19:$C7103,$C7103,$J$19:$J7103,$J7103,$D$19:$D7103,$D7103)&gt;1,"SI","NO")))</f>
        <v/>
      </c>
      <c r="N7103" s="11">
        <f>IF(COUNTA($A7103:$K7103)=0,"",IF(AND($L7103="SI",$M7103="NO"),IFERROR($H7103,0),0))</f>
        <v/>
      </c>
      <c r="O7103" s="9">
        <f>IF(COUNTA($A7103:$K7103)=0,"",IF($M7103="SI","CUFE o factura duplicada dentro del reporte; no se suma dos veces",IF(IFERROR($H7103,0)&lt;=0,"DIAN reporta valor susceptible 0",IF($L7103="NO",IFERROR(LOOKUP(2,1/((LISTS!$M$2:$M$13&lt;&gt;"")*ISNUMBER(SEARCH(LISTS!$M$2:$M$13,$I7103))),LISTS!$O$2:$O$13),"Medio de pago no elegible o no identificado por DIAN"),"Apta automaticamente por pago electronico y base positiva"))))</f>
        <v/>
      </c>
    </row>
    <row r="7104">
      <c r="A7104" s="9" t="n"/>
      <c r="B7104" s="9" t="n"/>
      <c r="C7104" s="12" t="n"/>
      <c r="D7104" s="11" t="n"/>
      <c r="E7104" s="11" t="n"/>
      <c r="F7104" s="11" t="n"/>
      <c r="G7104" s="11" t="n"/>
      <c r="H7104" s="11" t="n"/>
      <c r="I7104" s="9" t="n"/>
      <c r="J7104" s="9" t="n"/>
      <c r="K7104" s="9" t="n"/>
      <c r="L7104" s="9">
        <f>IF(COUNTA($A7104:$K7104)=0,"",IF(AND(IFERROR($H7104,0)&gt;0,LEN(TRIM($K7104&amp;""))&gt;0,IFERROR(LOOKUP(2,1/((LISTS!$M$2:$M$13&lt;&gt;"")*ISNUMBER(SEARCH(LISTS!$M$2:$M$13,$I7104))),LISTS!$N$2:$N$13),"NO")="SI"),"SI","NO"))</f>
        <v/>
      </c>
      <c r="M7104" s="9">
        <f>IF(COUNTA($A7104:$K7104)=0,"",IF($K7104&lt;&gt;"",IF(COUNTIF($K$19:$K7104,$K7104)&gt;1,"SI","NO"),IF(COUNTIFS($A$19:$A7104,$A7104,$C$19:$C7104,$C7104,$J$19:$J7104,$J7104,$D$19:$D7104,$D7104)&gt;1,"SI","NO")))</f>
        <v/>
      </c>
      <c r="N7104" s="11">
        <f>IF(COUNTA($A7104:$K7104)=0,"",IF(AND($L7104="SI",$M7104="NO"),IFERROR($H7104,0),0))</f>
        <v/>
      </c>
      <c r="O7104" s="9">
        <f>IF(COUNTA($A7104:$K7104)=0,"",IF($M7104="SI","CUFE o factura duplicada dentro del reporte; no se suma dos veces",IF(IFERROR($H7104,0)&lt;=0,"DIAN reporta valor susceptible 0",IF($L7104="NO",IFERROR(LOOKUP(2,1/((LISTS!$M$2:$M$13&lt;&gt;"")*ISNUMBER(SEARCH(LISTS!$M$2:$M$13,$I7104))),LISTS!$O$2:$O$13),"Medio de pago no elegible o no identificado por DIAN"),"Apta automaticamente por pago electronico y base positiva"))))</f>
        <v/>
      </c>
    </row>
    <row r="7105">
      <c r="A7105" s="9" t="n"/>
      <c r="B7105" s="9" t="n"/>
      <c r="C7105" s="12" t="n"/>
      <c r="D7105" s="11" t="n"/>
      <c r="E7105" s="11" t="n"/>
      <c r="F7105" s="11" t="n"/>
      <c r="G7105" s="11" t="n"/>
      <c r="H7105" s="11" t="n"/>
      <c r="I7105" s="9" t="n"/>
      <c r="J7105" s="9" t="n"/>
      <c r="K7105" s="9" t="n"/>
      <c r="L7105" s="9">
        <f>IF(COUNTA($A7105:$K7105)=0,"",IF(AND(IFERROR($H7105,0)&gt;0,LEN(TRIM($K7105&amp;""))&gt;0,IFERROR(LOOKUP(2,1/((LISTS!$M$2:$M$13&lt;&gt;"")*ISNUMBER(SEARCH(LISTS!$M$2:$M$13,$I7105))),LISTS!$N$2:$N$13),"NO")="SI"),"SI","NO"))</f>
        <v/>
      </c>
      <c r="M7105" s="9">
        <f>IF(COUNTA($A7105:$K7105)=0,"",IF($K7105&lt;&gt;"",IF(COUNTIF($K$19:$K7105,$K7105)&gt;1,"SI","NO"),IF(COUNTIFS($A$19:$A7105,$A7105,$C$19:$C7105,$C7105,$J$19:$J7105,$J7105,$D$19:$D7105,$D7105)&gt;1,"SI","NO")))</f>
        <v/>
      </c>
      <c r="N7105" s="11">
        <f>IF(COUNTA($A7105:$K7105)=0,"",IF(AND($L7105="SI",$M7105="NO"),IFERROR($H7105,0),0))</f>
        <v/>
      </c>
      <c r="O7105" s="9">
        <f>IF(COUNTA($A7105:$K7105)=0,"",IF($M7105="SI","CUFE o factura duplicada dentro del reporte; no se suma dos veces",IF(IFERROR($H7105,0)&lt;=0,"DIAN reporta valor susceptible 0",IF($L7105="NO",IFERROR(LOOKUP(2,1/((LISTS!$M$2:$M$13&lt;&gt;"")*ISNUMBER(SEARCH(LISTS!$M$2:$M$13,$I7105))),LISTS!$O$2:$O$13),"Medio de pago no elegible o no identificado por DIAN"),"Apta automaticamente por pago electronico y base positiva"))))</f>
        <v/>
      </c>
    </row>
    <row r="7106">
      <c r="A7106" s="9" t="n"/>
      <c r="B7106" s="9" t="n"/>
      <c r="C7106" s="12" t="n"/>
      <c r="D7106" s="11" t="n"/>
      <c r="E7106" s="11" t="n"/>
      <c r="F7106" s="11" t="n"/>
      <c r="G7106" s="11" t="n"/>
      <c r="H7106" s="11" t="n"/>
      <c r="I7106" s="9" t="n"/>
      <c r="J7106" s="9" t="n"/>
      <c r="K7106" s="9" t="n"/>
      <c r="L7106" s="9">
        <f>IF(COUNTA($A7106:$K7106)=0,"",IF(AND(IFERROR($H7106,0)&gt;0,LEN(TRIM($K7106&amp;""))&gt;0,IFERROR(LOOKUP(2,1/((LISTS!$M$2:$M$13&lt;&gt;"")*ISNUMBER(SEARCH(LISTS!$M$2:$M$13,$I7106))),LISTS!$N$2:$N$13),"NO")="SI"),"SI","NO"))</f>
        <v/>
      </c>
      <c r="M7106" s="9">
        <f>IF(COUNTA($A7106:$K7106)=0,"",IF($K7106&lt;&gt;"",IF(COUNTIF($K$19:$K7106,$K7106)&gt;1,"SI","NO"),IF(COUNTIFS($A$19:$A7106,$A7106,$C$19:$C7106,$C7106,$J$19:$J7106,$J7106,$D$19:$D7106,$D7106)&gt;1,"SI","NO")))</f>
        <v/>
      </c>
      <c r="N7106" s="11">
        <f>IF(COUNTA($A7106:$K7106)=0,"",IF(AND($L7106="SI",$M7106="NO"),IFERROR($H7106,0),0))</f>
        <v/>
      </c>
      <c r="O7106" s="9">
        <f>IF(COUNTA($A7106:$K7106)=0,"",IF($M7106="SI","CUFE o factura duplicada dentro del reporte; no se suma dos veces",IF(IFERROR($H7106,0)&lt;=0,"DIAN reporta valor susceptible 0",IF($L7106="NO",IFERROR(LOOKUP(2,1/((LISTS!$M$2:$M$13&lt;&gt;"")*ISNUMBER(SEARCH(LISTS!$M$2:$M$13,$I7106))),LISTS!$O$2:$O$13),"Medio de pago no elegible o no identificado por DIAN"),"Apta automaticamente por pago electronico y base positiva"))))</f>
        <v/>
      </c>
    </row>
    <row r="7107">
      <c r="A7107" s="9" t="n"/>
      <c r="B7107" s="9" t="n"/>
      <c r="C7107" s="12" t="n"/>
      <c r="D7107" s="11" t="n"/>
      <c r="E7107" s="11" t="n"/>
      <c r="F7107" s="11" t="n"/>
      <c r="G7107" s="11" t="n"/>
      <c r="H7107" s="11" t="n"/>
      <c r="I7107" s="9" t="n"/>
      <c r="J7107" s="9" t="n"/>
      <c r="K7107" s="9" t="n"/>
      <c r="L7107" s="9">
        <f>IF(COUNTA($A7107:$K7107)=0,"",IF(AND(IFERROR($H7107,0)&gt;0,LEN(TRIM($K7107&amp;""))&gt;0,IFERROR(LOOKUP(2,1/((LISTS!$M$2:$M$13&lt;&gt;"")*ISNUMBER(SEARCH(LISTS!$M$2:$M$13,$I7107))),LISTS!$N$2:$N$13),"NO")="SI"),"SI","NO"))</f>
        <v/>
      </c>
      <c r="M7107" s="9">
        <f>IF(COUNTA($A7107:$K7107)=0,"",IF($K7107&lt;&gt;"",IF(COUNTIF($K$19:$K7107,$K7107)&gt;1,"SI","NO"),IF(COUNTIFS($A$19:$A7107,$A7107,$C$19:$C7107,$C7107,$J$19:$J7107,$J7107,$D$19:$D7107,$D7107)&gt;1,"SI","NO")))</f>
        <v/>
      </c>
      <c r="N7107" s="11">
        <f>IF(COUNTA($A7107:$K7107)=0,"",IF(AND($L7107="SI",$M7107="NO"),IFERROR($H7107,0),0))</f>
        <v/>
      </c>
      <c r="O7107" s="9">
        <f>IF(COUNTA($A7107:$K7107)=0,"",IF($M7107="SI","CUFE o factura duplicada dentro del reporte; no se suma dos veces",IF(IFERROR($H7107,0)&lt;=0,"DIAN reporta valor susceptible 0",IF($L7107="NO",IFERROR(LOOKUP(2,1/((LISTS!$M$2:$M$13&lt;&gt;"")*ISNUMBER(SEARCH(LISTS!$M$2:$M$13,$I7107))),LISTS!$O$2:$O$13),"Medio de pago no elegible o no identificado por DIAN"),"Apta automaticamente por pago electronico y base positiva"))))</f>
        <v/>
      </c>
    </row>
    <row r="7108">
      <c r="A7108" s="9" t="n"/>
      <c r="B7108" s="9" t="n"/>
      <c r="C7108" s="12" t="n"/>
      <c r="D7108" s="11" t="n"/>
      <c r="E7108" s="11" t="n"/>
      <c r="F7108" s="11" t="n"/>
      <c r="G7108" s="11" t="n"/>
      <c r="H7108" s="11" t="n"/>
      <c r="I7108" s="9" t="n"/>
      <c r="J7108" s="9" t="n"/>
      <c r="K7108" s="9" t="n"/>
      <c r="L7108" s="9">
        <f>IF(COUNTA($A7108:$K7108)=0,"",IF(AND(IFERROR($H7108,0)&gt;0,LEN(TRIM($K7108&amp;""))&gt;0,IFERROR(LOOKUP(2,1/((LISTS!$M$2:$M$13&lt;&gt;"")*ISNUMBER(SEARCH(LISTS!$M$2:$M$13,$I7108))),LISTS!$N$2:$N$13),"NO")="SI"),"SI","NO"))</f>
        <v/>
      </c>
      <c r="M7108" s="9">
        <f>IF(COUNTA($A7108:$K7108)=0,"",IF($K7108&lt;&gt;"",IF(COUNTIF($K$19:$K7108,$K7108)&gt;1,"SI","NO"),IF(COUNTIFS($A$19:$A7108,$A7108,$C$19:$C7108,$C7108,$J$19:$J7108,$J7108,$D$19:$D7108,$D7108)&gt;1,"SI","NO")))</f>
        <v/>
      </c>
      <c r="N7108" s="11">
        <f>IF(COUNTA($A7108:$K7108)=0,"",IF(AND($L7108="SI",$M7108="NO"),IFERROR($H7108,0),0))</f>
        <v/>
      </c>
      <c r="O7108" s="9">
        <f>IF(COUNTA($A7108:$K7108)=0,"",IF($M7108="SI","CUFE o factura duplicada dentro del reporte; no se suma dos veces",IF(IFERROR($H7108,0)&lt;=0,"DIAN reporta valor susceptible 0",IF($L7108="NO",IFERROR(LOOKUP(2,1/((LISTS!$M$2:$M$13&lt;&gt;"")*ISNUMBER(SEARCH(LISTS!$M$2:$M$13,$I7108))),LISTS!$O$2:$O$13),"Medio de pago no elegible o no identificado por DIAN"),"Apta automaticamente por pago electronico y base positiva"))))</f>
        <v/>
      </c>
    </row>
    <row r="7109">
      <c r="A7109" s="9" t="n"/>
      <c r="B7109" s="9" t="n"/>
      <c r="C7109" s="12" t="n"/>
      <c r="D7109" s="11" t="n"/>
      <c r="E7109" s="11" t="n"/>
      <c r="F7109" s="11" t="n"/>
      <c r="G7109" s="11" t="n"/>
      <c r="H7109" s="11" t="n"/>
      <c r="I7109" s="9" t="n"/>
      <c r="J7109" s="9" t="n"/>
      <c r="K7109" s="9" t="n"/>
      <c r="L7109" s="9">
        <f>IF(COUNTA($A7109:$K7109)=0,"",IF(AND(IFERROR($H7109,0)&gt;0,LEN(TRIM($K7109&amp;""))&gt;0,IFERROR(LOOKUP(2,1/((LISTS!$M$2:$M$13&lt;&gt;"")*ISNUMBER(SEARCH(LISTS!$M$2:$M$13,$I7109))),LISTS!$N$2:$N$13),"NO")="SI"),"SI","NO"))</f>
        <v/>
      </c>
      <c r="M7109" s="9">
        <f>IF(COUNTA($A7109:$K7109)=0,"",IF($K7109&lt;&gt;"",IF(COUNTIF($K$19:$K7109,$K7109)&gt;1,"SI","NO"),IF(COUNTIFS($A$19:$A7109,$A7109,$C$19:$C7109,$C7109,$J$19:$J7109,$J7109,$D$19:$D7109,$D7109)&gt;1,"SI","NO")))</f>
        <v/>
      </c>
      <c r="N7109" s="11">
        <f>IF(COUNTA($A7109:$K7109)=0,"",IF(AND($L7109="SI",$M7109="NO"),IFERROR($H7109,0),0))</f>
        <v/>
      </c>
      <c r="O7109" s="9">
        <f>IF(COUNTA($A7109:$K7109)=0,"",IF($M7109="SI","CUFE o factura duplicada dentro del reporte; no se suma dos veces",IF(IFERROR($H7109,0)&lt;=0,"DIAN reporta valor susceptible 0",IF($L7109="NO",IFERROR(LOOKUP(2,1/((LISTS!$M$2:$M$13&lt;&gt;"")*ISNUMBER(SEARCH(LISTS!$M$2:$M$13,$I7109))),LISTS!$O$2:$O$13),"Medio de pago no elegible o no identificado por DIAN"),"Apta automaticamente por pago electronico y base positiva"))))</f>
        <v/>
      </c>
    </row>
    <row r="7110">
      <c r="A7110" s="9" t="n"/>
      <c r="B7110" s="9" t="n"/>
      <c r="C7110" s="12" t="n"/>
      <c r="D7110" s="11" t="n"/>
      <c r="E7110" s="11" t="n"/>
      <c r="F7110" s="11" t="n"/>
      <c r="G7110" s="11" t="n"/>
      <c r="H7110" s="11" t="n"/>
      <c r="I7110" s="9" t="n"/>
      <c r="J7110" s="9" t="n"/>
      <c r="K7110" s="9" t="n"/>
      <c r="L7110" s="9">
        <f>IF(COUNTA($A7110:$K7110)=0,"",IF(AND(IFERROR($H7110,0)&gt;0,LEN(TRIM($K7110&amp;""))&gt;0,IFERROR(LOOKUP(2,1/((LISTS!$M$2:$M$13&lt;&gt;"")*ISNUMBER(SEARCH(LISTS!$M$2:$M$13,$I7110))),LISTS!$N$2:$N$13),"NO")="SI"),"SI","NO"))</f>
        <v/>
      </c>
      <c r="M7110" s="9">
        <f>IF(COUNTA($A7110:$K7110)=0,"",IF($K7110&lt;&gt;"",IF(COUNTIF($K$19:$K7110,$K7110)&gt;1,"SI","NO"),IF(COUNTIFS($A$19:$A7110,$A7110,$C$19:$C7110,$C7110,$J$19:$J7110,$J7110,$D$19:$D7110,$D7110)&gt;1,"SI","NO")))</f>
        <v/>
      </c>
      <c r="N7110" s="11">
        <f>IF(COUNTA($A7110:$K7110)=0,"",IF(AND($L7110="SI",$M7110="NO"),IFERROR($H7110,0),0))</f>
        <v/>
      </c>
      <c r="O7110" s="9">
        <f>IF(COUNTA($A7110:$K7110)=0,"",IF($M7110="SI","CUFE o factura duplicada dentro del reporte; no se suma dos veces",IF(IFERROR($H7110,0)&lt;=0,"DIAN reporta valor susceptible 0",IF($L7110="NO",IFERROR(LOOKUP(2,1/((LISTS!$M$2:$M$13&lt;&gt;"")*ISNUMBER(SEARCH(LISTS!$M$2:$M$13,$I7110))),LISTS!$O$2:$O$13),"Medio de pago no elegible o no identificado por DIAN"),"Apta automaticamente por pago electronico y base positiva"))))</f>
        <v/>
      </c>
    </row>
    <row r="7111">
      <c r="A7111" s="9" t="n"/>
      <c r="B7111" s="9" t="n"/>
      <c r="C7111" s="12" t="n"/>
      <c r="D7111" s="11" t="n"/>
      <c r="E7111" s="11" t="n"/>
      <c r="F7111" s="11" t="n"/>
      <c r="G7111" s="11" t="n"/>
      <c r="H7111" s="11" t="n"/>
      <c r="I7111" s="9" t="n"/>
      <c r="J7111" s="9" t="n"/>
      <c r="K7111" s="9" t="n"/>
      <c r="L7111" s="9">
        <f>IF(COUNTA($A7111:$K7111)=0,"",IF(AND(IFERROR($H7111,0)&gt;0,LEN(TRIM($K7111&amp;""))&gt;0,IFERROR(LOOKUP(2,1/((LISTS!$M$2:$M$13&lt;&gt;"")*ISNUMBER(SEARCH(LISTS!$M$2:$M$13,$I7111))),LISTS!$N$2:$N$13),"NO")="SI"),"SI","NO"))</f>
        <v/>
      </c>
      <c r="M7111" s="9">
        <f>IF(COUNTA($A7111:$K7111)=0,"",IF($K7111&lt;&gt;"",IF(COUNTIF($K$19:$K7111,$K7111)&gt;1,"SI","NO"),IF(COUNTIFS($A$19:$A7111,$A7111,$C$19:$C7111,$C7111,$J$19:$J7111,$J7111,$D$19:$D7111,$D7111)&gt;1,"SI","NO")))</f>
        <v/>
      </c>
      <c r="N7111" s="11">
        <f>IF(COUNTA($A7111:$K7111)=0,"",IF(AND($L7111="SI",$M7111="NO"),IFERROR($H7111,0),0))</f>
        <v/>
      </c>
      <c r="O7111" s="9">
        <f>IF(COUNTA($A7111:$K7111)=0,"",IF($M7111="SI","CUFE o factura duplicada dentro del reporte; no se suma dos veces",IF(IFERROR($H7111,0)&lt;=0,"DIAN reporta valor susceptible 0",IF($L7111="NO",IFERROR(LOOKUP(2,1/((LISTS!$M$2:$M$13&lt;&gt;"")*ISNUMBER(SEARCH(LISTS!$M$2:$M$13,$I7111))),LISTS!$O$2:$O$13),"Medio de pago no elegible o no identificado por DIAN"),"Apta automaticamente por pago electronico y base positiva"))))</f>
        <v/>
      </c>
    </row>
    <row r="7112">
      <c r="A7112" s="9" t="n"/>
      <c r="B7112" s="9" t="n"/>
      <c r="C7112" s="12" t="n"/>
      <c r="D7112" s="11" t="n"/>
      <c r="E7112" s="11" t="n"/>
      <c r="F7112" s="11" t="n"/>
      <c r="G7112" s="11" t="n"/>
      <c r="H7112" s="11" t="n"/>
      <c r="I7112" s="9" t="n"/>
      <c r="J7112" s="9" t="n"/>
      <c r="K7112" s="9" t="n"/>
      <c r="L7112" s="9">
        <f>IF(COUNTA($A7112:$K7112)=0,"",IF(AND(IFERROR($H7112,0)&gt;0,LEN(TRIM($K7112&amp;""))&gt;0,IFERROR(LOOKUP(2,1/((LISTS!$M$2:$M$13&lt;&gt;"")*ISNUMBER(SEARCH(LISTS!$M$2:$M$13,$I7112))),LISTS!$N$2:$N$13),"NO")="SI"),"SI","NO"))</f>
        <v/>
      </c>
      <c r="M7112" s="9">
        <f>IF(COUNTA($A7112:$K7112)=0,"",IF($K7112&lt;&gt;"",IF(COUNTIF($K$19:$K7112,$K7112)&gt;1,"SI","NO"),IF(COUNTIFS($A$19:$A7112,$A7112,$C$19:$C7112,$C7112,$J$19:$J7112,$J7112,$D$19:$D7112,$D7112)&gt;1,"SI","NO")))</f>
        <v/>
      </c>
      <c r="N7112" s="11">
        <f>IF(COUNTA($A7112:$K7112)=0,"",IF(AND($L7112="SI",$M7112="NO"),IFERROR($H7112,0),0))</f>
        <v/>
      </c>
      <c r="O7112" s="9">
        <f>IF(COUNTA($A7112:$K7112)=0,"",IF($M7112="SI","CUFE o factura duplicada dentro del reporte; no se suma dos veces",IF(IFERROR($H7112,0)&lt;=0,"DIAN reporta valor susceptible 0",IF($L7112="NO",IFERROR(LOOKUP(2,1/((LISTS!$M$2:$M$13&lt;&gt;"")*ISNUMBER(SEARCH(LISTS!$M$2:$M$13,$I7112))),LISTS!$O$2:$O$13),"Medio de pago no elegible o no identificado por DIAN"),"Apta automaticamente por pago electronico y base positiva"))))</f>
        <v/>
      </c>
    </row>
    <row r="7113">
      <c r="A7113" s="9" t="n"/>
      <c r="B7113" s="9" t="n"/>
      <c r="C7113" s="12" t="n"/>
      <c r="D7113" s="11" t="n"/>
      <c r="E7113" s="11" t="n"/>
      <c r="F7113" s="11" t="n"/>
      <c r="G7113" s="11" t="n"/>
      <c r="H7113" s="11" t="n"/>
      <c r="I7113" s="9" t="n"/>
      <c r="J7113" s="9" t="n"/>
      <c r="K7113" s="9" t="n"/>
      <c r="L7113" s="9">
        <f>IF(COUNTA($A7113:$K7113)=0,"",IF(AND(IFERROR($H7113,0)&gt;0,LEN(TRIM($K7113&amp;""))&gt;0,IFERROR(LOOKUP(2,1/((LISTS!$M$2:$M$13&lt;&gt;"")*ISNUMBER(SEARCH(LISTS!$M$2:$M$13,$I7113))),LISTS!$N$2:$N$13),"NO")="SI"),"SI","NO"))</f>
        <v/>
      </c>
      <c r="M7113" s="9">
        <f>IF(COUNTA($A7113:$K7113)=0,"",IF($K7113&lt;&gt;"",IF(COUNTIF($K$19:$K7113,$K7113)&gt;1,"SI","NO"),IF(COUNTIFS($A$19:$A7113,$A7113,$C$19:$C7113,$C7113,$J$19:$J7113,$J7113,$D$19:$D7113,$D7113)&gt;1,"SI","NO")))</f>
        <v/>
      </c>
      <c r="N7113" s="11">
        <f>IF(COUNTA($A7113:$K7113)=0,"",IF(AND($L7113="SI",$M7113="NO"),IFERROR($H7113,0),0))</f>
        <v/>
      </c>
      <c r="O7113" s="9">
        <f>IF(COUNTA($A7113:$K7113)=0,"",IF($M7113="SI","CUFE o factura duplicada dentro del reporte; no se suma dos veces",IF(IFERROR($H7113,0)&lt;=0,"DIAN reporta valor susceptible 0",IF($L7113="NO",IFERROR(LOOKUP(2,1/((LISTS!$M$2:$M$13&lt;&gt;"")*ISNUMBER(SEARCH(LISTS!$M$2:$M$13,$I7113))),LISTS!$O$2:$O$13),"Medio de pago no elegible o no identificado por DIAN"),"Apta automaticamente por pago electronico y base positiva"))))</f>
        <v/>
      </c>
    </row>
    <row r="7114">
      <c r="A7114" s="9" t="n"/>
      <c r="B7114" s="9" t="n"/>
      <c r="C7114" s="12" t="n"/>
      <c r="D7114" s="11" t="n"/>
      <c r="E7114" s="11" t="n"/>
      <c r="F7114" s="11" t="n"/>
      <c r="G7114" s="11" t="n"/>
      <c r="H7114" s="11" t="n"/>
      <c r="I7114" s="9" t="n"/>
      <c r="J7114" s="9" t="n"/>
      <c r="K7114" s="9" t="n"/>
      <c r="L7114" s="9">
        <f>IF(COUNTA($A7114:$K7114)=0,"",IF(AND(IFERROR($H7114,0)&gt;0,LEN(TRIM($K7114&amp;""))&gt;0,IFERROR(LOOKUP(2,1/((LISTS!$M$2:$M$13&lt;&gt;"")*ISNUMBER(SEARCH(LISTS!$M$2:$M$13,$I7114))),LISTS!$N$2:$N$13),"NO")="SI"),"SI","NO"))</f>
        <v/>
      </c>
      <c r="M7114" s="9">
        <f>IF(COUNTA($A7114:$K7114)=0,"",IF($K7114&lt;&gt;"",IF(COUNTIF($K$19:$K7114,$K7114)&gt;1,"SI","NO"),IF(COUNTIFS($A$19:$A7114,$A7114,$C$19:$C7114,$C7114,$J$19:$J7114,$J7114,$D$19:$D7114,$D7114)&gt;1,"SI","NO")))</f>
        <v/>
      </c>
      <c r="N7114" s="11">
        <f>IF(COUNTA($A7114:$K7114)=0,"",IF(AND($L7114="SI",$M7114="NO"),IFERROR($H7114,0),0))</f>
        <v/>
      </c>
      <c r="O7114" s="9">
        <f>IF(COUNTA($A7114:$K7114)=0,"",IF($M7114="SI","CUFE o factura duplicada dentro del reporte; no se suma dos veces",IF(IFERROR($H7114,0)&lt;=0,"DIAN reporta valor susceptible 0",IF($L7114="NO",IFERROR(LOOKUP(2,1/((LISTS!$M$2:$M$13&lt;&gt;"")*ISNUMBER(SEARCH(LISTS!$M$2:$M$13,$I7114))),LISTS!$O$2:$O$13),"Medio de pago no elegible o no identificado por DIAN"),"Apta automaticamente por pago electronico y base positiva"))))</f>
        <v/>
      </c>
    </row>
    <row r="7115">
      <c r="A7115" s="9" t="n"/>
      <c r="B7115" s="9" t="n"/>
      <c r="C7115" s="12" t="n"/>
      <c r="D7115" s="11" t="n"/>
      <c r="E7115" s="11" t="n"/>
      <c r="F7115" s="11" t="n"/>
      <c r="G7115" s="11" t="n"/>
      <c r="H7115" s="11" t="n"/>
      <c r="I7115" s="9" t="n"/>
      <c r="J7115" s="9" t="n"/>
      <c r="K7115" s="9" t="n"/>
      <c r="L7115" s="9">
        <f>IF(COUNTA($A7115:$K7115)=0,"",IF(AND(IFERROR($H7115,0)&gt;0,LEN(TRIM($K7115&amp;""))&gt;0,IFERROR(LOOKUP(2,1/((LISTS!$M$2:$M$13&lt;&gt;"")*ISNUMBER(SEARCH(LISTS!$M$2:$M$13,$I7115))),LISTS!$N$2:$N$13),"NO")="SI"),"SI","NO"))</f>
        <v/>
      </c>
      <c r="M7115" s="9">
        <f>IF(COUNTA($A7115:$K7115)=0,"",IF($K7115&lt;&gt;"",IF(COUNTIF($K$19:$K7115,$K7115)&gt;1,"SI","NO"),IF(COUNTIFS($A$19:$A7115,$A7115,$C$19:$C7115,$C7115,$J$19:$J7115,$J7115,$D$19:$D7115,$D7115)&gt;1,"SI","NO")))</f>
        <v/>
      </c>
      <c r="N7115" s="11">
        <f>IF(COUNTA($A7115:$K7115)=0,"",IF(AND($L7115="SI",$M7115="NO"),IFERROR($H7115,0),0))</f>
        <v/>
      </c>
      <c r="O7115" s="9">
        <f>IF(COUNTA($A7115:$K7115)=0,"",IF($M7115="SI","CUFE o factura duplicada dentro del reporte; no se suma dos veces",IF(IFERROR($H7115,0)&lt;=0,"DIAN reporta valor susceptible 0",IF($L7115="NO",IFERROR(LOOKUP(2,1/((LISTS!$M$2:$M$13&lt;&gt;"")*ISNUMBER(SEARCH(LISTS!$M$2:$M$13,$I7115))),LISTS!$O$2:$O$13),"Medio de pago no elegible o no identificado por DIAN"),"Apta automaticamente por pago electronico y base positiva"))))</f>
        <v/>
      </c>
    </row>
    <row r="7116">
      <c r="A7116" s="9" t="n"/>
      <c r="B7116" s="9" t="n"/>
      <c r="C7116" s="12" t="n"/>
      <c r="D7116" s="11" t="n"/>
      <c r="E7116" s="11" t="n"/>
      <c r="F7116" s="11" t="n"/>
      <c r="G7116" s="11" t="n"/>
      <c r="H7116" s="11" t="n"/>
      <c r="I7116" s="9" t="n"/>
      <c r="J7116" s="9" t="n"/>
      <c r="K7116" s="9" t="n"/>
      <c r="L7116" s="9">
        <f>IF(COUNTA($A7116:$K7116)=0,"",IF(AND(IFERROR($H7116,0)&gt;0,LEN(TRIM($K7116&amp;""))&gt;0,IFERROR(LOOKUP(2,1/((LISTS!$M$2:$M$13&lt;&gt;"")*ISNUMBER(SEARCH(LISTS!$M$2:$M$13,$I7116))),LISTS!$N$2:$N$13),"NO")="SI"),"SI","NO"))</f>
        <v/>
      </c>
      <c r="M7116" s="9">
        <f>IF(COUNTA($A7116:$K7116)=0,"",IF($K7116&lt;&gt;"",IF(COUNTIF($K$19:$K7116,$K7116)&gt;1,"SI","NO"),IF(COUNTIFS($A$19:$A7116,$A7116,$C$19:$C7116,$C7116,$J$19:$J7116,$J7116,$D$19:$D7116,$D7116)&gt;1,"SI","NO")))</f>
        <v/>
      </c>
      <c r="N7116" s="11">
        <f>IF(COUNTA($A7116:$K7116)=0,"",IF(AND($L7116="SI",$M7116="NO"),IFERROR($H7116,0),0))</f>
        <v/>
      </c>
      <c r="O7116" s="9">
        <f>IF(COUNTA($A7116:$K7116)=0,"",IF($M7116="SI","CUFE o factura duplicada dentro del reporte; no se suma dos veces",IF(IFERROR($H7116,0)&lt;=0,"DIAN reporta valor susceptible 0",IF($L7116="NO",IFERROR(LOOKUP(2,1/((LISTS!$M$2:$M$13&lt;&gt;"")*ISNUMBER(SEARCH(LISTS!$M$2:$M$13,$I7116))),LISTS!$O$2:$O$13),"Medio de pago no elegible o no identificado por DIAN"),"Apta automaticamente por pago electronico y base positiva"))))</f>
        <v/>
      </c>
    </row>
    <row r="7117">
      <c r="A7117" s="9" t="n"/>
      <c r="B7117" s="9" t="n"/>
      <c r="C7117" s="12" t="n"/>
      <c r="D7117" s="11" t="n"/>
      <c r="E7117" s="11" t="n"/>
      <c r="F7117" s="11" t="n"/>
      <c r="G7117" s="11" t="n"/>
      <c r="H7117" s="11" t="n"/>
      <c r="I7117" s="9" t="n"/>
      <c r="J7117" s="9" t="n"/>
      <c r="K7117" s="9" t="n"/>
      <c r="L7117" s="9">
        <f>IF(COUNTA($A7117:$K7117)=0,"",IF(AND(IFERROR($H7117,0)&gt;0,LEN(TRIM($K7117&amp;""))&gt;0,IFERROR(LOOKUP(2,1/((LISTS!$M$2:$M$13&lt;&gt;"")*ISNUMBER(SEARCH(LISTS!$M$2:$M$13,$I7117))),LISTS!$N$2:$N$13),"NO")="SI"),"SI","NO"))</f>
        <v/>
      </c>
      <c r="M7117" s="9">
        <f>IF(COUNTA($A7117:$K7117)=0,"",IF($K7117&lt;&gt;"",IF(COUNTIF($K$19:$K7117,$K7117)&gt;1,"SI","NO"),IF(COUNTIFS($A$19:$A7117,$A7117,$C$19:$C7117,$C7117,$J$19:$J7117,$J7117,$D$19:$D7117,$D7117)&gt;1,"SI","NO")))</f>
        <v/>
      </c>
      <c r="N7117" s="11">
        <f>IF(COUNTA($A7117:$K7117)=0,"",IF(AND($L7117="SI",$M7117="NO"),IFERROR($H7117,0),0))</f>
        <v/>
      </c>
      <c r="O7117" s="9">
        <f>IF(COUNTA($A7117:$K7117)=0,"",IF($M7117="SI","CUFE o factura duplicada dentro del reporte; no se suma dos veces",IF(IFERROR($H7117,0)&lt;=0,"DIAN reporta valor susceptible 0",IF($L7117="NO",IFERROR(LOOKUP(2,1/((LISTS!$M$2:$M$13&lt;&gt;"")*ISNUMBER(SEARCH(LISTS!$M$2:$M$13,$I7117))),LISTS!$O$2:$O$13),"Medio de pago no elegible o no identificado por DIAN"),"Apta automaticamente por pago electronico y base positiva"))))</f>
        <v/>
      </c>
    </row>
    <row r="7118">
      <c r="A7118" s="9" t="n"/>
      <c r="B7118" s="9" t="n"/>
      <c r="C7118" s="12" t="n"/>
      <c r="D7118" s="11" t="n"/>
      <c r="E7118" s="11" t="n"/>
      <c r="F7118" s="11" t="n"/>
      <c r="G7118" s="11" t="n"/>
      <c r="H7118" s="11" t="n"/>
      <c r="I7118" s="9" t="n"/>
      <c r="J7118" s="9" t="n"/>
      <c r="K7118" s="9" t="n"/>
      <c r="L7118" s="9">
        <f>IF(COUNTA($A7118:$K7118)=0,"",IF(AND(IFERROR($H7118,0)&gt;0,LEN(TRIM($K7118&amp;""))&gt;0,IFERROR(LOOKUP(2,1/((LISTS!$M$2:$M$13&lt;&gt;"")*ISNUMBER(SEARCH(LISTS!$M$2:$M$13,$I7118))),LISTS!$N$2:$N$13),"NO")="SI"),"SI","NO"))</f>
        <v/>
      </c>
      <c r="M7118" s="9">
        <f>IF(COUNTA($A7118:$K7118)=0,"",IF($K7118&lt;&gt;"",IF(COUNTIF($K$19:$K7118,$K7118)&gt;1,"SI","NO"),IF(COUNTIFS($A$19:$A7118,$A7118,$C$19:$C7118,$C7118,$J$19:$J7118,$J7118,$D$19:$D7118,$D7118)&gt;1,"SI","NO")))</f>
        <v/>
      </c>
      <c r="N7118" s="11">
        <f>IF(COUNTA($A7118:$K7118)=0,"",IF(AND($L7118="SI",$M7118="NO"),IFERROR($H7118,0),0))</f>
        <v/>
      </c>
      <c r="O7118" s="9">
        <f>IF(COUNTA($A7118:$K7118)=0,"",IF($M7118="SI","CUFE o factura duplicada dentro del reporte; no se suma dos veces",IF(IFERROR($H7118,0)&lt;=0,"DIAN reporta valor susceptible 0",IF($L7118="NO",IFERROR(LOOKUP(2,1/((LISTS!$M$2:$M$13&lt;&gt;"")*ISNUMBER(SEARCH(LISTS!$M$2:$M$13,$I7118))),LISTS!$O$2:$O$13),"Medio de pago no elegible o no identificado por DIAN"),"Apta automaticamente por pago electronico y base positiva"))))</f>
        <v/>
      </c>
    </row>
    <row r="7119">
      <c r="A7119" s="9" t="n"/>
      <c r="B7119" s="9" t="n"/>
      <c r="C7119" s="12" t="n"/>
      <c r="D7119" s="11" t="n"/>
      <c r="E7119" s="11" t="n"/>
      <c r="F7119" s="11" t="n"/>
      <c r="G7119" s="11" t="n"/>
      <c r="H7119" s="11" t="n"/>
      <c r="I7119" s="9" t="n"/>
      <c r="J7119" s="9" t="n"/>
      <c r="K7119" s="9" t="n"/>
      <c r="L7119" s="9">
        <f>IF(COUNTA($A7119:$K7119)=0,"",IF(AND(IFERROR($H7119,0)&gt;0,LEN(TRIM($K7119&amp;""))&gt;0,IFERROR(LOOKUP(2,1/((LISTS!$M$2:$M$13&lt;&gt;"")*ISNUMBER(SEARCH(LISTS!$M$2:$M$13,$I7119))),LISTS!$N$2:$N$13),"NO")="SI"),"SI","NO"))</f>
        <v/>
      </c>
      <c r="M7119" s="9">
        <f>IF(COUNTA($A7119:$K7119)=0,"",IF($K7119&lt;&gt;"",IF(COUNTIF($K$19:$K7119,$K7119)&gt;1,"SI","NO"),IF(COUNTIFS($A$19:$A7119,$A7119,$C$19:$C7119,$C7119,$J$19:$J7119,$J7119,$D$19:$D7119,$D7119)&gt;1,"SI","NO")))</f>
        <v/>
      </c>
      <c r="N7119" s="11">
        <f>IF(COUNTA($A7119:$K7119)=0,"",IF(AND($L7119="SI",$M7119="NO"),IFERROR($H7119,0),0))</f>
        <v/>
      </c>
      <c r="O7119" s="9">
        <f>IF(COUNTA($A7119:$K7119)=0,"",IF($M7119="SI","CUFE o factura duplicada dentro del reporte; no se suma dos veces",IF(IFERROR($H7119,0)&lt;=0,"DIAN reporta valor susceptible 0",IF($L7119="NO",IFERROR(LOOKUP(2,1/((LISTS!$M$2:$M$13&lt;&gt;"")*ISNUMBER(SEARCH(LISTS!$M$2:$M$13,$I7119))),LISTS!$O$2:$O$13),"Medio de pago no elegible o no identificado por DIAN"),"Apta automaticamente por pago electronico y base positiva"))))</f>
        <v/>
      </c>
    </row>
    <row r="7120">
      <c r="A7120" s="9" t="n"/>
      <c r="B7120" s="9" t="n"/>
      <c r="C7120" s="12" t="n"/>
      <c r="D7120" s="11" t="n"/>
      <c r="E7120" s="11" t="n"/>
      <c r="F7120" s="11" t="n"/>
      <c r="G7120" s="11" t="n"/>
      <c r="H7120" s="11" t="n"/>
      <c r="I7120" s="9" t="n"/>
      <c r="J7120" s="9" t="n"/>
      <c r="K7120" s="9" t="n"/>
      <c r="L7120" s="9">
        <f>IF(COUNTA($A7120:$K7120)=0,"",IF(AND(IFERROR($H7120,0)&gt;0,LEN(TRIM($K7120&amp;""))&gt;0,IFERROR(LOOKUP(2,1/((LISTS!$M$2:$M$13&lt;&gt;"")*ISNUMBER(SEARCH(LISTS!$M$2:$M$13,$I7120))),LISTS!$N$2:$N$13),"NO")="SI"),"SI","NO"))</f>
        <v/>
      </c>
      <c r="M7120" s="9">
        <f>IF(COUNTA($A7120:$K7120)=0,"",IF($K7120&lt;&gt;"",IF(COUNTIF($K$19:$K7120,$K7120)&gt;1,"SI","NO"),IF(COUNTIFS($A$19:$A7120,$A7120,$C$19:$C7120,$C7120,$J$19:$J7120,$J7120,$D$19:$D7120,$D7120)&gt;1,"SI","NO")))</f>
        <v/>
      </c>
      <c r="N7120" s="11">
        <f>IF(COUNTA($A7120:$K7120)=0,"",IF(AND($L7120="SI",$M7120="NO"),IFERROR($H7120,0),0))</f>
        <v/>
      </c>
      <c r="O7120" s="9">
        <f>IF(COUNTA($A7120:$K7120)=0,"",IF($M7120="SI","CUFE o factura duplicada dentro del reporte; no se suma dos veces",IF(IFERROR($H7120,0)&lt;=0,"DIAN reporta valor susceptible 0",IF($L7120="NO",IFERROR(LOOKUP(2,1/((LISTS!$M$2:$M$13&lt;&gt;"")*ISNUMBER(SEARCH(LISTS!$M$2:$M$13,$I7120))),LISTS!$O$2:$O$13),"Medio de pago no elegible o no identificado por DIAN"),"Apta automaticamente por pago electronico y base positiva"))))</f>
        <v/>
      </c>
    </row>
    <row r="7121">
      <c r="A7121" s="9" t="n"/>
      <c r="B7121" s="9" t="n"/>
      <c r="C7121" s="12" t="n"/>
      <c r="D7121" s="11" t="n"/>
      <c r="E7121" s="11" t="n"/>
      <c r="F7121" s="11" t="n"/>
      <c r="G7121" s="11" t="n"/>
      <c r="H7121" s="11" t="n"/>
      <c r="I7121" s="9" t="n"/>
      <c r="J7121" s="9" t="n"/>
      <c r="K7121" s="9" t="n"/>
      <c r="L7121" s="9">
        <f>IF(COUNTA($A7121:$K7121)=0,"",IF(AND(IFERROR($H7121,0)&gt;0,LEN(TRIM($K7121&amp;""))&gt;0,IFERROR(LOOKUP(2,1/((LISTS!$M$2:$M$13&lt;&gt;"")*ISNUMBER(SEARCH(LISTS!$M$2:$M$13,$I7121))),LISTS!$N$2:$N$13),"NO")="SI"),"SI","NO"))</f>
        <v/>
      </c>
      <c r="M7121" s="9">
        <f>IF(COUNTA($A7121:$K7121)=0,"",IF($K7121&lt;&gt;"",IF(COUNTIF($K$19:$K7121,$K7121)&gt;1,"SI","NO"),IF(COUNTIFS($A$19:$A7121,$A7121,$C$19:$C7121,$C7121,$J$19:$J7121,$J7121,$D$19:$D7121,$D7121)&gt;1,"SI","NO")))</f>
        <v/>
      </c>
      <c r="N7121" s="11">
        <f>IF(COUNTA($A7121:$K7121)=0,"",IF(AND($L7121="SI",$M7121="NO"),IFERROR($H7121,0),0))</f>
        <v/>
      </c>
      <c r="O7121" s="9">
        <f>IF(COUNTA($A7121:$K7121)=0,"",IF($M7121="SI","CUFE o factura duplicada dentro del reporte; no se suma dos veces",IF(IFERROR($H7121,0)&lt;=0,"DIAN reporta valor susceptible 0",IF($L7121="NO",IFERROR(LOOKUP(2,1/((LISTS!$M$2:$M$13&lt;&gt;"")*ISNUMBER(SEARCH(LISTS!$M$2:$M$13,$I7121))),LISTS!$O$2:$O$13),"Medio de pago no elegible o no identificado por DIAN"),"Apta automaticamente por pago electronico y base positiva"))))</f>
        <v/>
      </c>
    </row>
    <row r="7122">
      <c r="A7122" s="9" t="n"/>
      <c r="B7122" s="9" t="n"/>
      <c r="C7122" s="12" t="n"/>
      <c r="D7122" s="11" t="n"/>
      <c r="E7122" s="11" t="n"/>
      <c r="F7122" s="11" t="n"/>
      <c r="G7122" s="11" t="n"/>
      <c r="H7122" s="11" t="n"/>
      <c r="I7122" s="9" t="n"/>
      <c r="J7122" s="9" t="n"/>
      <c r="K7122" s="9" t="n"/>
      <c r="L7122" s="9">
        <f>IF(COUNTA($A7122:$K7122)=0,"",IF(AND(IFERROR($H7122,0)&gt;0,LEN(TRIM($K7122&amp;""))&gt;0,IFERROR(LOOKUP(2,1/((LISTS!$M$2:$M$13&lt;&gt;"")*ISNUMBER(SEARCH(LISTS!$M$2:$M$13,$I7122))),LISTS!$N$2:$N$13),"NO")="SI"),"SI","NO"))</f>
        <v/>
      </c>
      <c r="M7122" s="9">
        <f>IF(COUNTA($A7122:$K7122)=0,"",IF($K7122&lt;&gt;"",IF(COUNTIF($K$19:$K7122,$K7122)&gt;1,"SI","NO"),IF(COUNTIFS($A$19:$A7122,$A7122,$C$19:$C7122,$C7122,$J$19:$J7122,$J7122,$D$19:$D7122,$D7122)&gt;1,"SI","NO")))</f>
        <v/>
      </c>
      <c r="N7122" s="11">
        <f>IF(COUNTA($A7122:$K7122)=0,"",IF(AND($L7122="SI",$M7122="NO"),IFERROR($H7122,0),0))</f>
        <v/>
      </c>
      <c r="O7122" s="9">
        <f>IF(COUNTA($A7122:$K7122)=0,"",IF($M7122="SI","CUFE o factura duplicada dentro del reporte; no se suma dos veces",IF(IFERROR($H7122,0)&lt;=0,"DIAN reporta valor susceptible 0",IF($L7122="NO",IFERROR(LOOKUP(2,1/((LISTS!$M$2:$M$13&lt;&gt;"")*ISNUMBER(SEARCH(LISTS!$M$2:$M$13,$I7122))),LISTS!$O$2:$O$13),"Medio de pago no elegible o no identificado por DIAN"),"Apta automaticamente por pago electronico y base positiva"))))</f>
        <v/>
      </c>
    </row>
    <row r="7123">
      <c r="A7123" s="9" t="n"/>
      <c r="B7123" s="9" t="n"/>
      <c r="C7123" s="12" t="n"/>
      <c r="D7123" s="11" t="n"/>
      <c r="E7123" s="11" t="n"/>
      <c r="F7123" s="11" t="n"/>
      <c r="G7123" s="11" t="n"/>
      <c r="H7123" s="11" t="n"/>
      <c r="I7123" s="9" t="n"/>
      <c r="J7123" s="9" t="n"/>
      <c r="K7123" s="9" t="n"/>
      <c r="L7123" s="9">
        <f>IF(COUNTA($A7123:$K7123)=0,"",IF(AND(IFERROR($H7123,0)&gt;0,LEN(TRIM($K7123&amp;""))&gt;0,IFERROR(LOOKUP(2,1/((LISTS!$M$2:$M$13&lt;&gt;"")*ISNUMBER(SEARCH(LISTS!$M$2:$M$13,$I7123))),LISTS!$N$2:$N$13),"NO")="SI"),"SI","NO"))</f>
        <v/>
      </c>
      <c r="M7123" s="9">
        <f>IF(COUNTA($A7123:$K7123)=0,"",IF($K7123&lt;&gt;"",IF(COUNTIF($K$19:$K7123,$K7123)&gt;1,"SI","NO"),IF(COUNTIFS($A$19:$A7123,$A7123,$C$19:$C7123,$C7123,$J$19:$J7123,$J7123,$D$19:$D7123,$D7123)&gt;1,"SI","NO")))</f>
        <v/>
      </c>
      <c r="N7123" s="11">
        <f>IF(COUNTA($A7123:$K7123)=0,"",IF(AND($L7123="SI",$M7123="NO"),IFERROR($H7123,0),0))</f>
        <v/>
      </c>
      <c r="O7123" s="9">
        <f>IF(COUNTA($A7123:$K7123)=0,"",IF($M7123="SI","CUFE o factura duplicada dentro del reporte; no se suma dos veces",IF(IFERROR($H7123,0)&lt;=0,"DIAN reporta valor susceptible 0",IF($L7123="NO",IFERROR(LOOKUP(2,1/((LISTS!$M$2:$M$13&lt;&gt;"")*ISNUMBER(SEARCH(LISTS!$M$2:$M$13,$I7123))),LISTS!$O$2:$O$13),"Medio de pago no elegible o no identificado por DIAN"),"Apta automaticamente por pago electronico y base positiva"))))</f>
        <v/>
      </c>
    </row>
    <row r="7124">
      <c r="A7124" s="9" t="n"/>
      <c r="B7124" s="9" t="n"/>
      <c r="C7124" s="12" t="n"/>
      <c r="D7124" s="11" t="n"/>
      <c r="E7124" s="11" t="n"/>
      <c r="F7124" s="11" t="n"/>
      <c r="G7124" s="11" t="n"/>
      <c r="H7124" s="11" t="n"/>
      <c r="I7124" s="9" t="n"/>
      <c r="J7124" s="9" t="n"/>
      <c r="K7124" s="9" t="n"/>
      <c r="L7124" s="9">
        <f>IF(COUNTA($A7124:$K7124)=0,"",IF(AND(IFERROR($H7124,0)&gt;0,LEN(TRIM($K7124&amp;""))&gt;0,IFERROR(LOOKUP(2,1/((LISTS!$M$2:$M$13&lt;&gt;"")*ISNUMBER(SEARCH(LISTS!$M$2:$M$13,$I7124))),LISTS!$N$2:$N$13),"NO")="SI"),"SI","NO"))</f>
        <v/>
      </c>
      <c r="M7124" s="9">
        <f>IF(COUNTA($A7124:$K7124)=0,"",IF($K7124&lt;&gt;"",IF(COUNTIF($K$19:$K7124,$K7124)&gt;1,"SI","NO"),IF(COUNTIFS($A$19:$A7124,$A7124,$C$19:$C7124,$C7124,$J$19:$J7124,$J7124,$D$19:$D7124,$D7124)&gt;1,"SI","NO")))</f>
        <v/>
      </c>
      <c r="N7124" s="11">
        <f>IF(COUNTA($A7124:$K7124)=0,"",IF(AND($L7124="SI",$M7124="NO"),IFERROR($H7124,0),0))</f>
        <v/>
      </c>
      <c r="O7124" s="9">
        <f>IF(COUNTA($A7124:$K7124)=0,"",IF($M7124="SI","CUFE o factura duplicada dentro del reporte; no se suma dos veces",IF(IFERROR($H7124,0)&lt;=0,"DIAN reporta valor susceptible 0",IF($L7124="NO",IFERROR(LOOKUP(2,1/((LISTS!$M$2:$M$13&lt;&gt;"")*ISNUMBER(SEARCH(LISTS!$M$2:$M$13,$I7124))),LISTS!$O$2:$O$13),"Medio de pago no elegible o no identificado por DIAN"),"Apta automaticamente por pago electronico y base positiva"))))</f>
        <v/>
      </c>
    </row>
    <row r="7125">
      <c r="A7125" s="9" t="n"/>
      <c r="B7125" s="9" t="n"/>
      <c r="C7125" s="12" t="n"/>
      <c r="D7125" s="11" t="n"/>
      <c r="E7125" s="11" t="n"/>
      <c r="F7125" s="11" t="n"/>
      <c r="G7125" s="11" t="n"/>
      <c r="H7125" s="11" t="n"/>
      <c r="I7125" s="9" t="n"/>
      <c r="J7125" s="9" t="n"/>
      <c r="K7125" s="9" t="n"/>
      <c r="L7125" s="9">
        <f>IF(COUNTA($A7125:$K7125)=0,"",IF(AND(IFERROR($H7125,0)&gt;0,LEN(TRIM($K7125&amp;""))&gt;0,IFERROR(LOOKUP(2,1/((LISTS!$M$2:$M$13&lt;&gt;"")*ISNUMBER(SEARCH(LISTS!$M$2:$M$13,$I7125))),LISTS!$N$2:$N$13),"NO")="SI"),"SI","NO"))</f>
        <v/>
      </c>
      <c r="M7125" s="9">
        <f>IF(COUNTA($A7125:$K7125)=0,"",IF($K7125&lt;&gt;"",IF(COUNTIF($K$19:$K7125,$K7125)&gt;1,"SI","NO"),IF(COUNTIFS($A$19:$A7125,$A7125,$C$19:$C7125,$C7125,$J$19:$J7125,$J7125,$D$19:$D7125,$D7125)&gt;1,"SI","NO")))</f>
        <v/>
      </c>
      <c r="N7125" s="11">
        <f>IF(COUNTA($A7125:$K7125)=0,"",IF(AND($L7125="SI",$M7125="NO"),IFERROR($H7125,0),0))</f>
        <v/>
      </c>
      <c r="O7125" s="9">
        <f>IF(COUNTA($A7125:$K7125)=0,"",IF($M7125="SI","CUFE o factura duplicada dentro del reporte; no se suma dos veces",IF(IFERROR($H7125,0)&lt;=0,"DIAN reporta valor susceptible 0",IF($L7125="NO",IFERROR(LOOKUP(2,1/((LISTS!$M$2:$M$13&lt;&gt;"")*ISNUMBER(SEARCH(LISTS!$M$2:$M$13,$I7125))),LISTS!$O$2:$O$13),"Medio de pago no elegible o no identificado por DIAN"),"Apta automaticamente por pago electronico y base positiva"))))</f>
        <v/>
      </c>
    </row>
    <row r="7126">
      <c r="A7126" s="9" t="n"/>
      <c r="B7126" s="9" t="n"/>
      <c r="C7126" s="12" t="n"/>
      <c r="D7126" s="11" t="n"/>
      <c r="E7126" s="11" t="n"/>
      <c r="F7126" s="11" t="n"/>
      <c r="G7126" s="11" t="n"/>
      <c r="H7126" s="11" t="n"/>
      <c r="I7126" s="9" t="n"/>
      <c r="J7126" s="9" t="n"/>
      <c r="K7126" s="9" t="n"/>
      <c r="L7126" s="9">
        <f>IF(COUNTA($A7126:$K7126)=0,"",IF(AND(IFERROR($H7126,0)&gt;0,LEN(TRIM($K7126&amp;""))&gt;0,IFERROR(LOOKUP(2,1/((LISTS!$M$2:$M$13&lt;&gt;"")*ISNUMBER(SEARCH(LISTS!$M$2:$M$13,$I7126))),LISTS!$N$2:$N$13),"NO")="SI"),"SI","NO"))</f>
        <v/>
      </c>
      <c r="M7126" s="9">
        <f>IF(COUNTA($A7126:$K7126)=0,"",IF($K7126&lt;&gt;"",IF(COUNTIF($K$19:$K7126,$K7126)&gt;1,"SI","NO"),IF(COUNTIFS($A$19:$A7126,$A7126,$C$19:$C7126,$C7126,$J$19:$J7126,$J7126,$D$19:$D7126,$D7126)&gt;1,"SI","NO")))</f>
        <v/>
      </c>
      <c r="N7126" s="11">
        <f>IF(COUNTA($A7126:$K7126)=0,"",IF(AND($L7126="SI",$M7126="NO"),IFERROR($H7126,0),0))</f>
        <v/>
      </c>
      <c r="O7126" s="9">
        <f>IF(COUNTA($A7126:$K7126)=0,"",IF($M7126="SI","CUFE o factura duplicada dentro del reporte; no se suma dos veces",IF(IFERROR($H7126,0)&lt;=0,"DIAN reporta valor susceptible 0",IF($L7126="NO",IFERROR(LOOKUP(2,1/((LISTS!$M$2:$M$13&lt;&gt;"")*ISNUMBER(SEARCH(LISTS!$M$2:$M$13,$I7126))),LISTS!$O$2:$O$13),"Medio de pago no elegible o no identificado por DIAN"),"Apta automaticamente por pago electronico y base positiva"))))</f>
        <v/>
      </c>
    </row>
    <row r="7127">
      <c r="A7127" s="9" t="n"/>
      <c r="B7127" s="9" t="n"/>
      <c r="C7127" s="12" t="n"/>
      <c r="D7127" s="11" t="n"/>
      <c r="E7127" s="11" t="n"/>
      <c r="F7127" s="11" t="n"/>
      <c r="G7127" s="11" t="n"/>
      <c r="H7127" s="11" t="n"/>
      <c r="I7127" s="9" t="n"/>
      <c r="J7127" s="9" t="n"/>
      <c r="K7127" s="9" t="n"/>
      <c r="L7127" s="9">
        <f>IF(COUNTA($A7127:$K7127)=0,"",IF(AND(IFERROR($H7127,0)&gt;0,LEN(TRIM($K7127&amp;""))&gt;0,IFERROR(LOOKUP(2,1/((LISTS!$M$2:$M$13&lt;&gt;"")*ISNUMBER(SEARCH(LISTS!$M$2:$M$13,$I7127))),LISTS!$N$2:$N$13),"NO")="SI"),"SI","NO"))</f>
        <v/>
      </c>
      <c r="M7127" s="9">
        <f>IF(COUNTA($A7127:$K7127)=0,"",IF($K7127&lt;&gt;"",IF(COUNTIF($K$19:$K7127,$K7127)&gt;1,"SI","NO"),IF(COUNTIFS($A$19:$A7127,$A7127,$C$19:$C7127,$C7127,$J$19:$J7127,$J7127,$D$19:$D7127,$D7127)&gt;1,"SI","NO")))</f>
        <v/>
      </c>
      <c r="N7127" s="11">
        <f>IF(COUNTA($A7127:$K7127)=0,"",IF(AND($L7127="SI",$M7127="NO"),IFERROR($H7127,0),0))</f>
        <v/>
      </c>
      <c r="O7127" s="9">
        <f>IF(COUNTA($A7127:$K7127)=0,"",IF($M7127="SI","CUFE o factura duplicada dentro del reporte; no se suma dos veces",IF(IFERROR($H7127,0)&lt;=0,"DIAN reporta valor susceptible 0",IF($L7127="NO",IFERROR(LOOKUP(2,1/((LISTS!$M$2:$M$13&lt;&gt;"")*ISNUMBER(SEARCH(LISTS!$M$2:$M$13,$I7127))),LISTS!$O$2:$O$13),"Medio de pago no elegible o no identificado por DIAN"),"Apta automaticamente por pago electronico y base positiva"))))</f>
        <v/>
      </c>
    </row>
    <row r="7128">
      <c r="A7128" s="9" t="n"/>
      <c r="B7128" s="9" t="n"/>
      <c r="C7128" s="12" t="n"/>
      <c r="D7128" s="11" t="n"/>
      <c r="E7128" s="11" t="n"/>
      <c r="F7128" s="11" t="n"/>
      <c r="G7128" s="11" t="n"/>
      <c r="H7128" s="11" t="n"/>
      <c r="I7128" s="9" t="n"/>
      <c r="J7128" s="9" t="n"/>
      <c r="K7128" s="9" t="n"/>
      <c r="L7128" s="9">
        <f>IF(COUNTA($A7128:$K7128)=0,"",IF(AND(IFERROR($H7128,0)&gt;0,LEN(TRIM($K7128&amp;""))&gt;0,IFERROR(LOOKUP(2,1/((LISTS!$M$2:$M$13&lt;&gt;"")*ISNUMBER(SEARCH(LISTS!$M$2:$M$13,$I7128))),LISTS!$N$2:$N$13),"NO")="SI"),"SI","NO"))</f>
        <v/>
      </c>
      <c r="M7128" s="9">
        <f>IF(COUNTA($A7128:$K7128)=0,"",IF($K7128&lt;&gt;"",IF(COUNTIF($K$19:$K7128,$K7128)&gt;1,"SI","NO"),IF(COUNTIFS($A$19:$A7128,$A7128,$C$19:$C7128,$C7128,$J$19:$J7128,$J7128,$D$19:$D7128,$D7128)&gt;1,"SI","NO")))</f>
        <v/>
      </c>
      <c r="N7128" s="11">
        <f>IF(COUNTA($A7128:$K7128)=0,"",IF(AND($L7128="SI",$M7128="NO"),IFERROR($H7128,0),0))</f>
        <v/>
      </c>
      <c r="O7128" s="9">
        <f>IF(COUNTA($A7128:$K7128)=0,"",IF($M7128="SI","CUFE o factura duplicada dentro del reporte; no se suma dos veces",IF(IFERROR($H7128,0)&lt;=0,"DIAN reporta valor susceptible 0",IF($L7128="NO",IFERROR(LOOKUP(2,1/((LISTS!$M$2:$M$13&lt;&gt;"")*ISNUMBER(SEARCH(LISTS!$M$2:$M$13,$I7128))),LISTS!$O$2:$O$13),"Medio de pago no elegible o no identificado por DIAN"),"Apta automaticamente por pago electronico y base positiva"))))</f>
        <v/>
      </c>
    </row>
    <row r="7129">
      <c r="A7129" s="9" t="n"/>
      <c r="B7129" s="9" t="n"/>
      <c r="C7129" s="12" t="n"/>
      <c r="D7129" s="11" t="n"/>
      <c r="E7129" s="11" t="n"/>
      <c r="F7129" s="11" t="n"/>
      <c r="G7129" s="11" t="n"/>
      <c r="H7129" s="11" t="n"/>
      <c r="I7129" s="9" t="n"/>
      <c r="J7129" s="9" t="n"/>
      <c r="K7129" s="9" t="n"/>
      <c r="L7129" s="9">
        <f>IF(COUNTA($A7129:$K7129)=0,"",IF(AND(IFERROR($H7129,0)&gt;0,LEN(TRIM($K7129&amp;""))&gt;0,IFERROR(LOOKUP(2,1/((LISTS!$M$2:$M$13&lt;&gt;"")*ISNUMBER(SEARCH(LISTS!$M$2:$M$13,$I7129))),LISTS!$N$2:$N$13),"NO")="SI"),"SI","NO"))</f>
        <v/>
      </c>
      <c r="M7129" s="9">
        <f>IF(COUNTA($A7129:$K7129)=0,"",IF($K7129&lt;&gt;"",IF(COUNTIF($K$19:$K7129,$K7129)&gt;1,"SI","NO"),IF(COUNTIFS($A$19:$A7129,$A7129,$C$19:$C7129,$C7129,$J$19:$J7129,$J7129,$D$19:$D7129,$D7129)&gt;1,"SI","NO")))</f>
        <v/>
      </c>
      <c r="N7129" s="11">
        <f>IF(COUNTA($A7129:$K7129)=0,"",IF(AND($L7129="SI",$M7129="NO"),IFERROR($H7129,0),0))</f>
        <v/>
      </c>
      <c r="O7129" s="9">
        <f>IF(COUNTA($A7129:$K7129)=0,"",IF($M7129="SI","CUFE o factura duplicada dentro del reporte; no se suma dos veces",IF(IFERROR($H7129,0)&lt;=0,"DIAN reporta valor susceptible 0",IF($L7129="NO",IFERROR(LOOKUP(2,1/((LISTS!$M$2:$M$13&lt;&gt;"")*ISNUMBER(SEARCH(LISTS!$M$2:$M$13,$I7129))),LISTS!$O$2:$O$13),"Medio de pago no elegible o no identificado por DIAN"),"Apta automaticamente por pago electronico y base positiva"))))</f>
        <v/>
      </c>
    </row>
    <row r="7130">
      <c r="A7130" s="9" t="n"/>
      <c r="B7130" s="9" t="n"/>
      <c r="C7130" s="12" t="n"/>
      <c r="D7130" s="11" t="n"/>
      <c r="E7130" s="11" t="n"/>
      <c r="F7130" s="11" t="n"/>
      <c r="G7130" s="11" t="n"/>
      <c r="H7130" s="11" t="n"/>
      <c r="I7130" s="9" t="n"/>
      <c r="J7130" s="9" t="n"/>
      <c r="K7130" s="9" t="n"/>
      <c r="L7130" s="9">
        <f>IF(COUNTA($A7130:$K7130)=0,"",IF(AND(IFERROR($H7130,0)&gt;0,LEN(TRIM($K7130&amp;""))&gt;0,IFERROR(LOOKUP(2,1/((LISTS!$M$2:$M$13&lt;&gt;"")*ISNUMBER(SEARCH(LISTS!$M$2:$M$13,$I7130))),LISTS!$N$2:$N$13),"NO")="SI"),"SI","NO"))</f>
        <v/>
      </c>
      <c r="M7130" s="9">
        <f>IF(COUNTA($A7130:$K7130)=0,"",IF($K7130&lt;&gt;"",IF(COUNTIF($K$19:$K7130,$K7130)&gt;1,"SI","NO"),IF(COUNTIFS($A$19:$A7130,$A7130,$C$19:$C7130,$C7130,$J$19:$J7130,$J7130,$D$19:$D7130,$D7130)&gt;1,"SI","NO")))</f>
        <v/>
      </c>
      <c r="N7130" s="11">
        <f>IF(COUNTA($A7130:$K7130)=0,"",IF(AND($L7130="SI",$M7130="NO"),IFERROR($H7130,0),0))</f>
        <v/>
      </c>
      <c r="O7130" s="9">
        <f>IF(COUNTA($A7130:$K7130)=0,"",IF($M7130="SI","CUFE o factura duplicada dentro del reporte; no se suma dos veces",IF(IFERROR($H7130,0)&lt;=0,"DIAN reporta valor susceptible 0",IF($L7130="NO",IFERROR(LOOKUP(2,1/((LISTS!$M$2:$M$13&lt;&gt;"")*ISNUMBER(SEARCH(LISTS!$M$2:$M$13,$I7130))),LISTS!$O$2:$O$13),"Medio de pago no elegible o no identificado por DIAN"),"Apta automaticamente por pago electronico y base positiva"))))</f>
        <v/>
      </c>
    </row>
    <row r="7131">
      <c r="A7131" s="9" t="n"/>
      <c r="B7131" s="9" t="n"/>
      <c r="C7131" s="12" t="n"/>
      <c r="D7131" s="11" t="n"/>
      <c r="E7131" s="11" t="n"/>
      <c r="F7131" s="11" t="n"/>
      <c r="G7131" s="11" t="n"/>
      <c r="H7131" s="11" t="n"/>
      <c r="I7131" s="9" t="n"/>
      <c r="J7131" s="9" t="n"/>
      <c r="K7131" s="9" t="n"/>
      <c r="L7131" s="9">
        <f>IF(COUNTA($A7131:$K7131)=0,"",IF(AND(IFERROR($H7131,0)&gt;0,LEN(TRIM($K7131&amp;""))&gt;0,IFERROR(LOOKUP(2,1/((LISTS!$M$2:$M$13&lt;&gt;"")*ISNUMBER(SEARCH(LISTS!$M$2:$M$13,$I7131))),LISTS!$N$2:$N$13),"NO")="SI"),"SI","NO"))</f>
        <v/>
      </c>
      <c r="M7131" s="9">
        <f>IF(COUNTA($A7131:$K7131)=0,"",IF($K7131&lt;&gt;"",IF(COUNTIF($K$19:$K7131,$K7131)&gt;1,"SI","NO"),IF(COUNTIFS($A$19:$A7131,$A7131,$C$19:$C7131,$C7131,$J$19:$J7131,$J7131,$D$19:$D7131,$D7131)&gt;1,"SI","NO")))</f>
        <v/>
      </c>
      <c r="N7131" s="11">
        <f>IF(COUNTA($A7131:$K7131)=0,"",IF(AND($L7131="SI",$M7131="NO"),IFERROR($H7131,0),0))</f>
        <v/>
      </c>
      <c r="O7131" s="9">
        <f>IF(COUNTA($A7131:$K7131)=0,"",IF($M7131="SI","CUFE o factura duplicada dentro del reporte; no se suma dos veces",IF(IFERROR($H7131,0)&lt;=0,"DIAN reporta valor susceptible 0",IF($L7131="NO",IFERROR(LOOKUP(2,1/((LISTS!$M$2:$M$13&lt;&gt;"")*ISNUMBER(SEARCH(LISTS!$M$2:$M$13,$I7131))),LISTS!$O$2:$O$13),"Medio de pago no elegible o no identificado por DIAN"),"Apta automaticamente por pago electronico y base positiva"))))</f>
        <v/>
      </c>
    </row>
    <row r="7132">
      <c r="A7132" s="9" t="n"/>
      <c r="B7132" s="9" t="n"/>
      <c r="C7132" s="12" t="n"/>
      <c r="D7132" s="11" t="n"/>
      <c r="E7132" s="11" t="n"/>
      <c r="F7132" s="11" t="n"/>
      <c r="G7132" s="11" t="n"/>
      <c r="H7132" s="11" t="n"/>
      <c r="I7132" s="9" t="n"/>
      <c r="J7132" s="9" t="n"/>
      <c r="K7132" s="9" t="n"/>
      <c r="L7132" s="9">
        <f>IF(COUNTA($A7132:$K7132)=0,"",IF(AND(IFERROR($H7132,0)&gt;0,LEN(TRIM($K7132&amp;""))&gt;0,IFERROR(LOOKUP(2,1/((LISTS!$M$2:$M$13&lt;&gt;"")*ISNUMBER(SEARCH(LISTS!$M$2:$M$13,$I7132))),LISTS!$N$2:$N$13),"NO")="SI"),"SI","NO"))</f>
        <v/>
      </c>
      <c r="M7132" s="9">
        <f>IF(COUNTA($A7132:$K7132)=0,"",IF($K7132&lt;&gt;"",IF(COUNTIF($K$19:$K7132,$K7132)&gt;1,"SI","NO"),IF(COUNTIFS($A$19:$A7132,$A7132,$C$19:$C7132,$C7132,$J$19:$J7132,$J7132,$D$19:$D7132,$D7132)&gt;1,"SI","NO")))</f>
        <v/>
      </c>
      <c r="N7132" s="11">
        <f>IF(COUNTA($A7132:$K7132)=0,"",IF(AND($L7132="SI",$M7132="NO"),IFERROR($H7132,0),0))</f>
        <v/>
      </c>
      <c r="O7132" s="9">
        <f>IF(COUNTA($A7132:$K7132)=0,"",IF($M7132="SI","CUFE o factura duplicada dentro del reporte; no se suma dos veces",IF(IFERROR($H7132,0)&lt;=0,"DIAN reporta valor susceptible 0",IF($L7132="NO",IFERROR(LOOKUP(2,1/((LISTS!$M$2:$M$13&lt;&gt;"")*ISNUMBER(SEARCH(LISTS!$M$2:$M$13,$I7132))),LISTS!$O$2:$O$13),"Medio de pago no elegible o no identificado por DIAN"),"Apta automaticamente por pago electronico y base positiva"))))</f>
        <v/>
      </c>
    </row>
    <row r="7133">
      <c r="A7133" s="9" t="n"/>
      <c r="B7133" s="9" t="n"/>
      <c r="C7133" s="12" t="n"/>
      <c r="D7133" s="11" t="n"/>
      <c r="E7133" s="11" t="n"/>
      <c r="F7133" s="11" t="n"/>
      <c r="G7133" s="11" t="n"/>
      <c r="H7133" s="11" t="n"/>
      <c r="I7133" s="9" t="n"/>
      <c r="J7133" s="9" t="n"/>
      <c r="K7133" s="9" t="n"/>
      <c r="L7133" s="9">
        <f>IF(COUNTA($A7133:$K7133)=0,"",IF(AND(IFERROR($H7133,0)&gt;0,LEN(TRIM($K7133&amp;""))&gt;0,IFERROR(LOOKUP(2,1/((LISTS!$M$2:$M$13&lt;&gt;"")*ISNUMBER(SEARCH(LISTS!$M$2:$M$13,$I7133))),LISTS!$N$2:$N$13),"NO")="SI"),"SI","NO"))</f>
        <v/>
      </c>
      <c r="M7133" s="9">
        <f>IF(COUNTA($A7133:$K7133)=0,"",IF($K7133&lt;&gt;"",IF(COUNTIF($K$19:$K7133,$K7133)&gt;1,"SI","NO"),IF(COUNTIFS($A$19:$A7133,$A7133,$C$19:$C7133,$C7133,$J$19:$J7133,$J7133,$D$19:$D7133,$D7133)&gt;1,"SI","NO")))</f>
        <v/>
      </c>
      <c r="N7133" s="11">
        <f>IF(COUNTA($A7133:$K7133)=0,"",IF(AND($L7133="SI",$M7133="NO"),IFERROR($H7133,0),0))</f>
        <v/>
      </c>
      <c r="O7133" s="9">
        <f>IF(COUNTA($A7133:$K7133)=0,"",IF($M7133="SI","CUFE o factura duplicada dentro del reporte; no se suma dos veces",IF(IFERROR($H7133,0)&lt;=0,"DIAN reporta valor susceptible 0",IF($L7133="NO",IFERROR(LOOKUP(2,1/((LISTS!$M$2:$M$13&lt;&gt;"")*ISNUMBER(SEARCH(LISTS!$M$2:$M$13,$I7133))),LISTS!$O$2:$O$13),"Medio de pago no elegible o no identificado por DIAN"),"Apta automaticamente por pago electronico y base positiva"))))</f>
        <v/>
      </c>
    </row>
    <row r="7134">
      <c r="A7134" s="9" t="n"/>
      <c r="B7134" s="9" t="n"/>
      <c r="C7134" s="12" t="n"/>
      <c r="D7134" s="11" t="n"/>
      <c r="E7134" s="11" t="n"/>
      <c r="F7134" s="11" t="n"/>
      <c r="G7134" s="11" t="n"/>
      <c r="H7134" s="11" t="n"/>
      <c r="I7134" s="9" t="n"/>
      <c r="J7134" s="9" t="n"/>
      <c r="K7134" s="9" t="n"/>
      <c r="L7134" s="9">
        <f>IF(COUNTA($A7134:$K7134)=0,"",IF(AND(IFERROR($H7134,0)&gt;0,LEN(TRIM($K7134&amp;""))&gt;0,IFERROR(LOOKUP(2,1/((LISTS!$M$2:$M$13&lt;&gt;"")*ISNUMBER(SEARCH(LISTS!$M$2:$M$13,$I7134))),LISTS!$N$2:$N$13),"NO")="SI"),"SI","NO"))</f>
        <v/>
      </c>
      <c r="M7134" s="9">
        <f>IF(COUNTA($A7134:$K7134)=0,"",IF($K7134&lt;&gt;"",IF(COUNTIF($K$19:$K7134,$K7134)&gt;1,"SI","NO"),IF(COUNTIFS($A$19:$A7134,$A7134,$C$19:$C7134,$C7134,$J$19:$J7134,$J7134,$D$19:$D7134,$D7134)&gt;1,"SI","NO")))</f>
        <v/>
      </c>
      <c r="N7134" s="11">
        <f>IF(COUNTA($A7134:$K7134)=0,"",IF(AND($L7134="SI",$M7134="NO"),IFERROR($H7134,0),0))</f>
        <v/>
      </c>
      <c r="O7134" s="9">
        <f>IF(COUNTA($A7134:$K7134)=0,"",IF($M7134="SI","CUFE o factura duplicada dentro del reporte; no se suma dos veces",IF(IFERROR($H7134,0)&lt;=0,"DIAN reporta valor susceptible 0",IF($L7134="NO",IFERROR(LOOKUP(2,1/((LISTS!$M$2:$M$13&lt;&gt;"")*ISNUMBER(SEARCH(LISTS!$M$2:$M$13,$I7134))),LISTS!$O$2:$O$13),"Medio de pago no elegible o no identificado por DIAN"),"Apta automaticamente por pago electronico y base positiva"))))</f>
        <v/>
      </c>
    </row>
    <row r="7135">
      <c r="A7135" s="9" t="n"/>
      <c r="B7135" s="9" t="n"/>
      <c r="C7135" s="12" t="n"/>
      <c r="D7135" s="11" t="n"/>
      <c r="E7135" s="11" t="n"/>
      <c r="F7135" s="11" t="n"/>
      <c r="G7135" s="11" t="n"/>
      <c r="H7135" s="11" t="n"/>
      <c r="I7135" s="9" t="n"/>
      <c r="J7135" s="9" t="n"/>
      <c r="K7135" s="9" t="n"/>
      <c r="L7135" s="9">
        <f>IF(COUNTA($A7135:$K7135)=0,"",IF(AND(IFERROR($H7135,0)&gt;0,LEN(TRIM($K7135&amp;""))&gt;0,IFERROR(LOOKUP(2,1/((LISTS!$M$2:$M$13&lt;&gt;"")*ISNUMBER(SEARCH(LISTS!$M$2:$M$13,$I7135))),LISTS!$N$2:$N$13),"NO")="SI"),"SI","NO"))</f>
        <v/>
      </c>
      <c r="M7135" s="9">
        <f>IF(COUNTA($A7135:$K7135)=0,"",IF($K7135&lt;&gt;"",IF(COUNTIF($K$19:$K7135,$K7135)&gt;1,"SI","NO"),IF(COUNTIFS($A$19:$A7135,$A7135,$C$19:$C7135,$C7135,$J$19:$J7135,$J7135,$D$19:$D7135,$D7135)&gt;1,"SI","NO")))</f>
        <v/>
      </c>
      <c r="N7135" s="11">
        <f>IF(COUNTA($A7135:$K7135)=0,"",IF(AND($L7135="SI",$M7135="NO"),IFERROR($H7135,0),0))</f>
        <v/>
      </c>
      <c r="O7135" s="9">
        <f>IF(COUNTA($A7135:$K7135)=0,"",IF($M7135="SI","CUFE o factura duplicada dentro del reporte; no se suma dos veces",IF(IFERROR($H7135,0)&lt;=0,"DIAN reporta valor susceptible 0",IF($L7135="NO",IFERROR(LOOKUP(2,1/((LISTS!$M$2:$M$13&lt;&gt;"")*ISNUMBER(SEARCH(LISTS!$M$2:$M$13,$I7135))),LISTS!$O$2:$O$13),"Medio de pago no elegible o no identificado por DIAN"),"Apta automaticamente por pago electronico y base positiva"))))</f>
        <v/>
      </c>
    </row>
    <row r="7136">
      <c r="A7136" s="9" t="n"/>
      <c r="B7136" s="9" t="n"/>
      <c r="C7136" s="12" t="n"/>
      <c r="D7136" s="11" t="n"/>
      <c r="E7136" s="11" t="n"/>
      <c r="F7136" s="11" t="n"/>
      <c r="G7136" s="11" t="n"/>
      <c r="H7136" s="11" t="n"/>
      <c r="I7136" s="9" t="n"/>
      <c r="J7136" s="9" t="n"/>
      <c r="K7136" s="9" t="n"/>
      <c r="L7136" s="9">
        <f>IF(COUNTA($A7136:$K7136)=0,"",IF(AND(IFERROR($H7136,0)&gt;0,LEN(TRIM($K7136&amp;""))&gt;0,IFERROR(LOOKUP(2,1/((LISTS!$M$2:$M$13&lt;&gt;"")*ISNUMBER(SEARCH(LISTS!$M$2:$M$13,$I7136))),LISTS!$N$2:$N$13),"NO")="SI"),"SI","NO"))</f>
        <v/>
      </c>
      <c r="M7136" s="9">
        <f>IF(COUNTA($A7136:$K7136)=0,"",IF($K7136&lt;&gt;"",IF(COUNTIF($K$19:$K7136,$K7136)&gt;1,"SI","NO"),IF(COUNTIFS($A$19:$A7136,$A7136,$C$19:$C7136,$C7136,$J$19:$J7136,$J7136,$D$19:$D7136,$D7136)&gt;1,"SI","NO")))</f>
        <v/>
      </c>
      <c r="N7136" s="11">
        <f>IF(COUNTA($A7136:$K7136)=0,"",IF(AND($L7136="SI",$M7136="NO"),IFERROR($H7136,0),0))</f>
        <v/>
      </c>
      <c r="O7136" s="9">
        <f>IF(COUNTA($A7136:$K7136)=0,"",IF($M7136="SI","CUFE o factura duplicada dentro del reporte; no se suma dos veces",IF(IFERROR($H7136,0)&lt;=0,"DIAN reporta valor susceptible 0",IF($L7136="NO",IFERROR(LOOKUP(2,1/((LISTS!$M$2:$M$13&lt;&gt;"")*ISNUMBER(SEARCH(LISTS!$M$2:$M$13,$I7136))),LISTS!$O$2:$O$13),"Medio de pago no elegible o no identificado por DIAN"),"Apta automaticamente por pago electronico y base positiva"))))</f>
        <v/>
      </c>
    </row>
    <row r="7137">
      <c r="A7137" s="9" t="n"/>
      <c r="B7137" s="9" t="n"/>
      <c r="C7137" s="12" t="n"/>
      <c r="D7137" s="11" t="n"/>
      <c r="E7137" s="11" t="n"/>
      <c r="F7137" s="11" t="n"/>
      <c r="G7137" s="11" t="n"/>
      <c r="H7137" s="11" t="n"/>
      <c r="I7137" s="9" t="n"/>
      <c r="J7137" s="9" t="n"/>
      <c r="K7137" s="9" t="n"/>
      <c r="L7137" s="9">
        <f>IF(COUNTA($A7137:$K7137)=0,"",IF(AND(IFERROR($H7137,0)&gt;0,LEN(TRIM($K7137&amp;""))&gt;0,IFERROR(LOOKUP(2,1/((LISTS!$M$2:$M$13&lt;&gt;"")*ISNUMBER(SEARCH(LISTS!$M$2:$M$13,$I7137))),LISTS!$N$2:$N$13),"NO")="SI"),"SI","NO"))</f>
        <v/>
      </c>
      <c r="M7137" s="9">
        <f>IF(COUNTA($A7137:$K7137)=0,"",IF($K7137&lt;&gt;"",IF(COUNTIF($K$19:$K7137,$K7137)&gt;1,"SI","NO"),IF(COUNTIFS($A$19:$A7137,$A7137,$C$19:$C7137,$C7137,$J$19:$J7137,$J7137,$D$19:$D7137,$D7137)&gt;1,"SI","NO")))</f>
        <v/>
      </c>
      <c r="N7137" s="11">
        <f>IF(COUNTA($A7137:$K7137)=0,"",IF(AND($L7137="SI",$M7137="NO"),IFERROR($H7137,0),0))</f>
        <v/>
      </c>
      <c r="O7137" s="9">
        <f>IF(COUNTA($A7137:$K7137)=0,"",IF($M7137="SI","CUFE o factura duplicada dentro del reporte; no se suma dos veces",IF(IFERROR($H7137,0)&lt;=0,"DIAN reporta valor susceptible 0",IF($L7137="NO",IFERROR(LOOKUP(2,1/((LISTS!$M$2:$M$13&lt;&gt;"")*ISNUMBER(SEARCH(LISTS!$M$2:$M$13,$I7137))),LISTS!$O$2:$O$13),"Medio de pago no elegible o no identificado por DIAN"),"Apta automaticamente por pago electronico y base positiva"))))</f>
        <v/>
      </c>
    </row>
    <row r="7138">
      <c r="A7138" s="9" t="n"/>
      <c r="B7138" s="9" t="n"/>
      <c r="C7138" s="12" t="n"/>
      <c r="D7138" s="11" t="n"/>
      <c r="E7138" s="11" t="n"/>
      <c r="F7138" s="11" t="n"/>
      <c r="G7138" s="11" t="n"/>
      <c r="H7138" s="11" t="n"/>
      <c r="I7138" s="9" t="n"/>
      <c r="J7138" s="9" t="n"/>
      <c r="K7138" s="9" t="n"/>
      <c r="L7138" s="9">
        <f>IF(COUNTA($A7138:$K7138)=0,"",IF(AND(IFERROR($H7138,0)&gt;0,LEN(TRIM($K7138&amp;""))&gt;0,IFERROR(LOOKUP(2,1/((LISTS!$M$2:$M$13&lt;&gt;"")*ISNUMBER(SEARCH(LISTS!$M$2:$M$13,$I7138))),LISTS!$N$2:$N$13),"NO")="SI"),"SI","NO"))</f>
        <v/>
      </c>
      <c r="M7138" s="9">
        <f>IF(COUNTA($A7138:$K7138)=0,"",IF($K7138&lt;&gt;"",IF(COUNTIF($K$19:$K7138,$K7138)&gt;1,"SI","NO"),IF(COUNTIFS($A$19:$A7138,$A7138,$C$19:$C7138,$C7138,$J$19:$J7138,$J7138,$D$19:$D7138,$D7138)&gt;1,"SI","NO")))</f>
        <v/>
      </c>
      <c r="N7138" s="11">
        <f>IF(COUNTA($A7138:$K7138)=0,"",IF(AND($L7138="SI",$M7138="NO"),IFERROR($H7138,0),0))</f>
        <v/>
      </c>
      <c r="O7138" s="9">
        <f>IF(COUNTA($A7138:$K7138)=0,"",IF($M7138="SI","CUFE o factura duplicada dentro del reporte; no se suma dos veces",IF(IFERROR($H7138,0)&lt;=0,"DIAN reporta valor susceptible 0",IF($L7138="NO",IFERROR(LOOKUP(2,1/((LISTS!$M$2:$M$13&lt;&gt;"")*ISNUMBER(SEARCH(LISTS!$M$2:$M$13,$I7138))),LISTS!$O$2:$O$13),"Medio de pago no elegible o no identificado por DIAN"),"Apta automaticamente por pago electronico y base positiva"))))</f>
        <v/>
      </c>
    </row>
    <row r="7139">
      <c r="A7139" s="9" t="n"/>
      <c r="B7139" s="9" t="n"/>
      <c r="C7139" s="12" t="n"/>
      <c r="D7139" s="11" t="n"/>
      <c r="E7139" s="11" t="n"/>
      <c r="F7139" s="11" t="n"/>
      <c r="G7139" s="11" t="n"/>
      <c r="H7139" s="11" t="n"/>
      <c r="I7139" s="9" t="n"/>
      <c r="J7139" s="9" t="n"/>
      <c r="K7139" s="9" t="n"/>
      <c r="L7139" s="9">
        <f>IF(COUNTA($A7139:$K7139)=0,"",IF(AND(IFERROR($H7139,0)&gt;0,LEN(TRIM($K7139&amp;""))&gt;0,IFERROR(LOOKUP(2,1/((LISTS!$M$2:$M$13&lt;&gt;"")*ISNUMBER(SEARCH(LISTS!$M$2:$M$13,$I7139))),LISTS!$N$2:$N$13),"NO")="SI"),"SI","NO"))</f>
        <v/>
      </c>
      <c r="M7139" s="9">
        <f>IF(COUNTA($A7139:$K7139)=0,"",IF($K7139&lt;&gt;"",IF(COUNTIF($K$19:$K7139,$K7139)&gt;1,"SI","NO"),IF(COUNTIFS($A$19:$A7139,$A7139,$C$19:$C7139,$C7139,$J$19:$J7139,$J7139,$D$19:$D7139,$D7139)&gt;1,"SI","NO")))</f>
        <v/>
      </c>
      <c r="N7139" s="11">
        <f>IF(COUNTA($A7139:$K7139)=0,"",IF(AND($L7139="SI",$M7139="NO"),IFERROR($H7139,0),0))</f>
        <v/>
      </c>
      <c r="O7139" s="9">
        <f>IF(COUNTA($A7139:$K7139)=0,"",IF($M7139="SI","CUFE o factura duplicada dentro del reporte; no se suma dos veces",IF(IFERROR($H7139,0)&lt;=0,"DIAN reporta valor susceptible 0",IF($L7139="NO",IFERROR(LOOKUP(2,1/((LISTS!$M$2:$M$13&lt;&gt;"")*ISNUMBER(SEARCH(LISTS!$M$2:$M$13,$I7139))),LISTS!$O$2:$O$13),"Medio de pago no elegible o no identificado por DIAN"),"Apta automaticamente por pago electronico y base positiva"))))</f>
        <v/>
      </c>
    </row>
    <row r="7140">
      <c r="A7140" s="9" t="n"/>
      <c r="B7140" s="9" t="n"/>
      <c r="C7140" s="12" t="n"/>
      <c r="D7140" s="11" t="n"/>
      <c r="E7140" s="11" t="n"/>
      <c r="F7140" s="11" t="n"/>
      <c r="G7140" s="11" t="n"/>
      <c r="H7140" s="11" t="n"/>
      <c r="I7140" s="9" t="n"/>
      <c r="J7140" s="9" t="n"/>
      <c r="K7140" s="9" t="n"/>
      <c r="L7140" s="9">
        <f>IF(COUNTA($A7140:$K7140)=0,"",IF(AND(IFERROR($H7140,0)&gt;0,LEN(TRIM($K7140&amp;""))&gt;0,IFERROR(LOOKUP(2,1/((LISTS!$M$2:$M$13&lt;&gt;"")*ISNUMBER(SEARCH(LISTS!$M$2:$M$13,$I7140))),LISTS!$N$2:$N$13),"NO")="SI"),"SI","NO"))</f>
        <v/>
      </c>
      <c r="M7140" s="9">
        <f>IF(COUNTA($A7140:$K7140)=0,"",IF($K7140&lt;&gt;"",IF(COUNTIF($K$19:$K7140,$K7140)&gt;1,"SI","NO"),IF(COUNTIFS($A$19:$A7140,$A7140,$C$19:$C7140,$C7140,$J$19:$J7140,$J7140,$D$19:$D7140,$D7140)&gt;1,"SI","NO")))</f>
        <v/>
      </c>
      <c r="N7140" s="11">
        <f>IF(COUNTA($A7140:$K7140)=0,"",IF(AND($L7140="SI",$M7140="NO"),IFERROR($H7140,0),0))</f>
        <v/>
      </c>
      <c r="O7140" s="9">
        <f>IF(COUNTA($A7140:$K7140)=0,"",IF($M7140="SI","CUFE o factura duplicada dentro del reporte; no se suma dos veces",IF(IFERROR($H7140,0)&lt;=0,"DIAN reporta valor susceptible 0",IF($L7140="NO",IFERROR(LOOKUP(2,1/((LISTS!$M$2:$M$13&lt;&gt;"")*ISNUMBER(SEARCH(LISTS!$M$2:$M$13,$I7140))),LISTS!$O$2:$O$13),"Medio de pago no elegible o no identificado por DIAN"),"Apta automaticamente por pago electronico y base positiva"))))</f>
        <v/>
      </c>
    </row>
    <row r="7141">
      <c r="A7141" s="9" t="n"/>
      <c r="B7141" s="9" t="n"/>
      <c r="C7141" s="12" t="n"/>
      <c r="D7141" s="11" t="n"/>
      <c r="E7141" s="11" t="n"/>
      <c r="F7141" s="11" t="n"/>
      <c r="G7141" s="11" t="n"/>
      <c r="H7141" s="11" t="n"/>
      <c r="I7141" s="9" t="n"/>
      <c r="J7141" s="9" t="n"/>
      <c r="K7141" s="9" t="n"/>
      <c r="L7141" s="9">
        <f>IF(COUNTA($A7141:$K7141)=0,"",IF(AND(IFERROR($H7141,0)&gt;0,LEN(TRIM($K7141&amp;""))&gt;0,IFERROR(LOOKUP(2,1/((LISTS!$M$2:$M$13&lt;&gt;"")*ISNUMBER(SEARCH(LISTS!$M$2:$M$13,$I7141))),LISTS!$N$2:$N$13),"NO")="SI"),"SI","NO"))</f>
        <v/>
      </c>
      <c r="M7141" s="9">
        <f>IF(COUNTA($A7141:$K7141)=0,"",IF($K7141&lt;&gt;"",IF(COUNTIF($K$19:$K7141,$K7141)&gt;1,"SI","NO"),IF(COUNTIFS($A$19:$A7141,$A7141,$C$19:$C7141,$C7141,$J$19:$J7141,$J7141,$D$19:$D7141,$D7141)&gt;1,"SI","NO")))</f>
        <v/>
      </c>
      <c r="N7141" s="11">
        <f>IF(COUNTA($A7141:$K7141)=0,"",IF(AND($L7141="SI",$M7141="NO"),IFERROR($H7141,0),0))</f>
        <v/>
      </c>
      <c r="O7141" s="9">
        <f>IF(COUNTA($A7141:$K7141)=0,"",IF($M7141="SI","CUFE o factura duplicada dentro del reporte; no se suma dos veces",IF(IFERROR($H7141,0)&lt;=0,"DIAN reporta valor susceptible 0",IF($L7141="NO",IFERROR(LOOKUP(2,1/((LISTS!$M$2:$M$13&lt;&gt;"")*ISNUMBER(SEARCH(LISTS!$M$2:$M$13,$I7141))),LISTS!$O$2:$O$13),"Medio de pago no elegible o no identificado por DIAN"),"Apta automaticamente por pago electronico y base positiva"))))</f>
        <v/>
      </c>
    </row>
    <row r="7142">
      <c r="A7142" s="9" t="n"/>
      <c r="B7142" s="9" t="n"/>
      <c r="C7142" s="12" t="n"/>
      <c r="D7142" s="11" t="n"/>
      <c r="E7142" s="11" t="n"/>
      <c r="F7142" s="11" t="n"/>
      <c r="G7142" s="11" t="n"/>
      <c r="H7142" s="11" t="n"/>
      <c r="I7142" s="9" t="n"/>
      <c r="J7142" s="9" t="n"/>
      <c r="K7142" s="9" t="n"/>
      <c r="L7142" s="9">
        <f>IF(COUNTA($A7142:$K7142)=0,"",IF(AND(IFERROR($H7142,0)&gt;0,LEN(TRIM($K7142&amp;""))&gt;0,IFERROR(LOOKUP(2,1/((LISTS!$M$2:$M$13&lt;&gt;"")*ISNUMBER(SEARCH(LISTS!$M$2:$M$13,$I7142))),LISTS!$N$2:$N$13),"NO")="SI"),"SI","NO"))</f>
        <v/>
      </c>
      <c r="M7142" s="9">
        <f>IF(COUNTA($A7142:$K7142)=0,"",IF($K7142&lt;&gt;"",IF(COUNTIF($K$19:$K7142,$K7142)&gt;1,"SI","NO"),IF(COUNTIFS($A$19:$A7142,$A7142,$C$19:$C7142,$C7142,$J$19:$J7142,$J7142,$D$19:$D7142,$D7142)&gt;1,"SI","NO")))</f>
        <v/>
      </c>
      <c r="N7142" s="11">
        <f>IF(COUNTA($A7142:$K7142)=0,"",IF(AND($L7142="SI",$M7142="NO"),IFERROR($H7142,0),0))</f>
        <v/>
      </c>
      <c r="O7142" s="9">
        <f>IF(COUNTA($A7142:$K7142)=0,"",IF($M7142="SI","CUFE o factura duplicada dentro del reporte; no se suma dos veces",IF(IFERROR($H7142,0)&lt;=0,"DIAN reporta valor susceptible 0",IF($L7142="NO",IFERROR(LOOKUP(2,1/((LISTS!$M$2:$M$13&lt;&gt;"")*ISNUMBER(SEARCH(LISTS!$M$2:$M$13,$I7142))),LISTS!$O$2:$O$13),"Medio de pago no elegible o no identificado por DIAN"),"Apta automaticamente por pago electronico y base positiva"))))</f>
        <v/>
      </c>
    </row>
    <row r="7143">
      <c r="A7143" s="9" t="n"/>
      <c r="B7143" s="9" t="n"/>
      <c r="C7143" s="12" t="n"/>
      <c r="D7143" s="11" t="n"/>
      <c r="E7143" s="11" t="n"/>
      <c r="F7143" s="11" t="n"/>
      <c r="G7143" s="11" t="n"/>
      <c r="H7143" s="11" t="n"/>
      <c r="I7143" s="9" t="n"/>
      <c r="J7143" s="9" t="n"/>
      <c r="K7143" s="9" t="n"/>
      <c r="L7143" s="9">
        <f>IF(COUNTA($A7143:$K7143)=0,"",IF(AND(IFERROR($H7143,0)&gt;0,LEN(TRIM($K7143&amp;""))&gt;0,IFERROR(LOOKUP(2,1/((LISTS!$M$2:$M$13&lt;&gt;"")*ISNUMBER(SEARCH(LISTS!$M$2:$M$13,$I7143))),LISTS!$N$2:$N$13),"NO")="SI"),"SI","NO"))</f>
        <v/>
      </c>
      <c r="M7143" s="9">
        <f>IF(COUNTA($A7143:$K7143)=0,"",IF($K7143&lt;&gt;"",IF(COUNTIF($K$19:$K7143,$K7143)&gt;1,"SI","NO"),IF(COUNTIFS($A$19:$A7143,$A7143,$C$19:$C7143,$C7143,$J$19:$J7143,$J7143,$D$19:$D7143,$D7143)&gt;1,"SI","NO")))</f>
        <v/>
      </c>
      <c r="N7143" s="11">
        <f>IF(COUNTA($A7143:$K7143)=0,"",IF(AND($L7143="SI",$M7143="NO"),IFERROR($H7143,0),0))</f>
        <v/>
      </c>
      <c r="O7143" s="9">
        <f>IF(COUNTA($A7143:$K7143)=0,"",IF($M7143="SI","CUFE o factura duplicada dentro del reporte; no se suma dos veces",IF(IFERROR($H7143,0)&lt;=0,"DIAN reporta valor susceptible 0",IF($L7143="NO",IFERROR(LOOKUP(2,1/((LISTS!$M$2:$M$13&lt;&gt;"")*ISNUMBER(SEARCH(LISTS!$M$2:$M$13,$I7143))),LISTS!$O$2:$O$13),"Medio de pago no elegible o no identificado por DIAN"),"Apta automaticamente por pago electronico y base positiva"))))</f>
        <v/>
      </c>
    </row>
    <row r="7144">
      <c r="A7144" s="9" t="n"/>
      <c r="B7144" s="9" t="n"/>
      <c r="C7144" s="12" t="n"/>
      <c r="D7144" s="11" t="n"/>
      <c r="E7144" s="11" t="n"/>
      <c r="F7144" s="11" t="n"/>
      <c r="G7144" s="11" t="n"/>
      <c r="H7144" s="11" t="n"/>
      <c r="I7144" s="9" t="n"/>
      <c r="J7144" s="9" t="n"/>
      <c r="K7144" s="9" t="n"/>
      <c r="L7144" s="9">
        <f>IF(COUNTA($A7144:$K7144)=0,"",IF(AND(IFERROR($H7144,0)&gt;0,LEN(TRIM($K7144&amp;""))&gt;0,IFERROR(LOOKUP(2,1/((LISTS!$M$2:$M$13&lt;&gt;"")*ISNUMBER(SEARCH(LISTS!$M$2:$M$13,$I7144))),LISTS!$N$2:$N$13),"NO")="SI"),"SI","NO"))</f>
        <v/>
      </c>
      <c r="M7144" s="9">
        <f>IF(COUNTA($A7144:$K7144)=0,"",IF($K7144&lt;&gt;"",IF(COUNTIF($K$19:$K7144,$K7144)&gt;1,"SI","NO"),IF(COUNTIFS($A$19:$A7144,$A7144,$C$19:$C7144,$C7144,$J$19:$J7144,$J7144,$D$19:$D7144,$D7144)&gt;1,"SI","NO")))</f>
        <v/>
      </c>
      <c r="N7144" s="11">
        <f>IF(COUNTA($A7144:$K7144)=0,"",IF(AND($L7144="SI",$M7144="NO"),IFERROR($H7144,0),0))</f>
        <v/>
      </c>
      <c r="O7144" s="9">
        <f>IF(COUNTA($A7144:$K7144)=0,"",IF($M7144="SI","CUFE o factura duplicada dentro del reporte; no se suma dos veces",IF(IFERROR($H7144,0)&lt;=0,"DIAN reporta valor susceptible 0",IF($L7144="NO",IFERROR(LOOKUP(2,1/((LISTS!$M$2:$M$13&lt;&gt;"")*ISNUMBER(SEARCH(LISTS!$M$2:$M$13,$I7144))),LISTS!$O$2:$O$13),"Medio de pago no elegible o no identificado por DIAN"),"Apta automaticamente por pago electronico y base positiva"))))</f>
        <v/>
      </c>
    </row>
    <row r="7145">
      <c r="A7145" s="9" t="n"/>
      <c r="B7145" s="9" t="n"/>
      <c r="C7145" s="12" t="n"/>
      <c r="D7145" s="11" t="n"/>
      <c r="E7145" s="11" t="n"/>
      <c r="F7145" s="11" t="n"/>
      <c r="G7145" s="11" t="n"/>
      <c r="H7145" s="11" t="n"/>
      <c r="I7145" s="9" t="n"/>
      <c r="J7145" s="9" t="n"/>
      <c r="K7145" s="9" t="n"/>
      <c r="L7145" s="9">
        <f>IF(COUNTA($A7145:$K7145)=0,"",IF(AND(IFERROR($H7145,0)&gt;0,LEN(TRIM($K7145&amp;""))&gt;0,IFERROR(LOOKUP(2,1/((LISTS!$M$2:$M$13&lt;&gt;"")*ISNUMBER(SEARCH(LISTS!$M$2:$M$13,$I7145))),LISTS!$N$2:$N$13),"NO")="SI"),"SI","NO"))</f>
        <v/>
      </c>
      <c r="M7145" s="9">
        <f>IF(COUNTA($A7145:$K7145)=0,"",IF($K7145&lt;&gt;"",IF(COUNTIF($K$19:$K7145,$K7145)&gt;1,"SI","NO"),IF(COUNTIFS($A$19:$A7145,$A7145,$C$19:$C7145,$C7145,$J$19:$J7145,$J7145,$D$19:$D7145,$D7145)&gt;1,"SI","NO")))</f>
        <v/>
      </c>
      <c r="N7145" s="11">
        <f>IF(COUNTA($A7145:$K7145)=0,"",IF(AND($L7145="SI",$M7145="NO"),IFERROR($H7145,0),0))</f>
        <v/>
      </c>
      <c r="O7145" s="9">
        <f>IF(COUNTA($A7145:$K7145)=0,"",IF($M7145="SI","CUFE o factura duplicada dentro del reporte; no se suma dos veces",IF(IFERROR($H7145,0)&lt;=0,"DIAN reporta valor susceptible 0",IF($L7145="NO",IFERROR(LOOKUP(2,1/((LISTS!$M$2:$M$13&lt;&gt;"")*ISNUMBER(SEARCH(LISTS!$M$2:$M$13,$I7145))),LISTS!$O$2:$O$13),"Medio de pago no elegible o no identificado por DIAN"),"Apta automaticamente por pago electronico y base positiva"))))</f>
        <v/>
      </c>
    </row>
    <row r="7146">
      <c r="A7146" s="9" t="n"/>
      <c r="B7146" s="9" t="n"/>
      <c r="C7146" s="12" t="n"/>
      <c r="D7146" s="11" t="n"/>
      <c r="E7146" s="11" t="n"/>
      <c r="F7146" s="11" t="n"/>
      <c r="G7146" s="11" t="n"/>
      <c r="H7146" s="11" t="n"/>
      <c r="I7146" s="9" t="n"/>
      <c r="J7146" s="9" t="n"/>
      <c r="K7146" s="9" t="n"/>
      <c r="L7146" s="9">
        <f>IF(COUNTA($A7146:$K7146)=0,"",IF(AND(IFERROR($H7146,0)&gt;0,LEN(TRIM($K7146&amp;""))&gt;0,IFERROR(LOOKUP(2,1/((LISTS!$M$2:$M$13&lt;&gt;"")*ISNUMBER(SEARCH(LISTS!$M$2:$M$13,$I7146))),LISTS!$N$2:$N$13),"NO")="SI"),"SI","NO"))</f>
        <v/>
      </c>
      <c r="M7146" s="9">
        <f>IF(COUNTA($A7146:$K7146)=0,"",IF($K7146&lt;&gt;"",IF(COUNTIF($K$19:$K7146,$K7146)&gt;1,"SI","NO"),IF(COUNTIFS($A$19:$A7146,$A7146,$C$19:$C7146,$C7146,$J$19:$J7146,$J7146,$D$19:$D7146,$D7146)&gt;1,"SI","NO")))</f>
        <v/>
      </c>
      <c r="N7146" s="11">
        <f>IF(COUNTA($A7146:$K7146)=0,"",IF(AND($L7146="SI",$M7146="NO"),IFERROR($H7146,0),0))</f>
        <v/>
      </c>
      <c r="O7146" s="9">
        <f>IF(COUNTA($A7146:$K7146)=0,"",IF($M7146="SI","CUFE o factura duplicada dentro del reporte; no se suma dos veces",IF(IFERROR($H7146,0)&lt;=0,"DIAN reporta valor susceptible 0",IF($L7146="NO",IFERROR(LOOKUP(2,1/((LISTS!$M$2:$M$13&lt;&gt;"")*ISNUMBER(SEARCH(LISTS!$M$2:$M$13,$I7146))),LISTS!$O$2:$O$13),"Medio de pago no elegible o no identificado por DIAN"),"Apta automaticamente por pago electronico y base positiva"))))</f>
        <v/>
      </c>
    </row>
    <row r="7147">
      <c r="A7147" s="9" t="n"/>
      <c r="B7147" s="9" t="n"/>
      <c r="C7147" s="12" t="n"/>
      <c r="D7147" s="11" t="n"/>
      <c r="E7147" s="11" t="n"/>
      <c r="F7147" s="11" t="n"/>
      <c r="G7147" s="11" t="n"/>
      <c r="H7147" s="11" t="n"/>
      <c r="I7147" s="9" t="n"/>
      <c r="J7147" s="9" t="n"/>
      <c r="K7147" s="9" t="n"/>
      <c r="L7147" s="9">
        <f>IF(COUNTA($A7147:$K7147)=0,"",IF(AND(IFERROR($H7147,0)&gt;0,LEN(TRIM($K7147&amp;""))&gt;0,IFERROR(LOOKUP(2,1/((LISTS!$M$2:$M$13&lt;&gt;"")*ISNUMBER(SEARCH(LISTS!$M$2:$M$13,$I7147))),LISTS!$N$2:$N$13),"NO")="SI"),"SI","NO"))</f>
        <v/>
      </c>
      <c r="M7147" s="9">
        <f>IF(COUNTA($A7147:$K7147)=0,"",IF($K7147&lt;&gt;"",IF(COUNTIF($K$19:$K7147,$K7147)&gt;1,"SI","NO"),IF(COUNTIFS($A$19:$A7147,$A7147,$C$19:$C7147,$C7147,$J$19:$J7147,$J7147,$D$19:$D7147,$D7147)&gt;1,"SI","NO")))</f>
        <v/>
      </c>
      <c r="N7147" s="11">
        <f>IF(COUNTA($A7147:$K7147)=0,"",IF(AND($L7147="SI",$M7147="NO"),IFERROR($H7147,0),0))</f>
        <v/>
      </c>
      <c r="O7147" s="9">
        <f>IF(COUNTA($A7147:$K7147)=0,"",IF($M7147="SI","CUFE o factura duplicada dentro del reporte; no se suma dos veces",IF(IFERROR($H7147,0)&lt;=0,"DIAN reporta valor susceptible 0",IF($L7147="NO",IFERROR(LOOKUP(2,1/((LISTS!$M$2:$M$13&lt;&gt;"")*ISNUMBER(SEARCH(LISTS!$M$2:$M$13,$I7147))),LISTS!$O$2:$O$13),"Medio de pago no elegible o no identificado por DIAN"),"Apta automaticamente por pago electronico y base positiva"))))</f>
        <v/>
      </c>
    </row>
    <row r="7148">
      <c r="A7148" s="9" t="n"/>
      <c r="B7148" s="9" t="n"/>
      <c r="C7148" s="12" t="n"/>
      <c r="D7148" s="11" t="n"/>
      <c r="E7148" s="11" t="n"/>
      <c r="F7148" s="11" t="n"/>
      <c r="G7148" s="11" t="n"/>
      <c r="H7148" s="11" t="n"/>
      <c r="I7148" s="9" t="n"/>
      <c r="J7148" s="9" t="n"/>
      <c r="K7148" s="9" t="n"/>
      <c r="L7148" s="9">
        <f>IF(COUNTA($A7148:$K7148)=0,"",IF(AND(IFERROR($H7148,0)&gt;0,LEN(TRIM($K7148&amp;""))&gt;0,IFERROR(LOOKUP(2,1/((LISTS!$M$2:$M$13&lt;&gt;"")*ISNUMBER(SEARCH(LISTS!$M$2:$M$13,$I7148))),LISTS!$N$2:$N$13),"NO")="SI"),"SI","NO"))</f>
        <v/>
      </c>
      <c r="M7148" s="9">
        <f>IF(COUNTA($A7148:$K7148)=0,"",IF($K7148&lt;&gt;"",IF(COUNTIF($K$19:$K7148,$K7148)&gt;1,"SI","NO"),IF(COUNTIFS($A$19:$A7148,$A7148,$C$19:$C7148,$C7148,$J$19:$J7148,$J7148,$D$19:$D7148,$D7148)&gt;1,"SI","NO")))</f>
        <v/>
      </c>
      <c r="N7148" s="11">
        <f>IF(COUNTA($A7148:$K7148)=0,"",IF(AND($L7148="SI",$M7148="NO"),IFERROR($H7148,0),0))</f>
        <v/>
      </c>
      <c r="O7148" s="9">
        <f>IF(COUNTA($A7148:$K7148)=0,"",IF($M7148="SI","CUFE o factura duplicada dentro del reporte; no se suma dos veces",IF(IFERROR($H7148,0)&lt;=0,"DIAN reporta valor susceptible 0",IF($L7148="NO",IFERROR(LOOKUP(2,1/((LISTS!$M$2:$M$13&lt;&gt;"")*ISNUMBER(SEARCH(LISTS!$M$2:$M$13,$I7148))),LISTS!$O$2:$O$13),"Medio de pago no elegible o no identificado por DIAN"),"Apta automaticamente por pago electronico y base positiva"))))</f>
        <v/>
      </c>
    </row>
    <row r="7149">
      <c r="A7149" s="9" t="n"/>
      <c r="B7149" s="9" t="n"/>
      <c r="C7149" s="12" t="n"/>
      <c r="D7149" s="11" t="n"/>
      <c r="E7149" s="11" t="n"/>
      <c r="F7149" s="11" t="n"/>
      <c r="G7149" s="11" t="n"/>
      <c r="H7149" s="11" t="n"/>
      <c r="I7149" s="9" t="n"/>
      <c r="J7149" s="9" t="n"/>
      <c r="K7149" s="9" t="n"/>
      <c r="L7149" s="9">
        <f>IF(COUNTA($A7149:$K7149)=0,"",IF(AND(IFERROR($H7149,0)&gt;0,LEN(TRIM($K7149&amp;""))&gt;0,IFERROR(LOOKUP(2,1/((LISTS!$M$2:$M$13&lt;&gt;"")*ISNUMBER(SEARCH(LISTS!$M$2:$M$13,$I7149))),LISTS!$N$2:$N$13),"NO")="SI"),"SI","NO"))</f>
        <v/>
      </c>
      <c r="M7149" s="9">
        <f>IF(COUNTA($A7149:$K7149)=0,"",IF($K7149&lt;&gt;"",IF(COUNTIF($K$19:$K7149,$K7149)&gt;1,"SI","NO"),IF(COUNTIFS($A$19:$A7149,$A7149,$C$19:$C7149,$C7149,$J$19:$J7149,$J7149,$D$19:$D7149,$D7149)&gt;1,"SI","NO")))</f>
        <v/>
      </c>
      <c r="N7149" s="11">
        <f>IF(COUNTA($A7149:$K7149)=0,"",IF(AND($L7149="SI",$M7149="NO"),IFERROR($H7149,0),0))</f>
        <v/>
      </c>
      <c r="O7149" s="9">
        <f>IF(COUNTA($A7149:$K7149)=0,"",IF($M7149="SI","CUFE o factura duplicada dentro del reporte; no se suma dos veces",IF(IFERROR($H7149,0)&lt;=0,"DIAN reporta valor susceptible 0",IF($L7149="NO",IFERROR(LOOKUP(2,1/((LISTS!$M$2:$M$13&lt;&gt;"")*ISNUMBER(SEARCH(LISTS!$M$2:$M$13,$I7149))),LISTS!$O$2:$O$13),"Medio de pago no elegible o no identificado por DIAN"),"Apta automaticamente por pago electronico y base positiva"))))</f>
        <v/>
      </c>
    </row>
    <row r="7150">
      <c r="A7150" s="9" t="n"/>
      <c r="B7150" s="9" t="n"/>
      <c r="C7150" s="12" t="n"/>
      <c r="D7150" s="11" t="n"/>
      <c r="E7150" s="11" t="n"/>
      <c r="F7150" s="11" t="n"/>
      <c r="G7150" s="11" t="n"/>
      <c r="H7150" s="11" t="n"/>
      <c r="I7150" s="9" t="n"/>
      <c r="J7150" s="9" t="n"/>
      <c r="K7150" s="9" t="n"/>
      <c r="L7150" s="9">
        <f>IF(COUNTA($A7150:$K7150)=0,"",IF(AND(IFERROR($H7150,0)&gt;0,LEN(TRIM($K7150&amp;""))&gt;0,IFERROR(LOOKUP(2,1/((LISTS!$M$2:$M$13&lt;&gt;"")*ISNUMBER(SEARCH(LISTS!$M$2:$M$13,$I7150))),LISTS!$N$2:$N$13),"NO")="SI"),"SI","NO"))</f>
        <v/>
      </c>
      <c r="M7150" s="9">
        <f>IF(COUNTA($A7150:$K7150)=0,"",IF($K7150&lt;&gt;"",IF(COUNTIF($K$19:$K7150,$K7150)&gt;1,"SI","NO"),IF(COUNTIFS($A$19:$A7150,$A7150,$C$19:$C7150,$C7150,$J$19:$J7150,$J7150,$D$19:$D7150,$D7150)&gt;1,"SI","NO")))</f>
        <v/>
      </c>
      <c r="N7150" s="11">
        <f>IF(COUNTA($A7150:$K7150)=0,"",IF(AND($L7150="SI",$M7150="NO"),IFERROR($H7150,0),0))</f>
        <v/>
      </c>
      <c r="O7150" s="9">
        <f>IF(COUNTA($A7150:$K7150)=0,"",IF($M7150="SI","CUFE o factura duplicada dentro del reporte; no se suma dos veces",IF(IFERROR($H7150,0)&lt;=0,"DIAN reporta valor susceptible 0",IF($L7150="NO",IFERROR(LOOKUP(2,1/((LISTS!$M$2:$M$13&lt;&gt;"")*ISNUMBER(SEARCH(LISTS!$M$2:$M$13,$I7150))),LISTS!$O$2:$O$13),"Medio de pago no elegible o no identificado por DIAN"),"Apta automaticamente por pago electronico y base positiva"))))</f>
        <v/>
      </c>
    </row>
    <row r="7151">
      <c r="A7151" s="9" t="n"/>
      <c r="B7151" s="9" t="n"/>
      <c r="C7151" s="12" t="n"/>
      <c r="D7151" s="11" t="n"/>
      <c r="E7151" s="11" t="n"/>
      <c r="F7151" s="11" t="n"/>
      <c r="G7151" s="11" t="n"/>
      <c r="H7151" s="11" t="n"/>
      <c r="I7151" s="9" t="n"/>
      <c r="J7151" s="9" t="n"/>
      <c r="K7151" s="9" t="n"/>
      <c r="L7151" s="9">
        <f>IF(COUNTA($A7151:$K7151)=0,"",IF(AND(IFERROR($H7151,0)&gt;0,LEN(TRIM($K7151&amp;""))&gt;0,IFERROR(LOOKUP(2,1/((LISTS!$M$2:$M$13&lt;&gt;"")*ISNUMBER(SEARCH(LISTS!$M$2:$M$13,$I7151))),LISTS!$N$2:$N$13),"NO")="SI"),"SI","NO"))</f>
        <v/>
      </c>
      <c r="M7151" s="9">
        <f>IF(COUNTA($A7151:$K7151)=0,"",IF($K7151&lt;&gt;"",IF(COUNTIF($K$19:$K7151,$K7151)&gt;1,"SI","NO"),IF(COUNTIFS($A$19:$A7151,$A7151,$C$19:$C7151,$C7151,$J$19:$J7151,$J7151,$D$19:$D7151,$D7151)&gt;1,"SI","NO")))</f>
        <v/>
      </c>
      <c r="N7151" s="11">
        <f>IF(COUNTA($A7151:$K7151)=0,"",IF(AND($L7151="SI",$M7151="NO"),IFERROR($H7151,0),0))</f>
        <v/>
      </c>
      <c r="O7151" s="9">
        <f>IF(COUNTA($A7151:$K7151)=0,"",IF($M7151="SI","CUFE o factura duplicada dentro del reporte; no se suma dos veces",IF(IFERROR($H7151,0)&lt;=0,"DIAN reporta valor susceptible 0",IF($L7151="NO",IFERROR(LOOKUP(2,1/((LISTS!$M$2:$M$13&lt;&gt;"")*ISNUMBER(SEARCH(LISTS!$M$2:$M$13,$I7151))),LISTS!$O$2:$O$13),"Medio de pago no elegible o no identificado por DIAN"),"Apta automaticamente por pago electronico y base positiva"))))</f>
        <v/>
      </c>
    </row>
    <row r="7152">
      <c r="A7152" s="9" t="n"/>
      <c r="B7152" s="9" t="n"/>
      <c r="C7152" s="12" t="n"/>
      <c r="D7152" s="11" t="n"/>
      <c r="E7152" s="11" t="n"/>
      <c r="F7152" s="11" t="n"/>
      <c r="G7152" s="11" t="n"/>
      <c r="H7152" s="11" t="n"/>
      <c r="I7152" s="9" t="n"/>
      <c r="J7152" s="9" t="n"/>
      <c r="K7152" s="9" t="n"/>
      <c r="L7152" s="9">
        <f>IF(COUNTA($A7152:$K7152)=0,"",IF(AND(IFERROR($H7152,0)&gt;0,LEN(TRIM($K7152&amp;""))&gt;0,IFERROR(LOOKUP(2,1/((LISTS!$M$2:$M$13&lt;&gt;"")*ISNUMBER(SEARCH(LISTS!$M$2:$M$13,$I7152))),LISTS!$N$2:$N$13),"NO")="SI"),"SI","NO"))</f>
        <v/>
      </c>
      <c r="M7152" s="9">
        <f>IF(COUNTA($A7152:$K7152)=0,"",IF($K7152&lt;&gt;"",IF(COUNTIF($K$19:$K7152,$K7152)&gt;1,"SI","NO"),IF(COUNTIFS($A$19:$A7152,$A7152,$C$19:$C7152,$C7152,$J$19:$J7152,$J7152,$D$19:$D7152,$D7152)&gt;1,"SI","NO")))</f>
        <v/>
      </c>
      <c r="N7152" s="11">
        <f>IF(COUNTA($A7152:$K7152)=0,"",IF(AND($L7152="SI",$M7152="NO"),IFERROR($H7152,0),0))</f>
        <v/>
      </c>
      <c r="O7152" s="9">
        <f>IF(COUNTA($A7152:$K7152)=0,"",IF($M7152="SI","CUFE o factura duplicada dentro del reporte; no se suma dos veces",IF(IFERROR($H7152,0)&lt;=0,"DIAN reporta valor susceptible 0",IF($L7152="NO",IFERROR(LOOKUP(2,1/((LISTS!$M$2:$M$13&lt;&gt;"")*ISNUMBER(SEARCH(LISTS!$M$2:$M$13,$I7152))),LISTS!$O$2:$O$13),"Medio de pago no elegible o no identificado por DIAN"),"Apta automaticamente por pago electronico y base positiva"))))</f>
        <v/>
      </c>
    </row>
    <row r="7153">
      <c r="A7153" s="9" t="n"/>
      <c r="B7153" s="9" t="n"/>
      <c r="C7153" s="12" t="n"/>
      <c r="D7153" s="11" t="n"/>
      <c r="E7153" s="11" t="n"/>
      <c r="F7153" s="11" t="n"/>
      <c r="G7153" s="11" t="n"/>
      <c r="H7153" s="11" t="n"/>
      <c r="I7153" s="9" t="n"/>
      <c r="J7153" s="9" t="n"/>
      <c r="K7153" s="9" t="n"/>
      <c r="L7153" s="9">
        <f>IF(COUNTA($A7153:$K7153)=0,"",IF(AND(IFERROR($H7153,0)&gt;0,LEN(TRIM($K7153&amp;""))&gt;0,IFERROR(LOOKUP(2,1/((LISTS!$M$2:$M$13&lt;&gt;"")*ISNUMBER(SEARCH(LISTS!$M$2:$M$13,$I7153))),LISTS!$N$2:$N$13),"NO")="SI"),"SI","NO"))</f>
        <v/>
      </c>
      <c r="M7153" s="9">
        <f>IF(COUNTA($A7153:$K7153)=0,"",IF($K7153&lt;&gt;"",IF(COUNTIF($K$19:$K7153,$K7153)&gt;1,"SI","NO"),IF(COUNTIFS($A$19:$A7153,$A7153,$C$19:$C7153,$C7153,$J$19:$J7153,$J7153,$D$19:$D7153,$D7153)&gt;1,"SI","NO")))</f>
        <v/>
      </c>
      <c r="N7153" s="11">
        <f>IF(COUNTA($A7153:$K7153)=0,"",IF(AND($L7153="SI",$M7153="NO"),IFERROR($H7153,0),0))</f>
        <v/>
      </c>
      <c r="O7153" s="9">
        <f>IF(COUNTA($A7153:$K7153)=0,"",IF($M7153="SI","CUFE o factura duplicada dentro del reporte; no se suma dos veces",IF(IFERROR($H7153,0)&lt;=0,"DIAN reporta valor susceptible 0",IF($L7153="NO",IFERROR(LOOKUP(2,1/((LISTS!$M$2:$M$13&lt;&gt;"")*ISNUMBER(SEARCH(LISTS!$M$2:$M$13,$I7153))),LISTS!$O$2:$O$13),"Medio de pago no elegible o no identificado por DIAN"),"Apta automaticamente por pago electronico y base positiva"))))</f>
        <v/>
      </c>
    </row>
    <row r="7154">
      <c r="A7154" s="9" t="n"/>
      <c r="B7154" s="9" t="n"/>
      <c r="C7154" s="12" t="n"/>
      <c r="D7154" s="11" t="n"/>
      <c r="E7154" s="11" t="n"/>
      <c r="F7154" s="11" t="n"/>
      <c r="G7154" s="11" t="n"/>
      <c r="H7154" s="11" t="n"/>
      <c r="I7154" s="9" t="n"/>
      <c r="J7154" s="9" t="n"/>
      <c r="K7154" s="9" t="n"/>
      <c r="L7154" s="9">
        <f>IF(COUNTA($A7154:$K7154)=0,"",IF(AND(IFERROR($H7154,0)&gt;0,LEN(TRIM($K7154&amp;""))&gt;0,IFERROR(LOOKUP(2,1/((LISTS!$M$2:$M$13&lt;&gt;"")*ISNUMBER(SEARCH(LISTS!$M$2:$M$13,$I7154))),LISTS!$N$2:$N$13),"NO")="SI"),"SI","NO"))</f>
        <v/>
      </c>
      <c r="M7154" s="9">
        <f>IF(COUNTA($A7154:$K7154)=0,"",IF($K7154&lt;&gt;"",IF(COUNTIF($K$19:$K7154,$K7154)&gt;1,"SI","NO"),IF(COUNTIFS($A$19:$A7154,$A7154,$C$19:$C7154,$C7154,$J$19:$J7154,$J7154,$D$19:$D7154,$D7154)&gt;1,"SI","NO")))</f>
        <v/>
      </c>
      <c r="N7154" s="11">
        <f>IF(COUNTA($A7154:$K7154)=0,"",IF(AND($L7154="SI",$M7154="NO"),IFERROR($H7154,0),0))</f>
        <v/>
      </c>
      <c r="O7154" s="9">
        <f>IF(COUNTA($A7154:$K7154)=0,"",IF($M7154="SI","CUFE o factura duplicada dentro del reporte; no se suma dos veces",IF(IFERROR($H7154,0)&lt;=0,"DIAN reporta valor susceptible 0",IF($L7154="NO",IFERROR(LOOKUP(2,1/((LISTS!$M$2:$M$13&lt;&gt;"")*ISNUMBER(SEARCH(LISTS!$M$2:$M$13,$I7154))),LISTS!$O$2:$O$13),"Medio de pago no elegible o no identificado por DIAN"),"Apta automaticamente por pago electronico y base positiva"))))</f>
        <v/>
      </c>
    </row>
    <row r="7155">
      <c r="A7155" s="9" t="n"/>
      <c r="B7155" s="9" t="n"/>
      <c r="C7155" s="12" t="n"/>
      <c r="D7155" s="11" t="n"/>
      <c r="E7155" s="11" t="n"/>
      <c r="F7155" s="11" t="n"/>
      <c r="G7155" s="11" t="n"/>
      <c r="H7155" s="11" t="n"/>
      <c r="I7155" s="9" t="n"/>
      <c r="J7155" s="9" t="n"/>
      <c r="K7155" s="9" t="n"/>
      <c r="L7155" s="9">
        <f>IF(COUNTA($A7155:$K7155)=0,"",IF(AND(IFERROR($H7155,0)&gt;0,LEN(TRIM($K7155&amp;""))&gt;0,IFERROR(LOOKUP(2,1/((LISTS!$M$2:$M$13&lt;&gt;"")*ISNUMBER(SEARCH(LISTS!$M$2:$M$13,$I7155))),LISTS!$N$2:$N$13),"NO")="SI"),"SI","NO"))</f>
        <v/>
      </c>
      <c r="M7155" s="9">
        <f>IF(COUNTA($A7155:$K7155)=0,"",IF($K7155&lt;&gt;"",IF(COUNTIF($K$19:$K7155,$K7155)&gt;1,"SI","NO"),IF(COUNTIFS($A$19:$A7155,$A7155,$C$19:$C7155,$C7155,$J$19:$J7155,$J7155,$D$19:$D7155,$D7155)&gt;1,"SI","NO")))</f>
        <v/>
      </c>
      <c r="N7155" s="11">
        <f>IF(COUNTA($A7155:$K7155)=0,"",IF(AND($L7155="SI",$M7155="NO"),IFERROR($H7155,0),0))</f>
        <v/>
      </c>
      <c r="O7155" s="9">
        <f>IF(COUNTA($A7155:$K7155)=0,"",IF($M7155="SI","CUFE o factura duplicada dentro del reporte; no se suma dos veces",IF(IFERROR($H7155,0)&lt;=0,"DIAN reporta valor susceptible 0",IF($L7155="NO",IFERROR(LOOKUP(2,1/((LISTS!$M$2:$M$13&lt;&gt;"")*ISNUMBER(SEARCH(LISTS!$M$2:$M$13,$I7155))),LISTS!$O$2:$O$13),"Medio de pago no elegible o no identificado por DIAN"),"Apta automaticamente por pago electronico y base positiva"))))</f>
        <v/>
      </c>
    </row>
    <row r="7156">
      <c r="A7156" s="9" t="n"/>
      <c r="B7156" s="9" t="n"/>
      <c r="C7156" s="12" t="n"/>
      <c r="D7156" s="11" t="n"/>
      <c r="E7156" s="11" t="n"/>
      <c r="F7156" s="11" t="n"/>
      <c r="G7156" s="11" t="n"/>
      <c r="H7156" s="11" t="n"/>
      <c r="I7156" s="9" t="n"/>
      <c r="J7156" s="9" t="n"/>
      <c r="K7156" s="9" t="n"/>
      <c r="L7156" s="9">
        <f>IF(COUNTA($A7156:$K7156)=0,"",IF(AND(IFERROR($H7156,0)&gt;0,LEN(TRIM($K7156&amp;""))&gt;0,IFERROR(LOOKUP(2,1/((LISTS!$M$2:$M$13&lt;&gt;"")*ISNUMBER(SEARCH(LISTS!$M$2:$M$13,$I7156))),LISTS!$N$2:$N$13),"NO")="SI"),"SI","NO"))</f>
        <v/>
      </c>
      <c r="M7156" s="9">
        <f>IF(COUNTA($A7156:$K7156)=0,"",IF($K7156&lt;&gt;"",IF(COUNTIF($K$19:$K7156,$K7156)&gt;1,"SI","NO"),IF(COUNTIFS($A$19:$A7156,$A7156,$C$19:$C7156,$C7156,$J$19:$J7156,$J7156,$D$19:$D7156,$D7156)&gt;1,"SI","NO")))</f>
        <v/>
      </c>
      <c r="N7156" s="11">
        <f>IF(COUNTA($A7156:$K7156)=0,"",IF(AND($L7156="SI",$M7156="NO"),IFERROR($H7156,0),0))</f>
        <v/>
      </c>
      <c r="O7156" s="9">
        <f>IF(COUNTA($A7156:$K7156)=0,"",IF($M7156="SI","CUFE o factura duplicada dentro del reporte; no se suma dos veces",IF(IFERROR($H7156,0)&lt;=0,"DIAN reporta valor susceptible 0",IF($L7156="NO",IFERROR(LOOKUP(2,1/((LISTS!$M$2:$M$13&lt;&gt;"")*ISNUMBER(SEARCH(LISTS!$M$2:$M$13,$I7156))),LISTS!$O$2:$O$13),"Medio de pago no elegible o no identificado por DIAN"),"Apta automaticamente por pago electronico y base positiva"))))</f>
        <v/>
      </c>
    </row>
    <row r="7157">
      <c r="A7157" s="9" t="n"/>
      <c r="B7157" s="9" t="n"/>
      <c r="C7157" s="12" t="n"/>
      <c r="D7157" s="11" t="n"/>
      <c r="E7157" s="11" t="n"/>
      <c r="F7157" s="11" t="n"/>
      <c r="G7157" s="11" t="n"/>
      <c r="H7157" s="11" t="n"/>
      <c r="I7157" s="9" t="n"/>
      <c r="J7157" s="9" t="n"/>
      <c r="K7157" s="9" t="n"/>
      <c r="L7157" s="9">
        <f>IF(COUNTA($A7157:$K7157)=0,"",IF(AND(IFERROR($H7157,0)&gt;0,LEN(TRIM($K7157&amp;""))&gt;0,IFERROR(LOOKUP(2,1/((LISTS!$M$2:$M$13&lt;&gt;"")*ISNUMBER(SEARCH(LISTS!$M$2:$M$13,$I7157))),LISTS!$N$2:$N$13),"NO")="SI"),"SI","NO"))</f>
        <v/>
      </c>
      <c r="M7157" s="9">
        <f>IF(COUNTA($A7157:$K7157)=0,"",IF($K7157&lt;&gt;"",IF(COUNTIF($K$19:$K7157,$K7157)&gt;1,"SI","NO"),IF(COUNTIFS($A$19:$A7157,$A7157,$C$19:$C7157,$C7157,$J$19:$J7157,$J7157,$D$19:$D7157,$D7157)&gt;1,"SI","NO")))</f>
        <v/>
      </c>
      <c r="N7157" s="11">
        <f>IF(COUNTA($A7157:$K7157)=0,"",IF(AND($L7157="SI",$M7157="NO"),IFERROR($H7157,0),0))</f>
        <v/>
      </c>
      <c r="O7157" s="9">
        <f>IF(COUNTA($A7157:$K7157)=0,"",IF($M7157="SI","CUFE o factura duplicada dentro del reporte; no se suma dos veces",IF(IFERROR($H7157,0)&lt;=0,"DIAN reporta valor susceptible 0",IF($L7157="NO",IFERROR(LOOKUP(2,1/((LISTS!$M$2:$M$13&lt;&gt;"")*ISNUMBER(SEARCH(LISTS!$M$2:$M$13,$I7157))),LISTS!$O$2:$O$13),"Medio de pago no elegible o no identificado por DIAN"),"Apta automaticamente por pago electronico y base positiva"))))</f>
        <v/>
      </c>
    </row>
    <row r="7158">
      <c r="A7158" s="9" t="n"/>
      <c r="B7158" s="9" t="n"/>
      <c r="C7158" s="12" t="n"/>
      <c r="D7158" s="11" t="n"/>
      <c r="E7158" s="11" t="n"/>
      <c r="F7158" s="11" t="n"/>
      <c r="G7158" s="11" t="n"/>
      <c r="H7158" s="11" t="n"/>
      <c r="I7158" s="9" t="n"/>
      <c r="J7158" s="9" t="n"/>
      <c r="K7158" s="9" t="n"/>
      <c r="L7158" s="9">
        <f>IF(COUNTA($A7158:$K7158)=0,"",IF(AND(IFERROR($H7158,0)&gt;0,LEN(TRIM($K7158&amp;""))&gt;0,IFERROR(LOOKUP(2,1/((LISTS!$M$2:$M$13&lt;&gt;"")*ISNUMBER(SEARCH(LISTS!$M$2:$M$13,$I7158))),LISTS!$N$2:$N$13),"NO")="SI"),"SI","NO"))</f>
        <v/>
      </c>
      <c r="M7158" s="9">
        <f>IF(COUNTA($A7158:$K7158)=0,"",IF($K7158&lt;&gt;"",IF(COUNTIF($K$19:$K7158,$K7158)&gt;1,"SI","NO"),IF(COUNTIFS($A$19:$A7158,$A7158,$C$19:$C7158,$C7158,$J$19:$J7158,$J7158,$D$19:$D7158,$D7158)&gt;1,"SI","NO")))</f>
        <v/>
      </c>
      <c r="N7158" s="11">
        <f>IF(COUNTA($A7158:$K7158)=0,"",IF(AND($L7158="SI",$M7158="NO"),IFERROR($H7158,0),0))</f>
        <v/>
      </c>
      <c r="O7158" s="9">
        <f>IF(COUNTA($A7158:$K7158)=0,"",IF($M7158="SI","CUFE o factura duplicada dentro del reporte; no se suma dos veces",IF(IFERROR($H7158,0)&lt;=0,"DIAN reporta valor susceptible 0",IF($L7158="NO",IFERROR(LOOKUP(2,1/((LISTS!$M$2:$M$13&lt;&gt;"")*ISNUMBER(SEARCH(LISTS!$M$2:$M$13,$I7158))),LISTS!$O$2:$O$13),"Medio de pago no elegible o no identificado por DIAN"),"Apta automaticamente por pago electronico y base positiva"))))</f>
        <v/>
      </c>
    </row>
    <row r="7159">
      <c r="A7159" s="9" t="n"/>
      <c r="B7159" s="9" t="n"/>
      <c r="C7159" s="12" t="n"/>
      <c r="D7159" s="11" t="n"/>
      <c r="E7159" s="11" t="n"/>
      <c r="F7159" s="11" t="n"/>
      <c r="G7159" s="11" t="n"/>
      <c r="H7159" s="11" t="n"/>
      <c r="I7159" s="9" t="n"/>
      <c r="J7159" s="9" t="n"/>
      <c r="K7159" s="9" t="n"/>
      <c r="L7159" s="9">
        <f>IF(COUNTA($A7159:$K7159)=0,"",IF(AND(IFERROR($H7159,0)&gt;0,LEN(TRIM($K7159&amp;""))&gt;0,IFERROR(LOOKUP(2,1/((LISTS!$M$2:$M$13&lt;&gt;"")*ISNUMBER(SEARCH(LISTS!$M$2:$M$13,$I7159))),LISTS!$N$2:$N$13),"NO")="SI"),"SI","NO"))</f>
        <v/>
      </c>
      <c r="M7159" s="9">
        <f>IF(COUNTA($A7159:$K7159)=0,"",IF($K7159&lt;&gt;"",IF(COUNTIF($K$19:$K7159,$K7159)&gt;1,"SI","NO"),IF(COUNTIFS($A$19:$A7159,$A7159,$C$19:$C7159,$C7159,$J$19:$J7159,$J7159,$D$19:$D7159,$D7159)&gt;1,"SI","NO")))</f>
        <v/>
      </c>
      <c r="N7159" s="11">
        <f>IF(COUNTA($A7159:$K7159)=0,"",IF(AND($L7159="SI",$M7159="NO"),IFERROR($H7159,0),0))</f>
        <v/>
      </c>
      <c r="O7159" s="9">
        <f>IF(COUNTA($A7159:$K7159)=0,"",IF($M7159="SI","CUFE o factura duplicada dentro del reporte; no se suma dos veces",IF(IFERROR($H7159,0)&lt;=0,"DIAN reporta valor susceptible 0",IF($L7159="NO",IFERROR(LOOKUP(2,1/((LISTS!$M$2:$M$13&lt;&gt;"")*ISNUMBER(SEARCH(LISTS!$M$2:$M$13,$I7159))),LISTS!$O$2:$O$13),"Medio de pago no elegible o no identificado por DIAN"),"Apta automaticamente por pago electronico y base positiva"))))</f>
        <v/>
      </c>
    </row>
    <row r="7160">
      <c r="A7160" s="9" t="n"/>
      <c r="B7160" s="9" t="n"/>
      <c r="C7160" s="12" t="n"/>
      <c r="D7160" s="11" t="n"/>
      <c r="E7160" s="11" t="n"/>
      <c r="F7160" s="11" t="n"/>
      <c r="G7160" s="11" t="n"/>
      <c r="H7160" s="11" t="n"/>
      <c r="I7160" s="9" t="n"/>
      <c r="J7160" s="9" t="n"/>
      <c r="K7160" s="9" t="n"/>
      <c r="L7160" s="9">
        <f>IF(COUNTA($A7160:$K7160)=0,"",IF(AND(IFERROR($H7160,0)&gt;0,LEN(TRIM($K7160&amp;""))&gt;0,IFERROR(LOOKUP(2,1/((LISTS!$M$2:$M$13&lt;&gt;"")*ISNUMBER(SEARCH(LISTS!$M$2:$M$13,$I7160))),LISTS!$N$2:$N$13),"NO")="SI"),"SI","NO"))</f>
        <v/>
      </c>
      <c r="M7160" s="9">
        <f>IF(COUNTA($A7160:$K7160)=0,"",IF($K7160&lt;&gt;"",IF(COUNTIF($K$19:$K7160,$K7160)&gt;1,"SI","NO"),IF(COUNTIFS($A$19:$A7160,$A7160,$C$19:$C7160,$C7160,$J$19:$J7160,$J7160,$D$19:$D7160,$D7160)&gt;1,"SI","NO")))</f>
        <v/>
      </c>
      <c r="N7160" s="11">
        <f>IF(COUNTA($A7160:$K7160)=0,"",IF(AND($L7160="SI",$M7160="NO"),IFERROR($H7160,0),0))</f>
        <v/>
      </c>
      <c r="O7160" s="9">
        <f>IF(COUNTA($A7160:$K7160)=0,"",IF($M7160="SI","CUFE o factura duplicada dentro del reporte; no se suma dos veces",IF(IFERROR($H7160,0)&lt;=0,"DIAN reporta valor susceptible 0",IF($L7160="NO",IFERROR(LOOKUP(2,1/((LISTS!$M$2:$M$13&lt;&gt;"")*ISNUMBER(SEARCH(LISTS!$M$2:$M$13,$I7160))),LISTS!$O$2:$O$13),"Medio de pago no elegible o no identificado por DIAN"),"Apta automaticamente por pago electronico y base positiva"))))</f>
        <v/>
      </c>
    </row>
    <row r="7161">
      <c r="A7161" s="9" t="n"/>
      <c r="B7161" s="9" t="n"/>
      <c r="C7161" s="12" t="n"/>
      <c r="D7161" s="11" t="n"/>
      <c r="E7161" s="11" t="n"/>
      <c r="F7161" s="11" t="n"/>
      <c r="G7161" s="11" t="n"/>
      <c r="H7161" s="11" t="n"/>
      <c r="I7161" s="9" t="n"/>
      <c r="J7161" s="9" t="n"/>
      <c r="K7161" s="9" t="n"/>
      <c r="L7161" s="9">
        <f>IF(COUNTA($A7161:$K7161)=0,"",IF(AND(IFERROR($H7161,0)&gt;0,LEN(TRIM($K7161&amp;""))&gt;0,IFERROR(LOOKUP(2,1/((LISTS!$M$2:$M$13&lt;&gt;"")*ISNUMBER(SEARCH(LISTS!$M$2:$M$13,$I7161))),LISTS!$N$2:$N$13),"NO")="SI"),"SI","NO"))</f>
        <v/>
      </c>
      <c r="M7161" s="9">
        <f>IF(COUNTA($A7161:$K7161)=0,"",IF($K7161&lt;&gt;"",IF(COUNTIF($K$19:$K7161,$K7161)&gt;1,"SI","NO"),IF(COUNTIFS($A$19:$A7161,$A7161,$C$19:$C7161,$C7161,$J$19:$J7161,$J7161,$D$19:$D7161,$D7161)&gt;1,"SI","NO")))</f>
        <v/>
      </c>
      <c r="N7161" s="11">
        <f>IF(COUNTA($A7161:$K7161)=0,"",IF(AND($L7161="SI",$M7161="NO"),IFERROR($H7161,0),0))</f>
        <v/>
      </c>
      <c r="O7161" s="9">
        <f>IF(COUNTA($A7161:$K7161)=0,"",IF($M7161="SI","CUFE o factura duplicada dentro del reporte; no se suma dos veces",IF(IFERROR($H7161,0)&lt;=0,"DIAN reporta valor susceptible 0",IF($L7161="NO",IFERROR(LOOKUP(2,1/((LISTS!$M$2:$M$13&lt;&gt;"")*ISNUMBER(SEARCH(LISTS!$M$2:$M$13,$I7161))),LISTS!$O$2:$O$13),"Medio de pago no elegible o no identificado por DIAN"),"Apta automaticamente por pago electronico y base positiva"))))</f>
        <v/>
      </c>
    </row>
    <row r="7162">
      <c r="A7162" s="9" t="n"/>
      <c r="B7162" s="9" t="n"/>
      <c r="C7162" s="12" t="n"/>
      <c r="D7162" s="11" t="n"/>
      <c r="E7162" s="11" t="n"/>
      <c r="F7162" s="11" t="n"/>
      <c r="G7162" s="11" t="n"/>
      <c r="H7162" s="11" t="n"/>
      <c r="I7162" s="9" t="n"/>
      <c r="J7162" s="9" t="n"/>
      <c r="K7162" s="9" t="n"/>
      <c r="L7162" s="9">
        <f>IF(COUNTA($A7162:$K7162)=0,"",IF(AND(IFERROR($H7162,0)&gt;0,LEN(TRIM($K7162&amp;""))&gt;0,IFERROR(LOOKUP(2,1/((LISTS!$M$2:$M$13&lt;&gt;"")*ISNUMBER(SEARCH(LISTS!$M$2:$M$13,$I7162))),LISTS!$N$2:$N$13),"NO")="SI"),"SI","NO"))</f>
        <v/>
      </c>
      <c r="M7162" s="9">
        <f>IF(COUNTA($A7162:$K7162)=0,"",IF($K7162&lt;&gt;"",IF(COUNTIF($K$19:$K7162,$K7162)&gt;1,"SI","NO"),IF(COUNTIFS($A$19:$A7162,$A7162,$C$19:$C7162,$C7162,$J$19:$J7162,$J7162,$D$19:$D7162,$D7162)&gt;1,"SI","NO")))</f>
        <v/>
      </c>
      <c r="N7162" s="11">
        <f>IF(COUNTA($A7162:$K7162)=0,"",IF(AND($L7162="SI",$M7162="NO"),IFERROR($H7162,0),0))</f>
        <v/>
      </c>
      <c r="O7162" s="9">
        <f>IF(COUNTA($A7162:$K7162)=0,"",IF($M7162="SI","CUFE o factura duplicada dentro del reporte; no se suma dos veces",IF(IFERROR($H7162,0)&lt;=0,"DIAN reporta valor susceptible 0",IF($L7162="NO",IFERROR(LOOKUP(2,1/((LISTS!$M$2:$M$13&lt;&gt;"")*ISNUMBER(SEARCH(LISTS!$M$2:$M$13,$I7162))),LISTS!$O$2:$O$13),"Medio de pago no elegible o no identificado por DIAN"),"Apta automaticamente por pago electronico y base positiva"))))</f>
        <v/>
      </c>
    </row>
    <row r="7163">
      <c r="A7163" s="9" t="n"/>
      <c r="B7163" s="9" t="n"/>
      <c r="C7163" s="12" t="n"/>
      <c r="D7163" s="11" t="n"/>
      <c r="E7163" s="11" t="n"/>
      <c r="F7163" s="11" t="n"/>
      <c r="G7163" s="11" t="n"/>
      <c r="H7163" s="11" t="n"/>
      <c r="I7163" s="9" t="n"/>
      <c r="J7163" s="9" t="n"/>
      <c r="K7163" s="9" t="n"/>
      <c r="L7163" s="9">
        <f>IF(COUNTA($A7163:$K7163)=0,"",IF(AND(IFERROR($H7163,0)&gt;0,LEN(TRIM($K7163&amp;""))&gt;0,IFERROR(LOOKUP(2,1/((LISTS!$M$2:$M$13&lt;&gt;"")*ISNUMBER(SEARCH(LISTS!$M$2:$M$13,$I7163))),LISTS!$N$2:$N$13),"NO")="SI"),"SI","NO"))</f>
        <v/>
      </c>
      <c r="M7163" s="9">
        <f>IF(COUNTA($A7163:$K7163)=0,"",IF($K7163&lt;&gt;"",IF(COUNTIF($K$19:$K7163,$K7163)&gt;1,"SI","NO"),IF(COUNTIFS($A$19:$A7163,$A7163,$C$19:$C7163,$C7163,$J$19:$J7163,$J7163,$D$19:$D7163,$D7163)&gt;1,"SI","NO")))</f>
        <v/>
      </c>
      <c r="N7163" s="11">
        <f>IF(COUNTA($A7163:$K7163)=0,"",IF(AND($L7163="SI",$M7163="NO"),IFERROR($H7163,0),0))</f>
        <v/>
      </c>
      <c r="O7163" s="9">
        <f>IF(COUNTA($A7163:$K7163)=0,"",IF($M7163="SI","CUFE o factura duplicada dentro del reporte; no se suma dos veces",IF(IFERROR($H7163,0)&lt;=0,"DIAN reporta valor susceptible 0",IF($L7163="NO",IFERROR(LOOKUP(2,1/((LISTS!$M$2:$M$13&lt;&gt;"")*ISNUMBER(SEARCH(LISTS!$M$2:$M$13,$I7163))),LISTS!$O$2:$O$13),"Medio de pago no elegible o no identificado por DIAN"),"Apta automaticamente por pago electronico y base positiva"))))</f>
        <v/>
      </c>
    </row>
    <row r="7164">
      <c r="A7164" s="9" t="n"/>
      <c r="B7164" s="9" t="n"/>
      <c r="C7164" s="12" t="n"/>
      <c r="D7164" s="11" t="n"/>
      <c r="E7164" s="11" t="n"/>
      <c r="F7164" s="11" t="n"/>
      <c r="G7164" s="11" t="n"/>
      <c r="H7164" s="11" t="n"/>
      <c r="I7164" s="9" t="n"/>
      <c r="J7164" s="9" t="n"/>
      <c r="K7164" s="9" t="n"/>
      <c r="L7164" s="9">
        <f>IF(COUNTA($A7164:$K7164)=0,"",IF(AND(IFERROR($H7164,0)&gt;0,LEN(TRIM($K7164&amp;""))&gt;0,IFERROR(LOOKUP(2,1/((LISTS!$M$2:$M$13&lt;&gt;"")*ISNUMBER(SEARCH(LISTS!$M$2:$M$13,$I7164))),LISTS!$N$2:$N$13),"NO")="SI"),"SI","NO"))</f>
        <v/>
      </c>
      <c r="M7164" s="9">
        <f>IF(COUNTA($A7164:$K7164)=0,"",IF($K7164&lt;&gt;"",IF(COUNTIF($K$19:$K7164,$K7164)&gt;1,"SI","NO"),IF(COUNTIFS($A$19:$A7164,$A7164,$C$19:$C7164,$C7164,$J$19:$J7164,$J7164,$D$19:$D7164,$D7164)&gt;1,"SI","NO")))</f>
        <v/>
      </c>
      <c r="N7164" s="11">
        <f>IF(COUNTA($A7164:$K7164)=0,"",IF(AND($L7164="SI",$M7164="NO"),IFERROR($H7164,0),0))</f>
        <v/>
      </c>
      <c r="O7164" s="9">
        <f>IF(COUNTA($A7164:$K7164)=0,"",IF($M7164="SI","CUFE o factura duplicada dentro del reporte; no se suma dos veces",IF(IFERROR($H7164,0)&lt;=0,"DIAN reporta valor susceptible 0",IF($L7164="NO",IFERROR(LOOKUP(2,1/((LISTS!$M$2:$M$13&lt;&gt;"")*ISNUMBER(SEARCH(LISTS!$M$2:$M$13,$I7164))),LISTS!$O$2:$O$13),"Medio de pago no elegible o no identificado por DIAN"),"Apta automaticamente por pago electronico y base positiva"))))</f>
        <v/>
      </c>
    </row>
    <row r="7165">
      <c r="A7165" s="9" t="n"/>
      <c r="B7165" s="9" t="n"/>
      <c r="C7165" s="12" t="n"/>
      <c r="D7165" s="11" t="n"/>
      <c r="E7165" s="11" t="n"/>
      <c r="F7165" s="11" t="n"/>
      <c r="G7165" s="11" t="n"/>
      <c r="H7165" s="11" t="n"/>
      <c r="I7165" s="9" t="n"/>
      <c r="J7165" s="9" t="n"/>
      <c r="K7165" s="9" t="n"/>
      <c r="L7165" s="9">
        <f>IF(COUNTA($A7165:$K7165)=0,"",IF(AND(IFERROR($H7165,0)&gt;0,LEN(TRIM($K7165&amp;""))&gt;0,IFERROR(LOOKUP(2,1/((LISTS!$M$2:$M$13&lt;&gt;"")*ISNUMBER(SEARCH(LISTS!$M$2:$M$13,$I7165))),LISTS!$N$2:$N$13),"NO")="SI"),"SI","NO"))</f>
        <v/>
      </c>
      <c r="M7165" s="9">
        <f>IF(COUNTA($A7165:$K7165)=0,"",IF($K7165&lt;&gt;"",IF(COUNTIF($K$19:$K7165,$K7165)&gt;1,"SI","NO"),IF(COUNTIFS($A$19:$A7165,$A7165,$C$19:$C7165,$C7165,$J$19:$J7165,$J7165,$D$19:$D7165,$D7165)&gt;1,"SI","NO")))</f>
        <v/>
      </c>
      <c r="N7165" s="11">
        <f>IF(COUNTA($A7165:$K7165)=0,"",IF(AND($L7165="SI",$M7165="NO"),IFERROR($H7165,0),0))</f>
        <v/>
      </c>
      <c r="O7165" s="9">
        <f>IF(COUNTA($A7165:$K7165)=0,"",IF($M7165="SI","CUFE o factura duplicada dentro del reporte; no se suma dos veces",IF(IFERROR($H7165,0)&lt;=0,"DIAN reporta valor susceptible 0",IF($L7165="NO",IFERROR(LOOKUP(2,1/((LISTS!$M$2:$M$13&lt;&gt;"")*ISNUMBER(SEARCH(LISTS!$M$2:$M$13,$I7165))),LISTS!$O$2:$O$13),"Medio de pago no elegible o no identificado por DIAN"),"Apta automaticamente por pago electronico y base positiva"))))</f>
        <v/>
      </c>
    </row>
    <row r="7166">
      <c r="A7166" s="9" t="n"/>
      <c r="B7166" s="9" t="n"/>
      <c r="C7166" s="12" t="n"/>
      <c r="D7166" s="11" t="n"/>
      <c r="E7166" s="11" t="n"/>
      <c r="F7166" s="11" t="n"/>
      <c r="G7166" s="11" t="n"/>
      <c r="H7166" s="11" t="n"/>
      <c r="I7166" s="9" t="n"/>
      <c r="J7166" s="9" t="n"/>
      <c r="K7166" s="9" t="n"/>
      <c r="L7166" s="9">
        <f>IF(COUNTA($A7166:$K7166)=0,"",IF(AND(IFERROR($H7166,0)&gt;0,LEN(TRIM($K7166&amp;""))&gt;0,IFERROR(LOOKUP(2,1/((LISTS!$M$2:$M$13&lt;&gt;"")*ISNUMBER(SEARCH(LISTS!$M$2:$M$13,$I7166))),LISTS!$N$2:$N$13),"NO")="SI"),"SI","NO"))</f>
        <v/>
      </c>
      <c r="M7166" s="9">
        <f>IF(COUNTA($A7166:$K7166)=0,"",IF($K7166&lt;&gt;"",IF(COUNTIF($K$19:$K7166,$K7166)&gt;1,"SI","NO"),IF(COUNTIFS($A$19:$A7166,$A7166,$C$19:$C7166,$C7166,$J$19:$J7166,$J7166,$D$19:$D7166,$D7166)&gt;1,"SI","NO")))</f>
        <v/>
      </c>
      <c r="N7166" s="11">
        <f>IF(COUNTA($A7166:$K7166)=0,"",IF(AND($L7166="SI",$M7166="NO"),IFERROR($H7166,0),0))</f>
        <v/>
      </c>
      <c r="O7166" s="9">
        <f>IF(COUNTA($A7166:$K7166)=0,"",IF($M7166="SI","CUFE o factura duplicada dentro del reporte; no se suma dos veces",IF(IFERROR($H7166,0)&lt;=0,"DIAN reporta valor susceptible 0",IF($L7166="NO",IFERROR(LOOKUP(2,1/((LISTS!$M$2:$M$13&lt;&gt;"")*ISNUMBER(SEARCH(LISTS!$M$2:$M$13,$I7166))),LISTS!$O$2:$O$13),"Medio de pago no elegible o no identificado por DIAN"),"Apta automaticamente por pago electronico y base positiva"))))</f>
        <v/>
      </c>
    </row>
    <row r="7167">
      <c r="A7167" s="9" t="n"/>
      <c r="B7167" s="9" t="n"/>
      <c r="C7167" s="12" t="n"/>
      <c r="D7167" s="11" t="n"/>
      <c r="E7167" s="11" t="n"/>
      <c r="F7167" s="11" t="n"/>
      <c r="G7167" s="11" t="n"/>
      <c r="H7167" s="11" t="n"/>
      <c r="I7167" s="9" t="n"/>
      <c r="J7167" s="9" t="n"/>
      <c r="K7167" s="9" t="n"/>
      <c r="L7167" s="9">
        <f>IF(COUNTA($A7167:$K7167)=0,"",IF(AND(IFERROR($H7167,0)&gt;0,LEN(TRIM($K7167&amp;""))&gt;0,IFERROR(LOOKUP(2,1/((LISTS!$M$2:$M$13&lt;&gt;"")*ISNUMBER(SEARCH(LISTS!$M$2:$M$13,$I7167))),LISTS!$N$2:$N$13),"NO")="SI"),"SI","NO"))</f>
        <v/>
      </c>
      <c r="M7167" s="9">
        <f>IF(COUNTA($A7167:$K7167)=0,"",IF($K7167&lt;&gt;"",IF(COUNTIF($K$19:$K7167,$K7167)&gt;1,"SI","NO"),IF(COUNTIFS($A$19:$A7167,$A7167,$C$19:$C7167,$C7167,$J$19:$J7167,$J7167,$D$19:$D7167,$D7167)&gt;1,"SI","NO")))</f>
        <v/>
      </c>
      <c r="N7167" s="11">
        <f>IF(COUNTA($A7167:$K7167)=0,"",IF(AND($L7167="SI",$M7167="NO"),IFERROR($H7167,0),0))</f>
        <v/>
      </c>
      <c r="O7167" s="9">
        <f>IF(COUNTA($A7167:$K7167)=0,"",IF($M7167="SI","CUFE o factura duplicada dentro del reporte; no se suma dos veces",IF(IFERROR($H7167,0)&lt;=0,"DIAN reporta valor susceptible 0",IF($L7167="NO",IFERROR(LOOKUP(2,1/((LISTS!$M$2:$M$13&lt;&gt;"")*ISNUMBER(SEARCH(LISTS!$M$2:$M$13,$I7167))),LISTS!$O$2:$O$13),"Medio de pago no elegible o no identificado por DIAN"),"Apta automaticamente por pago electronico y base positiva"))))</f>
        <v/>
      </c>
    </row>
    <row r="7168">
      <c r="A7168" s="9" t="n"/>
      <c r="B7168" s="9" t="n"/>
      <c r="C7168" s="12" t="n"/>
      <c r="D7168" s="11" t="n"/>
      <c r="E7168" s="11" t="n"/>
      <c r="F7168" s="11" t="n"/>
      <c r="G7168" s="11" t="n"/>
      <c r="H7168" s="11" t="n"/>
      <c r="I7168" s="9" t="n"/>
      <c r="J7168" s="9" t="n"/>
      <c r="K7168" s="9" t="n"/>
      <c r="L7168" s="9">
        <f>IF(COUNTA($A7168:$K7168)=0,"",IF(AND(IFERROR($H7168,0)&gt;0,LEN(TRIM($K7168&amp;""))&gt;0,IFERROR(LOOKUP(2,1/((LISTS!$M$2:$M$13&lt;&gt;"")*ISNUMBER(SEARCH(LISTS!$M$2:$M$13,$I7168))),LISTS!$N$2:$N$13),"NO")="SI"),"SI","NO"))</f>
        <v/>
      </c>
      <c r="M7168" s="9">
        <f>IF(COUNTA($A7168:$K7168)=0,"",IF($K7168&lt;&gt;"",IF(COUNTIF($K$19:$K7168,$K7168)&gt;1,"SI","NO"),IF(COUNTIFS($A$19:$A7168,$A7168,$C$19:$C7168,$C7168,$J$19:$J7168,$J7168,$D$19:$D7168,$D7168)&gt;1,"SI","NO")))</f>
        <v/>
      </c>
      <c r="N7168" s="11">
        <f>IF(COUNTA($A7168:$K7168)=0,"",IF(AND($L7168="SI",$M7168="NO"),IFERROR($H7168,0),0))</f>
        <v/>
      </c>
      <c r="O7168" s="9">
        <f>IF(COUNTA($A7168:$K7168)=0,"",IF($M7168="SI","CUFE o factura duplicada dentro del reporte; no se suma dos veces",IF(IFERROR($H7168,0)&lt;=0,"DIAN reporta valor susceptible 0",IF($L7168="NO",IFERROR(LOOKUP(2,1/((LISTS!$M$2:$M$13&lt;&gt;"")*ISNUMBER(SEARCH(LISTS!$M$2:$M$13,$I7168))),LISTS!$O$2:$O$13),"Medio de pago no elegible o no identificado por DIAN"),"Apta automaticamente por pago electronico y base positiva"))))</f>
        <v/>
      </c>
    </row>
    <row r="7169">
      <c r="A7169" s="9" t="n"/>
      <c r="B7169" s="9" t="n"/>
      <c r="C7169" s="12" t="n"/>
      <c r="D7169" s="11" t="n"/>
      <c r="E7169" s="11" t="n"/>
      <c r="F7169" s="11" t="n"/>
      <c r="G7169" s="11" t="n"/>
      <c r="H7169" s="11" t="n"/>
      <c r="I7169" s="9" t="n"/>
      <c r="J7169" s="9" t="n"/>
      <c r="K7169" s="9" t="n"/>
      <c r="L7169" s="9">
        <f>IF(COUNTA($A7169:$K7169)=0,"",IF(AND(IFERROR($H7169,0)&gt;0,LEN(TRIM($K7169&amp;""))&gt;0,IFERROR(LOOKUP(2,1/((LISTS!$M$2:$M$13&lt;&gt;"")*ISNUMBER(SEARCH(LISTS!$M$2:$M$13,$I7169))),LISTS!$N$2:$N$13),"NO")="SI"),"SI","NO"))</f>
        <v/>
      </c>
      <c r="M7169" s="9">
        <f>IF(COUNTA($A7169:$K7169)=0,"",IF($K7169&lt;&gt;"",IF(COUNTIF($K$19:$K7169,$K7169)&gt;1,"SI","NO"),IF(COUNTIFS($A$19:$A7169,$A7169,$C$19:$C7169,$C7169,$J$19:$J7169,$J7169,$D$19:$D7169,$D7169)&gt;1,"SI","NO")))</f>
        <v/>
      </c>
      <c r="N7169" s="11">
        <f>IF(COUNTA($A7169:$K7169)=0,"",IF(AND($L7169="SI",$M7169="NO"),IFERROR($H7169,0),0))</f>
        <v/>
      </c>
      <c r="O7169" s="9">
        <f>IF(COUNTA($A7169:$K7169)=0,"",IF($M7169="SI","CUFE o factura duplicada dentro del reporte; no se suma dos veces",IF(IFERROR($H7169,0)&lt;=0,"DIAN reporta valor susceptible 0",IF($L7169="NO",IFERROR(LOOKUP(2,1/((LISTS!$M$2:$M$13&lt;&gt;"")*ISNUMBER(SEARCH(LISTS!$M$2:$M$13,$I7169))),LISTS!$O$2:$O$13),"Medio de pago no elegible o no identificado por DIAN"),"Apta automaticamente por pago electronico y base positiva"))))</f>
        <v/>
      </c>
    </row>
    <row r="7170">
      <c r="A7170" s="9" t="n"/>
      <c r="B7170" s="9" t="n"/>
      <c r="C7170" s="12" t="n"/>
      <c r="D7170" s="11" t="n"/>
      <c r="E7170" s="11" t="n"/>
      <c r="F7170" s="11" t="n"/>
      <c r="G7170" s="11" t="n"/>
      <c r="H7170" s="11" t="n"/>
      <c r="I7170" s="9" t="n"/>
      <c r="J7170" s="9" t="n"/>
      <c r="K7170" s="9" t="n"/>
      <c r="L7170" s="9">
        <f>IF(COUNTA($A7170:$K7170)=0,"",IF(AND(IFERROR($H7170,0)&gt;0,LEN(TRIM($K7170&amp;""))&gt;0,IFERROR(LOOKUP(2,1/((LISTS!$M$2:$M$13&lt;&gt;"")*ISNUMBER(SEARCH(LISTS!$M$2:$M$13,$I7170))),LISTS!$N$2:$N$13),"NO")="SI"),"SI","NO"))</f>
        <v/>
      </c>
      <c r="M7170" s="9">
        <f>IF(COUNTA($A7170:$K7170)=0,"",IF($K7170&lt;&gt;"",IF(COUNTIF($K$19:$K7170,$K7170)&gt;1,"SI","NO"),IF(COUNTIFS($A$19:$A7170,$A7170,$C$19:$C7170,$C7170,$J$19:$J7170,$J7170,$D$19:$D7170,$D7170)&gt;1,"SI","NO")))</f>
        <v/>
      </c>
      <c r="N7170" s="11">
        <f>IF(COUNTA($A7170:$K7170)=0,"",IF(AND($L7170="SI",$M7170="NO"),IFERROR($H7170,0),0))</f>
        <v/>
      </c>
      <c r="O7170" s="9">
        <f>IF(COUNTA($A7170:$K7170)=0,"",IF($M7170="SI","CUFE o factura duplicada dentro del reporte; no se suma dos veces",IF(IFERROR($H7170,0)&lt;=0,"DIAN reporta valor susceptible 0",IF($L7170="NO",IFERROR(LOOKUP(2,1/((LISTS!$M$2:$M$13&lt;&gt;"")*ISNUMBER(SEARCH(LISTS!$M$2:$M$13,$I7170))),LISTS!$O$2:$O$13),"Medio de pago no elegible o no identificado por DIAN"),"Apta automaticamente por pago electronico y base positiva"))))</f>
        <v/>
      </c>
    </row>
    <row r="7171">
      <c r="A7171" s="9" t="n"/>
      <c r="B7171" s="9" t="n"/>
      <c r="C7171" s="12" t="n"/>
      <c r="D7171" s="11" t="n"/>
      <c r="E7171" s="11" t="n"/>
      <c r="F7171" s="11" t="n"/>
      <c r="G7171" s="11" t="n"/>
      <c r="H7171" s="11" t="n"/>
      <c r="I7171" s="9" t="n"/>
      <c r="J7171" s="9" t="n"/>
      <c r="K7171" s="9" t="n"/>
      <c r="L7171" s="9">
        <f>IF(COUNTA($A7171:$K7171)=0,"",IF(AND(IFERROR($H7171,0)&gt;0,LEN(TRIM($K7171&amp;""))&gt;0,IFERROR(LOOKUP(2,1/((LISTS!$M$2:$M$13&lt;&gt;"")*ISNUMBER(SEARCH(LISTS!$M$2:$M$13,$I7171))),LISTS!$N$2:$N$13),"NO")="SI"),"SI","NO"))</f>
        <v/>
      </c>
      <c r="M7171" s="9">
        <f>IF(COUNTA($A7171:$K7171)=0,"",IF($K7171&lt;&gt;"",IF(COUNTIF($K$19:$K7171,$K7171)&gt;1,"SI","NO"),IF(COUNTIFS($A$19:$A7171,$A7171,$C$19:$C7171,$C7171,$J$19:$J7171,$J7171,$D$19:$D7171,$D7171)&gt;1,"SI","NO")))</f>
        <v/>
      </c>
      <c r="N7171" s="11">
        <f>IF(COUNTA($A7171:$K7171)=0,"",IF(AND($L7171="SI",$M7171="NO"),IFERROR($H7171,0),0))</f>
        <v/>
      </c>
      <c r="O7171" s="9">
        <f>IF(COUNTA($A7171:$K7171)=0,"",IF($M7171="SI","CUFE o factura duplicada dentro del reporte; no se suma dos veces",IF(IFERROR($H7171,0)&lt;=0,"DIAN reporta valor susceptible 0",IF($L7171="NO",IFERROR(LOOKUP(2,1/((LISTS!$M$2:$M$13&lt;&gt;"")*ISNUMBER(SEARCH(LISTS!$M$2:$M$13,$I7171))),LISTS!$O$2:$O$13),"Medio de pago no elegible o no identificado por DIAN"),"Apta automaticamente por pago electronico y base positiva"))))</f>
        <v/>
      </c>
    </row>
    <row r="7172">
      <c r="A7172" s="9" t="n"/>
      <c r="B7172" s="9" t="n"/>
      <c r="C7172" s="12" t="n"/>
      <c r="D7172" s="11" t="n"/>
      <c r="E7172" s="11" t="n"/>
      <c r="F7172" s="11" t="n"/>
      <c r="G7172" s="11" t="n"/>
      <c r="H7172" s="11" t="n"/>
      <c r="I7172" s="9" t="n"/>
      <c r="J7172" s="9" t="n"/>
      <c r="K7172" s="9" t="n"/>
      <c r="L7172" s="9">
        <f>IF(COUNTA($A7172:$K7172)=0,"",IF(AND(IFERROR($H7172,0)&gt;0,LEN(TRIM($K7172&amp;""))&gt;0,IFERROR(LOOKUP(2,1/((LISTS!$M$2:$M$13&lt;&gt;"")*ISNUMBER(SEARCH(LISTS!$M$2:$M$13,$I7172))),LISTS!$N$2:$N$13),"NO")="SI"),"SI","NO"))</f>
        <v/>
      </c>
      <c r="M7172" s="9">
        <f>IF(COUNTA($A7172:$K7172)=0,"",IF($K7172&lt;&gt;"",IF(COUNTIF($K$19:$K7172,$K7172)&gt;1,"SI","NO"),IF(COUNTIFS($A$19:$A7172,$A7172,$C$19:$C7172,$C7172,$J$19:$J7172,$J7172,$D$19:$D7172,$D7172)&gt;1,"SI","NO")))</f>
        <v/>
      </c>
      <c r="N7172" s="11">
        <f>IF(COUNTA($A7172:$K7172)=0,"",IF(AND($L7172="SI",$M7172="NO"),IFERROR($H7172,0),0))</f>
        <v/>
      </c>
      <c r="O7172" s="9">
        <f>IF(COUNTA($A7172:$K7172)=0,"",IF($M7172="SI","CUFE o factura duplicada dentro del reporte; no se suma dos veces",IF(IFERROR($H7172,0)&lt;=0,"DIAN reporta valor susceptible 0",IF($L7172="NO",IFERROR(LOOKUP(2,1/((LISTS!$M$2:$M$13&lt;&gt;"")*ISNUMBER(SEARCH(LISTS!$M$2:$M$13,$I7172))),LISTS!$O$2:$O$13),"Medio de pago no elegible o no identificado por DIAN"),"Apta automaticamente por pago electronico y base positiva"))))</f>
        <v/>
      </c>
    </row>
    <row r="7173">
      <c r="A7173" s="9" t="n"/>
      <c r="B7173" s="9" t="n"/>
      <c r="C7173" s="12" t="n"/>
      <c r="D7173" s="11" t="n"/>
      <c r="E7173" s="11" t="n"/>
      <c r="F7173" s="11" t="n"/>
      <c r="G7173" s="11" t="n"/>
      <c r="H7173" s="11" t="n"/>
      <c r="I7173" s="9" t="n"/>
      <c r="J7173" s="9" t="n"/>
      <c r="K7173" s="9" t="n"/>
      <c r="L7173" s="9">
        <f>IF(COUNTA($A7173:$K7173)=0,"",IF(AND(IFERROR($H7173,0)&gt;0,LEN(TRIM($K7173&amp;""))&gt;0,IFERROR(LOOKUP(2,1/((LISTS!$M$2:$M$13&lt;&gt;"")*ISNUMBER(SEARCH(LISTS!$M$2:$M$13,$I7173))),LISTS!$N$2:$N$13),"NO")="SI"),"SI","NO"))</f>
        <v/>
      </c>
      <c r="M7173" s="9">
        <f>IF(COUNTA($A7173:$K7173)=0,"",IF($K7173&lt;&gt;"",IF(COUNTIF($K$19:$K7173,$K7173)&gt;1,"SI","NO"),IF(COUNTIFS($A$19:$A7173,$A7173,$C$19:$C7173,$C7173,$J$19:$J7173,$J7173,$D$19:$D7173,$D7173)&gt;1,"SI","NO")))</f>
        <v/>
      </c>
      <c r="N7173" s="11">
        <f>IF(COUNTA($A7173:$K7173)=0,"",IF(AND($L7173="SI",$M7173="NO"),IFERROR($H7173,0),0))</f>
        <v/>
      </c>
      <c r="O7173" s="9">
        <f>IF(COUNTA($A7173:$K7173)=0,"",IF($M7173="SI","CUFE o factura duplicada dentro del reporte; no se suma dos veces",IF(IFERROR($H7173,0)&lt;=0,"DIAN reporta valor susceptible 0",IF($L7173="NO",IFERROR(LOOKUP(2,1/((LISTS!$M$2:$M$13&lt;&gt;"")*ISNUMBER(SEARCH(LISTS!$M$2:$M$13,$I7173))),LISTS!$O$2:$O$13),"Medio de pago no elegible o no identificado por DIAN"),"Apta automaticamente por pago electronico y base positiva"))))</f>
        <v/>
      </c>
    </row>
    <row r="7174">
      <c r="A7174" s="9" t="n"/>
      <c r="B7174" s="9" t="n"/>
      <c r="C7174" s="12" t="n"/>
      <c r="D7174" s="11" t="n"/>
      <c r="E7174" s="11" t="n"/>
      <c r="F7174" s="11" t="n"/>
      <c r="G7174" s="11" t="n"/>
      <c r="H7174" s="11" t="n"/>
      <c r="I7174" s="9" t="n"/>
      <c r="J7174" s="9" t="n"/>
      <c r="K7174" s="9" t="n"/>
      <c r="L7174" s="9">
        <f>IF(COUNTA($A7174:$K7174)=0,"",IF(AND(IFERROR($H7174,0)&gt;0,LEN(TRIM($K7174&amp;""))&gt;0,IFERROR(LOOKUP(2,1/((LISTS!$M$2:$M$13&lt;&gt;"")*ISNUMBER(SEARCH(LISTS!$M$2:$M$13,$I7174))),LISTS!$N$2:$N$13),"NO")="SI"),"SI","NO"))</f>
        <v/>
      </c>
      <c r="M7174" s="9">
        <f>IF(COUNTA($A7174:$K7174)=0,"",IF($K7174&lt;&gt;"",IF(COUNTIF($K$19:$K7174,$K7174)&gt;1,"SI","NO"),IF(COUNTIFS($A$19:$A7174,$A7174,$C$19:$C7174,$C7174,$J$19:$J7174,$J7174,$D$19:$D7174,$D7174)&gt;1,"SI","NO")))</f>
        <v/>
      </c>
      <c r="N7174" s="11">
        <f>IF(COUNTA($A7174:$K7174)=0,"",IF(AND($L7174="SI",$M7174="NO"),IFERROR($H7174,0),0))</f>
        <v/>
      </c>
      <c r="O7174" s="9">
        <f>IF(COUNTA($A7174:$K7174)=0,"",IF($M7174="SI","CUFE o factura duplicada dentro del reporte; no se suma dos veces",IF(IFERROR($H7174,0)&lt;=0,"DIAN reporta valor susceptible 0",IF($L7174="NO",IFERROR(LOOKUP(2,1/((LISTS!$M$2:$M$13&lt;&gt;"")*ISNUMBER(SEARCH(LISTS!$M$2:$M$13,$I7174))),LISTS!$O$2:$O$13),"Medio de pago no elegible o no identificado por DIAN"),"Apta automaticamente por pago electronico y base positiva"))))</f>
        <v/>
      </c>
    </row>
    <row r="7175">
      <c r="A7175" s="9" t="n"/>
      <c r="B7175" s="9" t="n"/>
      <c r="C7175" s="12" t="n"/>
      <c r="D7175" s="11" t="n"/>
      <c r="E7175" s="11" t="n"/>
      <c r="F7175" s="11" t="n"/>
      <c r="G7175" s="11" t="n"/>
      <c r="H7175" s="11" t="n"/>
      <c r="I7175" s="9" t="n"/>
      <c r="J7175" s="9" t="n"/>
      <c r="K7175" s="9" t="n"/>
      <c r="L7175" s="9">
        <f>IF(COUNTA($A7175:$K7175)=0,"",IF(AND(IFERROR($H7175,0)&gt;0,LEN(TRIM($K7175&amp;""))&gt;0,IFERROR(LOOKUP(2,1/((LISTS!$M$2:$M$13&lt;&gt;"")*ISNUMBER(SEARCH(LISTS!$M$2:$M$13,$I7175))),LISTS!$N$2:$N$13),"NO")="SI"),"SI","NO"))</f>
        <v/>
      </c>
      <c r="M7175" s="9">
        <f>IF(COUNTA($A7175:$K7175)=0,"",IF($K7175&lt;&gt;"",IF(COUNTIF($K$19:$K7175,$K7175)&gt;1,"SI","NO"),IF(COUNTIFS($A$19:$A7175,$A7175,$C$19:$C7175,$C7175,$J$19:$J7175,$J7175,$D$19:$D7175,$D7175)&gt;1,"SI","NO")))</f>
        <v/>
      </c>
      <c r="N7175" s="11">
        <f>IF(COUNTA($A7175:$K7175)=0,"",IF(AND($L7175="SI",$M7175="NO"),IFERROR($H7175,0),0))</f>
        <v/>
      </c>
      <c r="O7175" s="9">
        <f>IF(COUNTA($A7175:$K7175)=0,"",IF($M7175="SI","CUFE o factura duplicada dentro del reporte; no se suma dos veces",IF(IFERROR($H7175,0)&lt;=0,"DIAN reporta valor susceptible 0",IF($L7175="NO",IFERROR(LOOKUP(2,1/((LISTS!$M$2:$M$13&lt;&gt;"")*ISNUMBER(SEARCH(LISTS!$M$2:$M$13,$I7175))),LISTS!$O$2:$O$13),"Medio de pago no elegible o no identificado por DIAN"),"Apta automaticamente por pago electronico y base positiva"))))</f>
        <v/>
      </c>
    </row>
    <row r="7176">
      <c r="A7176" s="9" t="n"/>
      <c r="B7176" s="9" t="n"/>
      <c r="C7176" s="12" t="n"/>
      <c r="D7176" s="11" t="n"/>
      <c r="E7176" s="11" t="n"/>
      <c r="F7176" s="11" t="n"/>
      <c r="G7176" s="11" t="n"/>
      <c r="H7176" s="11" t="n"/>
      <c r="I7176" s="9" t="n"/>
      <c r="J7176" s="9" t="n"/>
      <c r="K7176" s="9" t="n"/>
      <c r="L7176" s="9">
        <f>IF(COUNTA($A7176:$K7176)=0,"",IF(AND(IFERROR($H7176,0)&gt;0,LEN(TRIM($K7176&amp;""))&gt;0,IFERROR(LOOKUP(2,1/((LISTS!$M$2:$M$13&lt;&gt;"")*ISNUMBER(SEARCH(LISTS!$M$2:$M$13,$I7176))),LISTS!$N$2:$N$13),"NO")="SI"),"SI","NO"))</f>
        <v/>
      </c>
      <c r="M7176" s="9">
        <f>IF(COUNTA($A7176:$K7176)=0,"",IF($K7176&lt;&gt;"",IF(COUNTIF($K$19:$K7176,$K7176)&gt;1,"SI","NO"),IF(COUNTIFS($A$19:$A7176,$A7176,$C$19:$C7176,$C7176,$J$19:$J7176,$J7176,$D$19:$D7176,$D7176)&gt;1,"SI","NO")))</f>
        <v/>
      </c>
      <c r="N7176" s="11">
        <f>IF(COUNTA($A7176:$K7176)=0,"",IF(AND($L7176="SI",$M7176="NO"),IFERROR($H7176,0),0))</f>
        <v/>
      </c>
      <c r="O7176" s="9">
        <f>IF(COUNTA($A7176:$K7176)=0,"",IF($M7176="SI","CUFE o factura duplicada dentro del reporte; no se suma dos veces",IF(IFERROR($H7176,0)&lt;=0,"DIAN reporta valor susceptible 0",IF($L7176="NO",IFERROR(LOOKUP(2,1/((LISTS!$M$2:$M$13&lt;&gt;"")*ISNUMBER(SEARCH(LISTS!$M$2:$M$13,$I7176))),LISTS!$O$2:$O$13),"Medio de pago no elegible o no identificado por DIAN"),"Apta automaticamente por pago electronico y base positiva"))))</f>
        <v/>
      </c>
    </row>
    <row r="7177">
      <c r="A7177" s="9" t="n"/>
      <c r="B7177" s="9" t="n"/>
      <c r="C7177" s="12" t="n"/>
      <c r="D7177" s="11" t="n"/>
      <c r="E7177" s="11" t="n"/>
      <c r="F7177" s="11" t="n"/>
      <c r="G7177" s="11" t="n"/>
      <c r="H7177" s="11" t="n"/>
      <c r="I7177" s="9" t="n"/>
      <c r="J7177" s="9" t="n"/>
      <c r="K7177" s="9" t="n"/>
      <c r="L7177" s="9">
        <f>IF(COUNTA($A7177:$K7177)=0,"",IF(AND(IFERROR($H7177,0)&gt;0,LEN(TRIM($K7177&amp;""))&gt;0,IFERROR(LOOKUP(2,1/((LISTS!$M$2:$M$13&lt;&gt;"")*ISNUMBER(SEARCH(LISTS!$M$2:$M$13,$I7177))),LISTS!$N$2:$N$13),"NO")="SI"),"SI","NO"))</f>
        <v/>
      </c>
      <c r="M7177" s="9">
        <f>IF(COUNTA($A7177:$K7177)=0,"",IF($K7177&lt;&gt;"",IF(COUNTIF($K$19:$K7177,$K7177)&gt;1,"SI","NO"),IF(COUNTIFS($A$19:$A7177,$A7177,$C$19:$C7177,$C7177,$J$19:$J7177,$J7177,$D$19:$D7177,$D7177)&gt;1,"SI","NO")))</f>
        <v/>
      </c>
      <c r="N7177" s="11">
        <f>IF(COUNTA($A7177:$K7177)=0,"",IF(AND($L7177="SI",$M7177="NO"),IFERROR($H7177,0),0))</f>
        <v/>
      </c>
      <c r="O7177" s="9">
        <f>IF(COUNTA($A7177:$K7177)=0,"",IF($M7177="SI","CUFE o factura duplicada dentro del reporte; no se suma dos veces",IF(IFERROR($H7177,0)&lt;=0,"DIAN reporta valor susceptible 0",IF($L7177="NO",IFERROR(LOOKUP(2,1/((LISTS!$M$2:$M$13&lt;&gt;"")*ISNUMBER(SEARCH(LISTS!$M$2:$M$13,$I7177))),LISTS!$O$2:$O$13),"Medio de pago no elegible o no identificado por DIAN"),"Apta automaticamente por pago electronico y base positiva"))))</f>
        <v/>
      </c>
    </row>
    <row r="7178">
      <c r="A7178" s="9" t="n"/>
      <c r="B7178" s="9" t="n"/>
      <c r="C7178" s="12" t="n"/>
      <c r="D7178" s="11" t="n"/>
      <c r="E7178" s="11" t="n"/>
      <c r="F7178" s="11" t="n"/>
      <c r="G7178" s="11" t="n"/>
      <c r="H7178" s="11" t="n"/>
      <c r="I7178" s="9" t="n"/>
      <c r="J7178" s="9" t="n"/>
      <c r="K7178" s="9" t="n"/>
      <c r="L7178" s="9">
        <f>IF(COUNTA($A7178:$K7178)=0,"",IF(AND(IFERROR($H7178,0)&gt;0,LEN(TRIM($K7178&amp;""))&gt;0,IFERROR(LOOKUP(2,1/((LISTS!$M$2:$M$13&lt;&gt;"")*ISNUMBER(SEARCH(LISTS!$M$2:$M$13,$I7178))),LISTS!$N$2:$N$13),"NO")="SI"),"SI","NO"))</f>
        <v/>
      </c>
      <c r="M7178" s="9">
        <f>IF(COUNTA($A7178:$K7178)=0,"",IF($K7178&lt;&gt;"",IF(COUNTIF($K$19:$K7178,$K7178)&gt;1,"SI","NO"),IF(COUNTIFS($A$19:$A7178,$A7178,$C$19:$C7178,$C7178,$J$19:$J7178,$J7178,$D$19:$D7178,$D7178)&gt;1,"SI","NO")))</f>
        <v/>
      </c>
      <c r="N7178" s="11">
        <f>IF(COUNTA($A7178:$K7178)=0,"",IF(AND($L7178="SI",$M7178="NO"),IFERROR($H7178,0),0))</f>
        <v/>
      </c>
      <c r="O7178" s="9">
        <f>IF(COUNTA($A7178:$K7178)=0,"",IF($M7178="SI","CUFE o factura duplicada dentro del reporte; no se suma dos veces",IF(IFERROR($H7178,0)&lt;=0,"DIAN reporta valor susceptible 0",IF($L7178="NO",IFERROR(LOOKUP(2,1/((LISTS!$M$2:$M$13&lt;&gt;"")*ISNUMBER(SEARCH(LISTS!$M$2:$M$13,$I7178))),LISTS!$O$2:$O$13),"Medio de pago no elegible o no identificado por DIAN"),"Apta automaticamente por pago electronico y base positiva"))))</f>
        <v/>
      </c>
    </row>
    <row r="7179">
      <c r="A7179" s="9" t="n"/>
      <c r="B7179" s="9" t="n"/>
      <c r="C7179" s="12" t="n"/>
      <c r="D7179" s="11" t="n"/>
      <c r="E7179" s="11" t="n"/>
      <c r="F7179" s="11" t="n"/>
      <c r="G7179" s="11" t="n"/>
      <c r="H7179" s="11" t="n"/>
      <c r="I7179" s="9" t="n"/>
      <c r="J7179" s="9" t="n"/>
      <c r="K7179" s="9" t="n"/>
      <c r="L7179" s="9">
        <f>IF(COUNTA($A7179:$K7179)=0,"",IF(AND(IFERROR($H7179,0)&gt;0,LEN(TRIM($K7179&amp;""))&gt;0,IFERROR(LOOKUP(2,1/((LISTS!$M$2:$M$13&lt;&gt;"")*ISNUMBER(SEARCH(LISTS!$M$2:$M$13,$I7179))),LISTS!$N$2:$N$13),"NO")="SI"),"SI","NO"))</f>
        <v/>
      </c>
      <c r="M7179" s="9">
        <f>IF(COUNTA($A7179:$K7179)=0,"",IF($K7179&lt;&gt;"",IF(COUNTIF($K$19:$K7179,$K7179)&gt;1,"SI","NO"),IF(COUNTIFS($A$19:$A7179,$A7179,$C$19:$C7179,$C7179,$J$19:$J7179,$J7179,$D$19:$D7179,$D7179)&gt;1,"SI","NO")))</f>
        <v/>
      </c>
      <c r="N7179" s="11">
        <f>IF(COUNTA($A7179:$K7179)=0,"",IF(AND($L7179="SI",$M7179="NO"),IFERROR($H7179,0),0))</f>
        <v/>
      </c>
      <c r="O7179" s="9">
        <f>IF(COUNTA($A7179:$K7179)=0,"",IF($M7179="SI","CUFE o factura duplicada dentro del reporte; no se suma dos veces",IF(IFERROR($H7179,0)&lt;=0,"DIAN reporta valor susceptible 0",IF($L7179="NO",IFERROR(LOOKUP(2,1/((LISTS!$M$2:$M$13&lt;&gt;"")*ISNUMBER(SEARCH(LISTS!$M$2:$M$13,$I7179))),LISTS!$O$2:$O$13),"Medio de pago no elegible o no identificado por DIAN"),"Apta automaticamente por pago electronico y base positiva"))))</f>
        <v/>
      </c>
    </row>
    <row r="7180">
      <c r="A7180" s="9" t="n"/>
      <c r="B7180" s="9" t="n"/>
      <c r="C7180" s="12" t="n"/>
      <c r="D7180" s="11" t="n"/>
      <c r="E7180" s="11" t="n"/>
      <c r="F7180" s="11" t="n"/>
      <c r="G7180" s="11" t="n"/>
      <c r="H7180" s="11" t="n"/>
      <c r="I7180" s="9" t="n"/>
      <c r="J7180" s="9" t="n"/>
      <c r="K7180" s="9" t="n"/>
      <c r="L7180" s="9">
        <f>IF(COUNTA($A7180:$K7180)=0,"",IF(AND(IFERROR($H7180,0)&gt;0,LEN(TRIM($K7180&amp;""))&gt;0,IFERROR(LOOKUP(2,1/((LISTS!$M$2:$M$13&lt;&gt;"")*ISNUMBER(SEARCH(LISTS!$M$2:$M$13,$I7180))),LISTS!$N$2:$N$13),"NO")="SI"),"SI","NO"))</f>
        <v/>
      </c>
      <c r="M7180" s="9">
        <f>IF(COUNTA($A7180:$K7180)=0,"",IF($K7180&lt;&gt;"",IF(COUNTIF($K$19:$K7180,$K7180)&gt;1,"SI","NO"),IF(COUNTIFS($A$19:$A7180,$A7180,$C$19:$C7180,$C7180,$J$19:$J7180,$J7180,$D$19:$D7180,$D7180)&gt;1,"SI","NO")))</f>
        <v/>
      </c>
      <c r="N7180" s="11">
        <f>IF(COUNTA($A7180:$K7180)=0,"",IF(AND($L7180="SI",$M7180="NO"),IFERROR($H7180,0),0))</f>
        <v/>
      </c>
      <c r="O7180" s="9">
        <f>IF(COUNTA($A7180:$K7180)=0,"",IF($M7180="SI","CUFE o factura duplicada dentro del reporte; no se suma dos veces",IF(IFERROR($H7180,0)&lt;=0,"DIAN reporta valor susceptible 0",IF($L7180="NO",IFERROR(LOOKUP(2,1/((LISTS!$M$2:$M$13&lt;&gt;"")*ISNUMBER(SEARCH(LISTS!$M$2:$M$13,$I7180))),LISTS!$O$2:$O$13),"Medio de pago no elegible o no identificado por DIAN"),"Apta automaticamente por pago electronico y base positiva"))))</f>
        <v/>
      </c>
    </row>
    <row r="7181">
      <c r="A7181" s="9" t="n"/>
      <c r="B7181" s="9" t="n"/>
      <c r="C7181" s="12" t="n"/>
      <c r="D7181" s="11" t="n"/>
      <c r="E7181" s="11" t="n"/>
      <c r="F7181" s="11" t="n"/>
      <c r="G7181" s="11" t="n"/>
      <c r="H7181" s="11" t="n"/>
      <c r="I7181" s="9" t="n"/>
      <c r="J7181" s="9" t="n"/>
      <c r="K7181" s="9" t="n"/>
      <c r="L7181" s="9">
        <f>IF(COUNTA($A7181:$K7181)=0,"",IF(AND(IFERROR($H7181,0)&gt;0,LEN(TRIM($K7181&amp;""))&gt;0,IFERROR(LOOKUP(2,1/((LISTS!$M$2:$M$13&lt;&gt;"")*ISNUMBER(SEARCH(LISTS!$M$2:$M$13,$I7181))),LISTS!$N$2:$N$13),"NO")="SI"),"SI","NO"))</f>
        <v/>
      </c>
      <c r="M7181" s="9">
        <f>IF(COUNTA($A7181:$K7181)=0,"",IF($K7181&lt;&gt;"",IF(COUNTIF($K$19:$K7181,$K7181)&gt;1,"SI","NO"),IF(COUNTIFS($A$19:$A7181,$A7181,$C$19:$C7181,$C7181,$J$19:$J7181,$J7181,$D$19:$D7181,$D7181)&gt;1,"SI","NO")))</f>
        <v/>
      </c>
      <c r="N7181" s="11">
        <f>IF(COUNTA($A7181:$K7181)=0,"",IF(AND($L7181="SI",$M7181="NO"),IFERROR($H7181,0),0))</f>
        <v/>
      </c>
      <c r="O7181" s="9">
        <f>IF(COUNTA($A7181:$K7181)=0,"",IF($M7181="SI","CUFE o factura duplicada dentro del reporte; no se suma dos veces",IF(IFERROR($H7181,0)&lt;=0,"DIAN reporta valor susceptible 0",IF($L7181="NO",IFERROR(LOOKUP(2,1/((LISTS!$M$2:$M$13&lt;&gt;"")*ISNUMBER(SEARCH(LISTS!$M$2:$M$13,$I7181))),LISTS!$O$2:$O$13),"Medio de pago no elegible o no identificado por DIAN"),"Apta automaticamente por pago electronico y base positiva"))))</f>
        <v/>
      </c>
    </row>
    <row r="7182">
      <c r="A7182" s="9" t="n"/>
      <c r="B7182" s="9" t="n"/>
      <c r="C7182" s="12" t="n"/>
      <c r="D7182" s="11" t="n"/>
      <c r="E7182" s="11" t="n"/>
      <c r="F7182" s="11" t="n"/>
      <c r="G7182" s="11" t="n"/>
      <c r="H7182" s="11" t="n"/>
      <c r="I7182" s="9" t="n"/>
      <c r="J7182" s="9" t="n"/>
      <c r="K7182" s="9" t="n"/>
      <c r="L7182" s="9">
        <f>IF(COUNTA($A7182:$K7182)=0,"",IF(AND(IFERROR($H7182,0)&gt;0,LEN(TRIM($K7182&amp;""))&gt;0,IFERROR(LOOKUP(2,1/((LISTS!$M$2:$M$13&lt;&gt;"")*ISNUMBER(SEARCH(LISTS!$M$2:$M$13,$I7182))),LISTS!$N$2:$N$13),"NO")="SI"),"SI","NO"))</f>
        <v/>
      </c>
      <c r="M7182" s="9">
        <f>IF(COUNTA($A7182:$K7182)=0,"",IF($K7182&lt;&gt;"",IF(COUNTIF($K$19:$K7182,$K7182)&gt;1,"SI","NO"),IF(COUNTIFS($A$19:$A7182,$A7182,$C$19:$C7182,$C7182,$J$19:$J7182,$J7182,$D$19:$D7182,$D7182)&gt;1,"SI","NO")))</f>
        <v/>
      </c>
      <c r="N7182" s="11">
        <f>IF(COUNTA($A7182:$K7182)=0,"",IF(AND($L7182="SI",$M7182="NO"),IFERROR($H7182,0),0))</f>
        <v/>
      </c>
      <c r="O7182" s="9">
        <f>IF(COUNTA($A7182:$K7182)=0,"",IF($M7182="SI","CUFE o factura duplicada dentro del reporte; no se suma dos veces",IF(IFERROR($H7182,0)&lt;=0,"DIAN reporta valor susceptible 0",IF($L7182="NO",IFERROR(LOOKUP(2,1/((LISTS!$M$2:$M$13&lt;&gt;"")*ISNUMBER(SEARCH(LISTS!$M$2:$M$13,$I7182))),LISTS!$O$2:$O$13),"Medio de pago no elegible o no identificado por DIAN"),"Apta automaticamente por pago electronico y base positiva"))))</f>
        <v/>
      </c>
    </row>
    <row r="7183">
      <c r="A7183" s="9" t="n"/>
      <c r="B7183" s="9" t="n"/>
      <c r="C7183" s="12" t="n"/>
      <c r="D7183" s="11" t="n"/>
      <c r="E7183" s="11" t="n"/>
      <c r="F7183" s="11" t="n"/>
      <c r="G7183" s="11" t="n"/>
      <c r="H7183" s="11" t="n"/>
      <c r="I7183" s="9" t="n"/>
      <c r="J7183" s="9" t="n"/>
      <c r="K7183" s="9" t="n"/>
      <c r="L7183" s="9">
        <f>IF(COUNTA($A7183:$K7183)=0,"",IF(AND(IFERROR($H7183,0)&gt;0,LEN(TRIM($K7183&amp;""))&gt;0,IFERROR(LOOKUP(2,1/((LISTS!$M$2:$M$13&lt;&gt;"")*ISNUMBER(SEARCH(LISTS!$M$2:$M$13,$I7183))),LISTS!$N$2:$N$13),"NO")="SI"),"SI","NO"))</f>
        <v/>
      </c>
      <c r="M7183" s="9">
        <f>IF(COUNTA($A7183:$K7183)=0,"",IF($K7183&lt;&gt;"",IF(COUNTIF($K$19:$K7183,$K7183)&gt;1,"SI","NO"),IF(COUNTIFS($A$19:$A7183,$A7183,$C$19:$C7183,$C7183,$J$19:$J7183,$J7183,$D$19:$D7183,$D7183)&gt;1,"SI","NO")))</f>
        <v/>
      </c>
      <c r="N7183" s="11">
        <f>IF(COUNTA($A7183:$K7183)=0,"",IF(AND($L7183="SI",$M7183="NO"),IFERROR($H7183,0),0))</f>
        <v/>
      </c>
      <c r="O7183" s="9">
        <f>IF(COUNTA($A7183:$K7183)=0,"",IF($M7183="SI","CUFE o factura duplicada dentro del reporte; no se suma dos veces",IF(IFERROR($H7183,0)&lt;=0,"DIAN reporta valor susceptible 0",IF($L7183="NO",IFERROR(LOOKUP(2,1/((LISTS!$M$2:$M$13&lt;&gt;"")*ISNUMBER(SEARCH(LISTS!$M$2:$M$13,$I7183))),LISTS!$O$2:$O$13),"Medio de pago no elegible o no identificado por DIAN"),"Apta automaticamente por pago electronico y base positiva"))))</f>
        <v/>
      </c>
    </row>
    <row r="7184">
      <c r="A7184" s="9" t="n"/>
      <c r="B7184" s="9" t="n"/>
      <c r="C7184" s="12" t="n"/>
      <c r="D7184" s="11" t="n"/>
      <c r="E7184" s="11" t="n"/>
      <c r="F7184" s="11" t="n"/>
      <c r="G7184" s="11" t="n"/>
      <c r="H7184" s="11" t="n"/>
      <c r="I7184" s="9" t="n"/>
      <c r="J7184" s="9" t="n"/>
      <c r="K7184" s="9" t="n"/>
      <c r="L7184" s="9">
        <f>IF(COUNTA($A7184:$K7184)=0,"",IF(AND(IFERROR($H7184,0)&gt;0,LEN(TRIM($K7184&amp;""))&gt;0,IFERROR(LOOKUP(2,1/((LISTS!$M$2:$M$13&lt;&gt;"")*ISNUMBER(SEARCH(LISTS!$M$2:$M$13,$I7184))),LISTS!$N$2:$N$13),"NO")="SI"),"SI","NO"))</f>
        <v/>
      </c>
      <c r="M7184" s="9">
        <f>IF(COUNTA($A7184:$K7184)=0,"",IF($K7184&lt;&gt;"",IF(COUNTIF($K$19:$K7184,$K7184)&gt;1,"SI","NO"),IF(COUNTIFS($A$19:$A7184,$A7184,$C$19:$C7184,$C7184,$J$19:$J7184,$J7184,$D$19:$D7184,$D7184)&gt;1,"SI","NO")))</f>
        <v/>
      </c>
      <c r="N7184" s="11">
        <f>IF(COUNTA($A7184:$K7184)=0,"",IF(AND($L7184="SI",$M7184="NO"),IFERROR($H7184,0),0))</f>
        <v/>
      </c>
      <c r="O7184" s="9">
        <f>IF(COUNTA($A7184:$K7184)=0,"",IF($M7184="SI","CUFE o factura duplicada dentro del reporte; no se suma dos veces",IF(IFERROR($H7184,0)&lt;=0,"DIAN reporta valor susceptible 0",IF($L7184="NO",IFERROR(LOOKUP(2,1/((LISTS!$M$2:$M$13&lt;&gt;"")*ISNUMBER(SEARCH(LISTS!$M$2:$M$13,$I7184))),LISTS!$O$2:$O$13),"Medio de pago no elegible o no identificado por DIAN"),"Apta automaticamente por pago electronico y base positiva"))))</f>
        <v/>
      </c>
    </row>
    <row r="7185">
      <c r="A7185" s="9" t="n"/>
      <c r="B7185" s="9" t="n"/>
      <c r="C7185" s="12" t="n"/>
      <c r="D7185" s="11" t="n"/>
      <c r="E7185" s="11" t="n"/>
      <c r="F7185" s="11" t="n"/>
      <c r="G7185" s="11" t="n"/>
      <c r="H7185" s="11" t="n"/>
      <c r="I7185" s="9" t="n"/>
      <c r="J7185" s="9" t="n"/>
      <c r="K7185" s="9" t="n"/>
      <c r="L7185" s="9">
        <f>IF(COUNTA($A7185:$K7185)=0,"",IF(AND(IFERROR($H7185,0)&gt;0,LEN(TRIM($K7185&amp;""))&gt;0,IFERROR(LOOKUP(2,1/((LISTS!$M$2:$M$13&lt;&gt;"")*ISNUMBER(SEARCH(LISTS!$M$2:$M$13,$I7185))),LISTS!$N$2:$N$13),"NO")="SI"),"SI","NO"))</f>
        <v/>
      </c>
      <c r="M7185" s="9">
        <f>IF(COUNTA($A7185:$K7185)=0,"",IF($K7185&lt;&gt;"",IF(COUNTIF($K$19:$K7185,$K7185)&gt;1,"SI","NO"),IF(COUNTIFS($A$19:$A7185,$A7185,$C$19:$C7185,$C7185,$J$19:$J7185,$J7185,$D$19:$D7185,$D7185)&gt;1,"SI","NO")))</f>
        <v/>
      </c>
      <c r="N7185" s="11">
        <f>IF(COUNTA($A7185:$K7185)=0,"",IF(AND($L7185="SI",$M7185="NO"),IFERROR($H7185,0),0))</f>
        <v/>
      </c>
      <c r="O7185" s="9">
        <f>IF(COUNTA($A7185:$K7185)=0,"",IF($M7185="SI","CUFE o factura duplicada dentro del reporte; no se suma dos veces",IF(IFERROR($H7185,0)&lt;=0,"DIAN reporta valor susceptible 0",IF($L7185="NO",IFERROR(LOOKUP(2,1/((LISTS!$M$2:$M$13&lt;&gt;"")*ISNUMBER(SEARCH(LISTS!$M$2:$M$13,$I7185))),LISTS!$O$2:$O$13),"Medio de pago no elegible o no identificado por DIAN"),"Apta automaticamente por pago electronico y base positiva"))))</f>
        <v/>
      </c>
    </row>
    <row r="7186">
      <c r="A7186" s="9" t="n"/>
      <c r="B7186" s="9" t="n"/>
      <c r="C7186" s="12" t="n"/>
      <c r="D7186" s="11" t="n"/>
      <c r="E7186" s="11" t="n"/>
      <c r="F7186" s="11" t="n"/>
      <c r="G7186" s="11" t="n"/>
      <c r="H7186" s="11" t="n"/>
      <c r="I7186" s="9" t="n"/>
      <c r="J7186" s="9" t="n"/>
      <c r="K7186" s="9" t="n"/>
      <c r="L7186" s="9">
        <f>IF(COUNTA($A7186:$K7186)=0,"",IF(AND(IFERROR($H7186,0)&gt;0,LEN(TRIM($K7186&amp;""))&gt;0,IFERROR(LOOKUP(2,1/((LISTS!$M$2:$M$13&lt;&gt;"")*ISNUMBER(SEARCH(LISTS!$M$2:$M$13,$I7186))),LISTS!$N$2:$N$13),"NO")="SI"),"SI","NO"))</f>
        <v/>
      </c>
      <c r="M7186" s="9">
        <f>IF(COUNTA($A7186:$K7186)=0,"",IF($K7186&lt;&gt;"",IF(COUNTIF($K$19:$K7186,$K7186)&gt;1,"SI","NO"),IF(COUNTIFS($A$19:$A7186,$A7186,$C$19:$C7186,$C7186,$J$19:$J7186,$J7186,$D$19:$D7186,$D7186)&gt;1,"SI","NO")))</f>
        <v/>
      </c>
      <c r="N7186" s="11">
        <f>IF(COUNTA($A7186:$K7186)=0,"",IF(AND($L7186="SI",$M7186="NO"),IFERROR($H7186,0),0))</f>
        <v/>
      </c>
      <c r="O7186" s="9">
        <f>IF(COUNTA($A7186:$K7186)=0,"",IF($M7186="SI","CUFE o factura duplicada dentro del reporte; no se suma dos veces",IF(IFERROR($H7186,0)&lt;=0,"DIAN reporta valor susceptible 0",IF($L7186="NO",IFERROR(LOOKUP(2,1/((LISTS!$M$2:$M$13&lt;&gt;"")*ISNUMBER(SEARCH(LISTS!$M$2:$M$13,$I7186))),LISTS!$O$2:$O$13),"Medio de pago no elegible o no identificado por DIAN"),"Apta automaticamente por pago electronico y base positiva"))))</f>
        <v/>
      </c>
    </row>
    <row r="7187">
      <c r="A7187" s="9" t="n"/>
      <c r="B7187" s="9" t="n"/>
      <c r="C7187" s="12" t="n"/>
      <c r="D7187" s="11" t="n"/>
      <c r="E7187" s="11" t="n"/>
      <c r="F7187" s="11" t="n"/>
      <c r="G7187" s="11" t="n"/>
      <c r="H7187" s="11" t="n"/>
      <c r="I7187" s="9" t="n"/>
      <c r="J7187" s="9" t="n"/>
      <c r="K7187" s="9" t="n"/>
      <c r="L7187" s="9">
        <f>IF(COUNTA($A7187:$K7187)=0,"",IF(AND(IFERROR($H7187,0)&gt;0,LEN(TRIM($K7187&amp;""))&gt;0,IFERROR(LOOKUP(2,1/((LISTS!$M$2:$M$13&lt;&gt;"")*ISNUMBER(SEARCH(LISTS!$M$2:$M$13,$I7187))),LISTS!$N$2:$N$13),"NO")="SI"),"SI","NO"))</f>
        <v/>
      </c>
      <c r="M7187" s="9">
        <f>IF(COUNTA($A7187:$K7187)=0,"",IF($K7187&lt;&gt;"",IF(COUNTIF($K$19:$K7187,$K7187)&gt;1,"SI","NO"),IF(COUNTIFS($A$19:$A7187,$A7187,$C$19:$C7187,$C7187,$J$19:$J7187,$J7187,$D$19:$D7187,$D7187)&gt;1,"SI","NO")))</f>
        <v/>
      </c>
      <c r="N7187" s="11">
        <f>IF(COUNTA($A7187:$K7187)=0,"",IF(AND($L7187="SI",$M7187="NO"),IFERROR($H7187,0),0))</f>
        <v/>
      </c>
      <c r="O7187" s="9">
        <f>IF(COUNTA($A7187:$K7187)=0,"",IF($M7187="SI","CUFE o factura duplicada dentro del reporte; no se suma dos veces",IF(IFERROR($H7187,0)&lt;=0,"DIAN reporta valor susceptible 0",IF($L7187="NO",IFERROR(LOOKUP(2,1/((LISTS!$M$2:$M$13&lt;&gt;"")*ISNUMBER(SEARCH(LISTS!$M$2:$M$13,$I7187))),LISTS!$O$2:$O$13),"Medio de pago no elegible o no identificado por DIAN"),"Apta automaticamente por pago electronico y base positiva"))))</f>
        <v/>
      </c>
    </row>
    <row r="7188">
      <c r="A7188" s="9" t="n"/>
      <c r="B7188" s="9" t="n"/>
      <c r="C7188" s="12" t="n"/>
      <c r="D7188" s="11" t="n"/>
      <c r="E7188" s="11" t="n"/>
      <c r="F7188" s="11" t="n"/>
      <c r="G7188" s="11" t="n"/>
      <c r="H7188" s="11" t="n"/>
      <c r="I7188" s="9" t="n"/>
      <c r="J7188" s="9" t="n"/>
      <c r="K7188" s="9" t="n"/>
      <c r="L7188" s="9">
        <f>IF(COUNTA($A7188:$K7188)=0,"",IF(AND(IFERROR($H7188,0)&gt;0,LEN(TRIM($K7188&amp;""))&gt;0,IFERROR(LOOKUP(2,1/((LISTS!$M$2:$M$13&lt;&gt;"")*ISNUMBER(SEARCH(LISTS!$M$2:$M$13,$I7188))),LISTS!$N$2:$N$13),"NO")="SI"),"SI","NO"))</f>
        <v/>
      </c>
      <c r="M7188" s="9">
        <f>IF(COUNTA($A7188:$K7188)=0,"",IF($K7188&lt;&gt;"",IF(COUNTIF($K$19:$K7188,$K7188)&gt;1,"SI","NO"),IF(COUNTIFS($A$19:$A7188,$A7188,$C$19:$C7188,$C7188,$J$19:$J7188,$J7188,$D$19:$D7188,$D7188)&gt;1,"SI","NO")))</f>
        <v/>
      </c>
      <c r="N7188" s="11">
        <f>IF(COUNTA($A7188:$K7188)=0,"",IF(AND($L7188="SI",$M7188="NO"),IFERROR($H7188,0),0))</f>
        <v/>
      </c>
      <c r="O7188" s="9">
        <f>IF(COUNTA($A7188:$K7188)=0,"",IF($M7188="SI","CUFE o factura duplicada dentro del reporte; no se suma dos veces",IF(IFERROR($H7188,0)&lt;=0,"DIAN reporta valor susceptible 0",IF($L7188="NO",IFERROR(LOOKUP(2,1/((LISTS!$M$2:$M$13&lt;&gt;"")*ISNUMBER(SEARCH(LISTS!$M$2:$M$13,$I7188))),LISTS!$O$2:$O$13),"Medio de pago no elegible o no identificado por DIAN"),"Apta automaticamente por pago electronico y base positiva"))))</f>
        <v/>
      </c>
    </row>
    <row r="7189">
      <c r="A7189" s="9" t="n"/>
      <c r="B7189" s="9" t="n"/>
      <c r="C7189" s="12" t="n"/>
      <c r="D7189" s="11" t="n"/>
      <c r="E7189" s="11" t="n"/>
      <c r="F7189" s="11" t="n"/>
      <c r="G7189" s="11" t="n"/>
      <c r="H7189" s="11" t="n"/>
      <c r="I7189" s="9" t="n"/>
      <c r="J7189" s="9" t="n"/>
      <c r="K7189" s="9" t="n"/>
      <c r="L7189" s="9">
        <f>IF(COUNTA($A7189:$K7189)=0,"",IF(AND(IFERROR($H7189,0)&gt;0,LEN(TRIM($K7189&amp;""))&gt;0,IFERROR(LOOKUP(2,1/((LISTS!$M$2:$M$13&lt;&gt;"")*ISNUMBER(SEARCH(LISTS!$M$2:$M$13,$I7189))),LISTS!$N$2:$N$13),"NO")="SI"),"SI","NO"))</f>
        <v/>
      </c>
      <c r="M7189" s="9">
        <f>IF(COUNTA($A7189:$K7189)=0,"",IF($K7189&lt;&gt;"",IF(COUNTIF($K$19:$K7189,$K7189)&gt;1,"SI","NO"),IF(COUNTIFS($A$19:$A7189,$A7189,$C$19:$C7189,$C7189,$J$19:$J7189,$J7189,$D$19:$D7189,$D7189)&gt;1,"SI","NO")))</f>
        <v/>
      </c>
      <c r="N7189" s="11">
        <f>IF(COUNTA($A7189:$K7189)=0,"",IF(AND($L7189="SI",$M7189="NO"),IFERROR($H7189,0),0))</f>
        <v/>
      </c>
      <c r="O7189" s="9">
        <f>IF(COUNTA($A7189:$K7189)=0,"",IF($M7189="SI","CUFE o factura duplicada dentro del reporte; no se suma dos veces",IF(IFERROR($H7189,0)&lt;=0,"DIAN reporta valor susceptible 0",IF($L7189="NO",IFERROR(LOOKUP(2,1/((LISTS!$M$2:$M$13&lt;&gt;"")*ISNUMBER(SEARCH(LISTS!$M$2:$M$13,$I7189))),LISTS!$O$2:$O$13),"Medio de pago no elegible o no identificado por DIAN"),"Apta automaticamente por pago electronico y base positiva"))))</f>
        <v/>
      </c>
    </row>
    <row r="7190">
      <c r="A7190" s="9" t="n"/>
      <c r="B7190" s="9" t="n"/>
      <c r="C7190" s="12" t="n"/>
      <c r="D7190" s="11" t="n"/>
      <c r="E7190" s="11" t="n"/>
      <c r="F7190" s="11" t="n"/>
      <c r="G7190" s="11" t="n"/>
      <c r="H7190" s="11" t="n"/>
      <c r="I7190" s="9" t="n"/>
      <c r="J7190" s="9" t="n"/>
      <c r="K7190" s="9" t="n"/>
      <c r="L7190" s="9">
        <f>IF(COUNTA($A7190:$K7190)=0,"",IF(AND(IFERROR($H7190,0)&gt;0,LEN(TRIM($K7190&amp;""))&gt;0,IFERROR(LOOKUP(2,1/((LISTS!$M$2:$M$13&lt;&gt;"")*ISNUMBER(SEARCH(LISTS!$M$2:$M$13,$I7190))),LISTS!$N$2:$N$13),"NO")="SI"),"SI","NO"))</f>
        <v/>
      </c>
      <c r="M7190" s="9">
        <f>IF(COUNTA($A7190:$K7190)=0,"",IF($K7190&lt;&gt;"",IF(COUNTIF($K$19:$K7190,$K7190)&gt;1,"SI","NO"),IF(COUNTIFS($A$19:$A7190,$A7190,$C$19:$C7190,$C7190,$J$19:$J7190,$J7190,$D$19:$D7190,$D7190)&gt;1,"SI","NO")))</f>
        <v/>
      </c>
      <c r="N7190" s="11">
        <f>IF(COUNTA($A7190:$K7190)=0,"",IF(AND($L7190="SI",$M7190="NO"),IFERROR($H7190,0),0))</f>
        <v/>
      </c>
      <c r="O7190" s="9">
        <f>IF(COUNTA($A7190:$K7190)=0,"",IF($M7190="SI","CUFE o factura duplicada dentro del reporte; no se suma dos veces",IF(IFERROR($H7190,0)&lt;=0,"DIAN reporta valor susceptible 0",IF($L7190="NO",IFERROR(LOOKUP(2,1/((LISTS!$M$2:$M$13&lt;&gt;"")*ISNUMBER(SEARCH(LISTS!$M$2:$M$13,$I7190))),LISTS!$O$2:$O$13),"Medio de pago no elegible o no identificado por DIAN"),"Apta automaticamente por pago electronico y base positiva"))))</f>
        <v/>
      </c>
    </row>
    <row r="7191">
      <c r="A7191" s="9" t="n"/>
      <c r="B7191" s="9" t="n"/>
      <c r="C7191" s="12" t="n"/>
      <c r="D7191" s="11" t="n"/>
      <c r="E7191" s="11" t="n"/>
      <c r="F7191" s="11" t="n"/>
      <c r="G7191" s="11" t="n"/>
      <c r="H7191" s="11" t="n"/>
      <c r="I7191" s="9" t="n"/>
      <c r="J7191" s="9" t="n"/>
      <c r="K7191" s="9" t="n"/>
      <c r="L7191" s="9">
        <f>IF(COUNTA($A7191:$K7191)=0,"",IF(AND(IFERROR($H7191,0)&gt;0,LEN(TRIM($K7191&amp;""))&gt;0,IFERROR(LOOKUP(2,1/((LISTS!$M$2:$M$13&lt;&gt;"")*ISNUMBER(SEARCH(LISTS!$M$2:$M$13,$I7191))),LISTS!$N$2:$N$13),"NO")="SI"),"SI","NO"))</f>
        <v/>
      </c>
      <c r="M7191" s="9">
        <f>IF(COUNTA($A7191:$K7191)=0,"",IF($K7191&lt;&gt;"",IF(COUNTIF($K$19:$K7191,$K7191)&gt;1,"SI","NO"),IF(COUNTIFS($A$19:$A7191,$A7191,$C$19:$C7191,$C7191,$J$19:$J7191,$J7191,$D$19:$D7191,$D7191)&gt;1,"SI","NO")))</f>
        <v/>
      </c>
      <c r="N7191" s="11">
        <f>IF(COUNTA($A7191:$K7191)=0,"",IF(AND($L7191="SI",$M7191="NO"),IFERROR($H7191,0),0))</f>
        <v/>
      </c>
      <c r="O7191" s="9">
        <f>IF(COUNTA($A7191:$K7191)=0,"",IF($M7191="SI","CUFE o factura duplicada dentro del reporte; no se suma dos veces",IF(IFERROR($H7191,0)&lt;=0,"DIAN reporta valor susceptible 0",IF($L7191="NO",IFERROR(LOOKUP(2,1/((LISTS!$M$2:$M$13&lt;&gt;"")*ISNUMBER(SEARCH(LISTS!$M$2:$M$13,$I7191))),LISTS!$O$2:$O$13),"Medio de pago no elegible o no identificado por DIAN"),"Apta automaticamente por pago electronico y base positiva"))))</f>
        <v/>
      </c>
    </row>
    <row r="7192">
      <c r="A7192" s="9" t="n"/>
      <c r="B7192" s="9" t="n"/>
      <c r="C7192" s="12" t="n"/>
      <c r="D7192" s="11" t="n"/>
      <c r="E7192" s="11" t="n"/>
      <c r="F7192" s="11" t="n"/>
      <c r="G7192" s="11" t="n"/>
      <c r="H7192" s="11" t="n"/>
      <c r="I7192" s="9" t="n"/>
      <c r="J7192" s="9" t="n"/>
      <c r="K7192" s="9" t="n"/>
      <c r="L7192" s="9">
        <f>IF(COUNTA($A7192:$K7192)=0,"",IF(AND(IFERROR($H7192,0)&gt;0,LEN(TRIM($K7192&amp;""))&gt;0,IFERROR(LOOKUP(2,1/((LISTS!$M$2:$M$13&lt;&gt;"")*ISNUMBER(SEARCH(LISTS!$M$2:$M$13,$I7192))),LISTS!$N$2:$N$13),"NO")="SI"),"SI","NO"))</f>
        <v/>
      </c>
      <c r="M7192" s="9">
        <f>IF(COUNTA($A7192:$K7192)=0,"",IF($K7192&lt;&gt;"",IF(COUNTIF($K$19:$K7192,$K7192)&gt;1,"SI","NO"),IF(COUNTIFS($A$19:$A7192,$A7192,$C$19:$C7192,$C7192,$J$19:$J7192,$J7192,$D$19:$D7192,$D7192)&gt;1,"SI","NO")))</f>
        <v/>
      </c>
      <c r="N7192" s="11">
        <f>IF(COUNTA($A7192:$K7192)=0,"",IF(AND($L7192="SI",$M7192="NO"),IFERROR($H7192,0),0))</f>
        <v/>
      </c>
      <c r="O7192" s="9">
        <f>IF(COUNTA($A7192:$K7192)=0,"",IF($M7192="SI","CUFE o factura duplicada dentro del reporte; no se suma dos veces",IF(IFERROR($H7192,0)&lt;=0,"DIAN reporta valor susceptible 0",IF($L7192="NO",IFERROR(LOOKUP(2,1/((LISTS!$M$2:$M$13&lt;&gt;"")*ISNUMBER(SEARCH(LISTS!$M$2:$M$13,$I7192))),LISTS!$O$2:$O$13),"Medio de pago no elegible o no identificado por DIAN"),"Apta automaticamente por pago electronico y base positiva"))))</f>
        <v/>
      </c>
    </row>
    <row r="7193">
      <c r="A7193" s="9" t="n"/>
      <c r="B7193" s="9" t="n"/>
      <c r="C7193" s="12" t="n"/>
      <c r="D7193" s="11" t="n"/>
      <c r="E7193" s="11" t="n"/>
      <c r="F7193" s="11" t="n"/>
      <c r="G7193" s="11" t="n"/>
      <c r="H7193" s="11" t="n"/>
      <c r="I7193" s="9" t="n"/>
      <c r="J7193" s="9" t="n"/>
      <c r="K7193" s="9" t="n"/>
      <c r="L7193" s="9">
        <f>IF(COUNTA($A7193:$K7193)=0,"",IF(AND(IFERROR($H7193,0)&gt;0,LEN(TRIM($K7193&amp;""))&gt;0,IFERROR(LOOKUP(2,1/((LISTS!$M$2:$M$13&lt;&gt;"")*ISNUMBER(SEARCH(LISTS!$M$2:$M$13,$I7193))),LISTS!$N$2:$N$13),"NO")="SI"),"SI","NO"))</f>
        <v/>
      </c>
      <c r="M7193" s="9">
        <f>IF(COUNTA($A7193:$K7193)=0,"",IF($K7193&lt;&gt;"",IF(COUNTIF($K$19:$K7193,$K7193)&gt;1,"SI","NO"),IF(COUNTIFS($A$19:$A7193,$A7193,$C$19:$C7193,$C7193,$J$19:$J7193,$J7193,$D$19:$D7193,$D7193)&gt;1,"SI","NO")))</f>
        <v/>
      </c>
      <c r="N7193" s="11">
        <f>IF(COUNTA($A7193:$K7193)=0,"",IF(AND($L7193="SI",$M7193="NO"),IFERROR($H7193,0),0))</f>
        <v/>
      </c>
      <c r="O7193" s="9">
        <f>IF(COUNTA($A7193:$K7193)=0,"",IF($M7193="SI","CUFE o factura duplicada dentro del reporte; no se suma dos veces",IF(IFERROR($H7193,0)&lt;=0,"DIAN reporta valor susceptible 0",IF($L7193="NO",IFERROR(LOOKUP(2,1/((LISTS!$M$2:$M$13&lt;&gt;"")*ISNUMBER(SEARCH(LISTS!$M$2:$M$13,$I7193))),LISTS!$O$2:$O$13),"Medio de pago no elegible o no identificado por DIAN"),"Apta automaticamente por pago electronico y base positiva"))))</f>
        <v/>
      </c>
    </row>
    <row r="7194">
      <c r="A7194" s="9" t="n"/>
      <c r="B7194" s="9" t="n"/>
      <c r="C7194" s="12" t="n"/>
      <c r="D7194" s="11" t="n"/>
      <c r="E7194" s="11" t="n"/>
      <c r="F7194" s="11" t="n"/>
      <c r="G7194" s="11" t="n"/>
      <c r="H7194" s="11" t="n"/>
      <c r="I7194" s="9" t="n"/>
      <c r="J7194" s="9" t="n"/>
      <c r="K7194" s="9" t="n"/>
      <c r="L7194" s="9">
        <f>IF(COUNTA($A7194:$K7194)=0,"",IF(AND(IFERROR($H7194,0)&gt;0,LEN(TRIM($K7194&amp;""))&gt;0,IFERROR(LOOKUP(2,1/((LISTS!$M$2:$M$13&lt;&gt;"")*ISNUMBER(SEARCH(LISTS!$M$2:$M$13,$I7194))),LISTS!$N$2:$N$13),"NO")="SI"),"SI","NO"))</f>
        <v/>
      </c>
      <c r="M7194" s="9">
        <f>IF(COUNTA($A7194:$K7194)=0,"",IF($K7194&lt;&gt;"",IF(COUNTIF($K$19:$K7194,$K7194)&gt;1,"SI","NO"),IF(COUNTIFS($A$19:$A7194,$A7194,$C$19:$C7194,$C7194,$J$19:$J7194,$J7194,$D$19:$D7194,$D7194)&gt;1,"SI","NO")))</f>
        <v/>
      </c>
      <c r="N7194" s="11">
        <f>IF(COUNTA($A7194:$K7194)=0,"",IF(AND($L7194="SI",$M7194="NO"),IFERROR($H7194,0),0))</f>
        <v/>
      </c>
      <c r="O7194" s="9">
        <f>IF(COUNTA($A7194:$K7194)=0,"",IF($M7194="SI","CUFE o factura duplicada dentro del reporte; no se suma dos veces",IF(IFERROR($H7194,0)&lt;=0,"DIAN reporta valor susceptible 0",IF($L7194="NO",IFERROR(LOOKUP(2,1/((LISTS!$M$2:$M$13&lt;&gt;"")*ISNUMBER(SEARCH(LISTS!$M$2:$M$13,$I7194))),LISTS!$O$2:$O$13),"Medio de pago no elegible o no identificado por DIAN"),"Apta automaticamente por pago electronico y base positiva"))))</f>
        <v/>
      </c>
    </row>
    <row r="7195">
      <c r="A7195" s="9" t="n"/>
      <c r="B7195" s="9" t="n"/>
      <c r="C7195" s="12" t="n"/>
      <c r="D7195" s="11" t="n"/>
      <c r="E7195" s="11" t="n"/>
      <c r="F7195" s="11" t="n"/>
      <c r="G7195" s="11" t="n"/>
      <c r="H7195" s="11" t="n"/>
      <c r="I7195" s="9" t="n"/>
      <c r="J7195" s="9" t="n"/>
      <c r="K7195" s="9" t="n"/>
      <c r="L7195" s="9">
        <f>IF(COUNTA($A7195:$K7195)=0,"",IF(AND(IFERROR($H7195,0)&gt;0,LEN(TRIM($K7195&amp;""))&gt;0,IFERROR(LOOKUP(2,1/((LISTS!$M$2:$M$13&lt;&gt;"")*ISNUMBER(SEARCH(LISTS!$M$2:$M$13,$I7195))),LISTS!$N$2:$N$13),"NO")="SI"),"SI","NO"))</f>
        <v/>
      </c>
      <c r="M7195" s="9">
        <f>IF(COUNTA($A7195:$K7195)=0,"",IF($K7195&lt;&gt;"",IF(COUNTIF($K$19:$K7195,$K7195)&gt;1,"SI","NO"),IF(COUNTIFS($A$19:$A7195,$A7195,$C$19:$C7195,$C7195,$J$19:$J7195,$J7195,$D$19:$D7195,$D7195)&gt;1,"SI","NO")))</f>
        <v/>
      </c>
      <c r="N7195" s="11">
        <f>IF(COUNTA($A7195:$K7195)=0,"",IF(AND($L7195="SI",$M7195="NO"),IFERROR($H7195,0),0))</f>
        <v/>
      </c>
      <c r="O7195" s="9">
        <f>IF(COUNTA($A7195:$K7195)=0,"",IF($M7195="SI","CUFE o factura duplicada dentro del reporte; no se suma dos veces",IF(IFERROR($H7195,0)&lt;=0,"DIAN reporta valor susceptible 0",IF($L7195="NO",IFERROR(LOOKUP(2,1/((LISTS!$M$2:$M$13&lt;&gt;"")*ISNUMBER(SEARCH(LISTS!$M$2:$M$13,$I7195))),LISTS!$O$2:$O$13),"Medio de pago no elegible o no identificado por DIAN"),"Apta automaticamente por pago electronico y base positiva"))))</f>
        <v/>
      </c>
    </row>
    <row r="7196">
      <c r="A7196" s="9" t="n"/>
      <c r="B7196" s="9" t="n"/>
      <c r="C7196" s="12" t="n"/>
      <c r="D7196" s="11" t="n"/>
      <c r="E7196" s="11" t="n"/>
      <c r="F7196" s="11" t="n"/>
      <c r="G7196" s="11" t="n"/>
      <c r="H7196" s="11" t="n"/>
      <c r="I7196" s="9" t="n"/>
      <c r="J7196" s="9" t="n"/>
      <c r="K7196" s="9" t="n"/>
      <c r="L7196" s="9">
        <f>IF(COUNTA($A7196:$K7196)=0,"",IF(AND(IFERROR($H7196,0)&gt;0,LEN(TRIM($K7196&amp;""))&gt;0,IFERROR(LOOKUP(2,1/((LISTS!$M$2:$M$13&lt;&gt;"")*ISNUMBER(SEARCH(LISTS!$M$2:$M$13,$I7196))),LISTS!$N$2:$N$13),"NO")="SI"),"SI","NO"))</f>
        <v/>
      </c>
      <c r="M7196" s="9">
        <f>IF(COUNTA($A7196:$K7196)=0,"",IF($K7196&lt;&gt;"",IF(COUNTIF($K$19:$K7196,$K7196)&gt;1,"SI","NO"),IF(COUNTIFS($A$19:$A7196,$A7196,$C$19:$C7196,$C7196,$J$19:$J7196,$J7196,$D$19:$D7196,$D7196)&gt;1,"SI","NO")))</f>
        <v/>
      </c>
      <c r="N7196" s="11">
        <f>IF(COUNTA($A7196:$K7196)=0,"",IF(AND($L7196="SI",$M7196="NO"),IFERROR($H7196,0),0))</f>
        <v/>
      </c>
      <c r="O7196" s="9">
        <f>IF(COUNTA($A7196:$K7196)=0,"",IF($M7196="SI","CUFE o factura duplicada dentro del reporte; no se suma dos veces",IF(IFERROR($H7196,0)&lt;=0,"DIAN reporta valor susceptible 0",IF($L7196="NO",IFERROR(LOOKUP(2,1/((LISTS!$M$2:$M$13&lt;&gt;"")*ISNUMBER(SEARCH(LISTS!$M$2:$M$13,$I7196))),LISTS!$O$2:$O$13),"Medio de pago no elegible o no identificado por DIAN"),"Apta automaticamente por pago electronico y base positiva"))))</f>
        <v/>
      </c>
    </row>
    <row r="7197">
      <c r="A7197" s="9" t="n"/>
      <c r="B7197" s="9" t="n"/>
      <c r="C7197" s="12" t="n"/>
      <c r="D7197" s="11" t="n"/>
      <c r="E7197" s="11" t="n"/>
      <c r="F7197" s="11" t="n"/>
      <c r="G7197" s="11" t="n"/>
      <c r="H7197" s="11" t="n"/>
      <c r="I7197" s="9" t="n"/>
      <c r="J7197" s="9" t="n"/>
      <c r="K7197" s="9" t="n"/>
      <c r="L7197" s="9">
        <f>IF(COUNTA($A7197:$K7197)=0,"",IF(AND(IFERROR($H7197,0)&gt;0,LEN(TRIM($K7197&amp;""))&gt;0,IFERROR(LOOKUP(2,1/((LISTS!$M$2:$M$13&lt;&gt;"")*ISNUMBER(SEARCH(LISTS!$M$2:$M$13,$I7197))),LISTS!$N$2:$N$13),"NO")="SI"),"SI","NO"))</f>
        <v/>
      </c>
      <c r="M7197" s="9">
        <f>IF(COUNTA($A7197:$K7197)=0,"",IF($K7197&lt;&gt;"",IF(COUNTIF($K$19:$K7197,$K7197)&gt;1,"SI","NO"),IF(COUNTIFS($A$19:$A7197,$A7197,$C$19:$C7197,$C7197,$J$19:$J7197,$J7197,$D$19:$D7197,$D7197)&gt;1,"SI","NO")))</f>
        <v/>
      </c>
      <c r="N7197" s="11">
        <f>IF(COUNTA($A7197:$K7197)=0,"",IF(AND($L7197="SI",$M7197="NO"),IFERROR($H7197,0),0))</f>
        <v/>
      </c>
      <c r="O7197" s="9">
        <f>IF(COUNTA($A7197:$K7197)=0,"",IF($M7197="SI","CUFE o factura duplicada dentro del reporte; no se suma dos veces",IF(IFERROR($H7197,0)&lt;=0,"DIAN reporta valor susceptible 0",IF($L7197="NO",IFERROR(LOOKUP(2,1/((LISTS!$M$2:$M$13&lt;&gt;"")*ISNUMBER(SEARCH(LISTS!$M$2:$M$13,$I7197))),LISTS!$O$2:$O$13),"Medio de pago no elegible o no identificado por DIAN"),"Apta automaticamente por pago electronico y base positiva"))))</f>
        <v/>
      </c>
    </row>
    <row r="7198">
      <c r="A7198" s="9" t="n"/>
      <c r="B7198" s="9" t="n"/>
      <c r="C7198" s="12" t="n"/>
      <c r="D7198" s="11" t="n"/>
      <c r="E7198" s="11" t="n"/>
      <c r="F7198" s="11" t="n"/>
      <c r="G7198" s="11" t="n"/>
      <c r="H7198" s="11" t="n"/>
      <c r="I7198" s="9" t="n"/>
      <c r="J7198" s="9" t="n"/>
      <c r="K7198" s="9" t="n"/>
      <c r="L7198" s="9">
        <f>IF(COUNTA($A7198:$K7198)=0,"",IF(AND(IFERROR($H7198,0)&gt;0,LEN(TRIM($K7198&amp;""))&gt;0,IFERROR(LOOKUP(2,1/((LISTS!$M$2:$M$13&lt;&gt;"")*ISNUMBER(SEARCH(LISTS!$M$2:$M$13,$I7198))),LISTS!$N$2:$N$13),"NO")="SI"),"SI","NO"))</f>
        <v/>
      </c>
      <c r="M7198" s="9">
        <f>IF(COUNTA($A7198:$K7198)=0,"",IF($K7198&lt;&gt;"",IF(COUNTIF($K$19:$K7198,$K7198)&gt;1,"SI","NO"),IF(COUNTIFS($A$19:$A7198,$A7198,$C$19:$C7198,$C7198,$J$19:$J7198,$J7198,$D$19:$D7198,$D7198)&gt;1,"SI","NO")))</f>
        <v/>
      </c>
      <c r="N7198" s="11">
        <f>IF(COUNTA($A7198:$K7198)=0,"",IF(AND($L7198="SI",$M7198="NO"),IFERROR($H7198,0),0))</f>
        <v/>
      </c>
      <c r="O7198" s="9">
        <f>IF(COUNTA($A7198:$K7198)=0,"",IF($M7198="SI","CUFE o factura duplicada dentro del reporte; no se suma dos veces",IF(IFERROR($H7198,0)&lt;=0,"DIAN reporta valor susceptible 0",IF($L7198="NO",IFERROR(LOOKUP(2,1/((LISTS!$M$2:$M$13&lt;&gt;"")*ISNUMBER(SEARCH(LISTS!$M$2:$M$13,$I7198))),LISTS!$O$2:$O$13),"Medio de pago no elegible o no identificado por DIAN"),"Apta automaticamente por pago electronico y base positiva"))))</f>
        <v/>
      </c>
    </row>
    <row r="7199">
      <c r="A7199" s="9" t="n"/>
      <c r="B7199" s="9" t="n"/>
      <c r="C7199" s="12" t="n"/>
      <c r="D7199" s="11" t="n"/>
      <c r="E7199" s="11" t="n"/>
      <c r="F7199" s="11" t="n"/>
      <c r="G7199" s="11" t="n"/>
      <c r="H7199" s="11" t="n"/>
      <c r="I7199" s="9" t="n"/>
      <c r="J7199" s="9" t="n"/>
      <c r="K7199" s="9" t="n"/>
      <c r="L7199" s="9">
        <f>IF(COUNTA($A7199:$K7199)=0,"",IF(AND(IFERROR($H7199,0)&gt;0,LEN(TRIM($K7199&amp;""))&gt;0,IFERROR(LOOKUP(2,1/((LISTS!$M$2:$M$13&lt;&gt;"")*ISNUMBER(SEARCH(LISTS!$M$2:$M$13,$I7199))),LISTS!$N$2:$N$13),"NO")="SI"),"SI","NO"))</f>
        <v/>
      </c>
      <c r="M7199" s="9">
        <f>IF(COUNTA($A7199:$K7199)=0,"",IF($K7199&lt;&gt;"",IF(COUNTIF($K$19:$K7199,$K7199)&gt;1,"SI","NO"),IF(COUNTIFS($A$19:$A7199,$A7199,$C$19:$C7199,$C7199,$J$19:$J7199,$J7199,$D$19:$D7199,$D7199)&gt;1,"SI","NO")))</f>
        <v/>
      </c>
      <c r="N7199" s="11">
        <f>IF(COUNTA($A7199:$K7199)=0,"",IF(AND($L7199="SI",$M7199="NO"),IFERROR($H7199,0),0))</f>
        <v/>
      </c>
      <c r="O7199" s="9">
        <f>IF(COUNTA($A7199:$K7199)=0,"",IF($M7199="SI","CUFE o factura duplicada dentro del reporte; no se suma dos veces",IF(IFERROR($H7199,0)&lt;=0,"DIAN reporta valor susceptible 0",IF($L7199="NO",IFERROR(LOOKUP(2,1/((LISTS!$M$2:$M$13&lt;&gt;"")*ISNUMBER(SEARCH(LISTS!$M$2:$M$13,$I7199))),LISTS!$O$2:$O$13),"Medio de pago no elegible o no identificado por DIAN"),"Apta automaticamente por pago electronico y base positiva"))))</f>
        <v/>
      </c>
    </row>
    <row r="7200">
      <c r="A7200" s="9" t="n"/>
      <c r="B7200" s="9" t="n"/>
      <c r="C7200" s="12" t="n"/>
      <c r="D7200" s="11" t="n"/>
      <c r="E7200" s="11" t="n"/>
      <c r="F7200" s="11" t="n"/>
      <c r="G7200" s="11" t="n"/>
      <c r="H7200" s="11" t="n"/>
      <c r="I7200" s="9" t="n"/>
      <c r="J7200" s="9" t="n"/>
      <c r="K7200" s="9" t="n"/>
      <c r="L7200" s="9">
        <f>IF(COUNTA($A7200:$K7200)=0,"",IF(AND(IFERROR($H7200,0)&gt;0,LEN(TRIM($K7200&amp;""))&gt;0,IFERROR(LOOKUP(2,1/((LISTS!$M$2:$M$13&lt;&gt;"")*ISNUMBER(SEARCH(LISTS!$M$2:$M$13,$I7200))),LISTS!$N$2:$N$13),"NO")="SI"),"SI","NO"))</f>
        <v/>
      </c>
      <c r="M7200" s="9">
        <f>IF(COUNTA($A7200:$K7200)=0,"",IF($K7200&lt;&gt;"",IF(COUNTIF($K$19:$K7200,$K7200)&gt;1,"SI","NO"),IF(COUNTIFS($A$19:$A7200,$A7200,$C$19:$C7200,$C7200,$J$19:$J7200,$J7200,$D$19:$D7200,$D7200)&gt;1,"SI","NO")))</f>
        <v/>
      </c>
      <c r="N7200" s="11">
        <f>IF(COUNTA($A7200:$K7200)=0,"",IF(AND($L7200="SI",$M7200="NO"),IFERROR($H7200,0),0))</f>
        <v/>
      </c>
      <c r="O7200" s="9">
        <f>IF(COUNTA($A7200:$K7200)=0,"",IF($M7200="SI","CUFE o factura duplicada dentro del reporte; no se suma dos veces",IF(IFERROR($H7200,0)&lt;=0,"DIAN reporta valor susceptible 0",IF($L7200="NO",IFERROR(LOOKUP(2,1/((LISTS!$M$2:$M$13&lt;&gt;"")*ISNUMBER(SEARCH(LISTS!$M$2:$M$13,$I7200))),LISTS!$O$2:$O$13),"Medio de pago no elegible o no identificado por DIAN"),"Apta automaticamente por pago electronico y base positiva"))))</f>
        <v/>
      </c>
    </row>
    <row r="7201">
      <c r="A7201" s="9" t="n"/>
      <c r="B7201" s="9" t="n"/>
      <c r="C7201" s="12" t="n"/>
      <c r="D7201" s="11" t="n"/>
      <c r="E7201" s="11" t="n"/>
      <c r="F7201" s="11" t="n"/>
      <c r="G7201" s="11" t="n"/>
      <c r="H7201" s="11" t="n"/>
      <c r="I7201" s="9" t="n"/>
      <c r="J7201" s="9" t="n"/>
      <c r="K7201" s="9" t="n"/>
      <c r="L7201" s="9">
        <f>IF(COUNTA($A7201:$K7201)=0,"",IF(AND(IFERROR($H7201,0)&gt;0,LEN(TRIM($K7201&amp;""))&gt;0,IFERROR(LOOKUP(2,1/((LISTS!$M$2:$M$13&lt;&gt;"")*ISNUMBER(SEARCH(LISTS!$M$2:$M$13,$I7201))),LISTS!$N$2:$N$13),"NO")="SI"),"SI","NO"))</f>
        <v/>
      </c>
      <c r="M7201" s="9">
        <f>IF(COUNTA($A7201:$K7201)=0,"",IF($K7201&lt;&gt;"",IF(COUNTIF($K$19:$K7201,$K7201)&gt;1,"SI","NO"),IF(COUNTIFS($A$19:$A7201,$A7201,$C$19:$C7201,$C7201,$J$19:$J7201,$J7201,$D$19:$D7201,$D7201)&gt;1,"SI","NO")))</f>
        <v/>
      </c>
      <c r="N7201" s="11">
        <f>IF(COUNTA($A7201:$K7201)=0,"",IF(AND($L7201="SI",$M7201="NO"),IFERROR($H7201,0),0))</f>
        <v/>
      </c>
      <c r="O7201" s="9">
        <f>IF(COUNTA($A7201:$K7201)=0,"",IF($M7201="SI","CUFE o factura duplicada dentro del reporte; no se suma dos veces",IF(IFERROR($H7201,0)&lt;=0,"DIAN reporta valor susceptible 0",IF($L7201="NO",IFERROR(LOOKUP(2,1/((LISTS!$M$2:$M$13&lt;&gt;"")*ISNUMBER(SEARCH(LISTS!$M$2:$M$13,$I7201))),LISTS!$O$2:$O$13),"Medio de pago no elegible o no identificado por DIAN"),"Apta automaticamente por pago electronico y base positiva"))))</f>
        <v/>
      </c>
    </row>
    <row r="7202">
      <c r="A7202" s="9" t="n"/>
      <c r="B7202" s="9" t="n"/>
      <c r="C7202" s="12" t="n"/>
      <c r="D7202" s="11" t="n"/>
      <c r="E7202" s="11" t="n"/>
      <c r="F7202" s="11" t="n"/>
      <c r="G7202" s="11" t="n"/>
      <c r="H7202" s="11" t="n"/>
      <c r="I7202" s="9" t="n"/>
      <c r="J7202" s="9" t="n"/>
      <c r="K7202" s="9" t="n"/>
      <c r="L7202" s="9">
        <f>IF(COUNTA($A7202:$K7202)=0,"",IF(AND(IFERROR($H7202,0)&gt;0,LEN(TRIM($K7202&amp;""))&gt;0,IFERROR(LOOKUP(2,1/((LISTS!$M$2:$M$13&lt;&gt;"")*ISNUMBER(SEARCH(LISTS!$M$2:$M$13,$I7202))),LISTS!$N$2:$N$13),"NO")="SI"),"SI","NO"))</f>
        <v/>
      </c>
      <c r="M7202" s="9">
        <f>IF(COUNTA($A7202:$K7202)=0,"",IF($K7202&lt;&gt;"",IF(COUNTIF($K$19:$K7202,$K7202)&gt;1,"SI","NO"),IF(COUNTIFS($A$19:$A7202,$A7202,$C$19:$C7202,$C7202,$J$19:$J7202,$J7202,$D$19:$D7202,$D7202)&gt;1,"SI","NO")))</f>
        <v/>
      </c>
      <c r="N7202" s="11">
        <f>IF(COUNTA($A7202:$K7202)=0,"",IF(AND($L7202="SI",$M7202="NO"),IFERROR($H7202,0),0))</f>
        <v/>
      </c>
      <c r="O7202" s="9">
        <f>IF(COUNTA($A7202:$K7202)=0,"",IF($M7202="SI","CUFE o factura duplicada dentro del reporte; no se suma dos veces",IF(IFERROR($H7202,0)&lt;=0,"DIAN reporta valor susceptible 0",IF($L7202="NO",IFERROR(LOOKUP(2,1/((LISTS!$M$2:$M$13&lt;&gt;"")*ISNUMBER(SEARCH(LISTS!$M$2:$M$13,$I7202))),LISTS!$O$2:$O$13),"Medio de pago no elegible o no identificado por DIAN"),"Apta automaticamente por pago electronico y base positiva"))))</f>
        <v/>
      </c>
    </row>
    <row r="7203">
      <c r="A7203" s="9" t="n"/>
      <c r="B7203" s="9" t="n"/>
      <c r="C7203" s="12" t="n"/>
      <c r="D7203" s="11" t="n"/>
      <c r="E7203" s="11" t="n"/>
      <c r="F7203" s="11" t="n"/>
      <c r="G7203" s="11" t="n"/>
      <c r="H7203" s="11" t="n"/>
      <c r="I7203" s="9" t="n"/>
      <c r="J7203" s="9" t="n"/>
      <c r="K7203" s="9" t="n"/>
      <c r="L7203" s="9">
        <f>IF(COUNTA($A7203:$K7203)=0,"",IF(AND(IFERROR($H7203,0)&gt;0,LEN(TRIM($K7203&amp;""))&gt;0,IFERROR(LOOKUP(2,1/((LISTS!$M$2:$M$13&lt;&gt;"")*ISNUMBER(SEARCH(LISTS!$M$2:$M$13,$I7203))),LISTS!$N$2:$N$13),"NO")="SI"),"SI","NO"))</f>
        <v/>
      </c>
      <c r="M7203" s="9">
        <f>IF(COUNTA($A7203:$K7203)=0,"",IF($K7203&lt;&gt;"",IF(COUNTIF($K$19:$K7203,$K7203)&gt;1,"SI","NO"),IF(COUNTIFS($A$19:$A7203,$A7203,$C$19:$C7203,$C7203,$J$19:$J7203,$J7203,$D$19:$D7203,$D7203)&gt;1,"SI","NO")))</f>
        <v/>
      </c>
      <c r="N7203" s="11">
        <f>IF(COUNTA($A7203:$K7203)=0,"",IF(AND($L7203="SI",$M7203="NO"),IFERROR($H7203,0),0))</f>
        <v/>
      </c>
      <c r="O7203" s="9">
        <f>IF(COUNTA($A7203:$K7203)=0,"",IF($M7203="SI","CUFE o factura duplicada dentro del reporte; no se suma dos veces",IF(IFERROR($H7203,0)&lt;=0,"DIAN reporta valor susceptible 0",IF($L7203="NO",IFERROR(LOOKUP(2,1/((LISTS!$M$2:$M$13&lt;&gt;"")*ISNUMBER(SEARCH(LISTS!$M$2:$M$13,$I7203))),LISTS!$O$2:$O$13),"Medio de pago no elegible o no identificado por DIAN"),"Apta automaticamente por pago electronico y base positiva"))))</f>
        <v/>
      </c>
    </row>
    <row r="7204">
      <c r="A7204" s="9" t="n"/>
      <c r="B7204" s="9" t="n"/>
      <c r="C7204" s="12" t="n"/>
      <c r="D7204" s="11" t="n"/>
      <c r="E7204" s="11" t="n"/>
      <c r="F7204" s="11" t="n"/>
      <c r="G7204" s="11" t="n"/>
      <c r="H7204" s="11" t="n"/>
      <c r="I7204" s="9" t="n"/>
      <c r="J7204" s="9" t="n"/>
      <c r="K7204" s="9" t="n"/>
      <c r="L7204" s="9">
        <f>IF(COUNTA($A7204:$K7204)=0,"",IF(AND(IFERROR($H7204,0)&gt;0,LEN(TRIM($K7204&amp;""))&gt;0,IFERROR(LOOKUP(2,1/((LISTS!$M$2:$M$13&lt;&gt;"")*ISNUMBER(SEARCH(LISTS!$M$2:$M$13,$I7204))),LISTS!$N$2:$N$13),"NO")="SI"),"SI","NO"))</f>
        <v/>
      </c>
      <c r="M7204" s="9">
        <f>IF(COUNTA($A7204:$K7204)=0,"",IF($K7204&lt;&gt;"",IF(COUNTIF($K$19:$K7204,$K7204)&gt;1,"SI","NO"),IF(COUNTIFS($A$19:$A7204,$A7204,$C$19:$C7204,$C7204,$J$19:$J7204,$J7204,$D$19:$D7204,$D7204)&gt;1,"SI","NO")))</f>
        <v/>
      </c>
      <c r="N7204" s="11">
        <f>IF(COUNTA($A7204:$K7204)=0,"",IF(AND($L7204="SI",$M7204="NO"),IFERROR($H7204,0),0))</f>
        <v/>
      </c>
      <c r="O7204" s="9">
        <f>IF(COUNTA($A7204:$K7204)=0,"",IF($M7204="SI","CUFE o factura duplicada dentro del reporte; no se suma dos veces",IF(IFERROR($H7204,0)&lt;=0,"DIAN reporta valor susceptible 0",IF($L7204="NO",IFERROR(LOOKUP(2,1/((LISTS!$M$2:$M$13&lt;&gt;"")*ISNUMBER(SEARCH(LISTS!$M$2:$M$13,$I7204))),LISTS!$O$2:$O$13),"Medio de pago no elegible o no identificado por DIAN"),"Apta automaticamente por pago electronico y base positiva"))))</f>
        <v/>
      </c>
    </row>
    <row r="7205">
      <c r="A7205" s="9" t="n"/>
      <c r="B7205" s="9" t="n"/>
      <c r="C7205" s="12" t="n"/>
      <c r="D7205" s="11" t="n"/>
      <c r="E7205" s="11" t="n"/>
      <c r="F7205" s="11" t="n"/>
      <c r="G7205" s="11" t="n"/>
      <c r="H7205" s="11" t="n"/>
      <c r="I7205" s="9" t="n"/>
      <c r="J7205" s="9" t="n"/>
      <c r="K7205" s="9" t="n"/>
      <c r="L7205" s="9">
        <f>IF(COUNTA($A7205:$K7205)=0,"",IF(AND(IFERROR($H7205,0)&gt;0,LEN(TRIM($K7205&amp;""))&gt;0,IFERROR(LOOKUP(2,1/((LISTS!$M$2:$M$13&lt;&gt;"")*ISNUMBER(SEARCH(LISTS!$M$2:$M$13,$I7205))),LISTS!$N$2:$N$13),"NO")="SI"),"SI","NO"))</f>
        <v/>
      </c>
      <c r="M7205" s="9">
        <f>IF(COUNTA($A7205:$K7205)=0,"",IF($K7205&lt;&gt;"",IF(COUNTIF($K$19:$K7205,$K7205)&gt;1,"SI","NO"),IF(COUNTIFS($A$19:$A7205,$A7205,$C$19:$C7205,$C7205,$J$19:$J7205,$J7205,$D$19:$D7205,$D7205)&gt;1,"SI","NO")))</f>
        <v/>
      </c>
      <c r="N7205" s="11">
        <f>IF(COUNTA($A7205:$K7205)=0,"",IF(AND($L7205="SI",$M7205="NO"),IFERROR($H7205,0),0))</f>
        <v/>
      </c>
      <c r="O7205" s="9">
        <f>IF(COUNTA($A7205:$K7205)=0,"",IF($M7205="SI","CUFE o factura duplicada dentro del reporte; no se suma dos veces",IF(IFERROR($H7205,0)&lt;=0,"DIAN reporta valor susceptible 0",IF($L7205="NO",IFERROR(LOOKUP(2,1/((LISTS!$M$2:$M$13&lt;&gt;"")*ISNUMBER(SEARCH(LISTS!$M$2:$M$13,$I7205))),LISTS!$O$2:$O$13),"Medio de pago no elegible o no identificado por DIAN"),"Apta automaticamente por pago electronico y base positiva"))))</f>
        <v/>
      </c>
    </row>
    <row r="7206">
      <c r="A7206" s="9" t="n"/>
      <c r="B7206" s="9" t="n"/>
      <c r="C7206" s="12" t="n"/>
      <c r="D7206" s="11" t="n"/>
      <c r="E7206" s="11" t="n"/>
      <c r="F7206" s="11" t="n"/>
      <c r="G7206" s="11" t="n"/>
      <c r="H7206" s="11" t="n"/>
      <c r="I7206" s="9" t="n"/>
      <c r="J7206" s="9" t="n"/>
      <c r="K7206" s="9" t="n"/>
      <c r="L7206" s="9">
        <f>IF(COUNTA($A7206:$K7206)=0,"",IF(AND(IFERROR($H7206,0)&gt;0,LEN(TRIM($K7206&amp;""))&gt;0,IFERROR(LOOKUP(2,1/((LISTS!$M$2:$M$13&lt;&gt;"")*ISNUMBER(SEARCH(LISTS!$M$2:$M$13,$I7206))),LISTS!$N$2:$N$13),"NO")="SI"),"SI","NO"))</f>
        <v/>
      </c>
      <c r="M7206" s="9">
        <f>IF(COUNTA($A7206:$K7206)=0,"",IF($K7206&lt;&gt;"",IF(COUNTIF($K$19:$K7206,$K7206)&gt;1,"SI","NO"),IF(COUNTIFS($A$19:$A7206,$A7206,$C$19:$C7206,$C7206,$J$19:$J7206,$J7206,$D$19:$D7206,$D7206)&gt;1,"SI","NO")))</f>
        <v/>
      </c>
      <c r="N7206" s="11">
        <f>IF(COUNTA($A7206:$K7206)=0,"",IF(AND($L7206="SI",$M7206="NO"),IFERROR($H7206,0),0))</f>
        <v/>
      </c>
      <c r="O7206" s="9">
        <f>IF(COUNTA($A7206:$K7206)=0,"",IF($M7206="SI","CUFE o factura duplicada dentro del reporte; no se suma dos veces",IF(IFERROR($H7206,0)&lt;=0,"DIAN reporta valor susceptible 0",IF($L7206="NO",IFERROR(LOOKUP(2,1/((LISTS!$M$2:$M$13&lt;&gt;"")*ISNUMBER(SEARCH(LISTS!$M$2:$M$13,$I7206))),LISTS!$O$2:$O$13),"Medio de pago no elegible o no identificado por DIAN"),"Apta automaticamente por pago electronico y base positiva"))))</f>
        <v/>
      </c>
    </row>
    <row r="7207">
      <c r="A7207" s="9" t="n"/>
      <c r="B7207" s="9" t="n"/>
      <c r="C7207" s="12" t="n"/>
      <c r="D7207" s="11" t="n"/>
      <c r="E7207" s="11" t="n"/>
      <c r="F7207" s="11" t="n"/>
      <c r="G7207" s="11" t="n"/>
      <c r="H7207" s="11" t="n"/>
      <c r="I7207" s="9" t="n"/>
      <c r="J7207" s="9" t="n"/>
      <c r="K7207" s="9" t="n"/>
      <c r="L7207" s="9">
        <f>IF(COUNTA($A7207:$K7207)=0,"",IF(AND(IFERROR($H7207,0)&gt;0,LEN(TRIM($K7207&amp;""))&gt;0,IFERROR(LOOKUP(2,1/((LISTS!$M$2:$M$13&lt;&gt;"")*ISNUMBER(SEARCH(LISTS!$M$2:$M$13,$I7207))),LISTS!$N$2:$N$13),"NO")="SI"),"SI","NO"))</f>
        <v/>
      </c>
      <c r="M7207" s="9">
        <f>IF(COUNTA($A7207:$K7207)=0,"",IF($K7207&lt;&gt;"",IF(COUNTIF($K$19:$K7207,$K7207)&gt;1,"SI","NO"),IF(COUNTIFS($A$19:$A7207,$A7207,$C$19:$C7207,$C7207,$J$19:$J7207,$J7207,$D$19:$D7207,$D7207)&gt;1,"SI","NO")))</f>
        <v/>
      </c>
      <c r="N7207" s="11">
        <f>IF(COUNTA($A7207:$K7207)=0,"",IF(AND($L7207="SI",$M7207="NO"),IFERROR($H7207,0),0))</f>
        <v/>
      </c>
      <c r="O7207" s="9">
        <f>IF(COUNTA($A7207:$K7207)=0,"",IF($M7207="SI","CUFE o factura duplicada dentro del reporte; no se suma dos veces",IF(IFERROR($H7207,0)&lt;=0,"DIAN reporta valor susceptible 0",IF($L7207="NO",IFERROR(LOOKUP(2,1/((LISTS!$M$2:$M$13&lt;&gt;"")*ISNUMBER(SEARCH(LISTS!$M$2:$M$13,$I7207))),LISTS!$O$2:$O$13),"Medio de pago no elegible o no identificado por DIAN"),"Apta automaticamente por pago electronico y base positiva"))))</f>
        <v/>
      </c>
    </row>
    <row r="7208">
      <c r="A7208" s="9" t="n"/>
      <c r="B7208" s="9" t="n"/>
      <c r="C7208" s="12" t="n"/>
      <c r="D7208" s="11" t="n"/>
      <c r="E7208" s="11" t="n"/>
      <c r="F7208" s="11" t="n"/>
      <c r="G7208" s="11" t="n"/>
      <c r="H7208" s="11" t="n"/>
      <c r="I7208" s="9" t="n"/>
      <c r="J7208" s="9" t="n"/>
      <c r="K7208" s="9" t="n"/>
      <c r="L7208" s="9">
        <f>IF(COUNTA($A7208:$K7208)=0,"",IF(AND(IFERROR($H7208,0)&gt;0,LEN(TRIM($K7208&amp;""))&gt;0,IFERROR(LOOKUP(2,1/((LISTS!$M$2:$M$13&lt;&gt;"")*ISNUMBER(SEARCH(LISTS!$M$2:$M$13,$I7208))),LISTS!$N$2:$N$13),"NO")="SI"),"SI","NO"))</f>
        <v/>
      </c>
      <c r="M7208" s="9">
        <f>IF(COUNTA($A7208:$K7208)=0,"",IF($K7208&lt;&gt;"",IF(COUNTIF($K$19:$K7208,$K7208)&gt;1,"SI","NO"),IF(COUNTIFS($A$19:$A7208,$A7208,$C$19:$C7208,$C7208,$J$19:$J7208,$J7208,$D$19:$D7208,$D7208)&gt;1,"SI","NO")))</f>
        <v/>
      </c>
      <c r="N7208" s="11">
        <f>IF(COUNTA($A7208:$K7208)=0,"",IF(AND($L7208="SI",$M7208="NO"),IFERROR($H7208,0),0))</f>
        <v/>
      </c>
      <c r="O7208" s="9">
        <f>IF(COUNTA($A7208:$K7208)=0,"",IF($M7208="SI","CUFE o factura duplicada dentro del reporte; no se suma dos veces",IF(IFERROR($H7208,0)&lt;=0,"DIAN reporta valor susceptible 0",IF($L7208="NO",IFERROR(LOOKUP(2,1/((LISTS!$M$2:$M$13&lt;&gt;"")*ISNUMBER(SEARCH(LISTS!$M$2:$M$13,$I7208))),LISTS!$O$2:$O$13),"Medio de pago no elegible o no identificado por DIAN"),"Apta automaticamente por pago electronico y base positiva"))))</f>
        <v/>
      </c>
    </row>
    <row r="7209">
      <c r="A7209" s="9" t="n"/>
      <c r="B7209" s="9" t="n"/>
      <c r="C7209" s="12" t="n"/>
      <c r="D7209" s="11" t="n"/>
      <c r="E7209" s="11" t="n"/>
      <c r="F7209" s="11" t="n"/>
      <c r="G7209" s="11" t="n"/>
      <c r="H7209" s="11" t="n"/>
      <c r="I7209" s="9" t="n"/>
      <c r="J7209" s="9" t="n"/>
      <c r="K7209" s="9" t="n"/>
      <c r="L7209" s="9">
        <f>IF(COUNTA($A7209:$K7209)=0,"",IF(AND(IFERROR($H7209,0)&gt;0,LEN(TRIM($K7209&amp;""))&gt;0,IFERROR(LOOKUP(2,1/((LISTS!$M$2:$M$13&lt;&gt;"")*ISNUMBER(SEARCH(LISTS!$M$2:$M$13,$I7209))),LISTS!$N$2:$N$13),"NO")="SI"),"SI","NO"))</f>
        <v/>
      </c>
      <c r="M7209" s="9">
        <f>IF(COUNTA($A7209:$K7209)=0,"",IF($K7209&lt;&gt;"",IF(COUNTIF($K$19:$K7209,$K7209)&gt;1,"SI","NO"),IF(COUNTIFS($A$19:$A7209,$A7209,$C$19:$C7209,$C7209,$J$19:$J7209,$J7209,$D$19:$D7209,$D7209)&gt;1,"SI","NO")))</f>
        <v/>
      </c>
      <c r="N7209" s="11">
        <f>IF(COUNTA($A7209:$K7209)=0,"",IF(AND($L7209="SI",$M7209="NO"),IFERROR($H7209,0),0))</f>
        <v/>
      </c>
      <c r="O7209" s="9">
        <f>IF(COUNTA($A7209:$K7209)=0,"",IF($M7209="SI","CUFE o factura duplicada dentro del reporte; no se suma dos veces",IF(IFERROR($H7209,0)&lt;=0,"DIAN reporta valor susceptible 0",IF($L7209="NO",IFERROR(LOOKUP(2,1/((LISTS!$M$2:$M$13&lt;&gt;"")*ISNUMBER(SEARCH(LISTS!$M$2:$M$13,$I7209))),LISTS!$O$2:$O$13),"Medio de pago no elegible o no identificado por DIAN"),"Apta automaticamente por pago electronico y base positiva"))))</f>
        <v/>
      </c>
    </row>
    <row r="7210">
      <c r="A7210" s="9" t="n"/>
      <c r="B7210" s="9" t="n"/>
      <c r="C7210" s="12" t="n"/>
      <c r="D7210" s="11" t="n"/>
      <c r="E7210" s="11" t="n"/>
      <c r="F7210" s="11" t="n"/>
      <c r="G7210" s="11" t="n"/>
      <c r="H7210" s="11" t="n"/>
      <c r="I7210" s="9" t="n"/>
      <c r="J7210" s="9" t="n"/>
      <c r="K7210" s="9" t="n"/>
      <c r="L7210" s="9">
        <f>IF(COUNTA($A7210:$K7210)=0,"",IF(AND(IFERROR($H7210,0)&gt;0,LEN(TRIM($K7210&amp;""))&gt;0,IFERROR(LOOKUP(2,1/((LISTS!$M$2:$M$13&lt;&gt;"")*ISNUMBER(SEARCH(LISTS!$M$2:$M$13,$I7210))),LISTS!$N$2:$N$13),"NO")="SI"),"SI","NO"))</f>
        <v/>
      </c>
      <c r="M7210" s="9">
        <f>IF(COUNTA($A7210:$K7210)=0,"",IF($K7210&lt;&gt;"",IF(COUNTIF($K$19:$K7210,$K7210)&gt;1,"SI","NO"),IF(COUNTIFS($A$19:$A7210,$A7210,$C$19:$C7210,$C7210,$J$19:$J7210,$J7210,$D$19:$D7210,$D7210)&gt;1,"SI","NO")))</f>
        <v/>
      </c>
      <c r="N7210" s="11">
        <f>IF(COUNTA($A7210:$K7210)=0,"",IF(AND($L7210="SI",$M7210="NO"),IFERROR($H7210,0),0))</f>
        <v/>
      </c>
      <c r="O7210" s="9">
        <f>IF(COUNTA($A7210:$K7210)=0,"",IF($M7210="SI","CUFE o factura duplicada dentro del reporte; no se suma dos veces",IF(IFERROR($H7210,0)&lt;=0,"DIAN reporta valor susceptible 0",IF($L7210="NO",IFERROR(LOOKUP(2,1/((LISTS!$M$2:$M$13&lt;&gt;"")*ISNUMBER(SEARCH(LISTS!$M$2:$M$13,$I7210))),LISTS!$O$2:$O$13),"Medio de pago no elegible o no identificado por DIAN"),"Apta automaticamente por pago electronico y base positiva"))))</f>
        <v/>
      </c>
    </row>
    <row r="7211">
      <c r="A7211" s="9" t="n"/>
      <c r="B7211" s="9" t="n"/>
      <c r="C7211" s="12" t="n"/>
      <c r="D7211" s="11" t="n"/>
      <c r="E7211" s="11" t="n"/>
      <c r="F7211" s="11" t="n"/>
      <c r="G7211" s="11" t="n"/>
      <c r="H7211" s="11" t="n"/>
      <c r="I7211" s="9" t="n"/>
      <c r="J7211" s="9" t="n"/>
      <c r="K7211" s="9" t="n"/>
      <c r="L7211" s="9">
        <f>IF(COUNTA($A7211:$K7211)=0,"",IF(AND(IFERROR($H7211,0)&gt;0,LEN(TRIM($K7211&amp;""))&gt;0,IFERROR(LOOKUP(2,1/((LISTS!$M$2:$M$13&lt;&gt;"")*ISNUMBER(SEARCH(LISTS!$M$2:$M$13,$I7211))),LISTS!$N$2:$N$13),"NO")="SI"),"SI","NO"))</f>
        <v/>
      </c>
      <c r="M7211" s="9">
        <f>IF(COUNTA($A7211:$K7211)=0,"",IF($K7211&lt;&gt;"",IF(COUNTIF($K$19:$K7211,$K7211)&gt;1,"SI","NO"),IF(COUNTIFS($A$19:$A7211,$A7211,$C$19:$C7211,$C7211,$J$19:$J7211,$J7211,$D$19:$D7211,$D7211)&gt;1,"SI","NO")))</f>
        <v/>
      </c>
      <c r="N7211" s="11">
        <f>IF(COUNTA($A7211:$K7211)=0,"",IF(AND($L7211="SI",$M7211="NO"),IFERROR($H7211,0),0))</f>
        <v/>
      </c>
      <c r="O7211" s="9">
        <f>IF(COUNTA($A7211:$K7211)=0,"",IF($M7211="SI","CUFE o factura duplicada dentro del reporte; no se suma dos veces",IF(IFERROR($H7211,0)&lt;=0,"DIAN reporta valor susceptible 0",IF($L7211="NO",IFERROR(LOOKUP(2,1/((LISTS!$M$2:$M$13&lt;&gt;"")*ISNUMBER(SEARCH(LISTS!$M$2:$M$13,$I7211))),LISTS!$O$2:$O$13),"Medio de pago no elegible o no identificado por DIAN"),"Apta automaticamente por pago electronico y base positiva"))))</f>
        <v/>
      </c>
    </row>
    <row r="7212">
      <c r="A7212" s="9" t="n"/>
      <c r="B7212" s="9" t="n"/>
      <c r="C7212" s="12" t="n"/>
      <c r="D7212" s="11" t="n"/>
      <c r="E7212" s="11" t="n"/>
      <c r="F7212" s="11" t="n"/>
      <c r="G7212" s="11" t="n"/>
      <c r="H7212" s="11" t="n"/>
      <c r="I7212" s="9" t="n"/>
      <c r="J7212" s="9" t="n"/>
      <c r="K7212" s="9" t="n"/>
      <c r="L7212" s="9">
        <f>IF(COUNTA($A7212:$K7212)=0,"",IF(AND(IFERROR($H7212,0)&gt;0,LEN(TRIM($K7212&amp;""))&gt;0,IFERROR(LOOKUP(2,1/((LISTS!$M$2:$M$13&lt;&gt;"")*ISNUMBER(SEARCH(LISTS!$M$2:$M$13,$I7212))),LISTS!$N$2:$N$13),"NO")="SI"),"SI","NO"))</f>
        <v/>
      </c>
      <c r="M7212" s="9">
        <f>IF(COUNTA($A7212:$K7212)=0,"",IF($K7212&lt;&gt;"",IF(COUNTIF($K$19:$K7212,$K7212)&gt;1,"SI","NO"),IF(COUNTIFS($A$19:$A7212,$A7212,$C$19:$C7212,$C7212,$J$19:$J7212,$J7212,$D$19:$D7212,$D7212)&gt;1,"SI","NO")))</f>
        <v/>
      </c>
      <c r="N7212" s="11">
        <f>IF(COUNTA($A7212:$K7212)=0,"",IF(AND($L7212="SI",$M7212="NO"),IFERROR($H7212,0),0))</f>
        <v/>
      </c>
      <c r="O7212" s="9">
        <f>IF(COUNTA($A7212:$K7212)=0,"",IF($M7212="SI","CUFE o factura duplicada dentro del reporte; no se suma dos veces",IF(IFERROR($H7212,0)&lt;=0,"DIAN reporta valor susceptible 0",IF($L7212="NO",IFERROR(LOOKUP(2,1/((LISTS!$M$2:$M$13&lt;&gt;"")*ISNUMBER(SEARCH(LISTS!$M$2:$M$13,$I7212))),LISTS!$O$2:$O$13),"Medio de pago no elegible o no identificado por DIAN"),"Apta automaticamente por pago electronico y base positiva"))))</f>
        <v/>
      </c>
    </row>
    <row r="7213">
      <c r="A7213" s="9" t="n"/>
      <c r="B7213" s="9" t="n"/>
      <c r="C7213" s="12" t="n"/>
      <c r="D7213" s="11" t="n"/>
      <c r="E7213" s="11" t="n"/>
      <c r="F7213" s="11" t="n"/>
      <c r="G7213" s="11" t="n"/>
      <c r="H7213" s="11" t="n"/>
      <c r="I7213" s="9" t="n"/>
      <c r="J7213" s="9" t="n"/>
      <c r="K7213" s="9" t="n"/>
      <c r="L7213" s="9">
        <f>IF(COUNTA($A7213:$K7213)=0,"",IF(AND(IFERROR($H7213,0)&gt;0,LEN(TRIM($K7213&amp;""))&gt;0,IFERROR(LOOKUP(2,1/((LISTS!$M$2:$M$13&lt;&gt;"")*ISNUMBER(SEARCH(LISTS!$M$2:$M$13,$I7213))),LISTS!$N$2:$N$13),"NO")="SI"),"SI","NO"))</f>
        <v/>
      </c>
      <c r="M7213" s="9">
        <f>IF(COUNTA($A7213:$K7213)=0,"",IF($K7213&lt;&gt;"",IF(COUNTIF($K$19:$K7213,$K7213)&gt;1,"SI","NO"),IF(COUNTIFS($A$19:$A7213,$A7213,$C$19:$C7213,$C7213,$J$19:$J7213,$J7213,$D$19:$D7213,$D7213)&gt;1,"SI","NO")))</f>
        <v/>
      </c>
      <c r="N7213" s="11">
        <f>IF(COUNTA($A7213:$K7213)=0,"",IF(AND($L7213="SI",$M7213="NO"),IFERROR($H7213,0),0))</f>
        <v/>
      </c>
      <c r="O7213" s="9">
        <f>IF(COUNTA($A7213:$K7213)=0,"",IF($M7213="SI","CUFE o factura duplicada dentro del reporte; no se suma dos veces",IF(IFERROR($H7213,0)&lt;=0,"DIAN reporta valor susceptible 0",IF($L7213="NO",IFERROR(LOOKUP(2,1/((LISTS!$M$2:$M$13&lt;&gt;"")*ISNUMBER(SEARCH(LISTS!$M$2:$M$13,$I7213))),LISTS!$O$2:$O$13),"Medio de pago no elegible o no identificado por DIAN"),"Apta automaticamente por pago electronico y base positiva"))))</f>
        <v/>
      </c>
    </row>
    <row r="7214">
      <c r="A7214" s="9" t="n"/>
      <c r="B7214" s="9" t="n"/>
      <c r="C7214" s="12" t="n"/>
      <c r="D7214" s="11" t="n"/>
      <c r="E7214" s="11" t="n"/>
      <c r="F7214" s="11" t="n"/>
      <c r="G7214" s="11" t="n"/>
      <c r="H7214" s="11" t="n"/>
      <c r="I7214" s="9" t="n"/>
      <c r="J7214" s="9" t="n"/>
      <c r="K7214" s="9" t="n"/>
      <c r="L7214" s="9">
        <f>IF(COUNTA($A7214:$K7214)=0,"",IF(AND(IFERROR($H7214,0)&gt;0,LEN(TRIM($K7214&amp;""))&gt;0,IFERROR(LOOKUP(2,1/((LISTS!$M$2:$M$13&lt;&gt;"")*ISNUMBER(SEARCH(LISTS!$M$2:$M$13,$I7214))),LISTS!$N$2:$N$13),"NO")="SI"),"SI","NO"))</f>
        <v/>
      </c>
      <c r="M7214" s="9">
        <f>IF(COUNTA($A7214:$K7214)=0,"",IF($K7214&lt;&gt;"",IF(COUNTIF($K$19:$K7214,$K7214)&gt;1,"SI","NO"),IF(COUNTIFS($A$19:$A7214,$A7214,$C$19:$C7214,$C7214,$J$19:$J7214,$J7214,$D$19:$D7214,$D7214)&gt;1,"SI","NO")))</f>
        <v/>
      </c>
      <c r="N7214" s="11">
        <f>IF(COUNTA($A7214:$K7214)=0,"",IF(AND($L7214="SI",$M7214="NO"),IFERROR($H7214,0),0))</f>
        <v/>
      </c>
      <c r="O7214" s="9">
        <f>IF(COUNTA($A7214:$K7214)=0,"",IF($M7214="SI","CUFE o factura duplicada dentro del reporte; no se suma dos veces",IF(IFERROR($H7214,0)&lt;=0,"DIAN reporta valor susceptible 0",IF($L7214="NO",IFERROR(LOOKUP(2,1/((LISTS!$M$2:$M$13&lt;&gt;"")*ISNUMBER(SEARCH(LISTS!$M$2:$M$13,$I7214))),LISTS!$O$2:$O$13),"Medio de pago no elegible o no identificado por DIAN"),"Apta automaticamente por pago electronico y base positiva"))))</f>
        <v/>
      </c>
    </row>
    <row r="7215">
      <c r="A7215" s="9" t="n"/>
      <c r="B7215" s="9" t="n"/>
      <c r="C7215" s="12" t="n"/>
      <c r="D7215" s="11" t="n"/>
      <c r="E7215" s="11" t="n"/>
      <c r="F7215" s="11" t="n"/>
      <c r="G7215" s="11" t="n"/>
      <c r="H7215" s="11" t="n"/>
      <c r="I7215" s="9" t="n"/>
      <c r="J7215" s="9" t="n"/>
      <c r="K7215" s="9" t="n"/>
      <c r="L7215" s="9">
        <f>IF(COUNTA($A7215:$K7215)=0,"",IF(AND(IFERROR($H7215,0)&gt;0,LEN(TRIM($K7215&amp;""))&gt;0,IFERROR(LOOKUP(2,1/((LISTS!$M$2:$M$13&lt;&gt;"")*ISNUMBER(SEARCH(LISTS!$M$2:$M$13,$I7215))),LISTS!$N$2:$N$13),"NO")="SI"),"SI","NO"))</f>
        <v/>
      </c>
      <c r="M7215" s="9">
        <f>IF(COUNTA($A7215:$K7215)=0,"",IF($K7215&lt;&gt;"",IF(COUNTIF($K$19:$K7215,$K7215)&gt;1,"SI","NO"),IF(COUNTIFS($A$19:$A7215,$A7215,$C$19:$C7215,$C7215,$J$19:$J7215,$J7215,$D$19:$D7215,$D7215)&gt;1,"SI","NO")))</f>
        <v/>
      </c>
      <c r="N7215" s="11">
        <f>IF(COUNTA($A7215:$K7215)=0,"",IF(AND($L7215="SI",$M7215="NO"),IFERROR($H7215,0),0))</f>
        <v/>
      </c>
      <c r="O7215" s="9">
        <f>IF(COUNTA($A7215:$K7215)=0,"",IF($M7215="SI","CUFE o factura duplicada dentro del reporte; no se suma dos veces",IF(IFERROR($H7215,0)&lt;=0,"DIAN reporta valor susceptible 0",IF($L7215="NO",IFERROR(LOOKUP(2,1/((LISTS!$M$2:$M$13&lt;&gt;"")*ISNUMBER(SEARCH(LISTS!$M$2:$M$13,$I7215))),LISTS!$O$2:$O$13),"Medio de pago no elegible o no identificado por DIAN"),"Apta automaticamente por pago electronico y base positiva"))))</f>
        <v/>
      </c>
    </row>
    <row r="7216">
      <c r="A7216" s="9" t="n"/>
      <c r="B7216" s="9" t="n"/>
      <c r="C7216" s="12" t="n"/>
      <c r="D7216" s="11" t="n"/>
      <c r="E7216" s="11" t="n"/>
      <c r="F7216" s="11" t="n"/>
      <c r="G7216" s="11" t="n"/>
      <c r="H7216" s="11" t="n"/>
      <c r="I7216" s="9" t="n"/>
      <c r="J7216" s="9" t="n"/>
      <c r="K7216" s="9" t="n"/>
      <c r="L7216" s="9">
        <f>IF(COUNTA($A7216:$K7216)=0,"",IF(AND(IFERROR($H7216,0)&gt;0,LEN(TRIM($K7216&amp;""))&gt;0,IFERROR(LOOKUP(2,1/((LISTS!$M$2:$M$13&lt;&gt;"")*ISNUMBER(SEARCH(LISTS!$M$2:$M$13,$I7216))),LISTS!$N$2:$N$13),"NO")="SI"),"SI","NO"))</f>
        <v/>
      </c>
      <c r="M7216" s="9">
        <f>IF(COUNTA($A7216:$K7216)=0,"",IF($K7216&lt;&gt;"",IF(COUNTIF($K$19:$K7216,$K7216)&gt;1,"SI","NO"),IF(COUNTIFS($A$19:$A7216,$A7216,$C$19:$C7216,$C7216,$J$19:$J7216,$J7216,$D$19:$D7216,$D7216)&gt;1,"SI","NO")))</f>
        <v/>
      </c>
      <c r="N7216" s="11">
        <f>IF(COUNTA($A7216:$K7216)=0,"",IF(AND($L7216="SI",$M7216="NO"),IFERROR($H7216,0),0))</f>
        <v/>
      </c>
      <c r="O7216" s="9">
        <f>IF(COUNTA($A7216:$K7216)=0,"",IF($M7216="SI","CUFE o factura duplicada dentro del reporte; no se suma dos veces",IF(IFERROR($H7216,0)&lt;=0,"DIAN reporta valor susceptible 0",IF($L7216="NO",IFERROR(LOOKUP(2,1/((LISTS!$M$2:$M$13&lt;&gt;"")*ISNUMBER(SEARCH(LISTS!$M$2:$M$13,$I7216))),LISTS!$O$2:$O$13),"Medio de pago no elegible o no identificado por DIAN"),"Apta automaticamente por pago electronico y base positiva"))))</f>
        <v/>
      </c>
    </row>
    <row r="7217">
      <c r="A7217" s="9" t="n"/>
      <c r="B7217" s="9" t="n"/>
      <c r="C7217" s="12" t="n"/>
      <c r="D7217" s="11" t="n"/>
      <c r="E7217" s="11" t="n"/>
      <c r="F7217" s="11" t="n"/>
      <c r="G7217" s="11" t="n"/>
      <c r="H7217" s="11" t="n"/>
      <c r="I7217" s="9" t="n"/>
      <c r="J7217" s="9" t="n"/>
      <c r="K7217" s="9" t="n"/>
      <c r="L7217" s="9">
        <f>IF(COUNTA($A7217:$K7217)=0,"",IF(AND(IFERROR($H7217,0)&gt;0,LEN(TRIM($K7217&amp;""))&gt;0,IFERROR(LOOKUP(2,1/((LISTS!$M$2:$M$13&lt;&gt;"")*ISNUMBER(SEARCH(LISTS!$M$2:$M$13,$I7217))),LISTS!$N$2:$N$13),"NO")="SI"),"SI","NO"))</f>
        <v/>
      </c>
      <c r="M7217" s="9">
        <f>IF(COUNTA($A7217:$K7217)=0,"",IF($K7217&lt;&gt;"",IF(COUNTIF($K$19:$K7217,$K7217)&gt;1,"SI","NO"),IF(COUNTIFS($A$19:$A7217,$A7217,$C$19:$C7217,$C7217,$J$19:$J7217,$J7217,$D$19:$D7217,$D7217)&gt;1,"SI","NO")))</f>
        <v/>
      </c>
      <c r="N7217" s="11">
        <f>IF(COUNTA($A7217:$K7217)=0,"",IF(AND($L7217="SI",$M7217="NO"),IFERROR($H7217,0),0))</f>
        <v/>
      </c>
      <c r="O7217" s="9">
        <f>IF(COUNTA($A7217:$K7217)=0,"",IF($M7217="SI","CUFE o factura duplicada dentro del reporte; no se suma dos veces",IF(IFERROR($H7217,0)&lt;=0,"DIAN reporta valor susceptible 0",IF($L7217="NO",IFERROR(LOOKUP(2,1/((LISTS!$M$2:$M$13&lt;&gt;"")*ISNUMBER(SEARCH(LISTS!$M$2:$M$13,$I7217))),LISTS!$O$2:$O$13),"Medio de pago no elegible o no identificado por DIAN"),"Apta automaticamente por pago electronico y base positiva"))))</f>
        <v/>
      </c>
    </row>
    <row r="7218">
      <c r="A7218" s="9" t="n"/>
      <c r="B7218" s="9" t="n"/>
      <c r="C7218" s="12" t="n"/>
      <c r="D7218" s="11" t="n"/>
      <c r="E7218" s="11" t="n"/>
      <c r="F7218" s="11" t="n"/>
      <c r="G7218" s="11" t="n"/>
      <c r="H7218" s="11" t="n"/>
      <c r="I7218" s="9" t="n"/>
      <c r="J7218" s="9" t="n"/>
      <c r="K7218" s="9" t="n"/>
      <c r="L7218" s="9">
        <f>IF(COUNTA($A7218:$K7218)=0,"",IF(AND(IFERROR($H7218,0)&gt;0,LEN(TRIM($K7218&amp;""))&gt;0,IFERROR(LOOKUP(2,1/((LISTS!$M$2:$M$13&lt;&gt;"")*ISNUMBER(SEARCH(LISTS!$M$2:$M$13,$I7218))),LISTS!$N$2:$N$13),"NO")="SI"),"SI","NO"))</f>
        <v/>
      </c>
      <c r="M7218" s="9">
        <f>IF(COUNTA($A7218:$K7218)=0,"",IF($K7218&lt;&gt;"",IF(COUNTIF($K$19:$K7218,$K7218)&gt;1,"SI","NO"),IF(COUNTIFS($A$19:$A7218,$A7218,$C$19:$C7218,$C7218,$J$19:$J7218,$J7218,$D$19:$D7218,$D7218)&gt;1,"SI","NO")))</f>
        <v/>
      </c>
      <c r="N7218" s="11">
        <f>IF(COUNTA($A7218:$K7218)=0,"",IF(AND($L7218="SI",$M7218="NO"),IFERROR($H7218,0),0))</f>
        <v/>
      </c>
      <c r="O7218" s="9">
        <f>IF(COUNTA($A7218:$K7218)=0,"",IF($M7218="SI","CUFE o factura duplicada dentro del reporte; no se suma dos veces",IF(IFERROR($H7218,0)&lt;=0,"DIAN reporta valor susceptible 0",IF($L7218="NO",IFERROR(LOOKUP(2,1/((LISTS!$M$2:$M$13&lt;&gt;"")*ISNUMBER(SEARCH(LISTS!$M$2:$M$13,$I7218))),LISTS!$O$2:$O$13),"Medio de pago no elegible o no identificado por DIAN"),"Apta automaticamente por pago electronico y base positiva"))))</f>
        <v/>
      </c>
    </row>
    <row r="7219">
      <c r="A7219" s="9" t="n"/>
      <c r="B7219" s="9" t="n"/>
      <c r="C7219" s="12" t="n"/>
      <c r="D7219" s="11" t="n"/>
      <c r="E7219" s="11" t="n"/>
      <c r="F7219" s="11" t="n"/>
      <c r="G7219" s="11" t="n"/>
      <c r="H7219" s="11" t="n"/>
      <c r="I7219" s="9" t="n"/>
      <c r="J7219" s="9" t="n"/>
      <c r="K7219" s="9" t="n"/>
      <c r="L7219" s="9">
        <f>IF(COUNTA($A7219:$K7219)=0,"",IF(AND(IFERROR($H7219,0)&gt;0,LEN(TRIM($K7219&amp;""))&gt;0,IFERROR(LOOKUP(2,1/((LISTS!$M$2:$M$13&lt;&gt;"")*ISNUMBER(SEARCH(LISTS!$M$2:$M$13,$I7219))),LISTS!$N$2:$N$13),"NO")="SI"),"SI","NO"))</f>
        <v/>
      </c>
      <c r="M7219" s="9">
        <f>IF(COUNTA($A7219:$K7219)=0,"",IF($K7219&lt;&gt;"",IF(COUNTIF($K$19:$K7219,$K7219)&gt;1,"SI","NO"),IF(COUNTIFS($A$19:$A7219,$A7219,$C$19:$C7219,$C7219,$J$19:$J7219,$J7219,$D$19:$D7219,$D7219)&gt;1,"SI","NO")))</f>
        <v/>
      </c>
      <c r="N7219" s="11">
        <f>IF(COUNTA($A7219:$K7219)=0,"",IF(AND($L7219="SI",$M7219="NO"),IFERROR($H7219,0),0))</f>
        <v/>
      </c>
      <c r="O7219" s="9">
        <f>IF(COUNTA($A7219:$K7219)=0,"",IF($M7219="SI","CUFE o factura duplicada dentro del reporte; no se suma dos veces",IF(IFERROR($H7219,0)&lt;=0,"DIAN reporta valor susceptible 0",IF($L7219="NO",IFERROR(LOOKUP(2,1/((LISTS!$M$2:$M$13&lt;&gt;"")*ISNUMBER(SEARCH(LISTS!$M$2:$M$13,$I7219))),LISTS!$O$2:$O$13),"Medio de pago no elegible o no identificado por DIAN"),"Apta automaticamente por pago electronico y base positiva"))))</f>
        <v/>
      </c>
    </row>
    <row r="7220">
      <c r="A7220" s="9" t="n"/>
      <c r="B7220" s="9" t="n"/>
      <c r="C7220" s="12" t="n"/>
      <c r="D7220" s="11" t="n"/>
      <c r="E7220" s="11" t="n"/>
      <c r="F7220" s="11" t="n"/>
      <c r="G7220" s="11" t="n"/>
      <c r="H7220" s="11" t="n"/>
      <c r="I7220" s="9" t="n"/>
      <c r="J7220" s="9" t="n"/>
      <c r="K7220" s="9" t="n"/>
      <c r="L7220" s="9">
        <f>IF(COUNTA($A7220:$K7220)=0,"",IF(AND(IFERROR($H7220,0)&gt;0,LEN(TRIM($K7220&amp;""))&gt;0,IFERROR(LOOKUP(2,1/((LISTS!$M$2:$M$13&lt;&gt;"")*ISNUMBER(SEARCH(LISTS!$M$2:$M$13,$I7220))),LISTS!$N$2:$N$13),"NO")="SI"),"SI","NO"))</f>
        <v/>
      </c>
      <c r="M7220" s="9">
        <f>IF(COUNTA($A7220:$K7220)=0,"",IF($K7220&lt;&gt;"",IF(COUNTIF($K$19:$K7220,$K7220)&gt;1,"SI","NO"),IF(COUNTIFS($A$19:$A7220,$A7220,$C$19:$C7220,$C7220,$J$19:$J7220,$J7220,$D$19:$D7220,$D7220)&gt;1,"SI","NO")))</f>
        <v/>
      </c>
      <c r="N7220" s="11">
        <f>IF(COUNTA($A7220:$K7220)=0,"",IF(AND($L7220="SI",$M7220="NO"),IFERROR($H7220,0),0))</f>
        <v/>
      </c>
      <c r="O7220" s="9">
        <f>IF(COUNTA($A7220:$K7220)=0,"",IF($M7220="SI","CUFE o factura duplicada dentro del reporte; no se suma dos veces",IF(IFERROR($H7220,0)&lt;=0,"DIAN reporta valor susceptible 0",IF($L7220="NO",IFERROR(LOOKUP(2,1/((LISTS!$M$2:$M$13&lt;&gt;"")*ISNUMBER(SEARCH(LISTS!$M$2:$M$13,$I7220))),LISTS!$O$2:$O$13),"Medio de pago no elegible o no identificado por DIAN"),"Apta automaticamente por pago electronico y base positiva"))))</f>
        <v/>
      </c>
    </row>
    <row r="7221">
      <c r="A7221" s="9" t="n"/>
      <c r="B7221" s="9" t="n"/>
      <c r="C7221" s="12" t="n"/>
      <c r="D7221" s="11" t="n"/>
      <c r="E7221" s="11" t="n"/>
      <c r="F7221" s="11" t="n"/>
      <c r="G7221" s="11" t="n"/>
      <c r="H7221" s="11" t="n"/>
      <c r="I7221" s="9" t="n"/>
      <c r="J7221" s="9" t="n"/>
      <c r="K7221" s="9" t="n"/>
      <c r="L7221" s="9">
        <f>IF(COUNTA($A7221:$K7221)=0,"",IF(AND(IFERROR($H7221,0)&gt;0,LEN(TRIM($K7221&amp;""))&gt;0,IFERROR(LOOKUP(2,1/((LISTS!$M$2:$M$13&lt;&gt;"")*ISNUMBER(SEARCH(LISTS!$M$2:$M$13,$I7221))),LISTS!$N$2:$N$13),"NO")="SI"),"SI","NO"))</f>
        <v/>
      </c>
      <c r="M7221" s="9">
        <f>IF(COUNTA($A7221:$K7221)=0,"",IF($K7221&lt;&gt;"",IF(COUNTIF($K$19:$K7221,$K7221)&gt;1,"SI","NO"),IF(COUNTIFS($A$19:$A7221,$A7221,$C$19:$C7221,$C7221,$J$19:$J7221,$J7221,$D$19:$D7221,$D7221)&gt;1,"SI","NO")))</f>
        <v/>
      </c>
      <c r="N7221" s="11">
        <f>IF(COUNTA($A7221:$K7221)=0,"",IF(AND($L7221="SI",$M7221="NO"),IFERROR($H7221,0),0))</f>
        <v/>
      </c>
      <c r="O7221" s="9">
        <f>IF(COUNTA($A7221:$K7221)=0,"",IF($M7221="SI","CUFE o factura duplicada dentro del reporte; no se suma dos veces",IF(IFERROR($H7221,0)&lt;=0,"DIAN reporta valor susceptible 0",IF($L7221="NO",IFERROR(LOOKUP(2,1/((LISTS!$M$2:$M$13&lt;&gt;"")*ISNUMBER(SEARCH(LISTS!$M$2:$M$13,$I7221))),LISTS!$O$2:$O$13),"Medio de pago no elegible o no identificado por DIAN"),"Apta automaticamente por pago electronico y base positiva"))))</f>
        <v/>
      </c>
    </row>
    <row r="7222">
      <c r="A7222" s="9" t="n"/>
      <c r="B7222" s="9" t="n"/>
      <c r="C7222" s="12" t="n"/>
      <c r="D7222" s="11" t="n"/>
      <c r="E7222" s="11" t="n"/>
      <c r="F7222" s="11" t="n"/>
      <c r="G7222" s="11" t="n"/>
      <c r="H7222" s="11" t="n"/>
      <c r="I7222" s="9" t="n"/>
      <c r="J7222" s="9" t="n"/>
      <c r="K7222" s="9" t="n"/>
      <c r="L7222" s="9">
        <f>IF(COUNTA($A7222:$K7222)=0,"",IF(AND(IFERROR($H7222,0)&gt;0,LEN(TRIM($K7222&amp;""))&gt;0,IFERROR(LOOKUP(2,1/((LISTS!$M$2:$M$13&lt;&gt;"")*ISNUMBER(SEARCH(LISTS!$M$2:$M$13,$I7222))),LISTS!$N$2:$N$13),"NO")="SI"),"SI","NO"))</f>
        <v/>
      </c>
      <c r="M7222" s="9">
        <f>IF(COUNTA($A7222:$K7222)=0,"",IF($K7222&lt;&gt;"",IF(COUNTIF($K$19:$K7222,$K7222)&gt;1,"SI","NO"),IF(COUNTIFS($A$19:$A7222,$A7222,$C$19:$C7222,$C7222,$J$19:$J7222,$J7222,$D$19:$D7222,$D7222)&gt;1,"SI","NO")))</f>
        <v/>
      </c>
      <c r="N7222" s="11">
        <f>IF(COUNTA($A7222:$K7222)=0,"",IF(AND($L7222="SI",$M7222="NO"),IFERROR($H7222,0),0))</f>
        <v/>
      </c>
      <c r="O7222" s="9">
        <f>IF(COUNTA($A7222:$K7222)=0,"",IF($M7222="SI","CUFE o factura duplicada dentro del reporte; no se suma dos veces",IF(IFERROR($H7222,0)&lt;=0,"DIAN reporta valor susceptible 0",IF($L7222="NO",IFERROR(LOOKUP(2,1/((LISTS!$M$2:$M$13&lt;&gt;"")*ISNUMBER(SEARCH(LISTS!$M$2:$M$13,$I7222))),LISTS!$O$2:$O$13),"Medio de pago no elegible o no identificado por DIAN"),"Apta automaticamente por pago electronico y base positiva"))))</f>
        <v/>
      </c>
    </row>
    <row r="7223">
      <c r="A7223" s="9" t="n"/>
      <c r="B7223" s="9" t="n"/>
      <c r="C7223" s="12" t="n"/>
      <c r="D7223" s="11" t="n"/>
      <c r="E7223" s="11" t="n"/>
      <c r="F7223" s="11" t="n"/>
      <c r="G7223" s="11" t="n"/>
      <c r="H7223" s="11" t="n"/>
      <c r="I7223" s="9" t="n"/>
      <c r="J7223" s="9" t="n"/>
      <c r="K7223" s="9" t="n"/>
      <c r="L7223" s="9">
        <f>IF(COUNTA($A7223:$K7223)=0,"",IF(AND(IFERROR($H7223,0)&gt;0,LEN(TRIM($K7223&amp;""))&gt;0,IFERROR(LOOKUP(2,1/((LISTS!$M$2:$M$13&lt;&gt;"")*ISNUMBER(SEARCH(LISTS!$M$2:$M$13,$I7223))),LISTS!$N$2:$N$13),"NO")="SI"),"SI","NO"))</f>
        <v/>
      </c>
      <c r="M7223" s="9">
        <f>IF(COUNTA($A7223:$K7223)=0,"",IF($K7223&lt;&gt;"",IF(COUNTIF($K$19:$K7223,$K7223)&gt;1,"SI","NO"),IF(COUNTIFS($A$19:$A7223,$A7223,$C$19:$C7223,$C7223,$J$19:$J7223,$J7223,$D$19:$D7223,$D7223)&gt;1,"SI","NO")))</f>
        <v/>
      </c>
      <c r="N7223" s="11">
        <f>IF(COUNTA($A7223:$K7223)=0,"",IF(AND($L7223="SI",$M7223="NO"),IFERROR($H7223,0),0))</f>
        <v/>
      </c>
      <c r="O7223" s="9">
        <f>IF(COUNTA($A7223:$K7223)=0,"",IF($M7223="SI","CUFE o factura duplicada dentro del reporte; no se suma dos veces",IF(IFERROR($H7223,0)&lt;=0,"DIAN reporta valor susceptible 0",IF($L7223="NO",IFERROR(LOOKUP(2,1/((LISTS!$M$2:$M$13&lt;&gt;"")*ISNUMBER(SEARCH(LISTS!$M$2:$M$13,$I7223))),LISTS!$O$2:$O$13),"Medio de pago no elegible o no identificado por DIAN"),"Apta automaticamente por pago electronico y base positiva"))))</f>
        <v/>
      </c>
    </row>
    <row r="7224">
      <c r="A7224" s="9" t="n"/>
      <c r="B7224" s="9" t="n"/>
      <c r="C7224" s="12" t="n"/>
      <c r="D7224" s="11" t="n"/>
      <c r="E7224" s="11" t="n"/>
      <c r="F7224" s="11" t="n"/>
      <c r="G7224" s="11" t="n"/>
      <c r="H7224" s="11" t="n"/>
      <c r="I7224" s="9" t="n"/>
      <c r="J7224" s="9" t="n"/>
      <c r="K7224" s="9" t="n"/>
      <c r="L7224" s="9">
        <f>IF(COUNTA($A7224:$K7224)=0,"",IF(AND(IFERROR($H7224,0)&gt;0,LEN(TRIM($K7224&amp;""))&gt;0,IFERROR(LOOKUP(2,1/((LISTS!$M$2:$M$13&lt;&gt;"")*ISNUMBER(SEARCH(LISTS!$M$2:$M$13,$I7224))),LISTS!$N$2:$N$13),"NO")="SI"),"SI","NO"))</f>
        <v/>
      </c>
      <c r="M7224" s="9">
        <f>IF(COUNTA($A7224:$K7224)=0,"",IF($K7224&lt;&gt;"",IF(COUNTIF($K$19:$K7224,$K7224)&gt;1,"SI","NO"),IF(COUNTIFS($A$19:$A7224,$A7224,$C$19:$C7224,$C7224,$J$19:$J7224,$J7224,$D$19:$D7224,$D7224)&gt;1,"SI","NO")))</f>
        <v/>
      </c>
      <c r="N7224" s="11">
        <f>IF(COUNTA($A7224:$K7224)=0,"",IF(AND($L7224="SI",$M7224="NO"),IFERROR($H7224,0),0))</f>
        <v/>
      </c>
      <c r="O7224" s="9">
        <f>IF(COUNTA($A7224:$K7224)=0,"",IF($M7224="SI","CUFE o factura duplicada dentro del reporte; no se suma dos veces",IF(IFERROR($H7224,0)&lt;=0,"DIAN reporta valor susceptible 0",IF($L7224="NO",IFERROR(LOOKUP(2,1/((LISTS!$M$2:$M$13&lt;&gt;"")*ISNUMBER(SEARCH(LISTS!$M$2:$M$13,$I7224))),LISTS!$O$2:$O$13),"Medio de pago no elegible o no identificado por DIAN"),"Apta automaticamente por pago electronico y base positiva"))))</f>
        <v/>
      </c>
    </row>
    <row r="7225">
      <c r="A7225" s="9" t="n"/>
      <c r="B7225" s="9" t="n"/>
      <c r="C7225" s="12" t="n"/>
      <c r="D7225" s="11" t="n"/>
      <c r="E7225" s="11" t="n"/>
      <c r="F7225" s="11" t="n"/>
      <c r="G7225" s="11" t="n"/>
      <c r="H7225" s="11" t="n"/>
      <c r="I7225" s="9" t="n"/>
      <c r="J7225" s="9" t="n"/>
      <c r="K7225" s="9" t="n"/>
      <c r="L7225" s="9">
        <f>IF(COUNTA($A7225:$K7225)=0,"",IF(AND(IFERROR($H7225,0)&gt;0,LEN(TRIM($K7225&amp;""))&gt;0,IFERROR(LOOKUP(2,1/((LISTS!$M$2:$M$13&lt;&gt;"")*ISNUMBER(SEARCH(LISTS!$M$2:$M$13,$I7225))),LISTS!$N$2:$N$13),"NO")="SI"),"SI","NO"))</f>
        <v/>
      </c>
      <c r="M7225" s="9">
        <f>IF(COUNTA($A7225:$K7225)=0,"",IF($K7225&lt;&gt;"",IF(COUNTIF($K$19:$K7225,$K7225)&gt;1,"SI","NO"),IF(COUNTIFS($A$19:$A7225,$A7225,$C$19:$C7225,$C7225,$J$19:$J7225,$J7225,$D$19:$D7225,$D7225)&gt;1,"SI","NO")))</f>
        <v/>
      </c>
      <c r="N7225" s="11">
        <f>IF(COUNTA($A7225:$K7225)=0,"",IF(AND($L7225="SI",$M7225="NO"),IFERROR($H7225,0),0))</f>
        <v/>
      </c>
      <c r="O7225" s="9">
        <f>IF(COUNTA($A7225:$K7225)=0,"",IF($M7225="SI","CUFE o factura duplicada dentro del reporte; no se suma dos veces",IF(IFERROR($H7225,0)&lt;=0,"DIAN reporta valor susceptible 0",IF($L7225="NO",IFERROR(LOOKUP(2,1/((LISTS!$M$2:$M$13&lt;&gt;"")*ISNUMBER(SEARCH(LISTS!$M$2:$M$13,$I7225))),LISTS!$O$2:$O$13),"Medio de pago no elegible o no identificado por DIAN"),"Apta automaticamente por pago electronico y base positiva"))))</f>
        <v/>
      </c>
    </row>
    <row r="7226">
      <c r="A7226" s="9" t="n"/>
      <c r="B7226" s="9" t="n"/>
      <c r="C7226" s="12" t="n"/>
      <c r="D7226" s="11" t="n"/>
      <c r="E7226" s="11" t="n"/>
      <c r="F7226" s="11" t="n"/>
      <c r="G7226" s="11" t="n"/>
      <c r="H7226" s="11" t="n"/>
      <c r="I7226" s="9" t="n"/>
      <c r="J7226" s="9" t="n"/>
      <c r="K7226" s="9" t="n"/>
      <c r="L7226" s="9">
        <f>IF(COUNTA($A7226:$K7226)=0,"",IF(AND(IFERROR($H7226,0)&gt;0,LEN(TRIM($K7226&amp;""))&gt;0,IFERROR(LOOKUP(2,1/((LISTS!$M$2:$M$13&lt;&gt;"")*ISNUMBER(SEARCH(LISTS!$M$2:$M$13,$I7226))),LISTS!$N$2:$N$13),"NO")="SI"),"SI","NO"))</f>
        <v/>
      </c>
      <c r="M7226" s="9">
        <f>IF(COUNTA($A7226:$K7226)=0,"",IF($K7226&lt;&gt;"",IF(COUNTIF($K$19:$K7226,$K7226)&gt;1,"SI","NO"),IF(COUNTIFS($A$19:$A7226,$A7226,$C$19:$C7226,$C7226,$J$19:$J7226,$J7226,$D$19:$D7226,$D7226)&gt;1,"SI","NO")))</f>
        <v/>
      </c>
      <c r="N7226" s="11">
        <f>IF(COUNTA($A7226:$K7226)=0,"",IF(AND($L7226="SI",$M7226="NO"),IFERROR($H7226,0),0))</f>
        <v/>
      </c>
      <c r="O7226" s="9">
        <f>IF(COUNTA($A7226:$K7226)=0,"",IF($M7226="SI","CUFE o factura duplicada dentro del reporte; no se suma dos veces",IF(IFERROR($H7226,0)&lt;=0,"DIAN reporta valor susceptible 0",IF($L7226="NO",IFERROR(LOOKUP(2,1/((LISTS!$M$2:$M$13&lt;&gt;"")*ISNUMBER(SEARCH(LISTS!$M$2:$M$13,$I7226))),LISTS!$O$2:$O$13),"Medio de pago no elegible o no identificado por DIAN"),"Apta automaticamente por pago electronico y base positiva"))))</f>
        <v/>
      </c>
    </row>
    <row r="7227">
      <c r="A7227" s="9" t="n"/>
      <c r="B7227" s="9" t="n"/>
      <c r="C7227" s="12" t="n"/>
      <c r="D7227" s="11" t="n"/>
      <c r="E7227" s="11" t="n"/>
      <c r="F7227" s="11" t="n"/>
      <c r="G7227" s="11" t="n"/>
      <c r="H7227" s="11" t="n"/>
      <c r="I7227" s="9" t="n"/>
      <c r="J7227" s="9" t="n"/>
      <c r="K7227" s="9" t="n"/>
      <c r="L7227" s="9">
        <f>IF(COUNTA($A7227:$K7227)=0,"",IF(AND(IFERROR($H7227,0)&gt;0,LEN(TRIM($K7227&amp;""))&gt;0,IFERROR(LOOKUP(2,1/((LISTS!$M$2:$M$13&lt;&gt;"")*ISNUMBER(SEARCH(LISTS!$M$2:$M$13,$I7227))),LISTS!$N$2:$N$13),"NO")="SI"),"SI","NO"))</f>
        <v/>
      </c>
      <c r="M7227" s="9">
        <f>IF(COUNTA($A7227:$K7227)=0,"",IF($K7227&lt;&gt;"",IF(COUNTIF($K$19:$K7227,$K7227)&gt;1,"SI","NO"),IF(COUNTIFS($A$19:$A7227,$A7227,$C$19:$C7227,$C7227,$J$19:$J7227,$J7227,$D$19:$D7227,$D7227)&gt;1,"SI","NO")))</f>
        <v/>
      </c>
      <c r="N7227" s="11">
        <f>IF(COUNTA($A7227:$K7227)=0,"",IF(AND($L7227="SI",$M7227="NO"),IFERROR($H7227,0),0))</f>
        <v/>
      </c>
      <c r="O7227" s="9">
        <f>IF(COUNTA($A7227:$K7227)=0,"",IF($M7227="SI","CUFE o factura duplicada dentro del reporte; no se suma dos veces",IF(IFERROR($H7227,0)&lt;=0,"DIAN reporta valor susceptible 0",IF($L7227="NO",IFERROR(LOOKUP(2,1/((LISTS!$M$2:$M$13&lt;&gt;"")*ISNUMBER(SEARCH(LISTS!$M$2:$M$13,$I7227))),LISTS!$O$2:$O$13),"Medio de pago no elegible o no identificado por DIAN"),"Apta automaticamente por pago electronico y base positiva"))))</f>
        <v/>
      </c>
    </row>
    <row r="7228">
      <c r="A7228" s="9" t="n"/>
      <c r="B7228" s="9" t="n"/>
      <c r="C7228" s="12" t="n"/>
      <c r="D7228" s="11" t="n"/>
      <c r="E7228" s="11" t="n"/>
      <c r="F7228" s="11" t="n"/>
      <c r="G7228" s="11" t="n"/>
      <c r="H7228" s="11" t="n"/>
      <c r="I7228" s="9" t="n"/>
      <c r="J7228" s="9" t="n"/>
      <c r="K7228" s="9" t="n"/>
      <c r="L7228" s="9">
        <f>IF(COUNTA($A7228:$K7228)=0,"",IF(AND(IFERROR($H7228,0)&gt;0,LEN(TRIM($K7228&amp;""))&gt;0,IFERROR(LOOKUP(2,1/((LISTS!$M$2:$M$13&lt;&gt;"")*ISNUMBER(SEARCH(LISTS!$M$2:$M$13,$I7228))),LISTS!$N$2:$N$13),"NO")="SI"),"SI","NO"))</f>
        <v/>
      </c>
      <c r="M7228" s="9">
        <f>IF(COUNTA($A7228:$K7228)=0,"",IF($K7228&lt;&gt;"",IF(COUNTIF($K$19:$K7228,$K7228)&gt;1,"SI","NO"),IF(COUNTIFS($A$19:$A7228,$A7228,$C$19:$C7228,$C7228,$J$19:$J7228,$J7228,$D$19:$D7228,$D7228)&gt;1,"SI","NO")))</f>
        <v/>
      </c>
      <c r="N7228" s="11">
        <f>IF(COUNTA($A7228:$K7228)=0,"",IF(AND($L7228="SI",$M7228="NO"),IFERROR($H7228,0),0))</f>
        <v/>
      </c>
      <c r="O7228" s="9">
        <f>IF(COUNTA($A7228:$K7228)=0,"",IF($M7228="SI","CUFE o factura duplicada dentro del reporte; no se suma dos veces",IF(IFERROR($H7228,0)&lt;=0,"DIAN reporta valor susceptible 0",IF($L7228="NO",IFERROR(LOOKUP(2,1/((LISTS!$M$2:$M$13&lt;&gt;"")*ISNUMBER(SEARCH(LISTS!$M$2:$M$13,$I7228))),LISTS!$O$2:$O$13),"Medio de pago no elegible o no identificado por DIAN"),"Apta automaticamente por pago electronico y base positiva"))))</f>
        <v/>
      </c>
    </row>
    <row r="7229">
      <c r="A7229" s="9" t="n"/>
      <c r="B7229" s="9" t="n"/>
      <c r="C7229" s="12" t="n"/>
      <c r="D7229" s="11" t="n"/>
      <c r="E7229" s="11" t="n"/>
      <c r="F7229" s="11" t="n"/>
      <c r="G7229" s="11" t="n"/>
      <c r="H7229" s="11" t="n"/>
      <c r="I7229" s="9" t="n"/>
      <c r="J7229" s="9" t="n"/>
      <c r="K7229" s="9" t="n"/>
      <c r="L7229" s="9">
        <f>IF(COUNTA($A7229:$K7229)=0,"",IF(AND(IFERROR($H7229,0)&gt;0,LEN(TRIM($K7229&amp;""))&gt;0,IFERROR(LOOKUP(2,1/((LISTS!$M$2:$M$13&lt;&gt;"")*ISNUMBER(SEARCH(LISTS!$M$2:$M$13,$I7229))),LISTS!$N$2:$N$13),"NO")="SI"),"SI","NO"))</f>
        <v/>
      </c>
      <c r="M7229" s="9">
        <f>IF(COUNTA($A7229:$K7229)=0,"",IF($K7229&lt;&gt;"",IF(COUNTIF($K$19:$K7229,$K7229)&gt;1,"SI","NO"),IF(COUNTIFS($A$19:$A7229,$A7229,$C$19:$C7229,$C7229,$J$19:$J7229,$J7229,$D$19:$D7229,$D7229)&gt;1,"SI","NO")))</f>
        <v/>
      </c>
      <c r="N7229" s="11">
        <f>IF(COUNTA($A7229:$K7229)=0,"",IF(AND($L7229="SI",$M7229="NO"),IFERROR($H7229,0),0))</f>
        <v/>
      </c>
      <c r="O7229" s="9">
        <f>IF(COUNTA($A7229:$K7229)=0,"",IF($M7229="SI","CUFE o factura duplicada dentro del reporte; no se suma dos veces",IF(IFERROR($H7229,0)&lt;=0,"DIAN reporta valor susceptible 0",IF($L7229="NO",IFERROR(LOOKUP(2,1/((LISTS!$M$2:$M$13&lt;&gt;"")*ISNUMBER(SEARCH(LISTS!$M$2:$M$13,$I7229))),LISTS!$O$2:$O$13),"Medio de pago no elegible o no identificado por DIAN"),"Apta automaticamente por pago electronico y base positiva"))))</f>
        <v/>
      </c>
    </row>
    <row r="7230">
      <c r="A7230" s="9" t="n"/>
      <c r="B7230" s="9" t="n"/>
      <c r="C7230" s="12" t="n"/>
      <c r="D7230" s="11" t="n"/>
      <c r="E7230" s="11" t="n"/>
      <c r="F7230" s="11" t="n"/>
      <c r="G7230" s="11" t="n"/>
      <c r="H7230" s="11" t="n"/>
      <c r="I7230" s="9" t="n"/>
      <c r="J7230" s="9" t="n"/>
      <c r="K7230" s="9" t="n"/>
      <c r="L7230" s="9">
        <f>IF(COUNTA($A7230:$K7230)=0,"",IF(AND(IFERROR($H7230,0)&gt;0,LEN(TRIM($K7230&amp;""))&gt;0,IFERROR(LOOKUP(2,1/((LISTS!$M$2:$M$13&lt;&gt;"")*ISNUMBER(SEARCH(LISTS!$M$2:$M$13,$I7230))),LISTS!$N$2:$N$13),"NO")="SI"),"SI","NO"))</f>
        <v/>
      </c>
      <c r="M7230" s="9">
        <f>IF(COUNTA($A7230:$K7230)=0,"",IF($K7230&lt;&gt;"",IF(COUNTIF($K$19:$K7230,$K7230)&gt;1,"SI","NO"),IF(COUNTIFS($A$19:$A7230,$A7230,$C$19:$C7230,$C7230,$J$19:$J7230,$J7230,$D$19:$D7230,$D7230)&gt;1,"SI","NO")))</f>
        <v/>
      </c>
      <c r="N7230" s="11">
        <f>IF(COUNTA($A7230:$K7230)=0,"",IF(AND($L7230="SI",$M7230="NO"),IFERROR($H7230,0),0))</f>
        <v/>
      </c>
      <c r="O7230" s="9">
        <f>IF(COUNTA($A7230:$K7230)=0,"",IF($M7230="SI","CUFE o factura duplicada dentro del reporte; no se suma dos veces",IF(IFERROR($H7230,0)&lt;=0,"DIAN reporta valor susceptible 0",IF($L7230="NO",IFERROR(LOOKUP(2,1/((LISTS!$M$2:$M$13&lt;&gt;"")*ISNUMBER(SEARCH(LISTS!$M$2:$M$13,$I7230))),LISTS!$O$2:$O$13),"Medio de pago no elegible o no identificado por DIAN"),"Apta automaticamente por pago electronico y base positiva"))))</f>
        <v/>
      </c>
    </row>
    <row r="7231">
      <c r="A7231" s="9" t="n"/>
      <c r="B7231" s="9" t="n"/>
      <c r="C7231" s="12" t="n"/>
      <c r="D7231" s="11" t="n"/>
      <c r="E7231" s="11" t="n"/>
      <c r="F7231" s="11" t="n"/>
      <c r="G7231" s="11" t="n"/>
      <c r="H7231" s="11" t="n"/>
      <c r="I7231" s="9" t="n"/>
      <c r="J7231" s="9" t="n"/>
      <c r="K7231" s="9" t="n"/>
      <c r="L7231" s="9">
        <f>IF(COUNTA($A7231:$K7231)=0,"",IF(AND(IFERROR($H7231,0)&gt;0,LEN(TRIM($K7231&amp;""))&gt;0,IFERROR(LOOKUP(2,1/((LISTS!$M$2:$M$13&lt;&gt;"")*ISNUMBER(SEARCH(LISTS!$M$2:$M$13,$I7231))),LISTS!$N$2:$N$13),"NO")="SI"),"SI","NO"))</f>
        <v/>
      </c>
      <c r="M7231" s="9">
        <f>IF(COUNTA($A7231:$K7231)=0,"",IF($K7231&lt;&gt;"",IF(COUNTIF($K$19:$K7231,$K7231)&gt;1,"SI","NO"),IF(COUNTIFS($A$19:$A7231,$A7231,$C$19:$C7231,$C7231,$J$19:$J7231,$J7231,$D$19:$D7231,$D7231)&gt;1,"SI","NO")))</f>
        <v/>
      </c>
      <c r="N7231" s="11">
        <f>IF(COUNTA($A7231:$K7231)=0,"",IF(AND($L7231="SI",$M7231="NO"),IFERROR($H7231,0),0))</f>
        <v/>
      </c>
      <c r="O7231" s="9">
        <f>IF(COUNTA($A7231:$K7231)=0,"",IF($M7231="SI","CUFE o factura duplicada dentro del reporte; no se suma dos veces",IF(IFERROR($H7231,0)&lt;=0,"DIAN reporta valor susceptible 0",IF($L7231="NO",IFERROR(LOOKUP(2,1/((LISTS!$M$2:$M$13&lt;&gt;"")*ISNUMBER(SEARCH(LISTS!$M$2:$M$13,$I7231))),LISTS!$O$2:$O$13),"Medio de pago no elegible o no identificado por DIAN"),"Apta automaticamente por pago electronico y base positiva"))))</f>
        <v/>
      </c>
    </row>
    <row r="7232">
      <c r="A7232" s="9" t="n"/>
      <c r="B7232" s="9" t="n"/>
      <c r="C7232" s="12" t="n"/>
      <c r="D7232" s="11" t="n"/>
      <c r="E7232" s="11" t="n"/>
      <c r="F7232" s="11" t="n"/>
      <c r="G7232" s="11" t="n"/>
      <c r="H7232" s="11" t="n"/>
      <c r="I7232" s="9" t="n"/>
      <c r="J7232" s="9" t="n"/>
      <c r="K7232" s="9" t="n"/>
      <c r="L7232" s="9">
        <f>IF(COUNTA($A7232:$K7232)=0,"",IF(AND(IFERROR($H7232,0)&gt;0,LEN(TRIM($K7232&amp;""))&gt;0,IFERROR(LOOKUP(2,1/((LISTS!$M$2:$M$13&lt;&gt;"")*ISNUMBER(SEARCH(LISTS!$M$2:$M$13,$I7232))),LISTS!$N$2:$N$13),"NO")="SI"),"SI","NO"))</f>
        <v/>
      </c>
      <c r="M7232" s="9">
        <f>IF(COUNTA($A7232:$K7232)=0,"",IF($K7232&lt;&gt;"",IF(COUNTIF($K$19:$K7232,$K7232)&gt;1,"SI","NO"),IF(COUNTIFS($A$19:$A7232,$A7232,$C$19:$C7232,$C7232,$J$19:$J7232,$J7232,$D$19:$D7232,$D7232)&gt;1,"SI","NO")))</f>
        <v/>
      </c>
      <c r="N7232" s="11">
        <f>IF(COUNTA($A7232:$K7232)=0,"",IF(AND($L7232="SI",$M7232="NO"),IFERROR($H7232,0),0))</f>
        <v/>
      </c>
      <c r="O7232" s="9">
        <f>IF(COUNTA($A7232:$K7232)=0,"",IF($M7232="SI","CUFE o factura duplicada dentro del reporte; no se suma dos veces",IF(IFERROR($H7232,0)&lt;=0,"DIAN reporta valor susceptible 0",IF($L7232="NO",IFERROR(LOOKUP(2,1/((LISTS!$M$2:$M$13&lt;&gt;"")*ISNUMBER(SEARCH(LISTS!$M$2:$M$13,$I7232))),LISTS!$O$2:$O$13),"Medio de pago no elegible o no identificado por DIAN"),"Apta automaticamente por pago electronico y base positiva"))))</f>
        <v/>
      </c>
    </row>
    <row r="7233">
      <c r="A7233" s="9" t="n"/>
      <c r="B7233" s="9" t="n"/>
      <c r="C7233" s="12" t="n"/>
      <c r="D7233" s="11" t="n"/>
      <c r="E7233" s="11" t="n"/>
      <c r="F7233" s="11" t="n"/>
      <c r="G7233" s="11" t="n"/>
      <c r="H7233" s="11" t="n"/>
      <c r="I7233" s="9" t="n"/>
      <c r="J7233" s="9" t="n"/>
      <c r="K7233" s="9" t="n"/>
      <c r="L7233" s="9">
        <f>IF(COUNTA($A7233:$K7233)=0,"",IF(AND(IFERROR($H7233,0)&gt;0,LEN(TRIM($K7233&amp;""))&gt;0,IFERROR(LOOKUP(2,1/((LISTS!$M$2:$M$13&lt;&gt;"")*ISNUMBER(SEARCH(LISTS!$M$2:$M$13,$I7233))),LISTS!$N$2:$N$13),"NO")="SI"),"SI","NO"))</f>
        <v/>
      </c>
      <c r="M7233" s="9">
        <f>IF(COUNTA($A7233:$K7233)=0,"",IF($K7233&lt;&gt;"",IF(COUNTIF($K$19:$K7233,$K7233)&gt;1,"SI","NO"),IF(COUNTIFS($A$19:$A7233,$A7233,$C$19:$C7233,$C7233,$J$19:$J7233,$J7233,$D$19:$D7233,$D7233)&gt;1,"SI","NO")))</f>
        <v/>
      </c>
      <c r="N7233" s="11">
        <f>IF(COUNTA($A7233:$K7233)=0,"",IF(AND($L7233="SI",$M7233="NO"),IFERROR($H7233,0),0))</f>
        <v/>
      </c>
      <c r="O7233" s="9">
        <f>IF(COUNTA($A7233:$K7233)=0,"",IF($M7233="SI","CUFE o factura duplicada dentro del reporte; no se suma dos veces",IF(IFERROR($H7233,0)&lt;=0,"DIAN reporta valor susceptible 0",IF($L7233="NO",IFERROR(LOOKUP(2,1/((LISTS!$M$2:$M$13&lt;&gt;"")*ISNUMBER(SEARCH(LISTS!$M$2:$M$13,$I7233))),LISTS!$O$2:$O$13),"Medio de pago no elegible o no identificado por DIAN"),"Apta automaticamente por pago electronico y base positiva"))))</f>
        <v/>
      </c>
    </row>
    <row r="7234">
      <c r="A7234" s="9" t="n"/>
      <c r="B7234" s="9" t="n"/>
      <c r="C7234" s="12" t="n"/>
      <c r="D7234" s="11" t="n"/>
      <c r="E7234" s="11" t="n"/>
      <c r="F7234" s="11" t="n"/>
      <c r="G7234" s="11" t="n"/>
      <c r="H7234" s="11" t="n"/>
      <c r="I7234" s="9" t="n"/>
      <c r="J7234" s="9" t="n"/>
      <c r="K7234" s="9" t="n"/>
      <c r="L7234" s="9">
        <f>IF(COUNTA($A7234:$K7234)=0,"",IF(AND(IFERROR($H7234,0)&gt;0,LEN(TRIM($K7234&amp;""))&gt;0,IFERROR(LOOKUP(2,1/((LISTS!$M$2:$M$13&lt;&gt;"")*ISNUMBER(SEARCH(LISTS!$M$2:$M$13,$I7234))),LISTS!$N$2:$N$13),"NO")="SI"),"SI","NO"))</f>
        <v/>
      </c>
      <c r="M7234" s="9">
        <f>IF(COUNTA($A7234:$K7234)=0,"",IF($K7234&lt;&gt;"",IF(COUNTIF($K$19:$K7234,$K7234)&gt;1,"SI","NO"),IF(COUNTIFS($A$19:$A7234,$A7234,$C$19:$C7234,$C7234,$J$19:$J7234,$J7234,$D$19:$D7234,$D7234)&gt;1,"SI","NO")))</f>
        <v/>
      </c>
      <c r="N7234" s="11">
        <f>IF(COUNTA($A7234:$K7234)=0,"",IF(AND($L7234="SI",$M7234="NO"),IFERROR($H7234,0),0))</f>
        <v/>
      </c>
      <c r="O7234" s="9">
        <f>IF(COUNTA($A7234:$K7234)=0,"",IF($M7234="SI","CUFE o factura duplicada dentro del reporte; no se suma dos veces",IF(IFERROR($H7234,0)&lt;=0,"DIAN reporta valor susceptible 0",IF($L7234="NO",IFERROR(LOOKUP(2,1/((LISTS!$M$2:$M$13&lt;&gt;"")*ISNUMBER(SEARCH(LISTS!$M$2:$M$13,$I7234))),LISTS!$O$2:$O$13),"Medio de pago no elegible o no identificado por DIAN"),"Apta automaticamente por pago electronico y base positiva"))))</f>
        <v/>
      </c>
    </row>
    <row r="7235">
      <c r="A7235" s="9" t="n"/>
      <c r="B7235" s="9" t="n"/>
      <c r="C7235" s="12" t="n"/>
      <c r="D7235" s="11" t="n"/>
      <c r="E7235" s="11" t="n"/>
      <c r="F7235" s="11" t="n"/>
      <c r="G7235" s="11" t="n"/>
      <c r="H7235" s="11" t="n"/>
      <c r="I7235" s="9" t="n"/>
      <c r="J7235" s="9" t="n"/>
      <c r="K7235" s="9" t="n"/>
      <c r="L7235" s="9">
        <f>IF(COUNTA($A7235:$K7235)=0,"",IF(AND(IFERROR($H7235,0)&gt;0,LEN(TRIM($K7235&amp;""))&gt;0,IFERROR(LOOKUP(2,1/((LISTS!$M$2:$M$13&lt;&gt;"")*ISNUMBER(SEARCH(LISTS!$M$2:$M$13,$I7235))),LISTS!$N$2:$N$13),"NO")="SI"),"SI","NO"))</f>
        <v/>
      </c>
      <c r="M7235" s="9">
        <f>IF(COUNTA($A7235:$K7235)=0,"",IF($K7235&lt;&gt;"",IF(COUNTIF($K$19:$K7235,$K7235)&gt;1,"SI","NO"),IF(COUNTIFS($A$19:$A7235,$A7235,$C$19:$C7235,$C7235,$J$19:$J7235,$J7235,$D$19:$D7235,$D7235)&gt;1,"SI","NO")))</f>
        <v/>
      </c>
      <c r="N7235" s="11">
        <f>IF(COUNTA($A7235:$K7235)=0,"",IF(AND($L7235="SI",$M7235="NO"),IFERROR($H7235,0),0))</f>
        <v/>
      </c>
      <c r="O7235" s="9">
        <f>IF(COUNTA($A7235:$K7235)=0,"",IF($M7235="SI","CUFE o factura duplicada dentro del reporte; no se suma dos veces",IF(IFERROR($H7235,0)&lt;=0,"DIAN reporta valor susceptible 0",IF($L7235="NO",IFERROR(LOOKUP(2,1/((LISTS!$M$2:$M$13&lt;&gt;"")*ISNUMBER(SEARCH(LISTS!$M$2:$M$13,$I7235))),LISTS!$O$2:$O$13),"Medio de pago no elegible o no identificado por DIAN"),"Apta automaticamente por pago electronico y base positiva"))))</f>
        <v/>
      </c>
    </row>
    <row r="7236">
      <c r="A7236" s="9" t="n"/>
      <c r="B7236" s="9" t="n"/>
      <c r="C7236" s="12" t="n"/>
      <c r="D7236" s="11" t="n"/>
      <c r="E7236" s="11" t="n"/>
      <c r="F7236" s="11" t="n"/>
      <c r="G7236" s="11" t="n"/>
      <c r="H7236" s="11" t="n"/>
      <c r="I7236" s="9" t="n"/>
      <c r="J7236" s="9" t="n"/>
      <c r="K7236" s="9" t="n"/>
      <c r="L7236" s="9">
        <f>IF(COUNTA($A7236:$K7236)=0,"",IF(AND(IFERROR($H7236,0)&gt;0,LEN(TRIM($K7236&amp;""))&gt;0,IFERROR(LOOKUP(2,1/((LISTS!$M$2:$M$13&lt;&gt;"")*ISNUMBER(SEARCH(LISTS!$M$2:$M$13,$I7236))),LISTS!$N$2:$N$13),"NO")="SI"),"SI","NO"))</f>
        <v/>
      </c>
      <c r="M7236" s="9">
        <f>IF(COUNTA($A7236:$K7236)=0,"",IF($K7236&lt;&gt;"",IF(COUNTIF($K$19:$K7236,$K7236)&gt;1,"SI","NO"),IF(COUNTIFS($A$19:$A7236,$A7236,$C$19:$C7236,$C7236,$J$19:$J7236,$J7236,$D$19:$D7236,$D7236)&gt;1,"SI","NO")))</f>
        <v/>
      </c>
      <c r="N7236" s="11">
        <f>IF(COUNTA($A7236:$K7236)=0,"",IF(AND($L7236="SI",$M7236="NO"),IFERROR($H7236,0),0))</f>
        <v/>
      </c>
      <c r="O7236" s="9">
        <f>IF(COUNTA($A7236:$K7236)=0,"",IF($M7236="SI","CUFE o factura duplicada dentro del reporte; no se suma dos veces",IF(IFERROR($H7236,0)&lt;=0,"DIAN reporta valor susceptible 0",IF($L7236="NO",IFERROR(LOOKUP(2,1/((LISTS!$M$2:$M$13&lt;&gt;"")*ISNUMBER(SEARCH(LISTS!$M$2:$M$13,$I7236))),LISTS!$O$2:$O$13),"Medio de pago no elegible o no identificado por DIAN"),"Apta automaticamente por pago electronico y base positiva"))))</f>
        <v/>
      </c>
    </row>
    <row r="7237">
      <c r="A7237" s="9" t="n"/>
      <c r="B7237" s="9" t="n"/>
      <c r="C7237" s="12" t="n"/>
      <c r="D7237" s="11" t="n"/>
      <c r="E7237" s="11" t="n"/>
      <c r="F7237" s="11" t="n"/>
      <c r="G7237" s="11" t="n"/>
      <c r="H7237" s="11" t="n"/>
      <c r="I7237" s="9" t="n"/>
      <c r="J7237" s="9" t="n"/>
      <c r="K7237" s="9" t="n"/>
      <c r="L7237" s="9">
        <f>IF(COUNTA($A7237:$K7237)=0,"",IF(AND(IFERROR($H7237,0)&gt;0,LEN(TRIM($K7237&amp;""))&gt;0,IFERROR(LOOKUP(2,1/((LISTS!$M$2:$M$13&lt;&gt;"")*ISNUMBER(SEARCH(LISTS!$M$2:$M$13,$I7237))),LISTS!$N$2:$N$13),"NO")="SI"),"SI","NO"))</f>
        <v/>
      </c>
      <c r="M7237" s="9">
        <f>IF(COUNTA($A7237:$K7237)=0,"",IF($K7237&lt;&gt;"",IF(COUNTIF($K$19:$K7237,$K7237)&gt;1,"SI","NO"),IF(COUNTIFS($A$19:$A7237,$A7237,$C$19:$C7237,$C7237,$J$19:$J7237,$J7237,$D$19:$D7237,$D7237)&gt;1,"SI","NO")))</f>
        <v/>
      </c>
      <c r="N7237" s="11">
        <f>IF(COUNTA($A7237:$K7237)=0,"",IF(AND($L7237="SI",$M7237="NO"),IFERROR($H7237,0),0))</f>
        <v/>
      </c>
      <c r="O7237" s="9">
        <f>IF(COUNTA($A7237:$K7237)=0,"",IF($M7237="SI","CUFE o factura duplicada dentro del reporte; no se suma dos veces",IF(IFERROR($H7237,0)&lt;=0,"DIAN reporta valor susceptible 0",IF($L7237="NO",IFERROR(LOOKUP(2,1/((LISTS!$M$2:$M$13&lt;&gt;"")*ISNUMBER(SEARCH(LISTS!$M$2:$M$13,$I7237))),LISTS!$O$2:$O$13),"Medio de pago no elegible o no identificado por DIAN"),"Apta automaticamente por pago electronico y base positiva"))))</f>
        <v/>
      </c>
    </row>
    <row r="7238">
      <c r="A7238" s="9" t="n"/>
      <c r="B7238" s="9" t="n"/>
      <c r="C7238" s="12" t="n"/>
      <c r="D7238" s="11" t="n"/>
      <c r="E7238" s="11" t="n"/>
      <c r="F7238" s="11" t="n"/>
      <c r="G7238" s="11" t="n"/>
      <c r="H7238" s="11" t="n"/>
      <c r="I7238" s="9" t="n"/>
      <c r="J7238" s="9" t="n"/>
      <c r="K7238" s="9" t="n"/>
      <c r="L7238" s="9">
        <f>IF(COUNTA($A7238:$K7238)=0,"",IF(AND(IFERROR($H7238,0)&gt;0,LEN(TRIM($K7238&amp;""))&gt;0,IFERROR(LOOKUP(2,1/((LISTS!$M$2:$M$13&lt;&gt;"")*ISNUMBER(SEARCH(LISTS!$M$2:$M$13,$I7238))),LISTS!$N$2:$N$13),"NO")="SI"),"SI","NO"))</f>
        <v/>
      </c>
      <c r="M7238" s="9">
        <f>IF(COUNTA($A7238:$K7238)=0,"",IF($K7238&lt;&gt;"",IF(COUNTIF($K$19:$K7238,$K7238)&gt;1,"SI","NO"),IF(COUNTIFS($A$19:$A7238,$A7238,$C$19:$C7238,$C7238,$J$19:$J7238,$J7238,$D$19:$D7238,$D7238)&gt;1,"SI","NO")))</f>
        <v/>
      </c>
      <c r="N7238" s="11">
        <f>IF(COUNTA($A7238:$K7238)=0,"",IF(AND($L7238="SI",$M7238="NO"),IFERROR($H7238,0),0))</f>
        <v/>
      </c>
      <c r="O7238" s="9">
        <f>IF(COUNTA($A7238:$K7238)=0,"",IF($M7238="SI","CUFE o factura duplicada dentro del reporte; no se suma dos veces",IF(IFERROR($H7238,0)&lt;=0,"DIAN reporta valor susceptible 0",IF($L7238="NO",IFERROR(LOOKUP(2,1/((LISTS!$M$2:$M$13&lt;&gt;"")*ISNUMBER(SEARCH(LISTS!$M$2:$M$13,$I7238))),LISTS!$O$2:$O$13),"Medio de pago no elegible o no identificado por DIAN"),"Apta automaticamente por pago electronico y base positiva"))))</f>
        <v/>
      </c>
    </row>
    <row r="7239">
      <c r="A7239" s="9" t="n"/>
      <c r="B7239" s="9" t="n"/>
      <c r="C7239" s="12" t="n"/>
      <c r="D7239" s="11" t="n"/>
      <c r="E7239" s="11" t="n"/>
      <c r="F7239" s="11" t="n"/>
      <c r="G7239" s="11" t="n"/>
      <c r="H7239" s="11" t="n"/>
      <c r="I7239" s="9" t="n"/>
      <c r="J7239" s="9" t="n"/>
      <c r="K7239" s="9" t="n"/>
      <c r="L7239" s="9">
        <f>IF(COUNTA($A7239:$K7239)=0,"",IF(AND(IFERROR($H7239,0)&gt;0,LEN(TRIM($K7239&amp;""))&gt;0,IFERROR(LOOKUP(2,1/((LISTS!$M$2:$M$13&lt;&gt;"")*ISNUMBER(SEARCH(LISTS!$M$2:$M$13,$I7239))),LISTS!$N$2:$N$13),"NO")="SI"),"SI","NO"))</f>
        <v/>
      </c>
      <c r="M7239" s="9">
        <f>IF(COUNTA($A7239:$K7239)=0,"",IF($K7239&lt;&gt;"",IF(COUNTIF($K$19:$K7239,$K7239)&gt;1,"SI","NO"),IF(COUNTIFS($A$19:$A7239,$A7239,$C$19:$C7239,$C7239,$J$19:$J7239,$J7239,$D$19:$D7239,$D7239)&gt;1,"SI","NO")))</f>
        <v/>
      </c>
      <c r="N7239" s="11">
        <f>IF(COUNTA($A7239:$K7239)=0,"",IF(AND($L7239="SI",$M7239="NO"),IFERROR($H7239,0),0))</f>
        <v/>
      </c>
      <c r="O7239" s="9">
        <f>IF(COUNTA($A7239:$K7239)=0,"",IF($M7239="SI","CUFE o factura duplicada dentro del reporte; no se suma dos veces",IF(IFERROR($H7239,0)&lt;=0,"DIAN reporta valor susceptible 0",IF($L7239="NO",IFERROR(LOOKUP(2,1/((LISTS!$M$2:$M$13&lt;&gt;"")*ISNUMBER(SEARCH(LISTS!$M$2:$M$13,$I7239))),LISTS!$O$2:$O$13),"Medio de pago no elegible o no identificado por DIAN"),"Apta automaticamente por pago electronico y base positiva"))))</f>
        <v/>
      </c>
    </row>
    <row r="7240">
      <c r="A7240" s="9" t="n"/>
      <c r="B7240" s="9" t="n"/>
      <c r="C7240" s="12" t="n"/>
      <c r="D7240" s="11" t="n"/>
      <c r="E7240" s="11" t="n"/>
      <c r="F7240" s="11" t="n"/>
      <c r="G7240" s="11" t="n"/>
      <c r="H7240" s="11" t="n"/>
      <c r="I7240" s="9" t="n"/>
      <c r="J7240" s="9" t="n"/>
      <c r="K7240" s="9" t="n"/>
      <c r="L7240" s="9">
        <f>IF(COUNTA($A7240:$K7240)=0,"",IF(AND(IFERROR($H7240,0)&gt;0,LEN(TRIM($K7240&amp;""))&gt;0,IFERROR(LOOKUP(2,1/((LISTS!$M$2:$M$13&lt;&gt;"")*ISNUMBER(SEARCH(LISTS!$M$2:$M$13,$I7240))),LISTS!$N$2:$N$13),"NO")="SI"),"SI","NO"))</f>
        <v/>
      </c>
      <c r="M7240" s="9">
        <f>IF(COUNTA($A7240:$K7240)=0,"",IF($K7240&lt;&gt;"",IF(COUNTIF($K$19:$K7240,$K7240)&gt;1,"SI","NO"),IF(COUNTIFS($A$19:$A7240,$A7240,$C$19:$C7240,$C7240,$J$19:$J7240,$J7240,$D$19:$D7240,$D7240)&gt;1,"SI","NO")))</f>
        <v/>
      </c>
      <c r="N7240" s="11">
        <f>IF(COUNTA($A7240:$K7240)=0,"",IF(AND($L7240="SI",$M7240="NO"),IFERROR($H7240,0),0))</f>
        <v/>
      </c>
      <c r="O7240" s="9">
        <f>IF(COUNTA($A7240:$K7240)=0,"",IF($M7240="SI","CUFE o factura duplicada dentro del reporte; no se suma dos veces",IF(IFERROR($H7240,0)&lt;=0,"DIAN reporta valor susceptible 0",IF($L7240="NO",IFERROR(LOOKUP(2,1/((LISTS!$M$2:$M$13&lt;&gt;"")*ISNUMBER(SEARCH(LISTS!$M$2:$M$13,$I7240))),LISTS!$O$2:$O$13),"Medio de pago no elegible o no identificado por DIAN"),"Apta automaticamente por pago electronico y base positiva"))))</f>
        <v/>
      </c>
    </row>
    <row r="7241">
      <c r="A7241" s="9" t="n"/>
      <c r="B7241" s="9" t="n"/>
      <c r="C7241" s="12" t="n"/>
      <c r="D7241" s="11" t="n"/>
      <c r="E7241" s="11" t="n"/>
      <c r="F7241" s="11" t="n"/>
      <c r="G7241" s="11" t="n"/>
      <c r="H7241" s="11" t="n"/>
      <c r="I7241" s="9" t="n"/>
      <c r="J7241" s="9" t="n"/>
      <c r="K7241" s="9" t="n"/>
      <c r="L7241" s="9">
        <f>IF(COUNTA($A7241:$K7241)=0,"",IF(AND(IFERROR($H7241,0)&gt;0,LEN(TRIM($K7241&amp;""))&gt;0,IFERROR(LOOKUP(2,1/((LISTS!$M$2:$M$13&lt;&gt;"")*ISNUMBER(SEARCH(LISTS!$M$2:$M$13,$I7241))),LISTS!$N$2:$N$13),"NO")="SI"),"SI","NO"))</f>
        <v/>
      </c>
      <c r="M7241" s="9">
        <f>IF(COUNTA($A7241:$K7241)=0,"",IF($K7241&lt;&gt;"",IF(COUNTIF($K$19:$K7241,$K7241)&gt;1,"SI","NO"),IF(COUNTIFS($A$19:$A7241,$A7241,$C$19:$C7241,$C7241,$J$19:$J7241,$J7241,$D$19:$D7241,$D7241)&gt;1,"SI","NO")))</f>
        <v/>
      </c>
      <c r="N7241" s="11">
        <f>IF(COUNTA($A7241:$K7241)=0,"",IF(AND($L7241="SI",$M7241="NO"),IFERROR($H7241,0),0))</f>
        <v/>
      </c>
      <c r="O7241" s="9">
        <f>IF(COUNTA($A7241:$K7241)=0,"",IF($M7241="SI","CUFE o factura duplicada dentro del reporte; no se suma dos veces",IF(IFERROR($H7241,0)&lt;=0,"DIAN reporta valor susceptible 0",IF($L7241="NO",IFERROR(LOOKUP(2,1/((LISTS!$M$2:$M$13&lt;&gt;"")*ISNUMBER(SEARCH(LISTS!$M$2:$M$13,$I7241))),LISTS!$O$2:$O$13),"Medio de pago no elegible o no identificado por DIAN"),"Apta automaticamente por pago electronico y base positiva"))))</f>
        <v/>
      </c>
    </row>
    <row r="7242">
      <c r="A7242" s="9" t="n"/>
      <c r="B7242" s="9" t="n"/>
      <c r="C7242" s="12" t="n"/>
      <c r="D7242" s="11" t="n"/>
      <c r="E7242" s="11" t="n"/>
      <c r="F7242" s="11" t="n"/>
      <c r="G7242" s="11" t="n"/>
      <c r="H7242" s="11" t="n"/>
      <c r="I7242" s="9" t="n"/>
      <c r="J7242" s="9" t="n"/>
      <c r="K7242" s="9" t="n"/>
      <c r="L7242" s="9">
        <f>IF(COUNTA($A7242:$K7242)=0,"",IF(AND(IFERROR($H7242,0)&gt;0,LEN(TRIM($K7242&amp;""))&gt;0,IFERROR(LOOKUP(2,1/((LISTS!$M$2:$M$13&lt;&gt;"")*ISNUMBER(SEARCH(LISTS!$M$2:$M$13,$I7242))),LISTS!$N$2:$N$13),"NO")="SI"),"SI","NO"))</f>
        <v/>
      </c>
      <c r="M7242" s="9">
        <f>IF(COUNTA($A7242:$K7242)=0,"",IF($K7242&lt;&gt;"",IF(COUNTIF($K$19:$K7242,$K7242)&gt;1,"SI","NO"),IF(COUNTIFS($A$19:$A7242,$A7242,$C$19:$C7242,$C7242,$J$19:$J7242,$J7242,$D$19:$D7242,$D7242)&gt;1,"SI","NO")))</f>
        <v/>
      </c>
      <c r="N7242" s="11">
        <f>IF(COUNTA($A7242:$K7242)=0,"",IF(AND($L7242="SI",$M7242="NO"),IFERROR($H7242,0),0))</f>
        <v/>
      </c>
      <c r="O7242" s="9">
        <f>IF(COUNTA($A7242:$K7242)=0,"",IF($M7242="SI","CUFE o factura duplicada dentro del reporte; no se suma dos veces",IF(IFERROR($H7242,0)&lt;=0,"DIAN reporta valor susceptible 0",IF($L7242="NO",IFERROR(LOOKUP(2,1/((LISTS!$M$2:$M$13&lt;&gt;"")*ISNUMBER(SEARCH(LISTS!$M$2:$M$13,$I7242))),LISTS!$O$2:$O$13),"Medio de pago no elegible o no identificado por DIAN"),"Apta automaticamente por pago electronico y base positiva"))))</f>
        <v/>
      </c>
    </row>
    <row r="7243">
      <c r="A7243" s="9" t="n"/>
      <c r="B7243" s="9" t="n"/>
      <c r="C7243" s="12" t="n"/>
      <c r="D7243" s="11" t="n"/>
      <c r="E7243" s="11" t="n"/>
      <c r="F7243" s="11" t="n"/>
      <c r="G7243" s="11" t="n"/>
      <c r="H7243" s="11" t="n"/>
      <c r="I7243" s="9" t="n"/>
      <c r="J7243" s="9" t="n"/>
      <c r="K7243" s="9" t="n"/>
      <c r="L7243" s="9">
        <f>IF(COUNTA($A7243:$K7243)=0,"",IF(AND(IFERROR($H7243,0)&gt;0,LEN(TRIM($K7243&amp;""))&gt;0,IFERROR(LOOKUP(2,1/((LISTS!$M$2:$M$13&lt;&gt;"")*ISNUMBER(SEARCH(LISTS!$M$2:$M$13,$I7243))),LISTS!$N$2:$N$13),"NO")="SI"),"SI","NO"))</f>
        <v/>
      </c>
      <c r="M7243" s="9">
        <f>IF(COUNTA($A7243:$K7243)=0,"",IF($K7243&lt;&gt;"",IF(COUNTIF($K$19:$K7243,$K7243)&gt;1,"SI","NO"),IF(COUNTIFS($A$19:$A7243,$A7243,$C$19:$C7243,$C7243,$J$19:$J7243,$J7243,$D$19:$D7243,$D7243)&gt;1,"SI","NO")))</f>
        <v/>
      </c>
      <c r="N7243" s="11">
        <f>IF(COUNTA($A7243:$K7243)=0,"",IF(AND($L7243="SI",$M7243="NO"),IFERROR($H7243,0),0))</f>
        <v/>
      </c>
      <c r="O7243" s="9">
        <f>IF(COUNTA($A7243:$K7243)=0,"",IF($M7243="SI","CUFE o factura duplicada dentro del reporte; no se suma dos veces",IF(IFERROR($H7243,0)&lt;=0,"DIAN reporta valor susceptible 0",IF($L7243="NO",IFERROR(LOOKUP(2,1/((LISTS!$M$2:$M$13&lt;&gt;"")*ISNUMBER(SEARCH(LISTS!$M$2:$M$13,$I7243))),LISTS!$O$2:$O$13),"Medio de pago no elegible o no identificado por DIAN"),"Apta automaticamente por pago electronico y base positiva"))))</f>
        <v/>
      </c>
    </row>
    <row r="7244">
      <c r="A7244" s="9" t="n"/>
      <c r="B7244" s="9" t="n"/>
      <c r="C7244" s="12" t="n"/>
      <c r="D7244" s="11" t="n"/>
      <c r="E7244" s="11" t="n"/>
      <c r="F7244" s="11" t="n"/>
      <c r="G7244" s="11" t="n"/>
      <c r="H7244" s="11" t="n"/>
      <c r="I7244" s="9" t="n"/>
      <c r="J7244" s="9" t="n"/>
      <c r="K7244" s="9" t="n"/>
      <c r="L7244" s="9">
        <f>IF(COUNTA($A7244:$K7244)=0,"",IF(AND(IFERROR($H7244,0)&gt;0,LEN(TRIM($K7244&amp;""))&gt;0,IFERROR(LOOKUP(2,1/((LISTS!$M$2:$M$13&lt;&gt;"")*ISNUMBER(SEARCH(LISTS!$M$2:$M$13,$I7244))),LISTS!$N$2:$N$13),"NO")="SI"),"SI","NO"))</f>
        <v/>
      </c>
      <c r="M7244" s="9">
        <f>IF(COUNTA($A7244:$K7244)=0,"",IF($K7244&lt;&gt;"",IF(COUNTIF($K$19:$K7244,$K7244)&gt;1,"SI","NO"),IF(COUNTIFS($A$19:$A7244,$A7244,$C$19:$C7244,$C7244,$J$19:$J7244,$J7244,$D$19:$D7244,$D7244)&gt;1,"SI","NO")))</f>
        <v/>
      </c>
      <c r="N7244" s="11">
        <f>IF(COUNTA($A7244:$K7244)=0,"",IF(AND($L7244="SI",$M7244="NO"),IFERROR($H7244,0),0))</f>
        <v/>
      </c>
      <c r="O7244" s="9">
        <f>IF(COUNTA($A7244:$K7244)=0,"",IF($M7244="SI","CUFE o factura duplicada dentro del reporte; no se suma dos veces",IF(IFERROR($H7244,0)&lt;=0,"DIAN reporta valor susceptible 0",IF($L7244="NO",IFERROR(LOOKUP(2,1/((LISTS!$M$2:$M$13&lt;&gt;"")*ISNUMBER(SEARCH(LISTS!$M$2:$M$13,$I7244))),LISTS!$O$2:$O$13),"Medio de pago no elegible o no identificado por DIAN"),"Apta automaticamente por pago electronico y base positiva"))))</f>
        <v/>
      </c>
    </row>
    <row r="7245">
      <c r="A7245" s="9" t="n"/>
      <c r="B7245" s="9" t="n"/>
      <c r="C7245" s="12" t="n"/>
      <c r="D7245" s="11" t="n"/>
      <c r="E7245" s="11" t="n"/>
      <c r="F7245" s="11" t="n"/>
      <c r="G7245" s="11" t="n"/>
      <c r="H7245" s="11" t="n"/>
      <c r="I7245" s="9" t="n"/>
      <c r="J7245" s="9" t="n"/>
      <c r="K7245" s="9" t="n"/>
      <c r="L7245" s="9">
        <f>IF(COUNTA($A7245:$K7245)=0,"",IF(AND(IFERROR($H7245,0)&gt;0,LEN(TRIM($K7245&amp;""))&gt;0,IFERROR(LOOKUP(2,1/((LISTS!$M$2:$M$13&lt;&gt;"")*ISNUMBER(SEARCH(LISTS!$M$2:$M$13,$I7245))),LISTS!$N$2:$N$13),"NO")="SI"),"SI","NO"))</f>
        <v/>
      </c>
      <c r="M7245" s="9">
        <f>IF(COUNTA($A7245:$K7245)=0,"",IF($K7245&lt;&gt;"",IF(COUNTIF($K$19:$K7245,$K7245)&gt;1,"SI","NO"),IF(COUNTIFS($A$19:$A7245,$A7245,$C$19:$C7245,$C7245,$J$19:$J7245,$J7245,$D$19:$D7245,$D7245)&gt;1,"SI","NO")))</f>
        <v/>
      </c>
      <c r="N7245" s="11">
        <f>IF(COUNTA($A7245:$K7245)=0,"",IF(AND($L7245="SI",$M7245="NO"),IFERROR($H7245,0),0))</f>
        <v/>
      </c>
      <c r="O7245" s="9">
        <f>IF(COUNTA($A7245:$K7245)=0,"",IF($M7245="SI","CUFE o factura duplicada dentro del reporte; no se suma dos veces",IF(IFERROR($H7245,0)&lt;=0,"DIAN reporta valor susceptible 0",IF($L7245="NO",IFERROR(LOOKUP(2,1/((LISTS!$M$2:$M$13&lt;&gt;"")*ISNUMBER(SEARCH(LISTS!$M$2:$M$13,$I7245))),LISTS!$O$2:$O$13),"Medio de pago no elegible o no identificado por DIAN"),"Apta automaticamente por pago electronico y base positiva"))))</f>
        <v/>
      </c>
    </row>
    <row r="7246">
      <c r="A7246" s="9" t="n"/>
      <c r="B7246" s="9" t="n"/>
      <c r="C7246" s="12" t="n"/>
      <c r="D7246" s="11" t="n"/>
      <c r="E7246" s="11" t="n"/>
      <c r="F7246" s="11" t="n"/>
      <c r="G7246" s="11" t="n"/>
      <c r="H7246" s="11" t="n"/>
      <c r="I7246" s="9" t="n"/>
      <c r="J7246" s="9" t="n"/>
      <c r="K7246" s="9" t="n"/>
      <c r="L7246" s="9">
        <f>IF(COUNTA($A7246:$K7246)=0,"",IF(AND(IFERROR($H7246,0)&gt;0,LEN(TRIM($K7246&amp;""))&gt;0,IFERROR(LOOKUP(2,1/((LISTS!$M$2:$M$13&lt;&gt;"")*ISNUMBER(SEARCH(LISTS!$M$2:$M$13,$I7246))),LISTS!$N$2:$N$13),"NO")="SI"),"SI","NO"))</f>
        <v/>
      </c>
      <c r="M7246" s="9">
        <f>IF(COUNTA($A7246:$K7246)=0,"",IF($K7246&lt;&gt;"",IF(COUNTIF($K$19:$K7246,$K7246)&gt;1,"SI","NO"),IF(COUNTIFS($A$19:$A7246,$A7246,$C$19:$C7246,$C7246,$J$19:$J7246,$J7246,$D$19:$D7246,$D7246)&gt;1,"SI","NO")))</f>
        <v/>
      </c>
      <c r="N7246" s="11">
        <f>IF(COUNTA($A7246:$K7246)=0,"",IF(AND($L7246="SI",$M7246="NO"),IFERROR($H7246,0),0))</f>
        <v/>
      </c>
      <c r="O7246" s="9">
        <f>IF(COUNTA($A7246:$K7246)=0,"",IF($M7246="SI","CUFE o factura duplicada dentro del reporte; no se suma dos veces",IF(IFERROR($H7246,0)&lt;=0,"DIAN reporta valor susceptible 0",IF($L7246="NO",IFERROR(LOOKUP(2,1/((LISTS!$M$2:$M$13&lt;&gt;"")*ISNUMBER(SEARCH(LISTS!$M$2:$M$13,$I7246))),LISTS!$O$2:$O$13),"Medio de pago no elegible o no identificado por DIAN"),"Apta automaticamente por pago electronico y base positiva"))))</f>
        <v/>
      </c>
    </row>
    <row r="7247">
      <c r="A7247" s="9" t="n"/>
      <c r="B7247" s="9" t="n"/>
      <c r="C7247" s="12" t="n"/>
      <c r="D7247" s="11" t="n"/>
      <c r="E7247" s="11" t="n"/>
      <c r="F7247" s="11" t="n"/>
      <c r="G7247" s="11" t="n"/>
      <c r="H7247" s="11" t="n"/>
      <c r="I7247" s="9" t="n"/>
      <c r="J7247" s="9" t="n"/>
      <c r="K7247" s="9" t="n"/>
      <c r="L7247" s="9">
        <f>IF(COUNTA($A7247:$K7247)=0,"",IF(AND(IFERROR($H7247,0)&gt;0,LEN(TRIM($K7247&amp;""))&gt;0,IFERROR(LOOKUP(2,1/((LISTS!$M$2:$M$13&lt;&gt;"")*ISNUMBER(SEARCH(LISTS!$M$2:$M$13,$I7247))),LISTS!$N$2:$N$13),"NO")="SI"),"SI","NO"))</f>
        <v/>
      </c>
      <c r="M7247" s="9">
        <f>IF(COUNTA($A7247:$K7247)=0,"",IF($K7247&lt;&gt;"",IF(COUNTIF($K$19:$K7247,$K7247)&gt;1,"SI","NO"),IF(COUNTIFS($A$19:$A7247,$A7247,$C$19:$C7247,$C7247,$J$19:$J7247,$J7247,$D$19:$D7247,$D7247)&gt;1,"SI","NO")))</f>
        <v/>
      </c>
      <c r="N7247" s="11">
        <f>IF(COUNTA($A7247:$K7247)=0,"",IF(AND($L7247="SI",$M7247="NO"),IFERROR($H7247,0),0))</f>
        <v/>
      </c>
      <c r="O7247" s="9">
        <f>IF(COUNTA($A7247:$K7247)=0,"",IF($M7247="SI","CUFE o factura duplicada dentro del reporte; no se suma dos veces",IF(IFERROR($H7247,0)&lt;=0,"DIAN reporta valor susceptible 0",IF($L7247="NO",IFERROR(LOOKUP(2,1/((LISTS!$M$2:$M$13&lt;&gt;"")*ISNUMBER(SEARCH(LISTS!$M$2:$M$13,$I7247))),LISTS!$O$2:$O$13),"Medio de pago no elegible o no identificado por DIAN"),"Apta automaticamente por pago electronico y base positiva"))))</f>
        <v/>
      </c>
    </row>
    <row r="7248">
      <c r="A7248" s="9" t="n"/>
      <c r="B7248" s="9" t="n"/>
      <c r="C7248" s="12" t="n"/>
      <c r="D7248" s="11" t="n"/>
      <c r="E7248" s="11" t="n"/>
      <c r="F7248" s="11" t="n"/>
      <c r="G7248" s="11" t="n"/>
      <c r="H7248" s="11" t="n"/>
      <c r="I7248" s="9" t="n"/>
      <c r="J7248" s="9" t="n"/>
      <c r="K7248" s="9" t="n"/>
      <c r="L7248" s="9">
        <f>IF(COUNTA($A7248:$K7248)=0,"",IF(AND(IFERROR($H7248,0)&gt;0,LEN(TRIM($K7248&amp;""))&gt;0,IFERROR(LOOKUP(2,1/((LISTS!$M$2:$M$13&lt;&gt;"")*ISNUMBER(SEARCH(LISTS!$M$2:$M$13,$I7248))),LISTS!$N$2:$N$13),"NO")="SI"),"SI","NO"))</f>
        <v/>
      </c>
      <c r="M7248" s="9">
        <f>IF(COUNTA($A7248:$K7248)=0,"",IF($K7248&lt;&gt;"",IF(COUNTIF($K$19:$K7248,$K7248)&gt;1,"SI","NO"),IF(COUNTIFS($A$19:$A7248,$A7248,$C$19:$C7248,$C7248,$J$19:$J7248,$J7248,$D$19:$D7248,$D7248)&gt;1,"SI","NO")))</f>
        <v/>
      </c>
      <c r="N7248" s="11">
        <f>IF(COUNTA($A7248:$K7248)=0,"",IF(AND($L7248="SI",$M7248="NO"),IFERROR($H7248,0),0))</f>
        <v/>
      </c>
      <c r="O7248" s="9">
        <f>IF(COUNTA($A7248:$K7248)=0,"",IF($M7248="SI","CUFE o factura duplicada dentro del reporte; no se suma dos veces",IF(IFERROR($H7248,0)&lt;=0,"DIAN reporta valor susceptible 0",IF($L7248="NO",IFERROR(LOOKUP(2,1/((LISTS!$M$2:$M$13&lt;&gt;"")*ISNUMBER(SEARCH(LISTS!$M$2:$M$13,$I7248))),LISTS!$O$2:$O$13),"Medio de pago no elegible o no identificado por DIAN"),"Apta automaticamente por pago electronico y base positiva"))))</f>
        <v/>
      </c>
    </row>
    <row r="7249">
      <c r="A7249" s="9" t="n"/>
      <c r="B7249" s="9" t="n"/>
      <c r="C7249" s="12" t="n"/>
      <c r="D7249" s="11" t="n"/>
      <c r="E7249" s="11" t="n"/>
      <c r="F7249" s="11" t="n"/>
      <c r="G7249" s="11" t="n"/>
      <c r="H7249" s="11" t="n"/>
      <c r="I7249" s="9" t="n"/>
      <c r="J7249" s="9" t="n"/>
      <c r="K7249" s="9" t="n"/>
      <c r="L7249" s="9">
        <f>IF(COUNTA($A7249:$K7249)=0,"",IF(AND(IFERROR($H7249,0)&gt;0,LEN(TRIM($K7249&amp;""))&gt;0,IFERROR(LOOKUP(2,1/((LISTS!$M$2:$M$13&lt;&gt;"")*ISNUMBER(SEARCH(LISTS!$M$2:$M$13,$I7249))),LISTS!$N$2:$N$13),"NO")="SI"),"SI","NO"))</f>
        <v/>
      </c>
      <c r="M7249" s="9">
        <f>IF(COUNTA($A7249:$K7249)=0,"",IF($K7249&lt;&gt;"",IF(COUNTIF($K$19:$K7249,$K7249)&gt;1,"SI","NO"),IF(COUNTIFS($A$19:$A7249,$A7249,$C$19:$C7249,$C7249,$J$19:$J7249,$J7249,$D$19:$D7249,$D7249)&gt;1,"SI","NO")))</f>
        <v/>
      </c>
      <c r="N7249" s="11">
        <f>IF(COUNTA($A7249:$K7249)=0,"",IF(AND($L7249="SI",$M7249="NO"),IFERROR($H7249,0),0))</f>
        <v/>
      </c>
      <c r="O7249" s="9">
        <f>IF(COUNTA($A7249:$K7249)=0,"",IF($M7249="SI","CUFE o factura duplicada dentro del reporte; no se suma dos veces",IF(IFERROR($H7249,0)&lt;=0,"DIAN reporta valor susceptible 0",IF($L7249="NO",IFERROR(LOOKUP(2,1/((LISTS!$M$2:$M$13&lt;&gt;"")*ISNUMBER(SEARCH(LISTS!$M$2:$M$13,$I7249))),LISTS!$O$2:$O$13),"Medio de pago no elegible o no identificado por DIAN"),"Apta automaticamente por pago electronico y base positiva"))))</f>
        <v/>
      </c>
    </row>
    <row r="7250">
      <c r="A7250" s="9" t="n"/>
      <c r="B7250" s="9" t="n"/>
      <c r="C7250" s="12" t="n"/>
      <c r="D7250" s="11" t="n"/>
      <c r="E7250" s="11" t="n"/>
      <c r="F7250" s="11" t="n"/>
      <c r="G7250" s="11" t="n"/>
      <c r="H7250" s="11" t="n"/>
      <c r="I7250" s="9" t="n"/>
      <c r="J7250" s="9" t="n"/>
      <c r="K7250" s="9" t="n"/>
      <c r="L7250" s="9">
        <f>IF(COUNTA($A7250:$K7250)=0,"",IF(AND(IFERROR($H7250,0)&gt;0,LEN(TRIM($K7250&amp;""))&gt;0,IFERROR(LOOKUP(2,1/((LISTS!$M$2:$M$13&lt;&gt;"")*ISNUMBER(SEARCH(LISTS!$M$2:$M$13,$I7250))),LISTS!$N$2:$N$13),"NO")="SI"),"SI","NO"))</f>
        <v/>
      </c>
      <c r="M7250" s="9">
        <f>IF(COUNTA($A7250:$K7250)=0,"",IF($K7250&lt;&gt;"",IF(COUNTIF($K$19:$K7250,$K7250)&gt;1,"SI","NO"),IF(COUNTIFS($A$19:$A7250,$A7250,$C$19:$C7250,$C7250,$J$19:$J7250,$J7250,$D$19:$D7250,$D7250)&gt;1,"SI","NO")))</f>
        <v/>
      </c>
      <c r="N7250" s="11">
        <f>IF(COUNTA($A7250:$K7250)=0,"",IF(AND($L7250="SI",$M7250="NO"),IFERROR($H7250,0),0))</f>
        <v/>
      </c>
      <c r="O7250" s="9">
        <f>IF(COUNTA($A7250:$K7250)=0,"",IF($M7250="SI","CUFE o factura duplicada dentro del reporte; no se suma dos veces",IF(IFERROR($H7250,0)&lt;=0,"DIAN reporta valor susceptible 0",IF($L7250="NO",IFERROR(LOOKUP(2,1/((LISTS!$M$2:$M$13&lt;&gt;"")*ISNUMBER(SEARCH(LISTS!$M$2:$M$13,$I7250))),LISTS!$O$2:$O$13),"Medio de pago no elegible o no identificado por DIAN"),"Apta automaticamente por pago electronico y base positiva"))))</f>
        <v/>
      </c>
    </row>
    <row r="7251">
      <c r="A7251" s="9" t="n"/>
      <c r="B7251" s="9" t="n"/>
      <c r="C7251" s="12" t="n"/>
      <c r="D7251" s="11" t="n"/>
      <c r="E7251" s="11" t="n"/>
      <c r="F7251" s="11" t="n"/>
      <c r="G7251" s="11" t="n"/>
      <c r="H7251" s="11" t="n"/>
      <c r="I7251" s="9" t="n"/>
      <c r="J7251" s="9" t="n"/>
      <c r="K7251" s="9" t="n"/>
      <c r="L7251" s="9">
        <f>IF(COUNTA($A7251:$K7251)=0,"",IF(AND(IFERROR($H7251,0)&gt;0,LEN(TRIM($K7251&amp;""))&gt;0,IFERROR(LOOKUP(2,1/((LISTS!$M$2:$M$13&lt;&gt;"")*ISNUMBER(SEARCH(LISTS!$M$2:$M$13,$I7251))),LISTS!$N$2:$N$13),"NO")="SI"),"SI","NO"))</f>
        <v/>
      </c>
      <c r="M7251" s="9">
        <f>IF(COUNTA($A7251:$K7251)=0,"",IF($K7251&lt;&gt;"",IF(COUNTIF($K$19:$K7251,$K7251)&gt;1,"SI","NO"),IF(COUNTIFS($A$19:$A7251,$A7251,$C$19:$C7251,$C7251,$J$19:$J7251,$J7251,$D$19:$D7251,$D7251)&gt;1,"SI","NO")))</f>
        <v/>
      </c>
      <c r="N7251" s="11">
        <f>IF(COUNTA($A7251:$K7251)=0,"",IF(AND($L7251="SI",$M7251="NO"),IFERROR($H7251,0),0))</f>
        <v/>
      </c>
      <c r="O7251" s="9">
        <f>IF(COUNTA($A7251:$K7251)=0,"",IF($M7251="SI","CUFE o factura duplicada dentro del reporte; no se suma dos veces",IF(IFERROR($H7251,0)&lt;=0,"DIAN reporta valor susceptible 0",IF($L7251="NO",IFERROR(LOOKUP(2,1/((LISTS!$M$2:$M$13&lt;&gt;"")*ISNUMBER(SEARCH(LISTS!$M$2:$M$13,$I7251))),LISTS!$O$2:$O$13),"Medio de pago no elegible o no identificado por DIAN"),"Apta automaticamente por pago electronico y base positiva"))))</f>
        <v/>
      </c>
    </row>
    <row r="7252">
      <c r="A7252" s="9" t="n"/>
      <c r="B7252" s="9" t="n"/>
      <c r="C7252" s="12" t="n"/>
      <c r="D7252" s="11" t="n"/>
      <c r="E7252" s="11" t="n"/>
      <c r="F7252" s="11" t="n"/>
      <c r="G7252" s="11" t="n"/>
      <c r="H7252" s="11" t="n"/>
      <c r="I7252" s="9" t="n"/>
      <c r="J7252" s="9" t="n"/>
      <c r="K7252" s="9" t="n"/>
      <c r="L7252" s="9">
        <f>IF(COUNTA($A7252:$K7252)=0,"",IF(AND(IFERROR($H7252,0)&gt;0,LEN(TRIM($K7252&amp;""))&gt;0,IFERROR(LOOKUP(2,1/((LISTS!$M$2:$M$13&lt;&gt;"")*ISNUMBER(SEARCH(LISTS!$M$2:$M$13,$I7252))),LISTS!$N$2:$N$13),"NO")="SI"),"SI","NO"))</f>
        <v/>
      </c>
      <c r="M7252" s="9">
        <f>IF(COUNTA($A7252:$K7252)=0,"",IF($K7252&lt;&gt;"",IF(COUNTIF($K$19:$K7252,$K7252)&gt;1,"SI","NO"),IF(COUNTIFS($A$19:$A7252,$A7252,$C$19:$C7252,$C7252,$J$19:$J7252,$J7252,$D$19:$D7252,$D7252)&gt;1,"SI","NO")))</f>
        <v/>
      </c>
      <c r="N7252" s="11">
        <f>IF(COUNTA($A7252:$K7252)=0,"",IF(AND($L7252="SI",$M7252="NO"),IFERROR($H7252,0),0))</f>
        <v/>
      </c>
      <c r="O7252" s="9">
        <f>IF(COUNTA($A7252:$K7252)=0,"",IF($M7252="SI","CUFE o factura duplicada dentro del reporte; no se suma dos veces",IF(IFERROR($H7252,0)&lt;=0,"DIAN reporta valor susceptible 0",IF($L7252="NO",IFERROR(LOOKUP(2,1/((LISTS!$M$2:$M$13&lt;&gt;"")*ISNUMBER(SEARCH(LISTS!$M$2:$M$13,$I7252))),LISTS!$O$2:$O$13),"Medio de pago no elegible o no identificado por DIAN"),"Apta automaticamente por pago electronico y base positiva"))))</f>
        <v/>
      </c>
    </row>
    <row r="7253">
      <c r="A7253" s="9" t="n"/>
      <c r="B7253" s="9" t="n"/>
      <c r="C7253" s="12" t="n"/>
      <c r="D7253" s="11" t="n"/>
      <c r="E7253" s="11" t="n"/>
      <c r="F7253" s="11" t="n"/>
      <c r="G7253" s="11" t="n"/>
      <c r="H7253" s="11" t="n"/>
      <c r="I7253" s="9" t="n"/>
      <c r="J7253" s="9" t="n"/>
      <c r="K7253" s="9" t="n"/>
      <c r="L7253" s="9">
        <f>IF(COUNTA($A7253:$K7253)=0,"",IF(AND(IFERROR($H7253,0)&gt;0,LEN(TRIM($K7253&amp;""))&gt;0,IFERROR(LOOKUP(2,1/((LISTS!$M$2:$M$13&lt;&gt;"")*ISNUMBER(SEARCH(LISTS!$M$2:$M$13,$I7253))),LISTS!$N$2:$N$13),"NO")="SI"),"SI","NO"))</f>
        <v/>
      </c>
      <c r="M7253" s="9">
        <f>IF(COUNTA($A7253:$K7253)=0,"",IF($K7253&lt;&gt;"",IF(COUNTIF($K$19:$K7253,$K7253)&gt;1,"SI","NO"),IF(COUNTIFS($A$19:$A7253,$A7253,$C$19:$C7253,$C7253,$J$19:$J7253,$J7253,$D$19:$D7253,$D7253)&gt;1,"SI","NO")))</f>
        <v/>
      </c>
      <c r="N7253" s="11">
        <f>IF(COUNTA($A7253:$K7253)=0,"",IF(AND($L7253="SI",$M7253="NO"),IFERROR($H7253,0),0))</f>
        <v/>
      </c>
      <c r="O7253" s="9">
        <f>IF(COUNTA($A7253:$K7253)=0,"",IF($M7253="SI","CUFE o factura duplicada dentro del reporte; no se suma dos veces",IF(IFERROR($H7253,0)&lt;=0,"DIAN reporta valor susceptible 0",IF($L7253="NO",IFERROR(LOOKUP(2,1/((LISTS!$M$2:$M$13&lt;&gt;"")*ISNUMBER(SEARCH(LISTS!$M$2:$M$13,$I7253))),LISTS!$O$2:$O$13),"Medio de pago no elegible o no identificado por DIAN"),"Apta automaticamente por pago electronico y base positiva"))))</f>
        <v/>
      </c>
    </row>
    <row r="7254">
      <c r="A7254" s="9" t="n"/>
      <c r="B7254" s="9" t="n"/>
      <c r="C7254" s="12" t="n"/>
      <c r="D7254" s="11" t="n"/>
      <c r="E7254" s="11" t="n"/>
      <c r="F7254" s="11" t="n"/>
      <c r="G7254" s="11" t="n"/>
      <c r="H7254" s="11" t="n"/>
      <c r="I7254" s="9" t="n"/>
      <c r="J7254" s="9" t="n"/>
      <c r="K7254" s="9" t="n"/>
      <c r="L7254" s="9">
        <f>IF(COUNTA($A7254:$K7254)=0,"",IF(AND(IFERROR($H7254,0)&gt;0,LEN(TRIM($K7254&amp;""))&gt;0,IFERROR(LOOKUP(2,1/((LISTS!$M$2:$M$13&lt;&gt;"")*ISNUMBER(SEARCH(LISTS!$M$2:$M$13,$I7254))),LISTS!$N$2:$N$13),"NO")="SI"),"SI","NO"))</f>
        <v/>
      </c>
      <c r="M7254" s="9">
        <f>IF(COUNTA($A7254:$K7254)=0,"",IF($K7254&lt;&gt;"",IF(COUNTIF($K$19:$K7254,$K7254)&gt;1,"SI","NO"),IF(COUNTIFS($A$19:$A7254,$A7254,$C$19:$C7254,$C7254,$J$19:$J7254,$J7254,$D$19:$D7254,$D7254)&gt;1,"SI","NO")))</f>
        <v/>
      </c>
      <c r="N7254" s="11">
        <f>IF(COUNTA($A7254:$K7254)=0,"",IF(AND($L7254="SI",$M7254="NO"),IFERROR($H7254,0),0))</f>
        <v/>
      </c>
      <c r="O7254" s="9">
        <f>IF(COUNTA($A7254:$K7254)=0,"",IF($M7254="SI","CUFE o factura duplicada dentro del reporte; no se suma dos veces",IF(IFERROR($H7254,0)&lt;=0,"DIAN reporta valor susceptible 0",IF($L7254="NO",IFERROR(LOOKUP(2,1/((LISTS!$M$2:$M$13&lt;&gt;"")*ISNUMBER(SEARCH(LISTS!$M$2:$M$13,$I7254))),LISTS!$O$2:$O$13),"Medio de pago no elegible o no identificado por DIAN"),"Apta automaticamente por pago electronico y base positiva"))))</f>
        <v/>
      </c>
    </row>
    <row r="7255">
      <c r="A7255" s="9" t="n"/>
      <c r="B7255" s="9" t="n"/>
      <c r="C7255" s="12" t="n"/>
      <c r="D7255" s="11" t="n"/>
      <c r="E7255" s="11" t="n"/>
      <c r="F7255" s="11" t="n"/>
      <c r="G7255" s="11" t="n"/>
      <c r="H7255" s="11" t="n"/>
      <c r="I7255" s="9" t="n"/>
      <c r="J7255" s="9" t="n"/>
      <c r="K7255" s="9" t="n"/>
      <c r="L7255" s="9">
        <f>IF(COUNTA($A7255:$K7255)=0,"",IF(AND(IFERROR($H7255,0)&gt;0,LEN(TRIM($K7255&amp;""))&gt;0,IFERROR(LOOKUP(2,1/((LISTS!$M$2:$M$13&lt;&gt;"")*ISNUMBER(SEARCH(LISTS!$M$2:$M$13,$I7255))),LISTS!$N$2:$N$13),"NO")="SI"),"SI","NO"))</f>
        <v/>
      </c>
      <c r="M7255" s="9">
        <f>IF(COUNTA($A7255:$K7255)=0,"",IF($K7255&lt;&gt;"",IF(COUNTIF($K$19:$K7255,$K7255)&gt;1,"SI","NO"),IF(COUNTIFS($A$19:$A7255,$A7255,$C$19:$C7255,$C7255,$J$19:$J7255,$J7255,$D$19:$D7255,$D7255)&gt;1,"SI","NO")))</f>
        <v/>
      </c>
      <c r="N7255" s="11">
        <f>IF(COUNTA($A7255:$K7255)=0,"",IF(AND($L7255="SI",$M7255="NO"),IFERROR($H7255,0),0))</f>
        <v/>
      </c>
      <c r="O7255" s="9">
        <f>IF(COUNTA($A7255:$K7255)=0,"",IF($M7255="SI","CUFE o factura duplicada dentro del reporte; no se suma dos veces",IF(IFERROR($H7255,0)&lt;=0,"DIAN reporta valor susceptible 0",IF($L7255="NO",IFERROR(LOOKUP(2,1/((LISTS!$M$2:$M$13&lt;&gt;"")*ISNUMBER(SEARCH(LISTS!$M$2:$M$13,$I7255))),LISTS!$O$2:$O$13),"Medio de pago no elegible o no identificado por DIAN"),"Apta automaticamente por pago electronico y base positiva"))))</f>
        <v/>
      </c>
    </row>
    <row r="7256">
      <c r="A7256" s="9" t="n"/>
      <c r="B7256" s="9" t="n"/>
      <c r="C7256" s="12" t="n"/>
      <c r="D7256" s="11" t="n"/>
      <c r="E7256" s="11" t="n"/>
      <c r="F7256" s="11" t="n"/>
      <c r="G7256" s="11" t="n"/>
      <c r="H7256" s="11" t="n"/>
      <c r="I7256" s="9" t="n"/>
      <c r="J7256" s="9" t="n"/>
      <c r="K7256" s="9" t="n"/>
      <c r="L7256" s="9">
        <f>IF(COUNTA($A7256:$K7256)=0,"",IF(AND(IFERROR($H7256,0)&gt;0,LEN(TRIM($K7256&amp;""))&gt;0,IFERROR(LOOKUP(2,1/((LISTS!$M$2:$M$13&lt;&gt;"")*ISNUMBER(SEARCH(LISTS!$M$2:$M$13,$I7256))),LISTS!$N$2:$N$13),"NO")="SI"),"SI","NO"))</f>
        <v/>
      </c>
      <c r="M7256" s="9">
        <f>IF(COUNTA($A7256:$K7256)=0,"",IF($K7256&lt;&gt;"",IF(COUNTIF($K$19:$K7256,$K7256)&gt;1,"SI","NO"),IF(COUNTIFS($A$19:$A7256,$A7256,$C$19:$C7256,$C7256,$J$19:$J7256,$J7256,$D$19:$D7256,$D7256)&gt;1,"SI","NO")))</f>
        <v/>
      </c>
      <c r="N7256" s="11">
        <f>IF(COUNTA($A7256:$K7256)=0,"",IF(AND($L7256="SI",$M7256="NO"),IFERROR($H7256,0),0))</f>
        <v/>
      </c>
      <c r="O7256" s="9">
        <f>IF(COUNTA($A7256:$K7256)=0,"",IF($M7256="SI","CUFE o factura duplicada dentro del reporte; no se suma dos veces",IF(IFERROR($H7256,0)&lt;=0,"DIAN reporta valor susceptible 0",IF($L7256="NO",IFERROR(LOOKUP(2,1/((LISTS!$M$2:$M$13&lt;&gt;"")*ISNUMBER(SEARCH(LISTS!$M$2:$M$13,$I7256))),LISTS!$O$2:$O$13),"Medio de pago no elegible o no identificado por DIAN"),"Apta automaticamente por pago electronico y base positiva"))))</f>
        <v/>
      </c>
    </row>
    <row r="7257">
      <c r="A7257" s="9" t="n"/>
      <c r="B7257" s="9" t="n"/>
      <c r="C7257" s="12" t="n"/>
      <c r="D7257" s="11" t="n"/>
      <c r="E7257" s="11" t="n"/>
      <c r="F7257" s="11" t="n"/>
      <c r="G7257" s="11" t="n"/>
      <c r="H7257" s="11" t="n"/>
      <c r="I7257" s="9" t="n"/>
      <c r="J7257" s="9" t="n"/>
      <c r="K7257" s="9" t="n"/>
      <c r="L7257" s="9">
        <f>IF(COUNTA($A7257:$K7257)=0,"",IF(AND(IFERROR($H7257,0)&gt;0,LEN(TRIM($K7257&amp;""))&gt;0,IFERROR(LOOKUP(2,1/((LISTS!$M$2:$M$13&lt;&gt;"")*ISNUMBER(SEARCH(LISTS!$M$2:$M$13,$I7257))),LISTS!$N$2:$N$13),"NO")="SI"),"SI","NO"))</f>
        <v/>
      </c>
      <c r="M7257" s="9">
        <f>IF(COUNTA($A7257:$K7257)=0,"",IF($K7257&lt;&gt;"",IF(COUNTIF($K$19:$K7257,$K7257)&gt;1,"SI","NO"),IF(COUNTIFS($A$19:$A7257,$A7257,$C$19:$C7257,$C7257,$J$19:$J7257,$J7257,$D$19:$D7257,$D7257)&gt;1,"SI","NO")))</f>
        <v/>
      </c>
      <c r="N7257" s="11">
        <f>IF(COUNTA($A7257:$K7257)=0,"",IF(AND($L7257="SI",$M7257="NO"),IFERROR($H7257,0),0))</f>
        <v/>
      </c>
      <c r="O7257" s="9">
        <f>IF(COUNTA($A7257:$K7257)=0,"",IF($M7257="SI","CUFE o factura duplicada dentro del reporte; no se suma dos veces",IF(IFERROR($H7257,0)&lt;=0,"DIAN reporta valor susceptible 0",IF($L7257="NO",IFERROR(LOOKUP(2,1/((LISTS!$M$2:$M$13&lt;&gt;"")*ISNUMBER(SEARCH(LISTS!$M$2:$M$13,$I7257))),LISTS!$O$2:$O$13),"Medio de pago no elegible o no identificado por DIAN"),"Apta automaticamente por pago electronico y base positiva"))))</f>
        <v/>
      </c>
    </row>
    <row r="7258">
      <c r="A7258" s="9" t="n"/>
      <c r="B7258" s="9" t="n"/>
      <c r="C7258" s="12" t="n"/>
      <c r="D7258" s="11" t="n"/>
      <c r="E7258" s="11" t="n"/>
      <c r="F7258" s="11" t="n"/>
      <c r="G7258" s="11" t="n"/>
      <c r="H7258" s="11" t="n"/>
      <c r="I7258" s="9" t="n"/>
      <c r="J7258" s="9" t="n"/>
      <c r="K7258" s="9" t="n"/>
      <c r="L7258" s="9">
        <f>IF(COUNTA($A7258:$K7258)=0,"",IF(AND(IFERROR($H7258,0)&gt;0,LEN(TRIM($K7258&amp;""))&gt;0,IFERROR(LOOKUP(2,1/((LISTS!$M$2:$M$13&lt;&gt;"")*ISNUMBER(SEARCH(LISTS!$M$2:$M$13,$I7258))),LISTS!$N$2:$N$13),"NO")="SI"),"SI","NO"))</f>
        <v/>
      </c>
      <c r="M7258" s="9">
        <f>IF(COUNTA($A7258:$K7258)=0,"",IF($K7258&lt;&gt;"",IF(COUNTIF($K$19:$K7258,$K7258)&gt;1,"SI","NO"),IF(COUNTIFS($A$19:$A7258,$A7258,$C$19:$C7258,$C7258,$J$19:$J7258,$J7258,$D$19:$D7258,$D7258)&gt;1,"SI","NO")))</f>
        <v/>
      </c>
      <c r="N7258" s="11">
        <f>IF(COUNTA($A7258:$K7258)=0,"",IF(AND($L7258="SI",$M7258="NO"),IFERROR($H7258,0),0))</f>
        <v/>
      </c>
      <c r="O7258" s="9">
        <f>IF(COUNTA($A7258:$K7258)=0,"",IF($M7258="SI","CUFE o factura duplicada dentro del reporte; no se suma dos veces",IF(IFERROR($H7258,0)&lt;=0,"DIAN reporta valor susceptible 0",IF($L7258="NO",IFERROR(LOOKUP(2,1/((LISTS!$M$2:$M$13&lt;&gt;"")*ISNUMBER(SEARCH(LISTS!$M$2:$M$13,$I7258))),LISTS!$O$2:$O$13),"Medio de pago no elegible o no identificado por DIAN"),"Apta automaticamente por pago electronico y base positiva"))))</f>
        <v/>
      </c>
    </row>
    <row r="7259">
      <c r="A7259" s="9" t="n"/>
      <c r="B7259" s="9" t="n"/>
      <c r="C7259" s="12" t="n"/>
      <c r="D7259" s="11" t="n"/>
      <c r="E7259" s="11" t="n"/>
      <c r="F7259" s="11" t="n"/>
      <c r="G7259" s="11" t="n"/>
      <c r="H7259" s="11" t="n"/>
      <c r="I7259" s="9" t="n"/>
      <c r="J7259" s="9" t="n"/>
      <c r="K7259" s="9" t="n"/>
      <c r="L7259" s="9">
        <f>IF(COUNTA($A7259:$K7259)=0,"",IF(AND(IFERROR($H7259,0)&gt;0,LEN(TRIM($K7259&amp;""))&gt;0,IFERROR(LOOKUP(2,1/((LISTS!$M$2:$M$13&lt;&gt;"")*ISNUMBER(SEARCH(LISTS!$M$2:$M$13,$I7259))),LISTS!$N$2:$N$13),"NO")="SI"),"SI","NO"))</f>
        <v/>
      </c>
      <c r="M7259" s="9">
        <f>IF(COUNTA($A7259:$K7259)=0,"",IF($K7259&lt;&gt;"",IF(COUNTIF($K$19:$K7259,$K7259)&gt;1,"SI","NO"),IF(COUNTIFS($A$19:$A7259,$A7259,$C$19:$C7259,$C7259,$J$19:$J7259,$J7259,$D$19:$D7259,$D7259)&gt;1,"SI","NO")))</f>
        <v/>
      </c>
      <c r="N7259" s="11">
        <f>IF(COUNTA($A7259:$K7259)=0,"",IF(AND($L7259="SI",$M7259="NO"),IFERROR($H7259,0),0))</f>
        <v/>
      </c>
      <c r="O7259" s="9">
        <f>IF(COUNTA($A7259:$K7259)=0,"",IF($M7259="SI","CUFE o factura duplicada dentro del reporte; no se suma dos veces",IF(IFERROR($H7259,0)&lt;=0,"DIAN reporta valor susceptible 0",IF($L7259="NO",IFERROR(LOOKUP(2,1/((LISTS!$M$2:$M$13&lt;&gt;"")*ISNUMBER(SEARCH(LISTS!$M$2:$M$13,$I7259))),LISTS!$O$2:$O$13),"Medio de pago no elegible o no identificado por DIAN"),"Apta automaticamente por pago electronico y base positiva"))))</f>
        <v/>
      </c>
    </row>
    <row r="7260">
      <c r="A7260" s="9" t="n"/>
      <c r="B7260" s="9" t="n"/>
      <c r="C7260" s="12" t="n"/>
      <c r="D7260" s="11" t="n"/>
      <c r="E7260" s="11" t="n"/>
      <c r="F7260" s="11" t="n"/>
      <c r="G7260" s="11" t="n"/>
      <c r="H7260" s="11" t="n"/>
      <c r="I7260" s="9" t="n"/>
      <c r="J7260" s="9" t="n"/>
      <c r="K7260" s="9" t="n"/>
      <c r="L7260" s="9">
        <f>IF(COUNTA($A7260:$K7260)=0,"",IF(AND(IFERROR($H7260,0)&gt;0,LEN(TRIM($K7260&amp;""))&gt;0,IFERROR(LOOKUP(2,1/((LISTS!$M$2:$M$13&lt;&gt;"")*ISNUMBER(SEARCH(LISTS!$M$2:$M$13,$I7260))),LISTS!$N$2:$N$13),"NO")="SI"),"SI","NO"))</f>
        <v/>
      </c>
      <c r="M7260" s="9">
        <f>IF(COUNTA($A7260:$K7260)=0,"",IF($K7260&lt;&gt;"",IF(COUNTIF($K$19:$K7260,$K7260)&gt;1,"SI","NO"),IF(COUNTIFS($A$19:$A7260,$A7260,$C$19:$C7260,$C7260,$J$19:$J7260,$J7260,$D$19:$D7260,$D7260)&gt;1,"SI","NO")))</f>
        <v/>
      </c>
      <c r="N7260" s="11">
        <f>IF(COUNTA($A7260:$K7260)=0,"",IF(AND($L7260="SI",$M7260="NO"),IFERROR($H7260,0),0))</f>
        <v/>
      </c>
      <c r="O7260" s="9">
        <f>IF(COUNTA($A7260:$K7260)=0,"",IF($M7260="SI","CUFE o factura duplicada dentro del reporte; no se suma dos veces",IF(IFERROR($H7260,0)&lt;=0,"DIAN reporta valor susceptible 0",IF($L7260="NO",IFERROR(LOOKUP(2,1/((LISTS!$M$2:$M$13&lt;&gt;"")*ISNUMBER(SEARCH(LISTS!$M$2:$M$13,$I7260))),LISTS!$O$2:$O$13),"Medio de pago no elegible o no identificado por DIAN"),"Apta automaticamente por pago electronico y base positiva"))))</f>
        <v/>
      </c>
    </row>
    <row r="7261">
      <c r="A7261" s="9" t="n"/>
      <c r="B7261" s="9" t="n"/>
      <c r="C7261" s="12" t="n"/>
      <c r="D7261" s="11" t="n"/>
      <c r="E7261" s="11" t="n"/>
      <c r="F7261" s="11" t="n"/>
      <c r="G7261" s="11" t="n"/>
      <c r="H7261" s="11" t="n"/>
      <c r="I7261" s="9" t="n"/>
      <c r="J7261" s="9" t="n"/>
      <c r="K7261" s="9" t="n"/>
      <c r="L7261" s="9">
        <f>IF(COUNTA($A7261:$K7261)=0,"",IF(AND(IFERROR($H7261,0)&gt;0,LEN(TRIM($K7261&amp;""))&gt;0,IFERROR(LOOKUP(2,1/((LISTS!$M$2:$M$13&lt;&gt;"")*ISNUMBER(SEARCH(LISTS!$M$2:$M$13,$I7261))),LISTS!$N$2:$N$13),"NO")="SI"),"SI","NO"))</f>
        <v/>
      </c>
      <c r="M7261" s="9">
        <f>IF(COUNTA($A7261:$K7261)=0,"",IF($K7261&lt;&gt;"",IF(COUNTIF($K$19:$K7261,$K7261)&gt;1,"SI","NO"),IF(COUNTIFS($A$19:$A7261,$A7261,$C$19:$C7261,$C7261,$J$19:$J7261,$J7261,$D$19:$D7261,$D7261)&gt;1,"SI","NO")))</f>
        <v/>
      </c>
      <c r="N7261" s="11">
        <f>IF(COUNTA($A7261:$K7261)=0,"",IF(AND($L7261="SI",$M7261="NO"),IFERROR($H7261,0),0))</f>
        <v/>
      </c>
      <c r="O7261" s="9">
        <f>IF(COUNTA($A7261:$K7261)=0,"",IF($M7261="SI","CUFE o factura duplicada dentro del reporte; no se suma dos veces",IF(IFERROR($H7261,0)&lt;=0,"DIAN reporta valor susceptible 0",IF($L7261="NO",IFERROR(LOOKUP(2,1/((LISTS!$M$2:$M$13&lt;&gt;"")*ISNUMBER(SEARCH(LISTS!$M$2:$M$13,$I7261))),LISTS!$O$2:$O$13),"Medio de pago no elegible o no identificado por DIAN"),"Apta automaticamente por pago electronico y base positiva"))))</f>
        <v/>
      </c>
    </row>
    <row r="7262">
      <c r="A7262" s="9" t="n"/>
      <c r="B7262" s="9" t="n"/>
      <c r="C7262" s="12" t="n"/>
      <c r="D7262" s="11" t="n"/>
      <c r="E7262" s="11" t="n"/>
      <c r="F7262" s="11" t="n"/>
      <c r="G7262" s="11" t="n"/>
      <c r="H7262" s="11" t="n"/>
      <c r="I7262" s="9" t="n"/>
      <c r="J7262" s="9" t="n"/>
      <c r="K7262" s="9" t="n"/>
      <c r="L7262" s="9">
        <f>IF(COUNTA($A7262:$K7262)=0,"",IF(AND(IFERROR($H7262,0)&gt;0,LEN(TRIM($K7262&amp;""))&gt;0,IFERROR(LOOKUP(2,1/((LISTS!$M$2:$M$13&lt;&gt;"")*ISNUMBER(SEARCH(LISTS!$M$2:$M$13,$I7262))),LISTS!$N$2:$N$13),"NO")="SI"),"SI","NO"))</f>
        <v/>
      </c>
      <c r="M7262" s="9">
        <f>IF(COUNTA($A7262:$K7262)=0,"",IF($K7262&lt;&gt;"",IF(COUNTIF($K$19:$K7262,$K7262)&gt;1,"SI","NO"),IF(COUNTIFS($A$19:$A7262,$A7262,$C$19:$C7262,$C7262,$J$19:$J7262,$J7262,$D$19:$D7262,$D7262)&gt;1,"SI","NO")))</f>
        <v/>
      </c>
      <c r="N7262" s="11">
        <f>IF(COUNTA($A7262:$K7262)=0,"",IF(AND($L7262="SI",$M7262="NO"),IFERROR($H7262,0),0))</f>
        <v/>
      </c>
      <c r="O7262" s="9">
        <f>IF(COUNTA($A7262:$K7262)=0,"",IF($M7262="SI","CUFE o factura duplicada dentro del reporte; no se suma dos veces",IF(IFERROR($H7262,0)&lt;=0,"DIAN reporta valor susceptible 0",IF($L7262="NO",IFERROR(LOOKUP(2,1/((LISTS!$M$2:$M$13&lt;&gt;"")*ISNUMBER(SEARCH(LISTS!$M$2:$M$13,$I7262))),LISTS!$O$2:$O$13),"Medio de pago no elegible o no identificado por DIAN"),"Apta automaticamente por pago electronico y base positiva"))))</f>
        <v/>
      </c>
    </row>
    <row r="7263">
      <c r="A7263" s="9" t="n"/>
      <c r="B7263" s="9" t="n"/>
      <c r="C7263" s="12" t="n"/>
      <c r="D7263" s="11" t="n"/>
      <c r="E7263" s="11" t="n"/>
      <c r="F7263" s="11" t="n"/>
      <c r="G7263" s="11" t="n"/>
      <c r="H7263" s="11" t="n"/>
      <c r="I7263" s="9" t="n"/>
      <c r="J7263" s="9" t="n"/>
      <c r="K7263" s="9" t="n"/>
      <c r="L7263" s="9">
        <f>IF(COUNTA($A7263:$K7263)=0,"",IF(AND(IFERROR($H7263,0)&gt;0,LEN(TRIM($K7263&amp;""))&gt;0,IFERROR(LOOKUP(2,1/((LISTS!$M$2:$M$13&lt;&gt;"")*ISNUMBER(SEARCH(LISTS!$M$2:$M$13,$I7263))),LISTS!$N$2:$N$13),"NO")="SI"),"SI","NO"))</f>
        <v/>
      </c>
      <c r="M7263" s="9">
        <f>IF(COUNTA($A7263:$K7263)=0,"",IF($K7263&lt;&gt;"",IF(COUNTIF($K$19:$K7263,$K7263)&gt;1,"SI","NO"),IF(COUNTIFS($A$19:$A7263,$A7263,$C$19:$C7263,$C7263,$J$19:$J7263,$J7263,$D$19:$D7263,$D7263)&gt;1,"SI","NO")))</f>
        <v/>
      </c>
      <c r="N7263" s="11">
        <f>IF(COUNTA($A7263:$K7263)=0,"",IF(AND($L7263="SI",$M7263="NO"),IFERROR($H7263,0),0))</f>
        <v/>
      </c>
      <c r="O7263" s="9">
        <f>IF(COUNTA($A7263:$K7263)=0,"",IF($M7263="SI","CUFE o factura duplicada dentro del reporte; no se suma dos veces",IF(IFERROR($H7263,0)&lt;=0,"DIAN reporta valor susceptible 0",IF($L7263="NO",IFERROR(LOOKUP(2,1/((LISTS!$M$2:$M$13&lt;&gt;"")*ISNUMBER(SEARCH(LISTS!$M$2:$M$13,$I7263))),LISTS!$O$2:$O$13),"Medio de pago no elegible o no identificado por DIAN"),"Apta automaticamente por pago electronico y base positiva"))))</f>
        <v/>
      </c>
    </row>
    <row r="7264">
      <c r="A7264" s="9" t="n"/>
      <c r="B7264" s="9" t="n"/>
      <c r="C7264" s="12" t="n"/>
      <c r="D7264" s="11" t="n"/>
      <c r="E7264" s="11" t="n"/>
      <c r="F7264" s="11" t="n"/>
      <c r="G7264" s="11" t="n"/>
      <c r="H7264" s="11" t="n"/>
      <c r="I7264" s="9" t="n"/>
      <c r="J7264" s="9" t="n"/>
      <c r="K7264" s="9" t="n"/>
      <c r="L7264" s="9">
        <f>IF(COUNTA($A7264:$K7264)=0,"",IF(AND(IFERROR($H7264,0)&gt;0,LEN(TRIM($K7264&amp;""))&gt;0,IFERROR(LOOKUP(2,1/((LISTS!$M$2:$M$13&lt;&gt;"")*ISNUMBER(SEARCH(LISTS!$M$2:$M$13,$I7264))),LISTS!$N$2:$N$13),"NO")="SI"),"SI","NO"))</f>
        <v/>
      </c>
      <c r="M7264" s="9">
        <f>IF(COUNTA($A7264:$K7264)=0,"",IF($K7264&lt;&gt;"",IF(COUNTIF($K$19:$K7264,$K7264)&gt;1,"SI","NO"),IF(COUNTIFS($A$19:$A7264,$A7264,$C$19:$C7264,$C7264,$J$19:$J7264,$J7264,$D$19:$D7264,$D7264)&gt;1,"SI","NO")))</f>
        <v/>
      </c>
      <c r="N7264" s="11">
        <f>IF(COUNTA($A7264:$K7264)=0,"",IF(AND($L7264="SI",$M7264="NO"),IFERROR($H7264,0),0))</f>
        <v/>
      </c>
      <c r="O7264" s="9">
        <f>IF(COUNTA($A7264:$K7264)=0,"",IF($M7264="SI","CUFE o factura duplicada dentro del reporte; no se suma dos veces",IF(IFERROR($H7264,0)&lt;=0,"DIAN reporta valor susceptible 0",IF($L7264="NO",IFERROR(LOOKUP(2,1/((LISTS!$M$2:$M$13&lt;&gt;"")*ISNUMBER(SEARCH(LISTS!$M$2:$M$13,$I7264))),LISTS!$O$2:$O$13),"Medio de pago no elegible o no identificado por DIAN"),"Apta automaticamente por pago electronico y base positiva"))))</f>
        <v/>
      </c>
    </row>
    <row r="7265">
      <c r="A7265" s="9" t="n"/>
      <c r="B7265" s="9" t="n"/>
      <c r="C7265" s="12" t="n"/>
      <c r="D7265" s="11" t="n"/>
      <c r="E7265" s="11" t="n"/>
      <c r="F7265" s="11" t="n"/>
      <c r="G7265" s="11" t="n"/>
      <c r="H7265" s="11" t="n"/>
      <c r="I7265" s="9" t="n"/>
      <c r="J7265" s="9" t="n"/>
      <c r="K7265" s="9" t="n"/>
      <c r="L7265" s="9">
        <f>IF(COUNTA($A7265:$K7265)=0,"",IF(AND(IFERROR($H7265,0)&gt;0,LEN(TRIM($K7265&amp;""))&gt;0,IFERROR(LOOKUP(2,1/((LISTS!$M$2:$M$13&lt;&gt;"")*ISNUMBER(SEARCH(LISTS!$M$2:$M$13,$I7265))),LISTS!$N$2:$N$13),"NO")="SI"),"SI","NO"))</f>
        <v/>
      </c>
      <c r="M7265" s="9">
        <f>IF(COUNTA($A7265:$K7265)=0,"",IF($K7265&lt;&gt;"",IF(COUNTIF($K$19:$K7265,$K7265)&gt;1,"SI","NO"),IF(COUNTIFS($A$19:$A7265,$A7265,$C$19:$C7265,$C7265,$J$19:$J7265,$J7265,$D$19:$D7265,$D7265)&gt;1,"SI","NO")))</f>
        <v/>
      </c>
      <c r="N7265" s="11">
        <f>IF(COUNTA($A7265:$K7265)=0,"",IF(AND($L7265="SI",$M7265="NO"),IFERROR($H7265,0),0))</f>
        <v/>
      </c>
      <c r="O7265" s="9">
        <f>IF(COUNTA($A7265:$K7265)=0,"",IF($M7265="SI","CUFE o factura duplicada dentro del reporte; no se suma dos veces",IF(IFERROR($H7265,0)&lt;=0,"DIAN reporta valor susceptible 0",IF($L7265="NO",IFERROR(LOOKUP(2,1/((LISTS!$M$2:$M$13&lt;&gt;"")*ISNUMBER(SEARCH(LISTS!$M$2:$M$13,$I7265))),LISTS!$O$2:$O$13),"Medio de pago no elegible o no identificado por DIAN"),"Apta automaticamente por pago electronico y base positiva"))))</f>
        <v/>
      </c>
    </row>
    <row r="7266">
      <c r="A7266" s="9" t="n"/>
      <c r="B7266" s="9" t="n"/>
      <c r="C7266" s="12" t="n"/>
      <c r="D7266" s="11" t="n"/>
      <c r="E7266" s="11" t="n"/>
      <c r="F7266" s="11" t="n"/>
      <c r="G7266" s="11" t="n"/>
      <c r="H7266" s="11" t="n"/>
      <c r="I7266" s="9" t="n"/>
      <c r="J7266" s="9" t="n"/>
      <c r="K7266" s="9" t="n"/>
      <c r="L7266" s="9">
        <f>IF(COUNTA($A7266:$K7266)=0,"",IF(AND(IFERROR($H7266,0)&gt;0,LEN(TRIM($K7266&amp;""))&gt;0,IFERROR(LOOKUP(2,1/((LISTS!$M$2:$M$13&lt;&gt;"")*ISNUMBER(SEARCH(LISTS!$M$2:$M$13,$I7266))),LISTS!$N$2:$N$13),"NO")="SI"),"SI","NO"))</f>
        <v/>
      </c>
      <c r="M7266" s="9">
        <f>IF(COUNTA($A7266:$K7266)=0,"",IF($K7266&lt;&gt;"",IF(COUNTIF($K$19:$K7266,$K7266)&gt;1,"SI","NO"),IF(COUNTIFS($A$19:$A7266,$A7266,$C$19:$C7266,$C7266,$J$19:$J7266,$J7266,$D$19:$D7266,$D7266)&gt;1,"SI","NO")))</f>
        <v/>
      </c>
      <c r="N7266" s="11">
        <f>IF(COUNTA($A7266:$K7266)=0,"",IF(AND($L7266="SI",$M7266="NO"),IFERROR($H7266,0),0))</f>
        <v/>
      </c>
      <c r="O7266" s="9">
        <f>IF(COUNTA($A7266:$K7266)=0,"",IF($M7266="SI","CUFE o factura duplicada dentro del reporte; no se suma dos veces",IF(IFERROR($H7266,0)&lt;=0,"DIAN reporta valor susceptible 0",IF($L7266="NO",IFERROR(LOOKUP(2,1/((LISTS!$M$2:$M$13&lt;&gt;"")*ISNUMBER(SEARCH(LISTS!$M$2:$M$13,$I7266))),LISTS!$O$2:$O$13),"Medio de pago no elegible o no identificado por DIAN"),"Apta automaticamente por pago electronico y base positiva"))))</f>
        <v/>
      </c>
    </row>
    <row r="7267">
      <c r="A7267" s="9" t="n"/>
      <c r="B7267" s="9" t="n"/>
      <c r="C7267" s="12" t="n"/>
      <c r="D7267" s="11" t="n"/>
      <c r="E7267" s="11" t="n"/>
      <c r="F7267" s="11" t="n"/>
      <c r="G7267" s="11" t="n"/>
      <c r="H7267" s="11" t="n"/>
      <c r="I7267" s="9" t="n"/>
      <c r="J7267" s="9" t="n"/>
      <c r="K7267" s="9" t="n"/>
      <c r="L7267" s="9">
        <f>IF(COUNTA($A7267:$K7267)=0,"",IF(AND(IFERROR($H7267,0)&gt;0,LEN(TRIM($K7267&amp;""))&gt;0,IFERROR(LOOKUP(2,1/((LISTS!$M$2:$M$13&lt;&gt;"")*ISNUMBER(SEARCH(LISTS!$M$2:$M$13,$I7267))),LISTS!$N$2:$N$13),"NO")="SI"),"SI","NO"))</f>
        <v/>
      </c>
      <c r="M7267" s="9">
        <f>IF(COUNTA($A7267:$K7267)=0,"",IF($K7267&lt;&gt;"",IF(COUNTIF($K$19:$K7267,$K7267)&gt;1,"SI","NO"),IF(COUNTIFS($A$19:$A7267,$A7267,$C$19:$C7267,$C7267,$J$19:$J7267,$J7267,$D$19:$D7267,$D7267)&gt;1,"SI","NO")))</f>
        <v/>
      </c>
      <c r="N7267" s="11">
        <f>IF(COUNTA($A7267:$K7267)=0,"",IF(AND($L7267="SI",$M7267="NO"),IFERROR($H7267,0),0))</f>
        <v/>
      </c>
      <c r="O7267" s="9">
        <f>IF(COUNTA($A7267:$K7267)=0,"",IF($M7267="SI","CUFE o factura duplicada dentro del reporte; no se suma dos veces",IF(IFERROR($H7267,0)&lt;=0,"DIAN reporta valor susceptible 0",IF($L7267="NO",IFERROR(LOOKUP(2,1/((LISTS!$M$2:$M$13&lt;&gt;"")*ISNUMBER(SEARCH(LISTS!$M$2:$M$13,$I7267))),LISTS!$O$2:$O$13),"Medio de pago no elegible o no identificado por DIAN"),"Apta automaticamente por pago electronico y base positiva"))))</f>
        <v/>
      </c>
    </row>
    <row r="7268">
      <c r="A7268" s="9" t="n"/>
      <c r="B7268" s="9" t="n"/>
      <c r="C7268" s="12" t="n"/>
      <c r="D7268" s="11" t="n"/>
      <c r="E7268" s="11" t="n"/>
      <c r="F7268" s="11" t="n"/>
      <c r="G7268" s="11" t="n"/>
      <c r="H7268" s="11" t="n"/>
      <c r="I7268" s="9" t="n"/>
      <c r="J7268" s="9" t="n"/>
      <c r="K7268" s="9" t="n"/>
      <c r="L7268" s="9">
        <f>IF(COUNTA($A7268:$K7268)=0,"",IF(AND(IFERROR($H7268,0)&gt;0,LEN(TRIM($K7268&amp;""))&gt;0,IFERROR(LOOKUP(2,1/((LISTS!$M$2:$M$13&lt;&gt;"")*ISNUMBER(SEARCH(LISTS!$M$2:$M$13,$I7268))),LISTS!$N$2:$N$13),"NO")="SI"),"SI","NO"))</f>
        <v/>
      </c>
      <c r="M7268" s="9">
        <f>IF(COUNTA($A7268:$K7268)=0,"",IF($K7268&lt;&gt;"",IF(COUNTIF($K$19:$K7268,$K7268)&gt;1,"SI","NO"),IF(COUNTIFS($A$19:$A7268,$A7268,$C$19:$C7268,$C7268,$J$19:$J7268,$J7268,$D$19:$D7268,$D7268)&gt;1,"SI","NO")))</f>
        <v/>
      </c>
      <c r="N7268" s="11">
        <f>IF(COUNTA($A7268:$K7268)=0,"",IF(AND($L7268="SI",$M7268="NO"),IFERROR($H7268,0),0))</f>
        <v/>
      </c>
      <c r="O7268" s="9">
        <f>IF(COUNTA($A7268:$K7268)=0,"",IF($M7268="SI","CUFE o factura duplicada dentro del reporte; no se suma dos veces",IF(IFERROR($H7268,0)&lt;=0,"DIAN reporta valor susceptible 0",IF($L7268="NO",IFERROR(LOOKUP(2,1/((LISTS!$M$2:$M$13&lt;&gt;"")*ISNUMBER(SEARCH(LISTS!$M$2:$M$13,$I7268))),LISTS!$O$2:$O$13),"Medio de pago no elegible o no identificado por DIAN"),"Apta automaticamente por pago electronico y base positiva"))))</f>
        <v/>
      </c>
    </row>
    <row r="7269">
      <c r="A7269" s="9" t="n"/>
      <c r="B7269" s="9" t="n"/>
      <c r="C7269" s="12" t="n"/>
      <c r="D7269" s="11" t="n"/>
      <c r="E7269" s="11" t="n"/>
      <c r="F7269" s="11" t="n"/>
      <c r="G7269" s="11" t="n"/>
      <c r="H7269" s="11" t="n"/>
      <c r="I7269" s="9" t="n"/>
      <c r="J7269" s="9" t="n"/>
      <c r="K7269" s="9" t="n"/>
      <c r="L7269" s="9">
        <f>IF(COUNTA($A7269:$K7269)=0,"",IF(AND(IFERROR($H7269,0)&gt;0,LEN(TRIM($K7269&amp;""))&gt;0,IFERROR(LOOKUP(2,1/((LISTS!$M$2:$M$13&lt;&gt;"")*ISNUMBER(SEARCH(LISTS!$M$2:$M$13,$I7269))),LISTS!$N$2:$N$13),"NO")="SI"),"SI","NO"))</f>
        <v/>
      </c>
      <c r="M7269" s="9">
        <f>IF(COUNTA($A7269:$K7269)=0,"",IF($K7269&lt;&gt;"",IF(COUNTIF($K$19:$K7269,$K7269)&gt;1,"SI","NO"),IF(COUNTIFS($A$19:$A7269,$A7269,$C$19:$C7269,$C7269,$J$19:$J7269,$J7269,$D$19:$D7269,$D7269)&gt;1,"SI","NO")))</f>
        <v/>
      </c>
      <c r="N7269" s="11">
        <f>IF(COUNTA($A7269:$K7269)=0,"",IF(AND($L7269="SI",$M7269="NO"),IFERROR($H7269,0),0))</f>
        <v/>
      </c>
      <c r="O7269" s="9">
        <f>IF(COUNTA($A7269:$K7269)=0,"",IF($M7269="SI","CUFE o factura duplicada dentro del reporte; no se suma dos veces",IF(IFERROR($H7269,0)&lt;=0,"DIAN reporta valor susceptible 0",IF($L7269="NO",IFERROR(LOOKUP(2,1/((LISTS!$M$2:$M$13&lt;&gt;"")*ISNUMBER(SEARCH(LISTS!$M$2:$M$13,$I7269))),LISTS!$O$2:$O$13),"Medio de pago no elegible o no identificado por DIAN"),"Apta automaticamente por pago electronico y base positiva"))))</f>
        <v/>
      </c>
    </row>
    <row r="7270">
      <c r="A7270" s="9" t="n"/>
      <c r="B7270" s="9" t="n"/>
      <c r="C7270" s="12" t="n"/>
      <c r="D7270" s="11" t="n"/>
      <c r="E7270" s="11" t="n"/>
      <c r="F7270" s="11" t="n"/>
      <c r="G7270" s="11" t="n"/>
      <c r="H7270" s="11" t="n"/>
      <c r="I7270" s="9" t="n"/>
      <c r="J7270" s="9" t="n"/>
      <c r="K7270" s="9" t="n"/>
      <c r="L7270" s="9">
        <f>IF(COUNTA($A7270:$K7270)=0,"",IF(AND(IFERROR($H7270,0)&gt;0,LEN(TRIM($K7270&amp;""))&gt;0,IFERROR(LOOKUP(2,1/((LISTS!$M$2:$M$13&lt;&gt;"")*ISNUMBER(SEARCH(LISTS!$M$2:$M$13,$I7270))),LISTS!$N$2:$N$13),"NO")="SI"),"SI","NO"))</f>
        <v/>
      </c>
      <c r="M7270" s="9">
        <f>IF(COUNTA($A7270:$K7270)=0,"",IF($K7270&lt;&gt;"",IF(COUNTIF($K$19:$K7270,$K7270)&gt;1,"SI","NO"),IF(COUNTIFS($A$19:$A7270,$A7270,$C$19:$C7270,$C7270,$J$19:$J7270,$J7270,$D$19:$D7270,$D7270)&gt;1,"SI","NO")))</f>
        <v/>
      </c>
      <c r="N7270" s="11">
        <f>IF(COUNTA($A7270:$K7270)=0,"",IF(AND($L7270="SI",$M7270="NO"),IFERROR($H7270,0),0))</f>
        <v/>
      </c>
      <c r="O7270" s="9">
        <f>IF(COUNTA($A7270:$K7270)=0,"",IF($M7270="SI","CUFE o factura duplicada dentro del reporte; no se suma dos veces",IF(IFERROR($H7270,0)&lt;=0,"DIAN reporta valor susceptible 0",IF($L7270="NO",IFERROR(LOOKUP(2,1/((LISTS!$M$2:$M$13&lt;&gt;"")*ISNUMBER(SEARCH(LISTS!$M$2:$M$13,$I7270))),LISTS!$O$2:$O$13),"Medio de pago no elegible o no identificado por DIAN"),"Apta automaticamente por pago electronico y base positiva"))))</f>
        <v/>
      </c>
    </row>
    <row r="7271">
      <c r="A7271" s="9" t="n"/>
      <c r="B7271" s="9" t="n"/>
      <c r="C7271" s="12" t="n"/>
      <c r="D7271" s="11" t="n"/>
      <c r="E7271" s="11" t="n"/>
      <c r="F7271" s="11" t="n"/>
      <c r="G7271" s="11" t="n"/>
      <c r="H7271" s="11" t="n"/>
      <c r="I7271" s="9" t="n"/>
      <c r="J7271" s="9" t="n"/>
      <c r="K7271" s="9" t="n"/>
      <c r="L7271" s="9">
        <f>IF(COUNTA($A7271:$K7271)=0,"",IF(AND(IFERROR($H7271,0)&gt;0,LEN(TRIM($K7271&amp;""))&gt;0,IFERROR(LOOKUP(2,1/((LISTS!$M$2:$M$13&lt;&gt;"")*ISNUMBER(SEARCH(LISTS!$M$2:$M$13,$I7271))),LISTS!$N$2:$N$13),"NO")="SI"),"SI","NO"))</f>
        <v/>
      </c>
      <c r="M7271" s="9">
        <f>IF(COUNTA($A7271:$K7271)=0,"",IF($K7271&lt;&gt;"",IF(COUNTIF($K$19:$K7271,$K7271)&gt;1,"SI","NO"),IF(COUNTIFS($A$19:$A7271,$A7271,$C$19:$C7271,$C7271,$J$19:$J7271,$J7271,$D$19:$D7271,$D7271)&gt;1,"SI","NO")))</f>
        <v/>
      </c>
      <c r="N7271" s="11">
        <f>IF(COUNTA($A7271:$K7271)=0,"",IF(AND($L7271="SI",$M7271="NO"),IFERROR($H7271,0),0))</f>
        <v/>
      </c>
      <c r="O7271" s="9">
        <f>IF(COUNTA($A7271:$K7271)=0,"",IF($M7271="SI","CUFE o factura duplicada dentro del reporte; no se suma dos veces",IF(IFERROR($H7271,0)&lt;=0,"DIAN reporta valor susceptible 0",IF($L7271="NO",IFERROR(LOOKUP(2,1/((LISTS!$M$2:$M$13&lt;&gt;"")*ISNUMBER(SEARCH(LISTS!$M$2:$M$13,$I7271))),LISTS!$O$2:$O$13),"Medio de pago no elegible o no identificado por DIAN"),"Apta automaticamente por pago electronico y base positiva"))))</f>
        <v/>
      </c>
    </row>
    <row r="7272">
      <c r="A7272" s="9" t="n"/>
      <c r="B7272" s="9" t="n"/>
      <c r="C7272" s="12" t="n"/>
      <c r="D7272" s="11" t="n"/>
      <c r="E7272" s="11" t="n"/>
      <c r="F7272" s="11" t="n"/>
      <c r="G7272" s="11" t="n"/>
      <c r="H7272" s="11" t="n"/>
      <c r="I7272" s="9" t="n"/>
      <c r="J7272" s="9" t="n"/>
      <c r="K7272" s="9" t="n"/>
      <c r="L7272" s="9">
        <f>IF(COUNTA($A7272:$K7272)=0,"",IF(AND(IFERROR($H7272,0)&gt;0,LEN(TRIM($K7272&amp;""))&gt;0,IFERROR(LOOKUP(2,1/((LISTS!$M$2:$M$13&lt;&gt;"")*ISNUMBER(SEARCH(LISTS!$M$2:$M$13,$I7272))),LISTS!$N$2:$N$13),"NO")="SI"),"SI","NO"))</f>
        <v/>
      </c>
      <c r="M7272" s="9">
        <f>IF(COUNTA($A7272:$K7272)=0,"",IF($K7272&lt;&gt;"",IF(COUNTIF($K$19:$K7272,$K7272)&gt;1,"SI","NO"),IF(COUNTIFS($A$19:$A7272,$A7272,$C$19:$C7272,$C7272,$J$19:$J7272,$J7272,$D$19:$D7272,$D7272)&gt;1,"SI","NO")))</f>
        <v/>
      </c>
      <c r="N7272" s="11">
        <f>IF(COUNTA($A7272:$K7272)=0,"",IF(AND($L7272="SI",$M7272="NO"),IFERROR($H7272,0),0))</f>
        <v/>
      </c>
      <c r="O7272" s="9">
        <f>IF(COUNTA($A7272:$K7272)=0,"",IF($M7272="SI","CUFE o factura duplicada dentro del reporte; no se suma dos veces",IF(IFERROR($H7272,0)&lt;=0,"DIAN reporta valor susceptible 0",IF($L7272="NO",IFERROR(LOOKUP(2,1/((LISTS!$M$2:$M$13&lt;&gt;"")*ISNUMBER(SEARCH(LISTS!$M$2:$M$13,$I7272))),LISTS!$O$2:$O$13),"Medio de pago no elegible o no identificado por DIAN"),"Apta automaticamente por pago electronico y base positiva"))))</f>
        <v/>
      </c>
    </row>
    <row r="7273">
      <c r="A7273" s="9" t="n"/>
      <c r="B7273" s="9" t="n"/>
      <c r="C7273" s="12" t="n"/>
      <c r="D7273" s="11" t="n"/>
      <c r="E7273" s="11" t="n"/>
      <c r="F7273" s="11" t="n"/>
      <c r="G7273" s="11" t="n"/>
      <c r="H7273" s="11" t="n"/>
      <c r="I7273" s="9" t="n"/>
      <c r="J7273" s="9" t="n"/>
      <c r="K7273" s="9" t="n"/>
      <c r="L7273" s="9">
        <f>IF(COUNTA($A7273:$K7273)=0,"",IF(AND(IFERROR($H7273,0)&gt;0,LEN(TRIM($K7273&amp;""))&gt;0,IFERROR(LOOKUP(2,1/((LISTS!$M$2:$M$13&lt;&gt;"")*ISNUMBER(SEARCH(LISTS!$M$2:$M$13,$I7273))),LISTS!$N$2:$N$13),"NO")="SI"),"SI","NO"))</f>
        <v/>
      </c>
      <c r="M7273" s="9">
        <f>IF(COUNTA($A7273:$K7273)=0,"",IF($K7273&lt;&gt;"",IF(COUNTIF($K$19:$K7273,$K7273)&gt;1,"SI","NO"),IF(COUNTIFS($A$19:$A7273,$A7273,$C$19:$C7273,$C7273,$J$19:$J7273,$J7273,$D$19:$D7273,$D7273)&gt;1,"SI","NO")))</f>
        <v/>
      </c>
      <c r="N7273" s="11">
        <f>IF(COUNTA($A7273:$K7273)=0,"",IF(AND($L7273="SI",$M7273="NO"),IFERROR($H7273,0),0))</f>
        <v/>
      </c>
      <c r="O7273" s="9">
        <f>IF(COUNTA($A7273:$K7273)=0,"",IF($M7273="SI","CUFE o factura duplicada dentro del reporte; no se suma dos veces",IF(IFERROR($H7273,0)&lt;=0,"DIAN reporta valor susceptible 0",IF($L7273="NO",IFERROR(LOOKUP(2,1/((LISTS!$M$2:$M$13&lt;&gt;"")*ISNUMBER(SEARCH(LISTS!$M$2:$M$13,$I7273))),LISTS!$O$2:$O$13),"Medio de pago no elegible o no identificado por DIAN"),"Apta automaticamente por pago electronico y base positiva"))))</f>
        <v/>
      </c>
    </row>
    <row r="7274">
      <c r="A7274" s="9" t="n"/>
      <c r="B7274" s="9" t="n"/>
      <c r="C7274" s="12" t="n"/>
      <c r="D7274" s="11" t="n"/>
      <c r="E7274" s="11" t="n"/>
      <c r="F7274" s="11" t="n"/>
      <c r="G7274" s="11" t="n"/>
      <c r="H7274" s="11" t="n"/>
      <c r="I7274" s="9" t="n"/>
      <c r="J7274" s="9" t="n"/>
      <c r="K7274" s="9" t="n"/>
      <c r="L7274" s="9">
        <f>IF(COUNTA($A7274:$K7274)=0,"",IF(AND(IFERROR($H7274,0)&gt;0,LEN(TRIM($K7274&amp;""))&gt;0,IFERROR(LOOKUP(2,1/((LISTS!$M$2:$M$13&lt;&gt;"")*ISNUMBER(SEARCH(LISTS!$M$2:$M$13,$I7274))),LISTS!$N$2:$N$13),"NO")="SI"),"SI","NO"))</f>
        <v/>
      </c>
      <c r="M7274" s="9">
        <f>IF(COUNTA($A7274:$K7274)=0,"",IF($K7274&lt;&gt;"",IF(COUNTIF($K$19:$K7274,$K7274)&gt;1,"SI","NO"),IF(COUNTIFS($A$19:$A7274,$A7274,$C$19:$C7274,$C7274,$J$19:$J7274,$J7274,$D$19:$D7274,$D7274)&gt;1,"SI","NO")))</f>
        <v/>
      </c>
      <c r="N7274" s="11">
        <f>IF(COUNTA($A7274:$K7274)=0,"",IF(AND($L7274="SI",$M7274="NO"),IFERROR($H7274,0),0))</f>
        <v/>
      </c>
      <c r="O7274" s="9">
        <f>IF(COUNTA($A7274:$K7274)=0,"",IF($M7274="SI","CUFE o factura duplicada dentro del reporte; no se suma dos veces",IF(IFERROR($H7274,0)&lt;=0,"DIAN reporta valor susceptible 0",IF($L7274="NO",IFERROR(LOOKUP(2,1/((LISTS!$M$2:$M$13&lt;&gt;"")*ISNUMBER(SEARCH(LISTS!$M$2:$M$13,$I7274))),LISTS!$O$2:$O$13),"Medio de pago no elegible o no identificado por DIAN"),"Apta automaticamente por pago electronico y base positiva"))))</f>
        <v/>
      </c>
    </row>
    <row r="7275">
      <c r="A7275" s="9" t="n"/>
      <c r="B7275" s="9" t="n"/>
      <c r="C7275" s="12" t="n"/>
      <c r="D7275" s="11" t="n"/>
      <c r="E7275" s="11" t="n"/>
      <c r="F7275" s="11" t="n"/>
      <c r="G7275" s="11" t="n"/>
      <c r="H7275" s="11" t="n"/>
      <c r="I7275" s="9" t="n"/>
      <c r="J7275" s="9" t="n"/>
      <c r="K7275" s="9" t="n"/>
      <c r="L7275" s="9">
        <f>IF(COUNTA($A7275:$K7275)=0,"",IF(AND(IFERROR($H7275,0)&gt;0,LEN(TRIM($K7275&amp;""))&gt;0,IFERROR(LOOKUP(2,1/((LISTS!$M$2:$M$13&lt;&gt;"")*ISNUMBER(SEARCH(LISTS!$M$2:$M$13,$I7275))),LISTS!$N$2:$N$13),"NO")="SI"),"SI","NO"))</f>
        <v/>
      </c>
      <c r="M7275" s="9">
        <f>IF(COUNTA($A7275:$K7275)=0,"",IF($K7275&lt;&gt;"",IF(COUNTIF($K$19:$K7275,$K7275)&gt;1,"SI","NO"),IF(COUNTIFS($A$19:$A7275,$A7275,$C$19:$C7275,$C7275,$J$19:$J7275,$J7275,$D$19:$D7275,$D7275)&gt;1,"SI","NO")))</f>
        <v/>
      </c>
      <c r="N7275" s="11">
        <f>IF(COUNTA($A7275:$K7275)=0,"",IF(AND($L7275="SI",$M7275="NO"),IFERROR($H7275,0),0))</f>
        <v/>
      </c>
      <c r="O7275" s="9">
        <f>IF(COUNTA($A7275:$K7275)=0,"",IF($M7275="SI","CUFE o factura duplicada dentro del reporte; no se suma dos veces",IF(IFERROR($H7275,0)&lt;=0,"DIAN reporta valor susceptible 0",IF($L7275="NO",IFERROR(LOOKUP(2,1/((LISTS!$M$2:$M$13&lt;&gt;"")*ISNUMBER(SEARCH(LISTS!$M$2:$M$13,$I7275))),LISTS!$O$2:$O$13),"Medio de pago no elegible o no identificado por DIAN"),"Apta automaticamente por pago electronico y base positiva"))))</f>
        <v/>
      </c>
    </row>
    <row r="7276">
      <c r="A7276" s="9" t="n"/>
      <c r="B7276" s="9" t="n"/>
      <c r="C7276" s="12" t="n"/>
      <c r="D7276" s="11" t="n"/>
      <c r="E7276" s="11" t="n"/>
      <c r="F7276" s="11" t="n"/>
      <c r="G7276" s="11" t="n"/>
      <c r="H7276" s="11" t="n"/>
      <c r="I7276" s="9" t="n"/>
      <c r="J7276" s="9" t="n"/>
      <c r="K7276" s="9" t="n"/>
      <c r="L7276" s="9">
        <f>IF(COUNTA($A7276:$K7276)=0,"",IF(AND(IFERROR($H7276,0)&gt;0,LEN(TRIM($K7276&amp;""))&gt;0,IFERROR(LOOKUP(2,1/((LISTS!$M$2:$M$13&lt;&gt;"")*ISNUMBER(SEARCH(LISTS!$M$2:$M$13,$I7276))),LISTS!$N$2:$N$13),"NO")="SI"),"SI","NO"))</f>
        <v/>
      </c>
      <c r="M7276" s="9">
        <f>IF(COUNTA($A7276:$K7276)=0,"",IF($K7276&lt;&gt;"",IF(COUNTIF($K$19:$K7276,$K7276)&gt;1,"SI","NO"),IF(COUNTIFS($A$19:$A7276,$A7276,$C$19:$C7276,$C7276,$J$19:$J7276,$J7276,$D$19:$D7276,$D7276)&gt;1,"SI","NO")))</f>
        <v/>
      </c>
      <c r="N7276" s="11">
        <f>IF(COUNTA($A7276:$K7276)=0,"",IF(AND($L7276="SI",$M7276="NO"),IFERROR($H7276,0),0))</f>
        <v/>
      </c>
      <c r="O7276" s="9">
        <f>IF(COUNTA($A7276:$K7276)=0,"",IF($M7276="SI","CUFE o factura duplicada dentro del reporte; no se suma dos veces",IF(IFERROR($H7276,0)&lt;=0,"DIAN reporta valor susceptible 0",IF($L7276="NO",IFERROR(LOOKUP(2,1/((LISTS!$M$2:$M$13&lt;&gt;"")*ISNUMBER(SEARCH(LISTS!$M$2:$M$13,$I7276))),LISTS!$O$2:$O$13),"Medio de pago no elegible o no identificado por DIAN"),"Apta automaticamente por pago electronico y base positiva"))))</f>
        <v/>
      </c>
    </row>
    <row r="7277">
      <c r="A7277" s="9" t="n"/>
      <c r="B7277" s="9" t="n"/>
      <c r="C7277" s="12" t="n"/>
      <c r="D7277" s="11" t="n"/>
      <c r="E7277" s="11" t="n"/>
      <c r="F7277" s="11" t="n"/>
      <c r="G7277" s="11" t="n"/>
      <c r="H7277" s="11" t="n"/>
      <c r="I7277" s="9" t="n"/>
      <c r="J7277" s="9" t="n"/>
      <c r="K7277" s="9" t="n"/>
      <c r="L7277" s="9">
        <f>IF(COUNTA($A7277:$K7277)=0,"",IF(AND(IFERROR($H7277,0)&gt;0,LEN(TRIM($K7277&amp;""))&gt;0,IFERROR(LOOKUP(2,1/((LISTS!$M$2:$M$13&lt;&gt;"")*ISNUMBER(SEARCH(LISTS!$M$2:$M$13,$I7277))),LISTS!$N$2:$N$13),"NO")="SI"),"SI","NO"))</f>
        <v/>
      </c>
      <c r="M7277" s="9">
        <f>IF(COUNTA($A7277:$K7277)=0,"",IF($K7277&lt;&gt;"",IF(COUNTIF($K$19:$K7277,$K7277)&gt;1,"SI","NO"),IF(COUNTIFS($A$19:$A7277,$A7277,$C$19:$C7277,$C7277,$J$19:$J7277,$J7277,$D$19:$D7277,$D7277)&gt;1,"SI","NO")))</f>
        <v/>
      </c>
      <c r="N7277" s="11">
        <f>IF(COUNTA($A7277:$K7277)=0,"",IF(AND($L7277="SI",$M7277="NO"),IFERROR($H7277,0),0))</f>
        <v/>
      </c>
      <c r="O7277" s="9">
        <f>IF(COUNTA($A7277:$K7277)=0,"",IF($M7277="SI","CUFE o factura duplicada dentro del reporte; no se suma dos veces",IF(IFERROR($H7277,0)&lt;=0,"DIAN reporta valor susceptible 0",IF($L7277="NO",IFERROR(LOOKUP(2,1/((LISTS!$M$2:$M$13&lt;&gt;"")*ISNUMBER(SEARCH(LISTS!$M$2:$M$13,$I7277))),LISTS!$O$2:$O$13),"Medio de pago no elegible o no identificado por DIAN"),"Apta automaticamente por pago electronico y base positiva"))))</f>
        <v/>
      </c>
    </row>
    <row r="7278">
      <c r="A7278" s="9" t="n"/>
      <c r="B7278" s="9" t="n"/>
      <c r="C7278" s="12" t="n"/>
      <c r="D7278" s="11" t="n"/>
      <c r="E7278" s="11" t="n"/>
      <c r="F7278" s="11" t="n"/>
      <c r="G7278" s="11" t="n"/>
      <c r="H7278" s="11" t="n"/>
      <c r="I7278" s="9" t="n"/>
      <c r="J7278" s="9" t="n"/>
      <c r="K7278" s="9" t="n"/>
      <c r="L7278" s="9">
        <f>IF(COUNTA($A7278:$K7278)=0,"",IF(AND(IFERROR($H7278,0)&gt;0,LEN(TRIM($K7278&amp;""))&gt;0,IFERROR(LOOKUP(2,1/((LISTS!$M$2:$M$13&lt;&gt;"")*ISNUMBER(SEARCH(LISTS!$M$2:$M$13,$I7278))),LISTS!$N$2:$N$13),"NO")="SI"),"SI","NO"))</f>
        <v/>
      </c>
      <c r="M7278" s="9">
        <f>IF(COUNTA($A7278:$K7278)=0,"",IF($K7278&lt;&gt;"",IF(COUNTIF($K$19:$K7278,$K7278)&gt;1,"SI","NO"),IF(COUNTIFS($A$19:$A7278,$A7278,$C$19:$C7278,$C7278,$J$19:$J7278,$J7278,$D$19:$D7278,$D7278)&gt;1,"SI","NO")))</f>
        <v/>
      </c>
      <c r="N7278" s="11">
        <f>IF(COUNTA($A7278:$K7278)=0,"",IF(AND($L7278="SI",$M7278="NO"),IFERROR($H7278,0),0))</f>
        <v/>
      </c>
      <c r="O7278" s="9">
        <f>IF(COUNTA($A7278:$K7278)=0,"",IF($M7278="SI","CUFE o factura duplicada dentro del reporte; no se suma dos veces",IF(IFERROR($H7278,0)&lt;=0,"DIAN reporta valor susceptible 0",IF($L7278="NO",IFERROR(LOOKUP(2,1/((LISTS!$M$2:$M$13&lt;&gt;"")*ISNUMBER(SEARCH(LISTS!$M$2:$M$13,$I7278))),LISTS!$O$2:$O$13),"Medio de pago no elegible o no identificado por DIAN"),"Apta automaticamente por pago electronico y base positiva"))))</f>
        <v/>
      </c>
    </row>
    <row r="7279">
      <c r="A7279" s="9" t="n"/>
      <c r="B7279" s="9" t="n"/>
      <c r="C7279" s="12" t="n"/>
      <c r="D7279" s="11" t="n"/>
      <c r="E7279" s="11" t="n"/>
      <c r="F7279" s="11" t="n"/>
      <c r="G7279" s="11" t="n"/>
      <c r="H7279" s="11" t="n"/>
      <c r="I7279" s="9" t="n"/>
      <c r="J7279" s="9" t="n"/>
      <c r="K7279" s="9" t="n"/>
      <c r="L7279" s="9">
        <f>IF(COUNTA($A7279:$K7279)=0,"",IF(AND(IFERROR($H7279,0)&gt;0,LEN(TRIM($K7279&amp;""))&gt;0,IFERROR(LOOKUP(2,1/((LISTS!$M$2:$M$13&lt;&gt;"")*ISNUMBER(SEARCH(LISTS!$M$2:$M$13,$I7279))),LISTS!$N$2:$N$13),"NO")="SI"),"SI","NO"))</f>
        <v/>
      </c>
      <c r="M7279" s="9">
        <f>IF(COUNTA($A7279:$K7279)=0,"",IF($K7279&lt;&gt;"",IF(COUNTIF($K$19:$K7279,$K7279)&gt;1,"SI","NO"),IF(COUNTIFS($A$19:$A7279,$A7279,$C$19:$C7279,$C7279,$J$19:$J7279,$J7279,$D$19:$D7279,$D7279)&gt;1,"SI","NO")))</f>
        <v/>
      </c>
      <c r="N7279" s="11">
        <f>IF(COUNTA($A7279:$K7279)=0,"",IF(AND($L7279="SI",$M7279="NO"),IFERROR($H7279,0),0))</f>
        <v/>
      </c>
      <c r="O7279" s="9">
        <f>IF(COUNTA($A7279:$K7279)=0,"",IF($M7279="SI","CUFE o factura duplicada dentro del reporte; no se suma dos veces",IF(IFERROR($H7279,0)&lt;=0,"DIAN reporta valor susceptible 0",IF($L7279="NO",IFERROR(LOOKUP(2,1/((LISTS!$M$2:$M$13&lt;&gt;"")*ISNUMBER(SEARCH(LISTS!$M$2:$M$13,$I7279))),LISTS!$O$2:$O$13),"Medio de pago no elegible o no identificado por DIAN"),"Apta automaticamente por pago electronico y base positiva"))))</f>
        <v/>
      </c>
    </row>
    <row r="7280">
      <c r="A7280" s="9" t="n"/>
      <c r="B7280" s="9" t="n"/>
      <c r="C7280" s="12" t="n"/>
      <c r="D7280" s="11" t="n"/>
      <c r="E7280" s="11" t="n"/>
      <c r="F7280" s="11" t="n"/>
      <c r="G7280" s="11" t="n"/>
      <c r="H7280" s="11" t="n"/>
      <c r="I7280" s="9" t="n"/>
      <c r="J7280" s="9" t="n"/>
      <c r="K7280" s="9" t="n"/>
      <c r="L7280" s="9">
        <f>IF(COUNTA($A7280:$K7280)=0,"",IF(AND(IFERROR($H7280,0)&gt;0,LEN(TRIM($K7280&amp;""))&gt;0,IFERROR(LOOKUP(2,1/((LISTS!$M$2:$M$13&lt;&gt;"")*ISNUMBER(SEARCH(LISTS!$M$2:$M$13,$I7280))),LISTS!$N$2:$N$13),"NO")="SI"),"SI","NO"))</f>
        <v/>
      </c>
      <c r="M7280" s="9">
        <f>IF(COUNTA($A7280:$K7280)=0,"",IF($K7280&lt;&gt;"",IF(COUNTIF($K$19:$K7280,$K7280)&gt;1,"SI","NO"),IF(COUNTIFS($A$19:$A7280,$A7280,$C$19:$C7280,$C7280,$J$19:$J7280,$J7280,$D$19:$D7280,$D7280)&gt;1,"SI","NO")))</f>
        <v/>
      </c>
      <c r="N7280" s="11">
        <f>IF(COUNTA($A7280:$K7280)=0,"",IF(AND($L7280="SI",$M7280="NO"),IFERROR($H7280,0),0))</f>
        <v/>
      </c>
      <c r="O7280" s="9">
        <f>IF(COUNTA($A7280:$K7280)=0,"",IF($M7280="SI","CUFE o factura duplicada dentro del reporte; no se suma dos veces",IF(IFERROR($H7280,0)&lt;=0,"DIAN reporta valor susceptible 0",IF($L7280="NO",IFERROR(LOOKUP(2,1/((LISTS!$M$2:$M$13&lt;&gt;"")*ISNUMBER(SEARCH(LISTS!$M$2:$M$13,$I7280))),LISTS!$O$2:$O$13),"Medio de pago no elegible o no identificado por DIAN"),"Apta automaticamente por pago electronico y base positiva"))))</f>
        <v/>
      </c>
    </row>
    <row r="7281">
      <c r="A7281" s="9" t="n"/>
      <c r="B7281" s="9" t="n"/>
      <c r="C7281" s="12" t="n"/>
      <c r="D7281" s="11" t="n"/>
      <c r="E7281" s="11" t="n"/>
      <c r="F7281" s="11" t="n"/>
      <c r="G7281" s="11" t="n"/>
      <c r="H7281" s="11" t="n"/>
      <c r="I7281" s="9" t="n"/>
      <c r="J7281" s="9" t="n"/>
      <c r="K7281" s="9" t="n"/>
      <c r="L7281" s="9">
        <f>IF(COUNTA($A7281:$K7281)=0,"",IF(AND(IFERROR($H7281,0)&gt;0,LEN(TRIM($K7281&amp;""))&gt;0,IFERROR(LOOKUP(2,1/((LISTS!$M$2:$M$13&lt;&gt;"")*ISNUMBER(SEARCH(LISTS!$M$2:$M$13,$I7281))),LISTS!$N$2:$N$13),"NO")="SI"),"SI","NO"))</f>
        <v/>
      </c>
      <c r="M7281" s="9">
        <f>IF(COUNTA($A7281:$K7281)=0,"",IF($K7281&lt;&gt;"",IF(COUNTIF($K$19:$K7281,$K7281)&gt;1,"SI","NO"),IF(COUNTIFS($A$19:$A7281,$A7281,$C$19:$C7281,$C7281,$J$19:$J7281,$J7281,$D$19:$D7281,$D7281)&gt;1,"SI","NO")))</f>
        <v/>
      </c>
      <c r="N7281" s="11">
        <f>IF(COUNTA($A7281:$K7281)=0,"",IF(AND($L7281="SI",$M7281="NO"),IFERROR($H7281,0),0))</f>
        <v/>
      </c>
      <c r="O7281" s="9">
        <f>IF(COUNTA($A7281:$K7281)=0,"",IF($M7281="SI","CUFE o factura duplicada dentro del reporte; no se suma dos veces",IF(IFERROR($H7281,0)&lt;=0,"DIAN reporta valor susceptible 0",IF($L7281="NO",IFERROR(LOOKUP(2,1/((LISTS!$M$2:$M$13&lt;&gt;"")*ISNUMBER(SEARCH(LISTS!$M$2:$M$13,$I7281))),LISTS!$O$2:$O$13),"Medio de pago no elegible o no identificado por DIAN"),"Apta automaticamente por pago electronico y base positiva"))))</f>
        <v/>
      </c>
    </row>
    <row r="7282">
      <c r="A7282" s="9" t="n"/>
      <c r="B7282" s="9" t="n"/>
      <c r="C7282" s="12" t="n"/>
      <c r="D7282" s="11" t="n"/>
      <c r="E7282" s="11" t="n"/>
      <c r="F7282" s="11" t="n"/>
      <c r="G7282" s="11" t="n"/>
      <c r="H7282" s="11" t="n"/>
      <c r="I7282" s="9" t="n"/>
      <c r="J7282" s="9" t="n"/>
      <c r="K7282" s="9" t="n"/>
      <c r="L7282" s="9">
        <f>IF(COUNTA($A7282:$K7282)=0,"",IF(AND(IFERROR($H7282,0)&gt;0,LEN(TRIM($K7282&amp;""))&gt;0,IFERROR(LOOKUP(2,1/((LISTS!$M$2:$M$13&lt;&gt;"")*ISNUMBER(SEARCH(LISTS!$M$2:$M$13,$I7282))),LISTS!$N$2:$N$13),"NO")="SI"),"SI","NO"))</f>
        <v/>
      </c>
      <c r="M7282" s="9">
        <f>IF(COUNTA($A7282:$K7282)=0,"",IF($K7282&lt;&gt;"",IF(COUNTIF($K$19:$K7282,$K7282)&gt;1,"SI","NO"),IF(COUNTIFS($A$19:$A7282,$A7282,$C$19:$C7282,$C7282,$J$19:$J7282,$J7282,$D$19:$D7282,$D7282)&gt;1,"SI","NO")))</f>
        <v/>
      </c>
      <c r="N7282" s="11">
        <f>IF(COUNTA($A7282:$K7282)=0,"",IF(AND($L7282="SI",$M7282="NO"),IFERROR($H7282,0),0))</f>
        <v/>
      </c>
      <c r="O7282" s="9">
        <f>IF(COUNTA($A7282:$K7282)=0,"",IF($M7282="SI","CUFE o factura duplicada dentro del reporte; no se suma dos veces",IF(IFERROR($H7282,0)&lt;=0,"DIAN reporta valor susceptible 0",IF($L7282="NO",IFERROR(LOOKUP(2,1/((LISTS!$M$2:$M$13&lt;&gt;"")*ISNUMBER(SEARCH(LISTS!$M$2:$M$13,$I7282))),LISTS!$O$2:$O$13),"Medio de pago no elegible o no identificado por DIAN"),"Apta automaticamente por pago electronico y base positiva"))))</f>
        <v/>
      </c>
    </row>
    <row r="7283">
      <c r="A7283" s="9" t="n"/>
      <c r="B7283" s="9" t="n"/>
      <c r="C7283" s="12" t="n"/>
      <c r="D7283" s="11" t="n"/>
      <c r="E7283" s="11" t="n"/>
      <c r="F7283" s="11" t="n"/>
      <c r="G7283" s="11" t="n"/>
      <c r="H7283" s="11" t="n"/>
      <c r="I7283" s="9" t="n"/>
      <c r="J7283" s="9" t="n"/>
      <c r="K7283" s="9" t="n"/>
      <c r="L7283" s="9">
        <f>IF(COUNTA($A7283:$K7283)=0,"",IF(AND(IFERROR($H7283,0)&gt;0,LEN(TRIM($K7283&amp;""))&gt;0,IFERROR(LOOKUP(2,1/((LISTS!$M$2:$M$13&lt;&gt;"")*ISNUMBER(SEARCH(LISTS!$M$2:$M$13,$I7283))),LISTS!$N$2:$N$13),"NO")="SI"),"SI","NO"))</f>
        <v/>
      </c>
      <c r="M7283" s="9">
        <f>IF(COUNTA($A7283:$K7283)=0,"",IF($K7283&lt;&gt;"",IF(COUNTIF($K$19:$K7283,$K7283)&gt;1,"SI","NO"),IF(COUNTIFS($A$19:$A7283,$A7283,$C$19:$C7283,$C7283,$J$19:$J7283,$J7283,$D$19:$D7283,$D7283)&gt;1,"SI","NO")))</f>
        <v/>
      </c>
      <c r="N7283" s="11">
        <f>IF(COUNTA($A7283:$K7283)=0,"",IF(AND($L7283="SI",$M7283="NO"),IFERROR($H7283,0),0))</f>
        <v/>
      </c>
      <c r="O7283" s="9">
        <f>IF(COUNTA($A7283:$K7283)=0,"",IF($M7283="SI","CUFE o factura duplicada dentro del reporte; no se suma dos veces",IF(IFERROR($H7283,0)&lt;=0,"DIAN reporta valor susceptible 0",IF($L7283="NO",IFERROR(LOOKUP(2,1/((LISTS!$M$2:$M$13&lt;&gt;"")*ISNUMBER(SEARCH(LISTS!$M$2:$M$13,$I7283))),LISTS!$O$2:$O$13),"Medio de pago no elegible o no identificado por DIAN"),"Apta automaticamente por pago electronico y base positiva"))))</f>
        <v/>
      </c>
    </row>
    <row r="7284">
      <c r="A7284" s="9" t="n"/>
      <c r="B7284" s="9" t="n"/>
      <c r="C7284" s="12" t="n"/>
      <c r="D7284" s="11" t="n"/>
      <c r="E7284" s="11" t="n"/>
      <c r="F7284" s="11" t="n"/>
      <c r="G7284" s="11" t="n"/>
      <c r="H7284" s="11" t="n"/>
      <c r="I7284" s="9" t="n"/>
      <c r="J7284" s="9" t="n"/>
      <c r="K7284" s="9" t="n"/>
      <c r="L7284" s="9">
        <f>IF(COUNTA($A7284:$K7284)=0,"",IF(AND(IFERROR($H7284,0)&gt;0,LEN(TRIM($K7284&amp;""))&gt;0,IFERROR(LOOKUP(2,1/((LISTS!$M$2:$M$13&lt;&gt;"")*ISNUMBER(SEARCH(LISTS!$M$2:$M$13,$I7284))),LISTS!$N$2:$N$13),"NO")="SI"),"SI","NO"))</f>
        <v/>
      </c>
      <c r="M7284" s="9">
        <f>IF(COUNTA($A7284:$K7284)=0,"",IF($K7284&lt;&gt;"",IF(COUNTIF($K$19:$K7284,$K7284)&gt;1,"SI","NO"),IF(COUNTIFS($A$19:$A7284,$A7284,$C$19:$C7284,$C7284,$J$19:$J7284,$J7284,$D$19:$D7284,$D7284)&gt;1,"SI","NO")))</f>
        <v/>
      </c>
      <c r="N7284" s="11">
        <f>IF(COUNTA($A7284:$K7284)=0,"",IF(AND($L7284="SI",$M7284="NO"),IFERROR($H7284,0),0))</f>
        <v/>
      </c>
      <c r="O7284" s="9">
        <f>IF(COUNTA($A7284:$K7284)=0,"",IF($M7284="SI","CUFE o factura duplicada dentro del reporte; no se suma dos veces",IF(IFERROR($H7284,0)&lt;=0,"DIAN reporta valor susceptible 0",IF($L7284="NO",IFERROR(LOOKUP(2,1/((LISTS!$M$2:$M$13&lt;&gt;"")*ISNUMBER(SEARCH(LISTS!$M$2:$M$13,$I7284))),LISTS!$O$2:$O$13),"Medio de pago no elegible o no identificado por DIAN"),"Apta automaticamente por pago electronico y base positiva"))))</f>
        <v/>
      </c>
    </row>
    <row r="7285">
      <c r="A7285" s="9" t="n"/>
      <c r="B7285" s="9" t="n"/>
      <c r="C7285" s="12" t="n"/>
      <c r="D7285" s="11" t="n"/>
      <c r="E7285" s="11" t="n"/>
      <c r="F7285" s="11" t="n"/>
      <c r="G7285" s="11" t="n"/>
      <c r="H7285" s="11" t="n"/>
      <c r="I7285" s="9" t="n"/>
      <c r="J7285" s="9" t="n"/>
      <c r="K7285" s="9" t="n"/>
      <c r="L7285" s="9">
        <f>IF(COUNTA($A7285:$K7285)=0,"",IF(AND(IFERROR($H7285,0)&gt;0,LEN(TRIM($K7285&amp;""))&gt;0,IFERROR(LOOKUP(2,1/((LISTS!$M$2:$M$13&lt;&gt;"")*ISNUMBER(SEARCH(LISTS!$M$2:$M$13,$I7285))),LISTS!$N$2:$N$13),"NO")="SI"),"SI","NO"))</f>
        <v/>
      </c>
      <c r="M7285" s="9">
        <f>IF(COUNTA($A7285:$K7285)=0,"",IF($K7285&lt;&gt;"",IF(COUNTIF($K$19:$K7285,$K7285)&gt;1,"SI","NO"),IF(COUNTIFS($A$19:$A7285,$A7285,$C$19:$C7285,$C7285,$J$19:$J7285,$J7285,$D$19:$D7285,$D7285)&gt;1,"SI","NO")))</f>
        <v/>
      </c>
      <c r="N7285" s="11">
        <f>IF(COUNTA($A7285:$K7285)=0,"",IF(AND($L7285="SI",$M7285="NO"),IFERROR($H7285,0),0))</f>
        <v/>
      </c>
      <c r="O7285" s="9">
        <f>IF(COUNTA($A7285:$K7285)=0,"",IF($M7285="SI","CUFE o factura duplicada dentro del reporte; no se suma dos veces",IF(IFERROR($H7285,0)&lt;=0,"DIAN reporta valor susceptible 0",IF($L7285="NO",IFERROR(LOOKUP(2,1/((LISTS!$M$2:$M$13&lt;&gt;"")*ISNUMBER(SEARCH(LISTS!$M$2:$M$13,$I7285))),LISTS!$O$2:$O$13),"Medio de pago no elegible o no identificado por DIAN"),"Apta automaticamente por pago electronico y base positiva"))))</f>
        <v/>
      </c>
    </row>
    <row r="7286">
      <c r="A7286" s="9" t="n"/>
      <c r="B7286" s="9" t="n"/>
      <c r="C7286" s="12" t="n"/>
      <c r="D7286" s="11" t="n"/>
      <c r="E7286" s="11" t="n"/>
      <c r="F7286" s="11" t="n"/>
      <c r="G7286" s="11" t="n"/>
      <c r="H7286" s="11" t="n"/>
      <c r="I7286" s="9" t="n"/>
      <c r="J7286" s="9" t="n"/>
      <c r="K7286" s="9" t="n"/>
      <c r="L7286" s="9">
        <f>IF(COUNTA($A7286:$K7286)=0,"",IF(AND(IFERROR($H7286,0)&gt;0,LEN(TRIM($K7286&amp;""))&gt;0,IFERROR(LOOKUP(2,1/((LISTS!$M$2:$M$13&lt;&gt;"")*ISNUMBER(SEARCH(LISTS!$M$2:$M$13,$I7286))),LISTS!$N$2:$N$13),"NO")="SI"),"SI","NO"))</f>
        <v/>
      </c>
      <c r="M7286" s="9">
        <f>IF(COUNTA($A7286:$K7286)=0,"",IF($K7286&lt;&gt;"",IF(COUNTIF($K$19:$K7286,$K7286)&gt;1,"SI","NO"),IF(COUNTIFS($A$19:$A7286,$A7286,$C$19:$C7286,$C7286,$J$19:$J7286,$J7286,$D$19:$D7286,$D7286)&gt;1,"SI","NO")))</f>
        <v/>
      </c>
      <c r="N7286" s="11">
        <f>IF(COUNTA($A7286:$K7286)=0,"",IF(AND($L7286="SI",$M7286="NO"),IFERROR($H7286,0),0))</f>
        <v/>
      </c>
      <c r="O7286" s="9">
        <f>IF(COUNTA($A7286:$K7286)=0,"",IF($M7286="SI","CUFE o factura duplicada dentro del reporte; no se suma dos veces",IF(IFERROR($H7286,0)&lt;=0,"DIAN reporta valor susceptible 0",IF($L7286="NO",IFERROR(LOOKUP(2,1/((LISTS!$M$2:$M$13&lt;&gt;"")*ISNUMBER(SEARCH(LISTS!$M$2:$M$13,$I7286))),LISTS!$O$2:$O$13),"Medio de pago no elegible o no identificado por DIAN"),"Apta automaticamente por pago electronico y base positiva"))))</f>
        <v/>
      </c>
    </row>
    <row r="7287">
      <c r="A7287" s="9" t="n"/>
      <c r="B7287" s="9" t="n"/>
      <c r="C7287" s="12" t="n"/>
      <c r="D7287" s="11" t="n"/>
      <c r="E7287" s="11" t="n"/>
      <c r="F7287" s="11" t="n"/>
      <c r="G7287" s="11" t="n"/>
      <c r="H7287" s="11" t="n"/>
      <c r="I7287" s="9" t="n"/>
      <c r="J7287" s="9" t="n"/>
      <c r="K7287" s="9" t="n"/>
      <c r="L7287" s="9">
        <f>IF(COUNTA($A7287:$K7287)=0,"",IF(AND(IFERROR($H7287,0)&gt;0,LEN(TRIM($K7287&amp;""))&gt;0,IFERROR(LOOKUP(2,1/((LISTS!$M$2:$M$13&lt;&gt;"")*ISNUMBER(SEARCH(LISTS!$M$2:$M$13,$I7287))),LISTS!$N$2:$N$13),"NO")="SI"),"SI","NO"))</f>
        <v/>
      </c>
      <c r="M7287" s="9">
        <f>IF(COUNTA($A7287:$K7287)=0,"",IF($K7287&lt;&gt;"",IF(COUNTIF($K$19:$K7287,$K7287)&gt;1,"SI","NO"),IF(COUNTIFS($A$19:$A7287,$A7287,$C$19:$C7287,$C7287,$J$19:$J7287,$J7287,$D$19:$D7287,$D7287)&gt;1,"SI","NO")))</f>
        <v/>
      </c>
      <c r="N7287" s="11">
        <f>IF(COUNTA($A7287:$K7287)=0,"",IF(AND($L7287="SI",$M7287="NO"),IFERROR($H7287,0),0))</f>
        <v/>
      </c>
      <c r="O7287" s="9">
        <f>IF(COUNTA($A7287:$K7287)=0,"",IF($M7287="SI","CUFE o factura duplicada dentro del reporte; no se suma dos veces",IF(IFERROR($H7287,0)&lt;=0,"DIAN reporta valor susceptible 0",IF($L7287="NO",IFERROR(LOOKUP(2,1/((LISTS!$M$2:$M$13&lt;&gt;"")*ISNUMBER(SEARCH(LISTS!$M$2:$M$13,$I7287))),LISTS!$O$2:$O$13),"Medio de pago no elegible o no identificado por DIAN"),"Apta automaticamente por pago electronico y base positiva"))))</f>
        <v/>
      </c>
    </row>
    <row r="7288">
      <c r="A7288" s="9" t="n"/>
      <c r="B7288" s="9" t="n"/>
      <c r="C7288" s="12" t="n"/>
      <c r="D7288" s="11" t="n"/>
      <c r="E7288" s="11" t="n"/>
      <c r="F7288" s="11" t="n"/>
      <c r="G7288" s="11" t="n"/>
      <c r="H7288" s="11" t="n"/>
      <c r="I7288" s="9" t="n"/>
      <c r="J7288" s="9" t="n"/>
      <c r="K7288" s="9" t="n"/>
      <c r="L7288" s="9">
        <f>IF(COUNTA($A7288:$K7288)=0,"",IF(AND(IFERROR($H7288,0)&gt;0,LEN(TRIM($K7288&amp;""))&gt;0,IFERROR(LOOKUP(2,1/((LISTS!$M$2:$M$13&lt;&gt;"")*ISNUMBER(SEARCH(LISTS!$M$2:$M$13,$I7288))),LISTS!$N$2:$N$13),"NO")="SI"),"SI","NO"))</f>
        <v/>
      </c>
      <c r="M7288" s="9">
        <f>IF(COUNTA($A7288:$K7288)=0,"",IF($K7288&lt;&gt;"",IF(COUNTIF($K$19:$K7288,$K7288)&gt;1,"SI","NO"),IF(COUNTIFS($A$19:$A7288,$A7288,$C$19:$C7288,$C7288,$J$19:$J7288,$J7288,$D$19:$D7288,$D7288)&gt;1,"SI","NO")))</f>
        <v/>
      </c>
      <c r="N7288" s="11">
        <f>IF(COUNTA($A7288:$K7288)=0,"",IF(AND($L7288="SI",$M7288="NO"),IFERROR($H7288,0),0))</f>
        <v/>
      </c>
      <c r="O7288" s="9">
        <f>IF(COUNTA($A7288:$K7288)=0,"",IF($M7288="SI","CUFE o factura duplicada dentro del reporte; no se suma dos veces",IF(IFERROR($H7288,0)&lt;=0,"DIAN reporta valor susceptible 0",IF($L7288="NO",IFERROR(LOOKUP(2,1/((LISTS!$M$2:$M$13&lt;&gt;"")*ISNUMBER(SEARCH(LISTS!$M$2:$M$13,$I7288))),LISTS!$O$2:$O$13),"Medio de pago no elegible o no identificado por DIAN"),"Apta automaticamente por pago electronico y base positiva"))))</f>
        <v/>
      </c>
    </row>
    <row r="7289">
      <c r="A7289" s="9" t="n"/>
      <c r="B7289" s="9" t="n"/>
      <c r="C7289" s="12" t="n"/>
      <c r="D7289" s="11" t="n"/>
      <c r="E7289" s="11" t="n"/>
      <c r="F7289" s="11" t="n"/>
      <c r="G7289" s="11" t="n"/>
      <c r="H7289" s="11" t="n"/>
      <c r="I7289" s="9" t="n"/>
      <c r="J7289" s="9" t="n"/>
      <c r="K7289" s="9" t="n"/>
      <c r="L7289" s="9">
        <f>IF(COUNTA($A7289:$K7289)=0,"",IF(AND(IFERROR($H7289,0)&gt;0,LEN(TRIM($K7289&amp;""))&gt;0,IFERROR(LOOKUP(2,1/((LISTS!$M$2:$M$13&lt;&gt;"")*ISNUMBER(SEARCH(LISTS!$M$2:$M$13,$I7289))),LISTS!$N$2:$N$13),"NO")="SI"),"SI","NO"))</f>
        <v/>
      </c>
      <c r="M7289" s="9">
        <f>IF(COUNTA($A7289:$K7289)=0,"",IF($K7289&lt;&gt;"",IF(COUNTIF($K$19:$K7289,$K7289)&gt;1,"SI","NO"),IF(COUNTIFS($A$19:$A7289,$A7289,$C$19:$C7289,$C7289,$J$19:$J7289,$J7289,$D$19:$D7289,$D7289)&gt;1,"SI","NO")))</f>
        <v/>
      </c>
      <c r="N7289" s="11">
        <f>IF(COUNTA($A7289:$K7289)=0,"",IF(AND($L7289="SI",$M7289="NO"),IFERROR($H7289,0),0))</f>
        <v/>
      </c>
      <c r="O7289" s="9">
        <f>IF(COUNTA($A7289:$K7289)=0,"",IF($M7289="SI","CUFE o factura duplicada dentro del reporte; no se suma dos veces",IF(IFERROR($H7289,0)&lt;=0,"DIAN reporta valor susceptible 0",IF($L7289="NO",IFERROR(LOOKUP(2,1/((LISTS!$M$2:$M$13&lt;&gt;"")*ISNUMBER(SEARCH(LISTS!$M$2:$M$13,$I7289))),LISTS!$O$2:$O$13),"Medio de pago no elegible o no identificado por DIAN"),"Apta automaticamente por pago electronico y base positiva"))))</f>
        <v/>
      </c>
    </row>
    <row r="7290">
      <c r="A7290" s="9" t="n"/>
      <c r="B7290" s="9" t="n"/>
      <c r="C7290" s="12" t="n"/>
      <c r="D7290" s="11" t="n"/>
      <c r="E7290" s="11" t="n"/>
      <c r="F7290" s="11" t="n"/>
      <c r="G7290" s="11" t="n"/>
      <c r="H7290" s="11" t="n"/>
      <c r="I7290" s="9" t="n"/>
      <c r="J7290" s="9" t="n"/>
      <c r="K7290" s="9" t="n"/>
      <c r="L7290" s="9">
        <f>IF(COUNTA($A7290:$K7290)=0,"",IF(AND(IFERROR($H7290,0)&gt;0,LEN(TRIM($K7290&amp;""))&gt;0,IFERROR(LOOKUP(2,1/((LISTS!$M$2:$M$13&lt;&gt;"")*ISNUMBER(SEARCH(LISTS!$M$2:$M$13,$I7290))),LISTS!$N$2:$N$13),"NO")="SI"),"SI","NO"))</f>
        <v/>
      </c>
      <c r="M7290" s="9">
        <f>IF(COUNTA($A7290:$K7290)=0,"",IF($K7290&lt;&gt;"",IF(COUNTIF($K$19:$K7290,$K7290)&gt;1,"SI","NO"),IF(COUNTIFS($A$19:$A7290,$A7290,$C$19:$C7290,$C7290,$J$19:$J7290,$J7290,$D$19:$D7290,$D7290)&gt;1,"SI","NO")))</f>
        <v/>
      </c>
      <c r="N7290" s="11">
        <f>IF(COUNTA($A7290:$K7290)=0,"",IF(AND($L7290="SI",$M7290="NO"),IFERROR($H7290,0),0))</f>
        <v/>
      </c>
      <c r="O7290" s="9">
        <f>IF(COUNTA($A7290:$K7290)=0,"",IF($M7290="SI","CUFE o factura duplicada dentro del reporte; no se suma dos veces",IF(IFERROR($H7290,0)&lt;=0,"DIAN reporta valor susceptible 0",IF($L7290="NO",IFERROR(LOOKUP(2,1/((LISTS!$M$2:$M$13&lt;&gt;"")*ISNUMBER(SEARCH(LISTS!$M$2:$M$13,$I7290))),LISTS!$O$2:$O$13),"Medio de pago no elegible o no identificado por DIAN"),"Apta automaticamente por pago electronico y base positiva"))))</f>
        <v/>
      </c>
    </row>
    <row r="7291">
      <c r="A7291" s="9" t="n"/>
      <c r="B7291" s="9" t="n"/>
      <c r="C7291" s="12" t="n"/>
      <c r="D7291" s="11" t="n"/>
      <c r="E7291" s="11" t="n"/>
      <c r="F7291" s="11" t="n"/>
      <c r="G7291" s="11" t="n"/>
      <c r="H7291" s="11" t="n"/>
      <c r="I7291" s="9" t="n"/>
      <c r="J7291" s="9" t="n"/>
      <c r="K7291" s="9" t="n"/>
      <c r="L7291" s="9">
        <f>IF(COUNTA($A7291:$K7291)=0,"",IF(AND(IFERROR($H7291,0)&gt;0,LEN(TRIM($K7291&amp;""))&gt;0,IFERROR(LOOKUP(2,1/((LISTS!$M$2:$M$13&lt;&gt;"")*ISNUMBER(SEARCH(LISTS!$M$2:$M$13,$I7291))),LISTS!$N$2:$N$13),"NO")="SI"),"SI","NO"))</f>
        <v/>
      </c>
      <c r="M7291" s="9">
        <f>IF(COUNTA($A7291:$K7291)=0,"",IF($K7291&lt;&gt;"",IF(COUNTIF($K$19:$K7291,$K7291)&gt;1,"SI","NO"),IF(COUNTIFS($A$19:$A7291,$A7291,$C$19:$C7291,$C7291,$J$19:$J7291,$J7291,$D$19:$D7291,$D7291)&gt;1,"SI","NO")))</f>
        <v/>
      </c>
      <c r="N7291" s="11">
        <f>IF(COUNTA($A7291:$K7291)=0,"",IF(AND($L7291="SI",$M7291="NO"),IFERROR($H7291,0),0))</f>
        <v/>
      </c>
      <c r="O7291" s="9">
        <f>IF(COUNTA($A7291:$K7291)=0,"",IF($M7291="SI","CUFE o factura duplicada dentro del reporte; no se suma dos veces",IF(IFERROR($H7291,0)&lt;=0,"DIAN reporta valor susceptible 0",IF($L7291="NO",IFERROR(LOOKUP(2,1/((LISTS!$M$2:$M$13&lt;&gt;"")*ISNUMBER(SEARCH(LISTS!$M$2:$M$13,$I7291))),LISTS!$O$2:$O$13),"Medio de pago no elegible o no identificado por DIAN"),"Apta automaticamente por pago electronico y base positiva"))))</f>
        <v/>
      </c>
    </row>
    <row r="7292">
      <c r="A7292" s="9" t="n"/>
      <c r="B7292" s="9" t="n"/>
      <c r="C7292" s="12" t="n"/>
      <c r="D7292" s="11" t="n"/>
      <c r="E7292" s="11" t="n"/>
      <c r="F7292" s="11" t="n"/>
      <c r="G7292" s="11" t="n"/>
      <c r="H7292" s="11" t="n"/>
      <c r="I7292" s="9" t="n"/>
      <c r="J7292" s="9" t="n"/>
      <c r="K7292" s="9" t="n"/>
      <c r="L7292" s="9">
        <f>IF(COUNTA($A7292:$K7292)=0,"",IF(AND(IFERROR($H7292,0)&gt;0,LEN(TRIM($K7292&amp;""))&gt;0,IFERROR(LOOKUP(2,1/((LISTS!$M$2:$M$13&lt;&gt;"")*ISNUMBER(SEARCH(LISTS!$M$2:$M$13,$I7292))),LISTS!$N$2:$N$13),"NO")="SI"),"SI","NO"))</f>
        <v/>
      </c>
      <c r="M7292" s="9">
        <f>IF(COUNTA($A7292:$K7292)=0,"",IF($K7292&lt;&gt;"",IF(COUNTIF($K$19:$K7292,$K7292)&gt;1,"SI","NO"),IF(COUNTIFS($A$19:$A7292,$A7292,$C$19:$C7292,$C7292,$J$19:$J7292,$J7292,$D$19:$D7292,$D7292)&gt;1,"SI","NO")))</f>
        <v/>
      </c>
      <c r="N7292" s="11">
        <f>IF(COUNTA($A7292:$K7292)=0,"",IF(AND($L7292="SI",$M7292="NO"),IFERROR($H7292,0),0))</f>
        <v/>
      </c>
      <c r="O7292" s="9">
        <f>IF(COUNTA($A7292:$K7292)=0,"",IF($M7292="SI","CUFE o factura duplicada dentro del reporte; no se suma dos veces",IF(IFERROR($H7292,0)&lt;=0,"DIAN reporta valor susceptible 0",IF($L7292="NO",IFERROR(LOOKUP(2,1/((LISTS!$M$2:$M$13&lt;&gt;"")*ISNUMBER(SEARCH(LISTS!$M$2:$M$13,$I7292))),LISTS!$O$2:$O$13),"Medio de pago no elegible o no identificado por DIAN"),"Apta automaticamente por pago electronico y base positiva"))))</f>
        <v/>
      </c>
    </row>
    <row r="7293">
      <c r="A7293" s="9" t="n"/>
      <c r="B7293" s="9" t="n"/>
      <c r="C7293" s="12" t="n"/>
      <c r="D7293" s="11" t="n"/>
      <c r="E7293" s="11" t="n"/>
      <c r="F7293" s="11" t="n"/>
      <c r="G7293" s="11" t="n"/>
      <c r="H7293" s="11" t="n"/>
      <c r="I7293" s="9" t="n"/>
      <c r="J7293" s="9" t="n"/>
      <c r="K7293" s="9" t="n"/>
      <c r="L7293" s="9">
        <f>IF(COUNTA($A7293:$K7293)=0,"",IF(AND(IFERROR($H7293,0)&gt;0,LEN(TRIM($K7293&amp;""))&gt;0,IFERROR(LOOKUP(2,1/((LISTS!$M$2:$M$13&lt;&gt;"")*ISNUMBER(SEARCH(LISTS!$M$2:$M$13,$I7293))),LISTS!$N$2:$N$13),"NO")="SI"),"SI","NO"))</f>
        <v/>
      </c>
      <c r="M7293" s="9">
        <f>IF(COUNTA($A7293:$K7293)=0,"",IF($K7293&lt;&gt;"",IF(COUNTIF($K$19:$K7293,$K7293)&gt;1,"SI","NO"),IF(COUNTIFS($A$19:$A7293,$A7293,$C$19:$C7293,$C7293,$J$19:$J7293,$J7293,$D$19:$D7293,$D7293)&gt;1,"SI","NO")))</f>
        <v/>
      </c>
      <c r="N7293" s="11">
        <f>IF(COUNTA($A7293:$K7293)=0,"",IF(AND($L7293="SI",$M7293="NO"),IFERROR($H7293,0),0))</f>
        <v/>
      </c>
      <c r="O7293" s="9">
        <f>IF(COUNTA($A7293:$K7293)=0,"",IF($M7293="SI","CUFE o factura duplicada dentro del reporte; no se suma dos veces",IF(IFERROR($H7293,0)&lt;=0,"DIAN reporta valor susceptible 0",IF($L7293="NO",IFERROR(LOOKUP(2,1/((LISTS!$M$2:$M$13&lt;&gt;"")*ISNUMBER(SEARCH(LISTS!$M$2:$M$13,$I7293))),LISTS!$O$2:$O$13),"Medio de pago no elegible o no identificado por DIAN"),"Apta automaticamente por pago electronico y base positiva"))))</f>
        <v/>
      </c>
    </row>
    <row r="7294">
      <c r="A7294" s="9" t="n"/>
      <c r="B7294" s="9" t="n"/>
      <c r="C7294" s="12" t="n"/>
      <c r="D7294" s="11" t="n"/>
      <c r="E7294" s="11" t="n"/>
      <c r="F7294" s="11" t="n"/>
      <c r="G7294" s="11" t="n"/>
      <c r="H7294" s="11" t="n"/>
      <c r="I7294" s="9" t="n"/>
      <c r="J7294" s="9" t="n"/>
      <c r="K7294" s="9" t="n"/>
      <c r="L7294" s="9">
        <f>IF(COUNTA($A7294:$K7294)=0,"",IF(AND(IFERROR($H7294,0)&gt;0,LEN(TRIM($K7294&amp;""))&gt;0,IFERROR(LOOKUP(2,1/((LISTS!$M$2:$M$13&lt;&gt;"")*ISNUMBER(SEARCH(LISTS!$M$2:$M$13,$I7294))),LISTS!$N$2:$N$13),"NO")="SI"),"SI","NO"))</f>
        <v/>
      </c>
      <c r="M7294" s="9">
        <f>IF(COUNTA($A7294:$K7294)=0,"",IF($K7294&lt;&gt;"",IF(COUNTIF($K$19:$K7294,$K7294)&gt;1,"SI","NO"),IF(COUNTIFS($A$19:$A7294,$A7294,$C$19:$C7294,$C7294,$J$19:$J7294,$J7294,$D$19:$D7294,$D7294)&gt;1,"SI","NO")))</f>
        <v/>
      </c>
      <c r="N7294" s="11">
        <f>IF(COUNTA($A7294:$K7294)=0,"",IF(AND($L7294="SI",$M7294="NO"),IFERROR($H7294,0),0))</f>
        <v/>
      </c>
      <c r="O7294" s="9">
        <f>IF(COUNTA($A7294:$K7294)=0,"",IF($M7294="SI","CUFE o factura duplicada dentro del reporte; no se suma dos veces",IF(IFERROR($H7294,0)&lt;=0,"DIAN reporta valor susceptible 0",IF($L7294="NO",IFERROR(LOOKUP(2,1/((LISTS!$M$2:$M$13&lt;&gt;"")*ISNUMBER(SEARCH(LISTS!$M$2:$M$13,$I7294))),LISTS!$O$2:$O$13),"Medio de pago no elegible o no identificado por DIAN"),"Apta automaticamente por pago electronico y base positiva"))))</f>
        <v/>
      </c>
    </row>
    <row r="7295">
      <c r="A7295" s="9" t="n"/>
      <c r="B7295" s="9" t="n"/>
      <c r="C7295" s="12" t="n"/>
      <c r="D7295" s="11" t="n"/>
      <c r="E7295" s="11" t="n"/>
      <c r="F7295" s="11" t="n"/>
      <c r="G7295" s="11" t="n"/>
      <c r="H7295" s="11" t="n"/>
      <c r="I7295" s="9" t="n"/>
      <c r="J7295" s="9" t="n"/>
      <c r="K7295" s="9" t="n"/>
      <c r="L7295" s="9">
        <f>IF(COUNTA($A7295:$K7295)=0,"",IF(AND(IFERROR($H7295,0)&gt;0,LEN(TRIM($K7295&amp;""))&gt;0,IFERROR(LOOKUP(2,1/((LISTS!$M$2:$M$13&lt;&gt;"")*ISNUMBER(SEARCH(LISTS!$M$2:$M$13,$I7295))),LISTS!$N$2:$N$13),"NO")="SI"),"SI","NO"))</f>
        <v/>
      </c>
      <c r="M7295" s="9">
        <f>IF(COUNTA($A7295:$K7295)=0,"",IF($K7295&lt;&gt;"",IF(COUNTIF($K$19:$K7295,$K7295)&gt;1,"SI","NO"),IF(COUNTIFS($A$19:$A7295,$A7295,$C$19:$C7295,$C7295,$J$19:$J7295,$J7295,$D$19:$D7295,$D7295)&gt;1,"SI","NO")))</f>
        <v/>
      </c>
      <c r="N7295" s="11">
        <f>IF(COUNTA($A7295:$K7295)=0,"",IF(AND($L7295="SI",$M7295="NO"),IFERROR($H7295,0),0))</f>
        <v/>
      </c>
      <c r="O7295" s="9">
        <f>IF(COUNTA($A7295:$K7295)=0,"",IF($M7295="SI","CUFE o factura duplicada dentro del reporte; no se suma dos veces",IF(IFERROR($H7295,0)&lt;=0,"DIAN reporta valor susceptible 0",IF($L7295="NO",IFERROR(LOOKUP(2,1/((LISTS!$M$2:$M$13&lt;&gt;"")*ISNUMBER(SEARCH(LISTS!$M$2:$M$13,$I7295))),LISTS!$O$2:$O$13),"Medio de pago no elegible o no identificado por DIAN"),"Apta automaticamente por pago electronico y base positiva"))))</f>
        <v/>
      </c>
    </row>
    <row r="7296">
      <c r="A7296" s="9" t="n"/>
      <c r="B7296" s="9" t="n"/>
      <c r="C7296" s="12" t="n"/>
      <c r="D7296" s="11" t="n"/>
      <c r="E7296" s="11" t="n"/>
      <c r="F7296" s="11" t="n"/>
      <c r="G7296" s="11" t="n"/>
      <c r="H7296" s="11" t="n"/>
      <c r="I7296" s="9" t="n"/>
      <c r="J7296" s="9" t="n"/>
      <c r="K7296" s="9" t="n"/>
      <c r="L7296" s="9">
        <f>IF(COUNTA($A7296:$K7296)=0,"",IF(AND(IFERROR($H7296,0)&gt;0,LEN(TRIM($K7296&amp;""))&gt;0,IFERROR(LOOKUP(2,1/((LISTS!$M$2:$M$13&lt;&gt;"")*ISNUMBER(SEARCH(LISTS!$M$2:$M$13,$I7296))),LISTS!$N$2:$N$13),"NO")="SI"),"SI","NO"))</f>
        <v/>
      </c>
      <c r="M7296" s="9">
        <f>IF(COUNTA($A7296:$K7296)=0,"",IF($K7296&lt;&gt;"",IF(COUNTIF($K$19:$K7296,$K7296)&gt;1,"SI","NO"),IF(COUNTIFS($A$19:$A7296,$A7296,$C$19:$C7296,$C7296,$J$19:$J7296,$J7296,$D$19:$D7296,$D7296)&gt;1,"SI","NO")))</f>
        <v/>
      </c>
      <c r="N7296" s="11">
        <f>IF(COUNTA($A7296:$K7296)=0,"",IF(AND($L7296="SI",$M7296="NO"),IFERROR($H7296,0),0))</f>
        <v/>
      </c>
      <c r="O7296" s="9">
        <f>IF(COUNTA($A7296:$K7296)=0,"",IF($M7296="SI","CUFE o factura duplicada dentro del reporte; no se suma dos veces",IF(IFERROR($H7296,0)&lt;=0,"DIAN reporta valor susceptible 0",IF($L7296="NO",IFERROR(LOOKUP(2,1/((LISTS!$M$2:$M$13&lt;&gt;"")*ISNUMBER(SEARCH(LISTS!$M$2:$M$13,$I7296))),LISTS!$O$2:$O$13),"Medio de pago no elegible o no identificado por DIAN"),"Apta automaticamente por pago electronico y base positiva"))))</f>
        <v/>
      </c>
    </row>
    <row r="7297">
      <c r="A7297" s="9" t="n"/>
      <c r="B7297" s="9" t="n"/>
      <c r="C7297" s="12" t="n"/>
      <c r="D7297" s="11" t="n"/>
      <c r="E7297" s="11" t="n"/>
      <c r="F7297" s="11" t="n"/>
      <c r="G7297" s="11" t="n"/>
      <c r="H7297" s="11" t="n"/>
      <c r="I7297" s="9" t="n"/>
      <c r="J7297" s="9" t="n"/>
      <c r="K7297" s="9" t="n"/>
      <c r="L7297" s="9">
        <f>IF(COUNTA($A7297:$K7297)=0,"",IF(AND(IFERROR($H7297,0)&gt;0,LEN(TRIM($K7297&amp;""))&gt;0,IFERROR(LOOKUP(2,1/((LISTS!$M$2:$M$13&lt;&gt;"")*ISNUMBER(SEARCH(LISTS!$M$2:$M$13,$I7297))),LISTS!$N$2:$N$13),"NO")="SI"),"SI","NO"))</f>
        <v/>
      </c>
      <c r="M7297" s="9">
        <f>IF(COUNTA($A7297:$K7297)=0,"",IF($K7297&lt;&gt;"",IF(COUNTIF($K$19:$K7297,$K7297)&gt;1,"SI","NO"),IF(COUNTIFS($A$19:$A7297,$A7297,$C$19:$C7297,$C7297,$J$19:$J7297,$J7297,$D$19:$D7297,$D7297)&gt;1,"SI","NO")))</f>
        <v/>
      </c>
      <c r="N7297" s="11">
        <f>IF(COUNTA($A7297:$K7297)=0,"",IF(AND($L7297="SI",$M7297="NO"),IFERROR($H7297,0),0))</f>
        <v/>
      </c>
      <c r="O7297" s="9">
        <f>IF(COUNTA($A7297:$K7297)=0,"",IF($M7297="SI","CUFE o factura duplicada dentro del reporte; no se suma dos veces",IF(IFERROR($H7297,0)&lt;=0,"DIAN reporta valor susceptible 0",IF($L7297="NO",IFERROR(LOOKUP(2,1/((LISTS!$M$2:$M$13&lt;&gt;"")*ISNUMBER(SEARCH(LISTS!$M$2:$M$13,$I7297))),LISTS!$O$2:$O$13),"Medio de pago no elegible o no identificado por DIAN"),"Apta automaticamente por pago electronico y base positiva"))))</f>
        <v/>
      </c>
    </row>
    <row r="7298">
      <c r="A7298" s="9" t="n"/>
      <c r="B7298" s="9" t="n"/>
      <c r="C7298" s="12" t="n"/>
      <c r="D7298" s="11" t="n"/>
      <c r="E7298" s="11" t="n"/>
      <c r="F7298" s="11" t="n"/>
      <c r="G7298" s="11" t="n"/>
      <c r="H7298" s="11" t="n"/>
      <c r="I7298" s="9" t="n"/>
      <c r="J7298" s="9" t="n"/>
      <c r="K7298" s="9" t="n"/>
      <c r="L7298" s="9">
        <f>IF(COUNTA($A7298:$K7298)=0,"",IF(AND(IFERROR($H7298,0)&gt;0,LEN(TRIM($K7298&amp;""))&gt;0,IFERROR(LOOKUP(2,1/((LISTS!$M$2:$M$13&lt;&gt;"")*ISNUMBER(SEARCH(LISTS!$M$2:$M$13,$I7298))),LISTS!$N$2:$N$13),"NO")="SI"),"SI","NO"))</f>
        <v/>
      </c>
      <c r="M7298" s="9">
        <f>IF(COUNTA($A7298:$K7298)=0,"",IF($K7298&lt;&gt;"",IF(COUNTIF($K$19:$K7298,$K7298)&gt;1,"SI","NO"),IF(COUNTIFS($A$19:$A7298,$A7298,$C$19:$C7298,$C7298,$J$19:$J7298,$J7298,$D$19:$D7298,$D7298)&gt;1,"SI","NO")))</f>
        <v/>
      </c>
      <c r="N7298" s="11">
        <f>IF(COUNTA($A7298:$K7298)=0,"",IF(AND($L7298="SI",$M7298="NO"),IFERROR($H7298,0),0))</f>
        <v/>
      </c>
      <c r="O7298" s="9">
        <f>IF(COUNTA($A7298:$K7298)=0,"",IF($M7298="SI","CUFE o factura duplicada dentro del reporte; no se suma dos veces",IF(IFERROR($H7298,0)&lt;=0,"DIAN reporta valor susceptible 0",IF($L7298="NO",IFERROR(LOOKUP(2,1/((LISTS!$M$2:$M$13&lt;&gt;"")*ISNUMBER(SEARCH(LISTS!$M$2:$M$13,$I7298))),LISTS!$O$2:$O$13),"Medio de pago no elegible o no identificado por DIAN"),"Apta automaticamente por pago electronico y base positiva"))))</f>
        <v/>
      </c>
    </row>
    <row r="7299">
      <c r="A7299" s="9" t="n"/>
      <c r="B7299" s="9" t="n"/>
      <c r="C7299" s="12" t="n"/>
      <c r="D7299" s="11" t="n"/>
      <c r="E7299" s="11" t="n"/>
      <c r="F7299" s="11" t="n"/>
      <c r="G7299" s="11" t="n"/>
      <c r="H7299" s="11" t="n"/>
      <c r="I7299" s="9" t="n"/>
      <c r="J7299" s="9" t="n"/>
      <c r="K7299" s="9" t="n"/>
      <c r="L7299" s="9">
        <f>IF(COUNTA($A7299:$K7299)=0,"",IF(AND(IFERROR($H7299,0)&gt;0,LEN(TRIM($K7299&amp;""))&gt;0,IFERROR(LOOKUP(2,1/((LISTS!$M$2:$M$13&lt;&gt;"")*ISNUMBER(SEARCH(LISTS!$M$2:$M$13,$I7299))),LISTS!$N$2:$N$13),"NO")="SI"),"SI","NO"))</f>
        <v/>
      </c>
      <c r="M7299" s="9">
        <f>IF(COUNTA($A7299:$K7299)=0,"",IF($K7299&lt;&gt;"",IF(COUNTIF($K$19:$K7299,$K7299)&gt;1,"SI","NO"),IF(COUNTIFS($A$19:$A7299,$A7299,$C$19:$C7299,$C7299,$J$19:$J7299,$J7299,$D$19:$D7299,$D7299)&gt;1,"SI","NO")))</f>
        <v/>
      </c>
      <c r="N7299" s="11">
        <f>IF(COUNTA($A7299:$K7299)=0,"",IF(AND($L7299="SI",$M7299="NO"),IFERROR($H7299,0),0))</f>
        <v/>
      </c>
      <c r="O7299" s="9">
        <f>IF(COUNTA($A7299:$K7299)=0,"",IF($M7299="SI","CUFE o factura duplicada dentro del reporte; no se suma dos veces",IF(IFERROR($H7299,0)&lt;=0,"DIAN reporta valor susceptible 0",IF($L7299="NO",IFERROR(LOOKUP(2,1/((LISTS!$M$2:$M$13&lt;&gt;"")*ISNUMBER(SEARCH(LISTS!$M$2:$M$13,$I7299))),LISTS!$O$2:$O$13),"Medio de pago no elegible o no identificado por DIAN"),"Apta automaticamente por pago electronico y base positiva"))))</f>
        <v/>
      </c>
    </row>
    <row r="7300">
      <c r="A7300" s="9" t="n"/>
      <c r="B7300" s="9" t="n"/>
      <c r="C7300" s="12" t="n"/>
      <c r="D7300" s="11" t="n"/>
      <c r="E7300" s="11" t="n"/>
      <c r="F7300" s="11" t="n"/>
      <c r="G7300" s="11" t="n"/>
      <c r="H7300" s="11" t="n"/>
      <c r="I7300" s="9" t="n"/>
      <c r="J7300" s="9" t="n"/>
      <c r="K7300" s="9" t="n"/>
      <c r="L7300" s="9">
        <f>IF(COUNTA($A7300:$K7300)=0,"",IF(AND(IFERROR($H7300,0)&gt;0,LEN(TRIM($K7300&amp;""))&gt;0,IFERROR(LOOKUP(2,1/((LISTS!$M$2:$M$13&lt;&gt;"")*ISNUMBER(SEARCH(LISTS!$M$2:$M$13,$I7300))),LISTS!$N$2:$N$13),"NO")="SI"),"SI","NO"))</f>
        <v/>
      </c>
      <c r="M7300" s="9">
        <f>IF(COUNTA($A7300:$K7300)=0,"",IF($K7300&lt;&gt;"",IF(COUNTIF($K$19:$K7300,$K7300)&gt;1,"SI","NO"),IF(COUNTIFS($A$19:$A7300,$A7300,$C$19:$C7300,$C7300,$J$19:$J7300,$J7300,$D$19:$D7300,$D7300)&gt;1,"SI","NO")))</f>
        <v/>
      </c>
      <c r="N7300" s="11">
        <f>IF(COUNTA($A7300:$K7300)=0,"",IF(AND($L7300="SI",$M7300="NO"),IFERROR($H7300,0),0))</f>
        <v/>
      </c>
      <c r="O7300" s="9">
        <f>IF(COUNTA($A7300:$K7300)=0,"",IF($M7300="SI","CUFE o factura duplicada dentro del reporte; no se suma dos veces",IF(IFERROR($H7300,0)&lt;=0,"DIAN reporta valor susceptible 0",IF($L7300="NO",IFERROR(LOOKUP(2,1/((LISTS!$M$2:$M$13&lt;&gt;"")*ISNUMBER(SEARCH(LISTS!$M$2:$M$13,$I7300))),LISTS!$O$2:$O$13),"Medio de pago no elegible o no identificado por DIAN"),"Apta automaticamente por pago electronico y base positiva"))))</f>
        <v/>
      </c>
    </row>
    <row r="7301">
      <c r="A7301" s="9" t="n"/>
      <c r="B7301" s="9" t="n"/>
      <c r="C7301" s="12" t="n"/>
      <c r="D7301" s="11" t="n"/>
      <c r="E7301" s="11" t="n"/>
      <c r="F7301" s="11" t="n"/>
      <c r="G7301" s="11" t="n"/>
      <c r="H7301" s="11" t="n"/>
      <c r="I7301" s="9" t="n"/>
      <c r="J7301" s="9" t="n"/>
      <c r="K7301" s="9" t="n"/>
      <c r="L7301" s="9">
        <f>IF(COUNTA($A7301:$K7301)=0,"",IF(AND(IFERROR($H7301,0)&gt;0,LEN(TRIM($K7301&amp;""))&gt;0,IFERROR(LOOKUP(2,1/((LISTS!$M$2:$M$13&lt;&gt;"")*ISNUMBER(SEARCH(LISTS!$M$2:$M$13,$I7301))),LISTS!$N$2:$N$13),"NO")="SI"),"SI","NO"))</f>
        <v/>
      </c>
      <c r="M7301" s="9">
        <f>IF(COUNTA($A7301:$K7301)=0,"",IF($K7301&lt;&gt;"",IF(COUNTIF($K$19:$K7301,$K7301)&gt;1,"SI","NO"),IF(COUNTIFS($A$19:$A7301,$A7301,$C$19:$C7301,$C7301,$J$19:$J7301,$J7301,$D$19:$D7301,$D7301)&gt;1,"SI","NO")))</f>
        <v/>
      </c>
      <c r="N7301" s="11">
        <f>IF(COUNTA($A7301:$K7301)=0,"",IF(AND($L7301="SI",$M7301="NO"),IFERROR($H7301,0),0))</f>
        <v/>
      </c>
      <c r="O7301" s="9">
        <f>IF(COUNTA($A7301:$K7301)=0,"",IF($M7301="SI","CUFE o factura duplicada dentro del reporte; no se suma dos veces",IF(IFERROR($H7301,0)&lt;=0,"DIAN reporta valor susceptible 0",IF($L7301="NO",IFERROR(LOOKUP(2,1/((LISTS!$M$2:$M$13&lt;&gt;"")*ISNUMBER(SEARCH(LISTS!$M$2:$M$13,$I7301))),LISTS!$O$2:$O$13),"Medio de pago no elegible o no identificado por DIAN"),"Apta automaticamente por pago electronico y base positiva"))))</f>
        <v/>
      </c>
    </row>
    <row r="7302">
      <c r="A7302" s="9" t="n"/>
      <c r="B7302" s="9" t="n"/>
      <c r="C7302" s="12" t="n"/>
      <c r="D7302" s="11" t="n"/>
      <c r="E7302" s="11" t="n"/>
      <c r="F7302" s="11" t="n"/>
      <c r="G7302" s="11" t="n"/>
      <c r="H7302" s="11" t="n"/>
      <c r="I7302" s="9" t="n"/>
      <c r="J7302" s="9" t="n"/>
      <c r="K7302" s="9" t="n"/>
      <c r="L7302" s="9">
        <f>IF(COUNTA($A7302:$K7302)=0,"",IF(AND(IFERROR($H7302,0)&gt;0,LEN(TRIM($K7302&amp;""))&gt;0,IFERROR(LOOKUP(2,1/((LISTS!$M$2:$M$13&lt;&gt;"")*ISNUMBER(SEARCH(LISTS!$M$2:$M$13,$I7302))),LISTS!$N$2:$N$13),"NO")="SI"),"SI","NO"))</f>
        <v/>
      </c>
      <c r="M7302" s="9">
        <f>IF(COUNTA($A7302:$K7302)=0,"",IF($K7302&lt;&gt;"",IF(COUNTIF($K$19:$K7302,$K7302)&gt;1,"SI","NO"),IF(COUNTIFS($A$19:$A7302,$A7302,$C$19:$C7302,$C7302,$J$19:$J7302,$J7302,$D$19:$D7302,$D7302)&gt;1,"SI","NO")))</f>
        <v/>
      </c>
      <c r="N7302" s="11">
        <f>IF(COUNTA($A7302:$K7302)=0,"",IF(AND($L7302="SI",$M7302="NO"),IFERROR($H7302,0),0))</f>
        <v/>
      </c>
      <c r="O7302" s="9">
        <f>IF(COUNTA($A7302:$K7302)=0,"",IF($M7302="SI","CUFE o factura duplicada dentro del reporte; no se suma dos veces",IF(IFERROR($H7302,0)&lt;=0,"DIAN reporta valor susceptible 0",IF($L7302="NO",IFERROR(LOOKUP(2,1/((LISTS!$M$2:$M$13&lt;&gt;"")*ISNUMBER(SEARCH(LISTS!$M$2:$M$13,$I7302))),LISTS!$O$2:$O$13),"Medio de pago no elegible o no identificado por DIAN"),"Apta automaticamente por pago electronico y base positiva"))))</f>
        <v/>
      </c>
    </row>
    <row r="7303">
      <c r="A7303" s="9" t="n"/>
      <c r="B7303" s="9" t="n"/>
      <c r="C7303" s="12" t="n"/>
      <c r="D7303" s="11" t="n"/>
      <c r="E7303" s="11" t="n"/>
      <c r="F7303" s="11" t="n"/>
      <c r="G7303" s="11" t="n"/>
      <c r="H7303" s="11" t="n"/>
      <c r="I7303" s="9" t="n"/>
      <c r="J7303" s="9" t="n"/>
      <c r="K7303" s="9" t="n"/>
      <c r="L7303" s="9">
        <f>IF(COUNTA($A7303:$K7303)=0,"",IF(AND(IFERROR($H7303,0)&gt;0,LEN(TRIM($K7303&amp;""))&gt;0,IFERROR(LOOKUP(2,1/((LISTS!$M$2:$M$13&lt;&gt;"")*ISNUMBER(SEARCH(LISTS!$M$2:$M$13,$I7303))),LISTS!$N$2:$N$13),"NO")="SI"),"SI","NO"))</f>
        <v/>
      </c>
      <c r="M7303" s="9">
        <f>IF(COUNTA($A7303:$K7303)=0,"",IF($K7303&lt;&gt;"",IF(COUNTIF($K$19:$K7303,$K7303)&gt;1,"SI","NO"),IF(COUNTIFS($A$19:$A7303,$A7303,$C$19:$C7303,$C7303,$J$19:$J7303,$J7303,$D$19:$D7303,$D7303)&gt;1,"SI","NO")))</f>
        <v/>
      </c>
      <c r="N7303" s="11">
        <f>IF(COUNTA($A7303:$K7303)=0,"",IF(AND($L7303="SI",$M7303="NO"),IFERROR($H7303,0),0))</f>
        <v/>
      </c>
      <c r="O7303" s="9">
        <f>IF(COUNTA($A7303:$K7303)=0,"",IF($M7303="SI","CUFE o factura duplicada dentro del reporte; no se suma dos veces",IF(IFERROR($H7303,0)&lt;=0,"DIAN reporta valor susceptible 0",IF($L7303="NO",IFERROR(LOOKUP(2,1/((LISTS!$M$2:$M$13&lt;&gt;"")*ISNUMBER(SEARCH(LISTS!$M$2:$M$13,$I7303))),LISTS!$O$2:$O$13),"Medio de pago no elegible o no identificado por DIAN"),"Apta automaticamente por pago electronico y base positiva"))))</f>
        <v/>
      </c>
    </row>
    <row r="7304">
      <c r="A7304" s="9" t="n"/>
      <c r="B7304" s="9" t="n"/>
      <c r="C7304" s="12" t="n"/>
      <c r="D7304" s="11" t="n"/>
      <c r="E7304" s="11" t="n"/>
      <c r="F7304" s="11" t="n"/>
      <c r="G7304" s="11" t="n"/>
      <c r="H7304" s="11" t="n"/>
      <c r="I7304" s="9" t="n"/>
      <c r="J7304" s="9" t="n"/>
      <c r="K7304" s="9" t="n"/>
      <c r="L7304" s="9">
        <f>IF(COUNTA($A7304:$K7304)=0,"",IF(AND(IFERROR($H7304,0)&gt;0,LEN(TRIM($K7304&amp;""))&gt;0,IFERROR(LOOKUP(2,1/((LISTS!$M$2:$M$13&lt;&gt;"")*ISNUMBER(SEARCH(LISTS!$M$2:$M$13,$I7304))),LISTS!$N$2:$N$13),"NO")="SI"),"SI","NO"))</f>
        <v/>
      </c>
      <c r="M7304" s="9">
        <f>IF(COUNTA($A7304:$K7304)=0,"",IF($K7304&lt;&gt;"",IF(COUNTIF($K$19:$K7304,$K7304)&gt;1,"SI","NO"),IF(COUNTIFS($A$19:$A7304,$A7304,$C$19:$C7304,$C7304,$J$19:$J7304,$J7304,$D$19:$D7304,$D7304)&gt;1,"SI","NO")))</f>
        <v/>
      </c>
      <c r="N7304" s="11">
        <f>IF(COUNTA($A7304:$K7304)=0,"",IF(AND($L7304="SI",$M7304="NO"),IFERROR($H7304,0),0))</f>
        <v/>
      </c>
      <c r="O7304" s="9">
        <f>IF(COUNTA($A7304:$K7304)=0,"",IF($M7304="SI","CUFE o factura duplicada dentro del reporte; no se suma dos veces",IF(IFERROR($H7304,0)&lt;=0,"DIAN reporta valor susceptible 0",IF($L7304="NO",IFERROR(LOOKUP(2,1/((LISTS!$M$2:$M$13&lt;&gt;"")*ISNUMBER(SEARCH(LISTS!$M$2:$M$13,$I7304))),LISTS!$O$2:$O$13),"Medio de pago no elegible o no identificado por DIAN"),"Apta automaticamente por pago electronico y base positiva"))))</f>
        <v/>
      </c>
    </row>
    <row r="7305">
      <c r="A7305" s="9" t="n"/>
      <c r="B7305" s="9" t="n"/>
      <c r="C7305" s="12" t="n"/>
      <c r="D7305" s="11" t="n"/>
      <c r="E7305" s="11" t="n"/>
      <c r="F7305" s="11" t="n"/>
      <c r="G7305" s="11" t="n"/>
      <c r="H7305" s="11" t="n"/>
      <c r="I7305" s="9" t="n"/>
      <c r="J7305" s="9" t="n"/>
      <c r="K7305" s="9" t="n"/>
      <c r="L7305" s="9">
        <f>IF(COUNTA($A7305:$K7305)=0,"",IF(AND(IFERROR($H7305,0)&gt;0,LEN(TRIM($K7305&amp;""))&gt;0,IFERROR(LOOKUP(2,1/((LISTS!$M$2:$M$13&lt;&gt;"")*ISNUMBER(SEARCH(LISTS!$M$2:$M$13,$I7305))),LISTS!$N$2:$N$13),"NO")="SI"),"SI","NO"))</f>
        <v/>
      </c>
      <c r="M7305" s="9">
        <f>IF(COUNTA($A7305:$K7305)=0,"",IF($K7305&lt;&gt;"",IF(COUNTIF($K$19:$K7305,$K7305)&gt;1,"SI","NO"),IF(COUNTIFS($A$19:$A7305,$A7305,$C$19:$C7305,$C7305,$J$19:$J7305,$J7305,$D$19:$D7305,$D7305)&gt;1,"SI","NO")))</f>
        <v/>
      </c>
      <c r="N7305" s="11">
        <f>IF(COUNTA($A7305:$K7305)=0,"",IF(AND($L7305="SI",$M7305="NO"),IFERROR($H7305,0),0))</f>
        <v/>
      </c>
      <c r="O7305" s="9">
        <f>IF(COUNTA($A7305:$K7305)=0,"",IF($M7305="SI","CUFE o factura duplicada dentro del reporte; no se suma dos veces",IF(IFERROR($H7305,0)&lt;=0,"DIAN reporta valor susceptible 0",IF($L7305="NO",IFERROR(LOOKUP(2,1/((LISTS!$M$2:$M$13&lt;&gt;"")*ISNUMBER(SEARCH(LISTS!$M$2:$M$13,$I7305))),LISTS!$O$2:$O$13),"Medio de pago no elegible o no identificado por DIAN"),"Apta automaticamente por pago electronico y base positiva"))))</f>
        <v/>
      </c>
    </row>
    <row r="7306">
      <c r="A7306" s="9" t="n"/>
      <c r="B7306" s="9" t="n"/>
      <c r="C7306" s="12" t="n"/>
      <c r="D7306" s="11" t="n"/>
      <c r="E7306" s="11" t="n"/>
      <c r="F7306" s="11" t="n"/>
      <c r="G7306" s="11" t="n"/>
      <c r="H7306" s="11" t="n"/>
      <c r="I7306" s="9" t="n"/>
      <c r="J7306" s="9" t="n"/>
      <c r="K7306" s="9" t="n"/>
      <c r="L7306" s="9">
        <f>IF(COUNTA($A7306:$K7306)=0,"",IF(AND(IFERROR($H7306,0)&gt;0,LEN(TRIM($K7306&amp;""))&gt;0,IFERROR(LOOKUP(2,1/((LISTS!$M$2:$M$13&lt;&gt;"")*ISNUMBER(SEARCH(LISTS!$M$2:$M$13,$I7306))),LISTS!$N$2:$N$13),"NO")="SI"),"SI","NO"))</f>
        <v/>
      </c>
      <c r="M7306" s="9">
        <f>IF(COUNTA($A7306:$K7306)=0,"",IF($K7306&lt;&gt;"",IF(COUNTIF($K$19:$K7306,$K7306)&gt;1,"SI","NO"),IF(COUNTIFS($A$19:$A7306,$A7306,$C$19:$C7306,$C7306,$J$19:$J7306,$J7306,$D$19:$D7306,$D7306)&gt;1,"SI","NO")))</f>
        <v/>
      </c>
      <c r="N7306" s="11">
        <f>IF(COUNTA($A7306:$K7306)=0,"",IF(AND($L7306="SI",$M7306="NO"),IFERROR($H7306,0),0))</f>
        <v/>
      </c>
      <c r="O7306" s="9">
        <f>IF(COUNTA($A7306:$K7306)=0,"",IF($M7306="SI","CUFE o factura duplicada dentro del reporte; no se suma dos veces",IF(IFERROR($H7306,0)&lt;=0,"DIAN reporta valor susceptible 0",IF($L7306="NO",IFERROR(LOOKUP(2,1/((LISTS!$M$2:$M$13&lt;&gt;"")*ISNUMBER(SEARCH(LISTS!$M$2:$M$13,$I7306))),LISTS!$O$2:$O$13),"Medio de pago no elegible o no identificado por DIAN"),"Apta automaticamente por pago electronico y base positiva"))))</f>
        <v/>
      </c>
    </row>
    <row r="7307">
      <c r="A7307" s="9" t="n"/>
      <c r="B7307" s="9" t="n"/>
      <c r="C7307" s="12" t="n"/>
      <c r="D7307" s="11" t="n"/>
      <c r="E7307" s="11" t="n"/>
      <c r="F7307" s="11" t="n"/>
      <c r="G7307" s="11" t="n"/>
      <c r="H7307" s="11" t="n"/>
      <c r="I7307" s="9" t="n"/>
      <c r="J7307" s="9" t="n"/>
      <c r="K7307" s="9" t="n"/>
      <c r="L7307" s="9">
        <f>IF(COUNTA($A7307:$K7307)=0,"",IF(AND(IFERROR($H7307,0)&gt;0,LEN(TRIM($K7307&amp;""))&gt;0,IFERROR(LOOKUP(2,1/((LISTS!$M$2:$M$13&lt;&gt;"")*ISNUMBER(SEARCH(LISTS!$M$2:$M$13,$I7307))),LISTS!$N$2:$N$13),"NO")="SI"),"SI","NO"))</f>
        <v/>
      </c>
      <c r="M7307" s="9">
        <f>IF(COUNTA($A7307:$K7307)=0,"",IF($K7307&lt;&gt;"",IF(COUNTIF($K$19:$K7307,$K7307)&gt;1,"SI","NO"),IF(COUNTIFS($A$19:$A7307,$A7307,$C$19:$C7307,$C7307,$J$19:$J7307,$J7307,$D$19:$D7307,$D7307)&gt;1,"SI","NO")))</f>
        <v/>
      </c>
      <c r="N7307" s="11">
        <f>IF(COUNTA($A7307:$K7307)=0,"",IF(AND($L7307="SI",$M7307="NO"),IFERROR($H7307,0),0))</f>
        <v/>
      </c>
      <c r="O7307" s="9">
        <f>IF(COUNTA($A7307:$K7307)=0,"",IF($M7307="SI","CUFE o factura duplicada dentro del reporte; no se suma dos veces",IF(IFERROR($H7307,0)&lt;=0,"DIAN reporta valor susceptible 0",IF($L7307="NO",IFERROR(LOOKUP(2,1/((LISTS!$M$2:$M$13&lt;&gt;"")*ISNUMBER(SEARCH(LISTS!$M$2:$M$13,$I7307))),LISTS!$O$2:$O$13),"Medio de pago no elegible o no identificado por DIAN"),"Apta automaticamente por pago electronico y base positiva"))))</f>
        <v/>
      </c>
    </row>
    <row r="7308">
      <c r="A7308" s="9" t="n"/>
      <c r="B7308" s="9" t="n"/>
      <c r="C7308" s="12" t="n"/>
      <c r="D7308" s="11" t="n"/>
      <c r="E7308" s="11" t="n"/>
      <c r="F7308" s="11" t="n"/>
      <c r="G7308" s="11" t="n"/>
      <c r="H7308" s="11" t="n"/>
      <c r="I7308" s="9" t="n"/>
      <c r="J7308" s="9" t="n"/>
      <c r="K7308" s="9" t="n"/>
      <c r="L7308" s="9">
        <f>IF(COUNTA($A7308:$K7308)=0,"",IF(AND(IFERROR($H7308,0)&gt;0,LEN(TRIM($K7308&amp;""))&gt;0,IFERROR(LOOKUP(2,1/((LISTS!$M$2:$M$13&lt;&gt;"")*ISNUMBER(SEARCH(LISTS!$M$2:$M$13,$I7308))),LISTS!$N$2:$N$13),"NO")="SI"),"SI","NO"))</f>
        <v/>
      </c>
      <c r="M7308" s="9">
        <f>IF(COUNTA($A7308:$K7308)=0,"",IF($K7308&lt;&gt;"",IF(COUNTIF($K$19:$K7308,$K7308)&gt;1,"SI","NO"),IF(COUNTIFS($A$19:$A7308,$A7308,$C$19:$C7308,$C7308,$J$19:$J7308,$J7308,$D$19:$D7308,$D7308)&gt;1,"SI","NO")))</f>
        <v/>
      </c>
      <c r="N7308" s="11">
        <f>IF(COUNTA($A7308:$K7308)=0,"",IF(AND($L7308="SI",$M7308="NO"),IFERROR($H7308,0),0))</f>
        <v/>
      </c>
      <c r="O7308" s="9">
        <f>IF(COUNTA($A7308:$K7308)=0,"",IF($M7308="SI","CUFE o factura duplicada dentro del reporte; no se suma dos veces",IF(IFERROR($H7308,0)&lt;=0,"DIAN reporta valor susceptible 0",IF($L7308="NO",IFERROR(LOOKUP(2,1/((LISTS!$M$2:$M$13&lt;&gt;"")*ISNUMBER(SEARCH(LISTS!$M$2:$M$13,$I7308))),LISTS!$O$2:$O$13),"Medio de pago no elegible o no identificado por DIAN"),"Apta automaticamente por pago electronico y base positiva"))))</f>
        <v/>
      </c>
    </row>
    <row r="7309">
      <c r="A7309" s="9" t="n"/>
      <c r="B7309" s="9" t="n"/>
      <c r="C7309" s="12" t="n"/>
      <c r="D7309" s="11" t="n"/>
      <c r="E7309" s="11" t="n"/>
      <c r="F7309" s="11" t="n"/>
      <c r="G7309" s="11" t="n"/>
      <c r="H7309" s="11" t="n"/>
      <c r="I7309" s="9" t="n"/>
      <c r="J7309" s="9" t="n"/>
      <c r="K7309" s="9" t="n"/>
      <c r="L7309" s="9">
        <f>IF(COUNTA($A7309:$K7309)=0,"",IF(AND(IFERROR($H7309,0)&gt;0,LEN(TRIM($K7309&amp;""))&gt;0,IFERROR(LOOKUP(2,1/((LISTS!$M$2:$M$13&lt;&gt;"")*ISNUMBER(SEARCH(LISTS!$M$2:$M$13,$I7309))),LISTS!$N$2:$N$13),"NO")="SI"),"SI","NO"))</f>
        <v/>
      </c>
      <c r="M7309" s="9">
        <f>IF(COUNTA($A7309:$K7309)=0,"",IF($K7309&lt;&gt;"",IF(COUNTIF($K$19:$K7309,$K7309)&gt;1,"SI","NO"),IF(COUNTIFS($A$19:$A7309,$A7309,$C$19:$C7309,$C7309,$J$19:$J7309,$J7309,$D$19:$D7309,$D7309)&gt;1,"SI","NO")))</f>
        <v/>
      </c>
      <c r="N7309" s="11">
        <f>IF(COUNTA($A7309:$K7309)=0,"",IF(AND($L7309="SI",$M7309="NO"),IFERROR($H7309,0),0))</f>
        <v/>
      </c>
      <c r="O7309" s="9">
        <f>IF(COUNTA($A7309:$K7309)=0,"",IF($M7309="SI","CUFE o factura duplicada dentro del reporte; no se suma dos veces",IF(IFERROR($H7309,0)&lt;=0,"DIAN reporta valor susceptible 0",IF($L7309="NO",IFERROR(LOOKUP(2,1/((LISTS!$M$2:$M$13&lt;&gt;"")*ISNUMBER(SEARCH(LISTS!$M$2:$M$13,$I7309))),LISTS!$O$2:$O$13),"Medio de pago no elegible o no identificado por DIAN"),"Apta automaticamente por pago electronico y base positiva"))))</f>
        <v/>
      </c>
    </row>
    <row r="7310">
      <c r="A7310" s="9" t="n"/>
      <c r="B7310" s="9" t="n"/>
      <c r="C7310" s="12" t="n"/>
      <c r="D7310" s="11" t="n"/>
      <c r="E7310" s="11" t="n"/>
      <c r="F7310" s="11" t="n"/>
      <c r="G7310" s="11" t="n"/>
      <c r="H7310" s="11" t="n"/>
      <c r="I7310" s="9" t="n"/>
      <c r="J7310" s="9" t="n"/>
      <c r="K7310" s="9" t="n"/>
      <c r="L7310" s="9">
        <f>IF(COUNTA($A7310:$K7310)=0,"",IF(AND(IFERROR($H7310,0)&gt;0,LEN(TRIM($K7310&amp;""))&gt;0,IFERROR(LOOKUP(2,1/((LISTS!$M$2:$M$13&lt;&gt;"")*ISNUMBER(SEARCH(LISTS!$M$2:$M$13,$I7310))),LISTS!$N$2:$N$13),"NO")="SI"),"SI","NO"))</f>
        <v/>
      </c>
      <c r="M7310" s="9">
        <f>IF(COUNTA($A7310:$K7310)=0,"",IF($K7310&lt;&gt;"",IF(COUNTIF($K$19:$K7310,$K7310)&gt;1,"SI","NO"),IF(COUNTIFS($A$19:$A7310,$A7310,$C$19:$C7310,$C7310,$J$19:$J7310,$J7310,$D$19:$D7310,$D7310)&gt;1,"SI","NO")))</f>
        <v/>
      </c>
      <c r="N7310" s="11">
        <f>IF(COUNTA($A7310:$K7310)=0,"",IF(AND($L7310="SI",$M7310="NO"),IFERROR($H7310,0),0))</f>
        <v/>
      </c>
      <c r="O7310" s="9">
        <f>IF(COUNTA($A7310:$K7310)=0,"",IF($M7310="SI","CUFE o factura duplicada dentro del reporte; no se suma dos veces",IF(IFERROR($H7310,0)&lt;=0,"DIAN reporta valor susceptible 0",IF($L7310="NO",IFERROR(LOOKUP(2,1/((LISTS!$M$2:$M$13&lt;&gt;"")*ISNUMBER(SEARCH(LISTS!$M$2:$M$13,$I7310))),LISTS!$O$2:$O$13),"Medio de pago no elegible o no identificado por DIAN"),"Apta automaticamente por pago electronico y base positiva"))))</f>
        <v/>
      </c>
    </row>
    <row r="7311">
      <c r="A7311" s="9" t="n"/>
      <c r="B7311" s="9" t="n"/>
      <c r="C7311" s="12" t="n"/>
      <c r="D7311" s="11" t="n"/>
      <c r="E7311" s="11" t="n"/>
      <c r="F7311" s="11" t="n"/>
      <c r="G7311" s="11" t="n"/>
      <c r="H7311" s="11" t="n"/>
      <c r="I7311" s="9" t="n"/>
      <c r="J7311" s="9" t="n"/>
      <c r="K7311" s="9" t="n"/>
      <c r="L7311" s="9">
        <f>IF(COUNTA($A7311:$K7311)=0,"",IF(AND(IFERROR($H7311,0)&gt;0,LEN(TRIM($K7311&amp;""))&gt;0,IFERROR(LOOKUP(2,1/((LISTS!$M$2:$M$13&lt;&gt;"")*ISNUMBER(SEARCH(LISTS!$M$2:$M$13,$I7311))),LISTS!$N$2:$N$13),"NO")="SI"),"SI","NO"))</f>
        <v/>
      </c>
      <c r="M7311" s="9">
        <f>IF(COUNTA($A7311:$K7311)=0,"",IF($K7311&lt;&gt;"",IF(COUNTIF($K$19:$K7311,$K7311)&gt;1,"SI","NO"),IF(COUNTIFS($A$19:$A7311,$A7311,$C$19:$C7311,$C7311,$J$19:$J7311,$J7311,$D$19:$D7311,$D7311)&gt;1,"SI","NO")))</f>
        <v/>
      </c>
      <c r="N7311" s="11">
        <f>IF(COUNTA($A7311:$K7311)=0,"",IF(AND($L7311="SI",$M7311="NO"),IFERROR($H7311,0),0))</f>
        <v/>
      </c>
      <c r="O7311" s="9">
        <f>IF(COUNTA($A7311:$K7311)=0,"",IF($M7311="SI","CUFE o factura duplicada dentro del reporte; no se suma dos veces",IF(IFERROR($H7311,0)&lt;=0,"DIAN reporta valor susceptible 0",IF($L7311="NO",IFERROR(LOOKUP(2,1/((LISTS!$M$2:$M$13&lt;&gt;"")*ISNUMBER(SEARCH(LISTS!$M$2:$M$13,$I7311))),LISTS!$O$2:$O$13),"Medio de pago no elegible o no identificado por DIAN"),"Apta automaticamente por pago electronico y base positiva"))))</f>
        <v/>
      </c>
    </row>
    <row r="7312">
      <c r="A7312" s="9" t="n"/>
      <c r="B7312" s="9" t="n"/>
      <c r="C7312" s="12" t="n"/>
      <c r="D7312" s="11" t="n"/>
      <c r="E7312" s="11" t="n"/>
      <c r="F7312" s="11" t="n"/>
      <c r="G7312" s="11" t="n"/>
      <c r="H7312" s="11" t="n"/>
      <c r="I7312" s="9" t="n"/>
      <c r="J7312" s="9" t="n"/>
      <c r="K7312" s="9" t="n"/>
      <c r="L7312" s="9">
        <f>IF(COUNTA($A7312:$K7312)=0,"",IF(AND(IFERROR($H7312,0)&gt;0,LEN(TRIM($K7312&amp;""))&gt;0,IFERROR(LOOKUP(2,1/((LISTS!$M$2:$M$13&lt;&gt;"")*ISNUMBER(SEARCH(LISTS!$M$2:$M$13,$I7312))),LISTS!$N$2:$N$13),"NO")="SI"),"SI","NO"))</f>
        <v/>
      </c>
      <c r="M7312" s="9">
        <f>IF(COUNTA($A7312:$K7312)=0,"",IF($K7312&lt;&gt;"",IF(COUNTIF($K$19:$K7312,$K7312)&gt;1,"SI","NO"),IF(COUNTIFS($A$19:$A7312,$A7312,$C$19:$C7312,$C7312,$J$19:$J7312,$J7312,$D$19:$D7312,$D7312)&gt;1,"SI","NO")))</f>
        <v/>
      </c>
      <c r="N7312" s="11">
        <f>IF(COUNTA($A7312:$K7312)=0,"",IF(AND($L7312="SI",$M7312="NO"),IFERROR($H7312,0),0))</f>
        <v/>
      </c>
      <c r="O7312" s="9">
        <f>IF(COUNTA($A7312:$K7312)=0,"",IF($M7312="SI","CUFE o factura duplicada dentro del reporte; no se suma dos veces",IF(IFERROR($H7312,0)&lt;=0,"DIAN reporta valor susceptible 0",IF($L7312="NO",IFERROR(LOOKUP(2,1/((LISTS!$M$2:$M$13&lt;&gt;"")*ISNUMBER(SEARCH(LISTS!$M$2:$M$13,$I7312))),LISTS!$O$2:$O$13),"Medio de pago no elegible o no identificado por DIAN"),"Apta automaticamente por pago electronico y base positiva"))))</f>
        <v/>
      </c>
    </row>
    <row r="7313">
      <c r="A7313" s="9" t="n"/>
      <c r="B7313" s="9" t="n"/>
      <c r="C7313" s="12" t="n"/>
      <c r="D7313" s="11" t="n"/>
      <c r="E7313" s="11" t="n"/>
      <c r="F7313" s="11" t="n"/>
      <c r="G7313" s="11" t="n"/>
      <c r="H7313" s="11" t="n"/>
      <c r="I7313" s="9" t="n"/>
      <c r="J7313" s="9" t="n"/>
      <c r="K7313" s="9" t="n"/>
      <c r="L7313" s="9">
        <f>IF(COUNTA($A7313:$K7313)=0,"",IF(AND(IFERROR($H7313,0)&gt;0,LEN(TRIM($K7313&amp;""))&gt;0,IFERROR(LOOKUP(2,1/((LISTS!$M$2:$M$13&lt;&gt;"")*ISNUMBER(SEARCH(LISTS!$M$2:$M$13,$I7313))),LISTS!$N$2:$N$13),"NO")="SI"),"SI","NO"))</f>
        <v/>
      </c>
      <c r="M7313" s="9">
        <f>IF(COUNTA($A7313:$K7313)=0,"",IF($K7313&lt;&gt;"",IF(COUNTIF($K$19:$K7313,$K7313)&gt;1,"SI","NO"),IF(COUNTIFS($A$19:$A7313,$A7313,$C$19:$C7313,$C7313,$J$19:$J7313,$J7313,$D$19:$D7313,$D7313)&gt;1,"SI","NO")))</f>
        <v/>
      </c>
      <c r="N7313" s="11">
        <f>IF(COUNTA($A7313:$K7313)=0,"",IF(AND($L7313="SI",$M7313="NO"),IFERROR($H7313,0),0))</f>
        <v/>
      </c>
      <c r="O7313" s="9">
        <f>IF(COUNTA($A7313:$K7313)=0,"",IF($M7313="SI","CUFE o factura duplicada dentro del reporte; no se suma dos veces",IF(IFERROR($H7313,0)&lt;=0,"DIAN reporta valor susceptible 0",IF($L7313="NO",IFERROR(LOOKUP(2,1/((LISTS!$M$2:$M$13&lt;&gt;"")*ISNUMBER(SEARCH(LISTS!$M$2:$M$13,$I7313))),LISTS!$O$2:$O$13),"Medio de pago no elegible o no identificado por DIAN"),"Apta automaticamente por pago electronico y base positiva"))))</f>
        <v/>
      </c>
    </row>
    <row r="7314">
      <c r="A7314" s="9" t="n"/>
      <c r="B7314" s="9" t="n"/>
      <c r="C7314" s="12" t="n"/>
      <c r="D7314" s="11" t="n"/>
      <c r="E7314" s="11" t="n"/>
      <c r="F7314" s="11" t="n"/>
      <c r="G7314" s="11" t="n"/>
      <c r="H7314" s="11" t="n"/>
      <c r="I7314" s="9" t="n"/>
      <c r="J7314" s="9" t="n"/>
      <c r="K7314" s="9" t="n"/>
      <c r="L7314" s="9">
        <f>IF(COUNTA($A7314:$K7314)=0,"",IF(AND(IFERROR($H7314,0)&gt;0,LEN(TRIM($K7314&amp;""))&gt;0,IFERROR(LOOKUP(2,1/((LISTS!$M$2:$M$13&lt;&gt;"")*ISNUMBER(SEARCH(LISTS!$M$2:$M$13,$I7314))),LISTS!$N$2:$N$13),"NO")="SI"),"SI","NO"))</f>
        <v/>
      </c>
      <c r="M7314" s="9">
        <f>IF(COUNTA($A7314:$K7314)=0,"",IF($K7314&lt;&gt;"",IF(COUNTIF($K$19:$K7314,$K7314)&gt;1,"SI","NO"),IF(COUNTIFS($A$19:$A7314,$A7314,$C$19:$C7314,$C7314,$J$19:$J7314,$J7314,$D$19:$D7314,$D7314)&gt;1,"SI","NO")))</f>
        <v/>
      </c>
      <c r="N7314" s="11">
        <f>IF(COUNTA($A7314:$K7314)=0,"",IF(AND($L7314="SI",$M7314="NO"),IFERROR($H7314,0),0))</f>
        <v/>
      </c>
      <c r="O7314" s="9">
        <f>IF(COUNTA($A7314:$K7314)=0,"",IF($M7314="SI","CUFE o factura duplicada dentro del reporte; no se suma dos veces",IF(IFERROR($H7314,0)&lt;=0,"DIAN reporta valor susceptible 0",IF($L7314="NO",IFERROR(LOOKUP(2,1/((LISTS!$M$2:$M$13&lt;&gt;"")*ISNUMBER(SEARCH(LISTS!$M$2:$M$13,$I7314))),LISTS!$O$2:$O$13),"Medio de pago no elegible o no identificado por DIAN"),"Apta automaticamente por pago electronico y base positiva"))))</f>
        <v/>
      </c>
    </row>
    <row r="7315">
      <c r="A7315" s="9" t="n"/>
      <c r="B7315" s="9" t="n"/>
      <c r="C7315" s="12" t="n"/>
      <c r="D7315" s="11" t="n"/>
      <c r="E7315" s="11" t="n"/>
      <c r="F7315" s="11" t="n"/>
      <c r="G7315" s="11" t="n"/>
      <c r="H7315" s="11" t="n"/>
      <c r="I7315" s="9" t="n"/>
      <c r="J7315" s="9" t="n"/>
      <c r="K7315" s="9" t="n"/>
      <c r="L7315" s="9">
        <f>IF(COUNTA($A7315:$K7315)=0,"",IF(AND(IFERROR($H7315,0)&gt;0,LEN(TRIM($K7315&amp;""))&gt;0,IFERROR(LOOKUP(2,1/((LISTS!$M$2:$M$13&lt;&gt;"")*ISNUMBER(SEARCH(LISTS!$M$2:$M$13,$I7315))),LISTS!$N$2:$N$13),"NO")="SI"),"SI","NO"))</f>
        <v/>
      </c>
      <c r="M7315" s="9">
        <f>IF(COUNTA($A7315:$K7315)=0,"",IF($K7315&lt;&gt;"",IF(COUNTIF($K$19:$K7315,$K7315)&gt;1,"SI","NO"),IF(COUNTIFS($A$19:$A7315,$A7315,$C$19:$C7315,$C7315,$J$19:$J7315,$J7315,$D$19:$D7315,$D7315)&gt;1,"SI","NO")))</f>
        <v/>
      </c>
      <c r="N7315" s="11">
        <f>IF(COUNTA($A7315:$K7315)=0,"",IF(AND($L7315="SI",$M7315="NO"),IFERROR($H7315,0),0))</f>
        <v/>
      </c>
      <c r="O7315" s="9">
        <f>IF(COUNTA($A7315:$K7315)=0,"",IF($M7315="SI","CUFE o factura duplicada dentro del reporte; no se suma dos veces",IF(IFERROR($H7315,0)&lt;=0,"DIAN reporta valor susceptible 0",IF($L7315="NO",IFERROR(LOOKUP(2,1/((LISTS!$M$2:$M$13&lt;&gt;"")*ISNUMBER(SEARCH(LISTS!$M$2:$M$13,$I7315))),LISTS!$O$2:$O$13),"Medio de pago no elegible o no identificado por DIAN"),"Apta automaticamente por pago electronico y base positiva"))))</f>
        <v/>
      </c>
    </row>
    <row r="7316">
      <c r="A7316" s="9" t="n"/>
      <c r="B7316" s="9" t="n"/>
      <c r="C7316" s="12" t="n"/>
      <c r="D7316" s="11" t="n"/>
      <c r="E7316" s="11" t="n"/>
      <c r="F7316" s="11" t="n"/>
      <c r="G7316" s="11" t="n"/>
      <c r="H7316" s="11" t="n"/>
      <c r="I7316" s="9" t="n"/>
      <c r="J7316" s="9" t="n"/>
      <c r="K7316" s="9" t="n"/>
      <c r="L7316" s="9">
        <f>IF(COUNTA($A7316:$K7316)=0,"",IF(AND(IFERROR($H7316,0)&gt;0,LEN(TRIM($K7316&amp;""))&gt;0,IFERROR(LOOKUP(2,1/((LISTS!$M$2:$M$13&lt;&gt;"")*ISNUMBER(SEARCH(LISTS!$M$2:$M$13,$I7316))),LISTS!$N$2:$N$13),"NO")="SI"),"SI","NO"))</f>
        <v/>
      </c>
      <c r="M7316" s="9">
        <f>IF(COUNTA($A7316:$K7316)=0,"",IF($K7316&lt;&gt;"",IF(COUNTIF($K$19:$K7316,$K7316)&gt;1,"SI","NO"),IF(COUNTIFS($A$19:$A7316,$A7316,$C$19:$C7316,$C7316,$J$19:$J7316,$J7316,$D$19:$D7316,$D7316)&gt;1,"SI","NO")))</f>
        <v/>
      </c>
      <c r="N7316" s="11">
        <f>IF(COUNTA($A7316:$K7316)=0,"",IF(AND($L7316="SI",$M7316="NO"),IFERROR($H7316,0),0))</f>
        <v/>
      </c>
      <c r="O7316" s="9">
        <f>IF(COUNTA($A7316:$K7316)=0,"",IF($M7316="SI","CUFE o factura duplicada dentro del reporte; no se suma dos veces",IF(IFERROR($H7316,0)&lt;=0,"DIAN reporta valor susceptible 0",IF($L7316="NO",IFERROR(LOOKUP(2,1/((LISTS!$M$2:$M$13&lt;&gt;"")*ISNUMBER(SEARCH(LISTS!$M$2:$M$13,$I7316))),LISTS!$O$2:$O$13),"Medio de pago no elegible o no identificado por DIAN"),"Apta automaticamente por pago electronico y base positiva"))))</f>
        <v/>
      </c>
    </row>
    <row r="7317">
      <c r="A7317" s="9" t="n"/>
      <c r="B7317" s="9" t="n"/>
      <c r="C7317" s="12" t="n"/>
      <c r="D7317" s="11" t="n"/>
      <c r="E7317" s="11" t="n"/>
      <c r="F7317" s="11" t="n"/>
      <c r="G7317" s="11" t="n"/>
      <c r="H7317" s="11" t="n"/>
      <c r="I7317" s="9" t="n"/>
      <c r="J7317" s="9" t="n"/>
      <c r="K7317" s="9" t="n"/>
      <c r="L7317" s="9">
        <f>IF(COUNTA($A7317:$K7317)=0,"",IF(AND(IFERROR($H7317,0)&gt;0,LEN(TRIM($K7317&amp;""))&gt;0,IFERROR(LOOKUP(2,1/((LISTS!$M$2:$M$13&lt;&gt;"")*ISNUMBER(SEARCH(LISTS!$M$2:$M$13,$I7317))),LISTS!$N$2:$N$13),"NO")="SI"),"SI","NO"))</f>
        <v/>
      </c>
      <c r="M7317" s="9">
        <f>IF(COUNTA($A7317:$K7317)=0,"",IF($K7317&lt;&gt;"",IF(COUNTIF($K$19:$K7317,$K7317)&gt;1,"SI","NO"),IF(COUNTIFS($A$19:$A7317,$A7317,$C$19:$C7317,$C7317,$J$19:$J7317,$J7317,$D$19:$D7317,$D7317)&gt;1,"SI","NO")))</f>
        <v/>
      </c>
      <c r="N7317" s="11">
        <f>IF(COUNTA($A7317:$K7317)=0,"",IF(AND($L7317="SI",$M7317="NO"),IFERROR($H7317,0),0))</f>
        <v/>
      </c>
      <c r="O7317" s="9">
        <f>IF(COUNTA($A7317:$K7317)=0,"",IF($M7317="SI","CUFE o factura duplicada dentro del reporte; no se suma dos veces",IF(IFERROR($H7317,0)&lt;=0,"DIAN reporta valor susceptible 0",IF($L7317="NO",IFERROR(LOOKUP(2,1/((LISTS!$M$2:$M$13&lt;&gt;"")*ISNUMBER(SEARCH(LISTS!$M$2:$M$13,$I7317))),LISTS!$O$2:$O$13),"Medio de pago no elegible o no identificado por DIAN"),"Apta automaticamente por pago electronico y base positiva"))))</f>
        <v/>
      </c>
    </row>
    <row r="7318">
      <c r="A7318" s="9" t="n"/>
      <c r="B7318" s="9" t="n"/>
      <c r="C7318" s="12" t="n"/>
      <c r="D7318" s="11" t="n"/>
      <c r="E7318" s="11" t="n"/>
      <c r="F7318" s="11" t="n"/>
      <c r="G7318" s="11" t="n"/>
      <c r="H7318" s="11" t="n"/>
      <c r="I7318" s="9" t="n"/>
      <c r="J7318" s="9" t="n"/>
      <c r="K7318" s="9" t="n"/>
      <c r="L7318" s="9">
        <f>IF(COUNTA($A7318:$K7318)=0,"",IF(AND(IFERROR($H7318,0)&gt;0,LEN(TRIM($K7318&amp;""))&gt;0,IFERROR(LOOKUP(2,1/((LISTS!$M$2:$M$13&lt;&gt;"")*ISNUMBER(SEARCH(LISTS!$M$2:$M$13,$I7318))),LISTS!$N$2:$N$13),"NO")="SI"),"SI","NO"))</f>
        <v/>
      </c>
      <c r="M7318" s="9">
        <f>IF(COUNTA($A7318:$K7318)=0,"",IF($K7318&lt;&gt;"",IF(COUNTIF($K$19:$K7318,$K7318)&gt;1,"SI","NO"),IF(COUNTIFS($A$19:$A7318,$A7318,$C$19:$C7318,$C7318,$J$19:$J7318,$J7318,$D$19:$D7318,$D7318)&gt;1,"SI","NO")))</f>
        <v/>
      </c>
      <c r="N7318" s="11">
        <f>IF(COUNTA($A7318:$K7318)=0,"",IF(AND($L7318="SI",$M7318="NO"),IFERROR($H7318,0),0))</f>
        <v/>
      </c>
      <c r="O7318" s="9">
        <f>IF(COUNTA($A7318:$K7318)=0,"",IF($M7318="SI","CUFE o factura duplicada dentro del reporte; no se suma dos veces",IF(IFERROR($H7318,0)&lt;=0,"DIAN reporta valor susceptible 0",IF($L7318="NO",IFERROR(LOOKUP(2,1/((LISTS!$M$2:$M$13&lt;&gt;"")*ISNUMBER(SEARCH(LISTS!$M$2:$M$13,$I7318))),LISTS!$O$2:$O$13),"Medio de pago no elegible o no identificado por DIAN"),"Apta automaticamente por pago electronico y base positiva"))))</f>
        <v/>
      </c>
    </row>
    <row r="7319">
      <c r="A7319" s="9" t="n"/>
      <c r="B7319" s="9" t="n"/>
      <c r="C7319" s="12" t="n"/>
      <c r="D7319" s="11" t="n"/>
      <c r="E7319" s="11" t="n"/>
      <c r="F7319" s="11" t="n"/>
      <c r="G7319" s="11" t="n"/>
      <c r="H7319" s="11" t="n"/>
      <c r="I7319" s="9" t="n"/>
      <c r="J7319" s="9" t="n"/>
      <c r="K7319" s="9" t="n"/>
      <c r="L7319" s="9">
        <f>IF(COUNTA($A7319:$K7319)=0,"",IF(AND(IFERROR($H7319,0)&gt;0,LEN(TRIM($K7319&amp;""))&gt;0,IFERROR(LOOKUP(2,1/((LISTS!$M$2:$M$13&lt;&gt;"")*ISNUMBER(SEARCH(LISTS!$M$2:$M$13,$I7319))),LISTS!$N$2:$N$13),"NO")="SI"),"SI","NO"))</f>
        <v/>
      </c>
      <c r="M7319" s="9">
        <f>IF(COUNTA($A7319:$K7319)=0,"",IF($K7319&lt;&gt;"",IF(COUNTIF($K$19:$K7319,$K7319)&gt;1,"SI","NO"),IF(COUNTIFS($A$19:$A7319,$A7319,$C$19:$C7319,$C7319,$J$19:$J7319,$J7319,$D$19:$D7319,$D7319)&gt;1,"SI","NO")))</f>
        <v/>
      </c>
      <c r="N7319" s="11">
        <f>IF(COUNTA($A7319:$K7319)=0,"",IF(AND($L7319="SI",$M7319="NO"),IFERROR($H7319,0),0))</f>
        <v/>
      </c>
      <c r="O7319" s="9">
        <f>IF(COUNTA($A7319:$K7319)=0,"",IF($M7319="SI","CUFE o factura duplicada dentro del reporte; no se suma dos veces",IF(IFERROR($H7319,0)&lt;=0,"DIAN reporta valor susceptible 0",IF($L7319="NO",IFERROR(LOOKUP(2,1/((LISTS!$M$2:$M$13&lt;&gt;"")*ISNUMBER(SEARCH(LISTS!$M$2:$M$13,$I7319))),LISTS!$O$2:$O$13),"Medio de pago no elegible o no identificado por DIAN"),"Apta automaticamente por pago electronico y base positiva"))))</f>
        <v/>
      </c>
    </row>
    <row r="7320">
      <c r="A7320" s="9" t="n"/>
      <c r="B7320" s="9" t="n"/>
      <c r="C7320" s="12" t="n"/>
      <c r="D7320" s="11" t="n"/>
      <c r="E7320" s="11" t="n"/>
      <c r="F7320" s="11" t="n"/>
      <c r="G7320" s="11" t="n"/>
      <c r="H7320" s="11" t="n"/>
      <c r="I7320" s="9" t="n"/>
      <c r="J7320" s="9" t="n"/>
      <c r="K7320" s="9" t="n"/>
      <c r="L7320" s="9">
        <f>IF(COUNTA($A7320:$K7320)=0,"",IF(AND(IFERROR($H7320,0)&gt;0,LEN(TRIM($K7320&amp;""))&gt;0,IFERROR(LOOKUP(2,1/((LISTS!$M$2:$M$13&lt;&gt;"")*ISNUMBER(SEARCH(LISTS!$M$2:$M$13,$I7320))),LISTS!$N$2:$N$13),"NO")="SI"),"SI","NO"))</f>
        <v/>
      </c>
      <c r="M7320" s="9">
        <f>IF(COUNTA($A7320:$K7320)=0,"",IF($K7320&lt;&gt;"",IF(COUNTIF($K$19:$K7320,$K7320)&gt;1,"SI","NO"),IF(COUNTIFS($A$19:$A7320,$A7320,$C$19:$C7320,$C7320,$J$19:$J7320,$J7320,$D$19:$D7320,$D7320)&gt;1,"SI","NO")))</f>
        <v/>
      </c>
      <c r="N7320" s="11">
        <f>IF(COUNTA($A7320:$K7320)=0,"",IF(AND($L7320="SI",$M7320="NO"),IFERROR($H7320,0),0))</f>
        <v/>
      </c>
      <c r="O7320" s="9">
        <f>IF(COUNTA($A7320:$K7320)=0,"",IF($M7320="SI","CUFE o factura duplicada dentro del reporte; no se suma dos veces",IF(IFERROR($H7320,0)&lt;=0,"DIAN reporta valor susceptible 0",IF($L7320="NO",IFERROR(LOOKUP(2,1/((LISTS!$M$2:$M$13&lt;&gt;"")*ISNUMBER(SEARCH(LISTS!$M$2:$M$13,$I7320))),LISTS!$O$2:$O$13),"Medio de pago no elegible o no identificado por DIAN"),"Apta automaticamente por pago electronico y base positiva"))))</f>
        <v/>
      </c>
    </row>
    <row r="7321">
      <c r="A7321" s="9" t="n"/>
      <c r="B7321" s="9" t="n"/>
      <c r="C7321" s="12" t="n"/>
      <c r="D7321" s="11" t="n"/>
      <c r="E7321" s="11" t="n"/>
      <c r="F7321" s="11" t="n"/>
      <c r="G7321" s="11" t="n"/>
      <c r="H7321" s="11" t="n"/>
      <c r="I7321" s="9" t="n"/>
      <c r="J7321" s="9" t="n"/>
      <c r="K7321" s="9" t="n"/>
      <c r="L7321" s="9">
        <f>IF(COUNTA($A7321:$K7321)=0,"",IF(AND(IFERROR($H7321,0)&gt;0,LEN(TRIM($K7321&amp;""))&gt;0,IFERROR(LOOKUP(2,1/((LISTS!$M$2:$M$13&lt;&gt;"")*ISNUMBER(SEARCH(LISTS!$M$2:$M$13,$I7321))),LISTS!$N$2:$N$13),"NO")="SI"),"SI","NO"))</f>
        <v/>
      </c>
      <c r="M7321" s="9">
        <f>IF(COUNTA($A7321:$K7321)=0,"",IF($K7321&lt;&gt;"",IF(COUNTIF($K$19:$K7321,$K7321)&gt;1,"SI","NO"),IF(COUNTIFS($A$19:$A7321,$A7321,$C$19:$C7321,$C7321,$J$19:$J7321,$J7321,$D$19:$D7321,$D7321)&gt;1,"SI","NO")))</f>
        <v/>
      </c>
      <c r="N7321" s="11">
        <f>IF(COUNTA($A7321:$K7321)=0,"",IF(AND($L7321="SI",$M7321="NO"),IFERROR($H7321,0),0))</f>
        <v/>
      </c>
      <c r="O7321" s="9">
        <f>IF(COUNTA($A7321:$K7321)=0,"",IF($M7321="SI","CUFE o factura duplicada dentro del reporte; no se suma dos veces",IF(IFERROR($H7321,0)&lt;=0,"DIAN reporta valor susceptible 0",IF($L7321="NO",IFERROR(LOOKUP(2,1/((LISTS!$M$2:$M$13&lt;&gt;"")*ISNUMBER(SEARCH(LISTS!$M$2:$M$13,$I7321))),LISTS!$O$2:$O$13),"Medio de pago no elegible o no identificado por DIAN"),"Apta automaticamente por pago electronico y base positiva"))))</f>
        <v/>
      </c>
    </row>
    <row r="7322">
      <c r="A7322" s="9" t="n"/>
      <c r="B7322" s="9" t="n"/>
      <c r="C7322" s="12" t="n"/>
      <c r="D7322" s="11" t="n"/>
      <c r="E7322" s="11" t="n"/>
      <c r="F7322" s="11" t="n"/>
      <c r="G7322" s="11" t="n"/>
      <c r="H7322" s="11" t="n"/>
      <c r="I7322" s="9" t="n"/>
      <c r="J7322" s="9" t="n"/>
      <c r="K7322" s="9" t="n"/>
      <c r="L7322" s="9">
        <f>IF(COUNTA($A7322:$K7322)=0,"",IF(AND(IFERROR($H7322,0)&gt;0,LEN(TRIM($K7322&amp;""))&gt;0,IFERROR(LOOKUP(2,1/((LISTS!$M$2:$M$13&lt;&gt;"")*ISNUMBER(SEARCH(LISTS!$M$2:$M$13,$I7322))),LISTS!$N$2:$N$13),"NO")="SI"),"SI","NO"))</f>
        <v/>
      </c>
      <c r="M7322" s="9">
        <f>IF(COUNTA($A7322:$K7322)=0,"",IF($K7322&lt;&gt;"",IF(COUNTIF($K$19:$K7322,$K7322)&gt;1,"SI","NO"),IF(COUNTIFS($A$19:$A7322,$A7322,$C$19:$C7322,$C7322,$J$19:$J7322,$J7322,$D$19:$D7322,$D7322)&gt;1,"SI","NO")))</f>
        <v/>
      </c>
      <c r="N7322" s="11">
        <f>IF(COUNTA($A7322:$K7322)=0,"",IF(AND($L7322="SI",$M7322="NO"),IFERROR($H7322,0),0))</f>
        <v/>
      </c>
      <c r="O7322" s="9">
        <f>IF(COUNTA($A7322:$K7322)=0,"",IF($M7322="SI","CUFE o factura duplicada dentro del reporte; no se suma dos veces",IF(IFERROR($H7322,0)&lt;=0,"DIAN reporta valor susceptible 0",IF($L7322="NO",IFERROR(LOOKUP(2,1/((LISTS!$M$2:$M$13&lt;&gt;"")*ISNUMBER(SEARCH(LISTS!$M$2:$M$13,$I7322))),LISTS!$O$2:$O$13),"Medio de pago no elegible o no identificado por DIAN"),"Apta automaticamente por pago electronico y base positiva"))))</f>
        <v/>
      </c>
    </row>
    <row r="7323">
      <c r="A7323" s="9" t="n"/>
      <c r="B7323" s="9" t="n"/>
      <c r="C7323" s="12" t="n"/>
      <c r="D7323" s="11" t="n"/>
      <c r="E7323" s="11" t="n"/>
      <c r="F7323" s="11" t="n"/>
      <c r="G7323" s="11" t="n"/>
      <c r="H7323" s="11" t="n"/>
      <c r="I7323" s="9" t="n"/>
      <c r="J7323" s="9" t="n"/>
      <c r="K7323" s="9" t="n"/>
      <c r="L7323" s="9">
        <f>IF(COUNTA($A7323:$K7323)=0,"",IF(AND(IFERROR($H7323,0)&gt;0,LEN(TRIM($K7323&amp;""))&gt;0,IFERROR(LOOKUP(2,1/((LISTS!$M$2:$M$13&lt;&gt;"")*ISNUMBER(SEARCH(LISTS!$M$2:$M$13,$I7323))),LISTS!$N$2:$N$13),"NO")="SI"),"SI","NO"))</f>
        <v/>
      </c>
      <c r="M7323" s="9">
        <f>IF(COUNTA($A7323:$K7323)=0,"",IF($K7323&lt;&gt;"",IF(COUNTIF($K$19:$K7323,$K7323)&gt;1,"SI","NO"),IF(COUNTIFS($A$19:$A7323,$A7323,$C$19:$C7323,$C7323,$J$19:$J7323,$J7323,$D$19:$D7323,$D7323)&gt;1,"SI","NO")))</f>
        <v/>
      </c>
      <c r="N7323" s="11">
        <f>IF(COUNTA($A7323:$K7323)=0,"",IF(AND($L7323="SI",$M7323="NO"),IFERROR($H7323,0),0))</f>
        <v/>
      </c>
      <c r="O7323" s="9">
        <f>IF(COUNTA($A7323:$K7323)=0,"",IF($M7323="SI","CUFE o factura duplicada dentro del reporte; no se suma dos veces",IF(IFERROR($H7323,0)&lt;=0,"DIAN reporta valor susceptible 0",IF($L7323="NO",IFERROR(LOOKUP(2,1/((LISTS!$M$2:$M$13&lt;&gt;"")*ISNUMBER(SEARCH(LISTS!$M$2:$M$13,$I7323))),LISTS!$O$2:$O$13),"Medio de pago no elegible o no identificado por DIAN"),"Apta automaticamente por pago electronico y base positiva"))))</f>
        <v/>
      </c>
    </row>
    <row r="7324">
      <c r="A7324" s="9" t="n"/>
      <c r="B7324" s="9" t="n"/>
      <c r="C7324" s="12" t="n"/>
      <c r="D7324" s="11" t="n"/>
      <c r="E7324" s="11" t="n"/>
      <c r="F7324" s="11" t="n"/>
      <c r="G7324" s="11" t="n"/>
      <c r="H7324" s="11" t="n"/>
      <c r="I7324" s="9" t="n"/>
      <c r="J7324" s="9" t="n"/>
      <c r="K7324" s="9" t="n"/>
      <c r="L7324" s="9">
        <f>IF(COUNTA($A7324:$K7324)=0,"",IF(AND(IFERROR($H7324,0)&gt;0,LEN(TRIM($K7324&amp;""))&gt;0,IFERROR(LOOKUP(2,1/((LISTS!$M$2:$M$13&lt;&gt;"")*ISNUMBER(SEARCH(LISTS!$M$2:$M$13,$I7324))),LISTS!$N$2:$N$13),"NO")="SI"),"SI","NO"))</f>
        <v/>
      </c>
      <c r="M7324" s="9">
        <f>IF(COUNTA($A7324:$K7324)=0,"",IF($K7324&lt;&gt;"",IF(COUNTIF($K$19:$K7324,$K7324)&gt;1,"SI","NO"),IF(COUNTIFS($A$19:$A7324,$A7324,$C$19:$C7324,$C7324,$J$19:$J7324,$J7324,$D$19:$D7324,$D7324)&gt;1,"SI","NO")))</f>
        <v/>
      </c>
      <c r="N7324" s="11">
        <f>IF(COUNTA($A7324:$K7324)=0,"",IF(AND($L7324="SI",$M7324="NO"),IFERROR($H7324,0),0))</f>
        <v/>
      </c>
      <c r="O7324" s="9">
        <f>IF(COUNTA($A7324:$K7324)=0,"",IF($M7324="SI","CUFE o factura duplicada dentro del reporte; no se suma dos veces",IF(IFERROR($H7324,0)&lt;=0,"DIAN reporta valor susceptible 0",IF($L7324="NO",IFERROR(LOOKUP(2,1/((LISTS!$M$2:$M$13&lt;&gt;"")*ISNUMBER(SEARCH(LISTS!$M$2:$M$13,$I7324))),LISTS!$O$2:$O$13),"Medio de pago no elegible o no identificado por DIAN"),"Apta automaticamente por pago electronico y base positiva"))))</f>
        <v/>
      </c>
    </row>
    <row r="7325">
      <c r="A7325" s="9" t="n"/>
      <c r="B7325" s="9" t="n"/>
      <c r="C7325" s="12" t="n"/>
      <c r="D7325" s="11" t="n"/>
      <c r="E7325" s="11" t="n"/>
      <c r="F7325" s="11" t="n"/>
      <c r="G7325" s="11" t="n"/>
      <c r="H7325" s="11" t="n"/>
      <c r="I7325" s="9" t="n"/>
      <c r="J7325" s="9" t="n"/>
      <c r="K7325" s="9" t="n"/>
      <c r="L7325" s="9">
        <f>IF(COUNTA($A7325:$K7325)=0,"",IF(AND(IFERROR($H7325,0)&gt;0,LEN(TRIM($K7325&amp;""))&gt;0,IFERROR(LOOKUP(2,1/((LISTS!$M$2:$M$13&lt;&gt;"")*ISNUMBER(SEARCH(LISTS!$M$2:$M$13,$I7325))),LISTS!$N$2:$N$13),"NO")="SI"),"SI","NO"))</f>
        <v/>
      </c>
      <c r="M7325" s="9">
        <f>IF(COUNTA($A7325:$K7325)=0,"",IF($K7325&lt;&gt;"",IF(COUNTIF($K$19:$K7325,$K7325)&gt;1,"SI","NO"),IF(COUNTIFS($A$19:$A7325,$A7325,$C$19:$C7325,$C7325,$J$19:$J7325,$J7325,$D$19:$D7325,$D7325)&gt;1,"SI","NO")))</f>
        <v/>
      </c>
      <c r="N7325" s="11">
        <f>IF(COUNTA($A7325:$K7325)=0,"",IF(AND($L7325="SI",$M7325="NO"),IFERROR($H7325,0),0))</f>
        <v/>
      </c>
      <c r="O7325" s="9">
        <f>IF(COUNTA($A7325:$K7325)=0,"",IF($M7325="SI","CUFE o factura duplicada dentro del reporte; no se suma dos veces",IF(IFERROR($H7325,0)&lt;=0,"DIAN reporta valor susceptible 0",IF($L7325="NO",IFERROR(LOOKUP(2,1/((LISTS!$M$2:$M$13&lt;&gt;"")*ISNUMBER(SEARCH(LISTS!$M$2:$M$13,$I7325))),LISTS!$O$2:$O$13),"Medio de pago no elegible o no identificado por DIAN"),"Apta automaticamente por pago electronico y base positiva"))))</f>
        <v/>
      </c>
    </row>
    <row r="7326">
      <c r="A7326" s="9" t="n"/>
      <c r="B7326" s="9" t="n"/>
      <c r="C7326" s="12" t="n"/>
      <c r="D7326" s="11" t="n"/>
      <c r="E7326" s="11" t="n"/>
      <c r="F7326" s="11" t="n"/>
      <c r="G7326" s="11" t="n"/>
      <c r="H7326" s="11" t="n"/>
      <c r="I7326" s="9" t="n"/>
      <c r="J7326" s="9" t="n"/>
      <c r="K7326" s="9" t="n"/>
      <c r="L7326" s="9">
        <f>IF(COUNTA($A7326:$K7326)=0,"",IF(AND(IFERROR($H7326,0)&gt;0,LEN(TRIM($K7326&amp;""))&gt;0,IFERROR(LOOKUP(2,1/((LISTS!$M$2:$M$13&lt;&gt;"")*ISNUMBER(SEARCH(LISTS!$M$2:$M$13,$I7326))),LISTS!$N$2:$N$13),"NO")="SI"),"SI","NO"))</f>
        <v/>
      </c>
      <c r="M7326" s="9">
        <f>IF(COUNTA($A7326:$K7326)=0,"",IF($K7326&lt;&gt;"",IF(COUNTIF($K$19:$K7326,$K7326)&gt;1,"SI","NO"),IF(COUNTIFS($A$19:$A7326,$A7326,$C$19:$C7326,$C7326,$J$19:$J7326,$J7326,$D$19:$D7326,$D7326)&gt;1,"SI","NO")))</f>
        <v/>
      </c>
      <c r="N7326" s="11">
        <f>IF(COUNTA($A7326:$K7326)=0,"",IF(AND($L7326="SI",$M7326="NO"),IFERROR($H7326,0),0))</f>
        <v/>
      </c>
      <c r="O7326" s="9">
        <f>IF(COUNTA($A7326:$K7326)=0,"",IF($M7326="SI","CUFE o factura duplicada dentro del reporte; no se suma dos veces",IF(IFERROR($H7326,0)&lt;=0,"DIAN reporta valor susceptible 0",IF($L7326="NO",IFERROR(LOOKUP(2,1/((LISTS!$M$2:$M$13&lt;&gt;"")*ISNUMBER(SEARCH(LISTS!$M$2:$M$13,$I7326))),LISTS!$O$2:$O$13),"Medio de pago no elegible o no identificado por DIAN"),"Apta automaticamente por pago electronico y base positiva"))))</f>
        <v/>
      </c>
    </row>
    <row r="7327">
      <c r="A7327" s="9" t="n"/>
      <c r="B7327" s="9" t="n"/>
      <c r="C7327" s="12" t="n"/>
      <c r="D7327" s="11" t="n"/>
      <c r="E7327" s="11" t="n"/>
      <c r="F7327" s="11" t="n"/>
      <c r="G7327" s="11" t="n"/>
      <c r="H7327" s="11" t="n"/>
      <c r="I7327" s="9" t="n"/>
      <c r="J7327" s="9" t="n"/>
      <c r="K7327" s="9" t="n"/>
      <c r="L7327" s="9">
        <f>IF(COUNTA($A7327:$K7327)=0,"",IF(AND(IFERROR($H7327,0)&gt;0,LEN(TRIM($K7327&amp;""))&gt;0,IFERROR(LOOKUP(2,1/((LISTS!$M$2:$M$13&lt;&gt;"")*ISNUMBER(SEARCH(LISTS!$M$2:$M$13,$I7327))),LISTS!$N$2:$N$13),"NO")="SI"),"SI","NO"))</f>
        <v/>
      </c>
      <c r="M7327" s="9">
        <f>IF(COUNTA($A7327:$K7327)=0,"",IF($K7327&lt;&gt;"",IF(COUNTIF($K$19:$K7327,$K7327)&gt;1,"SI","NO"),IF(COUNTIFS($A$19:$A7327,$A7327,$C$19:$C7327,$C7327,$J$19:$J7327,$J7327,$D$19:$D7327,$D7327)&gt;1,"SI","NO")))</f>
        <v/>
      </c>
      <c r="N7327" s="11">
        <f>IF(COUNTA($A7327:$K7327)=0,"",IF(AND($L7327="SI",$M7327="NO"),IFERROR($H7327,0),0))</f>
        <v/>
      </c>
      <c r="O7327" s="9">
        <f>IF(COUNTA($A7327:$K7327)=0,"",IF($M7327="SI","CUFE o factura duplicada dentro del reporte; no se suma dos veces",IF(IFERROR($H7327,0)&lt;=0,"DIAN reporta valor susceptible 0",IF($L7327="NO",IFERROR(LOOKUP(2,1/((LISTS!$M$2:$M$13&lt;&gt;"")*ISNUMBER(SEARCH(LISTS!$M$2:$M$13,$I7327))),LISTS!$O$2:$O$13),"Medio de pago no elegible o no identificado por DIAN"),"Apta automaticamente por pago electronico y base positiva"))))</f>
        <v/>
      </c>
    </row>
    <row r="7328">
      <c r="A7328" s="9" t="n"/>
      <c r="B7328" s="9" t="n"/>
      <c r="C7328" s="12" t="n"/>
      <c r="D7328" s="11" t="n"/>
      <c r="E7328" s="11" t="n"/>
      <c r="F7328" s="11" t="n"/>
      <c r="G7328" s="11" t="n"/>
      <c r="H7328" s="11" t="n"/>
      <c r="I7328" s="9" t="n"/>
      <c r="J7328" s="9" t="n"/>
      <c r="K7328" s="9" t="n"/>
      <c r="L7328" s="9">
        <f>IF(COUNTA($A7328:$K7328)=0,"",IF(AND(IFERROR($H7328,0)&gt;0,LEN(TRIM($K7328&amp;""))&gt;0,IFERROR(LOOKUP(2,1/((LISTS!$M$2:$M$13&lt;&gt;"")*ISNUMBER(SEARCH(LISTS!$M$2:$M$13,$I7328))),LISTS!$N$2:$N$13),"NO")="SI"),"SI","NO"))</f>
        <v/>
      </c>
      <c r="M7328" s="9">
        <f>IF(COUNTA($A7328:$K7328)=0,"",IF($K7328&lt;&gt;"",IF(COUNTIF($K$19:$K7328,$K7328)&gt;1,"SI","NO"),IF(COUNTIFS($A$19:$A7328,$A7328,$C$19:$C7328,$C7328,$J$19:$J7328,$J7328,$D$19:$D7328,$D7328)&gt;1,"SI","NO")))</f>
        <v/>
      </c>
      <c r="N7328" s="11">
        <f>IF(COUNTA($A7328:$K7328)=0,"",IF(AND($L7328="SI",$M7328="NO"),IFERROR($H7328,0),0))</f>
        <v/>
      </c>
      <c r="O7328" s="9">
        <f>IF(COUNTA($A7328:$K7328)=0,"",IF($M7328="SI","CUFE o factura duplicada dentro del reporte; no se suma dos veces",IF(IFERROR($H7328,0)&lt;=0,"DIAN reporta valor susceptible 0",IF($L7328="NO",IFERROR(LOOKUP(2,1/((LISTS!$M$2:$M$13&lt;&gt;"")*ISNUMBER(SEARCH(LISTS!$M$2:$M$13,$I7328))),LISTS!$O$2:$O$13),"Medio de pago no elegible o no identificado por DIAN"),"Apta automaticamente por pago electronico y base positiva"))))</f>
        <v/>
      </c>
    </row>
    <row r="7329">
      <c r="A7329" s="9" t="n"/>
      <c r="B7329" s="9" t="n"/>
      <c r="C7329" s="12" t="n"/>
      <c r="D7329" s="11" t="n"/>
      <c r="E7329" s="11" t="n"/>
      <c r="F7329" s="11" t="n"/>
      <c r="G7329" s="11" t="n"/>
      <c r="H7329" s="11" t="n"/>
      <c r="I7329" s="9" t="n"/>
      <c r="J7329" s="9" t="n"/>
      <c r="K7329" s="9" t="n"/>
      <c r="L7329" s="9">
        <f>IF(COUNTA($A7329:$K7329)=0,"",IF(AND(IFERROR($H7329,0)&gt;0,LEN(TRIM($K7329&amp;""))&gt;0,IFERROR(LOOKUP(2,1/((LISTS!$M$2:$M$13&lt;&gt;"")*ISNUMBER(SEARCH(LISTS!$M$2:$M$13,$I7329))),LISTS!$N$2:$N$13),"NO")="SI"),"SI","NO"))</f>
        <v/>
      </c>
      <c r="M7329" s="9">
        <f>IF(COUNTA($A7329:$K7329)=0,"",IF($K7329&lt;&gt;"",IF(COUNTIF($K$19:$K7329,$K7329)&gt;1,"SI","NO"),IF(COUNTIFS($A$19:$A7329,$A7329,$C$19:$C7329,$C7329,$J$19:$J7329,$J7329,$D$19:$D7329,$D7329)&gt;1,"SI","NO")))</f>
        <v/>
      </c>
      <c r="N7329" s="11">
        <f>IF(COUNTA($A7329:$K7329)=0,"",IF(AND($L7329="SI",$M7329="NO"),IFERROR($H7329,0),0))</f>
        <v/>
      </c>
      <c r="O7329" s="9">
        <f>IF(COUNTA($A7329:$K7329)=0,"",IF($M7329="SI","CUFE o factura duplicada dentro del reporte; no se suma dos veces",IF(IFERROR($H7329,0)&lt;=0,"DIAN reporta valor susceptible 0",IF($L7329="NO",IFERROR(LOOKUP(2,1/((LISTS!$M$2:$M$13&lt;&gt;"")*ISNUMBER(SEARCH(LISTS!$M$2:$M$13,$I7329))),LISTS!$O$2:$O$13),"Medio de pago no elegible o no identificado por DIAN"),"Apta automaticamente por pago electronico y base positiva"))))</f>
        <v/>
      </c>
    </row>
    <row r="7330">
      <c r="A7330" s="9" t="n"/>
      <c r="B7330" s="9" t="n"/>
      <c r="C7330" s="12" t="n"/>
      <c r="D7330" s="11" t="n"/>
      <c r="E7330" s="11" t="n"/>
      <c r="F7330" s="11" t="n"/>
      <c r="G7330" s="11" t="n"/>
      <c r="H7330" s="11" t="n"/>
      <c r="I7330" s="9" t="n"/>
      <c r="J7330" s="9" t="n"/>
      <c r="K7330" s="9" t="n"/>
      <c r="L7330" s="9">
        <f>IF(COUNTA($A7330:$K7330)=0,"",IF(AND(IFERROR($H7330,0)&gt;0,LEN(TRIM($K7330&amp;""))&gt;0,IFERROR(LOOKUP(2,1/((LISTS!$M$2:$M$13&lt;&gt;"")*ISNUMBER(SEARCH(LISTS!$M$2:$M$13,$I7330))),LISTS!$N$2:$N$13),"NO")="SI"),"SI","NO"))</f>
        <v/>
      </c>
      <c r="M7330" s="9">
        <f>IF(COUNTA($A7330:$K7330)=0,"",IF($K7330&lt;&gt;"",IF(COUNTIF($K$19:$K7330,$K7330)&gt;1,"SI","NO"),IF(COUNTIFS($A$19:$A7330,$A7330,$C$19:$C7330,$C7330,$J$19:$J7330,$J7330,$D$19:$D7330,$D7330)&gt;1,"SI","NO")))</f>
        <v/>
      </c>
      <c r="N7330" s="11">
        <f>IF(COUNTA($A7330:$K7330)=0,"",IF(AND($L7330="SI",$M7330="NO"),IFERROR($H7330,0),0))</f>
        <v/>
      </c>
      <c r="O7330" s="9">
        <f>IF(COUNTA($A7330:$K7330)=0,"",IF($M7330="SI","CUFE o factura duplicada dentro del reporte; no se suma dos veces",IF(IFERROR($H7330,0)&lt;=0,"DIAN reporta valor susceptible 0",IF($L7330="NO",IFERROR(LOOKUP(2,1/((LISTS!$M$2:$M$13&lt;&gt;"")*ISNUMBER(SEARCH(LISTS!$M$2:$M$13,$I7330))),LISTS!$O$2:$O$13),"Medio de pago no elegible o no identificado por DIAN"),"Apta automaticamente por pago electronico y base positiva"))))</f>
        <v/>
      </c>
    </row>
    <row r="7331">
      <c r="A7331" s="9" t="n"/>
      <c r="B7331" s="9" t="n"/>
      <c r="C7331" s="12" t="n"/>
      <c r="D7331" s="11" t="n"/>
      <c r="E7331" s="11" t="n"/>
      <c r="F7331" s="11" t="n"/>
      <c r="G7331" s="11" t="n"/>
      <c r="H7331" s="11" t="n"/>
      <c r="I7331" s="9" t="n"/>
      <c r="J7331" s="9" t="n"/>
      <c r="K7331" s="9" t="n"/>
      <c r="L7331" s="9">
        <f>IF(COUNTA($A7331:$K7331)=0,"",IF(AND(IFERROR($H7331,0)&gt;0,LEN(TRIM($K7331&amp;""))&gt;0,IFERROR(LOOKUP(2,1/((LISTS!$M$2:$M$13&lt;&gt;"")*ISNUMBER(SEARCH(LISTS!$M$2:$M$13,$I7331))),LISTS!$N$2:$N$13),"NO")="SI"),"SI","NO"))</f>
        <v/>
      </c>
      <c r="M7331" s="9">
        <f>IF(COUNTA($A7331:$K7331)=0,"",IF($K7331&lt;&gt;"",IF(COUNTIF($K$19:$K7331,$K7331)&gt;1,"SI","NO"),IF(COUNTIFS($A$19:$A7331,$A7331,$C$19:$C7331,$C7331,$J$19:$J7331,$J7331,$D$19:$D7331,$D7331)&gt;1,"SI","NO")))</f>
        <v/>
      </c>
      <c r="N7331" s="11">
        <f>IF(COUNTA($A7331:$K7331)=0,"",IF(AND($L7331="SI",$M7331="NO"),IFERROR($H7331,0),0))</f>
        <v/>
      </c>
      <c r="O7331" s="9">
        <f>IF(COUNTA($A7331:$K7331)=0,"",IF($M7331="SI","CUFE o factura duplicada dentro del reporte; no se suma dos veces",IF(IFERROR($H7331,0)&lt;=0,"DIAN reporta valor susceptible 0",IF($L7331="NO",IFERROR(LOOKUP(2,1/((LISTS!$M$2:$M$13&lt;&gt;"")*ISNUMBER(SEARCH(LISTS!$M$2:$M$13,$I7331))),LISTS!$O$2:$O$13),"Medio de pago no elegible o no identificado por DIAN"),"Apta automaticamente por pago electronico y base positiva"))))</f>
        <v/>
      </c>
    </row>
    <row r="7332">
      <c r="A7332" s="9" t="n"/>
      <c r="B7332" s="9" t="n"/>
      <c r="C7332" s="12" t="n"/>
      <c r="D7332" s="11" t="n"/>
      <c r="E7332" s="11" t="n"/>
      <c r="F7332" s="11" t="n"/>
      <c r="G7332" s="11" t="n"/>
      <c r="H7332" s="11" t="n"/>
      <c r="I7332" s="9" t="n"/>
      <c r="J7332" s="9" t="n"/>
      <c r="K7332" s="9" t="n"/>
      <c r="L7332" s="9">
        <f>IF(COUNTA($A7332:$K7332)=0,"",IF(AND(IFERROR($H7332,0)&gt;0,LEN(TRIM($K7332&amp;""))&gt;0,IFERROR(LOOKUP(2,1/((LISTS!$M$2:$M$13&lt;&gt;"")*ISNUMBER(SEARCH(LISTS!$M$2:$M$13,$I7332))),LISTS!$N$2:$N$13),"NO")="SI"),"SI","NO"))</f>
        <v/>
      </c>
      <c r="M7332" s="9">
        <f>IF(COUNTA($A7332:$K7332)=0,"",IF($K7332&lt;&gt;"",IF(COUNTIF($K$19:$K7332,$K7332)&gt;1,"SI","NO"),IF(COUNTIFS($A$19:$A7332,$A7332,$C$19:$C7332,$C7332,$J$19:$J7332,$J7332,$D$19:$D7332,$D7332)&gt;1,"SI","NO")))</f>
        <v/>
      </c>
      <c r="N7332" s="11">
        <f>IF(COUNTA($A7332:$K7332)=0,"",IF(AND($L7332="SI",$M7332="NO"),IFERROR($H7332,0),0))</f>
        <v/>
      </c>
      <c r="O7332" s="9">
        <f>IF(COUNTA($A7332:$K7332)=0,"",IF($M7332="SI","CUFE o factura duplicada dentro del reporte; no se suma dos veces",IF(IFERROR($H7332,0)&lt;=0,"DIAN reporta valor susceptible 0",IF($L7332="NO",IFERROR(LOOKUP(2,1/((LISTS!$M$2:$M$13&lt;&gt;"")*ISNUMBER(SEARCH(LISTS!$M$2:$M$13,$I7332))),LISTS!$O$2:$O$13),"Medio de pago no elegible o no identificado por DIAN"),"Apta automaticamente por pago electronico y base positiva"))))</f>
        <v/>
      </c>
    </row>
    <row r="7333">
      <c r="A7333" s="9" t="n"/>
      <c r="B7333" s="9" t="n"/>
      <c r="C7333" s="12" t="n"/>
      <c r="D7333" s="11" t="n"/>
      <c r="E7333" s="11" t="n"/>
      <c r="F7333" s="11" t="n"/>
      <c r="G7333" s="11" t="n"/>
      <c r="H7333" s="11" t="n"/>
      <c r="I7333" s="9" t="n"/>
      <c r="J7333" s="9" t="n"/>
      <c r="K7333" s="9" t="n"/>
      <c r="L7333" s="9">
        <f>IF(COUNTA($A7333:$K7333)=0,"",IF(AND(IFERROR($H7333,0)&gt;0,LEN(TRIM($K7333&amp;""))&gt;0,IFERROR(LOOKUP(2,1/((LISTS!$M$2:$M$13&lt;&gt;"")*ISNUMBER(SEARCH(LISTS!$M$2:$M$13,$I7333))),LISTS!$N$2:$N$13),"NO")="SI"),"SI","NO"))</f>
        <v/>
      </c>
      <c r="M7333" s="9">
        <f>IF(COUNTA($A7333:$K7333)=0,"",IF($K7333&lt;&gt;"",IF(COUNTIF($K$19:$K7333,$K7333)&gt;1,"SI","NO"),IF(COUNTIFS($A$19:$A7333,$A7333,$C$19:$C7333,$C7333,$J$19:$J7333,$J7333,$D$19:$D7333,$D7333)&gt;1,"SI","NO")))</f>
        <v/>
      </c>
      <c r="N7333" s="11">
        <f>IF(COUNTA($A7333:$K7333)=0,"",IF(AND($L7333="SI",$M7333="NO"),IFERROR($H7333,0),0))</f>
        <v/>
      </c>
      <c r="O7333" s="9">
        <f>IF(COUNTA($A7333:$K7333)=0,"",IF($M7333="SI","CUFE o factura duplicada dentro del reporte; no se suma dos veces",IF(IFERROR($H7333,0)&lt;=0,"DIAN reporta valor susceptible 0",IF($L7333="NO",IFERROR(LOOKUP(2,1/((LISTS!$M$2:$M$13&lt;&gt;"")*ISNUMBER(SEARCH(LISTS!$M$2:$M$13,$I7333))),LISTS!$O$2:$O$13),"Medio de pago no elegible o no identificado por DIAN"),"Apta automaticamente por pago electronico y base positiva"))))</f>
        <v/>
      </c>
    </row>
    <row r="7334">
      <c r="A7334" s="9" t="n"/>
      <c r="B7334" s="9" t="n"/>
      <c r="C7334" s="12" t="n"/>
      <c r="D7334" s="11" t="n"/>
      <c r="E7334" s="11" t="n"/>
      <c r="F7334" s="11" t="n"/>
      <c r="G7334" s="11" t="n"/>
      <c r="H7334" s="11" t="n"/>
      <c r="I7334" s="9" t="n"/>
      <c r="J7334" s="9" t="n"/>
      <c r="K7334" s="9" t="n"/>
      <c r="L7334" s="9">
        <f>IF(COUNTA($A7334:$K7334)=0,"",IF(AND(IFERROR($H7334,0)&gt;0,LEN(TRIM($K7334&amp;""))&gt;0,IFERROR(LOOKUP(2,1/((LISTS!$M$2:$M$13&lt;&gt;"")*ISNUMBER(SEARCH(LISTS!$M$2:$M$13,$I7334))),LISTS!$N$2:$N$13),"NO")="SI"),"SI","NO"))</f>
        <v/>
      </c>
      <c r="M7334" s="9">
        <f>IF(COUNTA($A7334:$K7334)=0,"",IF($K7334&lt;&gt;"",IF(COUNTIF($K$19:$K7334,$K7334)&gt;1,"SI","NO"),IF(COUNTIFS($A$19:$A7334,$A7334,$C$19:$C7334,$C7334,$J$19:$J7334,$J7334,$D$19:$D7334,$D7334)&gt;1,"SI","NO")))</f>
        <v/>
      </c>
      <c r="N7334" s="11">
        <f>IF(COUNTA($A7334:$K7334)=0,"",IF(AND($L7334="SI",$M7334="NO"),IFERROR($H7334,0),0))</f>
        <v/>
      </c>
      <c r="O7334" s="9">
        <f>IF(COUNTA($A7334:$K7334)=0,"",IF($M7334="SI","CUFE o factura duplicada dentro del reporte; no se suma dos veces",IF(IFERROR($H7334,0)&lt;=0,"DIAN reporta valor susceptible 0",IF($L7334="NO",IFERROR(LOOKUP(2,1/((LISTS!$M$2:$M$13&lt;&gt;"")*ISNUMBER(SEARCH(LISTS!$M$2:$M$13,$I7334))),LISTS!$O$2:$O$13),"Medio de pago no elegible o no identificado por DIAN"),"Apta automaticamente por pago electronico y base positiva"))))</f>
        <v/>
      </c>
    </row>
    <row r="7335">
      <c r="A7335" s="9" t="n"/>
      <c r="B7335" s="9" t="n"/>
      <c r="C7335" s="12" t="n"/>
      <c r="D7335" s="11" t="n"/>
      <c r="E7335" s="11" t="n"/>
      <c r="F7335" s="11" t="n"/>
      <c r="G7335" s="11" t="n"/>
      <c r="H7335" s="11" t="n"/>
      <c r="I7335" s="9" t="n"/>
      <c r="J7335" s="9" t="n"/>
      <c r="K7335" s="9" t="n"/>
      <c r="L7335" s="9">
        <f>IF(COUNTA($A7335:$K7335)=0,"",IF(AND(IFERROR($H7335,0)&gt;0,LEN(TRIM($K7335&amp;""))&gt;0,IFERROR(LOOKUP(2,1/((LISTS!$M$2:$M$13&lt;&gt;"")*ISNUMBER(SEARCH(LISTS!$M$2:$M$13,$I7335))),LISTS!$N$2:$N$13),"NO")="SI"),"SI","NO"))</f>
        <v/>
      </c>
      <c r="M7335" s="9">
        <f>IF(COUNTA($A7335:$K7335)=0,"",IF($K7335&lt;&gt;"",IF(COUNTIF($K$19:$K7335,$K7335)&gt;1,"SI","NO"),IF(COUNTIFS($A$19:$A7335,$A7335,$C$19:$C7335,$C7335,$J$19:$J7335,$J7335,$D$19:$D7335,$D7335)&gt;1,"SI","NO")))</f>
        <v/>
      </c>
      <c r="N7335" s="11">
        <f>IF(COUNTA($A7335:$K7335)=0,"",IF(AND($L7335="SI",$M7335="NO"),IFERROR($H7335,0),0))</f>
        <v/>
      </c>
      <c r="O7335" s="9">
        <f>IF(COUNTA($A7335:$K7335)=0,"",IF($M7335="SI","CUFE o factura duplicada dentro del reporte; no se suma dos veces",IF(IFERROR($H7335,0)&lt;=0,"DIAN reporta valor susceptible 0",IF($L7335="NO",IFERROR(LOOKUP(2,1/((LISTS!$M$2:$M$13&lt;&gt;"")*ISNUMBER(SEARCH(LISTS!$M$2:$M$13,$I7335))),LISTS!$O$2:$O$13),"Medio de pago no elegible o no identificado por DIAN"),"Apta automaticamente por pago electronico y base positiva"))))</f>
        <v/>
      </c>
    </row>
    <row r="7336">
      <c r="A7336" s="9" t="n"/>
      <c r="B7336" s="9" t="n"/>
      <c r="C7336" s="12" t="n"/>
      <c r="D7336" s="11" t="n"/>
      <c r="E7336" s="11" t="n"/>
      <c r="F7336" s="11" t="n"/>
      <c r="G7336" s="11" t="n"/>
      <c r="H7336" s="11" t="n"/>
      <c r="I7336" s="9" t="n"/>
      <c r="J7336" s="9" t="n"/>
      <c r="K7336" s="9" t="n"/>
      <c r="L7336" s="9">
        <f>IF(COUNTA($A7336:$K7336)=0,"",IF(AND(IFERROR($H7336,0)&gt;0,LEN(TRIM($K7336&amp;""))&gt;0,IFERROR(LOOKUP(2,1/((LISTS!$M$2:$M$13&lt;&gt;"")*ISNUMBER(SEARCH(LISTS!$M$2:$M$13,$I7336))),LISTS!$N$2:$N$13),"NO")="SI"),"SI","NO"))</f>
        <v/>
      </c>
      <c r="M7336" s="9">
        <f>IF(COUNTA($A7336:$K7336)=0,"",IF($K7336&lt;&gt;"",IF(COUNTIF($K$19:$K7336,$K7336)&gt;1,"SI","NO"),IF(COUNTIFS($A$19:$A7336,$A7336,$C$19:$C7336,$C7336,$J$19:$J7336,$J7336,$D$19:$D7336,$D7336)&gt;1,"SI","NO")))</f>
        <v/>
      </c>
      <c r="N7336" s="11">
        <f>IF(COUNTA($A7336:$K7336)=0,"",IF(AND($L7336="SI",$M7336="NO"),IFERROR($H7336,0),0))</f>
        <v/>
      </c>
      <c r="O7336" s="9">
        <f>IF(COUNTA($A7336:$K7336)=0,"",IF($M7336="SI","CUFE o factura duplicada dentro del reporte; no se suma dos veces",IF(IFERROR($H7336,0)&lt;=0,"DIAN reporta valor susceptible 0",IF($L7336="NO",IFERROR(LOOKUP(2,1/((LISTS!$M$2:$M$13&lt;&gt;"")*ISNUMBER(SEARCH(LISTS!$M$2:$M$13,$I7336))),LISTS!$O$2:$O$13),"Medio de pago no elegible o no identificado por DIAN"),"Apta automaticamente por pago electronico y base positiva"))))</f>
        <v/>
      </c>
    </row>
    <row r="7337">
      <c r="A7337" s="9" t="n"/>
      <c r="B7337" s="9" t="n"/>
      <c r="C7337" s="12" t="n"/>
      <c r="D7337" s="11" t="n"/>
      <c r="E7337" s="11" t="n"/>
      <c r="F7337" s="11" t="n"/>
      <c r="G7337" s="11" t="n"/>
      <c r="H7337" s="11" t="n"/>
      <c r="I7337" s="9" t="n"/>
      <c r="J7337" s="9" t="n"/>
      <c r="K7337" s="9" t="n"/>
      <c r="L7337" s="9">
        <f>IF(COUNTA($A7337:$K7337)=0,"",IF(AND(IFERROR($H7337,0)&gt;0,LEN(TRIM($K7337&amp;""))&gt;0,IFERROR(LOOKUP(2,1/((LISTS!$M$2:$M$13&lt;&gt;"")*ISNUMBER(SEARCH(LISTS!$M$2:$M$13,$I7337))),LISTS!$N$2:$N$13),"NO")="SI"),"SI","NO"))</f>
        <v/>
      </c>
      <c r="M7337" s="9">
        <f>IF(COUNTA($A7337:$K7337)=0,"",IF($K7337&lt;&gt;"",IF(COUNTIF($K$19:$K7337,$K7337)&gt;1,"SI","NO"),IF(COUNTIFS($A$19:$A7337,$A7337,$C$19:$C7337,$C7337,$J$19:$J7337,$J7337,$D$19:$D7337,$D7337)&gt;1,"SI","NO")))</f>
        <v/>
      </c>
      <c r="N7337" s="11">
        <f>IF(COUNTA($A7337:$K7337)=0,"",IF(AND($L7337="SI",$M7337="NO"),IFERROR($H7337,0),0))</f>
        <v/>
      </c>
      <c r="O7337" s="9">
        <f>IF(COUNTA($A7337:$K7337)=0,"",IF($M7337="SI","CUFE o factura duplicada dentro del reporte; no se suma dos veces",IF(IFERROR($H7337,0)&lt;=0,"DIAN reporta valor susceptible 0",IF($L7337="NO",IFERROR(LOOKUP(2,1/((LISTS!$M$2:$M$13&lt;&gt;"")*ISNUMBER(SEARCH(LISTS!$M$2:$M$13,$I7337))),LISTS!$O$2:$O$13),"Medio de pago no elegible o no identificado por DIAN"),"Apta automaticamente por pago electronico y base positiva"))))</f>
        <v/>
      </c>
    </row>
    <row r="7338">
      <c r="A7338" s="9" t="n"/>
      <c r="B7338" s="9" t="n"/>
      <c r="C7338" s="12" t="n"/>
      <c r="D7338" s="11" t="n"/>
      <c r="E7338" s="11" t="n"/>
      <c r="F7338" s="11" t="n"/>
      <c r="G7338" s="11" t="n"/>
      <c r="H7338" s="11" t="n"/>
      <c r="I7338" s="9" t="n"/>
      <c r="J7338" s="9" t="n"/>
      <c r="K7338" s="9" t="n"/>
      <c r="L7338" s="9">
        <f>IF(COUNTA($A7338:$K7338)=0,"",IF(AND(IFERROR($H7338,0)&gt;0,LEN(TRIM($K7338&amp;""))&gt;0,IFERROR(LOOKUP(2,1/((LISTS!$M$2:$M$13&lt;&gt;"")*ISNUMBER(SEARCH(LISTS!$M$2:$M$13,$I7338))),LISTS!$N$2:$N$13),"NO")="SI"),"SI","NO"))</f>
        <v/>
      </c>
      <c r="M7338" s="9">
        <f>IF(COUNTA($A7338:$K7338)=0,"",IF($K7338&lt;&gt;"",IF(COUNTIF($K$19:$K7338,$K7338)&gt;1,"SI","NO"),IF(COUNTIFS($A$19:$A7338,$A7338,$C$19:$C7338,$C7338,$J$19:$J7338,$J7338,$D$19:$D7338,$D7338)&gt;1,"SI","NO")))</f>
        <v/>
      </c>
      <c r="N7338" s="11">
        <f>IF(COUNTA($A7338:$K7338)=0,"",IF(AND($L7338="SI",$M7338="NO"),IFERROR($H7338,0),0))</f>
        <v/>
      </c>
      <c r="O7338" s="9">
        <f>IF(COUNTA($A7338:$K7338)=0,"",IF($M7338="SI","CUFE o factura duplicada dentro del reporte; no se suma dos veces",IF(IFERROR($H7338,0)&lt;=0,"DIAN reporta valor susceptible 0",IF($L7338="NO",IFERROR(LOOKUP(2,1/((LISTS!$M$2:$M$13&lt;&gt;"")*ISNUMBER(SEARCH(LISTS!$M$2:$M$13,$I7338))),LISTS!$O$2:$O$13),"Medio de pago no elegible o no identificado por DIAN"),"Apta automaticamente por pago electronico y base positiva"))))</f>
        <v/>
      </c>
    </row>
    <row r="7339">
      <c r="A7339" s="9" t="n"/>
      <c r="B7339" s="9" t="n"/>
      <c r="C7339" s="12" t="n"/>
      <c r="D7339" s="11" t="n"/>
      <c r="E7339" s="11" t="n"/>
      <c r="F7339" s="11" t="n"/>
      <c r="G7339" s="11" t="n"/>
      <c r="H7339" s="11" t="n"/>
      <c r="I7339" s="9" t="n"/>
      <c r="J7339" s="9" t="n"/>
      <c r="K7339" s="9" t="n"/>
      <c r="L7339" s="9">
        <f>IF(COUNTA($A7339:$K7339)=0,"",IF(AND(IFERROR($H7339,0)&gt;0,LEN(TRIM($K7339&amp;""))&gt;0,IFERROR(LOOKUP(2,1/((LISTS!$M$2:$M$13&lt;&gt;"")*ISNUMBER(SEARCH(LISTS!$M$2:$M$13,$I7339))),LISTS!$N$2:$N$13),"NO")="SI"),"SI","NO"))</f>
        <v/>
      </c>
      <c r="M7339" s="9">
        <f>IF(COUNTA($A7339:$K7339)=0,"",IF($K7339&lt;&gt;"",IF(COUNTIF($K$19:$K7339,$K7339)&gt;1,"SI","NO"),IF(COUNTIFS($A$19:$A7339,$A7339,$C$19:$C7339,$C7339,$J$19:$J7339,$J7339,$D$19:$D7339,$D7339)&gt;1,"SI","NO")))</f>
        <v/>
      </c>
      <c r="N7339" s="11">
        <f>IF(COUNTA($A7339:$K7339)=0,"",IF(AND($L7339="SI",$M7339="NO"),IFERROR($H7339,0),0))</f>
        <v/>
      </c>
      <c r="O7339" s="9">
        <f>IF(COUNTA($A7339:$K7339)=0,"",IF($M7339="SI","CUFE o factura duplicada dentro del reporte; no se suma dos veces",IF(IFERROR($H7339,0)&lt;=0,"DIAN reporta valor susceptible 0",IF($L7339="NO",IFERROR(LOOKUP(2,1/((LISTS!$M$2:$M$13&lt;&gt;"")*ISNUMBER(SEARCH(LISTS!$M$2:$M$13,$I7339))),LISTS!$O$2:$O$13),"Medio de pago no elegible o no identificado por DIAN"),"Apta automaticamente por pago electronico y base positiva"))))</f>
        <v/>
      </c>
    </row>
    <row r="7340">
      <c r="A7340" s="9" t="n"/>
      <c r="B7340" s="9" t="n"/>
      <c r="C7340" s="12" t="n"/>
      <c r="D7340" s="11" t="n"/>
      <c r="E7340" s="11" t="n"/>
      <c r="F7340" s="11" t="n"/>
      <c r="G7340" s="11" t="n"/>
      <c r="H7340" s="11" t="n"/>
      <c r="I7340" s="9" t="n"/>
      <c r="J7340" s="9" t="n"/>
      <c r="K7340" s="9" t="n"/>
      <c r="L7340" s="9">
        <f>IF(COUNTA($A7340:$K7340)=0,"",IF(AND(IFERROR($H7340,0)&gt;0,LEN(TRIM($K7340&amp;""))&gt;0,IFERROR(LOOKUP(2,1/((LISTS!$M$2:$M$13&lt;&gt;"")*ISNUMBER(SEARCH(LISTS!$M$2:$M$13,$I7340))),LISTS!$N$2:$N$13),"NO")="SI"),"SI","NO"))</f>
        <v/>
      </c>
      <c r="M7340" s="9">
        <f>IF(COUNTA($A7340:$K7340)=0,"",IF($K7340&lt;&gt;"",IF(COUNTIF($K$19:$K7340,$K7340)&gt;1,"SI","NO"),IF(COUNTIFS($A$19:$A7340,$A7340,$C$19:$C7340,$C7340,$J$19:$J7340,$J7340,$D$19:$D7340,$D7340)&gt;1,"SI","NO")))</f>
        <v/>
      </c>
      <c r="N7340" s="11">
        <f>IF(COUNTA($A7340:$K7340)=0,"",IF(AND($L7340="SI",$M7340="NO"),IFERROR($H7340,0),0))</f>
        <v/>
      </c>
      <c r="O7340" s="9">
        <f>IF(COUNTA($A7340:$K7340)=0,"",IF($M7340="SI","CUFE o factura duplicada dentro del reporte; no se suma dos veces",IF(IFERROR($H7340,0)&lt;=0,"DIAN reporta valor susceptible 0",IF($L7340="NO",IFERROR(LOOKUP(2,1/((LISTS!$M$2:$M$13&lt;&gt;"")*ISNUMBER(SEARCH(LISTS!$M$2:$M$13,$I7340))),LISTS!$O$2:$O$13),"Medio de pago no elegible o no identificado por DIAN"),"Apta automaticamente por pago electronico y base positiva"))))</f>
        <v/>
      </c>
    </row>
    <row r="7341">
      <c r="A7341" s="9" t="n"/>
      <c r="B7341" s="9" t="n"/>
      <c r="C7341" s="12" t="n"/>
      <c r="D7341" s="11" t="n"/>
      <c r="E7341" s="11" t="n"/>
      <c r="F7341" s="11" t="n"/>
      <c r="G7341" s="11" t="n"/>
      <c r="H7341" s="11" t="n"/>
      <c r="I7341" s="9" t="n"/>
      <c r="J7341" s="9" t="n"/>
      <c r="K7341" s="9" t="n"/>
      <c r="L7341" s="9">
        <f>IF(COUNTA($A7341:$K7341)=0,"",IF(AND(IFERROR($H7341,0)&gt;0,LEN(TRIM($K7341&amp;""))&gt;0,IFERROR(LOOKUP(2,1/((LISTS!$M$2:$M$13&lt;&gt;"")*ISNUMBER(SEARCH(LISTS!$M$2:$M$13,$I7341))),LISTS!$N$2:$N$13),"NO")="SI"),"SI","NO"))</f>
        <v/>
      </c>
      <c r="M7341" s="9">
        <f>IF(COUNTA($A7341:$K7341)=0,"",IF($K7341&lt;&gt;"",IF(COUNTIF($K$19:$K7341,$K7341)&gt;1,"SI","NO"),IF(COUNTIFS($A$19:$A7341,$A7341,$C$19:$C7341,$C7341,$J$19:$J7341,$J7341,$D$19:$D7341,$D7341)&gt;1,"SI","NO")))</f>
        <v/>
      </c>
      <c r="N7341" s="11">
        <f>IF(COUNTA($A7341:$K7341)=0,"",IF(AND($L7341="SI",$M7341="NO"),IFERROR($H7341,0),0))</f>
        <v/>
      </c>
      <c r="O7341" s="9">
        <f>IF(COUNTA($A7341:$K7341)=0,"",IF($M7341="SI","CUFE o factura duplicada dentro del reporte; no se suma dos veces",IF(IFERROR($H7341,0)&lt;=0,"DIAN reporta valor susceptible 0",IF($L7341="NO",IFERROR(LOOKUP(2,1/((LISTS!$M$2:$M$13&lt;&gt;"")*ISNUMBER(SEARCH(LISTS!$M$2:$M$13,$I7341))),LISTS!$O$2:$O$13),"Medio de pago no elegible o no identificado por DIAN"),"Apta automaticamente por pago electronico y base positiva"))))</f>
        <v/>
      </c>
    </row>
    <row r="7342">
      <c r="A7342" s="9" t="n"/>
      <c r="B7342" s="9" t="n"/>
      <c r="C7342" s="12" t="n"/>
      <c r="D7342" s="11" t="n"/>
      <c r="E7342" s="11" t="n"/>
      <c r="F7342" s="11" t="n"/>
      <c r="G7342" s="11" t="n"/>
      <c r="H7342" s="11" t="n"/>
      <c r="I7342" s="9" t="n"/>
      <c r="J7342" s="9" t="n"/>
      <c r="K7342" s="9" t="n"/>
      <c r="L7342" s="9">
        <f>IF(COUNTA($A7342:$K7342)=0,"",IF(AND(IFERROR($H7342,0)&gt;0,LEN(TRIM($K7342&amp;""))&gt;0,IFERROR(LOOKUP(2,1/((LISTS!$M$2:$M$13&lt;&gt;"")*ISNUMBER(SEARCH(LISTS!$M$2:$M$13,$I7342))),LISTS!$N$2:$N$13),"NO")="SI"),"SI","NO"))</f>
        <v/>
      </c>
      <c r="M7342" s="9">
        <f>IF(COUNTA($A7342:$K7342)=0,"",IF($K7342&lt;&gt;"",IF(COUNTIF($K$19:$K7342,$K7342)&gt;1,"SI","NO"),IF(COUNTIFS($A$19:$A7342,$A7342,$C$19:$C7342,$C7342,$J$19:$J7342,$J7342,$D$19:$D7342,$D7342)&gt;1,"SI","NO")))</f>
        <v/>
      </c>
      <c r="N7342" s="11">
        <f>IF(COUNTA($A7342:$K7342)=0,"",IF(AND($L7342="SI",$M7342="NO"),IFERROR($H7342,0),0))</f>
        <v/>
      </c>
      <c r="O7342" s="9">
        <f>IF(COUNTA($A7342:$K7342)=0,"",IF($M7342="SI","CUFE o factura duplicada dentro del reporte; no se suma dos veces",IF(IFERROR($H7342,0)&lt;=0,"DIAN reporta valor susceptible 0",IF($L7342="NO",IFERROR(LOOKUP(2,1/((LISTS!$M$2:$M$13&lt;&gt;"")*ISNUMBER(SEARCH(LISTS!$M$2:$M$13,$I7342))),LISTS!$O$2:$O$13),"Medio de pago no elegible o no identificado por DIAN"),"Apta automaticamente por pago electronico y base positiva"))))</f>
        <v/>
      </c>
    </row>
    <row r="7343">
      <c r="A7343" s="9" t="n"/>
      <c r="B7343" s="9" t="n"/>
      <c r="C7343" s="12" t="n"/>
      <c r="D7343" s="11" t="n"/>
      <c r="E7343" s="11" t="n"/>
      <c r="F7343" s="11" t="n"/>
      <c r="G7343" s="11" t="n"/>
      <c r="H7343" s="11" t="n"/>
      <c r="I7343" s="9" t="n"/>
      <c r="J7343" s="9" t="n"/>
      <c r="K7343" s="9" t="n"/>
      <c r="L7343" s="9">
        <f>IF(COUNTA($A7343:$K7343)=0,"",IF(AND(IFERROR($H7343,0)&gt;0,LEN(TRIM($K7343&amp;""))&gt;0,IFERROR(LOOKUP(2,1/((LISTS!$M$2:$M$13&lt;&gt;"")*ISNUMBER(SEARCH(LISTS!$M$2:$M$13,$I7343))),LISTS!$N$2:$N$13),"NO")="SI"),"SI","NO"))</f>
        <v/>
      </c>
      <c r="M7343" s="9">
        <f>IF(COUNTA($A7343:$K7343)=0,"",IF($K7343&lt;&gt;"",IF(COUNTIF($K$19:$K7343,$K7343)&gt;1,"SI","NO"),IF(COUNTIFS($A$19:$A7343,$A7343,$C$19:$C7343,$C7343,$J$19:$J7343,$J7343,$D$19:$D7343,$D7343)&gt;1,"SI","NO")))</f>
        <v/>
      </c>
      <c r="N7343" s="11">
        <f>IF(COUNTA($A7343:$K7343)=0,"",IF(AND($L7343="SI",$M7343="NO"),IFERROR($H7343,0),0))</f>
        <v/>
      </c>
      <c r="O7343" s="9">
        <f>IF(COUNTA($A7343:$K7343)=0,"",IF($M7343="SI","CUFE o factura duplicada dentro del reporte; no se suma dos veces",IF(IFERROR($H7343,0)&lt;=0,"DIAN reporta valor susceptible 0",IF($L7343="NO",IFERROR(LOOKUP(2,1/((LISTS!$M$2:$M$13&lt;&gt;"")*ISNUMBER(SEARCH(LISTS!$M$2:$M$13,$I7343))),LISTS!$O$2:$O$13),"Medio de pago no elegible o no identificado por DIAN"),"Apta automaticamente por pago electronico y base positiva"))))</f>
        <v/>
      </c>
    </row>
    <row r="7344">
      <c r="A7344" s="9" t="n"/>
      <c r="B7344" s="9" t="n"/>
      <c r="C7344" s="12" t="n"/>
      <c r="D7344" s="11" t="n"/>
      <c r="E7344" s="11" t="n"/>
      <c r="F7344" s="11" t="n"/>
      <c r="G7344" s="11" t="n"/>
      <c r="H7344" s="11" t="n"/>
      <c r="I7344" s="9" t="n"/>
      <c r="J7344" s="9" t="n"/>
      <c r="K7344" s="9" t="n"/>
      <c r="L7344" s="9">
        <f>IF(COUNTA($A7344:$K7344)=0,"",IF(AND(IFERROR($H7344,0)&gt;0,LEN(TRIM($K7344&amp;""))&gt;0,IFERROR(LOOKUP(2,1/((LISTS!$M$2:$M$13&lt;&gt;"")*ISNUMBER(SEARCH(LISTS!$M$2:$M$13,$I7344))),LISTS!$N$2:$N$13),"NO")="SI"),"SI","NO"))</f>
        <v/>
      </c>
      <c r="M7344" s="9">
        <f>IF(COUNTA($A7344:$K7344)=0,"",IF($K7344&lt;&gt;"",IF(COUNTIF($K$19:$K7344,$K7344)&gt;1,"SI","NO"),IF(COUNTIFS($A$19:$A7344,$A7344,$C$19:$C7344,$C7344,$J$19:$J7344,$J7344,$D$19:$D7344,$D7344)&gt;1,"SI","NO")))</f>
        <v/>
      </c>
      <c r="N7344" s="11">
        <f>IF(COUNTA($A7344:$K7344)=0,"",IF(AND($L7344="SI",$M7344="NO"),IFERROR($H7344,0),0))</f>
        <v/>
      </c>
      <c r="O7344" s="9">
        <f>IF(COUNTA($A7344:$K7344)=0,"",IF($M7344="SI","CUFE o factura duplicada dentro del reporte; no se suma dos veces",IF(IFERROR($H7344,0)&lt;=0,"DIAN reporta valor susceptible 0",IF($L7344="NO",IFERROR(LOOKUP(2,1/((LISTS!$M$2:$M$13&lt;&gt;"")*ISNUMBER(SEARCH(LISTS!$M$2:$M$13,$I7344))),LISTS!$O$2:$O$13),"Medio de pago no elegible o no identificado por DIAN"),"Apta automaticamente por pago electronico y base positiva"))))</f>
        <v/>
      </c>
    </row>
    <row r="7345">
      <c r="A7345" s="9" t="n"/>
      <c r="B7345" s="9" t="n"/>
      <c r="C7345" s="12" t="n"/>
      <c r="D7345" s="11" t="n"/>
      <c r="E7345" s="11" t="n"/>
      <c r="F7345" s="11" t="n"/>
      <c r="G7345" s="11" t="n"/>
      <c r="H7345" s="11" t="n"/>
      <c r="I7345" s="9" t="n"/>
      <c r="J7345" s="9" t="n"/>
      <c r="K7345" s="9" t="n"/>
      <c r="L7345" s="9">
        <f>IF(COUNTA($A7345:$K7345)=0,"",IF(AND(IFERROR($H7345,0)&gt;0,LEN(TRIM($K7345&amp;""))&gt;0,IFERROR(LOOKUP(2,1/((LISTS!$M$2:$M$13&lt;&gt;"")*ISNUMBER(SEARCH(LISTS!$M$2:$M$13,$I7345))),LISTS!$N$2:$N$13),"NO")="SI"),"SI","NO"))</f>
        <v/>
      </c>
      <c r="M7345" s="9">
        <f>IF(COUNTA($A7345:$K7345)=0,"",IF($K7345&lt;&gt;"",IF(COUNTIF($K$19:$K7345,$K7345)&gt;1,"SI","NO"),IF(COUNTIFS($A$19:$A7345,$A7345,$C$19:$C7345,$C7345,$J$19:$J7345,$J7345,$D$19:$D7345,$D7345)&gt;1,"SI","NO")))</f>
        <v/>
      </c>
      <c r="N7345" s="11">
        <f>IF(COUNTA($A7345:$K7345)=0,"",IF(AND($L7345="SI",$M7345="NO"),IFERROR($H7345,0),0))</f>
        <v/>
      </c>
      <c r="O7345" s="9">
        <f>IF(COUNTA($A7345:$K7345)=0,"",IF($M7345="SI","CUFE o factura duplicada dentro del reporte; no se suma dos veces",IF(IFERROR($H7345,0)&lt;=0,"DIAN reporta valor susceptible 0",IF($L7345="NO",IFERROR(LOOKUP(2,1/((LISTS!$M$2:$M$13&lt;&gt;"")*ISNUMBER(SEARCH(LISTS!$M$2:$M$13,$I7345))),LISTS!$O$2:$O$13),"Medio de pago no elegible o no identificado por DIAN"),"Apta automaticamente por pago electronico y base positiva"))))</f>
        <v/>
      </c>
    </row>
    <row r="7346">
      <c r="A7346" s="9" t="n"/>
      <c r="B7346" s="9" t="n"/>
      <c r="C7346" s="12" t="n"/>
      <c r="D7346" s="11" t="n"/>
      <c r="E7346" s="11" t="n"/>
      <c r="F7346" s="11" t="n"/>
      <c r="G7346" s="11" t="n"/>
      <c r="H7346" s="11" t="n"/>
      <c r="I7346" s="9" t="n"/>
      <c r="J7346" s="9" t="n"/>
      <c r="K7346" s="9" t="n"/>
      <c r="L7346" s="9">
        <f>IF(COUNTA($A7346:$K7346)=0,"",IF(AND(IFERROR($H7346,0)&gt;0,LEN(TRIM($K7346&amp;""))&gt;0,IFERROR(LOOKUP(2,1/((LISTS!$M$2:$M$13&lt;&gt;"")*ISNUMBER(SEARCH(LISTS!$M$2:$M$13,$I7346))),LISTS!$N$2:$N$13),"NO")="SI"),"SI","NO"))</f>
        <v/>
      </c>
      <c r="M7346" s="9">
        <f>IF(COUNTA($A7346:$K7346)=0,"",IF($K7346&lt;&gt;"",IF(COUNTIF($K$19:$K7346,$K7346)&gt;1,"SI","NO"),IF(COUNTIFS($A$19:$A7346,$A7346,$C$19:$C7346,$C7346,$J$19:$J7346,$J7346,$D$19:$D7346,$D7346)&gt;1,"SI","NO")))</f>
        <v/>
      </c>
      <c r="N7346" s="11">
        <f>IF(COUNTA($A7346:$K7346)=0,"",IF(AND($L7346="SI",$M7346="NO"),IFERROR($H7346,0),0))</f>
        <v/>
      </c>
      <c r="O7346" s="9">
        <f>IF(COUNTA($A7346:$K7346)=0,"",IF($M7346="SI","CUFE o factura duplicada dentro del reporte; no se suma dos veces",IF(IFERROR($H7346,0)&lt;=0,"DIAN reporta valor susceptible 0",IF($L7346="NO",IFERROR(LOOKUP(2,1/((LISTS!$M$2:$M$13&lt;&gt;"")*ISNUMBER(SEARCH(LISTS!$M$2:$M$13,$I7346))),LISTS!$O$2:$O$13),"Medio de pago no elegible o no identificado por DIAN"),"Apta automaticamente por pago electronico y base positiva"))))</f>
        <v/>
      </c>
    </row>
    <row r="7347">
      <c r="A7347" s="9" t="n"/>
      <c r="B7347" s="9" t="n"/>
      <c r="C7347" s="12" t="n"/>
      <c r="D7347" s="11" t="n"/>
      <c r="E7347" s="11" t="n"/>
      <c r="F7347" s="11" t="n"/>
      <c r="G7347" s="11" t="n"/>
      <c r="H7347" s="11" t="n"/>
      <c r="I7347" s="9" t="n"/>
      <c r="J7347" s="9" t="n"/>
      <c r="K7347" s="9" t="n"/>
      <c r="L7347" s="9">
        <f>IF(COUNTA($A7347:$K7347)=0,"",IF(AND(IFERROR($H7347,0)&gt;0,LEN(TRIM($K7347&amp;""))&gt;0,IFERROR(LOOKUP(2,1/((LISTS!$M$2:$M$13&lt;&gt;"")*ISNUMBER(SEARCH(LISTS!$M$2:$M$13,$I7347))),LISTS!$N$2:$N$13),"NO")="SI"),"SI","NO"))</f>
        <v/>
      </c>
      <c r="M7347" s="9">
        <f>IF(COUNTA($A7347:$K7347)=0,"",IF($K7347&lt;&gt;"",IF(COUNTIF($K$19:$K7347,$K7347)&gt;1,"SI","NO"),IF(COUNTIFS($A$19:$A7347,$A7347,$C$19:$C7347,$C7347,$J$19:$J7347,$J7347,$D$19:$D7347,$D7347)&gt;1,"SI","NO")))</f>
        <v/>
      </c>
      <c r="N7347" s="11">
        <f>IF(COUNTA($A7347:$K7347)=0,"",IF(AND($L7347="SI",$M7347="NO"),IFERROR($H7347,0),0))</f>
        <v/>
      </c>
      <c r="O7347" s="9">
        <f>IF(COUNTA($A7347:$K7347)=0,"",IF($M7347="SI","CUFE o factura duplicada dentro del reporte; no se suma dos veces",IF(IFERROR($H7347,0)&lt;=0,"DIAN reporta valor susceptible 0",IF($L7347="NO",IFERROR(LOOKUP(2,1/((LISTS!$M$2:$M$13&lt;&gt;"")*ISNUMBER(SEARCH(LISTS!$M$2:$M$13,$I7347))),LISTS!$O$2:$O$13),"Medio de pago no elegible o no identificado por DIAN"),"Apta automaticamente por pago electronico y base positiva"))))</f>
        <v/>
      </c>
    </row>
    <row r="7348">
      <c r="A7348" s="9" t="n"/>
      <c r="B7348" s="9" t="n"/>
      <c r="C7348" s="12" t="n"/>
      <c r="D7348" s="11" t="n"/>
      <c r="E7348" s="11" t="n"/>
      <c r="F7348" s="11" t="n"/>
      <c r="G7348" s="11" t="n"/>
      <c r="H7348" s="11" t="n"/>
      <c r="I7348" s="9" t="n"/>
      <c r="J7348" s="9" t="n"/>
      <c r="K7348" s="9" t="n"/>
      <c r="L7348" s="9">
        <f>IF(COUNTA($A7348:$K7348)=0,"",IF(AND(IFERROR($H7348,0)&gt;0,LEN(TRIM($K7348&amp;""))&gt;0,IFERROR(LOOKUP(2,1/((LISTS!$M$2:$M$13&lt;&gt;"")*ISNUMBER(SEARCH(LISTS!$M$2:$M$13,$I7348))),LISTS!$N$2:$N$13),"NO")="SI"),"SI","NO"))</f>
        <v/>
      </c>
      <c r="M7348" s="9">
        <f>IF(COUNTA($A7348:$K7348)=0,"",IF($K7348&lt;&gt;"",IF(COUNTIF($K$19:$K7348,$K7348)&gt;1,"SI","NO"),IF(COUNTIFS($A$19:$A7348,$A7348,$C$19:$C7348,$C7348,$J$19:$J7348,$J7348,$D$19:$D7348,$D7348)&gt;1,"SI","NO")))</f>
        <v/>
      </c>
      <c r="N7348" s="11">
        <f>IF(COUNTA($A7348:$K7348)=0,"",IF(AND($L7348="SI",$M7348="NO"),IFERROR($H7348,0),0))</f>
        <v/>
      </c>
      <c r="O7348" s="9">
        <f>IF(COUNTA($A7348:$K7348)=0,"",IF($M7348="SI","CUFE o factura duplicada dentro del reporte; no se suma dos veces",IF(IFERROR($H7348,0)&lt;=0,"DIAN reporta valor susceptible 0",IF($L7348="NO",IFERROR(LOOKUP(2,1/((LISTS!$M$2:$M$13&lt;&gt;"")*ISNUMBER(SEARCH(LISTS!$M$2:$M$13,$I7348))),LISTS!$O$2:$O$13),"Medio de pago no elegible o no identificado por DIAN"),"Apta automaticamente por pago electronico y base positiva"))))</f>
        <v/>
      </c>
    </row>
    <row r="7349">
      <c r="A7349" s="9" t="n"/>
      <c r="B7349" s="9" t="n"/>
      <c r="C7349" s="12" t="n"/>
      <c r="D7349" s="11" t="n"/>
      <c r="E7349" s="11" t="n"/>
      <c r="F7349" s="11" t="n"/>
      <c r="G7349" s="11" t="n"/>
      <c r="H7349" s="11" t="n"/>
      <c r="I7349" s="9" t="n"/>
      <c r="J7349" s="9" t="n"/>
      <c r="K7349" s="9" t="n"/>
      <c r="L7349" s="9">
        <f>IF(COUNTA($A7349:$K7349)=0,"",IF(AND(IFERROR($H7349,0)&gt;0,LEN(TRIM($K7349&amp;""))&gt;0,IFERROR(LOOKUP(2,1/((LISTS!$M$2:$M$13&lt;&gt;"")*ISNUMBER(SEARCH(LISTS!$M$2:$M$13,$I7349))),LISTS!$N$2:$N$13),"NO")="SI"),"SI","NO"))</f>
        <v/>
      </c>
      <c r="M7349" s="9">
        <f>IF(COUNTA($A7349:$K7349)=0,"",IF($K7349&lt;&gt;"",IF(COUNTIF($K$19:$K7349,$K7349)&gt;1,"SI","NO"),IF(COUNTIFS($A$19:$A7349,$A7349,$C$19:$C7349,$C7349,$J$19:$J7349,$J7349,$D$19:$D7349,$D7349)&gt;1,"SI","NO")))</f>
        <v/>
      </c>
      <c r="N7349" s="11">
        <f>IF(COUNTA($A7349:$K7349)=0,"",IF(AND($L7349="SI",$M7349="NO"),IFERROR($H7349,0),0))</f>
        <v/>
      </c>
      <c r="O7349" s="9">
        <f>IF(COUNTA($A7349:$K7349)=0,"",IF($M7349="SI","CUFE o factura duplicada dentro del reporte; no se suma dos veces",IF(IFERROR($H7349,0)&lt;=0,"DIAN reporta valor susceptible 0",IF($L7349="NO",IFERROR(LOOKUP(2,1/((LISTS!$M$2:$M$13&lt;&gt;"")*ISNUMBER(SEARCH(LISTS!$M$2:$M$13,$I7349))),LISTS!$O$2:$O$13),"Medio de pago no elegible o no identificado por DIAN"),"Apta automaticamente por pago electronico y base positiva"))))</f>
        <v/>
      </c>
    </row>
    <row r="7350">
      <c r="A7350" s="9" t="n"/>
      <c r="B7350" s="9" t="n"/>
      <c r="C7350" s="12" t="n"/>
      <c r="D7350" s="11" t="n"/>
      <c r="E7350" s="11" t="n"/>
      <c r="F7350" s="11" t="n"/>
      <c r="G7350" s="11" t="n"/>
      <c r="H7350" s="11" t="n"/>
      <c r="I7350" s="9" t="n"/>
      <c r="J7350" s="9" t="n"/>
      <c r="K7350" s="9" t="n"/>
      <c r="L7350" s="9">
        <f>IF(COUNTA($A7350:$K7350)=0,"",IF(AND(IFERROR($H7350,0)&gt;0,LEN(TRIM($K7350&amp;""))&gt;0,IFERROR(LOOKUP(2,1/((LISTS!$M$2:$M$13&lt;&gt;"")*ISNUMBER(SEARCH(LISTS!$M$2:$M$13,$I7350))),LISTS!$N$2:$N$13),"NO")="SI"),"SI","NO"))</f>
        <v/>
      </c>
      <c r="M7350" s="9">
        <f>IF(COUNTA($A7350:$K7350)=0,"",IF($K7350&lt;&gt;"",IF(COUNTIF($K$19:$K7350,$K7350)&gt;1,"SI","NO"),IF(COUNTIFS($A$19:$A7350,$A7350,$C$19:$C7350,$C7350,$J$19:$J7350,$J7350,$D$19:$D7350,$D7350)&gt;1,"SI","NO")))</f>
        <v/>
      </c>
      <c r="N7350" s="11">
        <f>IF(COUNTA($A7350:$K7350)=0,"",IF(AND($L7350="SI",$M7350="NO"),IFERROR($H7350,0),0))</f>
        <v/>
      </c>
      <c r="O7350" s="9">
        <f>IF(COUNTA($A7350:$K7350)=0,"",IF($M7350="SI","CUFE o factura duplicada dentro del reporte; no se suma dos veces",IF(IFERROR($H7350,0)&lt;=0,"DIAN reporta valor susceptible 0",IF($L7350="NO",IFERROR(LOOKUP(2,1/((LISTS!$M$2:$M$13&lt;&gt;"")*ISNUMBER(SEARCH(LISTS!$M$2:$M$13,$I7350))),LISTS!$O$2:$O$13),"Medio de pago no elegible o no identificado por DIAN"),"Apta automaticamente por pago electronico y base positiva"))))</f>
        <v/>
      </c>
    </row>
    <row r="7351">
      <c r="A7351" s="9" t="n"/>
      <c r="B7351" s="9" t="n"/>
      <c r="C7351" s="12" t="n"/>
      <c r="D7351" s="11" t="n"/>
      <c r="E7351" s="11" t="n"/>
      <c r="F7351" s="11" t="n"/>
      <c r="G7351" s="11" t="n"/>
      <c r="H7351" s="11" t="n"/>
      <c r="I7351" s="9" t="n"/>
      <c r="J7351" s="9" t="n"/>
      <c r="K7351" s="9" t="n"/>
      <c r="L7351" s="9">
        <f>IF(COUNTA($A7351:$K7351)=0,"",IF(AND(IFERROR($H7351,0)&gt;0,LEN(TRIM($K7351&amp;""))&gt;0,IFERROR(LOOKUP(2,1/((LISTS!$M$2:$M$13&lt;&gt;"")*ISNUMBER(SEARCH(LISTS!$M$2:$M$13,$I7351))),LISTS!$N$2:$N$13),"NO")="SI"),"SI","NO"))</f>
        <v/>
      </c>
      <c r="M7351" s="9">
        <f>IF(COUNTA($A7351:$K7351)=0,"",IF($K7351&lt;&gt;"",IF(COUNTIF($K$19:$K7351,$K7351)&gt;1,"SI","NO"),IF(COUNTIFS($A$19:$A7351,$A7351,$C$19:$C7351,$C7351,$J$19:$J7351,$J7351,$D$19:$D7351,$D7351)&gt;1,"SI","NO")))</f>
        <v/>
      </c>
      <c r="N7351" s="11">
        <f>IF(COUNTA($A7351:$K7351)=0,"",IF(AND($L7351="SI",$M7351="NO"),IFERROR($H7351,0),0))</f>
        <v/>
      </c>
      <c r="O7351" s="9">
        <f>IF(COUNTA($A7351:$K7351)=0,"",IF($M7351="SI","CUFE o factura duplicada dentro del reporte; no se suma dos veces",IF(IFERROR($H7351,0)&lt;=0,"DIAN reporta valor susceptible 0",IF($L7351="NO",IFERROR(LOOKUP(2,1/((LISTS!$M$2:$M$13&lt;&gt;"")*ISNUMBER(SEARCH(LISTS!$M$2:$M$13,$I7351))),LISTS!$O$2:$O$13),"Medio de pago no elegible o no identificado por DIAN"),"Apta automaticamente por pago electronico y base positiva"))))</f>
        <v/>
      </c>
    </row>
    <row r="7352">
      <c r="A7352" s="9" t="n"/>
      <c r="B7352" s="9" t="n"/>
      <c r="C7352" s="12" t="n"/>
      <c r="D7352" s="11" t="n"/>
      <c r="E7352" s="11" t="n"/>
      <c r="F7352" s="11" t="n"/>
      <c r="G7352" s="11" t="n"/>
      <c r="H7352" s="11" t="n"/>
      <c r="I7352" s="9" t="n"/>
      <c r="J7352" s="9" t="n"/>
      <c r="K7352" s="9" t="n"/>
      <c r="L7352" s="9">
        <f>IF(COUNTA($A7352:$K7352)=0,"",IF(AND(IFERROR($H7352,0)&gt;0,LEN(TRIM($K7352&amp;""))&gt;0,IFERROR(LOOKUP(2,1/((LISTS!$M$2:$M$13&lt;&gt;"")*ISNUMBER(SEARCH(LISTS!$M$2:$M$13,$I7352))),LISTS!$N$2:$N$13),"NO")="SI"),"SI","NO"))</f>
        <v/>
      </c>
      <c r="M7352" s="9">
        <f>IF(COUNTA($A7352:$K7352)=0,"",IF($K7352&lt;&gt;"",IF(COUNTIF($K$19:$K7352,$K7352)&gt;1,"SI","NO"),IF(COUNTIFS($A$19:$A7352,$A7352,$C$19:$C7352,$C7352,$J$19:$J7352,$J7352,$D$19:$D7352,$D7352)&gt;1,"SI","NO")))</f>
        <v/>
      </c>
      <c r="N7352" s="11">
        <f>IF(COUNTA($A7352:$K7352)=0,"",IF(AND($L7352="SI",$M7352="NO"),IFERROR($H7352,0),0))</f>
        <v/>
      </c>
      <c r="O7352" s="9">
        <f>IF(COUNTA($A7352:$K7352)=0,"",IF($M7352="SI","CUFE o factura duplicada dentro del reporte; no se suma dos veces",IF(IFERROR($H7352,0)&lt;=0,"DIAN reporta valor susceptible 0",IF($L7352="NO",IFERROR(LOOKUP(2,1/((LISTS!$M$2:$M$13&lt;&gt;"")*ISNUMBER(SEARCH(LISTS!$M$2:$M$13,$I7352))),LISTS!$O$2:$O$13),"Medio de pago no elegible o no identificado por DIAN"),"Apta automaticamente por pago electronico y base positiva"))))</f>
        <v/>
      </c>
    </row>
    <row r="7353">
      <c r="A7353" s="9" t="n"/>
      <c r="B7353" s="9" t="n"/>
      <c r="C7353" s="12" t="n"/>
      <c r="D7353" s="11" t="n"/>
      <c r="E7353" s="11" t="n"/>
      <c r="F7353" s="11" t="n"/>
      <c r="G7353" s="11" t="n"/>
      <c r="H7353" s="11" t="n"/>
      <c r="I7353" s="9" t="n"/>
      <c r="J7353" s="9" t="n"/>
      <c r="K7353" s="9" t="n"/>
      <c r="L7353" s="9">
        <f>IF(COUNTA($A7353:$K7353)=0,"",IF(AND(IFERROR($H7353,0)&gt;0,LEN(TRIM($K7353&amp;""))&gt;0,IFERROR(LOOKUP(2,1/((LISTS!$M$2:$M$13&lt;&gt;"")*ISNUMBER(SEARCH(LISTS!$M$2:$M$13,$I7353))),LISTS!$N$2:$N$13),"NO")="SI"),"SI","NO"))</f>
        <v/>
      </c>
      <c r="M7353" s="9">
        <f>IF(COUNTA($A7353:$K7353)=0,"",IF($K7353&lt;&gt;"",IF(COUNTIF($K$19:$K7353,$K7353)&gt;1,"SI","NO"),IF(COUNTIFS($A$19:$A7353,$A7353,$C$19:$C7353,$C7353,$J$19:$J7353,$J7353,$D$19:$D7353,$D7353)&gt;1,"SI","NO")))</f>
        <v/>
      </c>
      <c r="N7353" s="11">
        <f>IF(COUNTA($A7353:$K7353)=0,"",IF(AND($L7353="SI",$M7353="NO"),IFERROR($H7353,0),0))</f>
        <v/>
      </c>
      <c r="O7353" s="9">
        <f>IF(COUNTA($A7353:$K7353)=0,"",IF($M7353="SI","CUFE o factura duplicada dentro del reporte; no se suma dos veces",IF(IFERROR($H7353,0)&lt;=0,"DIAN reporta valor susceptible 0",IF($L7353="NO",IFERROR(LOOKUP(2,1/((LISTS!$M$2:$M$13&lt;&gt;"")*ISNUMBER(SEARCH(LISTS!$M$2:$M$13,$I7353))),LISTS!$O$2:$O$13),"Medio de pago no elegible o no identificado por DIAN"),"Apta automaticamente por pago electronico y base positiva"))))</f>
        <v/>
      </c>
    </row>
    <row r="7354">
      <c r="A7354" s="9" t="n"/>
      <c r="B7354" s="9" t="n"/>
      <c r="C7354" s="12" t="n"/>
      <c r="D7354" s="11" t="n"/>
      <c r="E7354" s="11" t="n"/>
      <c r="F7354" s="11" t="n"/>
      <c r="G7354" s="11" t="n"/>
      <c r="H7354" s="11" t="n"/>
      <c r="I7354" s="9" t="n"/>
      <c r="J7354" s="9" t="n"/>
      <c r="K7354" s="9" t="n"/>
      <c r="L7354" s="9">
        <f>IF(COUNTA($A7354:$K7354)=0,"",IF(AND(IFERROR($H7354,0)&gt;0,LEN(TRIM($K7354&amp;""))&gt;0,IFERROR(LOOKUP(2,1/((LISTS!$M$2:$M$13&lt;&gt;"")*ISNUMBER(SEARCH(LISTS!$M$2:$M$13,$I7354))),LISTS!$N$2:$N$13),"NO")="SI"),"SI","NO"))</f>
        <v/>
      </c>
      <c r="M7354" s="9">
        <f>IF(COUNTA($A7354:$K7354)=0,"",IF($K7354&lt;&gt;"",IF(COUNTIF($K$19:$K7354,$K7354)&gt;1,"SI","NO"),IF(COUNTIFS($A$19:$A7354,$A7354,$C$19:$C7354,$C7354,$J$19:$J7354,$J7354,$D$19:$D7354,$D7354)&gt;1,"SI","NO")))</f>
        <v/>
      </c>
      <c r="N7354" s="11">
        <f>IF(COUNTA($A7354:$K7354)=0,"",IF(AND($L7354="SI",$M7354="NO"),IFERROR($H7354,0),0))</f>
        <v/>
      </c>
      <c r="O7354" s="9">
        <f>IF(COUNTA($A7354:$K7354)=0,"",IF($M7354="SI","CUFE o factura duplicada dentro del reporte; no se suma dos veces",IF(IFERROR($H7354,0)&lt;=0,"DIAN reporta valor susceptible 0",IF($L7354="NO",IFERROR(LOOKUP(2,1/((LISTS!$M$2:$M$13&lt;&gt;"")*ISNUMBER(SEARCH(LISTS!$M$2:$M$13,$I7354))),LISTS!$O$2:$O$13),"Medio de pago no elegible o no identificado por DIAN"),"Apta automaticamente por pago electronico y base positiva"))))</f>
        <v/>
      </c>
    </row>
    <row r="7355">
      <c r="A7355" s="9" t="n"/>
      <c r="B7355" s="9" t="n"/>
      <c r="C7355" s="12" t="n"/>
      <c r="D7355" s="11" t="n"/>
      <c r="E7355" s="11" t="n"/>
      <c r="F7355" s="11" t="n"/>
      <c r="G7355" s="11" t="n"/>
      <c r="H7355" s="11" t="n"/>
      <c r="I7355" s="9" t="n"/>
      <c r="J7355" s="9" t="n"/>
      <c r="K7355" s="9" t="n"/>
      <c r="L7355" s="9">
        <f>IF(COUNTA($A7355:$K7355)=0,"",IF(AND(IFERROR($H7355,0)&gt;0,LEN(TRIM($K7355&amp;""))&gt;0,IFERROR(LOOKUP(2,1/((LISTS!$M$2:$M$13&lt;&gt;"")*ISNUMBER(SEARCH(LISTS!$M$2:$M$13,$I7355))),LISTS!$N$2:$N$13),"NO")="SI"),"SI","NO"))</f>
        <v/>
      </c>
      <c r="M7355" s="9">
        <f>IF(COUNTA($A7355:$K7355)=0,"",IF($K7355&lt;&gt;"",IF(COUNTIF($K$19:$K7355,$K7355)&gt;1,"SI","NO"),IF(COUNTIFS($A$19:$A7355,$A7355,$C$19:$C7355,$C7355,$J$19:$J7355,$J7355,$D$19:$D7355,$D7355)&gt;1,"SI","NO")))</f>
        <v/>
      </c>
      <c r="N7355" s="11">
        <f>IF(COUNTA($A7355:$K7355)=0,"",IF(AND($L7355="SI",$M7355="NO"),IFERROR($H7355,0),0))</f>
        <v/>
      </c>
      <c r="O7355" s="9">
        <f>IF(COUNTA($A7355:$K7355)=0,"",IF($M7355="SI","CUFE o factura duplicada dentro del reporte; no se suma dos veces",IF(IFERROR($H7355,0)&lt;=0,"DIAN reporta valor susceptible 0",IF($L7355="NO",IFERROR(LOOKUP(2,1/((LISTS!$M$2:$M$13&lt;&gt;"")*ISNUMBER(SEARCH(LISTS!$M$2:$M$13,$I7355))),LISTS!$O$2:$O$13),"Medio de pago no elegible o no identificado por DIAN"),"Apta automaticamente por pago electronico y base positiva"))))</f>
        <v/>
      </c>
    </row>
    <row r="7356">
      <c r="A7356" s="9" t="n"/>
      <c r="B7356" s="9" t="n"/>
      <c r="C7356" s="12" t="n"/>
      <c r="D7356" s="11" t="n"/>
      <c r="E7356" s="11" t="n"/>
      <c r="F7356" s="11" t="n"/>
      <c r="G7356" s="11" t="n"/>
      <c r="H7356" s="11" t="n"/>
      <c r="I7356" s="9" t="n"/>
      <c r="J7356" s="9" t="n"/>
      <c r="K7356" s="9" t="n"/>
      <c r="L7356" s="9">
        <f>IF(COUNTA($A7356:$K7356)=0,"",IF(AND(IFERROR($H7356,0)&gt;0,LEN(TRIM($K7356&amp;""))&gt;0,IFERROR(LOOKUP(2,1/((LISTS!$M$2:$M$13&lt;&gt;"")*ISNUMBER(SEARCH(LISTS!$M$2:$M$13,$I7356))),LISTS!$N$2:$N$13),"NO")="SI"),"SI","NO"))</f>
        <v/>
      </c>
      <c r="M7356" s="9">
        <f>IF(COUNTA($A7356:$K7356)=0,"",IF($K7356&lt;&gt;"",IF(COUNTIF($K$19:$K7356,$K7356)&gt;1,"SI","NO"),IF(COUNTIFS($A$19:$A7356,$A7356,$C$19:$C7356,$C7356,$J$19:$J7356,$J7356,$D$19:$D7356,$D7356)&gt;1,"SI","NO")))</f>
        <v/>
      </c>
      <c r="N7356" s="11">
        <f>IF(COUNTA($A7356:$K7356)=0,"",IF(AND($L7356="SI",$M7356="NO"),IFERROR($H7356,0),0))</f>
        <v/>
      </c>
      <c r="O7356" s="9">
        <f>IF(COUNTA($A7356:$K7356)=0,"",IF($M7356="SI","CUFE o factura duplicada dentro del reporte; no se suma dos veces",IF(IFERROR($H7356,0)&lt;=0,"DIAN reporta valor susceptible 0",IF($L7356="NO",IFERROR(LOOKUP(2,1/((LISTS!$M$2:$M$13&lt;&gt;"")*ISNUMBER(SEARCH(LISTS!$M$2:$M$13,$I7356))),LISTS!$O$2:$O$13),"Medio de pago no elegible o no identificado por DIAN"),"Apta automaticamente por pago electronico y base positiva"))))</f>
        <v/>
      </c>
    </row>
    <row r="7357">
      <c r="A7357" s="9" t="n"/>
      <c r="B7357" s="9" t="n"/>
      <c r="C7357" s="12" t="n"/>
      <c r="D7357" s="11" t="n"/>
      <c r="E7357" s="11" t="n"/>
      <c r="F7357" s="11" t="n"/>
      <c r="G7357" s="11" t="n"/>
      <c r="H7357" s="11" t="n"/>
      <c r="I7357" s="9" t="n"/>
      <c r="J7357" s="9" t="n"/>
      <c r="K7357" s="9" t="n"/>
      <c r="L7357" s="9">
        <f>IF(COUNTA($A7357:$K7357)=0,"",IF(AND(IFERROR($H7357,0)&gt;0,LEN(TRIM($K7357&amp;""))&gt;0,IFERROR(LOOKUP(2,1/((LISTS!$M$2:$M$13&lt;&gt;"")*ISNUMBER(SEARCH(LISTS!$M$2:$M$13,$I7357))),LISTS!$N$2:$N$13),"NO")="SI"),"SI","NO"))</f>
        <v/>
      </c>
      <c r="M7357" s="9">
        <f>IF(COUNTA($A7357:$K7357)=0,"",IF($K7357&lt;&gt;"",IF(COUNTIF($K$19:$K7357,$K7357)&gt;1,"SI","NO"),IF(COUNTIFS($A$19:$A7357,$A7357,$C$19:$C7357,$C7357,$J$19:$J7357,$J7357,$D$19:$D7357,$D7357)&gt;1,"SI","NO")))</f>
        <v/>
      </c>
      <c r="N7357" s="11">
        <f>IF(COUNTA($A7357:$K7357)=0,"",IF(AND($L7357="SI",$M7357="NO"),IFERROR($H7357,0),0))</f>
        <v/>
      </c>
      <c r="O7357" s="9">
        <f>IF(COUNTA($A7357:$K7357)=0,"",IF($M7357="SI","CUFE o factura duplicada dentro del reporte; no se suma dos veces",IF(IFERROR($H7357,0)&lt;=0,"DIAN reporta valor susceptible 0",IF($L7357="NO",IFERROR(LOOKUP(2,1/((LISTS!$M$2:$M$13&lt;&gt;"")*ISNUMBER(SEARCH(LISTS!$M$2:$M$13,$I7357))),LISTS!$O$2:$O$13),"Medio de pago no elegible o no identificado por DIAN"),"Apta automaticamente por pago electronico y base positiva"))))</f>
        <v/>
      </c>
    </row>
    <row r="7358">
      <c r="A7358" s="9" t="n"/>
      <c r="B7358" s="9" t="n"/>
      <c r="C7358" s="12" t="n"/>
      <c r="D7358" s="11" t="n"/>
      <c r="E7358" s="11" t="n"/>
      <c r="F7358" s="11" t="n"/>
      <c r="G7358" s="11" t="n"/>
      <c r="H7358" s="11" t="n"/>
      <c r="I7358" s="9" t="n"/>
      <c r="J7358" s="9" t="n"/>
      <c r="K7358" s="9" t="n"/>
      <c r="L7358" s="9">
        <f>IF(COUNTA($A7358:$K7358)=0,"",IF(AND(IFERROR($H7358,0)&gt;0,LEN(TRIM($K7358&amp;""))&gt;0,IFERROR(LOOKUP(2,1/((LISTS!$M$2:$M$13&lt;&gt;"")*ISNUMBER(SEARCH(LISTS!$M$2:$M$13,$I7358))),LISTS!$N$2:$N$13),"NO")="SI"),"SI","NO"))</f>
        <v/>
      </c>
      <c r="M7358" s="9">
        <f>IF(COUNTA($A7358:$K7358)=0,"",IF($K7358&lt;&gt;"",IF(COUNTIF($K$19:$K7358,$K7358)&gt;1,"SI","NO"),IF(COUNTIFS($A$19:$A7358,$A7358,$C$19:$C7358,$C7358,$J$19:$J7358,$J7358,$D$19:$D7358,$D7358)&gt;1,"SI","NO")))</f>
        <v/>
      </c>
      <c r="N7358" s="11">
        <f>IF(COUNTA($A7358:$K7358)=0,"",IF(AND($L7358="SI",$M7358="NO"),IFERROR($H7358,0),0))</f>
        <v/>
      </c>
      <c r="O7358" s="9">
        <f>IF(COUNTA($A7358:$K7358)=0,"",IF($M7358="SI","CUFE o factura duplicada dentro del reporte; no se suma dos veces",IF(IFERROR($H7358,0)&lt;=0,"DIAN reporta valor susceptible 0",IF($L7358="NO",IFERROR(LOOKUP(2,1/((LISTS!$M$2:$M$13&lt;&gt;"")*ISNUMBER(SEARCH(LISTS!$M$2:$M$13,$I7358))),LISTS!$O$2:$O$13),"Medio de pago no elegible o no identificado por DIAN"),"Apta automaticamente por pago electronico y base positiva"))))</f>
        <v/>
      </c>
    </row>
    <row r="7359">
      <c r="A7359" s="9" t="n"/>
      <c r="B7359" s="9" t="n"/>
      <c r="C7359" s="12" t="n"/>
      <c r="D7359" s="11" t="n"/>
      <c r="E7359" s="11" t="n"/>
      <c r="F7359" s="11" t="n"/>
      <c r="G7359" s="11" t="n"/>
      <c r="H7359" s="11" t="n"/>
      <c r="I7359" s="9" t="n"/>
      <c r="J7359" s="9" t="n"/>
      <c r="K7359" s="9" t="n"/>
      <c r="L7359" s="9">
        <f>IF(COUNTA($A7359:$K7359)=0,"",IF(AND(IFERROR($H7359,0)&gt;0,LEN(TRIM($K7359&amp;""))&gt;0,IFERROR(LOOKUP(2,1/((LISTS!$M$2:$M$13&lt;&gt;"")*ISNUMBER(SEARCH(LISTS!$M$2:$M$13,$I7359))),LISTS!$N$2:$N$13),"NO")="SI"),"SI","NO"))</f>
        <v/>
      </c>
      <c r="M7359" s="9">
        <f>IF(COUNTA($A7359:$K7359)=0,"",IF($K7359&lt;&gt;"",IF(COUNTIF($K$19:$K7359,$K7359)&gt;1,"SI","NO"),IF(COUNTIFS($A$19:$A7359,$A7359,$C$19:$C7359,$C7359,$J$19:$J7359,$J7359,$D$19:$D7359,$D7359)&gt;1,"SI","NO")))</f>
        <v/>
      </c>
      <c r="N7359" s="11">
        <f>IF(COUNTA($A7359:$K7359)=0,"",IF(AND($L7359="SI",$M7359="NO"),IFERROR($H7359,0),0))</f>
        <v/>
      </c>
      <c r="O7359" s="9">
        <f>IF(COUNTA($A7359:$K7359)=0,"",IF($M7359="SI","CUFE o factura duplicada dentro del reporte; no se suma dos veces",IF(IFERROR($H7359,0)&lt;=0,"DIAN reporta valor susceptible 0",IF($L7359="NO",IFERROR(LOOKUP(2,1/((LISTS!$M$2:$M$13&lt;&gt;"")*ISNUMBER(SEARCH(LISTS!$M$2:$M$13,$I7359))),LISTS!$O$2:$O$13),"Medio de pago no elegible o no identificado por DIAN"),"Apta automaticamente por pago electronico y base positiva"))))</f>
        <v/>
      </c>
    </row>
    <row r="7360">
      <c r="A7360" s="9" t="n"/>
      <c r="B7360" s="9" t="n"/>
      <c r="C7360" s="12" t="n"/>
      <c r="D7360" s="11" t="n"/>
      <c r="E7360" s="11" t="n"/>
      <c r="F7360" s="11" t="n"/>
      <c r="G7360" s="11" t="n"/>
      <c r="H7360" s="11" t="n"/>
      <c r="I7360" s="9" t="n"/>
      <c r="J7360" s="9" t="n"/>
      <c r="K7360" s="9" t="n"/>
      <c r="L7360" s="9">
        <f>IF(COUNTA($A7360:$K7360)=0,"",IF(AND(IFERROR($H7360,0)&gt;0,LEN(TRIM($K7360&amp;""))&gt;0,IFERROR(LOOKUP(2,1/((LISTS!$M$2:$M$13&lt;&gt;"")*ISNUMBER(SEARCH(LISTS!$M$2:$M$13,$I7360))),LISTS!$N$2:$N$13),"NO")="SI"),"SI","NO"))</f>
        <v/>
      </c>
      <c r="M7360" s="9">
        <f>IF(COUNTA($A7360:$K7360)=0,"",IF($K7360&lt;&gt;"",IF(COUNTIF($K$19:$K7360,$K7360)&gt;1,"SI","NO"),IF(COUNTIFS($A$19:$A7360,$A7360,$C$19:$C7360,$C7360,$J$19:$J7360,$J7360,$D$19:$D7360,$D7360)&gt;1,"SI","NO")))</f>
        <v/>
      </c>
      <c r="N7360" s="11">
        <f>IF(COUNTA($A7360:$K7360)=0,"",IF(AND($L7360="SI",$M7360="NO"),IFERROR($H7360,0),0))</f>
        <v/>
      </c>
      <c r="O7360" s="9">
        <f>IF(COUNTA($A7360:$K7360)=0,"",IF($M7360="SI","CUFE o factura duplicada dentro del reporte; no se suma dos veces",IF(IFERROR($H7360,0)&lt;=0,"DIAN reporta valor susceptible 0",IF($L7360="NO",IFERROR(LOOKUP(2,1/((LISTS!$M$2:$M$13&lt;&gt;"")*ISNUMBER(SEARCH(LISTS!$M$2:$M$13,$I7360))),LISTS!$O$2:$O$13),"Medio de pago no elegible o no identificado por DIAN"),"Apta automaticamente por pago electronico y base positiva"))))</f>
        <v/>
      </c>
    </row>
    <row r="7361">
      <c r="A7361" s="9" t="n"/>
      <c r="B7361" s="9" t="n"/>
      <c r="C7361" s="12" t="n"/>
      <c r="D7361" s="11" t="n"/>
      <c r="E7361" s="11" t="n"/>
      <c r="F7361" s="11" t="n"/>
      <c r="G7361" s="11" t="n"/>
      <c r="H7361" s="11" t="n"/>
      <c r="I7361" s="9" t="n"/>
      <c r="J7361" s="9" t="n"/>
      <c r="K7361" s="9" t="n"/>
      <c r="L7361" s="9">
        <f>IF(COUNTA($A7361:$K7361)=0,"",IF(AND(IFERROR($H7361,0)&gt;0,LEN(TRIM($K7361&amp;""))&gt;0,IFERROR(LOOKUP(2,1/((LISTS!$M$2:$M$13&lt;&gt;"")*ISNUMBER(SEARCH(LISTS!$M$2:$M$13,$I7361))),LISTS!$N$2:$N$13),"NO")="SI"),"SI","NO"))</f>
        <v/>
      </c>
      <c r="M7361" s="9">
        <f>IF(COUNTA($A7361:$K7361)=0,"",IF($K7361&lt;&gt;"",IF(COUNTIF($K$19:$K7361,$K7361)&gt;1,"SI","NO"),IF(COUNTIFS($A$19:$A7361,$A7361,$C$19:$C7361,$C7361,$J$19:$J7361,$J7361,$D$19:$D7361,$D7361)&gt;1,"SI","NO")))</f>
        <v/>
      </c>
      <c r="N7361" s="11">
        <f>IF(COUNTA($A7361:$K7361)=0,"",IF(AND($L7361="SI",$M7361="NO"),IFERROR($H7361,0),0))</f>
        <v/>
      </c>
      <c r="O7361" s="9">
        <f>IF(COUNTA($A7361:$K7361)=0,"",IF($M7361="SI","CUFE o factura duplicada dentro del reporte; no se suma dos veces",IF(IFERROR($H7361,0)&lt;=0,"DIAN reporta valor susceptible 0",IF($L7361="NO",IFERROR(LOOKUP(2,1/((LISTS!$M$2:$M$13&lt;&gt;"")*ISNUMBER(SEARCH(LISTS!$M$2:$M$13,$I7361))),LISTS!$O$2:$O$13),"Medio de pago no elegible o no identificado por DIAN"),"Apta automaticamente por pago electronico y base positiva"))))</f>
        <v/>
      </c>
    </row>
    <row r="7362">
      <c r="A7362" s="9" t="n"/>
      <c r="B7362" s="9" t="n"/>
      <c r="C7362" s="12" t="n"/>
      <c r="D7362" s="11" t="n"/>
      <c r="E7362" s="11" t="n"/>
      <c r="F7362" s="11" t="n"/>
      <c r="G7362" s="11" t="n"/>
      <c r="H7362" s="11" t="n"/>
      <c r="I7362" s="9" t="n"/>
      <c r="J7362" s="9" t="n"/>
      <c r="K7362" s="9" t="n"/>
      <c r="L7362" s="9">
        <f>IF(COUNTA($A7362:$K7362)=0,"",IF(AND(IFERROR($H7362,0)&gt;0,LEN(TRIM($K7362&amp;""))&gt;0,IFERROR(LOOKUP(2,1/((LISTS!$M$2:$M$13&lt;&gt;"")*ISNUMBER(SEARCH(LISTS!$M$2:$M$13,$I7362))),LISTS!$N$2:$N$13),"NO")="SI"),"SI","NO"))</f>
        <v/>
      </c>
      <c r="M7362" s="9">
        <f>IF(COUNTA($A7362:$K7362)=0,"",IF($K7362&lt;&gt;"",IF(COUNTIF($K$19:$K7362,$K7362)&gt;1,"SI","NO"),IF(COUNTIFS($A$19:$A7362,$A7362,$C$19:$C7362,$C7362,$J$19:$J7362,$J7362,$D$19:$D7362,$D7362)&gt;1,"SI","NO")))</f>
        <v/>
      </c>
      <c r="N7362" s="11">
        <f>IF(COUNTA($A7362:$K7362)=0,"",IF(AND($L7362="SI",$M7362="NO"),IFERROR($H7362,0),0))</f>
        <v/>
      </c>
      <c r="O7362" s="9">
        <f>IF(COUNTA($A7362:$K7362)=0,"",IF($M7362="SI","CUFE o factura duplicada dentro del reporte; no se suma dos veces",IF(IFERROR($H7362,0)&lt;=0,"DIAN reporta valor susceptible 0",IF($L7362="NO",IFERROR(LOOKUP(2,1/((LISTS!$M$2:$M$13&lt;&gt;"")*ISNUMBER(SEARCH(LISTS!$M$2:$M$13,$I7362))),LISTS!$O$2:$O$13),"Medio de pago no elegible o no identificado por DIAN"),"Apta automaticamente por pago electronico y base positiva"))))</f>
        <v/>
      </c>
    </row>
    <row r="7363">
      <c r="A7363" s="9" t="n"/>
      <c r="B7363" s="9" t="n"/>
      <c r="C7363" s="12" t="n"/>
      <c r="D7363" s="11" t="n"/>
      <c r="E7363" s="11" t="n"/>
      <c r="F7363" s="11" t="n"/>
      <c r="G7363" s="11" t="n"/>
      <c r="H7363" s="11" t="n"/>
      <c r="I7363" s="9" t="n"/>
      <c r="J7363" s="9" t="n"/>
      <c r="K7363" s="9" t="n"/>
      <c r="L7363" s="9">
        <f>IF(COUNTA($A7363:$K7363)=0,"",IF(AND(IFERROR($H7363,0)&gt;0,LEN(TRIM($K7363&amp;""))&gt;0,IFERROR(LOOKUP(2,1/((LISTS!$M$2:$M$13&lt;&gt;"")*ISNUMBER(SEARCH(LISTS!$M$2:$M$13,$I7363))),LISTS!$N$2:$N$13),"NO")="SI"),"SI","NO"))</f>
        <v/>
      </c>
      <c r="M7363" s="9">
        <f>IF(COUNTA($A7363:$K7363)=0,"",IF($K7363&lt;&gt;"",IF(COUNTIF($K$19:$K7363,$K7363)&gt;1,"SI","NO"),IF(COUNTIFS($A$19:$A7363,$A7363,$C$19:$C7363,$C7363,$J$19:$J7363,$J7363,$D$19:$D7363,$D7363)&gt;1,"SI","NO")))</f>
        <v/>
      </c>
      <c r="N7363" s="11">
        <f>IF(COUNTA($A7363:$K7363)=0,"",IF(AND($L7363="SI",$M7363="NO"),IFERROR($H7363,0),0))</f>
        <v/>
      </c>
      <c r="O7363" s="9">
        <f>IF(COUNTA($A7363:$K7363)=0,"",IF($M7363="SI","CUFE o factura duplicada dentro del reporte; no se suma dos veces",IF(IFERROR($H7363,0)&lt;=0,"DIAN reporta valor susceptible 0",IF($L7363="NO",IFERROR(LOOKUP(2,1/((LISTS!$M$2:$M$13&lt;&gt;"")*ISNUMBER(SEARCH(LISTS!$M$2:$M$13,$I7363))),LISTS!$O$2:$O$13),"Medio de pago no elegible o no identificado por DIAN"),"Apta automaticamente por pago electronico y base positiva"))))</f>
        <v/>
      </c>
    </row>
    <row r="7364">
      <c r="A7364" s="9" t="n"/>
      <c r="B7364" s="9" t="n"/>
      <c r="C7364" s="12" t="n"/>
      <c r="D7364" s="11" t="n"/>
      <c r="E7364" s="11" t="n"/>
      <c r="F7364" s="11" t="n"/>
      <c r="G7364" s="11" t="n"/>
      <c r="H7364" s="11" t="n"/>
      <c r="I7364" s="9" t="n"/>
      <c r="J7364" s="9" t="n"/>
      <c r="K7364" s="9" t="n"/>
      <c r="L7364" s="9">
        <f>IF(COUNTA($A7364:$K7364)=0,"",IF(AND(IFERROR($H7364,0)&gt;0,LEN(TRIM($K7364&amp;""))&gt;0,IFERROR(LOOKUP(2,1/((LISTS!$M$2:$M$13&lt;&gt;"")*ISNUMBER(SEARCH(LISTS!$M$2:$M$13,$I7364))),LISTS!$N$2:$N$13),"NO")="SI"),"SI","NO"))</f>
        <v/>
      </c>
      <c r="M7364" s="9">
        <f>IF(COUNTA($A7364:$K7364)=0,"",IF($K7364&lt;&gt;"",IF(COUNTIF($K$19:$K7364,$K7364)&gt;1,"SI","NO"),IF(COUNTIFS($A$19:$A7364,$A7364,$C$19:$C7364,$C7364,$J$19:$J7364,$J7364,$D$19:$D7364,$D7364)&gt;1,"SI","NO")))</f>
        <v/>
      </c>
      <c r="N7364" s="11">
        <f>IF(COUNTA($A7364:$K7364)=0,"",IF(AND($L7364="SI",$M7364="NO"),IFERROR($H7364,0),0))</f>
        <v/>
      </c>
      <c r="O7364" s="9">
        <f>IF(COUNTA($A7364:$K7364)=0,"",IF($M7364="SI","CUFE o factura duplicada dentro del reporte; no se suma dos veces",IF(IFERROR($H7364,0)&lt;=0,"DIAN reporta valor susceptible 0",IF($L7364="NO",IFERROR(LOOKUP(2,1/((LISTS!$M$2:$M$13&lt;&gt;"")*ISNUMBER(SEARCH(LISTS!$M$2:$M$13,$I7364))),LISTS!$O$2:$O$13),"Medio de pago no elegible o no identificado por DIAN"),"Apta automaticamente por pago electronico y base positiva"))))</f>
        <v/>
      </c>
    </row>
    <row r="7365">
      <c r="A7365" s="9" t="n"/>
      <c r="B7365" s="9" t="n"/>
      <c r="C7365" s="12" t="n"/>
      <c r="D7365" s="11" t="n"/>
      <c r="E7365" s="11" t="n"/>
      <c r="F7365" s="11" t="n"/>
      <c r="G7365" s="11" t="n"/>
      <c r="H7365" s="11" t="n"/>
      <c r="I7365" s="9" t="n"/>
      <c r="J7365" s="9" t="n"/>
      <c r="K7365" s="9" t="n"/>
      <c r="L7365" s="9">
        <f>IF(COUNTA($A7365:$K7365)=0,"",IF(AND(IFERROR($H7365,0)&gt;0,LEN(TRIM($K7365&amp;""))&gt;0,IFERROR(LOOKUP(2,1/((LISTS!$M$2:$M$13&lt;&gt;"")*ISNUMBER(SEARCH(LISTS!$M$2:$M$13,$I7365))),LISTS!$N$2:$N$13),"NO")="SI"),"SI","NO"))</f>
        <v/>
      </c>
      <c r="M7365" s="9">
        <f>IF(COUNTA($A7365:$K7365)=0,"",IF($K7365&lt;&gt;"",IF(COUNTIF($K$19:$K7365,$K7365)&gt;1,"SI","NO"),IF(COUNTIFS($A$19:$A7365,$A7365,$C$19:$C7365,$C7365,$J$19:$J7365,$J7365,$D$19:$D7365,$D7365)&gt;1,"SI","NO")))</f>
        <v/>
      </c>
      <c r="N7365" s="11">
        <f>IF(COUNTA($A7365:$K7365)=0,"",IF(AND($L7365="SI",$M7365="NO"),IFERROR($H7365,0),0))</f>
        <v/>
      </c>
      <c r="O7365" s="9">
        <f>IF(COUNTA($A7365:$K7365)=0,"",IF($M7365="SI","CUFE o factura duplicada dentro del reporte; no se suma dos veces",IF(IFERROR($H7365,0)&lt;=0,"DIAN reporta valor susceptible 0",IF($L7365="NO",IFERROR(LOOKUP(2,1/((LISTS!$M$2:$M$13&lt;&gt;"")*ISNUMBER(SEARCH(LISTS!$M$2:$M$13,$I7365))),LISTS!$O$2:$O$13),"Medio de pago no elegible o no identificado por DIAN"),"Apta automaticamente por pago electronico y base positiva"))))</f>
        <v/>
      </c>
    </row>
    <row r="7366">
      <c r="A7366" s="9" t="n"/>
      <c r="B7366" s="9" t="n"/>
      <c r="C7366" s="12" t="n"/>
      <c r="D7366" s="11" t="n"/>
      <c r="E7366" s="11" t="n"/>
      <c r="F7366" s="11" t="n"/>
      <c r="G7366" s="11" t="n"/>
      <c r="H7366" s="11" t="n"/>
      <c r="I7366" s="9" t="n"/>
      <c r="J7366" s="9" t="n"/>
      <c r="K7366" s="9" t="n"/>
      <c r="L7366" s="9">
        <f>IF(COUNTA($A7366:$K7366)=0,"",IF(AND(IFERROR($H7366,0)&gt;0,LEN(TRIM($K7366&amp;""))&gt;0,IFERROR(LOOKUP(2,1/((LISTS!$M$2:$M$13&lt;&gt;"")*ISNUMBER(SEARCH(LISTS!$M$2:$M$13,$I7366))),LISTS!$N$2:$N$13),"NO")="SI"),"SI","NO"))</f>
        <v/>
      </c>
      <c r="M7366" s="9">
        <f>IF(COUNTA($A7366:$K7366)=0,"",IF($K7366&lt;&gt;"",IF(COUNTIF($K$19:$K7366,$K7366)&gt;1,"SI","NO"),IF(COUNTIFS($A$19:$A7366,$A7366,$C$19:$C7366,$C7366,$J$19:$J7366,$J7366,$D$19:$D7366,$D7366)&gt;1,"SI","NO")))</f>
        <v/>
      </c>
      <c r="N7366" s="11">
        <f>IF(COUNTA($A7366:$K7366)=0,"",IF(AND($L7366="SI",$M7366="NO"),IFERROR($H7366,0),0))</f>
        <v/>
      </c>
      <c r="O7366" s="9">
        <f>IF(COUNTA($A7366:$K7366)=0,"",IF($M7366="SI","CUFE o factura duplicada dentro del reporte; no se suma dos veces",IF(IFERROR($H7366,0)&lt;=0,"DIAN reporta valor susceptible 0",IF($L7366="NO",IFERROR(LOOKUP(2,1/((LISTS!$M$2:$M$13&lt;&gt;"")*ISNUMBER(SEARCH(LISTS!$M$2:$M$13,$I7366))),LISTS!$O$2:$O$13),"Medio de pago no elegible o no identificado por DIAN"),"Apta automaticamente por pago electronico y base positiva"))))</f>
        <v/>
      </c>
    </row>
    <row r="7367">
      <c r="A7367" s="9" t="n"/>
      <c r="B7367" s="9" t="n"/>
      <c r="C7367" s="12" t="n"/>
      <c r="D7367" s="11" t="n"/>
      <c r="E7367" s="11" t="n"/>
      <c r="F7367" s="11" t="n"/>
      <c r="G7367" s="11" t="n"/>
      <c r="H7367" s="11" t="n"/>
      <c r="I7367" s="9" t="n"/>
      <c r="J7367" s="9" t="n"/>
      <c r="K7367" s="9" t="n"/>
      <c r="L7367" s="9">
        <f>IF(COUNTA($A7367:$K7367)=0,"",IF(AND(IFERROR($H7367,0)&gt;0,LEN(TRIM($K7367&amp;""))&gt;0,IFERROR(LOOKUP(2,1/((LISTS!$M$2:$M$13&lt;&gt;"")*ISNUMBER(SEARCH(LISTS!$M$2:$M$13,$I7367))),LISTS!$N$2:$N$13),"NO")="SI"),"SI","NO"))</f>
        <v/>
      </c>
      <c r="M7367" s="9">
        <f>IF(COUNTA($A7367:$K7367)=0,"",IF($K7367&lt;&gt;"",IF(COUNTIF($K$19:$K7367,$K7367)&gt;1,"SI","NO"),IF(COUNTIFS($A$19:$A7367,$A7367,$C$19:$C7367,$C7367,$J$19:$J7367,$J7367,$D$19:$D7367,$D7367)&gt;1,"SI","NO")))</f>
        <v/>
      </c>
      <c r="N7367" s="11">
        <f>IF(COUNTA($A7367:$K7367)=0,"",IF(AND($L7367="SI",$M7367="NO"),IFERROR($H7367,0),0))</f>
        <v/>
      </c>
      <c r="O7367" s="9">
        <f>IF(COUNTA($A7367:$K7367)=0,"",IF($M7367="SI","CUFE o factura duplicada dentro del reporte; no se suma dos veces",IF(IFERROR($H7367,0)&lt;=0,"DIAN reporta valor susceptible 0",IF($L7367="NO",IFERROR(LOOKUP(2,1/((LISTS!$M$2:$M$13&lt;&gt;"")*ISNUMBER(SEARCH(LISTS!$M$2:$M$13,$I7367))),LISTS!$O$2:$O$13),"Medio de pago no elegible o no identificado por DIAN"),"Apta automaticamente por pago electronico y base positiva"))))</f>
        <v/>
      </c>
    </row>
    <row r="7368">
      <c r="A7368" s="9" t="n"/>
      <c r="B7368" s="9" t="n"/>
      <c r="C7368" s="12" t="n"/>
      <c r="D7368" s="11" t="n"/>
      <c r="E7368" s="11" t="n"/>
      <c r="F7368" s="11" t="n"/>
      <c r="G7368" s="11" t="n"/>
      <c r="H7368" s="11" t="n"/>
      <c r="I7368" s="9" t="n"/>
      <c r="J7368" s="9" t="n"/>
      <c r="K7368" s="9" t="n"/>
      <c r="L7368" s="9">
        <f>IF(COUNTA($A7368:$K7368)=0,"",IF(AND(IFERROR($H7368,0)&gt;0,LEN(TRIM($K7368&amp;""))&gt;0,IFERROR(LOOKUP(2,1/((LISTS!$M$2:$M$13&lt;&gt;"")*ISNUMBER(SEARCH(LISTS!$M$2:$M$13,$I7368))),LISTS!$N$2:$N$13),"NO")="SI"),"SI","NO"))</f>
        <v/>
      </c>
      <c r="M7368" s="9">
        <f>IF(COUNTA($A7368:$K7368)=0,"",IF($K7368&lt;&gt;"",IF(COUNTIF($K$19:$K7368,$K7368)&gt;1,"SI","NO"),IF(COUNTIFS($A$19:$A7368,$A7368,$C$19:$C7368,$C7368,$J$19:$J7368,$J7368,$D$19:$D7368,$D7368)&gt;1,"SI","NO")))</f>
        <v/>
      </c>
      <c r="N7368" s="11">
        <f>IF(COUNTA($A7368:$K7368)=0,"",IF(AND($L7368="SI",$M7368="NO"),IFERROR($H7368,0),0))</f>
        <v/>
      </c>
      <c r="O7368" s="9">
        <f>IF(COUNTA($A7368:$K7368)=0,"",IF($M7368="SI","CUFE o factura duplicada dentro del reporte; no se suma dos veces",IF(IFERROR($H7368,0)&lt;=0,"DIAN reporta valor susceptible 0",IF($L7368="NO",IFERROR(LOOKUP(2,1/((LISTS!$M$2:$M$13&lt;&gt;"")*ISNUMBER(SEARCH(LISTS!$M$2:$M$13,$I7368))),LISTS!$O$2:$O$13),"Medio de pago no elegible o no identificado por DIAN"),"Apta automaticamente por pago electronico y base positiva"))))</f>
        <v/>
      </c>
    </row>
    <row r="7369">
      <c r="A7369" s="9" t="n"/>
      <c r="B7369" s="9" t="n"/>
      <c r="C7369" s="12" t="n"/>
      <c r="D7369" s="11" t="n"/>
      <c r="E7369" s="11" t="n"/>
      <c r="F7369" s="11" t="n"/>
      <c r="G7369" s="11" t="n"/>
      <c r="H7369" s="11" t="n"/>
      <c r="I7369" s="9" t="n"/>
      <c r="J7369" s="9" t="n"/>
      <c r="K7369" s="9" t="n"/>
      <c r="L7369" s="9">
        <f>IF(COUNTA($A7369:$K7369)=0,"",IF(AND(IFERROR($H7369,0)&gt;0,LEN(TRIM($K7369&amp;""))&gt;0,IFERROR(LOOKUP(2,1/((LISTS!$M$2:$M$13&lt;&gt;"")*ISNUMBER(SEARCH(LISTS!$M$2:$M$13,$I7369))),LISTS!$N$2:$N$13),"NO")="SI"),"SI","NO"))</f>
        <v/>
      </c>
      <c r="M7369" s="9">
        <f>IF(COUNTA($A7369:$K7369)=0,"",IF($K7369&lt;&gt;"",IF(COUNTIF($K$19:$K7369,$K7369)&gt;1,"SI","NO"),IF(COUNTIFS($A$19:$A7369,$A7369,$C$19:$C7369,$C7369,$J$19:$J7369,$J7369,$D$19:$D7369,$D7369)&gt;1,"SI","NO")))</f>
        <v/>
      </c>
      <c r="N7369" s="11">
        <f>IF(COUNTA($A7369:$K7369)=0,"",IF(AND($L7369="SI",$M7369="NO"),IFERROR($H7369,0),0))</f>
        <v/>
      </c>
      <c r="O7369" s="9">
        <f>IF(COUNTA($A7369:$K7369)=0,"",IF($M7369="SI","CUFE o factura duplicada dentro del reporte; no se suma dos veces",IF(IFERROR($H7369,0)&lt;=0,"DIAN reporta valor susceptible 0",IF($L7369="NO",IFERROR(LOOKUP(2,1/((LISTS!$M$2:$M$13&lt;&gt;"")*ISNUMBER(SEARCH(LISTS!$M$2:$M$13,$I7369))),LISTS!$O$2:$O$13),"Medio de pago no elegible o no identificado por DIAN"),"Apta automaticamente por pago electronico y base positiva"))))</f>
        <v/>
      </c>
    </row>
    <row r="7370">
      <c r="A7370" s="9" t="n"/>
      <c r="B7370" s="9" t="n"/>
      <c r="C7370" s="12" t="n"/>
      <c r="D7370" s="11" t="n"/>
      <c r="E7370" s="11" t="n"/>
      <c r="F7370" s="11" t="n"/>
      <c r="G7370" s="11" t="n"/>
      <c r="H7370" s="11" t="n"/>
      <c r="I7370" s="9" t="n"/>
      <c r="J7370" s="9" t="n"/>
      <c r="K7370" s="9" t="n"/>
      <c r="L7370" s="9">
        <f>IF(COUNTA($A7370:$K7370)=0,"",IF(AND(IFERROR($H7370,0)&gt;0,LEN(TRIM($K7370&amp;""))&gt;0,IFERROR(LOOKUP(2,1/((LISTS!$M$2:$M$13&lt;&gt;"")*ISNUMBER(SEARCH(LISTS!$M$2:$M$13,$I7370))),LISTS!$N$2:$N$13),"NO")="SI"),"SI","NO"))</f>
        <v/>
      </c>
      <c r="M7370" s="9">
        <f>IF(COUNTA($A7370:$K7370)=0,"",IF($K7370&lt;&gt;"",IF(COUNTIF($K$19:$K7370,$K7370)&gt;1,"SI","NO"),IF(COUNTIFS($A$19:$A7370,$A7370,$C$19:$C7370,$C7370,$J$19:$J7370,$J7370,$D$19:$D7370,$D7370)&gt;1,"SI","NO")))</f>
        <v/>
      </c>
      <c r="N7370" s="11">
        <f>IF(COUNTA($A7370:$K7370)=0,"",IF(AND($L7370="SI",$M7370="NO"),IFERROR($H7370,0),0))</f>
        <v/>
      </c>
      <c r="O7370" s="9">
        <f>IF(COUNTA($A7370:$K7370)=0,"",IF($M7370="SI","CUFE o factura duplicada dentro del reporte; no se suma dos veces",IF(IFERROR($H7370,0)&lt;=0,"DIAN reporta valor susceptible 0",IF($L7370="NO",IFERROR(LOOKUP(2,1/((LISTS!$M$2:$M$13&lt;&gt;"")*ISNUMBER(SEARCH(LISTS!$M$2:$M$13,$I7370))),LISTS!$O$2:$O$13),"Medio de pago no elegible o no identificado por DIAN"),"Apta automaticamente por pago electronico y base positiva"))))</f>
        <v/>
      </c>
    </row>
    <row r="7371">
      <c r="A7371" s="9" t="n"/>
      <c r="B7371" s="9" t="n"/>
      <c r="C7371" s="12" t="n"/>
      <c r="D7371" s="11" t="n"/>
      <c r="E7371" s="11" t="n"/>
      <c r="F7371" s="11" t="n"/>
      <c r="G7371" s="11" t="n"/>
      <c r="H7371" s="11" t="n"/>
      <c r="I7371" s="9" t="n"/>
      <c r="J7371" s="9" t="n"/>
      <c r="K7371" s="9" t="n"/>
      <c r="L7371" s="9">
        <f>IF(COUNTA($A7371:$K7371)=0,"",IF(AND(IFERROR($H7371,0)&gt;0,LEN(TRIM($K7371&amp;""))&gt;0,IFERROR(LOOKUP(2,1/((LISTS!$M$2:$M$13&lt;&gt;"")*ISNUMBER(SEARCH(LISTS!$M$2:$M$13,$I7371))),LISTS!$N$2:$N$13),"NO")="SI"),"SI","NO"))</f>
        <v/>
      </c>
      <c r="M7371" s="9">
        <f>IF(COUNTA($A7371:$K7371)=0,"",IF($K7371&lt;&gt;"",IF(COUNTIF($K$19:$K7371,$K7371)&gt;1,"SI","NO"),IF(COUNTIFS($A$19:$A7371,$A7371,$C$19:$C7371,$C7371,$J$19:$J7371,$J7371,$D$19:$D7371,$D7371)&gt;1,"SI","NO")))</f>
        <v/>
      </c>
      <c r="N7371" s="11">
        <f>IF(COUNTA($A7371:$K7371)=0,"",IF(AND($L7371="SI",$M7371="NO"),IFERROR($H7371,0),0))</f>
        <v/>
      </c>
      <c r="O7371" s="9">
        <f>IF(COUNTA($A7371:$K7371)=0,"",IF($M7371="SI","CUFE o factura duplicada dentro del reporte; no se suma dos veces",IF(IFERROR($H7371,0)&lt;=0,"DIAN reporta valor susceptible 0",IF($L7371="NO",IFERROR(LOOKUP(2,1/((LISTS!$M$2:$M$13&lt;&gt;"")*ISNUMBER(SEARCH(LISTS!$M$2:$M$13,$I7371))),LISTS!$O$2:$O$13),"Medio de pago no elegible o no identificado por DIAN"),"Apta automaticamente por pago electronico y base positiva"))))</f>
        <v/>
      </c>
    </row>
    <row r="7372">
      <c r="A7372" s="9" t="n"/>
      <c r="B7372" s="9" t="n"/>
      <c r="C7372" s="12" t="n"/>
      <c r="D7372" s="11" t="n"/>
      <c r="E7372" s="11" t="n"/>
      <c r="F7372" s="11" t="n"/>
      <c r="G7372" s="11" t="n"/>
      <c r="H7372" s="11" t="n"/>
      <c r="I7372" s="9" t="n"/>
      <c r="J7372" s="9" t="n"/>
      <c r="K7372" s="9" t="n"/>
      <c r="L7372" s="9">
        <f>IF(COUNTA($A7372:$K7372)=0,"",IF(AND(IFERROR($H7372,0)&gt;0,LEN(TRIM($K7372&amp;""))&gt;0,IFERROR(LOOKUP(2,1/((LISTS!$M$2:$M$13&lt;&gt;"")*ISNUMBER(SEARCH(LISTS!$M$2:$M$13,$I7372))),LISTS!$N$2:$N$13),"NO")="SI"),"SI","NO"))</f>
        <v/>
      </c>
      <c r="M7372" s="9">
        <f>IF(COUNTA($A7372:$K7372)=0,"",IF($K7372&lt;&gt;"",IF(COUNTIF($K$19:$K7372,$K7372)&gt;1,"SI","NO"),IF(COUNTIFS($A$19:$A7372,$A7372,$C$19:$C7372,$C7372,$J$19:$J7372,$J7372,$D$19:$D7372,$D7372)&gt;1,"SI","NO")))</f>
        <v/>
      </c>
      <c r="N7372" s="11">
        <f>IF(COUNTA($A7372:$K7372)=0,"",IF(AND($L7372="SI",$M7372="NO"),IFERROR($H7372,0),0))</f>
        <v/>
      </c>
      <c r="O7372" s="9">
        <f>IF(COUNTA($A7372:$K7372)=0,"",IF($M7372="SI","CUFE o factura duplicada dentro del reporte; no se suma dos veces",IF(IFERROR($H7372,0)&lt;=0,"DIAN reporta valor susceptible 0",IF($L7372="NO",IFERROR(LOOKUP(2,1/((LISTS!$M$2:$M$13&lt;&gt;"")*ISNUMBER(SEARCH(LISTS!$M$2:$M$13,$I7372))),LISTS!$O$2:$O$13),"Medio de pago no elegible o no identificado por DIAN"),"Apta automaticamente por pago electronico y base positiva"))))</f>
        <v/>
      </c>
    </row>
    <row r="7373">
      <c r="A7373" s="9" t="n"/>
      <c r="B7373" s="9" t="n"/>
      <c r="C7373" s="12" t="n"/>
      <c r="D7373" s="11" t="n"/>
      <c r="E7373" s="11" t="n"/>
      <c r="F7373" s="11" t="n"/>
      <c r="G7373" s="11" t="n"/>
      <c r="H7373" s="11" t="n"/>
      <c r="I7373" s="9" t="n"/>
      <c r="J7373" s="9" t="n"/>
      <c r="K7373" s="9" t="n"/>
      <c r="L7373" s="9">
        <f>IF(COUNTA($A7373:$K7373)=0,"",IF(AND(IFERROR($H7373,0)&gt;0,LEN(TRIM($K7373&amp;""))&gt;0,IFERROR(LOOKUP(2,1/((LISTS!$M$2:$M$13&lt;&gt;"")*ISNUMBER(SEARCH(LISTS!$M$2:$M$13,$I7373))),LISTS!$N$2:$N$13),"NO")="SI"),"SI","NO"))</f>
        <v/>
      </c>
      <c r="M7373" s="9">
        <f>IF(COUNTA($A7373:$K7373)=0,"",IF($K7373&lt;&gt;"",IF(COUNTIF($K$19:$K7373,$K7373)&gt;1,"SI","NO"),IF(COUNTIFS($A$19:$A7373,$A7373,$C$19:$C7373,$C7373,$J$19:$J7373,$J7373,$D$19:$D7373,$D7373)&gt;1,"SI","NO")))</f>
        <v/>
      </c>
      <c r="N7373" s="11">
        <f>IF(COUNTA($A7373:$K7373)=0,"",IF(AND($L7373="SI",$M7373="NO"),IFERROR($H7373,0),0))</f>
        <v/>
      </c>
      <c r="O7373" s="9">
        <f>IF(COUNTA($A7373:$K7373)=0,"",IF($M7373="SI","CUFE o factura duplicada dentro del reporte; no se suma dos veces",IF(IFERROR($H7373,0)&lt;=0,"DIAN reporta valor susceptible 0",IF($L7373="NO",IFERROR(LOOKUP(2,1/((LISTS!$M$2:$M$13&lt;&gt;"")*ISNUMBER(SEARCH(LISTS!$M$2:$M$13,$I7373))),LISTS!$O$2:$O$13),"Medio de pago no elegible o no identificado por DIAN"),"Apta automaticamente por pago electronico y base positiva"))))</f>
        <v/>
      </c>
    </row>
    <row r="7374">
      <c r="A7374" s="9" t="n"/>
      <c r="B7374" s="9" t="n"/>
      <c r="C7374" s="12" t="n"/>
      <c r="D7374" s="11" t="n"/>
      <c r="E7374" s="11" t="n"/>
      <c r="F7374" s="11" t="n"/>
      <c r="G7374" s="11" t="n"/>
      <c r="H7374" s="11" t="n"/>
      <c r="I7374" s="9" t="n"/>
      <c r="J7374" s="9" t="n"/>
      <c r="K7374" s="9" t="n"/>
      <c r="L7374" s="9">
        <f>IF(COUNTA($A7374:$K7374)=0,"",IF(AND(IFERROR($H7374,0)&gt;0,LEN(TRIM($K7374&amp;""))&gt;0,IFERROR(LOOKUP(2,1/((LISTS!$M$2:$M$13&lt;&gt;"")*ISNUMBER(SEARCH(LISTS!$M$2:$M$13,$I7374))),LISTS!$N$2:$N$13),"NO")="SI"),"SI","NO"))</f>
        <v/>
      </c>
      <c r="M7374" s="9">
        <f>IF(COUNTA($A7374:$K7374)=0,"",IF($K7374&lt;&gt;"",IF(COUNTIF($K$19:$K7374,$K7374)&gt;1,"SI","NO"),IF(COUNTIFS($A$19:$A7374,$A7374,$C$19:$C7374,$C7374,$J$19:$J7374,$J7374,$D$19:$D7374,$D7374)&gt;1,"SI","NO")))</f>
        <v/>
      </c>
      <c r="N7374" s="11">
        <f>IF(COUNTA($A7374:$K7374)=0,"",IF(AND($L7374="SI",$M7374="NO"),IFERROR($H7374,0),0))</f>
        <v/>
      </c>
      <c r="O7374" s="9">
        <f>IF(COUNTA($A7374:$K7374)=0,"",IF($M7374="SI","CUFE o factura duplicada dentro del reporte; no se suma dos veces",IF(IFERROR($H7374,0)&lt;=0,"DIAN reporta valor susceptible 0",IF($L7374="NO",IFERROR(LOOKUP(2,1/((LISTS!$M$2:$M$13&lt;&gt;"")*ISNUMBER(SEARCH(LISTS!$M$2:$M$13,$I7374))),LISTS!$O$2:$O$13),"Medio de pago no elegible o no identificado por DIAN"),"Apta automaticamente por pago electronico y base positiva"))))</f>
        <v/>
      </c>
    </row>
    <row r="7375">
      <c r="A7375" s="9" t="n"/>
      <c r="B7375" s="9" t="n"/>
      <c r="C7375" s="12" t="n"/>
      <c r="D7375" s="11" t="n"/>
      <c r="E7375" s="11" t="n"/>
      <c r="F7375" s="11" t="n"/>
      <c r="G7375" s="11" t="n"/>
      <c r="H7375" s="11" t="n"/>
      <c r="I7375" s="9" t="n"/>
      <c r="J7375" s="9" t="n"/>
      <c r="K7375" s="9" t="n"/>
      <c r="L7375" s="9">
        <f>IF(COUNTA($A7375:$K7375)=0,"",IF(AND(IFERROR($H7375,0)&gt;0,LEN(TRIM($K7375&amp;""))&gt;0,IFERROR(LOOKUP(2,1/((LISTS!$M$2:$M$13&lt;&gt;"")*ISNUMBER(SEARCH(LISTS!$M$2:$M$13,$I7375))),LISTS!$N$2:$N$13),"NO")="SI"),"SI","NO"))</f>
        <v/>
      </c>
      <c r="M7375" s="9">
        <f>IF(COUNTA($A7375:$K7375)=0,"",IF($K7375&lt;&gt;"",IF(COUNTIF($K$19:$K7375,$K7375)&gt;1,"SI","NO"),IF(COUNTIFS($A$19:$A7375,$A7375,$C$19:$C7375,$C7375,$J$19:$J7375,$J7375,$D$19:$D7375,$D7375)&gt;1,"SI","NO")))</f>
        <v/>
      </c>
      <c r="N7375" s="11">
        <f>IF(COUNTA($A7375:$K7375)=0,"",IF(AND($L7375="SI",$M7375="NO"),IFERROR($H7375,0),0))</f>
        <v/>
      </c>
      <c r="O7375" s="9">
        <f>IF(COUNTA($A7375:$K7375)=0,"",IF($M7375="SI","CUFE o factura duplicada dentro del reporte; no se suma dos veces",IF(IFERROR($H7375,0)&lt;=0,"DIAN reporta valor susceptible 0",IF($L7375="NO",IFERROR(LOOKUP(2,1/((LISTS!$M$2:$M$13&lt;&gt;"")*ISNUMBER(SEARCH(LISTS!$M$2:$M$13,$I7375))),LISTS!$O$2:$O$13),"Medio de pago no elegible o no identificado por DIAN"),"Apta automaticamente por pago electronico y base positiva"))))</f>
        <v/>
      </c>
    </row>
    <row r="7376">
      <c r="A7376" s="9" t="n"/>
      <c r="B7376" s="9" t="n"/>
      <c r="C7376" s="12" t="n"/>
      <c r="D7376" s="11" t="n"/>
      <c r="E7376" s="11" t="n"/>
      <c r="F7376" s="11" t="n"/>
      <c r="G7376" s="11" t="n"/>
      <c r="H7376" s="11" t="n"/>
      <c r="I7376" s="9" t="n"/>
      <c r="J7376" s="9" t="n"/>
      <c r="K7376" s="9" t="n"/>
      <c r="L7376" s="9">
        <f>IF(COUNTA($A7376:$K7376)=0,"",IF(AND(IFERROR($H7376,0)&gt;0,LEN(TRIM($K7376&amp;""))&gt;0,IFERROR(LOOKUP(2,1/((LISTS!$M$2:$M$13&lt;&gt;"")*ISNUMBER(SEARCH(LISTS!$M$2:$M$13,$I7376))),LISTS!$N$2:$N$13),"NO")="SI"),"SI","NO"))</f>
        <v/>
      </c>
      <c r="M7376" s="9">
        <f>IF(COUNTA($A7376:$K7376)=0,"",IF($K7376&lt;&gt;"",IF(COUNTIF($K$19:$K7376,$K7376)&gt;1,"SI","NO"),IF(COUNTIFS($A$19:$A7376,$A7376,$C$19:$C7376,$C7376,$J$19:$J7376,$J7376,$D$19:$D7376,$D7376)&gt;1,"SI","NO")))</f>
        <v/>
      </c>
      <c r="N7376" s="11">
        <f>IF(COUNTA($A7376:$K7376)=0,"",IF(AND($L7376="SI",$M7376="NO"),IFERROR($H7376,0),0))</f>
        <v/>
      </c>
      <c r="O7376" s="9">
        <f>IF(COUNTA($A7376:$K7376)=0,"",IF($M7376="SI","CUFE o factura duplicada dentro del reporte; no se suma dos veces",IF(IFERROR($H7376,0)&lt;=0,"DIAN reporta valor susceptible 0",IF($L7376="NO",IFERROR(LOOKUP(2,1/((LISTS!$M$2:$M$13&lt;&gt;"")*ISNUMBER(SEARCH(LISTS!$M$2:$M$13,$I7376))),LISTS!$O$2:$O$13),"Medio de pago no elegible o no identificado por DIAN"),"Apta automaticamente por pago electronico y base positiva"))))</f>
        <v/>
      </c>
    </row>
    <row r="7377">
      <c r="A7377" s="9" t="n"/>
      <c r="B7377" s="9" t="n"/>
      <c r="C7377" s="12" t="n"/>
      <c r="D7377" s="11" t="n"/>
      <c r="E7377" s="11" t="n"/>
      <c r="F7377" s="11" t="n"/>
      <c r="G7377" s="11" t="n"/>
      <c r="H7377" s="11" t="n"/>
      <c r="I7377" s="9" t="n"/>
      <c r="J7377" s="9" t="n"/>
      <c r="K7377" s="9" t="n"/>
      <c r="L7377" s="9">
        <f>IF(COUNTA($A7377:$K7377)=0,"",IF(AND(IFERROR($H7377,0)&gt;0,LEN(TRIM($K7377&amp;""))&gt;0,IFERROR(LOOKUP(2,1/((LISTS!$M$2:$M$13&lt;&gt;"")*ISNUMBER(SEARCH(LISTS!$M$2:$M$13,$I7377))),LISTS!$N$2:$N$13),"NO")="SI"),"SI","NO"))</f>
        <v/>
      </c>
      <c r="M7377" s="9">
        <f>IF(COUNTA($A7377:$K7377)=0,"",IF($K7377&lt;&gt;"",IF(COUNTIF($K$19:$K7377,$K7377)&gt;1,"SI","NO"),IF(COUNTIFS($A$19:$A7377,$A7377,$C$19:$C7377,$C7377,$J$19:$J7377,$J7377,$D$19:$D7377,$D7377)&gt;1,"SI","NO")))</f>
        <v/>
      </c>
      <c r="N7377" s="11">
        <f>IF(COUNTA($A7377:$K7377)=0,"",IF(AND($L7377="SI",$M7377="NO"),IFERROR($H7377,0),0))</f>
        <v/>
      </c>
      <c r="O7377" s="9">
        <f>IF(COUNTA($A7377:$K7377)=0,"",IF($M7377="SI","CUFE o factura duplicada dentro del reporte; no se suma dos veces",IF(IFERROR($H7377,0)&lt;=0,"DIAN reporta valor susceptible 0",IF($L7377="NO",IFERROR(LOOKUP(2,1/((LISTS!$M$2:$M$13&lt;&gt;"")*ISNUMBER(SEARCH(LISTS!$M$2:$M$13,$I7377))),LISTS!$O$2:$O$13),"Medio de pago no elegible o no identificado por DIAN"),"Apta automaticamente por pago electronico y base positiva"))))</f>
        <v/>
      </c>
    </row>
    <row r="7378">
      <c r="A7378" s="9" t="n"/>
      <c r="B7378" s="9" t="n"/>
      <c r="C7378" s="12" t="n"/>
      <c r="D7378" s="11" t="n"/>
      <c r="E7378" s="11" t="n"/>
      <c r="F7378" s="11" t="n"/>
      <c r="G7378" s="11" t="n"/>
      <c r="H7378" s="11" t="n"/>
      <c r="I7378" s="9" t="n"/>
      <c r="J7378" s="9" t="n"/>
      <c r="K7378" s="9" t="n"/>
      <c r="L7378" s="9">
        <f>IF(COUNTA($A7378:$K7378)=0,"",IF(AND(IFERROR($H7378,0)&gt;0,LEN(TRIM($K7378&amp;""))&gt;0,IFERROR(LOOKUP(2,1/((LISTS!$M$2:$M$13&lt;&gt;"")*ISNUMBER(SEARCH(LISTS!$M$2:$M$13,$I7378))),LISTS!$N$2:$N$13),"NO")="SI"),"SI","NO"))</f>
        <v/>
      </c>
      <c r="M7378" s="9">
        <f>IF(COUNTA($A7378:$K7378)=0,"",IF($K7378&lt;&gt;"",IF(COUNTIF($K$19:$K7378,$K7378)&gt;1,"SI","NO"),IF(COUNTIFS($A$19:$A7378,$A7378,$C$19:$C7378,$C7378,$J$19:$J7378,$J7378,$D$19:$D7378,$D7378)&gt;1,"SI","NO")))</f>
        <v/>
      </c>
      <c r="N7378" s="11">
        <f>IF(COUNTA($A7378:$K7378)=0,"",IF(AND($L7378="SI",$M7378="NO"),IFERROR($H7378,0),0))</f>
        <v/>
      </c>
      <c r="O7378" s="9">
        <f>IF(COUNTA($A7378:$K7378)=0,"",IF($M7378="SI","CUFE o factura duplicada dentro del reporte; no se suma dos veces",IF(IFERROR($H7378,0)&lt;=0,"DIAN reporta valor susceptible 0",IF($L7378="NO",IFERROR(LOOKUP(2,1/((LISTS!$M$2:$M$13&lt;&gt;"")*ISNUMBER(SEARCH(LISTS!$M$2:$M$13,$I7378))),LISTS!$O$2:$O$13),"Medio de pago no elegible o no identificado por DIAN"),"Apta automaticamente por pago electronico y base positiva"))))</f>
        <v/>
      </c>
    </row>
    <row r="7379">
      <c r="A7379" s="9" t="n"/>
      <c r="B7379" s="9" t="n"/>
      <c r="C7379" s="12" t="n"/>
      <c r="D7379" s="11" t="n"/>
      <c r="E7379" s="11" t="n"/>
      <c r="F7379" s="11" t="n"/>
      <c r="G7379" s="11" t="n"/>
      <c r="H7379" s="11" t="n"/>
      <c r="I7379" s="9" t="n"/>
      <c r="J7379" s="9" t="n"/>
      <c r="K7379" s="9" t="n"/>
      <c r="L7379" s="9">
        <f>IF(COUNTA($A7379:$K7379)=0,"",IF(AND(IFERROR($H7379,0)&gt;0,LEN(TRIM($K7379&amp;""))&gt;0,IFERROR(LOOKUP(2,1/((LISTS!$M$2:$M$13&lt;&gt;"")*ISNUMBER(SEARCH(LISTS!$M$2:$M$13,$I7379))),LISTS!$N$2:$N$13),"NO")="SI"),"SI","NO"))</f>
        <v/>
      </c>
      <c r="M7379" s="9">
        <f>IF(COUNTA($A7379:$K7379)=0,"",IF($K7379&lt;&gt;"",IF(COUNTIF($K$19:$K7379,$K7379)&gt;1,"SI","NO"),IF(COUNTIFS($A$19:$A7379,$A7379,$C$19:$C7379,$C7379,$J$19:$J7379,$J7379,$D$19:$D7379,$D7379)&gt;1,"SI","NO")))</f>
        <v/>
      </c>
      <c r="N7379" s="11">
        <f>IF(COUNTA($A7379:$K7379)=0,"",IF(AND($L7379="SI",$M7379="NO"),IFERROR($H7379,0),0))</f>
        <v/>
      </c>
      <c r="O7379" s="9">
        <f>IF(COUNTA($A7379:$K7379)=0,"",IF($M7379="SI","CUFE o factura duplicada dentro del reporte; no se suma dos veces",IF(IFERROR($H7379,0)&lt;=0,"DIAN reporta valor susceptible 0",IF($L7379="NO",IFERROR(LOOKUP(2,1/((LISTS!$M$2:$M$13&lt;&gt;"")*ISNUMBER(SEARCH(LISTS!$M$2:$M$13,$I7379))),LISTS!$O$2:$O$13),"Medio de pago no elegible o no identificado por DIAN"),"Apta automaticamente por pago electronico y base positiva"))))</f>
        <v/>
      </c>
    </row>
    <row r="7380">
      <c r="A7380" s="9" t="n"/>
      <c r="B7380" s="9" t="n"/>
      <c r="C7380" s="12" t="n"/>
      <c r="D7380" s="11" t="n"/>
      <c r="E7380" s="11" t="n"/>
      <c r="F7380" s="11" t="n"/>
      <c r="G7380" s="11" t="n"/>
      <c r="H7380" s="11" t="n"/>
      <c r="I7380" s="9" t="n"/>
      <c r="J7380" s="9" t="n"/>
      <c r="K7380" s="9" t="n"/>
      <c r="L7380" s="9">
        <f>IF(COUNTA($A7380:$K7380)=0,"",IF(AND(IFERROR($H7380,0)&gt;0,LEN(TRIM($K7380&amp;""))&gt;0,IFERROR(LOOKUP(2,1/((LISTS!$M$2:$M$13&lt;&gt;"")*ISNUMBER(SEARCH(LISTS!$M$2:$M$13,$I7380))),LISTS!$N$2:$N$13),"NO")="SI"),"SI","NO"))</f>
        <v/>
      </c>
      <c r="M7380" s="9">
        <f>IF(COUNTA($A7380:$K7380)=0,"",IF($K7380&lt;&gt;"",IF(COUNTIF($K$19:$K7380,$K7380)&gt;1,"SI","NO"),IF(COUNTIFS($A$19:$A7380,$A7380,$C$19:$C7380,$C7380,$J$19:$J7380,$J7380,$D$19:$D7380,$D7380)&gt;1,"SI","NO")))</f>
        <v/>
      </c>
      <c r="N7380" s="11">
        <f>IF(COUNTA($A7380:$K7380)=0,"",IF(AND($L7380="SI",$M7380="NO"),IFERROR($H7380,0),0))</f>
        <v/>
      </c>
      <c r="O7380" s="9">
        <f>IF(COUNTA($A7380:$K7380)=0,"",IF($M7380="SI","CUFE o factura duplicada dentro del reporte; no se suma dos veces",IF(IFERROR($H7380,0)&lt;=0,"DIAN reporta valor susceptible 0",IF($L7380="NO",IFERROR(LOOKUP(2,1/((LISTS!$M$2:$M$13&lt;&gt;"")*ISNUMBER(SEARCH(LISTS!$M$2:$M$13,$I7380))),LISTS!$O$2:$O$13),"Medio de pago no elegible o no identificado por DIAN"),"Apta automaticamente por pago electronico y base positiva"))))</f>
        <v/>
      </c>
    </row>
    <row r="7381">
      <c r="A7381" s="9" t="n"/>
      <c r="B7381" s="9" t="n"/>
      <c r="C7381" s="12" t="n"/>
      <c r="D7381" s="11" t="n"/>
      <c r="E7381" s="11" t="n"/>
      <c r="F7381" s="11" t="n"/>
      <c r="G7381" s="11" t="n"/>
      <c r="H7381" s="11" t="n"/>
      <c r="I7381" s="9" t="n"/>
      <c r="J7381" s="9" t="n"/>
      <c r="K7381" s="9" t="n"/>
      <c r="L7381" s="9">
        <f>IF(COUNTA($A7381:$K7381)=0,"",IF(AND(IFERROR($H7381,0)&gt;0,LEN(TRIM($K7381&amp;""))&gt;0,IFERROR(LOOKUP(2,1/((LISTS!$M$2:$M$13&lt;&gt;"")*ISNUMBER(SEARCH(LISTS!$M$2:$M$13,$I7381))),LISTS!$N$2:$N$13),"NO")="SI"),"SI","NO"))</f>
        <v/>
      </c>
      <c r="M7381" s="9">
        <f>IF(COUNTA($A7381:$K7381)=0,"",IF($K7381&lt;&gt;"",IF(COUNTIF($K$19:$K7381,$K7381)&gt;1,"SI","NO"),IF(COUNTIFS($A$19:$A7381,$A7381,$C$19:$C7381,$C7381,$J$19:$J7381,$J7381,$D$19:$D7381,$D7381)&gt;1,"SI","NO")))</f>
        <v/>
      </c>
      <c r="N7381" s="11">
        <f>IF(COUNTA($A7381:$K7381)=0,"",IF(AND($L7381="SI",$M7381="NO"),IFERROR($H7381,0),0))</f>
        <v/>
      </c>
      <c r="O7381" s="9">
        <f>IF(COUNTA($A7381:$K7381)=0,"",IF($M7381="SI","CUFE o factura duplicada dentro del reporte; no se suma dos veces",IF(IFERROR($H7381,0)&lt;=0,"DIAN reporta valor susceptible 0",IF($L7381="NO",IFERROR(LOOKUP(2,1/((LISTS!$M$2:$M$13&lt;&gt;"")*ISNUMBER(SEARCH(LISTS!$M$2:$M$13,$I7381))),LISTS!$O$2:$O$13),"Medio de pago no elegible o no identificado por DIAN"),"Apta automaticamente por pago electronico y base positiva"))))</f>
        <v/>
      </c>
    </row>
    <row r="7382">
      <c r="A7382" s="9" t="n"/>
      <c r="B7382" s="9" t="n"/>
      <c r="C7382" s="12" t="n"/>
      <c r="D7382" s="11" t="n"/>
      <c r="E7382" s="11" t="n"/>
      <c r="F7382" s="11" t="n"/>
      <c r="G7382" s="11" t="n"/>
      <c r="H7382" s="11" t="n"/>
      <c r="I7382" s="9" t="n"/>
      <c r="J7382" s="9" t="n"/>
      <c r="K7382" s="9" t="n"/>
      <c r="L7382" s="9">
        <f>IF(COUNTA($A7382:$K7382)=0,"",IF(AND(IFERROR($H7382,0)&gt;0,LEN(TRIM($K7382&amp;""))&gt;0,IFERROR(LOOKUP(2,1/((LISTS!$M$2:$M$13&lt;&gt;"")*ISNUMBER(SEARCH(LISTS!$M$2:$M$13,$I7382))),LISTS!$N$2:$N$13),"NO")="SI"),"SI","NO"))</f>
        <v/>
      </c>
      <c r="M7382" s="9">
        <f>IF(COUNTA($A7382:$K7382)=0,"",IF($K7382&lt;&gt;"",IF(COUNTIF($K$19:$K7382,$K7382)&gt;1,"SI","NO"),IF(COUNTIFS($A$19:$A7382,$A7382,$C$19:$C7382,$C7382,$J$19:$J7382,$J7382,$D$19:$D7382,$D7382)&gt;1,"SI","NO")))</f>
        <v/>
      </c>
      <c r="N7382" s="11">
        <f>IF(COUNTA($A7382:$K7382)=0,"",IF(AND($L7382="SI",$M7382="NO"),IFERROR($H7382,0),0))</f>
        <v/>
      </c>
      <c r="O7382" s="9">
        <f>IF(COUNTA($A7382:$K7382)=0,"",IF($M7382="SI","CUFE o factura duplicada dentro del reporte; no se suma dos veces",IF(IFERROR($H7382,0)&lt;=0,"DIAN reporta valor susceptible 0",IF($L7382="NO",IFERROR(LOOKUP(2,1/((LISTS!$M$2:$M$13&lt;&gt;"")*ISNUMBER(SEARCH(LISTS!$M$2:$M$13,$I7382))),LISTS!$O$2:$O$13),"Medio de pago no elegible o no identificado por DIAN"),"Apta automaticamente por pago electronico y base positiva"))))</f>
        <v/>
      </c>
    </row>
    <row r="7383">
      <c r="A7383" s="9" t="n"/>
      <c r="B7383" s="9" t="n"/>
      <c r="C7383" s="12" t="n"/>
      <c r="D7383" s="11" t="n"/>
      <c r="E7383" s="11" t="n"/>
      <c r="F7383" s="11" t="n"/>
      <c r="G7383" s="11" t="n"/>
      <c r="H7383" s="11" t="n"/>
      <c r="I7383" s="9" t="n"/>
      <c r="J7383" s="9" t="n"/>
      <c r="K7383" s="9" t="n"/>
      <c r="L7383" s="9">
        <f>IF(COUNTA($A7383:$K7383)=0,"",IF(AND(IFERROR($H7383,0)&gt;0,LEN(TRIM($K7383&amp;""))&gt;0,IFERROR(LOOKUP(2,1/((LISTS!$M$2:$M$13&lt;&gt;"")*ISNUMBER(SEARCH(LISTS!$M$2:$M$13,$I7383))),LISTS!$N$2:$N$13),"NO")="SI"),"SI","NO"))</f>
        <v/>
      </c>
      <c r="M7383" s="9">
        <f>IF(COUNTA($A7383:$K7383)=0,"",IF($K7383&lt;&gt;"",IF(COUNTIF($K$19:$K7383,$K7383)&gt;1,"SI","NO"),IF(COUNTIFS($A$19:$A7383,$A7383,$C$19:$C7383,$C7383,$J$19:$J7383,$J7383,$D$19:$D7383,$D7383)&gt;1,"SI","NO")))</f>
        <v/>
      </c>
      <c r="N7383" s="11">
        <f>IF(COUNTA($A7383:$K7383)=0,"",IF(AND($L7383="SI",$M7383="NO"),IFERROR($H7383,0),0))</f>
        <v/>
      </c>
      <c r="O7383" s="9">
        <f>IF(COUNTA($A7383:$K7383)=0,"",IF($M7383="SI","CUFE o factura duplicada dentro del reporte; no se suma dos veces",IF(IFERROR($H7383,0)&lt;=0,"DIAN reporta valor susceptible 0",IF($L7383="NO",IFERROR(LOOKUP(2,1/((LISTS!$M$2:$M$13&lt;&gt;"")*ISNUMBER(SEARCH(LISTS!$M$2:$M$13,$I7383))),LISTS!$O$2:$O$13),"Medio de pago no elegible o no identificado por DIAN"),"Apta automaticamente por pago electronico y base positiva"))))</f>
        <v/>
      </c>
    </row>
    <row r="7384">
      <c r="A7384" s="9" t="n"/>
      <c r="B7384" s="9" t="n"/>
      <c r="C7384" s="12" t="n"/>
      <c r="D7384" s="11" t="n"/>
      <c r="E7384" s="11" t="n"/>
      <c r="F7384" s="11" t="n"/>
      <c r="G7384" s="11" t="n"/>
      <c r="H7384" s="11" t="n"/>
      <c r="I7384" s="9" t="n"/>
      <c r="J7384" s="9" t="n"/>
      <c r="K7384" s="9" t="n"/>
      <c r="L7384" s="9">
        <f>IF(COUNTA($A7384:$K7384)=0,"",IF(AND(IFERROR($H7384,0)&gt;0,LEN(TRIM($K7384&amp;""))&gt;0,IFERROR(LOOKUP(2,1/((LISTS!$M$2:$M$13&lt;&gt;"")*ISNUMBER(SEARCH(LISTS!$M$2:$M$13,$I7384))),LISTS!$N$2:$N$13),"NO")="SI"),"SI","NO"))</f>
        <v/>
      </c>
      <c r="M7384" s="9">
        <f>IF(COUNTA($A7384:$K7384)=0,"",IF($K7384&lt;&gt;"",IF(COUNTIF($K$19:$K7384,$K7384)&gt;1,"SI","NO"),IF(COUNTIFS($A$19:$A7384,$A7384,$C$19:$C7384,$C7384,$J$19:$J7384,$J7384,$D$19:$D7384,$D7384)&gt;1,"SI","NO")))</f>
        <v/>
      </c>
      <c r="N7384" s="11">
        <f>IF(COUNTA($A7384:$K7384)=0,"",IF(AND($L7384="SI",$M7384="NO"),IFERROR($H7384,0),0))</f>
        <v/>
      </c>
      <c r="O7384" s="9">
        <f>IF(COUNTA($A7384:$K7384)=0,"",IF($M7384="SI","CUFE o factura duplicada dentro del reporte; no se suma dos veces",IF(IFERROR($H7384,0)&lt;=0,"DIAN reporta valor susceptible 0",IF($L7384="NO",IFERROR(LOOKUP(2,1/((LISTS!$M$2:$M$13&lt;&gt;"")*ISNUMBER(SEARCH(LISTS!$M$2:$M$13,$I7384))),LISTS!$O$2:$O$13),"Medio de pago no elegible o no identificado por DIAN"),"Apta automaticamente por pago electronico y base positiva"))))</f>
        <v/>
      </c>
    </row>
    <row r="7385">
      <c r="A7385" s="9" t="n"/>
      <c r="B7385" s="9" t="n"/>
      <c r="C7385" s="12" t="n"/>
      <c r="D7385" s="11" t="n"/>
      <c r="E7385" s="11" t="n"/>
      <c r="F7385" s="11" t="n"/>
      <c r="G7385" s="11" t="n"/>
      <c r="H7385" s="11" t="n"/>
      <c r="I7385" s="9" t="n"/>
      <c r="J7385" s="9" t="n"/>
      <c r="K7385" s="9" t="n"/>
      <c r="L7385" s="9">
        <f>IF(COUNTA($A7385:$K7385)=0,"",IF(AND(IFERROR($H7385,0)&gt;0,LEN(TRIM($K7385&amp;""))&gt;0,IFERROR(LOOKUP(2,1/((LISTS!$M$2:$M$13&lt;&gt;"")*ISNUMBER(SEARCH(LISTS!$M$2:$M$13,$I7385))),LISTS!$N$2:$N$13),"NO")="SI"),"SI","NO"))</f>
        <v/>
      </c>
      <c r="M7385" s="9">
        <f>IF(COUNTA($A7385:$K7385)=0,"",IF($K7385&lt;&gt;"",IF(COUNTIF($K$19:$K7385,$K7385)&gt;1,"SI","NO"),IF(COUNTIFS($A$19:$A7385,$A7385,$C$19:$C7385,$C7385,$J$19:$J7385,$J7385,$D$19:$D7385,$D7385)&gt;1,"SI","NO")))</f>
        <v/>
      </c>
      <c r="N7385" s="11">
        <f>IF(COUNTA($A7385:$K7385)=0,"",IF(AND($L7385="SI",$M7385="NO"),IFERROR($H7385,0),0))</f>
        <v/>
      </c>
      <c r="O7385" s="9">
        <f>IF(COUNTA($A7385:$K7385)=0,"",IF($M7385="SI","CUFE o factura duplicada dentro del reporte; no se suma dos veces",IF(IFERROR($H7385,0)&lt;=0,"DIAN reporta valor susceptible 0",IF($L7385="NO",IFERROR(LOOKUP(2,1/((LISTS!$M$2:$M$13&lt;&gt;"")*ISNUMBER(SEARCH(LISTS!$M$2:$M$13,$I7385))),LISTS!$O$2:$O$13),"Medio de pago no elegible o no identificado por DIAN"),"Apta automaticamente por pago electronico y base positiva"))))</f>
        <v/>
      </c>
    </row>
    <row r="7386">
      <c r="A7386" s="9" t="n"/>
      <c r="B7386" s="9" t="n"/>
      <c r="C7386" s="12" t="n"/>
      <c r="D7386" s="11" t="n"/>
      <c r="E7386" s="11" t="n"/>
      <c r="F7386" s="11" t="n"/>
      <c r="G7386" s="11" t="n"/>
      <c r="H7386" s="11" t="n"/>
      <c r="I7386" s="9" t="n"/>
      <c r="J7386" s="9" t="n"/>
      <c r="K7386" s="9" t="n"/>
      <c r="L7386" s="9">
        <f>IF(COUNTA($A7386:$K7386)=0,"",IF(AND(IFERROR($H7386,0)&gt;0,LEN(TRIM($K7386&amp;""))&gt;0,IFERROR(LOOKUP(2,1/((LISTS!$M$2:$M$13&lt;&gt;"")*ISNUMBER(SEARCH(LISTS!$M$2:$M$13,$I7386))),LISTS!$N$2:$N$13),"NO")="SI"),"SI","NO"))</f>
        <v/>
      </c>
      <c r="M7386" s="9">
        <f>IF(COUNTA($A7386:$K7386)=0,"",IF($K7386&lt;&gt;"",IF(COUNTIF($K$19:$K7386,$K7386)&gt;1,"SI","NO"),IF(COUNTIFS($A$19:$A7386,$A7386,$C$19:$C7386,$C7386,$J$19:$J7386,$J7386,$D$19:$D7386,$D7386)&gt;1,"SI","NO")))</f>
        <v/>
      </c>
      <c r="N7386" s="11">
        <f>IF(COUNTA($A7386:$K7386)=0,"",IF(AND($L7386="SI",$M7386="NO"),IFERROR($H7386,0),0))</f>
        <v/>
      </c>
      <c r="O7386" s="9">
        <f>IF(COUNTA($A7386:$K7386)=0,"",IF($M7386="SI","CUFE o factura duplicada dentro del reporte; no se suma dos veces",IF(IFERROR($H7386,0)&lt;=0,"DIAN reporta valor susceptible 0",IF($L7386="NO",IFERROR(LOOKUP(2,1/((LISTS!$M$2:$M$13&lt;&gt;"")*ISNUMBER(SEARCH(LISTS!$M$2:$M$13,$I7386))),LISTS!$O$2:$O$13),"Medio de pago no elegible o no identificado por DIAN"),"Apta automaticamente por pago electronico y base positiva"))))</f>
        <v/>
      </c>
    </row>
    <row r="7387">
      <c r="A7387" s="9" t="n"/>
      <c r="B7387" s="9" t="n"/>
      <c r="C7387" s="12" t="n"/>
      <c r="D7387" s="11" t="n"/>
      <c r="E7387" s="11" t="n"/>
      <c r="F7387" s="11" t="n"/>
      <c r="G7387" s="11" t="n"/>
      <c r="H7387" s="11" t="n"/>
      <c r="I7387" s="9" t="n"/>
      <c r="J7387" s="9" t="n"/>
      <c r="K7387" s="9" t="n"/>
      <c r="L7387" s="9">
        <f>IF(COUNTA($A7387:$K7387)=0,"",IF(AND(IFERROR($H7387,0)&gt;0,LEN(TRIM($K7387&amp;""))&gt;0,IFERROR(LOOKUP(2,1/((LISTS!$M$2:$M$13&lt;&gt;"")*ISNUMBER(SEARCH(LISTS!$M$2:$M$13,$I7387))),LISTS!$N$2:$N$13),"NO")="SI"),"SI","NO"))</f>
        <v/>
      </c>
      <c r="M7387" s="9">
        <f>IF(COUNTA($A7387:$K7387)=0,"",IF($K7387&lt;&gt;"",IF(COUNTIF($K$19:$K7387,$K7387)&gt;1,"SI","NO"),IF(COUNTIFS($A$19:$A7387,$A7387,$C$19:$C7387,$C7387,$J$19:$J7387,$J7387,$D$19:$D7387,$D7387)&gt;1,"SI","NO")))</f>
        <v/>
      </c>
      <c r="N7387" s="11">
        <f>IF(COUNTA($A7387:$K7387)=0,"",IF(AND($L7387="SI",$M7387="NO"),IFERROR($H7387,0),0))</f>
        <v/>
      </c>
      <c r="O7387" s="9">
        <f>IF(COUNTA($A7387:$K7387)=0,"",IF($M7387="SI","CUFE o factura duplicada dentro del reporte; no se suma dos veces",IF(IFERROR($H7387,0)&lt;=0,"DIAN reporta valor susceptible 0",IF($L7387="NO",IFERROR(LOOKUP(2,1/((LISTS!$M$2:$M$13&lt;&gt;"")*ISNUMBER(SEARCH(LISTS!$M$2:$M$13,$I7387))),LISTS!$O$2:$O$13),"Medio de pago no elegible o no identificado por DIAN"),"Apta automaticamente por pago electronico y base positiva"))))</f>
        <v/>
      </c>
    </row>
    <row r="7388">
      <c r="A7388" s="9" t="n"/>
      <c r="B7388" s="9" t="n"/>
      <c r="C7388" s="12" t="n"/>
      <c r="D7388" s="11" t="n"/>
      <c r="E7388" s="11" t="n"/>
      <c r="F7388" s="11" t="n"/>
      <c r="G7388" s="11" t="n"/>
      <c r="H7388" s="11" t="n"/>
      <c r="I7388" s="9" t="n"/>
      <c r="J7388" s="9" t="n"/>
      <c r="K7388" s="9" t="n"/>
      <c r="L7388" s="9">
        <f>IF(COUNTA($A7388:$K7388)=0,"",IF(AND(IFERROR($H7388,0)&gt;0,LEN(TRIM($K7388&amp;""))&gt;0,IFERROR(LOOKUP(2,1/((LISTS!$M$2:$M$13&lt;&gt;"")*ISNUMBER(SEARCH(LISTS!$M$2:$M$13,$I7388))),LISTS!$N$2:$N$13),"NO")="SI"),"SI","NO"))</f>
        <v/>
      </c>
      <c r="M7388" s="9">
        <f>IF(COUNTA($A7388:$K7388)=0,"",IF($K7388&lt;&gt;"",IF(COUNTIF($K$19:$K7388,$K7388)&gt;1,"SI","NO"),IF(COUNTIFS($A$19:$A7388,$A7388,$C$19:$C7388,$C7388,$J$19:$J7388,$J7388,$D$19:$D7388,$D7388)&gt;1,"SI","NO")))</f>
        <v/>
      </c>
      <c r="N7388" s="11">
        <f>IF(COUNTA($A7388:$K7388)=0,"",IF(AND($L7388="SI",$M7388="NO"),IFERROR($H7388,0),0))</f>
        <v/>
      </c>
      <c r="O7388" s="9">
        <f>IF(COUNTA($A7388:$K7388)=0,"",IF($M7388="SI","CUFE o factura duplicada dentro del reporte; no se suma dos veces",IF(IFERROR($H7388,0)&lt;=0,"DIAN reporta valor susceptible 0",IF($L7388="NO",IFERROR(LOOKUP(2,1/((LISTS!$M$2:$M$13&lt;&gt;"")*ISNUMBER(SEARCH(LISTS!$M$2:$M$13,$I7388))),LISTS!$O$2:$O$13),"Medio de pago no elegible o no identificado por DIAN"),"Apta automaticamente por pago electronico y base positiva"))))</f>
        <v/>
      </c>
    </row>
    <row r="7389">
      <c r="A7389" s="9" t="n"/>
      <c r="B7389" s="9" t="n"/>
      <c r="C7389" s="12" t="n"/>
      <c r="D7389" s="11" t="n"/>
      <c r="E7389" s="11" t="n"/>
      <c r="F7389" s="11" t="n"/>
      <c r="G7389" s="11" t="n"/>
      <c r="H7389" s="11" t="n"/>
      <c r="I7389" s="9" t="n"/>
      <c r="J7389" s="9" t="n"/>
      <c r="K7389" s="9" t="n"/>
      <c r="L7389" s="9">
        <f>IF(COUNTA($A7389:$K7389)=0,"",IF(AND(IFERROR($H7389,0)&gt;0,LEN(TRIM($K7389&amp;""))&gt;0,IFERROR(LOOKUP(2,1/((LISTS!$M$2:$M$13&lt;&gt;"")*ISNUMBER(SEARCH(LISTS!$M$2:$M$13,$I7389))),LISTS!$N$2:$N$13),"NO")="SI"),"SI","NO"))</f>
        <v/>
      </c>
      <c r="M7389" s="9">
        <f>IF(COUNTA($A7389:$K7389)=0,"",IF($K7389&lt;&gt;"",IF(COUNTIF($K$19:$K7389,$K7389)&gt;1,"SI","NO"),IF(COUNTIFS($A$19:$A7389,$A7389,$C$19:$C7389,$C7389,$J$19:$J7389,$J7389,$D$19:$D7389,$D7389)&gt;1,"SI","NO")))</f>
        <v/>
      </c>
      <c r="N7389" s="11">
        <f>IF(COUNTA($A7389:$K7389)=0,"",IF(AND($L7389="SI",$M7389="NO"),IFERROR($H7389,0),0))</f>
        <v/>
      </c>
      <c r="O7389" s="9">
        <f>IF(COUNTA($A7389:$K7389)=0,"",IF($M7389="SI","CUFE o factura duplicada dentro del reporte; no se suma dos veces",IF(IFERROR($H7389,0)&lt;=0,"DIAN reporta valor susceptible 0",IF($L7389="NO",IFERROR(LOOKUP(2,1/((LISTS!$M$2:$M$13&lt;&gt;"")*ISNUMBER(SEARCH(LISTS!$M$2:$M$13,$I7389))),LISTS!$O$2:$O$13),"Medio de pago no elegible o no identificado por DIAN"),"Apta automaticamente por pago electronico y base positiva"))))</f>
        <v/>
      </c>
    </row>
    <row r="7390">
      <c r="A7390" s="9" t="n"/>
      <c r="B7390" s="9" t="n"/>
      <c r="C7390" s="12" t="n"/>
      <c r="D7390" s="11" t="n"/>
      <c r="E7390" s="11" t="n"/>
      <c r="F7390" s="11" t="n"/>
      <c r="G7390" s="11" t="n"/>
      <c r="H7390" s="11" t="n"/>
      <c r="I7390" s="9" t="n"/>
      <c r="J7390" s="9" t="n"/>
      <c r="K7390" s="9" t="n"/>
      <c r="L7390" s="9">
        <f>IF(COUNTA($A7390:$K7390)=0,"",IF(AND(IFERROR($H7390,0)&gt;0,LEN(TRIM($K7390&amp;""))&gt;0,IFERROR(LOOKUP(2,1/((LISTS!$M$2:$M$13&lt;&gt;"")*ISNUMBER(SEARCH(LISTS!$M$2:$M$13,$I7390))),LISTS!$N$2:$N$13),"NO")="SI"),"SI","NO"))</f>
        <v/>
      </c>
      <c r="M7390" s="9">
        <f>IF(COUNTA($A7390:$K7390)=0,"",IF($K7390&lt;&gt;"",IF(COUNTIF($K$19:$K7390,$K7390)&gt;1,"SI","NO"),IF(COUNTIFS($A$19:$A7390,$A7390,$C$19:$C7390,$C7390,$J$19:$J7390,$J7390,$D$19:$D7390,$D7390)&gt;1,"SI","NO")))</f>
        <v/>
      </c>
      <c r="N7390" s="11">
        <f>IF(COUNTA($A7390:$K7390)=0,"",IF(AND($L7390="SI",$M7390="NO"),IFERROR($H7390,0),0))</f>
        <v/>
      </c>
      <c r="O7390" s="9">
        <f>IF(COUNTA($A7390:$K7390)=0,"",IF($M7390="SI","CUFE o factura duplicada dentro del reporte; no se suma dos veces",IF(IFERROR($H7390,0)&lt;=0,"DIAN reporta valor susceptible 0",IF($L7390="NO",IFERROR(LOOKUP(2,1/((LISTS!$M$2:$M$13&lt;&gt;"")*ISNUMBER(SEARCH(LISTS!$M$2:$M$13,$I7390))),LISTS!$O$2:$O$13),"Medio de pago no elegible o no identificado por DIAN"),"Apta automaticamente por pago electronico y base positiva"))))</f>
        <v/>
      </c>
    </row>
    <row r="7391">
      <c r="A7391" s="9" t="n"/>
      <c r="B7391" s="9" t="n"/>
      <c r="C7391" s="12" t="n"/>
      <c r="D7391" s="11" t="n"/>
      <c r="E7391" s="11" t="n"/>
      <c r="F7391" s="11" t="n"/>
      <c r="G7391" s="11" t="n"/>
      <c r="H7391" s="11" t="n"/>
      <c r="I7391" s="9" t="n"/>
      <c r="J7391" s="9" t="n"/>
      <c r="K7391" s="9" t="n"/>
      <c r="L7391" s="9">
        <f>IF(COUNTA($A7391:$K7391)=0,"",IF(AND(IFERROR($H7391,0)&gt;0,LEN(TRIM($K7391&amp;""))&gt;0,IFERROR(LOOKUP(2,1/((LISTS!$M$2:$M$13&lt;&gt;"")*ISNUMBER(SEARCH(LISTS!$M$2:$M$13,$I7391))),LISTS!$N$2:$N$13),"NO")="SI"),"SI","NO"))</f>
        <v/>
      </c>
      <c r="M7391" s="9">
        <f>IF(COUNTA($A7391:$K7391)=0,"",IF($K7391&lt;&gt;"",IF(COUNTIF($K$19:$K7391,$K7391)&gt;1,"SI","NO"),IF(COUNTIFS($A$19:$A7391,$A7391,$C$19:$C7391,$C7391,$J$19:$J7391,$J7391,$D$19:$D7391,$D7391)&gt;1,"SI","NO")))</f>
        <v/>
      </c>
      <c r="N7391" s="11">
        <f>IF(COUNTA($A7391:$K7391)=0,"",IF(AND($L7391="SI",$M7391="NO"),IFERROR($H7391,0),0))</f>
        <v/>
      </c>
      <c r="O7391" s="9">
        <f>IF(COUNTA($A7391:$K7391)=0,"",IF($M7391="SI","CUFE o factura duplicada dentro del reporte; no se suma dos veces",IF(IFERROR($H7391,0)&lt;=0,"DIAN reporta valor susceptible 0",IF($L7391="NO",IFERROR(LOOKUP(2,1/((LISTS!$M$2:$M$13&lt;&gt;"")*ISNUMBER(SEARCH(LISTS!$M$2:$M$13,$I7391))),LISTS!$O$2:$O$13),"Medio de pago no elegible o no identificado por DIAN"),"Apta automaticamente por pago electronico y base positiva"))))</f>
        <v/>
      </c>
    </row>
    <row r="7392">
      <c r="A7392" s="9" t="n"/>
      <c r="B7392" s="9" t="n"/>
      <c r="C7392" s="12" t="n"/>
      <c r="D7392" s="11" t="n"/>
      <c r="E7392" s="11" t="n"/>
      <c r="F7392" s="11" t="n"/>
      <c r="G7392" s="11" t="n"/>
      <c r="H7392" s="11" t="n"/>
      <c r="I7392" s="9" t="n"/>
      <c r="J7392" s="9" t="n"/>
      <c r="K7392" s="9" t="n"/>
      <c r="L7392" s="9">
        <f>IF(COUNTA($A7392:$K7392)=0,"",IF(AND(IFERROR($H7392,0)&gt;0,LEN(TRIM($K7392&amp;""))&gt;0,IFERROR(LOOKUP(2,1/((LISTS!$M$2:$M$13&lt;&gt;"")*ISNUMBER(SEARCH(LISTS!$M$2:$M$13,$I7392))),LISTS!$N$2:$N$13),"NO")="SI"),"SI","NO"))</f>
        <v/>
      </c>
      <c r="M7392" s="9">
        <f>IF(COUNTA($A7392:$K7392)=0,"",IF($K7392&lt;&gt;"",IF(COUNTIF($K$19:$K7392,$K7392)&gt;1,"SI","NO"),IF(COUNTIFS($A$19:$A7392,$A7392,$C$19:$C7392,$C7392,$J$19:$J7392,$J7392,$D$19:$D7392,$D7392)&gt;1,"SI","NO")))</f>
        <v/>
      </c>
      <c r="N7392" s="11">
        <f>IF(COUNTA($A7392:$K7392)=0,"",IF(AND($L7392="SI",$M7392="NO"),IFERROR($H7392,0),0))</f>
        <v/>
      </c>
      <c r="O7392" s="9">
        <f>IF(COUNTA($A7392:$K7392)=0,"",IF($M7392="SI","CUFE o factura duplicada dentro del reporte; no se suma dos veces",IF(IFERROR($H7392,0)&lt;=0,"DIAN reporta valor susceptible 0",IF($L7392="NO",IFERROR(LOOKUP(2,1/((LISTS!$M$2:$M$13&lt;&gt;"")*ISNUMBER(SEARCH(LISTS!$M$2:$M$13,$I7392))),LISTS!$O$2:$O$13),"Medio de pago no elegible o no identificado por DIAN"),"Apta automaticamente por pago electronico y base positiva"))))</f>
        <v/>
      </c>
    </row>
    <row r="7393">
      <c r="A7393" s="9" t="n"/>
      <c r="B7393" s="9" t="n"/>
      <c r="C7393" s="12" t="n"/>
      <c r="D7393" s="11" t="n"/>
      <c r="E7393" s="11" t="n"/>
      <c r="F7393" s="11" t="n"/>
      <c r="G7393" s="11" t="n"/>
      <c r="H7393" s="11" t="n"/>
      <c r="I7393" s="9" t="n"/>
      <c r="J7393" s="9" t="n"/>
      <c r="K7393" s="9" t="n"/>
      <c r="L7393" s="9">
        <f>IF(COUNTA($A7393:$K7393)=0,"",IF(AND(IFERROR($H7393,0)&gt;0,LEN(TRIM($K7393&amp;""))&gt;0,IFERROR(LOOKUP(2,1/((LISTS!$M$2:$M$13&lt;&gt;"")*ISNUMBER(SEARCH(LISTS!$M$2:$M$13,$I7393))),LISTS!$N$2:$N$13),"NO")="SI"),"SI","NO"))</f>
        <v/>
      </c>
      <c r="M7393" s="9">
        <f>IF(COUNTA($A7393:$K7393)=0,"",IF($K7393&lt;&gt;"",IF(COUNTIF($K$19:$K7393,$K7393)&gt;1,"SI","NO"),IF(COUNTIFS($A$19:$A7393,$A7393,$C$19:$C7393,$C7393,$J$19:$J7393,$J7393,$D$19:$D7393,$D7393)&gt;1,"SI","NO")))</f>
        <v/>
      </c>
      <c r="N7393" s="11">
        <f>IF(COUNTA($A7393:$K7393)=0,"",IF(AND($L7393="SI",$M7393="NO"),IFERROR($H7393,0),0))</f>
        <v/>
      </c>
      <c r="O7393" s="9">
        <f>IF(COUNTA($A7393:$K7393)=0,"",IF($M7393="SI","CUFE o factura duplicada dentro del reporte; no se suma dos veces",IF(IFERROR($H7393,0)&lt;=0,"DIAN reporta valor susceptible 0",IF($L7393="NO",IFERROR(LOOKUP(2,1/((LISTS!$M$2:$M$13&lt;&gt;"")*ISNUMBER(SEARCH(LISTS!$M$2:$M$13,$I7393))),LISTS!$O$2:$O$13),"Medio de pago no elegible o no identificado por DIAN"),"Apta automaticamente por pago electronico y base positiva"))))</f>
        <v/>
      </c>
    </row>
    <row r="7394">
      <c r="A7394" s="9" t="n"/>
      <c r="B7394" s="9" t="n"/>
      <c r="C7394" s="12" t="n"/>
      <c r="D7394" s="11" t="n"/>
      <c r="E7394" s="11" t="n"/>
      <c r="F7394" s="11" t="n"/>
      <c r="G7394" s="11" t="n"/>
      <c r="H7394" s="11" t="n"/>
      <c r="I7394" s="9" t="n"/>
      <c r="J7394" s="9" t="n"/>
      <c r="K7394" s="9" t="n"/>
      <c r="L7394" s="9">
        <f>IF(COUNTA($A7394:$K7394)=0,"",IF(AND(IFERROR($H7394,0)&gt;0,LEN(TRIM($K7394&amp;""))&gt;0,IFERROR(LOOKUP(2,1/((LISTS!$M$2:$M$13&lt;&gt;"")*ISNUMBER(SEARCH(LISTS!$M$2:$M$13,$I7394))),LISTS!$N$2:$N$13),"NO")="SI"),"SI","NO"))</f>
        <v/>
      </c>
      <c r="M7394" s="9">
        <f>IF(COUNTA($A7394:$K7394)=0,"",IF($K7394&lt;&gt;"",IF(COUNTIF($K$19:$K7394,$K7394)&gt;1,"SI","NO"),IF(COUNTIFS($A$19:$A7394,$A7394,$C$19:$C7394,$C7394,$J$19:$J7394,$J7394,$D$19:$D7394,$D7394)&gt;1,"SI","NO")))</f>
        <v/>
      </c>
      <c r="N7394" s="11">
        <f>IF(COUNTA($A7394:$K7394)=0,"",IF(AND($L7394="SI",$M7394="NO"),IFERROR($H7394,0),0))</f>
        <v/>
      </c>
      <c r="O7394" s="9">
        <f>IF(COUNTA($A7394:$K7394)=0,"",IF($M7394="SI","CUFE o factura duplicada dentro del reporte; no se suma dos veces",IF(IFERROR($H7394,0)&lt;=0,"DIAN reporta valor susceptible 0",IF($L7394="NO",IFERROR(LOOKUP(2,1/((LISTS!$M$2:$M$13&lt;&gt;"")*ISNUMBER(SEARCH(LISTS!$M$2:$M$13,$I7394))),LISTS!$O$2:$O$13),"Medio de pago no elegible o no identificado por DIAN"),"Apta automaticamente por pago electronico y base positiva"))))</f>
        <v/>
      </c>
    </row>
    <row r="7395">
      <c r="A7395" s="9" t="n"/>
      <c r="B7395" s="9" t="n"/>
      <c r="C7395" s="12" t="n"/>
      <c r="D7395" s="11" t="n"/>
      <c r="E7395" s="11" t="n"/>
      <c r="F7395" s="11" t="n"/>
      <c r="G7395" s="11" t="n"/>
      <c r="H7395" s="11" t="n"/>
      <c r="I7395" s="9" t="n"/>
      <c r="J7395" s="9" t="n"/>
      <c r="K7395" s="9" t="n"/>
      <c r="L7395" s="9">
        <f>IF(COUNTA($A7395:$K7395)=0,"",IF(AND(IFERROR($H7395,0)&gt;0,LEN(TRIM($K7395&amp;""))&gt;0,IFERROR(LOOKUP(2,1/((LISTS!$M$2:$M$13&lt;&gt;"")*ISNUMBER(SEARCH(LISTS!$M$2:$M$13,$I7395))),LISTS!$N$2:$N$13),"NO")="SI"),"SI","NO"))</f>
        <v/>
      </c>
      <c r="M7395" s="9">
        <f>IF(COUNTA($A7395:$K7395)=0,"",IF($K7395&lt;&gt;"",IF(COUNTIF($K$19:$K7395,$K7395)&gt;1,"SI","NO"),IF(COUNTIFS($A$19:$A7395,$A7395,$C$19:$C7395,$C7395,$J$19:$J7395,$J7395,$D$19:$D7395,$D7395)&gt;1,"SI","NO")))</f>
        <v/>
      </c>
      <c r="N7395" s="11">
        <f>IF(COUNTA($A7395:$K7395)=0,"",IF(AND($L7395="SI",$M7395="NO"),IFERROR($H7395,0),0))</f>
        <v/>
      </c>
      <c r="O7395" s="9">
        <f>IF(COUNTA($A7395:$K7395)=0,"",IF($M7395="SI","CUFE o factura duplicada dentro del reporte; no se suma dos veces",IF(IFERROR($H7395,0)&lt;=0,"DIAN reporta valor susceptible 0",IF($L7395="NO",IFERROR(LOOKUP(2,1/((LISTS!$M$2:$M$13&lt;&gt;"")*ISNUMBER(SEARCH(LISTS!$M$2:$M$13,$I7395))),LISTS!$O$2:$O$13),"Medio de pago no elegible o no identificado por DIAN"),"Apta automaticamente por pago electronico y base positiva"))))</f>
        <v/>
      </c>
    </row>
    <row r="7396">
      <c r="A7396" s="9" t="n"/>
      <c r="B7396" s="9" t="n"/>
      <c r="C7396" s="12" t="n"/>
      <c r="D7396" s="11" t="n"/>
      <c r="E7396" s="11" t="n"/>
      <c r="F7396" s="11" t="n"/>
      <c r="G7396" s="11" t="n"/>
      <c r="H7396" s="11" t="n"/>
      <c r="I7396" s="9" t="n"/>
      <c r="J7396" s="9" t="n"/>
      <c r="K7396" s="9" t="n"/>
      <c r="L7396" s="9">
        <f>IF(COUNTA($A7396:$K7396)=0,"",IF(AND(IFERROR($H7396,0)&gt;0,LEN(TRIM($K7396&amp;""))&gt;0,IFERROR(LOOKUP(2,1/((LISTS!$M$2:$M$13&lt;&gt;"")*ISNUMBER(SEARCH(LISTS!$M$2:$M$13,$I7396))),LISTS!$N$2:$N$13),"NO")="SI"),"SI","NO"))</f>
        <v/>
      </c>
      <c r="M7396" s="9">
        <f>IF(COUNTA($A7396:$K7396)=0,"",IF($K7396&lt;&gt;"",IF(COUNTIF($K$19:$K7396,$K7396)&gt;1,"SI","NO"),IF(COUNTIFS($A$19:$A7396,$A7396,$C$19:$C7396,$C7396,$J$19:$J7396,$J7396,$D$19:$D7396,$D7396)&gt;1,"SI","NO")))</f>
        <v/>
      </c>
      <c r="N7396" s="11">
        <f>IF(COUNTA($A7396:$K7396)=0,"",IF(AND($L7396="SI",$M7396="NO"),IFERROR($H7396,0),0))</f>
        <v/>
      </c>
      <c r="O7396" s="9">
        <f>IF(COUNTA($A7396:$K7396)=0,"",IF($M7396="SI","CUFE o factura duplicada dentro del reporte; no se suma dos veces",IF(IFERROR($H7396,0)&lt;=0,"DIAN reporta valor susceptible 0",IF($L7396="NO",IFERROR(LOOKUP(2,1/((LISTS!$M$2:$M$13&lt;&gt;"")*ISNUMBER(SEARCH(LISTS!$M$2:$M$13,$I7396))),LISTS!$O$2:$O$13),"Medio de pago no elegible o no identificado por DIAN"),"Apta automaticamente por pago electronico y base positiva"))))</f>
        <v/>
      </c>
    </row>
    <row r="7397">
      <c r="A7397" s="9" t="n"/>
      <c r="B7397" s="9" t="n"/>
      <c r="C7397" s="12" t="n"/>
      <c r="D7397" s="11" t="n"/>
      <c r="E7397" s="11" t="n"/>
      <c r="F7397" s="11" t="n"/>
      <c r="G7397" s="11" t="n"/>
      <c r="H7397" s="11" t="n"/>
      <c r="I7397" s="9" t="n"/>
      <c r="J7397" s="9" t="n"/>
      <c r="K7397" s="9" t="n"/>
      <c r="L7397" s="9">
        <f>IF(COUNTA($A7397:$K7397)=0,"",IF(AND(IFERROR($H7397,0)&gt;0,LEN(TRIM($K7397&amp;""))&gt;0,IFERROR(LOOKUP(2,1/((LISTS!$M$2:$M$13&lt;&gt;"")*ISNUMBER(SEARCH(LISTS!$M$2:$M$13,$I7397))),LISTS!$N$2:$N$13),"NO")="SI"),"SI","NO"))</f>
        <v/>
      </c>
      <c r="M7397" s="9">
        <f>IF(COUNTA($A7397:$K7397)=0,"",IF($K7397&lt;&gt;"",IF(COUNTIF($K$19:$K7397,$K7397)&gt;1,"SI","NO"),IF(COUNTIFS($A$19:$A7397,$A7397,$C$19:$C7397,$C7397,$J$19:$J7397,$J7397,$D$19:$D7397,$D7397)&gt;1,"SI","NO")))</f>
        <v/>
      </c>
      <c r="N7397" s="11">
        <f>IF(COUNTA($A7397:$K7397)=0,"",IF(AND($L7397="SI",$M7397="NO"),IFERROR($H7397,0),0))</f>
        <v/>
      </c>
      <c r="O7397" s="9">
        <f>IF(COUNTA($A7397:$K7397)=0,"",IF($M7397="SI","CUFE o factura duplicada dentro del reporte; no se suma dos veces",IF(IFERROR($H7397,0)&lt;=0,"DIAN reporta valor susceptible 0",IF($L7397="NO",IFERROR(LOOKUP(2,1/((LISTS!$M$2:$M$13&lt;&gt;"")*ISNUMBER(SEARCH(LISTS!$M$2:$M$13,$I7397))),LISTS!$O$2:$O$13),"Medio de pago no elegible o no identificado por DIAN"),"Apta automaticamente por pago electronico y base positiva"))))</f>
        <v/>
      </c>
    </row>
    <row r="7398">
      <c r="A7398" s="9" t="n"/>
      <c r="B7398" s="9" t="n"/>
      <c r="C7398" s="12" t="n"/>
      <c r="D7398" s="11" t="n"/>
      <c r="E7398" s="11" t="n"/>
      <c r="F7398" s="11" t="n"/>
      <c r="G7398" s="11" t="n"/>
      <c r="H7398" s="11" t="n"/>
      <c r="I7398" s="9" t="n"/>
      <c r="J7398" s="9" t="n"/>
      <c r="K7398" s="9" t="n"/>
      <c r="L7398" s="9">
        <f>IF(COUNTA($A7398:$K7398)=0,"",IF(AND(IFERROR($H7398,0)&gt;0,LEN(TRIM($K7398&amp;""))&gt;0,IFERROR(LOOKUP(2,1/((LISTS!$M$2:$M$13&lt;&gt;"")*ISNUMBER(SEARCH(LISTS!$M$2:$M$13,$I7398))),LISTS!$N$2:$N$13),"NO")="SI"),"SI","NO"))</f>
        <v/>
      </c>
      <c r="M7398" s="9">
        <f>IF(COUNTA($A7398:$K7398)=0,"",IF($K7398&lt;&gt;"",IF(COUNTIF($K$19:$K7398,$K7398)&gt;1,"SI","NO"),IF(COUNTIFS($A$19:$A7398,$A7398,$C$19:$C7398,$C7398,$J$19:$J7398,$J7398,$D$19:$D7398,$D7398)&gt;1,"SI","NO")))</f>
        <v/>
      </c>
      <c r="N7398" s="11">
        <f>IF(COUNTA($A7398:$K7398)=0,"",IF(AND($L7398="SI",$M7398="NO"),IFERROR($H7398,0),0))</f>
        <v/>
      </c>
      <c r="O7398" s="9">
        <f>IF(COUNTA($A7398:$K7398)=0,"",IF($M7398="SI","CUFE o factura duplicada dentro del reporte; no se suma dos veces",IF(IFERROR($H7398,0)&lt;=0,"DIAN reporta valor susceptible 0",IF($L7398="NO",IFERROR(LOOKUP(2,1/((LISTS!$M$2:$M$13&lt;&gt;"")*ISNUMBER(SEARCH(LISTS!$M$2:$M$13,$I7398))),LISTS!$O$2:$O$13),"Medio de pago no elegible o no identificado por DIAN"),"Apta automaticamente por pago electronico y base positiva"))))</f>
        <v/>
      </c>
    </row>
    <row r="7399">
      <c r="A7399" s="9" t="n"/>
      <c r="B7399" s="9" t="n"/>
      <c r="C7399" s="12" t="n"/>
      <c r="D7399" s="11" t="n"/>
      <c r="E7399" s="11" t="n"/>
      <c r="F7399" s="11" t="n"/>
      <c r="G7399" s="11" t="n"/>
      <c r="H7399" s="11" t="n"/>
      <c r="I7399" s="9" t="n"/>
      <c r="J7399" s="9" t="n"/>
      <c r="K7399" s="9" t="n"/>
      <c r="L7399" s="9">
        <f>IF(COUNTA($A7399:$K7399)=0,"",IF(AND(IFERROR($H7399,0)&gt;0,LEN(TRIM($K7399&amp;""))&gt;0,IFERROR(LOOKUP(2,1/((LISTS!$M$2:$M$13&lt;&gt;"")*ISNUMBER(SEARCH(LISTS!$M$2:$M$13,$I7399))),LISTS!$N$2:$N$13),"NO")="SI"),"SI","NO"))</f>
        <v/>
      </c>
      <c r="M7399" s="9">
        <f>IF(COUNTA($A7399:$K7399)=0,"",IF($K7399&lt;&gt;"",IF(COUNTIF($K$19:$K7399,$K7399)&gt;1,"SI","NO"),IF(COUNTIFS($A$19:$A7399,$A7399,$C$19:$C7399,$C7399,$J$19:$J7399,$J7399,$D$19:$D7399,$D7399)&gt;1,"SI","NO")))</f>
        <v/>
      </c>
      <c r="N7399" s="11">
        <f>IF(COUNTA($A7399:$K7399)=0,"",IF(AND($L7399="SI",$M7399="NO"),IFERROR($H7399,0),0))</f>
        <v/>
      </c>
      <c r="O7399" s="9">
        <f>IF(COUNTA($A7399:$K7399)=0,"",IF($M7399="SI","CUFE o factura duplicada dentro del reporte; no se suma dos veces",IF(IFERROR($H7399,0)&lt;=0,"DIAN reporta valor susceptible 0",IF($L7399="NO",IFERROR(LOOKUP(2,1/((LISTS!$M$2:$M$13&lt;&gt;"")*ISNUMBER(SEARCH(LISTS!$M$2:$M$13,$I7399))),LISTS!$O$2:$O$13),"Medio de pago no elegible o no identificado por DIAN"),"Apta automaticamente por pago electronico y base positiva"))))</f>
        <v/>
      </c>
    </row>
    <row r="7400">
      <c r="A7400" s="9" t="n"/>
      <c r="B7400" s="9" t="n"/>
      <c r="C7400" s="12" t="n"/>
      <c r="D7400" s="11" t="n"/>
      <c r="E7400" s="11" t="n"/>
      <c r="F7400" s="11" t="n"/>
      <c r="G7400" s="11" t="n"/>
      <c r="H7400" s="11" t="n"/>
      <c r="I7400" s="9" t="n"/>
      <c r="J7400" s="9" t="n"/>
      <c r="K7400" s="9" t="n"/>
      <c r="L7400" s="9">
        <f>IF(COUNTA($A7400:$K7400)=0,"",IF(AND(IFERROR($H7400,0)&gt;0,LEN(TRIM($K7400&amp;""))&gt;0,IFERROR(LOOKUP(2,1/((LISTS!$M$2:$M$13&lt;&gt;"")*ISNUMBER(SEARCH(LISTS!$M$2:$M$13,$I7400))),LISTS!$N$2:$N$13),"NO")="SI"),"SI","NO"))</f>
        <v/>
      </c>
      <c r="M7400" s="9">
        <f>IF(COUNTA($A7400:$K7400)=0,"",IF($K7400&lt;&gt;"",IF(COUNTIF($K$19:$K7400,$K7400)&gt;1,"SI","NO"),IF(COUNTIFS($A$19:$A7400,$A7400,$C$19:$C7400,$C7400,$J$19:$J7400,$J7400,$D$19:$D7400,$D7400)&gt;1,"SI","NO")))</f>
        <v/>
      </c>
      <c r="N7400" s="11">
        <f>IF(COUNTA($A7400:$K7400)=0,"",IF(AND($L7400="SI",$M7400="NO"),IFERROR($H7400,0),0))</f>
        <v/>
      </c>
      <c r="O7400" s="9">
        <f>IF(COUNTA($A7400:$K7400)=0,"",IF($M7400="SI","CUFE o factura duplicada dentro del reporte; no se suma dos veces",IF(IFERROR($H7400,0)&lt;=0,"DIAN reporta valor susceptible 0",IF($L7400="NO",IFERROR(LOOKUP(2,1/((LISTS!$M$2:$M$13&lt;&gt;"")*ISNUMBER(SEARCH(LISTS!$M$2:$M$13,$I7400))),LISTS!$O$2:$O$13),"Medio de pago no elegible o no identificado por DIAN"),"Apta automaticamente por pago electronico y base positiva"))))</f>
        <v/>
      </c>
    </row>
    <row r="7401">
      <c r="A7401" s="9" t="n"/>
      <c r="B7401" s="9" t="n"/>
      <c r="C7401" s="12" t="n"/>
      <c r="D7401" s="11" t="n"/>
      <c r="E7401" s="11" t="n"/>
      <c r="F7401" s="11" t="n"/>
      <c r="G7401" s="11" t="n"/>
      <c r="H7401" s="11" t="n"/>
      <c r="I7401" s="9" t="n"/>
      <c r="J7401" s="9" t="n"/>
      <c r="K7401" s="9" t="n"/>
      <c r="L7401" s="9">
        <f>IF(COUNTA($A7401:$K7401)=0,"",IF(AND(IFERROR($H7401,0)&gt;0,LEN(TRIM($K7401&amp;""))&gt;0,IFERROR(LOOKUP(2,1/((LISTS!$M$2:$M$13&lt;&gt;"")*ISNUMBER(SEARCH(LISTS!$M$2:$M$13,$I7401))),LISTS!$N$2:$N$13),"NO")="SI"),"SI","NO"))</f>
        <v/>
      </c>
      <c r="M7401" s="9">
        <f>IF(COUNTA($A7401:$K7401)=0,"",IF($K7401&lt;&gt;"",IF(COUNTIF($K$19:$K7401,$K7401)&gt;1,"SI","NO"),IF(COUNTIFS($A$19:$A7401,$A7401,$C$19:$C7401,$C7401,$J$19:$J7401,$J7401,$D$19:$D7401,$D7401)&gt;1,"SI","NO")))</f>
        <v/>
      </c>
      <c r="N7401" s="11">
        <f>IF(COUNTA($A7401:$K7401)=0,"",IF(AND($L7401="SI",$M7401="NO"),IFERROR($H7401,0),0))</f>
        <v/>
      </c>
      <c r="O7401" s="9">
        <f>IF(COUNTA($A7401:$K7401)=0,"",IF($M7401="SI","CUFE o factura duplicada dentro del reporte; no se suma dos veces",IF(IFERROR($H7401,0)&lt;=0,"DIAN reporta valor susceptible 0",IF($L7401="NO",IFERROR(LOOKUP(2,1/((LISTS!$M$2:$M$13&lt;&gt;"")*ISNUMBER(SEARCH(LISTS!$M$2:$M$13,$I7401))),LISTS!$O$2:$O$13),"Medio de pago no elegible o no identificado por DIAN"),"Apta automaticamente por pago electronico y base positiva"))))</f>
        <v/>
      </c>
    </row>
    <row r="7402">
      <c r="A7402" s="9" t="n"/>
      <c r="B7402" s="9" t="n"/>
      <c r="C7402" s="12" t="n"/>
      <c r="D7402" s="11" t="n"/>
      <c r="E7402" s="11" t="n"/>
      <c r="F7402" s="11" t="n"/>
      <c r="G7402" s="11" t="n"/>
      <c r="H7402" s="11" t="n"/>
      <c r="I7402" s="9" t="n"/>
      <c r="J7402" s="9" t="n"/>
      <c r="K7402" s="9" t="n"/>
      <c r="L7402" s="9">
        <f>IF(COUNTA($A7402:$K7402)=0,"",IF(AND(IFERROR($H7402,0)&gt;0,LEN(TRIM($K7402&amp;""))&gt;0,IFERROR(LOOKUP(2,1/((LISTS!$M$2:$M$13&lt;&gt;"")*ISNUMBER(SEARCH(LISTS!$M$2:$M$13,$I7402))),LISTS!$N$2:$N$13),"NO")="SI"),"SI","NO"))</f>
        <v/>
      </c>
      <c r="M7402" s="9">
        <f>IF(COUNTA($A7402:$K7402)=0,"",IF($K7402&lt;&gt;"",IF(COUNTIF($K$19:$K7402,$K7402)&gt;1,"SI","NO"),IF(COUNTIFS($A$19:$A7402,$A7402,$C$19:$C7402,$C7402,$J$19:$J7402,$J7402,$D$19:$D7402,$D7402)&gt;1,"SI","NO")))</f>
        <v/>
      </c>
      <c r="N7402" s="11">
        <f>IF(COUNTA($A7402:$K7402)=0,"",IF(AND($L7402="SI",$M7402="NO"),IFERROR($H7402,0),0))</f>
        <v/>
      </c>
      <c r="O7402" s="9">
        <f>IF(COUNTA($A7402:$K7402)=0,"",IF($M7402="SI","CUFE o factura duplicada dentro del reporte; no se suma dos veces",IF(IFERROR($H7402,0)&lt;=0,"DIAN reporta valor susceptible 0",IF($L7402="NO",IFERROR(LOOKUP(2,1/((LISTS!$M$2:$M$13&lt;&gt;"")*ISNUMBER(SEARCH(LISTS!$M$2:$M$13,$I7402))),LISTS!$O$2:$O$13),"Medio de pago no elegible o no identificado por DIAN"),"Apta automaticamente por pago electronico y base positiva"))))</f>
        <v/>
      </c>
    </row>
    <row r="7403">
      <c r="A7403" s="9" t="n"/>
      <c r="B7403" s="9" t="n"/>
      <c r="C7403" s="12" t="n"/>
      <c r="D7403" s="11" t="n"/>
      <c r="E7403" s="11" t="n"/>
      <c r="F7403" s="11" t="n"/>
      <c r="G7403" s="11" t="n"/>
      <c r="H7403" s="11" t="n"/>
      <c r="I7403" s="9" t="n"/>
      <c r="J7403" s="9" t="n"/>
      <c r="K7403" s="9" t="n"/>
      <c r="L7403" s="9">
        <f>IF(COUNTA($A7403:$K7403)=0,"",IF(AND(IFERROR($H7403,0)&gt;0,LEN(TRIM($K7403&amp;""))&gt;0,IFERROR(LOOKUP(2,1/((LISTS!$M$2:$M$13&lt;&gt;"")*ISNUMBER(SEARCH(LISTS!$M$2:$M$13,$I7403))),LISTS!$N$2:$N$13),"NO")="SI"),"SI","NO"))</f>
        <v/>
      </c>
      <c r="M7403" s="9">
        <f>IF(COUNTA($A7403:$K7403)=0,"",IF($K7403&lt;&gt;"",IF(COUNTIF($K$19:$K7403,$K7403)&gt;1,"SI","NO"),IF(COUNTIFS($A$19:$A7403,$A7403,$C$19:$C7403,$C7403,$J$19:$J7403,$J7403,$D$19:$D7403,$D7403)&gt;1,"SI","NO")))</f>
        <v/>
      </c>
      <c r="N7403" s="11">
        <f>IF(COUNTA($A7403:$K7403)=0,"",IF(AND($L7403="SI",$M7403="NO"),IFERROR($H7403,0),0))</f>
        <v/>
      </c>
      <c r="O7403" s="9">
        <f>IF(COUNTA($A7403:$K7403)=0,"",IF($M7403="SI","CUFE o factura duplicada dentro del reporte; no se suma dos veces",IF(IFERROR($H7403,0)&lt;=0,"DIAN reporta valor susceptible 0",IF($L7403="NO",IFERROR(LOOKUP(2,1/((LISTS!$M$2:$M$13&lt;&gt;"")*ISNUMBER(SEARCH(LISTS!$M$2:$M$13,$I7403))),LISTS!$O$2:$O$13),"Medio de pago no elegible o no identificado por DIAN"),"Apta automaticamente por pago electronico y base positiva"))))</f>
        <v/>
      </c>
    </row>
    <row r="7404">
      <c r="A7404" s="9" t="n"/>
      <c r="B7404" s="9" t="n"/>
      <c r="C7404" s="12" t="n"/>
      <c r="D7404" s="11" t="n"/>
      <c r="E7404" s="11" t="n"/>
      <c r="F7404" s="11" t="n"/>
      <c r="G7404" s="11" t="n"/>
      <c r="H7404" s="11" t="n"/>
      <c r="I7404" s="9" t="n"/>
      <c r="J7404" s="9" t="n"/>
      <c r="K7404" s="9" t="n"/>
      <c r="L7404" s="9">
        <f>IF(COUNTA($A7404:$K7404)=0,"",IF(AND(IFERROR($H7404,0)&gt;0,LEN(TRIM($K7404&amp;""))&gt;0,IFERROR(LOOKUP(2,1/((LISTS!$M$2:$M$13&lt;&gt;"")*ISNUMBER(SEARCH(LISTS!$M$2:$M$13,$I7404))),LISTS!$N$2:$N$13),"NO")="SI"),"SI","NO"))</f>
        <v/>
      </c>
      <c r="M7404" s="9">
        <f>IF(COUNTA($A7404:$K7404)=0,"",IF($K7404&lt;&gt;"",IF(COUNTIF($K$19:$K7404,$K7404)&gt;1,"SI","NO"),IF(COUNTIFS($A$19:$A7404,$A7404,$C$19:$C7404,$C7404,$J$19:$J7404,$J7404,$D$19:$D7404,$D7404)&gt;1,"SI","NO")))</f>
        <v/>
      </c>
      <c r="N7404" s="11">
        <f>IF(COUNTA($A7404:$K7404)=0,"",IF(AND($L7404="SI",$M7404="NO"),IFERROR($H7404,0),0))</f>
        <v/>
      </c>
      <c r="O7404" s="9">
        <f>IF(COUNTA($A7404:$K7404)=0,"",IF($M7404="SI","CUFE o factura duplicada dentro del reporte; no se suma dos veces",IF(IFERROR($H7404,0)&lt;=0,"DIAN reporta valor susceptible 0",IF($L7404="NO",IFERROR(LOOKUP(2,1/((LISTS!$M$2:$M$13&lt;&gt;"")*ISNUMBER(SEARCH(LISTS!$M$2:$M$13,$I7404))),LISTS!$O$2:$O$13),"Medio de pago no elegible o no identificado por DIAN"),"Apta automaticamente por pago electronico y base positiva"))))</f>
        <v/>
      </c>
    </row>
    <row r="7405">
      <c r="A7405" s="9" t="n"/>
      <c r="B7405" s="9" t="n"/>
      <c r="C7405" s="12" t="n"/>
      <c r="D7405" s="11" t="n"/>
      <c r="E7405" s="11" t="n"/>
      <c r="F7405" s="11" t="n"/>
      <c r="G7405" s="11" t="n"/>
      <c r="H7405" s="11" t="n"/>
      <c r="I7405" s="9" t="n"/>
      <c r="J7405" s="9" t="n"/>
      <c r="K7405" s="9" t="n"/>
      <c r="L7405" s="9">
        <f>IF(COUNTA($A7405:$K7405)=0,"",IF(AND(IFERROR($H7405,0)&gt;0,LEN(TRIM($K7405&amp;""))&gt;0,IFERROR(LOOKUP(2,1/((LISTS!$M$2:$M$13&lt;&gt;"")*ISNUMBER(SEARCH(LISTS!$M$2:$M$13,$I7405))),LISTS!$N$2:$N$13),"NO")="SI"),"SI","NO"))</f>
        <v/>
      </c>
      <c r="M7405" s="9">
        <f>IF(COUNTA($A7405:$K7405)=0,"",IF($K7405&lt;&gt;"",IF(COUNTIF($K$19:$K7405,$K7405)&gt;1,"SI","NO"),IF(COUNTIFS($A$19:$A7405,$A7405,$C$19:$C7405,$C7405,$J$19:$J7405,$J7405,$D$19:$D7405,$D7405)&gt;1,"SI","NO")))</f>
        <v/>
      </c>
      <c r="N7405" s="11">
        <f>IF(COUNTA($A7405:$K7405)=0,"",IF(AND($L7405="SI",$M7405="NO"),IFERROR($H7405,0),0))</f>
        <v/>
      </c>
      <c r="O7405" s="9">
        <f>IF(COUNTA($A7405:$K7405)=0,"",IF($M7405="SI","CUFE o factura duplicada dentro del reporte; no se suma dos veces",IF(IFERROR($H7405,0)&lt;=0,"DIAN reporta valor susceptible 0",IF($L7405="NO",IFERROR(LOOKUP(2,1/((LISTS!$M$2:$M$13&lt;&gt;"")*ISNUMBER(SEARCH(LISTS!$M$2:$M$13,$I7405))),LISTS!$O$2:$O$13),"Medio de pago no elegible o no identificado por DIAN"),"Apta automaticamente por pago electronico y base positiva"))))</f>
        <v/>
      </c>
    </row>
    <row r="7406">
      <c r="A7406" s="9" t="n"/>
      <c r="B7406" s="9" t="n"/>
      <c r="C7406" s="12" t="n"/>
      <c r="D7406" s="11" t="n"/>
      <c r="E7406" s="11" t="n"/>
      <c r="F7406" s="11" t="n"/>
      <c r="G7406" s="11" t="n"/>
      <c r="H7406" s="11" t="n"/>
      <c r="I7406" s="9" t="n"/>
      <c r="J7406" s="9" t="n"/>
      <c r="K7406" s="9" t="n"/>
      <c r="L7406" s="9">
        <f>IF(COUNTA($A7406:$K7406)=0,"",IF(AND(IFERROR($H7406,0)&gt;0,LEN(TRIM($K7406&amp;""))&gt;0,IFERROR(LOOKUP(2,1/((LISTS!$M$2:$M$13&lt;&gt;"")*ISNUMBER(SEARCH(LISTS!$M$2:$M$13,$I7406))),LISTS!$N$2:$N$13),"NO")="SI"),"SI","NO"))</f>
        <v/>
      </c>
      <c r="M7406" s="9">
        <f>IF(COUNTA($A7406:$K7406)=0,"",IF($K7406&lt;&gt;"",IF(COUNTIF($K$19:$K7406,$K7406)&gt;1,"SI","NO"),IF(COUNTIFS($A$19:$A7406,$A7406,$C$19:$C7406,$C7406,$J$19:$J7406,$J7406,$D$19:$D7406,$D7406)&gt;1,"SI","NO")))</f>
        <v/>
      </c>
      <c r="N7406" s="11">
        <f>IF(COUNTA($A7406:$K7406)=0,"",IF(AND($L7406="SI",$M7406="NO"),IFERROR($H7406,0),0))</f>
        <v/>
      </c>
      <c r="O7406" s="9">
        <f>IF(COUNTA($A7406:$K7406)=0,"",IF($M7406="SI","CUFE o factura duplicada dentro del reporte; no se suma dos veces",IF(IFERROR($H7406,0)&lt;=0,"DIAN reporta valor susceptible 0",IF($L7406="NO",IFERROR(LOOKUP(2,1/((LISTS!$M$2:$M$13&lt;&gt;"")*ISNUMBER(SEARCH(LISTS!$M$2:$M$13,$I7406))),LISTS!$O$2:$O$13),"Medio de pago no elegible o no identificado por DIAN"),"Apta automaticamente por pago electronico y base positiva"))))</f>
        <v/>
      </c>
    </row>
    <row r="7407">
      <c r="A7407" s="9" t="n"/>
      <c r="B7407" s="9" t="n"/>
      <c r="C7407" s="12" t="n"/>
      <c r="D7407" s="11" t="n"/>
      <c r="E7407" s="11" t="n"/>
      <c r="F7407" s="11" t="n"/>
      <c r="G7407" s="11" t="n"/>
      <c r="H7407" s="11" t="n"/>
      <c r="I7407" s="9" t="n"/>
      <c r="J7407" s="9" t="n"/>
      <c r="K7407" s="9" t="n"/>
      <c r="L7407" s="9">
        <f>IF(COUNTA($A7407:$K7407)=0,"",IF(AND(IFERROR($H7407,0)&gt;0,LEN(TRIM($K7407&amp;""))&gt;0,IFERROR(LOOKUP(2,1/((LISTS!$M$2:$M$13&lt;&gt;"")*ISNUMBER(SEARCH(LISTS!$M$2:$M$13,$I7407))),LISTS!$N$2:$N$13),"NO")="SI"),"SI","NO"))</f>
        <v/>
      </c>
      <c r="M7407" s="9">
        <f>IF(COUNTA($A7407:$K7407)=0,"",IF($K7407&lt;&gt;"",IF(COUNTIF($K$19:$K7407,$K7407)&gt;1,"SI","NO"),IF(COUNTIFS($A$19:$A7407,$A7407,$C$19:$C7407,$C7407,$J$19:$J7407,$J7407,$D$19:$D7407,$D7407)&gt;1,"SI","NO")))</f>
        <v/>
      </c>
      <c r="N7407" s="11">
        <f>IF(COUNTA($A7407:$K7407)=0,"",IF(AND($L7407="SI",$M7407="NO"),IFERROR($H7407,0),0))</f>
        <v/>
      </c>
      <c r="O7407" s="9">
        <f>IF(COUNTA($A7407:$K7407)=0,"",IF($M7407="SI","CUFE o factura duplicada dentro del reporte; no se suma dos veces",IF(IFERROR($H7407,0)&lt;=0,"DIAN reporta valor susceptible 0",IF($L7407="NO",IFERROR(LOOKUP(2,1/((LISTS!$M$2:$M$13&lt;&gt;"")*ISNUMBER(SEARCH(LISTS!$M$2:$M$13,$I7407))),LISTS!$O$2:$O$13),"Medio de pago no elegible o no identificado por DIAN"),"Apta automaticamente por pago electronico y base positiva"))))</f>
        <v/>
      </c>
    </row>
    <row r="7408">
      <c r="A7408" s="9" t="n"/>
      <c r="B7408" s="9" t="n"/>
      <c r="C7408" s="12" t="n"/>
      <c r="D7408" s="11" t="n"/>
      <c r="E7408" s="11" t="n"/>
      <c r="F7408" s="11" t="n"/>
      <c r="G7408" s="11" t="n"/>
      <c r="H7408" s="11" t="n"/>
      <c r="I7408" s="9" t="n"/>
      <c r="J7408" s="9" t="n"/>
      <c r="K7408" s="9" t="n"/>
      <c r="L7408" s="9">
        <f>IF(COUNTA($A7408:$K7408)=0,"",IF(AND(IFERROR($H7408,0)&gt;0,LEN(TRIM($K7408&amp;""))&gt;0,IFERROR(LOOKUP(2,1/((LISTS!$M$2:$M$13&lt;&gt;"")*ISNUMBER(SEARCH(LISTS!$M$2:$M$13,$I7408))),LISTS!$N$2:$N$13),"NO")="SI"),"SI","NO"))</f>
        <v/>
      </c>
      <c r="M7408" s="9">
        <f>IF(COUNTA($A7408:$K7408)=0,"",IF($K7408&lt;&gt;"",IF(COUNTIF($K$19:$K7408,$K7408)&gt;1,"SI","NO"),IF(COUNTIFS($A$19:$A7408,$A7408,$C$19:$C7408,$C7408,$J$19:$J7408,$J7408,$D$19:$D7408,$D7408)&gt;1,"SI","NO")))</f>
        <v/>
      </c>
      <c r="N7408" s="11">
        <f>IF(COUNTA($A7408:$K7408)=0,"",IF(AND($L7408="SI",$M7408="NO"),IFERROR($H7408,0),0))</f>
        <v/>
      </c>
      <c r="O7408" s="9">
        <f>IF(COUNTA($A7408:$K7408)=0,"",IF($M7408="SI","CUFE o factura duplicada dentro del reporte; no se suma dos veces",IF(IFERROR($H7408,0)&lt;=0,"DIAN reporta valor susceptible 0",IF($L7408="NO",IFERROR(LOOKUP(2,1/((LISTS!$M$2:$M$13&lt;&gt;"")*ISNUMBER(SEARCH(LISTS!$M$2:$M$13,$I7408))),LISTS!$O$2:$O$13),"Medio de pago no elegible o no identificado por DIAN"),"Apta automaticamente por pago electronico y base positiva"))))</f>
        <v/>
      </c>
    </row>
    <row r="7409">
      <c r="A7409" s="9" t="n"/>
      <c r="B7409" s="9" t="n"/>
      <c r="C7409" s="12" t="n"/>
      <c r="D7409" s="11" t="n"/>
      <c r="E7409" s="11" t="n"/>
      <c r="F7409" s="11" t="n"/>
      <c r="G7409" s="11" t="n"/>
      <c r="H7409" s="11" t="n"/>
      <c r="I7409" s="9" t="n"/>
      <c r="J7409" s="9" t="n"/>
      <c r="K7409" s="9" t="n"/>
      <c r="L7409" s="9">
        <f>IF(COUNTA($A7409:$K7409)=0,"",IF(AND(IFERROR($H7409,0)&gt;0,LEN(TRIM($K7409&amp;""))&gt;0,IFERROR(LOOKUP(2,1/((LISTS!$M$2:$M$13&lt;&gt;"")*ISNUMBER(SEARCH(LISTS!$M$2:$M$13,$I7409))),LISTS!$N$2:$N$13),"NO")="SI"),"SI","NO"))</f>
        <v/>
      </c>
      <c r="M7409" s="9">
        <f>IF(COUNTA($A7409:$K7409)=0,"",IF($K7409&lt;&gt;"",IF(COUNTIF($K$19:$K7409,$K7409)&gt;1,"SI","NO"),IF(COUNTIFS($A$19:$A7409,$A7409,$C$19:$C7409,$C7409,$J$19:$J7409,$J7409,$D$19:$D7409,$D7409)&gt;1,"SI","NO")))</f>
        <v/>
      </c>
      <c r="N7409" s="11">
        <f>IF(COUNTA($A7409:$K7409)=0,"",IF(AND($L7409="SI",$M7409="NO"),IFERROR($H7409,0),0))</f>
        <v/>
      </c>
      <c r="O7409" s="9">
        <f>IF(COUNTA($A7409:$K7409)=0,"",IF($M7409="SI","CUFE o factura duplicada dentro del reporte; no se suma dos veces",IF(IFERROR($H7409,0)&lt;=0,"DIAN reporta valor susceptible 0",IF($L7409="NO",IFERROR(LOOKUP(2,1/((LISTS!$M$2:$M$13&lt;&gt;"")*ISNUMBER(SEARCH(LISTS!$M$2:$M$13,$I7409))),LISTS!$O$2:$O$13),"Medio de pago no elegible o no identificado por DIAN"),"Apta automaticamente por pago electronico y base positiva"))))</f>
        <v/>
      </c>
    </row>
    <row r="7410">
      <c r="A7410" s="9" t="n"/>
      <c r="B7410" s="9" t="n"/>
      <c r="C7410" s="12" t="n"/>
      <c r="D7410" s="11" t="n"/>
      <c r="E7410" s="11" t="n"/>
      <c r="F7410" s="11" t="n"/>
      <c r="G7410" s="11" t="n"/>
      <c r="H7410" s="11" t="n"/>
      <c r="I7410" s="9" t="n"/>
      <c r="J7410" s="9" t="n"/>
      <c r="K7410" s="9" t="n"/>
      <c r="L7410" s="9">
        <f>IF(COUNTA($A7410:$K7410)=0,"",IF(AND(IFERROR($H7410,0)&gt;0,LEN(TRIM($K7410&amp;""))&gt;0,IFERROR(LOOKUP(2,1/((LISTS!$M$2:$M$13&lt;&gt;"")*ISNUMBER(SEARCH(LISTS!$M$2:$M$13,$I7410))),LISTS!$N$2:$N$13),"NO")="SI"),"SI","NO"))</f>
        <v/>
      </c>
      <c r="M7410" s="9">
        <f>IF(COUNTA($A7410:$K7410)=0,"",IF($K7410&lt;&gt;"",IF(COUNTIF($K$19:$K7410,$K7410)&gt;1,"SI","NO"),IF(COUNTIFS($A$19:$A7410,$A7410,$C$19:$C7410,$C7410,$J$19:$J7410,$J7410,$D$19:$D7410,$D7410)&gt;1,"SI","NO")))</f>
        <v/>
      </c>
      <c r="N7410" s="11">
        <f>IF(COUNTA($A7410:$K7410)=0,"",IF(AND($L7410="SI",$M7410="NO"),IFERROR($H7410,0),0))</f>
        <v/>
      </c>
      <c r="O7410" s="9">
        <f>IF(COUNTA($A7410:$K7410)=0,"",IF($M7410="SI","CUFE o factura duplicada dentro del reporte; no se suma dos veces",IF(IFERROR($H7410,0)&lt;=0,"DIAN reporta valor susceptible 0",IF($L7410="NO",IFERROR(LOOKUP(2,1/((LISTS!$M$2:$M$13&lt;&gt;"")*ISNUMBER(SEARCH(LISTS!$M$2:$M$13,$I7410))),LISTS!$O$2:$O$13),"Medio de pago no elegible o no identificado por DIAN"),"Apta automaticamente por pago electronico y base positiva"))))</f>
        <v/>
      </c>
    </row>
    <row r="7411">
      <c r="A7411" s="9" t="n"/>
      <c r="B7411" s="9" t="n"/>
      <c r="C7411" s="12" t="n"/>
      <c r="D7411" s="11" t="n"/>
      <c r="E7411" s="11" t="n"/>
      <c r="F7411" s="11" t="n"/>
      <c r="G7411" s="11" t="n"/>
      <c r="H7411" s="11" t="n"/>
      <c r="I7411" s="9" t="n"/>
      <c r="J7411" s="9" t="n"/>
      <c r="K7411" s="9" t="n"/>
      <c r="L7411" s="9">
        <f>IF(COUNTA($A7411:$K7411)=0,"",IF(AND(IFERROR($H7411,0)&gt;0,LEN(TRIM($K7411&amp;""))&gt;0,IFERROR(LOOKUP(2,1/((LISTS!$M$2:$M$13&lt;&gt;"")*ISNUMBER(SEARCH(LISTS!$M$2:$M$13,$I7411))),LISTS!$N$2:$N$13),"NO")="SI"),"SI","NO"))</f>
        <v/>
      </c>
      <c r="M7411" s="9">
        <f>IF(COUNTA($A7411:$K7411)=0,"",IF($K7411&lt;&gt;"",IF(COUNTIF($K$19:$K7411,$K7411)&gt;1,"SI","NO"),IF(COUNTIFS($A$19:$A7411,$A7411,$C$19:$C7411,$C7411,$J$19:$J7411,$J7411,$D$19:$D7411,$D7411)&gt;1,"SI","NO")))</f>
        <v/>
      </c>
      <c r="N7411" s="11">
        <f>IF(COUNTA($A7411:$K7411)=0,"",IF(AND($L7411="SI",$M7411="NO"),IFERROR($H7411,0),0))</f>
        <v/>
      </c>
      <c r="O7411" s="9">
        <f>IF(COUNTA($A7411:$K7411)=0,"",IF($M7411="SI","CUFE o factura duplicada dentro del reporte; no se suma dos veces",IF(IFERROR($H7411,0)&lt;=0,"DIAN reporta valor susceptible 0",IF($L7411="NO",IFERROR(LOOKUP(2,1/((LISTS!$M$2:$M$13&lt;&gt;"")*ISNUMBER(SEARCH(LISTS!$M$2:$M$13,$I7411))),LISTS!$O$2:$O$13),"Medio de pago no elegible o no identificado por DIAN"),"Apta automaticamente por pago electronico y base positiva"))))</f>
        <v/>
      </c>
    </row>
    <row r="7412">
      <c r="A7412" s="9" t="n"/>
      <c r="B7412" s="9" t="n"/>
      <c r="C7412" s="12" t="n"/>
      <c r="D7412" s="11" t="n"/>
      <c r="E7412" s="11" t="n"/>
      <c r="F7412" s="11" t="n"/>
      <c r="G7412" s="11" t="n"/>
      <c r="H7412" s="11" t="n"/>
      <c r="I7412" s="9" t="n"/>
      <c r="J7412" s="9" t="n"/>
      <c r="K7412" s="9" t="n"/>
      <c r="L7412" s="9">
        <f>IF(COUNTA($A7412:$K7412)=0,"",IF(AND(IFERROR($H7412,0)&gt;0,LEN(TRIM($K7412&amp;""))&gt;0,IFERROR(LOOKUP(2,1/((LISTS!$M$2:$M$13&lt;&gt;"")*ISNUMBER(SEARCH(LISTS!$M$2:$M$13,$I7412))),LISTS!$N$2:$N$13),"NO")="SI"),"SI","NO"))</f>
        <v/>
      </c>
      <c r="M7412" s="9">
        <f>IF(COUNTA($A7412:$K7412)=0,"",IF($K7412&lt;&gt;"",IF(COUNTIF($K$19:$K7412,$K7412)&gt;1,"SI","NO"),IF(COUNTIFS($A$19:$A7412,$A7412,$C$19:$C7412,$C7412,$J$19:$J7412,$J7412,$D$19:$D7412,$D7412)&gt;1,"SI","NO")))</f>
        <v/>
      </c>
      <c r="N7412" s="11">
        <f>IF(COUNTA($A7412:$K7412)=0,"",IF(AND($L7412="SI",$M7412="NO"),IFERROR($H7412,0),0))</f>
        <v/>
      </c>
      <c r="O7412" s="9">
        <f>IF(COUNTA($A7412:$K7412)=0,"",IF($M7412="SI","CUFE o factura duplicada dentro del reporte; no se suma dos veces",IF(IFERROR($H7412,0)&lt;=0,"DIAN reporta valor susceptible 0",IF($L7412="NO",IFERROR(LOOKUP(2,1/((LISTS!$M$2:$M$13&lt;&gt;"")*ISNUMBER(SEARCH(LISTS!$M$2:$M$13,$I7412))),LISTS!$O$2:$O$13),"Medio de pago no elegible o no identificado por DIAN"),"Apta automaticamente por pago electronico y base positiva"))))</f>
        <v/>
      </c>
    </row>
    <row r="7413">
      <c r="A7413" s="9" t="n"/>
      <c r="B7413" s="9" t="n"/>
      <c r="C7413" s="12" t="n"/>
      <c r="D7413" s="11" t="n"/>
      <c r="E7413" s="11" t="n"/>
      <c r="F7413" s="11" t="n"/>
      <c r="G7413" s="11" t="n"/>
      <c r="H7413" s="11" t="n"/>
      <c r="I7413" s="9" t="n"/>
      <c r="J7413" s="9" t="n"/>
      <c r="K7413" s="9" t="n"/>
      <c r="L7413" s="9">
        <f>IF(COUNTA($A7413:$K7413)=0,"",IF(AND(IFERROR($H7413,0)&gt;0,LEN(TRIM($K7413&amp;""))&gt;0,IFERROR(LOOKUP(2,1/((LISTS!$M$2:$M$13&lt;&gt;"")*ISNUMBER(SEARCH(LISTS!$M$2:$M$13,$I7413))),LISTS!$N$2:$N$13),"NO")="SI"),"SI","NO"))</f>
        <v/>
      </c>
      <c r="M7413" s="9">
        <f>IF(COUNTA($A7413:$K7413)=0,"",IF($K7413&lt;&gt;"",IF(COUNTIF($K$19:$K7413,$K7413)&gt;1,"SI","NO"),IF(COUNTIFS($A$19:$A7413,$A7413,$C$19:$C7413,$C7413,$J$19:$J7413,$J7413,$D$19:$D7413,$D7413)&gt;1,"SI","NO")))</f>
        <v/>
      </c>
      <c r="N7413" s="11">
        <f>IF(COUNTA($A7413:$K7413)=0,"",IF(AND($L7413="SI",$M7413="NO"),IFERROR($H7413,0),0))</f>
        <v/>
      </c>
      <c r="O7413" s="9">
        <f>IF(COUNTA($A7413:$K7413)=0,"",IF($M7413="SI","CUFE o factura duplicada dentro del reporte; no se suma dos veces",IF(IFERROR($H7413,0)&lt;=0,"DIAN reporta valor susceptible 0",IF($L7413="NO",IFERROR(LOOKUP(2,1/((LISTS!$M$2:$M$13&lt;&gt;"")*ISNUMBER(SEARCH(LISTS!$M$2:$M$13,$I7413))),LISTS!$O$2:$O$13),"Medio de pago no elegible o no identificado por DIAN"),"Apta automaticamente por pago electronico y base positiva"))))</f>
        <v/>
      </c>
    </row>
    <row r="7414">
      <c r="A7414" s="9" t="n"/>
      <c r="B7414" s="9" t="n"/>
      <c r="C7414" s="12" t="n"/>
      <c r="D7414" s="11" t="n"/>
      <c r="E7414" s="11" t="n"/>
      <c r="F7414" s="11" t="n"/>
      <c r="G7414" s="11" t="n"/>
      <c r="H7414" s="11" t="n"/>
      <c r="I7414" s="9" t="n"/>
      <c r="J7414" s="9" t="n"/>
      <c r="K7414" s="9" t="n"/>
      <c r="L7414" s="9">
        <f>IF(COUNTA($A7414:$K7414)=0,"",IF(AND(IFERROR($H7414,0)&gt;0,LEN(TRIM($K7414&amp;""))&gt;0,IFERROR(LOOKUP(2,1/((LISTS!$M$2:$M$13&lt;&gt;"")*ISNUMBER(SEARCH(LISTS!$M$2:$M$13,$I7414))),LISTS!$N$2:$N$13),"NO")="SI"),"SI","NO"))</f>
        <v/>
      </c>
      <c r="M7414" s="9">
        <f>IF(COUNTA($A7414:$K7414)=0,"",IF($K7414&lt;&gt;"",IF(COUNTIF($K$19:$K7414,$K7414)&gt;1,"SI","NO"),IF(COUNTIFS($A$19:$A7414,$A7414,$C$19:$C7414,$C7414,$J$19:$J7414,$J7414,$D$19:$D7414,$D7414)&gt;1,"SI","NO")))</f>
        <v/>
      </c>
      <c r="N7414" s="11">
        <f>IF(COUNTA($A7414:$K7414)=0,"",IF(AND($L7414="SI",$M7414="NO"),IFERROR($H7414,0),0))</f>
        <v/>
      </c>
      <c r="O7414" s="9">
        <f>IF(COUNTA($A7414:$K7414)=0,"",IF($M7414="SI","CUFE o factura duplicada dentro del reporte; no se suma dos veces",IF(IFERROR($H7414,0)&lt;=0,"DIAN reporta valor susceptible 0",IF($L7414="NO",IFERROR(LOOKUP(2,1/((LISTS!$M$2:$M$13&lt;&gt;"")*ISNUMBER(SEARCH(LISTS!$M$2:$M$13,$I7414))),LISTS!$O$2:$O$13),"Medio de pago no elegible o no identificado por DIAN"),"Apta automaticamente por pago electronico y base positiva"))))</f>
        <v/>
      </c>
    </row>
    <row r="7415">
      <c r="A7415" s="9" t="n"/>
      <c r="B7415" s="9" t="n"/>
      <c r="C7415" s="12" t="n"/>
      <c r="D7415" s="11" t="n"/>
      <c r="E7415" s="11" t="n"/>
      <c r="F7415" s="11" t="n"/>
      <c r="G7415" s="11" t="n"/>
      <c r="H7415" s="11" t="n"/>
      <c r="I7415" s="9" t="n"/>
      <c r="J7415" s="9" t="n"/>
      <c r="K7415" s="9" t="n"/>
      <c r="L7415" s="9">
        <f>IF(COUNTA($A7415:$K7415)=0,"",IF(AND(IFERROR($H7415,0)&gt;0,LEN(TRIM($K7415&amp;""))&gt;0,IFERROR(LOOKUP(2,1/((LISTS!$M$2:$M$13&lt;&gt;"")*ISNUMBER(SEARCH(LISTS!$M$2:$M$13,$I7415))),LISTS!$N$2:$N$13),"NO")="SI"),"SI","NO"))</f>
        <v/>
      </c>
      <c r="M7415" s="9">
        <f>IF(COUNTA($A7415:$K7415)=0,"",IF($K7415&lt;&gt;"",IF(COUNTIF($K$19:$K7415,$K7415)&gt;1,"SI","NO"),IF(COUNTIFS($A$19:$A7415,$A7415,$C$19:$C7415,$C7415,$J$19:$J7415,$J7415,$D$19:$D7415,$D7415)&gt;1,"SI","NO")))</f>
        <v/>
      </c>
      <c r="N7415" s="11">
        <f>IF(COUNTA($A7415:$K7415)=0,"",IF(AND($L7415="SI",$M7415="NO"),IFERROR($H7415,0),0))</f>
        <v/>
      </c>
      <c r="O7415" s="9">
        <f>IF(COUNTA($A7415:$K7415)=0,"",IF($M7415="SI","CUFE o factura duplicada dentro del reporte; no se suma dos veces",IF(IFERROR($H7415,0)&lt;=0,"DIAN reporta valor susceptible 0",IF($L7415="NO",IFERROR(LOOKUP(2,1/((LISTS!$M$2:$M$13&lt;&gt;"")*ISNUMBER(SEARCH(LISTS!$M$2:$M$13,$I7415))),LISTS!$O$2:$O$13),"Medio de pago no elegible o no identificado por DIAN"),"Apta automaticamente por pago electronico y base positiva"))))</f>
        <v/>
      </c>
    </row>
    <row r="7416">
      <c r="A7416" s="9" t="n"/>
      <c r="B7416" s="9" t="n"/>
      <c r="C7416" s="12" t="n"/>
      <c r="D7416" s="11" t="n"/>
      <c r="E7416" s="11" t="n"/>
      <c r="F7416" s="11" t="n"/>
      <c r="G7416" s="11" t="n"/>
      <c r="H7416" s="11" t="n"/>
      <c r="I7416" s="9" t="n"/>
      <c r="J7416" s="9" t="n"/>
      <c r="K7416" s="9" t="n"/>
      <c r="L7416" s="9">
        <f>IF(COUNTA($A7416:$K7416)=0,"",IF(AND(IFERROR($H7416,0)&gt;0,LEN(TRIM($K7416&amp;""))&gt;0,IFERROR(LOOKUP(2,1/((LISTS!$M$2:$M$13&lt;&gt;"")*ISNUMBER(SEARCH(LISTS!$M$2:$M$13,$I7416))),LISTS!$N$2:$N$13),"NO")="SI"),"SI","NO"))</f>
        <v/>
      </c>
      <c r="M7416" s="9">
        <f>IF(COUNTA($A7416:$K7416)=0,"",IF($K7416&lt;&gt;"",IF(COUNTIF($K$19:$K7416,$K7416)&gt;1,"SI","NO"),IF(COUNTIFS($A$19:$A7416,$A7416,$C$19:$C7416,$C7416,$J$19:$J7416,$J7416,$D$19:$D7416,$D7416)&gt;1,"SI","NO")))</f>
        <v/>
      </c>
      <c r="N7416" s="11">
        <f>IF(COUNTA($A7416:$K7416)=0,"",IF(AND($L7416="SI",$M7416="NO"),IFERROR($H7416,0),0))</f>
        <v/>
      </c>
      <c r="O7416" s="9">
        <f>IF(COUNTA($A7416:$K7416)=0,"",IF($M7416="SI","CUFE o factura duplicada dentro del reporte; no se suma dos veces",IF(IFERROR($H7416,0)&lt;=0,"DIAN reporta valor susceptible 0",IF($L7416="NO",IFERROR(LOOKUP(2,1/((LISTS!$M$2:$M$13&lt;&gt;"")*ISNUMBER(SEARCH(LISTS!$M$2:$M$13,$I7416))),LISTS!$O$2:$O$13),"Medio de pago no elegible o no identificado por DIAN"),"Apta automaticamente por pago electronico y base positiva"))))</f>
        <v/>
      </c>
    </row>
    <row r="7417">
      <c r="A7417" s="9" t="n"/>
      <c r="B7417" s="9" t="n"/>
      <c r="C7417" s="12" t="n"/>
      <c r="D7417" s="11" t="n"/>
      <c r="E7417" s="11" t="n"/>
      <c r="F7417" s="11" t="n"/>
      <c r="G7417" s="11" t="n"/>
      <c r="H7417" s="11" t="n"/>
      <c r="I7417" s="9" t="n"/>
      <c r="J7417" s="9" t="n"/>
      <c r="K7417" s="9" t="n"/>
      <c r="L7417" s="9">
        <f>IF(COUNTA($A7417:$K7417)=0,"",IF(AND(IFERROR($H7417,0)&gt;0,LEN(TRIM($K7417&amp;""))&gt;0,IFERROR(LOOKUP(2,1/((LISTS!$M$2:$M$13&lt;&gt;"")*ISNUMBER(SEARCH(LISTS!$M$2:$M$13,$I7417))),LISTS!$N$2:$N$13),"NO")="SI"),"SI","NO"))</f>
        <v/>
      </c>
      <c r="M7417" s="9">
        <f>IF(COUNTA($A7417:$K7417)=0,"",IF($K7417&lt;&gt;"",IF(COUNTIF($K$19:$K7417,$K7417)&gt;1,"SI","NO"),IF(COUNTIFS($A$19:$A7417,$A7417,$C$19:$C7417,$C7417,$J$19:$J7417,$J7417,$D$19:$D7417,$D7417)&gt;1,"SI","NO")))</f>
        <v/>
      </c>
      <c r="N7417" s="11">
        <f>IF(COUNTA($A7417:$K7417)=0,"",IF(AND($L7417="SI",$M7417="NO"),IFERROR($H7417,0),0))</f>
        <v/>
      </c>
      <c r="O7417" s="9">
        <f>IF(COUNTA($A7417:$K7417)=0,"",IF($M7417="SI","CUFE o factura duplicada dentro del reporte; no se suma dos veces",IF(IFERROR($H7417,0)&lt;=0,"DIAN reporta valor susceptible 0",IF($L7417="NO",IFERROR(LOOKUP(2,1/((LISTS!$M$2:$M$13&lt;&gt;"")*ISNUMBER(SEARCH(LISTS!$M$2:$M$13,$I7417))),LISTS!$O$2:$O$13),"Medio de pago no elegible o no identificado por DIAN"),"Apta automaticamente por pago electronico y base positiva"))))</f>
        <v/>
      </c>
    </row>
    <row r="7418">
      <c r="A7418" s="9" t="n"/>
      <c r="B7418" s="9" t="n"/>
      <c r="C7418" s="12" t="n"/>
      <c r="D7418" s="11" t="n"/>
      <c r="E7418" s="11" t="n"/>
      <c r="F7418" s="11" t="n"/>
      <c r="G7418" s="11" t="n"/>
      <c r="H7418" s="11" t="n"/>
      <c r="I7418" s="9" t="n"/>
      <c r="J7418" s="9" t="n"/>
      <c r="K7418" s="9" t="n"/>
      <c r="L7418" s="9">
        <f>IF(COUNTA($A7418:$K7418)=0,"",IF(AND(IFERROR($H7418,0)&gt;0,LEN(TRIM($K7418&amp;""))&gt;0,IFERROR(LOOKUP(2,1/((LISTS!$M$2:$M$13&lt;&gt;"")*ISNUMBER(SEARCH(LISTS!$M$2:$M$13,$I7418))),LISTS!$N$2:$N$13),"NO")="SI"),"SI","NO"))</f>
        <v/>
      </c>
      <c r="M7418" s="9">
        <f>IF(COUNTA($A7418:$K7418)=0,"",IF($K7418&lt;&gt;"",IF(COUNTIF($K$19:$K7418,$K7418)&gt;1,"SI","NO"),IF(COUNTIFS($A$19:$A7418,$A7418,$C$19:$C7418,$C7418,$J$19:$J7418,$J7418,$D$19:$D7418,$D7418)&gt;1,"SI","NO")))</f>
        <v/>
      </c>
      <c r="N7418" s="11">
        <f>IF(COUNTA($A7418:$K7418)=0,"",IF(AND($L7418="SI",$M7418="NO"),IFERROR($H7418,0),0))</f>
        <v/>
      </c>
      <c r="O7418" s="9">
        <f>IF(COUNTA($A7418:$K7418)=0,"",IF($M7418="SI","CUFE o factura duplicada dentro del reporte; no se suma dos veces",IF(IFERROR($H7418,0)&lt;=0,"DIAN reporta valor susceptible 0",IF($L7418="NO",IFERROR(LOOKUP(2,1/((LISTS!$M$2:$M$13&lt;&gt;"")*ISNUMBER(SEARCH(LISTS!$M$2:$M$13,$I7418))),LISTS!$O$2:$O$13),"Medio de pago no elegible o no identificado por DIAN"),"Apta automaticamente por pago electronico y base positiva"))))</f>
        <v/>
      </c>
    </row>
    <row r="7419">
      <c r="A7419" s="9" t="n"/>
      <c r="B7419" s="9" t="n"/>
      <c r="C7419" s="12" t="n"/>
      <c r="D7419" s="11" t="n"/>
      <c r="E7419" s="11" t="n"/>
      <c r="F7419" s="11" t="n"/>
      <c r="G7419" s="11" t="n"/>
      <c r="H7419" s="11" t="n"/>
      <c r="I7419" s="9" t="n"/>
      <c r="J7419" s="9" t="n"/>
      <c r="K7419" s="9" t="n"/>
      <c r="L7419" s="9">
        <f>IF(COUNTA($A7419:$K7419)=0,"",IF(AND(IFERROR($H7419,0)&gt;0,LEN(TRIM($K7419&amp;""))&gt;0,IFERROR(LOOKUP(2,1/((LISTS!$M$2:$M$13&lt;&gt;"")*ISNUMBER(SEARCH(LISTS!$M$2:$M$13,$I7419))),LISTS!$N$2:$N$13),"NO")="SI"),"SI","NO"))</f>
        <v/>
      </c>
      <c r="M7419" s="9">
        <f>IF(COUNTA($A7419:$K7419)=0,"",IF($K7419&lt;&gt;"",IF(COUNTIF($K$19:$K7419,$K7419)&gt;1,"SI","NO"),IF(COUNTIFS($A$19:$A7419,$A7419,$C$19:$C7419,$C7419,$J$19:$J7419,$J7419,$D$19:$D7419,$D7419)&gt;1,"SI","NO")))</f>
        <v/>
      </c>
      <c r="N7419" s="11">
        <f>IF(COUNTA($A7419:$K7419)=0,"",IF(AND($L7419="SI",$M7419="NO"),IFERROR($H7419,0),0))</f>
        <v/>
      </c>
      <c r="O7419" s="9">
        <f>IF(COUNTA($A7419:$K7419)=0,"",IF($M7419="SI","CUFE o factura duplicada dentro del reporte; no se suma dos veces",IF(IFERROR($H7419,0)&lt;=0,"DIAN reporta valor susceptible 0",IF($L7419="NO",IFERROR(LOOKUP(2,1/((LISTS!$M$2:$M$13&lt;&gt;"")*ISNUMBER(SEARCH(LISTS!$M$2:$M$13,$I7419))),LISTS!$O$2:$O$13),"Medio de pago no elegible o no identificado por DIAN"),"Apta automaticamente por pago electronico y base positiva"))))</f>
        <v/>
      </c>
    </row>
    <row r="7420">
      <c r="A7420" s="9" t="n"/>
      <c r="B7420" s="9" t="n"/>
      <c r="C7420" s="12" t="n"/>
      <c r="D7420" s="11" t="n"/>
      <c r="E7420" s="11" t="n"/>
      <c r="F7420" s="11" t="n"/>
      <c r="G7420" s="11" t="n"/>
      <c r="H7420" s="11" t="n"/>
      <c r="I7420" s="9" t="n"/>
      <c r="J7420" s="9" t="n"/>
      <c r="K7420" s="9" t="n"/>
      <c r="L7420" s="9">
        <f>IF(COUNTA($A7420:$K7420)=0,"",IF(AND(IFERROR($H7420,0)&gt;0,LEN(TRIM($K7420&amp;""))&gt;0,IFERROR(LOOKUP(2,1/((LISTS!$M$2:$M$13&lt;&gt;"")*ISNUMBER(SEARCH(LISTS!$M$2:$M$13,$I7420))),LISTS!$N$2:$N$13),"NO")="SI"),"SI","NO"))</f>
        <v/>
      </c>
      <c r="M7420" s="9">
        <f>IF(COUNTA($A7420:$K7420)=0,"",IF($K7420&lt;&gt;"",IF(COUNTIF($K$19:$K7420,$K7420)&gt;1,"SI","NO"),IF(COUNTIFS($A$19:$A7420,$A7420,$C$19:$C7420,$C7420,$J$19:$J7420,$J7420,$D$19:$D7420,$D7420)&gt;1,"SI","NO")))</f>
        <v/>
      </c>
      <c r="N7420" s="11">
        <f>IF(COUNTA($A7420:$K7420)=0,"",IF(AND($L7420="SI",$M7420="NO"),IFERROR($H7420,0),0))</f>
        <v/>
      </c>
      <c r="O7420" s="9">
        <f>IF(COUNTA($A7420:$K7420)=0,"",IF($M7420="SI","CUFE o factura duplicada dentro del reporte; no se suma dos veces",IF(IFERROR($H7420,0)&lt;=0,"DIAN reporta valor susceptible 0",IF($L7420="NO",IFERROR(LOOKUP(2,1/((LISTS!$M$2:$M$13&lt;&gt;"")*ISNUMBER(SEARCH(LISTS!$M$2:$M$13,$I7420))),LISTS!$O$2:$O$13),"Medio de pago no elegible o no identificado por DIAN"),"Apta automaticamente por pago electronico y base positiva"))))</f>
        <v/>
      </c>
    </row>
    <row r="7421">
      <c r="A7421" s="9" t="n"/>
      <c r="B7421" s="9" t="n"/>
      <c r="C7421" s="12" t="n"/>
      <c r="D7421" s="11" t="n"/>
      <c r="E7421" s="11" t="n"/>
      <c r="F7421" s="11" t="n"/>
      <c r="G7421" s="11" t="n"/>
      <c r="H7421" s="11" t="n"/>
      <c r="I7421" s="9" t="n"/>
      <c r="J7421" s="9" t="n"/>
      <c r="K7421" s="9" t="n"/>
      <c r="L7421" s="9">
        <f>IF(COUNTA($A7421:$K7421)=0,"",IF(AND(IFERROR($H7421,0)&gt;0,LEN(TRIM($K7421&amp;""))&gt;0,IFERROR(LOOKUP(2,1/((LISTS!$M$2:$M$13&lt;&gt;"")*ISNUMBER(SEARCH(LISTS!$M$2:$M$13,$I7421))),LISTS!$N$2:$N$13),"NO")="SI"),"SI","NO"))</f>
        <v/>
      </c>
      <c r="M7421" s="9">
        <f>IF(COUNTA($A7421:$K7421)=0,"",IF($K7421&lt;&gt;"",IF(COUNTIF($K$19:$K7421,$K7421)&gt;1,"SI","NO"),IF(COUNTIFS($A$19:$A7421,$A7421,$C$19:$C7421,$C7421,$J$19:$J7421,$J7421,$D$19:$D7421,$D7421)&gt;1,"SI","NO")))</f>
        <v/>
      </c>
      <c r="N7421" s="11">
        <f>IF(COUNTA($A7421:$K7421)=0,"",IF(AND($L7421="SI",$M7421="NO"),IFERROR($H7421,0),0))</f>
        <v/>
      </c>
      <c r="O7421" s="9">
        <f>IF(COUNTA($A7421:$K7421)=0,"",IF($M7421="SI","CUFE o factura duplicada dentro del reporte; no se suma dos veces",IF(IFERROR($H7421,0)&lt;=0,"DIAN reporta valor susceptible 0",IF($L7421="NO",IFERROR(LOOKUP(2,1/((LISTS!$M$2:$M$13&lt;&gt;"")*ISNUMBER(SEARCH(LISTS!$M$2:$M$13,$I7421))),LISTS!$O$2:$O$13),"Medio de pago no elegible o no identificado por DIAN"),"Apta automaticamente por pago electronico y base positiva"))))</f>
        <v/>
      </c>
    </row>
    <row r="7422">
      <c r="A7422" s="9" t="n"/>
      <c r="B7422" s="9" t="n"/>
      <c r="C7422" s="12" t="n"/>
      <c r="D7422" s="11" t="n"/>
      <c r="E7422" s="11" t="n"/>
      <c r="F7422" s="11" t="n"/>
      <c r="G7422" s="11" t="n"/>
      <c r="H7422" s="11" t="n"/>
      <c r="I7422" s="9" t="n"/>
      <c r="J7422" s="9" t="n"/>
      <c r="K7422" s="9" t="n"/>
      <c r="L7422" s="9">
        <f>IF(COUNTA($A7422:$K7422)=0,"",IF(AND(IFERROR($H7422,0)&gt;0,LEN(TRIM($K7422&amp;""))&gt;0,IFERROR(LOOKUP(2,1/((LISTS!$M$2:$M$13&lt;&gt;"")*ISNUMBER(SEARCH(LISTS!$M$2:$M$13,$I7422))),LISTS!$N$2:$N$13),"NO")="SI"),"SI","NO"))</f>
        <v/>
      </c>
      <c r="M7422" s="9">
        <f>IF(COUNTA($A7422:$K7422)=0,"",IF($K7422&lt;&gt;"",IF(COUNTIF($K$19:$K7422,$K7422)&gt;1,"SI","NO"),IF(COUNTIFS($A$19:$A7422,$A7422,$C$19:$C7422,$C7422,$J$19:$J7422,$J7422,$D$19:$D7422,$D7422)&gt;1,"SI","NO")))</f>
        <v/>
      </c>
      <c r="N7422" s="11">
        <f>IF(COUNTA($A7422:$K7422)=0,"",IF(AND($L7422="SI",$M7422="NO"),IFERROR($H7422,0),0))</f>
        <v/>
      </c>
      <c r="O7422" s="9">
        <f>IF(COUNTA($A7422:$K7422)=0,"",IF($M7422="SI","CUFE o factura duplicada dentro del reporte; no se suma dos veces",IF(IFERROR($H7422,0)&lt;=0,"DIAN reporta valor susceptible 0",IF($L7422="NO",IFERROR(LOOKUP(2,1/((LISTS!$M$2:$M$13&lt;&gt;"")*ISNUMBER(SEARCH(LISTS!$M$2:$M$13,$I7422))),LISTS!$O$2:$O$13),"Medio de pago no elegible o no identificado por DIAN"),"Apta automaticamente por pago electronico y base positiva"))))</f>
        <v/>
      </c>
    </row>
    <row r="7423">
      <c r="A7423" s="9" t="n"/>
      <c r="B7423" s="9" t="n"/>
      <c r="C7423" s="12" t="n"/>
      <c r="D7423" s="11" t="n"/>
      <c r="E7423" s="11" t="n"/>
      <c r="F7423" s="11" t="n"/>
      <c r="G7423" s="11" t="n"/>
      <c r="H7423" s="11" t="n"/>
      <c r="I7423" s="9" t="n"/>
      <c r="J7423" s="9" t="n"/>
      <c r="K7423" s="9" t="n"/>
      <c r="L7423" s="9">
        <f>IF(COUNTA($A7423:$K7423)=0,"",IF(AND(IFERROR($H7423,0)&gt;0,LEN(TRIM($K7423&amp;""))&gt;0,IFERROR(LOOKUP(2,1/((LISTS!$M$2:$M$13&lt;&gt;"")*ISNUMBER(SEARCH(LISTS!$M$2:$M$13,$I7423))),LISTS!$N$2:$N$13),"NO")="SI"),"SI","NO"))</f>
        <v/>
      </c>
      <c r="M7423" s="9">
        <f>IF(COUNTA($A7423:$K7423)=0,"",IF($K7423&lt;&gt;"",IF(COUNTIF($K$19:$K7423,$K7423)&gt;1,"SI","NO"),IF(COUNTIFS($A$19:$A7423,$A7423,$C$19:$C7423,$C7423,$J$19:$J7423,$J7423,$D$19:$D7423,$D7423)&gt;1,"SI","NO")))</f>
        <v/>
      </c>
      <c r="N7423" s="11">
        <f>IF(COUNTA($A7423:$K7423)=0,"",IF(AND($L7423="SI",$M7423="NO"),IFERROR($H7423,0),0))</f>
        <v/>
      </c>
      <c r="O7423" s="9">
        <f>IF(COUNTA($A7423:$K7423)=0,"",IF($M7423="SI","CUFE o factura duplicada dentro del reporte; no se suma dos veces",IF(IFERROR($H7423,0)&lt;=0,"DIAN reporta valor susceptible 0",IF($L7423="NO",IFERROR(LOOKUP(2,1/((LISTS!$M$2:$M$13&lt;&gt;"")*ISNUMBER(SEARCH(LISTS!$M$2:$M$13,$I7423))),LISTS!$O$2:$O$13),"Medio de pago no elegible o no identificado por DIAN"),"Apta automaticamente por pago electronico y base positiva"))))</f>
        <v/>
      </c>
    </row>
    <row r="7424">
      <c r="A7424" s="9" t="n"/>
      <c r="B7424" s="9" t="n"/>
      <c r="C7424" s="12" t="n"/>
      <c r="D7424" s="11" t="n"/>
      <c r="E7424" s="11" t="n"/>
      <c r="F7424" s="11" t="n"/>
      <c r="G7424" s="11" t="n"/>
      <c r="H7424" s="11" t="n"/>
      <c r="I7424" s="9" t="n"/>
      <c r="J7424" s="9" t="n"/>
      <c r="K7424" s="9" t="n"/>
      <c r="L7424" s="9">
        <f>IF(COUNTA($A7424:$K7424)=0,"",IF(AND(IFERROR($H7424,0)&gt;0,LEN(TRIM($K7424&amp;""))&gt;0,IFERROR(LOOKUP(2,1/((LISTS!$M$2:$M$13&lt;&gt;"")*ISNUMBER(SEARCH(LISTS!$M$2:$M$13,$I7424))),LISTS!$N$2:$N$13),"NO")="SI"),"SI","NO"))</f>
        <v/>
      </c>
      <c r="M7424" s="9">
        <f>IF(COUNTA($A7424:$K7424)=0,"",IF($K7424&lt;&gt;"",IF(COUNTIF($K$19:$K7424,$K7424)&gt;1,"SI","NO"),IF(COUNTIFS($A$19:$A7424,$A7424,$C$19:$C7424,$C7424,$J$19:$J7424,$J7424,$D$19:$D7424,$D7424)&gt;1,"SI","NO")))</f>
        <v/>
      </c>
      <c r="N7424" s="11">
        <f>IF(COUNTA($A7424:$K7424)=0,"",IF(AND($L7424="SI",$M7424="NO"),IFERROR($H7424,0),0))</f>
        <v/>
      </c>
      <c r="O7424" s="9">
        <f>IF(COUNTA($A7424:$K7424)=0,"",IF($M7424="SI","CUFE o factura duplicada dentro del reporte; no se suma dos veces",IF(IFERROR($H7424,0)&lt;=0,"DIAN reporta valor susceptible 0",IF($L7424="NO",IFERROR(LOOKUP(2,1/((LISTS!$M$2:$M$13&lt;&gt;"")*ISNUMBER(SEARCH(LISTS!$M$2:$M$13,$I7424))),LISTS!$O$2:$O$13),"Medio de pago no elegible o no identificado por DIAN"),"Apta automaticamente por pago electronico y base positiva"))))</f>
        <v/>
      </c>
    </row>
    <row r="7425">
      <c r="A7425" s="9" t="n"/>
      <c r="B7425" s="9" t="n"/>
      <c r="C7425" s="12" t="n"/>
      <c r="D7425" s="11" t="n"/>
      <c r="E7425" s="11" t="n"/>
      <c r="F7425" s="11" t="n"/>
      <c r="G7425" s="11" t="n"/>
      <c r="H7425" s="11" t="n"/>
      <c r="I7425" s="9" t="n"/>
      <c r="J7425" s="9" t="n"/>
      <c r="K7425" s="9" t="n"/>
      <c r="L7425" s="9">
        <f>IF(COUNTA($A7425:$K7425)=0,"",IF(AND(IFERROR($H7425,0)&gt;0,LEN(TRIM($K7425&amp;""))&gt;0,IFERROR(LOOKUP(2,1/((LISTS!$M$2:$M$13&lt;&gt;"")*ISNUMBER(SEARCH(LISTS!$M$2:$M$13,$I7425))),LISTS!$N$2:$N$13),"NO")="SI"),"SI","NO"))</f>
        <v/>
      </c>
      <c r="M7425" s="9">
        <f>IF(COUNTA($A7425:$K7425)=0,"",IF($K7425&lt;&gt;"",IF(COUNTIF($K$19:$K7425,$K7425)&gt;1,"SI","NO"),IF(COUNTIFS($A$19:$A7425,$A7425,$C$19:$C7425,$C7425,$J$19:$J7425,$J7425,$D$19:$D7425,$D7425)&gt;1,"SI","NO")))</f>
        <v/>
      </c>
      <c r="N7425" s="11">
        <f>IF(COUNTA($A7425:$K7425)=0,"",IF(AND($L7425="SI",$M7425="NO"),IFERROR($H7425,0),0))</f>
        <v/>
      </c>
      <c r="O7425" s="9">
        <f>IF(COUNTA($A7425:$K7425)=0,"",IF($M7425="SI","CUFE o factura duplicada dentro del reporte; no se suma dos veces",IF(IFERROR($H7425,0)&lt;=0,"DIAN reporta valor susceptible 0",IF($L7425="NO",IFERROR(LOOKUP(2,1/((LISTS!$M$2:$M$13&lt;&gt;"")*ISNUMBER(SEARCH(LISTS!$M$2:$M$13,$I7425))),LISTS!$O$2:$O$13),"Medio de pago no elegible o no identificado por DIAN"),"Apta automaticamente por pago electronico y base positiva"))))</f>
        <v/>
      </c>
    </row>
    <row r="7426">
      <c r="A7426" s="9" t="n"/>
      <c r="B7426" s="9" t="n"/>
      <c r="C7426" s="12" t="n"/>
      <c r="D7426" s="11" t="n"/>
      <c r="E7426" s="11" t="n"/>
      <c r="F7426" s="11" t="n"/>
      <c r="G7426" s="11" t="n"/>
      <c r="H7426" s="11" t="n"/>
      <c r="I7426" s="9" t="n"/>
      <c r="J7426" s="9" t="n"/>
      <c r="K7426" s="9" t="n"/>
      <c r="L7426" s="9">
        <f>IF(COUNTA($A7426:$K7426)=0,"",IF(AND(IFERROR($H7426,0)&gt;0,LEN(TRIM($K7426&amp;""))&gt;0,IFERROR(LOOKUP(2,1/((LISTS!$M$2:$M$13&lt;&gt;"")*ISNUMBER(SEARCH(LISTS!$M$2:$M$13,$I7426))),LISTS!$N$2:$N$13),"NO")="SI"),"SI","NO"))</f>
        <v/>
      </c>
      <c r="M7426" s="9">
        <f>IF(COUNTA($A7426:$K7426)=0,"",IF($K7426&lt;&gt;"",IF(COUNTIF($K$19:$K7426,$K7426)&gt;1,"SI","NO"),IF(COUNTIFS($A$19:$A7426,$A7426,$C$19:$C7426,$C7426,$J$19:$J7426,$J7426,$D$19:$D7426,$D7426)&gt;1,"SI","NO")))</f>
        <v/>
      </c>
      <c r="N7426" s="11">
        <f>IF(COUNTA($A7426:$K7426)=0,"",IF(AND($L7426="SI",$M7426="NO"),IFERROR($H7426,0),0))</f>
        <v/>
      </c>
      <c r="O7426" s="9">
        <f>IF(COUNTA($A7426:$K7426)=0,"",IF($M7426="SI","CUFE o factura duplicada dentro del reporte; no se suma dos veces",IF(IFERROR($H7426,0)&lt;=0,"DIAN reporta valor susceptible 0",IF($L7426="NO",IFERROR(LOOKUP(2,1/((LISTS!$M$2:$M$13&lt;&gt;"")*ISNUMBER(SEARCH(LISTS!$M$2:$M$13,$I7426))),LISTS!$O$2:$O$13),"Medio de pago no elegible o no identificado por DIAN"),"Apta automaticamente por pago electronico y base positiva"))))</f>
        <v/>
      </c>
    </row>
    <row r="7427">
      <c r="A7427" s="9" t="n"/>
      <c r="B7427" s="9" t="n"/>
      <c r="C7427" s="12" t="n"/>
      <c r="D7427" s="11" t="n"/>
      <c r="E7427" s="11" t="n"/>
      <c r="F7427" s="11" t="n"/>
      <c r="G7427" s="11" t="n"/>
      <c r="H7427" s="11" t="n"/>
      <c r="I7427" s="9" t="n"/>
      <c r="J7427" s="9" t="n"/>
      <c r="K7427" s="9" t="n"/>
      <c r="L7427" s="9">
        <f>IF(COUNTA($A7427:$K7427)=0,"",IF(AND(IFERROR($H7427,0)&gt;0,LEN(TRIM($K7427&amp;""))&gt;0,IFERROR(LOOKUP(2,1/((LISTS!$M$2:$M$13&lt;&gt;"")*ISNUMBER(SEARCH(LISTS!$M$2:$M$13,$I7427))),LISTS!$N$2:$N$13),"NO")="SI"),"SI","NO"))</f>
        <v/>
      </c>
      <c r="M7427" s="9">
        <f>IF(COUNTA($A7427:$K7427)=0,"",IF($K7427&lt;&gt;"",IF(COUNTIF($K$19:$K7427,$K7427)&gt;1,"SI","NO"),IF(COUNTIFS($A$19:$A7427,$A7427,$C$19:$C7427,$C7427,$J$19:$J7427,$J7427,$D$19:$D7427,$D7427)&gt;1,"SI","NO")))</f>
        <v/>
      </c>
      <c r="N7427" s="11">
        <f>IF(COUNTA($A7427:$K7427)=0,"",IF(AND($L7427="SI",$M7427="NO"),IFERROR($H7427,0),0))</f>
        <v/>
      </c>
      <c r="O7427" s="9">
        <f>IF(COUNTA($A7427:$K7427)=0,"",IF($M7427="SI","CUFE o factura duplicada dentro del reporte; no se suma dos veces",IF(IFERROR($H7427,0)&lt;=0,"DIAN reporta valor susceptible 0",IF($L7427="NO",IFERROR(LOOKUP(2,1/((LISTS!$M$2:$M$13&lt;&gt;"")*ISNUMBER(SEARCH(LISTS!$M$2:$M$13,$I7427))),LISTS!$O$2:$O$13),"Medio de pago no elegible o no identificado por DIAN"),"Apta automaticamente por pago electronico y base positiva"))))</f>
        <v/>
      </c>
    </row>
    <row r="7428">
      <c r="A7428" s="9" t="n"/>
      <c r="B7428" s="9" t="n"/>
      <c r="C7428" s="12" t="n"/>
      <c r="D7428" s="11" t="n"/>
      <c r="E7428" s="11" t="n"/>
      <c r="F7428" s="11" t="n"/>
      <c r="G7428" s="11" t="n"/>
      <c r="H7428" s="11" t="n"/>
      <c r="I7428" s="9" t="n"/>
      <c r="J7428" s="9" t="n"/>
      <c r="K7428" s="9" t="n"/>
      <c r="L7428" s="9">
        <f>IF(COUNTA($A7428:$K7428)=0,"",IF(AND(IFERROR($H7428,0)&gt;0,LEN(TRIM($K7428&amp;""))&gt;0,IFERROR(LOOKUP(2,1/((LISTS!$M$2:$M$13&lt;&gt;"")*ISNUMBER(SEARCH(LISTS!$M$2:$M$13,$I7428))),LISTS!$N$2:$N$13),"NO")="SI"),"SI","NO"))</f>
        <v/>
      </c>
      <c r="M7428" s="9">
        <f>IF(COUNTA($A7428:$K7428)=0,"",IF($K7428&lt;&gt;"",IF(COUNTIF($K$19:$K7428,$K7428)&gt;1,"SI","NO"),IF(COUNTIFS($A$19:$A7428,$A7428,$C$19:$C7428,$C7428,$J$19:$J7428,$J7428,$D$19:$D7428,$D7428)&gt;1,"SI","NO")))</f>
        <v/>
      </c>
      <c r="N7428" s="11">
        <f>IF(COUNTA($A7428:$K7428)=0,"",IF(AND($L7428="SI",$M7428="NO"),IFERROR($H7428,0),0))</f>
        <v/>
      </c>
      <c r="O7428" s="9">
        <f>IF(COUNTA($A7428:$K7428)=0,"",IF($M7428="SI","CUFE o factura duplicada dentro del reporte; no se suma dos veces",IF(IFERROR($H7428,0)&lt;=0,"DIAN reporta valor susceptible 0",IF($L7428="NO",IFERROR(LOOKUP(2,1/((LISTS!$M$2:$M$13&lt;&gt;"")*ISNUMBER(SEARCH(LISTS!$M$2:$M$13,$I7428))),LISTS!$O$2:$O$13),"Medio de pago no elegible o no identificado por DIAN"),"Apta automaticamente por pago electronico y base positiva"))))</f>
        <v/>
      </c>
    </row>
    <row r="7429">
      <c r="A7429" s="9" t="n"/>
      <c r="B7429" s="9" t="n"/>
      <c r="C7429" s="12" t="n"/>
      <c r="D7429" s="11" t="n"/>
      <c r="E7429" s="11" t="n"/>
      <c r="F7429" s="11" t="n"/>
      <c r="G7429" s="11" t="n"/>
      <c r="H7429" s="11" t="n"/>
      <c r="I7429" s="9" t="n"/>
      <c r="J7429" s="9" t="n"/>
      <c r="K7429" s="9" t="n"/>
      <c r="L7429" s="9">
        <f>IF(COUNTA($A7429:$K7429)=0,"",IF(AND(IFERROR($H7429,0)&gt;0,LEN(TRIM($K7429&amp;""))&gt;0,IFERROR(LOOKUP(2,1/((LISTS!$M$2:$M$13&lt;&gt;"")*ISNUMBER(SEARCH(LISTS!$M$2:$M$13,$I7429))),LISTS!$N$2:$N$13),"NO")="SI"),"SI","NO"))</f>
        <v/>
      </c>
      <c r="M7429" s="9">
        <f>IF(COUNTA($A7429:$K7429)=0,"",IF($K7429&lt;&gt;"",IF(COUNTIF($K$19:$K7429,$K7429)&gt;1,"SI","NO"),IF(COUNTIFS($A$19:$A7429,$A7429,$C$19:$C7429,$C7429,$J$19:$J7429,$J7429,$D$19:$D7429,$D7429)&gt;1,"SI","NO")))</f>
        <v/>
      </c>
      <c r="N7429" s="11">
        <f>IF(COUNTA($A7429:$K7429)=0,"",IF(AND($L7429="SI",$M7429="NO"),IFERROR($H7429,0),0))</f>
        <v/>
      </c>
      <c r="O7429" s="9">
        <f>IF(COUNTA($A7429:$K7429)=0,"",IF($M7429="SI","CUFE o factura duplicada dentro del reporte; no se suma dos veces",IF(IFERROR($H7429,0)&lt;=0,"DIAN reporta valor susceptible 0",IF($L7429="NO",IFERROR(LOOKUP(2,1/((LISTS!$M$2:$M$13&lt;&gt;"")*ISNUMBER(SEARCH(LISTS!$M$2:$M$13,$I7429))),LISTS!$O$2:$O$13),"Medio de pago no elegible o no identificado por DIAN"),"Apta automaticamente por pago electronico y base positiva"))))</f>
        <v/>
      </c>
    </row>
    <row r="7430">
      <c r="A7430" s="9" t="n"/>
      <c r="B7430" s="9" t="n"/>
      <c r="C7430" s="12" t="n"/>
      <c r="D7430" s="11" t="n"/>
      <c r="E7430" s="11" t="n"/>
      <c r="F7430" s="11" t="n"/>
      <c r="G7430" s="11" t="n"/>
      <c r="H7430" s="11" t="n"/>
      <c r="I7430" s="9" t="n"/>
      <c r="J7430" s="9" t="n"/>
      <c r="K7430" s="9" t="n"/>
      <c r="L7430" s="9">
        <f>IF(COUNTA($A7430:$K7430)=0,"",IF(AND(IFERROR($H7430,0)&gt;0,LEN(TRIM($K7430&amp;""))&gt;0,IFERROR(LOOKUP(2,1/((LISTS!$M$2:$M$13&lt;&gt;"")*ISNUMBER(SEARCH(LISTS!$M$2:$M$13,$I7430))),LISTS!$N$2:$N$13),"NO")="SI"),"SI","NO"))</f>
        <v/>
      </c>
      <c r="M7430" s="9">
        <f>IF(COUNTA($A7430:$K7430)=0,"",IF($K7430&lt;&gt;"",IF(COUNTIF($K$19:$K7430,$K7430)&gt;1,"SI","NO"),IF(COUNTIFS($A$19:$A7430,$A7430,$C$19:$C7430,$C7430,$J$19:$J7430,$J7430,$D$19:$D7430,$D7430)&gt;1,"SI","NO")))</f>
        <v/>
      </c>
      <c r="N7430" s="11">
        <f>IF(COUNTA($A7430:$K7430)=0,"",IF(AND($L7430="SI",$M7430="NO"),IFERROR($H7430,0),0))</f>
        <v/>
      </c>
      <c r="O7430" s="9">
        <f>IF(COUNTA($A7430:$K7430)=0,"",IF($M7430="SI","CUFE o factura duplicada dentro del reporte; no se suma dos veces",IF(IFERROR($H7430,0)&lt;=0,"DIAN reporta valor susceptible 0",IF($L7430="NO",IFERROR(LOOKUP(2,1/((LISTS!$M$2:$M$13&lt;&gt;"")*ISNUMBER(SEARCH(LISTS!$M$2:$M$13,$I7430))),LISTS!$O$2:$O$13),"Medio de pago no elegible o no identificado por DIAN"),"Apta automaticamente por pago electronico y base positiva"))))</f>
        <v/>
      </c>
    </row>
    <row r="7431">
      <c r="A7431" s="9" t="n"/>
      <c r="B7431" s="9" t="n"/>
      <c r="C7431" s="12" t="n"/>
      <c r="D7431" s="11" t="n"/>
      <c r="E7431" s="11" t="n"/>
      <c r="F7431" s="11" t="n"/>
      <c r="G7431" s="11" t="n"/>
      <c r="H7431" s="11" t="n"/>
      <c r="I7431" s="9" t="n"/>
      <c r="J7431" s="9" t="n"/>
      <c r="K7431" s="9" t="n"/>
      <c r="L7431" s="9">
        <f>IF(COUNTA($A7431:$K7431)=0,"",IF(AND(IFERROR($H7431,0)&gt;0,LEN(TRIM($K7431&amp;""))&gt;0,IFERROR(LOOKUP(2,1/((LISTS!$M$2:$M$13&lt;&gt;"")*ISNUMBER(SEARCH(LISTS!$M$2:$M$13,$I7431))),LISTS!$N$2:$N$13),"NO")="SI"),"SI","NO"))</f>
        <v/>
      </c>
      <c r="M7431" s="9">
        <f>IF(COUNTA($A7431:$K7431)=0,"",IF($K7431&lt;&gt;"",IF(COUNTIF($K$19:$K7431,$K7431)&gt;1,"SI","NO"),IF(COUNTIFS($A$19:$A7431,$A7431,$C$19:$C7431,$C7431,$J$19:$J7431,$J7431,$D$19:$D7431,$D7431)&gt;1,"SI","NO")))</f>
        <v/>
      </c>
      <c r="N7431" s="11">
        <f>IF(COUNTA($A7431:$K7431)=0,"",IF(AND($L7431="SI",$M7431="NO"),IFERROR($H7431,0),0))</f>
        <v/>
      </c>
      <c r="O7431" s="9">
        <f>IF(COUNTA($A7431:$K7431)=0,"",IF($M7431="SI","CUFE o factura duplicada dentro del reporte; no se suma dos veces",IF(IFERROR($H7431,0)&lt;=0,"DIAN reporta valor susceptible 0",IF($L7431="NO",IFERROR(LOOKUP(2,1/((LISTS!$M$2:$M$13&lt;&gt;"")*ISNUMBER(SEARCH(LISTS!$M$2:$M$13,$I7431))),LISTS!$O$2:$O$13),"Medio de pago no elegible o no identificado por DIAN"),"Apta automaticamente por pago electronico y base positiva"))))</f>
        <v/>
      </c>
    </row>
    <row r="7432">
      <c r="A7432" s="9" t="n"/>
      <c r="B7432" s="9" t="n"/>
      <c r="C7432" s="12" t="n"/>
      <c r="D7432" s="11" t="n"/>
      <c r="E7432" s="11" t="n"/>
      <c r="F7432" s="11" t="n"/>
      <c r="G7432" s="11" t="n"/>
      <c r="H7432" s="11" t="n"/>
      <c r="I7432" s="9" t="n"/>
      <c r="J7432" s="9" t="n"/>
      <c r="K7432" s="9" t="n"/>
      <c r="L7432" s="9">
        <f>IF(COUNTA($A7432:$K7432)=0,"",IF(AND(IFERROR($H7432,0)&gt;0,LEN(TRIM($K7432&amp;""))&gt;0,IFERROR(LOOKUP(2,1/((LISTS!$M$2:$M$13&lt;&gt;"")*ISNUMBER(SEARCH(LISTS!$M$2:$M$13,$I7432))),LISTS!$N$2:$N$13),"NO")="SI"),"SI","NO"))</f>
        <v/>
      </c>
      <c r="M7432" s="9">
        <f>IF(COUNTA($A7432:$K7432)=0,"",IF($K7432&lt;&gt;"",IF(COUNTIF($K$19:$K7432,$K7432)&gt;1,"SI","NO"),IF(COUNTIFS($A$19:$A7432,$A7432,$C$19:$C7432,$C7432,$J$19:$J7432,$J7432,$D$19:$D7432,$D7432)&gt;1,"SI","NO")))</f>
        <v/>
      </c>
      <c r="N7432" s="11">
        <f>IF(COUNTA($A7432:$K7432)=0,"",IF(AND($L7432="SI",$M7432="NO"),IFERROR($H7432,0),0))</f>
        <v/>
      </c>
      <c r="O7432" s="9">
        <f>IF(COUNTA($A7432:$K7432)=0,"",IF($M7432="SI","CUFE o factura duplicada dentro del reporte; no se suma dos veces",IF(IFERROR($H7432,0)&lt;=0,"DIAN reporta valor susceptible 0",IF($L7432="NO",IFERROR(LOOKUP(2,1/((LISTS!$M$2:$M$13&lt;&gt;"")*ISNUMBER(SEARCH(LISTS!$M$2:$M$13,$I7432))),LISTS!$O$2:$O$13),"Medio de pago no elegible o no identificado por DIAN"),"Apta automaticamente por pago electronico y base positiva"))))</f>
        <v/>
      </c>
    </row>
    <row r="7433">
      <c r="A7433" s="9" t="n"/>
      <c r="B7433" s="9" t="n"/>
      <c r="C7433" s="12" t="n"/>
      <c r="D7433" s="11" t="n"/>
      <c r="E7433" s="11" t="n"/>
      <c r="F7433" s="11" t="n"/>
      <c r="G7433" s="11" t="n"/>
      <c r="H7433" s="11" t="n"/>
      <c r="I7433" s="9" t="n"/>
      <c r="J7433" s="9" t="n"/>
      <c r="K7433" s="9" t="n"/>
      <c r="L7433" s="9">
        <f>IF(COUNTA($A7433:$K7433)=0,"",IF(AND(IFERROR($H7433,0)&gt;0,LEN(TRIM($K7433&amp;""))&gt;0,IFERROR(LOOKUP(2,1/((LISTS!$M$2:$M$13&lt;&gt;"")*ISNUMBER(SEARCH(LISTS!$M$2:$M$13,$I7433))),LISTS!$N$2:$N$13),"NO")="SI"),"SI","NO"))</f>
        <v/>
      </c>
      <c r="M7433" s="9">
        <f>IF(COUNTA($A7433:$K7433)=0,"",IF($K7433&lt;&gt;"",IF(COUNTIF($K$19:$K7433,$K7433)&gt;1,"SI","NO"),IF(COUNTIFS($A$19:$A7433,$A7433,$C$19:$C7433,$C7433,$J$19:$J7433,$J7433,$D$19:$D7433,$D7433)&gt;1,"SI","NO")))</f>
        <v/>
      </c>
      <c r="N7433" s="11">
        <f>IF(COUNTA($A7433:$K7433)=0,"",IF(AND($L7433="SI",$M7433="NO"),IFERROR($H7433,0),0))</f>
        <v/>
      </c>
      <c r="O7433" s="9">
        <f>IF(COUNTA($A7433:$K7433)=0,"",IF($M7433="SI","CUFE o factura duplicada dentro del reporte; no se suma dos veces",IF(IFERROR($H7433,0)&lt;=0,"DIAN reporta valor susceptible 0",IF($L7433="NO",IFERROR(LOOKUP(2,1/((LISTS!$M$2:$M$13&lt;&gt;"")*ISNUMBER(SEARCH(LISTS!$M$2:$M$13,$I7433))),LISTS!$O$2:$O$13),"Medio de pago no elegible o no identificado por DIAN"),"Apta automaticamente por pago electronico y base positiva"))))</f>
        <v/>
      </c>
    </row>
    <row r="7434">
      <c r="A7434" s="9" t="n"/>
      <c r="B7434" s="9" t="n"/>
      <c r="C7434" s="12" t="n"/>
      <c r="D7434" s="11" t="n"/>
      <c r="E7434" s="11" t="n"/>
      <c r="F7434" s="11" t="n"/>
      <c r="G7434" s="11" t="n"/>
      <c r="H7434" s="11" t="n"/>
      <c r="I7434" s="9" t="n"/>
      <c r="J7434" s="9" t="n"/>
      <c r="K7434" s="9" t="n"/>
      <c r="L7434" s="9">
        <f>IF(COUNTA($A7434:$K7434)=0,"",IF(AND(IFERROR($H7434,0)&gt;0,LEN(TRIM($K7434&amp;""))&gt;0,IFERROR(LOOKUP(2,1/((LISTS!$M$2:$M$13&lt;&gt;"")*ISNUMBER(SEARCH(LISTS!$M$2:$M$13,$I7434))),LISTS!$N$2:$N$13),"NO")="SI"),"SI","NO"))</f>
        <v/>
      </c>
      <c r="M7434" s="9">
        <f>IF(COUNTA($A7434:$K7434)=0,"",IF($K7434&lt;&gt;"",IF(COUNTIF($K$19:$K7434,$K7434)&gt;1,"SI","NO"),IF(COUNTIFS($A$19:$A7434,$A7434,$C$19:$C7434,$C7434,$J$19:$J7434,$J7434,$D$19:$D7434,$D7434)&gt;1,"SI","NO")))</f>
        <v/>
      </c>
      <c r="N7434" s="11">
        <f>IF(COUNTA($A7434:$K7434)=0,"",IF(AND($L7434="SI",$M7434="NO"),IFERROR($H7434,0),0))</f>
        <v/>
      </c>
      <c r="O7434" s="9">
        <f>IF(COUNTA($A7434:$K7434)=0,"",IF($M7434="SI","CUFE o factura duplicada dentro del reporte; no se suma dos veces",IF(IFERROR($H7434,0)&lt;=0,"DIAN reporta valor susceptible 0",IF($L7434="NO",IFERROR(LOOKUP(2,1/((LISTS!$M$2:$M$13&lt;&gt;"")*ISNUMBER(SEARCH(LISTS!$M$2:$M$13,$I7434))),LISTS!$O$2:$O$13),"Medio de pago no elegible o no identificado por DIAN"),"Apta automaticamente por pago electronico y base positiva"))))</f>
        <v/>
      </c>
    </row>
    <row r="7435">
      <c r="A7435" s="9" t="n"/>
      <c r="B7435" s="9" t="n"/>
      <c r="C7435" s="12" t="n"/>
      <c r="D7435" s="11" t="n"/>
      <c r="E7435" s="11" t="n"/>
      <c r="F7435" s="11" t="n"/>
      <c r="G7435" s="11" t="n"/>
      <c r="H7435" s="11" t="n"/>
      <c r="I7435" s="9" t="n"/>
      <c r="J7435" s="9" t="n"/>
      <c r="K7435" s="9" t="n"/>
      <c r="L7435" s="9">
        <f>IF(COUNTA($A7435:$K7435)=0,"",IF(AND(IFERROR($H7435,0)&gt;0,LEN(TRIM($K7435&amp;""))&gt;0,IFERROR(LOOKUP(2,1/((LISTS!$M$2:$M$13&lt;&gt;"")*ISNUMBER(SEARCH(LISTS!$M$2:$M$13,$I7435))),LISTS!$N$2:$N$13),"NO")="SI"),"SI","NO"))</f>
        <v/>
      </c>
      <c r="M7435" s="9">
        <f>IF(COUNTA($A7435:$K7435)=0,"",IF($K7435&lt;&gt;"",IF(COUNTIF($K$19:$K7435,$K7435)&gt;1,"SI","NO"),IF(COUNTIFS($A$19:$A7435,$A7435,$C$19:$C7435,$C7435,$J$19:$J7435,$J7435,$D$19:$D7435,$D7435)&gt;1,"SI","NO")))</f>
        <v/>
      </c>
      <c r="N7435" s="11">
        <f>IF(COUNTA($A7435:$K7435)=0,"",IF(AND($L7435="SI",$M7435="NO"),IFERROR($H7435,0),0))</f>
        <v/>
      </c>
      <c r="O7435" s="9">
        <f>IF(COUNTA($A7435:$K7435)=0,"",IF($M7435="SI","CUFE o factura duplicada dentro del reporte; no se suma dos veces",IF(IFERROR($H7435,0)&lt;=0,"DIAN reporta valor susceptible 0",IF($L7435="NO",IFERROR(LOOKUP(2,1/((LISTS!$M$2:$M$13&lt;&gt;"")*ISNUMBER(SEARCH(LISTS!$M$2:$M$13,$I7435))),LISTS!$O$2:$O$13),"Medio de pago no elegible o no identificado por DIAN"),"Apta automaticamente por pago electronico y base positiva"))))</f>
        <v/>
      </c>
    </row>
    <row r="7436">
      <c r="A7436" s="9" t="n"/>
      <c r="B7436" s="9" t="n"/>
      <c r="C7436" s="12" t="n"/>
      <c r="D7436" s="11" t="n"/>
      <c r="E7436" s="11" t="n"/>
      <c r="F7436" s="11" t="n"/>
      <c r="G7436" s="11" t="n"/>
      <c r="H7436" s="11" t="n"/>
      <c r="I7436" s="9" t="n"/>
      <c r="J7436" s="9" t="n"/>
      <c r="K7436" s="9" t="n"/>
      <c r="L7436" s="9">
        <f>IF(COUNTA($A7436:$K7436)=0,"",IF(AND(IFERROR($H7436,0)&gt;0,LEN(TRIM($K7436&amp;""))&gt;0,IFERROR(LOOKUP(2,1/((LISTS!$M$2:$M$13&lt;&gt;"")*ISNUMBER(SEARCH(LISTS!$M$2:$M$13,$I7436))),LISTS!$N$2:$N$13),"NO")="SI"),"SI","NO"))</f>
        <v/>
      </c>
      <c r="M7436" s="9">
        <f>IF(COUNTA($A7436:$K7436)=0,"",IF($K7436&lt;&gt;"",IF(COUNTIF($K$19:$K7436,$K7436)&gt;1,"SI","NO"),IF(COUNTIFS($A$19:$A7436,$A7436,$C$19:$C7436,$C7436,$J$19:$J7436,$J7436,$D$19:$D7436,$D7436)&gt;1,"SI","NO")))</f>
        <v/>
      </c>
      <c r="N7436" s="11">
        <f>IF(COUNTA($A7436:$K7436)=0,"",IF(AND($L7436="SI",$M7436="NO"),IFERROR($H7436,0),0))</f>
        <v/>
      </c>
      <c r="O7436" s="9">
        <f>IF(COUNTA($A7436:$K7436)=0,"",IF($M7436="SI","CUFE o factura duplicada dentro del reporte; no se suma dos veces",IF(IFERROR($H7436,0)&lt;=0,"DIAN reporta valor susceptible 0",IF($L7436="NO",IFERROR(LOOKUP(2,1/((LISTS!$M$2:$M$13&lt;&gt;"")*ISNUMBER(SEARCH(LISTS!$M$2:$M$13,$I7436))),LISTS!$O$2:$O$13),"Medio de pago no elegible o no identificado por DIAN"),"Apta automaticamente por pago electronico y base positiva"))))</f>
        <v/>
      </c>
    </row>
    <row r="7437">
      <c r="A7437" s="9" t="n"/>
      <c r="B7437" s="9" t="n"/>
      <c r="C7437" s="12" t="n"/>
      <c r="D7437" s="11" t="n"/>
      <c r="E7437" s="11" t="n"/>
      <c r="F7437" s="11" t="n"/>
      <c r="G7437" s="11" t="n"/>
      <c r="H7437" s="11" t="n"/>
      <c r="I7437" s="9" t="n"/>
      <c r="J7437" s="9" t="n"/>
      <c r="K7437" s="9" t="n"/>
      <c r="L7437" s="9">
        <f>IF(COUNTA($A7437:$K7437)=0,"",IF(AND(IFERROR($H7437,0)&gt;0,LEN(TRIM($K7437&amp;""))&gt;0,IFERROR(LOOKUP(2,1/((LISTS!$M$2:$M$13&lt;&gt;"")*ISNUMBER(SEARCH(LISTS!$M$2:$M$13,$I7437))),LISTS!$N$2:$N$13),"NO")="SI"),"SI","NO"))</f>
        <v/>
      </c>
      <c r="M7437" s="9">
        <f>IF(COUNTA($A7437:$K7437)=0,"",IF($K7437&lt;&gt;"",IF(COUNTIF($K$19:$K7437,$K7437)&gt;1,"SI","NO"),IF(COUNTIFS($A$19:$A7437,$A7437,$C$19:$C7437,$C7437,$J$19:$J7437,$J7437,$D$19:$D7437,$D7437)&gt;1,"SI","NO")))</f>
        <v/>
      </c>
      <c r="N7437" s="11">
        <f>IF(COUNTA($A7437:$K7437)=0,"",IF(AND($L7437="SI",$M7437="NO"),IFERROR($H7437,0),0))</f>
        <v/>
      </c>
      <c r="O7437" s="9">
        <f>IF(COUNTA($A7437:$K7437)=0,"",IF($M7437="SI","CUFE o factura duplicada dentro del reporte; no se suma dos veces",IF(IFERROR($H7437,0)&lt;=0,"DIAN reporta valor susceptible 0",IF($L7437="NO",IFERROR(LOOKUP(2,1/((LISTS!$M$2:$M$13&lt;&gt;"")*ISNUMBER(SEARCH(LISTS!$M$2:$M$13,$I7437))),LISTS!$O$2:$O$13),"Medio de pago no elegible o no identificado por DIAN"),"Apta automaticamente por pago electronico y base positiva"))))</f>
        <v/>
      </c>
    </row>
    <row r="7438">
      <c r="A7438" s="9" t="n"/>
      <c r="B7438" s="9" t="n"/>
      <c r="C7438" s="12" t="n"/>
      <c r="D7438" s="11" t="n"/>
      <c r="E7438" s="11" t="n"/>
      <c r="F7438" s="11" t="n"/>
      <c r="G7438" s="11" t="n"/>
      <c r="H7438" s="11" t="n"/>
      <c r="I7438" s="9" t="n"/>
      <c r="J7438" s="9" t="n"/>
      <c r="K7438" s="9" t="n"/>
      <c r="L7438" s="9">
        <f>IF(COUNTA($A7438:$K7438)=0,"",IF(AND(IFERROR($H7438,0)&gt;0,LEN(TRIM($K7438&amp;""))&gt;0,IFERROR(LOOKUP(2,1/((LISTS!$M$2:$M$13&lt;&gt;"")*ISNUMBER(SEARCH(LISTS!$M$2:$M$13,$I7438))),LISTS!$N$2:$N$13),"NO")="SI"),"SI","NO"))</f>
        <v/>
      </c>
      <c r="M7438" s="9">
        <f>IF(COUNTA($A7438:$K7438)=0,"",IF($K7438&lt;&gt;"",IF(COUNTIF($K$19:$K7438,$K7438)&gt;1,"SI","NO"),IF(COUNTIFS($A$19:$A7438,$A7438,$C$19:$C7438,$C7438,$J$19:$J7438,$J7438,$D$19:$D7438,$D7438)&gt;1,"SI","NO")))</f>
        <v/>
      </c>
      <c r="N7438" s="11">
        <f>IF(COUNTA($A7438:$K7438)=0,"",IF(AND($L7438="SI",$M7438="NO"),IFERROR($H7438,0),0))</f>
        <v/>
      </c>
      <c r="O7438" s="9">
        <f>IF(COUNTA($A7438:$K7438)=0,"",IF($M7438="SI","CUFE o factura duplicada dentro del reporte; no se suma dos veces",IF(IFERROR($H7438,0)&lt;=0,"DIAN reporta valor susceptible 0",IF($L7438="NO",IFERROR(LOOKUP(2,1/((LISTS!$M$2:$M$13&lt;&gt;"")*ISNUMBER(SEARCH(LISTS!$M$2:$M$13,$I7438))),LISTS!$O$2:$O$13),"Medio de pago no elegible o no identificado por DIAN"),"Apta automaticamente por pago electronico y base positiva"))))</f>
        <v/>
      </c>
    </row>
    <row r="7439">
      <c r="A7439" s="9" t="n"/>
      <c r="B7439" s="9" t="n"/>
      <c r="C7439" s="12" t="n"/>
      <c r="D7439" s="11" t="n"/>
      <c r="E7439" s="11" t="n"/>
      <c r="F7439" s="11" t="n"/>
      <c r="G7439" s="11" t="n"/>
      <c r="H7439" s="11" t="n"/>
      <c r="I7439" s="9" t="n"/>
      <c r="J7439" s="9" t="n"/>
      <c r="K7439" s="9" t="n"/>
      <c r="L7439" s="9">
        <f>IF(COUNTA($A7439:$K7439)=0,"",IF(AND(IFERROR($H7439,0)&gt;0,LEN(TRIM($K7439&amp;""))&gt;0,IFERROR(LOOKUP(2,1/((LISTS!$M$2:$M$13&lt;&gt;"")*ISNUMBER(SEARCH(LISTS!$M$2:$M$13,$I7439))),LISTS!$N$2:$N$13),"NO")="SI"),"SI","NO"))</f>
        <v/>
      </c>
      <c r="M7439" s="9">
        <f>IF(COUNTA($A7439:$K7439)=0,"",IF($K7439&lt;&gt;"",IF(COUNTIF($K$19:$K7439,$K7439)&gt;1,"SI","NO"),IF(COUNTIFS($A$19:$A7439,$A7439,$C$19:$C7439,$C7439,$J$19:$J7439,$J7439,$D$19:$D7439,$D7439)&gt;1,"SI","NO")))</f>
        <v/>
      </c>
      <c r="N7439" s="11">
        <f>IF(COUNTA($A7439:$K7439)=0,"",IF(AND($L7439="SI",$M7439="NO"),IFERROR($H7439,0),0))</f>
        <v/>
      </c>
      <c r="O7439" s="9">
        <f>IF(COUNTA($A7439:$K7439)=0,"",IF($M7439="SI","CUFE o factura duplicada dentro del reporte; no se suma dos veces",IF(IFERROR($H7439,0)&lt;=0,"DIAN reporta valor susceptible 0",IF($L7439="NO",IFERROR(LOOKUP(2,1/((LISTS!$M$2:$M$13&lt;&gt;"")*ISNUMBER(SEARCH(LISTS!$M$2:$M$13,$I7439))),LISTS!$O$2:$O$13),"Medio de pago no elegible o no identificado por DIAN"),"Apta automaticamente por pago electronico y base positiva"))))</f>
        <v/>
      </c>
    </row>
    <row r="7440">
      <c r="A7440" s="9" t="n"/>
      <c r="B7440" s="9" t="n"/>
      <c r="C7440" s="12" t="n"/>
      <c r="D7440" s="11" t="n"/>
      <c r="E7440" s="11" t="n"/>
      <c r="F7440" s="11" t="n"/>
      <c r="G7440" s="11" t="n"/>
      <c r="H7440" s="11" t="n"/>
      <c r="I7440" s="9" t="n"/>
      <c r="J7440" s="9" t="n"/>
      <c r="K7440" s="9" t="n"/>
      <c r="L7440" s="9">
        <f>IF(COUNTA($A7440:$K7440)=0,"",IF(AND(IFERROR($H7440,0)&gt;0,LEN(TRIM($K7440&amp;""))&gt;0,IFERROR(LOOKUP(2,1/((LISTS!$M$2:$M$13&lt;&gt;"")*ISNUMBER(SEARCH(LISTS!$M$2:$M$13,$I7440))),LISTS!$N$2:$N$13),"NO")="SI"),"SI","NO"))</f>
        <v/>
      </c>
      <c r="M7440" s="9">
        <f>IF(COUNTA($A7440:$K7440)=0,"",IF($K7440&lt;&gt;"",IF(COUNTIF($K$19:$K7440,$K7440)&gt;1,"SI","NO"),IF(COUNTIFS($A$19:$A7440,$A7440,$C$19:$C7440,$C7440,$J$19:$J7440,$J7440,$D$19:$D7440,$D7440)&gt;1,"SI","NO")))</f>
        <v/>
      </c>
      <c r="N7440" s="11">
        <f>IF(COUNTA($A7440:$K7440)=0,"",IF(AND($L7440="SI",$M7440="NO"),IFERROR($H7440,0),0))</f>
        <v/>
      </c>
      <c r="O7440" s="9">
        <f>IF(COUNTA($A7440:$K7440)=0,"",IF($M7440="SI","CUFE o factura duplicada dentro del reporte; no se suma dos veces",IF(IFERROR($H7440,0)&lt;=0,"DIAN reporta valor susceptible 0",IF($L7440="NO",IFERROR(LOOKUP(2,1/((LISTS!$M$2:$M$13&lt;&gt;"")*ISNUMBER(SEARCH(LISTS!$M$2:$M$13,$I7440))),LISTS!$O$2:$O$13),"Medio de pago no elegible o no identificado por DIAN"),"Apta automaticamente por pago electronico y base positiva"))))</f>
        <v/>
      </c>
    </row>
    <row r="7441">
      <c r="A7441" s="9" t="n"/>
      <c r="B7441" s="9" t="n"/>
      <c r="C7441" s="12" t="n"/>
      <c r="D7441" s="11" t="n"/>
      <c r="E7441" s="11" t="n"/>
      <c r="F7441" s="11" t="n"/>
      <c r="G7441" s="11" t="n"/>
      <c r="H7441" s="11" t="n"/>
      <c r="I7441" s="9" t="n"/>
      <c r="J7441" s="9" t="n"/>
      <c r="K7441" s="9" t="n"/>
      <c r="L7441" s="9">
        <f>IF(COUNTA($A7441:$K7441)=0,"",IF(AND(IFERROR($H7441,0)&gt;0,LEN(TRIM($K7441&amp;""))&gt;0,IFERROR(LOOKUP(2,1/((LISTS!$M$2:$M$13&lt;&gt;"")*ISNUMBER(SEARCH(LISTS!$M$2:$M$13,$I7441))),LISTS!$N$2:$N$13),"NO")="SI"),"SI","NO"))</f>
        <v/>
      </c>
      <c r="M7441" s="9">
        <f>IF(COUNTA($A7441:$K7441)=0,"",IF($K7441&lt;&gt;"",IF(COUNTIF($K$19:$K7441,$K7441)&gt;1,"SI","NO"),IF(COUNTIFS($A$19:$A7441,$A7441,$C$19:$C7441,$C7441,$J$19:$J7441,$J7441,$D$19:$D7441,$D7441)&gt;1,"SI","NO")))</f>
        <v/>
      </c>
      <c r="N7441" s="11">
        <f>IF(COUNTA($A7441:$K7441)=0,"",IF(AND($L7441="SI",$M7441="NO"),IFERROR($H7441,0),0))</f>
        <v/>
      </c>
      <c r="O7441" s="9">
        <f>IF(COUNTA($A7441:$K7441)=0,"",IF($M7441="SI","CUFE o factura duplicada dentro del reporte; no se suma dos veces",IF(IFERROR($H7441,0)&lt;=0,"DIAN reporta valor susceptible 0",IF($L7441="NO",IFERROR(LOOKUP(2,1/((LISTS!$M$2:$M$13&lt;&gt;"")*ISNUMBER(SEARCH(LISTS!$M$2:$M$13,$I7441))),LISTS!$O$2:$O$13),"Medio de pago no elegible o no identificado por DIAN"),"Apta automaticamente por pago electronico y base positiva"))))</f>
        <v/>
      </c>
    </row>
    <row r="7442">
      <c r="A7442" s="9" t="n"/>
      <c r="B7442" s="9" t="n"/>
      <c r="C7442" s="12" t="n"/>
      <c r="D7442" s="11" t="n"/>
      <c r="E7442" s="11" t="n"/>
      <c r="F7442" s="11" t="n"/>
      <c r="G7442" s="11" t="n"/>
      <c r="H7442" s="11" t="n"/>
      <c r="I7442" s="9" t="n"/>
      <c r="J7442" s="9" t="n"/>
      <c r="K7442" s="9" t="n"/>
      <c r="L7442" s="9">
        <f>IF(COUNTA($A7442:$K7442)=0,"",IF(AND(IFERROR($H7442,0)&gt;0,LEN(TRIM($K7442&amp;""))&gt;0,IFERROR(LOOKUP(2,1/((LISTS!$M$2:$M$13&lt;&gt;"")*ISNUMBER(SEARCH(LISTS!$M$2:$M$13,$I7442))),LISTS!$N$2:$N$13),"NO")="SI"),"SI","NO"))</f>
        <v/>
      </c>
      <c r="M7442" s="9">
        <f>IF(COUNTA($A7442:$K7442)=0,"",IF($K7442&lt;&gt;"",IF(COUNTIF($K$19:$K7442,$K7442)&gt;1,"SI","NO"),IF(COUNTIFS($A$19:$A7442,$A7442,$C$19:$C7442,$C7442,$J$19:$J7442,$J7442,$D$19:$D7442,$D7442)&gt;1,"SI","NO")))</f>
        <v/>
      </c>
      <c r="N7442" s="11">
        <f>IF(COUNTA($A7442:$K7442)=0,"",IF(AND($L7442="SI",$M7442="NO"),IFERROR($H7442,0),0))</f>
        <v/>
      </c>
      <c r="O7442" s="9">
        <f>IF(COUNTA($A7442:$K7442)=0,"",IF($M7442="SI","CUFE o factura duplicada dentro del reporte; no se suma dos veces",IF(IFERROR($H7442,0)&lt;=0,"DIAN reporta valor susceptible 0",IF($L7442="NO",IFERROR(LOOKUP(2,1/((LISTS!$M$2:$M$13&lt;&gt;"")*ISNUMBER(SEARCH(LISTS!$M$2:$M$13,$I7442))),LISTS!$O$2:$O$13),"Medio de pago no elegible o no identificado por DIAN"),"Apta automaticamente por pago electronico y base positiva"))))</f>
        <v/>
      </c>
    </row>
    <row r="7443">
      <c r="A7443" s="9" t="n"/>
      <c r="B7443" s="9" t="n"/>
      <c r="C7443" s="12" t="n"/>
      <c r="D7443" s="11" t="n"/>
      <c r="E7443" s="11" t="n"/>
      <c r="F7443" s="11" t="n"/>
      <c r="G7443" s="11" t="n"/>
      <c r="H7443" s="11" t="n"/>
      <c r="I7443" s="9" t="n"/>
      <c r="J7443" s="9" t="n"/>
      <c r="K7443" s="9" t="n"/>
      <c r="L7443" s="9">
        <f>IF(COUNTA($A7443:$K7443)=0,"",IF(AND(IFERROR($H7443,0)&gt;0,LEN(TRIM($K7443&amp;""))&gt;0,IFERROR(LOOKUP(2,1/((LISTS!$M$2:$M$13&lt;&gt;"")*ISNUMBER(SEARCH(LISTS!$M$2:$M$13,$I7443))),LISTS!$N$2:$N$13),"NO")="SI"),"SI","NO"))</f>
        <v/>
      </c>
      <c r="M7443" s="9">
        <f>IF(COUNTA($A7443:$K7443)=0,"",IF($K7443&lt;&gt;"",IF(COUNTIF($K$19:$K7443,$K7443)&gt;1,"SI","NO"),IF(COUNTIFS($A$19:$A7443,$A7443,$C$19:$C7443,$C7443,$J$19:$J7443,$J7443,$D$19:$D7443,$D7443)&gt;1,"SI","NO")))</f>
        <v/>
      </c>
      <c r="N7443" s="11">
        <f>IF(COUNTA($A7443:$K7443)=0,"",IF(AND($L7443="SI",$M7443="NO"),IFERROR($H7443,0),0))</f>
        <v/>
      </c>
      <c r="O7443" s="9">
        <f>IF(COUNTA($A7443:$K7443)=0,"",IF($M7443="SI","CUFE o factura duplicada dentro del reporte; no se suma dos veces",IF(IFERROR($H7443,0)&lt;=0,"DIAN reporta valor susceptible 0",IF($L7443="NO",IFERROR(LOOKUP(2,1/((LISTS!$M$2:$M$13&lt;&gt;"")*ISNUMBER(SEARCH(LISTS!$M$2:$M$13,$I7443))),LISTS!$O$2:$O$13),"Medio de pago no elegible o no identificado por DIAN"),"Apta automaticamente por pago electronico y base positiva"))))</f>
        <v/>
      </c>
    </row>
    <row r="7444">
      <c r="A7444" s="9" t="n"/>
      <c r="B7444" s="9" t="n"/>
      <c r="C7444" s="12" t="n"/>
      <c r="D7444" s="11" t="n"/>
      <c r="E7444" s="11" t="n"/>
      <c r="F7444" s="11" t="n"/>
      <c r="G7444" s="11" t="n"/>
      <c r="H7444" s="11" t="n"/>
      <c r="I7444" s="9" t="n"/>
      <c r="J7444" s="9" t="n"/>
      <c r="K7444" s="9" t="n"/>
      <c r="L7444" s="9">
        <f>IF(COUNTA($A7444:$K7444)=0,"",IF(AND(IFERROR($H7444,0)&gt;0,LEN(TRIM($K7444&amp;""))&gt;0,IFERROR(LOOKUP(2,1/((LISTS!$M$2:$M$13&lt;&gt;"")*ISNUMBER(SEARCH(LISTS!$M$2:$M$13,$I7444))),LISTS!$N$2:$N$13),"NO")="SI"),"SI","NO"))</f>
        <v/>
      </c>
      <c r="M7444" s="9">
        <f>IF(COUNTA($A7444:$K7444)=0,"",IF($K7444&lt;&gt;"",IF(COUNTIF($K$19:$K7444,$K7444)&gt;1,"SI","NO"),IF(COUNTIFS($A$19:$A7444,$A7444,$C$19:$C7444,$C7444,$J$19:$J7444,$J7444,$D$19:$D7444,$D7444)&gt;1,"SI","NO")))</f>
        <v/>
      </c>
      <c r="N7444" s="11">
        <f>IF(COUNTA($A7444:$K7444)=0,"",IF(AND($L7444="SI",$M7444="NO"),IFERROR($H7444,0),0))</f>
        <v/>
      </c>
      <c r="O7444" s="9">
        <f>IF(COUNTA($A7444:$K7444)=0,"",IF($M7444="SI","CUFE o factura duplicada dentro del reporte; no se suma dos veces",IF(IFERROR($H7444,0)&lt;=0,"DIAN reporta valor susceptible 0",IF($L7444="NO",IFERROR(LOOKUP(2,1/((LISTS!$M$2:$M$13&lt;&gt;"")*ISNUMBER(SEARCH(LISTS!$M$2:$M$13,$I7444))),LISTS!$O$2:$O$13),"Medio de pago no elegible o no identificado por DIAN"),"Apta automaticamente por pago electronico y base positiva"))))</f>
        <v/>
      </c>
    </row>
    <row r="7445">
      <c r="A7445" s="9" t="n"/>
      <c r="B7445" s="9" t="n"/>
      <c r="C7445" s="12" t="n"/>
      <c r="D7445" s="11" t="n"/>
      <c r="E7445" s="11" t="n"/>
      <c r="F7445" s="11" t="n"/>
      <c r="G7445" s="11" t="n"/>
      <c r="H7445" s="11" t="n"/>
      <c r="I7445" s="9" t="n"/>
      <c r="J7445" s="9" t="n"/>
      <c r="K7445" s="9" t="n"/>
      <c r="L7445" s="9">
        <f>IF(COUNTA($A7445:$K7445)=0,"",IF(AND(IFERROR($H7445,0)&gt;0,LEN(TRIM($K7445&amp;""))&gt;0,IFERROR(LOOKUP(2,1/((LISTS!$M$2:$M$13&lt;&gt;"")*ISNUMBER(SEARCH(LISTS!$M$2:$M$13,$I7445))),LISTS!$N$2:$N$13),"NO")="SI"),"SI","NO"))</f>
        <v/>
      </c>
      <c r="M7445" s="9">
        <f>IF(COUNTA($A7445:$K7445)=0,"",IF($K7445&lt;&gt;"",IF(COUNTIF($K$19:$K7445,$K7445)&gt;1,"SI","NO"),IF(COUNTIFS($A$19:$A7445,$A7445,$C$19:$C7445,$C7445,$J$19:$J7445,$J7445,$D$19:$D7445,$D7445)&gt;1,"SI","NO")))</f>
        <v/>
      </c>
      <c r="N7445" s="11">
        <f>IF(COUNTA($A7445:$K7445)=0,"",IF(AND($L7445="SI",$M7445="NO"),IFERROR($H7445,0),0))</f>
        <v/>
      </c>
      <c r="O7445" s="9">
        <f>IF(COUNTA($A7445:$K7445)=0,"",IF($M7445="SI","CUFE o factura duplicada dentro del reporte; no se suma dos veces",IF(IFERROR($H7445,0)&lt;=0,"DIAN reporta valor susceptible 0",IF($L7445="NO",IFERROR(LOOKUP(2,1/((LISTS!$M$2:$M$13&lt;&gt;"")*ISNUMBER(SEARCH(LISTS!$M$2:$M$13,$I7445))),LISTS!$O$2:$O$13),"Medio de pago no elegible o no identificado por DIAN"),"Apta automaticamente por pago electronico y base positiva"))))</f>
        <v/>
      </c>
    </row>
    <row r="7446">
      <c r="A7446" s="9" t="n"/>
      <c r="B7446" s="9" t="n"/>
      <c r="C7446" s="12" t="n"/>
      <c r="D7446" s="11" t="n"/>
      <c r="E7446" s="11" t="n"/>
      <c r="F7446" s="11" t="n"/>
      <c r="G7446" s="11" t="n"/>
      <c r="H7446" s="11" t="n"/>
      <c r="I7446" s="9" t="n"/>
      <c r="J7446" s="9" t="n"/>
      <c r="K7446" s="9" t="n"/>
      <c r="L7446" s="9">
        <f>IF(COUNTA($A7446:$K7446)=0,"",IF(AND(IFERROR($H7446,0)&gt;0,LEN(TRIM($K7446&amp;""))&gt;0,IFERROR(LOOKUP(2,1/((LISTS!$M$2:$M$13&lt;&gt;"")*ISNUMBER(SEARCH(LISTS!$M$2:$M$13,$I7446))),LISTS!$N$2:$N$13),"NO")="SI"),"SI","NO"))</f>
        <v/>
      </c>
      <c r="M7446" s="9">
        <f>IF(COUNTA($A7446:$K7446)=0,"",IF($K7446&lt;&gt;"",IF(COUNTIF($K$19:$K7446,$K7446)&gt;1,"SI","NO"),IF(COUNTIFS($A$19:$A7446,$A7446,$C$19:$C7446,$C7446,$J$19:$J7446,$J7446,$D$19:$D7446,$D7446)&gt;1,"SI","NO")))</f>
        <v/>
      </c>
      <c r="N7446" s="11">
        <f>IF(COUNTA($A7446:$K7446)=0,"",IF(AND($L7446="SI",$M7446="NO"),IFERROR($H7446,0),0))</f>
        <v/>
      </c>
      <c r="O7446" s="9">
        <f>IF(COUNTA($A7446:$K7446)=0,"",IF($M7446="SI","CUFE o factura duplicada dentro del reporte; no se suma dos veces",IF(IFERROR($H7446,0)&lt;=0,"DIAN reporta valor susceptible 0",IF($L7446="NO",IFERROR(LOOKUP(2,1/((LISTS!$M$2:$M$13&lt;&gt;"")*ISNUMBER(SEARCH(LISTS!$M$2:$M$13,$I7446))),LISTS!$O$2:$O$13),"Medio de pago no elegible o no identificado por DIAN"),"Apta automaticamente por pago electronico y base positiva"))))</f>
        <v/>
      </c>
    </row>
    <row r="7447">
      <c r="A7447" s="9" t="n"/>
      <c r="B7447" s="9" t="n"/>
      <c r="C7447" s="12" t="n"/>
      <c r="D7447" s="11" t="n"/>
      <c r="E7447" s="11" t="n"/>
      <c r="F7447" s="11" t="n"/>
      <c r="G7447" s="11" t="n"/>
      <c r="H7447" s="11" t="n"/>
      <c r="I7447" s="9" t="n"/>
      <c r="J7447" s="9" t="n"/>
      <c r="K7447" s="9" t="n"/>
      <c r="L7447" s="9">
        <f>IF(COUNTA($A7447:$K7447)=0,"",IF(AND(IFERROR($H7447,0)&gt;0,LEN(TRIM($K7447&amp;""))&gt;0,IFERROR(LOOKUP(2,1/((LISTS!$M$2:$M$13&lt;&gt;"")*ISNUMBER(SEARCH(LISTS!$M$2:$M$13,$I7447))),LISTS!$N$2:$N$13),"NO")="SI"),"SI","NO"))</f>
        <v/>
      </c>
      <c r="M7447" s="9">
        <f>IF(COUNTA($A7447:$K7447)=0,"",IF($K7447&lt;&gt;"",IF(COUNTIF($K$19:$K7447,$K7447)&gt;1,"SI","NO"),IF(COUNTIFS($A$19:$A7447,$A7447,$C$19:$C7447,$C7447,$J$19:$J7447,$J7447,$D$19:$D7447,$D7447)&gt;1,"SI","NO")))</f>
        <v/>
      </c>
      <c r="N7447" s="11">
        <f>IF(COUNTA($A7447:$K7447)=0,"",IF(AND($L7447="SI",$M7447="NO"),IFERROR($H7447,0),0))</f>
        <v/>
      </c>
      <c r="O7447" s="9">
        <f>IF(COUNTA($A7447:$K7447)=0,"",IF($M7447="SI","CUFE o factura duplicada dentro del reporte; no se suma dos veces",IF(IFERROR($H7447,0)&lt;=0,"DIAN reporta valor susceptible 0",IF($L7447="NO",IFERROR(LOOKUP(2,1/((LISTS!$M$2:$M$13&lt;&gt;"")*ISNUMBER(SEARCH(LISTS!$M$2:$M$13,$I7447))),LISTS!$O$2:$O$13),"Medio de pago no elegible o no identificado por DIAN"),"Apta automaticamente por pago electronico y base positiva"))))</f>
        <v/>
      </c>
    </row>
    <row r="7448">
      <c r="A7448" s="9" t="n"/>
      <c r="B7448" s="9" t="n"/>
      <c r="C7448" s="12" t="n"/>
      <c r="D7448" s="11" t="n"/>
      <c r="E7448" s="11" t="n"/>
      <c r="F7448" s="11" t="n"/>
      <c r="G7448" s="11" t="n"/>
      <c r="H7448" s="11" t="n"/>
      <c r="I7448" s="9" t="n"/>
      <c r="J7448" s="9" t="n"/>
      <c r="K7448" s="9" t="n"/>
      <c r="L7448" s="9">
        <f>IF(COUNTA($A7448:$K7448)=0,"",IF(AND(IFERROR($H7448,0)&gt;0,LEN(TRIM($K7448&amp;""))&gt;0,IFERROR(LOOKUP(2,1/((LISTS!$M$2:$M$13&lt;&gt;"")*ISNUMBER(SEARCH(LISTS!$M$2:$M$13,$I7448))),LISTS!$N$2:$N$13),"NO")="SI"),"SI","NO"))</f>
        <v/>
      </c>
      <c r="M7448" s="9">
        <f>IF(COUNTA($A7448:$K7448)=0,"",IF($K7448&lt;&gt;"",IF(COUNTIF($K$19:$K7448,$K7448)&gt;1,"SI","NO"),IF(COUNTIFS($A$19:$A7448,$A7448,$C$19:$C7448,$C7448,$J$19:$J7448,$J7448,$D$19:$D7448,$D7448)&gt;1,"SI","NO")))</f>
        <v/>
      </c>
      <c r="N7448" s="11">
        <f>IF(COUNTA($A7448:$K7448)=0,"",IF(AND($L7448="SI",$M7448="NO"),IFERROR($H7448,0),0))</f>
        <v/>
      </c>
      <c r="O7448" s="9">
        <f>IF(COUNTA($A7448:$K7448)=0,"",IF($M7448="SI","CUFE o factura duplicada dentro del reporte; no se suma dos veces",IF(IFERROR($H7448,0)&lt;=0,"DIAN reporta valor susceptible 0",IF($L7448="NO",IFERROR(LOOKUP(2,1/((LISTS!$M$2:$M$13&lt;&gt;"")*ISNUMBER(SEARCH(LISTS!$M$2:$M$13,$I7448))),LISTS!$O$2:$O$13),"Medio de pago no elegible o no identificado por DIAN"),"Apta automaticamente por pago electronico y base positiva"))))</f>
        <v/>
      </c>
    </row>
    <row r="7449">
      <c r="A7449" s="9" t="n"/>
      <c r="B7449" s="9" t="n"/>
      <c r="C7449" s="12" t="n"/>
      <c r="D7449" s="11" t="n"/>
      <c r="E7449" s="11" t="n"/>
      <c r="F7449" s="11" t="n"/>
      <c r="G7449" s="11" t="n"/>
      <c r="H7449" s="11" t="n"/>
      <c r="I7449" s="9" t="n"/>
      <c r="J7449" s="9" t="n"/>
      <c r="K7449" s="9" t="n"/>
      <c r="L7449" s="9">
        <f>IF(COUNTA($A7449:$K7449)=0,"",IF(AND(IFERROR($H7449,0)&gt;0,LEN(TRIM($K7449&amp;""))&gt;0,IFERROR(LOOKUP(2,1/((LISTS!$M$2:$M$13&lt;&gt;"")*ISNUMBER(SEARCH(LISTS!$M$2:$M$13,$I7449))),LISTS!$N$2:$N$13),"NO")="SI"),"SI","NO"))</f>
        <v/>
      </c>
      <c r="M7449" s="9">
        <f>IF(COUNTA($A7449:$K7449)=0,"",IF($K7449&lt;&gt;"",IF(COUNTIF($K$19:$K7449,$K7449)&gt;1,"SI","NO"),IF(COUNTIFS($A$19:$A7449,$A7449,$C$19:$C7449,$C7449,$J$19:$J7449,$J7449,$D$19:$D7449,$D7449)&gt;1,"SI","NO")))</f>
        <v/>
      </c>
      <c r="N7449" s="11">
        <f>IF(COUNTA($A7449:$K7449)=0,"",IF(AND($L7449="SI",$M7449="NO"),IFERROR($H7449,0),0))</f>
        <v/>
      </c>
      <c r="O7449" s="9">
        <f>IF(COUNTA($A7449:$K7449)=0,"",IF($M7449="SI","CUFE o factura duplicada dentro del reporte; no se suma dos veces",IF(IFERROR($H7449,0)&lt;=0,"DIAN reporta valor susceptible 0",IF($L7449="NO",IFERROR(LOOKUP(2,1/((LISTS!$M$2:$M$13&lt;&gt;"")*ISNUMBER(SEARCH(LISTS!$M$2:$M$13,$I7449))),LISTS!$O$2:$O$13),"Medio de pago no elegible o no identificado por DIAN"),"Apta automaticamente por pago electronico y base positiva"))))</f>
        <v/>
      </c>
    </row>
    <row r="7450">
      <c r="A7450" s="9" t="n"/>
      <c r="B7450" s="9" t="n"/>
      <c r="C7450" s="12" t="n"/>
      <c r="D7450" s="11" t="n"/>
      <c r="E7450" s="11" t="n"/>
      <c r="F7450" s="11" t="n"/>
      <c r="G7450" s="11" t="n"/>
      <c r="H7450" s="11" t="n"/>
      <c r="I7450" s="9" t="n"/>
      <c r="J7450" s="9" t="n"/>
      <c r="K7450" s="9" t="n"/>
      <c r="L7450" s="9">
        <f>IF(COUNTA($A7450:$K7450)=0,"",IF(AND(IFERROR($H7450,0)&gt;0,LEN(TRIM($K7450&amp;""))&gt;0,IFERROR(LOOKUP(2,1/((LISTS!$M$2:$M$13&lt;&gt;"")*ISNUMBER(SEARCH(LISTS!$M$2:$M$13,$I7450))),LISTS!$N$2:$N$13),"NO")="SI"),"SI","NO"))</f>
        <v/>
      </c>
      <c r="M7450" s="9">
        <f>IF(COUNTA($A7450:$K7450)=0,"",IF($K7450&lt;&gt;"",IF(COUNTIF($K$19:$K7450,$K7450)&gt;1,"SI","NO"),IF(COUNTIFS($A$19:$A7450,$A7450,$C$19:$C7450,$C7450,$J$19:$J7450,$J7450,$D$19:$D7450,$D7450)&gt;1,"SI","NO")))</f>
        <v/>
      </c>
      <c r="N7450" s="11">
        <f>IF(COUNTA($A7450:$K7450)=0,"",IF(AND($L7450="SI",$M7450="NO"),IFERROR($H7450,0),0))</f>
        <v/>
      </c>
      <c r="O7450" s="9">
        <f>IF(COUNTA($A7450:$K7450)=0,"",IF($M7450="SI","CUFE o factura duplicada dentro del reporte; no se suma dos veces",IF(IFERROR($H7450,0)&lt;=0,"DIAN reporta valor susceptible 0",IF($L7450="NO",IFERROR(LOOKUP(2,1/((LISTS!$M$2:$M$13&lt;&gt;"")*ISNUMBER(SEARCH(LISTS!$M$2:$M$13,$I7450))),LISTS!$O$2:$O$13),"Medio de pago no elegible o no identificado por DIAN"),"Apta automaticamente por pago electronico y base positiva"))))</f>
        <v/>
      </c>
    </row>
    <row r="7451">
      <c r="A7451" s="9" t="n"/>
      <c r="B7451" s="9" t="n"/>
      <c r="C7451" s="12" t="n"/>
      <c r="D7451" s="11" t="n"/>
      <c r="E7451" s="11" t="n"/>
      <c r="F7451" s="11" t="n"/>
      <c r="G7451" s="11" t="n"/>
      <c r="H7451" s="11" t="n"/>
      <c r="I7451" s="9" t="n"/>
      <c r="J7451" s="9" t="n"/>
      <c r="K7451" s="9" t="n"/>
      <c r="L7451" s="9">
        <f>IF(COUNTA($A7451:$K7451)=0,"",IF(AND(IFERROR($H7451,0)&gt;0,LEN(TRIM($K7451&amp;""))&gt;0,IFERROR(LOOKUP(2,1/((LISTS!$M$2:$M$13&lt;&gt;"")*ISNUMBER(SEARCH(LISTS!$M$2:$M$13,$I7451))),LISTS!$N$2:$N$13),"NO")="SI"),"SI","NO"))</f>
        <v/>
      </c>
      <c r="M7451" s="9">
        <f>IF(COUNTA($A7451:$K7451)=0,"",IF($K7451&lt;&gt;"",IF(COUNTIF($K$19:$K7451,$K7451)&gt;1,"SI","NO"),IF(COUNTIFS($A$19:$A7451,$A7451,$C$19:$C7451,$C7451,$J$19:$J7451,$J7451,$D$19:$D7451,$D7451)&gt;1,"SI","NO")))</f>
        <v/>
      </c>
      <c r="N7451" s="11">
        <f>IF(COUNTA($A7451:$K7451)=0,"",IF(AND($L7451="SI",$M7451="NO"),IFERROR($H7451,0),0))</f>
        <v/>
      </c>
      <c r="O7451" s="9">
        <f>IF(COUNTA($A7451:$K7451)=0,"",IF($M7451="SI","CUFE o factura duplicada dentro del reporte; no se suma dos veces",IF(IFERROR($H7451,0)&lt;=0,"DIAN reporta valor susceptible 0",IF($L7451="NO",IFERROR(LOOKUP(2,1/((LISTS!$M$2:$M$13&lt;&gt;"")*ISNUMBER(SEARCH(LISTS!$M$2:$M$13,$I7451))),LISTS!$O$2:$O$13),"Medio de pago no elegible o no identificado por DIAN"),"Apta automaticamente por pago electronico y base positiva"))))</f>
        <v/>
      </c>
    </row>
    <row r="7452">
      <c r="A7452" s="9" t="n"/>
      <c r="B7452" s="9" t="n"/>
      <c r="C7452" s="12" t="n"/>
      <c r="D7452" s="11" t="n"/>
      <c r="E7452" s="11" t="n"/>
      <c r="F7452" s="11" t="n"/>
      <c r="G7452" s="11" t="n"/>
      <c r="H7452" s="11" t="n"/>
      <c r="I7452" s="9" t="n"/>
      <c r="J7452" s="9" t="n"/>
      <c r="K7452" s="9" t="n"/>
      <c r="L7452" s="9">
        <f>IF(COUNTA($A7452:$K7452)=0,"",IF(AND(IFERROR($H7452,0)&gt;0,LEN(TRIM($K7452&amp;""))&gt;0,IFERROR(LOOKUP(2,1/((LISTS!$M$2:$M$13&lt;&gt;"")*ISNUMBER(SEARCH(LISTS!$M$2:$M$13,$I7452))),LISTS!$N$2:$N$13),"NO")="SI"),"SI","NO"))</f>
        <v/>
      </c>
      <c r="M7452" s="9">
        <f>IF(COUNTA($A7452:$K7452)=0,"",IF($K7452&lt;&gt;"",IF(COUNTIF($K$19:$K7452,$K7452)&gt;1,"SI","NO"),IF(COUNTIFS($A$19:$A7452,$A7452,$C$19:$C7452,$C7452,$J$19:$J7452,$J7452,$D$19:$D7452,$D7452)&gt;1,"SI","NO")))</f>
        <v/>
      </c>
      <c r="N7452" s="11">
        <f>IF(COUNTA($A7452:$K7452)=0,"",IF(AND($L7452="SI",$M7452="NO"),IFERROR($H7452,0),0))</f>
        <v/>
      </c>
      <c r="O7452" s="9">
        <f>IF(COUNTA($A7452:$K7452)=0,"",IF($M7452="SI","CUFE o factura duplicada dentro del reporte; no se suma dos veces",IF(IFERROR($H7452,0)&lt;=0,"DIAN reporta valor susceptible 0",IF($L7452="NO",IFERROR(LOOKUP(2,1/((LISTS!$M$2:$M$13&lt;&gt;"")*ISNUMBER(SEARCH(LISTS!$M$2:$M$13,$I7452))),LISTS!$O$2:$O$13),"Medio de pago no elegible o no identificado por DIAN"),"Apta automaticamente por pago electronico y base positiva"))))</f>
        <v/>
      </c>
    </row>
    <row r="7453">
      <c r="A7453" s="9" t="n"/>
      <c r="B7453" s="9" t="n"/>
      <c r="C7453" s="12" t="n"/>
      <c r="D7453" s="11" t="n"/>
      <c r="E7453" s="11" t="n"/>
      <c r="F7453" s="11" t="n"/>
      <c r="G7453" s="11" t="n"/>
      <c r="H7453" s="11" t="n"/>
      <c r="I7453" s="9" t="n"/>
      <c r="J7453" s="9" t="n"/>
      <c r="K7453" s="9" t="n"/>
      <c r="L7453" s="9">
        <f>IF(COUNTA($A7453:$K7453)=0,"",IF(AND(IFERROR($H7453,0)&gt;0,LEN(TRIM($K7453&amp;""))&gt;0,IFERROR(LOOKUP(2,1/((LISTS!$M$2:$M$13&lt;&gt;"")*ISNUMBER(SEARCH(LISTS!$M$2:$M$13,$I7453))),LISTS!$N$2:$N$13),"NO")="SI"),"SI","NO"))</f>
        <v/>
      </c>
      <c r="M7453" s="9">
        <f>IF(COUNTA($A7453:$K7453)=0,"",IF($K7453&lt;&gt;"",IF(COUNTIF($K$19:$K7453,$K7453)&gt;1,"SI","NO"),IF(COUNTIFS($A$19:$A7453,$A7453,$C$19:$C7453,$C7453,$J$19:$J7453,$J7453,$D$19:$D7453,$D7453)&gt;1,"SI","NO")))</f>
        <v/>
      </c>
      <c r="N7453" s="11">
        <f>IF(COUNTA($A7453:$K7453)=0,"",IF(AND($L7453="SI",$M7453="NO"),IFERROR($H7453,0),0))</f>
        <v/>
      </c>
      <c r="O7453" s="9">
        <f>IF(COUNTA($A7453:$K7453)=0,"",IF($M7453="SI","CUFE o factura duplicada dentro del reporte; no se suma dos veces",IF(IFERROR($H7453,0)&lt;=0,"DIAN reporta valor susceptible 0",IF($L7453="NO",IFERROR(LOOKUP(2,1/((LISTS!$M$2:$M$13&lt;&gt;"")*ISNUMBER(SEARCH(LISTS!$M$2:$M$13,$I7453))),LISTS!$O$2:$O$13),"Medio de pago no elegible o no identificado por DIAN"),"Apta automaticamente por pago electronico y base positiva"))))</f>
        <v/>
      </c>
    </row>
    <row r="7454">
      <c r="A7454" s="9" t="n"/>
      <c r="B7454" s="9" t="n"/>
      <c r="C7454" s="12" t="n"/>
      <c r="D7454" s="11" t="n"/>
      <c r="E7454" s="11" t="n"/>
      <c r="F7454" s="11" t="n"/>
      <c r="G7454" s="11" t="n"/>
      <c r="H7454" s="11" t="n"/>
      <c r="I7454" s="9" t="n"/>
      <c r="J7454" s="9" t="n"/>
      <c r="K7454" s="9" t="n"/>
      <c r="L7454" s="9">
        <f>IF(COUNTA($A7454:$K7454)=0,"",IF(AND(IFERROR($H7454,0)&gt;0,LEN(TRIM($K7454&amp;""))&gt;0,IFERROR(LOOKUP(2,1/((LISTS!$M$2:$M$13&lt;&gt;"")*ISNUMBER(SEARCH(LISTS!$M$2:$M$13,$I7454))),LISTS!$N$2:$N$13),"NO")="SI"),"SI","NO"))</f>
        <v/>
      </c>
      <c r="M7454" s="9">
        <f>IF(COUNTA($A7454:$K7454)=0,"",IF($K7454&lt;&gt;"",IF(COUNTIF($K$19:$K7454,$K7454)&gt;1,"SI","NO"),IF(COUNTIFS($A$19:$A7454,$A7454,$C$19:$C7454,$C7454,$J$19:$J7454,$J7454,$D$19:$D7454,$D7454)&gt;1,"SI","NO")))</f>
        <v/>
      </c>
      <c r="N7454" s="11">
        <f>IF(COUNTA($A7454:$K7454)=0,"",IF(AND($L7454="SI",$M7454="NO"),IFERROR($H7454,0),0))</f>
        <v/>
      </c>
      <c r="O7454" s="9">
        <f>IF(COUNTA($A7454:$K7454)=0,"",IF($M7454="SI","CUFE o factura duplicada dentro del reporte; no se suma dos veces",IF(IFERROR($H7454,0)&lt;=0,"DIAN reporta valor susceptible 0",IF($L7454="NO",IFERROR(LOOKUP(2,1/((LISTS!$M$2:$M$13&lt;&gt;"")*ISNUMBER(SEARCH(LISTS!$M$2:$M$13,$I7454))),LISTS!$O$2:$O$13),"Medio de pago no elegible o no identificado por DIAN"),"Apta automaticamente por pago electronico y base positiva"))))</f>
        <v/>
      </c>
    </row>
    <row r="7455">
      <c r="A7455" s="9" t="n"/>
      <c r="B7455" s="9" t="n"/>
      <c r="C7455" s="12" t="n"/>
      <c r="D7455" s="11" t="n"/>
      <c r="E7455" s="11" t="n"/>
      <c r="F7455" s="11" t="n"/>
      <c r="G7455" s="11" t="n"/>
      <c r="H7455" s="11" t="n"/>
      <c r="I7455" s="9" t="n"/>
      <c r="J7455" s="9" t="n"/>
      <c r="K7455" s="9" t="n"/>
      <c r="L7455" s="9">
        <f>IF(COUNTA($A7455:$K7455)=0,"",IF(AND(IFERROR($H7455,0)&gt;0,LEN(TRIM($K7455&amp;""))&gt;0,IFERROR(LOOKUP(2,1/((LISTS!$M$2:$M$13&lt;&gt;"")*ISNUMBER(SEARCH(LISTS!$M$2:$M$13,$I7455))),LISTS!$N$2:$N$13),"NO")="SI"),"SI","NO"))</f>
        <v/>
      </c>
      <c r="M7455" s="9">
        <f>IF(COUNTA($A7455:$K7455)=0,"",IF($K7455&lt;&gt;"",IF(COUNTIF($K$19:$K7455,$K7455)&gt;1,"SI","NO"),IF(COUNTIFS($A$19:$A7455,$A7455,$C$19:$C7455,$C7455,$J$19:$J7455,$J7455,$D$19:$D7455,$D7455)&gt;1,"SI","NO")))</f>
        <v/>
      </c>
      <c r="N7455" s="11">
        <f>IF(COUNTA($A7455:$K7455)=0,"",IF(AND($L7455="SI",$M7455="NO"),IFERROR($H7455,0),0))</f>
        <v/>
      </c>
      <c r="O7455" s="9">
        <f>IF(COUNTA($A7455:$K7455)=0,"",IF($M7455="SI","CUFE o factura duplicada dentro del reporte; no se suma dos veces",IF(IFERROR($H7455,0)&lt;=0,"DIAN reporta valor susceptible 0",IF($L7455="NO",IFERROR(LOOKUP(2,1/((LISTS!$M$2:$M$13&lt;&gt;"")*ISNUMBER(SEARCH(LISTS!$M$2:$M$13,$I7455))),LISTS!$O$2:$O$13),"Medio de pago no elegible o no identificado por DIAN"),"Apta automaticamente por pago electronico y base positiva"))))</f>
        <v/>
      </c>
    </row>
    <row r="7456">
      <c r="A7456" s="9" t="n"/>
      <c r="B7456" s="9" t="n"/>
      <c r="C7456" s="12" t="n"/>
      <c r="D7456" s="11" t="n"/>
      <c r="E7456" s="11" t="n"/>
      <c r="F7456" s="11" t="n"/>
      <c r="G7456" s="11" t="n"/>
      <c r="H7456" s="11" t="n"/>
      <c r="I7456" s="9" t="n"/>
      <c r="J7456" s="9" t="n"/>
      <c r="K7456" s="9" t="n"/>
      <c r="L7456" s="9">
        <f>IF(COUNTA($A7456:$K7456)=0,"",IF(AND(IFERROR($H7456,0)&gt;0,LEN(TRIM($K7456&amp;""))&gt;0,IFERROR(LOOKUP(2,1/((LISTS!$M$2:$M$13&lt;&gt;"")*ISNUMBER(SEARCH(LISTS!$M$2:$M$13,$I7456))),LISTS!$N$2:$N$13),"NO")="SI"),"SI","NO"))</f>
        <v/>
      </c>
      <c r="M7456" s="9">
        <f>IF(COUNTA($A7456:$K7456)=0,"",IF($K7456&lt;&gt;"",IF(COUNTIF($K$19:$K7456,$K7456)&gt;1,"SI","NO"),IF(COUNTIFS($A$19:$A7456,$A7456,$C$19:$C7456,$C7456,$J$19:$J7456,$J7456,$D$19:$D7456,$D7456)&gt;1,"SI","NO")))</f>
        <v/>
      </c>
      <c r="N7456" s="11">
        <f>IF(COUNTA($A7456:$K7456)=0,"",IF(AND($L7456="SI",$M7456="NO"),IFERROR($H7456,0),0))</f>
        <v/>
      </c>
      <c r="O7456" s="9">
        <f>IF(COUNTA($A7456:$K7456)=0,"",IF($M7456="SI","CUFE o factura duplicada dentro del reporte; no se suma dos veces",IF(IFERROR($H7456,0)&lt;=0,"DIAN reporta valor susceptible 0",IF($L7456="NO",IFERROR(LOOKUP(2,1/((LISTS!$M$2:$M$13&lt;&gt;"")*ISNUMBER(SEARCH(LISTS!$M$2:$M$13,$I7456))),LISTS!$O$2:$O$13),"Medio de pago no elegible o no identificado por DIAN"),"Apta automaticamente por pago electronico y base positiva"))))</f>
        <v/>
      </c>
    </row>
    <row r="7457">
      <c r="A7457" s="9" t="n"/>
      <c r="B7457" s="9" t="n"/>
      <c r="C7457" s="12" t="n"/>
      <c r="D7457" s="11" t="n"/>
      <c r="E7457" s="11" t="n"/>
      <c r="F7457" s="11" t="n"/>
      <c r="G7457" s="11" t="n"/>
      <c r="H7457" s="11" t="n"/>
      <c r="I7457" s="9" t="n"/>
      <c r="J7457" s="9" t="n"/>
      <c r="K7457" s="9" t="n"/>
      <c r="L7457" s="9">
        <f>IF(COUNTA($A7457:$K7457)=0,"",IF(AND(IFERROR($H7457,0)&gt;0,LEN(TRIM($K7457&amp;""))&gt;0,IFERROR(LOOKUP(2,1/((LISTS!$M$2:$M$13&lt;&gt;"")*ISNUMBER(SEARCH(LISTS!$M$2:$M$13,$I7457))),LISTS!$N$2:$N$13),"NO")="SI"),"SI","NO"))</f>
        <v/>
      </c>
      <c r="M7457" s="9">
        <f>IF(COUNTA($A7457:$K7457)=0,"",IF($K7457&lt;&gt;"",IF(COUNTIF($K$19:$K7457,$K7457)&gt;1,"SI","NO"),IF(COUNTIFS($A$19:$A7457,$A7457,$C$19:$C7457,$C7457,$J$19:$J7457,$J7457,$D$19:$D7457,$D7457)&gt;1,"SI","NO")))</f>
        <v/>
      </c>
      <c r="N7457" s="11">
        <f>IF(COUNTA($A7457:$K7457)=0,"",IF(AND($L7457="SI",$M7457="NO"),IFERROR($H7457,0),0))</f>
        <v/>
      </c>
      <c r="O7457" s="9">
        <f>IF(COUNTA($A7457:$K7457)=0,"",IF($M7457="SI","CUFE o factura duplicada dentro del reporte; no se suma dos veces",IF(IFERROR($H7457,0)&lt;=0,"DIAN reporta valor susceptible 0",IF($L7457="NO",IFERROR(LOOKUP(2,1/((LISTS!$M$2:$M$13&lt;&gt;"")*ISNUMBER(SEARCH(LISTS!$M$2:$M$13,$I7457))),LISTS!$O$2:$O$13),"Medio de pago no elegible o no identificado por DIAN"),"Apta automaticamente por pago electronico y base positiva"))))</f>
        <v/>
      </c>
    </row>
    <row r="7458">
      <c r="A7458" s="9" t="n"/>
      <c r="B7458" s="9" t="n"/>
      <c r="C7458" s="12" t="n"/>
      <c r="D7458" s="11" t="n"/>
      <c r="E7458" s="11" t="n"/>
      <c r="F7458" s="11" t="n"/>
      <c r="G7458" s="11" t="n"/>
      <c r="H7458" s="11" t="n"/>
      <c r="I7458" s="9" t="n"/>
      <c r="J7458" s="9" t="n"/>
      <c r="K7458" s="9" t="n"/>
      <c r="L7458" s="9">
        <f>IF(COUNTA($A7458:$K7458)=0,"",IF(AND(IFERROR($H7458,0)&gt;0,LEN(TRIM($K7458&amp;""))&gt;0,IFERROR(LOOKUP(2,1/((LISTS!$M$2:$M$13&lt;&gt;"")*ISNUMBER(SEARCH(LISTS!$M$2:$M$13,$I7458))),LISTS!$N$2:$N$13),"NO")="SI"),"SI","NO"))</f>
        <v/>
      </c>
      <c r="M7458" s="9">
        <f>IF(COUNTA($A7458:$K7458)=0,"",IF($K7458&lt;&gt;"",IF(COUNTIF($K$19:$K7458,$K7458)&gt;1,"SI","NO"),IF(COUNTIFS($A$19:$A7458,$A7458,$C$19:$C7458,$C7458,$J$19:$J7458,$J7458,$D$19:$D7458,$D7458)&gt;1,"SI","NO")))</f>
        <v/>
      </c>
      <c r="N7458" s="11">
        <f>IF(COUNTA($A7458:$K7458)=0,"",IF(AND($L7458="SI",$M7458="NO"),IFERROR($H7458,0),0))</f>
        <v/>
      </c>
      <c r="O7458" s="9">
        <f>IF(COUNTA($A7458:$K7458)=0,"",IF($M7458="SI","CUFE o factura duplicada dentro del reporte; no se suma dos veces",IF(IFERROR($H7458,0)&lt;=0,"DIAN reporta valor susceptible 0",IF($L7458="NO",IFERROR(LOOKUP(2,1/((LISTS!$M$2:$M$13&lt;&gt;"")*ISNUMBER(SEARCH(LISTS!$M$2:$M$13,$I7458))),LISTS!$O$2:$O$13),"Medio de pago no elegible o no identificado por DIAN"),"Apta automaticamente por pago electronico y base positiva"))))</f>
        <v/>
      </c>
    </row>
    <row r="7459">
      <c r="A7459" s="9" t="n"/>
      <c r="B7459" s="9" t="n"/>
      <c r="C7459" s="12" t="n"/>
      <c r="D7459" s="11" t="n"/>
      <c r="E7459" s="11" t="n"/>
      <c r="F7459" s="11" t="n"/>
      <c r="G7459" s="11" t="n"/>
      <c r="H7459" s="11" t="n"/>
      <c r="I7459" s="9" t="n"/>
      <c r="J7459" s="9" t="n"/>
      <c r="K7459" s="9" t="n"/>
      <c r="L7459" s="9">
        <f>IF(COUNTA($A7459:$K7459)=0,"",IF(AND(IFERROR($H7459,0)&gt;0,LEN(TRIM($K7459&amp;""))&gt;0,IFERROR(LOOKUP(2,1/((LISTS!$M$2:$M$13&lt;&gt;"")*ISNUMBER(SEARCH(LISTS!$M$2:$M$13,$I7459))),LISTS!$N$2:$N$13),"NO")="SI"),"SI","NO"))</f>
        <v/>
      </c>
      <c r="M7459" s="9">
        <f>IF(COUNTA($A7459:$K7459)=0,"",IF($K7459&lt;&gt;"",IF(COUNTIF($K$19:$K7459,$K7459)&gt;1,"SI","NO"),IF(COUNTIFS($A$19:$A7459,$A7459,$C$19:$C7459,$C7459,$J$19:$J7459,$J7459,$D$19:$D7459,$D7459)&gt;1,"SI","NO")))</f>
        <v/>
      </c>
      <c r="N7459" s="11">
        <f>IF(COUNTA($A7459:$K7459)=0,"",IF(AND($L7459="SI",$M7459="NO"),IFERROR($H7459,0),0))</f>
        <v/>
      </c>
      <c r="O7459" s="9">
        <f>IF(COUNTA($A7459:$K7459)=0,"",IF($M7459="SI","CUFE o factura duplicada dentro del reporte; no se suma dos veces",IF(IFERROR($H7459,0)&lt;=0,"DIAN reporta valor susceptible 0",IF($L7459="NO",IFERROR(LOOKUP(2,1/((LISTS!$M$2:$M$13&lt;&gt;"")*ISNUMBER(SEARCH(LISTS!$M$2:$M$13,$I7459))),LISTS!$O$2:$O$13),"Medio de pago no elegible o no identificado por DIAN"),"Apta automaticamente por pago electronico y base positiva"))))</f>
        <v/>
      </c>
    </row>
    <row r="7460">
      <c r="A7460" s="9" t="n"/>
      <c r="B7460" s="9" t="n"/>
      <c r="C7460" s="12" t="n"/>
      <c r="D7460" s="11" t="n"/>
      <c r="E7460" s="11" t="n"/>
      <c r="F7460" s="11" t="n"/>
      <c r="G7460" s="11" t="n"/>
      <c r="H7460" s="11" t="n"/>
      <c r="I7460" s="9" t="n"/>
      <c r="J7460" s="9" t="n"/>
      <c r="K7460" s="9" t="n"/>
      <c r="L7460" s="9">
        <f>IF(COUNTA($A7460:$K7460)=0,"",IF(AND(IFERROR($H7460,0)&gt;0,LEN(TRIM($K7460&amp;""))&gt;0,IFERROR(LOOKUP(2,1/((LISTS!$M$2:$M$13&lt;&gt;"")*ISNUMBER(SEARCH(LISTS!$M$2:$M$13,$I7460))),LISTS!$N$2:$N$13),"NO")="SI"),"SI","NO"))</f>
        <v/>
      </c>
      <c r="M7460" s="9">
        <f>IF(COUNTA($A7460:$K7460)=0,"",IF($K7460&lt;&gt;"",IF(COUNTIF($K$19:$K7460,$K7460)&gt;1,"SI","NO"),IF(COUNTIFS($A$19:$A7460,$A7460,$C$19:$C7460,$C7460,$J$19:$J7460,$J7460,$D$19:$D7460,$D7460)&gt;1,"SI","NO")))</f>
        <v/>
      </c>
      <c r="N7460" s="11">
        <f>IF(COUNTA($A7460:$K7460)=0,"",IF(AND($L7460="SI",$M7460="NO"),IFERROR($H7460,0),0))</f>
        <v/>
      </c>
      <c r="O7460" s="9">
        <f>IF(COUNTA($A7460:$K7460)=0,"",IF($M7460="SI","CUFE o factura duplicada dentro del reporte; no se suma dos veces",IF(IFERROR($H7460,0)&lt;=0,"DIAN reporta valor susceptible 0",IF($L7460="NO",IFERROR(LOOKUP(2,1/((LISTS!$M$2:$M$13&lt;&gt;"")*ISNUMBER(SEARCH(LISTS!$M$2:$M$13,$I7460))),LISTS!$O$2:$O$13),"Medio de pago no elegible o no identificado por DIAN"),"Apta automaticamente por pago electronico y base positiva"))))</f>
        <v/>
      </c>
    </row>
    <row r="7461">
      <c r="A7461" s="9" t="n"/>
      <c r="B7461" s="9" t="n"/>
      <c r="C7461" s="12" t="n"/>
      <c r="D7461" s="11" t="n"/>
      <c r="E7461" s="11" t="n"/>
      <c r="F7461" s="11" t="n"/>
      <c r="G7461" s="11" t="n"/>
      <c r="H7461" s="11" t="n"/>
      <c r="I7461" s="9" t="n"/>
      <c r="J7461" s="9" t="n"/>
      <c r="K7461" s="9" t="n"/>
      <c r="L7461" s="9">
        <f>IF(COUNTA($A7461:$K7461)=0,"",IF(AND(IFERROR($H7461,0)&gt;0,LEN(TRIM($K7461&amp;""))&gt;0,IFERROR(LOOKUP(2,1/((LISTS!$M$2:$M$13&lt;&gt;"")*ISNUMBER(SEARCH(LISTS!$M$2:$M$13,$I7461))),LISTS!$N$2:$N$13),"NO")="SI"),"SI","NO"))</f>
        <v/>
      </c>
      <c r="M7461" s="9">
        <f>IF(COUNTA($A7461:$K7461)=0,"",IF($K7461&lt;&gt;"",IF(COUNTIF($K$19:$K7461,$K7461)&gt;1,"SI","NO"),IF(COUNTIFS($A$19:$A7461,$A7461,$C$19:$C7461,$C7461,$J$19:$J7461,$J7461,$D$19:$D7461,$D7461)&gt;1,"SI","NO")))</f>
        <v/>
      </c>
      <c r="N7461" s="11">
        <f>IF(COUNTA($A7461:$K7461)=0,"",IF(AND($L7461="SI",$M7461="NO"),IFERROR($H7461,0),0))</f>
        <v/>
      </c>
      <c r="O7461" s="9">
        <f>IF(COUNTA($A7461:$K7461)=0,"",IF($M7461="SI","CUFE o factura duplicada dentro del reporte; no se suma dos veces",IF(IFERROR($H7461,0)&lt;=0,"DIAN reporta valor susceptible 0",IF($L7461="NO",IFERROR(LOOKUP(2,1/((LISTS!$M$2:$M$13&lt;&gt;"")*ISNUMBER(SEARCH(LISTS!$M$2:$M$13,$I7461))),LISTS!$O$2:$O$13),"Medio de pago no elegible o no identificado por DIAN"),"Apta automaticamente por pago electronico y base positiva"))))</f>
        <v/>
      </c>
    </row>
    <row r="7462">
      <c r="A7462" s="9" t="n"/>
      <c r="B7462" s="9" t="n"/>
      <c r="C7462" s="12" t="n"/>
      <c r="D7462" s="11" t="n"/>
      <c r="E7462" s="11" t="n"/>
      <c r="F7462" s="11" t="n"/>
      <c r="G7462" s="11" t="n"/>
      <c r="H7462" s="11" t="n"/>
      <c r="I7462" s="9" t="n"/>
      <c r="J7462" s="9" t="n"/>
      <c r="K7462" s="9" t="n"/>
      <c r="L7462" s="9">
        <f>IF(COUNTA($A7462:$K7462)=0,"",IF(AND(IFERROR($H7462,0)&gt;0,LEN(TRIM($K7462&amp;""))&gt;0,IFERROR(LOOKUP(2,1/((LISTS!$M$2:$M$13&lt;&gt;"")*ISNUMBER(SEARCH(LISTS!$M$2:$M$13,$I7462))),LISTS!$N$2:$N$13),"NO")="SI"),"SI","NO"))</f>
        <v/>
      </c>
      <c r="M7462" s="9">
        <f>IF(COUNTA($A7462:$K7462)=0,"",IF($K7462&lt;&gt;"",IF(COUNTIF($K$19:$K7462,$K7462)&gt;1,"SI","NO"),IF(COUNTIFS($A$19:$A7462,$A7462,$C$19:$C7462,$C7462,$J$19:$J7462,$J7462,$D$19:$D7462,$D7462)&gt;1,"SI","NO")))</f>
        <v/>
      </c>
      <c r="N7462" s="11">
        <f>IF(COUNTA($A7462:$K7462)=0,"",IF(AND($L7462="SI",$M7462="NO"),IFERROR($H7462,0),0))</f>
        <v/>
      </c>
      <c r="O7462" s="9">
        <f>IF(COUNTA($A7462:$K7462)=0,"",IF($M7462="SI","CUFE o factura duplicada dentro del reporte; no se suma dos veces",IF(IFERROR($H7462,0)&lt;=0,"DIAN reporta valor susceptible 0",IF($L7462="NO",IFERROR(LOOKUP(2,1/((LISTS!$M$2:$M$13&lt;&gt;"")*ISNUMBER(SEARCH(LISTS!$M$2:$M$13,$I7462))),LISTS!$O$2:$O$13),"Medio de pago no elegible o no identificado por DIAN"),"Apta automaticamente por pago electronico y base positiva"))))</f>
        <v/>
      </c>
    </row>
    <row r="7463">
      <c r="A7463" s="9" t="n"/>
      <c r="B7463" s="9" t="n"/>
      <c r="C7463" s="12" t="n"/>
      <c r="D7463" s="11" t="n"/>
      <c r="E7463" s="11" t="n"/>
      <c r="F7463" s="11" t="n"/>
      <c r="G7463" s="11" t="n"/>
      <c r="H7463" s="11" t="n"/>
      <c r="I7463" s="9" t="n"/>
      <c r="J7463" s="9" t="n"/>
      <c r="K7463" s="9" t="n"/>
      <c r="L7463" s="9">
        <f>IF(COUNTA($A7463:$K7463)=0,"",IF(AND(IFERROR($H7463,0)&gt;0,LEN(TRIM($K7463&amp;""))&gt;0,IFERROR(LOOKUP(2,1/((LISTS!$M$2:$M$13&lt;&gt;"")*ISNUMBER(SEARCH(LISTS!$M$2:$M$13,$I7463))),LISTS!$N$2:$N$13),"NO")="SI"),"SI","NO"))</f>
        <v/>
      </c>
      <c r="M7463" s="9">
        <f>IF(COUNTA($A7463:$K7463)=0,"",IF($K7463&lt;&gt;"",IF(COUNTIF($K$19:$K7463,$K7463)&gt;1,"SI","NO"),IF(COUNTIFS($A$19:$A7463,$A7463,$C$19:$C7463,$C7463,$J$19:$J7463,$J7463,$D$19:$D7463,$D7463)&gt;1,"SI","NO")))</f>
        <v/>
      </c>
      <c r="N7463" s="11">
        <f>IF(COUNTA($A7463:$K7463)=0,"",IF(AND($L7463="SI",$M7463="NO"),IFERROR($H7463,0),0))</f>
        <v/>
      </c>
      <c r="O7463" s="9">
        <f>IF(COUNTA($A7463:$K7463)=0,"",IF($M7463="SI","CUFE o factura duplicada dentro del reporte; no se suma dos veces",IF(IFERROR($H7463,0)&lt;=0,"DIAN reporta valor susceptible 0",IF($L7463="NO",IFERROR(LOOKUP(2,1/((LISTS!$M$2:$M$13&lt;&gt;"")*ISNUMBER(SEARCH(LISTS!$M$2:$M$13,$I7463))),LISTS!$O$2:$O$13),"Medio de pago no elegible o no identificado por DIAN"),"Apta automaticamente por pago electronico y base positiva"))))</f>
        <v/>
      </c>
    </row>
    <row r="7464">
      <c r="A7464" s="9" t="n"/>
      <c r="B7464" s="9" t="n"/>
      <c r="C7464" s="12" t="n"/>
      <c r="D7464" s="11" t="n"/>
      <c r="E7464" s="11" t="n"/>
      <c r="F7464" s="11" t="n"/>
      <c r="G7464" s="11" t="n"/>
      <c r="H7464" s="11" t="n"/>
      <c r="I7464" s="9" t="n"/>
      <c r="J7464" s="9" t="n"/>
      <c r="K7464" s="9" t="n"/>
      <c r="L7464" s="9">
        <f>IF(COUNTA($A7464:$K7464)=0,"",IF(AND(IFERROR($H7464,0)&gt;0,LEN(TRIM($K7464&amp;""))&gt;0,IFERROR(LOOKUP(2,1/((LISTS!$M$2:$M$13&lt;&gt;"")*ISNUMBER(SEARCH(LISTS!$M$2:$M$13,$I7464))),LISTS!$N$2:$N$13),"NO")="SI"),"SI","NO"))</f>
        <v/>
      </c>
      <c r="M7464" s="9">
        <f>IF(COUNTA($A7464:$K7464)=0,"",IF($K7464&lt;&gt;"",IF(COUNTIF($K$19:$K7464,$K7464)&gt;1,"SI","NO"),IF(COUNTIFS($A$19:$A7464,$A7464,$C$19:$C7464,$C7464,$J$19:$J7464,$J7464,$D$19:$D7464,$D7464)&gt;1,"SI","NO")))</f>
        <v/>
      </c>
      <c r="N7464" s="11">
        <f>IF(COUNTA($A7464:$K7464)=0,"",IF(AND($L7464="SI",$M7464="NO"),IFERROR($H7464,0),0))</f>
        <v/>
      </c>
      <c r="O7464" s="9">
        <f>IF(COUNTA($A7464:$K7464)=0,"",IF($M7464="SI","CUFE o factura duplicada dentro del reporte; no se suma dos veces",IF(IFERROR($H7464,0)&lt;=0,"DIAN reporta valor susceptible 0",IF($L7464="NO",IFERROR(LOOKUP(2,1/((LISTS!$M$2:$M$13&lt;&gt;"")*ISNUMBER(SEARCH(LISTS!$M$2:$M$13,$I7464))),LISTS!$O$2:$O$13),"Medio de pago no elegible o no identificado por DIAN"),"Apta automaticamente por pago electronico y base positiva"))))</f>
        <v/>
      </c>
    </row>
    <row r="7465">
      <c r="A7465" s="9" t="n"/>
      <c r="B7465" s="9" t="n"/>
      <c r="C7465" s="12" t="n"/>
      <c r="D7465" s="11" t="n"/>
      <c r="E7465" s="11" t="n"/>
      <c r="F7465" s="11" t="n"/>
      <c r="G7465" s="11" t="n"/>
      <c r="H7465" s="11" t="n"/>
      <c r="I7465" s="9" t="n"/>
      <c r="J7465" s="9" t="n"/>
      <c r="K7465" s="9" t="n"/>
      <c r="L7465" s="9">
        <f>IF(COUNTA($A7465:$K7465)=0,"",IF(AND(IFERROR($H7465,0)&gt;0,LEN(TRIM($K7465&amp;""))&gt;0,IFERROR(LOOKUP(2,1/((LISTS!$M$2:$M$13&lt;&gt;"")*ISNUMBER(SEARCH(LISTS!$M$2:$M$13,$I7465))),LISTS!$N$2:$N$13),"NO")="SI"),"SI","NO"))</f>
        <v/>
      </c>
      <c r="M7465" s="9">
        <f>IF(COUNTA($A7465:$K7465)=0,"",IF($K7465&lt;&gt;"",IF(COUNTIF($K$19:$K7465,$K7465)&gt;1,"SI","NO"),IF(COUNTIFS($A$19:$A7465,$A7465,$C$19:$C7465,$C7465,$J$19:$J7465,$J7465,$D$19:$D7465,$D7465)&gt;1,"SI","NO")))</f>
        <v/>
      </c>
      <c r="N7465" s="11">
        <f>IF(COUNTA($A7465:$K7465)=0,"",IF(AND($L7465="SI",$M7465="NO"),IFERROR($H7465,0),0))</f>
        <v/>
      </c>
      <c r="O7465" s="9">
        <f>IF(COUNTA($A7465:$K7465)=0,"",IF($M7465="SI","CUFE o factura duplicada dentro del reporte; no se suma dos veces",IF(IFERROR($H7465,0)&lt;=0,"DIAN reporta valor susceptible 0",IF($L7465="NO",IFERROR(LOOKUP(2,1/((LISTS!$M$2:$M$13&lt;&gt;"")*ISNUMBER(SEARCH(LISTS!$M$2:$M$13,$I7465))),LISTS!$O$2:$O$13),"Medio de pago no elegible o no identificado por DIAN"),"Apta automaticamente por pago electronico y base positiva"))))</f>
        <v/>
      </c>
    </row>
    <row r="7466">
      <c r="A7466" s="9" t="n"/>
      <c r="B7466" s="9" t="n"/>
      <c r="C7466" s="12" t="n"/>
      <c r="D7466" s="11" t="n"/>
      <c r="E7466" s="11" t="n"/>
      <c r="F7466" s="11" t="n"/>
      <c r="G7466" s="11" t="n"/>
      <c r="H7466" s="11" t="n"/>
      <c r="I7466" s="9" t="n"/>
      <c r="J7466" s="9" t="n"/>
      <c r="K7466" s="9" t="n"/>
      <c r="L7466" s="9">
        <f>IF(COUNTA($A7466:$K7466)=0,"",IF(AND(IFERROR($H7466,0)&gt;0,LEN(TRIM($K7466&amp;""))&gt;0,IFERROR(LOOKUP(2,1/((LISTS!$M$2:$M$13&lt;&gt;"")*ISNUMBER(SEARCH(LISTS!$M$2:$M$13,$I7466))),LISTS!$N$2:$N$13),"NO")="SI"),"SI","NO"))</f>
        <v/>
      </c>
      <c r="M7466" s="9">
        <f>IF(COUNTA($A7466:$K7466)=0,"",IF($K7466&lt;&gt;"",IF(COUNTIF($K$19:$K7466,$K7466)&gt;1,"SI","NO"),IF(COUNTIFS($A$19:$A7466,$A7466,$C$19:$C7466,$C7466,$J$19:$J7466,$J7466,$D$19:$D7466,$D7466)&gt;1,"SI","NO")))</f>
        <v/>
      </c>
      <c r="N7466" s="11">
        <f>IF(COUNTA($A7466:$K7466)=0,"",IF(AND($L7466="SI",$M7466="NO"),IFERROR($H7466,0),0))</f>
        <v/>
      </c>
      <c r="O7466" s="9">
        <f>IF(COUNTA($A7466:$K7466)=0,"",IF($M7466="SI","CUFE o factura duplicada dentro del reporte; no se suma dos veces",IF(IFERROR($H7466,0)&lt;=0,"DIAN reporta valor susceptible 0",IF($L7466="NO",IFERROR(LOOKUP(2,1/((LISTS!$M$2:$M$13&lt;&gt;"")*ISNUMBER(SEARCH(LISTS!$M$2:$M$13,$I7466))),LISTS!$O$2:$O$13),"Medio de pago no elegible o no identificado por DIAN"),"Apta automaticamente por pago electronico y base positiva"))))</f>
        <v/>
      </c>
    </row>
    <row r="7467">
      <c r="A7467" s="9" t="n"/>
      <c r="B7467" s="9" t="n"/>
      <c r="C7467" s="12" t="n"/>
      <c r="D7467" s="11" t="n"/>
      <c r="E7467" s="11" t="n"/>
      <c r="F7467" s="11" t="n"/>
      <c r="G7467" s="11" t="n"/>
      <c r="H7467" s="11" t="n"/>
      <c r="I7467" s="9" t="n"/>
      <c r="J7467" s="9" t="n"/>
      <c r="K7467" s="9" t="n"/>
      <c r="L7467" s="9">
        <f>IF(COUNTA($A7467:$K7467)=0,"",IF(AND(IFERROR($H7467,0)&gt;0,LEN(TRIM($K7467&amp;""))&gt;0,IFERROR(LOOKUP(2,1/((LISTS!$M$2:$M$13&lt;&gt;"")*ISNUMBER(SEARCH(LISTS!$M$2:$M$13,$I7467))),LISTS!$N$2:$N$13),"NO")="SI"),"SI","NO"))</f>
        <v/>
      </c>
      <c r="M7467" s="9">
        <f>IF(COUNTA($A7467:$K7467)=0,"",IF($K7467&lt;&gt;"",IF(COUNTIF($K$19:$K7467,$K7467)&gt;1,"SI","NO"),IF(COUNTIFS($A$19:$A7467,$A7467,$C$19:$C7467,$C7467,$J$19:$J7467,$J7467,$D$19:$D7467,$D7467)&gt;1,"SI","NO")))</f>
        <v/>
      </c>
      <c r="N7467" s="11">
        <f>IF(COUNTA($A7467:$K7467)=0,"",IF(AND($L7467="SI",$M7467="NO"),IFERROR($H7467,0),0))</f>
        <v/>
      </c>
      <c r="O7467" s="9">
        <f>IF(COUNTA($A7467:$K7467)=0,"",IF($M7467="SI","CUFE o factura duplicada dentro del reporte; no se suma dos veces",IF(IFERROR($H7467,0)&lt;=0,"DIAN reporta valor susceptible 0",IF($L7467="NO",IFERROR(LOOKUP(2,1/((LISTS!$M$2:$M$13&lt;&gt;"")*ISNUMBER(SEARCH(LISTS!$M$2:$M$13,$I7467))),LISTS!$O$2:$O$13),"Medio de pago no elegible o no identificado por DIAN"),"Apta automaticamente por pago electronico y base positiva"))))</f>
        <v/>
      </c>
    </row>
    <row r="7468">
      <c r="A7468" s="9" t="n"/>
      <c r="B7468" s="9" t="n"/>
      <c r="C7468" s="12" t="n"/>
      <c r="D7468" s="11" t="n"/>
      <c r="E7468" s="11" t="n"/>
      <c r="F7468" s="11" t="n"/>
      <c r="G7468" s="11" t="n"/>
      <c r="H7468" s="11" t="n"/>
      <c r="I7468" s="9" t="n"/>
      <c r="J7468" s="9" t="n"/>
      <c r="K7468" s="9" t="n"/>
      <c r="L7468" s="9">
        <f>IF(COUNTA($A7468:$K7468)=0,"",IF(AND(IFERROR($H7468,0)&gt;0,LEN(TRIM($K7468&amp;""))&gt;0,IFERROR(LOOKUP(2,1/((LISTS!$M$2:$M$13&lt;&gt;"")*ISNUMBER(SEARCH(LISTS!$M$2:$M$13,$I7468))),LISTS!$N$2:$N$13),"NO")="SI"),"SI","NO"))</f>
        <v/>
      </c>
      <c r="M7468" s="9">
        <f>IF(COUNTA($A7468:$K7468)=0,"",IF($K7468&lt;&gt;"",IF(COUNTIF($K$19:$K7468,$K7468)&gt;1,"SI","NO"),IF(COUNTIFS($A$19:$A7468,$A7468,$C$19:$C7468,$C7468,$J$19:$J7468,$J7468,$D$19:$D7468,$D7468)&gt;1,"SI","NO")))</f>
        <v/>
      </c>
      <c r="N7468" s="11">
        <f>IF(COUNTA($A7468:$K7468)=0,"",IF(AND($L7468="SI",$M7468="NO"),IFERROR($H7468,0),0))</f>
        <v/>
      </c>
      <c r="O7468" s="9">
        <f>IF(COUNTA($A7468:$K7468)=0,"",IF($M7468="SI","CUFE o factura duplicada dentro del reporte; no se suma dos veces",IF(IFERROR($H7468,0)&lt;=0,"DIAN reporta valor susceptible 0",IF($L7468="NO",IFERROR(LOOKUP(2,1/((LISTS!$M$2:$M$13&lt;&gt;"")*ISNUMBER(SEARCH(LISTS!$M$2:$M$13,$I7468))),LISTS!$O$2:$O$13),"Medio de pago no elegible o no identificado por DIAN"),"Apta automaticamente por pago electronico y base positiva"))))</f>
        <v/>
      </c>
    </row>
    <row r="7469">
      <c r="A7469" s="9" t="n"/>
      <c r="B7469" s="9" t="n"/>
      <c r="C7469" s="12" t="n"/>
      <c r="D7469" s="11" t="n"/>
      <c r="E7469" s="11" t="n"/>
      <c r="F7469" s="11" t="n"/>
      <c r="G7469" s="11" t="n"/>
      <c r="H7469" s="11" t="n"/>
      <c r="I7469" s="9" t="n"/>
      <c r="J7469" s="9" t="n"/>
      <c r="K7469" s="9" t="n"/>
      <c r="L7469" s="9">
        <f>IF(COUNTA($A7469:$K7469)=0,"",IF(AND(IFERROR($H7469,0)&gt;0,LEN(TRIM($K7469&amp;""))&gt;0,IFERROR(LOOKUP(2,1/((LISTS!$M$2:$M$13&lt;&gt;"")*ISNUMBER(SEARCH(LISTS!$M$2:$M$13,$I7469))),LISTS!$N$2:$N$13),"NO")="SI"),"SI","NO"))</f>
        <v/>
      </c>
      <c r="M7469" s="9">
        <f>IF(COUNTA($A7469:$K7469)=0,"",IF($K7469&lt;&gt;"",IF(COUNTIF($K$19:$K7469,$K7469)&gt;1,"SI","NO"),IF(COUNTIFS($A$19:$A7469,$A7469,$C$19:$C7469,$C7469,$J$19:$J7469,$J7469,$D$19:$D7469,$D7469)&gt;1,"SI","NO")))</f>
        <v/>
      </c>
      <c r="N7469" s="11">
        <f>IF(COUNTA($A7469:$K7469)=0,"",IF(AND($L7469="SI",$M7469="NO"),IFERROR($H7469,0),0))</f>
        <v/>
      </c>
      <c r="O7469" s="9">
        <f>IF(COUNTA($A7469:$K7469)=0,"",IF($M7469="SI","CUFE o factura duplicada dentro del reporte; no se suma dos veces",IF(IFERROR($H7469,0)&lt;=0,"DIAN reporta valor susceptible 0",IF($L7469="NO",IFERROR(LOOKUP(2,1/((LISTS!$M$2:$M$13&lt;&gt;"")*ISNUMBER(SEARCH(LISTS!$M$2:$M$13,$I7469))),LISTS!$O$2:$O$13),"Medio de pago no elegible o no identificado por DIAN"),"Apta automaticamente por pago electronico y base positiva"))))</f>
        <v/>
      </c>
    </row>
    <row r="7470">
      <c r="A7470" s="9" t="n"/>
      <c r="B7470" s="9" t="n"/>
      <c r="C7470" s="12" t="n"/>
      <c r="D7470" s="11" t="n"/>
      <c r="E7470" s="11" t="n"/>
      <c r="F7470" s="11" t="n"/>
      <c r="G7470" s="11" t="n"/>
      <c r="H7470" s="11" t="n"/>
      <c r="I7470" s="9" t="n"/>
      <c r="J7470" s="9" t="n"/>
      <c r="K7470" s="9" t="n"/>
      <c r="L7470" s="9">
        <f>IF(COUNTA($A7470:$K7470)=0,"",IF(AND(IFERROR($H7470,0)&gt;0,LEN(TRIM($K7470&amp;""))&gt;0,IFERROR(LOOKUP(2,1/((LISTS!$M$2:$M$13&lt;&gt;"")*ISNUMBER(SEARCH(LISTS!$M$2:$M$13,$I7470))),LISTS!$N$2:$N$13),"NO")="SI"),"SI","NO"))</f>
        <v/>
      </c>
      <c r="M7470" s="9">
        <f>IF(COUNTA($A7470:$K7470)=0,"",IF($K7470&lt;&gt;"",IF(COUNTIF($K$19:$K7470,$K7470)&gt;1,"SI","NO"),IF(COUNTIFS($A$19:$A7470,$A7470,$C$19:$C7470,$C7470,$J$19:$J7470,$J7470,$D$19:$D7470,$D7470)&gt;1,"SI","NO")))</f>
        <v/>
      </c>
      <c r="N7470" s="11">
        <f>IF(COUNTA($A7470:$K7470)=0,"",IF(AND($L7470="SI",$M7470="NO"),IFERROR($H7470,0),0))</f>
        <v/>
      </c>
      <c r="O7470" s="9">
        <f>IF(COUNTA($A7470:$K7470)=0,"",IF($M7470="SI","CUFE o factura duplicada dentro del reporte; no se suma dos veces",IF(IFERROR($H7470,0)&lt;=0,"DIAN reporta valor susceptible 0",IF($L7470="NO",IFERROR(LOOKUP(2,1/((LISTS!$M$2:$M$13&lt;&gt;"")*ISNUMBER(SEARCH(LISTS!$M$2:$M$13,$I7470))),LISTS!$O$2:$O$13),"Medio de pago no elegible o no identificado por DIAN"),"Apta automaticamente por pago electronico y base positiva"))))</f>
        <v/>
      </c>
    </row>
    <row r="7471">
      <c r="A7471" s="9" t="n"/>
      <c r="B7471" s="9" t="n"/>
      <c r="C7471" s="12" t="n"/>
      <c r="D7471" s="11" t="n"/>
      <c r="E7471" s="11" t="n"/>
      <c r="F7471" s="11" t="n"/>
      <c r="G7471" s="11" t="n"/>
      <c r="H7471" s="11" t="n"/>
      <c r="I7471" s="9" t="n"/>
      <c r="J7471" s="9" t="n"/>
      <c r="K7471" s="9" t="n"/>
      <c r="L7471" s="9">
        <f>IF(COUNTA($A7471:$K7471)=0,"",IF(AND(IFERROR($H7471,0)&gt;0,LEN(TRIM($K7471&amp;""))&gt;0,IFERROR(LOOKUP(2,1/((LISTS!$M$2:$M$13&lt;&gt;"")*ISNUMBER(SEARCH(LISTS!$M$2:$M$13,$I7471))),LISTS!$N$2:$N$13),"NO")="SI"),"SI","NO"))</f>
        <v/>
      </c>
      <c r="M7471" s="9">
        <f>IF(COUNTA($A7471:$K7471)=0,"",IF($K7471&lt;&gt;"",IF(COUNTIF($K$19:$K7471,$K7471)&gt;1,"SI","NO"),IF(COUNTIFS($A$19:$A7471,$A7471,$C$19:$C7471,$C7471,$J$19:$J7471,$J7471,$D$19:$D7471,$D7471)&gt;1,"SI","NO")))</f>
        <v/>
      </c>
      <c r="N7471" s="11">
        <f>IF(COUNTA($A7471:$K7471)=0,"",IF(AND($L7471="SI",$M7471="NO"),IFERROR($H7471,0),0))</f>
        <v/>
      </c>
      <c r="O7471" s="9">
        <f>IF(COUNTA($A7471:$K7471)=0,"",IF($M7471="SI","CUFE o factura duplicada dentro del reporte; no se suma dos veces",IF(IFERROR($H7471,0)&lt;=0,"DIAN reporta valor susceptible 0",IF($L7471="NO",IFERROR(LOOKUP(2,1/((LISTS!$M$2:$M$13&lt;&gt;"")*ISNUMBER(SEARCH(LISTS!$M$2:$M$13,$I7471))),LISTS!$O$2:$O$13),"Medio de pago no elegible o no identificado por DIAN"),"Apta automaticamente por pago electronico y base positiva"))))</f>
        <v/>
      </c>
    </row>
    <row r="7472">
      <c r="A7472" s="9" t="n"/>
      <c r="B7472" s="9" t="n"/>
      <c r="C7472" s="12" t="n"/>
      <c r="D7472" s="11" t="n"/>
      <c r="E7472" s="11" t="n"/>
      <c r="F7472" s="11" t="n"/>
      <c r="G7472" s="11" t="n"/>
      <c r="H7472" s="11" t="n"/>
      <c r="I7472" s="9" t="n"/>
      <c r="J7472" s="9" t="n"/>
      <c r="K7472" s="9" t="n"/>
      <c r="L7472" s="9">
        <f>IF(COUNTA($A7472:$K7472)=0,"",IF(AND(IFERROR($H7472,0)&gt;0,LEN(TRIM($K7472&amp;""))&gt;0,IFERROR(LOOKUP(2,1/((LISTS!$M$2:$M$13&lt;&gt;"")*ISNUMBER(SEARCH(LISTS!$M$2:$M$13,$I7472))),LISTS!$N$2:$N$13),"NO")="SI"),"SI","NO"))</f>
        <v/>
      </c>
      <c r="M7472" s="9">
        <f>IF(COUNTA($A7472:$K7472)=0,"",IF($K7472&lt;&gt;"",IF(COUNTIF($K$19:$K7472,$K7472)&gt;1,"SI","NO"),IF(COUNTIFS($A$19:$A7472,$A7472,$C$19:$C7472,$C7472,$J$19:$J7472,$J7472,$D$19:$D7472,$D7472)&gt;1,"SI","NO")))</f>
        <v/>
      </c>
      <c r="N7472" s="11">
        <f>IF(COUNTA($A7472:$K7472)=0,"",IF(AND($L7472="SI",$M7472="NO"),IFERROR($H7472,0),0))</f>
        <v/>
      </c>
      <c r="O7472" s="9">
        <f>IF(COUNTA($A7472:$K7472)=0,"",IF($M7472="SI","CUFE o factura duplicada dentro del reporte; no se suma dos veces",IF(IFERROR($H7472,0)&lt;=0,"DIAN reporta valor susceptible 0",IF($L7472="NO",IFERROR(LOOKUP(2,1/((LISTS!$M$2:$M$13&lt;&gt;"")*ISNUMBER(SEARCH(LISTS!$M$2:$M$13,$I7472))),LISTS!$O$2:$O$13),"Medio de pago no elegible o no identificado por DIAN"),"Apta automaticamente por pago electronico y base positiva"))))</f>
        <v/>
      </c>
    </row>
    <row r="7473">
      <c r="A7473" s="9" t="n"/>
      <c r="B7473" s="9" t="n"/>
      <c r="C7473" s="12" t="n"/>
      <c r="D7473" s="11" t="n"/>
      <c r="E7473" s="11" t="n"/>
      <c r="F7473" s="11" t="n"/>
      <c r="G7473" s="11" t="n"/>
      <c r="H7473" s="11" t="n"/>
      <c r="I7473" s="9" t="n"/>
      <c r="J7473" s="9" t="n"/>
      <c r="K7473" s="9" t="n"/>
      <c r="L7473" s="9">
        <f>IF(COUNTA($A7473:$K7473)=0,"",IF(AND(IFERROR($H7473,0)&gt;0,LEN(TRIM($K7473&amp;""))&gt;0,IFERROR(LOOKUP(2,1/((LISTS!$M$2:$M$13&lt;&gt;"")*ISNUMBER(SEARCH(LISTS!$M$2:$M$13,$I7473))),LISTS!$N$2:$N$13),"NO")="SI"),"SI","NO"))</f>
        <v/>
      </c>
      <c r="M7473" s="9">
        <f>IF(COUNTA($A7473:$K7473)=0,"",IF($K7473&lt;&gt;"",IF(COUNTIF($K$19:$K7473,$K7473)&gt;1,"SI","NO"),IF(COUNTIFS($A$19:$A7473,$A7473,$C$19:$C7473,$C7473,$J$19:$J7473,$J7473,$D$19:$D7473,$D7473)&gt;1,"SI","NO")))</f>
        <v/>
      </c>
      <c r="N7473" s="11">
        <f>IF(COUNTA($A7473:$K7473)=0,"",IF(AND($L7473="SI",$M7473="NO"),IFERROR($H7473,0),0))</f>
        <v/>
      </c>
      <c r="O7473" s="9">
        <f>IF(COUNTA($A7473:$K7473)=0,"",IF($M7473="SI","CUFE o factura duplicada dentro del reporte; no se suma dos veces",IF(IFERROR($H7473,0)&lt;=0,"DIAN reporta valor susceptible 0",IF($L7473="NO",IFERROR(LOOKUP(2,1/((LISTS!$M$2:$M$13&lt;&gt;"")*ISNUMBER(SEARCH(LISTS!$M$2:$M$13,$I7473))),LISTS!$O$2:$O$13),"Medio de pago no elegible o no identificado por DIAN"),"Apta automaticamente por pago electronico y base positiva"))))</f>
        <v/>
      </c>
    </row>
    <row r="7474">
      <c r="A7474" s="9" t="n"/>
      <c r="B7474" s="9" t="n"/>
      <c r="C7474" s="12" t="n"/>
      <c r="D7474" s="11" t="n"/>
      <c r="E7474" s="11" t="n"/>
      <c r="F7474" s="11" t="n"/>
      <c r="G7474" s="11" t="n"/>
      <c r="H7474" s="11" t="n"/>
      <c r="I7474" s="9" t="n"/>
      <c r="J7474" s="9" t="n"/>
      <c r="K7474" s="9" t="n"/>
      <c r="L7474" s="9">
        <f>IF(COUNTA($A7474:$K7474)=0,"",IF(AND(IFERROR($H7474,0)&gt;0,LEN(TRIM($K7474&amp;""))&gt;0,IFERROR(LOOKUP(2,1/((LISTS!$M$2:$M$13&lt;&gt;"")*ISNUMBER(SEARCH(LISTS!$M$2:$M$13,$I7474))),LISTS!$N$2:$N$13),"NO")="SI"),"SI","NO"))</f>
        <v/>
      </c>
      <c r="M7474" s="9">
        <f>IF(COUNTA($A7474:$K7474)=0,"",IF($K7474&lt;&gt;"",IF(COUNTIF($K$19:$K7474,$K7474)&gt;1,"SI","NO"),IF(COUNTIFS($A$19:$A7474,$A7474,$C$19:$C7474,$C7474,$J$19:$J7474,$J7474,$D$19:$D7474,$D7474)&gt;1,"SI","NO")))</f>
        <v/>
      </c>
      <c r="N7474" s="11">
        <f>IF(COUNTA($A7474:$K7474)=0,"",IF(AND($L7474="SI",$M7474="NO"),IFERROR($H7474,0),0))</f>
        <v/>
      </c>
      <c r="O7474" s="9">
        <f>IF(COUNTA($A7474:$K7474)=0,"",IF($M7474="SI","CUFE o factura duplicada dentro del reporte; no se suma dos veces",IF(IFERROR($H7474,0)&lt;=0,"DIAN reporta valor susceptible 0",IF($L7474="NO",IFERROR(LOOKUP(2,1/((LISTS!$M$2:$M$13&lt;&gt;"")*ISNUMBER(SEARCH(LISTS!$M$2:$M$13,$I7474))),LISTS!$O$2:$O$13),"Medio de pago no elegible o no identificado por DIAN"),"Apta automaticamente por pago electronico y base positiva"))))</f>
        <v/>
      </c>
    </row>
    <row r="7475">
      <c r="A7475" s="9" t="n"/>
      <c r="B7475" s="9" t="n"/>
      <c r="C7475" s="12" t="n"/>
      <c r="D7475" s="11" t="n"/>
      <c r="E7475" s="11" t="n"/>
      <c r="F7475" s="11" t="n"/>
      <c r="G7475" s="11" t="n"/>
      <c r="H7475" s="11" t="n"/>
      <c r="I7475" s="9" t="n"/>
      <c r="J7475" s="9" t="n"/>
      <c r="K7475" s="9" t="n"/>
      <c r="L7475" s="9">
        <f>IF(COUNTA($A7475:$K7475)=0,"",IF(AND(IFERROR($H7475,0)&gt;0,LEN(TRIM($K7475&amp;""))&gt;0,IFERROR(LOOKUP(2,1/((LISTS!$M$2:$M$13&lt;&gt;"")*ISNUMBER(SEARCH(LISTS!$M$2:$M$13,$I7475))),LISTS!$N$2:$N$13),"NO")="SI"),"SI","NO"))</f>
        <v/>
      </c>
      <c r="M7475" s="9">
        <f>IF(COUNTA($A7475:$K7475)=0,"",IF($K7475&lt;&gt;"",IF(COUNTIF($K$19:$K7475,$K7475)&gt;1,"SI","NO"),IF(COUNTIFS($A$19:$A7475,$A7475,$C$19:$C7475,$C7475,$J$19:$J7475,$J7475,$D$19:$D7475,$D7475)&gt;1,"SI","NO")))</f>
        <v/>
      </c>
      <c r="N7475" s="11">
        <f>IF(COUNTA($A7475:$K7475)=0,"",IF(AND($L7475="SI",$M7475="NO"),IFERROR($H7475,0),0))</f>
        <v/>
      </c>
      <c r="O7475" s="9">
        <f>IF(COUNTA($A7475:$K7475)=0,"",IF($M7475="SI","CUFE o factura duplicada dentro del reporte; no se suma dos veces",IF(IFERROR($H7475,0)&lt;=0,"DIAN reporta valor susceptible 0",IF($L7475="NO",IFERROR(LOOKUP(2,1/((LISTS!$M$2:$M$13&lt;&gt;"")*ISNUMBER(SEARCH(LISTS!$M$2:$M$13,$I7475))),LISTS!$O$2:$O$13),"Medio de pago no elegible o no identificado por DIAN"),"Apta automaticamente por pago electronico y base positiva"))))</f>
        <v/>
      </c>
    </row>
    <row r="7476">
      <c r="A7476" s="9" t="n"/>
      <c r="B7476" s="9" t="n"/>
      <c r="C7476" s="12" t="n"/>
      <c r="D7476" s="11" t="n"/>
      <c r="E7476" s="11" t="n"/>
      <c r="F7476" s="11" t="n"/>
      <c r="G7476" s="11" t="n"/>
      <c r="H7476" s="11" t="n"/>
      <c r="I7476" s="9" t="n"/>
      <c r="J7476" s="9" t="n"/>
      <c r="K7476" s="9" t="n"/>
      <c r="L7476" s="9">
        <f>IF(COUNTA($A7476:$K7476)=0,"",IF(AND(IFERROR($H7476,0)&gt;0,LEN(TRIM($K7476&amp;""))&gt;0,IFERROR(LOOKUP(2,1/((LISTS!$M$2:$M$13&lt;&gt;"")*ISNUMBER(SEARCH(LISTS!$M$2:$M$13,$I7476))),LISTS!$N$2:$N$13),"NO")="SI"),"SI","NO"))</f>
        <v/>
      </c>
      <c r="M7476" s="9">
        <f>IF(COUNTA($A7476:$K7476)=0,"",IF($K7476&lt;&gt;"",IF(COUNTIF($K$19:$K7476,$K7476)&gt;1,"SI","NO"),IF(COUNTIFS($A$19:$A7476,$A7476,$C$19:$C7476,$C7476,$J$19:$J7476,$J7476,$D$19:$D7476,$D7476)&gt;1,"SI","NO")))</f>
        <v/>
      </c>
      <c r="N7476" s="11">
        <f>IF(COUNTA($A7476:$K7476)=0,"",IF(AND($L7476="SI",$M7476="NO"),IFERROR($H7476,0),0))</f>
        <v/>
      </c>
      <c r="O7476" s="9">
        <f>IF(COUNTA($A7476:$K7476)=0,"",IF($M7476="SI","CUFE o factura duplicada dentro del reporte; no se suma dos veces",IF(IFERROR($H7476,0)&lt;=0,"DIAN reporta valor susceptible 0",IF($L7476="NO",IFERROR(LOOKUP(2,1/((LISTS!$M$2:$M$13&lt;&gt;"")*ISNUMBER(SEARCH(LISTS!$M$2:$M$13,$I7476))),LISTS!$O$2:$O$13),"Medio de pago no elegible o no identificado por DIAN"),"Apta automaticamente por pago electronico y base positiva"))))</f>
        <v/>
      </c>
    </row>
    <row r="7477">
      <c r="A7477" s="9" t="n"/>
      <c r="B7477" s="9" t="n"/>
      <c r="C7477" s="12" t="n"/>
      <c r="D7477" s="11" t="n"/>
      <c r="E7477" s="11" t="n"/>
      <c r="F7477" s="11" t="n"/>
      <c r="G7477" s="11" t="n"/>
      <c r="H7477" s="11" t="n"/>
      <c r="I7477" s="9" t="n"/>
      <c r="J7477" s="9" t="n"/>
      <c r="K7477" s="9" t="n"/>
      <c r="L7477" s="9">
        <f>IF(COUNTA($A7477:$K7477)=0,"",IF(AND(IFERROR($H7477,0)&gt;0,LEN(TRIM($K7477&amp;""))&gt;0,IFERROR(LOOKUP(2,1/((LISTS!$M$2:$M$13&lt;&gt;"")*ISNUMBER(SEARCH(LISTS!$M$2:$M$13,$I7477))),LISTS!$N$2:$N$13),"NO")="SI"),"SI","NO"))</f>
        <v/>
      </c>
      <c r="M7477" s="9">
        <f>IF(COUNTA($A7477:$K7477)=0,"",IF($K7477&lt;&gt;"",IF(COUNTIF($K$19:$K7477,$K7477)&gt;1,"SI","NO"),IF(COUNTIFS($A$19:$A7477,$A7477,$C$19:$C7477,$C7477,$J$19:$J7477,$J7477,$D$19:$D7477,$D7477)&gt;1,"SI","NO")))</f>
        <v/>
      </c>
      <c r="N7477" s="11">
        <f>IF(COUNTA($A7477:$K7477)=0,"",IF(AND($L7477="SI",$M7477="NO"),IFERROR($H7477,0),0))</f>
        <v/>
      </c>
      <c r="O7477" s="9">
        <f>IF(COUNTA($A7477:$K7477)=0,"",IF($M7477="SI","CUFE o factura duplicada dentro del reporte; no se suma dos veces",IF(IFERROR($H7477,0)&lt;=0,"DIAN reporta valor susceptible 0",IF($L7477="NO",IFERROR(LOOKUP(2,1/((LISTS!$M$2:$M$13&lt;&gt;"")*ISNUMBER(SEARCH(LISTS!$M$2:$M$13,$I7477))),LISTS!$O$2:$O$13),"Medio de pago no elegible o no identificado por DIAN"),"Apta automaticamente por pago electronico y base positiva"))))</f>
        <v/>
      </c>
    </row>
    <row r="7478">
      <c r="A7478" s="9" t="n"/>
      <c r="B7478" s="9" t="n"/>
      <c r="C7478" s="12" t="n"/>
      <c r="D7478" s="11" t="n"/>
      <c r="E7478" s="11" t="n"/>
      <c r="F7478" s="11" t="n"/>
      <c r="G7478" s="11" t="n"/>
      <c r="H7478" s="11" t="n"/>
      <c r="I7478" s="9" t="n"/>
      <c r="J7478" s="9" t="n"/>
      <c r="K7478" s="9" t="n"/>
      <c r="L7478" s="9">
        <f>IF(COUNTA($A7478:$K7478)=0,"",IF(AND(IFERROR($H7478,0)&gt;0,LEN(TRIM($K7478&amp;""))&gt;0,IFERROR(LOOKUP(2,1/((LISTS!$M$2:$M$13&lt;&gt;"")*ISNUMBER(SEARCH(LISTS!$M$2:$M$13,$I7478))),LISTS!$N$2:$N$13),"NO")="SI"),"SI","NO"))</f>
        <v/>
      </c>
      <c r="M7478" s="9">
        <f>IF(COUNTA($A7478:$K7478)=0,"",IF($K7478&lt;&gt;"",IF(COUNTIF($K$19:$K7478,$K7478)&gt;1,"SI","NO"),IF(COUNTIFS($A$19:$A7478,$A7478,$C$19:$C7478,$C7478,$J$19:$J7478,$J7478,$D$19:$D7478,$D7478)&gt;1,"SI","NO")))</f>
        <v/>
      </c>
      <c r="N7478" s="11">
        <f>IF(COUNTA($A7478:$K7478)=0,"",IF(AND($L7478="SI",$M7478="NO"),IFERROR($H7478,0),0))</f>
        <v/>
      </c>
      <c r="O7478" s="9">
        <f>IF(COUNTA($A7478:$K7478)=0,"",IF($M7478="SI","CUFE o factura duplicada dentro del reporte; no se suma dos veces",IF(IFERROR($H7478,0)&lt;=0,"DIAN reporta valor susceptible 0",IF($L7478="NO",IFERROR(LOOKUP(2,1/((LISTS!$M$2:$M$13&lt;&gt;"")*ISNUMBER(SEARCH(LISTS!$M$2:$M$13,$I7478))),LISTS!$O$2:$O$13),"Medio de pago no elegible o no identificado por DIAN"),"Apta automaticamente por pago electronico y base positiva"))))</f>
        <v/>
      </c>
    </row>
    <row r="7479">
      <c r="A7479" s="9" t="n"/>
      <c r="B7479" s="9" t="n"/>
      <c r="C7479" s="12" t="n"/>
      <c r="D7479" s="11" t="n"/>
      <c r="E7479" s="11" t="n"/>
      <c r="F7479" s="11" t="n"/>
      <c r="G7479" s="11" t="n"/>
      <c r="H7479" s="11" t="n"/>
      <c r="I7479" s="9" t="n"/>
      <c r="J7479" s="9" t="n"/>
      <c r="K7479" s="9" t="n"/>
      <c r="L7479" s="9">
        <f>IF(COUNTA($A7479:$K7479)=0,"",IF(AND(IFERROR($H7479,0)&gt;0,LEN(TRIM($K7479&amp;""))&gt;0,IFERROR(LOOKUP(2,1/((LISTS!$M$2:$M$13&lt;&gt;"")*ISNUMBER(SEARCH(LISTS!$M$2:$M$13,$I7479))),LISTS!$N$2:$N$13),"NO")="SI"),"SI","NO"))</f>
        <v/>
      </c>
      <c r="M7479" s="9">
        <f>IF(COUNTA($A7479:$K7479)=0,"",IF($K7479&lt;&gt;"",IF(COUNTIF($K$19:$K7479,$K7479)&gt;1,"SI","NO"),IF(COUNTIFS($A$19:$A7479,$A7479,$C$19:$C7479,$C7479,$J$19:$J7479,$J7479,$D$19:$D7479,$D7479)&gt;1,"SI","NO")))</f>
        <v/>
      </c>
      <c r="N7479" s="11">
        <f>IF(COUNTA($A7479:$K7479)=0,"",IF(AND($L7479="SI",$M7479="NO"),IFERROR($H7479,0),0))</f>
        <v/>
      </c>
      <c r="O7479" s="9">
        <f>IF(COUNTA($A7479:$K7479)=0,"",IF($M7479="SI","CUFE o factura duplicada dentro del reporte; no se suma dos veces",IF(IFERROR($H7479,0)&lt;=0,"DIAN reporta valor susceptible 0",IF($L7479="NO",IFERROR(LOOKUP(2,1/((LISTS!$M$2:$M$13&lt;&gt;"")*ISNUMBER(SEARCH(LISTS!$M$2:$M$13,$I7479))),LISTS!$O$2:$O$13),"Medio de pago no elegible o no identificado por DIAN"),"Apta automaticamente por pago electronico y base positiva"))))</f>
        <v/>
      </c>
    </row>
    <row r="7480">
      <c r="A7480" s="9" t="n"/>
      <c r="B7480" s="9" t="n"/>
      <c r="C7480" s="12" t="n"/>
      <c r="D7480" s="11" t="n"/>
      <c r="E7480" s="11" t="n"/>
      <c r="F7480" s="11" t="n"/>
      <c r="G7480" s="11" t="n"/>
      <c r="H7480" s="11" t="n"/>
      <c r="I7480" s="9" t="n"/>
      <c r="J7480" s="9" t="n"/>
      <c r="K7480" s="9" t="n"/>
      <c r="L7480" s="9">
        <f>IF(COUNTA($A7480:$K7480)=0,"",IF(AND(IFERROR($H7480,0)&gt;0,LEN(TRIM($K7480&amp;""))&gt;0,IFERROR(LOOKUP(2,1/((LISTS!$M$2:$M$13&lt;&gt;"")*ISNUMBER(SEARCH(LISTS!$M$2:$M$13,$I7480))),LISTS!$N$2:$N$13),"NO")="SI"),"SI","NO"))</f>
        <v/>
      </c>
      <c r="M7480" s="9">
        <f>IF(COUNTA($A7480:$K7480)=0,"",IF($K7480&lt;&gt;"",IF(COUNTIF($K$19:$K7480,$K7480)&gt;1,"SI","NO"),IF(COUNTIFS($A$19:$A7480,$A7480,$C$19:$C7480,$C7480,$J$19:$J7480,$J7480,$D$19:$D7480,$D7480)&gt;1,"SI","NO")))</f>
        <v/>
      </c>
      <c r="N7480" s="11">
        <f>IF(COUNTA($A7480:$K7480)=0,"",IF(AND($L7480="SI",$M7480="NO"),IFERROR($H7480,0),0))</f>
        <v/>
      </c>
      <c r="O7480" s="9">
        <f>IF(COUNTA($A7480:$K7480)=0,"",IF($M7480="SI","CUFE o factura duplicada dentro del reporte; no se suma dos veces",IF(IFERROR($H7480,0)&lt;=0,"DIAN reporta valor susceptible 0",IF($L7480="NO",IFERROR(LOOKUP(2,1/((LISTS!$M$2:$M$13&lt;&gt;"")*ISNUMBER(SEARCH(LISTS!$M$2:$M$13,$I7480))),LISTS!$O$2:$O$13),"Medio de pago no elegible o no identificado por DIAN"),"Apta automaticamente por pago electronico y base positiva"))))</f>
        <v/>
      </c>
    </row>
    <row r="7481">
      <c r="A7481" s="9" t="n"/>
      <c r="B7481" s="9" t="n"/>
      <c r="C7481" s="12" t="n"/>
      <c r="D7481" s="11" t="n"/>
      <c r="E7481" s="11" t="n"/>
      <c r="F7481" s="11" t="n"/>
      <c r="G7481" s="11" t="n"/>
      <c r="H7481" s="11" t="n"/>
      <c r="I7481" s="9" t="n"/>
      <c r="J7481" s="9" t="n"/>
      <c r="K7481" s="9" t="n"/>
      <c r="L7481" s="9">
        <f>IF(COUNTA($A7481:$K7481)=0,"",IF(AND(IFERROR($H7481,0)&gt;0,LEN(TRIM($K7481&amp;""))&gt;0,IFERROR(LOOKUP(2,1/((LISTS!$M$2:$M$13&lt;&gt;"")*ISNUMBER(SEARCH(LISTS!$M$2:$M$13,$I7481))),LISTS!$N$2:$N$13),"NO")="SI"),"SI","NO"))</f>
        <v/>
      </c>
      <c r="M7481" s="9">
        <f>IF(COUNTA($A7481:$K7481)=0,"",IF($K7481&lt;&gt;"",IF(COUNTIF($K$19:$K7481,$K7481)&gt;1,"SI","NO"),IF(COUNTIFS($A$19:$A7481,$A7481,$C$19:$C7481,$C7481,$J$19:$J7481,$J7481,$D$19:$D7481,$D7481)&gt;1,"SI","NO")))</f>
        <v/>
      </c>
      <c r="N7481" s="11">
        <f>IF(COUNTA($A7481:$K7481)=0,"",IF(AND($L7481="SI",$M7481="NO"),IFERROR($H7481,0),0))</f>
        <v/>
      </c>
      <c r="O7481" s="9">
        <f>IF(COUNTA($A7481:$K7481)=0,"",IF($M7481="SI","CUFE o factura duplicada dentro del reporte; no se suma dos veces",IF(IFERROR($H7481,0)&lt;=0,"DIAN reporta valor susceptible 0",IF($L7481="NO",IFERROR(LOOKUP(2,1/((LISTS!$M$2:$M$13&lt;&gt;"")*ISNUMBER(SEARCH(LISTS!$M$2:$M$13,$I7481))),LISTS!$O$2:$O$13),"Medio de pago no elegible o no identificado por DIAN"),"Apta automaticamente por pago electronico y base positiva"))))</f>
        <v/>
      </c>
    </row>
    <row r="7482">
      <c r="A7482" s="9" t="n"/>
      <c r="B7482" s="9" t="n"/>
      <c r="C7482" s="12" t="n"/>
      <c r="D7482" s="11" t="n"/>
      <c r="E7482" s="11" t="n"/>
      <c r="F7482" s="11" t="n"/>
      <c r="G7482" s="11" t="n"/>
      <c r="H7482" s="11" t="n"/>
      <c r="I7482" s="9" t="n"/>
      <c r="J7482" s="9" t="n"/>
      <c r="K7482" s="9" t="n"/>
      <c r="L7482" s="9">
        <f>IF(COUNTA($A7482:$K7482)=0,"",IF(AND(IFERROR($H7482,0)&gt;0,LEN(TRIM($K7482&amp;""))&gt;0,IFERROR(LOOKUP(2,1/((LISTS!$M$2:$M$13&lt;&gt;"")*ISNUMBER(SEARCH(LISTS!$M$2:$M$13,$I7482))),LISTS!$N$2:$N$13),"NO")="SI"),"SI","NO"))</f>
        <v/>
      </c>
      <c r="M7482" s="9">
        <f>IF(COUNTA($A7482:$K7482)=0,"",IF($K7482&lt;&gt;"",IF(COUNTIF($K$19:$K7482,$K7482)&gt;1,"SI","NO"),IF(COUNTIFS($A$19:$A7482,$A7482,$C$19:$C7482,$C7482,$J$19:$J7482,$J7482,$D$19:$D7482,$D7482)&gt;1,"SI","NO")))</f>
        <v/>
      </c>
      <c r="N7482" s="11">
        <f>IF(COUNTA($A7482:$K7482)=0,"",IF(AND($L7482="SI",$M7482="NO"),IFERROR($H7482,0),0))</f>
        <v/>
      </c>
      <c r="O7482" s="9">
        <f>IF(COUNTA($A7482:$K7482)=0,"",IF($M7482="SI","CUFE o factura duplicada dentro del reporte; no se suma dos veces",IF(IFERROR($H7482,0)&lt;=0,"DIAN reporta valor susceptible 0",IF($L7482="NO",IFERROR(LOOKUP(2,1/((LISTS!$M$2:$M$13&lt;&gt;"")*ISNUMBER(SEARCH(LISTS!$M$2:$M$13,$I7482))),LISTS!$O$2:$O$13),"Medio de pago no elegible o no identificado por DIAN"),"Apta automaticamente por pago electronico y base positiva"))))</f>
        <v/>
      </c>
    </row>
    <row r="7483">
      <c r="A7483" s="9" t="n"/>
      <c r="B7483" s="9" t="n"/>
      <c r="C7483" s="12" t="n"/>
      <c r="D7483" s="11" t="n"/>
      <c r="E7483" s="11" t="n"/>
      <c r="F7483" s="11" t="n"/>
      <c r="G7483" s="11" t="n"/>
      <c r="H7483" s="11" t="n"/>
      <c r="I7483" s="9" t="n"/>
      <c r="J7483" s="9" t="n"/>
      <c r="K7483" s="9" t="n"/>
      <c r="L7483" s="9">
        <f>IF(COUNTA($A7483:$K7483)=0,"",IF(AND(IFERROR($H7483,0)&gt;0,LEN(TRIM($K7483&amp;""))&gt;0,IFERROR(LOOKUP(2,1/((LISTS!$M$2:$M$13&lt;&gt;"")*ISNUMBER(SEARCH(LISTS!$M$2:$M$13,$I7483))),LISTS!$N$2:$N$13),"NO")="SI"),"SI","NO"))</f>
        <v/>
      </c>
      <c r="M7483" s="9">
        <f>IF(COUNTA($A7483:$K7483)=0,"",IF($K7483&lt;&gt;"",IF(COUNTIF($K$19:$K7483,$K7483)&gt;1,"SI","NO"),IF(COUNTIFS($A$19:$A7483,$A7483,$C$19:$C7483,$C7483,$J$19:$J7483,$J7483,$D$19:$D7483,$D7483)&gt;1,"SI","NO")))</f>
        <v/>
      </c>
      <c r="N7483" s="11">
        <f>IF(COUNTA($A7483:$K7483)=0,"",IF(AND($L7483="SI",$M7483="NO"),IFERROR($H7483,0),0))</f>
        <v/>
      </c>
      <c r="O7483" s="9">
        <f>IF(COUNTA($A7483:$K7483)=0,"",IF($M7483="SI","CUFE o factura duplicada dentro del reporte; no se suma dos veces",IF(IFERROR($H7483,0)&lt;=0,"DIAN reporta valor susceptible 0",IF($L7483="NO",IFERROR(LOOKUP(2,1/((LISTS!$M$2:$M$13&lt;&gt;"")*ISNUMBER(SEARCH(LISTS!$M$2:$M$13,$I7483))),LISTS!$O$2:$O$13),"Medio de pago no elegible o no identificado por DIAN"),"Apta automaticamente por pago electronico y base positiva"))))</f>
        <v/>
      </c>
    </row>
    <row r="7484">
      <c r="A7484" s="9" t="n"/>
      <c r="B7484" s="9" t="n"/>
      <c r="C7484" s="12" t="n"/>
      <c r="D7484" s="11" t="n"/>
      <c r="E7484" s="11" t="n"/>
      <c r="F7484" s="11" t="n"/>
      <c r="G7484" s="11" t="n"/>
      <c r="H7484" s="11" t="n"/>
      <c r="I7484" s="9" t="n"/>
      <c r="J7484" s="9" t="n"/>
      <c r="K7484" s="9" t="n"/>
      <c r="L7484" s="9">
        <f>IF(COUNTA($A7484:$K7484)=0,"",IF(AND(IFERROR($H7484,0)&gt;0,LEN(TRIM($K7484&amp;""))&gt;0,IFERROR(LOOKUP(2,1/((LISTS!$M$2:$M$13&lt;&gt;"")*ISNUMBER(SEARCH(LISTS!$M$2:$M$13,$I7484))),LISTS!$N$2:$N$13),"NO")="SI"),"SI","NO"))</f>
        <v/>
      </c>
      <c r="M7484" s="9">
        <f>IF(COUNTA($A7484:$K7484)=0,"",IF($K7484&lt;&gt;"",IF(COUNTIF($K$19:$K7484,$K7484)&gt;1,"SI","NO"),IF(COUNTIFS($A$19:$A7484,$A7484,$C$19:$C7484,$C7484,$J$19:$J7484,$J7484,$D$19:$D7484,$D7484)&gt;1,"SI","NO")))</f>
        <v/>
      </c>
      <c r="N7484" s="11">
        <f>IF(COUNTA($A7484:$K7484)=0,"",IF(AND($L7484="SI",$M7484="NO"),IFERROR($H7484,0),0))</f>
        <v/>
      </c>
      <c r="O7484" s="9">
        <f>IF(COUNTA($A7484:$K7484)=0,"",IF($M7484="SI","CUFE o factura duplicada dentro del reporte; no se suma dos veces",IF(IFERROR($H7484,0)&lt;=0,"DIAN reporta valor susceptible 0",IF($L7484="NO",IFERROR(LOOKUP(2,1/((LISTS!$M$2:$M$13&lt;&gt;"")*ISNUMBER(SEARCH(LISTS!$M$2:$M$13,$I7484))),LISTS!$O$2:$O$13),"Medio de pago no elegible o no identificado por DIAN"),"Apta automaticamente por pago electronico y base positiva"))))</f>
        <v/>
      </c>
    </row>
    <row r="7485">
      <c r="A7485" s="9" t="n"/>
      <c r="B7485" s="9" t="n"/>
      <c r="C7485" s="12" t="n"/>
      <c r="D7485" s="11" t="n"/>
      <c r="E7485" s="11" t="n"/>
      <c r="F7485" s="11" t="n"/>
      <c r="G7485" s="11" t="n"/>
      <c r="H7485" s="11" t="n"/>
      <c r="I7485" s="9" t="n"/>
      <c r="J7485" s="9" t="n"/>
      <c r="K7485" s="9" t="n"/>
      <c r="L7485" s="9">
        <f>IF(COUNTA($A7485:$K7485)=0,"",IF(AND(IFERROR($H7485,0)&gt;0,LEN(TRIM($K7485&amp;""))&gt;0,IFERROR(LOOKUP(2,1/((LISTS!$M$2:$M$13&lt;&gt;"")*ISNUMBER(SEARCH(LISTS!$M$2:$M$13,$I7485))),LISTS!$N$2:$N$13),"NO")="SI"),"SI","NO"))</f>
        <v/>
      </c>
      <c r="M7485" s="9">
        <f>IF(COUNTA($A7485:$K7485)=0,"",IF($K7485&lt;&gt;"",IF(COUNTIF($K$19:$K7485,$K7485)&gt;1,"SI","NO"),IF(COUNTIFS($A$19:$A7485,$A7485,$C$19:$C7485,$C7485,$J$19:$J7485,$J7485,$D$19:$D7485,$D7485)&gt;1,"SI","NO")))</f>
        <v/>
      </c>
      <c r="N7485" s="11">
        <f>IF(COUNTA($A7485:$K7485)=0,"",IF(AND($L7485="SI",$M7485="NO"),IFERROR($H7485,0),0))</f>
        <v/>
      </c>
      <c r="O7485" s="9">
        <f>IF(COUNTA($A7485:$K7485)=0,"",IF($M7485="SI","CUFE o factura duplicada dentro del reporte; no se suma dos veces",IF(IFERROR($H7485,0)&lt;=0,"DIAN reporta valor susceptible 0",IF($L7485="NO",IFERROR(LOOKUP(2,1/((LISTS!$M$2:$M$13&lt;&gt;"")*ISNUMBER(SEARCH(LISTS!$M$2:$M$13,$I7485))),LISTS!$O$2:$O$13),"Medio de pago no elegible o no identificado por DIAN"),"Apta automaticamente por pago electronico y base positiva"))))</f>
        <v/>
      </c>
    </row>
    <row r="7486">
      <c r="A7486" s="9" t="n"/>
      <c r="B7486" s="9" t="n"/>
      <c r="C7486" s="12" t="n"/>
      <c r="D7486" s="11" t="n"/>
      <c r="E7486" s="11" t="n"/>
      <c r="F7486" s="11" t="n"/>
      <c r="G7486" s="11" t="n"/>
      <c r="H7486" s="11" t="n"/>
      <c r="I7486" s="9" t="n"/>
      <c r="J7486" s="9" t="n"/>
      <c r="K7486" s="9" t="n"/>
      <c r="L7486" s="9">
        <f>IF(COUNTA($A7486:$K7486)=0,"",IF(AND(IFERROR($H7486,0)&gt;0,LEN(TRIM($K7486&amp;""))&gt;0,IFERROR(LOOKUP(2,1/((LISTS!$M$2:$M$13&lt;&gt;"")*ISNUMBER(SEARCH(LISTS!$M$2:$M$13,$I7486))),LISTS!$N$2:$N$13),"NO")="SI"),"SI","NO"))</f>
        <v/>
      </c>
      <c r="M7486" s="9">
        <f>IF(COUNTA($A7486:$K7486)=0,"",IF($K7486&lt;&gt;"",IF(COUNTIF($K$19:$K7486,$K7486)&gt;1,"SI","NO"),IF(COUNTIFS($A$19:$A7486,$A7486,$C$19:$C7486,$C7486,$J$19:$J7486,$J7486,$D$19:$D7486,$D7486)&gt;1,"SI","NO")))</f>
        <v/>
      </c>
      <c r="N7486" s="11">
        <f>IF(COUNTA($A7486:$K7486)=0,"",IF(AND($L7486="SI",$M7486="NO"),IFERROR($H7486,0),0))</f>
        <v/>
      </c>
      <c r="O7486" s="9">
        <f>IF(COUNTA($A7486:$K7486)=0,"",IF($M7486="SI","CUFE o factura duplicada dentro del reporte; no se suma dos veces",IF(IFERROR($H7486,0)&lt;=0,"DIAN reporta valor susceptible 0",IF($L7486="NO",IFERROR(LOOKUP(2,1/((LISTS!$M$2:$M$13&lt;&gt;"")*ISNUMBER(SEARCH(LISTS!$M$2:$M$13,$I7486))),LISTS!$O$2:$O$13),"Medio de pago no elegible o no identificado por DIAN"),"Apta automaticamente por pago electronico y base positiva"))))</f>
        <v/>
      </c>
    </row>
    <row r="7487">
      <c r="A7487" s="9" t="n"/>
      <c r="B7487" s="9" t="n"/>
      <c r="C7487" s="12" t="n"/>
      <c r="D7487" s="11" t="n"/>
      <c r="E7487" s="11" t="n"/>
      <c r="F7487" s="11" t="n"/>
      <c r="G7487" s="11" t="n"/>
      <c r="H7487" s="11" t="n"/>
      <c r="I7487" s="9" t="n"/>
      <c r="J7487" s="9" t="n"/>
      <c r="K7487" s="9" t="n"/>
      <c r="L7487" s="9">
        <f>IF(COUNTA($A7487:$K7487)=0,"",IF(AND(IFERROR($H7487,0)&gt;0,LEN(TRIM($K7487&amp;""))&gt;0,IFERROR(LOOKUP(2,1/((LISTS!$M$2:$M$13&lt;&gt;"")*ISNUMBER(SEARCH(LISTS!$M$2:$M$13,$I7487))),LISTS!$N$2:$N$13),"NO")="SI"),"SI","NO"))</f>
        <v/>
      </c>
      <c r="M7487" s="9">
        <f>IF(COUNTA($A7487:$K7487)=0,"",IF($K7487&lt;&gt;"",IF(COUNTIF($K$19:$K7487,$K7487)&gt;1,"SI","NO"),IF(COUNTIFS($A$19:$A7487,$A7487,$C$19:$C7487,$C7487,$J$19:$J7487,$J7487,$D$19:$D7487,$D7487)&gt;1,"SI","NO")))</f>
        <v/>
      </c>
      <c r="N7487" s="11">
        <f>IF(COUNTA($A7487:$K7487)=0,"",IF(AND($L7487="SI",$M7487="NO"),IFERROR($H7487,0),0))</f>
        <v/>
      </c>
      <c r="O7487" s="9">
        <f>IF(COUNTA($A7487:$K7487)=0,"",IF($M7487="SI","CUFE o factura duplicada dentro del reporte; no se suma dos veces",IF(IFERROR($H7487,0)&lt;=0,"DIAN reporta valor susceptible 0",IF($L7487="NO",IFERROR(LOOKUP(2,1/((LISTS!$M$2:$M$13&lt;&gt;"")*ISNUMBER(SEARCH(LISTS!$M$2:$M$13,$I7487))),LISTS!$O$2:$O$13),"Medio de pago no elegible o no identificado por DIAN"),"Apta automaticamente por pago electronico y base positiva"))))</f>
        <v/>
      </c>
    </row>
    <row r="7488">
      <c r="A7488" s="9" t="n"/>
      <c r="B7488" s="9" t="n"/>
      <c r="C7488" s="12" t="n"/>
      <c r="D7488" s="11" t="n"/>
      <c r="E7488" s="11" t="n"/>
      <c r="F7488" s="11" t="n"/>
      <c r="G7488" s="11" t="n"/>
      <c r="H7488" s="11" t="n"/>
      <c r="I7488" s="9" t="n"/>
      <c r="J7488" s="9" t="n"/>
      <c r="K7488" s="9" t="n"/>
      <c r="L7488" s="9">
        <f>IF(COUNTA($A7488:$K7488)=0,"",IF(AND(IFERROR($H7488,0)&gt;0,LEN(TRIM($K7488&amp;""))&gt;0,IFERROR(LOOKUP(2,1/((LISTS!$M$2:$M$13&lt;&gt;"")*ISNUMBER(SEARCH(LISTS!$M$2:$M$13,$I7488))),LISTS!$N$2:$N$13),"NO")="SI"),"SI","NO"))</f>
        <v/>
      </c>
      <c r="M7488" s="9">
        <f>IF(COUNTA($A7488:$K7488)=0,"",IF($K7488&lt;&gt;"",IF(COUNTIF($K$19:$K7488,$K7488)&gt;1,"SI","NO"),IF(COUNTIFS($A$19:$A7488,$A7488,$C$19:$C7488,$C7488,$J$19:$J7488,$J7488,$D$19:$D7488,$D7488)&gt;1,"SI","NO")))</f>
        <v/>
      </c>
      <c r="N7488" s="11">
        <f>IF(COUNTA($A7488:$K7488)=0,"",IF(AND($L7488="SI",$M7488="NO"),IFERROR($H7488,0),0))</f>
        <v/>
      </c>
      <c r="O7488" s="9">
        <f>IF(COUNTA($A7488:$K7488)=0,"",IF($M7488="SI","CUFE o factura duplicada dentro del reporte; no se suma dos veces",IF(IFERROR($H7488,0)&lt;=0,"DIAN reporta valor susceptible 0",IF($L7488="NO",IFERROR(LOOKUP(2,1/((LISTS!$M$2:$M$13&lt;&gt;"")*ISNUMBER(SEARCH(LISTS!$M$2:$M$13,$I7488))),LISTS!$O$2:$O$13),"Medio de pago no elegible o no identificado por DIAN"),"Apta automaticamente por pago electronico y base positiva"))))</f>
        <v/>
      </c>
    </row>
    <row r="7489">
      <c r="A7489" s="9" t="n"/>
      <c r="B7489" s="9" t="n"/>
      <c r="C7489" s="12" t="n"/>
      <c r="D7489" s="11" t="n"/>
      <c r="E7489" s="11" t="n"/>
      <c r="F7489" s="11" t="n"/>
      <c r="G7489" s="11" t="n"/>
      <c r="H7489" s="11" t="n"/>
      <c r="I7489" s="9" t="n"/>
      <c r="J7489" s="9" t="n"/>
      <c r="K7489" s="9" t="n"/>
      <c r="L7489" s="9">
        <f>IF(COUNTA($A7489:$K7489)=0,"",IF(AND(IFERROR($H7489,0)&gt;0,LEN(TRIM($K7489&amp;""))&gt;0,IFERROR(LOOKUP(2,1/((LISTS!$M$2:$M$13&lt;&gt;"")*ISNUMBER(SEARCH(LISTS!$M$2:$M$13,$I7489))),LISTS!$N$2:$N$13),"NO")="SI"),"SI","NO"))</f>
        <v/>
      </c>
      <c r="M7489" s="9">
        <f>IF(COUNTA($A7489:$K7489)=0,"",IF($K7489&lt;&gt;"",IF(COUNTIF($K$19:$K7489,$K7489)&gt;1,"SI","NO"),IF(COUNTIFS($A$19:$A7489,$A7489,$C$19:$C7489,$C7489,$J$19:$J7489,$J7489,$D$19:$D7489,$D7489)&gt;1,"SI","NO")))</f>
        <v/>
      </c>
      <c r="N7489" s="11">
        <f>IF(COUNTA($A7489:$K7489)=0,"",IF(AND($L7489="SI",$M7489="NO"),IFERROR($H7489,0),0))</f>
        <v/>
      </c>
      <c r="O7489" s="9">
        <f>IF(COUNTA($A7489:$K7489)=0,"",IF($M7489="SI","CUFE o factura duplicada dentro del reporte; no se suma dos veces",IF(IFERROR($H7489,0)&lt;=0,"DIAN reporta valor susceptible 0",IF($L7489="NO",IFERROR(LOOKUP(2,1/((LISTS!$M$2:$M$13&lt;&gt;"")*ISNUMBER(SEARCH(LISTS!$M$2:$M$13,$I7489))),LISTS!$O$2:$O$13),"Medio de pago no elegible o no identificado por DIAN"),"Apta automaticamente por pago electronico y base positiva"))))</f>
        <v/>
      </c>
    </row>
    <row r="7490">
      <c r="A7490" s="9" t="n"/>
      <c r="B7490" s="9" t="n"/>
      <c r="C7490" s="12" t="n"/>
      <c r="D7490" s="11" t="n"/>
      <c r="E7490" s="11" t="n"/>
      <c r="F7490" s="11" t="n"/>
      <c r="G7490" s="11" t="n"/>
      <c r="H7490" s="11" t="n"/>
      <c r="I7490" s="9" t="n"/>
      <c r="J7490" s="9" t="n"/>
      <c r="K7490" s="9" t="n"/>
      <c r="L7490" s="9">
        <f>IF(COUNTA($A7490:$K7490)=0,"",IF(AND(IFERROR($H7490,0)&gt;0,LEN(TRIM($K7490&amp;""))&gt;0,IFERROR(LOOKUP(2,1/((LISTS!$M$2:$M$13&lt;&gt;"")*ISNUMBER(SEARCH(LISTS!$M$2:$M$13,$I7490))),LISTS!$N$2:$N$13),"NO")="SI"),"SI","NO"))</f>
        <v/>
      </c>
      <c r="M7490" s="9">
        <f>IF(COUNTA($A7490:$K7490)=0,"",IF($K7490&lt;&gt;"",IF(COUNTIF($K$19:$K7490,$K7490)&gt;1,"SI","NO"),IF(COUNTIFS($A$19:$A7490,$A7490,$C$19:$C7490,$C7490,$J$19:$J7490,$J7490,$D$19:$D7490,$D7490)&gt;1,"SI","NO")))</f>
        <v/>
      </c>
      <c r="N7490" s="11">
        <f>IF(COUNTA($A7490:$K7490)=0,"",IF(AND($L7490="SI",$M7490="NO"),IFERROR($H7490,0),0))</f>
        <v/>
      </c>
      <c r="O7490" s="9">
        <f>IF(COUNTA($A7490:$K7490)=0,"",IF($M7490="SI","CUFE o factura duplicada dentro del reporte; no se suma dos veces",IF(IFERROR($H7490,0)&lt;=0,"DIAN reporta valor susceptible 0",IF($L7490="NO",IFERROR(LOOKUP(2,1/((LISTS!$M$2:$M$13&lt;&gt;"")*ISNUMBER(SEARCH(LISTS!$M$2:$M$13,$I7490))),LISTS!$O$2:$O$13),"Medio de pago no elegible o no identificado por DIAN"),"Apta automaticamente por pago electronico y base positiva"))))</f>
        <v/>
      </c>
    </row>
    <row r="7491">
      <c r="A7491" s="9" t="n"/>
      <c r="B7491" s="9" t="n"/>
      <c r="C7491" s="12" t="n"/>
      <c r="D7491" s="11" t="n"/>
      <c r="E7491" s="11" t="n"/>
      <c r="F7491" s="11" t="n"/>
      <c r="G7491" s="11" t="n"/>
      <c r="H7491" s="11" t="n"/>
      <c r="I7491" s="9" t="n"/>
      <c r="J7491" s="9" t="n"/>
      <c r="K7491" s="9" t="n"/>
      <c r="L7491" s="9">
        <f>IF(COUNTA($A7491:$K7491)=0,"",IF(AND(IFERROR($H7491,0)&gt;0,LEN(TRIM($K7491&amp;""))&gt;0,IFERROR(LOOKUP(2,1/((LISTS!$M$2:$M$13&lt;&gt;"")*ISNUMBER(SEARCH(LISTS!$M$2:$M$13,$I7491))),LISTS!$N$2:$N$13),"NO")="SI"),"SI","NO"))</f>
        <v/>
      </c>
      <c r="M7491" s="9">
        <f>IF(COUNTA($A7491:$K7491)=0,"",IF($K7491&lt;&gt;"",IF(COUNTIF($K$19:$K7491,$K7491)&gt;1,"SI","NO"),IF(COUNTIFS($A$19:$A7491,$A7491,$C$19:$C7491,$C7491,$J$19:$J7491,$J7491,$D$19:$D7491,$D7491)&gt;1,"SI","NO")))</f>
        <v/>
      </c>
      <c r="N7491" s="11">
        <f>IF(COUNTA($A7491:$K7491)=0,"",IF(AND($L7491="SI",$M7491="NO"),IFERROR($H7491,0),0))</f>
        <v/>
      </c>
      <c r="O7491" s="9">
        <f>IF(COUNTA($A7491:$K7491)=0,"",IF($M7491="SI","CUFE o factura duplicada dentro del reporte; no se suma dos veces",IF(IFERROR($H7491,0)&lt;=0,"DIAN reporta valor susceptible 0",IF($L7491="NO",IFERROR(LOOKUP(2,1/((LISTS!$M$2:$M$13&lt;&gt;"")*ISNUMBER(SEARCH(LISTS!$M$2:$M$13,$I7491))),LISTS!$O$2:$O$13),"Medio de pago no elegible o no identificado por DIAN"),"Apta automaticamente por pago electronico y base positiva"))))</f>
        <v/>
      </c>
    </row>
    <row r="7492">
      <c r="A7492" s="9" t="n"/>
      <c r="B7492" s="9" t="n"/>
      <c r="C7492" s="12" t="n"/>
      <c r="D7492" s="11" t="n"/>
      <c r="E7492" s="11" t="n"/>
      <c r="F7492" s="11" t="n"/>
      <c r="G7492" s="11" t="n"/>
      <c r="H7492" s="11" t="n"/>
      <c r="I7492" s="9" t="n"/>
      <c r="J7492" s="9" t="n"/>
      <c r="K7492" s="9" t="n"/>
      <c r="L7492" s="9">
        <f>IF(COUNTA($A7492:$K7492)=0,"",IF(AND(IFERROR($H7492,0)&gt;0,LEN(TRIM($K7492&amp;""))&gt;0,IFERROR(LOOKUP(2,1/((LISTS!$M$2:$M$13&lt;&gt;"")*ISNUMBER(SEARCH(LISTS!$M$2:$M$13,$I7492))),LISTS!$N$2:$N$13),"NO")="SI"),"SI","NO"))</f>
        <v/>
      </c>
      <c r="M7492" s="9">
        <f>IF(COUNTA($A7492:$K7492)=0,"",IF($K7492&lt;&gt;"",IF(COUNTIF($K$19:$K7492,$K7492)&gt;1,"SI","NO"),IF(COUNTIFS($A$19:$A7492,$A7492,$C$19:$C7492,$C7492,$J$19:$J7492,$J7492,$D$19:$D7492,$D7492)&gt;1,"SI","NO")))</f>
        <v/>
      </c>
      <c r="N7492" s="11">
        <f>IF(COUNTA($A7492:$K7492)=0,"",IF(AND($L7492="SI",$M7492="NO"),IFERROR($H7492,0),0))</f>
        <v/>
      </c>
      <c r="O7492" s="9">
        <f>IF(COUNTA($A7492:$K7492)=0,"",IF($M7492="SI","CUFE o factura duplicada dentro del reporte; no se suma dos veces",IF(IFERROR($H7492,0)&lt;=0,"DIAN reporta valor susceptible 0",IF($L7492="NO",IFERROR(LOOKUP(2,1/((LISTS!$M$2:$M$13&lt;&gt;"")*ISNUMBER(SEARCH(LISTS!$M$2:$M$13,$I7492))),LISTS!$O$2:$O$13),"Medio de pago no elegible o no identificado por DIAN"),"Apta automaticamente por pago electronico y base positiva"))))</f>
        <v/>
      </c>
    </row>
    <row r="7493">
      <c r="A7493" s="9" t="n"/>
      <c r="B7493" s="9" t="n"/>
      <c r="C7493" s="12" t="n"/>
      <c r="D7493" s="11" t="n"/>
      <c r="E7493" s="11" t="n"/>
      <c r="F7493" s="11" t="n"/>
      <c r="G7493" s="11" t="n"/>
      <c r="H7493" s="11" t="n"/>
      <c r="I7493" s="9" t="n"/>
      <c r="J7493" s="9" t="n"/>
      <c r="K7493" s="9" t="n"/>
      <c r="L7493" s="9">
        <f>IF(COUNTA($A7493:$K7493)=0,"",IF(AND(IFERROR($H7493,0)&gt;0,LEN(TRIM($K7493&amp;""))&gt;0,IFERROR(LOOKUP(2,1/((LISTS!$M$2:$M$13&lt;&gt;"")*ISNUMBER(SEARCH(LISTS!$M$2:$M$13,$I7493))),LISTS!$N$2:$N$13),"NO")="SI"),"SI","NO"))</f>
        <v/>
      </c>
      <c r="M7493" s="9">
        <f>IF(COUNTA($A7493:$K7493)=0,"",IF($K7493&lt;&gt;"",IF(COUNTIF($K$19:$K7493,$K7493)&gt;1,"SI","NO"),IF(COUNTIFS($A$19:$A7493,$A7493,$C$19:$C7493,$C7493,$J$19:$J7493,$J7493,$D$19:$D7493,$D7493)&gt;1,"SI","NO")))</f>
        <v/>
      </c>
      <c r="N7493" s="11">
        <f>IF(COUNTA($A7493:$K7493)=0,"",IF(AND($L7493="SI",$M7493="NO"),IFERROR($H7493,0),0))</f>
        <v/>
      </c>
      <c r="O7493" s="9">
        <f>IF(COUNTA($A7493:$K7493)=0,"",IF($M7493="SI","CUFE o factura duplicada dentro del reporte; no se suma dos veces",IF(IFERROR($H7493,0)&lt;=0,"DIAN reporta valor susceptible 0",IF($L7493="NO",IFERROR(LOOKUP(2,1/((LISTS!$M$2:$M$13&lt;&gt;"")*ISNUMBER(SEARCH(LISTS!$M$2:$M$13,$I7493))),LISTS!$O$2:$O$13),"Medio de pago no elegible o no identificado por DIAN"),"Apta automaticamente por pago electronico y base positiva"))))</f>
        <v/>
      </c>
    </row>
    <row r="7494">
      <c r="A7494" s="9" t="n"/>
      <c r="B7494" s="9" t="n"/>
      <c r="C7494" s="12" t="n"/>
      <c r="D7494" s="11" t="n"/>
      <c r="E7494" s="11" t="n"/>
      <c r="F7494" s="11" t="n"/>
      <c r="G7494" s="11" t="n"/>
      <c r="H7494" s="11" t="n"/>
      <c r="I7494" s="9" t="n"/>
      <c r="J7494" s="9" t="n"/>
      <c r="K7494" s="9" t="n"/>
      <c r="L7494" s="9">
        <f>IF(COUNTA($A7494:$K7494)=0,"",IF(AND(IFERROR($H7494,0)&gt;0,LEN(TRIM($K7494&amp;""))&gt;0,IFERROR(LOOKUP(2,1/((LISTS!$M$2:$M$13&lt;&gt;"")*ISNUMBER(SEARCH(LISTS!$M$2:$M$13,$I7494))),LISTS!$N$2:$N$13),"NO")="SI"),"SI","NO"))</f>
        <v/>
      </c>
      <c r="M7494" s="9">
        <f>IF(COUNTA($A7494:$K7494)=0,"",IF($K7494&lt;&gt;"",IF(COUNTIF($K$19:$K7494,$K7494)&gt;1,"SI","NO"),IF(COUNTIFS($A$19:$A7494,$A7494,$C$19:$C7494,$C7494,$J$19:$J7494,$J7494,$D$19:$D7494,$D7494)&gt;1,"SI","NO")))</f>
        <v/>
      </c>
      <c r="N7494" s="11">
        <f>IF(COUNTA($A7494:$K7494)=0,"",IF(AND($L7494="SI",$M7494="NO"),IFERROR($H7494,0),0))</f>
        <v/>
      </c>
      <c r="O7494" s="9">
        <f>IF(COUNTA($A7494:$K7494)=0,"",IF($M7494="SI","CUFE o factura duplicada dentro del reporte; no se suma dos veces",IF(IFERROR($H7494,0)&lt;=0,"DIAN reporta valor susceptible 0",IF($L7494="NO",IFERROR(LOOKUP(2,1/((LISTS!$M$2:$M$13&lt;&gt;"")*ISNUMBER(SEARCH(LISTS!$M$2:$M$13,$I7494))),LISTS!$O$2:$O$13),"Medio de pago no elegible o no identificado por DIAN"),"Apta automaticamente por pago electronico y base positiva"))))</f>
        <v/>
      </c>
    </row>
    <row r="7495">
      <c r="A7495" s="9" t="n"/>
      <c r="B7495" s="9" t="n"/>
      <c r="C7495" s="12" t="n"/>
      <c r="D7495" s="11" t="n"/>
      <c r="E7495" s="11" t="n"/>
      <c r="F7495" s="11" t="n"/>
      <c r="G7495" s="11" t="n"/>
      <c r="H7495" s="11" t="n"/>
      <c r="I7495" s="9" t="n"/>
      <c r="J7495" s="9" t="n"/>
      <c r="K7495" s="9" t="n"/>
      <c r="L7495" s="9">
        <f>IF(COUNTA($A7495:$K7495)=0,"",IF(AND(IFERROR($H7495,0)&gt;0,LEN(TRIM($K7495&amp;""))&gt;0,IFERROR(LOOKUP(2,1/((LISTS!$M$2:$M$13&lt;&gt;"")*ISNUMBER(SEARCH(LISTS!$M$2:$M$13,$I7495))),LISTS!$N$2:$N$13),"NO")="SI"),"SI","NO"))</f>
        <v/>
      </c>
      <c r="M7495" s="9">
        <f>IF(COUNTA($A7495:$K7495)=0,"",IF($K7495&lt;&gt;"",IF(COUNTIF($K$19:$K7495,$K7495)&gt;1,"SI","NO"),IF(COUNTIFS($A$19:$A7495,$A7495,$C$19:$C7495,$C7495,$J$19:$J7495,$J7495,$D$19:$D7495,$D7495)&gt;1,"SI","NO")))</f>
        <v/>
      </c>
      <c r="N7495" s="11">
        <f>IF(COUNTA($A7495:$K7495)=0,"",IF(AND($L7495="SI",$M7495="NO"),IFERROR($H7495,0),0))</f>
        <v/>
      </c>
      <c r="O7495" s="9">
        <f>IF(COUNTA($A7495:$K7495)=0,"",IF($M7495="SI","CUFE o factura duplicada dentro del reporte; no se suma dos veces",IF(IFERROR($H7495,0)&lt;=0,"DIAN reporta valor susceptible 0",IF($L7495="NO",IFERROR(LOOKUP(2,1/((LISTS!$M$2:$M$13&lt;&gt;"")*ISNUMBER(SEARCH(LISTS!$M$2:$M$13,$I7495))),LISTS!$O$2:$O$13),"Medio de pago no elegible o no identificado por DIAN"),"Apta automaticamente por pago electronico y base positiva"))))</f>
        <v/>
      </c>
    </row>
    <row r="7496">
      <c r="A7496" s="9" t="n"/>
      <c r="B7496" s="9" t="n"/>
      <c r="C7496" s="12" t="n"/>
      <c r="D7496" s="11" t="n"/>
      <c r="E7496" s="11" t="n"/>
      <c r="F7496" s="11" t="n"/>
      <c r="G7496" s="11" t="n"/>
      <c r="H7496" s="11" t="n"/>
      <c r="I7496" s="9" t="n"/>
      <c r="J7496" s="9" t="n"/>
      <c r="K7496" s="9" t="n"/>
      <c r="L7496" s="9">
        <f>IF(COUNTA($A7496:$K7496)=0,"",IF(AND(IFERROR($H7496,0)&gt;0,LEN(TRIM($K7496&amp;""))&gt;0,IFERROR(LOOKUP(2,1/((LISTS!$M$2:$M$13&lt;&gt;"")*ISNUMBER(SEARCH(LISTS!$M$2:$M$13,$I7496))),LISTS!$N$2:$N$13),"NO")="SI"),"SI","NO"))</f>
        <v/>
      </c>
      <c r="M7496" s="9">
        <f>IF(COUNTA($A7496:$K7496)=0,"",IF($K7496&lt;&gt;"",IF(COUNTIF($K$19:$K7496,$K7496)&gt;1,"SI","NO"),IF(COUNTIFS($A$19:$A7496,$A7496,$C$19:$C7496,$C7496,$J$19:$J7496,$J7496,$D$19:$D7496,$D7496)&gt;1,"SI","NO")))</f>
        <v/>
      </c>
      <c r="N7496" s="11">
        <f>IF(COUNTA($A7496:$K7496)=0,"",IF(AND($L7496="SI",$M7496="NO"),IFERROR($H7496,0),0))</f>
        <v/>
      </c>
      <c r="O7496" s="9">
        <f>IF(COUNTA($A7496:$K7496)=0,"",IF($M7496="SI","CUFE o factura duplicada dentro del reporte; no se suma dos veces",IF(IFERROR($H7496,0)&lt;=0,"DIAN reporta valor susceptible 0",IF($L7496="NO",IFERROR(LOOKUP(2,1/((LISTS!$M$2:$M$13&lt;&gt;"")*ISNUMBER(SEARCH(LISTS!$M$2:$M$13,$I7496))),LISTS!$O$2:$O$13),"Medio de pago no elegible o no identificado por DIAN"),"Apta automaticamente por pago electronico y base positiva"))))</f>
        <v/>
      </c>
    </row>
    <row r="7497">
      <c r="A7497" s="9" t="n"/>
      <c r="B7497" s="9" t="n"/>
      <c r="C7497" s="12" t="n"/>
      <c r="D7497" s="11" t="n"/>
      <c r="E7497" s="11" t="n"/>
      <c r="F7497" s="11" t="n"/>
      <c r="G7497" s="11" t="n"/>
      <c r="H7497" s="11" t="n"/>
      <c r="I7497" s="9" t="n"/>
      <c r="J7497" s="9" t="n"/>
      <c r="K7497" s="9" t="n"/>
      <c r="L7497" s="9">
        <f>IF(COUNTA($A7497:$K7497)=0,"",IF(AND(IFERROR($H7497,0)&gt;0,LEN(TRIM($K7497&amp;""))&gt;0,IFERROR(LOOKUP(2,1/((LISTS!$M$2:$M$13&lt;&gt;"")*ISNUMBER(SEARCH(LISTS!$M$2:$M$13,$I7497))),LISTS!$N$2:$N$13),"NO")="SI"),"SI","NO"))</f>
        <v/>
      </c>
      <c r="M7497" s="9">
        <f>IF(COUNTA($A7497:$K7497)=0,"",IF($K7497&lt;&gt;"",IF(COUNTIF($K$19:$K7497,$K7497)&gt;1,"SI","NO"),IF(COUNTIFS($A$19:$A7497,$A7497,$C$19:$C7497,$C7497,$J$19:$J7497,$J7497,$D$19:$D7497,$D7497)&gt;1,"SI","NO")))</f>
        <v/>
      </c>
      <c r="N7497" s="11">
        <f>IF(COUNTA($A7497:$K7497)=0,"",IF(AND($L7497="SI",$M7497="NO"),IFERROR($H7497,0),0))</f>
        <v/>
      </c>
      <c r="O7497" s="9">
        <f>IF(COUNTA($A7497:$K7497)=0,"",IF($M7497="SI","CUFE o factura duplicada dentro del reporte; no se suma dos veces",IF(IFERROR($H7497,0)&lt;=0,"DIAN reporta valor susceptible 0",IF($L7497="NO",IFERROR(LOOKUP(2,1/((LISTS!$M$2:$M$13&lt;&gt;"")*ISNUMBER(SEARCH(LISTS!$M$2:$M$13,$I7497))),LISTS!$O$2:$O$13),"Medio de pago no elegible o no identificado por DIAN"),"Apta automaticamente por pago electronico y base positiva"))))</f>
        <v/>
      </c>
    </row>
    <row r="7498">
      <c r="A7498" s="9" t="n"/>
      <c r="B7498" s="9" t="n"/>
      <c r="C7498" s="12" t="n"/>
      <c r="D7498" s="11" t="n"/>
      <c r="E7498" s="11" t="n"/>
      <c r="F7498" s="11" t="n"/>
      <c r="G7498" s="11" t="n"/>
      <c r="H7498" s="11" t="n"/>
      <c r="I7498" s="9" t="n"/>
      <c r="J7498" s="9" t="n"/>
      <c r="K7498" s="9" t="n"/>
      <c r="L7498" s="9">
        <f>IF(COUNTA($A7498:$K7498)=0,"",IF(AND(IFERROR($H7498,0)&gt;0,LEN(TRIM($K7498&amp;""))&gt;0,IFERROR(LOOKUP(2,1/((LISTS!$M$2:$M$13&lt;&gt;"")*ISNUMBER(SEARCH(LISTS!$M$2:$M$13,$I7498))),LISTS!$N$2:$N$13),"NO")="SI"),"SI","NO"))</f>
        <v/>
      </c>
      <c r="M7498" s="9">
        <f>IF(COUNTA($A7498:$K7498)=0,"",IF($K7498&lt;&gt;"",IF(COUNTIF($K$19:$K7498,$K7498)&gt;1,"SI","NO"),IF(COUNTIFS($A$19:$A7498,$A7498,$C$19:$C7498,$C7498,$J$19:$J7498,$J7498,$D$19:$D7498,$D7498)&gt;1,"SI","NO")))</f>
        <v/>
      </c>
      <c r="N7498" s="11">
        <f>IF(COUNTA($A7498:$K7498)=0,"",IF(AND($L7498="SI",$M7498="NO"),IFERROR($H7498,0),0))</f>
        <v/>
      </c>
      <c r="O7498" s="9">
        <f>IF(COUNTA($A7498:$K7498)=0,"",IF($M7498="SI","CUFE o factura duplicada dentro del reporte; no se suma dos veces",IF(IFERROR($H7498,0)&lt;=0,"DIAN reporta valor susceptible 0",IF($L7498="NO",IFERROR(LOOKUP(2,1/((LISTS!$M$2:$M$13&lt;&gt;"")*ISNUMBER(SEARCH(LISTS!$M$2:$M$13,$I7498))),LISTS!$O$2:$O$13),"Medio de pago no elegible o no identificado por DIAN"),"Apta automaticamente por pago electronico y base positiva"))))</f>
        <v/>
      </c>
    </row>
    <row r="7499">
      <c r="A7499" s="9" t="n"/>
      <c r="B7499" s="9" t="n"/>
      <c r="C7499" s="12" t="n"/>
      <c r="D7499" s="11" t="n"/>
      <c r="E7499" s="11" t="n"/>
      <c r="F7499" s="11" t="n"/>
      <c r="G7499" s="11" t="n"/>
      <c r="H7499" s="11" t="n"/>
      <c r="I7499" s="9" t="n"/>
      <c r="J7499" s="9" t="n"/>
      <c r="K7499" s="9" t="n"/>
      <c r="L7499" s="9">
        <f>IF(COUNTA($A7499:$K7499)=0,"",IF(AND(IFERROR($H7499,0)&gt;0,LEN(TRIM($K7499&amp;""))&gt;0,IFERROR(LOOKUP(2,1/((LISTS!$M$2:$M$13&lt;&gt;"")*ISNUMBER(SEARCH(LISTS!$M$2:$M$13,$I7499))),LISTS!$N$2:$N$13),"NO")="SI"),"SI","NO"))</f>
        <v/>
      </c>
      <c r="M7499" s="9">
        <f>IF(COUNTA($A7499:$K7499)=0,"",IF($K7499&lt;&gt;"",IF(COUNTIF($K$19:$K7499,$K7499)&gt;1,"SI","NO"),IF(COUNTIFS($A$19:$A7499,$A7499,$C$19:$C7499,$C7499,$J$19:$J7499,$J7499,$D$19:$D7499,$D7499)&gt;1,"SI","NO")))</f>
        <v/>
      </c>
      <c r="N7499" s="11">
        <f>IF(COUNTA($A7499:$K7499)=0,"",IF(AND($L7499="SI",$M7499="NO"),IFERROR($H7499,0),0))</f>
        <v/>
      </c>
      <c r="O7499" s="9">
        <f>IF(COUNTA($A7499:$K7499)=0,"",IF($M7499="SI","CUFE o factura duplicada dentro del reporte; no se suma dos veces",IF(IFERROR($H7499,0)&lt;=0,"DIAN reporta valor susceptible 0",IF($L7499="NO",IFERROR(LOOKUP(2,1/((LISTS!$M$2:$M$13&lt;&gt;"")*ISNUMBER(SEARCH(LISTS!$M$2:$M$13,$I7499))),LISTS!$O$2:$O$13),"Medio de pago no elegible o no identificado por DIAN"),"Apta automaticamente por pago electronico y base positiva"))))</f>
        <v/>
      </c>
    </row>
    <row r="7500">
      <c r="A7500" s="9" t="n"/>
      <c r="B7500" s="9" t="n"/>
      <c r="C7500" s="12" t="n"/>
      <c r="D7500" s="11" t="n"/>
      <c r="E7500" s="11" t="n"/>
      <c r="F7500" s="11" t="n"/>
      <c r="G7500" s="11" t="n"/>
      <c r="H7500" s="11" t="n"/>
      <c r="I7500" s="9" t="n"/>
      <c r="J7500" s="9" t="n"/>
      <c r="K7500" s="9" t="n"/>
      <c r="L7500" s="9">
        <f>IF(COUNTA($A7500:$K7500)=0,"",IF(AND(IFERROR($H7500,0)&gt;0,LEN(TRIM($K7500&amp;""))&gt;0,IFERROR(LOOKUP(2,1/((LISTS!$M$2:$M$13&lt;&gt;"")*ISNUMBER(SEARCH(LISTS!$M$2:$M$13,$I7500))),LISTS!$N$2:$N$13),"NO")="SI"),"SI","NO"))</f>
        <v/>
      </c>
      <c r="M7500" s="9">
        <f>IF(COUNTA($A7500:$K7500)=0,"",IF($K7500&lt;&gt;"",IF(COUNTIF($K$19:$K7500,$K7500)&gt;1,"SI","NO"),IF(COUNTIFS($A$19:$A7500,$A7500,$C$19:$C7500,$C7500,$J$19:$J7500,$J7500,$D$19:$D7500,$D7500)&gt;1,"SI","NO")))</f>
        <v/>
      </c>
      <c r="N7500" s="11">
        <f>IF(COUNTA($A7500:$K7500)=0,"",IF(AND($L7500="SI",$M7500="NO"),IFERROR($H7500,0),0))</f>
        <v/>
      </c>
      <c r="O7500" s="9">
        <f>IF(COUNTA($A7500:$K7500)=0,"",IF($M7500="SI","CUFE o factura duplicada dentro del reporte; no se suma dos veces",IF(IFERROR($H7500,0)&lt;=0,"DIAN reporta valor susceptible 0",IF($L7500="NO",IFERROR(LOOKUP(2,1/((LISTS!$M$2:$M$13&lt;&gt;"")*ISNUMBER(SEARCH(LISTS!$M$2:$M$13,$I7500))),LISTS!$O$2:$O$13),"Medio de pago no elegible o no identificado por DIAN"),"Apta automaticamente por pago electronico y base positiva"))))</f>
        <v/>
      </c>
    </row>
    <row r="7501">
      <c r="A7501" s="9" t="n"/>
      <c r="B7501" s="9" t="n"/>
      <c r="C7501" s="12" t="n"/>
      <c r="D7501" s="11" t="n"/>
      <c r="E7501" s="11" t="n"/>
      <c r="F7501" s="11" t="n"/>
      <c r="G7501" s="11" t="n"/>
      <c r="H7501" s="11" t="n"/>
      <c r="I7501" s="9" t="n"/>
      <c r="J7501" s="9" t="n"/>
      <c r="K7501" s="9" t="n"/>
      <c r="L7501" s="9">
        <f>IF(COUNTA($A7501:$K7501)=0,"",IF(AND(IFERROR($H7501,0)&gt;0,LEN(TRIM($K7501&amp;""))&gt;0,IFERROR(LOOKUP(2,1/((LISTS!$M$2:$M$13&lt;&gt;"")*ISNUMBER(SEARCH(LISTS!$M$2:$M$13,$I7501))),LISTS!$N$2:$N$13),"NO")="SI"),"SI","NO"))</f>
        <v/>
      </c>
      <c r="M7501" s="9">
        <f>IF(COUNTA($A7501:$K7501)=0,"",IF($K7501&lt;&gt;"",IF(COUNTIF($K$19:$K7501,$K7501)&gt;1,"SI","NO"),IF(COUNTIFS($A$19:$A7501,$A7501,$C$19:$C7501,$C7501,$J$19:$J7501,$J7501,$D$19:$D7501,$D7501)&gt;1,"SI","NO")))</f>
        <v/>
      </c>
      <c r="N7501" s="11">
        <f>IF(COUNTA($A7501:$K7501)=0,"",IF(AND($L7501="SI",$M7501="NO"),IFERROR($H7501,0),0))</f>
        <v/>
      </c>
      <c r="O7501" s="9">
        <f>IF(COUNTA($A7501:$K7501)=0,"",IF($M7501="SI","CUFE o factura duplicada dentro del reporte; no se suma dos veces",IF(IFERROR($H7501,0)&lt;=0,"DIAN reporta valor susceptible 0",IF($L7501="NO",IFERROR(LOOKUP(2,1/((LISTS!$M$2:$M$13&lt;&gt;"")*ISNUMBER(SEARCH(LISTS!$M$2:$M$13,$I7501))),LISTS!$O$2:$O$13),"Medio de pago no elegible o no identificado por DIAN"),"Apta automaticamente por pago electronico y base positiva"))))</f>
        <v/>
      </c>
    </row>
    <row r="7502">
      <c r="A7502" s="9" t="n"/>
      <c r="B7502" s="9" t="n"/>
      <c r="C7502" s="12" t="n"/>
      <c r="D7502" s="11" t="n"/>
      <c r="E7502" s="11" t="n"/>
      <c r="F7502" s="11" t="n"/>
      <c r="G7502" s="11" t="n"/>
      <c r="H7502" s="11" t="n"/>
      <c r="I7502" s="9" t="n"/>
      <c r="J7502" s="9" t="n"/>
      <c r="K7502" s="9" t="n"/>
      <c r="L7502" s="9">
        <f>IF(COUNTA($A7502:$K7502)=0,"",IF(AND(IFERROR($H7502,0)&gt;0,LEN(TRIM($K7502&amp;""))&gt;0,IFERROR(LOOKUP(2,1/((LISTS!$M$2:$M$13&lt;&gt;"")*ISNUMBER(SEARCH(LISTS!$M$2:$M$13,$I7502))),LISTS!$N$2:$N$13),"NO")="SI"),"SI","NO"))</f>
        <v/>
      </c>
      <c r="M7502" s="9">
        <f>IF(COUNTA($A7502:$K7502)=0,"",IF($K7502&lt;&gt;"",IF(COUNTIF($K$19:$K7502,$K7502)&gt;1,"SI","NO"),IF(COUNTIFS($A$19:$A7502,$A7502,$C$19:$C7502,$C7502,$J$19:$J7502,$J7502,$D$19:$D7502,$D7502)&gt;1,"SI","NO")))</f>
        <v/>
      </c>
      <c r="N7502" s="11">
        <f>IF(COUNTA($A7502:$K7502)=0,"",IF(AND($L7502="SI",$M7502="NO"),IFERROR($H7502,0),0))</f>
        <v/>
      </c>
      <c r="O7502" s="9">
        <f>IF(COUNTA($A7502:$K7502)=0,"",IF($M7502="SI","CUFE o factura duplicada dentro del reporte; no se suma dos veces",IF(IFERROR($H7502,0)&lt;=0,"DIAN reporta valor susceptible 0",IF($L7502="NO",IFERROR(LOOKUP(2,1/((LISTS!$M$2:$M$13&lt;&gt;"")*ISNUMBER(SEARCH(LISTS!$M$2:$M$13,$I7502))),LISTS!$O$2:$O$13),"Medio de pago no elegible o no identificado por DIAN"),"Apta automaticamente por pago electronico y base positiva"))))</f>
        <v/>
      </c>
    </row>
    <row r="7503">
      <c r="A7503" s="9" t="n"/>
      <c r="B7503" s="9" t="n"/>
      <c r="C7503" s="12" t="n"/>
      <c r="D7503" s="11" t="n"/>
      <c r="E7503" s="11" t="n"/>
      <c r="F7503" s="11" t="n"/>
      <c r="G7503" s="11" t="n"/>
      <c r="H7503" s="11" t="n"/>
      <c r="I7503" s="9" t="n"/>
      <c r="J7503" s="9" t="n"/>
      <c r="K7503" s="9" t="n"/>
      <c r="L7503" s="9">
        <f>IF(COUNTA($A7503:$K7503)=0,"",IF(AND(IFERROR($H7503,0)&gt;0,LEN(TRIM($K7503&amp;""))&gt;0,IFERROR(LOOKUP(2,1/((LISTS!$M$2:$M$13&lt;&gt;"")*ISNUMBER(SEARCH(LISTS!$M$2:$M$13,$I7503))),LISTS!$N$2:$N$13),"NO")="SI"),"SI","NO"))</f>
        <v/>
      </c>
      <c r="M7503" s="9">
        <f>IF(COUNTA($A7503:$K7503)=0,"",IF($K7503&lt;&gt;"",IF(COUNTIF($K$19:$K7503,$K7503)&gt;1,"SI","NO"),IF(COUNTIFS($A$19:$A7503,$A7503,$C$19:$C7503,$C7503,$J$19:$J7503,$J7503,$D$19:$D7503,$D7503)&gt;1,"SI","NO")))</f>
        <v/>
      </c>
      <c r="N7503" s="11">
        <f>IF(COUNTA($A7503:$K7503)=0,"",IF(AND($L7503="SI",$M7503="NO"),IFERROR($H7503,0),0))</f>
        <v/>
      </c>
      <c r="O7503" s="9">
        <f>IF(COUNTA($A7503:$K7503)=0,"",IF($M7503="SI","CUFE o factura duplicada dentro del reporte; no se suma dos veces",IF(IFERROR($H7503,0)&lt;=0,"DIAN reporta valor susceptible 0",IF($L7503="NO",IFERROR(LOOKUP(2,1/((LISTS!$M$2:$M$13&lt;&gt;"")*ISNUMBER(SEARCH(LISTS!$M$2:$M$13,$I7503))),LISTS!$O$2:$O$13),"Medio de pago no elegible o no identificado por DIAN"),"Apta automaticamente por pago electronico y base positiva"))))</f>
        <v/>
      </c>
    </row>
    <row r="7504">
      <c r="A7504" s="9" t="n"/>
      <c r="B7504" s="9" t="n"/>
      <c r="C7504" s="12" t="n"/>
      <c r="D7504" s="11" t="n"/>
      <c r="E7504" s="11" t="n"/>
      <c r="F7504" s="11" t="n"/>
      <c r="G7504" s="11" t="n"/>
      <c r="H7504" s="11" t="n"/>
      <c r="I7504" s="9" t="n"/>
      <c r="J7504" s="9" t="n"/>
      <c r="K7504" s="9" t="n"/>
      <c r="L7504" s="9">
        <f>IF(COUNTA($A7504:$K7504)=0,"",IF(AND(IFERROR($H7504,0)&gt;0,LEN(TRIM($K7504&amp;""))&gt;0,IFERROR(LOOKUP(2,1/((LISTS!$M$2:$M$13&lt;&gt;"")*ISNUMBER(SEARCH(LISTS!$M$2:$M$13,$I7504))),LISTS!$N$2:$N$13),"NO")="SI"),"SI","NO"))</f>
        <v/>
      </c>
      <c r="M7504" s="9">
        <f>IF(COUNTA($A7504:$K7504)=0,"",IF($K7504&lt;&gt;"",IF(COUNTIF($K$19:$K7504,$K7504)&gt;1,"SI","NO"),IF(COUNTIFS($A$19:$A7504,$A7504,$C$19:$C7504,$C7504,$J$19:$J7504,$J7504,$D$19:$D7504,$D7504)&gt;1,"SI","NO")))</f>
        <v/>
      </c>
      <c r="N7504" s="11">
        <f>IF(COUNTA($A7504:$K7504)=0,"",IF(AND($L7504="SI",$M7504="NO"),IFERROR($H7504,0),0))</f>
        <v/>
      </c>
      <c r="O7504" s="9">
        <f>IF(COUNTA($A7504:$K7504)=0,"",IF($M7504="SI","CUFE o factura duplicada dentro del reporte; no se suma dos veces",IF(IFERROR($H7504,0)&lt;=0,"DIAN reporta valor susceptible 0",IF($L7504="NO",IFERROR(LOOKUP(2,1/((LISTS!$M$2:$M$13&lt;&gt;"")*ISNUMBER(SEARCH(LISTS!$M$2:$M$13,$I7504))),LISTS!$O$2:$O$13),"Medio de pago no elegible o no identificado por DIAN"),"Apta automaticamente por pago electronico y base positiva"))))</f>
        <v/>
      </c>
    </row>
    <row r="7505">
      <c r="A7505" s="9" t="n"/>
      <c r="B7505" s="9" t="n"/>
      <c r="C7505" s="12" t="n"/>
      <c r="D7505" s="11" t="n"/>
      <c r="E7505" s="11" t="n"/>
      <c r="F7505" s="11" t="n"/>
      <c r="G7505" s="11" t="n"/>
      <c r="H7505" s="11" t="n"/>
      <c r="I7505" s="9" t="n"/>
      <c r="J7505" s="9" t="n"/>
      <c r="K7505" s="9" t="n"/>
      <c r="L7505" s="9">
        <f>IF(COUNTA($A7505:$K7505)=0,"",IF(AND(IFERROR($H7505,0)&gt;0,LEN(TRIM($K7505&amp;""))&gt;0,IFERROR(LOOKUP(2,1/((LISTS!$M$2:$M$13&lt;&gt;"")*ISNUMBER(SEARCH(LISTS!$M$2:$M$13,$I7505))),LISTS!$N$2:$N$13),"NO")="SI"),"SI","NO"))</f>
        <v/>
      </c>
      <c r="M7505" s="9">
        <f>IF(COUNTA($A7505:$K7505)=0,"",IF($K7505&lt;&gt;"",IF(COUNTIF($K$19:$K7505,$K7505)&gt;1,"SI","NO"),IF(COUNTIFS($A$19:$A7505,$A7505,$C$19:$C7505,$C7505,$J$19:$J7505,$J7505,$D$19:$D7505,$D7505)&gt;1,"SI","NO")))</f>
        <v/>
      </c>
      <c r="N7505" s="11">
        <f>IF(COUNTA($A7505:$K7505)=0,"",IF(AND($L7505="SI",$M7505="NO"),IFERROR($H7505,0),0))</f>
        <v/>
      </c>
      <c r="O7505" s="9">
        <f>IF(COUNTA($A7505:$K7505)=0,"",IF($M7505="SI","CUFE o factura duplicada dentro del reporte; no se suma dos veces",IF(IFERROR($H7505,0)&lt;=0,"DIAN reporta valor susceptible 0",IF($L7505="NO",IFERROR(LOOKUP(2,1/((LISTS!$M$2:$M$13&lt;&gt;"")*ISNUMBER(SEARCH(LISTS!$M$2:$M$13,$I7505))),LISTS!$O$2:$O$13),"Medio de pago no elegible o no identificado por DIAN"),"Apta automaticamente por pago electronico y base positiva"))))</f>
        <v/>
      </c>
    </row>
    <row r="7506">
      <c r="A7506" s="9" t="n"/>
      <c r="B7506" s="9" t="n"/>
      <c r="C7506" s="12" t="n"/>
      <c r="D7506" s="11" t="n"/>
      <c r="E7506" s="11" t="n"/>
      <c r="F7506" s="11" t="n"/>
      <c r="G7506" s="11" t="n"/>
      <c r="H7506" s="11" t="n"/>
      <c r="I7506" s="9" t="n"/>
      <c r="J7506" s="9" t="n"/>
      <c r="K7506" s="9" t="n"/>
      <c r="L7506" s="9">
        <f>IF(COUNTA($A7506:$K7506)=0,"",IF(AND(IFERROR($H7506,0)&gt;0,LEN(TRIM($K7506&amp;""))&gt;0,IFERROR(LOOKUP(2,1/((LISTS!$M$2:$M$13&lt;&gt;"")*ISNUMBER(SEARCH(LISTS!$M$2:$M$13,$I7506))),LISTS!$N$2:$N$13),"NO")="SI"),"SI","NO"))</f>
        <v/>
      </c>
      <c r="M7506" s="9">
        <f>IF(COUNTA($A7506:$K7506)=0,"",IF($K7506&lt;&gt;"",IF(COUNTIF($K$19:$K7506,$K7506)&gt;1,"SI","NO"),IF(COUNTIFS($A$19:$A7506,$A7506,$C$19:$C7506,$C7506,$J$19:$J7506,$J7506,$D$19:$D7506,$D7506)&gt;1,"SI","NO")))</f>
        <v/>
      </c>
      <c r="N7506" s="11">
        <f>IF(COUNTA($A7506:$K7506)=0,"",IF(AND($L7506="SI",$M7506="NO"),IFERROR($H7506,0),0))</f>
        <v/>
      </c>
      <c r="O7506" s="9">
        <f>IF(COUNTA($A7506:$K7506)=0,"",IF($M7506="SI","CUFE o factura duplicada dentro del reporte; no se suma dos veces",IF(IFERROR($H7506,0)&lt;=0,"DIAN reporta valor susceptible 0",IF($L7506="NO",IFERROR(LOOKUP(2,1/((LISTS!$M$2:$M$13&lt;&gt;"")*ISNUMBER(SEARCH(LISTS!$M$2:$M$13,$I7506))),LISTS!$O$2:$O$13),"Medio de pago no elegible o no identificado por DIAN"),"Apta automaticamente por pago electronico y base positiva"))))</f>
        <v/>
      </c>
    </row>
    <row r="7507">
      <c r="A7507" s="9" t="n"/>
      <c r="B7507" s="9" t="n"/>
      <c r="C7507" s="12" t="n"/>
      <c r="D7507" s="11" t="n"/>
      <c r="E7507" s="11" t="n"/>
      <c r="F7507" s="11" t="n"/>
      <c r="G7507" s="11" t="n"/>
      <c r="H7507" s="11" t="n"/>
      <c r="I7507" s="9" t="n"/>
      <c r="J7507" s="9" t="n"/>
      <c r="K7507" s="9" t="n"/>
      <c r="L7507" s="9">
        <f>IF(COUNTA($A7507:$K7507)=0,"",IF(AND(IFERROR($H7507,0)&gt;0,LEN(TRIM($K7507&amp;""))&gt;0,IFERROR(LOOKUP(2,1/((LISTS!$M$2:$M$13&lt;&gt;"")*ISNUMBER(SEARCH(LISTS!$M$2:$M$13,$I7507))),LISTS!$N$2:$N$13),"NO")="SI"),"SI","NO"))</f>
        <v/>
      </c>
      <c r="M7507" s="9">
        <f>IF(COUNTA($A7507:$K7507)=0,"",IF($K7507&lt;&gt;"",IF(COUNTIF($K$19:$K7507,$K7507)&gt;1,"SI","NO"),IF(COUNTIFS($A$19:$A7507,$A7507,$C$19:$C7507,$C7507,$J$19:$J7507,$J7507,$D$19:$D7507,$D7507)&gt;1,"SI","NO")))</f>
        <v/>
      </c>
      <c r="N7507" s="11">
        <f>IF(COUNTA($A7507:$K7507)=0,"",IF(AND($L7507="SI",$M7507="NO"),IFERROR($H7507,0),0))</f>
        <v/>
      </c>
      <c r="O7507" s="9">
        <f>IF(COUNTA($A7507:$K7507)=0,"",IF($M7507="SI","CUFE o factura duplicada dentro del reporte; no se suma dos veces",IF(IFERROR($H7507,0)&lt;=0,"DIAN reporta valor susceptible 0",IF($L7507="NO",IFERROR(LOOKUP(2,1/((LISTS!$M$2:$M$13&lt;&gt;"")*ISNUMBER(SEARCH(LISTS!$M$2:$M$13,$I7507))),LISTS!$O$2:$O$13),"Medio de pago no elegible o no identificado por DIAN"),"Apta automaticamente por pago electronico y base positiva"))))</f>
        <v/>
      </c>
    </row>
    <row r="7508">
      <c r="A7508" s="9" t="n"/>
      <c r="B7508" s="9" t="n"/>
      <c r="C7508" s="12" t="n"/>
      <c r="D7508" s="11" t="n"/>
      <c r="E7508" s="11" t="n"/>
      <c r="F7508" s="11" t="n"/>
      <c r="G7508" s="11" t="n"/>
      <c r="H7508" s="11" t="n"/>
      <c r="I7508" s="9" t="n"/>
      <c r="J7508" s="9" t="n"/>
      <c r="K7508" s="9" t="n"/>
      <c r="L7508" s="9">
        <f>IF(COUNTA($A7508:$K7508)=0,"",IF(AND(IFERROR($H7508,0)&gt;0,LEN(TRIM($K7508&amp;""))&gt;0,IFERROR(LOOKUP(2,1/((LISTS!$M$2:$M$13&lt;&gt;"")*ISNUMBER(SEARCH(LISTS!$M$2:$M$13,$I7508))),LISTS!$N$2:$N$13),"NO")="SI"),"SI","NO"))</f>
        <v/>
      </c>
      <c r="M7508" s="9">
        <f>IF(COUNTA($A7508:$K7508)=0,"",IF($K7508&lt;&gt;"",IF(COUNTIF($K$19:$K7508,$K7508)&gt;1,"SI","NO"),IF(COUNTIFS($A$19:$A7508,$A7508,$C$19:$C7508,$C7508,$J$19:$J7508,$J7508,$D$19:$D7508,$D7508)&gt;1,"SI","NO")))</f>
        <v/>
      </c>
      <c r="N7508" s="11">
        <f>IF(COUNTA($A7508:$K7508)=0,"",IF(AND($L7508="SI",$M7508="NO"),IFERROR($H7508,0),0))</f>
        <v/>
      </c>
      <c r="O7508" s="9">
        <f>IF(COUNTA($A7508:$K7508)=0,"",IF($M7508="SI","CUFE o factura duplicada dentro del reporte; no se suma dos veces",IF(IFERROR($H7508,0)&lt;=0,"DIAN reporta valor susceptible 0",IF($L7508="NO",IFERROR(LOOKUP(2,1/((LISTS!$M$2:$M$13&lt;&gt;"")*ISNUMBER(SEARCH(LISTS!$M$2:$M$13,$I7508))),LISTS!$O$2:$O$13),"Medio de pago no elegible o no identificado por DIAN"),"Apta automaticamente por pago electronico y base positiva"))))</f>
        <v/>
      </c>
    </row>
    <row r="7509">
      <c r="A7509" s="9" t="n"/>
      <c r="B7509" s="9" t="n"/>
      <c r="C7509" s="12" t="n"/>
      <c r="D7509" s="11" t="n"/>
      <c r="E7509" s="11" t="n"/>
      <c r="F7509" s="11" t="n"/>
      <c r="G7509" s="11" t="n"/>
      <c r="H7509" s="11" t="n"/>
      <c r="I7509" s="9" t="n"/>
      <c r="J7509" s="9" t="n"/>
      <c r="K7509" s="9" t="n"/>
      <c r="L7509" s="9">
        <f>IF(COUNTA($A7509:$K7509)=0,"",IF(AND(IFERROR($H7509,0)&gt;0,LEN(TRIM($K7509&amp;""))&gt;0,IFERROR(LOOKUP(2,1/((LISTS!$M$2:$M$13&lt;&gt;"")*ISNUMBER(SEARCH(LISTS!$M$2:$M$13,$I7509))),LISTS!$N$2:$N$13),"NO")="SI"),"SI","NO"))</f>
        <v/>
      </c>
      <c r="M7509" s="9">
        <f>IF(COUNTA($A7509:$K7509)=0,"",IF($K7509&lt;&gt;"",IF(COUNTIF($K$19:$K7509,$K7509)&gt;1,"SI","NO"),IF(COUNTIFS($A$19:$A7509,$A7509,$C$19:$C7509,$C7509,$J$19:$J7509,$J7509,$D$19:$D7509,$D7509)&gt;1,"SI","NO")))</f>
        <v/>
      </c>
      <c r="N7509" s="11">
        <f>IF(COUNTA($A7509:$K7509)=0,"",IF(AND($L7509="SI",$M7509="NO"),IFERROR($H7509,0),0))</f>
        <v/>
      </c>
      <c r="O7509" s="9">
        <f>IF(COUNTA($A7509:$K7509)=0,"",IF($M7509="SI","CUFE o factura duplicada dentro del reporte; no se suma dos veces",IF(IFERROR($H7509,0)&lt;=0,"DIAN reporta valor susceptible 0",IF($L7509="NO",IFERROR(LOOKUP(2,1/((LISTS!$M$2:$M$13&lt;&gt;"")*ISNUMBER(SEARCH(LISTS!$M$2:$M$13,$I7509))),LISTS!$O$2:$O$13),"Medio de pago no elegible o no identificado por DIAN"),"Apta automaticamente por pago electronico y base positiva"))))</f>
        <v/>
      </c>
    </row>
    <row r="7510">
      <c r="A7510" s="9" t="n"/>
      <c r="B7510" s="9" t="n"/>
      <c r="C7510" s="12" t="n"/>
      <c r="D7510" s="11" t="n"/>
      <c r="E7510" s="11" t="n"/>
      <c r="F7510" s="11" t="n"/>
      <c r="G7510" s="11" t="n"/>
      <c r="H7510" s="11" t="n"/>
      <c r="I7510" s="9" t="n"/>
      <c r="J7510" s="9" t="n"/>
      <c r="K7510" s="9" t="n"/>
      <c r="L7510" s="9">
        <f>IF(COUNTA($A7510:$K7510)=0,"",IF(AND(IFERROR($H7510,0)&gt;0,LEN(TRIM($K7510&amp;""))&gt;0,IFERROR(LOOKUP(2,1/((LISTS!$M$2:$M$13&lt;&gt;"")*ISNUMBER(SEARCH(LISTS!$M$2:$M$13,$I7510))),LISTS!$N$2:$N$13),"NO")="SI"),"SI","NO"))</f>
        <v/>
      </c>
      <c r="M7510" s="9">
        <f>IF(COUNTA($A7510:$K7510)=0,"",IF($K7510&lt;&gt;"",IF(COUNTIF($K$19:$K7510,$K7510)&gt;1,"SI","NO"),IF(COUNTIFS($A$19:$A7510,$A7510,$C$19:$C7510,$C7510,$J$19:$J7510,$J7510,$D$19:$D7510,$D7510)&gt;1,"SI","NO")))</f>
        <v/>
      </c>
      <c r="N7510" s="11">
        <f>IF(COUNTA($A7510:$K7510)=0,"",IF(AND($L7510="SI",$M7510="NO"),IFERROR($H7510,0),0))</f>
        <v/>
      </c>
      <c r="O7510" s="9">
        <f>IF(COUNTA($A7510:$K7510)=0,"",IF($M7510="SI","CUFE o factura duplicada dentro del reporte; no se suma dos veces",IF(IFERROR($H7510,0)&lt;=0,"DIAN reporta valor susceptible 0",IF($L7510="NO",IFERROR(LOOKUP(2,1/((LISTS!$M$2:$M$13&lt;&gt;"")*ISNUMBER(SEARCH(LISTS!$M$2:$M$13,$I7510))),LISTS!$O$2:$O$13),"Medio de pago no elegible o no identificado por DIAN"),"Apta automaticamente por pago electronico y base positiva"))))</f>
        <v/>
      </c>
    </row>
    <row r="7511">
      <c r="A7511" s="9" t="n"/>
      <c r="B7511" s="9" t="n"/>
      <c r="C7511" s="12" t="n"/>
      <c r="D7511" s="11" t="n"/>
      <c r="E7511" s="11" t="n"/>
      <c r="F7511" s="11" t="n"/>
      <c r="G7511" s="11" t="n"/>
      <c r="H7511" s="11" t="n"/>
      <c r="I7511" s="9" t="n"/>
      <c r="J7511" s="9" t="n"/>
      <c r="K7511" s="9" t="n"/>
      <c r="L7511" s="9">
        <f>IF(COUNTA($A7511:$K7511)=0,"",IF(AND(IFERROR($H7511,0)&gt;0,LEN(TRIM($K7511&amp;""))&gt;0,IFERROR(LOOKUP(2,1/((LISTS!$M$2:$M$13&lt;&gt;"")*ISNUMBER(SEARCH(LISTS!$M$2:$M$13,$I7511))),LISTS!$N$2:$N$13),"NO")="SI"),"SI","NO"))</f>
        <v/>
      </c>
      <c r="M7511" s="9">
        <f>IF(COUNTA($A7511:$K7511)=0,"",IF($K7511&lt;&gt;"",IF(COUNTIF($K$19:$K7511,$K7511)&gt;1,"SI","NO"),IF(COUNTIFS($A$19:$A7511,$A7511,$C$19:$C7511,$C7511,$J$19:$J7511,$J7511,$D$19:$D7511,$D7511)&gt;1,"SI","NO")))</f>
        <v/>
      </c>
      <c r="N7511" s="11">
        <f>IF(COUNTA($A7511:$K7511)=0,"",IF(AND($L7511="SI",$M7511="NO"),IFERROR($H7511,0),0))</f>
        <v/>
      </c>
      <c r="O7511" s="9">
        <f>IF(COUNTA($A7511:$K7511)=0,"",IF($M7511="SI","CUFE o factura duplicada dentro del reporte; no se suma dos veces",IF(IFERROR($H7511,0)&lt;=0,"DIAN reporta valor susceptible 0",IF($L7511="NO",IFERROR(LOOKUP(2,1/((LISTS!$M$2:$M$13&lt;&gt;"")*ISNUMBER(SEARCH(LISTS!$M$2:$M$13,$I7511))),LISTS!$O$2:$O$13),"Medio de pago no elegible o no identificado por DIAN"),"Apta automaticamente por pago electronico y base positiva"))))</f>
        <v/>
      </c>
    </row>
    <row r="7512">
      <c r="A7512" s="9" t="n"/>
      <c r="B7512" s="9" t="n"/>
      <c r="C7512" s="12" t="n"/>
      <c r="D7512" s="11" t="n"/>
      <c r="E7512" s="11" t="n"/>
      <c r="F7512" s="11" t="n"/>
      <c r="G7512" s="11" t="n"/>
      <c r="H7512" s="11" t="n"/>
      <c r="I7512" s="9" t="n"/>
      <c r="J7512" s="9" t="n"/>
      <c r="K7512" s="9" t="n"/>
      <c r="L7512" s="9">
        <f>IF(COUNTA($A7512:$K7512)=0,"",IF(AND(IFERROR($H7512,0)&gt;0,LEN(TRIM($K7512&amp;""))&gt;0,IFERROR(LOOKUP(2,1/((LISTS!$M$2:$M$13&lt;&gt;"")*ISNUMBER(SEARCH(LISTS!$M$2:$M$13,$I7512))),LISTS!$N$2:$N$13),"NO")="SI"),"SI","NO"))</f>
        <v/>
      </c>
      <c r="M7512" s="9">
        <f>IF(COUNTA($A7512:$K7512)=0,"",IF($K7512&lt;&gt;"",IF(COUNTIF($K$19:$K7512,$K7512)&gt;1,"SI","NO"),IF(COUNTIFS($A$19:$A7512,$A7512,$C$19:$C7512,$C7512,$J$19:$J7512,$J7512,$D$19:$D7512,$D7512)&gt;1,"SI","NO")))</f>
        <v/>
      </c>
      <c r="N7512" s="11">
        <f>IF(COUNTA($A7512:$K7512)=0,"",IF(AND($L7512="SI",$M7512="NO"),IFERROR($H7512,0),0))</f>
        <v/>
      </c>
      <c r="O7512" s="9">
        <f>IF(COUNTA($A7512:$K7512)=0,"",IF($M7512="SI","CUFE o factura duplicada dentro del reporte; no se suma dos veces",IF(IFERROR($H7512,0)&lt;=0,"DIAN reporta valor susceptible 0",IF($L7512="NO",IFERROR(LOOKUP(2,1/((LISTS!$M$2:$M$13&lt;&gt;"")*ISNUMBER(SEARCH(LISTS!$M$2:$M$13,$I7512))),LISTS!$O$2:$O$13),"Medio de pago no elegible o no identificado por DIAN"),"Apta automaticamente por pago electronico y base positiva"))))</f>
        <v/>
      </c>
    </row>
    <row r="7513">
      <c r="A7513" s="9" t="n"/>
      <c r="B7513" s="9" t="n"/>
      <c r="C7513" s="12" t="n"/>
      <c r="D7513" s="11" t="n"/>
      <c r="E7513" s="11" t="n"/>
      <c r="F7513" s="11" t="n"/>
      <c r="G7513" s="11" t="n"/>
      <c r="H7513" s="11" t="n"/>
      <c r="I7513" s="9" t="n"/>
      <c r="J7513" s="9" t="n"/>
      <c r="K7513" s="9" t="n"/>
      <c r="L7513" s="9">
        <f>IF(COUNTA($A7513:$K7513)=0,"",IF(AND(IFERROR($H7513,0)&gt;0,LEN(TRIM($K7513&amp;""))&gt;0,IFERROR(LOOKUP(2,1/((LISTS!$M$2:$M$13&lt;&gt;"")*ISNUMBER(SEARCH(LISTS!$M$2:$M$13,$I7513))),LISTS!$N$2:$N$13),"NO")="SI"),"SI","NO"))</f>
        <v/>
      </c>
      <c r="M7513" s="9">
        <f>IF(COUNTA($A7513:$K7513)=0,"",IF($K7513&lt;&gt;"",IF(COUNTIF($K$19:$K7513,$K7513)&gt;1,"SI","NO"),IF(COUNTIFS($A$19:$A7513,$A7513,$C$19:$C7513,$C7513,$J$19:$J7513,$J7513,$D$19:$D7513,$D7513)&gt;1,"SI","NO")))</f>
        <v/>
      </c>
      <c r="N7513" s="11">
        <f>IF(COUNTA($A7513:$K7513)=0,"",IF(AND($L7513="SI",$M7513="NO"),IFERROR($H7513,0),0))</f>
        <v/>
      </c>
      <c r="O7513" s="9">
        <f>IF(COUNTA($A7513:$K7513)=0,"",IF($M7513="SI","CUFE o factura duplicada dentro del reporte; no se suma dos veces",IF(IFERROR($H7513,0)&lt;=0,"DIAN reporta valor susceptible 0",IF($L7513="NO",IFERROR(LOOKUP(2,1/((LISTS!$M$2:$M$13&lt;&gt;"")*ISNUMBER(SEARCH(LISTS!$M$2:$M$13,$I7513))),LISTS!$O$2:$O$13),"Medio de pago no elegible o no identificado por DIAN"),"Apta automaticamente por pago electronico y base positiva"))))</f>
        <v/>
      </c>
    </row>
    <row r="7514">
      <c r="A7514" s="9" t="n"/>
      <c r="B7514" s="9" t="n"/>
      <c r="C7514" s="12" t="n"/>
      <c r="D7514" s="11" t="n"/>
      <c r="E7514" s="11" t="n"/>
      <c r="F7514" s="11" t="n"/>
      <c r="G7514" s="11" t="n"/>
      <c r="H7514" s="11" t="n"/>
      <c r="I7514" s="9" t="n"/>
      <c r="J7514" s="9" t="n"/>
      <c r="K7514" s="9" t="n"/>
      <c r="L7514" s="9">
        <f>IF(COUNTA($A7514:$K7514)=0,"",IF(AND(IFERROR($H7514,0)&gt;0,LEN(TRIM($K7514&amp;""))&gt;0,IFERROR(LOOKUP(2,1/((LISTS!$M$2:$M$13&lt;&gt;"")*ISNUMBER(SEARCH(LISTS!$M$2:$M$13,$I7514))),LISTS!$N$2:$N$13),"NO")="SI"),"SI","NO"))</f>
        <v/>
      </c>
      <c r="M7514" s="9">
        <f>IF(COUNTA($A7514:$K7514)=0,"",IF($K7514&lt;&gt;"",IF(COUNTIF($K$19:$K7514,$K7514)&gt;1,"SI","NO"),IF(COUNTIFS($A$19:$A7514,$A7514,$C$19:$C7514,$C7514,$J$19:$J7514,$J7514,$D$19:$D7514,$D7514)&gt;1,"SI","NO")))</f>
        <v/>
      </c>
      <c r="N7514" s="11">
        <f>IF(COUNTA($A7514:$K7514)=0,"",IF(AND($L7514="SI",$M7514="NO"),IFERROR($H7514,0),0))</f>
        <v/>
      </c>
      <c r="O7514" s="9">
        <f>IF(COUNTA($A7514:$K7514)=0,"",IF($M7514="SI","CUFE o factura duplicada dentro del reporte; no se suma dos veces",IF(IFERROR($H7514,0)&lt;=0,"DIAN reporta valor susceptible 0",IF($L7514="NO",IFERROR(LOOKUP(2,1/((LISTS!$M$2:$M$13&lt;&gt;"")*ISNUMBER(SEARCH(LISTS!$M$2:$M$13,$I7514))),LISTS!$O$2:$O$13),"Medio de pago no elegible o no identificado por DIAN"),"Apta automaticamente por pago electronico y base positiva"))))</f>
        <v/>
      </c>
    </row>
    <row r="7515">
      <c r="A7515" s="9" t="n"/>
      <c r="B7515" s="9" t="n"/>
      <c r="C7515" s="12" t="n"/>
      <c r="D7515" s="11" t="n"/>
      <c r="E7515" s="11" t="n"/>
      <c r="F7515" s="11" t="n"/>
      <c r="G7515" s="11" t="n"/>
      <c r="H7515" s="11" t="n"/>
      <c r="I7515" s="9" t="n"/>
      <c r="J7515" s="9" t="n"/>
      <c r="K7515" s="9" t="n"/>
      <c r="L7515" s="9">
        <f>IF(COUNTA($A7515:$K7515)=0,"",IF(AND(IFERROR($H7515,0)&gt;0,LEN(TRIM($K7515&amp;""))&gt;0,IFERROR(LOOKUP(2,1/((LISTS!$M$2:$M$13&lt;&gt;"")*ISNUMBER(SEARCH(LISTS!$M$2:$M$13,$I7515))),LISTS!$N$2:$N$13),"NO")="SI"),"SI","NO"))</f>
        <v/>
      </c>
      <c r="M7515" s="9">
        <f>IF(COUNTA($A7515:$K7515)=0,"",IF($K7515&lt;&gt;"",IF(COUNTIF($K$19:$K7515,$K7515)&gt;1,"SI","NO"),IF(COUNTIFS($A$19:$A7515,$A7515,$C$19:$C7515,$C7515,$J$19:$J7515,$J7515,$D$19:$D7515,$D7515)&gt;1,"SI","NO")))</f>
        <v/>
      </c>
      <c r="N7515" s="11">
        <f>IF(COUNTA($A7515:$K7515)=0,"",IF(AND($L7515="SI",$M7515="NO"),IFERROR($H7515,0),0))</f>
        <v/>
      </c>
      <c r="O7515" s="9">
        <f>IF(COUNTA($A7515:$K7515)=0,"",IF($M7515="SI","CUFE o factura duplicada dentro del reporte; no se suma dos veces",IF(IFERROR($H7515,0)&lt;=0,"DIAN reporta valor susceptible 0",IF($L7515="NO",IFERROR(LOOKUP(2,1/((LISTS!$M$2:$M$13&lt;&gt;"")*ISNUMBER(SEARCH(LISTS!$M$2:$M$13,$I7515))),LISTS!$O$2:$O$13),"Medio de pago no elegible o no identificado por DIAN"),"Apta automaticamente por pago electronico y base positiva"))))</f>
        <v/>
      </c>
    </row>
    <row r="7516">
      <c r="A7516" s="9" t="n"/>
      <c r="B7516" s="9" t="n"/>
      <c r="C7516" s="12" t="n"/>
      <c r="D7516" s="11" t="n"/>
      <c r="E7516" s="11" t="n"/>
      <c r="F7516" s="11" t="n"/>
      <c r="G7516" s="11" t="n"/>
      <c r="H7516" s="11" t="n"/>
      <c r="I7516" s="9" t="n"/>
      <c r="J7516" s="9" t="n"/>
      <c r="K7516" s="9" t="n"/>
      <c r="L7516" s="9">
        <f>IF(COUNTA($A7516:$K7516)=0,"",IF(AND(IFERROR($H7516,0)&gt;0,LEN(TRIM($K7516&amp;""))&gt;0,IFERROR(LOOKUP(2,1/((LISTS!$M$2:$M$13&lt;&gt;"")*ISNUMBER(SEARCH(LISTS!$M$2:$M$13,$I7516))),LISTS!$N$2:$N$13),"NO")="SI"),"SI","NO"))</f>
        <v/>
      </c>
      <c r="M7516" s="9">
        <f>IF(COUNTA($A7516:$K7516)=0,"",IF($K7516&lt;&gt;"",IF(COUNTIF($K$19:$K7516,$K7516)&gt;1,"SI","NO"),IF(COUNTIFS($A$19:$A7516,$A7516,$C$19:$C7516,$C7516,$J$19:$J7516,$J7516,$D$19:$D7516,$D7516)&gt;1,"SI","NO")))</f>
        <v/>
      </c>
      <c r="N7516" s="11">
        <f>IF(COUNTA($A7516:$K7516)=0,"",IF(AND($L7516="SI",$M7516="NO"),IFERROR($H7516,0),0))</f>
        <v/>
      </c>
      <c r="O7516" s="9">
        <f>IF(COUNTA($A7516:$K7516)=0,"",IF($M7516="SI","CUFE o factura duplicada dentro del reporte; no se suma dos veces",IF(IFERROR($H7516,0)&lt;=0,"DIAN reporta valor susceptible 0",IF($L7516="NO",IFERROR(LOOKUP(2,1/((LISTS!$M$2:$M$13&lt;&gt;"")*ISNUMBER(SEARCH(LISTS!$M$2:$M$13,$I7516))),LISTS!$O$2:$O$13),"Medio de pago no elegible o no identificado por DIAN"),"Apta automaticamente por pago electronico y base positiva"))))</f>
        <v/>
      </c>
    </row>
    <row r="7517">
      <c r="A7517" s="9" t="n"/>
      <c r="B7517" s="9" t="n"/>
      <c r="C7517" s="12" t="n"/>
      <c r="D7517" s="11" t="n"/>
      <c r="E7517" s="11" t="n"/>
      <c r="F7517" s="11" t="n"/>
      <c r="G7517" s="11" t="n"/>
      <c r="H7517" s="11" t="n"/>
      <c r="I7517" s="9" t="n"/>
      <c r="J7517" s="9" t="n"/>
      <c r="K7517" s="9" t="n"/>
      <c r="L7517" s="9">
        <f>IF(COUNTA($A7517:$K7517)=0,"",IF(AND(IFERROR($H7517,0)&gt;0,LEN(TRIM($K7517&amp;""))&gt;0,IFERROR(LOOKUP(2,1/((LISTS!$M$2:$M$13&lt;&gt;"")*ISNUMBER(SEARCH(LISTS!$M$2:$M$13,$I7517))),LISTS!$N$2:$N$13),"NO")="SI"),"SI","NO"))</f>
        <v/>
      </c>
      <c r="M7517" s="9">
        <f>IF(COUNTA($A7517:$K7517)=0,"",IF($K7517&lt;&gt;"",IF(COUNTIF($K$19:$K7517,$K7517)&gt;1,"SI","NO"),IF(COUNTIFS($A$19:$A7517,$A7517,$C$19:$C7517,$C7517,$J$19:$J7517,$J7517,$D$19:$D7517,$D7517)&gt;1,"SI","NO")))</f>
        <v/>
      </c>
      <c r="N7517" s="11">
        <f>IF(COUNTA($A7517:$K7517)=0,"",IF(AND($L7517="SI",$M7517="NO"),IFERROR($H7517,0),0))</f>
        <v/>
      </c>
      <c r="O7517" s="9">
        <f>IF(COUNTA($A7517:$K7517)=0,"",IF($M7517="SI","CUFE o factura duplicada dentro del reporte; no se suma dos veces",IF(IFERROR($H7517,0)&lt;=0,"DIAN reporta valor susceptible 0",IF($L7517="NO",IFERROR(LOOKUP(2,1/((LISTS!$M$2:$M$13&lt;&gt;"")*ISNUMBER(SEARCH(LISTS!$M$2:$M$13,$I7517))),LISTS!$O$2:$O$13),"Medio de pago no elegible o no identificado por DIAN"),"Apta automaticamente por pago electronico y base positiva"))))</f>
        <v/>
      </c>
    </row>
    <row r="7518">
      <c r="A7518" s="9" t="n"/>
      <c r="B7518" s="9" t="n"/>
      <c r="C7518" s="12" t="n"/>
      <c r="D7518" s="11" t="n"/>
      <c r="E7518" s="11" t="n"/>
      <c r="F7518" s="11" t="n"/>
      <c r="G7518" s="11" t="n"/>
      <c r="H7518" s="11" t="n"/>
      <c r="I7518" s="9" t="n"/>
      <c r="J7518" s="9" t="n"/>
      <c r="K7518" s="9" t="n"/>
      <c r="L7518" s="9">
        <f>IF(COUNTA($A7518:$K7518)=0,"",IF(AND(IFERROR($H7518,0)&gt;0,LEN(TRIM($K7518&amp;""))&gt;0,IFERROR(LOOKUP(2,1/((LISTS!$M$2:$M$13&lt;&gt;"")*ISNUMBER(SEARCH(LISTS!$M$2:$M$13,$I7518))),LISTS!$N$2:$N$13),"NO")="SI"),"SI","NO"))</f>
        <v/>
      </c>
      <c r="M7518" s="9">
        <f>IF(COUNTA($A7518:$K7518)=0,"",IF($K7518&lt;&gt;"",IF(COUNTIF($K$19:$K7518,$K7518)&gt;1,"SI","NO"),IF(COUNTIFS($A$19:$A7518,$A7518,$C$19:$C7518,$C7518,$J$19:$J7518,$J7518,$D$19:$D7518,$D7518)&gt;1,"SI","NO")))</f>
        <v/>
      </c>
      <c r="N7518" s="11">
        <f>IF(COUNTA($A7518:$K7518)=0,"",IF(AND($L7518="SI",$M7518="NO"),IFERROR($H7518,0),0))</f>
        <v/>
      </c>
      <c r="O7518" s="9">
        <f>IF(COUNTA($A7518:$K7518)=0,"",IF($M7518="SI","CUFE o factura duplicada dentro del reporte; no se suma dos veces",IF(IFERROR($H7518,0)&lt;=0,"DIAN reporta valor susceptible 0",IF($L7518="NO",IFERROR(LOOKUP(2,1/((LISTS!$M$2:$M$13&lt;&gt;"")*ISNUMBER(SEARCH(LISTS!$M$2:$M$13,$I7518))),LISTS!$O$2:$O$13),"Medio de pago no elegible o no identificado por DIAN"),"Apta automaticamente por pago electronico y base positiva"))))</f>
        <v/>
      </c>
    </row>
    <row r="7519">
      <c r="A7519" s="9" t="n"/>
      <c r="B7519" s="9" t="n"/>
      <c r="C7519" s="12" t="n"/>
      <c r="D7519" s="11" t="n"/>
      <c r="E7519" s="11" t="n"/>
      <c r="F7519" s="11" t="n"/>
      <c r="G7519" s="11" t="n"/>
      <c r="H7519" s="11" t="n"/>
      <c r="I7519" s="9" t="n"/>
      <c r="J7519" s="9" t="n"/>
      <c r="K7519" s="9" t="n"/>
      <c r="L7519" s="9">
        <f>IF(COUNTA($A7519:$K7519)=0,"",IF(AND(IFERROR($H7519,0)&gt;0,LEN(TRIM($K7519&amp;""))&gt;0,IFERROR(LOOKUP(2,1/((LISTS!$M$2:$M$13&lt;&gt;"")*ISNUMBER(SEARCH(LISTS!$M$2:$M$13,$I7519))),LISTS!$N$2:$N$13),"NO")="SI"),"SI","NO"))</f>
        <v/>
      </c>
      <c r="M7519" s="9">
        <f>IF(COUNTA($A7519:$K7519)=0,"",IF($K7519&lt;&gt;"",IF(COUNTIF($K$19:$K7519,$K7519)&gt;1,"SI","NO"),IF(COUNTIFS($A$19:$A7519,$A7519,$C$19:$C7519,$C7519,$J$19:$J7519,$J7519,$D$19:$D7519,$D7519)&gt;1,"SI","NO")))</f>
        <v/>
      </c>
      <c r="N7519" s="11">
        <f>IF(COUNTA($A7519:$K7519)=0,"",IF(AND($L7519="SI",$M7519="NO"),IFERROR($H7519,0),0))</f>
        <v/>
      </c>
      <c r="O7519" s="9">
        <f>IF(COUNTA($A7519:$K7519)=0,"",IF($M7519="SI","CUFE o factura duplicada dentro del reporte; no se suma dos veces",IF(IFERROR($H7519,0)&lt;=0,"DIAN reporta valor susceptible 0",IF($L7519="NO",IFERROR(LOOKUP(2,1/((LISTS!$M$2:$M$13&lt;&gt;"")*ISNUMBER(SEARCH(LISTS!$M$2:$M$13,$I7519))),LISTS!$O$2:$O$13),"Medio de pago no elegible o no identificado por DIAN"),"Apta automaticamente por pago electronico y base positiva"))))</f>
        <v/>
      </c>
    </row>
    <row r="7520">
      <c r="A7520" s="9" t="n"/>
      <c r="B7520" s="9" t="n"/>
      <c r="C7520" s="12" t="n"/>
      <c r="D7520" s="11" t="n"/>
      <c r="E7520" s="11" t="n"/>
      <c r="F7520" s="11" t="n"/>
      <c r="G7520" s="11" t="n"/>
      <c r="H7520" s="11" t="n"/>
      <c r="I7520" s="9" t="n"/>
      <c r="J7520" s="9" t="n"/>
      <c r="K7520" s="9" t="n"/>
      <c r="L7520" s="9">
        <f>IF(COUNTA($A7520:$K7520)=0,"",IF(AND(IFERROR($H7520,0)&gt;0,LEN(TRIM($K7520&amp;""))&gt;0,IFERROR(LOOKUP(2,1/((LISTS!$M$2:$M$13&lt;&gt;"")*ISNUMBER(SEARCH(LISTS!$M$2:$M$13,$I7520))),LISTS!$N$2:$N$13),"NO")="SI"),"SI","NO"))</f>
        <v/>
      </c>
      <c r="M7520" s="9">
        <f>IF(COUNTA($A7520:$K7520)=0,"",IF($K7520&lt;&gt;"",IF(COUNTIF($K$19:$K7520,$K7520)&gt;1,"SI","NO"),IF(COUNTIFS($A$19:$A7520,$A7520,$C$19:$C7520,$C7520,$J$19:$J7520,$J7520,$D$19:$D7520,$D7520)&gt;1,"SI","NO")))</f>
        <v/>
      </c>
      <c r="N7520" s="11">
        <f>IF(COUNTA($A7520:$K7520)=0,"",IF(AND($L7520="SI",$M7520="NO"),IFERROR($H7520,0),0))</f>
        <v/>
      </c>
      <c r="O7520" s="9">
        <f>IF(COUNTA($A7520:$K7520)=0,"",IF($M7520="SI","CUFE o factura duplicada dentro del reporte; no se suma dos veces",IF(IFERROR($H7520,0)&lt;=0,"DIAN reporta valor susceptible 0",IF($L7520="NO",IFERROR(LOOKUP(2,1/((LISTS!$M$2:$M$13&lt;&gt;"")*ISNUMBER(SEARCH(LISTS!$M$2:$M$13,$I7520))),LISTS!$O$2:$O$13),"Medio de pago no elegible o no identificado por DIAN"),"Apta automaticamente por pago electronico y base positiva"))))</f>
        <v/>
      </c>
    </row>
    <row r="7521">
      <c r="A7521" s="9" t="n"/>
      <c r="B7521" s="9" t="n"/>
      <c r="C7521" s="12" t="n"/>
      <c r="D7521" s="11" t="n"/>
      <c r="E7521" s="11" t="n"/>
      <c r="F7521" s="11" t="n"/>
      <c r="G7521" s="11" t="n"/>
      <c r="H7521" s="11" t="n"/>
      <c r="I7521" s="9" t="n"/>
      <c r="J7521" s="9" t="n"/>
      <c r="K7521" s="9" t="n"/>
      <c r="L7521" s="9">
        <f>IF(COUNTA($A7521:$K7521)=0,"",IF(AND(IFERROR($H7521,0)&gt;0,LEN(TRIM($K7521&amp;""))&gt;0,IFERROR(LOOKUP(2,1/((LISTS!$M$2:$M$13&lt;&gt;"")*ISNUMBER(SEARCH(LISTS!$M$2:$M$13,$I7521))),LISTS!$N$2:$N$13),"NO")="SI"),"SI","NO"))</f>
        <v/>
      </c>
      <c r="M7521" s="9">
        <f>IF(COUNTA($A7521:$K7521)=0,"",IF($K7521&lt;&gt;"",IF(COUNTIF($K$19:$K7521,$K7521)&gt;1,"SI","NO"),IF(COUNTIFS($A$19:$A7521,$A7521,$C$19:$C7521,$C7521,$J$19:$J7521,$J7521,$D$19:$D7521,$D7521)&gt;1,"SI","NO")))</f>
        <v/>
      </c>
      <c r="N7521" s="11">
        <f>IF(COUNTA($A7521:$K7521)=0,"",IF(AND($L7521="SI",$M7521="NO"),IFERROR($H7521,0),0))</f>
        <v/>
      </c>
      <c r="O7521" s="9">
        <f>IF(COUNTA($A7521:$K7521)=0,"",IF($M7521="SI","CUFE o factura duplicada dentro del reporte; no se suma dos veces",IF(IFERROR($H7521,0)&lt;=0,"DIAN reporta valor susceptible 0",IF($L7521="NO",IFERROR(LOOKUP(2,1/((LISTS!$M$2:$M$13&lt;&gt;"")*ISNUMBER(SEARCH(LISTS!$M$2:$M$13,$I7521))),LISTS!$O$2:$O$13),"Medio de pago no elegible o no identificado por DIAN"),"Apta automaticamente por pago electronico y base positiva"))))</f>
        <v/>
      </c>
    </row>
    <row r="7522">
      <c r="A7522" s="9" t="n"/>
      <c r="B7522" s="9" t="n"/>
      <c r="C7522" s="12" t="n"/>
      <c r="D7522" s="11" t="n"/>
      <c r="E7522" s="11" t="n"/>
      <c r="F7522" s="11" t="n"/>
      <c r="G7522" s="11" t="n"/>
      <c r="H7522" s="11" t="n"/>
      <c r="I7522" s="9" t="n"/>
      <c r="J7522" s="9" t="n"/>
      <c r="K7522" s="9" t="n"/>
      <c r="L7522" s="9">
        <f>IF(COUNTA($A7522:$K7522)=0,"",IF(AND(IFERROR($H7522,0)&gt;0,LEN(TRIM($K7522&amp;""))&gt;0,IFERROR(LOOKUP(2,1/((LISTS!$M$2:$M$13&lt;&gt;"")*ISNUMBER(SEARCH(LISTS!$M$2:$M$13,$I7522))),LISTS!$N$2:$N$13),"NO")="SI"),"SI","NO"))</f>
        <v/>
      </c>
      <c r="M7522" s="9">
        <f>IF(COUNTA($A7522:$K7522)=0,"",IF($K7522&lt;&gt;"",IF(COUNTIF($K$19:$K7522,$K7522)&gt;1,"SI","NO"),IF(COUNTIFS($A$19:$A7522,$A7522,$C$19:$C7522,$C7522,$J$19:$J7522,$J7522,$D$19:$D7522,$D7522)&gt;1,"SI","NO")))</f>
        <v/>
      </c>
      <c r="N7522" s="11">
        <f>IF(COUNTA($A7522:$K7522)=0,"",IF(AND($L7522="SI",$M7522="NO"),IFERROR($H7522,0),0))</f>
        <v/>
      </c>
      <c r="O7522" s="9">
        <f>IF(COUNTA($A7522:$K7522)=0,"",IF($M7522="SI","CUFE o factura duplicada dentro del reporte; no se suma dos veces",IF(IFERROR($H7522,0)&lt;=0,"DIAN reporta valor susceptible 0",IF($L7522="NO",IFERROR(LOOKUP(2,1/((LISTS!$M$2:$M$13&lt;&gt;"")*ISNUMBER(SEARCH(LISTS!$M$2:$M$13,$I7522))),LISTS!$O$2:$O$13),"Medio de pago no elegible o no identificado por DIAN"),"Apta automaticamente por pago electronico y base positiva"))))</f>
        <v/>
      </c>
    </row>
    <row r="7523">
      <c r="A7523" s="9" t="n"/>
      <c r="B7523" s="9" t="n"/>
      <c r="C7523" s="12" t="n"/>
      <c r="D7523" s="11" t="n"/>
      <c r="E7523" s="11" t="n"/>
      <c r="F7523" s="11" t="n"/>
      <c r="G7523" s="11" t="n"/>
      <c r="H7523" s="11" t="n"/>
      <c r="I7523" s="9" t="n"/>
      <c r="J7523" s="9" t="n"/>
      <c r="K7523" s="9" t="n"/>
      <c r="L7523" s="9">
        <f>IF(COUNTA($A7523:$K7523)=0,"",IF(AND(IFERROR($H7523,0)&gt;0,LEN(TRIM($K7523&amp;""))&gt;0,IFERROR(LOOKUP(2,1/((LISTS!$M$2:$M$13&lt;&gt;"")*ISNUMBER(SEARCH(LISTS!$M$2:$M$13,$I7523))),LISTS!$N$2:$N$13),"NO")="SI"),"SI","NO"))</f>
        <v/>
      </c>
      <c r="M7523" s="9">
        <f>IF(COUNTA($A7523:$K7523)=0,"",IF($K7523&lt;&gt;"",IF(COUNTIF($K$19:$K7523,$K7523)&gt;1,"SI","NO"),IF(COUNTIFS($A$19:$A7523,$A7523,$C$19:$C7523,$C7523,$J$19:$J7523,$J7523,$D$19:$D7523,$D7523)&gt;1,"SI","NO")))</f>
        <v/>
      </c>
      <c r="N7523" s="11">
        <f>IF(COUNTA($A7523:$K7523)=0,"",IF(AND($L7523="SI",$M7523="NO"),IFERROR($H7523,0),0))</f>
        <v/>
      </c>
      <c r="O7523" s="9">
        <f>IF(COUNTA($A7523:$K7523)=0,"",IF($M7523="SI","CUFE o factura duplicada dentro del reporte; no se suma dos veces",IF(IFERROR($H7523,0)&lt;=0,"DIAN reporta valor susceptible 0",IF($L7523="NO",IFERROR(LOOKUP(2,1/((LISTS!$M$2:$M$13&lt;&gt;"")*ISNUMBER(SEARCH(LISTS!$M$2:$M$13,$I7523))),LISTS!$O$2:$O$13),"Medio de pago no elegible o no identificado por DIAN"),"Apta automaticamente por pago electronico y base positiva"))))</f>
        <v/>
      </c>
    </row>
    <row r="7524">
      <c r="A7524" s="9" t="n"/>
      <c r="B7524" s="9" t="n"/>
      <c r="C7524" s="12" t="n"/>
      <c r="D7524" s="11" t="n"/>
      <c r="E7524" s="11" t="n"/>
      <c r="F7524" s="11" t="n"/>
      <c r="G7524" s="11" t="n"/>
      <c r="H7524" s="11" t="n"/>
      <c r="I7524" s="9" t="n"/>
      <c r="J7524" s="9" t="n"/>
      <c r="K7524" s="9" t="n"/>
      <c r="L7524" s="9">
        <f>IF(COUNTA($A7524:$K7524)=0,"",IF(AND(IFERROR($H7524,0)&gt;0,LEN(TRIM($K7524&amp;""))&gt;0,IFERROR(LOOKUP(2,1/((LISTS!$M$2:$M$13&lt;&gt;"")*ISNUMBER(SEARCH(LISTS!$M$2:$M$13,$I7524))),LISTS!$N$2:$N$13),"NO")="SI"),"SI","NO"))</f>
        <v/>
      </c>
      <c r="M7524" s="9">
        <f>IF(COUNTA($A7524:$K7524)=0,"",IF($K7524&lt;&gt;"",IF(COUNTIF($K$19:$K7524,$K7524)&gt;1,"SI","NO"),IF(COUNTIFS($A$19:$A7524,$A7524,$C$19:$C7524,$C7524,$J$19:$J7524,$J7524,$D$19:$D7524,$D7524)&gt;1,"SI","NO")))</f>
        <v/>
      </c>
      <c r="N7524" s="11">
        <f>IF(COUNTA($A7524:$K7524)=0,"",IF(AND($L7524="SI",$M7524="NO"),IFERROR($H7524,0),0))</f>
        <v/>
      </c>
      <c r="O7524" s="9">
        <f>IF(COUNTA($A7524:$K7524)=0,"",IF($M7524="SI","CUFE o factura duplicada dentro del reporte; no se suma dos veces",IF(IFERROR($H7524,0)&lt;=0,"DIAN reporta valor susceptible 0",IF($L7524="NO",IFERROR(LOOKUP(2,1/((LISTS!$M$2:$M$13&lt;&gt;"")*ISNUMBER(SEARCH(LISTS!$M$2:$M$13,$I7524))),LISTS!$O$2:$O$13),"Medio de pago no elegible o no identificado por DIAN"),"Apta automaticamente por pago electronico y base positiva"))))</f>
        <v/>
      </c>
    </row>
    <row r="7525">
      <c r="A7525" s="9" t="n"/>
      <c r="B7525" s="9" t="n"/>
      <c r="C7525" s="12" t="n"/>
      <c r="D7525" s="11" t="n"/>
      <c r="E7525" s="11" t="n"/>
      <c r="F7525" s="11" t="n"/>
      <c r="G7525" s="11" t="n"/>
      <c r="H7525" s="11" t="n"/>
      <c r="I7525" s="9" t="n"/>
      <c r="J7525" s="9" t="n"/>
      <c r="K7525" s="9" t="n"/>
      <c r="L7525" s="9">
        <f>IF(COUNTA($A7525:$K7525)=0,"",IF(AND(IFERROR($H7525,0)&gt;0,LEN(TRIM($K7525&amp;""))&gt;0,IFERROR(LOOKUP(2,1/((LISTS!$M$2:$M$13&lt;&gt;"")*ISNUMBER(SEARCH(LISTS!$M$2:$M$13,$I7525))),LISTS!$N$2:$N$13),"NO")="SI"),"SI","NO"))</f>
        <v/>
      </c>
      <c r="M7525" s="9">
        <f>IF(COUNTA($A7525:$K7525)=0,"",IF($K7525&lt;&gt;"",IF(COUNTIF($K$19:$K7525,$K7525)&gt;1,"SI","NO"),IF(COUNTIFS($A$19:$A7525,$A7525,$C$19:$C7525,$C7525,$J$19:$J7525,$J7525,$D$19:$D7525,$D7525)&gt;1,"SI","NO")))</f>
        <v/>
      </c>
      <c r="N7525" s="11">
        <f>IF(COUNTA($A7525:$K7525)=0,"",IF(AND($L7525="SI",$M7525="NO"),IFERROR($H7525,0),0))</f>
        <v/>
      </c>
      <c r="O7525" s="9">
        <f>IF(COUNTA($A7525:$K7525)=0,"",IF($M7525="SI","CUFE o factura duplicada dentro del reporte; no se suma dos veces",IF(IFERROR($H7525,0)&lt;=0,"DIAN reporta valor susceptible 0",IF($L7525="NO",IFERROR(LOOKUP(2,1/((LISTS!$M$2:$M$13&lt;&gt;"")*ISNUMBER(SEARCH(LISTS!$M$2:$M$13,$I7525))),LISTS!$O$2:$O$13),"Medio de pago no elegible o no identificado por DIAN"),"Apta automaticamente por pago electronico y base positiva"))))</f>
        <v/>
      </c>
    </row>
    <row r="7526">
      <c r="A7526" s="9" t="n"/>
      <c r="B7526" s="9" t="n"/>
      <c r="C7526" s="12" t="n"/>
      <c r="D7526" s="11" t="n"/>
      <c r="E7526" s="11" t="n"/>
      <c r="F7526" s="11" t="n"/>
      <c r="G7526" s="11" t="n"/>
      <c r="H7526" s="11" t="n"/>
      <c r="I7526" s="9" t="n"/>
      <c r="J7526" s="9" t="n"/>
      <c r="K7526" s="9" t="n"/>
      <c r="L7526" s="9">
        <f>IF(COUNTA($A7526:$K7526)=0,"",IF(AND(IFERROR($H7526,0)&gt;0,LEN(TRIM($K7526&amp;""))&gt;0,IFERROR(LOOKUP(2,1/((LISTS!$M$2:$M$13&lt;&gt;"")*ISNUMBER(SEARCH(LISTS!$M$2:$M$13,$I7526))),LISTS!$N$2:$N$13),"NO")="SI"),"SI","NO"))</f>
        <v/>
      </c>
      <c r="M7526" s="9">
        <f>IF(COUNTA($A7526:$K7526)=0,"",IF($K7526&lt;&gt;"",IF(COUNTIF($K$19:$K7526,$K7526)&gt;1,"SI","NO"),IF(COUNTIFS($A$19:$A7526,$A7526,$C$19:$C7526,$C7526,$J$19:$J7526,$J7526,$D$19:$D7526,$D7526)&gt;1,"SI","NO")))</f>
        <v/>
      </c>
      <c r="N7526" s="11">
        <f>IF(COUNTA($A7526:$K7526)=0,"",IF(AND($L7526="SI",$M7526="NO"),IFERROR($H7526,0),0))</f>
        <v/>
      </c>
      <c r="O7526" s="9">
        <f>IF(COUNTA($A7526:$K7526)=0,"",IF($M7526="SI","CUFE o factura duplicada dentro del reporte; no se suma dos veces",IF(IFERROR($H7526,0)&lt;=0,"DIAN reporta valor susceptible 0",IF($L7526="NO",IFERROR(LOOKUP(2,1/((LISTS!$M$2:$M$13&lt;&gt;"")*ISNUMBER(SEARCH(LISTS!$M$2:$M$13,$I7526))),LISTS!$O$2:$O$13),"Medio de pago no elegible o no identificado por DIAN"),"Apta automaticamente por pago electronico y base positiva"))))</f>
        <v/>
      </c>
    </row>
    <row r="7527">
      <c r="A7527" s="9" t="n"/>
      <c r="B7527" s="9" t="n"/>
      <c r="C7527" s="12" t="n"/>
      <c r="D7527" s="11" t="n"/>
      <c r="E7527" s="11" t="n"/>
      <c r="F7527" s="11" t="n"/>
      <c r="G7527" s="11" t="n"/>
      <c r="H7527" s="11" t="n"/>
      <c r="I7527" s="9" t="n"/>
      <c r="J7527" s="9" t="n"/>
      <c r="K7527" s="9" t="n"/>
      <c r="L7527" s="9">
        <f>IF(COUNTA($A7527:$K7527)=0,"",IF(AND(IFERROR($H7527,0)&gt;0,LEN(TRIM($K7527&amp;""))&gt;0,IFERROR(LOOKUP(2,1/((LISTS!$M$2:$M$13&lt;&gt;"")*ISNUMBER(SEARCH(LISTS!$M$2:$M$13,$I7527))),LISTS!$N$2:$N$13),"NO")="SI"),"SI","NO"))</f>
        <v/>
      </c>
      <c r="M7527" s="9">
        <f>IF(COUNTA($A7527:$K7527)=0,"",IF($K7527&lt;&gt;"",IF(COUNTIF($K$19:$K7527,$K7527)&gt;1,"SI","NO"),IF(COUNTIFS($A$19:$A7527,$A7527,$C$19:$C7527,$C7527,$J$19:$J7527,$J7527,$D$19:$D7527,$D7527)&gt;1,"SI","NO")))</f>
        <v/>
      </c>
      <c r="N7527" s="11">
        <f>IF(COUNTA($A7527:$K7527)=0,"",IF(AND($L7527="SI",$M7527="NO"),IFERROR($H7527,0),0))</f>
        <v/>
      </c>
      <c r="O7527" s="9">
        <f>IF(COUNTA($A7527:$K7527)=0,"",IF($M7527="SI","CUFE o factura duplicada dentro del reporte; no se suma dos veces",IF(IFERROR($H7527,0)&lt;=0,"DIAN reporta valor susceptible 0",IF($L7527="NO",IFERROR(LOOKUP(2,1/((LISTS!$M$2:$M$13&lt;&gt;"")*ISNUMBER(SEARCH(LISTS!$M$2:$M$13,$I7527))),LISTS!$O$2:$O$13),"Medio de pago no elegible o no identificado por DIAN"),"Apta automaticamente por pago electronico y base positiva"))))</f>
        <v/>
      </c>
    </row>
    <row r="7528">
      <c r="A7528" s="9" t="n"/>
      <c r="B7528" s="9" t="n"/>
      <c r="C7528" s="12" t="n"/>
      <c r="D7528" s="11" t="n"/>
      <c r="E7528" s="11" t="n"/>
      <c r="F7528" s="11" t="n"/>
      <c r="G7528" s="11" t="n"/>
      <c r="H7528" s="11" t="n"/>
      <c r="I7528" s="9" t="n"/>
      <c r="J7528" s="9" t="n"/>
      <c r="K7528" s="9" t="n"/>
      <c r="L7528" s="9">
        <f>IF(COUNTA($A7528:$K7528)=0,"",IF(AND(IFERROR($H7528,0)&gt;0,LEN(TRIM($K7528&amp;""))&gt;0,IFERROR(LOOKUP(2,1/((LISTS!$M$2:$M$13&lt;&gt;"")*ISNUMBER(SEARCH(LISTS!$M$2:$M$13,$I7528))),LISTS!$N$2:$N$13),"NO")="SI"),"SI","NO"))</f>
        <v/>
      </c>
      <c r="M7528" s="9">
        <f>IF(COUNTA($A7528:$K7528)=0,"",IF($K7528&lt;&gt;"",IF(COUNTIF($K$19:$K7528,$K7528)&gt;1,"SI","NO"),IF(COUNTIFS($A$19:$A7528,$A7528,$C$19:$C7528,$C7528,$J$19:$J7528,$J7528,$D$19:$D7528,$D7528)&gt;1,"SI","NO")))</f>
        <v/>
      </c>
      <c r="N7528" s="11">
        <f>IF(COUNTA($A7528:$K7528)=0,"",IF(AND($L7528="SI",$M7528="NO"),IFERROR($H7528,0),0))</f>
        <v/>
      </c>
      <c r="O7528" s="9">
        <f>IF(COUNTA($A7528:$K7528)=0,"",IF($M7528="SI","CUFE o factura duplicada dentro del reporte; no se suma dos veces",IF(IFERROR($H7528,0)&lt;=0,"DIAN reporta valor susceptible 0",IF($L7528="NO",IFERROR(LOOKUP(2,1/((LISTS!$M$2:$M$13&lt;&gt;"")*ISNUMBER(SEARCH(LISTS!$M$2:$M$13,$I7528))),LISTS!$O$2:$O$13),"Medio de pago no elegible o no identificado por DIAN"),"Apta automaticamente por pago electronico y base positiva"))))</f>
        <v/>
      </c>
    </row>
    <row r="7529">
      <c r="A7529" s="9" t="n"/>
      <c r="B7529" s="9" t="n"/>
      <c r="C7529" s="12" t="n"/>
      <c r="D7529" s="11" t="n"/>
      <c r="E7529" s="11" t="n"/>
      <c r="F7529" s="11" t="n"/>
      <c r="G7529" s="11" t="n"/>
      <c r="H7529" s="11" t="n"/>
      <c r="I7529" s="9" t="n"/>
      <c r="J7529" s="9" t="n"/>
      <c r="K7529" s="9" t="n"/>
      <c r="L7529" s="9">
        <f>IF(COUNTA($A7529:$K7529)=0,"",IF(AND(IFERROR($H7529,0)&gt;0,LEN(TRIM($K7529&amp;""))&gt;0,IFERROR(LOOKUP(2,1/((LISTS!$M$2:$M$13&lt;&gt;"")*ISNUMBER(SEARCH(LISTS!$M$2:$M$13,$I7529))),LISTS!$N$2:$N$13),"NO")="SI"),"SI","NO"))</f>
        <v/>
      </c>
      <c r="M7529" s="9">
        <f>IF(COUNTA($A7529:$K7529)=0,"",IF($K7529&lt;&gt;"",IF(COUNTIF($K$19:$K7529,$K7529)&gt;1,"SI","NO"),IF(COUNTIFS($A$19:$A7529,$A7529,$C$19:$C7529,$C7529,$J$19:$J7529,$J7529,$D$19:$D7529,$D7529)&gt;1,"SI","NO")))</f>
        <v/>
      </c>
      <c r="N7529" s="11">
        <f>IF(COUNTA($A7529:$K7529)=0,"",IF(AND($L7529="SI",$M7529="NO"),IFERROR($H7529,0),0))</f>
        <v/>
      </c>
      <c r="O7529" s="9">
        <f>IF(COUNTA($A7529:$K7529)=0,"",IF($M7529="SI","CUFE o factura duplicada dentro del reporte; no se suma dos veces",IF(IFERROR($H7529,0)&lt;=0,"DIAN reporta valor susceptible 0",IF($L7529="NO",IFERROR(LOOKUP(2,1/((LISTS!$M$2:$M$13&lt;&gt;"")*ISNUMBER(SEARCH(LISTS!$M$2:$M$13,$I7529))),LISTS!$O$2:$O$13),"Medio de pago no elegible o no identificado por DIAN"),"Apta automaticamente por pago electronico y base positiva"))))</f>
        <v/>
      </c>
    </row>
    <row r="7530">
      <c r="A7530" s="9" t="n"/>
      <c r="B7530" s="9" t="n"/>
      <c r="C7530" s="12" t="n"/>
      <c r="D7530" s="11" t="n"/>
      <c r="E7530" s="11" t="n"/>
      <c r="F7530" s="11" t="n"/>
      <c r="G7530" s="11" t="n"/>
      <c r="H7530" s="11" t="n"/>
      <c r="I7530" s="9" t="n"/>
      <c r="J7530" s="9" t="n"/>
      <c r="K7530" s="9" t="n"/>
      <c r="L7530" s="9">
        <f>IF(COUNTA($A7530:$K7530)=0,"",IF(AND(IFERROR($H7530,0)&gt;0,LEN(TRIM($K7530&amp;""))&gt;0,IFERROR(LOOKUP(2,1/((LISTS!$M$2:$M$13&lt;&gt;"")*ISNUMBER(SEARCH(LISTS!$M$2:$M$13,$I7530))),LISTS!$N$2:$N$13),"NO")="SI"),"SI","NO"))</f>
        <v/>
      </c>
      <c r="M7530" s="9">
        <f>IF(COUNTA($A7530:$K7530)=0,"",IF($K7530&lt;&gt;"",IF(COUNTIF($K$19:$K7530,$K7530)&gt;1,"SI","NO"),IF(COUNTIFS($A$19:$A7530,$A7530,$C$19:$C7530,$C7530,$J$19:$J7530,$J7530,$D$19:$D7530,$D7530)&gt;1,"SI","NO")))</f>
        <v/>
      </c>
      <c r="N7530" s="11">
        <f>IF(COUNTA($A7530:$K7530)=0,"",IF(AND($L7530="SI",$M7530="NO"),IFERROR($H7530,0),0))</f>
        <v/>
      </c>
      <c r="O7530" s="9">
        <f>IF(COUNTA($A7530:$K7530)=0,"",IF($M7530="SI","CUFE o factura duplicada dentro del reporte; no se suma dos veces",IF(IFERROR($H7530,0)&lt;=0,"DIAN reporta valor susceptible 0",IF($L7530="NO",IFERROR(LOOKUP(2,1/((LISTS!$M$2:$M$13&lt;&gt;"")*ISNUMBER(SEARCH(LISTS!$M$2:$M$13,$I7530))),LISTS!$O$2:$O$13),"Medio de pago no elegible o no identificado por DIAN"),"Apta automaticamente por pago electronico y base positiva"))))</f>
        <v/>
      </c>
    </row>
    <row r="7531">
      <c r="A7531" s="9" t="n"/>
      <c r="B7531" s="9" t="n"/>
      <c r="C7531" s="12" t="n"/>
      <c r="D7531" s="11" t="n"/>
      <c r="E7531" s="11" t="n"/>
      <c r="F7531" s="11" t="n"/>
      <c r="G7531" s="11" t="n"/>
      <c r="H7531" s="11" t="n"/>
      <c r="I7531" s="9" t="n"/>
      <c r="J7531" s="9" t="n"/>
      <c r="K7531" s="9" t="n"/>
      <c r="L7531" s="9">
        <f>IF(COUNTA($A7531:$K7531)=0,"",IF(AND(IFERROR($H7531,0)&gt;0,LEN(TRIM($K7531&amp;""))&gt;0,IFERROR(LOOKUP(2,1/((LISTS!$M$2:$M$13&lt;&gt;"")*ISNUMBER(SEARCH(LISTS!$M$2:$M$13,$I7531))),LISTS!$N$2:$N$13),"NO")="SI"),"SI","NO"))</f>
        <v/>
      </c>
      <c r="M7531" s="9">
        <f>IF(COUNTA($A7531:$K7531)=0,"",IF($K7531&lt;&gt;"",IF(COUNTIF($K$19:$K7531,$K7531)&gt;1,"SI","NO"),IF(COUNTIFS($A$19:$A7531,$A7531,$C$19:$C7531,$C7531,$J$19:$J7531,$J7531,$D$19:$D7531,$D7531)&gt;1,"SI","NO")))</f>
        <v/>
      </c>
      <c r="N7531" s="11">
        <f>IF(COUNTA($A7531:$K7531)=0,"",IF(AND($L7531="SI",$M7531="NO"),IFERROR($H7531,0),0))</f>
        <v/>
      </c>
      <c r="O7531" s="9">
        <f>IF(COUNTA($A7531:$K7531)=0,"",IF($M7531="SI","CUFE o factura duplicada dentro del reporte; no se suma dos veces",IF(IFERROR($H7531,0)&lt;=0,"DIAN reporta valor susceptible 0",IF($L7531="NO",IFERROR(LOOKUP(2,1/((LISTS!$M$2:$M$13&lt;&gt;"")*ISNUMBER(SEARCH(LISTS!$M$2:$M$13,$I7531))),LISTS!$O$2:$O$13),"Medio de pago no elegible o no identificado por DIAN"),"Apta automaticamente por pago electronico y base positiva"))))</f>
        <v/>
      </c>
    </row>
    <row r="7532">
      <c r="A7532" s="9" t="n"/>
      <c r="B7532" s="9" t="n"/>
      <c r="C7532" s="12" t="n"/>
      <c r="D7532" s="11" t="n"/>
      <c r="E7532" s="11" t="n"/>
      <c r="F7532" s="11" t="n"/>
      <c r="G7532" s="11" t="n"/>
      <c r="H7532" s="11" t="n"/>
      <c r="I7532" s="9" t="n"/>
      <c r="J7532" s="9" t="n"/>
      <c r="K7532" s="9" t="n"/>
      <c r="L7532" s="9">
        <f>IF(COUNTA($A7532:$K7532)=0,"",IF(AND(IFERROR($H7532,0)&gt;0,LEN(TRIM($K7532&amp;""))&gt;0,IFERROR(LOOKUP(2,1/((LISTS!$M$2:$M$13&lt;&gt;"")*ISNUMBER(SEARCH(LISTS!$M$2:$M$13,$I7532))),LISTS!$N$2:$N$13),"NO")="SI"),"SI","NO"))</f>
        <v/>
      </c>
      <c r="M7532" s="9">
        <f>IF(COUNTA($A7532:$K7532)=0,"",IF($K7532&lt;&gt;"",IF(COUNTIF($K$19:$K7532,$K7532)&gt;1,"SI","NO"),IF(COUNTIFS($A$19:$A7532,$A7532,$C$19:$C7532,$C7532,$J$19:$J7532,$J7532,$D$19:$D7532,$D7532)&gt;1,"SI","NO")))</f>
        <v/>
      </c>
      <c r="N7532" s="11">
        <f>IF(COUNTA($A7532:$K7532)=0,"",IF(AND($L7532="SI",$M7532="NO"),IFERROR($H7532,0),0))</f>
        <v/>
      </c>
      <c r="O7532" s="9">
        <f>IF(COUNTA($A7532:$K7532)=0,"",IF($M7532="SI","CUFE o factura duplicada dentro del reporte; no se suma dos veces",IF(IFERROR($H7532,0)&lt;=0,"DIAN reporta valor susceptible 0",IF($L7532="NO",IFERROR(LOOKUP(2,1/((LISTS!$M$2:$M$13&lt;&gt;"")*ISNUMBER(SEARCH(LISTS!$M$2:$M$13,$I7532))),LISTS!$O$2:$O$13),"Medio de pago no elegible o no identificado por DIAN"),"Apta automaticamente por pago electronico y base positiva"))))</f>
        <v/>
      </c>
    </row>
    <row r="7533">
      <c r="A7533" s="9" t="n"/>
      <c r="B7533" s="9" t="n"/>
      <c r="C7533" s="12" t="n"/>
      <c r="D7533" s="11" t="n"/>
      <c r="E7533" s="11" t="n"/>
      <c r="F7533" s="11" t="n"/>
      <c r="G7533" s="11" t="n"/>
      <c r="H7533" s="11" t="n"/>
      <c r="I7533" s="9" t="n"/>
      <c r="J7533" s="9" t="n"/>
      <c r="K7533" s="9" t="n"/>
      <c r="L7533" s="9">
        <f>IF(COUNTA($A7533:$K7533)=0,"",IF(AND(IFERROR($H7533,0)&gt;0,LEN(TRIM($K7533&amp;""))&gt;0,IFERROR(LOOKUP(2,1/((LISTS!$M$2:$M$13&lt;&gt;"")*ISNUMBER(SEARCH(LISTS!$M$2:$M$13,$I7533))),LISTS!$N$2:$N$13),"NO")="SI"),"SI","NO"))</f>
        <v/>
      </c>
      <c r="M7533" s="9">
        <f>IF(COUNTA($A7533:$K7533)=0,"",IF($K7533&lt;&gt;"",IF(COUNTIF($K$19:$K7533,$K7533)&gt;1,"SI","NO"),IF(COUNTIFS($A$19:$A7533,$A7533,$C$19:$C7533,$C7533,$J$19:$J7533,$J7533,$D$19:$D7533,$D7533)&gt;1,"SI","NO")))</f>
        <v/>
      </c>
      <c r="N7533" s="11">
        <f>IF(COUNTA($A7533:$K7533)=0,"",IF(AND($L7533="SI",$M7533="NO"),IFERROR($H7533,0),0))</f>
        <v/>
      </c>
      <c r="O7533" s="9">
        <f>IF(COUNTA($A7533:$K7533)=0,"",IF($M7533="SI","CUFE o factura duplicada dentro del reporte; no se suma dos veces",IF(IFERROR($H7533,0)&lt;=0,"DIAN reporta valor susceptible 0",IF($L7533="NO",IFERROR(LOOKUP(2,1/((LISTS!$M$2:$M$13&lt;&gt;"")*ISNUMBER(SEARCH(LISTS!$M$2:$M$13,$I7533))),LISTS!$O$2:$O$13),"Medio de pago no elegible o no identificado por DIAN"),"Apta automaticamente por pago electronico y base positiva"))))</f>
        <v/>
      </c>
    </row>
    <row r="7534">
      <c r="A7534" s="9" t="n"/>
      <c r="B7534" s="9" t="n"/>
      <c r="C7534" s="12" t="n"/>
      <c r="D7534" s="11" t="n"/>
      <c r="E7534" s="11" t="n"/>
      <c r="F7534" s="11" t="n"/>
      <c r="G7534" s="11" t="n"/>
      <c r="H7534" s="11" t="n"/>
      <c r="I7534" s="9" t="n"/>
      <c r="J7534" s="9" t="n"/>
      <c r="K7534" s="9" t="n"/>
      <c r="L7534" s="9">
        <f>IF(COUNTA($A7534:$K7534)=0,"",IF(AND(IFERROR($H7534,0)&gt;0,LEN(TRIM($K7534&amp;""))&gt;0,IFERROR(LOOKUP(2,1/((LISTS!$M$2:$M$13&lt;&gt;"")*ISNUMBER(SEARCH(LISTS!$M$2:$M$13,$I7534))),LISTS!$N$2:$N$13),"NO")="SI"),"SI","NO"))</f>
        <v/>
      </c>
      <c r="M7534" s="9">
        <f>IF(COUNTA($A7534:$K7534)=0,"",IF($K7534&lt;&gt;"",IF(COUNTIF($K$19:$K7534,$K7534)&gt;1,"SI","NO"),IF(COUNTIFS($A$19:$A7534,$A7534,$C$19:$C7534,$C7534,$J$19:$J7534,$J7534,$D$19:$D7534,$D7534)&gt;1,"SI","NO")))</f>
        <v/>
      </c>
      <c r="N7534" s="11">
        <f>IF(COUNTA($A7534:$K7534)=0,"",IF(AND($L7534="SI",$M7534="NO"),IFERROR($H7534,0),0))</f>
        <v/>
      </c>
      <c r="O7534" s="9">
        <f>IF(COUNTA($A7534:$K7534)=0,"",IF($M7534="SI","CUFE o factura duplicada dentro del reporte; no se suma dos veces",IF(IFERROR($H7534,0)&lt;=0,"DIAN reporta valor susceptible 0",IF($L7534="NO",IFERROR(LOOKUP(2,1/((LISTS!$M$2:$M$13&lt;&gt;"")*ISNUMBER(SEARCH(LISTS!$M$2:$M$13,$I7534))),LISTS!$O$2:$O$13),"Medio de pago no elegible o no identificado por DIAN"),"Apta automaticamente por pago electronico y base positiva"))))</f>
        <v/>
      </c>
    </row>
    <row r="7535">
      <c r="A7535" s="9" t="n"/>
      <c r="B7535" s="9" t="n"/>
      <c r="C7535" s="12" t="n"/>
      <c r="D7535" s="11" t="n"/>
      <c r="E7535" s="11" t="n"/>
      <c r="F7535" s="11" t="n"/>
      <c r="G7535" s="11" t="n"/>
      <c r="H7535" s="11" t="n"/>
      <c r="I7535" s="9" t="n"/>
      <c r="J7535" s="9" t="n"/>
      <c r="K7535" s="9" t="n"/>
      <c r="L7535" s="9">
        <f>IF(COUNTA($A7535:$K7535)=0,"",IF(AND(IFERROR($H7535,0)&gt;0,LEN(TRIM($K7535&amp;""))&gt;0,IFERROR(LOOKUP(2,1/((LISTS!$M$2:$M$13&lt;&gt;"")*ISNUMBER(SEARCH(LISTS!$M$2:$M$13,$I7535))),LISTS!$N$2:$N$13),"NO")="SI"),"SI","NO"))</f>
        <v/>
      </c>
      <c r="M7535" s="9">
        <f>IF(COUNTA($A7535:$K7535)=0,"",IF($K7535&lt;&gt;"",IF(COUNTIF($K$19:$K7535,$K7535)&gt;1,"SI","NO"),IF(COUNTIFS($A$19:$A7535,$A7535,$C$19:$C7535,$C7535,$J$19:$J7535,$J7535,$D$19:$D7535,$D7535)&gt;1,"SI","NO")))</f>
        <v/>
      </c>
      <c r="N7535" s="11">
        <f>IF(COUNTA($A7535:$K7535)=0,"",IF(AND($L7535="SI",$M7535="NO"),IFERROR($H7535,0),0))</f>
        <v/>
      </c>
      <c r="O7535" s="9">
        <f>IF(COUNTA($A7535:$K7535)=0,"",IF($M7535="SI","CUFE o factura duplicada dentro del reporte; no se suma dos veces",IF(IFERROR($H7535,0)&lt;=0,"DIAN reporta valor susceptible 0",IF($L7535="NO",IFERROR(LOOKUP(2,1/((LISTS!$M$2:$M$13&lt;&gt;"")*ISNUMBER(SEARCH(LISTS!$M$2:$M$13,$I7535))),LISTS!$O$2:$O$13),"Medio de pago no elegible o no identificado por DIAN"),"Apta automaticamente por pago electronico y base positiva"))))</f>
        <v/>
      </c>
    </row>
    <row r="7536">
      <c r="A7536" s="9" t="n"/>
      <c r="B7536" s="9" t="n"/>
      <c r="C7536" s="12" t="n"/>
      <c r="D7536" s="11" t="n"/>
      <c r="E7536" s="11" t="n"/>
      <c r="F7536" s="11" t="n"/>
      <c r="G7536" s="11" t="n"/>
      <c r="H7536" s="11" t="n"/>
      <c r="I7536" s="9" t="n"/>
      <c r="J7536" s="9" t="n"/>
      <c r="K7536" s="9" t="n"/>
      <c r="L7536" s="9">
        <f>IF(COUNTA($A7536:$K7536)=0,"",IF(AND(IFERROR($H7536,0)&gt;0,LEN(TRIM($K7536&amp;""))&gt;0,IFERROR(LOOKUP(2,1/((LISTS!$M$2:$M$13&lt;&gt;"")*ISNUMBER(SEARCH(LISTS!$M$2:$M$13,$I7536))),LISTS!$N$2:$N$13),"NO")="SI"),"SI","NO"))</f>
        <v/>
      </c>
      <c r="M7536" s="9">
        <f>IF(COUNTA($A7536:$K7536)=0,"",IF($K7536&lt;&gt;"",IF(COUNTIF($K$19:$K7536,$K7536)&gt;1,"SI","NO"),IF(COUNTIFS($A$19:$A7536,$A7536,$C$19:$C7536,$C7536,$J$19:$J7536,$J7536,$D$19:$D7536,$D7536)&gt;1,"SI","NO")))</f>
        <v/>
      </c>
      <c r="N7536" s="11">
        <f>IF(COUNTA($A7536:$K7536)=0,"",IF(AND($L7536="SI",$M7536="NO"),IFERROR($H7536,0),0))</f>
        <v/>
      </c>
      <c r="O7536" s="9">
        <f>IF(COUNTA($A7536:$K7536)=0,"",IF($M7536="SI","CUFE o factura duplicada dentro del reporte; no se suma dos veces",IF(IFERROR($H7536,0)&lt;=0,"DIAN reporta valor susceptible 0",IF($L7536="NO",IFERROR(LOOKUP(2,1/((LISTS!$M$2:$M$13&lt;&gt;"")*ISNUMBER(SEARCH(LISTS!$M$2:$M$13,$I7536))),LISTS!$O$2:$O$13),"Medio de pago no elegible o no identificado por DIAN"),"Apta automaticamente por pago electronico y base positiva"))))</f>
        <v/>
      </c>
    </row>
    <row r="7537">
      <c r="A7537" s="9" t="n"/>
      <c r="B7537" s="9" t="n"/>
      <c r="C7537" s="12" t="n"/>
      <c r="D7537" s="11" t="n"/>
      <c r="E7537" s="11" t="n"/>
      <c r="F7537" s="11" t="n"/>
      <c r="G7537" s="11" t="n"/>
      <c r="H7537" s="11" t="n"/>
      <c r="I7537" s="9" t="n"/>
      <c r="J7537" s="9" t="n"/>
      <c r="K7537" s="9" t="n"/>
      <c r="L7537" s="9">
        <f>IF(COUNTA($A7537:$K7537)=0,"",IF(AND(IFERROR($H7537,0)&gt;0,LEN(TRIM($K7537&amp;""))&gt;0,IFERROR(LOOKUP(2,1/((LISTS!$M$2:$M$13&lt;&gt;"")*ISNUMBER(SEARCH(LISTS!$M$2:$M$13,$I7537))),LISTS!$N$2:$N$13),"NO")="SI"),"SI","NO"))</f>
        <v/>
      </c>
      <c r="M7537" s="9">
        <f>IF(COUNTA($A7537:$K7537)=0,"",IF($K7537&lt;&gt;"",IF(COUNTIF($K$19:$K7537,$K7537)&gt;1,"SI","NO"),IF(COUNTIFS($A$19:$A7537,$A7537,$C$19:$C7537,$C7537,$J$19:$J7537,$J7537,$D$19:$D7537,$D7537)&gt;1,"SI","NO")))</f>
        <v/>
      </c>
      <c r="N7537" s="11">
        <f>IF(COUNTA($A7537:$K7537)=0,"",IF(AND($L7537="SI",$M7537="NO"),IFERROR($H7537,0),0))</f>
        <v/>
      </c>
      <c r="O7537" s="9">
        <f>IF(COUNTA($A7537:$K7537)=0,"",IF($M7537="SI","CUFE o factura duplicada dentro del reporte; no se suma dos veces",IF(IFERROR($H7537,0)&lt;=0,"DIAN reporta valor susceptible 0",IF($L7537="NO",IFERROR(LOOKUP(2,1/((LISTS!$M$2:$M$13&lt;&gt;"")*ISNUMBER(SEARCH(LISTS!$M$2:$M$13,$I7537))),LISTS!$O$2:$O$13),"Medio de pago no elegible o no identificado por DIAN"),"Apta automaticamente por pago electronico y base positiva"))))</f>
        <v/>
      </c>
    </row>
    <row r="7538">
      <c r="A7538" s="9" t="n"/>
      <c r="B7538" s="9" t="n"/>
      <c r="C7538" s="12" t="n"/>
      <c r="D7538" s="11" t="n"/>
      <c r="E7538" s="11" t="n"/>
      <c r="F7538" s="11" t="n"/>
      <c r="G7538" s="11" t="n"/>
      <c r="H7538" s="11" t="n"/>
      <c r="I7538" s="9" t="n"/>
      <c r="J7538" s="9" t="n"/>
      <c r="K7538" s="9" t="n"/>
      <c r="L7538" s="9">
        <f>IF(COUNTA($A7538:$K7538)=0,"",IF(AND(IFERROR($H7538,0)&gt;0,LEN(TRIM($K7538&amp;""))&gt;0,IFERROR(LOOKUP(2,1/((LISTS!$M$2:$M$13&lt;&gt;"")*ISNUMBER(SEARCH(LISTS!$M$2:$M$13,$I7538))),LISTS!$N$2:$N$13),"NO")="SI"),"SI","NO"))</f>
        <v/>
      </c>
      <c r="M7538" s="9">
        <f>IF(COUNTA($A7538:$K7538)=0,"",IF($K7538&lt;&gt;"",IF(COUNTIF($K$19:$K7538,$K7538)&gt;1,"SI","NO"),IF(COUNTIFS($A$19:$A7538,$A7538,$C$19:$C7538,$C7538,$J$19:$J7538,$J7538,$D$19:$D7538,$D7538)&gt;1,"SI","NO")))</f>
        <v/>
      </c>
      <c r="N7538" s="11">
        <f>IF(COUNTA($A7538:$K7538)=0,"",IF(AND($L7538="SI",$M7538="NO"),IFERROR($H7538,0),0))</f>
        <v/>
      </c>
      <c r="O7538" s="9">
        <f>IF(COUNTA($A7538:$K7538)=0,"",IF($M7538="SI","CUFE o factura duplicada dentro del reporte; no se suma dos veces",IF(IFERROR($H7538,0)&lt;=0,"DIAN reporta valor susceptible 0",IF($L7538="NO",IFERROR(LOOKUP(2,1/((LISTS!$M$2:$M$13&lt;&gt;"")*ISNUMBER(SEARCH(LISTS!$M$2:$M$13,$I7538))),LISTS!$O$2:$O$13),"Medio de pago no elegible o no identificado por DIAN"),"Apta automaticamente por pago electronico y base positiva"))))</f>
        <v/>
      </c>
    </row>
    <row r="7539">
      <c r="A7539" s="9" t="n"/>
      <c r="B7539" s="9" t="n"/>
      <c r="C7539" s="12" t="n"/>
      <c r="D7539" s="11" t="n"/>
      <c r="E7539" s="11" t="n"/>
      <c r="F7539" s="11" t="n"/>
      <c r="G7539" s="11" t="n"/>
      <c r="H7539" s="11" t="n"/>
      <c r="I7539" s="9" t="n"/>
      <c r="J7539" s="9" t="n"/>
      <c r="K7539" s="9" t="n"/>
      <c r="L7539" s="9">
        <f>IF(COUNTA($A7539:$K7539)=0,"",IF(AND(IFERROR($H7539,0)&gt;0,LEN(TRIM($K7539&amp;""))&gt;0,IFERROR(LOOKUP(2,1/((LISTS!$M$2:$M$13&lt;&gt;"")*ISNUMBER(SEARCH(LISTS!$M$2:$M$13,$I7539))),LISTS!$N$2:$N$13),"NO")="SI"),"SI","NO"))</f>
        <v/>
      </c>
      <c r="M7539" s="9">
        <f>IF(COUNTA($A7539:$K7539)=0,"",IF($K7539&lt;&gt;"",IF(COUNTIF($K$19:$K7539,$K7539)&gt;1,"SI","NO"),IF(COUNTIFS($A$19:$A7539,$A7539,$C$19:$C7539,$C7539,$J$19:$J7539,$J7539,$D$19:$D7539,$D7539)&gt;1,"SI","NO")))</f>
        <v/>
      </c>
      <c r="N7539" s="11">
        <f>IF(COUNTA($A7539:$K7539)=0,"",IF(AND($L7539="SI",$M7539="NO"),IFERROR($H7539,0),0))</f>
        <v/>
      </c>
      <c r="O7539" s="9">
        <f>IF(COUNTA($A7539:$K7539)=0,"",IF($M7539="SI","CUFE o factura duplicada dentro del reporte; no se suma dos veces",IF(IFERROR($H7539,0)&lt;=0,"DIAN reporta valor susceptible 0",IF($L7539="NO",IFERROR(LOOKUP(2,1/((LISTS!$M$2:$M$13&lt;&gt;"")*ISNUMBER(SEARCH(LISTS!$M$2:$M$13,$I7539))),LISTS!$O$2:$O$13),"Medio de pago no elegible o no identificado por DIAN"),"Apta automaticamente por pago electronico y base positiva"))))</f>
        <v/>
      </c>
    </row>
    <row r="7540">
      <c r="A7540" s="9" t="n"/>
      <c r="B7540" s="9" t="n"/>
      <c r="C7540" s="12" t="n"/>
      <c r="D7540" s="11" t="n"/>
      <c r="E7540" s="11" t="n"/>
      <c r="F7540" s="11" t="n"/>
      <c r="G7540" s="11" t="n"/>
      <c r="H7540" s="11" t="n"/>
      <c r="I7540" s="9" t="n"/>
      <c r="J7540" s="9" t="n"/>
      <c r="K7540" s="9" t="n"/>
      <c r="L7540" s="9">
        <f>IF(COUNTA($A7540:$K7540)=0,"",IF(AND(IFERROR($H7540,0)&gt;0,LEN(TRIM($K7540&amp;""))&gt;0,IFERROR(LOOKUP(2,1/((LISTS!$M$2:$M$13&lt;&gt;"")*ISNUMBER(SEARCH(LISTS!$M$2:$M$13,$I7540))),LISTS!$N$2:$N$13),"NO")="SI"),"SI","NO"))</f>
        <v/>
      </c>
      <c r="M7540" s="9">
        <f>IF(COUNTA($A7540:$K7540)=0,"",IF($K7540&lt;&gt;"",IF(COUNTIF($K$19:$K7540,$K7540)&gt;1,"SI","NO"),IF(COUNTIFS($A$19:$A7540,$A7540,$C$19:$C7540,$C7540,$J$19:$J7540,$J7540,$D$19:$D7540,$D7540)&gt;1,"SI","NO")))</f>
        <v/>
      </c>
      <c r="N7540" s="11">
        <f>IF(COUNTA($A7540:$K7540)=0,"",IF(AND($L7540="SI",$M7540="NO"),IFERROR($H7540,0),0))</f>
        <v/>
      </c>
      <c r="O7540" s="9">
        <f>IF(COUNTA($A7540:$K7540)=0,"",IF($M7540="SI","CUFE o factura duplicada dentro del reporte; no se suma dos veces",IF(IFERROR($H7540,0)&lt;=0,"DIAN reporta valor susceptible 0",IF($L7540="NO",IFERROR(LOOKUP(2,1/((LISTS!$M$2:$M$13&lt;&gt;"")*ISNUMBER(SEARCH(LISTS!$M$2:$M$13,$I7540))),LISTS!$O$2:$O$13),"Medio de pago no elegible o no identificado por DIAN"),"Apta automaticamente por pago electronico y base positiva"))))</f>
        <v/>
      </c>
    </row>
    <row r="7541">
      <c r="A7541" s="9" t="n"/>
      <c r="B7541" s="9" t="n"/>
      <c r="C7541" s="12" t="n"/>
      <c r="D7541" s="11" t="n"/>
      <c r="E7541" s="11" t="n"/>
      <c r="F7541" s="11" t="n"/>
      <c r="G7541" s="11" t="n"/>
      <c r="H7541" s="11" t="n"/>
      <c r="I7541" s="9" t="n"/>
      <c r="J7541" s="9" t="n"/>
      <c r="K7541" s="9" t="n"/>
      <c r="L7541" s="9">
        <f>IF(COUNTA($A7541:$K7541)=0,"",IF(AND(IFERROR($H7541,0)&gt;0,LEN(TRIM($K7541&amp;""))&gt;0,IFERROR(LOOKUP(2,1/((LISTS!$M$2:$M$13&lt;&gt;"")*ISNUMBER(SEARCH(LISTS!$M$2:$M$13,$I7541))),LISTS!$N$2:$N$13),"NO")="SI"),"SI","NO"))</f>
        <v/>
      </c>
      <c r="M7541" s="9">
        <f>IF(COUNTA($A7541:$K7541)=0,"",IF($K7541&lt;&gt;"",IF(COUNTIF($K$19:$K7541,$K7541)&gt;1,"SI","NO"),IF(COUNTIFS($A$19:$A7541,$A7541,$C$19:$C7541,$C7541,$J$19:$J7541,$J7541,$D$19:$D7541,$D7541)&gt;1,"SI","NO")))</f>
        <v/>
      </c>
      <c r="N7541" s="11">
        <f>IF(COUNTA($A7541:$K7541)=0,"",IF(AND($L7541="SI",$M7541="NO"),IFERROR($H7541,0),0))</f>
        <v/>
      </c>
      <c r="O7541" s="9">
        <f>IF(COUNTA($A7541:$K7541)=0,"",IF($M7541="SI","CUFE o factura duplicada dentro del reporte; no se suma dos veces",IF(IFERROR($H7541,0)&lt;=0,"DIAN reporta valor susceptible 0",IF($L7541="NO",IFERROR(LOOKUP(2,1/((LISTS!$M$2:$M$13&lt;&gt;"")*ISNUMBER(SEARCH(LISTS!$M$2:$M$13,$I7541))),LISTS!$O$2:$O$13),"Medio de pago no elegible o no identificado por DIAN"),"Apta automaticamente por pago electronico y base positiva"))))</f>
        <v/>
      </c>
    </row>
    <row r="7542">
      <c r="A7542" s="9" t="n"/>
      <c r="B7542" s="9" t="n"/>
      <c r="C7542" s="12" t="n"/>
      <c r="D7542" s="11" t="n"/>
      <c r="E7542" s="11" t="n"/>
      <c r="F7542" s="11" t="n"/>
      <c r="G7542" s="11" t="n"/>
      <c r="H7542" s="11" t="n"/>
      <c r="I7542" s="9" t="n"/>
      <c r="J7542" s="9" t="n"/>
      <c r="K7542" s="9" t="n"/>
      <c r="L7542" s="9">
        <f>IF(COUNTA($A7542:$K7542)=0,"",IF(AND(IFERROR($H7542,0)&gt;0,LEN(TRIM($K7542&amp;""))&gt;0,IFERROR(LOOKUP(2,1/((LISTS!$M$2:$M$13&lt;&gt;"")*ISNUMBER(SEARCH(LISTS!$M$2:$M$13,$I7542))),LISTS!$N$2:$N$13),"NO")="SI"),"SI","NO"))</f>
        <v/>
      </c>
      <c r="M7542" s="9">
        <f>IF(COUNTA($A7542:$K7542)=0,"",IF($K7542&lt;&gt;"",IF(COUNTIF($K$19:$K7542,$K7542)&gt;1,"SI","NO"),IF(COUNTIFS($A$19:$A7542,$A7542,$C$19:$C7542,$C7542,$J$19:$J7542,$J7542,$D$19:$D7542,$D7542)&gt;1,"SI","NO")))</f>
        <v/>
      </c>
      <c r="N7542" s="11">
        <f>IF(COUNTA($A7542:$K7542)=0,"",IF(AND($L7542="SI",$M7542="NO"),IFERROR($H7542,0),0))</f>
        <v/>
      </c>
      <c r="O7542" s="9">
        <f>IF(COUNTA($A7542:$K7542)=0,"",IF($M7542="SI","CUFE o factura duplicada dentro del reporte; no se suma dos veces",IF(IFERROR($H7542,0)&lt;=0,"DIAN reporta valor susceptible 0",IF($L7542="NO",IFERROR(LOOKUP(2,1/((LISTS!$M$2:$M$13&lt;&gt;"")*ISNUMBER(SEARCH(LISTS!$M$2:$M$13,$I7542))),LISTS!$O$2:$O$13),"Medio de pago no elegible o no identificado por DIAN"),"Apta automaticamente por pago electronico y base positiva"))))</f>
        <v/>
      </c>
    </row>
    <row r="7543">
      <c r="A7543" s="9" t="n"/>
      <c r="B7543" s="9" t="n"/>
      <c r="C7543" s="12" t="n"/>
      <c r="D7543" s="11" t="n"/>
      <c r="E7543" s="11" t="n"/>
      <c r="F7543" s="11" t="n"/>
      <c r="G7543" s="11" t="n"/>
      <c r="H7543" s="11" t="n"/>
      <c r="I7543" s="9" t="n"/>
      <c r="J7543" s="9" t="n"/>
      <c r="K7543" s="9" t="n"/>
      <c r="L7543" s="9">
        <f>IF(COUNTA($A7543:$K7543)=0,"",IF(AND(IFERROR($H7543,0)&gt;0,LEN(TRIM($K7543&amp;""))&gt;0,IFERROR(LOOKUP(2,1/((LISTS!$M$2:$M$13&lt;&gt;"")*ISNUMBER(SEARCH(LISTS!$M$2:$M$13,$I7543))),LISTS!$N$2:$N$13),"NO")="SI"),"SI","NO"))</f>
        <v/>
      </c>
      <c r="M7543" s="9">
        <f>IF(COUNTA($A7543:$K7543)=0,"",IF($K7543&lt;&gt;"",IF(COUNTIF($K$19:$K7543,$K7543)&gt;1,"SI","NO"),IF(COUNTIFS($A$19:$A7543,$A7543,$C$19:$C7543,$C7543,$J$19:$J7543,$J7543,$D$19:$D7543,$D7543)&gt;1,"SI","NO")))</f>
        <v/>
      </c>
      <c r="N7543" s="11">
        <f>IF(COUNTA($A7543:$K7543)=0,"",IF(AND($L7543="SI",$M7543="NO"),IFERROR($H7543,0),0))</f>
        <v/>
      </c>
      <c r="O7543" s="9">
        <f>IF(COUNTA($A7543:$K7543)=0,"",IF($M7543="SI","CUFE o factura duplicada dentro del reporte; no se suma dos veces",IF(IFERROR($H7543,0)&lt;=0,"DIAN reporta valor susceptible 0",IF($L7543="NO",IFERROR(LOOKUP(2,1/((LISTS!$M$2:$M$13&lt;&gt;"")*ISNUMBER(SEARCH(LISTS!$M$2:$M$13,$I7543))),LISTS!$O$2:$O$13),"Medio de pago no elegible o no identificado por DIAN"),"Apta automaticamente por pago electronico y base positiva"))))</f>
        <v/>
      </c>
    </row>
    <row r="7544">
      <c r="A7544" s="9" t="n"/>
      <c r="B7544" s="9" t="n"/>
      <c r="C7544" s="12" t="n"/>
      <c r="D7544" s="11" t="n"/>
      <c r="E7544" s="11" t="n"/>
      <c r="F7544" s="11" t="n"/>
      <c r="G7544" s="11" t="n"/>
      <c r="H7544" s="11" t="n"/>
      <c r="I7544" s="9" t="n"/>
      <c r="J7544" s="9" t="n"/>
      <c r="K7544" s="9" t="n"/>
      <c r="L7544" s="9">
        <f>IF(COUNTA($A7544:$K7544)=0,"",IF(AND(IFERROR($H7544,0)&gt;0,LEN(TRIM($K7544&amp;""))&gt;0,IFERROR(LOOKUP(2,1/((LISTS!$M$2:$M$13&lt;&gt;"")*ISNUMBER(SEARCH(LISTS!$M$2:$M$13,$I7544))),LISTS!$N$2:$N$13),"NO")="SI"),"SI","NO"))</f>
        <v/>
      </c>
      <c r="M7544" s="9">
        <f>IF(COUNTA($A7544:$K7544)=0,"",IF($K7544&lt;&gt;"",IF(COUNTIF($K$19:$K7544,$K7544)&gt;1,"SI","NO"),IF(COUNTIFS($A$19:$A7544,$A7544,$C$19:$C7544,$C7544,$J$19:$J7544,$J7544,$D$19:$D7544,$D7544)&gt;1,"SI","NO")))</f>
        <v/>
      </c>
      <c r="N7544" s="11">
        <f>IF(COUNTA($A7544:$K7544)=0,"",IF(AND($L7544="SI",$M7544="NO"),IFERROR($H7544,0),0))</f>
        <v/>
      </c>
      <c r="O7544" s="9">
        <f>IF(COUNTA($A7544:$K7544)=0,"",IF($M7544="SI","CUFE o factura duplicada dentro del reporte; no se suma dos veces",IF(IFERROR($H7544,0)&lt;=0,"DIAN reporta valor susceptible 0",IF($L7544="NO",IFERROR(LOOKUP(2,1/((LISTS!$M$2:$M$13&lt;&gt;"")*ISNUMBER(SEARCH(LISTS!$M$2:$M$13,$I7544))),LISTS!$O$2:$O$13),"Medio de pago no elegible o no identificado por DIAN"),"Apta automaticamente por pago electronico y base positiva"))))</f>
        <v/>
      </c>
    </row>
    <row r="7545">
      <c r="A7545" s="9" t="n"/>
      <c r="B7545" s="9" t="n"/>
      <c r="C7545" s="12" t="n"/>
      <c r="D7545" s="11" t="n"/>
      <c r="E7545" s="11" t="n"/>
      <c r="F7545" s="11" t="n"/>
      <c r="G7545" s="11" t="n"/>
      <c r="H7545" s="11" t="n"/>
      <c r="I7545" s="9" t="n"/>
      <c r="J7545" s="9" t="n"/>
      <c r="K7545" s="9" t="n"/>
      <c r="L7545" s="9">
        <f>IF(COUNTA($A7545:$K7545)=0,"",IF(AND(IFERROR($H7545,0)&gt;0,LEN(TRIM($K7545&amp;""))&gt;0,IFERROR(LOOKUP(2,1/((LISTS!$M$2:$M$13&lt;&gt;"")*ISNUMBER(SEARCH(LISTS!$M$2:$M$13,$I7545))),LISTS!$N$2:$N$13),"NO")="SI"),"SI","NO"))</f>
        <v/>
      </c>
      <c r="M7545" s="9">
        <f>IF(COUNTA($A7545:$K7545)=0,"",IF($K7545&lt;&gt;"",IF(COUNTIF($K$19:$K7545,$K7545)&gt;1,"SI","NO"),IF(COUNTIFS($A$19:$A7545,$A7545,$C$19:$C7545,$C7545,$J$19:$J7545,$J7545,$D$19:$D7545,$D7545)&gt;1,"SI","NO")))</f>
        <v/>
      </c>
      <c r="N7545" s="11">
        <f>IF(COUNTA($A7545:$K7545)=0,"",IF(AND($L7545="SI",$M7545="NO"),IFERROR($H7545,0),0))</f>
        <v/>
      </c>
      <c r="O7545" s="9">
        <f>IF(COUNTA($A7545:$K7545)=0,"",IF($M7545="SI","CUFE o factura duplicada dentro del reporte; no se suma dos veces",IF(IFERROR($H7545,0)&lt;=0,"DIAN reporta valor susceptible 0",IF($L7545="NO",IFERROR(LOOKUP(2,1/((LISTS!$M$2:$M$13&lt;&gt;"")*ISNUMBER(SEARCH(LISTS!$M$2:$M$13,$I7545))),LISTS!$O$2:$O$13),"Medio de pago no elegible o no identificado por DIAN"),"Apta automaticamente por pago electronico y base positiva"))))</f>
        <v/>
      </c>
    </row>
    <row r="7546">
      <c r="A7546" s="9" t="n"/>
      <c r="B7546" s="9" t="n"/>
      <c r="C7546" s="12" t="n"/>
      <c r="D7546" s="11" t="n"/>
      <c r="E7546" s="11" t="n"/>
      <c r="F7546" s="11" t="n"/>
      <c r="G7546" s="11" t="n"/>
      <c r="H7546" s="11" t="n"/>
      <c r="I7546" s="9" t="n"/>
      <c r="J7546" s="9" t="n"/>
      <c r="K7546" s="9" t="n"/>
      <c r="L7546" s="9">
        <f>IF(COUNTA($A7546:$K7546)=0,"",IF(AND(IFERROR($H7546,0)&gt;0,LEN(TRIM($K7546&amp;""))&gt;0,IFERROR(LOOKUP(2,1/((LISTS!$M$2:$M$13&lt;&gt;"")*ISNUMBER(SEARCH(LISTS!$M$2:$M$13,$I7546))),LISTS!$N$2:$N$13),"NO")="SI"),"SI","NO"))</f>
        <v/>
      </c>
      <c r="M7546" s="9">
        <f>IF(COUNTA($A7546:$K7546)=0,"",IF($K7546&lt;&gt;"",IF(COUNTIF($K$19:$K7546,$K7546)&gt;1,"SI","NO"),IF(COUNTIFS($A$19:$A7546,$A7546,$C$19:$C7546,$C7546,$J$19:$J7546,$J7546,$D$19:$D7546,$D7546)&gt;1,"SI","NO")))</f>
        <v/>
      </c>
      <c r="N7546" s="11">
        <f>IF(COUNTA($A7546:$K7546)=0,"",IF(AND($L7546="SI",$M7546="NO"),IFERROR($H7546,0),0))</f>
        <v/>
      </c>
      <c r="O7546" s="9">
        <f>IF(COUNTA($A7546:$K7546)=0,"",IF($M7546="SI","CUFE o factura duplicada dentro del reporte; no se suma dos veces",IF(IFERROR($H7546,0)&lt;=0,"DIAN reporta valor susceptible 0",IF($L7546="NO",IFERROR(LOOKUP(2,1/((LISTS!$M$2:$M$13&lt;&gt;"")*ISNUMBER(SEARCH(LISTS!$M$2:$M$13,$I7546))),LISTS!$O$2:$O$13),"Medio de pago no elegible o no identificado por DIAN"),"Apta automaticamente por pago electronico y base positiva"))))</f>
        <v/>
      </c>
    </row>
    <row r="7547">
      <c r="A7547" s="9" t="n"/>
      <c r="B7547" s="9" t="n"/>
      <c r="C7547" s="12" t="n"/>
      <c r="D7547" s="11" t="n"/>
      <c r="E7547" s="11" t="n"/>
      <c r="F7547" s="11" t="n"/>
      <c r="G7547" s="11" t="n"/>
      <c r="H7547" s="11" t="n"/>
      <c r="I7547" s="9" t="n"/>
      <c r="J7547" s="9" t="n"/>
      <c r="K7547" s="9" t="n"/>
      <c r="L7547" s="9">
        <f>IF(COUNTA($A7547:$K7547)=0,"",IF(AND(IFERROR($H7547,0)&gt;0,LEN(TRIM($K7547&amp;""))&gt;0,IFERROR(LOOKUP(2,1/((LISTS!$M$2:$M$13&lt;&gt;"")*ISNUMBER(SEARCH(LISTS!$M$2:$M$13,$I7547))),LISTS!$N$2:$N$13),"NO")="SI"),"SI","NO"))</f>
        <v/>
      </c>
      <c r="M7547" s="9">
        <f>IF(COUNTA($A7547:$K7547)=0,"",IF($K7547&lt;&gt;"",IF(COUNTIF($K$19:$K7547,$K7547)&gt;1,"SI","NO"),IF(COUNTIFS($A$19:$A7547,$A7547,$C$19:$C7547,$C7547,$J$19:$J7547,$J7547,$D$19:$D7547,$D7547)&gt;1,"SI","NO")))</f>
        <v/>
      </c>
      <c r="N7547" s="11">
        <f>IF(COUNTA($A7547:$K7547)=0,"",IF(AND($L7547="SI",$M7547="NO"),IFERROR($H7547,0),0))</f>
        <v/>
      </c>
      <c r="O7547" s="9">
        <f>IF(COUNTA($A7547:$K7547)=0,"",IF($M7547="SI","CUFE o factura duplicada dentro del reporte; no se suma dos veces",IF(IFERROR($H7547,0)&lt;=0,"DIAN reporta valor susceptible 0",IF($L7547="NO",IFERROR(LOOKUP(2,1/((LISTS!$M$2:$M$13&lt;&gt;"")*ISNUMBER(SEARCH(LISTS!$M$2:$M$13,$I7547))),LISTS!$O$2:$O$13),"Medio de pago no elegible o no identificado por DIAN"),"Apta automaticamente por pago electronico y base positiva"))))</f>
        <v/>
      </c>
    </row>
    <row r="7548">
      <c r="A7548" s="9" t="n"/>
      <c r="B7548" s="9" t="n"/>
      <c r="C7548" s="12" t="n"/>
      <c r="D7548" s="11" t="n"/>
      <c r="E7548" s="11" t="n"/>
      <c r="F7548" s="11" t="n"/>
      <c r="G7548" s="11" t="n"/>
      <c r="H7548" s="11" t="n"/>
      <c r="I7548" s="9" t="n"/>
      <c r="J7548" s="9" t="n"/>
      <c r="K7548" s="9" t="n"/>
      <c r="L7548" s="9">
        <f>IF(COUNTA($A7548:$K7548)=0,"",IF(AND(IFERROR($H7548,0)&gt;0,LEN(TRIM($K7548&amp;""))&gt;0,IFERROR(LOOKUP(2,1/((LISTS!$M$2:$M$13&lt;&gt;"")*ISNUMBER(SEARCH(LISTS!$M$2:$M$13,$I7548))),LISTS!$N$2:$N$13),"NO")="SI"),"SI","NO"))</f>
        <v/>
      </c>
      <c r="M7548" s="9">
        <f>IF(COUNTA($A7548:$K7548)=0,"",IF($K7548&lt;&gt;"",IF(COUNTIF($K$19:$K7548,$K7548)&gt;1,"SI","NO"),IF(COUNTIFS($A$19:$A7548,$A7548,$C$19:$C7548,$C7548,$J$19:$J7548,$J7548,$D$19:$D7548,$D7548)&gt;1,"SI","NO")))</f>
        <v/>
      </c>
      <c r="N7548" s="11">
        <f>IF(COUNTA($A7548:$K7548)=0,"",IF(AND($L7548="SI",$M7548="NO"),IFERROR($H7548,0),0))</f>
        <v/>
      </c>
      <c r="O7548" s="9">
        <f>IF(COUNTA($A7548:$K7548)=0,"",IF($M7548="SI","CUFE o factura duplicada dentro del reporte; no se suma dos veces",IF(IFERROR($H7548,0)&lt;=0,"DIAN reporta valor susceptible 0",IF($L7548="NO",IFERROR(LOOKUP(2,1/((LISTS!$M$2:$M$13&lt;&gt;"")*ISNUMBER(SEARCH(LISTS!$M$2:$M$13,$I7548))),LISTS!$O$2:$O$13),"Medio de pago no elegible o no identificado por DIAN"),"Apta automaticamente por pago electronico y base positiva"))))</f>
        <v/>
      </c>
    </row>
    <row r="7549">
      <c r="A7549" s="9" t="n"/>
      <c r="B7549" s="9" t="n"/>
      <c r="C7549" s="12" t="n"/>
      <c r="D7549" s="11" t="n"/>
      <c r="E7549" s="11" t="n"/>
      <c r="F7549" s="11" t="n"/>
      <c r="G7549" s="11" t="n"/>
      <c r="H7549" s="11" t="n"/>
      <c r="I7549" s="9" t="n"/>
      <c r="J7549" s="9" t="n"/>
      <c r="K7549" s="9" t="n"/>
      <c r="L7549" s="9">
        <f>IF(COUNTA($A7549:$K7549)=0,"",IF(AND(IFERROR($H7549,0)&gt;0,LEN(TRIM($K7549&amp;""))&gt;0,IFERROR(LOOKUP(2,1/((LISTS!$M$2:$M$13&lt;&gt;"")*ISNUMBER(SEARCH(LISTS!$M$2:$M$13,$I7549))),LISTS!$N$2:$N$13),"NO")="SI"),"SI","NO"))</f>
        <v/>
      </c>
      <c r="M7549" s="9">
        <f>IF(COUNTA($A7549:$K7549)=0,"",IF($K7549&lt;&gt;"",IF(COUNTIF($K$19:$K7549,$K7549)&gt;1,"SI","NO"),IF(COUNTIFS($A$19:$A7549,$A7549,$C$19:$C7549,$C7549,$J$19:$J7549,$J7549,$D$19:$D7549,$D7549)&gt;1,"SI","NO")))</f>
        <v/>
      </c>
      <c r="N7549" s="11">
        <f>IF(COUNTA($A7549:$K7549)=0,"",IF(AND($L7549="SI",$M7549="NO"),IFERROR($H7549,0),0))</f>
        <v/>
      </c>
      <c r="O7549" s="9">
        <f>IF(COUNTA($A7549:$K7549)=0,"",IF($M7549="SI","CUFE o factura duplicada dentro del reporte; no se suma dos veces",IF(IFERROR($H7549,0)&lt;=0,"DIAN reporta valor susceptible 0",IF($L7549="NO",IFERROR(LOOKUP(2,1/((LISTS!$M$2:$M$13&lt;&gt;"")*ISNUMBER(SEARCH(LISTS!$M$2:$M$13,$I7549))),LISTS!$O$2:$O$13),"Medio de pago no elegible o no identificado por DIAN"),"Apta automaticamente por pago electronico y base positiva"))))</f>
        <v/>
      </c>
    </row>
    <row r="7550">
      <c r="A7550" s="9" t="n"/>
      <c r="B7550" s="9" t="n"/>
      <c r="C7550" s="12" t="n"/>
      <c r="D7550" s="11" t="n"/>
      <c r="E7550" s="11" t="n"/>
      <c r="F7550" s="11" t="n"/>
      <c r="G7550" s="11" t="n"/>
      <c r="H7550" s="11" t="n"/>
      <c r="I7550" s="9" t="n"/>
      <c r="J7550" s="9" t="n"/>
      <c r="K7550" s="9" t="n"/>
      <c r="L7550" s="9">
        <f>IF(COUNTA($A7550:$K7550)=0,"",IF(AND(IFERROR($H7550,0)&gt;0,LEN(TRIM($K7550&amp;""))&gt;0,IFERROR(LOOKUP(2,1/((LISTS!$M$2:$M$13&lt;&gt;"")*ISNUMBER(SEARCH(LISTS!$M$2:$M$13,$I7550))),LISTS!$N$2:$N$13),"NO")="SI"),"SI","NO"))</f>
        <v/>
      </c>
      <c r="M7550" s="9">
        <f>IF(COUNTA($A7550:$K7550)=0,"",IF($K7550&lt;&gt;"",IF(COUNTIF($K$19:$K7550,$K7550)&gt;1,"SI","NO"),IF(COUNTIFS($A$19:$A7550,$A7550,$C$19:$C7550,$C7550,$J$19:$J7550,$J7550,$D$19:$D7550,$D7550)&gt;1,"SI","NO")))</f>
        <v/>
      </c>
      <c r="N7550" s="11">
        <f>IF(COUNTA($A7550:$K7550)=0,"",IF(AND($L7550="SI",$M7550="NO"),IFERROR($H7550,0),0))</f>
        <v/>
      </c>
      <c r="O7550" s="9">
        <f>IF(COUNTA($A7550:$K7550)=0,"",IF($M7550="SI","CUFE o factura duplicada dentro del reporte; no se suma dos veces",IF(IFERROR($H7550,0)&lt;=0,"DIAN reporta valor susceptible 0",IF($L7550="NO",IFERROR(LOOKUP(2,1/((LISTS!$M$2:$M$13&lt;&gt;"")*ISNUMBER(SEARCH(LISTS!$M$2:$M$13,$I7550))),LISTS!$O$2:$O$13),"Medio de pago no elegible o no identificado por DIAN"),"Apta automaticamente por pago electronico y base positiva"))))</f>
        <v/>
      </c>
    </row>
    <row r="7551">
      <c r="A7551" s="9" t="n"/>
      <c r="B7551" s="9" t="n"/>
      <c r="C7551" s="12" t="n"/>
      <c r="D7551" s="11" t="n"/>
      <c r="E7551" s="11" t="n"/>
      <c r="F7551" s="11" t="n"/>
      <c r="G7551" s="11" t="n"/>
      <c r="H7551" s="11" t="n"/>
      <c r="I7551" s="9" t="n"/>
      <c r="J7551" s="9" t="n"/>
      <c r="K7551" s="9" t="n"/>
      <c r="L7551" s="9">
        <f>IF(COUNTA($A7551:$K7551)=0,"",IF(AND(IFERROR($H7551,0)&gt;0,LEN(TRIM($K7551&amp;""))&gt;0,IFERROR(LOOKUP(2,1/((LISTS!$M$2:$M$13&lt;&gt;"")*ISNUMBER(SEARCH(LISTS!$M$2:$M$13,$I7551))),LISTS!$N$2:$N$13),"NO")="SI"),"SI","NO"))</f>
        <v/>
      </c>
      <c r="M7551" s="9">
        <f>IF(COUNTA($A7551:$K7551)=0,"",IF($K7551&lt;&gt;"",IF(COUNTIF($K$19:$K7551,$K7551)&gt;1,"SI","NO"),IF(COUNTIFS($A$19:$A7551,$A7551,$C$19:$C7551,$C7551,$J$19:$J7551,$J7551,$D$19:$D7551,$D7551)&gt;1,"SI","NO")))</f>
        <v/>
      </c>
      <c r="N7551" s="11">
        <f>IF(COUNTA($A7551:$K7551)=0,"",IF(AND($L7551="SI",$M7551="NO"),IFERROR($H7551,0),0))</f>
        <v/>
      </c>
      <c r="O7551" s="9">
        <f>IF(COUNTA($A7551:$K7551)=0,"",IF($M7551="SI","CUFE o factura duplicada dentro del reporte; no se suma dos veces",IF(IFERROR($H7551,0)&lt;=0,"DIAN reporta valor susceptible 0",IF($L7551="NO",IFERROR(LOOKUP(2,1/((LISTS!$M$2:$M$13&lt;&gt;"")*ISNUMBER(SEARCH(LISTS!$M$2:$M$13,$I7551))),LISTS!$O$2:$O$13),"Medio de pago no elegible o no identificado por DIAN"),"Apta automaticamente por pago electronico y base positiva"))))</f>
        <v/>
      </c>
    </row>
    <row r="7552">
      <c r="A7552" s="9" t="n"/>
      <c r="B7552" s="9" t="n"/>
      <c r="C7552" s="12" t="n"/>
      <c r="D7552" s="11" t="n"/>
      <c r="E7552" s="11" t="n"/>
      <c r="F7552" s="11" t="n"/>
      <c r="G7552" s="11" t="n"/>
      <c r="H7552" s="11" t="n"/>
      <c r="I7552" s="9" t="n"/>
      <c r="J7552" s="9" t="n"/>
      <c r="K7552" s="9" t="n"/>
      <c r="L7552" s="9">
        <f>IF(COUNTA($A7552:$K7552)=0,"",IF(AND(IFERROR($H7552,0)&gt;0,LEN(TRIM($K7552&amp;""))&gt;0,IFERROR(LOOKUP(2,1/((LISTS!$M$2:$M$13&lt;&gt;"")*ISNUMBER(SEARCH(LISTS!$M$2:$M$13,$I7552))),LISTS!$N$2:$N$13),"NO")="SI"),"SI","NO"))</f>
        <v/>
      </c>
      <c r="M7552" s="9">
        <f>IF(COUNTA($A7552:$K7552)=0,"",IF($K7552&lt;&gt;"",IF(COUNTIF($K$19:$K7552,$K7552)&gt;1,"SI","NO"),IF(COUNTIFS($A$19:$A7552,$A7552,$C$19:$C7552,$C7552,$J$19:$J7552,$J7552,$D$19:$D7552,$D7552)&gt;1,"SI","NO")))</f>
        <v/>
      </c>
      <c r="N7552" s="11">
        <f>IF(COUNTA($A7552:$K7552)=0,"",IF(AND($L7552="SI",$M7552="NO"),IFERROR($H7552,0),0))</f>
        <v/>
      </c>
      <c r="O7552" s="9">
        <f>IF(COUNTA($A7552:$K7552)=0,"",IF($M7552="SI","CUFE o factura duplicada dentro del reporte; no se suma dos veces",IF(IFERROR($H7552,0)&lt;=0,"DIAN reporta valor susceptible 0",IF($L7552="NO",IFERROR(LOOKUP(2,1/((LISTS!$M$2:$M$13&lt;&gt;"")*ISNUMBER(SEARCH(LISTS!$M$2:$M$13,$I7552))),LISTS!$O$2:$O$13),"Medio de pago no elegible o no identificado por DIAN"),"Apta automaticamente por pago electronico y base positiva"))))</f>
        <v/>
      </c>
    </row>
    <row r="7553">
      <c r="A7553" s="9" t="n"/>
      <c r="B7553" s="9" t="n"/>
      <c r="C7553" s="12" t="n"/>
      <c r="D7553" s="11" t="n"/>
      <c r="E7553" s="11" t="n"/>
      <c r="F7553" s="11" t="n"/>
      <c r="G7553" s="11" t="n"/>
      <c r="H7553" s="11" t="n"/>
      <c r="I7553" s="9" t="n"/>
      <c r="J7553" s="9" t="n"/>
      <c r="K7553" s="9" t="n"/>
      <c r="L7553" s="9">
        <f>IF(COUNTA($A7553:$K7553)=0,"",IF(AND(IFERROR($H7553,0)&gt;0,LEN(TRIM($K7553&amp;""))&gt;0,IFERROR(LOOKUP(2,1/((LISTS!$M$2:$M$13&lt;&gt;"")*ISNUMBER(SEARCH(LISTS!$M$2:$M$13,$I7553))),LISTS!$N$2:$N$13),"NO")="SI"),"SI","NO"))</f>
        <v/>
      </c>
      <c r="M7553" s="9">
        <f>IF(COUNTA($A7553:$K7553)=0,"",IF($K7553&lt;&gt;"",IF(COUNTIF($K$19:$K7553,$K7553)&gt;1,"SI","NO"),IF(COUNTIFS($A$19:$A7553,$A7553,$C$19:$C7553,$C7553,$J$19:$J7553,$J7553,$D$19:$D7553,$D7553)&gt;1,"SI","NO")))</f>
        <v/>
      </c>
      <c r="N7553" s="11">
        <f>IF(COUNTA($A7553:$K7553)=0,"",IF(AND($L7553="SI",$M7553="NO"),IFERROR($H7553,0),0))</f>
        <v/>
      </c>
      <c r="O7553" s="9">
        <f>IF(COUNTA($A7553:$K7553)=0,"",IF($M7553="SI","CUFE o factura duplicada dentro del reporte; no se suma dos veces",IF(IFERROR($H7553,0)&lt;=0,"DIAN reporta valor susceptible 0",IF($L7553="NO",IFERROR(LOOKUP(2,1/((LISTS!$M$2:$M$13&lt;&gt;"")*ISNUMBER(SEARCH(LISTS!$M$2:$M$13,$I7553))),LISTS!$O$2:$O$13),"Medio de pago no elegible o no identificado por DIAN"),"Apta automaticamente por pago electronico y base positiva"))))</f>
        <v/>
      </c>
    </row>
    <row r="7554">
      <c r="A7554" s="9" t="n"/>
      <c r="B7554" s="9" t="n"/>
      <c r="C7554" s="12" t="n"/>
      <c r="D7554" s="11" t="n"/>
      <c r="E7554" s="11" t="n"/>
      <c r="F7554" s="11" t="n"/>
      <c r="G7554" s="11" t="n"/>
      <c r="H7554" s="11" t="n"/>
      <c r="I7554" s="9" t="n"/>
      <c r="J7554" s="9" t="n"/>
      <c r="K7554" s="9" t="n"/>
      <c r="L7554" s="9">
        <f>IF(COUNTA($A7554:$K7554)=0,"",IF(AND(IFERROR($H7554,0)&gt;0,LEN(TRIM($K7554&amp;""))&gt;0,IFERROR(LOOKUP(2,1/((LISTS!$M$2:$M$13&lt;&gt;"")*ISNUMBER(SEARCH(LISTS!$M$2:$M$13,$I7554))),LISTS!$N$2:$N$13),"NO")="SI"),"SI","NO"))</f>
        <v/>
      </c>
      <c r="M7554" s="9">
        <f>IF(COUNTA($A7554:$K7554)=0,"",IF($K7554&lt;&gt;"",IF(COUNTIF($K$19:$K7554,$K7554)&gt;1,"SI","NO"),IF(COUNTIFS($A$19:$A7554,$A7554,$C$19:$C7554,$C7554,$J$19:$J7554,$J7554,$D$19:$D7554,$D7554)&gt;1,"SI","NO")))</f>
        <v/>
      </c>
      <c r="N7554" s="11">
        <f>IF(COUNTA($A7554:$K7554)=0,"",IF(AND($L7554="SI",$M7554="NO"),IFERROR($H7554,0),0))</f>
        <v/>
      </c>
      <c r="O7554" s="9">
        <f>IF(COUNTA($A7554:$K7554)=0,"",IF($M7554="SI","CUFE o factura duplicada dentro del reporte; no se suma dos veces",IF(IFERROR($H7554,0)&lt;=0,"DIAN reporta valor susceptible 0",IF($L7554="NO",IFERROR(LOOKUP(2,1/((LISTS!$M$2:$M$13&lt;&gt;"")*ISNUMBER(SEARCH(LISTS!$M$2:$M$13,$I7554))),LISTS!$O$2:$O$13),"Medio de pago no elegible o no identificado por DIAN"),"Apta automaticamente por pago electronico y base positiva"))))</f>
        <v/>
      </c>
    </row>
    <row r="7555">
      <c r="A7555" s="9" t="n"/>
      <c r="B7555" s="9" t="n"/>
      <c r="C7555" s="12" t="n"/>
      <c r="D7555" s="11" t="n"/>
      <c r="E7555" s="11" t="n"/>
      <c r="F7555" s="11" t="n"/>
      <c r="G7555" s="11" t="n"/>
      <c r="H7555" s="11" t="n"/>
      <c r="I7555" s="9" t="n"/>
      <c r="J7555" s="9" t="n"/>
      <c r="K7555" s="9" t="n"/>
      <c r="L7555" s="9">
        <f>IF(COUNTA($A7555:$K7555)=0,"",IF(AND(IFERROR($H7555,0)&gt;0,LEN(TRIM($K7555&amp;""))&gt;0,IFERROR(LOOKUP(2,1/((LISTS!$M$2:$M$13&lt;&gt;"")*ISNUMBER(SEARCH(LISTS!$M$2:$M$13,$I7555))),LISTS!$N$2:$N$13),"NO")="SI"),"SI","NO"))</f>
        <v/>
      </c>
      <c r="M7555" s="9">
        <f>IF(COUNTA($A7555:$K7555)=0,"",IF($K7555&lt;&gt;"",IF(COUNTIF($K$19:$K7555,$K7555)&gt;1,"SI","NO"),IF(COUNTIFS($A$19:$A7555,$A7555,$C$19:$C7555,$C7555,$J$19:$J7555,$J7555,$D$19:$D7555,$D7555)&gt;1,"SI","NO")))</f>
        <v/>
      </c>
      <c r="N7555" s="11">
        <f>IF(COUNTA($A7555:$K7555)=0,"",IF(AND($L7555="SI",$M7555="NO"),IFERROR($H7555,0),0))</f>
        <v/>
      </c>
      <c r="O7555" s="9">
        <f>IF(COUNTA($A7555:$K7555)=0,"",IF($M7555="SI","CUFE o factura duplicada dentro del reporte; no se suma dos veces",IF(IFERROR($H7555,0)&lt;=0,"DIAN reporta valor susceptible 0",IF($L7555="NO",IFERROR(LOOKUP(2,1/((LISTS!$M$2:$M$13&lt;&gt;"")*ISNUMBER(SEARCH(LISTS!$M$2:$M$13,$I7555))),LISTS!$O$2:$O$13),"Medio de pago no elegible o no identificado por DIAN"),"Apta automaticamente por pago electronico y base positiva"))))</f>
        <v/>
      </c>
    </row>
    <row r="7556">
      <c r="A7556" s="9" t="n"/>
      <c r="B7556" s="9" t="n"/>
      <c r="C7556" s="12" t="n"/>
      <c r="D7556" s="11" t="n"/>
      <c r="E7556" s="11" t="n"/>
      <c r="F7556" s="11" t="n"/>
      <c r="G7556" s="11" t="n"/>
      <c r="H7556" s="11" t="n"/>
      <c r="I7556" s="9" t="n"/>
      <c r="J7556" s="9" t="n"/>
      <c r="K7556" s="9" t="n"/>
      <c r="L7556" s="9">
        <f>IF(COUNTA($A7556:$K7556)=0,"",IF(AND(IFERROR($H7556,0)&gt;0,LEN(TRIM($K7556&amp;""))&gt;0,IFERROR(LOOKUP(2,1/((LISTS!$M$2:$M$13&lt;&gt;"")*ISNUMBER(SEARCH(LISTS!$M$2:$M$13,$I7556))),LISTS!$N$2:$N$13),"NO")="SI"),"SI","NO"))</f>
        <v/>
      </c>
      <c r="M7556" s="9">
        <f>IF(COUNTA($A7556:$K7556)=0,"",IF($K7556&lt;&gt;"",IF(COUNTIF($K$19:$K7556,$K7556)&gt;1,"SI","NO"),IF(COUNTIFS($A$19:$A7556,$A7556,$C$19:$C7556,$C7556,$J$19:$J7556,$J7556,$D$19:$D7556,$D7556)&gt;1,"SI","NO")))</f>
        <v/>
      </c>
      <c r="N7556" s="11">
        <f>IF(COUNTA($A7556:$K7556)=0,"",IF(AND($L7556="SI",$M7556="NO"),IFERROR($H7556,0),0))</f>
        <v/>
      </c>
      <c r="O7556" s="9">
        <f>IF(COUNTA($A7556:$K7556)=0,"",IF($M7556="SI","CUFE o factura duplicada dentro del reporte; no se suma dos veces",IF(IFERROR($H7556,0)&lt;=0,"DIAN reporta valor susceptible 0",IF($L7556="NO",IFERROR(LOOKUP(2,1/((LISTS!$M$2:$M$13&lt;&gt;"")*ISNUMBER(SEARCH(LISTS!$M$2:$M$13,$I7556))),LISTS!$O$2:$O$13),"Medio de pago no elegible o no identificado por DIAN"),"Apta automaticamente por pago electronico y base positiva"))))</f>
        <v/>
      </c>
    </row>
    <row r="7557">
      <c r="A7557" s="9" t="n"/>
      <c r="B7557" s="9" t="n"/>
      <c r="C7557" s="12" t="n"/>
      <c r="D7557" s="11" t="n"/>
      <c r="E7557" s="11" t="n"/>
      <c r="F7557" s="11" t="n"/>
      <c r="G7557" s="11" t="n"/>
      <c r="H7557" s="11" t="n"/>
      <c r="I7557" s="9" t="n"/>
      <c r="J7557" s="9" t="n"/>
      <c r="K7557" s="9" t="n"/>
      <c r="L7557" s="9">
        <f>IF(COUNTA($A7557:$K7557)=0,"",IF(AND(IFERROR($H7557,0)&gt;0,LEN(TRIM($K7557&amp;""))&gt;0,IFERROR(LOOKUP(2,1/((LISTS!$M$2:$M$13&lt;&gt;"")*ISNUMBER(SEARCH(LISTS!$M$2:$M$13,$I7557))),LISTS!$N$2:$N$13),"NO")="SI"),"SI","NO"))</f>
        <v/>
      </c>
      <c r="M7557" s="9">
        <f>IF(COUNTA($A7557:$K7557)=0,"",IF($K7557&lt;&gt;"",IF(COUNTIF($K$19:$K7557,$K7557)&gt;1,"SI","NO"),IF(COUNTIFS($A$19:$A7557,$A7557,$C$19:$C7557,$C7557,$J$19:$J7557,$J7557,$D$19:$D7557,$D7557)&gt;1,"SI","NO")))</f>
        <v/>
      </c>
      <c r="N7557" s="11">
        <f>IF(COUNTA($A7557:$K7557)=0,"",IF(AND($L7557="SI",$M7557="NO"),IFERROR($H7557,0),0))</f>
        <v/>
      </c>
      <c r="O7557" s="9">
        <f>IF(COUNTA($A7557:$K7557)=0,"",IF($M7557="SI","CUFE o factura duplicada dentro del reporte; no se suma dos veces",IF(IFERROR($H7557,0)&lt;=0,"DIAN reporta valor susceptible 0",IF($L7557="NO",IFERROR(LOOKUP(2,1/((LISTS!$M$2:$M$13&lt;&gt;"")*ISNUMBER(SEARCH(LISTS!$M$2:$M$13,$I7557))),LISTS!$O$2:$O$13),"Medio de pago no elegible o no identificado por DIAN"),"Apta automaticamente por pago electronico y base positiva"))))</f>
        <v/>
      </c>
    </row>
    <row r="7558">
      <c r="A7558" s="9" t="n"/>
      <c r="B7558" s="9" t="n"/>
      <c r="C7558" s="12" t="n"/>
      <c r="D7558" s="11" t="n"/>
      <c r="E7558" s="11" t="n"/>
      <c r="F7558" s="11" t="n"/>
      <c r="G7558" s="11" t="n"/>
      <c r="H7558" s="11" t="n"/>
      <c r="I7558" s="9" t="n"/>
      <c r="J7558" s="9" t="n"/>
      <c r="K7558" s="9" t="n"/>
      <c r="L7558" s="9">
        <f>IF(COUNTA($A7558:$K7558)=0,"",IF(AND(IFERROR($H7558,0)&gt;0,LEN(TRIM($K7558&amp;""))&gt;0,IFERROR(LOOKUP(2,1/((LISTS!$M$2:$M$13&lt;&gt;"")*ISNUMBER(SEARCH(LISTS!$M$2:$M$13,$I7558))),LISTS!$N$2:$N$13),"NO")="SI"),"SI","NO"))</f>
        <v/>
      </c>
      <c r="M7558" s="9">
        <f>IF(COUNTA($A7558:$K7558)=0,"",IF($K7558&lt;&gt;"",IF(COUNTIF($K$19:$K7558,$K7558)&gt;1,"SI","NO"),IF(COUNTIFS($A$19:$A7558,$A7558,$C$19:$C7558,$C7558,$J$19:$J7558,$J7558,$D$19:$D7558,$D7558)&gt;1,"SI","NO")))</f>
        <v/>
      </c>
      <c r="N7558" s="11">
        <f>IF(COUNTA($A7558:$K7558)=0,"",IF(AND($L7558="SI",$M7558="NO"),IFERROR($H7558,0),0))</f>
        <v/>
      </c>
      <c r="O7558" s="9">
        <f>IF(COUNTA($A7558:$K7558)=0,"",IF($M7558="SI","CUFE o factura duplicada dentro del reporte; no se suma dos veces",IF(IFERROR($H7558,0)&lt;=0,"DIAN reporta valor susceptible 0",IF($L7558="NO",IFERROR(LOOKUP(2,1/((LISTS!$M$2:$M$13&lt;&gt;"")*ISNUMBER(SEARCH(LISTS!$M$2:$M$13,$I7558))),LISTS!$O$2:$O$13),"Medio de pago no elegible o no identificado por DIAN"),"Apta automaticamente por pago electronico y base positiva"))))</f>
        <v/>
      </c>
    </row>
    <row r="7559">
      <c r="A7559" s="9" t="n"/>
      <c r="B7559" s="9" t="n"/>
      <c r="C7559" s="12" t="n"/>
      <c r="D7559" s="11" t="n"/>
      <c r="E7559" s="11" t="n"/>
      <c r="F7559" s="11" t="n"/>
      <c r="G7559" s="11" t="n"/>
      <c r="H7559" s="11" t="n"/>
      <c r="I7559" s="9" t="n"/>
      <c r="J7559" s="9" t="n"/>
      <c r="K7559" s="9" t="n"/>
      <c r="L7559" s="9">
        <f>IF(COUNTA($A7559:$K7559)=0,"",IF(AND(IFERROR($H7559,0)&gt;0,LEN(TRIM($K7559&amp;""))&gt;0,IFERROR(LOOKUP(2,1/((LISTS!$M$2:$M$13&lt;&gt;"")*ISNUMBER(SEARCH(LISTS!$M$2:$M$13,$I7559))),LISTS!$N$2:$N$13),"NO")="SI"),"SI","NO"))</f>
        <v/>
      </c>
      <c r="M7559" s="9">
        <f>IF(COUNTA($A7559:$K7559)=0,"",IF($K7559&lt;&gt;"",IF(COUNTIF($K$19:$K7559,$K7559)&gt;1,"SI","NO"),IF(COUNTIFS($A$19:$A7559,$A7559,$C$19:$C7559,$C7559,$J$19:$J7559,$J7559,$D$19:$D7559,$D7559)&gt;1,"SI","NO")))</f>
        <v/>
      </c>
      <c r="N7559" s="11">
        <f>IF(COUNTA($A7559:$K7559)=0,"",IF(AND($L7559="SI",$M7559="NO"),IFERROR($H7559,0),0))</f>
        <v/>
      </c>
      <c r="O7559" s="9">
        <f>IF(COUNTA($A7559:$K7559)=0,"",IF($M7559="SI","CUFE o factura duplicada dentro del reporte; no se suma dos veces",IF(IFERROR($H7559,0)&lt;=0,"DIAN reporta valor susceptible 0",IF($L7559="NO",IFERROR(LOOKUP(2,1/((LISTS!$M$2:$M$13&lt;&gt;"")*ISNUMBER(SEARCH(LISTS!$M$2:$M$13,$I7559))),LISTS!$O$2:$O$13),"Medio de pago no elegible o no identificado por DIAN"),"Apta automaticamente por pago electronico y base positiva"))))</f>
        <v/>
      </c>
    </row>
    <row r="7560">
      <c r="A7560" s="9" t="n"/>
      <c r="B7560" s="9" t="n"/>
      <c r="C7560" s="12" t="n"/>
      <c r="D7560" s="11" t="n"/>
      <c r="E7560" s="11" t="n"/>
      <c r="F7560" s="11" t="n"/>
      <c r="G7560" s="11" t="n"/>
      <c r="H7560" s="11" t="n"/>
      <c r="I7560" s="9" t="n"/>
      <c r="J7560" s="9" t="n"/>
      <c r="K7560" s="9" t="n"/>
      <c r="L7560" s="9">
        <f>IF(COUNTA($A7560:$K7560)=0,"",IF(AND(IFERROR($H7560,0)&gt;0,LEN(TRIM($K7560&amp;""))&gt;0,IFERROR(LOOKUP(2,1/((LISTS!$M$2:$M$13&lt;&gt;"")*ISNUMBER(SEARCH(LISTS!$M$2:$M$13,$I7560))),LISTS!$N$2:$N$13),"NO")="SI"),"SI","NO"))</f>
        <v/>
      </c>
      <c r="M7560" s="9">
        <f>IF(COUNTA($A7560:$K7560)=0,"",IF($K7560&lt;&gt;"",IF(COUNTIF($K$19:$K7560,$K7560)&gt;1,"SI","NO"),IF(COUNTIFS($A$19:$A7560,$A7560,$C$19:$C7560,$C7560,$J$19:$J7560,$J7560,$D$19:$D7560,$D7560)&gt;1,"SI","NO")))</f>
        <v/>
      </c>
      <c r="N7560" s="11">
        <f>IF(COUNTA($A7560:$K7560)=0,"",IF(AND($L7560="SI",$M7560="NO"),IFERROR($H7560,0),0))</f>
        <v/>
      </c>
      <c r="O7560" s="9">
        <f>IF(COUNTA($A7560:$K7560)=0,"",IF($M7560="SI","CUFE o factura duplicada dentro del reporte; no se suma dos veces",IF(IFERROR($H7560,0)&lt;=0,"DIAN reporta valor susceptible 0",IF($L7560="NO",IFERROR(LOOKUP(2,1/((LISTS!$M$2:$M$13&lt;&gt;"")*ISNUMBER(SEARCH(LISTS!$M$2:$M$13,$I7560))),LISTS!$O$2:$O$13),"Medio de pago no elegible o no identificado por DIAN"),"Apta automaticamente por pago electronico y base positiva"))))</f>
        <v/>
      </c>
    </row>
    <row r="7561">
      <c r="A7561" s="9" t="n"/>
      <c r="B7561" s="9" t="n"/>
      <c r="C7561" s="12" t="n"/>
      <c r="D7561" s="11" t="n"/>
      <c r="E7561" s="11" t="n"/>
      <c r="F7561" s="11" t="n"/>
      <c r="G7561" s="11" t="n"/>
      <c r="H7561" s="11" t="n"/>
      <c r="I7561" s="9" t="n"/>
      <c r="J7561" s="9" t="n"/>
      <c r="K7561" s="9" t="n"/>
      <c r="L7561" s="9">
        <f>IF(COUNTA($A7561:$K7561)=0,"",IF(AND(IFERROR($H7561,0)&gt;0,LEN(TRIM($K7561&amp;""))&gt;0,IFERROR(LOOKUP(2,1/((LISTS!$M$2:$M$13&lt;&gt;"")*ISNUMBER(SEARCH(LISTS!$M$2:$M$13,$I7561))),LISTS!$N$2:$N$13),"NO")="SI"),"SI","NO"))</f>
        <v/>
      </c>
      <c r="M7561" s="9">
        <f>IF(COUNTA($A7561:$K7561)=0,"",IF($K7561&lt;&gt;"",IF(COUNTIF($K$19:$K7561,$K7561)&gt;1,"SI","NO"),IF(COUNTIFS($A$19:$A7561,$A7561,$C$19:$C7561,$C7561,$J$19:$J7561,$J7561,$D$19:$D7561,$D7561)&gt;1,"SI","NO")))</f>
        <v/>
      </c>
      <c r="N7561" s="11">
        <f>IF(COUNTA($A7561:$K7561)=0,"",IF(AND($L7561="SI",$M7561="NO"),IFERROR($H7561,0),0))</f>
        <v/>
      </c>
      <c r="O7561" s="9">
        <f>IF(COUNTA($A7561:$K7561)=0,"",IF($M7561="SI","CUFE o factura duplicada dentro del reporte; no se suma dos veces",IF(IFERROR($H7561,0)&lt;=0,"DIAN reporta valor susceptible 0",IF($L7561="NO",IFERROR(LOOKUP(2,1/((LISTS!$M$2:$M$13&lt;&gt;"")*ISNUMBER(SEARCH(LISTS!$M$2:$M$13,$I7561))),LISTS!$O$2:$O$13),"Medio de pago no elegible o no identificado por DIAN"),"Apta automaticamente por pago electronico y base positiva"))))</f>
        <v/>
      </c>
    </row>
    <row r="7562">
      <c r="A7562" s="9" t="n"/>
      <c r="B7562" s="9" t="n"/>
      <c r="C7562" s="12" t="n"/>
      <c r="D7562" s="11" t="n"/>
      <c r="E7562" s="11" t="n"/>
      <c r="F7562" s="11" t="n"/>
      <c r="G7562" s="11" t="n"/>
      <c r="H7562" s="11" t="n"/>
      <c r="I7562" s="9" t="n"/>
      <c r="J7562" s="9" t="n"/>
      <c r="K7562" s="9" t="n"/>
      <c r="L7562" s="9">
        <f>IF(COUNTA($A7562:$K7562)=0,"",IF(AND(IFERROR($H7562,0)&gt;0,LEN(TRIM($K7562&amp;""))&gt;0,IFERROR(LOOKUP(2,1/((LISTS!$M$2:$M$13&lt;&gt;"")*ISNUMBER(SEARCH(LISTS!$M$2:$M$13,$I7562))),LISTS!$N$2:$N$13),"NO")="SI"),"SI","NO"))</f>
        <v/>
      </c>
      <c r="M7562" s="9">
        <f>IF(COUNTA($A7562:$K7562)=0,"",IF($K7562&lt;&gt;"",IF(COUNTIF($K$19:$K7562,$K7562)&gt;1,"SI","NO"),IF(COUNTIFS($A$19:$A7562,$A7562,$C$19:$C7562,$C7562,$J$19:$J7562,$J7562,$D$19:$D7562,$D7562)&gt;1,"SI","NO")))</f>
        <v/>
      </c>
      <c r="N7562" s="11">
        <f>IF(COUNTA($A7562:$K7562)=0,"",IF(AND($L7562="SI",$M7562="NO"),IFERROR($H7562,0),0))</f>
        <v/>
      </c>
      <c r="O7562" s="9">
        <f>IF(COUNTA($A7562:$K7562)=0,"",IF($M7562="SI","CUFE o factura duplicada dentro del reporte; no se suma dos veces",IF(IFERROR($H7562,0)&lt;=0,"DIAN reporta valor susceptible 0",IF($L7562="NO",IFERROR(LOOKUP(2,1/((LISTS!$M$2:$M$13&lt;&gt;"")*ISNUMBER(SEARCH(LISTS!$M$2:$M$13,$I7562))),LISTS!$O$2:$O$13),"Medio de pago no elegible o no identificado por DIAN"),"Apta automaticamente por pago electronico y base positiva"))))</f>
        <v/>
      </c>
    </row>
    <row r="7563">
      <c r="A7563" s="9" t="n"/>
      <c r="B7563" s="9" t="n"/>
      <c r="C7563" s="12" t="n"/>
      <c r="D7563" s="11" t="n"/>
      <c r="E7563" s="11" t="n"/>
      <c r="F7563" s="11" t="n"/>
      <c r="G7563" s="11" t="n"/>
      <c r="H7563" s="11" t="n"/>
      <c r="I7563" s="9" t="n"/>
      <c r="J7563" s="9" t="n"/>
      <c r="K7563" s="9" t="n"/>
      <c r="L7563" s="9">
        <f>IF(COUNTA($A7563:$K7563)=0,"",IF(AND(IFERROR($H7563,0)&gt;0,LEN(TRIM($K7563&amp;""))&gt;0,IFERROR(LOOKUP(2,1/((LISTS!$M$2:$M$13&lt;&gt;"")*ISNUMBER(SEARCH(LISTS!$M$2:$M$13,$I7563))),LISTS!$N$2:$N$13),"NO")="SI"),"SI","NO"))</f>
        <v/>
      </c>
      <c r="M7563" s="9">
        <f>IF(COUNTA($A7563:$K7563)=0,"",IF($K7563&lt;&gt;"",IF(COUNTIF($K$19:$K7563,$K7563)&gt;1,"SI","NO"),IF(COUNTIFS($A$19:$A7563,$A7563,$C$19:$C7563,$C7563,$J$19:$J7563,$J7563,$D$19:$D7563,$D7563)&gt;1,"SI","NO")))</f>
        <v/>
      </c>
      <c r="N7563" s="11">
        <f>IF(COUNTA($A7563:$K7563)=0,"",IF(AND($L7563="SI",$M7563="NO"),IFERROR($H7563,0),0))</f>
        <v/>
      </c>
      <c r="O7563" s="9">
        <f>IF(COUNTA($A7563:$K7563)=0,"",IF($M7563="SI","CUFE o factura duplicada dentro del reporte; no se suma dos veces",IF(IFERROR($H7563,0)&lt;=0,"DIAN reporta valor susceptible 0",IF($L7563="NO",IFERROR(LOOKUP(2,1/((LISTS!$M$2:$M$13&lt;&gt;"")*ISNUMBER(SEARCH(LISTS!$M$2:$M$13,$I7563))),LISTS!$O$2:$O$13),"Medio de pago no elegible o no identificado por DIAN"),"Apta automaticamente por pago electronico y base positiva"))))</f>
        <v/>
      </c>
    </row>
    <row r="7564">
      <c r="A7564" s="9" t="n"/>
      <c r="B7564" s="9" t="n"/>
      <c r="C7564" s="12" t="n"/>
      <c r="D7564" s="11" t="n"/>
      <c r="E7564" s="11" t="n"/>
      <c r="F7564" s="11" t="n"/>
      <c r="G7564" s="11" t="n"/>
      <c r="H7564" s="11" t="n"/>
      <c r="I7564" s="9" t="n"/>
      <c r="J7564" s="9" t="n"/>
      <c r="K7564" s="9" t="n"/>
      <c r="L7564" s="9">
        <f>IF(COUNTA($A7564:$K7564)=0,"",IF(AND(IFERROR($H7564,0)&gt;0,LEN(TRIM($K7564&amp;""))&gt;0,IFERROR(LOOKUP(2,1/((LISTS!$M$2:$M$13&lt;&gt;"")*ISNUMBER(SEARCH(LISTS!$M$2:$M$13,$I7564))),LISTS!$N$2:$N$13),"NO")="SI"),"SI","NO"))</f>
        <v/>
      </c>
      <c r="M7564" s="9">
        <f>IF(COUNTA($A7564:$K7564)=0,"",IF($K7564&lt;&gt;"",IF(COUNTIF($K$19:$K7564,$K7564)&gt;1,"SI","NO"),IF(COUNTIFS($A$19:$A7564,$A7564,$C$19:$C7564,$C7564,$J$19:$J7564,$J7564,$D$19:$D7564,$D7564)&gt;1,"SI","NO")))</f>
        <v/>
      </c>
      <c r="N7564" s="11">
        <f>IF(COUNTA($A7564:$K7564)=0,"",IF(AND($L7564="SI",$M7564="NO"),IFERROR($H7564,0),0))</f>
        <v/>
      </c>
      <c r="O7564" s="9">
        <f>IF(COUNTA($A7564:$K7564)=0,"",IF($M7564="SI","CUFE o factura duplicada dentro del reporte; no se suma dos veces",IF(IFERROR($H7564,0)&lt;=0,"DIAN reporta valor susceptible 0",IF($L7564="NO",IFERROR(LOOKUP(2,1/((LISTS!$M$2:$M$13&lt;&gt;"")*ISNUMBER(SEARCH(LISTS!$M$2:$M$13,$I7564))),LISTS!$O$2:$O$13),"Medio de pago no elegible o no identificado por DIAN"),"Apta automaticamente por pago electronico y base positiva"))))</f>
        <v/>
      </c>
    </row>
    <row r="7565">
      <c r="A7565" s="9" t="n"/>
      <c r="B7565" s="9" t="n"/>
      <c r="C7565" s="12" t="n"/>
      <c r="D7565" s="11" t="n"/>
      <c r="E7565" s="11" t="n"/>
      <c r="F7565" s="11" t="n"/>
      <c r="G7565" s="11" t="n"/>
      <c r="H7565" s="11" t="n"/>
      <c r="I7565" s="9" t="n"/>
      <c r="J7565" s="9" t="n"/>
      <c r="K7565" s="9" t="n"/>
      <c r="L7565" s="9">
        <f>IF(COUNTA($A7565:$K7565)=0,"",IF(AND(IFERROR($H7565,0)&gt;0,LEN(TRIM($K7565&amp;""))&gt;0,IFERROR(LOOKUP(2,1/((LISTS!$M$2:$M$13&lt;&gt;"")*ISNUMBER(SEARCH(LISTS!$M$2:$M$13,$I7565))),LISTS!$N$2:$N$13),"NO")="SI"),"SI","NO"))</f>
        <v/>
      </c>
      <c r="M7565" s="9">
        <f>IF(COUNTA($A7565:$K7565)=0,"",IF($K7565&lt;&gt;"",IF(COUNTIF($K$19:$K7565,$K7565)&gt;1,"SI","NO"),IF(COUNTIFS($A$19:$A7565,$A7565,$C$19:$C7565,$C7565,$J$19:$J7565,$J7565,$D$19:$D7565,$D7565)&gt;1,"SI","NO")))</f>
        <v/>
      </c>
      <c r="N7565" s="11">
        <f>IF(COUNTA($A7565:$K7565)=0,"",IF(AND($L7565="SI",$M7565="NO"),IFERROR($H7565,0),0))</f>
        <v/>
      </c>
      <c r="O7565" s="9">
        <f>IF(COUNTA($A7565:$K7565)=0,"",IF($M7565="SI","CUFE o factura duplicada dentro del reporte; no se suma dos veces",IF(IFERROR($H7565,0)&lt;=0,"DIAN reporta valor susceptible 0",IF($L7565="NO",IFERROR(LOOKUP(2,1/((LISTS!$M$2:$M$13&lt;&gt;"")*ISNUMBER(SEARCH(LISTS!$M$2:$M$13,$I7565))),LISTS!$O$2:$O$13),"Medio de pago no elegible o no identificado por DIAN"),"Apta automaticamente por pago electronico y base positiva"))))</f>
        <v/>
      </c>
    </row>
    <row r="7566">
      <c r="A7566" s="9" t="n"/>
      <c r="B7566" s="9" t="n"/>
      <c r="C7566" s="12" t="n"/>
      <c r="D7566" s="11" t="n"/>
      <c r="E7566" s="11" t="n"/>
      <c r="F7566" s="11" t="n"/>
      <c r="G7566" s="11" t="n"/>
      <c r="H7566" s="11" t="n"/>
      <c r="I7566" s="9" t="n"/>
      <c r="J7566" s="9" t="n"/>
      <c r="K7566" s="9" t="n"/>
      <c r="L7566" s="9">
        <f>IF(COUNTA($A7566:$K7566)=0,"",IF(AND(IFERROR($H7566,0)&gt;0,LEN(TRIM($K7566&amp;""))&gt;0,IFERROR(LOOKUP(2,1/((LISTS!$M$2:$M$13&lt;&gt;"")*ISNUMBER(SEARCH(LISTS!$M$2:$M$13,$I7566))),LISTS!$N$2:$N$13),"NO")="SI"),"SI","NO"))</f>
        <v/>
      </c>
      <c r="M7566" s="9">
        <f>IF(COUNTA($A7566:$K7566)=0,"",IF($K7566&lt;&gt;"",IF(COUNTIF($K$19:$K7566,$K7566)&gt;1,"SI","NO"),IF(COUNTIFS($A$19:$A7566,$A7566,$C$19:$C7566,$C7566,$J$19:$J7566,$J7566,$D$19:$D7566,$D7566)&gt;1,"SI","NO")))</f>
        <v/>
      </c>
      <c r="N7566" s="11">
        <f>IF(COUNTA($A7566:$K7566)=0,"",IF(AND($L7566="SI",$M7566="NO"),IFERROR($H7566,0),0))</f>
        <v/>
      </c>
      <c r="O7566" s="9">
        <f>IF(COUNTA($A7566:$K7566)=0,"",IF($M7566="SI","CUFE o factura duplicada dentro del reporte; no se suma dos veces",IF(IFERROR($H7566,0)&lt;=0,"DIAN reporta valor susceptible 0",IF($L7566="NO",IFERROR(LOOKUP(2,1/((LISTS!$M$2:$M$13&lt;&gt;"")*ISNUMBER(SEARCH(LISTS!$M$2:$M$13,$I7566))),LISTS!$O$2:$O$13),"Medio de pago no elegible o no identificado por DIAN"),"Apta automaticamente por pago electronico y base positiva"))))</f>
        <v/>
      </c>
    </row>
    <row r="7567">
      <c r="A7567" s="9" t="n"/>
      <c r="B7567" s="9" t="n"/>
      <c r="C7567" s="12" t="n"/>
      <c r="D7567" s="11" t="n"/>
      <c r="E7567" s="11" t="n"/>
      <c r="F7567" s="11" t="n"/>
      <c r="G7567" s="11" t="n"/>
      <c r="H7567" s="11" t="n"/>
      <c r="I7567" s="9" t="n"/>
      <c r="J7567" s="9" t="n"/>
      <c r="K7567" s="9" t="n"/>
      <c r="L7567" s="9">
        <f>IF(COUNTA($A7567:$K7567)=0,"",IF(AND(IFERROR($H7567,0)&gt;0,LEN(TRIM($K7567&amp;""))&gt;0,IFERROR(LOOKUP(2,1/((LISTS!$M$2:$M$13&lt;&gt;"")*ISNUMBER(SEARCH(LISTS!$M$2:$M$13,$I7567))),LISTS!$N$2:$N$13),"NO")="SI"),"SI","NO"))</f>
        <v/>
      </c>
      <c r="M7567" s="9">
        <f>IF(COUNTA($A7567:$K7567)=0,"",IF($K7567&lt;&gt;"",IF(COUNTIF($K$19:$K7567,$K7567)&gt;1,"SI","NO"),IF(COUNTIFS($A$19:$A7567,$A7567,$C$19:$C7567,$C7567,$J$19:$J7567,$J7567,$D$19:$D7567,$D7567)&gt;1,"SI","NO")))</f>
        <v/>
      </c>
      <c r="N7567" s="11">
        <f>IF(COUNTA($A7567:$K7567)=0,"",IF(AND($L7567="SI",$M7567="NO"),IFERROR($H7567,0),0))</f>
        <v/>
      </c>
      <c r="O7567" s="9">
        <f>IF(COUNTA($A7567:$K7567)=0,"",IF($M7567="SI","CUFE o factura duplicada dentro del reporte; no se suma dos veces",IF(IFERROR($H7567,0)&lt;=0,"DIAN reporta valor susceptible 0",IF($L7567="NO",IFERROR(LOOKUP(2,1/((LISTS!$M$2:$M$13&lt;&gt;"")*ISNUMBER(SEARCH(LISTS!$M$2:$M$13,$I7567))),LISTS!$O$2:$O$13),"Medio de pago no elegible o no identificado por DIAN"),"Apta automaticamente por pago electronico y base positiva"))))</f>
        <v/>
      </c>
    </row>
    <row r="7568">
      <c r="A7568" s="9" t="n"/>
      <c r="B7568" s="9" t="n"/>
      <c r="C7568" s="12" t="n"/>
      <c r="D7568" s="11" t="n"/>
      <c r="E7568" s="11" t="n"/>
      <c r="F7568" s="11" t="n"/>
      <c r="G7568" s="11" t="n"/>
      <c r="H7568" s="11" t="n"/>
      <c r="I7568" s="9" t="n"/>
      <c r="J7568" s="9" t="n"/>
      <c r="K7568" s="9" t="n"/>
      <c r="L7568" s="9">
        <f>IF(COUNTA($A7568:$K7568)=0,"",IF(AND(IFERROR($H7568,0)&gt;0,LEN(TRIM($K7568&amp;""))&gt;0,IFERROR(LOOKUP(2,1/((LISTS!$M$2:$M$13&lt;&gt;"")*ISNUMBER(SEARCH(LISTS!$M$2:$M$13,$I7568))),LISTS!$N$2:$N$13),"NO")="SI"),"SI","NO"))</f>
        <v/>
      </c>
      <c r="M7568" s="9">
        <f>IF(COUNTA($A7568:$K7568)=0,"",IF($K7568&lt;&gt;"",IF(COUNTIF($K$19:$K7568,$K7568)&gt;1,"SI","NO"),IF(COUNTIFS($A$19:$A7568,$A7568,$C$19:$C7568,$C7568,$J$19:$J7568,$J7568,$D$19:$D7568,$D7568)&gt;1,"SI","NO")))</f>
        <v/>
      </c>
      <c r="N7568" s="11">
        <f>IF(COUNTA($A7568:$K7568)=0,"",IF(AND($L7568="SI",$M7568="NO"),IFERROR($H7568,0),0))</f>
        <v/>
      </c>
      <c r="O7568" s="9">
        <f>IF(COUNTA($A7568:$K7568)=0,"",IF($M7568="SI","CUFE o factura duplicada dentro del reporte; no se suma dos veces",IF(IFERROR($H7568,0)&lt;=0,"DIAN reporta valor susceptible 0",IF($L7568="NO",IFERROR(LOOKUP(2,1/((LISTS!$M$2:$M$13&lt;&gt;"")*ISNUMBER(SEARCH(LISTS!$M$2:$M$13,$I7568))),LISTS!$O$2:$O$13),"Medio de pago no elegible o no identificado por DIAN"),"Apta automaticamente por pago electronico y base positiva"))))</f>
        <v/>
      </c>
    </row>
    <row r="7569">
      <c r="A7569" s="9" t="n"/>
      <c r="B7569" s="9" t="n"/>
      <c r="C7569" s="12" t="n"/>
      <c r="D7569" s="11" t="n"/>
      <c r="E7569" s="11" t="n"/>
      <c r="F7569" s="11" t="n"/>
      <c r="G7569" s="11" t="n"/>
      <c r="H7569" s="11" t="n"/>
      <c r="I7569" s="9" t="n"/>
      <c r="J7569" s="9" t="n"/>
      <c r="K7569" s="9" t="n"/>
      <c r="L7569" s="9">
        <f>IF(COUNTA($A7569:$K7569)=0,"",IF(AND(IFERROR($H7569,0)&gt;0,LEN(TRIM($K7569&amp;""))&gt;0,IFERROR(LOOKUP(2,1/((LISTS!$M$2:$M$13&lt;&gt;"")*ISNUMBER(SEARCH(LISTS!$M$2:$M$13,$I7569))),LISTS!$N$2:$N$13),"NO")="SI"),"SI","NO"))</f>
        <v/>
      </c>
      <c r="M7569" s="9">
        <f>IF(COUNTA($A7569:$K7569)=0,"",IF($K7569&lt;&gt;"",IF(COUNTIF($K$19:$K7569,$K7569)&gt;1,"SI","NO"),IF(COUNTIFS($A$19:$A7569,$A7569,$C$19:$C7569,$C7569,$J$19:$J7569,$J7569,$D$19:$D7569,$D7569)&gt;1,"SI","NO")))</f>
        <v/>
      </c>
      <c r="N7569" s="11">
        <f>IF(COUNTA($A7569:$K7569)=0,"",IF(AND($L7569="SI",$M7569="NO"),IFERROR($H7569,0),0))</f>
        <v/>
      </c>
      <c r="O7569" s="9">
        <f>IF(COUNTA($A7569:$K7569)=0,"",IF($M7569="SI","CUFE o factura duplicada dentro del reporte; no se suma dos veces",IF(IFERROR($H7569,0)&lt;=0,"DIAN reporta valor susceptible 0",IF($L7569="NO",IFERROR(LOOKUP(2,1/((LISTS!$M$2:$M$13&lt;&gt;"")*ISNUMBER(SEARCH(LISTS!$M$2:$M$13,$I7569))),LISTS!$O$2:$O$13),"Medio de pago no elegible o no identificado por DIAN"),"Apta automaticamente por pago electronico y base positiva"))))</f>
        <v/>
      </c>
    </row>
    <row r="7570">
      <c r="A7570" s="9" t="n"/>
      <c r="B7570" s="9" t="n"/>
      <c r="C7570" s="12" t="n"/>
      <c r="D7570" s="11" t="n"/>
      <c r="E7570" s="11" t="n"/>
      <c r="F7570" s="11" t="n"/>
      <c r="G7570" s="11" t="n"/>
      <c r="H7570" s="11" t="n"/>
      <c r="I7570" s="9" t="n"/>
      <c r="J7570" s="9" t="n"/>
      <c r="K7570" s="9" t="n"/>
      <c r="L7570" s="9">
        <f>IF(COUNTA($A7570:$K7570)=0,"",IF(AND(IFERROR($H7570,0)&gt;0,LEN(TRIM($K7570&amp;""))&gt;0,IFERROR(LOOKUP(2,1/((LISTS!$M$2:$M$13&lt;&gt;"")*ISNUMBER(SEARCH(LISTS!$M$2:$M$13,$I7570))),LISTS!$N$2:$N$13),"NO")="SI"),"SI","NO"))</f>
        <v/>
      </c>
      <c r="M7570" s="9">
        <f>IF(COUNTA($A7570:$K7570)=0,"",IF($K7570&lt;&gt;"",IF(COUNTIF($K$19:$K7570,$K7570)&gt;1,"SI","NO"),IF(COUNTIFS($A$19:$A7570,$A7570,$C$19:$C7570,$C7570,$J$19:$J7570,$J7570,$D$19:$D7570,$D7570)&gt;1,"SI","NO")))</f>
        <v/>
      </c>
      <c r="N7570" s="11">
        <f>IF(COUNTA($A7570:$K7570)=0,"",IF(AND($L7570="SI",$M7570="NO"),IFERROR($H7570,0),0))</f>
        <v/>
      </c>
      <c r="O7570" s="9">
        <f>IF(COUNTA($A7570:$K7570)=0,"",IF($M7570="SI","CUFE o factura duplicada dentro del reporte; no se suma dos veces",IF(IFERROR($H7570,0)&lt;=0,"DIAN reporta valor susceptible 0",IF($L7570="NO",IFERROR(LOOKUP(2,1/((LISTS!$M$2:$M$13&lt;&gt;"")*ISNUMBER(SEARCH(LISTS!$M$2:$M$13,$I7570))),LISTS!$O$2:$O$13),"Medio de pago no elegible o no identificado por DIAN"),"Apta automaticamente por pago electronico y base positiva"))))</f>
        <v/>
      </c>
    </row>
    <row r="7571">
      <c r="A7571" s="9" t="n"/>
      <c r="B7571" s="9" t="n"/>
      <c r="C7571" s="12" t="n"/>
      <c r="D7571" s="11" t="n"/>
      <c r="E7571" s="11" t="n"/>
      <c r="F7571" s="11" t="n"/>
      <c r="G7571" s="11" t="n"/>
      <c r="H7571" s="11" t="n"/>
      <c r="I7571" s="9" t="n"/>
      <c r="J7571" s="9" t="n"/>
      <c r="K7571" s="9" t="n"/>
      <c r="L7571" s="9">
        <f>IF(COUNTA($A7571:$K7571)=0,"",IF(AND(IFERROR($H7571,0)&gt;0,LEN(TRIM($K7571&amp;""))&gt;0,IFERROR(LOOKUP(2,1/((LISTS!$M$2:$M$13&lt;&gt;"")*ISNUMBER(SEARCH(LISTS!$M$2:$M$13,$I7571))),LISTS!$N$2:$N$13),"NO")="SI"),"SI","NO"))</f>
        <v/>
      </c>
      <c r="M7571" s="9">
        <f>IF(COUNTA($A7571:$K7571)=0,"",IF($K7571&lt;&gt;"",IF(COUNTIF($K$19:$K7571,$K7571)&gt;1,"SI","NO"),IF(COUNTIFS($A$19:$A7571,$A7571,$C$19:$C7571,$C7571,$J$19:$J7571,$J7571,$D$19:$D7571,$D7571)&gt;1,"SI","NO")))</f>
        <v/>
      </c>
      <c r="N7571" s="11">
        <f>IF(COUNTA($A7571:$K7571)=0,"",IF(AND($L7571="SI",$M7571="NO"),IFERROR($H7571,0),0))</f>
        <v/>
      </c>
      <c r="O7571" s="9">
        <f>IF(COUNTA($A7571:$K7571)=0,"",IF($M7571="SI","CUFE o factura duplicada dentro del reporte; no se suma dos veces",IF(IFERROR($H7571,0)&lt;=0,"DIAN reporta valor susceptible 0",IF($L7571="NO",IFERROR(LOOKUP(2,1/((LISTS!$M$2:$M$13&lt;&gt;"")*ISNUMBER(SEARCH(LISTS!$M$2:$M$13,$I7571))),LISTS!$O$2:$O$13),"Medio de pago no elegible o no identificado por DIAN"),"Apta automaticamente por pago electronico y base positiva"))))</f>
        <v/>
      </c>
    </row>
    <row r="7572">
      <c r="A7572" s="9" t="n"/>
      <c r="B7572" s="9" t="n"/>
      <c r="C7572" s="12" t="n"/>
      <c r="D7572" s="11" t="n"/>
      <c r="E7572" s="11" t="n"/>
      <c r="F7572" s="11" t="n"/>
      <c r="G7572" s="11" t="n"/>
      <c r="H7572" s="11" t="n"/>
      <c r="I7572" s="9" t="n"/>
      <c r="J7572" s="9" t="n"/>
      <c r="K7572" s="9" t="n"/>
      <c r="L7572" s="9">
        <f>IF(COUNTA($A7572:$K7572)=0,"",IF(AND(IFERROR($H7572,0)&gt;0,LEN(TRIM($K7572&amp;""))&gt;0,IFERROR(LOOKUP(2,1/((LISTS!$M$2:$M$13&lt;&gt;"")*ISNUMBER(SEARCH(LISTS!$M$2:$M$13,$I7572))),LISTS!$N$2:$N$13),"NO")="SI"),"SI","NO"))</f>
        <v/>
      </c>
      <c r="M7572" s="9">
        <f>IF(COUNTA($A7572:$K7572)=0,"",IF($K7572&lt;&gt;"",IF(COUNTIF($K$19:$K7572,$K7572)&gt;1,"SI","NO"),IF(COUNTIFS($A$19:$A7572,$A7572,$C$19:$C7572,$C7572,$J$19:$J7572,$J7572,$D$19:$D7572,$D7572)&gt;1,"SI","NO")))</f>
        <v/>
      </c>
      <c r="N7572" s="11">
        <f>IF(COUNTA($A7572:$K7572)=0,"",IF(AND($L7572="SI",$M7572="NO"),IFERROR($H7572,0),0))</f>
        <v/>
      </c>
      <c r="O7572" s="9">
        <f>IF(COUNTA($A7572:$K7572)=0,"",IF($M7572="SI","CUFE o factura duplicada dentro del reporte; no se suma dos veces",IF(IFERROR($H7572,0)&lt;=0,"DIAN reporta valor susceptible 0",IF($L7572="NO",IFERROR(LOOKUP(2,1/((LISTS!$M$2:$M$13&lt;&gt;"")*ISNUMBER(SEARCH(LISTS!$M$2:$M$13,$I7572))),LISTS!$O$2:$O$13),"Medio de pago no elegible o no identificado por DIAN"),"Apta automaticamente por pago electronico y base positiva"))))</f>
        <v/>
      </c>
    </row>
    <row r="7573">
      <c r="A7573" s="9" t="n"/>
      <c r="B7573" s="9" t="n"/>
      <c r="C7573" s="12" t="n"/>
      <c r="D7573" s="11" t="n"/>
      <c r="E7573" s="11" t="n"/>
      <c r="F7573" s="11" t="n"/>
      <c r="G7573" s="11" t="n"/>
      <c r="H7573" s="11" t="n"/>
      <c r="I7573" s="9" t="n"/>
      <c r="J7573" s="9" t="n"/>
      <c r="K7573" s="9" t="n"/>
      <c r="L7573" s="9">
        <f>IF(COUNTA($A7573:$K7573)=0,"",IF(AND(IFERROR($H7573,0)&gt;0,LEN(TRIM($K7573&amp;""))&gt;0,IFERROR(LOOKUP(2,1/((LISTS!$M$2:$M$13&lt;&gt;"")*ISNUMBER(SEARCH(LISTS!$M$2:$M$13,$I7573))),LISTS!$N$2:$N$13),"NO")="SI"),"SI","NO"))</f>
        <v/>
      </c>
      <c r="M7573" s="9">
        <f>IF(COUNTA($A7573:$K7573)=0,"",IF($K7573&lt;&gt;"",IF(COUNTIF($K$19:$K7573,$K7573)&gt;1,"SI","NO"),IF(COUNTIFS($A$19:$A7573,$A7573,$C$19:$C7573,$C7573,$J$19:$J7573,$J7573,$D$19:$D7573,$D7573)&gt;1,"SI","NO")))</f>
        <v/>
      </c>
      <c r="N7573" s="11">
        <f>IF(COUNTA($A7573:$K7573)=0,"",IF(AND($L7573="SI",$M7573="NO"),IFERROR($H7573,0),0))</f>
        <v/>
      </c>
      <c r="O7573" s="9">
        <f>IF(COUNTA($A7573:$K7573)=0,"",IF($M7573="SI","CUFE o factura duplicada dentro del reporte; no se suma dos veces",IF(IFERROR($H7573,0)&lt;=0,"DIAN reporta valor susceptible 0",IF($L7573="NO",IFERROR(LOOKUP(2,1/((LISTS!$M$2:$M$13&lt;&gt;"")*ISNUMBER(SEARCH(LISTS!$M$2:$M$13,$I7573))),LISTS!$O$2:$O$13),"Medio de pago no elegible o no identificado por DIAN"),"Apta automaticamente por pago electronico y base positiva"))))</f>
        <v/>
      </c>
    </row>
    <row r="7574">
      <c r="A7574" s="9" t="n"/>
      <c r="B7574" s="9" t="n"/>
      <c r="C7574" s="12" t="n"/>
      <c r="D7574" s="11" t="n"/>
      <c r="E7574" s="11" t="n"/>
      <c r="F7574" s="11" t="n"/>
      <c r="G7574" s="11" t="n"/>
      <c r="H7574" s="11" t="n"/>
      <c r="I7574" s="9" t="n"/>
      <c r="J7574" s="9" t="n"/>
      <c r="K7574" s="9" t="n"/>
      <c r="L7574" s="9">
        <f>IF(COUNTA($A7574:$K7574)=0,"",IF(AND(IFERROR($H7574,0)&gt;0,LEN(TRIM($K7574&amp;""))&gt;0,IFERROR(LOOKUP(2,1/((LISTS!$M$2:$M$13&lt;&gt;"")*ISNUMBER(SEARCH(LISTS!$M$2:$M$13,$I7574))),LISTS!$N$2:$N$13),"NO")="SI"),"SI","NO"))</f>
        <v/>
      </c>
      <c r="M7574" s="9">
        <f>IF(COUNTA($A7574:$K7574)=0,"",IF($K7574&lt;&gt;"",IF(COUNTIF($K$19:$K7574,$K7574)&gt;1,"SI","NO"),IF(COUNTIFS($A$19:$A7574,$A7574,$C$19:$C7574,$C7574,$J$19:$J7574,$J7574,$D$19:$D7574,$D7574)&gt;1,"SI","NO")))</f>
        <v/>
      </c>
      <c r="N7574" s="11">
        <f>IF(COUNTA($A7574:$K7574)=0,"",IF(AND($L7574="SI",$M7574="NO"),IFERROR($H7574,0),0))</f>
        <v/>
      </c>
      <c r="O7574" s="9">
        <f>IF(COUNTA($A7574:$K7574)=0,"",IF($M7574="SI","CUFE o factura duplicada dentro del reporte; no se suma dos veces",IF(IFERROR($H7574,0)&lt;=0,"DIAN reporta valor susceptible 0",IF($L7574="NO",IFERROR(LOOKUP(2,1/((LISTS!$M$2:$M$13&lt;&gt;"")*ISNUMBER(SEARCH(LISTS!$M$2:$M$13,$I7574))),LISTS!$O$2:$O$13),"Medio de pago no elegible o no identificado por DIAN"),"Apta automaticamente por pago electronico y base positiva"))))</f>
        <v/>
      </c>
    </row>
    <row r="7575">
      <c r="A7575" s="9" t="n"/>
      <c r="B7575" s="9" t="n"/>
      <c r="C7575" s="12" t="n"/>
      <c r="D7575" s="11" t="n"/>
      <c r="E7575" s="11" t="n"/>
      <c r="F7575" s="11" t="n"/>
      <c r="G7575" s="11" t="n"/>
      <c r="H7575" s="11" t="n"/>
      <c r="I7575" s="9" t="n"/>
      <c r="J7575" s="9" t="n"/>
      <c r="K7575" s="9" t="n"/>
      <c r="L7575" s="9">
        <f>IF(COUNTA($A7575:$K7575)=0,"",IF(AND(IFERROR($H7575,0)&gt;0,LEN(TRIM($K7575&amp;""))&gt;0,IFERROR(LOOKUP(2,1/((LISTS!$M$2:$M$13&lt;&gt;"")*ISNUMBER(SEARCH(LISTS!$M$2:$M$13,$I7575))),LISTS!$N$2:$N$13),"NO")="SI"),"SI","NO"))</f>
        <v/>
      </c>
      <c r="M7575" s="9">
        <f>IF(COUNTA($A7575:$K7575)=0,"",IF($K7575&lt;&gt;"",IF(COUNTIF($K$19:$K7575,$K7575)&gt;1,"SI","NO"),IF(COUNTIFS($A$19:$A7575,$A7575,$C$19:$C7575,$C7575,$J$19:$J7575,$J7575,$D$19:$D7575,$D7575)&gt;1,"SI","NO")))</f>
        <v/>
      </c>
      <c r="N7575" s="11">
        <f>IF(COUNTA($A7575:$K7575)=0,"",IF(AND($L7575="SI",$M7575="NO"),IFERROR($H7575,0),0))</f>
        <v/>
      </c>
      <c r="O7575" s="9">
        <f>IF(COUNTA($A7575:$K7575)=0,"",IF($M7575="SI","CUFE o factura duplicada dentro del reporte; no se suma dos veces",IF(IFERROR($H7575,0)&lt;=0,"DIAN reporta valor susceptible 0",IF($L7575="NO",IFERROR(LOOKUP(2,1/((LISTS!$M$2:$M$13&lt;&gt;"")*ISNUMBER(SEARCH(LISTS!$M$2:$M$13,$I7575))),LISTS!$O$2:$O$13),"Medio de pago no elegible o no identificado por DIAN"),"Apta automaticamente por pago electronico y base positiva"))))</f>
        <v/>
      </c>
    </row>
    <row r="7576">
      <c r="A7576" s="9" t="n"/>
      <c r="B7576" s="9" t="n"/>
      <c r="C7576" s="12" t="n"/>
      <c r="D7576" s="11" t="n"/>
      <c r="E7576" s="11" t="n"/>
      <c r="F7576" s="11" t="n"/>
      <c r="G7576" s="11" t="n"/>
      <c r="H7576" s="11" t="n"/>
      <c r="I7576" s="9" t="n"/>
      <c r="J7576" s="9" t="n"/>
      <c r="K7576" s="9" t="n"/>
      <c r="L7576" s="9">
        <f>IF(COUNTA($A7576:$K7576)=0,"",IF(AND(IFERROR($H7576,0)&gt;0,LEN(TRIM($K7576&amp;""))&gt;0,IFERROR(LOOKUP(2,1/((LISTS!$M$2:$M$13&lt;&gt;"")*ISNUMBER(SEARCH(LISTS!$M$2:$M$13,$I7576))),LISTS!$N$2:$N$13),"NO")="SI"),"SI","NO"))</f>
        <v/>
      </c>
      <c r="M7576" s="9">
        <f>IF(COUNTA($A7576:$K7576)=0,"",IF($K7576&lt;&gt;"",IF(COUNTIF($K$19:$K7576,$K7576)&gt;1,"SI","NO"),IF(COUNTIFS($A$19:$A7576,$A7576,$C$19:$C7576,$C7576,$J$19:$J7576,$J7576,$D$19:$D7576,$D7576)&gt;1,"SI","NO")))</f>
        <v/>
      </c>
      <c r="N7576" s="11">
        <f>IF(COUNTA($A7576:$K7576)=0,"",IF(AND($L7576="SI",$M7576="NO"),IFERROR($H7576,0),0))</f>
        <v/>
      </c>
      <c r="O7576" s="9">
        <f>IF(COUNTA($A7576:$K7576)=0,"",IF($M7576="SI","CUFE o factura duplicada dentro del reporte; no se suma dos veces",IF(IFERROR($H7576,0)&lt;=0,"DIAN reporta valor susceptible 0",IF($L7576="NO",IFERROR(LOOKUP(2,1/((LISTS!$M$2:$M$13&lt;&gt;"")*ISNUMBER(SEARCH(LISTS!$M$2:$M$13,$I7576))),LISTS!$O$2:$O$13),"Medio de pago no elegible o no identificado por DIAN"),"Apta automaticamente por pago electronico y base positiva"))))</f>
        <v/>
      </c>
    </row>
    <row r="7577">
      <c r="A7577" s="9" t="n"/>
      <c r="B7577" s="9" t="n"/>
      <c r="C7577" s="12" t="n"/>
      <c r="D7577" s="11" t="n"/>
      <c r="E7577" s="11" t="n"/>
      <c r="F7577" s="11" t="n"/>
      <c r="G7577" s="11" t="n"/>
      <c r="H7577" s="11" t="n"/>
      <c r="I7577" s="9" t="n"/>
      <c r="J7577" s="9" t="n"/>
      <c r="K7577" s="9" t="n"/>
      <c r="L7577" s="9">
        <f>IF(COUNTA($A7577:$K7577)=0,"",IF(AND(IFERROR($H7577,0)&gt;0,LEN(TRIM($K7577&amp;""))&gt;0,IFERROR(LOOKUP(2,1/((LISTS!$M$2:$M$13&lt;&gt;"")*ISNUMBER(SEARCH(LISTS!$M$2:$M$13,$I7577))),LISTS!$N$2:$N$13),"NO")="SI"),"SI","NO"))</f>
        <v/>
      </c>
      <c r="M7577" s="9">
        <f>IF(COUNTA($A7577:$K7577)=0,"",IF($K7577&lt;&gt;"",IF(COUNTIF($K$19:$K7577,$K7577)&gt;1,"SI","NO"),IF(COUNTIFS($A$19:$A7577,$A7577,$C$19:$C7577,$C7577,$J$19:$J7577,$J7577,$D$19:$D7577,$D7577)&gt;1,"SI","NO")))</f>
        <v/>
      </c>
      <c r="N7577" s="11">
        <f>IF(COUNTA($A7577:$K7577)=0,"",IF(AND($L7577="SI",$M7577="NO"),IFERROR($H7577,0),0))</f>
        <v/>
      </c>
      <c r="O7577" s="9">
        <f>IF(COUNTA($A7577:$K7577)=0,"",IF($M7577="SI","CUFE o factura duplicada dentro del reporte; no se suma dos veces",IF(IFERROR($H7577,0)&lt;=0,"DIAN reporta valor susceptible 0",IF($L7577="NO",IFERROR(LOOKUP(2,1/((LISTS!$M$2:$M$13&lt;&gt;"")*ISNUMBER(SEARCH(LISTS!$M$2:$M$13,$I7577))),LISTS!$O$2:$O$13),"Medio de pago no elegible o no identificado por DIAN"),"Apta automaticamente por pago electronico y base positiva"))))</f>
        <v/>
      </c>
    </row>
    <row r="7578">
      <c r="A7578" s="9" t="n"/>
      <c r="B7578" s="9" t="n"/>
      <c r="C7578" s="12" t="n"/>
      <c r="D7578" s="11" t="n"/>
      <c r="E7578" s="11" t="n"/>
      <c r="F7578" s="11" t="n"/>
      <c r="G7578" s="11" t="n"/>
      <c r="H7578" s="11" t="n"/>
      <c r="I7578" s="9" t="n"/>
      <c r="J7578" s="9" t="n"/>
      <c r="K7578" s="9" t="n"/>
      <c r="L7578" s="9">
        <f>IF(COUNTA($A7578:$K7578)=0,"",IF(AND(IFERROR($H7578,0)&gt;0,LEN(TRIM($K7578&amp;""))&gt;0,IFERROR(LOOKUP(2,1/((LISTS!$M$2:$M$13&lt;&gt;"")*ISNUMBER(SEARCH(LISTS!$M$2:$M$13,$I7578))),LISTS!$N$2:$N$13),"NO")="SI"),"SI","NO"))</f>
        <v/>
      </c>
      <c r="M7578" s="9">
        <f>IF(COUNTA($A7578:$K7578)=0,"",IF($K7578&lt;&gt;"",IF(COUNTIF($K$19:$K7578,$K7578)&gt;1,"SI","NO"),IF(COUNTIFS($A$19:$A7578,$A7578,$C$19:$C7578,$C7578,$J$19:$J7578,$J7578,$D$19:$D7578,$D7578)&gt;1,"SI","NO")))</f>
        <v/>
      </c>
      <c r="N7578" s="11">
        <f>IF(COUNTA($A7578:$K7578)=0,"",IF(AND($L7578="SI",$M7578="NO"),IFERROR($H7578,0),0))</f>
        <v/>
      </c>
      <c r="O7578" s="9">
        <f>IF(COUNTA($A7578:$K7578)=0,"",IF($M7578="SI","CUFE o factura duplicada dentro del reporte; no se suma dos veces",IF(IFERROR($H7578,0)&lt;=0,"DIAN reporta valor susceptible 0",IF($L7578="NO",IFERROR(LOOKUP(2,1/((LISTS!$M$2:$M$13&lt;&gt;"")*ISNUMBER(SEARCH(LISTS!$M$2:$M$13,$I7578))),LISTS!$O$2:$O$13),"Medio de pago no elegible o no identificado por DIAN"),"Apta automaticamente por pago electronico y base positiva"))))</f>
        <v/>
      </c>
    </row>
    <row r="7579">
      <c r="A7579" s="9" t="n"/>
      <c r="B7579" s="9" t="n"/>
      <c r="C7579" s="12" t="n"/>
      <c r="D7579" s="11" t="n"/>
      <c r="E7579" s="11" t="n"/>
      <c r="F7579" s="11" t="n"/>
      <c r="G7579" s="11" t="n"/>
      <c r="H7579" s="11" t="n"/>
      <c r="I7579" s="9" t="n"/>
      <c r="J7579" s="9" t="n"/>
      <c r="K7579" s="9" t="n"/>
      <c r="L7579" s="9">
        <f>IF(COUNTA($A7579:$K7579)=0,"",IF(AND(IFERROR($H7579,0)&gt;0,LEN(TRIM($K7579&amp;""))&gt;0,IFERROR(LOOKUP(2,1/((LISTS!$M$2:$M$13&lt;&gt;"")*ISNUMBER(SEARCH(LISTS!$M$2:$M$13,$I7579))),LISTS!$N$2:$N$13),"NO")="SI"),"SI","NO"))</f>
        <v/>
      </c>
      <c r="M7579" s="9">
        <f>IF(COUNTA($A7579:$K7579)=0,"",IF($K7579&lt;&gt;"",IF(COUNTIF($K$19:$K7579,$K7579)&gt;1,"SI","NO"),IF(COUNTIFS($A$19:$A7579,$A7579,$C$19:$C7579,$C7579,$J$19:$J7579,$J7579,$D$19:$D7579,$D7579)&gt;1,"SI","NO")))</f>
        <v/>
      </c>
      <c r="N7579" s="11">
        <f>IF(COUNTA($A7579:$K7579)=0,"",IF(AND($L7579="SI",$M7579="NO"),IFERROR($H7579,0),0))</f>
        <v/>
      </c>
      <c r="O7579" s="9">
        <f>IF(COUNTA($A7579:$K7579)=0,"",IF($M7579="SI","CUFE o factura duplicada dentro del reporte; no se suma dos veces",IF(IFERROR($H7579,0)&lt;=0,"DIAN reporta valor susceptible 0",IF($L7579="NO",IFERROR(LOOKUP(2,1/((LISTS!$M$2:$M$13&lt;&gt;"")*ISNUMBER(SEARCH(LISTS!$M$2:$M$13,$I7579))),LISTS!$O$2:$O$13),"Medio de pago no elegible o no identificado por DIAN"),"Apta automaticamente por pago electronico y base positiva"))))</f>
        <v/>
      </c>
    </row>
    <row r="7580">
      <c r="A7580" s="9" t="n"/>
      <c r="B7580" s="9" t="n"/>
      <c r="C7580" s="12" t="n"/>
      <c r="D7580" s="11" t="n"/>
      <c r="E7580" s="11" t="n"/>
      <c r="F7580" s="11" t="n"/>
      <c r="G7580" s="11" t="n"/>
      <c r="H7580" s="11" t="n"/>
      <c r="I7580" s="9" t="n"/>
      <c r="J7580" s="9" t="n"/>
      <c r="K7580" s="9" t="n"/>
      <c r="L7580" s="9">
        <f>IF(COUNTA($A7580:$K7580)=0,"",IF(AND(IFERROR($H7580,0)&gt;0,LEN(TRIM($K7580&amp;""))&gt;0,IFERROR(LOOKUP(2,1/((LISTS!$M$2:$M$13&lt;&gt;"")*ISNUMBER(SEARCH(LISTS!$M$2:$M$13,$I7580))),LISTS!$N$2:$N$13),"NO")="SI"),"SI","NO"))</f>
        <v/>
      </c>
      <c r="M7580" s="9">
        <f>IF(COUNTA($A7580:$K7580)=0,"",IF($K7580&lt;&gt;"",IF(COUNTIF($K$19:$K7580,$K7580)&gt;1,"SI","NO"),IF(COUNTIFS($A$19:$A7580,$A7580,$C$19:$C7580,$C7580,$J$19:$J7580,$J7580,$D$19:$D7580,$D7580)&gt;1,"SI","NO")))</f>
        <v/>
      </c>
      <c r="N7580" s="11">
        <f>IF(COUNTA($A7580:$K7580)=0,"",IF(AND($L7580="SI",$M7580="NO"),IFERROR($H7580,0),0))</f>
        <v/>
      </c>
      <c r="O7580" s="9">
        <f>IF(COUNTA($A7580:$K7580)=0,"",IF($M7580="SI","CUFE o factura duplicada dentro del reporte; no se suma dos veces",IF(IFERROR($H7580,0)&lt;=0,"DIAN reporta valor susceptible 0",IF($L7580="NO",IFERROR(LOOKUP(2,1/((LISTS!$M$2:$M$13&lt;&gt;"")*ISNUMBER(SEARCH(LISTS!$M$2:$M$13,$I7580))),LISTS!$O$2:$O$13),"Medio de pago no elegible o no identificado por DIAN"),"Apta automaticamente por pago electronico y base positiva"))))</f>
        <v/>
      </c>
    </row>
    <row r="7581">
      <c r="A7581" s="9" t="n"/>
      <c r="B7581" s="9" t="n"/>
      <c r="C7581" s="12" t="n"/>
      <c r="D7581" s="11" t="n"/>
      <c r="E7581" s="11" t="n"/>
      <c r="F7581" s="11" t="n"/>
      <c r="G7581" s="11" t="n"/>
      <c r="H7581" s="11" t="n"/>
      <c r="I7581" s="9" t="n"/>
      <c r="J7581" s="9" t="n"/>
      <c r="K7581" s="9" t="n"/>
      <c r="L7581" s="9">
        <f>IF(COUNTA($A7581:$K7581)=0,"",IF(AND(IFERROR($H7581,0)&gt;0,LEN(TRIM($K7581&amp;""))&gt;0,IFERROR(LOOKUP(2,1/((LISTS!$M$2:$M$13&lt;&gt;"")*ISNUMBER(SEARCH(LISTS!$M$2:$M$13,$I7581))),LISTS!$N$2:$N$13),"NO")="SI"),"SI","NO"))</f>
        <v/>
      </c>
      <c r="M7581" s="9">
        <f>IF(COUNTA($A7581:$K7581)=0,"",IF($K7581&lt;&gt;"",IF(COUNTIF($K$19:$K7581,$K7581)&gt;1,"SI","NO"),IF(COUNTIFS($A$19:$A7581,$A7581,$C$19:$C7581,$C7581,$J$19:$J7581,$J7581,$D$19:$D7581,$D7581)&gt;1,"SI","NO")))</f>
        <v/>
      </c>
      <c r="N7581" s="11">
        <f>IF(COUNTA($A7581:$K7581)=0,"",IF(AND($L7581="SI",$M7581="NO"),IFERROR($H7581,0),0))</f>
        <v/>
      </c>
      <c r="O7581" s="9">
        <f>IF(COUNTA($A7581:$K7581)=0,"",IF($M7581="SI","CUFE o factura duplicada dentro del reporte; no se suma dos veces",IF(IFERROR($H7581,0)&lt;=0,"DIAN reporta valor susceptible 0",IF($L7581="NO",IFERROR(LOOKUP(2,1/((LISTS!$M$2:$M$13&lt;&gt;"")*ISNUMBER(SEARCH(LISTS!$M$2:$M$13,$I7581))),LISTS!$O$2:$O$13),"Medio de pago no elegible o no identificado por DIAN"),"Apta automaticamente por pago electronico y base positiva"))))</f>
        <v/>
      </c>
    </row>
    <row r="7582">
      <c r="A7582" s="9" t="n"/>
      <c r="B7582" s="9" t="n"/>
      <c r="C7582" s="12" t="n"/>
      <c r="D7582" s="11" t="n"/>
      <c r="E7582" s="11" t="n"/>
      <c r="F7582" s="11" t="n"/>
      <c r="G7582" s="11" t="n"/>
      <c r="H7582" s="11" t="n"/>
      <c r="I7582" s="9" t="n"/>
      <c r="J7582" s="9" t="n"/>
      <c r="K7582" s="9" t="n"/>
      <c r="L7582" s="9">
        <f>IF(COUNTA($A7582:$K7582)=0,"",IF(AND(IFERROR($H7582,0)&gt;0,LEN(TRIM($K7582&amp;""))&gt;0,IFERROR(LOOKUP(2,1/((LISTS!$M$2:$M$13&lt;&gt;"")*ISNUMBER(SEARCH(LISTS!$M$2:$M$13,$I7582))),LISTS!$N$2:$N$13),"NO")="SI"),"SI","NO"))</f>
        <v/>
      </c>
      <c r="M7582" s="9">
        <f>IF(COUNTA($A7582:$K7582)=0,"",IF($K7582&lt;&gt;"",IF(COUNTIF($K$19:$K7582,$K7582)&gt;1,"SI","NO"),IF(COUNTIFS($A$19:$A7582,$A7582,$C$19:$C7582,$C7582,$J$19:$J7582,$J7582,$D$19:$D7582,$D7582)&gt;1,"SI","NO")))</f>
        <v/>
      </c>
      <c r="N7582" s="11">
        <f>IF(COUNTA($A7582:$K7582)=0,"",IF(AND($L7582="SI",$M7582="NO"),IFERROR($H7582,0),0))</f>
        <v/>
      </c>
      <c r="O7582" s="9">
        <f>IF(COUNTA($A7582:$K7582)=0,"",IF($M7582="SI","CUFE o factura duplicada dentro del reporte; no se suma dos veces",IF(IFERROR($H7582,0)&lt;=0,"DIAN reporta valor susceptible 0",IF($L7582="NO",IFERROR(LOOKUP(2,1/((LISTS!$M$2:$M$13&lt;&gt;"")*ISNUMBER(SEARCH(LISTS!$M$2:$M$13,$I7582))),LISTS!$O$2:$O$13),"Medio de pago no elegible o no identificado por DIAN"),"Apta automaticamente por pago electronico y base positiva"))))</f>
        <v/>
      </c>
    </row>
    <row r="7583">
      <c r="A7583" s="9" t="n"/>
      <c r="B7583" s="9" t="n"/>
      <c r="C7583" s="12" t="n"/>
      <c r="D7583" s="11" t="n"/>
      <c r="E7583" s="11" t="n"/>
      <c r="F7583" s="11" t="n"/>
      <c r="G7583" s="11" t="n"/>
      <c r="H7583" s="11" t="n"/>
      <c r="I7583" s="9" t="n"/>
      <c r="J7583" s="9" t="n"/>
      <c r="K7583" s="9" t="n"/>
      <c r="L7583" s="9">
        <f>IF(COUNTA($A7583:$K7583)=0,"",IF(AND(IFERROR($H7583,0)&gt;0,LEN(TRIM($K7583&amp;""))&gt;0,IFERROR(LOOKUP(2,1/((LISTS!$M$2:$M$13&lt;&gt;"")*ISNUMBER(SEARCH(LISTS!$M$2:$M$13,$I7583))),LISTS!$N$2:$N$13),"NO")="SI"),"SI","NO"))</f>
        <v/>
      </c>
      <c r="M7583" s="9">
        <f>IF(COUNTA($A7583:$K7583)=0,"",IF($K7583&lt;&gt;"",IF(COUNTIF($K$19:$K7583,$K7583)&gt;1,"SI","NO"),IF(COUNTIFS($A$19:$A7583,$A7583,$C$19:$C7583,$C7583,$J$19:$J7583,$J7583,$D$19:$D7583,$D7583)&gt;1,"SI","NO")))</f>
        <v/>
      </c>
      <c r="N7583" s="11">
        <f>IF(COUNTA($A7583:$K7583)=0,"",IF(AND($L7583="SI",$M7583="NO"),IFERROR($H7583,0),0))</f>
        <v/>
      </c>
      <c r="O7583" s="9">
        <f>IF(COUNTA($A7583:$K7583)=0,"",IF($M7583="SI","CUFE o factura duplicada dentro del reporte; no se suma dos veces",IF(IFERROR($H7583,0)&lt;=0,"DIAN reporta valor susceptible 0",IF($L7583="NO",IFERROR(LOOKUP(2,1/((LISTS!$M$2:$M$13&lt;&gt;"")*ISNUMBER(SEARCH(LISTS!$M$2:$M$13,$I7583))),LISTS!$O$2:$O$13),"Medio de pago no elegible o no identificado por DIAN"),"Apta automaticamente por pago electronico y base positiva"))))</f>
        <v/>
      </c>
    </row>
    <row r="7584">
      <c r="A7584" s="9" t="n"/>
      <c r="B7584" s="9" t="n"/>
      <c r="C7584" s="12" t="n"/>
      <c r="D7584" s="11" t="n"/>
      <c r="E7584" s="11" t="n"/>
      <c r="F7584" s="11" t="n"/>
      <c r="G7584" s="11" t="n"/>
      <c r="H7584" s="11" t="n"/>
      <c r="I7584" s="9" t="n"/>
      <c r="J7584" s="9" t="n"/>
      <c r="K7584" s="9" t="n"/>
      <c r="L7584" s="9">
        <f>IF(COUNTA($A7584:$K7584)=0,"",IF(AND(IFERROR($H7584,0)&gt;0,LEN(TRIM($K7584&amp;""))&gt;0,IFERROR(LOOKUP(2,1/((LISTS!$M$2:$M$13&lt;&gt;"")*ISNUMBER(SEARCH(LISTS!$M$2:$M$13,$I7584))),LISTS!$N$2:$N$13),"NO")="SI"),"SI","NO"))</f>
        <v/>
      </c>
      <c r="M7584" s="9">
        <f>IF(COUNTA($A7584:$K7584)=0,"",IF($K7584&lt;&gt;"",IF(COUNTIF($K$19:$K7584,$K7584)&gt;1,"SI","NO"),IF(COUNTIFS($A$19:$A7584,$A7584,$C$19:$C7584,$C7584,$J$19:$J7584,$J7584,$D$19:$D7584,$D7584)&gt;1,"SI","NO")))</f>
        <v/>
      </c>
      <c r="N7584" s="11">
        <f>IF(COUNTA($A7584:$K7584)=0,"",IF(AND($L7584="SI",$M7584="NO"),IFERROR($H7584,0),0))</f>
        <v/>
      </c>
      <c r="O7584" s="9">
        <f>IF(COUNTA($A7584:$K7584)=0,"",IF($M7584="SI","CUFE o factura duplicada dentro del reporte; no se suma dos veces",IF(IFERROR($H7584,0)&lt;=0,"DIAN reporta valor susceptible 0",IF($L7584="NO",IFERROR(LOOKUP(2,1/((LISTS!$M$2:$M$13&lt;&gt;"")*ISNUMBER(SEARCH(LISTS!$M$2:$M$13,$I7584))),LISTS!$O$2:$O$13),"Medio de pago no elegible o no identificado por DIAN"),"Apta automaticamente por pago electronico y base positiva"))))</f>
        <v/>
      </c>
    </row>
    <row r="7585">
      <c r="A7585" s="9" t="n"/>
      <c r="B7585" s="9" t="n"/>
      <c r="C7585" s="12" t="n"/>
      <c r="D7585" s="11" t="n"/>
      <c r="E7585" s="11" t="n"/>
      <c r="F7585" s="11" t="n"/>
      <c r="G7585" s="11" t="n"/>
      <c r="H7585" s="11" t="n"/>
      <c r="I7585" s="9" t="n"/>
      <c r="J7585" s="9" t="n"/>
      <c r="K7585" s="9" t="n"/>
      <c r="L7585" s="9">
        <f>IF(COUNTA($A7585:$K7585)=0,"",IF(AND(IFERROR($H7585,0)&gt;0,LEN(TRIM($K7585&amp;""))&gt;0,IFERROR(LOOKUP(2,1/((LISTS!$M$2:$M$13&lt;&gt;"")*ISNUMBER(SEARCH(LISTS!$M$2:$M$13,$I7585))),LISTS!$N$2:$N$13),"NO")="SI"),"SI","NO"))</f>
        <v/>
      </c>
      <c r="M7585" s="9">
        <f>IF(COUNTA($A7585:$K7585)=0,"",IF($K7585&lt;&gt;"",IF(COUNTIF($K$19:$K7585,$K7585)&gt;1,"SI","NO"),IF(COUNTIFS($A$19:$A7585,$A7585,$C$19:$C7585,$C7585,$J$19:$J7585,$J7585,$D$19:$D7585,$D7585)&gt;1,"SI","NO")))</f>
        <v/>
      </c>
      <c r="N7585" s="11">
        <f>IF(COUNTA($A7585:$K7585)=0,"",IF(AND($L7585="SI",$M7585="NO"),IFERROR($H7585,0),0))</f>
        <v/>
      </c>
      <c r="O7585" s="9">
        <f>IF(COUNTA($A7585:$K7585)=0,"",IF($M7585="SI","CUFE o factura duplicada dentro del reporte; no se suma dos veces",IF(IFERROR($H7585,0)&lt;=0,"DIAN reporta valor susceptible 0",IF($L7585="NO",IFERROR(LOOKUP(2,1/((LISTS!$M$2:$M$13&lt;&gt;"")*ISNUMBER(SEARCH(LISTS!$M$2:$M$13,$I7585))),LISTS!$O$2:$O$13),"Medio de pago no elegible o no identificado por DIAN"),"Apta automaticamente por pago electronico y base positiva"))))</f>
        <v/>
      </c>
    </row>
    <row r="7586">
      <c r="A7586" s="9" t="n"/>
      <c r="B7586" s="9" t="n"/>
      <c r="C7586" s="12" t="n"/>
      <c r="D7586" s="11" t="n"/>
      <c r="E7586" s="11" t="n"/>
      <c r="F7586" s="11" t="n"/>
      <c r="G7586" s="11" t="n"/>
      <c r="H7586" s="11" t="n"/>
      <c r="I7586" s="9" t="n"/>
      <c r="J7586" s="9" t="n"/>
      <c r="K7586" s="9" t="n"/>
      <c r="L7586" s="9">
        <f>IF(COUNTA($A7586:$K7586)=0,"",IF(AND(IFERROR($H7586,0)&gt;0,LEN(TRIM($K7586&amp;""))&gt;0,IFERROR(LOOKUP(2,1/((LISTS!$M$2:$M$13&lt;&gt;"")*ISNUMBER(SEARCH(LISTS!$M$2:$M$13,$I7586))),LISTS!$N$2:$N$13),"NO")="SI"),"SI","NO"))</f>
        <v/>
      </c>
      <c r="M7586" s="9">
        <f>IF(COUNTA($A7586:$K7586)=0,"",IF($K7586&lt;&gt;"",IF(COUNTIF($K$19:$K7586,$K7586)&gt;1,"SI","NO"),IF(COUNTIFS($A$19:$A7586,$A7586,$C$19:$C7586,$C7586,$J$19:$J7586,$J7586,$D$19:$D7586,$D7586)&gt;1,"SI","NO")))</f>
        <v/>
      </c>
      <c r="N7586" s="11">
        <f>IF(COUNTA($A7586:$K7586)=0,"",IF(AND($L7586="SI",$M7586="NO"),IFERROR($H7586,0),0))</f>
        <v/>
      </c>
      <c r="O7586" s="9">
        <f>IF(COUNTA($A7586:$K7586)=0,"",IF($M7586="SI","CUFE o factura duplicada dentro del reporte; no se suma dos veces",IF(IFERROR($H7586,0)&lt;=0,"DIAN reporta valor susceptible 0",IF($L7586="NO",IFERROR(LOOKUP(2,1/((LISTS!$M$2:$M$13&lt;&gt;"")*ISNUMBER(SEARCH(LISTS!$M$2:$M$13,$I7586))),LISTS!$O$2:$O$13),"Medio de pago no elegible o no identificado por DIAN"),"Apta automaticamente por pago electronico y base positiva"))))</f>
        <v/>
      </c>
    </row>
    <row r="7587">
      <c r="A7587" s="9" t="n"/>
      <c r="B7587" s="9" t="n"/>
      <c r="C7587" s="12" t="n"/>
      <c r="D7587" s="11" t="n"/>
      <c r="E7587" s="11" t="n"/>
      <c r="F7587" s="11" t="n"/>
      <c r="G7587" s="11" t="n"/>
      <c r="H7587" s="11" t="n"/>
      <c r="I7587" s="9" t="n"/>
      <c r="J7587" s="9" t="n"/>
      <c r="K7587" s="9" t="n"/>
      <c r="L7587" s="9">
        <f>IF(COUNTA($A7587:$K7587)=0,"",IF(AND(IFERROR($H7587,0)&gt;0,LEN(TRIM($K7587&amp;""))&gt;0,IFERROR(LOOKUP(2,1/((LISTS!$M$2:$M$13&lt;&gt;"")*ISNUMBER(SEARCH(LISTS!$M$2:$M$13,$I7587))),LISTS!$N$2:$N$13),"NO")="SI"),"SI","NO"))</f>
        <v/>
      </c>
      <c r="M7587" s="9">
        <f>IF(COUNTA($A7587:$K7587)=0,"",IF($K7587&lt;&gt;"",IF(COUNTIF($K$19:$K7587,$K7587)&gt;1,"SI","NO"),IF(COUNTIFS($A$19:$A7587,$A7587,$C$19:$C7587,$C7587,$J$19:$J7587,$J7587,$D$19:$D7587,$D7587)&gt;1,"SI","NO")))</f>
        <v/>
      </c>
      <c r="N7587" s="11">
        <f>IF(COUNTA($A7587:$K7587)=0,"",IF(AND($L7587="SI",$M7587="NO"),IFERROR($H7587,0),0))</f>
        <v/>
      </c>
      <c r="O7587" s="9">
        <f>IF(COUNTA($A7587:$K7587)=0,"",IF($M7587="SI","CUFE o factura duplicada dentro del reporte; no se suma dos veces",IF(IFERROR($H7587,0)&lt;=0,"DIAN reporta valor susceptible 0",IF($L7587="NO",IFERROR(LOOKUP(2,1/((LISTS!$M$2:$M$13&lt;&gt;"")*ISNUMBER(SEARCH(LISTS!$M$2:$M$13,$I7587))),LISTS!$O$2:$O$13),"Medio de pago no elegible o no identificado por DIAN"),"Apta automaticamente por pago electronico y base positiva"))))</f>
        <v/>
      </c>
    </row>
    <row r="7588">
      <c r="A7588" s="9" t="n"/>
      <c r="B7588" s="9" t="n"/>
      <c r="C7588" s="12" t="n"/>
      <c r="D7588" s="11" t="n"/>
      <c r="E7588" s="11" t="n"/>
      <c r="F7588" s="11" t="n"/>
      <c r="G7588" s="11" t="n"/>
      <c r="H7588" s="11" t="n"/>
      <c r="I7588" s="9" t="n"/>
      <c r="J7588" s="9" t="n"/>
      <c r="K7588" s="9" t="n"/>
      <c r="L7588" s="9">
        <f>IF(COUNTA($A7588:$K7588)=0,"",IF(AND(IFERROR($H7588,0)&gt;0,LEN(TRIM($K7588&amp;""))&gt;0,IFERROR(LOOKUP(2,1/((LISTS!$M$2:$M$13&lt;&gt;"")*ISNUMBER(SEARCH(LISTS!$M$2:$M$13,$I7588))),LISTS!$N$2:$N$13),"NO")="SI"),"SI","NO"))</f>
        <v/>
      </c>
      <c r="M7588" s="9">
        <f>IF(COUNTA($A7588:$K7588)=0,"",IF($K7588&lt;&gt;"",IF(COUNTIF($K$19:$K7588,$K7588)&gt;1,"SI","NO"),IF(COUNTIFS($A$19:$A7588,$A7588,$C$19:$C7588,$C7588,$J$19:$J7588,$J7588,$D$19:$D7588,$D7588)&gt;1,"SI","NO")))</f>
        <v/>
      </c>
      <c r="N7588" s="11">
        <f>IF(COUNTA($A7588:$K7588)=0,"",IF(AND($L7588="SI",$M7588="NO"),IFERROR($H7588,0),0))</f>
        <v/>
      </c>
      <c r="O7588" s="9">
        <f>IF(COUNTA($A7588:$K7588)=0,"",IF($M7588="SI","CUFE o factura duplicada dentro del reporte; no se suma dos veces",IF(IFERROR($H7588,0)&lt;=0,"DIAN reporta valor susceptible 0",IF($L7588="NO",IFERROR(LOOKUP(2,1/((LISTS!$M$2:$M$13&lt;&gt;"")*ISNUMBER(SEARCH(LISTS!$M$2:$M$13,$I7588))),LISTS!$O$2:$O$13),"Medio de pago no elegible o no identificado por DIAN"),"Apta automaticamente por pago electronico y base positiva"))))</f>
        <v/>
      </c>
    </row>
    <row r="7589">
      <c r="A7589" s="9" t="n"/>
      <c r="B7589" s="9" t="n"/>
      <c r="C7589" s="12" t="n"/>
      <c r="D7589" s="11" t="n"/>
      <c r="E7589" s="11" t="n"/>
      <c r="F7589" s="11" t="n"/>
      <c r="G7589" s="11" t="n"/>
      <c r="H7589" s="11" t="n"/>
      <c r="I7589" s="9" t="n"/>
      <c r="J7589" s="9" t="n"/>
      <c r="K7589" s="9" t="n"/>
      <c r="L7589" s="9">
        <f>IF(COUNTA($A7589:$K7589)=0,"",IF(AND(IFERROR($H7589,0)&gt;0,LEN(TRIM($K7589&amp;""))&gt;0,IFERROR(LOOKUP(2,1/((LISTS!$M$2:$M$13&lt;&gt;"")*ISNUMBER(SEARCH(LISTS!$M$2:$M$13,$I7589))),LISTS!$N$2:$N$13),"NO")="SI"),"SI","NO"))</f>
        <v/>
      </c>
      <c r="M7589" s="9">
        <f>IF(COUNTA($A7589:$K7589)=0,"",IF($K7589&lt;&gt;"",IF(COUNTIF($K$19:$K7589,$K7589)&gt;1,"SI","NO"),IF(COUNTIFS($A$19:$A7589,$A7589,$C$19:$C7589,$C7589,$J$19:$J7589,$J7589,$D$19:$D7589,$D7589)&gt;1,"SI","NO")))</f>
        <v/>
      </c>
      <c r="N7589" s="11">
        <f>IF(COUNTA($A7589:$K7589)=0,"",IF(AND($L7589="SI",$M7589="NO"),IFERROR($H7589,0),0))</f>
        <v/>
      </c>
      <c r="O7589" s="9">
        <f>IF(COUNTA($A7589:$K7589)=0,"",IF($M7589="SI","CUFE o factura duplicada dentro del reporte; no se suma dos veces",IF(IFERROR($H7589,0)&lt;=0,"DIAN reporta valor susceptible 0",IF($L7589="NO",IFERROR(LOOKUP(2,1/((LISTS!$M$2:$M$13&lt;&gt;"")*ISNUMBER(SEARCH(LISTS!$M$2:$M$13,$I7589))),LISTS!$O$2:$O$13),"Medio de pago no elegible o no identificado por DIAN"),"Apta automaticamente por pago electronico y base positiva"))))</f>
        <v/>
      </c>
    </row>
    <row r="7590">
      <c r="A7590" s="9" t="n"/>
      <c r="B7590" s="9" t="n"/>
      <c r="C7590" s="12" t="n"/>
      <c r="D7590" s="11" t="n"/>
      <c r="E7590" s="11" t="n"/>
      <c r="F7590" s="11" t="n"/>
      <c r="G7590" s="11" t="n"/>
      <c r="H7590" s="11" t="n"/>
      <c r="I7590" s="9" t="n"/>
      <c r="J7590" s="9" t="n"/>
      <c r="K7590" s="9" t="n"/>
      <c r="L7590" s="9">
        <f>IF(COUNTA($A7590:$K7590)=0,"",IF(AND(IFERROR($H7590,0)&gt;0,LEN(TRIM($K7590&amp;""))&gt;0,IFERROR(LOOKUP(2,1/((LISTS!$M$2:$M$13&lt;&gt;"")*ISNUMBER(SEARCH(LISTS!$M$2:$M$13,$I7590))),LISTS!$N$2:$N$13),"NO")="SI"),"SI","NO"))</f>
        <v/>
      </c>
      <c r="M7590" s="9">
        <f>IF(COUNTA($A7590:$K7590)=0,"",IF($K7590&lt;&gt;"",IF(COUNTIF($K$19:$K7590,$K7590)&gt;1,"SI","NO"),IF(COUNTIFS($A$19:$A7590,$A7590,$C$19:$C7590,$C7590,$J$19:$J7590,$J7590,$D$19:$D7590,$D7590)&gt;1,"SI","NO")))</f>
        <v/>
      </c>
      <c r="N7590" s="11">
        <f>IF(COUNTA($A7590:$K7590)=0,"",IF(AND($L7590="SI",$M7590="NO"),IFERROR($H7590,0),0))</f>
        <v/>
      </c>
      <c r="O7590" s="9">
        <f>IF(COUNTA($A7590:$K7590)=0,"",IF($M7590="SI","CUFE o factura duplicada dentro del reporte; no se suma dos veces",IF(IFERROR($H7590,0)&lt;=0,"DIAN reporta valor susceptible 0",IF($L7590="NO",IFERROR(LOOKUP(2,1/((LISTS!$M$2:$M$13&lt;&gt;"")*ISNUMBER(SEARCH(LISTS!$M$2:$M$13,$I7590))),LISTS!$O$2:$O$13),"Medio de pago no elegible o no identificado por DIAN"),"Apta automaticamente por pago electronico y base positiva"))))</f>
        <v/>
      </c>
    </row>
    <row r="7591">
      <c r="A7591" s="9" t="n"/>
      <c r="B7591" s="9" t="n"/>
      <c r="C7591" s="12" t="n"/>
      <c r="D7591" s="11" t="n"/>
      <c r="E7591" s="11" t="n"/>
      <c r="F7591" s="11" t="n"/>
      <c r="G7591" s="11" t="n"/>
      <c r="H7591" s="11" t="n"/>
      <c r="I7591" s="9" t="n"/>
      <c r="J7591" s="9" t="n"/>
      <c r="K7591" s="9" t="n"/>
      <c r="L7591" s="9">
        <f>IF(COUNTA($A7591:$K7591)=0,"",IF(AND(IFERROR($H7591,0)&gt;0,LEN(TRIM($K7591&amp;""))&gt;0,IFERROR(LOOKUP(2,1/((LISTS!$M$2:$M$13&lt;&gt;"")*ISNUMBER(SEARCH(LISTS!$M$2:$M$13,$I7591))),LISTS!$N$2:$N$13),"NO")="SI"),"SI","NO"))</f>
        <v/>
      </c>
      <c r="M7591" s="9">
        <f>IF(COUNTA($A7591:$K7591)=0,"",IF($K7591&lt;&gt;"",IF(COUNTIF($K$19:$K7591,$K7591)&gt;1,"SI","NO"),IF(COUNTIFS($A$19:$A7591,$A7591,$C$19:$C7591,$C7591,$J$19:$J7591,$J7591,$D$19:$D7591,$D7591)&gt;1,"SI","NO")))</f>
        <v/>
      </c>
      <c r="N7591" s="11">
        <f>IF(COUNTA($A7591:$K7591)=0,"",IF(AND($L7591="SI",$M7591="NO"),IFERROR($H7591,0),0))</f>
        <v/>
      </c>
      <c r="O7591" s="9">
        <f>IF(COUNTA($A7591:$K7591)=0,"",IF($M7591="SI","CUFE o factura duplicada dentro del reporte; no se suma dos veces",IF(IFERROR($H7591,0)&lt;=0,"DIAN reporta valor susceptible 0",IF($L7591="NO",IFERROR(LOOKUP(2,1/((LISTS!$M$2:$M$13&lt;&gt;"")*ISNUMBER(SEARCH(LISTS!$M$2:$M$13,$I7591))),LISTS!$O$2:$O$13),"Medio de pago no elegible o no identificado por DIAN"),"Apta automaticamente por pago electronico y base positiva"))))</f>
        <v/>
      </c>
    </row>
    <row r="7592">
      <c r="A7592" s="9" t="n"/>
      <c r="B7592" s="9" t="n"/>
      <c r="C7592" s="12" t="n"/>
      <c r="D7592" s="11" t="n"/>
      <c r="E7592" s="11" t="n"/>
      <c r="F7592" s="11" t="n"/>
      <c r="G7592" s="11" t="n"/>
      <c r="H7592" s="11" t="n"/>
      <c r="I7592" s="9" t="n"/>
      <c r="J7592" s="9" t="n"/>
      <c r="K7592" s="9" t="n"/>
      <c r="L7592" s="9">
        <f>IF(COUNTA($A7592:$K7592)=0,"",IF(AND(IFERROR($H7592,0)&gt;0,LEN(TRIM($K7592&amp;""))&gt;0,IFERROR(LOOKUP(2,1/((LISTS!$M$2:$M$13&lt;&gt;"")*ISNUMBER(SEARCH(LISTS!$M$2:$M$13,$I7592))),LISTS!$N$2:$N$13),"NO")="SI"),"SI","NO"))</f>
        <v/>
      </c>
      <c r="M7592" s="9">
        <f>IF(COUNTA($A7592:$K7592)=0,"",IF($K7592&lt;&gt;"",IF(COUNTIF($K$19:$K7592,$K7592)&gt;1,"SI","NO"),IF(COUNTIFS($A$19:$A7592,$A7592,$C$19:$C7592,$C7592,$J$19:$J7592,$J7592,$D$19:$D7592,$D7592)&gt;1,"SI","NO")))</f>
        <v/>
      </c>
      <c r="N7592" s="11">
        <f>IF(COUNTA($A7592:$K7592)=0,"",IF(AND($L7592="SI",$M7592="NO"),IFERROR($H7592,0),0))</f>
        <v/>
      </c>
      <c r="O7592" s="9">
        <f>IF(COUNTA($A7592:$K7592)=0,"",IF($M7592="SI","CUFE o factura duplicada dentro del reporte; no se suma dos veces",IF(IFERROR($H7592,0)&lt;=0,"DIAN reporta valor susceptible 0",IF($L7592="NO",IFERROR(LOOKUP(2,1/((LISTS!$M$2:$M$13&lt;&gt;"")*ISNUMBER(SEARCH(LISTS!$M$2:$M$13,$I7592))),LISTS!$O$2:$O$13),"Medio de pago no elegible o no identificado por DIAN"),"Apta automaticamente por pago electronico y base positiva"))))</f>
        <v/>
      </c>
    </row>
    <row r="7593">
      <c r="A7593" s="9" t="n"/>
      <c r="B7593" s="9" t="n"/>
      <c r="C7593" s="12" t="n"/>
      <c r="D7593" s="11" t="n"/>
      <c r="E7593" s="11" t="n"/>
      <c r="F7593" s="11" t="n"/>
      <c r="G7593" s="11" t="n"/>
      <c r="H7593" s="11" t="n"/>
      <c r="I7593" s="9" t="n"/>
      <c r="J7593" s="9" t="n"/>
      <c r="K7593" s="9" t="n"/>
      <c r="L7593" s="9">
        <f>IF(COUNTA($A7593:$K7593)=0,"",IF(AND(IFERROR($H7593,0)&gt;0,LEN(TRIM($K7593&amp;""))&gt;0,IFERROR(LOOKUP(2,1/((LISTS!$M$2:$M$13&lt;&gt;"")*ISNUMBER(SEARCH(LISTS!$M$2:$M$13,$I7593))),LISTS!$N$2:$N$13),"NO")="SI"),"SI","NO"))</f>
        <v/>
      </c>
      <c r="M7593" s="9">
        <f>IF(COUNTA($A7593:$K7593)=0,"",IF($K7593&lt;&gt;"",IF(COUNTIF($K$19:$K7593,$K7593)&gt;1,"SI","NO"),IF(COUNTIFS($A$19:$A7593,$A7593,$C$19:$C7593,$C7593,$J$19:$J7593,$J7593,$D$19:$D7593,$D7593)&gt;1,"SI","NO")))</f>
        <v/>
      </c>
      <c r="N7593" s="11">
        <f>IF(COUNTA($A7593:$K7593)=0,"",IF(AND($L7593="SI",$M7593="NO"),IFERROR($H7593,0),0))</f>
        <v/>
      </c>
      <c r="O7593" s="9">
        <f>IF(COUNTA($A7593:$K7593)=0,"",IF($M7593="SI","CUFE o factura duplicada dentro del reporte; no se suma dos veces",IF(IFERROR($H7593,0)&lt;=0,"DIAN reporta valor susceptible 0",IF($L7593="NO",IFERROR(LOOKUP(2,1/((LISTS!$M$2:$M$13&lt;&gt;"")*ISNUMBER(SEARCH(LISTS!$M$2:$M$13,$I7593))),LISTS!$O$2:$O$13),"Medio de pago no elegible o no identificado por DIAN"),"Apta automaticamente por pago electronico y base positiva"))))</f>
        <v/>
      </c>
    </row>
    <row r="7594">
      <c r="A7594" s="9" t="n"/>
      <c r="B7594" s="9" t="n"/>
      <c r="C7594" s="12" t="n"/>
      <c r="D7594" s="11" t="n"/>
      <c r="E7594" s="11" t="n"/>
      <c r="F7594" s="11" t="n"/>
      <c r="G7594" s="11" t="n"/>
      <c r="H7594" s="11" t="n"/>
      <c r="I7594" s="9" t="n"/>
      <c r="J7594" s="9" t="n"/>
      <c r="K7594" s="9" t="n"/>
      <c r="L7594" s="9">
        <f>IF(COUNTA($A7594:$K7594)=0,"",IF(AND(IFERROR($H7594,0)&gt;0,LEN(TRIM($K7594&amp;""))&gt;0,IFERROR(LOOKUP(2,1/((LISTS!$M$2:$M$13&lt;&gt;"")*ISNUMBER(SEARCH(LISTS!$M$2:$M$13,$I7594))),LISTS!$N$2:$N$13),"NO")="SI"),"SI","NO"))</f>
        <v/>
      </c>
      <c r="M7594" s="9">
        <f>IF(COUNTA($A7594:$K7594)=0,"",IF($K7594&lt;&gt;"",IF(COUNTIF($K$19:$K7594,$K7594)&gt;1,"SI","NO"),IF(COUNTIFS($A$19:$A7594,$A7594,$C$19:$C7594,$C7594,$J$19:$J7594,$J7594,$D$19:$D7594,$D7594)&gt;1,"SI","NO")))</f>
        <v/>
      </c>
      <c r="N7594" s="11">
        <f>IF(COUNTA($A7594:$K7594)=0,"",IF(AND($L7594="SI",$M7594="NO"),IFERROR($H7594,0),0))</f>
        <v/>
      </c>
      <c r="O7594" s="9">
        <f>IF(COUNTA($A7594:$K7594)=0,"",IF($M7594="SI","CUFE o factura duplicada dentro del reporte; no se suma dos veces",IF(IFERROR($H7594,0)&lt;=0,"DIAN reporta valor susceptible 0",IF($L7594="NO",IFERROR(LOOKUP(2,1/((LISTS!$M$2:$M$13&lt;&gt;"")*ISNUMBER(SEARCH(LISTS!$M$2:$M$13,$I7594))),LISTS!$O$2:$O$13),"Medio de pago no elegible o no identificado por DIAN"),"Apta automaticamente por pago electronico y base positiva"))))</f>
        <v/>
      </c>
    </row>
    <row r="7595">
      <c r="A7595" s="9" t="n"/>
      <c r="B7595" s="9" t="n"/>
      <c r="C7595" s="12" t="n"/>
      <c r="D7595" s="11" t="n"/>
      <c r="E7595" s="11" t="n"/>
      <c r="F7595" s="11" t="n"/>
      <c r="G7595" s="11" t="n"/>
      <c r="H7595" s="11" t="n"/>
      <c r="I7595" s="9" t="n"/>
      <c r="J7595" s="9" t="n"/>
      <c r="K7595" s="9" t="n"/>
      <c r="L7595" s="9">
        <f>IF(COUNTA($A7595:$K7595)=0,"",IF(AND(IFERROR($H7595,0)&gt;0,LEN(TRIM($K7595&amp;""))&gt;0,IFERROR(LOOKUP(2,1/((LISTS!$M$2:$M$13&lt;&gt;"")*ISNUMBER(SEARCH(LISTS!$M$2:$M$13,$I7595))),LISTS!$N$2:$N$13),"NO")="SI"),"SI","NO"))</f>
        <v/>
      </c>
      <c r="M7595" s="9">
        <f>IF(COUNTA($A7595:$K7595)=0,"",IF($K7595&lt;&gt;"",IF(COUNTIF($K$19:$K7595,$K7595)&gt;1,"SI","NO"),IF(COUNTIFS($A$19:$A7595,$A7595,$C$19:$C7595,$C7595,$J$19:$J7595,$J7595,$D$19:$D7595,$D7595)&gt;1,"SI","NO")))</f>
        <v/>
      </c>
      <c r="N7595" s="11">
        <f>IF(COUNTA($A7595:$K7595)=0,"",IF(AND($L7595="SI",$M7595="NO"),IFERROR($H7595,0),0))</f>
        <v/>
      </c>
      <c r="O7595" s="9">
        <f>IF(COUNTA($A7595:$K7595)=0,"",IF($M7595="SI","CUFE o factura duplicada dentro del reporte; no se suma dos veces",IF(IFERROR($H7595,0)&lt;=0,"DIAN reporta valor susceptible 0",IF($L7595="NO",IFERROR(LOOKUP(2,1/((LISTS!$M$2:$M$13&lt;&gt;"")*ISNUMBER(SEARCH(LISTS!$M$2:$M$13,$I7595))),LISTS!$O$2:$O$13),"Medio de pago no elegible o no identificado por DIAN"),"Apta automaticamente por pago electronico y base positiva"))))</f>
        <v/>
      </c>
    </row>
    <row r="7596">
      <c r="A7596" s="9" t="n"/>
      <c r="B7596" s="9" t="n"/>
      <c r="C7596" s="12" t="n"/>
      <c r="D7596" s="11" t="n"/>
      <c r="E7596" s="11" t="n"/>
      <c r="F7596" s="11" t="n"/>
      <c r="G7596" s="11" t="n"/>
      <c r="H7596" s="11" t="n"/>
      <c r="I7596" s="9" t="n"/>
      <c r="J7596" s="9" t="n"/>
      <c r="K7596" s="9" t="n"/>
      <c r="L7596" s="9">
        <f>IF(COUNTA($A7596:$K7596)=0,"",IF(AND(IFERROR($H7596,0)&gt;0,LEN(TRIM($K7596&amp;""))&gt;0,IFERROR(LOOKUP(2,1/((LISTS!$M$2:$M$13&lt;&gt;"")*ISNUMBER(SEARCH(LISTS!$M$2:$M$13,$I7596))),LISTS!$N$2:$N$13),"NO")="SI"),"SI","NO"))</f>
        <v/>
      </c>
      <c r="M7596" s="9">
        <f>IF(COUNTA($A7596:$K7596)=0,"",IF($K7596&lt;&gt;"",IF(COUNTIF($K$19:$K7596,$K7596)&gt;1,"SI","NO"),IF(COUNTIFS($A$19:$A7596,$A7596,$C$19:$C7596,$C7596,$J$19:$J7596,$J7596,$D$19:$D7596,$D7596)&gt;1,"SI","NO")))</f>
        <v/>
      </c>
      <c r="N7596" s="11">
        <f>IF(COUNTA($A7596:$K7596)=0,"",IF(AND($L7596="SI",$M7596="NO"),IFERROR($H7596,0),0))</f>
        <v/>
      </c>
      <c r="O7596" s="9">
        <f>IF(COUNTA($A7596:$K7596)=0,"",IF($M7596="SI","CUFE o factura duplicada dentro del reporte; no se suma dos veces",IF(IFERROR($H7596,0)&lt;=0,"DIAN reporta valor susceptible 0",IF($L7596="NO",IFERROR(LOOKUP(2,1/((LISTS!$M$2:$M$13&lt;&gt;"")*ISNUMBER(SEARCH(LISTS!$M$2:$M$13,$I7596))),LISTS!$O$2:$O$13),"Medio de pago no elegible o no identificado por DIAN"),"Apta automaticamente por pago electronico y base positiva"))))</f>
        <v/>
      </c>
    </row>
    <row r="7597">
      <c r="A7597" s="9" t="n"/>
      <c r="B7597" s="9" t="n"/>
      <c r="C7597" s="12" t="n"/>
      <c r="D7597" s="11" t="n"/>
      <c r="E7597" s="11" t="n"/>
      <c r="F7597" s="11" t="n"/>
      <c r="G7597" s="11" t="n"/>
      <c r="H7597" s="11" t="n"/>
      <c r="I7597" s="9" t="n"/>
      <c r="J7597" s="9" t="n"/>
      <c r="K7597" s="9" t="n"/>
      <c r="L7597" s="9">
        <f>IF(COUNTA($A7597:$K7597)=0,"",IF(AND(IFERROR($H7597,0)&gt;0,LEN(TRIM($K7597&amp;""))&gt;0,IFERROR(LOOKUP(2,1/((LISTS!$M$2:$M$13&lt;&gt;"")*ISNUMBER(SEARCH(LISTS!$M$2:$M$13,$I7597))),LISTS!$N$2:$N$13),"NO")="SI"),"SI","NO"))</f>
        <v/>
      </c>
      <c r="M7597" s="9">
        <f>IF(COUNTA($A7597:$K7597)=0,"",IF($K7597&lt;&gt;"",IF(COUNTIF($K$19:$K7597,$K7597)&gt;1,"SI","NO"),IF(COUNTIFS($A$19:$A7597,$A7597,$C$19:$C7597,$C7597,$J$19:$J7597,$J7597,$D$19:$D7597,$D7597)&gt;1,"SI","NO")))</f>
        <v/>
      </c>
      <c r="N7597" s="11">
        <f>IF(COUNTA($A7597:$K7597)=0,"",IF(AND($L7597="SI",$M7597="NO"),IFERROR($H7597,0),0))</f>
        <v/>
      </c>
      <c r="O7597" s="9">
        <f>IF(COUNTA($A7597:$K7597)=0,"",IF($M7597="SI","CUFE o factura duplicada dentro del reporte; no se suma dos veces",IF(IFERROR($H7597,0)&lt;=0,"DIAN reporta valor susceptible 0",IF($L7597="NO",IFERROR(LOOKUP(2,1/((LISTS!$M$2:$M$13&lt;&gt;"")*ISNUMBER(SEARCH(LISTS!$M$2:$M$13,$I7597))),LISTS!$O$2:$O$13),"Medio de pago no elegible o no identificado por DIAN"),"Apta automaticamente por pago electronico y base positiva"))))</f>
        <v/>
      </c>
    </row>
    <row r="7598">
      <c r="A7598" s="9" t="n"/>
      <c r="B7598" s="9" t="n"/>
      <c r="C7598" s="12" t="n"/>
      <c r="D7598" s="11" t="n"/>
      <c r="E7598" s="11" t="n"/>
      <c r="F7598" s="11" t="n"/>
      <c r="G7598" s="11" t="n"/>
      <c r="H7598" s="11" t="n"/>
      <c r="I7598" s="9" t="n"/>
      <c r="J7598" s="9" t="n"/>
      <c r="K7598" s="9" t="n"/>
      <c r="L7598" s="9">
        <f>IF(COUNTA($A7598:$K7598)=0,"",IF(AND(IFERROR($H7598,0)&gt;0,LEN(TRIM($K7598&amp;""))&gt;0,IFERROR(LOOKUP(2,1/((LISTS!$M$2:$M$13&lt;&gt;"")*ISNUMBER(SEARCH(LISTS!$M$2:$M$13,$I7598))),LISTS!$N$2:$N$13),"NO")="SI"),"SI","NO"))</f>
        <v/>
      </c>
      <c r="M7598" s="9">
        <f>IF(COUNTA($A7598:$K7598)=0,"",IF($K7598&lt;&gt;"",IF(COUNTIF($K$19:$K7598,$K7598)&gt;1,"SI","NO"),IF(COUNTIFS($A$19:$A7598,$A7598,$C$19:$C7598,$C7598,$J$19:$J7598,$J7598,$D$19:$D7598,$D7598)&gt;1,"SI","NO")))</f>
        <v/>
      </c>
      <c r="N7598" s="11">
        <f>IF(COUNTA($A7598:$K7598)=0,"",IF(AND($L7598="SI",$M7598="NO"),IFERROR($H7598,0),0))</f>
        <v/>
      </c>
      <c r="O7598" s="9">
        <f>IF(COUNTA($A7598:$K7598)=0,"",IF($M7598="SI","CUFE o factura duplicada dentro del reporte; no se suma dos veces",IF(IFERROR($H7598,0)&lt;=0,"DIAN reporta valor susceptible 0",IF($L7598="NO",IFERROR(LOOKUP(2,1/((LISTS!$M$2:$M$13&lt;&gt;"")*ISNUMBER(SEARCH(LISTS!$M$2:$M$13,$I7598))),LISTS!$O$2:$O$13),"Medio de pago no elegible o no identificado por DIAN"),"Apta automaticamente por pago electronico y base positiva"))))</f>
        <v/>
      </c>
    </row>
    <row r="7599">
      <c r="A7599" s="9" t="n"/>
      <c r="B7599" s="9" t="n"/>
      <c r="C7599" s="12" t="n"/>
      <c r="D7599" s="11" t="n"/>
      <c r="E7599" s="11" t="n"/>
      <c r="F7599" s="11" t="n"/>
      <c r="G7599" s="11" t="n"/>
      <c r="H7599" s="11" t="n"/>
      <c r="I7599" s="9" t="n"/>
      <c r="J7599" s="9" t="n"/>
      <c r="K7599" s="9" t="n"/>
      <c r="L7599" s="9">
        <f>IF(COUNTA($A7599:$K7599)=0,"",IF(AND(IFERROR($H7599,0)&gt;0,LEN(TRIM($K7599&amp;""))&gt;0,IFERROR(LOOKUP(2,1/((LISTS!$M$2:$M$13&lt;&gt;"")*ISNUMBER(SEARCH(LISTS!$M$2:$M$13,$I7599))),LISTS!$N$2:$N$13),"NO")="SI"),"SI","NO"))</f>
        <v/>
      </c>
      <c r="M7599" s="9">
        <f>IF(COUNTA($A7599:$K7599)=0,"",IF($K7599&lt;&gt;"",IF(COUNTIF($K$19:$K7599,$K7599)&gt;1,"SI","NO"),IF(COUNTIFS($A$19:$A7599,$A7599,$C$19:$C7599,$C7599,$J$19:$J7599,$J7599,$D$19:$D7599,$D7599)&gt;1,"SI","NO")))</f>
        <v/>
      </c>
      <c r="N7599" s="11">
        <f>IF(COUNTA($A7599:$K7599)=0,"",IF(AND($L7599="SI",$M7599="NO"),IFERROR($H7599,0),0))</f>
        <v/>
      </c>
      <c r="O7599" s="9">
        <f>IF(COUNTA($A7599:$K7599)=0,"",IF($M7599="SI","CUFE o factura duplicada dentro del reporte; no se suma dos veces",IF(IFERROR($H7599,0)&lt;=0,"DIAN reporta valor susceptible 0",IF($L7599="NO",IFERROR(LOOKUP(2,1/((LISTS!$M$2:$M$13&lt;&gt;"")*ISNUMBER(SEARCH(LISTS!$M$2:$M$13,$I7599))),LISTS!$O$2:$O$13),"Medio de pago no elegible o no identificado por DIAN"),"Apta automaticamente por pago electronico y base positiva"))))</f>
        <v/>
      </c>
    </row>
    <row r="7600">
      <c r="A7600" s="9" t="n"/>
      <c r="B7600" s="9" t="n"/>
      <c r="C7600" s="12" t="n"/>
      <c r="D7600" s="11" t="n"/>
      <c r="E7600" s="11" t="n"/>
      <c r="F7600" s="11" t="n"/>
      <c r="G7600" s="11" t="n"/>
      <c r="H7600" s="11" t="n"/>
      <c r="I7600" s="9" t="n"/>
      <c r="J7600" s="9" t="n"/>
      <c r="K7600" s="9" t="n"/>
      <c r="L7600" s="9">
        <f>IF(COUNTA($A7600:$K7600)=0,"",IF(AND(IFERROR($H7600,0)&gt;0,LEN(TRIM($K7600&amp;""))&gt;0,IFERROR(LOOKUP(2,1/((LISTS!$M$2:$M$13&lt;&gt;"")*ISNUMBER(SEARCH(LISTS!$M$2:$M$13,$I7600))),LISTS!$N$2:$N$13),"NO")="SI"),"SI","NO"))</f>
        <v/>
      </c>
      <c r="M7600" s="9">
        <f>IF(COUNTA($A7600:$K7600)=0,"",IF($K7600&lt;&gt;"",IF(COUNTIF($K$19:$K7600,$K7600)&gt;1,"SI","NO"),IF(COUNTIFS($A$19:$A7600,$A7600,$C$19:$C7600,$C7600,$J$19:$J7600,$J7600,$D$19:$D7600,$D7600)&gt;1,"SI","NO")))</f>
        <v/>
      </c>
      <c r="N7600" s="11">
        <f>IF(COUNTA($A7600:$K7600)=0,"",IF(AND($L7600="SI",$M7600="NO"),IFERROR($H7600,0),0))</f>
        <v/>
      </c>
      <c r="O7600" s="9">
        <f>IF(COUNTA($A7600:$K7600)=0,"",IF($M7600="SI","CUFE o factura duplicada dentro del reporte; no se suma dos veces",IF(IFERROR($H7600,0)&lt;=0,"DIAN reporta valor susceptible 0",IF($L7600="NO",IFERROR(LOOKUP(2,1/((LISTS!$M$2:$M$13&lt;&gt;"")*ISNUMBER(SEARCH(LISTS!$M$2:$M$13,$I7600))),LISTS!$O$2:$O$13),"Medio de pago no elegible o no identificado por DIAN"),"Apta automaticamente por pago electronico y base positiva"))))</f>
        <v/>
      </c>
    </row>
    <row r="7601">
      <c r="A7601" s="9" t="n"/>
      <c r="B7601" s="9" t="n"/>
      <c r="C7601" s="12" t="n"/>
      <c r="D7601" s="11" t="n"/>
      <c r="E7601" s="11" t="n"/>
      <c r="F7601" s="11" t="n"/>
      <c r="G7601" s="11" t="n"/>
      <c r="H7601" s="11" t="n"/>
      <c r="I7601" s="9" t="n"/>
      <c r="J7601" s="9" t="n"/>
      <c r="K7601" s="9" t="n"/>
      <c r="L7601" s="9">
        <f>IF(COUNTA($A7601:$K7601)=0,"",IF(AND(IFERROR($H7601,0)&gt;0,LEN(TRIM($K7601&amp;""))&gt;0,IFERROR(LOOKUP(2,1/((LISTS!$M$2:$M$13&lt;&gt;"")*ISNUMBER(SEARCH(LISTS!$M$2:$M$13,$I7601))),LISTS!$N$2:$N$13),"NO")="SI"),"SI","NO"))</f>
        <v/>
      </c>
      <c r="M7601" s="9">
        <f>IF(COUNTA($A7601:$K7601)=0,"",IF($K7601&lt;&gt;"",IF(COUNTIF($K$19:$K7601,$K7601)&gt;1,"SI","NO"),IF(COUNTIFS($A$19:$A7601,$A7601,$C$19:$C7601,$C7601,$J$19:$J7601,$J7601,$D$19:$D7601,$D7601)&gt;1,"SI","NO")))</f>
        <v/>
      </c>
      <c r="N7601" s="11">
        <f>IF(COUNTA($A7601:$K7601)=0,"",IF(AND($L7601="SI",$M7601="NO"),IFERROR($H7601,0),0))</f>
        <v/>
      </c>
      <c r="O7601" s="9">
        <f>IF(COUNTA($A7601:$K7601)=0,"",IF($M7601="SI","CUFE o factura duplicada dentro del reporte; no se suma dos veces",IF(IFERROR($H7601,0)&lt;=0,"DIAN reporta valor susceptible 0",IF($L7601="NO",IFERROR(LOOKUP(2,1/((LISTS!$M$2:$M$13&lt;&gt;"")*ISNUMBER(SEARCH(LISTS!$M$2:$M$13,$I7601))),LISTS!$O$2:$O$13),"Medio de pago no elegible o no identificado por DIAN"),"Apta automaticamente por pago electronico y base positiva"))))</f>
        <v/>
      </c>
    </row>
    <row r="7602">
      <c r="A7602" s="9" t="n"/>
      <c r="B7602" s="9" t="n"/>
      <c r="C7602" s="12" t="n"/>
      <c r="D7602" s="11" t="n"/>
      <c r="E7602" s="11" t="n"/>
      <c r="F7602" s="11" t="n"/>
      <c r="G7602" s="11" t="n"/>
      <c r="H7602" s="11" t="n"/>
      <c r="I7602" s="9" t="n"/>
      <c r="J7602" s="9" t="n"/>
      <c r="K7602" s="9" t="n"/>
      <c r="L7602" s="9">
        <f>IF(COUNTA($A7602:$K7602)=0,"",IF(AND(IFERROR($H7602,0)&gt;0,LEN(TRIM($K7602&amp;""))&gt;0,IFERROR(LOOKUP(2,1/((LISTS!$M$2:$M$13&lt;&gt;"")*ISNUMBER(SEARCH(LISTS!$M$2:$M$13,$I7602))),LISTS!$N$2:$N$13),"NO")="SI"),"SI","NO"))</f>
        <v/>
      </c>
      <c r="M7602" s="9">
        <f>IF(COUNTA($A7602:$K7602)=0,"",IF($K7602&lt;&gt;"",IF(COUNTIF($K$19:$K7602,$K7602)&gt;1,"SI","NO"),IF(COUNTIFS($A$19:$A7602,$A7602,$C$19:$C7602,$C7602,$J$19:$J7602,$J7602,$D$19:$D7602,$D7602)&gt;1,"SI","NO")))</f>
        <v/>
      </c>
      <c r="N7602" s="11">
        <f>IF(COUNTA($A7602:$K7602)=0,"",IF(AND($L7602="SI",$M7602="NO"),IFERROR($H7602,0),0))</f>
        <v/>
      </c>
      <c r="O7602" s="9">
        <f>IF(COUNTA($A7602:$K7602)=0,"",IF($M7602="SI","CUFE o factura duplicada dentro del reporte; no se suma dos veces",IF(IFERROR($H7602,0)&lt;=0,"DIAN reporta valor susceptible 0",IF($L7602="NO",IFERROR(LOOKUP(2,1/((LISTS!$M$2:$M$13&lt;&gt;"")*ISNUMBER(SEARCH(LISTS!$M$2:$M$13,$I7602))),LISTS!$O$2:$O$13),"Medio de pago no elegible o no identificado por DIAN"),"Apta automaticamente por pago electronico y base positiva"))))</f>
        <v/>
      </c>
    </row>
    <row r="7603">
      <c r="A7603" s="9" t="n"/>
      <c r="B7603" s="9" t="n"/>
      <c r="C7603" s="12" t="n"/>
      <c r="D7603" s="11" t="n"/>
      <c r="E7603" s="11" t="n"/>
      <c r="F7603" s="11" t="n"/>
      <c r="G7603" s="11" t="n"/>
      <c r="H7603" s="11" t="n"/>
      <c r="I7603" s="9" t="n"/>
      <c r="J7603" s="9" t="n"/>
      <c r="K7603" s="9" t="n"/>
      <c r="L7603" s="9">
        <f>IF(COUNTA($A7603:$K7603)=0,"",IF(AND(IFERROR($H7603,0)&gt;0,LEN(TRIM($K7603&amp;""))&gt;0,IFERROR(LOOKUP(2,1/((LISTS!$M$2:$M$13&lt;&gt;"")*ISNUMBER(SEARCH(LISTS!$M$2:$M$13,$I7603))),LISTS!$N$2:$N$13),"NO")="SI"),"SI","NO"))</f>
        <v/>
      </c>
      <c r="M7603" s="9">
        <f>IF(COUNTA($A7603:$K7603)=0,"",IF($K7603&lt;&gt;"",IF(COUNTIF($K$19:$K7603,$K7603)&gt;1,"SI","NO"),IF(COUNTIFS($A$19:$A7603,$A7603,$C$19:$C7603,$C7603,$J$19:$J7603,$J7603,$D$19:$D7603,$D7603)&gt;1,"SI","NO")))</f>
        <v/>
      </c>
      <c r="N7603" s="11">
        <f>IF(COUNTA($A7603:$K7603)=0,"",IF(AND($L7603="SI",$M7603="NO"),IFERROR($H7603,0),0))</f>
        <v/>
      </c>
      <c r="O7603" s="9">
        <f>IF(COUNTA($A7603:$K7603)=0,"",IF($M7603="SI","CUFE o factura duplicada dentro del reporte; no se suma dos veces",IF(IFERROR($H7603,0)&lt;=0,"DIAN reporta valor susceptible 0",IF($L7603="NO",IFERROR(LOOKUP(2,1/((LISTS!$M$2:$M$13&lt;&gt;"")*ISNUMBER(SEARCH(LISTS!$M$2:$M$13,$I7603))),LISTS!$O$2:$O$13),"Medio de pago no elegible o no identificado por DIAN"),"Apta automaticamente por pago electronico y base positiva"))))</f>
        <v/>
      </c>
    </row>
    <row r="7604">
      <c r="A7604" s="9" t="n"/>
      <c r="B7604" s="9" t="n"/>
      <c r="C7604" s="12" t="n"/>
      <c r="D7604" s="11" t="n"/>
      <c r="E7604" s="11" t="n"/>
      <c r="F7604" s="11" t="n"/>
      <c r="G7604" s="11" t="n"/>
      <c r="H7604" s="11" t="n"/>
      <c r="I7604" s="9" t="n"/>
      <c r="J7604" s="9" t="n"/>
      <c r="K7604" s="9" t="n"/>
      <c r="L7604" s="9">
        <f>IF(COUNTA($A7604:$K7604)=0,"",IF(AND(IFERROR($H7604,0)&gt;0,LEN(TRIM($K7604&amp;""))&gt;0,IFERROR(LOOKUP(2,1/((LISTS!$M$2:$M$13&lt;&gt;"")*ISNUMBER(SEARCH(LISTS!$M$2:$M$13,$I7604))),LISTS!$N$2:$N$13),"NO")="SI"),"SI","NO"))</f>
        <v/>
      </c>
      <c r="M7604" s="9">
        <f>IF(COUNTA($A7604:$K7604)=0,"",IF($K7604&lt;&gt;"",IF(COUNTIF($K$19:$K7604,$K7604)&gt;1,"SI","NO"),IF(COUNTIFS($A$19:$A7604,$A7604,$C$19:$C7604,$C7604,$J$19:$J7604,$J7604,$D$19:$D7604,$D7604)&gt;1,"SI","NO")))</f>
        <v/>
      </c>
      <c r="N7604" s="11">
        <f>IF(COUNTA($A7604:$K7604)=0,"",IF(AND($L7604="SI",$M7604="NO"),IFERROR($H7604,0),0))</f>
        <v/>
      </c>
      <c r="O7604" s="9">
        <f>IF(COUNTA($A7604:$K7604)=0,"",IF($M7604="SI","CUFE o factura duplicada dentro del reporte; no se suma dos veces",IF(IFERROR($H7604,0)&lt;=0,"DIAN reporta valor susceptible 0",IF($L7604="NO",IFERROR(LOOKUP(2,1/((LISTS!$M$2:$M$13&lt;&gt;"")*ISNUMBER(SEARCH(LISTS!$M$2:$M$13,$I7604))),LISTS!$O$2:$O$13),"Medio de pago no elegible o no identificado por DIAN"),"Apta automaticamente por pago electronico y base positiva"))))</f>
        <v/>
      </c>
    </row>
    <row r="7605">
      <c r="A7605" s="9" t="n"/>
      <c r="B7605" s="9" t="n"/>
      <c r="C7605" s="12" t="n"/>
      <c r="D7605" s="11" t="n"/>
      <c r="E7605" s="11" t="n"/>
      <c r="F7605" s="11" t="n"/>
      <c r="G7605" s="11" t="n"/>
      <c r="H7605" s="11" t="n"/>
      <c r="I7605" s="9" t="n"/>
      <c r="J7605" s="9" t="n"/>
      <c r="K7605" s="9" t="n"/>
      <c r="L7605" s="9">
        <f>IF(COUNTA($A7605:$K7605)=0,"",IF(AND(IFERROR($H7605,0)&gt;0,LEN(TRIM($K7605&amp;""))&gt;0,IFERROR(LOOKUP(2,1/((LISTS!$M$2:$M$13&lt;&gt;"")*ISNUMBER(SEARCH(LISTS!$M$2:$M$13,$I7605))),LISTS!$N$2:$N$13),"NO")="SI"),"SI","NO"))</f>
        <v/>
      </c>
      <c r="M7605" s="9">
        <f>IF(COUNTA($A7605:$K7605)=0,"",IF($K7605&lt;&gt;"",IF(COUNTIF($K$19:$K7605,$K7605)&gt;1,"SI","NO"),IF(COUNTIFS($A$19:$A7605,$A7605,$C$19:$C7605,$C7605,$J$19:$J7605,$J7605,$D$19:$D7605,$D7605)&gt;1,"SI","NO")))</f>
        <v/>
      </c>
      <c r="N7605" s="11">
        <f>IF(COUNTA($A7605:$K7605)=0,"",IF(AND($L7605="SI",$M7605="NO"),IFERROR($H7605,0),0))</f>
        <v/>
      </c>
      <c r="O7605" s="9">
        <f>IF(COUNTA($A7605:$K7605)=0,"",IF($M7605="SI","CUFE o factura duplicada dentro del reporte; no se suma dos veces",IF(IFERROR($H7605,0)&lt;=0,"DIAN reporta valor susceptible 0",IF($L7605="NO",IFERROR(LOOKUP(2,1/((LISTS!$M$2:$M$13&lt;&gt;"")*ISNUMBER(SEARCH(LISTS!$M$2:$M$13,$I7605))),LISTS!$O$2:$O$13),"Medio de pago no elegible o no identificado por DIAN"),"Apta automaticamente por pago electronico y base positiva"))))</f>
        <v/>
      </c>
    </row>
    <row r="7606">
      <c r="A7606" s="9" t="n"/>
      <c r="B7606" s="9" t="n"/>
      <c r="C7606" s="12" t="n"/>
      <c r="D7606" s="11" t="n"/>
      <c r="E7606" s="11" t="n"/>
      <c r="F7606" s="11" t="n"/>
      <c r="G7606" s="11" t="n"/>
      <c r="H7606" s="11" t="n"/>
      <c r="I7606" s="9" t="n"/>
      <c r="J7606" s="9" t="n"/>
      <c r="K7606" s="9" t="n"/>
      <c r="L7606" s="9">
        <f>IF(COUNTA($A7606:$K7606)=0,"",IF(AND(IFERROR($H7606,0)&gt;0,LEN(TRIM($K7606&amp;""))&gt;0,IFERROR(LOOKUP(2,1/((LISTS!$M$2:$M$13&lt;&gt;"")*ISNUMBER(SEARCH(LISTS!$M$2:$M$13,$I7606))),LISTS!$N$2:$N$13),"NO")="SI"),"SI","NO"))</f>
        <v/>
      </c>
      <c r="M7606" s="9">
        <f>IF(COUNTA($A7606:$K7606)=0,"",IF($K7606&lt;&gt;"",IF(COUNTIF($K$19:$K7606,$K7606)&gt;1,"SI","NO"),IF(COUNTIFS($A$19:$A7606,$A7606,$C$19:$C7606,$C7606,$J$19:$J7606,$J7606,$D$19:$D7606,$D7606)&gt;1,"SI","NO")))</f>
        <v/>
      </c>
      <c r="N7606" s="11">
        <f>IF(COUNTA($A7606:$K7606)=0,"",IF(AND($L7606="SI",$M7606="NO"),IFERROR($H7606,0),0))</f>
        <v/>
      </c>
      <c r="O7606" s="9">
        <f>IF(COUNTA($A7606:$K7606)=0,"",IF($M7606="SI","CUFE o factura duplicada dentro del reporte; no se suma dos veces",IF(IFERROR($H7606,0)&lt;=0,"DIAN reporta valor susceptible 0",IF($L7606="NO",IFERROR(LOOKUP(2,1/((LISTS!$M$2:$M$13&lt;&gt;"")*ISNUMBER(SEARCH(LISTS!$M$2:$M$13,$I7606))),LISTS!$O$2:$O$13),"Medio de pago no elegible o no identificado por DIAN"),"Apta automaticamente por pago electronico y base positiva"))))</f>
        <v/>
      </c>
    </row>
    <row r="7607">
      <c r="A7607" s="9" t="n"/>
      <c r="B7607" s="9" t="n"/>
      <c r="C7607" s="12" t="n"/>
      <c r="D7607" s="11" t="n"/>
      <c r="E7607" s="11" t="n"/>
      <c r="F7607" s="11" t="n"/>
      <c r="G7607" s="11" t="n"/>
      <c r="H7607" s="11" t="n"/>
      <c r="I7607" s="9" t="n"/>
      <c r="J7607" s="9" t="n"/>
      <c r="K7607" s="9" t="n"/>
      <c r="L7607" s="9">
        <f>IF(COUNTA($A7607:$K7607)=0,"",IF(AND(IFERROR($H7607,0)&gt;0,LEN(TRIM($K7607&amp;""))&gt;0,IFERROR(LOOKUP(2,1/((LISTS!$M$2:$M$13&lt;&gt;"")*ISNUMBER(SEARCH(LISTS!$M$2:$M$13,$I7607))),LISTS!$N$2:$N$13),"NO")="SI"),"SI","NO"))</f>
        <v/>
      </c>
      <c r="M7607" s="9">
        <f>IF(COUNTA($A7607:$K7607)=0,"",IF($K7607&lt;&gt;"",IF(COUNTIF($K$19:$K7607,$K7607)&gt;1,"SI","NO"),IF(COUNTIFS($A$19:$A7607,$A7607,$C$19:$C7607,$C7607,$J$19:$J7607,$J7607,$D$19:$D7607,$D7607)&gt;1,"SI","NO")))</f>
        <v/>
      </c>
      <c r="N7607" s="11">
        <f>IF(COUNTA($A7607:$K7607)=0,"",IF(AND($L7607="SI",$M7607="NO"),IFERROR($H7607,0),0))</f>
        <v/>
      </c>
      <c r="O7607" s="9">
        <f>IF(COUNTA($A7607:$K7607)=0,"",IF($M7607="SI","CUFE o factura duplicada dentro del reporte; no se suma dos veces",IF(IFERROR($H7607,0)&lt;=0,"DIAN reporta valor susceptible 0",IF($L7607="NO",IFERROR(LOOKUP(2,1/((LISTS!$M$2:$M$13&lt;&gt;"")*ISNUMBER(SEARCH(LISTS!$M$2:$M$13,$I7607))),LISTS!$O$2:$O$13),"Medio de pago no elegible o no identificado por DIAN"),"Apta automaticamente por pago electronico y base positiva"))))</f>
        <v/>
      </c>
    </row>
    <row r="7608">
      <c r="A7608" s="9" t="n"/>
      <c r="B7608" s="9" t="n"/>
      <c r="C7608" s="12" t="n"/>
      <c r="D7608" s="11" t="n"/>
      <c r="E7608" s="11" t="n"/>
      <c r="F7608" s="11" t="n"/>
      <c r="G7608" s="11" t="n"/>
      <c r="H7608" s="11" t="n"/>
      <c r="I7608" s="9" t="n"/>
      <c r="J7608" s="9" t="n"/>
      <c r="K7608" s="9" t="n"/>
      <c r="L7608" s="9">
        <f>IF(COUNTA($A7608:$K7608)=0,"",IF(AND(IFERROR($H7608,0)&gt;0,LEN(TRIM($K7608&amp;""))&gt;0,IFERROR(LOOKUP(2,1/((LISTS!$M$2:$M$13&lt;&gt;"")*ISNUMBER(SEARCH(LISTS!$M$2:$M$13,$I7608))),LISTS!$N$2:$N$13),"NO")="SI"),"SI","NO"))</f>
        <v/>
      </c>
      <c r="M7608" s="9">
        <f>IF(COUNTA($A7608:$K7608)=0,"",IF($K7608&lt;&gt;"",IF(COUNTIF($K$19:$K7608,$K7608)&gt;1,"SI","NO"),IF(COUNTIFS($A$19:$A7608,$A7608,$C$19:$C7608,$C7608,$J$19:$J7608,$J7608,$D$19:$D7608,$D7608)&gt;1,"SI","NO")))</f>
        <v/>
      </c>
      <c r="N7608" s="11">
        <f>IF(COUNTA($A7608:$K7608)=0,"",IF(AND($L7608="SI",$M7608="NO"),IFERROR($H7608,0),0))</f>
        <v/>
      </c>
      <c r="O7608" s="9">
        <f>IF(COUNTA($A7608:$K7608)=0,"",IF($M7608="SI","CUFE o factura duplicada dentro del reporte; no se suma dos veces",IF(IFERROR($H7608,0)&lt;=0,"DIAN reporta valor susceptible 0",IF($L7608="NO",IFERROR(LOOKUP(2,1/((LISTS!$M$2:$M$13&lt;&gt;"")*ISNUMBER(SEARCH(LISTS!$M$2:$M$13,$I7608))),LISTS!$O$2:$O$13),"Medio de pago no elegible o no identificado por DIAN"),"Apta automaticamente por pago electronico y base positiva"))))</f>
        <v/>
      </c>
    </row>
    <row r="7609">
      <c r="A7609" s="9" t="n"/>
      <c r="B7609" s="9" t="n"/>
      <c r="C7609" s="12" t="n"/>
      <c r="D7609" s="11" t="n"/>
      <c r="E7609" s="11" t="n"/>
      <c r="F7609" s="11" t="n"/>
      <c r="G7609" s="11" t="n"/>
      <c r="H7609" s="11" t="n"/>
      <c r="I7609" s="9" t="n"/>
      <c r="J7609" s="9" t="n"/>
      <c r="K7609" s="9" t="n"/>
      <c r="L7609" s="9">
        <f>IF(COUNTA($A7609:$K7609)=0,"",IF(AND(IFERROR($H7609,0)&gt;0,LEN(TRIM($K7609&amp;""))&gt;0,IFERROR(LOOKUP(2,1/((LISTS!$M$2:$M$13&lt;&gt;"")*ISNUMBER(SEARCH(LISTS!$M$2:$M$13,$I7609))),LISTS!$N$2:$N$13),"NO")="SI"),"SI","NO"))</f>
        <v/>
      </c>
      <c r="M7609" s="9">
        <f>IF(COUNTA($A7609:$K7609)=0,"",IF($K7609&lt;&gt;"",IF(COUNTIF($K$19:$K7609,$K7609)&gt;1,"SI","NO"),IF(COUNTIFS($A$19:$A7609,$A7609,$C$19:$C7609,$C7609,$J$19:$J7609,$J7609,$D$19:$D7609,$D7609)&gt;1,"SI","NO")))</f>
        <v/>
      </c>
      <c r="N7609" s="11">
        <f>IF(COUNTA($A7609:$K7609)=0,"",IF(AND($L7609="SI",$M7609="NO"),IFERROR($H7609,0),0))</f>
        <v/>
      </c>
      <c r="O7609" s="9">
        <f>IF(COUNTA($A7609:$K7609)=0,"",IF($M7609="SI","CUFE o factura duplicada dentro del reporte; no se suma dos veces",IF(IFERROR($H7609,0)&lt;=0,"DIAN reporta valor susceptible 0",IF($L7609="NO",IFERROR(LOOKUP(2,1/((LISTS!$M$2:$M$13&lt;&gt;"")*ISNUMBER(SEARCH(LISTS!$M$2:$M$13,$I7609))),LISTS!$O$2:$O$13),"Medio de pago no elegible o no identificado por DIAN"),"Apta automaticamente por pago electronico y base positiva"))))</f>
        <v/>
      </c>
    </row>
    <row r="7610">
      <c r="A7610" s="9" t="n"/>
      <c r="B7610" s="9" t="n"/>
      <c r="C7610" s="12" t="n"/>
      <c r="D7610" s="11" t="n"/>
      <c r="E7610" s="11" t="n"/>
      <c r="F7610" s="11" t="n"/>
      <c r="G7610" s="11" t="n"/>
      <c r="H7610" s="11" t="n"/>
      <c r="I7610" s="9" t="n"/>
      <c r="J7610" s="9" t="n"/>
      <c r="K7610" s="9" t="n"/>
      <c r="L7610" s="9">
        <f>IF(COUNTA($A7610:$K7610)=0,"",IF(AND(IFERROR($H7610,0)&gt;0,LEN(TRIM($K7610&amp;""))&gt;0,IFERROR(LOOKUP(2,1/((LISTS!$M$2:$M$13&lt;&gt;"")*ISNUMBER(SEARCH(LISTS!$M$2:$M$13,$I7610))),LISTS!$N$2:$N$13),"NO")="SI"),"SI","NO"))</f>
        <v/>
      </c>
      <c r="M7610" s="9">
        <f>IF(COUNTA($A7610:$K7610)=0,"",IF($K7610&lt;&gt;"",IF(COUNTIF($K$19:$K7610,$K7610)&gt;1,"SI","NO"),IF(COUNTIFS($A$19:$A7610,$A7610,$C$19:$C7610,$C7610,$J$19:$J7610,$J7610,$D$19:$D7610,$D7610)&gt;1,"SI","NO")))</f>
        <v/>
      </c>
      <c r="N7610" s="11">
        <f>IF(COUNTA($A7610:$K7610)=0,"",IF(AND($L7610="SI",$M7610="NO"),IFERROR($H7610,0),0))</f>
        <v/>
      </c>
      <c r="O7610" s="9">
        <f>IF(COUNTA($A7610:$K7610)=0,"",IF($M7610="SI","CUFE o factura duplicada dentro del reporte; no se suma dos veces",IF(IFERROR($H7610,0)&lt;=0,"DIAN reporta valor susceptible 0",IF($L7610="NO",IFERROR(LOOKUP(2,1/((LISTS!$M$2:$M$13&lt;&gt;"")*ISNUMBER(SEARCH(LISTS!$M$2:$M$13,$I7610))),LISTS!$O$2:$O$13),"Medio de pago no elegible o no identificado por DIAN"),"Apta automaticamente por pago electronico y base positiva"))))</f>
        <v/>
      </c>
    </row>
    <row r="7611">
      <c r="A7611" s="9" t="n"/>
      <c r="B7611" s="9" t="n"/>
      <c r="C7611" s="12" t="n"/>
      <c r="D7611" s="11" t="n"/>
      <c r="E7611" s="11" t="n"/>
      <c r="F7611" s="11" t="n"/>
      <c r="G7611" s="11" t="n"/>
      <c r="H7611" s="11" t="n"/>
      <c r="I7611" s="9" t="n"/>
      <c r="J7611" s="9" t="n"/>
      <c r="K7611" s="9" t="n"/>
      <c r="L7611" s="9">
        <f>IF(COUNTA($A7611:$K7611)=0,"",IF(AND(IFERROR($H7611,0)&gt;0,LEN(TRIM($K7611&amp;""))&gt;0,IFERROR(LOOKUP(2,1/((LISTS!$M$2:$M$13&lt;&gt;"")*ISNUMBER(SEARCH(LISTS!$M$2:$M$13,$I7611))),LISTS!$N$2:$N$13),"NO")="SI"),"SI","NO"))</f>
        <v/>
      </c>
      <c r="M7611" s="9">
        <f>IF(COUNTA($A7611:$K7611)=0,"",IF($K7611&lt;&gt;"",IF(COUNTIF($K$19:$K7611,$K7611)&gt;1,"SI","NO"),IF(COUNTIFS($A$19:$A7611,$A7611,$C$19:$C7611,$C7611,$J$19:$J7611,$J7611,$D$19:$D7611,$D7611)&gt;1,"SI","NO")))</f>
        <v/>
      </c>
      <c r="N7611" s="11">
        <f>IF(COUNTA($A7611:$K7611)=0,"",IF(AND($L7611="SI",$M7611="NO"),IFERROR($H7611,0),0))</f>
        <v/>
      </c>
      <c r="O7611" s="9">
        <f>IF(COUNTA($A7611:$K7611)=0,"",IF($M7611="SI","CUFE o factura duplicada dentro del reporte; no se suma dos veces",IF(IFERROR($H7611,0)&lt;=0,"DIAN reporta valor susceptible 0",IF($L7611="NO",IFERROR(LOOKUP(2,1/((LISTS!$M$2:$M$13&lt;&gt;"")*ISNUMBER(SEARCH(LISTS!$M$2:$M$13,$I7611))),LISTS!$O$2:$O$13),"Medio de pago no elegible o no identificado por DIAN"),"Apta automaticamente por pago electronico y base positiva"))))</f>
        <v/>
      </c>
    </row>
    <row r="7612">
      <c r="A7612" s="9" t="n"/>
      <c r="B7612" s="9" t="n"/>
      <c r="C7612" s="12" t="n"/>
      <c r="D7612" s="11" t="n"/>
      <c r="E7612" s="11" t="n"/>
      <c r="F7612" s="11" t="n"/>
      <c r="G7612" s="11" t="n"/>
      <c r="H7612" s="11" t="n"/>
      <c r="I7612" s="9" t="n"/>
      <c r="J7612" s="9" t="n"/>
      <c r="K7612" s="9" t="n"/>
      <c r="L7612" s="9">
        <f>IF(COUNTA($A7612:$K7612)=0,"",IF(AND(IFERROR($H7612,0)&gt;0,LEN(TRIM($K7612&amp;""))&gt;0,IFERROR(LOOKUP(2,1/((LISTS!$M$2:$M$13&lt;&gt;"")*ISNUMBER(SEARCH(LISTS!$M$2:$M$13,$I7612))),LISTS!$N$2:$N$13),"NO")="SI"),"SI","NO"))</f>
        <v/>
      </c>
      <c r="M7612" s="9">
        <f>IF(COUNTA($A7612:$K7612)=0,"",IF($K7612&lt;&gt;"",IF(COUNTIF($K$19:$K7612,$K7612)&gt;1,"SI","NO"),IF(COUNTIFS($A$19:$A7612,$A7612,$C$19:$C7612,$C7612,$J$19:$J7612,$J7612,$D$19:$D7612,$D7612)&gt;1,"SI","NO")))</f>
        <v/>
      </c>
      <c r="N7612" s="11">
        <f>IF(COUNTA($A7612:$K7612)=0,"",IF(AND($L7612="SI",$M7612="NO"),IFERROR($H7612,0),0))</f>
        <v/>
      </c>
      <c r="O7612" s="9">
        <f>IF(COUNTA($A7612:$K7612)=0,"",IF($M7612="SI","CUFE o factura duplicada dentro del reporte; no se suma dos veces",IF(IFERROR($H7612,0)&lt;=0,"DIAN reporta valor susceptible 0",IF($L7612="NO",IFERROR(LOOKUP(2,1/((LISTS!$M$2:$M$13&lt;&gt;"")*ISNUMBER(SEARCH(LISTS!$M$2:$M$13,$I7612))),LISTS!$O$2:$O$13),"Medio de pago no elegible o no identificado por DIAN"),"Apta automaticamente por pago electronico y base positiva"))))</f>
        <v/>
      </c>
    </row>
    <row r="7613">
      <c r="A7613" s="9" t="n"/>
      <c r="B7613" s="9" t="n"/>
      <c r="C7613" s="12" t="n"/>
      <c r="D7613" s="11" t="n"/>
      <c r="E7613" s="11" t="n"/>
      <c r="F7613" s="11" t="n"/>
      <c r="G7613" s="11" t="n"/>
      <c r="H7613" s="11" t="n"/>
      <c r="I7613" s="9" t="n"/>
      <c r="J7613" s="9" t="n"/>
      <c r="K7613" s="9" t="n"/>
      <c r="L7613" s="9">
        <f>IF(COUNTA($A7613:$K7613)=0,"",IF(AND(IFERROR($H7613,0)&gt;0,LEN(TRIM($K7613&amp;""))&gt;0,IFERROR(LOOKUP(2,1/((LISTS!$M$2:$M$13&lt;&gt;"")*ISNUMBER(SEARCH(LISTS!$M$2:$M$13,$I7613))),LISTS!$N$2:$N$13),"NO")="SI"),"SI","NO"))</f>
        <v/>
      </c>
      <c r="M7613" s="9">
        <f>IF(COUNTA($A7613:$K7613)=0,"",IF($K7613&lt;&gt;"",IF(COUNTIF($K$19:$K7613,$K7613)&gt;1,"SI","NO"),IF(COUNTIFS($A$19:$A7613,$A7613,$C$19:$C7613,$C7613,$J$19:$J7613,$J7613,$D$19:$D7613,$D7613)&gt;1,"SI","NO")))</f>
        <v/>
      </c>
      <c r="N7613" s="11">
        <f>IF(COUNTA($A7613:$K7613)=0,"",IF(AND($L7613="SI",$M7613="NO"),IFERROR($H7613,0),0))</f>
        <v/>
      </c>
      <c r="O7613" s="9">
        <f>IF(COUNTA($A7613:$K7613)=0,"",IF($M7613="SI","CUFE o factura duplicada dentro del reporte; no se suma dos veces",IF(IFERROR($H7613,0)&lt;=0,"DIAN reporta valor susceptible 0",IF($L7613="NO",IFERROR(LOOKUP(2,1/((LISTS!$M$2:$M$13&lt;&gt;"")*ISNUMBER(SEARCH(LISTS!$M$2:$M$13,$I7613))),LISTS!$O$2:$O$13),"Medio de pago no elegible o no identificado por DIAN"),"Apta automaticamente por pago electronico y base positiva"))))</f>
        <v/>
      </c>
    </row>
    <row r="7614">
      <c r="A7614" s="9" t="n"/>
      <c r="B7614" s="9" t="n"/>
      <c r="C7614" s="12" t="n"/>
      <c r="D7614" s="11" t="n"/>
      <c r="E7614" s="11" t="n"/>
      <c r="F7614" s="11" t="n"/>
      <c r="G7614" s="11" t="n"/>
      <c r="H7614" s="11" t="n"/>
      <c r="I7614" s="9" t="n"/>
      <c r="J7614" s="9" t="n"/>
      <c r="K7614" s="9" t="n"/>
      <c r="L7614" s="9">
        <f>IF(COUNTA($A7614:$K7614)=0,"",IF(AND(IFERROR($H7614,0)&gt;0,LEN(TRIM($K7614&amp;""))&gt;0,IFERROR(LOOKUP(2,1/((LISTS!$M$2:$M$13&lt;&gt;"")*ISNUMBER(SEARCH(LISTS!$M$2:$M$13,$I7614))),LISTS!$N$2:$N$13),"NO")="SI"),"SI","NO"))</f>
        <v/>
      </c>
      <c r="M7614" s="9">
        <f>IF(COUNTA($A7614:$K7614)=0,"",IF($K7614&lt;&gt;"",IF(COUNTIF($K$19:$K7614,$K7614)&gt;1,"SI","NO"),IF(COUNTIFS($A$19:$A7614,$A7614,$C$19:$C7614,$C7614,$J$19:$J7614,$J7614,$D$19:$D7614,$D7614)&gt;1,"SI","NO")))</f>
        <v/>
      </c>
      <c r="N7614" s="11">
        <f>IF(COUNTA($A7614:$K7614)=0,"",IF(AND($L7614="SI",$M7614="NO"),IFERROR($H7614,0),0))</f>
        <v/>
      </c>
      <c r="O7614" s="9">
        <f>IF(COUNTA($A7614:$K7614)=0,"",IF($M7614="SI","CUFE o factura duplicada dentro del reporte; no se suma dos veces",IF(IFERROR($H7614,0)&lt;=0,"DIAN reporta valor susceptible 0",IF($L7614="NO",IFERROR(LOOKUP(2,1/((LISTS!$M$2:$M$13&lt;&gt;"")*ISNUMBER(SEARCH(LISTS!$M$2:$M$13,$I7614))),LISTS!$O$2:$O$13),"Medio de pago no elegible o no identificado por DIAN"),"Apta automaticamente por pago electronico y base positiva"))))</f>
        <v/>
      </c>
    </row>
    <row r="7615">
      <c r="A7615" s="9" t="n"/>
      <c r="B7615" s="9" t="n"/>
      <c r="C7615" s="12" t="n"/>
      <c r="D7615" s="11" t="n"/>
      <c r="E7615" s="11" t="n"/>
      <c r="F7615" s="11" t="n"/>
      <c r="G7615" s="11" t="n"/>
      <c r="H7615" s="11" t="n"/>
      <c r="I7615" s="9" t="n"/>
      <c r="J7615" s="9" t="n"/>
      <c r="K7615" s="9" t="n"/>
      <c r="L7615" s="9">
        <f>IF(COUNTA($A7615:$K7615)=0,"",IF(AND(IFERROR($H7615,0)&gt;0,LEN(TRIM($K7615&amp;""))&gt;0,IFERROR(LOOKUP(2,1/((LISTS!$M$2:$M$13&lt;&gt;"")*ISNUMBER(SEARCH(LISTS!$M$2:$M$13,$I7615))),LISTS!$N$2:$N$13),"NO")="SI"),"SI","NO"))</f>
        <v/>
      </c>
      <c r="M7615" s="9">
        <f>IF(COUNTA($A7615:$K7615)=0,"",IF($K7615&lt;&gt;"",IF(COUNTIF($K$19:$K7615,$K7615)&gt;1,"SI","NO"),IF(COUNTIFS($A$19:$A7615,$A7615,$C$19:$C7615,$C7615,$J$19:$J7615,$J7615,$D$19:$D7615,$D7615)&gt;1,"SI","NO")))</f>
        <v/>
      </c>
      <c r="N7615" s="11">
        <f>IF(COUNTA($A7615:$K7615)=0,"",IF(AND($L7615="SI",$M7615="NO"),IFERROR($H7615,0),0))</f>
        <v/>
      </c>
      <c r="O7615" s="9">
        <f>IF(COUNTA($A7615:$K7615)=0,"",IF($M7615="SI","CUFE o factura duplicada dentro del reporte; no se suma dos veces",IF(IFERROR($H7615,0)&lt;=0,"DIAN reporta valor susceptible 0",IF($L7615="NO",IFERROR(LOOKUP(2,1/((LISTS!$M$2:$M$13&lt;&gt;"")*ISNUMBER(SEARCH(LISTS!$M$2:$M$13,$I7615))),LISTS!$O$2:$O$13),"Medio de pago no elegible o no identificado por DIAN"),"Apta automaticamente por pago electronico y base positiva"))))</f>
        <v/>
      </c>
    </row>
    <row r="7616">
      <c r="A7616" s="9" t="n"/>
      <c r="B7616" s="9" t="n"/>
      <c r="C7616" s="12" t="n"/>
      <c r="D7616" s="11" t="n"/>
      <c r="E7616" s="11" t="n"/>
      <c r="F7616" s="11" t="n"/>
      <c r="G7616" s="11" t="n"/>
      <c r="H7616" s="11" t="n"/>
      <c r="I7616" s="9" t="n"/>
      <c r="J7616" s="9" t="n"/>
      <c r="K7616" s="9" t="n"/>
      <c r="L7616" s="9">
        <f>IF(COUNTA($A7616:$K7616)=0,"",IF(AND(IFERROR($H7616,0)&gt;0,LEN(TRIM($K7616&amp;""))&gt;0,IFERROR(LOOKUP(2,1/((LISTS!$M$2:$M$13&lt;&gt;"")*ISNUMBER(SEARCH(LISTS!$M$2:$M$13,$I7616))),LISTS!$N$2:$N$13),"NO")="SI"),"SI","NO"))</f>
        <v/>
      </c>
      <c r="M7616" s="9">
        <f>IF(COUNTA($A7616:$K7616)=0,"",IF($K7616&lt;&gt;"",IF(COUNTIF($K$19:$K7616,$K7616)&gt;1,"SI","NO"),IF(COUNTIFS($A$19:$A7616,$A7616,$C$19:$C7616,$C7616,$J$19:$J7616,$J7616,$D$19:$D7616,$D7616)&gt;1,"SI","NO")))</f>
        <v/>
      </c>
      <c r="N7616" s="11">
        <f>IF(COUNTA($A7616:$K7616)=0,"",IF(AND($L7616="SI",$M7616="NO"),IFERROR($H7616,0),0))</f>
        <v/>
      </c>
      <c r="O7616" s="9">
        <f>IF(COUNTA($A7616:$K7616)=0,"",IF($M7616="SI","CUFE o factura duplicada dentro del reporte; no se suma dos veces",IF(IFERROR($H7616,0)&lt;=0,"DIAN reporta valor susceptible 0",IF($L7616="NO",IFERROR(LOOKUP(2,1/((LISTS!$M$2:$M$13&lt;&gt;"")*ISNUMBER(SEARCH(LISTS!$M$2:$M$13,$I7616))),LISTS!$O$2:$O$13),"Medio de pago no elegible o no identificado por DIAN"),"Apta automaticamente por pago electronico y base positiva"))))</f>
        <v/>
      </c>
    </row>
    <row r="7617">
      <c r="A7617" s="9" t="n"/>
      <c r="B7617" s="9" t="n"/>
      <c r="C7617" s="12" t="n"/>
      <c r="D7617" s="11" t="n"/>
      <c r="E7617" s="11" t="n"/>
      <c r="F7617" s="11" t="n"/>
      <c r="G7617" s="11" t="n"/>
      <c r="H7617" s="11" t="n"/>
      <c r="I7617" s="9" t="n"/>
      <c r="J7617" s="9" t="n"/>
      <c r="K7617" s="9" t="n"/>
      <c r="L7617" s="9">
        <f>IF(COUNTA($A7617:$K7617)=0,"",IF(AND(IFERROR($H7617,0)&gt;0,LEN(TRIM($K7617&amp;""))&gt;0,IFERROR(LOOKUP(2,1/((LISTS!$M$2:$M$13&lt;&gt;"")*ISNUMBER(SEARCH(LISTS!$M$2:$M$13,$I7617))),LISTS!$N$2:$N$13),"NO")="SI"),"SI","NO"))</f>
        <v/>
      </c>
      <c r="M7617" s="9">
        <f>IF(COUNTA($A7617:$K7617)=0,"",IF($K7617&lt;&gt;"",IF(COUNTIF($K$19:$K7617,$K7617)&gt;1,"SI","NO"),IF(COUNTIFS($A$19:$A7617,$A7617,$C$19:$C7617,$C7617,$J$19:$J7617,$J7617,$D$19:$D7617,$D7617)&gt;1,"SI","NO")))</f>
        <v/>
      </c>
      <c r="N7617" s="11">
        <f>IF(COUNTA($A7617:$K7617)=0,"",IF(AND($L7617="SI",$M7617="NO"),IFERROR($H7617,0),0))</f>
        <v/>
      </c>
      <c r="O7617" s="9">
        <f>IF(COUNTA($A7617:$K7617)=0,"",IF($M7617="SI","CUFE o factura duplicada dentro del reporte; no se suma dos veces",IF(IFERROR($H7617,0)&lt;=0,"DIAN reporta valor susceptible 0",IF($L7617="NO",IFERROR(LOOKUP(2,1/((LISTS!$M$2:$M$13&lt;&gt;"")*ISNUMBER(SEARCH(LISTS!$M$2:$M$13,$I7617))),LISTS!$O$2:$O$13),"Medio de pago no elegible o no identificado por DIAN"),"Apta automaticamente por pago electronico y base positiva"))))</f>
        <v/>
      </c>
    </row>
    <row r="7618">
      <c r="A7618" s="9" t="n"/>
      <c r="B7618" s="9" t="n"/>
      <c r="C7618" s="12" t="n"/>
      <c r="D7618" s="11" t="n"/>
      <c r="E7618" s="11" t="n"/>
      <c r="F7618" s="11" t="n"/>
      <c r="G7618" s="11" t="n"/>
      <c r="H7618" s="11" t="n"/>
      <c r="I7618" s="9" t="n"/>
      <c r="J7618" s="9" t="n"/>
      <c r="K7618" s="9" t="n"/>
      <c r="L7618" s="9">
        <f>IF(COUNTA($A7618:$K7618)=0,"",IF(AND(IFERROR($H7618,0)&gt;0,LEN(TRIM($K7618&amp;""))&gt;0,IFERROR(LOOKUP(2,1/((LISTS!$M$2:$M$13&lt;&gt;"")*ISNUMBER(SEARCH(LISTS!$M$2:$M$13,$I7618))),LISTS!$N$2:$N$13),"NO")="SI"),"SI","NO"))</f>
        <v/>
      </c>
      <c r="M7618" s="9">
        <f>IF(COUNTA($A7618:$K7618)=0,"",IF($K7618&lt;&gt;"",IF(COUNTIF($K$19:$K7618,$K7618)&gt;1,"SI","NO"),IF(COUNTIFS($A$19:$A7618,$A7618,$C$19:$C7618,$C7618,$J$19:$J7618,$J7618,$D$19:$D7618,$D7618)&gt;1,"SI","NO")))</f>
        <v/>
      </c>
      <c r="N7618" s="11">
        <f>IF(COUNTA($A7618:$K7618)=0,"",IF(AND($L7618="SI",$M7618="NO"),IFERROR($H7618,0),0))</f>
        <v/>
      </c>
      <c r="O7618" s="9">
        <f>IF(COUNTA($A7618:$K7618)=0,"",IF($M7618="SI","CUFE o factura duplicada dentro del reporte; no se suma dos veces",IF(IFERROR($H7618,0)&lt;=0,"DIAN reporta valor susceptible 0",IF($L7618="NO",IFERROR(LOOKUP(2,1/((LISTS!$M$2:$M$13&lt;&gt;"")*ISNUMBER(SEARCH(LISTS!$M$2:$M$13,$I7618))),LISTS!$O$2:$O$13),"Medio de pago no elegible o no identificado por DIAN"),"Apta automaticamente por pago electronico y base positiva"))))</f>
        <v/>
      </c>
    </row>
    <row r="7619">
      <c r="A7619" s="9" t="n"/>
      <c r="B7619" s="9" t="n"/>
      <c r="C7619" s="12" t="n"/>
      <c r="D7619" s="11" t="n"/>
      <c r="E7619" s="11" t="n"/>
      <c r="F7619" s="11" t="n"/>
      <c r="G7619" s="11" t="n"/>
      <c r="H7619" s="11" t="n"/>
      <c r="I7619" s="9" t="n"/>
      <c r="J7619" s="9" t="n"/>
      <c r="K7619" s="9" t="n"/>
      <c r="L7619" s="9">
        <f>IF(COUNTA($A7619:$K7619)=0,"",IF(AND(IFERROR($H7619,0)&gt;0,LEN(TRIM($K7619&amp;""))&gt;0,IFERROR(LOOKUP(2,1/((LISTS!$M$2:$M$13&lt;&gt;"")*ISNUMBER(SEARCH(LISTS!$M$2:$M$13,$I7619))),LISTS!$N$2:$N$13),"NO")="SI"),"SI","NO"))</f>
        <v/>
      </c>
      <c r="M7619" s="9">
        <f>IF(COUNTA($A7619:$K7619)=0,"",IF($K7619&lt;&gt;"",IF(COUNTIF($K$19:$K7619,$K7619)&gt;1,"SI","NO"),IF(COUNTIFS($A$19:$A7619,$A7619,$C$19:$C7619,$C7619,$J$19:$J7619,$J7619,$D$19:$D7619,$D7619)&gt;1,"SI","NO")))</f>
        <v/>
      </c>
      <c r="N7619" s="11">
        <f>IF(COUNTA($A7619:$K7619)=0,"",IF(AND($L7619="SI",$M7619="NO"),IFERROR($H7619,0),0))</f>
        <v/>
      </c>
      <c r="O7619" s="9">
        <f>IF(COUNTA($A7619:$K7619)=0,"",IF($M7619="SI","CUFE o factura duplicada dentro del reporte; no se suma dos veces",IF(IFERROR($H7619,0)&lt;=0,"DIAN reporta valor susceptible 0",IF($L7619="NO",IFERROR(LOOKUP(2,1/((LISTS!$M$2:$M$13&lt;&gt;"")*ISNUMBER(SEARCH(LISTS!$M$2:$M$13,$I7619))),LISTS!$O$2:$O$13),"Medio de pago no elegible o no identificado por DIAN"),"Apta automaticamente por pago electronico y base positiva"))))</f>
        <v/>
      </c>
    </row>
    <row r="7620">
      <c r="A7620" s="9" t="n"/>
      <c r="B7620" s="9" t="n"/>
      <c r="C7620" s="12" t="n"/>
      <c r="D7620" s="11" t="n"/>
      <c r="E7620" s="11" t="n"/>
      <c r="F7620" s="11" t="n"/>
      <c r="G7620" s="11" t="n"/>
      <c r="H7620" s="11" t="n"/>
      <c r="I7620" s="9" t="n"/>
      <c r="J7620" s="9" t="n"/>
      <c r="K7620" s="9" t="n"/>
      <c r="L7620" s="9">
        <f>IF(COUNTA($A7620:$K7620)=0,"",IF(AND(IFERROR($H7620,0)&gt;0,LEN(TRIM($K7620&amp;""))&gt;0,IFERROR(LOOKUP(2,1/((LISTS!$M$2:$M$13&lt;&gt;"")*ISNUMBER(SEARCH(LISTS!$M$2:$M$13,$I7620))),LISTS!$N$2:$N$13),"NO")="SI"),"SI","NO"))</f>
        <v/>
      </c>
      <c r="M7620" s="9">
        <f>IF(COUNTA($A7620:$K7620)=0,"",IF($K7620&lt;&gt;"",IF(COUNTIF($K$19:$K7620,$K7620)&gt;1,"SI","NO"),IF(COUNTIFS($A$19:$A7620,$A7620,$C$19:$C7620,$C7620,$J$19:$J7620,$J7620,$D$19:$D7620,$D7620)&gt;1,"SI","NO")))</f>
        <v/>
      </c>
      <c r="N7620" s="11">
        <f>IF(COUNTA($A7620:$K7620)=0,"",IF(AND($L7620="SI",$M7620="NO"),IFERROR($H7620,0),0))</f>
        <v/>
      </c>
      <c r="O7620" s="9">
        <f>IF(COUNTA($A7620:$K7620)=0,"",IF($M7620="SI","CUFE o factura duplicada dentro del reporte; no se suma dos veces",IF(IFERROR($H7620,0)&lt;=0,"DIAN reporta valor susceptible 0",IF($L7620="NO",IFERROR(LOOKUP(2,1/((LISTS!$M$2:$M$13&lt;&gt;"")*ISNUMBER(SEARCH(LISTS!$M$2:$M$13,$I7620))),LISTS!$O$2:$O$13),"Medio de pago no elegible o no identificado por DIAN"),"Apta automaticamente por pago electronico y base positiva"))))</f>
        <v/>
      </c>
    </row>
    <row r="7621">
      <c r="A7621" s="9" t="n"/>
      <c r="B7621" s="9" t="n"/>
      <c r="C7621" s="12" t="n"/>
      <c r="D7621" s="11" t="n"/>
      <c r="E7621" s="11" t="n"/>
      <c r="F7621" s="11" t="n"/>
      <c r="G7621" s="11" t="n"/>
      <c r="H7621" s="11" t="n"/>
      <c r="I7621" s="9" t="n"/>
      <c r="J7621" s="9" t="n"/>
      <c r="K7621" s="9" t="n"/>
      <c r="L7621" s="9">
        <f>IF(COUNTA($A7621:$K7621)=0,"",IF(AND(IFERROR($H7621,0)&gt;0,LEN(TRIM($K7621&amp;""))&gt;0,IFERROR(LOOKUP(2,1/((LISTS!$M$2:$M$13&lt;&gt;"")*ISNUMBER(SEARCH(LISTS!$M$2:$M$13,$I7621))),LISTS!$N$2:$N$13),"NO")="SI"),"SI","NO"))</f>
        <v/>
      </c>
      <c r="M7621" s="9">
        <f>IF(COUNTA($A7621:$K7621)=0,"",IF($K7621&lt;&gt;"",IF(COUNTIF($K$19:$K7621,$K7621)&gt;1,"SI","NO"),IF(COUNTIFS($A$19:$A7621,$A7621,$C$19:$C7621,$C7621,$J$19:$J7621,$J7621,$D$19:$D7621,$D7621)&gt;1,"SI","NO")))</f>
        <v/>
      </c>
      <c r="N7621" s="11">
        <f>IF(COUNTA($A7621:$K7621)=0,"",IF(AND($L7621="SI",$M7621="NO"),IFERROR($H7621,0),0))</f>
        <v/>
      </c>
      <c r="O7621" s="9">
        <f>IF(COUNTA($A7621:$K7621)=0,"",IF($M7621="SI","CUFE o factura duplicada dentro del reporte; no se suma dos veces",IF(IFERROR($H7621,0)&lt;=0,"DIAN reporta valor susceptible 0",IF($L7621="NO",IFERROR(LOOKUP(2,1/((LISTS!$M$2:$M$13&lt;&gt;"")*ISNUMBER(SEARCH(LISTS!$M$2:$M$13,$I7621))),LISTS!$O$2:$O$13),"Medio de pago no elegible o no identificado por DIAN"),"Apta automaticamente por pago electronico y base positiva"))))</f>
        <v/>
      </c>
    </row>
    <row r="7622">
      <c r="A7622" s="9" t="n"/>
      <c r="B7622" s="9" t="n"/>
      <c r="C7622" s="12" t="n"/>
      <c r="D7622" s="11" t="n"/>
      <c r="E7622" s="11" t="n"/>
      <c r="F7622" s="11" t="n"/>
      <c r="G7622" s="11" t="n"/>
      <c r="H7622" s="11" t="n"/>
      <c r="I7622" s="9" t="n"/>
      <c r="J7622" s="9" t="n"/>
      <c r="K7622" s="9" t="n"/>
      <c r="L7622" s="9">
        <f>IF(COUNTA($A7622:$K7622)=0,"",IF(AND(IFERROR($H7622,0)&gt;0,LEN(TRIM($K7622&amp;""))&gt;0,IFERROR(LOOKUP(2,1/((LISTS!$M$2:$M$13&lt;&gt;"")*ISNUMBER(SEARCH(LISTS!$M$2:$M$13,$I7622))),LISTS!$N$2:$N$13),"NO")="SI"),"SI","NO"))</f>
        <v/>
      </c>
      <c r="M7622" s="9">
        <f>IF(COUNTA($A7622:$K7622)=0,"",IF($K7622&lt;&gt;"",IF(COUNTIF($K$19:$K7622,$K7622)&gt;1,"SI","NO"),IF(COUNTIFS($A$19:$A7622,$A7622,$C$19:$C7622,$C7622,$J$19:$J7622,$J7622,$D$19:$D7622,$D7622)&gt;1,"SI","NO")))</f>
        <v/>
      </c>
      <c r="N7622" s="11">
        <f>IF(COUNTA($A7622:$K7622)=0,"",IF(AND($L7622="SI",$M7622="NO"),IFERROR($H7622,0),0))</f>
        <v/>
      </c>
      <c r="O7622" s="9">
        <f>IF(COUNTA($A7622:$K7622)=0,"",IF($M7622="SI","CUFE o factura duplicada dentro del reporte; no se suma dos veces",IF(IFERROR($H7622,0)&lt;=0,"DIAN reporta valor susceptible 0",IF($L7622="NO",IFERROR(LOOKUP(2,1/((LISTS!$M$2:$M$13&lt;&gt;"")*ISNUMBER(SEARCH(LISTS!$M$2:$M$13,$I7622))),LISTS!$O$2:$O$13),"Medio de pago no elegible o no identificado por DIAN"),"Apta automaticamente por pago electronico y base positiva"))))</f>
        <v/>
      </c>
    </row>
    <row r="7623">
      <c r="A7623" s="9" t="n"/>
      <c r="B7623" s="9" t="n"/>
      <c r="C7623" s="12" t="n"/>
      <c r="D7623" s="11" t="n"/>
      <c r="E7623" s="11" t="n"/>
      <c r="F7623" s="11" t="n"/>
      <c r="G7623" s="11" t="n"/>
      <c r="H7623" s="11" t="n"/>
      <c r="I7623" s="9" t="n"/>
      <c r="J7623" s="9" t="n"/>
      <c r="K7623" s="9" t="n"/>
      <c r="L7623" s="9">
        <f>IF(COUNTA($A7623:$K7623)=0,"",IF(AND(IFERROR($H7623,0)&gt;0,LEN(TRIM($K7623&amp;""))&gt;0,IFERROR(LOOKUP(2,1/((LISTS!$M$2:$M$13&lt;&gt;"")*ISNUMBER(SEARCH(LISTS!$M$2:$M$13,$I7623))),LISTS!$N$2:$N$13),"NO")="SI"),"SI","NO"))</f>
        <v/>
      </c>
      <c r="M7623" s="9">
        <f>IF(COUNTA($A7623:$K7623)=0,"",IF($K7623&lt;&gt;"",IF(COUNTIF($K$19:$K7623,$K7623)&gt;1,"SI","NO"),IF(COUNTIFS($A$19:$A7623,$A7623,$C$19:$C7623,$C7623,$J$19:$J7623,$J7623,$D$19:$D7623,$D7623)&gt;1,"SI","NO")))</f>
        <v/>
      </c>
      <c r="N7623" s="11">
        <f>IF(COUNTA($A7623:$K7623)=0,"",IF(AND($L7623="SI",$M7623="NO"),IFERROR($H7623,0),0))</f>
        <v/>
      </c>
      <c r="O7623" s="9">
        <f>IF(COUNTA($A7623:$K7623)=0,"",IF($M7623="SI","CUFE o factura duplicada dentro del reporte; no se suma dos veces",IF(IFERROR($H7623,0)&lt;=0,"DIAN reporta valor susceptible 0",IF($L7623="NO",IFERROR(LOOKUP(2,1/((LISTS!$M$2:$M$13&lt;&gt;"")*ISNUMBER(SEARCH(LISTS!$M$2:$M$13,$I7623))),LISTS!$O$2:$O$13),"Medio de pago no elegible o no identificado por DIAN"),"Apta automaticamente por pago electronico y base positiva"))))</f>
        <v/>
      </c>
    </row>
    <row r="7624">
      <c r="A7624" s="9" t="n"/>
      <c r="B7624" s="9" t="n"/>
      <c r="C7624" s="12" t="n"/>
      <c r="D7624" s="11" t="n"/>
      <c r="E7624" s="11" t="n"/>
      <c r="F7624" s="11" t="n"/>
      <c r="G7624" s="11" t="n"/>
      <c r="H7624" s="11" t="n"/>
      <c r="I7624" s="9" t="n"/>
      <c r="J7624" s="9" t="n"/>
      <c r="K7624" s="9" t="n"/>
      <c r="L7624" s="9">
        <f>IF(COUNTA($A7624:$K7624)=0,"",IF(AND(IFERROR($H7624,0)&gt;0,LEN(TRIM($K7624&amp;""))&gt;0,IFERROR(LOOKUP(2,1/((LISTS!$M$2:$M$13&lt;&gt;"")*ISNUMBER(SEARCH(LISTS!$M$2:$M$13,$I7624))),LISTS!$N$2:$N$13),"NO")="SI"),"SI","NO"))</f>
        <v/>
      </c>
      <c r="M7624" s="9">
        <f>IF(COUNTA($A7624:$K7624)=0,"",IF($K7624&lt;&gt;"",IF(COUNTIF($K$19:$K7624,$K7624)&gt;1,"SI","NO"),IF(COUNTIFS($A$19:$A7624,$A7624,$C$19:$C7624,$C7624,$J$19:$J7624,$J7624,$D$19:$D7624,$D7624)&gt;1,"SI","NO")))</f>
        <v/>
      </c>
      <c r="N7624" s="11">
        <f>IF(COUNTA($A7624:$K7624)=0,"",IF(AND($L7624="SI",$M7624="NO"),IFERROR($H7624,0),0))</f>
        <v/>
      </c>
      <c r="O7624" s="9">
        <f>IF(COUNTA($A7624:$K7624)=0,"",IF($M7624="SI","CUFE o factura duplicada dentro del reporte; no se suma dos veces",IF(IFERROR($H7624,0)&lt;=0,"DIAN reporta valor susceptible 0",IF($L7624="NO",IFERROR(LOOKUP(2,1/((LISTS!$M$2:$M$13&lt;&gt;"")*ISNUMBER(SEARCH(LISTS!$M$2:$M$13,$I7624))),LISTS!$O$2:$O$13),"Medio de pago no elegible o no identificado por DIAN"),"Apta automaticamente por pago electronico y base positiva"))))</f>
        <v/>
      </c>
    </row>
    <row r="7625">
      <c r="A7625" s="9" t="n"/>
      <c r="B7625" s="9" t="n"/>
      <c r="C7625" s="12" t="n"/>
      <c r="D7625" s="11" t="n"/>
      <c r="E7625" s="11" t="n"/>
      <c r="F7625" s="11" t="n"/>
      <c r="G7625" s="11" t="n"/>
      <c r="H7625" s="11" t="n"/>
      <c r="I7625" s="9" t="n"/>
      <c r="J7625" s="9" t="n"/>
      <c r="K7625" s="9" t="n"/>
      <c r="L7625" s="9">
        <f>IF(COUNTA($A7625:$K7625)=0,"",IF(AND(IFERROR($H7625,0)&gt;0,LEN(TRIM($K7625&amp;""))&gt;0,IFERROR(LOOKUP(2,1/((LISTS!$M$2:$M$13&lt;&gt;"")*ISNUMBER(SEARCH(LISTS!$M$2:$M$13,$I7625))),LISTS!$N$2:$N$13),"NO")="SI"),"SI","NO"))</f>
        <v/>
      </c>
      <c r="M7625" s="9">
        <f>IF(COUNTA($A7625:$K7625)=0,"",IF($K7625&lt;&gt;"",IF(COUNTIF($K$19:$K7625,$K7625)&gt;1,"SI","NO"),IF(COUNTIFS($A$19:$A7625,$A7625,$C$19:$C7625,$C7625,$J$19:$J7625,$J7625,$D$19:$D7625,$D7625)&gt;1,"SI","NO")))</f>
        <v/>
      </c>
      <c r="N7625" s="11">
        <f>IF(COUNTA($A7625:$K7625)=0,"",IF(AND($L7625="SI",$M7625="NO"),IFERROR($H7625,0),0))</f>
        <v/>
      </c>
      <c r="O7625" s="9">
        <f>IF(COUNTA($A7625:$K7625)=0,"",IF($M7625="SI","CUFE o factura duplicada dentro del reporte; no se suma dos veces",IF(IFERROR($H7625,0)&lt;=0,"DIAN reporta valor susceptible 0",IF($L7625="NO",IFERROR(LOOKUP(2,1/((LISTS!$M$2:$M$13&lt;&gt;"")*ISNUMBER(SEARCH(LISTS!$M$2:$M$13,$I7625))),LISTS!$O$2:$O$13),"Medio de pago no elegible o no identificado por DIAN"),"Apta automaticamente por pago electronico y base positiva"))))</f>
        <v/>
      </c>
    </row>
    <row r="7626">
      <c r="A7626" s="9" t="n"/>
      <c r="B7626" s="9" t="n"/>
      <c r="C7626" s="12" t="n"/>
      <c r="D7626" s="11" t="n"/>
      <c r="E7626" s="11" t="n"/>
      <c r="F7626" s="11" t="n"/>
      <c r="G7626" s="11" t="n"/>
      <c r="H7626" s="11" t="n"/>
      <c r="I7626" s="9" t="n"/>
      <c r="J7626" s="9" t="n"/>
      <c r="K7626" s="9" t="n"/>
      <c r="L7626" s="9">
        <f>IF(COUNTA($A7626:$K7626)=0,"",IF(AND(IFERROR($H7626,0)&gt;0,LEN(TRIM($K7626&amp;""))&gt;0,IFERROR(LOOKUP(2,1/((LISTS!$M$2:$M$13&lt;&gt;"")*ISNUMBER(SEARCH(LISTS!$M$2:$M$13,$I7626))),LISTS!$N$2:$N$13),"NO")="SI"),"SI","NO"))</f>
        <v/>
      </c>
      <c r="M7626" s="9">
        <f>IF(COUNTA($A7626:$K7626)=0,"",IF($K7626&lt;&gt;"",IF(COUNTIF($K$19:$K7626,$K7626)&gt;1,"SI","NO"),IF(COUNTIFS($A$19:$A7626,$A7626,$C$19:$C7626,$C7626,$J$19:$J7626,$J7626,$D$19:$D7626,$D7626)&gt;1,"SI","NO")))</f>
        <v/>
      </c>
      <c r="N7626" s="11">
        <f>IF(COUNTA($A7626:$K7626)=0,"",IF(AND($L7626="SI",$M7626="NO"),IFERROR($H7626,0),0))</f>
        <v/>
      </c>
      <c r="O7626" s="9">
        <f>IF(COUNTA($A7626:$K7626)=0,"",IF($M7626="SI","CUFE o factura duplicada dentro del reporte; no se suma dos veces",IF(IFERROR($H7626,0)&lt;=0,"DIAN reporta valor susceptible 0",IF($L7626="NO",IFERROR(LOOKUP(2,1/((LISTS!$M$2:$M$13&lt;&gt;"")*ISNUMBER(SEARCH(LISTS!$M$2:$M$13,$I7626))),LISTS!$O$2:$O$13),"Medio de pago no elegible o no identificado por DIAN"),"Apta automaticamente por pago electronico y base positiva"))))</f>
        <v/>
      </c>
    </row>
    <row r="7627">
      <c r="A7627" s="9" t="n"/>
      <c r="B7627" s="9" t="n"/>
      <c r="C7627" s="12" t="n"/>
      <c r="D7627" s="11" t="n"/>
      <c r="E7627" s="11" t="n"/>
      <c r="F7627" s="11" t="n"/>
      <c r="G7627" s="11" t="n"/>
      <c r="H7627" s="11" t="n"/>
      <c r="I7627" s="9" t="n"/>
      <c r="J7627" s="9" t="n"/>
      <c r="K7627" s="9" t="n"/>
      <c r="L7627" s="9">
        <f>IF(COUNTA($A7627:$K7627)=0,"",IF(AND(IFERROR($H7627,0)&gt;0,LEN(TRIM($K7627&amp;""))&gt;0,IFERROR(LOOKUP(2,1/((LISTS!$M$2:$M$13&lt;&gt;"")*ISNUMBER(SEARCH(LISTS!$M$2:$M$13,$I7627))),LISTS!$N$2:$N$13),"NO")="SI"),"SI","NO"))</f>
        <v/>
      </c>
      <c r="M7627" s="9">
        <f>IF(COUNTA($A7627:$K7627)=0,"",IF($K7627&lt;&gt;"",IF(COUNTIF($K$19:$K7627,$K7627)&gt;1,"SI","NO"),IF(COUNTIFS($A$19:$A7627,$A7627,$C$19:$C7627,$C7627,$J$19:$J7627,$J7627,$D$19:$D7627,$D7627)&gt;1,"SI","NO")))</f>
        <v/>
      </c>
      <c r="N7627" s="11">
        <f>IF(COUNTA($A7627:$K7627)=0,"",IF(AND($L7627="SI",$M7627="NO"),IFERROR($H7627,0),0))</f>
        <v/>
      </c>
      <c r="O7627" s="9">
        <f>IF(COUNTA($A7627:$K7627)=0,"",IF($M7627="SI","CUFE o factura duplicada dentro del reporte; no se suma dos veces",IF(IFERROR($H7627,0)&lt;=0,"DIAN reporta valor susceptible 0",IF($L7627="NO",IFERROR(LOOKUP(2,1/((LISTS!$M$2:$M$13&lt;&gt;"")*ISNUMBER(SEARCH(LISTS!$M$2:$M$13,$I7627))),LISTS!$O$2:$O$13),"Medio de pago no elegible o no identificado por DIAN"),"Apta automaticamente por pago electronico y base positiva"))))</f>
        <v/>
      </c>
    </row>
    <row r="7628">
      <c r="A7628" s="9" t="n"/>
      <c r="B7628" s="9" t="n"/>
      <c r="C7628" s="12" t="n"/>
      <c r="D7628" s="11" t="n"/>
      <c r="E7628" s="11" t="n"/>
      <c r="F7628" s="11" t="n"/>
      <c r="G7628" s="11" t="n"/>
      <c r="H7628" s="11" t="n"/>
      <c r="I7628" s="9" t="n"/>
      <c r="J7628" s="9" t="n"/>
      <c r="K7628" s="9" t="n"/>
      <c r="L7628" s="9">
        <f>IF(COUNTA($A7628:$K7628)=0,"",IF(AND(IFERROR($H7628,0)&gt;0,LEN(TRIM($K7628&amp;""))&gt;0,IFERROR(LOOKUP(2,1/((LISTS!$M$2:$M$13&lt;&gt;"")*ISNUMBER(SEARCH(LISTS!$M$2:$M$13,$I7628))),LISTS!$N$2:$N$13),"NO")="SI"),"SI","NO"))</f>
        <v/>
      </c>
      <c r="M7628" s="9">
        <f>IF(COUNTA($A7628:$K7628)=0,"",IF($K7628&lt;&gt;"",IF(COUNTIF($K$19:$K7628,$K7628)&gt;1,"SI","NO"),IF(COUNTIFS($A$19:$A7628,$A7628,$C$19:$C7628,$C7628,$J$19:$J7628,$J7628,$D$19:$D7628,$D7628)&gt;1,"SI","NO")))</f>
        <v/>
      </c>
      <c r="N7628" s="11">
        <f>IF(COUNTA($A7628:$K7628)=0,"",IF(AND($L7628="SI",$M7628="NO"),IFERROR($H7628,0),0))</f>
        <v/>
      </c>
      <c r="O7628" s="9">
        <f>IF(COUNTA($A7628:$K7628)=0,"",IF($M7628="SI","CUFE o factura duplicada dentro del reporte; no se suma dos veces",IF(IFERROR($H7628,0)&lt;=0,"DIAN reporta valor susceptible 0",IF($L7628="NO",IFERROR(LOOKUP(2,1/((LISTS!$M$2:$M$13&lt;&gt;"")*ISNUMBER(SEARCH(LISTS!$M$2:$M$13,$I7628))),LISTS!$O$2:$O$13),"Medio de pago no elegible o no identificado por DIAN"),"Apta automaticamente por pago electronico y base positiva"))))</f>
        <v/>
      </c>
    </row>
    <row r="7629">
      <c r="A7629" s="9" t="n"/>
      <c r="B7629" s="9" t="n"/>
      <c r="C7629" s="12" t="n"/>
      <c r="D7629" s="11" t="n"/>
      <c r="E7629" s="11" t="n"/>
      <c r="F7629" s="11" t="n"/>
      <c r="G7629" s="11" t="n"/>
      <c r="H7629" s="11" t="n"/>
      <c r="I7629" s="9" t="n"/>
      <c r="J7629" s="9" t="n"/>
      <c r="K7629" s="9" t="n"/>
      <c r="L7629" s="9">
        <f>IF(COUNTA($A7629:$K7629)=0,"",IF(AND(IFERROR($H7629,0)&gt;0,LEN(TRIM($K7629&amp;""))&gt;0,IFERROR(LOOKUP(2,1/((LISTS!$M$2:$M$13&lt;&gt;"")*ISNUMBER(SEARCH(LISTS!$M$2:$M$13,$I7629))),LISTS!$N$2:$N$13),"NO")="SI"),"SI","NO"))</f>
        <v/>
      </c>
      <c r="M7629" s="9">
        <f>IF(COUNTA($A7629:$K7629)=0,"",IF($K7629&lt;&gt;"",IF(COUNTIF($K$19:$K7629,$K7629)&gt;1,"SI","NO"),IF(COUNTIFS($A$19:$A7629,$A7629,$C$19:$C7629,$C7629,$J$19:$J7629,$J7629,$D$19:$D7629,$D7629)&gt;1,"SI","NO")))</f>
        <v/>
      </c>
      <c r="N7629" s="11">
        <f>IF(COUNTA($A7629:$K7629)=0,"",IF(AND($L7629="SI",$M7629="NO"),IFERROR($H7629,0),0))</f>
        <v/>
      </c>
      <c r="O7629" s="9">
        <f>IF(COUNTA($A7629:$K7629)=0,"",IF($M7629="SI","CUFE o factura duplicada dentro del reporte; no se suma dos veces",IF(IFERROR($H7629,0)&lt;=0,"DIAN reporta valor susceptible 0",IF($L7629="NO",IFERROR(LOOKUP(2,1/((LISTS!$M$2:$M$13&lt;&gt;"")*ISNUMBER(SEARCH(LISTS!$M$2:$M$13,$I7629))),LISTS!$O$2:$O$13),"Medio de pago no elegible o no identificado por DIAN"),"Apta automaticamente por pago electronico y base positiva"))))</f>
        <v/>
      </c>
    </row>
    <row r="7630">
      <c r="A7630" s="9" t="n"/>
      <c r="B7630" s="9" t="n"/>
      <c r="C7630" s="12" t="n"/>
      <c r="D7630" s="11" t="n"/>
      <c r="E7630" s="11" t="n"/>
      <c r="F7630" s="11" t="n"/>
      <c r="G7630" s="11" t="n"/>
      <c r="H7630" s="11" t="n"/>
      <c r="I7630" s="9" t="n"/>
      <c r="J7630" s="9" t="n"/>
      <c r="K7630" s="9" t="n"/>
      <c r="L7630" s="9">
        <f>IF(COUNTA($A7630:$K7630)=0,"",IF(AND(IFERROR($H7630,0)&gt;0,LEN(TRIM($K7630&amp;""))&gt;0,IFERROR(LOOKUP(2,1/((LISTS!$M$2:$M$13&lt;&gt;"")*ISNUMBER(SEARCH(LISTS!$M$2:$M$13,$I7630))),LISTS!$N$2:$N$13),"NO")="SI"),"SI","NO"))</f>
        <v/>
      </c>
      <c r="M7630" s="9">
        <f>IF(COUNTA($A7630:$K7630)=0,"",IF($K7630&lt;&gt;"",IF(COUNTIF($K$19:$K7630,$K7630)&gt;1,"SI","NO"),IF(COUNTIFS($A$19:$A7630,$A7630,$C$19:$C7630,$C7630,$J$19:$J7630,$J7630,$D$19:$D7630,$D7630)&gt;1,"SI","NO")))</f>
        <v/>
      </c>
      <c r="N7630" s="11">
        <f>IF(COUNTA($A7630:$K7630)=0,"",IF(AND($L7630="SI",$M7630="NO"),IFERROR($H7630,0),0))</f>
        <v/>
      </c>
      <c r="O7630" s="9">
        <f>IF(COUNTA($A7630:$K7630)=0,"",IF($M7630="SI","CUFE o factura duplicada dentro del reporte; no se suma dos veces",IF(IFERROR($H7630,0)&lt;=0,"DIAN reporta valor susceptible 0",IF($L7630="NO",IFERROR(LOOKUP(2,1/((LISTS!$M$2:$M$13&lt;&gt;"")*ISNUMBER(SEARCH(LISTS!$M$2:$M$13,$I7630))),LISTS!$O$2:$O$13),"Medio de pago no elegible o no identificado por DIAN"),"Apta automaticamente por pago electronico y base positiva"))))</f>
        <v/>
      </c>
    </row>
    <row r="7631">
      <c r="A7631" s="9" t="n"/>
      <c r="B7631" s="9" t="n"/>
      <c r="C7631" s="12" t="n"/>
      <c r="D7631" s="11" t="n"/>
      <c r="E7631" s="11" t="n"/>
      <c r="F7631" s="11" t="n"/>
      <c r="G7631" s="11" t="n"/>
      <c r="H7631" s="11" t="n"/>
      <c r="I7631" s="9" t="n"/>
      <c r="J7631" s="9" t="n"/>
      <c r="K7631" s="9" t="n"/>
      <c r="L7631" s="9">
        <f>IF(COUNTA($A7631:$K7631)=0,"",IF(AND(IFERROR($H7631,0)&gt;0,LEN(TRIM($K7631&amp;""))&gt;0,IFERROR(LOOKUP(2,1/((LISTS!$M$2:$M$13&lt;&gt;"")*ISNUMBER(SEARCH(LISTS!$M$2:$M$13,$I7631))),LISTS!$N$2:$N$13),"NO")="SI"),"SI","NO"))</f>
        <v/>
      </c>
      <c r="M7631" s="9">
        <f>IF(COUNTA($A7631:$K7631)=0,"",IF($K7631&lt;&gt;"",IF(COUNTIF($K$19:$K7631,$K7631)&gt;1,"SI","NO"),IF(COUNTIFS($A$19:$A7631,$A7631,$C$19:$C7631,$C7631,$J$19:$J7631,$J7631,$D$19:$D7631,$D7631)&gt;1,"SI","NO")))</f>
        <v/>
      </c>
      <c r="N7631" s="11">
        <f>IF(COUNTA($A7631:$K7631)=0,"",IF(AND($L7631="SI",$M7631="NO"),IFERROR($H7631,0),0))</f>
        <v/>
      </c>
      <c r="O7631" s="9">
        <f>IF(COUNTA($A7631:$K7631)=0,"",IF($M7631="SI","CUFE o factura duplicada dentro del reporte; no se suma dos veces",IF(IFERROR($H7631,0)&lt;=0,"DIAN reporta valor susceptible 0",IF($L7631="NO",IFERROR(LOOKUP(2,1/((LISTS!$M$2:$M$13&lt;&gt;"")*ISNUMBER(SEARCH(LISTS!$M$2:$M$13,$I7631))),LISTS!$O$2:$O$13),"Medio de pago no elegible o no identificado por DIAN"),"Apta automaticamente por pago electronico y base positiva"))))</f>
        <v/>
      </c>
    </row>
    <row r="7632">
      <c r="A7632" s="9" t="n"/>
      <c r="B7632" s="9" t="n"/>
      <c r="C7632" s="12" t="n"/>
      <c r="D7632" s="11" t="n"/>
      <c r="E7632" s="11" t="n"/>
      <c r="F7632" s="11" t="n"/>
      <c r="G7632" s="11" t="n"/>
      <c r="H7632" s="11" t="n"/>
      <c r="I7632" s="9" t="n"/>
      <c r="J7632" s="9" t="n"/>
      <c r="K7632" s="9" t="n"/>
      <c r="L7632" s="9">
        <f>IF(COUNTA($A7632:$K7632)=0,"",IF(AND(IFERROR($H7632,0)&gt;0,LEN(TRIM($K7632&amp;""))&gt;0,IFERROR(LOOKUP(2,1/((LISTS!$M$2:$M$13&lt;&gt;"")*ISNUMBER(SEARCH(LISTS!$M$2:$M$13,$I7632))),LISTS!$N$2:$N$13),"NO")="SI"),"SI","NO"))</f>
        <v/>
      </c>
      <c r="M7632" s="9">
        <f>IF(COUNTA($A7632:$K7632)=0,"",IF($K7632&lt;&gt;"",IF(COUNTIF($K$19:$K7632,$K7632)&gt;1,"SI","NO"),IF(COUNTIFS($A$19:$A7632,$A7632,$C$19:$C7632,$C7632,$J$19:$J7632,$J7632,$D$19:$D7632,$D7632)&gt;1,"SI","NO")))</f>
        <v/>
      </c>
      <c r="N7632" s="11">
        <f>IF(COUNTA($A7632:$K7632)=0,"",IF(AND($L7632="SI",$M7632="NO"),IFERROR($H7632,0),0))</f>
        <v/>
      </c>
      <c r="O7632" s="9">
        <f>IF(COUNTA($A7632:$K7632)=0,"",IF($M7632="SI","CUFE o factura duplicada dentro del reporte; no se suma dos veces",IF(IFERROR($H7632,0)&lt;=0,"DIAN reporta valor susceptible 0",IF($L7632="NO",IFERROR(LOOKUP(2,1/((LISTS!$M$2:$M$13&lt;&gt;"")*ISNUMBER(SEARCH(LISTS!$M$2:$M$13,$I7632))),LISTS!$O$2:$O$13),"Medio de pago no elegible o no identificado por DIAN"),"Apta automaticamente por pago electronico y base positiva"))))</f>
        <v/>
      </c>
    </row>
    <row r="7633">
      <c r="A7633" s="9" t="n"/>
      <c r="B7633" s="9" t="n"/>
      <c r="C7633" s="12" t="n"/>
      <c r="D7633" s="11" t="n"/>
      <c r="E7633" s="11" t="n"/>
      <c r="F7633" s="11" t="n"/>
      <c r="G7633" s="11" t="n"/>
      <c r="H7633" s="11" t="n"/>
      <c r="I7633" s="9" t="n"/>
      <c r="J7633" s="9" t="n"/>
      <c r="K7633" s="9" t="n"/>
      <c r="L7633" s="9">
        <f>IF(COUNTA($A7633:$K7633)=0,"",IF(AND(IFERROR($H7633,0)&gt;0,LEN(TRIM($K7633&amp;""))&gt;0,IFERROR(LOOKUP(2,1/((LISTS!$M$2:$M$13&lt;&gt;"")*ISNUMBER(SEARCH(LISTS!$M$2:$M$13,$I7633))),LISTS!$N$2:$N$13),"NO")="SI"),"SI","NO"))</f>
        <v/>
      </c>
      <c r="M7633" s="9">
        <f>IF(COUNTA($A7633:$K7633)=0,"",IF($K7633&lt;&gt;"",IF(COUNTIF($K$19:$K7633,$K7633)&gt;1,"SI","NO"),IF(COUNTIFS($A$19:$A7633,$A7633,$C$19:$C7633,$C7633,$J$19:$J7633,$J7633,$D$19:$D7633,$D7633)&gt;1,"SI","NO")))</f>
        <v/>
      </c>
      <c r="N7633" s="11">
        <f>IF(COUNTA($A7633:$K7633)=0,"",IF(AND($L7633="SI",$M7633="NO"),IFERROR($H7633,0),0))</f>
        <v/>
      </c>
      <c r="O7633" s="9">
        <f>IF(COUNTA($A7633:$K7633)=0,"",IF($M7633="SI","CUFE o factura duplicada dentro del reporte; no se suma dos veces",IF(IFERROR($H7633,0)&lt;=0,"DIAN reporta valor susceptible 0",IF($L7633="NO",IFERROR(LOOKUP(2,1/((LISTS!$M$2:$M$13&lt;&gt;"")*ISNUMBER(SEARCH(LISTS!$M$2:$M$13,$I7633))),LISTS!$O$2:$O$13),"Medio de pago no elegible o no identificado por DIAN"),"Apta automaticamente por pago electronico y base positiva"))))</f>
        <v/>
      </c>
    </row>
    <row r="7634">
      <c r="A7634" s="9" t="n"/>
      <c r="B7634" s="9" t="n"/>
      <c r="C7634" s="12" t="n"/>
      <c r="D7634" s="11" t="n"/>
      <c r="E7634" s="11" t="n"/>
      <c r="F7634" s="11" t="n"/>
      <c r="G7634" s="11" t="n"/>
      <c r="H7634" s="11" t="n"/>
      <c r="I7634" s="9" t="n"/>
      <c r="J7634" s="9" t="n"/>
      <c r="K7634" s="9" t="n"/>
      <c r="L7634" s="9">
        <f>IF(COUNTA($A7634:$K7634)=0,"",IF(AND(IFERROR($H7634,0)&gt;0,LEN(TRIM($K7634&amp;""))&gt;0,IFERROR(LOOKUP(2,1/((LISTS!$M$2:$M$13&lt;&gt;"")*ISNUMBER(SEARCH(LISTS!$M$2:$M$13,$I7634))),LISTS!$N$2:$N$13),"NO")="SI"),"SI","NO"))</f>
        <v/>
      </c>
      <c r="M7634" s="9">
        <f>IF(COUNTA($A7634:$K7634)=0,"",IF($K7634&lt;&gt;"",IF(COUNTIF($K$19:$K7634,$K7634)&gt;1,"SI","NO"),IF(COUNTIFS($A$19:$A7634,$A7634,$C$19:$C7634,$C7634,$J$19:$J7634,$J7634,$D$19:$D7634,$D7634)&gt;1,"SI","NO")))</f>
        <v/>
      </c>
      <c r="N7634" s="11">
        <f>IF(COUNTA($A7634:$K7634)=0,"",IF(AND($L7634="SI",$M7634="NO"),IFERROR($H7634,0),0))</f>
        <v/>
      </c>
      <c r="O7634" s="9">
        <f>IF(COUNTA($A7634:$K7634)=0,"",IF($M7634="SI","CUFE o factura duplicada dentro del reporte; no se suma dos veces",IF(IFERROR($H7634,0)&lt;=0,"DIAN reporta valor susceptible 0",IF($L7634="NO",IFERROR(LOOKUP(2,1/((LISTS!$M$2:$M$13&lt;&gt;"")*ISNUMBER(SEARCH(LISTS!$M$2:$M$13,$I7634))),LISTS!$O$2:$O$13),"Medio de pago no elegible o no identificado por DIAN"),"Apta automaticamente por pago electronico y base positiva"))))</f>
        <v/>
      </c>
    </row>
    <row r="7635">
      <c r="A7635" s="9" t="n"/>
      <c r="B7635" s="9" t="n"/>
      <c r="C7635" s="12" t="n"/>
      <c r="D7635" s="11" t="n"/>
      <c r="E7635" s="11" t="n"/>
      <c r="F7635" s="11" t="n"/>
      <c r="G7635" s="11" t="n"/>
      <c r="H7635" s="11" t="n"/>
      <c r="I7635" s="9" t="n"/>
      <c r="J7635" s="9" t="n"/>
      <c r="K7635" s="9" t="n"/>
      <c r="L7635" s="9">
        <f>IF(COUNTA($A7635:$K7635)=0,"",IF(AND(IFERROR($H7635,0)&gt;0,LEN(TRIM($K7635&amp;""))&gt;0,IFERROR(LOOKUP(2,1/((LISTS!$M$2:$M$13&lt;&gt;"")*ISNUMBER(SEARCH(LISTS!$M$2:$M$13,$I7635))),LISTS!$N$2:$N$13),"NO")="SI"),"SI","NO"))</f>
        <v/>
      </c>
      <c r="M7635" s="9">
        <f>IF(COUNTA($A7635:$K7635)=0,"",IF($K7635&lt;&gt;"",IF(COUNTIF($K$19:$K7635,$K7635)&gt;1,"SI","NO"),IF(COUNTIFS($A$19:$A7635,$A7635,$C$19:$C7635,$C7635,$J$19:$J7635,$J7635,$D$19:$D7635,$D7635)&gt;1,"SI","NO")))</f>
        <v/>
      </c>
      <c r="N7635" s="11">
        <f>IF(COUNTA($A7635:$K7635)=0,"",IF(AND($L7635="SI",$M7635="NO"),IFERROR($H7635,0),0))</f>
        <v/>
      </c>
      <c r="O7635" s="9">
        <f>IF(COUNTA($A7635:$K7635)=0,"",IF($M7635="SI","CUFE o factura duplicada dentro del reporte; no se suma dos veces",IF(IFERROR($H7635,0)&lt;=0,"DIAN reporta valor susceptible 0",IF($L7635="NO",IFERROR(LOOKUP(2,1/((LISTS!$M$2:$M$13&lt;&gt;"")*ISNUMBER(SEARCH(LISTS!$M$2:$M$13,$I7635))),LISTS!$O$2:$O$13),"Medio de pago no elegible o no identificado por DIAN"),"Apta automaticamente por pago electronico y base positiva"))))</f>
        <v/>
      </c>
    </row>
    <row r="7636">
      <c r="A7636" s="9" t="n"/>
      <c r="B7636" s="9" t="n"/>
      <c r="C7636" s="12" t="n"/>
      <c r="D7636" s="11" t="n"/>
      <c r="E7636" s="11" t="n"/>
      <c r="F7636" s="11" t="n"/>
      <c r="G7636" s="11" t="n"/>
      <c r="H7636" s="11" t="n"/>
      <c r="I7636" s="9" t="n"/>
      <c r="J7636" s="9" t="n"/>
      <c r="K7636" s="9" t="n"/>
      <c r="L7636" s="9">
        <f>IF(COUNTA($A7636:$K7636)=0,"",IF(AND(IFERROR($H7636,0)&gt;0,LEN(TRIM($K7636&amp;""))&gt;0,IFERROR(LOOKUP(2,1/((LISTS!$M$2:$M$13&lt;&gt;"")*ISNUMBER(SEARCH(LISTS!$M$2:$M$13,$I7636))),LISTS!$N$2:$N$13),"NO")="SI"),"SI","NO"))</f>
        <v/>
      </c>
      <c r="M7636" s="9">
        <f>IF(COUNTA($A7636:$K7636)=0,"",IF($K7636&lt;&gt;"",IF(COUNTIF($K$19:$K7636,$K7636)&gt;1,"SI","NO"),IF(COUNTIFS($A$19:$A7636,$A7636,$C$19:$C7636,$C7636,$J$19:$J7636,$J7636,$D$19:$D7636,$D7636)&gt;1,"SI","NO")))</f>
        <v/>
      </c>
      <c r="N7636" s="11">
        <f>IF(COUNTA($A7636:$K7636)=0,"",IF(AND($L7636="SI",$M7636="NO"),IFERROR($H7636,0),0))</f>
        <v/>
      </c>
      <c r="O7636" s="9">
        <f>IF(COUNTA($A7636:$K7636)=0,"",IF($M7636="SI","CUFE o factura duplicada dentro del reporte; no se suma dos veces",IF(IFERROR($H7636,0)&lt;=0,"DIAN reporta valor susceptible 0",IF($L7636="NO",IFERROR(LOOKUP(2,1/((LISTS!$M$2:$M$13&lt;&gt;"")*ISNUMBER(SEARCH(LISTS!$M$2:$M$13,$I7636))),LISTS!$O$2:$O$13),"Medio de pago no elegible o no identificado por DIAN"),"Apta automaticamente por pago electronico y base positiva"))))</f>
        <v/>
      </c>
    </row>
    <row r="7637">
      <c r="A7637" s="9" t="n"/>
      <c r="B7637" s="9" t="n"/>
      <c r="C7637" s="12" t="n"/>
      <c r="D7637" s="11" t="n"/>
      <c r="E7637" s="11" t="n"/>
      <c r="F7637" s="11" t="n"/>
      <c r="G7637" s="11" t="n"/>
      <c r="H7637" s="11" t="n"/>
      <c r="I7637" s="9" t="n"/>
      <c r="J7637" s="9" t="n"/>
      <c r="K7637" s="9" t="n"/>
      <c r="L7637" s="9">
        <f>IF(COUNTA($A7637:$K7637)=0,"",IF(AND(IFERROR($H7637,0)&gt;0,LEN(TRIM($K7637&amp;""))&gt;0,IFERROR(LOOKUP(2,1/((LISTS!$M$2:$M$13&lt;&gt;"")*ISNUMBER(SEARCH(LISTS!$M$2:$M$13,$I7637))),LISTS!$N$2:$N$13),"NO")="SI"),"SI","NO"))</f>
        <v/>
      </c>
      <c r="M7637" s="9">
        <f>IF(COUNTA($A7637:$K7637)=0,"",IF($K7637&lt;&gt;"",IF(COUNTIF($K$19:$K7637,$K7637)&gt;1,"SI","NO"),IF(COUNTIFS($A$19:$A7637,$A7637,$C$19:$C7637,$C7637,$J$19:$J7637,$J7637,$D$19:$D7637,$D7637)&gt;1,"SI","NO")))</f>
        <v/>
      </c>
      <c r="N7637" s="11">
        <f>IF(COUNTA($A7637:$K7637)=0,"",IF(AND($L7637="SI",$M7637="NO"),IFERROR($H7637,0),0))</f>
        <v/>
      </c>
      <c r="O7637" s="9">
        <f>IF(COUNTA($A7637:$K7637)=0,"",IF($M7637="SI","CUFE o factura duplicada dentro del reporte; no se suma dos veces",IF(IFERROR($H7637,0)&lt;=0,"DIAN reporta valor susceptible 0",IF($L7637="NO",IFERROR(LOOKUP(2,1/((LISTS!$M$2:$M$13&lt;&gt;"")*ISNUMBER(SEARCH(LISTS!$M$2:$M$13,$I7637))),LISTS!$O$2:$O$13),"Medio de pago no elegible o no identificado por DIAN"),"Apta automaticamente por pago electronico y base positiva"))))</f>
        <v/>
      </c>
    </row>
    <row r="7638">
      <c r="A7638" s="9" t="n"/>
      <c r="B7638" s="9" t="n"/>
      <c r="C7638" s="12" t="n"/>
      <c r="D7638" s="11" t="n"/>
      <c r="E7638" s="11" t="n"/>
      <c r="F7638" s="11" t="n"/>
      <c r="G7638" s="11" t="n"/>
      <c r="H7638" s="11" t="n"/>
      <c r="I7638" s="9" t="n"/>
      <c r="J7638" s="9" t="n"/>
      <c r="K7638" s="9" t="n"/>
      <c r="L7638" s="9">
        <f>IF(COUNTA($A7638:$K7638)=0,"",IF(AND(IFERROR($H7638,0)&gt;0,LEN(TRIM($K7638&amp;""))&gt;0,IFERROR(LOOKUP(2,1/((LISTS!$M$2:$M$13&lt;&gt;"")*ISNUMBER(SEARCH(LISTS!$M$2:$M$13,$I7638))),LISTS!$N$2:$N$13),"NO")="SI"),"SI","NO"))</f>
        <v/>
      </c>
      <c r="M7638" s="9">
        <f>IF(COUNTA($A7638:$K7638)=0,"",IF($K7638&lt;&gt;"",IF(COUNTIF($K$19:$K7638,$K7638)&gt;1,"SI","NO"),IF(COUNTIFS($A$19:$A7638,$A7638,$C$19:$C7638,$C7638,$J$19:$J7638,$J7638,$D$19:$D7638,$D7638)&gt;1,"SI","NO")))</f>
        <v/>
      </c>
      <c r="N7638" s="11">
        <f>IF(COUNTA($A7638:$K7638)=0,"",IF(AND($L7638="SI",$M7638="NO"),IFERROR($H7638,0),0))</f>
        <v/>
      </c>
      <c r="O7638" s="9">
        <f>IF(COUNTA($A7638:$K7638)=0,"",IF($M7638="SI","CUFE o factura duplicada dentro del reporte; no se suma dos veces",IF(IFERROR($H7638,0)&lt;=0,"DIAN reporta valor susceptible 0",IF($L7638="NO",IFERROR(LOOKUP(2,1/((LISTS!$M$2:$M$13&lt;&gt;"")*ISNUMBER(SEARCH(LISTS!$M$2:$M$13,$I7638))),LISTS!$O$2:$O$13),"Medio de pago no elegible o no identificado por DIAN"),"Apta automaticamente por pago electronico y base positiva"))))</f>
        <v/>
      </c>
    </row>
    <row r="7639">
      <c r="A7639" s="9" t="n"/>
      <c r="B7639" s="9" t="n"/>
      <c r="C7639" s="12" t="n"/>
      <c r="D7639" s="11" t="n"/>
      <c r="E7639" s="11" t="n"/>
      <c r="F7639" s="11" t="n"/>
      <c r="G7639" s="11" t="n"/>
      <c r="H7639" s="11" t="n"/>
      <c r="I7639" s="9" t="n"/>
      <c r="J7639" s="9" t="n"/>
      <c r="K7639" s="9" t="n"/>
      <c r="L7639" s="9">
        <f>IF(COUNTA($A7639:$K7639)=0,"",IF(AND(IFERROR($H7639,0)&gt;0,LEN(TRIM($K7639&amp;""))&gt;0,IFERROR(LOOKUP(2,1/((LISTS!$M$2:$M$13&lt;&gt;"")*ISNUMBER(SEARCH(LISTS!$M$2:$M$13,$I7639))),LISTS!$N$2:$N$13),"NO")="SI"),"SI","NO"))</f>
        <v/>
      </c>
      <c r="M7639" s="9">
        <f>IF(COUNTA($A7639:$K7639)=0,"",IF($K7639&lt;&gt;"",IF(COUNTIF($K$19:$K7639,$K7639)&gt;1,"SI","NO"),IF(COUNTIFS($A$19:$A7639,$A7639,$C$19:$C7639,$C7639,$J$19:$J7639,$J7639,$D$19:$D7639,$D7639)&gt;1,"SI","NO")))</f>
        <v/>
      </c>
      <c r="N7639" s="11">
        <f>IF(COUNTA($A7639:$K7639)=0,"",IF(AND($L7639="SI",$M7639="NO"),IFERROR($H7639,0),0))</f>
        <v/>
      </c>
      <c r="O7639" s="9">
        <f>IF(COUNTA($A7639:$K7639)=0,"",IF($M7639="SI","CUFE o factura duplicada dentro del reporte; no se suma dos veces",IF(IFERROR($H7639,0)&lt;=0,"DIAN reporta valor susceptible 0",IF($L7639="NO",IFERROR(LOOKUP(2,1/((LISTS!$M$2:$M$13&lt;&gt;"")*ISNUMBER(SEARCH(LISTS!$M$2:$M$13,$I7639))),LISTS!$O$2:$O$13),"Medio de pago no elegible o no identificado por DIAN"),"Apta automaticamente por pago electronico y base positiva"))))</f>
        <v/>
      </c>
    </row>
    <row r="7640">
      <c r="A7640" s="9" t="n"/>
      <c r="B7640" s="9" t="n"/>
      <c r="C7640" s="12" t="n"/>
      <c r="D7640" s="11" t="n"/>
      <c r="E7640" s="11" t="n"/>
      <c r="F7640" s="11" t="n"/>
      <c r="G7640" s="11" t="n"/>
      <c r="H7640" s="11" t="n"/>
      <c r="I7640" s="9" t="n"/>
      <c r="J7640" s="9" t="n"/>
      <c r="K7640" s="9" t="n"/>
      <c r="L7640" s="9">
        <f>IF(COUNTA($A7640:$K7640)=0,"",IF(AND(IFERROR($H7640,0)&gt;0,LEN(TRIM($K7640&amp;""))&gt;0,IFERROR(LOOKUP(2,1/((LISTS!$M$2:$M$13&lt;&gt;"")*ISNUMBER(SEARCH(LISTS!$M$2:$M$13,$I7640))),LISTS!$N$2:$N$13),"NO")="SI"),"SI","NO"))</f>
        <v/>
      </c>
      <c r="M7640" s="9">
        <f>IF(COUNTA($A7640:$K7640)=0,"",IF($K7640&lt;&gt;"",IF(COUNTIF($K$19:$K7640,$K7640)&gt;1,"SI","NO"),IF(COUNTIFS($A$19:$A7640,$A7640,$C$19:$C7640,$C7640,$J$19:$J7640,$J7640,$D$19:$D7640,$D7640)&gt;1,"SI","NO")))</f>
        <v/>
      </c>
      <c r="N7640" s="11">
        <f>IF(COUNTA($A7640:$K7640)=0,"",IF(AND($L7640="SI",$M7640="NO"),IFERROR($H7640,0),0))</f>
        <v/>
      </c>
      <c r="O7640" s="9">
        <f>IF(COUNTA($A7640:$K7640)=0,"",IF($M7640="SI","CUFE o factura duplicada dentro del reporte; no se suma dos veces",IF(IFERROR($H7640,0)&lt;=0,"DIAN reporta valor susceptible 0",IF($L7640="NO",IFERROR(LOOKUP(2,1/((LISTS!$M$2:$M$13&lt;&gt;"")*ISNUMBER(SEARCH(LISTS!$M$2:$M$13,$I7640))),LISTS!$O$2:$O$13),"Medio de pago no elegible o no identificado por DIAN"),"Apta automaticamente por pago electronico y base positiva"))))</f>
        <v/>
      </c>
    </row>
    <row r="7641">
      <c r="A7641" s="9" t="n"/>
      <c r="B7641" s="9" t="n"/>
      <c r="C7641" s="12" t="n"/>
      <c r="D7641" s="11" t="n"/>
      <c r="E7641" s="11" t="n"/>
      <c r="F7641" s="11" t="n"/>
      <c r="G7641" s="11" t="n"/>
      <c r="H7641" s="11" t="n"/>
      <c r="I7641" s="9" t="n"/>
      <c r="J7641" s="9" t="n"/>
      <c r="K7641" s="9" t="n"/>
      <c r="L7641" s="9">
        <f>IF(COUNTA($A7641:$K7641)=0,"",IF(AND(IFERROR($H7641,0)&gt;0,LEN(TRIM($K7641&amp;""))&gt;0,IFERROR(LOOKUP(2,1/((LISTS!$M$2:$M$13&lt;&gt;"")*ISNUMBER(SEARCH(LISTS!$M$2:$M$13,$I7641))),LISTS!$N$2:$N$13),"NO")="SI"),"SI","NO"))</f>
        <v/>
      </c>
      <c r="M7641" s="9">
        <f>IF(COUNTA($A7641:$K7641)=0,"",IF($K7641&lt;&gt;"",IF(COUNTIF($K$19:$K7641,$K7641)&gt;1,"SI","NO"),IF(COUNTIFS($A$19:$A7641,$A7641,$C$19:$C7641,$C7641,$J$19:$J7641,$J7641,$D$19:$D7641,$D7641)&gt;1,"SI","NO")))</f>
        <v/>
      </c>
      <c r="N7641" s="11">
        <f>IF(COUNTA($A7641:$K7641)=0,"",IF(AND($L7641="SI",$M7641="NO"),IFERROR($H7641,0),0))</f>
        <v/>
      </c>
      <c r="O7641" s="9">
        <f>IF(COUNTA($A7641:$K7641)=0,"",IF($M7641="SI","CUFE o factura duplicada dentro del reporte; no se suma dos veces",IF(IFERROR($H7641,0)&lt;=0,"DIAN reporta valor susceptible 0",IF($L7641="NO",IFERROR(LOOKUP(2,1/((LISTS!$M$2:$M$13&lt;&gt;"")*ISNUMBER(SEARCH(LISTS!$M$2:$M$13,$I7641))),LISTS!$O$2:$O$13),"Medio de pago no elegible o no identificado por DIAN"),"Apta automaticamente por pago electronico y base positiva"))))</f>
        <v/>
      </c>
    </row>
    <row r="7642">
      <c r="A7642" s="9" t="n"/>
      <c r="B7642" s="9" t="n"/>
      <c r="C7642" s="12" t="n"/>
      <c r="D7642" s="11" t="n"/>
      <c r="E7642" s="11" t="n"/>
      <c r="F7642" s="11" t="n"/>
      <c r="G7642" s="11" t="n"/>
      <c r="H7642" s="11" t="n"/>
      <c r="I7642" s="9" t="n"/>
      <c r="J7642" s="9" t="n"/>
      <c r="K7642" s="9" t="n"/>
      <c r="L7642" s="9">
        <f>IF(COUNTA($A7642:$K7642)=0,"",IF(AND(IFERROR($H7642,0)&gt;0,LEN(TRIM($K7642&amp;""))&gt;0,IFERROR(LOOKUP(2,1/((LISTS!$M$2:$M$13&lt;&gt;"")*ISNUMBER(SEARCH(LISTS!$M$2:$M$13,$I7642))),LISTS!$N$2:$N$13),"NO")="SI"),"SI","NO"))</f>
        <v/>
      </c>
      <c r="M7642" s="9">
        <f>IF(COUNTA($A7642:$K7642)=0,"",IF($K7642&lt;&gt;"",IF(COUNTIF($K$19:$K7642,$K7642)&gt;1,"SI","NO"),IF(COUNTIFS($A$19:$A7642,$A7642,$C$19:$C7642,$C7642,$J$19:$J7642,$J7642,$D$19:$D7642,$D7642)&gt;1,"SI","NO")))</f>
        <v/>
      </c>
      <c r="N7642" s="11">
        <f>IF(COUNTA($A7642:$K7642)=0,"",IF(AND($L7642="SI",$M7642="NO"),IFERROR($H7642,0),0))</f>
        <v/>
      </c>
      <c r="O7642" s="9">
        <f>IF(COUNTA($A7642:$K7642)=0,"",IF($M7642="SI","CUFE o factura duplicada dentro del reporte; no se suma dos veces",IF(IFERROR($H7642,0)&lt;=0,"DIAN reporta valor susceptible 0",IF($L7642="NO",IFERROR(LOOKUP(2,1/((LISTS!$M$2:$M$13&lt;&gt;"")*ISNUMBER(SEARCH(LISTS!$M$2:$M$13,$I7642))),LISTS!$O$2:$O$13),"Medio de pago no elegible o no identificado por DIAN"),"Apta automaticamente por pago electronico y base positiva"))))</f>
        <v/>
      </c>
    </row>
    <row r="7643">
      <c r="A7643" s="9" t="n"/>
      <c r="B7643" s="9" t="n"/>
      <c r="C7643" s="12" t="n"/>
      <c r="D7643" s="11" t="n"/>
      <c r="E7643" s="11" t="n"/>
      <c r="F7643" s="11" t="n"/>
      <c r="G7643" s="11" t="n"/>
      <c r="H7643" s="11" t="n"/>
      <c r="I7643" s="9" t="n"/>
      <c r="J7643" s="9" t="n"/>
      <c r="K7643" s="9" t="n"/>
      <c r="L7643" s="9">
        <f>IF(COUNTA($A7643:$K7643)=0,"",IF(AND(IFERROR($H7643,0)&gt;0,LEN(TRIM($K7643&amp;""))&gt;0,IFERROR(LOOKUP(2,1/((LISTS!$M$2:$M$13&lt;&gt;"")*ISNUMBER(SEARCH(LISTS!$M$2:$M$13,$I7643))),LISTS!$N$2:$N$13),"NO")="SI"),"SI","NO"))</f>
        <v/>
      </c>
      <c r="M7643" s="9">
        <f>IF(COUNTA($A7643:$K7643)=0,"",IF($K7643&lt;&gt;"",IF(COUNTIF($K$19:$K7643,$K7643)&gt;1,"SI","NO"),IF(COUNTIFS($A$19:$A7643,$A7643,$C$19:$C7643,$C7643,$J$19:$J7643,$J7643,$D$19:$D7643,$D7643)&gt;1,"SI","NO")))</f>
        <v/>
      </c>
      <c r="N7643" s="11">
        <f>IF(COUNTA($A7643:$K7643)=0,"",IF(AND($L7643="SI",$M7643="NO"),IFERROR($H7643,0),0))</f>
        <v/>
      </c>
      <c r="O7643" s="9">
        <f>IF(COUNTA($A7643:$K7643)=0,"",IF($M7643="SI","CUFE o factura duplicada dentro del reporte; no se suma dos veces",IF(IFERROR($H7643,0)&lt;=0,"DIAN reporta valor susceptible 0",IF($L7643="NO",IFERROR(LOOKUP(2,1/((LISTS!$M$2:$M$13&lt;&gt;"")*ISNUMBER(SEARCH(LISTS!$M$2:$M$13,$I7643))),LISTS!$O$2:$O$13),"Medio de pago no elegible o no identificado por DIAN"),"Apta automaticamente por pago electronico y base positiva"))))</f>
        <v/>
      </c>
    </row>
    <row r="7644">
      <c r="A7644" s="9" t="n"/>
      <c r="B7644" s="9" t="n"/>
      <c r="C7644" s="12" t="n"/>
      <c r="D7644" s="11" t="n"/>
      <c r="E7644" s="11" t="n"/>
      <c r="F7644" s="11" t="n"/>
      <c r="G7644" s="11" t="n"/>
      <c r="H7644" s="11" t="n"/>
      <c r="I7644" s="9" t="n"/>
      <c r="J7644" s="9" t="n"/>
      <c r="K7644" s="9" t="n"/>
      <c r="L7644" s="9">
        <f>IF(COUNTA($A7644:$K7644)=0,"",IF(AND(IFERROR($H7644,0)&gt;0,LEN(TRIM($K7644&amp;""))&gt;0,IFERROR(LOOKUP(2,1/((LISTS!$M$2:$M$13&lt;&gt;"")*ISNUMBER(SEARCH(LISTS!$M$2:$M$13,$I7644))),LISTS!$N$2:$N$13),"NO")="SI"),"SI","NO"))</f>
        <v/>
      </c>
      <c r="M7644" s="9">
        <f>IF(COUNTA($A7644:$K7644)=0,"",IF($K7644&lt;&gt;"",IF(COUNTIF($K$19:$K7644,$K7644)&gt;1,"SI","NO"),IF(COUNTIFS($A$19:$A7644,$A7644,$C$19:$C7644,$C7644,$J$19:$J7644,$J7644,$D$19:$D7644,$D7644)&gt;1,"SI","NO")))</f>
        <v/>
      </c>
      <c r="N7644" s="11">
        <f>IF(COUNTA($A7644:$K7644)=0,"",IF(AND($L7644="SI",$M7644="NO"),IFERROR($H7644,0),0))</f>
        <v/>
      </c>
      <c r="O7644" s="9">
        <f>IF(COUNTA($A7644:$K7644)=0,"",IF($M7644="SI","CUFE o factura duplicada dentro del reporte; no se suma dos veces",IF(IFERROR($H7644,0)&lt;=0,"DIAN reporta valor susceptible 0",IF($L7644="NO",IFERROR(LOOKUP(2,1/((LISTS!$M$2:$M$13&lt;&gt;"")*ISNUMBER(SEARCH(LISTS!$M$2:$M$13,$I7644))),LISTS!$O$2:$O$13),"Medio de pago no elegible o no identificado por DIAN"),"Apta automaticamente por pago electronico y base positiva"))))</f>
        <v/>
      </c>
    </row>
    <row r="7645">
      <c r="A7645" s="9" t="n"/>
      <c r="B7645" s="9" t="n"/>
      <c r="C7645" s="12" t="n"/>
      <c r="D7645" s="11" t="n"/>
      <c r="E7645" s="11" t="n"/>
      <c r="F7645" s="11" t="n"/>
      <c r="G7645" s="11" t="n"/>
      <c r="H7645" s="11" t="n"/>
      <c r="I7645" s="9" t="n"/>
      <c r="J7645" s="9" t="n"/>
      <c r="K7645" s="9" t="n"/>
      <c r="L7645" s="9">
        <f>IF(COUNTA($A7645:$K7645)=0,"",IF(AND(IFERROR($H7645,0)&gt;0,LEN(TRIM($K7645&amp;""))&gt;0,IFERROR(LOOKUP(2,1/((LISTS!$M$2:$M$13&lt;&gt;"")*ISNUMBER(SEARCH(LISTS!$M$2:$M$13,$I7645))),LISTS!$N$2:$N$13),"NO")="SI"),"SI","NO"))</f>
        <v/>
      </c>
      <c r="M7645" s="9">
        <f>IF(COUNTA($A7645:$K7645)=0,"",IF($K7645&lt;&gt;"",IF(COUNTIF($K$19:$K7645,$K7645)&gt;1,"SI","NO"),IF(COUNTIFS($A$19:$A7645,$A7645,$C$19:$C7645,$C7645,$J$19:$J7645,$J7645,$D$19:$D7645,$D7645)&gt;1,"SI","NO")))</f>
        <v/>
      </c>
      <c r="N7645" s="11">
        <f>IF(COUNTA($A7645:$K7645)=0,"",IF(AND($L7645="SI",$M7645="NO"),IFERROR($H7645,0),0))</f>
        <v/>
      </c>
      <c r="O7645" s="9">
        <f>IF(COUNTA($A7645:$K7645)=0,"",IF($M7645="SI","CUFE o factura duplicada dentro del reporte; no se suma dos veces",IF(IFERROR($H7645,0)&lt;=0,"DIAN reporta valor susceptible 0",IF($L7645="NO",IFERROR(LOOKUP(2,1/((LISTS!$M$2:$M$13&lt;&gt;"")*ISNUMBER(SEARCH(LISTS!$M$2:$M$13,$I7645))),LISTS!$O$2:$O$13),"Medio de pago no elegible o no identificado por DIAN"),"Apta automaticamente por pago electronico y base positiva"))))</f>
        <v/>
      </c>
    </row>
    <row r="7646">
      <c r="A7646" s="9" t="n"/>
      <c r="B7646" s="9" t="n"/>
      <c r="C7646" s="12" t="n"/>
      <c r="D7646" s="11" t="n"/>
      <c r="E7646" s="11" t="n"/>
      <c r="F7646" s="11" t="n"/>
      <c r="G7646" s="11" t="n"/>
      <c r="H7646" s="11" t="n"/>
      <c r="I7646" s="9" t="n"/>
      <c r="J7646" s="9" t="n"/>
      <c r="K7646" s="9" t="n"/>
      <c r="L7646" s="9">
        <f>IF(COUNTA($A7646:$K7646)=0,"",IF(AND(IFERROR($H7646,0)&gt;0,LEN(TRIM($K7646&amp;""))&gt;0,IFERROR(LOOKUP(2,1/((LISTS!$M$2:$M$13&lt;&gt;"")*ISNUMBER(SEARCH(LISTS!$M$2:$M$13,$I7646))),LISTS!$N$2:$N$13),"NO")="SI"),"SI","NO"))</f>
        <v/>
      </c>
      <c r="M7646" s="9">
        <f>IF(COUNTA($A7646:$K7646)=0,"",IF($K7646&lt;&gt;"",IF(COUNTIF($K$19:$K7646,$K7646)&gt;1,"SI","NO"),IF(COUNTIFS($A$19:$A7646,$A7646,$C$19:$C7646,$C7646,$J$19:$J7646,$J7646,$D$19:$D7646,$D7646)&gt;1,"SI","NO")))</f>
        <v/>
      </c>
      <c r="N7646" s="11">
        <f>IF(COUNTA($A7646:$K7646)=0,"",IF(AND($L7646="SI",$M7646="NO"),IFERROR($H7646,0),0))</f>
        <v/>
      </c>
      <c r="O7646" s="9">
        <f>IF(COUNTA($A7646:$K7646)=0,"",IF($M7646="SI","CUFE o factura duplicada dentro del reporte; no se suma dos veces",IF(IFERROR($H7646,0)&lt;=0,"DIAN reporta valor susceptible 0",IF($L7646="NO",IFERROR(LOOKUP(2,1/((LISTS!$M$2:$M$13&lt;&gt;"")*ISNUMBER(SEARCH(LISTS!$M$2:$M$13,$I7646))),LISTS!$O$2:$O$13),"Medio de pago no elegible o no identificado por DIAN"),"Apta automaticamente por pago electronico y base positiva"))))</f>
        <v/>
      </c>
    </row>
    <row r="7647">
      <c r="A7647" s="9" t="n"/>
      <c r="B7647" s="9" t="n"/>
      <c r="C7647" s="12" t="n"/>
      <c r="D7647" s="11" t="n"/>
      <c r="E7647" s="11" t="n"/>
      <c r="F7647" s="11" t="n"/>
      <c r="G7647" s="11" t="n"/>
      <c r="H7647" s="11" t="n"/>
      <c r="I7647" s="9" t="n"/>
      <c r="J7647" s="9" t="n"/>
      <c r="K7647" s="9" t="n"/>
      <c r="L7647" s="9">
        <f>IF(COUNTA($A7647:$K7647)=0,"",IF(AND(IFERROR($H7647,0)&gt;0,LEN(TRIM($K7647&amp;""))&gt;0,IFERROR(LOOKUP(2,1/((LISTS!$M$2:$M$13&lt;&gt;"")*ISNUMBER(SEARCH(LISTS!$M$2:$M$13,$I7647))),LISTS!$N$2:$N$13),"NO")="SI"),"SI","NO"))</f>
        <v/>
      </c>
      <c r="M7647" s="9">
        <f>IF(COUNTA($A7647:$K7647)=0,"",IF($K7647&lt;&gt;"",IF(COUNTIF($K$19:$K7647,$K7647)&gt;1,"SI","NO"),IF(COUNTIFS($A$19:$A7647,$A7647,$C$19:$C7647,$C7647,$J$19:$J7647,$J7647,$D$19:$D7647,$D7647)&gt;1,"SI","NO")))</f>
        <v/>
      </c>
      <c r="N7647" s="11">
        <f>IF(COUNTA($A7647:$K7647)=0,"",IF(AND($L7647="SI",$M7647="NO"),IFERROR($H7647,0),0))</f>
        <v/>
      </c>
      <c r="O7647" s="9">
        <f>IF(COUNTA($A7647:$K7647)=0,"",IF($M7647="SI","CUFE o factura duplicada dentro del reporte; no se suma dos veces",IF(IFERROR($H7647,0)&lt;=0,"DIAN reporta valor susceptible 0",IF($L7647="NO",IFERROR(LOOKUP(2,1/((LISTS!$M$2:$M$13&lt;&gt;"")*ISNUMBER(SEARCH(LISTS!$M$2:$M$13,$I7647))),LISTS!$O$2:$O$13),"Medio de pago no elegible o no identificado por DIAN"),"Apta automaticamente por pago electronico y base positiva"))))</f>
        <v/>
      </c>
    </row>
    <row r="7648">
      <c r="A7648" s="9" t="n"/>
      <c r="B7648" s="9" t="n"/>
      <c r="C7648" s="12" t="n"/>
      <c r="D7648" s="11" t="n"/>
      <c r="E7648" s="11" t="n"/>
      <c r="F7648" s="11" t="n"/>
      <c r="G7648" s="11" t="n"/>
      <c r="H7648" s="11" t="n"/>
      <c r="I7648" s="9" t="n"/>
      <c r="J7648" s="9" t="n"/>
      <c r="K7648" s="9" t="n"/>
      <c r="L7648" s="9">
        <f>IF(COUNTA($A7648:$K7648)=0,"",IF(AND(IFERROR($H7648,0)&gt;0,LEN(TRIM($K7648&amp;""))&gt;0,IFERROR(LOOKUP(2,1/((LISTS!$M$2:$M$13&lt;&gt;"")*ISNUMBER(SEARCH(LISTS!$M$2:$M$13,$I7648))),LISTS!$N$2:$N$13),"NO")="SI"),"SI","NO"))</f>
        <v/>
      </c>
      <c r="M7648" s="9">
        <f>IF(COUNTA($A7648:$K7648)=0,"",IF($K7648&lt;&gt;"",IF(COUNTIF($K$19:$K7648,$K7648)&gt;1,"SI","NO"),IF(COUNTIFS($A$19:$A7648,$A7648,$C$19:$C7648,$C7648,$J$19:$J7648,$J7648,$D$19:$D7648,$D7648)&gt;1,"SI","NO")))</f>
        <v/>
      </c>
      <c r="N7648" s="11">
        <f>IF(COUNTA($A7648:$K7648)=0,"",IF(AND($L7648="SI",$M7648="NO"),IFERROR($H7648,0),0))</f>
        <v/>
      </c>
      <c r="O7648" s="9">
        <f>IF(COUNTA($A7648:$K7648)=0,"",IF($M7648="SI","CUFE o factura duplicada dentro del reporte; no se suma dos veces",IF(IFERROR($H7648,0)&lt;=0,"DIAN reporta valor susceptible 0",IF($L7648="NO",IFERROR(LOOKUP(2,1/((LISTS!$M$2:$M$13&lt;&gt;"")*ISNUMBER(SEARCH(LISTS!$M$2:$M$13,$I7648))),LISTS!$O$2:$O$13),"Medio de pago no elegible o no identificado por DIAN"),"Apta automaticamente por pago electronico y base positiva"))))</f>
        <v/>
      </c>
    </row>
    <row r="7649">
      <c r="A7649" s="9" t="n"/>
      <c r="B7649" s="9" t="n"/>
      <c r="C7649" s="12" t="n"/>
      <c r="D7649" s="11" t="n"/>
      <c r="E7649" s="11" t="n"/>
      <c r="F7649" s="11" t="n"/>
      <c r="G7649" s="11" t="n"/>
      <c r="H7649" s="11" t="n"/>
      <c r="I7649" s="9" t="n"/>
      <c r="J7649" s="9" t="n"/>
      <c r="K7649" s="9" t="n"/>
      <c r="L7649" s="9">
        <f>IF(COUNTA($A7649:$K7649)=0,"",IF(AND(IFERROR($H7649,0)&gt;0,LEN(TRIM($K7649&amp;""))&gt;0,IFERROR(LOOKUP(2,1/((LISTS!$M$2:$M$13&lt;&gt;"")*ISNUMBER(SEARCH(LISTS!$M$2:$M$13,$I7649))),LISTS!$N$2:$N$13),"NO")="SI"),"SI","NO"))</f>
        <v/>
      </c>
      <c r="M7649" s="9">
        <f>IF(COUNTA($A7649:$K7649)=0,"",IF($K7649&lt;&gt;"",IF(COUNTIF($K$19:$K7649,$K7649)&gt;1,"SI","NO"),IF(COUNTIFS($A$19:$A7649,$A7649,$C$19:$C7649,$C7649,$J$19:$J7649,$J7649,$D$19:$D7649,$D7649)&gt;1,"SI","NO")))</f>
        <v/>
      </c>
      <c r="N7649" s="11">
        <f>IF(COUNTA($A7649:$K7649)=0,"",IF(AND($L7649="SI",$M7649="NO"),IFERROR($H7649,0),0))</f>
        <v/>
      </c>
      <c r="O7649" s="9">
        <f>IF(COUNTA($A7649:$K7649)=0,"",IF($M7649="SI","CUFE o factura duplicada dentro del reporte; no se suma dos veces",IF(IFERROR($H7649,0)&lt;=0,"DIAN reporta valor susceptible 0",IF($L7649="NO",IFERROR(LOOKUP(2,1/((LISTS!$M$2:$M$13&lt;&gt;"")*ISNUMBER(SEARCH(LISTS!$M$2:$M$13,$I7649))),LISTS!$O$2:$O$13),"Medio de pago no elegible o no identificado por DIAN"),"Apta automaticamente por pago electronico y base positiva"))))</f>
        <v/>
      </c>
    </row>
    <row r="7650">
      <c r="A7650" s="9" t="n"/>
      <c r="B7650" s="9" t="n"/>
      <c r="C7650" s="12" t="n"/>
      <c r="D7650" s="11" t="n"/>
      <c r="E7650" s="11" t="n"/>
      <c r="F7650" s="11" t="n"/>
      <c r="G7650" s="11" t="n"/>
      <c r="H7650" s="11" t="n"/>
      <c r="I7650" s="9" t="n"/>
      <c r="J7650" s="9" t="n"/>
      <c r="K7650" s="9" t="n"/>
      <c r="L7650" s="9">
        <f>IF(COUNTA($A7650:$K7650)=0,"",IF(AND(IFERROR($H7650,0)&gt;0,LEN(TRIM($K7650&amp;""))&gt;0,IFERROR(LOOKUP(2,1/((LISTS!$M$2:$M$13&lt;&gt;"")*ISNUMBER(SEARCH(LISTS!$M$2:$M$13,$I7650))),LISTS!$N$2:$N$13),"NO")="SI"),"SI","NO"))</f>
        <v/>
      </c>
      <c r="M7650" s="9">
        <f>IF(COUNTA($A7650:$K7650)=0,"",IF($K7650&lt;&gt;"",IF(COUNTIF($K$19:$K7650,$K7650)&gt;1,"SI","NO"),IF(COUNTIFS($A$19:$A7650,$A7650,$C$19:$C7650,$C7650,$J$19:$J7650,$J7650,$D$19:$D7650,$D7650)&gt;1,"SI","NO")))</f>
        <v/>
      </c>
      <c r="N7650" s="11">
        <f>IF(COUNTA($A7650:$K7650)=0,"",IF(AND($L7650="SI",$M7650="NO"),IFERROR($H7650,0),0))</f>
        <v/>
      </c>
      <c r="O7650" s="9">
        <f>IF(COUNTA($A7650:$K7650)=0,"",IF($M7650="SI","CUFE o factura duplicada dentro del reporte; no se suma dos veces",IF(IFERROR($H7650,0)&lt;=0,"DIAN reporta valor susceptible 0",IF($L7650="NO",IFERROR(LOOKUP(2,1/((LISTS!$M$2:$M$13&lt;&gt;"")*ISNUMBER(SEARCH(LISTS!$M$2:$M$13,$I7650))),LISTS!$O$2:$O$13),"Medio de pago no elegible o no identificado por DIAN"),"Apta automaticamente por pago electronico y base positiva"))))</f>
        <v/>
      </c>
    </row>
    <row r="7651">
      <c r="A7651" s="9" t="n"/>
      <c r="B7651" s="9" t="n"/>
      <c r="C7651" s="12" t="n"/>
      <c r="D7651" s="11" t="n"/>
      <c r="E7651" s="11" t="n"/>
      <c r="F7651" s="11" t="n"/>
      <c r="G7651" s="11" t="n"/>
      <c r="H7651" s="11" t="n"/>
      <c r="I7651" s="9" t="n"/>
      <c r="J7651" s="9" t="n"/>
      <c r="K7651" s="9" t="n"/>
      <c r="L7651" s="9">
        <f>IF(COUNTA($A7651:$K7651)=0,"",IF(AND(IFERROR($H7651,0)&gt;0,LEN(TRIM($K7651&amp;""))&gt;0,IFERROR(LOOKUP(2,1/((LISTS!$M$2:$M$13&lt;&gt;"")*ISNUMBER(SEARCH(LISTS!$M$2:$M$13,$I7651))),LISTS!$N$2:$N$13),"NO")="SI"),"SI","NO"))</f>
        <v/>
      </c>
      <c r="M7651" s="9">
        <f>IF(COUNTA($A7651:$K7651)=0,"",IF($K7651&lt;&gt;"",IF(COUNTIF($K$19:$K7651,$K7651)&gt;1,"SI","NO"),IF(COUNTIFS($A$19:$A7651,$A7651,$C$19:$C7651,$C7651,$J$19:$J7651,$J7651,$D$19:$D7651,$D7651)&gt;1,"SI","NO")))</f>
        <v/>
      </c>
      <c r="N7651" s="11">
        <f>IF(COUNTA($A7651:$K7651)=0,"",IF(AND($L7651="SI",$M7651="NO"),IFERROR($H7651,0),0))</f>
        <v/>
      </c>
      <c r="O7651" s="9">
        <f>IF(COUNTA($A7651:$K7651)=0,"",IF($M7651="SI","CUFE o factura duplicada dentro del reporte; no se suma dos veces",IF(IFERROR($H7651,0)&lt;=0,"DIAN reporta valor susceptible 0",IF($L7651="NO",IFERROR(LOOKUP(2,1/((LISTS!$M$2:$M$13&lt;&gt;"")*ISNUMBER(SEARCH(LISTS!$M$2:$M$13,$I7651))),LISTS!$O$2:$O$13),"Medio de pago no elegible o no identificado por DIAN"),"Apta automaticamente por pago electronico y base positiva"))))</f>
        <v/>
      </c>
    </row>
    <row r="7652">
      <c r="A7652" s="9" t="n"/>
      <c r="B7652" s="9" t="n"/>
      <c r="C7652" s="12" t="n"/>
      <c r="D7652" s="11" t="n"/>
      <c r="E7652" s="11" t="n"/>
      <c r="F7652" s="11" t="n"/>
      <c r="G7652" s="11" t="n"/>
      <c r="H7652" s="11" t="n"/>
      <c r="I7652" s="9" t="n"/>
      <c r="J7652" s="9" t="n"/>
      <c r="K7652" s="9" t="n"/>
      <c r="L7652" s="9">
        <f>IF(COUNTA($A7652:$K7652)=0,"",IF(AND(IFERROR($H7652,0)&gt;0,LEN(TRIM($K7652&amp;""))&gt;0,IFERROR(LOOKUP(2,1/((LISTS!$M$2:$M$13&lt;&gt;"")*ISNUMBER(SEARCH(LISTS!$M$2:$M$13,$I7652))),LISTS!$N$2:$N$13),"NO")="SI"),"SI","NO"))</f>
        <v/>
      </c>
      <c r="M7652" s="9">
        <f>IF(COUNTA($A7652:$K7652)=0,"",IF($K7652&lt;&gt;"",IF(COUNTIF($K$19:$K7652,$K7652)&gt;1,"SI","NO"),IF(COUNTIFS($A$19:$A7652,$A7652,$C$19:$C7652,$C7652,$J$19:$J7652,$J7652,$D$19:$D7652,$D7652)&gt;1,"SI","NO")))</f>
        <v/>
      </c>
      <c r="N7652" s="11">
        <f>IF(COUNTA($A7652:$K7652)=0,"",IF(AND($L7652="SI",$M7652="NO"),IFERROR($H7652,0),0))</f>
        <v/>
      </c>
      <c r="O7652" s="9">
        <f>IF(COUNTA($A7652:$K7652)=0,"",IF($M7652="SI","CUFE o factura duplicada dentro del reporte; no se suma dos veces",IF(IFERROR($H7652,0)&lt;=0,"DIAN reporta valor susceptible 0",IF($L7652="NO",IFERROR(LOOKUP(2,1/((LISTS!$M$2:$M$13&lt;&gt;"")*ISNUMBER(SEARCH(LISTS!$M$2:$M$13,$I7652))),LISTS!$O$2:$O$13),"Medio de pago no elegible o no identificado por DIAN"),"Apta automaticamente por pago electronico y base positiva"))))</f>
        <v/>
      </c>
    </row>
    <row r="7653">
      <c r="A7653" s="9" t="n"/>
      <c r="B7653" s="9" t="n"/>
      <c r="C7653" s="12" t="n"/>
      <c r="D7653" s="11" t="n"/>
      <c r="E7653" s="11" t="n"/>
      <c r="F7653" s="11" t="n"/>
      <c r="G7653" s="11" t="n"/>
      <c r="H7653" s="11" t="n"/>
      <c r="I7653" s="9" t="n"/>
      <c r="J7653" s="9" t="n"/>
      <c r="K7653" s="9" t="n"/>
      <c r="L7653" s="9">
        <f>IF(COUNTA($A7653:$K7653)=0,"",IF(AND(IFERROR($H7653,0)&gt;0,LEN(TRIM($K7653&amp;""))&gt;0,IFERROR(LOOKUP(2,1/((LISTS!$M$2:$M$13&lt;&gt;"")*ISNUMBER(SEARCH(LISTS!$M$2:$M$13,$I7653))),LISTS!$N$2:$N$13),"NO")="SI"),"SI","NO"))</f>
        <v/>
      </c>
      <c r="M7653" s="9">
        <f>IF(COUNTA($A7653:$K7653)=0,"",IF($K7653&lt;&gt;"",IF(COUNTIF($K$19:$K7653,$K7653)&gt;1,"SI","NO"),IF(COUNTIFS($A$19:$A7653,$A7653,$C$19:$C7653,$C7653,$J$19:$J7653,$J7653,$D$19:$D7653,$D7653)&gt;1,"SI","NO")))</f>
        <v/>
      </c>
      <c r="N7653" s="11">
        <f>IF(COUNTA($A7653:$K7653)=0,"",IF(AND($L7653="SI",$M7653="NO"),IFERROR($H7653,0),0))</f>
        <v/>
      </c>
      <c r="O7653" s="9">
        <f>IF(COUNTA($A7653:$K7653)=0,"",IF($M7653="SI","CUFE o factura duplicada dentro del reporte; no se suma dos veces",IF(IFERROR($H7653,0)&lt;=0,"DIAN reporta valor susceptible 0",IF($L7653="NO",IFERROR(LOOKUP(2,1/((LISTS!$M$2:$M$13&lt;&gt;"")*ISNUMBER(SEARCH(LISTS!$M$2:$M$13,$I7653))),LISTS!$O$2:$O$13),"Medio de pago no elegible o no identificado por DIAN"),"Apta automaticamente por pago electronico y base positiva"))))</f>
        <v/>
      </c>
    </row>
    <row r="7654">
      <c r="A7654" s="9" t="n"/>
      <c r="B7654" s="9" t="n"/>
      <c r="C7654" s="12" t="n"/>
      <c r="D7654" s="11" t="n"/>
      <c r="E7654" s="11" t="n"/>
      <c r="F7654" s="11" t="n"/>
      <c r="G7654" s="11" t="n"/>
      <c r="H7654" s="11" t="n"/>
      <c r="I7654" s="9" t="n"/>
      <c r="J7654" s="9" t="n"/>
      <c r="K7654" s="9" t="n"/>
      <c r="L7654" s="9">
        <f>IF(COUNTA($A7654:$K7654)=0,"",IF(AND(IFERROR($H7654,0)&gt;0,LEN(TRIM($K7654&amp;""))&gt;0,IFERROR(LOOKUP(2,1/((LISTS!$M$2:$M$13&lt;&gt;"")*ISNUMBER(SEARCH(LISTS!$M$2:$M$13,$I7654))),LISTS!$N$2:$N$13),"NO")="SI"),"SI","NO"))</f>
        <v/>
      </c>
      <c r="M7654" s="9">
        <f>IF(COUNTA($A7654:$K7654)=0,"",IF($K7654&lt;&gt;"",IF(COUNTIF($K$19:$K7654,$K7654)&gt;1,"SI","NO"),IF(COUNTIFS($A$19:$A7654,$A7654,$C$19:$C7654,$C7654,$J$19:$J7654,$J7654,$D$19:$D7654,$D7654)&gt;1,"SI","NO")))</f>
        <v/>
      </c>
      <c r="N7654" s="11">
        <f>IF(COUNTA($A7654:$K7654)=0,"",IF(AND($L7654="SI",$M7654="NO"),IFERROR($H7654,0),0))</f>
        <v/>
      </c>
      <c r="O7654" s="9">
        <f>IF(COUNTA($A7654:$K7654)=0,"",IF($M7654="SI","CUFE o factura duplicada dentro del reporte; no se suma dos veces",IF(IFERROR($H7654,0)&lt;=0,"DIAN reporta valor susceptible 0",IF($L7654="NO",IFERROR(LOOKUP(2,1/((LISTS!$M$2:$M$13&lt;&gt;"")*ISNUMBER(SEARCH(LISTS!$M$2:$M$13,$I7654))),LISTS!$O$2:$O$13),"Medio de pago no elegible o no identificado por DIAN"),"Apta automaticamente por pago electronico y base positiva"))))</f>
        <v/>
      </c>
    </row>
    <row r="7655">
      <c r="A7655" s="9" t="n"/>
      <c r="B7655" s="9" t="n"/>
      <c r="C7655" s="12" t="n"/>
      <c r="D7655" s="11" t="n"/>
      <c r="E7655" s="11" t="n"/>
      <c r="F7655" s="11" t="n"/>
      <c r="G7655" s="11" t="n"/>
      <c r="H7655" s="11" t="n"/>
      <c r="I7655" s="9" t="n"/>
      <c r="J7655" s="9" t="n"/>
      <c r="K7655" s="9" t="n"/>
      <c r="L7655" s="9">
        <f>IF(COUNTA($A7655:$K7655)=0,"",IF(AND(IFERROR($H7655,0)&gt;0,LEN(TRIM($K7655&amp;""))&gt;0,IFERROR(LOOKUP(2,1/((LISTS!$M$2:$M$13&lt;&gt;"")*ISNUMBER(SEARCH(LISTS!$M$2:$M$13,$I7655))),LISTS!$N$2:$N$13),"NO")="SI"),"SI","NO"))</f>
        <v/>
      </c>
      <c r="M7655" s="9">
        <f>IF(COUNTA($A7655:$K7655)=0,"",IF($K7655&lt;&gt;"",IF(COUNTIF($K$19:$K7655,$K7655)&gt;1,"SI","NO"),IF(COUNTIFS($A$19:$A7655,$A7655,$C$19:$C7655,$C7655,$J$19:$J7655,$J7655,$D$19:$D7655,$D7655)&gt;1,"SI","NO")))</f>
        <v/>
      </c>
      <c r="N7655" s="11">
        <f>IF(COUNTA($A7655:$K7655)=0,"",IF(AND($L7655="SI",$M7655="NO"),IFERROR($H7655,0),0))</f>
        <v/>
      </c>
      <c r="O7655" s="9">
        <f>IF(COUNTA($A7655:$K7655)=0,"",IF($M7655="SI","CUFE o factura duplicada dentro del reporte; no se suma dos veces",IF(IFERROR($H7655,0)&lt;=0,"DIAN reporta valor susceptible 0",IF($L7655="NO",IFERROR(LOOKUP(2,1/((LISTS!$M$2:$M$13&lt;&gt;"")*ISNUMBER(SEARCH(LISTS!$M$2:$M$13,$I7655))),LISTS!$O$2:$O$13),"Medio de pago no elegible o no identificado por DIAN"),"Apta automaticamente por pago electronico y base positiva"))))</f>
        <v/>
      </c>
    </row>
    <row r="7656">
      <c r="A7656" s="9" t="n"/>
      <c r="B7656" s="9" t="n"/>
      <c r="C7656" s="12" t="n"/>
      <c r="D7656" s="11" t="n"/>
      <c r="E7656" s="11" t="n"/>
      <c r="F7656" s="11" t="n"/>
      <c r="G7656" s="11" t="n"/>
      <c r="H7656" s="11" t="n"/>
      <c r="I7656" s="9" t="n"/>
      <c r="J7656" s="9" t="n"/>
      <c r="K7656" s="9" t="n"/>
      <c r="L7656" s="9">
        <f>IF(COUNTA($A7656:$K7656)=0,"",IF(AND(IFERROR($H7656,0)&gt;0,LEN(TRIM($K7656&amp;""))&gt;0,IFERROR(LOOKUP(2,1/((LISTS!$M$2:$M$13&lt;&gt;"")*ISNUMBER(SEARCH(LISTS!$M$2:$M$13,$I7656))),LISTS!$N$2:$N$13),"NO")="SI"),"SI","NO"))</f>
        <v/>
      </c>
      <c r="M7656" s="9">
        <f>IF(COUNTA($A7656:$K7656)=0,"",IF($K7656&lt;&gt;"",IF(COUNTIF($K$19:$K7656,$K7656)&gt;1,"SI","NO"),IF(COUNTIFS($A$19:$A7656,$A7656,$C$19:$C7656,$C7656,$J$19:$J7656,$J7656,$D$19:$D7656,$D7656)&gt;1,"SI","NO")))</f>
        <v/>
      </c>
      <c r="N7656" s="11">
        <f>IF(COUNTA($A7656:$K7656)=0,"",IF(AND($L7656="SI",$M7656="NO"),IFERROR($H7656,0),0))</f>
        <v/>
      </c>
      <c r="O7656" s="9">
        <f>IF(COUNTA($A7656:$K7656)=0,"",IF($M7656="SI","CUFE o factura duplicada dentro del reporte; no se suma dos veces",IF(IFERROR($H7656,0)&lt;=0,"DIAN reporta valor susceptible 0",IF($L7656="NO",IFERROR(LOOKUP(2,1/((LISTS!$M$2:$M$13&lt;&gt;"")*ISNUMBER(SEARCH(LISTS!$M$2:$M$13,$I7656))),LISTS!$O$2:$O$13),"Medio de pago no elegible o no identificado por DIAN"),"Apta automaticamente por pago electronico y base positiva"))))</f>
        <v/>
      </c>
    </row>
    <row r="7657">
      <c r="A7657" s="9" t="n"/>
      <c r="B7657" s="9" t="n"/>
      <c r="C7657" s="12" t="n"/>
      <c r="D7657" s="11" t="n"/>
      <c r="E7657" s="11" t="n"/>
      <c r="F7657" s="11" t="n"/>
      <c r="G7657" s="11" t="n"/>
      <c r="H7657" s="11" t="n"/>
      <c r="I7657" s="9" t="n"/>
      <c r="J7657" s="9" t="n"/>
      <c r="K7657" s="9" t="n"/>
      <c r="L7657" s="9">
        <f>IF(COUNTA($A7657:$K7657)=0,"",IF(AND(IFERROR($H7657,0)&gt;0,LEN(TRIM($K7657&amp;""))&gt;0,IFERROR(LOOKUP(2,1/((LISTS!$M$2:$M$13&lt;&gt;"")*ISNUMBER(SEARCH(LISTS!$M$2:$M$13,$I7657))),LISTS!$N$2:$N$13),"NO")="SI"),"SI","NO"))</f>
        <v/>
      </c>
      <c r="M7657" s="9">
        <f>IF(COUNTA($A7657:$K7657)=0,"",IF($K7657&lt;&gt;"",IF(COUNTIF($K$19:$K7657,$K7657)&gt;1,"SI","NO"),IF(COUNTIFS($A$19:$A7657,$A7657,$C$19:$C7657,$C7657,$J$19:$J7657,$J7657,$D$19:$D7657,$D7657)&gt;1,"SI","NO")))</f>
        <v/>
      </c>
      <c r="N7657" s="11">
        <f>IF(COUNTA($A7657:$K7657)=0,"",IF(AND($L7657="SI",$M7657="NO"),IFERROR($H7657,0),0))</f>
        <v/>
      </c>
      <c r="O7657" s="9">
        <f>IF(COUNTA($A7657:$K7657)=0,"",IF($M7657="SI","CUFE o factura duplicada dentro del reporte; no se suma dos veces",IF(IFERROR($H7657,0)&lt;=0,"DIAN reporta valor susceptible 0",IF($L7657="NO",IFERROR(LOOKUP(2,1/((LISTS!$M$2:$M$13&lt;&gt;"")*ISNUMBER(SEARCH(LISTS!$M$2:$M$13,$I7657))),LISTS!$O$2:$O$13),"Medio de pago no elegible o no identificado por DIAN"),"Apta automaticamente por pago electronico y base positiva"))))</f>
        <v/>
      </c>
    </row>
    <row r="7658">
      <c r="A7658" s="9" t="n"/>
      <c r="B7658" s="9" t="n"/>
      <c r="C7658" s="12" t="n"/>
      <c r="D7658" s="11" t="n"/>
      <c r="E7658" s="11" t="n"/>
      <c r="F7658" s="11" t="n"/>
      <c r="G7658" s="11" t="n"/>
      <c r="H7658" s="11" t="n"/>
      <c r="I7658" s="9" t="n"/>
      <c r="J7658" s="9" t="n"/>
      <c r="K7658" s="9" t="n"/>
      <c r="L7658" s="9">
        <f>IF(COUNTA($A7658:$K7658)=0,"",IF(AND(IFERROR($H7658,0)&gt;0,LEN(TRIM($K7658&amp;""))&gt;0,IFERROR(LOOKUP(2,1/((LISTS!$M$2:$M$13&lt;&gt;"")*ISNUMBER(SEARCH(LISTS!$M$2:$M$13,$I7658))),LISTS!$N$2:$N$13),"NO")="SI"),"SI","NO"))</f>
        <v/>
      </c>
      <c r="M7658" s="9">
        <f>IF(COUNTA($A7658:$K7658)=0,"",IF($K7658&lt;&gt;"",IF(COUNTIF($K$19:$K7658,$K7658)&gt;1,"SI","NO"),IF(COUNTIFS($A$19:$A7658,$A7658,$C$19:$C7658,$C7658,$J$19:$J7658,$J7658,$D$19:$D7658,$D7658)&gt;1,"SI","NO")))</f>
        <v/>
      </c>
      <c r="N7658" s="11">
        <f>IF(COUNTA($A7658:$K7658)=0,"",IF(AND($L7658="SI",$M7658="NO"),IFERROR($H7658,0),0))</f>
        <v/>
      </c>
      <c r="O7658" s="9">
        <f>IF(COUNTA($A7658:$K7658)=0,"",IF($M7658="SI","CUFE o factura duplicada dentro del reporte; no se suma dos veces",IF(IFERROR($H7658,0)&lt;=0,"DIAN reporta valor susceptible 0",IF($L7658="NO",IFERROR(LOOKUP(2,1/((LISTS!$M$2:$M$13&lt;&gt;"")*ISNUMBER(SEARCH(LISTS!$M$2:$M$13,$I7658))),LISTS!$O$2:$O$13),"Medio de pago no elegible o no identificado por DIAN"),"Apta automaticamente por pago electronico y base positiva"))))</f>
        <v/>
      </c>
    </row>
    <row r="7659">
      <c r="A7659" s="9" t="n"/>
      <c r="B7659" s="9" t="n"/>
      <c r="C7659" s="12" t="n"/>
      <c r="D7659" s="11" t="n"/>
      <c r="E7659" s="11" t="n"/>
      <c r="F7659" s="11" t="n"/>
      <c r="G7659" s="11" t="n"/>
      <c r="H7659" s="11" t="n"/>
      <c r="I7659" s="9" t="n"/>
      <c r="J7659" s="9" t="n"/>
      <c r="K7659" s="9" t="n"/>
      <c r="L7659" s="9">
        <f>IF(COUNTA($A7659:$K7659)=0,"",IF(AND(IFERROR($H7659,0)&gt;0,LEN(TRIM($K7659&amp;""))&gt;0,IFERROR(LOOKUP(2,1/((LISTS!$M$2:$M$13&lt;&gt;"")*ISNUMBER(SEARCH(LISTS!$M$2:$M$13,$I7659))),LISTS!$N$2:$N$13),"NO")="SI"),"SI","NO"))</f>
        <v/>
      </c>
      <c r="M7659" s="9">
        <f>IF(COUNTA($A7659:$K7659)=0,"",IF($K7659&lt;&gt;"",IF(COUNTIF($K$19:$K7659,$K7659)&gt;1,"SI","NO"),IF(COUNTIFS($A$19:$A7659,$A7659,$C$19:$C7659,$C7659,$J$19:$J7659,$J7659,$D$19:$D7659,$D7659)&gt;1,"SI","NO")))</f>
        <v/>
      </c>
      <c r="N7659" s="11">
        <f>IF(COUNTA($A7659:$K7659)=0,"",IF(AND($L7659="SI",$M7659="NO"),IFERROR($H7659,0),0))</f>
        <v/>
      </c>
      <c r="O7659" s="9">
        <f>IF(COUNTA($A7659:$K7659)=0,"",IF($M7659="SI","CUFE o factura duplicada dentro del reporte; no se suma dos veces",IF(IFERROR($H7659,0)&lt;=0,"DIAN reporta valor susceptible 0",IF($L7659="NO",IFERROR(LOOKUP(2,1/((LISTS!$M$2:$M$13&lt;&gt;"")*ISNUMBER(SEARCH(LISTS!$M$2:$M$13,$I7659))),LISTS!$O$2:$O$13),"Medio de pago no elegible o no identificado por DIAN"),"Apta automaticamente por pago electronico y base positiva"))))</f>
        <v/>
      </c>
    </row>
    <row r="7660">
      <c r="A7660" s="9" t="n"/>
      <c r="B7660" s="9" t="n"/>
      <c r="C7660" s="12" t="n"/>
      <c r="D7660" s="11" t="n"/>
      <c r="E7660" s="11" t="n"/>
      <c r="F7660" s="11" t="n"/>
      <c r="G7660" s="11" t="n"/>
      <c r="H7660" s="11" t="n"/>
      <c r="I7660" s="9" t="n"/>
      <c r="J7660" s="9" t="n"/>
      <c r="K7660" s="9" t="n"/>
      <c r="L7660" s="9">
        <f>IF(COUNTA($A7660:$K7660)=0,"",IF(AND(IFERROR($H7660,0)&gt;0,LEN(TRIM($K7660&amp;""))&gt;0,IFERROR(LOOKUP(2,1/((LISTS!$M$2:$M$13&lt;&gt;"")*ISNUMBER(SEARCH(LISTS!$M$2:$M$13,$I7660))),LISTS!$N$2:$N$13),"NO")="SI"),"SI","NO"))</f>
        <v/>
      </c>
      <c r="M7660" s="9">
        <f>IF(COUNTA($A7660:$K7660)=0,"",IF($K7660&lt;&gt;"",IF(COUNTIF($K$19:$K7660,$K7660)&gt;1,"SI","NO"),IF(COUNTIFS($A$19:$A7660,$A7660,$C$19:$C7660,$C7660,$J$19:$J7660,$J7660,$D$19:$D7660,$D7660)&gt;1,"SI","NO")))</f>
        <v/>
      </c>
      <c r="N7660" s="11">
        <f>IF(COUNTA($A7660:$K7660)=0,"",IF(AND($L7660="SI",$M7660="NO"),IFERROR($H7660,0),0))</f>
        <v/>
      </c>
      <c r="O7660" s="9">
        <f>IF(COUNTA($A7660:$K7660)=0,"",IF($M7660="SI","CUFE o factura duplicada dentro del reporte; no se suma dos veces",IF(IFERROR($H7660,0)&lt;=0,"DIAN reporta valor susceptible 0",IF($L7660="NO",IFERROR(LOOKUP(2,1/((LISTS!$M$2:$M$13&lt;&gt;"")*ISNUMBER(SEARCH(LISTS!$M$2:$M$13,$I7660))),LISTS!$O$2:$O$13),"Medio de pago no elegible o no identificado por DIAN"),"Apta automaticamente por pago electronico y base positiva"))))</f>
        <v/>
      </c>
    </row>
    <row r="7661">
      <c r="A7661" s="9" t="n"/>
      <c r="B7661" s="9" t="n"/>
      <c r="C7661" s="12" t="n"/>
      <c r="D7661" s="11" t="n"/>
      <c r="E7661" s="11" t="n"/>
      <c r="F7661" s="11" t="n"/>
      <c r="G7661" s="11" t="n"/>
      <c r="H7661" s="11" t="n"/>
      <c r="I7661" s="9" t="n"/>
      <c r="J7661" s="9" t="n"/>
      <c r="K7661" s="9" t="n"/>
      <c r="L7661" s="9">
        <f>IF(COUNTA($A7661:$K7661)=0,"",IF(AND(IFERROR($H7661,0)&gt;0,LEN(TRIM($K7661&amp;""))&gt;0,IFERROR(LOOKUP(2,1/((LISTS!$M$2:$M$13&lt;&gt;"")*ISNUMBER(SEARCH(LISTS!$M$2:$M$13,$I7661))),LISTS!$N$2:$N$13),"NO")="SI"),"SI","NO"))</f>
        <v/>
      </c>
      <c r="M7661" s="9">
        <f>IF(COUNTA($A7661:$K7661)=0,"",IF($K7661&lt;&gt;"",IF(COUNTIF($K$19:$K7661,$K7661)&gt;1,"SI","NO"),IF(COUNTIFS($A$19:$A7661,$A7661,$C$19:$C7661,$C7661,$J$19:$J7661,$J7661,$D$19:$D7661,$D7661)&gt;1,"SI","NO")))</f>
        <v/>
      </c>
      <c r="N7661" s="11">
        <f>IF(COUNTA($A7661:$K7661)=0,"",IF(AND($L7661="SI",$M7661="NO"),IFERROR($H7661,0),0))</f>
        <v/>
      </c>
      <c r="O7661" s="9">
        <f>IF(COUNTA($A7661:$K7661)=0,"",IF($M7661="SI","CUFE o factura duplicada dentro del reporte; no se suma dos veces",IF(IFERROR($H7661,0)&lt;=0,"DIAN reporta valor susceptible 0",IF($L7661="NO",IFERROR(LOOKUP(2,1/((LISTS!$M$2:$M$13&lt;&gt;"")*ISNUMBER(SEARCH(LISTS!$M$2:$M$13,$I7661))),LISTS!$O$2:$O$13),"Medio de pago no elegible o no identificado por DIAN"),"Apta automaticamente por pago electronico y base positiva"))))</f>
        <v/>
      </c>
    </row>
    <row r="7662">
      <c r="A7662" s="9" t="n"/>
      <c r="B7662" s="9" t="n"/>
      <c r="C7662" s="12" t="n"/>
      <c r="D7662" s="11" t="n"/>
      <c r="E7662" s="11" t="n"/>
      <c r="F7662" s="11" t="n"/>
      <c r="G7662" s="11" t="n"/>
      <c r="H7662" s="11" t="n"/>
      <c r="I7662" s="9" t="n"/>
      <c r="J7662" s="9" t="n"/>
      <c r="K7662" s="9" t="n"/>
      <c r="L7662" s="9">
        <f>IF(COUNTA($A7662:$K7662)=0,"",IF(AND(IFERROR($H7662,0)&gt;0,LEN(TRIM($K7662&amp;""))&gt;0,IFERROR(LOOKUP(2,1/((LISTS!$M$2:$M$13&lt;&gt;"")*ISNUMBER(SEARCH(LISTS!$M$2:$M$13,$I7662))),LISTS!$N$2:$N$13),"NO")="SI"),"SI","NO"))</f>
        <v/>
      </c>
      <c r="M7662" s="9">
        <f>IF(COUNTA($A7662:$K7662)=0,"",IF($K7662&lt;&gt;"",IF(COUNTIF($K$19:$K7662,$K7662)&gt;1,"SI","NO"),IF(COUNTIFS($A$19:$A7662,$A7662,$C$19:$C7662,$C7662,$J$19:$J7662,$J7662,$D$19:$D7662,$D7662)&gt;1,"SI","NO")))</f>
        <v/>
      </c>
      <c r="N7662" s="11">
        <f>IF(COUNTA($A7662:$K7662)=0,"",IF(AND($L7662="SI",$M7662="NO"),IFERROR($H7662,0),0))</f>
        <v/>
      </c>
      <c r="O7662" s="9">
        <f>IF(COUNTA($A7662:$K7662)=0,"",IF($M7662="SI","CUFE o factura duplicada dentro del reporte; no se suma dos veces",IF(IFERROR($H7662,0)&lt;=0,"DIAN reporta valor susceptible 0",IF($L7662="NO",IFERROR(LOOKUP(2,1/((LISTS!$M$2:$M$13&lt;&gt;"")*ISNUMBER(SEARCH(LISTS!$M$2:$M$13,$I7662))),LISTS!$O$2:$O$13),"Medio de pago no elegible o no identificado por DIAN"),"Apta automaticamente por pago electronico y base positiva"))))</f>
        <v/>
      </c>
    </row>
    <row r="7663">
      <c r="A7663" s="9" t="n"/>
      <c r="B7663" s="9" t="n"/>
      <c r="C7663" s="12" t="n"/>
      <c r="D7663" s="11" t="n"/>
      <c r="E7663" s="11" t="n"/>
      <c r="F7663" s="11" t="n"/>
      <c r="G7663" s="11" t="n"/>
      <c r="H7663" s="11" t="n"/>
      <c r="I7663" s="9" t="n"/>
      <c r="J7663" s="9" t="n"/>
      <c r="K7663" s="9" t="n"/>
      <c r="L7663" s="9">
        <f>IF(COUNTA($A7663:$K7663)=0,"",IF(AND(IFERROR($H7663,0)&gt;0,LEN(TRIM($K7663&amp;""))&gt;0,IFERROR(LOOKUP(2,1/((LISTS!$M$2:$M$13&lt;&gt;"")*ISNUMBER(SEARCH(LISTS!$M$2:$M$13,$I7663))),LISTS!$N$2:$N$13),"NO")="SI"),"SI","NO"))</f>
        <v/>
      </c>
      <c r="M7663" s="9">
        <f>IF(COUNTA($A7663:$K7663)=0,"",IF($K7663&lt;&gt;"",IF(COUNTIF($K$19:$K7663,$K7663)&gt;1,"SI","NO"),IF(COUNTIFS($A$19:$A7663,$A7663,$C$19:$C7663,$C7663,$J$19:$J7663,$J7663,$D$19:$D7663,$D7663)&gt;1,"SI","NO")))</f>
        <v/>
      </c>
      <c r="N7663" s="11">
        <f>IF(COUNTA($A7663:$K7663)=0,"",IF(AND($L7663="SI",$M7663="NO"),IFERROR($H7663,0),0))</f>
        <v/>
      </c>
      <c r="O7663" s="9">
        <f>IF(COUNTA($A7663:$K7663)=0,"",IF($M7663="SI","CUFE o factura duplicada dentro del reporte; no se suma dos veces",IF(IFERROR($H7663,0)&lt;=0,"DIAN reporta valor susceptible 0",IF($L7663="NO",IFERROR(LOOKUP(2,1/((LISTS!$M$2:$M$13&lt;&gt;"")*ISNUMBER(SEARCH(LISTS!$M$2:$M$13,$I7663))),LISTS!$O$2:$O$13),"Medio de pago no elegible o no identificado por DIAN"),"Apta automaticamente por pago electronico y base positiva"))))</f>
        <v/>
      </c>
    </row>
    <row r="7664">
      <c r="A7664" s="9" t="n"/>
      <c r="B7664" s="9" t="n"/>
      <c r="C7664" s="12" t="n"/>
      <c r="D7664" s="11" t="n"/>
      <c r="E7664" s="11" t="n"/>
      <c r="F7664" s="11" t="n"/>
      <c r="G7664" s="11" t="n"/>
      <c r="H7664" s="11" t="n"/>
      <c r="I7664" s="9" t="n"/>
      <c r="J7664" s="9" t="n"/>
      <c r="K7664" s="9" t="n"/>
      <c r="L7664" s="9">
        <f>IF(COUNTA($A7664:$K7664)=0,"",IF(AND(IFERROR($H7664,0)&gt;0,LEN(TRIM($K7664&amp;""))&gt;0,IFERROR(LOOKUP(2,1/((LISTS!$M$2:$M$13&lt;&gt;"")*ISNUMBER(SEARCH(LISTS!$M$2:$M$13,$I7664))),LISTS!$N$2:$N$13),"NO")="SI"),"SI","NO"))</f>
        <v/>
      </c>
      <c r="M7664" s="9">
        <f>IF(COUNTA($A7664:$K7664)=0,"",IF($K7664&lt;&gt;"",IF(COUNTIF($K$19:$K7664,$K7664)&gt;1,"SI","NO"),IF(COUNTIFS($A$19:$A7664,$A7664,$C$19:$C7664,$C7664,$J$19:$J7664,$J7664,$D$19:$D7664,$D7664)&gt;1,"SI","NO")))</f>
        <v/>
      </c>
      <c r="N7664" s="11">
        <f>IF(COUNTA($A7664:$K7664)=0,"",IF(AND($L7664="SI",$M7664="NO"),IFERROR($H7664,0),0))</f>
        <v/>
      </c>
      <c r="O7664" s="9">
        <f>IF(COUNTA($A7664:$K7664)=0,"",IF($M7664="SI","CUFE o factura duplicada dentro del reporte; no se suma dos veces",IF(IFERROR($H7664,0)&lt;=0,"DIAN reporta valor susceptible 0",IF($L7664="NO",IFERROR(LOOKUP(2,1/((LISTS!$M$2:$M$13&lt;&gt;"")*ISNUMBER(SEARCH(LISTS!$M$2:$M$13,$I7664))),LISTS!$O$2:$O$13),"Medio de pago no elegible o no identificado por DIAN"),"Apta automaticamente por pago electronico y base positiva"))))</f>
        <v/>
      </c>
    </row>
    <row r="7665">
      <c r="A7665" s="9" t="n"/>
      <c r="B7665" s="9" t="n"/>
      <c r="C7665" s="12" t="n"/>
      <c r="D7665" s="11" t="n"/>
      <c r="E7665" s="11" t="n"/>
      <c r="F7665" s="11" t="n"/>
      <c r="G7665" s="11" t="n"/>
      <c r="H7665" s="11" t="n"/>
      <c r="I7665" s="9" t="n"/>
      <c r="J7665" s="9" t="n"/>
      <c r="K7665" s="9" t="n"/>
      <c r="L7665" s="9">
        <f>IF(COUNTA($A7665:$K7665)=0,"",IF(AND(IFERROR($H7665,0)&gt;0,LEN(TRIM($K7665&amp;""))&gt;0,IFERROR(LOOKUP(2,1/((LISTS!$M$2:$M$13&lt;&gt;"")*ISNUMBER(SEARCH(LISTS!$M$2:$M$13,$I7665))),LISTS!$N$2:$N$13),"NO")="SI"),"SI","NO"))</f>
        <v/>
      </c>
      <c r="M7665" s="9">
        <f>IF(COUNTA($A7665:$K7665)=0,"",IF($K7665&lt;&gt;"",IF(COUNTIF($K$19:$K7665,$K7665)&gt;1,"SI","NO"),IF(COUNTIFS($A$19:$A7665,$A7665,$C$19:$C7665,$C7665,$J$19:$J7665,$J7665,$D$19:$D7665,$D7665)&gt;1,"SI","NO")))</f>
        <v/>
      </c>
      <c r="N7665" s="11">
        <f>IF(COUNTA($A7665:$K7665)=0,"",IF(AND($L7665="SI",$M7665="NO"),IFERROR($H7665,0),0))</f>
        <v/>
      </c>
      <c r="O7665" s="9">
        <f>IF(COUNTA($A7665:$K7665)=0,"",IF($M7665="SI","CUFE o factura duplicada dentro del reporte; no se suma dos veces",IF(IFERROR($H7665,0)&lt;=0,"DIAN reporta valor susceptible 0",IF($L7665="NO",IFERROR(LOOKUP(2,1/((LISTS!$M$2:$M$13&lt;&gt;"")*ISNUMBER(SEARCH(LISTS!$M$2:$M$13,$I7665))),LISTS!$O$2:$O$13),"Medio de pago no elegible o no identificado por DIAN"),"Apta automaticamente por pago electronico y base positiva"))))</f>
        <v/>
      </c>
    </row>
    <row r="7666">
      <c r="A7666" s="9" t="n"/>
      <c r="B7666" s="9" t="n"/>
      <c r="C7666" s="12" t="n"/>
      <c r="D7666" s="11" t="n"/>
      <c r="E7666" s="11" t="n"/>
      <c r="F7666" s="11" t="n"/>
      <c r="G7666" s="11" t="n"/>
      <c r="H7666" s="11" t="n"/>
      <c r="I7666" s="9" t="n"/>
      <c r="J7666" s="9" t="n"/>
      <c r="K7666" s="9" t="n"/>
      <c r="L7666" s="9">
        <f>IF(COUNTA($A7666:$K7666)=0,"",IF(AND(IFERROR($H7666,0)&gt;0,LEN(TRIM($K7666&amp;""))&gt;0,IFERROR(LOOKUP(2,1/((LISTS!$M$2:$M$13&lt;&gt;"")*ISNUMBER(SEARCH(LISTS!$M$2:$M$13,$I7666))),LISTS!$N$2:$N$13),"NO")="SI"),"SI","NO"))</f>
        <v/>
      </c>
      <c r="M7666" s="9">
        <f>IF(COUNTA($A7666:$K7666)=0,"",IF($K7666&lt;&gt;"",IF(COUNTIF($K$19:$K7666,$K7666)&gt;1,"SI","NO"),IF(COUNTIFS($A$19:$A7666,$A7666,$C$19:$C7666,$C7666,$J$19:$J7666,$J7666,$D$19:$D7666,$D7666)&gt;1,"SI","NO")))</f>
        <v/>
      </c>
      <c r="N7666" s="11">
        <f>IF(COUNTA($A7666:$K7666)=0,"",IF(AND($L7666="SI",$M7666="NO"),IFERROR($H7666,0),0))</f>
        <v/>
      </c>
      <c r="O7666" s="9">
        <f>IF(COUNTA($A7666:$K7666)=0,"",IF($M7666="SI","CUFE o factura duplicada dentro del reporte; no se suma dos veces",IF(IFERROR($H7666,0)&lt;=0,"DIAN reporta valor susceptible 0",IF($L7666="NO",IFERROR(LOOKUP(2,1/((LISTS!$M$2:$M$13&lt;&gt;"")*ISNUMBER(SEARCH(LISTS!$M$2:$M$13,$I7666))),LISTS!$O$2:$O$13),"Medio de pago no elegible o no identificado por DIAN"),"Apta automaticamente por pago electronico y base positiva"))))</f>
        <v/>
      </c>
    </row>
    <row r="7667">
      <c r="A7667" s="9" t="n"/>
      <c r="B7667" s="9" t="n"/>
      <c r="C7667" s="12" t="n"/>
      <c r="D7667" s="11" t="n"/>
      <c r="E7667" s="11" t="n"/>
      <c r="F7667" s="11" t="n"/>
      <c r="G7667" s="11" t="n"/>
      <c r="H7667" s="11" t="n"/>
      <c r="I7667" s="9" t="n"/>
      <c r="J7667" s="9" t="n"/>
      <c r="K7667" s="9" t="n"/>
      <c r="L7667" s="9">
        <f>IF(COUNTA($A7667:$K7667)=0,"",IF(AND(IFERROR($H7667,0)&gt;0,LEN(TRIM($K7667&amp;""))&gt;0,IFERROR(LOOKUP(2,1/((LISTS!$M$2:$M$13&lt;&gt;"")*ISNUMBER(SEARCH(LISTS!$M$2:$M$13,$I7667))),LISTS!$N$2:$N$13),"NO")="SI"),"SI","NO"))</f>
        <v/>
      </c>
      <c r="M7667" s="9">
        <f>IF(COUNTA($A7667:$K7667)=0,"",IF($K7667&lt;&gt;"",IF(COUNTIF($K$19:$K7667,$K7667)&gt;1,"SI","NO"),IF(COUNTIFS($A$19:$A7667,$A7667,$C$19:$C7667,$C7667,$J$19:$J7667,$J7667,$D$19:$D7667,$D7667)&gt;1,"SI","NO")))</f>
        <v/>
      </c>
      <c r="N7667" s="11">
        <f>IF(COUNTA($A7667:$K7667)=0,"",IF(AND($L7667="SI",$M7667="NO"),IFERROR($H7667,0),0))</f>
        <v/>
      </c>
      <c r="O7667" s="9">
        <f>IF(COUNTA($A7667:$K7667)=0,"",IF($M7667="SI","CUFE o factura duplicada dentro del reporte; no se suma dos veces",IF(IFERROR($H7667,0)&lt;=0,"DIAN reporta valor susceptible 0",IF($L7667="NO",IFERROR(LOOKUP(2,1/((LISTS!$M$2:$M$13&lt;&gt;"")*ISNUMBER(SEARCH(LISTS!$M$2:$M$13,$I7667))),LISTS!$O$2:$O$13),"Medio de pago no elegible o no identificado por DIAN"),"Apta automaticamente por pago electronico y base positiva"))))</f>
        <v/>
      </c>
    </row>
    <row r="7668">
      <c r="A7668" s="9" t="n"/>
      <c r="B7668" s="9" t="n"/>
      <c r="C7668" s="12" t="n"/>
      <c r="D7668" s="11" t="n"/>
      <c r="E7668" s="11" t="n"/>
      <c r="F7668" s="11" t="n"/>
      <c r="G7668" s="11" t="n"/>
      <c r="H7668" s="11" t="n"/>
      <c r="I7668" s="9" t="n"/>
      <c r="J7668" s="9" t="n"/>
      <c r="K7668" s="9" t="n"/>
      <c r="L7668" s="9">
        <f>IF(COUNTA($A7668:$K7668)=0,"",IF(AND(IFERROR($H7668,0)&gt;0,LEN(TRIM($K7668&amp;""))&gt;0,IFERROR(LOOKUP(2,1/((LISTS!$M$2:$M$13&lt;&gt;"")*ISNUMBER(SEARCH(LISTS!$M$2:$M$13,$I7668))),LISTS!$N$2:$N$13),"NO")="SI"),"SI","NO"))</f>
        <v/>
      </c>
      <c r="M7668" s="9">
        <f>IF(COUNTA($A7668:$K7668)=0,"",IF($K7668&lt;&gt;"",IF(COUNTIF($K$19:$K7668,$K7668)&gt;1,"SI","NO"),IF(COUNTIFS($A$19:$A7668,$A7668,$C$19:$C7668,$C7668,$J$19:$J7668,$J7668,$D$19:$D7668,$D7668)&gt;1,"SI","NO")))</f>
        <v/>
      </c>
      <c r="N7668" s="11">
        <f>IF(COUNTA($A7668:$K7668)=0,"",IF(AND($L7668="SI",$M7668="NO"),IFERROR($H7668,0),0))</f>
        <v/>
      </c>
      <c r="O7668" s="9">
        <f>IF(COUNTA($A7668:$K7668)=0,"",IF($M7668="SI","CUFE o factura duplicada dentro del reporte; no se suma dos veces",IF(IFERROR($H7668,0)&lt;=0,"DIAN reporta valor susceptible 0",IF($L7668="NO",IFERROR(LOOKUP(2,1/((LISTS!$M$2:$M$13&lt;&gt;"")*ISNUMBER(SEARCH(LISTS!$M$2:$M$13,$I7668))),LISTS!$O$2:$O$13),"Medio de pago no elegible o no identificado por DIAN"),"Apta automaticamente por pago electronico y base positiva"))))</f>
        <v/>
      </c>
    </row>
    <row r="7669">
      <c r="A7669" s="9" t="n"/>
      <c r="B7669" s="9" t="n"/>
      <c r="C7669" s="12" t="n"/>
      <c r="D7669" s="11" t="n"/>
      <c r="E7669" s="11" t="n"/>
      <c r="F7669" s="11" t="n"/>
      <c r="G7669" s="11" t="n"/>
      <c r="H7669" s="11" t="n"/>
      <c r="I7669" s="9" t="n"/>
      <c r="J7669" s="9" t="n"/>
      <c r="K7669" s="9" t="n"/>
      <c r="L7669" s="9">
        <f>IF(COUNTA($A7669:$K7669)=0,"",IF(AND(IFERROR($H7669,0)&gt;0,LEN(TRIM($K7669&amp;""))&gt;0,IFERROR(LOOKUP(2,1/((LISTS!$M$2:$M$13&lt;&gt;"")*ISNUMBER(SEARCH(LISTS!$M$2:$M$13,$I7669))),LISTS!$N$2:$N$13),"NO")="SI"),"SI","NO"))</f>
        <v/>
      </c>
      <c r="M7669" s="9">
        <f>IF(COUNTA($A7669:$K7669)=0,"",IF($K7669&lt;&gt;"",IF(COUNTIF($K$19:$K7669,$K7669)&gt;1,"SI","NO"),IF(COUNTIFS($A$19:$A7669,$A7669,$C$19:$C7669,$C7669,$J$19:$J7669,$J7669,$D$19:$D7669,$D7669)&gt;1,"SI","NO")))</f>
        <v/>
      </c>
      <c r="N7669" s="11">
        <f>IF(COUNTA($A7669:$K7669)=0,"",IF(AND($L7669="SI",$M7669="NO"),IFERROR($H7669,0),0))</f>
        <v/>
      </c>
      <c r="O7669" s="9">
        <f>IF(COUNTA($A7669:$K7669)=0,"",IF($M7669="SI","CUFE o factura duplicada dentro del reporte; no se suma dos veces",IF(IFERROR($H7669,0)&lt;=0,"DIAN reporta valor susceptible 0",IF($L7669="NO",IFERROR(LOOKUP(2,1/((LISTS!$M$2:$M$13&lt;&gt;"")*ISNUMBER(SEARCH(LISTS!$M$2:$M$13,$I7669))),LISTS!$O$2:$O$13),"Medio de pago no elegible o no identificado por DIAN"),"Apta automaticamente por pago electronico y base positiva"))))</f>
        <v/>
      </c>
    </row>
    <row r="7670">
      <c r="A7670" s="9" t="n"/>
      <c r="B7670" s="9" t="n"/>
      <c r="C7670" s="12" t="n"/>
      <c r="D7670" s="11" t="n"/>
      <c r="E7670" s="11" t="n"/>
      <c r="F7670" s="11" t="n"/>
      <c r="G7670" s="11" t="n"/>
      <c r="H7670" s="11" t="n"/>
      <c r="I7670" s="9" t="n"/>
      <c r="J7670" s="9" t="n"/>
      <c r="K7670" s="9" t="n"/>
      <c r="L7670" s="9">
        <f>IF(COUNTA($A7670:$K7670)=0,"",IF(AND(IFERROR($H7670,0)&gt;0,LEN(TRIM($K7670&amp;""))&gt;0,IFERROR(LOOKUP(2,1/((LISTS!$M$2:$M$13&lt;&gt;"")*ISNUMBER(SEARCH(LISTS!$M$2:$M$13,$I7670))),LISTS!$N$2:$N$13),"NO")="SI"),"SI","NO"))</f>
        <v/>
      </c>
      <c r="M7670" s="9">
        <f>IF(COUNTA($A7670:$K7670)=0,"",IF($K7670&lt;&gt;"",IF(COUNTIF($K$19:$K7670,$K7670)&gt;1,"SI","NO"),IF(COUNTIFS($A$19:$A7670,$A7670,$C$19:$C7670,$C7670,$J$19:$J7670,$J7670,$D$19:$D7670,$D7670)&gt;1,"SI","NO")))</f>
        <v/>
      </c>
      <c r="N7670" s="11">
        <f>IF(COUNTA($A7670:$K7670)=0,"",IF(AND($L7670="SI",$M7670="NO"),IFERROR($H7670,0),0))</f>
        <v/>
      </c>
      <c r="O7670" s="9">
        <f>IF(COUNTA($A7670:$K7670)=0,"",IF($M7670="SI","CUFE o factura duplicada dentro del reporte; no se suma dos veces",IF(IFERROR($H7670,0)&lt;=0,"DIAN reporta valor susceptible 0",IF($L7670="NO",IFERROR(LOOKUP(2,1/((LISTS!$M$2:$M$13&lt;&gt;"")*ISNUMBER(SEARCH(LISTS!$M$2:$M$13,$I7670))),LISTS!$O$2:$O$13),"Medio de pago no elegible o no identificado por DIAN"),"Apta automaticamente por pago electronico y base positiva"))))</f>
        <v/>
      </c>
    </row>
    <row r="7671">
      <c r="A7671" s="9" t="n"/>
      <c r="B7671" s="9" t="n"/>
      <c r="C7671" s="12" t="n"/>
      <c r="D7671" s="11" t="n"/>
      <c r="E7671" s="11" t="n"/>
      <c r="F7671" s="11" t="n"/>
      <c r="G7671" s="11" t="n"/>
      <c r="H7671" s="11" t="n"/>
      <c r="I7671" s="9" t="n"/>
      <c r="J7671" s="9" t="n"/>
      <c r="K7671" s="9" t="n"/>
      <c r="L7671" s="9">
        <f>IF(COUNTA($A7671:$K7671)=0,"",IF(AND(IFERROR($H7671,0)&gt;0,LEN(TRIM($K7671&amp;""))&gt;0,IFERROR(LOOKUP(2,1/((LISTS!$M$2:$M$13&lt;&gt;"")*ISNUMBER(SEARCH(LISTS!$M$2:$M$13,$I7671))),LISTS!$N$2:$N$13),"NO")="SI"),"SI","NO"))</f>
        <v/>
      </c>
      <c r="M7671" s="9">
        <f>IF(COUNTA($A7671:$K7671)=0,"",IF($K7671&lt;&gt;"",IF(COUNTIF($K$19:$K7671,$K7671)&gt;1,"SI","NO"),IF(COUNTIFS($A$19:$A7671,$A7671,$C$19:$C7671,$C7671,$J$19:$J7671,$J7671,$D$19:$D7671,$D7671)&gt;1,"SI","NO")))</f>
        <v/>
      </c>
      <c r="N7671" s="11">
        <f>IF(COUNTA($A7671:$K7671)=0,"",IF(AND($L7671="SI",$M7671="NO"),IFERROR($H7671,0),0))</f>
        <v/>
      </c>
      <c r="O7671" s="9">
        <f>IF(COUNTA($A7671:$K7671)=0,"",IF($M7671="SI","CUFE o factura duplicada dentro del reporte; no se suma dos veces",IF(IFERROR($H7671,0)&lt;=0,"DIAN reporta valor susceptible 0",IF($L7671="NO",IFERROR(LOOKUP(2,1/((LISTS!$M$2:$M$13&lt;&gt;"")*ISNUMBER(SEARCH(LISTS!$M$2:$M$13,$I7671))),LISTS!$O$2:$O$13),"Medio de pago no elegible o no identificado por DIAN"),"Apta automaticamente por pago electronico y base positiva"))))</f>
        <v/>
      </c>
    </row>
    <row r="7672">
      <c r="A7672" s="9" t="n"/>
      <c r="B7672" s="9" t="n"/>
      <c r="C7672" s="12" t="n"/>
      <c r="D7672" s="11" t="n"/>
      <c r="E7672" s="11" t="n"/>
      <c r="F7672" s="11" t="n"/>
      <c r="G7672" s="11" t="n"/>
      <c r="H7672" s="11" t="n"/>
      <c r="I7672" s="9" t="n"/>
      <c r="J7672" s="9" t="n"/>
      <c r="K7672" s="9" t="n"/>
      <c r="L7672" s="9">
        <f>IF(COUNTA($A7672:$K7672)=0,"",IF(AND(IFERROR($H7672,0)&gt;0,LEN(TRIM($K7672&amp;""))&gt;0,IFERROR(LOOKUP(2,1/((LISTS!$M$2:$M$13&lt;&gt;"")*ISNUMBER(SEARCH(LISTS!$M$2:$M$13,$I7672))),LISTS!$N$2:$N$13),"NO")="SI"),"SI","NO"))</f>
        <v/>
      </c>
      <c r="M7672" s="9">
        <f>IF(COUNTA($A7672:$K7672)=0,"",IF($K7672&lt;&gt;"",IF(COUNTIF($K$19:$K7672,$K7672)&gt;1,"SI","NO"),IF(COUNTIFS($A$19:$A7672,$A7672,$C$19:$C7672,$C7672,$J$19:$J7672,$J7672,$D$19:$D7672,$D7672)&gt;1,"SI","NO")))</f>
        <v/>
      </c>
      <c r="N7672" s="11">
        <f>IF(COUNTA($A7672:$K7672)=0,"",IF(AND($L7672="SI",$M7672="NO"),IFERROR($H7672,0),0))</f>
        <v/>
      </c>
      <c r="O7672" s="9">
        <f>IF(COUNTA($A7672:$K7672)=0,"",IF($M7672="SI","CUFE o factura duplicada dentro del reporte; no se suma dos veces",IF(IFERROR($H7672,0)&lt;=0,"DIAN reporta valor susceptible 0",IF($L7672="NO",IFERROR(LOOKUP(2,1/((LISTS!$M$2:$M$13&lt;&gt;"")*ISNUMBER(SEARCH(LISTS!$M$2:$M$13,$I7672))),LISTS!$O$2:$O$13),"Medio de pago no elegible o no identificado por DIAN"),"Apta automaticamente por pago electronico y base positiva"))))</f>
        <v/>
      </c>
    </row>
    <row r="7673">
      <c r="A7673" s="9" t="n"/>
      <c r="B7673" s="9" t="n"/>
      <c r="C7673" s="12" t="n"/>
      <c r="D7673" s="11" t="n"/>
      <c r="E7673" s="11" t="n"/>
      <c r="F7673" s="11" t="n"/>
      <c r="G7673" s="11" t="n"/>
      <c r="H7673" s="11" t="n"/>
      <c r="I7673" s="9" t="n"/>
      <c r="J7673" s="9" t="n"/>
      <c r="K7673" s="9" t="n"/>
      <c r="L7673" s="9">
        <f>IF(COUNTA($A7673:$K7673)=0,"",IF(AND(IFERROR($H7673,0)&gt;0,LEN(TRIM($K7673&amp;""))&gt;0,IFERROR(LOOKUP(2,1/((LISTS!$M$2:$M$13&lt;&gt;"")*ISNUMBER(SEARCH(LISTS!$M$2:$M$13,$I7673))),LISTS!$N$2:$N$13),"NO")="SI"),"SI","NO"))</f>
        <v/>
      </c>
      <c r="M7673" s="9">
        <f>IF(COUNTA($A7673:$K7673)=0,"",IF($K7673&lt;&gt;"",IF(COUNTIF($K$19:$K7673,$K7673)&gt;1,"SI","NO"),IF(COUNTIFS($A$19:$A7673,$A7673,$C$19:$C7673,$C7673,$J$19:$J7673,$J7673,$D$19:$D7673,$D7673)&gt;1,"SI","NO")))</f>
        <v/>
      </c>
      <c r="N7673" s="11">
        <f>IF(COUNTA($A7673:$K7673)=0,"",IF(AND($L7673="SI",$M7673="NO"),IFERROR($H7673,0),0))</f>
        <v/>
      </c>
      <c r="O7673" s="9">
        <f>IF(COUNTA($A7673:$K7673)=0,"",IF($M7673="SI","CUFE o factura duplicada dentro del reporte; no se suma dos veces",IF(IFERROR($H7673,0)&lt;=0,"DIAN reporta valor susceptible 0",IF($L7673="NO",IFERROR(LOOKUP(2,1/((LISTS!$M$2:$M$13&lt;&gt;"")*ISNUMBER(SEARCH(LISTS!$M$2:$M$13,$I7673))),LISTS!$O$2:$O$13),"Medio de pago no elegible o no identificado por DIAN"),"Apta automaticamente por pago electronico y base positiva"))))</f>
        <v/>
      </c>
    </row>
    <row r="7674">
      <c r="A7674" s="9" t="n"/>
      <c r="B7674" s="9" t="n"/>
      <c r="C7674" s="12" t="n"/>
      <c r="D7674" s="11" t="n"/>
      <c r="E7674" s="11" t="n"/>
      <c r="F7674" s="11" t="n"/>
      <c r="G7674" s="11" t="n"/>
      <c r="H7674" s="11" t="n"/>
      <c r="I7674" s="9" t="n"/>
      <c r="J7674" s="9" t="n"/>
      <c r="K7674" s="9" t="n"/>
      <c r="L7674" s="9">
        <f>IF(COUNTA($A7674:$K7674)=0,"",IF(AND(IFERROR($H7674,0)&gt;0,LEN(TRIM($K7674&amp;""))&gt;0,IFERROR(LOOKUP(2,1/((LISTS!$M$2:$M$13&lt;&gt;"")*ISNUMBER(SEARCH(LISTS!$M$2:$M$13,$I7674))),LISTS!$N$2:$N$13),"NO")="SI"),"SI","NO"))</f>
        <v/>
      </c>
      <c r="M7674" s="9">
        <f>IF(COUNTA($A7674:$K7674)=0,"",IF($K7674&lt;&gt;"",IF(COUNTIF($K$19:$K7674,$K7674)&gt;1,"SI","NO"),IF(COUNTIFS($A$19:$A7674,$A7674,$C$19:$C7674,$C7674,$J$19:$J7674,$J7674,$D$19:$D7674,$D7674)&gt;1,"SI","NO")))</f>
        <v/>
      </c>
      <c r="N7674" s="11">
        <f>IF(COUNTA($A7674:$K7674)=0,"",IF(AND($L7674="SI",$M7674="NO"),IFERROR($H7674,0),0))</f>
        <v/>
      </c>
      <c r="O7674" s="9">
        <f>IF(COUNTA($A7674:$K7674)=0,"",IF($M7674="SI","CUFE o factura duplicada dentro del reporte; no se suma dos veces",IF(IFERROR($H7674,0)&lt;=0,"DIAN reporta valor susceptible 0",IF($L7674="NO",IFERROR(LOOKUP(2,1/((LISTS!$M$2:$M$13&lt;&gt;"")*ISNUMBER(SEARCH(LISTS!$M$2:$M$13,$I7674))),LISTS!$O$2:$O$13),"Medio de pago no elegible o no identificado por DIAN"),"Apta automaticamente por pago electronico y base positiva"))))</f>
        <v/>
      </c>
    </row>
    <row r="7675">
      <c r="A7675" s="9" t="n"/>
      <c r="B7675" s="9" t="n"/>
      <c r="C7675" s="12" t="n"/>
      <c r="D7675" s="11" t="n"/>
      <c r="E7675" s="11" t="n"/>
      <c r="F7675" s="11" t="n"/>
      <c r="G7675" s="11" t="n"/>
      <c r="H7675" s="11" t="n"/>
      <c r="I7675" s="9" t="n"/>
      <c r="J7675" s="9" t="n"/>
      <c r="K7675" s="9" t="n"/>
      <c r="L7675" s="9">
        <f>IF(COUNTA($A7675:$K7675)=0,"",IF(AND(IFERROR($H7675,0)&gt;0,LEN(TRIM($K7675&amp;""))&gt;0,IFERROR(LOOKUP(2,1/((LISTS!$M$2:$M$13&lt;&gt;"")*ISNUMBER(SEARCH(LISTS!$M$2:$M$13,$I7675))),LISTS!$N$2:$N$13),"NO")="SI"),"SI","NO"))</f>
        <v/>
      </c>
      <c r="M7675" s="9">
        <f>IF(COUNTA($A7675:$K7675)=0,"",IF($K7675&lt;&gt;"",IF(COUNTIF($K$19:$K7675,$K7675)&gt;1,"SI","NO"),IF(COUNTIFS($A$19:$A7675,$A7675,$C$19:$C7675,$C7675,$J$19:$J7675,$J7675,$D$19:$D7675,$D7675)&gt;1,"SI","NO")))</f>
        <v/>
      </c>
      <c r="N7675" s="11">
        <f>IF(COUNTA($A7675:$K7675)=0,"",IF(AND($L7675="SI",$M7675="NO"),IFERROR($H7675,0),0))</f>
        <v/>
      </c>
      <c r="O7675" s="9">
        <f>IF(COUNTA($A7675:$K7675)=0,"",IF($M7675="SI","CUFE o factura duplicada dentro del reporte; no se suma dos veces",IF(IFERROR($H7675,0)&lt;=0,"DIAN reporta valor susceptible 0",IF($L7675="NO",IFERROR(LOOKUP(2,1/((LISTS!$M$2:$M$13&lt;&gt;"")*ISNUMBER(SEARCH(LISTS!$M$2:$M$13,$I7675))),LISTS!$O$2:$O$13),"Medio de pago no elegible o no identificado por DIAN"),"Apta automaticamente por pago electronico y base positiva"))))</f>
        <v/>
      </c>
    </row>
    <row r="7676">
      <c r="A7676" s="9" t="n"/>
      <c r="B7676" s="9" t="n"/>
      <c r="C7676" s="12" t="n"/>
      <c r="D7676" s="11" t="n"/>
      <c r="E7676" s="11" t="n"/>
      <c r="F7676" s="11" t="n"/>
      <c r="G7676" s="11" t="n"/>
      <c r="H7676" s="11" t="n"/>
      <c r="I7676" s="9" t="n"/>
      <c r="J7676" s="9" t="n"/>
      <c r="K7676" s="9" t="n"/>
      <c r="L7676" s="9">
        <f>IF(COUNTA($A7676:$K7676)=0,"",IF(AND(IFERROR($H7676,0)&gt;0,LEN(TRIM($K7676&amp;""))&gt;0,IFERROR(LOOKUP(2,1/((LISTS!$M$2:$M$13&lt;&gt;"")*ISNUMBER(SEARCH(LISTS!$M$2:$M$13,$I7676))),LISTS!$N$2:$N$13),"NO")="SI"),"SI","NO"))</f>
        <v/>
      </c>
      <c r="M7676" s="9">
        <f>IF(COUNTA($A7676:$K7676)=0,"",IF($K7676&lt;&gt;"",IF(COUNTIF($K$19:$K7676,$K7676)&gt;1,"SI","NO"),IF(COUNTIFS($A$19:$A7676,$A7676,$C$19:$C7676,$C7676,$J$19:$J7676,$J7676,$D$19:$D7676,$D7676)&gt;1,"SI","NO")))</f>
        <v/>
      </c>
      <c r="N7676" s="11">
        <f>IF(COUNTA($A7676:$K7676)=0,"",IF(AND($L7676="SI",$M7676="NO"),IFERROR($H7676,0),0))</f>
        <v/>
      </c>
      <c r="O7676" s="9">
        <f>IF(COUNTA($A7676:$K7676)=0,"",IF($M7676="SI","CUFE o factura duplicada dentro del reporte; no se suma dos veces",IF(IFERROR($H7676,0)&lt;=0,"DIAN reporta valor susceptible 0",IF($L7676="NO",IFERROR(LOOKUP(2,1/((LISTS!$M$2:$M$13&lt;&gt;"")*ISNUMBER(SEARCH(LISTS!$M$2:$M$13,$I7676))),LISTS!$O$2:$O$13),"Medio de pago no elegible o no identificado por DIAN"),"Apta automaticamente por pago electronico y base positiva"))))</f>
        <v/>
      </c>
    </row>
    <row r="7677">
      <c r="A7677" s="9" t="n"/>
      <c r="B7677" s="9" t="n"/>
      <c r="C7677" s="12" t="n"/>
      <c r="D7677" s="11" t="n"/>
      <c r="E7677" s="11" t="n"/>
      <c r="F7677" s="11" t="n"/>
      <c r="G7677" s="11" t="n"/>
      <c r="H7677" s="11" t="n"/>
      <c r="I7677" s="9" t="n"/>
      <c r="J7677" s="9" t="n"/>
      <c r="K7677" s="9" t="n"/>
      <c r="L7677" s="9">
        <f>IF(COUNTA($A7677:$K7677)=0,"",IF(AND(IFERROR($H7677,0)&gt;0,LEN(TRIM($K7677&amp;""))&gt;0,IFERROR(LOOKUP(2,1/((LISTS!$M$2:$M$13&lt;&gt;"")*ISNUMBER(SEARCH(LISTS!$M$2:$M$13,$I7677))),LISTS!$N$2:$N$13),"NO")="SI"),"SI","NO"))</f>
        <v/>
      </c>
      <c r="M7677" s="9">
        <f>IF(COUNTA($A7677:$K7677)=0,"",IF($K7677&lt;&gt;"",IF(COUNTIF($K$19:$K7677,$K7677)&gt;1,"SI","NO"),IF(COUNTIFS($A$19:$A7677,$A7677,$C$19:$C7677,$C7677,$J$19:$J7677,$J7677,$D$19:$D7677,$D7677)&gt;1,"SI","NO")))</f>
        <v/>
      </c>
      <c r="N7677" s="11">
        <f>IF(COUNTA($A7677:$K7677)=0,"",IF(AND($L7677="SI",$M7677="NO"),IFERROR($H7677,0),0))</f>
        <v/>
      </c>
      <c r="O7677" s="9">
        <f>IF(COUNTA($A7677:$K7677)=0,"",IF($M7677="SI","CUFE o factura duplicada dentro del reporte; no se suma dos veces",IF(IFERROR($H7677,0)&lt;=0,"DIAN reporta valor susceptible 0",IF($L7677="NO",IFERROR(LOOKUP(2,1/((LISTS!$M$2:$M$13&lt;&gt;"")*ISNUMBER(SEARCH(LISTS!$M$2:$M$13,$I7677))),LISTS!$O$2:$O$13),"Medio de pago no elegible o no identificado por DIAN"),"Apta automaticamente por pago electronico y base positiva"))))</f>
        <v/>
      </c>
    </row>
    <row r="7678">
      <c r="A7678" s="9" t="n"/>
      <c r="B7678" s="9" t="n"/>
      <c r="C7678" s="12" t="n"/>
      <c r="D7678" s="11" t="n"/>
      <c r="E7678" s="11" t="n"/>
      <c r="F7678" s="11" t="n"/>
      <c r="G7678" s="11" t="n"/>
      <c r="H7678" s="11" t="n"/>
      <c r="I7678" s="9" t="n"/>
      <c r="J7678" s="9" t="n"/>
      <c r="K7678" s="9" t="n"/>
      <c r="L7678" s="9">
        <f>IF(COUNTA($A7678:$K7678)=0,"",IF(AND(IFERROR($H7678,0)&gt;0,LEN(TRIM($K7678&amp;""))&gt;0,IFERROR(LOOKUP(2,1/((LISTS!$M$2:$M$13&lt;&gt;"")*ISNUMBER(SEARCH(LISTS!$M$2:$M$13,$I7678))),LISTS!$N$2:$N$13),"NO")="SI"),"SI","NO"))</f>
        <v/>
      </c>
      <c r="M7678" s="9">
        <f>IF(COUNTA($A7678:$K7678)=0,"",IF($K7678&lt;&gt;"",IF(COUNTIF($K$19:$K7678,$K7678)&gt;1,"SI","NO"),IF(COUNTIFS($A$19:$A7678,$A7678,$C$19:$C7678,$C7678,$J$19:$J7678,$J7678,$D$19:$D7678,$D7678)&gt;1,"SI","NO")))</f>
        <v/>
      </c>
      <c r="N7678" s="11">
        <f>IF(COUNTA($A7678:$K7678)=0,"",IF(AND($L7678="SI",$M7678="NO"),IFERROR($H7678,0),0))</f>
        <v/>
      </c>
      <c r="O7678" s="9">
        <f>IF(COUNTA($A7678:$K7678)=0,"",IF($M7678="SI","CUFE o factura duplicada dentro del reporte; no se suma dos veces",IF(IFERROR($H7678,0)&lt;=0,"DIAN reporta valor susceptible 0",IF($L7678="NO",IFERROR(LOOKUP(2,1/((LISTS!$M$2:$M$13&lt;&gt;"")*ISNUMBER(SEARCH(LISTS!$M$2:$M$13,$I7678))),LISTS!$O$2:$O$13),"Medio de pago no elegible o no identificado por DIAN"),"Apta automaticamente por pago electronico y base positiva"))))</f>
        <v/>
      </c>
    </row>
    <row r="7679">
      <c r="A7679" s="9" t="n"/>
      <c r="B7679" s="9" t="n"/>
      <c r="C7679" s="12" t="n"/>
      <c r="D7679" s="11" t="n"/>
      <c r="E7679" s="11" t="n"/>
      <c r="F7679" s="11" t="n"/>
      <c r="G7679" s="11" t="n"/>
      <c r="H7679" s="11" t="n"/>
      <c r="I7679" s="9" t="n"/>
      <c r="J7679" s="9" t="n"/>
      <c r="K7679" s="9" t="n"/>
      <c r="L7679" s="9">
        <f>IF(COUNTA($A7679:$K7679)=0,"",IF(AND(IFERROR($H7679,0)&gt;0,LEN(TRIM($K7679&amp;""))&gt;0,IFERROR(LOOKUP(2,1/((LISTS!$M$2:$M$13&lt;&gt;"")*ISNUMBER(SEARCH(LISTS!$M$2:$M$13,$I7679))),LISTS!$N$2:$N$13),"NO")="SI"),"SI","NO"))</f>
        <v/>
      </c>
      <c r="M7679" s="9">
        <f>IF(COUNTA($A7679:$K7679)=0,"",IF($K7679&lt;&gt;"",IF(COUNTIF($K$19:$K7679,$K7679)&gt;1,"SI","NO"),IF(COUNTIFS($A$19:$A7679,$A7679,$C$19:$C7679,$C7679,$J$19:$J7679,$J7679,$D$19:$D7679,$D7679)&gt;1,"SI","NO")))</f>
        <v/>
      </c>
      <c r="N7679" s="11">
        <f>IF(COUNTA($A7679:$K7679)=0,"",IF(AND($L7679="SI",$M7679="NO"),IFERROR($H7679,0),0))</f>
        <v/>
      </c>
      <c r="O7679" s="9">
        <f>IF(COUNTA($A7679:$K7679)=0,"",IF($M7679="SI","CUFE o factura duplicada dentro del reporte; no se suma dos veces",IF(IFERROR($H7679,0)&lt;=0,"DIAN reporta valor susceptible 0",IF($L7679="NO",IFERROR(LOOKUP(2,1/((LISTS!$M$2:$M$13&lt;&gt;"")*ISNUMBER(SEARCH(LISTS!$M$2:$M$13,$I7679))),LISTS!$O$2:$O$13),"Medio de pago no elegible o no identificado por DIAN"),"Apta automaticamente por pago electronico y base positiva"))))</f>
        <v/>
      </c>
    </row>
    <row r="7680">
      <c r="A7680" s="9" t="n"/>
      <c r="B7680" s="9" t="n"/>
      <c r="C7680" s="12" t="n"/>
      <c r="D7680" s="11" t="n"/>
      <c r="E7680" s="11" t="n"/>
      <c r="F7680" s="11" t="n"/>
      <c r="G7680" s="11" t="n"/>
      <c r="H7680" s="11" t="n"/>
      <c r="I7680" s="9" t="n"/>
      <c r="J7680" s="9" t="n"/>
      <c r="K7680" s="9" t="n"/>
      <c r="L7680" s="9">
        <f>IF(COUNTA($A7680:$K7680)=0,"",IF(AND(IFERROR($H7680,0)&gt;0,LEN(TRIM($K7680&amp;""))&gt;0,IFERROR(LOOKUP(2,1/((LISTS!$M$2:$M$13&lt;&gt;"")*ISNUMBER(SEARCH(LISTS!$M$2:$M$13,$I7680))),LISTS!$N$2:$N$13),"NO")="SI"),"SI","NO"))</f>
        <v/>
      </c>
      <c r="M7680" s="9">
        <f>IF(COUNTA($A7680:$K7680)=0,"",IF($K7680&lt;&gt;"",IF(COUNTIF($K$19:$K7680,$K7680)&gt;1,"SI","NO"),IF(COUNTIFS($A$19:$A7680,$A7680,$C$19:$C7680,$C7680,$J$19:$J7680,$J7680,$D$19:$D7680,$D7680)&gt;1,"SI","NO")))</f>
        <v/>
      </c>
      <c r="N7680" s="11">
        <f>IF(COUNTA($A7680:$K7680)=0,"",IF(AND($L7680="SI",$M7680="NO"),IFERROR($H7680,0),0))</f>
        <v/>
      </c>
      <c r="O7680" s="9">
        <f>IF(COUNTA($A7680:$K7680)=0,"",IF($M7680="SI","CUFE o factura duplicada dentro del reporte; no se suma dos veces",IF(IFERROR($H7680,0)&lt;=0,"DIAN reporta valor susceptible 0",IF($L7680="NO",IFERROR(LOOKUP(2,1/((LISTS!$M$2:$M$13&lt;&gt;"")*ISNUMBER(SEARCH(LISTS!$M$2:$M$13,$I7680))),LISTS!$O$2:$O$13),"Medio de pago no elegible o no identificado por DIAN"),"Apta automaticamente por pago electronico y base positiva"))))</f>
        <v/>
      </c>
    </row>
    <row r="7681">
      <c r="A7681" s="9" t="n"/>
      <c r="B7681" s="9" t="n"/>
      <c r="C7681" s="12" t="n"/>
      <c r="D7681" s="11" t="n"/>
      <c r="E7681" s="11" t="n"/>
      <c r="F7681" s="11" t="n"/>
      <c r="G7681" s="11" t="n"/>
      <c r="H7681" s="11" t="n"/>
      <c r="I7681" s="9" t="n"/>
      <c r="J7681" s="9" t="n"/>
      <c r="K7681" s="9" t="n"/>
      <c r="L7681" s="9">
        <f>IF(COUNTA($A7681:$K7681)=0,"",IF(AND(IFERROR($H7681,0)&gt;0,LEN(TRIM($K7681&amp;""))&gt;0,IFERROR(LOOKUP(2,1/((LISTS!$M$2:$M$13&lt;&gt;"")*ISNUMBER(SEARCH(LISTS!$M$2:$M$13,$I7681))),LISTS!$N$2:$N$13),"NO")="SI"),"SI","NO"))</f>
        <v/>
      </c>
      <c r="M7681" s="9">
        <f>IF(COUNTA($A7681:$K7681)=0,"",IF($K7681&lt;&gt;"",IF(COUNTIF($K$19:$K7681,$K7681)&gt;1,"SI","NO"),IF(COUNTIFS($A$19:$A7681,$A7681,$C$19:$C7681,$C7681,$J$19:$J7681,$J7681,$D$19:$D7681,$D7681)&gt;1,"SI","NO")))</f>
        <v/>
      </c>
      <c r="N7681" s="11">
        <f>IF(COUNTA($A7681:$K7681)=0,"",IF(AND($L7681="SI",$M7681="NO"),IFERROR($H7681,0),0))</f>
        <v/>
      </c>
      <c r="O7681" s="9">
        <f>IF(COUNTA($A7681:$K7681)=0,"",IF($M7681="SI","CUFE o factura duplicada dentro del reporte; no se suma dos veces",IF(IFERROR($H7681,0)&lt;=0,"DIAN reporta valor susceptible 0",IF($L7681="NO",IFERROR(LOOKUP(2,1/((LISTS!$M$2:$M$13&lt;&gt;"")*ISNUMBER(SEARCH(LISTS!$M$2:$M$13,$I7681))),LISTS!$O$2:$O$13),"Medio de pago no elegible o no identificado por DIAN"),"Apta automaticamente por pago electronico y base positiva"))))</f>
        <v/>
      </c>
    </row>
    <row r="7682">
      <c r="A7682" s="9" t="n"/>
      <c r="B7682" s="9" t="n"/>
      <c r="C7682" s="12" t="n"/>
      <c r="D7682" s="11" t="n"/>
      <c r="E7682" s="11" t="n"/>
      <c r="F7682" s="11" t="n"/>
      <c r="G7682" s="11" t="n"/>
      <c r="H7682" s="11" t="n"/>
      <c r="I7682" s="9" t="n"/>
      <c r="J7682" s="9" t="n"/>
      <c r="K7682" s="9" t="n"/>
      <c r="L7682" s="9">
        <f>IF(COUNTA($A7682:$K7682)=0,"",IF(AND(IFERROR($H7682,0)&gt;0,LEN(TRIM($K7682&amp;""))&gt;0,IFERROR(LOOKUP(2,1/((LISTS!$M$2:$M$13&lt;&gt;"")*ISNUMBER(SEARCH(LISTS!$M$2:$M$13,$I7682))),LISTS!$N$2:$N$13),"NO")="SI"),"SI","NO"))</f>
        <v/>
      </c>
      <c r="M7682" s="9">
        <f>IF(COUNTA($A7682:$K7682)=0,"",IF($K7682&lt;&gt;"",IF(COUNTIF($K$19:$K7682,$K7682)&gt;1,"SI","NO"),IF(COUNTIFS($A$19:$A7682,$A7682,$C$19:$C7682,$C7682,$J$19:$J7682,$J7682,$D$19:$D7682,$D7682)&gt;1,"SI","NO")))</f>
        <v/>
      </c>
      <c r="N7682" s="11">
        <f>IF(COUNTA($A7682:$K7682)=0,"",IF(AND($L7682="SI",$M7682="NO"),IFERROR($H7682,0),0))</f>
        <v/>
      </c>
      <c r="O7682" s="9">
        <f>IF(COUNTA($A7682:$K7682)=0,"",IF($M7682="SI","CUFE o factura duplicada dentro del reporte; no se suma dos veces",IF(IFERROR($H7682,0)&lt;=0,"DIAN reporta valor susceptible 0",IF($L7682="NO",IFERROR(LOOKUP(2,1/((LISTS!$M$2:$M$13&lt;&gt;"")*ISNUMBER(SEARCH(LISTS!$M$2:$M$13,$I7682))),LISTS!$O$2:$O$13),"Medio de pago no elegible o no identificado por DIAN"),"Apta automaticamente por pago electronico y base positiva"))))</f>
        <v/>
      </c>
    </row>
    <row r="7683">
      <c r="A7683" s="9" t="n"/>
      <c r="B7683" s="9" t="n"/>
      <c r="C7683" s="12" t="n"/>
      <c r="D7683" s="11" t="n"/>
      <c r="E7683" s="11" t="n"/>
      <c r="F7683" s="11" t="n"/>
      <c r="G7683" s="11" t="n"/>
      <c r="H7683" s="11" t="n"/>
      <c r="I7683" s="9" t="n"/>
      <c r="J7683" s="9" t="n"/>
      <c r="K7683" s="9" t="n"/>
      <c r="L7683" s="9">
        <f>IF(COUNTA($A7683:$K7683)=0,"",IF(AND(IFERROR($H7683,0)&gt;0,LEN(TRIM($K7683&amp;""))&gt;0,IFERROR(LOOKUP(2,1/((LISTS!$M$2:$M$13&lt;&gt;"")*ISNUMBER(SEARCH(LISTS!$M$2:$M$13,$I7683))),LISTS!$N$2:$N$13),"NO")="SI"),"SI","NO"))</f>
        <v/>
      </c>
      <c r="M7683" s="9">
        <f>IF(COUNTA($A7683:$K7683)=0,"",IF($K7683&lt;&gt;"",IF(COUNTIF($K$19:$K7683,$K7683)&gt;1,"SI","NO"),IF(COUNTIFS($A$19:$A7683,$A7683,$C$19:$C7683,$C7683,$J$19:$J7683,$J7683,$D$19:$D7683,$D7683)&gt;1,"SI","NO")))</f>
        <v/>
      </c>
      <c r="N7683" s="11">
        <f>IF(COUNTA($A7683:$K7683)=0,"",IF(AND($L7683="SI",$M7683="NO"),IFERROR($H7683,0),0))</f>
        <v/>
      </c>
      <c r="O7683" s="9">
        <f>IF(COUNTA($A7683:$K7683)=0,"",IF($M7683="SI","CUFE o factura duplicada dentro del reporte; no se suma dos veces",IF(IFERROR($H7683,0)&lt;=0,"DIAN reporta valor susceptible 0",IF($L7683="NO",IFERROR(LOOKUP(2,1/((LISTS!$M$2:$M$13&lt;&gt;"")*ISNUMBER(SEARCH(LISTS!$M$2:$M$13,$I7683))),LISTS!$O$2:$O$13),"Medio de pago no elegible o no identificado por DIAN"),"Apta automaticamente por pago electronico y base positiva"))))</f>
        <v/>
      </c>
    </row>
    <row r="7684">
      <c r="A7684" s="9" t="n"/>
      <c r="B7684" s="9" t="n"/>
      <c r="C7684" s="12" t="n"/>
      <c r="D7684" s="11" t="n"/>
      <c r="E7684" s="11" t="n"/>
      <c r="F7684" s="11" t="n"/>
      <c r="G7684" s="11" t="n"/>
      <c r="H7684" s="11" t="n"/>
      <c r="I7684" s="9" t="n"/>
      <c r="J7684" s="9" t="n"/>
      <c r="K7684" s="9" t="n"/>
      <c r="L7684" s="9">
        <f>IF(COUNTA($A7684:$K7684)=0,"",IF(AND(IFERROR($H7684,0)&gt;0,LEN(TRIM($K7684&amp;""))&gt;0,IFERROR(LOOKUP(2,1/((LISTS!$M$2:$M$13&lt;&gt;"")*ISNUMBER(SEARCH(LISTS!$M$2:$M$13,$I7684))),LISTS!$N$2:$N$13),"NO")="SI"),"SI","NO"))</f>
        <v/>
      </c>
      <c r="M7684" s="9">
        <f>IF(COUNTA($A7684:$K7684)=0,"",IF($K7684&lt;&gt;"",IF(COUNTIF($K$19:$K7684,$K7684)&gt;1,"SI","NO"),IF(COUNTIFS($A$19:$A7684,$A7684,$C$19:$C7684,$C7684,$J$19:$J7684,$J7684,$D$19:$D7684,$D7684)&gt;1,"SI","NO")))</f>
        <v/>
      </c>
      <c r="N7684" s="11">
        <f>IF(COUNTA($A7684:$K7684)=0,"",IF(AND($L7684="SI",$M7684="NO"),IFERROR($H7684,0),0))</f>
        <v/>
      </c>
      <c r="O7684" s="9">
        <f>IF(COUNTA($A7684:$K7684)=0,"",IF($M7684="SI","CUFE o factura duplicada dentro del reporte; no se suma dos veces",IF(IFERROR($H7684,0)&lt;=0,"DIAN reporta valor susceptible 0",IF($L7684="NO",IFERROR(LOOKUP(2,1/((LISTS!$M$2:$M$13&lt;&gt;"")*ISNUMBER(SEARCH(LISTS!$M$2:$M$13,$I7684))),LISTS!$O$2:$O$13),"Medio de pago no elegible o no identificado por DIAN"),"Apta automaticamente por pago electronico y base positiva"))))</f>
        <v/>
      </c>
    </row>
    <row r="7685">
      <c r="A7685" s="9" t="n"/>
      <c r="B7685" s="9" t="n"/>
      <c r="C7685" s="12" t="n"/>
      <c r="D7685" s="11" t="n"/>
      <c r="E7685" s="11" t="n"/>
      <c r="F7685" s="11" t="n"/>
      <c r="G7685" s="11" t="n"/>
      <c r="H7685" s="11" t="n"/>
      <c r="I7685" s="9" t="n"/>
      <c r="J7685" s="9" t="n"/>
      <c r="K7685" s="9" t="n"/>
      <c r="L7685" s="9">
        <f>IF(COUNTA($A7685:$K7685)=0,"",IF(AND(IFERROR($H7685,0)&gt;0,LEN(TRIM($K7685&amp;""))&gt;0,IFERROR(LOOKUP(2,1/((LISTS!$M$2:$M$13&lt;&gt;"")*ISNUMBER(SEARCH(LISTS!$M$2:$M$13,$I7685))),LISTS!$N$2:$N$13),"NO")="SI"),"SI","NO"))</f>
        <v/>
      </c>
      <c r="M7685" s="9">
        <f>IF(COUNTA($A7685:$K7685)=0,"",IF($K7685&lt;&gt;"",IF(COUNTIF($K$19:$K7685,$K7685)&gt;1,"SI","NO"),IF(COUNTIFS($A$19:$A7685,$A7685,$C$19:$C7685,$C7685,$J$19:$J7685,$J7685,$D$19:$D7685,$D7685)&gt;1,"SI","NO")))</f>
        <v/>
      </c>
      <c r="N7685" s="11">
        <f>IF(COUNTA($A7685:$K7685)=0,"",IF(AND($L7685="SI",$M7685="NO"),IFERROR($H7685,0),0))</f>
        <v/>
      </c>
      <c r="O7685" s="9">
        <f>IF(COUNTA($A7685:$K7685)=0,"",IF($M7685="SI","CUFE o factura duplicada dentro del reporte; no se suma dos veces",IF(IFERROR($H7685,0)&lt;=0,"DIAN reporta valor susceptible 0",IF($L7685="NO",IFERROR(LOOKUP(2,1/((LISTS!$M$2:$M$13&lt;&gt;"")*ISNUMBER(SEARCH(LISTS!$M$2:$M$13,$I7685))),LISTS!$O$2:$O$13),"Medio de pago no elegible o no identificado por DIAN"),"Apta automaticamente por pago electronico y base positiva"))))</f>
        <v/>
      </c>
    </row>
    <row r="7686">
      <c r="A7686" s="9" t="n"/>
      <c r="B7686" s="9" t="n"/>
      <c r="C7686" s="12" t="n"/>
      <c r="D7686" s="11" t="n"/>
      <c r="E7686" s="11" t="n"/>
      <c r="F7686" s="11" t="n"/>
      <c r="G7686" s="11" t="n"/>
      <c r="H7686" s="11" t="n"/>
      <c r="I7686" s="9" t="n"/>
      <c r="J7686" s="9" t="n"/>
      <c r="K7686" s="9" t="n"/>
      <c r="L7686" s="9">
        <f>IF(COUNTA($A7686:$K7686)=0,"",IF(AND(IFERROR($H7686,0)&gt;0,LEN(TRIM($K7686&amp;""))&gt;0,IFERROR(LOOKUP(2,1/((LISTS!$M$2:$M$13&lt;&gt;"")*ISNUMBER(SEARCH(LISTS!$M$2:$M$13,$I7686))),LISTS!$N$2:$N$13),"NO")="SI"),"SI","NO"))</f>
        <v/>
      </c>
      <c r="M7686" s="9">
        <f>IF(COUNTA($A7686:$K7686)=0,"",IF($K7686&lt;&gt;"",IF(COUNTIF($K$19:$K7686,$K7686)&gt;1,"SI","NO"),IF(COUNTIFS($A$19:$A7686,$A7686,$C$19:$C7686,$C7686,$J$19:$J7686,$J7686,$D$19:$D7686,$D7686)&gt;1,"SI","NO")))</f>
        <v/>
      </c>
      <c r="N7686" s="11">
        <f>IF(COUNTA($A7686:$K7686)=0,"",IF(AND($L7686="SI",$M7686="NO"),IFERROR($H7686,0),0))</f>
        <v/>
      </c>
      <c r="O7686" s="9">
        <f>IF(COUNTA($A7686:$K7686)=0,"",IF($M7686="SI","CUFE o factura duplicada dentro del reporte; no se suma dos veces",IF(IFERROR($H7686,0)&lt;=0,"DIAN reporta valor susceptible 0",IF($L7686="NO",IFERROR(LOOKUP(2,1/((LISTS!$M$2:$M$13&lt;&gt;"")*ISNUMBER(SEARCH(LISTS!$M$2:$M$13,$I7686))),LISTS!$O$2:$O$13),"Medio de pago no elegible o no identificado por DIAN"),"Apta automaticamente por pago electronico y base positiva"))))</f>
        <v/>
      </c>
    </row>
    <row r="7687">
      <c r="A7687" s="9" t="n"/>
      <c r="B7687" s="9" t="n"/>
      <c r="C7687" s="12" t="n"/>
      <c r="D7687" s="11" t="n"/>
      <c r="E7687" s="11" t="n"/>
      <c r="F7687" s="11" t="n"/>
      <c r="G7687" s="11" t="n"/>
      <c r="H7687" s="11" t="n"/>
      <c r="I7687" s="9" t="n"/>
      <c r="J7687" s="9" t="n"/>
      <c r="K7687" s="9" t="n"/>
      <c r="L7687" s="9">
        <f>IF(COUNTA($A7687:$K7687)=0,"",IF(AND(IFERROR($H7687,0)&gt;0,LEN(TRIM($K7687&amp;""))&gt;0,IFERROR(LOOKUP(2,1/((LISTS!$M$2:$M$13&lt;&gt;"")*ISNUMBER(SEARCH(LISTS!$M$2:$M$13,$I7687))),LISTS!$N$2:$N$13),"NO")="SI"),"SI","NO"))</f>
        <v/>
      </c>
      <c r="M7687" s="9">
        <f>IF(COUNTA($A7687:$K7687)=0,"",IF($K7687&lt;&gt;"",IF(COUNTIF($K$19:$K7687,$K7687)&gt;1,"SI","NO"),IF(COUNTIFS($A$19:$A7687,$A7687,$C$19:$C7687,$C7687,$J$19:$J7687,$J7687,$D$19:$D7687,$D7687)&gt;1,"SI","NO")))</f>
        <v/>
      </c>
      <c r="N7687" s="11">
        <f>IF(COUNTA($A7687:$K7687)=0,"",IF(AND($L7687="SI",$M7687="NO"),IFERROR($H7687,0),0))</f>
        <v/>
      </c>
      <c r="O7687" s="9">
        <f>IF(COUNTA($A7687:$K7687)=0,"",IF($M7687="SI","CUFE o factura duplicada dentro del reporte; no se suma dos veces",IF(IFERROR($H7687,0)&lt;=0,"DIAN reporta valor susceptible 0",IF($L7687="NO",IFERROR(LOOKUP(2,1/((LISTS!$M$2:$M$13&lt;&gt;"")*ISNUMBER(SEARCH(LISTS!$M$2:$M$13,$I7687))),LISTS!$O$2:$O$13),"Medio de pago no elegible o no identificado por DIAN"),"Apta automaticamente por pago electronico y base positiva"))))</f>
        <v/>
      </c>
    </row>
    <row r="7688">
      <c r="A7688" s="9" t="n"/>
      <c r="B7688" s="9" t="n"/>
      <c r="C7688" s="12" t="n"/>
      <c r="D7688" s="11" t="n"/>
      <c r="E7688" s="11" t="n"/>
      <c r="F7688" s="11" t="n"/>
      <c r="G7688" s="11" t="n"/>
      <c r="H7688" s="11" t="n"/>
      <c r="I7688" s="9" t="n"/>
      <c r="J7688" s="9" t="n"/>
      <c r="K7688" s="9" t="n"/>
      <c r="L7688" s="9">
        <f>IF(COUNTA($A7688:$K7688)=0,"",IF(AND(IFERROR($H7688,0)&gt;0,LEN(TRIM($K7688&amp;""))&gt;0,IFERROR(LOOKUP(2,1/((LISTS!$M$2:$M$13&lt;&gt;"")*ISNUMBER(SEARCH(LISTS!$M$2:$M$13,$I7688))),LISTS!$N$2:$N$13),"NO")="SI"),"SI","NO"))</f>
        <v/>
      </c>
      <c r="M7688" s="9">
        <f>IF(COUNTA($A7688:$K7688)=0,"",IF($K7688&lt;&gt;"",IF(COUNTIF($K$19:$K7688,$K7688)&gt;1,"SI","NO"),IF(COUNTIFS($A$19:$A7688,$A7688,$C$19:$C7688,$C7688,$J$19:$J7688,$J7688,$D$19:$D7688,$D7688)&gt;1,"SI","NO")))</f>
        <v/>
      </c>
      <c r="N7688" s="11">
        <f>IF(COUNTA($A7688:$K7688)=0,"",IF(AND($L7688="SI",$M7688="NO"),IFERROR($H7688,0),0))</f>
        <v/>
      </c>
      <c r="O7688" s="9">
        <f>IF(COUNTA($A7688:$K7688)=0,"",IF($M7688="SI","CUFE o factura duplicada dentro del reporte; no se suma dos veces",IF(IFERROR($H7688,0)&lt;=0,"DIAN reporta valor susceptible 0",IF($L7688="NO",IFERROR(LOOKUP(2,1/((LISTS!$M$2:$M$13&lt;&gt;"")*ISNUMBER(SEARCH(LISTS!$M$2:$M$13,$I7688))),LISTS!$O$2:$O$13),"Medio de pago no elegible o no identificado por DIAN"),"Apta automaticamente por pago electronico y base positiva"))))</f>
        <v/>
      </c>
    </row>
    <row r="7689">
      <c r="A7689" s="9" t="n"/>
      <c r="B7689" s="9" t="n"/>
      <c r="C7689" s="12" t="n"/>
      <c r="D7689" s="11" t="n"/>
      <c r="E7689" s="11" t="n"/>
      <c r="F7689" s="11" t="n"/>
      <c r="G7689" s="11" t="n"/>
      <c r="H7689" s="11" t="n"/>
      <c r="I7689" s="9" t="n"/>
      <c r="J7689" s="9" t="n"/>
      <c r="K7689" s="9" t="n"/>
      <c r="L7689" s="9">
        <f>IF(COUNTA($A7689:$K7689)=0,"",IF(AND(IFERROR($H7689,0)&gt;0,LEN(TRIM($K7689&amp;""))&gt;0,IFERROR(LOOKUP(2,1/((LISTS!$M$2:$M$13&lt;&gt;"")*ISNUMBER(SEARCH(LISTS!$M$2:$M$13,$I7689))),LISTS!$N$2:$N$13),"NO")="SI"),"SI","NO"))</f>
        <v/>
      </c>
      <c r="M7689" s="9">
        <f>IF(COUNTA($A7689:$K7689)=0,"",IF($K7689&lt;&gt;"",IF(COUNTIF($K$19:$K7689,$K7689)&gt;1,"SI","NO"),IF(COUNTIFS($A$19:$A7689,$A7689,$C$19:$C7689,$C7689,$J$19:$J7689,$J7689,$D$19:$D7689,$D7689)&gt;1,"SI","NO")))</f>
        <v/>
      </c>
      <c r="N7689" s="11">
        <f>IF(COUNTA($A7689:$K7689)=0,"",IF(AND($L7689="SI",$M7689="NO"),IFERROR($H7689,0),0))</f>
        <v/>
      </c>
      <c r="O7689" s="9">
        <f>IF(COUNTA($A7689:$K7689)=0,"",IF($M7689="SI","CUFE o factura duplicada dentro del reporte; no se suma dos veces",IF(IFERROR($H7689,0)&lt;=0,"DIAN reporta valor susceptible 0",IF($L7689="NO",IFERROR(LOOKUP(2,1/((LISTS!$M$2:$M$13&lt;&gt;"")*ISNUMBER(SEARCH(LISTS!$M$2:$M$13,$I7689))),LISTS!$O$2:$O$13),"Medio de pago no elegible o no identificado por DIAN"),"Apta automaticamente por pago electronico y base positiva"))))</f>
        <v/>
      </c>
    </row>
    <row r="7690">
      <c r="A7690" s="9" t="n"/>
      <c r="B7690" s="9" t="n"/>
      <c r="C7690" s="12" t="n"/>
      <c r="D7690" s="11" t="n"/>
      <c r="E7690" s="11" t="n"/>
      <c r="F7690" s="11" t="n"/>
      <c r="G7690" s="11" t="n"/>
      <c r="H7690" s="11" t="n"/>
      <c r="I7690" s="9" t="n"/>
      <c r="J7690" s="9" t="n"/>
      <c r="K7690" s="9" t="n"/>
      <c r="L7690" s="9">
        <f>IF(COUNTA($A7690:$K7690)=0,"",IF(AND(IFERROR($H7690,0)&gt;0,LEN(TRIM($K7690&amp;""))&gt;0,IFERROR(LOOKUP(2,1/((LISTS!$M$2:$M$13&lt;&gt;"")*ISNUMBER(SEARCH(LISTS!$M$2:$M$13,$I7690))),LISTS!$N$2:$N$13),"NO")="SI"),"SI","NO"))</f>
        <v/>
      </c>
      <c r="M7690" s="9">
        <f>IF(COUNTA($A7690:$K7690)=0,"",IF($K7690&lt;&gt;"",IF(COUNTIF($K$19:$K7690,$K7690)&gt;1,"SI","NO"),IF(COUNTIFS($A$19:$A7690,$A7690,$C$19:$C7690,$C7690,$J$19:$J7690,$J7690,$D$19:$D7690,$D7690)&gt;1,"SI","NO")))</f>
        <v/>
      </c>
      <c r="N7690" s="11">
        <f>IF(COUNTA($A7690:$K7690)=0,"",IF(AND($L7690="SI",$M7690="NO"),IFERROR($H7690,0),0))</f>
        <v/>
      </c>
      <c r="O7690" s="9">
        <f>IF(COUNTA($A7690:$K7690)=0,"",IF($M7690="SI","CUFE o factura duplicada dentro del reporte; no se suma dos veces",IF(IFERROR($H7690,0)&lt;=0,"DIAN reporta valor susceptible 0",IF($L7690="NO",IFERROR(LOOKUP(2,1/((LISTS!$M$2:$M$13&lt;&gt;"")*ISNUMBER(SEARCH(LISTS!$M$2:$M$13,$I7690))),LISTS!$O$2:$O$13),"Medio de pago no elegible o no identificado por DIAN"),"Apta automaticamente por pago electronico y base positiva"))))</f>
        <v/>
      </c>
    </row>
    <row r="7691">
      <c r="A7691" s="9" t="n"/>
      <c r="B7691" s="9" t="n"/>
      <c r="C7691" s="12" t="n"/>
      <c r="D7691" s="11" t="n"/>
      <c r="E7691" s="11" t="n"/>
      <c r="F7691" s="11" t="n"/>
      <c r="G7691" s="11" t="n"/>
      <c r="H7691" s="11" t="n"/>
      <c r="I7691" s="9" t="n"/>
      <c r="J7691" s="9" t="n"/>
      <c r="K7691" s="9" t="n"/>
      <c r="L7691" s="9">
        <f>IF(COUNTA($A7691:$K7691)=0,"",IF(AND(IFERROR($H7691,0)&gt;0,LEN(TRIM($K7691&amp;""))&gt;0,IFERROR(LOOKUP(2,1/((LISTS!$M$2:$M$13&lt;&gt;"")*ISNUMBER(SEARCH(LISTS!$M$2:$M$13,$I7691))),LISTS!$N$2:$N$13),"NO")="SI"),"SI","NO"))</f>
        <v/>
      </c>
      <c r="M7691" s="9">
        <f>IF(COUNTA($A7691:$K7691)=0,"",IF($K7691&lt;&gt;"",IF(COUNTIF($K$19:$K7691,$K7691)&gt;1,"SI","NO"),IF(COUNTIFS($A$19:$A7691,$A7691,$C$19:$C7691,$C7691,$J$19:$J7691,$J7691,$D$19:$D7691,$D7691)&gt;1,"SI","NO")))</f>
        <v/>
      </c>
      <c r="N7691" s="11">
        <f>IF(COUNTA($A7691:$K7691)=0,"",IF(AND($L7691="SI",$M7691="NO"),IFERROR($H7691,0),0))</f>
        <v/>
      </c>
      <c r="O7691" s="9">
        <f>IF(COUNTA($A7691:$K7691)=0,"",IF($M7691="SI","CUFE o factura duplicada dentro del reporte; no se suma dos veces",IF(IFERROR($H7691,0)&lt;=0,"DIAN reporta valor susceptible 0",IF($L7691="NO",IFERROR(LOOKUP(2,1/((LISTS!$M$2:$M$13&lt;&gt;"")*ISNUMBER(SEARCH(LISTS!$M$2:$M$13,$I7691))),LISTS!$O$2:$O$13),"Medio de pago no elegible o no identificado por DIAN"),"Apta automaticamente por pago electronico y base positiva"))))</f>
        <v/>
      </c>
    </row>
    <row r="7692">
      <c r="A7692" s="9" t="n"/>
      <c r="B7692" s="9" t="n"/>
      <c r="C7692" s="12" t="n"/>
      <c r="D7692" s="11" t="n"/>
      <c r="E7692" s="11" t="n"/>
      <c r="F7692" s="11" t="n"/>
      <c r="G7692" s="11" t="n"/>
      <c r="H7692" s="11" t="n"/>
      <c r="I7692" s="9" t="n"/>
      <c r="J7692" s="9" t="n"/>
      <c r="K7692" s="9" t="n"/>
      <c r="L7692" s="9">
        <f>IF(COUNTA($A7692:$K7692)=0,"",IF(AND(IFERROR($H7692,0)&gt;0,LEN(TRIM($K7692&amp;""))&gt;0,IFERROR(LOOKUP(2,1/((LISTS!$M$2:$M$13&lt;&gt;"")*ISNUMBER(SEARCH(LISTS!$M$2:$M$13,$I7692))),LISTS!$N$2:$N$13),"NO")="SI"),"SI","NO"))</f>
        <v/>
      </c>
      <c r="M7692" s="9">
        <f>IF(COUNTA($A7692:$K7692)=0,"",IF($K7692&lt;&gt;"",IF(COUNTIF($K$19:$K7692,$K7692)&gt;1,"SI","NO"),IF(COUNTIFS($A$19:$A7692,$A7692,$C$19:$C7692,$C7692,$J$19:$J7692,$J7692,$D$19:$D7692,$D7692)&gt;1,"SI","NO")))</f>
        <v/>
      </c>
      <c r="N7692" s="11">
        <f>IF(COUNTA($A7692:$K7692)=0,"",IF(AND($L7692="SI",$M7692="NO"),IFERROR($H7692,0),0))</f>
        <v/>
      </c>
      <c r="O7692" s="9">
        <f>IF(COUNTA($A7692:$K7692)=0,"",IF($M7692="SI","CUFE o factura duplicada dentro del reporte; no se suma dos veces",IF(IFERROR($H7692,0)&lt;=0,"DIAN reporta valor susceptible 0",IF($L7692="NO",IFERROR(LOOKUP(2,1/((LISTS!$M$2:$M$13&lt;&gt;"")*ISNUMBER(SEARCH(LISTS!$M$2:$M$13,$I7692))),LISTS!$O$2:$O$13),"Medio de pago no elegible o no identificado por DIAN"),"Apta automaticamente por pago electronico y base positiva"))))</f>
        <v/>
      </c>
    </row>
    <row r="7693">
      <c r="A7693" s="9" t="n"/>
      <c r="B7693" s="9" t="n"/>
      <c r="C7693" s="12" t="n"/>
      <c r="D7693" s="11" t="n"/>
      <c r="E7693" s="11" t="n"/>
      <c r="F7693" s="11" t="n"/>
      <c r="G7693" s="11" t="n"/>
      <c r="H7693" s="11" t="n"/>
      <c r="I7693" s="9" t="n"/>
      <c r="J7693" s="9" t="n"/>
      <c r="K7693" s="9" t="n"/>
      <c r="L7693" s="9">
        <f>IF(COUNTA($A7693:$K7693)=0,"",IF(AND(IFERROR($H7693,0)&gt;0,LEN(TRIM($K7693&amp;""))&gt;0,IFERROR(LOOKUP(2,1/((LISTS!$M$2:$M$13&lt;&gt;"")*ISNUMBER(SEARCH(LISTS!$M$2:$M$13,$I7693))),LISTS!$N$2:$N$13),"NO")="SI"),"SI","NO"))</f>
        <v/>
      </c>
      <c r="M7693" s="9">
        <f>IF(COUNTA($A7693:$K7693)=0,"",IF($K7693&lt;&gt;"",IF(COUNTIF($K$19:$K7693,$K7693)&gt;1,"SI","NO"),IF(COUNTIFS($A$19:$A7693,$A7693,$C$19:$C7693,$C7693,$J$19:$J7693,$J7693,$D$19:$D7693,$D7693)&gt;1,"SI","NO")))</f>
        <v/>
      </c>
      <c r="N7693" s="11">
        <f>IF(COUNTA($A7693:$K7693)=0,"",IF(AND($L7693="SI",$M7693="NO"),IFERROR($H7693,0),0))</f>
        <v/>
      </c>
      <c r="O7693" s="9">
        <f>IF(COUNTA($A7693:$K7693)=0,"",IF($M7693="SI","CUFE o factura duplicada dentro del reporte; no se suma dos veces",IF(IFERROR($H7693,0)&lt;=0,"DIAN reporta valor susceptible 0",IF($L7693="NO",IFERROR(LOOKUP(2,1/((LISTS!$M$2:$M$13&lt;&gt;"")*ISNUMBER(SEARCH(LISTS!$M$2:$M$13,$I7693))),LISTS!$O$2:$O$13),"Medio de pago no elegible o no identificado por DIAN"),"Apta automaticamente por pago electronico y base positiva"))))</f>
        <v/>
      </c>
    </row>
    <row r="7694">
      <c r="A7694" s="9" t="n"/>
      <c r="B7694" s="9" t="n"/>
      <c r="C7694" s="12" t="n"/>
      <c r="D7694" s="11" t="n"/>
      <c r="E7694" s="11" t="n"/>
      <c r="F7694" s="11" t="n"/>
      <c r="G7694" s="11" t="n"/>
      <c r="H7694" s="11" t="n"/>
      <c r="I7694" s="9" t="n"/>
      <c r="J7694" s="9" t="n"/>
      <c r="K7694" s="9" t="n"/>
      <c r="L7694" s="9">
        <f>IF(COUNTA($A7694:$K7694)=0,"",IF(AND(IFERROR($H7694,0)&gt;0,LEN(TRIM($K7694&amp;""))&gt;0,IFERROR(LOOKUP(2,1/((LISTS!$M$2:$M$13&lt;&gt;"")*ISNUMBER(SEARCH(LISTS!$M$2:$M$13,$I7694))),LISTS!$N$2:$N$13),"NO")="SI"),"SI","NO"))</f>
        <v/>
      </c>
      <c r="M7694" s="9">
        <f>IF(COUNTA($A7694:$K7694)=0,"",IF($K7694&lt;&gt;"",IF(COUNTIF($K$19:$K7694,$K7694)&gt;1,"SI","NO"),IF(COUNTIFS($A$19:$A7694,$A7694,$C$19:$C7694,$C7694,$J$19:$J7694,$J7694,$D$19:$D7694,$D7694)&gt;1,"SI","NO")))</f>
        <v/>
      </c>
      <c r="N7694" s="11">
        <f>IF(COUNTA($A7694:$K7694)=0,"",IF(AND($L7694="SI",$M7694="NO"),IFERROR($H7694,0),0))</f>
        <v/>
      </c>
      <c r="O7694" s="9">
        <f>IF(COUNTA($A7694:$K7694)=0,"",IF($M7694="SI","CUFE o factura duplicada dentro del reporte; no se suma dos veces",IF(IFERROR($H7694,0)&lt;=0,"DIAN reporta valor susceptible 0",IF($L7694="NO",IFERROR(LOOKUP(2,1/((LISTS!$M$2:$M$13&lt;&gt;"")*ISNUMBER(SEARCH(LISTS!$M$2:$M$13,$I7694))),LISTS!$O$2:$O$13),"Medio de pago no elegible o no identificado por DIAN"),"Apta automaticamente por pago electronico y base positiva"))))</f>
        <v/>
      </c>
    </row>
    <row r="7695">
      <c r="A7695" s="9" t="n"/>
      <c r="B7695" s="9" t="n"/>
      <c r="C7695" s="12" t="n"/>
      <c r="D7695" s="11" t="n"/>
      <c r="E7695" s="11" t="n"/>
      <c r="F7695" s="11" t="n"/>
      <c r="G7695" s="11" t="n"/>
      <c r="H7695" s="11" t="n"/>
      <c r="I7695" s="9" t="n"/>
      <c r="J7695" s="9" t="n"/>
      <c r="K7695" s="9" t="n"/>
      <c r="L7695" s="9">
        <f>IF(COUNTA($A7695:$K7695)=0,"",IF(AND(IFERROR($H7695,0)&gt;0,LEN(TRIM($K7695&amp;""))&gt;0,IFERROR(LOOKUP(2,1/((LISTS!$M$2:$M$13&lt;&gt;"")*ISNUMBER(SEARCH(LISTS!$M$2:$M$13,$I7695))),LISTS!$N$2:$N$13),"NO")="SI"),"SI","NO"))</f>
        <v/>
      </c>
      <c r="M7695" s="9">
        <f>IF(COUNTA($A7695:$K7695)=0,"",IF($K7695&lt;&gt;"",IF(COUNTIF($K$19:$K7695,$K7695)&gt;1,"SI","NO"),IF(COUNTIFS($A$19:$A7695,$A7695,$C$19:$C7695,$C7695,$J$19:$J7695,$J7695,$D$19:$D7695,$D7695)&gt;1,"SI","NO")))</f>
        <v/>
      </c>
      <c r="N7695" s="11">
        <f>IF(COUNTA($A7695:$K7695)=0,"",IF(AND($L7695="SI",$M7695="NO"),IFERROR($H7695,0),0))</f>
        <v/>
      </c>
      <c r="O7695" s="9">
        <f>IF(COUNTA($A7695:$K7695)=0,"",IF($M7695="SI","CUFE o factura duplicada dentro del reporte; no se suma dos veces",IF(IFERROR($H7695,0)&lt;=0,"DIAN reporta valor susceptible 0",IF($L7695="NO",IFERROR(LOOKUP(2,1/((LISTS!$M$2:$M$13&lt;&gt;"")*ISNUMBER(SEARCH(LISTS!$M$2:$M$13,$I7695))),LISTS!$O$2:$O$13),"Medio de pago no elegible o no identificado por DIAN"),"Apta automaticamente por pago electronico y base positiva"))))</f>
        <v/>
      </c>
    </row>
    <row r="7696">
      <c r="A7696" s="9" t="n"/>
      <c r="B7696" s="9" t="n"/>
      <c r="C7696" s="12" t="n"/>
      <c r="D7696" s="11" t="n"/>
      <c r="E7696" s="11" t="n"/>
      <c r="F7696" s="11" t="n"/>
      <c r="G7696" s="11" t="n"/>
      <c r="H7696" s="11" t="n"/>
      <c r="I7696" s="9" t="n"/>
      <c r="J7696" s="9" t="n"/>
      <c r="K7696" s="9" t="n"/>
      <c r="L7696" s="9">
        <f>IF(COUNTA($A7696:$K7696)=0,"",IF(AND(IFERROR($H7696,0)&gt;0,LEN(TRIM($K7696&amp;""))&gt;0,IFERROR(LOOKUP(2,1/((LISTS!$M$2:$M$13&lt;&gt;"")*ISNUMBER(SEARCH(LISTS!$M$2:$M$13,$I7696))),LISTS!$N$2:$N$13),"NO")="SI"),"SI","NO"))</f>
        <v/>
      </c>
      <c r="M7696" s="9">
        <f>IF(COUNTA($A7696:$K7696)=0,"",IF($K7696&lt;&gt;"",IF(COUNTIF($K$19:$K7696,$K7696)&gt;1,"SI","NO"),IF(COUNTIFS($A$19:$A7696,$A7696,$C$19:$C7696,$C7696,$J$19:$J7696,$J7696,$D$19:$D7696,$D7696)&gt;1,"SI","NO")))</f>
        <v/>
      </c>
      <c r="N7696" s="11">
        <f>IF(COUNTA($A7696:$K7696)=0,"",IF(AND($L7696="SI",$M7696="NO"),IFERROR($H7696,0),0))</f>
        <v/>
      </c>
      <c r="O7696" s="9">
        <f>IF(COUNTA($A7696:$K7696)=0,"",IF($M7696="SI","CUFE o factura duplicada dentro del reporte; no se suma dos veces",IF(IFERROR($H7696,0)&lt;=0,"DIAN reporta valor susceptible 0",IF($L7696="NO",IFERROR(LOOKUP(2,1/((LISTS!$M$2:$M$13&lt;&gt;"")*ISNUMBER(SEARCH(LISTS!$M$2:$M$13,$I7696))),LISTS!$O$2:$O$13),"Medio de pago no elegible o no identificado por DIAN"),"Apta automaticamente por pago electronico y base positiva"))))</f>
        <v/>
      </c>
    </row>
    <row r="7697">
      <c r="A7697" s="9" t="n"/>
      <c r="B7697" s="9" t="n"/>
      <c r="C7697" s="12" t="n"/>
      <c r="D7697" s="11" t="n"/>
      <c r="E7697" s="11" t="n"/>
      <c r="F7697" s="11" t="n"/>
      <c r="G7697" s="11" t="n"/>
      <c r="H7697" s="11" t="n"/>
      <c r="I7697" s="9" t="n"/>
      <c r="J7697" s="9" t="n"/>
      <c r="K7697" s="9" t="n"/>
      <c r="L7697" s="9">
        <f>IF(COUNTA($A7697:$K7697)=0,"",IF(AND(IFERROR($H7697,0)&gt;0,LEN(TRIM($K7697&amp;""))&gt;0,IFERROR(LOOKUP(2,1/((LISTS!$M$2:$M$13&lt;&gt;"")*ISNUMBER(SEARCH(LISTS!$M$2:$M$13,$I7697))),LISTS!$N$2:$N$13),"NO")="SI"),"SI","NO"))</f>
        <v/>
      </c>
      <c r="M7697" s="9">
        <f>IF(COUNTA($A7697:$K7697)=0,"",IF($K7697&lt;&gt;"",IF(COUNTIF($K$19:$K7697,$K7697)&gt;1,"SI","NO"),IF(COUNTIFS($A$19:$A7697,$A7697,$C$19:$C7697,$C7697,$J$19:$J7697,$J7697,$D$19:$D7697,$D7697)&gt;1,"SI","NO")))</f>
        <v/>
      </c>
      <c r="N7697" s="11">
        <f>IF(COUNTA($A7697:$K7697)=0,"",IF(AND($L7697="SI",$M7697="NO"),IFERROR($H7697,0),0))</f>
        <v/>
      </c>
      <c r="O7697" s="9">
        <f>IF(COUNTA($A7697:$K7697)=0,"",IF($M7697="SI","CUFE o factura duplicada dentro del reporte; no se suma dos veces",IF(IFERROR($H7697,0)&lt;=0,"DIAN reporta valor susceptible 0",IF($L7697="NO",IFERROR(LOOKUP(2,1/((LISTS!$M$2:$M$13&lt;&gt;"")*ISNUMBER(SEARCH(LISTS!$M$2:$M$13,$I7697))),LISTS!$O$2:$O$13),"Medio de pago no elegible o no identificado por DIAN"),"Apta automaticamente por pago electronico y base positiva"))))</f>
        <v/>
      </c>
    </row>
    <row r="7698">
      <c r="A7698" s="9" t="n"/>
      <c r="B7698" s="9" t="n"/>
      <c r="C7698" s="12" t="n"/>
      <c r="D7698" s="11" t="n"/>
      <c r="E7698" s="11" t="n"/>
      <c r="F7698" s="11" t="n"/>
      <c r="G7698" s="11" t="n"/>
      <c r="H7698" s="11" t="n"/>
      <c r="I7698" s="9" t="n"/>
      <c r="J7698" s="9" t="n"/>
      <c r="K7698" s="9" t="n"/>
      <c r="L7698" s="9">
        <f>IF(COUNTA($A7698:$K7698)=0,"",IF(AND(IFERROR($H7698,0)&gt;0,LEN(TRIM($K7698&amp;""))&gt;0,IFERROR(LOOKUP(2,1/((LISTS!$M$2:$M$13&lt;&gt;"")*ISNUMBER(SEARCH(LISTS!$M$2:$M$13,$I7698))),LISTS!$N$2:$N$13),"NO")="SI"),"SI","NO"))</f>
        <v/>
      </c>
      <c r="M7698" s="9">
        <f>IF(COUNTA($A7698:$K7698)=0,"",IF($K7698&lt;&gt;"",IF(COUNTIF($K$19:$K7698,$K7698)&gt;1,"SI","NO"),IF(COUNTIFS($A$19:$A7698,$A7698,$C$19:$C7698,$C7698,$J$19:$J7698,$J7698,$D$19:$D7698,$D7698)&gt;1,"SI","NO")))</f>
        <v/>
      </c>
      <c r="N7698" s="11">
        <f>IF(COUNTA($A7698:$K7698)=0,"",IF(AND($L7698="SI",$M7698="NO"),IFERROR($H7698,0),0))</f>
        <v/>
      </c>
      <c r="O7698" s="9">
        <f>IF(COUNTA($A7698:$K7698)=0,"",IF($M7698="SI","CUFE o factura duplicada dentro del reporte; no se suma dos veces",IF(IFERROR($H7698,0)&lt;=0,"DIAN reporta valor susceptible 0",IF($L7698="NO",IFERROR(LOOKUP(2,1/((LISTS!$M$2:$M$13&lt;&gt;"")*ISNUMBER(SEARCH(LISTS!$M$2:$M$13,$I7698))),LISTS!$O$2:$O$13),"Medio de pago no elegible o no identificado por DIAN"),"Apta automaticamente por pago electronico y base positiva"))))</f>
        <v/>
      </c>
    </row>
    <row r="7699">
      <c r="A7699" s="9" t="n"/>
      <c r="B7699" s="9" t="n"/>
      <c r="C7699" s="12" t="n"/>
      <c r="D7699" s="11" t="n"/>
      <c r="E7699" s="11" t="n"/>
      <c r="F7699" s="11" t="n"/>
      <c r="G7699" s="11" t="n"/>
      <c r="H7699" s="11" t="n"/>
      <c r="I7699" s="9" t="n"/>
      <c r="J7699" s="9" t="n"/>
      <c r="K7699" s="9" t="n"/>
      <c r="L7699" s="9">
        <f>IF(COUNTA($A7699:$K7699)=0,"",IF(AND(IFERROR($H7699,0)&gt;0,LEN(TRIM($K7699&amp;""))&gt;0,IFERROR(LOOKUP(2,1/((LISTS!$M$2:$M$13&lt;&gt;"")*ISNUMBER(SEARCH(LISTS!$M$2:$M$13,$I7699))),LISTS!$N$2:$N$13),"NO")="SI"),"SI","NO"))</f>
        <v/>
      </c>
      <c r="M7699" s="9">
        <f>IF(COUNTA($A7699:$K7699)=0,"",IF($K7699&lt;&gt;"",IF(COUNTIF($K$19:$K7699,$K7699)&gt;1,"SI","NO"),IF(COUNTIFS($A$19:$A7699,$A7699,$C$19:$C7699,$C7699,$J$19:$J7699,$J7699,$D$19:$D7699,$D7699)&gt;1,"SI","NO")))</f>
        <v/>
      </c>
      <c r="N7699" s="11">
        <f>IF(COUNTA($A7699:$K7699)=0,"",IF(AND($L7699="SI",$M7699="NO"),IFERROR($H7699,0),0))</f>
        <v/>
      </c>
      <c r="O7699" s="9">
        <f>IF(COUNTA($A7699:$K7699)=0,"",IF($M7699="SI","CUFE o factura duplicada dentro del reporte; no se suma dos veces",IF(IFERROR($H7699,0)&lt;=0,"DIAN reporta valor susceptible 0",IF($L7699="NO",IFERROR(LOOKUP(2,1/((LISTS!$M$2:$M$13&lt;&gt;"")*ISNUMBER(SEARCH(LISTS!$M$2:$M$13,$I7699))),LISTS!$O$2:$O$13),"Medio de pago no elegible o no identificado por DIAN"),"Apta automaticamente por pago electronico y base positiva"))))</f>
        <v/>
      </c>
    </row>
    <row r="7700">
      <c r="A7700" s="9" t="n"/>
      <c r="B7700" s="9" t="n"/>
      <c r="C7700" s="12" t="n"/>
      <c r="D7700" s="11" t="n"/>
      <c r="E7700" s="11" t="n"/>
      <c r="F7700" s="11" t="n"/>
      <c r="G7700" s="11" t="n"/>
      <c r="H7700" s="11" t="n"/>
      <c r="I7700" s="9" t="n"/>
      <c r="J7700" s="9" t="n"/>
      <c r="K7700" s="9" t="n"/>
      <c r="L7700" s="9">
        <f>IF(COUNTA($A7700:$K7700)=0,"",IF(AND(IFERROR($H7700,0)&gt;0,LEN(TRIM($K7700&amp;""))&gt;0,IFERROR(LOOKUP(2,1/((LISTS!$M$2:$M$13&lt;&gt;"")*ISNUMBER(SEARCH(LISTS!$M$2:$M$13,$I7700))),LISTS!$N$2:$N$13),"NO")="SI"),"SI","NO"))</f>
        <v/>
      </c>
      <c r="M7700" s="9">
        <f>IF(COUNTA($A7700:$K7700)=0,"",IF($K7700&lt;&gt;"",IF(COUNTIF($K$19:$K7700,$K7700)&gt;1,"SI","NO"),IF(COUNTIFS($A$19:$A7700,$A7700,$C$19:$C7700,$C7700,$J$19:$J7700,$J7700,$D$19:$D7700,$D7700)&gt;1,"SI","NO")))</f>
        <v/>
      </c>
      <c r="N7700" s="11">
        <f>IF(COUNTA($A7700:$K7700)=0,"",IF(AND($L7700="SI",$M7700="NO"),IFERROR($H7700,0),0))</f>
        <v/>
      </c>
      <c r="O7700" s="9">
        <f>IF(COUNTA($A7700:$K7700)=0,"",IF($M7700="SI","CUFE o factura duplicada dentro del reporte; no se suma dos veces",IF(IFERROR($H7700,0)&lt;=0,"DIAN reporta valor susceptible 0",IF($L7700="NO",IFERROR(LOOKUP(2,1/((LISTS!$M$2:$M$13&lt;&gt;"")*ISNUMBER(SEARCH(LISTS!$M$2:$M$13,$I7700))),LISTS!$O$2:$O$13),"Medio de pago no elegible o no identificado por DIAN"),"Apta automaticamente por pago electronico y base positiva"))))</f>
        <v/>
      </c>
    </row>
    <row r="7701">
      <c r="A7701" s="9" t="n"/>
      <c r="B7701" s="9" t="n"/>
      <c r="C7701" s="12" t="n"/>
      <c r="D7701" s="11" t="n"/>
      <c r="E7701" s="11" t="n"/>
      <c r="F7701" s="11" t="n"/>
      <c r="G7701" s="11" t="n"/>
      <c r="H7701" s="11" t="n"/>
      <c r="I7701" s="9" t="n"/>
      <c r="J7701" s="9" t="n"/>
      <c r="K7701" s="9" t="n"/>
      <c r="L7701" s="9">
        <f>IF(COUNTA($A7701:$K7701)=0,"",IF(AND(IFERROR($H7701,0)&gt;0,LEN(TRIM($K7701&amp;""))&gt;0,IFERROR(LOOKUP(2,1/((LISTS!$M$2:$M$13&lt;&gt;"")*ISNUMBER(SEARCH(LISTS!$M$2:$M$13,$I7701))),LISTS!$N$2:$N$13),"NO")="SI"),"SI","NO"))</f>
        <v/>
      </c>
      <c r="M7701" s="9">
        <f>IF(COUNTA($A7701:$K7701)=0,"",IF($K7701&lt;&gt;"",IF(COUNTIF($K$19:$K7701,$K7701)&gt;1,"SI","NO"),IF(COUNTIFS($A$19:$A7701,$A7701,$C$19:$C7701,$C7701,$J$19:$J7701,$J7701,$D$19:$D7701,$D7701)&gt;1,"SI","NO")))</f>
        <v/>
      </c>
      <c r="N7701" s="11">
        <f>IF(COUNTA($A7701:$K7701)=0,"",IF(AND($L7701="SI",$M7701="NO"),IFERROR($H7701,0),0))</f>
        <v/>
      </c>
      <c r="O7701" s="9">
        <f>IF(COUNTA($A7701:$K7701)=0,"",IF($M7701="SI","CUFE o factura duplicada dentro del reporte; no se suma dos veces",IF(IFERROR($H7701,0)&lt;=0,"DIAN reporta valor susceptible 0",IF($L7701="NO",IFERROR(LOOKUP(2,1/((LISTS!$M$2:$M$13&lt;&gt;"")*ISNUMBER(SEARCH(LISTS!$M$2:$M$13,$I7701))),LISTS!$O$2:$O$13),"Medio de pago no elegible o no identificado por DIAN"),"Apta automaticamente por pago electronico y base positiva"))))</f>
        <v/>
      </c>
    </row>
    <row r="7702">
      <c r="A7702" s="9" t="n"/>
      <c r="B7702" s="9" t="n"/>
      <c r="C7702" s="12" t="n"/>
      <c r="D7702" s="11" t="n"/>
      <c r="E7702" s="11" t="n"/>
      <c r="F7702" s="11" t="n"/>
      <c r="G7702" s="11" t="n"/>
      <c r="H7702" s="11" t="n"/>
      <c r="I7702" s="9" t="n"/>
      <c r="J7702" s="9" t="n"/>
      <c r="K7702" s="9" t="n"/>
      <c r="L7702" s="9">
        <f>IF(COUNTA($A7702:$K7702)=0,"",IF(AND(IFERROR($H7702,0)&gt;0,LEN(TRIM($K7702&amp;""))&gt;0,IFERROR(LOOKUP(2,1/((LISTS!$M$2:$M$13&lt;&gt;"")*ISNUMBER(SEARCH(LISTS!$M$2:$M$13,$I7702))),LISTS!$N$2:$N$13),"NO")="SI"),"SI","NO"))</f>
        <v/>
      </c>
      <c r="M7702" s="9">
        <f>IF(COUNTA($A7702:$K7702)=0,"",IF($K7702&lt;&gt;"",IF(COUNTIF($K$19:$K7702,$K7702)&gt;1,"SI","NO"),IF(COUNTIFS($A$19:$A7702,$A7702,$C$19:$C7702,$C7702,$J$19:$J7702,$J7702,$D$19:$D7702,$D7702)&gt;1,"SI","NO")))</f>
        <v/>
      </c>
      <c r="N7702" s="11">
        <f>IF(COUNTA($A7702:$K7702)=0,"",IF(AND($L7702="SI",$M7702="NO"),IFERROR($H7702,0),0))</f>
        <v/>
      </c>
      <c r="O7702" s="9">
        <f>IF(COUNTA($A7702:$K7702)=0,"",IF($M7702="SI","CUFE o factura duplicada dentro del reporte; no se suma dos veces",IF(IFERROR($H7702,0)&lt;=0,"DIAN reporta valor susceptible 0",IF($L7702="NO",IFERROR(LOOKUP(2,1/((LISTS!$M$2:$M$13&lt;&gt;"")*ISNUMBER(SEARCH(LISTS!$M$2:$M$13,$I7702))),LISTS!$O$2:$O$13),"Medio de pago no elegible o no identificado por DIAN"),"Apta automaticamente por pago electronico y base positiva"))))</f>
        <v/>
      </c>
    </row>
    <row r="7703">
      <c r="A7703" s="9" t="n"/>
      <c r="B7703" s="9" t="n"/>
      <c r="C7703" s="12" t="n"/>
      <c r="D7703" s="11" t="n"/>
      <c r="E7703" s="11" t="n"/>
      <c r="F7703" s="11" t="n"/>
      <c r="G7703" s="11" t="n"/>
      <c r="H7703" s="11" t="n"/>
      <c r="I7703" s="9" t="n"/>
      <c r="J7703" s="9" t="n"/>
      <c r="K7703" s="9" t="n"/>
      <c r="L7703" s="9">
        <f>IF(COUNTA($A7703:$K7703)=0,"",IF(AND(IFERROR($H7703,0)&gt;0,LEN(TRIM($K7703&amp;""))&gt;0,IFERROR(LOOKUP(2,1/((LISTS!$M$2:$M$13&lt;&gt;"")*ISNUMBER(SEARCH(LISTS!$M$2:$M$13,$I7703))),LISTS!$N$2:$N$13),"NO")="SI"),"SI","NO"))</f>
        <v/>
      </c>
      <c r="M7703" s="9">
        <f>IF(COUNTA($A7703:$K7703)=0,"",IF($K7703&lt;&gt;"",IF(COUNTIF($K$19:$K7703,$K7703)&gt;1,"SI","NO"),IF(COUNTIFS($A$19:$A7703,$A7703,$C$19:$C7703,$C7703,$J$19:$J7703,$J7703,$D$19:$D7703,$D7703)&gt;1,"SI","NO")))</f>
        <v/>
      </c>
      <c r="N7703" s="11">
        <f>IF(COUNTA($A7703:$K7703)=0,"",IF(AND($L7703="SI",$M7703="NO"),IFERROR($H7703,0),0))</f>
        <v/>
      </c>
      <c r="O7703" s="9">
        <f>IF(COUNTA($A7703:$K7703)=0,"",IF($M7703="SI","CUFE o factura duplicada dentro del reporte; no se suma dos veces",IF(IFERROR($H7703,0)&lt;=0,"DIAN reporta valor susceptible 0",IF($L7703="NO",IFERROR(LOOKUP(2,1/((LISTS!$M$2:$M$13&lt;&gt;"")*ISNUMBER(SEARCH(LISTS!$M$2:$M$13,$I7703))),LISTS!$O$2:$O$13),"Medio de pago no elegible o no identificado por DIAN"),"Apta automaticamente por pago electronico y base positiva"))))</f>
        <v/>
      </c>
    </row>
    <row r="7704">
      <c r="A7704" s="9" t="n"/>
      <c r="B7704" s="9" t="n"/>
      <c r="C7704" s="12" t="n"/>
      <c r="D7704" s="11" t="n"/>
      <c r="E7704" s="11" t="n"/>
      <c r="F7704" s="11" t="n"/>
      <c r="G7704" s="11" t="n"/>
      <c r="H7704" s="11" t="n"/>
      <c r="I7704" s="9" t="n"/>
      <c r="J7704" s="9" t="n"/>
      <c r="K7704" s="9" t="n"/>
      <c r="L7704" s="9">
        <f>IF(COUNTA($A7704:$K7704)=0,"",IF(AND(IFERROR($H7704,0)&gt;0,LEN(TRIM($K7704&amp;""))&gt;0,IFERROR(LOOKUP(2,1/((LISTS!$M$2:$M$13&lt;&gt;"")*ISNUMBER(SEARCH(LISTS!$M$2:$M$13,$I7704))),LISTS!$N$2:$N$13),"NO")="SI"),"SI","NO"))</f>
        <v/>
      </c>
      <c r="M7704" s="9">
        <f>IF(COUNTA($A7704:$K7704)=0,"",IF($K7704&lt;&gt;"",IF(COUNTIF($K$19:$K7704,$K7704)&gt;1,"SI","NO"),IF(COUNTIFS($A$19:$A7704,$A7704,$C$19:$C7704,$C7704,$J$19:$J7704,$J7704,$D$19:$D7704,$D7704)&gt;1,"SI","NO")))</f>
        <v/>
      </c>
      <c r="N7704" s="11">
        <f>IF(COUNTA($A7704:$K7704)=0,"",IF(AND($L7704="SI",$M7704="NO"),IFERROR($H7704,0),0))</f>
        <v/>
      </c>
      <c r="O7704" s="9">
        <f>IF(COUNTA($A7704:$K7704)=0,"",IF($M7704="SI","CUFE o factura duplicada dentro del reporte; no se suma dos veces",IF(IFERROR($H7704,0)&lt;=0,"DIAN reporta valor susceptible 0",IF($L7704="NO",IFERROR(LOOKUP(2,1/((LISTS!$M$2:$M$13&lt;&gt;"")*ISNUMBER(SEARCH(LISTS!$M$2:$M$13,$I7704))),LISTS!$O$2:$O$13),"Medio de pago no elegible o no identificado por DIAN"),"Apta automaticamente por pago electronico y base positiva"))))</f>
        <v/>
      </c>
    </row>
    <row r="7705">
      <c r="A7705" s="9" t="n"/>
      <c r="B7705" s="9" t="n"/>
      <c r="C7705" s="12" t="n"/>
      <c r="D7705" s="11" t="n"/>
      <c r="E7705" s="11" t="n"/>
      <c r="F7705" s="11" t="n"/>
      <c r="G7705" s="11" t="n"/>
      <c r="H7705" s="11" t="n"/>
      <c r="I7705" s="9" t="n"/>
      <c r="J7705" s="9" t="n"/>
      <c r="K7705" s="9" t="n"/>
      <c r="L7705" s="9">
        <f>IF(COUNTA($A7705:$K7705)=0,"",IF(AND(IFERROR($H7705,0)&gt;0,LEN(TRIM($K7705&amp;""))&gt;0,IFERROR(LOOKUP(2,1/((LISTS!$M$2:$M$13&lt;&gt;"")*ISNUMBER(SEARCH(LISTS!$M$2:$M$13,$I7705))),LISTS!$N$2:$N$13),"NO")="SI"),"SI","NO"))</f>
        <v/>
      </c>
      <c r="M7705" s="9">
        <f>IF(COUNTA($A7705:$K7705)=0,"",IF($K7705&lt;&gt;"",IF(COUNTIF($K$19:$K7705,$K7705)&gt;1,"SI","NO"),IF(COUNTIFS($A$19:$A7705,$A7705,$C$19:$C7705,$C7705,$J$19:$J7705,$J7705,$D$19:$D7705,$D7705)&gt;1,"SI","NO")))</f>
        <v/>
      </c>
      <c r="N7705" s="11">
        <f>IF(COUNTA($A7705:$K7705)=0,"",IF(AND($L7705="SI",$M7705="NO"),IFERROR($H7705,0),0))</f>
        <v/>
      </c>
      <c r="O7705" s="9">
        <f>IF(COUNTA($A7705:$K7705)=0,"",IF($M7705="SI","CUFE o factura duplicada dentro del reporte; no se suma dos veces",IF(IFERROR($H7705,0)&lt;=0,"DIAN reporta valor susceptible 0",IF($L7705="NO",IFERROR(LOOKUP(2,1/((LISTS!$M$2:$M$13&lt;&gt;"")*ISNUMBER(SEARCH(LISTS!$M$2:$M$13,$I7705))),LISTS!$O$2:$O$13),"Medio de pago no elegible o no identificado por DIAN"),"Apta automaticamente por pago electronico y base positiva"))))</f>
        <v/>
      </c>
    </row>
    <row r="7706">
      <c r="A7706" s="9" t="n"/>
      <c r="B7706" s="9" t="n"/>
      <c r="C7706" s="12" t="n"/>
      <c r="D7706" s="11" t="n"/>
      <c r="E7706" s="11" t="n"/>
      <c r="F7706" s="11" t="n"/>
      <c r="G7706" s="11" t="n"/>
      <c r="H7706" s="11" t="n"/>
      <c r="I7706" s="9" t="n"/>
      <c r="J7706" s="9" t="n"/>
      <c r="K7706" s="9" t="n"/>
      <c r="L7706" s="9">
        <f>IF(COUNTA($A7706:$K7706)=0,"",IF(AND(IFERROR($H7706,0)&gt;0,LEN(TRIM($K7706&amp;""))&gt;0,IFERROR(LOOKUP(2,1/((LISTS!$M$2:$M$13&lt;&gt;"")*ISNUMBER(SEARCH(LISTS!$M$2:$M$13,$I7706))),LISTS!$N$2:$N$13),"NO")="SI"),"SI","NO"))</f>
        <v/>
      </c>
      <c r="M7706" s="9">
        <f>IF(COUNTA($A7706:$K7706)=0,"",IF($K7706&lt;&gt;"",IF(COUNTIF($K$19:$K7706,$K7706)&gt;1,"SI","NO"),IF(COUNTIFS($A$19:$A7706,$A7706,$C$19:$C7706,$C7706,$J$19:$J7706,$J7706,$D$19:$D7706,$D7706)&gt;1,"SI","NO")))</f>
        <v/>
      </c>
      <c r="N7706" s="11">
        <f>IF(COUNTA($A7706:$K7706)=0,"",IF(AND($L7706="SI",$M7706="NO"),IFERROR($H7706,0),0))</f>
        <v/>
      </c>
      <c r="O7706" s="9">
        <f>IF(COUNTA($A7706:$K7706)=0,"",IF($M7706="SI","CUFE o factura duplicada dentro del reporte; no se suma dos veces",IF(IFERROR($H7706,0)&lt;=0,"DIAN reporta valor susceptible 0",IF($L7706="NO",IFERROR(LOOKUP(2,1/((LISTS!$M$2:$M$13&lt;&gt;"")*ISNUMBER(SEARCH(LISTS!$M$2:$M$13,$I7706))),LISTS!$O$2:$O$13),"Medio de pago no elegible o no identificado por DIAN"),"Apta automaticamente por pago electronico y base positiva"))))</f>
        <v/>
      </c>
    </row>
    <row r="7707">
      <c r="A7707" s="9" t="n"/>
      <c r="B7707" s="9" t="n"/>
      <c r="C7707" s="12" t="n"/>
      <c r="D7707" s="11" t="n"/>
      <c r="E7707" s="11" t="n"/>
      <c r="F7707" s="11" t="n"/>
      <c r="G7707" s="11" t="n"/>
      <c r="H7707" s="11" t="n"/>
      <c r="I7707" s="9" t="n"/>
      <c r="J7707" s="9" t="n"/>
      <c r="K7707" s="9" t="n"/>
      <c r="L7707" s="9">
        <f>IF(COUNTA($A7707:$K7707)=0,"",IF(AND(IFERROR($H7707,0)&gt;0,LEN(TRIM($K7707&amp;""))&gt;0,IFERROR(LOOKUP(2,1/((LISTS!$M$2:$M$13&lt;&gt;"")*ISNUMBER(SEARCH(LISTS!$M$2:$M$13,$I7707))),LISTS!$N$2:$N$13),"NO")="SI"),"SI","NO"))</f>
        <v/>
      </c>
      <c r="M7707" s="9">
        <f>IF(COUNTA($A7707:$K7707)=0,"",IF($K7707&lt;&gt;"",IF(COUNTIF($K$19:$K7707,$K7707)&gt;1,"SI","NO"),IF(COUNTIFS($A$19:$A7707,$A7707,$C$19:$C7707,$C7707,$J$19:$J7707,$J7707,$D$19:$D7707,$D7707)&gt;1,"SI","NO")))</f>
        <v/>
      </c>
      <c r="N7707" s="11">
        <f>IF(COUNTA($A7707:$K7707)=0,"",IF(AND($L7707="SI",$M7707="NO"),IFERROR($H7707,0),0))</f>
        <v/>
      </c>
      <c r="O7707" s="9">
        <f>IF(COUNTA($A7707:$K7707)=0,"",IF($M7707="SI","CUFE o factura duplicada dentro del reporte; no se suma dos veces",IF(IFERROR($H7707,0)&lt;=0,"DIAN reporta valor susceptible 0",IF($L7707="NO",IFERROR(LOOKUP(2,1/((LISTS!$M$2:$M$13&lt;&gt;"")*ISNUMBER(SEARCH(LISTS!$M$2:$M$13,$I7707))),LISTS!$O$2:$O$13),"Medio de pago no elegible o no identificado por DIAN"),"Apta automaticamente por pago electronico y base positiva"))))</f>
        <v/>
      </c>
    </row>
    <row r="7708">
      <c r="A7708" s="9" t="n"/>
      <c r="B7708" s="9" t="n"/>
      <c r="C7708" s="12" t="n"/>
      <c r="D7708" s="11" t="n"/>
      <c r="E7708" s="11" t="n"/>
      <c r="F7708" s="11" t="n"/>
      <c r="G7708" s="11" t="n"/>
      <c r="H7708" s="11" t="n"/>
      <c r="I7708" s="9" t="n"/>
      <c r="J7708" s="9" t="n"/>
      <c r="K7708" s="9" t="n"/>
      <c r="L7708" s="9">
        <f>IF(COUNTA($A7708:$K7708)=0,"",IF(AND(IFERROR($H7708,0)&gt;0,LEN(TRIM($K7708&amp;""))&gt;0,IFERROR(LOOKUP(2,1/((LISTS!$M$2:$M$13&lt;&gt;"")*ISNUMBER(SEARCH(LISTS!$M$2:$M$13,$I7708))),LISTS!$N$2:$N$13),"NO")="SI"),"SI","NO"))</f>
        <v/>
      </c>
      <c r="M7708" s="9">
        <f>IF(COUNTA($A7708:$K7708)=0,"",IF($K7708&lt;&gt;"",IF(COUNTIF($K$19:$K7708,$K7708)&gt;1,"SI","NO"),IF(COUNTIFS($A$19:$A7708,$A7708,$C$19:$C7708,$C7708,$J$19:$J7708,$J7708,$D$19:$D7708,$D7708)&gt;1,"SI","NO")))</f>
        <v/>
      </c>
      <c r="N7708" s="11">
        <f>IF(COUNTA($A7708:$K7708)=0,"",IF(AND($L7708="SI",$M7708="NO"),IFERROR($H7708,0),0))</f>
        <v/>
      </c>
      <c r="O7708" s="9">
        <f>IF(COUNTA($A7708:$K7708)=0,"",IF($M7708="SI","CUFE o factura duplicada dentro del reporte; no se suma dos veces",IF(IFERROR($H7708,0)&lt;=0,"DIAN reporta valor susceptible 0",IF($L7708="NO",IFERROR(LOOKUP(2,1/((LISTS!$M$2:$M$13&lt;&gt;"")*ISNUMBER(SEARCH(LISTS!$M$2:$M$13,$I7708))),LISTS!$O$2:$O$13),"Medio de pago no elegible o no identificado por DIAN"),"Apta automaticamente por pago electronico y base positiva"))))</f>
        <v/>
      </c>
    </row>
    <row r="7709">
      <c r="A7709" s="9" t="n"/>
      <c r="B7709" s="9" t="n"/>
      <c r="C7709" s="12" t="n"/>
      <c r="D7709" s="11" t="n"/>
      <c r="E7709" s="11" t="n"/>
      <c r="F7709" s="11" t="n"/>
      <c r="G7709" s="11" t="n"/>
      <c r="H7709" s="11" t="n"/>
      <c r="I7709" s="9" t="n"/>
      <c r="J7709" s="9" t="n"/>
      <c r="K7709" s="9" t="n"/>
      <c r="L7709" s="9">
        <f>IF(COUNTA($A7709:$K7709)=0,"",IF(AND(IFERROR($H7709,0)&gt;0,LEN(TRIM($K7709&amp;""))&gt;0,IFERROR(LOOKUP(2,1/((LISTS!$M$2:$M$13&lt;&gt;"")*ISNUMBER(SEARCH(LISTS!$M$2:$M$13,$I7709))),LISTS!$N$2:$N$13),"NO")="SI"),"SI","NO"))</f>
        <v/>
      </c>
      <c r="M7709" s="9">
        <f>IF(COUNTA($A7709:$K7709)=0,"",IF($K7709&lt;&gt;"",IF(COUNTIF($K$19:$K7709,$K7709)&gt;1,"SI","NO"),IF(COUNTIFS($A$19:$A7709,$A7709,$C$19:$C7709,$C7709,$J$19:$J7709,$J7709,$D$19:$D7709,$D7709)&gt;1,"SI","NO")))</f>
        <v/>
      </c>
      <c r="N7709" s="11">
        <f>IF(COUNTA($A7709:$K7709)=0,"",IF(AND($L7709="SI",$M7709="NO"),IFERROR($H7709,0),0))</f>
        <v/>
      </c>
      <c r="O7709" s="9">
        <f>IF(COUNTA($A7709:$K7709)=0,"",IF($M7709="SI","CUFE o factura duplicada dentro del reporte; no se suma dos veces",IF(IFERROR($H7709,0)&lt;=0,"DIAN reporta valor susceptible 0",IF($L7709="NO",IFERROR(LOOKUP(2,1/((LISTS!$M$2:$M$13&lt;&gt;"")*ISNUMBER(SEARCH(LISTS!$M$2:$M$13,$I7709))),LISTS!$O$2:$O$13),"Medio de pago no elegible o no identificado por DIAN"),"Apta automaticamente por pago electronico y base positiva"))))</f>
        <v/>
      </c>
    </row>
    <row r="7710">
      <c r="A7710" s="9" t="n"/>
      <c r="B7710" s="9" t="n"/>
      <c r="C7710" s="12" t="n"/>
      <c r="D7710" s="11" t="n"/>
      <c r="E7710" s="11" t="n"/>
      <c r="F7710" s="11" t="n"/>
      <c r="G7710" s="11" t="n"/>
      <c r="H7710" s="11" t="n"/>
      <c r="I7710" s="9" t="n"/>
      <c r="J7710" s="9" t="n"/>
      <c r="K7710" s="9" t="n"/>
      <c r="L7710" s="9">
        <f>IF(COUNTA($A7710:$K7710)=0,"",IF(AND(IFERROR($H7710,0)&gt;0,LEN(TRIM($K7710&amp;""))&gt;0,IFERROR(LOOKUP(2,1/((LISTS!$M$2:$M$13&lt;&gt;"")*ISNUMBER(SEARCH(LISTS!$M$2:$M$13,$I7710))),LISTS!$N$2:$N$13),"NO")="SI"),"SI","NO"))</f>
        <v/>
      </c>
      <c r="M7710" s="9">
        <f>IF(COUNTA($A7710:$K7710)=0,"",IF($K7710&lt;&gt;"",IF(COUNTIF($K$19:$K7710,$K7710)&gt;1,"SI","NO"),IF(COUNTIFS($A$19:$A7710,$A7710,$C$19:$C7710,$C7710,$J$19:$J7710,$J7710,$D$19:$D7710,$D7710)&gt;1,"SI","NO")))</f>
        <v/>
      </c>
      <c r="N7710" s="11">
        <f>IF(COUNTA($A7710:$K7710)=0,"",IF(AND($L7710="SI",$M7710="NO"),IFERROR($H7710,0),0))</f>
        <v/>
      </c>
      <c r="O7710" s="9">
        <f>IF(COUNTA($A7710:$K7710)=0,"",IF($M7710="SI","CUFE o factura duplicada dentro del reporte; no se suma dos veces",IF(IFERROR($H7710,0)&lt;=0,"DIAN reporta valor susceptible 0",IF($L7710="NO",IFERROR(LOOKUP(2,1/((LISTS!$M$2:$M$13&lt;&gt;"")*ISNUMBER(SEARCH(LISTS!$M$2:$M$13,$I7710))),LISTS!$O$2:$O$13),"Medio de pago no elegible o no identificado por DIAN"),"Apta automaticamente por pago electronico y base positiva"))))</f>
        <v/>
      </c>
    </row>
    <row r="7711">
      <c r="A7711" s="9" t="n"/>
      <c r="B7711" s="9" t="n"/>
      <c r="C7711" s="12" t="n"/>
      <c r="D7711" s="11" t="n"/>
      <c r="E7711" s="11" t="n"/>
      <c r="F7711" s="11" t="n"/>
      <c r="G7711" s="11" t="n"/>
      <c r="H7711" s="11" t="n"/>
      <c r="I7711" s="9" t="n"/>
      <c r="J7711" s="9" t="n"/>
      <c r="K7711" s="9" t="n"/>
      <c r="L7711" s="9">
        <f>IF(COUNTA($A7711:$K7711)=0,"",IF(AND(IFERROR($H7711,0)&gt;0,LEN(TRIM($K7711&amp;""))&gt;0,IFERROR(LOOKUP(2,1/((LISTS!$M$2:$M$13&lt;&gt;"")*ISNUMBER(SEARCH(LISTS!$M$2:$M$13,$I7711))),LISTS!$N$2:$N$13),"NO")="SI"),"SI","NO"))</f>
        <v/>
      </c>
      <c r="M7711" s="9">
        <f>IF(COUNTA($A7711:$K7711)=0,"",IF($K7711&lt;&gt;"",IF(COUNTIF($K$19:$K7711,$K7711)&gt;1,"SI","NO"),IF(COUNTIFS($A$19:$A7711,$A7711,$C$19:$C7711,$C7711,$J$19:$J7711,$J7711,$D$19:$D7711,$D7711)&gt;1,"SI","NO")))</f>
        <v/>
      </c>
      <c r="N7711" s="11">
        <f>IF(COUNTA($A7711:$K7711)=0,"",IF(AND($L7711="SI",$M7711="NO"),IFERROR($H7711,0),0))</f>
        <v/>
      </c>
      <c r="O7711" s="9">
        <f>IF(COUNTA($A7711:$K7711)=0,"",IF($M7711="SI","CUFE o factura duplicada dentro del reporte; no se suma dos veces",IF(IFERROR($H7711,0)&lt;=0,"DIAN reporta valor susceptible 0",IF($L7711="NO",IFERROR(LOOKUP(2,1/((LISTS!$M$2:$M$13&lt;&gt;"")*ISNUMBER(SEARCH(LISTS!$M$2:$M$13,$I7711))),LISTS!$O$2:$O$13),"Medio de pago no elegible o no identificado por DIAN"),"Apta automaticamente por pago electronico y base positiva"))))</f>
        <v/>
      </c>
    </row>
    <row r="7712">
      <c r="A7712" s="9" t="n"/>
      <c r="B7712" s="9" t="n"/>
      <c r="C7712" s="12" t="n"/>
      <c r="D7712" s="11" t="n"/>
      <c r="E7712" s="11" t="n"/>
      <c r="F7712" s="11" t="n"/>
      <c r="G7712" s="11" t="n"/>
      <c r="H7712" s="11" t="n"/>
      <c r="I7712" s="9" t="n"/>
      <c r="J7712" s="9" t="n"/>
      <c r="K7712" s="9" t="n"/>
      <c r="L7712" s="9">
        <f>IF(COUNTA($A7712:$K7712)=0,"",IF(AND(IFERROR($H7712,0)&gt;0,LEN(TRIM($K7712&amp;""))&gt;0,IFERROR(LOOKUP(2,1/((LISTS!$M$2:$M$13&lt;&gt;"")*ISNUMBER(SEARCH(LISTS!$M$2:$M$13,$I7712))),LISTS!$N$2:$N$13),"NO")="SI"),"SI","NO"))</f>
        <v/>
      </c>
      <c r="M7712" s="9">
        <f>IF(COUNTA($A7712:$K7712)=0,"",IF($K7712&lt;&gt;"",IF(COUNTIF($K$19:$K7712,$K7712)&gt;1,"SI","NO"),IF(COUNTIFS($A$19:$A7712,$A7712,$C$19:$C7712,$C7712,$J$19:$J7712,$J7712,$D$19:$D7712,$D7712)&gt;1,"SI","NO")))</f>
        <v/>
      </c>
      <c r="N7712" s="11">
        <f>IF(COUNTA($A7712:$K7712)=0,"",IF(AND($L7712="SI",$M7712="NO"),IFERROR($H7712,0),0))</f>
        <v/>
      </c>
      <c r="O7712" s="9">
        <f>IF(COUNTA($A7712:$K7712)=0,"",IF($M7712="SI","CUFE o factura duplicada dentro del reporte; no se suma dos veces",IF(IFERROR($H7712,0)&lt;=0,"DIAN reporta valor susceptible 0",IF($L7712="NO",IFERROR(LOOKUP(2,1/((LISTS!$M$2:$M$13&lt;&gt;"")*ISNUMBER(SEARCH(LISTS!$M$2:$M$13,$I7712))),LISTS!$O$2:$O$13),"Medio de pago no elegible o no identificado por DIAN"),"Apta automaticamente por pago electronico y base positiva"))))</f>
        <v/>
      </c>
    </row>
    <row r="7713">
      <c r="A7713" s="9" t="n"/>
      <c r="B7713" s="9" t="n"/>
      <c r="C7713" s="12" t="n"/>
      <c r="D7713" s="11" t="n"/>
      <c r="E7713" s="11" t="n"/>
      <c r="F7713" s="11" t="n"/>
      <c r="G7713" s="11" t="n"/>
      <c r="H7713" s="11" t="n"/>
      <c r="I7713" s="9" t="n"/>
      <c r="J7713" s="9" t="n"/>
      <c r="K7713" s="9" t="n"/>
      <c r="L7713" s="9">
        <f>IF(COUNTA($A7713:$K7713)=0,"",IF(AND(IFERROR($H7713,0)&gt;0,LEN(TRIM($K7713&amp;""))&gt;0,IFERROR(LOOKUP(2,1/((LISTS!$M$2:$M$13&lt;&gt;"")*ISNUMBER(SEARCH(LISTS!$M$2:$M$13,$I7713))),LISTS!$N$2:$N$13),"NO")="SI"),"SI","NO"))</f>
        <v/>
      </c>
      <c r="M7713" s="9">
        <f>IF(COUNTA($A7713:$K7713)=0,"",IF($K7713&lt;&gt;"",IF(COUNTIF($K$19:$K7713,$K7713)&gt;1,"SI","NO"),IF(COUNTIFS($A$19:$A7713,$A7713,$C$19:$C7713,$C7713,$J$19:$J7713,$J7713,$D$19:$D7713,$D7713)&gt;1,"SI","NO")))</f>
        <v/>
      </c>
      <c r="N7713" s="11">
        <f>IF(COUNTA($A7713:$K7713)=0,"",IF(AND($L7713="SI",$M7713="NO"),IFERROR($H7713,0),0))</f>
        <v/>
      </c>
      <c r="O7713" s="9">
        <f>IF(COUNTA($A7713:$K7713)=0,"",IF($M7713="SI","CUFE o factura duplicada dentro del reporte; no se suma dos veces",IF(IFERROR($H7713,0)&lt;=0,"DIAN reporta valor susceptible 0",IF($L7713="NO",IFERROR(LOOKUP(2,1/((LISTS!$M$2:$M$13&lt;&gt;"")*ISNUMBER(SEARCH(LISTS!$M$2:$M$13,$I7713))),LISTS!$O$2:$O$13),"Medio de pago no elegible o no identificado por DIAN"),"Apta automaticamente por pago electronico y base positiva"))))</f>
        <v/>
      </c>
    </row>
    <row r="7714">
      <c r="A7714" s="9" t="n"/>
      <c r="B7714" s="9" t="n"/>
      <c r="C7714" s="12" t="n"/>
      <c r="D7714" s="11" t="n"/>
      <c r="E7714" s="11" t="n"/>
      <c r="F7714" s="11" t="n"/>
      <c r="G7714" s="11" t="n"/>
      <c r="H7714" s="11" t="n"/>
      <c r="I7714" s="9" t="n"/>
      <c r="J7714" s="9" t="n"/>
      <c r="K7714" s="9" t="n"/>
      <c r="L7714" s="9">
        <f>IF(COUNTA($A7714:$K7714)=0,"",IF(AND(IFERROR($H7714,0)&gt;0,LEN(TRIM($K7714&amp;""))&gt;0,IFERROR(LOOKUP(2,1/((LISTS!$M$2:$M$13&lt;&gt;"")*ISNUMBER(SEARCH(LISTS!$M$2:$M$13,$I7714))),LISTS!$N$2:$N$13),"NO")="SI"),"SI","NO"))</f>
        <v/>
      </c>
      <c r="M7714" s="9">
        <f>IF(COUNTA($A7714:$K7714)=0,"",IF($K7714&lt;&gt;"",IF(COUNTIF($K$19:$K7714,$K7714)&gt;1,"SI","NO"),IF(COUNTIFS($A$19:$A7714,$A7714,$C$19:$C7714,$C7714,$J$19:$J7714,$J7714,$D$19:$D7714,$D7714)&gt;1,"SI","NO")))</f>
        <v/>
      </c>
      <c r="N7714" s="11">
        <f>IF(COUNTA($A7714:$K7714)=0,"",IF(AND($L7714="SI",$M7714="NO"),IFERROR($H7714,0),0))</f>
        <v/>
      </c>
      <c r="O7714" s="9">
        <f>IF(COUNTA($A7714:$K7714)=0,"",IF($M7714="SI","CUFE o factura duplicada dentro del reporte; no se suma dos veces",IF(IFERROR($H7714,0)&lt;=0,"DIAN reporta valor susceptible 0",IF($L7714="NO",IFERROR(LOOKUP(2,1/((LISTS!$M$2:$M$13&lt;&gt;"")*ISNUMBER(SEARCH(LISTS!$M$2:$M$13,$I7714))),LISTS!$O$2:$O$13),"Medio de pago no elegible o no identificado por DIAN"),"Apta automaticamente por pago electronico y base positiva"))))</f>
        <v/>
      </c>
    </row>
    <row r="7715">
      <c r="A7715" s="9" t="n"/>
      <c r="B7715" s="9" t="n"/>
      <c r="C7715" s="12" t="n"/>
      <c r="D7715" s="11" t="n"/>
      <c r="E7715" s="11" t="n"/>
      <c r="F7715" s="11" t="n"/>
      <c r="G7715" s="11" t="n"/>
      <c r="H7715" s="11" t="n"/>
      <c r="I7715" s="9" t="n"/>
      <c r="J7715" s="9" t="n"/>
      <c r="K7715" s="9" t="n"/>
      <c r="L7715" s="9">
        <f>IF(COUNTA($A7715:$K7715)=0,"",IF(AND(IFERROR($H7715,0)&gt;0,LEN(TRIM($K7715&amp;""))&gt;0,IFERROR(LOOKUP(2,1/((LISTS!$M$2:$M$13&lt;&gt;"")*ISNUMBER(SEARCH(LISTS!$M$2:$M$13,$I7715))),LISTS!$N$2:$N$13),"NO")="SI"),"SI","NO"))</f>
        <v/>
      </c>
      <c r="M7715" s="9">
        <f>IF(COUNTA($A7715:$K7715)=0,"",IF($K7715&lt;&gt;"",IF(COUNTIF($K$19:$K7715,$K7715)&gt;1,"SI","NO"),IF(COUNTIFS($A$19:$A7715,$A7715,$C$19:$C7715,$C7715,$J$19:$J7715,$J7715,$D$19:$D7715,$D7715)&gt;1,"SI","NO")))</f>
        <v/>
      </c>
      <c r="N7715" s="11">
        <f>IF(COUNTA($A7715:$K7715)=0,"",IF(AND($L7715="SI",$M7715="NO"),IFERROR($H7715,0),0))</f>
        <v/>
      </c>
      <c r="O7715" s="9">
        <f>IF(COUNTA($A7715:$K7715)=0,"",IF($M7715="SI","CUFE o factura duplicada dentro del reporte; no se suma dos veces",IF(IFERROR($H7715,0)&lt;=0,"DIAN reporta valor susceptible 0",IF($L7715="NO",IFERROR(LOOKUP(2,1/((LISTS!$M$2:$M$13&lt;&gt;"")*ISNUMBER(SEARCH(LISTS!$M$2:$M$13,$I7715))),LISTS!$O$2:$O$13),"Medio de pago no elegible o no identificado por DIAN"),"Apta automaticamente por pago electronico y base positiva"))))</f>
        <v/>
      </c>
    </row>
    <row r="7716">
      <c r="A7716" s="9" t="n"/>
      <c r="B7716" s="9" t="n"/>
      <c r="C7716" s="12" t="n"/>
      <c r="D7716" s="11" t="n"/>
      <c r="E7716" s="11" t="n"/>
      <c r="F7716" s="11" t="n"/>
      <c r="G7716" s="11" t="n"/>
      <c r="H7716" s="11" t="n"/>
      <c r="I7716" s="9" t="n"/>
      <c r="J7716" s="9" t="n"/>
      <c r="K7716" s="9" t="n"/>
      <c r="L7716" s="9">
        <f>IF(COUNTA($A7716:$K7716)=0,"",IF(AND(IFERROR($H7716,0)&gt;0,LEN(TRIM($K7716&amp;""))&gt;0,IFERROR(LOOKUP(2,1/((LISTS!$M$2:$M$13&lt;&gt;"")*ISNUMBER(SEARCH(LISTS!$M$2:$M$13,$I7716))),LISTS!$N$2:$N$13),"NO")="SI"),"SI","NO"))</f>
        <v/>
      </c>
      <c r="M7716" s="9">
        <f>IF(COUNTA($A7716:$K7716)=0,"",IF($K7716&lt;&gt;"",IF(COUNTIF($K$19:$K7716,$K7716)&gt;1,"SI","NO"),IF(COUNTIFS($A$19:$A7716,$A7716,$C$19:$C7716,$C7716,$J$19:$J7716,$J7716,$D$19:$D7716,$D7716)&gt;1,"SI","NO")))</f>
        <v/>
      </c>
      <c r="N7716" s="11">
        <f>IF(COUNTA($A7716:$K7716)=0,"",IF(AND($L7716="SI",$M7716="NO"),IFERROR($H7716,0),0))</f>
        <v/>
      </c>
      <c r="O7716" s="9">
        <f>IF(COUNTA($A7716:$K7716)=0,"",IF($M7716="SI","CUFE o factura duplicada dentro del reporte; no se suma dos veces",IF(IFERROR($H7716,0)&lt;=0,"DIAN reporta valor susceptible 0",IF($L7716="NO",IFERROR(LOOKUP(2,1/((LISTS!$M$2:$M$13&lt;&gt;"")*ISNUMBER(SEARCH(LISTS!$M$2:$M$13,$I7716))),LISTS!$O$2:$O$13),"Medio de pago no elegible o no identificado por DIAN"),"Apta automaticamente por pago electronico y base positiva"))))</f>
        <v/>
      </c>
    </row>
    <row r="7717">
      <c r="A7717" s="9" t="n"/>
      <c r="B7717" s="9" t="n"/>
      <c r="C7717" s="12" t="n"/>
      <c r="D7717" s="11" t="n"/>
      <c r="E7717" s="11" t="n"/>
      <c r="F7717" s="11" t="n"/>
      <c r="G7717" s="11" t="n"/>
      <c r="H7717" s="11" t="n"/>
      <c r="I7717" s="9" t="n"/>
      <c r="J7717" s="9" t="n"/>
      <c r="K7717" s="9" t="n"/>
      <c r="L7717" s="9">
        <f>IF(COUNTA($A7717:$K7717)=0,"",IF(AND(IFERROR($H7717,0)&gt;0,LEN(TRIM($K7717&amp;""))&gt;0,IFERROR(LOOKUP(2,1/((LISTS!$M$2:$M$13&lt;&gt;"")*ISNUMBER(SEARCH(LISTS!$M$2:$M$13,$I7717))),LISTS!$N$2:$N$13),"NO")="SI"),"SI","NO"))</f>
        <v/>
      </c>
      <c r="M7717" s="9">
        <f>IF(COUNTA($A7717:$K7717)=0,"",IF($K7717&lt;&gt;"",IF(COUNTIF($K$19:$K7717,$K7717)&gt;1,"SI","NO"),IF(COUNTIFS($A$19:$A7717,$A7717,$C$19:$C7717,$C7717,$J$19:$J7717,$J7717,$D$19:$D7717,$D7717)&gt;1,"SI","NO")))</f>
        <v/>
      </c>
      <c r="N7717" s="11">
        <f>IF(COUNTA($A7717:$K7717)=0,"",IF(AND($L7717="SI",$M7717="NO"),IFERROR($H7717,0),0))</f>
        <v/>
      </c>
      <c r="O7717" s="9">
        <f>IF(COUNTA($A7717:$K7717)=0,"",IF($M7717="SI","CUFE o factura duplicada dentro del reporte; no se suma dos veces",IF(IFERROR($H7717,0)&lt;=0,"DIAN reporta valor susceptible 0",IF($L7717="NO",IFERROR(LOOKUP(2,1/((LISTS!$M$2:$M$13&lt;&gt;"")*ISNUMBER(SEARCH(LISTS!$M$2:$M$13,$I7717))),LISTS!$O$2:$O$13),"Medio de pago no elegible o no identificado por DIAN"),"Apta automaticamente por pago electronico y base positiva"))))</f>
        <v/>
      </c>
    </row>
    <row r="7718">
      <c r="A7718" s="9" t="n"/>
      <c r="B7718" s="9" t="n"/>
      <c r="C7718" s="12" t="n"/>
      <c r="D7718" s="11" t="n"/>
      <c r="E7718" s="11" t="n"/>
      <c r="F7718" s="11" t="n"/>
      <c r="G7718" s="11" t="n"/>
      <c r="H7718" s="11" t="n"/>
      <c r="I7718" s="9" t="n"/>
      <c r="J7718" s="9" t="n"/>
      <c r="K7718" s="9" t="n"/>
      <c r="L7718" s="9">
        <f>IF(COUNTA($A7718:$K7718)=0,"",IF(AND(IFERROR($H7718,0)&gt;0,LEN(TRIM($K7718&amp;""))&gt;0,IFERROR(LOOKUP(2,1/((LISTS!$M$2:$M$13&lt;&gt;"")*ISNUMBER(SEARCH(LISTS!$M$2:$M$13,$I7718))),LISTS!$N$2:$N$13),"NO")="SI"),"SI","NO"))</f>
        <v/>
      </c>
      <c r="M7718" s="9">
        <f>IF(COUNTA($A7718:$K7718)=0,"",IF($K7718&lt;&gt;"",IF(COUNTIF($K$19:$K7718,$K7718)&gt;1,"SI","NO"),IF(COUNTIFS($A$19:$A7718,$A7718,$C$19:$C7718,$C7718,$J$19:$J7718,$J7718,$D$19:$D7718,$D7718)&gt;1,"SI","NO")))</f>
        <v/>
      </c>
      <c r="N7718" s="11">
        <f>IF(COUNTA($A7718:$K7718)=0,"",IF(AND($L7718="SI",$M7718="NO"),IFERROR($H7718,0),0))</f>
        <v/>
      </c>
      <c r="O7718" s="9">
        <f>IF(COUNTA($A7718:$K7718)=0,"",IF($M7718="SI","CUFE o factura duplicada dentro del reporte; no se suma dos veces",IF(IFERROR($H7718,0)&lt;=0,"DIAN reporta valor susceptible 0",IF($L7718="NO",IFERROR(LOOKUP(2,1/((LISTS!$M$2:$M$13&lt;&gt;"")*ISNUMBER(SEARCH(LISTS!$M$2:$M$13,$I7718))),LISTS!$O$2:$O$13),"Medio de pago no elegible o no identificado por DIAN"),"Apta automaticamente por pago electronico y base positiva"))))</f>
        <v/>
      </c>
    </row>
    <row r="7719">
      <c r="A7719" s="9" t="n"/>
      <c r="B7719" s="9" t="n"/>
      <c r="C7719" s="12" t="n"/>
      <c r="D7719" s="11" t="n"/>
      <c r="E7719" s="11" t="n"/>
      <c r="F7719" s="11" t="n"/>
      <c r="G7719" s="11" t="n"/>
      <c r="H7719" s="11" t="n"/>
      <c r="I7719" s="9" t="n"/>
      <c r="J7719" s="9" t="n"/>
      <c r="K7719" s="9" t="n"/>
      <c r="L7719" s="9">
        <f>IF(COUNTA($A7719:$K7719)=0,"",IF(AND(IFERROR($H7719,0)&gt;0,LEN(TRIM($K7719&amp;""))&gt;0,IFERROR(LOOKUP(2,1/((LISTS!$M$2:$M$13&lt;&gt;"")*ISNUMBER(SEARCH(LISTS!$M$2:$M$13,$I7719))),LISTS!$N$2:$N$13),"NO")="SI"),"SI","NO"))</f>
        <v/>
      </c>
      <c r="M7719" s="9">
        <f>IF(COUNTA($A7719:$K7719)=0,"",IF($K7719&lt;&gt;"",IF(COUNTIF($K$19:$K7719,$K7719)&gt;1,"SI","NO"),IF(COUNTIFS($A$19:$A7719,$A7719,$C$19:$C7719,$C7719,$J$19:$J7719,$J7719,$D$19:$D7719,$D7719)&gt;1,"SI","NO")))</f>
        <v/>
      </c>
      <c r="N7719" s="11">
        <f>IF(COUNTA($A7719:$K7719)=0,"",IF(AND($L7719="SI",$M7719="NO"),IFERROR($H7719,0),0))</f>
        <v/>
      </c>
      <c r="O7719" s="9">
        <f>IF(COUNTA($A7719:$K7719)=0,"",IF($M7719="SI","CUFE o factura duplicada dentro del reporte; no se suma dos veces",IF(IFERROR($H7719,0)&lt;=0,"DIAN reporta valor susceptible 0",IF($L7719="NO",IFERROR(LOOKUP(2,1/((LISTS!$M$2:$M$13&lt;&gt;"")*ISNUMBER(SEARCH(LISTS!$M$2:$M$13,$I7719))),LISTS!$O$2:$O$13),"Medio de pago no elegible o no identificado por DIAN"),"Apta automaticamente por pago electronico y base positiva"))))</f>
        <v/>
      </c>
    </row>
    <row r="7720">
      <c r="A7720" s="9" t="n"/>
      <c r="B7720" s="9" t="n"/>
      <c r="C7720" s="12" t="n"/>
      <c r="D7720" s="11" t="n"/>
      <c r="E7720" s="11" t="n"/>
      <c r="F7720" s="11" t="n"/>
      <c r="G7720" s="11" t="n"/>
      <c r="H7720" s="11" t="n"/>
      <c r="I7720" s="9" t="n"/>
      <c r="J7720" s="9" t="n"/>
      <c r="K7720" s="9" t="n"/>
      <c r="L7720" s="9">
        <f>IF(COUNTA($A7720:$K7720)=0,"",IF(AND(IFERROR($H7720,0)&gt;0,LEN(TRIM($K7720&amp;""))&gt;0,IFERROR(LOOKUP(2,1/((LISTS!$M$2:$M$13&lt;&gt;"")*ISNUMBER(SEARCH(LISTS!$M$2:$M$13,$I7720))),LISTS!$N$2:$N$13),"NO")="SI"),"SI","NO"))</f>
        <v/>
      </c>
      <c r="M7720" s="9">
        <f>IF(COUNTA($A7720:$K7720)=0,"",IF($K7720&lt;&gt;"",IF(COUNTIF($K$19:$K7720,$K7720)&gt;1,"SI","NO"),IF(COUNTIFS($A$19:$A7720,$A7720,$C$19:$C7720,$C7720,$J$19:$J7720,$J7720,$D$19:$D7720,$D7720)&gt;1,"SI","NO")))</f>
        <v/>
      </c>
      <c r="N7720" s="11">
        <f>IF(COUNTA($A7720:$K7720)=0,"",IF(AND($L7720="SI",$M7720="NO"),IFERROR($H7720,0),0))</f>
        <v/>
      </c>
      <c r="O7720" s="9">
        <f>IF(COUNTA($A7720:$K7720)=0,"",IF($M7720="SI","CUFE o factura duplicada dentro del reporte; no se suma dos veces",IF(IFERROR($H7720,0)&lt;=0,"DIAN reporta valor susceptible 0",IF($L7720="NO",IFERROR(LOOKUP(2,1/((LISTS!$M$2:$M$13&lt;&gt;"")*ISNUMBER(SEARCH(LISTS!$M$2:$M$13,$I7720))),LISTS!$O$2:$O$13),"Medio de pago no elegible o no identificado por DIAN"),"Apta automaticamente por pago electronico y base positiva"))))</f>
        <v/>
      </c>
    </row>
    <row r="7721">
      <c r="A7721" s="9" t="n"/>
      <c r="B7721" s="9" t="n"/>
      <c r="C7721" s="12" t="n"/>
      <c r="D7721" s="11" t="n"/>
      <c r="E7721" s="11" t="n"/>
      <c r="F7721" s="11" t="n"/>
      <c r="G7721" s="11" t="n"/>
      <c r="H7721" s="11" t="n"/>
      <c r="I7721" s="9" t="n"/>
      <c r="J7721" s="9" t="n"/>
      <c r="K7721" s="9" t="n"/>
      <c r="L7721" s="9">
        <f>IF(COUNTA($A7721:$K7721)=0,"",IF(AND(IFERROR($H7721,0)&gt;0,LEN(TRIM($K7721&amp;""))&gt;0,IFERROR(LOOKUP(2,1/((LISTS!$M$2:$M$13&lt;&gt;"")*ISNUMBER(SEARCH(LISTS!$M$2:$M$13,$I7721))),LISTS!$N$2:$N$13),"NO")="SI"),"SI","NO"))</f>
        <v/>
      </c>
      <c r="M7721" s="9">
        <f>IF(COUNTA($A7721:$K7721)=0,"",IF($K7721&lt;&gt;"",IF(COUNTIF($K$19:$K7721,$K7721)&gt;1,"SI","NO"),IF(COUNTIFS($A$19:$A7721,$A7721,$C$19:$C7721,$C7721,$J$19:$J7721,$J7721,$D$19:$D7721,$D7721)&gt;1,"SI","NO")))</f>
        <v/>
      </c>
      <c r="N7721" s="11">
        <f>IF(COUNTA($A7721:$K7721)=0,"",IF(AND($L7721="SI",$M7721="NO"),IFERROR($H7721,0),0))</f>
        <v/>
      </c>
      <c r="O7721" s="9">
        <f>IF(COUNTA($A7721:$K7721)=0,"",IF($M7721="SI","CUFE o factura duplicada dentro del reporte; no se suma dos veces",IF(IFERROR($H7721,0)&lt;=0,"DIAN reporta valor susceptible 0",IF($L7721="NO",IFERROR(LOOKUP(2,1/((LISTS!$M$2:$M$13&lt;&gt;"")*ISNUMBER(SEARCH(LISTS!$M$2:$M$13,$I7721))),LISTS!$O$2:$O$13),"Medio de pago no elegible o no identificado por DIAN"),"Apta automaticamente por pago electronico y base positiva"))))</f>
        <v/>
      </c>
    </row>
    <row r="7722">
      <c r="A7722" s="9" t="n"/>
      <c r="B7722" s="9" t="n"/>
      <c r="C7722" s="12" t="n"/>
      <c r="D7722" s="11" t="n"/>
      <c r="E7722" s="11" t="n"/>
      <c r="F7722" s="11" t="n"/>
      <c r="G7722" s="11" t="n"/>
      <c r="H7722" s="11" t="n"/>
      <c r="I7722" s="9" t="n"/>
      <c r="J7722" s="9" t="n"/>
      <c r="K7722" s="9" t="n"/>
      <c r="L7722" s="9">
        <f>IF(COUNTA($A7722:$K7722)=0,"",IF(AND(IFERROR($H7722,0)&gt;0,LEN(TRIM($K7722&amp;""))&gt;0,IFERROR(LOOKUP(2,1/((LISTS!$M$2:$M$13&lt;&gt;"")*ISNUMBER(SEARCH(LISTS!$M$2:$M$13,$I7722))),LISTS!$N$2:$N$13),"NO")="SI"),"SI","NO"))</f>
        <v/>
      </c>
      <c r="M7722" s="9">
        <f>IF(COUNTA($A7722:$K7722)=0,"",IF($K7722&lt;&gt;"",IF(COUNTIF($K$19:$K7722,$K7722)&gt;1,"SI","NO"),IF(COUNTIFS($A$19:$A7722,$A7722,$C$19:$C7722,$C7722,$J$19:$J7722,$J7722,$D$19:$D7722,$D7722)&gt;1,"SI","NO")))</f>
        <v/>
      </c>
      <c r="N7722" s="11">
        <f>IF(COUNTA($A7722:$K7722)=0,"",IF(AND($L7722="SI",$M7722="NO"),IFERROR($H7722,0),0))</f>
        <v/>
      </c>
      <c r="O7722" s="9">
        <f>IF(COUNTA($A7722:$K7722)=0,"",IF($M7722="SI","CUFE o factura duplicada dentro del reporte; no se suma dos veces",IF(IFERROR($H7722,0)&lt;=0,"DIAN reporta valor susceptible 0",IF($L7722="NO",IFERROR(LOOKUP(2,1/((LISTS!$M$2:$M$13&lt;&gt;"")*ISNUMBER(SEARCH(LISTS!$M$2:$M$13,$I7722))),LISTS!$O$2:$O$13),"Medio de pago no elegible o no identificado por DIAN"),"Apta automaticamente por pago electronico y base positiva"))))</f>
        <v/>
      </c>
    </row>
    <row r="7723">
      <c r="A7723" s="9" t="n"/>
      <c r="B7723" s="9" t="n"/>
      <c r="C7723" s="12" t="n"/>
      <c r="D7723" s="11" t="n"/>
      <c r="E7723" s="11" t="n"/>
      <c r="F7723" s="11" t="n"/>
      <c r="G7723" s="11" t="n"/>
      <c r="H7723" s="11" t="n"/>
      <c r="I7723" s="9" t="n"/>
      <c r="J7723" s="9" t="n"/>
      <c r="K7723" s="9" t="n"/>
      <c r="L7723" s="9">
        <f>IF(COUNTA($A7723:$K7723)=0,"",IF(AND(IFERROR($H7723,0)&gt;0,LEN(TRIM($K7723&amp;""))&gt;0,IFERROR(LOOKUP(2,1/((LISTS!$M$2:$M$13&lt;&gt;"")*ISNUMBER(SEARCH(LISTS!$M$2:$M$13,$I7723))),LISTS!$N$2:$N$13),"NO")="SI"),"SI","NO"))</f>
        <v/>
      </c>
      <c r="M7723" s="9">
        <f>IF(COUNTA($A7723:$K7723)=0,"",IF($K7723&lt;&gt;"",IF(COUNTIF($K$19:$K7723,$K7723)&gt;1,"SI","NO"),IF(COUNTIFS($A$19:$A7723,$A7723,$C$19:$C7723,$C7723,$J$19:$J7723,$J7723,$D$19:$D7723,$D7723)&gt;1,"SI","NO")))</f>
        <v/>
      </c>
      <c r="N7723" s="11">
        <f>IF(COUNTA($A7723:$K7723)=0,"",IF(AND($L7723="SI",$M7723="NO"),IFERROR($H7723,0),0))</f>
        <v/>
      </c>
      <c r="O7723" s="9">
        <f>IF(COUNTA($A7723:$K7723)=0,"",IF($M7723="SI","CUFE o factura duplicada dentro del reporte; no se suma dos veces",IF(IFERROR($H7723,0)&lt;=0,"DIAN reporta valor susceptible 0",IF($L7723="NO",IFERROR(LOOKUP(2,1/((LISTS!$M$2:$M$13&lt;&gt;"")*ISNUMBER(SEARCH(LISTS!$M$2:$M$13,$I7723))),LISTS!$O$2:$O$13),"Medio de pago no elegible o no identificado por DIAN"),"Apta automaticamente por pago electronico y base positiva"))))</f>
        <v/>
      </c>
    </row>
    <row r="7724">
      <c r="A7724" s="9" t="n"/>
      <c r="B7724" s="9" t="n"/>
      <c r="C7724" s="12" t="n"/>
      <c r="D7724" s="11" t="n"/>
      <c r="E7724" s="11" t="n"/>
      <c r="F7724" s="11" t="n"/>
      <c r="G7724" s="11" t="n"/>
      <c r="H7724" s="11" t="n"/>
      <c r="I7724" s="9" t="n"/>
      <c r="J7724" s="9" t="n"/>
      <c r="K7724" s="9" t="n"/>
      <c r="L7724" s="9">
        <f>IF(COUNTA($A7724:$K7724)=0,"",IF(AND(IFERROR($H7724,0)&gt;0,LEN(TRIM($K7724&amp;""))&gt;0,IFERROR(LOOKUP(2,1/((LISTS!$M$2:$M$13&lt;&gt;"")*ISNUMBER(SEARCH(LISTS!$M$2:$M$13,$I7724))),LISTS!$N$2:$N$13),"NO")="SI"),"SI","NO"))</f>
        <v/>
      </c>
      <c r="M7724" s="9">
        <f>IF(COUNTA($A7724:$K7724)=0,"",IF($K7724&lt;&gt;"",IF(COUNTIF($K$19:$K7724,$K7724)&gt;1,"SI","NO"),IF(COUNTIFS($A$19:$A7724,$A7724,$C$19:$C7724,$C7724,$J$19:$J7724,$J7724,$D$19:$D7724,$D7724)&gt;1,"SI","NO")))</f>
        <v/>
      </c>
      <c r="N7724" s="11">
        <f>IF(COUNTA($A7724:$K7724)=0,"",IF(AND($L7724="SI",$M7724="NO"),IFERROR($H7724,0),0))</f>
        <v/>
      </c>
      <c r="O7724" s="9">
        <f>IF(COUNTA($A7724:$K7724)=0,"",IF($M7724="SI","CUFE o factura duplicada dentro del reporte; no se suma dos veces",IF(IFERROR($H7724,0)&lt;=0,"DIAN reporta valor susceptible 0",IF($L7724="NO",IFERROR(LOOKUP(2,1/((LISTS!$M$2:$M$13&lt;&gt;"")*ISNUMBER(SEARCH(LISTS!$M$2:$M$13,$I7724))),LISTS!$O$2:$O$13),"Medio de pago no elegible o no identificado por DIAN"),"Apta automaticamente por pago electronico y base positiva"))))</f>
        <v/>
      </c>
    </row>
    <row r="7725">
      <c r="A7725" s="9" t="n"/>
      <c r="B7725" s="9" t="n"/>
      <c r="C7725" s="12" t="n"/>
      <c r="D7725" s="11" t="n"/>
      <c r="E7725" s="11" t="n"/>
      <c r="F7725" s="11" t="n"/>
      <c r="G7725" s="11" t="n"/>
      <c r="H7725" s="11" t="n"/>
      <c r="I7725" s="9" t="n"/>
      <c r="J7725" s="9" t="n"/>
      <c r="K7725" s="9" t="n"/>
      <c r="L7725" s="9">
        <f>IF(COUNTA($A7725:$K7725)=0,"",IF(AND(IFERROR($H7725,0)&gt;0,LEN(TRIM($K7725&amp;""))&gt;0,IFERROR(LOOKUP(2,1/((LISTS!$M$2:$M$13&lt;&gt;"")*ISNUMBER(SEARCH(LISTS!$M$2:$M$13,$I7725))),LISTS!$N$2:$N$13),"NO")="SI"),"SI","NO"))</f>
        <v/>
      </c>
      <c r="M7725" s="9">
        <f>IF(COUNTA($A7725:$K7725)=0,"",IF($K7725&lt;&gt;"",IF(COUNTIF($K$19:$K7725,$K7725)&gt;1,"SI","NO"),IF(COUNTIFS($A$19:$A7725,$A7725,$C$19:$C7725,$C7725,$J$19:$J7725,$J7725,$D$19:$D7725,$D7725)&gt;1,"SI","NO")))</f>
        <v/>
      </c>
      <c r="N7725" s="11">
        <f>IF(COUNTA($A7725:$K7725)=0,"",IF(AND($L7725="SI",$M7725="NO"),IFERROR($H7725,0),0))</f>
        <v/>
      </c>
      <c r="O7725" s="9">
        <f>IF(COUNTA($A7725:$K7725)=0,"",IF($M7725="SI","CUFE o factura duplicada dentro del reporte; no se suma dos veces",IF(IFERROR($H7725,0)&lt;=0,"DIAN reporta valor susceptible 0",IF($L7725="NO",IFERROR(LOOKUP(2,1/((LISTS!$M$2:$M$13&lt;&gt;"")*ISNUMBER(SEARCH(LISTS!$M$2:$M$13,$I7725))),LISTS!$O$2:$O$13),"Medio de pago no elegible o no identificado por DIAN"),"Apta automaticamente por pago electronico y base positiva"))))</f>
        <v/>
      </c>
    </row>
    <row r="7726">
      <c r="A7726" s="9" t="n"/>
      <c r="B7726" s="9" t="n"/>
      <c r="C7726" s="12" t="n"/>
      <c r="D7726" s="11" t="n"/>
      <c r="E7726" s="11" t="n"/>
      <c r="F7726" s="11" t="n"/>
      <c r="G7726" s="11" t="n"/>
      <c r="H7726" s="11" t="n"/>
      <c r="I7726" s="9" t="n"/>
      <c r="J7726" s="9" t="n"/>
      <c r="K7726" s="9" t="n"/>
      <c r="L7726" s="9">
        <f>IF(COUNTA($A7726:$K7726)=0,"",IF(AND(IFERROR($H7726,0)&gt;0,LEN(TRIM($K7726&amp;""))&gt;0,IFERROR(LOOKUP(2,1/((LISTS!$M$2:$M$13&lt;&gt;"")*ISNUMBER(SEARCH(LISTS!$M$2:$M$13,$I7726))),LISTS!$N$2:$N$13),"NO")="SI"),"SI","NO"))</f>
        <v/>
      </c>
      <c r="M7726" s="9">
        <f>IF(COUNTA($A7726:$K7726)=0,"",IF($K7726&lt;&gt;"",IF(COUNTIF($K$19:$K7726,$K7726)&gt;1,"SI","NO"),IF(COUNTIFS($A$19:$A7726,$A7726,$C$19:$C7726,$C7726,$J$19:$J7726,$J7726,$D$19:$D7726,$D7726)&gt;1,"SI","NO")))</f>
        <v/>
      </c>
      <c r="N7726" s="11">
        <f>IF(COUNTA($A7726:$K7726)=0,"",IF(AND($L7726="SI",$M7726="NO"),IFERROR($H7726,0),0))</f>
        <v/>
      </c>
      <c r="O7726" s="9">
        <f>IF(COUNTA($A7726:$K7726)=0,"",IF($M7726="SI","CUFE o factura duplicada dentro del reporte; no se suma dos veces",IF(IFERROR($H7726,0)&lt;=0,"DIAN reporta valor susceptible 0",IF($L7726="NO",IFERROR(LOOKUP(2,1/((LISTS!$M$2:$M$13&lt;&gt;"")*ISNUMBER(SEARCH(LISTS!$M$2:$M$13,$I7726))),LISTS!$O$2:$O$13),"Medio de pago no elegible o no identificado por DIAN"),"Apta automaticamente por pago electronico y base positiva"))))</f>
        <v/>
      </c>
    </row>
    <row r="7727">
      <c r="A7727" s="9" t="n"/>
      <c r="B7727" s="9" t="n"/>
      <c r="C7727" s="12" t="n"/>
      <c r="D7727" s="11" t="n"/>
      <c r="E7727" s="11" t="n"/>
      <c r="F7727" s="11" t="n"/>
      <c r="G7727" s="11" t="n"/>
      <c r="H7727" s="11" t="n"/>
      <c r="I7727" s="9" t="n"/>
      <c r="J7727" s="9" t="n"/>
      <c r="K7727" s="9" t="n"/>
      <c r="L7727" s="9">
        <f>IF(COUNTA($A7727:$K7727)=0,"",IF(AND(IFERROR($H7727,0)&gt;0,LEN(TRIM($K7727&amp;""))&gt;0,IFERROR(LOOKUP(2,1/((LISTS!$M$2:$M$13&lt;&gt;"")*ISNUMBER(SEARCH(LISTS!$M$2:$M$13,$I7727))),LISTS!$N$2:$N$13),"NO")="SI"),"SI","NO"))</f>
        <v/>
      </c>
      <c r="M7727" s="9">
        <f>IF(COUNTA($A7727:$K7727)=0,"",IF($K7727&lt;&gt;"",IF(COUNTIF($K$19:$K7727,$K7727)&gt;1,"SI","NO"),IF(COUNTIFS($A$19:$A7727,$A7727,$C$19:$C7727,$C7727,$J$19:$J7727,$J7727,$D$19:$D7727,$D7727)&gt;1,"SI","NO")))</f>
        <v/>
      </c>
      <c r="N7727" s="11">
        <f>IF(COUNTA($A7727:$K7727)=0,"",IF(AND($L7727="SI",$M7727="NO"),IFERROR($H7727,0),0))</f>
        <v/>
      </c>
      <c r="O7727" s="9">
        <f>IF(COUNTA($A7727:$K7727)=0,"",IF($M7727="SI","CUFE o factura duplicada dentro del reporte; no se suma dos veces",IF(IFERROR($H7727,0)&lt;=0,"DIAN reporta valor susceptible 0",IF($L7727="NO",IFERROR(LOOKUP(2,1/((LISTS!$M$2:$M$13&lt;&gt;"")*ISNUMBER(SEARCH(LISTS!$M$2:$M$13,$I7727))),LISTS!$O$2:$O$13),"Medio de pago no elegible o no identificado por DIAN"),"Apta automaticamente por pago electronico y base positiva"))))</f>
        <v/>
      </c>
    </row>
    <row r="7728">
      <c r="A7728" s="9" t="n"/>
      <c r="B7728" s="9" t="n"/>
      <c r="C7728" s="12" t="n"/>
      <c r="D7728" s="11" t="n"/>
      <c r="E7728" s="11" t="n"/>
      <c r="F7728" s="11" t="n"/>
      <c r="G7728" s="11" t="n"/>
      <c r="H7728" s="11" t="n"/>
      <c r="I7728" s="9" t="n"/>
      <c r="J7728" s="9" t="n"/>
      <c r="K7728" s="9" t="n"/>
      <c r="L7728" s="9">
        <f>IF(COUNTA($A7728:$K7728)=0,"",IF(AND(IFERROR($H7728,0)&gt;0,LEN(TRIM($K7728&amp;""))&gt;0,IFERROR(LOOKUP(2,1/((LISTS!$M$2:$M$13&lt;&gt;"")*ISNUMBER(SEARCH(LISTS!$M$2:$M$13,$I7728))),LISTS!$N$2:$N$13),"NO")="SI"),"SI","NO"))</f>
        <v/>
      </c>
      <c r="M7728" s="9">
        <f>IF(COUNTA($A7728:$K7728)=0,"",IF($K7728&lt;&gt;"",IF(COUNTIF($K$19:$K7728,$K7728)&gt;1,"SI","NO"),IF(COUNTIFS($A$19:$A7728,$A7728,$C$19:$C7728,$C7728,$J$19:$J7728,$J7728,$D$19:$D7728,$D7728)&gt;1,"SI","NO")))</f>
        <v/>
      </c>
      <c r="N7728" s="11">
        <f>IF(COUNTA($A7728:$K7728)=0,"",IF(AND($L7728="SI",$M7728="NO"),IFERROR($H7728,0),0))</f>
        <v/>
      </c>
      <c r="O7728" s="9">
        <f>IF(COUNTA($A7728:$K7728)=0,"",IF($M7728="SI","CUFE o factura duplicada dentro del reporte; no se suma dos veces",IF(IFERROR($H7728,0)&lt;=0,"DIAN reporta valor susceptible 0",IF($L7728="NO",IFERROR(LOOKUP(2,1/((LISTS!$M$2:$M$13&lt;&gt;"")*ISNUMBER(SEARCH(LISTS!$M$2:$M$13,$I7728))),LISTS!$O$2:$O$13),"Medio de pago no elegible o no identificado por DIAN"),"Apta automaticamente por pago electronico y base positiva"))))</f>
        <v/>
      </c>
    </row>
    <row r="7729">
      <c r="A7729" s="9" t="n"/>
      <c r="B7729" s="9" t="n"/>
      <c r="C7729" s="12" t="n"/>
      <c r="D7729" s="11" t="n"/>
      <c r="E7729" s="11" t="n"/>
      <c r="F7729" s="11" t="n"/>
      <c r="G7729" s="11" t="n"/>
      <c r="H7729" s="11" t="n"/>
      <c r="I7729" s="9" t="n"/>
      <c r="J7729" s="9" t="n"/>
      <c r="K7729" s="9" t="n"/>
      <c r="L7729" s="9">
        <f>IF(COUNTA($A7729:$K7729)=0,"",IF(AND(IFERROR($H7729,0)&gt;0,LEN(TRIM($K7729&amp;""))&gt;0,IFERROR(LOOKUP(2,1/((LISTS!$M$2:$M$13&lt;&gt;"")*ISNUMBER(SEARCH(LISTS!$M$2:$M$13,$I7729))),LISTS!$N$2:$N$13),"NO")="SI"),"SI","NO"))</f>
        <v/>
      </c>
      <c r="M7729" s="9">
        <f>IF(COUNTA($A7729:$K7729)=0,"",IF($K7729&lt;&gt;"",IF(COUNTIF($K$19:$K7729,$K7729)&gt;1,"SI","NO"),IF(COUNTIFS($A$19:$A7729,$A7729,$C$19:$C7729,$C7729,$J$19:$J7729,$J7729,$D$19:$D7729,$D7729)&gt;1,"SI","NO")))</f>
        <v/>
      </c>
      <c r="N7729" s="11">
        <f>IF(COUNTA($A7729:$K7729)=0,"",IF(AND($L7729="SI",$M7729="NO"),IFERROR($H7729,0),0))</f>
        <v/>
      </c>
      <c r="O7729" s="9">
        <f>IF(COUNTA($A7729:$K7729)=0,"",IF($M7729="SI","CUFE o factura duplicada dentro del reporte; no se suma dos veces",IF(IFERROR($H7729,0)&lt;=0,"DIAN reporta valor susceptible 0",IF($L7729="NO",IFERROR(LOOKUP(2,1/((LISTS!$M$2:$M$13&lt;&gt;"")*ISNUMBER(SEARCH(LISTS!$M$2:$M$13,$I7729))),LISTS!$O$2:$O$13),"Medio de pago no elegible o no identificado por DIAN"),"Apta automaticamente por pago electronico y base positiva"))))</f>
        <v/>
      </c>
    </row>
    <row r="7730">
      <c r="A7730" s="9" t="n"/>
      <c r="B7730" s="9" t="n"/>
      <c r="C7730" s="12" t="n"/>
      <c r="D7730" s="11" t="n"/>
      <c r="E7730" s="11" t="n"/>
      <c r="F7730" s="11" t="n"/>
      <c r="G7730" s="11" t="n"/>
      <c r="H7730" s="11" t="n"/>
      <c r="I7730" s="9" t="n"/>
      <c r="J7730" s="9" t="n"/>
      <c r="K7730" s="9" t="n"/>
      <c r="L7730" s="9">
        <f>IF(COUNTA($A7730:$K7730)=0,"",IF(AND(IFERROR($H7730,0)&gt;0,LEN(TRIM($K7730&amp;""))&gt;0,IFERROR(LOOKUP(2,1/((LISTS!$M$2:$M$13&lt;&gt;"")*ISNUMBER(SEARCH(LISTS!$M$2:$M$13,$I7730))),LISTS!$N$2:$N$13),"NO")="SI"),"SI","NO"))</f>
        <v/>
      </c>
      <c r="M7730" s="9">
        <f>IF(COUNTA($A7730:$K7730)=0,"",IF($K7730&lt;&gt;"",IF(COUNTIF($K$19:$K7730,$K7730)&gt;1,"SI","NO"),IF(COUNTIFS($A$19:$A7730,$A7730,$C$19:$C7730,$C7730,$J$19:$J7730,$J7730,$D$19:$D7730,$D7730)&gt;1,"SI","NO")))</f>
        <v/>
      </c>
      <c r="N7730" s="11">
        <f>IF(COUNTA($A7730:$K7730)=0,"",IF(AND($L7730="SI",$M7730="NO"),IFERROR($H7730,0),0))</f>
        <v/>
      </c>
      <c r="O7730" s="9">
        <f>IF(COUNTA($A7730:$K7730)=0,"",IF($M7730="SI","CUFE o factura duplicada dentro del reporte; no se suma dos veces",IF(IFERROR($H7730,0)&lt;=0,"DIAN reporta valor susceptible 0",IF($L7730="NO",IFERROR(LOOKUP(2,1/((LISTS!$M$2:$M$13&lt;&gt;"")*ISNUMBER(SEARCH(LISTS!$M$2:$M$13,$I7730))),LISTS!$O$2:$O$13),"Medio de pago no elegible o no identificado por DIAN"),"Apta automaticamente por pago electronico y base positiva"))))</f>
        <v/>
      </c>
    </row>
    <row r="7731">
      <c r="A7731" s="9" t="n"/>
      <c r="B7731" s="9" t="n"/>
      <c r="C7731" s="12" t="n"/>
      <c r="D7731" s="11" t="n"/>
      <c r="E7731" s="11" t="n"/>
      <c r="F7731" s="11" t="n"/>
      <c r="G7731" s="11" t="n"/>
      <c r="H7731" s="11" t="n"/>
      <c r="I7731" s="9" t="n"/>
      <c r="J7731" s="9" t="n"/>
      <c r="K7731" s="9" t="n"/>
      <c r="L7731" s="9">
        <f>IF(COUNTA($A7731:$K7731)=0,"",IF(AND(IFERROR($H7731,0)&gt;0,LEN(TRIM($K7731&amp;""))&gt;0,IFERROR(LOOKUP(2,1/((LISTS!$M$2:$M$13&lt;&gt;"")*ISNUMBER(SEARCH(LISTS!$M$2:$M$13,$I7731))),LISTS!$N$2:$N$13),"NO")="SI"),"SI","NO"))</f>
        <v/>
      </c>
      <c r="M7731" s="9">
        <f>IF(COUNTA($A7731:$K7731)=0,"",IF($K7731&lt;&gt;"",IF(COUNTIF($K$19:$K7731,$K7731)&gt;1,"SI","NO"),IF(COUNTIFS($A$19:$A7731,$A7731,$C$19:$C7731,$C7731,$J$19:$J7731,$J7731,$D$19:$D7731,$D7731)&gt;1,"SI","NO")))</f>
        <v/>
      </c>
      <c r="N7731" s="11">
        <f>IF(COUNTA($A7731:$K7731)=0,"",IF(AND($L7731="SI",$M7731="NO"),IFERROR($H7731,0),0))</f>
        <v/>
      </c>
      <c r="O7731" s="9">
        <f>IF(COUNTA($A7731:$K7731)=0,"",IF($M7731="SI","CUFE o factura duplicada dentro del reporte; no se suma dos veces",IF(IFERROR($H7731,0)&lt;=0,"DIAN reporta valor susceptible 0",IF($L7731="NO",IFERROR(LOOKUP(2,1/((LISTS!$M$2:$M$13&lt;&gt;"")*ISNUMBER(SEARCH(LISTS!$M$2:$M$13,$I7731))),LISTS!$O$2:$O$13),"Medio de pago no elegible o no identificado por DIAN"),"Apta automaticamente por pago electronico y base positiva"))))</f>
        <v/>
      </c>
    </row>
    <row r="7732">
      <c r="A7732" s="9" t="n"/>
      <c r="B7732" s="9" t="n"/>
      <c r="C7732" s="12" t="n"/>
      <c r="D7732" s="11" t="n"/>
      <c r="E7732" s="11" t="n"/>
      <c r="F7732" s="11" t="n"/>
      <c r="G7732" s="11" t="n"/>
      <c r="H7732" s="11" t="n"/>
      <c r="I7732" s="9" t="n"/>
      <c r="J7732" s="9" t="n"/>
      <c r="K7732" s="9" t="n"/>
      <c r="L7732" s="9">
        <f>IF(COUNTA($A7732:$K7732)=0,"",IF(AND(IFERROR($H7732,0)&gt;0,LEN(TRIM($K7732&amp;""))&gt;0,IFERROR(LOOKUP(2,1/((LISTS!$M$2:$M$13&lt;&gt;"")*ISNUMBER(SEARCH(LISTS!$M$2:$M$13,$I7732))),LISTS!$N$2:$N$13),"NO")="SI"),"SI","NO"))</f>
        <v/>
      </c>
      <c r="M7732" s="9">
        <f>IF(COUNTA($A7732:$K7732)=0,"",IF($K7732&lt;&gt;"",IF(COUNTIF($K$19:$K7732,$K7732)&gt;1,"SI","NO"),IF(COUNTIFS($A$19:$A7732,$A7732,$C$19:$C7732,$C7732,$J$19:$J7732,$J7732,$D$19:$D7732,$D7732)&gt;1,"SI","NO")))</f>
        <v/>
      </c>
      <c r="N7732" s="11">
        <f>IF(COUNTA($A7732:$K7732)=0,"",IF(AND($L7732="SI",$M7732="NO"),IFERROR($H7732,0),0))</f>
        <v/>
      </c>
      <c r="O7732" s="9">
        <f>IF(COUNTA($A7732:$K7732)=0,"",IF($M7732="SI","CUFE o factura duplicada dentro del reporte; no se suma dos veces",IF(IFERROR($H7732,0)&lt;=0,"DIAN reporta valor susceptible 0",IF($L7732="NO",IFERROR(LOOKUP(2,1/((LISTS!$M$2:$M$13&lt;&gt;"")*ISNUMBER(SEARCH(LISTS!$M$2:$M$13,$I7732))),LISTS!$O$2:$O$13),"Medio de pago no elegible o no identificado por DIAN"),"Apta automaticamente por pago electronico y base positiva"))))</f>
        <v/>
      </c>
    </row>
    <row r="7733">
      <c r="A7733" s="9" t="n"/>
      <c r="B7733" s="9" t="n"/>
      <c r="C7733" s="12" t="n"/>
      <c r="D7733" s="11" t="n"/>
      <c r="E7733" s="11" t="n"/>
      <c r="F7733" s="11" t="n"/>
      <c r="G7733" s="11" t="n"/>
      <c r="H7733" s="11" t="n"/>
      <c r="I7733" s="9" t="n"/>
      <c r="J7733" s="9" t="n"/>
      <c r="K7733" s="9" t="n"/>
      <c r="L7733" s="9">
        <f>IF(COUNTA($A7733:$K7733)=0,"",IF(AND(IFERROR($H7733,0)&gt;0,LEN(TRIM($K7733&amp;""))&gt;0,IFERROR(LOOKUP(2,1/((LISTS!$M$2:$M$13&lt;&gt;"")*ISNUMBER(SEARCH(LISTS!$M$2:$M$13,$I7733))),LISTS!$N$2:$N$13),"NO")="SI"),"SI","NO"))</f>
        <v/>
      </c>
      <c r="M7733" s="9">
        <f>IF(COUNTA($A7733:$K7733)=0,"",IF($K7733&lt;&gt;"",IF(COUNTIF($K$19:$K7733,$K7733)&gt;1,"SI","NO"),IF(COUNTIFS($A$19:$A7733,$A7733,$C$19:$C7733,$C7733,$J$19:$J7733,$J7733,$D$19:$D7733,$D7733)&gt;1,"SI","NO")))</f>
        <v/>
      </c>
      <c r="N7733" s="11">
        <f>IF(COUNTA($A7733:$K7733)=0,"",IF(AND($L7733="SI",$M7733="NO"),IFERROR($H7733,0),0))</f>
        <v/>
      </c>
      <c r="O7733" s="9">
        <f>IF(COUNTA($A7733:$K7733)=0,"",IF($M7733="SI","CUFE o factura duplicada dentro del reporte; no se suma dos veces",IF(IFERROR($H7733,0)&lt;=0,"DIAN reporta valor susceptible 0",IF($L7733="NO",IFERROR(LOOKUP(2,1/((LISTS!$M$2:$M$13&lt;&gt;"")*ISNUMBER(SEARCH(LISTS!$M$2:$M$13,$I7733))),LISTS!$O$2:$O$13),"Medio de pago no elegible o no identificado por DIAN"),"Apta automaticamente por pago electronico y base positiva"))))</f>
        <v/>
      </c>
    </row>
    <row r="7734">
      <c r="A7734" s="9" t="n"/>
      <c r="B7734" s="9" t="n"/>
      <c r="C7734" s="12" t="n"/>
      <c r="D7734" s="11" t="n"/>
      <c r="E7734" s="11" t="n"/>
      <c r="F7734" s="11" t="n"/>
      <c r="G7734" s="11" t="n"/>
      <c r="H7734" s="11" t="n"/>
      <c r="I7734" s="9" t="n"/>
      <c r="J7734" s="9" t="n"/>
      <c r="K7734" s="9" t="n"/>
      <c r="L7734" s="9">
        <f>IF(COUNTA($A7734:$K7734)=0,"",IF(AND(IFERROR($H7734,0)&gt;0,LEN(TRIM($K7734&amp;""))&gt;0,IFERROR(LOOKUP(2,1/((LISTS!$M$2:$M$13&lt;&gt;"")*ISNUMBER(SEARCH(LISTS!$M$2:$M$13,$I7734))),LISTS!$N$2:$N$13),"NO")="SI"),"SI","NO"))</f>
        <v/>
      </c>
      <c r="M7734" s="9">
        <f>IF(COUNTA($A7734:$K7734)=0,"",IF($K7734&lt;&gt;"",IF(COUNTIF($K$19:$K7734,$K7734)&gt;1,"SI","NO"),IF(COUNTIFS($A$19:$A7734,$A7734,$C$19:$C7734,$C7734,$J$19:$J7734,$J7734,$D$19:$D7734,$D7734)&gt;1,"SI","NO")))</f>
        <v/>
      </c>
      <c r="N7734" s="11">
        <f>IF(COUNTA($A7734:$K7734)=0,"",IF(AND($L7734="SI",$M7734="NO"),IFERROR($H7734,0),0))</f>
        <v/>
      </c>
      <c r="O7734" s="9">
        <f>IF(COUNTA($A7734:$K7734)=0,"",IF($M7734="SI","CUFE o factura duplicada dentro del reporte; no se suma dos veces",IF(IFERROR($H7734,0)&lt;=0,"DIAN reporta valor susceptible 0",IF($L7734="NO",IFERROR(LOOKUP(2,1/((LISTS!$M$2:$M$13&lt;&gt;"")*ISNUMBER(SEARCH(LISTS!$M$2:$M$13,$I7734))),LISTS!$O$2:$O$13),"Medio de pago no elegible o no identificado por DIAN"),"Apta automaticamente por pago electronico y base positiva"))))</f>
        <v/>
      </c>
    </row>
    <row r="7735">
      <c r="A7735" s="9" t="n"/>
      <c r="B7735" s="9" t="n"/>
      <c r="C7735" s="12" t="n"/>
      <c r="D7735" s="11" t="n"/>
      <c r="E7735" s="11" t="n"/>
      <c r="F7735" s="11" t="n"/>
      <c r="G7735" s="11" t="n"/>
      <c r="H7735" s="11" t="n"/>
      <c r="I7735" s="9" t="n"/>
      <c r="J7735" s="9" t="n"/>
      <c r="K7735" s="9" t="n"/>
      <c r="L7735" s="9">
        <f>IF(COUNTA($A7735:$K7735)=0,"",IF(AND(IFERROR($H7735,0)&gt;0,LEN(TRIM($K7735&amp;""))&gt;0,IFERROR(LOOKUP(2,1/((LISTS!$M$2:$M$13&lt;&gt;"")*ISNUMBER(SEARCH(LISTS!$M$2:$M$13,$I7735))),LISTS!$N$2:$N$13),"NO")="SI"),"SI","NO"))</f>
        <v/>
      </c>
      <c r="M7735" s="9">
        <f>IF(COUNTA($A7735:$K7735)=0,"",IF($K7735&lt;&gt;"",IF(COUNTIF($K$19:$K7735,$K7735)&gt;1,"SI","NO"),IF(COUNTIFS($A$19:$A7735,$A7735,$C$19:$C7735,$C7735,$J$19:$J7735,$J7735,$D$19:$D7735,$D7735)&gt;1,"SI","NO")))</f>
        <v/>
      </c>
      <c r="N7735" s="11">
        <f>IF(COUNTA($A7735:$K7735)=0,"",IF(AND($L7735="SI",$M7735="NO"),IFERROR($H7735,0),0))</f>
        <v/>
      </c>
      <c r="O7735" s="9">
        <f>IF(COUNTA($A7735:$K7735)=0,"",IF($M7735="SI","CUFE o factura duplicada dentro del reporte; no se suma dos veces",IF(IFERROR($H7735,0)&lt;=0,"DIAN reporta valor susceptible 0",IF($L7735="NO",IFERROR(LOOKUP(2,1/((LISTS!$M$2:$M$13&lt;&gt;"")*ISNUMBER(SEARCH(LISTS!$M$2:$M$13,$I7735))),LISTS!$O$2:$O$13),"Medio de pago no elegible o no identificado por DIAN"),"Apta automaticamente por pago electronico y base positiva"))))</f>
        <v/>
      </c>
    </row>
    <row r="7736">
      <c r="A7736" s="9" t="n"/>
      <c r="B7736" s="9" t="n"/>
      <c r="C7736" s="12" t="n"/>
      <c r="D7736" s="11" t="n"/>
      <c r="E7736" s="11" t="n"/>
      <c r="F7736" s="11" t="n"/>
      <c r="G7736" s="11" t="n"/>
      <c r="H7736" s="11" t="n"/>
      <c r="I7736" s="9" t="n"/>
      <c r="J7736" s="9" t="n"/>
      <c r="K7736" s="9" t="n"/>
      <c r="L7736" s="9">
        <f>IF(COUNTA($A7736:$K7736)=0,"",IF(AND(IFERROR($H7736,0)&gt;0,LEN(TRIM($K7736&amp;""))&gt;0,IFERROR(LOOKUP(2,1/((LISTS!$M$2:$M$13&lt;&gt;"")*ISNUMBER(SEARCH(LISTS!$M$2:$M$13,$I7736))),LISTS!$N$2:$N$13),"NO")="SI"),"SI","NO"))</f>
        <v/>
      </c>
      <c r="M7736" s="9">
        <f>IF(COUNTA($A7736:$K7736)=0,"",IF($K7736&lt;&gt;"",IF(COUNTIF($K$19:$K7736,$K7736)&gt;1,"SI","NO"),IF(COUNTIFS($A$19:$A7736,$A7736,$C$19:$C7736,$C7736,$J$19:$J7736,$J7736,$D$19:$D7736,$D7736)&gt;1,"SI","NO")))</f>
        <v/>
      </c>
      <c r="N7736" s="11">
        <f>IF(COUNTA($A7736:$K7736)=0,"",IF(AND($L7736="SI",$M7736="NO"),IFERROR($H7736,0),0))</f>
        <v/>
      </c>
      <c r="O7736" s="9">
        <f>IF(COUNTA($A7736:$K7736)=0,"",IF($M7736="SI","CUFE o factura duplicada dentro del reporte; no se suma dos veces",IF(IFERROR($H7736,0)&lt;=0,"DIAN reporta valor susceptible 0",IF($L7736="NO",IFERROR(LOOKUP(2,1/((LISTS!$M$2:$M$13&lt;&gt;"")*ISNUMBER(SEARCH(LISTS!$M$2:$M$13,$I7736))),LISTS!$O$2:$O$13),"Medio de pago no elegible o no identificado por DIAN"),"Apta automaticamente por pago electronico y base positiva"))))</f>
        <v/>
      </c>
    </row>
    <row r="7737">
      <c r="A7737" s="9" t="n"/>
      <c r="B7737" s="9" t="n"/>
      <c r="C7737" s="12" t="n"/>
      <c r="D7737" s="11" t="n"/>
      <c r="E7737" s="11" t="n"/>
      <c r="F7737" s="11" t="n"/>
      <c r="G7737" s="11" t="n"/>
      <c r="H7737" s="11" t="n"/>
      <c r="I7737" s="9" t="n"/>
      <c r="J7737" s="9" t="n"/>
      <c r="K7737" s="9" t="n"/>
      <c r="L7737" s="9">
        <f>IF(COUNTA($A7737:$K7737)=0,"",IF(AND(IFERROR($H7737,0)&gt;0,LEN(TRIM($K7737&amp;""))&gt;0,IFERROR(LOOKUP(2,1/((LISTS!$M$2:$M$13&lt;&gt;"")*ISNUMBER(SEARCH(LISTS!$M$2:$M$13,$I7737))),LISTS!$N$2:$N$13),"NO")="SI"),"SI","NO"))</f>
        <v/>
      </c>
      <c r="M7737" s="9">
        <f>IF(COUNTA($A7737:$K7737)=0,"",IF($K7737&lt;&gt;"",IF(COUNTIF($K$19:$K7737,$K7737)&gt;1,"SI","NO"),IF(COUNTIFS($A$19:$A7737,$A7737,$C$19:$C7737,$C7737,$J$19:$J7737,$J7737,$D$19:$D7737,$D7737)&gt;1,"SI","NO")))</f>
        <v/>
      </c>
      <c r="N7737" s="11">
        <f>IF(COUNTA($A7737:$K7737)=0,"",IF(AND($L7737="SI",$M7737="NO"),IFERROR($H7737,0),0))</f>
        <v/>
      </c>
      <c r="O7737" s="9">
        <f>IF(COUNTA($A7737:$K7737)=0,"",IF($M7737="SI","CUFE o factura duplicada dentro del reporte; no se suma dos veces",IF(IFERROR($H7737,0)&lt;=0,"DIAN reporta valor susceptible 0",IF($L7737="NO",IFERROR(LOOKUP(2,1/((LISTS!$M$2:$M$13&lt;&gt;"")*ISNUMBER(SEARCH(LISTS!$M$2:$M$13,$I7737))),LISTS!$O$2:$O$13),"Medio de pago no elegible o no identificado por DIAN"),"Apta automaticamente por pago electronico y base positiva"))))</f>
        <v/>
      </c>
    </row>
    <row r="7738">
      <c r="A7738" s="9" t="n"/>
      <c r="B7738" s="9" t="n"/>
      <c r="C7738" s="12" t="n"/>
      <c r="D7738" s="11" t="n"/>
      <c r="E7738" s="11" t="n"/>
      <c r="F7738" s="11" t="n"/>
      <c r="G7738" s="11" t="n"/>
      <c r="H7738" s="11" t="n"/>
      <c r="I7738" s="9" t="n"/>
      <c r="J7738" s="9" t="n"/>
      <c r="K7738" s="9" t="n"/>
      <c r="L7738" s="9">
        <f>IF(COUNTA($A7738:$K7738)=0,"",IF(AND(IFERROR($H7738,0)&gt;0,LEN(TRIM($K7738&amp;""))&gt;0,IFERROR(LOOKUP(2,1/((LISTS!$M$2:$M$13&lt;&gt;"")*ISNUMBER(SEARCH(LISTS!$M$2:$M$13,$I7738))),LISTS!$N$2:$N$13),"NO")="SI"),"SI","NO"))</f>
        <v/>
      </c>
      <c r="M7738" s="9">
        <f>IF(COUNTA($A7738:$K7738)=0,"",IF($K7738&lt;&gt;"",IF(COUNTIF($K$19:$K7738,$K7738)&gt;1,"SI","NO"),IF(COUNTIFS($A$19:$A7738,$A7738,$C$19:$C7738,$C7738,$J$19:$J7738,$J7738,$D$19:$D7738,$D7738)&gt;1,"SI","NO")))</f>
        <v/>
      </c>
      <c r="N7738" s="11">
        <f>IF(COUNTA($A7738:$K7738)=0,"",IF(AND($L7738="SI",$M7738="NO"),IFERROR($H7738,0),0))</f>
        <v/>
      </c>
      <c r="O7738" s="9">
        <f>IF(COUNTA($A7738:$K7738)=0,"",IF($M7738="SI","CUFE o factura duplicada dentro del reporte; no se suma dos veces",IF(IFERROR($H7738,0)&lt;=0,"DIAN reporta valor susceptible 0",IF($L7738="NO",IFERROR(LOOKUP(2,1/((LISTS!$M$2:$M$13&lt;&gt;"")*ISNUMBER(SEARCH(LISTS!$M$2:$M$13,$I7738))),LISTS!$O$2:$O$13),"Medio de pago no elegible o no identificado por DIAN"),"Apta automaticamente por pago electronico y base positiva"))))</f>
        <v/>
      </c>
    </row>
    <row r="7739">
      <c r="A7739" s="9" t="n"/>
      <c r="B7739" s="9" t="n"/>
      <c r="C7739" s="12" t="n"/>
      <c r="D7739" s="11" t="n"/>
      <c r="E7739" s="11" t="n"/>
      <c r="F7739" s="11" t="n"/>
      <c r="G7739" s="11" t="n"/>
      <c r="H7739" s="11" t="n"/>
      <c r="I7739" s="9" t="n"/>
      <c r="J7739" s="9" t="n"/>
      <c r="K7739" s="9" t="n"/>
      <c r="L7739" s="9">
        <f>IF(COUNTA($A7739:$K7739)=0,"",IF(AND(IFERROR($H7739,0)&gt;0,LEN(TRIM($K7739&amp;""))&gt;0,IFERROR(LOOKUP(2,1/((LISTS!$M$2:$M$13&lt;&gt;"")*ISNUMBER(SEARCH(LISTS!$M$2:$M$13,$I7739))),LISTS!$N$2:$N$13),"NO")="SI"),"SI","NO"))</f>
        <v/>
      </c>
      <c r="M7739" s="9">
        <f>IF(COUNTA($A7739:$K7739)=0,"",IF($K7739&lt;&gt;"",IF(COUNTIF($K$19:$K7739,$K7739)&gt;1,"SI","NO"),IF(COUNTIFS($A$19:$A7739,$A7739,$C$19:$C7739,$C7739,$J$19:$J7739,$J7739,$D$19:$D7739,$D7739)&gt;1,"SI","NO")))</f>
        <v/>
      </c>
      <c r="N7739" s="11">
        <f>IF(COUNTA($A7739:$K7739)=0,"",IF(AND($L7739="SI",$M7739="NO"),IFERROR($H7739,0),0))</f>
        <v/>
      </c>
      <c r="O7739" s="9">
        <f>IF(COUNTA($A7739:$K7739)=0,"",IF($M7739="SI","CUFE o factura duplicada dentro del reporte; no se suma dos veces",IF(IFERROR($H7739,0)&lt;=0,"DIAN reporta valor susceptible 0",IF($L7739="NO",IFERROR(LOOKUP(2,1/((LISTS!$M$2:$M$13&lt;&gt;"")*ISNUMBER(SEARCH(LISTS!$M$2:$M$13,$I7739))),LISTS!$O$2:$O$13),"Medio de pago no elegible o no identificado por DIAN"),"Apta automaticamente por pago electronico y base positiva"))))</f>
        <v/>
      </c>
    </row>
    <row r="7740">
      <c r="A7740" s="9" t="n"/>
      <c r="B7740" s="9" t="n"/>
      <c r="C7740" s="12" t="n"/>
      <c r="D7740" s="11" t="n"/>
      <c r="E7740" s="11" t="n"/>
      <c r="F7740" s="11" t="n"/>
      <c r="G7740" s="11" t="n"/>
      <c r="H7740" s="11" t="n"/>
      <c r="I7740" s="9" t="n"/>
      <c r="J7740" s="9" t="n"/>
      <c r="K7740" s="9" t="n"/>
      <c r="L7740" s="9">
        <f>IF(COUNTA($A7740:$K7740)=0,"",IF(AND(IFERROR($H7740,0)&gt;0,LEN(TRIM($K7740&amp;""))&gt;0,IFERROR(LOOKUP(2,1/((LISTS!$M$2:$M$13&lt;&gt;"")*ISNUMBER(SEARCH(LISTS!$M$2:$M$13,$I7740))),LISTS!$N$2:$N$13),"NO")="SI"),"SI","NO"))</f>
        <v/>
      </c>
      <c r="M7740" s="9">
        <f>IF(COUNTA($A7740:$K7740)=0,"",IF($K7740&lt;&gt;"",IF(COUNTIF($K$19:$K7740,$K7740)&gt;1,"SI","NO"),IF(COUNTIFS($A$19:$A7740,$A7740,$C$19:$C7740,$C7740,$J$19:$J7740,$J7740,$D$19:$D7740,$D7740)&gt;1,"SI","NO")))</f>
        <v/>
      </c>
      <c r="N7740" s="11">
        <f>IF(COUNTA($A7740:$K7740)=0,"",IF(AND($L7740="SI",$M7740="NO"),IFERROR($H7740,0),0))</f>
        <v/>
      </c>
      <c r="O7740" s="9">
        <f>IF(COUNTA($A7740:$K7740)=0,"",IF($M7740="SI","CUFE o factura duplicada dentro del reporte; no se suma dos veces",IF(IFERROR($H7740,0)&lt;=0,"DIAN reporta valor susceptible 0",IF($L7740="NO",IFERROR(LOOKUP(2,1/((LISTS!$M$2:$M$13&lt;&gt;"")*ISNUMBER(SEARCH(LISTS!$M$2:$M$13,$I7740))),LISTS!$O$2:$O$13),"Medio de pago no elegible o no identificado por DIAN"),"Apta automaticamente por pago electronico y base positiva"))))</f>
        <v/>
      </c>
    </row>
    <row r="7741">
      <c r="A7741" s="9" t="n"/>
      <c r="B7741" s="9" t="n"/>
      <c r="C7741" s="12" t="n"/>
      <c r="D7741" s="11" t="n"/>
      <c r="E7741" s="11" t="n"/>
      <c r="F7741" s="11" t="n"/>
      <c r="G7741" s="11" t="n"/>
      <c r="H7741" s="11" t="n"/>
      <c r="I7741" s="9" t="n"/>
      <c r="J7741" s="9" t="n"/>
      <c r="K7741" s="9" t="n"/>
      <c r="L7741" s="9">
        <f>IF(COUNTA($A7741:$K7741)=0,"",IF(AND(IFERROR($H7741,0)&gt;0,LEN(TRIM($K7741&amp;""))&gt;0,IFERROR(LOOKUP(2,1/((LISTS!$M$2:$M$13&lt;&gt;"")*ISNUMBER(SEARCH(LISTS!$M$2:$M$13,$I7741))),LISTS!$N$2:$N$13),"NO")="SI"),"SI","NO"))</f>
        <v/>
      </c>
      <c r="M7741" s="9">
        <f>IF(COUNTA($A7741:$K7741)=0,"",IF($K7741&lt;&gt;"",IF(COUNTIF($K$19:$K7741,$K7741)&gt;1,"SI","NO"),IF(COUNTIFS($A$19:$A7741,$A7741,$C$19:$C7741,$C7741,$J$19:$J7741,$J7741,$D$19:$D7741,$D7741)&gt;1,"SI","NO")))</f>
        <v/>
      </c>
      <c r="N7741" s="11">
        <f>IF(COUNTA($A7741:$K7741)=0,"",IF(AND($L7741="SI",$M7741="NO"),IFERROR($H7741,0),0))</f>
        <v/>
      </c>
      <c r="O7741" s="9">
        <f>IF(COUNTA($A7741:$K7741)=0,"",IF($M7741="SI","CUFE o factura duplicada dentro del reporte; no se suma dos veces",IF(IFERROR($H7741,0)&lt;=0,"DIAN reporta valor susceptible 0",IF($L7741="NO",IFERROR(LOOKUP(2,1/((LISTS!$M$2:$M$13&lt;&gt;"")*ISNUMBER(SEARCH(LISTS!$M$2:$M$13,$I7741))),LISTS!$O$2:$O$13),"Medio de pago no elegible o no identificado por DIAN"),"Apta automaticamente por pago electronico y base positiva"))))</f>
        <v/>
      </c>
    </row>
    <row r="7742">
      <c r="A7742" s="9" t="n"/>
      <c r="B7742" s="9" t="n"/>
      <c r="C7742" s="12" t="n"/>
      <c r="D7742" s="11" t="n"/>
      <c r="E7742" s="11" t="n"/>
      <c r="F7742" s="11" t="n"/>
      <c r="G7742" s="11" t="n"/>
      <c r="H7742" s="11" t="n"/>
      <c r="I7742" s="9" t="n"/>
      <c r="J7742" s="9" t="n"/>
      <c r="K7742" s="9" t="n"/>
      <c r="L7742" s="9">
        <f>IF(COUNTA($A7742:$K7742)=0,"",IF(AND(IFERROR($H7742,0)&gt;0,LEN(TRIM($K7742&amp;""))&gt;0,IFERROR(LOOKUP(2,1/((LISTS!$M$2:$M$13&lt;&gt;"")*ISNUMBER(SEARCH(LISTS!$M$2:$M$13,$I7742))),LISTS!$N$2:$N$13),"NO")="SI"),"SI","NO"))</f>
        <v/>
      </c>
      <c r="M7742" s="9">
        <f>IF(COUNTA($A7742:$K7742)=0,"",IF($K7742&lt;&gt;"",IF(COUNTIF($K$19:$K7742,$K7742)&gt;1,"SI","NO"),IF(COUNTIFS($A$19:$A7742,$A7742,$C$19:$C7742,$C7742,$J$19:$J7742,$J7742,$D$19:$D7742,$D7742)&gt;1,"SI","NO")))</f>
        <v/>
      </c>
      <c r="N7742" s="11">
        <f>IF(COUNTA($A7742:$K7742)=0,"",IF(AND($L7742="SI",$M7742="NO"),IFERROR($H7742,0),0))</f>
        <v/>
      </c>
      <c r="O7742" s="9">
        <f>IF(COUNTA($A7742:$K7742)=0,"",IF($M7742="SI","CUFE o factura duplicada dentro del reporte; no se suma dos veces",IF(IFERROR($H7742,0)&lt;=0,"DIAN reporta valor susceptible 0",IF($L7742="NO",IFERROR(LOOKUP(2,1/((LISTS!$M$2:$M$13&lt;&gt;"")*ISNUMBER(SEARCH(LISTS!$M$2:$M$13,$I7742))),LISTS!$O$2:$O$13),"Medio de pago no elegible o no identificado por DIAN"),"Apta automaticamente por pago electronico y base positiva"))))</f>
        <v/>
      </c>
    </row>
    <row r="7743">
      <c r="A7743" s="9" t="n"/>
      <c r="B7743" s="9" t="n"/>
      <c r="C7743" s="12" t="n"/>
      <c r="D7743" s="11" t="n"/>
      <c r="E7743" s="11" t="n"/>
      <c r="F7743" s="11" t="n"/>
      <c r="G7743" s="11" t="n"/>
      <c r="H7743" s="11" t="n"/>
      <c r="I7743" s="9" t="n"/>
      <c r="J7743" s="9" t="n"/>
      <c r="K7743" s="9" t="n"/>
      <c r="L7743" s="9">
        <f>IF(COUNTA($A7743:$K7743)=0,"",IF(AND(IFERROR($H7743,0)&gt;0,LEN(TRIM($K7743&amp;""))&gt;0,IFERROR(LOOKUP(2,1/((LISTS!$M$2:$M$13&lt;&gt;"")*ISNUMBER(SEARCH(LISTS!$M$2:$M$13,$I7743))),LISTS!$N$2:$N$13),"NO")="SI"),"SI","NO"))</f>
        <v/>
      </c>
      <c r="M7743" s="9">
        <f>IF(COUNTA($A7743:$K7743)=0,"",IF($K7743&lt;&gt;"",IF(COUNTIF($K$19:$K7743,$K7743)&gt;1,"SI","NO"),IF(COUNTIFS($A$19:$A7743,$A7743,$C$19:$C7743,$C7743,$J$19:$J7743,$J7743,$D$19:$D7743,$D7743)&gt;1,"SI","NO")))</f>
        <v/>
      </c>
      <c r="N7743" s="11">
        <f>IF(COUNTA($A7743:$K7743)=0,"",IF(AND($L7743="SI",$M7743="NO"),IFERROR($H7743,0),0))</f>
        <v/>
      </c>
      <c r="O7743" s="9">
        <f>IF(COUNTA($A7743:$K7743)=0,"",IF($M7743="SI","CUFE o factura duplicada dentro del reporte; no se suma dos veces",IF(IFERROR($H7743,0)&lt;=0,"DIAN reporta valor susceptible 0",IF($L7743="NO",IFERROR(LOOKUP(2,1/((LISTS!$M$2:$M$13&lt;&gt;"")*ISNUMBER(SEARCH(LISTS!$M$2:$M$13,$I7743))),LISTS!$O$2:$O$13),"Medio de pago no elegible o no identificado por DIAN"),"Apta automaticamente por pago electronico y base positiva"))))</f>
        <v/>
      </c>
    </row>
    <row r="7744">
      <c r="A7744" s="9" t="n"/>
      <c r="B7744" s="9" t="n"/>
      <c r="C7744" s="12" t="n"/>
      <c r="D7744" s="11" t="n"/>
      <c r="E7744" s="11" t="n"/>
      <c r="F7744" s="11" t="n"/>
      <c r="G7744" s="11" t="n"/>
      <c r="H7744" s="11" t="n"/>
      <c r="I7744" s="9" t="n"/>
      <c r="J7744" s="9" t="n"/>
      <c r="K7744" s="9" t="n"/>
      <c r="L7744" s="9">
        <f>IF(COUNTA($A7744:$K7744)=0,"",IF(AND(IFERROR($H7744,0)&gt;0,LEN(TRIM($K7744&amp;""))&gt;0,IFERROR(LOOKUP(2,1/((LISTS!$M$2:$M$13&lt;&gt;"")*ISNUMBER(SEARCH(LISTS!$M$2:$M$13,$I7744))),LISTS!$N$2:$N$13),"NO")="SI"),"SI","NO"))</f>
        <v/>
      </c>
      <c r="M7744" s="9">
        <f>IF(COUNTA($A7744:$K7744)=0,"",IF($K7744&lt;&gt;"",IF(COUNTIF($K$19:$K7744,$K7744)&gt;1,"SI","NO"),IF(COUNTIFS($A$19:$A7744,$A7744,$C$19:$C7744,$C7744,$J$19:$J7744,$J7744,$D$19:$D7744,$D7744)&gt;1,"SI","NO")))</f>
        <v/>
      </c>
      <c r="N7744" s="11">
        <f>IF(COUNTA($A7744:$K7744)=0,"",IF(AND($L7744="SI",$M7744="NO"),IFERROR($H7744,0),0))</f>
        <v/>
      </c>
      <c r="O7744" s="9">
        <f>IF(COUNTA($A7744:$K7744)=0,"",IF($M7744="SI","CUFE o factura duplicada dentro del reporte; no se suma dos veces",IF(IFERROR($H7744,0)&lt;=0,"DIAN reporta valor susceptible 0",IF($L7744="NO",IFERROR(LOOKUP(2,1/((LISTS!$M$2:$M$13&lt;&gt;"")*ISNUMBER(SEARCH(LISTS!$M$2:$M$13,$I7744))),LISTS!$O$2:$O$13),"Medio de pago no elegible o no identificado por DIAN"),"Apta automaticamente por pago electronico y base positiva"))))</f>
        <v/>
      </c>
    </row>
    <row r="7745">
      <c r="A7745" s="9" t="n"/>
      <c r="B7745" s="9" t="n"/>
      <c r="C7745" s="12" t="n"/>
      <c r="D7745" s="11" t="n"/>
      <c r="E7745" s="11" t="n"/>
      <c r="F7745" s="11" t="n"/>
      <c r="G7745" s="11" t="n"/>
      <c r="H7745" s="11" t="n"/>
      <c r="I7745" s="9" t="n"/>
      <c r="J7745" s="9" t="n"/>
      <c r="K7745" s="9" t="n"/>
      <c r="L7745" s="9">
        <f>IF(COUNTA($A7745:$K7745)=0,"",IF(AND(IFERROR($H7745,0)&gt;0,LEN(TRIM($K7745&amp;""))&gt;0,IFERROR(LOOKUP(2,1/((LISTS!$M$2:$M$13&lt;&gt;"")*ISNUMBER(SEARCH(LISTS!$M$2:$M$13,$I7745))),LISTS!$N$2:$N$13),"NO")="SI"),"SI","NO"))</f>
        <v/>
      </c>
      <c r="M7745" s="9">
        <f>IF(COUNTA($A7745:$K7745)=0,"",IF($K7745&lt;&gt;"",IF(COUNTIF($K$19:$K7745,$K7745)&gt;1,"SI","NO"),IF(COUNTIFS($A$19:$A7745,$A7745,$C$19:$C7745,$C7745,$J$19:$J7745,$J7745,$D$19:$D7745,$D7745)&gt;1,"SI","NO")))</f>
        <v/>
      </c>
      <c r="N7745" s="11">
        <f>IF(COUNTA($A7745:$K7745)=0,"",IF(AND($L7745="SI",$M7745="NO"),IFERROR($H7745,0),0))</f>
        <v/>
      </c>
      <c r="O7745" s="9">
        <f>IF(COUNTA($A7745:$K7745)=0,"",IF($M7745="SI","CUFE o factura duplicada dentro del reporte; no se suma dos veces",IF(IFERROR($H7745,0)&lt;=0,"DIAN reporta valor susceptible 0",IF($L7745="NO",IFERROR(LOOKUP(2,1/((LISTS!$M$2:$M$13&lt;&gt;"")*ISNUMBER(SEARCH(LISTS!$M$2:$M$13,$I7745))),LISTS!$O$2:$O$13),"Medio de pago no elegible o no identificado por DIAN"),"Apta automaticamente por pago electronico y base positiva"))))</f>
        <v/>
      </c>
    </row>
    <row r="7746">
      <c r="A7746" s="9" t="n"/>
      <c r="B7746" s="9" t="n"/>
      <c r="C7746" s="12" t="n"/>
      <c r="D7746" s="11" t="n"/>
      <c r="E7746" s="11" t="n"/>
      <c r="F7746" s="11" t="n"/>
      <c r="G7746" s="11" t="n"/>
      <c r="H7746" s="11" t="n"/>
      <c r="I7746" s="9" t="n"/>
      <c r="J7746" s="9" t="n"/>
      <c r="K7746" s="9" t="n"/>
      <c r="L7746" s="9">
        <f>IF(COUNTA($A7746:$K7746)=0,"",IF(AND(IFERROR($H7746,0)&gt;0,LEN(TRIM($K7746&amp;""))&gt;0,IFERROR(LOOKUP(2,1/((LISTS!$M$2:$M$13&lt;&gt;"")*ISNUMBER(SEARCH(LISTS!$M$2:$M$13,$I7746))),LISTS!$N$2:$N$13),"NO")="SI"),"SI","NO"))</f>
        <v/>
      </c>
      <c r="M7746" s="9">
        <f>IF(COUNTA($A7746:$K7746)=0,"",IF($K7746&lt;&gt;"",IF(COUNTIF($K$19:$K7746,$K7746)&gt;1,"SI","NO"),IF(COUNTIFS($A$19:$A7746,$A7746,$C$19:$C7746,$C7746,$J$19:$J7746,$J7746,$D$19:$D7746,$D7746)&gt;1,"SI","NO")))</f>
        <v/>
      </c>
      <c r="N7746" s="11">
        <f>IF(COUNTA($A7746:$K7746)=0,"",IF(AND($L7746="SI",$M7746="NO"),IFERROR($H7746,0),0))</f>
        <v/>
      </c>
      <c r="O7746" s="9">
        <f>IF(COUNTA($A7746:$K7746)=0,"",IF($M7746="SI","CUFE o factura duplicada dentro del reporte; no se suma dos veces",IF(IFERROR($H7746,0)&lt;=0,"DIAN reporta valor susceptible 0",IF($L7746="NO",IFERROR(LOOKUP(2,1/((LISTS!$M$2:$M$13&lt;&gt;"")*ISNUMBER(SEARCH(LISTS!$M$2:$M$13,$I7746))),LISTS!$O$2:$O$13),"Medio de pago no elegible o no identificado por DIAN"),"Apta automaticamente por pago electronico y base positiva"))))</f>
        <v/>
      </c>
    </row>
    <row r="7747">
      <c r="A7747" s="9" t="n"/>
      <c r="B7747" s="9" t="n"/>
      <c r="C7747" s="12" t="n"/>
      <c r="D7747" s="11" t="n"/>
      <c r="E7747" s="11" t="n"/>
      <c r="F7747" s="11" t="n"/>
      <c r="G7747" s="11" t="n"/>
      <c r="H7747" s="11" t="n"/>
      <c r="I7747" s="9" t="n"/>
      <c r="J7747" s="9" t="n"/>
      <c r="K7747" s="9" t="n"/>
      <c r="L7747" s="9">
        <f>IF(COUNTA($A7747:$K7747)=0,"",IF(AND(IFERROR($H7747,0)&gt;0,LEN(TRIM($K7747&amp;""))&gt;0,IFERROR(LOOKUP(2,1/((LISTS!$M$2:$M$13&lt;&gt;"")*ISNUMBER(SEARCH(LISTS!$M$2:$M$13,$I7747))),LISTS!$N$2:$N$13),"NO")="SI"),"SI","NO"))</f>
        <v/>
      </c>
      <c r="M7747" s="9">
        <f>IF(COUNTA($A7747:$K7747)=0,"",IF($K7747&lt;&gt;"",IF(COUNTIF($K$19:$K7747,$K7747)&gt;1,"SI","NO"),IF(COUNTIFS($A$19:$A7747,$A7747,$C$19:$C7747,$C7747,$J$19:$J7747,$J7747,$D$19:$D7747,$D7747)&gt;1,"SI","NO")))</f>
        <v/>
      </c>
      <c r="N7747" s="11">
        <f>IF(COUNTA($A7747:$K7747)=0,"",IF(AND($L7747="SI",$M7747="NO"),IFERROR($H7747,0),0))</f>
        <v/>
      </c>
      <c r="O7747" s="9">
        <f>IF(COUNTA($A7747:$K7747)=0,"",IF($M7747="SI","CUFE o factura duplicada dentro del reporte; no se suma dos veces",IF(IFERROR($H7747,0)&lt;=0,"DIAN reporta valor susceptible 0",IF($L7747="NO",IFERROR(LOOKUP(2,1/((LISTS!$M$2:$M$13&lt;&gt;"")*ISNUMBER(SEARCH(LISTS!$M$2:$M$13,$I7747))),LISTS!$O$2:$O$13),"Medio de pago no elegible o no identificado por DIAN"),"Apta automaticamente por pago electronico y base positiva"))))</f>
        <v/>
      </c>
    </row>
    <row r="7748">
      <c r="A7748" s="9" t="n"/>
      <c r="B7748" s="9" t="n"/>
      <c r="C7748" s="12" t="n"/>
      <c r="D7748" s="11" t="n"/>
      <c r="E7748" s="11" t="n"/>
      <c r="F7748" s="11" t="n"/>
      <c r="G7748" s="11" t="n"/>
      <c r="H7748" s="11" t="n"/>
      <c r="I7748" s="9" t="n"/>
      <c r="J7748" s="9" t="n"/>
      <c r="K7748" s="9" t="n"/>
      <c r="L7748" s="9">
        <f>IF(COUNTA($A7748:$K7748)=0,"",IF(AND(IFERROR($H7748,0)&gt;0,LEN(TRIM($K7748&amp;""))&gt;0,IFERROR(LOOKUP(2,1/((LISTS!$M$2:$M$13&lt;&gt;"")*ISNUMBER(SEARCH(LISTS!$M$2:$M$13,$I7748))),LISTS!$N$2:$N$13),"NO")="SI"),"SI","NO"))</f>
        <v/>
      </c>
      <c r="M7748" s="9">
        <f>IF(COUNTA($A7748:$K7748)=0,"",IF($K7748&lt;&gt;"",IF(COUNTIF($K$19:$K7748,$K7748)&gt;1,"SI","NO"),IF(COUNTIFS($A$19:$A7748,$A7748,$C$19:$C7748,$C7748,$J$19:$J7748,$J7748,$D$19:$D7748,$D7748)&gt;1,"SI","NO")))</f>
        <v/>
      </c>
      <c r="N7748" s="11">
        <f>IF(COUNTA($A7748:$K7748)=0,"",IF(AND($L7748="SI",$M7748="NO"),IFERROR($H7748,0),0))</f>
        <v/>
      </c>
      <c r="O7748" s="9">
        <f>IF(COUNTA($A7748:$K7748)=0,"",IF($M7748="SI","CUFE o factura duplicada dentro del reporte; no se suma dos veces",IF(IFERROR($H7748,0)&lt;=0,"DIAN reporta valor susceptible 0",IF($L7748="NO",IFERROR(LOOKUP(2,1/((LISTS!$M$2:$M$13&lt;&gt;"")*ISNUMBER(SEARCH(LISTS!$M$2:$M$13,$I7748))),LISTS!$O$2:$O$13),"Medio de pago no elegible o no identificado por DIAN"),"Apta automaticamente por pago electronico y base positiva"))))</f>
        <v/>
      </c>
    </row>
    <row r="7749">
      <c r="A7749" s="9" t="n"/>
      <c r="B7749" s="9" t="n"/>
      <c r="C7749" s="12" t="n"/>
      <c r="D7749" s="11" t="n"/>
      <c r="E7749" s="11" t="n"/>
      <c r="F7749" s="11" t="n"/>
      <c r="G7749" s="11" t="n"/>
      <c r="H7749" s="11" t="n"/>
      <c r="I7749" s="9" t="n"/>
      <c r="J7749" s="9" t="n"/>
      <c r="K7749" s="9" t="n"/>
      <c r="L7749" s="9">
        <f>IF(COUNTA($A7749:$K7749)=0,"",IF(AND(IFERROR($H7749,0)&gt;0,LEN(TRIM($K7749&amp;""))&gt;0,IFERROR(LOOKUP(2,1/((LISTS!$M$2:$M$13&lt;&gt;"")*ISNUMBER(SEARCH(LISTS!$M$2:$M$13,$I7749))),LISTS!$N$2:$N$13),"NO")="SI"),"SI","NO"))</f>
        <v/>
      </c>
      <c r="M7749" s="9">
        <f>IF(COUNTA($A7749:$K7749)=0,"",IF($K7749&lt;&gt;"",IF(COUNTIF($K$19:$K7749,$K7749)&gt;1,"SI","NO"),IF(COUNTIFS($A$19:$A7749,$A7749,$C$19:$C7749,$C7749,$J$19:$J7749,$J7749,$D$19:$D7749,$D7749)&gt;1,"SI","NO")))</f>
        <v/>
      </c>
      <c r="N7749" s="11">
        <f>IF(COUNTA($A7749:$K7749)=0,"",IF(AND($L7749="SI",$M7749="NO"),IFERROR($H7749,0),0))</f>
        <v/>
      </c>
      <c r="O7749" s="9">
        <f>IF(COUNTA($A7749:$K7749)=0,"",IF($M7749="SI","CUFE o factura duplicada dentro del reporte; no se suma dos veces",IF(IFERROR($H7749,0)&lt;=0,"DIAN reporta valor susceptible 0",IF($L7749="NO",IFERROR(LOOKUP(2,1/((LISTS!$M$2:$M$13&lt;&gt;"")*ISNUMBER(SEARCH(LISTS!$M$2:$M$13,$I7749))),LISTS!$O$2:$O$13),"Medio de pago no elegible o no identificado por DIAN"),"Apta automaticamente por pago electronico y base positiva"))))</f>
        <v/>
      </c>
    </row>
    <row r="7750">
      <c r="A7750" s="9" t="n"/>
      <c r="B7750" s="9" t="n"/>
      <c r="C7750" s="12" t="n"/>
      <c r="D7750" s="11" t="n"/>
      <c r="E7750" s="11" t="n"/>
      <c r="F7750" s="11" t="n"/>
      <c r="G7750" s="11" t="n"/>
      <c r="H7750" s="11" t="n"/>
      <c r="I7750" s="9" t="n"/>
      <c r="J7750" s="9" t="n"/>
      <c r="K7750" s="9" t="n"/>
      <c r="L7750" s="9">
        <f>IF(COUNTA($A7750:$K7750)=0,"",IF(AND(IFERROR($H7750,0)&gt;0,LEN(TRIM($K7750&amp;""))&gt;0,IFERROR(LOOKUP(2,1/((LISTS!$M$2:$M$13&lt;&gt;"")*ISNUMBER(SEARCH(LISTS!$M$2:$M$13,$I7750))),LISTS!$N$2:$N$13),"NO")="SI"),"SI","NO"))</f>
        <v/>
      </c>
      <c r="M7750" s="9">
        <f>IF(COUNTA($A7750:$K7750)=0,"",IF($K7750&lt;&gt;"",IF(COUNTIF($K$19:$K7750,$K7750)&gt;1,"SI","NO"),IF(COUNTIFS($A$19:$A7750,$A7750,$C$19:$C7750,$C7750,$J$19:$J7750,$J7750,$D$19:$D7750,$D7750)&gt;1,"SI","NO")))</f>
        <v/>
      </c>
      <c r="N7750" s="11">
        <f>IF(COUNTA($A7750:$K7750)=0,"",IF(AND($L7750="SI",$M7750="NO"),IFERROR($H7750,0),0))</f>
        <v/>
      </c>
      <c r="O7750" s="9">
        <f>IF(COUNTA($A7750:$K7750)=0,"",IF($M7750="SI","CUFE o factura duplicada dentro del reporte; no se suma dos veces",IF(IFERROR($H7750,0)&lt;=0,"DIAN reporta valor susceptible 0",IF($L7750="NO",IFERROR(LOOKUP(2,1/((LISTS!$M$2:$M$13&lt;&gt;"")*ISNUMBER(SEARCH(LISTS!$M$2:$M$13,$I7750))),LISTS!$O$2:$O$13),"Medio de pago no elegible o no identificado por DIAN"),"Apta automaticamente por pago electronico y base positiva"))))</f>
        <v/>
      </c>
    </row>
    <row r="7751">
      <c r="A7751" s="9" t="n"/>
      <c r="B7751" s="9" t="n"/>
      <c r="C7751" s="12" t="n"/>
      <c r="D7751" s="11" t="n"/>
      <c r="E7751" s="11" t="n"/>
      <c r="F7751" s="11" t="n"/>
      <c r="G7751" s="11" t="n"/>
      <c r="H7751" s="11" t="n"/>
      <c r="I7751" s="9" t="n"/>
      <c r="J7751" s="9" t="n"/>
      <c r="K7751" s="9" t="n"/>
      <c r="L7751" s="9">
        <f>IF(COUNTA($A7751:$K7751)=0,"",IF(AND(IFERROR($H7751,0)&gt;0,LEN(TRIM($K7751&amp;""))&gt;0,IFERROR(LOOKUP(2,1/((LISTS!$M$2:$M$13&lt;&gt;"")*ISNUMBER(SEARCH(LISTS!$M$2:$M$13,$I7751))),LISTS!$N$2:$N$13),"NO")="SI"),"SI","NO"))</f>
        <v/>
      </c>
      <c r="M7751" s="9">
        <f>IF(COUNTA($A7751:$K7751)=0,"",IF($K7751&lt;&gt;"",IF(COUNTIF($K$19:$K7751,$K7751)&gt;1,"SI","NO"),IF(COUNTIFS($A$19:$A7751,$A7751,$C$19:$C7751,$C7751,$J$19:$J7751,$J7751,$D$19:$D7751,$D7751)&gt;1,"SI","NO")))</f>
        <v/>
      </c>
      <c r="N7751" s="11">
        <f>IF(COUNTA($A7751:$K7751)=0,"",IF(AND($L7751="SI",$M7751="NO"),IFERROR($H7751,0),0))</f>
        <v/>
      </c>
      <c r="O7751" s="9">
        <f>IF(COUNTA($A7751:$K7751)=0,"",IF($M7751="SI","CUFE o factura duplicada dentro del reporte; no se suma dos veces",IF(IFERROR($H7751,0)&lt;=0,"DIAN reporta valor susceptible 0",IF($L7751="NO",IFERROR(LOOKUP(2,1/((LISTS!$M$2:$M$13&lt;&gt;"")*ISNUMBER(SEARCH(LISTS!$M$2:$M$13,$I7751))),LISTS!$O$2:$O$13),"Medio de pago no elegible o no identificado por DIAN"),"Apta automaticamente por pago electronico y base positiva"))))</f>
        <v/>
      </c>
    </row>
    <row r="7752">
      <c r="A7752" s="9" t="n"/>
      <c r="B7752" s="9" t="n"/>
      <c r="C7752" s="12" t="n"/>
      <c r="D7752" s="11" t="n"/>
      <c r="E7752" s="11" t="n"/>
      <c r="F7752" s="11" t="n"/>
      <c r="G7752" s="11" t="n"/>
      <c r="H7752" s="11" t="n"/>
      <c r="I7752" s="9" t="n"/>
      <c r="J7752" s="9" t="n"/>
      <c r="K7752" s="9" t="n"/>
      <c r="L7752" s="9">
        <f>IF(COUNTA($A7752:$K7752)=0,"",IF(AND(IFERROR($H7752,0)&gt;0,LEN(TRIM($K7752&amp;""))&gt;0,IFERROR(LOOKUP(2,1/((LISTS!$M$2:$M$13&lt;&gt;"")*ISNUMBER(SEARCH(LISTS!$M$2:$M$13,$I7752))),LISTS!$N$2:$N$13),"NO")="SI"),"SI","NO"))</f>
        <v/>
      </c>
      <c r="M7752" s="9">
        <f>IF(COUNTA($A7752:$K7752)=0,"",IF($K7752&lt;&gt;"",IF(COUNTIF($K$19:$K7752,$K7752)&gt;1,"SI","NO"),IF(COUNTIFS($A$19:$A7752,$A7752,$C$19:$C7752,$C7752,$J$19:$J7752,$J7752,$D$19:$D7752,$D7752)&gt;1,"SI","NO")))</f>
        <v/>
      </c>
      <c r="N7752" s="11">
        <f>IF(COUNTA($A7752:$K7752)=0,"",IF(AND($L7752="SI",$M7752="NO"),IFERROR($H7752,0),0))</f>
        <v/>
      </c>
      <c r="O7752" s="9">
        <f>IF(COUNTA($A7752:$K7752)=0,"",IF($M7752="SI","CUFE o factura duplicada dentro del reporte; no se suma dos veces",IF(IFERROR($H7752,0)&lt;=0,"DIAN reporta valor susceptible 0",IF($L7752="NO",IFERROR(LOOKUP(2,1/((LISTS!$M$2:$M$13&lt;&gt;"")*ISNUMBER(SEARCH(LISTS!$M$2:$M$13,$I7752))),LISTS!$O$2:$O$13),"Medio de pago no elegible o no identificado por DIAN"),"Apta automaticamente por pago electronico y base positiva"))))</f>
        <v/>
      </c>
    </row>
    <row r="7753">
      <c r="A7753" s="9" t="n"/>
      <c r="B7753" s="9" t="n"/>
      <c r="C7753" s="12" t="n"/>
      <c r="D7753" s="11" t="n"/>
      <c r="E7753" s="11" t="n"/>
      <c r="F7753" s="11" t="n"/>
      <c r="G7753" s="11" t="n"/>
      <c r="H7753" s="11" t="n"/>
      <c r="I7753" s="9" t="n"/>
      <c r="J7753" s="9" t="n"/>
      <c r="K7753" s="9" t="n"/>
      <c r="L7753" s="9">
        <f>IF(COUNTA($A7753:$K7753)=0,"",IF(AND(IFERROR($H7753,0)&gt;0,LEN(TRIM($K7753&amp;""))&gt;0,IFERROR(LOOKUP(2,1/((LISTS!$M$2:$M$13&lt;&gt;"")*ISNUMBER(SEARCH(LISTS!$M$2:$M$13,$I7753))),LISTS!$N$2:$N$13),"NO")="SI"),"SI","NO"))</f>
        <v/>
      </c>
      <c r="M7753" s="9">
        <f>IF(COUNTA($A7753:$K7753)=0,"",IF($K7753&lt;&gt;"",IF(COUNTIF($K$19:$K7753,$K7753)&gt;1,"SI","NO"),IF(COUNTIFS($A$19:$A7753,$A7753,$C$19:$C7753,$C7753,$J$19:$J7753,$J7753,$D$19:$D7753,$D7753)&gt;1,"SI","NO")))</f>
        <v/>
      </c>
      <c r="N7753" s="11">
        <f>IF(COUNTA($A7753:$K7753)=0,"",IF(AND($L7753="SI",$M7753="NO"),IFERROR($H7753,0),0))</f>
        <v/>
      </c>
      <c r="O7753" s="9">
        <f>IF(COUNTA($A7753:$K7753)=0,"",IF($M7753="SI","CUFE o factura duplicada dentro del reporte; no se suma dos veces",IF(IFERROR($H7753,0)&lt;=0,"DIAN reporta valor susceptible 0",IF($L7753="NO",IFERROR(LOOKUP(2,1/((LISTS!$M$2:$M$13&lt;&gt;"")*ISNUMBER(SEARCH(LISTS!$M$2:$M$13,$I7753))),LISTS!$O$2:$O$13),"Medio de pago no elegible o no identificado por DIAN"),"Apta automaticamente por pago electronico y base positiva"))))</f>
        <v/>
      </c>
    </row>
    <row r="7754">
      <c r="A7754" s="9" t="n"/>
      <c r="B7754" s="9" t="n"/>
      <c r="C7754" s="12" t="n"/>
      <c r="D7754" s="11" t="n"/>
      <c r="E7754" s="11" t="n"/>
      <c r="F7754" s="11" t="n"/>
      <c r="G7754" s="11" t="n"/>
      <c r="H7754" s="11" t="n"/>
      <c r="I7754" s="9" t="n"/>
      <c r="J7754" s="9" t="n"/>
      <c r="K7754" s="9" t="n"/>
      <c r="L7754" s="9">
        <f>IF(COUNTA($A7754:$K7754)=0,"",IF(AND(IFERROR($H7754,0)&gt;0,LEN(TRIM($K7754&amp;""))&gt;0,IFERROR(LOOKUP(2,1/((LISTS!$M$2:$M$13&lt;&gt;"")*ISNUMBER(SEARCH(LISTS!$M$2:$M$13,$I7754))),LISTS!$N$2:$N$13),"NO")="SI"),"SI","NO"))</f>
        <v/>
      </c>
      <c r="M7754" s="9">
        <f>IF(COUNTA($A7754:$K7754)=0,"",IF($K7754&lt;&gt;"",IF(COUNTIF($K$19:$K7754,$K7754)&gt;1,"SI","NO"),IF(COUNTIFS($A$19:$A7754,$A7754,$C$19:$C7754,$C7754,$J$19:$J7754,$J7754,$D$19:$D7754,$D7754)&gt;1,"SI","NO")))</f>
        <v/>
      </c>
      <c r="N7754" s="11">
        <f>IF(COUNTA($A7754:$K7754)=0,"",IF(AND($L7754="SI",$M7754="NO"),IFERROR($H7754,0),0))</f>
        <v/>
      </c>
      <c r="O7754" s="9">
        <f>IF(COUNTA($A7754:$K7754)=0,"",IF($M7754="SI","CUFE o factura duplicada dentro del reporte; no se suma dos veces",IF(IFERROR($H7754,0)&lt;=0,"DIAN reporta valor susceptible 0",IF($L7754="NO",IFERROR(LOOKUP(2,1/((LISTS!$M$2:$M$13&lt;&gt;"")*ISNUMBER(SEARCH(LISTS!$M$2:$M$13,$I7754))),LISTS!$O$2:$O$13),"Medio de pago no elegible o no identificado por DIAN"),"Apta automaticamente por pago electronico y base positiva"))))</f>
        <v/>
      </c>
    </row>
    <row r="7755">
      <c r="A7755" s="9" t="n"/>
      <c r="B7755" s="9" t="n"/>
      <c r="C7755" s="12" t="n"/>
      <c r="D7755" s="11" t="n"/>
      <c r="E7755" s="11" t="n"/>
      <c r="F7755" s="11" t="n"/>
      <c r="G7755" s="11" t="n"/>
      <c r="H7755" s="11" t="n"/>
      <c r="I7755" s="9" t="n"/>
      <c r="J7755" s="9" t="n"/>
      <c r="K7755" s="9" t="n"/>
      <c r="L7755" s="9">
        <f>IF(COUNTA($A7755:$K7755)=0,"",IF(AND(IFERROR($H7755,0)&gt;0,LEN(TRIM($K7755&amp;""))&gt;0,IFERROR(LOOKUP(2,1/((LISTS!$M$2:$M$13&lt;&gt;"")*ISNUMBER(SEARCH(LISTS!$M$2:$M$13,$I7755))),LISTS!$N$2:$N$13),"NO")="SI"),"SI","NO"))</f>
        <v/>
      </c>
      <c r="M7755" s="9">
        <f>IF(COUNTA($A7755:$K7755)=0,"",IF($K7755&lt;&gt;"",IF(COUNTIF($K$19:$K7755,$K7755)&gt;1,"SI","NO"),IF(COUNTIFS($A$19:$A7755,$A7755,$C$19:$C7755,$C7755,$J$19:$J7755,$J7755,$D$19:$D7755,$D7755)&gt;1,"SI","NO")))</f>
        <v/>
      </c>
      <c r="N7755" s="11">
        <f>IF(COUNTA($A7755:$K7755)=0,"",IF(AND($L7755="SI",$M7755="NO"),IFERROR($H7755,0),0))</f>
        <v/>
      </c>
      <c r="O7755" s="9">
        <f>IF(COUNTA($A7755:$K7755)=0,"",IF($M7755="SI","CUFE o factura duplicada dentro del reporte; no se suma dos veces",IF(IFERROR($H7755,0)&lt;=0,"DIAN reporta valor susceptible 0",IF($L7755="NO",IFERROR(LOOKUP(2,1/((LISTS!$M$2:$M$13&lt;&gt;"")*ISNUMBER(SEARCH(LISTS!$M$2:$M$13,$I7755))),LISTS!$O$2:$O$13),"Medio de pago no elegible o no identificado por DIAN"),"Apta automaticamente por pago electronico y base positiva"))))</f>
        <v/>
      </c>
    </row>
    <row r="7756">
      <c r="A7756" s="9" t="n"/>
      <c r="B7756" s="9" t="n"/>
      <c r="C7756" s="12" t="n"/>
      <c r="D7756" s="11" t="n"/>
      <c r="E7756" s="11" t="n"/>
      <c r="F7756" s="11" t="n"/>
      <c r="G7756" s="11" t="n"/>
      <c r="H7756" s="11" t="n"/>
      <c r="I7756" s="9" t="n"/>
      <c r="J7756" s="9" t="n"/>
      <c r="K7756" s="9" t="n"/>
      <c r="L7756" s="9">
        <f>IF(COUNTA($A7756:$K7756)=0,"",IF(AND(IFERROR($H7756,0)&gt;0,LEN(TRIM($K7756&amp;""))&gt;0,IFERROR(LOOKUP(2,1/((LISTS!$M$2:$M$13&lt;&gt;"")*ISNUMBER(SEARCH(LISTS!$M$2:$M$13,$I7756))),LISTS!$N$2:$N$13),"NO")="SI"),"SI","NO"))</f>
        <v/>
      </c>
      <c r="M7756" s="9">
        <f>IF(COUNTA($A7756:$K7756)=0,"",IF($K7756&lt;&gt;"",IF(COUNTIF($K$19:$K7756,$K7756)&gt;1,"SI","NO"),IF(COUNTIFS($A$19:$A7756,$A7756,$C$19:$C7756,$C7756,$J$19:$J7756,$J7756,$D$19:$D7756,$D7756)&gt;1,"SI","NO")))</f>
        <v/>
      </c>
      <c r="N7756" s="11">
        <f>IF(COUNTA($A7756:$K7756)=0,"",IF(AND($L7756="SI",$M7756="NO"),IFERROR($H7756,0),0))</f>
        <v/>
      </c>
      <c r="O7756" s="9">
        <f>IF(COUNTA($A7756:$K7756)=0,"",IF($M7756="SI","CUFE o factura duplicada dentro del reporte; no se suma dos veces",IF(IFERROR($H7756,0)&lt;=0,"DIAN reporta valor susceptible 0",IF($L7756="NO",IFERROR(LOOKUP(2,1/((LISTS!$M$2:$M$13&lt;&gt;"")*ISNUMBER(SEARCH(LISTS!$M$2:$M$13,$I7756))),LISTS!$O$2:$O$13),"Medio de pago no elegible o no identificado por DIAN"),"Apta automaticamente por pago electronico y base positiva"))))</f>
        <v/>
      </c>
    </row>
    <row r="7757">
      <c r="A7757" s="9" t="n"/>
      <c r="B7757" s="9" t="n"/>
      <c r="C7757" s="12" t="n"/>
      <c r="D7757" s="11" t="n"/>
      <c r="E7757" s="11" t="n"/>
      <c r="F7757" s="11" t="n"/>
      <c r="G7757" s="11" t="n"/>
      <c r="H7757" s="11" t="n"/>
      <c r="I7757" s="9" t="n"/>
      <c r="J7757" s="9" t="n"/>
      <c r="K7757" s="9" t="n"/>
      <c r="L7757" s="9">
        <f>IF(COUNTA($A7757:$K7757)=0,"",IF(AND(IFERROR($H7757,0)&gt;0,LEN(TRIM($K7757&amp;""))&gt;0,IFERROR(LOOKUP(2,1/((LISTS!$M$2:$M$13&lt;&gt;"")*ISNUMBER(SEARCH(LISTS!$M$2:$M$13,$I7757))),LISTS!$N$2:$N$13),"NO")="SI"),"SI","NO"))</f>
        <v/>
      </c>
      <c r="M7757" s="9">
        <f>IF(COUNTA($A7757:$K7757)=0,"",IF($K7757&lt;&gt;"",IF(COUNTIF($K$19:$K7757,$K7757)&gt;1,"SI","NO"),IF(COUNTIFS($A$19:$A7757,$A7757,$C$19:$C7757,$C7757,$J$19:$J7757,$J7757,$D$19:$D7757,$D7757)&gt;1,"SI","NO")))</f>
        <v/>
      </c>
      <c r="N7757" s="11">
        <f>IF(COUNTA($A7757:$K7757)=0,"",IF(AND($L7757="SI",$M7757="NO"),IFERROR($H7757,0),0))</f>
        <v/>
      </c>
      <c r="O7757" s="9">
        <f>IF(COUNTA($A7757:$K7757)=0,"",IF($M7757="SI","CUFE o factura duplicada dentro del reporte; no se suma dos veces",IF(IFERROR($H7757,0)&lt;=0,"DIAN reporta valor susceptible 0",IF($L7757="NO",IFERROR(LOOKUP(2,1/((LISTS!$M$2:$M$13&lt;&gt;"")*ISNUMBER(SEARCH(LISTS!$M$2:$M$13,$I7757))),LISTS!$O$2:$O$13),"Medio de pago no elegible o no identificado por DIAN"),"Apta automaticamente por pago electronico y base positiva"))))</f>
        <v/>
      </c>
    </row>
    <row r="7758">
      <c r="A7758" s="9" t="n"/>
      <c r="B7758" s="9" t="n"/>
      <c r="C7758" s="12" t="n"/>
      <c r="D7758" s="11" t="n"/>
      <c r="E7758" s="11" t="n"/>
      <c r="F7758" s="11" t="n"/>
      <c r="G7758" s="11" t="n"/>
      <c r="H7758" s="11" t="n"/>
      <c r="I7758" s="9" t="n"/>
      <c r="J7758" s="9" t="n"/>
      <c r="K7758" s="9" t="n"/>
      <c r="L7758" s="9">
        <f>IF(COUNTA($A7758:$K7758)=0,"",IF(AND(IFERROR($H7758,0)&gt;0,LEN(TRIM($K7758&amp;""))&gt;0,IFERROR(LOOKUP(2,1/((LISTS!$M$2:$M$13&lt;&gt;"")*ISNUMBER(SEARCH(LISTS!$M$2:$M$13,$I7758))),LISTS!$N$2:$N$13),"NO")="SI"),"SI","NO"))</f>
        <v/>
      </c>
      <c r="M7758" s="9">
        <f>IF(COUNTA($A7758:$K7758)=0,"",IF($K7758&lt;&gt;"",IF(COUNTIF($K$19:$K7758,$K7758)&gt;1,"SI","NO"),IF(COUNTIFS($A$19:$A7758,$A7758,$C$19:$C7758,$C7758,$J$19:$J7758,$J7758,$D$19:$D7758,$D7758)&gt;1,"SI","NO")))</f>
        <v/>
      </c>
      <c r="N7758" s="11">
        <f>IF(COUNTA($A7758:$K7758)=0,"",IF(AND($L7758="SI",$M7758="NO"),IFERROR($H7758,0),0))</f>
        <v/>
      </c>
      <c r="O7758" s="9">
        <f>IF(COUNTA($A7758:$K7758)=0,"",IF($M7758="SI","CUFE o factura duplicada dentro del reporte; no se suma dos veces",IF(IFERROR($H7758,0)&lt;=0,"DIAN reporta valor susceptible 0",IF($L7758="NO",IFERROR(LOOKUP(2,1/((LISTS!$M$2:$M$13&lt;&gt;"")*ISNUMBER(SEARCH(LISTS!$M$2:$M$13,$I7758))),LISTS!$O$2:$O$13),"Medio de pago no elegible o no identificado por DIAN"),"Apta automaticamente por pago electronico y base positiva"))))</f>
        <v/>
      </c>
    </row>
    <row r="7759">
      <c r="A7759" s="9" t="n"/>
      <c r="B7759" s="9" t="n"/>
      <c r="C7759" s="12" t="n"/>
      <c r="D7759" s="11" t="n"/>
      <c r="E7759" s="11" t="n"/>
      <c r="F7759" s="11" t="n"/>
      <c r="G7759" s="11" t="n"/>
      <c r="H7759" s="11" t="n"/>
      <c r="I7759" s="9" t="n"/>
      <c r="J7759" s="9" t="n"/>
      <c r="K7759" s="9" t="n"/>
      <c r="L7759" s="9">
        <f>IF(COUNTA($A7759:$K7759)=0,"",IF(AND(IFERROR($H7759,0)&gt;0,LEN(TRIM($K7759&amp;""))&gt;0,IFERROR(LOOKUP(2,1/((LISTS!$M$2:$M$13&lt;&gt;"")*ISNUMBER(SEARCH(LISTS!$M$2:$M$13,$I7759))),LISTS!$N$2:$N$13),"NO")="SI"),"SI","NO"))</f>
        <v/>
      </c>
      <c r="M7759" s="9">
        <f>IF(COUNTA($A7759:$K7759)=0,"",IF($K7759&lt;&gt;"",IF(COUNTIF($K$19:$K7759,$K7759)&gt;1,"SI","NO"),IF(COUNTIFS($A$19:$A7759,$A7759,$C$19:$C7759,$C7759,$J$19:$J7759,$J7759,$D$19:$D7759,$D7759)&gt;1,"SI","NO")))</f>
        <v/>
      </c>
      <c r="N7759" s="11">
        <f>IF(COUNTA($A7759:$K7759)=0,"",IF(AND($L7759="SI",$M7759="NO"),IFERROR($H7759,0),0))</f>
        <v/>
      </c>
      <c r="O7759" s="9">
        <f>IF(COUNTA($A7759:$K7759)=0,"",IF($M7759="SI","CUFE o factura duplicada dentro del reporte; no se suma dos veces",IF(IFERROR($H7759,0)&lt;=0,"DIAN reporta valor susceptible 0",IF($L7759="NO",IFERROR(LOOKUP(2,1/((LISTS!$M$2:$M$13&lt;&gt;"")*ISNUMBER(SEARCH(LISTS!$M$2:$M$13,$I7759))),LISTS!$O$2:$O$13),"Medio de pago no elegible o no identificado por DIAN"),"Apta automaticamente por pago electronico y base positiva"))))</f>
        <v/>
      </c>
    </row>
    <row r="7760">
      <c r="A7760" s="9" t="n"/>
      <c r="B7760" s="9" t="n"/>
      <c r="C7760" s="12" t="n"/>
      <c r="D7760" s="11" t="n"/>
      <c r="E7760" s="11" t="n"/>
      <c r="F7760" s="11" t="n"/>
      <c r="G7760" s="11" t="n"/>
      <c r="H7760" s="11" t="n"/>
      <c r="I7760" s="9" t="n"/>
      <c r="J7760" s="9" t="n"/>
      <c r="K7760" s="9" t="n"/>
      <c r="L7760" s="9">
        <f>IF(COUNTA($A7760:$K7760)=0,"",IF(AND(IFERROR($H7760,0)&gt;0,LEN(TRIM($K7760&amp;""))&gt;0,IFERROR(LOOKUP(2,1/((LISTS!$M$2:$M$13&lt;&gt;"")*ISNUMBER(SEARCH(LISTS!$M$2:$M$13,$I7760))),LISTS!$N$2:$N$13),"NO")="SI"),"SI","NO"))</f>
        <v/>
      </c>
      <c r="M7760" s="9">
        <f>IF(COUNTA($A7760:$K7760)=0,"",IF($K7760&lt;&gt;"",IF(COUNTIF($K$19:$K7760,$K7760)&gt;1,"SI","NO"),IF(COUNTIFS($A$19:$A7760,$A7760,$C$19:$C7760,$C7760,$J$19:$J7760,$J7760,$D$19:$D7760,$D7760)&gt;1,"SI","NO")))</f>
        <v/>
      </c>
      <c r="N7760" s="11">
        <f>IF(COUNTA($A7760:$K7760)=0,"",IF(AND($L7760="SI",$M7760="NO"),IFERROR($H7760,0),0))</f>
        <v/>
      </c>
      <c r="O7760" s="9">
        <f>IF(COUNTA($A7760:$K7760)=0,"",IF($M7760="SI","CUFE o factura duplicada dentro del reporte; no se suma dos veces",IF(IFERROR($H7760,0)&lt;=0,"DIAN reporta valor susceptible 0",IF($L7760="NO",IFERROR(LOOKUP(2,1/((LISTS!$M$2:$M$13&lt;&gt;"")*ISNUMBER(SEARCH(LISTS!$M$2:$M$13,$I7760))),LISTS!$O$2:$O$13),"Medio de pago no elegible o no identificado por DIAN"),"Apta automaticamente por pago electronico y base positiva"))))</f>
        <v/>
      </c>
    </row>
    <row r="7761">
      <c r="A7761" s="9" t="n"/>
      <c r="B7761" s="9" t="n"/>
      <c r="C7761" s="12" t="n"/>
      <c r="D7761" s="11" t="n"/>
      <c r="E7761" s="11" t="n"/>
      <c r="F7761" s="11" t="n"/>
      <c r="G7761" s="11" t="n"/>
      <c r="H7761" s="11" t="n"/>
      <c r="I7761" s="9" t="n"/>
      <c r="J7761" s="9" t="n"/>
      <c r="K7761" s="9" t="n"/>
      <c r="L7761" s="9">
        <f>IF(COUNTA($A7761:$K7761)=0,"",IF(AND(IFERROR($H7761,0)&gt;0,LEN(TRIM($K7761&amp;""))&gt;0,IFERROR(LOOKUP(2,1/((LISTS!$M$2:$M$13&lt;&gt;"")*ISNUMBER(SEARCH(LISTS!$M$2:$M$13,$I7761))),LISTS!$N$2:$N$13),"NO")="SI"),"SI","NO"))</f>
        <v/>
      </c>
      <c r="M7761" s="9">
        <f>IF(COUNTA($A7761:$K7761)=0,"",IF($K7761&lt;&gt;"",IF(COUNTIF($K$19:$K7761,$K7761)&gt;1,"SI","NO"),IF(COUNTIFS($A$19:$A7761,$A7761,$C$19:$C7761,$C7761,$J$19:$J7761,$J7761,$D$19:$D7761,$D7761)&gt;1,"SI","NO")))</f>
        <v/>
      </c>
      <c r="N7761" s="11">
        <f>IF(COUNTA($A7761:$K7761)=0,"",IF(AND($L7761="SI",$M7761="NO"),IFERROR($H7761,0),0))</f>
        <v/>
      </c>
      <c r="O7761" s="9">
        <f>IF(COUNTA($A7761:$K7761)=0,"",IF($M7761="SI","CUFE o factura duplicada dentro del reporte; no se suma dos veces",IF(IFERROR($H7761,0)&lt;=0,"DIAN reporta valor susceptible 0",IF($L7761="NO",IFERROR(LOOKUP(2,1/((LISTS!$M$2:$M$13&lt;&gt;"")*ISNUMBER(SEARCH(LISTS!$M$2:$M$13,$I7761))),LISTS!$O$2:$O$13),"Medio de pago no elegible o no identificado por DIAN"),"Apta automaticamente por pago electronico y base positiva"))))</f>
        <v/>
      </c>
    </row>
    <row r="7762">
      <c r="A7762" s="9" t="n"/>
      <c r="B7762" s="9" t="n"/>
      <c r="C7762" s="12" t="n"/>
      <c r="D7762" s="11" t="n"/>
      <c r="E7762" s="11" t="n"/>
      <c r="F7762" s="11" t="n"/>
      <c r="G7762" s="11" t="n"/>
      <c r="H7762" s="11" t="n"/>
      <c r="I7762" s="9" t="n"/>
      <c r="J7762" s="9" t="n"/>
      <c r="K7762" s="9" t="n"/>
      <c r="L7762" s="9">
        <f>IF(COUNTA($A7762:$K7762)=0,"",IF(AND(IFERROR($H7762,0)&gt;0,LEN(TRIM($K7762&amp;""))&gt;0,IFERROR(LOOKUP(2,1/((LISTS!$M$2:$M$13&lt;&gt;"")*ISNUMBER(SEARCH(LISTS!$M$2:$M$13,$I7762))),LISTS!$N$2:$N$13),"NO")="SI"),"SI","NO"))</f>
        <v/>
      </c>
      <c r="M7762" s="9">
        <f>IF(COUNTA($A7762:$K7762)=0,"",IF($K7762&lt;&gt;"",IF(COUNTIF($K$19:$K7762,$K7762)&gt;1,"SI","NO"),IF(COUNTIFS($A$19:$A7762,$A7762,$C$19:$C7762,$C7762,$J$19:$J7762,$J7762,$D$19:$D7762,$D7762)&gt;1,"SI","NO")))</f>
        <v/>
      </c>
      <c r="N7762" s="11">
        <f>IF(COUNTA($A7762:$K7762)=0,"",IF(AND($L7762="SI",$M7762="NO"),IFERROR($H7762,0),0))</f>
        <v/>
      </c>
      <c r="O7762" s="9">
        <f>IF(COUNTA($A7762:$K7762)=0,"",IF($M7762="SI","CUFE o factura duplicada dentro del reporte; no se suma dos veces",IF(IFERROR($H7762,0)&lt;=0,"DIAN reporta valor susceptible 0",IF($L7762="NO",IFERROR(LOOKUP(2,1/((LISTS!$M$2:$M$13&lt;&gt;"")*ISNUMBER(SEARCH(LISTS!$M$2:$M$13,$I7762))),LISTS!$O$2:$O$13),"Medio de pago no elegible o no identificado por DIAN"),"Apta automaticamente por pago electronico y base positiva"))))</f>
        <v/>
      </c>
    </row>
    <row r="7763">
      <c r="A7763" s="9" t="n"/>
      <c r="B7763" s="9" t="n"/>
      <c r="C7763" s="12" t="n"/>
      <c r="D7763" s="11" t="n"/>
      <c r="E7763" s="11" t="n"/>
      <c r="F7763" s="11" t="n"/>
      <c r="G7763" s="11" t="n"/>
      <c r="H7763" s="11" t="n"/>
      <c r="I7763" s="9" t="n"/>
      <c r="J7763" s="9" t="n"/>
      <c r="K7763" s="9" t="n"/>
      <c r="L7763" s="9">
        <f>IF(COUNTA($A7763:$K7763)=0,"",IF(AND(IFERROR($H7763,0)&gt;0,LEN(TRIM($K7763&amp;""))&gt;0,IFERROR(LOOKUP(2,1/((LISTS!$M$2:$M$13&lt;&gt;"")*ISNUMBER(SEARCH(LISTS!$M$2:$M$13,$I7763))),LISTS!$N$2:$N$13),"NO")="SI"),"SI","NO"))</f>
        <v/>
      </c>
      <c r="M7763" s="9">
        <f>IF(COUNTA($A7763:$K7763)=0,"",IF($K7763&lt;&gt;"",IF(COUNTIF($K$19:$K7763,$K7763)&gt;1,"SI","NO"),IF(COUNTIFS($A$19:$A7763,$A7763,$C$19:$C7763,$C7763,$J$19:$J7763,$J7763,$D$19:$D7763,$D7763)&gt;1,"SI","NO")))</f>
        <v/>
      </c>
      <c r="N7763" s="11">
        <f>IF(COUNTA($A7763:$K7763)=0,"",IF(AND($L7763="SI",$M7763="NO"),IFERROR($H7763,0),0))</f>
        <v/>
      </c>
      <c r="O7763" s="9">
        <f>IF(COUNTA($A7763:$K7763)=0,"",IF($M7763="SI","CUFE o factura duplicada dentro del reporte; no se suma dos veces",IF(IFERROR($H7763,0)&lt;=0,"DIAN reporta valor susceptible 0",IF($L7763="NO",IFERROR(LOOKUP(2,1/((LISTS!$M$2:$M$13&lt;&gt;"")*ISNUMBER(SEARCH(LISTS!$M$2:$M$13,$I7763))),LISTS!$O$2:$O$13),"Medio de pago no elegible o no identificado por DIAN"),"Apta automaticamente por pago electronico y base positiva"))))</f>
        <v/>
      </c>
    </row>
    <row r="7764">
      <c r="A7764" s="9" t="n"/>
      <c r="B7764" s="9" t="n"/>
      <c r="C7764" s="12" t="n"/>
      <c r="D7764" s="11" t="n"/>
      <c r="E7764" s="11" t="n"/>
      <c r="F7764" s="11" t="n"/>
      <c r="G7764" s="11" t="n"/>
      <c r="H7764" s="11" t="n"/>
      <c r="I7764" s="9" t="n"/>
      <c r="J7764" s="9" t="n"/>
      <c r="K7764" s="9" t="n"/>
      <c r="L7764" s="9">
        <f>IF(COUNTA($A7764:$K7764)=0,"",IF(AND(IFERROR($H7764,0)&gt;0,LEN(TRIM($K7764&amp;""))&gt;0,IFERROR(LOOKUP(2,1/((LISTS!$M$2:$M$13&lt;&gt;"")*ISNUMBER(SEARCH(LISTS!$M$2:$M$13,$I7764))),LISTS!$N$2:$N$13),"NO")="SI"),"SI","NO"))</f>
        <v/>
      </c>
      <c r="M7764" s="9">
        <f>IF(COUNTA($A7764:$K7764)=0,"",IF($K7764&lt;&gt;"",IF(COUNTIF($K$19:$K7764,$K7764)&gt;1,"SI","NO"),IF(COUNTIFS($A$19:$A7764,$A7764,$C$19:$C7764,$C7764,$J$19:$J7764,$J7764,$D$19:$D7764,$D7764)&gt;1,"SI","NO")))</f>
        <v/>
      </c>
      <c r="N7764" s="11">
        <f>IF(COUNTA($A7764:$K7764)=0,"",IF(AND($L7764="SI",$M7764="NO"),IFERROR($H7764,0),0))</f>
        <v/>
      </c>
      <c r="O7764" s="9">
        <f>IF(COUNTA($A7764:$K7764)=0,"",IF($M7764="SI","CUFE o factura duplicada dentro del reporte; no se suma dos veces",IF(IFERROR($H7764,0)&lt;=0,"DIAN reporta valor susceptible 0",IF($L7764="NO",IFERROR(LOOKUP(2,1/((LISTS!$M$2:$M$13&lt;&gt;"")*ISNUMBER(SEARCH(LISTS!$M$2:$M$13,$I7764))),LISTS!$O$2:$O$13),"Medio de pago no elegible o no identificado por DIAN"),"Apta automaticamente por pago electronico y base positiva"))))</f>
        <v/>
      </c>
    </row>
    <row r="7765">
      <c r="A7765" s="9" t="n"/>
      <c r="B7765" s="9" t="n"/>
      <c r="C7765" s="12" t="n"/>
      <c r="D7765" s="11" t="n"/>
      <c r="E7765" s="11" t="n"/>
      <c r="F7765" s="11" t="n"/>
      <c r="G7765" s="11" t="n"/>
      <c r="H7765" s="11" t="n"/>
      <c r="I7765" s="9" t="n"/>
      <c r="J7765" s="9" t="n"/>
      <c r="K7765" s="9" t="n"/>
      <c r="L7765" s="9">
        <f>IF(COUNTA($A7765:$K7765)=0,"",IF(AND(IFERROR($H7765,0)&gt;0,LEN(TRIM($K7765&amp;""))&gt;0,IFERROR(LOOKUP(2,1/((LISTS!$M$2:$M$13&lt;&gt;"")*ISNUMBER(SEARCH(LISTS!$M$2:$M$13,$I7765))),LISTS!$N$2:$N$13),"NO")="SI"),"SI","NO"))</f>
        <v/>
      </c>
      <c r="M7765" s="9">
        <f>IF(COUNTA($A7765:$K7765)=0,"",IF($K7765&lt;&gt;"",IF(COUNTIF($K$19:$K7765,$K7765)&gt;1,"SI","NO"),IF(COUNTIFS($A$19:$A7765,$A7765,$C$19:$C7765,$C7765,$J$19:$J7765,$J7765,$D$19:$D7765,$D7765)&gt;1,"SI","NO")))</f>
        <v/>
      </c>
      <c r="N7765" s="11">
        <f>IF(COUNTA($A7765:$K7765)=0,"",IF(AND($L7765="SI",$M7765="NO"),IFERROR($H7765,0),0))</f>
        <v/>
      </c>
      <c r="O7765" s="9">
        <f>IF(COUNTA($A7765:$K7765)=0,"",IF($M7765="SI","CUFE o factura duplicada dentro del reporte; no se suma dos veces",IF(IFERROR($H7765,0)&lt;=0,"DIAN reporta valor susceptible 0",IF($L7765="NO",IFERROR(LOOKUP(2,1/((LISTS!$M$2:$M$13&lt;&gt;"")*ISNUMBER(SEARCH(LISTS!$M$2:$M$13,$I7765))),LISTS!$O$2:$O$13),"Medio de pago no elegible o no identificado por DIAN"),"Apta automaticamente por pago electronico y base positiva"))))</f>
        <v/>
      </c>
    </row>
    <row r="7766">
      <c r="A7766" s="9" t="n"/>
      <c r="B7766" s="9" t="n"/>
      <c r="C7766" s="12" t="n"/>
      <c r="D7766" s="11" t="n"/>
      <c r="E7766" s="11" t="n"/>
      <c r="F7766" s="11" t="n"/>
      <c r="G7766" s="11" t="n"/>
      <c r="H7766" s="11" t="n"/>
      <c r="I7766" s="9" t="n"/>
      <c r="J7766" s="9" t="n"/>
      <c r="K7766" s="9" t="n"/>
      <c r="L7766" s="9">
        <f>IF(COUNTA($A7766:$K7766)=0,"",IF(AND(IFERROR($H7766,0)&gt;0,LEN(TRIM($K7766&amp;""))&gt;0,IFERROR(LOOKUP(2,1/((LISTS!$M$2:$M$13&lt;&gt;"")*ISNUMBER(SEARCH(LISTS!$M$2:$M$13,$I7766))),LISTS!$N$2:$N$13),"NO")="SI"),"SI","NO"))</f>
        <v/>
      </c>
      <c r="M7766" s="9">
        <f>IF(COUNTA($A7766:$K7766)=0,"",IF($K7766&lt;&gt;"",IF(COUNTIF($K$19:$K7766,$K7766)&gt;1,"SI","NO"),IF(COUNTIFS($A$19:$A7766,$A7766,$C$19:$C7766,$C7766,$J$19:$J7766,$J7766,$D$19:$D7766,$D7766)&gt;1,"SI","NO")))</f>
        <v/>
      </c>
      <c r="N7766" s="11">
        <f>IF(COUNTA($A7766:$K7766)=0,"",IF(AND($L7766="SI",$M7766="NO"),IFERROR($H7766,0),0))</f>
        <v/>
      </c>
      <c r="O7766" s="9">
        <f>IF(COUNTA($A7766:$K7766)=0,"",IF($M7766="SI","CUFE o factura duplicada dentro del reporte; no se suma dos veces",IF(IFERROR($H7766,0)&lt;=0,"DIAN reporta valor susceptible 0",IF($L7766="NO",IFERROR(LOOKUP(2,1/((LISTS!$M$2:$M$13&lt;&gt;"")*ISNUMBER(SEARCH(LISTS!$M$2:$M$13,$I7766))),LISTS!$O$2:$O$13),"Medio de pago no elegible o no identificado por DIAN"),"Apta automaticamente por pago electronico y base positiva"))))</f>
        <v/>
      </c>
    </row>
    <row r="7767">
      <c r="A7767" s="9" t="n"/>
      <c r="B7767" s="9" t="n"/>
      <c r="C7767" s="12" t="n"/>
      <c r="D7767" s="11" t="n"/>
      <c r="E7767" s="11" t="n"/>
      <c r="F7767" s="11" t="n"/>
      <c r="G7767" s="11" t="n"/>
      <c r="H7767" s="11" t="n"/>
      <c r="I7767" s="9" t="n"/>
      <c r="J7767" s="9" t="n"/>
      <c r="K7767" s="9" t="n"/>
      <c r="L7767" s="9">
        <f>IF(COUNTA($A7767:$K7767)=0,"",IF(AND(IFERROR($H7767,0)&gt;0,LEN(TRIM($K7767&amp;""))&gt;0,IFERROR(LOOKUP(2,1/((LISTS!$M$2:$M$13&lt;&gt;"")*ISNUMBER(SEARCH(LISTS!$M$2:$M$13,$I7767))),LISTS!$N$2:$N$13),"NO")="SI"),"SI","NO"))</f>
        <v/>
      </c>
      <c r="M7767" s="9">
        <f>IF(COUNTA($A7767:$K7767)=0,"",IF($K7767&lt;&gt;"",IF(COUNTIF($K$19:$K7767,$K7767)&gt;1,"SI","NO"),IF(COUNTIFS($A$19:$A7767,$A7767,$C$19:$C7767,$C7767,$J$19:$J7767,$J7767,$D$19:$D7767,$D7767)&gt;1,"SI","NO")))</f>
        <v/>
      </c>
      <c r="N7767" s="11">
        <f>IF(COUNTA($A7767:$K7767)=0,"",IF(AND($L7767="SI",$M7767="NO"),IFERROR($H7767,0),0))</f>
        <v/>
      </c>
      <c r="O7767" s="9">
        <f>IF(COUNTA($A7767:$K7767)=0,"",IF($M7767="SI","CUFE o factura duplicada dentro del reporte; no se suma dos veces",IF(IFERROR($H7767,0)&lt;=0,"DIAN reporta valor susceptible 0",IF($L7767="NO",IFERROR(LOOKUP(2,1/((LISTS!$M$2:$M$13&lt;&gt;"")*ISNUMBER(SEARCH(LISTS!$M$2:$M$13,$I7767))),LISTS!$O$2:$O$13),"Medio de pago no elegible o no identificado por DIAN"),"Apta automaticamente por pago electronico y base positiva"))))</f>
        <v/>
      </c>
    </row>
    <row r="7768">
      <c r="A7768" s="9" t="n"/>
      <c r="B7768" s="9" t="n"/>
      <c r="C7768" s="12" t="n"/>
      <c r="D7768" s="11" t="n"/>
      <c r="E7768" s="11" t="n"/>
      <c r="F7768" s="11" t="n"/>
      <c r="G7768" s="11" t="n"/>
      <c r="H7768" s="11" t="n"/>
      <c r="I7768" s="9" t="n"/>
      <c r="J7768" s="9" t="n"/>
      <c r="K7768" s="9" t="n"/>
      <c r="L7768" s="9">
        <f>IF(COUNTA($A7768:$K7768)=0,"",IF(AND(IFERROR($H7768,0)&gt;0,LEN(TRIM($K7768&amp;""))&gt;0,IFERROR(LOOKUP(2,1/((LISTS!$M$2:$M$13&lt;&gt;"")*ISNUMBER(SEARCH(LISTS!$M$2:$M$13,$I7768))),LISTS!$N$2:$N$13),"NO")="SI"),"SI","NO"))</f>
        <v/>
      </c>
      <c r="M7768" s="9">
        <f>IF(COUNTA($A7768:$K7768)=0,"",IF($K7768&lt;&gt;"",IF(COUNTIF($K$19:$K7768,$K7768)&gt;1,"SI","NO"),IF(COUNTIFS($A$19:$A7768,$A7768,$C$19:$C7768,$C7768,$J$19:$J7768,$J7768,$D$19:$D7768,$D7768)&gt;1,"SI","NO")))</f>
        <v/>
      </c>
      <c r="N7768" s="11">
        <f>IF(COUNTA($A7768:$K7768)=0,"",IF(AND($L7768="SI",$M7768="NO"),IFERROR($H7768,0),0))</f>
        <v/>
      </c>
      <c r="O7768" s="9">
        <f>IF(COUNTA($A7768:$K7768)=0,"",IF($M7768="SI","CUFE o factura duplicada dentro del reporte; no se suma dos veces",IF(IFERROR($H7768,0)&lt;=0,"DIAN reporta valor susceptible 0",IF($L7768="NO",IFERROR(LOOKUP(2,1/((LISTS!$M$2:$M$13&lt;&gt;"")*ISNUMBER(SEARCH(LISTS!$M$2:$M$13,$I7768))),LISTS!$O$2:$O$13),"Medio de pago no elegible o no identificado por DIAN"),"Apta automaticamente por pago electronico y base positiva"))))</f>
        <v/>
      </c>
    </row>
    <row r="7769">
      <c r="A7769" s="9" t="n"/>
      <c r="B7769" s="9" t="n"/>
      <c r="C7769" s="12" t="n"/>
      <c r="D7769" s="11" t="n"/>
      <c r="E7769" s="11" t="n"/>
      <c r="F7769" s="11" t="n"/>
      <c r="G7769" s="11" t="n"/>
      <c r="H7769" s="11" t="n"/>
      <c r="I7769" s="9" t="n"/>
      <c r="J7769" s="9" t="n"/>
      <c r="K7769" s="9" t="n"/>
      <c r="L7769" s="9">
        <f>IF(COUNTA($A7769:$K7769)=0,"",IF(AND(IFERROR($H7769,0)&gt;0,LEN(TRIM($K7769&amp;""))&gt;0,IFERROR(LOOKUP(2,1/((LISTS!$M$2:$M$13&lt;&gt;"")*ISNUMBER(SEARCH(LISTS!$M$2:$M$13,$I7769))),LISTS!$N$2:$N$13),"NO")="SI"),"SI","NO"))</f>
        <v/>
      </c>
      <c r="M7769" s="9">
        <f>IF(COUNTA($A7769:$K7769)=0,"",IF($K7769&lt;&gt;"",IF(COUNTIF($K$19:$K7769,$K7769)&gt;1,"SI","NO"),IF(COUNTIFS($A$19:$A7769,$A7769,$C$19:$C7769,$C7769,$J$19:$J7769,$J7769,$D$19:$D7769,$D7769)&gt;1,"SI","NO")))</f>
        <v/>
      </c>
      <c r="N7769" s="11">
        <f>IF(COUNTA($A7769:$K7769)=0,"",IF(AND($L7769="SI",$M7769="NO"),IFERROR($H7769,0),0))</f>
        <v/>
      </c>
      <c r="O7769" s="9">
        <f>IF(COUNTA($A7769:$K7769)=0,"",IF($M7769="SI","CUFE o factura duplicada dentro del reporte; no se suma dos veces",IF(IFERROR($H7769,0)&lt;=0,"DIAN reporta valor susceptible 0",IF($L7769="NO",IFERROR(LOOKUP(2,1/((LISTS!$M$2:$M$13&lt;&gt;"")*ISNUMBER(SEARCH(LISTS!$M$2:$M$13,$I7769))),LISTS!$O$2:$O$13),"Medio de pago no elegible o no identificado por DIAN"),"Apta automaticamente por pago electronico y base positiva"))))</f>
        <v/>
      </c>
    </row>
    <row r="7770">
      <c r="A7770" s="9" t="n"/>
      <c r="B7770" s="9" t="n"/>
      <c r="C7770" s="12" t="n"/>
      <c r="D7770" s="11" t="n"/>
      <c r="E7770" s="11" t="n"/>
      <c r="F7770" s="11" t="n"/>
      <c r="G7770" s="11" t="n"/>
      <c r="H7770" s="11" t="n"/>
      <c r="I7770" s="9" t="n"/>
      <c r="J7770" s="9" t="n"/>
      <c r="K7770" s="9" t="n"/>
      <c r="L7770" s="9">
        <f>IF(COUNTA($A7770:$K7770)=0,"",IF(AND(IFERROR($H7770,0)&gt;0,LEN(TRIM($K7770&amp;""))&gt;0,IFERROR(LOOKUP(2,1/((LISTS!$M$2:$M$13&lt;&gt;"")*ISNUMBER(SEARCH(LISTS!$M$2:$M$13,$I7770))),LISTS!$N$2:$N$13),"NO")="SI"),"SI","NO"))</f>
        <v/>
      </c>
      <c r="M7770" s="9">
        <f>IF(COUNTA($A7770:$K7770)=0,"",IF($K7770&lt;&gt;"",IF(COUNTIF($K$19:$K7770,$K7770)&gt;1,"SI","NO"),IF(COUNTIFS($A$19:$A7770,$A7770,$C$19:$C7770,$C7770,$J$19:$J7770,$J7770,$D$19:$D7770,$D7770)&gt;1,"SI","NO")))</f>
        <v/>
      </c>
      <c r="N7770" s="11">
        <f>IF(COUNTA($A7770:$K7770)=0,"",IF(AND($L7770="SI",$M7770="NO"),IFERROR($H7770,0),0))</f>
        <v/>
      </c>
      <c r="O7770" s="9">
        <f>IF(COUNTA($A7770:$K7770)=0,"",IF($M7770="SI","CUFE o factura duplicada dentro del reporte; no se suma dos veces",IF(IFERROR($H7770,0)&lt;=0,"DIAN reporta valor susceptible 0",IF($L7770="NO",IFERROR(LOOKUP(2,1/((LISTS!$M$2:$M$13&lt;&gt;"")*ISNUMBER(SEARCH(LISTS!$M$2:$M$13,$I7770))),LISTS!$O$2:$O$13),"Medio de pago no elegible o no identificado por DIAN"),"Apta automaticamente por pago electronico y base positiva"))))</f>
        <v/>
      </c>
    </row>
    <row r="7771">
      <c r="A7771" s="9" t="n"/>
      <c r="B7771" s="9" t="n"/>
      <c r="C7771" s="12" t="n"/>
      <c r="D7771" s="11" t="n"/>
      <c r="E7771" s="11" t="n"/>
      <c r="F7771" s="11" t="n"/>
      <c r="G7771" s="11" t="n"/>
      <c r="H7771" s="11" t="n"/>
      <c r="I7771" s="9" t="n"/>
      <c r="J7771" s="9" t="n"/>
      <c r="K7771" s="9" t="n"/>
      <c r="L7771" s="9">
        <f>IF(COUNTA($A7771:$K7771)=0,"",IF(AND(IFERROR($H7771,0)&gt;0,LEN(TRIM($K7771&amp;""))&gt;0,IFERROR(LOOKUP(2,1/((LISTS!$M$2:$M$13&lt;&gt;"")*ISNUMBER(SEARCH(LISTS!$M$2:$M$13,$I7771))),LISTS!$N$2:$N$13),"NO")="SI"),"SI","NO"))</f>
        <v/>
      </c>
      <c r="M7771" s="9">
        <f>IF(COUNTA($A7771:$K7771)=0,"",IF($K7771&lt;&gt;"",IF(COUNTIF($K$19:$K7771,$K7771)&gt;1,"SI","NO"),IF(COUNTIFS($A$19:$A7771,$A7771,$C$19:$C7771,$C7771,$J$19:$J7771,$J7771,$D$19:$D7771,$D7771)&gt;1,"SI","NO")))</f>
        <v/>
      </c>
      <c r="N7771" s="11">
        <f>IF(COUNTA($A7771:$K7771)=0,"",IF(AND($L7771="SI",$M7771="NO"),IFERROR($H7771,0),0))</f>
        <v/>
      </c>
      <c r="O7771" s="9">
        <f>IF(COUNTA($A7771:$K7771)=0,"",IF($M7771="SI","CUFE o factura duplicada dentro del reporte; no se suma dos veces",IF(IFERROR($H7771,0)&lt;=0,"DIAN reporta valor susceptible 0",IF($L7771="NO",IFERROR(LOOKUP(2,1/((LISTS!$M$2:$M$13&lt;&gt;"")*ISNUMBER(SEARCH(LISTS!$M$2:$M$13,$I7771))),LISTS!$O$2:$O$13),"Medio de pago no elegible o no identificado por DIAN"),"Apta automaticamente por pago electronico y base positiva"))))</f>
        <v/>
      </c>
    </row>
    <row r="7772">
      <c r="A7772" s="9" t="n"/>
      <c r="B7772" s="9" t="n"/>
      <c r="C7772" s="12" t="n"/>
      <c r="D7772" s="11" t="n"/>
      <c r="E7772" s="11" t="n"/>
      <c r="F7772" s="11" t="n"/>
      <c r="G7772" s="11" t="n"/>
      <c r="H7772" s="11" t="n"/>
      <c r="I7772" s="9" t="n"/>
      <c r="J7772" s="9" t="n"/>
      <c r="K7772" s="9" t="n"/>
      <c r="L7772" s="9">
        <f>IF(COUNTA($A7772:$K7772)=0,"",IF(AND(IFERROR($H7772,0)&gt;0,LEN(TRIM($K7772&amp;""))&gt;0,IFERROR(LOOKUP(2,1/((LISTS!$M$2:$M$13&lt;&gt;"")*ISNUMBER(SEARCH(LISTS!$M$2:$M$13,$I7772))),LISTS!$N$2:$N$13),"NO")="SI"),"SI","NO"))</f>
        <v/>
      </c>
      <c r="M7772" s="9">
        <f>IF(COUNTA($A7772:$K7772)=0,"",IF($K7772&lt;&gt;"",IF(COUNTIF($K$19:$K7772,$K7772)&gt;1,"SI","NO"),IF(COUNTIFS($A$19:$A7772,$A7772,$C$19:$C7772,$C7772,$J$19:$J7772,$J7772,$D$19:$D7772,$D7772)&gt;1,"SI","NO")))</f>
        <v/>
      </c>
      <c r="N7772" s="11">
        <f>IF(COUNTA($A7772:$K7772)=0,"",IF(AND($L7772="SI",$M7772="NO"),IFERROR($H7772,0),0))</f>
        <v/>
      </c>
      <c r="O7772" s="9">
        <f>IF(COUNTA($A7772:$K7772)=0,"",IF($M7772="SI","CUFE o factura duplicada dentro del reporte; no se suma dos veces",IF(IFERROR($H7772,0)&lt;=0,"DIAN reporta valor susceptible 0",IF($L7772="NO",IFERROR(LOOKUP(2,1/((LISTS!$M$2:$M$13&lt;&gt;"")*ISNUMBER(SEARCH(LISTS!$M$2:$M$13,$I7772))),LISTS!$O$2:$O$13),"Medio de pago no elegible o no identificado por DIAN"),"Apta automaticamente por pago electronico y base positiva"))))</f>
        <v/>
      </c>
    </row>
    <row r="7773">
      <c r="A7773" s="9" t="n"/>
      <c r="B7773" s="9" t="n"/>
      <c r="C7773" s="12" t="n"/>
      <c r="D7773" s="11" t="n"/>
      <c r="E7773" s="11" t="n"/>
      <c r="F7773" s="11" t="n"/>
      <c r="G7773" s="11" t="n"/>
      <c r="H7773" s="11" t="n"/>
      <c r="I7773" s="9" t="n"/>
      <c r="J7773" s="9" t="n"/>
      <c r="K7773" s="9" t="n"/>
      <c r="L7773" s="9">
        <f>IF(COUNTA($A7773:$K7773)=0,"",IF(AND(IFERROR($H7773,0)&gt;0,LEN(TRIM($K7773&amp;""))&gt;0,IFERROR(LOOKUP(2,1/((LISTS!$M$2:$M$13&lt;&gt;"")*ISNUMBER(SEARCH(LISTS!$M$2:$M$13,$I7773))),LISTS!$N$2:$N$13),"NO")="SI"),"SI","NO"))</f>
        <v/>
      </c>
      <c r="M7773" s="9">
        <f>IF(COUNTA($A7773:$K7773)=0,"",IF($K7773&lt;&gt;"",IF(COUNTIF($K$19:$K7773,$K7773)&gt;1,"SI","NO"),IF(COUNTIFS($A$19:$A7773,$A7773,$C$19:$C7773,$C7773,$J$19:$J7773,$J7773,$D$19:$D7773,$D7773)&gt;1,"SI","NO")))</f>
        <v/>
      </c>
      <c r="N7773" s="11">
        <f>IF(COUNTA($A7773:$K7773)=0,"",IF(AND($L7773="SI",$M7773="NO"),IFERROR($H7773,0),0))</f>
        <v/>
      </c>
      <c r="O7773" s="9">
        <f>IF(COUNTA($A7773:$K7773)=0,"",IF($M7773="SI","CUFE o factura duplicada dentro del reporte; no se suma dos veces",IF(IFERROR($H7773,0)&lt;=0,"DIAN reporta valor susceptible 0",IF($L7773="NO",IFERROR(LOOKUP(2,1/((LISTS!$M$2:$M$13&lt;&gt;"")*ISNUMBER(SEARCH(LISTS!$M$2:$M$13,$I7773))),LISTS!$O$2:$O$13),"Medio de pago no elegible o no identificado por DIAN"),"Apta automaticamente por pago electronico y base positiva"))))</f>
        <v/>
      </c>
    </row>
    <row r="7774">
      <c r="A7774" s="9" t="n"/>
      <c r="B7774" s="9" t="n"/>
      <c r="C7774" s="12" t="n"/>
      <c r="D7774" s="11" t="n"/>
      <c r="E7774" s="11" t="n"/>
      <c r="F7774" s="11" t="n"/>
      <c r="G7774" s="11" t="n"/>
      <c r="H7774" s="11" t="n"/>
      <c r="I7774" s="9" t="n"/>
      <c r="J7774" s="9" t="n"/>
      <c r="K7774" s="9" t="n"/>
      <c r="L7774" s="9">
        <f>IF(COUNTA($A7774:$K7774)=0,"",IF(AND(IFERROR($H7774,0)&gt;0,LEN(TRIM($K7774&amp;""))&gt;0,IFERROR(LOOKUP(2,1/((LISTS!$M$2:$M$13&lt;&gt;"")*ISNUMBER(SEARCH(LISTS!$M$2:$M$13,$I7774))),LISTS!$N$2:$N$13),"NO")="SI"),"SI","NO"))</f>
        <v/>
      </c>
      <c r="M7774" s="9">
        <f>IF(COUNTA($A7774:$K7774)=0,"",IF($K7774&lt;&gt;"",IF(COUNTIF($K$19:$K7774,$K7774)&gt;1,"SI","NO"),IF(COUNTIFS($A$19:$A7774,$A7774,$C$19:$C7774,$C7774,$J$19:$J7774,$J7774,$D$19:$D7774,$D7774)&gt;1,"SI","NO")))</f>
        <v/>
      </c>
      <c r="N7774" s="11">
        <f>IF(COUNTA($A7774:$K7774)=0,"",IF(AND($L7774="SI",$M7774="NO"),IFERROR($H7774,0),0))</f>
        <v/>
      </c>
      <c r="O7774" s="9">
        <f>IF(COUNTA($A7774:$K7774)=0,"",IF($M7774="SI","CUFE o factura duplicada dentro del reporte; no se suma dos veces",IF(IFERROR($H7774,0)&lt;=0,"DIAN reporta valor susceptible 0",IF($L7774="NO",IFERROR(LOOKUP(2,1/((LISTS!$M$2:$M$13&lt;&gt;"")*ISNUMBER(SEARCH(LISTS!$M$2:$M$13,$I7774))),LISTS!$O$2:$O$13),"Medio de pago no elegible o no identificado por DIAN"),"Apta automaticamente por pago electronico y base positiva"))))</f>
        <v/>
      </c>
    </row>
    <row r="7775">
      <c r="A7775" s="9" t="n"/>
      <c r="B7775" s="9" t="n"/>
      <c r="C7775" s="12" t="n"/>
      <c r="D7775" s="11" t="n"/>
      <c r="E7775" s="11" t="n"/>
      <c r="F7775" s="11" t="n"/>
      <c r="G7775" s="11" t="n"/>
      <c r="H7775" s="11" t="n"/>
      <c r="I7775" s="9" t="n"/>
      <c r="J7775" s="9" t="n"/>
      <c r="K7775" s="9" t="n"/>
      <c r="L7775" s="9">
        <f>IF(COUNTA($A7775:$K7775)=0,"",IF(AND(IFERROR($H7775,0)&gt;0,LEN(TRIM($K7775&amp;""))&gt;0,IFERROR(LOOKUP(2,1/((LISTS!$M$2:$M$13&lt;&gt;"")*ISNUMBER(SEARCH(LISTS!$M$2:$M$13,$I7775))),LISTS!$N$2:$N$13),"NO")="SI"),"SI","NO"))</f>
        <v/>
      </c>
      <c r="M7775" s="9">
        <f>IF(COUNTA($A7775:$K7775)=0,"",IF($K7775&lt;&gt;"",IF(COUNTIF($K$19:$K7775,$K7775)&gt;1,"SI","NO"),IF(COUNTIFS($A$19:$A7775,$A7775,$C$19:$C7775,$C7775,$J$19:$J7775,$J7775,$D$19:$D7775,$D7775)&gt;1,"SI","NO")))</f>
        <v/>
      </c>
      <c r="N7775" s="11">
        <f>IF(COUNTA($A7775:$K7775)=0,"",IF(AND($L7775="SI",$M7775="NO"),IFERROR($H7775,0),0))</f>
        <v/>
      </c>
      <c r="O7775" s="9">
        <f>IF(COUNTA($A7775:$K7775)=0,"",IF($M7775="SI","CUFE o factura duplicada dentro del reporte; no se suma dos veces",IF(IFERROR($H7775,0)&lt;=0,"DIAN reporta valor susceptible 0",IF($L7775="NO",IFERROR(LOOKUP(2,1/((LISTS!$M$2:$M$13&lt;&gt;"")*ISNUMBER(SEARCH(LISTS!$M$2:$M$13,$I7775))),LISTS!$O$2:$O$13),"Medio de pago no elegible o no identificado por DIAN"),"Apta automaticamente por pago electronico y base positiva"))))</f>
        <v/>
      </c>
    </row>
    <row r="7776">
      <c r="A7776" s="9" t="n"/>
      <c r="B7776" s="9" t="n"/>
      <c r="C7776" s="12" t="n"/>
      <c r="D7776" s="11" t="n"/>
      <c r="E7776" s="11" t="n"/>
      <c r="F7776" s="11" t="n"/>
      <c r="G7776" s="11" t="n"/>
      <c r="H7776" s="11" t="n"/>
      <c r="I7776" s="9" t="n"/>
      <c r="J7776" s="9" t="n"/>
      <c r="K7776" s="9" t="n"/>
      <c r="L7776" s="9">
        <f>IF(COUNTA($A7776:$K7776)=0,"",IF(AND(IFERROR($H7776,0)&gt;0,LEN(TRIM($K7776&amp;""))&gt;0,IFERROR(LOOKUP(2,1/((LISTS!$M$2:$M$13&lt;&gt;"")*ISNUMBER(SEARCH(LISTS!$M$2:$M$13,$I7776))),LISTS!$N$2:$N$13),"NO")="SI"),"SI","NO"))</f>
        <v/>
      </c>
      <c r="M7776" s="9">
        <f>IF(COUNTA($A7776:$K7776)=0,"",IF($K7776&lt;&gt;"",IF(COUNTIF($K$19:$K7776,$K7776)&gt;1,"SI","NO"),IF(COUNTIFS($A$19:$A7776,$A7776,$C$19:$C7776,$C7776,$J$19:$J7776,$J7776,$D$19:$D7776,$D7776)&gt;1,"SI","NO")))</f>
        <v/>
      </c>
      <c r="N7776" s="11">
        <f>IF(COUNTA($A7776:$K7776)=0,"",IF(AND($L7776="SI",$M7776="NO"),IFERROR($H7776,0),0))</f>
        <v/>
      </c>
      <c r="O7776" s="9">
        <f>IF(COUNTA($A7776:$K7776)=0,"",IF($M7776="SI","CUFE o factura duplicada dentro del reporte; no se suma dos veces",IF(IFERROR($H7776,0)&lt;=0,"DIAN reporta valor susceptible 0",IF($L7776="NO",IFERROR(LOOKUP(2,1/((LISTS!$M$2:$M$13&lt;&gt;"")*ISNUMBER(SEARCH(LISTS!$M$2:$M$13,$I7776))),LISTS!$O$2:$O$13),"Medio de pago no elegible o no identificado por DIAN"),"Apta automaticamente por pago electronico y base positiva"))))</f>
        <v/>
      </c>
    </row>
    <row r="7777">
      <c r="A7777" s="9" t="n"/>
      <c r="B7777" s="9" t="n"/>
      <c r="C7777" s="12" t="n"/>
      <c r="D7777" s="11" t="n"/>
      <c r="E7777" s="11" t="n"/>
      <c r="F7777" s="11" t="n"/>
      <c r="G7777" s="11" t="n"/>
      <c r="H7777" s="11" t="n"/>
      <c r="I7777" s="9" t="n"/>
      <c r="J7777" s="9" t="n"/>
      <c r="K7777" s="9" t="n"/>
      <c r="L7777" s="9">
        <f>IF(COUNTA($A7777:$K7777)=0,"",IF(AND(IFERROR($H7777,0)&gt;0,LEN(TRIM($K7777&amp;""))&gt;0,IFERROR(LOOKUP(2,1/((LISTS!$M$2:$M$13&lt;&gt;"")*ISNUMBER(SEARCH(LISTS!$M$2:$M$13,$I7777))),LISTS!$N$2:$N$13),"NO")="SI"),"SI","NO"))</f>
        <v/>
      </c>
      <c r="M7777" s="9">
        <f>IF(COUNTA($A7777:$K7777)=0,"",IF($K7777&lt;&gt;"",IF(COUNTIF($K$19:$K7777,$K7777)&gt;1,"SI","NO"),IF(COUNTIFS($A$19:$A7777,$A7777,$C$19:$C7777,$C7777,$J$19:$J7777,$J7777,$D$19:$D7777,$D7777)&gt;1,"SI","NO")))</f>
        <v/>
      </c>
      <c r="N7777" s="11">
        <f>IF(COUNTA($A7777:$K7777)=0,"",IF(AND($L7777="SI",$M7777="NO"),IFERROR($H7777,0),0))</f>
        <v/>
      </c>
      <c r="O7777" s="9">
        <f>IF(COUNTA($A7777:$K7777)=0,"",IF($M7777="SI","CUFE o factura duplicada dentro del reporte; no se suma dos veces",IF(IFERROR($H7777,0)&lt;=0,"DIAN reporta valor susceptible 0",IF($L7777="NO",IFERROR(LOOKUP(2,1/((LISTS!$M$2:$M$13&lt;&gt;"")*ISNUMBER(SEARCH(LISTS!$M$2:$M$13,$I7777))),LISTS!$O$2:$O$13),"Medio de pago no elegible o no identificado por DIAN"),"Apta automaticamente por pago electronico y base positiva"))))</f>
        <v/>
      </c>
    </row>
    <row r="7778">
      <c r="A7778" s="9" t="n"/>
      <c r="B7778" s="9" t="n"/>
      <c r="C7778" s="12" t="n"/>
      <c r="D7778" s="11" t="n"/>
      <c r="E7778" s="11" t="n"/>
      <c r="F7778" s="11" t="n"/>
      <c r="G7778" s="11" t="n"/>
      <c r="H7778" s="11" t="n"/>
      <c r="I7778" s="9" t="n"/>
      <c r="J7778" s="9" t="n"/>
      <c r="K7778" s="9" t="n"/>
      <c r="L7778" s="9">
        <f>IF(COUNTA($A7778:$K7778)=0,"",IF(AND(IFERROR($H7778,0)&gt;0,LEN(TRIM($K7778&amp;""))&gt;0,IFERROR(LOOKUP(2,1/((LISTS!$M$2:$M$13&lt;&gt;"")*ISNUMBER(SEARCH(LISTS!$M$2:$M$13,$I7778))),LISTS!$N$2:$N$13),"NO")="SI"),"SI","NO"))</f>
        <v/>
      </c>
      <c r="M7778" s="9">
        <f>IF(COUNTA($A7778:$K7778)=0,"",IF($K7778&lt;&gt;"",IF(COUNTIF($K$19:$K7778,$K7778)&gt;1,"SI","NO"),IF(COUNTIFS($A$19:$A7778,$A7778,$C$19:$C7778,$C7778,$J$19:$J7778,$J7778,$D$19:$D7778,$D7778)&gt;1,"SI","NO")))</f>
        <v/>
      </c>
      <c r="N7778" s="11">
        <f>IF(COUNTA($A7778:$K7778)=0,"",IF(AND($L7778="SI",$M7778="NO"),IFERROR($H7778,0),0))</f>
        <v/>
      </c>
      <c r="O7778" s="9">
        <f>IF(COUNTA($A7778:$K7778)=0,"",IF($M7778="SI","CUFE o factura duplicada dentro del reporte; no se suma dos veces",IF(IFERROR($H7778,0)&lt;=0,"DIAN reporta valor susceptible 0",IF($L7778="NO",IFERROR(LOOKUP(2,1/((LISTS!$M$2:$M$13&lt;&gt;"")*ISNUMBER(SEARCH(LISTS!$M$2:$M$13,$I7778))),LISTS!$O$2:$O$13),"Medio de pago no elegible o no identificado por DIAN"),"Apta automaticamente por pago electronico y base positiva"))))</f>
        <v/>
      </c>
    </row>
    <row r="7779">
      <c r="A7779" s="9" t="n"/>
      <c r="B7779" s="9" t="n"/>
      <c r="C7779" s="12" t="n"/>
      <c r="D7779" s="11" t="n"/>
      <c r="E7779" s="11" t="n"/>
      <c r="F7779" s="11" t="n"/>
      <c r="G7779" s="11" t="n"/>
      <c r="H7779" s="11" t="n"/>
      <c r="I7779" s="9" t="n"/>
      <c r="J7779" s="9" t="n"/>
      <c r="K7779" s="9" t="n"/>
      <c r="L7779" s="9">
        <f>IF(COUNTA($A7779:$K7779)=0,"",IF(AND(IFERROR($H7779,0)&gt;0,LEN(TRIM($K7779&amp;""))&gt;0,IFERROR(LOOKUP(2,1/((LISTS!$M$2:$M$13&lt;&gt;"")*ISNUMBER(SEARCH(LISTS!$M$2:$M$13,$I7779))),LISTS!$N$2:$N$13),"NO")="SI"),"SI","NO"))</f>
        <v/>
      </c>
      <c r="M7779" s="9">
        <f>IF(COUNTA($A7779:$K7779)=0,"",IF($K7779&lt;&gt;"",IF(COUNTIF($K$19:$K7779,$K7779)&gt;1,"SI","NO"),IF(COUNTIFS($A$19:$A7779,$A7779,$C$19:$C7779,$C7779,$J$19:$J7779,$J7779,$D$19:$D7779,$D7779)&gt;1,"SI","NO")))</f>
        <v/>
      </c>
      <c r="N7779" s="11">
        <f>IF(COUNTA($A7779:$K7779)=0,"",IF(AND($L7779="SI",$M7779="NO"),IFERROR($H7779,0),0))</f>
        <v/>
      </c>
      <c r="O7779" s="9">
        <f>IF(COUNTA($A7779:$K7779)=0,"",IF($M7779="SI","CUFE o factura duplicada dentro del reporte; no se suma dos veces",IF(IFERROR($H7779,0)&lt;=0,"DIAN reporta valor susceptible 0",IF($L7779="NO",IFERROR(LOOKUP(2,1/((LISTS!$M$2:$M$13&lt;&gt;"")*ISNUMBER(SEARCH(LISTS!$M$2:$M$13,$I7779))),LISTS!$O$2:$O$13),"Medio de pago no elegible o no identificado por DIAN"),"Apta automaticamente por pago electronico y base positiva"))))</f>
        <v/>
      </c>
    </row>
    <row r="7780">
      <c r="A7780" s="9" t="n"/>
      <c r="B7780" s="9" t="n"/>
      <c r="C7780" s="12" t="n"/>
      <c r="D7780" s="11" t="n"/>
      <c r="E7780" s="11" t="n"/>
      <c r="F7780" s="11" t="n"/>
      <c r="G7780" s="11" t="n"/>
      <c r="H7780" s="11" t="n"/>
      <c r="I7780" s="9" t="n"/>
      <c r="J7780" s="9" t="n"/>
      <c r="K7780" s="9" t="n"/>
      <c r="L7780" s="9">
        <f>IF(COUNTA($A7780:$K7780)=0,"",IF(AND(IFERROR($H7780,0)&gt;0,LEN(TRIM($K7780&amp;""))&gt;0,IFERROR(LOOKUP(2,1/((LISTS!$M$2:$M$13&lt;&gt;"")*ISNUMBER(SEARCH(LISTS!$M$2:$M$13,$I7780))),LISTS!$N$2:$N$13),"NO")="SI"),"SI","NO"))</f>
        <v/>
      </c>
      <c r="M7780" s="9">
        <f>IF(COUNTA($A7780:$K7780)=0,"",IF($K7780&lt;&gt;"",IF(COUNTIF($K$19:$K7780,$K7780)&gt;1,"SI","NO"),IF(COUNTIFS($A$19:$A7780,$A7780,$C$19:$C7780,$C7780,$J$19:$J7780,$J7780,$D$19:$D7780,$D7780)&gt;1,"SI","NO")))</f>
        <v/>
      </c>
      <c r="N7780" s="11">
        <f>IF(COUNTA($A7780:$K7780)=0,"",IF(AND($L7780="SI",$M7780="NO"),IFERROR($H7780,0),0))</f>
        <v/>
      </c>
      <c r="O7780" s="9">
        <f>IF(COUNTA($A7780:$K7780)=0,"",IF($M7780="SI","CUFE o factura duplicada dentro del reporte; no se suma dos veces",IF(IFERROR($H7780,0)&lt;=0,"DIAN reporta valor susceptible 0",IF($L7780="NO",IFERROR(LOOKUP(2,1/((LISTS!$M$2:$M$13&lt;&gt;"")*ISNUMBER(SEARCH(LISTS!$M$2:$M$13,$I7780))),LISTS!$O$2:$O$13),"Medio de pago no elegible o no identificado por DIAN"),"Apta automaticamente por pago electronico y base positiva"))))</f>
        <v/>
      </c>
    </row>
    <row r="7781">
      <c r="A7781" s="9" t="n"/>
      <c r="B7781" s="9" t="n"/>
      <c r="C7781" s="12" t="n"/>
      <c r="D7781" s="11" t="n"/>
      <c r="E7781" s="11" t="n"/>
      <c r="F7781" s="11" t="n"/>
      <c r="G7781" s="11" t="n"/>
      <c r="H7781" s="11" t="n"/>
      <c r="I7781" s="9" t="n"/>
      <c r="J7781" s="9" t="n"/>
      <c r="K7781" s="9" t="n"/>
      <c r="L7781" s="9">
        <f>IF(COUNTA($A7781:$K7781)=0,"",IF(AND(IFERROR($H7781,0)&gt;0,LEN(TRIM($K7781&amp;""))&gt;0,IFERROR(LOOKUP(2,1/((LISTS!$M$2:$M$13&lt;&gt;"")*ISNUMBER(SEARCH(LISTS!$M$2:$M$13,$I7781))),LISTS!$N$2:$N$13),"NO")="SI"),"SI","NO"))</f>
        <v/>
      </c>
      <c r="M7781" s="9">
        <f>IF(COUNTA($A7781:$K7781)=0,"",IF($K7781&lt;&gt;"",IF(COUNTIF($K$19:$K7781,$K7781)&gt;1,"SI","NO"),IF(COUNTIFS($A$19:$A7781,$A7781,$C$19:$C7781,$C7781,$J$19:$J7781,$J7781,$D$19:$D7781,$D7781)&gt;1,"SI","NO")))</f>
        <v/>
      </c>
      <c r="N7781" s="11">
        <f>IF(COUNTA($A7781:$K7781)=0,"",IF(AND($L7781="SI",$M7781="NO"),IFERROR($H7781,0),0))</f>
        <v/>
      </c>
      <c r="O7781" s="9">
        <f>IF(COUNTA($A7781:$K7781)=0,"",IF($M7781="SI","CUFE o factura duplicada dentro del reporte; no se suma dos veces",IF(IFERROR($H7781,0)&lt;=0,"DIAN reporta valor susceptible 0",IF($L7781="NO",IFERROR(LOOKUP(2,1/((LISTS!$M$2:$M$13&lt;&gt;"")*ISNUMBER(SEARCH(LISTS!$M$2:$M$13,$I7781))),LISTS!$O$2:$O$13),"Medio de pago no elegible o no identificado por DIAN"),"Apta automaticamente por pago electronico y base positiva"))))</f>
        <v/>
      </c>
    </row>
    <row r="7782">
      <c r="A7782" s="9" t="n"/>
      <c r="B7782" s="9" t="n"/>
      <c r="C7782" s="12" t="n"/>
      <c r="D7782" s="11" t="n"/>
      <c r="E7782" s="11" t="n"/>
      <c r="F7782" s="11" t="n"/>
      <c r="G7782" s="11" t="n"/>
      <c r="H7782" s="11" t="n"/>
      <c r="I7782" s="9" t="n"/>
      <c r="J7782" s="9" t="n"/>
      <c r="K7782" s="9" t="n"/>
      <c r="L7782" s="9">
        <f>IF(COUNTA($A7782:$K7782)=0,"",IF(AND(IFERROR($H7782,0)&gt;0,LEN(TRIM($K7782&amp;""))&gt;0,IFERROR(LOOKUP(2,1/((LISTS!$M$2:$M$13&lt;&gt;"")*ISNUMBER(SEARCH(LISTS!$M$2:$M$13,$I7782))),LISTS!$N$2:$N$13),"NO")="SI"),"SI","NO"))</f>
        <v/>
      </c>
      <c r="M7782" s="9">
        <f>IF(COUNTA($A7782:$K7782)=0,"",IF($K7782&lt;&gt;"",IF(COUNTIF($K$19:$K7782,$K7782)&gt;1,"SI","NO"),IF(COUNTIFS($A$19:$A7782,$A7782,$C$19:$C7782,$C7782,$J$19:$J7782,$J7782,$D$19:$D7782,$D7782)&gt;1,"SI","NO")))</f>
        <v/>
      </c>
      <c r="N7782" s="11">
        <f>IF(COUNTA($A7782:$K7782)=0,"",IF(AND($L7782="SI",$M7782="NO"),IFERROR($H7782,0),0))</f>
        <v/>
      </c>
      <c r="O7782" s="9">
        <f>IF(COUNTA($A7782:$K7782)=0,"",IF($M7782="SI","CUFE o factura duplicada dentro del reporte; no se suma dos veces",IF(IFERROR($H7782,0)&lt;=0,"DIAN reporta valor susceptible 0",IF($L7782="NO",IFERROR(LOOKUP(2,1/((LISTS!$M$2:$M$13&lt;&gt;"")*ISNUMBER(SEARCH(LISTS!$M$2:$M$13,$I7782))),LISTS!$O$2:$O$13),"Medio de pago no elegible o no identificado por DIAN"),"Apta automaticamente por pago electronico y base positiva"))))</f>
        <v/>
      </c>
    </row>
    <row r="7783">
      <c r="A7783" s="9" t="n"/>
      <c r="B7783" s="9" t="n"/>
      <c r="C7783" s="12" t="n"/>
      <c r="D7783" s="11" t="n"/>
      <c r="E7783" s="11" t="n"/>
      <c r="F7783" s="11" t="n"/>
      <c r="G7783" s="11" t="n"/>
      <c r="H7783" s="11" t="n"/>
      <c r="I7783" s="9" t="n"/>
      <c r="J7783" s="9" t="n"/>
      <c r="K7783" s="9" t="n"/>
      <c r="L7783" s="9">
        <f>IF(COUNTA($A7783:$K7783)=0,"",IF(AND(IFERROR($H7783,0)&gt;0,LEN(TRIM($K7783&amp;""))&gt;0,IFERROR(LOOKUP(2,1/((LISTS!$M$2:$M$13&lt;&gt;"")*ISNUMBER(SEARCH(LISTS!$M$2:$M$13,$I7783))),LISTS!$N$2:$N$13),"NO")="SI"),"SI","NO"))</f>
        <v/>
      </c>
      <c r="M7783" s="9">
        <f>IF(COUNTA($A7783:$K7783)=0,"",IF($K7783&lt;&gt;"",IF(COUNTIF($K$19:$K7783,$K7783)&gt;1,"SI","NO"),IF(COUNTIFS($A$19:$A7783,$A7783,$C$19:$C7783,$C7783,$J$19:$J7783,$J7783,$D$19:$D7783,$D7783)&gt;1,"SI","NO")))</f>
        <v/>
      </c>
      <c r="N7783" s="11">
        <f>IF(COUNTA($A7783:$K7783)=0,"",IF(AND($L7783="SI",$M7783="NO"),IFERROR($H7783,0),0))</f>
        <v/>
      </c>
      <c r="O7783" s="9">
        <f>IF(COUNTA($A7783:$K7783)=0,"",IF($M7783="SI","CUFE o factura duplicada dentro del reporte; no se suma dos veces",IF(IFERROR($H7783,0)&lt;=0,"DIAN reporta valor susceptible 0",IF($L7783="NO",IFERROR(LOOKUP(2,1/((LISTS!$M$2:$M$13&lt;&gt;"")*ISNUMBER(SEARCH(LISTS!$M$2:$M$13,$I7783))),LISTS!$O$2:$O$13),"Medio de pago no elegible o no identificado por DIAN"),"Apta automaticamente por pago electronico y base positiva"))))</f>
        <v/>
      </c>
    </row>
    <row r="7784">
      <c r="A7784" s="9" t="n"/>
      <c r="B7784" s="9" t="n"/>
      <c r="C7784" s="12" t="n"/>
      <c r="D7784" s="11" t="n"/>
      <c r="E7784" s="11" t="n"/>
      <c r="F7784" s="11" t="n"/>
      <c r="G7784" s="11" t="n"/>
      <c r="H7784" s="11" t="n"/>
      <c r="I7784" s="9" t="n"/>
      <c r="J7784" s="9" t="n"/>
      <c r="K7784" s="9" t="n"/>
      <c r="L7784" s="9">
        <f>IF(COUNTA($A7784:$K7784)=0,"",IF(AND(IFERROR($H7784,0)&gt;0,LEN(TRIM($K7784&amp;""))&gt;0,IFERROR(LOOKUP(2,1/((LISTS!$M$2:$M$13&lt;&gt;"")*ISNUMBER(SEARCH(LISTS!$M$2:$M$13,$I7784))),LISTS!$N$2:$N$13),"NO")="SI"),"SI","NO"))</f>
        <v/>
      </c>
      <c r="M7784" s="9">
        <f>IF(COUNTA($A7784:$K7784)=0,"",IF($K7784&lt;&gt;"",IF(COUNTIF($K$19:$K7784,$K7784)&gt;1,"SI","NO"),IF(COUNTIFS($A$19:$A7784,$A7784,$C$19:$C7784,$C7784,$J$19:$J7784,$J7784,$D$19:$D7784,$D7784)&gt;1,"SI","NO")))</f>
        <v/>
      </c>
      <c r="N7784" s="11">
        <f>IF(COUNTA($A7784:$K7784)=0,"",IF(AND($L7784="SI",$M7784="NO"),IFERROR($H7784,0),0))</f>
        <v/>
      </c>
      <c r="O7784" s="9">
        <f>IF(COUNTA($A7784:$K7784)=0,"",IF($M7784="SI","CUFE o factura duplicada dentro del reporte; no se suma dos veces",IF(IFERROR($H7784,0)&lt;=0,"DIAN reporta valor susceptible 0",IF($L7784="NO",IFERROR(LOOKUP(2,1/((LISTS!$M$2:$M$13&lt;&gt;"")*ISNUMBER(SEARCH(LISTS!$M$2:$M$13,$I7784))),LISTS!$O$2:$O$13),"Medio de pago no elegible o no identificado por DIAN"),"Apta automaticamente por pago electronico y base positiva"))))</f>
        <v/>
      </c>
    </row>
    <row r="7785">
      <c r="A7785" s="9" t="n"/>
      <c r="B7785" s="9" t="n"/>
      <c r="C7785" s="12" t="n"/>
      <c r="D7785" s="11" t="n"/>
      <c r="E7785" s="11" t="n"/>
      <c r="F7785" s="11" t="n"/>
      <c r="G7785" s="11" t="n"/>
      <c r="H7785" s="11" t="n"/>
      <c r="I7785" s="9" t="n"/>
      <c r="J7785" s="9" t="n"/>
      <c r="K7785" s="9" t="n"/>
      <c r="L7785" s="9">
        <f>IF(COUNTA($A7785:$K7785)=0,"",IF(AND(IFERROR($H7785,0)&gt;0,LEN(TRIM($K7785&amp;""))&gt;0,IFERROR(LOOKUP(2,1/((LISTS!$M$2:$M$13&lt;&gt;"")*ISNUMBER(SEARCH(LISTS!$M$2:$M$13,$I7785))),LISTS!$N$2:$N$13),"NO")="SI"),"SI","NO"))</f>
        <v/>
      </c>
      <c r="M7785" s="9">
        <f>IF(COUNTA($A7785:$K7785)=0,"",IF($K7785&lt;&gt;"",IF(COUNTIF($K$19:$K7785,$K7785)&gt;1,"SI","NO"),IF(COUNTIFS($A$19:$A7785,$A7785,$C$19:$C7785,$C7785,$J$19:$J7785,$J7785,$D$19:$D7785,$D7785)&gt;1,"SI","NO")))</f>
        <v/>
      </c>
      <c r="N7785" s="11">
        <f>IF(COUNTA($A7785:$K7785)=0,"",IF(AND($L7785="SI",$M7785="NO"),IFERROR($H7785,0),0))</f>
        <v/>
      </c>
      <c r="O7785" s="9">
        <f>IF(COUNTA($A7785:$K7785)=0,"",IF($M7785="SI","CUFE o factura duplicada dentro del reporte; no se suma dos veces",IF(IFERROR($H7785,0)&lt;=0,"DIAN reporta valor susceptible 0",IF($L7785="NO",IFERROR(LOOKUP(2,1/((LISTS!$M$2:$M$13&lt;&gt;"")*ISNUMBER(SEARCH(LISTS!$M$2:$M$13,$I7785))),LISTS!$O$2:$O$13),"Medio de pago no elegible o no identificado por DIAN"),"Apta automaticamente por pago electronico y base positiva"))))</f>
        <v/>
      </c>
    </row>
    <row r="7786">
      <c r="A7786" s="9" t="n"/>
      <c r="B7786" s="9" t="n"/>
      <c r="C7786" s="12" t="n"/>
      <c r="D7786" s="11" t="n"/>
      <c r="E7786" s="11" t="n"/>
      <c r="F7786" s="11" t="n"/>
      <c r="G7786" s="11" t="n"/>
      <c r="H7786" s="11" t="n"/>
      <c r="I7786" s="9" t="n"/>
      <c r="J7786" s="9" t="n"/>
      <c r="K7786" s="9" t="n"/>
      <c r="L7786" s="9">
        <f>IF(COUNTA($A7786:$K7786)=0,"",IF(AND(IFERROR($H7786,0)&gt;0,LEN(TRIM($K7786&amp;""))&gt;0,IFERROR(LOOKUP(2,1/((LISTS!$M$2:$M$13&lt;&gt;"")*ISNUMBER(SEARCH(LISTS!$M$2:$M$13,$I7786))),LISTS!$N$2:$N$13),"NO")="SI"),"SI","NO"))</f>
        <v/>
      </c>
      <c r="M7786" s="9">
        <f>IF(COUNTA($A7786:$K7786)=0,"",IF($K7786&lt;&gt;"",IF(COUNTIF($K$19:$K7786,$K7786)&gt;1,"SI","NO"),IF(COUNTIFS($A$19:$A7786,$A7786,$C$19:$C7786,$C7786,$J$19:$J7786,$J7786,$D$19:$D7786,$D7786)&gt;1,"SI","NO")))</f>
        <v/>
      </c>
      <c r="N7786" s="11">
        <f>IF(COUNTA($A7786:$K7786)=0,"",IF(AND($L7786="SI",$M7786="NO"),IFERROR($H7786,0),0))</f>
        <v/>
      </c>
      <c r="O7786" s="9">
        <f>IF(COUNTA($A7786:$K7786)=0,"",IF($M7786="SI","CUFE o factura duplicada dentro del reporte; no se suma dos veces",IF(IFERROR($H7786,0)&lt;=0,"DIAN reporta valor susceptible 0",IF($L7786="NO",IFERROR(LOOKUP(2,1/((LISTS!$M$2:$M$13&lt;&gt;"")*ISNUMBER(SEARCH(LISTS!$M$2:$M$13,$I7786))),LISTS!$O$2:$O$13),"Medio de pago no elegible o no identificado por DIAN"),"Apta automaticamente por pago electronico y base positiva"))))</f>
        <v/>
      </c>
    </row>
    <row r="7787">
      <c r="A7787" s="9" t="n"/>
      <c r="B7787" s="9" t="n"/>
      <c r="C7787" s="12" t="n"/>
      <c r="D7787" s="11" t="n"/>
      <c r="E7787" s="11" t="n"/>
      <c r="F7787" s="11" t="n"/>
      <c r="G7787" s="11" t="n"/>
      <c r="H7787" s="11" t="n"/>
      <c r="I7787" s="9" t="n"/>
      <c r="J7787" s="9" t="n"/>
      <c r="K7787" s="9" t="n"/>
      <c r="L7787" s="9">
        <f>IF(COUNTA($A7787:$K7787)=0,"",IF(AND(IFERROR($H7787,0)&gt;0,LEN(TRIM($K7787&amp;""))&gt;0,IFERROR(LOOKUP(2,1/((LISTS!$M$2:$M$13&lt;&gt;"")*ISNUMBER(SEARCH(LISTS!$M$2:$M$13,$I7787))),LISTS!$N$2:$N$13),"NO")="SI"),"SI","NO"))</f>
        <v/>
      </c>
      <c r="M7787" s="9">
        <f>IF(COUNTA($A7787:$K7787)=0,"",IF($K7787&lt;&gt;"",IF(COUNTIF($K$19:$K7787,$K7787)&gt;1,"SI","NO"),IF(COUNTIFS($A$19:$A7787,$A7787,$C$19:$C7787,$C7787,$J$19:$J7787,$J7787,$D$19:$D7787,$D7787)&gt;1,"SI","NO")))</f>
        <v/>
      </c>
      <c r="N7787" s="11">
        <f>IF(COUNTA($A7787:$K7787)=0,"",IF(AND($L7787="SI",$M7787="NO"),IFERROR($H7787,0),0))</f>
        <v/>
      </c>
      <c r="O7787" s="9">
        <f>IF(COUNTA($A7787:$K7787)=0,"",IF($M7787="SI","CUFE o factura duplicada dentro del reporte; no se suma dos veces",IF(IFERROR($H7787,0)&lt;=0,"DIAN reporta valor susceptible 0",IF($L7787="NO",IFERROR(LOOKUP(2,1/((LISTS!$M$2:$M$13&lt;&gt;"")*ISNUMBER(SEARCH(LISTS!$M$2:$M$13,$I7787))),LISTS!$O$2:$O$13),"Medio de pago no elegible o no identificado por DIAN"),"Apta automaticamente por pago electronico y base positiva"))))</f>
        <v/>
      </c>
    </row>
    <row r="7788">
      <c r="A7788" s="9" t="n"/>
      <c r="B7788" s="9" t="n"/>
      <c r="C7788" s="12" t="n"/>
      <c r="D7788" s="11" t="n"/>
      <c r="E7788" s="11" t="n"/>
      <c r="F7788" s="11" t="n"/>
      <c r="G7788" s="11" t="n"/>
      <c r="H7788" s="11" t="n"/>
      <c r="I7788" s="9" t="n"/>
      <c r="J7788" s="9" t="n"/>
      <c r="K7788" s="9" t="n"/>
      <c r="L7788" s="9">
        <f>IF(COUNTA($A7788:$K7788)=0,"",IF(AND(IFERROR($H7788,0)&gt;0,LEN(TRIM($K7788&amp;""))&gt;0,IFERROR(LOOKUP(2,1/((LISTS!$M$2:$M$13&lt;&gt;"")*ISNUMBER(SEARCH(LISTS!$M$2:$M$13,$I7788))),LISTS!$N$2:$N$13),"NO")="SI"),"SI","NO"))</f>
        <v/>
      </c>
      <c r="M7788" s="9">
        <f>IF(COUNTA($A7788:$K7788)=0,"",IF($K7788&lt;&gt;"",IF(COUNTIF($K$19:$K7788,$K7788)&gt;1,"SI","NO"),IF(COUNTIFS($A$19:$A7788,$A7788,$C$19:$C7788,$C7788,$J$19:$J7788,$J7788,$D$19:$D7788,$D7788)&gt;1,"SI","NO")))</f>
        <v/>
      </c>
      <c r="N7788" s="11">
        <f>IF(COUNTA($A7788:$K7788)=0,"",IF(AND($L7788="SI",$M7788="NO"),IFERROR($H7788,0),0))</f>
        <v/>
      </c>
      <c r="O7788" s="9">
        <f>IF(COUNTA($A7788:$K7788)=0,"",IF($M7788="SI","CUFE o factura duplicada dentro del reporte; no se suma dos veces",IF(IFERROR($H7788,0)&lt;=0,"DIAN reporta valor susceptible 0",IF($L7788="NO",IFERROR(LOOKUP(2,1/((LISTS!$M$2:$M$13&lt;&gt;"")*ISNUMBER(SEARCH(LISTS!$M$2:$M$13,$I7788))),LISTS!$O$2:$O$13),"Medio de pago no elegible o no identificado por DIAN"),"Apta automaticamente por pago electronico y base positiva"))))</f>
        <v/>
      </c>
    </row>
    <row r="7789">
      <c r="A7789" s="9" t="n"/>
      <c r="B7789" s="9" t="n"/>
      <c r="C7789" s="12" t="n"/>
      <c r="D7789" s="11" t="n"/>
      <c r="E7789" s="11" t="n"/>
      <c r="F7789" s="11" t="n"/>
      <c r="G7789" s="11" t="n"/>
      <c r="H7789" s="11" t="n"/>
      <c r="I7789" s="9" t="n"/>
      <c r="J7789" s="9" t="n"/>
      <c r="K7789" s="9" t="n"/>
      <c r="L7789" s="9">
        <f>IF(COUNTA($A7789:$K7789)=0,"",IF(AND(IFERROR($H7789,0)&gt;0,LEN(TRIM($K7789&amp;""))&gt;0,IFERROR(LOOKUP(2,1/((LISTS!$M$2:$M$13&lt;&gt;"")*ISNUMBER(SEARCH(LISTS!$M$2:$M$13,$I7789))),LISTS!$N$2:$N$13),"NO")="SI"),"SI","NO"))</f>
        <v/>
      </c>
      <c r="M7789" s="9">
        <f>IF(COUNTA($A7789:$K7789)=0,"",IF($K7789&lt;&gt;"",IF(COUNTIF($K$19:$K7789,$K7789)&gt;1,"SI","NO"),IF(COUNTIFS($A$19:$A7789,$A7789,$C$19:$C7789,$C7789,$J$19:$J7789,$J7789,$D$19:$D7789,$D7789)&gt;1,"SI","NO")))</f>
        <v/>
      </c>
      <c r="N7789" s="11">
        <f>IF(COUNTA($A7789:$K7789)=0,"",IF(AND($L7789="SI",$M7789="NO"),IFERROR($H7789,0),0))</f>
        <v/>
      </c>
      <c r="O7789" s="9">
        <f>IF(COUNTA($A7789:$K7789)=0,"",IF($M7789="SI","CUFE o factura duplicada dentro del reporte; no se suma dos veces",IF(IFERROR($H7789,0)&lt;=0,"DIAN reporta valor susceptible 0",IF($L7789="NO",IFERROR(LOOKUP(2,1/((LISTS!$M$2:$M$13&lt;&gt;"")*ISNUMBER(SEARCH(LISTS!$M$2:$M$13,$I7789))),LISTS!$O$2:$O$13),"Medio de pago no elegible o no identificado por DIAN"),"Apta automaticamente por pago electronico y base positiva"))))</f>
        <v/>
      </c>
    </row>
    <row r="7790">
      <c r="A7790" s="9" t="n"/>
      <c r="B7790" s="9" t="n"/>
      <c r="C7790" s="12" t="n"/>
      <c r="D7790" s="11" t="n"/>
      <c r="E7790" s="11" t="n"/>
      <c r="F7790" s="11" t="n"/>
      <c r="G7790" s="11" t="n"/>
      <c r="H7790" s="11" t="n"/>
      <c r="I7790" s="9" t="n"/>
      <c r="J7790" s="9" t="n"/>
      <c r="K7790" s="9" t="n"/>
      <c r="L7790" s="9">
        <f>IF(COUNTA($A7790:$K7790)=0,"",IF(AND(IFERROR($H7790,0)&gt;0,LEN(TRIM($K7790&amp;""))&gt;0,IFERROR(LOOKUP(2,1/((LISTS!$M$2:$M$13&lt;&gt;"")*ISNUMBER(SEARCH(LISTS!$M$2:$M$13,$I7790))),LISTS!$N$2:$N$13),"NO")="SI"),"SI","NO"))</f>
        <v/>
      </c>
      <c r="M7790" s="9">
        <f>IF(COUNTA($A7790:$K7790)=0,"",IF($K7790&lt;&gt;"",IF(COUNTIF($K$19:$K7790,$K7790)&gt;1,"SI","NO"),IF(COUNTIFS($A$19:$A7790,$A7790,$C$19:$C7790,$C7790,$J$19:$J7790,$J7790,$D$19:$D7790,$D7790)&gt;1,"SI","NO")))</f>
        <v/>
      </c>
      <c r="N7790" s="11">
        <f>IF(COUNTA($A7790:$K7790)=0,"",IF(AND($L7790="SI",$M7790="NO"),IFERROR($H7790,0),0))</f>
        <v/>
      </c>
      <c r="O7790" s="9">
        <f>IF(COUNTA($A7790:$K7790)=0,"",IF($M7790="SI","CUFE o factura duplicada dentro del reporte; no se suma dos veces",IF(IFERROR($H7790,0)&lt;=0,"DIAN reporta valor susceptible 0",IF($L7790="NO",IFERROR(LOOKUP(2,1/((LISTS!$M$2:$M$13&lt;&gt;"")*ISNUMBER(SEARCH(LISTS!$M$2:$M$13,$I7790))),LISTS!$O$2:$O$13),"Medio de pago no elegible o no identificado por DIAN"),"Apta automaticamente por pago electronico y base positiva"))))</f>
        <v/>
      </c>
    </row>
    <row r="7791">
      <c r="A7791" s="9" t="n"/>
      <c r="B7791" s="9" t="n"/>
      <c r="C7791" s="12" t="n"/>
      <c r="D7791" s="11" t="n"/>
      <c r="E7791" s="11" t="n"/>
      <c r="F7791" s="11" t="n"/>
      <c r="G7791" s="11" t="n"/>
      <c r="H7791" s="11" t="n"/>
      <c r="I7791" s="9" t="n"/>
      <c r="J7791" s="9" t="n"/>
      <c r="K7791" s="9" t="n"/>
      <c r="L7791" s="9">
        <f>IF(COUNTA($A7791:$K7791)=0,"",IF(AND(IFERROR($H7791,0)&gt;0,LEN(TRIM($K7791&amp;""))&gt;0,IFERROR(LOOKUP(2,1/((LISTS!$M$2:$M$13&lt;&gt;"")*ISNUMBER(SEARCH(LISTS!$M$2:$M$13,$I7791))),LISTS!$N$2:$N$13),"NO")="SI"),"SI","NO"))</f>
        <v/>
      </c>
      <c r="M7791" s="9">
        <f>IF(COUNTA($A7791:$K7791)=0,"",IF($K7791&lt;&gt;"",IF(COUNTIF($K$19:$K7791,$K7791)&gt;1,"SI","NO"),IF(COUNTIFS($A$19:$A7791,$A7791,$C$19:$C7791,$C7791,$J$19:$J7791,$J7791,$D$19:$D7791,$D7791)&gt;1,"SI","NO")))</f>
        <v/>
      </c>
      <c r="N7791" s="11">
        <f>IF(COUNTA($A7791:$K7791)=0,"",IF(AND($L7791="SI",$M7791="NO"),IFERROR($H7791,0),0))</f>
        <v/>
      </c>
      <c r="O7791" s="9">
        <f>IF(COUNTA($A7791:$K7791)=0,"",IF($M7791="SI","CUFE o factura duplicada dentro del reporte; no se suma dos veces",IF(IFERROR($H7791,0)&lt;=0,"DIAN reporta valor susceptible 0",IF($L7791="NO",IFERROR(LOOKUP(2,1/((LISTS!$M$2:$M$13&lt;&gt;"")*ISNUMBER(SEARCH(LISTS!$M$2:$M$13,$I7791))),LISTS!$O$2:$O$13),"Medio de pago no elegible o no identificado por DIAN"),"Apta automaticamente por pago electronico y base positiva"))))</f>
        <v/>
      </c>
    </row>
    <row r="7792">
      <c r="A7792" s="9" t="n"/>
      <c r="B7792" s="9" t="n"/>
      <c r="C7792" s="12" t="n"/>
      <c r="D7792" s="11" t="n"/>
      <c r="E7792" s="11" t="n"/>
      <c r="F7792" s="11" t="n"/>
      <c r="G7792" s="11" t="n"/>
      <c r="H7792" s="11" t="n"/>
      <c r="I7792" s="9" t="n"/>
      <c r="J7792" s="9" t="n"/>
      <c r="K7792" s="9" t="n"/>
      <c r="L7792" s="9">
        <f>IF(COUNTA($A7792:$K7792)=0,"",IF(AND(IFERROR($H7792,0)&gt;0,LEN(TRIM($K7792&amp;""))&gt;0,IFERROR(LOOKUP(2,1/((LISTS!$M$2:$M$13&lt;&gt;"")*ISNUMBER(SEARCH(LISTS!$M$2:$M$13,$I7792))),LISTS!$N$2:$N$13),"NO")="SI"),"SI","NO"))</f>
        <v/>
      </c>
      <c r="M7792" s="9">
        <f>IF(COUNTA($A7792:$K7792)=0,"",IF($K7792&lt;&gt;"",IF(COUNTIF($K$19:$K7792,$K7792)&gt;1,"SI","NO"),IF(COUNTIFS($A$19:$A7792,$A7792,$C$19:$C7792,$C7792,$J$19:$J7792,$J7792,$D$19:$D7792,$D7792)&gt;1,"SI","NO")))</f>
        <v/>
      </c>
      <c r="N7792" s="11">
        <f>IF(COUNTA($A7792:$K7792)=0,"",IF(AND($L7792="SI",$M7792="NO"),IFERROR($H7792,0),0))</f>
        <v/>
      </c>
      <c r="O7792" s="9">
        <f>IF(COUNTA($A7792:$K7792)=0,"",IF($M7792="SI","CUFE o factura duplicada dentro del reporte; no se suma dos veces",IF(IFERROR($H7792,0)&lt;=0,"DIAN reporta valor susceptible 0",IF($L7792="NO",IFERROR(LOOKUP(2,1/((LISTS!$M$2:$M$13&lt;&gt;"")*ISNUMBER(SEARCH(LISTS!$M$2:$M$13,$I7792))),LISTS!$O$2:$O$13),"Medio de pago no elegible o no identificado por DIAN"),"Apta automaticamente por pago electronico y base positiva"))))</f>
        <v/>
      </c>
    </row>
    <row r="7793">
      <c r="A7793" s="9" t="n"/>
      <c r="B7793" s="9" t="n"/>
      <c r="C7793" s="12" t="n"/>
      <c r="D7793" s="11" t="n"/>
      <c r="E7793" s="11" t="n"/>
      <c r="F7793" s="11" t="n"/>
      <c r="G7793" s="11" t="n"/>
      <c r="H7793" s="11" t="n"/>
      <c r="I7793" s="9" t="n"/>
      <c r="J7793" s="9" t="n"/>
      <c r="K7793" s="9" t="n"/>
      <c r="L7793" s="9">
        <f>IF(COUNTA($A7793:$K7793)=0,"",IF(AND(IFERROR($H7793,0)&gt;0,LEN(TRIM($K7793&amp;""))&gt;0,IFERROR(LOOKUP(2,1/((LISTS!$M$2:$M$13&lt;&gt;"")*ISNUMBER(SEARCH(LISTS!$M$2:$M$13,$I7793))),LISTS!$N$2:$N$13),"NO")="SI"),"SI","NO"))</f>
        <v/>
      </c>
      <c r="M7793" s="9">
        <f>IF(COUNTA($A7793:$K7793)=0,"",IF($K7793&lt;&gt;"",IF(COUNTIF($K$19:$K7793,$K7793)&gt;1,"SI","NO"),IF(COUNTIFS($A$19:$A7793,$A7793,$C$19:$C7793,$C7793,$J$19:$J7793,$J7793,$D$19:$D7793,$D7793)&gt;1,"SI","NO")))</f>
        <v/>
      </c>
      <c r="N7793" s="11">
        <f>IF(COUNTA($A7793:$K7793)=0,"",IF(AND($L7793="SI",$M7793="NO"),IFERROR($H7793,0),0))</f>
        <v/>
      </c>
      <c r="O7793" s="9">
        <f>IF(COUNTA($A7793:$K7793)=0,"",IF($M7793="SI","CUFE o factura duplicada dentro del reporte; no se suma dos veces",IF(IFERROR($H7793,0)&lt;=0,"DIAN reporta valor susceptible 0",IF($L7793="NO",IFERROR(LOOKUP(2,1/((LISTS!$M$2:$M$13&lt;&gt;"")*ISNUMBER(SEARCH(LISTS!$M$2:$M$13,$I7793))),LISTS!$O$2:$O$13),"Medio de pago no elegible o no identificado por DIAN"),"Apta automaticamente por pago electronico y base positiva"))))</f>
        <v/>
      </c>
    </row>
    <row r="7794">
      <c r="A7794" s="9" t="n"/>
      <c r="B7794" s="9" t="n"/>
      <c r="C7794" s="12" t="n"/>
      <c r="D7794" s="11" t="n"/>
      <c r="E7794" s="11" t="n"/>
      <c r="F7794" s="11" t="n"/>
      <c r="G7794" s="11" t="n"/>
      <c r="H7794" s="11" t="n"/>
      <c r="I7794" s="9" t="n"/>
      <c r="J7794" s="9" t="n"/>
      <c r="K7794" s="9" t="n"/>
      <c r="L7794" s="9">
        <f>IF(COUNTA($A7794:$K7794)=0,"",IF(AND(IFERROR($H7794,0)&gt;0,LEN(TRIM($K7794&amp;""))&gt;0,IFERROR(LOOKUP(2,1/((LISTS!$M$2:$M$13&lt;&gt;"")*ISNUMBER(SEARCH(LISTS!$M$2:$M$13,$I7794))),LISTS!$N$2:$N$13),"NO")="SI"),"SI","NO"))</f>
        <v/>
      </c>
      <c r="M7794" s="9">
        <f>IF(COUNTA($A7794:$K7794)=0,"",IF($K7794&lt;&gt;"",IF(COUNTIF($K$19:$K7794,$K7794)&gt;1,"SI","NO"),IF(COUNTIFS($A$19:$A7794,$A7794,$C$19:$C7794,$C7794,$J$19:$J7794,$J7794,$D$19:$D7794,$D7794)&gt;1,"SI","NO")))</f>
        <v/>
      </c>
      <c r="N7794" s="11">
        <f>IF(COUNTA($A7794:$K7794)=0,"",IF(AND($L7794="SI",$M7794="NO"),IFERROR($H7794,0),0))</f>
        <v/>
      </c>
      <c r="O7794" s="9">
        <f>IF(COUNTA($A7794:$K7794)=0,"",IF($M7794="SI","CUFE o factura duplicada dentro del reporte; no se suma dos veces",IF(IFERROR($H7794,0)&lt;=0,"DIAN reporta valor susceptible 0",IF($L7794="NO",IFERROR(LOOKUP(2,1/((LISTS!$M$2:$M$13&lt;&gt;"")*ISNUMBER(SEARCH(LISTS!$M$2:$M$13,$I7794))),LISTS!$O$2:$O$13),"Medio de pago no elegible o no identificado por DIAN"),"Apta automaticamente por pago electronico y base positiva"))))</f>
        <v/>
      </c>
    </row>
    <row r="7795">
      <c r="A7795" s="9" t="n"/>
      <c r="B7795" s="9" t="n"/>
      <c r="C7795" s="12" t="n"/>
      <c r="D7795" s="11" t="n"/>
      <c r="E7795" s="11" t="n"/>
      <c r="F7795" s="11" t="n"/>
      <c r="G7795" s="11" t="n"/>
      <c r="H7795" s="11" t="n"/>
      <c r="I7795" s="9" t="n"/>
      <c r="J7795" s="9" t="n"/>
      <c r="K7795" s="9" t="n"/>
      <c r="L7795" s="9">
        <f>IF(COUNTA($A7795:$K7795)=0,"",IF(AND(IFERROR($H7795,0)&gt;0,LEN(TRIM($K7795&amp;""))&gt;0,IFERROR(LOOKUP(2,1/((LISTS!$M$2:$M$13&lt;&gt;"")*ISNUMBER(SEARCH(LISTS!$M$2:$M$13,$I7795))),LISTS!$N$2:$N$13),"NO")="SI"),"SI","NO"))</f>
        <v/>
      </c>
      <c r="M7795" s="9">
        <f>IF(COUNTA($A7795:$K7795)=0,"",IF($K7795&lt;&gt;"",IF(COUNTIF($K$19:$K7795,$K7795)&gt;1,"SI","NO"),IF(COUNTIFS($A$19:$A7795,$A7795,$C$19:$C7795,$C7795,$J$19:$J7795,$J7795,$D$19:$D7795,$D7795)&gt;1,"SI","NO")))</f>
        <v/>
      </c>
      <c r="N7795" s="11">
        <f>IF(COUNTA($A7795:$K7795)=0,"",IF(AND($L7795="SI",$M7795="NO"),IFERROR($H7795,0),0))</f>
        <v/>
      </c>
      <c r="O7795" s="9">
        <f>IF(COUNTA($A7795:$K7795)=0,"",IF($M7795="SI","CUFE o factura duplicada dentro del reporte; no se suma dos veces",IF(IFERROR($H7795,0)&lt;=0,"DIAN reporta valor susceptible 0",IF($L7795="NO",IFERROR(LOOKUP(2,1/((LISTS!$M$2:$M$13&lt;&gt;"")*ISNUMBER(SEARCH(LISTS!$M$2:$M$13,$I7795))),LISTS!$O$2:$O$13),"Medio de pago no elegible o no identificado por DIAN"),"Apta automaticamente por pago electronico y base positiva"))))</f>
        <v/>
      </c>
    </row>
    <row r="7796">
      <c r="A7796" s="9" t="n"/>
      <c r="B7796" s="9" t="n"/>
      <c r="C7796" s="12" t="n"/>
      <c r="D7796" s="11" t="n"/>
      <c r="E7796" s="11" t="n"/>
      <c r="F7796" s="11" t="n"/>
      <c r="G7796" s="11" t="n"/>
      <c r="H7796" s="11" t="n"/>
      <c r="I7796" s="9" t="n"/>
      <c r="J7796" s="9" t="n"/>
      <c r="K7796" s="9" t="n"/>
      <c r="L7796" s="9">
        <f>IF(COUNTA($A7796:$K7796)=0,"",IF(AND(IFERROR($H7796,0)&gt;0,LEN(TRIM($K7796&amp;""))&gt;0,IFERROR(LOOKUP(2,1/((LISTS!$M$2:$M$13&lt;&gt;"")*ISNUMBER(SEARCH(LISTS!$M$2:$M$13,$I7796))),LISTS!$N$2:$N$13),"NO")="SI"),"SI","NO"))</f>
        <v/>
      </c>
      <c r="M7796" s="9">
        <f>IF(COUNTA($A7796:$K7796)=0,"",IF($K7796&lt;&gt;"",IF(COUNTIF($K$19:$K7796,$K7796)&gt;1,"SI","NO"),IF(COUNTIFS($A$19:$A7796,$A7796,$C$19:$C7796,$C7796,$J$19:$J7796,$J7796,$D$19:$D7796,$D7796)&gt;1,"SI","NO")))</f>
        <v/>
      </c>
      <c r="N7796" s="11">
        <f>IF(COUNTA($A7796:$K7796)=0,"",IF(AND($L7796="SI",$M7796="NO"),IFERROR($H7796,0),0))</f>
        <v/>
      </c>
      <c r="O7796" s="9">
        <f>IF(COUNTA($A7796:$K7796)=0,"",IF($M7796="SI","CUFE o factura duplicada dentro del reporte; no se suma dos veces",IF(IFERROR($H7796,0)&lt;=0,"DIAN reporta valor susceptible 0",IF($L7796="NO",IFERROR(LOOKUP(2,1/((LISTS!$M$2:$M$13&lt;&gt;"")*ISNUMBER(SEARCH(LISTS!$M$2:$M$13,$I7796))),LISTS!$O$2:$O$13),"Medio de pago no elegible o no identificado por DIAN"),"Apta automaticamente por pago electronico y base positiva"))))</f>
        <v/>
      </c>
    </row>
    <row r="7797">
      <c r="A7797" s="9" t="n"/>
      <c r="B7797" s="9" t="n"/>
      <c r="C7797" s="12" t="n"/>
      <c r="D7797" s="11" t="n"/>
      <c r="E7797" s="11" t="n"/>
      <c r="F7797" s="11" t="n"/>
      <c r="G7797" s="11" t="n"/>
      <c r="H7797" s="11" t="n"/>
      <c r="I7797" s="9" t="n"/>
      <c r="J7797" s="9" t="n"/>
      <c r="K7797" s="9" t="n"/>
      <c r="L7797" s="9">
        <f>IF(COUNTA($A7797:$K7797)=0,"",IF(AND(IFERROR($H7797,0)&gt;0,LEN(TRIM($K7797&amp;""))&gt;0,IFERROR(LOOKUP(2,1/((LISTS!$M$2:$M$13&lt;&gt;"")*ISNUMBER(SEARCH(LISTS!$M$2:$M$13,$I7797))),LISTS!$N$2:$N$13),"NO")="SI"),"SI","NO"))</f>
        <v/>
      </c>
      <c r="M7797" s="9">
        <f>IF(COUNTA($A7797:$K7797)=0,"",IF($K7797&lt;&gt;"",IF(COUNTIF($K$19:$K7797,$K7797)&gt;1,"SI","NO"),IF(COUNTIFS($A$19:$A7797,$A7797,$C$19:$C7797,$C7797,$J$19:$J7797,$J7797,$D$19:$D7797,$D7797)&gt;1,"SI","NO")))</f>
        <v/>
      </c>
      <c r="N7797" s="11">
        <f>IF(COUNTA($A7797:$K7797)=0,"",IF(AND($L7797="SI",$M7797="NO"),IFERROR($H7797,0),0))</f>
        <v/>
      </c>
      <c r="O7797" s="9">
        <f>IF(COUNTA($A7797:$K7797)=0,"",IF($M7797="SI","CUFE o factura duplicada dentro del reporte; no se suma dos veces",IF(IFERROR($H7797,0)&lt;=0,"DIAN reporta valor susceptible 0",IF($L7797="NO",IFERROR(LOOKUP(2,1/((LISTS!$M$2:$M$13&lt;&gt;"")*ISNUMBER(SEARCH(LISTS!$M$2:$M$13,$I7797))),LISTS!$O$2:$O$13),"Medio de pago no elegible o no identificado por DIAN"),"Apta automaticamente por pago electronico y base positiva"))))</f>
        <v/>
      </c>
    </row>
    <row r="7798">
      <c r="A7798" s="9" t="n"/>
      <c r="B7798" s="9" t="n"/>
      <c r="C7798" s="12" t="n"/>
      <c r="D7798" s="11" t="n"/>
      <c r="E7798" s="11" t="n"/>
      <c r="F7798" s="11" t="n"/>
      <c r="G7798" s="11" t="n"/>
      <c r="H7798" s="11" t="n"/>
      <c r="I7798" s="9" t="n"/>
      <c r="J7798" s="9" t="n"/>
      <c r="K7798" s="9" t="n"/>
      <c r="L7798" s="9">
        <f>IF(COUNTA($A7798:$K7798)=0,"",IF(AND(IFERROR($H7798,0)&gt;0,LEN(TRIM($K7798&amp;""))&gt;0,IFERROR(LOOKUP(2,1/((LISTS!$M$2:$M$13&lt;&gt;"")*ISNUMBER(SEARCH(LISTS!$M$2:$M$13,$I7798))),LISTS!$N$2:$N$13),"NO")="SI"),"SI","NO"))</f>
        <v/>
      </c>
      <c r="M7798" s="9">
        <f>IF(COUNTA($A7798:$K7798)=0,"",IF($K7798&lt;&gt;"",IF(COUNTIF($K$19:$K7798,$K7798)&gt;1,"SI","NO"),IF(COUNTIFS($A$19:$A7798,$A7798,$C$19:$C7798,$C7798,$J$19:$J7798,$J7798,$D$19:$D7798,$D7798)&gt;1,"SI","NO")))</f>
        <v/>
      </c>
      <c r="N7798" s="11">
        <f>IF(COUNTA($A7798:$K7798)=0,"",IF(AND($L7798="SI",$M7798="NO"),IFERROR($H7798,0),0))</f>
        <v/>
      </c>
      <c r="O7798" s="9">
        <f>IF(COUNTA($A7798:$K7798)=0,"",IF($M7798="SI","CUFE o factura duplicada dentro del reporte; no se suma dos veces",IF(IFERROR($H7798,0)&lt;=0,"DIAN reporta valor susceptible 0",IF($L7798="NO",IFERROR(LOOKUP(2,1/((LISTS!$M$2:$M$13&lt;&gt;"")*ISNUMBER(SEARCH(LISTS!$M$2:$M$13,$I7798))),LISTS!$O$2:$O$13),"Medio de pago no elegible o no identificado por DIAN"),"Apta automaticamente por pago electronico y base positiva"))))</f>
        <v/>
      </c>
    </row>
    <row r="7799">
      <c r="A7799" s="9" t="n"/>
      <c r="B7799" s="9" t="n"/>
      <c r="C7799" s="12" t="n"/>
      <c r="D7799" s="11" t="n"/>
      <c r="E7799" s="11" t="n"/>
      <c r="F7799" s="11" t="n"/>
      <c r="G7799" s="11" t="n"/>
      <c r="H7799" s="11" t="n"/>
      <c r="I7799" s="9" t="n"/>
      <c r="J7799" s="9" t="n"/>
      <c r="K7799" s="9" t="n"/>
      <c r="L7799" s="9">
        <f>IF(COUNTA($A7799:$K7799)=0,"",IF(AND(IFERROR($H7799,0)&gt;0,LEN(TRIM($K7799&amp;""))&gt;0,IFERROR(LOOKUP(2,1/((LISTS!$M$2:$M$13&lt;&gt;"")*ISNUMBER(SEARCH(LISTS!$M$2:$M$13,$I7799))),LISTS!$N$2:$N$13),"NO")="SI"),"SI","NO"))</f>
        <v/>
      </c>
      <c r="M7799" s="9">
        <f>IF(COUNTA($A7799:$K7799)=0,"",IF($K7799&lt;&gt;"",IF(COUNTIF($K$19:$K7799,$K7799)&gt;1,"SI","NO"),IF(COUNTIFS($A$19:$A7799,$A7799,$C$19:$C7799,$C7799,$J$19:$J7799,$J7799,$D$19:$D7799,$D7799)&gt;1,"SI","NO")))</f>
        <v/>
      </c>
      <c r="N7799" s="11">
        <f>IF(COUNTA($A7799:$K7799)=0,"",IF(AND($L7799="SI",$M7799="NO"),IFERROR($H7799,0),0))</f>
        <v/>
      </c>
      <c r="O7799" s="9">
        <f>IF(COUNTA($A7799:$K7799)=0,"",IF($M7799="SI","CUFE o factura duplicada dentro del reporte; no se suma dos veces",IF(IFERROR($H7799,0)&lt;=0,"DIAN reporta valor susceptible 0",IF($L7799="NO",IFERROR(LOOKUP(2,1/((LISTS!$M$2:$M$13&lt;&gt;"")*ISNUMBER(SEARCH(LISTS!$M$2:$M$13,$I7799))),LISTS!$O$2:$O$13),"Medio de pago no elegible o no identificado por DIAN"),"Apta automaticamente por pago electronico y base positiva"))))</f>
        <v/>
      </c>
    </row>
    <row r="7800">
      <c r="A7800" s="9" t="n"/>
      <c r="B7800" s="9" t="n"/>
      <c r="C7800" s="12" t="n"/>
      <c r="D7800" s="11" t="n"/>
      <c r="E7800" s="11" t="n"/>
      <c r="F7800" s="11" t="n"/>
      <c r="G7800" s="11" t="n"/>
      <c r="H7800" s="11" t="n"/>
      <c r="I7800" s="9" t="n"/>
      <c r="J7800" s="9" t="n"/>
      <c r="K7800" s="9" t="n"/>
      <c r="L7800" s="9">
        <f>IF(COUNTA($A7800:$K7800)=0,"",IF(AND(IFERROR($H7800,0)&gt;0,LEN(TRIM($K7800&amp;""))&gt;0,IFERROR(LOOKUP(2,1/((LISTS!$M$2:$M$13&lt;&gt;"")*ISNUMBER(SEARCH(LISTS!$M$2:$M$13,$I7800))),LISTS!$N$2:$N$13),"NO")="SI"),"SI","NO"))</f>
        <v/>
      </c>
      <c r="M7800" s="9">
        <f>IF(COUNTA($A7800:$K7800)=0,"",IF($K7800&lt;&gt;"",IF(COUNTIF($K$19:$K7800,$K7800)&gt;1,"SI","NO"),IF(COUNTIFS($A$19:$A7800,$A7800,$C$19:$C7800,$C7800,$J$19:$J7800,$J7800,$D$19:$D7800,$D7800)&gt;1,"SI","NO")))</f>
        <v/>
      </c>
      <c r="N7800" s="11">
        <f>IF(COUNTA($A7800:$K7800)=0,"",IF(AND($L7800="SI",$M7800="NO"),IFERROR($H7800,0),0))</f>
        <v/>
      </c>
      <c r="O7800" s="9">
        <f>IF(COUNTA($A7800:$K7800)=0,"",IF($M7800="SI","CUFE o factura duplicada dentro del reporte; no se suma dos veces",IF(IFERROR($H7800,0)&lt;=0,"DIAN reporta valor susceptible 0",IF($L7800="NO",IFERROR(LOOKUP(2,1/((LISTS!$M$2:$M$13&lt;&gt;"")*ISNUMBER(SEARCH(LISTS!$M$2:$M$13,$I7800))),LISTS!$O$2:$O$13),"Medio de pago no elegible o no identificado por DIAN"),"Apta automaticamente por pago electronico y base positiva"))))</f>
        <v/>
      </c>
    </row>
    <row r="7801">
      <c r="A7801" s="9" t="n"/>
      <c r="B7801" s="9" t="n"/>
      <c r="C7801" s="12" t="n"/>
      <c r="D7801" s="11" t="n"/>
      <c r="E7801" s="11" t="n"/>
      <c r="F7801" s="11" t="n"/>
      <c r="G7801" s="11" t="n"/>
      <c r="H7801" s="11" t="n"/>
      <c r="I7801" s="9" t="n"/>
      <c r="J7801" s="9" t="n"/>
      <c r="K7801" s="9" t="n"/>
      <c r="L7801" s="9">
        <f>IF(COUNTA($A7801:$K7801)=0,"",IF(AND(IFERROR($H7801,0)&gt;0,LEN(TRIM($K7801&amp;""))&gt;0,IFERROR(LOOKUP(2,1/((LISTS!$M$2:$M$13&lt;&gt;"")*ISNUMBER(SEARCH(LISTS!$M$2:$M$13,$I7801))),LISTS!$N$2:$N$13),"NO")="SI"),"SI","NO"))</f>
        <v/>
      </c>
      <c r="M7801" s="9">
        <f>IF(COUNTA($A7801:$K7801)=0,"",IF($K7801&lt;&gt;"",IF(COUNTIF($K$19:$K7801,$K7801)&gt;1,"SI","NO"),IF(COUNTIFS($A$19:$A7801,$A7801,$C$19:$C7801,$C7801,$J$19:$J7801,$J7801,$D$19:$D7801,$D7801)&gt;1,"SI","NO")))</f>
        <v/>
      </c>
      <c r="N7801" s="11">
        <f>IF(COUNTA($A7801:$K7801)=0,"",IF(AND($L7801="SI",$M7801="NO"),IFERROR($H7801,0),0))</f>
        <v/>
      </c>
      <c r="O7801" s="9">
        <f>IF(COUNTA($A7801:$K7801)=0,"",IF($M7801="SI","CUFE o factura duplicada dentro del reporte; no se suma dos veces",IF(IFERROR($H7801,0)&lt;=0,"DIAN reporta valor susceptible 0",IF($L7801="NO",IFERROR(LOOKUP(2,1/((LISTS!$M$2:$M$13&lt;&gt;"")*ISNUMBER(SEARCH(LISTS!$M$2:$M$13,$I7801))),LISTS!$O$2:$O$13),"Medio de pago no elegible o no identificado por DIAN"),"Apta automaticamente por pago electronico y base positiva"))))</f>
        <v/>
      </c>
    </row>
    <row r="7802">
      <c r="A7802" s="9" t="n"/>
      <c r="B7802" s="9" t="n"/>
      <c r="C7802" s="12" t="n"/>
      <c r="D7802" s="11" t="n"/>
      <c r="E7802" s="11" t="n"/>
      <c r="F7802" s="11" t="n"/>
      <c r="G7802" s="11" t="n"/>
      <c r="H7802" s="11" t="n"/>
      <c r="I7802" s="9" t="n"/>
      <c r="J7802" s="9" t="n"/>
      <c r="K7802" s="9" t="n"/>
      <c r="L7802" s="9">
        <f>IF(COUNTA($A7802:$K7802)=0,"",IF(AND(IFERROR($H7802,0)&gt;0,LEN(TRIM($K7802&amp;""))&gt;0,IFERROR(LOOKUP(2,1/((LISTS!$M$2:$M$13&lt;&gt;"")*ISNUMBER(SEARCH(LISTS!$M$2:$M$13,$I7802))),LISTS!$N$2:$N$13),"NO")="SI"),"SI","NO"))</f>
        <v/>
      </c>
      <c r="M7802" s="9">
        <f>IF(COUNTA($A7802:$K7802)=0,"",IF($K7802&lt;&gt;"",IF(COUNTIF($K$19:$K7802,$K7802)&gt;1,"SI","NO"),IF(COUNTIFS($A$19:$A7802,$A7802,$C$19:$C7802,$C7802,$J$19:$J7802,$J7802,$D$19:$D7802,$D7802)&gt;1,"SI","NO")))</f>
        <v/>
      </c>
      <c r="N7802" s="11">
        <f>IF(COUNTA($A7802:$K7802)=0,"",IF(AND($L7802="SI",$M7802="NO"),IFERROR($H7802,0),0))</f>
        <v/>
      </c>
      <c r="O7802" s="9">
        <f>IF(COUNTA($A7802:$K7802)=0,"",IF($M7802="SI","CUFE o factura duplicada dentro del reporte; no se suma dos veces",IF(IFERROR($H7802,0)&lt;=0,"DIAN reporta valor susceptible 0",IF($L7802="NO",IFERROR(LOOKUP(2,1/((LISTS!$M$2:$M$13&lt;&gt;"")*ISNUMBER(SEARCH(LISTS!$M$2:$M$13,$I7802))),LISTS!$O$2:$O$13),"Medio de pago no elegible o no identificado por DIAN"),"Apta automaticamente por pago electronico y base positiva"))))</f>
        <v/>
      </c>
    </row>
    <row r="7803">
      <c r="A7803" s="9" t="n"/>
      <c r="B7803" s="9" t="n"/>
      <c r="C7803" s="12" t="n"/>
      <c r="D7803" s="11" t="n"/>
      <c r="E7803" s="11" t="n"/>
      <c r="F7803" s="11" t="n"/>
      <c r="G7803" s="11" t="n"/>
      <c r="H7803" s="11" t="n"/>
      <c r="I7803" s="9" t="n"/>
      <c r="J7803" s="9" t="n"/>
      <c r="K7803" s="9" t="n"/>
      <c r="L7803" s="9">
        <f>IF(COUNTA($A7803:$K7803)=0,"",IF(AND(IFERROR($H7803,0)&gt;0,LEN(TRIM($K7803&amp;""))&gt;0,IFERROR(LOOKUP(2,1/((LISTS!$M$2:$M$13&lt;&gt;"")*ISNUMBER(SEARCH(LISTS!$M$2:$M$13,$I7803))),LISTS!$N$2:$N$13),"NO")="SI"),"SI","NO"))</f>
        <v/>
      </c>
      <c r="M7803" s="9">
        <f>IF(COUNTA($A7803:$K7803)=0,"",IF($K7803&lt;&gt;"",IF(COUNTIF($K$19:$K7803,$K7803)&gt;1,"SI","NO"),IF(COUNTIFS($A$19:$A7803,$A7803,$C$19:$C7803,$C7803,$J$19:$J7803,$J7803,$D$19:$D7803,$D7803)&gt;1,"SI","NO")))</f>
        <v/>
      </c>
      <c r="N7803" s="11">
        <f>IF(COUNTA($A7803:$K7803)=0,"",IF(AND($L7803="SI",$M7803="NO"),IFERROR($H7803,0),0))</f>
        <v/>
      </c>
      <c r="O7803" s="9">
        <f>IF(COUNTA($A7803:$K7803)=0,"",IF($M7803="SI","CUFE o factura duplicada dentro del reporte; no se suma dos veces",IF(IFERROR($H7803,0)&lt;=0,"DIAN reporta valor susceptible 0",IF($L7803="NO",IFERROR(LOOKUP(2,1/((LISTS!$M$2:$M$13&lt;&gt;"")*ISNUMBER(SEARCH(LISTS!$M$2:$M$13,$I7803))),LISTS!$O$2:$O$13),"Medio de pago no elegible o no identificado por DIAN"),"Apta automaticamente por pago electronico y base positiva"))))</f>
        <v/>
      </c>
    </row>
    <row r="7804">
      <c r="A7804" s="9" t="n"/>
      <c r="B7804" s="9" t="n"/>
      <c r="C7804" s="12" t="n"/>
      <c r="D7804" s="11" t="n"/>
      <c r="E7804" s="11" t="n"/>
      <c r="F7804" s="11" t="n"/>
      <c r="G7804" s="11" t="n"/>
      <c r="H7804" s="11" t="n"/>
      <c r="I7804" s="9" t="n"/>
      <c r="J7804" s="9" t="n"/>
      <c r="K7804" s="9" t="n"/>
      <c r="L7804" s="9">
        <f>IF(COUNTA($A7804:$K7804)=0,"",IF(AND(IFERROR($H7804,0)&gt;0,LEN(TRIM($K7804&amp;""))&gt;0,IFERROR(LOOKUP(2,1/((LISTS!$M$2:$M$13&lt;&gt;"")*ISNUMBER(SEARCH(LISTS!$M$2:$M$13,$I7804))),LISTS!$N$2:$N$13),"NO")="SI"),"SI","NO"))</f>
        <v/>
      </c>
      <c r="M7804" s="9">
        <f>IF(COUNTA($A7804:$K7804)=0,"",IF($K7804&lt;&gt;"",IF(COUNTIF($K$19:$K7804,$K7804)&gt;1,"SI","NO"),IF(COUNTIFS($A$19:$A7804,$A7804,$C$19:$C7804,$C7804,$J$19:$J7804,$J7804,$D$19:$D7804,$D7804)&gt;1,"SI","NO")))</f>
        <v/>
      </c>
      <c r="N7804" s="11">
        <f>IF(COUNTA($A7804:$K7804)=0,"",IF(AND($L7804="SI",$M7804="NO"),IFERROR($H7804,0),0))</f>
        <v/>
      </c>
      <c r="O7804" s="9">
        <f>IF(COUNTA($A7804:$K7804)=0,"",IF($M7804="SI","CUFE o factura duplicada dentro del reporte; no se suma dos veces",IF(IFERROR($H7804,0)&lt;=0,"DIAN reporta valor susceptible 0",IF($L7804="NO",IFERROR(LOOKUP(2,1/((LISTS!$M$2:$M$13&lt;&gt;"")*ISNUMBER(SEARCH(LISTS!$M$2:$M$13,$I7804))),LISTS!$O$2:$O$13),"Medio de pago no elegible o no identificado por DIAN"),"Apta automaticamente por pago electronico y base positiva"))))</f>
        <v/>
      </c>
    </row>
    <row r="7805">
      <c r="A7805" s="9" t="n"/>
      <c r="B7805" s="9" t="n"/>
      <c r="C7805" s="12" t="n"/>
      <c r="D7805" s="11" t="n"/>
      <c r="E7805" s="11" t="n"/>
      <c r="F7805" s="11" t="n"/>
      <c r="G7805" s="11" t="n"/>
      <c r="H7805" s="11" t="n"/>
      <c r="I7805" s="9" t="n"/>
      <c r="J7805" s="9" t="n"/>
      <c r="K7805" s="9" t="n"/>
      <c r="L7805" s="9">
        <f>IF(COUNTA($A7805:$K7805)=0,"",IF(AND(IFERROR($H7805,0)&gt;0,LEN(TRIM($K7805&amp;""))&gt;0,IFERROR(LOOKUP(2,1/((LISTS!$M$2:$M$13&lt;&gt;"")*ISNUMBER(SEARCH(LISTS!$M$2:$M$13,$I7805))),LISTS!$N$2:$N$13),"NO")="SI"),"SI","NO"))</f>
        <v/>
      </c>
      <c r="M7805" s="9">
        <f>IF(COUNTA($A7805:$K7805)=0,"",IF($K7805&lt;&gt;"",IF(COUNTIF($K$19:$K7805,$K7805)&gt;1,"SI","NO"),IF(COUNTIFS($A$19:$A7805,$A7805,$C$19:$C7805,$C7805,$J$19:$J7805,$J7805,$D$19:$D7805,$D7805)&gt;1,"SI","NO")))</f>
        <v/>
      </c>
      <c r="N7805" s="11">
        <f>IF(COUNTA($A7805:$K7805)=0,"",IF(AND($L7805="SI",$M7805="NO"),IFERROR($H7805,0),0))</f>
        <v/>
      </c>
      <c r="O7805" s="9">
        <f>IF(COUNTA($A7805:$K7805)=0,"",IF($M7805="SI","CUFE o factura duplicada dentro del reporte; no se suma dos veces",IF(IFERROR($H7805,0)&lt;=0,"DIAN reporta valor susceptible 0",IF($L7805="NO",IFERROR(LOOKUP(2,1/((LISTS!$M$2:$M$13&lt;&gt;"")*ISNUMBER(SEARCH(LISTS!$M$2:$M$13,$I7805))),LISTS!$O$2:$O$13),"Medio de pago no elegible o no identificado por DIAN"),"Apta automaticamente por pago electronico y base positiva"))))</f>
        <v/>
      </c>
    </row>
    <row r="7806">
      <c r="A7806" s="9" t="n"/>
      <c r="B7806" s="9" t="n"/>
      <c r="C7806" s="12" t="n"/>
      <c r="D7806" s="11" t="n"/>
      <c r="E7806" s="11" t="n"/>
      <c r="F7806" s="11" t="n"/>
      <c r="G7806" s="11" t="n"/>
      <c r="H7806" s="11" t="n"/>
      <c r="I7806" s="9" t="n"/>
      <c r="J7806" s="9" t="n"/>
      <c r="K7806" s="9" t="n"/>
      <c r="L7806" s="9">
        <f>IF(COUNTA($A7806:$K7806)=0,"",IF(AND(IFERROR($H7806,0)&gt;0,LEN(TRIM($K7806&amp;""))&gt;0,IFERROR(LOOKUP(2,1/((LISTS!$M$2:$M$13&lt;&gt;"")*ISNUMBER(SEARCH(LISTS!$M$2:$M$13,$I7806))),LISTS!$N$2:$N$13),"NO")="SI"),"SI","NO"))</f>
        <v/>
      </c>
      <c r="M7806" s="9">
        <f>IF(COUNTA($A7806:$K7806)=0,"",IF($K7806&lt;&gt;"",IF(COUNTIF($K$19:$K7806,$K7806)&gt;1,"SI","NO"),IF(COUNTIFS($A$19:$A7806,$A7806,$C$19:$C7806,$C7806,$J$19:$J7806,$J7806,$D$19:$D7806,$D7806)&gt;1,"SI","NO")))</f>
        <v/>
      </c>
      <c r="N7806" s="11">
        <f>IF(COUNTA($A7806:$K7806)=0,"",IF(AND($L7806="SI",$M7806="NO"),IFERROR($H7806,0),0))</f>
        <v/>
      </c>
      <c r="O7806" s="9">
        <f>IF(COUNTA($A7806:$K7806)=0,"",IF($M7806="SI","CUFE o factura duplicada dentro del reporte; no se suma dos veces",IF(IFERROR($H7806,0)&lt;=0,"DIAN reporta valor susceptible 0",IF($L7806="NO",IFERROR(LOOKUP(2,1/((LISTS!$M$2:$M$13&lt;&gt;"")*ISNUMBER(SEARCH(LISTS!$M$2:$M$13,$I7806))),LISTS!$O$2:$O$13),"Medio de pago no elegible o no identificado por DIAN"),"Apta automaticamente por pago electronico y base positiva"))))</f>
        <v/>
      </c>
    </row>
    <row r="7807">
      <c r="A7807" s="9" t="n"/>
      <c r="B7807" s="9" t="n"/>
      <c r="C7807" s="12" t="n"/>
      <c r="D7807" s="11" t="n"/>
      <c r="E7807" s="11" t="n"/>
      <c r="F7807" s="11" t="n"/>
      <c r="G7807" s="11" t="n"/>
      <c r="H7807" s="11" t="n"/>
      <c r="I7807" s="9" t="n"/>
      <c r="J7807" s="9" t="n"/>
      <c r="K7807" s="9" t="n"/>
      <c r="L7807" s="9">
        <f>IF(COUNTA($A7807:$K7807)=0,"",IF(AND(IFERROR($H7807,0)&gt;0,LEN(TRIM($K7807&amp;""))&gt;0,IFERROR(LOOKUP(2,1/((LISTS!$M$2:$M$13&lt;&gt;"")*ISNUMBER(SEARCH(LISTS!$M$2:$M$13,$I7807))),LISTS!$N$2:$N$13),"NO")="SI"),"SI","NO"))</f>
        <v/>
      </c>
      <c r="M7807" s="9">
        <f>IF(COUNTA($A7807:$K7807)=0,"",IF($K7807&lt;&gt;"",IF(COUNTIF($K$19:$K7807,$K7807)&gt;1,"SI","NO"),IF(COUNTIFS($A$19:$A7807,$A7807,$C$19:$C7807,$C7807,$J$19:$J7807,$J7807,$D$19:$D7807,$D7807)&gt;1,"SI","NO")))</f>
        <v/>
      </c>
      <c r="N7807" s="11">
        <f>IF(COUNTA($A7807:$K7807)=0,"",IF(AND($L7807="SI",$M7807="NO"),IFERROR($H7807,0),0))</f>
        <v/>
      </c>
      <c r="O7807" s="9">
        <f>IF(COUNTA($A7807:$K7807)=0,"",IF($M7807="SI","CUFE o factura duplicada dentro del reporte; no se suma dos veces",IF(IFERROR($H7807,0)&lt;=0,"DIAN reporta valor susceptible 0",IF($L7807="NO",IFERROR(LOOKUP(2,1/((LISTS!$M$2:$M$13&lt;&gt;"")*ISNUMBER(SEARCH(LISTS!$M$2:$M$13,$I7807))),LISTS!$O$2:$O$13),"Medio de pago no elegible o no identificado por DIAN"),"Apta automaticamente por pago electronico y base positiva"))))</f>
        <v/>
      </c>
    </row>
    <row r="7808">
      <c r="A7808" s="9" t="n"/>
      <c r="B7808" s="9" t="n"/>
      <c r="C7808" s="12" t="n"/>
      <c r="D7808" s="11" t="n"/>
      <c r="E7808" s="11" t="n"/>
      <c r="F7808" s="11" t="n"/>
      <c r="G7808" s="11" t="n"/>
      <c r="H7808" s="11" t="n"/>
      <c r="I7808" s="9" t="n"/>
      <c r="J7808" s="9" t="n"/>
      <c r="K7808" s="9" t="n"/>
      <c r="L7808" s="9">
        <f>IF(COUNTA($A7808:$K7808)=0,"",IF(AND(IFERROR($H7808,0)&gt;0,LEN(TRIM($K7808&amp;""))&gt;0,IFERROR(LOOKUP(2,1/((LISTS!$M$2:$M$13&lt;&gt;"")*ISNUMBER(SEARCH(LISTS!$M$2:$M$13,$I7808))),LISTS!$N$2:$N$13),"NO")="SI"),"SI","NO"))</f>
        <v/>
      </c>
      <c r="M7808" s="9">
        <f>IF(COUNTA($A7808:$K7808)=0,"",IF($K7808&lt;&gt;"",IF(COUNTIF($K$19:$K7808,$K7808)&gt;1,"SI","NO"),IF(COUNTIFS($A$19:$A7808,$A7808,$C$19:$C7808,$C7808,$J$19:$J7808,$J7808,$D$19:$D7808,$D7808)&gt;1,"SI","NO")))</f>
        <v/>
      </c>
      <c r="N7808" s="11">
        <f>IF(COUNTA($A7808:$K7808)=0,"",IF(AND($L7808="SI",$M7808="NO"),IFERROR($H7808,0),0))</f>
        <v/>
      </c>
      <c r="O7808" s="9">
        <f>IF(COUNTA($A7808:$K7808)=0,"",IF($M7808="SI","CUFE o factura duplicada dentro del reporte; no se suma dos veces",IF(IFERROR($H7808,0)&lt;=0,"DIAN reporta valor susceptible 0",IF($L7808="NO",IFERROR(LOOKUP(2,1/((LISTS!$M$2:$M$13&lt;&gt;"")*ISNUMBER(SEARCH(LISTS!$M$2:$M$13,$I7808))),LISTS!$O$2:$O$13),"Medio de pago no elegible o no identificado por DIAN"),"Apta automaticamente por pago electronico y base positiva"))))</f>
        <v/>
      </c>
    </row>
    <row r="7809">
      <c r="A7809" s="9" t="n"/>
      <c r="B7809" s="9" t="n"/>
      <c r="C7809" s="12" t="n"/>
      <c r="D7809" s="11" t="n"/>
      <c r="E7809" s="11" t="n"/>
      <c r="F7809" s="11" t="n"/>
      <c r="G7809" s="11" t="n"/>
      <c r="H7809" s="11" t="n"/>
      <c r="I7809" s="9" t="n"/>
      <c r="J7809" s="9" t="n"/>
      <c r="K7809" s="9" t="n"/>
      <c r="L7809" s="9">
        <f>IF(COUNTA($A7809:$K7809)=0,"",IF(AND(IFERROR($H7809,0)&gt;0,LEN(TRIM($K7809&amp;""))&gt;0,IFERROR(LOOKUP(2,1/((LISTS!$M$2:$M$13&lt;&gt;"")*ISNUMBER(SEARCH(LISTS!$M$2:$M$13,$I7809))),LISTS!$N$2:$N$13),"NO")="SI"),"SI","NO"))</f>
        <v/>
      </c>
      <c r="M7809" s="9">
        <f>IF(COUNTA($A7809:$K7809)=0,"",IF($K7809&lt;&gt;"",IF(COUNTIF($K$19:$K7809,$K7809)&gt;1,"SI","NO"),IF(COUNTIFS($A$19:$A7809,$A7809,$C$19:$C7809,$C7809,$J$19:$J7809,$J7809,$D$19:$D7809,$D7809)&gt;1,"SI","NO")))</f>
        <v/>
      </c>
      <c r="N7809" s="11">
        <f>IF(COUNTA($A7809:$K7809)=0,"",IF(AND($L7809="SI",$M7809="NO"),IFERROR($H7809,0),0))</f>
        <v/>
      </c>
      <c r="O7809" s="9">
        <f>IF(COUNTA($A7809:$K7809)=0,"",IF($M7809="SI","CUFE o factura duplicada dentro del reporte; no se suma dos veces",IF(IFERROR($H7809,0)&lt;=0,"DIAN reporta valor susceptible 0",IF($L7809="NO",IFERROR(LOOKUP(2,1/((LISTS!$M$2:$M$13&lt;&gt;"")*ISNUMBER(SEARCH(LISTS!$M$2:$M$13,$I7809))),LISTS!$O$2:$O$13),"Medio de pago no elegible o no identificado por DIAN"),"Apta automaticamente por pago electronico y base positiva"))))</f>
        <v/>
      </c>
    </row>
    <row r="7810">
      <c r="A7810" s="9" t="n"/>
      <c r="B7810" s="9" t="n"/>
      <c r="C7810" s="12" t="n"/>
      <c r="D7810" s="11" t="n"/>
      <c r="E7810" s="11" t="n"/>
      <c r="F7810" s="11" t="n"/>
      <c r="G7810" s="11" t="n"/>
      <c r="H7810" s="11" t="n"/>
      <c r="I7810" s="9" t="n"/>
      <c r="J7810" s="9" t="n"/>
      <c r="K7810" s="9" t="n"/>
      <c r="L7810" s="9">
        <f>IF(COUNTA($A7810:$K7810)=0,"",IF(AND(IFERROR($H7810,0)&gt;0,LEN(TRIM($K7810&amp;""))&gt;0,IFERROR(LOOKUP(2,1/((LISTS!$M$2:$M$13&lt;&gt;"")*ISNUMBER(SEARCH(LISTS!$M$2:$M$13,$I7810))),LISTS!$N$2:$N$13),"NO")="SI"),"SI","NO"))</f>
        <v/>
      </c>
      <c r="M7810" s="9">
        <f>IF(COUNTA($A7810:$K7810)=0,"",IF($K7810&lt;&gt;"",IF(COUNTIF($K$19:$K7810,$K7810)&gt;1,"SI","NO"),IF(COUNTIFS($A$19:$A7810,$A7810,$C$19:$C7810,$C7810,$J$19:$J7810,$J7810,$D$19:$D7810,$D7810)&gt;1,"SI","NO")))</f>
        <v/>
      </c>
      <c r="N7810" s="11">
        <f>IF(COUNTA($A7810:$K7810)=0,"",IF(AND($L7810="SI",$M7810="NO"),IFERROR($H7810,0),0))</f>
        <v/>
      </c>
      <c r="O7810" s="9">
        <f>IF(COUNTA($A7810:$K7810)=0,"",IF($M7810="SI","CUFE o factura duplicada dentro del reporte; no se suma dos veces",IF(IFERROR($H7810,0)&lt;=0,"DIAN reporta valor susceptible 0",IF($L7810="NO",IFERROR(LOOKUP(2,1/((LISTS!$M$2:$M$13&lt;&gt;"")*ISNUMBER(SEARCH(LISTS!$M$2:$M$13,$I7810))),LISTS!$O$2:$O$13),"Medio de pago no elegible o no identificado por DIAN"),"Apta automaticamente por pago electronico y base positiva"))))</f>
        <v/>
      </c>
    </row>
    <row r="7811">
      <c r="A7811" s="9" t="n"/>
      <c r="B7811" s="9" t="n"/>
      <c r="C7811" s="12" t="n"/>
      <c r="D7811" s="11" t="n"/>
      <c r="E7811" s="11" t="n"/>
      <c r="F7811" s="11" t="n"/>
      <c r="G7811" s="11" t="n"/>
      <c r="H7811" s="11" t="n"/>
      <c r="I7811" s="9" t="n"/>
      <c r="J7811" s="9" t="n"/>
      <c r="K7811" s="9" t="n"/>
      <c r="L7811" s="9">
        <f>IF(COUNTA($A7811:$K7811)=0,"",IF(AND(IFERROR($H7811,0)&gt;0,LEN(TRIM($K7811&amp;""))&gt;0,IFERROR(LOOKUP(2,1/((LISTS!$M$2:$M$13&lt;&gt;"")*ISNUMBER(SEARCH(LISTS!$M$2:$M$13,$I7811))),LISTS!$N$2:$N$13),"NO")="SI"),"SI","NO"))</f>
        <v/>
      </c>
      <c r="M7811" s="9">
        <f>IF(COUNTA($A7811:$K7811)=0,"",IF($K7811&lt;&gt;"",IF(COUNTIF($K$19:$K7811,$K7811)&gt;1,"SI","NO"),IF(COUNTIFS($A$19:$A7811,$A7811,$C$19:$C7811,$C7811,$J$19:$J7811,$J7811,$D$19:$D7811,$D7811)&gt;1,"SI","NO")))</f>
        <v/>
      </c>
      <c r="N7811" s="11">
        <f>IF(COUNTA($A7811:$K7811)=0,"",IF(AND($L7811="SI",$M7811="NO"),IFERROR($H7811,0),0))</f>
        <v/>
      </c>
      <c r="O7811" s="9">
        <f>IF(COUNTA($A7811:$K7811)=0,"",IF($M7811="SI","CUFE o factura duplicada dentro del reporte; no se suma dos veces",IF(IFERROR($H7811,0)&lt;=0,"DIAN reporta valor susceptible 0",IF($L7811="NO",IFERROR(LOOKUP(2,1/((LISTS!$M$2:$M$13&lt;&gt;"")*ISNUMBER(SEARCH(LISTS!$M$2:$M$13,$I7811))),LISTS!$O$2:$O$13),"Medio de pago no elegible o no identificado por DIAN"),"Apta automaticamente por pago electronico y base positiva"))))</f>
        <v/>
      </c>
    </row>
    <row r="7812">
      <c r="A7812" s="9" t="n"/>
      <c r="B7812" s="9" t="n"/>
      <c r="C7812" s="12" t="n"/>
      <c r="D7812" s="11" t="n"/>
      <c r="E7812" s="11" t="n"/>
      <c r="F7812" s="11" t="n"/>
      <c r="G7812" s="11" t="n"/>
      <c r="H7812" s="11" t="n"/>
      <c r="I7812" s="9" t="n"/>
      <c r="J7812" s="9" t="n"/>
      <c r="K7812" s="9" t="n"/>
      <c r="L7812" s="9">
        <f>IF(COUNTA($A7812:$K7812)=0,"",IF(AND(IFERROR($H7812,0)&gt;0,LEN(TRIM($K7812&amp;""))&gt;0,IFERROR(LOOKUP(2,1/((LISTS!$M$2:$M$13&lt;&gt;"")*ISNUMBER(SEARCH(LISTS!$M$2:$M$13,$I7812))),LISTS!$N$2:$N$13),"NO")="SI"),"SI","NO"))</f>
        <v/>
      </c>
      <c r="M7812" s="9">
        <f>IF(COUNTA($A7812:$K7812)=0,"",IF($K7812&lt;&gt;"",IF(COUNTIF($K$19:$K7812,$K7812)&gt;1,"SI","NO"),IF(COUNTIFS($A$19:$A7812,$A7812,$C$19:$C7812,$C7812,$J$19:$J7812,$J7812,$D$19:$D7812,$D7812)&gt;1,"SI","NO")))</f>
        <v/>
      </c>
      <c r="N7812" s="11">
        <f>IF(COUNTA($A7812:$K7812)=0,"",IF(AND($L7812="SI",$M7812="NO"),IFERROR($H7812,0),0))</f>
        <v/>
      </c>
      <c r="O7812" s="9">
        <f>IF(COUNTA($A7812:$K7812)=0,"",IF($M7812="SI","CUFE o factura duplicada dentro del reporte; no se suma dos veces",IF(IFERROR($H7812,0)&lt;=0,"DIAN reporta valor susceptible 0",IF($L7812="NO",IFERROR(LOOKUP(2,1/((LISTS!$M$2:$M$13&lt;&gt;"")*ISNUMBER(SEARCH(LISTS!$M$2:$M$13,$I7812))),LISTS!$O$2:$O$13),"Medio de pago no elegible o no identificado por DIAN"),"Apta automaticamente por pago electronico y base positiva"))))</f>
        <v/>
      </c>
    </row>
    <row r="7813">
      <c r="A7813" s="9" t="n"/>
      <c r="B7813" s="9" t="n"/>
      <c r="C7813" s="12" t="n"/>
      <c r="D7813" s="11" t="n"/>
      <c r="E7813" s="11" t="n"/>
      <c r="F7813" s="11" t="n"/>
      <c r="G7813" s="11" t="n"/>
      <c r="H7813" s="11" t="n"/>
      <c r="I7813" s="9" t="n"/>
      <c r="J7813" s="9" t="n"/>
      <c r="K7813" s="9" t="n"/>
      <c r="L7813" s="9">
        <f>IF(COUNTA($A7813:$K7813)=0,"",IF(AND(IFERROR($H7813,0)&gt;0,LEN(TRIM($K7813&amp;""))&gt;0,IFERROR(LOOKUP(2,1/((LISTS!$M$2:$M$13&lt;&gt;"")*ISNUMBER(SEARCH(LISTS!$M$2:$M$13,$I7813))),LISTS!$N$2:$N$13),"NO")="SI"),"SI","NO"))</f>
        <v/>
      </c>
      <c r="M7813" s="9">
        <f>IF(COUNTA($A7813:$K7813)=0,"",IF($K7813&lt;&gt;"",IF(COUNTIF($K$19:$K7813,$K7813)&gt;1,"SI","NO"),IF(COUNTIFS($A$19:$A7813,$A7813,$C$19:$C7813,$C7813,$J$19:$J7813,$J7813,$D$19:$D7813,$D7813)&gt;1,"SI","NO")))</f>
        <v/>
      </c>
      <c r="N7813" s="11">
        <f>IF(COUNTA($A7813:$K7813)=0,"",IF(AND($L7813="SI",$M7813="NO"),IFERROR($H7813,0),0))</f>
        <v/>
      </c>
      <c r="O7813" s="9">
        <f>IF(COUNTA($A7813:$K7813)=0,"",IF($M7813="SI","CUFE o factura duplicada dentro del reporte; no se suma dos veces",IF(IFERROR($H7813,0)&lt;=0,"DIAN reporta valor susceptible 0",IF($L7813="NO",IFERROR(LOOKUP(2,1/((LISTS!$M$2:$M$13&lt;&gt;"")*ISNUMBER(SEARCH(LISTS!$M$2:$M$13,$I7813))),LISTS!$O$2:$O$13),"Medio de pago no elegible o no identificado por DIAN"),"Apta automaticamente por pago electronico y base positiva"))))</f>
        <v/>
      </c>
    </row>
    <row r="7814">
      <c r="A7814" s="9" t="n"/>
      <c r="B7814" s="9" t="n"/>
      <c r="C7814" s="12" t="n"/>
      <c r="D7814" s="11" t="n"/>
      <c r="E7814" s="11" t="n"/>
      <c r="F7814" s="11" t="n"/>
      <c r="G7814" s="11" t="n"/>
      <c r="H7814" s="11" t="n"/>
      <c r="I7814" s="9" t="n"/>
      <c r="J7814" s="9" t="n"/>
      <c r="K7814" s="9" t="n"/>
      <c r="L7814" s="9">
        <f>IF(COUNTA($A7814:$K7814)=0,"",IF(AND(IFERROR($H7814,0)&gt;0,LEN(TRIM($K7814&amp;""))&gt;0,IFERROR(LOOKUP(2,1/((LISTS!$M$2:$M$13&lt;&gt;"")*ISNUMBER(SEARCH(LISTS!$M$2:$M$13,$I7814))),LISTS!$N$2:$N$13),"NO")="SI"),"SI","NO"))</f>
        <v/>
      </c>
      <c r="M7814" s="9">
        <f>IF(COUNTA($A7814:$K7814)=0,"",IF($K7814&lt;&gt;"",IF(COUNTIF($K$19:$K7814,$K7814)&gt;1,"SI","NO"),IF(COUNTIFS($A$19:$A7814,$A7814,$C$19:$C7814,$C7814,$J$19:$J7814,$J7814,$D$19:$D7814,$D7814)&gt;1,"SI","NO")))</f>
        <v/>
      </c>
      <c r="N7814" s="11">
        <f>IF(COUNTA($A7814:$K7814)=0,"",IF(AND($L7814="SI",$M7814="NO"),IFERROR($H7814,0),0))</f>
        <v/>
      </c>
      <c r="O7814" s="9">
        <f>IF(COUNTA($A7814:$K7814)=0,"",IF($M7814="SI","CUFE o factura duplicada dentro del reporte; no se suma dos veces",IF(IFERROR($H7814,0)&lt;=0,"DIAN reporta valor susceptible 0",IF($L7814="NO",IFERROR(LOOKUP(2,1/((LISTS!$M$2:$M$13&lt;&gt;"")*ISNUMBER(SEARCH(LISTS!$M$2:$M$13,$I7814))),LISTS!$O$2:$O$13),"Medio de pago no elegible o no identificado por DIAN"),"Apta automaticamente por pago electronico y base positiva"))))</f>
        <v/>
      </c>
    </row>
    <row r="7815">
      <c r="A7815" s="9" t="n"/>
      <c r="B7815" s="9" t="n"/>
      <c r="C7815" s="12" t="n"/>
      <c r="D7815" s="11" t="n"/>
      <c r="E7815" s="11" t="n"/>
      <c r="F7815" s="11" t="n"/>
      <c r="G7815" s="11" t="n"/>
      <c r="H7815" s="11" t="n"/>
      <c r="I7815" s="9" t="n"/>
      <c r="J7815" s="9" t="n"/>
      <c r="K7815" s="9" t="n"/>
      <c r="L7815" s="9">
        <f>IF(COUNTA($A7815:$K7815)=0,"",IF(AND(IFERROR($H7815,0)&gt;0,LEN(TRIM($K7815&amp;""))&gt;0,IFERROR(LOOKUP(2,1/((LISTS!$M$2:$M$13&lt;&gt;"")*ISNUMBER(SEARCH(LISTS!$M$2:$M$13,$I7815))),LISTS!$N$2:$N$13),"NO")="SI"),"SI","NO"))</f>
        <v/>
      </c>
      <c r="M7815" s="9">
        <f>IF(COUNTA($A7815:$K7815)=0,"",IF($K7815&lt;&gt;"",IF(COUNTIF($K$19:$K7815,$K7815)&gt;1,"SI","NO"),IF(COUNTIFS($A$19:$A7815,$A7815,$C$19:$C7815,$C7815,$J$19:$J7815,$J7815,$D$19:$D7815,$D7815)&gt;1,"SI","NO")))</f>
        <v/>
      </c>
      <c r="N7815" s="11">
        <f>IF(COUNTA($A7815:$K7815)=0,"",IF(AND($L7815="SI",$M7815="NO"),IFERROR($H7815,0),0))</f>
        <v/>
      </c>
      <c r="O7815" s="9">
        <f>IF(COUNTA($A7815:$K7815)=0,"",IF($M7815="SI","CUFE o factura duplicada dentro del reporte; no se suma dos veces",IF(IFERROR($H7815,0)&lt;=0,"DIAN reporta valor susceptible 0",IF($L7815="NO",IFERROR(LOOKUP(2,1/((LISTS!$M$2:$M$13&lt;&gt;"")*ISNUMBER(SEARCH(LISTS!$M$2:$M$13,$I7815))),LISTS!$O$2:$O$13),"Medio de pago no elegible o no identificado por DIAN"),"Apta automaticamente por pago electronico y base positiva"))))</f>
        <v/>
      </c>
    </row>
    <row r="7816">
      <c r="A7816" s="9" t="n"/>
      <c r="B7816" s="9" t="n"/>
      <c r="C7816" s="12" t="n"/>
      <c r="D7816" s="11" t="n"/>
      <c r="E7816" s="11" t="n"/>
      <c r="F7816" s="11" t="n"/>
      <c r="G7816" s="11" t="n"/>
      <c r="H7816" s="11" t="n"/>
      <c r="I7816" s="9" t="n"/>
      <c r="J7816" s="9" t="n"/>
      <c r="K7816" s="9" t="n"/>
      <c r="L7816" s="9">
        <f>IF(COUNTA($A7816:$K7816)=0,"",IF(AND(IFERROR($H7816,0)&gt;0,LEN(TRIM($K7816&amp;""))&gt;0,IFERROR(LOOKUP(2,1/((LISTS!$M$2:$M$13&lt;&gt;"")*ISNUMBER(SEARCH(LISTS!$M$2:$M$13,$I7816))),LISTS!$N$2:$N$13),"NO")="SI"),"SI","NO"))</f>
        <v/>
      </c>
      <c r="M7816" s="9">
        <f>IF(COUNTA($A7816:$K7816)=0,"",IF($K7816&lt;&gt;"",IF(COUNTIF($K$19:$K7816,$K7816)&gt;1,"SI","NO"),IF(COUNTIFS($A$19:$A7816,$A7816,$C$19:$C7816,$C7816,$J$19:$J7816,$J7816,$D$19:$D7816,$D7816)&gt;1,"SI","NO")))</f>
        <v/>
      </c>
      <c r="N7816" s="11">
        <f>IF(COUNTA($A7816:$K7816)=0,"",IF(AND($L7816="SI",$M7816="NO"),IFERROR($H7816,0),0))</f>
        <v/>
      </c>
      <c r="O7816" s="9">
        <f>IF(COUNTA($A7816:$K7816)=0,"",IF($M7816="SI","CUFE o factura duplicada dentro del reporte; no se suma dos veces",IF(IFERROR($H7816,0)&lt;=0,"DIAN reporta valor susceptible 0",IF($L7816="NO",IFERROR(LOOKUP(2,1/((LISTS!$M$2:$M$13&lt;&gt;"")*ISNUMBER(SEARCH(LISTS!$M$2:$M$13,$I7816))),LISTS!$O$2:$O$13),"Medio de pago no elegible o no identificado por DIAN"),"Apta automaticamente por pago electronico y base positiva"))))</f>
        <v/>
      </c>
    </row>
    <row r="7817">
      <c r="A7817" s="9" t="n"/>
      <c r="B7817" s="9" t="n"/>
      <c r="C7817" s="12" t="n"/>
      <c r="D7817" s="11" t="n"/>
      <c r="E7817" s="11" t="n"/>
      <c r="F7817" s="11" t="n"/>
      <c r="G7817" s="11" t="n"/>
      <c r="H7817" s="11" t="n"/>
      <c r="I7817" s="9" t="n"/>
      <c r="J7817" s="9" t="n"/>
      <c r="K7817" s="9" t="n"/>
      <c r="L7817" s="9">
        <f>IF(COUNTA($A7817:$K7817)=0,"",IF(AND(IFERROR($H7817,0)&gt;0,LEN(TRIM($K7817&amp;""))&gt;0,IFERROR(LOOKUP(2,1/((LISTS!$M$2:$M$13&lt;&gt;"")*ISNUMBER(SEARCH(LISTS!$M$2:$M$13,$I7817))),LISTS!$N$2:$N$13),"NO")="SI"),"SI","NO"))</f>
        <v/>
      </c>
      <c r="M7817" s="9">
        <f>IF(COUNTA($A7817:$K7817)=0,"",IF($K7817&lt;&gt;"",IF(COUNTIF($K$19:$K7817,$K7817)&gt;1,"SI","NO"),IF(COUNTIFS($A$19:$A7817,$A7817,$C$19:$C7817,$C7817,$J$19:$J7817,$J7817,$D$19:$D7817,$D7817)&gt;1,"SI","NO")))</f>
        <v/>
      </c>
      <c r="N7817" s="11">
        <f>IF(COUNTA($A7817:$K7817)=0,"",IF(AND($L7817="SI",$M7817="NO"),IFERROR($H7817,0),0))</f>
        <v/>
      </c>
      <c r="O7817" s="9">
        <f>IF(COUNTA($A7817:$K7817)=0,"",IF($M7817="SI","CUFE o factura duplicada dentro del reporte; no se suma dos veces",IF(IFERROR($H7817,0)&lt;=0,"DIAN reporta valor susceptible 0",IF($L7817="NO",IFERROR(LOOKUP(2,1/((LISTS!$M$2:$M$13&lt;&gt;"")*ISNUMBER(SEARCH(LISTS!$M$2:$M$13,$I7817))),LISTS!$O$2:$O$13),"Medio de pago no elegible o no identificado por DIAN"),"Apta automaticamente por pago electronico y base positiva"))))</f>
        <v/>
      </c>
    </row>
    <row r="7818">
      <c r="A7818" s="9" t="n"/>
      <c r="B7818" s="9" t="n"/>
      <c r="C7818" s="12" t="n"/>
      <c r="D7818" s="11" t="n"/>
      <c r="E7818" s="11" t="n"/>
      <c r="F7818" s="11" t="n"/>
      <c r="G7818" s="11" t="n"/>
      <c r="H7818" s="11" t="n"/>
      <c r="I7818" s="9" t="n"/>
      <c r="J7818" s="9" t="n"/>
      <c r="K7818" s="9" t="n"/>
      <c r="L7818" s="9">
        <f>IF(COUNTA($A7818:$K7818)=0,"",IF(AND(IFERROR($H7818,0)&gt;0,LEN(TRIM($K7818&amp;""))&gt;0,IFERROR(LOOKUP(2,1/((LISTS!$M$2:$M$13&lt;&gt;"")*ISNUMBER(SEARCH(LISTS!$M$2:$M$13,$I7818))),LISTS!$N$2:$N$13),"NO")="SI"),"SI","NO"))</f>
        <v/>
      </c>
      <c r="M7818" s="9">
        <f>IF(COUNTA($A7818:$K7818)=0,"",IF($K7818&lt;&gt;"",IF(COUNTIF($K$19:$K7818,$K7818)&gt;1,"SI","NO"),IF(COUNTIFS($A$19:$A7818,$A7818,$C$19:$C7818,$C7818,$J$19:$J7818,$J7818,$D$19:$D7818,$D7818)&gt;1,"SI","NO")))</f>
        <v/>
      </c>
      <c r="N7818" s="11">
        <f>IF(COUNTA($A7818:$K7818)=0,"",IF(AND($L7818="SI",$M7818="NO"),IFERROR($H7818,0),0))</f>
        <v/>
      </c>
      <c r="O7818" s="9">
        <f>IF(COUNTA($A7818:$K7818)=0,"",IF($M7818="SI","CUFE o factura duplicada dentro del reporte; no se suma dos veces",IF(IFERROR($H7818,0)&lt;=0,"DIAN reporta valor susceptible 0",IF($L7818="NO",IFERROR(LOOKUP(2,1/((LISTS!$M$2:$M$13&lt;&gt;"")*ISNUMBER(SEARCH(LISTS!$M$2:$M$13,$I7818))),LISTS!$O$2:$O$13),"Medio de pago no elegible o no identificado por DIAN"),"Apta automaticamente por pago electronico y base positiva"))))</f>
        <v/>
      </c>
    </row>
    <row r="7819">
      <c r="A7819" s="9" t="n"/>
      <c r="B7819" s="9" t="n"/>
      <c r="C7819" s="12" t="n"/>
      <c r="D7819" s="11" t="n"/>
      <c r="E7819" s="11" t="n"/>
      <c r="F7819" s="11" t="n"/>
      <c r="G7819" s="11" t="n"/>
      <c r="H7819" s="11" t="n"/>
      <c r="I7819" s="9" t="n"/>
      <c r="J7819" s="9" t="n"/>
      <c r="K7819" s="9" t="n"/>
      <c r="L7819" s="9">
        <f>IF(COUNTA($A7819:$K7819)=0,"",IF(AND(IFERROR($H7819,0)&gt;0,LEN(TRIM($K7819&amp;""))&gt;0,IFERROR(LOOKUP(2,1/((LISTS!$M$2:$M$13&lt;&gt;"")*ISNUMBER(SEARCH(LISTS!$M$2:$M$13,$I7819))),LISTS!$N$2:$N$13),"NO")="SI"),"SI","NO"))</f>
        <v/>
      </c>
      <c r="M7819" s="9">
        <f>IF(COUNTA($A7819:$K7819)=0,"",IF($K7819&lt;&gt;"",IF(COUNTIF($K$19:$K7819,$K7819)&gt;1,"SI","NO"),IF(COUNTIFS($A$19:$A7819,$A7819,$C$19:$C7819,$C7819,$J$19:$J7819,$J7819,$D$19:$D7819,$D7819)&gt;1,"SI","NO")))</f>
        <v/>
      </c>
      <c r="N7819" s="11">
        <f>IF(COUNTA($A7819:$K7819)=0,"",IF(AND($L7819="SI",$M7819="NO"),IFERROR($H7819,0),0))</f>
        <v/>
      </c>
      <c r="O7819" s="9">
        <f>IF(COUNTA($A7819:$K7819)=0,"",IF($M7819="SI","CUFE o factura duplicada dentro del reporte; no se suma dos veces",IF(IFERROR($H7819,0)&lt;=0,"DIAN reporta valor susceptible 0",IF($L7819="NO",IFERROR(LOOKUP(2,1/((LISTS!$M$2:$M$13&lt;&gt;"")*ISNUMBER(SEARCH(LISTS!$M$2:$M$13,$I7819))),LISTS!$O$2:$O$13),"Medio de pago no elegible o no identificado por DIAN"),"Apta automaticamente por pago electronico y base positiva"))))</f>
        <v/>
      </c>
    </row>
    <row r="7820">
      <c r="A7820" s="9" t="n"/>
      <c r="B7820" s="9" t="n"/>
      <c r="C7820" s="12" t="n"/>
      <c r="D7820" s="11" t="n"/>
      <c r="E7820" s="11" t="n"/>
      <c r="F7820" s="11" t="n"/>
      <c r="G7820" s="11" t="n"/>
      <c r="H7820" s="11" t="n"/>
      <c r="I7820" s="9" t="n"/>
      <c r="J7820" s="9" t="n"/>
      <c r="K7820" s="9" t="n"/>
      <c r="L7820" s="9">
        <f>IF(COUNTA($A7820:$K7820)=0,"",IF(AND(IFERROR($H7820,0)&gt;0,LEN(TRIM($K7820&amp;""))&gt;0,IFERROR(LOOKUP(2,1/((LISTS!$M$2:$M$13&lt;&gt;"")*ISNUMBER(SEARCH(LISTS!$M$2:$M$13,$I7820))),LISTS!$N$2:$N$13),"NO")="SI"),"SI","NO"))</f>
        <v/>
      </c>
      <c r="M7820" s="9">
        <f>IF(COUNTA($A7820:$K7820)=0,"",IF($K7820&lt;&gt;"",IF(COUNTIF($K$19:$K7820,$K7820)&gt;1,"SI","NO"),IF(COUNTIFS($A$19:$A7820,$A7820,$C$19:$C7820,$C7820,$J$19:$J7820,$J7820,$D$19:$D7820,$D7820)&gt;1,"SI","NO")))</f>
        <v/>
      </c>
      <c r="N7820" s="11">
        <f>IF(COUNTA($A7820:$K7820)=0,"",IF(AND($L7820="SI",$M7820="NO"),IFERROR($H7820,0),0))</f>
        <v/>
      </c>
      <c r="O7820" s="9">
        <f>IF(COUNTA($A7820:$K7820)=0,"",IF($M7820="SI","CUFE o factura duplicada dentro del reporte; no se suma dos veces",IF(IFERROR($H7820,0)&lt;=0,"DIAN reporta valor susceptible 0",IF($L7820="NO",IFERROR(LOOKUP(2,1/((LISTS!$M$2:$M$13&lt;&gt;"")*ISNUMBER(SEARCH(LISTS!$M$2:$M$13,$I7820))),LISTS!$O$2:$O$13),"Medio de pago no elegible o no identificado por DIAN"),"Apta automaticamente por pago electronico y base positiva"))))</f>
        <v/>
      </c>
    </row>
    <row r="7821">
      <c r="A7821" s="9" t="n"/>
      <c r="B7821" s="9" t="n"/>
      <c r="C7821" s="12" t="n"/>
      <c r="D7821" s="11" t="n"/>
      <c r="E7821" s="11" t="n"/>
      <c r="F7821" s="11" t="n"/>
      <c r="G7821" s="11" t="n"/>
      <c r="H7821" s="11" t="n"/>
      <c r="I7821" s="9" t="n"/>
      <c r="J7821" s="9" t="n"/>
      <c r="K7821" s="9" t="n"/>
      <c r="L7821" s="9">
        <f>IF(COUNTA($A7821:$K7821)=0,"",IF(AND(IFERROR($H7821,0)&gt;0,LEN(TRIM($K7821&amp;""))&gt;0,IFERROR(LOOKUP(2,1/((LISTS!$M$2:$M$13&lt;&gt;"")*ISNUMBER(SEARCH(LISTS!$M$2:$M$13,$I7821))),LISTS!$N$2:$N$13),"NO")="SI"),"SI","NO"))</f>
        <v/>
      </c>
      <c r="M7821" s="9">
        <f>IF(COUNTA($A7821:$K7821)=0,"",IF($K7821&lt;&gt;"",IF(COUNTIF($K$19:$K7821,$K7821)&gt;1,"SI","NO"),IF(COUNTIFS($A$19:$A7821,$A7821,$C$19:$C7821,$C7821,$J$19:$J7821,$J7821,$D$19:$D7821,$D7821)&gt;1,"SI","NO")))</f>
        <v/>
      </c>
      <c r="N7821" s="11">
        <f>IF(COUNTA($A7821:$K7821)=0,"",IF(AND($L7821="SI",$M7821="NO"),IFERROR($H7821,0),0))</f>
        <v/>
      </c>
      <c r="O7821" s="9">
        <f>IF(COUNTA($A7821:$K7821)=0,"",IF($M7821="SI","CUFE o factura duplicada dentro del reporte; no se suma dos veces",IF(IFERROR($H7821,0)&lt;=0,"DIAN reporta valor susceptible 0",IF($L7821="NO",IFERROR(LOOKUP(2,1/((LISTS!$M$2:$M$13&lt;&gt;"")*ISNUMBER(SEARCH(LISTS!$M$2:$M$13,$I7821))),LISTS!$O$2:$O$13),"Medio de pago no elegible o no identificado por DIAN"),"Apta automaticamente por pago electronico y base positiva"))))</f>
        <v/>
      </c>
    </row>
    <row r="7822">
      <c r="A7822" s="9" t="n"/>
      <c r="B7822" s="9" t="n"/>
      <c r="C7822" s="12" t="n"/>
      <c r="D7822" s="11" t="n"/>
      <c r="E7822" s="11" t="n"/>
      <c r="F7822" s="11" t="n"/>
      <c r="G7822" s="11" t="n"/>
      <c r="H7822" s="11" t="n"/>
      <c r="I7822" s="9" t="n"/>
      <c r="J7822" s="9" t="n"/>
      <c r="K7822" s="9" t="n"/>
      <c r="L7822" s="9">
        <f>IF(COUNTA($A7822:$K7822)=0,"",IF(AND(IFERROR($H7822,0)&gt;0,LEN(TRIM($K7822&amp;""))&gt;0,IFERROR(LOOKUP(2,1/((LISTS!$M$2:$M$13&lt;&gt;"")*ISNUMBER(SEARCH(LISTS!$M$2:$M$13,$I7822))),LISTS!$N$2:$N$13),"NO")="SI"),"SI","NO"))</f>
        <v/>
      </c>
      <c r="M7822" s="9">
        <f>IF(COUNTA($A7822:$K7822)=0,"",IF($K7822&lt;&gt;"",IF(COUNTIF($K$19:$K7822,$K7822)&gt;1,"SI","NO"),IF(COUNTIFS($A$19:$A7822,$A7822,$C$19:$C7822,$C7822,$J$19:$J7822,$J7822,$D$19:$D7822,$D7822)&gt;1,"SI","NO")))</f>
        <v/>
      </c>
      <c r="N7822" s="11">
        <f>IF(COUNTA($A7822:$K7822)=0,"",IF(AND($L7822="SI",$M7822="NO"),IFERROR($H7822,0),0))</f>
        <v/>
      </c>
      <c r="O7822" s="9">
        <f>IF(COUNTA($A7822:$K7822)=0,"",IF($M7822="SI","CUFE o factura duplicada dentro del reporte; no se suma dos veces",IF(IFERROR($H7822,0)&lt;=0,"DIAN reporta valor susceptible 0",IF($L7822="NO",IFERROR(LOOKUP(2,1/((LISTS!$M$2:$M$13&lt;&gt;"")*ISNUMBER(SEARCH(LISTS!$M$2:$M$13,$I7822))),LISTS!$O$2:$O$13),"Medio de pago no elegible o no identificado por DIAN"),"Apta automaticamente por pago electronico y base positiva"))))</f>
        <v/>
      </c>
    </row>
    <row r="7823">
      <c r="A7823" s="9" t="n"/>
      <c r="B7823" s="9" t="n"/>
      <c r="C7823" s="12" t="n"/>
      <c r="D7823" s="11" t="n"/>
      <c r="E7823" s="11" t="n"/>
      <c r="F7823" s="11" t="n"/>
      <c r="G7823" s="11" t="n"/>
      <c r="H7823" s="11" t="n"/>
      <c r="I7823" s="9" t="n"/>
      <c r="J7823" s="9" t="n"/>
      <c r="K7823" s="9" t="n"/>
      <c r="L7823" s="9">
        <f>IF(COUNTA($A7823:$K7823)=0,"",IF(AND(IFERROR($H7823,0)&gt;0,LEN(TRIM($K7823&amp;""))&gt;0,IFERROR(LOOKUP(2,1/((LISTS!$M$2:$M$13&lt;&gt;"")*ISNUMBER(SEARCH(LISTS!$M$2:$M$13,$I7823))),LISTS!$N$2:$N$13),"NO")="SI"),"SI","NO"))</f>
        <v/>
      </c>
      <c r="M7823" s="9">
        <f>IF(COUNTA($A7823:$K7823)=0,"",IF($K7823&lt;&gt;"",IF(COUNTIF($K$19:$K7823,$K7823)&gt;1,"SI","NO"),IF(COUNTIFS($A$19:$A7823,$A7823,$C$19:$C7823,$C7823,$J$19:$J7823,$J7823,$D$19:$D7823,$D7823)&gt;1,"SI","NO")))</f>
        <v/>
      </c>
      <c r="N7823" s="11">
        <f>IF(COUNTA($A7823:$K7823)=0,"",IF(AND($L7823="SI",$M7823="NO"),IFERROR($H7823,0),0))</f>
        <v/>
      </c>
      <c r="O7823" s="9">
        <f>IF(COUNTA($A7823:$K7823)=0,"",IF($M7823="SI","CUFE o factura duplicada dentro del reporte; no se suma dos veces",IF(IFERROR($H7823,0)&lt;=0,"DIAN reporta valor susceptible 0",IF($L7823="NO",IFERROR(LOOKUP(2,1/((LISTS!$M$2:$M$13&lt;&gt;"")*ISNUMBER(SEARCH(LISTS!$M$2:$M$13,$I7823))),LISTS!$O$2:$O$13),"Medio de pago no elegible o no identificado por DIAN"),"Apta automaticamente por pago electronico y base positiva"))))</f>
        <v/>
      </c>
    </row>
    <row r="7824">
      <c r="A7824" s="9" t="n"/>
      <c r="B7824" s="9" t="n"/>
      <c r="C7824" s="12" t="n"/>
      <c r="D7824" s="11" t="n"/>
      <c r="E7824" s="11" t="n"/>
      <c r="F7824" s="11" t="n"/>
      <c r="G7824" s="11" t="n"/>
      <c r="H7824" s="11" t="n"/>
      <c r="I7824" s="9" t="n"/>
      <c r="J7824" s="9" t="n"/>
      <c r="K7824" s="9" t="n"/>
      <c r="L7824" s="9">
        <f>IF(COUNTA($A7824:$K7824)=0,"",IF(AND(IFERROR($H7824,0)&gt;0,LEN(TRIM($K7824&amp;""))&gt;0,IFERROR(LOOKUP(2,1/((LISTS!$M$2:$M$13&lt;&gt;"")*ISNUMBER(SEARCH(LISTS!$M$2:$M$13,$I7824))),LISTS!$N$2:$N$13),"NO")="SI"),"SI","NO"))</f>
        <v/>
      </c>
      <c r="M7824" s="9">
        <f>IF(COUNTA($A7824:$K7824)=0,"",IF($K7824&lt;&gt;"",IF(COUNTIF($K$19:$K7824,$K7824)&gt;1,"SI","NO"),IF(COUNTIFS($A$19:$A7824,$A7824,$C$19:$C7824,$C7824,$J$19:$J7824,$J7824,$D$19:$D7824,$D7824)&gt;1,"SI","NO")))</f>
        <v/>
      </c>
      <c r="N7824" s="11">
        <f>IF(COUNTA($A7824:$K7824)=0,"",IF(AND($L7824="SI",$M7824="NO"),IFERROR($H7824,0),0))</f>
        <v/>
      </c>
      <c r="O7824" s="9">
        <f>IF(COUNTA($A7824:$K7824)=0,"",IF($M7824="SI","CUFE o factura duplicada dentro del reporte; no se suma dos veces",IF(IFERROR($H7824,0)&lt;=0,"DIAN reporta valor susceptible 0",IF($L7824="NO",IFERROR(LOOKUP(2,1/((LISTS!$M$2:$M$13&lt;&gt;"")*ISNUMBER(SEARCH(LISTS!$M$2:$M$13,$I7824))),LISTS!$O$2:$O$13),"Medio de pago no elegible o no identificado por DIAN"),"Apta automaticamente por pago electronico y base positiva"))))</f>
        <v/>
      </c>
    </row>
    <row r="7825">
      <c r="A7825" s="9" t="n"/>
      <c r="B7825" s="9" t="n"/>
      <c r="C7825" s="12" t="n"/>
      <c r="D7825" s="11" t="n"/>
      <c r="E7825" s="11" t="n"/>
      <c r="F7825" s="11" t="n"/>
      <c r="G7825" s="11" t="n"/>
      <c r="H7825" s="11" t="n"/>
      <c r="I7825" s="9" t="n"/>
      <c r="J7825" s="9" t="n"/>
      <c r="K7825" s="9" t="n"/>
      <c r="L7825" s="9">
        <f>IF(COUNTA($A7825:$K7825)=0,"",IF(AND(IFERROR($H7825,0)&gt;0,LEN(TRIM($K7825&amp;""))&gt;0,IFERROR(LOOKUP(2,1/((LISTS!$M$2:$M$13&lt;&gt;"")*ISNUMBER(SEARCH(LISTS!$M$2:$M$13,$I7825))),LISTS!$N$2:$N$13),"NO")="SI"),"SI","NO"))</f>
        <v/>
      </c>
      <c r="M7825" s="9">
        <f>IF(COUNTA($A7825:$K7825)=0,"",IF($K7825&lt;&gt;"",IF(COUNTIF($K$19:$K7825,$K7825)&gt;1,"SI","NO"),IF(COUNTIFS($A$19:$A7825,$A7825,$C$19:$C7825,$C7825,$J$19:$J7825,$J7825,$D$19:$D7825,$D7825)&gt;1,"SI","NO")))</f>
        <v/>
      </c>
      <c r="N7825" s="11">
        <f>IF(COUNTA($A7825:$K7825)=0,"",IF(AND($L7825="SI",$M7825="NO"),IFERROR($H7825,0),0))</f>
        <v/>
      </c>
      <c r="O7825" s="9">
        <f>IF(COUNTA($A7825:$K7825)=0,"",IF($M7825="SI","CUFE o factura duplicada dentro del reporte; no se suma dos veces",IF(IFERROR($H7825,0)&lt;=0,"DIAN reporta valor susceptible 0",IF($L7825="NO",IFERROR(LOOKUP(2,1/((LISTS!$M$2:$M$13&lt;&gt;"")*ISNUMBER(SEARCH(LISTS!$M$2:$M$13,$I7825))),LISTS!$O$2:$O$13),"Medio de pago no elegible o no identificado por DIAN"),"Apta automaticamente por pago electronico y base positiva"))))</f>
        <v/>
      </c>
    </row>
    <row r="7826">
      <c r="A7826" s="9" t="n"/>
      <c r="B7826" s="9" t="n"/>
      <c r="C7826" s="12" t="n"/>
      <c r="D7826" s="11" t="n"/>
      <c r="E7826" s="11" t="n"/>
      <c r="F7826" s="11" t="n"/>
      <c r="G7826" s="11" t="n"/>
      <c r="H7826" s="11" t="n"/>
      <c r="I7826" s="9" t="n"/>
      <c r="J7826" s="9" t="n"/>
      <c r="K7826" s="9" t="n"/>
      <c r="L7826" s="9">
        <f>IF(COUNTA($A7826:$K7826)=0,"",IF(AND(IFERROR($H7826,0)&gt;0,LEN(TRIM($K7826&amp;""))&gt;0,IFERROR(LOOKUP(2,1/((LISTS!$M$2:$M$13&lt;&gt;"")*ISNUMBER(SEARCH(LISTS!$M$2:$M$13,$I7826))),LISTS!$N$2:$N$13),"NO")="SI"),"SI","NO"))</f>
        <v/>
      </c>
      <c r="M7826" s="9">
        <f>IF(COUNTA($A7826:$K7826)=0,"",IF($K7826&lt;&gt;"",IF(COUNTIF($K$19:$K7826,$K7826)&gt;1,"SI","NO"),IF(COUNTIFS($A$19:$A7826,$A7826,$C$19:$C7826,$C7826,$J$19:$J7826,$J7826,$D$19:$D7826,$D7826)&gt;1,"SI","NO")))</f>
        <v/>
      </c>
      <c r="N7826" s="11">
        <f>IF(COUNTA($A7826:$K7826)=0,"",IF(AND($L7826="SI",$M7826="NO"),IFERROR($H7826,0),0))</f>
        <v/>
      </c>
      <c r="O7826" s="9">
        <f>IF(COUNTA($A7826:$K7826)=0,"",IF($M7826="SI","CUFE o factura duplicada dentro del reporte; no se suma dos veces",IF(IFERROR($H7826,0)&lt;=0,"DIAN reporta valor susceptible 0",IF($L7826="NO",IFERROR(LOOKUP(2,1/((LISTS!$M$2:$M$13&lt;&gt;"")*ISNUMBER(SEARCH(LISTS!$M$2:$M$13,$I7826))),LISTS!$O$2:$O$13),"Medio de pago no elegible o no identificado por DIAN"),"Apta automaticamente por pago electronico y base positiva"))))</f>
        <v/>
      </c>
    </row>
    <row r="7827">
      <c r="A7827" s="9" t="n"/>
      <c r="B7827" s="9" t="n"/>
      <c r="C7827" s="12" t="n"/>
      <c r="D7827" s="11" t="n"/>
      <c r="E7827" s="11" t="n"/>
      <c r="F7827" s="11" t="n"/>
      <c r="G7827" s="11" t="n"/>
      <c r="H7827" s="11" t="n"/>
      <c r="I7827" s="9" t="n"/>
      <c r="J7827" s="9" t="n"/>
      <c r="K7827" s="9" t="n"/>
      <c r="L7827" s="9">
        <f>IF(COUNTA($A7827:$K7827)=0,"",IF(AND(IFERROR($H7827,0)&gt;0,LEN(TRIM($K7827&amp;""))&gt;0,IFERROR(LOOKUP(2,1/((LISTS!$M$2:$M$13&lt;&gt;"")*ISNUMBER(SEARCH(LISTS!$M$2:$M$13,$I7827))),LISTS!$N$2:$N$13),"NO")="SI"),"SI","NO"))</f>
        <v/>
      </c>
      <c r="M7827" s="9">
        <f>IF(COUNTA($A7827:$K7827)=0,"",IF($K7827&lt;&gt;"",IF(COUNTIF($K$19:$K7827,$K7827)&gt;1,"SI","NO"),IF(COUNTIFS($A$19:$A7827,$A7827,$C$19:$C7827,$C7827,$J$19:$J7827,$J7827,$D$19:$D7827,$D7827)&gt;1,"SI","NO")))</f>
        <v/>
      </c>
      <c r="N7827" s="11">
        <f>IF(COUNTA($A7827:$K7827)=0,"",IF(AND($L7827="SI",$M7827="NO"),IFERROR($H7827,0),0))</f>
        <v/>
      </c>
      <c r="O7827" s="9">
        <f>IF(COUNTA($A7827:$K7827)=0,"",IF($M7827="SI","CUFE o factura duplicada dentro del reporte; no se suma dos veces",IF(IFERROR($H7827,0)&lt;=0,"DIAN reporta valor susceptible 0",IF($L7827="NO",IFERROR(LOOKUP(2,1/((LISTS!$M$2:$M$13&lt;&gt;"")*ISNUMBER(SEARCH(LISTS!$M$2:$M$13,$I7827))),LISTS!$O$2:$O$13),"Medio de pago no elegible o no identificado por DIAN"),"Apta automaticamente por pago electronico y base positiva"))))</f>
        <v/>
      </c>
    </row>
    <row r="7828">
      <c r="A7828" s="9" t="n"/>
      <c r="B7828" s="9" t="n"/>
      <c r="C7828" s="12" t="n"/>
      <c r="D7828" s="11" t="n"/>
      <c r="E7828" s="11" t="n"/>
      <c r="F7828" s="11" t="n"/>
      <c r="G7828" s="11" t="n"/>
      <c r="H7828" s="11" t="n"/>
      <c r="I7828" s="9" t="n"/>
      <c r="J7828" s="9" t="n"/>
      <c r="K7828" s="9" t="n"/>
      <c r="L7828" s="9">
        <f>IF(COUNTA($A7828:$K7828)=0,"",IF(AND(IFERROR($H7828,0)&gt;0,LEN(TRIM($K7828&amp;""))&gt;0,IFERROR(LOOKUP(2,1/((LISTS!$M$2:$M$13&lt;&gt;"")*ISNUMBER(SEARCH(LISTS!$M$2:$M$13,$I7828))),LISTS!$N$2:$N$13),"NO")="SI"),"SI","NO"))</f>
        <v/>
      </c>
      <c r="M7828" s="9">
        <f>IF(COUNTA($A7828:$K7828)=0,"",IF($K7828&lt;&gt;"",IF(COUNTIF($K$19:$K7828,$K7828)&gt;1,"SI","NO"),IF(COUNTIFS($A$19:$A7828,$A7828,$C$19:$C7828,$C7828,$J$19:$J7828,$J7828,$D$19:$D7828,$D7828)&gt;1,"SI","NO")))</f>
        <v/>
      </c>
      <c r="N7828" s="11">
        <f>IF(COUNTA($A7828:$K7828)=0,"",IF(AND($L7828="SI",$M7828="NO"),IFERROR($H7828,0),0))</f>
        <v/>
      </c>
      <c r="O7828" s="9">
        <f>IF(COUNTA($A7828:$K7828)=0,"",IF($M7828="SI","CUFE o factura duplicada dentro del reporte; no se suma dos veces",IF(IFERROR($H7828,0)&lt;=0,"DIAN reporta valor susceptible 0",IF($L7828="NO",IFERROR(LOOKUP(2,1/((LISTS!$M$2:$M$13&lt;&gt;"")*ISNUMBER(SEARCH(LISTS!$M$2:$M$13,$I7828))),LISTS!$O$2:$O$13),"Medio de pago no elegible o no identificado por DIAN"),"Apta automaticamente por pago electronico y base positiva"))))</f>
        <v/>
      </c>
    </row>
    <row r="7829">
      <c r="A7829" s="9" t="n"/>
      <c r="B7829" s="9" t="n"/>
      <c r="C7829" s="12" t="n"/>
      <c r="D7829" s="11" t="n"/>
      <c r="E7829" s="11" t="n"/>
      <c r="F7829" s="11" t="n"/>
      <c r="G7829" s="11" t="n"/>
      <c r="H7829" s="11" t="n"/>
      <c r="I7829" s="9" t="n"/>
      <c r="J7829" s="9" t="n"/>
      <c r="K7829" s="9" t="n"/>
      <c r="L7829" s="9">
        <f>IF(COUNTA($A7829:$K7829)=0,"",IF(AND(IFERROR($H7829,0)&gt;0,LEN(TRIM($K7829&amp;""))&gt;0,IFERROR(LOOKUP(2,1/((LISTS!$M$2:$M$13&lt;&gt;"")*ISNUMBER(SEARCH(LISTS!$M$2:$M$13,$I7829))),LISTS!$N$2:$N$13),"NO")="SI"),"SI","NO"))</f>
        <v/>
      </c>
      <c r="M7829" s="9">
        <f>IF(COUNTA($A7829:$K7829)=0,"",IF($K7829&lt;&gt;"",IF(COUNTIF($K$19:$K7829,$K7829)&gt;1,"SI","NO"),IF(COUNTIFS($A$19:$A7829,$A7829,$C$19:$C7829,$C7829,$J$19:$J7829,$J7829,$D$19:$D7829,$D7829)&gt;1,"SI","NO")))</f>
        <v/>
      </c>
      <c r="N7829" s="11">
        <f>IF(COUNTA($A7829:$K7829)=0,"",IF(AND($L7829="SI",$M7829="NO"),IFERROR($H7829,0),0))</f>
        <v/>
      </c>
      <c r="O7829" s="9">
        <f>IF(COUNTA($A7829:$K7829)=0,"",IF($M7829="SI","CUFE o factura duplicada dentro del reporte; no se suma dos veces",IF(IFERROR($H7829,0)&lt;=0,"DIAN reporta valor susceptible 0",IF($L7829="NO",IFERROR(LOOKUP(2,1/((LISTS!$M$2:$M$13&lt;&gt;"")*ISNUMBER(SEARCH(LISTS!$M$2:$M$13,$I7829))),LISTS!$O$2:$O$13),"Medio de pago no elegible o no identificado por DIAN"),"Apta automaticamente por pago electronico y base positiva"))))</f>
        <v/>
      </c>
    </row>
    <row r="7830">
      <c r="A7830" s="9" t="n"/>
      <c r="B7830" s="9" t="n"/>
      <c r="C7830" s="12" t="n"/>
      <c r="D7830" s="11" t="n"/>
      <c r="E7830" s="11" t="n"/>
      <c r="F7830" s="11" t="n"/>
      <c r="G7830" s="11" t="n"/>
      <c r="H7830" s="11" t="n"/>
      <c r="I7830" s="9" t="n"/>
      <c r="J7830" s="9" t="n"/>
      <c r="K7830" s="9" t="n"/>
      <c r="L7830" s="9">
        <f>IF(COUNTA($A7830:$K7830)=0,"",IF(AND(IFERROR($H7830,0)&gt;0,LEN(TRIM($K7830&amp;""))&gt;0,IFERROR(LOOKUP(2,1/((LISTS!$M$2:$M$13&lt;&gt;"")*ISNUMBER(SEARCH(LISTS!$M$2:$M$13,$I7830))),LISTS!$N$2:$N$13),"NO")="SI"),"SI","NO"))</f>
        <v/>
      </c>
      <c r="M7830" s="9">
        <f>IF(COUNTA($A7830:$K7830)=0,"",IF($K7830&lt;&gt;"",IF(COUNTIF($K$19:$K7830,$K7830)&gt;1,"SI","NO"),IF(COUNTIFS($A$19:$A7830,$A7830,$C$19:$C7830,$C7830,$J$19:$J7830,$J7830,$D$19:$D7830,$D7830)&gt;1,"SI","NO")))</f>
        <v/>
      </c>
      <c r="N7830" s="11">
        <f>IF(COUNTA($A7830:$K7830)=0,"",IF(AND($L7830="SI",$M7830="NO"),IFERROR($H7830,0),0))</f>
        <v/>
      </c>
      <c r="O7830" s="9">
        <f>IF(COUNTA($A7830:$K7830)=0,"",IF($M7830="SI","CUFE o factura duplicada dentro del reporte; no se suma dos veces",IF(IFERROR($H7830,0)&lt;=0,"DIAN reporta valor susceptible 0",IF($L7830="NO",IFERROR(LOOKUP(2,1/((LISTS!$M$2:$M$13&lt;&gt;"")*ISNUMBER(SEARCH(LISTS!$M$2:$M$13,$I7830))),LISTS!$O$2:$O$13),"Medio de pago no elegible o no identificado por DIAN"),"Apta automaticamente por pago electronico y base positiva"))))</f>
        <v/>
      </c>
    </row>
    <row r="7831">
      <c r="A7831" s="9" t="n"/>
      <c r="B7831" s="9" t="n"/>
      <c r="C7831" s="12" t="n"/>
      <c r="D7831" s="11" t="n"/>
      <c r="E7831" s="11" t="n"/>
      <c r="F7831" s="11" t="n"/>
      <c r="G7831" s="11" t="n"/>
      <c r="H7831" s="11" t="n"/>
      <c r="I7831" s="9" t="n"/>
      <c r="J7831" s="9" t="n"/>
      <c r="K7831" s="9" t="n"/>
      <c r="L7831" s="9">
        <f>IF(COUNTA($A7831:$K7831)=0,"",IF(AND(IFERROR($H7831,0)&gt;0,LEN(TRIM($K7831&amp;""))&gt;0,IFERROR(LOOKUP(2,1/((LISTS!$M$2:$M$13&lt;&gt;"")*ISNUMBER(SEARCH(LISTS!$M$2:$M$13,$I7831))),LISTS!$N$2:$N$13),"NO")="SI"),"SI","NO"))</f>
        <v/>
      </c>
      <c r="M7831" s="9">
        <f>IF(COUNTA($A7831:$K7831)=0,"",IF($K7831&lt;&gt;"",IF(COUNTIF($K$19:$K7831,$K7831)&gt;1,"SI","NO"),IF(COUNTIFS($A$19:$A7831,$A7831,$C$19:$C7831,$C7831,$J$19:$J7831,$J7831,$D$19:$D7831,$D7831)&gt;1,"SI","NO")))</f>
        <v/>
      </c>
      <c r="N7831" s="11">
        <f>IF(COUNTA($A7831:$K7831)=0,"",IF(AND($L7831="SI",$M7831="NO"),IFERROR($H7831,0),0))</f>
        <v/>
      </c>
      <c r="O7831" s="9">
        <f>IF(COUNTA($A7831:$K7831)=0,"",IF($M7831="SI","CUFE o factura duplicada dentro del reporte; no se suma dos veces",IF(IFERROR($H7831,0)&lt;=0,"DIAN reporta valor susceptible 0",IF($L7831="NO",IFERROR(LOOKUP(2,1/((LISTS!$M$2:$M$13&lt;&gt;"")*ISNUMBER(SEARCH(LISTS!$M$2:$M$13,$I7831))),LISTS!$O$2:$O$13),"Medio de pago no elegible o no identificado por DIAN"),"Apta automaticamente por pago electronico y base positiva"))))</f>
        <v/>
      </c>
    </row>
    <row r="7832">
      <c r="A7832" s="9" t="n"/>
      <c r="B7832" s="9" t="n"/>
      <c r="C7832" s="12" t="n"/>
      <c r="D7832" s="11" t="n"/>
      <c r="E7832" s="11" t="n"/>
      <c r="F7832" s="11" t="n"/>
      <c r="G7832" s="11" t="n"/>
      <c r="H7832" s="11" t="n"/>
      <c r="I7832" s="9" t="n"/>
      <c r="J7832" s="9" t="n"/>
      <c r="K7832" s="9" t="n"/>
      <c r="L7832" s="9">
        <f>IF(COUNTA($A7832:$K7832)=0,"",IF(AND(IFERROR($H7832,0)&gt;0,LEN(TRIM($K7832&amp;""))&gt;0,IFERROR(LOOKUP(2,1/((LISTS!$M$2:$M$13&lt;&gt;"")*ISNUMBER(SEARCH(LISTS!$M$2:$M$13,$I7832))),LISTS!$N$2:$N$13),"NO")="SI"),"SI","NO"))</f>
        <v/>
      </c>
      <c r="M7832" s="9">
        <f>IF(COUNTA($A7832:$K7832)=0,"",IF($K7832&lt;&gt;"",IF(COUNTIF($K$19:$K7832,$K7832)&gt;1,"SI","NO"),IF(COUNTIFS($A$19:$A7832,$A7832,$C$19:$C7832,$C7832,$J$19:$J7832,$J7832,$D$19:$D7832,$D7832)&gt;1,"SI","NO")))</f>
        <v/>
      </c>
      <c r="N7832" s="11">
        <f>IF(COUNTA($A7832:$K7832)=0,"",IF(AND($L7832="SI",$M7832="NO"),IFERROR($H7832,0),0))</f>
        <v/>
      </c>
      <c r="O7832" s="9">
        <f>IF(COUNTA($A7832:$K7832)=0,"",IF($M7832="SI","CUFE o factura duplicada dentro del reporte; no se suma dos veces",IF(IFERROR($H7832,0)&lt;=0,"DIAN reporta valor susceptible 0",IF($L7832="NO",IFERROR(LOOKUP(2,1/((LISTS!$M$2:$M$13&lt;&gt;"")*ISNUMBER(SEARCH(LISTS!$M$2:$M$13,$I7832))),LISTS!$O$2:$O$13),"Medio de pago no elegible o no identificado por DIAN"),"Apta automaticamente por pago electronico y base positiva"))))</f>
        <v/>
      </c>
    </row>
    <row r="7833">
      <c r="A7833" s="9" t="n"/>
      <c r="B7833" s="9" t="n"/>
      <c r="C7833" s="12" t="n"/>
      <c r="D7833" s="11" t="n"/>
      <c r="E7833" s="11" t="n"/>
      <c r="F7833" s="11" t="n"/>
      <c r="G7833" s="11" t="n"/>
      <c r="H7833" s="11" t="n"/>
      <c r="I7833" s="9" t="n"/>
      <c r="J7833" s="9" t="n"/>
      <c r="K7833" s="9" t="n"/>
      <c r="L7833" s="9">
        <f>IF(COUNTA($A7833:$K7833)=0,"",IF(AND(IFERROR($H7833,0)&gt;0,LEN(TRIM($K7833&amp;""))&gt;0,IFERROR(LOOKUP(2,1/((LISTS!$M$2:$M$13&lt;&gt;"")*ISNUMBER(SEARCH(LISTS!$M$2:$M$13,$I7833))),LISTS!$N$2:$N$13),"NO")="SI"),"SI","NO"))</f>
        <v/>
      </c>
      <c r="M7833" s="9">
        <f>IF(COUNTA($A7833:$K7833)=0,"",IF($K7833&lt;&gt;"",IF(COUNTIF($K$19:$K7833,$K7833)&gt;1,"SI","NO"),IF(COUNTIFS($A$19:$A7833,$A7833,$C$19:$C7833,$C7833,$J$19:$J7833,$J7833,$D$19:$D7833,$D7833)&gt;1,"SI","NO")))</f>
        <v/>
      </c>
      <c r="N7833" s="11">
        <f>IF(COUNTA($A7833:$K7833)=0,"",IF(AND($L7833="SI",$M7833="NO"),IFERROR($H7833,0),0))</f>
        <v/>
      </c>
      <c r="O7833" s="9">
        <f>IF(COUNTA($A7833:$K7833)=0,"",IF($M7833="SI","CUFE o factura duplicada dentro del reporte; no se suma dos veces",IF(IFERROR($H7833,0)&lt;=0,"DIAN reporta valor susceptible 0",IF($L7833="NO",IFERROR(LOOKUP(2,1/((LISTS!$M$2:$M$13&lt;&gt;"")*ISNUMBER(SEARCH(LISTS!$M$2:$M$13,$I7833))),LISTS!$O$2:$O$13),"Medio de pago no elegible o no identificado por DIAN"),"Apta automaticamente por pago electronico y base positiva"))))</f>
        <v/>
      </c>
    </row>
    <row r="7834">
      <c r="A7834" s="9" t="n"/>
      <c r="B7834" s="9" t="n"/>
      <c r="C7834" s="12" t="n"/>
      <c r="D7834" s="11" t="n"/>
      <c r="E7834" s="11" t="n"/>
      <c r="F7834" s="11" t="n"/>
      <c r="G7834" s="11" t="n"/>
      <c r="H7834" s="11" t="n"/>
      <c r="I7834" s="9" t="n"/>
      <c r="J7834" s="9" t="n"/>
      <c r="K7834" s="9" t="n"/>
      <c r="L7834" s="9">
        <f>IF(COUNTA($A7834:$K7834)=0,"",IF(AND(IFERROR($H7834,0)&gt;0,LEN(TRIM($K7834&amp;""))&gt;0,IFERROR(LOOKUP(2,1/((LISTS!$M$2:$M$13&lt;&gt;"")*ISNUMBER(SEARCH(LISTS!$M$2:$M$13,$I7834))),LISTS!$N$2:$N$13),"NO")="SI"),"SI","NO"))</f>
        <v/>
      </c>
      <c r="M7834" s="9">
        <f>IF(COUNTA($A7834:$K7834)=0,"",IF($K7834&lt;&gt;"",IF(COUNTIF($K$19:$K7834,$K7834)&gt;1,"SI","NO"),IF(COUNTIFS($A$19:$A7834,$A7834,$C$19:$C7834,$C7834,$J$19:$J7834,$J7834,$D$19:$D7834,$D7834)&gt;1,"SI","NO")))</f>
        <v/>
      </c>
      <c r="N7834" s="11">
        <f>IF(COUNTA($A7834:$K7834)=0,"",IF(AND($L7834="SI",$M7834="NO"),IFERROR($H7834,0),0))</f>
        <v/>
      </c>
      <c r="O7834" s="9">
        <f>IF(COUNTA($A7834:$K7834)=0,"",IF($M7834="SI","CUFE o factura duplicada dentro del reporte; no se suma dos veces",IF(IFERROR($H7834,0)&lt;=0,"DIAN reporta valor susceptible 0",IF($L7834="NO",IFERROR(LOOKUP(2,1/((LISTS!$M$2:$M$13&lt;&gt;"")*ISNUMBER(SEARCH(LISTS!$M$2:$M$13,$I7834))),LISTS!$O$2:$O$13),"Medio de pago no elegible o no identificado por DIAN"),"Apta automaticamente por pago electronico y base positiva"))))</f>
        <v/>
      </c>
    </row>
    <row r="7835">
      <c r="A7835" s="9" t="n"/>
      <c r="B7835" s="9" t="n"/>
      <c r="C7835" s="12" t="n"/>
      <c r="D7835" s="11" t="n"/>
      <c r="E7835" s="11" t="n"/>
      <c r="F7835" s="11" t="n"/>
      <c r="G7835" s="11" t="n"/>
      <c r="H7835" s="11" t="n"/>
      <c r="I7835" s="9" t="n"/>
      <c r="J7835" s="9" t="n"/>
      <c r="K7835" s="9" t="n"/>
      <c r="L7835" s="9">
        <f>IF(COUNTA($A7835:$K7835)=0,"",IF(AND(IFERROR($H7835,0)&gt;0,LEN(TRIM($K7835&amp;""))&gt;0,IFERROR(LOOKUP(2,1/((LISTS!$M$2:$M$13&lt;&gt;"")*ISNUMBER(SEARCH(LISTS!$M$2:$M$13,$I7835))),LISTS!$N$2:$N$13),"NO")="SI"),"SI","NO"))</f>
        <v/>
      </c>
      <c r="M7835" s="9">
        <f>IF(COUNTA($A7835:$K7835)=0,"",IF($K7835&lt;&gt;"",IF(COUNTIF($K$19:$K7835,$K7835)&gt;1,"SI","NO"),IF(COUNTIFS($A$19:$A7835,$A7835,$C$19:$C7835,$C7835,$J$19:$J7835,$J7835,$D$19:$D7835,$D7835)&gt;1,"SI","NO")))</f>
        <v/>
      </c>
      <c r="N7835" s="11">
        <f>IF(COUNTA($A7835:$K7835)=0,"",IF(AND($L7835="SI",$M7835="NO"),IFERROR($H7835,0),0))</f>
        <v/>
      </c>
      <c r="O7835" s="9">
        <f>IF(COUNTA($A7835:$K7835)=0,"",IF($M7835="SI","CUFE o factura duplicada dentro del reporte; no se suma dos veces",IF(IFERROR($H7835,0)&lt;=0,"DIAN reporta valor susceptible 0",IF($L7835="NO",IFERROR(LOOKUP(2,1/((LISTS!$M$2:$M$13&lt;&gt;"")*ISNUMBER(SEARCH(LISTS!$M$2:$M$13,$I7835))),LISTS!$O$2:$O$13),"Medio de pago no elegible o no identificado por DIAN"),"Apta automaticamente por pago electronico y base positiva"))))</f>
        <v/>
      </c>
    </row>
    <row r="7836">
      <c r="A7836" s="9" t="n"/>
      <c r="B7836" s="9" t="n"/>
      <c r="C7836" s="12" t="n"/>
      <c r="D7836" s="11" t="n"/>
      <c r="E7836" s="11" t="n"/>
      <c r="F7836" s="11" t="n"/>
      <c r="G7836" s="11" t="n"/>
      <c r="H7836" s="11" t="n"/>
      <c r="I7836" s="9" t="n"/>
      <c r="J7836" s="9" t="n"/>
      <c r="K7836" s="9" t="n"/>
      <c r="L7836" s="9">
        <f>IF(COUNTA($A7836:$K7836)=0,"",IF(AND(IFERROR($H7836,0)&gt;0,LEN(TRIM($K7836&amp;""))&gt;0,IFERROR(LOOKUP(2,1/((LISTS!$M$2:$M$13&lt;&gt;"")*ISNUMBER(SEARCH(LISTS!$M$2:$M$13,$I7836))),LISTS!$N$2:$N$13),"NO")="SI"),"SI","NO"))</f>
        <v/>
      </c>
      <c r="M7836" s="9">
        <f>IF(COUNTA($A7836:$K7836)=0,"",IF($K7836&lt;&gt;"",IF(COUNTIF($K$19:$K7836,$K7836)&gt;1,"SI","NO"),IF(COUNTIFS($A$19:$A7836,$A7836,$C$19:$C7836,$C7836,$J$19:$J7836,$J7836,$D$19:$D7836,$D7836)&gt;1,"SI","NO")))</f>
        <v/>
      </c>
      <c r="N7836" s="11">
        <f>IF(COUNTA($A7836:$K7836)=0,"",IF(AND($L7836="SI",$M7836="NO"),IFERROR($H7836,0),0))</f>
        <v/>
      </c>
      <c r="O7836" s="9">
        <f>IF(COUNTA($A7836:$K7836)=0,"",IF($M7836="SI","CUFE o factura duplicada dentro del reporte; no se suma dos veces",IF(IFERROR($H7836,0)&lt;=0,"DIAN reporta valor susceptible 0",IF($L7836="NO",IFERROR(LOOKUP(2,1/((LISTS!$M$2:$M$13&lt;&gt;"")*ISNUMBER(SEARCH(LISTS!$M$2:$M$13,$I7836))),LISTS!$O$2:$O$13),"Medio de pago no elegible o no identificado por DIAN"),"Apta automaticamente por pago electronico y base positiva"))))</f>
        <v/>
      </c>
    </row>
    <row r="7837">
      <c r="A7837" s="9" t="n"/>
      <c r="B7837" s="9" t="n"/>
      <c r="C7837" s="12" t="n"/>
      <c r="D7837" s="11" t="n"/>
      <c r="E7837" s="11" t="n"/>
      <c r="F7837" s="11" t="n"/>
      <c r="G7837" s="11" t="n"/>
      <c r="H7837" s="11" t="n"/>
      <c r="I7837" s="9" t="n"/>
      <c r="J7837" s="9" t="n"/>
      <c r="K7837" s="9" t="n"/>
      <c r="L7837" s="9">
        <f>IF(COUNTA($A7837:$K7837)=0,"",IF(AND(IFERROR($H7837,0)&gt;0,LEN(TRIM($K7837&amp;""))&gt;0,IFERROR(LOOKUP(2,1/((LISTS!$M$2:$M$13&lt;&gt;"")*ISNUMBER(SEARCH(LISTS!$M$2:$M$13,$I7837))),LISTS!$N$2:$N$13),"NO")="SI"),"SI","NO"))</f>
        <v/>
      </c>
      <c r="M7837" s="9">
        <f>IF(COUNTA($A7837:$K7837)=0,"",IF($K7837&lt;&gt;"",IF(COUNTIF($K$19:$K7837,$K7837)&gt;1,"SI","NO"),IF(COUNTIFS($A$19:$A7837,$A7837,$C$19:$C7837,$C7837,$J$19:$J7837,$J7837,$D$19:$D7837,$D7837)&gt;1,"SI","NO")))</f>
        <v/>
      </c>
      <c r="N7837" s="11">
        <f>IF(COUNTA($A7837:$K7837)=0,"",IF(AND($L7837="SI",$M7837="NO"),IFERROR($H7837,0),0))</f>
        <v/>
      </c>
      <c r="O7837" s="9">
        <f>IF(COUNTA($A7837:$K7837)=0,"",IF($M7837="SI","CUFE o factura duplicada dentro del reporte; no se suma dos veces",IF(IFERROR($H7837,0)&lt;=0,"DIAN reporta valor susceptible 0",IF($L7837="NO",IFERROR(LOOKUP(2,1/((LISTS!$M$2:$M$13&lt;&gt;"")*ISNUMBER(SEARCH(LISTS!$M$2:$M$13,$I7837))),LISTS!$O$2:$O$13),"Medio de pago no elegible o no identificado por DIAN"),"Apta automaticamente por pago electronico y base positiva"))))</f>
        <v/>
      </c>
    </row>
    <row r="7838">
      <c r="A7838" s="9" t="n"/>
      <c r="B7838" s="9" t="n"/>
      <c r="C7838" s="12" t="n"/>
      <c r="D7838" s="11" t="n"/>
      <c r="E7838" s="11" t="n"/>
      <c r="F7838" s="11" t="n"/>
      <c r="G7838" s="11" t="n"/>
      <c r="H7838" s="11" t="n"/>
      <c r="I7838" s="9" t="n"/>
      <c r="J7838" s="9" t="n"/>
      <c r="K7838" s="9" t="n"/>
      <c r="L7838" s="9">
        <f>IF(COUNTA($A7838:$K7838)=0,"",IF(AND(IFERROR($H7838,0)&gt;0,LEN(TRIM($K7838&amp;""))&gt;0,IFERROR(LOOKUP(2,1/((LISTS!$M$2:$M$13&lt;&gt;"")*ISNUMBER(SEARCH(LISTS!$M$2:$M$13,$I7838))),LISTS!$N$2:$N$13),"NO")="SI"),"SI","NO"))</f>
        <v/>
      </c>
      <c r="M7838" s="9">
        <f>IF(COUNTA($A7838:$K7838)=0,"",IF($K7838&lt;&gt;"",IF(COUNTIF($K$19:$K7838,$K7838)&gt;1,"SI","NO"),IF(COUNTIFS($A$19:$A7838,$A7838,$C$19:$C7838,$C7838,$J$19:$J7838,$J7838,$D$19:$D7838,$D7838)&gt;1,"SI","NO")))</f>
        <v/>
      </c>
      <c r="N7838" s="11">
        <f>IF(COUNTA($A7838:$K7838)=0,"",IF(AND($L7838="SI",$M7838="NO"),IFERROR($H7838,0),0))</f>
        <v/>
      </c>
      <c r="O7838" s="9">
        <f>IF(COUNTA($A7838:$K7838)=0,"",IF($M7838="SI","CUFE o factura duplicada dentro del reporte; no se suma dos veces",IF(IFERROR($H7838,0)&lt;=0,"DIAN reporta valor susceptible 0",IF($L7838="NO",IFERROR(LOOKUP(2,1/((LISTS!$M$2:$M$13&lt;&gt;"")*ISNUMBER(SEARCH(LISTS!$M$2:$M$13,$I7838))),LISTS!$O$2:$O$13),"Medio de pago no elegible o no identificado por DIAN"),"Apta automaticamente por pago electronico y base positiva"))))</f>
        <v/>
      </c>
    </row>
    <row r="7839">
      <c r="A7839" s="9" t="n"/>
      <c r="B7839" s="9" t="n"/>
      <c r="C7839" s="12" t="n"/>
      <c r="D7839" s="11" t="n"/>
      <c r="E7839" s="11" t="n"/>
      <c r="F7839" s="11" t="n"/>
      <c r="G7839" s="11" t="n"/>
      <c r="H7839" s="11" t="n"/>
      <c r="I7839" s="9" t="n"/>
      <c r="J7839" s="9" t="n"/>
      <c r="K7839" s="9" t="n"/>
      <c r="L7839" s="9">
        <f>IF(COUNTA($A7839:$K7839)=0,"",IF(AND(IFERROR($H7839,0)&gt;0,LEN(TRIM($K7839&amp;""))&gt;0,IFERROR(LOOKUP(2,1/((LISTS!$M$2:$M$13&lt;&gt;"")*ISNUMBER(SEARCH(LISTS!$M$2:$M$13,$I7839))),LISTS!$N$2:$N$13),"NO")="SI"),"SI","NO"))</f>
        <v/>
      </c>
      <c r="M7839" s="9">
        <f>IF(COUNTA($A7839:$K7839)=0,"",IF($K7839&lt;&gt;"",IF(COUNTIF($K$19:$K7839,$K7839)&gt;1,"SI","NO"),IF(COUNTIFS($A$19:$A7839,$A7839,$C$19:$C7839,$C7839,$J$19:$J7839,$J7839,$D$19:$D7839,$D7839)&gt;1,"SI","NO")))</f>
        <v/>
      </c>
      <c r="N7839" s="11">
        <f>IF(COUNTA($A7839:$K7839)=0,"",IF(AND($L7839="SI",$M7839="NO"),IFERROR($H7839,0),0))</f>
        <v/>
      </c>
      <c r="O7839" s="9">
        <f>IF(COUNTA($A7839:$K7839)=0,"",IF($M7839="SI","CUFE o factura duplicada dentro del reporte; no se suma dos veces",IF(IFERROR($H7839,0)&lt;=0,"DIAN reporta valor susceptible 0",IF($L7839="NO",IFERROR(LOOKUP(2,1/((LISTS!$M$2:$M$13&lt;&gt;"")*ISNUMBER(SEARCH(LISTS!$M$2:$M$13,$I7839))),LISTS!$O$2:$O$13),"Medio de pago no elegible o no identificado por DIAN"),"Apta automaticamente por pago electronico y base positiva"))))</f>
        <v/>
      </c>
    </row>
    <row r="7840">
      <c r="A7840" s="9" t="n"/>
      <c r="B7840" s="9" t="n"/>
      <c r="C7840" s="12" t="n"/>
      <c r="D7840" s="11" t="n"/>
      <c r="E7840" s="11" t="n"/>
      <c r="F7840" s="11" t="n"/>
      <c r="G7840" s="11" t="n"/>
      <c r="H7840" s="11" t="n"/>
      <c r="I7840" s="9" t="n"/>
      <c r="J7840" s="9" t="n"/>
      <c r="K7840" s="9" t="n"/>
      <c r="L7840" s="9">
        <f>IF(COUNTA($A7840:$K7840)=0,"",IF(AND(IFERROR($H7840,0)&gt;0,LEN(TRIM($K7840&amp;""))&gt;0,IFERROR(LOOKUP(2,1/((LISTS!$M$2:$M$13&lt;&gt;"")*ISNUMBER(SEARCH(LISTS!$M$2:$M$13,$I7840))),LISTS!$N$2:$N$13),"NO")="SI"),"SI","NO"))</f>
        <v/>
      </c>
      <c r="M7840" s="9">
        <f>IF(COUNTA($A7840:$K7840)=0,"",IF($K7840&lt;&gt;"",IF(COUNTIF($K$19:$K7840,$K7840)&gt;1,"SI","NO"),IF(COUNTIFS($A$19:$A7840,$A7840,$C$19:$C7840,$C7840,$J$19:$J7840,$J7840,$D$19:$D7840,$D7840)&gt;1,"SI","NO")))</f>
        <v/>
      </c>
      <c r="N7840" s="11">
        <f>IF(COUNTA($A7840:$K7840)=0,"",IF(AND($L7840="SI",$M7840="NO"),IFERROR($H7840,0),0))</f>
        <v/>
      </c>
      <c r="O7840" s="9">
        <f>IF(COUNTA($A7840:$K7840)=0,"",IF($M7840="SI","CUFE o factura duplicada dentro del reporte; no se suma dos veces",IF(IFERROR($H7840,0)&lt;=0,"DIAN reporta valor susceptible 0",IF($L7840="NO",IFERROR(LOOKUP(2,1/((LISTS!$M$2:$M$13&lt;&gt;"")*ISNUMBER(SEARCH(LISTS!$M$2:$M$13,$I7840))),LISTS!$O$2:$O$13),"Medio de pago no elegible o no identificado por DIAN"),"Apta automaticamente por pago electronico y base positiva"))))</f>
        <v/>
      </c>
    </row>
    <row r="7841">
      <c r="A7841" s="9" t="n"/>
      <c r="B7841" s="9" t="n"/>
      <c r="C7841" s="12" t="n"/>
      <c r="D7841" s="11" t="n"/>
      <c r="E7841" s="11" t="n"/>
      <c r="F7841" s="11" t="n"/>
      <c r="G7841" s="11" t="n"/>
      <c r="H7841" s="11" t="n"/>
      <c r="I7841" s="9" t="n"/>
      <c r="J7841" s="9" t="n"/>
      <c r="K7841" s="9" t="n"/>
      <c r="L7841" s="9">
        <f>IF(COUNTA($A7841:$K7841)=0,"",IF(AND(IFERROR($H7841,0)&gt;0,LEN(TRIM($K7841&amp;""))&gt;0,IFERROR(LOOKUP(2,1/((LISTS!$M$2:$M$13&lt;&gt;"")*ISNUMBER(SEARCH(LISTS!$M$2:$M$13,$I7841))),LISTS!$N$2:$N$13),"NO")="SI"),"SI","NO"))</f>
        <v/>
      </c>
      <c r="M7841" s="9">
        <f>IF(COUNTA($A7841:$K7841)=0,"",IF($K7841&lt;&gt;"",IF(COUNTIF($K$19:$K7841,$K7841)&gt;1,"SI","NO"),IF(COUNTIFS($A$19:$A7841,$A7841,$C$19:$C7841,$C7841,$J$19:$J7841,$J7841,$D$19:$D7841,$D7841)&gt;1,"SI","NO")))</f>
        <v/>
      </c>
      <c r="N7841" s="11">
        <f>IF(COUNTA($A7841:$K7841)=0,"",IF(AND($L7841="SI",$M7841="NO"),IFERROR($H7841,0),0))</f>
        <v/>
      </c>
      <c r="O7841" s="9">
        <f>IF(COUNTA($A7841:$K7841)=0,"",IF($M7841="SI","CUFE o factura duplicada dentro del reporte; no se suma dos veces",IF(IFERROR($H7841,0)&lt;=0,"DIAN reporta valor susceptible 0",IF($L7841="NO",IFERROR(LOOKUP(2,1/((LISTS!$M$2:$M$13&lt;&gt;"")*ISNUMBER(SEARCH(LISTS!$M$2:$M$13,$I7841))),LISTS!$O$2:$O$13),"Medio de pago no elegible o no identificado por DIAN"),"Apta automaticamente por pago electronico y base positiva"))))</f>
        <v/>
      </c>
    </row>
    <row r="7842">
      <c r="A7842" s="9" t="n"/>
      <c r="B7842" s="9" t="n"/>
      <c r="C7842" s="12" t="n"/>
      <c r="D7842" s="11" t="n"/>
      <c r="E7842" s="11" t="n"/>
      <c r="F7842" s="11" t="n"/>
      <c r="G7842" s="11" t="n"/>
      <c r="H7842" s="11" t="n"/>
      <c r="I7842" s="9" t="n"/>
      <c r="J7842" s="9" t="n"/>
      <c r="K7842" s="9" t="n"/>
      <c r="L7842" s="9">
        <f>IF(COUNTA($A7842:$K7842)=0,"",IF(AND(IFERROR($H7842,0)&gt;0,LEN(TRIM($K7842&amp;""))&gt;0,IFERROR(LOOKUP(2,1/((LISTS!$M$2:$M$13&lt;&gt;"")*ISNUMBER(SEARCH(LISTS!$M$2:$M$13,$I7842))),LISTS!$N$2:$N$13),"NO")="SI"),"SI","NO"))</f>
        <v/>
      </c>
      <c r="M7842" s="9">
        <f>IF(COUNTA($A7842:$K7842)=0,"",IF($K7842&lt;&gt;"",IF(COUNTIF($K$19:$K7842,$K7842)&gt;1,"SI","NO"),IF(COUNTIFS($A$19:$A7842,$A7842,$C$19:$C7842,$C7842,$J$19:$J7842,$J7842,$D$19:$D7842,$D7842)&gt;1,"SI","NO")))</f>
        <v/>
      </c>
      <c r="N7842" s="11">
        <f>IF(COUNTA($A7842:$K7842)=0,"",IF(AND($L7842="SI",$M7842="NO"),IFERROR($H7842,0),0))</f>
        <v/>
      </c>
      <c r="O7842" s="9">
        <f>IF(COUNTA($A7842:$K7842)=0,"",IF($M7842="SI","CUFE o factura duplicada dentro del reporte; no se suma dos veces",IF(IFERROR($H7842,0)&lt;=0,"DIAN reporta valor susceptible 0",IF($L7842="NO",IFERROR(LOOKUP(2,1/((LISTS!$M$2:$M$13&lt;&gt;"")*ISNUMBER(SEARCH(LISTS!$M$2:$M$13,$I7842))),LISTS!$O$2:$O$13),"Medio de pago no elegible o no identificado por DIAN"),"Apta automaticamente por pago electronico y base positiva"))))</f>
        <v/>
      </c>
    </row>
    <row r="7843">
      <c r="A7843" s="9" t="n"/>
      <c r="B7843" s="9" t="n"/>
      <c r="C7843" s="12" t="n"/>
      <c r="D7843" s="11" t="n"/>
      <c r="E7843" s="11" t="n"/>
      <c r="F7843" s="11" t="n"/>
      <c r="G7843" s="11" t="n"/>
      <c r="H7843" s="11" t="n"/>
      <c r="I7843" s="9" t="n"/>
      <c r="J7843" s="9" t="n"/>
      <c r="K7843" s="9" t="n"/>
      <c r="L7843" s="9">
        <f>IF(COUNTA($A7843:$K7843)=0,"",IF(AND(IFERROR($H7843,0)&gt;0,LEN(TRIM($K7843&amp;""))&gt;0,IFERROR(LOOKUP(2,1/((LISTS!$M$2:$M$13&lt;&gt;"")*ISNUMBER(SEARCH(LISTS!$M$2:$M$13,$I7843))),LISTS!$N$2:$N$13),"NO")="SI"),"SI","NO"))</f>
        <v/>
      </c>
      <c r="M7843" s="9">
        <f>IF(COUNTA($A7843:$K7843)=0,"",IF($K7843&lt;&gt;"",IF(COUNTIF($K$19:$K7843,$K7843)&gt;1,"SI","NO"),IF(COUNTIFS($A$19:$A7843,$A7843,$C$19:$C7843,$C7843,$J$19:$J7843,$J7843,$D$19:$D7843,$D7843)&gt;1,"SI","NO")))</f>
        <v/>
      </c>
      <c r="N7843" s="11">
        <f>IF(COUNTA($A7843:$K7843)=0,"",IF(AND($L7843="SI",$M7843="NO"),IFERROR($H7843,0),0))</f>
        <v/>
      </c>
      <c r="O7843" s="9">
        <f>IF(COUNTA($A7843:$K7843)=0,"",IF($M7843="SI","CUFE o factura duplicada dentro del reporte; no se suma dos veces",IF(IFERROR($H7843,0)&lt;=0,"DIAN reporta valor susceptible 0",IF($L7843="NO",IFERROR(LOOKUP(2,1/((LISTS!$M$2:$M$13&lt;&gt;"")*ISNUMBER(SEARCH(LISTS!$M$2:$M$13,$I7843))),LISTS!$O$2:$O$13),"Medio de pago no elegible o no identificado por DIAN"),"Apta automaticamente por pago electronico y base positiva"))))</f>
        <v/>
      </c>
    </row>
    <row r="7844">
      <c r="A7844" s="9" t="n"/>
      <c r="B7844" s="9" t="n"/>
      <c r="C7844" s="12" t="n"/>
      <c r="D7844" s="11" t="n"/>
      <c r="E7844" s="11" t="n"/>
      <c r="F7844" s="11" t="n"/>
      <c r="G7844" s="11" t="n"/>
      <c r="H7844" s="11" t="n"/>
      <c r="I7844" s="9" t="n"/>
      <c r="J7844" s="9" t="n"/>
      <c r="K7844" s="9" t="n"/>
      <c r="L7844" s="9">
        <f>IF(COUNTA($A7844:$K7844)=0,"",IF(AND(IFERROR($H7844,0)&gt;0,LEN(TRIM($K7844&amp;""))&gt;0,IFERROR(LOOKUP(2,1/((LISTS!$M$2:$M$13&lt;&gt;"")*ISNUMBER(SEARCH(LISTS!$M$2:$M$13,$I7844))),LISTS!$N$2:$N$13),"NO")="SI"),"SI","NO"))</f>
        <v/>
      </c>
      <c r="M7844" s="9">
        <f>IF(COUNTA($A7844:$K7844)=0,"",IF($K7844&lt;&gt;"",IF(COUNTIF($K$19:$K7844,$K7844)&gt;1,"SI","NO"),IF(COUNTIFS($A$19:$A7844,$A7844,$C$19:$C7844,$C7844,$J$19:$J7844,$J7844,$D$19:$D7844,$D7844)&gt;1,"SI","NO")))</f>
        <v/>
      </c>
      <c r="N7844" s="11">
        <f>IF(COUNTA($A7844:$K7844)=0,"",IF(AND($L7844="SI",$M7844="NO"),IFERROR($H7844,0),0))</f>
        <v/>
      </c>
      <c r="O7844" s="9">
        <f>IF(COUNTA($A7844:$K7844)=0,"",IF($M7844="SI","CUFE o factura duplicada dentro del reporte; no se suma dos veces",IF(IFERROR($H7844,0)&lt;=0,"DIAN reporta valor susceptible 0",IF($L7844="NO",IFERROR(LOOKUP(2,1/((LISTS!$M$2:$M$13&lt;&gt;"")*ISNUMBER(SEARCH(LISTS!$M$2:$M$13,$I7844))),LISTS!$O$2:$O$13),"Medio de pago no elegible o no identificado por DIAN"),"Apta automaticamente por pago electronico y base positiva"))))</f>
        <v/>
      </c>
    </row>
    <row r="7845">
      <c r="A7845" s="9" t="n"/>
      <c r="B7845" s="9" t="n"/>
      <c r="C7845" s="12" t="n"/>
      <c r="D7845" s="11" t="n"/>
      <c r="E7845" s="11" t="n"/>
      <c r="F7845" s="11" t="n"/>
      <c r="G7845" s="11" t="n"/>
      <c r="H7845" s="11" t="n"/>
      <c r="I7845" s="9" t="n"/>
      <c r="J7845" s="9" t="n"/>
      <c r="K7845" s="9" t="n"/>
      <c r="L7845" s="9">
        <f>IF(COUNTA($A7845:$K7845)=0,"",IF(AND(IFERROR($H7845,0)&gt;0,LEN(TRIM($K7845&amp;""))&gt;0,IFERROR(LOOKUP(2,1/((LISTS!$M$2:$M$13&lt;&gt;"")*ISNUMBER(SEARCH(LISTS!$M$2:$M$13,$I7845))),LISTS!$N$2:$N$13),"NO")="SI"),"SI","NO"))</f>
        <v/>
      </c>
      <c r="M7845" s="9">
        <f>IF(COUNTA($A7845:$K7845)=0,"",IF($K7845&lt;&gt;"",IF(COUNTIF($K$19:$K7845,$K7845)&gt;1,"SI","NO"),IF(COUNTIFS($A$19:$A7845,$A7845,$C$19:$C7845,$C7845,$J$19:$J7845,$J7845,$D$19:$D7845,$D7845)&gt;1,"SI","NO")))</f>
        <v/>
      </c>
      <c r="N7845" s="11">
        <f>IF(COUNTA($A7845:$K7845)=0,"",IF(AND($L7845="SI",$M7845="NO"),IFERROR($H7845,0),0))</f>
        <v/>
      </c>
      <c r="O7845" s="9">
        <f>IF(COUNTA($A7845:$K7845)=0,"",IF($M7845="SI","CUFE o factura duplicada dentro del reporte; no se suma dos veces",IF(IFERROR($H7845,0)&lt;=0,"DIAN reporta valor susceptible 0",IF($L7845="NO",IFERROR(LOOKUP(2,1/((LISTS!$M$2:$M$13&lt;&gt;"")*ISNUMBER(SEARCH(LISTS!$M$2:$M$13,$I7845))),LISTS!$O$2:$O$13),"Medio de pago no elegible o no identificado por DIAN"),"Apta automaticamente por pago electronico y base positiva"))))</f>
        <v/>
      </c>
    </row>
    <row r="7846">
      <c r="A7846" s="9" t="n"/>
      <c r="B7846" s="9" t="n"/>
      <c r="C7846" s="12" t="n"/>
      <c r="D7846" s="11" t="n"/>
      <c r="E7846" s="11" t="n"/>
      <c r="F7846" s="11" t="n"/>
      <c r="G7846" s="11" t="n"/>
      <c r="H7846" s="11" t="n"/>
      <c r="I7846" s="9" t="n"/>
      <c r="J7846" s="9" t="n"/>
      <c r="K7846" s="9" t="n"/>
      <c r="L7846" s="9">
        <f>IF(COUNTA($A7846:$K7846)=0,"",IF(AND(IFERROR($H7846,0)&gt;0,LEN(TRIM($K7846&amp;""))&gt;0,IFERROR(LOOKUP(2,1/((LISTS!$M$2:$M$13&lt;&gt;"")*ISNUMBER(SEARCH(LISTS!$M$2:$M$13,$I7846))),LISTS!$N$2:$N$13),"NO")="SI"),"SI","NO"))</f>
        <v/>
      </c>
      <c r="M7846" s="9">
        <f>IF(COUNTA($A7846:$K7846)=0,"",IF($K7846&lt;&gt;"",IF(COUNTIF($K$19:$K7846,$K7846)&gt;1,"SI","NO"),IF(COUNTIFS($A$19:$A7846,$A7846,$C$19:$C7846,$C7846,$J$19:$J7846,$J7846,$D$19:$D7846,$D7846)&gt;1,"SI","NO")))</f>
        <v/>
      </c>
      <c r="N7846" s="11">
        <f>IF(COUNTA($A7846:$K7846)=0,"",IF(AND($L7846="SI",$M7846="NO"),IFERROR($H7846,0),0))</f>
        <v/>
      </c>
      <c r="O7846" s="9">
        <f>IF(COUNTA($A7846:$K7846)=0,"",IF($M7846="SI","CUFE o factura duplicada dentro del reporte; no se suma dos veces",IF(IFERROR($H7846,0)&lt;=0,"DIAN reporta valor susceptible 0",IF($L7846="NO",IFERROR(LOOKUP(2,1/((LISTS!$M$2:$M$13&lt;&gt;"")*ISNUMBER(SEARCH(LISTS!$M$2:$M$13,$I7846))),LISTS!$O$2:$O$13),"Medio de pago no elegible o no identificado por DIAN"),"Apta automaticamente por pago electronico y base positiva"))))</f>
        <v/>
      </c>
    </row>
    <row r="7847">
      <c r="A7847" s="9" t="n"/>
      <c r="B7847" s="9" t="n"/>
      <c r="C7847" s="12" t="n"/>
      <c r="D7847" s="11" t="n"/>
      <c r="E7847" s="11" t="n"/>
      <c r="F7847" s="11" t="n"/>
      <c r="G7847" s="11" t="n"/>
      <c r="H7847" s="11" t="n"/>
      <c r="I7847" s="9" t="n"/>
      <c r="J7847" s="9" t="n"/>
      <c r="K7847" s="9" t="n"/>
      <c r="L7847" s="9">
        <f>IF(COUNTA($A7847:$K7847)=0,"",IF(AND(IFERROR($H7847,0)&gt;0,LEN(TRIM($K7847&amp;""))&gt;0,IFERROR(LOOKUP(2,1/((LISTS!$M$2:$M$13&lt;&gt;"")*ISNUMBER(SEARCH(LISTS!$M$2:$M$13,$I7847))),LISTS!$N$2:$N$13),"NO")="SI"),"SI","NO"))</f>
        <v/>
      </c>
      <c r="M7847" s="9">
        <f>IF(COUNTA($A7847:$K7847)=0,"",IF($K7847&lt;&gt;"",IF(COUNTIF($K$19:$K7847,$K7847)&gt;1,"SI","NO"),IF(COUNTIFS($A$19:$A7847,$A7847,$C$19:$C7847,$C7847,$J$19:$J7847,$J7847,$D$19:$D7847,$D7847)&gt;1,"SI","NO")))</f>
        <v/>
      </c>
      <c r="N7847" s="11">
        <f>IF(COUNTA($A7847:$K7847)=0,"",IF(AND($L7847="SI",$M7847="NO"),IFERROR($H7847,0),0))</f>
        <v/>
      </c>
      <c r="O7847" s="9">
        <f>IF(COUNTA($A7847:$K7847)=0,"",IF($M7847="SI","CUFE o factura duplicada dentro del reporte; no se suma dos veces",IF(IFERROR($H7847,0)&lt;=0,"DIAN reporta valor susceptible 0",IF($L7847="NO",IFERROR(LOOKUP(2,1/((LISTS!$M$2:$M$13&lt;&gt;"")*ISNUMBER(SEARCH(LISTS!$M$2:$M$13,$I7847))),LISTS!$O$2:$O$13),"Medio de pago no elegible o no identificado por DIAN"),"Apta automaticamente por pago electronico y base positiva"))))</f>
        <v/>
      </c>
    </row>
    <row r="7848">
      <c r="A7848" s="9" t="n"/>
      <c r="B7848" s="9" t="n"/>
      <c r="C7848" s="12" t="n"/>
      <c r="D7848" s="11" t="n"/>
      <c r="E7848" s="11" t="n"/>
      <c r="F7848" s="11" t="n"/>
      <c r="G7848" s="11" t="n"/>
      <c r="H7848" s="11" t="n"/>
      <c r="I7848" s="9" t="n"/>
      <c r="J7848" s="9" t="n"/>
      <c r="K7848" s="9" t="n"/>
      <c r="L7848" s="9">
        <f>IF(COUNTA($A7848:$K7848)=0,"",IF(AND(IFERROR($H7848,0)&gt;0,LEN(TRIM($K7848&amp;""))&gt;0,IFERROR(LOOKUP(2,1/((LISTS!$M$2:$M$13&lt;&gt;"")*ISNUMBER(SEARCH(LISTS!$M$2:$M$13,$I7848))),LISTS!$N$2:$N$13),"NO")="SI"),"SI","NO"))</f>
        <v/>
      </c>
      <c r="M7848" s="9">
        <f>IF(COUNTA($A7848:$K7848)=0,"",IF($K7848&lt;&gt;"",IF(COUNTIF($K$19:$K7848,$K7848)&gt;1,"SI","NO"),IF(COUNTIFS($A$19:$A7848,$A7848,$C$19:$C7848,$C7848,$J$19:$J7848,$J7848,$D$19:$D7848,$D7848)&gt;1,"SI","NO")))</f>
        <v/>
      </c>
      <c r="N7848" s="11">
        <f>IF(COUNTA($A7848:$K7848)=0,"",IF(AND($L7848="SI",$M7848="NO"),IFERROR($H7848,0),0))</f>
        <v/>
      </c>
      <c r="O7848" s="9">
        <f>IF(COUNTA($A7848:$K7848)=0,"",IF($M7848="SI","CUFE o factura duplicada dentro del reporte; no se suma dos veces",IF(IFERROR($H7848,0)&lt;=0,"DIAN reporta valor susceptible 0",IF($L7848="NO",IFERROR(LOOKUP(2,1/((LISTS!$M$2:$M$13&lt;&gt;"")*ISNUMBER(SEARCH(LISTS!$M$2:$M$13,$I7848))),LISTS!$O$2:$O$13),"Medio de pago no elegible o no identificado por DIAN"),"Apta automaticamente por pago electronico y base positiva"))))</f>
        <v/>
      </c>
    </row>
    <row r="7849">
      <c r="A7849" s="9" t="n"/>
      <c r="B7849" s="9" t="n"/>
      <c r="C7849" s="12" t="n"/>
      <c r="D7849" s="11" t="n"/>
      <c r="E7849" s="11" t="n"/>
      <c r="F7849" s="11" t="n"/>
      <c r="G7849" s="11" t="n"/>
      <c r="H7849" s="11" t="n"/>
      <c r="I7849" s="9" t="n"/>
      <c r="J7849" s="9" t="n"/>
      <c r="K7849" s="9" t="n"/>
      <c r="L7849" s="9">
        <f>IF(COUNTA($A7849:$K7849)=0,"",IF(AND(IFERROR($H7849,0)&gt;0,LEN(TRIM($K7849&amp;""))&gt;0,IFERROR(LOOKUP(2,1/((LISTS!$M$2:$M$13&lt;&gt;"")*ISNUMBER(SEARCH(LISTS!$M$2:$M$13,$I7849))),LISTS!$N$2:$N$13),"NO")="SI"),"SI","NO"))</f>
        <v/>
      </c>
      <c r="M7849" s="9">
        <f>IF(COUNTA($A7849:$K7849)=0,"",IF($K7849&lt;&gt;"",IF(COUNTIF($K$19:$K7849,$K7849)&gt;1,"SI","NO"),IF(COUNTIFS($A$19:$A7849,$A7849,$C$19:$C7849,$C7849,$J$19:$J7849,$J7849,$D$19:$D7849,$D7849)&gt;1,"SI","NO")))</f>
        <v/>
      </c>
      <c r="N7849" s="11">
        <f>IF(COUNTA($A7849:$K7849)=0,"",IF(AND($L7849="SI",$M7849="NO"),IFERROR($H7849,0),0))</f>
        <v/>
      </c>
      <c r="O7849" s="9">
        <f>IF(COUNTA($A7849:$K7849)=0,"",IF($M7849="SI","CUFE o factura duplicada dentro del reporte; no se suma dos veces",IF(IFERROR($H7849,0)&lt;=0,"DIAN reporta valor susceptible 0",IF($L7849="NO",IFERROR(LOOKUP(2,1/((LISTS!$M$2:$M$13&lt;&gt;"")*ISNUMBER(SEARCH(LISTS!$M$2:$M$13,$I7849))),LISTS!$O$2:$O$13),"Medio de pago no elegible o no identificado por DIAN"),"Apta automaticamente por pago electronico y base positiva"))))</f>
        <v/>
      </c>
    </row>
    <row r="7850">
      <c r="A7850" s="9" t="n"/>
      <c r="B7850" s="9" t="n"/>
      <c r="C7850" s="12" t="n"/>
      <c r="D7850" s="11" t="n"/>
      <c r="E7850" s="11" t="n"/>
      <c r="F7850" s="11" t="n"/>
      <c r="G7850" s="11" t="n"/>
      <c r="H7850" s="11" t="n"/>
      <c r="I7850" s="9" t="n"/>
      <c r="J7850" s="9" t="n"/>
      <c r="K7850" s="9" t="n"/>
      <c r="L7850" s="9">
        <f>IF(COUNTA($A7850:$K7850)=0,"",IF(AND(IFERROR($H7850,0)&gt;0,LEN(TRIM($K7850&amp;""))&gt;0,IFERROR(LOOKUP(2,1/((LISTS!$M$2:$M$13&lt;&gt;"")*ISNUMBER(SEARCH(LISTS!$M$2:$M$13,$I7850))),LISTS!$N$2:$N$13),"NO")="SI"),"SI","NO"))</f>
        <v/>
      </c>
      <c r="M7850" s="9">
        <f>IF(COUNTA($A7850:$K7850)=0,"",IF($K7850&lt;&gt;"",IF(COUNTIF($K$19:$K7850,$K7850)&gt;1,"SI","NO"),IF(COUNTIFS($A$19:$A7850,$A7850,$C$19:$C7850,$C7850,$J$19:$J7850,$J7850,$D$19:$D7850,$D7850)&gt;1,"SI","NO")))</f>
        <v/>
      </c>
      <c r="N7850" s="11">
        <f>IF(COUNTA($A7850:$K7850)=0,"",IF(AND($L7850="SI",$M7850="NO"),IFERROR($H7850,0),0))</f>
        <v/>
      </c>
      <c r="O7850" s="9">
        <f>IF(COUNTA($A7850:$K7850)=0,"",IF($M7850="SI","CUFE o factura duplicada dentro del reporte; no se suma dos veces",IF(IFERROR($H7850,0)&lt;=0,"DIAN reporta valor susceptible 0",IF($L7850="NO",IFERROR(LOOKUP(2,1/((LISTS!$M$2:$M$13&lt;&gt;"")*ISNUMBER(SEARCH(LISTS!$M$2:$M$13,$I7850))),LISTS!$O$2:$O$13),"Medio de pago no elegible o no identificado por DIAN"),"Apta automaticamente por pago electronico y base positiva"))))</f>
        <v/>
      </c>
    </row>
    <row r="7851">
      <c r="A7851" s="9" t="n"/>
      <c r="B7851" s="9" t="n"/>
      <c r="C7851" s="12" t="n"/>
      <c r="D7851" s="11" t="n"/>
      <c r="E7851" s="11" t="n"/>
      <c r="F7851" s="11" t="n"/>
      <c r="G7851" s="11" t="n"/>
      <c r="H7851" s="11" t="n"/>
      <c r="I7851" s="9" t="n"/>
      <c r="J7851" s="9" t="n"/>
      <c r="K7851" s="9" t="n"/>
      <c r="L7851" s="9">
        <f>IF(COUNTA($A7851:$K7851)=0,"",IF(AND(IFERROR($H7851,0)&gt;0,LEN(TRIM($K7851&amp;""))&gt;0,IFERROR(LOOKUP(2,1/((LISTS!$M$2:$M$13&lt;&gt;"")*ISNUMBER(SEARCH(LISTS!$M$2:$M$13,$I7851))),LISTS!$N$2:$N$13),"NO")="SI"),"SI","NO"))</f>
        <v/>
      </c>
      <c r="M7851" s="9">
        <f>IF(COUNTA($A7851:$K7851)=0,"",IF($K7851&lt;&gt;"",IF(COUNTIF($K$19:$K7851,$K7851)&gt;1,"SI","NO"),IF(COUNTIFS($A$19:$A7851,$A7851,$C$19:$C7851,$C7851,$J$19:$J7851,$J7851,$D$19:$D7851,$D7851)&gt;1,"SI","NO")))</f>
        <v/>
      </c>
      <c r="N7851" s="11">
        <f>IF(COUNTA($A7851:$K7851)=0,"",IF(AND($L7851="SI",$M7851="NO"),IFERROR($H7851,0),0))</f>
        <v/>
      </c>
      <c r="O7851" s="9">
        <f>IF(COUNTA($A7851:$K7851)=0,"",IF($M7851="SI","CUFE o factura duplicada dentro del reporte; no se suma dos veces",IF(IFERROR($H7851,0)&lt;=0,"DIAN reporta valor susceptible 0",IF($L7851="NO",IFERROR(LOOKUP(2,1/((LISTS!$M$2:$M$13&lt;&gt;"")*ISNUMBER(SEARCH(LISTS!$M$2:$M$13,$I7851))),LISTS!$O$2:$O$13),"Medio de pago no elegible o no identificado por DIAN"),"Apta automaticamente por pago electronico y base positiva"))))</f>
        <v/>
      </c>
    </row>
    <row r="7852">
      <c r="A7852" s="9" t="n"/>
      <c r="B7852" s="9" t="n"/>
      <c r="C7852" s="12" t="n"/>
      <c r="D7852" s="11" t="n"/>
      <c r="E7852" s="11" t="n"/>
      <c r="F7852" s="11" t="n"/>
      <c r="G7852" s="11" t="n"/>
      <c r="H7852" s="11" t="n"/>
      <c r="I7852" s="9" t="n"/>
      <c r="J7852" s="9" t="n"/>
      <c r="K7852" s="9" t="n"/>
      <c r="L7852" s="9">
        <f>IF(COUNTA($A7852:$K7852)=0,"",IF(AND(IFERROR($H7852,0)&gt;0,LEN(TRIM($K7852&amp;""))&gt;0,IFERROR(LOOKUP(2,1/((LISTS!$M$2:$M$13&lt;&gt;"")*ISNUMBER(SEARCH(LISTS!$M$2:$M$13,$I7852))),LISTS!$N$2:$N$13),"NO")="SI"),"SI","NO"))</f>
        <v/>
      </c>
      <c r="M7852" s="9">
        <f>IF(COUNTA($A7852:$K7852)=0,"",IF($K7852&lt;&gt;"",IF(COUNTIF($K$19:$K7852,$K7852)&gt;1,"SI","NO"),IF(COUNTIFS($A$19:$A7852,$A7852,$C$19:$C7852,$C7852,$J$19:$J7852,$J7852,$D$19:$D7852,$D7852)&gt;1,"SI","NO")))</f>
        <v/>
      </c>
      <c r="N7852" s="11">
        <f>IF(COUNTA($A7852:$K7852)=0,"",IF(AND($L7852="SI",$M7852="NO"),IFERROR($H7852,0),0))</f>
        <v/>
      </c>
      <c r="O7852" s="9">
        <f>IF(COUNTA($A7852:$K7852)=0,"",IF($M7852="SI","CUFE o factura duplicada dentro del reporte; no se suma dos veces",IF(IFERROR($H7852,0)&lt;=0,"DIAN reporta valor susceptible 0",IF($L7852="NO",IFERROR(LOOKUP(2,1/((LISTS!$M$2:$M$13&lt;&gt;"")*ISNUMBER(SEARCH(LISTS!$M$2:$M$13,$I7852))),LISTS!$O$2:$O$13),"Medio de pago no elegible o no identificado por DIAN"),"Apta automaticamente por pago electronico y base positiva"))))</f>
        <v/>
      </c>
    </row>
    <row r="7853">
      <c r="A7853" s="9" t="n"/>
      <c r="B7853" s="9" t="n"/>
      <c r="C7853" s="12" t="n"/>
      <c r="D7853" s="11" t="n"/>
      <c r="E7853" s="11" t="n"/>
      <c r="F7853" s="11" t="n"/>
      <c r="G7853" s="11" t="n"/>
      <c r="H7853" s="11" t="n"/>
      <c r="I7853" s="9" t="n"/>
      <c r="J7853" s="9" t="n"/>
      <c r="K7853" s="9" t="n"/>
      <c r="L7853" s="9">
        <f>IF(COUNTA($A7853:$K7853)=0,"",IF(AND(IFERROR($H7853,0)&gt;0,LEN(TRIM($K7853&amp;""))&gt;0,IFERROR(LOOKUP(2,1/((LISTS!$M$2:$M$13&lt;&gt;"")*ISNUMBER(SEARCH(LISTS!$M$2:$M$13,$I7853))),LISTS!$N$2:$N$13),"NO")="SI"),"SI","NO"))</f>
        <v/>
      </c>
      <c r="M7853" s="9">
        <f>IF(COUNTA($A7853:$K7853)=0,"",IF($K7853&lt;&gt;"",IF(COUNTIF($K$19:$K7853,$K7853)&gt;1,"SI","NO"),IF(COUNTIFS($A$19:$A7853,$A7853,$C$19:$C7853,$C7853,$J$19:$J7853,$J7853,$D$19:$D7853,$D7853)&gt;1,"SI","NO")))</f>
        <v/>
      </c>
      <c r="N7853" s="11">
        <f>IF(COUNTA($A7853:$K7853)=0,"",IF(AND($L7853="SI",$M7853="NO"),IFERROR($H7853,0),0))</f>
        <v/>
      </c>
      <c r="O7853" s="9">
        <f>IF(COUNTA($A7853:$K7853)=0,"",IF($M7853="SI","CUFE o factura duplicada dentro del reporte; no se suma dos veces",IF(IFERROR($H7853,0)&lt;=0,"DIAN reporta valor susceptible 0",IF($L7853="NO",IFERROR(LOOKUP(2,1/((LISTS!$M$2:$M$13&lt;&gt;"")*ISNUMBER(SEARCH(LISTS!$M$2:$M$13,$I7853))),LISTS!$O$2:$O$13),"Medio de pago no elegible o no identificado por DIAN"),"Apta automaticamente por pago electronico y base positiva"))))</f>
        <v/>
      </c>
    </row>
    <row r="7854">
      <c r="A7854" s="9" t="n"/>
      <c r="B7854" s="9" t="n"/>
      <c r="C7854" s="12" t="n"/>
      <c r="D7854" s="11" t="n"/>
      <c r="E7854" s="11" t="n"/>
      <c r="F7854" s="11" t="n"/>
      <c r="G7854" s="11" t="n"/>
      <c r="H7854" s="11" t="n"/>
      <c r="I7854" s="9" t="n"/>
      <c r="J7854" s="9" t="n"/>
      <c r="K7854" s="9" t="n"/>
      <c r="L7854" s="9">
        <f>IF(COUNTA($A7854:$K7854)=0,"",IF(AND(IFERROR($H7854,0)&gt;0,LEN(TRIM($K7854&amp;""))&gt;0,IFERROR(LOOKUP(2,1/((LISTS!$M$2:$M$13&lt;&gt;"")*ISNUMBER(SEARCH(LISTS!$M$2:$M$13,$I7854))),LISTS!$N$2:$N$13),"NO")="SI"),"SI","NO"))</f>
        <v/>
      </c>
      <c r="M7854" s="9">
        <f>IF(COUNTA($A7854:$K7854)=0,"",IF($K7854&lt;&gt;"",IF(COUNTIF($K$19:$K7854,$K7854)&gt;1,"SI","NO"),IF(COUNTIFS($A$19:$A7854,$A7854,$C$19:$C7854,$C7854,$J$19:$J7854,$J7854,$D$19:$D7854,$D7854)&gt;1,"SI","NO")))</f>
        <v/>
      </c>
      <c r="N7854" s="11">
        <f>IF(COUNTA($A7854:$K7854)=0,"",IF(AND($L7854="SI",$M7854="NO"),IFERROR($H7854,0),0))</f>
        <v/>
      </c>
      <c r="O7854" s="9">
        <f>IF(COUNTA($A7854:$K7854)=0,"",IF($M7854="SI","CUFE o factura duplicada dentro del reporte; no se suma dos veces",IF(IFERROR($H7854,0)&lt;=0,"DIAN reporta valor susceptible 0",IF($L7854="NO",IFERROR(LOOKUP(2,1/((LISTS!$M$2:$M$13&lt;&gt;"")*ISNUMBER(SEARCH(LISTS!$M$2:$M$13,$I7854))),LISTS!$O$2:$O$13),"Medio de pago no elegible o no identificado por DIAN"),"Apta automaticamente por pago electronico y base positiva"))))</f>
        <v/>
      </c>
    </row>
    <row r="7855">
      <c r="A7855" s="9" t="n"/>
      <c r="B7855" s="9" t="n"/>
      <c r="C7855" s="12" t="n"/>
      <c r="D7855" s="11" t="n"/>
      <c r="E7855" s="11" t="n"/>
      <c r="F7855" s="11" t="n"/>
      <c r="G7855" s="11" t="n"/>
      <c r="H7855" s="11" t="n"/>
      <c r="I7855" s="9" t="n"/>
      <c r="J7855" s="9" t="n"/>
      <c r="K7855" s="9" t="n"/>
      <c r="L7855" s="9">
        <f>IF(COUNTA($A7855:$K7855)=0,"",IF(AND(IFERROR($H7855,0)&gt;0,LEN(TRIM($K7855&amp;""))&gt;0,IFERROR(LOOKUP(2,1/((LISTS!$M$2:$M$13&lt;&gt;"")*ISNUMBER(SEARCH(LISTS!$M$2:$M$13,$I7855))),LISTS!$N$2:$N$13),"NO")="SI"),"SI","NO"))</f>
        <v/>
      </c>
      <c r="M7855" s="9">
        <f>IF(COUNTA($A7855:$K7855)=0,"",IF($K7855&lt;&gt;"",IF(COUNTIF($K$19:$K7855,$K7855)&gt;1,"SI","NO"),IF(COUNTIFS($A$19:$A7855,$A7855,$C$19:$C7855,$C7855,$J$19:$J7855,$J7855,$D$19:$D7855,$D7855)&gt;1,"SI","NO")))</f>
        <v/>
      </c>
      <c r="N7855" s="11">
        <f>IF(COUNTA($A7855:$K7855)=0,"",IF(AND($L7855="SI",$M7855="NO"),IFERROR($H7855,0),0))</f>
        <v/>
      </c>
      <c r="O7855" s="9">
        <f>IF(COUNTA($A7855:$K7855)=0,"",IF($M7855="SI","CUFE o factura duplicada dentro del reporte; no se suma dos veces",IF(IFERROR($H7855,0)&lt;=0,"DIAN reporta valor susceptible 0",IF($L7855="NO",IFERROR(LOOKUP(2,1/((LISTS!$M$2:$M$13&lt;&gt;"")*ISNUMBER(SEARCH(LISTS!$M$2:$M$13,$I7855))),LISTS!$O$2:$O$13),"Medio de pago no elegible o no identificado por DIAN"),"Apta automaticamente por pago electronico y base positiva"))))</f>
        <v/>
      </c>
    </row>
    <row r="7856">
      <c r="A7856" s="9" t="n"/>
      <c r="B7856" s="9" t="n"/>
      <c r="C7856" s="12" t="n"/>
      <c r="D7856" s="11" t="n"/>
      <c r="E7856" s="11" t="n"/>
      <c r="F7856" s="11" t="n"/>
      <c r="G7856" s="11" t="n"/>
      <c r="H7856" s="11" t="n"/>
      <c r="I7856" s="9" t="n"/>
      <c r="J7856" s="9" t="n"/>
      <c r="K7856" s="9" t="n"/>
      <c r="L7856" s="9">
        <f>IF(COUNTA($A7856:$K7856)=0,"",IF(AND(IFERROR($H7856,0)&gt;0,LEN(TRIM($K7856&amp;""))&gt;0,IFERROR(LOOKUP(2,1/((LISTS!$M$2:$M$13&lt;&gt;"")*ISNUMBER(SEARCH(LISTS!$M$2:$M$13,$I7856))),LISTS!$N$2:$N$13),"NO")="SI"),"SI","NO"))</f>
        <v/>
      </c>
      <c r="M7856" s="9">
        <f>IF(COUNTA($A7856:$K7856)=0,"",IF($K7856&lt;&gt;"",IF(COUNTIF($K$19:$K7856,$K7856)&gt;1,"SI","NO"),IF(COUNTIFS($A$19:$A7856,$A7856,$C$19:$C7856,$C7856,$J$19:$J7856,$J7856,$D$19:$D7856,$D7856)&gt;1,"SI","NO")))</f>
        <v/>
      </c>
      <c r="N7856" s="11">
        <f>IF(COUNTA($A7856:$K7856)=0,"",IF(AND($L7856="SI",$M7856="NO"),IFERROR($H7856,0),0))</f>
        <v/>
      </c>
      <c r="O7856" s="9">
        <f>IF(COUNTA($A7856:$K7856)=0,"",IF($M7856="SI","CUFE o factura duplicada dentro del reporte; no se suma dos veces",IF(IFERROR($H7856,0)&lt;=0,"DIAN reporta valor susceptible 0",IF($L7856="NO",IFERROR(LOOKUP(2,1/((LISTS!$M$2:$M$13&lt;&gt;"")*ISNUMBER(SEARCH(LISTS!$M$2:$M$13,$I7856))),LISTS!$O$2:$O$13),"Medio de pago no elegible o no identificado por DIAN"),"Apta automaticamente por pago electronico y base positiva"))))</f>
        <v/>
      </c>
    </row>
    <row r="7857">
      <c r="A7857" s="9" t="n"/>
      <c r="B7857" s="9" t="n"/>
      <c r="C7857" s="12" t="n"/>
      <c r="D7857" s="11" t="n"/>
      <c r="E7857" s="11" t="n"/>
      <c r="F7857" s="11" t="n"/>
      <c r="G7857" s="11" t="n"/>
      <c r="H7857" s="11" t="n"/>
      <c r="I7857" s="9" t="n"/>
      <c r="J7857" s="9" t="n"/>
      <c r="K7857" s="9" t="n"/>
      <c r="L7857" s="9">
        <f>IF(COUNTA($A7857:$K7857)=0,"",IF(AND(IFERROR($H7857,0)&gt;0,LEN(TRIM($K7857&amp;""))&gt;0,IFERROR(LOOKUP(2,1/((LISTS!$M$2:$M$13&lt;&gt;"")*ISNUMBER(SEARCH(LISTS!$M$2:$M$13,$I7857))),LISTS!$N$2:$N$13),"NO")="SI"),"SI","NO"))</f>
        <v/>
      </c>
      <c r="M7857" s="9">
        <f>IF(COUNTA($A7857:$K7857)=0,"",IF($K7857&lt;&gt;"",IF(COUNTIF($K$19:$K7857,$K7857)&gt;1,"SI","NO"),IF(COUNTIFS($A$19:$A7857,$A7857,$C$19:$C7857,$C7857,$J$19:$J7857,$J7857,$D$19:$D7857,$D7857)&gt;1,"SI","NO")))</f>
        <v/>
      </c>
      <c r="N7857" s="11">
        <f>IF(COUNTA($A7857:$K7857)=0,"",IF(AND($L7857="SI",$M7857="NO"),IFERROR($H7857,0),0))</f>
        <v/>
      </c>
      <c r="O7857" s="9">
        <f>IF(COUNTA($A7857:$K7857)=0,"",IF($M7857="SI","CUFE o factura duplicada dentro del reporte; no se suma dos veces",IF(IFERROR($H7857,0)&lt;=0,"DIAN reporta valor susceptible 0",IF($L7857="NO",IFERROR(LOOKUP(2,1/((LISTS!$M$2:$M$13&lt;&gt;"")*ISNUMBER(SEARCH(LISTS!$M$2:$M$13,$I7857))),LISTS!$O$2:$O$13),"Medio de pago no elegible o no identificado por DIAN"),"Apta automaticamente por pago electronico y base positiva"))))</f>
        <v/>
      </c>
    </row>
    <row r="7858">
      <c r="A7858" s="9" t="n"/>
      <c r="B7858" s="9" t="n"/>
      <c r="C7858" s="12" t="n"/>
      <c r="D7858" s="11" t="n"/>
      <c r="E7858" s="11" t="n"/>
      <c r="F7858" s="11" t="n"/>
      <c r="G7858" s="11" t="n"/>
      <c r="H7858" s="11" t="n"/>
      <c r="I7858" s="9" t="n"/>
      <c r="J7858" s="9" t="n"/>
      <c r="K7858" s="9" t="n"/>
      <c r="L7858" s="9">
        <f>IF(COUNTA($A7858:$K7858)=0,"",IF(AND(IFERROR($H7858,0)&gt;0,LEN(TRIM($K7858&amp;""))&gt;0,IFERROR(LOOKUP(2,1/((LISTS!$M$2:$M$13&lt;&gt;"")*ISNUMBER(SEARCH(LISTS!$M$2:$M$13,$I7858))),LISTS!$N$2:$N$13),"NO")="SI"),"SI","NO"))</f>
        <v/>
      </c>
      <c r="M7858" s="9">
        <f>IF(COUNTA($A7858:$K7858)=0,"",IF($K7858&lt;&gt;"",IF(COUNTIF($K$19:$K7858,$K7858)&gt;1,"SI","NO"),IF(COUNTIFS($A$19:$A7858,$A7858,$C$19:$C7858,$C7858,$J$19:$J7858,$J7858,$D$19:$D7858,$D7858)&gt;1,"SI","NO")))</f>
        <v/>
      </c>
      <c r="N7858" s="11">
        <f>IF(COUNTA($A7858:$K7858)=0,"",IF(AND($L7858="SI",$M7858="NO"),IFERROR($H7858,0),0))</f>
        <v/>
      </c>
      <c r="O7858" s="9">
        <f>IF(COUNTA($A7858:$K7858)=0,"",IF($M7858="SI","CUFE o factura duplicada dentro del reporte; no se suma dos veces",IF(IFERROR($H7858,0)&lt;=0,"DIAN reporta valor susceptible 0",IF($L7858="NO",IFERROR(LOOKUP(2,1/((LISTS!$M$2:$M$13&lt;&gt;"")*ISNUMBER(SEARCH(LISTS!$M$2:$M$13,$I7858))),LISTS!$O$2:$O$13),"Medio de pago no elegible o no identificado por DIAN"),"Apta automaticamente por pago electronico y base positiva"))))</f>
        <v/>
      </c>
    </row>
    <row r="7859">
      <c r="A7859" s="9" t="n"/>
      <c r="B7859" s="9" t="n"/>
      <c r="C7859" s="12" t="n"/>
      <c r="D7859" s="11" t="n"/>
      <c r="E7859" s="11" t="n"/>
      <c r="F7859" s="11" t="n"/>
      <c r="G7859" s="11" t="n"/>
      <c r="H7859" s="11" t="n"/>
      <c r="I7859" s="9" t="n"/>
      <c r="J7859" s="9" t="n"/>
      <c r="K7859" s="9" t="n"/>
      <c r="L7859" s="9">
        <f>IF(COUNTA($A7859:$K7859)=0,"",IF(AND(IFERROR($H7859,0)&gt;0,LEN(TRIM($K7859&amp;""))&gt;0,IFERROR(LOOKUP(2,1/((LISTS!$M$2:$M$13&lt;&gt;"")*ISNUMBER(SEARCH(LISTS!$M$2:$M$13,$I7859))),LISTS!$N$2:$N$13),"NO")="SI"),"SI","NO"))</f>
        <v/>
      </c>
      <c r="M7859" s="9">
        <f>IF(COUNTA($A7859:$K7859)=0,"",IF($K7859&lt;&gt;"",IF(COUNTIF($K$19:$K7859,$K7859)&gt;1,"SI","NO"),IF(COUNTIFS($A$19:$A7859,$A7859,$C$19:$C7859,$C7859,$J$19:$J7859,$J7859,$D$19:$D7859,$D7859)&gt;1,"SI","NO")))</f>
        <v/>
      </c>
      <c r="N7859" s="11">
        <f>IF(COUNTA($A7859:$K7859)=0,"",IF(AND($L7859="SI",$M7859="NO"),IFERROR($H7859,0),0))</f>
        <v/>
      </c>
      <c r="O7859" s="9">
        <f>IF(COUNTA($A7859:$K7859)=0,"",IF($M7859="SI","CUFE o factura duplicada dentro del reporte; no se suma dos veces",IF(IFERROR($H7859,0)&lt;=0,"DIAN reporta valor susceptible 0",IF($L7859="NO",IFERROR(LOOKUP(2,1/((LISTS!$M$2:$M$13&lt;&gt;"")*ISNUMBER(SEARCH(LISTS!$M$2:$M$13,$I7859))),LISTS!$O$2:$O$13),"Medio de pago no elegible o no identificado por DIAN"),"Apta automaticamente por pago electronico y base positiva"))))</f>
        <v/>
      </c>
    </row>
    <row r="7860">
      <c r="A7860" s="9" t="n"/>
      <c r="B7860" s="9" t="n"/>
      <c r="C7860" s="12" t="n"/>
      <c r="D7860" s="11" t="n"/>
      <c r="E7860" s="11" t="n"/>
      <c r="F7860" s="11" t="n"/>
      <c r="G7860" s="11" t="n"/>
      <c r="H7860" s="11" t="n"/>
      <c r="I7860" s="9" t="n"/>
      <c r="J7860" s="9" t="n"/>
      <c r="K7860" s="9" t="n"/>
      <c r="L7860" s="9">
        <f>IF(COUNTA($A7860:$K7860)=0,"",IF(AND(IFERROR($H7860,0)&gt;0,LEN(TRIM($K7860&amp;""))&gt;0,IFERROR(LOOKUP(2,1/((LISTS!$M$2:$M$13&lt;&gt;"")*ISNUMBER(SEARCH(LISTS!$M$2:$M$13,$I7860))),LISTS!$N$2:$N$13),"NO")="SI"),"SI","NO"))</f>
        <v/>
      </c>
      <c r="M7860" s="9">
        <f>IF(COUNTA($A7860:$K7860)=0,"",IF($K7860&lt;&gt;"",IF(COUNTIF($K$19:$K7860,$K7860)&gt;1,"SI","NO"),IF(COUNTIFS($A$19:$A7860,$A7860,$C$19:$C7860,$C7860,$J$19:$J7860,$J7860,$D$19:$D7860,$D7860)&gt;1,"SI","NO")))</f>
        <v/>
      </c>
      <c r="N7860" s="11">
        <f>IF(COUNTA($A7860:$K7860)=0,"",IF(AND($L7860="SI",$M7860="NO"),IFERROR($H7860,0),0))</f>
        <v/>
      </c>
      <c r="O7860" s="9">
        <f>IF(COUNTA($A7860:$K7860)=0,"",IF($M7860="SI","CUFE o factura duplicada dentro del reporte; no se suma dos veces",IF(IFERROR($H7860,0)&lt;=0,"DIAN reporta valor susceptible 0",IF($L7860="NO",IFERROR(LOOKUP(2,1/((LISTS!$M$2:$M$13&lt;&gt;"")*ISNUMBER(SEARCH(LISTS!$M$2:$M$13,$I7860))),LISTS!$O$2:$O$13),"Medio de pago no elegible o no identificado por DIAN"),"Apta automaticamente por pago electronico y base positiva"))))</f>
        <v/>
      </c>
    </row>
    <row r="7861">
      <c r="A7861" s="9" t="n"/>
      <c r="B7861" s="9" t="n"/>
      <c r="C7861" s="12" t="n"/>
      <c r="D7861" s="11" t="n"/>
      <c r="E7861" s="11" t="n"/>
      <c r="F7861" s="11" t="n"/>
      <c r="G7861" s="11" t="n"/>
      <c r="H7861" s="11" t="n"/>
      <c r="I7861" s="9" t="n"/>
      <c r="J7861" s="9" t="n"/>
      <c r="K7861" s="9" t="n"/>
      <c r="L7861" s="9">
        <f>IF(COUNTA($A7861:$K7861)=0,"",IF(AND(IFERROR($H7861,0)&gt;0,LEN(TRIM($K7861&amp;""))&gt;0,IFERROR(LOOKUP(2,1/((LISTS!$M$2:$M$13&lt;&gt;"")*ISNUMBER(SEARCH(LISTS!$M$2:$M$13,$I7861))),LISTS!$N$2:$N$13),"NO")="SI"),"SI","NO"))</f>
        <v/>
      </c>
      <c r="M7861" s="9">
        <f>IF(COUNTA($A7861:$K7861)=0,"",IF($K7861&lt;&gt;"",IF(COUNTIF($K$19:$K7861,$K7861)&gt;1,"SI","NO"),IF(COUNTIFS($A$19:$A7861,$A7861,$C$19:$C7861,$C7861,$J$19:$J7861,$J7861,$D$19:$D7861,$D7861)&gt;1,"SI","NO")))</f>
        <v/>
      </c>
      <c r="N7861" s="11">
        <f>IF(COUNTA($A7861:$K7861)=0,"",IF(AND($L7861="SI",$M7861="NO"),IFERROR($H7861,0),0))</f>
        <v/>
      </c>
      <c r="O7861" s="9">
        <f>IF(COUNTA($A7861:$K7861)=0,"",IF($M7861="SI","CUFE o factura duplicada dentro del reporte; no se suma dos veces",IF(IFERROR($H7861,0)&lt;=0,"DIAN reporta valor susceptible 0",IF($L7861="NO",IFERROR(LOOKUP(2,1/((LISTS!$M$2:$M$13&lt;&gt;"")*ISNUMBER(SEARCH(LISTS!$M$2:$M$13,$I7861))),LISTS!$O$2:$O$13),"Medio de pago no elegible o no identificado por DIAN"),"Apta automaticamente por pago electronico y base positiva"))))</f>
        <v/>
      </c>
    </row>
    <row r="7862">
      <c r="A7862" s="9" t="n"/>
      <c r="B7862" s="9" t="n"/>
      <c r="C7862" s="12" t="n"/>
      <c r="D7862" s="11" t="n"/>
      <c r="E7862" s="11" t="n"/>
      <c r="F7862" s="11" t="n"/>
      <c r="G7862" s="11" t="n"/>
      <c r="H7862" s="11" t="n"/>
      <c r="I7862" s="9" t="n"/>
      <c r="J7862" s="9" t="n"/>
      <c r="K7862" s="9" t="n"/>
      <c r="L7862" s="9">
        <f>IF(COUNTA($A7862:$K7862)=0,"",IF(AND(IFERROR($H7862,0)&gt;0,LEN(TRIM($K7862&amp;""))&gt;0,IFERROR(LOOKUP(2,1/((LISTS!$M$2:$M$13&lt;&gt;"")*ISNUMBER(SEARCH(LISTS!$M$2:$M$13,$I7862))),LISTS!$N$2:$N$13),"NO")="SI"),"SI","NO"))</f>
        <v/>
      </c>
      <c r="M7862" s="9">
        <f>IF(COUNTA($A7862:$K7862)=0,"",IF($K7862&lt;&gt;"",IF(COUNTIF($K$19:$K7862,$K7862)&gt;1,"SI","NO"),IF(COUNTIFS($A$19:$A7862,$A7862,$C$19:$C7862,$C7862,$J$19:$J7862,$J7862,$D$19:$D7862,$D7862)&gt;1,"SI","NO")))</f>
        <v/>
      </c>
      <c r="N7862" s="11">
        <f>IF(COUNTA($A7862:$K7862)=0,"",IF(AND($L7862="SI",$M7862="NO"),IFERROR($H7862,0),0))</f>
        <v/>
      </c>
      <c r="O7862" s="9">
        <f>IF(COUNTA($A7862:$K7862)=0,"",IF($M7862="SI","CUFE o factura duplicada dentro del reporte; no se suma dos veces",IF(IFERROR($H7862,0)&lt;=0,"DIAN reporta valor susceptible 0",IF($L7862="NO",IFERROR(LOOKUP(2,1/((LISTS!$M$2:$M$13&lt;&gt;"")*ISNUMBER(SEARCH(LISTS!$M$2:$M$13,$I7862))),LISTS!$O$2:$O$13),"Medio de pago no elegible o no identificado por DIAN"),"Apta automaticamente por pago electronico y base positiva"))))</f>
        <v/>
      </c>
    </row>
    <row r="7863">
      <c r="A7863" s="9" t="n"/>
      <c r="B7863" s="9" t="n"/>
      <c r="C7863" s="12" t="n"/>
      <c r="D7863" s="11" t="n"/>
      <c r="E7863" s="11" t="n"/>
      <c r="F7863" s="11" t="n"/>
      <c r="G7863" s="11" t="n"/>
      <c r="H7863" s="11" t="n"/>
      <c r="I7863" s="9" t="n"/>
      <c r="J7863" s="9" t="n"/>
      <c r="K7863" s="9" t="n"/>
      <c r="L7863" s="9">
        <f>IF(COUNTA($A7863:$K7863)=0,"",IF(AND(IFERROR($H7863,0)&gt;0,LEN(TRIM($K7863&amp;""))&gt;0,IFERROR(LOOKUP(2,1/((LISTS!$M$2:$M$13&lt;&gt;"")*ISNUMBER(SEARCH(LISTS!$M$2:$M$13,$I7863))),LISTS!$N$2:$N$13),"NO")="SI"),"SI","NO"))</f>
        <v/>
      </c>
      <c r="M7863" s="9">
        <f>IF(COUNTA($A7863:$K7863)=0,"",IF($K7863&lt;&gt;"",IF(COUNTIF($K$19:$K7863,$K7863)&gt;1,"SI","NO"),IF(COUNTIFS($A$19:$A7863,$A7863,$C$19:$C7863,$C7863,$J$19:$J7863,$J7863,$D$19:$D7863,$D7863)&gt;1,"SI","NO")))</f>
        <v/>
      </c>
      <c r="N7863" s="11">
        <f>IF(COUNTA($A7863:$K7863)=0,"",IF(AND($L7863="SI",$M7863="NO"),IFERROR($H7863,0),0))</f>
        <v/>
      </c>
      <c r="O7863" s="9">
        <f>IF(COUNTA($A7863:$K7863)=0,"",IF($M7863="SI","CUFE o factura duplicada dentro del reporte; no se suma dos veces",IF(IFERROR($H7863,0)&lt;=0,"DIAN reporta valor susceptible 0",IF($L7863="NO",IFERROR(LOOKUP(2,1/((LISTS!$M$2:$M$13&lt;&gt;"")*ISNUMBER(SEARCH(LISTS!$M$2:$M$13,$I7863))),LISTS!$O$2:$O$13),"Medio de pago no elegible o no identificado por DIAN"),"Apta automaticamente por pago electronico y base positiva"))))</f>
        <v/>
      </c>
    </row>
    <row r="7864">
      <c r="A7864" s="9" t="n"/>
      <c r="B7864" s="9" t="n"/>
      <c r="C7864" s="12" t="n"/>
      <c r="D7864" s="11" t="n"/>
      <c r="E7864" s="11" t="n"/>
      <c r="F7864" s="11" t="n"/>
      <c r="G7864" s="11" t="n"/>
      <c r="H7864" s="11" t="n"/>
      <c r="I7864" s="9" t="n"/>
      <c r="J7864" s="9" t="n"/>
      <c r="K7864" s="9" t="n"/>
      <c r="L7864" s="9">
        <f>IF(COUNTA($A7864:$K7864)=0,"",IF(AND(IFERROR($H7864,0)&gt;0,LEN(TRIM($K7864&amp;""))&gt;0,IFERROR(LOOKUP(2,1/((LISTS!$M$2:$M$13&lt;&gt;"")*ISNUMBER(SEARCH(LISTS!$M$2:$M$13,$I7864))),LISTS!$N$2:$N$13),"NO")="SI"),"SI","NO"))</f>
        <v/>
      </c>
      <c r="M7864" s="9">
        <f>IF(COUNTA($A7864:$K7864)=0,"",IF($K7864&lt;&gt;"",IF(COUNTIF($K$19:$K7864,$K7864)&gt;1,"SI","NO"),IF(COUNTIFS($A$19:$A7864,$A7864,$C$19:$C7864,$C7864,$J$19:$J7864,$J7864,$D$19:$D7864,$D7864)&gt;1,"SI","NO")))</f>
        <v/>
      </c>
      <c r="N7864" s="11">
        <f>IF(COUNTA($A7864:$K7864)=0,"",IF(AND($L7864="SI",$M7864="NO"),IFERROR($H7864,0),0))</f>
        <v/>
      </c>
      <c r="O7864" s="9">
        <f>IF(COUNTA($A7864:$K7864)=0,"",IF($M7864="SI","CUFE o factura duplicada dentro del reporte; no se suma dos veces",IF(IFERROR($H7864,0)&lt;=0,"DIAN reporta valor susceptible 0",IF($L7864="NO",IFERROR(LOOKUP(2,1/((LISTS!$M$2:$M$13&lt;&gt;"")*ISNUMBER(SEARCH(LISTS!$M$2:$M$13,$I7864))),LISTS!$O$2:$O$13),"Medio de pago no elegible o no identificado por DIAN"),"Apta automaticamente por pago electronico y base positiva"))))</f>
        <v/>
      </c>
    </row>
    <row r="7865">
      <c r="A7865" s="9" t="n"/>
      <c r="B7865" s="9" t="n"/>
      <c r="C7865" s="12" t="n"/>
      <c r="D7865" s="11" t="n"/>
      <c r="E7865" s="11" t="n"/>
      <c r="F7865" s="11" t="n"/>
      <c r="G7865" s="11" t="n"/>
      <c r="H7865" s="11" t="n"/>
      <c r="I7865" s="9" t="n"/>
      <c r="J7865" s="9" t="n"/>
      <c r="K7865" s="9" t="n"/>
      <c r="L7865" s="9">
        <f>IF(COUNTA($A7865:$K7865)=0,"",IF(AND(IFERROR($H7865,0)&gt;0,LEN(TRIM($K7865&amp;""))&gt;0,IFERROR(LOOKUP(2,1/((LISTS!$M$2:$M$13&lt;&gt;"")*ISNUMBER(SEARCH(LISTS!$M$2:$M$13,$I7865))),LISTS!$N$2:$N$13),"NO")="SI"),"SI","NO"))</f>
        <v/>
      </c>
      <c r="M7865" s="9">
        <f>IF(COUNTA($A7865:$K7865)=0,"",IF($K7865&lt;&gt;"",IF(COUNTIF($K$19:$K7865,$K7865)&gt;1,"SI","NO"),IF(COUNTIFS($A$19:$A7865,$A7865,$C$19:$C7865,$C7865,$J$19:$J7865,$J7865,$D$19:$D7865,$D7865)&gt;1,"SI","NO")))</f>
        <v/>
      </c>
      <c r="N7865" s="11">
        <f>IF(COUNTA($A7865:$K7865)=0,"",IF(AND($L7865="SI",$M7865="NO"),IFERROR($H7865,0),0))</f>
        <v/>
      </c>
      <c r="O7865" s="9">
        <f>IF(COUNTA($A7865:$K7865)=0,"",IF($M7865="SI","CUFE o factura duplicada dentro del reporte; no se suma dos veces",IF(IFERROR($H7865,0)&lt;=0,"DIAN reporta valor susceptible 0",IF($L7865="NO",IFERROR(LOOKUP(2,1/((LISTS!$M$2:$M$13&lt;&gt;"")*ISNUMBER(SEARCH(LISTS!$M$2:$M$13,$I7865))),LISTS!$O$2:$O$13),"Medio de pago no elegible o no identificado por DIAN"),"Apta automaticamente por pago electronico y base positiva"))))</f>
        <v/>
      </c>
    </row>
    <row r="7866">
      <c r="A7866" s="9" t="n"/>
      <c r="B7866" s="9" t="n"/>
      <c r="C7866" s="12" t="n"/>
      <c r="D7866" s="11" t="n"/>
      <c r="E7866" s="11" t="n"/>
      <c r="F7866" s="11" t="n"/>
      <c r="G7866" s="11" t="n"/>
      <c r="H7866" s="11" t="n"/>
      <c r="I7866" s="9" t="n"/>
      <c r="J7866" s="9" t="n"/>
      <c r="K7866" s="9" t="n"/>
      <c r="L7866" s="9">
        <f>IF(COUNTA($A7866:$K7866)=0,"",IF(AND(IFERROR($H7866,0)&gt;0,LEN(TRIM($K7866&amp;""))&gt;0,IFERROR(LOOKUP(2,1/((LISTS!$M$2:$M$13&lt;&gt;"")*ISNUMBER(SEARCH(LISTS!$M$2:$M$13,$I7866))),LISTS!$N$2:$N$13),"NO")="SI"),"SI","NO"))</f>
        <v/>
      </c>
      <c r="M7866" s="9">
        <f>IF(COUNTA($A7866:$K7866)=0,"",IF($K7866&lt;&gt;"",IF(COUNTIF($K$19:$K7866,$K7866)&gt;1,"SI","NO"),IF(COUNTIFS($A$19:$A7866,$A7866,$C$19:$C7866,$C7866,$J$19:$J7866,$J7866,$D$19:$D7866,$D7866)&gt;1,"SI","NO")))</f>
        <v/>
      </c>
      <c r="N7866" s="11">
        <f>IF(COUNTA($A7866:$K7866)=0,"",IF(AND($L7866="SI",$M7866="NO"),IFERROR($H7866,0),0))</f>
        <v/>
      </c>
      <c r="O7866" s="9">
        <f>IF(COUNTA($A7866:$K7866)=0,"",IF($M7866="SI","CUFE o factura duplicada dentro del reporte; no se suma dos veces",IF(IFERROR($H7866,0)&lt;=0,"DIAN reporta valor susceptible 0",IF($L7866="NO",IFERROR(LOOKUP(2,1/((LISTS!$M$2:$M$13&lt;&gt;"")*ISNUMBER(SEARCH(LISTS!$M$2:$M$13,$I7866))),LISTS!$O$2:$O$13),"Medio de pago no elegible o no identificado por DIAN"),"Apta automaticamente por pago electronico y base positiva"))))</f>
        <v/>
      </c>
    </row>
    <row r="7867">
      <c r="A7867" s="9" t="n"/>
      <c r="B7867" s="9" t="n"/>
      <c r="C7867" s="12" t="n"/>
      <c r="D7867" s="11" t="n"/>
      <c r="E7867" s="11" t="n"/>
      <c r="F7867" s="11" t="n"/>
      <c r="G7867" s="11" t="n"/>
      <c r="H7867" s="11" t="n"/>
      <c r="I7867" s="9" t="n"/>
      <c r="J7867" s="9" t="n"/>
      <c r="K7867" s="9" t="n"/>
      <c r="L7867" s="9">
        <f>IF(COUNTA($A7867:$K7867)=0,"",IF(AND(IFERROR($H7867,0)&gt;0,LEN(TRIM($K7867&amp;""))&gt;0,IFERROR(LOOKUP(2,1/((LISTS!$M$2:$M$13&lt;&gt;"")*ISNUMBER(SEARCH(LISTS!$M$2:$M$13,$I7867))),LISTS!$N$2:$N$13),"NO")="SI"),"SI","NO"))</f>
        <v/>
      </c>
      <c r="M7867" s="9">
        <f>IF(COUNTA($A7867:$K7867)=0,"",IF($K7867&lt;&gt;"",IF(COUNTIF($K$19:$K7867,$K7867)&gt;1,"SI","NO"),IF(COUNTIFS($A$19:$A7867,$A7867,$C$19:$C7867,$C7867,$J$19:$J7867,$J7867,$D$19:$D7867,$D7867)&gt;1,"SI","NO")))</f>
        <v/>
      </c>
      <c r="N7867" s="11">
        <f>IF(COUNTA($A7867:$K7867)=0,"",IF(AND($L7867="SI",$M7867="NO"),IFERROR($H7867,0),0))</f>
        <v/>
      </c>
      <c r="O7867" s="9">
        <f>IF(COUNTA($A7867:$K7867)=0,"",IF($M7867="SI","CUFE o factura duplicada dentro del reporte; no se suma dos veces",IF(IFERROR($H7867,0)&lt;=0,"DIAN reporta valor susceptible 0",IF($L7867="NO",IFERROR(LOOKUP(2,1/((LISTS!$M$2:$M$13&lt;&gt;"")*ISNUMBER(SEARCH(LISTS!$M$2:$M$13,$I7867))),LISTS!$O$2:$O$13),"Medio de pago no elegible o no identificado por DIAN"),"Apta automaticamente por pago electronico y base positiva"))))</f>
        <v/>
      </c>
    </row>
    <row r="7868">
      <c r="A7868" s="9" t="n"/>
      <c r="B7868" s="9" t="n"/>
      <c r="C7868" s="12" t="n"/>
      <c r="D7868" s="11" t="n"/>
      <c r="E7868" s="11" t="n"/>
      <c r="F7868" s="11" t="n"/>
      <c r="G7868" s="11" t="n"/>
      <c r="H7868" s="11" t="n"/>
      <c r="I7868" s="9" t="n"/>
      <c r="J7868" s="9" t="n"/>
      <c r="K7868" s="9" t="n"/>
      <c r="L7868" s="9">
        <f>IF(COUNTA($A7868:$K7868)=0,"",IF(AND(IFERROR($H7868,0)&gt;0,LEN(TRIM($K7868&amp;""))&gt;0,IFERROR(LOOKUP(2,1/((LISTS!$M$2:$M$13&lt;&gt;"")*ISNUMBER(SEARCH(LISTS!$M$2:$M$13,$I7868))),LISTS!$N$2:$N$13),"NO")="SI"),"SI","NO"))</f>
        <v/>
      </c>
      <c r="M7868" s="9">
        <f>IF(COUNTA($A7868:$K7868)=0,"",IF($K7868&lt;&gt;"",IF(COUNTIF($K$19:$K7868,$K7868)&gt;1,"SI","NO"),IF(COUNTIFS($A$19:$A7868,$A7868,$C$19:$C7868,$C7868,$J$19:$J7868,$J7868,$D$19:$D7868,$D7868)&gt;1,"SI","NO")))</f>
        <v/>
      </c>
      <c r="N7868" s="11">
        <f>IF(COUNTA($A7868:$K7868)=0,"",IF(AND($L7868="SI",$M7868="NO"),IFERROR($H7868,0),0))</f>
        <v/>
      </c>
      <c r="O7868" s="9">
        <f>IF(COUNTA($A7868:$K7868)=0,"",IF($M7868="SI","CUFE o factura duplicada dentro del reporte; no se suma dos veces",IF(IFERROR($H7868,0)&lt;=0,"DIAN reporta valor susceptible 0",IF($L7868="NO",IFERROR(LOOKUP(2,1/((LISTS!$M$2:$M$13&lt;&gt;"")*ISNUMBER(SEARCH(LISTS!$M$2:$M$13,$I7868))),LISTS!$O$2:$O$13),"Medio de pago no elegible o no identificado por DIAN"),"Apta automaticamente por pago electronico y base positiva"))))</f>
        <v/>
      </c>
    </row>
    <row r="7869">
      <c r="A7869" s="9" t="n"/>
      <c r="B7869" s="9" t="n"/>
      <c r="C7869" s="12" t="n"/>
      <c r="D7869" s="11" t="n"/>
      <c r="E7869" s="11" t="n"/>
      <c r="F7869" s="11" t="n"/>
      <c r="G7869" s="11" t="n"/>
      <c r="H7869" s="11" t="n"/>
      <c r="I7869" s="9" t="n"/>
      <c r="J7869" s="9" t="n"/>
      <c r="K7869" s="9" t="n"/>
      <c r="L7869" s="9">
        <f>IF(COUNTA($A7869:$K7869)=0,"",IF(AND(IFERROR($H7869,0)&gt;0,LEN(TRIM($K7869&amp;""))&gt;0,IFERROR(LOOKUP(2,1/((LISTS!$M$2:$M$13&lt;&gt;"")*ISNUMBER(SEARCH(LISTS!$M$2:$M$13,$I7869))),LISTS!$N$2:$N$13),"NO")="SI"),"SI","NO"))</f>
        <v/>
      </c>
      <c r="M7869" s="9">
        <f>IF(COUNTA($A7869:$K7869)=0,"",IF($K7869&lt;&gt;"",IF(COUNTIF($K$19:$K7869,$K7869)&gt;1,"SI","NO"),IF(COUNTIFS($A$19:$A7869,$A7869,$C$19:$C7869,$C7869,$J$19:$J7869,$J7869,$D$19:$D7869,$D7869)&gt;1,"SI","NO")))</f>
        <v/>
      </c>
      <c r="N7869" s="11">
        <f>IF(COUNTA($A7869:$K7869)=0,"",IF(AND($L7869="SI",$M7869="NO"),IFERROR($H7869,0),0))</f>
        <v/>
      </c>
      <c r="O7869" s="9">
        <f>IF(COUNTA($A7869:$K7869)=0,"",IF($M7869="SI","CUFE o factura duplicada dentro del reporte; no se suma dos veces",IF(IFERROR($H7869,0)&lt;=0,"DIAN reporta valor susceptible 0",IF($L7869="NO",IFERROR(LOOKUP(2,1/((LISTS!$M$2:$M$13&lt;&gt;"")*ISNUMBER(SEARCH(LISTS!$M$2:$M$13,$I7869))),LISTS!$O$2:$O$13),"Medio de pago no elegible o no identificado por DIAN"),"Apta automaticamente por pago electronico y base positiva"))))</f>
        <v/>
      </c>
    </row>
    <row r="7870">
      <c r="A7870" s="9" t="n"/>
      <c r="B7870" s="9" t="n"/>
      <c r="C7870" s="12" t="n"/>
      <c r="D7870" s="11" t="n"/>
      <c r="E7870" s="11" t="n"/>
      <c r="F7870" s="11" t="n"/>
      <c r="G7870" s="11" t="n"/>
      <c r="H7870" s="11" t="n"/>
      <c r="I7870" s="9" t="n"/>
      <c r="J7870" s="9" t="n"/>
      <c r="K7870" s="9" t="n"/>
      <c r="L7870" s="9">
        <f>IF(COUNTA($A7870:$K7870)=0,"",IF(AND(IFERROR($H7870,0)&gt;0,LEN(TRIM($K7870&amp;""))&gt;0,IFERROR(LOOKUP(2,1/((LISTS!$M$2:$M$13&lt;&gt;"")*ISNUMBER(SEARCH(LISTS!$M$2:$M$13,$I7870))),LISTS!$N$2:$N$13),"NO")="SI"),"SI","NO"))</f>
        <v/>
      </c>
      <c r="M7870" s="9">
        <f>IF(COUNTA($A7870:$K7870)=0,"",IF($K7870&lt;&gt;"",IF(COUNTIF($K$19:$K7870,$K7870)&gt;1,"SI","NO"),IF(COUNTIFS($A$19:$A7870,$A7870,$C$19:$C7870,$C7870,$J$19:$J7870,$J7870,$D$19:$D7870,$D7870)&gt;1,"SI","NO")))</f>
        <v/>
      </c>
      <c r="N7870" s="11">
        <f>IF(COUNTA($A7870:$K7870)=0,"",IF(AND($L7870="SI",$M7870="NO"),IFERROR($H7870,0),0))</f>
        <v/>
      </c>
      <c r="O7870" s="9">
        <f>IF(COUNTA($A7870:$K7870)=0,"",IF($M7870="SI","CUFE o factura duplicada dentro del reporte; no se suma dos veces",IF(IFERROR($H7870,0)&lt;=0,"DIAN reporta valor susceptible 0",IF($L7870="NO",IFERROR(LOOKUP(2,1/((LISTS!$M$2:$M$13&lt;&gt;"")*ISNUMBER(SEARCH(LISTS!$M$2:$M$13,$I7870))),LISTS!$O$2:$O$13),"Medio de pago no elegible o no identificado por DIAN"),"Apta automaticamente por pago electronico y base positiva"))))</f>
        <v/>
      </c>
    </row>
    <row r="7871">
      <c r="A7871" s="9" t="n"/>
      <c r="B7871" s="9" t="n"/>
      <c r="C7871" s="12" t="n"/>
      <c r="D7871" s="11" t="n"/>
      <c r="E7871" s="11" t="n"/>
      <c r="F7871" s="11" t="n"/>
      <c r="G7871" s="11" t="n"/>
      <c r="H7871" s="11" t="n"/>
      <c r="I7871" s="9" t="n"/>
      <c r="J7871" s="9" t="n"/>
      <c r="K7871" s="9" t="n"/>
      <c r="L7871" s="9">
        <f>IF(COUNTA($A7871:$K7871)=0,"",IF(AND(IFERROR($H7871,0)&gt;0,LEN(TRIM($K7871&amp;""))&gt;0,IFERROR(LOOKUP(2,1/((LISTS!$M$2:$M$13&lt;&gt;"")*ISNUMBER(SEARCH(LISTS!$M$2:$M$13,$I7871))),LISTS!$N$2:$N$13),"NO")="SI"),"SI","NO"))</f>
        <v/>
      </c>
      <c r="M7871" s="9">
        <f>IF(COUNTA($A7871:$K7871)=0,"",IF($K7871&lt;&gt;"",IF(COUNTIF($K$19:$K7871,$K7871)&gt;1,"SI","NO"),IF(COUNTIFS($A$19:$A7871,$A7871,$C$19:$C7871,$C7871,$J$19:$J7871,$J7871,$D$19:$D7871,$D7871)&gt;1,"SI","NO")))</f>
        <v/>
      </c>
      <c r="N7871" s="11">
        <f>IF(COUNTA($A7871:$K7871)=0,"",IF(AND($L7871="SI",$M7871="NO"),IFERROR($H7871,0),0))</f>
        <v/>
      </c>
      <c r="O7871" s="9">
        <f>IF(COUNTA($A7871:$K7871)=0,"",IF($M7871="SI","CUFE o factura duplicada dentro del reporte; no se suma dos veces",IF(IFERROR($H7871,0)&lt;=0,"DIAN reporta valor susceptible 0",IF($L7871="NO",IFERROR(LOOKUP(2,1/((LISTS!$M$2:$M$13&lt;&gt;"")*ISNUMBER(SEARCH(LISTS!$M$2:$M$13,$I7871))),LISTS!$O$2:$O$13),"Medio de pago no elegible o no identificado por DIAN"),"Apta automaticamente por pago electronico y base positiva"))))</f>
        <v/>
      </c>
    </row>
    <row r="7872">
      <c r="A7872" s="9" t="n"/>
      <c r="B7872" s="9" t="n"/>
      <c r="C7872" s="12" t="n"/>
      <c r="D7872" s="11" t="n"/>
      <c r="E7872" s="11" t="n"/>
      <c r="F7872" s="11" t="n"/>
      <c r="G7872" s="11" t="n"/>
      <c r="H7872" s="11" t="n"/>
      <c r="I7872" s="9" t="n"/>
      <c r="J7872" s="9" t="n"/>
      <c r="K7872" s="9" t="n"/>
      <c r="L7872" s="9">
        <f>IF(COUNTA($A7872:$K7872)=0,"",IF(AND(IFERROR($H7872,0)&gt;0,LEN(TRIM($K7872&amp;""))&gt;0,IFERROR(LOOKUP(2,1/((LISTS!$M$2:$M$13&lt;&gt;"")*ISNUMBER(SEARCH(LISTS!$M$2:$M$13,$I7872))),LISTS!$N$2:$N$13),"NO")="SI"),"SI","NO"))</f>
        <v/>
      </c>
      <c r="M7872" s="9">
        <f>IF(COUNTA($A7872:$K7872)=0,"",IF($K7872&lt;&gt;"",IF(COUNTIF($K$19:$K7872,$K7872)&gt;1,"SI","NO"),IF(COUNTIFS($A$19:$A7872,$A7872,$C$19:$C7872,$C7872,$J$19:$J7872,$J7872,$D$19:$D7872,$D7872)&gt;1,"SI","NO")))</f>
        <v/>
      </c>
      <c r="N7872" s="11">
        <f>IF(COUNTA($A7872:$K7872)=0,"",IF(AND($L7872="SI",$M7872="NO"),IFERROR($H7872,0),0))</f>
        <v/>
      </c>
      <c r="O7872" s="9">
        <f>IF(COUNTA($A7872:$K7872)=0,"",IF($M7872="SI","CUFE o factura duplicada dentro del reporte; no se suma dos veces",IF(IFERROR($H7872,0)&lt;=0,"DIAN reporta valor susceptible 0",IF($L7872="NO",IFERROR(LOOKUP(2,1/((LISTS!$M$2:$M$13&lt;&gt;"")*ISNUMBER(SEARCH(LISTS!$M$2:$M$13,$I7872))),LISTS!$O$2:$O$13),"Medio de pago no elegible o no identificado por DIAN"),"Apta automaticamente por pago electronico y base positiva"))))</f>
        <v/>
      </c>
    </row>
    <row r="7873">
      <c r="A7873" s="9" t="n"/>
      <c r="B7873" s="9" t="n"/>
      <c r="C7873" s="12" t="n"/>
      <c r="D7873" s="11" t="n"/>
      <c r="E7873" s="11" t="n"/>
      <c r="F7873" s="11" t="n"/>
      <c r="G7873" s="11" t="n"/>
      <c r="H7873" s="11" t="n"/>
      <c r="I7873" s="9" t="n"/>
      <c r="J7873" s="9" t="n"/>
      <c r="K7873" s="9" t="n"/>
      <c r="L7873" s="9">
        <f>IF(COUNTA($A7873:$K7873)=0,"",IF(AND(IFERROR($H7873,0)&gt;0,LEN(TRIM($K7873&amp;""))&gt;0,IFERROR(LOOKUP(2,1/((LISTS!$M$2:$M$13&lt;&gt;"")*ISNUMBER(SEARCH(LISTS!$M$2:$M$13,$I7873))),LISTS!$N$2:$N$13),"NO")="SI"),"SI","NO"))</f>
        <v/>
      </c>
      <c r="M7873" s="9">
        <f>IF(COUNTA($A7873:$K7873)=0,"",IF($K7873&lt;&gt;"",IF(COUNTIF($K$19:$K7873,$K7873)&gt;1,"SI","NO"),IF(COUNTIFS($A$19:$A7873,$A7873,$C$19:$C7873,$C7873,$J$19:$J7873,$J7873,$D$19:$D7873,$D7873)&gt;1,"SI","NO")))</f>
        <v/>
      </c>
      <c r="N7873" s="11">
        <f>IF(COUNTA($A7873:$K7873)=0,"",IF(AND($L7873="SI",$M7873="NO"),IFERROR($H7873,0),0))</f>
        <v/>
      </c>
      <c r="O7873" s="9">
        <f>IF(COUNTA($A7873:$K7873)=0,"",IF($M7873="SI","CUFE o factura duplicada dentro del reporte; no se suma dos veces",IF(IFERROR($H7873,0)&lt;=0,"DIAN reporta valor susceptible 0",IF($L7873="NO",IFERROR(LOOKUP(2,1/((LISTS!$M$2:$M$13&lt;&gt;"")*ISNUMBER(SEARCH(LISTS!$M$2:$M$13,$I7873))),LISTS!$O$2:$O$13),"Medio de pago no elegible o no identificado por DIAN"),"Apta automaticamente por pago electronico y base positiva"))))</f>
        <v/>
      </c>
    </row>
    <row r="7874">
      <c r="A7874" s="9" t="n"/>
      <c r="B7874" s="9" t="n"/>
      <c r="C7874" s="12" t="n"/>
      <c r="D7874" s="11" t="n"/>
      <c r="E7874" s="11" t="n"/>
      <c r="F7874" s="11" t="n"/>
      <c r="G7874" s="11" t="n"/>
      <c r="H7874" s="11" t="n"/>
      <c r="I7874" s="9" t="n"/>
      <c r="J7874" s="9" t="n"/>
      <c r="K7874" s="9" t="n"/>
      <c r="L7874" s="9">
        <f>IF(COUNTA($A7874:$K7874)=0,"",IF(AND(IFERROR($H7874,0)&gt;0,LEN(TRIM($K7874&amp;""))&gt;0,IFERROR(LOOKUP(2,1/((LISTS!$M$2:$M$13&lt;&gt;"")*ISNUMBER(SEARCH(LISTS!$M$2:$M$13,$I7874))),LISTS!$N$2:$N$13),"NO")="SI"),"SI","NO"))</f>
        <v/>
      </c>
      <c r="M7874" s="9">
        <f>IF(COUNTA($A7874:$K7874)=0,"",IF($K7874&lt;&gt;"",IF(COUNTIF($K$19:$K7874,$K7874)&gt;1,"SI","NO"),IF(COUNTIFS($A$19:$A7874,$A7874,$C$19:$C7874,$C7874,$J$19:$J7874,$J7874,$D$19:$D7874,$D7874)&gt;1,"SI","NO")))</f>
        <v/>
      </c>
      <c r="N7874" s="11">
        <f>IF(COUNTA($A7874:$K7874)=0,"",IF(AND($L7874="SI",$M7874="NO"),IFERROR($H7874,0),0))</f>
        <v/>
      </c>
      <c r="O7874" s="9">
        <f>IF(COUNTA($A7874:$K7874)=0,"",IF($M7874="SI","CUFE o factura duplicada dentro del reporte; no se suma dos veces",IF(IFERROR($H7874,0)&lt;=0,"DIAN reporta valor susceptible 0",IF($L7874="NO",IFERROR(LOOKUP(2,1/((LISTS!$M$2:$M$13&lt;&gt;"")*ISNUMBER(SEARCH(LISTS!$M$2:$M$13,$I7874))),LISTS!$O$2:$O$13),"Medio de pago no elegible o no identificado por DIAN"),"Apta automaticamente por pago electronico y base positiva"))))</f>
        <v/>
      </c>
    </row>
    <row r="7875">
      <c r="A7875" s="9" t="n"/>
      <c r="B7875" s="9" t="n"/>
      <c r="C7875" s="12" t="n"/>
      <c r="D7875" s="11" t="n"/>
      <c r="E7875" s="11" t="n"/>
      <c r="F7875" s="11" t="n"/>
      <c r="G7875" s="11" t="n"/>
      <c r="H7875" s="11" t="n"/>
      <c r="I7875" s="9" t="n"/>
      <c r="J7875" s="9" t="n"/>
      <c r="K7875" s="9" t="n"/>
      <c r="L7875" s="9">
        <f>IF(COUNTA($A7875:$K7875)=0,"",IF(AND(IFERROR($H7875,0)&gt;0,LEN(TRIM($K7875&amp;""))&gt;0,IFERROR(LOOKUP(2,1/((LISTS!$M$2:$M$13&lt;&gt;"")*ISNUMBER(SEARCH(LISTS!$M$2:$M$13,$I7875))),LISTS!$N$2:$N$13),"NO")="SI"),"SI","NO"))</f>
        <v/>
      </c>
      <c r="M7875" s="9">
        <f>IF(COUNTA($A7875:$K7875)=0,"",IF($K7875&lt;&gt;"",IF(COUNTIF($K$19:$K7875,$K7875)&gt;1,"SI","NO"),IF(COUNTIFS($A$19:$A7875,$A7875,$C$19:$C7875,$C7875,$J$19:$J7875,$J7875,$D$19:$D7875,$D7875)&gt;1,"SI","NO")))</f>
        <v/>
      </c>
      <c r="N7875" s="11">
        <f>IF(COUNTA($A7875:$K7875)=0,"",IF(AND($L7875="SI",$M7875="NO"),IFERROR($H7875,0),0))</f>
        <v/>
      </c>
      <c r="O7875" s="9">
        <f>IF(COUNTA($A7875:$K7875)=0,"",IF($M7875="SI","CUFE o factura duplicada dentro del reporte; no se suma dos veces",IF(IFERROR($H7875,0)&lt;=0,"DIAN reporta valor susceptible 0",IF($L7875="NO",IFERROR(LOOKUP(2,1/((LISTS!$M$2:$M$13&lt;&gt;"")*ISNUMBER(SEARCH(LISTS!$M$2:$M$13,$I7875))),LISTS!$O$2:$O$13),"Medio de pago no elegible o no identificado por DIAN"),"Apta automaticamente por pago electronico y base positiva"))))</f>
        <v/>
      </c>
    </row>
    <row r="7876">
      <c r="A7876" s="9" t="n"/>
      <c r="B7876" s="9" t="n"/>
      <c r="C7876" s="12" t="n"/>
      <c r="D7876" s="11" t="n"/>
      <c r="E7876" s="11" t="n"/>
      <c r="F7876" s="11" t="n"/>
      <c r="G7876" s="11" t="n"/>
      <c r="H7876" s="11" t="n"/>
      <c r="I7876" s="9" t="n"/>
      <c r="J7876" s="9" t="n"/>
      <c r="K7876" s="9" t="n"/>
      <c r="L7876" s="9">
        <f>IF(COUNTA($A7876:$K7876)=0,"",IF(AND(IFERROR($H7876,0)&gt;0,LEN(TRIM($K7876&amp;""))&gt;0,IFERROR(LOOKUP(2,1/((LISTS!$M$2:$M$13&lt;&gt;"")*ISNUMBER(SEARCH(LISTS!$M$2:$M$13,$I7876))),LISTS!$N$2:$N$13),"NO")="SI"),"SI","NO"))</f>
        <v/>
      </c>
      <c r="M7876" s="9">
        <f>IF(COUNTA($A7876:$K7876)=0,"",IF($K7876&lt;&gt;"",IF(COUNTIF($K$19:$K7876,$K7876)&gt;1,"SI","NO"),IF(COUNTIFS($A$19:$A7876,$A7876,$C$19:$C7876,$C7876,$J$19:$J7876,$J7876,$D$19:$D7876,$D7876)&gt;1,"SI","NO")))</f>
        <v/>
      </c>
      <c r="N7876" s="11">
        <f>IF(COUNTA($A7876:$K7876)=0,"",IF(AND($L7876="SI",$M7876="NO"),IFERROR($H7876,0),0))</f>
        <v/>
      </c>
      <c r="O7876" s="9">
        <f>IF(COUNTA($A7876:$K7876)=0,"",IF($M7876="SI","CUFE o factura duplicada dentro del reporte; no se suma dos veces",IF(IFERROR($H7876,0)&lt;=0,"DIAN reporta valor susceptible 0",IF($L7876="NO",IFERROR(LOOKUP(2,1/((LISTS!$M$2:$M$13&lt;&gt;"")*ISNUMBER(SEARCH(LISTS!$M$2:$M$13,$I7876))),LISTS!$O$2:$O$13),"Medio de pago no elegible o no identificado por DIAN"),"Apta automaticamente por pago electronico y base positiva"))))</f>
        <v/>
      </c>
    </row>
    <row r="7877">
      <c r="A7877" s="9" t="n"/>
      <c r="B7877" s="9" t="n"/>
      <c r="C7877" s="12" t="n"/>
      <c r="D7877" s="11" t="n"/>
      <c r="E7877" s="11" t="n"/>
      <c r="F7877" s="11" t="n"/>
      <c r="G7877" s="11" t="n"/>
      <c r="H7877" s="11" t="n"/>
      <c r="I7877" s="9" t="n"/>
      <c r="J7877" s="9" t="n"/>
      <c r="K7877" s="9" t="n"/>
      <c r="L7877" s="9">
        <f>IF(COUNTA($A7877:$K7877)=0,"",IF(AND(IFERROR($H7877,0)&gt;0,LEN(TRIM($K7877&amp;""))&gt;0,IFERROR(LOOKUP(2,1/((LISTS!$M$2:$M$13&lt;&gt;"")*ISNUMBER(SEARCH(LISTS!$M$2:$M$13,$I7877))),LISTS!$N$2:$N$13),"NO")="SI"),"SI","NO"))</f>
        <v/>
      </c>
      <c r="M7877" s="9">
        <f>IF(COUNTA($A7877:$K7877)=0,"",IF($K7877&lt;&gt;"",IF(COUNTIF($K$19:$K7877,$K7877)&gt;1,"SI","NO"),IF(COUNTIFS($A$19:$A7877,$A7877,$C$19:$C7877,$C7877,$J$19:$J7877,$J7877,$D$19:$D7877,$D7877)&gt;1,"SI","NO")))</f>
        <v/>
      </c>
      <c r="N7877" s="11">
        <f>IF(COUNTA($A7877:$K7877)=0,"",IF(AND($L7877="SI",$M7877="NO"),IFERROR($H7877,0),0))</f>
        <v/>
      </c>
      <c r="O7877" s="9">
        <f>IF(COUNTA($A7877:$K7877)=0,"",IF($M7877="SI","CUFE o factura duplicada dentro del reporte; no se suma dos veces",IF(IFERROR($H7877,0)&lt;=0,"DIAN reporta valor susceptible 0",IF($L7877="NO",IFERROR(LOOKUP(2,1/((LISTS!$M$2:$M$13&lt;&gt;"")*ISNUMBER(SEARCH(LISTS!$M$2:$M$13,$I7877))),LISTS!$O$2:$O$13),"Medio de pago no elegible o no identificado por DIAN"),"Apta automaticamente por pago electronico y base positiva"))))</f>
        <v/>
      </c>
    </row>
    <row r="7878">
      <c r="A7878" s="9" t="n"/>
      <c r="B7878" s="9" t="n"/>
      <c r="C7878" s="12" t="n"/>
      <c r="D7878" s="11" t="n"/>
      <c r="E7878" s="11" t="n"/>
      <c r="F7878" s="11" t="n"/>
      <c r="G7878" s="11" t="n"/>
      <c r="H7878" s="11" t="n"/>
      <c r="I7878" s="9" t="n"/>
      <c r="J7878" s="9" t="n"/>
      <c r="K7878" s="9" t="n"/>
      <c r="L7878" s="9">
        <f>IF(COUNTA($A7878:$K7878)=0,"",IF(AND(IFERROR($H7878,0)&gt;0,LEN(TRIM($K7878&amp;""))&gt;0,IFERROR(LOOKUP(2,1/((LISTS!$M$2:$M$13&lt;&gt;"")*ISNUMBER(SEARCH(LISTS!$M$2:$M$13,$I7878))),LISTS!$N$2:$N$13),"NO")="SI"),"SI","NO"))</f>
        <v/>
      </c>
      <c r="M7878" s="9">
        <f>IF(COUNTA($A7878:$K7878)=0,"",IF($K7878&lt;&gt;"",IF(COUNTIF($K$19:$K7878,$K7878)&gt;1,"SI","NO"),IF(COUNTIFS($A$19:$A7878,$A7878,$C$19:$C7878,$C7878,$J$19:$J7878,$J7878,$D$19:$D7878,$D7878)&gt;1,"SI","NO")))</f>
        <v/>
      </c>
      <c r="N7878" s="11">
        <f>IF(COUNTA($A7878:$K7878)=0,"",IF(AND($L7878="SI",$M7878="NO"),IFERROR($H7878,0),0))</f>
        <v/>
      </c>
      <c r="O7878" s="9">
        <f>IF(COUNTA($A7878:$K7878)=0,"",IF($M7878="SI","CUFE o factura duplicada dentro del reporte; no se suma dos veces",IF(IFERROR($H7878,0)&lt;=0,"DIAN reporta valor susceptible 0",IF($L7878="NO",IFERROR(LOOKUP(2,1/((LISTS!$M$2:$M$13&lt;&gt;"")*ISNUMBER(SEARCH(LISTS!$M$2:$M$13,$I7878))),LISTS!$O$2:$O$13),"Medio de pago no elegible o no identificado por DIAN"),"Apta automaticamente por pago electronico y base positiva"))))</f>
        <v/>
      </c>
    </row>
    <row r="7879">
      <c r="A7879" s="9" t="n"/>
      <c r="B7879" s="9" t="n"/>
      <c r="C7879" s="12" t="n"/>
      <c r="D7879" s="11" t="n"/>
      <c r="E7879" s="11" t="n"/>
      <c r="F7879" s="11" t="n"/>
      <c r="G7879" s="11" t="n"/>
      <c r="H7879" s="11" t="n"/>
      <c r="I7879" s="9" t="n"/>
      <c r="J7879" s="9" t="n"/>
      <c r="K7879" s="9" t="n"/>
      <c r="L7879" s="9">
        <f>IF(COUNTA($A7879:$K7879)=0,"",IF(AND(IFERROR($H7879,0)&gt;0,LEN(TRIM($K7879&amp;""))&gt;0,IFERROR(LOOKUP(2,1/((LISTS!$M$2:$M$13&lt;&gt;"")*ISNUMBER(SEARCH(LISTS!$M$2:$M$13,$I7879))),LISTS!$N$2:$N$13),"NO")="SI"),"SI","NO"))</f>
        <v/>
      </c>
      <c r="M7879" s="9">
        <f>IF(COUNTA($A7879:$K7879)=0,"",IF($K7879&lt;&gt;"",IF(COUNTIF($K$19:$K7879,$K7879)&gt;1,"SI","NO"),IF(COUNTIFS($A$19:$A7879,$A7879,$C$19:$C7879,$C7879,$J$19:$J7879,$J7879,$D$19:$D7879,$D7879)&gt;1,"SI","NO")))</f>
        <v/>
      </c>
      <c r="N7879" s="11">
        <f>IF(COUNTA($A7879:$K7879)=0,"",IF(AND($L7879="SI",$M7879="NO"),IFERROR($H7879,0),0))</f>
        <v/>
      </c>
      <c r="O7879" s="9">
        <f>IF(COUNTA($A7879:$K7879)=0,"",IF($M7879="SI","CUFE o factura duplicada dentro del reporte; no se suma dos veces",IF(IFERROR($H7879,0)&lt;=0,"DIAN reporta valor susceptible 0",IF($L7879="NO",IFERROR(LOOKUP(2,1/((LISTS!$M$2:$M$13&lt;&gt;"")*ISNUMBER(SEARCH(LISTS!$M$2:$M$13,$I7879))),LISTS!$O$2:$O$13),"Medio de pago no elegible o no identificado por DIAN"),"Apta automaticamente por pago electronico y base positiva"))))</f>
        <v/>
      </c>
    </row>
    <row r="7880">
      <c r="A7880" s="9" t="n"/>
      <c r="B7880" s="9" t="n"/>
      <c r="C7880" s="12" t="n"/>
      <c r="D7880" s="11" t="n"/>
      <c r="E7880" s="11" t="n"/>
      <c r="F7880" s="11" t="n"/>
      <c r="G7880" s="11" t="n"/>
      <c r="H7880" s="11" t="n"/>
      <c r="I7880" s="9" t="n"/>
      <c r="J7880" s="9" t="n"/>
      <c r="K7880" s="9" t="n"/>
      <c r="L7880" s="9">
        <f>IF(COUNTA($A7880:$K7880)=0,"",IF(AND(IFERROR($H7880,0)&gt;0,LEN(TRIM($K7880&amp;""))&gt;0,IFERROR(LOOKUP(2,1/((LISTS!$M$2:$M$13&lt;&gt;"")*ISNUMBER(SEARCH(LISTS!$M$2:$M$13,$I7880))),LISTS!$N$2:$N$13),"NO")="SI"),"SI","NO"))</f>
        <v/>
      </c>
      <c r="M7880" s="9">
        <f>IF(COUNTA($A7880:$K7880)=0,"",IF($K7880&lt;&gt;"",IF(COUNTIF($K$19:$K7880,$K7880)&gt;1,"SI","NO"),IF(COUNTIFS($A$19:$A7880,$A7880,$C$19:$C7880,$C7880,$J$19:$J7880,$J7880,$D$19:$D7880,$D7880)&gt;1,"SI","NO")))</f>
        <v/>
      </c>
      <c r="N7880" s="11">
        <f>IF(COUNTA($A7880:$K7880)=0,"",IF(AND($L7880="SI",$M7880="NO"),IFERROR($H7880,0),0))</f>
        <v/>
      </c>
      <c r="O7880" s="9">
        <f>IF(COUNTA($A7880:$K7880)=0,"",IF($M7880="SI","CUFE o factura duplicada dentro del reporte; no se suma dos veces",IF(IFERROR($H7880,0)&lt;=0,"DIAN reporta valor susceptible 0",IF($L7880="NO",IFERROR(LOOKUP(2,1/((LISTS!$M$2:$M$13&lt;&gt;"")*ISNUMBER(SEARCH(LISTS!$M$2:$M$13,$I7880))),LISTS!$O$2:$O$13),"Medio de pago no elegible o no identificado por DIAN"),"Apta automaticamente por pago electronico y base positiva"))))</f>
        <v/>
      </c>
    </row>
    <row r="7881">
      <c r="A7881" s="9" t="n"/>
      <c r="B7881" s="9" t="n"/>
      <c r="C7881" s="12" t="n"/>
      <c r="D7881" s="11" t="n"/>
      <c r="E7881" s="11" t="n"/>
      <c r="F7881" s="11" t="n"/>
      <c r="G7881" s="11" t="n"/>
      <c r="H7881" s="11" t="n"/>
      <c r="I7881" s="9" t="n"/>
      <c r="J7881" s="9" t="n"/>
      <c r="K7881" s="9" t="n"/>
      <c r="L7881" s="9">
        <f>IF(COUNTA($A7881:$K7881)=0,"",IF(AND(IFERROR($H7881,0)&gt;0,LEN(TRIM($K7881&amp;""))&gt;0,IFERROR(LOOKUP(2,1/((LISTS!$M$2:$M$13&lt;&gt;"")*ISNUMBER(SEARCH(LISTS!$M$2:$M$13,$I7881))),LISTS!$N$2:$N$13),"NO")="SI"),"SI","NO"))</f>
        <v/>
      </c>
      <c r="M7881" s="9">
        <f>IF(COUNTA($A7881:$K7881)=0,"",IF($K7881&lt;&gt;"",IF(COUNTIF($K$19:$K7881,$K7881)&gt;1,"SI","NO"),IF(COUNTIFS($A$19:$A7881,$A7881,$C$19:$C7881,$C7881,$J$19:$J7881,$J7881,$D$19:$D7881,$D7881)&gt;1,"SI","NO")))</f>
        <v/>
      </c>
      <c r="N7881" s="11">
        <f>IF(COUNTA($A7881:$K7881)=0,"",IF(AND($L7881="SI",$M7881="NO"),IFERROR($H7881,0),0))</f>
        <v/>
      </c>
      <c r="O7881" s="9">
        <f>IF(COUNTA($A7881:$K7881)=0,"",IF($M7881="SI","CUFE o factura duplicada dentro del reporte; no se suma dos veces",IF(IFERROR($H7881,0)&lt;=0,"DIAN reporta valor susceptible 0",IF($L7881="NO",IFERROR(LOOKUP(2,1/((LISTS!$M$2:$M$13&lt;&gt;"")*ISNUMBER(SEARCH(LISTS!$M$2:$M$13,$I7881))),LISTS!$O$2:$O$13),"Medio de pago no elegible o no identificado por DIAN"),"Apta automaticamente por pago electronico y base positiva"))))</f>
        <v/>
      </c>
    </row>
    <row r="7882">
      <c r="A7882" s="9" t="n"/>
      <c r="B7882" s="9" t="n"/>
      <c r="C7882" s="12" t="n"/>
      <c r="D7882" s="11" t="n"/>
      <c r="E7882" s="11" t="n"/>
      <c r="F7882" s="11" t="n"/>
      <c r="G7882" s="11" t="n"/>
      <c r="H7882" s="11" t="n"/>
      <c r="I7882" s="9" t="n"/>
      <c r="J7882" s="9" t="n"/>
      <c r="K7882" s="9" t="n"/>
      <c r="L7882" s="9">
        <f>IF(COUNTA($A7882:$K7882)=0,"",IF(AND(IFERROR($H7882,0)&gt;0,LEN(TRIM($K7882&amp;""))&gt;0,IFERROR(LOOKUP(2,1/((LISTS!$M$2:$M$13&lt;&gt;"")*ISNUMBER(SEARCH(LISTS!$M$2:$M$13,$I7882))),LISTS!$N$2:$N$13),"NO")="SI"),"SI","NO"))</f>
        <v/>
      </c>
      <c r="M7882" s="9">
        <f>IF(COUNTA($A7882:$K7882)=0,"",IF($K7882&lt;&gt;"",IF(COUNTIF($K$19:$K7882,$K7882)&gt;1,"SI","NO"),IF(COUNTIFS($A$19:$A7882,$A7882,$C$19:$C7882,$C7882,$J$19:$J7882,$J7882,$D$19:$D7882,$D7882)&gt;1,"SI","NO")))</f>
        <v/>
      </c>
      <c r="N7882" s="11">
        <f>IF(COUNTA($A7882:$K7882)=0,"",IF(AND($L7882="SI",$M7882="NO"),IFERROR($H7882,0),0))</f>
        <v/>
      </c>
      <c r="O7882" s="9">
        <f>IF(COUNTA($A7882:$K7882)=0,"",IF($M7882="SI","CUFE o factura duplicada dentro del reporte; no se suma dos veces",IF(IFERROR($H7882,0)&lt;=0,"DIAN reporta valor susceptible 0",IF($L7882="NO",IFERROR(LOOKUP(2,1/((LISTS!$M$2:$M$13&lt;&gt;"")*ISNUMBER(SEARCH(LISTS!$M$2:$M$13,$I7882))),LISTS!$O$2:$O$13),"Medio de pago no elegible o no identificado por DIAN"),"Apta automaticamente por pago electronico y base positiva"))))</f>
        <v/>
      </c>
    </row>
    <row r="7883">
      <c r="A7883" s="9" t="n"/>
      <c r="B7883" s="9" t="n"/>
      <c r="C7883" s="12" t="n"/>
      <c r="D7883" s="11" t="n"/>
      <c r="E7883" s="11" t="n"/>
      <c r="F7883" s="11" t="n"/>
      <c r="G7883" s="11" t="n"/>
      <c r="H7883" s="11" t="n"/>
      <c r="I7883" s="9" t="n"/>
      <c r="J7883" s="9" t="n"/>
      <c r="K7883" s="9" t="n"/>
      <c r="L7883" s="9">
        <f>IF(COUNTA($A7883:$K7883)=0,"",IF(AND(IFERROR($H7883,0)&gt;0,LEN(TRIM($K7883&amp;""))&gt;0,IFERROR(LOOKUP(2,1/((LISTS!$M$2:$M$13&lt;&gt;"")*ISNUMBER(SEARCH(LISTS!$M$2:$M$13,$I7883))),LISTS!$N$2:$N$13),"NO")="SI"),"SI","NO"))</f>
        <v/>
      </c>
      <c r="M7883" s="9">
        <f>IF(COUNTA($A7883:$K7883)=0,"",IF($K7883&lt;&gt;"",IF(COUNTIF($K$19:$K7883,$K7883)&gt;1,"SI","NO"),IF(COUNTIFS($A$19:$A7883,$A7883,$C$19:$C7883,$C7883,$J$19:$J7883,$J7883,$D$19:$D7883,$D7883)&gt;1,"SI","NO")))</f>
        <v/>
      </c>
      <c r="N7883" s="11">
        <f>IF(COUNTA($A7883:$K7883)=0,"",IF(AND($L7883="SI",$M7883="NO"),IFERROR($H7883,0),0))</f>
        <v/>
      </c>
      <c r="O7883" s="9">
        <f>IF(COUNTA($A7883:$K7883)=0,"",IF($M7883="SI","CUFE o factura duplicada dentro del reporte; no se suma dos veces",IF(IFERROR($H7883,0)&lt;=0,"DIAN reporta valor susceptible 0",IF($L7883="NO",IFERROR(LOOKUP(2,1/((LISTS!$M$2:$M$13&lt;&gt;"")*ISNUMBER(SEARCH(LISTS!$M$2:$M$13,$I7883))),LISTS!$O$2:$O$13),"Medio de pago no elegible o no identificado por DIAN"),"Apta automaticamente por pago electronico y base positiva"))))</f>
        <v/>
      </c>
    </row>
    <row r="7884">
      <c r="A7884" s="9" t="n"/>
      <c r="B7884" s="9" t="n"/>
      <c r="C7884" s="12" t="n"/>
      <c r="D7884" s="11" t="n"/>
      <c r="E7884" s="11" t="n"/>
      <c r="F7884" s="11" t="n"/>
      <c r="G7884" s="11" t="n"/>
      <c r="H7884" s="11" t="n"/>
      <c r="I7884" s="9" t="n"/>
      <c r="J7884" s="9" t="n"/>
      <c r="K7884" s="9" t="n"/>
      <c r="L7884" s="9">
        <f>IF(COUNTA($A7884:$K7884)=0,"",IF(AND(IFERROR($H7884,0)&gt;0,LEN(TRIM($K7884&amp;""))&gt;0,IFERROR(LOOKUP(2,1/((LISTS!$M$2:$M$13&lt;&gt;"")*ISNUMBER(SEARCH(LISTS!$M$2:$M$13,$I7884))),LISTS!$N$2:$N$13),"NO")="SI"),"SI","NO"))</f>
        <v/>
      </c>
      <c r="M7884" s="9">
        <f>IF(COUNTA($A7884:$K7884)=0,"",IF($K7884&lt;&gt;"",IF(COUNTIF($K$19:$K7884,$K7884)&gt;1,"SI","NO"),IF(COUNTIFS($A$19:$A7884,$A7884,$C$19:$C7884,$C7884,$J$19:$J7884,$J7884,$D$19:$D7884,$D7884)&gt;1,"SI","NO")))</f>
        <v/>
      </c>
      <c r="N7884" s="11">
        <f>IF(COUNTA($A7884:$K7884)=0,"",IF(AND($L7884="SI",$M7884="NO"),IFERROR($H7884,0),0))</f>
        <v/>
      </c>
      <c r="O7884" s="9">
        <f>IF(COUNTA($A7884:$K7884)=0,"",IF($M7884="SI","CUFE o factura duplicada dentro del reporte; no se suma dos veces",IF(IFERROR($H7884,0)&lt;=0,"DIAN reporta valor susceptible 0",IF($L7884="NO",IFERROR(LOOKUP(2,1/((LISTS!$M$2:$M$13&lt;&gt;"")*ISNUMBER(SEARCH(LISTS!$M$2:$M$13,$I7884))),LISTS!$O$2:$O$13),"Medio de pago no elegible o no identificado por DIAN"),"Apta automaticamente por pago electronico y base positiva"))))</f>
        <v/>
      </c>
    </row>
    <row r="7885">
      <c r="A7885" s="9" t="n"/>
      <c r="B7885" s="9" t="n"/>
      <c r="C7885" s="12" t="n"/>
      <c r="D7885" s="11" t="n"/>
      <c r="E7885" s="11" t="n"/>
      <c r="F7885" s="11" t="n"/>
      <c r="G7885" s="11" t="n"/>
      <c r="H7885" s="11" t="n"/>
      <c r="I7885" s="9" t="n"/>
      <c r="J7885" s="9" t="n"/>
      <c r="K7885" s="9" t="n"/>
      <c r="L7885" s="9">
        <f>IF(COUNTA($A7885:$K7885)=0,"",IF(AND(IFERROR($H7885,0)&gt;0,LEN(TRIM($K7885&amp;""))&gt;0,IFERROR(LOOKUP(2,1/((LISTS!$M$2:$M$13&lt;&gt;"")*ISNUMBER(SEARCH(LISTS!$M$2:$M$13,$I7885))),LISTS!$N$2:$N$13),"NO")="SI"),"SI","NO"))</f>
        <v/>
      </c>
      <c r="M7885" s="9">
        <f>IF(COUNTA($A7885:$K7885)=0,"",IF($K7885&lt;&gt;"",IF(COUNTIF($K$19:$K7885,$K7885)&gt;1,"SI","NO"),IF(COUNTIFS($A$19:$A7885,$A7885,$C$19:$C7885,$C7885,$J$19:$J7885,$J7885,$D$19:$D7885,$D7885)&gt;1,"SI","NO")))</f>
        <v/>
      </c>
      <c r="N7885" s="11">
        <f>IF(COUNTA($A7885:$K7885)=0,"",IF(AND($L7885="SI",$M7885="NO"),IFERROR($H7885,0),0))</f>
        <v/>
      </c>
      <c r="O7885" s="9">
        <f>IF(COUNTA($A7885:$K7885)=0,"",IF($M7885="SI","CUFE o factura duplicada dentro del reporte; no se suma dos veces",IF(IFERROR($H7885,0)&lt;=0,"DIAN reporta valor susceptible 0",IF($L7885="NO",IFERROR(LOOKUP(2,1/((LISTS!$M$2:$M$13&lt;&gt;"")*ISNUMBER(SEARCH(LISTS!$M$2:$M$13,$I7885))),LISTS!$O$2:$O$13),"Medio de pago no elegible o no identificado por DIAN"),"Apta automaticamente por pago electronico y base positiva"))))</f>
        <v/>
      </c>
    </row>
    <row r="7886">
      <c r="A7886" s="9" t="n"/>
      <c r="B7886" s="9" t="n"/>
      <c r="C7886" s="12" t="n"/>
      <c r="D7886" s="11" t="n"/>
      <c r="E7886" s="11" t="n"/>
      <c r="F7886" s="11" t="n"/>
      <c r="G7886" s="11" t="n"/>
      <c r="H7886" s="11" t="n"/>
      <c r="I7886" s="9" t="n"/>
      <c r="J7886" s="9" t="n"/>
      <c r="K7886" s="9" t="n"/>
      <c r="L7886" s="9">
        <f>IF(COUNTA($A7886:$K7886)=0,"",IF(AND(IFERROR($H7886,0)&gt;0,LEN(TRIM($K7886&amp;""))&gt;0,IFERROR(LOOKUP(2,1/((LISTS!$M$2:$M$13&lt;&gt;"")*ISNUMBER(SEARCH(LISTS!$M$2:$M$13,$I7886))),LISTS!$N$2:$N$13),"NO")="SI"),"SI","NO"))</f>
        <v/>
      </c>
      <c r="M7886" s="9">
        <f>IF(COUNTA($A7886:$K7886)=0,"",IF($K7886&lt;&gt;"",IF(COUNTIF($K$19:$K7886,$K7886)&gt;1,"SI","NO"),IF(COUNTIFS($A$19:$A7886,$A7886,$C$19:$C7886,$C7886,$J$19:$J7886,$J7886,$D$19:$D7886,$D7886)&gt;1,"SI","NO")))</f>
        <v/>
      </c>
      <c r="N7886" s="11">
        <f>IF(COUNTA($A7886:$K7886)=0,"",IF(AND($L7886="SI",$M7886="NO"),IFERROR($H7886,0),0))</f>
        <v/>
      </c>
      <c r="O7886" s="9">
        <f>IF(COUNTA($A7886:$K7886)=0,"",IF($M7886="SI","CUFE o factura duplicada dentro del reporte; no se suma dos veces",IF(IFERROR($H7886,0)&lt;=0,"DIAN reporta valor susceptible 0",IF($L7886="NO",IFERROR(LOOKUP(2,1/((LISTS!$M$2:$M$13&lt;&gt;"")*ISNUMBER(SEARCH(LISTS!$M$2:$M$13,$I7886))),LISTS!$O$2:$O$13),"Medio de pago no elegible o no identificado por DIAN"),"Apta automaticamente por pago electronico y base positiva"))))</f>
        <v/>
      </c>
    </row>
    <row r="7887">
      <c r="A7887" s="9" t="n"/>
      <c r="B7887" s="9" t="n"/>
      <c r="C7887" s="12" t="n"/>
      <c r="D7887" s="11" t="n"/>
      <c r="E7887" s="11" t="n"/>
      <c r="F7887" s="11" t="n"/>
      <c r="G7887" s="11" t="n"/>
      <c r="H7887" s="11" t="n"/>
      <c r="I7887" s="9" t="n"/>
      <c r="J7887" s="9" t="n"/>
      <c r="K7887" s="9" t="n"/>
      <c r="L7887" s="9">
        <f>IF(COUNTA($A7887:$K7887)=0,"",IF(AND(IFERROR($H7887,0)&gt;0,LEN(TRIM($K7887&amp;""))&gt;0,IFERROR(LOOKUP(2,1/((LISTS!$M$2:$M$13&lt;&gt;"")*ISNUMBER(SEARCH(LISTS!$M$2:$M$13,$I7887))),LISTS!$N$2:$N$13),"NO")="SI"),"SI","NO"))</f>
        <v/>
      </c>
      <c r="M7887" s="9">
        <f>IF(COUNTA($A7887:$K7887)=0,"",IF($K7887&lt;&gt;"",IF(COUNTIF($K$19:$K7887,$K7887)&gt;1,"SI","NO"),IF(COUNTIFS($A$19:$A7887,$A7887,$C$19:$C7887,$C7887,$J$19:$J7887,$J7887,$D$19:$D7887,$D7887)&gt;1,"SI","NO")))</f>
        <v/>
      </c>
      <c r="N7887" s="11">
        <f>IF(COUNTA($A7887:$K7887)=0,"",IF(AND($L7887="SI",$M7887="NO"),IFERROR($H7887,0),0))</f>
        <v/>
      </c>
      <c r="O7887" s="9">
        <f>IF(COUNTA($A7887:$K7887)=0,"",IF($M7887="SI","CUFE o factura duplicada dentro del reporte; no se suma dos veces",IF(IFERROR($H7887,0)&lt;=0,"DIAN reporta valor susceptible 0",IF($L7887="NO",IFERROR(LOOKUP(2,1/((LISTS!$M$2:$M$13&lt;&gt;"")*ISNUMBER(SEARCH(LISTS!$M$2:$M$13,$I7887))),LISTS!$O$2:$O$13),"Medio de pago no elegible o no identificado por DIAN"),"Apta automaticamente por pago electronico y base positiva"))))</f>
        <v/>
      </c>
    </row>
    <row r="7888">
      <c r="A7888" s="9" t="n"/>
      <c r="B7888" s="9" t="n"/>
      <c r="C7888" s="12" t="n"/>
      <c r="D7888" s="11" t="n"/>
      <c r="E7888" s="11" t="n"/>
      <c r="F7888" s="11" t="n"/>
      <c r="G7888" s="11" t="n"/>
      <c r="H7888" s="11" t="n"/>
      <c r="I7888" s="9" t="n"/>
      <c r="J7888" s="9" t="n"/>
      <c r="K7888" s="9" t="n"/>
      <c r="L7888" s="9">
        <f>IF(COUNTA($A7888:$K7888)=0,"",IF(AND(IFERROR($H7888,0)&gt;0,LEN(TRIM($K7888&amp;""))&gt;0,IFERROR(LOOKUP(2,1/((LISTS!$M$2:$M$13&lt;&gt;"")*ISNUMBER(SEARCH(LISTS!$M$2:$M$13,$I7888))),LISTS!$N$2:$N$13),"NO")="SI"),"SI","NO"))</f>
        <v/>
      </c>
      <c r="M7888" s="9">
        <f>IF(COUNTA($A7888:$K7888)=0,"",IF($K7888&lt;&gt;"",IF(COUNTIF($K$19:$K7888,$K7888)&gt;1,"SI","NO"),IF(COUNTIFS($A$19:$A7888,$A7888,$C$19:$C7888,$C7888,$J$19:$J7888,$J7888,$D$19:$D7888,$D7888)&gt;1,"SI","NO")))</f>
        <v/>
      </c>
      <c r="N7888" s="11">
        <f>IF(COUNTA($A7888:$K7888)=0,"",IF(AND($L7888="SI",$M7888="NO"),IFERROR($H7888,0),0))</f>
        <v/>
      </c>
      <c r="O7888" s="9">
        <f>IF(COUNTA($A7888:$K7888)=0,"",IF($M7888="SI","CUFE o factura duplicada dentro del reporte; no se suma dos veces",IF(IFERROR($H7888,0)&lt;=0,"DIAN reporta valor susceptible 0",IF($L7888="NO",IFERROR(LOOKUP(2,1/((LISTS!$M$2:$M$13&lt;&gt;"")*ISNUMBER(SEARCH(LISTS!$M$2:$M$13,$I7888))),LISTS!$O$2:$O$13),"Medio de pago no elegible o no identificado por DIAN"),"Apta automaticamente por pago electronico y base positiva"))))</f>
        <v/>
      </c>
    </row>
    <row r="7889">
      <c r="A7889" s="9" t="n"/>
      <c r="B7889" s="9" t="n"/>
      <c r="C7889" s="12" t="n"/>
      <c r="D7889" s="11" t="n"/>
      <c r="E7889" s="11" t="n"/>
      <c r="F7889" s="11" t="n"/>
      <c r="G7889" s="11" t="n"/>
      <c r="H7889" s="11" t="n"/>
      <c r="I7889" s="9" t="n"/>
      <c r="J7889" s="9" t="n"/>
      <c r="K7889" s="9" t="n"/>
      <c r="L7889" s="9">
        <f>IF(COUNTA($A7889:$K7889)=0,"",IF(AND(IFERROR($H7889,0)&gt;0,LEN(TRIM($K7889&amp;""))&gt;0,IFERROR(LOOKUP(2,1/((LISTS!$M$2:$M$13&lt;&gt;"")*ISNUMBER(SEARCH(LISTS!$M$2:$M$13,$I7889))),LISTS!$N$2:$N$13),"NO")="SI"),"SI","NO"))</f>
        <v/>
      </c>
      <c r="M7889" s="9">
        <f>IF(COUNTA($A7889:$K7889)=0,"",IF($K7889&lt;&gt;"",IF(COUNTIF($K$19:$K7889,$K7889)&gt;1,"SI","NO"),IF(COUNTIFS($A$19:$A7889,$A7889,$C$19:$C7889,$C7889,$J$19:$J7889,$J7889,$D$19:$D7889,$D7889)&gt;1,"SI","NO")))</f>
        <v/>
      </c>
      <c r="N7889" s="11">
        <f>IF(COUNTA($A7889:$K7889)=0,"",IF(AND($L7889="SI",$M7889="NO"),IFERROR($H7889,0),0))</f>
        <v/>
      </c>
      <c r="O7889" s="9">
        <f>IF(COUNTA($A7889:$K7889)=0,"",IF($M7889="SI","CUFE o factura duplicada dentro del reporte; no se suma dos veces",IF(IFERROR($H7889,0)&lt;=0,"DIAN reporta valor susceptible 0",IF($L7889="NO",IFERROR(LOOKUP(2,1/((LISTS!$M$2:$M$13&lt;&gt;"")*ISNUMBER(SEARCH(LISTS!$M$2:$M$13,$I7889))),LISTS!$O$2:$O$13),"Medio de pago no elegible o no identificado por DIAN"),"Apta automaticamente por pago electronico y base positiva"))))</f>
        <v/>
      </c>
    </row>
    <row r="7890">
      <c r="A7890" s="9" t="n"/>
      <c r="B7890" s="9" t="n"/>
      <c r="C7890" s="12" t="n"/>
      <c r="D7890" s="11" t="n"/>
      <c r="E7890" s="11" t="n"/>
      <c r="F7890" s="11" t="n"/>
      <c r="G7890" s="11" t="n"/>
      <c r="H7890" s="11" t="n"/>
      <c r="I7890" s="9" t="n"/>
      <c r="J7890" s="9" t="n"/>
      <c r="K7890" s="9" t="n"/>
      <c r="L7890" s="9">
        <f>IF(COUNTA($A7890:$K7890)=0,"",IF(AND(IFERROR($H7890,0)&gt;0,LEN(TRIM($K7890&amp;""))&gt;0,IFERROR(LOOKUP(2,1/((LISTS!$M$2:$M$13&lt;&gt;"")*ISNUMBER(SEARCH(LISTS!$M$2:$M$13,$I7890))),LISTS!$N$2:$N$13),"NO")="SI"),"SI","NO"))</f>
        <v/>
      </c>
      <c r="M7890" s="9">
        <f>IF(COUNTA($A7890:$K7890)=0,"",IF($K7890&lt;&gt;"",IF(COUNTIF($K$19:$K7890,$K7890)&gt;1,"SI","NO"),IF(COUNTIFS($A$19:$A7890,$A7890,$C$19:$C7890,$C7890,$J$19:$J7890,$J7890,$D$19:$D7890,$D7890)&gt;1,"SI","NO")))</f>
        <v/>
      </c>
      <c r="N7890" s="11">
        <f>IF(COUNTA($A7890:$K7890)=0,"",IF(AND($L7890="SI",$M7890="NO"),IFERROR($H7890,0),0))</f>
        <v/>
      </c>
      <c r="O7890" s="9">
        <f>IF(COUNTA($A7890:$K7890)=0,"",IF($M7890="SI","CUFE o factura duplicada dentro del reporte; no se suma dos veces",IF(IFERROR($H7890,0)&lt;=0,"DIAN reporta valor susceptible 0",IF($L7890="NO",IFERROR(LOOKUP(2,1/((LISTS!$M$2:$M$13&lt;&gt;"")*ISNUMBER(SEARCH(LISTS!$M$2:$M$13,$I7890))),LISTS!$O$2:$O$13),"Medio de pago no elegible o no identificado por DIAN"),"Apta automaticamente por pago electronico y base positiva"))))</f>
        <v/>
      </c>
    </row>
    <row r="7891">
      <c r="A7891" s="9" t="n"/>
      <c r="B7891" s="9" t="n"/>
      <c r="C7891" s="12" t="n"/>
      <c r="D7891" s="11" t="n"/>
      <c r="E7891" s="11" t="n"/>
      <c r="F7891" s="11" t="n"/>
      <c r="G7891" s="11" t="n"/>
      <c r="H7891" s="11" t="n"/>
      <c r="I7891" s="9" t="n"/>
      <c r="J7891" s="9" t="n"/>
      <c r="K7891" s="9" t="n"/>
      <c r="L7891" s="9">
        <f>IF(COUNTA($A7891:$K7891)=0,"",IF(AND(IFERROR($H7891,0)&gt;0,LEN(TRIM($K7891&amp;""))&gt;0,IFERROR(LOOKUP(2,1/((LISTS!$M$2:$M$13&lt;&gt;"")*ISNUMBER(SEARCH(LISTS!$M$2:$M$13,$I7891))),LISTS!$N$2:$N$13),"NO")="SI"),"SI","NO"))</f>
        <v/>
      </c>
      <c r="M7891" s="9">
        <f>IF(COUNTA($A7891:$K7891)=0,"",IF($K7891&lt;&gt;"",IF(COUNTIF($K$19:$K7891,$K7891)&gt;1,"SI","NO"),IF(COUNTIFS($A$19:$A7891,$A7891,$C$19:$C7891,$C7891,$J$19:$J7891,$J7891,$D$19:$D7891,$D7891)&gt;1,"SI","NO")))</f>
        <v/>
      </c>
      <c r="N7891" s="11">
        <f>IF(COUNTA($A7891:$K7891)=0,"",IF(AND($L7891="SI",$M7891="NO"),IFERROR($H7891,0),0))</f>
        <v/>
      </c>
      <c r="O7891" s="9">
        <f>IF(COUNTA($A7891:$K7891)=0,"",IF($M7891="SI","CUFE o factura duplicada dentro del reporte; no se suma dos veces",IF(IFERROR($H7891,0)&lt;=0,"DIAN reporta valor susceptible 0",IF($L7891="NO",IFERROR(LOOKUP(2,1/((LISTS!$M$2:$M$13&lt;&gt;"")*ISNUMBER(SEARCH(LISTS!$M$2:$M$13,$I7891))),LISTS!$O$2:$O$13),"Medio de pago no elegible o no identificado por DIAN"),"Apta automaticamente por pago electronico y base positiva"))))</f>
        <v/>
      </c>
    </row>
    <row r="7892">
      <c r="A7892" s="9" t="n"/>
      <c r="B7892" s="9" t="n"/>
      <c r="C7892" s="12" t="n"/>
      <c r="D7892" s="11" t="n"/>
      <c r="E7892" s="11" t="n"/>
      <c r="F7892" s="11" t="n"/>
      <c r="G7892" s="11" t="n"/>
      <c r="H7892" s="11" t="n"/>
      <c r="I7892" s="9" t="n"/>
      <c r="J7892" s="9" t="n"/>
      <c r="K7892" s="9" t="n"/>
      <c r="L7892" s="9">
        <f>IF(COUNTA($A7892:$K7892)=0,"",IF(AND(IFERROR($H7892,0)&gt;0,LEN(TRIM($K7892&amp;""))&gt;0,IFERROR(LOOKUP(2,1/((LISTS!$M$2:$M$13&lt;&gt;"")*ISNUMBER(SEARCH(LISTS!$M$2:$M$13,$I7892))),LISTS!$N$2:$N$13),"NO")="SI"),"SI","NO"))</f>
        <v/>
      </c>
      <c r="M7892" s="9">
        <f>IF(COUNTA($A7892:$K7892)=0,"",IF($K7892&lt;&gt;"",IF(COUNTIF($K$19:$K7892,$K7892)&gt;1,"SI","NO"),IF(COUNTIFS($A$19:$A7892,$A7892,$C$19:$C7892,$C7892,$J$19:$J7892,$J7892,$D$19:$D7892,$D7892)&gt;1,"SI","NO")))</f>
        <v/>
      </c>
      <c r="N7892" s="11">
        <f>IF(COUNTA($A7892:$K7892)=0,"",IF(AND($L7892="SI",$M7892="NO"),IFERROR($H7892,0),0))</f>
        <v/>
      </c>
      <c r="O7892" s="9">
        <f>IF(COUNTA($A7892:$K7892)=0,"",IF($M7892="SI","CUFE o factura duplicada dentro del reporte; no se suma dos veces",IF(IFERROR($H7892,0)&lt;=0,"DIAN reporta valor susceptible 0",IF($L7892="NO",IFERROR(LOOKUP(2,1/((LISTS!$M$2:$M$13&lt;&gt;"")*ISNUMBER(SEARCH(LISTS!$M$2:$M$13,$I7892))),LISTS!$O$2:$O$13),"Medio de pago no elegible o no identificado por DIAN"),"Apta automaticamente por pago electronico y base positiva"))))</f>
        <v/>
      </c>
    </row>
    <row r="7893">
      <c r="A7893" s="9" t="n"/>
      <c r="B7893" s="9" t="n"/>
      <c r="C7893" s="12" t="n"/>
      <c r="D7893" s="11" t="n"/>
      <c r="E7893" s="11" t="n"/>
      <c r="F7893" s="11" t="n"/>
      <c r="G7893" s="11" t="n"/>
      <c r="H7893" s="11" t="n"/>
      <c r="I7893" s="9" t="n"/>
      <c r="J7893" s="9" t="n"/>
      <c r="K7893" s="9" t="n"/>
      <c r="L7893" s="9">
        <f>IF(COUNTA($A7893:$K7893)=0,"",IF(AND(IFERROR($H7893,0)&gt;0,LEN(TRIM($K7893&amp;""))&gt;0,IFERROR(LOOKUP(2,1/((LISTS!$M$2:$M$13&lt;&gt;"")*ISNUMBER(SEARCH(LISTS!$M$2:$M$13,$I7893))),LISTS!$N$2:$N$13),"NO")="SI"),"SI","NO"))</f>
        <v/>
      </c>
      <c r="M7893" s="9">
        <f>IF(COUNTA($A7893:$K7893)=0,"",IF($K7893&lt;&gt;"",IF(COUNTIF($K$19:$K7893,$K7893)&gt;1,"SI","NO"),IF(COUNTIFS($A$19:$A7893,$A7893,$C$19:$C7893,$C7893,$J$19:$J7893,$J7893,$D$19:$D7893,$D7893)&gt;1,"SI","NO")))</f>
        <v/>
      </c>
      <c r="N7893" s="11">
        <f>IF(COUNTA($A7893:$K7893)=0,"",IF(AND($L7893="SI",$M7893="NO"),IFERROR($H7893,0),0))</f>
        <v/>
      </c>
      <c r="O7893" s="9">
        <f>IF(COUNTA($A7893:$K7893)=0,"",IF($M7893="SI","CUFE o factura duplicada dentro del reporte; no se suma dos veces",IF(IFERROR($H7893,0)&lt;=0,"DIAN reporta valor susceptible 0",IF($L7893="NO",IFERROR(LOOKUP(2,1/((LISTS!$M$2:$M$13&lt;&gt;"")*ISNUMBER(SEARCH(LISTS!$M$2:$M$13,$I7893))),LISTS!$O$2:$O$13),"Medio de pago no elegible o no identificado por DIAN"),"Apta automaticamente por pago electronico y base positiva"))))</f>
        <v/>
      </c>
    </row>
    <row r="7894">
      <c r="A7894" s="9" t="n"/>
      <c r="B7894" s="9" t="n"/>
      <c r="C7894" s="12" t="n"/>
      <c r="D7894" s="11" t="n"/>
      <c r="E7894" s="11" t="n"/>
      <c r="F7894" s="11" t="n"/>
      <c r="G7894" s="11" t="n"/>
      <c r="H7894" s="11" t="n"/>
      <c r="I7894" s="9" t="n"/>
      <c r="J7894" s="9" t="n"/>
      <c r="K7894" s="9" t="n"/>
      <c r="L7894" s="9">
        <f>IF(COUNTA($A7894:$K7894)=0,"",IF(AND(IFERROR($H7894,0)&gt;0,LEN(TRIM($K7894&amp;""))&gt;0,IFERROR(LOOKUP(2,1/((LISTS!$M$2:$M$13&lt;&gt;"")*ISNUMBER(SEARCH(LISTS!$M$2:$M$13,$I7894))),LISTS!$N$2:$N$13),"NO")="SI"),"SI","NO"))</f>
        <v/>
      </c>
      <c r="M7894" s="9">
        <f>IF(COUNTA($A7894:$K7894)=0,"",IF($K7894&lt;&gt;"",IF(COUNTIF($K$19:$K7894,$K7894)&gt;1,"SI","NO"),IF(COUNTIFS($A$19:$A7894,$A7894,$C$19:$C7894,$C7894,$J$19:$J7894,$J7894,$D$19:$D7894,$D7894)&gt;1,"SI","NO")))</f>
        <v/>
      </c>
      <c r="N7894" s="11">
        <f>IF(COUNTA($A7894:$K7894)=0,"",IF(AND($L7894="SI",$M7894="NO"),IFERROR($H7894,0),0))</f>
        <v/>
      </c>
      <c r="O7894" s="9">
        <f>IF(COUNTA($A7894:$K7894)=0,"",IF($M7894="SI","CUFE o factura duplicada dentro del reporte; no se suma dos veces",IF(IFERROR($H7894,0)&lt;=0,"DIAN reporta valor susceptible 0",IF($L7894="NO",IFERROR(LOOKUP(2,1/((LISTS!$M$2:$M$13&lt;&gt;"")*ISNUMBER(SEARCH(LISTS!$M$2:$M$13,$I7894))),LISTS!$O$2:$O$13),"Medio de pago no elegible o no identificado por DIAN"),"Apta automaticamente por pago electronico y base positiva"))))</f>
        <v/>
      </c>
    </row>
    <row r="7895">
      <c r="A7895" s="9" t="n"/>
      <c r="B7895" s="9" t="n"/>
      <c r="C7895" s="12" t="n"/>
      <c r="D7895" s="11" t="n"/>
      <c r="E7895" s="11" t="n"/>
      <c r="F7895" s="11" t="n"/>
      <c r="G7895" s="11" t="n"/>
      <c r="H7895" s="11" t="n"/>
      <c r="I7895" s="9" t="n"/>
      <c r="J7895" s="9" t="n"/>
      <c r="K7895" s="9" t="n"/>
      <c r="L7895" s="9">
        <f>IF(COUNTA($A7895:$K7895)=0,"",IF(AND(IFERROR($H7895,0)&gt;0,LEN(TRIM($K7895&amp;""))&gt;0,IFERROR(LOOKUP(2,1/((LISTS!$M$2:$M$13&lt;&gt;"")*ISNUMBER(SEARCH(LISTS!$M$2:$M$13,$I7895))),LISTS!$N$2:$N$13),"NO")="SI"),"SI","NO"))</f>
        <v/>
      </c>
      <c r="M7895" s="9">
        <f>IF(COUNTA($A7895:$K7895)=0,"",IF($K7895&lt;&gt;"",IF(COUNTIF($K$19:$K7895,$K7895)&gt;1,"SI","NO"),IF(COUNTIFS($A$19:$A7895,$A7895,$C$19:$C7895,$C7895,$J$19:$J7895,$J7895,$D$19:$D7895,$D7895)&gt;1,"SI","NO")))</f>
        <v/>
      </c>
      <c r="N7895" s="11">
        <f>IF(COUNTA($A7895:$K7895)=0,"",IF(AND($L7895="SI",$M7895="NO"),IFERROR($H7895,0),0))</f>
        <v/>
      </c>
      <c r="O7895" s="9">
        <f>IF(COUNTA($A7895:$K7895)=0,"",IF($M7895="SI","CUFE o factura duplicada dentro del reporte; no se suma dos veces",IF(IFERROR($H7895,0)&lt;=0,"DIAN reporta valor susceptible 0",IF($L7895="NO",IFERROR(LOOKUP(2,1/((LISTS!$M$2:$M$13&lt;&gt;"")*ISNUMBER(SEARCH(LISTS!$M$2:$M$13,$I7895))),LISTS!$O$2:$O$13),"Medio de pago no elegible o no identificado por DIAN"),"Apta automaticamente por pago electronico y base positiva"))))</f>
        <v/>
      </c>
    </row>
    <row r="7896">
      <c r="A7896" s="9" t="n"/>
      <c r="B7896" s="9" t="n"/>
      <c r="C7896" s="12" t="n"/>
      <c r="D7896" s="11" t="n"/>
      <c r="E7896" s="11" t="n"/>
      <c r="F7896" s="11" t="n"/>
      <c r="G7896" s="11" t="n"/>
      <c r="H7896" s="11" t="n"/>
      <c r="I7896" s="9" t="n"/>
      <c r="J7896" s="9" t="n"/>
      <c r="K7896" s="9" t="n"/>
      <c r="L7896" s="9">
        <f>IF(COUNTA($A7896:$K7896)=0,"",IF(AND(IFERROR($H7896,0)&gt;0,LEN(TRIM($K7896&amp;""))&gt;0,IFERROR(LOOKUP(2,1/((LISTS!$M$2:$M$13&lt;&gt;"")*ISNUMBER(SEARCH(LISTS!$M$2:$M$13,$I7896))),LISTS!$N$2:$N$13),"NO")="SI"),"SI","NO"))</f>
        <v/>
      </c>
      <c r="M7896" s="9">
        <f>IF(COUNTA($A7896:$K7896)=0,"",IF($K7896&lt;&gt;"",IF(COUNTIF($K$19:$K7896,$K7896)&gt;1,"SI","NO"),IF(COUNTIFS($A$19:$A7896,$A7896,$C$19:$C7896,$C7896,$J$19:$J7896,$J7896,$D$19:$D7896,$D7896)&gt;1,"SI","NO")))</f>
        <v/>
      </c>
      <c r="N7896" s="11">
        <f>IF(COUNTA($A7896:$K7896)=0,"",IF(AND($L7896="SI",$M7896="NO"),IFERROR($H7896,0),0))</f>
        <v/>
      </c>
      <c r="O7896" s="9">
        <f>IF(COUNTA($A7896:$K7896)=0,"",IF($M7896="SI","CUFE o factura duplicada dentro del reporte; no se suma dos veces",IF(IFERROR($H7896,0)&lt;=0,"DIAN reporta valor susceptible 0",IF($L7896="NO",IFERROR(LOOKUP(2,1/((LISTS!$M$2:$M$13&lt;&gt;"")*ISNUMBER(SEARCH(LISTS!$M$2:$M$13,$I7896))),LISTS!$O$2:$O$13),"Medio de pago no elegible o no identificado por DIAN"),"Apta automaticamente por pago electronico y base positiva"))))</f>
        <v/>
      </c>
    </row>
    <row r="7897">
      <c r="A7897" s="9" t="n"/>
      <c r="B7897" s="9" t="n"/>
      <c r="C7897" s="12" t="n"/>
      <c r="D7897" s="11" t="n"/>
      <c r="E7897" s="11" t="n"/>
      <c r="F7897" s="11" t="n"/>
      <c r="G7897" s="11" t="n"/>
      <c r="H7897" s="11" t="n"/>
      <c r="I7897" s="9" t="n"/>
      <c r="J7897" s="9" t="n"/>
      <c r="K7897" s="9" t="n"/>
      <c r="L7897" s="9">
        <f>IF(COUNTA($A7897:$K7897)=0,"",IF(AND(IFERROR($H7897,0)&gt;0,LEN(TRIM($K7897&amp;""))&gt;0,IFERROR(LOOKUP(2,1/((LISTS!$M$2:$M$13&lt;&gt;"")*ISNUMBER(SEARCH(LISTS!$M$2:$M$13,$I7897))),LISTS!$N$2:$N$13),"NO")="SI"),"SI","NO"))</f>
        <v/>
      </c>
      <c r="M7897" s="9">
        <f>IF(COUNTA($A7897:$K7897)=0,"",IF($K7897&lt;&gt;"",IF(COUNTIF($K$19:$K7897,$K7897)&gt;1,"SI","NO"),IF(COUNTIFS($A$19:$A7897,$A7897,$C$19:$C7897,$C7897,$J$19:$J7897,$J7897,$D$19:$D7897,$D7897)&gt;1,"SI","NO")))</f>
        <v/>
      </c>
      <c r="N7897" s="11">
        <f>IF(COUNTA($A7897:$K7897)=0,"",IF(AND($L7897="SI",$M7897="NO"),IFERROR($H7897,0),0))</f>
        <v/>
      </c>
      <c r="O7897" s="9">
        <f>IF(COUNTA($A7897:$K7897)=0,"",IF($M7897="SI","CUFE o factura duplicada dentro del reporte; no se suma dos veces",IF(IFERROR($H7897,0)&lt;=0,"DIAN reporta valor susceptible 0",IF($L7897="NO",IFERROR(LOOKUP(2,1/((LISTS!$M$2:$M$13&lt;&gt;"")*ISNUMBER(SEARCH(LISTS!$M$2:$M$13,$I7897))),LISTS!$O$2:$O$13),"Medio de pago no elegible o no identificado por DIAN"),"Apta automaticamente por pago electronico y base positiva"))))</f>
        <v/>
      </c>
    </row>
    <row r="7898">
      <c r="A7898" s="9" t="n"/>
      <c r="B7898" s="9" t="n"/>
      <c r="C7898" s="12" t="n"/>
      <c r="D7898" s="11" t="n"/>
      <c r="E7898" s="11" t="n"/>
      <c r="F7898" s="11" t="n"/>
      <c r="G7898" s="11" t="n"/>
      <c r="H7898" s="11" t="n"/>
      <c r="I7898" s="9" t="n"/>
      <c r="J7898" s="9" t="n"/>
      <c r="K7898" s="9" t="n"/>
      <c r="L7898" s="9">
        <f>IF(COUNTA($A7898:$K7898)=0,"",IF(AND(IFERROR($H7898,0)&gt;0,LEN(TRIM($K7898&amp;""))&gt;0,IFERROR(LOOKUP(2,1/((LISTS!$M$2:$M$13&lt;&gt;"")*ISNUMBER(SEARCH(LISTS!$M$2:$M$13,$I7898))),LISTS!$N$2:$N$13),"NO")="SI"),"SI","NO"))</f>
        <v/>
      </c>
      <c r="M7898" s="9">
        <f>IF(COUNTA($A7898:$K7898)=0,"",IF($K7898&lt;&gt;"",IF(COUNTIF($K$19:$K7898,$K7898)&gt;1,"SI","NO"),IF(COUNTIFS($A$19:$A7898,$A7898,$C$19:$C7898,$C7898,$J$19:$J7898,$J7898,$D$19:$D7898,$D7898)&gt;1,"SI","NO")))</f>
        <v/>
      </c>
      <c r="N7898" s="11">
        <f>IF(COUNTA($A7898:$K7898)=0,"",IF(AND($L7898="SI",$M7898="NO"),IFERROR($H7898,0),0))</f>
        <v/>
      </c>
      <c r="O7898" s="9">
        <f>IF(COUNTA($A7898:$K7898)=0,"",IF($M7898="SI","CUFE o factura duplicada dentro del reporte; no se suma dos veces",IF(IFERROR($H7898,0)&lt;=0,"DIAN reporta valor susceptible 0",IF($L7898="NO",IFERROR(LOOKUP(2,1/((LISTS!$M$2:$M$13&lt;&gt;"")*ISNUMBER(SEARCH(LISTS!$M$2:$M$13,$I7898))),LISTS!$O$2:$O$13),"Medio de pago no elegible o no identificado por DIAN"),"Apta automaticamente por pago electronico y base positiva"))))</f>
        <v/>
      </c>
    </row>
    <row r="7899">
      <c r="A7899" s="9" t="n"/>
      <c r="B7899" s="9" t="n"/>
      <c r="C7899" s="12" t="n"/>
      <c r="D7899" s="11" t="n"/>
      <c r="E7899" s="11" t="n"/>
      <c r="F7899" s="11" t="n"/>
      <c r="G7899" s="11" t="n"/>
      <c r="H7899" s="11" t="n"/>
      <c r="I7899" s="9" t="n"/>
      <c r="J7899" s="9" t="n"/>
      <c r="K7899" s="9" t="n"/>
      <c r="L7899" s="9">
        <f>IF(COUNTA($A7899:$K7899)=0,"",IF(AND(IFERROR($H7899,0)&gt;0,LEN(TRIM($K7899&amp;""))&gt;0,IFERROR(LOOKUP(2,1/((LISTS!$M$2:$M$13&lt;&gt;"")*ISNUMBER(SEARCH(LISTS!$M$2:$M$13,$I7899))),LISTS!$N$2:$N$13),"NO")="SI"),"SI","NO"))</f>
        <v/>
      </c>
      <c r="M7899" s="9">
        <f>IF(COUNTA($A7899:$K7899)=0,"",IF($K7899&lt;&gt;"",IF(COUNTIF($K$19:$K7899,$K7899)&gt;1,"SI","NO"),IF(COUNTIFS($A$19:$A7899,$A7899,$C$19:$C7899,$C7899,$J$19:$J7899,$J7899,$D$19:$D7899,$D7899)&gt;1,"SI","NO")))</f>
        <v/>
      </c>
      <c r="N7899" s="11">
        <f>IF(COUNTA($A7899:$K7899)=0,"",IF(AND($L7899="SI",$M7899="NO"),IFERROR($H7899,0),0))</f>
        <v/>
      </c>
      <c r="O7899" s="9">
        <f>IF(COUNTA($A7899:$K7899)=0,"",IF($M7899="SI","CUFE o factura duplicada dentro del reporte; no se suma dos veces",IF(IFERROR($H7899,0)&lt;=0,"DIAN reporta valor susceptible 0",IF($L7899="NO",IFERROR(LOOKUP(2,1/((LISTS!$M$2:$M$13&lt;&gt;"")*ISNUMBER(SEARCH(LISTS!$M$2:$M$13,$I7899))),LISTS!$O$2:$O$13),"Medio de pago no elegible o no identificado por DIAN"),"Apta automaticamente por pago electronico y base positiva"))))</f>
        <v/>
      </c>
    </row>
    <row r="7900">
      <c r="A7900" s="9" t="n"/>
      <c r="B7900" s="9" t="n"/>
      <c r="C7900" s="12" t="n"/>
      <c r="D7900" s="11" t="n"/>
      <c r="E7900" s="11" t="n"/>
      <c r="F7900" s="11" t="n"/>
      <c r="G7900" s="11" t="n"/>
      <c r="H7900" s="11" t="n"/>
      <c r="I7900" s="9" t="n"/>
      <c r="J7900" s="9" t="n"/>
      <c r="K7900" s="9" t="n"/>
      <c r="L7900" s="9">
        <f>IF(COUNTA($A7900:$K7900)=0,"",IF(AND(IFERROR($H7900,0)&gt;0,LEN(TRIM($K7900&amp;""))&gt;0,IFERROR(LOOKUP(2,1/((LISTS!$M$2:$M$13&lt;&gt;"")*ISNUMBER(SEARCH(LISTS!$M$2:$M$13,$I7900))),LISTS!$N$2:$N$13),"NO")="SI"),"SI","NO"))</f>
        <v/>
      </c>
      <c r="M7900" s="9">
        <f>IF(COUNTA($A7900:$K7900)=0,"",IF($K7900&lt;&gt;"",IF(COUNTIF($K$19:$K7900,$K7900)&gt;1,"SI","NO"),IF(COUNTIFS($A$19:$A7900,$A7900,$C$19:$C7900,$C7900,$J$19:$J7900,$J7900,$D$19:$D7900,$D7900)&gt;1,"SI","NO")))</f>
        <v/>
      </c>
      <c r="N7900" s="11">
        <f>IF(COUNTA($A7900:$K7900)=0,"",IF(AND($L7900="SI",$M7900="NO"),IFERROR($H7900,0),0))</f>
        <v/>
      </c>
      <c r="O7900" s="9">
        <f>IF(COUNTA($A7900:$K7900)=0,"",IF($M7900="SI","CUFE o factura duplicada dentro del reporte; no se suma dos veces",IF(IFERROR($H7900,0)&lt;=0,"DIAN reporta valor susceptible 0",IF($L7900="NO",IFERROR(LOOKUP(2,1/((LISTS!$M$2:$M$13&lt;&gt;"")*ISNUMBER(SEARCH(LISTS!$M$2:$M$13,$I7900))),LISTS!$O$2:$O$13),"Medio de pago no elegible o no identificado por DIAN"),"Apta automaticamente por pago electronico y base positiva"))))</f>
        <v/>
      </c>
    </row>
    <row r="7901">
      <c r="A7901" s="9" t="n"/>
      <c r="B7901" s="9" t="n"/>
      <c r="C7901" s="12" t="n"/>
      <c r="D7901" s="11" t="n"/>
      <c r="E7901" s="11" t="n"/>
      <c r="F7901" s="11" t="n"/>
      <c r="G7901" s="11" t="n"/>
      <c r="H7901" s="11" t="n"/>
      <c r="I7901" s="9" t="n"/>
      <c r="J7901" s="9" t="n"/>
      <c r="K7901" s="9" t="n"/>
      <c r="L7901" s="9">
        <f>IF(COUNTA($A7901:$K7901)=0,"",IF(AND(IFERROR($H7901,0)&gt;0,LEN(TRIM($K7901&amp;""))&gt;0,IFERROR(LOOKUP(2,1/((LISTS!$M$2:$M$13&lt;&gt;"")*ISNUMBER(SEARCH(LISTS!$M$2:$M$13,$I7901))),LISTS!$N$2:$N$13),"NO")="SI"),"SI","NO"))</f>
        <v/>
      </c>
      <c r="M7901" s="9">
        <f>IF(COUNTA($A7901:$K7901)=0,"",IF($K7901&lt;&gt;"",IF(COUNTIF($K$19:$K7901,$K7901)&gt;1,"SI","NO"),IF(COUNTIFS($A$19:$A7901,$A7901,$C$19:$C7901,$C7901,$J$19:$J7901,$J7901,$D$19:$D7901,$D7901)&gt;1,"SI","NO")))</f>
        <v/>
      </c>
      <c r="N7901" s="11">
        <f>IF(COUNTA($A7901:$K7901)=0,"",IF(AND($L7901="SI",$M7901="NO"),IFERROR($H7901,0),0))</f>
        <v/>
      </c>
      <c r="O7901" s="9">
        <f>IF(COUNTA($A7901:$K7901)=0,"",IF($M7901="SI","CUFE o factura duplicada dentro del reporte; no se suma dos veces",IF(IFERROR($H7901,0)&lt;=0,"DIAN reporta valor susceptible 0",IF($L7901="NO",IFERROR(LOOKUP(2,1/((LISTS!$M$2:$M$13&lt;&gt;"")*ISNUMBER(SEARCH(LISTS!$M$2:$M$13,$I7901))),LISTS!$O$2:$O$13),"Medio de pago no elegible o no identificado por DIAN"),"Apta automaticamente por pago electronico y base positiva"))))</f>
        <v/>
      </c>
    </row>
    <row r="7902">
      <c r="A7902" s="9" t="n"/>
      <c r="B7902" s="9" t="n"/>
      <c r="C7902" s="12" t="n"/>
      <c r="D7902" s="11" t="n"/>
      <c r="E7902" s="11" t="n"/>
      <c r="F7902" s="11" t="n"/>
      <c r="G7902" s="11" t="n"/>
      <c r="H7902" s="11" t="n"/>
      <c r="I7902" s="9" t="n"/>
      <c r="J7902" s="9" t="n"/>
      <c r="K7902" s="9" t="n"/>
      <c r="L7902" s="9">
        <f>IF(COUNTA($A7902:$K7902)=0,"",IF(AND(IFERROR($H7902,0)&gt;0,LEN(TRIM($K7902&amp;""))&gt;0,IFERROR(LOOKUP(2,1/((LISTS!$M$2:$M$13&lt;&gt;"")*ISNUMBER(SEARCH(LISTS!$M$2:$M$13,$I7902))),LISTS!$N$2:$N$13),"NO")="SI"),"SI","NO"))</f>
        <v/>
      </c>
      <c r="M7902" s="9">
        <f>IF(COUNTA($A7902:$K7902)=0,"",IF($K7902&lt;&gt;"",IF(COUNTIF($K$19:$K7902,$K7902)&gt;1,"SI","NO"),IF(COUNTIFS($A$19:$A7902,$A7902,$C$19:$C7902,$C7902,$J$19:$J7902,$J7902,$D$19:$D7902,$D7902)&gt;1,"SI","NO")))</f>
        <v/>
      </c>
      <c r="N7902" s="11">
        <f>IF(COUNTA($A7902:$K7902)=0,"",IF(AND($L7902="SI",$M7902="NO"),IFERROR($H7902,0),0))</f>
        <v/>
      </c>
      <c r="O7902" s="9">
        <f>IF(COUNTA($A7902:$K7902)=0,"",IF($M7902="SI","CUFE o factura duplicada dentro del reporte; no se suma dos veces",IF(IFERROR($H7902,0)&lt;=0,"DIAN reporta valor susceptible 0",IF($L7902="NO",IFERROR(LOOKUP(2,1/((LISTS!$M$2:$M$13&lt;&gt;"")*ISNUMBER(SEARCH(LISTS!$M$2:$M$13,$I7902))),LISTS!$O$2:$O$13),"Medio de pago no elegible o no identificado por DIAN"),"Apta automaticamente por pago electronico y base positiva"))))</f>
        <v/>
      </c>
    </row>
    <row r="7903">
      <c r="A7903" s="9" t="n"/>
      <c r="B7903" s="9" t="n"/>
      <c r="C7903" s="12" t="n"/>
      <c r="D7903" s="11" t="n"/>
      <c r="E7903" s="11" t="n"/>
      <c r="F7903" s="11" t="n"/>
      <c r="G7903" s="11" t="n"/>
      <c r="H7903" s="11" t="n"/>
      <c r="I7903" s="9" t="n"/>
      <c r="J7903" s="9" t="n"/>
      <c r="K7903" s="9" t="n"/>
      <c r="L7903" s="9">
        <f>IF(COUNTA($A7903:$K7903)=0,"",IF(AND(IFERROR($H7903,0)&gt;0,LEN(TRIM($K7903&amp;""))&gt;0,IFERROR(LOOKUP(2,1/((LISTS!$M$2:$M$13&lt;&gt;"")*ISNUMBER(SEARCH(LISTS!$M$2:$M$13,$I7903))),LISTS!$N$2:$N$13),"NO")="SI"),"SI","NO"))</f>
        <v/>
      </c>
      <c r="M7903" s="9">
        <f>IF(COUNTA($A7903:$K7903)=0,"",IF($K7903&lt;&gt;"",IF(COUNTIF($K$19:$K7903,$K7903)&gt;1,"SI","NO"),IF(COUNTIFS($A$19:$A7903,$A7903,$C$19:$C7903,$C7903,$J$19:$J7903,$J7903,$D$19:$D7903,$D7903)&gt;1,"SI","NO")))</f>
        <v/>
      </c>
      <c r="N7903" s="11">
        <f>IF(COUNTA($A7903:$K7903)=0,"",IF(AND($L7903="SI",$M7903="NO"),IFERROR($H7903,0),0))</f>
        <v/>
      </c>
      <c r="O7903" s="9">
        <f>IF(COUNTA($A7903:$K7903)=0,"",IF($M7903="SI","CUFE o factura duplicada dentro del reporte; no se suma dos veces",IF(IFERROR($H7903,0)&lt;=0,"DIAN reporta valor susceptible 0",IF($L7903="NO",IFERROR(LOOKUP(2,1/((LISTS!$M$2:$M$13&lt;&gt;"")*ISNUMBER(SEARCH(LISTS!$M$2:$M$13,$I7903))),LISTS!$O$2:$O$13),"Medio de pago no elegible o no identificado por DIAN"),"Apta automaticamente por pago electronico y base positiva"))))</f>
        <v/>
      </c>
    </row>
    <row r="7904">
      <c r="A7904" s="9" t="n"/>
      <c r="B7904" s="9" t="n"/>
      <c r="C7904" s="12" t="n"/>
      <c r="D7904" s="11" t="n"/>
      <c r="E7904" s="11" t="n"/>
      <c r="F7904" s="11" t="n"/>
      <c r="G7904" s="11" t="n"/>
      <c r="H7904" s="11" t="n"/>
      <c r="I7904" s="9" t="n"/>
      <c r="J7904" s="9" t="n"/>
      <c r="K7904" s="9" t="n"/>
      <c r="L7904" s="9">
        <f>IF(COUNTA($A7904:$K7904)=0,"",IF(AND(IFERROR($H7904,0)&gt;0,LEN(TRIM($K7904&amp;""))&gt;0,IFERROR(LOOKUP(2,1/((LISTS!$M$2:$M$13&lt;&gt;"")*ISNUMBER(SEARCH(LISTS!$M$2:$M$13,$I7904))),LISTS!$N$2:$N$13),"NO")="SI"),"SI","NO"))</f>
        <v/>
      </c>
      <c r="M7904" s="9">
        <f>IF(COUNTA($A7904:$K7904)=0,"",IF($K7904&lt;&gt;"",IF(COUNTIF($K$19:$K7904,$K7904)&gt;1,"SI","NO"),IF(COUNTIFS($A$19:$A7904,$A7904,$C$19:$C7904,$C7904,$J$19:$J7904,$J7904,$D$19:$D7904,$D7904)&gt;1,"SI","NO")))</f>
        <v/>
      </c>
      <c r="N7904" s="11">
        <f>IF(COUNTA($A7904:$K7904)=0,"",IF(AND($L7904="SI",$M7904="NO"),IFERROR($H7904,0),0))</f>
        <v/>
      </c>
      <c r="O7904" s="9">
        <f>IF(COUNTA($A7904:$K7904)=0,"",IF($M7904="SI","CUFE o factura duplicada dentro del reporte; no se suma dos veces",IF(IFERROR($H7904,0)&lt;=0,"DIAN reporta valor susceptible 0",IF($L7904="NO",IFERROR(LOOKUP(2,1/((LISTS!$M$2:$M$13&lt;&gt;"")*ISNUMBER(SEARCH(LISTS!$M$2:$M$13,$I7904))),LISTS!$O$2:$O$13),"Medio de pago no elegible o no identificado por DIAN"),"Apta automaticamente por pago electronico y base positiva"))))</f>
        <v/>
      </c>
    </row>
    <row r="7905">
      <c r="A7905" s="9" t="n"/>
      <c r="B7905" s="9" t="n"/>
      <c r="C7905" s="12" t="n"/>
      <c r="D7905" s="11" t="n"/>
      <c r="E7905" s="11" t="n"/>
      <c r="F7905" s="11" t="n"/>
      <c r="G7905" s="11" t="n"/>
      <c r="H7905" s="11" t="n"/>
      <c r="I7905" s="9" t="n"/>
      <c r="J7905" s="9" t="n"/>
      <c r="K7905" s="9" t="n"/>
      <c r="L7905" s="9">
        <f>IF(COUNTA($A7905:$K7905)=0,"",IF(AND(IFERROR($H7905,0)&gt;0,LEN(TRIM($K7905&amp;""))&gt;0,IFERROR(LOOKUP(2,1/((LISTS!$M$2:$M$13&lt;&gt;"")*ISNUMBER(SEARCH(LISTS!$M$2:$M$13,$I7905))),LISTS!$N$2:$N$13),"NO")="SI"),"SI","NO"))</f>
        <v/>
      </c>
      <c r="M7905" s="9">
        <f>IF(COUNTA($A7905:$K7905)=0,"",IF($K7905&lt;&gt;"",IF(COUNTIF($K$19:$K7905,$K7905)&gt;1,"SI","NO"),IF(COUNTIFS($A$19:$A7905,$A7905,$C$19:$C7905,$C7905,$J$19:$J7905,$J7905,$D$19:$D7905,$D7905)&gt;1,"SI","NO")))</f>
        <v/>
      </c>
      <c r="N7905" s="11">
        <f>IF(COUNTA($A7905:$K7905)=0,"",IF(AND($L7905="SI",$M7905="NO"),IFERROR($H7905,0),0))</f>
        <v/>
      </c>
      <c r="O7905" s="9">
        <f>IF(COUNTA($A7905:$K7905)=0,"",IF($M7905="SI","CUFE o factura duplicada dentro del reporte; no se suma dos veces",IF(IFERROR($H7905,0)&lt;=0,"DIAN reporta valor susceptible 0",IF($L7905="NO",IFERROR(LOOKUP(2,1/((LISTS!$M$2:$M$13&lt;&gt;"")*ISNUMBER(SEARCH(LISTS!$M$2:$M$13,$I7905))),LISTS!$O$2:$O$13),"Medio de pago no elegible o no identificado por DIAN"),"Apta automaticamente por pago electronico y base positiva"))))</f>
        <v/>
      </c>
    </row>
    <row r="7906">
      <c r="A7906" s="9" t="n"/>
      <c r="B7906" s="9" t="n"/>
      <c r="C7906" s="12" t="n"/>
      <c r="D7906" s="11" t="n"/>
      <c r="E7906" s="11" t="n"/>
      <c r="F7906" s="11" t="n"/>
      <c r="G7906" s="11" t="n"/>
      <c r="H7906" s="11" t="n"/>
      <c r="I7906" s="9" t="n"/>
      <c r="J7906" s="9" t="n"/>
      <c r="K7906" s="9" t="n"/>
      <c r="L7906" s="9">
        <f>IF(COUNTA($A7906:$K7906)=0,"",IF(AND(IFERROR($H7906,0)&gt;0,LEN(TRIM($K7906&amp;""))&gt;0,IFERROR(LOOKUP(2,1/((LISTS!$M$2:$M$13&lt;&gt;"")*ISNUMBER(SEARCH(LISTS!$M$2:$M$13,$I7906))),LISTS!$N$2:$N$13),"NO")="SI"),"SI","NO"))</f>
        <v/>
      </c>
      <c r="M7906" s="9">
        <f>IF(COUNTA($A7906:$K7906)=0,"",IF($K7906&lt;&gt;"",IF(COUNTIF($K$19:$K7906,$K7906)&gt;1,"SI","NO"),IF(COUNTIFS($A$19:$A7906,$A7906,$C$19:$C7906,$C7906,$J$19:$J7906,$J7906,$D$19:$D7906,$D7906)&gt;1,"SI","NO")))</f>
        <v/>
      </c>
      <c r="N7906" s="11">
        <f>IF(COUNTA($A7906:$K7906)=0,"",IF(AND($L7906="SI",$M7906="NO"),IFERROR($H7906,0),0))</f>
        <v/>
      </c>
      <c r="O7906" s="9">
        <f>IF(COUNTA($A7906:$K7906)=0,"",IF($M7906="SI","CUFE o factura duplicada dentro del reporte; no se suma dos veces",IF(IFERROR($H7906,0)&lt;=0,"DIAN reporta valor susceptible 0",IF($L7906="NO",IFERROR(LOOKUP(2,1/((LISTS!$M$2:$M$13&lt;&gt;"")*ISNUMBER(SEARCH(LISTS!$M$2:$M$13,$I7906))),LISTS!$O$2:$O$13),"Medio de pago no elegible o no identificado por DIAN"),"Apta automaticamente por pago electronico y base positiva"))))</f>
        <v/>
      </c>
    </row>
    <row r="7907">
      <c r="A7907" s="9" t="n"/>
      <c r="B7907" s="9" t="n"/>
      <c r="C7907" s="12" t="n"/>
      <c r="D7907" s="11" t="n"/>
      <c r="E7907" s="11" t="n"/>
      <c r="F7907" s="11" t="n"/>
      <c r="G7907" s="11" t="n"/>
      <c r="H7907" s="11" t="n"/>
      <c r="I7907" s="9" t="n"/>
      <c r="J7907" s="9" t="n"/>
      <c r="K7907" s="9" t="n"/>
      <c r="L7907" s="9">
        <f>IF(COUNTA($A7907:$K7907)=0,"",IF(AND(IFERROR($H7907,0)&gt;0,LEN(TRIM($K7907&amp;""))&gt;0,IFERROR(LOOKUP(2,1/((LISTS!$M$2:$M$13&lt;&gt;"")*ISNUMBER(SEARCH(LISTS!$M$2:$M$13,$I7907))),LISTS!$N$2:$N$13),"NO")="SI"),"SI","NO"))</f>
        <v/>
      </c>
      <c r="M7907" s="9">
        <f>IF(COUNTA($A7907:$K7907)=0,"",IF($K7907&lt;&gt;"",IF(COUNTIF($K$19:$K7907,$K7907)&gt;1,"SI","NO"),IF(COUNTIFS($A$19:$A7907,$A7907,$C$19:$C7907,$C7907,$J$19:$J7907,$J7907,$D$19:$D7907,$D7907)&gt;1,"SI","NO")))</f>
        <v/>
      </c>
      <c r="N7907" s="11">
        <f>IF(COUNTA($A7907:$K7907)=0,"",IF(AND($L7907="SI",$M7907="NO"),IFERROR($H7907,0),0))</f>
        <v/>
      </c>
      <c r="O7907" s="9">
        <f>IF(COUNTA($A7907:$K7907)=0,"",IF($M7907="SI","CUFE o factura duplicada dentro del reporte; no se suma dos veces",IF(IFERROR($H7907,0)&lt;=0,"DIAN reporta valor susceptible 0",IF($L7907="NO",IFERROR(LOOKUP(2,1/((LISTS!$M$2:$M$13&lt;&gt;"")*ISNUMBER(SEARCH(LISTS!$M$2:$M$13,$I7907))),LISTS!$O$2:$O$13),"Medio de pago no elegible o no identificado por DIAN"),"Apta automaticamente por pago electronico y base positiva"))))</f>
        <v/>
      </c>
    </row>
    <row r="7908">
      <c r="A7908" s="9" t="n"/>
      <c r="B7908" s="9" t="n"/>
      <c r="C7908" s="12" t="n"/>
      <c r="D7908" s="11" t="n"/>
      <c r="E7908" s="11" t="n"/>
      <c r="F7908" s="11" t="n"/>
      <c r="G7908" s="11" t="n"/>
      <c r="H7908" s="11" t="n"/>
      <c r="I7908" s="9" t="n"/>
      <c r="J7908" s="9" t="n"/>
      <c r="K7908" s="9" t="n"/>
      <c r="L7908" s="9">
        <f>IF(COUNTA($A7908:$K7908)=0,"",IF(AND(IFERROR($H7908,0)&gt;0,LEN(TRIM($K7908&amp;""))&gt;0,IFERROR(LOOKUP(2,1/((LISTS!$M$2:$M$13&lt;&gt;"")*ISNUMBER(SEARCH(LISTS!$M$2:$M$13,$I7908))),LISTS!$N$2:$N$13),"NO")="SI"),"SI","NO"))</f>
        <v/>
      </c>
      <c r="M7908" s="9">
        <f>IF(COUNTA($A7908:$K7908)=0,"",IF($K7908&lt;&gt;"",IF(COUNTIF($K$19:$K7908,$K7908)&gt;1,"SI","NO"),IF(COUNTIFS($A$19:$A7908,$A7908,$C$19:$C7908,$C7908,$J$19:$J7908,$J7908,$D$19:$D7908,$D7908)&gt;1,"SI","NO")))</f>
        <v/>
      </c>
      <c r="N7908" s="11">
        <f>IF(COUNTA($A7908:$K7908)=0,"",IF(AND($L7908="SI",$M7908="NO"),IFERROR($H7908,0),0))</f>
        <v/>
      </c>
      <c r="O7908" s="9">
        <f>IF(COUNTA($A7908:$K7908)=0,"",IF($M7908="SI","CUFE o factura duplicada dentro del reporte; no se suma dos veces",IF(IFERROR($H7908,0)&lt;=0,"DIAN reporta valor susceptible 0",IF($L7908="NO",IFERROR(LOOKUP(2,1/((LISTS!$M$2:$M$13&lt;&gt;"")*ISNUMBER(SEARCH(LISTS!$M$2:$M$13,$I7908))),LISTS!$O$2:$O$13),"Medio de pago no elegible o no identificado por DIAN"),"Apta automaticamente por pago electronico y base positiva"))))</f>
        <v/>
      </c>
    </row>
    <row r="7909">
      <c r="A7909" s="9" t="n"/>
      <c r="B7909" s="9" t="n"/>
      <c r="C7909" s="12" t="n"/>
      <c r="D7909" s="11" t="n"/>
      <c r="E7909" s="11" t="n"/>
      <c r="F7909" s="11" t="n"/>
      <c r="G7909" s="11" t="n"/>
      <c r="H7909" s="11" t="n"/>
      <c r="I7909" s="9" t="n"/>
      <c r="J7909" s="9" t="n"/>
      <c r="K7909" s="9" t="n"/>
      <c r="L7909" s="9">
        <f>IF(COUNTA($A7909:$K7909)=0,"",IF(AND(IFERROR($H7909,0)&gt;0,LEN(TRIM($K7909&amp;""))&gt;0,IFERROR(LOOKUP(2,1/((LISTS!$M$2:$M$13&lt;&gt;"")*ISNUMBER(SEARCH(LISTS!$M$2:$M$13,$I7909))),LISTS!$N$2:$N$13),"NO")="SI"),"SI","NO"))</f>
        <v/>
      </c>
      <c r="M7909" s="9">
        <f>IF(COUNTA($A7909:$K7909)=0,"",IF($K7909&lt;&gt;"",IF(COUNTIF($K$19:$K7909,$K7909)&gt;1,"SI","NO"),IF(COUNTIFS($A$19:$A7909,$A7909,$C$19:$C7909,$C7909,$J$19:$J7909,$J7909,$D$19:$D7909,$D7909)&gt;1,"SI","NO")))</f>
        <v/>
      </c>
      <c r="N7909" s="11">
        <f>IF(COUNTA($A7909:$K7909)=0,"",IF(AND($L7909="SI",$M7909="NO"),IFERROR($H7909,0),0))</f>
        <v/>
      </c>
      <c r="O7909" s="9">
        <f>IF(COUNTA($A7909:$K7909)=0,"",IF($M7909="SI","CUFE o factura duplicada dentro del reporte; no se suma dos veces",IF(IFERROR($H7909,0)&lt;=0,"DIAN reporta valor susceptible 0",IF($L7909="NO",IFERROR(LOOKUP(2,1/((LISTS!$M$2:$M$13&lt;&gt;"")*ISNUMBER(SEARCH(LISTS!$M$2:$M$13,$I7909))),LISTS!$O$2:$O$13),"Medio de pago no elegible o no identificado por DIAN"),"Apta automaticamente por pago electronico y base positiva"))))</f>
        <v/>
      </c>
    </row>
    <row r="7910">
      <c r="A7910" s="9" t="n"/>
      <c r="B7910" s="9" t="n"/>
      <c r="C7910" s="12" t="n"/>
      <c r="D7910" s="11" t="n"/>
      <c r="E7910" s="11" t="n"/>
      <c r="F7910" s="11" t="n"/>
      <c r="G7910" s="11" t="n"/>
      <c r="H7910" s="11" t="n"/>
      <c r="I7910" s="9" t="n"/>
      <c r="J7910" s="9" t="n"/>
      <c r="K7910" s="9" t="n"/>
      <c r="L7910" s="9">
        <f>IF(COUNTA($A7910:$K7910)=0,"",IF(AND(IFERROR($H7910,0)&gt;0,LEN(TRIM($K7910&amp;""))&gt;0,IFERROR(LOOKUP(2,1/((LISTS!$M$2:$M$13&lt;&gt;"")*ISNUMBER(SEARCH(LISTS!$M$2:$M$13,$I7910))),LISTS!$N$2:$N$13),"NO")="SI"),"SI","NO"))</f>
        <v/>
      </c>
      <c r="M7910" s="9">
        <f>IF(COUNTA($A7910:$K7910)=0,"",IF($K7910&lt;&gt;"",IF(COUNTIF($K$19:$K7910,$K7910)&gt;1,"SI","NO"),IF(COUNTIFS($A$19:$A7910,$A7910,$C$19:$C7910,$C7910,$J$19:$J7910,$J7910,$D$19:$D7910,$D7910)&gt;1,"SI","NO")))</f>
        <v/>
      </c>
      <c r="N7910" s="11">
        <f>IF(COUNTA($A7910:$K7910)=0,"",IF(AND($L7910="SI",$M7910="NO"),IFERROR($H7910,0),0))</f>
        <v/>
      </c>
      <c r="O7910" s="9">
        <f>IF(COUNTA($A7910:$K7910)=0,"",IF($M7910="SI","CUFE o factura duplicada dentro del reporte; no se suma dos veces",IF(IFERROR($H7910,0)&lt;=0,"DIAN reporta valor susceptible 0",IF($L7910="NO",IFERROR(LOOKUP(2,1/((LISTS!$M$2:$M$13&lt;&gt;"")*ISNUMBER(SEARCH(LISTS!$M$2:$M$13,$I7910))),LISTS!$O$2:$O$13),"Medio de pago no elegible o no identificado por DIAN"),"Apta automaticamente por pago electronico y base positiva"))))</f>
        <v/>
      </c>
    </row>
    <row r="7911">
      <c r="A7911" s="9" t="n"/>
      <c r="B7911" s="9" t="n"/>
      <c r="C7911" s="12" t="n"/>
      <c r="D7911" s="11" t="n"/>
      <c r="E7911" s="11" t="n"/>
      <c r="F7911" s="11" t="n"/>
      <c r="G7911" s="11" t="n"/>
      <c r="H7911" s="11" t="n"/>
      <c r="I7911" s="9" t="n"/>
      <c r="J7911" s="9" t="n"/>
      <c r="K7911" s="9" t="n"/>
      <c r="L7911" s="9">
        <f>IF(COUNTA($A7911:$K7911)=0,"",IF(AND(IFERROR($H7911,0)&gt;0,LEN(TRIM($K7911&amp;""))&gt;0,IFERROR(LOOKUP(2,1/((LISTS!$M$2:$M$13&lt;&gt;"")*ISNUMBER(SEARCH(LISTS!$M$2:$M$13,$I7911))),LISTS!$N$2:$N$13),"NO")="SI"),"SI","NO"))</f>
        <v/>
      </c>
      <c r="M7911" s="9">
        <f>IF(COUNTA($A7911:$K7911)=0,"",IF($K7911&lt;&gt;"",IF(COUNTIF($K$19:$K7911,$K7911)&gt;1,"SI","NO"),IF(COUNTIFS($A$19:$A7911,$A7911,$C$19:$C7911,$C7911,$J$19:$J7911,$J7911,$D$19:$D7911,$D7911)&gt;1,"SI","NO")))</f>
        <v/>
      </c>
      <c r="N7911" s="11">
        <f>IF(COUNTA($A7911:$K7911)=0,"",IF(AND($L7911="SI",$M7911="NO"),IFERROR($H7911,0),0))</f>
        <v/>
      </c>
      <c r="O7911" s="9">
        <f>IF(COUNTA($A7911:$K7911)=0,"",IF($M7911="SI","CUFE o factura duplicada dentro del reporte; no se suma dos veces",IF(IFERROR($H7911,0)&lt;=0,"DIAN reporta valor susceptible 0",IF($L7911="NO",IFERROR(LOOKUP(2,1/((LISTS!$M$2:$M$13&lt;&gt;"")*ISNUMBER(SEARCH(LISTS!$M$2:$M$13,$I7911))),LISTS!$O$2:$O$13),"Medio de pago no elegible o no identificado por DIAN"),"Apta automaticamente por pago electronico y base positiva"))))</f>
        <v/>
      </c>
    </row>
    <row r="7912">
      <c r="A7912" s="9" t="n"/>
      <c r="B7912" s="9" t="n"/>
      <c r="C7912" s="12" t="n"/>
      <c r="D7912" s="11" t="n"/>
      <c r="E7912" s="11" t="n"/>
      <c r="F7912" s="11" t="n"/>
      <c r="G7912" s="11" t="n"/>
      <c r="H7912" s="11" t="n"/>
      <c r="I7912" s="9" t="n"/>
      <c r="J7912" s="9" t="n"/>
      <c r="K7912" s="9" t="n"/>
      <c r="L7912" s="9">
        <f>IF(COUNTA($A7912:$K7912)=0,"",IF(AND(IFERROR($H7912,0)&gt;0,LEN(TRIM($K7912&amp;""))&gt;0,IFERROR(LOOKUP(2,1/((LISTS!$M$2:$M$13&lt;&gt;"")*ISNUMBER(SEARCH(LISTS!$M$2:$M$13,$I7912))),LISTS!$N$2:$N$13),"NO")="SI"),"SI","NO"))</f>
        <v/>
      </c>
      <c r="M7912" s="9">
        <f>IF(COUNTA($A7912:$K7912)=0,"",IF($K7912&lt;&gt;"",IF(COUNTIF($K$19:$K7912,$K7912)&gt;1,"SI","NO"),IF(COUNTIFS($A$19:$A7912,$A7912,$C$19:$C7912,$C7912,$J$19:$J7912,$J7912,$D$19:$D7912,$D7912)&gt;1,"SI","NO")))</f>
        <v/>
      </c>
      <c r="N7912" s="11">
        <f>IF(COUNTA($A7912:$K7912)=0,"",IF(AND($L7912="SI",$M7912="NO"),IFERROR($H7912,0),0))</f>
        <v/>
      </c>
      <c r="O7912" s="9">
        <f>IF(COUNTA($A7912:$K7912)=0,"",IF($M7912="SI","CUFE o factura duplicada dentro del reporte; no se suma dos veces",IF(IFERROR($H7912,0)&lt;=0,"DIAN reporta valor susceptible 0",IF($L7912="NO",IFERROR(LOOKUP(2,1/((LISTS!$M$2:$M$13&lt;&gt;"")*ISNUMBER(SEARCH(LISTS!$M$2:$M$13,$I7912))),LISTS!$O$2:$O$13),"Medio de pago no elegible o no identificado por DIAN"),"Apta automaticamente por pago electronico y base positiva"))))</f>
        <v/>
      </c>
    </row>
    <row r="7913">
      <c r="A7913" s="9" t="n"/>
      <c r="B7913" s="9" t="n"/>
      <c r="C7913" s="12" t="n"/>
      <c r="D7913" s="11" t="n"/>
      <c r="E7913" s="11" t="n"/>
      <c r="F7913" s="11" t="n"/>
      <c r="G7913" s="11" t="n"/>
      <c r="H7913" s="11" t="n"/>
      <c r="I7913" s="9" t="n"/>
      <c r="J7913" s="9" t="n"/>
      <c r="K7913" s="9" t="n"/>
      <c r="L7913" s="9">
        <f>IF(COUNTA($A7913:$K7913)=0,"",IF(AND(IFERROR($H7913,0)&gt;0,LEN(TRIM($K7913&amp;""))&gt;0,IFERROR(LOOKUP(2,1/((LISTS!$M$2:$M$13&lt;&gt;"")*ISNUMBER(SEARCH(LISTS!$M$2:$M$13,$I7913))),LISTS!$N$2:$N$13),"NO")="SI"),"SI","NO"))</f>
        <v/>
      </c>
      <c r="M7913" s="9">
        <f>IF(COUNTA($A7913:$K7913)=0,"",IF($K7913&lt;&gt;"",IF(COUNTIF($K$19:$K7913,$K7913)&gt;1,"SI","NO"),IF(COUNTIFS($A$19:$A7913,$A7913,$C$19:$C7913,$C7913,$J$19:$J7913,$J7913,$D$19:$D7913,$D7913)&gt;1,"SI","NO")))</f>
        <v/>
      </c>
      <c r="N7913" s="11">
        <f>IF(COUNTA($A7913:$K7913)=0,"",IF(AND($L7913="SI",$M7913="NO"),IFERROR($H7913,0),0))</f>
        <v/>
      </c>
      <c r="O7913" s="9">
        <f>IF(COUNTA($A7913:$K7913)=0,"",IF($M7913="SI","CUFE o factura duplicada dentro del reporte; no se suma dos veces",IF(IFERROR($H7913,0)&lt;=0,"DIAN reporta valor susceptible 0",IF($L7913="NO",IFERROR(LOOKUP(2,1/((LISTS!$M$2:$M$13&lt;&gt;"")*ISNUMBER(SEARCH(LISTS!$M$2:$M$13,$I7913))),LISTS!$O$2:$O$13),"Medio de pago no elegible o no identificado por DIAN"),"Apta automaticamente por pago electronico y base positiva"))))</f>
        <v/>
      </c>
    </row>
    <row r="7914">
      <c r="A7914" s="9" t="n"/>
      <c r="B7914" s="9" t="n"/>
      <c r="C7914" s="12" t="n"/>
      <c r="D7914" s="11" t="n"/>
      <c r="E7914" s="11" t="n"/>
      <c r="F7914" s="11" t="n"/>
      <c r="G7914" s="11" t="n"/>
      <c r="H7914" s="11" t="n"/>
      <c r="I7914" s="9" t="n"/>
      <c r="J7914" s="9" t="n"/>
      <c r="K7914" s="9" t="n"/>
      <c r="L7914" s="9">
        <f>IF(COUNTA($A7914:$K7914)=0,"",IF(AND(IFERROR($H7914,0)&gt;0,LEN(TRIM($K7914&amp;""))&gt;0,IFERROR(LOOKUP(2,1/((LISTS!$M$2:$M$13&lt;&gt;"")*ISNUMBER(SEARCH(LISTS!$M$2:$M$13,$I7914))),LISTS!$N$2:$N$13),"NO")="SI"),"SI","NO"))</f>
        <v/>
      </c>
      <c r="M7914" s="9">
        <f>IF(COUNTA($A7914:$K7914)=0,"",IF($K7914&lt;&gt;"",IF(COUNTIF($K$19:$K7914,$K7914)&gt;1,"SI","NO"),IF(COUNTIFS($A$19:$A7914,$A7914,$C$19:$C7914,$C7914,$J$19:$J7914,$J7914,$D$19:$D7914,$D7914)&gt;1,"SI","NO")))</f>
        <v/>
      </c>
      <c r="N7914" s="11">
        <f>IF(COUNTA($A7914:$K7914)=0,"",IF(AND($L7914="SI",$M7914="NO"),IFERROR($H7914,0),0))</f>
        <v/>
      </c>
      <c r="O7914" s="9">
        <f>IF(COUNTA($A7914:$K7914)=0,"",IF($M7914="SI","CUFE o factura duplicada dentro del reporte; no se suma dos veces",IF(IFERROR($H7914,0)&lt;=0,"DIAN reporta valor susceptible 0",IF($L7914="NO",IFERROR(LOOKUP(2,1/((LISTS!$M$2:$M$13&lt;&gt;"")*ISNUMBER(SEARCH(LISTS!$M$2:$M$13,$I7914))),LISTS!$O$2:$O$13),"Medio de pago no elegible o no identificado por DIAN"),"Apta automaticamente por pago electronico y base positiva"))))</f>
        <v/>
      </c>
    </row>
    <row r="7915">
      <c r="A7915" s="9" t="n"/>
      <c r="B7915" s="9" t="n"/>
      <c r="C7915" s="12" t="n"/>
      <c r="D7915" s="11" t="n"/>
      <c r="E7915" s="11" t="n"/>
      <c r="F7915" s="11" t="n"/>
      <c r="G7915" s="11" t="n"/>
      <c r="H7915" s="11" t="n"/>
      <c r="I7915" s="9" t="n"/>
      <c r="J7915" s="9" t="n"/>
      <c r="K7915" s="9" t="n"/>
      <c r="L7915" s="9">
        <f>IF(COUNTA($A7915:$K7915)=0,"",IF(AND(IFERROR($H7915,0)&gt;0,LEN(TRIM($K7915&amp;""))&gt;0,IFERROR(LOOKUP(2,1/((LISTS!$M$2:$M$13&lt;&gt;"")*ISNUMBER(SEARCH(LISTS!$M$2:$M$13,$I7915))),LISTS!$N$2:$N$13),"NO")="SI"),"SI","NO"))</f>
        <v/>
      </c>
      <c r="M7915" s="9">
        <f>IF(COUNTA($A7915:$K7915)=0,"",IF($K7915&lt;&gt;"",IF(COUNTIF($K$19:$K7915,$K7915)&gt;1,"SI","NO"),IF(COUNTIFS($A$19:$A7915,$A7915,$C$19:$C7915,$C7915,$J$19:$J7915,$J7915,$D$19:$D7915,$D7915)&gt;1,"SI","NO")))</f>
        <v/>
      </c>
      <c r="N7915" s="11">
        <f>IF(COUNTA($A7915:$K7915)=0,"",IF(AND($L7915="SI",$M7915="NO"),IFERROR($H7915,0),0))</f>
        <v/>
      </c>
      <c r="O7915" s="9">
        <f>IF(COUNTA($A7915:$K7915)=0,"",IF($M7915="SI","CUFE o factura duplicada dentro del reporte; no se suma dos veces",IF(IFERROR($H7915,0)&lt;=0,"DIAN reporta valor susceptible 0",IF($L7915="NO",IFERROR(LOOKUP(2,1/((LISTS!$M$2:$M$13&lt;&gt;"")*ISNUMBER(SEARCH(LISTS!$M$2:$M$13,$I7915))),LISTS!$O$2:$O$13),"Medio de pago no elegible o no identificado por DIAN"),"Apta automaticamente por pago electronico y base positiva"))))</f>
        <v/>
      </c>
    </row>
    <row r="7916">
      <c r="A7916" s="9" t="n"/>
      <c r="B7916" s="9" t="n"/>
      <c r="C7916" s="12" t="n"/>
      <c r="D7916" s="11" t="n"/>
      <c r="E7916" s="11" t="n"/>
      <c r="F7916" s="11" t="n"/>
      <c r="G7916" s="11" t="n"/>
      <c r="H7916" s="11" t="n"/>
      <c r="I7916" s="9" t="n"/>
      <c r="J7916" s="9" t="n"/>
      <c r="K7916" s="9" t="n"/>
      <c r="L7916" s="9">
        <f>IF(COUNTA($A7916:$K7916)=0,"",IF(AND(IFERROR($H7916,0)&gt;0,LEN(TRIM($K7916&amp;""))&gt;0,IFERROR(LOOKUP(2,1/((LISTS!$M$2:$M$13&lt;&gt;"")*ISNUMBER(SEARCH(LISTS!$M$2:$M$13,$I7916))),LISTS!$N$2:$N$13),"NO")="SI"),"SI","NO"))</f>
        <v/>
      </c>
      <c r="M7916" s="9">
        <f>IF(COUNTA($A7916:$K7916)=0,"",IF($K7916&lt;&gt;"",IF(COUNTIF($K$19:$K7916,$K7916)&gt;1,"SI","NO"),IF(COUNTIFS($A$19:$A7916,$A7916,$C$19:$C7916,$C7916,$J$19:$J7916,$J7916,$D$19:$D7916,$D7916)&gt;1,"SI","NO")))</f>
        <v/>
      </c>
      <c r="N7916" s="11">
        <f>IF(COUNTA($A7916:$K7916)=0,"",IF(AND($L7916="SI",$M7916="NO"),IFERROR($H7916,0),0))</f>
        <v/>
      </c>
      <c r="O7916" s="9">
        <f>IF(COUNTA($A7916:$K7916)=0,"",IF($M7916="SI","CUFE o factura duplicada dentro del reporte; no se suma dos veces",IF(IFERROR($H7916,0)&lt;=0,"DIAN reporta valor susceptible 0",IF($L7916="NO",IFERROR(LOOKUP(2,1/((LISTS!$M$2:$M$13&lt;&gt;"")*ISNUMBER(SEARCH(LISTS!$M$2:$M$13,$I7916))),LISTS!$O$2:$O$13),"Medio de pago no elegible o no identificado por DIAN"),"Apta automaticamente por pago electronico y base positiva"))))</f>
        <v/>
      </c>
    </row>
    <row r="7917">
      <c r="A7917" s="9" t="n"/>
      <c r="B7917" s="9" t="n"/>
      <c r="C7917" s="12" t="n"/>
      <c r="D7917" s="11" t="n"/>
      <c r="E7917" s="11" t="n"/>
      <c r="F7917" s="11" t="n"/>
      <c r="G7917" s="11" t="n"/>
      <c r="H7917" s="11" t="n"/>
      <c r="I7917" s="9" t="n"/>
      <c r="J7917" s="9" t="n"/>
      <c r="K7917" s="9" t="n"/>
      <c r="L7917" s="9">
        <f>IF(COUNTA($A7917:$K7917)=0,"",IF(AND(IFERROR($H7917,0)&gt;0,LEN(TRIM($K7917&amp;""))&gt;0,IFERROR(LOOKUP(2,1/((LISTS!$M$2:$M$13&lt;&gt;"")*ISNUMBER(SEARCH(LISTS!$M$2:$M$13,$I7917))),LISTS!$N$2:$N$13),"NO")="SI"),"SI","NO"))</f>
        <v/>
      </c>
      <c r="M7917" s="9">
        <f>IF(COUNTA($A7917:$K7917)=0,"",IF($K7917&lt;&gt;"",IF(COUNTIF($K$19:$K7917,$K7917)&gt;1,"SI","NO"),IF(COUNTIFS($A$19:$A7917,$A7917,$C$19:$C7917,$C7917,$J$19:$J7917,$J7917,$D$19:$D7917,$D7917)&gt;1,"SI","NO")))</f>
        <v/>
      </c>
      <c r="N7917" s="11">
        <f>IF(COUNTA($A7917:$K7917)=0,"",IF(AND($L7917="SI",$M7917="NO"),IFERROR($H7917,0),0))</f>
        <v/>
      </c>
      <c r="O7917" s="9">
        <f>IF(COUNTA($A7917:$K7917)=0,"",IF($M7917="SI","CUFE o factura duplicada dentro del reporte; no se suma dos veces",IF(IFERROR($H7917,0)&lt;=0,"DIAN reporta valor susceptible 0",IF($L7917="NO",IFERROR(LOOKUP(2,1/((LISTS!$M$2:$M$13&lt;&gt;"")*ISNUMBER(SEARCH(LISTS!$M$2:$M$13,$I7917))),LISTS!$O$2:$O$13),"Medio de pago no elegible o no identificado por DIAN"),"Apta automaticamente por pago electronico y base positiva"))))</f>
        <v/>
      </c>
    </row>
    <row r="7918">
      <c r="A7918" s="9" t="n"/>
      <c r="B7918" s="9" t="n"/>
      <c r="C7918" s="12" t="n"/>
      <c r="D7918" s="11" t="n"/>
      <c r="E7918" s="11" t="n"/>
      <c r="F7918" s="11" t="n"/>
      <c r="G7918" s="11" t="n"/>
      <c r="H7918" s="11" t="n"/>
      <c r="I7918" s="9" t="n"/>
      <c r="J7918" s="9" t="n"/>
      <c r="K7918" s="9" t="n"/>
      <c r="L7918" s="9">
        <f>IF(COUNTA($A7918:$K7918)=0,"",IF(AND(IFERROR($H7918,0)&gt;0,LEN(TRIM($K7918&amp;""))&gt;0,IFERROR(LOOKUP(2,1/((LISTS!$M$2:$M$13&lt;&gt;"")*ISNUMBER(SEARCH(LISTS!$M$2:$M$13,$I7918))),LISTS!$N$2:$N$13),"NO")="SI"),"SI","NO"))</f>
        <v/>
      </c>
      <c r="M7918" s="9">
        <f>IF(COUNTA($A7918:$K7918)=0,"",IF($K7918&lt;&gt;"",IF(COUNTIF($K$19:$K7918,$K7918)&gt;1,"SI","NO"),IF(COUNTIFS($A$19:$A7918,$A7918,$C$19:$C7918,$C7918,$J$19:$J7918,$J7918,$D$19:$D7918,$D7918)&gt;1,"SI","NO")))</f>
        <v/>
      </c>
      <c r="N7918" s="11">
        <f>IF(COUNTA($A7918:$K7918)=0,"",IF(AND($L7918="SI",$M7918="NO"),IFERROR($H7918,0),0))</f>
        <v/>
      </c>
      <c r="O7918" s="9">
        <f>IF(COUNTA($A7918:$K7918)=0,"",IF($M7918="SI","CUFE o factura duplicada dentro del reporte; no se suma dos veces",IF(IFERROR($H7918,0)&lt;=0,"DIAN reporta valor susceptible 0",IF($L7918="NO",IFERROR(LOOKUP(2,1/((LISTS!$M$2:$M$13&lt;&gt;"")*ISNUMBER(SEARCH(LISTS!$M$2:$M$13,$I7918))),LISTS!$O$2:$O$13),"Medio de pago no elegible o no identificado por DIAN"),"Apta automaticamente por pago electronico y base positiva"))))</f>
        <v/>
      </c>
    </row>
    <row r="7919">
      <c r="A7919" s="9" t="n"/>
      <c r="B7919" s="9" t="n"/>
      <c r="C7919" s="12" t="n"/>
      <c r="D7919" s="11" t="n"/>
      <c r="E7919" s="11" t="n"/>
      <c r="F7919" s="11" t="n"/>
      <c r="G7919" s="11" t="n"/>
      <c r="H7919" s="11" t="n"/>
      <c r="I7919" s="9" t="n"/>
      <c r="J7919" s="9" t="n"/>
      <c r="K7919" s="9" t="n"/>
      <c r="L7919" s="9">
        <f>IF(COUNTA($A7919:$K7919)=0,"",IF(AND(IFERROR($H7919,0)&gt;0,LEN(TRIM($K7919&amp;""))&gt;0,IFERROR(LOOKUP(2,1/((LISTS!$M$2:$M$13&lt;&gt;"")*ISNUMBER(SEARCH(LISTS!$M$2:$M$13,$I7919))),LISTS!$N$2:$N$13),"NO")="SI"),"SI","NO"))</f>
        <v/>
      </c>
      <c r="M7919" s="9">
        <f>IF(COUNTA($A7919:$K7919)=0,"",IF($K7919&lt;&gt;"",IF(COUNTIF($K$19:$K7919,$K7919)&gt;1,"SI","NO"),IF(COUNTIFS($A$19:$A7919,$A7919,$C$19:$C7919,$C7919,$J$19:$J7919,$J7919,$D$19:$D7919,$D7919)&gt;1,"SI","NO")))</f>
        <v/>
      </c>
      <c r="N7919" s="11">
        <f>IF(COUNTA($A7919:$K7919)=0,"",IF(AND($L7919="SI",$M7919="NO"),IFERROR($H7919,0),0))</f>
        <v/>
      </c>
      <c r="O7919" s="9">
        <f>IF(COUNTA($A7919:$K7919)=0,"",IF($M7919="SI","CUFE o factura duplicada dentro del reporte; no se suma dos veces",IF(IFERROR($H7919,0)&lt;=0,"DIAN reporta valor susceptible 0",IF($L7919="NO",IFERROR(LOOKUP(2,1/((LISTS!$M$2:$M$13&lt;&gt;"")*ISNUMBER(SEARCH(LISTS!$M$2:$M$13,$I7919))),LISTS!$O$2:$O$13),"Medio de pago no elegible o no identificado por DIAN"),"Apta automaticamente por pago electronico y base positiva"))))</f>
        <v/>
      </c>
    </row>
    <row r="7920">
      <c r="A7920" s="9" t="n"/>
      <c r="B7920" s="9" t="n"/>
      <c r="C7920" s="12" t="n"/>
      <c r="D7920" s="11" t="n"/>
      <c r="E7920" s="11" t="n"/>
      <c r="F7920" s="11" t="n"/>
      <c r="G7920" s="11" t="n"/>
      <c r="H7920" s="11" t="n"/>
      <c r="I7920" s="9" t="n"/>
      <c r="J7920" s="9" t="n"/>
      <c r="K7920" s="9" t="n"/>
      <c r="L7920" s="9">
        <f>IF(COUNTA($A7920:$K7920)=0,"",IF(AND(IFERROR($H7920,0)&gt;0,LEN(TRIM($K7920&amp;""))&gt;0,IFERROR(LOOKUP(2,1/((LISTS!$M$2:$M$13&lt;&gt;"")*ISNUMBER(SEARCH(LISTS!$M$2:$M$13,$I7920))),LISTS!$N$2:$N$13),"NO")="SI"),"SI","NO"))</f>
        <v/>
      </c>
      <c r="M7920" s="9">
        <f>IF(COUNTA($A7920:$K7920)=0,"",IF($K7920&lt;&gt;"",IF(COUNTIF($K$19:$K7920,$K7920)&gt;1,"SI","NO"),IF(COUNTIFS($A$19:$A7920,$A7920,$C$19:$C7920,$C7920,$J$19:$J7920,$J7920,$D$19:$D7920,$D7920)&gt;1,"SI","NO")))</f>
        <v/>
      </c>
      <c r="N7920" s="11">
        <f>IF(COUNTA($A7920:$K7920)=0,"",IF(AND($L7920="SI",$M7920="NO"),IFERROR($H7920,0),0))</f>
        <v/>
      </c>
      <c r="O7920" s="9">
        <f>IF(COUNTA($A7920:$K7920)=0,"",IF($M7920="SI","CUFE o factura duplicada dentro del reporte; no se suma dos veces",IF(IFERROR($H7920,0)&lt;=0,"DIAN reporta valor susceptible 0",IF($L7920="NO",IFERROR(LOOKUP(2,1/((LISTS!$M$2:$M$13&lt;&gt;"")*ISNUMBER(SEARCH(LISTS!$M$2:$M$13,$I7920))),LISTS!$O$2:$O$13),"Medio de pago no elegible o no identificado por DIAN"),"Apta automaticamente por pago electronico y base positiva"))))</f>
        <v/>
      </c>
    </row>
    <row r="7921">
      <c r="A7921" s="9" t="n"/>
      <c r="B7921" s="9" t="n"/>
      <c r="C7921" s="12" t="n"/>
      <c r="D7921" s="11" t="n"/>
      <c r="E7921" s="11" t="n"/>
      <c r="F7921" s="11" t="n"/>
      <c r="G7921" s="11" t="n"/>
      <c r="H7921" s="11" t="n"/>
      <c r="I7921" s="9" t="n"/>
      <c r="J7921" s="9" t="n"/>
      <c r="K7921" s="9" t="n"/>
      <c r="L7921" s="9">
        <f>IF(COUNTA($A7921:$K7921)=0,"",IF(AND(IFERROR($H7921,0)&gt;0,LEN(TRIM($K7921&amp;""))&gt;0,IFERROR(LOOKUP(2,1/((LISTS!$M$2:$M$13&lt;&gt;"")*ISNUMBER(SEARCH(LISTS!$M$2:$M$13,$I7921))),LISTS!$N$2:$N$13),"NO")="SI"),"SI","NO"))</f>
        <v/>
      </c>
      <c r="M7921" s="9">
        <f>IF(COUNTA($A7921:$K7921)=0,"",IF($K7921&lt;&gt;"",IF(COUNTIF($K$19:$K7921,$K7921)&gt;1,"SI","NO"),IF(COUNTIFS($A$19:$A7921,$A7921,$C$19:$C7921,$C7921,$J$19:$J7921,$J7921,$D$19:$D7921,$D7921)&gt;1,"SI","NO")))</f>
        <v/>
      </c>
      <c r="N7921" s="11">
        <f>IF(COUNTA($A7921:$K7921)=0,"",IF(AND($L7921="SI",$M7921="NO"),IFERROR($H7921,0),0))</f>
        <v/>
      </c>
      <c r="O7921" s="9">
        <f>IF(COUNTA($A7921:$K7921)=0,"",IF($M7921="SI","CUFE o factura duplicada dentro del reporte; no se suma dos veces",IF(IFERROR($H7921,0)&lt;=0,"DIAN reporta valor susceptible 0",IF($L7921="NO",IFERROR(LOOKUP(2,1/((LISTS!$M$2:$M$13&lt;&gt;"")*ISNUMBER(SEARCH(LISTS!$M$2:$M$13,$I7921))),LISTS!$O$2:$O$13),"Medio de pago no elegible o no identificado por DIAN"),"Apta automaticamente por pago electronico y base positiva"))))</f>
        <v/>
      </c>
    </row>
    <row r="7922">
      <c r="A7922" s="9" t="n"/>
      <c r="B7922" s="9" t="n"/>
      <c r="C7922" s="12" t="n"/>
      <c r="D7922" s="11" t="n"/>
      <c r="E7922" s="11" t="n"/>
      <c r="F7922" s="11" t="n"/>
      <c r="G7922" s="11" t="n"/>
      <c r="H7922" s="11" t="n"/>
      <c r="I7922" s="9" t="n"/>
      <c r="J7922" s="9" t="n"/>
      <c r="K7922" s="9" t="n"/>
      <c r="L7922" s="9">
        <f>IF(COUNTA($A7922:$K7922)=0,"",IF(AND(IFERROR($H7922,0)&gt;0,LEN(TRIM($K7922&amp;""))&gt;0,IFERROR(LOOKUP(2,1/((LISTS!$M$2:$M$13&lt;&gt;"")*ISNUMBER(SEARCH(LISTS!$M$2:$M$13,$I7922))),LISTS!$N$2:$N$13),"NO")="SI"),"SI","NO"))</f>
        <v/>
      </c>
      <c r="M7922" s="9">
        <f>IF(COUNTA($A7922:$K7922)=0,"",IF($K7922&lt;&gt;"",IF(COUNTIF($K$19:$K7922,$K7922)&gt;1,"SI","NO"),IF(COUNTIFS($A$19:$A7922,$A7922,$C$19:$C7922,$C7922,$J$19:$J7922,$J7922,$D$19:$D7922,$D7922)&gt;1,"SI","NO")))</f>
        <v/>
      </c>
      <c r="N7922" s="11">
        <f>IF(COUNTA($A7922:$K7922)=0,"",IF(AND($L7922="SI",$M7922="NO"),IFERROR($H7922,0),0))</f>
        <v/>
      </c>
      <c r="O7922" s="9">
        <f>IF(COUNTA($A7922:$K7922)=0,"",IF($M7922="SI","CUFE o factura duplicada dentro del reporte; no se suma dos veces",IF(IFERROR($H7922,0)&lt;=0,"DIAN reporta valor susceptible 0",IF($L7922="NO",IFERROR(LOOKUP(2,1/((LISTS!$M$2:$M$13&lt;&gt;"")*ISNUMBER(SEARCH(LISTS!$M$2:$M$13,$I7922))),LISTS!$O$2:$O$13),"Medio de pago no elegible o no identificado por DIAN"),"Apta automaticamente por pago electronico y base positiva"))))</f>
        <v/>
      </c>
    </row>
    <row r="7923">
      <c r="A7923" s="9" t="n"/>
      <c r="B7923" s="9" t="n"/>
      <c r="C7923" s="12" t="n"/>
      <c r="D7923" s="11" t="n"/>
      <c r="E7923" s="11" t="n"/>
      <c r="F7923" s="11" t="n"/>
      <c r="G7923" s="11" t="n"/>
      <c r="H7923" s="11" t="n"/>
      <c r="I7923" s="9" t="n"/>
      <c r="J7923" s="9" t="n"/>
      <c r="K7923" s="9" t="n"/>
      <c r="L7923" s="9">
        <f>IF(COUNTA($A7923:$K7923)=0,"",IF(AND(IFERROR($H7923,0)&gt;0,LEN(TRIM($K7923&amp;""))&gt;0,IFERROR(LOOKUP(2,1/((LISTS!$M$2:$M$13&lt;&gt;"")*ISNUMBER(SEARCH(LISTS!$M$2:$M$13,$I7923))),LISTS!$N$2:$N$13),"NO")="SI"),"SI","NO"))</f>
        <v/>
      </c>
      <c r="M7923" s="9">
        <f>IF(COUNTA($A7923:$K7923)=0,"",IF($K7923&lt;&gt;"",IF(COUNTIF($K$19:$K7923,$K7923)&gt;1,"SI","NO"),IF(COUNTIFS($A$19:$A7923,$A7923,$C$19:$C7923,$C7923,$J$19:$J7923,$J7923,$D$19:$D7923,$D7923)&gt;1,"SI","NO")))</f>
        <v/>
      </c>
      <c r="N7923" s="11">
        <f>IF(COUNTA($A7923:$K7923)=0,"",IF(AND($L7923="SI",$M7923="NO"),IFERROR($H7923,0),0))</f>
        <v/>
      </c>
      <c r="O7923" s="9">
        <f>IF(COUNTA($A7923:$K7923)=0,"",IF($M7923="SI","CUFE o factura duplicada dentro del reporte; no se suma dos veces",IF(IFERROR($H7923,0)&lt;=0,"DIAN reporta valor susceptible 0",IF($L7923="NO",IFERROR(LOOKUP(2,1/((LISTS!$M$2:$M$13&lt;&gt;"")*ISNUMBER(SEARCH(LISTS!$M$2:$M$13,$I7923))),LISTS!$O$2:$O$13),"Medio de pago no elegible o no identificado por DIAN"),"Apta automaticamente por pago electronico y base positiva"))))</f>
        <v/>
      </c>
    </row>
    <row r="7924">
      <c r="A7924" s="9" t="n"/>
      <c r="B7924" s="9" t="n"/>
      <c r="C7924" s="12" t="n"/>
      <c r="D7924" s="11" t="n"/>
      <c r="E7924" s="11" t="n"/>
      <c r="F7924" s="11" t="n"/>
      <c r="G7924" s="11" t="n"/>
      <c r="H7924" s="11" t="n"/>
      <c r="I7924" s="9" t="n"/>
      <c r="J7924" s="9" t="n"/>
      <c r="K7924" s="9" t="n"/>
      <c r="L7924" s="9">
        <f>IF(COUNTA($A7924:$K7924)=0,"",IF(AND(IFERROR($H7924,0)&gt;0,LEN(TRIM($K7924&amp;""))&gt;0,IFERROR(LOOKUP(2,1/((LISTS!$M$2:$M$13&lt;&gt;"")*ISNUMBER(SEARCH(LISTS!$M$2:$M$13,$I7924))),LISTS!$N$2:$N$13),"NO")="SI"),"SI","NO"))</f>
        <v/>
      </c>
      <c r="M7924" s="9">
        <f>IF(COUNTA($A7924:$K7924)=0,"",IF($K7924&lt;&gt;"",IF(COUNTIF($K$19:$K7924,$K7924)&gt;1,"SI","NO"),IF(COUNTIFS($A$19:$A7924,$A7924,$C$19:$C7924,$C7924,$J$19:$J7924,$J7924,$D$19:$D7924,$D7924)&gt;1,"SI","NO")))</f>
        <v/>
      </c>
      <c r="N7924" s="11">
        <f>IF(COUNTA($A7924:$K7924)=0,"",IF(AND($L7924="SI",$M7924="NO"),IFERROR($H7924,0),0))</f>
        <v/>
      </c>
      <c r="O7924" s="9">
        <f>IF(COUNTA($A7924:$K7924)=0,"",IF($M7924="SI","CUFE o factura duplicada dentro del reporte; no se suma dos veces",IF(IFERROR($H7924,0)&lt;=0,"DIAN reporta valor susceptible 0",IF($L7924="NO",IFERROR(LOOKUP(2,1/((LISTS!$M$2:$M$13&lt;&gt;"")*ISNUMBER(SEARCH(LISTS!$M$2:$M$13,$I7924))),LISTS!$O$2:$O$13),"Medio de pago no elegible o no identificado por DIAN"),"Apta automaticamente por pago electronico y base positiva"))))</f>
        <v/>
      </c>
    </row>
    <row r="7925">
      <c r="A7925" s="9" t="n"/>
      <c r="B7925" s="9" t="n"/>
      <c r="C7925" s="12" t="n"/>
      <c r="D7925" s="11" t="n"/>
      <c r="E7925" s="11" t="n"/>
      <c r="F7925" s="11" t="n"/>
      <c r="G7925" s="11" t="n"/>
      <c r="H7925" s="11" t="n"/>
      <c r="I7925" s="9" t="n"/>
      <c r="J7925" s="9" t="n"/>
      <c r="K7925" s="9" t="n"/>
      <c r="L7925" s="9">
        <f>IF(COUNTA($A7925:$K7925)=0,"",IF(AND(IFERROR($H7925,0)&gt;0,LEN(TRIM($K7925&amp;""))&gt;0,IFERROR(LOOKUP(2,1/((LISTS!$M$2:$M$13&lt;&gt;"")*ISNUMBER(SEARCH(LISTS!$M$2:$M$13,$I7925))),LISTS!$N$2:$N$13),"NO")="SI"),"SI","NO"))</f>
        <v/>
      </c>
      <c r="M7925" s="9">
        <f>IF(COUNTA($A7925:$K7925)=0,"",IF($K7925&lt;&gt;"",IF(COUNTIF($K$19:$K7925,$K7925)&gt;1,"SI","NO"),IF(COUNTIFS($A$19:$A7925,$A7925,$C$19:$C7925,$C7925,$J$19:$J7925,$J7925,$D$19:$D7925,$D7925)&gt;1,"SI","NO")))</f>
        <v/>
      </c>
      <c r="N7925" s="11">
        <f>IF(COUNTA($A7925:$K7925)=0,"",IF(AND($L7925="SI",$M7925="NO"),IFERROR($H7925,0),0))</f>
        <v/>
      </c>
      <c r="O7925" s="9">
        <f>IF(COUNTA($A7925:$K7925)=0,"",IF($M7925="SI","CUFE o factura duplicada dentro del reporte; no se suma dos veces",IF(IFERROR($H7925,0)&lt;=0,"DIAN reporta valor susceptible 0",IF($L7925="NO",IFERROR(LOOKUP(2,1/((LISTS!$M$2:$M$13&lt;&gt;"")*ISNUMBER(SEARCH(LISTS!$M$2:$M$13,$I7925))),LISTS!$O$2:$O$13),"Medio de pago no elegible o no identificado por DIAN"),"Apta automaticamente por pago electronico y base positiva"))))</f>
        <v/>
      </c>
    </row>
    <row r="7926">
      <c r="A7926" s="9" t="n"/>
      <c r="B7926" s="9" t="n"/>
      <c r="C7926" s="12" t="n"/>
      <c r="D7926" s="11" t="n"/>
      <c r="E7926" s="11" t="n"/>
      <c r="F7926" s="11" t="n"/>
      <c r="G7926" s="11" t="n"/>
      <c r="H7926" s="11" t="n"/>
      <c r="I7926" s="9" t="n"/>
      <c r="J7926" s="9" t="n"/>
      <c r="K7926" s="9" t="n"/>
      <c r="L7926" s="9">
        <f>IF(COUNTA($A7926:$K7926)=0,"",IF(AND(IFERROR($H7926,0)&gt;0,LEN(TRIM($K7926&amp;""))&gt;0,IFERROR(LOOKUP(2,1/((LISTS!$M$2:$M$13&lt;&gt;"")*ISNUMBER(SEARCH(LISTS!$M$2:$M$13,$I7926))),LISTS!$N$2:$N$13),"NO")="SI"),"SI","NO"))</f>
        <v/>
      </c>
      <c r="M7926" s="9">
        <f>IF(COUNTA($A7926:$K7926)=0,"",IF($K7926&lt;&gt;"",IF(COUNTIF($K$19:$K7926,$K7926)&gt;1,"SI","NO"),IF(COUNTIFS($A$19:$A7926,$A7926,$C$19:$C7926,$C7926,$J$19:$J7926,$J7926,$D$19:$D7926,$D7926)&gt;1,"SI","NO")))</f>
        <v/>
      </c>
      <c r="N7926" s="11">
        <f>IF(COUNTA($A7926:$K7926)=0,"",IF(AND($L7926="SI",$M7926="NO"),IFERROR($H7926,0),0))</f>
        <v/>
      </c>
      <c r="O7926" s="9">
        <f>IF(COUNTA($A7926:$K7926)=0,"",IF($M7926="SI","CUFE o factura duplicada dentro del reporte; no se suma dos veces",IF(IFERROR($H7926,0)&lt;=0,"DIAN reporta valor susceptible 0",IF($L7926="NO",IFERROR(LOOKUP(2,1/((LISTS!$M$2:$M$13&lt;&gt;"")*ISNUMBER(SEARCH(LISTS!$M$2:$M$13,$I7926))),LISTS!$O$2:$O$13),"Medio de pago no elegible o no identificado por DIAN"),"Apta automaticamente por pago electronico y base positiva"))))</f>
        <v/>
      </c>
    </row>
    <row r="7927">
      <c r="A7927" s="9" t="n"/>
      <c r="B7927" s="9" t="n"/>
      <c r="C7927" s="12" t="n"/>
      <c r="D7927" s="11" t="n"/>
      <c r="E7927" s="11" t="n"/>
      <c r="F7927" s="11" t="n"/>
      <c r="G7927" s="11" t="n"/>
      <c r="H7927" s="11" t="n"/>
      <c r="I7927" s="9" t="n"/>
      <c r="J7927" s="9" t="n"/>
      <c r="K7927" s="9" t="n"/>
      <c r="L7927" s="9">
        <f>IF(COUNTA($A7927:$K7927)=0,"",IF(AND(IFERROR($H7927,0)&gt;0,LEN(TRIM($K7927&amp;""))&gt;0,IFERROR(LOOKUP(2,1/((LISTS!$M$2:$M$13&lt;&gt;"")*ISNUMBER(SEARCH(LISTS!$M$2:$M$13,$I7927))),LISTS!$N$2:$N$13),"NO")="SI"),"SI","NO"))</f>
        <v/>
      </c>
      <c r="M7927" s="9">
        <f>IF(COUNTA($A7927:$K7927)=0,"",IF($K7927&lt;&gt;"",IF(COUNTIF($K$19:$K7927,$K7927)&gt;1,"SI","NO"),IF(COUNTIFS($A$19:$A7927,$A7927,$C$19:$C7927,$C7927,$J$19:$J7927,$J7927,$D$19:$D7927,$D7927)&gt;1,"SI","NO")))</f>
        <v/>
      </c>
      <c r="N7927" s="11">
        <f>IF(COUNTA($A7927:$K7927)=0,"",IF(AND($L7927="SI",$M7927="NO"),IFERROR($H7927,0),0))</f>
        <v/>
      </c>
      <c r="O7927" s="9">
        <f>IF(COUNTA($A7927:$K7927)=0,"",IF($M7927="SI","CUFE o factura duplicada dentro del reporte; no se suma dos veces",IF(IFERROR($H7927,0)&lt;=0,"DIAN reporta valor susceptible 0",IF($L7927="NO",IFERROR(LOOKUP(2,1/((LISTS!$M$2:$M$13&lt;&gt;"")*ISNUMBER(SEARCH(LISTS!$M$2:$M$13,$I7927))),LISTS!$O$2:$O$13),"Medio de pago no elegible o no identificado por DIAN"),"Apta automaticamente por pago electronico y base positiva"))))</f>
        <v/>
      </c>
    </row>
    <row r="7928">
      <c r="A7928" s="9" t="n"/>
      <c r="B7928" s="9" t="n"/>
      <c r="C7928" s="12" t="n"/>
      <c r="D7928" s="11" t="n"/>
      <c r="E7928" s="11" t="n"/>
      <c r="F7928" s="11" t="n"/>
      <c r="G7928" s="11" t="n"/>
      <c r="H7928" s="11" t="n"/>
      <c r="I7928" s="9" t="n"/>
      <c r="J7928" s="9" t="n"/>
      <c r="K7928" s="9" t="n"/>
      <c r="L7928" s="9">
        <f>IF(COUNTA($A7928:$K7928)=0,"",IF(AND(IFERROR($H7928,0)&gt;0,LEN(TRIM($K7928&amp;""))&gt;0,IFERROR(LOOKUP(2,1/((LISTS!$M$2:$M$13&lt;&gt;"")*ISNUMBER(SEARCH(LISTS!$M$2:$M$13,$I7928))),LISTS!$N$2:$N$13),"NO")="SI"),"SI","NO"))</f>
        <v/>
      </c>
      <c r="M7928" s="9">
        <f>IF(COUNTA($A7928:$K7928)=0,"",IF($K7928&lt;&gt;"",IF(COUNTIF($K$19:$K7928,$K7928)&gt;1,"SI","NO"),IF(COUNTIFS($A$19:$A7928,$A7928,$C$19:$C7928,$C7928,$J$19:$J7928,$J7928,$D$19:$D7928,$D7928)&gt;1,"SI","NO")))</f>
        <v/>
      </c>
      <c r="N7928" s="11">
        <f>IF(COUNTA($A7928:$K7928)=0,"",IF(AND($L7928="SI",$M7928="NO"),IFERROR($H7928,0),0))</f>
        <v/>
      </c>
      <c r="O7928" s="9">
        <f>IF(COUNTA($A7928:$K7928)=0,"",IF($M7928="SI","CUFE o factura duplicada dentro del reporte; no se suma dos veces",IF(IFERROR($H7928,0)&lt;=0,"DIAN reporta valor susceptible 0",IF($L7928="NO",IFERROR(LOOKUP(2,1/((LISTS!$M$2:$M$13&lt;&gt;"")*ISNUMBER(SEARCH(LISTS!$M$2:$M$13,$I7928))),LISTS!$O$2:$O$13),"Medio de pago no elegible o no identificado por DIAN"),"Apta automaticamente por pago electronico y base positiva"))))</f>
        <v/>
      </c>
    </row>
    <row r="7929">
      <c r="A7929" s="9" t="n"/>
      <c r="B7929" s="9" t="n"/>
      <c r="C7929" s="12" t="n"/>
      <c r="D7929" s="11" t="n"/>
      <c r="E7929" s="11" t="n"/>
      <c r="F7929" s="11" t="n"/>
      <c r="G7929" s="11" t="n"/>
      <c r="H7929" s="11" t="n"/>
      <c r="I7929" s="9" t="n"/>
      <c r="J7929" s="9" t="n"/>
      <c r="K7929" s="9" t="n"/>
      <c r="L7929" s="9">
        <f>IF(COUNTA($A7929:$K7929)=0,"",IF(AND(IFERROR($H7929,0)&gt;0,LEN(TRIM($K7929&amp;""))&gt;0,IFERROR(LOOKUP(2,1/((LISTS!$M$2:$M$13&lt;&gt;"")*ISNUMBER(SEARCH(LISTS!$M$2:$M$13,$I7929))),LISTS!$N$2:$N$13),"NO")="SI"),"SI","NO"))</f>
        <v/>
      </c>
      <c r="M7929" s="9">
        <f>IF(COUNTA($A7929:$K7929)=0,"",IF($K7929&lt;&gt;"",IF(COUNTIF($K$19:$K7929,$K7929)&gt;1,"SI","NO"),IF(COUNTIFS($A$19:$A7929,$A7929,$C$19:$C7929,$C7929,$J$19:$J7929,$J7929,$D$19:$D7929,$D7929)&gt;1,"SI","NO")))</f>
        <v/>
      </c>
      <c r="N7929" s="11">
        <f>IF(COUNTA($A7929:$K7929)=0,"",IF(AND($L7929="SI",$M7929="NO"),IFERROR($H7929,0),0))</f>
        <v/>
      </c>
      <c r="O7929" s="9">
        <f>IF(COUNTA($A7929:$K7929)=0,"",IF($M7929="SI","CUFE o factura duplicada dentro del reporte; no se suma dos veces",IF(IFERROR($H7929,0)&lt;=0,"DIAN reporta valor susceptible 0",IF($L7929="NO",IFERROR(LOOKUP(2,1/((LISTS!$M$2:$M$13&lt;&gt;"")*ISNUMBER(SEARCH(LISTS!$M$2:$M$13,$I7929))),LISTS!$O$2:$O$13),"Medio de pago no elegible o no identificado por DIAN"),"Apta automaticamente por pago electronico y base positiva"))))</f>
        <v/>
      </c>
    </row>
    <row r="7930">
      <c r="A7930" s="9" t="n"/>
      <c r="B7930" s="9" t="n"/>
      <c r="C7930" s="12" t="n"/>
      <c r="D7930" s="11" t="n"/>
      <c r="E7930" s="11" t="n"/>
      <c r="F7930" s="11" t="n"/>
      <c r="G7930" s="11" t="n"/>
      <c r="H7930" s="11" t="n"/>
      <c r="I7930" s="9" t="n"/>
      <c r="J7930" s="9" t="n"/>
      <c r="K7930" s="9" t="n"/>
      <c r="L7930" s="9">
        <f>IF(COUNTA($A7930:$K7930)=0,"",IF(AND(IFERROR($H7930,0)&gt;0,LEN(TRIM($K7930&amp;""))&gt;0,IFERROR(LOOKUP(2,1/((LISTS!$M$2:$M$13&lt;&gt;"")*ISNUMBER(SEARCH(LISTS!$M$2:$M$13,$I7930))),LISTS!$N$2:$N$13),"NO")="SI"),"SI","NO"))</f>
        <v/>
      </c>
      <c r="M7930" s="9">
        <f>IF(COUNTA($A7930:$K7930)=0,"",IF($K7930&lt;&gt;"",IF(COUNTIF($K$19:$K7930,$K7930)&gt;1,"SI","NO"),IF(COUNTIFS($A$19:$A7930,$A7930,$C$19:$C7930,$C7930,$J$19:$J7930,$J7930,$D$19:$D7930,$D7930)&gt;1,"SI","NO")))</f>
        <v/>
      </c>
      <c r="N7930" s="11">
        <f>IF(COUNTA($A7930:$K7930)=0,"",IF(AND($L7930="SI",$M7930="NO"),IFERROR($H7930,0),0))</f>
        <v/>
      </c>
      <c r="O7930" s="9">
        <f>IF(COUNTA($A7930:$K7930)=0,"",IF($M7930="SI","CUFE o factura duplicada dentro del reporte; no se suma dos veces",IF(IFERROR($H7930,0)&lt;=0,"DIAN reporta valor susceptible 0",IF($L7930="NO",IFERROR(LOOKUP(2,1/((LISTS!$M$2:$M$13&lt;&gt;"")*ISNUMBER(SEARCH(LISTS!$M$2:$M$13,$I7930))),LISTS!$O$2:$O$13),"Medio de pago no elegible o no identificado por DIAN"),"Apta automaticamente por pago electronico y base positiva"))))</f>
        <v/>
      </c>
    </row>
    <row r="7931">
      <c r="A7931" s="9" t="n"/>
      <c r="B7931" s="9" t="n"/>
      <c r="C7931" s="12" t="n"/>
      <c r="D7931" s="11" t="n"/>
      <c r="E7931" s="11" t="n"/>
      <c r="F7931" s="11" t="n"/>
      <c r="G7931" s="11" t="n"/>
      <c r="H7931" s="11" t="n"/>
      <c r="I7931" s="9" t="n"/>
      <c r="J7931" s="9" t="n"/>
      <c r="K7931" s="9" t="n"/>
      <c r="L7931" s="9">
        <f>IF(COUNTA($A7931:$K7931)=0,"",IF(AND(IFERROR($H7931,0)&gt;0,LEN(TRIM($K7931&amp;""))&gt;0,IFERROR(LOOKUP(2,1/((LISTS!$M$2:$M$13&lt;&gt;"")*ISNUMBER(SEARCH(LISTS!$M$2:$M$13,$I7931))),LISTS!$N$2:$N$13),"NO")="SI"),"SI","NO"))</f>
        <v/>
      </c>
      <c r="M7931" s="9">
        <f>IF(COUNTA($A7931:$K7931)=0,"",IF($K7931&lt;&gt;"",IF(COUNTIF($K$19:$K7931,$K7931)&gt;1,"SI","NO"),IF(COUNTIFS($A$19:$A7931,$A7931,$C$19:$C7931,$C7931,$J$19:$J7931,$J7931,$D$19:$D7931,$D7931)&gt;1,"SI","NO")))</f>
        <v/>
      </c>
      <c r="N7931" s="11">
        <f>IF(COUNTA($A7931:$K7931)=0,"",IF(AND($L7931="SI",$M7931="NO"),IFERROR($H7931,0),0))</f>
        <v/>
      </c>
      <c r="O7931" s="9">
        <f>IF(COUNTA($A7931:$K7931)=0,"",IF($M7931="SI","CUFE o factura duplicada dentro del reporte; no se suma dos veces",IF(IFERROR($H7931,0)&lt;=0,"DIAN reporta valor susceptible 0",IF($L7931="NO",IFERROR(LOOKUP(2,1/((LISTS!$M$2:$M$13&lt;&gt;"")*ISNUMBER(SEARCH(LISTS!$M$2:$M$13,$I7931))),LISTS!$O$2:$O$13),"Medio de pago no elegible o no identificado por DIAN"),"Apta automaticamente por pago electronico y base positiva"))))</f>
        <v/>
      </c>
    </row>
    <row r="7932">
      <c r="A7932" s="9" t="n"/>
      <c r="B7932" s="9" t="n"/>
      <c r="C7932" s="12" t="n"/>
      <c r="D7932" s="11" t="n"/>
      <c r="E7932" s="11" t="n"/>
      <c r="F7932" s="11" t="n"/>
      <c r="G7932" s="11" t="n"/>
      <c r="H7932" s="11" t="n"/>
      <c r="I7932" s="9" t="n"/>
      <c r="J7932" s="9" t="n"/>
      <c r="K7932" s="9" t="n"/>
      <c r="L7932" s="9">
        <f>IF(COUNTA($A7932:$K7932)=0,"",IF(AND(IFERROR($H7932,0)&gt;0,LEN(TRIM($K7932&amp;""))&gt;0,IFERROR(LOOKUP(2,1/((LISTS!$M$2:$M$13&lt;&gt;"")*ISNUMBER(SEARCH(LISTS!$M$2:$M$13,$I7932))),LISTS!$N$2:$N$13),"NO")="SI"),"SI","NO"))</f>
        <v/>
      </c>
      <c r="M7932" s="9">
        <f>IF(COUNTA($A7932:$K7932)=0,"",IF($K7932&lt;&gt;"",IF(COUNTIF($K$19:$K7932,$K7932)&gt;1,"SI","NO"),IF(COUNTIFS($A$19:$A7932,$A7932,$C$19:$C7932,$C7932,$J$19:$J7932,$J7932,$D$19:$D7932,$D7932)&gt;1,"SI","NO")))</f>
        <v/>
      </c>
      <c r="N7932" s="11">
        <f>IF(COUNTA($A7932:$K7932)=0,"",IF(AND($L7932="SI",$M7932="NO"),IFERROR($H7932,0),0))</f>
        <v/>
      </c>
      <c r="O7932" s="9">
        <f>IF(COUNTA($A7932:$K7932)=0,"",IF($M7932="SI","CUFE o factura duplicada dentro del reporte; no se suma dos veces",IF(IFERROR($H7932,0)&lt;=0,"DIAN reporta valor susceptible 0",IF($L7932="NO",IFERROR(LOOKUP(2,1/((LISTS!$M$2:$M$13&lt;&gt;"")*ISNUMBER(SEARCH(LISTS!$M$2:$M$13,$I7932))),LISTS!$O$2:$O$13),"Medio de pago no elegible o no identificado por DIAN"),"Apta automaticamente por pago electronico y base positiva"))))</f>
        <v/>
      </c>
    </row>
    <row r="7933">
      <c r="A7933" s="9" t="n"/>
      <c r="B7933" s="9" t="n"/>
      <c r="C7933" s="12" t="n"/>
      <c r="D7933" s="11" t="n"/>
      <c r="E7933" s="11" t="n"/>
      <c r="F7933" s="11" t="n"/>
      <c r="G7933" s="11" t="n"/>
      <c r="H7933" s="11" t="n"/>
      <c r="I7933" s="9" t="n"/>
      <c r="J7933" s="9" t="n"/>
      <c r="K7933" s="9" t="n"/>
      <c r="L7933" s="9">
        <f>IF(COUNTA($A7933:$K7933)=0,"",IF(AND(IFERROR($H7933,0)&gt;0,LEN(TRIM($K7933&amp;""))&gt;0,IFERROR(LOOKUP(2,1/((LISTS!$M$2:$M$13&lt;&gt;"")*ISNUMBER(SEARCH(LISTS!$M$2:$M$13,$I7933))),LISTS!$N$2:$N$13),"NO")="SI"),"SI","NO"))</f>
        <v/>
      </c>
      <c r="M7933" s="9">
        <f>IF(COUNTA($A7933:$K7933)=0,"",IF($K7933&lt;&gt;"",IF(COUNTIF($K$19:$K7933,$K7933)&gt;1,"SI","NO"),IF(COUNTIFS($A$19:$A7933,$A7933,$C$19:$C7933,$C7933,$J$19:$J7933,$J7933,$D$19:$D7933,$D7933)&gt;1,"SI","NO")))</f>
        <v/>
      </c>
      <c r="N7933" s="11">
        <f>IF(COUNTA($A7933:$K7933)=0,"",IF(AND($L7933="SI",$M7933="NO"),IFERROR($H7933,0),0))</f>
        <v/>
      </c>
      <c r="O7933" s="9">
        <f>IF(COUNTA($A7933:$K7933)=0,"",IF($M7933="SI","CUFE o factura duplicada dentro del reporte; no se suma dos veces",IF(IFERROR($H7933,0)&lt;=0,"DIAN reporta valor susceptible 0",IF($L7933="NO",IFERROR(LOOKUP(2,1/((LISTS!$M$2:$M$13&lt;&gt;"")*ISNUMBER(SEARCH(LISTS!$M$2:$M$13,$I7933))),LISTS!$O$2:$O$13),"Medio de pago no elegible o no identificado por DIAN"),"Apta automaticamente por pago electronico y base positiva"))))</f>
        <v/>
      </c>
    </row>
    <row r="7934">
      <c r="A7934" s="9" t="n"/>
      <c r="B7934" s="9" t="n"/>
      <c r="C7934" s="12" t="n"/>
      <c r="D7934" s="11" t="n"/>
      <c r="E7934" s="11" t="n"/>
      <c r="F7934" s="11" t="n"/>
      <c r="G7934" s="11" t="n"/>
      <c r="H7934" s="11" t="n"/>
      <c r="I7934" s="9" t="n"/>
      <c r="J7934" s="9" t="n"/>
      <c r="K7934" s="9" t="n"/>
      <c r="L7934" s="9">
        <f>IF(COUNTA($A7934:$K7934)=0,"",IF(AND(IFERROR($H7934,0)&gt;0,LEN(TRIM($K7934&amp;""))&gt;0,IFERROR(LOOKUP(2,1/((LISTS!$M$2:$M$13&lt;&gt;"")*ISNUMBER(SEARCH(LISTS!$M$2:$M$13,$I7934))),LISTS!$N$2:$N$13),"NO")="SI"),"SI","NO"))</f>
        <v/>
      </c>
      <c r="M7934" s="9">
        <f>IF(COUNTA($A7934:$K7934)=0,"",IF($K7934&lt;&gt;"",IF(COUNTIF($K$19:$K7934,$K7934)&gt;1,"SI","NO"),IF(COUNTIFS($A$19:$A7934,$A7934,$C$19:$C7934,$C7934,$J$19:$J7934,$J7934,$D$19:$D7934,$D7934)&gt;1,"SI","NO")))</f>
        <v/>
      </c>
      <c r="N7934" s="11">
        <f>IF(COUNTA($A7934:$K7934)=0,"",IF(AND($L7934="SI",$M7934="NO"),IFERROR($H7934,0),0))</f>
        <v/>
      </c>
      <c r="O7934" s="9">
        <f>IF(COUNTA($A7934:$K7934)=0,"",IF($M7934="SI","CUFE o factura duplicada dentro del reporte; no se suma dos veces",IF(IFERROR($H7934,0)&lt;=0,"DIAN reporta valor susceptible 0",IF($L7934="NO",IFERROR(LOOKUP(2,1/((LISTS!$M$2:$M$13&lt;&gt;"")*ISNUMBER(SEARCH(LISTS!$M$2:$M$13,$I7934))),LISTS!$O$2:$O$13),"Medio de pago no elegible o no identificado por DIAN"),"Apta automaticamente por pago electronico y base positiva"))))</f>
        <v/>
      </c>
    </row>
    <row r="7935">
      <c r="A7935" s="9" t="n"/>
      <c r="B7935" s="9" t="n"/>
      <c r="C7935" s="12" t="n"/>
      <c r="D7935" s="11" t="n"/>
      <c r="E7935" s="11" t="n"/>
      <c r="F7935" s="11" t="n"/>
      <c r="G7935" s="11" t="n"/>
      <c r="H7935" s="11" t="n"/>
      <c r="I7935" s="9" t="n"/>
      <c r="J7935" s="9" t="n"/>
      <c r="K7935" s="9" t="n"/>
      <c r="L7935" s="9">
        <f>IF(COUNTA($A7935:$K7935)=0,"",IF(AND(IFERROR($H7935,0)&gt;0,LEN(TRIM($K7935&amp;""))&gt;0,IFERROR(LOOKUP(2,1/((LISTS!$M$2:$M$13&lt;&gt;"")*ISNUMBER(SEARCH(LISTS!$M$2:$M$13,$I7935))),LISTS!$N$2:$N$13),"NO")="SI"),"SI","NO"))</f>
        <v/>
      </c>
      <c r="M7935" s="9">
        <f>IF(COUNTA($A7935:$K7935)=0,"",IF($K7935&lt;&gt;"",IF(COUNTIF($K$19:$K7935,$K7935)&gt;1,"SI","NO"),IF(COUNTIFS($A$19:$A7935,$A7935,$C$19:$C7935,$C7935,$J$19:$J7935,$J7935,$D$19:$D7935,$D7935)&gt;1,"SI","NO")))</f>
        <v/>
      </c>
      <c r="N7935" s="11">
        <f>IF(COUNTA($A7935:$K7935)=0,"",IF(AND($L7935="SI",$M7935="NO"),IFERROR($H7935,0),0))</f>
        <v/>
      </c>
      <c r="O7935" s="9">
        <f>IF(COUNTA($A7935:$K7935)=0,"",IF($M7935="SI","CUFE o factura duplicada dentro del reporte; no se suma dos veces",IF(IFERROR($H7935,0)&lt;=0,"DIAN reporta valor susceptible 0",IF($L7935="NO",IFERROR(LOOKUP(2,1/((LISTS!$M$2:$M$13&lt;&gt;"")*ISNUMBER(SEARCH(LISTS!$M$2:$M$13,$I7935))),LISTS!$O$2:$O$13),"Medio de pago no elegible o no identificado por DIAN"),"Apta automaticamente por pago electronico y base positiva"))))</f>
        <v/>
      </c>
    </row>
    <row r="7936">
      <c r="A7936" s="9" t="n"/>
      <c r="B7936" s="9" t="n"/>
      <c r="C7936" s="12" t="n"/>
      <c r="D7936" s="11" t="n"/>
      <c r="E7936" s="11" t="n"/>
      <c r="F7936" s="11" t="n"/>
      <c r="G7936" s="11" t="n"/>
      <c r="H7936" s="11" t="n"/>
      <c r="I7936" s="9" t="n"/>
      <c r="J7936" s="9" t="n"/>
      <c r="K7936" s="9" t="n"/>
      <c r="L7936" s="9">
        <f>IF(COUNTA($A7936:$K7936)=0,"",IF(AND(IFERROR($H7936,0)&gt;0,LEN(TRIM($K7936&amp;""))&gt;0,IFERROR(LOOKUP(2,1/((LISTS!$M$2:$M$13&lt;&gt;"")*ISNUMBER(SEARCH(LISTS!$M$2:$M$13,$I7936))),LISTS!$N$2:$N$13),"NO")="SI"),"SI","NO"))</f>
        <v/>
      </c>
      <c r="M7936" s="9">
        <f>IF(COUNTA($A7936:$K7936)=0,"",IF($K7936&lt;&gt;"",IF(COUNTIF($K$19:$K7936,$K7936)&gt;1,"SI","NO"),IF(COUNTIFS($A$19:$A7936,$A7936,$C$19:$C7936,$C7936,$J$19:$J7936,$J7936,$D$19:$D7936,$D7936)&gt;1,"SI","NO")))</f>
        <v/>
      </c>
      <c r="N7936" s="11">
        <f>IF(COUNTA($A7936:$K7936)=0,"",IF(AND($L7936="SI",$M7936="NO"),IFERROR($H7936,0),0))</f>
        <v/>
      </c>
      <c r="O7936" s="9">
        <f>IF(COUNTA($A7936:$K7936)=0,"",IF($M7936="SI","CUFE o factura duplicada dentro del reporte; no se suma dos veces",IF(IFERROR($H7936,0)&lt;=0,"DIAN reporta valor susceptible 0",IF($L7936="NO",IFERROR(LOOKUP(2,1/((LISTS!$M$2:$M$13&lt;&gt;"")*ISNUMBER(SEARCH(LISTS!$M$2:$M$13,$I7936))),LISTS!$O$2:$O$13),"Medio de pago no elegible o no identificado por DIAN"),"Apta automaticamente por pago electronico y base positiva"))))</f>
        <v/>
      </c>
    </row>
    <row r="7937">
      <c r="A7937" s="9" t="n"/>
      <c r="B7937" s="9" t="n"/>
      <c r="C7937" s="12" t="n"/>
      <c r="D7937" s="11" t="n"/>
      <c r="E7937" s="11" t="n"/>
      <c r="F7937" s="11" t="n"/>
      <c r="G7937" s="11" t="n"/>
      <c r="H7937" s="11" t="n"/>
      <c r="I7937" s="9" t="n"/>
      <c r="J7937" s="9" t="n"/>
      <c r="K7937" s="9" t="n"/>
      <c r="L7937" s="9">
        <f>IF(COUNTA($A7937:$K7937)=0,"",IF(AND(IFERROR($H7937,0)&gt;0,LEN(TRIM($K7937&amp;""))&gt;0,IFERROR(LOOKUP(2,1/((LISTS!$M$2:$M$13&lt;&gt;"")*ISNUMBER(SEARCH(LISTS!$M$2:$M$13,$I7937))),LISTS!$N$2:$N$13),"NO")="SI"),"SI","NO"))</f>
        <v/>
      </c>
      <c r="M7937" s="9">
        <f>IF(COUNTA($A7937:$K7937)=0,"",IF($K7937&lt;&gt;"",IF(COUNTIF($K$19:$K7937,$K7937)&gt;1,"SI","NO"),IF(COUNTIFS($A$19:$A7937,$A7937,$C$19:$C7937,$C7937,$J$19:$J7937,$J7937,$D$19:$D7937,$D7937)&gt;1,"SI","NO")))</f>
        <v/>
      </c>
      <c r="N7937" s="11">
        <f>IF(COUNTA($A7937:$K7937)=0,"",IF(AND($L7937="SI",$M7937="NO"),IFERROR($H7937,0),0))</f>
        <v/>
      </c>
      <c r="O7937" s="9">
        <f>IF(COUNTA($A7937:$K7937)=0,"",IF($M7937="SI","CUFE o factura duplicada dentro del reporte; no se suma dos veces",IF(IFERROR($H7937,0)&lt;=0,"DIAN reporta valor susceptible 0",IF($L7937="NO",IFERROR(LOOKUP(2,1/((LISTS!$M$2:$M$13&lt;&gt;"")*ISNUMBER(SEARCH(LISTS!$M$2:$M$13,$I7937))),LISTS!$O$2:$O$13),"Medio de pago no elegible o no identificado por DIAN"),"Apta automaticamente por pago electronico y base positiva"))))</f>
        <v/>
      </c>
    </row>
    <row r="7938">
      <c r="A7938" s="9" t="n"/>
      <c r="B7938" s="9" t="n"/>
      <c r="C7938" s="12" t="n"/>
      <c r="D7938" s="11" t="n"/>
      <c r="E7938" s="11" t="n"/>
      <c r="F7938" s="11" t="n"/>
      <c r="G7938" s="11" t="n"/>
      <c r="H7938" s="11" t="n"/>
      <c r="I7938" s="9" t="n"/>
      <c r="J7938" s="9" t="n"/>
      <c r="K7938" s="9" t="n"/>
      <c r="L7938" s="9">
        <f>IF(COUNTA($A7938:$K7938)=0,"",IF(AND(IFERROR($H7938,0)&gt;0,LEN(TRIM($K7938&amp;""))&gt;0,IFERROR(LOOKUP(2,1/((LISTS!$M$2:$M$13&lt;&gt;"")*ISNUMBER(SEARCH(LISTS!$M$2:$M$13,$I7938))),LISTS!$N$2:$N$13),"NO")="SI"),"SI","NO"))</f>
        <v/>
      </c>
      <c r="M7938" s="9">
        <f>IF(COUNTA($A7938:$K7938)=0,"",IF($K7938&lt;&gt;"",IF(COUNTIF($K$19:$K7938,$K7938)&gt;1,"SI","NO"),IF(COUNTIFS($A$19:$A7938,$A7938,$C$19:$C7938,$C7938,$J$19:$J7938,$J7938,$D$19:$D7938,$D7938)&gt;1,"SI","NO")))</f>
        <v/>
      </c>
      <c r="N7938" s="11">
        <f>IF(COUNTA($A7938:$K7938)=0,"",IF(AND($L7938="SI",$M7938="NO"),IFERROR($H7938,0),0))</f>
        <v/>
      </c>
      <c r="O7938" s="9">
        <f>IF(COUNTA($A7938:$K7938)=0,"",IF($M7938="SI","CUFE o factura duplicada dentro del reporte; no se suma dos veces",IF(IFERROR($H7938,0)&lt;=0,"DIAN reporta valor susceptible 0",IF($L7938="NO",IFERROR(LOOKUP(2,1/((LISTS!$M$2:$M$13&lt;&gt;"")*ISNUMBER(SEARCH(LISTS!$M$2:$M$13,$I7938))),LISTS!$O$2:$O$13),"Medio de pago no elegible o no identificado por DIAN"),"Apta automaticamente por pago electronico y base positiva"))))</f>
        <v/>
      </c>
    </row>
    <row r="7939">
      <c r="A7939" s="9" t="n"/>
      <c r="B7939" s="9" t="n"/>
      <c r="C7939" s="12" t="n"/>
      <c r="D7939" s="11" t="n"/>
      <c r="E7939" s="11" t="n"/>
      <c r="F7939" s="11" t="n"/>
      <c r="G7939" s="11" t="n"/>
      <c r="H7939" s="11" t="n"/>
      <c r="I7939" s="9" t="n"/>
      <c r="J7939" s="9" t="n"/>
      <c r="K7939" s="9" t="n"/>
      <c r="L7939" s="9">
        <f>IF(COUNTA($A7939:$K7939)=0,"",IF(AND(IFERROR($H7939,0)&gt;0,LEN(TRIM($K7939&amp;""))&gt;0,IFERROR(LOOKUP(2,1/((LISTS!$M$2:$M$13&lt;&gt;"")*ISNUMBER(SEARCH(LISTS!$M$2:$M$13,$I7939))),LISTS!$N$2:$N$13),"NO")="SI"),"SI","NO"))</f>
        <v/>
      </c>
      <c r="M7939" s="9">
        <f>IF(COUNTA($A7939:$K7939)=0,"",IF($K7939&lt;&gt;"",IF(COUNTIF($K$19:$K7939,$K7939)&gt;1,"SI","NO"),IF(COUNTIFS($A$19:$A7939,$A7939,$C$19:$C7939,$C7939,$J$19:$J7939,$J7939,$D$19:$D7939,$D7939)&gt;1,"SI","NO")))</f>
        <v/>
      </c>
      <c r="N7939" s="11">
        <f>IF(COUNTA($A7939:$K7939)=0,"",IF(AND($L7939="SI",$M7939="NO"),IFERROR($H7939,0),0))</f>
        <v/>
      </c>
      <c r="O7939" s="9">
        <f>IF(COUNTA($A7939:$K7939)=0,"",IF($M7939="SI","CUFE o factura duplicada dentro del reporte; no se suma dos veces",IF(IFERROR($H7939,0)&lt;=0,"DIAN reporta valor susceptible 0",IF($L7939="NO",IFERROR(LOOKUP(2,1/((LISTS!$M$2:$M$13&lt;&gt;"")*ISNUMBER(SEARCH(LISTS!$M$2:$M$13,$I7939))),LISTS!$O$2:$O$13),"Medio de pago no elegible o no identificado por DIAN"),"Apta automaticamente por pago electronico y base positiva"))))</f>
        <v/>
      </c>
    </row>
    <row r="7940">
      <c r="A7940" s="9" t="n"/>
      <c r="B7940" s="9" t="n"/>
      <c r="C7940" s="12" t="n"/>
      <c r="D7940" s="11" t="n"/>
      <c r="E7940" s="11" t="n"/>
      <c r="F7940" s="11" t="n"/>
      <c r="G7940" s="11" t="n"/>
      <c r="H7940" s="11" t="n"/>
      <c r="I7940" s="9" t="n"/>
      <c r="J7940" s="9" t="n"/>
      <c r="K7940" s="9" t="n"/>
      <c r="L7940" s="9">
        <f>IF(COUNTA($A7940:$K7940)=0,"",IF(AND(IFERROR($H7940,0)&gt;0,LEN(TRIM($K7940&amp;""))&gt;0,IFERROR(LOOKUP(2,1/((LISTS!$M$2:$M$13&lt;&gt;"")*ISNUMBER(SEARCH(LISTS!$M$2:$M$13,$I7940))),LISTS!$N$2:$N$13),"NO")="SI"),"SI","NO"))</f>
        <v/>
      </c>
      <c r="M7940" s="9">
        <f>IF(COUNTA($A7940:$K7940)=0,"",IF($K7940&lt;&gt;"",IF(COUNTIF($K$19:$K7940,$K7940)&gt;1,"SI","NO"),IF(COUNTIFS($A$19:$A7940,$A7940,$C$19:$C7940,$C7940,$J$19:$J7940,$J7940,$D$19:$D7940,$D7940)&gt;1,"SI","NO")))</f>
        <v/>
      </c>
      <c r="N7940" s="11">
        <f>IF(COUNTA($A7940:$K7940)=0,"",IF(AND($L7940="SI",$M7940="NO"),IFERROR($H7940,0),0))</f>
        <v/>
      </c>
      <c r="O7940" s="9">
        <f>IF(COUNTA($A7940:$K7940)=0,"",IF($M7940="SI","CUFE o factura duplicada dentro del reporte; no se suma dos veces",IF(IFERROR($H7940,0)&lt;=0,"DIAN reporta valor susceptible 0",IF($L7940="NO",IFERROR(LOOKUP(2,1/((LISTS!$M$2:$M$13&lt;&gt;"")*ISNUMBER(SEARCH(LISTS!$M$2:$M$13,$I7940))),LISTS!$O$2:$O$13),"Medio de pago no elegible o no identificado por DIAN"),"Apta automaticamente por pago electronico y base positiva"))))</f>
        <v/>
      </c>
    </row>
    <row r="7941">
      <c r="A7941" s="9" t="n"/>
      <c r="B7941" s="9" t="n"/>
      <c r="C7941" s="12" t="n"/>
      <c r="D7941" s="11" t="n"/>
      <c r="E7941" s="11" t="n"/>
      <c r="F7941" s="11" t="n"/>
      <c r="G7941" s="11" t="n"/>
      <c r="H7941" s="11" t="n"/>
      <c r="I7941" s="9" t="n"/>
      <c r="J7941" s="9" t="n"/>
      <c r="K7941" s="9" t="n"/>
      <c r="L7941" s="9">
        <f>IF(COUNTA($A7941:$K7941)=0,"",IF(AND(IFERROR($H7941,0)&gt;0,LEN(TRIM($K7941&amp;""))&gt;0,IFERROR(LOOKUP(2,1/((LISTS!$M$2:$M$13&lt;&gt;"")*ISNUMBER(SEARCH(LISTS!$M$2:$M$13,$I7941))),LISTS!$N$2:$N$13),"NO")="SI"),"SI","NO"))</f>
        <v/>
      </c>
      <c r="M7941" s="9">
        <f>IF(COUNTA($A7941:$K7941)=0,"",IF($K7941&lt;&gt;"",IF(COUNTIF($K$19:$K7941,$K7941)&gt;1,"SI","NO"),IF(COUNTIFS($A$19:$A7941,$A7941,$C$19:$C7941,$C7941,$J$19:$J7941,$J7941,$D$19:$D7941,$D7941)&gt;1,"SI","NO")))</f>
        <v/>
      </c>
      <c r="N7941" s="11">
        <f>IF(COUNTA($A7941:$K7941)=0,"",IF(AND($L7941="SI",$M7941="NO"),IFERROR($H7941,0),0))</f>
        <v/>
      </c>
      <c r="O7941" s="9">
        <f>IF(COUNTA($A7941:$K7941)=0,"",IF($M7941="SI","CUFE o factura duplicada dentro del reporte; no se suma dos veces",IF(IFERROR($H7941,0)&lt;=0,"DIAN reporta valor susceptible 0",IF($L7941="NO",IFERROR(LOOKUP(2,1/((LISTS!$M$2:$M$13&lt;&gt;"")*ISNUMBER(SEARCH(LISTS!$M$2:$M$13,$I7941))),LISTS!$O$2:$O$13),"Medio de pago no elegible o no identificado por DIAN"),"Apta automaticamente por pago electronico y base positiva"))))</f>
        <v/>
      </c>
    </row>
    <row r="7942">
      <c r="A7942" s="9" t="n"/>
      <c r="B7942" s="9" t="n"/>
      <c r="C7942" s="12" t="n"/>
      <c r="D7942" s="11" t="n"/>
      <c r="E7942" s="11" t="n"/>
      <c r="F7942" s="11" t="n"/>
      <c r="G7942" s="11" t="n"/>
      <c r="H7942" s="11" t="n"/>
      <c r="I7942" s="9" t="n"/>
      <c r="J7942" s="9" t="n"/>
      <c r="K7942" s="9" t="n"/>
      <c r="L7942" s="9">
        <f>IF(COUNTA($A7942:$K7942)=0,"",IF(AND(IFERROR($H7942,0)&gt;0,LEN(TRIM($K7942&amp;""))&gt;0,IFERROR(LOOKUP(2,1/((LISTS!$M$2:$M$13&lt;&gt;"")*ISNUMBER(SEARCH(LISTS!$M$2:$M$13,$I7942))),LISTS!$N$2:$N$13),"NO")="SI"),"SI","NO"))</f>
        <v/>
      </c>
      <c r="M7942" s="9">
        <f>IF(COUNTA($A7942:$K7942)=0,"",IF($K7942&lt;&gt;"",IF(COUNTIF($K$19:$K7942,$K7942)&gt;1,"SI","NO"),IF(COUNTIFS($A$19:$A7942,$A7942,$C$19:$C7942,$C7942,$J$19:$J7942,$J7942,$D$19:$D7942,$D7942)&gt;1,"SI","NO")))</f>
        <v/>
      </c>
      <c r="N7942" s="11">
        <f>IF(COUNTA($A7942:$K7942)=0,"",IF(AND($L7942="SI",$M7942="NO"),IFERROR($H7942,0),0))</f>
        <v/>
      </c>
      <c r="O7942" s="9">
        <f>IF(COUNTA($A7942:$K7942)=0,"",IF($M7942="SI","CUFE o factura duplicada dentro del reporte; no se suma dos veces",IF(IFERROR($H7942,0)&lt;=0,"DIAN reporta valor susceptible 0",IF($L7942="NO",IFERROR(LOOKUP(2,1/((LISTS!$M$2:$M$13&lt;&gt;"")*ISNUMBER(SEARCH(LISTS!$M$2:$M$13,$I7942))),LISTS!$O$2:$O$13),"Medio de pago no elegible o no identificado por DIAN"),"Apta automaticamente por pago electronico y base positiva"))))</f>
        <v/>
      </c>
    </row>
    <row r="7943">
      <c r="A7943" s="9" t="n"/>
      <c r="B7943" s="9" t="n"/>
      <c r="C7943" s="12" t="n"/>
      <c r="D7943" s="11" t="n"/>
      <c r="E7943" s="11" t="n"/>
      <c r="F7943" s="11" t="n"/>
      <c r="G7943" s="11" t="n"/>
      <c r="H7943" s="11" t="n"/>
      <c r="I7943" s="9" t="n"/>
      <c r="J7943" s="9" t="n"/>
      <c r="K7943" s="9" t="n"/>
      <c r="L7943" s="9">
        <f>IF(COUNTA($A7943:$K7943)=0,"",IF(AND(IFERROR($H7943,0)&gt;0,LEN(TRIM($K7943&amp;""))&gt;0,IFERROR(LOOKUP(2,1/((LISTS!$M$2:$M$13&lt;&gt;"")*ISNUMBER(SEARCH(LISTS!$M$2:$M$13,$I7943))),LISTS!$N$2:$N$13),"NO")="SI"),"SI","NO"))</f>
        <v/>
      </c>
      <c r="M7943" s="9">
        <f>IF(COUNTA($A7943:$K7943)=0,"",IF($K7943&lt;&gt;"",IF(COUNTIF($K$19:$K7943,$K7943)&gt;1,"SI","NO"),IF(COUNTIFS($A$19:$A7943,$A7943,$C$19:$C7943,$C7943,$J$19:$J7943,$J7943,$D$19:$D7943,$D7943)&gt;1,"SI","NO")))</f>
        <v/>
      </c>
      <c r="N7943" s="11">
        <f>IF(COUNTA($A7943:$K7943)=0,"",IF(AND($L7943="SI",$M7943="NO"),IFERROR($H7943,0),0))</f>
        <v/>
      </c>
      <c r="O7943" s="9">
        <f>IF(COUNTA($A7943:$K7943)=0,"",IF($M7943="SI","CUFE o factura duplicada dentro del reporte; no se suma dos veces",IF(IFERROR($H7943,0)&lt;=0,"DIAN reporta valor susceptible 0",IF($L7943="NO",IFERROR(LOOKUP(2,1/((LISTS!$M$2:$M$13&lt;&gt;"")*ISNUMBER(SEARCH(LISTS!$M$2:$M$13,$I7943))),LISTS!$O$2:$O$13),"Medio de pago no elegible o no identificado por DIAN"),"Apta automaticamente por pago electronico y base positiva"))))</f>
        <v/>
      </c>
    </row>
    <row r="7944">
      <c r="A7944" s="9" t="n"/>
      <c r="B7944" s="9" t="n"/>
      <c r="C7944" s="12" t="n"/>
      <c r="D7944" s="11" t="n"/>
      <c r="E7944" s="11" t="n"/>
      <c r="F7944" s="11" t="n"/>
      <c r="G7944" s="11" t="n"/>
      <c r="H7944" s="11" t="n"/>
      <c r="I7944" s="9" t="n"/>
      <c r="J7944" s="9" t="n"/>
      <c r="K7944" s="9" t="n"/>
      <c r="L7944" s="9">
        <f>IF(COUNTA($A7944:$K7944)=0,"",IF(AND(IFERROR($H7944,0)&gt;0,LEN(TRIM($K7944&amp;""))&gt;0,IFERROR(LOOKUP(2,1/((LISTS!$M$2:$M$13&lt;&gt;"")*ISNUMBER(SEARCH(LISTS!$M$2:$M$13,$I7944))),LISTS!$N$2:$N$13),"NO")="SI"),"SI","NO"))</f>
        <v/>
      </c>
      <c r="M7944" s="9">
        <f>IF(COUNTA($A7944:$K7944)=0,"",IF($K7944&lt;&gt;"",IF(COUNTIF($K$19:$K7944,$K7944)&gt;1,"SI","NO"),IF(COUNTIFS($A$19:$A7944,$A7944,$C$19:$C7944,$C7944,$J$19:$J7944,$J7944,$D$19:$D7944,$D7944)&gt;1,"SI","NO")))</f>
        <v/>
      </c>
      <c r="N7944" s="11">
        <f>IF(COUNTA($A7944:$K7944)=0,"",IF(AND($L7944="SI",$M7944="NO"),IFERROR($H7944,0),0))</f>
        <v/>
      </c>
      <c r="O7944" s="9">
        <f>IF(COUNTA($A7944:$K7944)=0,"",IF($M7944="SI","CUFE o factura duplicada dentro del reporte; no se suma dos veces",IF(IFERROR($H7944,0)&lt;=0,"DIAN reporta valor susceptible 0",IF($L7944="NO",IFERROR(LOOKUP(2,1/((LISTS!$M$2:$M$13&lt;&gt;"")*ISNUMBER(SEARCH(LISTS!$M$2:$M$13,$I7944))),LISTS!$O$2:$O$13),"Medio de pago no elegible o no identificado por DIAN"),"Apta automaticamente por pago electronico y base positiva"))))</f>
        <v/>
      </c>
    </row>
    <row r="7945">
      <c r="A7945" s="9" t="n"/>
      <c r="B7945" s="9" t="n"/>
      <c r="C7945" s="12" t="n"/>
      <c r="D7945" s="11" t="n"/>
      <c r="E7945" s="11" t="n"/>
      <c r="F7945" s="11" t="n"/>
      <c r="G7945" s="11" t="n"/>
      <c r="H7945" s="11" t="n"/>
      <c r="I7945" s="9" t="n"/>
      <c r="J7945" s="9" t="n"/>
      <c r="K7945" s="9" t="n"/>
      <c r="L7945" s="9">
        <f>IF(COUNTA($A7945:$K7945)=0,"",IF(AND(IFERROR($H7945,0)&gt;0,LEN(TRIM($K7945&amp;""))&gt;0,IFERROR(LOOKUP(2,1/((LISTS!$M$2:$M$13&lt;&gt;"")*ISNUMBER(SEARCH(LISTS!$M$2:$M$13,$I7945))),LISTS!$N$2:$N$13),"NO")="SI"),"SI","NO"))</f>
        <v/>
      </c>
      <c r="M7945" s="9">
        <f>IF(COUNTA($A7945:$K7945)=0,"",IF($K7945&lt;&gt;"",IF(COUNTIF($K$19:$K7945,$K7945)&gt;1,"SI","NO"),IF(COUNTIFS($A$19:$A7945,$A7945,$C$19:$C7945,$C7945,$J$19:$J7945,$J7945,$D$19:$D7945,$D7945)&gt;1,"SI","NO")))</f>
        <v/>
      </c>
      <c r="N7945" s="11">
        <f>IF(COUNTA($A7945:$K7945)=0,"",IF(AND($L7945="SI",$M7945="NO"),IFERROR($H7945,0),0))</f>
        <v/>
      </c>
      <c r="O7945" s="9">
        <f>IF(COUNTA($A7945:$K7945)=0,"",IF($M7945="SI","CUFE o factura duplicada dentro del reporte; no se suma dos veces",IF(IFERROR($H7945,0)&lt;=0,"DIAN reporta valor susceptible 0",IF($L7945="NO",IFERROR(LOOKUP(2,1/((LISTS!$M$2:$M$13&lt;&gt;"")*ISNUMBER(SEARCH(LISTS!$M$2:$M$13,$I7945))),LISTS!$O$2:$O$13),"Medio de pago no elegible o no identificado por DIAN"),"Apta automaticamente por pago electronico y base positiva"))))</f>
        <v/>
      </c>
    </row>
    <row r="7946">
      <c r="A7946" s="9" t="n"/>
      <c r="B7946" s="9" t="n"/>
      <c r="C7946" s="12" t="n"/>
      <c r="D7946" s="11" t="n"/>
      <c r="E7946" s="11" t="n"/>
      <c r="F7946" s="11" t="n"/>
      <c r="G7946" s="11" t="n"/>
      <c r="H7946" s="11" t="n"/>
      <c r="I7946" s="9" t="n"/>
      <c r="J7946" s="9" t="n"/>
      <c r="K7946" s="9" t="n"/>
      <c r="L7946" s="9">
        <f>IF(COUNTA($A7946:$K7946)=0,"",IF(AND(IFERROR($H7946,0)&gt;0,LEN(TRIM($K7946&amp;""))&gt;0,IFERROR(LOOKUP(2,1/((LISTS!$M$2:$M$13&lt;&gt;"")*ISNUMBER(SEARCH(LISTS!$M$2:$M$13,$I7946))),LISTS!$N$2:$N$13),"NO")="SI"),"SI","NO"))</f>
        <v/>
      </c>
      <c r="M7946" s="9">
        <f>IF(COUNTA($A7946:$K7946)=0,"",IF($K7946&lt;&gt;"",IF(COUNTIF($K$19:$K7946,$K7946)&gt;1,"SI","NO"),IF(COUNTIFS($A$19:$A7946,$A7946,$C$19:$C7946,$C7946,$J$19:$J7946,$J7946,$D$19:$D7946,$D7946)&gt;1,"SI","NO")))</f>
        <v/>
      </c>
      <c r="N7946" s="11">
        <f>IF(COUNTA($A7946:$K7946)=0,"",IF(AND($L7946="SI",$M7946="NO"),IFERROR($H7946,0),0))</f>
        <v/>
      </c>
      <c r="O7946" s="9">
        <f>IF(COUNTA($A7946:$K7946)=0,"",IF($M7946="SI","CUFE o factura duplicada dentro del reporte; no se suma dos veces",IF(IFERROR($H7946,0)&lt;=0,"DIAN reporta valor susceptible 0",IF($L7946="NO",IFERROR(LOOKUP(2,1/((LISTS!$M$2:$M$13&lt;&gt;"")*ISNUMBER(SEARCH(LISTS!$M$2:$M$13,$I7946))),LISTS!$O$2:$O$13),"Medio de pago no elegible o no identificado por DIAN"),"Apta automaticamente por pago electronico y base positiva"))))</f>
        <v/>
      </c>
    </row>
    <row r="7947">
      <c r="A7947" s="9" t="n"/>
      <c r="B7947" s="9" t="n"/>
      <c r="C7947" s="12" t="n"/>
      <c r="D7947" s="11" t="n"/>
      <c r="E7947" s="11" t="n"/>
      <c r="F7947" s="11" t="n"/>
      <c r="G7947" s="11" t="n"/>
      <c r="H7947" s="11" t="n"/>
      <c r="I7947" s="9" t="n"/>
      <c r="J7947" s="9" t="n"/>
      <c r="K7947" s="9" t="n"/>
      <c r="L7947" s="9">
        <f>IF(COUNTA($A7947:$K7947)=0,"",IF(AND(IFERROR($H7947,0)&gt;0,LEN(TRIM($K7947&amp;""))&gt;0,IFERROR(LOOKUP(2,1/((LISTS!$M$2:$M$13&lt;&gt;"")*ISNUMBER(SEARCH(LISTS!$M$2:$M$13,$I7947))),LISTS!$N$2:$N$13),"NO")="SI"),"SI","NO"))</f>
        <v/>
      </c>
      <c r="M7947" s="9">
        <f>IF(COUNTA($A7947:$K7947)=0,"",IF($K7947&lt;&gt;"",IF(COUNTIF($K$19:$K7947,$K7947)&gt;1,"SI","NO"),IF(COUNTIFS($A$19:$A7947,$A7947,$C$19:$C7947,$C7947,$J$19:$J7947,$J7947,$D$19:$D7947,$D7947)&gt;1,"SI","NO")))</f>
        <v/>
      </c>
      <c r="N7947" s="11">
        <f>IF(COUNTA($A7947:$K7947)=0,"",IF(AND($L7947="SI",$M7947="NO"),IFERROR($H7947,0),0))</f>
        <v/>
      </c>
      <c r="O7947" s="9">
        <f>IF(COUNTA($A7947:$K7947)=0,"",IF($M7947="SI","CUFE o factura duplicada dentro del reporte; no se suma dos veces",IF(IFERROR($H7947,0)&lt;=0,"DIAN reporta valor susceptible 0",IF($L7947="NO",IFERROR(LOOKUP(2,1/((LISTS!$M$2:$M$13&lt;&gt;"")*ISNUMBER(SEARCH(LISTS!$M$2:$M$13,$I7947))),LISTS!$O$2:$O$13),"Medio de pago no elegible o no identificado por DIAN"),"Apta automaticamente por pago electronico y base positiva"))))</f>
        <v/>
      </c>
    </row>
    <row r="7948">
      <c r="A7948" s="9" t="n"/>
      <c r="B7948" s="9" t="n"/>
      <c r="C7948" s="12" t="n"/>
      <c r="D7948" s="11" t="n"/>
      <c r="E7948" s="11" t="n"/>
      <c r="F7948" s="11" t="n"/>
      <c r="G7948" s="11" t="n"/>
      <c r="H7948" s="11" t="n"/>
      <c r="I7948" s="9" t="n"/>
      <c r="J7948" s="9" t="n"/>
      <c r="K7948" s="9" t="n"/>
      <c r="L7948" s="9">
        <f>IF(COUNTA($A7948:$K7948)=0,"",IF(AND(IFERROR($H7948,0)&gt;0,LEN(TRIM($K7948&amp;""))&gt;0,IFERROR(LOOKUP(2,1/((LISTS!$M$2:$M$13&lt;&gt;"")*ISNUMBER(SEARCH(LISTS!$M$2:$M$13,$I7948))),LISTS!$N$2:$N$13),"NO")="SI"),"SI","NO"))</f>
        <v/>
      </c>
      <c r="M7948" s="9">
        <f>IF(COUNTA($A7948:$K7948)=0,"",IF($K7948&lt;&gt;"",IF(COUNTIF($K$19:$K7948,$K7948)&gt;1,"SI","NO"),IF(COUNTIFS($A$19:$A7948,$A7948,$C$19:$C7948,$C7948,$J$19:$J7948,$J7948,$D$19:$D7948,$D7948)&gt;1,"SI","NO")))</f>
        <v/>
      </c>
      <c r="N7948" s="11">
        <f>IF(COUNTA($A7948:$K7948)=0,"",IF(AND($L7948="SI",$M7948="NO"),IFERROR($H7948,0),0))</f>
        <v/>
      </c>
      <c r="O7948" s="9">
        <f>IF(COUNTA($A7948:$K7948)=0,"",IF($M7948="SI","CUFE o factura duplicada dentro del reporte; no se suma dos veces",IF(IFERROR($H7948,0)&lt;=0,"DIAN reporta valor susceptible 0",IF($L7948="NO",IFERROR(LOOKUP(2,1/((LISTS!$M$2:$M$13&lt;&gt;"")*ISNUMBER(SEARCH(LISTS!$M$2:$M$13,$I7948))),LISTS!$O$2:$O$13),"Medio de pago no elegible o no identificado por DIAN"),"Apta automaticamente por pago electronico y base positiva"))))</f>
        <v/>
      </c>
    </row>
    <row r="7949">
      <c r="A7949" s="9" t="n"/>
      <c r="B7949" s="9" t="n"/>
      <c r="C7949" s="12" t="n"/>
      <c r="D7949" s="11" t="n"/>
      <c r="E7949" s="11" t="n"/>
      <c r="F7949" s="11" t="n"/>
      <c r="G7949" s="11" t="n"/>
      <c r="H7949" s="11" t="n"/>
      <c r="I7949" s="9" t="n"/>
      <c r="J7949" s="9" t="n"/>
      <c r="K7949" s="9" t="n"/>
      <c r="L7949" s="9">
        <f>IF(COUNTA($A7949:$K7949)=0,"",IF(AND(IFERROR($H7949,0)&gt;0,LEN(TRIM($K7949&amp;""))&gt;0,IFERROR(LOOKUP(2,1/((LISTS!$M$2:$M$13&lt;&gt;"")*ISNUMBER(SEARCH(LISTS!$M$2:$M$13,$I7949))),LISTS!$N$2:$N$13),"NO")="SI"),"SI","NO"))</f>
        <v/>
      </c>
      <c r="M7949" s="9">
        <f>IF(COUNTA($A7949:$K7949)=0,"",IF($K7949&lt;&gt;"",IF(COUNTIF($K$19:$K7949,$K7949)&gt;1,"SI","NO"),IF(COUNTIFS($A$19:$A7949,$A7949,$C$19:$C7949,$C7949,$J$19:$J7949,$J7949,$D$19:$D7949,$D7949)&gt;1,"SI","NO")))</f>
        <v/>
      </c>
      <c r="N7949" s="11">
        <f>IF(COUNTA($A7949:$K7949)=0,"",IF(AND($L7949="SI",$M7949="NO"),IFERROR($H7949,0),0))</f>
        <v/>
      </c>
      <c r="O7949" s="9">
        <f>IF(COUNTA($A7949:$K7949)=0,"",IF($M7949="SI","CUFE o factura duplicada dentro del reporte; no se suma dos veces",IF(IFERROR($H7949,0)&lt;=0,"DIAN reporta valor susceptible 0",IF($L7949="NO",IFERROR(LOOKUP(2,1/((LISTS!$M$2:$M$13&lt;&gt;"")*ISNUMBER(SEARCH(LISTS!$M$2:$M$13,$I7949))),LISTS!$O$2:$O$13),"Medio de pago no elegible o no identificado por DIAN"),"Apta automaticamente por pago electronico y base positiva"))))</f>
        <v/>
      </c>
    </row>
    <row r="7950">
      <c r="A7950" s="9" t="n"/>
      <c r="B7950" s="9" t="n"/>
      <c r="C7950" s="12" t="n"/>
      <c r="D7950" s="11" t="n"/>
      <c r="E7950" s="11" t="n"/>
      <c r="F7950" s="11" t="n"/>
      <c r="G7950" s="11" t="n"/>
      <c r="H7950" s="11" t="n"/>
      <c r="I7950" s="9" t="n"/>
      <c r="J7950" s="9" t="n"/>
      <c r="K7950" s="9" t="n"/>
      <c r="L7950" s="9">
        <f>IF(COUNTA($A7950:$K7950)=0,"",IF(AND(IFERROR($H7950,0)&gt;0,LEN(TRIM($K7950&amp;""))&gt;0,IFERROR(LOOKUP(2,1/((LISTS!$M$2:$M$13&lt;&gt;"")*ISNUMBER(SEARCH(LISTS!$M$2:$M$13,$I7950))),LISTS!$N$2:$N$13),"NO")="SI"),"SI","NO"))</f>
        <v/>
      </c>
      <c r="M7950" s="9">
        <f>IF(COUNTA($A7950:$K7950)=0,"",IF($K7950&lt;&gt;"",IF(COUNTIF($K$19:$K7950,$K7950)&gt;1,"SI","NO"),IF(COUNTIFS($A$19:$A7950,$A7950,$C$19:$C7950,$C7950,$J$19:$J7950,$J7950,$D$19:$D7950,$D7950)&gt;1,"SI","NO")))</f>
        <v/>
      </c>
      <c r="N7950" s="11">
        <f>IF(COUNTA($A7950:$K7950)=0,"",IF(AND($L7950="SI",$M7950="NO"),IFERROR($H7950,0),0))</f>
        <v/>
      </c>
      <c r="O7950" s="9">
        <f>IF(COUNTA($A7950:$K7950)=0,"",IF($M7950="SI","CUFE o factura duplicada dentro del reporte; no se suma dos veces",IF(IFERROR($H7950,0)&lt;=0,"DIAN reporta valor susceptible 0",IF($L7950="NO",IFERROR(LOOKUP(2,1/((LISTS!$M$2:$M$13&lt;&gt;"")*ISNUMBER(SEARCH(LISTS!$M$2:$M$13,$I7950))),LISTS!$O$2:$O$13),"Medio de pago no elegible o no identificado por DIAN"),"Apta automaticamente por pago electronico y base positiva"))))</f>
        <v/>
      </c>
    </row>
    <row r="7951">
      <c r="A7951" s="9" t="n"/>
      <c r="B7951" s="9" t="n"/>
      <c r="C7951" s="12" t="n"/>
      <c r="D7951" s="11" t="n"/>
      <c r="E7951" s="11" t="n"/>
      <c r="F7951" s="11" t="n"/>
      <c r="G7951" s="11" t="n"/>
      <c r="H7951" s="11" t="n"/>
      <c r="I7951" s="9" t="n"/>
      <c r="J7951" s="9" t="n"/>
      <c r="K7951" s="9" t="n"/>
      <c r="L7951" s="9">
        <f>IF(COUNTA($A7951:$K7951)=0,"",IF(AND(IFERROR($H7951,0)&gt;0,LEN(TRIM($K7951&amp;""))&gt;0,IFERROR(LOOKUP(2,1/((LISTS!$M$2:$M$13&lt;&gt;"")*ISNUMBER(SEARCH(LISTS!$M$2:$M$13,$I7951))),LISTS!$N$2:$N$13),"NO")="SI"),"SI","NO"))</f>
        <v/>
      </c>
      <c r="M7951" s="9">
        <f>IF(COUNTA($A7951:$K7951)=0,"",IF($K7951&lt;&gt;"",IF(COUNTIF($K$19:$K7951,$K7951)&gt;1,"SI","NO"),IF(COUNTIFS($A$19:$A7951,$A7951,$C$19:$C7951,$C7951,$J$19:$J7951,$J7951,$D$19:$D7951,$D7951)&gt;1,"SI","NO")))</f>
        <v/>
      </c>
      <c r="N7951" s="11">
        <f>IF(COUNTA($A7951:$K7951)=0,"",IF(AND($L7951="SI",$M7951="NO"),IFERROR($H7951,0),0))</f>
        <v/>
      </c>
      <c r="O7951" s="9">
        <f>IF(COUNTA($A7951:$K7951)=0,"",IF($M7951="SI","CUFE o factura duplicada dentro del reporte; no se suma dos veces",IF(IFERROR($H7951,0)&lt;=0,"DIAN reporta valor susceptible 0",IF($L7951="NO",IFERROR(LOOKUP(2,1/((LISTS!$M$2:$M$13&lt;&gt;"")*ISNUMBER(SEARCH(LISTS!$M$2:$M$13,$I7951))),LISTS!$O$2:$O$13),"Medio de pago no elegible o no identificado por DIAN"),"Apta automaticamente por pago electronico y base positiva"))))</f>
        <v/>
      </c>
    </row>
    <row r="7952">
      <c r="A7952" s="9" t="n"/>
      <c r="B7952" s="9" t="n"/>
      <c r="C7952" s="12" t="n"/>
      <c r="D7952" s="11" t="n"/>
      <c r="E7952" s="11" t="n"/>
      <c r="F7952" s="11" t="n"/>
      <c r="G7952" s="11" t="n"/>
      <c r="H7952" s="11" t="n"/>
      <c r="I7952" s="9" t="n"/>
      <c r="J7952" s="9" t="n"/>
      <c r="K7952" s="9" t="n"/>
      <c r="L7952" s="9">
        <f>IF(COUNTA($A7952:$K7952)=0,"",IF(AND(IFERROR($H7952,0)&gt;0,LEN(TRIM($K7952&amp;""))&gt;0,IFERROR(LOOKUP(2,1/((LISTS!$M$2:$M$13&lt;&gt;"")*ISNUMBER(SEARCH(LISTS!$M$2:$M$13,$I7952))),LISTS!$N$2:$N$13),"NO")="SI"),"SI","NO"))</f>
        <v/>
      </c>
      <c r="M7952" s="9">
        <f>IF(COUNTA($A7952:$K7952)=0,"",IF($K7952&lt;&gt;"",IF(COUNTIF($K$19:$K7952,$K7952)&gt;1,"SI","NO"),IF(COUNTIFS($A$19:$A7952,$A7952,$C$19:$C7952,$C7952,$J$19:$J7952,$J7952,$D$19:$D7952,$D7952)&gt;1,"SI","NO")))</f>
        <v/>
      </c>
      <c r="N7952" s="11">
        <f>IF(COUNTA($A7952:$K7952)=0,"",IF(AND($L7952="SI",$M7952="NO"),IFERROR($H7952,0),0))</f>
        <v/>
      </c>
      <c r="O7952" s="9">
        <f>IF(COUNTA($A7952:$K7952)=0,"",IF($M7952="SI","CUFE o factura duplicada dentro del reporte; no se suma dos veces",IF(IFERROR($H7952,0)&lt;=0,"DIAN reporta valor susceptible 0",IF($L7952="NO",IFERROR(LOOKUP(2,1/((LISTS!$M$2:$M$13&lt;&gt;"")*ISNUMBER(SEARCH(LISTS!$M$2:$M$13,$I7952))),LISTS!$O$2:$O$13),"Medio de pago no elegible o no identificado por DIAN"),"Apta automaticamente por pago electronico y base positiva"))))</f>
        <v/>
      </c>
    </row>
    <row r="7953">
      <c r="A7953" s="9" t="n"/>
      <c r="B7953" s="9" t="n"/>
      <c r="C7953" s="12" t="n"/>
      <c r="D7953" s="11" t="n"/>
      <c r="E7953" s="11" t="n"/>
      <c r="F7953" s="11" t="n"/>
      <c r="G7953" s="11" t="n"/>
      <c r="H7953" s="11" t="n"/>
      <c r="I7953" s="9" t="n"/>
      <c r="J7953" s="9" t="n"/>
      <c r="K7953" s="9" t="n"/>
      <c r="L7953" s="9">
        <f>IF(COUNTA($A7953:$K7953)=0,"",IF(AND(IFERROR($H7953,0)&gt;0,LEN(TRIM($K7953&amp;""))&gt;0,IFERROR(LOOKUP(2,1/((LISTS!$M$2:$M$13&lt;&gt;"")*ISNUMBER(SEARCH(LISTS!$M$2:$M$13,$I7953))),LISTS!$N$2:$N$13),"NO")="SI"),"SI","NO"))</f>
        <v/>
      </c>
      <c r="M7953" s="9">
        <f>IF(COUNTA($A7953:$K7953)=0,"",IF($K7953&lt;&gt;"",IF(COUNTIF($K$19:$K7953,$K7953)&gt;1,"SI","NO"),IF(COUNTIFS($A$19:$A7953,$A7953,$C$19:$C7953,$C7953,$J$19:$J7953,$J7953,$D$19:$D7953,$D7953)&gt;1,"SI","NO")))</f>
        <v/>
      </c>
      <c r="N7953" s="11">
        <f>IF(COUNTA($A7953:$K7953)=0,"",IF(AND($L7953="SI",$M7953="NO"),IFERROR($H7953,0),0))</f>
        <v/>
      </c>
      <c r="O7953" s="9">
        <f>IF(COUNTA($A7953:$K7953)=0,"",IF($M7953="SI","CUFE o factura duplicada dentro del reporte; no se suma dos veces",IF(IFERROR($H7953,0)&lt;=0,"DIAN reporta valor susceptible 0",IF($L7953="NO",IFERROR(LOOKUP(2,1/((LISTS!$M$2:$M$13&lt;&gt;"")*ISNUMBER(SEARCH(LISTS!$M$2:$M$13,$I7953))),LISTS!$O$2:$O$13),"Medio de pago no elegible o no identificado por DIAN"),"Apta automaticamente por pago electronico y base positiva"))))</f>
        <v/>
      </c>
    </row>
    <row r="7954">
      <c r="A7954" s="9" t="n"/>
      <c r="B7954" s="9" t="n"/>
      <c r="C7954" s="12" t="n"/>
      <c r="D7954" s="11" t="n"/>
      <c r="E7954" s="11" t="n"/>
      <c r="F7954" s="11" t="n"/>
      <c r="G7954" s="11" t="n"/>
      <c r="H7954" s="11" t="n"/>
      <c r="I7954" s="9" t="n"/>
      <c r="J7954" s="9" t="n"/>
      <c r="K7954" s="9" t="n"/>
      <c r="L7954" s="9">
        <f>IF(COUNTA($A7954:$K7954)=0,"",IF(AND(IFERROR($H7954,0)&gt;0,LEN(TRIM($K7954&amp;""))&gt;0,IFERROR(LOOKUP(2,1/((LISTS!$M$2:$M$13&lt;&gt;"")*ISNUMBER(SEARCH(LISTS!$M$2:$M$13,$I7954))),LISTS!$N$2:$N$13),"NO")="SI"),"SI","NO"))</f>
        <v/>
      </c>
      <c r="M7954" s="9">
        <f>IF(COUNTA($A7954:$K7954)=0,"",IF($K7954&lt;&gt;"",IF(COUNTIF($K$19:$K7954,$K7954)&gt;1,"SI","NO"),IF(COUNTIFS($A$19:$A7954,$A7954,$C$19:$C7954,$C7954,$J$19:$J7954,$J7954,$D$19:$D7954,$D7954)&gt;1,"SI","NO")))</f>
        <v/>
      </c>
      <c r="N7954" s="11">
        <f>IF(COUNTA($A7954:$K7954)=0,"",IF(AND($L7954="SI",$M7954="NO"),IFERROR($H7954,0),0))</f>
        <v/>
      </c>
      <c r="O7954" s="9">
        <f>IF(COUNTA($A7954:$K7954)=0,"",IF($M7954="SI","CUFE o factura duplicada dentro del reporte; no se suma dos veces",IF(IFERROR($H7954,0)&lt;=0,"DIAN reporta valor susceptible 0",IF($L7954="NO",IFERROR(LOOKUP(2,1/((LISTS!$M$2:$M$13&lt;&gt;"")*ISNUMBER(SEARCH(LISTS!$M$2:$M$13,$I7954))),LISTS!$O$2:$O$13),"Medio de pago no elegible o no identificado por DIAN"),"Apta automaticamente por pago electronico y base positiva"))))</f>
        <v/>
      </c>
    </row>
    <row r="7955">
      <c r="A7955" s="9" t="n"/>
      <c r="B7955" s="9" t="n"/>
      <c r="C7955" s="12" t="n"/>
      <c r="D7955" s="11" t="n"/>
      <c r="E7955" s="11" t="n"/>
      <c r="F7955" s="11" t="n"/>
      <c r="G7955" s="11" t="n"/>
      <c r="H7955" s="11" t="n"/>
      <c r="I7955" s="9" t="n"/>
      <c r="J7955" s="9" t="n"/>
      <c r="K7955" s="9" t="n"/>
      <c r="L7955" s="9">
        <f>IF(COUNTA($A7955:$K7955)=0,"",IF(AND(IFERROR($H7955,0)&gt;0,LEN(TRIM($K7955&amp;""))&gt;0,IFERROR(LOOKUP(2,1/((LISTS!$M$2:$M$13&lt;&gt;"")*ISNUMBER(SEARCH(LISTS!$M$2:$M$13,$I7955))),LISTS!$N$2:$N$13),"NO")="SI"),"SI","NO"))</f>
        <v/>
      </c>
      <c r="M7955" s="9">
        <f>IF(COUNTA($A7955:$K7955)=0,"",IF($K7955&lt;&gt;"",IF(COUNTIF($K$19:$K7955,$K7955)&gt;1,"SI","NO"),IF(COUNTIFS($A$19:$A7955,$A7955,$C$19:$C7955,$C7955,$J$19:$J7955,$J7955,$D$19:$D7955,$D7955)&gt;1,"SI","NO")))</f>
        <v/>
      </c>
      <c r="N7955" s="11">
        <f>IF(COUNTA($A7955:$K7955)=0,"",IF(AND($L7955="SI",$M7955="NO"),IFERROR($H7955,0),0))</f>
        <v/>
      </c>
      <c r="O7955" s="9">
        <f>IF(COUNTA($A7955:$K7955)=0,"",IF($M7955="SI","CUFE o factura duplicada dentro del reporte; no se suma dos veces",IF(IFERROR($H7955,0)&lt;=0,"DIAN reporta valor susceptible 0",IF($L7955="NO",IFERROR(LOOKUP(2,1/((LISTS!$M$2:$M$13&lt;&gt;"")*ISNUMBER(SEARCH(LISTS!$M$2:$M$13,$I7955))),LISTS!$O$2:$O$13),"Medio de pago no elegible o no identificado por DIAN"),"Apta automaticamente por pago electronico y base positiva"))))</f>
        <v/>
      </c>
    </row>
    <row r="7956">
      <c r="A7956" s="9" t="n"/>
      <c r="B7956" s="9" t="n"/>
      <c r="C7956" s="12" t="n"/>
      <c r="D7956" s="11" t="n"/>
      <c r="E7956" s="11" t="n"/>
      <c r="F7956" s="11" t="n"/>
      <c r="G7956" s="11" t="n"/>
      <c r="H7956" s="11" t="n"/>
      <c r="I7956" s="9" t="n"/>
      <c r="J7956" s="9" t="n"/>
      <c r="K7956" s="9" t="n"/>
      <c r="L7956" s="9">
        <f>IF(COUNTA($A7956:$K7956)=0,"",IF(AND(IFERROR($H7956,0)&gt;0,LEN(TRIM($K7956&amp;""))&gt;0,IFERROR(LOOKUP(2,1/((LISTS!$M$2:$M$13&lt;&gt;"")*ISNUMBER(SEARCH(LISTS!$M$2:$M$13,$I7956))),LISTS!$N$2:$N$13),"NO")="SI"),"SI","NO"))</f>
        <v/>
      </c>
      <c r="M7956" s="9">
        <f>IF(COUNTA($A7956:$K7956)=0,"",IF($K7956&lt;&gt;"",IF(COUNTIF($K$19:$K7956,$K7956)&gt;1,"SI","NO"),IF(COUNTIFS($A$19:$A7956,$A7956,$C$19:$C7956,$C7956,$J$19:$J7956,$J7956,$D$19:$D7956,$D7956)&gt;1,"SI","NO")))</f>
        <v/>
      </c>
      <c r="N7956" s="11">
        <f>IF(COUNTA($A7956:$K7956)=0,"",IF(AND($L7956="SI",$M7956="NO"),IFERROR($H7956,0),0))</f>
        <v/>
      </c>
      <c r="O7956" s="9">
        <f>IF(COUNTA($A7956:$K7956)=0,"",IF($M7956="SI","CUFE o factura duplicada dentro del reporte; no se suma dos veces",IF(IFERROR($H7956,0)&lt;=0,"DIAN reporta valor susceptible 0",IF($L7956="NO",IFERROR(LOOKUP(2,1/((LISTS!$M$2:$M$13&lt;&gt;"")*ISNUMBER(SEARCH(LISTS!$M$2:$M$13,$I7956))),LISTS!$O$2:$O$13),"Medio de pago no elegible o no identificado por DIAN"),"Apta automaticamente por pago electronico y base positiva"))))</f>
        <v/>
      </c>
    </row>
    <row r="7957">
      <c r="A7957" s="9" t="n"/>
      <c r="B7957" s="9" t="n"/>
      <c r="C7957" s="12" t="n"/>
      <c r="D7957" s="11" t="n"/>
      <c r="E7957" s="11" t="n"/>
      <c r="F7957" s="11" t="n"/>
      <c r="G7957" s="11" t="n"/>
      <c r="H7957" s="11" t="n"/>
      <c r="I7957" s="9" t="n"/>
      <c r="J7957" s="9" t="n"/>
      <c r="K7957" s="9" t="n"/>
      <c r="L7957" s="9">
        <f>IF(COUNTA($A7957:$K7957)=0,"",IF(AND(IFERROR($H7957,0)&gt;0,LEN(TRIM($K7957&amp;""))&gt;0,IFERROR(LOOKUP(2,1/((LISTS!$M$2:$M$13&lt;&gt;"")*ISNUMBER(SEARCH(LISTS!$M$2:$M$13,$I7957))),LISTS!$N$2:$N$13),"NO")="SI"),"SI","NO"))</f>
        <v/>
      </c>
      <c r="M7957" s="9">
        <f>IF(COUNTA($A7957:$K7957)=0,"",IF($K7957&lt;&gt;"",IF(COUNTIF($K$19:$K7957,$K7957)&gt;1,"SI","NO"),IF(COUNTIFS($A$19:$A7957,$A7957,$C$19:$C7957,$C7957,$J$19:$J7957,$J7957,$D$19:$D7957,$D7957)&gt;1,"SI","NO")))</f>
        <v/>
      </c>
      <c r="N7957" s="11">
        <f>IF(COUNTA($A7957:$K7957)=0,"",IF(AND($L7957="SI",$M7957="NO"),IFERROR($H7957,0),0))</f>
        <v/>
      </c>
      <c r="O7957" s="9">
        <f>IF(COUNTA($A7957:$K7957)=0,"",IF($M7957="SI","CUFE o factura duplicada dentro del reporte; no se suma dos veces",IF(IFERROR($H7957,0)&lt;=0,"DIAN reporta valor susceptible 0",IF($L7957="NO",IFERROR(LOOKUP(2,1/((LISTS!$M$2:$M$13&lt;&gt;"")*ISNUMBER(SEARCH(LISTS!$M$2:$M$13,$I7957))),LISTS!$O$2:$O$13),"Medio de pago no elegible o no identificado por DIAN"),"Apta automaticamente por pago electronico y base positiva"))))</f>
        <v/>
      </c>
    </row>
    <row r="7958">
      <c r="A7958" s="9" t="n"/>
      <c r="B7958" s="9" t="n"/>
      <c r="C7958" s="12" t="n"/>
      <c r="D7958" s="11" t="n"/>
      <c r="E7958" s="11" t="n"/>
      <c r="F7958" s="11" t="n"/>
      <c r="G7958" s="11" t="n"/>
      <c r="H7958" s="11" t="n"/>
      <c r="I7958" s="9" t="n"/>
      <c r="J7958" s="9" t="n"/>
      <c r="K7958" s="9" t="n"/>
      <c r="L7958" s="9">
        <f>IF(COUNTA($A7958:$K7958)=0,"",IF(AND(IFERROR($H7958,0)&gt;0,LEN(TRIM($K7958&amp;""))&gt;0,IFERROR(LOOKUP(2,1/((LISTS!$M$2:$M$13&lt;&gt;"")*ISNUMBER(SEARCH(LISTS!$M$2:$M$13,$I7958))),LISTS!$N$2:$N$13),"NO")="SI"),"SI","NO"))</f>
        <v/>
      </c>
      <c r="M7958" s="9">
        <f>IF(COUNTA($A7958:$K7958)=0,"",IF($K7958&lt;&gt;"",IF(COUNTIF($K$19:$K7958,$K7958)&gt;1,"SI","NO"),IF(COUNTIFS($A$19:$A7958,$A7958,$C$19:$C7958,$C7958,$J$19:$J7958,$J7958,$D$19:$D7958,$D7958)&gt;1,"SI","NO")))</f>
        <v/>
      </c>
      <c r="N7958" s="11">
        <f>IF(COUNTA($A7958:$K7958)=0,"",IF(AND($L7958="SI",$M7958="NO"),IFERROR($H7958,0),0))</f>
        <v/>
      </c>
      <c r="O7958" s="9">
        <f>IF(COUNTA($A7958:$K7958)=0,"",IF($M7958="SI","CUFE o factura duplicada dentro del reporte; no se suma dos veces",IF(IFERROR($H7958,0)&lt;=0,"DIAN reporta valor susceptible 0",IF($L7958="NO",IFERROR(LOOKUP(2,1/((LISTS!$M$2:$M$13&lt;&gt;"")*ISNUMBER(SEARCH(LISTS!$M$2:$M$13,$I7958))),LISTS!$O$2:$O$13),"Medio de pago no elegible o no identificado por DIAN"),"Apta automaticamente por pago electronico y base positiva"))))</f>
        <v/>
      </c>
    </row>
    <row r="7959">
      <c r="A7959" s="9" t="n"/>
      <c r="B7959" s="9" t="n"/>
      <c r="C7959" s="12" t="n"/>
      <c r="D7959" s="11" t="n"/>
      <c r="E7959" s="11" t="n"/>
      <c r="F7959" s="11" t="n"/>
      <c r="G7959" s="11" t="n"/>
      <c r="H7959" s="11" t="n"/>
      <c r="I7959" s="9" t="n"/>
      <c r="J7959" s="9" t="n"/>
      <c r="K7959" s="9" t="n"/>
      <c r="L7959" s="9">
        <f>IF(COUNTA($A7959:$K7959)=0,"",IF(AND(IFERROR($H7959,0)&gt;0,LEN(TRIM($K7959&amp;""))&gt;0,IFERROR(LOOKUP(2,1/((LISTS!$M$2:$M$13&lt;&gt;"")*ISNUMBER(SEARCH(LISTS!$M$2:$M$13,$I7959))),LISTS!$N$2:$N$13),"NO")="SI"),"SI","NO"))</f>
        <v/>
      </c>
      <c r="M7959" s="9">
        <f>IF(COUNTA($A7959:$K7959)=0,"",IF($K7959&lt;&gt;"",IF(COUNTIF($K$19:$K7959,$K7959)&gt;1,"SI","NO"),IF(COUNTIFS($A$19:$A7959,$A7959,$C$19:$C7959,$C7959,$J$19:$J7959,$J7959,$D$19:$D7959,$D7959)&gt;1,"SI","NO")))</f>
        <v/>
      </c>
      <c r="N7959" s="11">
        <f>IF(COUNTA($A7959:$K7959)=0,"",IF(AND($L7959="SI",$M7959="NO"),IFERROR($H7959,0),0))</f>
        <v/>
      </c>
      <c r="O7959" s="9">
        <f>IF(COUNTA($A7959:$K7959)=0,"",IF($M7959="SI","CUFE o factura duplicada dentro del reporte; no se suma dos veces",IF(IFERROR($H7959,0)&lt;=0,"DIAN reporta valor susceptible 0",IF($L7959="NO",IFERROR(LOOKUP(2,1/((LISTS!$M$2:$M$13&lt;&gt;"")*ISNUMBER(SEARCH(LISTS!$M$2:$M$13,$I7959))),LISTS!$O$2:$O$13),"Medio de pago no elegible o no identificado por DIAN"),"Apta automaticamente por pago electronico y base positiva"))))</f>
        <v/>
      </c>
    </row>
    <row r="7960">
      <c r="A7960" s="9" t="n"/>
      <c r="B7960" s="9" t="n"/>
      <c r="C7960" s="12" t="n"/>
      <c r="D7960" s="11" t="n"/>
      <c r="E7960" s="11" t="n"/>
      <c r="F7960" s="11" t="n"/>
      <c r="G7960" s="11" t="n"/>
      <c r="H7960" s="11" t="n"/>
      <c r="I7960" s="9" t="n"/>
      <c r="J7960" s="9" t="n"/>
      <c r="K7960" s="9" t="n"/>
      <c r="L7960" s="9">
        <f>IF(COUNTA($A7960:$K7960)=0,"",IF(AND(IFERROR($H7960,0)&gt;0,LEN(TRIM($K7960&amp;""))&gt;0,IFERROR(LOOKUP(2,1/((LISTS!$M$2:$M$13&lt;&gt;"")*ISNUMBER(SEARCH(LISTS!$M$2:$M$13,$I7960))),LISTS!$N$2:$N$13),"NO")="SI"),"SI","NO"))</f>
        <v/>
      </c>
      <c r="M7960" s="9">
        <f>IF(COUNTA($A7960:$K7960)=0,"",IF($K7960&lt;&gt;"",IF(COUNTIF($K$19:$K7960,$K7960)&gt;1,"SI","NO"),IF(COUNTIFS($A$19:$A7960,$A7960,$C$19:$C7960,$C7960,$J$19:$J7960,$J7960,$D$19:$D7960,$D7960)&gt;1,"SI","NO")))</f>
        <v/>
      </c>
      <c r="N7960" s="11">
        <f>IF(COUNTA($A7960:$K7960)=0,"",IF(AND($L7960="SI",$M7960="NO"),IFERROR($H7960,0),0))</f>
        <v/>
      </c>
      <c r="O7960" s="9">
        <f>IF(COUNTA($A7960:$K7960)=0,"",IF($M7960="SI","CUFE o factura duplicada dentro del reporte; no se suma dos veces",IF(IFERROR($H7960,0)&lt;=0,"DIAN reporta valor susceptible 0",IF($L7960="NO",IFERROR(LOOKUP(2,1/((LISTS!$M$2:$M$13&lt;&gt;"")*ISNUMBER(SEARCH(LISTS!$M$2:$M$13,$I7960))),LISTS!$O$2:$O$13),"Medio de pago no elegible o no identificado por DIAN"),"Apta automaticamente por pago electronico y base positiva"))))</f>
        <v/>
      </c>
    </row>
    <row r="7961">
      <c r="A7961" s="9" t="n"/>
      <c r="B7961" s="9" t="n"/>
      <c r="C7961" s="12" t="n"/>
      <c r="D7961" s="11" t="n"/>
      <c r="E7961" s="11" t="n"/>
      <c r="F7961" s="11" t="n"/>
      <c r="G7961" s="11" t="n"/>
      <c r="H7961" s="11" t="n"/>
      <c r="I7961" s="9" t="n"/>
      <c r="J7961" s="9" t="n"/>
      <c r="K7961" s="9" t="n"/>
      <c r="L7961" s="9">
        <f>IF(COUNTA($A7961:$K7961)=0,"",IF(AND(IFERROR($H7961,0)&gt;0,LEN(TRIM($K7961&amp;""))&gt;0,IFERROR(LOOKUP(2,1/((LISTS!$M$2:$M$13&lt;&gt;"")*ISNUMBER(SEARCH(LISTS!$M$2:$M$13,$I7961))),LISTS!$N$2:$N$13),"NO")="SI"),"SI","NO"))</f>
        <v/>
      </c>
      <c r="M7961" s="9">
        <f>IF(COUNTA($A7961:$K7961)=0,"",IF($K7961&lt;&gt;"",IF(COUNTIF($K$19:$K7961,$K7961)&gt;1,"SI","NO"),IF(COUNTIFS($A$19:$A7961,$A7961,$C$19:$C7961,$C7961,$J$19:$J7961,$J7961,$D$19:$D7961,$D7961)&gt;1,"SI","NO")))</f>
        <v/>
      </c>
      <c r="N7961" s="11">
        <f>IF(COUNTA($A7961:$K7961)=0,"",IF(AND($L7961="SI",$M7961="NO"),IFERROR($H7961,0),0))</f>
        <v/>
      </c>
      <c r="O7961" s="9">
        <f>IF(COUNTA($A7961:$K7961)=0,"",IF($M7961="SI","CUFE o factura duplicada dentro del reporte; no se suma dos veces",IF(IFERROR($H7961,0)&lt;=0,"DIAN reporta valor susceptible 0",IF($L7961="NO",IFERROR(LOOKUP(2,1/((LISTS!$M$2:$M$13&lt;&gt;"")*ISNUMBER(SEARCH(LISTS!$M$2:$M$13,$I7961))),LISTS!$O$2:$O$13),"Medio de pago no elegible o no identificado por DIAN"),"Apta automaticamente por pago electronico y base positiva"))))</f>
        <v/>
      </c>
    </row>
    <row r="7962">
      <c r="A7962" s="9" t="n"/>
      <c r="B7962" s="9" t="n"/>
      <c r="C7962" s="12" t="n"/>
      <c r="D7962" s="11" t="n"/>
      <c r="E7962" s="11" t="n"/>
      <c r="F7962" s="11" t="n"/>
      <c r="G7962" s="11" t="n"/>
      <c r="H7962" s="11" t="n"/>
      <c r="I7962" s="9" t="n"/>
      <c r="J7962" s="9" t="n"/>
      <c r="K7962" s="9" t="n"/>
      <c r="L7962" s="9">
        <f>IF(COUNTA($A7962:$K7962)=0,"",IF(AND(IFERROR($H7962,0)&gt;0,LEN(TRIM($K7962&amp;""))&gt;0,IFERROR(LOOKUP(2,1/((LISTS!$M$2:$M$13&lt;&gt;"")*ISNUMBER(SEARCH(LISTS!$M$2:$M$13,$I7962))),LISTS!$N$2:$N$13),"NO")="SI"),"SI","NO"))</f>
        <v/>
      </c>
      <c r="M7962" s="9">
        <f>IF(COUNTA($A7962:$K7962)=0,"",IF($K7962&lt;&gt;"",IF(COUNTIF($K$19:$K7962,$K7962)&gt;1,"SI","NO"),IF(COUNTIFS($A$19:$A7962,$A7962,$C$19:$C7962,$C7962,$J$19:$J7962,$J7962,$D$19:$D7962,$D7962)&gt;1,"SI","NO")))</f>
        <v/>
      </c>
      <c r="N7962" s="11">
        <f>IF(COUNTA($A7962:$K7962)=0,"",IF(AND($L7962="SI",$M7962="NO"),IFERROR($H7962,0),0))</f>
        <v/>
      </c>
      <c r="O7962" s="9">
        <f>IF(COUNTA($A7962:$K7962)=0,"",IF($M7962="SI","CUFE o factura duplicada dentro del reporte; no se suma dos veces",IF(IFERROR($H7962,0)&lt;=0,"DIAN reporta valor susceptible 0",IF($L7962="NO",IFERROR(LOOKUP(2,1/((LISTS!$M$2:$M$13&lt;&gt;"")*ISNUMBER(SEARCH(LISTS!$M$2:$M$13,$I7962))),LISTS!$O$2:$O$13),"Medio de pago no elegible o no identificado por DIAN"),"Apta automaticamente por pago electronico y base positiva"))))</f>
        <v/>
      </c>
    </row>
    <row r="7963">
      <c r="A7963" s="9" t="n"/>
      <c r="B7963" s="9" t="n"/>
      <c r="C7963" s="12" t="n"/>
      <c r="D7963" s="11" t="n"/>
      <c r="E7963" s="11" t="n"/>
      <c r="F7963" s="11" t="n"/>
      <c r="G7963" s="11" t="n"/>
      <c r="H7963" s="11" t="n"/>
      <c r="I7963" s="9" t="n"/>
      <c r="J7963" s="9" t="n"/>
      <c r="K7963" s="9" t="n"/>
      <c r="L7963" s="9">
        <f>IF(COUNTA($A7963:$K7963)=0,"",IF(AND(IFERROR($H7963,0)&gt;0,LEN(TRIM($K7963&amp;""))&gt;0,IFERROR(LOOKUP(2,1/((LISTS!$M$2:$M$13&lt;&gt;"")*ISNUMBER(SEARCH(LISTS!$M$2:$M$13,$I7963))),LISTS!$N$2:$N$13),"NO")="SI"),"SI","NO"))</f>
        <v/>
      </c>
      <c r="M7963" s="9">
        <f>IF(COUNTA($A7963:$K7963)=0,"",IF($K7963&lt;&gt;"",IF(COUNTIF($K$19:$K7963,$K7963)&gt;1,"SI","NO"),IF(COUNTIFS($A$19:$A7963,$A7963,$C$19:$C7963,$C7963,$J$19:$J7963,$J7963,$D$19:$D7963,$D7963)&gt;1,"SI","NO")))</f>
        <v/>
      </c>
      <c r="N7963" s="11">
        <f>IF(COUNTA($A7963:$K7963)=0,"",IF(AND($L7963="SI",$M7963="NO"),IFERROR($H7963,0),0))</f>
        <v/>
      </c>
      <c r="O7963" s="9">
        <f>IF(COUNTA($A7963:$K7963)=0,"",IF($M7963="SI","CUFE o factura duplicada dentro del reporte; no se suma dos veces",IF(IFERROR($H7963,0)&lt;=0,"DIAN reporta valor susceptible 0",IF($L7963="NO",IFERROR(LOOKUP(2,1/((LISTS!$M$2:$M$13&lt;&gt;"")*ISNUMBER(SEARCH(LISTS!$M$2:$M$13,$I7963))),LISTS!$O$2:$O$13),"Medio de pago no elegible o no identificado por DIAN"),"Apta automaticamente por pago electronico y base positiva"))))</f>
        <v/>
      </c>
    </row>
    <row r="7964">
      <c r="A7964" s="9" t="n"/>
      <c r="B7964" s="9" t="n"/>
      <c r="C7964" s="12" t="n"/>
      <c r="D7964" s="11" t="n"/>
      <c r="E7964" s="11" t="n"/>
      <c r="F7964" s="11" t="n"/>
      <c r="G7964" s="11" t="n"/>
      <c r="H7964" s="11" t="n"/>
      <c r="I7964" s="9" t="n"/>
      <c r="J7964" s="9" t="n"/>
      <c r="K7964" s="9" t="n"/>
      <c r="L7964" s="9">
        <f>IF(COUNTA($A7964:$K7964)=0,"",IF(AND(IFERROR($H7964,0)&gt;0,LEN(TRIM($K7964&amp;""))&gt;0,IFERROR(LOOKUP(2,1/((LISTS!$M$2:$M$13&lt;&gt;"")*ISNUMBER(SEARCH(LISTS!$M$2:$M$13,$I7964))),LISTS!$N$2:$N$13),"NO")="SI"),"SI","NO"))</f>
        <v/>
      </c>
      <c r="M7964" s="9">
        <f>IF(COUNTA($A7964:$K7964)=0,"",IF($K7964&lt;&gt;"",IF(COUNTIF($K$19:$K7964,$K7964)&gt;1,"SI","NO"),IF(COUNTIFS($A$19:$A7964,$A7964,$C$19:$C7964,$C7964,$J$19:$J7964,$J7964,$D$19:$D7964,$D7964)&gt;1,"SI","NO")))</f>
        <v/>
      </c>
      <c r="N7964" s="11">
        <f>IF(COUNTA($A7964:$K7964)=0,"",IF(AND($L7964="SI",$M7964="NO"),IFERROR($H7964,0),0))</f>
        <v/>
      </c>
      <c r="O7964" s="9">
        <f>IF(COUNTA($A7964:$K7964)=0,"",IF($M7964="SI","CUFE o factura duplicada dentro del reporte; no se suma dos veces",IF(IFERROR($H7964,0)&lt;=0,"DIAN reporta valor susceptible 0",IF($L7964="NO",IFERROR(LOOKUP(2,1/((LISTS!$M$2:$M$13&lt;&gt;"")*ISNUMBER(SEARCH(LISTS!$M$2:$M$13,$I7964))),LISTS!$O$2:$O$13),"Medio de pago no elegible o no identificado por DIAN"),"Apta automaticamente por pago electronico y base positiva"))))</f>
        <v/>
      </c>
    </row>
    <row r="7965">
      <c r="A7965" s="9" t="n"/>
      <c r="B7965" s="9" t="n"/>
      <c r="C7965" s="12" t="n"/>
      <c r="D7965" s="11" t="n"/>
      <c r="E7965" s="11" t="n"/>
      <c r="F7965" s="11" t="n"/>
      <c r="G7965" s="11" t="n"/>
      <c r="H7965" s="11" t="n"/>
      <c r="I7965" s="9" t="n"/>
      <c r="J7965" s="9" t="n"/>
      <c r="K7965" s="9" t="n"/>
      <c r="L7965" s="9">
        <f>IF(COUNTA($A7965:$K7965)=0,"",IF(AND(IFERROR($H7965,0)&gt;0,LEN(TRIM($K7965&amp;""))&gt;0,IFERROR(LOOKUP(2,1/((LISTS!$M$2:$M$13&lt;&gt;"")*ISNUMBER(SEARCH(LISTS!$M$2:$M$13,$I7965))),LISTS!$N$2:$N$13),"NO")="SI"),"SI","NO"))</f>
        <v/>
      </c>
      <c r="M7965" s="9">
        <f>IF(COUNTA($A7965:$K7965)=0,"",IF($K7965&lt;&gt;"",IF(COUNTIF($K$19:$K7965,$K7965)&gt;1,"SI","NO"),IF(COUNTIFS($A$19:$A7965,$A7965,$C$19:$C7965,$C7965,$J$19:$J7965,$J7965,$D$19:$D7965,$D7965)&gt;1,"SI","NO")))</f>
        <v/>
      </c>
      <c r="N7965" s="11">
        <f>IF(COUNTA($A7965:$K7965)=0,"",IF(AND($L7965="SI",$M7965="NO"),IFERROR($H7965,0),0))</f>
        <v/>
      </c>
      <c r="O7965" s="9">
        <f>IF(COUNTA($A7965:$K7965)=0,"",IF($M7965="SI","CUFE o factura duplicada dentro del reporte; no se suma dos veces",IF(IFERROR($H7965,0)&lt;=0,"DIAN reporta valor susceptible 0",IF($L7965="NO",IFERROR(LOOKUP(2,1/((LISTS!$M$2:$M$13&lt;&gt;"")*ISNUMBER(SEARCH(LISTS!$M$2:$M$13,$I7965))),LISTS!$O$2:$O$13),"Medio de pago no elegible o no identificado por DIAN"),"Apta automaticamente por pago electronico y base positiva"))))</f>
        <v/>
      </c>
    </row>
    <row r="7966">
      <c r="A7966" s="9" t="n"/>
      <c r="B7966" s="9" t="n"/>
      <c r="C7966" s="12" t="n"/>
      <c r="D7966" s="11" t="n"/>
      <c r="E7966" s="11" t="n"/>
      <c r="F7966" s="11" t="n"/>
      <c r="G7966" s="11" t="n"/>
      <c r="H7966" s="11" t="n"/>
      <c r="I7966" s="9" t="n"/>
      <c r="J7966" s="9" t="n"/>
      <c r="K7966" s="9" t="n"/>
      <c r="L7966" s="9">
        <f>IF(COUNTA($A7966:$K7966)=0,"",IF(AND(IFERROR($H7966,0)&gt;0,LEN(TRIM($K7966&amp;""))&gt;0,IFERROR(LOOKUP(2,1/((LISTS!$M$2:$M$13&lt;&gt;"")*ISNUMBER(SEARCH(LISTS!$M$2:$M$13,$I7966))),LISTS!$N$2:$N$13),"NO")="SI"),"SI","NO"))</f>
        <v/>
      </c>
      <c r="M7966" s="9">
        <f>IF(COUNTA($A7966:$K7966)=0,"",IF($K7966&lt;&gt;"",IF(COUNTIF($K$19:$K7966,$K7966)&gt;1,"SI","NO"),IF(COUNTIFS($A$19:$A7966,$A7966,$C$19:$C7966,$C7966,$J$19:$J7966,$J7966,$D$19:$D7966,$D7966)&gt;1,"SI","NO")))</f>
        <v/>
      </c>
      <c r="N7966" s="11">
        <f>IF(COUNTA($A7966:$K7966)=0,"",IF(AND($L7966="SI",$M7966="NO"),IFERROR($H7966,0),0))</f>
        <v/>
      </c>
      <c r="O7966" s="9">
        <f>IF(COUNTA($A7966:$K7966)=0,"",IF($M7966="SI","CUFE o factura duplicada dentro del reporte; no se suma dos veces",IF(IFERROR($H7966,0)&lt;=0,"DIAN reporta valor susceptible 0",IF($L7966="NO",IFERROR(LOOKUP(2,1/((LISTS!$M$2:$M$13&lt;&gt;"")*ISNUMBER(SEARCH(LISTS!$M$2:$M$13,$I7966))),LISTS!$O$2:$O$13),"Medio de pago no elegible o no identificado por DIAN"),"Apta automaticamente por pago electronico y base positiva"))))</f>
        <v/>
      </c>
    </row>
    <row r="7967">
      <c r="A7967" s="9" t="n"/>
      <c r="B7967" s="9" t="n"/>
      <c r="C7967" s="12" t="n"/>
      <c r="D7967" s="11" t="n"/>
      <c r="E7967" s="11" t="n"/>
      <c r="F7967" s="11" t="n"/>
      <c r="G7967" s="11" t="n"/>
      <c r="H7967" s="11" t="n"/>
      <c r="I7967" s="9" t="n"/>
      <c r="J7967" s="9" t="n"/>
      <c r="K7967" s="9" t="n"/>
      <c r="L7967" s="9">
        <f>IF(COUNTA($A7967:$K7967)=0,"",IF(AND(IFERROR($H7967,0)&gt;0,LEN(TRIM($K7967&amp;""))&gt;0,IFERROR(LOOKUP(2,1/((LISTS!$M$2:$M$13&lt;&gt;"")*ISNUMBER(SEARCH(LISTS!$M$2:$M$13,$I7967))),LISTS!$N$2:$N$13),"NO")="SI"),"SI","NO"))</f>
        <v/>
      </c>
      <c r="M7967" s="9">
        <f>IF(COUNTA($A7967:$K7967)=0,"",IF($K7967&lt;&gt;"",IF(COUNTIF($K$19:$K7967,$K7967)&gt;1,"SI","NO"),IF(COUNTIFS($A$19:$A7967,$A7967,$C$19:$C7967,$C7967,$J$19:$J7967,$J7967,$D$19:$D7967,$D7967)&gt;1,"SI","NO")))</f>
        <v/>
      </c>
      <c r="N7967" s="11">
        <f>IF(COUNTA($A7967:$K7967)=0,"",IF(AND($L7967="SI",$M7967="NO"),IFERROR($H7967,0),0))</f>
        <v/>
      </c>
      <c r="O7967" s="9">
        <f>IF(COUNTA($A7967:$K7967)=0,"",IF($M7967="SI","CUFE o factura duplicada dentro del reporte; no se suma dos veces",IF(IFERROR($H7967,0)&lt;=0,"DIAN reporta valor susceptible 0",IF($L7967="NO",IFERROR(LOOKUP(2,1/((LISTS!$M$2:$M$13&lt;&gt;"")*ISNUMBER(SEARCH(LISTS!$M$2:$M$13,$I7967))),LISTS!$O$2:$O$13),"Medio de pago no elegible o no identificado por DIAN"),"Apta automaticamente por pago electronico y base positiva"))))</f>
        <v/>
      </c>
    </row>
    <row r="7968">
      <c r="A7968" s="9" t="n"/>
      <c r="B7968" s="9" t="n"/>
      <c r="C7968" s="12" t="n"/>
      <c r="D7968" s="11" t="n"/>
      <c r="E7968" s="11" t="n"/>
      <c r="F7968" s="11" t="n"/>
      <c r="G7968" s="11" t="n"/>
      <c r="H7968" s="11" t="n"/>
      <c r="I7968" s="9" t="n"/>
      <c r="J7968" s="9" t="n"/>
      <c r="K7968" s="9" t="n"/>
      <c r="L7968" s="9">
        <f>IF(COUNTA($A7968:$K7968)=0,"",IF(AND(IFERROR($H7968,0)&gt;0,LEN(TRIM($K7968&amp;""))&gt;0,IFERROR(LOOKUP(2,1/((LISTS!$M$2:$M$13&lt;&gt;"")*ISNUMBER(SEARCH(LISTS!$M$2:$M$13,$I7968))),LISTS!$N$2:$N$13),"NO")="SI"),"SI","NO"))</f>
        <v/>
      </c>
      <c r="M7968" s="9">
        <f>IF(COUNTA($A7968:$K7968)=0,"",IF($K7968&lt;&gt;"",IF(COUNTIF($K$19:$K7968,$K7968)&gt;1,"SI","NO"),IF(COUNTIFS($A$19:$A7968,$A7968,$C$19:$C7968,$C7968,$J$19:$J7968,$J7968,$D$19:$D7968,$D7968)&gt;1,"SI","NO")))</f>
        <v/>
      </c>
      <c r="N7968" s="11">
        <f>IF(COUNTA($A7968:$K7968)=0,"",IF(AND($L7968="SI",$M7968="NO"),IFERROR($H7968,0),0))</f>
        <v/>
      </c>
      <c r="O7968" s="9">
        <f>IF(COUNTA($A7968:$K7968)=0,"",IF($M7968="SI","CUFE o factura duplicada dentro del reporte; no se suma dos veces",IF(IFERROR($H7968,0)&lt;=0,"DIAN reporta valor susceptible 0",IF($L7968="NO",IFERROR(LOOKUP(2,1/((LISTS!$M$2:$M$13&lt;&gt;"")*ISNUMBER(SEARCH(LISTS!$M$2:$M$13,$I7968))),LISTS!$O$2:$O$13),"Medio de pago no elegible o no identificado por DIAN"),"Apta automaticamente por pago electronico y base positiva"))))</f>
        <v/>
      </c>
    </row>
    <row r="7969">
      <c r="A7969" s="9" t="n"/>
      <c r="B7969" s="9" t="n"/>
      <c r="C7969" s="12" t="n"/>
      <c r="D7969" s="11" t="n"/>
      <c r="E7969" s="11" t="n"/>
      <c r="F7969" s="11" t="n"/>
      <c r="G7969" s="11" t="n"/>
      <c r="H7969" s="11" t="n"/>
      <c r="I7969" s="9" t="n"/>
      <c r="J7969" s="9" t="n"/>
      <c r="K7969" s="9" t="n"/>
      <c r="L7969" s="9">
        <f>IF(COUNTA($A7969:$K7969)=0,"",IF(AND(IFERROR($H7969,0)&gt;0,LEN(TRIM($K7969&amp;""))&gt;0,IFERROR(LOOKUP(2,1/((LISTS!$M$2:$M$13&lt;&gt;"")*ISNUMBER(SEARCH(LISTS!$M$2:$M$13,$I7969))),LISTS!$N$2:$N$13),"NO")="SI"),"SI","NO"))</f>
        <v/>
      </c>
      <c r="M7969" s="9">
        <f>IF(COUNTA($A7969:$K7969)=0,"",IF($K7969&lt;&gt;"",IF(COUNTIF($K$19:$K7969,$K7969)&gt;1,"SI","NO"),IF(COUNTIFS($A$19:$A7969,$A7969,$C$19:$C7969,$C7969,$J$19:$J7969,$J7969,$D$19:$D7969,$D7969)&gt;1,"SI","NO")))</f>
        <v/>
      </c>
      <c r="N7969" s="11">
        <f>IF(COUNTA($A7969:$K7969)=0,"",IF(AND($L7969="SI",$M7969="NO"),IFERROR($H7969,0),0))</f>
        <v/>
      </c>
      <c r="O7969" s="9">
        <f>IF(COUNTA($A7969:$K7969)=0,"",IF($M7969="SI","CUFE o factura duplicada dentro del reporte; no se suma dos veces",IF(IFERROR($H7969,0)&lt;=0,"DIAN reporta valor susceptible 0",IF($L7969="NO",IFERROR(LOOKUP(2,1/((LISTS!$M$2:$M$13&lt;&gt;"")*ISNUMBER(SEARCH(LISTS!$M$2:$M$13,$I7969))),LISTS!$O$2:$O$13),"Medio de pago no elegible o no identificado por DIAN"),"Apta automaticamente por pago electronico y base positiva"))))</f>
        <v/>
      </c>
    </row>
    <row r="7970">
      <c r="A7970" s="9" t="n"/>
      <c r="B7970" s="9" t="n"/>
      <c r="C7970" s="12" t="n"/>
      <c r="D7970" s="11" t="n"/>
      <c r="E7970" s="11" t="n"/>
      <c r="F7970" s="11" t="n"/>
      <c r="G7970" s="11" t="n"/>
      <c r="H7970" s="11" t="n"/>
      <c r="I7970" s="9" t="n"/>
      <c r="J7970" s="9" t="n"/>
      <c r="K7970" s="9" t="n"/>
      <c r="L7970" s="9">
        <f>IF(COUNTA($A7970:$K7970)=0,"",IF(AND(IFERROR($H7970,0)&gt;0,LEN(TRIM($K7970&amp;""))&gt;0,IFERROR(LOOKUP(2,1/((LISTS!$M$2:$M$13&lt;&gt;"")*ISNUMBER(SEARCH(LISTS!$M$2:$M$13,$I7970))),LISTS!$N$2:$N$13),"NO")="SI"),"SI","NO"))</f>
        <v/>
      </c>
      <c r="M7970" s="9">
        <f>IF(COUNTA($A7970:$K7970)=0,"",IF($K7970&lt;&gt;"",IF(COUNTIF($K$19:$K7970,$K7970)&gt;1,"SI","NO"),IF(COUNTIFS($A$19:$A7970,$A7970,$C$19:$C7970,$C7970,$J$19:$J7970,$J7970,$D$19:$D7970,$D7970)&gt;1,"SI","NO")))</f>
        <v/>
      </c>
      <c r="N7970" s="11">
        <f>IF(COUNTA($A7970:$K7970)=0,"",IF(AND($L7970="SI",$M7970="NO"),IFERROR($H7970,0),0))</f>
        <v/>
      </c>
      <c r="O7970" s="9">
        <f>IF(COUNTA($A7970:$K7970)=0,"",IF($M7970="SI","CUFE o factura duplicada dentro del reporte; no se suma dos veces",IF(IFERROR($H7970,0)&lt;=0,"DIAN reporta valor susceptible 0",IF($L7970="NO",IFERROR(LOOKUP(2,1/((LISTS!$M$2:$M$13&lt;&gt;"")*ISNUMBER(SEARCH(LISTS!$M$2:$M$13,$I7970))),LISTS!$O$2:$O$13),"Medio de pago no elegible o no identificado por DIAN"),"Apta automaticamente por pago electronico y base positiva"))))</f>
        <v/>
      </c>
    </row>
    <row r="7971">
      <c r="A7971" s="9" t="n"/>
      <c r="B7971" s="9" t="n"/>
      <c r="C7971" s="12" t="n"/>
      <c r="D7971" s="11" t="n"/>
      <c r="E7971" s="11" t="n"/>
      <c r="F7971" s="11" t="n"/>
      <c r="G7971" s="11" t="n"/>
      <c r="H7971" s="11" t="n"/>
      <c r="I7971" s="9" t="n"/>
      <c r="J7971" s="9" t="n"/>
      <c r="K7971" s="9" t="n"/>
      <c r="L7971" s="9">
        <f>IF(COUNTA($A7971:$K7971)=0,"",IF(AND(IFERROR($H7971,0)&gt;0,LEN(TRIM($K7971&amp;""))&gt;0,IFERROR(LOOKUP(2,1/((LISTS!$M$2:$M$13&lt;&gt;"")*ISNUMBER(SEARCH(LISTS!$M$2:$M$13,$I7971))),LISTS!$N$2:$N$13),"NO")="SI"),"SI","NO"))</f>
        <v/>
      </c>
      <c r="M7971" s="9">
        <f>IF(COUNTA($A7971:$K7971)=0,"",IF($K7971&lt;&gt;"",IF(COUNTIF($K$19:$K7971,$K7971)&gt;1,"SI","NO"),IF(COUNTIFS($A$19:$A7971,$A7971,$C$19:$C7971,$C7971,$J$19:$J7971,$J7971,$D$19:$D7971,$D7971)&gt;1,"SI","NO")))</f>
        <v/>
      </c>
      <c r="N7971" s="11">
        <f>IF(COUNTA($A7971:$K7971)=0,"",IF(AND($L7971="SI",$M7971="NO"),IFERROR($H7971,0),0))</f>
        <v/>
      </c>
      <c r="O7971" s="9">
        <f>IF(COUNTA($A7971:$K7971)=0,"",IF($M7971="SI","CUFE o factura duplicada dentro del reporte; no se suma dos veces",IF(IFERROR($H7971,0)&lt;=0,"DIAN reporta valor susceptible 0",IF($L7971="NO",IFERROR(LOOKUP(2,1/((LISTS!$M$2:$M$13&lt;&gt;"")*ISNUMBER(SEARCH(LISTS!$M$2:$M$13,$I7971))),LISTS!$O$2:$O$13),"Medio de pago no elegible o no identificado por DIAN"),"Apta automaticamente por pago electronico y base positiva"))))</f>
        <v/>
      </c>
    </row>
    <row r="7972">
      <c r="A7972" s="9" t="n"/>
      <c r="B7972" s="9" t="n"/>
      <c r="C7972" s="12" t="n"/>
      <c r="D7972" s="11" t="n"/>
      <c r="E7972" s="11" t="n"/>
      <c r="F7972" s="11" t="n"/>
      <c r="G7972" s="11" t="n"/>
      <c r="H7972" s="11" t="n"/>
      <c r="I7972" s="9" t="n"/>
      <c r="J7972" s="9" t="n"/>
      <c r="K7972" s="9" t="n"/>
      <c r="L7972" s="9">
        <f>IF(COUNTA($A7972:$K7972)=0,"",IF(AND(IFERROR($H7972,0)&gt;0,LEN(TRIM($K7972&amp;""))&gt;0,IFERROR(LOOKUP(2,1/((LISTS!$M$2:$M$13&lt;&gt;"")*ISNUMBER(SEARCH(LISTS!$M$2:$M$13,$I7972))),LISTS!$N$2:$N$13),"NO")="SI"),"SI","NO"))</f>
        <v/>
      </c>
      <c r="M7972" s="9">
        <f>IF(COUNTA($A7972:$K7972)=0,"",IF($K7972&lt;&gt;"",IF(COUNTIF($K$19:$K7972,$K7972)&gt;1,"SI","NO"),IF(COUNTIFS($A$19:$A7972,$A7972,$C$19:$C7972,$C7972,$J$19:$J7972,$J7972,$D$19:$D7972,$D7972)&gt;1,"SI","NO")))</f>
        <v/>
      </c>
      <c r="N7972" s="11">
        <f>IF(COUNTA($A7972:$K7972)=0,"",IF(AND($L7972="SI",$M7972="NO"),IFERROR($H7972,0),0))</f>
        <v/>
      </c>
      <c r="O7972" s="9">
        <f>IF(COUNTA($A7972:$K7972)=0,"",IF($M7972="SI","CUFE o factura duplicada dentro del reporte; no se suma dos veces",IF(IFERROR($H7972,0)&lt;=0,"DIAN reporta valor susceptible 0",IF($L7972="NO",IFERROR(LOOKUP(2,1/((LISTS!$M$2:$M$13&lt;&gt;"")*ISNUMBER(SEARCH(LISTS!$M$2:$M$13,$I7972))),LISTS!$O$2:$O$13),"Medio de pago no elegible o no identificado por DIAN"),"Apta automaticamente por pago electronico y base positiva"))))</f>
        <v/>
      </c>
    </row>
    <row r="7973">
      <c r="A7973" s="9" t="n"/>
      <c r="B7973" s="9" t="n"/>
      <c r="C7973" s="12" t="n"/>
      <c r="D7973" s="11" t="n"/>
      <c r="E7973" s="11" t="n"/>
      <c r="F7973" s="11" t="n"/>
      <c r="G7973" s="11" t="n"/>
      <c r="H7973" s="11" t="n"/>
      <c r="I7973" s="9" t="n"/>
      <c r="J7973" s="9" t="n"/>
      <c r="K7973" s="9" t="n"/>
      <c r="L7973" s="9">
        <f>IF(COUNTA($A7973:$K7973)=0,"",IF(AND(IFERROR($H7973,0)&gt;0,LEN(TRIM($K7973&amp;""))&gt;0,IFERROR(LOOKUP(2,1/((LISTS!$M$2:$M$13&lt;&gt;"")*ISNUMBER(SEARCH(LISTS!$M$2:$M$13,$I7973))),LISTS!$N$2:$N$13),"NO")="SI"),"SI","NO"))</f>
        <v/>
      </c>
      <c r="M7973" s="9">
        <f>IF(COUNTA($A7973:$K7973)=0,"",IF($K7973&lt;&gt;"",IF(COUNTIF($K$19:$K7973,$K7973)&gt;1,"SI","NO"),IF(COUNTIFS($A$19:$A7973,$A7973,$C$19:$C7973,$C7973,$J$19:$J7973,$J7973,$D$19:$D7973,$D7973)&gt;1,"SI","NO")))</f>
        <v/>
      </c>
      <c r="N7973" s="11">
        <f>IF(COUNTA($A7973:$K7973)=0,"",IF(AND($L7973="SI",$M7973="NO"),IFERROR($H7973,0),0))</f>
        <v/>
      </c>
      <c r="O7973" s="9">
        <f>IF(COUNTA($A7973:$K7973)=0,"",IF($M7973="SI","CUFE o factura duplicada dentro del reporte; no se suma dos veces",IF(IFERROR($H7973,0)&lt;=0,"DIAN reporta valor susceptible 0",IF($L7973="NO",IFERROR(LOOKUP(2,1/((LISTS!$M$2:$M$13&lt;&gt;"")*ISNUMBER(SEARCH(LISTS!$M$2:$M$13,$I7973))),LISTS!$O$2:$O$13),"Medio de pago no elegible o no identificado por DIAN"),"Apta automaticamente por pago electronico y base positiva"))))</f>
        <v/>
      </c>
    </row>
    <row r="7974">
      <c r="A7974" s="9" t="n"/>
      <c r="B7974" s="9" t="n"/>
      <c r="C7974" s="12" t="n"/>
      <c r="D7974" s="11" t="n"/>
      <c r="E7974" s="11" t="n"/>
      <c r="F7974" s="11" t="n"/>
      <c r="G7974" s="11" t="n"/>
      <c r="H7974" s="11" t="n"/>
      <c r="I7974" s="9" t="n"/>
      <c r="J7974" s="9" t="n"/>
      <c r="K7974" s="9" t="n"/>
      <c r="L7974" s="9">
        <f>IF(COUNTA($A7974:$K7974)=0,"",IF(AND(IFERROR($H7974,0)&gt;0,LEN(TRIM($K7974&amp;""))&gt;0,IFERROR(LOOKUP(2,1/((LISTS!$M$2:$M$13&lt;&gt;"")*ISNUMBER(SEARCH(LISTS!$M$2:$M$13,$I7974))),LISTS!$N$2:$N$13),"NO")="SI"),"SI","NO"))</f>
        <v/>
      </c>
      <c r="M7974" s="9">
        <f>IF(COUNTA($A7974:$K7974)=0,"",IF($K7974&lt;&gt;"",IF(COUNTIF($K$19:$K7974,$K7974)&gt;1,"SI","NO"),IF(COUNTIFS($A$19:$A7974,$A7974,$C$19:$C7974,$C7974,$J$19:$J7974,$J7974,$D$19:$D7974,$D7974)&gt;1,"SI","NO")))</f>
        <v/>
      </c>
      <c r="N7974" s="11">
        <f>IF(COUNTA($A7974:$K7974)=0,"",IF(AND($L7974="SI",$M7974="NO"),IFERROR($H7974,0),0))</f>
        <v/>
      </c>
      <c r="O7974" s="9">
        <f>IF(COUNTA($A7974:$K7974)=0,"",IF($M7974="SI","CUFE o factura duplicada dentro del reporte; no se suma dos veces",IF(IFERROR($H7974,0)&lt;=0,"DIAN reporta valor susceptible 0",IF($L7974="NO",IFERROR(LOOKUP(2,1/((LISTS!$M$2:$M$13&lt;&gt;"")*ISNUMBER(SEARCH(LISTS!$M$2:$M$13,$I7974))),LISTS!$O$2:$O$13),"Medio de pago no elegible o no identificado por DIAN"),"Apta automaticamente por pago electronico y base positiva"))))</f>
        <v/>
      </c>
    </row>
    <row r="7975">
      <c r="A7975" s="9" t="n"/>
      <c r="B7975" s="9" t="n"/>
      <c r="C7975" s="12" t="n"/>
      <c r="D7975" s="11" t="n"/>
      <c r="E7975" s="11" t="n"/>
      <c r="F7975" s="11" t="n"/>
      <c r="G7975" s="11" t="n"/>
      <c r="H7975" s="11" t="n"/>
      <c r="I7975" s="9" t="n"/>
      <c r="J7975" s="9" t="n"/>
      <c r="K7975" s="9" t="n"/>
      <c r="L7975" s="9">
        <f>IF(COUNTA($A7975:$K7975)=0,"",IF(AND(IFERROR($H7975,0)&gt;0,LEN(TRIM($K7975&amp;""))&gt;0,IFERROR(LOOKUP(2,1/((LISTS!$M$2:$M$13&lt;&gt;"")*ISNUMBER(SEARCH(LISTS!$M$2:$M$13,$I7975))),LISTS!$N$2:$N$13),"NO")="SI"),"SI","NO"))</f>
        <v/>
      </c>
      <c r="M7975" s="9">
        <f>IF(COUNTA($A7975:$K7975)=0,"",IF($K7975&lt;&gt;"",IF(COUNTIF($K$19:$K7975,$K7975)&gt;1,"SI","NO"),IF(COUNTIFS($A$19:$A7975,$A7975,$C$19:$C7975,$C7975,$J$19:$J7975,$J7975,$D$19:$D7975,$D7975)&gt;1,"SI","NO")))</f>
        <v/>
      </c>
      <c r="N7975" s="11">
        <f>IF(COUNTA($A7975:$K7975)=0,"",IF(AND($L7975="SI",$M7975="NO"),IFERROR($H7975,0),0))</f>
        <v/>
      </c>
      <c r="O7975" s="9">
        <f>IF(COUNTA($A7975:$K7975)=0,"",IF($M7975="SI","CUFE o factura duplicada dentro del reporte; no se suma dos veces",IF(IFERROR($H7975,0)&lt;=0,"DIAN reporta valor susceptible 0",IF($L7975="NO",IFERROR(LOOKUP(2,1/((LISTS!$M$2:$M$13&lt;&gt;"")*ISNUMBER(SEARCH(LISTS!$M$2:$M$13,$I7975))),LISTS!$O$2:$O$13),"Medio de pago no elegible o no identificado por DIAN"),"Apta automaticamente por pago electronico y base positiva"))))</f>
        <v/>
      </c>
    </row>
    <row r="7976">
      <c r="A7976" s="9" t="n"/>
      <c r="B7976" s="9" t="n"/>
      <c r="C7976" s="12" t="n"/>
      <c r="D7976" s="11" t="n"/>
      <c r="E7976" s="11" t="n"/>
      <c r="F7976" s="11" t="n"/>
      <c r="G7976" s="11" t="n"/>
      <c r="H7976" s="11" t="n"/>
      <c r="I7976" s="9" t="n"/>
      <c r="J7976" s="9" t="n"/>
      <c r="K7976" s="9" t="n"/>
      <c r="L7976" s="9">
        <f>IF(COUNTA($A7976:$K7976)=0,"",IF(AND(IFERROR($H7976,0)&gt;0,LEN(TRIM($K7976&amp;""))&gt;0,IFERROR(LOOKUP(2,1/((LISTS!$M$2:$M$13&lt;&gt;"")*ISNUMBER(SEARCH(LISTS!$M$2:$M$13,$I7976))),LISTS!$N$2:$N$13),"NO")="SI"),"SI","NO"))</f>
        <v/>
      </c>
      <c r="M7976" s="9">
        <f>IF(COUNTA($A7976:$K7976)=0,"",IF($K7976&lt;&gt;"",IF(COUNTIF($K$19:$K7976,$K7976)&gt;1,"SI","NO"),IF(COUNTIFS($A$19:$A7976,$A7976,$C$19:$C7976,$C7976,$J$19:$J7976,$J7976,$D$19:$D7976,$D7976)&gt;1,"SI","NO")))</f>
        <v/>
      </c>
      <c r="N7976" s="11">
        <f>IF(COUNTA($A7976:$K7976)=0,"",IF(AND($L7976="SI",$M7976="NO"),IFERROR($H7976,0),0))</f>
        <v/>
      </c>
      <c r="O7976" s="9">
        <f>IF(COUNTA($A7976:$K7976)=0,"",IF($M7976="SI","CUFE o factura duplicada dentro del reporte; no se suma dos veces",IF(IFERROR($H7976,0)&lt;=0,"DIAN reporta valor susceptible 0",IF($L7976="NO",IFERROR(LOOKUP(2,1/((LISTS!$M$2:$M$13&lt;&gt;"")*ISNUMBER(SEARCH(LISTS!$M$2:$M$13,$I7976))),LISTS!$O$2:$O$13),"Medio de pago no elegible o no identificado por DIAN"),"Apta automaticamente por pago electronico y base positiva"))))</f>
        <v/>
      </c>
    </row>
    <row r="7977">
      <c r="A7977" s="9" t="n"/>
      <c r="B7977" s="9" t="n"/>
      <c r="C7977" s="12" t="n"/>
      <c r="D7977" s="11" t="n"/>
      <c r="E7977" s="11" t="n"/>
      <c r="F7977" s="11" t="n"/>
      <c r="G7977" s="11" t="n"/>
      <c r="H7977" s="11" t="n"/>
      <c r="I7977" s="9" t="n"/>
      <c r="J7977" s="9" t="n"/>
      <c r="K7977" s="9" t="n"/>
      <c r="L7977" s="9">
        <f>IF(COUNTA($A7977:$K7977)=0,"",IF(AND(IFERROR($H7977,0)&gt;0,LEN(TRIM($K7977&amp;""))&gt;0,IFERROR(LOOKUP(2,1/((LISTS!$M$2:$M$13&lt;&gt;"")*ISNUMBER(SEARCH(LISTS!$M$2:$M$13,$I7977))),LISTS!$N$2:$N$13),"NO")="SI"),"SI","NO"))</f>
        <v/>
      </c>
      <c r="M7977" s="9">
        <f>IF(COUNTA($A7977:$K7977)=0,"",IF($K7977&lt;&gt;"",IF(COUNTIF($K$19:$K7977,$K7977)&gt;1,"SI","NO"),IF(COUNTIFS($A$19:$A7977,$A7977,$C$19:$C7977,$C7977,$J$19:$J7977,$J7977,$D$19:$D7977,$D7977)&gt;1,"SI","NO")))</f>
        <v/>
      </c>
      <c r="N7977" s="11">
        <f>IF(COUNTA($A7977:$K7977)=0,"",IF(AND($L7977="SI",$M7977="NO"),IFERROR($H7977,0),0))</f>
        <v/>
      </c>
      <c r="O7977" s="9">
        <f>IF(COUNTA($A7977:$K7977)=0,"",IF($M7977="SI","CUFE o factura duplicada dentro del reporte; no se suma dos veces",IF(IFERROR($H7977,0)&lt;=0,"DIAN reporta valor susceptible 0",IF($L7977="NO",IFERROR(LOOKUP(2,1/((LISTS!$M$2:$M$13&lt;&gt;"")*ISNUMBER(SEARCH(LISTS!$M$2:$M$13,$I7977))),LISTS!$O$2:$O$13),"Medio de pago no elegible o no identificado por DIAN"),"Apta automaticamente por pago electronico y base positiva"))))</f>
        <v/>
      </c>
    </row>
    <row r="7978">
      <c r="A7978" s="9" t="n"/>
      <c r="B7978" s="9" t="n"/>
      <c r="C7978" s="12" t="n"/>
      <c r="D7978" s="11" t="n"/>
      <c r="E7978" s="11" t="n"/>
      <c r="F7978" s="11" t="n"/>
      <c r="G7978" s="11" t="n"/>
      <c r="H7978" s="11" t="n"/>
      <c r="I7978" s="9" t="n"/>
      <c r="J7978" s="9" t="n"/>
      <c r="K7978" s="9" t="n"/>
      <c r="L7978" s="9">
        <f>IF(COUNTA($A7978:$K7978)=0,"",IF(AND(IFERROR($H7978,0)&gt;0,LEN(TRIM($K7978&amp;""))&gt;0,IFERROR(LOOKUP(2,1/((LISTS!$M$2:$M$13&lt;&gt;"")*ISNUMBER(SEARCH(LISTS!$M$2:$M$13,$I7978))),LISTS!$N$2:$N$13),"NO")="SI"),"SI","NO"))</f>
        <v/>
      </c>
      <c r="M7978" s="9">
        <f>IF(COUNTA($A7978:$K7978)=0,"",IF($K7978&lt;&gt;"",IF(COUNTIF($K$19:$K7978,$K7978)&gt;1,"SI","NO"),IF(COUNTIFS($A$19:$A7978,$A7978,$C$19:$C7978,$C7978,$J$19:$J7978,$J7978,$D$19:$D7978,$D7978)&gt;1,"SI","NO")))</f>
        <v/>
      </c>
      <c r="N7978" s="11">
        <f>IF(COUNTA($A7978:$K7978)=0,"",IF(AND($L7978="SI",$M7978="NO"),IFERROR($H7978,0),0))</f>
        <v/>
      </c>
      <c r="O7978" s="9">
        <f>IF(COUNTA($A7978:$K7978)=0,"",IF($M7978="SI","CUFE o factura duplicada dentro del reporte; no se suma dos veces",IF(IFERROR($H7978,0)&lt;=0,"DIAN reporta valor susceptible 0",IF($L7978="NO",IFERROR(LOOKUP(2,1/((LISTS!$M$2:$M$13&lt;&gt;"")*ISNUMBER(SEARCH(LISTS!$M$2:$M$13,$I7978))),LISTS!$O$2:$O$13),"Medio de pago no elegible o no identificado por DIAN"),"Apta automaticamente por pago electronico y base positiva"))))</f>
        <v/>
      </c>
    </row>
    <row r="7979">
      <c r="A7979" s="9" t="n"/>
      <c r="B7979" s="9" t="n"/>
      <c r="C7979" s="12" t="n"/>
      <c r="D7979" s="11" t="n"/>
      <c r="E7979" s="11" t="n"/>
      <c r="F7979" s="11" t="n"/>
      <c r="G7979" s="11" t="n"/>
      <c r="H7979" s="11" t="n"/>
      <c r="I7979" s="9" t="n"/>
      <c r="J7979" s="9" t="n"/>
      <c r="K7979" s="9" t="n"/>
      <c r="L7979" s="9">
        <f>IF(COUNTA($A7979:$K7979)=0,"",IF(AND(IFERROR($H7979,0)&gt;0,LEN(TRIM($K7979&amp;""))&gt;0,IFERROR(LOOKUP(2,1/((LISTS!$M$2:$M$13&lt;&gt;"")*ISNUMBER(SEARCH(LISTS!$M$2:$M$13,$I7979))),LISTS!$N$2:$N$13),"NO")="SI"),"SI","NO"))</f>
        <v/>
      </c>
      <c r="M7979" s="9">
        <f>IF(COUNTA($A7979:$K7979)=0,"",IF($K7979&lt;&gt;"",IF(COUNTIF($K$19:$K7979,$K7979)&gt;1,"SI","NO"),IF(COUNTIFS($A$19:$A7979,$A7979,$C$19:$C7979,$C7979,$J$19:$J7979,$J7979,$D$19:$D7979,$D7979)&gt;1,"SI","NO")))</f>
        <v/>
      </c>
      <c r="N7979" s="11">
        <f>IF(COUNTA($A7979:$K7979)=0,"",IF(AND($L7979="SI",$M7979="NO"),IFERROR($H7979,0),0))</f>
        <v/>
      </c>
      <c r="O7979" s="9">
        <f>IF(COUNTA($A7979:$K7979)=0,"",IF($M7979="SI","CUFE o factura duplicada dentro del reporte; no se suma dos veces",IF(IFERROR($H7979,0)&lt;=0,"DIAN reporta valor susceptible 0",IF($L7979="NO",IFERROR(LOOKUP(2,1/((LISTS!$M$2:$M$13&lt;&gt;"")*ISNUMBER(SEARCH(LISTS!$M$2:$M$13,$I7979))),LISTS!$O$2:$O$13),"Medio de pago no elegible o no identificado por DIAN"),"Apta automaticamente por pago electronico y base positiva"))))</f>
        <v/>
      </c>
    </row>
    <row r="7980">
      <c r="A7980" s="9" t="n"/>
      <c r="B7980" s="9" t="n"/>
      <c r="C7980" s="12" t="n"/>
      <c r="D7980" s="11" t="n"/>
      <c r="E7980" s="11" t="n"/>
      <c r="F7980" s="11" t="n"/>
      <c r="G7980" s="11" t="n"/>
      <c r="H7980" s="11" t="n"/>
      <c r="I7980" s="9" t="n"/>
      <c r="J7980" s="9" t="n"/>
      <c r="K7980" s="9" t="n"/>
      <c r="L7980" s="9">
        <f>IF(COUNTA($A7980:$K7980)=0,"",IF(AND(IFERROR($H7980,0)&gt;0,LEN(TRIM($K7980&amp;""))&gt;0,IFERROR(LOOKUP(2,1/((LISTS!$M$2:$M$13&lt;&gt;"")*ISNUMBER(SEARCH(LISTS!$M$2:$M$13,$I7980))),LISTS!$N$2:$N$13),"NO")="SI"),"SI","NO"))</f>
        <v/>
      </c>
      <c r="M7980" s="9">
        <f>IF(COUNTA($A7980:$K7980)=0,"",IF($K7980&lt;&gt;"",IF(COUNTIF($K$19:$K7980,$K7980)&gt;1,"SI","NO"),IF(COUNTIFS($A$19:$A7980,$A7980,$C$19:$C7980,$C7980,$J$19:$J7980,$J7980,$D$19:$D7980,$D7980)&gt;1,"SI","NO")))</f>
        <v/>
      </c>
      <c r="N7980" s="11">
        <f>IF(COUNTA($A7980:$K7980)=0,"",IF(AND($L7980="SI",$M7980="NO"),IFERROR($H7980,0),0))</f>
        <v/>
      </c>
      <c r="O7980" s="9">
        <f>IF(COUNTA($A7980:$K7980)=0,"",IF($M7980="SI","CUFE o factura duplicada dentro del reporte; no se suma dos veces",IF(IFERROR($H7980,0)&lt;=0,"DIAN reporta valor susceptible 0",IF($L7980="NO",IFERROR(LOOKUP(2,1/((LISTS!$M$2:$M$13&lt;&gt;"")*ISNUMBER(SEARCH(LISTS!$M$2:$M$13,$I7980))),LISTS!$O$2:$O$13),"Medio de pago no elegible o no identificado por DIAN"),"Apta automaticamente por pago electronico y base positiva"))))</f>
        <v/>
      </c>
    </row>
    <row r="7981">
      <c r="A7981" s="9" t="n"/>
      <c r="B7981" s="9" t="n"/>
      <c r="C7981" s="12" t="n"/>
      <c r="D7981" s="11" t="n"/>
      <c r="E7981" s="11" t="n"/>
      <c r="F7981" s="11" t="n"/>
      <c r="G7981" s="11" t="n"/>
      <c r="H7981" s="11" t="n"/>
      <c r="I7981" s="9" t="n"/>
      <c r="J7981" s="9" t="n"/>
      <c r="K7981" s="9" t="n"/>
      <c r="L7981" s="9">
        <f>IF(COUNTA($A7981:$K7981)=0,"",IF(AND(IFERROR($H7981,0)&gt;0,LEN(TRIM($K7981&amp;""))&gt;0,IFERROR(LOOKUP(2,1/((LISTS!$M$2:$M$13&lt;&gt;"")*ISNUMBER(SEARCH(LISTS!$M$2:$M$13,$I7981))),LISTS!$N$2:$N$13),"NO")="SI"),"SI","NO"))</f>
        <v/>
      </c>
      <c r="M7981" s="9">
        <f>IF(COUNTA($A7981:$K7981)=0,"",IF($K7981&lt;&gt;"",IF(COUNTIF($K$19:$K7981,$K7981)&gt;1,"SI","NO"),IF(COUNTIFS($A$19:$A7981,$A7981,$C$19:$C7981,$C7981,$J$19:$J7981,$J7981,$D$19:$D7981,$D7981)&gt;1,"SI","NO")))</f>
        <v/>
      </c>
      <c r="N7981" s="11">
        <f>IF(COUNTA($A7981:$K7981)=0,"",IF(AND($L7981="SI",$M7981="NO"),IFERROR($H7981,0),0))</f>
        <v/>
      </c>
      <c r="O7981" s="9">
        <f>IF(COUNTA($A7981:$K7981)=0,"",IF($M7981="SI","CUFE o factura duplicada dentro del reporte; no se suma dos veces",IF(IFERROR($H7981,0)&lt;=0,"DIAN reporta valor susceptible 0",IF($L7981="NO",IFERROR(LOOKUP(2,1/((LISTS!$M$2:$M$13&lt;&gt;"")*ISNUMBER(SEARCH(LISTS!$M$2:$M$13,$I7981))),LISTS!$O$2:$O$13),"Medio de pago no elegible o no identificado por DIAN"),"Apta automaticamente por pago electronico y base positiva"))))</f>
        <v/>
      </c>
    </row>
    <row r="7982">
      <c r="A7982" s="9" t="n"/>
      <c r="B7982" s="9" t="n"/>
      <c r="C7982" s="12" t="n"/>
      <c r="D7982" s="11" t="n"/>
      <c r="E7982" s="11" t="n"/>
      <c r="F7982" s="11" t="n"/>
      <c r="G7982" s="11" t="n"/>
      <c r="H7982" s="11" t="n"/>
      <c r="I7982" s="9" t="n"/>
      <c r="J7982" s="9" t="n"/>
      <c r="K7982" s="9" t="n"/>
      <c r="L7982" s="9">
        <f>IF(COUNTA($A7982:$K7982)=0,"",IF(AND(IFERROR($H7982,0)&gt;0,LEN(TRIM($K7982&amp;""))&gt;0,IFERROR(LOOKUP(2,1/((LISTS!$M$2:$M$13&lt;&gt;"")*ISNUMBER(SEARCH(LISTS!$M$2:$M$13,$I7982))),LISTS!$N$2:$N$13),"NO")="SI"),"SI","NO"))</f>
        <v/>
      </c>
      <c r="M7982" s="9">
        <f>IF(COUNTA($A7982:$K7982)=0,"",IF($K7982&lt;&gt;"",IF(COUNTIF($K$19:$K7982,$K7982)&gt;1,"SI","NO"),IF(COUNTIFS($A$19:$A7982,$A7982,$C$19:$C7982,$C7982,$J$19:$J7982,$J7982,$D$19:$D7982,$D7982)&gt;1,"SI","NO")))</f>
        <v/>
      </c>
      <c r="N7982" s="11">
        <f>IF(COUNTA($A7982:$K7982)=0,"",IF(AND($L7982="SI",$M7982="NO"),IFERROR($H7982,0),0))</f>
        <v/>
      </c>
      <c r="O7982" s="9">
        <f>IF(COUNTA($A7982:$K7982)=0,"",IF($M7982="SI","CUFE o factura duplicada dentro del reporte; no se suma dos veces",IF(IFERROR($H7982,0)&lt;=0,"DIAN reporta valor susceptible 0",IF($L7982="NO",IFERROR(LOOKUP(2,1/((LISTS!$M$2:$M$13&lt;&gt;"")*ISNUMBER(SEARCH(LISTS!$M$2:$M$13,$I7982))),LISTS!$O$2:$O$13),"Medio de pago no elegible o no identificado por DIAN"),"Apta automaticamente por pago electronico y base positiva"))))</f>
        <v/>
      </c>
    </row>
    <row r="7983">
      <c r="A7983" s="9" t="n"/>
      <c r="B7983" s="9" t="n"/>
      <c r="C7983" s="12" t="n"/>
      <c r="D7983" s="11" t="n"/>
      <c r="E7983" s="11" t="n"/>
      <c r="F7983" s="11" t="n"/>
      <c r="G7983" s="11" t="n"/>
      <c r="H7983" s="11" t="n"/>
      <c r="I7983" s="9" t="n"/>
      <c r="J7983" s="9" t="n"/>
      <c r="K7983" s="9" t="n"/>
      <c r="L7983" s="9">
        <f>IF(COUNTA($A7983:$K7983)=0,"",IF(AND(IFERROR($H7983,0)&gt;0,LEN(TRIM($K7983&amp;""))&gt;0,IFERROR(LOOKUP(2,1/((LISTS!$M$2:$M$13&lt;&gt;"")*ISNUMBER(SEARCH(LISTS!$M$2:$M$13,$I7983))),LISTS!$N$2:$N$13),"NO")="SI"),"SI","NO"))</f>
        <v/>
      </c>
      <c r="M7983" s="9">
        <f>IF(COUNTA($A7983:$K7983)=0,"",IF($K7983&lt;&gt;"",IF(COUNTIF($K$19:$K7983,$K7983)&gt;1,"SI","NO"),IF(COUNTIFS($A$19:$A7983,$A7983,$C$19:$C7983,$C7983,$J$19:$J7983,$J7983,$D$19:$D7983,$D7983)&gt;1,"SI","NO")))</f>
        <v/>
      </c>
      <c r="N7983" s="11">
        <f>IF(COUNTA($A7983:$K7983)=0,"",IF(AND($L7983="SI",$M7983="NO"),IFERROR($H7983,0),0))</f>
        <v/>
      </c>
      <c r="O7983" s="9">
        <f>IF(COUNTA($A7983:$K7983)=0,"",IF($M7983="SI","CUFE o factura duplicada dentro del reporte; no se suma dos veces",IF(IFERROR($H7983,0)&lt;=0,"DIAN reporta valor susceptible 0",IF($L7983="NO",IFERROR(LOOKUP(2,1/((LISTS!$M$2:$M$13&lt;&gt;"")*ISNUMBER(SEARCH(LISTS!$M$2:$M$13,$I7983))),LISTS!$O$2:$O$13),"Medio de pago no elegible o no identificado por DIAN"),"Apta automaticamente por pago electronico y base positiva"))))</f>
        <v/>
      </c>
    </row>
    <row r="7984">
      <c r="A7984" s="9" t="n"/>
      <c r="B7984" s="9" t="n"/>
      <c r="C7984" s="12" t="n"/>
      <c r="D7984" s="11" t="n"/>
      <c r="E7984" s="11" t="n"/>
      <c r="F7984" s="11" t="n"/>
      <c r="G7984" s="11" t="n"/>
      <c r="H7984" s="11" t="n"/>
      <c r="I7984" s="9" t="n"/>
      <c r="J7984" s="9" t="n"/>
      <c r="K7984" s="9" t="n"/>
      <c r="L7984" s="9">
        <f>IF(COUNTA($A7984:$K7984)=0,"",IF(AND(IFERROR($H7984,0)&gt;0,LEN(TRIM($K7984&amp;""))&gt;0,IFERROR(LOOKUP(2,1/((LISTS!$M$2:$M$13&lt;&gt;"")*ISNUMBER(SEARCH(LISTS!$M$2:$M$13,$I7984))),LISTS!$N$2:$N$13),"NO")="SI"),"SI","NO"))</f>
        <v/>
      </c>
      <c r="M7984" s="9">
        <f>IF(COUNTA($A7984:$K7984)=0,"",IF($K7984&lt;&gt;"",IF(COUNTIF($K$19:$K7984,$K7984)&gt;1,"SI","NO"),IF(COUNTIFS($A$19:$A7984,$A7984,$C$19:$C7984,$C7984,$J$19:$J7984,$J7984,$D$19:$D7984,$D7984)&gt;1,"SI","NO")))</f>
        <v/>
      </c>
      <c r="N7984" s="11">
        <f>IF(COUNTA($A7984:$K7984)=0,"",IF(AND($L7984="SI",$M7984="NO"),IFERROR($H7984,0),0))</f>
        <v/>
      </c>
      <c r="O7984" s="9">
        <f>IF(COUNTA($A7984:$K7984)=0,"",IF($M7984="SI","CUFE o factura duplicada dentro del reporte; no se suma dos veces",IF(IFERROR($H7984,0)&lt;=0,"DIAN reporta valor susceptible 0",IF($L7984="NO",IFERROR(LOOKUP(2,1/((LISTS!$M$2:$M$13&lt;&gt;"")*ISNUMBER(SEARCH(LISTS!$M$2:$M$13,$I7984))),LISTS!$O$2:$O$13),"Medio de pago no elegible o no identificado por DIAN"),"Apta automaticamente por pago electronico y base positiva"))))</f>
        <v/>
      </c>
    </row>
    <row r="7985">
      <c r="A7985" s="9" t="n"/>
      <c r="B7985" s="9" t="n"/>
      <c r="C7985" s="12" t="n"/>
      <c r="D7985" s="11" t="n"/>
      <c r="E7985" s="11" t="n"/>
      <c r="F7985" s="11" t="n"/>
      <c r="G7985" s="11" t="n"/>
      <c r="H7985" s="11" t="n"/>
      <c r="I7985" s="9" t="n"/>
      <c r="J7985" s="9" t="n"/>
      <c r="K7985" s="9" t="n"/>
      <c r="L7985" s="9">
        <f>IF(COUNTA($A7985:$K7985)=0,"",IF(AND(IFERROR($H7985,0)&gt;0,LEN(TRIM($K7985&amp;""))&gt;0,IFERROR(LOOKUP(2,1/((LISTS!$M$2:$M$13&lt;&gt;"")*ISNUMBER(SEARCH(LISTS!$M$2:$M$13,$I7985))),LISTS!$N$2:$N$13),"NO")="SI"),"SI","NO"))</f>
        <v/>
      </c>
      <c r="M7985" s="9">
        <f>IF(COUNTA($A7985:$K7985)=0,"",IF($K7985&lt;&gt;"",IF(COUNTIF($K$19:$K7985,$K7985)&gt;1,"SI","NO"),IF(COUNTIFS($A$19:$A7985,$A7985,$C$19:$C7985,$C7985,$J$19:$J7985,$J7985,$D$19:$D7985,$D7985)&gt;1,"SI","NO")))</f>
        <v/>
      </c>
      <c r="N7985" s="11">
        <f>IF(COUNTA($A7985:$K7985)=0,"",IF(AND($L7985="SI",$M7985="NO"),IFERROR($H7985,0),0))</f>
        <v/>
      </c>
      <c r="O7985" s="9">
        <f>IF(COUNTA($A7985:$K7985)=0,"",IF($M7985="SI","CUFE o factura duplicada dentro del reporte; no se suma dos veces",IF(IFERROR($H7985,0)&lt;=0,"DIAN reporta valor susceptible 0",IF($L7985="NO",IFERROR(LOOKUP(2,1/((LISTS!$M$2:$M$13&lt;&gt;"")*ISNUMBER(SEARCH(LISTS!$M$2:$M$13,$I7985))),LISTS!$O$2:$O$13),"Medio de pago no elegible o no identificado por DIAN"),"Apta automaticamente por pago electronico y base positiva"))))</f>
        <v/>
      </c>
    </row>
    <row r="7986">
      <c r="A7986" s="9" t="n"/>
      <c r="B7986" s="9" t="n"/>
      <c r="C7986" s="12" t="n"/>
      <c r="D7986" s="11" t="n"/>
      <c r="E7986" s="11" t="n"/>
      <c r="F7986" s="11" t="n"/>
      <c r="G7986" s="11" t="n"/>
      <c r="H7986" s="11" t="n"/>
      <c r="I7986" s="9" t="n"/>
      <c r="J7986" s="9" t="n"/>
      <c r="K7986" s="9" t="n"/>
      <c r="L7986" s="9">
        <f>IF(COUNTA($A7986:$K7986)=0,"",IF(AND(IFERROR($H7986,0)&gt;0,LEN(TRIM($K7986&amp;""))&gt;0,IFERROR(LOOKUP(2,1/((LISTS!$M$2:$M$13&lt;&gt;"")*ISNUMBER(SEARCH(LISTS!$M$2:$M$13,$I7986))),LISTS!$N$2:$N$13),"NO")="SI"),"SI","NO"))</f>
        <v/>
      </c>
      <c r="M7986" s="9">
        <f>IF(COUNTA($A7986:$K7986)=0,"",IF($K7986&lt;&gt;"",IF(COUNTIF($K$19:$K7986,$K7986)&gt;1,"SI","NO"),IF(COUNTIFS($A$19:$A7986,$A7986,$C$19:$C7986,$C7986,$J$19:$J7986,$J7986,$D$19:$D7986,$D7986)&gt;1,"SI","NO")))</f>
        <v/>
      </c>
      <c r="N7986" s="11">
        <f>IF(COUNTA($A7986:$K7986)=0,"",IF(AND($L7986="SI",$M7986="NO"),IFERROR($H7986,0),0))</f>
        <v/>
      </c>
      <c r="O7986" s="9">
        <f>IF(COUNTA($A7986:$K7986)=0,"",IF($M7986="SI","CUFE o factura duplicada dentro del reporte; no se suma dos veces",IF(IFERROR($H7986,0)&lt;=0,"DIAN reporta valor susceptible 0",IF($L7986="NO",IFERROR(LOOKUP(2,1/((LISTS!$M$2:$M$13&lt;&gt;"")*ISNUMBER(SEARCH(LISTS!$M$2:$M$13,$I7986))),LISTS!$O$2:$O$13),"Medio de pago no elegible o no identificado por DIAN"),"Apta automaticamente por pago electronico y base positiva"))))</f>
        <v/>
      </c>
    </row>
    <row r="7987">
      <c r="A7987" s="9" t="n"/>
      <c r="B7987" s="9" t="n"/>
      <c r="C7987" s="12" t="n"/>
      <c r="D7987" s="11" t="n"/>
      <c r="E7987" s="11" t="n"/>
      <c r="F7987" s="11" t="n"/>
      <c r="G7987" s="11" t="n"/>
      <c r="H7987" s="11" t="n"/>
      <c r="I7987" s="9" t="n"/>
      <c r="J7987" s="9" t="n"/>
      <c r="K7987" s="9" t="n"/>
      <c r="L7987" s="9">
        <f>IF(COUNTA($A7987:$K7987)=0,"",IF(AND(IFERROR($H7987,0)&gt;0,LEN(TRIM($K7987&amp;""))&gt;0,IFERROR(LOOKUP(2,1/((LISTS!$M$2:$M$13&lt;&gt;"")*ISNUMBER(SEARCH(LISTS!$M$2:$M$13,$I7987))),LISTS!$N$2:$N$13),"NO")="SI"),"SI","NO"))</f>
        <v/>
      </c>
      <c r="M7987" s="9">
        <f>IF(COUNTA($A7987:$K7987)=0,"",IF($K7987&lt;&gt;"",IF(COUNTIF($K$19:$K7987,$K7987)&gt;1,"SI","NO"),IF(COUNTIFS($A$19:$A7987,$A7987,$C$19:$C7987,$C7987,$J$19:$J7987,$J7987,$D$19:$D7987,$D7987)&gt;1,"SI","NO")))</f>
        <v/>
      </c>
      <c r="N7987" s="11">
        <f>IF(COUNTA($A7987:$K7987)=0,"",IF(AND($L7987="SI",$M7987="NO"),IFERROR($H7987,0),0))</f>
        <v/>
      </c>
      <c r="O7987" s="9">
        <f>IF(COUNTA($A7987:$K7987)=0,"",IF($M7987="SI","CUFE o factura duplicada dentro del reporte; no se suma dos veces",IF(IFERROR($H7987,0)&lt;=0,"DIAN reporta valor susceptible 0",IF($L7987="NO",IFERROR(LOOKUP(2,1/((LISTS!$M$2:$M$13&lt;&gt;"")*ISNUMBER(SEARCH(LISTS!$M$2:$M$13,$I7987))),LISTS!$O$2:$O$13),"Medio de pago no elegible o no identificado por DIAN"),"Apta automaticamente por pago electronico y base positiva"))))</f>
        <v/>
      </c>
    </row>
    <row r="7988">
      <c r="A7988" s="9" t="n"/>
      <c r="B7988" s="9" t="n"/>
      <c r="C7988" s="12" t="n"/>
      <c r="D7988" s="11" t="n"/>
      <c r="E7988" s="11" t="n"/>
      <c r="F7988" s="11" t="n"/>
      <c r="G7988" s="11" t="n"/>
      <c r="H7988" s="11" t="n"/>
      <c r="I7988" s="9" t="n"/>
      <c r="J7988" s="9" t="n"/>
      <c r="K7988" s="9" t="n"/>
      <c r="L7988" s="9">
        <f>IF(COUNTA($A7988:$K7988)=0,"",IF(AND(IFERROR($H7988,0)&gt;0,LEN(TRIM($K7988&amp;""))&gt;0,IFERROR(LOOKUP(2,1/((LISTS!$M$2:$M$13&lt;&gt;"")*ISNUMBER(SEARCH(LISTS!$M$2:$M$13,$I7988))),LISTS!$N$2:$N$13),"NO")="SI"),"SI","NO"))</f>
        <v/>
      </c>
      <c r="M7988" s="9">
        <f>IF(COUNTA($A7988:$K7988)=0,"",IF($K7988&lt;&gt;"",IF(COUNTIF($K$19:$K7988,$K7988)&gt;1,"SI","NO"),IF(COUNTIFS($A$19:$A7988,$A7988,$C$19:$C7988,$C7988,$J$19:$J7988,$J7988,$D$19:$D7988,$D7988)&gt;1,"SI","NO")))</f>
        <v/>
      </c>
      <c r="N7988" s="11">
        <f>IF(COUNTA($A7988:$K7988)=0,"",IF(AND($L7988="SI",$M7988="NO"),IFERROR($H7988,0),0))</f>
        <v/>
      </c>
      <c r="O7988" s="9">
        <f>IF(COUNTA($A7988:$K7988)=0,"",IF($M7988="SI","CUFE o factura duplicada dentro del reporte; no se suma dos veces",IF(IFERROR($H7988,0)&lt;=0,"DIAN reporta valor susceptible 0",IF($L7988="NO",IFERROR(LOOKUP(2,1/((LISTS!$M$2:$M$13&lt;&gt;"")*ISNUMBER(SEARCH(LISTS!$M$2:$M$13,$I7988))),LISTS!$O$2:$O$13),"Medio de pago no elegible o no identificado por DIAN"),"Apta automaticamente por pago electronico y base positiva"))))</f>
        <v/>
      </c>
    </row>
    <row r="7989">
      <c r="A7989" s="9" t="n"/>
      <c r="B7989" s="9" t="n"/>
      <c r="C7989" s="12" t="n"/>
      <c r="D7989" s="11" t="n"/>
      <c r="E7989" s="11" t="n"/>
      <c r="F7989" s="11" t="n"/>
      <c r="G7989" s="11" t="n"/>
      <c r="H7989" s="11" t="n"/>
      <c r="I7989" s="9" t="n"/>
      <c r="J7989" s="9" t="n"/>
      <c r="K7989" s="9" t="n"/>
      <c r="L7989" s="9">
        <f>IF(COUNTA($A7989:$K7989)=0,"",IF(AND(IFERROR($H7989,0)&gt;0,LEN(TRIM($K7989&amp;""))&gt;0,IFERROR(LOOKUP(2,1/((LISTS!$M$2:$M$13&lt;&gt;"")*ISNUMBER(SEARCH(LISTS!$M$2:$M$13,$I7989))),LISTS!$N$2:$N$13),"NO")="SI"),"SI","NO"))</f>
        <v/>
      </c>
      <c r="M7989" s="9">
        <f>IF(COUNTA($A7989:$K7989)=0,"",IF($K7989&lt;&gt;"",IF(COUNTIF($K$19:$K7989,$K7989)&gt;1,"SI","NO"),IF(COUNTIFS($A$19:$A7989,$A7989,$C$19:$C7989,$C7989,$J$19:$J7989,$J7989,$D$19:$D7989,$D7989)&gt;1,"SI","NO")))</f>
        <v/>
      </c>
      <c r="N7989" s="11">
        <f>IF(COUNTA($A7989:$K7989)=0,"",IF(AND($L7989="SI",$M7989="NO"),IFERROR($H7989,0),0))</f>
        <v/>
      </c>
      <c r="O7989" s="9">
        <f>IF(COUNTA($A7989:$K7989)=0,"",IF($M7989="SI","CUFE o factura duplicada dentro del reporte; no se suma dos veces",IF(IFERROR($H7989,0)&lt;=0,"DIAN reporta valor susceptible 0",IF($L7989="NO",IFERROR(LOOKUP(2,1/((LISTS!$M$2:$M$13&lt;&gt;"")*ISNUMBER(SEARCH(LISTS!$M$2:$M$13,$I7989))),LISTS!$O$2:$O$13),"Medio de pago no elegible o no identificado por DIAN"),"Apta automaticamente por pago electronico y base positiva"))))</f>
        <v/>
      </c>
    </row>
    <row r="7990">
      <c r="A7990" s="9" t="n"/>
      <c r="B7990" s="9" t="n"/>
      <c r="C7990" s="12" t="n"/>
      <c r="D7990" s="11" t="n"/>
      <c r="E7990" s="11" t="n"/>
      <c r="F7990" s="11" t="n"/>
      <c r="G7990" s="11" t="n"/>
      <c r="H7990" s="11" t="n"/>
      <c r="I7990" s="9" t="n"/>
      <c r="J7990" s="9" t="n"/>
      <c r="K7990" s="9" t="n"/>
      <c r="L7990" s="9">
        <f>IF(COUNTA($A7990:$K7990)=0,"",IF(AND(IFERROR($H7990,0)&gt;0,LEN(TRIM($K7990&amp;""))&gt;0,IFERROR(LOOKUP(2,1/((LISTS!$M$2:$M$13&lt;&gt;"")*ISNUMBER(SEARCH(LISTS!$M$2:$M$13,$I7990))),LISTS!$N$2:$N$13),"NO")="SI"),"SI","NO"))</f>
        <v/>
      </c>
      <c r="M7990" s="9">
        <f>IF(COUNTA($A7990:$K7990)=0,"",IF($K7990&lt;&gt;"",IF(COUNTIF($K$19:$K7990,$K7990)&gt;1,"SI","NO"),IF(COUNTIFS($A$19:$A7990,$A7990,$C$19:$C7990,$C7990,$J$19:$J7990,$J7990,$D$19:$D7990,$D7990)&gt;1,"SI","NO")))</f>
        <v/>
      </c>
      <c r="N7990" s="11">
        <f>IF(COUNTA($A7990:$K7990)=0,"",IF(AND($L7990="SI",$M7990="NO"),IFERROR($H7990,0),0))</f>
        <v/>
      </c>
      <c r="O7990" s="9">
        <f>IF(COUNTA($A7990:$K7990)=0,"",IF($M7990="SI","CUFE o factura duplicada dentro del reporte; no se suma dos veces",IF(IFERROR($H7990,0)&lt;=0,"DIAN reporta valor susceptible 0",IF($L7990="NO",IFERROR(LOOKUP(2,1/((LISTS!$M$2:$M$13&lt;&gt;"")*ISNUMBER(SEARCH(LISTS!$M$2:$M$13,$I7990))),LISTS!$O$2:$O$13),"Medio de pago no elegible o no identificado por DIAN"),"Apta automaticamente por pago electronico y base positiva"))))</f>
        <v/>
      </c>
    </row>
    <row r="7991">
      <c r="A7991" s="9" t="n"/>
      <c r="B7991" s="9" t="n"/>
      <c r="C7991" s="12" t="n"/>
      <c r="D7991" s="11" t="n"/>
      <c r="E7991" s="11" t="n"/>
      <c r="F7991" s="11" t="n"/>
      <c r="G7991" s="11" t="n"/>
      <c r="H7991" s="11" t="n"/>
      <c r="I7991" s="9" t="n"/>
      <c r="J7991" s="9" t="n"/>
      <c r="K7991" s="9" t="n"/>
      <c r="L7991" s="9">
        <f>IF(COUNTA($A7991:$K7991)=0,"",IF(AND(IFERROR($H7991,0)&gt;0,LEN(TRIM($K7991&amp;""))&gt;0,IFERROR(LOOKUP(2,1/((LISTS!$M$2:$M$13&lt;&gt;"")*ISNUMBER(SEARCH(LISTS!$M$2:$M$13,$I7991))),LISTS!$N$2:$N$13),"NO")="SI"),"SI","NO"))</f>
        <v/>
      </c>
      <c r="M7991" s="9">
        <f>IF(COUNTA($A7991:$K7991)=0,"",IF($K7991&lt;&gt;"",IF(COUNTIF($K$19:$K7991,$K7991)&gt;1,"SI","NO"),IF(COUNTIFS($A$19:$A7991,$A7991,$C$19:$C7991,$C7991,$J$19:$J7991,$J7991,$D$19:$D7991,$D7991)&gt;1,"SI","NO")))</f>
        <v/>
      </c>
      <c r="N7991" s="11">
        <f>IF(COUNTA($A7991:$K7991)=0,"",IF(AND($L7991="SI",$M7991="NO"),IFERROR($H7991,0),0))</f>
        <v/>
      </c>
      <c r="O7991" s="9">
        <f>IF(COUNTA($A7991:$K7991)=0,"",IF($M7991="SI","CUFE o factura duplicada dentro del reporte; no se suma dos veces",IF(IFERROR($H7991,0)&lt;=0,"DIAN reporta valor susceptible 0",IF($L7991="NO",IFERROR(LOOKUP(2,1/((LISTS!$M$2:$M$13&lt;&gt;"")*ISNUMBER(SEARCH(LISTS!$M$2:$M$13,$I7991))),LISTS!$O$2:$O$13),"Medio de pago no elegible o no identificado por DIAN"),"Apta automaticamente por pago electronico y base positiva"))))</f>
        <v/>
      </c>
    </row>
    <row r="7992">
      <c r="A7992" s="9" t="n"/>
      <c r="B7992" s="9" t="n"/>
      <c r="C7992" s="12" t="n"/>
      <c r="D7992" s="11" t="n"/>
      <c r="E7992" s="11" t="n"/>
      <c r="F7992" s="11" t="n"/>
      <c r="G7992" s="11" t="n"/>
      <c r="H7992" s="11" t="n"/>
      <c r="I7992" s="9" t="n"/>
      <c r="J7992" s="9" t="n"/>
      <c r="K7992" s="9" t="n"/>
      <c r="L7992" s="9">
        <f>IF(COUNTA($A7992:$K7992)=0,"",IF(AND(IFERROR($H7992,0)&gt;0,LEN(TRIM($K7992&amp;""))&gt;0,IFERROR(LOOKUP(2,1/((LISTS!$M$2:$M$13&lt;&gt;"")*ISNUMBER(SEARCH(LISTS!$M$2:$M$13,$I7992))),LISTS!$N$2:$N$13),"NO")="SI"),"SI","NO"))</f>
        <v/>
      </c>
      <c r="M7992" s="9">
        <f>IF(COUNTA($A7992:$K7992)=0,"",IF($K7992&lt;&gt;"",IF(COUNTIF($K$19:$K7992,$K7992)&gt;1,"SI","NO"),IF(COUNTIFS($A$19:$A7992,$A7992,$C$19:$C7992,$C7992,$J$19:$J7992,$J7992,$D$19:$D7992,$D7992)&gt;1,"SI","NO")))</f>
        <v/>
      </c>
      <c r="N7992" s="11">
        <f>IF(COUNTA($A7992:$K7992)=0,"",IF(AND($L7992="SI",$M7992="NO"),IFERROR($H7992,0),0))</f>
        <v/>
      </c>
      <c r="O7992" s="9">
        <f>IF(COUNTA($A7992:$K7992)=0,"",IF($M7992="SI","CUFE o factura duplicada dentro del reporte; no se suma dos veces",IF(IFERROR($H7992,0)&lt;=0,"DIAN reporta valor susceptible 0",IF($L7992="NO",IFERROR(LOOKUP(2,1/((LISTS!$M$2:$M$13&lt;&gt;"")*ISNUMBER(SEARCH(LISTS!$M$2:$M$13,$I7992))),LISTS!$O$2:$O$13),"Medio de pago no elegible o no identificado por DIAN"),"Apta automaticamente por pago electronico y base positiva"))))</f>
        <v/>
      </c>
    </row>
    <row r="7993">
      <c r="A7993" s="9" t="n"/>
      <c r="B7993" s="9" t="n"/>
      <c r="C7993" s="12" t="n"/>
      <c r="D7993" s="11" t="n"/>
      <c r="E7993" s="11" t="n"/>
      <c r="F7993" s="11" t="n"/>
      <c r="G7993" s="11" t="n"/>
      <c r="H7993" s="11" t="n"/>
      <c r="I7993" s="9" t="n"/>
      <c r="J7993" s="9" t="n"/>
      <c r="K7993" s="9" t="n"/>
      <c r="L7993" s="9">
        <f>IF(COUNTA($A7993:$K7993)=0,"",IF(AND(IFERROR($H7993,0)&gt;0,LEN(TRIM($K7993&amp;""))&gt;0,IFERROR(LOOKUP(2,1/((LISTS!$M$2:$M$13&lt;&gt;"")*ISNUMBER(SEARCH(LISTS!$M$2:$M$13,$I7993))),LISTS!$N$2:$N$13),"NO")="SI"),"SI","NO"))</f>
        <v/>
      </c>
      <c r="M7993" s="9">
        <f>IF(COUNTA($A7993:$K7993)=0,"",IF($K7993&lt;&gt;"",IF(COUNTIF($K$19:$K7993,$K7993)&gt;1,"SI","NO"),IF(COUNTIFS($A$19:$A7993,$A7993,$C$19:$C7993,$C7993,$J$19:$J7993,$J7993,$D$19:$D7993,$D7993)&gt;1,"SI","NO")))</f>
        <v/>
      </c>
      <c r="N7993" s="11">
        <f>IF(COUNTA($A7993:$K7993)=0,"",IF(AND($L7993="SI",$M7993="NO"),IFERROR($H7993,0),0))</f>
        <v/>
      </c>
      <c r="O7993" s="9">
        <f>IF(COUNTA($A7993:$K7993)=0,"",IF($M7993="SI","CUFE o factura duplicada dentro del reporte; no se suma dos veces",IF(IFERROR($H7993,0)&lt;=0,"DIAN reporta valor susceptible 0",IF($L7993="NO",IFERROR(LOOKUP(2,1/((LISTS!$M$2:$M$13&lt;&gt;"")*ISNUMBER(SEARCH(LISTS!$M$2:$M$13,$I7993))),LISTS!$O$2:$O$13),"Medio de pago no elegible o no identificado por DIAN"),"Apta automaticamente por pago electronico y base positiva"))))</f>
        <v/>
      </c>
    </row>
    <row r="7994">
      <c r="A7994" s="9" t="n"/>
      <c r="B7994" s="9" t="n"/>
      <c r="C7994" s="12" t="n"/>
      <c r="D7994" s="11" t="n"/>
      <c r="E7994" s="11" t="n"/>
      <c r="F7994" s="11" t="n"/>
      <c r="G7994" s="11" t="n"/>
      <c r="H7994" s="11" t="n"/>
      <c r="I7994" s="9" t="n"/>
      <c r="J7994" s="9" t="n"/>
      <c r="K7994" s="9" t="n"/>
      <c r="L7994" s="9">
        <f>IF(COUNTA($A7994:$K7994)=0,"",IF(AND(IFERROR($H7994,0)&gt;0,LEN(TRIM($K7994&amp;""))&gt;0,IFERROR(LOOKUP(2,1/((LISTS!$M$2:$M$13&lt;&gt;"")*ISNUMBER(SEARCH(LISTS!$M$2:$M$13,$I7994))),LISTS!$N$2:$N$13),"NO")="SI"),"SI","NO"))</f>
        <v/>
      </c>
      <c r="M7994" s="9">
        <f>IF(COUNTA($A7994:$K7994)=0,"",IF($K7994&lt;&gt;"",IF(COUNTIF($K$19:$K7994,$K7994)&gt;1,"SI","NO"),IF(COUNTIFS($A$19:$A7994,$A7994,$C$19:$C7994,$C7994,$J$19:$J7994,$J7994,$D$19:$D7994,$D7994)&gt;1,"SI","NO")))</f>
        <v/>
      </c>
      <c r="N7994" s="11">
        <f>IF(COUNTA($A7994:$K7994)=0,"",IF(AND($L7994="SI",$M7994="NO"),IFERROR($H7994,0),0))</f>
        <v/>
      </c>
      <c r="O7994" s="9">
        <f>IF(COUNTA($A7994:$K7994)=0,"",IF($M7994="SI","CUFE o factura duplicada dentro del reporte; no se suma dos veces",IF(IFERROR($H7994,0)&lt;=0,"DIAN reporta valor susceptible 0",IF($L7994="NO",IFERROR(LOOKUP(2,1/((LISTS!$M$2:$M$13&lt;&gt;"")*ISNUMBER(SEARCH(LISTS!$M$2:$M$13,$I7994))),LISTS!$O$2:$O$13),"Medio de pago no elegible o no identificado por DIAN"),"Apta automaticamente por pago electronico y base positiva"))))</f>
        <v/>
      </c>
    </row>
    <row r="7995">
      <c r="A7995" s="9" t="n"/>
      <c r="B7995" s="9" t="n"/>
      <c r="C7995" s="12" t="n"/>
      <c r="D7995" s="11" t="n"/>
      <c r="E7995" s="11" t="n"/>
      <c r="F7995" s="11" t="n"/>
      <c r="G7995" s="11" t="n"/>
      <c r="H7995" s="11" t="n"/>
      <c r="I7995" s="9" t="n"/>
      <c r="J7995" s="9" t="n"/>
      <c r="K7995" s="9" t="n"/>
      <c r="L7995" s="9">
        <f>IF(COUNTA($A7995:$K7995)=0,"",IF(AND(IFERROR($H7995,0)&gt;0,LEN(TRIM($K7995&amp;""))&gt;0,IFERROR(LOOKUP(2,1/((LISTS!$M$2:$M$13&lt;&gt;"")*ISNUMBER(SEARCH(LISTS!$M$2:$M$13,$I7995))),LISTS!$N$2:$N$13),"NO")="SI"),"SI","NO"))</f>
        <v/>
      </c>
      <c r="M7995" s="9">
        <f>IF(COUNTA($A7995:$K7995)=0,"",IF($K7995&lt;&gt;"",IF(COUNTIF($K$19:$K7995,$K7995)&gt;1,"SI","NO"),IF(COUNTIFS($A$19:$A7995,$A7995,$C$19:$C7995,$C7995,$J$19:$J7995,$J7995,$D$19:$D7995,$D7995)&gt;1,"SI","NO")))</f>
        <v/>
      </c>
      <c r="N7995" s="11">
        <f>IF(COUNTA($A7995:$K7995)=0,"",IF(AND($L7995="SI",$M7995="NO"),IFERROR($H7995,0),0))</f>
        <v/>
      </c>
      <c r="O7995" s="9">
        <f>IF(COUNTA($A7995:$K7995)=0,"",IF($M7995="SI","CUFE o factura duplicada dentro del reporte; no se suma dos veces",IF(IFERROR($H7995,0)&lt;=0,"DIAN reporta valor susceptible 0",IF($L7995="NO",IFERROR(LOOKUP(2,1/((LISTS!$M$2:$M$13&lt;&gt;"")*ISNUMBER(SEARCH(LISTS!$M$2:$M$13,$I7995))),LISTS!$O$2:$O$13),"Medio de pago no elegible o no identificado por DIAN"),"Apta automaticamente por pago electronico y base positiva"))))</f>
        <v/>
      </c>
    </row>
    <row r="7996">
      <c r="A7996" s="9" t="n"/>
      <c r="B7996" s="9" t="n"/>
      <c r="C7996" s="12" t="n"/>
      <c r="D7996" s="11" t="n"/>
      <c r="E7996" s="11" t="n"/>
      <c r="F7996" s="11" t="n"/>
      <c r="G7996" s="11" t="n"/>
      <c r="H7996" s="11" t="n"/>
      <c r="I7996" s="9" t="n"/>
      <c r="J7996" s="9" t="n"/>
      <c r="K7996" s="9" t="n"/>
      <c r="L7996" s="9">
        <f>IF(COUNTA($A7996:$K7996)=0,"",IF(AND(IFERROR($H7996,0)&gt;0,LEN(TRIM($K7996&amp;""))&gt;0,IFERROR(LOOKUP(2,1/((LISTS!$M$2:$M$13&lt;&gt;"")*ISNUMBER(SEARCH(LISTS!$M$2:$M$13,$I7996))),LISTS!$N$2:$N$13),"NO")="SI"),"SI","NO"))</f>
        <v/>
      </c>
      <c r="M7996" s="9">
        <f>IF(COUNTA($A7996:$K7996)=0,"",IF($K7996&lt;&gt;"",IF(COUNTIF($K$19:$K7996,$K7996)&gt;1,"SI","NO"),IF(COUNTIFS($A$19:$A7996,$A7996,$C$19:$C7996,$C7996,$J$19:$J7996,$J7996,$D$19:$D7996,$D7996)&gt;1,"SI","NO")))</f>
        <v/>
      </c>
      <c r="N7996" s="11">
        <f>IF(COUNTA($A7996:$K7996)=0,"",IF(AND($L7996="SI",$M7996="NO"),IFERROR($H7996,0),0))</f>
        <v/>
      </c>
      <c r="O7996" s="9">
        <f>IF(COUNTA($A7996:$K7996)=0,"",IF($M7996="SI","CUFE o factura duplicada dentro del reporte; no se suma dos veces",IF(IFERROR($H7996,0)&lt;=0,"DIAN reporta valor susceptible 0",IF($L7996="NO",IFERROR(LOOKUP(2,1/((LISTS!$M$2:$M$13&lt;&gt;"")*ISNUMBER(SEARCH(LISTS!$M$2:$M$13,$I7996))),LISTS!$O$2:$O$13),"Medio de pago no elegible o no identificado por DIAN"),"Apta automaticamente por pago electronico y base positiva"))))</f>
        <v/>
      </c>
    </row>
    <row r="7997">
      <c r="A7997" s="9" t="n"/>
      <c r="B7997" s="9" t="n"/>
      <c r="C7997" s="12" t="n"/>
      <c r="D7997" s="11" t="n"/>
      <c r="E7997" s="11" t="n"/>
      <c r="F7997" s="11" t="n"/>
      <c r="G7997" s="11" t="n"/>
      <c r="H7997" s="11" t="n"/>
      <c r="I7997" s="9" t="n"/>
      <c r="J7997" s="9" t="n"/>
      <c r="K7997" s="9" t="n"/>
      <c r="L7997" s="9">
        <f>IF(COUNTA($A7997:$K7997)=0,"",IF(AND(IFERROR($H7997,0)&gt;0,LEN(TRIM($K7997&amp;""))&gt;0,IFERROR(LOOKUP(2,1/((LISTS!$M$2:$M$13&lt;&gt;"")*ISNUMBER(SEARCH(LISTS!$M$2:$M$13,$I7997))),LISTS!$N$2:$N$13),"NO")="SI"),"SI","NO"))</f>
        <v/>
      </c>
      <c r="M7997" s="9">
        <f>IF(COUNTA($A7997:$K7997)=0,"",IF($K7997&lt;&gt;"",IF(COUNTIF($K$19:$K7997,$K7997)&gt;1,"SI","NO"),IF(COUNTIFS($A$19:$A7997,$A7997,$C$19:$C7997,$C7997,$J$19:$J7997,$J7997,$D$19:$D7997,$D7997)&gt;1,"SI","NO")))</f>
        <v/>
      </c>
      <c r="N7997" s="11">
        <f>IF(COUNTA($A7997:$K7997)=0,"",IF(AND($L7997="SI",$M7997="NO"),IFERROR($H7997,0),0))</f>
        <v/>
      </c>
      <c r="O7997" s="9">
        <f>IF(COUNTA($A7997:$K7997)=0,"",IF($M7997="SI","CUFE o factura duplicada dentro del reporte; no se suma dos veces",IF(IFERROR($H7997,0)&lt;=0,"DIAN reporta valor susceptible 0",IF($L7997="NO",IFERROR(LOOKUP(2,1/((LISTS!$M$2:$M$13&lt;&gt;"")*ISNUMBER(SEARCH(LISTS!$M$2:$M$13,$I7997))),LISTS!$O$2:$O$13),"Medio de pago no elegible o no identificado por DIAN"),"Apta automaticamente por pago electronico y base positiva"))))</f>
        <v/>
      </c>
    </row>
    <row r="7998">
      <c r="A7998" s="9" t="n"/>
      <c r="B7998" s="9" t="n"/>
      <c r="C7998" s="12" t="n"/>
      <c r="D7998" s="11" t="n"/>
      <c r="E7998" s="11" t="n"/>
      <c r="F7998" s="11" t="n"/>
      <c r="G7998" s="11" t="n"/>
      <c r="H7998" s="11" t="n"/>
      <c r="I7998" s="9" t="n"/>
      <c r="J7998" s="9" t="n"/>
      <c r="K7998" s="9" t="n"/>
      <c r="L7998" s="9">
        <f>IF(COUNTA($A7998:$K7998)=0,"",IF(AND(IFERROR($H7998,0)&gt;0,LEN(TRIM($K7998&amp;""))&gt;0,IFERROR(LOOKUP(2,1/((LISTS!$M$2:$M$13&lt;&gt;"")*ISNUMBER(SEARCH(LISTS!$M$2:$M$13,$I7998))),LISTS!$N$2:$N$13),"NO")="SI"),"SI","NO"))</f>
        <v/>
      </c>
      <c r="M7998" s="9">
        <f>IF(COUNTA($A7998:$K7998)=0,"",IF($K7998&lt;&gt;"",IF(COUNTIF($K$19:$K7998,$K7998)&gt;1,"SI","NO"),IF(COUNTIFS($A$19:$A7998,$A7998,$C$19:$C7998,$C7998,$J$19:$J7998,$J7998,$D$19:$D7998,$D7998)&gt;1,"SI","NO")))</f>
        <v/>
      </c>
      <c r="N7998" s="11">
        <f>IF(COUNTA($A7998:$K7998)=0,"",IF(AND($L7998="SI",$M7998="NO"),IFERROR($H7998,0),0))</f>
        <v/>
      </c>
      <c r="O7998" s="9">
        <f>IF(COUNTA($A7998:$K7998)=0,"",IF($M7998="SI","CUFE o factura duplicada dentro del reporte; no se suma dos veces",IF(IFERROR($H7998,0)&lt;=0,"DIAN reporta valor susceptible 0",IF($L7998="NO",IFERROR(LOOKUP(2,1/((LISTS!$M$2:$M$13&lt;&gt;"")*ISNUMBER(SEARCH(LISTS!$M$2:$M$13,$I7998))),LISTS!$O$2:$O$13),"Medio de pago no elegible o no identificado por DIAN"),"Apta automaticamente por pago electronico y base positiva"))))</f>
        <v/>
      </c>
    </row>
    <row r="7999">
      <c r="A7999" s="9" t="n"/>
      <c r="B7999" s="9" t="n"/>
      <c r="C7999" s="12" t="n"/>
      <c r="D7999" s="11" t="n"/>
      <c r="E7999" s="11" t="n"/>
      <c r="F7999" s="11" t="n"/>
      <c r="G7999" s="11" t="n"/>
      <c r="H7999" s="11" t="n"/>
      <c r="I7999" s="9" t="n"/>
      <c r="J7999" s="9" t="n"/>
      <c r="K7999" s="9" t="n"/>
      <c r="L7999" s="9">
        <f>IF(COUNTA($A7999:$K7999)=0,"",IF(AND(IFERROR($H7999,0)&gt;0,LEN(TRIM($K7999&amp;""))&gt;0,IFERROR(LOOKUP(2,1/((LISTS!$M$2:$M$13&lt;&gt;"")*ISNUMBER(SEARCH(LISTS!$M$2:$M$13,$I7999))),LISTS!$N$2:$N$13),"NO")="SI"),"SI","NO"))</f>
        <v/>
      </c>
      <c r="M7999" s="9">
        <f>IF(COUNTA($A7999:$K7999)=0,"",IF($K7999&lt;&gt;"",IF(COUNTIF($K$19:$K7999,$K7999)&gt;1,"SI","NO"),IF(COUNTIFS($A$19:$A7999,$A7999,$C$19:$C7999,$C7999,$J$19:$J7999,$J7999,$D$19:$D7999,$D7999)&gt;1,"SI","NO")))</f>
        <v/>
      </c>
      <c r="N7999" s="11">
        <f>IF(COUNTA($A7999:$K7999)=0,"",IF(AND($L7999="SI",$M7999="NO"),IFERROR($H7999,0),0))</f>
        <v/>
      </c>
      <c r="O7999" s="9">
        <f>IF(COUNTA($A7999:$K7999)=0,"",IF($M7999="SI","CUFE o factura duplicada dentro del reporte; no se suma dos veces",IF(IFERROR($H7999,0)&lt;=0,"DIAN reporta valor susceptible 0",IF($L7999="NO",IFERROR(LOOKUP(2,1/((LISTS!$M$2:$M$13&lt;&gt;"")*ISNUMBER(SEARCH(LISTS!$M$2:$M$13,$I7999))),LISTS!$O$2:$O$13),"Medio de pago no elegible o no identificado por DIAN"),"Apta automaticamente por pago electronico y base positiva"))))</f>
        <v/>
      </c>
    </row>
    <row r="8000">
      <c r="A8000" s="9" t="n"/>
      <c r="B8000" s="9" t="n"/>
      <c r="C8000" s="12" t="n"/>
      <c r="D8000" s="11" t="n"/>
      <c r="E8000" s="11" t="n"/>
      <c r="F8000" s="11" t="n"/>
      <c r="G8000" s="11" t="n"/>
      <c r="H8000" s="11" t="n"/>
      <c r="I8000" s="9" t="n"/>
      <c r="J8000" s="9" t="n"/>
      <c r="K8000" s="9" t="n"/>
      <c r="L8000" s="9">
        <f>IF(COUNTA($A8000:$K8000)=0,"",IF(AND(IFERROR($H8000,0)&gt;0,LEN(TRIM($K8000&amp;""))&gt;0,IFERROR(LOOKUP(2,1/((LISTS!$M$2:$M$13&lt;&gt;"")*ISNUMBER(SEARCH(LISTS!$M$2:$M$13,$I8000))),LISTS!$N$2:$N$13),"NO")="SI"),"SI","NO"))</f>
        <v/>
      </c>
      <c r="M8000" s="9">
        <f>IF(COUNTA($A8000:$K8000)=0,"",IF($K8000&lt;&gt;"",IF(COUNTIF($K$19:$K8000,$K8000)&gt;1,"SI","NO"),IF(COUNTIFS($A$19:$A8000,$A8000,$C$19:$C8000,$C8000,$J$19:$J8000,$J8000,$D$19:$D8000,$D8000)&gt;1,"SI","NO")))</f>
        <v/>
      </c>
      <c r="N8000" s="11">
        <f>IF(COUNTA($A8000:$K8000)=0,"",IF(AND($L8000="SI",$M8000="NO"),IFERROR($H8000,0),0))</f>
        <v/>
      </c>
      <c r="O8000" s="9">
        <f>IF(COUNTA($A8000:$K8000)=0,"",IF($M8000="SI","CUFE o factura duplicada dentro del reporte; no se suma dos veces",IF(IFERROR($H8000,0)&lt;=0,"DIAN reporta valor susceptible 0",IF($L8000="NO",IFERROR(LOOKUP(2,1/((LISTS!$M$2:$M$13&lt;&gt;"")*ISNUMBER(SEARCH(LISTS!$M$2:$M$13,$I8000))),LISTS!$O$2:$O$13),"Medio de pago no elegible o no identificado por DIAN"),"Apta automaticamente por pago electronico y base positiva"))))</f>
        <v/>
      </c>
    </row>
    <row r="8001">
      <c r="A8001" s="9" t="n"/>
      <c r="B8001" s="9" t="n"/>
      <c r="C8001" s="12" t="n"/>
      <c r="D8001" s="11" t="n"/>
      <c r="E8001" s="11" t="n"/>
      <c r="F8001" s="11" t="n"/>
      <c r="G8001" s="11" t="n"/>
      <c r="H8001" s="11" t="n"/>
      <c r="I8001" s="9" t="n"/>
      <c r="J8001" s="9" t="n"/>
      <c r="K8001" s="9" t="n"/>
      <c r="L8001" s="9">
        <f>IF(COUNTA($A8001:$K8001)=0,"",IF(AND(IFERROR($H8001,0)&gt;0,LEN(TRIM($K8001&amp;""))&gt;0,IFERROR(LOOKUP(2,1/((LISTS!$M$2:$M$13&lt;&gt;"")*ISNUMBER(SEARCH(LISTS!$M$2:$M$13,$I8001))),LISTS!$N$2:$N$13),"NO")="SI"),"SI","NO"))</f>
        <v/>
      </c>
      <c r="M8001" s="9">
        <f>IF(COUNTA($A8001:$K8001)=0,"",IF($K8001&lt;&gt;"",IF(COUNTIF($K$19:$K8001,$K8001)&gt;1,"SI","NO"),IF(COUNTIFS($A$19:$A8001,$A8001,$C$19:$C8001,$C8001,$J$19:$J8001,$J8001,$D$19:$D8001,$D8001)&gt;1,"SI","NO")))</f>
        <v/>
      </c>
      <c r="N8001" s="11">
        <f>IF(COUNTA($A8001:$K8001)=0,"",IF(AND($L8001="SI",$M8001="NO"),IFERROR($H8001,0),0))</f>
        <v/>
      </c>
      <c r="O8001" s="9">
        <f>IF(COUNTA($A8001:$K8001)=0,"",IF($M8001="SI","CUFE o factura duplicada dentro del reporte; no se suma dos veces",IF(IFERROR($H8001,0)&lt;=0,"DIAN reporta valor susceptible 0",IF($L8001="NO",IFERROR(LOOKUP(2,1/((LISTS!$M$2:$M$13&lt;&gt;"")*ISNUMBER(SEARCH(LISTS!$M$2:$M$13,$I8001))),LISTS!$O$2:$O$13),"Medio de pago no elegible o no identificado por DIAN"),"Apta automaticamente por pago electronico y base positiva"))))</f>
        <v/>
      </c>
    </row>
    <row r="8002">
      <c r="A8002" s="9" t="n"/>
      <c r="B8002" s="9" t="n"/>
      <c r="C8002" s="12" t="n"/>
      <c r="D8002" s="11" t="n"/>
      <c r="E8002" s="11" t="n"/>
      <c r="F8002" s="11" t="n"/>
      <c r="G8002" s="11" t="n"/>
      <c r="H8002" s="11" t="n"/>
      <c r="I8002" s="9" t="n"/>
      <c r="J8002" s="9" t="n"/>
      <c r="K8002" s="9" t="n"/>
      <c r="L8002" s="9">
        <f>IF(COUNTA($A8002:$K8002)=0,"",IF(AND(IFERROR($H8002,0)&gt;0,LEN(TRIM($K8002&amp;""))&gt;0,IFERROR(LOOKUP(2,1/((LISTS!$M$2:$M$13&lt;&gt;"")*ISNUMBER(SEARCH(LISTS!$M$2:$M$13,$I8002))),LISTS!$N$2:$N$13),"NO")="SI"),"SI","NO"))</f>
        <v/>
      </c>
      <c r="M8002" s="9">
        <f>IF(COUNTA($A8002:$K8002)=0,"",IF($K8002&lt;&gt;"",IF(COUNTIF($K$19:$K8002,$K8002)&gt;1,"SI","NO"),IF(COUNTIFS($A$19:$A8002,$A8002,$C$19:$C8002,$C8002,$J$19:$J8002,$J8002,$D$19:$D8002,$D8002)&gt;1,"SI","NO")))</f>
        <v/>
      </c>
      <c r="N8002" s="11">
        <f>IF(COUNTA($A8002:$K8002)=0,"",IF(AND($L8002="SI",$M8002="NO"),IFERROR($H8002,0),0))</f>
        <v/>
      </c>
      <c r="O8002" s="9">
        <f>IF(COUNTA($A8002:$K8002)=0,"",IF($M8002="SI","CUFE o factura duplicada dentro del reporte; no se suma dos veces",IF(IFERROR($H8002,0)&lt;=0,"DIAN reporta valor susceptible 0",IF($L8002="NO",IFERROR(LOOKUP(2,1/((LISTS!$M$2:$M$13&lt;&gt;"")*ISNUMBER(SEARCH(LISTS!$M$2:$M$13,$I8002))),LISTS!$O$2:$O$13),"Medio de pago no elegible o no identificado por DIAN"),"Apta automaticamente por pago electronico y base positiva"))))</f>
        <v/>
      </c>
    </row>
    <row r="8003">
      <c r="A8003" s="9" t="n"/>
      <c r="B8003" s="9" t="n"/>
      <c r="C8003" s="12" t="n"/>
      <c r="D8003" s="11" t="n"/>
      <c r="E8003" s="11" t="n"/>
      <c r="F8003" s="11" t="n"/>
      <c r="G8003" s="11" t="n"/>
      <c r="H8003" s="11" t="n"/>
      <c r="I8003" s="9" t="n"/>
      <c r="J8003" s="9" t="n"/>
      <c r="K8003" s="9" t="n"/>
      <c r="L8003" s="9">
        <f>IF(COUNTA($A8003:$K8003)=0,"",IF(AND(IFERROR($H8003,0)&gt;0,LEN(TRIM($K8003&amp;""))&gt;0,IFERROR(LOOKUP(2,1/((LISTS!$M$2:$M$13&lt;&gt;"")*ISNUMBER(SEARCH(LISTS!$M$2:$M$13,$I8003))),LISTS!$N$2:$N$13),"NO")="SI"),"SI","NO"))</f>
        <v/>
      </c>
      <c r="M8003" s="9">
        <f>IF(COUNTA($A8003:$K8003)=0,"",IF($K8003&lt;&gt;"",IF(COUNTIF($K$19:$K8003,$K8003)&gt;1,"SI","NO"),IF(COUNTIFS($A$19:$A8003,$A8003,$C$19:$C8003,$C8003,$J$19:$J8003,$J8003,$D$19:$D8003,$D8003)&gt;1,"SI","NO")))</f>
        <v/>
      </c>
      <c r="N8003" s="11">
        <f>IF(COUNTA($A8003:$K8003)=0,"",IF(AND($L8003="SI",$M8003="NO"),IFERROR($H8003,0),0))</f>
        <v/>
      </c>
      <c r="O8003" s="9">
        <f>IF(COUNTA($A8003:$K8003)=0,"",IF($M8003="SI","CUFE o factura duplicada dentro del reporte; no se suma dos veces",IF(IFERROR($H8003,0)&lt;=0,"DIAN reporta valor susceptible 0",IF($L8003="NO",IFERROR(LOOKUP(2,1/((LISTS!$M$2:$M$13&lt;&gt;"")*ISNUMBER(SEARCH(LISTS!$M$2:$M$13,$I8003))),LISTS!$O$2:$O$13),"Medio de pago no elegible o no identificado por DIAN"),"Apta automaticamente por pago electronico y base positiva"))))</f>
        <v/>
      </c>
    </row>
    <row r="8004">
      <c r="A8004" s="9" t="n"/>
      <c r="B8004" s="9" t="n"/>
      <c r="C8004" s="12" t="n"/>
      <c r="D8004" s="11" t="n"/>
      <c r="E8004" s="11" t="n"/>
      <c r="F8004" s="11" t="n"/>
      <c r="G8004" s="11" t="n"/>
      <c r="H8004" s="11" t="n"/>
      <c r="I8004" s="9" t="n"/>
      <c r="J8004" s="9" t="n"/>
      <c r="K8004" s="9" t="n"/>
      <c r="L8004" s="9">
        <f>IF(COUNTA($A8004:$K8004)=0,"",IF(AND(IFERROR($H8004,0)&gt;0,LEN(TRIM($K8004&amp;""))&gt;0,IFERROR(LOOKUP(2,1/((LISTS!$M$2:$M$13&lt;&gt;"")*ISNUMBER(SEARCH(LISTS!$M$2:$M$13,$I8004))),LISTS!$N$2:$N$13),"NO")="SI"),"SI","NO"))</f>
        <v/>
      </c>
      <c r="M8004" s="9">
        <f>IF(COUNTA($A8004:$K8004)=0,"",IF($K8004&lt;&gt;"",IF(COUNTIF($K$19:$K8004,$K8004)&gt;1,"SI","NO"),IF(COUNTIFS($A$19:$A8004,$A8004,$C$19:$C8004,$C8004,$J$19:$J8004,$J8004,$D$19:$D8004,$D8004)&gt;1,"SI","NO")))</f>
        <v/>
      </c>
      <c r="N8004" s="11">
        <f>IF(COUNTA($A8004:$K8004)=0,"",IF(AND($L8004="SI",$M8004="NO"),IFERROR($H8004,0),0))</f>
        <v/>
      </c>
      <c r="O8004" s="9">
        <f>IF(COUNTA($A8004:$K8004)=0,"",IF($M8004="SI","CUFE o factura duplicada dentro del reporte; no se suma dos veces",IF(IFERROR($H8004,0)&lt;=0,"DIAN reporta valor susceptible 0",IF($L8004="NO",IFERROR(LOOKUP(2,1/((LISTS!$M$2:$M$13&lt;&gt;"")*ISNUMBER(SEARCH(LISTS!$M$2:$M$13,$I8004))),LISTS!$O$2:$O$13),"Medio de pago no elegible o no identificado por DIAN"),"Apta automaticamente por pago electronico y base positiva"))))</f>
        <v/>
      </c>
    </row>
    <row r="8005">
      <c r="A8005" s="9" t="n"/>
      <c r="B8005" s="9" t="n"/>
      <c r="C8005" s="12" t="n"/>
      <c r="D8005" s="11" t="n"/>
      <c r="E8005" s="11" t="n"/>
      <c r="F8005" s="11" t="n"/>
      <c r="G8005" s="11" t="n"/>
      <c r="H8005" s="11" t="n"/>
      <c r="I8005" s="9" t="n"/>
      <c r="J8005" s="9" t="n"/>
      <c r="K8005" s="9" t="n"/>
      <c r="L8005" s="9">
        <f>IF(COUNTA($A8005:$K8005)=0,"",IF(AND(IFERROR($H8005,0)&gt;0,LEN(TRIM($K8005&amp;""))&gt;0,IFERROR(LOOKUP(2,1/((LISTS!$M$2:$M$13&lt;&gt;"")*ISNUMBER(SEARCH(LISTS!$M$2:$M$13,$I8005))),LISTS!$N$2:$N$13),"NO")="SI"),"SI","NO"))</f>
        <v/>
      </c>
      <c r="M8005" s="9">
        <f>IF(COUNTA($A8005:$K8005)=0,"",IF($K8005&lt;&gt;"",IF(COUNTIF($K$19:$K8005,$K8005)&gt;1,"SI","NO"),IF(COUNTIFS($A$19:$A8005,$A8005,$C$19:$C8005,$C8005,$J$19:$J8005,$J8005,$D$19:$D8005,$D8005)&gt;1,"SI","NO")))</f>
        <v/>
      </c>
      <c r="N8005" s="11">
        <f>IF(COUNTA($A8005:$K8005)=0,"",IF(AND($L8005="SI",$M8005="NO"),IFERROR($H8005,0),0))</f>
        <v/>
      </c>
      <c r="O8005" s="9">
        <f>IF(COUNTA($A8005:$K8005)=0,"",IF($M8005="SI","CUFE o factura duplicada dentro del reporte; no se suma dos veces",IF(IFERROR($H8005,0)&lt;=0,"DIAN reporta valor susceptible 0",IF($L8005="NO",IFERROR(LOOKUP(2,1/((LISTS!$M$2:$M$13&lt;&gt;"")*ISNUMBER(SEARCH(LISTS!$M$2:$M$13,$I8005))),LISTS!$O$2:$O$13),"Medio de pago no elegible o no identificado por DIAN"),"Apta automaticamente por pago electronico y base positiva"))))</f>
        <v/>
      </c>
    </row>
    <row r="8006">
      <c r="A8006" s="9" t="n"/>
      <c r="B8006" s="9" t="n"/>
      <c r="C8006" s="12" t="n"/>
      <c r="D8006" s="11" t="n"/>
      <c r="E8006" s="11" t="n"/>
      <c r="F8006" s="11" t="n"/>
      <c r="G8006" s="11" t="n"/>
      <c r="H8006" s="11" t="n"/>
      <c r="I8006" s="9" t="n"/>
      <c r="J8006" s="9" t="n"/>
      <c r="K8006" s="9" t="n"/>
      <c r="L8006" s="9">
        <f>IF(COUNTA($A8006:$K8006)=0,"",IF(AND(IFERROR($H8006,0)&gt;0,LEN(TRIM($K8006&amp;""))&gt;0,IFERROR(LOOKUP(2,1/((LISTS!$M$2:$M$13&lt;&gt;"")*ISNUMBER(SEARCH(LISTS!$M$2:$M$13,$I8006))),LISTS!$N$2:$N$13),"NO")="SI"),"SI","NO"))</f>
        <v/>
      </c>
      <c r="M8006" s="9">
        <f>IF(COUNTA($A8006:$K8006)=0,"",IF($K8006&lt;&gt;"",IF(COUNTIF($K$19:$K8006,$K8006)&gt;1,"SI","NO"),IF(COUNTIFS($A$19:$A8006,$A8006,$C$19:$C8006,$C8006,$J$19:$J8006,$J8006,$D$19:$D8006,$D8006)&gt;1,"SI","NO")))</f>
        <v/>
      </c>
      <c r="N8006" s="11">
        <f>IF(COUNTA($A8006:$K8006)=0,"",IF(AND($L8006="SI",$M8006="NO"),IFERROR($H8006,0),0))</f>
        <v/>
      </c>
      <c r="O8006" s="9">
        <f>IF(COUNTA($A8006:$K8006)=0,"",IF($M8006="SI","CUFE o factura duplicada dentro del reporte; no se suma dos veces",IF(IFERROR($H8006,0)&lt;=0,"DIAN reporta valor susceptible 0",IF($L8006="NO",IFERROR(LOOKUP(2,1/((LISTS!$M$2:$M$13&lt;&gt;"")*ISNUMBER(SEARCH(LISTS!$M$2:$M$13,$I8006))),LISTS!$O$2:$O$13),"Medio de pago no elegible o no identificado por DIAN"),"Apta automaticamente por pago electronico y base positiva"))))</f>
        <v/>
      </c>
    </row>
    <row r="8007">
      <c r="A8007" s="9" t="n"/>
      <c r="B8007" s="9" t="n"/>
      <c r="C8007" s="12" t="n"/>
      <c r="D8007" s="11" t="n"/>
      <c r="E8007" s="11" t="n"/>
      <c r="F8007" s="11" t="n"/>
      <c r="G8007" s="11" t="n"/>
      <c r="H8007" s="11" t="n"/>
      <c r="I8007" s="9" t="n"/>
      <c r="J8007" s="9" t="n"/>
      <c r="K8007" s="9" t="n"/>
      <c r="L8007" s="9">
        <f>IF(COUNTA($A8007:$K8007)=0,"",IF(AND(IFERROR($H8007,0)&gt;0,LEN(TRIM($K8007&amp;""))&gt;0,IFERROR(LOOKUP(2,1/((LISTS!$M$2:$M$13&lt;&gt;"")*ISNUMBER(SEARCH(LISTS!$M$2:$M$13,$I8007))),LISTS!$N$2:$N$13),"NO")="SI"),"SI","NO"))</f>
        <v/>
      </c>
      <c r="M8007" s="9">
        <f>IF(COUNTA($A8007:$K8007)=0,"",IF($K8007&lt;&gt;"",IF(COUNTIF($K$19:$K8007,$K8007)&gt;1,"SI","NO"),IF(COUNTIFS($A$19:$A8007,$A8007,$C$19:$C8007,$C8007,$J$19:$J8007,$J8007,$D$19:$D8007,$D8007)&gt;1,"SI","NO")))</f>
        <v/>
      </c>
      <c r="N8007" s="11">
        <f>IF(COUNTA($A8007:$K8007)=0,"",IF(AND($L8007="SI",$M8007="NO"),IFERROR($H8007,0),0))</f>
        <v/>
      </c>
      <c r="O8007" s="9">
        <f>IF(COUNTA($A8007:$K8007)=0,"",IF($M8007="SI","CUFE o factura duplicada dentro del reporte; no se suma dos veces",IF(IFERROR($H8007,0)&lt;=0,"DIAN reporta valor susceptible 0",IF($L8007="NO",IFERROR(LOOKUP(2,1/((LISTS!$M$2:$M$13&lt;&gt;"")*ISNUMBER(SEARCH(LISTS!$M$2:$M$13,$I8007))),LISTS!$O$2:$O$13),"Medio de pago no elegible o no identificado por DIAN"),"Apta automaticamente por pago electronico y base positiva"))))</f>
        <v/>
      </c>
    </row>
    <row r="8008">
      <c r="A8008" s="9" t="n"/>
      <c r="B8008" s="9" t="n"/>
      <c r="C8008" s="12" t="n"/>
      <c r="D8008" s="11" t="n"/>
      <c r="E8008" s="11" t="n"/>
      <c r="F8008" s="11" t="n"/>
      <c r="G8008" s="11" t="n"/>
      <c r="H8008" s="11" t="n"/>
      <c r="I8008" s="9" t="n"/>
      <c r="J8008" s="9" t="n"/>
      <c r="K8008" s="9" t="n"/>
      <c r="L8008" s="9">
        <f>IF(COUNTA($A8008:$K8008)=0,"",IF(AND(IFERROR($H8008,0)&gt;0,LEN(TRIM($K8008&amp;""))&gt;0,IFERROR(LOOKUP(2,1/((LISTS!$M$2:$M$13&lt;&gt;"")*ISNUMBER(SEARCH(LISTS!$M$2:$M$13,$I8008))),LISTS!$N$2:$N$13),"NO")="SI"),"SI","NO"))</f>
        <v/>
      </c>
      <c r="M8008" s="9">
        <f>IF(COUNTA($A8008:$K8008)=0,"",IF($K8008&lt;&gt;"",IF(COUNTIF($K$19:$K8008,$K8008)&gt;1,"SI","NO"),IF(COUNTIFS($A$19:$A8008,$A8008,$C$19:$C8008,$C8008,$J$19:$J8008,$J8008,$D$19:$D8008,$D8008)&gt;1,"SI","NO")))</f>
        <v/>
      </c>
      <c r="N8008" s="11">
        <f>IF(COUNTA($A8008:$K8008)=0,"",IF(AND($L8008="SI",$M8008="NO"),IFERROR($H8008,0),0))</f>
        <v/>
      </c>
      <c r="O8008" s="9">
        <f>IF(COUNTA($A8008:$K8008)=0,"",IF($M8008="SI","CUFE o factura duplicada dentro del reporte; no se suma dos veces",IF(IFERROR($H8008,0)&lt;=0,"DIAN reporta valor susceptible 0",IF($L8008="NO",IFERROR(LOOKUP(2,1/((LISTS!$M$2:$M$13&lt;&gt;"")*ISNUMBER(SEARCH(LISTS!$M$2:$M$13,$I8008))),LISTS!$O$2:$O$13),"Medio de pago no elegible o no identificado por DIAN"),"Apta automaticamente por pago electronico y base positiva"))))</f>
        <v/>
      </c>
    </row>
    <row r="8009">
      <c r="A8009" s="9" t="n"/>
      <c r="B8009" s="9" t="n"/>
      <c r="C8009" s="12" t="n"/>
      <c r="D8009" s="11" t="n"/>
      <c r="E8009" s="11" t="n"/>
      <c r="F8009" s="11" t="n"/>
      <c r="G8009" s="11" t="n"/>
      <c r="H8009" s="11" t="n"/>
      <c r="I8009" s="9" t="n"/>
      <c r="J8009" s="9" t="n"/>
      <c r="K8009" s="9" t="n"/>
      <c r="L8009" s="9">
        <f>IF(COUNTA($A8009:$K8009)=0,"",IF(AND(IFERROR($H8009,0)&gt;0,LEN(TRIM($K8009&amp;""))&gt;0,IFERROR(LOOKUP(2,1/((LISTS!$M$2:$M$13&lt;&gt;"")*ISNUMBER(SEARCH(LISTS!$M$2:$M$13,$I8009))),LISTS!$N$2:$N$13),"NO")="SI"),"SI","NO"))</f>
        <v/>
      </c>
      <c r="M8009" s="9">
        <f>IF(COUNTA($A8009:$K8009)=0,"",IF($K8009&lt;&gt;"",IF(COUNTIF($K$19:$K8009,$K8009)&gt;1,"SI","NO"),IF(COUNTIFS($A$19:$A8009,$A8009,$C$19:$C8009,$C8009,$J$19:$J8009,$J8009,$D$19:$D8009,$D8009)&gt;1,"SI","NO")))</f>
        <v/>
      </c>
      <c r="N8009" s="11">
        <f>IF(COUNTA($A8009:$K8009)=0,"",IF(AND($L8009="SI",$M8009="NO"),IFERROR($H8009,0),0))</f>
        <v/>
      </c>
      <c r="O8009" s="9">
        <f>IF(COUNTA($A8009:$K8009)=0,"",IF($M8009="SI","CUFE o factura duplicada dentro del reporte; no se suma dos veces",IF(IFERROR($H8009,0)&lt;=0,"DIAN reporta valor susceptible 0",IF($L8009="NO",IFERROR(LOOKUP(2,1/((LISTS!$M$2:$M$13&lt;&gt;"")*ISNUMBER(SEARCH(LISTS!$M$2:$M$13,$I8009))),LISTS!$O$2:$O$13),"Medio de pago no elegible o no identificado por DIAN"),"Apta automaticamente por pago electronico y base positiva"))))</f>
        <v/>
      </c>
    </row>
    <row r="8010">
      <c r="A8010" s="9" t="n"/>
      <c r="B8010" s="9" t="n"/>
      <c r="C8010" s="12" t="n"/>
      <c r="D8010" s="11" t="n"/>
      <c r="E8010" s="11" t="n"/>
      <c r="F8010" s="11" t="n"/>
      <c r="G8010" s="11" t="n"/>
      <c r="H8010" s="11" t="n"/>
      <c r="I8010" s="9" t="n"/>
      <c r="J8010" s="9" t="n"/>
      <c r="K8010" s="9" t="n"/>
      <c r="L8010" s="9">
        <f>IF(COUNTA($A8010:$K8010)=0,"",IF(AND(IFERROR($H8010,0)&gt;0,LEN(TRIM($K8010&amp;""))&gt;0,IFERROR(LOOKUP(2,1/((LISTS!$M$2:$M$13&lt;&gt;"")*ISNUMBER(SEARCH(LISTS!$M$2:$M$13,$I8010))),LISTS!$N$2:$N$13),"NO")="SI"),"SI","NO"))</f>
        <v/>
      </c>
      <c r="M8010" s="9">
        <f>IF(COUNTA($A8010:$K8010)=0,"",IF($K8010&lt;&gt;"",IF(COUNTIF($K$19:$K8010,$K8010)&gt;1,"SI","NO"),IF(COUNTIFS($A$19:$A8010,$A8010,$C$19:$C8010,$C8010,$J$19:$J8010,$J8010,$D$19:$D8010,$D8010)&gt;1,"SI","NO")))</f>
        <v/>
      </c>
      <c r="N8010" s="11">
        <f>IF(COUNTA($A8010:$K8010)=0,"",IF(AND($L8010="SI",$M8010="NO"),IFERROR($H8010,0),0))</f>
        <v/>
      </c>
      <c r="O8010" s="9">
        <f>IF(COUNTA($A8010:$K8010)=0,"",IF($M8010="SI","CUFE o factura duplicada dentro del reporte; no se suma dos veces",IF(IFERROR($H8010,0)&lt;=0,"DIAN reporta valor susceptible 0",IF($L8010="NO",IFERROR(LOOKUP(2,1/((LISTS!$M$2:$M$13&lt;&gt;"")*ISNUMBER(SEARCH(LISTS!$M$2:$M$13,$I8010))),LISTS!$O$2:$O$13),"Medio de pago no elegible o no identificado por DIAN"),"Apta automaticamente por pago electronico y base positiva"))))</f>
        <v/>
      </c>
    </row>
    <row r="8011">
      <c r="A8011" s="9" t="n"/>
      <c r="B8011" s="9" t="n"/>
      <c r="C8011" s="12" t="n"/>
      <c r="D8011" s="11" t="n"/>
      <c r="E8011" s="11" t="n"/>
      <c r="F8011" s="11" t="n"/>
      <c r="G8011" s="11" t="n"/>
      <c r="H8011" s="11" t="n"/>
      <c r="I8011" s="9" t="n"/>
      <c r="J8011" s="9" t="n"/>
      <c r="K8011" s="9" t="n"/>
      <c r="L8011" s="9">
        <f>IF(COUNTA($A8011:$K8011)=0,"",IF(AND(IFERROR($H8011,0)&gt;0,LEN(TRIM($K8011&amp;""))&gt;0,IFERROR(LOOKUP(2,1/((LISTS!$M$2:$M$13&lt;&gt;"")*ISNUMBER(SEARCH(LISTS!$M$2:$M$13,$I8011))),LISTS!$N$2:$N$13),"NO")="SI"),"SI","NO"))</f>
        <v/>
      </c>
      <c r="M8011" s="9">
        <f>IF(COUNTA($A8011:$K8011)=0,"",IF($K8011&lt;&gt;"",IF(COUNTIF($K$19:$K8011,$K8011)&gt;1,"SI","NO"),IF(COUNTIFS($A$19:$A8011,$A8011,$C$19:$C8011,$C8011,$J$19:$J8011,$J8011,$D$19:$D8011,$D8011)&gt;1,"SI","NO")))</f>
        <v/>
      </c>
      <c r="N8011" s="11">
        <f>IF(COUNTA($A8011:$K8011)=0,"",IF(AND($L8011="SI",$M8011="NO"),IFERROR($H8011,0),0))</f>
        <v/>
      </c>
      <c r="O8011" s="9">
        <f>IF(COUNTA($A8011:$K8011)=0,"",IF($M8011="SI","CUFE o factura duplicada dentro del reporte; no se suma dos veces",IF(IFERROR($H8011,0)&lt;=0,"DIAN reporta valor susceptible 0",IF($L8011="NO",IFERROR(LOOKUP(2,1/((LISTS!$M$2:$M$13&lt;&gt;"")*ISNUMBER(SEARCH(LISTS!$M$2:$M$13,$I8011))),LISTS!$O$2:$O$13),"Medio de pago no elegible o no identificado por DIAN"),"Apta automaticamente por pago electronico y base positiva"))))</f>
        <v/>
      </c>
    </row>
    <row r="8012">
      <c r="A8012" s="9" t="n"/>
      <c r="B8012" s="9" t="n"/>
      <c r="C8012" s="12" t="n"/>
      <c r="D8012" s="11" t="n"/>
      <c r="E8012" s="11" t="n"/>
      <c r="F8012" s="11" t="n"/>
      <c r="G8012" s="11" t="n"/>
      <c r="H8012" s="11" t="n"/>
      <c r="I8012" s="9" t="n"/>
      <c r="J8012" s="9" t="n"/>
      <c r="K8012" s="9" t="n"/>
      <c r="L8012" s="9">
        <f>IF(COUNTA($A8012:$K8012)=0,"",IF(AND(IFERROR($H8012,0)&gt;0,LEN(TRIM($K8012&amp;""))&gt;0,IFERROR(LOOKUP(2,1/((LISTS!$M$2:$M$13&lt;&gt;"")*ISNUMBER(SEARCH(LISTS!$M$2:$M$13,$I8012))),LISTS!$N$2:$N$13),"NO")="SI"),"SI","NO"))</f>
        <v/>
      </c>
      <c r="M8012" s="9">
        <f>IF(COUNTA($A8012:$K8012)=0,"",IF($K8012&lt;&gt;"",IF(COUNTIF($K$19:$K8012,$K8012)&gt;1,"SI","NO"),IF(COUNTIFS($A$19:$A8012,$A8012,$C$19:$C8012,$C8012,$J$19:$J8012,$J8012,$D$19:$D8012,$D8012)&gt;1,"SI","NO")))</f>
        <v/>
      </c>
      <c r="N8012" s="11">
        <f>IF(COUNTA($A8012:$K8012)=0,"",IF(AND($L8012="SI",$M8012="NO"),IFERROR($H8012,0),0))</f>
        <v/>
      </c>
      <c r="O8012" s="9">
        <f>IF(COUNTA($A8012:$K8012)=0,"",IF($M8012="SI","CUFE o factura duplicada dentro del reporte; no se suma dos veces",IF(IFERROR($H8012,0)&lt;=0,"DIAN reporta valor susceptible 0",IF($L8012="NO",IFERROR(LOOKUP(2,1/((LISTS!$M$2:$M$13&lt;&gt;"")*ISNUMBER(SEARCH(LISTS!$M$2:$M$13,$I8012))),LISTS!$O$2:$O$13),"Medio de pago no elegible o no identificado por DIAN"),"Apta automaticamente por pago electronico y base positiva"))))</f>
        <v/>
      </c>
    </row>
    <row r="8013">
      <c r="A8013" s="9" t="n"/>
      <c r="B8013" s="9" t="n"/>
      <c r="C8013" s="12" t="n"/>
      <c r="D8013" s="11" t="n"/>
      <c r="E8013" s="11" t="n"/>
      <c r="F8013" s="11" t="n"/>
      <c r="G8013" s="11" t="n"/>
      <c r="H8013" s="11" t="n"/>
      <c r="I8013" s="9" t="n"/>
      <c r="J8013" s="9" t="n"/>
      <c r="K8013" s="9" t="n"/>
      <c r="L8013" s="9">
        <f>IF(COUNTA($A8013:$K8013)=0,"",IF(AND(IFERROR($H8013,0)&gt;0,LEN(TRIM($K8013&amp;""))&gt;0,IFERROR(LOOKUP(2,1/((LISTS!$M$2:$M$13&lt;&gt;"")*ISNUMBER(SEARCH(LISTS!$M$2:$M$13,$I8013))),LISTS!$N$2:$N$13),"NO")="SI"),"SI","NO"))</f>
        <v/>
      </c>
      <c r="M8013" s="9">
        <f>IF(COUNTA($A8013:$K8013)=0,"",IF($K8013&lt;&gt;"",IF(COUNTIF($K$19:$K8013,$K8013)&gt;1,"SI","NO"),IF(COUNTIFS($A$19:$A8013,$A8013,$C$19:$C8013,$C8013,$J$19:$J8013,$J8013,$D$19:$D8013,$D8013)&gt;1,"SI","NO")))</f>
        <v/>
      </c>
      <c r="N8013" s="11">
        <f>IF(COUNTA($A8013:$K8013)=0,"",IF(AND($L8013="SI",$M8013="NO"),IFERROR($H8013,0),0))</f>
        <v/>
      </c>
      <c r="O8013" s="9">
        <f>IF(COUNTA($A8013:$K8013)=0,"",IF($M8013="SI","CUFE o factura duplicada dentro del reporte; no se suma dos veces",IF(IFERROR($H8013,0)&lt;=0,"DIAN reporta valor susceptible 0",IF($L8013="NO",IFERROR(LOOKUP(2,1/((LISTS!$M$2:$M$13&lt;&gt;"")*ISNUMBER(SEARCH(LISTS!$M$2:$M$13,$I8013))),LISTS!$O$2:$O$13),"Medio de pago no elegible o no identificado por DIAN"),"Apta automaticamente por pago electronico y base positiva"))))</f>
        <v/>
      </c>
    </row>
    <row r="8014">
      <c r="A8014" s="9" t="n"/>
      <c r="B8014" s="9" t="n"/>
      <c r="C8014" s="12" t="n"/>
      <c r="D8014" s="11" t="n"/>
      <c r="E8014" s="11" t="n"/>
      <c r="F8014" s="11" t="n"/>
      <c r="G8014" s="11" t="n"/>
      <c r="H8014" s="11" t="n"/>
      <c r="I8014" s="9" t="n"/>
      <c r="J8014" s="9" t="n"/>
      <c r="K8014" s="9" t="n"/>
      <c r="L8014" s="9">
        <f>IF(COUNTA($A8014:$K8014)=0,"",IF(AND(IFERROR($H8014,0)&gt;0,LEN(TRIM($K8014&amp;""))&gt;0,IFERROR(LOOKUP(2,1/((LISTS!$M$2:$M$13&lt;&gt;"")*ISNUMBER(SEARCH(LISTS!$M$2:$M$13,$I8014))),LISTS!$N$2:$N$13),"NO")="SI"),"SI","NO"))</f>
        <v/>
      </c>
      <c r="M8014" s="9">
        <f>IF(COUNTA($A8014:$K8014)=0,"",IF($K8014&lt;&gt;"",IF(COUNTIF($K$19:$K8014,$K8014)&gt;1,"SI","NO"),IF(COUNTIFS($A$19:$A8014,$A8014,$C$19:$C8014,$C8014,$J$19:$J8014,$J8014,$D$19:$D8014,$D8014)&gt;1,"SI","NO")))</f>
        <v/>
      </c>
      <c r="N8014" s="11">
        <f>IF(COUNTA($A8014:$K8014)=0,"",IF(AND($L8014="SI",$M8014="NO"),IFERROR($H8014,0),0))</f>
        <v/>
      </c>
      <c r="O8014" s="9">
        <f>IF(COUNTA($A8014:$K8014)=0,"",IF($M8014="SI","CUFE o factura duplicada dentro del reporte; no se suma dos veces",IF(IFERROR($H8014,0)&lt;=0,"DIAN reporta valor susceptible 0",IF($L8014="NO",IFERROR(LOOKUP(2,1/((LISTS!$M$2:$M$13&lt;&gt;"")*ISNUMBER(SEARCH(LISTS!$M$2:$M$13,$I8014))),LISTS!$O$2:$O$13),"Medio de pago no elegible o no identificado por DIAN"),"Apta automaticamente por pago electronico y base positiva"))))</f>
        <v/>
      </c>
    </row>
    <row r="8015">
      <c r="A8015" s="9" t="n"/>
      <c r="B8015" s="9" t="n"/>
      <c r="C8015" s="12" t="n"/>
      <c r="D8015" s="11" t="n"/>
      <c r="E8015" s="11" t="n"/>
      <c r="F8015" s="11" t="n"/>
      <c r="G8015" s="11" t="n"/>
      <c r="H8015" s="11" t="n"/>
      <c r="I8015" s="9" t="n"/>
      <c r="J8015" s="9" t="n"/>
      <c r="K8015" s="9" t="n"/>
      <c r="L8015" s="9">
        <f>IF(COUNTA($A8015:$K8015)=0,"",IF(AND(IFERROR($H8015,0)&gt;0,LEN(TRIM($K8015&amp;""))&gt;0,IFERROR(LOOKUP(2,1/((LISTS!$M$2:$M$13&lt;&gt;"")*ISNUMBER(SEARCH(LISTS!$M$2:$M$13,$I8015))),LISTS!$N$2:$N$13),"NO")="SI"),"SI","NO"))</f>
        <v/>
      </c>
      <c r="M8015" s="9">
        <f>IF(COUNTA($A8015:$K8015)=0,"",IF($K8015&lt;&gt;"",IF(COUNTIF($K$19:$K8015,$K8015)&gt;1,"SI","NO"),IF(COUNTIFS($A$19:$A8015,$A8015,$C$19:$C8015,$C8015,$J$19:$J8015,$J8015,$D$19:$D8015,$D8015)&gt;1,"SI","NO")))</f>
        <v/>
      </c>
      <c r="N8015" s="11">
        <f>IF(COUNTA($A8015:$K8015)=0,"",IF(AND($L8015="SI",$M8015="NO"),IFERROR($H8015,0),0))</f>
        <v/>
      </c>
      <c r="O8015" s="9">
        <f>IF(COUNTA($A8015:$K8015)=0,"",IF($M8015="SI","CUFE o factura duplicada dentro del reporte; no se suma dos veces",IF(IFERROR($H8015,0)&lt;=0,"DIAN reporta valor susceptible 0",IF($L8015="NO",IFERROR(LOOKUP(2,1/((LISTS!$M$2:$M$13&lt;&gt;"")*ISNUMBER(SEARCH(LISTS!$M$2:$M$13,$I8015))),LISTS!$O$2:$O$13),"Medio de pago no elegible o no identificado por DIAN"),"Apta automaticamente por pago electronico y base positiva"))))</f>
        <v/>
      </c>
    </row>
    <row r="8016">
      <c r="A8016" s="9" t="n"/>
      <c r="B8016" s="9" t="n"/>
      <c r="C8016" s="12" t="n"/>
      <c r="D8016" s="11" t="n"/>
      <c r="E8016" s="11" t="n"/>
      <c r="F8016" s="11" t="n"/>
      <c r="G8016" s="11" t="n"/>
      <c r="H8016" s="11" t="n"/>
      <c r="I8016" s="9" t="n"/>
      <c r="J8016" s="9" t="n"/>
      <c r="K8016" s="9" t="n"/>
      <c r="L8016" s="9">
        <f>IF(COUNTA($A8016:$K8016)=0,"",IF(AND(IFERROR($H8016,0)&gt;0,LEN(TRIM($K8016&amp;""))&gt;0,IFERROR(LOOKUP(2,1/((LISTS!$M$2:$M$13&lt;&gt;"")*ISNUMBER(SEARCH(LISTS!$M$2:$M$13,$I8016))),LISTS!$N$2:$N$13),"NO")="SI"),"SI","NO"))</f>
        <v/>
      </c>
      <c r="M8016" s="9">
        <f>IF(COUNTA($A8016:$K8016)=0,"",IF($K8016&lt;&gt;"",IF(COUNTIF($K$19:$K8016,$K8016)&gt;1,"SI","NO"),IF(COUNTIFS($A$19:$A8016,$A8016,$C$19:$C8016,$C8016,$J$19:$J8016,$J8016,$D$19:$D8016,$D8016)&gt;1,"SI","NO")))</f>
        <v/>
      </c>
      <c r="N8016" s="11">
        <f>IF(COUNTA($A8016:$K8016)=0,"",IF(AND($L8016="SI",$M8016="NO"),IFERROR($H8016,0),0))</f>
        <v/>
      </c>
      <c r="O8016" s="9">
        <f>IF(COUNTA($A8016:$K8016)=0,"",IF($M8016="SI","CUFE o factura duplicada dentro del reporte; no se suma dos veces",IF(IFERROR($H8016,0)&lt;=0,"DIAN reporta valor susceptible 0",IF($L8016="NO",IFERROR(LOOKUP(2,1/((LISTS!$M$2:$M$13&lt;&gt;"")*ISNUMBER(SEARCH(LISTS!$M$2:$M$13,$I8016))),LISTS!$O$2:$O$13),"Medio de pago no elegible o no identificado por DIAN"),"Apta automaticamente por pago electronico y base positiva"))))</f>
        <v/>
      </c>
    </row>
    <row r="8017">
      <c r="A8017" s="9" t="n"/>
      <c r="B8017" s="9" t="n"/>
      <c r="C8017" s="12" t="n"/>
      <c r="D8017" s="11" t="n"/>
      <c r="E8017" s="11" t="n"/>
      <c r="F8017" s="11" t="n"/>
      <c r="G8017" s="11" t="n"/>
      <c r="H8017" s="11" t="n"/>
      <c r="I8017" s="9" t="n"/>
      <c r="J8017" s="9" t="n"/>
      <c r="K8017" s="9" t="n"/>
      <c r="L8017" s="9">
        <f>IF(COUNTA($A8017:$K8017)=0,"",IF(AND(IFERROR($H8017,0)&gt;0,LEN(TRIM($K8017&amp;""))&gt;0,IFERROR(LOOKUP(2,1/((LISTS!$M$2:$M$13&lt;&gt;"")*ISNUMBER(SEARCH(LISTS!$M$2:$M$13,$I8017))),LISTS!$N$2:$N$13),"NO")="SI"),"SI","NO"))</f>
        <v/>
      </c>
      <c r="M8017" s="9">
        <f>IF(COUNTA($A8017:$K8017)=0,"",IF($K8017&lt;&gt;"",IF(COUNTIF($K$19:$K8017,$K8017)&gt;1,"SI","NO"),IF(COUNTIFS($A$19:$A8017,$A8017,$C$19:$C8017,$C8017,$J$19:$J8017,$J8017,$D$19:$D8017,$D8017)&gt;1,"SI","NO")))</f>
        <v/>
      </c>
      <c r="N8017" s="11">
        <f>IF(COUNTA($A8017:$K8017)=0,"",IF(AND($L8017="SI",$M8017="NO"),IFERROR($H8017,0),0))</f>
        <v/>
      </c>
      <c r="O8017" s="9">
        <f>IF(COUNTA($A8017:$K8017)=0,"",IF($M8017="SI","CUFE o factura duplicada dentro del reporte; no se suma dos veces",IF(IFERROR($H8017,0)&lt;=0,"DIAN reporta valor susceptible 0",IF($L8017="NO",IFERROR(LOOKUP(2,1/((LISTS!$M$2:$M$13&lt;&gt;"")*ISNUMBER(SEARCH(LISTS!$M$2:$M$13,$I8017))),LISTS!$O$2:$O$13),"Medio de pago no elegible o no identificado por DIAN"),"Apta automaticamente por pago electronico y base positiva"))))</f>
        <v/>
      </c>
    </row>
    <row r="8018">
      <c r="A8018" s="9" t="n"/>
      <c r="B8018" s="9" t="n"/>
      <c r="C8018" s="12" t="n"/>
      <c r="D8018" s="11" t="n"/>
      <c r="E8018" s="11" t="n"/>
      <c r="F8018" s="11" t="n"/>
      <c r="G8018" s="11" t="n"/>
      <c r="H8018" s="11" t="n"/>
      <c r="I8018" s="9" t="n"/>
      <c r="J8018" s="9" t="n"/>
      <c r="K8018" s="9" t="n"/>
      <c r="L8018" s="9">
        <f>IF(COUNTA($A8018:$K8018)=0,"",IF(AND(IFERROR($H8018,0)&gt;0,LEN(TRIM($K8018&amp;""))&gt;0,IFERROR(LOOKUP(2,1/((LISTS!$M$2:$M$13&lt;&gt;"")*ISNUMBER(SEARCH(LISTS!$M$2:$M$13,$I8018))),LISTS!$N$2:$N$13),"NO")="SI"),"SI","NO"))</f>
        <v/>
      </c>
      <c r="M8018" s="9">
        <f>IF(COUNTA($A8018:$K8018)=0,"",IF($K8018&lt;&gt;"",IF(COUNTIF($K$19:$K8018,$K8018)&gt;1,"SI","NO"),IF(COUNTIFS($A$19:$A8018,$A8018,$C$19:$C8018,$C8018,$J$19:$J8018,$J8018,$D$19:$D8018,$D8018)&gt;1,"SI","NO")))</f>
        <v/>
      </c>
      <c r="N8018" s="11">
        <f>IF(COUNTA($A8018:$K8018)=0,"",IF(AND($L8018="SI",$M8018="NO"),IFERROR($H8018,0),0))</f>
        <v/>
      </c>
      <c r="O8018" s="9">
        <f>IF(COUNTA($A8018:$K8018)=0,"",IF($M8018="SI","CUFE o factura duplicada dentro del reporte; no se suma dos veces",IF(IFERROR($H8018,0)&lt;=0,"DIAN reporta valor susceptible 0",IF($L8018="NO",IFERROR(LOOKUP(2,1/((LISTS!$M$2:$M$13&lt;&gt;"")*ISNUMBER(SEARCH(LISTS!$M$2:$M$13,$I8018))),LISTS!$O$2:$O$13),"Medio de pago no elegible o no identificado por DIAN"),"Apta automaticamente por pago electronico y base positiva"))))</f>
        <v/>
      </c>
    </row>
    <row r="8019">
      <c r="A8019" s="9" t="n"/>
      <c r="B8019" s="9" t="n"/>
      <c r="C8019" s="12" t="n"/>
      <c r="D8019" s="11" t="n"/>
      <c r="E8019" s="11" t="n"/>
      <c r="F8019" s="11" t="n"/>
      <c r="G8019" s="11" t="n"/>
      <c r="H8019" s="11" t="n"/>
      <c r="I8019" s="9" t="n"/>
      <c r="J8019" s="9" t="n"/>
      <c r="K8019" s="9" t="n"/>
      <c r="L8019" s="9">
        <f>IF(COUNTA($A8019:$K8019)=0,"",IF(AND(IFERROR($H8019,0)&gt;0,LEN(TRIM($K8019&amp;""))&gt;0,IFERROR(LOOKUP(2,1/((LISTS!$M$2:$M$13&lt;&gt;"")*ISNUMBER(SEARCH(LISTS!$M$2:$M$13,$I8019))),LISTS!$N$2:$N$13),"NO")="SI"),"SI","NO"))</f>
        <v/>
      </c>
      <c r="M8019" s="9">
        <f>IF(COUNTA($A8019:$K8019)=0,"",IF($K8019&lt;&gt;"",IF(COUNTIF($K$19:$K8019,$K8019)&gt;1,"SI","NO"),IF(COUNTIFS($A$19:$A8019,$A8019,$C$19:$C8019,$C8019,$J$19:$J8019,$J8019,$D$19:$D8019,$D8019)&gt;1,"SI","NO")))</f>
        <v/>
      </c>
      <c r="N8019" s="11">
        <f>IF(COUNTA($A8019:$K8019)=0,"",IF(AND($L8019="SI",$M8019="NO"),IFERROR($H8019,0),0))</f>
        <v/>
      </c>
      <c r="O8019" s="9">
        <f>IF(COUNTA($A8019:$K8019)=0,"",IF($M8019="SI","CUFE o factura duplicada dentro del reporte; no se suma dos veces",IF(IFERROR($H8019,0)&lt;=0,"DIAN reporta valor susceptible 0",IF($L8019="NO",IFERROR(LOOKUP(2,1/((LISTS!$M$2:$M$13&lt;&gt;"")*ISNUMBER(SEARCH(LISTS!$M$2:$M$13,$I8019))),LISTS!$O$2:$O$13),"Medio de pago no elegible o no identificado por DIAN"),"Apta automaticamente por pago electronico y base positiva"))))</f>
        <v/>
      </c>
    </row>
    <row r="8020">
      <c r="A8020" s="9" t="n"/>
      <c r="B8020" s="9" t="n"/>
      <c r="C8020" s="12" t="n"/>
      <c r="D8020" s="11" t="n"/>
      <c r="E8020" s="11" t="n"/>
      <c r="F8020" s="11" t="n"/>
      <c r="G8020" s="11" t="n"/>
      <c r="H8020" s="11" t="n"/>
      <c r="I8020" s="9" t="n"/>
      <c r="J8020" s="9" t="n"/>
      <c r="K8020" s="9" t="n"/>
      <c r="L8020" s="9">
        <f>IF(COUNTA($A8020:$K8020)=0,"",IF(AND(IFERROR($H8020,0)&gt;0,LEN(TRIM($K8020&amp;""))&gt;0,IFERROR(LOOKUP(2,1/((LISTS!$M$2:$M$13&lt;&gt;"")*ISNUMBER(SEARCH(LISTS!$M$2:$M$13,$I8020))),LISTS!$N$2:$N$13),"NO")="SI"),"SI","NO"))</f>
        <v/>
      </c>
      <c r="M8020" s="9">
        <f>IF(COUNTA($A8020:$K8020)=0,"",IF($K8020&lt;&gt;"",IF(COUNTIF($K$19:$K8020,$K8020)&gt;1,"SI","NO"),IF(COUNTIFS($A$19:$A8020,$A8020,$C$19:$C8020,$C8020,$J$19:$J8020,$J8020,$D$19:$D8020,$D8020)&gt;1,"SI","NO")))</f>
        <v/>
      </c>
      <c r="N8020" s="11">
        <f>IF(COUNTA($A8020:$K8020)=0,"",IF(AND($L8020="SI",$M8020="NO"),IFERROR($H8020,0),0))</f>
        <v/>
      </c>
      <c r="O8020" s="9">
        <f>IF(COUNTA($A8020:$K8020)=0,"",IF($M8020="SI","CUFE o factura duplicada dentro del reporte; no se suma dos veces",IF(IFERROR($H8020,0)&lt;=0,"DIAN reporta valor susceptible 0",IF($L8020="NO",IFERROR(LOOKUP(2,1/((LISTS!$M$2:$M$13&lt;&gt;"")*ISNUMBER(SEARCH(LISTS!$M$2:$M$13,$I8020))),LISTS!$O$2:$O$13),"Medio de pago no elegible o no identificado por DIAN"),"Apta automaticamente por pago electronico y base positiva"))))</f>
        <v/>
      </c>
    </row>
    <row r="8021">
      <c r="A8021" s="9" t="n"/>
      <c r="B8021" s="9" t="n"/>
      <c r="C8021" s="12" t="n"/>
      <c r="D8021" s="11" t="n"/>
      <c r="E8021" s="11" t="n"/>
      <c r="F8021" s="11" t="n"/>
      <c r="G8021" s="11" t="n"/>
      <c r="H8021" s="11" t="n"/>
      <c r="I8021" s="9" t="n"/>
      <c r="J8021" s="9" t="n"/>
      <c r="K8021" s="9" t="n"/>
      <c r="L8021" s="9">
        <f>IF(COUNTA($A8021:$K8021)=0,"",IF(AND(IFERROR($H8021,0)&gt;0,LEN(TRIM($K8021&amp;""))&gt;0,IFERROR(LOOKUP(2,1/((LISTS!$M$2:$M$13&lt;&gt;"")*ISNUMBER(SEARCH(LISTS!$M$2:$M$13,$I8021))),LISTS!$N$2:$N$13),"NO")="SI"),"SI","NO"))</f>
        <v/>
      </c>
      <c r="M8021" s="9">
        <f>IF(COUNTA($A8021:$K8021)=0,"",IF($K8021&lt;&gt;"",IF(COUNTIF($K$19:$K8021,$K8021)&gt;1,"SI","NO"),IF(COUNTIFS($A$19:$A8021,$A8021,$C$19:$C8021,$C8021,$J$19:$J8021,$J8021,$D$19:$D8021,$D8021)&gt;1,"SI","NO")))</f>
        <v/>
      </c>
      <c r="N8021" s="11">
        <f>IF(COUNTA($A8021:$K8021)=0,"",IF(AND($L8021="SI",$M8021="NO"),IFERROR($H8021,0),0))</f>
        <v/>
      </c>
      <c r="O8021" s="9">
        <f>IF(COUNTA($A8021:$K8021)=0,"",IF($M8021="SI","CUFE o factura duplicada dentro del reporte; no se suma dos veces",IF(IFERROR($H8021,0)&lt;=0,"DIAN reporta valor susceptible 0",IF($L8021="NO",IFERROR(LOOKUP(2,1/((LISTS!$M$2:$M$13&lt;&gt;"")*ISNUMBER(SEARCH(LISTS!$M$2:$M$13,$I8021))),LISTS!$O$2:$O$13),"Medio de pago no elegible o no identificado por DIAN"),"Apta automaticamente por pago electronico y base positiva"))))</f>
        <v/>
      </c>
    </row>
    <row r="8022">
      <c r="A8022" s="9" t="n"/>
      <c r="B8022" s="9" t="n"/>
      <c r="C8022" s="12" t="n"/>
      <c r="D8022" s="11" t="n"/>
      <c r="E8022" s="11" t="n"/>
      <c r="F8022" s="11" t="n"/>
      <c r="G8022" s="11" t="n"/>
      <c r="H8022" s="11" t="n"/>
      <c r="I8022" s="9" t="n"/>
      <c r="J8022" s="9" t="n"/>
      <c r="K8022" s="9" t="n"/>
      <c r="L8022" s="9">
        <f>IF(COUNTA($A8022:$K8022)=0,"",IF(AND(IFERROR($H8022,0)&gt;0,LEN(TRIM($K8022&amp;""))&gt;0,IFERROR(LOOKUP(2,1/((LISTS!$M$2:$M$13&lt;&gt;"")*ISNUMBER(SEARCH(LISTS!$M$2:$M$13,$I8022))),LISTS!$N$2:$N$13),"NO")="SI"),"SI","NO"))</f>
        <v/>
      </c>
      <c r="M8022" s="9">
        <f>IF(COUNTA($A8022:$K8022)=0,"",IF($K8022&lt;&gt;"",IF(COUNTIF($K$19:$K8022,$K8022)&gt;1,"SI","NO"),IF(COUNTIFS($A$19:$A8022,$A8022,$C$19:$C8022,$C8022,$J$19:$J8022,$J8022,$D$19:$D8022,$D8022)&gt;1,"SI","NO")))</f>
        <v/>
      </c>
      <c r="N8022" s="11">
        <f>IF(COUNTA($A8022:$K8022)=0,"",IF(AND($L8022="SI",$M8022="NO"),IFERROR($H8022,0),0))</f>
        <v/>
      </c>
      <c r="O8022" s="9">
        <f>IF(COUNTA($A8022:$K8022)=0,"",IF($M8022="SI","CUFE o factura duplicada dentro del reporte; no se suma dos veces",IF(IFERROR($H8022,0)&lt;=0,"DIAN reporta valor susceptible 0",IF($L8022="NO",IFERROR(LOOKUP(2,1/((LISTS!$M$2:$M$13&lt;&gt;"")*ISNUMBER(SEARCH(LISTS!$M$2:$M$13,$I8022))),LISTS!$O$2:$O$13),"Medio de pago no elegible o no identificado por DIAN"),"Apta automaticamente por pago electronico y base positiva"))))</f>
        <v/>
      </c>
    </row>
    <row r="8023">
      <c r="A8023" s="9" t="n"/>
      <c r="B8023" s="9" t="n"/>
      <c r="C8023" s="12" t="n"/>
      <c r="D8023" s="11" t="n"/>
      <c r="E8023" s="11" t="n"/>
      <c r="F8023" s="11" t="n"/>
      <c r="G8023" s="11" t="n"/>
      <c r="H8023" s="11" t="n"/>
      <c r="I8023" s="9" t="n"/>
      <c r="J8023" s="9" t="n"/>
      <c r="K8023" s="9" t="n"/>
      <c r="L8023" s="9">
        <f>IF(COUNTA($A8023:$K8023)=0,"",IF(AND(IFERROR($H8023,0)&gt;0,LEN(TRIM($K8023&amp;""))&gt;0,IFERROR(LOOKUP(2,1/((LISTS!$M$2:$M$13&lt;&gt;"")*ISNUMBER(SEARCH(LISTS!$M$2:$M$13,$I8023))),LISTS!$N$2:$N$13),"NO")="SI"),"SI","NO"))</f>
        <v/>
      </c>
      <c r="M8023" s="9">
        <f>IF(COUNTA($A8023:$K8023)=0,"",IF($K8023&lt;&gt;"",IF(COUNTIF($K$19:$K8023,$K8023)&gt;1,"SI","NO"),IF(COUNTIFS($A$19:$A8023,$A8023,$C$19:$C8023,$C8023,$J$19:$J8023,$J8023,$D$19:$D8023,$D8023)&gt;1,"SI","NO")))</f>
        <v/>
      </c>
      <c r="N8023" s="11">
        <f>IF(COUNTA($A8023:$K8023)=0,"",IF(AND($L8023="SI",$M8023="NO"),IFERROR($H8023,0),0))</f>
        <v/>
      </c>
      <c r="O8023" s="9">
        <f>IF(COUNTA($A8023:$K8023)=0,"",IF($M8023="SI","CUFE o factura duplicada dentro del reporte; no se suma dos veces",IF(IFERROR($H8023,0)&lt;=0,"DIAN reporta valor susceptible 0",IF($L8023="NO",IFERROR(LOOKUP(2,1/((LISTS!$M$2:$M$13&lt;&gt;"")*ISNUMBER(SEARCH(LISTS!$M$2:$M$13,$I8023))),LISTS!$O$2:$O$13),"Medio de pago no elegible o no identificado por DIAN"),"Apta automaticamente por pago electronico y base positiva"))))</f>
        <v/>
      </c>
    </row>
    <row r="8024">
      <c r="A8024" s="9" t="n"/>
      <c r="B8024" s="9" t="n"/>
      <c r="C8024" s="12" t="n"/>
      <c r="D8024" s="11" t="n"/>
      <c r="E8024" s="11" t="n"/>
      <c r="F8024" s="11" t="n"/>
      <c r="G8024" s="11" t="n"/>
      <c r="H8024" s="11" t="n"/>
      <c r="I8024" s="9" t="n"/>
      <c r="J8024" s="9" t="n"/>
      <c r="K8024" s="9" t="n"/>
      <c r="L8024" s="9">
        <f>IF(COUNTA($A8024:$K8024)=0,"",IF(AND(IFERROR($H8024,0)&gt;0,LEN(TRIM($K8024&amp;""))&gt;0,IFERROR(LOOKUP(2,1/((LISTS!$M$2:$M$13&lt;&gt;"")*ISNUMBER(SEARCH(LISTS!$M$2:$M$13,$I8024))),LISTS!$N$2:$N$13),"NO")="SI"),"SI","NO"))</f>
        <v/>
      </c>
      <c r="M8024" s="9">
        <f>IF(COUNTA($A8024:$K8024)=0,"",IF($K8024&lt;&gt;"",IF(COUNTIF($K$19:$K8024,$K8024)&gt;1,"SI","NO"),IF(COUNTIFS($A$19:$A8024,$A8024,$C$19:$C8024,$C8024,$J$19:$J8024,$J8024,$D$19:$D8024,$D8024)&gt;1,"SI","NO")))</f>
        <v/>
      </c>
      <c r="N8024" s="11">
        <f>IF(COUNTA($A8024:$K8024)=0,"",IF(AND($L8024="SI",$M8024="NO"),IFERROR($H8024,0),0))</f>
        <v/>
      </c>
      <c r="O8024" s="9">
        <f>IF(COUNTA($A8024:$K8024)=0,"",IF($M8024="SI","CUFE o factura duplicada dentro del reporte; no se suma dos veces",IF(IFERROR($H8024,0)&lt;=0,"DIAN reporta valor susceptible 0",IF($L8024="NO",IFERROR(LOOKUP(2,1/((LISTS!$M$2:$M$13&lt;&gt;"")*ISNUMBER(SEARCH(LISTS!$M$2:$M$13,$I8024))),LISTS!$O$2:$O$13),"Medio de pago no elegible o no identificado por DIAN"),"Apta automaticamente por pago electronico y base positiva"))))</f>
        <v/>
      </c>
    </row>
    <row r="8025">
      <c r="A8025" s="9" t="n"/>
      <c r="B8025" s="9" t="n"/>
      <c r="C8025" s="12" t="n"/>
      <c r="D8025" s="11" t="n"/>
      <c r="E8025" s="11" t="n"/>
      <c r="F8025" s="11" t="n"/>
      <c r="G8025" s="11" t="n"/>
      <c r="H8025" s="11" t="n"/>
      <c r="I8025" s="9" t="n"/>
      <c r="J8025" s="9" t="n"/>
      <c r="K8025" s="9" t="n"/>
      <c r="L8025" s="9">
        <f>IF(COUNTA($A8025:$K8025)=0,"",IF(AND(IFERROR($H8025,0)&gt;0,LEN(TRIM($K8025&amp;""))&gt;0,IFERROR(LOOKUP(2,1/((LISTS!$M$2:$M$13&lt;&gt;"")*ISNUMBER(SEARCH(LISTS!$M$2:$M$13,$I8025))),LISTS!$N$2:$N$13),"NO")="SI"),"SI","NO"))</f>
        <v/>
      </c>
      <c r="M8025" s="9">
        <f>IF(COUNTA($A8025:$K8025)=0,"",IF($K8025&lt;&gt;"",IF(COUNTIF($K$19:$K8025,$K8025)&gt;1,"SI","NO"),IF(COUNTIFS($A$19:$A8025,$A8025,$C$19:$C8025,$C8025,$J$19:$J8025,$J8025,$D$19:$D8025,$D8025)&gt;1,"SI","NO")))</f>
        <v/>
      </c>
      <c r="N8025" s="11">
        <f>IF(COUNTA($A8025:$K8025)=0,"",IF(AND($L8025="SI",$M8025="NO"),IFERROR($H8025,0),0))</f>
        <v/>
      </c>
      <c r="O8025" s="9">
        <f>IF(COUNTA($A8025:$K8025)=0,"",IF($M8025="SI","CUFE o factura duplicada dentro del reporte; no se suma dos veces",IF(IFERROR($H8025,0)&lt;=0,"DIAN reporta valor susceptible 0",IF($L8025="NO",IFERROR(LOOKUP(2,1/((LISTS!$M$2:$M$13&lt;&gt;"")*ISNUMBER(SEARCH(LISTS!$M$2:$M$13,$I8025))),LISTS!$O$2:$O$13),"Medio de pago no elegible o no identificado por DIAN"),"Apta automaticamente por pago electronico y base positiva"))))</f>
        <v/>
      </c>
    </row>
    <row r="8026">
      <c r="A8026" s="9" t="n"/>
      <c r="B8026" s="9" t="n"/>
      <c r="C8026" s="12" t="n"/>
      <c r="D8026" s="11" t="n"/>
      <c r="E8026" s="11" t="n"/>
      <c r="F8026" s="11" t="n"/>
      <c r="G8026" s="11" t="n"/>
      <c r="H8026" s="11" t="n"/>
      <c r="I8026" s="9" t="n"/>
      <c r="J8026" s="9" t="n"/>
      <c r="K8026" s="9" t="n"/>
      <c r="L8026" s="9">
        <f>IF(COUNTA($A8026:$K8026)=0,"",IF(AND(IFERROR($H8026,0)&gt;0,LEN(TRIM($K8026&amp;""))&gt;0,IFERROR(LOOKUP(2,1/((LISTS!$M$2:$M$13&lt;&gt;"")*ISNUMBER(SEARCH(LISTS!$M$2:$M$13,$I8026))),LISTS!$N$2:$N$13),"NO")="SI"),"SI","NO"))</f>
        <v/>
      </c>
      <c r="M8026" s="9">
        <f>IF(COUNTA($A8026:$K8026)=0,"",IF($K8026&lt;&gt;"",IF(COUNTIF($K$19:$K8026,$K8026)&gt;1,"SI","NO"),IF(COUNTIFS($A$19:$A8026,$A8026,$C$19:$C8026,$C8026,$J$19:$J8026,$J8026,$D$19:$D8026,$D8026)&gt;1,"SI","NO")))</f>
        <v/>
      </c>
      <c r="N8026" s="11">
        <f>IF(COUNTA($A8026:$K8026)=0,"",IF(AND($L8026="SI",$M8026="NO"),IFERROR($H8026,0),0))</f>
        <v/>
      </c>
      <c r="O8026" s="9">
        <f>IF(COUNTA($A8026:$K8026)=0,"",IF($M8026="SI","CUFE o factura duplicada dentro del reporte; no se suma dos veces",IF(IFERROR($H8026,0)&lt;=0,"DIAN reporta valor susceptible 0",IF($L8026="NO",IFERROR(LOOKUP(2,1/((LISTS!$M$2:$M$13&lt;&gt;"")*ISNUMBER(SEARCH(LISTS!$M$2:$M$13,$I8026))),LISTS!$O$2:$O$13),"Medio de pago no elegible o no identificado por DIAN"),"Apta automaticamente por pago electronico y base positiva"))))</f>
        <v/>
      </c>
    </row>
    <row r="8027">
      <c r="A8027" s="9" t="n"/>
      <c r="B8027" s="9" t="n"/>
      <c r="C8027" s="12" t="n"/>
      <c r="D8027" s="11" t="n"/>
      <c r="E8027" s="11" t="n"/>
      <c r="F8027" s="11" t="n"/>
      <c r="G8027" s="11" t="n"/>
      <c r="H8027" s="11" t="n"/>
      <c r="I8027" s="9" t="n"/>
      <c r="J8027" s="9" t="n"/>
      <c r="K8027" s="9" t="n"/>
      <c r="L8027" s="9">
        <f>IF(COUNTA($A8027:$K8027)=0,"",IF(AND(IFERROR($H8027,0)&gt;0,LEN(TRIM($K8027&amp;""))&gt;0,IFERROR(LOOKUP(2,1/((LISTS!$M$2:$M$13&lt;&gt;"")*ISNUMBER(SEARCH(LISTS!$M$2:$M$13,$I8027))),LISTS!$N$2:$N$13),"NO")="SI"),"SI","NO"))</f>
        <v/>
      </c>
      <c r="M8027" s="9">
        <f>IF(COUNTA($A8027:$K8027)=0,"",IF($K8027&lt;&gt;"",IF(COUNTIF($K$19:$K8027,$K8027)&gt;1,"SI","NO"),IF(COUNTIFS($A$19:$A8027,$A8027,$C$19:$C8027,$C8027,$J$19:$J8027,$J8027,$D$19:$D8027,$D8027)&gt;1,"SI","NO")))</f>
        <v/>
      </c>
      <c r="N8027" s="11">
        <f>IF(COUNTA($A8027:$K8027)=0,"",IF(AND($L8027="SI",$M8027="NO"),IFERROR($H8027,0),0))</f>
        <v/>
      </c>
      <c r="O8027" s="9">
        <f>IF(COUNTA($A8027:$K8027)=0,"",IF($M8027="SI","CUFE o factura duplicada dentro del reporte; no se suma dos veces",IF(IFERROR($H8027,0)&lt;=0,"DIAN reporta valor susceptible 0",IF($L8027="NO",IFERROR(LOOKUP(2,1/((LISTS!$M$2:$M$13&lt;&gt;"")*ISNUMBER(SEARCH(LISTS!$M$2:$M$13,$I8027))),LISTS!$O$2:$O$13),"Medio de pago no elegible o no identificado por DIAN"),"Apta automaticamente por pago electronico y base positiva"))))</f>
        <v/>
      </c>
    </row>
    <row r="8028">
      <c r="A8028" s="9" t="n"/>
      <c r="B8028" s="9" t="n"/>
      <c r="C8028" s="12" t="n"/>
      <c r="D8028" s="11" t="n"/>
      <c r="E8028" s="11" t="n"/>
      <c r="F8028" s="11" t="n"/>
      <c r="G8028" s="11" t="n"/>
      <c r="H8028" s="11" t="n"/>
      <c r="I8028" s="9" t="n"/>
      <c r="J8028" s="9" t="n"/>
      <c r="K8028" s="9" t="n"/>
      <c r="L8028" s="9">
        <f>IF(COUNTA($A8028:$K8028)=0,"",IF(AND(IFERROR($H8028,0)&gt;0,LEN(TRIM($K8028&amp;""))&gt;0,IFERROR(LOOKUP(2,1/((LISTS!$M$2:$M$13&lt;&gt;"")*ISNUMBER(SEARCH(LISTS!$M$2:$M$13,$I8028))),LISTS!$N$2:$N$13),"NO")="SI"),"SI","NO"))</f>
        <v/>
      </c>
      <c r="M8028" s="9">
        <f>IF(COUNTA($A8028:$K8028)=0,"",IF($K8028&lt;&gt;"",IF(COUNTIF($K$19:$K8028,$K8028)&gt;1,"SI","NO"),IF(COUNTIFS($A$19:$A8028,$A8028,$C$19:$C8028,$C8028,$J$19:$J8028,$J8028,$D$19:$D8028,$D8028)&gt;1,"SI","NO")))</f>
        <v/>
      </c>
      <c r="N8028" s="11">
        <f>IF(COUNTA($A8028:$K8028)=0,"",IF(AND($L8028="SI",$M8028="NO"),IFERROR($H8028,0),0))</f>
        <v/>
      </c>
      <c r="O8028" s="9">
        <f>IF(COUNTA($A8028:$K8028)=0,"",IF($M8028="SI","CUFE o factura duplicada dentro del reporte; no se suma dos veces",IF(IFERROR($H8028,0)&lt;=0,"DIAN reporta valor susceptible 0",IF($L8028="NO",IFERROR(LOOKUP(2,1/((LISTS!$M$2:$M$13&lt;&gt;"")*ISNUMBER(SEARCH(LISTS!$M$2:$M$13,$I8028))),LISTS!$O$2:$O$13),"Medio de pago no elegible o no identificado por DIAN"),"Apta automaticamente por pago electronico y base positiva"))))</f>
        <v/>
      </c>
    </row>
    <row r="8029">
      <c r="A8029" s="9" t="n"/>
      <c r="B8029" s="9" t="n"/>
      <c r="C8029" s="12" t="n"/>
      <c r="D8029" s="11" t="n"/>
      <c r="E8029" s="11" t="n"/>
      <c r="F8029" s="11" t="n"/>
      <c r="G8029" s="11" t="n"/>
      <c r="H8029" s="11" t="n"/>
      <c r="I8029" s="9" t="n"/>
      <c r="J8029" s="9" t="n"/>
      <c r="K8029" s="9" t="n"/>
      <c r="L8029" s="9">
        <f>IF(COUNTA($A8029:$K8029)=0,"",IF(AND(IFERROR($H8029,0)&gt;0,LEN(TRIM($K8029&amp;""))&gt;0,IFERROR(LOOKUP(2,1/((LISTS!$M$2:$M$13&lt;&gt;"")*ISNUMBER(SEARCH(LISTS!$M$2:$M$13,$I8029))),LISTS!$N$2:$N$13),"NO")="SI"),"SI","NO"))</f>
        <v/>
      </c>
      <c r="M8029" s="9">
        <f>IF(COUNTA($A8029:$K8029)=0,"",IF($K8029&lt;&gt;"",IF(COUNTIF($K$19:$K8029,$K8029)&gt;1,"SI","NO"),IF(COUNTIFS($A$19:$A8029,$A8029,$C$19:$C8029,$C8029,$J$19:$J8029,$J8029,$D$19:$D8029,$D8029)&gt;1,"SI","NO")))</f>
        <v/>
      </c>
      <c r="N8029" s="11">
        <f>IF(COUNTA($A8029:$K8029)=0,"",IF(AND($L8029="SI",$M8029="NO"),IFERROR($H8029,0),0))</f>
        <v/>
      </c>
      <c r="O8029" s="9">
        <f>IF(COUNTA($A8029:$K8029)=0,"",IF($M8029="SI","CUFE o factura duplicada dentro del reporte; no se suma dos veces",IF(IFERROR($H8029,0)&lt;=0,"DIAN reporta valor susceptible 0",IF($L8029="NO",IFERROR(LOOKUP(2,1/((LISTS!$M$2:$M$13&lt;&gt;"")*ISNUMBER(SEARCH(LISTS!$M$2:$M$13,$I8029))),LISTS!$O$2:$O$13),"Medio de pago no elegible o no identificado por DIAN"),"Apta automaticamente por pago electronico y base positiva"))))</f>
        <v/>
      </c>
    </row>
    <row r="8030">
      <c r="A8030" s="9" t="n"/>
      <c r="B8030" s="9" t="n"/>
      <c r="C8030" s="12" t="n"/>
      <c r="D8030" s="11" t="n"/>
      <c r="E8030" s="11" t="n"/>
      <c r="F8030" s="11" t="n"/>
      <c r="G8030" s="11" t="n"/>
      <c r="H8030" s="11" t="n"/>
      <c r="I8030" s="9" t="n"/>
      <c r="J8030" s="9" t="n"/>
      <c r="K8030" s="9" t="n"/>
      <c r="L8030" s="9">
        <f>IF(COUNTA($A8030:$K8030)=0,"",IF(AND(IFERROR($H8030,0)&gt;0,LEN(TRIM($K8030&amp;""))&gt;0,IFERROR(LOOKUP(2,1/((LISTS!$M$2:$M$13&lt;&gt;"")*ISNUMBER(SEARCH(LISTS!$M$2:$M$13,$I8030))),LISTS!$N$2:$N$13),"NO")="SI"),"SI","NO"))</f>
        <v/>
      </c>
      <c r="M8030" s="9">
        <f>IF(COUNTA($A8030:$K8030)=0,"",IF($K8030&lt;&gt;"",IF(COUNTIF($K$19:$K8030,$K8030)&gt;1,"SI","NO"),IF(COUNTIFS($A$19:$A8030,$A8030,$C$19:$C8030,$C8030,$J$19:$J8030,$J8030,$D$19:$D8030,$D8030)&gt;1,"SI","NO")))</f>
        <v/>
      </c>
      <c r="N8030" s="11">
        <f>IF(COUNTA($A8030:$K8030)=0,"",IF(AND($L8030="SI",$M8030="NO"),IFERROR($H8030,0),0))</f>
        <v/>
      </c>
      <c r="O8030" s="9">
        <f>IF(COUNTA($A8030:$K8030)=0,"",IF($M8030="SI","CUFE o factura duplicada dentro del reporte; no se suma dos veces",IF(IFERROR($H8030,0)&lt;=0,"DIAN reporta valor susceptible 0",IF($L8030="NO",IFERROR(LOOKUP(2,1/((LISTS!$M$2:$M$13&lt;&gt;"")*ISNUMBER(SEARCH(LISTS!$M$2:$M$13,$I8030))),LISTS!$O$2:$O$13),"Medio de pago no elegible o no identificado por DIAN"),"Apta automaticamente por pago electronico y base positiva"))))</f>
        <v/>
      </c>
    </row>
    <row r="8031">
      <c r="A8031" s="9" t="n"/>
      <c r="B8031" s="9" t="n"/>
      <c r="C8031" s="12" t="n"/>
      <c r="D8031" s="11" t="n"/>
      <c r="E8031" s="11" t="n"/>
      <c r="F8031" s="11" t="n"/>
      <c r="G8031" s="11" t="n"/>
      <c r="H8031" s="11" t="n"/>
      <c r="I8031" s="9" t="n"/>
      <c r="J8031" s="9" t="n"/>
      <c r="K8031" s="9" t="n"/>
      <c r="L8031" s="9">
        <f>IF(COUNTA($A8031:$K8031)=0,"",IF(AND(IFERROR($H8031,0)&gt;0,LEN(TRIM($K8031&amp;""))&gt;0,IFERROR(LOOKUP(2,1/((LISTS!$M$2:$M$13&lt;&gt;"")*ISNUMBER(SEARCH(LISTS!$M$2:$M$13,$I8031))),LISTS!$N$2:$N$13),"NO")="SI"),"SI","NO"))</f>
        <v/>
      </c>
      <c r="M8031" s="9">
        <f>IF(COUNTA($A8031:$K8031)=0,"",IF($K8031&lt;&gt;"",IF(COUNTIF($K$19:$K8031,$K8031)&gt;1,"SI","NO"),IF(COUNTIFS($A$19:$A8031,$A8031,$C$19:$C8031,$C8031,$J$19:$J8031,$J8031,$D$19:$D8031,$D8031)&gt;1,"SI","NO")))</f>
        <v/>
      </c>
      <c r="N8031" s="11">
        <f>IF(COUNTA($A8031:$K8031)=0,"",IF(AND($L8031="SI",$M8031="NO"),IFERROR($H8031,0),0))</f>
        <v/>
      </c>
      <c r="O8031" s="9">
        <f>IF(COUNTA($A8031:$K8031)=0,"",IF($M8031="SI","CUFE o factura duplicada dentro del reporte; no se suma dos veces",IF(IFERROR($H8031,0)&lt;=0,"DIAN reporta valor susceptible 0",IF($L8031="NO",IFERROR(LOOKUP(2,1/((LISTS!$M$2:$M$13&lt;&gt;"")*ISNUMBER(SEARCH(LISTS!$M$2:$M$13,$I8031))),LISTS!$O$2:$O$13),"Medio de pago no elegible o no identificado por DIAN"),"Apta automaticamente por pago electronico y base positiva"))))</f>
        <v/>
      </c>
    </row>
    <row r="8032">
      <c r="A8032" s="9" t="n"/>
      <c r="B8032" s="9" t="n"/>
      <c r="C8032" s="12" t="n"/>
      <c r="D8032" s="11" t="n"/>
      <c r="E8032" s="11" t="n"/>
      <c r="F8032" s="11" t="n"/>
      <c r="G8032" s="11" t="n"/>
      <c r="H8032" s="11" t="n"/>
      <c r="I8032" s="9" t="n"/>
      <c r="J8032" s="9" t="n"/>
      <c r="K8032" s="9" t="n"/>
      <c r="L8032" s="9">
        <f>IF(COUNTA($A8032:$K8032)=0,"",IF(AND(IFERROR($H8032,0)&gt;0,LEN(TRIM($K8032&amp;""))&gt;0,IFERROR(LOOKUP(2,1/((LISTS!$M$2:$M$13&lt;&gt;"")*ISNUMBER(SEARCH(LISTS!$M$2:$M$13,$I8032))),LISTS!$N$2:$N$13),"NO")="SI"),"SI","NO"))</f>
        <v/>
      </c>
      <c r="M8032" s="9">
        <f>IF(COUNTA($A8032:$K8032)=0,"",IF($K8032&lt;&gt;"",IF(COUNTIF($K$19:$K8032,$K8032)&gt;1,"SI","NO"),IF(COUNTIFS($A$19:$A8032,$A8032,$C$19:$C8032,$C8032,$J$19:$J8032,$J8032,$D$19:$D8032,$D8032)&gt;1,"SI","NO")))</f>
        <v/>
      </c>
      <c r="N8032" s="11">
        <f>IF(COUNTA($A8032:$K8032)=0,"",IF(AND($L8032="SI",$M8032="NO"),IFERROR($H8032,0),0))</f>
        <v/>
      </c>
      <c r="O8032" s="9">
        <f>IF(COUNTA($A8032:$K8032)=0,"",IF($M8032="SI","CUFE o factura duplicada dentro del reporte; no se suma dos veces",IF(IFERROR($H8032,0)&lt;=0,"DIAN reporta valor susceptible 0",IF($L8032="NO",IFERROR(LOOKUP(2,1/((LISTS!$M$2:$M$13&lt;&gt;"")*ISNUMBER(SEARCH(LISTS!$M$2:$M$13,$I8032))),LISTS!$O$2:$O$13),"Medio de pago no elegible o no identificado por DIAN"),"Apta automaticamente por pago electronico y base positiva"))))</f>
        <v/>
      </c>
    </row>
    <row r="8033">
      <c r="A8033" s="9" t="n"/>
      <c r="B8033" s="9" t="n"/>
      <c r="C8033" s="12" t="n"/>
      <c r="D8033" s="11" t="n"/>
      <c r="E8033" s="11" t="n"/>
      <c r="F8033" s="11" t="n"/>
      <c r="G8033" s="11" t="n"/>
      <c r="H8033" s="11" t="n"/>
      <c r="I8033" s="9" t="n"/>
      <c r="J8033" s="9" t="n"/>
      <c r="K8033" s="9" t="n"/>
      <c r="L8033" s="9">
        <f>IF(COUNTA($A8033:$K8033)=0,"",IF(AND(IFERROR($H8033,0)&gt;0,LEN(TRIM($K8033&amp;""))&gt;0,IFERROR(LOOKUP(2,1/((LISTS!$M$2:$M$13&lt;&gt;"")*ISNUMBER(SEARCH(LISTS!$M$2:$M$13,$I8033))),LISTS!$N$2:$N$13),"NO")="SI"),"SI","NO"))</f>
        <v/>
      </c>
      <c r="M8033" s="9">
        <f>IF(COUNTA($A8033:$K8033)=0,"",IF($K8033&lt;&gt;"",IF(COUNTIF($K$19:$K8033,$K8033)&gt;1,"SI","NO"),IF(COUNTIFS($A$19:$A8033,$A8033,$C$19:$C8033,$C8033,$J$19:$J8033,$J8033,$D$19:$D8033,$D8033)&gt;1,"SI","NO")))</f>
        <v/>
      </c>
      <c r="N8033" s="11">
        <f>IF(COUNTA($A8033:$K8033)=0,"",IF(AND($L8033="SI",$M8033="NO"),IFERROR($H8033,0),0))</f>
        <v/>
      </c>
      <c r="O8033" s="9">
        <f>IF(COUNTA($A8033:$K8033)=0,"",IF($M8033="SI","CUFE o factura duplicada dentro del reporte; no se suma dos veces",IF(IFERROR($H8033,0)&lt;=0,"DIAN reporta valor susceptible 0",IF($L8033="NO",IFERROR(LOOKUP(2,1/((LISTS!$M$2:$M$13&lt;&gt;"")*ISNUMBER(SEARCH(LISTS!$M$2:$M$13,$I8033))),LISTS!$O$2:$O$13),"Medio de pago no elegible o no identificado por DIAN"),"Apta automaticamente por pago electronico y base positiva"))))</f>
        <v/>
      </c>
    </row>
    <row r="8034">
      <c r="A8034" s="9" t="n"/>
      <c r="B8034" s="9" t="n"/>
      <c r="C8034" s="12" t="n"/>
      <c r="D8034" s="11" t="n"/>
      <c r="E8034" s="11" t="n"/>
      <c r="F8034" s="11" t="n"/>
      <c r="G8034" s="11" t="n"/>
      <c r="H8034" s="11" t="n"/>
      <c r="I8034" s="9" t="n"/>
      <c r="J8034" s="9" t="n"/>
      <c r="K8034" s="9" t="n"/>
      <c r="L8034" s="9">
        <f>IF(COUNTA($A8034:$K8034)=0,"",IF(AND(IFERROR($H8034,0)&gt;0,LEN(TRIM($K8034&amp;""))&gt;0,IFERROR(LOOKUP(2,1/((LISTS!$M$2:$M$13&lt;&gt;"")*ISNUMBER(SEARCH(LISTS!$M$2:$M$13,$I8034))),LISTS!$N$2:$N$13),"NO")="SI"),"SI","NO"))</f>
        <v/>
      </c>
      <c r="M8034" s="9">
        <f>IF(COUNTA($A8034:$K8034)=0,"",IF($K8034&lt;&gt;"",IF(COUNTIF($K$19:$K8034,$K8034)&gt;1,"SI","NO"),IF(COUNTIFS($A$19:$A8034,$A8034,$C$19:$C8034,$C8034,$J$19:$J8034,$J8034,$D$19:$D8034,$D8034)&gt;1,"SI","NO")))</f>
        <v/>
      </c>
      <c r="N8034" s="11">
        <f>IF(COUNTA($A8034:$K8034)=0,"",IF(AND($L8034="SI",$M8034="NO"),IFERROR($H8034,0),0))</f>
        <v/>
      </c>
      <c r="O8034" s="9">
        <f>IF(COUNTA($A8034:$K8034)=0,"",IF($M8034="SI","CUFE o factura duplicada dentro del reporte; no se suma dos veces",IF(IFERROR($H8034,0)&lt;=0,"DIAN reporta valor susceptible 0",IF($L8034="NO",IFERROR(LOOKUP(2,1/((LISTS!$M$2:$M$13&lt;&gt;"")*ISNUMBER(SEARCH(LISTS!$M$2:$M$13,$I8034))),LISTS!$O$2:$O$13),"Medio de pago no elegible o no identificado por DIAN"),"Apta automaticamente por pago electronico y base positiva"))))</f>
        <v/>
      </c>
    </row>
    <row r="8035">
      <c r="A8035" s="9" t="n"/>
      <c r="B8035" s="9" t="n"/>
      <c r="C8035" s="12" t="n"/>
      <c r="D8035" s="11" t="n"/>
      <c r="E8035" s="11" t="n"/>
      <c r="F8035" s="11" t="n"/>
      <c r="G8035" s="11" t="n"/>
      <c r="H8035" s="11" t="n"/>
      <c r="I8035" s="9" t="n"/>
      <c r="J8035" s="9" t="n"/>
      <c r="K8035" s="9" t="n"/>
      <c r="L8035" s="9">
        <f>IF(COUNTA($A8035:$K8035)=0,"",IF(AND(IFERROR($H8035,0)&gt;0,LEN(TRIM($K8035&amp;""))&gt;0,IFERROR(LOOKUP(2,1/((LISTS!$M$2:$M$13&lt;&gt;"")*ISNUMBER(SEARCH(LISTS!$M$2:$M$13,$I8035))),LISTS!$N$2:$N$13),"NO")="SI"),"SI","NO"))</f>
        <v/>
      </c>
      <c r="M8035" s="9">
        <f>IF(COUNTA($A8035:$K8035)=0,"",IF($K8035&lt;&gt;"",IF(COUNTIF($K$19:$K8035,$K8035)&gt;1,"SI","NO"),IF(COUNTIFS($A$19:$A8035,$A8035,$C$19:$C8035,$C8035,$J$19:$J8035,$J8035,$D$19:$D8035,$D8035)&gt;1,"SI","NO")))</f>
        <v/>
      </c>
      <c r="N8035" s="11">
        <f>IF(COUNTA($A8035:$K8035)=0,"",IF(AND($L8035="SI",$M8035="NO"),IFERROR($H8035,0),0))</f>
        <v/>
      </c>
      <c r="O8035" s="9">
        <f>IF(COUNTA($A8035:$K8035)=0,"",IF($M8035="SI","CUFE o factura duplicada dentro del reporte; no se suma dos veces",IF(IFERROR($H8035,0)&lt;=0,"DIAN reporta valor susceptible 0",IF($L8035="NO",IFERROR(LOOKUP(2,1/((LISTS!$M$2:$M$13&lt;&gt;"")*ISNUMBER(SEARCH(LISTS!$M$2:$M$13,$I8035))),LISTS!$O$2:$O$13),"Medio de pago no elegible o no identificado por DIAN"),"Apta automaticamente por pago electronico y base positiva"))))</f>
        <v/>
      </c>
    </row>
    <row r="8036">
      <c r="A8036" s="9" t="n"/>
      <c r="B8036" s="9" t="n"/>
      <c r="C8036" s="12" t="n"/>
      <c r="D8036" s="11" t="n"/>
      <c r="E8036" s="11" t="n"/>
      <c r="F8036" s="11" t="n"/>
      <c r="G8036" s="11" t="n"/>
      <c r="H8036" s="11" t="n"/>
      <c r="I8036" s="9" t="n"/>
      <c r="J8036" s="9" t="n"/>
      <c r="K8036" s="9" t="n"/>
      <c r="L8036" s="9">
        <f>IF(COUNTA($A8036:$K8036)=0,"",IF(AND(IFERROR($H8036,0)&gt;0,LEN(TRIM($K8036&amp;""))&gt;0,IFERROR(LOOKUP(2,1/((LISTS!$M$2:$M$13&lt;&gt;"")*ISNUMBER(SEARCH(LISTS!$M$2:$M$13,$I8036))),LISTS!$N$2:$N$13),"NO")="SI"),"SI","NO"))</f>
        <v/>
      </c>
      <c r="M8036" s="9">
        <f>IF(COUNTA($A8036:$K8036)=0,"",IF($K8036&lt;&gt;"",IF(COUNTIF($K$19:$K8036,$K8036)&gt;1,"SI","NO"),IF(COUNTIFS($A$19:$A8036,$A8036,$C$19:$C8036,$C8036,$J$19:$J8036,$J8036,$D$19:$D8036,$D8036)&gt;1,"SI","NO")))</f>
        <v/>
      </c>
      <c r="N8036" s="11">
        <f>IF(COUNTA($A8036:$K8036)=0,"",IF(AND($L8036="SI",$M8036="NO"),IFERROR($H8036,0),0))</f>
        <v/>
      </c>
      <c r="O8036" s="9">
        <f>IF(COUNTA($A8036:$K8036)=0,"",IF($M8036="SI","CUFE o factura duplicada dentro del reporte; no se suma dos veces",IF(IFERROR($H8036,0)&lt;=0,"DIAN reporta valor susceptible 0",IF($L8036="NO",IFERROR(LOOKUP(2,1/((LISTS!$M$2:$M$13&lt;&gt;"")*ISNUMBER(SEARCH(LISTS!$M$2:$M$13,$I8036))),LISTS!$O$2:$O$13),"Medio de pago no elegible o no identificado por DIAN"),"Apta automaticamente por pago electronico y base positiva"))))</f>
        <v/>
      </c>
    </row>
    <row r="8037">
      <c r="A8037" s="9" t="n"/>
      <c r="B8037" s="9" t="n"/>
      <c r="C8037" s="12" t="n"/>
      <c r="D8037" s="11" t="n"/>
      <c r="E8037" s="11" t="n"/>
      <c r="F8037" s="11" t="n"/>
      <c r="G8037" s="11" t="n"/>
      <c r="H8037" s="11" t="n"/>
      <c r="I8037" s="9" t="n"/>
      <c r="J8037" s="9" t="n"/>
      <c r="K8037" s="9" t="n"/>
      <c r="L8037" s="9">
        <f>IF(COUNTA($A8037:$K8037)=0,"",IF(AND(IFERROR($H8037,0)&gt;0,LEN(TRIM($K8037&amp;""))&gt;0,IFERROR(LOOKUP(2,1/((LISTS!$M$2:$M$13&lt;&gt;"")*ISNUMBER(SEARCH(LISTS!$M$2:$M$13,$I8037))),LISTS!$N$2:$N$13),"NO")="SI"),"SI","NO"))</f>
        <v/>
      </c>
      <c r="M8037" s="9">
        <f>IF(COUNTA($A8037:$K8037)=0,"",IF($K8037&lt;&gt;"",IF(COUNTIF($K$19:$K8037,$K8037)&gt;1,"SI","NO"),IF(COUNTIFS($A$19:$A8037,$A8037,$C$19:$C8037,$C8037,$J$19:$J8037,$J8037,$D$19:$D8037,$D8037)&gt;1,"SI","NO")))</f>
        <v/>
      </c>
      <c r="N8037" s="11">
        <f>IF(COUNTA($A8037:$K8037)=0,"",IF(AND($L8037="SI",$M8037="NO"),IFERROR($H8037,0),0))</f>
        <v/>
      </c>
      <c r="O8037" s="9">
        <f>IF(COUNTA($A8037:$K8037)=0,"",IF($M8037="SI","CUFE o factura duplicada dentro del reporte; no se suma dos veces",IF(IFERROR($H8037,0)&lt;=0,"DIAN reporta valor susceptible 0",IF($L8037="NO",IFERROR(LOOKUP(2,1/((LISTS!$M$2:$M$13&lt;&gt;"")*ISNUMBER(SEARCH(LISTS!$M$2:$M$13,$I8037))),LISTS!$O$2:$O$13),"Medio de pago no elegible o no identificado por DIAN"),"Apta automaticamente por pago electronico y base positiva"))))</f>
        <v/>
      </c>
    </row>
    <row r="8038">
      <c r="A8038" s="9" t="n"/>
      <c r="B8038" s="9" t="n"/>
      <c r="C8038" s="12" t="n"/>
      <c r="D8038" s="11" t="n"/>
      <c r="E8038" s="11" t="n"/>
      <c r="F8038" s="11" t="n"/>
      <c r="G8038" s="11" t="n"/>
      <c r="H8038" s="11" t="n"/>
      <c r="I8038" s="9" t="n"/>
      <c r="J8038" s="9" t="n"/>
      <c r="K8038" s="9" t="n"/>
      <c r="L8038" s="9">
        <f>IF(COUNTA($A8038:$K8038)=0,"",IF(AND(IFERROR($H8038,0)&gt;0,LEN(TRIM($K8038&amp;""))&gt;0,IFERROR(LOOKUP(2,1/((LISTS!$M$2:$M$13&lt;&gt;"")*ISNUMBER(SEARCH(LISTS!$M$2:$M$13,$I8038))),LISTS!$N$2:$N$13),"NO")="SI"),"SI","NO"))</f>
        <v/>
      </c>
      <c r="M8038" s="9">
        <f>IF(COUNTA($A8038:$K8038)=0,"",IF($K8038&lt;&gt;"",IF(COUNTIF($K$19:$K8038,$K8038)&gt;1,"SI","NO"),IF(COUNTIFS($A$19:$A8038,$A8038,$C$19:$C8038,$C8038,$J$19:$J8038,$J8038,$D$19:$D8038,$D8038)&gt;1,"SI","NO")))</f>
        <v/>
      </c>
      <c r="N8038" s="11">
        <f>IF(COUNTA($A8038:$K8038)=0,"",IF(AND($L8038="SI",$M8038="NO"),IFERROR($H8038,0),0))</f>
        <v/>
      </c>
      <c r="O8038" s="9">
        <f>IF(COUNTA($A8038:$K8038)=0,"",IF($M8038="SI","CUFE o factura duplicada dentro del reporte; no se suma dos veces",IF(IFERROR($H8038,0)&lt;=0,"DIAN reporta valor susceptible 0",IF($L8038="NO",IFERROR(LOOKUP(2,1/((LISTS!$M$2:$M$13&lt;&gt;"")*ISNUMBER(SEARCH(LISTS!$M$2:$M$13,$I8038))),LISTS!$O$2:$O$13),"Medio de pago no elegible o no identificado por DIAN"),"Apta automaticamente por pago electronico y base positiva"))))</f>
        <v/>
      </c>
    </row>
    <row r="8039">
      <c r="A8039" s="9" t="n"/>
      <c r="B8039" s="9" t="n"/>
      <c r="C8039" s="12" t="n"/>
      <c r="D8039" s="11" t="n"/>
      <c r="E8039" s="11" t="n"/>
      <c r="F8039" s="11" t="n"/>
      <c r="G8039" s="11" t="n"/>
      <c r="H8039" s="11" t="n"/>
      <c r="I8039" s="9" t="n"/>
      <c r="J8039" s="9" t="n"/>
      <c r="K8039" s="9" t="n"/>
      <c r="L8039" s="9">
        <f>IF(COUNTA($A8039:$K8039)=0,"",IF(AND(IFERROR($H8039,0)&gt;0,LEN(TRIM($K8039&amp;""))&gt;0,IFERROR(LOOKUP(2,1/((LISTS!$M$2:$M$13&lt;&gt;"")*ISNUMBER(SEARCH(LISTS!$M$2:$M$13,$I8039))),LISTS!$N$2:$N$13),"NO")="SI"),"SI","NO"))</f>
        <v/>
      </c>
      <c r="M8039" s="9">
        <f>IF(COUNTA($A8039:$K8039)=0,"",IF($K8039&lt;&gt;"",IF(COUNTIF($K$19:$K8039,$K8039)&gt;1,"SI","NO"),IF(COUNTIFS($A$19:$A8039,$A8039,$C$19:$C8039,$C8039,$J$19:$J8039,$J8039,$D$19:$D8039,$D8039)&gt;1,"SI","NO")))</f>
        <v/>
      </c>
      <c r="N8039" s="11">
        <f>IF(COUNTA($A8039:$K8039)=0,"",IF(AND($L8039="SI",$M8039="NO"),IFERROR($H8039,0),0))</f>
        <v/>
      </c>
      <c r="O8039" s="9">
        <f>IF(COUNTA($A8039:$K8039)=0,"",IF($M8039="SI","CUFE o factura duplicada dentro del reporte; no se suma dos veces",IF(IFERROR($H8039,0)&lt;=0,"DIAN reporta valor susceptible 0",IF($L8039="NO",IFERROR(LOOKUP(2,1/((LISTS!$M$2:$M$13&lt;&gt;"")*ISNUMBER(SEARCH(LISTS!$M$2:$M$13,$I8039))),LISTS!$O$2:$O$13),"Medio de pago no elegible o no identificado por DIAN"),"Apta automaticamente por pago electronico y base positiva"))))</f>
        <v/>
      </c>
    </row>
    <row r="8040">
      <c r="A8040" s="9" t="n"/>
      <c r="B8040" s="9" t="n"/>
      <c r="C8040" s="12" t="n"/>
      <c r="D8040" s="11" t="n"/>
      <c r="E8040" s="11" t="n"/>
      <c r="F8040" s="11" t="n"/>
      <c r="G8040" s="11" t="n"/>
      <c r="H8040" s="11" t="n"/>
      <c r="I8040" s="9" t="n"/>
      <c r="J8040" s="9" t="n"/>
      <c r="K8040" s="9" t="n"/>
      <c r="L8040" s="9">
        <f>IF(COUNTA($A8040:$K8040)=0,"",IF(AND(IFERROR($H8040,0)&gt;0,LEN(TRIM($K8040&amp;""))&gt;0,IFERROR(LOOKUP(2,1/((LISTS!$M$2:$M$13&lt;&gt;"")*ISNUMBER(SEARCH(LISTS!$M$2:$M$13,$I8040))),LISTS!$N$2:$N$13),"NO")="SI"),"SI","NO"))</f>
        <v/>
      </c>
      <c r="M8040" s="9">
        <f>IF(COUNTA($A8040:$K8040)=0,"",IF($K8040&lt;&gt;"",IF(COUNTIF($K$19:$K8040,$K8040)&gt;1,"SI","NO"),IF(COUNTIFS($A$19:$A8040,$A8040,$C$19:$C8040,$C8040,$J$19:$J8040,$J8040,$D$19:$D8040,$D8040)&gt;1,"SI","NO")))</f>
        <v/>
      </c>
      <c r="N8040" s="11">
        <f>IF(COUNTA($A8040:$K8040)=0,"",IF(AND($L8040="SI",$M8040="NO"),IFERROR($H8040,0),0))</f>
        <v/>
      </c>
      <c r="O8040" s="9">
        <f>IF(COUNTA($A8040:$K8040)=0,"",IF($M8040="SI","CUFE o factura duplicada dentro del reporte; no se suma dos veces",IF(IFERROR($H8040,0)&lt;=0,"DIAN reporta valor susceptible 0",IF($L8040="NO",IFERROR(LOOKUP(2,1/((LISTS!$M$2:$M$13&lt;&gt;"")*ISNUMBER(SEARCH(LISTS!$M$2:$M$13,$I8040))),LISTS!$O$2:$O$13),"Medio de pago no elegible o no identificado por DIAN"),"Apta automaticamente por pago electronico y base positiva"))))</f>
        <v/>
      </c>
    </row>
    <row r="8041">
      <c r="A8041" s="9" t="n"/>
      <c r="B8041" s="9" t="n"/>
      <c r="C8041" s="12" t="n"/>
      <c r="D8041" s="11" t="n"/>
      <c r="E8041" s="11" t="n"/>
      <c r="F8041" s="11" t="n"/>
      <c r="G8041" s="11" t="n"/>
      <c r="H8041" s="11" t="n"/>
      <c r="I8041" s="9" t="n"/>
      <c r="J8041" s="9" t="n"/>
      <c r="K8041" s="9" t="n"/>
      <c r="L8041" s="9">
        <f>IF(COUNTA($A8041:$K8041)=0,"",IF(AND(IFERROR($H8041,0)&gt;0,LEN(TRIM($K8041&amp;""))&gt;0,IFERROR(LOOKUP(2,1/((LISTS!$M$2:$M$13&lt;&gt;"")*ISNUMBER(SEARCH(LISTS!$M$2:$M$13,$I8041))),LISTS!$N$2:$N$13),"NO")="SI"),"SI","NO"))</f>
        <v/>
      </c>
      <c r="M8041" s="9">
        <f>IF(COUNTA($A8041:$K8041)=0,"",IF($K8041&lt;&gt;"",IF(COUNTIF($K$19:$K8041,$K8041)&gt;1,"SI","NO"),IF(COUNTIFS($A$19:$A8041,$A8041,$C$19:$C8041,$C8041,$J$19:$J8041,$J8041,$D$19:$D8041,$D8041)&gt;1,"SI","NO")))</f>
        <v/>
      </c>
      <c r="N8041" s="11">
        <f>IF(COUNTA($A8041:$K8041)=0,"",IF(AND($L8041="SI",$M8041="NO"),IFERROR($H8041,0),0))</f>
        <v/>
      </c>
      <c r="O8041" s="9">
        <f>IF(COUNTA($A8041:$K8041)=0,"",IF($M8041="SI","CUFE o factura duplicada dentro del reporte; no se suma dos veces",IF(IFERROR($H8041,0)&lt;=0,"DIAN reporta valor susceptible 0",IF($L8041="NO",IFERROR(LOOKUP(2,1/((LISTS!$M$2:$M$13&lt;&gt;"")*ISNUMBER(SEARCH(LISTS!$M$2:$M$13,$I8041))),LISTS!$O$2:$O$13),"Medio de pago no elegible o no identificado por DIAN"),"Apta automaticamente por pago electronico y base positiva"))))</f>
        <v/>
      </c>
    </row>
    <row r="8042">
      <c r="A8042" s="9" t="n"/>
      <c r="B8042" s="9" t="n"/>
      <c r="C8042" s="12" t="n"/>
      <c r="D8042" s="11" t="n"/>
      <c r="E8042" s="11" t="n"/>
      <c r="F8042" s="11" t="n"/>
      <c r="G8042" s="11" t="n"/>
      <c r="H8042" s="11" t="n"/>
      <c r="I8042" s="9" t="n"/>
      <c r="J8042" s="9" t="n"/>
      <c r="K8042" s="9" t="n"/>
      <c r="L8042" s="9">
        <f>IF(COUNTA($A8042:$K8042)=0,"",IF(AND(IFERROR($H8042,0)&gt;0,LEN(TRIM($K8042&amp;""))&gt;0,IFERROR(LOOKUP(2,1/((LISTS!$M$2:$M$13&lt;&gt;"")*ISNUMBER(SEARCH(LISTS!$M$2:$M$13,$I8042))),LISTS!$N$2:$N$13),"NO")="SI"),"SI","NO"))</f>
        <v/>
      </c>
      <c r="M8042" s="9">
        <f>IF(COUNTA($A8042:$K8042)=0,"",IF($K8042&lt;&gt;"",IF(COUNTIF($K$19:$K8042,$K8042)&gt;1,"SI","NO"),IF(COUNTIFS($A$19:$A8042,$A8042,$C$19:$C8042,$C8042,$J$19:$J8042,$J8042,$D$19:$D8042,$D8042)&gt;1,"SI","NO")))</f>
        <v/>
      </c>
      <c r="N8042" s="11">
        <f>IF(COUNTA($A8042:$K8042)=0,"",IF(AND($L8042="SI",$M8042="NO"),IFERROR($H8042,0),0))</f>
        <v/>
      </c>
      <c r="O8042" s="9">
        <f>IF(COUNTA($A8042:$K8042)=0,"",IF($M8042="SI","CUFE o factura duplicada dentro del reporte; no se suma dos veces",IF(IFERROR($H8042,0)&lt;=0,"DIAN reporta valor susceptible 0",IF($L8042="NO",IFERROR(LOOKUP(2,1/((LISTS!$M$2:$M$13&lt;&gt;"")*ISNUMBER(SEARCH(LISTS!$M$2:$M$13,$I8042))),LISTS!$O$2:$O$13),"Medio de pago no elegible o no identificado por DIAN"),"Apta automaticamente por pago electronico y base positiva"))))</f>
        <v/>
      </c>
    </row>
    <row r="8043">
      <c r="A8043" s="9" t="n"/>
      <c r="B8043" s="9" t="n"/>
      <c r="C8043" s="12" t="n"/>
      <c r="D8043" s="11" t="n"/>
      <c r="E8043" s="11" t="n"/>
      <c r="F8043" s="11" t="n"/>
      <c r="G8043" s="11" t="n"/>
      <c r="H8043" s="11" t="n"/>
      <c r="I8043" s="9" t="n"/>
      <c r="J8043" s="9" t="n"/>
      <c r="K8043" s="9" t="n"/>
      <c r="L8043" s="9">
        <f>IF(COUNTA($A8043:$K8043)=0,"",IF(AND(IFERROR($H8043,0)&gt;0,LEN(TRIM($K8043&amp;""))&gt;0,IFERROR(LOOKUP(2,1/((LISTS!$M$2:$M$13&lt;&gt;"")*ISNUMBER(SEARCH(LISTS!$M$2:$M$13,$I8043))),LISTS!$N$2:$N$13),"NO")="SI"),"SI","NO"))</f>
        <v/>
      </c>
      <c r="M8043" s="9">
        <f>IF(COUNTA($A8043:$K8043)=0,"",IF($K8043&lt;&gt;"",IF(COUNTIF($K$19:$K8043,$K8043)&gt;1,"SI","NO"),IF(COUNTIFS($A$19:$A8043,$A8043,$C$19:$C8043,$C8043,$J$19:$J8043,$J8043,$D$19:$D8043,$D8043)&gt;1,"SI","NO")))</f>
        <v/>
      </c>
      <c r="N8043" s="11">
        <f>IF(COUNTA($A8043:$K8043)=0,"",IF(AND($L8043="SI",$M8043="NO"),IFERROR($H8043,0),0))</f>
        <v/>
      </c>
      <c r="O8043" s="9">
        <f>IF(COUNTA($A8043:$K8043)=0,"",IF($M8043="SI","CUFE o factura duplicada dentro del reporte; no se suma dos veces",IF(IFERROR($H8043,0)&lt;=0,"DIAN reporta valor susceptible 0",IF($L8043="NO",IFERROR(LOOKUP(2,1/((LISTS!$M$2:$M$13&lt;&gt;"")*ISNUMBER(SEARCH(LISTS!$M$2:$M$13,$I8043))),LISTS!$O$2:$O$13),"Medio de pago no elegible o no identificado por DIAN"),"Apta automaticamente por pago electronico y base positiva"))))</f>
        <v/>
      </c>
    </row>
    <row r="8044">
      <c r="A8044" s="9" t="n"/>
      <c r="B8044" s="9" t="n"/>
      <c r="C8044" s="12" t="n"/>
      <c r="D8044" s="11" t="n"/>
      <c r="E8044" s="11" t="n"/>
      <c r="F8044" s="11" t="n"/>
      <c r="G8044" s="11" t="n"/>
      <c r="H8044" s="11" t="n"/>
      <c r="I8044" s="9" t="n"/>
      <c r="J8044" s="9" t="n"/>
      <c r="K8044" s="9" t="n"/>
      <c r="L8044" s="9">
        <f>IF(COUNTA($A8044:$K8044)=0,"",IF(AND(IFERROR($H8044,0)&gt;0,LEN(TRIM($K8044&amp;""))&gt;0,IFERROR(LOOKUP(2,1/((LISTS!$M$2:$M$13&lt;&gt;"")*ISNUMBER(SEARCH(LISTS!$M$2:$M$13,$I8044))),LISTS!$N$2:$N$13),"NO")="SI"),"SI","NO"))</f>
        <v/>
      </c>
      <c r="M8044" s="9">
        <f>IF(COUNTA($A8044:$K8044)=0,"",IF($K8044&lt;&gt;"",IF(COUNTIF($K$19:$K8044,$K8044)&gt;1,"SI","NO"),IF(COUNTIFS($A$19:$A8044,$A8044,$C$19:$C8044,$C8044,$J$19:$J8044,$J8044,$D$19:$D8044,$D8044)&gt;1,"SI","NO")))</f>
        <v/>
      </c>
      <c r="N8044" s="11">
        <f>IF(COUNTA($A8044:$K8044)=0,"",IF(AND($L8044="SI",$M8044="NO"),IFERROR($H8044,0),0))</f>
        <v/>
      </c>
      <c r="O8044" s="9">
        <f>IF(COUNTA($A8044:$K8044)=0,"",IF($M8044="SI","CUFE o factura duplicada dentro del reporte; no se suma dos veces",IF(IFERROR($H8044,0)&lt;=0,"DIAN reporta valor susceptible 0",IF($L8044="NO",IFERROR(LOOKUP(2,1/((LISTS!$M$2:$M$13&lt;&gt;"")*ISNUMBER(SEARCH(LISTS!$M$2:$M$13,$I8044))),LISTS!$O$2:$O$13),"Medio de pago no elegible o no identificado por DIAN"),"Apta automaticamente por pago electronico y base positiva"))))</f>
        <v/>
      </c>
    </row>
    <row r="8045">
      <c r="A8045" s="9" t="n"/>
      <c r="B8045" s="9" t="n"/>
      <c r="C8045" s="12" t="n"/>
      <c r="D8045" s="11" t="n"/>
      <c r="E8045" s="11" t="n"/>
      <c r="F8045" s="11" t="n"/>
      <c r="G8045" s="11" t="n"/>
      <c r="H8045" s="11" t="n"/>
      <c r="I8045" s="9" t="n"/>
      <c r="J8045" s="9" t="n"/>
      <c r="K8045" s="9" t="n"/>
      <c r="L8045" s="9">
        <f>IF(COUNTA($A8045:$K8045)=0,"",IF(AND(IFERROR($H8045,0)&gt;0,LEN(TRIM($K8045&amp;""))&gt;0,IFERROR(LOOKUP(2,1/((LISTS!$M$2:$M$13&lt;&gt;"")*ISNUMBER(SEARCH(LISTS!$M$2:$M$13,$I8045))),LISTS!$N$2:$N$13),"NO")="SI"),"SI","NO"))</f>
        <v/>
      </c>
      <c r="M8045" s="9">
        <f>IF(COUNTA($A8045:$K8045)=0,"",IF($K8045&lt;&gt;"",IF(COUNTIF($K$19:$K8045,$K8045)&gt;1,"SI","NO"),IF(COUNTIFS($A$19:$A8045,$A8045,$C$19:$C8045,$C8045,$J$19:$J8045,$J8045,$D$19:$D8045,$D8045)&gt;1,"SI","NO")))</f>
        <v/>
      </c>
      <c r="N8045" s="11">
        <f>IF(COUNTA($A8045:$K8045)=0,"",IF(AND($L8045="SI",$M8045="NO"),IFERROR($H8045,0),0))</f>
        <v/>
      </c>
      <c r="O8045" s="9">
        <f>IF(COUNTA($A8045:$K8045)=0,"",IF($M8045="SI","CUFE o factura duplicada dentro del reporte; no se suma dos veces",IF(IFERROR($H8045,0)&lt;=0,"DIAN reporta valor susceptible 0",IF($L8045="NO",IFERROR(LOOKUP(2,1/((LISTS!$M$2:$M$13&lt;&gt;"")*ISNUMBER(SEARCH(LISTS!$M$2:$M$13,$I8045))),LISTS!$O$2:$O$13),"Medio de pago no elegible o no identificado por DIAN"),"Apta automaticamente por pago electronico y base positiva"))))</f>
        <v/>
      </c>
    </row>
    <row r="8046">
      <c r="A8046" s="9" t="n"/>
      <c r="B8046" s="9" t="n"/>
      <c r="C8046" s="12" t="n"/>
      <c r="D8046" s="11" t="n"/>
      <c r="E8046" s="11" t="n"/>
      <c r="F8046" s="11" t="n"/>
      <c r="G8046" s="11" t="n"/>
      <c r="H8046" s="11" t="n"/>
      <c r="I8046" s="9" t="n"/>
      <c r="J8046" s="9" t="n"/>
      <c r="K8046" s="9" t="n"/>
      <c r="L8046" s="9">
        <f>IF(COUNTA($A8046:$K8046)=0,"",IF(AND(IFERROR($H8046,0)&gt;0,LEN(TRIM($K8046&amp;""))&gt;0,IFERROR(LOOKUP(2,1/((LISTS!$M$2:$M$13&lt;&gt;"")*ISNUMBER(SEARCH(LISTS!$M$2:$M$13,$I8046))),LISTS!$N$2:$N$13),"NO")="SI"),"SI","NO"))</f>
        <v/>
      </c>
      <c r="M8046" s="9">
        <f>IF(COUNTA($A8046:$K8046)=0,"",IF($K8046&lt;&gt;"",IF(COUNTIF($K$19:$K8046,$K8046)&gt;1,"SI","NO"),IF(COUNTIFS($A$19:$A8046,$A8046,$C$19:$C8046,$C8046,$J$19:$J8046,$J8046,$D$19:$D8046,$D8046)&gt;1,"SI","NO")))</f>
        <v/>
      </c>
      <c r="N8046" s="11">
        <f>IF(COUNTA($A8046:$K8046)=0,"",IF(AND($L8046="SI",$M8046="NO"),IFERROR($H8046,0),0))</f>
        <v/>
      </c>
      <c r="O8046" s="9">
        <f>IF(COUNTA($A8046:$K8046)=0,"",IF($M8046="SI","CUFE o factura duplicada dentro del reporte; no se suma dos veces",IF(IFERROR($H8046,0)&lt;=0,"DIAN reporta valor susceptible 0",IF($L8046="NO",IFERROR(LOOKUP(2,1/((LISTS!$M$2:$M$13&lt;&gt;"")*ISNUMBER(SEARCH(LISTS!$M$2:$M$13,$I8046))),LISTS!$O$2:$O$13),"Medio de pago no elegible o no identificado por DIAN"),"Apta automaticamente por pago electronico y base positiva"))))</f>
        <v/>
      </c>
    </row>
    <row r="8047">
      <c r="A8047" s="9" t="n"/>
      <c r="B8047" s="9" t="n"/>
      <c r="C8047" s="12" t="n"/>
      <c r="D8047" s="11" t="n"/>
      <c r="E8047" s="11" t="n"/>
      <c r="F8047" s="11" t="n"/>
      <c r="G8047" s="11" t="n"/>
      <c r="H8047" s="11" t="n"/>
      <c r="I8047" s="9" t="n"/>
      <c r="J8047" s="9" t="n"/>
      <c r="K8047" s="9" t="n"/>
      <c r="L8047" s="9">
        <f>IF(COUNTA($A8047:$K8047)=0,"",IF(AND(IFERROR($H8047,0)&gt;0,LEN(TRIM($K8047&amp;""))&gt;0,IFERROR(LOOKUP(2,1/((LISTS!$M$2:$M$13&lt;&gt;"")*ISNUMBER(SEARCH(LISTS!$M$2:$M$13,$I8047))),LISTS!$N$2:$N$13),"NO")="SI"),"SI","NO"))</f>
        <v/>
      </c>
      <c r="M8047" s="9">
        <f>IF(COUNTA($A8047:$K8047)=0,"",IF($K8047&lt;&gt;"",IF(COUNTIF($K$19:$K8047,$K8047)&gt;1,"SI","NO"),IF(COUNTIFS($A$19:$A8047,$A8047,$C$19:$C8047,$C8047,$J$19:$J8047,$J8047,$D$19:$D8047,$D8047)&gt;1,"SI","NO")))</f>
        <v/>
      </c>
      <c r="N8047" s="11">
        <f>IF(COUNTA($A8047:$K8047)=0,"",IF(AND($L8047="SI",$M8047="NO"),IFERROR($H8047,0),0))</f>
        <v/>
      </c>
      <c r="O8047" s="9">
        <f>IF(COUNTA($A8047:$K8047)=0,"",IF($M8047="SI","CUFE o factura duplicada dentro del reporte; no se suma dos veces",IF(IFERROR($H8047,0)&lt;=0,"DIAN reporta valor susceptible 0",IF($L8047="NO",IFERROR(LOOKUP(2,1/((LISTS!$M$2:$M$13&lt;&gt;"")*ISNUMBER(SEARCH(LISTS!$M$2:$M$13,$I8047))),LISTS!$O$2:$O$13),"Medio de pago no elegible o no identificado por DIAN"),"Apta automaticamente por pago electronico y base positiva"))))</f>
        <v/>
      </c>
    </row>
    <row r="8048">
      <c r="A8048" s="9" t="n"/>
      <c r="B8048" s="9" t="n"/>
      <c r="C8048" s="12" t="n"/>
      <c r="D8048" s="11" t="n"/>
      <c r="E8048" s="11" t="n"/>
      <c r="F8048" s="11" t="n"/>
      <c r="G8048" s="11" t="n"/>
      <c r="H8048" s="11" t="n"/>
      <c r="I8048" s="9" t="n"/>
      <c r="J8048" s="9" t="n"/>
      <c r="K8048" s="9" t="n"/>
      <c r="L8048" s="9">
        <f>IF(COUNTA($A8048:$K8048)=0,"",IF(AND(IFERROR($H8048,0)&gt;0,LEN(TRIM($K8048&amp;""))&gt;0,IFERROR(LOOKUP(2,1/((LISTS!$M$2:$M$13&lt;&gt;"")*ISNUMBER(SEARCH(LISTS!$M$2:$M$13,$I8048))),LISTS!$N$2:$N$13),"NO")="SI"),"SI","NO"))</f>
        <v/>
      </c>
      <c r="M8048" s="9">
        <f>IF(COUNTA($A8048:$K8048)=0,"",IF($K8048&lt;&gt;"",IF(COUNTIF($K$19:$K8048,$K8048)&gt;1,"SI","NO"),IF(COUNTIFS($A$19:$A8048,$A8048,$C$19:$C8048,$C8048,$J$19:$J8048,$J8048,$D$19:$D8048,$D8048)&gt;1,"SI","NO")))</f>
        <v/>
      </c>
      <c r="N8048" s="11">
        <f>IF(COUNTA($A8048:$K8048)=0,"",IF(AND($L8048="SI",$M8048="NO"),IFERROR($H8048,0),0))</f>
        <v/>
      </c>
      <c r="O8048" s="9">
        <f>IF(COUNTA($A8048:$K8048)=0,"",IF($M8048="SI","CUFE o factura duplicada dentro del reporte; no se suma dos veces",IF(IFERROR($H8048,0)&lt;=0,"DIAN reporta valor susceptible 0",IF($L8048="NO",IFERROR(LOOKUP(2,1/((LISTS!$M$2:$M$13&lt;&gt;"")*ISNUMBER(SEARCH(LISTS!$M$2:$M$13,$I8048))),LISTS!$O$2:$O$13),"Medio de pago no elegible o no identificado por DIAN"),"Apta automaticamente por pago electronico y base positiva"))))</f>
        <v/>
      </c>
    </row>
    <row r="8049">
      <c r="A8049" s="9" t="n"/>
      <c r="B8049" s="9" t="n"/>
      <c r="C8049" s="12" t="n"/>
      <c r="D8049" s="11" t="n"/>
      <c r="E8049" s="11" t="n"/>
      <c r="F8049" s="11" t="n"/>
      <c r="G8049" s="11" t="n"/>
      <c r="H8049" s="11" t="n"/>
      <c r="I8049" s="9" t="n"/>
      <c r="J8049" s="9" t="n"/>
      <c r="K8049" s="9" t="n"/>
      <c r="L8049" s="9">
        <f>IF(COUNTA($A8049:$K8049)=0,"",IF(AND(IFERROR($H8049,0)&gt;0,LEN(TRIM($K8049&amp;""))&gt;0,IFERROR(LOOKUP(2,1/((LISTS!$M$2:$M$13&lt;&gt;"")*ISNUMBER(SEARCH(LISTS!$M$2:$M$13,$I8049))),LISTS!$N$2:$N$13),"NO")="SI"),"SI","NO"))</f>
        <v/>
      </c>
      <c r="M8049" s="9">
        <f>IF(COUNTA($A8049:$K8049)=0,"",IF($K8049&lt;&gt;"",IF(COUNTIF($K$19:$K8049,$K8049)&gt;1,"SI","NO"),IF(COUNTIFS($A$19:$A8049,$A8049,$C$19:$C8049,$C8049,$J$19:$J8049,$J8049,$D$19:$D8049,$D8049)&gt;1,"SI","NO")))</f>
        <v/>
      </c>
      <c r="N8049" s="11">
        <f>IF(COUNTA($A8049:$K8049)=0,"",IF(AND($L8049="SI",$M8049="NO"),IFERROR($H8049,0),0))</f>
        <v/>
      </c>
      <c r="O8049" s="9">
        <f>IF(COUNTA($A8049:$K8049)=0,"",IF($M8049="SI","CUFE o factura duplicada dentro del reporte; no se suma dos veces",IF(IFERROR($H8049,0)&lt;=0,"DIAN reporta valor susceptible 0",IF($L8049="NO",IFERROR(LOOKUP(2,1/((LISTS!$M$2:$M$13&lt;&gt;"")*ISNUMBER(SEARCH(LISTS!$M$2:$M$13,$I8049))),LISTS!$O$2:$O$13),"Medio de pago no elegible o no identificado por DIAN"),"Apta automaticamente por pago electronico y base positiva"))))</f>
        <v/>
      </c>
    </row>
    <row r="8050">
      <c r="A8050" s="9" t="n"/>
      <c r="B8050" s="9" t="n"/>
      <c r="C8050" s="12" t="n"/>
      <c r="D8050" s="11" t="n"/>
      <c r="E8050" s="11" t="n"/>
      <c r="F8050" s="11" t="n"/>
      <c r="G8050" s="11" t="n"/>
      <c r="H8050" s="11" t="n"/>
      <c r="I8050" s="9" t="n"/>
      <c r="J8050" s="9" t="n"/>
      <c r="K8050" s="9" t="n"/>
      <c r="L8050" s="9">
        <f>IF(COUNTA($A8050:$K8050)=0,"",IF(AND(IFERROR($H8050,0)&gt;0,LEN(TRIM($K8050&amp;""))&gt;0,IFERROR(LOOKUP(2,1/((LISTS!$M$2:$M$13&lt;&gt;"")*ISNUMBER(SEARCH(LISTS!$M$2:$M$13,$I8050))),LISTS!$N$2:$N$13),"NO")="SI"),"SI","NO"))</f>
        <v/>
      </c>
      <c r="M8050" s="9">
        <f>IF(COUNTA($A8050:$K8050)=0,"",IF($K8050&lt;&gt;"",IF(COUNTIF($K$19:$K8050,$K8050)&gt;1,"SI","NO"),IF(COUNTIFS($A$19:$A8050,$A8050,$C$19:$C8050,$C8050,$J$19:$J8050,$J8050,$D$19:$D8050,$D8050)&gt;1,"SI","NO")))</f>
        <v/>
      </c>
      <c r="N8050" s="11">
        <f>IF(COUNTA($A8050:$K8050)=0,"",IF(AND($L8050="SI",$M8050="NO"),IFERROR($H8050,0),0))</f>
        <v/>
      </c>
      <c r="O8050" s="9">
        <f>IF(COUNTA($A8050:$K8050)=0,"",IF($M8050="SI","CUFE o factura duplicada dentro del reporte; no se suma dos veces",IF(IFERROR($H8050,0)&lt;=0,"DIAN reporta valor susceptible 0",IF($L8050="NO",IFERROR(LOOKUP(2,1/((LISTS!$M$2:$M$13&lt;&gt;"")*ISNUMBER(SEARCH(LISTS!$M$2:$M$13,$I8050))),LISTS!$O$2:$O$13),"Medio de pago no elegible o no identificado por DIAN"),"Apta automaticamente por pago electronico y base positiva"))))</f>
        <v/>
      </c>
    </row>
    <row r="8051">
      <c r="A8051" s="9" t="n"/>
      <c r="B8051" s="9" t="n"/>
      <c r="C8051" s="12" t="n"/>
      <c r="D8051" s="11" t="n"/>
      <c r="E8051" s="11" t="n"/>
      <c r="F8051" s="11" t="n"/>
      <c r="G8051" s="11" t="n"/>
      <c r="H8051" s="11" t="n"/>
      <c r="I8051" s="9" t="n"/>
      <c r="J8051" s="9" t="n"/>
      <c r="K8051" s="9" t="n"/>
      <c r="L8051" s="9">
        <f>IF(COUNTA($A8051:$K8051)=0,"",IF(AND(IFERROR($H8051,0)&gt;0,LEN(TRIM($K8051&amp;""))&gt;0,IFERROR(LOOKUP(2,1/((LISTS!$M$2:$M$13&lt;&gt;"")*ISNUMBER(SEARCH(LISTS!$M$2:$M$13,$I8051))),LISTS!$N$2:$N$13),"NO")="SI"),"SI","NO"))</f>
        <v/>
      </c>
      <c r="M8051" s="9">
        <f>IF(COUNTA($A8051:$K8051)=0,"",IF($K8051&lt;&gt;"",IF(COUNTIF($K$19:$K8051,$K8051)&gt;1,"SI","NO"),IF(COUNTIFS($A$19:$A8051,$A8051,$C$19:$C8051,$C8051,$J$19:$J8051,$J8051,$D$19:$D8051,$D8051)&gt;1,"SI","NO")))</f>
        <v/>
      </c>
      <c r="N8051" s="11">
        <f>IF(COUNTA($A8051:$K8051)=0,"",IF(AND($L8051="SI",$M8051="NO"),IFERROR($H8051,0),0))</f>
        <v/>
      </c>
      <c r="O8051" s="9">
        <f>IF(COUNTA($A8051:$K8051)=0,"",IF($M8051="SI","CUFE o factura duplicada dentro del reporte; no se suma dos veces",IF(IFERROR($H8051,0)&lt;=0,"DIAN reporta valor susceptible 0",IF($L8051="NO",IFERROR(LOOKUP(2,1/((LISTS!$M$2:$M$13&lt;&gt;"")*ISNUMBER(SEARCH(LISTS!$M$2:$M$13,$I8051))),LISTS!$O$2:$O$13),"Medio de pago no elegible o no identificado por DIAN"),"Apta automaticamente por pago electronico y base positiva"))))</f>
        <v/>
      </c>
    </row>
    <row r="8052">
      <c r="A8052" s="9" t="n"/>
      <c r="B8052" s="9" t="n"/>
      <c r="C8052" s="12" t="n"/>
      <c r="D8052" s="11" t="n"/>
      <c r="E8052" s="11" t="n"/>
      <c r="F8052" s="11" t="n"/>
      <c r="G8052" s="11" t="n"/>
      <c r="H8052" s="11" t="n"/>
      <c r="I8052" s="9" t="n"/>
      <c r="J8052" s="9" t="n"/>
      <c r="K8052" s="9" t="n"/>
      <c r="L8052" s="9">
        <f>IF(COUNTA($A8052:$K8052)=0,"",IF(AND(IFERROR($H8052,0)&gt;0,LEN(TRIM($K8052&amp;""))&gt;0,IFERROR(LOOKUP(2,1/((LISTS!$M$2:$M$13&lt;&gt;"")*ISNUMBER(SEARCH(LISTS!$M$2:$M$13,$I8052))),LISTS!$N$2:$N$13),"NO")="SI"),"SI","NO"))</f>
        <v/>
      </c>
      <c r="M8052" s="9">
        <f>IF(COUNTA($A8052:$K8052)=0,"",IF($K8052&lt;&gt;"",IF(COUNTIF($K$19:$K8052,$K8052)&gt;1,"SI","NO"),IF(COUNTIFS($A$19:$A8052,$A8052,$C$19:$C8052,$C8052,$J$19:$J8052,$J8052,$D$19:$D8052,$D8052)&gt;1,"SI","NO")))</f>
        <v/>
      </c>
      <c r="N8052" s="11">
        <f>IF(COUNTA($A8052:$K8052)=0,"",IF(AND($L8052="SI",$M8052="NO"),IFERROR($H8052,0),0))</f>
        <v/>
      </c>
      <c r="O8052" s="9">
        <f>IF(COUNTA($A8052:$K8052)=0,"",IF($M8052="SI","CUFE o factura duplicada dentro del reporte; no se suma dos veces",IF(IFERROR($H8052,0)&lt;=0,"DIAN reporta valor susceptible 0",IF($L8052="NO",IFERROR(LOOKUP(2,1/((LISTS!$M$2:$M$13&lt;&gt;"")*ISNUMBER(SEARCH(LISTS!$M$2:$M$13,$I8052))),LISTS!$O$2:$O$13),"Medio de pago no elegible o no identificado por DIAN"),"Apta automaticamente por pago electronico y base positiva"))))</f>
        <v/>
      </c>
    </row>
    <row r="8053">
      <c r="A8053" s="9" t="n"/>
      <c r="B8053" s="9" t="n"/>
      <c r="C8053" s="12" t="n"/>
      <c r="D8053" s="11" t="n"/>
      <c r="E8053" s="11" t="n"/>
      <c r="F8053" s="11" t="n"/>
      <c r="G8053" s="11" t="n"/>
      <c r="H8053" s="11" t="n"/>
      <c r="I8053" s="9" t="n"/>
      <c r="J8053" s="9" t="n"/>
      <c r="K8053" s="9" t="n"/>
      <c r="L8053" s="9">
        <f>IF(COUNTA($A8053:$K8053)=0,"",IF(AND(IFERROR($H8053,0)&gt;0,LEN(TRIM($K8053&amp;""))&gt;0,IFERROR(LOOKUP(2,1/((LISTS!$M$2:$M$13&lt;&gt;"")*ISNUMBER(SEARCH(LISTS!$M$2:$M$13,$I8053))),LISTS!$N$2:$N$13),"NO")="SI"),"SI","NO"))</f>
        <v/>
      </c>
      <c r="M8053" s="9">
        <f>IF(COUNTA($A8053:$K8053)=0,"",IF($K8053&lt;&gt;"",IF(COUNTIF($K$19:$K8053,$K8053)&gt;1,"SI","NO"),IF(COUNTIFS($A$19:$A8053,$A8053,$C$19:$C8053,$C8053,$J$19:$J8053,$J8053,$D$19:$D8053,$D8053)&gt;1,"SI","NO")))</f>
        <v/>
      </c>
      <c r="N8053" s="11">
        <f>IF(COUNTA($A8053:$K8053)=0,"",IF(AND($L8053="SI",$M8053="NO"),IFERROR($H8053,0),0))</f>
        <v/>
      </c>
      <c r="O8053" s="9">
        <f>IF(COUNTA($A8053:$K8053)=0,"",IF($M8053="SI","CUFE o factura duplicada dentro del reporte; no se suma dos veces",IF(IFERROR($H8053,0)&lt;=0,"DIAN reporta valor susceptible 0",IF($L8053="NO",IFERROR(LOOKUP(2,1/((LISTS!$M$2:$M$13&lt;&gt;"")*ISNUMBER(SEARCH(LISTS!$M$2:$M$13,$I8053))),LISTS!$O$2:$O$13),"Medio de pago no elegible o no identificado por DIAN"),"Apta automaticamente por pago electronico y base positiva"))))</f>
        <v/>
      </c>
    </row>
    <row r="8054">
      <c r="A8054" s="9" t="n"/>
      <c r="B8054" s="9" t="n"/>
      <c r="C8054" s="12" t="n"/>
      <c r="D8054" s="11" t="n"/>
      <c r="E8054" s="11" t="n"/>
      <c r="F8054" s="11" t="n"/>
      <c r="G8054" s="11" t="n"/>
      <c r="H8054" s="11" t="n"/>
      <c r="I8054" s="9" t="n"/>
      <c r="J8054" s="9" t="n"/>
      <c r="K8054" s="9" t="n"/>
      <c r="L8054" s="9">
        <f>IF(COUNTA($A8054:$K8054)=0,"",IF(AND(IFERROR($H8054,0)&gt;0,LEN(TRIM($K8054&amp;""))&gt;0,IFERROR(LOOKUP(2,1/((LISTS!$M$2:$M$13&lt;&gt;"")*ISNUMBER(SEARCH(LISTS!$M$2:$M$13,$I8054))),LISTS!$N$2:$N$13),"NO")="SI"),"SI","NO"))</f>
        <v/>
      </c>
      <c r="M8054" s="9">
        <f>IF(COUNTA($A8054:$K8054)=0,"",IF($K8054&lt;&gt;"",IF(COUNTIF($K$19:$K8054,$K8054)&gt;1,"SI","NO"),IF(COUNTIFS($A$19:$A8054,$A8054,$C$19:$C8054,$C8054,$J$19:$J8054,$J8054,$D$19:$D8054,$D8054)&gt;1,"SI","NO")))</f>
        <v/>
      </c>
      <c r="N8054" s="11">
        <f>IF(COUNTA($A8054:$K8054)=0,"",IF(AND($L8054="SI",$M8054="NO"),IFERROR($H8054,0),0))</f>
        <v/>
      </c>
      <c r="O8054" s="9">
        <f>IF(COUNTA($A8054:$K8054)=0,"",IF($M8054="SI","CUFE o factura duplicada dentro del reporte; no se suma dos veces",IF(IFERROR($H8054,0)&lt;=0,"DIAN reporta valor susceptible 0",IF($L8054="NO",IFERROR(LOOKUP(2,1/((LISTS!$M$2:$M$13&lt;&gt;"")*ISNUMBER(SEARCH(LISTS!$M$2:$M$13,$I8054))),LISTS!$O$2:$O$13),"Medio de pago no elegible o no identificado por DIAN"),"Apta automaticamente por pago electronico y base positiva"))))</f>
        <v/>
      </c>
    </row>
    <row r="8055">
      <c r="A8055" s="9" t="n"/>
      <c r="B8055" s="9" t="n"/>
      <c r="C8055" s="12" t="n"/>
      <c r="D8055" s="11" t="n"/>
      <c r="E8055" s="11" t="n"/>
      <c r="F8055" s="11" t="n"/>
      <c r="G8055" s="11" t="n"/>
      <c r="H8055" s="11" t="n"/>
      <c r="I8055" s="9" t="n"/>
      <c r="J8055" s="9" t="n"/>
      <c r="K8055" s="9" t="n"/>
      <c r="L8055" s="9">
        <f>IF(COUNTA($A8055:$K8055)=0,"",IF(AND(IFERROR($H8055,0)&gt;0,LEN(TRIM($K8055&amp;""))&gt;0,IFERROR(LOOKUP(2,1/((LISTS!$M$2:$M$13&lt;&gt;"")*ISNUMBER(SEARCH(LISTS!$M$2:$M$13,$I8055))),LISTS!$N$2:$N$13),"NO")="SI"),"SI","NO"))</f>
        <v/>
      </c>
      <c r="M8055" s="9">
        <f>IF(COUNTA($A8055:$K8055)=0,"",IF($K8055&lt;&gt;"",IF(COUNTIF($K$19:$K8055,$K8055)&gt;1,"SI","NO"),IF(COUNTIFS($A$19:$A8055,$A8055,$C$19:$C8055,$C8055,$J$19:$J8055,$J8055,$D$19:$D8055,$D8055)&gt;1,"SI","NO")))</f>
        <v/>
      </c>
      <c r="N8055" s="11">
        <f>IF(COUNTA($A8055:$K8055)=0,"",IF(AND($L8055="SI",$M8055="NO"),IFERROR($H8055,0),0))</f>
        <v/>
      </c>
      <c r="O8055" s="9">
        <f>IF(COUNTA($A8055:$K8055)=0,"",IF($M8055="SI","CUFE o factura duplicada dentro del reporte; no se suma dos veces",IF(IFERROR($H8055,0)&lt;=0,"DIAN reporta valor susceptible 0",IF($L8055="NO",IFERROR(LOOKUP(2,1/((LISTS!$M$2:$M$13&lt;&gt;"")*ISNUMBER(SEARCH(LISTS!$M$2:$M$13,$I8055))),LISTS!$O$2:$O$13),"Medio de pago no elegible o no identificado por DIAN"),"Apta automaticamente por pago electronico y base positiva"))))</f>
        <v/>
      </c>
    </row>
    <row r="8056">
      <c r="A8056" s="9" t="n"/>
      <c r="B8056" s="9" t="n"/>
      <c r="C8056" s="12" t="n"/>
      <c r="D8056" s="11" t="n"/>
      <c r="E8056" s="11" t="n"/>
      <c r="F8056" s="11" t="n"/>
      <c r="G8056" s="11" t="n"/>
      <c r="H8056" s="11" t="n"/>
      <c r="I8056" s="9" t="n"/>
      <c r="J8056" s="9" t="n"/>
      <c r="K8056" s="9" t="n"/>
      <c r="L8056" s="9">
        <f>IF(COUNTA($A8056:$K8056)=0,"",IF(AND(IFERROR($H8056,0)&gt;0,LEN(TRIM($K8056&amp;""))&gt;0,IFERROR(LOOKUP(2,1/((LISTS!$M$2:$M$13&lt;&gt;"")*ISNUMBER(SEARCH(LISTS!$M$2:$M$13,$I8056))),LISTS!$N$2:$N$13),"NO")="SI"),"SI","NO"))</f>
        <v/>
      </c>
      <c r="M8056" s="9">
        <f>IF(COUNTA($A8056:$K8056)=0,"",IF($K8056&lt;&gt;"",IF(COUNTIF($K$19:$K8056,$K8056)&gt;1,"SI","NO"),IF(COUNTIFS($A$19:$A8056,$A8056,$C$19:$C8056,$C8056,$J$19:$J8056,$J8056,$D$19:$D8056,$D8056)&gt;1,"SI","NO")))</f>
        <v/>
      </c>
      <c r="N8056" s="11">
        <f>IF(COUNTA($A8056:$K8056)=0,"",IF(AND($L8056="SI",$M8056="NO"),IFERROR($H8056,0),0))</f>
        <v/>
      </c>
      <c r="O8056" s="9">
        <f>IF(COUNTA($A8056:$K8056)=0,"",IF($M8056="SI","CUFE o factura duplicada dentro del reporte; no se suma dos veces",IF(IFERROR($H8056,0)&lt;=0,"DIAN reporta valor susceptible 0",IF($L8056="NO",IFERROR(LOOKUP(2,1/((LISTS!$M$2:$M$13&lt;&gt;"")*ISNUMBER(SEARCH(LISTS!$M$2:$M$13,$I8056))),LISTS!$O$2:$O$13),"Medio de pago no elegible o no identificado por DIAN"),"Apta automaticamente por pago electronico y base positiva"))))</f>
        <v/>
      </c>
    </row>
    <row r="8057">
      <c r="A8057" s="9" t="n"/>
      <c r="B8057" s="9" t="n"/>
      <c r="C8057" s="12" t="n"/>
      <c r="D8057" s="11" t="n"/>
      <c r="E8057" s="11" t="n"/>
      <c r="F8057" s="11" t="n"/>
      <c r="G8057" s="11" t="n"/>
      <c r="H8057" s="11" t="n"/>
      <c r="I8057" s="9" t="n"/>
      <c r="J8057" s="9" t="n"/>
      <c r="K8057" s="9" t="n"/>
      <c r="L8057" s="9">
        <f>IF(COUNTA($A8057:$K8057)=0,"",IF(AND(IFERROR($H8057,0)&gt;0,LEN(TRIM($K8057&amp;""))&gt;0,IFERROR(LOOKUP(2,1/((LISTS!$M$2:$M$13&lt;&gt;"")*ISNUMBER(SEARCH(LISTS!$M$2:$M$13,$I8057))),LISTS!$N$2:$N$13),"NO")="SI"),"SI","NO"))</f>
        <v/>
      </c>
      <c r="M8057" s="9">
        <f>IF(COUNTA($A8057:$K8057)=0,"",IF($K8057&lt;&gt;"",IF(COUNTIF($K$19:$K8057,$K8057)&gt;1,"SI","NO"),IF(COUNTIFS($A$19:$A8057,$A8057,$C$19:$C8057,$C8057,$J$19:$J8057,$J8057,$D$19:$D8057,$D8057)&gt;1,"SI","NO")))</f>
        <v/>
      </c>
      <c r="N8057" s="11">
        <f>IF(COUNTA($A8057:$K8057)=0,"",IF(AND($L8057="SI",$M8057="NO"),IFERROR($H8057,0),0))</f>
        <v/>
      </c>
      <c r="O8057" s="9">
        <f>IF(COUNTA($A8057:$K8057)=0,"",IF($M8057="SI","CUFE o factura duplicada dentro del reporte; no se suma dos veces",IF(IFERROR($H8057,0)&lt;=0,"DIAN reporta valor susceptible 0",IF($L8057="NO",IFERROR(LOOKUP(2,1/((LISTS!$M$2:$M$13&lt;&gt;"")*ISNUMBER(SEARCH(LISTS!$M$2:$M$13,$I8057))),LISTS!$O$2:$O$13),"Medio de pago no elegible o no identificado por DIAN"),"Apta automaticamente por pago electronico y base positiva"))))</f>
        <v/>
      </c>
    </row>
    <row r="8058">
      <c r="A8058" s="9" t="n"/>
      <c r="B8058" s="9" t="n"/>
      <c r="C8058" s="12" t="n"/>
      <c r="D8058" s="11" t="n"/>
      <c r="E8058" s="11" t="n"/>
      <c r="F8058" s="11" t="n"/>
      <c r="G8058" s="11" t="n"/>
      <c r="H8058" s="11" t="n"/>
      <c r="I8058" s="9" t="n"/>
      <c r="J8058" s="9" t="n"/>
      <c r="K8058" s="9" t="n"/>
      <c r="L8058" s="9">
        <f>IF(COUNTA($A8058:$K8058)=0,"",IF(AND(IFERROR($H8058,0)&gt;0,LEN(TRIM($K8058&amp;""))&gt;0,IFERROR(LOOKUP(2,1/((LISTS!$M$2:$M$13&lt;&gt;"")*ISNUMBER(SEARCH(LISTS!$M$2:$M$13,$I8058))),LISTS!$N$2:$N$13),"NO")="SI"),"SI","NO"))</f>
        <v/>
      </c>
      <c r="M8058" s="9">
        <f>IF(COUNTA($A8058:$K8058)=0,"",IF($K8058&lt;&gt;"",IF(COUNTIF($K$19:$K8058,$K8058)&gt;1,"SI","NO"),IF(COUNTIFS($A$19:$A8058,$A8058,$C$19:$C8058,$C8058,$J$19:$J8058,$J8058,$D$19:$D8058,$D8058)&gt;1,"SI","NO")))</f>
        <v/>
      </c>
      <c r="N8058" s="11">
        <f>IF(COUNTA($A8058:$K8058)=0,"",IF(AND($L8058="SI",$M8058="NO"),IFERROR($H8058,0),0))</f>
        <v/>
      </c>
      <c r="O8058" s="9">
        <f>IF(COUNTA($A8058:$K8058)=0,"",IF($M8058="SI","CUFE o factura duplicada dentro del reporte; no se suma dos veces",IF(IFERROR($H8058,0)&lt;=0,"DIAN reporta valor susceptible 0",IF($L8058="NO",IFERROR(LOOKUP(2,1/((LISTS!$M$2:$M$13&lt;&gt;"")*ISNUMBER(SEARCH(LISTS!$M$2:$M$13,$I8058))),LISTS!$O$2:$O$13),"Medio de pago no elegible o no identificado por DIAN"),"Apta automaticamente por pago electronico y base positiva"))))</f>
        <v/>
      </c>
    </row>
    <row r="8059">
      <c r="A8059" s="9" t="n"/>
      <c r="B8059" s="9" t="n"/>
      <c r="C8059" s="12" t="n"/>
      <c r="D8059" s="11" t="n"/>
      <c r="E8059" s="11" t="n"/>
      <c r="F8059" s="11" t="n"/>
      <c r="G8059" s="11" t="n"/>
      <c r="H8059" s="11" t="n"/>
      <c r="I8059" s="9" t="n"/>
      <c r="J8059" s="9" t="n"/>
      <c r="K8059" s="9" t="n"/>
      <c r="L8059" s="9">
        <f>IF(COUNTA($A8059:$K8059)=0,"",IF(AND(IFERROR($H8059,0)&gt;0,LEN(TRIM($K8059&amp;""))&gt;0,IFERROR(LOOKUP(2,1/((LISTS!$M$2:$M$13&lt;&gt;"")*ISNUMBER(SEARCH(LISTS!$M$2:$M$13,$I8059))),LISTS!$N$2:$N$13),"NO")="SI"),"SI","NO"))</f>
        <v/>
      </c>
      <c r="M8059" s="9">
        <f>IF(COUNTA($A8059:$K8059)=0,"",IF($K8059&lt;&gt;"",IF(COUNTIF($K$19:$K8059,$K8059)&gt;1,"SI","NO"),IF(COUNTIFS($A$19:$A8059,$A8059,$C$19:$C8059,$C8059,$J$19:$J8059,$J8059,$D$19:$D8059,$D8059)&gt;1,"SI","NO")))</f>
        <v/>
      </c>
      <c r="N8059" s="11">
        <f>IF(COUNTA($A8059:$K8059)=0,"",IF(AND($L8059="SI",$M8059="NO"),IFERROR($H8059,0),0))</f>
        <v/>
      </c>
      <c r="O8059" s="9">
        <f>IF(COUNTA($A8059:$K8059)=0,"",IF($M8059="SI","CUFE o factura duplicada dentro del reporte; no se suma dos veces",IF(IFERROR($H8059,0)&lt;=0,"DIAN reporta valor susceptible 0",IF($L8059="NO",IFERROR(LOOKUP(2,1/((LISTS!$M$2:$M$13&lt;&gt;"")*ISNUMBER(SEARCH(LISTS!$M$2:$M$13,$I8059))),LISTS!$O$2:$O$13),"Medio de pago no elegible o no identificado por DIAN"),"Apta automaticamente por pago electronico y base positiva"))))</f>
        <v/>
      </c>
    </row>
    <row r="8060">
      <c r="A8060" s="9" t="n"/>
      <c r="B8060" s="9" t="n"/>
      <c r="C8060" s="12" t="n"/>
      <c r="D8060" s="11" t="n"/>
      <c r="E8060" s="11" t="n"/>
      <c r="F8060" s="11" t="n"/>
      <c r="G8060" s="11" t="n"/>
      <c r="H8060" s="11" t="n"/>
      <c r="I8060" s="9" t="n"/>
      <c r="J8060" s="9" t="n"/>
      <c r="K8060" s="9" t="n"/>
      <c r="L8060" s="9">
        <f>IF(COUNTA($A8060:$K8060)=0,"",IF(AND(IFERROR($H8060,0)&gt;0,LEN(TRIM($K8060&amp;""))&gt;0,IFERROR(LOOKUP(2,1/((LISTS!$M$2:$M$13&lt;&gt;"")*ISNUMBER(SEARCH(LISTS!$M$2:$M$13,$I8060))),LISTS!$N$2:$N$13),"NO")="SI"),"SI","NO"))</f>
        <v/>
      </c>
      <c r="M8060" s="9">
        <f>IF(COUNTA($A8060:$K8060)=0,"",IF($K8060&lt;&gt;"",IF(COUNTIF($K$19:$K8060,$K8060)&gt;1,"SI","NO"),IF(COUNTIFS($A$19:$A8060,$A8060,$C$19:$C8060,$C8060,$J$19:$J8060,$J8060,$D$19:$D8060,$D8060)&gt;1,"SI","NO")))</f>
        <v/>
      </c>
      <c r="N8060" s="11">
        <f>IF(COUNTA($A8060:$K8060)=0,"",IF(AND($L8060="SI",$M8060="NO"),IFERROR($H8060,0),0))</f>
        <v/>
      </c>
      <c r="O8060" s="9">
        <f>IF(COUNTA($A8060:$K8060)=0,"",IF($M8060="SI","CUFE o factura duplicada dentro del reporte; no se suma dos veces",IF(IFERROR($H8060,0)&lt;=0,"DIAN reporta valor susceptible 0",IF($L8060="NO",IFERROR(LOOKUP(2,1/((LISTS!$M$2:$M$13&lt;&gt;"")*ISNUMBER(SEARCH(LISTS!$M$2:$M$13,$I8060))),LISTS!$O$2:$O$13),"Medio de pago no elegible o no identificado por DIAN"),"Apta automaticamente por pago electronico y base positiva"))))</f>
        <v/>
      </c>
    </row>
    <row r="8061">
      <c r="A8061" s="9" t="n"/>
      <c r="B8061" s="9" t="n"/>
      <c r="C8061" s="12" t="n"/>
      <c r="D8061" s="11" t="n"/>
      <c r="E8061" s="11" t="n"/>
      <c r="F8061" s="11" t="n"/>
      <c r="G8061" s="11" t="n"/>
      <c r="H8061" s="11" t="n"/>
      <c r="I8061" s="9" t="n"/>
      <c r="J8061" s="9" t="n"/>
      <c r="K8061" s="9" t="n"/>
      <c r="L8061" s="9">
        <f>IF(COUNTA($A8061:$K8061)=0,"",IF(AND(IFERROR($H8061,0)&gt;0,LEN(TRIM($K8061&amp;""))&gt;0,IFERROR(LOOKUP(2,1/((LISTS!$M$2:$M$13&lt;&gt;"")*ISNUMBER(SEARCH(LISTS!$M$2:$M$13,$I8061))),LISTS!$N$2:$N$13),"NO")="SI"),"SI","NO"))</f>
        <v/>
      </c>
      <c r="M8061" s="9">
        <f>IF(COUNTA($A8061:$K8061)=0,"",IF($K8061&lt;&gt;"",IF(COUNTIF($K$19:$K8061,$K8061)&gt;1,"SI","NO"),IF(COUNTIFS($A$19:$A8061,$A8061,$C$19:$C8061,$C8061,$J$19:$J8061,$J8061,$D$19:$D8061,$D8061)&gt;1,"SI","NO")))</f>
        <v/>
      </c>
      <c r="N8061" s="11">
        <f>IF(COUNTA($A8061:$K8061)=0,"",IF(AND($L8061="SI",$M8061="NO"),IFERROR($H8061,0),0))</f>
        <v/>
      </c>
      <c r="O8061" s="9">
        <f>IF(COUNTA($A8061:$K8061)=0,"",IF($M8061="SI","CUFE o factura duplicada dentro del reporte; no se suma dos veces",IF(IFERROR($H8061,0)&lt;=0,"DIAN reporta valor susceptible 0",IF($L8061="NO",IFERROR(LOOKUP(2,1/((LISTS!$M$2:$M$13&lt;&gt;"")*ISNUMBER(SEARCH(LISTS!$M$2:$M$13,$I8061))),LISTS!$O$2:$O$13),"Medio de pago no elegible o no identificado por DIAN"),"Apta automaticamente por pago electronico y base positiva"))))</f>
        <v/>
      </c>
    </row>
    <row r="8062">
      <c r="A8062" s="9" t="n"/>
      <c r="B8062" s="9" t="n"/>
      <c r="C8062" s="12" t="n"/>
      <c r="D8062" s="11" t="n"/>
      <c r="E8062" s="11" t="n"/>
      <c r="F8062" s="11" t="n"/>
      <c r="G8062" s="11" t="n"/>
      <c r="H8062" s="11" t="n"/>
      <c r="I8062" s="9" t="n"/>
      <c r="J8062" s="9" t="n"/>
      <c r="K8062" s="9" t="n"/>
      <c r="L8062" s="9">
        <f>IF(COUNTA($A8062:$K8062)=0,"",IF(AND(IFERROR($H8062,0)&gt;0,LEN(TRIM($K8062&amp;""))&gt;0,IFERROR(LOOKUP(2,1/((LISTS!$M$2:$M$13&lt;&gt;"")*ISNUMBER(SEARCH(LISTS!$M$2:$M$13,$I8062))),LISTS!$N$2:$N$13),"NO")="SI"),"SI","NO"))</f>
        <v/>
      </c>
      <c r="M8062" s="9">
        <f>IF(COUNTA($A8062:$K8062)=0,"",IF($K8062&lt;&gt;"",IF(COUNTIF($K$19:$K8062,$K8062)&gt;1,"SI","NO"),IF(COUNTIFS($A$19:$A8062,$A8062,$C$19:$C8062,$C8062,$J$19:$J8062,$J8062,$D$19:$D8062,$D8062)&gt;1,"SI","NO")))</f>
        <v/>
      </c>
      <c r="N8062" s="11">
        <f>IF(COUNTA($A8062:$K8062)=0,"",IF(AND($L8062="SI",$M8062="NO"),IFERROR($H8062,0),0))</f>
        <v/>
      </c>
      <c r="O8062" s="9">
        <f>IF(COUNTA($A8062:$K8062)=0,"",IF($M8062="SI","CUFE o factura duplicada dentro del reporte; no se suma dos veces",IF(IFERROR($H8062,0)&lt;=0,"DIAN reporta valor susceptible 0",IF($L8062="NO",IFERROR(LOOKUP(2,1/((LISTS!$M$2:$M$13&lt;&gt;"")*ISNUMBER(SEARCH(LISTS!$M$2:$M$13,$I8062))),LISTS!$O$2:$O$13),"Medio de pago no elegible o no identificado por DIAN"),"Apta automaticamente por pago electronico y base positiva"))))</f>
        <v/>
      </c>
    </row>
    <row r="8063">
      <c r="A8063" s="9" t="n"/>
      <c r="B8063" s="9" t="n"/>
      <c r="C8063" s="12" t="n"/>
      <c r="D8063" s="11" t="n"/>
      <c r="E8063" s="11" t="n"/>
      <c r="F8063" s="11" t="n"/>
      <c r="G8063" s="11" t="n"/>
      <c r="H8063" s="11" t="n"/>
      <c r="I8063" s="9" t="n"/>
      <c r="J8063" s="9" t="n"/>
      <c r="K8063" s="9" t="n"/>
      <c r="L8063" s="9">
        <f>IF(COUNTA($A8063:$K8063)=0,"",IF(AND(IFERROR($H8063,0)&gt;0,LEN(TRIM($K8063&amp;""))&gt;0,IFERROR(LOOKUP(2,1/((LISTS!$M$2:$M$13&lt;&gt;"")*ISNUMBER(SEARCH(LISTS!$M$2:$M$13,$I8063))),LISTS!$N$2:$N$13),"NO")="SI"),"SI","NO"))</f>
        <v/>
      </c>
      <c r="M8063" s="9">
        <f>IF(COUNTA($A8063:$K8063)=0,"",IF($K8063&lt;&gt;"",IF(COUNTIF($K$19:$K8063,$K8063)&gt;1,"SI","NO"),IF(COUNTIFS($A$19:$A8063,$A8063,$C$19:$C8063,$C8063,$J$19:$J8063,$J8063,$D$19:$D8063,$D8063)&gt;1,"SI","NO")))</f>
        <v/>
      </c>
      <c r="N8063" s="11">
        <f>IF(COUNTA($A8063:$K8063)=0,"",IF(AND($L8063="SI",$M8063="NO"),IFERROR($H8063,0),0))</f>
        <v/>
      </c>
      <c r="O8063" s="9">
        <f>IF(COUNTA($A8063:$K8063)=0,"",IF($M8063="SI","CUFE o factura duplicada dentro del reporte; no se suma dos veces",IF(IFERROR($H8063,0)&lt;=0,"DIAN reporta valor susceptible 0",IF($L8063="NO",IFERROR(LOOKUP(2,1/((LISTS!$M$2:$M$13&lt;&gt;"")*ISNUMBER(SEARCH(LISTS!$M$2:$M$13,$I8063))),LISTS!$O$2:$O$13),"Medio de pago no elegible o no identificado por DIAN"),"Apta automaticamente por pago electronico y base positiva"))))</f>
        <v/>
      </c>
    </row>
    <row r="8064">
      <c r="A8064" s="9" t="n"/>
      <c r="B8064" s="9" t="n"/>
      <c r="C8064" s="12" t="n"/>
      <c r="D8064" s="11" t="n"/>
      <c r="E8064" s="11" t="n"/>
      <c r="F8064" s="11" t="n"/>
      <c r="G8064" s="11" t="n"/>
      <c r="H8064" s="11" t="n"/>
      <c r="I8064" s="9" t="n"/>
      <c r="J8064" s="9" t="n"/>
      <c r="K8064" s="9" t="n"/>
      <c r="L8064" s="9">
        <f>IF(COUNTA($A8064:$K8064)=0,"",IF(AND(IFERROR($H8064,0)&gt;0,LEN(TRIM($K8064&amp;""))&gt;0,IFERROR(LOOKUP(2,1/((LISTS!$M$2:$M$13&lt;&gt;"")*ISNUMBER(SEARCH(LISTS!$M$2:$M$13,$I8064))),LISTS!$N$2:$N$13),"NO")="SI"),"SI","NO"))</f>
        <v/>
      </c>
      <c r="M8064" s="9">
        <f>IF(COUNTA($A8064:$K8064)=0,"",IF($K8064&lt;&gt;"",IF(COUNTIF($K$19:$K8064,$K8064)&gt;1,"SI","NO"),IF(COUNTIFS($A$19:$A8064,$A8064,$C$19:$C8064,$C8064,$J$19:$J8064,$J8064,$D$19:$D8064,$D8064)&gt;1,"SI","NO")))</f>
        <v/>
      </c>
      <c r="N8064" s="11">
        <f>IF(COUNTA($A8064:$K8064)=0,"",IF(AND($L8064="SI",$M8064="NO"),IFERROR($H8064,0),0))</f>
        <v/>
      </c>
      <c r="O8064" s="9">
        <f>IF(COUNTA($A8064:$K8064)=0,"",IF($M8064="SI","CUFE o factura duplicada dentro del reporte; no se suma dos veces",IF(IFERROR($H8064,0)&lt;=0,"DIAN reporta valor susceptible 0",IF($L8064="NO",IFERROR(LOOKUP(2,1/((LISTS!$M$2:$M$13&lt;&gt;"")*ISNUMBER(SEARCH(LISTS!$M$2:$M$13,$I8064))),LISTS!$O$2:$O$13),"Medio de pago no elegible o no identificado por DIAN"),"Apta automaticamente por pago electronico y base positiva"))))</f>
        <v/>
      </c>
    </row>
    <row r="8065">
      <c r="A8065" s="9" t="n"/>
      <c r="B8065" s="9" t="n"/>
      <c r="C8065" s="12" t="n"/>
      <c r="D8065" s="11" t="n"/>
      <c r="E8065" s="11" t="n"/>
      <c r="F8065" s="11" t="n"/>
      <c r="G8065" s="11" t="n"/>
      <c r="H8065" s="11" t="n"/>
      <c r="I8065" s="9" t="n"/>
      <c r="J8065" s="9" t="n"/>
      <c r="K8065" s="9" t="n"/>
      <c r="L8065" s="9">
        <f>IF(COUNTA($A8065:$K8065)=0,"",IF(AND(IFERROR($H8065,0)&gt;0,LEN(TRIM($K8065&amp;""))&gt;0,IFERROR(LOOKUP(2,1/((LISTS!$M$2:$M$13&lt;&gt;"")*ISNUMBER(SEARCH(LISTS!$M$2:$M$13,$I8065))),LISTS!$N$2:$N$13),"NO")="SI"),"SI","NO"))</f>
        <v/>
      </c>
      <c r="M8065" s="9">
        <f>IF(COUNTA($A8065:$K8065)=0,"",IF($K8065&lt;&gt;"",IF(COUNTIF($K$19:$K8065,$K8065)&gt;1,"SI","NO"),IF(COUNTIFS($A$19:$A8065,$A8065,$C$19:$C8065,$C8065,$J$19:$J8065,$J8065,$D$19:$D8065,$D8065)&gt;1,"SI","NO")))</f>
        <v/>
      </c>
      <c r="N8065" s="11">
        <f>IF(COUNTA($A8065:$K8065)=0,"",IF(AND($L8065="SI",$M8065="NO"),IFERROR($H8065,0),0))</f>
        <v/>
      </c>
      <c r="O8065" s="9">
        <f>IF(COUNTA($A8065:$K8065)=0,"",IF($M8065="SI","CUFE o factura duplicada dentro del reporte; no se suma dos veces",IF(IFERROR($H8065,0)&lt;=0,"DIAN reporta valor susceptible 0",IF($L8065="NO",IFERROR(LOOKUP(2,1/((LISTS!$M$2:$M$13&lt;&gt;"")*ISNUMBER(SEARCH(LISTS!$M$2:$M$13,$I8065))),LISTS!$O$2:$O$13),"Medio de pago no elegible o no identificado por DIAN"),"Apta automaticamente por pago electronico y base positiva"))))</f>
        <v/>
      </c>
    </row>
    <row r="8066">
      <c r="A8066" s="9" t="n"/>
      <c r="B8066" s="9" t="n"/>
      <c r="C8066" s="12" t="n"/>
      <c r="D8066" s="11" t="n"/>
      <c r="E8066" s="11" t="n"/>
      <c r="F8066" s="11" t="n"/>
      <c r="G8066" s="11" t="n"/>
      <c r="H8066" s="11" t="n"/>
      <c r="I8066" s="9" t="n"/>
      <c r="J8066" s="9" t="n"/>
      <c r="K8066" s="9" t="n"/>
      <c r="L8066" s="9">
        <f>IF(COUNTA($A8066:$K8066)=0,"",IF(AND(IFERROR($H8066,0)&gt;0,LEN(TRIM($K8066&amp;""))&gt;0,IFERROR(LOOKUP(2,1/((LISTS!$M$2:$M$13&lt;&gt;"")*ISNUMBER(SEARCH(LISTS!$M$2:$M$13,$I8066))),LISTS!$N$2:$N$13),"NO")="SI"),"SI","NO"))</f>
        <v/>
      </c>
      <c r="M8066" s="9">
        <f>IF(COUNTA($A8066:$K8066)=0,"",IF($K8066&lt;&gt;"",IF(COUNTIF($K$19:$K8066,$K8066)&gt;1,"SI","NO"),IF(COUNTIFS($A$19:$A8066,$A8066,$C$19:$C8066,$C8066,$J$19:$J8066,$J8066,$D$19:$D8066,$D8066)&gt;1,"SI","NO")))</f>
        <v/>
      </c>
      <c r="N8066" s="11">
        <f>IF(COUNTA($A8066:$K8066)=0,"",IF(AND($L8066="SI",$M8066="NO"),IFERROR($H8066,0),0))</f>
        <v/>
      </c>
      <c r="O8066" s="9">
        <f>IF(COUNTA($A8066:$K8066)=0,"",IF($M8066="SI","CUFE o factura duplicada dentro del reporte; no se suma dos veces",IF(IFERROR($H8066,0)&lt;=0,"DIAN reporta valor susceptible 0",IF($L8066="NO",IFERROR(LOOKUP(2,1/((LISTS!$M$2:$M$13&lt;&gt;"")*ISNUMBER(SEARCH(LISTS!$M$2:$M$13,$I8066))),LISTS!$O$2:$O$13),"Medio de pago no elegible o no identificado por DIAN"),"Apta automaticamente por pago electronico y base positiva"))))</f>
        <v/>
      </c>
    </row>
    <row r="8067">
      <c r="A8067" s="9" t="n"/>
      <c r="B8067" s="9" t="n"/>
      <c r="C8067" s="12" t="n"/>
      <c r="D8067" s="11" t="n"/>
      <c r="E8067" s="11" t="n"/>
      <c r="F8067" s="11" t="n"/>
      <c r="G8067" s="11" t="n"/>
      <c r="H8067" s="11" t="n"/>
      <c r="I8067" s="9" t="n"/>
      <c r="J8067" s="9" t="n"/>
      <c r="K8067" s="9" t="n"/>
      <c r="L8067" s="9">
        <f>IF(COUNTA($A8067:$K8067)=0,"",IF(AND(IFERROR($H8067,0)&gt;0,LEN(TRIM($K8067&amp;""))&gt;0,IFERROR(LOOKUP(2,1/((LISTS!$M$2:$M$13&lt;&gt;"")*ISNUMBER(SEARCH(LISTS!$M$2:$M$13,$I8067))),LISTS!$N$2:$N$13),"NO")="SI"),"SI","NO"))</f>
        <v/>
      </c>
      <c r="M8067" s="9">
        <f>IF(COUNTA($A8067:$K8067)=0,"",IF($K8067&lt;&gt;"",IF(COUNTIF($K$19:$K8067,$K8067)&gt;1,"SI","NO"),IF(COUNTIFS($A$19:$A8067,$A8067,$C$19:$C8067,$C8067,$J$19:$J8067,$J8067,$D$19:$D8067,$D8067)&gt;1,"SI","NO")))</f>
        <v/>
      </c>
      <c r="N8067" s="11">
        <f>IF(COUNTA($A8067:$K8067)=0,"",IF(AND($L8067="SI",$M8067="NO"),IFERROR($H8067,0),0))</f>
        <v/>
      </c>
      <c r="O8067" s="9">
        <f>IF(COUNTA($A8067:$K8067)=0,"",IF($M8067="SI","CUFE o factura duplicada dentro del reporte; no se suma dos veces",IF(IFERROR($H8067,0)&lt;=0,"DIAN reporta valor susceptible 0",IF($L8067="NO",IFERROR(LOOKUP(2,1/((LISTS!$M$2:$M$13&lt;&gt;"")*ISNUMBER(SEARCH(LISTS!$M$2:$M$13,$I8067))),LISTS!$O$2:$O$13),"Medio de pago no elegible o no identificado por DIAN"),"Apta automaticamente por pago electronico y base positiva"))))</f>
        <v/>
      </c>
    </row>
    <row r="8068">
      <c r="A8068" s="9" t="n"/>
      <c r="B8068" s="9" t="n"/>
      <c r="C8068" s="12" t="n"/>
      <c r="D8068" s="11" t="n"/>
      <c r="E8068" s="11" t="n"/>
      <c r="F8068" s="11" t="n"/>
      <c r="G8068" s="11" t="n"/>
      <c r="H8068" s="11" t="n"/>
      <c r="I8068" s="9" t="n"/>
      <c r="J8068" s="9" t="n"/>
      <c r="K8068" s="9" t="n"/>
      <c r="L8068" s="9">
        <f>IF(COUNTA($A8068:$K8068)=0,"",IF(AND(IFERROR($H8068,0)&gt;0,LEN(TRIM($K8068&amp;""))&gt;0,IFERROR(LOOKUP(2,1/((LISTS!$M$2:$M$13&lt;&gt;"")*ISNUMBER(SEARCH(LISTS!$M$2:$M$13,$I8068))),LISTS!$N$2:$N$13),"NO")="SI"),"SI","NO"))</f>
        <v/>
      </c>
      <c r="M8068" s="9">
        <f>IF(COUNTA($A8068:$K8068)=0,"",IF($K8068&lt;&gt;"",IF(COUNTIF($K$19:$K8068,$K8068)&gt;1,"SI","NO"),IF(COUNTIFS($A$19:$A8068,$A8068,$C$19:$C8068,$C8068,$J$19:$J8068,$J8068,$D$19:$D8068,$D8068)&gt;1,"SI","NO")))</f>
        <v/>
      </c>
      <c r="N8068" s="11">
        <f>IF(COUNTA($A8068:$K8068)=0,"",IF(AND($L8068="SI",$M8068="NO"),IFERROR($H8068,0),0))</f>
        <v/>
      </c>
      <c r="O8068" s="9">
        <f>IF(COUNTA($A8068:$K8068)=0,"",IF($M8068="SI","CUFE o factura duplicada dentro del reporte; no se suma dos veces",IF(IFERROR($H8068,0)&lt;=0,"DIAN reporta valor susceptible 0",IF($L8068="NO",IFERROR(LOOKUP(2,1/((LISTS!$M$2:$M$13&lt;&gt;"")*ISNUMBER(SEARCH(LISTS!$M$2:$M$13,$I8068))),LISTS!$O$2:$O$13),"Medio de pago no elegible o no identificado por DIAN"),"Apta automaticamente por pago electronico y base positiva"))))</f>
        <v/>
      </c>
    </row>
    <row r="8069">
      <c r="A8069" s="9" t="n"/>
      <c r="B8069" s="9" t="n"/>
      <c r="C8069" s="12" t="n"/>
      <c r="D8069" s="11" t="n"/>
      <c r="E8069" s="11" t="n"/>
      <c r="F8069" s="11" t="n"/>
      <c r="G8069" s="11" t="n"/>
      <c r="H8069" s="11" t="n"/>
      <c r="I8069" s="9" t="n"/>
      <c r="J8069" s="9" t="n"/>
      <c r="K8069" s="9" t="n"/>
      <c r="L8069" s="9">
        <f>IF(COUNTA($A8069:$K8069)=0,"",IF(AND(IFERROR($H8069,0)&gt;0,LEN(TRIM($K8069&amp;""))&gt;0,IFERROR(LOOKUP(2,1/((LISTS!$M$2:$M$13&lt;&gt;"")*ISNUMBER(SEARCH(LISTS!$M$2:$M$13,$I8069))),LISTS!$N$2:$N$13),"NO")="SI"),"SI","NO"))</f>
        <v/>
      </c>
      <c r="M8069" s="9">
        <f>IF(COUNTA($A8069:$K8069)=0,"",IF($K8069&lt;&gt;"",IF(COUNTIF($K$19:$K8069,$K8069)&gt;1,"SI","NO"),IF(COUNTIFS($A$19:$A8069,$A8069,$C$19:$C8069,$C8069,$J$19:$J8069,$J8069,$D$19:$D8069,$D8069)&gt;1,"SI","NO")))</f>
        <v/>
      </c>
      <c r="N8069" s="11">
        <f>IF(COUNTA($A8069:$K8069)=0,"",IF(AND($L8069="SI",$M8069="NO"),IFERROR($H8069,0),0))</f>
        <v/>
      </c>
      <c r="O8069" s="9">
        <f>IF(COUNTA($A8069:$K8069)=0,"",IF($M8069="SI","CUFE o factura duplicada dentro del reporte; no se suma dos veces",IF(IFERROR($H8069,0)&lt;=0,"DIAN reporta valor susceptible 0",IF($L8069="NO",IFERROR(LOOKUP(2,1/((LISTS!$M$2:$M$13&lt;&gt;"")*ISNUMBER(SEARCH(LISTS!$M$2:$M$13,$I8069))),LISTS!$O$2:$O$13),"Medio de pago no elegible o no identificado por DIAN"),"Apta automaticamente por pago electronico y base positiva"))))</f>
        <v/>
      </c>
    </row>
    <row r="8070">
      <c r="A8070" s="9" t="n"/>
      <c r="B8070" s="9" t="n"/>
      <c r="C8070" s="12" t="n"/>
      <c r="D8070" s="11" t="n"/>
      <c r="E8070" s="11" t="n"/>
      <c r="F8070" s="11" t="n"/>
      <c r="G8070" s="11" t="n"/>
      <c r="H8070" s="11" t="n"/>
      <c r="I8070" s="9" t="n"/>
      <c r="J8070" s="9" t="n"/>
      <c r="K8070" s="9" t="n"/>
      <c r="L8070" s="9">
        <f>IF(COUNTA($A8070:$K8070)=0,"",IF(AND(IFERROR($H8070,0)&gt;0,LEN(TRIM($K8070&amp;""))&gt;0,IFERROR(LOOKUP(2,1/((LISTS!$M$2:$M$13&lt;&gt;"")*ISNUMBER(SEARCH(LISTS!$M$2:$M$13,$I8070))),LISTS!$N$2:$N$13),"NO")="SI"),"SI","NO"))</f>
        <v/>
      </c>
      <c r="M8070" s="9">
        <f>IF(COUNTA($A8070:$K8070)=0,"",IF($K8070&lt;&gt;"",IF(COUNTIF($K$19:$K8070,$K8070)&gt;1,"SI","NO"),IF(COUNTIFS($A$19:$A8070,$A8070,$C$19:$C8070,$C8070,$J$19:$J8070,$J8070,$D$19:$D8070,$D8070)&gt;1,"SI","NO")))</f>
        <v/>
      </c>
      <c r="N8070" s="11">
        <f>IF(COUNTA($A8070:$K8070)=0,"",IF(AND($L8070="SI",$M8070="NO"),IFERROR($H8070,0),0))</f>
        <v/>
      </c>
      <c r="O8070" s="9">
        <f>IF(COUNTA($A8070:$K8070)=0,"",IF($M8070="SI","CUFE o factura duplicada dentro del reporte; no se suma dos veces",IF(IFERROR($H8070,0)&lt;=0,"DIAN reporta valor susceptible 0",IF($L8070="NO",IFERROR(LOOKUP(2,1/((LISTS!$M$2:$M$13&lt;&gt;"")*ISNUMBER(SEARCH(LISTS!$M$2:$M$13,$I8070))),LISTS!$O$2:$O$13),"Medio de pago no elegible o no identificado por DIAN"),"Apta automaticamente por pago electronico y base positiva"))))</f>
        <v/>
      </c>
    </row>
    <row r="8071">
      <c r="A8071" s="9" t="n"/>
      <c r="B8071" s="9" t="n"/>
      <c r="C8071" s="12" t="n"/>
      <c r="D8071" s="11" t="n"/>
      <c r="E8071" s="11" t="n"/>
      <c r="F8071" s="11" t="n"/>
      <c r="G8071" s="11" t="n"/>
      <c r="H8071" s="11" t="n"/>
      <c r="I8071" s="9" t="n"/>
      <c r="J8071" s="9" t="n"/>
      <c r="K8071" s="9" t="n"/>
      <c r="L8071" s="9">
        <f>IF(COUNTA($A8071:$K8071)=0,"",IF(AND(IFERROR($H8071,0)&gt;0,LEN(TRIM($K8071&amp;""))&gt;0,IFERROR(LOOKUP(2,1/((LISTS!$M$2:$M$13&lt;&gt;"")*ISNUMBER(SEARCH(LISTS!$M$2:$M$13,$I8071))),LISTS!$N$2:$N$13),"NO")="SI"),"SI","NO"))</f>
        <v/>
      </c>
      <c r="M8071" s="9">
        <f>IF(COUNTA($A8071:$K8071)=0,"",IF($K8071&lt;&gt;"",IF(COUNTIF($K$19:$K8071,$K8071)&gt;1,"SI","NO"),IF(COUNTIFS($A$19:$A8071,$A8071,$C$19:$C8071,$C8071,$J$19:$J8071,$J8071,$D$19:$D8071,$D8071)&gt;1,"SI","NO")))</f>
        <v/>
      </c>
      <c r="N8071" s="11">
        <f>IF(COUNTA($A8071:$K8071)=0,"",IF(AND($L8071="SI",$M8071="NO"),IFERROR($H8071,0),0))</f>
        <v/>
      </c>
      <c r="O8071" s="9">
        <f>IF(COUNTA($A8071:$K8071)=0,"",IF($M8071="SI","CUFE o factura duplicada dentro del reporte; no se suma dos veces",IF(IFERROR($H8071,0)&lt;=0,"DIAN reporta valor susceptible 0",IF($L8071="NO",IFERROR(LOOKUP(2,1/((LISTS!$M$2:$M$13&lt;&gt;"")*ISNUMBER(SEARCH(LISTS!$M$2:$M$13,$I8071))),LISTS!$O$2:$O$13),"Medio de pago no elegible o no identificado por DIAN"),"Apta automaticamente por pago electronico y base positiva"))))</f>
        <v/>
      </c>
    </row>
    <row r="8072">
      <c r="A8072" s="9" t="n"/>
      <c r="B8072" s="9" t="n"/>
      <c r="C8072" s="12" t="n"/>
      <c r="D8072" s="11" t="n"/>
      <c r="E8072" s="11" t="n"/>
      <c r="F8072" s="11" t="n"/>
      <c r="G8072" s="11" t="n"/>
      <c r="H8072" s="11" t="n"/>
      <c r="I8072" s="9" t="n"/>
      <c r="J8072" s="9" t="n"/>
      <c r="K8072" s="9" t="n"/>
      <c r="L8072" s="9">
        <f>IF(COUNTA($A8072:$K8072)=0,"",IF(AND(IFERROR($H8072,0)&gt;0,LEN(TRIM($K8072&amp;""))&gt;0,IFERROR(LOOKUP(2,1/((LISTS!$M$2:$M$13&lt;&gt;"")*ISNUMBER(SEARCH(LISTS!$M$2:$M$13,$I8072))),LISTS!$N$2:$N$13),"NO")="SI"),"SI","NO"))</f>
        <v/>
      </c>
      <c r="M8072" s="9">
        <f>IF(COUNTA($A8072:$K8072)=0,"",IF($K8072&lt;&gt;"",IF(COUNTIF($K$19:$K8072,$K8072)&gt;1,"SI","NO"),IF(COUNTIFS($A$19:$A8072,$A8072,$C$19:$C8072,$C8072,$J$19:$J8072,$J8072,$D$19:$D8072,$D8072)&gt;1,"SI","NO")))</f>
        <v/>
      </c>
      <c r="N8072" s="11">
        <f>IF(COUNTA($A8072:$K8072)=0,"",IF(AND($L8072="SI",$M8072="NO"),IFERROR($H8072,0),0))</f>
        <v/>
      </c>
      <c r="O8072" s="9">
        <f>IF(COUNTA($A8072:$K8072)=0,"",IF($M8072="SI","CUFE o factura duplicada dentro del reporte; no se suma dos veces",IF(IFERROR($H8072,0)&lt;=0,"DIAN reporta valor susceptible 0",IF($L8072="NO",IFERROR(LOOKUP(2,1/((LISTS!$M$2:$M$13&lt;&gt;"")*ISNUMBER(SEARCH(LISTS!$M$2:$M$13,$I8072))),LISTS!$O$2:$O$13),"Medio de pago no elegible o no identificado por DIAN"),"Apta automaticamente por pago electronico y base positiva"))))</f>
        <v/>
      </c>
    </row>
    <row r="8073">
      <c r="A8073" s="9" t="n"/>
      <c r="B8073" s="9" t="n"/>
      <c r="C8073" s="12" t="n"/>
      <c r="D8073" s="11" t="n"/>
      <c r="E8073" s="11" t="n"/>
      <c r="F8073" s="11" t="n"/>
      <c r="G8073" s="11" t="n"/>
      <c r="H8073" s="11" t="n"/>
      <c r="I8073" s="9" t="n"/>
      <c r="J8073" s="9" t="n"/>
      <c r="K8073" s="9" t="n"/>
      <c r="L8073" s="9">
        <f>IF(COUNTA($A8073:$K8073)=0,"",IF(AND(IFERROR($H8073,0)&gt;0,LEN(TRIM($K8073&amp;""))&gt;0,IFERROR(LOOKUP(2,1/((LISTS!$M$2:$M$13&lt;&gt;"")*ISNUMBER(SEARCH(LISTS!$M$2:$M$13,$I8073))),LISTS!$N$2:$N$13),"NO")="SI"),"SI","NO"))</f>
        <v/>
      </c>
      <c r="M8073" s="9">
        <f>IF(COUNTA($A8073:$K8073)=0,"",IF($K8073&lt;&gt;"",IF(COUNTIF($K$19:$K8073,$K8073)&gt;1,"SI","NO"),IF(COUNTIFS($A$19:$A8073,$A8073,$C$19:$C8073,$C8073,$J$19:$J8073,$J8073,$D$19:$D8073,$D8073)&gt;1,"SI","NO")))</f>
        <v/>
      </c>
      <c r="N8073" s="11">
        <f>IF(COUNTA($A8073:$K8073)=0,"",IF(AND($L8073="SI",$M8073="NO"),IFERROR($H8073,0),0))</f>
        <v/>
      </c>
      <c r="O8073" s="9">
        <f>IF(COUNTA($A8073:$K8073)=0,"",IF($M8073="SI","CUFE o factura duplicada dentro del reporte; no se suma dos veces",IF(IFERROR($H8073,0)&lt;=0,"DIAN reporta valor susceptible 0",IF($L8073="NO",IFERROR(LOOKUP(2,1/((LISTS!$M$2:$M$13&lt;&gt;"")*ISNUMBER(SEARCH(LISTS!$M$2:$M$13,$I8073))),LISTS!$O$2:$O$13),"Medio de pago no elegible o no identificado por DIAN"),"Apta automaticamente por pago electronico y base positiva"))))</f>
        <v/>
      </c>
    </row>
    <row r="8074">
      <c r="A8074" s="9" t="n"/>
      <c r="B8074" s="9" t="n"/>
      <c r="C8074" s="12" t="n"/>
      <c r="D8074" s="11" t="n"/>
      <c r="E8074" s="11" t="n"/>
      <c r="F8074" s="11" t="n"/>
      <c r="G8074" s="11" t="n"/>
      <c r="H8074" s="11" t="n"/>
      <c r="I8074" s="9" t="n"/>
      <c r="J8074" s="9" t="n"/>
      <c r="K8074" s="9" t="n"/>
      <c r="L8074" s="9">
        <f>IF(COUNTA($A8074:$K8074)=0,"",IF(AND(IFERROR($H8074,0)&gt;0,LEN(TRIM($K8074&amp;""))&gt;0,IFERROR(LOOKUP(2,1/((LISTS!$M$2:$M$13&lt;&gt;"")*ISNUMBER(SEARCH(LISTS!$M$2:$M$13,$I8074))),LISTS!$N$2:$N$13),"NO")="SI"),"SI","NO"))</f>
        <v/>
      </c>
      <c r="M8074" s="9">
        <f>IF(COUNTA($A8074:$K8074)=0,"",IF($K8074&lt;&gt;"",IF(COUNTIF($K$19:$K8074,$K8074)&gt;1,"SI","NO"),IF(COUNTIFS($A$19:$A8074,$A8074,$C$19:$C8074,$C8074,$J$19:$J8074,$J8074,$D$19:$D8074,$D8074)&gt;1,"SI","NO")))</f>
        <v/>
      </c>
      <c r="N8074" s="11">
        <f>IF(COUNTA($A8074:$K8074)=0,"",IF(AND($L8074="SI",$M8074="NO"),IFERROR($H8074,0),0))</f>
        <v/>
      </c>
      <c r="O8074" s="9">
        <f>IF(COUNTA($A8074:$K8074)=0,"",IF($M8074="SI","CUFE o factura duplicada dentro del reporte; no se suma dos veces",IF(IFERROR($H8074,0)&lt;=0,"DIAN reporta valor susceptible 0",IF($L8074="NO",IFERROR(LOOKUP(2,1/((LISTS!$M$2:$M$13&lt;&gt;"")*ISNUMBER(SEARCH(LISTS!$M$2:$M$13,$I8074))),LISTS!$O$2:$O$13),"Medio de pago no elegible o no identificado por DIAN"),"Apta automaticamente por pago electronico y base positiva"))))</f>
        <v/>
      </c>
    </row>
    <row r="8075">
      <c r="A8075" s="9" t="n"/>
      <c r="B8075" s="9" t="n"/>
      <c r="C8075" s="12" t="n"/>
      <c r="D8075" s="11" t="n"/>
      <c r="E8075" s="11" t="n"/>
      <c r="F8075" s="11" t="n"/>
      <c r="G8075" s="11" t="n"/>
      <c r="H8075" s="11" t="n"/>
      <c r="I8075" s="9" t="n"/>
      <c r="J8075" s="9" t="n"/>
      <c r="K8075" s="9" t="n"/>
      <c r="L8075" s="9">
        <f>IF(COUNTA($A8075:$K8075)=0,"",IF(AND(IFERROR($H8075,0)&gt;0,LEN(TRIM($K8075&amp;""))&gt;0,IFERROR(LOOKUP(2,1/((LISTS!$M$2:$M$13&lt;&gt;"")*ISNUMBER(SEARCH(LISTS!$M$2:$M$13,$I8075))),LISTS!$N$2:$N$13),"NO")="SI"),"SI","NO"))</f>
        <v/>
      </c>
      <c r="M8075" s="9">
        <f>IF(COUNTA($A8075:$K8075)=0,"",IF($K8075&lt;&gt;"",IF(COUNTIF($K$19:$K8075,$K8075)&gt;1,"SI","NO"),IF(COUNTIFS($A$19:$A8075,$A8075,$C$19:$C8075,$C8075,$J$19:$J8075,$J8075,$D$19:$D8075,$D8075)&gt;1,"SI","NO")))</f>
        <v/>
      </c>
      <c r="N8075" s="11">
        <f>IF(COUNTA($A8075:$K8075)=0,"",IF(AND($L8075="SI",$M8075="NO"),IFERROR($H8075,0),0))</f>
        <v/>
      </c>
      <c r="O8075" s="9">
        <f>IF(COUNTA($A8075:$K8075)=0,"",IF($M8075="SI","CUFE o factura duplicada dentro del reporte; no se suma dos veces",IF(IFERROR($H8075,0)&lt;=0,"DIAN reporta valor susceptible 0",IF($L8075="NO",IFERROR(LOOKUP(2,1/((LISTS!$M$2:$M$13&lt;&gt;"")*ISNUMBER(SEARCH(LISTS!$M$2:$M$13,$I8075))),LISTS!$O$2:$O$13),"Medio de pago no elegible o no identificado por DIAN"),"Apta automaticamente por pago electronico y base positiva"))))</f>
        <v/>
      </c>
    </row>
    <row r="8076">
      <c r="A8076" s="9" t="n"/>
      <c r="B8076" s="9" t="n"/>
      <c r="C8076" s="12" t="n"/>
      <c r="D8076" s="11" t="n"/>
      <c r="E8076" s="11" t="n"/>
      <c r="F8076" s="11" t="n"/>
      <c r="G8076" s="11" t="n"/>
      <c r="H8076" s="11" t="n"/>
      <c r="I8076" s="9" t="n"/>
      <c r="J8076" s="9" t="n"/>
      <c r="K8076" s="9" t="n"/>
      <c r="L8076" s="9">
        <f>IF(COUNTA($A8076:$K8076)=0,"",IF(AND(IFERROR($H8076,0)&gt;0,LEN(TRIM($K8076&amp;""))&gt;0,IFERROR(LOOKUP(2,1/((LISTS!$M$2:$M$13&lt;&gt;"")*ISNUMBER(SEARCH(LISTS!$M$2:$M$13,$I8076))),LISTS!$N$2:$N$13),"NO")="SI"),"SI","NO"))</f>
        <v/>
      </c>
      <c r="M8076" s="9">
        <f>IF(COUNTA($A8076:$K8076)=0,"",IF($K8076&lt;&gt;"",IF(COUNTIF($K$19:$K8076,$K8076)&gt;1,"SI","NO"),IF(COUNTIFS($A$19:$A8076,$A8076,$C$19:$C8076,$C8076,$J$19:$J8076,$J8076,$D$19:$D8076,$D8076)&gt;1,"SI","NO")))</f>
        <v/>
      </c>
      <c r="N8076" s="11">
        <f>IF(COUNTA($A8076:$K8076)=0,"",IF(AND($L8076="SI",$M8076="NO"),IFERROR($H8076,0),0))</f>
        <v/>
      </c>
      <c r="O8076" s="9">
        <f>IF(COUNTA($A8076:$K8076)=0,"",IF($M8076="SI","CUFE o factura duplicada dentro del reporte; no se suma dos veces",IF(IFERROR($H8076,0)&lt;=0,"DIAN reporta valor susceptible 0",IF($L8076="NO",IFERROR(LOOKUP(2,1/((LISTS!$M$2:$M$13&lt;&gt;"")*ISNUMBER(SEARCH(LISTS!$M$2:$M$13,$I8076))),LISTS!$O$2:$O$13),"Medio de pago no elegible o no identificado por DIAN"),"Apta automaticamente por pago electronico y base positiva"))))</f>
        <v/>
      </c>
    </row>
    <row r="8077">
      <c r="A8077" s="9" t="n"/>
      <c r="B8077" s="9" t="n"/>
      <c r="C8077" s="12" t="n"/>
      <c r="D8077" s="11" t="n"/>
      <c r="E8077" s="11" t="n"/>
      <c r="F8077" s="11" t="n"/>
      <c r="G8077" s="11" t="n"/>
      <c r="H8077" s="11" t="n"/>
      <c r="I8077" s="9" t="n"/>
      <c r="J8077" s="9" t="n"/>
      <c r="K8077" s="9" t="n"/>
      <c r="L8077" s="9">
        <f>IF(COUNTA($A8077:$K8077)=0,"",IF(AND(IFERROR($H8077,0)&gt;0,LEN(TRIM($K8077&amp;""))&gt;0,IFERROR(LOOKUP(2,1/((LISTS!$M$2:$M$13&lt;&gt;"")*ISNUMBER(SEARCH(LISTS!$M$2:$M$13,$I8077))),LISTS!$N$2:$N$13),"NO")="SI"),"SI","NO"))</f>
        <v/>
      </c>
      <c r="M8077" s="9">
        <f>IF(COUNTA($A8077:$K8077)=0,"",IF($K8077&lt;&gt;"",IF(COUNTIF($K$19:$K8077,$K8077)&gt;1,"SI","NO"),IF(COUNTIFS($A$19:$A8077,$A8077,$C$19:$C8077,$C8077,$J$19:$J8077,$J8077,$D$19:$D8077,$D8077)&gt;1,"SI","NO")))</f>
        <v/>
      </c>
      <c r="N8077" s="11">
        <f>IF(COUNTA($A8077:$K8077)=0,"",IF(AND($L8077="SI",$M8077="NO"),IFERROR($H8077,0),0))</f>
        <v/>
      </c>
      <c r="O8077" s="9">
        <f>IF(COUNTA($A8077:$K8077)=0,"",IF($M8077="SI","CUFE o factura duplicada dentro del reporte; no se suma dos veces",IF(IFERROR($H8077,0)&lt;=0,"DIAN reporta valor susceptible 0",IF($L8077="NO",IFERROR(LOOKUP(2,1/((LISTS!$M$2:$M$13&lt;&gt;"")*ISNUMBER(SEARCH(LISTS!$M$2:$M$13,$I8077))),LISTS!$O$2:$O$13),"Medio de pago no elegible o no identificado por DIAN"),"Apta automaticamente por pago electronico y base positiva"))))</f>
        <v/>
      </c>
    </row>
    <row r="8078">
      <c r="A8078" s="9" t="n"/>
      <c r="B8078" s="9" t="n"/>
      <c r="C8078" s="12" t="n"/>
      <c r="D8078" s="11" t="n"/>
      <c r="E8078" s="11" t="n"/>
      <c r="F8078" s="11" t="n"/>
      <c r="G8078" s="11" t="n"/>
      <c r="H8078" s="11" t="n"/>
      <c r="I8078" s="9" t="n"/>
      <c r="J8078" s="9" t="n"/>
      <c r="K8078" s="9" t="n"/>
      <c r="L8078" s="9">
        <f>IF(COUNTA($A8078:$K8078)=0,"",IF(AND(IFERROR($H8078,0)&gt;0,LEN(TRIM($K8078&amp;""))&gt;0,IFERROR(LOOKUP(2,1/((LISTS!$M$2:$M$13&lt;&gt;"")*ISNUMBER(SEARCH(LISTS!$M$2:$M$13,$I8078))),LISTS!$N$2:$N$13),"NO")="SI"),"SI","NO"))</f>
        <v/>
      </c>
      <c r="M8078" s="9">
        <f>IF(COUNTA($A8078:$K8078)=0,"",IF($K8078&lt;&gt;"",IF(COUNTIF($K$19:$K8078,$K8078)&gt;1,"SI","NO"),IF(COUNTIFS($A$19:$A8078,$A8078,$C$19:$C8078,$C8078,$J$19:$J8078,$J8078,$D$19:$D8078,$D8078)&gt;1,"SI","NO")))</f>
        <v/>
      </c>
      <c r="N8078" s="11">
        <f>IF(COUNTA($A8078:$K8078)=0,"",IF(AND($L8078="SI",$M8078="NO"),IFERROR($H8078,0),0))</f>
        <v/>
      </c>
      <c r="O8078" s="9">
        <f>IF(COUNTA($A8078:$K8078)=0,"",IF($M8078="SI","CUFE o factura duplicada dentro del reporte; no se suma dos veces",IF(IFERROR($H8078,0)&lt;=0,"DIAN reporta valor susceptible 0",IF($L8078="NO",IFERROR(LOOKUP(2,1/((LISTS!$M$2:$M$13&lt;&gt;"")*ISNUMBER(SEARCH(LISTS!$M$2:$M$13,$I8078))),LISTS!$O$2:$O$13),"Medio de pago no elegible o no identificado por DIAN"),"Apta automaticamente por pago electronico y base positiva"))))</f>
        <v/>
      </c>
    </row>
    <row r="8079">
      <c r="A8079" s="9" t="n"/>
      <c r="B8079" s="9" t="n"/>
      <c r="C8079" s="12" t="n"/>
      <c r="D8079" s="11" t="n"/>
      <c r="E8079" s="11" t="n"/>
      <c r="F8079" s="11" t="n"/>
      <c r="G8079" s="11" t="n"/>
      <c r="H8079" s="11" t="n"/>
      <c r="I8079" s="9" t="n"/>
      <c r="J8079" s="9" t="n"/>
      <c r="K8079" s="9" t="n"/>
      <c r="L8079" s="9">
        <f>IF(COUNTA($A8079:$K8079)=0,"",IF(AND(IFERROR($H8079,0)&gt;0,LEN(TRIM($K8079&amp;""))&gt;0,IFERROR(LOOKUP(2,1/((LISTS!$M$2:$M$13&lt;&gt;"")*ISNUMBER(SEARCH(LISTS!$M$2:$M$13,$I8079))),LISTS!$N$2:$N$13),"NO")="SI"),"SI","NO"))</f>
        <v/>
      </c>
      <c r="M8079" s="9">
        <f>IF(COUNTA($A8079:$K8079)=0,"",IF($K8079&lt;&gt;"",IF(COUNTIF($K$19:$K8079,$K8079)&gt;1,"SI","NO"),IF(COUNTIFS($A$19:$A8079,$A8079,$C$19:$C8079,$C8079,$J$19:$J8079,$J8079,$D$19:$D8079,$D8079)&gt;1,"SI","NO")))</f>
        <v/>
      </c>
      <c r="N8079" s="11">
        <f>IF(COUNTA($A8079:$K8079)=0,"",IF(AND($L8079="SI",$M8079="NO"),IFERROR($H8079,0),0))</f>
        <v/>
      </c>
      <c r="O8079" s="9">
        <f>IF(COUNTA($A8079:$K8079)=0,"",IF($M8079="SI","CUFE o factura duplicada dentro del reporte; no se suma dos veces",IF(IFERROR($H8079,0)&lt;=0,"DIAN reporta valor susceptible 0",IF($L8079="NO",IFERROR(LOOKUP(2,1/((LISTS!$M$2:$M$13&lt;&gt;"")*ISNUMBER(SEARCH(LISTS!$M$2:$M$13,$I8079))),LISTS!$O$2:$O$13),"Medio de pago no elegible o no identificado por DIAN"),"Apta automaticamente por pago electronico y base positiva"))))</f>
        <v/>
      </c>
    </row>
    <row r="8080">
      <c r="A8080" s="9" t="n"/>
      <c r="B8080" s="9" t="n"/>
      <c r="C8080" s="12" t="n"/>
      <c r="D8080" s="11" t="n"/>
      <c r="E8080" s="11" t="n"/>
      <c r="F8080" s="11" t="n"/>
      <c r="G8080" s="11" t="n"/>
      <c r="H8080" s="11" t="n"/>
      <c r="I8080" s="9" t="n"/>
      <c r="J8080" s="9" t="n"/>
      <c r="K8080" s="9" t="n"/>
      <c r="L8080" s="9">
        <f>IF(COUNTA($A8080:$K8080)=0,"",IF(AND(IFERROR($H8080,0)&gt;0,LEN(TRIM($K8080&amp;""))&gt;0,IFERROR(LOOKUP(2,1/((LISTS!$M$2:$M$13&lt;&gt;"")*ISNUMBER(SEARCH(LISTS!$M$2:$M$13,$I8080))),LISTS!$N$2:$N$13),"NO")="SI"),"SI","NO"))</f>
        <v/>
      </c>
      <c r="M8080" s="9">
        <f>IF(COUNTA($A8080:$K8080)=0,"",IF($K8080&lt;&gt;"",IF(COUNTIF($K$19:$K8080,$K8080)&gt;1,"SI","NO"),IF(COUNTIFS($A$19:$A8080,$A8080,$C$19:$C8080,$C8080,$J$19:$J8080,$J8080,$D$19:$D8080,$D8080)&gt;1,"SI","NO")))</f>
        <v/>
      </c>
      <c r="N8080" s="11">
        <f>IF(COUNTA($A8080:$K8080)=0,"",IF(AND($L8080="SI",$M8080="NO"),IFERROR($H8080,0),0))</f>
        <v/>
      </c>
      <c r="O8080" s="9">
        <f>IF(COUNTA($A8080:$K8080)=0,"",IF($M8080="SI","CUFE o factura duplicada dentro del reporte; no se suma dos veces",IF(IFERROR($H8080,0)&lt;=0,"DIAN reporta valor susceptible 0",IF($L8080="NO",IFERROR(LOOKUP(2,1/((LISTS!$M$2:$M$13&lt;&gt;"")*ISNUMBER(SEARCH(LISTS!$M$2:$M$13,$I8080))),LISTS!$O$2:$O$13),"Medio de pago no elegible o no identificado por DIAN"),"Apta automaticamente por pago electronico y base positiva"))))</f>
        <v/>
      </c>
    </row>
    <row r="8081">
      <c r="A8081" s="9" t="n"/>
      <c r="B8081" s="9" t="n"/>
      <c r="C8081" s="12" t="n"/>
      <c r="D8081" s="11" t="n"/>
      <c r="E8081" s="11" t="n"/>
      <c r="F8081" s="11" t="n"/>
      <c r="G8081" s="11" t="n"/>
      <c r="H8081" s="11" t="n"/>
      <c r="I8081" s="9" t="n"/>
      <c r="J8081" s="9" t="n"/>
      <c r="K8081" s="9" t="n"/>
      <c r="L8081" s="9">
        <f>IF(COUNTA($A8081:$K8081)=0,"",IF(AND(IFERROR($H8081,0)&gt;0,LEN(TRIM($K8081&amp;""))&gt;0,IFERROR(LOOKUP(2,1/((LISTS!$M$2:$M$13&lt;&gt;"")*ISNUMBER(SEARCH(LISTS!$M$2:$M$13,$I8081))),LISTS!$N$2:$N$13),"NO")="SI"),"SI","NO"))</f>
        <v/>
      </c>
      <c r="M8081" s="9">
        <f>IF(COUNTA($A8081:$K8081)=0,"",IF($K8081&lt;&gt;"",IF(COUNTIF($K$19:$K8081,$K8081)&gt;1,"SI","NO"),IF(COUNTIFS($A$19:$A8081,$A8081,$C$19:$C8081,$C8081,$J$19:$J8081,$J8081,$D$19:$D8081,$D8081)&gt;1,"SI","NO")))</f>
        <v/>
      </c>
      <c r="N8081" s="11">
        <f>IF(COUNTA($A8081:$K8081)=0,"",IF(AND($L8081="SI",$M8081="NO"),IFERROR($H8081,0),0))</f>
        <v/>
      </c>
      <c r="O8081" s="9">
        <f>IF(COUNTA($A8081:$K8081)=0,"",IF($M8081="SI","CUFE o factura duplicada dentro del reporte; no se suma dos veces",IF(IFERROR($H8081,0)&lt;=0,"DIAN reporta valor susceptible 0",IF($L8081="NO",IFERROR(LOOKUP(2,1/((LISTS!$M$2:$M$13&lt;&gt;"")*ISNUMBER(SEARCH(LISTS!$M$2:$M$13,$I8081))),LISTS!$O$2:$O$13),"Medio de pago no elegible o no identificado por DIAN"),"Apta automaticamente por pago electronico y base positiva"))))</f>
        <v/>
      </c>
    </row>
    <row r="8082">
      <c r="A8082" s="9" t="n"/>
      <c r="B8082" s="9" t="n"/>
      <c r="C8082" s="12" t="n"/>
      <c r="D8082" s="11" t="n"/>
      <c r="E8082" s="11" t="n"/>
      <c r="F8082" s="11" t="n"/>
      <c r="G8082" s="11" t="n"/>
      <c r="H8082" s="11" t="n"/>
      <c r="I8082" s="9" t="n"/>
      <c r="J8082" s="9" t="n"/>
      <c r="K8082" s="9" t="n"/>
      <c r="L8082" s="9">
        <f>IF(COUNTA($A8082:$K8082)=0,"",IF(AND(IFERROR($H8082,0)&gt;0,LEN(TRIM($K8082&amp;""))&gt;0,IFERROR(LOOKUP(2,1/((LISTS!$M$2:$M$13&lt;&gt;"")*ISNUMBER(SEARCH(LISTS!$M$2:$M$13,$I8082))),LISTS!$N$2:$N$13),"NO")="SI"),"SI","NO"))</f>
        <v/>
      </c>
      <c r="M8082" s="9">
        <f>IF(COUNTA($A8082:$K8082)=0,"",IF($K8082&lt;&gt;"",IF(COUNTIF($K$19:$K8082,$K8082)&gt;1,"SI","NO"),IF(COUNTIFS($A$19:$A8082,$A8082,$C$19:$C8082,$C8082,$J$19:$J8082,$J8082,$D$19:$D8082,$D8082)&gt;1,"SI","NO")))</f>
        <v/>
      </c>
      <c r="N8082" s="11">
        <f>IF(COUNTA($A8082:$K8082)=0,"",IF(AND($L8082="SI",$M8082="NO"),IFERROR($H8082,0),0))</f>
        <v/>
      </c>
      <c r="O8082" s="9">
        <f>IF(COUNTA($A8082:$K8082)=0,"",IF($M8082="SI","CUFE o factura duplicada dentro del reporte; no se suma dos veces",IF(IFERROR($H8082,0)&lt;=0,"DIAN reporta valor susceptible 0",IF($L8082="NO",IFERROR(LOOKUP(2,1/((LISTS!$M$2:$M$13&lt;&gt;"")*ISNUMBER(SEARCH(LISTS!$M$2:$M$13,$I8082))),LISTS!$O$2:$O$13),"Medio de pago no elegible o no identificado por DIAN"),"Apta automaticamente por pago electronico y base positiva"))))</f>
        <v/>
      </c>
    </row>
    <row r="8083">
      <c r="A8083" s="9" t="n"/>
      <c r="B8083" s="9" t="n"/>
      <c r="C8083" s="12" t="n"/>
      <c r="D8083" s="11" t="n"/>
      <c r="E8083" s="11" t="n"/>
      <c r="F8083" s="11" t="n"/>
      <c r="G8083" s="11" t="n"/>
      <c r="H8083" s="11" t="n"/>
      <c r="I8083" s="9" t="n"/>
      <c r="J8083" s="9" t="n"/>
      <c r="K8083" s="9" t="n"/>
      <c r="L8083" s="9">
        <f>IF(COUNTA($A8083:$K8083)=0,"",IF(AND(IFERROR($H8083,0)&gt;0,LEN(TRIM($K8083&amp;""))&gt;0,IFERROR(LOOKUP(2,1/((LISTS!$M$2:$M$13&lt;&gt;"")*ISNUMBER(SEARCH(LISTS!$M$2:$M$13,$I8083))),LISTS!$N$2:$N$13),"NO")="SI"),"SI","NO"))</f>
        <v/>
      </c>
      <c r="M8083" s="9">
        <f>IF(COUNTA($A8083:$K8083)=0,"",IF($K8083&lt;&gt;"",IF(COUNTIF($K$19:$K8083,$K8083)&gt;1,"SI","NO"),IF(COUNTIFS($A$19:$A8083,$A8083,$C$19:$C8083,$C8083,$J$19:$J8083,$J8083,$D$19:$D8083,$D8083)&gt;1,"SI","NO")))</f>
        <v/>
      </c>
      <c r="N8083" s="11">
        <f>IF(COUNTA($A8083:$K8083)=0,"",IF(AND($L8083="SI",$M8083="NO"),IFERROR($H8083,0),0))</f>
        <v/>
      </c>
      <c r="O8083" s="9">
        <f>IF(COUNTA($A8083:$K8083)=0,"",IF($M8083="SI","CUFE o factura duplicada dentro del reporte; no se suma dos veces",IF(IFERROR($H8083,0)&lt;=0,"DIAN reporta valor susceptible 0",IF($L8083="NO",IFERROR(LOOKUP(2,1/((LISTS!$M$2:$M$13&lt;&gt;"")*ISNUMBER(SEARCH(LISTS!$M$2:$M$13,$I8083))),LISTS!$O$2:$O$13),"Medio de pago no elegible o no identificado por DIAN"),"Apta automaticamente por pago electronico y base positiva"))))</f>
        <v/>
      </c>
    </row>
    <row r="8084">
      <c r="A8084" s="9" t="n"/>
      <c r="B8084" s="9" t="n"/>
      <c r="C8084" s="12" t="n"/>
      <c r="D8084" s="11" t="n"/>
      <c r="E8084" s="11" t="n"/>
      <c r="F8084" s="11" t="n"/>
      <c r="G8084" s="11" t="n"/>
      <c r="H8084" s="11" t="n"/>
      <c r="I8084" s="9" t="n"/>
      <c r="J8084" s="9" t="n"/>
      <c r="K8084" s="9" t="n"/>
      <c r="L8084" s="9">
        <f>IF(COUNTA($A8084:$K8084)=0,"",IF(AND(IFERROR($H8084,0)&gt;0,LEN(TRIM($K8084&amp;""))&gt;0,IFERROR(LOOKUP(2,1/((LISTS!$M$2:$M$13&lt;&gt;"")*ISNUMBER(SEARCH(LISTS!$M$2:$M$13,$I8084))),LISTS!$N$2:$N$13),"NO")="SI"),"SI","NO"))</f>
        <v/>
      </c>
      <c r="M8084" s="9">
        <f>IF(COUNTA($A8084:$K8084)=0,"",IF($K8084&lt;&gt;"",IF(COUNTIF($K$19:$K8084,$K8084)&gt;1,"SI","NO"),IF(COUNTIFS($A$19:$A8084,$A8084,$C$19:$C8084,$C8084,$J$19:$J8084,$J8084,$D$19:$D8084,$D8084)&gt;1,"SI","NO")))</f>
        <v/>
      </c>
      <c r="N8084" s="11">
        <f>IF(COUNTA($A8084:$K8084)=0,"",IF(AND($L8084="SI",$M8084="NO"),IFERROR($H8084,0),0))</f>
        <v/>
      </c>
      <c r="O8084" s="9">
        <f>IF(COUNTA($A8084:$K8084)=0,"",IF($M8084="SI","CUFE o factura duplicada dentro del reporte; no se suma dos veces",IF(IFERROR($H8084,0)&lt;=0,"DIAN reporta valor susceptible 0",IF($L8084="NO",IFERROR(LOOKUP(2,1/((LISTS!$M$2:$M$13&lt;&gt;"")*ISNUMBER(SEARCH(LISTS!$M$2:$M$13,$I8084))),LISTS!$O$2:$O$13),"Medio de pago no elegible o no identificado por DIAN"),"Apta automaticamente por pago electronico y base positiva"))))</f>
        <v/>
      </c>
    </row>
    <row r="8085">
      <c r="A8085" s="9" t="n"/>
      <c r="B8085" s="9" t="n"/>
      <c r="C8085" s="12" t="n"/>
      <c r="D8085" s="11" t="n"/>
      <c r="E8085" s="11" t="n"/>
      <c r="F8085" s="11" t="n"/>
      <c r="G8085" s="11" t="n"/>
      <c r="H8085" s="11" t="n"/>
      <c r="I8085" s="9" t="n"/>
      <c r="J8085" s="9" t="n"/>
      <c r="K8085" s="9" t="n"/>
      <c r="L8085" s="9">
        <f>IF(COUNTA($A8085:$K8085)=0,"",IF(AND(IFERROR($H8085,0)&gt;0,LEN(TRIM($K8085&amp;""))&gt;0,IFERROR(LOOKUP(2,1/((LISTS!$M$2:$M$13&lt;&gt;"")*ISNUMBER(SEARCH(LISTS!$M$2:$M$13,$I8085))),LISTS!$N$2:$N$13),"NO")="SI"),"SI","NO"))</f>
        <v/>
      </c>
      <c r="M8085" s="9">
        <f>IF(COUNTA($A8085:$K8085)=0,"",IF($K8085&lt;&gt;"",IF(COUNTIF($K$19:$K8085,$K8085)&gt;1,"SI","NO"),IF(COUNTIFS($A$19:$A8085,$A8085,$C$19:$C8085,$C8085,$J$19:$J8085,$J8085,$D$19:$D8085,$D8085)&gt;1,"SI","NO")))</f>
        <v/>
      </c>
      <c r="N8085" s="11">
        <f>IF(COUNTA($A8085:$K8085)=0,"",IF(AND($L8085="SI",$M8085="NO"),IFERROR($H8085,0),0))</f>
        <v/>
      </c>
      <c r="O8085" s="9">
        <f>IF(COUNTA($A8085:$K8085)=0,"",IF($M8085="SI","CUFE o factura duplicada dentro del reporte; no se suma dos veces",IF(IFERROR($H8085,0)&lt;=0,"DIAN reporta valor susceptible 0",IF($L8085="NO",IFERROR(LOOKUP(2,1/((LISTS!$M$2:$M$13&lt;&gt;"")*ISNUMBER(SEARCH(LISTS!$M$2:$M$13,$I8085))),LISTS!$O$2:$O$13),"Medio de pago no elegible o no identificado por DIAN"),"Apta automaticamente por pago electronico y base positiva"))))</f>
        <v/>
      </c>
    </row>
    <row r="8086">
      <c r="A8086" s="9" t="n"/>
      <c r="B8086" s="9" t="n"/>
      <c r="C8086" s="12" t="n"/>
      <c r="D8086" s="11" t="n"/>
      <c r="E8086" s="11" t="n"/>
      <c r="F8086" s="11" t="n"/>
      <c r="G8086" s="11" t="n"/>
      <c r="H8086" s="11" t="n"/>
      <c r="I8086" s="9" t="n"/>
      <c r="J8086" s="9" t="n"/>
      <c r="K8086" s="9" t="n"/>
      <c r="L8086" s="9">
        <f>IF(COUNTA($A8086:$K8086)=0,"",IF(AND(IFERROR($H8086,0)&gt;0,LEN(TRIM($K8086&amp;""))&gt;0,IFERROR(LOOKUP(2,1/((LISTS!$M$2:$M$13&lt;&gt;"")*ISNUMBER(SEARCH(LISTS!$M$2:$M$13,$I8086))),LISTS!$N$2:$N$13),"NO")="SI"),"SI","NO"))</f>
        <v/>
      </c>
      <c r="M8086" s="9">
        <f>IF(COUNTA($A8086:$K8086)=0,"",IF($K8086&lt;&gt;"",IF(COUNTIF($K$19:$K8086,$K8086)&gt;1,"SI","NO"),IF(COUNTIFS($A$19:$A8086,$A8086,$C$19:$C8086,$C8086,$J$19:$J8086,$J8086,$D$19:$D8086,$D8086)&gt;1,"SI","NO")))</f>
        <v/>
      </c>
      <c r="N8086" s="11">
        <f>IF(COUNTA($A8086:$K8086)=0,"",IF(AND($L8086="SI",$M8086="NO"),IFERROR($H8086,0),0))</f>
        <v/>
      </c>
      <c r="O8086" s="9">
        <f>IF(COUNTA($A8086:$K8086)=0,"",IF($M8086="SI","CUFE o factura duplicada dentro del reporte; no se suma dos veces",IF(IFERROR($H8086,0)&lt;=0,"DIAN reporta valor susceptible 0",IF($L8086="NO",IFERROR(LOOKUP(2,1/((LISTS!$M$2:$M$13&lt;&gt;"")*ISNUMBER(SEARCH(LISTS!$M$2:$M$13,$I8086))),LISTS!$O$2:$O$13),"Medio de pago no elegible o no identificado por DIAN"),"Apta automaticamente por pago electronico y base positiva"))))</f>
        <v/>
      </c>
    </row>
    <row r="8087">
      <c r="A8087" s="9" t="n"/>
      <c r="B8087" s="9" t="n"/>
      <c r="C8087" s="12" t="n"/>
      <c r="D8087" s="11" t="n"/>
      <c r="E8087" s="11" t="n"/>
      <c r="F8087" s="11" t="n"/>
      <c r="G8087" s="11" t="n"/>
      <c r="H8087" s="11" t="n"/>
      <c r="I8087" s="9" t="n"/>
      <c r="J8087" s="9" t="n"/>
      <c r="K8087" s="9" t="n"/>
      <c r="L8087" s="9">
        <f>IF(COUNTA($A8087:$K8087)=0,"",IF(AND(IFERROR($H8087,0)&gt;0,LEN(TRIM($K8087&amp;""))&gt;0,IFERROR(LOOKUP(2,1/((LISTS!$M$2:$M$13&lt;&gt;"")*ISNUMBER(SEARCH(LISTS!$M$2:$M$13,$I8087))),LISTS!$N$2:$N$13),"NO")="SI"),"SI","NO"))</f>
        <v/>
      </c>
      <c r="M8087" s="9">
        <f>IF(COUNTA($A8087:$K8087)=0,"",IF($K8087&lt;&gt;"",IF(COUNTIF($K$19:$K8087,$K8087)&gt;1,"SI","NO"),IF(COUNTIFS($A$19:$A8087,$A8087,$C$19:$C8087,$C8087,$J$19:$J8087,$J8087,$D$19:$D8087,$D8087)&gt;1,"SI","NO")))</f>
        <v/>
      </c>
      <c r="N8087" s="11">
        <f>IF(COUNTA($A8087:$K8087)=0,"",IF(AND($L8087="SI",$M8087="NO"),IFERROR($H8087,0),0))</f>
        <v/>
      </c>
      <c r="O8087" s="9">
        <f>IF(COUNTA($A8087:$K8087)=0,"",IF($M8087="SI","CUFE o factura duplicada dentro del reporte; no se suma dos veces",IF(IFERROR($H8087,0)&lt;=0,"DIAN reporta valor susceptible 0",IF($L8087="NO",IFERROR(LOOKUP(2,1/((LISTS!$M$2:$M$13&lt;&gt;"")*ISNUMBER(SEARCH(LISTS!$M$2:$M$13,$I8087))),LISTS!$O$2:$O$13),"Medio de pago no elegible o no identificado por DIAN"),"Apta automaticamente por pago electronico y base positiva"))))</f>
        <v/>
      </c>
    </row>
    <row r="8088">
      <c r="A8088" s="9" t="n"/>
      <c r="B8088" s="9" t="n"/>
      <c r="C8088" s="12" t="n"/>
      <c r="D8088" s="11" t="n"/>
      <c r="E8088" s="11" t="n"/>
      <c r="F8088" s="11" t="n"/>
      <c r="G8088" s="11" t="n"/>
      <c r="H8088" s="11" t="n"/>
      <c r="I8088" s="9" t="n"/>
      <c r="J8088" s="9" t="n"/>
      <c r="K8088" s="9" t="n"/>
      <c r="L8088" s="9">
        <f>IF(COUNTA($A8088:$K8088)=0,"",IF(AND(IFERROR($H8088,0)&gt;0,LEN(TRIM($K8088&amp;""))&gt;0,IFERROR(LOOKUP(2,1/((LISTS!$M$2:$M$13&lt;&gt;"")*ISNUMBER(SEARCH(LISTS!$M$2:$M$13,$I8088))),LISTS!$N$2:$N$13),"NO")="SI"),"SI","NO"))</f>
        <v/>
      </c>
      <c r="M8088" s="9">
        <f>IF(COUNTA($A8088:$K8088)=0,"",IF($K8088&lt;&gt;"",IF(COUNTIF($K$19:$K8088,$K8088)&gt;1,"SI","NO"),IF(COUNTIFS($A$19:$A8088,$A8088,$C$19:$C8088,$C8088,$J$19:$J8088,$J8088,$D$19:$D8088,$D8088)&gt;1,"SI","NO")))</f>
        <v/>
      </c>
      <c r="N8088" s="11">
        <f>IF(COUNTA($A8088:$K8088)=0,"",IF(AND($L8088="SI",$M8088="NO"),IFERROR($H8088,0),0))</f>
        <v/>
      </c>
      <c r="O8088" s="9">
        <f>IF(COUNTA($A8088:$K8088)=0,"",IF($M8088="SI","CUFE o factura duplicada dentro del reporte; no se suma dos veces",IF(IFERROR($H8088,0)&lt;=0,"DIAN reporta valor susceptible 0",IF($L8088="NO",IFERROR(LOOKUP(2,1/((LISTS!$M$2:$M$13&lt;&gt;"")*ISNUMBER(SEARCH(LISTS!$M$2:$M$13,$I8088))),LISTS!$O$2:$O$13),"Medio de pago no elegible o no identificado por DIAN"),"Apta automaticamente por pago electronico y base positiva"))))</f>
        <v/>
      </c>
    </row>
    <row r="8089">
      <c r="A8089" s="9" t="n"/>
      <c r="B8089" s="9" t="n"/>
      <c r="C8089" s="12" t="n"/>
      <c r="D8089" s="11" t="n"/>
      <c r="E8089" s="11" t="n"/>
      <c r="F8089" s="11" t="n"/>
      <c r="G8089" s="11" t="n"/>
      <c r="H8089" s="11" t="n"/>
      <c r="I8089" s="9" t="n"/>
      <c r="J8089" s="9" t="n"/>
      <c r="K8089" s="9" t="n"/>
      <c r="L8089" s="9">
        <f>IF(COUNTA($A8089:$K8089)=0,"",IF(AND(IFERROR($H8089,0)&gt;0,LEN(TRIM($K8089&amp;""))&gt;0,IFERROR(LOOKUP(2,1/((LISTS!$M$2:$M$13&lt;&gt;"")*ISNUMBER(SEARCH(LISTS!$M$2:$M$13,$I8089))),LISTS!$N$2:$N$13),"NO")="SI"),"SI","NO"))</f>
        <v/>
      </c>
      <c r="M8089" s="9">
        <f>IF(COUNTA($A8089:$K8089)=0,"",IF($K8089&lt;&gt;"",IF(COUNTIF($K$19:$K8089,$K8089)&gt;1,"SI","NO"),IF(COUNTIFS($A$19:$A8089,$A8089,$C$19:$C8089,$C8089,$J$19:$J8089,$J8089,$D$19:$D8089,$D8089)&gt;1,"SI","NO")))</f>
        <v/>
      </c>
      <c r="N8089" s="11">
        <f>IF(COUNTA($A8089:$K8089)=0,"",IF(AND($L8089="SI",$M8089="NO"),IFERROR($H8089,0),0))</f>
        <v/>
      </c>
      <c r="O8089" s="9">
        <f>IF(COUNTA($A8089:$K8089)=0,"",IF($M8089="SI","CUFE o factura duplicada dentro del reporte; no se suma dos veces",IF(IFERROR($H8089,0)&lt;=0,"DIAN reporta valor susceptible 0",IF($L8089="NO",IFERROR(LOOKUP(2,1/((LISTS!$M$2:$M$13&lt;&gt;"")*ISNUMBER(SEARCH(LISTS!$M$2:$M$13,$I8089))),LISTS!$O$2:$O$13),"Medio de pago no elegible o no identificado por DIAN"),"Apta automaticamente por pago electronico y base positiva"))))</f>
        <v/>
      </c>
    </row>
    <row r="8090">
      <c r="A8090" s="9" t="n"/>
      <c r="B8090" s="9" t="n"/>
      <c r="C8090" s="12" t="n"/>
      <c r="D8090" s="11" t="n"/>
      <c r="E8090" s="11" t="n"/>
      <c r="F8090" s="11" t="n"/>
      <c r="G8090" s="11" t="n"/>
      <c r="H8090" s="11" t="n"/>
      <c r="I8090" s="9" t="n"/>
      <c r="J8090" s="9" t="n"/>
      <c r="K8090" s="9" t="n"/>
      <c r="L8090" s="9">
        <f>IF(COUNTA($A8090:$K8090)=0,"",IF(AND(IFERROR($H8090,0)&gt;0,LEN(TRIM($K8090&amp;""))&gt;0,IFERROR(LOOKUP(2,1/((LISTS!$M$2:$M$13&lt;&gt;"")*ISNUMBER(SEARCH(LISTS!$M$2:$M$13,$I8090))),LISTS!$N$2:$N$13),"NO")="SI"),"SI","NO"))</f>
        <v/>
      </c>
      <c r="M8090" s="9">
        <f>IF(COUNTA($A8090:$K8090)=0,"",IF($K8090&lt;&gt;"",IF(COUNTIF($K$19:$K8090,$K8090)&gt;1,"SI","NO"),IF(COUNTIFS($A$19:$A8090,$A8090,$C$19:$C8090,$C8090,$J$19:$J8090,$J8090,$D$19:$D8090,$D8090)&gt;1,"SI","NO")))</f>
        <v/>
      </c>
      <c r="N8090" s="11">
        <f>IF(COUNTA($A8090:$K8090)=0,"",IF(AND($L8090="SI",$M8090="NO"),IFERROR($H8090,0),0))</f>
        <v/>
      </c>
      <c r="O8090" s="9">
        <f>IF(COUNTA($A8090:$K8090)=0,"",IF($M8090="SI","CUFE o factura duplicada dentro del reporte; no se suma dos veces",IF(IFERROR($H8090,0)&lt;=0,"DIAN reporta valor susceptible 0",IF($L8090="NO",IFERROR(LOOKUP(2,1/((LISTS!$M$2:$M$13&lt;&gt;"")*ISNUMBER(SEARCH(LISTS!$M$2:$M$13,$I8090))),LISTS!$O$2:$O$13),"Medio de pago no elegible o no identificado por DIAN"),"Apta automaticamente por pago electronico y base positiva"))))</f>
        <v/>
      </c>
    </row>
    <row r="8091">
      <c r="A8091" s="9" t="n"/>
      <c r="B8091" s="9" t="n"/>
      <c r="C8091" s="12" t="n"/>
      <c r="D8091" s="11" t="n"/>
      <c r="E8091" s="11" t="n"/>
      <c r="F8091" s="11" t="n"/>
      <c r="G8091" s="11" t="n"/>
      <c r="H8091" s="11" t="n"/>
      <c r="I8091" s="9" t="n"/>
      <c r="J8091" s="9" t="n"/>
      <c r="K8091" s="9" t="n"/>
      <c r="L8091" s="9">
        <f>IF(COUNTA($A8091:$K8091)=0,"",IF(AND(IFERROR($H8091,0)&gt;0,LEN(TRIM($K8091&amp;""))&gt;0,IFERROR(LOOKUP(2,1/((LISTS!$M$2:$M$13&lt;&gt;"")*ISNUMBER(SEARCH(LISTS!$M$2:$M$13,$I8091))),LISTS!$N$2:$N$13),"NO")="SI"),"SI","NO"))</f>
        <v/>
      </c>
      <c r="M8091" s="9">
        <f>IF(COUNTA($A8091:$K8091)=0,"",IF($K8091&lt;&gt;"",IF(COUNTIF($K$19:$K8091,$K8091)&gt;1,"SI","NO"),IF(COUNTIFS($A$19:$A8091,$A8091,$C$19:$C8091,$C8091,$J$19:$J8091,$J8091,$D$19:$D8091,$D8091)&gt;1,"SI","NO")))</f>
        <v/>
      </c>
      <c r="N8091" s="11">
        <f>IF(COUNTA($A8091:$K8091)=0,"",IF(AND($L8091="SI",$M8091="NO"),IFERROR($H8091,0),0))</f>
        <v/>
      </c>
      <c r="O8091" s="9">
        <f>IF(COUNTA($A8091:$K8091)=0,"",IF($M8091="SI","CUFE o factura duplicada dentro del reporte; no se suma dos veces",IF(IFERROR($H8091,0)&lt;=0,"DIAN reporta valor susceptible 0",IF($L8091="NO",IFERROR(LOOKUP(2,1/((LISTS!$M$2:$M$13&lt;&gt;"")*ISNUMBER(SEARCH(LISTS!$M$2:$M$13,$I8091))),LISTS!$O$2:$O$13),"Medio de pago no elegible o no identificado por DIAN"),"Apta automaticamente por pago electronico y base positiva"))))</f>
        <v/>
      </c>
    </row>
    <row r="8092">
      <c r="A8092" s="9" t="n"/>
      <c r="B8092" s="9" t="n"/>
      <c r="C8092" s="12" t="n"/>
      <c r="D8092" s="11" t="n"/>
      <c r="E8092" s="11" t="n"/>
      <c r="F8092" s="11" t="n"/>
      <c r="G8092" s="11" t="n"/>
      <c r="H8092" s="11" t="n"/>
      <c r="I8092" s="9" t="n"/>
      <c r="J8092" s="9" t="n"/>
      <c r="K8092" s="9" t="n"/>
      <c r="L8092" s="9">
        <f>IF(COUNTA($A8092:$K8092)=0,"",IF(AND(IFERROR($H8092,0)&gt;0,LEN(TRIM($K8092&amp;""))&gt;0,IFERROR(LOOKUP(2,1/((LISTS!$M$2:$M$13&lt;&gt;"")*ISNUMBER(SEARCH(LISTS!$M$2:$M$13,$I8092))),LISTS!$N$2:$N$13),"NO")="SI"),"SI","NO"))</f>
        <v/>
      </c>
      <c r="M8092" s="9">
        <f>IF(COUNTA($A8092:$K8092)=0,"",IF($K8092&lt;&gt;"",IF(COUNTIF($K$19:$K8092,$K8092)&gt;1,"SI","NO"),IF(COUNTIFS($A$19:$A8092,$A8092,$C$19:$C8092,$C8092,$J$19:$J8092,$J8092,$D$19:$D8092,$D8092)&gt;1,"SI","NO")))</f>
        <v/>
      </c>
      <c r="N8092" s="11">
        <f>IF(COUNTA($A8092:$K8092)=0,"",IF(AND($L8092="SI",$M8092="NO"),IFERROR($H8092,0),0))</f>
        <v/>
      </c>
      <c r="O8092" s="9">
        <f>IF(COUNTA($A8092:$K8092)=0,"",IF($M8092="SI","CUFE o factura duplicada dentro del reporte; no se suma dos veces",IF(IFERROR($H8092,0)&lt;=0,"DIAN reporta valor susceptible 0",IF($L8092="NO",IFERROR(LOOKUP(2,1/((LISTS!$M$2:$M$13&lt;&gt;"")*ISNUMBER(SEARCH(LISTS!$M$2:$M$13,$I8092))),LISTS!$O$2:$O$13),"Medio de pago no elegible o no identificado por DIAN"),"Apta automaticamente por pago electronico y base positiva"))))</f>
        <v/>
      </c>
    </row>
    <row r="8093">
      <c r="A8093" s="9" t="n"/>
      <c r="B8093" s="9" t="n"/>
      <c r="C8093" s="12" t="n"/>
      <c r="D8093" s="11" t="n"/>
      <c r="E8093" s="11" t="n"/>
      <c r="F8093" s="11" t="n"/>
      <c r="G8093" s="11" t="n"/>
      <c r="H8093" s="11" t="n"/>
      <c r="I8093" s="9" t="n"/>
      <c r="J8093" s="9" t="n"/>
      <c r="K8093" s="9" t="n"/>
      <c r="L8093" s="9">
        <f>IF(COUNTA($A8093:$K8093)=0,"",IF(AND(IFERROR($H8093,0)&gt;0,LEN(TRIM($K8093&amp;""))&gt;0,IFERROR(LOOKUP(2,1/((LISTS!$M$2:$M$13&lt;&gt;"")*ISNUMBER(SEARCH(LISTS!$M$2:$M$13,$I8093))),LISTS!$N$2:$N$13),"NO")="SI"),"SI","NO"))</f>
        <v/>
      </c>
      <c r="M8093" s="9">
        <f>IF(COUNTA($A8093:$K8093)=0,"",IF($K8093&lt;&gt;"",IF(COUNTIF($K$19:$K8093,$K8093)&gt;1,"SI","NO"),IF(COUNTIFS($A$19:$A8093,$A8093,$C$19:$C8093,$C8093,$J$19:$J8093,$J8093,$D$19:$D8093,$D8093)&gt;1,"SI","NO")))</f>
        <v/>
      </c>
      <c r="N8093" s="11">
        <f>IF(COUNTA($A8093:$K8093)=0,"",IF(AND($L8093="SI",$M8093="NO"),IFERROR($H8093,0),0))</f>
        <v/>
      </c>
      <c r="O8093" s="9">
        <f>IF(COUNTA($A8093:$K8093)=0,"",IF($M8093="SI","CUFE o factura duplicada dentro del reporte; no se suma dos veces",IF(IFERROR($H8093,0)&lt;=0,"DIAN reporta valor susceptible 0",IF($L8093="NO",IFERROR(LOOKUP(2,1/((LISTS!$M$2:$M$13&lt;&gt;"")*ISNUMBER(SEARCH(LISTS!$M$2:$M$13,$I8093))),LISTS!$O$2:$O$13),"Medio de pago no elegible o no identificado por DIAN"),"Apta automaticamente por pago electronico y base positiva"))))</f>
        <v/>
      </c>
    </row>
    <row r="8094">
      <c r="A8094" s="9" t="n"/>
      <c r="B8094" s="9" t="n"/>
      <c r="C8094" s="12" t="n"/>
      <c r="D8094" s="11" t="n"/>
      <c r="E8094" s="11" t="n"/>
      <c r="F8094" s="11" t="n"/>
      <c r="G8094" s="11" t="n"/>
      <c r="H8094" s="11" t="n"/>
      <c r="I8094" s="9" t="n"/>
      <c r="J8094" s="9" t="n"/>
      <c r="K8094" s="9" t="n"/>
      <c r="L8094" s="9">
        <f>IF(COUNTA($A8094:$K8094)=0,"",IF(AND(IFERROR($H8094,0)&gt;0,LEN(TRIM($K8094&amp;""))&gt;0,IFERROR(LOOKUP(2,1/((LISTS!$M$2:$M$13&lt;&gt;"")*ISNUMBER(SEARCH(LISTS!$M$2:$M$13,$I8094))),LISTS!$N$2:$N$13),"NO")="SI"),"SI","NO"))</f>
        <v/>
      </c>
      <c r="M8094" s="9">
        <f>IF(COUNTA($A8094:$K8094)=0,"",IF($K8094&lt;&gt;"",IF(COUNTIF($K$19:$K8094,$K8094)&gt;1,"SI","NO"),IF(COUNTIFS($A$19:$A8094,$A8094,$C$19:$C8094,$C8094,$J$19:$J8094,$J8094,$D$19:$D8094,$D8094)&gt;1,"SI","NO")))</f>
        <v/>
      </c>
      <c r="N8094" s="11">
        <f>IF(COUNTA($A8094:$K8094)=0,"",IF(AND($L8094="SI",$M8094="NO"),IFERROR($H8094,0),0))</f>
        <v/>
      </c>
      <c r="O8094" s="9">
        <f>IF(COUNTA($A8094:$K8094)=0,"",IF($M8094="SI","CUFE o factura duplicada dentro del reporte; no se suma dos veces",IF(IFERROR($H8094,0)&lt;=0,"DIAN reporta valor susceptible 0",IF($L8094="NO",IFERROR(LOOKUP(2,1/((LISTS!$M$2:$M$13&lt;&gt;"")*ISNUMBER(SEARCH(LISTS!$M$2:$M$13,$I8094))),LISTS!$O$2:$O$13),"Medio de pago no elegible o no identificado por DIAN"),"Apta automaticamente por pago electronico y base positiva"))))</f>
        <v/>
      </c>
    </row>
    <row r="8095">
      <c r="A8095" s="9" t="n"/>
      <c r="B8095" s="9" t="n"/>
      <c r="C8095" s="12" t="n"/>
      <c r="D8095" s="11" t="n"/>
      <c r="E8095" s="11" t="n"/>
      <c r="F8095" s="11" t="n"/>
      <c r="G8095" s="11" t="n"/>
      <c r="H8095" s="11" t="n"/>
      <c r="I8095" s="9" t="n"/>
      <c r="J8095" s="9" t="n"/>
      <c r="K8095" s="9" t="n"/>
      <c r="L8095" s="9">
        <f>IF(COUNTA($A8095:$K8095)=0,"",IF(AND(IFERROR($H8095,0)&gt;0,LEN(TRIM($K8095&amp;""))&gt;0,IFERROR(LOOKUP(2,1/((LISTS!$M$2:$M$13&lt;&gt;"")*ISNUMBER(SEARCH(LISTS!$M$2:$M$13,$I8095))),LISTS!$N$2:$N$13),"NO")="SI"),"SI","NO"))</f>
        <v/>
      </c>
      <c r="M8095" s="9">
        <f>IF(COUNTA($A8095:$K8095)=0,"",IF($K8095&lt;&gt;"",IF(COUNTIF($K$19:$K8095,$K8095)&gt;1,"SI","NO"),IF(COUNTIFS($A$19:$A8095,$A8095,$C$19:$C8095,$C8095,$J$19:$J8095,$J8095,$D$19:$D8095,$D8095)&gt;1,"SI","NO")))</f>
        <v/>
      </c>
      <c r="N8095" s="11">
        <f>IF(COUNTA($A8095:$K8095)=0,"",IF(AND($L8095="SI",$M8095="NO"),IFERROR($H8095,0),0))</f>
        <v/>
      </c>
      <c r="O8095" s="9">
        <f>IF(COUNTA($A8095:$K8095)=0,"",IF($M8095="SI","CUFE o factura duplicada dentro del reporte; no se suma dos veces",IF(IFERROR($H8095,0)&lt;=0,"DIAN reporta valor susceptible 0",IF($L8095="NO",IFERROR(LOOKUP(2,1/((LISTS!$M$2:$M$13&lt;&gt;"")*ISNUMBER(SEARCH(LISTS!$M$2:$M$13,$I8095))),LISTS!$O$2:$O$13),"Medio de pago no elegible o no identificado por DIAN"),"Apta automaticamente por pago electronico y base positiva"))))</f>
        <v/>
      </c>
    </row>
    <row r="8096">
      <c r="A8096" s="9" t="n"/>
      <c r="B8096" s="9" t="n"/>
      <c r="C8096" s="12" t="n"/>
      <c r="D8096" s="11" t="n"/>
      <c r="E8096" s="11" t="n"/>
      <c r="F8096" s="11" t="n"/>
      <c r="G8096" s="11" t="n"/>
      <c r="H8096" s="11" t="n"/>
      <c r="I8096" s="9" t="n"/>
      <c r="J8096" s="9" t="n"/>
      <c r="K8096" s="9" t="n"/>
      <c r="L8096" s="9">
        <f>IF(COUNTA($A8096:$K8096)=0,"",IF(AND(IFERROR($H8096,0)&gt;0,LEN(TRIM($K8096&amp;""))&gt;0,IFERROR(LOOKUP(2,1/((LISTS!$M$2:$M$13&lt;&gt;"")*ISNUMBER(SEARCH(LISTS!$M$2:$M$13,$I8096))),LISTS!$N$2:$N$13),"NO")="SI"),"SI","NO"))</f>
        <v/>
      </c>
      <c r="M8096" s="9">
        <f>IF(COUNTA($A8096:$K8096)=0,"",IF($K8096&lt;&gt;"",IF(COUNTIF($K$19:$K8096,$K8096)&gt;1,"SI","NO"),IF(COUNTIFS($A$19:$A8096,$A8096,$C$19:$C8096,$C8096,$J$19:$J8096,$J8096,$D$19:$D8096,$D8096)&gt;1,"SI","NO")))</f>
        <v/>
      </c>
      <c r="N8096" s="11">
        <f>IF(COUNTA($A8096:$K8096)=0,"",IF(AND($L8096="SI",$M8096="NO"),IFERROR($H8096,0),0))</f>
        <v/>
      </c>
      <c r="O8096" s="9">
        <f>IF(COUNTA($A8096:$K8096)=0,"",IF($M8096="SI","CUFE o factura duplicada dentro del reporte; no se suma dos veces",IF(IFERROR($H8096,0)&lt;=0,"DIAN reporta valor susceptible 0",IF($L8096="NO",IFERROR(LOOKUP(2,1/((LISTS!$M$2:$M$13&lt;&gt;"")*ISNUMBER(SEARCH(LISTS!$M$2:$M$13,$I8096))),LISTS!$O$2:$O$13),"Medio de pago no elegible o no identificado por DIAN"),"Apta automaticamente por pago electronico y base positiva"))))</f>
        <v/>
      </c>
    </row>
    <row r="8097">
      <c r="A8097" s="9" t="n"/>
      <c r="B8097" s="9" t="n"/>
      <c r="C8097" s="12" t="n"/>
      <c r="D8097" s="11" t="n"/>
      <c r="E8097" s="11" t="n"/>
      <c r="F8097" s="11" t="n"/>
      <c r="G8097" s="11" t="n"/>
      <c r="H8097" s="11" t="n"/>
      <c r="I8097" s="9" t="n"/>
      <c r="J8097" s="9" t="n"/>
      <c r="K8097" s="9" t="n"/>
      <c r="L8097" s="9">
        <f>IF(COUNTA($A8097:$K8097)=0,"",IF(AND(IFERROR($H8097,0)&gt;0,LEN(TRIM($K8097&amp;""))&gt;0,IFERROR(LOOKUP(2,1/((LISTS!$M$2:$M$13&lt;&gt;"")*ISNUMBER(SEARCH(LISTS!$M$2:$M$13,$I8097))),LISTS!$N$2:$N$13),"NO")="SI"),"SI","NO"))</f>
        <v/>
      </c>
      <c r="M8097" s="9">
        <f>IF(COUNTA($A8097:$K8097)=0,"",IF($K8097&lt;&gt;"",IF(COUNTIF($K$19:$K8097,$K8097)&gt;1,"SI","NO"),IF(COUNTIFS($A$19:$A8097,$A8097,$C$19:$C8097,$C8097,$J$19:$J8097,$J8097,$D$19:$D8097,$D8097)&gt;1,"SI","NO")))</f>
        <v/>
      </c>
      <c r="N8097" s="11">
        <f>IF(COUNTA($A8097:$K8097)=0,"",IF(AND($L8097="SI",$M8097="NO"),IFERROR($H8097,0),0))</f>
        <v/>
      </c>
      <c r="O8097" s="9">
        <f>IF(COUNTA($A8097:$K8097)=0,"",IF($M8097="SI","CUFE o factura duplicada dentro del reporte; no se suma dos veces",IF(IFERROR($H8097,0)&lt;=0,"DIAN reporta valor susceptible 0",IF($L8097="NO",IFERROR(LOOKUP(2,1/((LISTS!$M$2:$M$13&lt;&gt;"")*ISNUMBER(SEARCH(LISTS!$M$2:$M$13,$I8097))),LISTS!$O$2:$O$13),"Medio de pago no elegible o no identificado por DIAN"),"Apta automaticamente por pago electronico y base positiva"))))</f>
        <v/>
      </c>
    </row>
    <row r="8098">
      <c r="A8098" s="9" t="n"/>
      <c r="B8098" s="9" t="n"/>
      <c r="C8098" s="12" t="n"/>
      <c r="D8098" s="11" t="n"/>
      <c r="E8098" s="11" t="n"/>
      <c r="F8098" s="11" t="n"/>
      <c r="G8098" s="11" t="n"/>
      <c r="H8098" s="11" t="n"/>
      <c r="I8098" s="9" t="n"/>
      <c r="J8098" s="9" t="n"/>
      <c r="K8098" s="9" t="n"/>
      <c r="L8098" s="9">
        <f>IF(COUNTA($A8098:$K8098)=0,"",IF(AND(IFERROR($H8098,0)&gt;0,LEN(TRIM($K8098&amp;""))&gt;0,IFERROR(LOOKUP(2,1/((LISTS!$M$2:$M$13&lt;&gt;"")*ISNUMBER(SEARCH(LISTS!$M$2:$M$13,$I8098))),LISTS!$N$2:$N$13),"NO")="SI"),"SI","NO"))</f>
        <v/>
      </c>
      <c r="M8098" s="9">
        <f>IF(COUNTA($A8098:$K8098)=0,"",IF($K8098&lt;&gt;"",IF(COUNTIF($K$19:$K8098,$K8098)&gt;1,"SI","NO"),IF(COUNTIFS($A$19:$A8098,$A8098,$C$19:$C8098,$C8098,$J$19:$J8098,$J8098,$D$19:$D8098,$D8098)&gt;1,"SI","NO")))</f>
        <v/>
      </c>
      <c r="N8098" s="11">
        <f>IF(COUNTA($A8098:$K8098)=0,"",IF(AND($L8098="SI",$M8098="NO"),IFERROR($H8098,0),0))</f>
        <v/>
      </c>
      <c r="O8098" s="9">
        <f>IF(COUNTA($A8098:$K8098)=0,"",IF($M8098="SI","CUFE o factura duplicada dentro del reporte; no se suma dos veces",IF(IFERROR($H8098,0)&lt;=0,"DIAN reporta valor susceptible 0",IF($L8098="NO",IFERROR(LOOKUP(2,1/((LISTS!$M$2:$M$13&lt;&gt;"")*ISNUMBER(SEARCH(LISTS!$M$2:$M$13,$I8098))),LISTS!$O$2:$O$13),"Medio de pago no elegible o no identificado por DIAN"),"Apta automaticamente por pago electronico y base positiva"))))</f>
        <v/>
      </c>
    </row>
    <row r="8099">
      <c r="A8099" s="9" t="n"/>
      <c r="B8099" s="9" t="n"/>
      <c r="C8099" s="12" t="n"/>
      <c r="D8099" s="11" t="n"/>
      <c r="E8099" s="11" t="n"/>
      <c r="F8099" s="11" t="n"/>
      <c r="G8099" s="11" t="n"/>
      <c r="H8099" s="11" t="n"/>
      <c r="I8099" s="9" t="n"/>
      <c r="J8099" s="9" t="n"/>
      <c r="K8099" s="9" t="n"/>
      <c r="L8099" s="9">
        <f>IF(COUNTA($A8099:$K8099)=0,"",IF(AND(IFERROR($H8099,0)&gt;0,LEN(TRIM($K8099&amp;""))&gt;0,IFERROR(LOOKUP(2,1/((LISTS!$M$2:$M$13&lt;&gt;"")*ISNUMBER(SEARCH(LISTS!$M$2:$M$13,$I8099))),LISTS!$N$2:$N$13),"NO")="SI"),"SI","NO"))</f>
        <v/>
      </c>
      <c r="M8099" s="9">
        <f>IF(COUNTA($A8099:$K8099)=0,"",IF($K8099&lt;&gt;"",IF(COUNTIF($K$19:$K8099,$K8099)&gt;1,"SI","NO"),IF(COUNTIFS($A$19:$A8099,$A8099,$C$19:$C8099,$C8099,$J$19:$J8099,$J8099,$D$19:$D8099,$D8099)&gt;1,"SI","NO")))</f>
        <v/>
      </c>
      <c r="N8099" s="11">
        <f>IF(COUNTA($A8099:$K8099)=0,"",IF(AND($L8099="SI",$M8099="NO"),IFERROR($H8099,0),0))</f>
        <v/>
      </c>
      <c r="O8099" s="9">
        <f>IF(COUNTA($A8099:$K8099)=0,"",IF($M8099="SI","CUFE o factura duplicada dentro del reporte; no se suma dos veces",IF(IFERROR($H8099,0)&lt;=0,"DIAN reporta valor susceptible 0",IF($L8099="NO",IFERROR(LOOKUP(2,1/((LISTS!$M$2:$M$13&lt;&gt;"")*ISNUMBER(SEARCH(LISTS!$M$2:$M$13,$I8099))),LISTS!$O$2:$O$13),"Medio de pago no elegible o no identificado por DIAN"),"Apta automaticamente por pago electronico y base positiva"))))</f>
        <v/>
      </c>
    </row>
    <row r="8100">
      <c r="A8100" s="9" t="n"/>
      <c r="B8100" s="9" t="n"/>
      <c r="C8100" s="12" t="n"/>
      <c r="D8100" s="11" t="n"/>
      <c r="E8100" s="11" t="n"/>
      <c r="F8100" s="11" t="n"/>
      <c r="G8100" s="11" t="n"/>
      <c r="H8100" s="11" t="n"/>
      <c r="I8100" s="9" t="n"/>
      <c r="J8100" s="9" t="n"/>
      <c r="K8100" s="9" t="n"/>
      <c r="L8100" s="9">
        <f>IF(COUNTA($A8100:$K8100)=0,"",IF(AND(IFERROR($H8100,0)&gt;0,LEN(TRIM($K8100&amp;""))&gt;0,IFERROR(LOOKUP(2,1/((LISTS!$M$2:$M$13&lt;&gt;"")*ISNUMBER(SEARCH(LISTS!$M$2:$M$13,$I8100))),LISTS!$N$2:$N$13),"NO")="SI"),"SI","NO"))</f>
        <v/>
      </c>
      <c r="M8100" s="9">
        <f>IF(COUNTA($A8100:$K8100)=0,"",IF($K8100&lt;&gt;"",IF(COUNTIF($K$19:$K8100,$K8100)&gt;1,"SI","NO"),IF(COUNTIFS($A$19:$A8100,$A8100,$C$19:$C8100,$C8100,$J$19:$J8100,$J8100,$D$19:$D8100,$D8100)&gt;1,"SI","NO")))</f>
        <v/>
      </c>
      <c r="N8100" s="11">
        <f>IF(COUNTA($A8100:$K8100)=0,"",IF(AND($L8100="SI",$M8100="NO"),IFERROR($H8100,0),0))</f>
        <v/>
      </c>
      <c r="O8100" s="9">
        <f>IF(COUNTA($A8100:$K8100)=0,"",IF($M8100="SI","CUFE o factura duplicada dentro del reporte; no se suma dos veces",IF(IFERROR($H8100,0)&lt;=0,"DIAN reporta valor susceptible 0",IF($L8100="NO",IFERROR(LOOKUP(2,1/((LISTS!$M$2:$M$13&lt;&gt;"")*ISNUMBER(SEARCH(LISTS!$M$2:$M$13,$I8100))),LISTS!$O$2:$O$13),"Medio de pago no elegible o no identificado por DIAN"),"Apta automaticamente por pago electronico y base positiva"))))</f>
        <v/>
      </c>
    </row>
    <row r="8101">
      <c r="A8101" s="9" t="n"/>
      <c r="B8101" s="9" t="n"/>
      <c r="C8101" s="12" t="n"/>
      <c r="D8101" s="11" t="n"/>
      <c r="E8101" s="11" t="n"/>
      <c r="F8101" s="11" t="n"/>
      <c r="G8101" s="11" t="n"/>
      <c r="H8101" s="11" t="n"/>
      <c r="I8101" s="9" t="n"/>
      <c r="J8101" s="9" t="n"/>
      <c r="K8101" s="9" t="n"/>
      <c r="L8101" s="9">
        <f>IF(COUNTA($A8101:$K8101)=0,"",IF(AND(IFERROR($H8101,0)&gt;0,LEN(TRIM($K8101&amp;""))&gt;0,IFERROR(LOOKUP(2,1/((LISTS!$M$2:$M$13&lt;&gt;"")*ISNUMBER(SEARCH(LISTS!$M$2:$M$13,$I8101))),LISTS!$N$2:$N$13),"NO")="SI"),"SI","NO"))</f>
        <v/>
      </c>
      <c r="M8101" s="9">
        <f>IF(COUNTA($A8101:$K8101)=0,"",IF($K8101&lt;&gt;"",IF(COUNTIF($K$19:$K8101,$K8101)&gt;1,"SI","NO"),IF(COUNTIFS($A$19:$A8101,$A8101,$C$19:$C8101,$C8101,$J$19:$J8101,$J8101,$D$19:$D8101,$D8101)&gt;1,"SI","NO")))</f>
        <v/>
      </c>
      <c r="N8101" s="11">
        <f>IF(COUNTA($A8101:$K8101)=0,"",IF(AND($L8101="SI",$M8101="NO"),IFERROR($H8101,0),0))</f>
        <v/>
      </c>
      <c r="O8101" s="9">
        <f>IF(COUNTA($A8101:$K8101)=0,"",IF($M8101="SI","CUFE o factura duplicada dentro del reporte; no se suma dos veces",IF(IFERROR($H8101,0)&lt;=0,"DIAN reporta valor susceptible 0",IF($L8101="NO",IFERROR(LOOKUP(2,1/((LISTS!$M$2:$M$13&lt;&gt;"")*ISNUMBER(SEARCH(LISTS!$M$2:$M$13,$I8101))),LISTS!$O$2:$O$13),"Medio de pago no elegible o no identificado por DIAN"),"Apta automaticamente por pago electronico y base positiva"))))</f>
        <v/>
      </c>
    </row>
    <row r="8102">
      <c r="A8102" s="9" t="n"/>
      <c r="B8102" s="9" t="n"/>
      <c r="C8102" s="12" t="n"/>
      <c r="D8102" s="11" t="n"/>
      <c r="E8102" s="11" t="n"/>
      <c r="F8102" s="11" t="n"/>
      <c r="G8102" s="11" t="n"/>
      <c r="H8102" s="11" t="n"/>
      <c r="I8102" s="9" t="n"/>
      <c r="J8102" s="9" t="n"/>
      <c r="K8102" s="9" t="n"/>
      <c r="L8102" s="9">
        <f>IF(COUNTA($A8102:$K8102)=0,"",IF(AND(IFERROR($H8102,0)&gt;0,LEN(TRIM($K8102&amp;""))&gt;0,IFERROR(LOOKUP(2,1/((LISTS!$M$2:$M$13&lt;&gt;"")*ISNUMBER(SEARCH(LISTS!$M$2:$M$13,$I8102))),LISTS!$N$2:$N$13),"NO")="SI"),"SI","NO"))</f>
        <v/>
      </c>
      <c r="M8102" s="9">
        <f>IF(COUNTA($A8102:$K8102)=0,"",IF($K8102&lt;&gt;"",IF(COUNTIF($K$19:$K8102,$K8102)&gt;1,"SI","NO"),IF(COUNTIFS($A$19:$A8102,$A8102,$C$19:$C8102,$C8102,$J$19:$J8102,$J8102,$D$19:$D8102,$D8102)&gt;1,"SI","NO")))</f>
        <v/>
      </c>
      <c r="N8102" s="11">
        <f>IF(COUNTA($A8102:$K8102)=0,"",IF(AND($L8102="SI",$M8102="NO"),IFERROR($H8102,0),0))</f>
        <v/>
      </c>
      <c r="O8102" s="9">
        <f>IF(COUNTA($A8102:$K8102)=0,"",IF($M8102="SI","CUFE o factura duplicada dentro del reporte; no se suma dos veces",IF(IFERROR($H8102,0)&lt;=0,"DIAN reporta valor susceptible 0",IF($L8102="NO",IFERROR(LOOKUP(2,1/((LISTS!$M$2:$M$13&lt;&gt;"")*ISNUMBER(SEARCH(LISTS!$M$2:$M$13,$I8102))),LISTS!$O$2:$O$13),"Medio de pago no elegible o no identificado por DIAN"),"Apta automaticamente por pago electronico y base positiva"))))</f>
        <v/>
      </c>
    </row>
    <row r="8103">
      <c r="A8103" s="9" t="n"/>
      <c r="B8103" s="9" t="n"/>
      <c r="C8103" s="12" t="n"/>
      <c r="D8103" s="11" t="n"/>
      <c r="E8103" s="11" t="n"/>
      <c r="F8103" s="11" t="n"/>
      <c r="G8103" s="11" t="n"/>
      <c r="H8103" s="11" t="n"/>
      <c r="I8103" s="9" t="n"/>
      <c r="J8103" s="9" t="n"/>
      <c r="K8103" s="9" t="n"/>
      <c r="L8103" s="9">
        <f>IF(COUNTA($A8103:$K8103)=0,"",IF(AND(IFERROR($H8103,0)&gt;0,LEN(TRIM($K8103&amp;""))&gt;0,IFERROR(LOOKUP(2,1/((LISTS!$M$2:$M$13&lt;&gt;"")*ISNUMBER(SEARCH(LISTS!$M$2:$M$13,$I8103))),LISTS!$N$2:$N$13),"NO")="SI"),"SI","NO"))</f>
        <v/>
      </c>
      <c r="M8103" s="9">
        <f>IF(COUNTA($A8103:$K8103)=0,"",IF($K8103&lt;&gt;"",IF(COUNTIF($K$19:$K8103,$K8103)&gt;1,"SI","NO"),IF(COUNTIFS($A$19:$A8103,$A8103,$C$19:$C8103,$C8103,$J$19:$J8103,$J8103,$D$19:$D8103,$D8103)&gt;1,"SI","NO")))</f>
        <v/>
      </c>
      <c r="N8103" s="11">
        <f>IF(COUNTA($A8103:$K8103)=0,"",IF(AND($L8103="SI",$M8103="NO"),IFERROR($H8103,0),0))</f>
        <v/>
      </c>
      <c r="O8103" s="9">
        <f>IF(COUNTA($A8103:$K8103)=0,"",IF($M8103="SI","CUFE o factura duplicada dentro del reporte; no se suma dos veces",IF(IFERROR($H8103,0)&lt;=0,"DIAN reporta valor susceptible 0",IF($L8103="NO",IFERROR(LOOKUP(2,1/((LISTS!$M$2:$M$13&lt;&gt;"")*ISNUMBER(SEARCH(LISTS!$M$2:$M$13,$I8103))),LISTS!$O$2:$O$13),"Medio de pago no elegible o no identificado por DIAN"),"Apta automaticamente por pago electronico y base positiva"))))</f>
        <v/>
      </c>
    </row>
    <row r="8104">
      <c r="A8104" s="9" t="n"/>
      <c r="B8104" s="9" t="n"/>
      <c r="C8104" s="12" t="n"/>
      <c r="D8104" s="11" t="n"/>
      <c r="E8104" s="11" t="n"/>
      <c r="F8104" s="11" t="n"/>
      <c r="G8104" s="11" t="n"/>
      <c r="H8104" s="11" t="n"/>
      <c r="I8104" s="9" t="n"/>
      <c r="J8104" s="9" t="n"/>
      <c r="K8104" s="9" t="n"/>
      <c r="L8104" s="9">
        <f>IF(COUNTA($A8104:$K8104)=0,"",IF(AND(IFERROR($H8104,0)&gt;0,LEN(TRIM($K8104&amp;""))&gt;0,IFERROR(LOOKUP(2,1/((LISTS!$M$2:$M$13&lt;&gt;"")*ISNUMBER(SEARCH(LISTS!$M$2:$M$13,$I8104))),LISTS!$N$2:$N$13),"NO")="SI"),"SI","NO"))</f>
        <v/>
      </c>
      <c r="M8104" s="9">
        <f>IF(COUNTA($A8104:$K8104)=0,"",IF($K8104&lt;&gt;"",IF(COUNTIF($K$19:$K8104,$K8104)&gt;1,"SI","NO"),IF(COUNTIFS($A$19:$A8104,$A8104,$C$19:$C8104,$C8104,$J$19:$J8104,$J8104,$D$19:$D8104,$D8104)&gt;1,"SI","NO")))</f>
        <v/>
      </c>
      <c r="N8104" s="11">
        <f>IF(COUNTA($A8104:$K8104)=0,"",IF(AND($L8104="SI",$M8104="NO"),IFERROR($H8104,0),0))</f>
        <v/>
      </c>
      <c r="O8104" s="9">
        <f>IF(COUNTA($A8104:$K8104)=0,"",IF($M8104="SI","CUFE o factura duplicada dentro del reporte; no se suma dos veces",IF(IFERROR($H8104,0)&lt;=0,"DIAN reporta valor susceptible 0",IF($L8104="NO",IFERROR(LOOKUP(2,1/((LISTS!$M$2:$M$13&lt;&gt;"")*ISNUMBER(SEARCH(LISTS!$M$2:$M$13,$I8104))),LISTS!$O$2:$O$13),"Medio de pago no elegible o no identificado por DIAN"),"Apta automaticamente por pago electronico y base positiva"))))</f>
        <v/>
      </c>
    </row>
    <row r="8105">
      <c r="A8105" s="9" t="n"/>
      <c r="B8105" s="9" t="n"/>
      <c r="C8105" s="12" t="n"/>
      <c r="D8105" s="11" t="n"/>
      <c r="E8105" s="11" t="n"/>
      <c r="F8105" s="11" t="n"/>
      <c r="G8105" s="11" t="n"/>
      <c r="H8105" s="11" t="n"/>
      <c r="I8105" s="9" t="n"/>
      <c r="J8105" s="9" t="n"/>
      <c r="K8105" s="9" t="n"/>
      <c r="L8105" s="9">
        <f>IF(COUNTA($A8105:$K8105)=0,"",IF(AND(IFERROR($H8105,0)&gt;0,LEN(TRIM($K8105&amp;""))&gt;0,IFERROR(LOOKUP(2,1/((LISTS!$M$2:$M$13&lt;&gt;"")*ISNUMBER(SEARCH(LISTS!$M$2:$M$13,$I8105))),LISTS!$N$2:$N$13),"NO")="SI"),"SI","NO"))</f>
        <v/>
      </c>
      <c r="M8105" s="9">
        <f>IF(COUNTA($A8105:$K8105)=0,"",IF($K8105&lt;&gt;"",IF(COUNTIF($K$19:$K8105,$K8105)&gt;1,"SI","NO"),IF(COUNTIFS($A$19:$A8105,$A8105,$C$19:$C8105,$C8105,$J$19:$J8105,$J8105,$D$19:$D8105,$D8105)&gt;1,"SI","NO")))</f>
        <v/>
      </c>
      <c r="N8105" s="11">
        <f>IF(COUNTA($A8105:$K8105)=0,"",IF(AND($L8105="SI",$M8105="NO"),IFERROR($H8105,0),0))</f>
        <v/>
      </c>
      <c r="O8105" s="9">
        <f>IF(COUNTA($A8105:$K8105)=0,"",IF($M8105="SI","CUFE o factura duplicada dentro del reporte; no se suma dos veces",IF(IFERROR($H8105,0)&lt;=0,"DIAN reporta valor susceptible 0",IF($L8105="NO",IFERROR(LOOKUP(2,1/((LISTS!$M$2:$M$13&lt;&gt;"")*ISNUMBER(SEARCH(LISTS!$M$2:$M$13,$I8105))),LISTS!$O$2:$O$13),"Medio de pago no elegible o no identificado por DIAN"),"Apta automaticamente por pago electronico y base positiva"))))</f>
        <v/>
      </c>
    </row>
    <row r="8106">
      <c r="A8106" s="9" t="n"/>
      <c r="B8106" s="9" t="n"/>
      <c r="C8106" s="12" t="n"/>
      <c r="D8106" s="11" t="n"/>
      <c r="E8106" s="11" t="n"/>
      <c r="F8106" s="11" t="n"/>
      <c r="G8106" s="11" t="n"/>
      <c r="H8106" s="11" t="n"/>
      <c r="I8106" s="9" t="n"/>
      <c r="J8106" s="9" t="n"/>
      <c r="K8106" s="9" t="n"/>
      <c r="L8106" s="9">
        <f>IF(COUNTA($A8106:$K8106)=0,"",IF(AND(IFERROR($H8106,0)&gt;0,LEN(TRIM($K8106&amp;""))&gt;0,IFERROR(LOOKUP(2,1/((LISTS!$M$2:$M$13&lt;&gt;"")*ISNUMBER(SEARCH(LISTS!$M$2:$M$13,$I8106))),LISTS!$N$2:$N$13),"NO")="SI"),"SI","NO"))</f>
        <v/>
      </c>
      <c r="M8106" s="9">
        <f>IF(COUNTA($A8106:$K8106)=0,"",IF($K8106&lt;&gt;"",IF(COUNTIF($K$19:$K8106,$K8106)&gt;1,"SI","NO"),IF(COUNTIFS($A$19:$A8106,$A8106,$C$19:$C8106,$C8106,$J$19:$J8106,$J8106,$D$19:$D8106,$D8106)&gt;1,"SI","NO")))</f>
        <v/>
      </c>
      <c r="N8106" s="11">
        <f>IF(COUNTA($A8106:$K8106)=0,"",IF(AND($L8106="SI",$M8106="NO"),IFERROR($H8106,0),0))</f>
        <v/>
      </c>
      <c r="O8106" s="9">
        <f>IF(COUNTA($A8106:$K8106)=0,"",IF($M8106="SI","CUFE o factura duplicada dentro del reporte; no se suma dos veces",IF(IFERROR($H8106,0)&lt;=0,"DIAN reporta valor susceptible 0",IF($L8106="NO",IFERROR(LOOKUP(2,1/((LISTS!$M$2:$M$13&lt;&gt;"")*ISNUMBER(SEARCH(LISTS!$M$2:$M$13,$I8106))),LISTS!$O$2:$O$13),"Medio de pago no elegible o no identificado por DIAN"),"Apta automaticamente por pago electronico y base positiva"))))</f>
        <v/>
      </c>
    </row>
    <row r="8107">
      <c r="A8107" s="9" t="n"/>
      <c r="B8107" s="9" t="n"/>
      <c r="C8107" s="12" t="n"/>
      <c r="D8107" s="11" t="n"/>
      <c r="E8107" s="11" t="n"/>
      <c r="F8107" s="11" t="n"/>
      <c r="G8107" s="11" t="n"/>
      <c r="H8107" s="11" t="n"/>
      <c r="I8107" s="9" t="n"/>
      <c r="J8107" s="9" t="n"/>
      <c r="K8107" s="9" t="n"/>
      <c r="L8107" s="9">
        <f>IF(COUNTA($A8107:$K8107)=0,"",IF(AND(IFERROR($H8107,0)&gt;0,LEN(TRIM($K8107&amp;""))&gt;0,IFERROR(LOOKUP(2,1/((LISTS!$M$2:$M$13&lt;&gt;"")*ISNUMBER(SEARCH(LISTS!$M$2:$M$13,$I8107))),LISTS!$N$2:$N$13),"NO")="SI"),"SI","NO"))</f>
        <v/>
      </c>
      <c r="M8107" s="9">
        <f>IF(COUNTA($A8107:$K8107)=0,"",IF($K8107&lt;&gt;"",IF(COUNTIF($K$19:$K8107,$K8107)&gt;1,"SI","NO"),IF(COUNTIFS($A$19:$A8107,$A8107,$C$19:$C8107,$C8107,$J$19:$J8107,$J8107,$D$19:$D8107,$D8107)&gt;1,"SI","NO")))</f>
        <v/>
      </c>
      <c r="N8107" s="11">
        <f>IF(COUNTA($A8107:$K8107)=0,"",IF(AND($L8107="SI",$M8107="NO"),IFERROR($H8107,0),0))</f>
        <v/>
      </c>
      <c r="O8107" s="9">
        <f>IF(COUNTA($A8107:$K8107)=0,"",IF($M8107="SI","CUFE o factura duplicada dentro del reporte; no se suma dos veces",IF(IFERROR($H8107,0)&lt;=0,"DIAN reporta valor susceptible 0",IF($L8107="NO",IFERROR(LOOKUP(2,1/((LISTS!$M$2:$M$13&lt;&gt;"")*ISNUMBER(SEARCH(LISTS!$M$2:$M$13,$I8107))),LISTS!$O$2:$O$13),"Medio de pago no elegible o no identificado por DIAN"),"Apta automaticamente por pago electronico y base positiva"))))</f>
        <v/>
      </c>
    </row>
    <row r="8108">
      <c r="A8108" s="9" t="n"/>
      <c r="B8108" s="9" t="n"/>
      <c r="C8108" s="12" t="n"/>
      <c r="D8108" s="11" t="n"/>
      <c r="E8108" s="11" t="n"/>
      <c r="F8108" s="11" t="n"/>
      <c r="G8108" s="11" t="n"/>
      <c r="H8108" s="11" t="n"/>
      <c r="I8108" s="9" t="n"/>
      <c r="J8108" s="9" t="n"/>
      <c r="K8108" s="9" t="n"/>
      <c r="L8108" s="9">
        <f>IF(COUNTA($A8108:$K8108)=0,"",IF(AND(IFERROR($H8108,0)&gt;0,LEN(TRIM($K8108&amp;""))&gt;0,IFERROR(LOOKUP(2,1/((LISTS!$M$2:$M$13&lt;&gt;"")*ISNUMBER(SEARCH(LISTS!$M$2:$M$13,$I8108))),LISTS!$N$2:$N$13),"NO")="SI"),"SI","NO"))</f>
        <v/>
      </c>
      <c r="M8108" s="9">
        <f>IF(COUNTA($A8108:$K8108)=0,"",IF($K8108&lt;&gt;"",IF(COUNTIF($K$19:$K8108,$K8108)&gt;1,"SI","NO"),IF(COUNTIFS($A$19:$A8108,$A8108,$C$19:$C8108,$C8108,$J$19:$J8108,$J8108,$D$19:$D8108,$D8108)&gt;1,"SI","NO")))</f>
        <v/>
      </c>
      <c r="N8108" s="11">
        <f>IF(COUNTA($A8108:$K8108)=0,"",IF(AND($L8108="SI",$M8108="NO"),IFERROR($H8108,0),0))</f>
        <v/>
      </c>
      <c r="O8108" s="9">
        <f>IF(COUNTA($A8108:$K8108)=0,"",IF($M8108="SI","CUFE o factura duplicada dentro del reporte; no se suma dos veces",IF(IFERROR($H8108,0)&lt;=0,"DIAN reporta valor susceptible 0",IF($L8108="NO",IFERROR(LOOKUP(2,1/((LISTS!$M$2:$M$13&lt;&gt;"")*ISNUMBER(SEARCH(LISTS!$M$2:$M$13,$I8108))),LISTS!$O$2:$O$13),"Medio de pago no elegible o no identificado por DIAN"),"Apta automaticamente por pago electronico y base positiva"))))</f>
        <v/>
      </c>
    </row>
    <row r="8109">
      <c r="A8109" s="9" t="n"/>
      <c r="B8109" s="9" t="n"/>
      <c r="C8109" s="12" t="n"/>
      <c r="D8109" s="11" t="n"/>
      <c r="E8109" s="11" t="n"/>
      <c r="F8109" s="11" t="n"/>
      <c r="G8109" s="11" t="n"/>
      <c r="H8109" s="11" t="n"/>
      <c r="I8109" s="9" t="n"/>
      <c r="J8109" s="9" t="n"/>
      <c r="K8109" s="9" t="n"/>
      <c r="L8109" s="9">
        <f>IF(COUNTA($A8109:$K8109)=0,"",IF(AND(IFERROR($H8109,0)&gt;0,LEN(TRIM($K8109&amp;""))&gt;0,IFERROR(LOOKUP(2,1/((LISTS!$M$2:$M$13&lt;&gt;"")*ISNUMBER(SEARCH(LISTS!$M$2:$M$13,$I8109))),LISTS!$N$2:$N$13),"NO")="SI"),"SI","NO"))</f>
        <v/>
      </c>
      <c r="M8109" s="9">
        <f>IF(COUNTA($A8109:$K8109)=0,"",IF($K8109&lt;&gt;"",IF(COUNTIF($K$19:$K8109,$K8109)&gt;1,"SI","NO"),IF(COUNTIFS($A$19:$A8109,$A8109,$C$19:$C8109,$C8109,$J$19:$J8109,$J8109,$D$19:$D8109,$D8109)&gt;1,"SI","NO")))</f>
        <v/>
      </c>
      <c r="N8109" s="11">
        <f>IF(COUNTA($A8109:$K8109)=0,"",IF(AND($L8109="SI",$M8109="NO"),IFERROR($H8109,0),0))</f>
        <v/>
      </c>
      <c r="O8109" s="9">
        <f>IF(COUNTA($A8109:$K8109)=0,"",IF($M8109="SI","CUFE o factura duplicada dentro del reporte; no se suma dos veces",IF(IFERROR($H8109,0)&lt;=0,"DIAN reporta valor susceptible 0",IF($L8109="NO",IFERROR(LOOKUP(2,1/((LISTS!$M$2:$M$13&lt;&gt;"")*ISNUMBER(SEARCH(LISTS!$M$2:$M$13,$I8109))),LISTS!$O$2:$O$13),"Medio de pago no elegible o no identificado por DIAN"),"Apta automaticamente por pago electronico y base positiva"))))</f>
        <v/>
      </c>
    </row>
    <row r="8110">
      <c r="A8110" s="9" t="n"/>
      <c r="B8110" s="9" t="n"/>
      <c r="C8110" s="12" t="n"/>
      <c r="D8110" s="11" t="n"/>
      <c r="E8110" s="11" t="n"/>
      <c r="F8110" s="11" t="n"/>
      <c r="G8110" s="11" t="n"/>
      <c r="H8110" s="11" t="n"/>
      <c r="I8110" s="9" t="n"/>
      <c r="J8110" s="9" t="n"/>
      <c r="K8110" s="9" t="n"/>
      <c r="L8110" s="9">
        <f>IF(COUNTA($A8110:$K8110)=0,"",IF(AND(IFERROR($H8110,0)&gt;0,LEN(TRIM($K8110&amp;""))&gt;0,IFERROR(LOOKUP(2,1/((LISTS!$M$2:$M$13&lt;&gt;"")*ISNUMBER(SEARCH(LISTS!$M$2:$M$13,$I8110))),LISTS!$N$2:$N$13),"NO")="SI"),"SI","NO"))</f>
        <v/>
      </c>
      <c r="M8110" s="9">
        <f>IF(COUNTA($A8110:$K8110)=0,"",IF($K8110&lt;&gt;"",IF(COUNTIF($K$19:$K8110,$K8110)&gt;1,"SI","NO"),IF(COUNTIFS($A$19:$A8110,$A8110,$C$19:$C8110,$C8110,$J$19:$J8110,$J8110,$D$19:$D8110,$D8110)&gt;1,"SI","NO")))</f>
        <v/>
      </c>
      <c r="N8110" s="11">
        <f>IF(COUNTA($A8110:$K8110)=0,"",IF(AND($L8110="SI",$M8110="NO"),IFERROR($H8110,0),0))</f>
        <v/>
      </c>
      <c r="O8110" s="9">
        <f>IF(COUNTA($A8110:$K8110)=0,"",IF($M8110="SI","CUFE o factura duplicada dentro del reporte; no se suma dos veces",IF(IFERROR($H8110,0)&lt;=0,"DIAN reporta valor susceptible 0",IF($L8110="NO",IFERROR(LOOKUP(2,1/((LISTS!$M$2:$M$13&lt;&gt;"")*ISNUMBER(SEARCH(LISTS!$M$2:$M$13,$I8110))),LISTS!$O$2:$O$13),"Medio de pago no elegible o no identificado por DIAN"),"Apta automaticamente por pago electronico y base positiva"))))</f>
        <v/>
      </c>
    </row>
    <row r="8111">
      <c r="A8111" s="9" t="n"/>
      <c r="B8111" s="9" t="n"/>
      <c r="C8111" s="12" t="n"/>
      <c r="D8111" s="11" t="n"/>
      <c r="E8111" s="11" t="n"/>
      <c r="F8111" s="11" t="n"/>
      <c r="G8111" s="11" t="n"/>
      <c r="H8111" s="11" t="n"/>
      <c r="I8111" s="9" t="n"/>
      <c r="J8111" s="9" t="n"/>
      <c r="K8111" s="9" t="n"/>
      <c r="L8111" s="9">
        <f>IF(COUNTA($A8111:$K8111)=0,"",IF(AND(IFERROR($H8111,0)&gt;0,LEN(TRIM($K8111&amp;""))&gt;0,IFERROR(LOOKUP(2,1/((LISTS!$M$2:$M$13&lt;&gt;"")*ISNUMBER(SEARCH(LISTS!$M$2:$M$13,$I8111))),LISTS!$N$2:$N$13),"NO")="SI"),"SI","NO"))</f>
        <v/>
      </c>
      <c r="M8111" s="9">
        <f>IF(COUNTA($A8111:$K8111)=0,"",IF($K8111&lt;&gt;"",IF(COUNTIF($K$19:$K8111,$K8111)&gt;1,"SI","NO"),IF(COUNTIFS($A$19:$A8111,$A8111,$C$19:$C8111,$C8111,$J$19:$J8111,$J8111,$D$19:$D8111,$D8111)&gt;1,"SI","NO")))</f>
        <v/>
      </c>
      <c r="N8111" s="11">
        <f>IF(COUNTA($A8111:$K8111)=0,"",IF(AND($L8111="SI",$M8111="NO"),IFERROR($H8111,0),0))</f>
        <v/>
      </c>
      <c r="O8111" s="9">
        <f>IF(COUNTA($A8111:$K8111)=0,"",IF($M8111="SI","CUFE o factura duplicada dentro del reporte; no se suma dos veces",IF(IFERROR($H8111,0)&lt;=0,"DIAN reporta valor susceptible 0",IF($L8111="NO",IFERROR(LOOKUP(2,1/((LISTS!$M$2:$M$13&lt;&gt;"")*ISNUMBER(SEARCH(LISTS!$M$2:$M$13,$I8111))),LISTS!$O$2:$O$13),"Medio de pago no elegible o no identificado por DIAN"),"Apta automaticamente por pago electronico y base positiva"))))</f>
        <v/>
      </c>
    </row>
    <row r="8112">
      <c r="A8112" s="9" t="n"/>
      <c r="B8112" s="9" t="n"/>
      <c r="C8112" s="12" t="n"/>
      <c r="D8112" s="11" t="n"/>
      <c r="E8112" s="11" t="n"/>
      <c r="F8112" s="11" t="n"/>
      <c r="G8112" s="11" t="n"/>
      <c r="H8112" s="11" t="n"/>
      <c r="I8112" s="9" t="n"/>
      <c r="J8112" s="9" t="n"/>
      <c r="K8112" s="9" t="n"/>
      <c r="L8112" s="9">
        <f>IF(COUNTA($A8112:$K8112)=0,"",IF(AND(IFERROR($H8112,0)&gt;0,LEN(TRIM($K8112&amp;""))&gt;0,IFERROR(LOOKUP(2,1/((LISTS!$M$2:$M$13&lt;&gt;"")*ISNUMBER(SEARCH(LISTS!$M$2:$M$13,$I8112))),LISTS!$N$2:$N$13),"NO")="SI"),"SI","NO"))</f>
        <v/>
      </c>
      <c r="M8112" s="9">
        <f>IF(COUNTA($A8112:$K8112)=0,"",IF($K8112&lt;&gt;"",IF(COUNTIF($K$19:$K8112,$K8112)&gt;1,"SI","NO"),IF(COUNTIFS($A$19:$A8112,$A8112,$C$19:$C8112,$C8112,$J$19:$J8112,$J8112,$D$19:$D8112,$D8112)&gt;1,"SI","NO")))</f>
        <v/>
      </c>
      <c r="N8112" s="11">
        <f>IF(COUNTA($A8112:$K8112)=0,"",IF(AND($L8112="SI",$M8112="NO"),IFERROR($H8112,0),0))</f>
        <v/>
      </c>
      <c r="O8112" s="9">
        <f>IF(COUNTA($A8112:$K8112)=0,"",IF($M8112="SI","CUFE o factura duplicada dentro del reporte; no se suma dos veces",IF(IFERROR($H8112,0)&lt;=0,"DIAN reporta valor susceptible 0",IF($L8112="NO",IFERROR(LOOKUP(2,1/((LISTS!$M$2:$M$13&lt;&gt;"")*ISNUMBER(SEARCH(LISTS!$M$2:$M$13,$I8112))),LISTS!$O$2:$O$13),"Medio de pago no elegible o no identificado por DIAN"),"Apta automaticamente por pago electronico y base positiva"))))</f>
        <v/>
      </c>
    </row>
    <row r="8113">
      <c r="A8113" s="9" t="n"/>
      <c r="B8113" s="9" t="n"/>
      <c r="C8113" s="12" t="n"/>
      <c r="D8113" s="11" t="n"/>
      <c r="E8113" s="11" t="n"/>
      <c r="F8113" s="11" t="n"/>
      <c r="G8113" s="11" t="n"/>
      <c r="H8113" s="11" t="n"/>
      <c r="I8113" s="9" t="n"/>
      <c r="J8113" s="9" t="n"/>
      <c r="K8113" s="9" t="n"/>
      <c r="L8113" s="9">
        <f>IF(COUNTA($A8113:$K8113)=0,"",IF(AND(IFERROR($H8113,0)&gt;0,LEN(TRIM($K8113&amp;""))&gt;0,IFERROR(LOOKUP(2,1/((LISTS!$M$2:$M$13&lt;&gt;"")*ISNUMBER(SEARCH(LISTS!$M$2:$M$13,$I8113))),LISTS!$N$2:$N$13),"NO")="SI"),"SI","NO"))</f>
        <v/>
      </c>
      <c r="M8113" s="9">
        <f>IF(COUNTA($A8113:$K8113)=0,"",IF($K8113&lt;&gt;"",IF(COUNTIF($K$19:$K8113,$K8113)&gt;1,"SI","NO"),IF(COUNTIFS($A$19:$A8113,$A8113,$C$19:$C8113,$C8113,$J$19:$J8113,$J8113,$D$19:$D8113,$D8113)&gt;1,"SI","NO")))</f>
        <v/>
      </c>
      <c r="N8113" s="11">
        <f>IF(COUNTA($A8113:$K8113)=0,"",IF(AND($L8113="SI",$M8113="NO"),IFERROR($H8113,0),0))</f>
        <v/>
      </c>
      <c r="O8113" s="9">
        <f>IF(COUNTA($A8113:$K8113)=0,"",IF($M8113="SI","CUFE o factura duplicada dentro del reporte; no se suma dos veces",IF(IFERROR($H8113,0)&lt;=0,"DIAN reporta valor susceptible 0",IF($L8113="NO",IFERROR(LOOKUP(2,1/((LISTS!$M$2:$M$13&lt;&gt;"")*ISNUMBER(SEARCH(LISTS!$M$2:$M$13,$I8113))),LISTS!$O$2:$O$13),"Medio de pago no elegible o no identificado por DIAN"),"Apta automaticamente por pago electronico y base positiva"))))</f>
        <v/>
      </c>
    </row>
    <row r="8114">
      <c r="A8114" s="9" t="n"/>
      <c r="B8114" s="9" t="n"/>
      <c r="C8114" s="12" t="n"/>
      <c r="D8114" s="11" t="n"/>
      <c r="E8114" s="11" t="n"/>
      <c r="F8114" s="11" t="n"/>
      <c r="G8114" s="11" t="n"/>
      <c r="H8114" s="11" t="n"/>
      <c r="I8114" s="9" t="n"/>
      <c r="J8114" s="9" t="n"/>
      <c r="K8114" s="9" t="n"/>
      <c r="L8114" s="9">
        <f>IF(COUNTA($A8114:$K8114)=0,"",IF(AND(IFERROR($H8114,0)&gt;0,LEN(TRIM($K8114&amp;""))&gt;0,IFERROR(LOOKUP(2,1/((LISTS!$M$2:$M$13&lt;&gt;"")*ISNUMBER(SEARCH(LISTS!$M$2:$M$13,$I8114))),LISTS!$N$2:$N$13),"NO")="SI"),"SI","NO"))</f>
        <v/>
      </c>
      <c r="M8114" s="9">
        <f>IF(COUNTA($A8114:$K8114)=0,"",IF($K8114&lt;&gt;"",IF(COUNTIF($K$19:$K8114,$K8114)&gt;1,"SI","NO"),IF(COUNTIFS($A$19:$A8114,$A8114,$C$19:$C8114,$C8114,$J$19:$J8114,$J8114,$D$19:$D8114,$D8114)&gt;1,"SI","NO")))</f>
        <v/>
      </c>
      <c r="N8114" s="11">
        <f>IF(COUNTA($A8114:$K8114)=0,"",IF(AND($L8114="SI",$M8114="NO"),IFERROR($H8114,0),0))</f>
        <v/>
      </c>
      <c r="O8114" s="9">
        <f>IF(COUNTA($A8114:$K8114)=0,"",IF($M8114="SI","CUFE o factura duplicada dentro del reporte; no se suma dos veces",IF(IFERROR($H8114,0)&lt;=0,"DIAN reporta valor susceptible 0",IF($L8114="NO",IFERROR(LOOKUP(2,1/((LISTS!$M$2:$M$13&lt;&gt;"")*ISNUMBER(SEARCH(LISTS!$M$2:$M$13,$I8114))),LISTS!$O$2:$O$13),"Medio de pago no elegible o no identificado por DIAN"),"Apta automaticamente por pago electronico y base positiva"))))</f>
        <v/>
      </c>
    </row>
    <row r="8115">
      <c r="A8115" s="9" t="n"/>
      <c r="B8115" s="9" t="n"/>
      <c r="C8115" s="12" t="n"/>
      <c r="D8115" s="11" t="n"/>
      <c r="E8115" s="11" t="n"/>
      <c r="F8115" s="11" t="n"/>
      <c r="G8115" s="11" t="n"/>
      <c r="H8115" s="11" t="n"/>
      <c r="I8115" s="9" t="n"/>
      <c r="J8115" s="9" t="n"/>
      <c r="K8115" s="9" t="n"/>
      <c r="L8115" s="9">
        <f>IF(COUNTA($A8115:$K8115)=0,"",IF(AND(IFERROR($H8115,0)&gt;0,LEN(TRIM($K8115&amp;""))&gt;0,IFERROR(LOOKUP(2,1/((LISTS!$M$2:$M$13&lt;&gt;"")*ISNUMBER(SEARCH(LISTS!$M$2:$M$13,$I8115))),LISTS!$N$2:$N$13),"NO")="SI"),"SI","NO"))</f>
        <v/>
      </c>
      <c r="M8115" s="9">
        <f>IF(COUNTA($A8115:$K8115)=0,"",IF($K8115&lt;&gt;"",IF(COUNTIF($K$19:$K8115,$K8115)&gt;1,"SI","NO"),IF(COUNTIFS($A$19:$A8115,$A8115,$C$19:$C8115,$C8115,$J$19:$J8115,$J8115,$D$19:$D8115,$D8115)&gt;1,"SI","NO")))</f>
        <v/>
      </c>
      <c r="N8115" s="11">
        <f>IF(COUNTA($A8115:$K8115)=0,"",IF(AND($L8115="SI",$M8115="NO"),IFERROR($H8115,0),0))</f>
        <v/>
      </c>
      <c r="O8115" s="9">
        <f>IF(COUNTA($A8115:$K8115)=0,"",IF($M8115="SI","CUFE o factura duplicada dentro del reporte; no se suma dos veces",IF(IFERROR($H8115,0)&lt;=0,"DIAN reporta valor susceptible 0",IF($L8115="NO",IFERROR(LOOKUP(2,1/((LISTS!$M$2:$M$13&lt;&gt;"")*ISNUMBER(SEARCH(LISTS!$M$2:$M$13,$I8115))),LISTS!$O$2:$O$13),"Medio de pago no elegible o no identificado por DIAN"),"Apta automaticamente por pago electronico y base positiva"))))</f>
        <v/>
      </c>
    </row>
    <row r="8116">
      <c r="A8116" s="9" t="n"/>
      <c r="B8116" s="9" t="n"/>
      <c r="C8116" s="12" t="n"/>
      <c r="D8116" s="11" t="n"/>
      <c r="E8116" s="11" t="n"/>
      <c r="F8116" s="11" t="n"/>
      <c r="G8116" s="11" t="n"/>
      <c r="H8116" s="11" t="n"/>
      <c r="I8116" s="9" t="n"/>
      <c r="J8116" s="9" t="n"/>
      <c r="K8116" s="9" t="n"/>
      <c r="L8116" s="9">
        <f>IF(COUNTA($A8116:$K8116)=0,"",IF(AND(IFERROR($H8116,0)&gt;0,LEN(TRIM($K8116&amp;""))&gt;0,IFERROR(LOOKUP(2,1/((LISTS!$M$2:$M$13&lt;&gt;"")*ISNUMBER(SEARCH(LISTS!$M$2:$M$13,$I8116))),LISTS!$N$2:$N$13),"NO")="SI"),"SI","NO"))</f>
        <v/>
      </c>
      <c r="M8116" s="9">
        <f>IF(COUNTA($A8116:$K8116)=0,"",IF($K8116&lt;&gt;"",IF(COUNTIF($K$19:$K8116,$K8116)&gt;1,"SI","NO"),IF(COUNTIFS($A$19:$A8116,$A8116,$C$19:$C8116,$C8116,$J$19:$J8116,$J8116,$D$19:$D8116,$D8116)&gt;1,"SI","NO")))</f>
        <v/>
      </c>
      <c r="N8116" s="11">
        <f>IF(COUNTA($A8116:$K8116)=0,"",IF(AND($L8116="SI",$M8116="NO"),IFERROR($H8116,0),0))</f>
        <v/>
      </c>
      <c r="O8116" s="9">
        <f>IF(COUNTA($A8116:$K8116)=0,"",IF($M8116="SI","CUFE o factura duplicada dentro del reporte; no se suma dos veces",IF(IFERROR($H8116,0)&lt;=0,"DIAN reporta valor susceptible 0",IF($L8116="NO",IFERROR(LOOKUP(2,1/((LISTS!$M$2:$M$13&lt;&gt;"")*ISNUMBER(SEARCH(LISTS!$M$2:$M$13,$I8116))),LISTS!$O$2:$O$13),"Medio de pago no elegible o no identificado por DIAN"),"Apta automaticamente por pago electronico y base positiva"))))</f>
        <v/>
      </c>
    </row>
    <row r="8117">
      <c r="A8117" s="9" t="n"/>
      <c r="B8117" s="9" t="n"/>
      <c r="C8117" s="12" t="n"/>
      <c r="D8117" s="11" t="n"/>
      <c r="E8117" s="11" t="n"/>
      <c r="F8117" s="11" t="n"/>
      <c r="G8117" s="11" t="n"/>
      <c r="H8117" s="11" t="n"/>
      <c r="I8117" s="9" t="n"/>
      <c r="J8117" s="9" t="n"/>
      <c r="K8117" s="9" t="n"/>
      <c r="L8117" s="9">
        <f>IF(COUNTA($A8117:$K8117)=0,"",IF(AND(IFERROR($H8117,0)&gt;0,LEN(TRIM($K8117&amp;""))&gt;0,IFERROR(LOOKUP(2,1/((LISTS!$M$2:$M$13&lt;&gt;"")*ISNUMBER(SEARCH(LISTS!$M$2:$M$13,$I8117))),LISTS!$N$2:$N$13),"NO")="SI"),"SI","NO"))</f>
        <v/>
      </c>
      <c r="M8117" s="9">
        <f>IF(COUNTA($A8117:$K8117)=0,"",IF($K8117&lt;&gt;"",IF(COUNTIF($K$19:$K8117,$K8117)&gt;1,"SI","NO"),IF(COUNTIFS($A$19:$A8117,$A8117,$C$19:$C8117,$C8117,$J$19:$J8117,$J8117,$D$19:$D8117,$D8117)&gt;1,"SI","NO")))</f>
        <v/>
      </c>
      <c r="N8117" s="11">
        <f>IF(COUNTA($A8117:$K8117)=0,"",IF(AND($L8117="SI",$M8117="NO"),IFERROR($H8117,0),0))</f>
        <v/>
      </c>
      <c r="O8117" s="9">
        <f>IF(COUNTA($A8117:$K8117)=0,"",IF($M8117="SI","CUFE o factura duplicada dentro del reporte; no se suma dos veces",IF(IFERROR($H8117,0)&lt;=0,"DIAN reporta valor susceptible 0",IF($L8117="NO",IFERROR(LOOKUP(2,1/((LISTS!$M$2:$M$13&lt;&gt;"")*ISNUMBER(SEARCH(LISTS!$M$2:$M$13,$I8117))),LISTS!$O$2:$O$13),"Medio de pago no elegible o no identificado por DIAN"),"Apta automaticamente por pago electronico y base positiva"))))</f>
        <v/>
      </c>
    </row>
    <row r="8118">
      <c r="A8118" s="9" t="n"/>
      <c r="B8118" s="9" t="n"/>
      <c r="C8118" s="12" t="n"/>
      <c r="D8118" s="11" t="n"/>
      <c r="E8118" s="11" t="n"/>
      <c r="F8118" s="11" t="n"/>
      <c r="G8118" s="11" t="n"/>
      <c r="H8118" s="11" t="n"/>
      <c r="I8118" s="9" t="n"/>
      <c r="J8118" s="9" t="n"/>
      <c r="K8118" s="9" t="n"/>
      <c r="L8118" s="9">
        <f>IF(COUNTA($A8118:$K8118)=0,"",IF(AND(IFERROR($H8118,0)&gt;0,LEN(TRIM($K8118&amp;""))&gt;0,IFERROR(LOOKUP(2,1/((LISTS!$M$2:$M$13&lt;&gt;"")*ISNUMBER(SEARCH(LISTS!$M$2:$M$13,$I8118))),LISTS!$N$2:$N$13),"NO")="SI"),"SI","NO"))</f>
        <v/>
      </c>
      <c r="M8118" s="9">
        <f>IF(COUNTA($A8118:$K8118)=0,"",IF($K8118&lt;&gt;"",IF(COUNTIF($K$19:$K8118,$K8118)&gt;1,"SI","NO"),IF(COUNTIFS($A$19:$A8118,$A8118,$C$19:$C8118,$C8118,$J$19:$J8118,$J8118,$D$19:$D8118,$D8118)&gt;1,"SI","NO")))</f>
        <v/>
      </c>
      <c r="N8118" s="11">
        <f>IF(COUNTA($A8118:$K8118)=0,"",IF(AND($L8118="SI",$M8118="NO"),IFERROR($H8118,0),0))</f>
        <v/>
      </c>
      <c r="O8118" s="9">
        <f>IF(COUNTA($A8118:$K8118)=0,"",IF($M8118="SI","CUFE o factura duplicada dentro del reporte; no se suma dos veces",IF(IFERROR($H8118,0)&lt;=0,"DIAN reporta valor susceptible 0",IF($L8118="NO",IFERROR(LOOKUP(2,1/((LISTS!$M$2:$M$13&lt;&gt;"")*ISNUMBER(SEARCH(LISTS!$M$2:$M$13,$I8118))),LISTS!$O$2:$O$13),"Medio de pago no elegible o no identificado por DIAN"),"Apta automaticamente por pago electronico y base positiva"))))</f>
        <v/>
      </c>
    </row>
    <row r="8119">
      <c r="A8119" s="9" t="n"/>
      <c r="B8119" s="9" t="n"/>
      <c r="C8119" s="12" t="n"/>
      <c r="D8119" s="11" t="n"/>
      <c r="E8119" s="11" t="n"/>
      <c r="F8119" s="11" t="n"/>
      <c r="G8119" s="11" t="n"/>
      <c r="H8119" s="11" t="n"/>
      <c r="I8119" s="9" t="n"/>
      <c r="J8119" s="9" t="n"/>
      <c r="K8119" s="9" t="n"/>
      <c r="L8119" s="9">
        <f>IF(COUNTA($A8119:$K8119)=0,"",IF(AND(IFERROR($H8119,0)&gt;0,LEN(TRIM($K8119&amp;""))&gt;0,IFERROR(LOOKUP(2,1/((LISTS!$M$2:$M$13&lt;&gt;"")*ISNUMBER(SEARCH(LISTS!$M$2:$M$13,$I8119))),LISTS!$N$2:$N$13),"NO")="SI"),"SI","NO"))</f>
        <v/>
      </c>
      <c r="M8119" s="9">
        <f>IF(COUNTA($A8119:$K8119)=0,"",IF($K8119&lt;&gt;"",IF(COUNTIF($K$19:$K8119,$K8119)&gt;1,"SI","NO"),IF(COUNTIFS($A$19:$A8119,$A8119,$C$19:$C8119,$C8119,$J$19:$J8119,$J8119,$D$19:$D8119,$D8119)&gt;1,"SI","NO")))</f>
        <v/>
      </c>
      <c r="N8119" s="11">
        <f>IF(COUNTA($A8119:$K8119)=0,"",IF(AND($L8119="SI",$M8119="NO"),IFERROR($H8119,0),0))</f>
        <v/>
      </c>
      <c r="O8119" s="9">
        <f>IF(COUNTA($A8119:$K8119)=0,"",IF($M8119="SI","CUFE o factura duplicada dentro del reporte; no se suma dos veces",IF(IFERROR($H8119,0)&lt;=0,"DIAN reporta valor susceptible 0",IF($L8119="NO",IFERROR(LOOKUP(2,1/((LISTS!$M$2:$M$13&lt;&gt;"")*ISNUMBER(SEARCH(LISTS!$M$2:$M$13,$I8119))),LISTS!$O$2:$O$13),"Medio de pago no elegible o no identificado por DIAN"),"Apta automaticamente por pago electronico y base positiva"))))</f>
        <v/>
      </c>
    </row>
    <row r="8120">
      <c r="A8120" s="9" t="n"/>
      <c r="B8120" s="9" t="n"/>
      <c r="C8120" s="12" t="n"/>
      <c r="D8120" s="11" t="n"/>
      <c r="E8120" s="11" t="n"/>
      <c r="F8120" s="11" t="n"/>
      <c r="G8120" s="11" t="n"/>
      <c r="H8120" s="11" t="n"/>
      <c r="I8120" s="9" t="n"/>
      <c r="J8120" s="9" t="n"/>
      <c r="K8120" s="9" t="n"/>
      <c r="L8120" s="9">
        <f>IF(COUNTA($A8120:$K8120)=0,"",IF(AND(IFERROR($H8120,0)&gt;0,LEN(TRIM($K8120&amp;""))&gt;0,IFERROR(LOOKUP(2,1/((LISTS!$M$2:$M$13&lt;&gt;"")*ISNUMBER(SEARCH(LISTS!$M$2:$M$13,$I8120))),LISTS!$N$2:$N$13),"NO")="SI"),"SI","NO"))</f>
        <v/>
      </c>
      <c r="M8120" s="9">
        <f>IF(COUNTA($A8120:$K8120)=0,"",IF($K8120&lt;&gt;"",IF(COUNTIF($K$19:$K8120,$K8120)&gt;1,"SI","NO"),IF(COUNTIFS($A$19:$A8120,$A8120,$C$19:$C8120,$C8120,$J$19:$J8120,$J8120,$D$19:$D8120,$D8120)&gt;1,"SI","NO")))</f>
        <v/>
      </c>
      <c r="N8120" s="11">
        <f>IF(COUNTA($A8120:$K8120)=0,"",IF(AND($L8120="SI",$M8120="NO"),IFERROR($H8120,0),0))</f>
        <v/>
      </c>
      <c r="O8120" s="9">
        <f>IF(COUNTA($A8120:$K8120)=0,"",IF($M8120="SI","CUFE o factura duplicada dentro del reporte; no se suma dos veces",IF(IFERROR($H8120,0)&lt;=0,"DIAN reporta valor susceptible 0",IF($L8120="NO",IFERROR(LOOKUP(2,1/((LISTS!$M$2:$M$13&lt;&gt;"")*ISNUMBER(SEARCH(LISTS!$M$2:$M$13,$I8120))),LISTS!$O$2:$O$13),"Medio de pago no elegible o no identificado por DIAN"),"Apta automaticamente por pago electronico y base positiva"))))</f>
        <v/>
      </c>
    </row>
    <row r="8121">
      <c r="A8121" s="9" t="n"/>
      <c r="B8121" s="9" t="n"/>
      <c r="C8121" s="12" t="n"/>
      <c r="D8121" s="11" t="n"/>
      <c r="E8121" s="11" t="n"/>
      <c r="F8121" s="11" t="n"/>
      <c r="G8121" s="11" t="n"/>
      <c r="H8121" s="11" t="n"/>
      <c r="I8121" s="9" t="n"/>
      <c r="J8121" s="9" t="n"/>
      <c r="K8121" s="9" t="n"/>
      <c r="L8121" s="9">
        <f>IF(COUNTA($A8121:$K8121)=0,"",IF(AND(IFERROR($H8121,0)&gt;0,LEN(TRIM($K8121&amp;""))&gt;0,IFERROR(LOOKUP(2,1/((LISTS!$M$2:$M$13&lt;&gt;"")*ISNUMBER(SEARCH(LISTS!$M$2:$M$13,$I8121))),LISTS!$N$2:$N$13),"NO")="SI"),"SI","NO"))</f>
        <v/>
      </c>
      <c r="M8121" s="9">
        <f>IF(COUNTA($A8121:$K8121)=0,"",IF($K8121&lt;&gt;"",IF(COUNTIF($K$19:$K8121,$K8121)&gt;1,"SI","NO"),IF(COUNTIFS($A$19:$A8121,$A8121,$C$19:$C8121,$C8121,$J$19:$J8121,$J8121,$D$19:$D8121,$D8121)&gt;1,"SI","NO")))</f>
        <v/>
      </c>
      <c r="N8121" s="11">
        <f>IF(COUNTA($A8121:$K8121)=0,"",IF(AND($L8121="SI",$M8121="NO"),IFERROR($H8121,0),0))</f>
        <v/>
      </c>
      <c r="O8121" s="9">
        <f>IF(COUNTA($A8121:$K8121)=0,"",IF($M8121="SI","CUFE o factura duplicada dentro del reporte; no se suma dos veces",IF(IFERROR($H8121,0)&lt;=0,"DIAN reporta valor susceptible 0",IF($L8121="NO",IFERROR(LOOKUP(2,1/((LISTS!$M$2:$M$13&lt;&gt;"")*ISNUMBER(SEARCH(LISTS!$M$2:$M$13,$I8121))),LISTS!$O$2:$O$13),"Medio de pago no elegible o no identificado por DIAN"),"Apta automaticamente por pago electronico y base positiva"))))</f>
        <v/>
      </c>
    </row>
    <row r="8122">
      <c r="A8122" s="9" t="n"/>
      <c r="B8122" s="9" t="n"/>
      <c r="C8122" s="12" t="n"/>
      <c r="D8122" s="11" t="n"/>
      <c r="E8122" s="11" t="n"/>
      <c r="F8122" s="11" t="n"/>
      <c r="G8122" s="11" t="n"/>
      <c r="H8122" s="11" t="n"/>
      <c r="I8122" s="9" t="n"/>
      <c r="J8122" s="9" t="n"/>
      <c r="K8122" s="9" t="n"/>
      <c r="L8122" s="9">
        <f>IF(COUNTA($A8122:$K8122)=0,"",IF(AND(IFERROR($H8122,0)&gt;0,LEN(TRIM($K8122&amp;""))&gt;0,IFERROR(LOOKUP(2,1/((LISTS!$M$2:$M$13&lt;&gt;"")*ISNUMBER(SEARCH(LISTS!$M$2:$M$13,$I8122))),LISTS!$N$2:$N$13),"NO")="SI"),"SI","NO"))</f>
        <v/>
      </c>
      <c r="M8122" s="9">
        <f>IF(COUNTA($A8122:$K8122)=0,"",IF($K8122&lt;&gt;"",IF(COUNTIF($K$19:$K8122,$K8122)&gt;1,"SI","NO"),IF(COUNTIFS($A$19:$A8122,$A8122,$C$19:$C8122,$C8122,$J$19:$J8122,$J8122,$D$19:$D8122,$D8122)&gt;1,"SI","NO")))</f>
        <v/>
      </c>
      <c r="N8122" s="11">
        <f>IF(COUNTA($A8122:$K8122)=0,"",IF(AND($L8122="SI",$M8122="NO"),IFERROR($H8122,0),0))</f>
        <v/>
      </c>
      <c r="O8122" s="9">
        <f>IF(COUNTA($A8122:$K8122)=0,"",IF($M8122="SI","CUFE o factura duplicada dentro del reporte; no se suma dos veces",IF(IFERROR($H8122,0)&lt;=0,"DIAN reporta valor susceptible 0",IF($L8122="NO",IFERROR(LOOKUP(2,1/((LISTS!$M$2:$M$13&lt;&gt;"")*ISNUMBER(SEARCH(LISTS!$M$2:$M$13,$I8122))),LISTS!$O$2:$O$13),"Medio de pago no elegible o no identificado por DIAN"),"Apta automaticamente por pago electronico y base positiva"))))</f>
        <v/>
      </c>
    </row>
    <row r="8123">
      <c r="A8123" s="9" t="n"/>
      <c r="B8123" s="9" t="n"/>
      <c r="C8123" s="12" t="n"/>
      <c r="D8123" s="11" t="n"/>
      <c r="E8123" s="11" t="n"/>
      <c r="F8123" s="11" t="n"/>
      <c r="G8123" s="11" t="n"/>
      <c r="H8123" s="11" t="n"/>
      <c r="I8123" s="9" t="n"/>
      <c r="J8123" s="9" t="n"/>
      <c r="K8123" s="9" t="n"/>
      <c r="L8123" s="9">
        <f>IF(COUNTA($A8123:$K8123)=0,"",IF(AND(IFERROR($H8123,0)&gt;0,LEN(TRIM($K8123&amp;""))&gt;0,IFERROR(LOOKUP(2,1/((LISTS!$M$2:$M$13&lt;&gt;"")*ISNUMBER(SEARCH(LISTS!$M$2:$M$13,$I8123))),LISTS!$N$2:$N$13),"NO")="SI"),"SI","NO"))</f>
        <v/>
      </c>
      <c r="M8123" s="9">
        <f>IF(COUNTA($A8123:$K8123)=0,"",IF($K8123&lt;&gt;"",IF(COUNTIF($K$19:$K8123,$K8123)&gt;1,"SI","NO"),IF(COUNTIFS($A$19:$A8123,$A8123,$C$19:$C8123,$C8123,$J$19:$J8123,$J8123,$D$19:$D8123,$D8123)&gt;1,"SI","NO")))</f>
        <v/>
      </c>
      <c r="N8123" s="11">
        <f>IF(COUNTA($A8123:$K8123)=0,"",IF(AND($L8123="SI",$M8123="NO"),IFERROR($H8123,0),0))</f>
        <v/>
      </c>
      <c r="O8123" s="9">
        <f>IF(COUNTA($A8123:$K8123)=0,"",IF($M8123="SI","CUFE o factura duplicada dentro del reporte; no se suma dos veces",IF(IFERROR($H8123,0)&lt;=0,"DIAN reporta valor susceptible 0",IF($L8123="NO",IFERROR(LOOKUP(2,1/((LISTS!$M$2:$M$13&lt;&gt;"")*ISNUMBER(SEARCH(LISTS!$M$2:$M$13,$I8123))),LISTS!$O$2:$O$13),"Medio de pago no elegible o no identificado por DIAN"),"Apta automaticamente por pago electronico y base positiva"))))</f>
        <v/>
      </c>
    </row>
    <row r="8124">
      <c r="A8124" s="9" t="n"/>
      <c r="B8124" s="9" t="n"/>
      <c r="C8124" s="12" t="n"/>
      <c r="D8124" s="11" t="n"/>
      <c r="E8124" s="11" t="n"/>
      <c r="F8124" s="11" t="n"/>
      <c r="G8124" s="11" t="n"/>
      <c r="H8124" s="11" t="n"/>
      <c r="I8124" s="9" t="n"/>
      <c r="J8124" s="9" t="n"/>
      <c r="K8124" s="9" t="n"/>
      <c r="L8124" s="9">
        <f>IF(COUNTA($A8124:$K8124)=0,"",IF(AND(IFERROR($H8124,0)&gt;0,LEN(TRIM($K8124&amp;""))&gt;0,IFERROR(LOOKUP(2,1/((LISTS!$M$2:$M$13&lt;&gt;"")*ISNUMBER(SEARCH(LISTS!$M$2:$M$13,$I8124))),LISTS!$N$2:$N$13),"NO")="SI"),"SI","NO"))</f>
        <v/>
      </c>
      <c r="M8124" s="9">
        <f>IF(COUNTA($A8124:$K8124)=0,"",IF($K8124&lt;&gt;"",IF(COUNTIF($K$19:$K8124,$K8124)&gt;1,"SI","NO"),IF(COUNTIFS($A$19:$A8124,$A8124,$C$19:$C8124,$C8124,$J$19:$J8124,$J8124,$D$19:$D8124,$D8124)&gt;1,"SI","NO")))</f>
        <v/>
      </c>
      <c r="N8124" s="11">
        <f>IF(COUNTA($A8124:$K8124)=0,"",IF(AND($L8124="SI",$M8124="NO"),IFERROR($H8124,0),0))</f>
        <v/>
      </c>
      <c r="O8124" s="9">
        <f>IF(COUNTA($A8124:$K8124)=0,"",IF($M8124="SI","CUFE o factura duplicada dentro del reporte; no se suma dos veces",IF(IFERROR($H8124,0)&lt;=0,"DIAN reporta valor susceptible 0",IF($L8124="NO",IFERROR(LOOKUP(2,1/((LISTS!$M$2:$M$13&lt;&gt;"")*ISNUMBER(SEARCH(LISTS!$M$2:$M$13,$I8124))),LISTS!$O$2:$O$13),"Medio de pago no elegible o no identificado por DIAN"),"Apta automaticamente por pago electronico y base positiva"))))</f>
        <v/>
      </c>
    </row>
    <row r="8125">
      <c r="A8125" s="9" t="n"/>
      <c r="B8125" s="9" t="n"/>
      <c r="C8125" s="12" t="n"/>
      <c r="D8125" s="11" t="n"/>
      <c r="E8125" s="11" t="n"/>
      <c r="F8125" s="11" t="n"/>
      <c r="G8125" s="11" t="n"/>
      <c r="H8125" s="11" t="n"/>
      <c r="I8125" s="9" t="n"/>
      <c r="J8125" s="9" t="n"/>
      <c r="K8125" s="9" t="n"/>
      <c r="L8125" s="9">
        <f>IF(COUNTA($A8125:$K8125)=0,"",IF(AND(IFERROR($H8125,0)&gt;0,LEN(TRIM($K8125&amp;""))&gt;0,IFERROR(LOOKUP(2,1/((LISTS!$M$2:$M$13&lt;&gt;"")*ISNUMBER(SEARCH(LISTS!$M$2:$M$13,$I8125))),LISTS!$N$2:$N$13),"NO")="SI"),"SI","NO"))</f>
        <v/>
      </c>
      <c r="M8125" s="9">
        <f>IF(COUNTA($A8125:$K8125)=0,"",IF($K8125&lt;&gt;"",IF(COUNTIF($K$19:$K8125,$K8125)&gt;1,"SI","NO"),IF(COUNTIFS($A$19:$A8125,$A8125,$C$19:$C8125,$C8125,$J$19:$J8125,$J8125,$D$19:$D8125,$D8125)&gt;1,"SI","NO")))</f>
        <v/>
      </c>
      <c r="N8125" s="11">
        <f>IF(COUNTA($A8125:$K8125)=0,"",IF(AND($L8125="SI",$M8125="NO"),IFERROR($H8125,0),0))</f>
        <v/>
      </c>
      <c r="O8125" s="9">
        <f>IF(COUNTA($A8125:$K8125)=0,"",IF($M8125="SI","CUFE o factura duplicada dentro del reporte; no se suma dos veces",IF(IFERROR($H8125,0)&lt;=0,"DIAN reporta valor susceptible 0",IF($L8125="NO",IFERROR(LOOKUP(2,1/((LISTS!$M$2:$M$13&lt;&gt;"")*ISNUMBER(SEARCH(LISTS!$M$2:$M$13,$I8125))),LISTS!$O$2:$O$13),"Medio de pago no elegible o no identificado por DIAN"),"Apta automaticamente por pago electronico y base positiva"))))</f>
        <v/>
      </c>
    </row>
    <row r="8126">
      <c r="A8126" s="9" t="n"/>
      <c r="B8126" s="9" t="n"/>
      <c r="C8126" s="12" t="n"/>
      <c r="D8126" s="11" t="n"/>
      <c r="E8126" s="11" t="n"/>
      <c r="F8126" s="11" t="n"/>
      <c r="G8126" s="11" t="n"/>
      <c r="H8126" s="11" t="n"/>
      <c r="I8126" s="9" t="n"/>
      <c r="J8126" s="9" t="n"/>
      <c r="K8126" s="9" t="n"/>
      <c r="L8126" s="9">
        <f>IF(COUNTA($A8126:$K8126)=0,"",IF(AND(IFERROR($H8126,0)&gt;0,LEN(TRIM($K8126&amp;""))&gt;0,IFERROR(LOOKUP(2,1/((LISTS!$M$2:$M$13&lt;&gt;"")*ISNUMBER(SEARCH(LISTS!$M$2:$M$13,$I8126))),LISTS!$N$2:$N$13),"NO")="SI"),"SI","NO"))</f>
        <v/>
      </c>
      <c r="M8126" s="9">
        <f>IF(COUNTA($A8126:$K8126)=0,"",IF($K8126&lt;&gt;"",IF(COUNTIF($K$19:$K8126,$K8126)&gt;1,"SI","NO"),IF(COUNTIFS($A$19:$A8126,$A8126,$C$19:$C8126,$C8126,$J$19:$J8126,$J8126,$D$19:$D8126,$D8126)&gt;1,"SI","NO")))</f>
        <v/>
      </c>
      <c r="N8126" s="11">
        <f>IF(COUNTA($A8126:$K8126)=0,"",IF(AND($L8126="SI",$M8126="NO"),IFERROR($H8126,0),0))</f>
        <v/>
      </c>
      <c r="O8126" s="9">
        <f>IF(COUNTA($A8126:$K8126)=0,"",IF($M8126="SI","CUFE o factura duplicada dentro del reporte; no se suma dos veces",IF(IFERROR($H8126,0)&lt;=0,"DIAN reporta valor susceptible 0",IF($L8126="NO",IFERROR(LOOKUP(2,1/((LISTS!$M$2:$M$13&lt;&gt;"")*ISNUMBER(SEARCH(LISTS!$M$2:$M$13,$I8126))),LISTS!$O$2:$O$13),"Medio de pago no elegible o no identificado por DIAN"),"Apta automaticamente por pago electronico y base positiva"))))</f>
        <v/>
      </c>
    </row>
    <row r="8127">
      <c r="A8127" s="9" t="n"/>
      <c r="B8127" s="9" t="n"/>
      <c r="C8127" s="12" t="n"/>
      <c r="D8127" s="11" t="n"/>
      <c r="E8127" s="11" t="n"/>
      <c r="F8127" s="11" t="n"/>
      <c r="G8127" s="11" t="n"/>
      <c r="H8127" s="11" t="n"/>
      <c r="I8127" s="9" t="n"/>
      <c r="J8127" s="9" t="n"/>
      <c r="K8127" s="9" t="n"/>
      <c r="L8127" s="9">
        <f>IF(COUNTA($A8127:$K8127)=0,"",IF(AND(IFERROR($H8127,0)&gt;0,LEN(TRIM($K8127&amp;""))&gt;0,IFERROR(LOOKUP(2,1/((LISTS!$M$2:$M$13&lt;&gt;"")*ISNUMBER(SEARCH(LISTS!$M$2:$M$13,$I8127))),LISTS!$N$2:$N$13),"NO")="SI"),"SI","NO"))</f>
        <v/>
      </c>
      <c r="M8127" s="9">
        <f>IF(COUNTA($A8127:$K8127)=0,"",IF($K8127&lt;&gt;"",IF(COUNTIF($K$19:$K8127,$K8127)&gt;1,"SI","NO"),IF(COUNTIFS($A$19:$A8127,$A8127,$C$19:$C8127,$C8127,$J$19:$J8127,$J8127,$D$19:$D8127,$D8127)&gt;1,"SI","NO")))</f>
        <v/>
      </c>
      <c r="N8127" s="11">
        <f>IF(COUNTA($A8127:$K8127)=0,"",IF(AND($L8127="SI",$M8127="NO"),IFERROR($H8127,0),0))</f>
        <v/>
      </c>
      <c r="O8127" s="9">
        <f>IF(COUNTA($A8127:$K8127)=0,"",IF($M8127="SI","CUFE o factura duplicada dentro del reporte; no se suma dos veces",IF(IFERROR($H8127,0)&lt;=0,"DIAN reporta valor susceptible 0",IF($L8127="NO",IFERROR(LOOKUP(2,1/((LISTS!$M$2:$M$13&lt;&gt;"")*ISNUMBER(SEARCH(LISTS!$M$2:$M$13,$I8127))),LISTS!$O$2:$O$13),"Medio de pago no elegible o no identificado por DIAN"),"Apta automaticamente por pago electronico y base positiva"))))</f>
        <v/>
      </c>
    </row>
    <row r="8128">
      <c r="A8128" s="9" t="n"/>
      <c r="B8128" s="9" t="n"/>
      <c r="C8128" s="12" t="n"/>
      <c r="D8128" s="11" t="n"/>
      <c r="E8128" s="11" t="n"/>
      <c r="F8128" s="11" t="n"/>
      <c r="G8128" s="11" t="n"/>
      <c r="H8128" s="11" t="n"/>
      <c r="I8128" s="9" t="n"/>
      <c r="J8128" s="9" t="n"/>
      <c r="K8128" s="9" t="n"/>
      <c r="L8128" s="9">
        <f>IF(COUNTA($A8128:$K8128)=0,"",IF(AND(IFERROR($H8128,0)&gt;0,LEN(TRIM($K8128&amp;""))&gt;0,IFERROR(LOOKUP(2,1/((LISTS!$M$2:$M$13&lt;&gt;"")*ISNUMBER(SEARCH(LISTS!$M$2:$M$13,$I8128))),LISTS!$N$2:$N$13),"NO")="SI"),"SI","NO"))</f>
        <v/>
      </c>
      <c r="M8128" s="9">
        <f>IF(COUNTA($A8128:$K8128)=0,"",IF($K8128&lt;&gt;"",IF(COUNTIF($K$19:$K8128,$K8128)&gt;1,"SI","NO"),IF(COUNTIFS($A$19:$A8128,$A8128,$C$19:$C8128,$C8128,$J$19:$J8128,$J8128,$D$19:$D8128,$D8128)&gt;1,"SI","NO")))</f>
        <v/>
      </c>
      <c r="N8128" s="11">
        <f>IF(COUNTA($A8128:$K8128)=0,"",IF(AND($L8128="SI",$M8128="NO"),IFERROR($H8128,0),0))</f>
        <v/>
      </c>
      <c r="O8128" s="9">
        <f>IF(COUNTA($A8128:$K8128)=0,"",IF($M8128="SI","CUFE o factura duplicada dentro del reporte; no se suma dos veces",IF(IFERROR($H8128,0)&lt;=0,"DIAN reporta valor susceptible 0",IF($L8128="NO",IFERROR(LOOKUP(2,1/((LISTS!$M$2:$M$13&lt;&gt;"")*ISNUMBER(SEARCH(LISTS!$M$2:$M$13,$I8128))),LISTS!$O$2:$O$13),"Medio de pago no elegible o no identificado por DIAN"),"Apta automaticamente por pago electronico y base positiva"))))</f>
        <v/>
      </c>
    </row>
    <row r="8129">
      <c r="A8129" s="9" t="n"/>
      <c r="B8129" s="9" t="n"/>
      <c r="C8129" s="12" t="n"/>
      <c r="D8129" s="11" t="n"/>
      <c r="E8129" s="11" t="n"/>
      <c r="F8129" s="11" t="n"/>
      <c r="G8129" s="11" t="n"/>
      <c r="H8129" s="11" t="n"/>
      <c r="I8129" s="9" t="n"/>
      <c r="J8129" s="9" t="n"/>
      <c r="K8129" s="9" t="n"/>
      <c r="L8129" s="9">
        <f>IF(COUNTA($A8129:$K8129)=0,"",IF(AND(IFERROR($H8129,0)&gt;0,LEN(TRIM($K8129&amp;""))&gt;0,IFERROR(LOOKUP(2,1/((LISTS!$M$2:$M$13&lt;&gt;"")*ISNUMBER(SEARCH(LISTS!$M$2:$M$13,$I8129))),LISTS!$N$2:$N$13),"NO")="SI"),"SI","NO"))</f>
        <v/>
      </c>
      <c r="M8129" s="9">
        <f>IF(COUNTA($A8129:$K8129)=0,"",IF($K8129&lt;&gt;"",IF(COUNTIF($K$19:$K8129,$K8129)&gt;1,"SI","NO"),IF(COUNTIFS($A$19:$A8129,$A8129,$C$19:$C8129,$C8129,$J$19:$J8129,$J8129,$D$19:$D8129,$D8129)&gt;1,"SI","NO")))</f>
        <v/>
      </c>
      <c r="N8129" s="11">
        <f>IF(COUNTA($A8129:$K8129)=0,"",IF(AND($L8129="SI",$M8129="NO"),IFERROR($H8129,0),0))</f>
        <v/>
      </c>
      <c r="O8129" s="9">
        <f>IF(COUNTA($A8129:$K8129)=0,"",IF($M8129="SI","CUFE o factura duplicada dentro del reporte; no se suma dos veces",IF(IFERROR($H8129,0)&lt;=0,"DIAN reporta valor susceptible 0",IF($L8129="NO",IFERROR(LOOKUP(2,1/((LISTS!$M$2:$M$13&lt;&gt;"")*ISNUMBER(SEARCH(LISTS!$M$2:$M$13,$I8129))),LISTS!$O$2:$O$13),"Medio de pago no elegible o no identificado por DIAN"),"Apta automaticamente por pago electronico y base positiva"))))</f>
        <v/>
      </c>
    </row>
    <row r="8130">
      <c r="A8130" s="9" t="n"/>
      <c r="B8130" s="9" t="n"/>
      <c r="C8130" s="12" t="n"/>
      <c r="D8130" s="11" t="n"/>
      <c r="E8130" s="11" t="n"/>
      <c r="F8130" s="11" t="n"/>
      <c r="G8130" s="11" t="n"/>
      <c r="H8130" s="11" t="n"/>
      <c r="I8130" s="9" t="n"/>
      <c r="J8130" s="9" t="n"/>
      <c r="K8130" s="9" t="n"/>
      <c r="L8130" s="9">
        <f>IF(COUNTA($A8130:$K8130)=0,"",IF(AND(IFERROR($H8130,0)&gt;0,LEN(TRIM($K8130&amp;""))&gt;0,IFERROR(LOOKUP(2,1/((LISTS!$M$2:$M$13&lt;&gt;"")*ISNUMBER(SEARCH(LISTS!$M$2:$M$13,$I8130))),LISTS!$N$2:$N$13),"NO")="SI"),"SI","NO"))</f>
        <v/>
      </c>
      <c r="M8130" s="9">
        <f>IF(COUNTA($A8130:$K8130)=0,"",IF($K8130&lt;&gt;"",IF(COUNTIF($K$19:$K8130,$K8130)&gt;1,"SI","NO"),IF(COUNTIFS($A$19:$A8130,$A8130,$C$19:$C8130,$C8130,$J$19:$J8130,$J8130,$D$19:$D8130,$D8130)&gt;1,"SI","NO")))</f>
        <v/>
      </c>
      <c r="N8130" s="11">
        <f>IF(COUNTA($A8130:$K8130)=0,"",IF(AND($L8130="SI",$M8130="NO"),IFERROR($H8130,0),0))</f>
        <v/>
      </c>
      <c r="O8130" s="9">
        <f>IF(COUNTA($A8130:$K8130)=0,"",IF($M8130="SI","CUFE o factura duplicada dentro del reporte; no se suma dos veces",IF(IFERROR($H8130,0)&lt;=0,"DIAN reporta valor susceptible 0",IF($L8130="NO",IFERROR(LOOKUP(2,1/((LISTS!$M$2:$M$13&lt;&gt;"")*ISNUMBER(SEARCH(LISTS!$M$2:$M$13,$I8130))),LISTS!$O$2:$O$13),"Medio de pago no elegible o no identificado por DIAN"),"Apta automaticamente por pago electronico y base positiva"))))</f>
        <v/>
      </c>
    </row>
    <row r="8131">
      <c r="A8131" s="9" t="n"/>
      <c r="B8131" s="9" t="n"/>
      <c r="C8131" s="12" t="n"/>
      <c r="D8131" s="11" t="n"/>
      <c r="E8131" s="11" t="n"/>
      <c r="F8131" s="11" t="n"/>
      <c r="G8131" s="11" t="n"/>
      <c r="H8131" s="11" t="n"/>
      <c r="I8131" s="9" t="n"/>
      <c r="J8131" s="9" t="n"/>
      <c r="K8131" s="9" t="n"/>
      <c r="L8131" s="9">
        <f>IF(COUNTA($A8131:$K8131)=0,"",IF(AND(IFERROR($H8131,0)&gt;0,LEN(TRIM($K8131&amp;""))&gt;0,IFERROR(LOOKUP(2,1/((LISTS!$M$2:$M$13&lt;&gt;"")*ISNUMBER(SEARCH(LISTS!$M$2:$M$13,$I8131))),LISTS!$N$2:$N$13),"NO")="SI"),"SI","NO"))</f>
        <v/>
      </c>
      <c r="M8131" s="9">
        <f>IF(COUNTA($A8131:$K8131)=0,"",IF($K8131&lt;&gt;"",IF(COUNTIF($K$19:$K8131,$K8131)&gt;1,"SI","NO"),IF(COUNTIFS($A$19:$A8131,$A8131,$C$19:$C8131,$C8131,$J$19:$J8131,$J8131,$D$19:$D8131,$D8131)&gt;1,"SI","NO")))</f>
        <v/>
      </c>
      <c r="N8131" s="11">
        <f>IF(COUNTA($A8131:$K8131)=0,"",IF(AND($L8131="SI",$M8131="NO"),IFERROR($H8131,0),0))</f>
        <v/>
      </c>
      <c r="O8131" s="9">
        <f>IF(COUNTA($A8131:$K8131)=0,"",IF($M8131="SI","CUFE o factura duplicada dentro del reporte; no se suma dos veces",IF(IFERROR($H8131,0)&lt;=0,"DIAN reporta valor susceptible 0",IF($L8131="NO",IFERROR(LOOKUP(2,1/((LISTS!$M$2:$M$13&lt;&gt;"")*ISNUMBER(SEARCH(LISTS!$M$2:$M$13,$I8131))),LISTS!$O$2:$O$13),"Medio de pago no elegible o no identificado por DIAN"),"Apta automaticamente por pago electronico y base positiva"))))</f>
        <v/>
      </c>
    </row>
    <row r="8132">
      <c r="A8132" s="9" t="n"/>
      <c r="B8132" s="9" t="n"/>
      <c r="C8132" s="12" t="n"/>
      <c r="D8132" s="11" t="n"/>
      <c r="E8132" s="11" t="n"/>
      <c r="F8132" s="11" t="n"/>
      <c r="G8132" s="11" t="n"/>
      <c r="H8132" s="11" t="n"/>
      <c r="I8132" s="9" t="n"/>
      <c r="J8132" s="9" t="n"/>
      <c r="K8132" s="9" t="n"/>
      <c r="L8132" s="9">
        <f>IF(COUNTA($A8132:$K8132)=0,"",IF(AND(IFERROR($H8132,0)&gt;0,LEN(TRIM($K8132&amp;""))&gt;0,IFERROR(LOOKUP(2,1/((LISTS!$M$2:$M$13&lt;&gt;"")*ISNUMBER(SEARCH(LISTS!$M$2:$M$13,$I8132))),LISTS!$N$2:$N$13),"NO")="SI"),"SI","NO"))</f>
        <v/>
      </c>
      <c r="M8132" s="9">
        <f>IF(COUNTA($A8132:$K8132)=0,"",IF($K8132&lt;&gt;"",IF(COUNTIF($K$19:$K8132,$K8132)&gt;1,"SI","NO"),IF(COUNTIFS($A$19:$A8132,$A8132,$C$19:$C8132,$C8132,$J$19:$J8132,$J8132,$D$19:$D8132,$D8132)&gt;1,"SI","NO")))</f>
        <v/>
      </c>
      <c r="N8132" s="11">
        <f>IF(COUNTA($A8132:$K8132)=0,"",IF(AND($L8132="SI",$M8132="NO"),IFERROR($H8132,0),0))</f>
        <v/>
      </c>
      <c r="O8132" s="9">
        <f>IF(COUNTA($A8132:$K8132)=0,"",IF($M8132="SI","CUFE o factura duplicada dentro del reporte; no se suma dos veces",IF(IFERROR($H8132,0)&lt;=0,"DIAN reporta valor susceptible 0",IF($L8132="NO",IFERROR(LOOKUP(2,1/((LISTS!$M$2:$M$13&lt;&gt;"")*ISNUMBER(SEARCH(LISTS!$M$2:$M$13,$I8132))),LISTS!$O$2:$O$13),"Medio de pago no elegible o no identificado por DIAN"),"Apta automaticamente por pago electronico y base positiva"))))</f>
        <v/>
      </c>
    </row>
    <row r="8133">
      <c r="A8133" s="9" t="n"/>
      <c r="B8133" s="9" t="n"/>
      <c r="C8133" s="12" t="n"/>
      <c r="D8133" s="11" t="n"/>
      <c r="E8133" s="11" t="n"/>
      <c r="F8133" s="11" t="n"/>
      <c r="G8133" s="11" t="n"/>
      <c r="H8133" s="11" t="n"/>
      <c r="I8133" s="9" t="n"/>
      <c r="J8133" s="9" t="n"/>
      <c r="K8133" s="9" t="n"/>
      <c r="L8133" s="9">
        <f>IF(COUNTA($A8133:$K8133)=0,"",IF(AND(IFERROR($H8133,0)&gt;0,LEN(TRIM($K8133&amp;""))&gt;0,IFERROR(LOOKUP(2,1/((LISTS!$M$2:$M$13&lt;&gt;"")*ISNUMBER(SEARCH(LISTS!$M$2:$M$13,$I8133))),LISTS!$N$2:$N$13),"NO")="SI"),"SI","NO"))</f>
        <v/>
      </c>
      <c r="M8133" s="9">
        <f>IF(COUNTA($A8133:$K8133)=0,"",IF($K8133&lt;&gt;"",IF(COUNTIF($K$19:$K8133,$K8133)&gt;1,"SI","NO"),IF(COUNTIFS($A$19:$A8133,$A8133,$C$19:$C8133,$C8133,$J$19:$J8133,$J8133,$D$19:$D8133,$D8133)&gt;1,"SI","NO")))</f>
        <v/>
      </c>
      <c r="N8133" s="11">
        <f>IF(COUNTA($A8133:$K8133)=0,"",IF(AND($L8133="SI",$M8133="NO"),IFERROR($H8133,0),0))</f>
        <v/>
      </c>
      <c r="O8133" s="9">
        <f>IF(COUNTA($A8133:$K8133)=0,"",IF($M8133="SI","CUFE o factura duplicada dentro del reporte; no se suma dos veces",IF(IFERROR($H8133,0)&lt;=0,"DIAN reporta valor susceptible 0",IF($L8133="NO",IFERROR(LOOKUP(2,1/((LISTS!$M$2:$M$13&lt;&gt;"")*ISNUMBER(SEARCH(LISTS!$M$2:$M$13,$I8133))),LISTS!$O$2:$O$13),"Medio de pago no elegible o no identificado por DIAN"),"Apta automaticamente por pago electronico y base positiva"))))</f>
        <v/>
      </c>
    </row>
    <row r="8134">
      <c r="A8134" s="9" t="n"/>
      <c r="B8134" s="9" t="n"/>
      <c r="C8134" s="12" t="n"/>
      <c r="D8134" s="11" t="n"/>
      <c r="E8134" s="11" t="n"/>
      <c r="F8134" s="11" t="n"/>
      <c r="G8134" s="11" t="n"/>
      <c r="H8134" s="11" t="n"/>
      <c r="I8134" s="9" t="n"/>
      <c r="J8134" s="9" t="n"/>
      <c r="K8134" s="9" t="n"/>
      <c r="L8134" s="9">
        <f>IF(COUNTA($A8134:$K8134)=0,"",IF(AND(IFERROR($H8134,0)&gt;0,LEN(TRIM($K8134&amp;""))&gt;0,IFERROR(LOOKUP(2,1/((LISTS!$M$2:$M$13&lt;&gt;"")*ISNUMBER(SEARCH(LISTS!$M$2:$M$13,$I8134))),LISTS!$N$2:$N$13),"NO")="SI"),"SI","NO"))</f>
        <v/>
      </c>
      <c r="M8134" s="9">
        <f>IF(COUNTA($A8134:$K8134)=0,"",IF($K8134&lt;&gt;"",IF(COUNTIF($K$19:$K8134,$K8134)&gt;1,"SI","NO"),IF(COUNTIFS($A$19:$A8134,$A8134,$C$19:$C8134,$C8134,$J$19:$J8134,$J8134,$D$19:$D8134,$D8134)&gt;1,"SI","NO")))</f>
        <v/>
      </c>
      <c r="N8134" s="11">
        <f>IF(COUNTA($A8134:$K8134)=0,"",IF(AND($L8134="SI",$M8134="NO"),IFERROR($H8134,0),0))</f>
        <v/>
      </c>
      <c r="O8134" s="9">
        <f>IF(COUNTA($A8134:$K8134)=0,"",IF($M8134="SI","CUFE o factura duplicada dentro del reporte; no se suma dos veces",IF(IFERROR($H8134,0)&lt;=0,"DIAN reporta valor susceptible 0",IF($L8134="NO",IFERROR(LOOKUP(2,1/((LISTS!$M$2:$M$13&lt;&gt;"")*ISNUMBER(SEARCH(LISTS!$M$2:$M$13,$I8134))),LISTS!$O$2:$O$13),"Medio de pago no elegible o no identificado por DIAN"),"Apta automaticamente por pago electronico y base positiva"))))</f>
        <v/>
      </c>
    </row>
    <row r="8135">
      <c r="A8135" s="9" t="n"/>
      <c r="B8135" s="9" t="n"/>
      <c r="C8135" s="12" t="n"/>
      <c r="D8135" s="11" t="n"/>
      <c r="E8135" s="11" t="n"/>
      <c r="F8135" s="11" t="n"/>
      <c r="G8135" s="11" t="n"/>
      <c r="H8135" s="11" t="n"/>
      <c r="I8135" s="9" t="n"/>
      <c r="J8135" s="9" t="n"/>
      <c r="K8135" s="9" t="n"/>
      <c r="L8135" s="9">
        <f>IF(COUNTA($A8135:$K8135)=0,"",IF(AND(IFERROR($H8135,0)&gt;0,LEN(TRIM($K8135&amp;""))&gt;0,IFERROR(LOOKUP(2,1/((LISTS!$M$2:$M$13&lt;&gt;"")*ISNUMBER(SEARCH(LISTS!$M$2:$M$13,$I8135))),LISTS!$N$2:$N$13),"NO")="SI"),"SI","NO"))</f>
        <v/>
      </c>
      <c r="M8135" s="9">
        <f>IF(COUNTA($A8135:$K8135)=0,"",IF($K8135&lt;&gt;"",IF(COUNTIF($K$19:$K8135,$K8135)&gt;1,"SI","NO"),IF(COUNTIFS($A$19:$A8135,$A8135,$C$19:$C8135,$C8135,$J$19:$J8135,$J8135,$D$19:$D8135,$D8135)&gt;1,"SI","NO")))</f>
        <v/>
      </c>
      <c r="N8135" s="11">
        <f>IF(COUNTA($A8135:$K8135)=0,"",IF(AND($L8135="SI",$M8135="NO"),IFERROR($H8135,0),0))</f>
        <v/>
      </c>
      <c r="O8135" s="9">
        <f>IF(COUNTA($A8135:$K8135)=0,"",IF($M8135="SI","CUFE o factura duplicada dentro del reporte; no se suma dos veces",IF(IFERROR($H8135,0)&lt;=0,"DIAN reporta valor susceptible 0",IF($L8135="NO",IFERROR(LOOKUP(2,1/((LISTS!$M$2:$M$13&lt;&gt;"")*ISNUMBER(SEARCH(LISTS!$M$2:$M$13,$I8135))),LISTS!$O$2:$O$13),"Medio de pago no elegible o no identificado por DIAN"),"Apta automaticamente por pago electronico y base positiva"))))</f>
        <v/>
      </c>
    </row>
    <row r="8136">
      <c r="A8136" s="9" t="n"/>
      <c r="B8136" s="9" t="n"/>
      <c r="C8136" s="12" t="n"/>
      <c r="D8136" s="11" t="n"/>
      <c r="E8136" s="11" t="n"/>
      <c r="F8136" s="11" t="n"/>
      <c r="G8136" s="11" t="n"/>
      <c r="H8136" s="11" t="n"/>
      <c r="I8136" s="9" t="n"/>
      <c r="J8136" s="9" t="n"/>
      <c r="K8136" s="9" t="n"/>
      <c r="L8136" s="9">
        <f>IF(COUNTA($A8136:$K8136)=0,"",IF(AND(IFERROR($H8136,0)&gt;0,LEN(TRIM($K8136&amp;""))&gt;0,IFERROR(LOOKUP(2,1/((LISTS!$M$2:$M$13&lt;&gt;"")*ISNUMBER(SEARCH(LISTS!$M$2:$M$13,$I8136))),LISTS!$N$2:$N$13),"NO")="SI"),"SI","NO"))</f>
        <v/>
      </c>
      <c r="M8136" s="9">
        <f>IF(COUNTA($A8136:$K8136)=0,"",IF($K8136&lt;&gt;"",IF(COUNTIF($K$19:$K8136,$K8136)&gt;1,"SI","NO"),IF(COUNTIFS($A$19:$A8136,$A8136,$C$19:$C8136,$C8136,$J$19:$J8136,$J8136,$D$19:$D8136,$D8136)&gt;1,"SI","NO")))</f>
        <v/>
      </c>
      <c r="N8136" s="11">
        <f>IF(COUNTA($A8136:$K8136)=0,"",IF(AND($L8136="SI",$M8136="NO"),IFERROR($H8136,0),0))</f>
        <v/>
      </c>
      <c r="O8136" s="9">
        <f>IF(COUNTA($A8136:$K8136)=0,"",IF($M8136="SI","CUFE o factura duplicada dentro del reporte; no se suma dos veces",IF(IFERROR($H8136,0)&lt;=0,"DIAN reporta valor susceptible 0",IF($L8136="NO",IFERROR(LOOKUP(2,1/((LISTS!$M$2:$M$13&lt;&gt;"")*ISNUMBER(SEARCH(LISTS!$M$2:$M$13,$I8136))),LISTS!$O$2:$O$13),"Medio de pago no elegible o no identificado por DIAN"),"Apta automaticamente por pago electronico y base positiva"))))</f>
        <v/>
      </c>
    </row>
    <row r="8137">
      <c r="A8137" s="9" t="n"/>
      <c r="B8137" s="9" t="n"/>
      <c r="C8137" s="12" t="n"/>
      <c r="D8137" s="11" t="n"/>
      <c r="E8137" s="11" t="n"/>
      <c r="F8137" s="11" t="n"/>
      <c r="G8137" s="11" t="n"/>
      <c r="H8137" s="11" t="n"/>
      <c r="I8137" s="9" t="n"/>
      <c r="J8137" s="9" t="n"/>
      <c r="K8137" s="9" t="n"/>
      <c r="L8137" s="9">
        <f>IF(COUNTA($A8137:$K8137)=0,"",IF(AND(IFERROR($H8137,0)&gt;0,LEN(TRIM($K8137&amp;""))&gt;0,IFERROR(LOOKUP(2,1/((LISTS!$M$2:$M$13&lt;&gt;"")*ISNUMBER(SEARCH(LISTS!$M$2:$M$13,$I8137))),LISTS!$N$2:$N$13),"NO")="SI"),"SI","NO"))</f>
        <v/>
      </c>
      <c r="M8137" s="9">
        <f>IF(COUNTA($A8137:$K8137)=0,"",IF($K8137&lt;&gt;"",IF(COUNTIF($K$19:$K8137,$K8137)&gt;1,"SI","NO"),IF(COUNTIFS($A$19:$A8137,$A8137,$C$19:$C8137,$C8137,$J$19:$J8137,$J8137,$D$19:$D8137,$D8137)&gt;1,"SI","NO")))</f>
        <v/>
      </c>
      <c r="N8137" s="11">
        <f>IF(COUNTA($A8137:$K8137)=0,"",IF(AND($L8137="SI",$M8137="NO"),IFERROR($H8137,0),0))</f>
        <v/>
      </c>
      <c r="O8137" s="9">
        <f>IF(COUNTA($A8137:$K8137)=0,"",IF($M8137="SI","CUFE o factura duplicada dentro del reporte; no se suma dos veces",IF(IFERROR($H8137,0)&lt;=0,"DIAN reporta valor susceptible 0",IF($L8137="NO",IFERROR(LOOKUP(2,1/((LISTS!$M$2:$M$13&lt;&gt;"")*ISNUMBER(SEARCH(LISTS!$M$2:$M$13,$I8137))),LISTS!$O$2:$O$13),"Medio de pago no elegible o no identificado por DIAN"),"Apta automaticamente por pago electronico y base positiva"))))</f>
        <v/>
      </c>
    </row>
    <row r="8138">
      <c r="A8138" s="9" t="n"/>
      <c r="B8138" s="9" t="n"/>
      <c r="C8138" s="12" t="n"/>
      <c r="D8138" s="11" t="n"/>
      <c r="E8138" s="11" t="n"/>
      <c r="F8138" s="11" t="n"/>
      <c r="G8138" s="11" t="n"/>
      <c r="H8138" s="11" t="n"/>
      <c r="I8138" s="9" t="n"/>
      <c r="J8138" s="9" t="n"/>
      <c r="K8138" s="9" t="n"/>
      <c r="L8138" s="9">
        <f>IF(COUNTA($A8138:$K8138)=0,"",IF(AND(IFERROR($H8138,0)&gt;0,LEN(TRIM($K8138&amp;""))&gt;0,IFERROR(LOOKUP(2,1/((LISTS!$M$2:$M$13&lt;&gt;"")*ISNUMBER(SEARCH(LISTS!$M$2:$M$13,$I8138))),LISTS!$N$2:$N$13),"NO")="SI"),"SI","NO"))</f>
        <v/>
      </c>
      <c r="M8138" s="9">
        <f>IF(COUNTA($A8138:$K8138)=0,"",IF($K8138&lt;&gt;"",IF(COUNTIF($K$19:$K8138,$K8138)&gt;1,"SI","NO"),IF(COUNTIFS($A$19:$A8138,$A8138,$C$19:$C8138,$C8138,$J$19:$J8138,$J8138,$D$19:$D8138,$D8138)&gt;1,"SI","NO")))</f>
        <v/>
      </c>
      <c r="N8138" s="11">
        <f>IF(COUNTA($A8138:$K8138)=0,"",IF(AND($L8138="SI",$M8138="NO"),IFERROR($H8138,0),0))</f>
        <v/>
      </c>
      <c r="O8138" s="9">
        <f>IF(COUNTA($A8138:$K8138)=0,"",IF($M8138="SI","CUFE o factura duplicada dentro del reporte; no se suma dos veces",IF(IFERROR($H8138,0)&lt;=0,"DIAN reporta valor susceptible 0",IF($L8138="NO",IFERROR(LOOKUP(2,1/((LISTS!$M$2:$M$13&lt;&gt;"")*ISNUMBER(SEARCH(LISTS!$M$2:$M$13,$I8138))),LISTS!$O$2:$O$13),"Medio de pago no elegible o no identificado por DIAN"),"Apta automaticamente por pago electronico y base positiva"))))</f>
        <v/>
      </c>
    </row>
    <row r="8139">
      <c r="A8139" s="9" t="n"/>
      <c r="B8139" s="9" t="n"/>
      <c r="C8139" s="12" t="n"/>
      <c r="D8139" s="11" t="n"/>
      <c r="E8139" s="11" t="n"/>
      <c r="F8139" s="11" t="n"/>
      <c r="G8139" s="11" t="n"/>
      <c r="H8139" s="11" t="n"/>
      <c r="I8139" s="9" t="n"/>
      <c r="J8139" s="9" t="n"/>
      <c r="K8139" s="9" t="n"/>
      <c r="L8139" s="9">
        <f>IF(COUNTA($A8139:$K8139)=0,"",IF(AND(IFERROR($H8139,0)&gt;0,LEN(TRIM($K8139&amp;""))&gt;0,IFERROR(LOOKUP(2,1/((LISTS!$M$2:$M$13&lt;&gt;"")*ISNUMBER(SEARCH(LISTS!$M$2:$M$13,$I8139))),LISTS!$N$2:$N$13),"NO")="SI"),"SI","NO"))</f>
        <v/>
      </c>
      <c r="M8139" s="9">
        <f>IF(COUNTA($A8139:$K8139)=0,"",IF($K8139&lt;&gt;"",IF(COUNTIF($K$19:$K8139,$K8139)&gt;1,"SI","NO"),IF(COUNTIFS($A$19:$A8139,$A8139,$C$19:$C8139,$C8139,$J$19:$J8139,$J8139,$D$19:$D8139,$D8139)&gt;1,"SI","NO")))</f>
        <v/>
      </c>
      <c r="N8139" s="11">
        <f>IF(COUNTA($A8139:$K8139)=0,"",IF(AND($L8139="SI",$M8139="NO"),IFERROR($H8139,0),0))</f>
        <v/>
      </c>
      <c r="O8139" s="9">
        <f>IF(COUNTA($A8139:$K8139)=0,"",IF($M8139="SI","CUFE o factura duplicada dentro del reporte; no se suma dos veces",IF(IFERROR($H8139,0)&lt;=0,"DIAN reporta valor susceptible 0",IF($L8139="NO",IFERROR(LOOKUP(2,1/((LISTS!$M$2:$M$13&lt;&gt;"")*ISNUMBER(SEARCH(LISTS!$M$2:$M$13,$I8139))),LISTS!$O$2:$O$13),"Medio de pago no elegible o no identificado por DIAN"),"Apta automaticamente por pago electronico y base positiva"))))</f>
        <v/>
      </c>
    </row>
    <row r="8140">
      <c r="A8140" s="9" t="n"/>
      <c r="B8140" s="9" t="n"/>
      <c r="C8140" s="12" t="n"/>
      <c r="D8140" s="11" t="n"/>
      <c r="E8140" s="11" t="n"/>
      <c r="F8140" s="11" t="n"/>
      <c r="G8140" s="11" t="n"/>
      <c r="H8140" s="11" t="n"/>
      <c r="I8140" s="9" t="n"/>
      <c r="J8140" s="9" t="n"/>
      <c r="K8140" s="9" t="n"/>
      <c r="L8140" s="9">
        <f>IF(COUNTA($A8140:$K8140)=0,"",IF(AND(IFERROR($H8140,0)&gt;0,LEN(TRIM($K8140&amp;""))&gt;0,IFERROR(LOOKUP(2,1/((LISTS!$M$2:$M$13&lt;&gt;"")*ISNUMBER(SEARCH(LISTS!$M$2:$M$13,$I8140))),LISTS!$N$2:$N$13),"NO")="SI"),"SI","NO"))</f>
        <v/>
      </c>
      <c r="M8140" s="9">
        <f>IF(COUNTA($A8140:$K8140)=0,"",IF($K8140&lt;&gt;"",IF(COUNTIF($K$19:$K8140,$K8140)&gt;1,"SI","NO"),IF(COUNTIFS($A$19:$A8140,$A8140,$C$19:$C8140,$C8140,$J$19:$J8140,$J8140,$D$19:$D8140,$D8140)&gt;1,"SI","NO")))</f>
        <v/>
      </c>
      <c r="N8140" s="11">
        <f>IF(COUNTA($A8140:$K8140)=0,"",IF(AND($L8140="SI",$M8140="NO"),IFERROR($H8140,0),0))</f>
        <v/>
      </c>
      <c r="O8140" s="9">
        <f>IF(COUNTA($A8140:$K8140)=0,"",IF($M8140="SI","CUFE o factura duplicada dentro del reporte; no se suma dos veces",IF(IFERROR($H8140,0)&lt;=0,"DIAN reporta valor susceptible 0",IF($L8140="NO",IFERROR(LOOKUP(2,1/((LISTS!$M$2:$M$13&lt;&gt;"")*ISNUMBER(SEARCH(LISTS!$M$2:$M$13,$I8140))),LISTS!$O$2:$O$13),"Medio de pago no elegible o no identificado por DIAN"),"Apta automaticamente por pago electronico y base positiva"))))</f>
        <v/>
      </c>
    </row>
    <row r="8141">
      <c r="A8141" s="9" t="n"/>
      <c r="B8141" s="9" t="n"/>
      <c r="C8141" s="12" t="n"/>
      <c r="D8141" s="11" t="n"/>
      <c r="E8141" s="11" t="n"/>
      <c r="F8141" s="11" t="n"/>
      <c r="G8141" s="11" t="n"/>
      <c r="H8141" s="11" t="n"/>
      <c r="I8141" s="9" t="n"/>
      <c r="J8141" s="9" t="n"/>
      <c r="K8141" s="9" t="n"/>
      <c r="L8141" s="9">
        <f>IF(COUNTA($A8141:$K8141)=0,"",IF(AND(IFERROR($H8141,0)&gt;0,LEN(TRIM($K8141&amp;""))&gt;0,IFERROR(LOOKUP(2,1/((LISTS!$M$2:$M$13&lt;&gt;"")*ISNUMBER(SEARCH(LISTS!$M$2:$M$13,$I8141))),LISTS!$N$2:$N$13),"NO")="SI"),"SI","NO"))</f>
        <v/>
      </c>
      <c r="M8141" s="9">
        <f>IF(COUNTA($A8141:$K8141)=0,"",IF($K8141&lt;&gt;"",IF(COUNTIF($K$19:$K8141,$K8141)&gt;1,"SI","NO"),IF(COUNTIFS($A$19:$A8141,$A8141,$C$19:$C8141,$C8141,$J$19:$J8141,$J8141,$D$19:$D8141,$D8141)&gt;1,"SI","NO")))</f>
        <v/>
      </c>
      <c r="N8141" s="11">
        <f>IF(COUNTA($A8141:$K8141)=0,"",IF(AND($L8141="SI",$M8141="NO"),IFERROR($H8141,0),0))</f>
        <v/>
      </c>
      <c r="O8141" s="9">
        <f>IF(COUNTA($A8141:$K8141)=0,"",IF($M8141="SI","CUFE o factura duplicada dentro del reporte; no se suma dos veces",IF(IFERROR($H8141,0)&lt;=0,"DIAN reporta valor susceptible 0",IF($L8141="NO",IFERROR(LOOKUP(2,1/((LISTS!$M$2:$M$13&lt;&gt;"")*ISNUMBER(SEARCH(LISTS!$M$2:$M$13,$I8141))),LISTS!$O$2:$O$13),"Medio de pago no elegible o no identificado por DIAN"),"Apta automaticamente por pago electronico y base positiva"))))</f>
        <v/>
      </c>
    </row>
    <row r="8142">
      <c r="A8142" s="9" t="n"/>
      <c r="B8142" s="9" t="n"/>
      <c r="C8142" s="12" t="n"/>
      <c r="D8142" s="11" t="n"/>
      <c r="E8142" s="11" t="n"/>
      <c r="F8142" s="11" t="n"/>
      <c r="G8142" s="11" t="n"/>
      <c r="H8142" s="11" t="n"/>
      <c r="I8142" s="9" t="n"/>
      <c r="J8142" s="9" t="n"/>
      <c r="K8142" s="9" t="n"/>
      <c r="L8142" s="9">
        <f>IF(COUNTA($A8142:$K8142)=0,"",IF(AND(IFERROR($H8142,0)&gt;0,LEN(TRIM($K8142&amp;""))&gt;0,IFERROR(LOOKUP(2,1/((LISTS!$M$2:$M$13&lt;&gt;"")*ISNUMBER(SEARCH(LISTS!$M$2:$M$13,$I8142))),LISTS!$N$2:$N$13),"NO")="SI"),"SI","NO"))</f>
        <v/>
      </c>
      <c r="M8142" s="9">
        <f>IF(COUNTA($A8142:$K8142)=0,"",IF($K8142&lt;&gt;"",IF(COUNTIF($K$19:$K8142,$K8142)&gt;1,"SI","NO"),IF(COUNTIFS($A$19:$A8142,$A8142,$C$19:$C8142,$C8142,$J$19:$J8142,$J8142,$D$19:$D8142,$D8142)&gt;1,"SI","NO")))</f>
        <v/>
      </c>
      <c r="N8142" s="11">
        <f>IF(COUNTA($A8142:$K8142)=0,"",IF(AND($L8142="SI",$M8142="NO"),IFERROR($H8142,0),0))</f>
        <v/>
      </c>
      <c r="O8142" s="9">
        <f>IF(COUNTA($A8142:$K8142)=0,"",IF($M8142="SI","CUFE o factura duplicada dentro del reporte; no se suma dos veces",IF(IFERROR($H8142,0)&lt;=0,"DIAN reporta valor susceptible 0",IF($L8142="NO",IFERROR(LOOKUP(2,1/((LISTS!$M$2:$M$13&lt;&gt;"")*ISNUMBER(SEARCH(LISTS!$M$2:$M$13,$I8142))),LISTS!$O$2:$O$13),"Medio de pago no elegible o no identificado por DIAN"),"Apta automaticamente por pago electronico y base positiva"))))</f>
        <v/>
      </c>
    </row>
    <row r="8143">
      <c r="A8143" s="9" t="n"/>
      <c r="B8143" s="9" t="n"/>
      <c r="C8143" s="12" t="n"/>
      <c r="D8143" s="11" t="n"/>
      <c r="E8143" s="11" t="n"/>
      <c r="F8143" s="11" t="n"/>
      <c r="G8143" s="11" t="n"/>
      <c r="H8143" s="11" t="n"/>
      <c r="I8143" s="9" t="n"/>
      <c r="J8143" s="9" t="n"/>
      <c r="K8143" s="9" t="n"/>
      <c r="L8143" s="9">
        <f>IF(COUNTA($A8143:$K8143)=0,"",IF(AND(IFERROR($H8143,0)&gt;0,LEN(TRIM($K8143&amp;""))&gt;0,IFERROR(LOOKUP(2,1/((LISTS!$M$2:$M$13&lt;&gt;"")*ISNUMBER(SEARCH(LISTS!$M$2:$M$13,$I8143))),LISTS!$N$2:$N$13),"NO")="SI"),"SI","NO"))</f>
        <v/>
      </c>
      <c r="M8143" s="9">
        <f>IF(COUNTA($A8143:$K8143)=0,"",IF($K8143&lt;&gt;"",IF(COUNTIF($K$19:$K8143,$K8143)&gt;1,"SI","NO"),IF(COUNTIFS($A$19:$A8143,$A8143,$C$19:$C8143,$C8143,$J$19:$J8143,$J8143,$D$19:$D8143,$D8143)&gt;1,"SI","NO")))</f>
        <v/>
      </c>
      <c r="N8143" s="11">
        <f>IF(COUNTA($A8143:$K8143)=0,"",IF(AND($L8143="SI",$M8143="NO"),IFERROR($H8143,0),0))</f>
        <v/>
      </c>
      <c r="O8143" s="9">
        <f>IF(COUNTA($A8143:$K8143)=0,"",IF($M8143="SI","CUFE o factura duplicada dentro del reporte; no se suma dos veces",IF(IFERROR($H8143,0)&lt;=0,"DIAN reporta valor susceptible 0",IF($L8143="NO",IFERROR(LOOKUP(2,1/((LISTS!$M$2:$M$13&lt;&gt;"")*ISNUMBER(SEARCH(LISTS!$M$2:$M$13,$I8143))),LISTS!$O$2:$O$13),"Medio de pago no elegible o no identificado por DIAN"),"Apta automaticamente por pago electronico y base positiva"))))</f>
        <v/>
      </c>
    </row>
    <row r="8144">
      <c r="A8144" s="9" t="n"/>
      <c r="B8144" s="9" t="n"/>
      <c r="C8144" s="12" t="n"/>
      <c r="D8144" s="11" t="n"/>
      <c r="E8144" s="11" t="n"/>
      <c r="F8144" s="11" t="n"/>
      <c r="G8144" s="11" t="n"/>
      <c r="H8144" s="11" t="n"/>
      <c r="I8144" s="9" t="n"/>
      <c r="J8144" s="9" t="n"/>
      <c r="K8144" s="9" t="n"/>
      <c r="L8144" s="9">
        <f>IF(COUNTA($A8144:$K8144)=0,"",IF(AND(IFERROR($H8144,0)&gt;0,LEN(TRIM($K8144&amp;""))&gt;0,IFERROR(LOOKUP(2,1/((LISTS!$M$2:$M$13&lt;&gt;"")*ISNUMBER(SEARCH(LISTS!$M$2:$M$13,$I8144))),LISTS!$N$2:$N$13),"NO")="SI"),"SI","NO"))</f>
        <v/>
      </c>
      <c r="M8144" s="9">
        <f>IF(COUNTA($A8144:$K8144)=0,"",IF($K8144&lt;&gt;"",IF(COUNTIF($K$19:$K8144,$K8144)&gt;1,"SI","NO"),IF(COUNTIFS($A$19:$A8144,$A8144,$C$19:$C8144,$C8144,$J$19:$J8144,$J8144,$D$19:$D8144,$D8144)&gt;1,"SI","NO")))</f>
        <v/>
      </c>
      <c r="N8144" s="11">
        <f>IF(COUNTA($A8144:$K8144)=0,"",IF(AND($L8144="SI",$M8144="NO"),IFERROR($H8144,0),0))</f>
        <v/>
      </c>
      <c r="O8144" s="9">
        <f>IF(COUNTA($A8144:$K8144)=0,"",IF($M8144="SI","CUFE o factura duplicada dentro del reporte; no se suma dos veces",IF(IFERROR($H8144,0)&lt;=0,"DIAN reporta valor susceptible 0",IF($L8144="NO",IFERROR(LOOKUP(2,1/((LISTS!$M$2:$M$13&lt;&gt;"")*ISNUMBER(SEARCH(LISTS!$M$2:$M$13,$I8144))),LISTS!$O$2:$O$13),"Medio de pago no elegible o no identificado por DIAN"),"Apta automaticamente por pago electronico y base positiva"))))</f>
        <v/>
      </c>
    </row>
    <row r="8145">
      <c r="A8145" s="9" t="n"/>
      <c r="B8145" s="9" t="n"/>
      <c r="C8145" s="12" t="n"/>
      <c r="D8145" s="11" t="n"/>
      <c r="E8145" s="11" t="n"/>
      <c r="F8145" s="11" t="n"/>
      <c r="G8145" s="11" t="n"/>
      <c r="H8145" s="11" t="n"/>
      <c r="I8145" s="9" t="n"/>
      <c r="J8145" s="9" t="n"/>
      <c r="K8145" s="9" t="n"/>
      <c r="L8145" s="9">
        <f>IF(COUNTA($A8145:$K8145)=0,"",IF(AND(IFERROR($H8145,0)&gt;0,LEN(TRIM($K8145&amp;""))&gt;0,IFERROR(LOOKUP(2,1/((LISTS!$M$2:$M$13&lt;&gt;"")*ISNUMBER(SEARCH(LISTS!$M$2:$M$13,$I8145))),LISTS!$N$2:$N$13),"NO")="SI"),"SI","NO"))</f>
        <v/>
      </c>
      <c r="M8145" s="9">
        <f>IF(COUNTA($A8145:$K8145)=0,"",IF($K8145&lt;&gt;"",IF(COUNTIF($K$19:$K8145,$K8145)&gt;1,"SI","NO"),IF(COUNTIFS($A$19:$A8145,$A8145,$C$19:$C8145,$C8145,$J$19:$J8145,$J8145,$D$19:$D8145,$D8145)&gt;1,"SI","NO")))</f>
        <v/>
      </c>
      <c r="N8145" s="11">
        <f>IF(COUNTA($A8145:$K8145)=0,"",IF(AND($L8145="SI",$M8145="NO"),IFERROR($H8145,0),0))</f>
        <v/>
      </c>
      <c r="O8145" s="9">
        <f>IF(COUNTA($A8145:$K8145)=0,"",IF($M8145="SI","CUFE o factura duplicada dentro del reporte; no se suma dos veces",IF(IFERROR($H8145,0)&lt;=0,"DIAN reporta valor susceptible 0",IF($L8145="NO",IFERROR(LOOKUP(2,1/((LISTS!$M$2:$M$13&lt;&gt;"")*ISNUMBER(SEARCH(LISTS!$M$2:$M$13,$I8145))),LISTS!$O$2:$O$13),"Medio de pago no elegible o no identificado por DIAN"),"Apta automaticamente por pago electronico y base positiva"))))</f>
        <v/>
      </c>
    </row>
    <row r="8146">
      <c r="A8146" s="9" t="n"/>
      <c r="B8146" s="9" t="n"/>
      <c r="C8146" s="12" t="n"/>
      <c r="D8146" s="11" t="n"/>
      <c r="E8146" s="11" t="n"/>
      <c r="F8146" s="11" t="n"/>
      <c r="G8146" s="11" t="n"/>
      <c r="H8146" s="11" t="n"/>
      <c r="I8146" s="9" t="n"/>
      <c r="J8146" s="9" t="n"/>
      <c r="K8146" s="9" t="n"/>
      <c r="L8146" s="9">
        <f>IF(COUNTA($A8146:$K8146)=0,"",IF(AND(IFERROR($H8146,0)&gt;0,LEN(TRIM($K8146&amp;""))&gt;0,IFERROR(LOOKUP(2,1/((LISTS!$M$2:$M$13&lt;&gt;"")*ISNUMBER(SEARCH(LISTS!$M$2:$M$13,$I8146))),LISTS!$N$2:$N$13),"NO")="SI"),"SI","NO"))</f>
        <v/>
      </c>
      <c r="M8146" s="9">
        <f>IF(COUNTA($A8146:$K8146)=0,"",IF($K8146&lt;&gt;"",IF(COUNTIF($K$19:$K8146,$K8146)&gt;1,"SI","NO"),IF(COUNTIFS($A$19:$A8146,$A8146,$C$19:$C8146,$C8146,$J$19:$J8146,$J8146,$D$19:$D8146,$D8146)&gt;1,"SI","NO")))</f>
        <v/>
      </c>
      <c r="N8146" s="11">
        <f>IF(COUNTA($A8146:$K8146)=0,"",IF(AND($L8146="SI",$M8146="NO"),IFERROR($H8146,0),0))</f>
        <v/>
      </c>
      <c r="O8146" s="9">
        <f>IF(COUNTA($A8146:$K8146)=0,"",IF($M8146="SI","CUFE o factura duplicada dentro del reporte; no se suma dos veces",IF(IFERROR($H8146,0)&lt;=0,"DIAN reporta valor susceptible 0",IF($L8146="NO",IFERROR(LOOKUP(2,1/((LISTS!$M$2:$M$13&lt;&gt;"")*ISNUMBER(SEARCH(LISTS!$M$2:$M$13,$I8146))),LISTS!$O$2:$O$13),"Medio de pago no elegible o no identificado por DIAN"),"Apta automaticamente por pago electronico y base positiva"))))</f>
        <v/>
      </c>
    </row>
    <row r="8147">
      <c r="A8147" s="9" t="n"/>
      <c r="B8147" s="9" t="n"/>
      <c r="C8147" s="12" t="n"/>
      <c r="D8147" s="11" t="n"/>
      <c r="E8147" s="11" t="n"/>
      <c r="F8147" s="11" t="n"/>
      <c r="G8147" s="11" t="n"/>
      <c r="H8147" s="11" t="n"/>
      <c r="I8147" s="9" t="n"/>
      <c r="J8147" s="9" t="n"/>
      <c r="K8147" s="9" t="n"/>
      <c r="L8147" s="9">
        <f>IF(COUNTA($A8147:$K8147)=0,"",IF(AND(IFERROR($H8147,0)&gt;0,LEN(TRIM($K8147&amp;""))&gt;0,IFERROR(LOOKUP(2,1/((LISTS!$M$2:$M$13&lt;&gt;"")*ISNUMBER(SEARCH(LISTS!$M$2:$M$13,$I8147))),LISTS!$N$2:$N$13),"NO")="SI"),"SI","NO"))</f>
        <v/>
      </c>
      <c r="M8147" s="9">
        <f>IF(COUNTA($A8147:$K8147)=0,"",IF($K8147&lt;&gt;"",IF(COUNTIF($K$19:$K8147,$K8147)&gt;1,"SI","NO"),IF(COUNTIFS($A$19:$A8147,$A8147,$C$19:$C8147,$C8147,$J$19:$J8147,$J8147,$D$19:$D8147,$D8147)&gt;1,"SI","NO")))</f>
        <v/>
      </c>
      <c r="N8147" s="11">
        <f>IF(COUNTA($A8147:$K8147)=0,"",IF(AND($L8147="SI",$M8147="NO"),IFERROR($H8147,0),0))</f>
        <v/>
      </c>
      <c r="O8147" s="9">
        <f>IF(COUNTA($A8147:$K8147)=0,"",IF($M8147="SI","CUFE o factura duplicada dentro del reporte; no se suma dos veces",IF(IFERROR($H8147,0)&lt;=0,"DIAN reporta valor susceptible 0",IF($L8147="NO",IFERROR(LOOKUP(2,1/((LISTS!$M$2:$M$13&lt;&gt;"")*ISNUMBER(SEARCH(LISTS!$M$2:$M$13,$I8147))),LISTS!$O$2:$O$13),"Medio de pago no elegible o no identificado por DIAN"),"Apta automaticamente por pago electronico y base positiva"))))</f>
        <v/>
      </c>
    </row>
    <row r="8148">
      <c r="A8148" s="9" t="n"/>
      <c r="B8148" s="9" t="n"/>
      <c r="C8148" s="12" t="n"/>
      <c r="D8148" s="11" t="n"/>
      <c r="E8148" s="11" t="n"/>
      <c r="F8148" s="11" t="n"/>
      <c r="G8148" s="11" t="n"/>
      <c r="H8148" s="11" t="n"/>
      <c r="I8148" s="9" t="n"/>
      <c r="J8148" s="9" t="n"/>
      <c r="K8148" s="9" t="n"/>
      <c r="L8148" s="9">
        <f>IF(COUNTA($A8148:$K8148)=0,"",IF(AND(IFERROR($H8148,0)&gt;0,LEN(TRIM($K8148&amp;""))&gt;0,IFERROR(LOOKUP(2,1/((LISTS!$M$2:$M$13&lt;&gt;"")*ISNUMBER(SEARCH(LISTS!$M$2:$M$13,$I8148))),LISTS!$N$2:$N$13),"NO")="SI"),"SI","NO"))</f>
        <v/>
      </c>
      <c r="M8148" s="9">
        <f>IF(COUNTA($A8148:$K8148)=0,"",IF($K8148&lt;&gt;"",IF(COUNTIF($K$19:$K8148,$K8148)&gt;1,"SI","NO"),IF(COUNTIFS($A$19:$A8148,$A8148,$C$19:$C8148,$C8148,$J$19:$J8148,$J8148,$D$19:$D8148,$D8148)&gt;1,"SI","NO")))</f>
        <v/>
      </c>
      <c r="N8148" s="11">
        <f>IF(COUNTA($A8148:$K8148)=0,"",IF(AND($L8148="SI",$M8148="NO"),IFERROR($H8148,0),0))</f>
        <v/>
      </c>
      <c r="O8148" s="9">
        <f>IF(COUNTA($A8148:$K8148)=0,"",IF($M8148="SI","CUFE o factura duplicada dentro del reporte; no se suma dos veces",IF(IFERROR($H8148,0)&lt;=0,"DIAN reporta valor susceptible 0",IF($L8148="NO",IFERROR(LOOKUP(2,1/((LISTS!$M$2:$M$13&lt;&gt;"")*ISNUMBER(SEARCH(LISTS!$M$2:$M$13,$I8148))),LISTS!$O$2:$O$13),"Medio de pago no elegible o no identificado por DIAN"),"Apta automaticamente por pago electronico y base positiva"))))</f>
        <v/>
      </c>
    </row>
    <row r="8149">
      <c r="A8149" s="9" t="n"/>
      <c r="B8149" s="9" t="n"/>
      <c r="C8149" s="12" t="n"/>
      <c r="D8149" s="11" t="n"/>
      <c r="E8149" s="11" t="n"/>
      <c r="F8149" s="11" t="n"/>
      <c r="G8149" s="11" t="n"/>
      <c r="H8149" s="11" t="n"/>
      <c r="I8149" s="9" t="n"/>
      <c r="J8149" s="9" t="n"/>
      <c r="K8149" s="9" t="n"/>
      <c r="L8149" s="9">
        <f>IF(COUNTA($A8149:$K8149)=0,"",IF(AND(IFERROR($H8149,0)&gt;0,LEN(TRIM($K8149&amp;""))&gt;0,IFERROR(LOOKUP(2,1/((LISTS!$M$2:$M$13&lt;&gt;"")*ISNUMBER(SEARCH(LISTS!$M$2:$M$13,$I8149))),LISTS!$N$2:$N$13),"NO")="SI"),"SI","NO"))</f>
        <v/>
      </c>
      <c r="M8149" s="9">
        <f>IF(COUNTA($A8149:$K8149)=0,"",IF($K8149&lt;&gt;"",IF(COUNTIF($K$19:$K8149,$K8149)&gt;1,"SI","NO"),IF(COUNTIFS($A$19:$A8149,$A8149,$C$19:$C8149,$C8149,$J$19:$J8149,$J8149,$D$19:$D8149,$D8149)&gt;1,"SI","NO")))</f>
        <v/>
      </c>
      <c r="N8149" s="11">
        <f>IF(COUNTA($A8149:$K8149)=0,"",IF(AND($L8149="SI",$M8149="NO"),IFERROR($H8149,0),0))</f>
        <v/>
      </c>
      <c r="O8149" s="9">
        <f>IF(COUNTA($A8149:$K8149)=0,"",IF($M8149="SI","CUFE o factura duplicada dentro del reporte; no se suma dos veces",IF(IFERROR($H8149,0)&lt;=0,"DIAN reporta valor susceptible 0",IF($L8149="NO",IFERROR(LOOKUP(2,1/((LISTS!$M$2:$M$13&lt;&gt;"")*ISNUMBER(SEARCH(LISTS!$M$2:$M$13,$I8149))),LISTS!$O$2:$O$13),"Medio de pago no elegible o no identificado por DIAN"),"Apta automaticamente por pago electronico y base positiva"))))</f>
        <v/>
      </c>
    </row>
    <row r="8150">
      <c r="A8150" s="9" t="n"/>
      <c r="B8150" s="9" t="n"/>
      <c r="C8150" s="12" t="n"/>
      <c r="D8150" s="11" t="n"/>
      <c r="E8150" s="11" t="n"/>
      <c r="F8150" s="11" t="n"/>
      <c r="G8150" s="11" t="n"/>
      <c r="H8150" s="11" t="n"/>
      <c r="I8150" s="9" t="n"/>
      <c r="J8150" s="9" t="n"/>
      <c r="K8150" s="9" t="n"/>
      <c r="L8150" s="9">
        <f>IF(COUNTA($A8150:$K8150)=0,"",IF(AND(IFERROR($H8150,0)&gt;0,LEN(TRIM($K8150&amp;""))&gt;0,IFERROR(LOOKUP(2,1/((LISTS!$M$2:$M$13&lt;&gt;"")*ISNUMBER(SEARCH(LISTS!$M$2:$M$13,$I8150))),LISTS!$N$2:$N$13),"NO")="SI"),"SI","NO"))</f>
        <v/>
      </c>
      <c r="M8150" s="9">
        <f>IF(COUNTA($A8150:$K8150)=0,"",IF($K8150&lt;&gt;"",IF(COUNTIF($K$19:$K8150,$K8150)&gt;1,"SI","NO"),IF(COUNTIFS($A$19:$A8150,$A8150,$C$19:$C8150,$C8150,$J$19:$J8150,$J8150,$D$19:$D8150,$D8150)&gt;1,"SI","NO")))</f>
        <v/>
      </c>
      <c r="N8150" s="11">
        <f>IF(COUNTA($A8150:$K8150)=0,"",IF(AND($L8150="SI",$M8150="NO"),IFERROR($H8150,0),0))</f>
        <v/>
      </c>
      <c r="O8150" s="9">
        <f>IF(COUNTA($A8150:$K8150)=0,"",IF($M8150="SI","CUFE o factura duplicada dentro del reporte; no se suma dos veces",IF(IFERROR($H8150,0)&lt;=0,"DIAN reporta valor susceptible 0",IF($L8150="NO",IFERROR(LOOKUP(2,1/((LISTS!$M$2:$M$13&lt;&gt;"")*ISNUMBER(SEARCH(LISTS!$M$2:$M$13,$I8150))),LISTS!$O$2:$O$13),"Medio de pago no elegible o no identificado por DIAN"),"Apta automaticamente por pago electronico y base positiva"))))</f>
        <v/>
      </c>
    </row>
    <row r="8151">
      <c r="A8151" s="9" t="n"/>
      <c r="B8151" s="9" t="n"/>
      <c r="C8151" s="12" t="n"/>
      <c r="D8151" s="11" t="n"/>
      <c r="E8151" s="11" t="n"/>
      <c r="F8151" s="11" t="n"/>
      <c r="G8151" s="11" t="n"/>
      <c r="H8151" s="11" t="n"/>
      <c r="I8151" s="9" t="n"/>
      <c r="J8151" s="9" t="n"/>
      <c r="K8151" s="9" t="n"/>
      <c r="L8151" s="9">
        <f>IF(COUNTA($A8151:$K8151)=0,"",IF(AND(IFERROR($H8151,0)&gt;0,LEN(TRIM($K8151&amp;""))&gt;0,IFERROR(LOOKUP(2,1/((LISTS!$M$2:$M$13&lt;&gt;"")*ISNUMBER(SEARCH(LISTS!$M$2:$M$13,$I8151))),LISTS!$N$2:$N$13),"NO")="SI"),"SI","NO"))</f>
        <v/>
      </c>
      <c r="M8151" s="9">
        <f>IF(COUNTA($A8151:$K8151)=0,"",IF($K8151&lt;&gt;"",IF(COUNTIF($K$19:$K8151,$K8151)&gt;1,"SI","NO"),IF(COUNTIFS($A$19:$A8151,$A8151,$C$19:$C8151,$C8151,$J$19:$J8151,$J8151,$D$19:$D8151,$D8151)&gt;1,"SI","NO")))</f>
        <v/>
      </c>
      <c r="N8151" s="11">
        <f>IF(COUNTA($A8151:$K8151)=0,"",IF(AND($L8151="SI",$M8151="NO"),IFERROR($H8151,0),0))</f>
        <v/>
      </c>
      <c r="O8151" s="9">
        <f>IF(COUNTA($A8151:$K8151)=0,"",IF($M8151="SI","CUFE o factura duplicada dentro del reporte; no se suma dos veces",IF(IFERROR($H8151,0)&lt;=0,"DIAN reporta valor susceptible 0",IF($L8151="NO",IFERROR(LOOKUP(2,1/((LISTS!$M$2:$M$13&lt;&gt;"")*ISNUMBER(SEARCH(LISTS!$M$2:$M$13,$I8151))),LISTS!$O$2:$O$13),"Medio de pago no elegible o no identificado por DIAN"),"Apta automaticamente por pago electronico y base positiva"))))</f>
        <v/>
      </c>
    </row>
    <row r="8152">
      <c r="A8152" s="9" t="n"/>
      <c r="B8152" s="9" t="n"/>
      <c r="C8152" s="12" t="n"/>
      <c r="D8152" s="11" t="n"/>
      <c r="E8152" s="11" t="n"/>
      <c r="F8152" s="11" t="n"/>
      <c r="G8152" s="11" t="n"/>
      <c r="H8152" s="11" t="n"/>
      <c r="I8152" s="9" t="n"/>
      <c r="J8152" s="9" t="n"/>
      <c r="K8152" s="9" t="n"/>
      <c r="L8152" s="9">
        <f>IF(COUNTA($A8152:$K8152)=0,"",IF(AND(IFERROR($H8152,0)&gt;0,LEN(TRIM($K8152&amp;""))&gt;0,IFERROR(LOOKUP(2,1/((LISTS!$M$2:$M$13&lt;&gt;"")*ISNUMBER(SEARCH(LISTS!$M$2:$M$13,$I8152))),LISTS!$N$2:$N$13),"NO")="SI"),"SI","NO"))</f>
        <v/>
      </c>
      <c r="M8152" s="9">
        <f>IF(COUNTA($A8152:$K8152)=0,"",IF($K8152&lt;&gt;"",IF(COUNTIF($K$19:$K8152,$K8152)&gt;1,"SI","NO"),IF(COUNTIFS($A$19:$A8152,$A8152,$C$19:$C8152,$C8152,$J$19:$J8152,$J8152,$D$19:$D8152,$D8152)&gt;1,"SI","NO")))</f>
        <v/>
      </c>
      <c r="N8152" s="11">
        <f>IF(COUNTA($A8152:$K8152)=0,"",IF(AND($L8152="SI",$M8152="NO"),IFERROR($H8152,0),0))</f>
        <v/>
      </c>
      <c r="O8152" s="9">
        <f>IF(COUNTA($A8152:$K8152)=0,"",IF($M8152="SI","CUFE o factura duplicada dentro del reporte; no se suma dos veces",IF(IFERROR($H8152,0)&lt;=0,"DIAN reporta valor susceptible 0",IF($L8152="NO",IFERROR(LOOKUP(2,1/((LISTS!$M$2:$M$13&lt;&gt;"")*ISNUMBER(SEARCH(LISTS!$M$2:$M$13,$I8152))),LISTS!$O$2:$O$13),"Medio de pago no elegible o no identificado por DIAN"),"Apta automaticamente por pago electronico y base positiva"))))</f>
        <v/>
      </c>
    </row>
    <row r="8153">
      <c r="A8153" s="9" t="n"/>
      <c r="B8153" s="9" t="n"/>
      <c r="C8153" s="12" t="n"/>
      <c r="D8153" s="11" t="n"/>
      <c r="E8153" s="11" t="n"/>
      <c r="F8153" s="11" t="n"/>
      <c r="G8153" s="11" t="n"/>
      <c r="H8153" s="11" t="n"/>
      <c r="I8153" s="9" t="n"/>
      <c r="J8153" s="9" t="n"/>
      <c r="K8153" s="9" t="n"/>
      <c r="L8153" s="9">
        <f>IF(COUNTA($A8153:$K8153)=0,"",IF(AND(IFERROR($H8153,0)&gt;0,LEN(TRIM($K8153&amp;""))&gt;0,IFERROR(LOOKUP(2,1/((LISTS!$M$2:$M$13&lt;&gt;"")*ISNUMBER(SEARCH(LISTS!$M$2:$M$13,$I8153))),LISTS!$N$2:$N$13),"NO")="SI"),"SI","NO"))</f>
        <v/>
      </c>
      <c r="M8153" s="9">
        <f>IF(COUNTA($A8153:$K8153)=0,"",IF($K8153&lt;&gt;"",IF(COUNTIF($K$19:$K8153,$K8153)&gt;1,"SI","NO"),IF(COUNTIFS($A$19:$A8153,$A8153,$C$19:$C8153,$C8153,$J$19:$J8153,$J8153,$D$19:$D8153,$D8153)&gt;1,"SI","NO")))</f>
        <v/>
      </c>
      <c r="N8153" s="11">
        <f>IF(COUNTA($A8153:$K8153)=0,"",IF(AND($L8153="SI",$M8153="NO"),IFERROR($H8153,0),0))</f>
        <v/>
      </c>
      <c r="O8153" s="9">
        <f>IF(COUNTA($A8153:$K8153)=0,"",IF($M8153="SI","CUFE o factura duplicada dentro del reporte; no se suma dos veces",IF(IFERROR($H8153,0)&lt;=0,"DIAN reporta valor susceptible 0",IF($L8153="NO",IFERROR(LOOKUP(2,1/((LISTS!$M$2:$M$13&lt;&gt;"")*ISNUMBER(SEARCH(LISTS!$M$2:$M$13,$I8153))),LISTS!$O$2:$O$13),"Medio de pago no elegible o no identificado por DIAN"),"Apta automaticamente por pago electronico y base positiva"))))</f>
        <v/>
      </c>
    </row>
    <row r="8154">
      <c r="A8154" s="9" t="n"/>
      <c r="B8154" s="9" t="n"/>
      <c r="C8154" s="12" t="n"/>
      <c r="D8154" s="11" t="n"/>
      <c r="E8154" s="11" t="n"/>
      <c r="F8154" s="11" t="n"/>
      <c r="G8154" s="11" t="n"/>
      <c r="H8154" s="11" t="n"/>
      <c r="I8154" s="9" t="n"/>
      <c r="J8154" s="9" t="n"/>
      <c r="K8154" s="9" t="n"/>
      <c r="L8154" s="9">
        <f>IF(COUNTA($A8154:$K8154)=0,"",IF(AND(IFERROR($H8154,0)&gt;0,LEN(TRIM($K8154&amp;""))&gt;0,IFERROR(LOOKUP(2,1/((LISTS!$M$2:$M$13&lt;&gt;"")*ISNUMBER(SEARCH(LISTS!$M$2:$M$13,$I8154))),LISTS!$N$2:$N$13),"NO")="SI"),"SI","NO"))</f>
        <v/>
      </c>
      <c r="M8154" s="9">
        <f>IF(COUNTA($A8154:$K8154)=0,"",IF($K8154&lt;&gt;"",IF(COUNTIF($K$19:$K8154,$K8154)&gt;1,"SI","NO"),IF(COUNTIFS($A$19:$A8154,$A8154,$C$19:$C8154,$C8154,$J$19:$J8154,$J8154,$D$19:$D8154,$D8154)&gt;1,"SI","NO")))</f>
        <v/>
      </c>
      <c r="N8154" s="11">
        <f>IF(COUNTA($A8154:$K8154)=0,"",IF(AND($L8154="SI",$M8154="NO"),IFERROR($H8154,0),0))</f>
        <v/>
      </c>
      <c r="O8154" s="9">
        <f>IF(COUNTA($A8154:$K8154)=0,"",IF($M8154="SI","CUFE o factura duplicada dentro del reporte; no se suma dos veces",IF(IFERROR($H8154,0)&lt;=0,"DIAN reporta valor susceptible 0",IF($L8154="NO",IFERROR(LOOKUP(2,1/((LISTS!$M$2:$M$13&lt;&gt;"")*ISNUMBER(SEARCH(LISTS!$M$2:$M$13,$I8154))),LISTS!$O$2:$O$13),"Medio de pago no elegible o no identificado por DIAN"),"Apta automaticamente por pago electronico y base positiva"))))</f>
        <v/>
      </c>
    </row>
    <row r="8155">
      <c r="A8155" s="9" t="n"/>
      <c r="B8155" s="9" t="n"/>
      <c r="C8155" s="12" t="n"/>
      <c r="D8155" s="11" t="n"/>
      <c r="E8155" s="11" t="n"/>
      <c r="F8155" s="11" t="n"/>
      <c r="G8155" s="11" t="n"/>
      <c r="H8155" s="11" t="n"/>
      <c r="I8155" s="9" t="n"/>
      <c r="J8155" s="9" t="n"/>
      <c r="K8155" s="9" t="n"/>
      <c r="L8155" s="9">
        <f>IF(COUNTA($A8155:$K8155)=0,"",IF(AND(IFERROR($H8155,0)&gt;0,LEN(TRIM($K8155&amp;""))&gt;0,IFERROR(LOOKUP(2,1/((LISTS!$M$2:$M$13&lt;&gt;"")*ISNUMBER(SEARCH(LISTS!$M$2:$M$13,$I8155))),LISTS!$N$2:$N$13),"NO")="SI"),"SI","NO"))</f>
        <v/>
      </c>
      <c r="M8155" s="9">
        <f>IF(COUNTA($A8155:$K8155)=0,"",IF($K8155&lt;&gt;"",IF(COUNTIF($K$19:$K8155,$K8155)&gt;1,"SI","NO"),IF(COUNTIFS($A$19:$A8155,$A8155,$C$19:$C8155,$C8155,$J$19:$J8155,$J8155,$D$19:$D8155,$D8155)&gt;1,"SI","NO")))</f>
        <v/>
      </c>
      <c r="N8155" s="11">
        <f>IF(COUNTA($A8155:$K8155)=0,"",IF(AND($L8155="SI",$M8155="NO"),IFERROR($H8155,0),0))</f>
        <v/>
      </c>
      <c r="O8155" s="9">
        <f>IF(COUNTA($A8155:$K8155)=0,"",IF($M8155="SI","CUFE o factura duplicada dentro del reporte; no se suma dos veces",IF(IFERROR($H8155,0)&lt;=0,"DIAN reporta valor susceptible 0",IF($L8155="NO",IFERROR(LOOKUP(2,1/((LISTS!$M$2:$M$13&lt;&gt;"")*ISNUMBER(SEARCH(LISTS!$M$2:$M$13,$I8155))),LISTS!$O$2:$O$13),"Medio de pago no elegible o no identificado por DIAN"),"Apta automaticamente por pago electronico y base positiva"))))</f>
        <v/>
      </c>
    </row>
    <row r="8156">
      <c r="A8156" s="9" t="n"/>
      <c r="B8156" s="9" t="n"/>
      <c r="C8156" s="12" t="n"/>
      <c r="D8156" s="11" t="n"/>
      <c r="E8156" s="11" t="n"/>
      <c r="F8156" s="11" t="n"/>
      <c r="G8156" s="11" t="n"/>
      <c r="H8156" s="11" t="n"/>
      <c r="I8156" s="9" t="n"/>
      <c r="J8156" s="9" t="n"/>
      <c r="K8156" s="9" t="n"/>
      <c r="L8156" s="9">
        <f>IF(COUNTA($A8156:$K8156)=0,"",IF(AND(IFERROR($H8156,0)&gt;0,LEN(TRIM($K8156&amp;""))&gt;0,IFERROR(LOOKUP(2,1/((LISTS!$M$2:$M$13&lt;&gt;"")*ISNUMBER(SEARCH(LISTS!$M$2:$M$13,$I8156))),LISTS!$N$2:$N$13),"NO")="SI"),"SI","NO"))</f>
        <v/>
      </c>
      <c r="M8156" s="9">
        <f>IF(COUNTA($A8156:$K8156)=0,"",IF($K8156&lt;&gt;"",IF(COUNTIF($K$19:$K8156,$K8156)&gt;1,"SI","NO"),IF(COUNTIFS($A$19:$A8156,$A8156,$C$19:$C8156,$C8156,$J$19:$J8156,$J8156,$D$19:$D8156,$D8156)&gt;1,"SI","NO")))</f>
        <v/>
      </c>
      <c r="N8156" s="11">
        <f>IF(COUNTA($A8156:$K8156)=0,"",IF(AND($L8156="SI",$M8156="NO"),IFERROR($H8156,0),0))</f>
        <v/>
      </c>
      <c r="O8156" s="9">
        <f>IF(COUNTA($A8156:$K8156)=0,"",IF($M8156="SI","CUFE o factura duplicada dentro del reporte; no se suma dos veces",IF(IFERROR($H8156,0)&lt;=0,"DIAN reporta valor susceptible 0",IF($L8156="NO",IFERROR(LOOKUP(2,1/((LISTS!$M$2:$M$13&lt;&gt;"")*ISNUMBER(SEARCH(LISTS!$M$2:$M$13,$I8156))),LISTS!$O$2:$O$13),"Medio de pago no elegible o no identificado por DIAN"),"Apta automaticamente por pago electronico y base positiva"))))</f>
        <v/>
      </c>
    </row>
    <row r="8157">
      <c r="A8157" s="9" t="n"/>
      <c r="B8157" s="9" t="n"/>
      <c r="C8157" s="12" t="n"/>
      <c r="D8157" s="11" t="n"/>
      <c r="E8157" s="11" t="n"/>
      <c r="F8157" s="11" t="n"/>
      <c r="G8157" s="11" t="n"/>
      <c r="H8157" s="11" t="n"/>
      <c r="I8157" s="9" t="n"/>
      <c r="J8157" s="9" t="n"/>
      <c r="K8157" s="9" t="n"/>
      <c r="L8157" s="9">
        <f>IF(COUNTA($A8157:$K8157)=0,"",IF(AND(IFERROR($H8157,0)&gt;0,LEN(TRIM($K8157&amp;""))&gt;0,IFERROR(LOOKUP(2,1/((LISTS!$M$2:$M$13&lt;&gt;"")*ISNUMBER(SEARCH(LISTS!$M$2:$M$13,$I8157))),LISTS!$N$2:$N$13),"NO")="SI"),"SI","NO"))</f>
        <v/>
      </c>
      <c r="M8157" s="9">
        <f>IF(COUNTA($A8157:$K8157)=0,"",IF($K8157&lt;&gt;"",IF(COUNTIF($K$19:$K8157,$K8157)&gt;1,"SI","NO"),IF(COUNTIFS($A$19:$A8157,$A8157,$C$19:$C8157,$C8157,$J$19:$J8157,$J8157,$D$19:$D8157,$D8157)&gt;1,"SI","NO")))</f>
        <v/>
      </c>
      <c r="N8157" s="11">
        <f>IF(COUNTA($A8157:$K8157)=0,"",IF(AND($L8157="SI",$M8157="NO"),IFERROR($H8157,0),0))</f>
        <v/>
      </c>
      <c r="O8157" s="9">
        <f>IF(COUNTA($A8157:$K8157)=0,"",IF($M8157="SI","CUFE o factura duplicada dentro del reporte; no se suma dos veces",IF(IFERROR($H8157,0)&lt;=0,"DIAN reporta valor susceptible 0",IF($L8157="NO",IFERROR(LOOKUP(2,1/((LISTS!$M$2:$M$13&lt;&gt;"")*ISNUMBER(SEARCH(LISTS!$M$2:$M$13,$I8157))),LISTS!$O$2:$O$13),"Medio de pago no elegible o no identificado por DIAN"),"Apta automaticamente por pago electronico y base positiva"))))</f>
        <v/>
      </c>
    </row>
    <row r="8158">
      <c r="A8158" s="9" t="n"/>
      <c r="B8158" s="9" t="n"/>
      <c r="C8158" s="12" t="n"/>
      <c r="D8158" s="11" t="n"/>
      <c r="E8158" s="11" t="n"/>
      <c r="F8158" s="11" t="n"/>
      <c r="G8158" s="11" t="n"/>
      <c r="H8158" s="11" t="n"/>
      <c r="I8158" s="9" t="n"/>
      <c r="J8158" s="9" t="n"/>
      <c r="K8158" s="9" t="n"/>
      <c r="L8158" s="9">
        <f>IF(COUNTA($A8158:$K8158)=0,"",IF(AND(IFERROR($H8158,0)&gt;0,LEN(TRIM($K8158&amp;""))&gt;0,IFERROR(LOOKUP(2,1/((LISTS!$M$2:$M$13&lt;&gt;"")*ISNUMBER(SEARCH(LISTS!$M$2:$M$13,$I8158))),LISTS!$N$2:$N$13),"NO")="SI"),"SI","NO"))</f>
        <v/>
      </c>
      <c r="M8158" s="9">
        <f>IF(COUNTA($A8158:$K8158)=0,"",IF($K8158&lt;&gt;"",IF(COUNTIF($K$19:$K8158,$K8158)&gt;1,"SI","NO"),IF(COUNTIFS($A$19:$A8158,$A8158,$C$19:$C8158,$C8158,$J$19:$J8158,$J8158,$D$19:$D8158,$D8158)&gt;1,"SI","NO")))</f>
        <v/>
      </c>
      <c r="N8158" s="11">
        <f>IF(COUNTA($A8158:$K8158)=0,"",IF(AND($L8158="SI",$M8158="NO"),IFERROR($H8158,0),0))</f>
        <v/>
      </c>
      <c r="O8158" s="9">
        <f>IF(COUNTA($A8158:$K8158)=0,"",IF($M8158="SI","CUFE o factura duplicada dentro del reporte; no se suma dos veces",IF(IFERROR($H8158,0)&lt;=0,"DIAN reporta valor susceptible 0",IF($L8158="NO",IFERROR(LOOKUP(2,1/((LISTS!$M$2:$M$13&lt;&gt;"")*ISNUMBER(SEARCH(LISTS!$M$2:$M$13,$I8158))),LISTS!$O$2:$O$13),"Medio de pago no elegible o no identificado por DIAN"),"Apta automaticamente por pago electronico y base positiva"))))</f>
        <v/>
      </c>
    </row>
    <row r="8159">
      <c r="A8159" s="9" t="n"/>
      <c r="B8159" s="9" t="n"/>
      <c r="C8159" s="12" t="n"/>
      <c r="D8159" s="11" t="n"/>
      <c r="E8159" s="11" t="n"/>
      <c r="F8159" s="11" t="n"/>
      <c r="G8159" s="11" t="n"/>
      <c r="H8159" s="11" t="n"/>
      <c r="I8159" s="9" t="n"/>
      <c r="J8159" s="9" t="n"/>
      <c r="K8159" s="9" t="n"/>
      <c r="L8159" s="9">
        <f>IF(COUNTA($A8159:$K8159)=0,"",IF(AND(IFERROR($H8159,0)&gt;0,LEN(TRIM($K8159&amp;""))&gt;0,IFERROR(LOOKUP(2,1/((LISTS!$M$2:$M$13&lt;&gt;"")*ISNUMBER(SEARCH(LISTS!$M$2:$M$13,$I8159))),LISTS!$N$2:$N$13),"NO")="SI"),"SI","NO"))</f>
        <v/>
      </c>
      <c r="M8159" s="9">
        <f>IF(COUNTA($A8159:$K8159)=0,"",IF($K8159&lt;&gt;"",IF(COUNTIF($K$19:$K8159,$K8159)&gt;1,"SI","NO"),IF(COUNTIFS($A$19:$A8159,$A8159,$C$19:$C8159,$C8159,$J$19:$J8159,$J8159,$D$19:$D8159,$D8159)&gt;1,"SI","NO")))</f>
        <v/>
      </c>
      <c r="N8159" s="11">
        <f>IF(COUNTA($A8159:$K8159)=0,"",IF(AND($L8159="SI",$M8159="NO"),IFERROR($H8159,0),0))</f>
        <v/>
      </c>
      <c r="O8159" s="9">
        <f>IF(COUNTA($A8159:$K8159)=0,"",IF($M8159="SI","CUFE o factura duplicada dentro del reporte; no se suma dos veces",IF(IFERROR($H8159,0)&lt;=0,"DIAN reporta valor susceptible 0",IF($L8159="NO",IFERROR(LOOKUP(2,1/((LISTS!$M$2:$M$13&lt;&gt;"")*ISNUMBER(SEARCH(LISTS!$M$2:$M$13,$I8159))),LISTS!$O$2:$O$13),"Medio de pago no elegible o no identificado por DIAN"),"Apta automaticamente por pago electronico y base positiva"))))</f>
        <v/>
      </c>
    </row>
    <row r="8160">
      <c r="A8160" s="9" t="n"/>
      <c r="B8160" s="9" t="n"/>
      <c r="C8160" s="12" t="n"/>
      <c r="D8160" s="11" t="n"/>
      <c r="E8160" s="11" t="n"/>
      <c r="F8160" s="11" t="n"/>
      <c r="G8160" s="11" t="n"/>
      <c r="H8160" s="11" t="n"/>
      <c r="I8160" s="9" t="n"/>
      <c r="J8160" s="9" t="n"/>
      <c r="K8160" s="9" t="n"/>
      <c r="L8160" s="9">
        <f>IF(COUNTA($A8160:$K8160)=0,"",IF(AND(IFERROR($H8160,0)&gt;0,LEN(TRIM($K8160&amp;""))&gt;0,IFERROR(LOOKUP(2,1/((LISTS!$M$2:$M$13&lt;&gt;"")*ISNUMBER(SEARCH(LISTS!$M$2:$M$13,$I8160))),LISTS!$N$2:$N$13),"NO")="SI"),"SI","NO"))</f>
        <v/>
      </c>
      <c r="M8160" s="9">
        <f>IF(COUNTA($A8160:$K8160)=0,"",IF($K8160&lt;&gt;"",IF(COUNTIF($K$19:$K8160,$K8160)&gt;1,"SI","NO"),IF(COUNTIFS($A$19:$A8160,$A8160,$C$19:$C8160,$C8160,$J$19:$J8160,$J8160,$D$19:$D8160,$D8160)&gt;1,"SI","NO")))</f>
        <v/>
      </c>
      <c r="N8160" s="11">
        <f>IF(COUNTA($A8160:$K8160)=0,"",IF(AND($L8160="SI",$M8160="NO"),IFERROR($H8160,0),0))</f>
        <v/>
      </c>
      <c r="O8160" s="9">
        <f>IF(COUNTA($A8160:$K8160)=0,"",IF($M8160="SI","CUFE o factura duplicada dentro del reporte; no se suma dos veces",IF(IFERROR($H8160,0)&lt;=0,"DIAN reporta valor susceptible 0",IF($L8160="NO",IFERROR(LOOKUP(2,1/((LISTS!$M$2:$M$13&lt;&gt;"")*ISNUMBER(SEARCH(LISTS!$M$2:$M$13,$I8160))),LISTS!$O$2:$O$13),"Medio de pago no elegible o no identificado por DIAN"),"Apta automaticamente por pago electronico y base positiva"))))</f>
        <v/>
      </c>
    </row>
    <row r="8161">
      <c r="A8161" s="9" t="n"/>
      <c r="B8161" s="9" t="n"/>
      <c r="C8161" s="12" t="n"/>
      <c r="D8161" s="11" t="n"/>
      <c r="E8161" s="11" t="n"/>
      <c r="F8161" s="11" t="n"/>
      <c r="G8161" s="11" t="n"/>
      <c r="H8161" s="11" t="n"/>
      <c r="I8161" s="9" t="n"/>
      <c r="J8161" s="9" t="n"/>
      <c r="K8161" s="9" t="n"/>
      <c r="L8161" s="9">
        <f>IF(COUNTA($A8161:$K8161)=0,"",IF(AND(IFERROR($H8161,0)&gt;0,LEN(TRIM($K8161&amp;""))&gt;0,IFERROR(LOOKUP(2,1/((LISTS!$M$2:$M$13&lt;&gt;"")*ISNUMBER(SEARCH(LISTS!$M$2:$M$13,$I8161))),LISTS!$N$2:$N$13),"NO")="SI"),"SI","NO"))</f>
        <v/>
      </c>
      <c r="M8161" s="9">
        <f>IF(COUNTA($A8161:$K8161)=0,"",IF($K8161&lt;&gt;"",IF(COUNTIF($K$19:$K8161,$K8161)&gt;1,"SI","NO"),IF(COUNTIFS($A$19:$A8161,$A8161,$C$19:$C8161,$C8161,$J$19:$J8161,$J8161,$D$19:$D8161,$D8161)&gt;1,"SI","NO")))</f>
        <v/>
      </c>
      <c r="N8161" s="11">
        <f>IF(COUNTA($A8161:$K8161)=0,"",IF(AND($L8161="SI",$M8161="NO"),IFERROR($H8161,0),0))</f>
        <v/>
      </c>
      <c r="O8161" s="9">
        <f>IF(COUNTA($A8161:$K8161)=0,"",IF($M8161="SI","CUFE o factura duplicada dentro del reporte; no se suma dos veces",IF(IFERROR($H8161,0)&lt;=0,"DIAN reporta valor susceptible 0",IF($L8161="NO",IFERROR(LOOKUP(2,1/((LISTS!$M$2:$M$13&lt;&gt;"")*ISNUMBER(SEARCH(LISTS!$M$2:$M$13,$I8161))),LISTS!$O$2:$O$13),"Medio de pago no elegible o no identificado por DIAN"),"Apta automaticamente por pago electronico y base positiva"))))</f>
        <v/>
      </c>
    </row>
    <row r="8162">
      <c r="A8162" s="9" t="n"/>
      <c r="B8162" s="9" t="n"/>
      <c r="C8162" s="12" t="n"/>
      <c r="D8162" s="11" t="n"/>
      <c r="E8162" s="11" t="n"/>
      <c r="F8162" s="11" t="n"/>
      <c r="G8162" s="11" t="n"/>
      <c r="H8162" s="11" t="n"/>
      <c r="I8162" s="9" t="n"/>
      <c r="J8162" s="9" t="n"/>
      <c r="K8162" s="9" t="n"/>
      <c r="L8162" s="9">
        <f>IF(COUNTA($A8162:$K8162)=0,"",IF(AND(IFERROR($H8162,0)&gt;0,LEN(TRIM($K8162&amp;""))&gt;0,IFERROR(LOOKUP(2,1/((LISTS!$M$2:$M$13&lt;&gt;"")*ISNUMBER(SEARCH(LISTS!$M$2:$M$13,$I8162))),LISTS!$N$2:$N$13),"NO")="SI"),"SI","NO"))</f>
        <v/>
      </c>
      <c r="M8162" s="9">
        <f>IF(COUNTA($A8162:$K8162)=0,"",IF($K8162&lt;&gt;"",IF(COUNTIF($K$19:$K8162,$K8162)&gt;1,"SI","NO"),IF(COUNTIFS($A$19:$A8162,$A8162,$C$19:$C8162,$C8162,$J$19:$J8162,$J8162,$D$19:$D8162,$D8162)&gt;1,"SI","NO")))</f>
        <v/>
      </c>
      <c r="N8162" s="11">
        <f>IF(COUNTA($A8162:$K8162)=0,"",IF(AND($L8162="SI",$M8162="NO"),IFERROR($H8162,0),0))</f>
        <v/>
      </c>
      <c r="O8162" s="9">
        <f>IF(COUNTA($A8162:$K8162)=0,"",IF($M8162="SI","CUFE o factura duplicada dentro del reporte; no se suma dos veces",IF(IFERROR($H8162,0)&lt;=0,"DIAN reporta valor susceptible 0",IF($L8162="NO",IFERROR(LOOKUP(2,1/((LISTS!$M$2:$M$13&lt;&gt;"")*ISNUMBER(SEARCH(LISTS!$M$2:$M$13,$I8162))),LISTS!$O$2:$O$13),"Medio de pago no elegible o no identificado por DIAN"),"Apta automaticamente por pago electronico y base positiva"))))</f>
        <v/>
      </c>
    </row>
    <row r="8163">
      <c r="A8163" s="9" t="n"/>
      <c r="B8163" s="9" t="n"/>
      <c r="C8163" s="12" t="n"/>
      <c r="D8163" s="11" t="n"/>
      <c r="E8163" s="11" t="n"/>
      <c r="F8163" s="11" t="n"/>
      <c r="G8163" s="11" t="n"/>
      <c r="H8163" s="11" t="n"/>
      <c r="I8163" s="9" t="n"/>
      <c r="J8163" s="9" t="n"/>
      <c r="K8163" s="9" t="n"/>
      <c r="L8163" s="9">
        <f>IF(COUNTA($A8163:$K8163)=0,"",IF(AND(IFERROR($H8163,0)&gt;0,LEN(TRIM($K8163&amp;""))&gt;0,IFERROR(LOOKUP(2,1/((LISTS!$M$2:$M$13&lt;&gt;"")*ISNUMBER(SEARCH(LISTS!$M$2:$M$13,$I8163))),LISTS!$N$2:$N$13),"NO")="SI"),"SI","NO"))</f>
        <v/>
      </c>
      <c r="M8163" s="9">
        <f>IF(COUNTA($A8163:$K8163)=0,"",IF($K8163&lt;&gt;"",IF(COUNTIF($K$19:$K8163,$K8163)&gt;1,"SI","NO"),IF(COUNTIFS($A$19:$A8163,$A8163,$C$19:$C8163,$C8163,$J$19:$J8163,$J8163,$D$19:$D8163,$D8163)&gt;1,"SI","NO")))</f>
        <v/>
      </c>
      <c r="N8163" s="11">
        <f>IF(COUNTA($A8163:$K8163)=0,"",IF(AND($L8163="SI",$M8163="NO"),IFERROR($H8163,0),0))</f>
        <v/>
      </c>
      <c r="O8163" s="9">
        <f>IF(COUNTA($A8163:$K8163)=0,"",IF($M8163="SI","CUFE o factura duplicada dentro del reporte; no se suma dos veces",IF(IFERROR($H8163,0)&lt;=0,"DIAN reporta valor susceptible 0",IF($L8163="NO",IFERROR(LOOKUP(2,1/((LISTS!$M$2:$M$13&lt;&gt;"")*ISNUMBER(SEARCH(LISTS!$M$2:$M$13,$I8163))),LISTS!$O$2:$O$13),"Medio de pago no elegible o no identificado por DIAN"),"Apta automaticamente por pago electronico y base positiva"))))</f>
        <v/>
      </c>
    </row>
    <row r="8164">
      <c r="A8164" s="9" t="n"/>
      <c r="B8164" s="9" t="n"/>
      <c r="C8164" s="12" t="n"/>
      <c r="D8164" s="11" t="n"/>
      <c r="E8164" s="11" t="n"/>
      <c r="F8164" s="11" t="n"/>
      <c r="G8164" s="11" t="n"/>
      <c r="H8164" s="11" t="n"/>
      <c r="I8164" s="9" t="n"/>
      <c r="J8164" s="9" t="n"/>
      <c r="K8164" s="9" t="n"/>
      <c r="L8164" s="9">
        <f>IF(COUNTA($A8164:$K8164)=0,"",IF(AND(IFERROR($H8164,0)&gt;0,LEN(TRIM($K8164&amp;""))&gt;0,IFERROR(LOOKUP(2,1/((LISTS!$M$2:$M$13&lt;&gt;"")*ISNUMBER(SEARCH(LISTS!$M$2:$M$13,$I8164))),LISTS!$N$2:$N$13),"NO")="SI"),"SI","NO"))</f>
        <v/>
      </c>
      <c r="M8164" s="9">
        <f>IF(COUNTA($A8164:$K8164)=0,"",IF($K8164&lt;&gt;"",IF(COUNTIF($K$19:$K8164,$K8164)&gt;1,"SI","NO"),IF(COUNTIFS($A$19:$A8164,$A8164,$C$19:$C8164,$C8164,$J$19:$J8164,$J8164,$D$19:$D8164,$D8164)&gt;1,"SI","NO")))</f>
        <v/>
      </c>
      <c r="N8164" s="11">
        <f>IF(COUNTA($A8164:$K8164)=0,"",IF(AND($L8164="SI",$M8164="NO"),IFERROR($H8164,0),0))</f>
        <v/>
      </c>
      <c r="O8164" s="9">
        <f>IF(COUNTA($A8164:$K8164)=0,"",IF($M8164="SI","CUFE o factura duplicada dentro del reporte; no se suma dos veces",IF(IFERROR($H8164,0)&lt;=0,"DIAN reporta valor susceptible 0",IF($L8164="NO",IFERROR(LOOKUP(2,1/((LISTS!$M$2:$M$13&lt;&gt;"")*ISNUMBER(SEARCH(LISTS!$M$2:$M$13,$I8164))),LISTS!$O$2:$O$13),"Medio de pago no elegible o no identificado por DIAN"),"Apta automaticamente por pago electronico y base positiva"))))</f>
        <v/>
      </c>
    </row>
    <row r="8165">
      <c r="A8165" s="9" t="n"/>
      <c r="B8165" s="9" t="n"/>
      <c r="C8165" s="12" t="n"/>
      <c r="D8165" s="11" t="n"/>
      <c r="E8165" s="11" t="n"/>
      <c r="F8165" s="11" t="n"/>
      <c r="G8165" s="11" t="n"/>
      <c r="H8165" s="11" t="n"/>
      <c r="I8165" s="9" t="n"/>
      <c r="J8165" s="9" t="n"/>
      <c r="K8165" s="9" t="n"/>
      <c r="L8165" s="9">
        <f>IF(COUNTA($A8165:$K8165)=0,"",IF(AND(IFERROR($H8165,0)&gt;0,LEN(TRIM($K8165&amp;""))&gt;0,IFERROR(LOOKUP(2,1/((LISTS!$M$2:$M$13&lt;&gt;"")*ISNUMBER(SEARCH(LISTS!$M$2:$M$13,$I8165))),LISTS!$N$2:$N$13),"NO")="SI"),"SI","NO"))</f>
        <v/>
      </c>
      <c r="M8165" s="9">
        <f>IF(COUNTA($A8165:$K8165)=0,"",IF($K8165&lt;&gt;"",IF(COUNTIF($K$19:$K8165,$K8165)&gt;1,"SI","NO"),IF(COUNTIFS($A$19:$A8165,$A8165,$C$19:$C8165,$C8165,$J$19:$J8165,$J8165,$D$19:$D8165,$D8165)&gt;1,"SI","NO")))</f>
        <v/>
      </c>
      <c r="N8165" s="11">
        <f>IF(COUNTA($A8165:$K8165)=0,"",IF(AND($L8165="SI",$M8165="NO"),IFERROR($H8165,0),0))</f>
        <v/>
      </c>
      <c r="O8165" s="9">
        <f>IF(COUNTA($A8165:$K8165)=0,"",IF($M8165="SI","CUFE o factura duplicada dentro del reporte; no se suma dos veces",IF(IFERROR($H8165,0)&lt;=0,"DIAN reporta valor susceptible 0",IF($L8165="NO",IFERROR(LOOKUP(2,1/((LISTS!$M$2:$M$13&lt;&gt;"")*ISNUMBER(SEARCH(LISTS!$M$2:$M$13,$I8165))),LISTS!$O$2:$O$13),"Medio de pago no elegible o no identificado por DIAN"),"Apta automaticamente por pago electronico y base positiva"))))</f>
        <v/>
      </c>
    </row>
    <row r="8166">
      <c r="A8166" s="9" t="n"/>
      <c r="B8166" s="9" t="n"/>
      <c r="C8166" s="12" t="n"/>
      <c r="D8166" s="11" t="n"/>
      <c r="E8166" s="11" t="n"/>
      <c r="F8166" s="11" t="n"/>
      <c r="G8166" s="11" t="n"/>
      <c r="H8166" s="11" t="n"/>
      <c r="I8166" s="9" t="n"/>
      <c r="J8166" s="9" t="n"/>
      <c r="K8166" s="9" t="n"/>
      <c r="L8166" s="9">
        <f>IF(COUNTA($A8166:$K8166)=0,"",IF(AND(IFERROR($H8166,0)&gt;0,LEN(TRIM($K8166&amp;""))&gt;0,IFERROR(LOOKUP(2,1/((LISTS!$M$2:$M$13&lt;&gt;"")*ISNUMBER(SEARCH(LISTS!$M$2:$M$13,$I8166))),LISTS!$N$2:$N$13),"NO")="SI"),"SI","NO"))</f>
        <v/>
      </c>
      <c r="M8166" s="9">
        <f>IF(COUNTA($A8166:$K8166)=0,"",IF($K8166&lt;&gt;"",IF(COUNTIF($K$19:$K8166,$K8166)&gt;1,"SI","NO"),IF(COUNTIFS($A$19:$A8166,$A8166,$C$19:$C8166,$C8166,$J$19:$J8166,$J8166,$D$19:$D8166,$D8166)&gt;1,"SI","NO")))</f>
        <v/>
      </c>
      <c r="N8166" s="11">
        <f>IF(COUNTA($A8166:$K8166)=0,"",IF(AND($L8166="SI",$M8166="NO"),IFERROR($H8166,0),0))</f>
        <v/>
      </c>
      <c r="O8166" s="9">
        <f>IF(COUNTA($A8166:$K8166)=0,"",IF($M8166="SI","CUFE o factura duplicada dentro del reporte; no se suma dos veces",IF(IFERROR($H8166,0)&lt;=0,"DIAN reporta valor susceptible 0",IF($L8166="NO",IFERROR(LOOKUP(2,1/((LISTS!$M$2:$M$13&lt;&gt;"")*ISNUMBER(SEARCH(LISTS!$M$2:$M$13,$I8166))),LISTS!$O$2:$O$13),"Medio de pago no elegible o no identificado por DIAN"),"Apta automaticamente por pago electronico y base positiva"))))</f>
        <v/>
      </c>
    </row>
    <row r="8167">
      <c r="A8167" s="9" t="n"/>
      <c r="B8167" s="9" t="n"/>
      <c r="C8167" s="12" t="n"/>
      <c r="D8167" s="11" t="n"/>
      <c r="E8167" s="11" t="n"/>
      <c r="F8167" s="11" t="n"/>
      <c r="G8167" s="11" t="n"/>
      <c r="H8167" s="11" t="n"/>
      <c r="I8167" s="9" t="n"/>
      <c r="J8167" s="9" t="n"/>
      <c r="K8167" s="9" t="n"/>
      <c r="L8167" s="9">
        <f>IF(COUNTA($A8167:$K8167)=0,"",IF(AND(IFERROR($H8167,0)&gt;0,LEN(TRIM($K8167&amp;""))&gt;0,IFERROR(LOOKUP(2,1/((LISTS!$M$2:$M$13&lt;&gt;"")*ISNUMBER(SEARCH(LISTS!$M$2:$M$13,$I8167))),LISTS!$N$2:$N$13),"NO")="SI"),"SI","NO"))</f>
        <v/>
      </c>
      <c r="M8167" s="9">
        <f>IF(COUNTA($A8167:$K8167)=0,"",IF($K8167&lt;&gt;"",IF(COUNTIF($K$19:$K8167,$K8167)&gt;1,"SI","NO"),IF(COUNTIFS($A$19:$A8167,$A8167,$C$19:$C8167,$C8167,$J$19:$J8167,$J8167,$D$19:$D8167,$D8167)&gt;1,"SI","NO")))</f>
        <v/>
      </c>
      <c r="N8167" s="11">
        <f>IF(COUNTA($A8167:$K8167)=0,"",IF(AND($L8167="SI",$M8167="NO"),IFERROR($H8167,0),0))</f>
        <v/>
      </c>
      <c r="O8167" s="9">
        <f>IF(COUNTA($A8167:$K8167)=0,"",IF($M8167="SI","CUFE o factura duplicada dentro del reporte; no se suma dos veces",IF(IFERROR($H8167,0)&lt;=0,"DIAN reporta valor susceptible 0",IF($L8167="NO",IFERROR(LOOKUP(2,1/((LISTS!$M$2:$M$13&lt;&gt;"")*ISNUMBER(SEARCH(LISTS!$M$2:$M$13,$I8167))),LISTS!$O$2:$O$13),"Medio de pago no elegible o no identificado por DIAN"),"Apta automaticamente por pago electronico y base positiva"))))</f>
        <v/>
      </c>
    </row>
    <row r="8168">
      <c r="A8168" s="9" t="n"/>
      <c r="B8168" s="9" t="n"/>
      <c r="C8168" s="12" t="n"/>
      <c r="D8168" s="11" t="n"/>
      <c r="E8168" s="11" t="n"/>
      <c r="F8168" s="11" t="n"/>
      <c r="G8168" s="11" t="n"/>
      <c r="H8168" s="11" t="n"/>
      <c r="I8168" s="9" t="n"/>
      <c r="J8168" s="9" t="n"/>
      <c r="K8168" s="9" t="n"/>
      <c r="L8168" s="9">
        <f>IF(COUNTA($A8168:$K8168)=0,"",IF(AND(IFERROR($H8168,0)&gt;0,LEN(TRIM($K8168&amp;""))&gt;0,IFERROR(LOOKUP(2,1/((LISTS!$M$2:$M$13&lt;&gt;"")*ISNUMBER(SEARCH(LISTS!$M$2:$M$13,$I8168))),LISTS!$N$2:$N$13),"NO")="SI"),"SI","NO"))</f>
        <v/>
      </c>
      <c r="M8168" s="9">
        <f>IF(COUNTA($A8168:$K8168)=0,"",IF($K8168&lt;&gt;"",IF(COUNTIF($K$19:$K8168,$K8168)&gt;1,"SI","NO"),IF(COUNTIFS($A$19:$A8168,$A8168,$C$19:$C8168,$C8168,$J$19:$J8168,$J8168,$D$19:$D8168,$D8168)&gt;1,"SI","NO")))</f>
        <v/>
      </c>
      <c r="N8168" s="11">
        <f>IF(COUNTA($A8168:$K8168)=0,"",IF(AND($L8168="SI",$M8168="NO"),IFERROR($H8168,0),0))</f>
        <v/>
      </c>
      <c r="O8168" s="9">
        <f>IF(COUNTA($A8168:$K8168)=0,"",IF($M8168="SI","CUFE o factura duplicada dentro del reporte; no se suma dos veces",IF(IFERROR($H8168,0)&lt;=0,"DIAN reporta valor susceptible 0",IF($L8168="NO",IFERROR(LOOKUP(2,1/((LISTS!$M$2:$M$13&lt;&gt;"")*ISNUMBER(SEARCH(LISTS!$M$2:$M$13,$I8168))),LISTS!$O$2:$O$13),"Medio de pago no elegible o no identificado por DIAN"),"Apta automaticamente por pago electronico y base positiva"))))</f>
        <v/>
      </c>
    </row>
    <row r="8169">
      <c r="A8169" s="9" t="n"/>
      <c r="B8169" s="9" t="n"/>
      <c r="C8169" s="12" t="n"/>
      <c r="D8169" s="11" t="n"/>
      <c r="E8169" s="11" t="n"/>
      <c r="F8169" s="11" t="n"/>
      <c r="G8169" s="11" t="n"/>
      <c r="H8169" s="11" t="n"/>
      <c r="I8169" s="9" t="n"/>
      <c r="J8169" s="9" t="n"/>
      <c r="K8169" s="9" t="n"/>
      <c r="L8169" s="9">
        <f>IF(COUNTA($A8169:$K8169)=0,"",IF(AND(IFERROR($H8169,0)&gt;0,LEN(TRIM($K8169&amp;""))&gt;0,IFERROR(LOOKUP(2,1/((LISTS!$M$2:$M$13&lt;&gt;"")*ISNUMBER(SEARCH(LISTS!$M$2:$M$13,$I8169))),LISTS!$N$2:$N$13),"NO")="SI"),"SI","NO"))</f>
        <v/>
      </c>
      <c r="M8169" s="9">
        <f>IF(COUNTA($A8169:$K8169)=0,"",IF($K8169&lt;&gt;"",IF(COUNTIF($K$19:$K8169,$K8169)&gt;1,"SI","NO"),IF(COUNTIFS($A$19:$A8169,$A8169,$C$19:$C8169,$C8169,$J$19:$J8169,$J8169,$D$19:$D8169,$D8169)&gt;1,"SI","NO")))</f>
        <v/>
      </c>
      <c r="N8169" s="11">
        <f>IF(COUNTA($A8169:$K8169)=0,"",IF(AND($L8169="SI",$M8169="NO"),IFERROR($H8169,0),0))</f>
        <v/>
      </c>
      <c r="O8169" s="9">
        <f>IF(COUNTA($A8169:$K8169)=0,"",IF($M8169="SI","CUFE o factura duplicada dentro del reporte; no se suma dos veces",IF(IFERROR($H8169,0)&lt;=0,"DIAN reporta valor susceptible 0",IF($L8169="NO",IFERROR(LOOKUP(2,1/((LISTS!$M$2:$M$13&lt;&gt;"")*ISNUMBER(SEARCH(LISTS!$M$2:$M$13,$I8169))),LISTS!$O$2:$O$13),"Medio de pago no elegible o no identificado por DIAN"),"Apta automaticamente por pago electronico y base positiva"))))</f>
        <v/>
      </c>
    </row>
    <row r="8170">
      <c r="A8170" s="9" t="n"/>
      <c r="B8170" s="9" t="n"/>
      <c r="C8170" s="12" t="n"/>
      <c r="D8170" s="11" t="n"/>
      <c r="E8170" s="11" t="n"/>
      <c r="F8170" s="11" t="n"/>
      <c r="G8170" s="11" t="n"/>
      <c r="H8170" s="11" t="n"/>
      <c r="I8170" s="9" t="n"/>
      <c r="J8170" s="9" t="n"/>
      <c r="K8170" s="9" t="n"/>
      <c r="L8170" s="9">
        <f>IF(COUNTA($A8170:$K8170)=0,"",IF(AND(IFERROR($H8170,0)&gt;0,LEN(TRIM($K8170&amp;""))&gt;0,IFERROR(LOOKUP(2,1/((LISTS!$M$2:$M$13&lt;&gt;"")*ISNUMBER(SEARCH(LISTS!$M$2:$M$13,$I8170))),LISTS!$N$2:$N$13),"NO")="SI"),"SI","NO"))</f>
        <v/>
      </c>
      <c r="M8170" s="9">
        <f>IF(COUNTA($A8170:$K8170)=0,"",IF($K8170&lt;&gt;"",IF(COUNTIF($K$19:$K8170,$K8170)&gt;1,"SI","NO"),IF(COUNTIFS($A$19:$A8170,$A8170,$C$19:$C8170,$C8170,$J$19:$J8170,$J8170,$D$19:$D8170,$D8170)&gt;1,"SI","NO")))</f>
        <v/>
      </c>
      <c r="N8170" s="11">
        <f>IF(COUNTA($A8170:$K8170)=0,"",IF(AND($L8170="SI",$M8170="NO"),IFERROR($H8170,0),0))</f>
        <v/>
      </c>
      <c r="O8170" s="9">
        <f>IF(COUNTA($A8170:$K8170)=0,"",IF($M8170="SI","CUFE o factura duplicada dentro del reporte; no se suma dos veces",IF(IFERROR($H8170,0)&lt;=0,"DIAN reporta valor susceptible 0",IF($L8170="NO",IFERROR(LOOKUP(2,1/((LISTS!$M$2:$M$13&lt;&gt;"")*ISNUMBER(SEARCH(LISTS!$M$2:$M$13,$I8170))),LISTS!$O$2:$O$13),"Medio de pago no elegible o no identificado por DIAN"),"Apta automaticamente por pago electronico y base positiva"))))</f>
        <v/>
      </c>
    </row>
    <row r="8171">
      <c r="A8171" s="9" t="n"/>
      <c r="B8171" s="9" t="n"/>
      <c r="C8171" s="12" t="n"/>
      <c r="D8171" s="11" t="n"/>
      <c r="E8171" s="11" t="n"/>
      <c r="F8171" s="11" t="n"/>
      <c r="G8171" s="11" t="n"/>
      <c r="H8171" s="11" t="n"/>
      <c r="I8171" s="9" t="n"/>
      <c r="J8171" s="9" t="n"/>
      <c r="K8171" s="9" t="n"/>
      <c r="L8171" s="9">
        <f>IF(COUNTA($A8171:$K8171)=0,"",IF(AND(IFERROR($H8171,0)&gt;0,LEN(TRIM($K8171&amp;""))&gt;0,IFERROR(LOOKUP(2,1/((LISTS!$M$2:$M$13&lt;&gt;"")*ISNUMBER(SEARCH(LISTS!$M$2:$M$13,$I8171))),LISTS!$N$2:$N$13),"NO")="SI"),"SI","NO"))</f>
        <v/>
      </c>
      <c r="M8171" s="9">
        <f>IF(COUNTA($A8171:$K8171)=0,"",IF($K8171&lt;&gt;"",IF(COUNTIF($K$19:$K8171,$K8171)&gt;1,"SI","NO"),IF(COUNTIFS($A$19:$A8171,$A8171,$C$19:$C8171,$C8171,$J$19:$J8171,$J8171,$D$19:$D8171,$D8171)&gt;1,"SI","NO")))</f>
        <v/>
      </c>
      <c r="N8171" s="11">
        <f>IF(COUNTA($A8171:$K8171)=0,"",IF(AND($L8171="SI",$M8171="NO"),IFERROR($H8171,0),0))</f>
        <v/>
      </c>
      <c r="O8171" s="9">
        <f>IF(COUNTA($A8171:$K8171)=0,"",IF($M8171="SI","CUFE o factura duplicada dentro del reporte; no se suma dos veces",IF(IFERROR($H8171,0)&lt;=0,"DIAN reporta valor susceptible 0",IF($L8171="NO",IFERROR(LOOKUP(2,1/((LISTS!$M$2:$M$13&lt;&gt;"")*ISNUMBER(SEARCH(LISTS!$M$2:$M$13,$I8171))),LISTS!$O$2:$O$13),"Medio de pago no elegible o no identificado por DIAN"),"Apta automaticamente por pago electronico y base positiva"))))</f>
        <v/>
      </c>
    </row>
    <row r="8172">
      <c r="A8172" s="9" t="n"/>
      <c r="B8172" s="9" t="n"/>
      <c r="C8172" s="12" t="n"/>
      <c r="D8172" s="11" t="n"/>
      <c r="E8172" s="11" t="n"/>
      <c r="F8172" s="11" t="n"/>
      <c r="G8172" s="11" t="n"/>
      <c r="H8172" s="11" t="n"/>
      <c r="I8172" s="9" t="n"/>
      <c r="J8172" s="9" t="n"/>
      <c r="K8172" s="9" t="n"/>
      <c r="L8172" s="9">
        <f>IF(COUNTA($A8172:$K8172)=0,"",IF(AND(IFERROR($H8172,0)&gt;0,LEN(TRIM($K8172&amp;""))&gt;0,IFERROR(LOOKUP(2,1/((LISTS!$M$2:$M$13&lt;&gt;"")*ISNUMBER(SEARCH(LISTS!$M$2:$M$13,$I8172))),LISTS!$N$2:$N$13),"NO")="SI"),"SI","NO"))</f>
        <v/>
      </c>
      <c r="M8172" s="9">
        <f>IF(COUNTA($A8172:$K8172)=0,"",IF($K8172&lt;&gt;"",IF(COUNTIF($K$19:$K8172,$K8172)&gt;1,"SI","NO"),IF(COUNTIFS($A$19:$A8172,$A8172,$C$19:$C8172,$C8172,$J$19:$J8172,$J8172,$D$19:$D8172,$D8172)&gt;1,"SI","NO")))</f>
        <v/>
      </c>
      <c r="N8172" s="11">
        <f>IF(COUNTA($A8172:$K8172)=0,"",IF(AND($L8172="SI",$M8172="NO"),IFERROR($H8172,0),0))</f>
        <v/>
      </c>
      <c r="O8172" s="9">
        <f>IF(COUNTA($A8172:$K8172)=0,"",IF($M8172="SI","CUFE o factura duplicada dentro del reporte; no se suma dos veces",IF(IFERROR($H8172,0)&lt;=0,"DIAN reporta valor susceptible 0",IF($L8172="NO",IFERROR(LOOKUP(2,1/((LISTS!$M$2:$M$13&lt;&gt;"")*ISNUMBER(SEARCH(LISTS!$M$2:$M$13,$I8172))),LISTS!$O$2:$O$13),"Medio de pago no elegible o no identificado por DIAN"),"Apta automaticamente por pago electronico y base positiva"))))</f>
        <v/>
      </c>
    </row>
    <row r="8173">
      <c r="A8173" s="9" t="n"/>
      <c r="B8173" s="9" t="n"/>
      <c r="C8173" s="12" t="n"/>
      <c r="D8173" s="11" t="n"/>
      <c r="E8173" s="11" t="n"/>
      <c r="F8173" s="11" t="n"/>
      <c r="G8173" s="11" t="n"/>
      <c r="H8173" s="11" t="n"/>
      <c r="I8173" s="9" t="n"/>
      <c r="J8173" s="9" t="n"/>
      <c r="K8173" s="9" t="n"/>
      <c r="L8173" s="9">
        <f>IF(COUNTA($A8173:$K8173)=0,"",IF(AND(IFERROR($H8173,0)&gt;0,LEN(TRIM($K8173&amp;""))&gt;0,IFERROR(LOOKUP(2,1/((LISTS!$M$2:$M$13&lt;&gt;"")*ISNUMBER(SEARCH(LISTS!$M$2:$M$13,$I8173))),LISTS!$N$2:$N$13),"NO")="SI"),"SI","NO"))</f>
        <v/>
      </c>
      <c r="M8173" s="9">
        <f>IF(COUNTA($A8173:$K8173)=0,"",IF($K8173&lt;&gt;"",IF(COUNTIF($K$19:$K8173,$K8173)&gt;1,"SI","NO"),IF(COUNTIFS($A$19:$A8173,$A8173,$C$19:$C8173,$C8173,$J$19:$J8173,$J8173,$D$19:$D8173,$D8173)&gt;1,"SI","NO")))</f>
        <v/>
      </c>
      <c r="N8173" s="11">
        <f>IF(COUNTA($A8173:$K8173)=0,"",IF(AND($L8173="SI",$M8173="NO"),IFERROR($H8173,0),0))</f>
        <v/>
      </c>
      <c r="O8173" s="9">
        <f>IF(COUNTA($A8173:$K8173)=0,"",IF($M8173="SI","CUFE o factura duplicada dentro del reporte; no se suma dos veces",IF(IFERROR($H8173,0)&lt;=0,"DIAN reporta valor susceptible 0",IF($L8173="NO",IFERROR(LOOKUP(2,1/((LISTS!$M$2:$M$13&lt;&gt;"")*ISNUMBER(SEARCH(LISTS!$M$2:$M$13,$I8173))),LISTS!$O$2:$O$13),"Medio de pago no elegible o no identificado por DIAN"),"Apta automaticamente por pago electronico y base positiva"))))</f>
        <v/>
      </c>
    </row>
    <row r="8174">
      <c r="A8174" s="9" t="n"/>
      <c r="B8174" s="9" t="n"/>
      <c r="C8174" s="12" t="n"/>
      <c r="D8174" s="11" t="n"/>
      <c r="E8174" s="11" t="n"/>
      <c r="F8174" s="11" t="n"/>
      <c r="G8174" s="11" t="n"/>
      <c r="H8174" s="11" t="n"/>
      <c r="I8174" s="9" t="n"/>
      <c r="J8174" s="9" t="n"/>
      <c r="K8174" s="9" t="n"/>
      <c r="L8174" s="9">
        <f>IF(COUNTA($A8174:$K8174)=0,"",IF(AND(IFERROR($H8174,0)&gt;0,LEN(TRIM($K8174&amp;""))&gt;0,IFERROR(LOOKUP(2,1/((LISTS!$M$2:$M$13&lt;&gt;"")*ISNUMBER(SEARCH(LISTS!$M$2:$M$13,$I8174))),LISTS!$N$2:$N$13),"NO")="SI"),"SI","NO"))</f>
        <v/>
      </c>
      <c r="M8174" s="9">
        <f>IF(COUNTA($A8174:$K8174)=0,"",IF($K8174&lt;&gt;"",IF(COUNTIF($K$19:$K8174,$K8174)&gt;1,"SI","NO"),IF(COUNTIFS($A$19:$A8174,$A8174,$C$19:$C8174,$C8174,$J$19:$J8174,$J8174,$D$19:$D8174,$D8174)&gt;1,"SI","NO")))</f>
        <v/>
      </c>
      <c r="N8174" s="11">
        <f>IF(COUNTA($A8174:$K8174)=0,"",IF(AND($L8174="SI",$M8174="NO"),IFERROR($H8174,0),0))</f>
        <v/>
      </c>
      <c r="O8174" s="9">
        <f>IF(COUNTA($A8174:$K8174)=0,"",IF($M8174="SI","CUFE o factura duplicada dentro del reporte; no se suma dos veces",IF(IFERROR($H8174,0)&lt;=0,"DIAN reporta valor susceptible 0",IF($L8174="NO",IFERROR(LOOKUP(2,1/((LISTS!$M$2:$M$13&lt;&gt;"")*ISNUMBER(SEARCH(LISTS!$M$2:$M$13,$I8174))),LISTS!$O$2:$O$13),"Medio de pago no elegible o no identificado por DIAN"),"Apta automaticamente por pago electronico y base positiva"))))</f>
        <v/>
      </c>
    </row>
    <row r="8175">
      <c r="A8175" s="9" t="n"/>
      <c r="B8175" s="9" t="n"/>
      <c r="C8175" s="12" t="n"/>
      <c r="D8175" s="11" t="n"/>
      <c r="E8175" s="11" t="n"/>
      <c r="F8175" s="11" t="n"/>
      <c r="G8175" s="11" t="n"/>
      <c r="H8175" s="11" t="n"/>
      <c r="I8175" s="9" t="n"/>
      <c r="J8175" s="9" t="n"/>
      <c r="K8175" s="9" t="n"/>
      <c r="L8175" s="9">
        <f>IF(COUNTA($A8175:$K8175)=0,"",IF(AND(IFERROR($H8175,0)&gt;0,LEN(TRIM($K8175&amp;""))&gt;0,IFERROR(LOOKUP(2,1/((LISTS!$M$2:$M$13&lt;&gt;"")*ISNUMBER(SEARCH(LISTS!$M$2:$M$13,$I8175))),LISTS!$N$2:$N$13),"NO")="SI"),"SI","NO"))</f>
        <v/>
      </c>
      <c r="M8175" s="9">
        <f>IF(COUNTA($A8175:$K8175)=0,"",IF($K8175&lt;&gt;"",IF(COUNTIF($K$19:$K8175,$K8175)&gt;1,"SI","NO"),IF(COUNTIFS($A$19:$A8175,$A8175,$C$19:$C8175,$C8175,$J$19:$J8175,$J8175,$D$19:$D8175,$D8175)&gt;1,"SI","NO")))</f>
        <v/>
      </c>
      <c r="N8175" s="11">
        <f>IF(COUNTA($A8175:$K8175)=0,"",IF(AND($L8175="SI",$M8175="NO"),IFERROR($H8175,0),0))</f>
        <v/>
      </c>
      <c r="O8175" s="9">
        <f>IF(COUNTA($A8175:$K8175)=0,"",IF($M8175="SI","CUFE o factura duplicada dentro del reporte; no se suma dos veces",IF(IFERROR($H8175,0)&lt;=0,"DIAN reporta valor susceptible 0",IF($L8175="NO",IFERROR(LOOKUP(2,1/((LISTS!$M$2:$M$13&lt;&gt;"")*ISNUMBER(SEARCH(LISTS!$M$2:$M$13,$I8175))),LISTS!$O$2:$O$13),"Medio de pago no elegible o no identificado por DIAN"),"Apta automaticamente por pago electronico y base positiva"))))</f>
        <v/>
      </c>
    </row>
    <row r="8176">
      <c r="A8176" s="9" t="n"/>
      <c r="B8176" s="9" t="n"/>
      <c r="C8176" s="12" t="n"/>
      <c r="D8176" s="11" t="n"/>
      <c r="E8176" s="11" t="n"/>
      <c r="F8176" s="11" t="n"/>
      <c r="G8176" s="11" t="n"/>
      <c r="H8176" s="11" t="n"/>
      <c r="I8176" s="9" t="n"/>
      <c r="J8176" s="9" t="n"/>
      <c r="K8176" s="9" t="n"/>
      <c r="L8176" s="9">
        <f>IF(COUNTA($A8176:$K8176)=0,"",IF(AND(IFERROR($H8176,0)&gt;0,LEN(TRIM($K8176&amp;""))&gt;0,IFERROR(LOOKUP(2,1/((LISTS!$M$2:$M$13&lt;&gt;"")*ISNUMBER(SEARCH(LISTS!$M$2:$M$13,$I8176))),LISTS!$N$2:$N$13),"NO")="SI"),"SI","NO"))</f>
        <v/>
      </c>
      <c r="M8176" s="9">
        <f>IF(COUNTA($A8176:$K8176)=0,"",IF($K8176&lt;&gt;"",IF(COUNTIF($K$19:$K8176,$K8176)&gt;1,"SI","NO"),IF(COUNTIFS($A$19:$A8176,$A8176,$C$19:$C8176,$C8176,$J$19:$J8176,$J8176,$D$19:$D8176,$D8176)&gt;1,"SI","NO")))</f>
        <v/>
      </c>
      <c r="N8176" s="11">
        <f>IF(COUNTA($A8176:$K8176)=0,"",IF(AND($L8176="SI",$M8176="NO"),IFERROR($H8176,0),0))</f>
        <v/>
      </c>
      <c r="O8176" s="9">
        <f>IF(COUNTA($A8176:$K8176)=0,"",IF($M8176="SI","CUFE o factura duplicada dentro del reporte; no se suma dos veces",IF(IFERROR($H8176,0)&lt;=0,"DIAN reporta valor susceptible 0",IF($L8176="NO",IFERROR(LOOKUP(2,1/((LISTS!$M$2:$M$13&lt;&gt;"")*ISNUMBER(SEARCH(LISTS!$M$2:$M$13,$I8176))),LISTS!$O$2:$O$13),"Medio de pago no elegible o no identificado por DIAN"),"Apta automaticamente por pago electronico y base positiva"))))</f>
        <v/>
      </c>
    </row>
    <row r="8177">
      <c r="A8177" s="9" t="n"/>
      <c r="B8177" s="9" t="n"/>
      <c r="C8177" s="12" t="n"/>
      <c r="D8177" s="11" t="n"/>
      <c r="E8177" s="11" t="n"/>
      <c r="F8177" s="11" t="n"/>
      <c r="G8177" s="11" t="n"/>
      <c r="H8177" s="11" t="n"/>
      <c r="I8177" s="9" t="n"/>
      <c r="J8177" s="9" t="n"/>
      <c r="K8177" s="9" t="n"/>
      <c r="L8177" s="9">
        <f>IF(COUNTA($A8177:$K8177)=0,"",IF(AND(IFERROR($H8177,0)&gt;0,LEN(TRIM($K8177&amp;""))&gt;0,IFERROR(LOOKUP(2,1/((LISTS!$M$2:$M$13&lt;&gt;"")*ISNUMBER(SEARCH(LISTS!$M$2:$M$13,$I8177))),LISTS!$N$2:$N$13),"NO")="SI"),"SI","NO"))</f>
        <v/>
      </c>
      <c r="M8177" s="9">
        <f>IF(COUNTA($A8177:$K8177)=0,"",IF($K8177&lt;&gt;"",IF(COUNTIF($K$19:$K8177,$K8177)&gt;1,"SI","NO"),IF(COUNTIFS($A$19:$A8177,$A8177,$C$19:$C8177,$C8177,$J$19:$J8177,$J8177,$D$19:$D8177,$D8177)&gt;1,"SI","NO")))</f>
        <v/>
      </c>
      <c r="N8177" s="11">
        <f>IF(COUNTA($A8177:$K8177)=0,"",IF(AND($L8177="SI",$M8177="NO"),IFERROR($H8177,0),0))</f>
        <v/>
      </c>
      <c r="O8177" s="9">
        <f>IF(COUNTA($A8177:$K8177)=0,"",IF($M8177="SI","CUFE o factura duplicada dentro del reporte; no se suma dos veces",IF(IFERROR($H8177,0)&lt;=0,"DIAN reporta valor susceptible 0",IF($L8177="NO",IFERROR(LOOKUP(2,1/((LISTS!$M$2:$M$13&lt;&gt;"")*ISNUMBER(SEARCH(LISTS!$M$2:$M$13,$I8177))),LISTS!$O$2:$O$13),"Medio de pago no elegible o no identificado por DIAN"),"Apta automaticamente por pago electronico y base positiva"))))</f>
        <v/>
      </c>
    </row>
    <row r="8178">
      <c r="A8178" s="9" t="n"/>
      <c r="B8178" s="9" t="n"/>
      <c r="C8178" s="12" t="n"/>
      <c r="D8178" s="11" t="n"/>
      <c r="E8178" s="11" t="n"/>
      <c r="F8178" s="11" t="n"/>
      <c r="G8178" s="11" t="n"/>
      <c r="H8178" s="11" t="n"/>
      <c r="I8178" s="9" t="n"/>
      <c r="J8178" s="9" t="n"/>
      <c r="K8178" s="9" t="n"/>
      <c r="L8178" s="9">
        <f>IF(COUNTA($A8178:$K8178)=0,"",IF(AND(IFERROR($H8178,0)&gt;0,LEN(TRIM($K8178&amp;""))&gt;0,IFERROR(LOOKUP(2,1/((LISTS!$M$2:$M$13&lt;&gt;"")*ISNUMBER(SEARCH(LISTS!$M$2:$M$13,$I8178))),LISTS!$N$2:$N$13),"NO")="SI"),"SI","NO"))</f>
        <v/>
      </c>
      <c r="M8178" s="9">
        <f>IF(COUNTA($A8178:$K8178)=0,"",IF($K8178&lt;&gt;"",IF(COUNTIF($K$19:$K8178,$K8178)&gt;1,"SI","NO"),IF(COUNTIFS($A$19:$A8178,$A8178,$C$19:$C8178,$C8178,$J$19:$J8178,$J8178,$D$19:$D8178,$D8178)&gt;1,"SI","NO")))</f>
        <v/>
      </c>
      <c r="N8178" s="11">
        <f>IF(COUNTA($A8178:$K8178)=0,"",IF(AND($L8178="SI",$M8178="NO"),IFERROR($H8178,0),0))</f>
        <v/>
      </c>
      <c r="O8178" s="9">
        <f>IF(COUNTA($A8178:$K8178)=0,"",IF($M8178="SI","CUFE o factura duplicada dentro del reporte; no se suma dos veces",IF(IFERROR($H8178,0)&lt;=0,"DIAN reporta valor susceptible 0",IF($L8178="NO",IFERROR(LOOKUP(2,1/((LISTS!$M$2:$M$13&lt;&gt;"")*ISNUMBER(SEARCH(LISTS!$M$2:$M$13,$I8178))),LISTS!$O$2:$O$13),"Medio de pago no elegible o no identificado por DIAN"),"Apta automaticamente por pago electronico y base positiva"))))</f>
        <v/>
      </c>
    </row>
    <row r="8179">
      <c r="A8179" s="9" t="n"/>
      <c r="B8179" s="9" t="n"/>
      <c r="C8179" s="12" t="n"/>
      <c r="D8179" s="11" t="n"/>
      <c r="E8179" s="11" t="n"/>
      <c r="F8179" s="11" t="n"/>
      <c r="G8179" s="11" t="n"/>
      <c r="H8179" s="11" t="n"/>
      <c r="I8179" s="9" t="n"/>
      <c r="J8179" s="9" t="n"/>
      <c r="K8179" s="9" t="n"/>
      <c r="L8179" s="9">
        <f>IF(COUNTA($A8179:$K8179)=0,"",IF(AND(IFERROR($H8179,0)&gt;0,LEN(TRIM($K8179&amp;""))&gt;0,IFERROR(LOOKUP(2,1/((LISTS!$M$2:$M$13&lt;&gt;"")*ISNUMBER(SEARCH(LISTS!$M$2:$M$13,$I8179))),LISTS!$N$2:$N$13),"NO")="SI"),"SI","NO"))</f>
        <v/>
      </c>
      <c r="M8179" s="9">
        <f>IF(COUNTA($A8179:$K8179)=0,"",IF($K8179&lt;&gt;"",IF(COUNTIF($K$19:$K8179,$K8179)&gt;1,"SI","NO"),IF(COUNTIFS($A$19:$A8179,$A8179,$C$19:$C8179,$C8179,$J$19:$J8179,$J8179,$D$19:$D8179,$D8179)&gt;1,"SI","NO")))</f>
        <v/>
      </c>
      <c r="N8179" s="11">
        <f>IF(COUNTA($A8179:$K8179)=0,"",IF(AND($L8179="SI",$M8179="NO"),IFERROR($H8179,0),0))</f>
        <v/>
      </c>
      <c r="O8179" s="9">
        <f>IF(COUNTA($A8179:$K8179)=0,"",IF($M8179="SI","CUFE o factura duplicada dentro del reporte; no se suma dos veces",IF(IFERROR($H8179,0)&lt;=0,"DIAN reporta valor susceptible 0",IF($L8179="NO",IFERROR(LOOKUP(2,1/((LISTS!$M$2:$M$13&lt;&gt;"")*ISNUMBER(SEARCH(LISTS!$M$2:$M$13,$I8179))),LISTS!$O$2:$O$13),"Medio de pago no elegible o no identificado por DIAN"),"Apta automaticamente por pago electronico y base positiva"))))</f>
        <v/>
      </c>
    </row>
    <row r="8180">
      <c r="A8180" s="9" t="n"/>
      <c r="B8180" s="9" t="n"/>
      <c r="C8180" s="12" t="n"/>
      <c r="D8180" s="11" t="n"/>
      <c r="E8180" s="11" t="n"/>
      <c r="F8180" s="11" t="n"/>
      <c r="G8180" s="11" t="n"/>
      <c r="H8180" s="11" t="n"/>
      <c r="I8180" s="9" t="n"/>
      <c r="J8180" s="9" t="n"/>
      <c r="K8180" s="9" t="n"/>
      <c r="L8180" s="9">
        <f>IF(COUNTA($A8180:$K8180)=0,"",IF(AND(IFERROR($H8180,0)&gt;0,LEN(TRIM($K8180&amp;""))&gt;0,IFERROR(LOOKUP(2,1/((LISTS!$M$2:$M$13&lt;&gt;"")*ISNUMBER(SEARCH(LISTS!$M$2:$M$13,$I8180))),LISTS!$N$2:$N$13),"NO")="SI"),"SI","NO"))</f>
        <v/>
      </c>
      <c r="M8180" s="9">
        <f>IF(COUNTA($A8180:$K8180)=0,"",IF($K8180&lt;&gt;"",IF(COUNTIF($K$19:$K8180,$K8180)&gt;1,"SI","NO"),IF(COUNTIFS($A$19:$A8180,$A8180,$C$19:$C8180,$C8180,$J$19:$J8180,$J8180,$D$19:$D8180,$D8180)&gt;1,"SI","NO")))</f>
        <v/>
      </c>
      <c r="N8180" s="11">
        <f>IF(COUNTA($A8180:$K8180)=0,"",IF(AND($L8180="SI",$M8180="NO"),IFERROR($H8180,0),0))</f>
        <v/>
      </c>
      <c r="O8180" s="9">
        <f>IF(COUNTA($A8180:$K8180)=0,"",IF($M8180="SI","CUFE o factura duplicada dentro del reporte; no se suma dos veces",IF(IFERROR($H8180,0)&lt;=0,"DIAN reporta valor susceptible 0",IF($L8180="NO",IFERROR(LOOKUP(2,1/((LISTS!$M$2:$M$13&lt;&gt;"")*ISNUMBER(SEARCH(LISTS!$M$2:$M$13,$I8180))),LISTS!$O$2:$O$13),"Medio de pago no elegible o no identificado por DIAN"),"Apta automaticamente por pago electronico y base positiva"))))</f>
        <v/>
      </c>
    </row>
    <row r="8181">
      <c r="A8181" s="9" t="n"/>
      <c r="B8181" s="9" t="n"/>
      <c r="C8181" s="12" t="n"/>
      <c r="D8181" s="11" t="n"/>
      <c r="E8181" s="11" t="n"/>
      <c r="F8181" s="11" t="n"/>
      <c r="G8181" s="11" t="n"/>
      <c r="H8181" s="11" t="n"/>
      <c r="I8181" s="9" t="n"/>
      <c r="J8181" s="9" t="n"/>
      <c r="K8181" s="9" t="n"/>
      <c r="L8181" s="9">
        <f>IF(COUNTA($A8181:$K8181)=0,"",IF(AND(IFERROR($H8181,0)&gt;0,LEN(TRIM($K8181&amp;""))&gt;0,IFERROR(LOOKUP(2,1/((LISTS!$M$2:$M$13&lt;&gt;"")*ISNUMBER(SEARCH(LISTS!$M$2:$M$13,$I8181))),LISTS!$N$2:$N$13),"NO")="SI"),"SI","NO"))</f>
        <v/>
      </c>
      <c r="M8181" s="9">
        <f>IF(COUNTA($A8181:$K8181)=0,"",IF($K8181&lt;&gt;"",IF(COUNTIF($K$19:$K8181,$K8181)&gt;1,"SI","NO"),IF(COUNTIFS($A$19:$A8181,$A8181,$C$19:$C8181,$C8181,$J$19:$J8181,$J8181,$D$19:$D8181,$D8181)&gt;1,"SI","NO")))</f>
        <v/>
      </c>
      <c r="N8181" s="11">
        <f>IF(COUNTA($A8181:$K8181)=0,"",IF(AND($L8181="SI",$M8181="NO"),IFERROR($H8181,0),0))</f>
        <v/>
      </c>
      <c r="O8181" s="9">
        <f>IF(COUNTA($A8181:$K8181)=0,"",IF($M8181="SI","CUFE o factura duplicada dentro del reporte; no se suma dos veces",IF(IFERROR($H8181,0)&lt;=0,"DIAN reporta valor susceptible 0",IF($L8181="NO",IFERROR(LOOKUP(2,1/((LISTS!$M$2:$M$13&lt;&gt;"")*ISNUMBER(SEARCH(LISTS!$M$2:$M$13,$I8181))),LISTS!$O$2:$O$13),"Medio de pago no elegible o no identificado por DIAN"),"Apta automaticamente por pago electronico y base positiva"))))</f>
        <v/>
      </c>
    </row>
    <row r="8182">
      <c r="A8182" s="9" t="n"/>
      <c r="B8182" s="9" t="n"/>
      <c r="C8182" s="12" t="n"/>
      <c r="D8182" s="11" t="n"/>
      <c r="E8182" s="11" t="n"/>
      <c r="F8182" s="11" t="n"/>
      <c r="G8182" s="11" t="n"/>
      <c r="H8182" s="11" t="n"/>
      <c r="I8182" s="9" t="n"/>
      <c r="J8182" s="9" t="n"/>
      <c r="K8182" s="9" t="n"/>
      <c r="L8182" s="9">
        <f>IF(COUNTA($A8182:$K8182)=0,"",IF(AND(IFERROR($H8182,0)&gt;0,LEN(TRIM($K8182&amp;""))&gt;0,IFERROR(LOOKUP(2,1/((LISTS!$M$2:$M$13&lt;&gt;"")*ISNUMBER(SEARCH(LISTS!$M$2:$M$13,$I8182))),LISTS!$N$2:$N$13),"NO")="SI"),"SI","NO"))</f>
        <v/>
      </c>
      <c r="M8182" s="9">
        <f>IF(COUNTA($A8182:$K8182)=0,"",IF($K8182&lt;&gt;"",IF(COUNTIF($K$19:$K8182,$K8182)&gt;1,"SI","NO"),IF(COUNTIFS($A$19:$A8182,$A8182,$C$19:$C8182,$C8182,$J$19:$J8182,$J8182,$D$19:$D8182,$D8182)&gt;1,"SI","NO")))</f>
        <v/>
      </c>
      <c r="N8182" s="11">
        <f>IF(COUNTA($A8182:$K8182)=0,"",IF(AND($L8182="SI",$M8182="NO"),IFERROR($H8182,0),0))</f>
        <v/>
      </c>
      <c r="O8182" s="9">
        <f>IF(COUNTA($A8182:$K8182)=0,"",IF($M8182="SI","CUFE o factura duplicada dentro del reporte; no se suma dos veces",IF(IFERROR($H8182,0)&lt;=0,"DIAN reporta valor susceptible 0",IF($L8182="NO",IFERROR(LOOKUP(2,1/((LISTS!$M$2:$M$13&lt;&gt;"")*ISNUMBER(SEARCH(LISTS!$M$2:$M$13,$I8182))),LISTS!$O$2:$O$13),"Medio de pago no elegible o no identificado por DIAN"),"Apta automaticamente por pago electronico y base positiva"))))</f>
        <v/>
      </c>
    </row>
    <row r="8183">
      <c r="A8183" s="9" t="n"/>
      <c r="B8183" s="9" t="n"/>
      <c r="C8183" s="12" t="n"/>
      <c r="D8183" s="11" t="n"/>
      <c r="E8183" s="11" t="n"/>
      <c r="F8183" s="11" t="n"/>
      <c r="G8183" s="11" t="n"/>
      <c r="H8183" s="11" t="n"/>
      <c r="I8183" s="9" t="n"/>
      <c r="J8183" s="9" t="n"/>
      <c r="K8183" s="9" t="n"/>
      <c r="L8183" s="9">
        <f>IF(COUNTA($A8183:$K8183)=0,"",IF(AND(IFERROR($H8183,0)&gt;0,LEN(TRIM($K8183&amp;""))&gt;0,IFERROR(LOOKUP(2,1/((LISTS!$M$2:$M$13&lt;&gt;"")*ISNUMBER(SEARCH(LISTS!$M$2:$M$13,$I8183))),LISTS!$N$2:$N$13),"NO")="SI"),"SI","NO"))</f>
        <v/>
      </c>
      <c r="M8183" s="9">
        <f>IF(COUNTA($A8183:$K8183)=0,"",IF($K8183&lt;&gt;"",IF(COUNTIF($K$19:$K8183,$K8183)&gt;1,"SI","NO"),IF(COUNTIFS($A$19:$A8183,$A8183,$C$19:$C8183,$C8183,$J$19:$J8183,$J8183,$D$19:$D8183,$D8183)&gt;1,"SI","NO")))</f>
        <v/>
      </c>
      <c r="N8183" s="11">
        <f>IF(COUNTA($A8183:$K8183)=0,"",IF(AND($L8183="SI",$M8183="NO"),IFERROR($H8183,0),0))</f>
        <v/>
      </c>
      <c r="O8183" s="9">
        <f>IF(COUNTA($A8183:$K8183)=0,"",IF($M8183="SI","CUFE o factura duplicada dentro del reporte; no se suma dos veces",IF(IFERROR($H8183,0)&lt;=0,"DIAN reporta valor susceptible 0",IF($L8183="NO",IFERROR(LOOKUP(2,1/((LISTS!$M$2:$M$13&lt;&gt;"")*ISNUMBER(SEARCH(LISTS!$M$2:$M$13,$I8183))),LISTS!$O$2:$O$13),"Medio de pago no elegible o no identificado por DIAN"),"Apta automaticamente por pago electronico y base positiva"))))</f>
        <v/>
      </c>
    </row>
    <row r="8184">
      <c r="A8184" s="9" t="n"/>
      <c r="B8184" s="9" t="n"/>
      <c r="C8184" s="12" t="n"/>
      <c r="D8184" s="11" t="n"/>
      <c r="E8184" s="11" t="n"/>
      <c r="F8184" s="11" t="n"/>
      <c r="G8184" s="11" t="n"/>
      <c r="H8184" s="11" t="n"/>
      <c r="I8184" s="9" t="n"/>
      <c r="J8184" s="9" t="n"/>
      <c r="K8184" s="9" t="n"/>
      <c r="L8184" s="9">
        <f>IF(COUNTA($A8184:$K8184)=0,"",IF(AND(IFERROR($H8184,0)&gt;0,LEN(TRIM($K8184&amp;""))&gt;0,IFERROR(LOOKUP(2,1/((LISTS!$M$2:$M$13&lt;&gt;"")*ISNUMBER(SEARCH(LISTS!$M$2:$M$13,$I8184))),LISTS!$N$2:$N$13),"NO")="SI"),"SI","NO"))</f>
        <v/>
      </c>
      <c r="M8184" s="9">
        <f>IF(COUNTA($A8184:$K8184)=0,"",IF($K8184&lt;&gt;"",IF(COUNTIF($K$19:$K8184,$K8184)&gt;1,"SI","NO"),IF(COUNTIFS($A$19:$A8184,$A8184,$C$19:$C8184,$C8184,$J$19:$J8184,$J8184,$D$19:$D8184,$D8184)&gt;1,"SI","NO")))</f>
        <v/>
      </c>
      <c r="N8184" s="11">
        <f>IF(COUNTA($A8184:$K8184)=0,"",IF(AND($L8184="SI",$M8184="NO"),IFERROR($H8184,0),0))</f>
        <v/>
      </c>
      <c r="O8184" s="9">
        <f>IF(COUNTA($A8184:$K8184)=0,"",IF($M8184="SI","CUFE o factura duplicada dentro del reporte; no se suma dos veces",IF(IFERROR($H8184,0)&lt;=0,"DIAN reporta valor susceptible 0",IF($L8184="NO",IFERROR(LOOKUP(2,1/((LISTS!$M$2:$M$13&lt;&gt;"")*ISNUMBER(SEARCH(LISTS!$M$2:$M$13,$I8184))),LISTS!$O$2:$O$13),"Medio de pago no elegible o no identificado por DIAN"),"Apta automaticamente por pago electronico y base positiva"))))</f>
        <v/>
      </c>
    </row>
    <row r="8185">
      <c r="A8185" s="9" t="n"/>
      <c r="B8185" s="9" t="n"/>
      <c r="C8185" s="12" t="n"/>
      <c r="D8185" s="11" t="n"/>
      <c r="E8185" s="11" t="n"/>
      <c r="F8185" s="11" t="n"/>
      <c r="G8185" s="11" t="n"/>
      <c r="H8185" s="11" t="n"/>
      <c r="I8185" s="9" t="n"/>
      <c r="J8185" s="9" t="n"/>
      <c r="K8185" s="9" t="n"/>
      <c r="L8185" s="9">
        <f>IF(COUNTA($A8185:$K8185)=0,"",IF(AND(IFERROR($H8185,0)&gt;0,LEN(TRIM($K8185&amp;""))&gt;0,IFERROR(LOOKUP(2,1/((LISTS!$M$2:$M$13&lt;&gt;"")*ISNUMBER(SEARCH(LISTS!$M$2:$M$13,$I8185))),LISTS!$N$2:$N$13),"NO")="SI"),"SI","NO"))</f>
        <v/>
      </c>
      <c r="M8185" s="9">
        <f>IF(COUNTA($A8185:$K8185)=0,"",IF($K8185&lt;&gt;"",IF(COUNTIF($K$19:$K8185,$K8185)&gt;1,"SI","NO"),IF(COUNTIFS($A$19:$A8185,$A8185,$C$19:$C8185,$C8185,$J$19:$J8185,$J8185,$D$19:$D8185,$D8185)&gt;1,"SI","NO")))</f>
        <v/>
      </c>
      <c r="N8185" s="11">
        <f>IF(COUNTA($A8185:$K8185)=0,"",IF(AND($L8185="SI",$M8185="NO"),IFERROR($H8185,0),0))</f>
        <v/>
      </c>
      <c r="O8185" s="9">
        <f>IF(COUNTA($A8185:$K8185)=0,"",IF($M8185="SI","CUFE o factura duplicada dentro del reporte; no se suma dos veces",IF(IFERROR($H8185,0)&lt;=0,"DIAN reporta valor susceptible 0",IF($L8185="NO",IFERROR(LOOKUP(2,1/((LISTS!$M$2:$M$13&lt;&gt;"")*ISNUMBER(SEARCH(LISTS!$M$2:$M$13,$I8185))),LISTS!$O$2:$O$13),"Medio de pago no elegible o no identificado por DIAN"),"Apta automaticamente por pago electronico y base positiva"))))</f>
        <v/>
      </c>
    </row>
    <row r="8186">
      <c r="A8186" s="9" t="n"/>
      <c r="B8186" s="9" t="n"/>
      <c r="C8186" s="12" t="n"/>
      <c r="D8186" s="11" t="n"/>
      <c r="E8186" s="11" t="n"/>
      <c r="F8186" s="11" t="n"/>
      <c r="G8186" s="11" t="n"/>
      <c r="H8186" s="11" t="n"/>
      <c r="I8186" s="9" t="n"/>
      <c r="J8186" s="9" t="n"/>
      <c r="K8186" s="9" t="n"/>
      <c r="L8186" s="9">
        <f>IF(COUNTA($A8186:$K8186)=0,"",IF(AND(IFERROR($H8186,0)&gt;0,LEN(TRIM($K8186&amp;""))&gt;0,IFERROR(LOOKUP(2,1/((LISTS!$M$2:$M$13&lt;&gt;"")*ISNUMBER(SEARCH(LISTS!$M$2:$M$13,$I8186))),LISTS!$N$2:$N$13),"NO")="SI"),"SI","NO"))</f>
        <v/>
      </c>
      <c r="M8186" s="9">
        <f>IF(COUNTA($A8186:$K8186)=0,"",IF($K8186&lt;&gt;"",IF(COUNTIF($K$19:$K8186,$K8186)&gt;1,"SI","NO"),IF(COUNTIFS($A$19:$A8186,$A8186,$C$19:$C8186,$C8186,$J$19:$J8186,$J8186,$D$19:$D8186,$D8186)&gt;1,"SI","NO")))</f>
        <v/>
      </c>
      <c r="N8186" s="11">
        <f>IF(COUNTA($A8186:$K8186)=0,"",IF(AND($L8186="SI",$M8186="NO"),IFERROR($H8186,0),0))</f>
        <v/>
      </c>
      <c r="O8186" s="9">
        <f>IF(COUNTA($A8186:$K8186)=0,"",IF($M8186="SI","CUFE o factura duplicada dentro del reporte; no se suma dos veces",IF(IFERROR($H8186,0)&lt;=0,"DIAN reporta valor susceptible 0",IF($L8186="NO",IFERROR(LOOKUP(2,1/((LISTS!$M$2:$M$13&lt;&gt;"")*ISNUMBER(SEARCH(LISTS!$M$2:$M$13,$I8186))),LISTS!$O$2:$O$13),"Medio de pago no elegible o no identificado por DIAN"),"Apta automaticamente por pago electronico y base positiva"))))</f>
        <v/>
      </c>
    </row>
    <row r="8187">
      <c r="A8187" s="9" t="n"/>
      <c r="B8187" s="9" t="n"/>
      <c r="C8187" s="12" t="n"/>
      <c r="D8187" s="11" t="n"/>
      <c r="E8187" s="11" t="n"/>
      <c r="F8187" s="11" t="n"/>
      <c r="G8187" s="11" t="n"/>
      <c r="H8187" s="11" t="n"/>
      <c r="I8187" s="9" t="n"/>
      <c r="J8187" s="9" t="n"/>
      <c r="K8187" s="9" t="n"/>
      <c r="L8187" s="9">
        <f>IF(COUNTA($A8187:$K8187)=0,"",IF(AND(IFERROR($H8187,0)&gt;0,LEN(TRIM($K8187&amp;""))&gt;0,IFERROR(LOOKUP(2,1/((LISTS!$M$2:$M$13&lt;&gt;"")*ISNUMBER(SEARCH(LISTS!$M$2:$M$13,$I8187))),LISTS!$N$2:$N$13),"NO")="SI"),"SI","NO"))</f>
        <v/>
      </c>
      <c r="M8187" s="9">
        <f>IF(COUNTA($A8187:$K8187)=0,"",IF($K8187&lt;&gt;"",IF(COUNTIF($K$19:$K8187,$K8187)&gt;1,"SI","NO"),IF(COUNTIFS($A$19:$A8187,$A8187,$C$19:$C8187,$C8187,$J$19:$J8187,$J8187,$D$19:$D8187,$D8187)&gt;1,"SI","NO")))</f>
        <v/>
      </c>
      <c r="N8187" s="11">
        <f>IF(COUNTA($A8187:$K8187)=0,"",IF(AND($L8187="SI",$M8187="NO"),IFERROR($H8187,0),0))</f>
        <v/>
      </c>
      <c r="O8187" s="9">
        <f>IF(COUNTA($A8187:$K8187)=0,"",IF($M8187="SI","CUFE o factura duplicada dentro del reporte; no se suma dos veces",IF(IFERROR($H8187,0)&lt;=0,"DIAN reporta valor susceptible 0",IF($L8187="NO",IFERROR(LOOKUP(2,1/((LISTS!$M$2:$M$13&lt;&gt;"")*ISNUMBER(SEARCH(LISTS!$M$2:$M$13,$I8187))),LISTS!$O$2:$O$13),"Medio de pago no elegible o no identificado por DIAN"),"Apta automaticamente por pago electronico y base positiva"))))</f>
        <v/>
      </c>
    </row>
    <row r="8188">
      <c r="A8188" s="9" t="n"/>
      <c r="B8188" s="9" t="n"/>
      <c r="C8188" s="12" t="n"/>
      <c r="D8188" s="11" t="n"/>
      <c r="E8188" s="11" t="n"/>
      <c r="F8188" s="11" t="n"/>
      <c r="G8188" s="11" t="n"/>
      <c r="H8188" s="11" t="n"/>
      <c r="I8188" s="9" t="n"/>
      <c r="J8188" s="9" t="n"/>
      <c r="K8188" s="9" t="n"/>
      <c r="L8188" s="9">
        <f>IF(COUNTA($A8188:$K8188)=0,"",IF(AND(IFERROR($H8188,0)&gt;0,LEN(TRIM($K8188&amp;""))&gt;0,IFERROR(LOOKUP(2,1/((LISTS!$M$2:$M$13&lt;&gt;"")*ISNUMBER(SEARCH(LISTS!$M$2:$M$13,$I8188))),LISTS!$N$2:$N$13),"NO")="SI"),"SI","NO"))</f>
        <v/>
      </c>
      <c r="M8188" s="9">
        <f>IF(COUNTA($A8188:$K8188)=0,"",IF($K8188&lt;&gt;"",IF(COUNTIF($K$19:$K8188,$K8188)&gt;1,"SI","NO"),IF(COUNTIFS($A$19:$A8188,$A8188,$C$19:$C8188,$C8188,$J$19:$J8188,$J8188,$D$19:$D8188,$D8188)&gt;1,"SI","NO")))</f>
        <v/>
      </c>
      <c r="N8188" s="11">
        <f>IF(COUNTA($A8188:$K8188)=0,"",IF(AND($L8188="SI",$M8188="NO"),IFERROR($H8188,0),0))</f>
        <v/>
      </c>
      <c r="O8188" s="9">
        <f>IF(COUNTA($A8188:$K8188)=0,"",IF($M8188="SI","CUFE o factura duplicada dentro del reporte; no se suma dos veces",IF(IFERROR($H8188,0)&lt;=0,"DIAN reporta valor susceptible 0",IF($L8188="NO",IFERROR(LOOKUP(2,1/((LISTS!$M$2:$M$13&lt;&gt;"")*ISNUMBER(SEARCH(LISTS!$M$2:$M$13,$I8188))),LISTS!$O$2:$O$13),"Medio de pago no elegible o no identificado por DIAN"),"Apta automaticamente por pago electronico y base positiva"))))</f>
        <v/>
      </c>
    </row>
    <row r="8189">
      <c r="A8189" s="9" t="n"/>
      <c r="B8189" s="9" t="n"/>
      <c r="C8189" s="12" t="n"/>
      <c r="D8189" s="11" t="n"/>
      <c r="E8189" s="11" t="n"/>
      <c r="F8189" s="11" t="n"/>
      <c r="G8189" s="11" t="n"/>
      <c r="H8189" s="11" t="n"/>
      <c r="I8189" s="9" t="n"/>
      <c r="J8189" s="9" t="n"/>
      <c r="K8189" s="9" t="n"/>
      <c r="L8189" s="9">
        <f>IF(COUNTA($A8189:$K8189)=0,"",IF(AND(IFERROR($H8189,0)&gt;0,LEN(TRIM($K8189&amp;""))&gt;0,IFERROR(LOOKUP(2,1/((LISTS!$M$2:$M$13&lt;&gt;"")*ISNUMBER(SEARCH(LISTS!$M$2:$M$13,$I8189))),LISTS!$N$2:$N$13),"NO")="SI"),"SI","NO"))</f>
        <v/>
      </c>
      <c r="M8189" s="9">
        <f>IF(COUNTA($A8189:$K8189)=0,"",IF($K8189&lt;&gt;"",IF(COUNTIF($K$19:$K8189,$K8189)&gt;1,"SI","NO"),IF(COUNTIFS($A$19:$A8189,$A8189,$C$19:$C8189,$C8189,$J$19:$J8189,$J8189,$D$19:$D8189,$D8189)&gt;1,"SI","NO")))</f>
        <v/>
      </c>
      <c r="N8189" s="11">
        <f>IF(COUNTA($A8189:$K8189)=0,"",IF(AND($L8189="SI",$M8189="NO"),IFERROR($H8189,0),0))</f>
        <v/>
      </c>
      <c r="O8189" s="9">
        <f>IF(COUNTA($A8189:$K8189)=0,"",IF($M8189="SI","CUFE o factura duplicada dentro del reporte; no se suma dos veces",IF(IFERROR($H8189,0)&lt;=0,"DIAN reporta valor susceptible 0",IF($L8189="NO",IFERROR(LOOKUP(2,1/((LISTS!$M$2:$M$13&lt;&gt;"")*ISNUMBER(SEARCH(LISTS!$M$2:$M$13,$I8189))),LISTS!$O$2:$O$13),"Medio de pago no elegible o no identificado por DIAN"),"Apta automaticamente por pago electronico y base positiva"))))</f>
        <v/>
      </c>
    </row>
    <row r="8190">
      <c r="A8190" s="9" t="n"/>
      <c r="B8190" s="9" t="n"/>
      <c r="C8190" s="12" t="n"/>
      <c r="D8190" s="11" t="n"/>
      <c r="E8190" s="11" t="n"/>
      <c r="F8190" s="11" t="n"/>
      <c r="G8190" s="11" t="n"/>
      <c r="H8190" s="11" t="n"/>
      <c r="I8190" s="9" t="n"/>
      <c r="J8190" s="9" t="n"/>
      <c r="K8190" s="9" t="n"/>
      <c r="L8190" s="9">
        <f>IF(COUNTA($A8190:$K8190)=0,"",IF(AND(IFERROR($H8190,0)&gt;0,LEN(TRIM($K8190&amp;""))&gt;0,IFERROR(LOOKUP(2,1/((LISTS!$M$2:$M$13&lt;&gt;"")*ISNUMBER(SEARCH(LISTS!$M$2:$M$13,$I8190))),LISTS!$N$2:$N$13),"NO")="SI"),"SI","NO"))</f>
        <v/>
      </c>
      <c r="M8190" s="9">
        <f>IF(COUNTA($A8190:$K8190)=0,"",IF($K8190&lt;&gt;"",IF(COUNTIF($K$19:$K8190,$K8190)&gt;1,"SI","NO"),IF(COUNTIFS($A$19:$A8190,$A8190,$C$19:$C8190,$C8190,$J$19:$J8190,$J8190,$D$19:$D8190,$D8190)&gt;1,"SI","NO")))</f>
        <v/>
      </c>
      <c r="N8190" s="11">
        <f>IF(COUNTA($A8190:$K8190)=0,"",IF(AND($L8190="SI",$M8190="NO"),IFERROR($H8190,0),0))</f>
        <v/>
      </c>
      <c r="O8190" s="9">
        <f>IF(COUNTA($A8190:$K8190)=0,"",IF($M8190="SI","CUFE o factura duplicada dentro del reporte; no se suma dos veces",IF(IFERROR($H8190,0)&lt;=0,"DIAN reporta valor susceptible 0",IF($L8190="NO",IFERROR(LOOKUP(2,1/((LISTS!$M$2:$M$13&lt;&gt;"")*ISNUMBER(SEARCH(LISTS!$M$2:$M$13,$I8190))),LISTS!$O$2:$O$13),"Medio de pago no elegible o no identificado por DIAN"),"Apta automaticamente por pago electronico y base positiva"))))</f>
        <v/>
      </c>
    </row>
    <row r="8191">
      <c r="A8191" s="9" t="n"/>
      <c r="B8191" s="9" t="n"/>
      <c r="C8191" s="12" t="n"/>
      <c r="D8191" s="11" t="n"/>
      <c r="E8191" s="11" t="n"/>
      <c r="F8191" s="11" t="n"/>
      <c r="G8191" s="11" t="n"/>
      <c r="H8191" s="11" t="n"/>
      <c r="I8191" s="9" t="n"/>
      <c r="J8191" s="9" t="n"/>
      <c r="K8191" s="9" t="n"/>
      <c r="L8191" s="9">
        <f>IF(COUNTA($A8191:$K8191)=0,"",IF(AND(IFERROR($H8191,0)&gt;0,LEN(TRIM($K8191&amp;""))&gt;0,IFERROR(LOOKUP(2,1/((LISTS!$M$2:$M$13&lt;&gt;"")*ISNUMBER(SEARCH(LISTS!$M$2:$M$13,$I8191))),LISTS!$N$2:$N$13),"NO")="SI"),"SI","NO"))</f>
        <v/>
      </c>
      <c r="M8191" s="9">
        <f>IF(COUNTA($A8191:$K8191)=0,"",IF($K8191&lt;&gt;"",IF(COUNTIF($K$19:$K8191,$K8191)&gt;1,"SI","NO"),IF(COUNTIFS($A$19:$A8191,$A8191,$C$19:$C8191,$C8191,$J$19:$J8191,$J8191,$D$19:$D8191,$D8191)&gt;1,"SI","NO")))</f>
        <v/>
      </c>
      <c r="N8191" s="11">
        <f>IF(COUNTA($A8191:$K8191)=0,"",IF(AND($L8191="SI",$M8191="NO"),IFERROR($H8191,0),0))</f>
        <v/>
      </c>
      <c r="O8191" s="9">
        <f>IF(COUNTA($A8191:$K8191)=0,"",IF($M8191="SI","CUFE o factura duplicada dentro del reporte; no se suma dos veces",IF(IFERROR($H8191,0)&lt;=0,"DIAN reporta valor susceptible 0",IF($L8191="NO",IFERROR(LOOKUP(2,1/((LISTS!$M$2:$M$13&lt;&gt;"")*ISNUMBER(SEARCH(LISTS!$M$2:$M$13,$I8191))),LISTS!$O$2:$O$13),"Medio de pago no elegible o no identificado por DIAN"),"Apta automaticamente por pago electronico y base positiva"))))</f>
        <v/>
      </c>
    </row>
    <row r="8192">
      <c r="A8192" s="9" t="n"/>
      <c r="B8192" s="9" t="n"/>
      <c r="C8192" s="12" t="n"/>
      <c r="D8192" s="11" t="n"/>
      <c r="E8192" s="11" t="n"/>
      <c r="F8192" s="11" t="n"/>
      <c r="G8192" s="11" t="n"/>
      <c r="H8192" s="11" t="n"/>
      <c r="I8192" s="9" t="n"/>
      <c r="J8192" s="9" t="n"/>
      <c r="K8192" s="9" t="n"/>
      <c r="L8192" s="9">
        <f>IF(COUNTA($A8192:$K8192)=0,"",IF(AND(IFERROR($H8192,0)&gt;0,LEN(TRIM($K8192&amp;""))&gt;0,IFERROR(LOOKUP(2,1/((LISTS!$M$2:$M$13&lt;&gt;"")*ISNUMBER(SEARCH(LISTS!$M$2:$M$13,$I8192))),LISTS!$N$2:$N$13),"NO")="SI"),"SI","NO"))</f>
        <v/>
      </c>
      <c r="M8192" s="9">
        <f>IF(COUNTA($A8192:$K8192)=0,"",IF($K8192&lt;&gt;"",IF(COUNTIF($K$19:$K8192,$K8192)&gt;1,"SI","NO"),IF(COUNTIFS($A$19:$A8192,$A8192,$C$19:$C8192,$C8192,$J$19:$J8192,$J8192,$D$19:$D8192,$D8192)&gt;1,"SI","NO")))</f>
        <v/>
      </c>
      <c r="N8192" s="11">
        <f>IF(COUNTA($A8192:$K8192)=0,"",IF(AND($L8192="SI",$M8192="NO"),IFERROR($H8192,0),0))</f>
        <v/>
      </c>
      <c r="O8192" s="9">
        <f>IF(COUNTA($A8192:$K8192)=0,"",IF($M8192="SI","CUFE o factura duplicada dentro del reporte; no se suma dos veces",IF(IFERROR($H8192,0)&lt;=0,"DIAN reporta valor susceptible 0",IF($L8192="NO",IFERROR(LOOKUP(2,1/((LISTS!$M$2:$M$13&lt;&gt;"")*ISNUMBER(SEARCH(LISTS!$M$2:$M$13,$I8192))),LISTS!$O$2:$O$13),"Medio de pago no elegible o no identificado por DIAN"),"Apta automaticamente por pago electronico y base positiva"))))</f>
        <v/>
      </c>
    </row>
    <row r="8193">
      <c r="A8193" s="9" t="n"/>
      <c r="B8193" s="9" t="n"/>
      <c r="C8193" s="12" t="n"/>
      <c r="D8193" s="11" t="n"/>
      <c r="E8193" s="11" t="n"/>
      <c r="F8193" s="11" t="n"/>
      <c r="G8193" s="11" t="n"/>
      <c r="H8193" s="11" t="n"/>
      <c r="I8193" s="9" t="n"/>
      <c r="J8193" s="9" t="n"/>
      <c r="K8193" s="9" t="n"/>
      <c r="L8193" s="9">
        <f>IF(COUNTA($A8193:$K8193)=0,"",IF(AND(IFERROR($H8193,0)&gt;0,LEN(TRIM($K8193&amp;""))&gt;0,IFERROR(LOOKUP(2,1/((LISTS!$M$2:$M$13&lt;&gt;"")*ISNUMBER(SEARCH(LISTS!$M$2:$M$13,$I8193))),LISTS!$N$2:$N$13),"NO")="SI"),"SI","NO"))</f>
        <v/>
      </c>
      <c r="M8193" s="9">
        <f>IF(COUNTA($A8193:$K8193)=0,"",IF($K8193&lt;&gt;"",IF(COUNTIF($K$19:$K8193,$K8193)&gt;1,"SI","NO"),IF(COUNTIFS($A$19:$A8193,$A8193,$C$19:$C8193,$C8193,$J$19:$J8193,$J8193,$D$19:$D8193,$D8193)&gt;1,"SI","NO")))</f>
        <v/>
      </c>
      <c r="N8193" s="11">
        <f>IF(COUNTA($A8193:$K8193)=0,"",IF(AND($L8193="SI",$M8193="NO"),IFERROR($H8193,0),0))</f>
        <v/>
      </c>
      <c r="O8193" s="9">
        <f>IF(COUNTA($A8193:$K8193)=0,"",IF($M8193="SI","CUFE o factura duplicada dentro del reporte; no se suma dos veces",IF(IFERROR($H8193,0)&lt;=0,"DIAN reporta valor susceptible 0",IF($L8193="NO",IFERROR(LOOKUP(2,1/((LISTS!$M$2:$M$13&lt;&gt;"")*ISNUMBER(SEARCH(LISTS!$M$2:$M$13,$I8193))),LISTS!$O$2:$O$13),"Medio de pago no elegible o no identificado por DIAN"),"Apta automaticamente por pago electronico y base positiva"))))</f>
        <v/>
      </c>
    </row>
    <row r="8194">
      <c r="A8194" s="9" t="n"/>
      <c r="B8194" s="9" t="n"/>
      <c r="C8194" s="12" t="n"/>
      <c r="D8194" s="11" t="n"/>
      <c r="E8194" s="11" t="n"/>
      <c r="F8194" s="11" t="n"/>
      <c r="G8194" s="11" t="n"/>
      <c r="H8194" s="11" t="n"/>
      <c r="I8194" s="9" t="n"/>
      <c r="J8194" s="9" t="n"/>
      <c r="K8194" s="9" t="n"/>
      <c r="L8194" s="9">
        <f>IF(COUNTA($A8194:$K8194)=0,"",IF(AND(IFERROR($H8194,0)&gt;0,LEN(TRIM($K8194&amp;""))&gt;0,IFERROR(LOOKUP(2,1/((LISTS!$M$2:$M$13&lt;&gt;"")*ISNUMBER(SEARCH(LISTS!$M$2:$M$13,$I8194))),LISTS!$N$2:$N$13),"NO")="SI"),"SI","NO"))</f>
        <v/>
      </c>
      <c r="M8194" s="9">
        <f>IF(COUNTA($A8194:$K8194)=0,"",IF($K8194&lt;&gt;"",IF(COUNTIF($K$19:$K8194,$K8194)&gt;1,"SI","NO"),IF(COUNTIFS($A$19:$A8194,$A8194,$C$19:$C8194,$C8194,$J$19:$J8194,$J8194,$D$19:$D8194,$D8194)&gt;1,"SI","NO")))</f>
        <v/>
      </c>
      <c r="N8194" s="11">
        <f>IF(COUNTA($A8194:$K8194)=0,"",IF(AND($L8194="SI",$M8194="NO"),IFERROR($H8194,0),0))</f>
        <v/>
      </c>
      <c r="O8194" s="9">
        <f>IF(COUNTA($A8194:$K8194)=0,"",IF($M8194="SI","CUFE o factura duplicada dentro del reporte; no se suma dos veces",IF(IFERROR($H8194,0)&lt;=0,"DIAN reporta valor susceptible 0",IF($L8194="NO",IFERROR(LOOKUP(2,1/((LISTS!$M$2:$M$13&lt;&gt;"")*ISNUMBER(SEARCH(LISTS!$M$2:$M$13,$I8194))),LISTS!$O$2:$O$13),"Medio de pago no elegible o no identificado por DIAN"),"Apta automaticamente por pago electronico y base positiva"))))</f>
        <v/>
      </c>
    </row>
    <row r="8195">
      <c r="A8195" s="9" t="n"/>
      <c r="B8195" s="9" t="n"/>
      <c r="C8195" s="12" t="n"/>
      <c r="D8195" s="11" t="n"/>
      <c r="E8195" s="11" t="n"/>
      <c r="F8195" s="11" t="n"/>
      <c r="G8195" s="11" t="n"/>
      <c r="H8195" s="11" t="n"/>
      <c r="I8195" s="9" t="n"/>
      <c r="J8195" s="9" t="n"/>
      <c r="K8195" s="9" t="n"/>
      <c r="L8195" s="9">
        <f>IF(COUNTA($A8195:$K8195)=0,"",IF(AND(IFERROR($H8195,0)&gt;0,LEN(TRIM($K8195&amp;""))&gt;0,IFERROR(LOOKUP(2,1/((LISTS!$M$2:$M$13&lt;&gt;"")*ISNUMBER(SEARCH(LISTS!$M$2:$M$13,$I8195))),LISTS!$N$2:$N$13),"NO")="SI"),"SI","NO"))</f>
        <v/>
      </c>
      <c r="M8195" s="9">
        <f>IF(COUNTA($A8195:$K8195)=0,"",IF($K8195&lt;&gt;"",IF(COUNTIF($K$19:$K8195,$K8195)&gt;1,"SI","NO"),IF(COUNTIFS($A$19:$A8195,$A8195,$C$19:$C8195,$C8195,$J$19:$J8195,$J8195,$D$19:$D8195,$D8195)&gt;1,"SI","NO")))</f>
        <v/>
      </c>
      <c r="N8195" s="11">
        <f>IF(COUNTA($A8195:$K8195)=0,"",IF(AND($L8195="SI",$M8195="NO"),IFERROR($H8195,0),0))</f>
        <v/>
      </c>
      <c r="O8195" s="9">
        <f>IF(COUNTA($A8195:$K8195)=0,"",IF($M8195="SI","CUFE o factura duplicada dentro del reporte; no se suma dos veces",IF(IFERROR($H8195,0)&lt;=0,"DIAN reporta valor susceptible 0",IF($L8195="NO",IFERROR(LOOKUP(2,1/((LISTS!$M$2:$M$13&lt;&gt;"")*ISNUMBER(SEARCH(LISTS!$M$2:$M$13,$I8195))),LISTS!$O$2:$O$13),"Medio de pago no elegible o no identificado por DIAN"),"Apta automaticamente por pago electronico y base positiva"))))</f>
        <v/>
      </c>
    </row>
    <row r="8196">
      <c r="A8196" s="9" t="n"/>
      <c r="B8196" s="9" t="n"/>
      <c r="C8196" s="12" t="n"/>
      <c r="D8196" s="11" t="n"/>
      <c r="E8196" s="11" t="n"/>
      <c r="F8196" s="11" t="n"/>
      <c r="G8196" s="11" t="n"/>
      <c r="H8196" s="11" t="n"/>
      <c r="I8196" s="9" t="n"/>
      <c r="J8196" s="9" t="n"/>
      <c r="K8196" s="9" t="n"/>
      <c r="L8196" s="9">
        <f>IF(COUNTA($A8196:$K8196)=0,"",IF(AND(IFERROR($H8196,0)&gt;0,LEN(TRIM($K8196&amp;""))&gt;0,IFERROR(LOOKUP(2,1/((LISTS!$M$2:$M$13&lt;&gt;"")*ISNUMBER(SEARCH(LISTS!$M$2:$M$13,$I8196))),LISTS!$N$2:$N$13),"NO")="SI"),"SI","NO"))</f>
        <v/>
      </c>
      <c r="M8196" s="9">
        <f>IF(COUNTA($A8196:$K8196)=0,"",IF($K8196&lt;&gt;"",IF(COUNTIF($K$19:$K8196,$K8196)&gt;1,"SI","NO"),IF(COUNTIFS($A$19:$A8196,$A8196,$C$19:$C8196,$C8196,$J$19:$J8196,$J8196,$D$19:$D8196,$D8196)&gt;1,"SI","NO")))</f>
        <v/>
      </c>
      <c r="N8196" s="11">
        <f>IF(COUNTA($A8196:$K8196)=0,"",IF(AND($L8196="SI",$M8196="NO"),IFERROR($H8196,0),0))</f>
        <v/>
      </c>
      <c r="O8196" s="9">
        <f>IF(COUNTA($A8196:$K8196)=0,"",IF($M8196="SI","CUFE o factura duplicada dentro del reporte; no se suma dos veces",IF(IFERROR($H8196,0)&lt;=0,"DIAN reporta valor susceptible 0",IF($L8196="NO",IFERROR(LOOKUP(2,1/((LISTS!$M$2:$M$13&lt;&gt;"")*ISNUMBER(SEARCH(LISTS!$M$2:$M$13,$I8196))),LISTS!$O$2:$O$13),"Medio de pago no elegible o no identificado por DIAN"),"Apta automaticamente por pago electronico y base positiva"))))</f>
        <v/>
      </c>
    </row>
    <row r="8197">
      <c r="A8197" s="9" t="n"/>
      <c r="B8197" s="9" t="n"/>
      <c r="C8197" s="12" t="n"/>
      <c r="D8197" s="11" t="n"/>
      <c r="E8197" s="11" t="n"/>
      <c r="F8197" s="11" t="n"/>
      <c r="G8197" s="11" t="n"/>
      <c r="H8197" s="11" t="n"/>
      <c r="I8197" s="9" t="n"/>
      <c r="J8197" s="9" t="n"/>
      <c r="K8197" s="9" t="n"/>
      <c r="L8197" s="9">
        <f>IF(COUNTA($A8197:$K8197)=0,"",IF(AND(IFERROR($H8197,0)&gt;0,LEN(TRIM($K8197&amp;""))&gt;0,IFERROR(LOOKUP(2,1/((LISTS!$M$2:$M$13&lt;&gt;"")*ISNUMBER(SEARCH(LISTS!$M$2:$M$13,$I8197))),LISTS!$N$2:$N$13),"NO")="SI"),"SI","NO"))</f>
        <v/>
      </c>
      <c r="M8197" s="9">
        <f>IF(COUNTA($A8197:$K8197)=0,"",IF($K8197&lt;&gt;"",IF(COUNTIF($K$19:$K8197,$K8197)&gt;1,"SI","NO"),IF(COUNTIFS($A$19:$A8197,$A8197,$C$19:$C8197,$C8197,$J$19:$J8197,$J8197,$D$19:$D8197,$D8197)&gt;1,"SI","NO")))</f>
        <v/>
      </c>
      <c r="N8197" s="11">
        <f>IF(COUNTA($A8197:$K8197)=0,"",IF(AND($L8197="SI",$M8197="NO"),IFERROR($H8197,0),0))</f>
        <v/>
      </c>
      <c r="O8197" s="9">
        <f>IF(COUNTA($A8197:$K8197)=0,"",IF($M8197="SI","CUFE o factura duplicada dentro del reporte; no se suma dos veces",IF(IFERROR($H8197,0)&lt;=0,"DIAN reporta valor susceptible 0",IF($L8197="NO",IFERROR(LOOKUP(2,1/((LISTS!$M$2:$M$13&lt;&gt;"")*ISNUMBER(SEARCH(LISTS!$M$2:$M$13,$I8197))),LISTS!$O$2:$O$13),"Medio de pago no elegible o no identificado por DIAN"),"Apta automaticamente por pago electronico y base positiva"))))</f>
        <v/>
      </c>
    </row>
    <row r="8198">
      <c r="A8198" s="9" t="n"/>
      <c r="B8198" s="9" t="n"/>
      <c r="C8198" s="12" t="n"/>
      <c r="D8198" s="11" t="n"/>
      <c r="E8198" s="11" t="n"/>
      <c r="F8198" s="11" t="n"/>
      <c r="G8198" s="11" t="n"/>
      <c r="H8198" s="11" t="n"/>
      <c r="I8198" s="9" t="n"/>
      <c r="J8198" s="9" t="n"/>
      <c r="K8198" s="9" t="n"/>
      <c r="L8198" s="9">
        <f>IF(COUNTA($A8198:$K8198)=0,"",IF(AND(IFERROR($H8198,0)&gt;0,LEN(TRIM($K8198&amp;""))&gt;0,IFERROR(LOOKUP(2,1/((LISTS!$M$2:$M$13&lt;&gt;"")*ISNUMBER(SEARCH(LISTS!$M$2:$M$13,$I8198))),LISTS!$N$2:$N$13),"NO")="SI"),"SI","NO"))</f>
        <v/>
      </c>
      <c r="M8198" s="9">
        <f>IF(COUNTA($A8198:$K8198)=0,"",IF($K8198&lt;&gt;"",IF(COUNTIF($K$19:$K8198,$K8198)&gt;1,"SI","NO"),IF(COUNTIFS($A$19:$A8198,$A8198,$C$19:$C8198,$C8198,$J$19:$J8198,$J8198,$D$19:$D8198,$D8198)&gt;1,"SI","NO")))</f>
        <v/>
      </c>
      <c r="N8198" s="11">
        <f>IF(COUNTA($A8198:$K8198)=0,"",IF(AND($L8198="SI",$M8198="NO"),IFERROR($H8198,0),0))</f>
        <v/>
      </c>
      <c r="O8198" s="9">
        <f>IF(COUNTA($A8198:$K8198)=0,"",IF($M8198="SI","CUFE o factura duplicada dentro del reporte; no se suma dos veces",IF(IFERROR($H8198,0)&lt;=0,"DIAN reporta valor susceptible 0",IF($L8198="NO",IFERROR(LOOKUP(2,1/((LISTS!$M$2:$M$13&lt;&gt;"")*ISNUMBER(SEARCH(LISTS!$M$2:$M$13,$I8198))),LISTS!$O$2:$O$13),"Medio de pago no elegible o no identificado por DIAN"),"Apta automaticamente por pago electronico y base positiva"))))</f>
        <v/>
      </c>
    </row>
    <row r="8199">
      <c r="A8199" s="9" t="n"/>
      <c r="B8199" s="9" t="n"/>
      <c r="C8199" s="12" t="n"/>
      <c r="D8199" s="11" t="n"/>
      <c r="E8199" s="11" t="n"/>
      <c r="F8199" s="11" t="n"/>
      <c r="G8199" s="11" t="n"/>
      <c r="H8199" s="11" t="n"/>
      <c r="I8199" s="9" t="n"/>
      <c r="J8199" s="9" t="n"/>
      <c r="K8199" s="9" t="n"/>
      <c r="L8199" s="9">
        <f>IF(COUNTA($A8199:$K8199)=0,"",IF(AND(IFERROR($H8199,0)&gt;0,LEN(TRIM($K8199&amp;""))&gt;0,IFERROR(LOOKUP(2,1/((LISTS!$M$2:$M$13&lt;&gt;"")*ISNUMBER(SEARCH(LISTS!$M$2:$M$13,$I8199))),LISTS!$N$2:$N$13),"NO")="SI"),"SI","NO"))</f>
        <v/>
      </c>
      <c r="M8199" s="9">
        <f>IF(COUNTA($A8199:$K8199)=0,"",IF($K8199&lt;&gt;"",IF(COUNTIF($K$19:$K8199,$K8199)&gt;1,"SI","NO"),IF(COUNTIFS($A$19:$A8199,$A8199,$C$19:$C8199,$C8199,$J$19:$J8199,$J8199,$D$19:$D8199,$D8199)&gt;1,"SI","NO")))</f>
        <v/>
      </c>
      <c r="N8199" s="11">
        <f>IF(COUNTA($A8199:$K8199)=0,"",IF(AND($L8199="SI",$M8199="NO"),IFERROR($H8199,0),0))</f>
        <v/>
      </c>
      <c r="O8199" s="9">
        <f>IF(COUNTA($A8199:$K8199)=0,"",IF($M8199="SI","CUFE o factura duplicada dentro del reporte; no se suma dos veces",IF(IFERROR($H8199,0)&lt;=0,"DIAN reporta valor susceptible 0",IF($L8199="NO",IFERROR(LOOKUP(2,1/((LISTS!$M$2:$M$13&lt;&gt;"")*ISNUMBER(SEARCH(LISTS!$M$2:$M$13,$I8199))),LISTS!$O$2:$O$13),"Medio de pago no elegible o no identificado por DIAN"),"Apta automaticamente por pago electronico y base positiva"))))</f>
        <v/>
      </c>
    </row>
    <row r="8200">
      <c r="A8200" s="9" t="n"/>
      <c r="B8200" s="9" t="n"/>
      <c r="C8200" s="12" t="n"/>
      <c r="D8200" s="11" t="n"/>
      <c r="E8200" s="11" t="n"/>
      <c r="F8200" s="11" t="n"/>
      <c r="G8200" s="11" t="n"/>
      <c r="H8200" s="11" t="n"/>
      <c r="I8200" s="9" t="n"/>
      <c r="J8200" s="9" t="n"/>
      <c r="K8200" s="9" t="n"/>
      <c r="L8200" s="9">
        <f>IF(COUNTA($A8200:$K8200)=0,"",IF(AND(IFERROR($H8200,0)&gt;0,LEN(TRIM($K8200&amp;""))&gt;0,IFERROR(LOOKUP(2,1/((LISTS!$M$2:$M$13&lt;&gt;"")*ISNUMBER(SEARCH(LISTS!$M$2:$M$13,$I8200))),LISTS!$N$2:$N$13),"NO")="SI"),"SI","NO"))</f>
        <v/>
      </c>
      <c r="M8200" s="9">
        <f>IF(COUNTA($A8200:$K8200)=0,"",IF($K8200&lt;&gt;"",IF(COUNTIF($K$19:$K8200,$K8200)&gt;1,"SI","NO"),IF(COUNTIFS($A$19:$A8200,$A8200,$C$19:$C8200,$C8200,$J$19:$J8200,$J8200,$D$19:$D8200,$D8200)&gt;1,"SI","NO")))</f>
        <v/>
      </c>
      <c r="N8200" s="11">
        <f>IF(COUNTA($A8200:$K8200)=0,"",IF(AND($L8200="SI",$M8200="NO"),IFERROR($H8200,0),0))</f>
        <v/>
      </c>
      <c r="O8200" s="9">
        <f>IF(COUNTA($A8200:$K8200)=0,"",IF($M8200="SI","CUFE o factura duplicada dentro del reporte; no se suma dos veces",IF(IFERROR($H8200,0)&lt;=0,"DIAN reporta valor susceptible 0",IF($L8200="NO",IFERROR(LOOKUP(2,1/((LISTS!$M$2:$M$13&lt;&gt;"")*ISNUMBER(SEARCH(LISTS!$M$2:$M$13,$I8200))),LISTS!$O$2:$O$13),"Medio de pago no elegible o no identificado por DIAN"),"Apta automaticamente por pago electronico y base positiva"))))</f>
        <v/>
      </c>
    </row>
    <row r="8201">
      <c r="A8201" s="9" t="n"/>
      <c r="B8201" s="9" t="n"/>
      <c r="C8201" s="12" t="n"/>
      <c r="D8201" s="11" t="n"/>
      <c r="E8201" s="11" t="n"/>
      <c r="F8201" s="11" t="n"/>
      <c r="G8201" s="11" t="n"/>
      <c r="H8201" s="11" t="n"/>
      <c r="I8201" s="9" t="n"/>
      <c r="J8201" s="9" t="n"/>
      <c r="K8201" s="9" t="n"/>
      <c r="L8201" s="9">
        <f>IF(COUNTA($A8201:$K8201)=0,"",IF(AND(IFERROR($H8201,0)&gt;0,LEN(TRIM($K8201&amp;""))&gt;0,IFERROR(LOOKUP(2,1/((LISTS!$M$2:$M$13&lt;&gt;"")*ISNUMBER(SEARCH(LISTS!$M$2:$M$13,$I8201))),LISTS!$N$2:$N$13),"NO")="SI"),"SI","NO"))</f>
        <v/>
      </c>
      <c r="M8201" s="9">
        <f>IF(COUNTA($A8201:$K8201)=0,"",IF($K8201&lt;&gt;"",IF(COUNTIF($K$19:$K8201,$K8201)&gt;1,"SI","NO"),IF(COUNTIFS($A$19:$A8201,$A8201,$C$19:$C8201,$C8201,$J$19:$J8201,$J8201,$D$19:$D8201,$D8201)&gt;1,"SI","NO")))</f>
        <v/>
      </c>
      <c r="N8201" s="11">
        <f>IF(COUNTA($A8201:$K8201)=0,"",IF(AND($L8201="SI",$M8201="NO"),IFERROR($H8201,0),0))</f>
        <v/>
      </c>
      <c r="O8201" s="9">
        <f>IF(COUNTA($A8201:$K8201)=0,"",IF($M8201="SI","CUFE o factura duplicada dentro del reporte; no se suma dos veces",IF(IFERROR($H8201,0)&lt;=0,"DIAN reporta valor susceptible 0",IF($L8201="NO",IFERROR(LOOKUP(2,1/((LISTS!$M$2:$M$13&lt;&gt;"")*ISNUMBER(SEARCH(LISTS!$M$2:$M$13,$I8201))),LISTS!$O$2:$O$13),"Medio de pago no elegible o no identificado por DIAN"),"Apta automaticamente por pago electronico y base positiva"))))</f>
        <v/>
      </c>
    </row>
    <row r="8202">
      <c r="A8202" s="9" t="n"/>
      <c r="B8202" s="9" t="n"/>
      <c r="C8202" s="12" t="n"/>
      <c r="D8202" s="11" t="n"/>
      <c r="E8202" s="11" t="n"/>
      <c r="F8202" s="11" t="n"/>
      <c r="G8202" s="11" t="n"/>
      <c r="H8202" s="11" t="n"/>
      <c r="I8202" s="9" t="n"/>
      <c r="J8202" s="9" t="n"/>
      <c r="K8202" s="9" t="n"/>
      <c r="L8202" s="9">
        <f>IF(COUNTA($A8202:$K8202)=0,"",IF(AND(IFERROR($H8202,0)&gt;0,LEN(TRIM($K8202&amp;""))&gt;0,IFERROR(LOOKUP(2,1/((LISTS!$M$2:$M$13&lt;&gt;"")*ISNUMBER(SEARCH(LISTS!$M$2:$M$13,$I8202))),LISTS!$N$2:$N$13),"NO")="SI"),"SI","NO"))</f>
        <v/>
      </c>
      <c r="M8202" s="9">
        <f>IF(COUNTA($A8202:$K8202)=0,"",IF($K8202&lt;&gt;"",IF(COUNTIF($K$19:$K8202,$K8202)&gt;1,"SI","NO"),IF(COUNTIFS($A$19:$A8202,$A8202,$C$19:$C8202,$C8202,$J$19:$J8202,$J8202,$D$19:$D8202,$D8202)&gt;1,"SI","NO")))</f>
        <v/>
      </c>
      <c r="N8202" s="11">
        <f>IF(COUNTA($A8202:$K8202)=0,"",IF(AND($L8202="SI",$M8202="NO"),IFERROR($H8202,0),0))</f>
        <v/>
      </c>
      <c r="O8202" s="9">
        <f>IF(COUNTA($A8202:$K8202)=0,"",IF($M8202="SI","CUFE o factura duplicada dentro del reporte; no se suma dos veces",IF(IFERROR($H8202,0)&lt;=0,"DIAN reporta valor susceptible 0",IF($L8202="NO",IFERROR(LOOKUP(2,1/((LISTS!$M$2:$M$13&lt;&gt;"")*ISNUMBER(SEARCH(LISTS!$M$2:$M$13,$I8202))),LISTS!$O$2:$O$13),"Medio de pago no elegible o no identificado por DIAN"),"Apta automaticamente por pago electronico y base positiva"))))</f>
        <v/>
      </c>
    </row>
    <row r="8203">
      <c r="A8203" s="9" t="n"/>
      <c r="B8203" s="9" t="n"/>
      <c r="C8203" s="12" t="n"/>
      <c r="D8203" s="11" t="n"/>
      <c r="E8203" s="11" t="n"/>
      <c r="F8203" s="11" t="n"/>
      <c r="G8203" s="11" t="n"/>
      <c r="H8203" s="11" t="n"/>
      <c r="I8203" s="9" t="n"/>
      <c r="J8203" s="9" t="n"/>
      <c r="K8203" s="9" t="n"/>
      <c r="L8203" s="9">
        <f>IF(COUNTA($A8203:$K8203)=0,"",IF(AND(IFERROR($H8203,0)&gt;0,LEN(TRIM($K8203&amp;""))&gt;0,IFERROR(LOOKUP(2,1/((LISTS!$M$2:$M$13&lt;&gt;"")*ISNUMBER(SEARCH(LISTS!$M$2:$M$13,$I8203))),LISTS!$N$2:$N$13),"NO")="SI"),"SI","NO"))</f>
        <v/>
      </c>
      <c r="M8203" s="9">
        <f>IF(COUNTA($A8203:$K8203)=0,"",IF($K8203&lt;&gt;"",IF(COUNTIF($K$19:$K8203,$K8203)&gt;1,"SI","NO"),IF(COUNTIFS($A$19:$A8203,$A8203,$C$19:$C8203,$C8203,$J$19:$J8203,$J8203,$D$19:$D8203,$D8203)&gt;1,"SI","NO")))</f>
        <v/>
      </c>
      <c r="N8203" s="11">
        <f>IF(COUNTA($A8203:$K8203)=0,"",IF(AND($L8203="SI",$M8203="NO"),IFERROR($H8203,0),0))</f>
        <v/>
      </c>
      <c r="O8203" s="9">
        <f>IF(COUNTA($A8203:$K8203)=0,"",IF($M8203="SI","CUFE o factura duplicada dentro del reporte; no se suma dos veces",IF(IFERROR($H8203,0)&lt;=0,"DIAN reporta valor susceptible 0",IF($L8203="NO",IFERROR(LOOKUP(2,1/((LISTS!$M$2:$M$13&lt;&gt;"")*ISNUMBER(SEARCH(LISTS!$M$2:$M$13,$I8203))),LISTS!$O$2:$O$13),"Medio de pago no elegible o no identificado por DIAN"),"Apta automaticamente por pago electronico y base positiva"))))</f>
        <v/>
      </c>
    </row>
    <row r="8204">
      <c r="A8204" s="9" t="n"/>
      <c r="B8204" s="9" t="n"/>
      <c r="C8204" s="12" t="n"/>
      <c r="D8204" s="11" t="n"/>
      <c r="E8204" s="11" t="n"/>
      <c r="F8204" s="11" t="n"/>
      <c r="G8204" s="11" t="n"/>
      <c r="H8204" s="11" t="n"/>
      <c r="I8204" s="9" t="n"/>
      <c r="J8204" s="9" t="n"/>
      <c r="K8204" s="9" t="n"/>
      <c r="L8204" s="9">
        <f>IF(COUNTA($A8204:$K8204)=0,"",IF(AND(IFERROR($H8204,0)&gt;0,LEN(TRIM($K8204&amp;""))&gt;0,IFERROR(LOOKUP(2,1/((LISTS!$M$2:$M$13&lt;&gt;"")*ISNUMBER(SEARCH(LISTS!$M$2:$M$13,$I8204))),LISTS!$N$2:$N$13),"NO")="SI"),"SI","NO"))</f>
        <v/>
      </c>
      <c r="M8204" s="9">
        <f>IF(COUNTA($A8204:$K8204)=0,"",IF($K8204&lt;&gt;"",IF(COUNTIF($K$19:$K8204,$K8204)&gt;1,"SI","NO"),IF(COUNTIFS($A$19:$A8204,$A8204,$C$19:$C8204,$C8204,$J$19:$J8204,$J8204,$D$19:$D8204,$D8204)&gt;1,"SI","NO")))</f>
        <v/>
      </c>
      <c r="N8204" s="11">
        <f>IF(COUNTA($A8204:$K8204)=0,"",IF(AND($L8204="SI",$M8204="NO"),IFERROR($H8204,0),0))</f>
        <v/>
      </c>
      <c r="O8204" s="9">
        <f>IF(COUNTA($A8204:$K8204)=0,"",IF($M8204="SI","CUFE o factura duplicada dentro del reporte; no se suma dos veces",IF(IFERROR($H8204,0)&lt;=0,"DIAN reporta valor susceptible 0",IF($L8204="NO",IFERROR(LOOKUP(2,1/((LISTS!$M$2:$M$13&lt;&gt;"")*ISNUMBER(SEARCH(LISTS!$M$2:$M$13,$I8204))),LISTS!$O$2:$O$13),"Medio de pago no elegible o no identificado por DIAN"),"Apta automaticamente por pago electronico y base positiva"))))</f>
        <v/>
      </c>
    </row>
    <row r="8205">
      <c r="A8205" s="9" t="n"/>
      <c r="B8205" s="9" t="n"/>
      <c r="C8205" s="12" t="n"/>
      <c r="D8205" s="11" t="n"/>
      <c r="E8205" s="11" t="n"/>
      <c r="F8205" s="11" t="n"/>
      <c r="G8205" s="11" t="n"/>
      <c r="H8205" s="11" t="n"/>
      <c r="I8205" s="9" t="n"/>
      <c r="J8205" s="9" t="n"/>
      <c r="K8205" s="9" t="n"/>
      <c r="L8205" s="9">
        <f>IF(COUNTA($A8205:$K8205)=0,"",IF(AND(IFERROR($H8205,0)&gt;0,LEN(TRIM($K8205&amp;""))&gt;0,IFERROR(LOOKUP(2,1/((LISTS!$M$2:$M$13&lt;&gt;"")*ISNUMBER(SEARCH(LISTS!$M$2:$M$13,$I8205))),LISTS!$N$2:$N$13),"NO")="SI"),"SI","NO"))</f>
        <v/>
      </c>
      <c r="M8205" s="9">
        <f>IF(COUNTA($A8205:$K8205)=0,"",IF($K8205&lt;&gt;"",IF(COUNTIF($K$19:$K8205,$K8205)&gt;1,"SI","NO"),IF(COUNTIFS($A$19:$A8205,$A8205,$C$19:$C8205,$C8205,$J$19:$J8205,$J8205,$D$19:$D8205,$D8205)&gt;1,"SI","NO")))</f>
        <v/>
      </c>
      <c r="N8205" s="11">
        <f>IF(COUNTA($A8205:$K8205)=0,"",IF(AND($L8205="SI",$M8205="NO"),IFERROR($H8205,0),0))</f>
        <v/>
      </c>
      <c r="O8205" s="9">
        <f>IF(COUNTA($A8205:$K8205)=0,"",IF($M8205="SI","CUFE o factura duplicada dentro del reporte; no se suma dos veces",IF(IFERROR($H8205,0)&lt;=0,"DIAN reporta valor susceptible 0",IF($L8205="NO",IFERROR(LOOKUP(2,1/((LISTS!$M$2:$M$13&lt;&gt;"")*ISNUMBER(SEARCH(LISTS!$M$2:$M$13,$I8205))),LISTS!$O$2:$O$13),"Medio de pago no elegible o no identificado por DIAN"),"Apta automaticamente por pago electronico y base positiva"))))</f>
        <v/>
      </c>
    </row>
    <row r="8206">
      <c r="A8206" s="9" t="n"/>
      <c r="B8206" s="9" t="n"/>
      <c r="C8206" s="12" t="n"/>
      <c r="D8206" s="11" t="n"/>
      <c r="E8206" s="11" t="n"/>
      <c r="F8206" s="11" t="n"/>
      <c r="G8206" s="11" t="n"/>
      <c r="H8206" s="11" t="n"/>
      <c r="I8206" s="9" t="n"/>
      <c r="J8206" s="9" t="n"/>
      <c r="K8206" s="9" t="n"/>
      <c r="L8206" s="9">
        <f>IF(COUNTA($A8206:$K8206)=0,"",IF(AND(IFERROR($H8206,0)&gt;0,LEN(TRIM($K8206&amp;""))&gt;0,IFERROR(LOOKUP(2,1/((LISTS!$M$2:$M$13&lt;&gt;"")*ISNUMBER(SEARCH(LISTS!$M$2:$M$13,$I8206))),LISTS!$N$2:$N$13),"NO")="SI"),"SI","NO"))</f>
        <v/>
      </c>
      <c r="M8206" s="9">
        <f>IF(COUNTA($A8206:$K8206)=0,"",IF($K8206&lt;&gt;"",IF(COUNTIF($K$19:$K8206,$K8206)&gt;1,"SI","NO"),IF(COUNTIFS($A$19:$A8206,$A8206,$C$19:$C8206,$C8206,$J$19:$J8206,$J8206,$D$19:$D8206,$D8206)&gt;1,"SI","NO")))</f>
        <v/>
      </c>
      <c r="N8206" s="11">
        <f>IF(COUNTA($A8206:$K8206)=0,"",IF(AND($L8206="SI",$M8206="NO"),IFERROR($H8206,0),0))</f>
        <v/>
      </c>
      <c r="O8206" s="9">
        <f>IF(COUNTA($A8206:$K8206)=0,"",IF($M8206="SI","CUFE o factura duplicada dentro del reporte; no se suma dos veces",IF(IFERROR($H8206,0)&lt;=0,"DIAN reporta valor susceptible 0",IF($L8206="NO",IFERROR(LOOKUP(2,1/((LISTS!$M$2:$M$13&lt;&gt;"")*ISNUMBER(SEARCH(LISTS!$M$2:$M$13,$I8206))),LISTS!$O$2:$O$13),"Medio de pago no elegible o no identificado por DIAN"),"Apta automaticamente por pago electronico y base positiva"))))</f>
        <v/>
      </c>
    </row>
    <row r="8207">
      <c r="A8207" s="9" t="n"/>
      <c r="B8207" s="9" t="n"/>
      <c r="C8207" s="12" t="n"/>
      <c r="D8207" s="11" t="n"/>
      <c r="E8207" s="11" t="n"/>
      <c r="F8207" s="11" t="n"/>
      <c r="G8207" s="11" t="n"/>
      <c r="H8207" s="11" t="n"/>
      <c r="I8207" s="9" t="n"/>
      <c r="J8207" s="9" t="n"/>
      <c r="K8207" s="9" t="n"/>
      <c r="L8207" s="9">
        <f>IF(COUNTA($A8207:$K8207)=0,"",IF(AND(IFERROR($H8207,0)&gt;0,LEN(TRIM($K8207&amp;""))&gt;0,IFERROR(LOOKUP(2,1/((LISTS!$M$2:$M$13&lt;&gt;"")*ISNUMBER(SEARCH(LISTS!$M$2:$M$13,$I8207))),LISTS!$N$2:$N$13),"NO")="SI"),"SI","NO"))</f>
        <v/>
      </c>
      <c r="M8207" s="9">
        <f>IF(COUNTA($A8207:$K8207)=0,"",IF($K8207&lt;&gt;"",IF(COUNTIF($K$19:$K8207,$K8207)&gt;1,"SI","NO"),IF(COUNTIFS($A$19:$A8207,$A8207,$C$19:$C8207,$C8207,$J$19:$J8207,$J8207,$D$19:$D8207,$D8207)&gt;1,"SI","NO")))</f>
        <v/>
      </c>
      <c r="N8207" s="11">
        <f>IF(COUNTA($A8207:$K8207)=0,"",IF(AND($L8207="SI",$M8207="NO"),IFERROR($H8207,0),0))</f>
        <v/>
      </c>
      <c r="O8207" s="9">
        <f>IF(COUNTA($A8207:$K8207)=0,"",IF($M8207="SI","CUFE o factura duplicada dentro del reporte; no se suma dos veces",IF(IFERROR($H8207,0)&lt;=0,"DIAN reporta valor susceptible 0",IF($L8207="NO",IFERROR(LOOKUP(2,1/((LISTS!$M$2:$M$13&lt;&gt;"")*ISNUMBER(SEARCH(LISTS!$M$2:$M$13,$I8207))),LISTS!$O$2:$O$13),"Medio de pago no elegible o no identificado por DIAN"),"Apta automaticamente por pago electronico y base positiva"))))</f>
        <v/>
      </c>
    </row>
    <row r="8208">
      <c r="A8208" s="9" t="n"/>
      <c r="B8208" s="9" t="n"/>
      <c r="C8208" s="12" t="n"/>
      <c r="D8208" s="11" t="n"/>
      <c r="E8208" s="11" t="n"/>
      <c r="F8208" s="11" t="n"/>
      <c r="G8208" s="11" t="n"/>
      <c r="H8208" s="11" t="n"/>
      <c r="I8208" s="9" t="n"/>
      <c r="J8208" s="9" t="n"/>
      <c r="K8208" s="9" t="n"/>
      <c r="L8208" s="9">
        <f>IF(COUNTA($A8208:$K8208)=0,"",IF(AND(IFERROR($H8208,0)&gt;0,LEN(TRIM($K8208&amp;""))&gt;0,IFERROR(LOOKUP(2,1/((LISTS!$M$2:$M$13&lt;&gt;"")*ISNUMBER(SEARCH(LISTS!$M$2:$M$13,$I8208))),LISTS!$N$2:$N$13),"NO")="SI"),"SI","NO"))</f>
        <v/>
      </c>
      <c r="M8208" s="9">
        <f>IF(COUNTA($A8208:$K8208)=0,"",IF($K8208&lt;&gt;"",IF(COUNTIF($K$19:$K8208,$K8208)&gt;1,"SI","NO"),IF(COUNTIFS($A$19:$A8208,$A8208,$C$19:$C8208,$C8208,$J$19:$J8208,$J8208,$D$19:$D8208,$D8208)&gt;1,"SI","NO")))</f>
        <v/>
      </c>
      <c r="N8208" s="11">
        <f>IF(COUNTA($A8208:$K8208)=0,"",IF(AND($L8208="SI",$M8208="NO"),IFERROR($H8208,0),0))</f>
        <v/>
      </c>
      <c r="O8208" s="9">
        <f>IF(COUNTA($A8208:$K8208)=0,"",IF($M8208="SI","CUFE o factura duplicada dentro del reporte; no se suma dos veces",IF(IFERROR($H8208,0)&lt;=0,"DIAN reporta valor susceptible 0",IF($L8208="NO",IFERROR(LOOKUP(2,1/((LISTS!$M$2:$M$13&lt;&gt;"")*ISNUMBER(SEARCH(LISTS!$M$2:$M$13,$I8208))),LISTS!$O$2:$O$13),"Medio de pago no elegible o no identificado por DIAN"),"Apta automaticamente por pago electronico y base positiva"))))</f>
        <v/>
      </c>
    </row>
    <row r="8209">
      <c r="A8209" s="9" t="n"/>
      <c r="B8209" s="9" t="n"/>
      <c r="C8209" s="12" t="n"/>
      <c r="D8209" s="11" t="n"/>
      <c r="E8209" s="11" t="n"/>
      <c r="F8209" s="11" t="n"/>
      <c r="G8209" s="11" t="n"/>
      <c r="H8209" s="11" t="n"/>
      <c r="I8209" s="9" t="n"/>
      <c r="J8209" s="9" t="n"/>
      <c r="K8209" s="9" t="n"/>
      <c r="L8209" s="9">
        <f>IF(COUNTA($A8209:$K8209)=0,"",IF(AND(IFERROR($H8209,0)&gt;0,LEN(TRIM($K8209&amp;""))&gt;0,IFERROR(LOOKUP(2,1/((LISTS!$M$2:$M$13&lt;&gt;"")*ISNUMBER(SEARCH(LISTS!$M$2:$M$13,$I8209))),LISTS!$N$2:$N$13),"NO")="SI"),"SI","NO"))</f>
        <v/>
      </c>
      <c r="M8209" s="9">
        <f>IF(COUNTA($A8209:$K8209)=0,"",IF($K8209&lt;&gt;"",IF(COUNTIF($K$19:$K8209,$K8209)&gt;1,"SI","NO"),IF(COUNTIFS($A$19:$A8209,$A8209,$C$19:$C8209,$C8209,$J$19:$J8209,$J8209,$D$19:$D8209,$D8209)&gt;1,"SI","NO")))</f>
        <v/>
      </c>
      <c r="N8209" s="11">
        <f>IF(COUNTA($A8209:$K8209)=0,"",IF(AND($L8209="SI",$M8209="NO"),IFERROR($H8209,0),0))</f>
        <v/>
      </c>
      <c r="O8209" s="9">
        <f>IF(COUNTA($A8209:$K8209)=0,"",IF($M8209="SI","CUFE o factura duplicada dentro del reporte; no se suma dos veces",IF(IFERROR($H8209,0)&lt;=0,"DIAN reporta valor susceptible 0",IF($L8209="NO",IFERROR(LOOKUP(2,1/((LISTS!$M$2:$M$13&lt;&gt;"")*ISNUMBER(SEARCH(LISTS!$M$2:$M$13,$I8209))),LISTS!$O$2:$O$13),"Medio de pago no elegible o no identificado por DIAN"),"Apta automaticamente por pago electronico y base positiva"))))</f>
        <v/>
      </c>
    </row>
    <row r="8210">
      <c r="A8210" s="9" t="n"/>
      <c r="B8210" s="9" t="n"/>
      <c r="C8210" s="12" t="n"/>
      <c r="D8210" s="11" t="n"/>
      <c r="E8210" s="11" t="n"/>
      <c r="F8210" s="11" t="n"/>
      <c r="G8210" s="11" t="n"/>
      <c r="H8210" s="11" t="n"/>
      <c r="I8210" s="9" t="n"/>
      <c r="J8210" s="9" t="n"/>
      <c r="K8210" s="9" t="n"/>
      <c r="L8210" s="9">
        <f>IF(COUNTA($A8210:$K8210)=0,"",IF(AND(IFERROR($H8210,0)&gt;0,LEN(TRIM($K8210&amp;""))&gt;0,IFERROR(LOOKUP(2,1/((LISTS!$M$2:$M$13&lt;&gt;"")*ISNUMBER(SEARCH(LISTS!$M$2:$M$13,$I8210))),LISTS!$N$2:$N$13),"NO")="SI"),"SI","NO"))</f>
        <v/>
      </c>
      <c r="M8210" s="9">
        <f>IF(COUNTA($A8210:$K8210)=0,"",IF($K8210&lt;&gt;"",IF(COUNTIF($K$19:$K8210,$K8210)&gt;1,"SI","NO"),IF(COUNTIFS($A$19:$A8210,$A8210,$C$19:$C8210,$C8210,$J$19:$J8210,$J8210,$D$19:$D8210,$D8210)&gt;1,"SI","NO")))</f>
        <v/>
      </c>
      <c r="N8210" s="11">
        <f>IF(COUNTA($A8210:$K8210)=0,"",IF(AND($L8210="SI",$M8210="NO"),IFERROR($H8210,0),0))</f>
        <v/>
      </c>
      <c r="O8210" s="9">
        <f>IF(COUNTA($A8210:$K8210)=0,"",IF($M8210="SI","CUFE o factura duplicada dentro del reporte; no se suma dos veces",IF(IFERROR($H8210,0)&lt;=0,"DIAN reporta valor susceptible 0",IF($L8210="NO",IFERROR(LOOKUP(2,1/((LISTS!$M$2:$M$13&lt;&gt;"")*ISNUMBER(SEARCH(LISTS!$M$2:$M$13,$I8210))),LISTS!$O$2:$O$13),"Medio de pago no elegible o no identificado por DIAN"),"Apta automaticamente por pago electronico y base positiva"))))</f>
        <v/>
      </c>
    </row>
    <row r="8211">
      <c r="A8211" s="9" t="n"/>
      <c r="B8211" s="9" t="n"/>
      <c r="C8211" s="12" t="n"/>
      <c r="D8211" s="11" t="n"/>
      <c r="E8211" s="11" t="n"/>
      <c r="F8211" s="11" t="n"/>
      <c r="G8211" s="11" t="n"/>
      <c r="H8211" s="11" t="n"/>
      <c r="I8211" s="9" t="n"/>
      <c r="J8211" s="9" t="n"/>
      <c r="K8211" s="9" t="n"/>
      <c r="L8211" s="9">
        <f>IF(COUNTA($A8211:$K8211)=0,"",IF(AND(IFERROR($H8211,0)&gt;0,LEN(TRIM($K8211&amp;""))&gt;0,IFERROR(LOOKUP(2,1/((LISTS!$M$2:$M$13&lt;&gt;"")*ISNUMBER(SEARCH(LISTS!$M$2:$M$13,$I8211))),LISTS!$N$2:$N$13),"NO")="SI"),"SI","NO"))</f>
        <v/>
      </c>
      <c r="M8211" s="9">
        <f>IF(COUNTA($A8211:$K8211)=0,"",IF($K8211&lt;&gt;"",IF(COUNTIF($K$19:$K8211,$K8211)&gt;1,"SI","NO"),IF(COUNTIFS($A$19:$A8211,$A8211,$C$19:$C8211,$C8211,$J$19:$J8211,$J8211,$D$19:$D8211,$D8211)&gt;1,"SI","NO")))</f>
        <v/>
      </c>
      <c r="N8211" s="11">
        <f>IF(COUNTA($A8211:$K8211)=0,"",IF(AND($L8211="SI",$M8211="NO"),IFERROR($H8211,0),0))</f>
        <v/>
      </c>
      <c r="O8211" s="9">
        <f>IF(COUNTA($A8211:$K8211)=0,"",IF($M8211="SI","CUFE o factura duplicada dentro del reporte; no se suma dos veces",IF(IFERROR($H8211,0)&lt;=0,"DIAN reporta valor susceptible 0",IF($L8211="NO",IFERROR(LOOKUP(2,1/((LISTS!$M$2:$M$13&lt;&gt;"")*ISNUMBER(SEARCH(LISTS!$M$2:$M$13,$I8211))),LISTS!$O$2:$O$13),"Medio de pago no elegible o no identificado por DIAN"),"Apta automaticamente por pago electronico y base positiva"))))</f>
        <v/>
      </c>
    </row>
    <row r="8212">
      <c r="A8212" s="9" t="n"/>
      <c r="B8212" s="9" t="n"/>
      <c r="C8212" s="12" t="n"/>
      <c r="D8212" s="11" t="n"/>
      <c r="E8212" s="11" t="n"/>
      <c r="F8212" s="11" t="n"/>
      <c r="G8212" s="11" t="n"/>
      <c r="H8212" s="11" t="n"/>
      <c r="I8212" s="9" t="n"/>
      <c r="J8212" s="9" t="n"/>
      <c r="K8212" s="9" t="n"/>
      <c r="L8212" s="9">
        <f>IF(COUNTA($A8212:$K8212)=0,"",IF(AND(IFERROR($H8212,0)&gt;0,LEN(TRIM($K8212&amp;""))&gt;0,IFERROR(LOOKUP(2,1/((LISTS!$M$2:$M$13&lt;&gt;"")*ISNUMBER(SEARCH(LISTS!$M$2:$M$13,$I8212))),LISTS!$N$2:$N$13),"NO")="SI"),"SI","NO"))</f>
        <v/>
      </c>
      <c r="M8212" s="9">
        <f>IF(COUNTA($A8212:$K8212)=0,"",IF($K8212&lt;&gt;"",IF(COUNTIF($K$19:$K8212,$K8212)&gt;1,"SI","NO"),IF(COUNTIFS($A$19:$A8212,$A8212,$C$19:$C8212,$C8212,$J$19:$J8212,$J8212,$D$19:$D8212,$D8212)&gt;1,"SI","NO")))</f>
        <v/>
      </c>
      <c r="N8212" s="11">
        <f>IF(COUNTA($A8212:$K8212)=0,"",IF(AND($L8212="SI",$M8212="NO"),IFERROR($H8212,0),0))</f>
        <v/>
      </c>
      <c r="O8212" s="9">
        <f>IF(COUNTA($A8212:$K8212)=0,"",IF($M8212="SI","CUFE o factura duplicada dentro del reporte; no se suma dos veces",IF(IFERROR($H8212,0)&lt;=0,"DIAN reporta valor susceptible 0",IF($L8212="NO",IFERROR(LOOKUP(2,1/((LISTS!$M$2:$M$13&lt;&gt;"")*ISNUMBER(SEARCH(LISTS!$M$2:$M$13,$I8212))),LISTS!$O$2:$O$13),"Medio de pago no elegible o no identificado por DIAN"),"Apta automaticamente por pago electronico y base positiva"))))</f>
        <v/>
      </c>
    </row>
    <row r="8213">
      <c r="A8213" s="9" t="n"/>
      <c r="B8213" s="9" t="n"/>
      <c r="C8213" s="12" t="n"/>
      <c r="D8213" s="11" t="n"/>
      <c r="E8213" s="11" t="n"/>
      <c r="F8213" s="11" t="n"/>
      <c r="G8213" s="11" t="n"/>
      <c r="H8213" s="11" t="n"/>
      <c r="I8213" s="9" t="n"/>
      <c r="J8213" s="9" t="n"/>
      <c r="K8213" s="9" t="n"/>
      <c r="L8213" s="9">
        <f>IF(COUNTA($A8213:$K8213)=0,"",IF(AND(IFERROR($H8213,0)&gt;0,LEN(TRIM($K8213&amp;""))&gt;0,IFERROR(LOOKUP(2,1/((LISTS!$M$2:$M$13&lt;&gt;"")*ISNUMBER(SEARCH(LISTS!$M$2:$M$13,$I8213))),LISTS!$N$2:$N$13),"NO")="SI"),"SI","NO"))</f>
        <v/>
      </c>
      <c r="M8213" s="9">
        <f>IF(COUNTA($A8213:$K8213)=0,"",IF($K8213&lt;&gt;"",IF(COUNTIF($K$19:$K8213,$K8213)&gt;1,"SI","NO"),IF(COUNTIFS($A$19:$A8213,$A8213,$C$19:$C8213,$C8213,$J$19:$J8213,$J8213,$D$19:$D8213,$D8213)&gt;1,"SI","NO")))</f>
        <v/>
      </c>
      <c r="N8213" s="11">
        <f>IF(COUNTA($A8213:$K8213)=0,"",IF(AND($L8213="SI",$M8213="NO"),IFERROR($H8213,0),0))</f>
        <v/>
      </c>
      <c r="O8213" s="9">
        <f>IF(COUNTA($A8213:$K8213)=0,"",IF($M8213="SI","CUFE o factura duplicada dentro del reporte; no se suma dos veces",IF(IFERROR($H8213,0)&lt;=0,"DIAN reporta valor susceptible 0",IF($L8213="NO",IFERROR(LOOKUP(2,1/((LISTS!$M$2:$M$13&lt;&gt;"")*ISNUMBER(SEARCH(LISTS!$M$2:$M$13,$I8213))),LISTS!$O$2:$O$13),"Medio de pago no elegible o no identificado por DIAN"),"Apta automaticamente por pago electronico y base positiva"))))</f>
        <v/>
      </c>
    </row>
    <row r="8214">
      <c r="A8214" s="9" t="n"/>
      <c r="B8214" s="9" t="n"/>
      <c r="C8214" s="12" t="n"/>
      <c r="D8214" s="11" t="n"/>
      <c r="E8214" s="11" t="n"/>
      <c r="F8214" s="11" t="n"/>
      <c r="G8214" s="11" t="n"/>
      <c r="H8214" s="11" t="n"/>
      <c r="I8214" s="9" t="n"/>
      <c r="J8214" s="9" t="n"/>
      <c r="K8214" s="9" t="n"/>
      <c r="L8214" s="9">
        <f>IF(COUNTA($A8214:$K8214)=0,"",IF(AND(IFERROR($H8214,0)&gt;0,LEN(TRIM($K8214&amp;""))&gt;0,IFERROR(LOOKUP(2,1/((LISTS!$M$2:$M$13&lt;&gt;"")*ISNUMBER(SEARCH(LISTS!$M$2:$M$13,$I8214))),LISTS!$N$2:$N$13),"NO")="SI"),"SI","NO"))</f>
        <v/>
      </c>
      <c r="M8214" s="9">
        <f>IF(COUNTA($A8214:$K8214)=0,"",IF($K8214&lt;&gt;"",IF(COUNTIF($K$19:$K8214,$K8214)&gt;1,"SI","NO"),IF(COUNTIFS($A$19:$A8214,$A8214,$C$19:$C8214,$C8214,$J$19:$J8214,$J8214,$D$19:$D8214,$D8214)&gt;1,"SI","NO")))</f>
        <v/>
      </c>
      <c r="N8214" s="11">
        <f>IF(COUNTA($A8214:$K8214)=0,"",IF(AND($L8214="SI",$M8214="NO"),IFERROR($H8214,0),0))</f>
        <v/>
      </c>
      <c r="O8214" s="9">
        <f>IF(COUNTA($A8214:$K8214)=0,"",IF($M8214="SI","CUFE o factura duplicada dentro del reporte; no se suma dos veces",IF(IFERROR($H8214,0)&lt;=0,"DIAN reporta valor susceptible 0",IF($L8214="NO",IFERROR(LOOKUP(2,1/((LISTS!$M$2:$M$13&lt;&gt;"")*ISNUMBER(SEARCH(LISTS!$M$2:$M$13,$I8214))),LISTS!$O$2:$O$13),"Medio de pago no elegible o no identificado por DIAN"),"Apta automaticamente por pago electronico y base positiva"))))</f>
        <v/>
      </c>
    </row>
    <row r="8215">
      <c r="A8215" s="9" t="n"/>
      <c r="B8215" s="9" t="n"/>
      <c r="C8215" s="12" t="n"/>
      <c r="D8215" s="11" t="n"/>
      <c r="E8215" s="11" t="n"/>
      <c r="F8215" s="11" t="n"/>
      <c r="G8215" s="11" t="n"/>
      <c r="H8215" s="11" t="n"/>
      <c r="I8215" s="9" t="n"/>
      <c r="J8215" s="9" t="n"/>
      <c r="K8215" s="9" t="n"/>
      <c r="L8215" s="9">
        <f>IF(COUNTA($A8215:$K8215)=0,"",IF(AND(IFERROR($H8215,0)&gt;0,LEN(TRIM($K8215&amp;""))&gt;0,IFERROR(LOOKUP(2,1/((LISTS!$M$2:$M$13&lt;&gt;"")*ISNUMBER(SEARCH(LISTS!$M$2:$M$13,$I8215))),LISTS!$N$2:$N$13),"NO")="SI"),"SI","NO"))</f>
        <v/>
      </c>
      <c r="M8215" s="9">
        <f>IF(COUNTA($A8215:$K8215)=0,"",IF($K8215&lt;&gt;"",IF(COUNTIF($K$19:$K8215,$K8215)&gt;1,"SI","NO"),IF(COUNTIFS($A$19:$A8215,$A8215,$C$19:$C8215,$C8215,$J$19:$J8215,$J8215,$D$19:$D8215,$D8215)&gt;1,"SI","NO")))</f>
        <v/>
      </c>
      <c r="N8215" s="11">
        <f>IF(COUNTA($A8215:$K8215)=0,"",IF(AND($L8215="SI",$M8215="NO"),IFERROR($H8215,0),0))</f>
        <v/>
      </c>
      <c r="O8215" s="9">
        <f>IF(COUNTA($A8215:$K8215)=0,"",IF($M8215="SI","CUFE o factura duplicada dentro del reporte; no se suma dos veces",IF(IFERROR($H8215,0)&lt;=0,"DIAN reporta valor susceptible 0",IF($L8215="NO",IFERROR(LOOKUP(2,1/((LISTS!$M$2:$M$13&lt;&gt;"")*ISNUMBER(SEARCH(LISTS!$M$2:$M$13,$I8215))),LISTS!$O$2:$O$13),"Medio de pago no elegible o no identificado por DIAN"),"Apta automaticamente por pago electronico y base positiva"))))</f>
        <v/>
      </c>
    </row>
    <row r="8216">
      <c r="A8216" s="9" t="n"/>
      <c r="B8216" s="9" t="n"/>
      <c r="C8216" s="12" t="n"/>
      <c r="D8216" s="11" t="n"/>
      <c r="E8216" s="11" t="n"/>
      <c r="F8216" s="11" t="n"/>
      <c r="G8216" s="11" t="n"/>
      <c r="H8216" s="11" t="n"/>
      <c r="I8216" s="9" t="n"/>
      <c r="J8216" s="9" t="n"/>
      <c r="K8216" s="9" t="n"/>
      <c r="L8216" s="9">
        <f>IF(COUNTA($A8216:$K8216)=0,"",IF(AND(IFERROR($H8216,0)&gt;0,LEN(TRIM($K8216&amp;""))&gt;0,IFERROR(LOOKUP(2,1/((LISTS!$M$2:$M$13&lt;&gt;"")*ISNUMBER(SEARCH(LISTS!$M$2:$M$13,$I8216))),LISTS!$N$2:$N$13),"NO")="SI"),"SI","NO"))</f>
        <v/>
      </c>
      <c r="M8216" s="9">
        <f>IF(COUNTA($A8216:$K8216)=0,"",IF($K8216&lt;&gt;"",IF(COUNTIF($K$19:$K8216,$K8216)&gt;1,"SI","NO"),IF(COUNTIFS($A$19:$A8216,$A8216,$C$19:$C8216,$C8216,$J$19:$J8216,$J8216,$D$19:$D8216,$D8216)&gt;1,"SI","NO")))</f>
        <v/>
      </c>
      <c r="N8216" s="11">
        <f>IF(COUNTA($A8216:$K8216)=0,"",IF(AND($L8216="SI",$M8216="NO"),IFERROR($H8216,0),0))</f>
        <v/>
      </c>
      <c r="O8216" s="9">
        <f>IF(COUNTA($A8216:$K8216)=0,"",IF($M8216="SI","CUFE o factura duplicada dentro del reporte; no se suma dos veces",IF(IFERROR($H8216,0)&lt;=0,"DIAN reporta valor susceptible 0",IF($L8216="NO",IFERROR(LOOKUP(2,1/((LISTS!$M$2:$M$13&lt;&gt;"")*ISNUMBER(SEARCH(LISTS!$M$2:$M$13,$I8216))),LISTS!$O$2:$O$13),"Medio de pago no elegible o no identificado por DIAN"),"Apta automaticamente por pago electronico y base positiva"))))</f>
        <v/>
      </c>
    </row>
    <row r="8217">
      <c r="A8217" s="9" t="n"/>
      <c r="B8217" s="9" t="n"/>
      <c r="C8217" s="12" t="n"/>
      <c r="D8217" s="11" t="n"/>
      <c r="E8217" s="11" t="n"/>
      <c r="F8217" s="11" t="n"/>
      <c r="G8217" s="11" t="n"/>
      <c r="H8217" s="11" t="n"/>
      <c r="I8217" s="9" t="n"/>
      <c r="J8217" s="9" t="n"/>
      <c r="K8217" s="9" t="n"/>
      <c r="L8217" s="9">
        <f>IF(COUNTA($A8217:$K8217)=0,"",IF(AND(IFERROR($H8217,0)&gt;0,LEN(TRIM($K8217&amp;""))&gt;0,IFERROR(LOOKUP(2,1/((LISTS!$M$2:$M$13&lt;&gt;"")*ISNUMBER(SEARCH(LISTS!$M$2:$M$13,$I8217))),LISTS!$N$2:$N$13),"NO")="SI"),"SI","NO"))</f>
        <v/>
      </c>
      <c r="M8217" s="9">
        <f>IF(COUNTA($A8217:$K8217)=0,"",IF($K8217&lt;&gt;"",IF(COUNTIF($K$19:$K8217,$K8217)&gt;1,"SI","NO"),IF(COUNTIFS($A$19:$A8217,$A8217,$C$19:$C8217,$C8217,$J$19:$J8217,$J8217,$D$19:$D8217,$D8217)&gt;1,"SI","NO")))</f>
        <v/>
      </c>
      <c r="N8217" s="11">
        <f>IF(COUNTA($A8217:$K8217)=0,"",IF(AND($L8217="SI",$M8217="NO"),IFERROR($H8217,0),0))</f>
        <v/>
      </c>
      <c r="O8217" s="9">
        <f>IF(COUNTA($A8217:$K8217)=0,"",IF($M8217="SI","CUFE o factura duplicada dentro del reporte; no se suma dos veces",IF(IFERROR($H8217,0)&lt;=0,"DIAN reporta valor susceptible 0",IF($L8217="NO",IFERROR(LOOKUP(2,1/((LISTS!$M$2:$M$13&lt;&gt;"")*ISNUMBER(SEARCH(LISTS!$M$2:$M$13,$I8217))),LISTS!$O$2:$O$13),"Medio de pago no elegible o no identificado por DIAN"),"Apta automaticamente por pago electronico y base positiva"))))</f>
        <v/>
      </c>
    </row>
    <row r="8218">
      <c r="A8218" s="9" t="n"/>
      <c r="B8218" s="9" t="n"/>
      <c r="C8218" s="12" t="n"/>
      <c r="D8218" s="11" t="n"/>
      <c r="E8218" s="11" t="n"/>
      <c r="F8218" s="11" t="n"/>
      <c r="G8218" s="11" t="n"/>
      <c r="H8218" s="11" t="n"/>
      <c r="I8218" s="9" t="n"/>
      <c r="J8218" s="9" t="n"/>
      <c r="K8218" s="9" t="n"/>
      <c r="L8218" s="9">
        <f>IF(COUNTA($A8218:$K8218)=0,"",IF(AND(IFERROR($H8218,0)&gt;0,LEN(TRIM($K8218&amp;""))&gt;0,IFERROR(LOOKUP(2,1/((LISTS!$M$2:$M$13&lt;&gt;"")*ISNUMBER(SEARCH(LISTS!$M$2:$M$13,$I8218))),LISTS!$N$2:$N$13),"NO")="SI"),"SI","NO"))</f>
        <v/>
      </c>
      <c r="M8218" s="9">
        <f>IF(COUNTA($A8218:$K8218)=0,"",IF($K8218&lt;&gt;"",IF(COUNTIF($K$19:$K8218,$K8218)&gt;1,"SI","NO"),IF(COUNTIFS($A$19:$A8218,$A8218,$C$19:$C8218,$C8218,$J$19:$J8218,$J8218,$D$19:$D8218,$D8218)&gt;1,"SI","NO")))</f>
        <v/>
      </c>
      <c r="N8218" s="11">
        <f>IF(COUNTA($A8218:$K8218)=0,"",IF(AND($L8218="SI",$M8218="NO"),IFERROR($H8218,0),0))</f>
        <v/>
      </c>
      <c r="O8218" s="9">
        <f>IF(COUNTA($A8218:$K8218)=0,"",IF($M8218="SI","CUFE o factura duplicada dentro del reporte; no se suma dos veces",IF(IFERROR($H8218,0)&lt;=0,"DIAN reporta valor susceptible 0",IF($L8218="NO",IFERROR(LOOKUP(2,1/((LISTS!$M$2:$M$13&lt;&gt;"")*ISNUMBER(SEARCH(LISTS!$M$2:$M$13,$I8218))),LISTS!$O$2:$O$13),"Medio de pago no elegible o no identificado por DIAN"),"Apta automaticamente por pago electronico y base positiva"))))</f>
        <v/>
      </c>
    </row>
    <row r="8219">
      <c r="A8219" s="9" t="n"/>
      <c r="B8219" s="9" t="n"/>
      <c r="C8219" s="12" t="n"/>
      <c r="D8219" s="11" t="n"/>
      <c r="E8219" s="11" t="n"/>
      <c r="F8219" s="11" t="n"/>
      <c r="G8219" s="11" t="n"/>
      <c r="H8219" s="11" t="n"/>
      <c r="I8219" s="9" t="n"/>
      <c r="J8219" s="9" t="n"/>
      <c r="K8219" s="9" t="n"/>
      <c r="L8219" s="9">
        <f>IF(COUNTA($A8219:$K8219)=0,"",IF(AND(IFERROR($H8219,0)&gt;0,LEN(TRIM($K8219&amp;""))&gt;0,IFERROR(LOOKUP(2,1/((LISTS!$M$2:$M$13&lt;&gt;"")*ISNUMBER(SEARCH(LISTS!$M$2:$M$13,$I8219))),LISTS!$N$2:$N$13),"NO")="SI"),"SI","NO"))</f>
        <v/>
      </c>
      <c r="M8219" s="9">
        <f>IF(COUNTA($A8219:$K8219)=0,"",IF($K8219&lt;&gt;"",IF(COUNTIF($K$19:$K8219,$K8219)&gt;1,"SI","NO"),IF(COUNTIFS($A$19:$A8219,$A8219,$C$19:$C8219,$C8219,$J$19:$J8219,$J8219,$D$19:$D8219,$D8219)&gt;1,"SI","NO")))</f>
        <v/>
      </c>
      <c r="N8219" s="11">
        <f>IF(COUNTA($A8219:$K8219)=0,"",IF(AND($L8219="SI",$M8219="NO"),IFERROR($H8219,0),0))</f>
        <v/>
      </c>
      <c r="O8219" s="9">
        <f>IF(COUNTA($A8219:$K8219)=0,"",IF($M8219="SI","CUFE o factura duplicada dentro del reporte; no se suma dos veces",IF(IFERROR($H8219,0)&lt;=0,"DIAN reporta valor susceptible 0",IF($L8219="NO",IFERROR(LOOKUP(2,1/((LISTS!$M$2:$M$13&lt;&gt;"")*ISNUMBER(SEARCH(LISTS!$M$2:$M$13,$I8219))),LISTS!$O$2:$O$13),"Medio de pago no elegible o no identificado por DIAN"),"Apta automaticamente por pago electronico y base positiva"))))</f>
        <v/>
      </c>
    </row>
    <row r="8220">
      <c r="A8220" s="9" t="n"/>
      <c r="B8220" s="9" t="n"/>
      <c r="C8220" s="12" t="n"/>
      <c r="D8220" s="11" t="n"/>
      <c r="E8220" s="11" t="n"/>
      <c r="F8220" s="11" t="n"/>
      <c r="G8220" s="11" t="n"/>
      <c r="H8220" s="11" t="n"/>
      <c r="I8220" s="9" t="n"/>
      <c r="J8220" s="9" t="n"/>
      <c r="K8220" s="9" t="n"/>
      <c r="L8220" s="9">
        <f>IF(COUNTA($A8220:$K8220)=0,"",IF(AND(IFERROR($H8220,0)&gt;0,LEN(TRIM($K8220&amp;""))&gt;0,IFERROR(LOOKUP(2,1/((LISTS!$M$2:$M$13&lt;&gt;"")*ISNUMBER(SEARCH(LISTS!$M$2:$M$13,$I8220))),LISTS!$N$2:$N$13),"NO")="SI"),"SI","NO"))</f>
        <v/>
      </c>
      <c r="M8220" s="9">
        <f>IF(COUNTA($A8220:$K8220)=0,"",IF($K8220&lt;&gt;"",IF(COUNTIF($K$19:$K8220,$K8220)&gt;1,"SI","NO"),IF(COUNTIFS($A$19:$A8220,$A8220,$C$19:$C8220,$C8220,$J$19:$J8220,$J8220,$D$19:$D8220,$D8220)&gt;1,"SI","NO")))</f>
        <v/>
      </c>
      <c r="N8220" s="11">
        <f>IF(COUNTA($A8220:$K8220)=0,"",IF(AND($L8220="SI",$M8220="NO"),IFERROR($H8220,0),0))</f>
        <v/>
      </c>
      <c r="O8220" s="9">
        <f>IF(COUNTA($A8220:$K8220)=0,"",IF($M8220="SI","CUFE o factura duplicada dentro del reporte; no se suma dos veces",IF(IFERROR($H8220,0)&lt;=0,"DIAN reporta valor susceptible 0",IF($L8220="NO",IFERROR(LOOKUP(2,1/((LISTS!$M$2:$M$13&lt;&gt;"")*ISNUMBER(SEARCH(LISTS!$M$2:$M$13,$I8220))),LISTS!$O$2:$O$13),"Medio de pago no elegible o no identificado por DIAN"),"Apta automaticamente por pago electronico y base positiva"))))</f>
        <v/>
      </c>
    </row>
    <row r="8221">
      <c r="A8221" s="9" t="n"/>
      <c r="B8221" s="9" t="n"/>
      <c r="C8221" s="12" t="n"/>
      <c r="D8221" s="11" t="n"/>
      <c r="E8221" s="11" t="n"/>
      <c r="F8221" s="11" t="n"/>
      <c r="G8221" s="11" t="n"/>
      <c r="H8221" s="11" t="n"/>
      <c r="I8221" s="9" t="n"/>
      <c r="J8221" s="9" t="n"/>
      <c r="K8221" s="9" t="n"/>
      <c r="L8221" s="9">
        <f>IF(COUNTA($A8221:$K8221)=0,"",IF(AND(IFERROR($H8221,0)&gt;0,LEN(TRIM($K8221&amp;""))&gt;0,IFERROR(LOOKUP(2,1/((LISTS!$M$2:$M$13&lt;&gt;"")*ISNUMBER(SEARCH(LISTS!$M$2:$M$13,$I8221))),LISTS!$N$2:$N$13),"NO")="SI"),"SI","NO"))</f>
        <v/>
      </c>
      <c r="M8221" s="9">
        <f>IF(COUNTA($A8221:$K8221)=0,"",IF($K8221&lt;&gt;"",IF(COUNTIF($K$19:$K8221,$K8221)&gt;1,"SI","NO"),IF(COUNTIFS($A$19:$A8221,$A8221,$C$19:$C8221,$C8221,$J$19:$J8221,$J8221,$D$19:$D8221,$D8221)&gt;1,"SI","NO")))</f>
        <v/>
      </c>
      <c r="N8221" s="11">
        <f>IF(COUNTA($A8221:$K8221)=0,"",IF(AND($L8221="SI",$M8221="NO"),IFERROR($H8221,0),0))</f>
        <v/>
      </c>
      <c r="O8221" s="9">
        <f>IF(COUNTA($A8221:$K8221)=0,"",IF($M8221="SI","CUFE o factura duplicada dentro del reporte; no se suma dos veces",IF(IFERROR($H8221,0)&lt;=0,"DIAN reporta valor susceptible 0",IF($L8221="NO",IFERROR(LOOKUP(2,1/((LISTS!$M$2:$M$13&lt;&gt;"")*ISNUMBER(SEARCH(LISTS!$M$2:$M$13,$I8221))),LISTS!$O$2:$O$13),"Medio de pago no elegible o no identificado por DIAN"),"Apta automaticamente por pago electronico y base positiva"))))</f>
        <v/>
      </c>
    </row>
    <row r="8222">
      <c r="A8222" s="9" t="n"/>
      <c r="B8222" s="9" t="n"/>
      <c r="C8222" s="12" t="n"/>
      <c r="D8222" s="11" t="n"/>
      <c r="E8222" s="11" t="n"/>
      <c r="F8222" s="11" t="n"/>
      <c r="G8222" s="11" t="n"/>
      <c r="H8222" s="11" t="n"/>
      <c r="I8222" s="9" t="n"/>
      <c r="J8222" s="9" t="n"/>
      <c r="K8222" s="9" t="n"/>
      <c r="L8222" s="9">
        <f>IF(COUNTA($A8222:$K8222)=0,"",IF(AND(IFERROR($H8222,0)&gt;0,LEN(TRIM($K8222&amp;""))&gt;0,IFERROR(LOOKUP(2,1/((LISTS!$M$2:$M$13&lt;&gt;"")*ISNUMBER(SEARCH(LISTS!$M$2:$M$13,$I8222))),LISTS!$N$2:$N$13),"NO")="SI"),"SI","NO"))</f>
        <v/>
      </c>
      <c r="M8222" s="9">
        <f>IF(COUNTA($A8222:$K8222)=0,"",IF($K8222&lt;&gt;"",IF(COUNTIF($K$19:$K8222,$K8222)&gt;1,"SI","NO"),IF(COUNTIFS($A$19:$A8222,$A8222,$C$19:$C8222,$C8222,$J$19:$J8222,$J8222,$D$19:$D8222,$D8222)&gt;1,"SI","NO")))</f>
        <v/>
      </c>
      <c r="N8222" s="11">
        <f>IF(COUNTA($A8222:$K8222)=0,"",IF(AND($L8222="SI",$M8222="NO"),IFERROR($H8222,0),0))</f>
        <v/>
      </c>
      <c r="O8222" s="9">
        <f>IF(COUNTA($A8222:$K8222)=0,"",IF($M8222="SI","CUFE o factura duplicada dentro del reporte; no se suma dos veces",IF(IFERROR($H8222,0)&lt;=0,"DIAN reporta valor susceptible 0",IF($L8222="NO",IFERROR(LOOKUP(2,1/((LISTS!$M$2:$M$13&lt;&gt;"")*ISNUMBER(SEARCH(LISTS!$M$2:$M$13,$I8222))),LISTS!$O$2:$O$13),"Medio de pago no elegible o no identificado por DIAN"),"Apta automaticamente por pago electronico y base positiva"))))</f>
        <v/>
      </c>
    </row>
    <row r="8223">
      <c r="A8223" s="9" t="n"/>
      <c r="B8223" s="9" t="n"/>
      <c r="C8223" s="12" t="n"/>
      <c r="D8223" s="11" t="n"/>
      <c r="E8223" s="11" t="n"/>
      <c r="F8223" s="11" t="n"/>
      <c r="G8223" s="11" t="n"/>
      <c r="H8223" s="11" t="n"/>
      <c r="I8223" s="9" t="n"/>
      <c r="J8223" s="9" t="n"/>
      <c r="K8223" s="9" t="n"/>
      <c r="L8223" s="9">
        <f>IF(COUNTA($A8223:$K8223)=0,"",IF(AND(IFERROR($H8223,0)&gt;0,LEN(TRIM($K8223&amp;""))&gt;0,IFERROR(LOOKUP(2,1/((LISTS!$M$2:$M$13&lt;&gt;"")*ISNUMBER(SEARCH(LISTS!$M$2:$M$13,$I8223))),LISTS!$N$2:$N$13),"NO")="SI"),"SI","NO"))</f>
        <v/>
      </c>
      <c r="M8223" s="9">
        <f>IF(COUNTA($A8223:$K8223)=0,"",IF($K8223&lt;&gt;"",IF(COUNTIF($K$19:$K8223,$K8223)&gt;1,"SI","NO"),IF(COUNTIFS($A$19:$A8223,$A8223,$C$19:$C8223,$C8223,$J$19:$J8223,$J8223,$D$19:$D8223,$D8223)&gt;1,"SI","NO")))</f>
        <v/>
      </c>
      <c r="N8223" s="11">
        <f>IF(COUNTA($A8223:$K8223)=0,"",IF(AND($L8223="SI",$M8223="NO"),IFERROR($H8223,0),0))</f>
        <v/>
      </c>
      <c r="O8223" s="9">
        <f>IF(COUNTA($A8223:$K8223)=0,"",IF($M8223="SI","CUFE o factura duplicada dentro del reporte; no se suma dos veces",IF(IFERROR($H8223,0)&lt;=0,"DIAN reporta valor susceptible 0",IF($L8223="NO",IFERROR(LOOKUP(2,1/((LISTS!$M$2:$M$13&lt;&gt;"")*ISNUMBER(SEARCH(LISTS!$M$2:$M$13,$I8223))),LISTS!$O$2:$O$13),"Medio de pago no elegible o no identificado por DIAN"),"Apta automaticamente por pago electronico y base positiva"))))</f>
        <v/>
      </c>
    </row>
    <row r="8224">
      <c r="A8224" s="9" t="n"/>
      <c r="B8224" s="9" t="n"/>
      <c r="C8224" s="12" t="n"/>
      <c r="D8224" s="11" t="n"/>
      <c r="E8224" s="11" t="n"/>
      <c r="F8224" s="11" t="n"/>
      <c r="G8224" s="11" t="n"/>
      <c r="H8224" s="11" t="n"/>
      <c r="I8224" s="9" t="n"/>
      <c r="J8224" s="9" t="n"/>
      <c r="K8224" s="9" t="n"/>
      <c r="L8224" s="9">
        <f>IF(COUNTA($A8224:$K8224)=0,"",IF(AND(IFERROR($H8224,0)&gt;0,LEN(TRIM($K8224&amp;""))&gt;0,IFERROR(LOOKUP(2,1/((LISTS!$M$2:$M$13&lt;&gt;"")*ISNUMBER(SEARCH(LISTS!$M$2:$M$13,$I8224))),LISTS!$N$2:$N$13),"NO")="SI"),"SI","NO"))</f>
        <v/>
      </c>
      <c r="M8224" s="9">
        <f>IF(COUNTA($A8224:$K8224)=0,"",IF($K8224&lt;&gt;"",IF(COUNTIF($K$19:$K8224,$K8224)&gt;1,"SI","NO"),IF(COUNTIFS($A$19:$A8224,$A8224,$C$19:$C8224,$C8224,$J$19:$J8224,$J8224,$D$19:$D8224,$D8224)&gt;1,"SI","NO")))</f>
        <v/>
      </c>
      <c r="N8224" s="11">
        <f>IF(COUNTA($A8224:$K8224)=0,"",IF(AND($L8224="SI",$M8224="NO"),IFERROR($H8224,0),0))</f>
        <v/>
      </c>
      <c r="O8224" s="9">
        <f>IF(COUNTA($A8224:$K8224)=0,"",IF($M8224="SI","CUFE o factura duplicada dentro del reporte; no se suma dos veces",IF(IFERROR($H8224,0)&lt;=0,"DIAN reporta valor susceptible 0",IF($L8224="NO",IFERROR(LOOKUP(2,1/((LISTS!$M$2:$M$13&lt;&gt;"")*ISNUMBER(SEARCH(LISTS!$M$2:$M$13,$I8224))),LISTS!$O$2:$O$13),"Medio de pago no elegible o no identificado por DIAN"),"Apta automaticamente por pago electronico y base positiva"))))</f>
        <v/>
      </c>
    </row>
    <row r="8225">
      <c r="A8225" s="9" t="n"/>
      <c r="B8225" s="9" t="n"/>
      <c r="C8225" s="12" t="n"/>
      <c r="D8225" s="11" t="n"/>
      <c r="E8225" s="11" t="n"/>
      <c r="F8225" s="11" t="n"/>
      <c r="G8225" s="11" t="n"/>
      <c r="H8225" s="11" t="n"/>
      <c r="I8225" s="9" t="n"/>
      <c r="J8225" s="9" t="n"/>
      <c r="K8225" s="9" t="n"/>
      <c r="L8225" s="9">
        <f>IF(COUNTA($A8225:$K8225)=0,"",IF(AND(IFERROR($H8225,0)&gt;0,LEN(TRIM($K8225&amp;""))&gt;0,IFERROR(LOOKUP(2,1/((LISTS!$M$2:$M$13&lt;&gt;"")*ISNUMBER(SEARCH(LISTS!$M$2:$M$13,$I8225))),LISTS!$N$2:$N$13),"NO")="SI"),"SI","NO"))</f>
        <v/>
      </c>
      <c r="M8225" s="9">
        <f>IF(COUNTA($A8225:$K8225)=0,"",IF($K8225&lt;&gt;"",IF(COUNTIF($K$19:$K8225,$K8225)&gt;1,"SI","NO"),IF(COUNTIFS($A$19:$A8225,$A8225,$C$19:$C8225,$C8225,$J$19:$J8225,$J8225,$D$19:$D8225,$D8225)&gt;1,"SI","NO")))</f>
        <v/>
      </c>
      <c r="N8225" s="11">
        <f>IF(COUNTA($A8225:$K8225)=0,"",IF(AND($L8225="SI",$M8225="NO"),IFERROR($H8225,0),0))</f>
        <v/>
      </c>
      <c r="O8225" s="9">
        <f>IF(COUNTA($A8225:$K8225)=0,"",IF($M8225="SI","CUFE o factura duplicada dentro del reporte; no se suma dos veces",IF(IFERROR($H8225,0)&lt;=0,"DIAN reporta valor susceptible 0",IF($L8225="NO",IFERROR(LOOKUP(2,1/((LISTS!$M$2:$M$13&lt;&gt;"")*ISNUMBER(SEARCH(LISTS!$M$2:$M$13,$I8225))),LISTS!$O$2:$O$13),"Medio de pago no elegible o no identificado por DIAN"),"Apta automaticamente por pago electronico y base positiva"))))</f>
        <v/>
      </c>
    </row>
    <row r="8226">
      <c r="A8226" s="9" t="n"/>
      <c r="B8226" s="9" t="n"/>
      <c r="C8226" s="12" t="n"/>
      <c r="D8226" s="11" t="n"/>
      <c r="E8226" s="11" t="n"/>
      <c r="F8226" s="11" t="n"/>
      <c r="G8226" s="11" t="n"/>
      <c r="H8226" s="11" t="n"/>
      <c r="I8226" s="9" t="n"/>
      <c r="J8226" s="9" t="n"/>
      <c r="K8226" s="9" t="n"/>
      <c r="L8226" s="9">
        <f>IF(COUNTA($A8226:$K8226)=0,"",IF(AND(IFERROR($H8226,0)&gt;0,LEN(TRIM($K8226&amp;""))&gt;0,IFERROR(LOOKUP(2,1/((LISTS!$M$2:$M$13&lt;&gt;"")*ISNUMBER(SEARCH(LISTS!$M$2:$M$13,$I8226))),LISTS!$N$2:$N$13),"NO")="SI"),"SI","NO"))</f>
        <v/>
      </c>
      <c r="M8226" s="9">
        <f>IF(COUNTA($A8226:$K8226)=0,"",IF($K8226&lt;&gt;"",IF(COUNTIF($K$19:$K8226,$K8226)&gt;1,"SI","NO"),IF(COUNTIFS($A$19:$A8226,$A8226,$C$19:$C8226,$C8226,$J$19:$J8226,$J8226,$D$19:$D8226,$D8226)&gt;1,"SI","NO")))</f>
        <v/>
      </c>
      <c r="N8226" s="11">
        <f>IF(COUNTA($A8226:$K8226)=0,"",IF(AND($L8226="SI",$M8226="NO"),IFERROR($H8226,0),0))</f>
        <v/>
      </c>
      <c r="O8226" s="9">
        <f>IF(COUNTA($A8226:$K8226)=0,"",IF($M8226="SI","CUFE o factura duplicada dentro del reporte; no se suma dos veces",IF(IFERROR($H8226,0)&lt;=0,"DIAN reporta valor susceptible 0",IF($L8226="NO",IFERROR(LOOKUP(2,1/((LISTS!$M$2:$M$13&lt;&gt;"")*ISNUMBER(SEARCH(LISTS!$M$2:$M$13,$I8226))),LISTS!$O$2:$O$13),"Medio de pago no elegible o no identificado por DIAN"),"Apta automaticamente por pago electronico y base positiva"))))</f>
        <v/>
      </c>
    </row>
    <row r="8227">
      <c r="A8227" s="9" t="n"/>
      <c r="B8227" s="9" t="n"/>
      <c r="C8227" s="12" t="n"/>
      <c r="D8227" s="11" t="n"/>
      <c r="E8227" s="11" t="n"/>
      <c r="F8227" s="11" t="n"/>
      <c r="G8227" s="11" t="n"/>
      <c r="H8227" s="11" t="n"/>
      <c r="I8227" s="9" t="n"/>
      <c r="J8227" s="9" t="n"/>
      <c r="K8227" s="9" t="n"/>
      <c r="L8227" s="9">
        <f>IF(COUNTA($A8227:$K8227)=0,"",IF(AND(IFERROR($H8227,0)&gt;0,LEN(TRIM($K8227&amp;""))&gt;0,IFERROR(LOOKUP(2,1/((LISTS!$M$2:$M$13&lt;&gt;"")*ISNUMBER(SEARCH(LISTS!$M$2:$M$13,$I8227))),LISTS!$N$2:$N$13),"NO")="SI"),"SI","NO"))</f>
        <v/>
      </c>
      <c r="M8227" s="9">
        <f>IF(COUNTA($A8227:$K8227)=0,"",IF($K8227&lt;&gt;"",IF(COUNTIF($K$19:$K8227,$K8227)&gt;1,"SI","NO"),IF(COUNTIFS($A$19:$A8227,$A8227,$C$19:$C8227,$C8227,$J$19:$J8227,$J8227,$D$19:$D8227,$D8227)&gt;1,"SI","NO")))</f>
        <v/>
      </c>
      <c r="N8227" s="11">
        <f>IF(COUNTA($A8227:$K8227)=0,"",IF(AND($L8227="SI",$M8227="NO"),IFERROR($H8227,0),0))</f>
        <v/>
      </c>
      <c r="O8227" s="9">
        <f>IF(COUNTA($A8227:$K8227)=0,"",IF($M8227="SI","CUFE o factura duplicada dentro del reporte; no se suma dos veces",IF(IFERROR($H8227,0)&lt;=0,"DIAN reporta valor susceptible 0",IF($L8227="NO",IFERROR(LOOKUP(2,1/((LISTS!$M$2:$M$13&lt;&gt;"")*ISNUMBER(SEARCH(LISTS!$M$2:$M$13,$I8227))),LISTS!$O$2:$O$13),"Medio de pago no elegible o no identificado por DIAN"),"Apta automaticamente por pago electronico y base positiva"))))</f>
        <v/>
      </c>
    </row>
    <row r="8228">
      <c r="A8228" s="9" t="n"/>
      <c r="B8228" s="9" t="n"/>
      <c r="C8228" s="12" t="n"/>
      <c r="D8228" s="11" t="n"/>
      <c r="E8228" s="11" t="n"/>
      <c r="F8228" s="11" t="n"/>
      <c r="G8228" s="11" t="n"/>
      <c r="H8228" s="11" t="n"/>
      <c r="I8228" s="9" t="n"/>
      <c r="J8228" s="9" t="n"/>
      <c r="K8228" s="9" t="n"/>
      <c r="L8228" s="9">
        <f>IF(COUNTA($A8228:$K8228)=0,"",IF(AND(IFERROR($H8228,0)&gt;0,LEN(TRIM($K8228&amp;""))&gt;0,IFERROR(LOOKUP(2,1/((LISTS!$M$2:$M$13&lt;&gt;"")*ISNUMBER(SEARCH(LISTS!$M$2:$M$13,$I8228))),LISTS!$N$2:$N$13),"NO")="SI"),"SI","NO"))</f>
        <v/>
      </c>
      <c r="M8228" s="9">
        <f>IF(COUNTA($A8228:$K8228)=0,"",IF($K8228&lt;&gt;"",IF(COUNTIF($K$19:$K8228,$K8228)&gt;1,"SI","NO"),IF(COUNTIFS($A$19:$A8228,$A8228,$C$19:$C8228,$C8228,$J$19:$J8228,$J8228,$D$19:$D8228,$D8228)&gt;1,"SI","NO")))</f>
        <v/>
      </c>
      <c r="N8228" s="11">
        <f>IF(COUNTA($A8228:$K8228)=0,"",IF(AND($L8228="SI",$M8228="NO"),IFERROR($H8228,0),0))</f>
        <v/>
      </c>
      <c r="O8228" s="9">
        <f>IF(COUNTA($A8228:$K8228)=0,"",IF($M8228="SI","CUFE o factura duplicada dentro del reporte; no se suma dos veces",IF(IFERROR($H8228,0)&lt;=0,"DIAN reporta valor susceptible 0",IF($L8228="NO",IFERROR(LOOKUP(2,1/((LISTS!$M$2:$M$13&lt;&gt;"")*ISNUMBER(SEARCH(LISTS!$M$2:$M$13,$I8228))),LISTS!$O$2:$O$13),"Medio de pago no elegible o no identificado por DIAN"),"Apta automaticamente por pago electronico y base positiva"))))</f>
        <v/>
      </c>
    </row>
    <row r="8229">
      <c r="A8229" s="9" t="n"/>
      <c r="B8229" s="9" t="n"/>
      <c r="C8229" s="12" t="n"/>
      <c r="D8229" s="11" t="n"/>
      <c r="E8229" s="11" t="n"/>
      <c r="F8229" s="11" t="n"/>
      <c r="G8229" s="11" t="n"/>
      <c r="H8229" s="11" t="n"/>
      <c r="I8229" s="9" t="n"/>
      <c r="J8229" s="9" t="n"/>
      <c r="K8229" s="9" t="n"/>
      <c r="L8229" s="9">
        <f>IF(COUNTA($A8229:$K8229)=0,"",IF(AND(IFERROR($H8229,0)&gt;0,LEN(TRIM($K8229&amp;""))&gt;0,IFERROR(LOOKUP(2,1/((LISTS!$M$2:$M$13&lt;&gt;"")*ISNUMBER(SEARCH(LISTS!$M$2:$M$13,$I8229))),LISTS!$N$2:$N$13),"NO")="SI"),"SI","NO"))</f>
        <v/>
      </c>
      <c r="M8229" s="9">
        <f>IF(COUNTA($A8229:$K8229)=0,"",IF($K8229&lt;&gt;"",IF(COUNTIF($K$19:$K8229,$K8229)&gt;1,"SI","NO"),IF(COUNTIFS($A$19:$A8229,$A8229,$C$19:$C8229,$C8229,$J$19:$J8229,$J8229,$D$19:$D8229,$D8229)&gt;1,"SI","NO")))</f>
        <v/>
      </c>
      <c r="N8229" s="11">
        <f>IF(COUNTA($A8229:$K8229)=0,"",IF(AND($L8229="SI",$M8229="NO"),IFERROR($H8229,0),0))</f>
        <v/>
      </c>
      <c r="O8229" s="9">
        <f>IF(COUNTA($A8229:$K8229)=0,"",IF($M8229="SI","CUFE o factura duplicada dentro del reporte; no se suma dos veces",IF(IFERROR($H8229,0)&lt;=0,"DIAN reporta valor susceptible 0",IF($L8229="NO",IFERROR(LOOKUP(2,1/((LISTS!$M$2:$M$13&lt;&gt;"")*ISNUMBER(SEARCH(LISTS!$M$2:$M$13,$I8229))),LISTS!$O$2:$O$13),"Medio de pago no elegible o no identificado por DIAN"),"Apta automaticamente por pago electronico y base positiva"))))</f>
        <v/>
      </c>
    </row>
    <row r="8230">
      <c r="A8230" s="9" t="n"/>
      <c r="B8230" s="9" t="n"/>
      <c r="C8230" s="12" t="n"/>
      <c r="D8230" s="11" t="n"/>
      <c r="E8230" s="11" t="n"/>
      <c r="F8230" s="11" t="n"/>
      <c r="G8230" s="11" t="n"/>
      <c r="H8230" s="11" t="n"/>
      <c r="I8230" s="9" t="n"/>
      <c r="J8230" s="9" t="n"/>
      <c r="K8230" s="9" t="n"/>
      <c r="L8230" s="9">
        <f>IF(COUNTA($A8230:$K8230)=0,"",IF(AND(IFERROR($H8230,0)&gt;0,LEN(TRIM($K8230&amp;""))&gt;0,IFERROR(LOOKUP(2,1/((LISTS!$M$2:$M$13&lt;&gt;"")*ISNUMBER(SEARCH(LISTS!$M$2:$M$13,$I8230))),LISTS!$N$2:$N$13),"NO")="SI"),"SI","NO"))</f>
        <v/>
      </c>
      <c r="M8230" s="9">
        <f>IF(COUNTA($A8230:$K8230)=0,"",IF($K8230&lt;&gt;"",IF(COUNTIF($K$19:$K8230,$K8230)&gt;1,"SI","NO"),IF(COUNTIFS($A$19:$A8230,$A8230,$C$19:$C8230,$C8230,$J$19:$J8230,$J8230,$D$19:$D8230,$D8230)&gt;1,"SI","NO")))</f>
        <v/>
      </c>
      <c r="N8230" s="11">
        <f>IF(COUNTA($A8230:$K8230)=0,"",IF(AND($L8230="SI",$M8230="NO"),IFERROR($H8230,0),0))</f>
        <v/>
      </c>
      <c r="O8230" s="9">
        <f>IF(COUNTA($A8230:$K8230)=0,"",IF($M8230="SI","CUFE o factura duplicada dentro del reporte; no se suma dos veces",IF(IFERROR($H8230,0)&lt;=0,"DIAN reporta valor susceptible 0",IF($L8230="NO",IFERROR(LOOKUP(2,1/((LISTS!$M$2:$M$13&lt;&gt;"")*ISNUMBER(SEARCH(LISTS!$M$2:$M$13,$I8230))),LISTS!$O$2:$O$13),"Medio de pago no elegible o no identificado por DIAN"),"Apta automaticamente por pago electronico y base positiva"))))</f>
        <v/>
      </c>
    </row>
    <row r="8231">
      <c r="A8231" s="9" t="n"/>
      <c r="B8231" s="9" t="n"/>
      <c r="C8231" s="12" t="n"/>
      <c r="D8231" s="11" t="n"/>
      <c r="E8231" s="11" t="n"/>
      <c r="F8231" s="11" t="n"/>
      <c r="G8231" s="11" t="n"/>
      <c r="H8231" s="11" t="n"/>
      <c r="I8231" s="9" t="n"/>
      <c r="J8231" s="9" t="n"/>
      <c r="K8231" s="9" t="n"/>
      <c r="L8231" s="9">
        <f>IF(COUNTA($A8231:$K8231)=0,"",IF(AND(IFERROR($H8231,0)&gt;0,LEN(TRIM($K8231&amp;""))&gt;0,IFERROR(LOOKUP(2,1/((LISTS!$M$2:$M$13&lt;&gt;"")*ISNUMBER(SEARCH(LISTS!$M$2:$M$13,$I8231))),LISTS!$N$2:$N$13),"NO")="SI"),"SI","NO"))</f>
        <v/>
      </c>
      <c r="M8231" s="9">
        <f>IF(COUNTA($A8231:$K8231)=0,"",IF($K8231&lt;&gt;"",IF(COUNTIF($K$19:$K8231,$K8231)&gt;1,"SI","NO"),IF(COUNTIFS($A$19:$A8231,$A8231,$C$19:$C8231,$C8231,$J$19:$J8231,$J8231,$D$19:$D8231,$D8231)&gt;1,"SI","NO")))</f>
        <v/>
      </c>
      <c r="N8231" s="11">
        <f>IF(COUNTA($A8231:$K8231)=0,"",IF(AND($L8231="SI",$M8231="NO"),IFERROR($H8231,0),0))</f>
        <v/>
      </c>
      <c r="O8231" s="9">
        <f>IF(COUNTA($A8231:$K8231)=0,"",IF($M8231="SI","CUFE o factura duplicada dentro del reporte; no se suma dos veces",IF(IFERROR($H8231,0)&lt;=0,"DIAN reporta valor susceptible 0",IF($L8231="NO",IFERROR(LOOKUP(2,1/((LISTS!$M$2:$M$13&lt;&gt;"")*ISNUMBER(SEARCH(LISTS!$M$2:$M$13,$I8231))),LISTS!$O$2:$O$13),"Medio de pago no elegible o no identificado por DIAN"),"Apta automaticamente por pago electronico y base positiva"))))</f>
        <v/>
      </c>
    </row>
    <row r="8232">
      <c r="A8232" s="9" t="n"/>
      <c r="B8232" s="9" t="n"/>
      <c r="C8232" s="12" t="n"/>
      <c r="D8232" s="11" t="n"/>
      <c r="E8232" s="11" t="n"/>
      <c r="F8232" s="11" t="n"/>
      <c r="G8232" s="11" t="n"/>
      <c r="H8232" s="11" t="n"/>
      <c r="I8232" s="9" t="n"/>
      <c r="J8232" s="9" t="n"/>
      <c r="K8232" s="9" t="n"/>
      <c r="L8232" s="9">
        <f>IF(COUNTA($A8232:$K8232)=0,"",IF(AND(IFERROR($H8232,0)&gt;0,LEN(TRIM($K8232&amp;""))&gt;0,IFERROR(LOOKUP(2,1/((LISTS!$M$2:$M$13&lt;&gt;"")*ISNUMBER(SEARCH(LISTS!$M$2:$M$13,$I8232))),LISTS!$N$2:$N$13),"NO")="SI"),"SI","NO"))</f>
        <v/>
      </c>
      <c r="M8232" s="9">
        <f>IF(COUNTA($A8232:$K8232)=0,"",IF($K8232&lt;&gt;"",IF(COUNTIF($K$19:$K8232,$K8232)&gt;1,"SI","NO"),IF(COUNTIFS($A$19:$A8232,$A8232,$C$19:$C8232,$C8232,$J$19:$J8232,$J8232,$D$19:$D8232,$D8232)&gt;1,"SI","NO")))</f>
        <v/>
      </c>
      <c r="N8232" s="11">
        <f>IF(COUNTA($A8232:$K8232)=0,"",IF(AND($L8232="SI",$M8232="NO"),IFERROR($H8232,0),0))</f>
        <v/>
      </c>
      <c r="O8232" s="9">
        <f>IF(COUNTA($A8232:$K8232)=0,"",IF($M8232="SI","CUFE o factura duplicada dentro del reporte; no se suma dos veces",IF(IFERROR($H8232,0)&lt;=0,"DIAN reporta valor susceptible 0",IF($L8232="NO",IFERROR(LOOKUP(2,1/((LISTS!$M$2:$M$13&lt;&gt;"")*ISNUMBER(SEARCH(LISTS!$M$2:$M$13,$I8232))),LISTS!$O$2:$O$13),"Medio de pago no elegible o no identificado por DIAN"),"Apta automaticamente por pago electronico y base positiva"))))</f>
        <v/>
      </c>
    </row>
    <row r="8233">
      <c r="A8233" s="9" t="n"/>
      <c r="B8233" s="9" t="n"/>
      <c r="C8233" s="12" t="n"/>
      <c r="D8233" s="11" t="n"/>
      <c r="E8233" s="11" t="n"/>
      <c r="F8233" s="11" t="n"/>
      <c r="G8233" s="11" t="n"/>
      <c r="H8233" s="11" t="n"/>
      <c r="I8233" s="9" t="n"/>
      <c r="J8233" s="9" t="n"/>
      <c r="K8233" s="9" t="n"/>
      <c r="L8233" s="9">
        <f>IF(COUNTA($A8233:$K8233)=0,"",IF(AND(IFERROR($H8233,0)&gt;0,LEN(TRIM($K8233&amp;""))&gt;0,IFERROR(LOOKUP(2,1/((LISTS!$M$2:$M$13&lt;&gt;"")*ISNUMBER(SEARCH(LISTS!$M$2:$M$13,$I8233))),LISTS!$N$2:$N$13),"NO")="SI"),"SI","NO"))</f>
        <v/>
      </c>
      <c r="M8233" s="9">
        <f>IF(COUNTA($A8233:$K8233)=0,"",IF($K8233&lt;&gt;"",IF(COUNTIF($K$19:$K8233,$K8233)&gt;1,"SI","NO"),IF(COUNTIFS($A$19:$A8233,$A8233,$C$19:$C8233,$C8233,$J$19:$J8233,$J8233,$D$19:$D8233,$D8233)&gt;1,"SI","NO")))</f>
        <v/>
      </c>
      <c r="N8233" s="11">
        <f>IF(COUNTA($A8233:$K8233)=0,"",IF(AND($L8233="SI",$M8233="NO"),IFERROR($H8233,0),0))</f>
        <v/>
      </c>
      <c r="O8233" s="9">
        <f>IF(COUNTA($A8233:$K8233)=0,"",IF($M8233="SI","CUFE o factura duplicada dentro del reporte; no se suma dos veces",IF(IFERROR($H8233,0)&lt;=0,"DIAN reporta valor susceptible 0",IF($L8233="NO",IFERROR(LOOKUP(2,1/((LISTS!$M$2:$M$13&lt;&gt;"")*ISNUMBER(SEARCH(LISTS!$M$2:$M$13,$I8233))),LISTS!$O$2:$O$13),"Medio de pago no elegible o no identificado por DIAN"),"Apta automaticamente por pago electronico y base positiva"))))</f>
        <v/>
      </c>
    </row>
    <row r="8234">
      <c r="A8234" s="9" t="n"/>
      <c r="B8234" s="9" t="n"/>
      <c r="C8234" s="12" t="n"/>
      <c r="D8234" s="11" t="n"/>
      <c r="E8234" s="11" t="n"/>
      <c r="F8234" s="11" t="n"/>
      <c r="G8234" s="11" t="n"/>
      <c r="H8234" s="11" t="n"/>
      <c r="I8234" s="9" t="n"/>
      <c r="J8234" s="9" t="n"/>
      <c r="K8234" s="9" t="n"/>
      <c r="L8234" s="9">
        <f>IF(COUNTA($A8234:$K8234)=0,"",IF(AND(IFERROR($H8234,0)&gt;0,LEN(TRIM($K8234&amp;""))&gt;0,IFERROR(LOOKUP(2,1/((LISTS!$M$2:$M$13&lt;&gt;"")*ISNUMBER(SEARCH(LISTS!$M$2:$M$13,$I8234))),LISTS!$N$2:$N$13),"NO")="SI"),"SI","NO"))</f>
        <v/>
      </c>
      <c r="M8234" s="9">
        <f>IF(COUNTA($A8234:$K8234)=0,"",IF($K8234&lt;&gt;"",IF(COUNTIF($K$19:$K8234,$K8234)&gt;1,"SI","NO"),IF(COUNTIFS($A$19:$A8234,$A8234,$C$19:$C8234,$C8234,$J$19:$J8234,$J8234,$D$19:$D8234,$D8234)&gt;1,"SI","NO")))</f>
        <v/>
      </c>
      <c r="N8234" s="11">
        <f>IF(COUNTA($A8234:$K8234)=0,"",IF(AND($L8234="SI",$M8234="NO"),IFERROR($H8234,0),0))</f>
        <v/>
      </c>
      <c r="O8234" s="9">
        <f>IF(COUNTA($A8234:$K8234)=0,"",IF($M8234="SI","CUFE o factura duplicada dentro del reporte; no se suma dos veces",IF(IFERROR($H8234,0)&lt;=0,"DIAN reporta valor susceptible 0",IF($L8234="NO",IFERROR(LOOKUP(2,1/((LISTS!$M$2:$M$13&lt;&gt;"")*ISNUMBER(SEARCH(LISTS!$M$2:$M$13,$I8234))),LISTS!$O$2:$O$13),"Medio de pago no elegible o no identificado por DIAN"),"Apta automaticamente por pago electronico y base positiva"))))</f>
        <v/>
      </c>
    </row>
    <row r="8235">
      <c r="A8235" s="9" t="n"/>
      <c r="B8235" s="9" t="n"/>
      <c r="C8235" s="12" t="n"/>
      <c r="D8235" s="11" t="n"/>
      <c r="E8235" s="11" t="n"/>
      <c r="F8235" s="11" t="n"/>
      <c r="G8235" s="11" t="n"/>
      <c r="H8235" s="11" t="n"/>
      <c r="I8235" s="9" t="n"/>
      <c r="J8235" s="9" t="n"/>
      <c r="K8235" s="9" t="n"/>
      <c r="L8235" s="9">
        <f>IF(COUNTA($A8235:$K8235)=0,"",IF(AND(IFERROR($H8235,0)&gt;0,LEN(TRIM($K8235&amp;""))&gt;0,IFERROR(LOOKUP(2,1/((LISTS!$M$2:$M$13&lt;&gt;"")*ISNUMBER(SEARCH(LISTS!$M$2:$M$13,$I8235))),LISTS!$N$2:$N$13),"NO")="SI"),"SI","NO"))</f>
        <v/>
      </c>
      <c r="M8235" s="9">
        <f>IF(COUNTA($A8235:$K8235)=0,"",IF($K8235&lt;&gt;"",IF(COUNTIF($K$19:$K8235,$K8235)&gt;1,"SI","NO"),IF(COUNTIFS($A$19:$A8235,$A8235,$C$19:$C8235,$C8235,$J$19:$J8235,$J8235,$D$19:$D8235,$D8235)&gt;1,"SI","NO")))</f>
        <v/>
      </c>
      <c r="N8235" s="11">
        <f>IF(COUNTA($A8235:$K8235)=0,"",IF(AND($L8235="SI",$M8235="NO"),IFERROR($H8235,0),0))</f>
        <v/>
      </c>
      <c r="O8235" s="9">
        <f>IF(COUNTA($A8235:$K8235)=0,"",IF($M8235="SI","CUFE o factura duplicada dentro del reporte; no se suma dos veces",IF(IFERROR($H8235,0)&lt;=0,"DIAN reporta valor susceptible 0",IF($L8235="NO",IFERROR(LOOKUP(2,1/((LISTS!$M$2:$M$13&lt;&gt;"")*ISNUMBER(SEARCH(LISTS!$M$2:$M$13,$I8235))),LISTS!$O$2:$O$13),"Medio de pago no elegible o no identificado por DIAN"),"Apta automaticamente por pago electronico y base positiva"))))</f>
        <v/>
      </c>
    </row>
    <row r="8236">
      <c r="A8236" s="9" t="n"/>
      <c r="B8236" s="9" t="n"/>
      <c r="C8236" s="12" t="n"/>
      <c r="D8236" s="11" t="n"/>
      <c r="E8236" s="11" t="n"/>
      <c r="F8236" s="11" t="n"/>
      <c r="G8236" s="11" t="n"/>
      <c r="H8236" s="11" t="n"/>
      <c r="I8236" s="9" t="n"/>
      <c r="J8236" s="9" t="n"/>
      <c r="K8236" s="9" t="n"/>
      <c r="L8236" s="9">
        <f>IF(COUNTA($A8236:$K8236)=0,"",IF(AND(IFERROR($H8236,0)&gt;0,LEN(TRIM($K8236&amp;""))&gt;0,IFERROR(LOOKUP(2,1/((LISTS!$M$2:$M$13&lt;&gt;"")*ISNUMBER(SEARCH(LISTS!$M$2:$M$13,$I8236))),LISTS!$N$2:$N$13),"NO")="SI"),"SI","NO"))</f>
        <v/>
      </c>
      <c r="M8236" s="9">
        <f>IF(COUNTA($A8236:$K8236)=0,"",IF($K8236&lt;&gt;"",IF(COUNTIF($K$19:$K8236,$K8236)&gt;1,"SI","NO"),IF(COUNTIFS($A$19:$A8236,$A8236,$C$19:$C8236,$C8236,$J$19:$J8236,$J8236,$D$19:$D8236,$D8236)&gt;1,"SI","NO")))</f>
        <v/>
      </c>
      <c r="N8236" s="11">
        <f>IF(COUNTA($A8236:$K8236)=0,"",IF(AND($L8236="SI",$M8236="NO"),IFERROR($H8236,0),0))</f>
        <v/>
      </c>
      <c r="O8236" s="9">
        <f>IF(COUNTA($A8236:$K8236)=0,"",IF($M8236="SI","CUFE o factura duplicada dentro del reporte; no se suma dos veces",IF(IFERROR($H8236,0)&lt;=0,"DIAN reporta valor susceptible 0",IF($L8236="NO",IFERROR(LOOKUP(2,1/((LISTS!$M$2:$M$13&lt;&gt;"")*ISNUMBER(SEARCH(LISTS!$M$2:$M$13,$I8236))),LISTS!$O$2:$O$13),"Medio de pago no elegible o no identificado por DIAN"),"Apta automaticamente por pago electronico y base positiva"))))</f>
        <v/>
      </c>
    </row>
    <row r="8237">
      <c r="A8237" s="9" t="n"/>
      <c r="B8237" s="9" t="n"/>
      <c r="C8237" s="12" t="n"/>
      <c r="D8237" s="11" t="n"/>
      <c r="E8237" s="11" t="n"/>
      <c r="F8237" s="11" t="n"/>
      <c r="G8237" s="11" t="n"/>
      <c r="H8237" s="11" t="n"/>
      <c r="I8237" s="9" t="n"/>
      <c r="J8237" s="9" t="n"/>
      <c r="K8237" s="9" t="n"/>
      <c r="L8237" s="9">
        <f>IF(COUNTA($A8237:$K8237)=0,"",IF(AND(IFERROR($H8237,0)&gt;0,LEN(TRIM($K8237&amp;""))&gt;0,IFERROR(LOOKUP(2,1/((LISTS!$M$2:$M$13&lt;&gt;"")*ISNUMBER(SEARCH(LISTS!$M$2:$M$13,$I8237))),LISTS!$N$2:$N$13),"NO")="SI"),"SI","NO"))</f>
        <v/>
      </c>
      <c r="M8237" s="9">
        <f>IF(COUNTA($A8237:$K8237)=0,"",IF($K8237&lt;&gt;"",IF(COUNTIF($K$19:$K8237,$K8237)&gt;1,"SI","NO"),IF(COUNTIFS($A$19:$A8237,$A8237,$C$19:$C8237,$C8237,$J$19:$J8237,$J8237,$D$19:$D8237,$D8237)&gt;1,"SI","NO")))</f>
        <v/>
      </c>
      <c r="N8237" s="11">
        <f>IF(COUNTA($A8237:$K8237)=0,"",IF(AND($L8237="SI",$M8237="NO"),IFERROR($H8237,0),0))</f>
        <v/>
      </c>
      <c r="O8237" s="9">
        <f>IF(COUNTA($A8237:$K8237)=0,"",IF($M8237="SI","CUFE o factura duplicada dentro del reporte; no se suma dos veces",IF(IFERROR($H8237,0)&lt;=0,"DIAN reporta valor susceptible 0",IF($L8237="NO",IFERROR(LOOKUP(2,1/((LISTS!$M$2:$M$13&lt;&gt;"")*ISNUMBER(SEARCH(LISTS!$M$2:$M$13,$I8237))),LISTS!$O$2:$O$13),"Medio de pago no elegible o no identificado por DIAN"),"Apta automaticamente por pago electronico y base positiva"))))</f>
        <v/>
      </c>
    </row>
    <row r="8238">
      <c r="A8238" s="9" t="n"/>
      <c r="B8238" s="9" t="n"/>
      <c r="C8238" s="12" t="n"/>
      <c r="D8238" s="11" t="n"/>
      <c r="E8238" s="11" t="n"/>
      <c r="F8238" s="11" t="n"/>
      <c r="G8238" s="11" t="n"/>
      <c r="H8238" s="11" t="n"/>
      <c r="I8238" s="9" t="n"/>
      <c r="J8238" s="9" t="n"/>
      <c r="K8238" s="9" t="n"/>
      <c r="L8238" s="9">
        <f>IF(COUNTA($A8238:$K8238)=0,"",IF(AND(IFERROR($H8238,0)&gt;0,LEN(TRIM($K8238&amp;""))&gt;0,IFERROR(LOOKUP(2,1/((LISTS!$M$2:$M$13&lt;&gt;"")*ISNUMBER(SEARCH(LISTS!$M$2:$M$13,$I8238))),LISTS!$N$2:$N$13),"NO")="SI"),"SI","NO"))</f>
        <v/>
      </c>
      <c r="M8238" s="9">
        <f>IF(COUNTA($A8238:$K8238)=0,"",IF($K8238&lt;&gt;"",IF(COUNTIF($K$19:$K8238,$K8238)&gt;1,"SI","NO"),IF(COUNTIFS($A$19:$A8238,$A8238,$C$19:$C8238,$C8238,$J$19:$J8238,$J8238,$D$19:$D8238,$D8238)&gt;1,"SI","NO")))</f>
        <v/>
      </c>
      <c r="N8238" s="11">
        <f>IF(COUNTA($A8238:$K8238)=0,"",IF(AND($L8238="SI",$M8238="NO"),IFERROR($H8238,0),0))</f>
        <v/>
      </c>
      <c r="O8238" s="9">
        <f>IF(COUNTA($A8238:$K8238)=0,"",IF($M8238="SI","CUFE o factura duplicada dentro del reporte; no se suma dos veces",IF(IFERROR($H8238,0)&lt;=0,"DIAN reporta valor susceptible 0",IF($L8238="NO",IFERROR(LOOKUP(2,1/((LISTS!$M$2:$M$13&lt;&gt;"")*ISNUMBER(SEARCH(LISTS!$M$2:$M$13,$I8238))),LISTS!$O$2:$O$13),"Medio de pago no elegible o no identificado por DIAN"),"Apta automaticamente por pago electronico y base positiva"))))</f>
        <v/>
      </c>
    </row>
    <row r="8239">
      <c r="A8239" s="9" t="n"/>
      <c r="B8239" s="9" t="n"/>
      <c r="C8239" s="12" t="n"/>
      <c r="D8239" s="11" t="n"/>
      <c r="E8239" s="11" t="n"/>
      <c r="F8239" s="11" t="n"/>
      <c r="G8239" s="11" t="n"/>
      <c r="H8239" s="11" t="n"/>
      <c r="I8239" s="9" t="n"/>
      <c r="J8239" s="9" t="n"/>
      <c r="K8239" s="9" t="n"/>
      <c r="L8239" s="9">
        <f>IF(COUNTA($A8239:$K8239)=0,"",IF(AND(IFERROR($H8239,0)&gt;0,LEN(TRIM($K8239&amp;""))&gt;0,IFERROR(LOOKUP(2,1/((LISTS!$M$2:$M$13&lt;&gt;"")*ISNUMBER(SEARCH(LISTS!$M$2:$M$13,$I8239))),LISTS!$N$2:$N$13),"NO")="SI"),"SI","NO"))</f>
        <v/>
      </c>
      <c r="M8239" s="9">
        <f>IF(COUNTA($A8239:$K8239)=0,"",IF($K8239&lt;&gt;"",IF(COUNTIF($K$19:$K8239,$K8239)&gt;1,"SI","NO"),IF(COUNTIFS($A$19:$A8239,$A8239,$C$19:$C8239,$C8239,$J$19:$J8239,$J8239,$D$19:$D8239,$D8239)&gt;1,"SI","NO")))</f>
        <v/>
      </c>
      <c r="N8239" s="11">
        <f>IF(COUNTA($A8239:$K8239)=0,"",IF(AND($L8239="SI",$M8239="NO"),IFERROR($H8239,0),0))</f>
        <v/>
      </c>
      <c r="O8239" s="9">
        <f>IF(COUNTA($A8239:$K8239)=0,"",IF($M8239="SI","CUFE o factura duplicada dentro del reporte; no se suma dos veces",IF(IFERROR($H8239,0)&lt;=0,"DIAN reporta valor susceptible 0",IF($L8239="NO",IFERROR(LOOKUP(2,1/((LISTS!$M$2:$M$13&lt;&gt;"")*ISNUMBER(SEARCH(LISTS!$M$2:$M$13,$I8239))),LISTS!$O$2:$O$13),"Medio de pago no elegible o no identificado por DIAN"),"Apta automaticamente por pago electronico y base positiva"))))</f>
        <v/>
      </c>
    </row>
    <row r="8240">
      <c r="A8240" s="9" t="n"/>
      <c r="B8240" s="9" t="n"/>
      <c r="C8240" s="12" t="n"/>
      <c r="D8240" s="11" t="n"/>
      <c r="E8240" s="11" t="n"/>
      <c r="F8240" s="11" t="n"/>
      <c r="G8240" s="11" t="n"/>
      <c r="H8240" s="11" t="n"/>
      <c r="I8240" s="9" t="n"/>
      <c r="J8240" s="9" t="n"/>
      <c r="K8240" s="9" t="n"/>
      <c r="L8240" s="9">
        <f>IF(COUNTA($A8240:$K8240)=0,"",IF(AND(IFERROR($H8240,0)&gt;0,LEN(TRIM($K8240&amp;""))&gt;0,IFERROR(LOOKUP(2,1/((LISTS!$M$2:$M$13&lt;&gt;"")*ISNUMBER(SEARCH(LISTS!$M$2:$M$13,$I8240))),LISTS!$N$2:$N$13),"NO")="SI"),"SI","NO"))</f>
        <v/>
      </c>
      <c r="M8240" s="9">
        <f>IF(COUNTA($A8240:$K8240)=0,"",IF($K8240&lt;&gt;"",IF(COUNTIF($K$19:$K8240,$K8240)&gt;1,"SI","NO"),IF(COUNTIFS($A$19:$A8240,$A8240,$C$19:$C8240,$C8240,$J$19:$J8240,$J8240,$D$19:$D8240,$D8240)&gt;1,"SI","NO")))</f>
        <v/>
      </c>
      <c r="N8240" s="11">
        <f>IF(COUNTA($A8240:$K8240)=0,"",IF(AND($L8240="SI",$M8240="NO"),IFERROR($H8240,0),0))</f>
        <v/>
      </c>
      <c r="O8240" s="9">
        <f>IF(COUNTA($A8240:$K8240)=0,"",IF($M8240="SI","CUFE o factura duplicada dentro del reporte; no se suma dos veces",IF(IFERROR($H8240,0)&lt;=0,"DIAN reporta valor susceptible 0",IF($L8240="NO",IFERROR(LOOKUP(2,1/((LISTS!$M$2:$M$13&lt;&gt;"")*ISNUMBER(SEARCH(LISTS!$M$2:$M$13,$I8240))),LISTS!$O$2:$O$13),"Medio de pago no elegible o no identificado por DIAN"),"Apta automaticamente por pago electronico y base positiva"))))</f>
        <v/>
      </c>
    </row>
    <row r="8241">
      <c r="A8241" s="9" t="n"/>
      <c r="B8241" s="9" t="n"/>
      <c r="C8241" s="12" t="n"/>
      <c r="D8241" s="11" t="n"/>
      <c r="E8241" s="11" t="n"/>
      <c r="F8241" s="11" t="n"/>
      <c r="G8241" s="11" t="n"/>
      <c r="H8241" s="11" t="n"/>
      <c r="I8241" s="9" t="n"/>
      <c r="J8241" s="9" t="n"/>
      <c r="K8241" s="9" t="n"/>
      <c r="L8241" s="9">
        <f>IF(COUNTA($A8241:$K8241)=0,"",IF(AND(IFERROR($H8241,0)&gt;0,LEN(TRIM($K8241&amp;""))&gt;0,IFERROR(LOOKUP(2,1/((LISTS!$M$2:$M$13&lt;&gt;"")*ISNUMBER(SEARCH(LISTS!$M$2:$M$13,$I8241))),LISTS!$N$2:$N$13),"NO")="SI"),"SI","NO"))</f>
        <v/>
      </c>
      <c r="M8241" s="9">
        <f>IF(COUNTA($A8241:$K8241)=0,"",IF($K8241&lt;&gt;"",IF(COUNTIF($K$19:$K8241,$K8241)&gt;1,"SI","NO"),IF(COUNTIFS($A$19:$A8241,$A8241,$C$19:$C8241,$C8241,$J$19:$J8241,$J8241,$D$19:$D8241,$D8241)&gt;1,"SI","NO")))</f>
        <v/>
      </c>
      <c r="N8241" s="11">
        <f>IF(COUNTA($A8241:$K8241)=0,"",IF(AND($L8241="SI",$M8241="NO"),IFERROR($H8241,0),0))</f>
        <v/>
      </c>
      <c r="O8241" s="9">
        <f>IF(COUNTA($A8241:$K8241)=0,"",IF($M8241="SI","CUFE o factura duplicada dentro del reporte; no se suma dos veces",IF(IFERROR($H8241,0)&lt;=0,"DIAN reporta valor susceptible 0",IF($L8241="NO",IFERROR(LOOKUP(2,1/((LISTS!$M$2:$M$13&lt;&gt;"")*ISNUMBER(SEARCH(LISTS!$M$2:$M$13,$I8241))),LISTS!$O$2:$O$13),"Medio de pago no elegible o no identificado por DIAN"),"Apta automaticamente por pago electronico y base positiva"))))</f>
        <v/>
      </c>
    </row>
    <row r="8242">
      <c r="A8242" s="9" t="n"/>
      <c r="B8242" s="9" t="n"/>
      <c r="C8242" s="12" t="n"/>
      <c r="D8242" s="11" t="n"/>
      <c r="E8242" s="11" t="n"/>
      <c r="F8242" s="11" t="n"/>
      <c r="G8242" s="11" t="n"/>
      <c r="H8242" s="11" t="n"/>
      <c r="I8242" s="9" t="n"/>
      <c r="J8242" s="9" t="n"/>
      <c r="K8242" s="9" t="n"/>
      <c r="L8242" s="9">
        <f>IF(COUNTA($A8242:$K8242)=0,"",IF(AND(IFERROR($H8242,0)&gt;0,LEN(TRIM($K8242&amp;""))&gt;0,IFERROR(LOOKUP(2,1/((LISTS!$M$2:$M$13&lt;&gt;"")*ISNUMBER(SEARCH(LISTS!$M$2:$M$13,$I8242))),LISTS!$N$2:$N$13),"NO")="SI"),"SI","NO"))</f>
        <v/>
      </c>
      <c r="M8242" s="9">
        <f>IF(COUNTA($A8242:$K8242)=0,"",IF($K8242&lt;&gt;"",IF(COUNTIF($K$19:$K8242,$K8242)&gt;1,"SI","NO"),IF(COUNTIFS($A$19:$A8242,$A8242,$C$19:$C8242,$C8242,$J$19:$J8242,$J8242,$D$19:$D8242,$D8242)&gt;1,"SI","NO")))</f>
        <v/>
      </c>
      <c r="N8242" s="11">
        <f>IF(COUNTA($A8242:$K8242)=0,"",IF(AND($L8242="SI",$M8242="NO"),IFERROR($H8242,0),0))</f>
        <v/>
      </c>
      <c r="O8242" s="9">
        <f>IF(COUNTA($A8242:$K8242)=0,"",IF($M8242="SI","CUFE o factura duplicada dentro del reporte; no se suma dos veces",IF(IFERROR($H8242,0)&lt;=0,"DIAN reporta valor susceptible 0",IF($L8242="NO",IFERROR(LOOKUP(2,1/((LISTS!$M$2:$M$13&lt;&gt;"")*ISNUMBER(SEARCH(LISTS!$M$2:$M$13,$I8242))),LISTS!$O$2:$O$13),"Medio de pago no elegible o no identificado por DIAN"),"Apta automaticamente por pago electronico y base positiva"))))</f>
        <v/>
      </c>
    </row>
    <row r="8243">
      <c r="A8243" s="9" t="n"/>
      <c r="B8243" s="9" t="n"/>
      <c r="C8243" s="12" t="n"/>
      <c r="D8243" s="11" t="n"/>
      <c r="E8243" s="11" t="n"/>
      <c r="F8243" s="11" t="n"/>
      <c r="G8243" s="11" t="n"/>
      <c r="H8243" s="11" t="n"/>
      <c r="I8243" s="9" t="n"/>
      <c r="J8243" s="9" t="n"/>
      <c r="K8243" s="9" t="n"/>
      <c r="L8243" s="9">
        <f>IF(COUNTA($A8243:$K8243)=0,"",IF(AND(IFERROR($H8243,0)&gt;0,LEN(TRIM($K8243&amp;""))&gt;0,IFERROR(LOOKUP(2,1/((LISTS!$M$2:$M$13&lt;&gt;"")*ISNUMBER(SEARCH(LISTS!$M$2:$M$13,$I8243))),LISTS!$N$2:$N$13),"NO")="SI"),"SI","NO"))</f>
        <v/>
      </c>
      <c r="M8243" s="9">
        <f>IF(COUNTA($A8243:$K8243)=0,"",IF($K8243&lt;&gt;"",IF(COUNTIF($K$19:$K8243,$K8243)&gt;1,"SI","NO"),IF(COUNTIFS($A$19:$A8243,$A8243,$C$19:$C8243,$C8243,$J$19:$J8243,$J8243,$D$19:$D8243,$D8243)&gt;1,"SI","NO")))</f>
        <v/>
      </c>
      <c r="N8243" s="11">
        <f>IF(COUNTA($A8243:$K8243)=0,"",IF(AND($L8243="SI",$M8243="NO"),IFERROR($H8243,0),0))</f>
        <v/>
      </c>
      <c r="O8243" s="9">
        <f>IF(COUNTA($A8243:$K8243)=0,"",IF($M8243="SI","CUFE o factura duplicada dentro del reporte; no se suma dos veces",IF(IFERROR($H8243,0)&lt;=0,"DIAN reporta valor susceptible 0",IF($L8243="NO",IFERROR(LOOKUP(2,1/((LISTS!$M$2:$M$13&lt;&gt;"")*ISNUMBER(SEARCH(LISTS!$M$2:$M$13,$I8243))),LISTS!$O$2:$O$13),"Medio de pago no elegible o no identificado por DIAN"),"Apta automaticamente por pago electronico y base positiva"))))</f>
        <v/>
      </c>
    </row>
    <row r="8244">
      <c r="A8244" s="9" t="n"/>
      <c r="B8244" s="9" t="n"/>
      <c r="C8244" s="12" t="n"/>
      <c r="D8244" s="11" t="n"/>
      <c r="E8244" s="11" t="n"/>
      <c r="F8244" s="11" t="n"/>
      <c r="G8244" s="11" t="n"/>
      <c r="H8244" s="11" t="n"/>
      <c r="I8244" s="9" t="n"/>
      <c r="J8244" s="9" t="n"/>
      <c r="K8244" s="9" t="n"/>
      <c r="L8244" s="9">
        <f>IF(COUNTA($A8244:$K8244)=0,"",IF(AND(IFERROR($H8244,0)&gt;0,LEN(TRIM($K8244&amp;""))&gt;0,IFERROR(LOOKUP(2,1/((LISTS!$M$2:$M$13&lt;&gt;"")*ISNUMBER(SEARCH(LISTS!$M$2:$M$13,$I8244))),LISTS!$N$2:$N$13),"NO")="SI"),"SI","NO"))</f>
        <v/>
      </c>
      <c r="M8244" s="9">
        <f>IF(COUNTA($A8244:$K8244)=0,"",IF($K8244&lt;&gt;"",IF(COUNTIF($K$19:$K8244,$K8244)&gt;1,"SI","NO"),IF(COUNTIFS($A$19:$A8244,$A8244,$C$19:$C8244,$C8244,$J$19:$J8244,$J8244,$D$19:$D8244,$D8244)&gt;1,"SI","NO")))</f>
        <v/>
      </c>
      <c r="N8244" s="11">
        <f>IF(COUNTA($A8244:$K8244)=0,"",IF(AND($L8244="SI",$M8244="NO"),IFERROR($H8244,0),0))</f>
        <v/>
      </c>
      <c r="O8244" s="9">
        <f>IF(COUNTA($A8244:$K8244)=0,"",IF($M8244="SI","CUFE o factura duplicada dentro del reporte; no se suma dos veces",IF(IFERROR($H8244,0)&lt;=0,"DIAN reporta valor susceptible 0",IF($L8244="NO",IFERROR(LOOKUP(2,1/((LISTS!$M$2:$M$13&lt;&gt;"")*ISNUMBER(SEARCH(LISTS!$M$2:$M$13,$I8244))),LISTS!$O$2:$O$13),"Medio de pago no elegible o no identificado por DIAN"),"Apta automaticamente por pago electronico y base positiva"))))</f>
        <v/>
      </c>
    </row>
    <row r="8245">
      <c r="A8245" s="9" t="n"/>
      <c r="B8245" s="9" t="n"/>
      <c r="C8245" s="12" t="n"/>
      <c r="D8245" s="11" t="n"/>
      <c r="E8245" s="11" t="n"/>
      <c r="F8245" s="11" t="n"/>
      <c r="G8245" s="11" t="n"/>
      <c r="H8245" s="11" t="n"/>
      <c r="I8245" s="9" t="n"/>
      <c r="J8245" s="9" t="n"/>
      <c r="K8245" s="9" t="n"/>
      <c r="L8245" s="9">
        <f>IF(COUNTA($A8245:$K8245)=0,"",IF(AND(IFERROR($H8245,0)&gt;0,LEN(TRIM($K8245&amp;""))&gt;0,IFERROR(LOOKUP(2,1/((LISTS!$M$2:$M$13&lt;&gt;"")*ISNUMBER(SEARCH(LISTS!$M$2:$M$13,$I8245))),LISTS!$N$2:$N$13),"NO")="SI"),"SI","NO"))</f>
        <v/>
      </c>
      <c r="M8245" s="9">
        <f>IF(COUNTA($A8245:$K8245)=0,"",IF($K8245&lt;&gt;"",IF(COUNTIF($K$19:$K8245,$K8245)&gt;1,"SI","NO"),IF(COUNTIFS($A$19:$A8245,$A8245,$C$19:$C8245,$C8245,$J$19:$J8245,$J8245,$D$19:$D8245,$D8245)&gt;1,"SI","NO")))</f>
        <v/>
      </c>
      <c r="N8245" s="11">
        <f>IF(COUNTA($A8245:$K8245)=0,"",IF(AND($L8245="SI",$M8245="NO"),IFERROR($H8245,0),0))</f>
        <v/>
      </c>
      <c r="O8245" s="9">
        <f>IF(COUNTA($A8245:$K8245)=0,"",IF($M8245="SI","CUFE o factura duplicada dentro del reporte; no se suma dos veces",IF(IFERROR($H8245,0)&lt;=0,"DIAN reporta valor susceptible 0",IF($L8245="NO",IFERROR(LOOKUP(2,1/((LISTS!$M$2:$M$13&lt;&gt;"")*ISNUMBER(SEARCH(LISTS!$M$2:$M$13,$I8245))),LISTS!$O$2:$O$13),"Medio de pago no elegible o no identificado por DIAN"),"Apta automaticamente por pago electronico y base positiva"))))</f>
        <v/>
      </c>
    </row>
    <row r="8246">
      <c r="A8246" s="9" t="n"/>
      <c r="B8246" s="9" t="n"/>
      <c r="C8246" s="12" t="n"/>
      <c r="D8246" s="11" t="n"/>
      <c r="E8246" s="11" t="n"/>
      <c r="F8246" s="11" t="n"/>
      <c r="G8246" s="11" t="n"/>
      <c r="H8246" s="11" t="n"/>
      <c r="I8246" s="9" t="n"/>
      <c r="J8246" s="9" t="n"/>
      <c r="K8246" s="9" t="n"/>
      <c r="L8246" s="9">
        <f>IF(COUNTA($A8246:$K8246)=0,"",IF(AND(IFERROR($H8246,0)&gt;0,LEN(TRIM($K8246&amp;""))&gt;0,IFERROR(LOOKUP(2,1/((LISTS!$M$2:$M$13&lt;&gt;"")*ISNUMBER(SEARCH(LISTS!$M$2:$M$13,$I8246))),LISTS!$N$2:$N$13),"NO")="SI"),"SI","NO"))</f>
        <v/>
      </c>
      <c r="M8246" s="9">
        <f>IF(COUNTA($A8246:$K8246)=0,"",IF($K8246&lt;&gt;"",IF(COUNTIF($K$19:$K8246,$K8246)&gt;1,"SI","NO"),IF(COUNTIFS($A$19:$A8246,$A8246,$C$19:$C8246,$C8246,$J$19:$J8246,$J8246,$D$19:$D8246,$D8246)&gt;1,"SI","NO")))</f>
        <v/>
      </c>
      <c r="N8246" s="11">
        <f>IF(COUNTA($A8246:$K8246)=0,"",IF(AND($L8246="SI",$M8246="NO"),IFERROR($H8246,0),0))</f>
        <v/>
      </c>
      <c r="O8246" s="9">
        <f>IF(COUNTA($A8246:$K8246)=0,"",IF($M8246="SI","CUFE o factura duplicada dentro del reporte; no se suma dos veces",IF(IFERROR($H8246,0)&lt;=0,"DIAN reporta valor susceptible 0",IF($L8246="NO",IFERROR(LOOKUP(2,1/((LISTS!$M$2:$M$13&lt;&gt;"")*ISNUMBER(SEARCH(LISTS!$M$2:$M$13,$I8246))),LISTS!$O$2:$O$13),"Medio de pago no elegible o no identificado por DIAN"),"Apta automaticamente por pago electronico y base positiva"))))</f>
        <v/>
      </c>
    </row>
    <row r="8247">
      <c r="A8247" s="9" t="n"/>
      <c r="B8247" s="9" t="n"/>
      <c r="C8247" s="12" t="n"/>
      <c r="D8247" s="11" t="n"/>
      <c r="E8247" s="11" t="n"/>
      <c r="F8247" s="11" t="n"/>
      <c r="G8247" s="11" t="n"/>
      <c r="H8247" s="11" t="n"/>
      <c r="I8247" s="9" t="n"/>
      <c r="J8247" s="9" t="n"/>
      <c r="K8247" s="9" t="n"/>
      <c r="L8247" s="9">
        <f>IF(COUNTA($A8247:$K8247)=0,"",IF(AND(IFERROR($H8247,0)&gt;0,LEN(TRIM($K8247&amp;""))&gt;0,IFERROR(LOOKUP(2,1/((LISTS!$M$2:$M$13&lt;&gt;"")*ISNUMBER(SEARCH(LISTS!$M$2:$M$13,$I8247))),LISTS!$N$2:$N$13),"NO")="SI"),"SI","NO"))</f>
        <v/>
      </c>
      <c r="M8247" s="9">
        <f>IF(COUNTA($A8247:$K8247)=0,"",IF($K8247&lt;&gt;"",IF(COUNTIF($K$19:$K8247,$K8247)&gt;1,"SI","NO"),IF(COUNTIFS($A$19:$A8247,$A8247,$C$19:$C8247,$C8247,$J$19:$J8247,$J8247,$D$19:$D8247,$D8247)&gt;1,"SI","NO")))</f>
        <v/>
      </c>
      <c r="N8247" s="11">
        <f>IF(COUNTA($A8247:$K8247)=0,"",IF(AND($L8247="SI",$M8247="NO"),IFERROR($H8247,0),0))</f>
        <v/>
      </c>
      <c r="O8247" s="9">
        <f>IF(COUNTA($A8247:$K8247)=0,"",IF($M8247="SI","CUFE o factura duplicada dentro del reporte; no se suma dos veces",IF(IFERROR($H8247,0)&lt;=0,"DIAN reporta valor susceptible 0",IF($L8247="NO",IFERROR(LOOKUP(2,1/((LISTS!$M$2:$M$13&lt;&gt;"")*ISNUMBER(SEARCH(LISTS!$M$2:$M$13,$I8247))),LISTS!$O$2:$O$13),"Medio de pago no elegible o no identificado por DIAN"),"Apta automaticamente por pago electronico y base positiva"))))</f>
        <v/>
      </c>
    </row>
    <row r="8248">
      <c r="A8248" s="9" t="n"/>
      <c r="B8248" s="9" t="n"/>
      <c r="C8248" s="12" t="n"/>
      <c r="D8248" s="11" t="n"/>
      <c r="E8248" s="11" t="n"/>
      <c r="F8248" s="11" t="n"/>
      <c r="G8248" s="11" t="n"/>
      <c r="H8248" s="11" t="n"/>
      <c r="I8248" s="9" t="n"/>
      <c r="J8248" s="9" t="n"/>
      <c r="K8248" s="9" t="n"/>
      <c r="L8248" s="9">
        <f>IF(COUNTA($A8248:$K8248)=0,"",IF(AND(IFERROR($H8248,0)&gt;0,LEN(TRIM($K8248&amp;""))&gt;0,IFERROR(LOOKUP(2,1/((LISTS!$M$2:$M$13&lt;&gt;"")*ISNUMBER(SEARCH(LISTS!$M$2:$M$13,$I8248))),LISTS!$N$2:$N$13),"NO")="SI"),"SI","NO"))</f>
        <v/>
      </c>
      <c r="M8248" s="9">
        <f>IF(COUNTA($A8248:$K8248)=0,"",IF($K8248&lt;&gt;"",IF(COUNTIF($K$19:$K8248,$K8248)&gt;1,"SI","NO"),IF(COUNTIFS($A$19:$A8248,$A8248,$C$19:$C8248,$C8248,$J$19:$J8248,$J8248,$D$19:$D8248,$D8248)&gt;1,"SI","NO")))</f>
        <v/>
      </c>
      <c r="N8248" s="11">
        <f>IF(COUNTA($A8248:$K8248)=0,"",IF(AND($L8248="SI",$M8248="NO"),IFERROR($H8248,0),0))</f>
        <v/>
      </c>
      <c r="O8248" s="9">
        <f>IF(COUNTA($A8248:$K8248)=0,"",IF($M8248="SI","CUFE o factura duplicada dentro del reporte; no se suma dos veces",IF(IFERROR($H8248,0)&lt;=0,"DIAN reporta valor susceptible 0",IF($L8248="NO",IFERROR(LOOKUP(2,1/((LISTS!$M$2:$M$13&lt;&gt;"")*ISNUMBER(SEARCH(LISTS!$M$2:$M$13,$I8248))),LISTS!$O$2:$O$13),"Medio de pago no elegible o no identificado por DIAN"),"Apta automaticamente por pago electronico y base positiva"))))</f>
        <v/>
      </c>
    </row>
    <row r="8249">
      <c r="A8249" s="9" t="n"/>
      <c r="B8249" s="9" t="n"/>
      <c r="C8249" s="12" t="n"/>
      <c r="D8249" s="11" t="n"/>
      <c r="E8249" s="11" t="n"/>
      <c r="F8249" s="11" t="n"/>
      <c r="G8249" s="11" t="n"/>
      <c r="H8249" s="11" t="n"/>
      <c r="I8249" s="9" t="n"/>
      <c r="J8249" s="9" t="n"/>
      <c r="K8249" s="9" t="n"/>
      <c r="L8249" s="9">
        <f>IF(COUNTA($A8249:$K8249)=0,"",IF(AND(IFERROR($H8249,0)&gt;0,LEN(TRIM($K8249&amp;""))&gt;0,IFERROR(LOOKUP(2,1/((LISTS!$M$2:$M$13&lt;&gt;"")*ISNUMBER(SEARCH(LISTS!$M$2:$M$13,$I8249))),LISTS!$N$2:$N$13),"NO")="SI"),"SI","NO"))</f>
        <v/>
      </c>
      <c r="M8249" s="9">
        <f>IF(COUNTA($A8249:$K8249)=0,"",IF($K8249&lt;&gt;"",IF(COUNTIF($K$19:$K8249,$K8249)&gt;1,"SI","NO"),IF(COUNTIFS($A$19:$A8249,$A8249,$C$19:$C8249,$C8249,$J$19:$J8249,$J8249,$D$19:$D8249,$D8249)&gt;1,"SI","NO")))</f>
        <v/>
      </c>
      <c r="N8249" s="11">
        <f>IF(COUNTA($A8249:$K8249)=0,"",IF(AND($L8249="SI",$M8249="NO"),IFERROR($H8249,0),0))</f>
        <v/>
      </c>
      <c r="O8249" s="9">
        <f>IF(COUNTA($A8249:$K8249)=0,"",IF($M8249="SI","CUFE o factura duplicada dentro del reporte; no se suma dos veces",IF(IFERROR($H8249,0)&lt;=0,"DIAN reporta valor susceptible 0",IF($L8249="NO",IFERROR(LOOKUP(2,1/((LISTS!$M$2:$M$13&lt;&gt;"")*ISNUMBER(SEARCH(LISTS!$M$2:$M$13,$I8249))),LISTS!$O$2:$O$13),"Medio de pago no elegible o no identificado por DIAN"),"Apta automaticamente por pago electronico y base positiva"))))</f>
        <v/>
      </c>
    </row>
    <row r="8250">
      <c r="A8250" s="9" t="n"/>
      <c r="B8250" s="9" t="n"/>
      <c r="C8250" s="12" t="n"/>
      <c r="D8250" s="11" t="n"/>
      <c r="E8250" s="11" t="n"/>
      <c r="F8250" s="11" t="n"/>
      <c r="G8250" s="11" t="n"/>
      <c r="H8250" s="11" t="n"/>
      <c r="I8250" s="9" t="n"/>
      <c r="J8250" s="9" t="n"/>
      <c r="K8250" s="9" t="n"/>
      <c r="L8250" s="9">
        <f>IF(COUNTA($A8250:$K8250)=0,"",IF(AND(IFERROR($H8250,0)&gt;0,LEN(TRIM($K8250&amp;""))&gt;0,IFERROR(LOOKUP(2,1/((LISTS!$M$2:$M$13&lt;&gt;"")*ISNUMBER(SEARCH(LISTS!$M$2:$M$13,$I8250))),LISTS!$N$2:$N$13),"NO")="SI"),"SI","NO"))</f>
        <v/>
      </c>
      <c r="M8250" s="9">
        <f>IF(COUNTA($A8250:$K8250)=0,"",IF($K8250&lt;&gt;"",IF(COUNTIF($K$19:$K8250,$K8250)&gt;1,"SI","NO"),IF(COUNTIFS($A$19:$A8250,$A8250,$C$19:$C8250,$C8250,$J$19:$J8250,$J8250,$D$19:$D8250,$D8250)&gt;1,"SI","NO")))</f>
        <v/>
      </c>
      <c r="N8250" s="11">
        <f>IF(COUNTA($A8250:$K8250)=0,"",IF(AND($L8250="SI",$M8250="NO"),IFERROR($H8250,0),0))</f>
        <v/>
      </c>
      <c r="O8250" s="9">
        <f>IF(COUNTA($A8250:$K8250)=0,"",IF($M8250="SI","CUFE o factura duplicada dentro del reporte; no se suma dos veces",IF(IFERROR($H8250,0)&lt;=0,"DIAN reporta valor susceptible 0",IF($L8250="NO",IFERROR(LOOKUP(2,1/((LISTS!$M$2:$M$13&lt;&gt;"")*ISNUMBER(SEARCH(LISTS!$M$2:$M$13,$I8250))),LISTS!$O$2:$O$13),"Medio de pago no elegible o no identificado por DIAN"),"Apta automaticamente por pago electronico y base positiva"))))</f>
        <v/>
      </c>
    </row>
    <row r="8251">
      <c r="A8251" s="9" t="n"/>
      <c r="B8251" s="9" t="n"/>
      <c r="C8251" s="12" t="n"/>
      <c r="D8251" s="11" t="n"/>
      <c r="E8251" s="11" t="n"/>
      <c r="F8251" s="11" t="n"/>
      <c r="G8251" s="11" t="n"/>
      <c r="H8251" s="11" t="n"/>
      <c r="I8251" s="9" t="n"/>
      <c r="J8251" s="9" t="n"/>
      <c r="K8251" s="9" t="n"/>
      <c r="L8251" s="9">
        <f>IF(COUNTA($A8251:$K8251)=0,"",IF(AND(IFERROR($H8251,0)&gt;0,LEN(TRIM($K8251&amp;""))&gt;0,IFERROR(LOOKUP(2,1/((LISTS!$M$2:$M$13&lt;&gt;"")*ISNUMBER(SEARCH(LISTS!$M$2:$M$13,$I8251))),LISTS!$N$2:$N$13),"NO")="SI"),"SI","NO"))</f>
        <v/>
      </c>
      <c r="M8251" s="9">
        <f>IF(COUNTA($A8251:$K8251)=0,"",IF($K8251&lt;&gt;"",IF(COUNTIF($K$19:$K8251,$K8251)&gt;1,"SI","NO"),IF(COUNTIFS($A$19:$A8251,$A8251,$C$19:$C8251,$C8251,$J$19:$J8251,$J8251,$D$19:$D8251,$D8251)&gt;1,"SI","NO")))</f>
        <v/>
      </c>
      <c r="N8251" s="11">
        <f>IF(COUNTA($A8251:$K8251)=0,"",IF(AND($L8251="SI",$M8251="NO"),IFERROR($H8251,0),0))</f>
        <v/>
      </c>
      <c r="O8251" s="9">
        <f>IF(COUNTA($A8251:$K8251)=0,"",IF($M8251="SI","CUFE o factura duplicada dentro del reporte; no se suma dos veces",IF(IFERROR($H8251,0)&lt;=0,"DIAN reporta valor susceptible 0",IF($L8251="NO",IFERROR(LOOKUP(2,1/((LISTS!$M$2:$M$13&lt;&gt;"")*ISNUMBER(SEARCH(LISTS!$M$2:$M$13,$I8251))),LISTS!$O$2:$O$13),"Medio de pago no elegible o no identificado por DIAN"),"Apta automaticamente por pago electronico y base positiva"))))</f>
        <v/>
      </c>
    </row>
    <row r="8252">
      <c r="A8252" s="9" t="n"/>
      <c r="B8252" s="9" t="n"/>
      <c r="C8252" s="12" t="n"/>
      <c r="D8252" s="11" t="n"/>
      <c r="E8252" s="11" t="n"/>
      <c r="F8252" s="11" t="n"/>
      <c r="G8252" s="11" t="n"/>
      <c r="H8252" s="11" t="n"/>
      <c r="I8252" s="9" t="n"/>
      <c r="J8252" s="9" t="n"/>
      <c r="K8252" s="9" t="n"/>
      <c r="L8252" s="9">
        <f>IF(COUNTA($A8252:$K8252)=0,"",IF(AND(IFERROR($H8252,0)&gt;0,LEN(TRIM($K8252&amp;""))&gt;0,IFERROR(LOOKUP(2,1/((LISTS!$M$2:$M$13&lt;&gt;"")*ISNUMBER(SEARCH(LISTS!$M$2:$M$13,$I8252))),LISTS!$N$2:$N$13),"NO")="SI"),"SI","NO"))</f>
        <v/>
      </c>
      <c r="M8252" s="9">
        <f>IF(COUNTA($A8252:$K8252)=0,"",IF($K8252&lt;&gt;"",IF(COUNTIF($K$19:$K8252,$K8252)&gt;1,"SI","NO"),IF(COUNTIFS($A$19:$A8252,$A8252,$C$19:$C8252,$C8252,$J$19:$J8252,$J8252,$D$19:$D8252,$D8252)&gt;1,"SI","NO")))</f>
        <v/>
      </c>
      <c r="N8252" s="11">
        <f>IF(COUNTA($A8252:$K8252)=0,"",IF(AND($L8252="SI",$M8252="NO"),IFERROR($H8252,0),0))</f>
        <v/>
      </c>
      <c r="O8252" s="9">
        <f>IF(COUNTA($A8252:$K8252)=0,"",IF($M8252="SI","CUFE o factura duplicada dentro del reporte; no se suma dos veces",IF(IFERROR($H8252,0)&lt;=0,"DIAN reporta valor susceptible 0",IF($L8252="NO",IFERROR(LOOKUP(2,1/((LISTS!$M$2:$M$13&lt;&gt;"")*ISNUMBER(SEARCH(LISTS!$M$2:$M$13,$I8252))),LISTS!$O$2:$O$13),"Medio de pago no elegible o no identificado por DIAN"),"Apta automaticamente por pago electronico y base positiva"))))</f>
        <v/>
      </c>
    </row>
    <row r="8253">
      <c r="A8253" s="9" t="n"/>
      <c r="B8253" s="9" t="n"/>
      <c r="C8253" s="12" t="n"/>
      <c r="D8253" s="11" t="n"/>
      <c r="E8253" s="11" t="n"/>
      <c r="F8253" s="11" t="n"/>
      <c r="G8253" s="11" t="n"/>
      <c r="H8253" s="11" t="n"/>
      <c r="I8253" s="9" t="n"/>
      <c r="J8253" s="9" t="n"/>
      <c r="K8253" s="9" t="n"/>
      <c r="L8253" s="9">
        <f>IF(COUNTA($A8253:$K8253)=0,"",IF(AND(IFERROR($H8253,0)&gt;0,LEN(TRIM($K8253&amp;""))&gt;0,IFERROR(LOOKUP(2,1/((LISTS!$M$2:$M$13&lt;&gt;"")*ISNUMBER(SEARCH(LISTS!$M$2:$M$13,$I8253))),LISTS!$N$2:$N$13),"NO")="SI"),"SI","NO"))</f>
        <v/>
      </c>
      <c r="M8253" s="9">
        <f>IF(COUNTA($A8253:$K8253)=0,"",IF($K8253&lt;&gt;"",IF(COUNTIF($K$19:$K8253,$K8253)&gt;1,"SI","NO"),IF(COUNTIFS($A$19:$A8253,$A8253,$C$19:$C8253,$C8253,$J$19:$J8253,$J8253,$D$19:$D8253,$D8253)&gt;1,"SI","NO")))</f>
        <v/>
      </c>
      <c r="N8253" s="11">
        <f>IF(COUNTA($A8253:$K8253)=0,"",IF(AND($L8253="SI",$M8253="NO"),IFERROR($H8253,0),0))</f>
        <v/>
      </c>
      <c r="O8253" s="9">
        <f>IF(COUNTA($A8253:$K8253)=0,"",IF($M8253="SI","CUFE o factura duplicada dentro del reporte; no se suma dos veces",IF(IFERROR($H8253,0)&lt;=0,"DIAN reporta valor susceptible 0",IF($L8253="NO",IFERROR(LOOKUP(2,1/((LISTS!$M$2:$M$13&lt;&gt;"")*ISNUMBER(SEARCH(LISTS!$M$2:$M$13,$I8253))),LISTS!$O$2:$O$13),"Medio de pago no elegible o no identificado por DIAN"),"Apta automaticamente por pago electronico y base positiva"))))</f>
        <v/>
      </c>
    </row>
    <row r="8254">
      <c r="A8254" s="9" t="n"/>
      <c r="B8254" s="9" t="n"/>
      <c r="C8254" s="12" t="n"/>
      <c r="D8254" s="11" t="n"/>
      <c r="E8254" s="11" t="n"/>
      <c r="F8254" s="11" t="n"/>
      <c r="G8254" s="11" t="n"/>
      <c r="H8254" s="11" t="n"/>
      <c r="I8254" s="9" t="n"/>
      <c r="J8254" s="9" t="n"/>
      <c r="K8254" s="9" t="n"/>
      <c r="L8254" s="9">
        <f>IF(COUNTA($A8254:$K8254)=0,"",IF(AND(IFERROR($H8254,0)&gt;0,LEN(TRIM($K8254&amp;""))&gt;0,IFERROR(LOOKUP(2,1/((LISTS!$M$2:$M$13&lt;&gt;"")*ISNUMBER(SEARCH(LISTS!$M$2:$M$13,$I8254))),LISTS!$N$2:$N$13),"NO")="SI"),"SI","NO"))</f>
        <v/>
      </c>
      <c r="M8254" s="9">
        <f>IF(COUNTA($A8254:$K8254)=0,"",IF($K8254&lt;&gt;"",IF(COUNTIF($K$19:$K8254,$K8254)&gt;1,"SI","NO"),IF(COUNTIFS($A$19:$A8254,$A8254,$C$19:$C8254,$C8254,$J$19:$J8254,$J8254,$D$19:$D8254,$D8254)&gt;1,"SI","NO")))</f>
        <v/>
      </c>
      <c r="N8254" s="11">
        <f>IF(COUNTA($A8254:$K8254)=0,"",IF(AND($L8254="SI",$M8254="NO"),IFERROR($H8254,0),0))</f>
        <v/>
      </c>
      <c r="O8254" s="9">
        <f>IF(COUNTA($A8254:$K8254)=0,"",IF($M8254="SI","CUFE o factura duplicada dentro del reporte; no se suma dos veces",IF(IFERROR($H8254,0)&lt;=0,"DIAN reporta valor susceptible 0",IF($L8254="NO",IFERROR(LOOKUP(2,1/((LISTS!$M$2:$M$13&lt;&gt;"")*ISNUMBER(SEARCH(LISTS!$M$2:$M$13,$I8254))),LISTS!$O$2:$O$13),"Medio de pago no elegible o no identificado por DIAN"),"Apta automaticamente por pago electronico y base positiva"))))</f>
        <v/>
      </c>
    </row>
    <row r="8255">
      <c r="A8255" s="9" t="n"/>
      <c r="B8255" s="9" t="n"/>
      <c r="C8255" s="12" t="n"/>
      <c r="D8255" s="11" t="n"/>
      <c r="E8255" s="11" t="n"/>
      <c r="F8255" s="11" t="n"/>
      <c r="G8255" s="11" t="n"/>
      <c r="H8255" s="11" t="n"/>
      <c r="I8255" s="9" t="n"/>
      <c r="J8255" s="9" t="n"/>
      <c r="K8255" s="9" t="n"/>
      <c r="L8255" s="9">
        <f>IF(COUNTA($A8255:$K8255)=0,"",IF(AND(IFERROR($H8255,0)&gt;0,LEN(TRIM($K8255&amp;""))&gt;0,IFERROR(LOOKUP(2,1/((LISTS!$M$2:$M$13&lt;&gt;"")*ISNUMBER(SEARCH(LISTS!$M$2:$M$13,$I8255))),LISTS!$N$2:$N$13),"NO")="SI"),"SI","NO"))</f>
        <v/>
      </c>
      <c r="M8255" s="9">
        <f>IF(COUNTA($A8255:$K8255)=0,"",IF($K8255&lt;&gt;"",IF(COUNTIF($K$19:$K8255,$K8255)&gt;1,"SI","NO"),IF(COUNTIFS($A$19:$A8255,$A8255,$C$19:$C8255,$C8255,$J$19:$J8255,$J8255,$D$19:$D8255,$D8255)&gt;1,"SI","NO")))</f>
        <v/>
      </c>
      <c r="N8255" s="11">
        <f>IF(COUNTA($A8255:$K8255)=0,"",IF(AND($L8255="SI",$M8255="NO"),IFERROR($H8255,0),0))</f>
        <v/>
      </c>
      <c r="O8255" s="9">
        <f>IF(COUNTA($A8255:$K8255)=0,"",IF($M8255="SI","CUFE o factura duplicada dentro del reporte; no se suma dos veces",IF(IFERROR($H8255,0)&lt;=0,"DIAN reporta valor susceptible 0",IF($L8255="NO",IFERROR(LOOKUP(2,1/((LISTS!$M$2:$M$13&lt;&gt;"")*ISNUMBER(SEARCH(LISTS!$M$2:$M$13,$I8255))),LISTS!$O$2:$O$13),"Medio de pago no elegible o no identificado por DIAN"),"Apta automaticamente por pago electronico y base positiva"))))</f>
        <v/>
      </c>
    </row>
    <row r="8256">
      <c r="A8256" s="9" t="n"/>
      <c r="B8256" s="9" t="n"/>
      <c r="C8256" s="12" t="n"/>
      <c r="D8256" s="11" t="n"/>
      <c r="E8256" s="11" t="n"/>
      <c r="F8256" s="11" t="n"/>
      <c r="G8256" s="11" t="n"/>
      <c r="H8256" s="11" t="n"/>
      <c r="I8256" s="9" t="n"/>
      <c r="J8256" s="9" t="n"/>
      <c r="K8256" s="9" t="n"/>
      <c r="L8256" s="9">
        <f>IF(COUNTA($A8256:$K8256)=0,"",IF(AND(IFERROR($H8256,0)&gt;0,LEN(TRIM($K8256&amp;""))&gt;0,IFERROR(LOOKUP(2,1/((LISTS!$M$2:$M$13&lt;&gt;"")*ISNUMBER(SEARCH(LISTS!$M$2:$M$13,$I8256))),LISTS!$N$2:$N$13),"NO")="SI"),"SI","NO"))</f>
        <v/>
      </c>
      <c r="M8256" s="9">
        <f>IF(COUNTA($A8256:$K8256)=0,"",IF($K8256&lt;&gt;"",IF(COUNTIF($K$19:$K8256,$K8256)&gt;1,"SI","NO"),IF(COUNTIFS($A$19:$A8256,$A8256,$C$19:$C8256,$C8256,$J$19:$J8256,$J8256,$D$19:$D8256,$D8256)&gt;1,"SI","NO")))</f>
        <v/>
      </c>
      <c r="N8256" s="11">
        <f>IF(COUNTA($A8256:$K8256)=0,"",IF(AND($L8256="SI",$M8256="NO"),IFERROR($H8256,0),0))</f>
        <v/>
      </c>
      <c r="O8256" s="9">
        <f>IF(COUNTA($A8256:$K8256)=0,"",IF($M8256="SI","CUFE o factura duplicada dentro del reporte; no se suma dos veces",IF(IFERROR($H8256,0)&lt;=0,"DIAN reporta valor susceptible 0",IF($L8256="NO",IFERROR(LOOKUP(2,1/((LISTS!$M$2:$M$13&lt;&gt;"")*ISNUMBER(SEARCH(LISTS!$M$2:$M$13,$I8256))),LISTS!$O$2:$O$13),"Medio de pago no elegible o no identificado por DIAN"),"Apta automaticamente por pago electronico y base positiva"))))</f>
        <v/>
      </c>
    </row>
    <row r="8257">
      <c r="A8257" s="9" t="n"/>
      <c r="B8257" s="9" t="n"/>
      <c r="C8257" s="12" t="n"/>
      <c r="D8257" s="11" t="n"/>
      <c r="E8257" s="11" t="n"/>
      <c r="F8257" s="11" t="n"/>
      <c r="G8257" s="11" t="n"/>
      <c r="H8257" s="11" t="n"/>
      <c r="I8257" s="9" t="n"/>
      <c r="J8257" s="9" t="n"/>
      <c r="K8257" s="9" t="n"/>
      <c r="L8257" s="9">
        <f>IF(COUNTA($A8257:$K8257)=0,"",IF(AND(IFERROR($H8257,0)&gt;0,LEN(TRIM($K8257&amp;""))&gt;0,IFERROR(LOOKUP(2,1/((LISTS!$M$2:$M$13&lt;&gt;"")*ISNUMBER(SEARCH(LISTS!$M$2:$M$13,$I8257))),LISTS!$N$2:$N$13),"NO")="SI"),"SI","NO"))</f>
        <v/>
      </c>
      <c r="M8257" s="9">
        <f>IF(COUNTA($A8257:$K8257)=0,"",IF($K8257&lt;&gt;"",IF(COUNTIF($K$19:$K8257,$K8257)&gt;1,"SI","NO"),IF(COUNTIFS($A$19:$A8257,$A8257,$C$19:$C8257,$C8257,$J$19:$J8257,$J8257,$D$19:$D8257,$D8257)&gt;1,"SI","NO")))</f>
        <v/>
      </c>
      <c r="N8257" s="11">
        <f>IF(COUNTA($A8257:$K8257)=0,"",IF(AND($L8257="SI",$M8257="NO"),IFERROR($H8257,0),0))</f>
        <v/>
      </c>
      <c r="O8257" s="9">
        <f>IF(COUNTA($A8257:$K8257)=0,"",IF($M8257="SI","CUFE o factura duplicada dentro del reporte; no se suma dos veces",IF(IFERROR($H8257,0)&lt;=0,"DIAN reporta valor susceptible 0",IF($L8257="NO",IFERROR(LOOKUP(2,1/((LISTS!$M$2:$M$13&lt;&gt;"")*ISNUMBER(SEARCH(LISTS!$M$2:$M$13,$I8257))),LISTS!$O$2:$O$13),"Medio de pago no elegible o no identificado por DIAN"),"Apta automaticamente por pago electronico y base positiva"))))</f>
        <v/>
      </c>
    </row>
    <row r="8258">
      <c r="A8258" s="9" t="n"/>
      <c r="B8258" s="9" t="n"/>
      <c r="C8258" s="12" t="n"/>
      <c r="D8258" s="11" t="n"/>
      <c r="E8258" s="11" t="n"/>
      <c r="F8258" s="11" t="n"/>
      <c r="G8258" s="11" t="n"/>
      <c r="H8258" s="11" t="n"/>
      <c r="I8258" s="9" t="n"/>
      <c r="J8258" s="9" t="n"/>
      <c r="K8258" s="9" t="n"/>
      <c r="L8258" s="9">
        <f>IF(COUNTA($A8258:$K8258)=0,"",IF(AND(IFERROR($H8258,0)&gt;0,LEN(TRIM($K8258&amp;""))&gt;0,IFERROR(LOOKUP(2,1/((LISTS!$M$2:$M$13&lt;&gt;"")*ISNUMBER(SEARCH(LISTS!$M$2:$M$13,$I8258))),LISTS!$N$2:$N$13),"NO")="SI"),"SI","NO"))</f>
        <v/>
      </c>
      <c r="M8258" s="9">
        <f>IF(COUNTA($A8258:$K8258)=0,"",IF($K8258&lt;&gt;"",IF(COUNTIF($K$19:$K8258,$K8258)&gt;1,"SI","NO"),IF(COUNTIFS($A$19:$A8258,$A8258,$C$19:$C8258,$C8258,$J$19:$J8258,$J8258,$D$19:$D8258,$D8258)&gt;1,"SI","NO")))</f>
        <v/>
      </c>
      <c r="N8258" s="11">
        <f>IF(COUNTA($A8258:$K8258)=0,"",IF(AND($L8258="SI",$M8258="NO"),IFERROR($H8258,0),0))</f>
        <v/>
      </c>
      <c r="O8258" s="9">
        <f>IF(COUNTA($A8258:$K8258)=0,"",IF($M8258="SI","CUFE o factura duplicada dentro del reporte; no se suma dos veces",IF(IFERROR($H8258,0)&lt;=0,"DIAN reporta valor susceptible 0",IF($L8258="NO",IFERROR(LOOKUP(2,1/((LISTS!$M$2:$M$13&lt;&gt;"")*ISNUMBER(SEARCH(LISTS!$M$2:$M$13,$I8258))),LISTS!$O$2:$O$13),"Medio de pago no elegible o no identificado por DIAN"),"Apta automaticamente por pago electronico y base positiva"))))</f>
        <v/>
      </c>
    </row>
    <row r="8259">
      <c r="A8259" s="9" t="n"/>
      <c r="B8259" s="9" t="n"/>
      <c r="C8259" s="12" t="n"/>
      <c r="D8259" s="11" t="n"/>
      <c r="E8259" s="11" t="n"/>
      <c r="F8259" s="11" t="n"/>
      <c r="G8259" s="11" t="n"/>
      <c r="H8259" s="11" t="n"/>
      <c r="I8259" s="9" t="n"/>
      <c r="J8259" s="9" t="n"/>
      <c r="K8259" s="9" t="n"/>
      <c r="L8259" s="9">
        <f>IF(COUNTA($A8259:$K8259)=0,"",IF(AND(IFERROR($H8259,0)&gt;0,LEN(TRIM($K8259&amp;""))&gt;0,IFERROR(LOOKUP(2,1/((LISTS!$M$2:$M$13&lt;&gt;"")*ISNUMBER(SEARCH(LISTS!$M$2:$M$13,$I8259))),LISTS!$N$2:$N$13),"NO")="SI"),"SI","NO"))</f>
        <v/>
      </c>
      <c r="M8259" s="9">
        <f>IF(COUNTA($A8259:$K8259)=0,"",IF($K8259&lt;&gt;"",IF(COUNTIF($K$19:$K8259,$K8259)&gt;1,"SI","NO"),IF(COUNTIFS($A$19:$A8259,$A8259,$C$19:$C8259,$C8259,$J$19:$J8259,$J8259,$D$19:$D8259,$D8259)&gt;1,"SI","NO")))</f>
        <v/>
      </c>
      <c r="N8259" s="11">
        <f>IF(COUNTA($A8259:$K8259)=0,"",IF(AND($L8259="SI",$M8259="NO"),IFERROR($H8259,0),0))</f>
        <v/>
      </c>
      <c r="O8259" s="9">
        <f>IF(COUNTA($A8259:$K8259)=0,"",IF($M8259="SI","CUFE o factura duplicada dentro del reporte; no se suma dos veces",IF(IFERROR($H8259,0)&lt;=0,"DIAN reporta valor susceptible 0",IF($L8259="NO",IFERROR(LOOKUP(2,1/((LISTS!$M$2:$M$13&lt;&gt;"")*ISNUMBER(SEARCH(LISTS!$M$2:$M$13,$I8259))),LISTS!$O$2:$O$13),"Medio de pago no elegible o no identificado por DIAN"),"Apta automaticamente por pago electronico y base positiva"))))</f>
        <v/>
      </c>
    </row>
    <row r="8260">
      <c r="A8260" s="9" t="n"/>
      <c r="B8260" s="9" t="n"/>
      <c r="C8260" s="12" t="n"/>
      <c r="D8260" s="11" t="n"/>
      <c r="E8260" s="11" t="n"/>
      <c r="F8260" s="11" t="n"/>
      <c r="G8260" s="11" t="n"/>
      <c r="H8260" s="11" t="n"/>
      <c r="I8260" s="9" t="n"/>
      <c r="J8260" s="9" t="n"/>
      <c r="K8260" s="9" t="n"/>
      <c r="L8260" s="9">
        <f>IF(COUNTA($A8260:$K8260)=0,"",IF(AND(IFERROR($H8260,0)&gt;0,LEN(TRIM($K8260&amp;""))&gt;0,IFERROR(LOOKUP(2,1/((LISTS!$M$2:$M$13&lt;&gt;"")*ISNUMBER(SEARCH(LISTS!$M$2:$M$13,$I8260))),LISTS!$N$2:$N$13),"NO")="SI"),"SI","NO"))</f>
        <v/>
      </c>
      <c r="M8260" s="9">
        <f>IF(COUNTA($A8260:$K8260)=0,"",IF($K8260&lt;&gt;"",IF(COUNTIF($K$19:$K8260,$K8260)&gt;1,"SI","NO"),IF(COUNTIFS($A$19:$A8260,$A8260,$C$19:$C8260,$C8260,$J$19:$J8260,$J8260,$D$19:$D8260,$D8260)&gt;1,"SI","NO")))</f>
        <v/>
      </c>
      <c r="N8260" s="11">
        <f>IF(COUNTA($A8260:$K8260)=0,"",IF(AND($L8260="SI",$M8260="NO"),IFERROR($H8260,0),0))</f>
        <v/>
      </c>
      <c r="O8260" s="9">
        <f>IF(COUNTA($A8260:$K8260)=0,"",IF($M8260="SI","CUFE o factura duplicada dentro del reporte; no se suma dos veces",IF(IFERROR($H8260,0)&lt;=0,"DIAN reporta valor susceptible 0",IF($L8260="NO",IFERROR(LOOKUP(2,1/((LISTS!$M$2:$M$13&lt;&gt;"")*ISNUMBER(SEARCH(LISTS!$M$2:$M$13,$I8260))),LISTS!$O$2:$O$13),"Medio de pago no elegible o no identificado por DIAN"),"Apta automaticamente por pago electronico y base positiva"))))</f>
        <v/>
      </c>
    </row>
    <row r="8261">
      <c r="A8261" s="9" t="n"/>
      <c r="B8261" s="9" t="n"/>
      <c r="C8261" s="12" t="n"/>
      <c r="D8261" s="11" t="n"/>
      <c r="E8261" s="11" t="n"/>
      <c r="F8261" s="11" t="n"/>
      <c r="G8261" s="11" t="n"/>
      <c r="H8261" s="11" t="n"/>
      <c r="I8261" s="9" t="n"/>
      <c r="J8261" s="9" t="n"/>
      <c r="K8261" s="9" t="n"/>
      <c r="L8261" s="9">
        <f>IF(COUNTA($A8261:$K8261)=0,"",IF(AND(IFERROR($H8261,0)&gt;0,LEN(TRIM($K8261&amp;""))&gt;0,IFERROR(LOOKUP(2,1/((LISTS!$M$2:$M$13&lt;&gt;"")*ISNUMBER(SEARCH(LISTS!$M$2:$M$13,$I8261))),LISTS!$N$2:$N$13),"NO")="SI"),"SI","NO"))</f>
        <v/>
      </c>
      <c r="M8261" s="9">
        <f>IF(COUNTA($A8261:$K8261)=0,"",IF($K8261&lt;&gt;"",IF(COUNTIF($K$19:$K8261,$K8261)&gt;1,"SI","NO"),IF(COUNTIFS($A$19:$A8261,$A8261,$C$19:$C8261,$C8261,$J$19:$J8261,$J8261,$D$19:$D8261,$D8261)&gt;1,"SI","NO")))</f>
        <v/>
      </c>
      <c r="N8261" s="11">
        <f>IF(COUNTA($A8261:$K8261)=0,"",IF(AND($L8261="SI",$M8261="NO"),IFERROR($H8261,0),0))</f>
        <v/>
      </c>
      <c r="O8261" s="9">
        <f>IF(COUNTA($A8261:$K8261)=0,"",IF($M8261="SI","CUFE o factura duplicada dentro del reporte; no se suma dos veces",IF(IFERROR($H8261,0)&lt;=0,"DIAN reporta valor susceptible 0",IF($L8261="NO",IFERROR(LOOKUP(2,1/((LISTS!$M$2:$M$13&lt;&gt;"")*ISNUMBER(SEARCH(LISTS!$M$2:$M$13,$I8261))),LISTS!$O$2:$O$13),"Medio de pago no elegible o no identificado por DIAN"),"Apta automaticamente por pago electronico y base positiva"))))</f>
        <v/>
      </c>
    </row>
    <row r="8262">
      <c r="A8262" s="9" t="n"/>
      <c r="B8262" s="9" t="n"/>
      <c r="C8262" s="12" t="n"/>
      <c r="D8262" s="11" t="n"/>
      <c r="E8262" s="11" t="n"/>
      <c r="F8262" s="11" t="n"/>
      <c r="G8262" s="11" t="n"/>
      <c r="H8262" s="11" t="n"/>
      <c r="I8262" s="9" t="n"/>
      <c r="J8262" s="9" t="n"/>
      <c r="K8262" s="9" t="n"/>
      <c r="L8262" s="9">
        <f>IF(COUNTA($A8262:$K8262)=0,"",IF(AND(IFERROR($H8262,0)&gt;0,LEN(TRIM($K8262&amp;""))&gt;0,IFERROR(LOOKUP(2,1/((LISTS!$M$2:$M$13&lt;&gt;"")*ISNUMBER(SEARCH(LISTS!$M$2:$M$13,$I8262))),LISTS!$N$2:$N$13),"NO")="SI"),"SI","NO"))</f>
        <v/>
      </c>
      <c r="M8262" s="9">
        <f>IF(COUNTA($A8262:$K8262)=0,"",IF($K8262&lt;&gt;"",IF(COUNTIF($K$19:$K8262,$K8262)&gt;1,"SI","NO"),IF(COUNTIFS($A$19:$A8262,$A8262,$C$19:$C8262,$C8262,$J$19:$J8262,$J8262,$D$19:$D8262,$D8262)&gt;1,"SI","NO")))</f>
        <v/>
      </c>
      <c r="N8262" s="11">
        <f>IF(COUNTA($A8262:$K8262)=0,"",IF(AND($L8262="SI",$M8262="NO"),IFERROR($H8262,0),0))</f>
        <v/>
      </c>
      <c r="O8262" s="9">
        <f>IF(COUNTA($A8262:$K8262)=0,"",IF($M8262="SI","CUFE o factura duplicada dentro del reporte; no se suma dos veces",IF(IFERROR($H8262,0)&lt;=0,"DIAN reporta valor susceptible 0",IF($L8262="NO",IFERROR(LOOKUP(2,1/((LISTS!$M$2:$M$13&lt;&gt;"")*ISNUMBER(SEARCH(LISTS!$M$2:$M$13,$I8262))),LISTS!$O$2:$O$13),"Medio de pago no elegible o no identificado por DIAN"),"Apta automaticamente por pago electronico y base positiva"))))</f>
        <v/>
      </c>
    </row>
    <row r="8263">
      <c r="A8263" s="9" t="n"/>
      <c r="B8263" s="9" t="n"/>
      <c r="C8263" s="12" t="n"/>
      <c r="D8263" s="11" t="n"/>
      <c r="E8263" s="11" t="n"/>
      <c r="F8263" s="11" t="n"/>
      <c r="G8263" s="11" t="n"/>
      <c r="H8263" s="11" t="n"/>
      <c r="I8263" s="9" t="n"/>
      <c r="J8263" s="9" t="n"/>
      <c r="K8263" s="9" t="n"/>
      <c r="L8263" s="9">
        <f>IF(COUNTA($A8263:$K8263)=0,"",IF(AND(IFERROR($H8263,0)&gt;0,LEN(TRIM($K8263&amp;""))&gt;0,IFERROR(LOOKUP(2,1/((LISTS!$M$2:$M$13&lt;&gt;"")*ISNUMBER(SEARCH(LISTS!$M$2:$M$13,$I8263))),LISTS!$N$2:$N$13),"NO")="SI"),"SI","NO"))</f>
        <v/>
      </c>
      <c r="M8263" s="9">
        <f>IF(COUNTA($A8263:$K8263)=0,"",IF($K8263&lt;&gt;"",IF(COUNTIF($K$19:$K8263,$K8263)&gt;1,"SI","NO"),IF(COUNTIFS($A$19:$A8263,$A8263,$C$19:$C8263,$C8263,$J$19:$J8263,$J8263,$D$19:$D8263,$D8263)&gt;1,"SI","NO")))</f>
        <v/>
      </c>
      <c r="N8263" s="11">
        <f>IF(COUNTA($A8263:$K8263)=0,"",IF(AND($L8263="SI",$M8263="NO"),IFERROR($H8263,0),0))</f>
        <v/>
      </c>
      <c r="O8263" s="9">
        <f>IF(COUNTA($A8263:$K8263)=0,"",IF($M8263="SI","CUFE o factura duplicada dentro del reporte; no se suma dos veces",IF(IFERROR($H8263,0)&lt;=0,"DIAN reporta valor susceptible 0",IF($L8263="NO",IFERROR(LOOKUP(2,1/((LISTS!$M$2:$M$13&lt;&gt;"")*ISNUMBER(SEARCH(LISTS!$M$2:$M$13,$I8263))),LISTS!$O$2:$O$13),"Medio de pago no elegible o no identificado por DIAN"),"Apta automaticamente por pago electronico y base positiva"))))</f>
        <v/>
      </c>
    </row>
    <row r="8264">
      <c r="A8264" s="9" t="n"/>
      <c r="B8264" s="9" t="n"/>
      <c r="C8264" s="12" t="n"/>
      <c r="D8264" s="11" t="n"/>
      <c r="E8264" s="11" t="n"/>
      <c r="F8264" s="11" t="n"/>
      <c r="G8264" s="11" t="n"/>
      <c r="H8264" s="11" t="n"/>
      <c r="I8264" s="9" t="n"/>
      <c r="J8264" s="9" t="n"/>
      <c r="K8264" s="9" t="n"/>
      <c r="L8264" s="9">
        <f>IF(COUNTA($A8264:$K8264)=0,"",IF(AND(IFERROR($H8264,0)&gt;0,LEN(TRIM($K8264&amp;""))&gt;0,IFERROR(LOOKUP(2,1/((LISTS!$M$2:$M$13&lt;&gt;"")*ISNUMBER(SEARCH(LISTS!$M$2:$M$13,$I8264))),LISTS!$N$2:$N$13),"NO")="SI"),"SI","NO"))</f>
        <v/>
      </c>
      <c r="M8264" s="9">
        <f>IF(COUNTA($A8264:$K8264)=0,"",IF($K8264&lt;&gt;"",IF(COUNTIF($K$19:$K8264,$K8264)&gt;1,"SI","NO"),IF(COUNTIFS($A$19:$A8264,$A8264,$C$19:$C8264,$C8264,$J$19:$J8264,$J8264,$D$19:$D8264,$D8264)&gt;1,"SI","NO")))</f>
        <v/>
      </c>
      <c r="N8264" s="11">
        <f>IF(COUNTA($A8264:$K8264)=0,"",IF(AND($L8264="SI",$M8264="NO"),IFERROR($H8264,0),0))</f>
        <v/>
      </c>
      <c r="O8264" s="9">
        <f>IF(COUNTA($A8264:$K8264)=0,"",IF($M8264="SI","CUFE o factura duplicada dentro del reporte; no se suma dos veces",IF(IFERROR($H8264,0)&lt;=0,"DIAN reporta valor susceptible 0",IF($L8264="NO",IFERROR(LOOKUP(2,1/((LISTS!$M$2:$M$13&lt;&gt;"")*ISNUMBER(SEARCH(LISTS!$M$2:$M$13,$I8264))),LISTS!$O$2:$O$13),"Medio de pago no elegible o no identificado por DIAN"),"Apta automaticamente por pago electronico y base positiva"))))</f>
        <v/>
      </c>
    </row>
    <row r="8265">
      <c r="A8265" s="9" t="n"/>
      <c r="B8265" s="9" t="n"/>
      <c r="C8265" s="12" t="n"/>
      <c r="D8265" s="11" t="n"/>
      <c r="E8265" s="11" t="n"/>
      <c r="F8265" s="11" t="n"/>
      <c r="G8265" s="11" t="n"/>
      <c r="H8265" s="11" t="n"/>
      <c r="I8265" s="9" t="n"/>
      <c r="J8265" s="9" t="n"/>
      <c r="K8265" s="9" t="n"/>
      <c r="L8265" s="9">
        <f>IF(COUNTA($A8265:$K8265)=0,"",IF(AND(IFERROR($H8265,0)&gt;0,LEN(TRIM($K8265&amp;""))&gt;0,IFERROR(LOOKUP(2,1/((LISTS!$M$2:$M$13&lt;&gt;"")*ISNUMBER(SEARCH(LISTS!$M$2:$M$13,$I8265))),LISTS!$N$2:$N$13),"NO")="SI"),"SI","NO"))</f>
        <v/>
      </c>
      <c r="M8265" s="9">
        <f>IF(COUNTA($A8265:$K8265)=0,"",IF($K8265&lt;&gt;"",IF(COUNTIF($K$19:$K8265,$K8265)&gt;1,"SI","NO"),IF(COUNTIFS($A$19:$A8265,$A8265,$C$19:$C8265,$C8265,$J$19:$J8265,$J8265,$D$19:$D8265,$D8265)&gt;1,"SI","NO")))</f>
        <v/>
      </c>
      <c r="N8265" s="11">
        <f>IF(COUNTA($A8265:$K8265)=0,"",IF(AND($L8265="SI",$M8265="NO"),IFERROR($H8265,0),0))</f>
        <v/>
      </c>
      <c r="O8265" s="9">
        <f>IF(COUNTA($A8265:$K8265)=0,"",IF($M8265="SI","CUFE o factura duplicada dentro del reporte; no se suma dos veces",IF(IFERROR($H8265,0)&lt;=0,"DIAN reporta valor susceptible 0",IF($L8265="NO",IFERROR(LOOKUP(2,1/((LISTS!$M$2:$M$13&lt;&gt;"")*ISNUMBER(SEARCH(LISTS!$M$2:$M$13,$I8265))),LISTS!$O$2:$O$13),"Medio de pago no elegible o no identificado por DIAN"),"Apta automaticamente por pago electronico y base positiva"))))</f>
        <v/>
      </c>
    </row>
    <row r="8266">
      <c r="A8266" s="9" t="n"/>
      <c r="B8266" s="9" t="n"/>
      <c r="C8266" s="12" t="n"/>
      <c r="D8266" s="11" t="n"/>
      <c r="E8266" s="11" t="n"/>
      <c r="F8266" s="11" t="n"/>
      <c r="G8266" s="11" t="n"/>
      <c r="H8266" s="11" t="n"/>
      <c r="I8266" s="9" t="n"/>
      <c r="J8266" s="9" t="n"/>
      <c r="K8266" s="9" t="n"/>
      <c r="L8266" s="9">
        <f>IF(COUNTA($A8266:$K8266)=0,"",IF(AND(IFERROR($H8266,0)&gt;0,LEN(TRIM($K8266&amp;""))&gt;0,IFERROR(LOOKUP(2,1/((LISTS!$M$2:$M$13&lt;&gt;"")*ISNUMBER(SEARCH(LISTS!$M$2:$M$13,$I8266))),LISTS!$N$2:$N$13),"NO")="SI"),"SI","NO"))</f>
        <v/>
      </c>
      <c r="M8266" s="9">
        <f>IF(COUNTA($A8266:$K8266)=0,"",IF($K8266&lt;&gt;"",IF(COUNTIF($K$19:$K8266,$K8266)&gt;1,"SI","NO"),IF(COUNTIFS($A$19:$A8266,$A8266,$C$19:$C8266,$C8266,$J$19:$J8266,$J8266,$D$19:$D8266,$D8266)&gt;1,"SI","NO")))</f>
        <v/>
      </c>
      <c r="N8266" s="11">
        <f>IF(COUNTA($A8266:$K8266)=0,"",IF(AND($L8266="SI",$M8266="NO"),IFERROR($H8266,0),0))</f>
        <v/>
      </c>
      <c r="O8266" s="9">
        <f>IF(COUNTA($A8266:$K8266)=0,"",IF($M8266="SI","CUFE o factura duplicada dentro del reporte; no se suma dos veces",IF(IFERROR($H8266,0)&lt;=0,"DIAN reporta valor susceptible 0",IF($L8266="NO",IFERROR(LOOKUP(2,1/((LISTS!$M$2:$M$13&lt;&gt;"")*ISNUMBER(SEARCH(LISTS!$M$2:$M$13,$I8266))),LISTS!$O$2:$O$13),"Medio de pago no elegible o no identificado por DIAN"),"Apta automaticamente por pago electronico y base positiva"))))</f>
        <v/>
      </c>
    </row>
    <row r="8267">
      <c r="A8267" s="9" t="n"/>
      <c r="B8267" s="9" t="n"/>
      <c r="C8267" s="12" t="n"/>
      <c r="D8267" s="11" t="n"/>
      <c r="E8267" s="11" t="n"/>
      <c r="F8267" s="11" t="n"/>
      <c r="G8267" s="11" t="n"/>
      <c r="H8267" s="11" t="n"/>
      <c r="I8267" s="9" t="n"/>
      <c r="J8267" s="9" t="n"/>
      <c r="K8267" s="9" t="n"/>
      <c r="L8267" s="9">
        <f>IF(COUNTA($A8267:$K8267)=0,"",IF(AND(IFERROR($H8267,0)&gt;0,LEN(TRIM($K8267&amp;""))&gt;0,IFERROR(LOOKUP(2,1/((LISTS!$M$2:$M$13&lt;&gt;"")*ISNUMBER(SEARCH(LISTS!$M$2:$M$13,$I8267))),LISTS!$N$2:$N$13),"NO")="SI"),"SI","NO"))</f>
        <v/>
      </c>
      <c r="M8267" s="9">
        <f>IF(COUNTA($A8267:$K8267)=0,"",IF($K8267&lt;&gt;"",IF(COUNTIF($K$19:$K8267,$K8267)&gt;1,"SI","NO"),IF(COUNTIFS($A$19:$A8267,$A8267,$C$19:$C8267,$C8267,$J$19:$J8267,$J8267,$D$19:$D8267,$D8267)&gt;1,"SI","NO")))</f>
        <v/>
      </c>
      <c r="N8267" s="11">
        <f>IF(COUNTA($A8267:$K8267)=0,"",IF(AND($L8267="SI",$M8267="NO"),IFERROR($H8267,0),0))</f>
        <v/>
      </c>
      <c r="O8267" s="9">
        <f>IF(COUNTA($A8267:$K8267)=0,"",IF($M8267="SI","CUFE o factura duplicada dentro del reporte; no se suma dos veces",IF(IFERROR($H8267,0)&lt;=0,"DIAN reporta valor susceptible 0",IF($L8267="NO",IFERROR(LOOKUP(2,1/((LISTS!$M$2:$M$13&lt;&gt;"")*ISNUMBER(SEARCH(LISTS!$M$2:$M$13,$I8267))),LISTS!$O$2:$O$13),"Medio de pago no elegible o no identificado por DIAN"),"Apta automaticamente por pago electronico y base positiva"))))</f>
        <v/>
      </c>
    </row>
    <row r="8268">
      <c r="A8268" s="9" t="n"/>
      <c r="B8268" s="9" t="n"/>
      <c r="C8268" s="12" t="n"/>
      <c r="D8268" s="11" t="n"/>
      <c r="E8268" s="11" t="n"/>
      <c r="F8268" s="11" t="n"/>
      <c r="G8268" s="11" t="n"/>
      <c r="H8268" s="11" t="n"/>
      <c r="I8268" s="9" t="n"/>
      <c r="J8268" s="9" t="n"/>
      <c r="K8268" s="9" t="n"/>
      <c r="L8268" s="9">
        <f>IF(COUNTA($A8268:$K8268)=0,"",IF(AND(IFERROR($H8268,0)&gt;0,LEN(TRIM($K8268&amp;""))&gt;0,IFERROR(LOOKUP(2,1/((LISTS!$M$2:$M$13&lt;&gt;"")*ISNUMBER(SEARCH(LISTS!$M$2:$M$13,$I8268))),LISTS!$N$2:$N$13),"NO")="SI"),"SI","NO"))</f>
        <v/>
      </c>
      <c r="M8268" s="9">
        <f>IF(COUNTA($A8268:$K8268)=0,"",IF($K8268&lt;&gt;"",IF(COUNTIF($K$19:$K8268,$K8268)&gt;1,"SI","NO"),IF(COUNTIFS($A$19:$A8268,$A8268,$C$19:$C8268,$C8268,$J$19:$J8268,$J8268,$D$19:$D8268,$D8268)&gt;1,"SI","NO")))</f>
        <v/>
      </c>
      <c r="N8268" s="11">
        <f>IF(COUNTA($A8268:$K8268)=0,"",IF(AND($L8268="SI",$M8268="NO"),IFERROR($H8268,0),0))</f>
        <v/>
      </c>
      <c r="O8268" s="9">
        <f>IF(COUNTA($A8268:$K8268)=0,"",IF($M8268="SI","CUFE o factura duplicada dentro del reporte; no se suma dos veces",IF(IFERROR($H8268,0)&lt;=0,"DIAN reporta valor susceptible 0",IF($L8268="NO",IFERROR(LOOKUP(2,1/((LISTS!$M$2:$M$13&lt;&gt;"")*ISNUMBER(SEARCH(LISTS!$M$2:$M$13,$I8268))),LISTS!$O$2:$O$13),"Medio de pago no elegible o no identificado por DIAN"),"Apta automaticamente por pago electronico y base positiva"))))</f>
        <v/>
      </c>
    </row>
    <row r="8269">
      <c r="A8269" s="9" t="n"/>
      <c r="B8269" s="9" t="n"/>
      <c r="C8269" s="12" t="n"/>
      <c r="D8269" s="11" t="n"/>
      <c r="E8269" s="11" t="n"/>
      <c r="F8269" s="11" t="n"/>
      <c r="G8269" s="11" t="n"/>
      <c r="H8269" s="11" t="n"/>
      <c r="I8269" s="9" t="n"/>
      <c r="J8269" s="9" t="n"/>
      <c r="K8269" s="9" t="n"/>
      <c r="L8269" s="9">
        <f>IF(COUNTA($A8269:$K8269)=0,"",IF(AND(IFERROR($H8269,0)&gt;0,LEN(TRIM($K8269&amp;""))&gt;0,IFERROR(LOOKUP(2,1/((LISTS!$M$2:$M$13&lt;&gt;"")*ISNUMBER(SEARCH(LISTS!$M$2:$M$13,$I8269))),LISTS!$N$2:$N$13),"NO")="SI"),"SI","NO"))</f>
        <v/>
      </c>
      <c r="M8269" s="9">
        <f>IF(COUNTA($A8269:$K8269)=0,"",IF($K8269&lt;&gt;"",IF(COUNTIF($K$19:$K8269,$K8269)&gt;1,"SI","NO"),IF(COUNTIFS($A$19:$A8269,$A8269,$C$19:$C8269,$C8269,$J$19:$J8269,$J8269,$D$19:$D8269,$D8269)&gt;1,"SI","NO")))</f>
        <v/>
      </c>
      <c r="N8269" s="11">
        <f>IF(COUNTA($A8269:$K8269)=0,"",IF(AND($L8269="SI",$M8269="NO"),IFERROR($H8269,0),0))</f>
        <v/>
      </c>
      <c r="O8269" s="9">
        <f>IF(COUNTA($A8269:$K8269)=0,"",IF($M8269="SI","CUFE o factura duplicada dentro del reporte; no se suma dos veces",IF(IFERROR($H8269,0)&lt;=0,"DIAN reporta valor susceptible 0",IF($L8269="NO",IFERROR(LOOKUP(2,1/((LISTS!$M$2:$M$13&lt;&gt;"")*ISNUMBER(SEARCH(LISTS!$M$2:$M$13,$I8269))),LISTS!$O$2:$O$13),"Medio de pago no elegible o no identificado por DIAN"),"Apta automaticamente por pago electronico y base positiva"))))</f>
        <v/>
      </c>
    </row>
    <row r="8270">
      <c r="A8270" s="9" t="n"/>
      <c r="B8270" s="9" t="n"/>
      <c r="C8270" s="12" t="n"/>
      <c r="D8270" s="11" t="n"/>
      <c r="E8270" s="11" t="n"/>
      <c r="F8270" s="11" t="n"/>
      <c r="G8270" s="11" t="n"/>
      <c r="H8270" s="11" t="n"/>
      <c r="I8270" s="9" t="n"/>
      <c r="J8270" s="9" t="n"/>
      <c r="K8270" s="9" t="n"/>
      <c r="L8270" s="9">
        <f>IF(COUNTA($A8270:$K8270)=0,"",IF(AND(IFERROR($H8270,0)&gt;0,LEN(TRIM($K8270&amp;""))&gt;0,IFERROR(LOOKUP(2,1/((LISTS!$M$2:$M$13&lt;&gt;"")*ISNUMBER(SEARCH(LISTS!$M$2:$M$13,$I8270))),LISTS!$N$2:$N$13),"NO")="SI"),"SI","NO"))</f>
        <v/>
      </c>
      <c r="M8270" s="9">
        <f>IF(COUNTA($A8270:$K8270)=0,"",IF($K8270&lt;&gt;"",IF(COUNTIF($K$19:$K8270,$K8270)&gt;1,"SI","NO"),IF(COUNTIFS($A$19:$A8270,$A8270,$C$19:$C8270,$C8270,$J$19:$J8270,$J8270,$D$19:$D8270,$D8270)&gt;1,"SI","NO")))</f>
        <v/>
      </c>
      <c r="N8270" s="11">
        <f>IF(COUNTA($A8270:$K8270)=0,"",IF(AND($L8270="SI",$M8270="NO"),IFERROR($H8270,0),0))</f>
        <v/>
      </c>
      <c r="O8270" s="9">
        <f>IF(COUNTA($A8270:$K8270)=0,"",IF($M8270="SI","CUFE o factura duplicada dentro del reporte; no se suma dos veces",IF(IFERROR($H8270,0)&lt;=0,"DIAN reporta valor susceptible 0",IF($L8270="NO",IFERROR(LOOKUP(2,1/((LISTS!$M$2:$M$13&lt;&gt;"")*ISNUMBER(SEARCH(LISTS!$M$2:$M$13,$I8270))),LISTS!$O$2:$O$13),"Medio de pago no elegible o no identificado por DIAN"),"Apta automaticamente por pago electronico y base positiva"))))</f>
        <v/>
      </c>
    </row>
    <row r="8271">
      <c r="A8271" s="9" t="n"/>
      <c r="B8271" s="9" t="n"/>
      <c r="C8271" s="12" t="n"/>
      <c r="D8271" s="11" t="n"/>
      <c r="E8271" s="11" t="n"/>
      <c r="F8271" s="11" t="n"/>
      <c r="G8271" s="11" t="n"/>
      <c r="H8271" s="11" t="n"/>
      <c r="I8271" s="9" t="n"/>
      <c r="J8271" s="9" t="n"/>
      <c r="K8271" s="9" t="n"/>
      <c r="L8271" s="9">
        <f>IF(COUNTA($A8271:$K8271)=0,"",IF(AND(IFERROR($H8271,0)&gt;0,LEN(TRIM($K8271&amp;""))&gt;0,IFERROR(LOOKUP(2,1/((LISTS!$M$2:$M$13&lt;&gt;"")*ISNUMBER(SEARCH(LISTS!$M$2:$M$13,$I8271))),LISTS!$N$2:$N$13),"NO")="SI"),"SI","NO"))</f>
        <v/>
      </c>
      <c r="M8271" s="9">
        <f>IF(COUNTA($A8271:$K8271)=0,"",IF($K8271&lt;&gt;"",IF(COUNTIF($K$19:$K8271,$K8271)&gt;1,"SI","NO"),IF(COUNTIFS($A$19:$A8271,$A8271,$C$19:$C8271,$C8271,$J$19:$J8271,$J8271,$D$19:$D8271,$D8271)&gt;1,"SI","NO")))</f>
        <v/>
      </c>
      <c r="N8271" s="11">
        <f>IF(COUNTA($A8271:$K8271)=0,"",IF(AND($L8271="SI",$M8271="NO"),IFERROR($H8271,0),0))</f>
        <v/>
      </c>
      <c r="O8271" s="9">
        <f>IF(COUNTA($A8271:$K8271)=0,"",IF($M8271="SI","CUFE o factura duplicada dentro del reporte; no se suma dos veces",IF(IFERROR($H8271,0)&lt;=0,"DIAN reporta valor susceptible 0",IF($L8271="NO",IFERROR(LOOKUP(2,1/((LISTS!$M$2:$M$13&lt;&gt;"")*ISNUMBER(SEARCH(LISTS!$M$2:$M$13,$I8271))),LISTS!$O$2:$O$13),"Medio de pago no elegible o no identificado por DIAN"),"Apta automaticamente por pago electronico y base positiva"))))</f>
        <v/>
      </c>
    </row>
    <row r="8272">
      <c r="A8272" s="9" t="n"/>
      <c r="B8272" s="9" t="n"/>
      <c r="C8272" s="12" t="n"/>
      <c r="D8272" s="11" t="n"/>
      <c r="E8272" s="11" t="n"/>
      <c r="F8272" s="11" t="n"/>
      <c r="G8272" s="11" t="n"/>
      <c r="H8272" s="11" t="n"/>
      <c r="I8272" s="9" t="n"/>
      <c r="J8272" s="9" t="n"/>
      <c r="K8272" s="9" t="n"/>
      <c r="L8272" s="9">
        <f>IF(COUNTA($A8272:$K8272)=0,"",IF(AND(IFERROR($H8272,0)&gt;0,LEN(TRIM($K8272&amp;""))&gt;0,IFERROR(LOOKUP(2,1/((LISTS!$M$2:$M$13&lt;&gt;"")*ISNUMBER(SEARCH(LISTS!$M$2:$M$13,$I8272))),LISTS!$N$2:$N$13),"NO")="SI"),"SI","NO"))</f>
        <v/>
      </c>
      <c r="M8272" s="9">
        <f>IF(COUNTA($A8272:$K8272)=0,"",IF($K8272&lt;&gt;"",IF(COUNTIF($K$19:$K8272,$K8272)&gt;1,"SI","NO"),IF(COUNTIFS($A$19:$A8272,$A8272,$C$19:$C8272,$C8272,$J$19:$J8272,$J8272,$D$19:$D8272,$D8272)&gt;1,"SI","NO")))</f>
        <v/>
      </c>
      <c r="N8272" s="11">
        <f>IF(COUNTA($A8272:$K8272)=0,"",IF(AND($L8272="SI",$M8272="NO"),IFERROR($H8272,0),0))</f>
        <v/>
      </c>
      <c r="O8272" s="9">
        <f>IF(COUNTA($A8272:$K8272)=0,"",IF($M8272="SI","CUFE o factura duplicada dentro del reporte; no se suma dos veces",IF(IFERROR($H8272,0)&lt;=0,"DIAN reporta valor susceptible 0",IF($L8272="NO",IFERROR(LOOKUP(2,1/((LISTS!$M$2:$M$13&lt;&gt;"")*ISNUMBER(SEARCH(LISTS!$M$2:$M$13,$I8272))),LISTS!$O$2:$O$13),"Medio de pago no elegible o no identificado por DIAN"),"Apta automaticamente por pago electronico y base positiva"))))</f>
        <v/>
      </c>
    </row>
    <row r="8273">
      <c r="A8273" s="9" t="n"/>
      <c r="B8273" s="9" t="n"/>
      <c r="C8273" s="12" t="n"/>
      <c r="D8273" s="11" t="n"/>
      <c r="E8273" s="11" t="n"/>
      <c r="F8273" s="11" t="n"/>
      <c r="G8273" s="11" t="n"/>
      <c r="H8273" s="11" t="n"/>
      <c r="I8273" s="9" t="n"/>
      <c r="J8273" s="9" t="n"/>
      <c r="K8273" s="9" t="n"/>
      <c r="L8273" s="9">
        <f>IF(COUNTA($A8273:$K8273)=0,"",IF(AND(IFERROR($H8273,0)&gt;0,LEN(TRIM($K8273&amp;""))&gt;0,IFERROR(LOOKUP(2,1/((LISTS!$M$2:$M$13&lt;&gt;"")*ISNUMBER(SEARCH(LISTS!$M$2:$M$13,$I8273))),LISTS!$N$2:$N$13),"NO")="SI"),"SI","NO"))</f>
        <v/>
      </c>
      <c r="M8273" s="9">
        <f>IF(COUNTA($A8273:$K8273)=0,"",IF($K8273&lt;&gt;"",IF(COUNTIF($K$19:$K8273,$K8273)&gt;1,"SI","NO"),IF(COUNTIFS($A$19:$A8273,$A8273,$C$19:$C8273,$C8273,$J$19:$J8273,$J8273,$D$19:$D8273,$D8273)&gt;1,"SI","NO")))</f>
        <v/>
      </c>
      <c r="N8273" s="11">
        <f>IF(COUNTA($A8273:$K8273)=0,"",IF(AND($L8273="SI",$M8273="NO"),IFERROR($H8273,0),0))</f>
        <v/>
      </c>
      <c r="O8273" s="9">
        <f>IF(COUNTA($A8273:$K8273)=0,"",IF($M8273="SI","CUFE o factura duplicada dentro del reporte; no se suma dos veces",IF(IFERROR($H8273,0)&lt;=0,"DIAN reporta valor susceptible 0",IF($L8273="NO",IFERROR(LOOKUP(2,1/((LISTS!$M$2:$M$13&lt;&gt;"")*ISNUMBER(SEARCH(LISTS!$M$2:$M$13,$I8273))),LISTS!$O$2:$O$13),"Medio de pago no elegible o no identificado por DIAN"),"Apta automaticamente por pago electronico y base positiva"))))</f>
        <v/>
      </c>
    </row>
    <row r="8274">
      <c r="A8274" s="9" t="n"/>
      <c r="B8274" s="9" t="n"/>
      <c r="C8274" s="12" t="n"/>
      <c r="D8274" s="11" t="n"/>
      <c r="E8274" s="11" t="n"/>
      <c r="F8274" s="11" t="n"/>
      <c r="G8274" s="11" t="n"/>
      <c r="H8274" s="11" t="n"/>
      <c r="I8274" s="9" t="n"/>
      <c r="J8274" s="9" t="n"/>
      <c r="K8274" s="9" t="n"/>
      <c r="L8274" s="9">
        <f>IF(COUNTA($A8274:$K8274)=0,"",IF(AND(IFERROR($H8274,0)&gt;0,LEN(TRIM($K8274&amp;""))&gt;0,IFERROR(LOOKUP(2,1/((LISTS!$M$2:$M$13&lt;&gt;"")*ISNUMBER(SEARCH(LISTS!$M$2:$M$13,$I8274))),LISTS!$N$2:$N$13),"NO")="SI"),"SI","NO"))</f>
        <v/>
      </c>
      <c r="M8274" s="9">
        <f>IF(COUNTA($A8274:$K8274)=0,"",IF($K8274&lt;&gt;"",IF(COUNTIF($K$19:$K8274,$K8274)&gt;1,"SI","NO"),IF(COUNTIFS($A$19:$A8274,$A8274,$C$19:$C8274,$C8274,$J$19:$J8274,$J8274,$D$19:$D8274,$D8274)&gt;1,"SI","NO")))</f>
        <v/>
      </c>
      <c r="N8274" s="11">
        <f>IF(COUNTA($A8274:$K8274)=0,"",IF(AND($L8274="SI",$M8274="NO"),IFERROR($H8274,0),0))</f>
        <v/>
      </c>
      <c r="O8274" s="9">
        <f>IF(COUNTA($A8274:$K8274)=0,"",IF($M8274="SI","CUFE o factura duplicada dentro del reporte; no se suma dos veces",IF(IFERROR($H8274,0)&lt;=0,"DIAN reporta valor susceptible 0",IF($L8274="NO",IFERROR(LOOKUP(2,1/((LISTS!$M$2:$M$13&lt;&gt;"")*ISNUMBER(SEARCH(LISTS!$M$2:$M$13,$I8274))),LISTS!$O$2:$O$13),"Medio de pago no elegible o no identificado por DIAN"),"Apta automaticamente por pago electronico y base positiva"))))</f>
        <v/>
      </c>
    </row>
    <row r="8275">
      <c r="A8275" s="9" t="n"/>
      <c r="B8275" s="9" t="n"/>
      <c r="C8275" s="12" t="n"/>
      <c r="D8275" s="11" t="n"/>
      <c r="E8275" s="11" t="n"/>
      <c r="F8275" s="11" t="n"/>
      <c r="G8275" s="11" t="n"/>
      <c r="H8275" s="11" t="n"/>
      <c r="I8275" s="9" t="n"/>
      <c r="J8275" s="9" t="n"/>
      <c r="K8275" s="9" t="n"/>
      <c r="L8275" s="9">
        <f>IF(COUNTA($A8275:$K8275)=0,"",IF(AND(IFERROR($H8275,0)&gt;0,LEN(TRIM($K8275&amp;""))&gt;0,IFERROR(LOOKUP(2,1/((LISTS!$M$2:$M$13&lt;&gt;"")*ISNUMBER(SEARCH(LISTS!$M$2:$M$13,$I8275))),LISTS!$N$2:$N$13),"NO")="SI"),"SI","NO"))</f>
        <v/>
      </c>
      <c r="M8275" s="9">
        <f>IF(COUNTA($A8275:$K8275)=0,"",IF($K8275&lt;&gt;"",IF(COUNTIF($K$19:$K8275,$K8275)&gt;1,"SI","NO"),IF(COUNTIFS($A$19:$A8275,$A8275,$C$19:$C8275,$C8275,$J$19:$J8275,$J8275,$D$19:$D8275,$D8275)&gt;1,"SI","NO")))</f>
        <v/>
      </c>
      <c r="N8275" s="11">
        <f>IF(COUNTA($A8275:$K8275)=0,"",IF(AND($L8275="SI",$M8275="NO"),IFERROR($H8275,0),0))</f>
        <v/>
      </c>
      <c r="O8275" s="9">
        <f>IF(COUNTA($A8275:$K8275)=0,"",IF($M8275="SI","CUFE o factura duplicada dentro del reporte; no se suma dos veces",IF(IFERROR($H8275,0)&lt;=0,"DIAN reporta valor susceptible 0",IF($L8275="NO",IFERROR(LOOKUP(2,1/((LISTS!$M$2:$M$13&lt;&gt;"")*ISNUMBER(SEARCH(LISTS!$M$2:$M$13,$I8275))),LISTS!$O$2:$O$13),"Medio de pago no elegible o no identificado por DIAN"),"Apta automaticamente por pago electronico y base positiva"))))</f>
        <v/>
      </c>
    </row>
    <row r="8276">
      <c r="A8276" s="9" t="n"/>
      <c r="B8276" s="9" t="n"/>
      <c r="C8276" s="12" t="n"/>
      <c r="D8276" s="11" t="n"/>
      <c r="E8276" s="11" t="n"/>
      <c r="F8276" s="11" t="n"/>
      <c r="G8276" s="11" t="n"/>
      <c r="H8276" s="11" t="n"/>
      <c r="I8276" s="9" t="n"/>
      <c r="J8276" s="9" t="n"/>
      <c r="K8276" s="9" t="n"/>
      <c r="L8276" s="9">
        <f>IF(COUNTA($A8276:$K8276)=0,"",IF(AND(IFERROR($H8276,0)&gt;0,LEN(TRIM($K8276&amp;""))&gt;0,IFERROR(LOOKUP(2,1/((LISTS!$M$2:$M$13&lt;&gt;"")*ISNUMBER(SEARCH(LISTS!$M$2:$M$13,$I8276))),LISTS!$N$2:$N$13),"NO")="SI"),"SI","NO"))</f>
        <v/>
      </c>
      <c r="M8276" s="9">
        <f>IF(COUNTA($A8276:$K8276)=0,"",IF($K8276&lt;&gt;"",IF(COUNTIF($K$19:$K8276,$K8276)&gt;1,"SI","NO"),IF(COUNTIFS($A$19:$A8276,$A8276,$C$19:$C8276,$C8276,$J$19:$J8276,$J8276,$D$19:$D8276,$D8276)&gt;1,"SI","NO")))</f>
        <v/>
      </c>
      <c r="N8276" s="11">
        <f>IF(COUNTA($A8276:$K8276)=0,"",IF(AND($L8276="SI",$M8276="NO"),IFERROR($H8276,0),0))</f>
        <v/>
      </c>
      <c r="O8276" s="9">
        <f>IF(COUNTA($A8276:$K8276)=0,"",IF($M8276="SI","CUFE o factura duplicada dentro del reporte; no se suma dos veces",IF(IFERROR($H8276,0)&lt;=0,"DIAN reporta valor susceptible 0",IF($L8276="NO",IFERROR(LOOKUP(2,1/((LISTS!$M$2:$M$13&lt;&gt;"")*ISNUMBER(SEARCH(LISTS!$M$2:$M$13,$I8276))),LISTS!$O$2:$O$13),"Medio de pago no elegible o no identificado por DIAN"),"Apta automaticamente por pago electronico y base positiva"))))</f>
        <v/>
      </c>
    </row>
    <row r="8277">
      <c r="A8277" s="9" t="n"/>
      <c r="B8277" s="9" t="n"/>
      <c r="C8277" s="12" t="n"/>
      <c r="D8277" s="11" t="n"/>
      <c r="E8277" s="11" t="n"/>
      <c r="F8277" s="11" t="n"/>
      <c r="G8277" s="11" t="n"/>
      <c r="H8277" s="11" t="n"/>
      <c r="I8277" s="9" t="n"/>
      <c r="J8277" s="9" t="n"/>
      <c r="K8277" s="9" t="n"/>
      <c r="L8277" s="9">
        <f>IF(COUNTA($A8277:$K8277)=0,"",IF(AND(IFERROR($H8277,0)&gt;0,LEN(TRIM($K8277&amp;""))&gt;0,IFERROR(LOOKUP(2,1/((LISTS!$M$2:$M$13&lt;&gt;"")*ISNUMBER(SEARCH(LISTS!$M$2:$M$13,$I8277))),LISTS!$N$2:$N$13),"NO")="SI"),"SI","NO"))</f>
        <v/>
      </c>
      <c r="M8277" s="9">
        <f>IF(COUNTA($A8277:$K8277)=0,"",IF($K8277&lt;&gt;"",IF(COUNTIF($K$19:$K8277,$K8277)&gt;1,"SI","NO"),IF(COUNTIFS($A$19:$A8277,$A8277,$C$19:$C8277,$C8277,$J$19:$J8277,$J8277,$D$19:$D8277,$D8277)&gt;1,"SI","NO")))</f>
        <v/>
      </c>
      <c r="N8277" s="11">
        <f>IF(COUNTA($A8277:$K8277)=0,"",IF(AND($L8277="SI",$M8277="NO"),IFERROR($H8277,0),0))</f>
        <v/>
      </c>
      <c r="O8277" s="9">
        <f>IF(COUNTA($A8277:$K8277)=0,"",IF($M8277="SI","CUFE o factura duplicada dentro del reporte; no se suma dos veces",IF(IFERROR($H8277,0)&lt;=0,"DIAN reporta valor susceptible 0",IF($L8277="NO",IFERROR(LOOKUP(2,1/((LISTS!$M$2:$M$13&lt;&gt;"")*ISNUMBER(SEARCH(LISTS!$M$2:$M$13,$I8277))),LISTS!$O$2:$O$13),"Medio de pago no elegible o no identificado por DIAN"),"Apta automaticamente por pago electronico y base positiva"))))</f>
        <v/>
      </c>
    </row>
    <row r="8278">
      <c r="A8278" s="9" t="n"/>
      <c r="B8278" s="9" t="n"/>
      <c r="C8278" s="12" t="n"/>
      <c r="D8278" s="11" t="n"/>
      <c r="E8278" s="11" t="n"/>
      <c r="F8278" s="11" t="n"/>
      <c r="G8278" s="11" t="n"/>
      <c r="H8278" s="11" t="n"/>
      <c r="I8278" s="9" t="n"/>
      <c r="J8278" s="9" t="n"/>
      <c r="K8278" s="9" t="n"/>
      <c r="L8278" s="9">
        <f>IF(COUNTA($A8278:$K8278)=0,"",IF(AND(IFERROR($H8278,0)&gt;0,LEN(TRIM($K8278&amp;""))&gt;0,IFERROR(LOOKUP(2,1/((LISTS!$M$2:$M$13&lt;&gt;"")*ISNUMBER(SEARCH(LISTS!$M$2:$M$13,$I8278))),LISTS!$N$2:$N$13),"NO")="SI"),"SI","NO"))</f>
        <v/>
      </c>
      <c r="M8278" s="9">
        <f>IF(COUNTA($A8278:$K8278)=0,"",IF($K8278&lt;&gt;"",IF(COUNTIF($K$19:$K8278,$K8278)&gt;1,"SI","NO"),IF(COUNTIFS($A$19:$A8278,$A8278,$C$19:$C8278,$C8278,$J$19:$J8278,$J8278,$D$19:$D8278,$D8278)&gt;1,"SI","NO")))</f>
        <v/>
      </c>
      <c r="N8278" s="11">
        <f>IF(COUNTA($A8278:$K8278)=0,"",IF(AND($L8278="SI",$M8278="NO"),IFERROR($H8278,0),0))</f>
        <v/>
      </c>
      <c r="O8278" s="9">
        <f>IF(COUNTA($A8278:$K8278)=0,"",IF($M8278="SI","CUFE o factura duplicada dentro del reporte; no se suma dos veces",IF(IFERROR($H8278,0)&lt;=0,"DIAN reporta valor susceptible 0",IF($L8278="NO",IFERROR(LOOKUP(2,1/((LISTS!$M$2:$M$13&lt;&gt;"")*ISNUMBER(SEARCH(LISTS!$M$2:$M$13,$I8278))),LISTS!$O$2:$O$13),"Medio de pago no elegible o no identificado por DIAN"),"Apta automaticamente por pago electronico y base positiva"))))</f>
        <v/>
      </c>
    </row>
    <row r="8279">
      <c r="A8279" s="9" t="n"/>
      <c r="B8279" s="9" t="n"/>
      <c r="C8279" s="12" t="n"/>
      <c r="D8279" s="11" t="n"/>
      <c r="E8279" s="11" t="n"/>
      <c r="F8279" s="11" t="n"/>
      <c r="G8279" s="11" t="n"/>
      <c r="H8279" s="11" t="n"/>
      <c r="I8279" s="9" t="n"/>
      <c r="J8279" s="9" t="n"/>
      <c r="K8279" s="9" t="n"/>
      <c r="L8279" s="9">
        <f>IF(COUNTA($A8279:$K8279)=0,"",IF(AND(IFERROR($H8279,0)&gt;0,LEN(TRIM($K8279&amp;""))&gt;0,IFERROR(LOOKUP(2,1/((LISTS!$M$2:$M$13&lt;&gt;"")*ISNUMBER(SEARCH(LISTS!$M$2:$M$13,$I8279))),LISTS!$N$2:$N$13),"NO")="SI"),"SI","NO"))</f>
        <v/>
      </c>
      <c r="M8279" s="9">
        <f>IF(COUNTA($A8279:$K8279)=0,"",IF($K8279&lt;&gt;"",IF(COUNTIF($K$19:$K8279,$K8279)&gt;1,"SI","NO"),IF(COUNTIFS($A$19:$A8279,$A8279,$C$19:$C8279,$C8279,$J$19:$J8279,$J8279,$D$19:$D8279,$D8279)&gt;1,"SI","NO")))</f>
        <v/>
      </c>
      <c r="N8279" s="11">
        <f>IF(COUNTA($A8279:$K8279)=0,"",IF(AND($L8279="SI",$M8279="NO"),IFERROR($H8279,0),0))</f>
        <v/>
      </c>
      <c r="O8279" s="9">
        <f>IF(COUNTA($A8279:$K8279)=0,"",IF($M8279="SI","CUFE o factura duplicada dentro del reporte; no se suma dos veces",IF(IFERROR($H8279,0)&lt;=0,"DIAN reporta valor susceptible 0",IF($L8279="NO",IFERROR(LOOKUP(2,1/((LISTS!$M$2:$M$13&lt;&gt;"")*ISNUMBER(SEARCH(LISTS!$M$2:$M$13,$I8279))),LISTS!$O$2:$O$13),"Medio de pago no elegible o no identificado por DIAN"),"Apta automaticamente por pago electronico y base positiva"))))</f>
        <v/>
      </c>
    </row>
    <row r="8280">
      <c r="A8280" s="9" t="n"/>
      <c r="B8280" s="9" t="n"/>
      <c r="C8280" s="12" t="n"/>
      <c r="D8280" s="11" t="n"/>
      <c r="E8280" s="11" t="n"/>
      <c r="F8280" s="11" t="n"/>
      <c r="G8280" s="11" t="n"/>
      <c r="H8280" s="11" t="n"/>
      <c r="I8280" s="9" t="n"/>
      <c r="J8280" s="9" t="n"/>
      <c r="K8280" s="9" t="n"/>
      <c r="L8280" s="9">
        <f>IF(COUNTA($A8280:$K8280)=0,"",IF(AND(IFERROR($H8280,0)&gt;0,LEN(TRIM($K8280&amp;""))&gt;0,IFERROR(LOOKUP(2,1/((LISTS!$M$2:$M$13&lt;&gt;"")*ISNUMBER(SEARCH(LISTS!$M$2:$M$13,$I8280))),LISTS!$N$2:$N$13),"NO")="SI"),"SI","NO"))</f>
        <v/>
      </c>
      <c r="M8280" s="9">
        <f>IF(COUNTA($A8280:$K8280)=0,"",IF($K8280&lt;&gt;"",IF(COUNTIF($K$19:$K8280,$K8280)&gt;1,"SI","NO"),IF(COUNTIFS($A$19:$A8280,$A8280,$C$19:$C8280,$C8280,$J$19:$J8280,$J8280,$D$19:$D8280,$D8280)&gt;1,"SI","NO")))</f>
        <v/>
      </c>
      <c r="N8280" s="11">
        <f>IF(COUNTA($A8280:$K8280)=0,"",IF(AND($L8280="SI",$M8280="NO"),IFERROR($H8280,0),0))</f>
        <v/>
      </c>
      <c r="O8280" s="9">
        <f>IF(COUNTA($A8280:$K8280)=0,"",IF($M8280="SI","CUFE o factura duplicada dentro del reporte; no se suma dos veces",IF(IFERROR($H8280,0)&lt;=0,"DIAN reporta valor susceptible 0",IF($L8280="NO",IFERROR(LOOKUP(2,1/((LISTS!$M$2:$M$13&lt;&gt;"")*ISNUMBER(SEARCH(LISTS!$M$2:$M$13,$I8280))),LISTS!$O$2:$O$13),"Medio de pago no elegible o no identificado por DIAN"),"Apta automaticamente por pago electronico y base positiva"))))</f>
        <v/>
      </c>
    </row>
    <row r="8281">
      <c r="A8281" s="9" t="n"/>
      <c r="B8281" s="9" t="n"/>
      <c r="C8281" s="12" t="n"/>
      <c r="D8281" s="11" t="n"/>
      <c r="E8281" s="11" t="n"/>
      <c r="F8281" s="11" t="n"/>
      <c r="G8281" s="11" t="n"/>
      <c r="H8281" s="11" t="n"/>
      <c r="I8281" s="9" t="n"/>
      <c r="J8281" s="9" t="n"/>
      <c r="K8281" s="9" t="n"/>
      <c r="L8281" s="9">
        <f>IF(COUNTA($A8281:$K8281)=0,"",IF(AND(IFERROR($H8281,0)&gt;0,LEN(TRIM($K8281&amp;""))&gt;0,IFERROR(LOOKUP(2,1/((LISTS!$M$2:$M$13&lt;&gt;"")*ISNUMBER(SEARCH(LISTS!$M$2:$M$13,$I8281))),LISTS!$N$2:$N$13),"NO")="SI"),"SI","NO"))</f>
        <v/>
      </c>
      <c r="M8281" s="9">
        <f>IF(COUNTA($A8281:$K8281)=0,"",IF($K8281&lt;&gt;"",IF(COUNTIF($K$19:$K8281,$K8281)&gt;1,"SI","NO"),IF(COUNTIFS($A$19:$A8281,$A8281,$C$19:$C8281,$C8281,$J$19:$J8281,$J8281,$D$19:$D8281,$D8281)&gt;1,"SI","NO")))</f>
        <v/>
      </c>
      <c r="N8281" s="11">
        <f>IF(COUNTA($A8281:$K8281)=0,"",IF(AND($L8281="SI",$M8281="NO"),IFERROR($H8281,0),0))</f>
        <v/>
      </c>
      <c r="O8281" s="9">
        <f>IF(COUNTA($A8281:$K8281)=0,"",IF($M8281="SI","CUFE o factura duplicada dentro del reporte; no se suma dos veces",IF(IFERROR($H8281,0)&lt;=0,"DIAN reporta valor susceptible 0",IF($L8281="NO",IFERROR(LOOKUP(2,1/((LISTS!$M$2:$M$13&lt;&gt;"")*ISNUMBER(SEARCH(LISTS!$M$2:$M$13,$I8281))),LISTS!$O$2:$O$13),"Medio de pago no elegible o no identificado por DIAN"),"Apta automaticamente por pago electronico y base positiva"))))</f>
        <v/>
      </c>
    </row>
    <row r="8282">
      <c r="A8282" s="9" t="n"/>
      <c r="B8282" s="9" t="n"/>
      <c r="C8282" s="12" t="n"/>
      <c r="D8282" s="11" t="n"/>
      <c r="E8282" s="11" t="n"/>
      <c r="F8282" s="11" t="n"/>
      <c r="G8282" s="11" t="n"/>
      <c r="H8282" s="11" t="n"/>
      <c r="I8282" s="9" t="n"/>
      <c r="J8282" s="9" t="n"/>
      <c r="K8282" s="9" t="n"/>
      <c r="L8282" s="9">
        <f>IF(COUNTA($A8282:$K8282)=0,"",IF(AND(IFERROR($H8282,0)&gt;0,LEN(TRIM($K8282&amp;""))&gt;0,IFERROR(LOOKUP(2,1/((LISTS!$M$2:$M$13&lt;&gt;"")*ISNUMBER(SEARCH(LISTS!$M$2:$M$13,$I8282))),LISTS!$N$2:$N$13),"NO")="SI"),"SI","NO"))</f>
        <v/>
      </c>
      <c r="M8282" s="9">
        <f>IF(COUNTA($A8282:$K8282)=0,"",IF($K8282&lt;&gt;"",IF(COUNTIF($K$19:$K8282,$K8282)&gt;1,"SI","NO"),IF(COUNTIFS($A$19:$A8282,$A8282,$C$19:$C8282,$C8282,$J$19:$J8282,$J8282,$D$19:$D8282,$D8282)&gt;1,"SI","NO")))</f>
        <v/>
      </c>
      <c r="N8282" s="11">
        <f>IF(COUNTA($A8282:$K8282)=0,"",IF(AND($L8282="SI",$M8282="NO"),IFERROR($H8282,0),0))</f>
        <v/>
      </c>
      <c r="O8282" s="9">
        <f>IF(COUNTA($A8282:$K8282)=0,"",IF($M8282="SI","CUFE o factura duplicada dentro del reporte; no se suma dos veces",IF(IFERROR($H8282,0)&lt;=0,"DIAN reporta valor susceptible 0",IF($L8282="NO",IFERROR(LOOKUP(2,1/((LISTS!$M$2:$M$13&lt;&gt;"")*ISNUMBER(SEARCH(LISTS!$M$2:$M$13,$I8282))),LISTS!$O$2:$O$13),"Medio de pago no elegible o no identificado por DIAN"),"Apta automaticamente por pago electronico y base positiva"))))</f>
        <v/>
      </c>
    </row>
    <row r="8283">
      <c r="A8283" s="9" t="n"/>
      <c r="B8283" s="9" t="n"/>
      <c r="C8283" s="12" t="n"/>
      <c r="D8283" s="11" t="n"/>
      <c r="E8283" s="11" t="n"/>
      <c r="F8283" s="11" t="n"/>
      <c r="G8283" s="11" t="n"/>
      <c r="H8283" s="11" t="n"/>
      <c r="I8283" s="9" t="n"/>
      <c r="J8283" s="9" t="n"/>
      <c r="K8283" s="9" t="n"/>
      <c r="L8283" s="9">
        <f>IF(COUNTA($A8283:$K8283)=0,"",IF(AND(IFERROR($H8283,0)&gt;0,LEN(TRIM($K8283&amp;""))&gt;0,IFERROR(LOOKUP(2,1/((LISTS!$M$2:$M$13&lt;&gt;"")*ISNUMBER(SEARCH(LISTS!$M$2:$M$13,$I8283))),LISTS!$N$2:$N$13),"NO")="SI"),"SI","NO"))</f>
        <v/>
      </c>
      <c r="M8283" s="9">
        <f>IF(COUNTA($A8283:$K8283)=0,"",IF($K8283&lt;&gt;"",IF(COUNTIF($K$19:$K8283,$K8283)&gt;1,"SI","NO"),IF(COUNTIFS($A$19:$A8283,$A8283,$C$19:$C8283,$C8283,$J$19:$J8283,$J8283,$D$19:$D8283,$D8283)&gt;1,"SI","NO")))</f>
        <v/>
      </c>
      <c r="N8283" s="11">
        <f>IF(COUNTA($A8283:$K8283)=0,"",IF(AND($L8283="SI",$M8283="NO"),IFERROR($H8283,0),0))</f>
        <v/>
      </c>
      <c r="O8283" s="9">
        <f>IF(COUNTA($A8283:$K8283)=0,"",IF($M8283="SI","CUFE o factura duplicada dentro del reporte; no se suma dos veces",IF(IFERROR($H8283,0)&lt;=0,"DIAN reporta valor susceptible 0",IF($L8283="NO",IFERROR(LOOKUP(2,1/((LISTS!$M$2:$M$13&lt;&gt;"")*ISNUMBER(SEARCH(LISTS!$M$2:$M$13,$I8283))),LISTS!$O$2:$O$13),"Medio de pago no elegible o no identificado por DIAN"),"Apta automaticamente por pago electronico y base positiva"))))</f>
        <v/>
      </c>
    </row>
    <row r="8284">
      <c r="A8284" s="9" t="n"/>
      <c r="B8284" s="9" t="n"/>
      <c r="C8284" s="12" t="n"/>
      <c r="D8284" s="11" t="n"/>
      <c r="E8284" s="11" t="n"/>
      <c r="F8284" s="11" t="n"/>
      <c r="G8284" s="11" t="n"/>
      <c r="H8284" s="11" t="n"/>
      <c r="I8284" s="9" t="n"/>
      <c r="J8284" s="9" t="n"/>
      <c r="K8284" s="9" t="n"/>
      <c r="L8284" s="9">
        <f>IF(COUNTA($A8284:$K8284)=0,"",IF(AND(IFERROR($H8284,0)&gt;0,LEN(TRIM($K8284&amp;""))&gt;0,IFERROR(LOOKUP(2,1/((LISTS!$M$2:$M$13&lt;&gt;"")*ISNUMBER(SEARCH(LISTS!$M$2:$M$13,$I8284))),LISTS!$N$2:$N$13),"NO")="SI"),"SI","NO"))</f>
        <v/>
      </c>
      <c r="M8284" s="9">
        <f>IF(COUNTA($A8284:$K8284)=0,"",IF($K8284&lt;&gt;"",IF(COUNTIF($K$19:$K8284,$K8284)&gt;1,"SI","NO"),IF(COUNTIFS($A$19:$A8284,$A8284,$C$19:$C8284,$C8284,$J$19:$J8284,$J8284,$D$19:$D8284,$D8284)&gt;1,"SI","NO")))</f>
        <v/>
      </c>
      <c r="N8284" s="11">
        <f>IF(COUNTA($A8284:$K8284)=0,"",IF(AND($L8284="SI",$M8284="NO"),IFERROR($H8284,0),0))</f>
        <v/>
      </c>
      <c r="O8284" s="9">
        <f>IF(COUNTA($A8284:$K8284)=0,"",IF($M8284="SI","CUFE o factura duplicada dentro del reporte; no se suma dos veces",IF(IFERROR($H8284,0)&lt;=0,"DIAN reporta valor susceptible 0",IF($L8284="NO",IFERROR(LOOKUP(2,1/((LISTS!$M$2:$M$13&lt;&gt;"")*ISNUMBER(SEARCH(LISTS!$M$2:$M$13,$I8284))),LISTS!$O$2:$O$13),"Medio de pago no elegible o no identificado por DIAN"),"Apta automaticamente por pago electronico y base positiva"))))</f>
        <v/>
      </c>
    </row>
    <row r="8285">
      <c r="A8285" s="9" t="n"/>
      <c r="B8285" s="9" t="n"/>
      <c r="C8285" s="12" t="n"/>
      <c r="D8285" s="11" t="n"/>
      <c r="E8285" s="11" t="n"/>
      <c r="F8285" s="11" t="n"/>
      <c r="G8285" s="11" t="n"/>
      <c r="H8285" s="11" t="n"/>
      <c r="I8285" s="9" t="n"/>
      <c r="J8285" s="9" t="n"/>
      <c r="K8285" s="9" t="n"/>
      <c r="L8285" s="9">
        <f>IF(COUNTA($A8285:$K8285)=0,"",IF(AND(IFERROR($H8285,0)&gt;0,LEN(TRIM($K8285&amp;""))&gt;0,IFERROR(LOOKUP(2,1/((LISTS!$M$2:$M$13&lt;&gt;"")*ISNUMBER(SEARCH(LISTS!$M$2:$M$13,$I8285))),LISTS!$N$2:$N$13),"NO")="SI"),"SI","NO"))</f>
        <v/>
      </c>
      <c r="M8285" s="9">
        <f>IF(COUNTA($A8285:$K8285)=0,"",IF($K8285&lt;&gt;"",IF(COUNTIF($K$19:$K8285,$K8285)&gt;1,"SI","NO"),IF(COUNTIFS($A$19:$A8285,$A8285,$C$19:$C8285,$C8285,$J$19:$J8285,$J8285,$D$19:$D8285,$D8285)&gt;1,"SI","NO")))</f>
        <v/>
      </c>
      <c r="N8285" s="11">
        <f>IF(COUNTA($A8285:$K8285)=0,"",IF(AND($L8285="SI",$M8285="NO"),IFERROR($H8285,0),0))</f>
        <v/>
      </c>
      <c r="O8285" s="9">
        <f>IF(COUNTA($A8285:$K8285)=0,"",IF($M8285="SI","CUFE o factura duplicada dentro del reporte; no se suma dos veces",IF(IFERROR($H8285,0)&lt;=0,"DIAN reporta valor susceptible 0",IF($L8285="NO",IFERROR(LOOKUP(2,1/((LISTS!$M$2:$M$13&lt;&gt;"")*ISNUMBER(SEARCH(LISTS!$M$2:$M$13,$I8285))),LISTS!$O$2:$O$13),"Medio de pago no elegible o no identificado por DIAN"),"Apta automaticamente por pago electronico y base positiva"))))</f>
        <v/>
      </c>
    </row>
    <row r="8286">
      <c r="A8286" s="9" t="n"/>
      <c r="B8286" s="9" t="n"/>
      <c r="C8286" s="12" t="n"/>
      <c r="D8286" s="11" t="n"/>
      <c r="E8286" s="11" t="n"/>
      <c r="F8286" s="11" t="n"/>
      <c r="G8286" s="11" t="n"/>
      <c r="H8286" s="11" t="n"/>
      <c r="I8286" s="9" t="n"/>
      <c r="J8286" s="9" t="n"/>
      <c r="K8286" s="9" t="n"/>
      <c r="L8286" s="9">
        <f>IF(COUNTA($A8286:$K8286)=0,"",IF(AND(IFERROR($H8286,0)&gt;0,LEN(TRIM($K8286&amp;""))&gt;0,IFERROR(LOOKUP(2,1/((LISTS!$M$2:$M$13&lt;&gt;"")*ISNUMBER(SEARCH(LISTS!$M$2:$M$13,$I8286))),LISTS!$N$2:$N$13),"NO")="SI"),"SI","NO"))</f>
        <v/>
      </c>
      <c r="M8286" s="9">
        <f>IF(COUNTA($A8286:$K8286)=0,"",IF($K8286&lt;&gt;"",IF(COUNTIF($K$19:$K8286,$K8286)&gt;1,"SI","NO"),IF(COUNTIFS($A$19:$A8286,$A8286,$C$19:$C8286,$C8286,$J$19:$J8286,$J8286,$D$19:$D8286,$D8286)&gt;1,"SI","NO")))</f>
        <v/>
      </c>
      <c r="N8286" s="11">
        <f>IF(COUNTA($A8286:$K8286)=0,"",IF(AND($L8286="SI",$M8286="NO"),IFERROR($H8286,0),0))</f>
        <v/>
      </c>
      <c r="O8286" s="9">
        <f>IF(COUNTA($A8286:$K8286)=0,"",IF($M8286="SI","CUFE o factura duplicada dentro del reporte; no se suma dos veces",IF(IFERROR($H8286,0)&lt;=0,"DIAN reporta valor susceptible 0",IF($L8286="NO",IFERROR(LOOKUP(2,1/((LISTS!$M$2:$M$13&lt;&gt;"")*ISNUMBER(SEARCH(LISTS!$M$2:$M$13,$I8286))),LISTS!$O$2:$O$13),"Medio de pago no elegible o no identificado por DIAN"),"Apta automaticamente por pago electronico y base positiva"))))</f>
        <v/>
      </c>
    </row>
    <row r="8287">
      <c r="A8287" s="9" t="n"/>
      <c r="B8287" s="9" t="n"/>
      <c r="C8287" s="12" t="n"/>
      <c r="D8287" s="11" t="n"/>
      <c r="E8287" s="11" t="n"/>
      <c r="F8287" s="11" t="n"/>
      <c r="G8287" s="11" t="n"/>
      <c r="H8287" s="11" t="n"/>
      <c r="I8287" s="9" t="n"/>
      <c r="J8287" s="9" t="n"/>
      <c r="K8287" s="9" t="n"/>
      <c r="L8287" s="9">
        <f>IF(COUNTA($A8287:$K8287)=0,"",IF(AND(IFERROR($H8287,0)&gt;0,LEN(TRIM($K8287&amp;""))&gt;0,IFERROR(LOOKUP(2,1/((LISTS!$M$2:$M$13&lt;&gt;"")*ISNUMBER(SEARCH(LISTS!$M$2:$M$13,$I8287))),LISTS!$N$2:$N$13),"NO")="SI"),"SI","NO"))</f>
        <v/>
      </c>
      <c r="M8287" s="9">
        <f>IF(COUNTA($A8287:$K8287)=0,"",IF($K8287&lt;&gt;"",IF(COUNTIF($K$19:$K8287,$K8287)&gt;1,"SI","NO"),IF(COUNTIFS($A$19:$A8287,$A8287,$C$19:$C8287,$C8287,$J$19:$J8287,$J8287,$D$19:$D8287,$D8287)&gt;1,"SI","NO")))</f>
        <v/>
      </c>
      <c r="N8287" s="11">
        <f>IF(COUNTA($A8287:$K8287)=0,"",IF(AND($L8287="SI",$M8287="NO"),IFERROR($H8287,0),0))</f>
        <v/>
      </c>
      <c r="O8287" s="9">
        <f>IF(COUNTA($A8287:$K8287)=0,"",IF($M8287="SI","CUFE o factura duplicada dentro del reporte; no se suma dos veces",IF(IFERROR($H8287,0)&lt;=0,"DIAN reporta valor susceptible 0",IF($L8287="NO",IFERROR(LOOKUP(2,1/((LISTS!$M$2:$M$13&lt;&gt;"")*ISNUMBER(SEARCH(LISTS!$M$2:$M$13,$I8287))),LISTS!$O$2:$O$13),"Medio de pago no elegible o no identificado por DIAN"),"Apta automaticamente por pago electronico y base positiva"))))</f>
        <v/>
      </c>
    </row>
    <row r="8288">
      <c r="A8288" s="9" t="n"/>
      <c r="B8288" s="9" t="n"/>
      <c r="C8288" s="12" t="n"/>
      <c r="D8288" s="11" t="n"/>
      <c r="E8288" s="11" t="n"/>
      <c r="F8288" s="11" t="n"/>
      <c r="G8288" s="11" t="n"/>
      <c r="H8288" s="11" t="n"/>
      <c r="I8288" s="9" t="n"/>
      <c r="J8288" s="9" t="n"/>
      <c r="K8288" s="9" t="n"/>
      <c r="L8288" s="9">
        <f>IF(COUNTA($A8288:$K8288)=0,"",IF(AND(IFERROR($H8288,0)&gt;0,LEN(TRIM($K8288&amp;""))&gt;0,IFERROR(LOOKUP(2,1/((LISTS!$M$2:$M$13&lt;&gt;"")*ISNUMBER(SEARCH(LISTS!$M$2:$M$13,$I8288))),LISTS!$N$2:$N$13),"NO")="SI"),"SI","NO"))</f>
        <v/>
      </c>
      <c r="M8288" s="9">
        <f>IF(COUNTA($A8288:$K8288)=0,"",IF($K8288&lt;&gt;"",IF(COUNTIF($K$19:$K8288,$K8288)&gt;1,"SI","NO"),IF(COUNTIFS($A$19:$A8288,$A8288,$C$19:$C8288,$C8288,$J$19:$J8288,$J8288,$D$19:$D8288,$D8288)&gt;1,"SI","NO")))</f>
        <v/>
      </c>
      <c r="N8288" s="11">
        <f>IF(COUNTA($A8288:$K8288)=0,"",IF(AND($L8288="SI",$M8288="NO"),IFERROR($H8288,0),0))</f>
        <v/>
      </c>
      <c r="O8288" s="9">
        <f>IF(COUNTA($A8288:$K8288)=0,"",IF($M8288="SI","CUFE o factura duplicada dentro del reporte; no se suma dos veces",IF(IFERROR($H8288,0)&lt;=0,"DIAN reporta valor susceptible 0",IF($L8288="NO",IFERROR(LOOKUP(2,1/((LISTS!$M$2:$M$13&lt;&gt;"")*ISNUMBER(SEARCH(LISTS!$M$2:$M$13,$I8288))),LISTS!$O$2:$O$13),"Medio de pago no elegible o no identificado por DIAN"),"Apta automaticamente por pago electronico y base positiva"))))</f>
        <v/>
      </c>
    </row>
    <row r="8289">
      <c r="A8289" s="9" t="n"/>
      <c r="B8289" s="9" t="n"/>
      <c r="C8289" s="12" t="n"/>
      <c r="D8289" s="11" t="n"/>
      <c r="E8289" s="11" t="n"/>
      <c r="F8289" s="11" t="n"/>
      <c r="G8289" s="11" t="n"/>
      <c r="H8289" s="11" t="n"/>
      <c r="I8289" s="9" t="n"/>
      <c r="J8289" s="9" t="n"/>
      <c r="K8289" s="9" t="n"/>
      <c r="L8289" s="9">
        <f>IF(COUNTA($A8289:$K8289)=0,"",IF(AND(IFERROR($H8289,0)&gt;0,LEN(TRIM($K8289&amp;""))&gt;0,IFERROR(LOOKUP(2,1/((LISTS!$M$2:$M$13&lt;&gt;"")*ISNUMBER(SEARCH(LISTS!$M$2:$M$13,$I8289))),LISTS!$N$2:$N$13),"NO")="SI"),"SI","NO"))</f>
        <v/>
      </c>
      <c r="M8289" s="9">
        <f>IF(COUNTA($A8289:$K8289)=0,"",IF($K8289&lt;&gt;"",IF(COUNTIF($K$19:$K8289,$K8289)&gt;1,"SI","NO"),IF(COUNTIFS($A$19:$A8289,$A8289,$C$19:$C8289,$C8289,$J$19:$J8289,$J8289,$D$19:$D8289,$D8289)&gt;1,"SI","NO")))</f>
        <v/>
      </c>
      <c r="N8289" s="11">
        <f>IF(COUNTA($A8289:$K8289)=0,"",IF(AND($L8289="SI",$M8289="NO"),IFERROR($H8289,0),0))</f>
        <v/>
      </c>
      <c r="O8289" s="9">
        <f>IF(COUNTA($A8289:$K8289)=0,"",IF($M8289="SI","CUFE o factura duplicada dentro del reporte; no se suma dos veces",IF(IFERROR($H8289,0)&lt;=0,"DIAN reporta valor susceptible 0",IF($L8289="NO",IFERROR(LOOKUP(2,1/((LISTS!$M$2:$M$13&lt;&gt;"")*ISNUMBER(SEARCH(LISTS!$M$2:$M$13,$I8289))),LISTS!$O$2:$O$13),"Medio de pago no elegible o no identificado por DIAN"),"Apta automaticamente por pago electronico y base positiva"))))</f>
        <v/>
      </c>
    </row>
    <row r="8290">
      <c r="A8290" s="9" t="n"/>
      <c r="B8290" s="9" t="n"/>
      <c r="C8290" s="12" t="n"/>
      <c r="D8290" s="11" t="n"/>
      <c r="E8290" s="11" t="n"/>
      <c r="F8290" s="11" t="n"/>
      <c r="G8290" s="11" t="n"/>
      <c r="H8290" s="11" t="n"/>
      <c r="I8290" s="9" t="n"/>
      <c r="J8290" s="9" t="n"/>
      <c r="K8290" s="9" t="n"/>
      <c r="L8290" s="9">
        <f>IF(COUNTA($A8290:$K8290)=0,"",IF(AND(IFERROR($H8290,0)&gt;0,LEN(TRIM($K8290&amp;""))&gt;0,IFERROR(LOOKUP(2,1/((LISTS!$M$2:$M$13&lt;&gt;"")*ISNUMBER(SEARCH(LISTS!$M$2:$M$13,$I8290))),LISTS!$N$2:$N$13),"NO")="SI"),"SI","NO"))</f>
        <v/>
      </c>
      <c r="M8290" s="9">
        <f>IF(COUNTA($A8290:$K8290)=0,"",IF($K8290&lt;&gt;"",IF(COUNTIF($K$19:$K8290,$K8290)&gt;1,"SI","NO"),IF(COUNTIFS($A$19:$A8290,$A8290,$C$19:$C8290,$C8290,$J$19:$J8290,$J8290,$D$19:$D8290,$D8290)&gt;1,"SI","NO")))</f>
        <v/>
      </c>
      <c r="N8290" s="11">
        <f>IF(COUNTA($A8290:$K8290)=0,"",IF(AND($L8290="SI",$M8290="NO"),IFERROR($H8290,0),0))</f>
        <v/>
      </c>
      <c r="O8290" s="9">
        <f>IF(COUNTA($A8290:$K8290)=0,"",IF($M8290="SI","CUFE o factura duplicada dentro del reporte; no se suma dos veces",IF(IFERROR($H8290,0)&lt;=0,"DIAN reporta valor susceptible 0",IF($L8290="NO",IFERROR(LOOKUP(2,1/((LISTS!$M$2:$M$13&lt;&gt;"")*ISNUMBER(SEARCH(LISTS!$M$2:$M$13,$I8290))),LISTS!$O$2:$O$13),"Medio de pago no elegible o no identificado por DIAN"),"Apta automaticamente por pago electronico y base positiva"))))</f>
        <v/>
      </c>
    </row>
    <row r="8291">
      <c r="A8291" s="9" t="n"/>
      <c r="B8291" s="9" t="n"/>
      <c r="C8291" s="12" t="n"/>
      <c r="D8291" s="11" t="n"/>
      <c r="E8291" s="11" t="n"/>
      <c r="F8291" s="11" t="n"/>
      <c r="G8291" s="11" t="n"/>
      <c r="H8291" s="11" t="n"/>
      <c r="I8291" s="9" t="n"/>
      <c r="J8291" s="9" t="n"/>
      <c r="K8291" s="9" t="n"/>
      <c r="L8291" s="9">
        <f>IF(COUNTA($A8291:$K8291)=0,"",IF(AND(IFERROR($H8291,0)&gt;0,LEN(TRIM($K8291&amp;""))&gt;0,IFERROR(LOOKUP(2,1/((LISTS!$M$2:$M$13&lt;&gt;"")*ISNUMBER(SEARCH(LISTS!$M$2:$M$13,$I8291))),LISTS!$N$2:$N$13),"NO")="SI"),"SI","NO"))</f>
        <v/>
      </c>
      <c r="M8291" s="9">
        <f>IF(COUNTA($A8291:$K8291)=0,"",IF($K8291&lt;&gt;"",IF(COUNTIF($K$19:$K8291,$K8291)&gt;1,"SI","NO"),IF(COUNTIFS($A$19:$A8291,$A8291,$C$19:$C8291,$C8291,$J$19:$J8291,$J8291,$D$19:$D8291,$D8291)&gt;1,"SI","NO")))</f>
        <v/>
      </c>
      <c r="N8291" s="11">
        <f>IF(COUNTA($A8291:$K8291)=0,"",IF(AND($L8291="SI",$M8291="NO"),IFERROR($H8291,0),0))</f>
        <v/>
      </c>
      <c r="O8291" s="9">
        <f>IF(COUNTA($A8291:$K8291)=0,"",IF($M8291="SI","CUFE o factura duplicada dentro del reporte; no se suma dos veces",IF(IFERROR($H8291,0)&lt;=0,"DIAN reporta valor susceptible 0",IF($L8291="NO",IFERROR(LOOKUP(2,1/((LISTS!$M$2:$M$13&lt;&gt;"")*ISNUMBER(SEARCH(LISTS!$M$2:$M$13,$I8291))),LISTS!$O$2:$O$13),"Medio de pago no elegible o no identificado por DIAN"),"Apta automaticamente por pago electronico y base positiva"))))</f>
        <v/>
      </c>
    </row>
    <row r="8292">
      <c r="A8292" s="9" t="n"/>
      <c r="B8292" s="9" t="n"/>
      <c r="C8292" s="12" t="n"/>
      <c r="D8292" s="11" t="n"/>
      <c r="E8292" s="11" t="n"/>
      <c r="F8292" s="11" t="n"/>
      <c r="G8292" s="11" t="n"/>
      <c r="H8292" s="11" t="n"/>
      <c r="I8292" s="9" t="n"/>
      <c r="J8292" s="9" t="n"/>
      <c r="K8292" s="9" t="n"/>
      <c r="L8292" s="9">
        <f>IF(COUNTA($A8292:$K8292)=0,"",IF(AND(IFERROR($H8292,0)&gt;0,LEN(TRIM($K8292&amp;""))&gt;0,IFERROR(LOOKUP(2,1/((LISTS!$M$2:$M$13&lt;&gt;"")*ISNUMBER(SEARCH(LISTS!$M$2:$M$13,$I8292))),LISTS!$N$2:$N$13),"NO")="SI"),"SI","NO"))</f>
        <v/>
      </c>
      <c r="M8292" s="9">
        <f>IF(COUNTA($A8292:$K8292)=0,"",IF($K8292&lt;&gt;"",IF(COUNTIF($K$19:$K8292,$K8292)&gt;1,"SI","NO"),IF(COUNTIFS($A$19:$A8292,$A8292,$C$19:$C8292,$C8292,$J$19:$J8292,$J8292,$D$19:$D8292,$D8292)&gt;1,"SI","NO")))</f>
        <v/>
      </c>
      <c r="N8292" s="11">
        <f>IF(COUNTA($A8292:$K8292)=0,"",IF(AND($L8292="SI",$M8292="NO"),IFERROR($H8292,0),0))</f>
        <v/>
      </c>
      <c r="O8292" s="9">
        <f>IF(COUNTA($A8292:$K8292)=0,"",IF($M8292="SI","CUFE o factura duplicada dentro del reporte; no se suma dos veces",IF(IFERROR($H8292,0)&lt;=0,"DIAN reporta valor susceptible 0",IF($L8292="NO",IFERROR(LOOKUP(2,1/((LISTS!$M$2:$M$13&lt;&gt;"")*ISNUMBER(SEARCH(LISTS!$M$2:$M$13,$I8292))),LISTS!$O$2:$O$13),"Medio de pago no elegible o no identificado por DIAN"),"Apta automaticamente por pago electronico y base positiva"))))</f>
        <v/>
      </c>
    </row>
    <row r="8293">
      <c r="A8293" s="9" t="n"/>
      <c r="B8293" s="9" t="n"/>
      <c r="C8293" s="12" t="n"/>
      <c r="D8293" s="11" t="n"/>
      <c r="E8293" s="11" t="n"/>
      <c r="F8293" s="11" t="n"/>
      <c r="G8293" s="11" t="n"/>
      <c r="H8293" s="11" t="n"/>
      <c r="I8293" s="9" t="n"/>
      <c r="J8293" s="9" t="n"/>
      <c r="K8293" s="9" t="n"/>
      <c r="L8293" s="9">
        <f>IF(COUNTA($A8293:$K8293)=0,"",IF(AND(IFERROR($H8293,0)&gt;0,LEN(TRIM($K8293&amp;""))&gt;0,IFERROR(LOOKUP(2,1/((LISTS!$M$2:$M$13&lt;&gt;"")*ISNUMBER(SEARCH(LISTS!$M$2:$M$13,$I8293))),LISTS!$N$2:$N$13),"NO")="SI"),"SI","NO"))</f>
        <v/>
      </c>
      <c r="M8293" s="9">
        <f>IF(COUNTA($A8293:$K8293)=0,"",IF($K8293&lt;&gt;"",IF(COUNTIF($K$19:$K8293,$K8293)&gt;1,"SI","NO"),IF(COUNTIFS($A$19:$A8293,$A8293,$C$19:$C8293,$C8293,$J$19:$J8293,$J8293,$D$19:$D8293,$D8293)&gt;1,"SI","NO")))</f>
        <v/>
      </c>
      <c r="N8293" s="11">
        <f>IF(COUNTA($A8293:$K8293)=0,"",IF(AND($L8293="SI",$M8293="NO"),IFERROR($H8293,0),0))</f>
        <v/>
      </c>
      <c r="O8293" s="9">
        <f>IF(COUNTA($A8293:$K8293)=0,"",IF($M8293="SI","CUFE o factura duplicada dentro del reporte; no se suma dos veces",IF(IFERROR($H8293,0)&lt;=0,"DIAN reporta valor susceptible 0",IF($L8293="NO",IFERROR(LOOKUP(2,1/((LISTS!$M$2:$M$13&lt;&gt;"")*ISNUMBER(SEARCH(LISTS!$M$2:$M$13,$I8293))),LISTS!$O$2:$O$13),"Medio de pago no elegible o no identificado por DIAN"),"Apta automaticamente por pago electronico y base positiva"))))</f>
        <v/>
      </c>
    </row>
    <row r="8294">
      <c r="A8294" s="9" t="n"/>
      <c r="B8294" s="9" t="n"/>
      <c r="C8294" s="12" t="n"/>
      <c r="D8294" s="11" t="n"/>
      <c r="E8294" s="11" t="n"/>
      <c r="F8294" s="11" t="n"/>
      <c r="G8294" s="11" t="n"/>
      <c r="H8294" s="11" t="n"/>
      <c r="I8294" s="9" t="n"/>
      <c r="J8294" s="9" t="n"/>
      <c r="K8294" s="9" t="n"/>
      <c r="L8294" s="9">
        <f>IF(COUNTA($A8294:$K8294)=0,"",IF(AND(IFERROR($H8294,0)&gt;0,LEN(TRIM($K8294&amp;""))&gt;0,IFERROR(LOOKUP(2,1/((LISTS!$M$2:$M$13&lt;&gt;"")*ISNUMBER(SEARCH(LISTS!$M$2:$M$13,$I8294))),LISTS!$N$2:$N$13),"NO")="SI"),"SI","NO"))</f>
        <v/>
      </c>
      <c r="M8294" s="9">
        <f>IF(COUNTA($A8294:$K8294)=0,"",IF($K8294&lt;&gt;"",IF(COUNTIF($K$19:$K8294,$K8294)&gt;1,"SI","NO"),IF(COUNTIFS($A$19:$A8294,$A8294,$C$19:$C8294,$C8294,$J$19:$J8294,$J8294,$D$19:$D8294,$D8294)&gt;1,"SI","NO")))</f>
        <v/>
      </c>
      <c r="N8294" s="11">
        <f>IF(COUNTA($A8294:$K8294)=0,"",IF(AND($L8294="SI",$M8294="NO"),IFERROR($H8294,0),0))</f>
        <v/>
      </c>
      <c r="O8294" s="9">
        <f>IF(COUNTA($A8294:$K8294)=0,"",IF($M8294="SI","CUFE o factura duplicada dentro del reporte; no se suma dos veces",IF(IFERROR($H8294,0)&lt;=0,"DIAN reporta valor susceptible 0",IF($L8294="NO",IFERROR(LOOKUP(2,1/((LISTS!$M$2:$M$13&lt;&gt;"")*ISNUMBER(SEARCH(LISTS!$M$2:$M$13,$I8294))),LISTS!$O$2:$O$13),"Medio de pago no elegible o no identificado por DIAN"),"Apta automaticamente por pago electronico y base positiva"))))</f>
        <v/>
      </c>
    </row>
    <row r="8295">
      <c r="A8295" s="9" t="n"/>
      <c r="B8295" s="9" t="n"/>
      <c r="C8295" s="12" t="n"/>
      <c r="D8295" s="11" t="n"/>
      <c r="E8295" s="11" t="n"/>
      <c r="F8295" s="11" t="n"/>
      <c r="G8295" s="11" t="n"/>
      <c r="H8295" s="11" t="n"/>
      <c r="I8295" s="9" t="n"/>
      <c r="J8295" s="9" t="n"/>
      <c r="K8295" s="9" t="n"/>
      <c r="L8295" s="9">
        <f>IF(COUNTA($A8295:$K8295)=0,"",IF(AND(IFERROR($H8295,0)&gt;0,LEN(TRIM($K8295&amp;""))&gt;0,IFERROR(LOOKUP(2,1/((LISTS!$M$2:$M$13&lt;&gt;"")*ISNUMBER(SEARCH(LISTS!$M$2:$M$13,$I8295))),LISTS!$N$2:$N$13),"NO")="SI"),"SI","NO"))</f>
        <v/>
      </c>
      <c r="M8295" s="9">
        <f>IF(COUNTA($A8295:$K8295)=0,"",IF($K8295&lt;&gt;"",IF(COUNTIF($K$19:$K8295,$K8295)&gt;1,"SI","NO"),IF(COUNTIFS($A$19:$A8295,$A8295,$C$19:$C8295,$C8295,$J$19:$J8295,$J8295,$D$19:$D8295,$D8295)&gt;1,"SI","NO")))</f>
        <v/>
      </c>
      <c r="N8295" s="11">
        <f>IF(COUNTA($A8295:$K8295)=0,"",IF(AND($L8295="SI",$M8295="NO"),IFERROR($H8295,0),0))</f>
        <v/>
      </c>
      <c r="O8295" s="9">
        <f>IF(COUNTA($A8295:$K8295)=0,"",IF($M8295="SI","CUFE o factura duplicada dentro del reporte; no se suma dos veces",IF(IFERROR($H8295,0)&lt;=0,"DIAN reporta valor susceptible 0",IF($L8295="NO",IFERROR(LOOKUP(2,1/((LISTS!$M$2:$M$13&lt;&gt;"")*ISNUMBER(SEARCH(LISTS!$M$2:$M$13,$I8295))),LISTS!$O$2:$O$13),"Medio de pago no elegible o no identificado por DIAN"),"Apta automaticamente por pago electronico y base positiva"))))</f>
        <v/>
      </c>
    </row>
    <row r="8296">
      <c r="A8296" s="9" t="n"/>
      <c r="B8296" s="9" t="n"/>
      <c r="C8296" s="12" t="n"/>
      <c r="D8296" s="11" t="n"/>
      <c r="E8296" s="11" t="n"/>
      <c r="F8296" s="11" t="n"/>
      <c r="G8296" s="11" t="n"/>
      <c r="H8296" s="11" t="n"/>
      <c r="I8296" s="9" t="n"/>
      <c r="J8296" s="9" t="n"/>
      <c r="K8296" s="9" t="n"/>
      <c r="L8296" s="9">
        <f>IF(COUNTA($A8296:$K8296)=0,"",IF(AND(IFERROR($H8296,0)&gt;0,LEN(TRIM($K8296&amp;""))&gt;0,IFERROR(LOOKUP(2,1/((LISTS!$M$2:$M$13&lt;&gt;"")*ISNUMBER(SEARCH(LISTS!$M$2:$M$13,$I8296))),LISTS!$N$2:$N$13),"NO")="SI"),"SI","NO"))</f>
        <v/>
      </c>
      <c r="M8296" s="9">
        <f>IF(COUNTA($A8296:$K8296)=0,"",IF($K8296&lt;&gt;"",IF(COUNTIF($K$19:$K8296,$K8296)&gt;1,"SI","NO"),IF(COUNTIFS($A$19:$A8296,$A8296,$C$19:$C8296,$C8296,$J$19:$J8296,$J8296,$D$19:$D8296,$D8296)&gt;1,"SI","NO")))</f>
        <v/>
      </c>
      <c r="N8296" s="11">
        <f>IF(COUNTA($A8296:$K8296)=0,"",IF(AND($L8296="SI",$M8296="NO"),IFERROR($H8296,0),0))</f>
        <v/>
      </c>
      <c r="O8296" s="9">
        <f>IF(COUNTA($A8296:$K8296)=0,"",IF($M8296="SI","CUFE o factura duplicada dentro del reporte; no se suma dos veces",IF(IFERROR($H8296,0)&lt;=0,"DIAN reporta valor susceptible 0",IF($L8296="NO",IFERROR(LOOKUP(2,1/((LISTS!$M$2:$M$13&lt;&gt;"")*ISNUMBER(SEARCH(LISTS!$M$2:$M$13,$I8296))),LISTS!$O$2:$O$13),"Medio de pago no elegible o no identificado por DIAN"),"Apta automaticamente por pago electronico y base positiva"))))</f>
        <v/>
      </c>
    </row>
    <row r="8297">
      <c r="A8297" s="9" t="n"/>
      <c r="B8297" s="9" t="n"/>
      <c r="C8297" s="12" t="n"/>
      <c r="D8297" s="11" t="n"/>
      <c r="E8297" s="11" t="n"/>
      <c r="F8297" s="11" t="n"/>
      <c r="G8297" s="11" t="n"/>
      <c r="H8297" s="11" t="n"/>
      <c r="I8297" s="9" t="n"/>
      <c r="J8297" s="9" t="n"/>
      <c r="K8297" s="9" t="n"/>
      <c r="L8297" s="9">
        <f>IF(COUNTA($A8297:$K8297)=0,"",IF(AND(IFERROR($H8297,0)&gt;0,LEN(TRIM($K8297&amp;""))&gt;0,IFERROR(LOOKUP(2,1/((LISTS!$M$2:$M$13&lt;&gt;"")*ISNUMBER(SEARCH(LISTS!$M$2:$M$13,$I8297))),LISTS!$N$2:$N$13),"NO")="SI"),"SI","NO"))</f>
        <v/>
      </c>
      <c r="M8297" s="9">
        <f>IF(COUNTA($A8297:$K8297)=0,"",IF($K8297&lt;&gt;"",IF(COUNTIF($K$19:$K8297,$K8297)&gt;1,"SI","NO"),IF(COUNTIFS($A$19:$A8297,$A8297,$C$19:$C8297,$C8297,$J$19:$J8297,$J8297,$D$19:$D8297,$D8297)&gt;1,"SI","NO")))</f>
        <v/>
      </c>
      <c r="N8297" s="11">
        <f>IF(COUNTA($A8297:$K8297)=0,"",IF(AND($L8297="SI",$M8297="NO"),IFERROR($H8297,0),0))</f>
        <v/>
      </c>
      <c r="O8297" s="9">
        <f>IF(COUNTA($A8297:$K8297)=0,"",IF($M8297="SI","CUFE o factura duplicada dentro del reporte; no se suma dos veces",IF(IFERROR($H8297,0)&lt;=0,"DIAN reporta valor susceptible 0",IF($L8297="NO",IFERROR(LOOKUP(2,1/((LISTS!$M$2:$M$13&lt;&gt;"")*ISNUMBER(SEARCH(LISTS!$M$2:$M$13,$I8297))),LISTS!$O$2:$O$13),"Medio de pago no elegible o no identificado por DIAN"),"Apta automaticamente por pago electronico y base positiva"))))</f>
        <v/>
      </c>
    </row>
    <row r="8298">
      <c r="A8298" s="9" t="n"/>
      <c r="B8298" s="9" t="n"/>
      <c r="C8298" s="12" t="n"/>
      <c r="D8298" s="11" t="n"/>
      <c r="E8298" s="11" t="n"/>
      <c r="F8298" s="11" t="n"/>
      <c r="G8298" s="11" t="n"/>
      <c r="H8298" s="11" t="n"/>
      <c r="I8298" s="9" t="n"/>
      <c r="J8298" s="9" t="n"/>
      <c r="K8298" s="9" t="n"/>
      <c r="L8298" s="9">
        <f>IF(COUNTA($A8298:$K8298)=0,"",IF(AND(IFERROR($H8298,0)&gt;0,LEN(TRIM($K8298&amp;""))&gt;0,IFERROR(LOOKUP(2,1/((LISTS!$M$2:$M$13&lt;&gt;"")*ISNUMBER(SEARCH(LISTS!$M$2:$M$13,$I8298))),LISTS!$N$2:$N$13),"NO")="SI"),"SI","NO"))</f>
        <v/>
      </c>
      <c r="M8298" s="9">
        <f>IF(COUNTA($A8298:$K8298)=0,"",IF($K8298&lt;&gt;"",IF(COUNTIF($K$19:$K8298,$K8298)&gt;1,"SI","NO"),IF(COUNTIFS($A$19:$A8298,$A8298,$C$19:$C8298,$C8298,$J$19:$J8298,$J8298,$D$19:$D8298,$D8298)&gt;1,"SI","NO")))</f>
        <v/>
      </c>
      <c r="N8298" s="11">
        <f>IF(COUNTA($A8298:$K8298)=0,"",IF(AND($L8298="SI",$M8298="NO"),IFERROR($H8298,0),0))</f>
        <v/>
      </c>
      <c r="O8298" s="9">
        <f>IF(COUNTA($A8298:$K8298)=0,"",IF($M8298="SI","CUFE o factura duplicada dentro del reporte; no se suma dos veces",IF(IFERROR($H8298,0)&lt;=0,"DIAN reporta valor susceptible 0",IF($L8298="NO",IFERROR(LOOKUP(2,1/((LISTS!$M$2:$M$13&lt;&gt;"")*ISNUMBER(SEARCH(LISTS!$M$2:$M$13,$I8298))),LISTS!$O$2:$O$13),"Medio de pago no elegible o no identificado por DIAN"),"Apta automaticamente por pago electronico y base positiva"))))</f>
        <v/>
      </c>
    </row>
    <row r="8299">
      <c r="A8299" s="9" t="n"/>
      <c r="B8299" s="9" t="n"/>
      <c r="C8299" s="12" t="n"/>
      <c r="D8299" s="11" t="n"/>
      <c r="E8299" s="11" t="n"/>
      <c r="F8299" s="11" t="n"/>
      <c r="G8299" s="11" t="n"/>
      <c r="H8299" s="11" t="n"/>
      <c r="I8299" s="9" t="n"/>
      <c r="J8299" s="9" t="n"/>
      <c r="K8299" s="9" t="n"/>
      <c r="L8299" s="9">
        <f>IF(COUNTA($A8299:$K8299)=0,"",IF(AND(IFERROR($H8299,0)&gt;0,LEN(TRIM($K8299&amp;""))&gt;0,IFERROR(LOOKUP(2,1/((LISTS!$M$2:$M$13&lt;&gt;"")*ISNUMBER(SEARCH(LISTS!$M$2:$M$13,$I8299))),LISTS!$N$2:$N$13),"NO")="SI"),"SI","NO"))</f>
        <v/>
      </c>
      <c r="M8299" s="9">
        <f>IF(COUNTA($A8299:$K8299)=0,"",IF($K8299&lt;&gt;"",IF(COUNTIF($K$19:$K8299,$K8299)&gt;1,"SI","NO"),IF(COUNTIFS($A$19:$A8299,$A8299,$C$19:$C8299,$C8299,$J$19:$J8299,$J8299,$D$19:$D8299,$D8299)&gt;1,"SI","NO")))</f>
        <v/>
      </c>
      <c r="N8299" s="11">
        <f>IF(COUNTA($A8299:$K8299)=0,"",IF(AND($L8299="SI",$M8299="NO"),IFERROR($H8299,0),0))</f>
        <v/>
      </c>
      <c r="O8299" s="9">
        <f>IF(COUNTA($A8299:$K8299)=0,"",IF($M8299="SI","CUFE o factura duplicada dentro del reporte; no se suma dos veces",IF(IFERROR($H8299,0)&lt;=0,"DIAN reporta valor susceptible 0",IF($L8299="NO",IFERROR(LOOKUP(2,1/((LISTS!$M$2:$M$13&lt;&gt;"")*ISNUMBER(SEARCH(LISTS!$M$2:$M$13,$I8299))),LISTS!$O$2:$O$13),"Medio de pago no elegible o no identificado por DIAN"),"Apta automaticamente por pago electronico y base positiva"))))</f>
        <v/>
      </c>
    </row>
    <row r="8300">
      <c r="A8300" s="9" t="n"/>
      <c r="B8300" s="9" t="n"/>
      <c r="C8300" s="12" t="n"/>
      <c r="D8300" s="11" t="n"/>
      <c r="E8300" s="11" t="n"/>
      <c r="F8300" s="11" t="n"/>
      <c r="G8300" s="11" t="n"/>
      <c r="H8300" s="11" t="n"/>
      <c r="I8300" s="9" t="n"/>
      <c r="J8300" s="9" t="n"/>
      <c r="K8300" s="9" t="n"/>
      <c r="L8300" s="9">
        <f>IF(COUNTA($A8300:$K8300)=0,"",IF(AND(IFERROR($H8300,0)&gt;0,LEN(TRIM($K8300&amp;""))&gt;0,IFERROR(LOOKUP(2,1/((LISTS!$M$2:$M$13&lt;&gt;"")*ISNUMBER(SEARCH(LISTS!$M$2:$M$13,$I8300))),LISTS!$N$2:$N$13),"NO")="SI"),"SI","NO"))</f>
        <v/>
      </c>
      <c r="M8300" s="9">
        <f>IF(COUNTA($A8300:$K8300)=0,"",IF($K8300&lt;&gt;"",IF(COUNTIF($K$19:$K8300,$K8300)&gt;1,"SI","NO"),IF(COUNTIFS($A$19:$A8300,$A8300,$C$19:$C8300,$C8300,$J$19:$J8300,$J8300,$D$19:$D8300,$D8300)&gt;1,"SI","NO")))</f>
        <v/>
      </c>
      <c r="N8300" s="11">
        <f>IF(COUNTA($A8300:$K8300)=0,"",IF(AND($L8300="SI",$M8300="NO"),IFERROR($H8300,0),0))</f>
        <v/>
      </c>
      <c r="O8300" s="9">
        <f>IF(COUNTA($A8300:$K8300)=0,"",IF($M8300="SI","CUFE o factura duplicada dentro del reporte; no se suma dos veces",IF(IFERROR($H8300,0)&lt;=0,"DIAN reporta valor susceptible 0",IF($L8300="NO",IFERROR(LOOKUP(2,1/((LISTS!$M$2:$M$13&lt;&gt;"")*ISNUMBER(SEARCH(LISTS!$M$2:$M$13,$I8300))),LISTS!$O$2:$O$13),"Medio de pago no elegible o no identificado por DIAN"),"Apta automaticamente por pago electronico y base positiva"))))</f>
        <v/>
      </c>
    </row>
    <row r="8301">
      <c r="A8301" s="9" t="n"/>
      <c r="B8301" s="9" t="n"/>
      <c r="C8301" s="12" t="n"/>
      <c r="D8301" s="11" t="n"/>
      <c r="E8301" s="11" t="n"/>
      <c r="F8301" s="11" t="n"/>
      <c r="G8301" s="11" t="n"/>
      <c r="H8301" s="11" t="n"/>
      <c r="I8301" s="9" t="n"/>
      <c r="J8301" s="9" t="n"/>
      <c r="K8301" s="9" t="n"/>
      <c r="L8301" s="9">
        <f>IF(COUNTA($A8301:$K8301)=0,"",IF(AND(IFERROR($H8301,0)&gt;0,LEN(TRIM($K8301&amp;""))&gt;0,IFERROR(LOOKUP(2,1/((LISTS!$M$2:$M$13&lt;&gt;"")*ISNUMBER(SEARCH(LISTS!$M$2:$M$13,$I8301))),LISTS!$N$2:$N$13),"NO")="SI"),"SI","NO"))</f>
        <v/>
      </c>
      <c r="M8301" s="9">
        <f>IF(COUNTA($A8301:$K8301)=0,"",IF($K8301&lt;&gt;"",IF(COUNTIF($K$19:$K8301,$K8301)&gt;1,"SI","NO"),IF(COUNTIFS($A$19:$A8301,$A8301,$C$19:$C8301,$C8301,$J$19:$J8301,$J8301,$D$19:$D8301,$D8301)&gt;1,"SI","NO")))</f>
        <v/>
      </c>
      <c r="N8301" s="11">
        <f>IF(COUNTA($A8301:$K8301)=0,"",IF(AND($L8301="SI",$M8301="NO"),IFERROR($H8301,0),0))</f>
        <v/>
      </c>
      <c r="O8301" s="9">
        <f>IF(COUNTA($A8301:$K8301)=0,"",IF($M8301="SI","CUFE o factura duplicada dentro del reporte; no se suma dos veces",IF(IFERROR($H8301,0)&lt;=0,"DIAN reporta valor susceptible 0",IF($L8301="NO",IFERROR(LOOKUP(2,1/((LISTS!$M$2:$M$13&lt;&gt;"")*ISNUMBER(SEARCH(LISTS!$M$2:$M$13,$I8301))),LISTS!$O$2:$O$13),"Medio de pago no elegible o no identificado por DIAN"),"Apta automaticamente por pago electronico y base positiva"))))</f>
        <v/>
      </c>
    </row>
    <row r="8302">
      <c r="A8302" s="9" t="n"/>
      <c r="B8302" s="9" t="n"/>
      <c r="C8302" s="12" t="n"/>
      <c r="D8302" s="11" t="n"/>
      <c r="E8302" s="11" t="n"/>
      <c r="F8302" s="11" t="n"/>
      <c r="G8302" s="11" t="n"/>
      <c r="H8302" s="11" t="n"/>
      <c r="I8302" s="9" t="n"/>
      <c r="J8302" s="9" t="n"/>
      <c r="K8302" s="9" t="n"/>
      <c r="L8302" s="9">
        <f>IF(COUNTA($A8302:$K8302)=0,"",IF(AND(IFERROR($H8302,0)&gt;0,LEN(TRIM($K8302&amp;""))&gt;0,IFERROR(LOOKUP(2,1/((LISTS!$M$2:$M$13&lt;&gt;"")*ISNUMBER(SEARCH(LISTS!$M$2:$M$13,$I8302))),LISTS!$N$2:$N$13),"NO")="SI"),"SI","NO"))</f>
        <v/>
      </c>
      <c r="M8302" s="9">
        <f>IF(COUNTA($A8302:$K8302)=0,"",IF($K8302&lt;&gt;"",IF(COUNTIF($K$19:$K8302,$K8302)&gt;1,"SI","NO"),IF(COUNTIFS($A$19:$A8302,$A8302,$C$19:$C8302,$C8302,$J$19:$J8302,$J8302,$D$19:$D8302,$D8302)&gt;1,"SI","NO")))</f>
        <v/>
      </c>
      <c r="N8302" s="11">
        <f>IF(COUNTA($A8302:$K8302)=0,"",IF(AND($L8302="SI",$M8302="NO"),IFERROR($H8302,0),0))</f>
        <v/>
      </c>
      <c r="O8302" s="9">
        <f>IF(COUNTA($A8302:$K8302)=0,"",IF($M8302="SI","CUFE o factura duplicada dentro del reporte; no se suma dos veces",IF(IFERROR($H8302,0)&lt;=0,"DIAN reporta valor susceptible 0",IF($L8302="NO",IFERROR(LOOKUP(2,1/((LISTS!$M$2:$M$13&lt;&gt;"")*ISNUMBER(SEARCH(LISTS!$M$2:$M$13,$I8302))),LISTS!$O$2:$O$13),"Medio de pago no elegible o no identificado por DIAN"),"Apta automaticamente por pago electronico y base positiva"))))</f>
        <v/>
      </c>
    </row>
    <row r="8303">
      <c r="A8303" s="9" t="n"/>
      <c r="B8303" s="9" t="n"/>
      <c r="C8303" s="12" t="n"/>
      <c r="D8303" s="11" t="n"/>
      <c r="E8303" s="11" t="n"/>
      <c r="F8303" s="11" t="n"/>
      <c r="G8303" s="11" t="n"/>
      <c r="H8303" s="11" t="n"/>
      <c r="I8303" s="9" t="n"/>
      <c r="J8303" s="9" t="n"/>
      <c r="K8303" s="9" t="n"/>
      <c r="L8303" s="9">
        <f>IF(COUNTA($A8303:$K8303)=0,"",IF(AND(IFERROR($H8303,0)&gt;0,LEN(TRIM($K8303&amp;""))&gt;0,IFERROR(LOOKUP(2,1/((LISTS!$M$2:$M$13&lt;&gt;"")*ISNUMBER(SEARCH(LISTS!$M$2:$M$13,$I8303))),LISTS!$N$2:$N$13),"NO")="SI"),"SI","NO"))</f>
        <v/>
      </c>
      <c r="M8303" s="9">
        <f>IF(COUNTA($A8303:$K8303)=0,"",IF($K8303&lt;&gt;"",IF(COUNTIF($K$19:$K8303,$K8303)&gt;1,"SI","NO"),IF(COUNTIFS($A$19:$A8303,$A8303,$C$19:$C8303,$C8303,$J$19:$J8303,$J8303,$D$19:$D8303,$D8303)&gt;1,"SI","NO")))</f>
        <v/>
      </c>
      <c r="N8303" s="11">
        <f>IF(COUNTA($A8303:$K8303)=0,"",IF(AND($L8303="SI",$M8303="NO"),IFERROR($H8303,0),0))</f>
        <v/>
      </c>
      <c r="O8303" s="9">
        <f>IF(COUNTA($A8303:$K8303)=0,"",IF($M8303="SI","CUFE o factura duplicada dentro del reporte; no se suma dos veces",IF(IFERROR($H8303,0)&lt;=0,"DIAN reporta valor susceptible 0",IF($L8303="NO",IFERROR(LOOKUP(2,1/((LISTS!$M$2:$M$13&lt;&gt;"")*ISNUMBER(SEARCH(LISTS!$M$2:$M$13,$I8303))),LISTS!$O$2:$O$13),"Medio de pago no elegible o no identificado por DIAN"),"Apta automaticamente por pago electronico y base positiva"))))</f>
        <v/>
      </c>
    </row>
    <row r="8304">
      <c r="A8304" s="9" t="n"/>
      <c r="B8304" s="9" t="n"/>
      <c r="C8304" s="12" t="n"/>
      <c r="D8304" s="11" t="n"/>
      <c r="E8304" s="11" t="n"/>
      <c r="F8304" s="11" t="n"/>
      <c r="G8304" s="11" t="n"/>
      <c r="H8304" s="11" t="n"/>
      <c r="I8304" s="9" t="n"/>
      <c r="J8304" s="9" t="n"/>
      <c r="K8304" s="9" t="n"/>
      <c r="L8304" s="9">
        <f>IF(COUNTA($A8304:$K8304)=0,"",IF(AND(IFERROR($H8304,0)&gt;0,LEN(TRIM($K8304&amp;""))&gt;0,IFERROR(LOOKUP(2,1/((LISTS!$M$2:$M$13&lt;&gt;"")*ISNUMBER(SEARCH(LISTS!$M$2:$M$13,$I8304))),LISTS!$N$2:$N$13),"NO")="SI"),"SI","NO"))</f>
        <v/>
      </c>
      <c r="M8304" s="9">
        <f>IF(COUNTA($A8304:$K8304)=0,"",IF($K8304&lt;&gt;"",IF(COUNTIF($K$19:$K8304,$K8304)&gt;1,"SI","NO"),IF(COUNTIFS($A$19:$A8304,$A8304,$C$19:$C8304,$C8304,$J$19:$J8304,$J8304,$D$19:$D8304,$D8304)&gt;1,"SI","NO")))</f>
        <v/>
      </c>
      <c r="N8304" s="11">
        <f>IF(COUNTA($A8304:$K8304)=0,"",IF(AND($L8304="SI",$M8304="NO"),IFERROR($H8304,0),0))</f>
        <v/>
      </c>
      <c r="O8304" s="9">
        <f>IF(COUNTA($A8304:$K8304)=0,"",IF($M8304="SI","CUFE o factura duplicada dentro del reporte; no se suma dos veces",IF(IFERROR($H8304,0)&lt;=0,"DIAN reporta valor susceptible 0",IF($L8304="NO",IFERROR(LOOKUP(2,1/((LISTS!$M$2:$M$13&lt;&gt;"")*ISNUMBER(SEARCH(LISTS!$M$2:$M$13,$I8304))),LISTS!$O$2:$O$13),"Medio de pago no elegible o no identificado por DIAN"),"Apta automaticamente por pago electronico y base positiva"))))</f>
        <v/>
      </c>
    </row>
    <row r="8305">
      <c r="A8305" s="9" t="n"/>
      <c r="B8305" s="9" t="n"/>
      <c r="C8305" s="12" t="n"/>
      <c r="D8305" s="11" t="n"/>
      <c r="E8305" s="11" t="n"/>
      <c r="F8305" s="11" t="n"/>
      <c r="G8305" s="11" t="n"/>
      <c r="H8305" s="11" t="n"/>
      <c r="I8305" s="9" t="n"/>
      <c r="J8305" s="9" t="n"/>
      <c r="K8305" s="9" t="n"/>
      <c r="L8305" s="9">
        <f>IF(COUNTA($A8305:$K8305)=0,"",IF(AND(IFERROR($H8305,0)&gt;0,LEN(TRIM($K8305&amp;""))&gt;0,IFERROR(LOOKUP(2,1/((LISTS!$M$2:$M$13&lt;&gt;"")*ISNUMBER(SEARCH(LISTS!$M$2:$M$13,$I8305))),LISTS!$N$2:$N$13),"NO")="SI"),"SI","NO"))</f>
        <v/>
      </c>
      <c r="M8305" s="9">
        <f>IF(COUNTA($A8305:$K8305)=0,"",IF($K8305&lt;&gt;"",IF(COUNTIF($K$19:$K8305,$K8305)&gt;1,"SI","NO"),IF(COUNTIFS($A$19:$A8305,$A8305,$C$19:$C8305,$C8305,$J$19:$J8305,$J8305,$D$19:$D8305,$D8305)&gt;1,"SI","NO")))</f>
        <v/>
      </c>
      <c r="N8305" s="11">
        <f>IF(COUNTA($A8305:$K8305)=0,"",IF(AND($L8305="SI",$M8305="NO"),IFERROR($H8305,0),0))</f>
        <v/>
      </c>
      <c r="O8305" s="9">
        <f>IF(COUNTA($A8305:$K8305)=0,"",IF($M8305="SI","CUFE o factura duplicada dentro del reporte; no se suma dos veces",IF(IFERROR($H8305,0)&lt;=0,"DIAN reporta valor susceptible 0",IF($L8305="NO",IFERROR(LOOKUP(2,1/((LISTS!$M$2:$M$13&lt;&gt;"")*ISNUMBER(SEARCH(LISTS!$M$2:$M$13,$I8305))),LISTS!$O$2:$O$13),"Medio de pago no elegible o no identificado por DIAN"),"Apta automaticamente por pago electronico y base positiva"))))</f>
        <v/>
      </c>
    </row>
    <row r="8306">
      <c r="A8306" s="9" t="n"/>
      <c r="B8306" s="9" t="n"/>
      <c r="C8306" s="12" t="n"/>
      <c r="D8306" s="11" t="n"/>
      <c r="E8306" s="11" t="n"/>
      <c r="F8306" s="11" t="n"/>
      <c r="G8306" s="11" t="n"/>
      <c r="H8306" s="11" t="n"/>
      <c r="I8306" s="9" t="n"/>
      <c r="J8306" s="9" t="n"/>
      <c r="K8306" s="9" t="n"/>
      <c r="L8306" s="9">
        <f>IF(COUNTA($A8306:$K8306)=0,"",IF(AND(IFERROR($H8306,0)&gt;0,LEN(TRIM($K8306&amp;""))&gt;0,IFERROR(LOOKUP(2,1/((LISTS!$M$2:$M$13&lt;&gt;"")*ISNUMBER(SEARCH(LISTS!$M$2:$M$13,$I8306))),LISTS!$N$2:$N$13),"NO")="SI"),"SI","NO"))</f>
        <v/>
      </c>
      <c r="M8306" s="9">
        <f>IF(COUNTA($A8306:$K8306)=0,"",IF($K8306&lt;&gt;"",IF(COUNTIF($K$19:$K8306,$K8306)&gt;1,"SI","NO"),IF(COUNTIFS($A$19:$A8306,$A8306,$C$19:$C8306,$C8306,$J$19:$J8306,$J8306,$D$19:$D8306,$D8306)&gt;1,"SI","NO")))</f>
        <v/>
      </c>
      <c r="N8306" s="11">
        <f>IF(COUNTA($A8306:$K8306)=0,"",IF(AND($L8306="SI",$M8306="NO"),IFERROR($H8306,0),0))</f>
        <v/>
      </c>
      <c r="O8306" s="9">
        <f>IF(COUNTA($A8306:$K8306)=0,"",IF($M8306="SI","CUFE o factura duplicada dentro del reporte; no se suma dos veces",IF(IFERROR($H8306,0)&lt;=0,"DIAN reporta valor susceptible 0",IF($L8306="NO",IFERROR(LOOKUP(2,1/((LISTS!$M$2:$M$13&lt;&gt;"")*ISNUMBER(SEARCH(LISTS!$M$2:$M$13,$I8306))),LISTS!$O$2:$O$13),"Medio de pago no elegible o no identificado por DIAN"),"Apta automaticamente por pago electronico y base positiva"))))</f>
        <v/>
      </c>
    </row>
    <row r="8307">
      <c r="A8307" s="9" t="n"/>
      <c r="B8307" s="9" t="n"/>
      <c r="C8307" s="12" t="n"/>
      <c r="D8307" s="11" t="n"/>
      <c r="E8307" s="11" t="n"/>
      <c r="F8307" s="11" t="n"/>
      <c r="G8307" s="11" t="n"/>
      <c r="H8307" s="11" t="n"/>
      <c r="I8307" s="9" t="n"/>
      <c r="J8307" s="9" t="n"/>
      <c r="K8307" s="9" t="n"/>
      <c r="L8307" s="9">
        <f>IF(COUNTA($A8307:$K8307)=0,"",IF(AND(IFERROR($H8307,0)&gt;0,LEN(TRIM($K8307&amp;""))&gt;0,IFERROR(LOOKUP(2,1/((LISTS!$M$2:$M$13&lt;&gt;"")*ISNUMBER(SEARCH(LISTS!$M$2:$M$13,$I8307))),LISTS!$N$2:$N$13),"NO")="SI"),"SI","NO"))</f>
        <v/>
      </c>
      <c r="M8307" s="9">
        <f>IF(COUNTA($A8307:$K8307)=0,"",IF($K8307&lt;&gt;"",IF(COUNTIF($K$19:$K8307,$K8307)&gt;1,"SI","NO"),IF(COUNTIFS($A$19:$A8307,$A8307,$C$19:$C8307,$C8307,$J$19:$J8307,$J8307,$D$19:$D8307,$D8307)&gt;1,"SI","NO")))</f>
        <v/>
      </c>
      <c r="N8307" s="11">
        <f>IF(COUNTA($A8307:$K8307)=0,"",IF(AND($L8307="SI",$M8307="NO"),IFERROR($H8307,0),0))</f>
        <v/>
      </c>
      <c r="O8307" s="9">
        <f>IF(COUNTA($A8307:$K8307)=0,"",IF($M8307="SI","CUFE o factura duplicada dentro del reporte; no se suma dos veces",IF(IFERROR($H8307,0)&lt;=0,"DIAN reporta valor susceptible 0",IF($L8307="NO",IFERROR(LOOKUP(2,1/((LISTS!$M$2:$M$13&lt;&gt;"")*ISNUMBER(SEARCH(LISTS!$M$2:$M$13,$I8307))),LISTS!$O$2:$O$13),"Medio de pago no elegible o no identificado por DIAN"),"Apta automaticamente por pago electronico y base positiva"))))</f>
        <v/>
      </c>
    </row>
    <row r="8308">
      <c r="A8308" s="9" t="n"/>
      <c r="B8308" s="9" t="n"/>
      <c r="C8308" s="12" t="n"/>
      <c r="D8308" s="11" t="n"/>
      <c r="E8308" s="11" t="n"/>
      <c r="F8308" s="11" t="n"/>
      <c r="G8308" s="11" t="n"/>
      <c r="H8308" s="11" t="n"/>
      <c r="I8308" s="9" t="n"/>
      <c r="J8308" s="9" t="n"/>
      <c r="K8308" s="9" t="n"/>
      <c r="L8308" s="9">
        <f>IF(COUNTA($A8308:$K8308)=0,"",IF(AND(IFERROR($H8308,0)&gt;0,LEN(TRIM($K8308&amp;""))&gt;0,IFERROR(LOOKUP(2,1/((LISTS!$M$2:$M$13&lt;&gt;"")*ISNUMBER(SEARCH(LISTS!$M$2:$M$13,$I8308))),LISTS!$N$2:$N$13),"NO")="SI"),"SI","NO"))</f>
        <v/>
      </c>
      <c r="M8308" s="9">
        <f>IF(COUNTA($A8308:$K8308)=0,"",IF($K8308&lt;&gt;"",IF(COUNTIF($K$19:$K8308,$K8308)&gt;1,"SI","NO"),IF(COUNTIFS($A$19:$A8308,$A8308,$C$19:$C8308,$C8308,$J$19:$J8308,$J8308,$D$19:$D8308,$D8308)&gt;1,"SI","NO")))</f>
        <v/>
      </c>
      <c r="N8308" s="11">
        <f>IF(COUNTA($A8308:$K8308)=0,"",IF(AND($L8308="SI",$M8308="NO"),IFERROR($H8308,0),0))</f>
        <v/>
      </c>
      <c r="O8308" s="9">
        <f>IF(COUNTA($A8308:$K8308)=0,"",IF($M8308="SI","CUFE o factura duplicada dentro del reporte; no se suma dos veces",IF(IFERROR($H8308,0)&lt;=0,"DIAN reporta valor susceptible 0",IF($L8308="NO",IFERROR(LOOKUP(2,1/((LISTS!$M$2:$M$13&lt;&gt;"")*ISNUMBER(SEARCH(LISTS!$M$2:$M$13,$I8308))),LISTS!$O$2:$O$13),"Medio de pago no elegible o no identificado por DIAN"),"Apta automaticamente por pago electronico y base positiva"))))</f>
        <v/>
      </c>
    </row>
    <row r="8309">
      <c r="A8309" s="9" t="n"/>
      <c r="B8309" s="9" t="n"/>
      <c r="C8309" s="12" t="n"/>
      <c r="D8309" s="11" t="n"/>
      <c r="E8309" s="11" t="n"/>
      <c r="F8309" s="11" t="n"/>
      <c r="G8309" s="11" t="n"/>
      <c r="H8309" s="11" t="n"/>
      <c r="I8309" s="9" t="n"/>
      <c r="J8309" s="9" t="n"/>
      <c r="K8309" s="9" t="n"/>
      <c r="L8309" s="9">
        <f>IF(COUNTA($A8309:$K8309)=0,"",IF(AND(IFERROR($H8309,0)&gt;0,LEN(TRIM($K8309&amp;""))&gt;0,IFERROR(LOOKUP(2,1/((LISTS!$M$2:$M$13&lt;&gt;"")*ISNUMBER(SEARCH(LISTS!$M$2:$M$13,$I8309))),LISTS!$N$2:$N$13),"NO")="SI"),"SI","NO"))</f>
        <v/>
      </c>
      <c r="M8309" s="9">
        <f>IF(COUNTA($A8309:$K8309)=0,"",IF($K8309&lt;&gt;"",IF(COUNTIF($K$19:$K8309,$K8309)&gt;1,"SI","NO"),IF(COUNTIFS($A$19:$A8309,$A8309,$C$19:$C8309,$C8309,$J$19:$J8309,$J8309,$D$19:$D8309,$D8309)&gt;1,"SI","NO")))</f>
        <v/>
      </c>
      <c r="N8309" s="11">
        <f>IF(COUNTA($A8309:$K8309)=0,"",IF(AND($L8309="SI",$M8309="NO"),IFERROR($H8309,0),0))</f>
        <v/>
      </c>
      <c r="O8309" s="9">
        <f>IF(COUNTA($A8309:$K8309)=0,"",IF($M8309="SI","CUFE o factura duplicada dentro del reporte; no se suma dos veces",IF(IFERROR($H8309,0)&lt;=0,"DIAN reporta valor susceptible 0",IF($L8309="NO",IFERROR(LOOKUP(2,1/((LISTS!$M$2:$M$13&lt;&gt;"")*ISNUMBER(SEARCH(LISTS!$M$2:$M$13,$I8309))),LISTS!$O$2:$O$13),"Medio de pago no elegible o no identificado por DIAN"),"Apta automaticamente por pago electronico y base positiva"))))</f>
        <v/>
      </c>
    </row>
    <row r="8310">
      <c r="A8310" s="9" t="n"/>
      <c r="B8310" s="9" t="n"/>
      <c r="C8310" s="12" t="n"/>
      <c r="D8310" s="11" t="n"/>
      <c r="E8310" s="11" t="n"/>
      <c r="F8310" s="11" t="n"/>
      <c r="G8310" s="11" t="n"/>
      <c r="H8310" s="11" t="n"/>
      <c r="I8310" s="9" t="n"/>
      <c r="J8310" s="9" t="n"/>
      <c r="K8310" s="9" t="n"/>
      <c r="L8310" s="9">
        <f>IF(COUNTA($A8310:$K8310)=0,"",IF(AND(IFERROR($H8310,0)&gt;0,LEN(TRIM($K8310&amp;""))&gt;0,IFERROR(LOOKUP(2,1/((LISTS!$M$2:$M$13&lt;&gt;"")*ISNUMBER(SEARCH(LISTS!$M$2:$M$13,$I8310))),LISTS!$N$2:$N$13),"NO")="SI"),"SI","NO"))</f>
        <v/>
      </c>
      <c r="M8310" s="9">
        <f>IF(COUNTA($A8310:$K8310)=0,"",IF($K8310&lt;&gt;"",IF(COUNTIF($K$19:$K8310,$K8310)&gt;1,"SI","NO"),IF(COUNTIFS($A$19:$A8310,$A8310,$C$19:$C8310,$C8310,$J$19:$J8310,$J8310,$D$19:$D8310,$D8310)&gt;1,"SI","NO")))</f>
        <v/>
      </c>
      <c r="N8310" s="11">
        <f>IF(COUNTA($A8310:$K8310)=0,"",IF(AND($L8310="SI",$M8310="NO"),IFERROR($H8310,0),0))</f>
        <v/>
      </c>
      <c r="O8310" s="9">
        <f>IF(COUNTA($A8310:$K8310)=0,"",IF($M8310="SI","CUFE o factura duplicada dentro del reporte; no se suma dos veces",IF(IFERROR($H8310,0)&lt;=0,"DIAN reporta valor susceptible 0",IF($L8310="NO",IFERROR(LOOKUP(2,1/((LISTS!$M$2:$M$13&lt;&gt;"")*ISNUMBER(SEARCH(LISTS!$M$2:$M$13,$I8310))),LISTS!$O$2:$O$13),"Medio de pago no elegible o no identificado por DIAN"),"Apta automaticamente por pago electronico y base positiva"))))</f>
        <v/>
      </c>
    </row>
    <row r="8311">
      <c r="A8311" s="9" t="n"/>
      <c r="B8311" s="9" t="n"/>
      <c r="C8311" s="12" t="n"/>
      <c r="D8311" s="11" t="n"/>
      <c r="E8311" s="11" t="n"/>
      <c r="F8311" s="11" t="n"/>
      <c r="G8311" s="11" t="n"/>
      <c r="H8311" s="11" t="n"/>
      <c r="I8311" s="9" t="n"/>
      <c r="J8311" s="9" t="n"/>
      <c r="K8311" s="9" t="n"/>
      <c r="L8311" s="9">
        <f>IF(COUNTA($A8311:$K8311)=0,"",IF(AND(IFERROR($H8311,0)&gt;0,LEN(TRIM($K8311&amp;""))&gt;0,IFERROR(LOOKUP(2,1/((LISTS!$M$2:$M$13&lt;&gt;"")*ISNUMBER(SEARCH(LISTS!$M$2:$M$13,$I8311))),LISTS!$N$2:$N$13),"NO")="SI"),"SI","NO"))</f>
        <v/>
      </c>
      <c r="M8311" s="9">
        <f>IF(COUNTA($A8311:$K8311)=0,"",IF($K8311&lt;&gt;"",IF(COUNTIF($K$19:$K8311,$K8311)&gt;1,"SI","NO"),IF(COUNTIFS($A$19:$A8311,$A8311,$C$19:$C8311,$C8311,$J$19:$J8311,$J8311,$D$19:$D8311,$D8311)&gt;1,"SI","NO")))</f>
        <v/>
      </c>
      <c r="N8311" s="11">
        <f>IF(COUNTA($A8311:$K8311)=0,"",IF(AND($L8311="SI",$M8311="NO"),IFERROR($H8311,0),0))</f>
        <v/>
      </c>
      <c r="O8311" s="9">
        <f>IF(COUNTA($A8311:$K8311)=0,"",IF($M8311="SI","CUFE o factura duplicada dentro del reporte; no se suma dos veces",IF(IFERROR($H8311,0)&lt;=0,"DIAN reporta valor susceptible 0",IF($L8311="NO",IFERROR(LOOKUP(2,1/((LISTS!$M$2:$M$13&lt;&gt;"")*ISNUMBER(SEARCH(LISTS!$M$2:$M$13,$I8311))),LISTS!$O$2:$O$13),"Medio de pago no elegible o no identificado por DIAN"),"Apta automaticamente por pago electronico y base positiva"))))</f>
        <v/>
      </c>
    </row>
    <row r="8312">
      <c r="A8312" s="9" t="n"/>
      <c r="B8312" s="9" t="n"/>
      <c r="C8312" s="12" t="n"/>
      <c r="D8312" s="11" t="n"/>
      <c r="E8312" s="11" t="n"/>
      <c r="F8312" s="11" t="n"/>
      <c r="G8312" s="11" t="n"/>
      <c r="H8312" s="11" t="n"/>
      <c r="I8312" s="9" t="n"/>
      <c r="J8312" s="9" t="n"/>
      <c r="K8312" s="9" t="n"/>
      <c r="L8312" s="9">
        <f>IF(COUNTA($A8312:$K8312)=0,"",IF(AND(IFERROR($H8312,0)&gt;0,LEN(TRIM($K8312&amp;""))&gt;0,IFERROR(LOOKUP(2,1/((LISTS!$M$2:$M$13&lt;&gt;"")*ISNUMBER(SEARCH(LISTS!$M$2:$M$13,$I8312))),LISTS!$N$2:$N$13),"NO")="SI"),"SI","NO"))</f>
        <v/>
      </c>
      <c r="M8312" s="9">
        <f>IF(COUNTA($A8312:$K8312)=0,"",IF($K8312&lt;&gt;"",IF(COUNTIF($K$19:$K8312,$K8312)&gt;1,"SI","NO"),IF(COUNTIFS($A$19:$A8312,$A8312,$C$19:$C8312,$C8312,$J$19:$J8312,$J8312,$D$19:$D8312,$D8312)&gt;1,"SI","NO")))</f>
        <v/>
      </c>
      <c r="N8312" s="11">
        <f>IF(COUNTA($A8312:$K8312)=0,"",IF(AND($L8312="SI",$M8312="NO"),IFERROR($H8312,0),0))</f>
        <v/>
      </c>
      <c r="O8312" s="9">
        <f>IF(COUNTA($A8312:$K8312)=0,"",IF($M8312="SI","CUFE o factura duplicada dentro del reporte; no se suma dos veces",IF(IFERROR($H8312,0)&lt;=0,"DIAN reporta valor susceptible 0",IF($L8312="NO",IFERROR(LOOKUP(2,1/((LISTS!$M$2:$M$13&lt;&gt;"")*ISNUMBER(SEARCH(LISTS!$M$2:$M$13,$I8312))),LISTS!$O$2:$O$13),"Medio de pago no elegible o no identificado por DIAN"),"Apta automaticamente por pago electronico y base positiva"))))</f>
        <v/>
      </c>
    </row>
    <row r="8313">
      <c r="A8313" s="9" t="n"/>
      <c r="B8313" s="9" t="n"/>
      <c r="C8313" s="12" t="n"/>
      <c r="D8313" s="11" t="n"/>
      <c r="E8313" s="11" t="n"/>
      <c r="F8313" s="11" t="n"/>
      <c r="G8313" s="11" t="n"/>
      <c r="H8313" s="11" t="n"/>
      <c r="I8313" s="9" t="n"/>
      <c r="J8313" s="9" t="n"/>
      <c r="K8313" s="9" t="n"/>
      <c r="L8313" s="9">
        <f>IF(COUNTA($A8313:$K8313)=0,"",IF(AND(IFERROR($H8313,0)&gt;0,LEN(TRIM($K8313&amp;""))&gt;0,IFERROR(LOOKUP(2,1/((LISTS!$M$2:$M$13&lt;&gt;"")*ISNUMBER(SEARCH(LISTS!$M$2:$M$13,$I8313))),LISTS!$N$2:$N$13),"NO")="SI"),"SI","NO"))</f>
        <v/>
      </c>
      <c r="M8313" s="9">
        <f>IF(COUNTA($A8313:$K8313)=0,"",IF($K8313&lt;&gt;"",IF(COUNTIF($K$19:$K8313,$K8313)&gt;1,"SI","NO"),IF(COUNTIFS($A$19:$A8313,$A8313,$C$19:$C8313,$C8313,$J$19:$J8313,$J8313,$D$19:$D8313,$D8313)&gt;1,"SI","NO")))</f>
        <v/>
      </c>
      <c r="N8313" s="11">
        <f>IF(COUNTA($A8313:$K8313)=0,"",IF(AND($L8313="SI",$M8313="NO"),IFERROR($H8313,0),0))</f>
        <v/>
      </c>
      <c r="O8313" s="9">
        <f>IF(COUNTA($A8313:$K8313)=0,"",IF($M8313="SI","CUFE o factura duplicada dentro del reporte; no se suma dos veces",IF(IFERROR($H8313,0)&lt;=0,"DIAN reporta valor susceptible 0",IF($L8313="NO",IFERROR(LOOKUP(2,1/((LISTS!$M$2:$M$13&lt;&gt;"")*ISNUMBER(SEARCH(LISTS!$M$2:$M$13,$I8313))),LISTS!$O$2:$O$13),"Medio de pago no elegible o no identificado por DIAN"),"Apta automaticamente por pago electronico y base positiva"))))</f>
        <v/>
      </c>
    </row>
    <row r="8314">
      <c r="A8314" s="9" t="n"/>
      <c r="B8314" s="9" t="n"/>
      <c r="C8314" s="12" t="n"/>
      <c r="D8314" s="11" t="n"/>
      <c r="E8314" s="11" t="n"/>
      <c r="F8314" s="11" t="n"/>
      <c r="G8314" s="11" t="n"/>
      <c r="H8314" s="11" t="n"/>
      <c r="I8314" s="9" t="n"/>
      <c r="J8314" s="9" t="n"/>
      <c r="K8314" s="9" t="n"/>
      <c r="L8314" s="9">
        <f>IF(COUNTA($A8314:$K8314)=0,"",IF(AND(IFERROR($H8314,0)&gt;0,LEN(TRIM($K8314&amp;""))&gt;0,IFERROR(LOOKUP(2,1/((LISTS!$M$2:$M$13&lt;&gt;"")*ISNUMBER(SEARCH(LISTS!$M$2:$M$13,$I8314))),LISTS!$N$2:$N$13),"NO")="SI"),"SI","NO"))</f>
        <v/>
      </c>
      <c r="M8314" s="9">
        <f>IF(COUNTA($A8314:$K8314)=0,"",IF($K8314&lt;&gt;"",IF(COUNTIF($K$19:$K8314,$K8314)&gt;1,"SI","NO"),IF(COUNTIFS($A$19:$A8314,$A8314,$C$19:$C8314,$C8314,$J$19:$J8314,$J8314,$D$19:$D8314,$D8314)&gt;1,"SI","NO")))</f>
        <v/>
      </c>
      <c r="N8314" s="11">
        <f>IF(COUNTA($A8314:$K8314)=0,"",IF(AND($L8314="SI",$M8314="NO"),IFERROR($H8314,0),0))</f>
        <v/>
      </c>
      <c r="O8314" s="9">
        <f>IF(COUNTA($A8314:$K8314)=0,"",IF($M8314="SI","CUFE o factura duplicada dentro del reporte; no se suma dos veces",IF(IFERROR($H8314,0)&lt;=0,"DIAN reporta valor susceptible 0",IF($L8314="NO",IFERROR(LOOKUP(2,1/((LISTS!$M$2:$M$13&lt;&gt;"")*ISNUMBER(SEARCH(LISTS!$M$2:$M$13,$I8314))),LISTS!$O$2:$O$13),"Medio de pago no elegible o no identificado por DIAN"),"Apta automaticamente por pago electronico y base positiva"))))</f>
        <v/>
      </c>
    </row>
    <row r="8315">
      <c r="A8315" s="9" t="n"/>
      <c r="B8315" s="9" t="n"/>
      <c r="C8315" s="12" t="n"/>
      <c r="D8315" s="11" t="n"/>
      <c r="E8315" s="11" t="n"/>
      <c r="F8315" s="11" t="n"/>
      <c r="G8315" s="11" t="n"/>
      <c r="H8315" s="11" t="n"/>
      <c r="I8315" s="9" t="n"/>
      <c r="J8315" s="9" t="n"/>
      <c r="K8315" s="9" t="n"/>
      <c r="L8315" s="9">
        <f>IF(COUNTA($A8315:$K8315)=0,"",IF(AND(IFERROR($H8315,0)&gt;0,LEN(TRIM($K8315&amp;""))&gt;0,IFERROR(LOOKUP(2,1/((LISTS!$M$2:$M$13&lt;&gt;"")*ISNUMBER(SEARCH(LISTS!$M$2:$M$13,$I8315))),LISTS!$N$2:$N$13),"NO")="SI"),"SI","NO"))</f>
        <v/>
      </c>
      <c r="M8315" s="9">
        <f>IF(COUNTA($A8315:$K8315)=0,"",IF($K8315&lt;&gt;"",IF(COUNTIF($K$19:$K8315,$K8315)&gt;1,"SI","NO"),IF(COUNTIFS($A$19:$A8315,$A8315,$C$19:$C8315,$C8315,$J$19:$J8315,$J8315,$D$19:$D8315,$D8315)&gt;1,"SI","NO")))</f>
        <v/>
      </c>
      <c r="N8315" s="11">
        <f>IF(COUNTA($A8315:$K8315)=0,"",IF(AND($L8315="SI",$M8315="NO"),IFERROR($H8315,0),0))</f>
        <v/>
      </c>
      <c r="O8315" s="9">
        <f>IF(COUNTA($A8315:$K8315)=0,"",IF($M8315="SI","CUFE o factura duplicada dentro del reporte; no se suma dos veces",IF(IFERROR($H8315,0)&lt;=0,"DIAN reporta valor susceptible 0",IF($L8315="NO",IFERROR(LOOKUP(2,1/((LISTS!$M$2:$M$13&lt;&gt;"")*ISNUMBER(SEARCH(LISTS!$M$2:$M$13,$I8315))),LISTS!$O$2:$O$13),"Medio de pago no elegible o no identificado por DIAN"),"Apta automaticamente por pago electronico y base positiva"))))</f>
        <v/>
      </c>
    </row>
    <row r="8316">
      <c r="A8316" s="9" t="n"/>
      <c r="B8316" s="9" t="n"/>
      <c r="C8316" s="12" t="n"/>
      <c r="D8316" s="11" t="n"/>
      <c r="E8316" s="11" t="n"/>
      <c r="F8316" s="11" t="n"/>
      <c r="G8316" s="11" t="n"/>
      <c r="H8316" s="11" t="n"/>
      <c r="I8316" s="9" t="n"/>
      <c r="J8316" s="9" t="n"/>
      <c r="K8316" s="9" t="n"/>
      <c r="L8316" s="9">
        <f>IF(COUNTA($A8316:$K8316)=0,"",IF(AND(IFERROR($H8316,0)&gt;0,LEN(TRIM($K8316&amp;""))&gt;0,IFERROR(LOOKUP(2,1/((LISTS!$M$2:$M$13&lt;&gt;"")*ISNUMBER(SEARCH(LISTS!$M$2:$M$13,$I8316))),LISTS!$N$2:$N$13),"NO")="SI"),"SI","NO"))</f>
        <v/>
      </c>
      <c r="M8316" s="9">
        <f>IF(COUNTA($A8316:$K8316)=0,"",IF($K8316&lt;&gt;"",IF(COUNTIF($K$19:$K8316,$K8316)&gt;1,"SI","NO"),IF(COUNTIFS($A$19:$A8316,$A8316,$C$19:$C8316,$C8316,$J$19:$J8316,$J8316,$D$19:$D8316,$D8316)&gt;1,"SI","NO")))</f>
        <v/>
      </c>
      <c r="N8316" s="11">
        <f>IF(COUNTA($A8316:$K8316)=0,"",IF(AND($L8316="SI",$M8316="NO"),IFERROR($H8316,0),0))</f>
        <v/>
      </c>
      <c r="O8316" s="9">
        <f>IF(COUNTA($A8316:$K8316)=0,"",IF($M8316="SI","CUFE o factura duplicada dentro del reporte; no se suma dos veces",IF(IFERROR($H8316,0)&lt;=0,"DIAN reporta valor susceptible 0",IF($L8316="NO",IFERROR(LOOKUP(2,1/((LISTS!$M$2:$M$13&lt;&gt;"")*ISNUMBER(SEARCH(LISTS!$M$2:$M$13,$I8316))),LISTS!$O$2:$O$13),"Medio de pago no elegible o no identificado por DIAN"),"Apta automaticamente por pago electronico y base positiva"))))</f>
        <v/>
      </c>
    </row>
    <row r="8317">
      <c r="A8317" s="9" t="n"/>
      <c r="B8317" s="9" t="n"/>
      <c r="C8317" s="12" t="n"/>
      <c r="D8317" s="11" t="n"/>
      <c r="E8317" s="11" t="n"/>
      <c r="F8317" s="11" t="n"/>
      <c r="G8317" s="11" t="n"/>
      <c r="H8317" s="11" t="n"/>
      <c r="I8317" s="9" t="n"/>
      <c r="J8317" s="9" t="n"/>
      <c r="K8317" s="9" t="n"/>
      <c r="L8317" s="9">
        <f>IF(COUNTA($A8317:$K8317)=0,"",IF(AND(IFERROR($H8317,0)&gt;0,LEN(TRIM($K8317&amp;""))&gt;0,IFERROR(LOOKUP(2,1/((LISTS!$M$2:$M$13&lt;&gt;"")*ISNUMBER(SEARCH(LISTS!$M$2:$M$13,$I8317))),LISTS!$N$2:$N$13),"NO")="SI"),"SI","NO"))</f>
        <v/>
      </c>
      <c r="M8317" s="9">
        <f>IF(COUNTA($A8317:$K8317)=0,"",IF($K8317&lt;&gt;"",IF(COUNTIF($K$19:$K8317,$K8317)&gt;1,"SI","NO"),IF(COUNTIFS($A$19:$A8317,$A8317,$C$19:$C8317,$C8317,$J$19:$J8317,$J8317,$D$19:$D8317,$D8317)&gt;1,"SI","NO")))</f>
        <v/>
      </c>
      <c r="N8317" s="11">
        <f>IF(COUNTA($A8317:$K8317)=0,"",IF(AND($L8317="SI",$M8317="NO"),IFERROR($H8317,0),0))</f>
        <v/>
      </c>
      <c r="O8317" s="9">
        <f>IF(COUNTA($A8317:$K8317)=0,"",IF($M8317="SI","CUFE o factura duplicada dentro del reporte; no se suma dos veces",IF(IFERROR($H8317,0)&lt;=0,"DIAN reporta valor susceptible 0",IF($L8317="NO",IFERROR(LOOKUP(2,1/((LISTS!$M$2:$M$13&lt;&gt;"")*ISNUMBER(SEARCH(LISTS!$M$2:$M$13,$I8317))),LISTS!$O$2:$O$13),"Medio de pago no elegible o no identificado por DIAN"),"Apta automaticamente por pago electronico y base positiva"))))</f>
        <v/>
      </c>
    </row>
    <row r="8318">
      <c r="A8318" s="9" t="n"/>
      <c r="B8318" s="9" t="n"/>
      <c r="C8318" s="12" t="n"/>
      <c r="D8318" s="11" t="n"/>
      <c r="E8318" s="11" t="n"/>
      <c r="F8318" s="11" t="n"/>
      <c r="G8318" s="11" t="n"/>
      <c r="H8318" s="11" t="n"/>
      <c r="I8318" s="9" t="n"/>
      <c r="J8318" s="9" t="n"/>
      <c r="K8318" s="9" t="n"/>
      <c r="L8318" s="9">
        <f>IF(COUNTA($A8318:$K8318)=0,"",IF(AND(IFERROR($H8318,0)&gt;0,LEN(TRIM($K8318&amp;""))&gt;0,IFERROR(LOOKUP(2,1/((LISTS!$M$2:$M$13&lt;&gt;"")*ISNUMBER(SEARCH(LISTS!$M$2:$M$13,$I8318))),LISTS!$N$2:$N$13),"NO")="SI"),"SI","NO"))</f>
        <v/>
      </c>
      <c r="M8318" s="9">
        <f>IF(COUNTA($A8318:$K8318)=0,"",IF($K8318&lt;&gt;"",IF(COUNTIF($K$19:$K8318,$K8318)&gt;1,"SI","NO"),IF(COUNTIFS($A$19:$A8318,$A8318,$C$19:$C8318,$C8318,$J$19:$J8318,$J8318,$D$19:$D8318,$D8318)&gt;1,"SI","NO")))</f>
        <v/>
      </c>
      <c r="N8318" s="11">
        <f>IF(COUNTA($A8318:$K8318)=0,"",IF(AND($L8318="SI",$M8318="NO"),IFERROR($H8318,0),0))</f>
        <v/>
      </c>
      <c r="O8318" s="9">
        <f>IF(COUNTA($A8318:$K8318)=0,"",IF($M8318="SI","CUFE o factura duplicada dentro del reporte; no se suma dos veces",IF(IFERROR($H8318,0)&lt;=0,"DIAN reporta valor susceptible 0",IF($L8318="NO",IFERROR(LOOKUP(2,1/((LISTS!$M$2:$M$13&lt;&gt;"")*ISNUMBER(SEARCH(LISTS!$M$2:$M$13,$I8318))),LISTS!$O$2:$O$13),"Medio de pago no elegible o no identificado por DIAN"),"Apta automaticamente por pago electronico y base positiva"))))</f>
        <v/>
      </c>
    </row>
    <row r="8319">
      <c r="A8319" s="9" t="n"/>
      <c r="B8319" s="9" t="n"/>
      <c r="C8319" s="12" t="n"/>
      <c r="D8319" s="11" t="n"/>
      <c r="E8319" s="11" t="n"/>
      <c r="F8319" s="11" t="n"/>
      <c r="G8319" s="11" t="n"/>
      <c r="H8319" s="11" t="n"/>
      <c r="I8319" s="9" t="n"/>
      <c r="J8319" s="9" t="n"/>
      <c r="K8319" s="9" t="n"/>
      <c r="L8319" s="9">
        <f>IF(COUNTA($A8319:$K8319)=0,"",IF(AND(IFERROR($H8319,0)&gt;0,LEN(TRIM($K8319&amp;""))&gt;0,IFERROR(LOOKUP(2,1/((LISTS!$M$2:$M$13&lt;&gt;"")*ISNUMBER(SEARCH(LISTS!$M$2:$M$13,$I8319))),LISTS!$N$2:$N$13),"NO")="SI"),"SI","NO"))</f>
        <v/>
      </c>
      <c r="M8319" s="9">
        <f>IF(COUNTA($A8319:$K8319)=0,"",IF($K8319&lt;&gt;"",IF(COUNTIF($K$19:$K8319,$K8319)&gt;1,"SI","NO"),IF(COUNTIFS($A$19:$A8319,$A8319,$C$19:$C8319,$C8319,$J$19:$J8319,$J8319,$D$19:$D8319,$D8319)&gt;1,"SI","NO")))</f>
        <v/>
      </c>
      <c r="N8319" s="11">
        <f>IF(COUNTA($A8319:$K8319)=0,"",IF(AND($L8319="SI",$M8319="NO"),IFERROR($H8319,0),0))</f>
        <v/>
      </c>
      <c r="O8319" s="9">
        <f>IF(COUNTA($A8319:$K8319)=0,"",IF($M8319="SI","CUFE o factura duplicada dentro del reporte; no se suma dos veces",IF(IFERROR($H8319,0)&lt;=0,"DIAN reporta valor susceptible 0",IF($L8319="NO",IFERROR(LOOKUP(2,1/((LISTS!$M$2:$M$13&lt;&gt;"")*ISNUMBER(SEARCH(LISTS!$M$2:$M$13,$I8319))),LISTS!$O$2:$O$13),"Medio de pago no elegible o no identificado por DIAN"),"Apta automaticamente por pago electronico y base positiva"))))</f>
        <v/>
      </c>
    </row>
    <row r="8320">
      <c r="A8320" s="9" t="n"/>
      <c r="B8320" s="9" t="n"/>
      <c r="C8320" s="12" t="n"/>
      <c r="D8320" s="11" t="n"/>
      <c r="E8320" s="11" t="n"/>
      <c r="F8320" s="11" t="n"/>
      <c r="G8320" s="11" t="n"/>
      <c r="H8320" s="11" t="n"/>
      <c r="I8320" s="9" t="n"/>
      <c r="J8320" s="9" t="n"/>
      <c r="K8320" s="9" t="n"/>
      <c r="L8320" s="9">
        <f>IF(COUNTA($A8320:$K8320)=0,"",IF(AND(IFERROR($H8320,0)&gt;0,LEN(TRIM($K8320&amp;""))&gt;0,IFERROR(LOOKUP(2,1/((LISTS!$M$2:$M$13&lt;&gt;"")*ISNUMBER(SEARCH(LISTS!$M$2:$M$13,$I8320))),LISTS!$N$2:$N$13),"NO")="SI"),"SI","NO"))</f>
        <v/>
      </c>
      <c r="M8320" s="9">
        <f>IF(COUNTA($A8320:$K8320)=0,"",IF($K8320&lt;&gt;"",IF(COUNTIF($K$19:$K8320,$K8320)&gt;1,"SI","NO"),IF(COUNTIFS($A$19:$A8320,$A8320,$C$19:$C8320,$C8320,$J$19:$J8320,$J8320,$D$19:$D8320,$D8320)&gt;1,"SI","NO")))</f>
        <v/>
      </c>
      <c r="N8320" s="11">
        <f>IF(COUNTA($A8320:$K8320)=0,"",IF(AND($L8320="SI",$M8320="NO"),IFERROR($H8320,0),0))</f>
        <v/>
      </c>
      <c r="O8320" s="9">
        <f>IF(COUNTA($A8320:$K8320)=0,"",IF($M8320="SI","CUFE o factura duplicada dentro del reporte; no se suma dos veces",IF(IFERROR($H8320,0)&lt;=0,"DIAN reporta valor susceptible 0",IF($L8320="NO",IFERROR(LOOKUP(2,1/((LISTS!$M$2:$M$13&lt;&gt;"")*ISNUMBER(SEARCH(LISTS!$M$2:$M$13,$I8320))),LISTS!$O$2:$O$13),"Medio de pago no elegible o no identificado por DIAN"),"Apta automaticamente por pago electronico y base positiva"))))</f>
        <v/>
      </c>
    </row>
    <row r="8321">
      <c r="A8321" s="9" t="n"/>
      <c r="B8321" s="9" t="n"/>
      <c r="C8321" s="12" t="n"/>
      <c r="D8321" s="11" t="n"/>
      <c r="E8321" s="11" t="n"/>
      <c r="F8321" s="11" t="n"/>
      <c r="G8321" s="11" t="n"/>
      <c r="H8321" s="11" t="n"/>
      <c r="I8321" s="9" t="n"/>
      <c r="J8321" s="9" t="n"/>
      <c r="K8321" s="9" t="n"/>
      <c r="L8321" s="9">
        <f>IF(COUNTA($A8321:$K8321)=0,"",IF(AND(IFERROR($H8321,0)&gt;0,LEN(TRIM($K8321&amp;""))&gt;0,IFERROR(LOOKUP(2,1/((LISTS!$M$2:$M$13&lt;&gt;"")*ISNUMBER(SEARCH(LISTS!$M$2:$M$13,$I8321))),LISTS!$N$2:$N$13),"NO")="SI"),"SI","NO"))</f>
        <v/>
      </c>
      <c r="M8321" s="9">
        <f>IF(COUNTA($A8321:$K8321)=0,"",IF($K8321&lt;&gt;"",IF(COUNTIF($K$19:$K8321,$K8321)&gt;1,"SI","NO"),IF(COUNTIFS($A$19:$A8321,$A8321,$C$19:$C8321,$C8321,$J$19:$J8321,$J8321,$D$19:$D8321,$D8321)&gt;1,"SI","NO")))</f>
        <v/>
      </c>
      <c r="N8321" s="11">
        <f>IF(COUNTA($A8321:$K8321)=0,"",IF(AND($L8321="SI",$M8321="NO"),IFERROR($H8321,0),0))</f>
        <v/>
      </c>
      <c r="O8321" s="9">
        <f>IF(COUNTA($A8321:$K8321)=0,"",IF($M8321="SI","CUFE o factura duplicada dentro del reporte; no se suma dos veces",IF(IFERROR($H8321,0)&lt;=0,"DIAN reporta valor susceptible 0",IF($L8321="NO",IFERROR(LOOKUP(2,1/((LISTS!$M$2:$M$13&lt;&gt;"")*ISNUMBER(SEARCH(LISTS!$M$2:$M$13,$I8321))),LISTS!$O$2:$O$13),"Medio de pago no elegible o no identificado por DIAN"),"Apta automaticamente por pago electronico y base positiva"))))</f>
        <v/>
      </c>
    </row>
    <row r="8322">
      <c r="A8322" s="9" t="n"/>
      <c r="B8322" s="9" t="n"/>
      <c r="C8322" s="12" t="n"/>
      <c r="D8322" s="11" t="n"/>
      <c r="E8322" s="11" t="n"/>
      <c r="F8322" s="11" t="n"/>
      <c r="G8322" s="11" t="n"/>
      <c r="H8322" s="11" t="n"/>
      <c r="I8322" s="9" t="n"/>
      <c r="J8322" s="9" t="n"/>
      <c r="K8322" s="9" t="n"/>
      <c r="L8322" s="9">
        <f>IF(COUNTA($A8322:$K8322)=0,"",IF(AND(IFERROR($H8322,0)&gt;0,LEN(TRIM($K8322&amp;""))&gt;0,IFERROR(LOOKUP(2,1/((LISTS!$M$2:$M$13&lt;&gt;"")*ISNUMBER(SEARCH(LISTS!$M$2:$M$13,$I8322))),LISTS!$N$2:$N$13),"NO")="SI"),"SI","NO"))</f>
        <v/>
      </c>
      <c r="M8322" s="9">
        <f>IF(COUNTA($A8322:$K8322)=0,"",IF($K8322&lt;&gt;"",IF(COUNTIF($K$19:$K8322,$K8322)&gt;1,"SI","NO"),IF(COUNTIFS($A$19:$A8322,$A8322,$C$19:$C8322,$C8322,$J$19:$J8322,$J8322,$D$19:$D8322,$D8322)&gt;1,"SI","NO")))</f>
        <v/>
      </c>
      <c r="N8322" s="11">
        <f>IF(COUNTA($A8322:$K8322)=0,"",IF(AND($L8322="SI",$M8322="NO"),IFERROR($H8322,0),0))</f>
        <v/>
      </c>
      <c r="O8322" s="9">
        <f>IF(COUNTA($A8322:$K8322)=0,"",IF($M8322="SI","CUFE o factura duplicada dentro del reporte; no se suma dos veces",IF(IFERROR($H8322,0)&lt;=0,"DIAN reporta valor susceptible 0",IF($L8322="NO",IFERROR(LOOKUP(2,1/((LISTS!$M$2:$M$13&lt;&gt;"")*ISNUMBER(SEARCH(LISTS!$M$2:$M$13,$I8322))),LISTS!$O$2:$O$13),"Medio de pago no elegible o no identificado por DIAN"),"Apta automaticamente por pago electronico y base positiva"))))</f>
        <v/>
      </c>
    </row>
    <row r="8323">
      <c r="A8323" s="9" t="n"/>
      <c r="B8323" s="9" t="n"/>
      <c r="C8323" s="12" t="n"/>
      <c r="D8323" s="11" t="n"/>
      <c r="E8323" s="11" t="n"/>
      <c r="F8323" s="11" t="n"/>
      <c r="G8323" s="11" t="n"/>
      <c r="H8323" s="11" t="n"/>
      <c r="I8323" s="9" t="n"/>
      <c r="J8323" s="9" t="n"/>
      <c r="K8323" s="9" t="n"/>
      <c r="L8323" s="9">
        <f>IF(COUNTA($A8323:$K8323)=0,"",IF(AND(IFERROR($H8323,0)&gt;0,LEN(TRIM($K8323&amp;""))&gt;0,IFERROR(LOOKUP(2,1/((LISTS!$M$2:$M$13&lt;&gt;"")*ISNUMBER(SEARCH(LISTS!$M$2:$M$13,$I8323))),LISTS!$N$2:$N$13),"NO")="SI"),"SI","NO"))</f>
        <v/>
      </c>
      <c r="M8323" s="9">
        <f>IF(COUNTA($A8323:$K8323)=0,"",IF($K8323&lt;&gt;"",IF(COUNTIF($K$19:$K8323,$K8323)&gt;1,"SI","NO"),IF(COUNTIFS($A$19:$A8323,$A8323,$C$19:$C8323,$C8323,$J$19:$J8323,$J8323,$D$19:$D8323,$D8323)&gt;1,"SI","NO")))</f>
        <v/>
      </c>
      <c r="N8323" s="11">
        <f>IF(COUNTA($A8323:$K8323)=0,"",IF(AND($L8323="SI",$M8323="NO"),IFERROR($H8323,0),0))</f>
        <v/>
      </c>
      <c r="O8323" s="9">
        <f>IF(COUNTA($A8323:$K8323)=0,"",IF($M8323="SI","CUFE o factura duplicada dentro del reporte; no se suma dos veces",IF(IFERROR($H8323,0)&lt;=0,"DIAN reporta valor susceptible 0",IF($L8323="NO",IFERROR(LOOKUP(2,1/((LISTS!$M$2:$M$13&lt;&gt;"")*ISNUMBER(SEARCH(LISTS!$M$2:$M$13,$I8323))),LISTS!$O$2:$O$13),"Medio de pago no elegible o no identificado por DIAN"),"Apta automaticamente por pago electronico y base positiva"))))</f>
        <v/>
      </c>
    </row>
    <row r="8324">
      <c r="A8324" s="9" t="n"/>
      <c r="B8324" s="9" t="n"/>
      <c r="C8324" s="12" t="n"/>
      <c r="D8324" s="11" t="n"/>
      <c r="E8324" s="11" t="n"/>
      <c r="F8324" s="11" t="n"/>
      <c r="G8324" s="11" t="n"/>
      <c r="H8324" s="11" t="n"/>
      <c r="I8324" s="9" t="n"/>
      <c r="J8324" s="9" t="n"/>
      <c r="K8324" s="9" t="n"/>
      <c r="L8324" s="9">
        <f>IF(COUNTA($A8324:$K8324)=0,"",IF(AND(IFERROR($H8324,0)&gt;0,LEN(TRIM($K8324&amp;""))&gt;0,IFERROR(LOOKUP(2,1/((LISTS!$M$2:$M$13&lt;&gt;"")*ISNUMBER(SEARCH(LISTS!$M$2:$M$13,$I8324))),LISTS!$N$2:$N$13),"NO")="SI"),"SI","NO"))</f>
        <v/>
      </c>
      <c r="M8324" s="9">
        <f>IF(COUNTA($A8324:$K8324)=0,"",IF($K8324&lt;&gt;"",IF(COUNTIF($K$19:$K8324,$K8324)&gt;1,"SI","NO"),IF(COUNTIFS($A$19:$A8324,$A8324,$C$19:$C8324,$C8324,$J$19:$J8324,$J8324,$D$19:$D8324,$D8324)&gt;1,"SI","NO")))</f>
        <v/>
      </c>
      <c r="N8324" s="11">
        <f>IF(COUNTA($A8324:$K8324)=0,"",IF(AND($L8324="SI",$M8324="NO"),IFERROR($H8324,0),0))</f>
        <v/>
      </c>
      <c r="O8324" s="9">
        <f>IF(COUNTA($A8324:$K8324)=0,"",IF($M8324="SI","CUFE o factura duplicada dentro del reporte; no se suma dos veces",IF(IFERROR($H8324,0)&lt;=0,"DIAN reporta valor susceptible 0",IF($L8324="NO",IFERROR(LOOKUP(2,1/((LISTS!$M$2:$M$13&lt;&gt;"")*ISNUMBER(SEARCH(LISTS!$M$2:$M$13,$I8324))),LISTS!$O$2:$O$13),"Medio de pago no elegible o no identificado por DIAN"),"Apta automaticamente por pago electronico y base positiva"))))</f>
        <v/>
      </c>
    </row>
    <row r="8325">
      <c r="A8325" s="9" t="n"/>
      <c r="B8325" s="9" t="n"/>
      <c r="C8325" s="12" t="n"/>
      <c r="D8325" s="11" t="n"/>
      <c r="E8325" s="11" t="n"/>
      <c r="F8325" s="11" t="n"/>
      <c r="G8325" s="11" t="n"/>
      <c r="H8325" s="11" t="n"/>
      <c r="I8325" s="9" t="n"/>
      <c r="J8325" s="9" t="n"/>
      <c r="K8325" s="9" t="n"/>
      <c r="L8325" s="9">
        <f>IF(COUNTA($A8325:$K8325)=0,"",IF(AND(IFERROR($H8325,0)&gt;0,LEN(TRIM($K8325&amp;""))&gt;0,IFERROR(LOOKUP(2,1/((LISTS!$M$2:$M$13&lt;&gt;"")*ISNUMBER(SEARCH(LISTS!$M$2:$M$13,$I8325))),LISTS!$N$2:$N$13),"NO")="SI"),"SI","NO"))</f>
        <v/>
      </c>
      <c r="M8325" s="9">
        <f>IF(COUNTA($A8325:$K8325)=0,"",IF($K8325&lt;&gt;"",IF(COUNTIF($K$19:$K8325,$K8325)&gt;1,"SI","NO"),IF(COUNTIFS($A$19:$A8325,$A8325,$C$19:$C8325,$C8325,$J$19:$J8325,$J8325,$D$19:$D8325,$D8325)&gt;1,"SI","NO")))</f>
        <v/>
      </c>
      <c r="N8325" s="11">
        <f>IF(COUNTA($A8325:$K8325)=0,"",IF(AND($L8325="SI",$M8325="NO"),IFERROR($H8325,0),0))</f>
        <v/>
      </c>
      <c r="O8325" s="9">
        <f>IF(COUNTA($A8325:$K8325)=0,"",IF($M8325="SI","CUFE o factura duplicada dentro del reporte; no se suma dos veces",IF(IFERROR($H8325,0)&lt;=0,"DIAN reporta valor susceptible 0",IF($L8325="NO",IFERROR(LOOKUP(2,1/((LISTS!$M$2:$M$13&lt;&gt;"")*ISNUMBER(SEARCH(LISTS!$M$2:$M$13,$I8325))),LISTS!$O$2:$O$13),"Medio de pago no elegible o no identificado por DIAN"),"Apta automaticamente por pago electronico y base positiva"))))</f>
        <v/>
      </c>
    </row>
    <row r="8326">
      <c r="A8326" s="9" t="n"/>
      <c r="B8326" s="9" t="n"/>
      <c r="C8326" s="12" t="n"/>
      <c r="D8326" s="11" t="n"/>
      <c r="E8326" s="11" t="n"/>
      <c r="F8326" s="11" t="n"/>
      <c r="G8326" s="11" t="n"/>
      <c r="H8326" s="11" t="n"/>
      <c r="I8326" s="9" t="n"/>
      <c r="J8326" s="9" t="n"/>
      <c r="K8326" s="9" t="n"/>
      <c r="L8326" s="9">
        <f>IF(COUNTA($A8326:$K8326)=0,"",IF(AND(IFERROR($H8326,0)&gt;0,LEN(TRIM($K8326&amp;""))&gt;0,IFERROR(LOOKUP(2,1/((LISTS!$M$2:$M$13&lt;&gt;"")*ISNUMBER(SEARCH(LISTS!$M$2:$M$13,$I8326))),LISTS!$N$2:$N$13),"NO")="SI"),"SI","NO"))</f>
        <v/>
      </c>
      <c r="M8326" s="9">
        <f>IF(COUNTA($A8326:$K8326)=0,"",IF($K8326&lt;&gt;"",IF(COUNTIF($K$19:$K8326,$K8326)&gt;1,"SI","NO"),IF(COUNTIFS($A$19:$A8326,$A8326,$C$19:$C8326,$C8326,$J$19:$J8326,$J8326,$D$19:$D8326,$D8326)&gt;1,"SI","NO")))</f>
        <v/>
      </c>
      <c r="N8326" s="11">
        <f>IF(COUNTA($A8326:$K8326)=0,"",IF(AND($L8326="SI",$M8326="NO"),IFERROR($H8326,0),0))</f>
        <v/>
      </c>
      <c r="O8326" s="9">
        <f>IF(COUNTA($A8326:$K8326)=0,"",IF($M8326="SI","CUFE o factura duplicada dentro del reporte; no se suma dos veces",IF(IFERROR($H8326,0)&lt;=0,"DIAN reporta valor susceptible 0",IF($L8326="NO",IFERROR(LOOKUP(2,1/((LISTS!$M$2:$M$13&lt;&gt;"")*ISNUMBER(SEARCH(LISTS!$M$2:$M$13,$I8326))),LISTS!$O$2:$O$13),"Medio de pago no elegible o no identificado por DIAN"),"Apta automaticamente por pago electronico y base positiva"))))</f>
        <v/>
      </c>
    </row>
    <row r="8327">
      <c r="A8327" s="9" t="n"/>
      <c r="B8327" s="9" t="n"/>
      <c r="C8327" s="12" t="n"/>
      <c r="D8327" s="11" t="n"/>
      <c r="E8327" s="11" t="n"/>
      <c r="F8327" s="11" t="n"/>
      <c r="G8327" s="11" t="n"/>
      <c r="H8327" s="11" t="n"/>
      <c r="I8327" s="9" t="n"/>
      <c r="J8327" s="9" t="n"/>
      <c r="K8327" s="9" t="n"/>
      <c r="L8327" s="9">
        <f>IF(COUNTA($A8327:$K8327)=0,"",IF(AND(IFERROR($H8327,0)&gt;0,LEN(TRIM($K8327&amp;""))&gt;0,IFERROR(LOOKUP(2,1/((LISTS!$M$2:$M$13&lt;&gt;"")*ISNUMBER(SEARCH(LISTS!$M$2:$M$13,$I8327))),LISTS!$N$2:$N$13),"NO")="SI"),"SI","NO"))</f>
        <v/>
      </c>
      <c r="M8327" s="9">
        <f>IF(COUNTA($A8327:$K8327)=0,"",IF($K8327&lt;&gt;"",IF(COUNTIF($K$19:$K8327,$K8327)&gt;1,"SI","NO"),IF(COUNTIFS($A$19:$A8327,$A8327,$C$19:$C8327,$C8327,$J$19:$J8327,$J8327,$D$19:$D8327,$D8327)&gt;1,"SI","NO")))</f>
        <v/>
      </c>
      <c r="N8327" s="11">
        <f>IF(COUNTA($A8327:$K8327)=0,"",IF(AND($L8327="SI",$M8327="NO"),IFERROR($H8327,0),0))</f>
        <v/>
      </c>
      <c r="O8327" s="9">
        <f>IF(COUNTA($A8327:$K8327)=0,"",IF($M8327="SI","CUFE o factura duplicada dentro del reporte; no se suma dos veces",IF(IFERROR($H8327,0)&lt;=0,"DIAN reporta valor susceptible 0",IF($L8327="NO",IFERROR(LOOKUP(2,1/((LISTS!$M$2:$M$13&lt;&gt;"")*ISNUMBER(SEARCH(LISTS!$M$2:$M$13,$I8327))),LISTS!$O$2:$O$13),"Medio de pago no elegible o no identificado por DIAN"),"Apta automaticamente por pago electronico y base positiva"))))</f>
        <v/>
      </c>
    </row>
    <row r="8328">
      <c r="A8328" s="9" t="n"/>
      <c r="B8328" s="9" t="n"/>
      <c r="C8328" s="12" t="n"/>
      <c r="D8328" s="11" t="n"/>
      <c r="E8328" s="11" t="n"/>
      <c r="F8328" s="11" t="n"/>
      <c r="G8328" s="11" t="n"/>
      <c r="H8328" s="11" t="n"/>
      <c r="I8328" s="9" t="n"/>
      <c r="J8328" s="9" t="n"/>
      <c r="K8328" s="9" t="n"/>
      <c r="L8328" s="9">
        <f>IF(COUNTA($A8328:$K8328)=0,"",IF(AND(IFERROR($H8328,0)&gt;0,LEN(TRIM($K8328&amp;""))&gt;0,IFERROR(LOOKUP(2,1/((LISTS!$M$2:$M$13&lt;&gt;"")*ISNUMBER(SEARCH(LISTS!$M$2:$M$13,$I8328))),LISTS!$N$2:$N$13),"NO")="SI"),"SI","NO"))</f>
        <v/>
      </c>
      <c r="M8328" s="9">
        <f>IF(COUNTA($A8328:$K8328)=0,"",IF($K8328&lt;&gt;"",IF(COUNTIF($K$19:$K8328,$K8328)&gt;1,"SI","NO"),IF(COUNTIFS($A$19:$A8328,$A8328,$C$19:$C8328,$C8328,$J$19:$J8328,$J8328,$D$19:$D8328,$D8328)&gt;1,"SI","NO")))</f>
        <v/>
      </c>
      <c r="N8328" s="11">
        <f>IF(COUNTA($A8328:$K8328)=0,"",IF(AND($L8328="SI",$M8328="NO"),IFERROR($H8328,0),0))</f>
        <v/>
      </c>
      <c r="O8328" s="9">
        <f>IF(COUNTA($A8328:$K8328)=0,"",IF($M8328="SI","CUFE o factura duplicada dentro del reporte; no se suma dos veces",IF(IFERROR($H8328,0)&lt;=0,"DIAN reporta valor susceptible 0",IF($L8328="NO",IFERROR(LOOKUP(2,1/((LISTS!$M$2:$M$13&lt;&gt;"")*ISNUMBER(SEARCH(LISTS!$M$2:$M$13,$I8328))),LISTS!$O$2:$O$13),"Medio de pago no elegible o no identificado por DIAN"),"Apta automaticamente por pago electronico y base positiva"))))</f>
        <v/>
      </c>
    </row>
    <row r="8329">
      <c r="A8329" s="9" t="n"/>
      <c r="B8329" s="9" t="n"/>
      <c r="C8329" s="12" t="n"/>
      <c r="D8329" s="11" t="n"/>
      <c r="E8329" s="11" t="n"/>
      <c r="F8329" s="11" t="n"/>
      <c r="G8329" s="11" t="n"/>
      <c r="H8329" s="11" t="n"/>
      <c r="I8329" s="9" t="n"/>
      <c r="J8329" s="9" t="n"/>
      <c r="K8329" s="9" t="n"/>
      <c r="L8329" s="9">
        <f>IF(COUNTA($A8329:$K8329)=0,"",IF(AND(IFERROR($H8329,0)&gt;0,LEN(TRIM($K8329&amp;""))&gt;0,IFERROR(LOOKUP(2,1/((LISTS!$M$2:$M$13&lt;&gt;"")*ISNUMBER(SEARCH(LISTS!$M$2:$M$13,$I8329))),LISTS!$N$2:$N$13),"NO")="SI"),"SI","NO"))</f>
        <v/>
      </c>
      <c r="M8329" s="9">
        <f>IF(COUNTA($A8329:$K8329)=0,"",IF($K8329&lt;&gt;"",IF(COUNTIF($K$19:$K8329,$K8329)&gt;1,"SI","NO"),IF(COUNTIFS($A$19:$A8329,$A8329,$C$19:$C8329,$C8329,$J$19:$J8329,$J8329,$D$19:$D8329,$D8329)&gt;1,"SI","NO")))</f>
        <v/>
      </c>
      <c r="N8329" s="11">
        <f>IF(COUNTA($A8329:$K8329)=0,"",IF(AND($L8329="SI",$M8329="NO"),IFERROR($H8329,0),0))</f>
        <v/>
      </c>
      <c r="O8329" s="9">
        <f>IF(COUNTA($A8329:$K8329)=0,"",IF($M8329="SI","CUFE o factura duplicada dentro del reporte; no se suma dos veces",IF(IFERROR($H8329,0)&lt;=0,"DIAN reporta valor susceptible 0",IF($L8329="NO",IFERROR(LOOKUP(2,1/((LISTS!$M$2:$M$13&lt;&gt;"")*ISNUMBER(SEARCH(LISTS!$M$2:$M$13,$I8329))),LISTS!$O$2:$O$13),"Medio de pago no elegible o no identificado por DIAN"),"Apta automaticamente por pago electronico y base positiva"))))</f>
        <v/>
      </c>
    </row>
    <row r="8330">
      <c r="A8330" s="9" t="n"/>
      <c r="B8330" s="9" t="n"/>
      <c r="C8330" s="12" t="n"/>
      <c r="D8330" s="11" t="n"/>
      <c r="E8330" s="11" t="n"/>
      <c r="F8330" s="11" t="n"/>
      <c r="G8330" s="11" t="n"/>
      <c r="H8330" s="11" t="n"/>
      <c r="I8330" s="9" t="n"/>
      <c r="J8330" s="9" t="n"/>
      <c r="K8330" s="9" t="n"/>
      <c r="L8330" s="9">
        <f>IF(COUNTA($A8330:$K8330)=0,"",IF(AND(IFERROR($H8330,0)&gt;0,LEN(TRIM($K8330&amp;""))&gt;0,IFERROR(LOOKUP(2,1/((LISTS!$M$2:$M$13&lt;&gt;"")*ISNUMBER(SEARCH(LISTS!$M$2:$M$13,$I8330))),LISTS!$N$2:$N$13),"NO")="SI"),"SI","NO"))</f>
        <v/>
      </c>
      <c r="M8330" s="9">
        <f>IF(COUNTA($A8330:$K8330)=0,"",IF($K8330&lt;&gt;"",IF(COUNTIF($K$19:$K8330,$K8330)&gt;1,"SI","NO"),IF(COUNTIFS($A$19:$A8330,$A8330,$C$19:$C8330,$C8330,$J$19:$J8330,$J8330,$D$19:$D8330,$D8330)&gt;1,"SI","NO")))</f>
        <v/>
      </c>
      <c r="N8330" s="11">
        <f>IF(COUNTA($A8330:$K8330)=0,"",IF(AND($L8330="SI",$M8330="NO"),IFERROR($H8330,0),0))</f>
        <v/>
      </c>
      <c r="O8330" s="9">
        <f>IF(COUNTA($A8330:$K8330)=0,"",IF($M8330="SI","CUFE o factura duplicada dentro del reporte; no se suma dos veces",IF(IFERROR($H8330,0)&lt;=0,"DIAN reporta valor susceptible 0",IF($L8330="NO",IFERROR(LOOKUP(2,1/((LISTS!$M$2:$M$13&lt;&gt;"")*ISNUMBER(SEARCH(LISTS!$M$2:$M$13,$I8330))),LISTS!$O$2:$O$13),"Medio de pago no elegible o no identificado por DIAN"),"Apta automaticamente por pago electronico y base positiva"))))</f>
        <v/>
      </c>
    </row>
    <row r="8331">
      <c r="A8331" s="9" t="n"/>
      <c r="B8331" s="9" t="n"/>
      <c r="C8331" s="12" t="n"/>
      <c r="D8331" s="11" t="n"/>
      <c r="E8331" s="11" t="n"/>
      <c r="F8331" s="11" t="n"/>
      <c r="G8331" s="11" t="n"/>
      <c r="H8331" s="11" t="n"/>
      <c r="I8331" s="9" t="n"/>
      <c r="J8331" s="9" t="n"/>
      <c r="K8331" s="9" t="n"/>
      <c r="L8331" s="9">
        <f>IF(COUNTA($A8331:$K8331)=0,"",IF(AND(IFERROR($H8331,0)&gt;0,LEN(TRIM($K8331&amp;""))&gt;0,IFERROR(LOOKUP(2,1/((LISTS!$M$2:$M$13&lt;&gt;"")*ISNUMBER(SEARCH(LISTS!$M$2:$M$13,$I8331))),LISTS!$N$2:$N$13),"NO")="SI"),"SI","NO"))</f>
        <v/>
      </c>
      <c r="M8331" s="9">
        <f>IF(COUNTA($A8331:$K8331)=0,"",IF($K8331&lt;&gt;"",IF(COUNTIF($K$19:$K8331,$K8331)&gt;1,"SI","NO"),IF(COUNTIFS($A$19:$A8331,$A8331,$C$19:$C8331,$C8331,$J$19:$J8331,$J8331,$D$19:$D8331,$D8331)&gt;1,"SI","NO")))</f>
        <v/>
      </c>
      <c r="N8331" s="11">
        <f>IF(COUNTA($A8331:$K8331)=0,"",IF(AND($L8331="SI",$M8331="NO"),IFERROR($H8331,0),0))</f>
        <v/>
      </c>
      <c r="O8331" s="9">
        <f>IF(COUNTA($A8331:$K8331)=0,"",IF($M8331="SI","CUFE o factura duplicada dentro del reporte; no se suma dos veces",IF(IFERROR($H8331,0)&lt;=0,"DIAN reporta valor susceptible 0",IF($L8331="NO",IFERROR(LOOKUP(2,1/((LISTS!$M$2:$M$13&lt;&gt;"")*ISNUMBER(SEARCH(LISTS!$M$2:$M$13,$I8331))),LISTS!$O$2:$O$13),"Medio de pago no elegible o no identificado por DIAN"),"Apta automaticamente por pago electronico y base positiva"))))</f>
        <v/>
      </c>
    </row>
    <row r="8332">
      <c r="A8332" s="9" t="n"/>
      <c r="B8332" s="9" t="n"/>
      <c r="C8332" s="12" t="n"/>
      <c r="D8332" s="11" t="n"/>
      <c r="E8332" s="11" t="n"/>
      <c r="F8332" s="11" t="n"/>
      <c r="G8332" s="11" t="n"/>
      <c r="H8332" s="11" t="n"/>
      <c r="I8332" s="9" t="n"/>
      <c r="J8332" s="9" t="n"/>
      <c r="K8332" s="9" t="n"/>
      <c r="L8332" s="9">
        <f>IF(COUNTA($A8332:$K8332)=0,"",IF(AND(IFERROR($H8332,0)&gt;0,LEN(TRIM($K8332&amp;""))&gt;0,IFERROR(LOOKUP(2,1/((LISTS!$M$2:$M$13&lt;&gt;"")*ISNUMBER(SEARCH(LISTS!$M$2:$M$13,$I8332))),LISTS!$N$2:$N$13),"NO")="SI"),"SI","NO"))</f>
        <v/>
      </c>
      <c r="M8332" s="9">
        <f>IF(COUNTA($A8332:$K8332)=0,"",IF($K8332&lt;&gt;"",IF(COUNTIF($K$19:$K8332,$K8332)&gt;1,"SI","NO"),IF(COUNTIFS($A$19:$A8332,$A8332,$C$19:$C8332,$C8332,$J$19:$J8332,$J8332,$D$19:$D8332,$D8332)&gt;1,"SI","NO")))</f>
        <v/>
      </c>
      <c r="N8332" s="11">
        <f>IF(COUNTA($A8332:$K8332)=0,"",IF(AND($L8332="SI",$M8332="NO"),IFERROR($H8332,0),0))</f>
        <v/>
      </c>
      <c r="O8332" s="9">
        <f>IF(COUNTA($A8332:$K8332)=0,"",IF($M8332="SI","CUFE o factura duplicada dentro del reporte; no se suma dos veces",IF(IFERROR($H8332,0)&lt;=0,"DIAN reporta valor susceptible 0",IF($L8332="NO",IFERROR(LOOKUP(2,1/((LISTS!$M$2:$M$13&lt;&gt;"")*ISNUMBER(SEARCH(LISTS!$M$2:$M$13,$I8332))),LISTS!$O$2:$O$13),"Medio de pago no elegible o no identificado por DIAN"),"Apta automaticamente por pago electronico y base positiva"))))</f>
        <v/>
      </c>
    </row>
    <row r="8333">
      <c r="A8333" s="9" t="n"/>
      <c r="B8333" s="9" t="n"/>
      <c r="C8333" s="12" t="n"/>
      <c r="D8333" s="11" t="n"/>
      <c r="E8333" s="11" t="n"/>
      <c r="F8333" s="11" t="n"/>
      <c r="G8333" s="11" t="n"/>
      <c r="H8333" s="11" t="n"/>
      <c r="I8333" s="9" t="n"/>
      <c r="J8333" s="9" t="n"/>
      <c r="K8333" s="9" t="n"/>
      <c r="L8333" s="9">
        <f>IF(COUNTA($A8333:$K8333)=0,"",IF(AND(IFERROR($H8333,0)&gt;0,LEN(TRIM($K8333&amp;""))&gt;0,IFERROR(LOOKUP(2,1/((LISTS!$M$2:$M$13&lt;&gt;"")*ISNUMBER(SEARCH(LISTS!$M$2:$M$13,$I8333))),LISTS!$N$2:$N$13),"NO")="SI"),"SI","NO"))</f>
        <v/>
      </c>
      <c r="M8333" s="9">
        <f>IF(COUNTA($A8333:$K8333)=0,"",IF($K8333&lt;&gt;"",IF(COUNTIF($K$19:$K8333,$K8333)&gt;1,"SI","NO"),IF(COUNTIFS($A$19:$A8333,$A8333,$C$19:$C8333,$C8333,$J$19:$J8333,$J8333,$D$19:$D8333,$D8333)&gt;1,"SI","NO")))</f>
        <v/>
      </c>
      <c r="N8333" s="11">
        <f>IF(COUNTA($A8333:$K8333)=0,"",IF(AND($L8333="SI",$M8333="NO"),IFERROR($H8333,0),0))</f>
        <v/>
      </c>
      <c r="O8333" s="9">
        <f>IF(COUNTA($A8333:$K8333)=0,"",IF($M8333="SI","CUFE o factura duplicada dentro del reporte; no se suma dos veces",IF(IFERROR($H8333,0)&lt;=0,"DIAN reporta valor susceptible 0",IF($L8333="NO",IFERROR(LOOKUP(2,1/((LISTS!$M$2:$M$13&lt;&gt;"")*ISNUMBER(SEARCH(LISTS!$M$2:$M$13,$I8333))),LISTS!$O$2:$O$13),"Medio de pago no elegible o no identificado por DIAN"),"Apta automaticamente por pago electronico y base positiva"))))</f>
        <v/>
      </c>
    </row>
    <row r="8334">
      <c r="A8334" s="9" t="n"/>
      <c r="B8334" s="9" t="n"/>
      <c r="C8334" s="12" t="n"/>
      <c r="D8334" s="11" t="n"/>
      <c r="E8334" s="11" t="n"/>
      <c r="F8334" s="11" t="n"/>
      <c r="G8334" s="11" t="n"/>
      <c r="H8334" s="11" t="n"/>
      <c r="I8334" s="9" t="n"/>
      <c r="J8334" s="9" t="n"/>
      <c r="K8334" s="9" t="n"/>
      <c r="L8334" s="9">
        <f>IF(COUNTA($A8334:$K8334)=0,"",IF(AND(IFERROR($H8334,0)&gt;0,LEN(TRIM($K8334&amp;""))&gt;0,IFERROR(LOOKUP(2,1/((LISTS!$M$2:$M$13&lt;&gt;"")*ISNUMBER(SEARCH(LISTS!$M$2:$M$13,$I8334))),LISTS!$N$2:$N$13),"NO")="SI"),"SI","NO"))</f>
        <v/>
      </c>
      <c r="M8334" s="9">
        <f>IF(COUNTA($A8334:$K8334)=0,"",IF($K8334&lt;&gt;"",IF(COUNTIF($K$19:$K8334,$K8334)&gt;1,"SI","NO"),IF(COUNTIFS($A$19:$A8334,$A8334,$C$19:$C8334,$C8334,$J$19:$J8334,$J8334,$D$19:$D8334,$D8334)&gt;1,"SI","NO")))</f>
        <v/>
      </c>
      <c r="N8334" s="11">
        <f>IF(COUNTA($A8334:$K8334)=0,"",IF(AND($L8334="SI",$M8334="NO"),IFERROR($H8334,0),0))</f>
        <v/>
      </c>
      <c r="O8334" s="9">
        <f>IF(COUNTA($A8334:$K8334)=0,"",IF($M8334="SI","CUFE o factura duplicada dentro del reporte; no se suma dos veces",IF(IFERROR($H8334,0)&lt;=0,"DIAN reporta valor susceptible 0",IF($L8334="NO",IFERROR(LOOKUP(2,1/((LISTS!$M$2:$M$13&lt;&gt;"")*ISNUMBER(SEARCH(LISTS!$M$2:$M$13,$I8334))),LISTS!$O$2:$O$13),"Medio de pago no elegible o no identificado por DIAN"),"Apta automaticamente por pago electronico y base positiva"))))</f>
        <v/>
      </c>
    </row>
    <row r="8335">
      <c r="A8335" s="9" t="n"/>
      <c r="B8335" s="9" t="n"/>
      <c r="C8335" s="12" t="n"/>
      <c r="D8335" s="11" t="n"/>
      <c r="E8335" s="11" t="n"/>
      <c r="F8335" s="11" t="n"/>
      <c r="G8335" s="11" t="n"/>
      <c r="H8335" s="11" t="n"/>
      <c r="I8335" s="9" t="n"/>
      <c r="J8335" s="9" t="n"/>
      <c r="K8335" s="9" t="n"/>
      <c r="L8335" s="9">
        <f>IF(COUNTA($A8335:$K8335)=0,"",IF(AND(IFERROR($H8335,0)&gt;0,LEN(TRIM($K8335&amp;""))&gt;0,IFERROR(LOOKUP(2,1/((LISTS!$M$2:$M$13&lt;&gt;"")*ISNUMBER(SEARCH(LISTS!$M$2:$M$13,$I8335))),LISTS!$N$2:$N$13),"NO")="SI"),"SI","NO"))</f>
        <v/>
      </c>
      <c r="M8335" s="9">
        <f>IF(COUNTA($A8335:$K8335)=0,"",IF($K8335&lt;&gt;"",IF(COUNTIF($K$19:$K8335,$K8335)&gt;1,"SI","NO"),IF(COUNTIFS($A$19:$A8335,$A8335,$C$19:$C8335,$C8335,$J$19:$J8335,$J8335,$D$19:$D8335,$D8335)&gt;1,"SI","NO")))</f>
        <v/>
      </c>
      <c r="N8335" s="11">
        <f>IF(COUNTA($A8335:$K8335)=0,"",IF(AND($L8335="SI",$M8335="NO"),IFERROR($H8335,0),0))</f>
        <v/>
      </c>
      <c r="O8335" s="9">
        <f>IF(COUNTA($A8335:$K8335)=0,"",IF($M8335="SI","CUFE o factura duplicada dentro del reporte; no se suma dos veces",IF(IFERROR($H8335,0)&lt;=0,"DIAN reporta valor susceptible 0",IF($L8335="NO",IFERROR(LOOKUP(2,1/((LISTS!$M$2:$M$13&lt;&gt;"")*ISNUMBER(SEARCH(LISTS!$M$2:$M$13,$I8335))),LISTS!$O$2:$O$13),"Medio de pago no elegible o no identificado por DIAN"),"Apta automaticamente por pago electronico y base positiva"))))</f>
        <v/>
      </c>
    </row>
    <row r="8336">
      <c r="A8336" s="9" t="n"/>
      <c r="B8336" s="9" t="n"/>
      <c r="C8336" s="12" t="n"/>
      <c r="D8336" s="11" t="n"/>
      <c r="E8336" s="11" t="n"/>
      <c r="F8336" s="11" t="n"/>
      <c r="G8336" s="11" t="n"/>
      <c r="H8336" s="11" t="n"/>
      <c r="I8336" s="9" t="n"/>
      <c r="J8336" s="9" t="n"/>
      <c r="K8336" s="9" t="n"/>
      <c r="L8336" s="9">
        <f>IF(COUNTA($A8336:$K8336)=0,"",IF(AND(IFERROR($H8336,0)&gt;0,LEN(TRIM($K8336&amp;""))&gt;0,IFERROR(LOOKUP(2,1/((LISTS!$M$2:$M$13&lt;&gt;"")*ISNUMBER(SEARCH(LISTS!$M$2:$M$13,$I8336))),LISTS!$N$2:$N$13),"NO")="SI"),"SI","NO"))</f>
        <v/>
      </c>
      <c r="M8336" s="9">
        <f>IF(COUNTA($A8336:$K8336)=0,"",IF($K8336&lt;&gt;"",IF(COUNTIF($K$19:$K8336,$K8336)&gt;1,"SI","NO"),IF(COUNTIFS($A$19:$A8336,$A8336,$C$19:$C8336,$C8336,$J$19:$J8336,$J8336,$D$19:$D8336,$D8336)&gt;1,"SI","NO")))</f>
        <v/>
      </c>
      <c r="N8336" s="11">
        <f>IF(COUNTA($A8336:$K8336)=0,"",IF(AND($L8336="SI",$M8336="NO"),IFERROR($H8336,0),0))</f>
        <v/>
      </c>
      <c r="O8336" s="9">
        <f>IF(COUNTA($A8336:$K8336)=0,"",IF($M8336="SI","CUFE o factura duplicada dentro del reporte; no se suma dos veces",IF(IFERROR($H8336,0)&lt;=0,"DIAN reporta valor susceptible 0",IF($L8336="NO",IFERROR(LOOKUP(2,1/((LISTS!$M$2:$M$13&lt;&gt;"")*ISNUMBER(SEARCH(LISTS!$M$2:$M$13,$I8336))),LISTS!$O$2:$O$13),"Medio de pago no elegible o no identificado por DIAN"),"Apta automaticamente por pago electronico y base positiva"))))</f>
        <v/>
      </c>
    </row>
    <row r="8337">
      <c r="A8337" s="9" t="n"/>
      <c r="B8337" s="9" t="n"/>
      <c r="C8337" s="12" t="n"/>
      <c r="D8337" s="11" t="n"/>
      <c r="E8337" s="11" t="n"/>
      <c r="F8337" s="11" t="n"/>
      <c r="G8337" s="11" t="n"/>
      <c r="H8337" s="11" t="n"/>
      <c r="I8337" s="9" t="n"/>
      <c r="J8337" s="9" t="n"/>
      <c r="K8337" s="9" t="n"/>
      <c r="L8337" s="9">
        <f>IF(COUNTA($A8337:$K8337)=0,"",IF(AND(IFERROR($H8337,0)&gt;0,LEN(TRIM($K8337&amp;""))&gt;0,IFERROR(LOOKUP(2,1/((LISTS!$M$2:$M$13&lt;&gt;"")*ISNUMBER(SEARCH(LISTS!$M$2:$M$13,$I8337))),LISTS!$N$2:$N$13),"NO")="SI"),"SI","NO"))</f>
        <v/>
      </c>
      <c r="M8337" s="9">
        <f>IF(COUNTA($A8337:$K8337)=0,"",IF($K8337&lt;&gt;"",IF(COUNTIF($K$19:$K8337,$K8337)&gt;1,"SI","NO"),IF(COUNTIFS($A$19:$A8337,$A8337,$C$19:$C8337,$C8337,$J$19:$J8337,$J8337,$D$19:$D8337,$D8337)&gt;1,"SI","NO")))</f>
        <v/>
      </c>
      <c r="N8337" s="11">
        <f>IF(COUNTA($A8337:$K8337)=0,"",IF(AND($L8337="SI",$M8337="NO"),IFERROR($H8337,0),0))</f>
        <v/>
      </c>
      <c r="O8337" s="9">
        <f>IF(COUNTA($A8337:$K8337)=0,"",IF($M8337="SI","CUFE o factura duplicada dentro del reporte; no se suma dos veces",IF(IFERROR($H8337,0)&lt;=0,"DIAN reporta valor susceptible 0",IF($L8337="NO",IFERROR(LOOKUP(2,1/((LISTS!$M$2:$M$13&lt;&gt;"")*ISNUMBER(SEARCH(LISTS!$M$2:$M$13,$I8337))),LISTS!$O$2:$O$13),"Medio de pago no elegible o no identificado por DIAN"),"Apta automaticamente por pago electronico y base positiva"))))</f>
        <v/>
      </c>
    </row>
    <row r="8338">
      <c r="A8338" s="9" t="n"/>
      <c r="B8338" s="9" t="n"/>
      <c r="C8338" s="12" t="n"/>
      <c r="D8338" s="11" t="n"/>
      <c r="E8338" s="11" t="n"/>
      <c r="F8338" s="11" t="n"/>
      <c r="G8338" s="11" t="n"/>
      <c r="H8338" s="11" t="n"/>
      <c r="I8338" s="9" t="n"/>
      <c r="J8338" s="9" t="n"/>
      <c r="K8338" s="9" t="n"/>
      <c r="L8338" s="9">
        <f>IF(COUNTA($A8338:$K8338)=0,"",IF(AND(IFERROR($H8338,0)&gt;0,LEN(TRIM($K8338&amp;""))&gt;0,IFERROR(LOOKUP(2,1/((LISTS!$M$2:$M$13&lt;&gt;"")*ISNUMBER(SEARCH(LISTS!$M$2:$M$13,$I8338))),LISTS!$N$2:$N$13),"NO")="SI"),"SI","NO"))</f>
        <v/>
      </c>
      <c r="M8338" s="9">
        <f>IF(COUNTA($A8338:$K8338)=0,"",IF($K8338&lt;&gt;"",IF(COUNTIF($K$19:$K8338,$K8338)&gt;1,"SI","NO"),IF(COUNTIFS($A$19:$A8338,$A8338,$C$19:$C8338,$C8338,$J$19:$J8338,$J8338,$D$19:$D8338,$D8338)&gt;1,"SI","NO")))</f>
        <v/>
      </c>
      <c r="N8338" s="11">
        <f>IF(COUNTA($A8338:$K8338)=0,"",IF(AND($L8338="SI",$M8338="NO"),IFERROR($H8338,0),0))</f>
        <v/>
      </c>
      <c r="O8338" s="9">
        <f>IF(COUNTA($A8338:$K8338)=0,"",IF($M8338="SI","CUFE o factura duplicada dentro del reporte; no se suma dos veces",IF(IFERROR($H8338,0)&lt;=0,"DIAN reporta valor susceptible 0",IF($L8338="NO",IFERROR(LOOKUP(2,1/((LISTS!$M$2:$M$13&lt;&gt;"")*ISNUMBER(SEARCH(LISTS!$M$2:$M$13,$I8338))),LISTS!$O$2:$O$13),"Medio de pago no elegible o no identificado por DIAN"),"Apta automaticamente por pago electronico y base positiva"))))</f>
        <v/>
      </c>
    </row>
    <row r="8339">
      <c r="A8339" s="9" t="n"/>
      <c r="B8339" s="9" t="n"/>
      <c r="C8339" s="12" t="n"/>
      <c r="D8339" s="11" t="n"/>
      <c r="E8339" s="11" t="n"/>
      <c r="F8339" s="11" t="n"/>
      <c r="G8339" s="11" t="n"/>
      <c r="H8339" s="11" t="n"/>
      <c r="I8339" s="9" t="n"/>
      <c r="J8339" s="9" t="n"/>
      <c r="K8339" s="9" t="n"/>
      <c r="L8339" s="9">
        <f>IF(COUNTA($A8339:$K8339)=0,"",IF(AND(IFERROR($H8339,0)&gt;0,LEN(TRIM($K8339&amp;""))&gt;0,IFERROR(LOOKUP(2,1/((LISTS!$M$2:$M$13&lt;&gt;"")*ISNUMBER(SEARCH(LISTS!$M$2:$M$13,$I8339))),LISTS!$N$2:$N$13),"NO")="SI"),"SI","NO"))</f>
        <v/>
      </c>
      <c r="M8339" s="9">
        <f>IF(COUNTA($A8339:$K8339)=0,"",IF($K8339&lt;&gt;"",IF(COUNTIF($K$19:$K8339,$K8339)&gt;1,"SI","NO"),IF(COUNTIFS($A$19:$A8339,$A8339,$C$19:$C8339,$C8339,$J$19:$J8339,$J8339,$D$19:$D8339,$D8339)&gt;1,"SI","NO")))</f>
        <v/>
      </c>
      <c r="N8339" s="11">
        <f>IF(COUNTA($A8339:$K8339)=0,"",IF(AND($L8339="SI",$M8339="NO"),IFERROR($H8339,0),0))</f>
        <v/>
      </c>
      <c r="O8339" s="9">
        <f>IF(COUNTA($A8339:$K8339)=0,"",IF($M8339="SI","CUFE o factura duplicada dentro del reporte; no se suma dos veces",IF(IFERROR($H8339,0)&lt;=0,"DIAN reporta valor susceptible 0",IF($L8339="NO",IFERROR(LOOKUP(2,1/((LISTS!$M$2:$M$13&lt;&gt;"")*ISNUMBER(SEARCH(LISTS!$M$2:$M$13,$I8339))),LISTS!$O$2:$O$13),"Medio de pago no elegible o no identificado por DIAN"),"Apta automaticamente por pago electronico y base positiva"))))</f>
        <v/>
      </c>
    </row>
    <row r="8340">
      <c r="A8340" s="9" t="n"/>
      <c r="B8340" s="9" t="n"/>
      <c r="C8340" s="12" t="n"/>
      <c r="D8340" s="11" t="n"/>
      <c r="E8340" s="11" t="n"/>
      <c r="F8340" s="11" t="n"/>
      <c r="G8340" s="11" t="n"/>
      <c r="H8340" s="11" t="n"/>
      <c r="I8340" s="9" t="n"/>
      <c r="J8340" s="9" t="n"/>
      <c r="K8340" s="9" t="n"/>
      <c r="L8340" s="9">
        <f>IF(COUNTA($A8340:$K8340)=0,"",IF(AND(IFERROR($H8340,0)&gt;0,LEN(TRIM($K8340&amp;""))&gt;0,IFERROR(LOOKUP(2,1/((LISTS!$M$2:$M$13&lt;&gt;"")*ISNUMBER(SEARCH(LISTS!$M$2:$M$13,$I8340))),LISTS!$N$2:$N$13),"NO")="SI"),"SI","NO"))</f>
        <v/>
      </c>
      <c r="M8340" s="9">
        <f>IF(COUNTA($A8340:$K8340)=0,"",IF($K8340&lt;&gt;"",IF(COUNTIF($K$19:$K8340,$K8340)&gt;1,"SI","NO"),IF(COUNTIFS($A$19:$A8340,$A8340,$C$19:$C8340,$C8340,$J$19:$J8340,$J8340,$D$19:$D8340,$D8340)&gt;1,"SI","NO")))</f>
        <v/>
      </c>
      <c r="N8340" s="11">
        <f>IF(COUNTA($A8340:$K8340)=0,"",IF(AND($L8340="SI",$M8340="NO"),IFERROR($H8340,0),0))</f>
        <v/>
      </c>
      <c r="O8340" s="9">
        <f>IF(COUNTA($A8340:$K8340)=0,"",IF($M8340="SI","CUFE o factura duplicada dentro del reporte; no se suma dos veces",IF(IFERROR($H8340,0)&lt;=0,"DIAN reporta valor susceptible 0",IF($L8340="NO",IFERROR(LOOKUP(2,1/((LISTS!$M$2:$M$13&lt;&gt;"")*ISNUMBER(SEARCH(LISTS!$M$2:$M$13,$I8340))),LISTS!$O$2:$O$13),"Medio de pago no elegible o no identificado por DIAN"),"Apta automaticamente por pago electronico y base positiva"))))</f>
        <v/>
      </c>
    </row>
    <row r="8341">
      <c r="A8341" s="9" t="n"/>
      <c r="B8341" s="9" t="n"/>
      <c r="C8341" s="12" t="n"/>
      <c r="D8341" s="11" t="n"/>
      <c r="E8341" s="11" t="n"/>
      <c r="F8341" s="11" t="n"/>
      <c r="G8341" s="11" t="n"/>
      <c r="H8341" s="11" t="n"/>
      <c r="I8341" s="9" t="n"/>
      <c r="J8341" s="9" t="n"/>
      <c r="K8341" s="9" t="n"/>
      <c r="L8341" s="9">
        <f>IF(COUNTA($A8341:$K8341)=0,"",IF(AND(IFERROR($H8341,0)&gt;0,LEN(TRIM($K8341&amp;""))&gt;0,IFERROR(LOOKUP(2,1/((LISTS!$M$2:$M$13&lt;&gt;"")*ISNUMBER(SEARCH(LISTS!$M$2:$M$13,$I8341))),LISTS!$N$2:$N$13),"NO")="SI"),"SI","NO"))</f>
        <v/>
      </c>
      <c r="M8341" s="9">
        <f>IF(COUNTA($A8341:$K8341)=0,"",IF($K8341&lt;&gt;"",IF(COUNTIF($K$19:$K8341,$K8341)&gt;1,"SI","NO"),IF(COUNTIFS($A$19:$A8341,$A8341,$C$19:$C8341,$C8341,$J$19:$J8341,$J8341,$D$19:$D8341,$D8341)&gt;1,"SI","NO")))</f>
        <v/>
      </c>
      <c r="N8341" s="11">
        <f>IF(COUNTA($A8341:$K8341)=0,"",IF(AND($L8341="SI",$M8341="NO"),IFERROR($H8341,0),0))</f>
        <v/>
      </c>
      <c r="O8341" s="9">
        <f>IF(COUNTA($A8341:$K8341)=0,"",IF($M8341="SI","CUFE o factura duplicada dentro del reporte; no se suma dos veces",IF(IFERROR($H8341,0)&lt;=0,"DIAN reporta valor susceptible 0",IF($L8341="NO",IFERROR(LOOKUP(2,1/((LISTS!$M$2:$M$13&lt;&gt;"")*ISNUMBER(SEARCH(LISTS!$M$2:$M$13,$I8341))),LISTS!$O$2:$O$13),"Medio de pago no elegible o no identificado por DIAN"),"Apta automaticamente por pago electronico y base positiva"))))</f>
        <v/>
      </c>
    </row>
    <row r="8342">
      <c r="A8342" s="9" t="n"/>
      <c r="B8342" s="9" t="n"/>
      <c r="C8342" s="12" t="n"/>
      <c r="D8342" s="11" t="n"/>
      <c r="E8342" s="11" t="n"/>
      <c r="F8342" s="11" t="n"/>
      <c r="G8342" s="11" t="n"/>
      <c r="H8342" s="11" t="n"/>
      <c r="I8342" s="9" t="n"/>
      <c r="J8342" s="9" t="n"/>
      <c r="K8342" s="9" t="n"/>
      <c r="L8342" s="9">
        <f>IF(COUNTA($A8342:$K8342)=0,"",IF(AND(IFERROR($H8342,0)&gt;0,LEN(TRIM($K8342&amp;""))&gt;0,IFERROR(LOOKUP(2,1/((LISTS!$M$2:$M$13&lt;&gt;"")*ISNUMBER(SEARCH(LISTS!$M$2:$M$13,$I8342))),LISTS!$N$2:$N$13),"NO")="SI"),"SI","NO"))</f>
        <v/>
      </c>
      <c r="M8342" s="9">
        <f>IF(COUNTA($A8342:$K8342)=0,"",IF($K8342&lt;&gt;"",IF(COUNTIF($K$19:$K8342,$K8342)&gt;1,"SI","NO"),IF(COUNTIFS($A$19:$A8342,$A8342,$C$19:$C8342,$C8342,$J$19:$J8342,$J8342,$D$19:$D8342,$D8342)&gt;1,"SI","NO")))</f>
        <v/>
      </c>
      <c r="N8342" s="11">
        <f>IF(COUNTA($A8342:$K8342)=0,"",IF(AND($L8342="SI",$M8342="NO"),IFERROR($H8342,0),0))</f>
        <v/>
      </c>
      <c r="O8342" s="9">
        <f>IF(COUNTA($A8342:$K8342)=0,"",IF($M8342="SI","CUFE o factura duplicada dentro del reporte; no se suma dos veces",IF(IFERROR($H8342,0)&lt;=0,"DIAN reporta valor susceptible 0",IF($L8342="NO",IFERROR(LOOKUP(2,1/((LISTS!$M$2:$M$13&lt;&gt;"")*ISNUMBER(SEARCH(LISTS!$M$2:$M$13,$I8342))),LISTS!$O$2:$O$13),"Medio de pago no elegible o no identificado por DIAN"),"Apta automaticamente por pago electronico y base positiva"))))</f>
        <v/>
      </c>
    </row>
    <row r="8343">
      <c r="A8343" s="9" t="n"/>
      <c r="B8343" s="9" t="n"/>
      <c r="C8343" s="12" t="n"/>
      <c r="D8343" s="11" t="n"/>
      <c r="E8343" s="11" t="n"/>
      <c r="F8343" s="11" t="n"/>
      <c r="G8343" s="11" t="n"/>
      <c r="H8343" s="11" t="n"/>
      <c r="I8343" s="9" t="n"/>
      <c r="J8343" s="9" t="n"/>
      <c r="K8343" s="9" t="n"/>
      <c r="L8343" s="9">
        <f>IF(COUNTA($A8343:$K8343)=0,"",IF(AND(IFERROR($H8343,0)&gt;0,LEN(TRIM($K8343&amp;""))&gt;0,IFERROR(LOOKUP(2,1/((LISTS!$M$2:$M$13&lt;&gt;"")*ISNUMBER(SEARCH(LISTS!$M$2:$M$13,$I8343))),LISTS!$N$2:$N$13),"NO")="SI"),"SI","NO"))</f>
        <v/>
      </c>
      <c r="M8343" s="9">
        <f>IF(COUNTA($A8343:$K8343)=0,"",IF($K8343&lt;&gt;"",IF(COUNTIF($K$19:$K8343,$K8343)&gt;1,"SI","NO"),IF(COUNTIFS($A$19:$A8343,$A8343,$C$19:$C8343,$C8343,$J$19:$J8343,$J8343,$D$19:$D8343,$D8343)&gt;1,"SI","NO")))</f>
        <v/>
      </c>
      <c r="N8343" s="11">
        <f>IF(COUNTA($A8343:$K8343)=0,"",IF(AND($L8343="SI",$M8343="NO"),IFERROR($H8343,0),0))</f>
        <v/>
      </c>
      <c r="O8343" s="9">
        <f>IF(COUNTA($A8343:$K8343)=0,"",IF($M8343="SI","CUFE o factura duplicada dentro del reporte; no se suma dos veces",IF(IFERROR($H8343,0)&lt;=0,"DIAN reporta valor susceptible 0",IF($L8343="NO",IFERROR(LOOKUP(2,1/((LISTS!$M$2:$M$13&lt;&gt;"")*ISNUMBER(SEARCH(LISTS!$M$2:$M$13,$I8343))),LISTS!$O$2:$O$13),"Medio de pago no elegible o no identificado por DIAN"),"Apta automaticamente por pago electronico y base positiva"))))</f>
        <v/>
      </c>
    </row>
    <row r="8344">
      <c r="A8344" s="9" t="n"/>
      <c r="B8344" s="9" t="n"/>
      <c r="C8344" s="12" t="n"/>
      <c r="D8344" s="11" t="n"/>
      <c r="E8344" s="11" t="n"/>
      <c r="F8344" s="11" t="n"/>
      <c r="G8344" s="11" t="n"/>
      <c r="H8344" s="11" t="n"/>
      <c r="I8344" s="9" t="n"/>
      <c r="J8344" s="9" t="n"/>
      <c r="K8344" s="9" t="n"/>
      <c r="L8344" s="9">
        <f>IF(COUNTA($A8344:$K8344)=0,"",IF(AND(IFERROR($H8344,0)&gt;0,LEN(TRIM($K8344&amp;""))&gt;0,IFERROR(LOOKUP(2,1/((LISTS!$M$2:$M$13&lt;&gt;"")*ISNUMBER(SEARCH(LISTS!$M$2:$M$13,$I8344))),LISTS!$N$2:$N$13),"NO")="SI"),"SI","NO"))</f>
        <v/>
      </c>
      <c r="M8344" s="9">
        <f>IF(COUNTA($A8344:$K8344)=0,"",IF($K8344&lt;&gt;"",IF(COUNTIF($K$19:$K8344,$K8344)&gt;1,"SI","NO"),IF(COUNTIFS($A$19:$A8344,$A8344,$C$19:$C8344,$C8344,$J$19:$J8344,$J8344,$D$19:$D8344,$D8344)&gt;1,"SI","NO")))</f>
        <v/>
      </c>
      <c r="N8344" s="11">
        <f>IF(COUNTA($A8344:$K8344)=0,"",IF(AND($L8344="SI",$M8344="NO"),IFERROR($H8344,0),0))</f>
        <v/>
      </c>
      <c r="O8344" s="9">
        <f>IF(COUNTA($A8344:$K8344)=0,"",IF($M8344="SI","CUFE o factura duplicada dentro del reporte; no se suma dos veces",IF(IFERROR($H8344,0)&lt;=0,"DIAN reporta valor susceptible 0",IF($L8344="NO",IFERROR(LOOKUP(2,1/((LISTS!$M$2:$M$13&lt;&gt;"")*ISNUMBER(SEARCH(LISTS!$M$2:$M$13,$I8344))),LISTS!$O$2:$O$13),"Medio de pago no elegible o no identificado por DIAN"),"Apta automaticamente por pago electronico y base positiva"))))</f>
        <v/>
      </c>
    </row>
    <row r="8345">
      <c r="A8345" s="9" t="n"/>
      <c r="B8345" s="9" t="n"/>
      <c r="C8345" s="12" t="n"/>
      <c r="D8345" s="11" t="n"/>
      <c r="E8345" s="11" t="n"/>
      <c r="F8345" s="11" t="n"/>
      <c r="G8345" s="11" t="n"/>
      <c r="H8345" s="11" t="n"/>
      <c r="I8345" s="9" t="n"/>
      <c r="J8345" s="9" t="n"/>
      <c r="K8345" s="9" t="n"/>
      <c r="L8345" s="9">
        <f>IF(COUNTA($A8345:$K8345)=0,"",IF(AND(IFERROR($H8345,0)&gt;0,LEN(TRIM($K8345&amp;""))&gt;0,IFERROR(LOOKUP(2,1/((LISTS!$M$2:$M$13&lt;&gt;"")*ISNUMBER(SEARCH(LISTS!$M$2:$M$13,$I8345))),LISTS!$N$2:$N$13),"NO")="SI"),"SI","NO"))</f>
        <v/>
      </c>
      <c r="M8345" s="9">
        <f>IF(COUNTA($A8345:$K8345)=0,"",IF($K8345&lt;&gt;"",IF(COUNTIF($K$19:$K8345,$K8345)&gt;1,"SI","NO"),IF(COUNTIFS($A$19:$A8345,$A8345,$C$19:$C8345,$C8345,$J$19:$J8345,$J8345,$D$19:$D8345,$D8345)&gt;1,"SI","NO")))</f>
        <v/>
      </c>
      <c r="N8345" s="11">
        <f>IF(COUNTA($A8345:$K8345)=0,"",IF(AND($L8345="SI",$M8345="NO"),IFERROR($H8345,0),0))</f>
        <v/>
      </c>
      <c r="O8345" s="9">
        <f>IF(COUNTA($A8345:$K8345)=0,"",IF($M8345="SI","CUFE o factura duplicada dentro del reporte; no se suma dos veces",IF(IFERROR($H8345,0)&lt;=0,"DIAN reporta valor susceptible 0",IF($L8345="NO",IFERROR(LOOKUP(2,1/((LISTS!$M$2:$M$13&lt;&gt;"")*ISNUMBER(SEARCH(LISTS!$M$2:$M$13,$I8345))),LISTS!$O$2:$O$13),"Medio de pago no elegible o no identificado por DIAN"),"Apta automaticamente por pago electronico y base positiva"))))</f>
        <v/>
      </c>
    </row>
    <row r="8346">
      <c r="A8346" s="9" t="n"/>
      <c r="B8346" s="9" t="n"/>
      <c r="C8346" s="12" t="n"/>
      <c r="D8346" s="11" t="n"/>
      <c r="E8346" s="11" t="n"/>
      <c r="F8346" s="11" t="n"/>
      <c r="G8346" s="11" t="n"/>
      <c r="H8346" s="11" t="n"/>
      <c r="I8346" s="9" t="n"/>
      <c r="J8346" s="9" t="n"/>
      <c r="K8346" s="9" t="n"/>
      <c r="L8346" s="9">
        <f>IF(COUNTA($A8346:$K8346)=0,"",IF(AND(IFERROR($H8346,0)&gt;0,LEN(TRIM($K8346&amp;""))&gt;0,IFERROR(LOOKUP(2,1/((LISTS!$M$2:$M$13&lt;&gt;"")*ISNUMBER(SEARCH(LISTS!$M$2:$M$13,$I8346))),LISTS!$N$2:$N$13),"NO")="SI"),"SI","NO"))</f>
        <v/>
      </c>
      <c r="M8346" s="9">
        <f>IF(COUNTA($A8346:$K8346)=0,"",IF($K8346&lt;&gt;"",IF(COUNTIF($K$19:$K8346,$K8346)&gt;1,"SI","NO"),IF(COUNTIFS($A$19:$A8346,$A8346,$C$19:$C8346,$C8346,$J$19:$J8346,$J8346,$D$19:$D8346,$D8346)&gt;1,"SI","NO")))</f>
        <v/>
      </c>
      <c r="N8346" s="11">
        <f>IF(COUNTA($A8346:$K8346)=0,"",IF(AND($L8346="SI",$M8346="NO"),IFERROR($H8346,0),0))</f>
        <v/>
      </c>
      <c r="O8346" s="9">
        <f>IF(COUNTA($A8346:$K8346)=0,"",IF($M8346="SI","CUFE o factura duplicada dentro del reporte; no se suma dos veces",IF(IFERROR($H8346,0)&lt;=0,"DIAN reporta valor susceptible 0",IF($L8346="NO",IFERROR(LOOKUP(2,1/((LISTS!$M$2:$M$13&lt;&gt;"")*ISNUMBER(SEARCH(LISTS!$M$2:$M$13,$I8346))),LISTS!$O$2:$O$13),"Medio de pago no elegible o no identificado por DIAN"),"Apta automaticamente por pago electronico y base positiva"))))</f>
        <v/>
      </c>
    </row>
    <row r="8347">
      <c r="A8347" s="9" t="n"/>
      <c r="B8347" s="9" t="n"/>
      <c r="C8347" s="12" t="n"/>
      <c r="D8347" s="11" t="n"/>
      <c r="E8347" s="11" t="n"/>
      <c r="F8347" s="11" t="n"/>
      <c r="G8347" s="11" t="n"/>
      <c r="H8347" s="11" t="n"/>
      <c r="I8347" s="9" t="n"/>
      <c r="J8347" s="9" t="n"/>
      <c r="K8347" s="9" t="n"/>
      <c r="L8347" s="9">
        <f>IF(COUNTA($A8347:$K8347)=0,"",IF(AND(IFERROR($H8347,0)&gt;0,LEN(TRIM($K8347&amp;""))&gt;0,IFERROR(LOOKUP(2,1/((LISTS!$M$2:$M$13&lt;&gt;"")*ISNUMBER(SEARCH(LISTS!$M$2:$M$13,$I8347))),LISTS!$N$2:$N$13),"NO")="SI"),"SI","NO"))</f>
        <v/>
      </c>
      <c r="M8347" s="9">
        <f>IF(COUNTA($A8347:$K8347)=0,"",IF($K8347&lt;&gt;"",IF(COUNTIF($K$19:$K8347,$K8347)&gt;1,"SI","NO"),IF(COUNTIFS($A$19:$A8347,$A8347,$C$19:$C8347,$C8347,$J$19:$J8347,$J8347,$D$19:$D8347,$D8347)&gt;1,"SI","NO")))</f>
        <v/>
      </c>
      <c r="N8347" s="11">
        <f>IF(COUNTA($A8347:$K8347)=0,"",IF(AND($L8347="SI",$M8347="NO"),IFERROR($H8347,0),0))</f>
        <v/>
      </c>
      <c r="O8347" s="9">
        <f>IF(COUNTA($A8347:$K8347)=0,"",IF($M8347="SI","CUFE o factura duplicada dentro del reporte; no se suma dos veces",IF(IFERROR($H8347,0)&lt;=0,"DIAN reporta valor susceptible 0",IF($L8347="NO",IFERROR(LOOKUP(2,1/((LISTS!$M$2:$M$13&lt;&gt;"")*ISNUMBER(SEARCH(LISTS!$M$2:$M$13,$I8347))),LISTS!$O$2:$O$13),"Medio de pago no elegible o no identificado por DIAN"),"Apta automaticamente por pago electronico y base positiva"))))</f>
        <v/>
      </c>
    </row>
    <row r="8348">
      <c r="A8348" s="9" t="n"/>
      <c r="B8348" s="9" t="n"/>
      <c r="C8348" s="12" t="n"/>
      <c r="D8348" s="11" t="n"/>
      <c r="E8348" s="11" t="n"/>
      <c r="F8348" s="11" t="n"/>
      <c r="G8348" s="11" t="n"/>
      <c r="H8348" s="11" t="n"/>
      <c r="I8348" s="9" t="n"/>
      <c r="J8348" s="9" t="n"/>
      <c r="K8348" s="9" t="n"/>
      <c r="L8348" s="9">
        <f>IF(COUNTA($A8348:$K8348)=0,"",IF(AND(IFERROR($H8348,0)&gt;0,LEN(TRIM($K8348&amp;""))&gt;0,IFERROR(LOOKUP(2,1/((LISTS!$M$2:$M$13&lt;&gt;"")*ISNUMBER(SEARCH(LISTS!$M$2:$M$13,$I8348))),LISTS!$N$2:$N$13),"NO")="SI"),"SI","NO"))</f>
        <v/>
      </c>
      <c r="M8348" s="9">
        <f>IF(COUNTA($A8348:$K8348)=0,"",IF($K8348&lt;&gt;"",IF(COUNTIF($K$19:$K8348,$K8348)&gt;1,"SI","NO"),IF(COUNTIFS($A$19:$A8348,$A8348,$C$19:$C8348,$C8348,$J$19:$J8348,$J8348,$D$19:$D8348,$D8348)&gt;1,"SI","NO")))</f>
        <v/>
      </c>
      <c r="N8348" s="11">
        <f>IF(COUNTA($A8348:$K8348)=0,"",IF(AND($L8348="SI",$M8348="NO"),IFERROR($H8348,0),0))</f>
        <v/>
      </c>
      <c r="O8348" s="9">
        <f>IF(COUNTA($A8348:$K8348)=0,"",IF($M8348="SI","CUFE o factura duplicada dentro del reporte; no se suma dos veces",IF(IFERROR($H8348,0)&lt;=0,"DIAN reporta valor susceptible 0",IF($L8348="NO",IFERROR(LOOKUP(2,1/((LISTS!$M$2:$M$13&lt;&gt;"")*ISNUMBER(SEARCH(LISTS!$M$2:$M$13,$I8348))),LISTS!$O$2:$O$13),"Medio de pago no elegible o no identificado por DIAN"),"Apta automaticamente por pago electronico y base positiva"))))</f>
        <v/>
      </c>
    </row>
    <row r="8349">
      <c r="A8349" s="9" t="n"/>
      <c r="B8349" s="9" t="n"/>
      <c r="C8349" s="12" t="n"/>
      <c r="D8349" s="11" t="n"/>
      <c r="E8349" s="11" t="n"/>
      <c r="F8349" s="11" t="n"/>
      <c r="G8349" s="11" t="n"/>
      <c r="H8349" s="11" t="n"/>
      <c r="I8349" s="9" t="n"/>
      <c r="J8349" s="9" t="n"/>
      <c r="K8349" s="9" t="n"/>
      <c r="L8349" s="9">
        <f>IF(COUNTA($A8349:$K8349)=0,"",IF(AND(IFERROR($H8349,0)&gt;0,LEN(TRIM($K8349&amp;""))&gt;0,IFERROR(LOOKUP(2,1/((LISTS!$M$2:$M$13&lt;&gt;"")*ISNUMBER(SEARCH(LISTS!$M$2:$M$13,$I8349))),LISTS!$N$2:$N$13),"NO")="SI"),"SI","NO"))</f>
        <v/>
      </c>
      <c r="M8349" s="9">
        <f>IF(COUNTA($A8349:$K8349)=0,"",IF($K8349&lt;&gt;"",IF(COUNTIF($K$19:$K8349,$K8349)&gt;1,"SI","NO"),IF(COUNTIFS($A$19:$A8349,$A8349,$C$19:$C8349,$C8349,$J$19:$J8349,$J8349,$D$19:$D8349,$D8349)&gt;1,"SI","NO")))</f>
        <v/>
      </c>
      <c r="N8349" s="11">
        <f>IF(COUNTA($A8349:$K8349)=0,"",IF(AND($L8349="SI",$M8349="NO"),IFERROR($H8349,0),0))</f>
        <v/>
      </c>
      <c r="O8349" s="9">
        <f>IF(COUNTA($A8349:$K8349)=0,"",IF($M8349="SI","CUFE o factura duplicada dentro del reporte; no se suma dos veces",IF(IFERROR($H8349,0)&lt;=0,"DIAN reporta valor susceptible 0",IF($L8349="NO",IFERROR(LOOKUP(2,1/((LISTS!$M$2:$M$13&lt;&gt;"")*ISNUMBER(SEARCH(LISTS!$M$2:$M$13,$I8349))),LISTS!$O$2:$O$13),"Medio de pago no elegible o no identificado por DIAN"),"Apta automaticamente por pago electronico y base positiva"))))</f>
        <v/>
      </c>
    </row>
    <row r="8350">
      <c r="A8350" s="9" t="n"/>
      <c r="B8350" s="9" t="n"/>
      <c r="C8350" s="12" t="n"/>
      <c r="D8350" s="11" t="n"/>
      <c r="E8350" s="11" t="n"/>
      <c r="F8350" s="11" t="n"/>
      <c r="G8350" s="11" t="n"/>
      <c r="H8350" s="11" t="n"/>
      <c r="I8350" s="9" t="n"/>
      <c r="J8350" s="9" t="n"/>
      <c r="K8350" s="9" t="n"/>
      <c r="L8350" s="9">
        <f>IF(COUNTA($A8350:$K8350)=0,"",IF(AND(IFERROR($H8350,0)&gt;0,LEN(TRIM($K8350&amp;""))&gt;0,IFERROR(LOOKUP(2,1/((LISTS!$M$2:$M$13&lt;&gt;"")*ISNUMBER(SEARCH(LISTS!$M$2:$M$13,$I8350))),LISTS!$N$2:$N$13),"NO")="SI"),"SI","NO"))</f>
        <v/>
      </c>
      <c r="M8350" s="9">
        <f>IF(COUNTA($A8350:$K8350)=0,"",IF($K8350&lt;&gt;"",IF(COUNTIF($K$19:$K8350,$K8350)&gt;1,"SI","NO"),IF(COUNTIFS($A$19:$A8350,$A8350,$C$19:$C8350,$C8350,$J$19:$J8350,$J8350,$D$19:$D8350,$D8350)&gt;1,"SI","NO")))</f>
        <v/>
      </c>
      <c r="N8350" s="11">
        <f>IF(COUNTA($A8350:$K8350)=0,"",IF(AND($L8350="SI",$M8350="NO"),IFERROR($H8350,0),0))</f>
        <v/>
      </c>
      <c r="O8350" s="9">
        <f>IF(COUNTA($A8350:$K8350)=0,"",IF($M8350="SI","CUFE o factura duplicada dentro del reporte; no se suma dos veces",IF(IFERROR($H8350,0)&lt;=0,"DIAN reporta valor susceptible 0",IF($L8350="NO",IFERROR(LOOKUP(2,1/((LISTS!$M$2:$M$13&lt;&gt;"")*ISNUMBER(SEARCH(LISTS!$M$2:$M$13,$I8350))),LISTS!$O$2:$O$13),"Medio de pago no elegible o no identificado por DIAN"),"Apta automaticamente por pago electronico y base positiva"))))</f>
        <v/>
      </c>
    </row>
    <row r="8351">
      <c r="A8351" s="9" t="n"/>
      <c r="B8351" s="9" t="n"/>
      <c r="C8351" s="12" t="n"/>
      <c r="D8351" s="11" t="n"/>
      <c r="E8351" s="11" t="n"/>
      <c r="F8351" s="11" t="n"/>
      <c r="G8351" s="11" t="n"/>
      <c r="H8351" s="11" t="n"/>
      <c r="I8351" s="9" t="n"/>
      <c r="J8351" s="9" t="n"/>
      <c r="K8351" s="9" t="n"/>
      <c r="L8351" s="9">
        <f>IF(COUNTA($A8351:$K8351)=0,"",IF(AND(IFERROR($H8351,0)&gt;0,LEN(TRIM($K8351&amp;""))&gt;0,IFERROR(LOOKUP(2,1/((LISTS!$M$2:$M$13&lt;&gt;"")*ISNUMBER(SEARCH(LISTS!$M$2:$M$13,$I8351))),LISTS!$N$2:$N$13),"NO")="SI"),"SI","NO"))</f>
        <v/>
      </c>
      <c r="M8351" s="9">
        <f>IF(COUNTA($A8351:$K8351)=0,"",IF($K8351&lt;&gt;"",IF(COUNTIF($K$19:$K8351,$K8351)&gt;1,"SI","NO"),IF(COUNTIFS($A$19:$A8351,$A8351,$C$19:$C8351,$C8351,$J$19:$J8351,$J8351,$D$19:$D8351,$D8351)&gt;1,"SI","NO")))</f>
        <v/>
      </c>
      <c r="N8351" s="11">
        <f>IF(COUNTA($A8351:$K8351)=0,"",IF(AND($L8351="SI",$M8351="NO"),IFERROR($H8351,0),0))</f>
        <v/>
      </c>
      <c r="O8351" s="9">
        <f>IF(COUNTA($A8351:$K8351)=0,"",IF($M8351="SI","CUFE o factura duplicada dentro del reporte; no se suma dos veces",IF(IFERROR($H8351,0)&lt;=0,"DIAN reporta valor susceptible 0",IF($L8351="NO",IFERROR(LOOKUP(2,1/((LISTS!$M$2:$M$13&lt;&gt;"")*ISNUMBER(SEARCH(LISTS!$M$2:$M$13,$I8351))),LISTS!$O$2:$O$13),"Medio de pago no elegible o no identificado por DIAN"),"Apta automaticamente por pago electronico y base positiva"))))</f>
        <v/>
      </c>
    </row>
    <row r="8352">
      <c r="A8352" s="9" t="n"/>
      <c r="B8352" s="9" t="n"/>
      <c r="C8352" s="12" t="n"/>
      <c r="D8352" s="11" t="n"/>
      <c r="E8352" s="11" t="n"/>
      <c r="F8352" s="11" t="n"/>
      <c r="G8352" s="11" t="n"/>
      <c r="H8352" s="11" t="n"/>
      <c r="I8352" s="9" t="n"/>
      <c r="J8352" s="9" t="n"/>
      <c r="K8352" s="9" t="n"/>
      <c r="L8352" s="9">
        <f>IF(COUNTA($A8352:$K8352)=0,"",IF(AND(IFERROR($H8352,0)&gt;0,LEN(TRIM($K8352&amp;""))&gt;0,IFERROR(LOOKUP(2,1/((LISTS!$M$2:$M$13&lt;&gt;"")*ISNUMBER(SEARCH(LISTS!$M$2:$M$13,$I8352))),LISTS!$N$2:$N$13),"NO")="SI"),"SI","NO"))</f>
        <v/>
      </c>
      <c r="M8352" s="9">
        <f>IF(COUNTA($A8352:$K8352)=0,"",IF($K8352&lt;&gt;"",IF(COUNTIF($K$19:$K8352,$K8352)&gt;1,"SI","NO"),IF(COUNTIFS($A$19:$A8352,$A8352,$C$19:$C8352,$C8352,$J$19:$J8352,$J8352,$D$19:$D8352,$D8352)&gt;1,"SI","NO")))</f>
        <v/>
      </c>
      <c r="N8352" s="11">
        <f>IF(COUNTA($A8352:$K8352)=0,"",IF(AND($L8352="SI",$M8352="NO"),IFERROR($H8352,0),0))</f>
        <v/>
      </c>
      <c r="O8352" s="9">
        <f>IF(COUNTA($A8352:$K8352)=0,"",IF($M8352="SI","CUFE o factura duplicada dentro del reporte; no se suma dos veces",IF(IFERROR($H8352,0)&lt;=0,"DIAN reporta valor susceptible 0",IF($L8352="NO",IFERROR(LOOKUP(2,1/((LISTS!$M$2:$M$13&lt;&gt;"")*ISNUMBER(SEARCH(LISTS!$M$2:$M$13,$I8352))),LISTS!$O$2:$O$13),"Medio de pago no elegible o no identificado por DIAN"),"Apta automaticamente por pago electronico y base positiva"))))</f>
        <v/>
      </c>
    </row>
    <row r="8353">
      <c r="A8353" s="9" t="n"/>
      <c r="B8353" s="9" t="n"/>
      <c r="C8353" s="12" t="n"/>
      <c r="D8353" s="11" t="n"/>
      <c r="E8353" s="11" t="n"/>
      <c r="F8353" s="11" t="n"/>
      <c r="G8353" s="11" t="n"/>
      <c r="H8353" s="11" t="n"/>
      <c r="I8353" s="9" t="n"/>
      <c r="J8353" s="9" t="n"/>
      <c r="K8353" s="9" t="n"/>
      <c r="L8353" s="9">
        <f>IF(COUNTA($A8353:$K8353)=0,"",IF(AND(IFERROR($H8353,0)&gt;0,LEN(TRIM($K8353&amp;""))&gt;0,IFERROR(LOOKUP(2,1/((LISTS!$M$2:$M$13&lt;&gt;"")*ISNUMBER(SEARCH(LISTS!$M$2:$M$13,$I8353))),LISTS!$N$2:$N$13),"NO")="SI"),"SI","NO"))</f>
        <v/>
      </c>
      <c r="M8353" s="9">
        <f>IF(COUNTA($A8353:$K8353)=0,"",IF($K8353&lt;&gt;"",IF(COUNTIF($K$19:$K8353,$K8353)&gt;1,"SI","NO"),IF(COUNTIFS($A$19:$A8353,$A8353,$C$19:$C8353,$C8353,$J$19:$J8353,$J8353,$D$19:$D8353,$D8353)&gt;1,"SI","NO")))</f>
        <v/>
      </c>
      <c r="N8353" s="11">
        <f>IF(COUNTA($A8353:$K8353)=0,"",IF(AND($L8353="SI",$M8353="NO"),IFERROR($H8353,0),0))</f>
        <v/>
      </c>
      <c r="O8353" s="9">
        <f>IF(COUNTA($A8353:$K8353)=0,"",IF($M8353="SI","CUFE o factura duplicada dentro del reporte; no se suma dos veces",IF(IFERROR($H8353,0)&lt;=0,"DIAN reporta valor susceptible 0",IF($L8353="NO",IFERROR(LOOKUP(2,1/((LISTS!$M$2:$M$13&lt;&gt;"")*ISNUMBER(SEARCH(LISTS!$M$2:$M$13,$I8353))),LISTS!$O$2:$O$13),"Medio de pago no elegible o no identificado por DIAN"),"Apta automaticamente por pago electronico y base positiva"))))</f>
        <v/>
      </c>
    </row>
    <row r="8354">
      <c r="A8354" s="9" t="n"/>
      <c r="B8354" s="9" t="n"/>
      <c r="C8354" s="12" t="n"/>
      <c r="D8354" s="11" t="n"/>
      <c r="E8354" s="11" t="n"/>
      <c r="F8354" s="11" t="n"/>
      <c r="G8354" s="11" t="n"/>
      <c r="H8354" s="11" t="n"/>
      <c r="I8354" s="9" t="n"/>
      <c r="J8354" s="9" t="n"/>
      <c r="K8354" s="9" t="n"/>
      <c r="L8354" s="9">
        <f>IF(COUNTA($A8354:$K8354)=0,"",IF(AND(IFERROR($H8354,0)&gt;0,LEN(TRIM($K8354&amp;""))&gt;0,IFERROR(LOOKUP(2,1/((LISTS!$M$2:$M$13&lt;&gt;"")*ISNUMBER(SEARCH(LISTS!$M$2:$M$13,$I8354))),LISTS!$N$2:$N$13),"NO")="SI"),"SI","NO"))</f>
        <v/>
      </c>
      <c r="M8354" s="9">
        <f>IF(COUNTA($A8354:$K8354)=0,"",IF($K8354&lt;&gt;"",IF(COUNTIF($K$19:$K8354,$K8354)&gt;1,"SI","NO"),IF(COUNTIFS($A$19:$A8354,$A8354,$C$19:$C8354,$C8354,$J$19:$J8354,$J8354,$D$19:$D8354,$D8354)&gt;1,"SI","NO")))</f>
        <v/>
      </c>
      <c r="N8354" s="11">
        <f>IF(COUNTA($A8354:$K8354)=0,"",IF(AND($L8354="SI",$M8354="NO"),IFERROR($H8354,0),0))</f>
        <v/>
      </c>
      <c r="O8354" s="9">
        <f>IF(COUNTA($A8354:$K8354)=0,"",IF($M8354="SI","CUFE o factura duplicada dentro del reporte; no se suma dos veces",IF(IFERROR($H8354,0)&lt;=0,"DIAN reporta valor susceptible 0",IF($L8354="NO",IFERROR(LOOKUP(2,1/((LISTS!$M$2:$M$13&lt;&gt;"")*ISNUMBER(SEARCH(LISTS!$M$2:$M$13,$I8354))),LISTS!$O$2:$O$13),"Medio de pago no elegible o no identificado por DIAN"),"Apta automaticamente por pago electronico y base positiva"))))</f>
        <v/>
      </c>
    </row>
    <row r="8355">
      <c r="A8355" s="9" t="n"/>
      <c r="B8355" s="9" t="n"/>
      <c r="C8355" s="12" t="n"/>
      <c r="D8355" s="11" t="n"/>
      <c r="E8355" s="11" t="n"/>
      <c r="F8355" s="11" t="n"/>
      <c r="G8355" s="11" t="n"/>
      <c r="H8355" s="11" t="n"/>
      <c r="I8355" s="9" t="n"/>
      <c r="J8355" s="9" t="n"/>
      <c r="K8355" s="9" t="n"/>
      <c r="L8355" s="9">
        <f>IF(COUNTA($A8355:$K8355)=0,"",IF(AND(IFERROR($H8355,0)&gt;0,LEN(TRIM($K8355&amp;""))&gt;0,IFERROR(LOOKUP(2,1/((LISTS!$M$2:$M$13&lt;&gt;"")*ISNUMBER(SEARCH(LISTS!$M$2:$M$13,$I8355))),LISTS!$N$2:$N$13),"NO")="SI"),"SI","NO"))</f>
        <v/>
      </c>
      <c r="M8355" s="9">
        <f>IF(COUNTA($A8355:$K8355)=0,"",IF($K8355&lt;&gt;"",IF(COUNTIF($K$19:$K8355,$K8355)&gt;1,"SI","NO"),IF(COUNTIFS($A$19:$A8355,$A8355,$C$19:$C8355,$C8355,$J$19:$J8355,$J8355,$D$19:$D8355,$D8355)&gt;1,"SI","NO")))</f>
        <v/>
      </c>
      <c r="N8355" s="11">
        <f>IF(COUNTA($A8355:$K8355)=0,"",IF(AND($L8355="SI",$M8355="NO"),IFERROR($H8355,0),0))</f>
        <v/>
      </c>
      <c r="O8355" s="9">
        <f>IF(COUNTA($A8355:$K8355)=0,"",IF($M8355="SI","CUFE o factura duplicada dentro del reporte; no se suma dos veces",IF(IFERROR($H8355,0)&lt;=0,"DIAN reporta valor susceptible 0",IF($L8355="NO",IFERROR(LOOKUP(2,1/((LISTS!$M$2:$M$13&lt;&gt;"")*ISNUMBER(SEARCH(LISTS!$M$2:$M$13,$I8355))),LISTS!$O$2:$O$13),"Medio de pago no elegible o no identificado por DIAN"),"Apta automaticamente por pago electronico y base positiva"))))</f>
        <v/>
      </c>
    </row>
    <row r="8356">
      <c r="A8356" s="9" t="n"/>
      <c r="B8356" s="9" t="n"/>
      <c r="C8356" s="12" t="n"/>
      <c r="D8356" s="11" t="n"/>
      <c r="E8356" s="11" t="n"/>
      <c r="F8356" s="11" t="n"/>
      <c r="G8356" s="11" t="n"/>
      <c r="H8356" s="11" t="n"/>
      <c r="I8356" s="9" t="n"/>
      <c r="J8356" s="9" t="n"/>
      <c r="K8356" s="9" t="n"/>
      <c r="L8356" s="9">
        <f>IF(COUNTA($A8356:$K8356)=0,"",IF(AND(IFERROR($H8356,0)&gt;0,LEN(TRIM($K8356&amp;""))&gt;0,IFERROR(LOOKUP(2,1/((LISTS!$M$2:$M$13&lt;&gt;"")*ISNUMBER(SEARCH(LISTS!$M$2:$M$13,$I8356))),LISTS!$N$2:$N$13),"NO")="SI"),"SI","NO"))</f>
        <v/>
      </c>
      <c r="M8356" s="9">
        <f>IF(COUNTA($A8356:$K8356)=0,"",IF($K8356&lt;&gt;"",IF(COUNTIF($K$19:$K8356,$K8356)&gt;1,"SI","NO"),IF(COUNTIFS($A$19:$A8356,$A8356,$C$19:$C8356,$C8356,$J$19:$J8356,$J8356,$D$19:$D8356,$D8356)&gt;1,"SI","NO")))</f>
        <v/>
      </c>
      <c r="N8356" s="11">
        <f>IF(COUNTA($A8356:$K8356)=0,"",IF(AND($L8356="SI",$M8356="NO"),IFERROR($H8356,0),0))</f>
        <v/>
      </c>
      <c r="O8356" s="9">
        <f>IF(COUNTA($A8356:$K8356)=0,"",IF($M8356="SI","CUFE o factura duplicada dentro del reporte; no se suma dos veces",IF(IFERROR($H8356,0)&lt;=0,"DIAN reporta valor susceptible 0",IF($L8356="NO",IFERROR(LOOKUP(2,1/((LISTS!$M$2:$M$13&lt;&gt;"")*ISNUMBER(SEARCH(LISTS!$M$2:$M$13,$I8356))),LISTS!$O$2:$O$13),"Medio de pago no elegible o no identificado por DIAN"),"Apta automaticamente por pago electronico y base positiva"))))</f>
        <v/>
      </c>
    </row>
    <row r="8357">
      <c r="A8357" s="9" t="n"/>
      <c r="B8357" s="9" t="n"/>
      <c r="C8357" s="12" t="n"/>
      <c r="D8357" s="11" t="n"/>
      <c r="E8357" s="11" t="n"/>
      <c r="F8357" s="11" t="n"/>
      <c r="G8357" s="11" t="n"/>
      <c r="H8357" s="11" t="n"/>
      <c r="I8357" s="9" t="n"/>
      <c r="J8357" s="9" t="n"/>
      <c r="K8357" s="9" t="n"/>
      <c r="L8357" s="9">
        <f>IF(COUNTA($A8357:$K8357)=0,"",IF(AND(IFERROR($H8357,0)&gt;0,LEN(TRIM($K8357&amp;""))&gt;0,IFERROR(LOOKUP(2,1/((LISTS!$M$2:$M$13&lt;&gt;"")*ISNUMBER(SEARCH(LISTS!$M$2:$M$13,$I8357))),LISTS!$N$2:$N$13),"NO")="SI"),"SI","NO"))</f>
        <v/>
      </c>
      <c r="M8357" s="9">
        <f>IF(COUNTA($A8357:$K8357)=0,"",IF($K8357&lt;&gt;"",IF(COUNTIF($K$19:$K8357,$K8357)&gt;1,"SI","NO"),IF(COUNTIFS($A$19:$A8357,$A8357,$C$19:$C8357,$C8357,$J$19:$J8357,$J8357,$D$19:$D8357,$D8357)&gt;1,"SI","NO")))</f>
        <v/>
      </c>
      <c r="N8357" s="11">
        <f>IF(COUNTA($A8357:$K8357)=0,"",IF(AND($L8357="SI",$M8357="NO"),IFERROR($H8357,0),0))</f>
        <v/>
      </c>
      <c r="O8357" s="9">
        <f>IF(COUNTA($A8357:$K8357)=0,"",IF($M8357="SI","CUFE o factura duplicada dentro del reporte; no se suma dos veces",IF(IFERROR($H8357,0)&lt;=0,"DIAN reporta valor susceptible 0",IF($L8357="NO",IFERROR(LOOKUP(2,1/((LISTS!$M$2:$M$13&lt;&gt;"")*ISNUMBER(SEARCH(LISTS!$M$2:$M$13,$I8357))),LISTS!$O$2:$O$13),"Medio de pago no elegible o no identificado por DIAN"),"Apta automaticamente por pago electronico y base positiva"))))</f>
        <v/>
      </c>
    </row>
    <row r="8358">
      <c r="A8358" s="9" t="n"/>
      <c r="B8358" s="9" t="n"/>
      <c r="C8358" s="12" t="n"/>
      <c r="D8358" s="11" t="n"/>
      <c r="E8358" s="11" t="n"/>
      <c r="F8358" s="11" t="n"/>
      <c r="G8358" s="11" t="n"/>
      <c r="H8358" s="11" t="n"/>
      <c r="I8358" s="9" t="n"/>
      <c r="J8358" s="9" t="n"/>
      <c r="K8358" s="9" t="n"/>
      <c r="L8358" s="9">
        <f>IF(COUNTA($A8358:$K8358)=0,"",IF(AND(IFERROR($H8358,0)&gt;0,LEN(TRIM($K8358&amp;""))&gt;0,IFERROR(LOOKUP(2,1/((LISTS!$M$2:$M$13&lt;&gt;"")*ISNUMBER(SEARCH(LISTS!$M$2:$M$13,$I8358))),LISTS!$N$2:$N$13),"NO")="SI"),"SI","NO"))</f>
        <v/>
      </c>
      <c r="M8358" s="9">
        <f>IF(COUNTA($A8358:$K8358)=0,"",IF($K8358&lt;&gt;"",IF(COUNTIF($K$19:$K8358,$K8358)&gt;1,"SI","NO"),IF(COUNTIFS($A$19:$A8358,$A8358,$C$19:$C8358,$C8358,$J$19:$J8358,$J8358,$D$19:$D8358,$D8358)&gt;1,"SI","NO")))</f>
        <v/>
      </c>
      <c r="N8358" s="11">
        <f>IF(COUNTA($A8358:$K8358)=0,"",IF(AND($L8358="SI",$M8358="NO"),IFERROR($H8358,0),0))</f>
        <v/>
      </c>
      <c r="O8358" s="9">
        <f>IF(COUNTA($A8358:$K8358)=0,"",IF($M8358="SI","CUFE o factura duplicada dentro del reporte; no se suma dos veces",IF(IFERROR($H8358,0)&lt;=0,"DIAN reporta valor susceptible 0",IF($L8358="NO",IFERROR(LOOKUP(2,1/((LISTS!$M$2:$M$13&lt;&gt;"")*ISNUMBER(SEARCH(LISTS!$M$2:$M$13,$I8358))),LISTS!$O$2:$O$13),"Medio de pago no elegible o no identificado por DIAN"),"Apta automaticamente por pago electronico y base positiva"))))</f>
        <v/>
      </c>
    </row>
    <row r="8359">
      <c r="A8359" s="9" t="n"/>
      <c r="B8359" s="9" t="n"/>
      <c r="C8359" s="12" t="n"/>
      <c r="D8359" s="11" t="n"/>
      <c r="E8359" s="11" t="n"/>
      <c r="F8359" s="11" t="n"/>
      <c r="G8359" s="11" t="n"/>
      <c r="H8359" s="11" t="n"/>
      <c r="I8359" s="9" t="n"/>
      <c r="J8359" s="9" t="n"/>
      <c r="K8359" s="9" t="n"/>
      <c r="L8359" s="9">
        <f>IF(COUNTA($A8359:$K8359)=0,"",IF(AND(IFERROR($H8359,0)&gt;0,LEN(TRIM($K8359&amp;""))&gt;0,IFERROR(LOOKUP(2,1/((LISTS!$M$2:$M$13&lt;&gt;"")*ISNUMBER(SEARCH(LISTS!$M$2:$M$13,$I8359))),LISTS!$N$2:$N$13),"NO")="SI"),"SI","NO"))</f>
        <v/>
      </c>
      <c r="M8359" s="9">
        <f>IF(COUNTA($A8359:$K8359)=0,"",IF($K8359&lt;&gt;"",IF(COUNTIF($K$19:$K8359,$K8359)&gt;1,"SI","NO"),IF(COUNTIFS($A$19:$A8359,$A8359,$C$19:$C8359,$C8359,$J$19:$J8359,$J8359,$D$19:$D8359,$D8359)&gt;1,"SI","NO")))</f>
        <v/>
      </c>
      <c r="N8359" s="11">
        <f>IF(COUNTA($A8359:$K8359)=0,"",IF(AND($L8359="SI",$M8359="NO"),IFERROR($H8359,0),0))</f>
        <v/>
      </c>
      <c r="O8359" s="9">
        <f>IF(COUNTA($A8359:$K8359)=0,"",IF($M8359="SI","CUFE o factura duplicada dentro del reporte; no se suma dos veces",IF(IFERROR($H8359,0)&lt;=0,"DIAN reporta valor susceptible 0",IF($L8359="NO",IFERROR(LOOKUP(2,1/((LISTS!$M$2:$M$13&lt;&gt;"")*ISNUMBER(SEARCH(LISTS!$M$2:$M$13,$I8359))),LISTS!$O$2:$O$13),"Medio de pago no elegible o no identificado por DIAN"),"Apta automaticamente por pago electronico y base positiva"))))</f>
        <v/>
      </c>
    </row>
    <row r="8360">
      <c r="A8360" s="9" t="n"/>
      <c r="B8360" s="9" t="n"/>
      <c r="C8360" s="12" t="n"/>
      <c r="D8360" s="11" t="n"/>
      <c r="E8360" s="11" t="n"/>
      <c r="F8360" s="11" t="n"/>
      <c r="G8360" s="11" t="n"/>
      <c r="H8360" s="11" t="n"/>
      <c r="I8360" s="9" t="n"/>
      <c r="J8360" s="9" t="n"/>
      <c r="K8360" s="9" t="n"/>
      <c r="L8360" s="9">
        <f>IF(COUNTA($A8360:$K8360)=0,"",IF(AND(IFERROR($H8360,0)&gt;0,LEN(TRIM($K8360&amp;""))&gt;0,IFERROR(LOOKUP(2,1/((LISTS!$M$2:$M$13&lt;&gt;"")*ISNUMBER(SEARCH(LISTS!$M$2:$M$13,$I8360))),LISTS!$N$2:$N$13),"NO")="SI"),"SI","NO"))</f>
        <v/>
      </c>
      <c r="M8360" s="9">
        <f>IF(COUNTA($A8360:$K8360)=0,"",IF($K8360&lt;&gt;"",IF(COUNTIF($K$19:$K8360,$K8360)&gt;1,"SI","NO"),IF(COUNTIFS($A$19:$A8360,$A8360,$C$19:$C8360,$C8360,$J$19:$J8360,$J8360,$D$19:$D8360,$D8360)&gt;1,"SI","NO")))</f>
        <v/>
      </c>
      <c r="N8360" s="11">
        <f>IF(COUNTA($A8360:$K8360)=0,"",IF(AND($L8360="SI",$M8360="NO"),IFERROR($H8360,0),0))</f>
        <v/>
      </c>
      <c r="O8360" s="9">
        <f>IF(COUNTA($A8360:$K8360)=0,"",IF($M8360="SI","CUFE o factura duplicada dentro del reporte; no se suma dos veces",IF(IFERROR($H8360,0)&lt;=0,"DIAN reporta valor susceptible 0",IF($L8360="NO",IFERROR(LOOKUP(2,1/((LISTS!$M$2:$M$13&lt;&gt;"")*ISNUMBER(SEARCH(LISTS!$M$2:$M$13,$I8360))),LISTS!$O$2:$O$13),"Medio de pago no elegible o no identificado por DIAN"),"Apta automaticamente por pago electronico y base positiva"))))</f>
        <v/>
      </c>
    </row>
    <row r="8361">
      <c r="A8361" s="9" t="n"/>
      <c r="B8361" s="9" t="n"/>
      <c r="C8361" s="12" t="n"/>
      <c r="D8361" s="11" t="n"/>
      <c r="E8361" s="11" t="n"/>
      <c r="F8361" s="11" t="n"/>
      <c r="G8361" s="11" t="n"/>
      <c r="H8361" s="11" t="n"/>
      <c r="I8361" s="9" t="n"/>
      <c r="J8361" s="9" t="n"/>
      <c r="K8361" s="9" t="n"/>
      <c r="L8361" s="9">
        <f>IF(COUNTA($A8361:$K8361)=0,"",IF(AND(IFERROR($H8361,0)&gt;0,LEN(TRIM($K8361&amp;""))&gt;0,IFERROR(LOOKUP(2,1/((LISTS!$M$2:$M$13&lt;&gt;"")*ISNUMBER(SEARCH(LISTS!$M$2:$M$13,$I8361))),LISTS!$N$2:$N$13),"NO")="SI"),"SI","NO"))</f>
        <v/>
      </c>
      <c r="M8361" s="9">
        <f>IF(COUNTA($A8361:$K8361)=0,"",IF($K8361&lt;&gt;"",IF(COUNTIF($K$19:$K8361,$K8361)&gt;1,"SI","NO"),IF(COUNTIFS($A$19:$A8361,$A8361,$C$19:$C8361,$C8361,$J$19:$J8361,$J8361,$D$19:$D8361,$D8361)&gt;1,"SI","NO")))</f>
        <v/>
      </c>
      <c r="N8361" s="11">
        <f>IF(COUNTA($A8361:$K8361)=0,"",IF(AND($L8361="SI",$M8361="NO"),IFERROR($H8361,0),0))</f>
        <v/>
      </c>
      <c r="O8361" s="9">
        <f>IF(COUNTA($A8361:$K8361)=0,"",IF($M8361="SI","CUFE o factura duplicada dentro del reporte; no se suma dos veces",IF(IFERROR($H8361,0)&lt;=0,"DIAN reporta valor susceptible 0",IF($L8361="NO",IFERROR(LOOKUP(2,1/((LISTS!$M$2:$M$13&lt;&gt;"")*ISNUMBER(SEARCH(LISTS!$M$2:$M$13,$I8361))),LISTS!$O$2:$O$13),"Medio de pago no elegible o no identificado por DIAN"),"Apta automaticamente por pago electronico y base positiva"))))</f>
        <v/>
      </c>
    </row>
    <row r="8362">
      <c r="A8362" s="9" t="n"/>
      <c r="B8362" s="9" t="n"/>
      <c r="C8362" s="12" t="n"/>
      <c r="D8362" s="11" t="n"/>
      <c r="E8362" s="11" t="n"/>
      <c r="F8362" s="11" t="n"/>
      <c r="G8362" s="11" t="n"/>
      <c r="H8362" s="11" t="n"/>
      <c r="I8362" s="9" t="n"/>
      <c r="J8362" s="9" t="n"/>
      <c r="K8362" s="9" t="n"/>
      <c r="L8362" s="9">
        <f>IF(COUNTA($A8362:$K8362)=0,"",IF(AND(IFERROR($H8362,0)&gt;0,LEN(TRIM($K8362&amp;""))&gt;0,IFERROR(LOOKUP(2,1/((LISTS!$M$2:$M$13&lt;&gt;"")*ISNUMBER(SEARCH(LISTS!$M$2:$M$13,$I8362))),LISTS!$N$2:$N$13),"NO")="SI"),"SI","NO"))</f>
        <v/>
      </c>
      <c r="M8362" s="9">
        <f>IF(COUNTA($A8362:$K8362)=0,"",IF($K8362&lt;&gt;"",IF(COUNTIF($K$19:$K8362,$K8362)&gt;1,"SI","NO"),IF(COUNTIFS($A$19:$A8362,$A8362,$C$19:$C8362,$C8362,$J$19:$J8362,$J8362,$D$19:$D8362,$D8362)&gt;1,"SI","NO")))</f>
        <v/>
      </c>
      <c r="N8362" s="11">
        <f>IF(COUNTA($A8362:$K8362)=0,"",IF(AND($L8362="SI",$M8362="NO"),IFERROR($H8362,0),0))</f>
        <v/>
      </c>
      <c r="O8362" s="9">
        <f>IF(COUNTA($A8362:$K8362)=0,"",IF($M8362="SI","CUFE o factura duplicada dentro del reporte; no se suma dos veces",IF(IFERROR($H8362,0)&lt;=0,"DIAN reporta valor susceptible 0",IF($L8362="NO",IFERROR(LOOKUP(2,1/((LISTS!$M$2:$M$13&lt;&gt;"")*ISNUMBER(SEARCH(LISTS!$M$2:$M$13,$I8362))),LISTS!$O$2:$O$13),"Medio de pago no elegible o no identificado por DIAN"),"Apta automaticamente por pago electronico y base positiva"))))</f>
        <v/>
      </c>
    </row>
    <row r="8363">
      <c r="A8363" s="9" t="n"/>
      <c r="B8363" s="9" t="n"/>
      <c r="C8363" s="12" t="n"/>
      <c r="D8363" s="11" t="n"/>
      <c r="E8363" s="11" t="n"/>
      <c r="F8363" s="11" t="n"/>
      <c r="G8363" s="11" t="n"/>
      <c r="H8363" s="11" t="n"/>
      <c r="I8363" s="9" t="n"/>
      <c r="J8363" s="9" t="n"/>
      <c r="K8363" s="9" t="n"/>
      <c r="L8363" s="9">
        <f>IF(COUNTA($A8363:$K8363)=0,"",IF(AND(IFERROR($H8363,0)&gt;0,LEN(TRIM($K8363&amp;""))&gt;0,IFERROR(LOOKUP(2,1/((LISTS!$M$2:$M$13&lt;&gt;"")*ISNUMBER(SEARCH(LISTS!$M$2:$M$13,$I8363))),LISTS!$N$2:$N$13),"NO")="SI"),"SI","NO"))</f>
        <v/>
      </c>
      <c r="M8363" s="9">
        <f>IF(COUNTA($A8363:$K8363)=0,"",IF($K8363&lt;&gt;"",IF(COUNTIF($K$19:$K8363,$K8363)&gt;1,"SI","NO"),IF(COUNTIFS($A$19:$A8363,$A8363,$C$19:$C8363,$C8363,$J$19:$J8363,$J8363,$D$19:$D8363,$D8363)&gt;1,"SI","NO")))</f>
        <v/>
      </c>
      <c r="N8363" s="11">
        <f>IF(COUNTA($A8363:$K8363)=0,"",IF(AND($L8363="SI",$M8363="NO"),IFERROR($H8363,0),0))</f>
        <v/>
      </c>
      <c r="O8363" s="9">
        <f>IF(COUNTA($A8363:$K8363)=0,"",IF($M8363="SI","CUFE o factura duplicada dentro del reporte; no se suma dos veces",IF(IFERROR($H8363,0)&lt;=0,"DIAN reporta valor susceptible 0",IF($L8363="NO",IFERROR(LOOKUP(2,1/((LISTS!$M$2:$M$13&lt;&gt;"")*ISNUMBER(SEARCH(LISTS!$M$2:$M$13,$I8363))),LISTS!$O$2:$O$13),"Medio de pago no elegible o no identificado por DIAN"),"Apta automaticamente por pago electronico y base positiva"))))</f>
        <v/>
      </c>
    </row>
    <row r="8364">
      <c r="A8364" s="9" t="n"/>
      <c r="B8364" s="9" t="n"/>
      <c r="C8364" s="12" t="n"/>
      <c r="D8364" s="11" t="n"/>
      <c r="E8364" s="11" t="n"/>
      <c r="F8364" s="11" t="n"/>
      <c r="G8364" s="11" t="n"/>
      <c r="H8364" s="11" t="n"/>
      <c r="I8364" s="9" t="n"/>
      <c r="J8364" s="9" t="n"/>
      <c r="K8364" s="9" t="n"/>
      <c r="L8364" s="9">
        <f>IF(COUNTA($A8364:$K8364)=0,"",IF(AND(IFERROR($H8364,0)&gt;0,LEN(TRIM($K8364&amp;""))&gt;0,IFERROR(LOOKUP(2,1/((LISTS!$M$2:$M$13&lt;&gt;"")*ISNUMBER(SEARCH(LISTS!$M$2:$M$13,$I8364))),LISTS!$N$2:$N$13),"NO")="SI"),"SI","NO"))</f>
        <v/>
      </c>
      <c r="M8364" s="9">
        <f>IF(COUNTA($A8364:$K8364)=0,"",IF($K8364&lt;&gt;"",IF(COUNTIF($K$19:$K8364,$K8364)&gt;1,"SI","NO"),IF(COUNTIFS($A$19:$A8364,$A8364,$C$19:$C8364,$C8364,$J$19:$J8364,$J8364,$D$19:$D8364,$D8364)&gt;1,"SI","NO")))</f>
        <v/>
      </c>
      <c r="N8364" s="11">
        <f>IF(COUNTA($A8364:$K8364)=0,"",IF(AND($L8364="SI",$M8364="NO"),IFERROR($H8364,0),0))</f>
        <v/>
      </c>
      <c r="O8364" s="9">
        <f>IF(COUNTA($A8364:$K8364)=0,"",IF($M8364="SI","CUFE o factura duplicada dentro del reporte; no se suma dos veces",IF(IFERROR($H8364,0)&lt;=0,"DIAN reporta valor susceptible 0",IF($L8364="NO",IFERROR(LOOKUP(2,1/((LISTS!$M$2:$M$13&lt;&gt;"")*ISNUMBER(SEARCH(LISTS!$M$2:$M$13,$I8364))),LISTS!$O$2:$O$13),"Medio de pago no elegible o no identificado por DIAN"),"Apta automaticamente por pago electronico y base positiva"))))</f>
        <v/>
      </c>
    </row>
    <row r="8365">
      <c r="A8365" s="9" t="n"/>
      <c r="B8365" s="9" t="n"/>
      <c r="C8365" s="12" t="n"/>
      <c r="D8365" s="11" t="n"/>
      <c r="E8365" s="11" t="n"/>
      <c r="F8365" s="11" t="n"/>
      <c r="G8365" s="11" t="n"/>
      <c r="H8365" s="11" t="n"/>
      <c r="I8365" s="9" t="n"/>
      <c r="J8365" s="9" t="n"/>
      <c r="K8365" s="9" t="n"/>
      <c r="L8365" s="9">
        <f>IF(COUNTA($A8365:$K8365)=0,"",IF(AND(IFERROR($H8365,0)&gt;0,LEN(TRIM($K8365&amp;""))&gt;0,IFERROR(LOOKUP(2,1/((LISTS!$M$2:$M$13&lt;&gt;"")*ISNUMBER(SEARCH(LISTS!$M$2:$M$13,$I8365))),LISTS!$N$2:$N$13),"NO")="SI"),"SI","NO"))</f>
        <v/>
      </c>
      <c r="M8365" s="9">
        <f>IF(COUNTA($A8365:$K8365)=0,"",IF($K8365&lt;&gt;"",IF(COUNTIF($K$19:$K8365,$K8365)&gt;1,"SI","NO"),IF(COUNTIFS($A$19:$A8365,$A8365,$C$19:$C8365,$C8365,$J$19:$J8365,$J8365,$D$19:$D8365,$D8365)&gt;1,"SI","NO")))</f>
        <v/>
      </c>
      <c r="N8365" s="11">
        <f>IF(COUNTA($A8365:$K8365)=0,"",IF(AND($L8365="SI",$M8365="NO"),IFERROR($H8365,0),0))</f>
        <v/>
      </c>
      <c r="O8365" s="9">
        <f>IF(COUNTA($A8365:$K8365)=0,"",IF($M8365="SI","CUFE o factura duplicada dentro del reporte; no se suma dos veces",IF(IFERROR($H8365,0)&lt;=0,"DIAN reporta valor susceptible 0",IF($L8365="NO",IFERROR(LOOKUP(2,1/((LISTS!$M$2:$M$13&lt;&gt;"")*ISNUMBER(SEARCH(LISTS!$M$2:$M$13,$I8365))),LISTS!$O$2:$O$13),"Medio de pago no elegible o no identificado por DIAN"),"Apta automaticamente por pago electronico y base positiva"))))</f>
        <v/>
      </c>
    </row>
    <row r="8366">
      <c r="A8366" s="9" t="n"/>
      <c r="B8366" s="9" t="n"/>
      <c r="C8366" s="12" t="n"/>
      <c r="D8366" s="11" t="n"/>
      <c r="E8366" s="11" t="n"/>
      <c r="F8366" s="11" t="n"/>
      <c r="G8366" s="11" t="n"/>
      <c r="H8366" s="11" t="n"/>
      <c r="I8366" s="9" t="n"/>
      <c r="J8366" s="9" t="n"/>
      <c r="K8366" s="9" t="n"/>
      <c r="L8366" s="9">
        <f>IF(COUNTA($A8366:$K8366)=0,"",IF(AND(IFERROR($H8366,0)&gt;0,LEN(TRIM($K8366&amp;""))&gt;0,IFERROR(LOOKUP(2,1/((LISTS!$M$2:$M$13&lt;&gt;"")*ISNUMBER(SEARCH(LISTS!$M$2:$M$13,$I8366))),LISTS!$N$2:$N$13),"NO")="SI"),"SI","NO"))</f>
        <v/>
      </c>
      <c r="M8366" s="9">
        <f>IF(COUNTA($A8366:$K8366)=0,"",IF($K8366&lt;&gt;"",IF(COUNTIF($K$19:$K8366,$K8366)&gt;1,"SI","NO"),IF(COUNTIFS($A$19:$A8366,$A8366,$C$19:$C8366,$C8366,$J$19:$J8366,$J8366,$D$19:$D8366,$D8366)&gt;1,"SI","NO")))</f>
        <v/>
      </c>
      <c r="N8366" s="11">
        <f>IF(COUNTA($A8366:$K8366)=0,"",IF(AND($L8366="SI",$M8366="NO"),IFERROR($H8366,0),0))</f>
        <v/>
      </c>
      <c r="O8366" s="9">
        <f>IF(COUNTA($A8366:$K8366)=0,"",IF($M8366="SI","CUFE o factura duplicada dentro del reporte; no se suma dos veces",IF(IFERROR($H8366,0)&lt;=0,"DIAN reporta valor susceptible 0",IF($L8366="NO",IFERROR(LOOKUP(2,1/((LISTS!$M$2:$M$13&lt;&gt;"")*ISNUMBER(SEARCH(LISTS!$M$2:$M$13,$I8366))),LISTS!$O$2:$O$13),"Medio de pago no elegible o no identificado por DIAN"),"Apta automaticamente por pago electronico y base positiva"))))</f>
        <v/>
      </c>
    </row>
    <row r="8367">
      <c r="A8367" s="9" t="n"/>
      <c r="B8367" s="9" t="n"/>
      <c r="C8367" s="12" t="n"/>
      <c r="D8367" s="11" t="n"/>
      <c r="E8367" s="11" t="n"/>
      <c r="F8367" s="11" t="n"/>
      <c r="G8367" s="11" t="n"/>
      <c r="H8367" s="11" t="n"/>
      <c r="I8367" s="9" t="n"/>
      <c r="J8367" s="9" t="n"/>
      <c r="K8367" s="9" t="n"/>
      <c r="L8367" s="9">
        <f>IF(COUNTA($A8367:$K8367)=0,"",IF(AND(IFERROR($H8367,0)&gt;0,LEN(TRIM($K8367&amp;""))&gt;0,IFERROR(LOOKUP(2,1/((LISTS!$M$2:$M$13&lt;&gt;"")*ISNUMBER(SEARCH(LISTS!$M$2:$M$13,$I8367))),LISTS!$N$2:$N$13),"NO")="SI"),"SI","NO"))</f>
        <v/>
      </c>
      <c r="M8367" s="9">
        <f>IF(COUNTA($A8367:$K8367)=0,"",IF($K8367&lt;&gt;"",IF(COUNTIF($K$19:$K8367,$K8367)&gt;1,"SI","NO"),IF(COUNTIFS($A$19:$A8367,$A8367,$C$19:$C8367,$C8367,$J$19:$J8367,$J8367,$D$19:$D8367,$D8367)&gt;1,"SI","NO")))</f>
        <v/>
      </c>
      <c r="N8367" s="11">
        <f>IF(COUNTA($A8367:$K8367)=0,"",IF(AND($L8367="SI",$M8367="NO"),IFERROR($H8367,0),0))</f>
        <v/>
      </c>
      <c r="O8367" s="9">
        <f>IF(COUNTA($A8367:$K8367)=0,"",IF($M8367="SI","CUFE o factura duplicada dentro del reporte; no se suma dos veces",IF(IFERROR($H8367,0)&lt;=0,"DIAN reporta valor susceptible 0",IF($L8367="NO",IFERROR(LOOKUP(2,1/((LISTS!$M$2:$M$13&lt;&gt;"")*ISNUMBER(SEARCH(LISTS!$M$2:$M$13,$I8367))),LISTS!$O$2:$O$13),"Medio de pago no elegible o no identificado por DIAN"),"Apta automaticamente por pago electronico y base positiva"))))</f>
        <v/>
      </c>
    </row>
    <row r="8368">
      <c r="A8368" s="9" t="n"/>
      <c r="B8368" s="9" t="n"/>
      <c r="C8368" s="12" t="n"/>
      <c r="D8368" s="11" t="n"/>
      <c r="E8368" s="11" t="n"/>
      <c r="F8368" s="11" t="n"/>
      <c r="G8368" s="11" t="n"/>
      <c r="H8368" s="11" t="n"/>
      <c r="I8368" s="9" t="n"/>
      <c r="J8368" s="9" t="n"/>
      <c r="K8368" s="9" t="n"/>
      <c r="L8368" s="9">
        <f>IF(COUNTA($A8368:$K8368)=0,"",IF(AND(IFERROR($H8368,0)&gt;0,LEN(TRIM($K8368&amp;""))&gt;0,IFERROR(LOOKUP(2,1/((LISTS!$M$2:$M$13&lt;&gt;"")*ISNUMBER(SEARCH(LISTS!$M$2:$M$13,$I8368))),LISTS!$N$2:$N$13),"NO")="SI"),"SI","NO"))</f>
        <v/>
      </c>
      <c r="M8368" s="9">
        <f>IF(COUNTA($A8368:$K8368)=0,"",IF($K8368&lt;&gt;"",IF(COUNTIF($K$19:$K8368,$K8368)&gt;1,"SI","NO"),IF(COUNTIFS($A$19:$A8368,$A8368,$C$19:$C8368,$C8368,$J$19:$J8368,$J8368,$D$19:$D8368,$D8368)&gt;1,"SI","NO")))</f>
        <v/>
      </c>
      <c r="N8368" s="11">
        <f>IF(COUNTA($A8368:$K8368)=0,"",IF(AND($L8368="SI",$M8368="NO"),IFERROR($H8368,0),0))</f>
        <v/>
      </c>
      <c r="O8368" s="9">
        <f>IF(COUNTA($A8368:$K8368)=0,"",IF($M8368="SI","CUFE o factura duplicada dentro del reporte; no se suma dos veces",IF(IFERROR($H8368,0)&lt;=0,"DIAN reporta valor susceptible 0",IF($L8368="NO",IFERROR(LOOKUP(2,1/((LISTS!$M$2:$M$13&lt;&gt;"")*ISNUMBER(SEARCH(LISTS!$M$2:$M$13,$I8368))),LISTS!$O$2:$O$13),"Medio de pago no elegible o no identificado por DIAN"),"Apta automaticamente por pago electronico y base positiva"))))</f>
        <v/>
      </c>
    </row>
    <row r="8369">
      <c r="A8369" s="9" t="n"/>
      <c r="B8369" s="9" t="n"/>
      <c r="C8369" s="12" t="n"/>
      <c r="D8369" s="11" t="n"/>
      <c r="E8369" s="11" t="n"/>
      <c r="F8369" s="11" t="n"/>
      <c r="G8369" s="11" t="n"/>
      <c r="H8369" s="11" t="n"/>
      <c r="I8369" s="9" t="n"/>
      <c r="J8369" s="9" t="n"/>
      <c r="K8369" s="9" t="n"/>
      <c r="L8369" s="9">
        <f>IF(COUNTA($A8369:$K8369)=0,"",IF(AND(IFERROR($H8369,0)&gt;0,LEN(TRIM($K8369&amp;""))&gt;0,IFERROR(LOOKUP(2,1/((LISTS!$M$2:$M$13&lt;&gt;"")*ISNUMBER(SEARCH(LISTS!$M$2:$M$13,$I8369))),LISTS!$N$2:$N$13),"NO")="SI"),"SI","NO"))</f>
        <v/>
      </c>
      <c r="M8369" s="9">
        <f>IF(COUNTA($A8369:$K8369)=0,"",IF($K8369&lt;&gt;"",IF(COUNTIF($K$19:$K8369,$K8369)&gt;1,"SI","NO"),IF(COUNTIFS($A$19:$A8369,$A8369,$C$19:$C8369,$C8369,$J$19:$J8369,$J8369,$D$19:$D8369,$D8369)&gt;1,"SI","NO")))</f>
        <v/>
      </c>
      <c r="N8369" s="11">
        <f>IF(COUNTA($A8369:$K8369)=0,"",IF(AND($L8369="SI",$M8369="NO"),IFERROR($H8369,0),0))</f>
        <v/>
      </c>
      <c r="O8369" s="9">
        <f>IF(COUNTA($A8369:$K8369)=0,"",IF($M8369="SI","CUFE o factura duplicada dentro del reporte; no se suma dos veces",IF(IFERROR($H8369,0)&lt;=0,"DIAN reporta valor susceptible 0",IF($L8369="NO",IFERROR(LOOKUP(2,1/((LISTS!$M$2:$M$13&lt;&gt;"")*ISNUMBER(SEARCH(LISTS!$M$2:$M$13,$I8369))),LISTS!$O$2:$O$13),"Medio de pago no elegible o no identificado por DIAN"),"Apta automaticamente por pago electronico y base positiva"))))</f>
        <v/>
      </c>
    </row>
    <row r="8370">
      <c r="A8370" s="9" t="n"/>
      <c r="B8370" s="9" t="n"/>
      <c r="C8370" s="12" t="n"/>
      <c r="D8370" s="11" t="n"/>
      <c r="E8370" s="11" t="n"/>
      <c r="F8370" s="11" t="n"/>
      <c r="G8370" s="11" t="n"/>
      <c r="H8370" s="11" t="n"/>
      <c r="I8370" s="9" t="n"/>
      <c r="J8370" s="9" t="n"/>
      <c r="K8370" s="9" t="n"/>
      <c r="L8370" s="9">
        <f>IF(COUNTA($A8370:$K8370)=0,"",IF(AND(IFERROR($H8370,0)&gt;0,LEN(TRIM($K8370&amp;""))&gt;0,IFERROR(LOOKUP(2,1/((LISTS!$M$2:$M$13&lt;&gt;"")*ISNUMBER(SEARCH(LISTS!$M$2:$M$13,$I8370))),LISTS!$N$2:$N$13),"NO")="SI"),"SI","NO"))</f>
        <v/>
      </c>
      <c r="M8370" s="9">
        <f>IF(COUNTA($A8370:$K8370)=0,"",IF($K8370&lt;&gt;"",IF(COUNTIF($K$19:$K8370,$K8370)&gt;1,"SI","NO"),IF(COUNTIFS($A$19:$A8370,$A8370,$C$19:$C8370,$C8370,$J$19:$J8370,$J8370,$D$19:$D8370,$D8370)&gt;1,"SI","NO")))</f>
        <v/>
      </c>
      <c r="N8370" s="11">
        <f>IF(COUNTA($A8370:$K8370)=0,"",IF(AND($L8370="SI",$M8370="NO"),IFERROR($H8370,0),0))</f>
        <v/>
      </c>
      <c r="O8370" s="9">
        <f>IF(COUNTA($A8370:$K8370)=0,"",IF($M8370="SI","CUFE o factura duplicada dentro del reporte; no se suma dos veces",IF(IFERROR($H8370,0)&lt;=0,"DIAN reporta valor susceptible 0",IF($L8370="NO",IFERROR(LOOKUP(2,1/((LISTS!$M$2:$M$13&lt;&gt;"")*ISNUMBER(SEARCH(LISTS!$M$2:$M$13,$I8370))),LISTS!$O$2:$O$13),"Medio de pago no elegible o no identificado por DIAN"),"Apta automaticamente por pago electronico y base positiva"))))</f>
        <v/>
      </c>
    </row>
    <row r="8371">
      <c r="A8371" s="9" t="n"/>
      <c r="B8371" s="9" t="n"/>
      <c r="C8371" s="12" t="n"/>
      <c r="D8371" s="11" t="n"/>
      <c r="E8371" s="11" t="n"/>
      <c r="F8371" s="11" t="n"/>
      <c r="G8371" s="11" t="n"/>
      <c r="H8371" s="11" t="n"/>
      <c r="I8371" s="9" t="n"/>
      <c r="J8371" s="9" t="n"/>
      <c r="K8371" s="9" t="n"/>
      <c r="L8371" s="9">
        <f>IF(COUNTA($A8371:$K8371)=0,"",IF(AND(IFERROR($H8371,0)&gt;0,LEN(TRIM($K8371&amp;""))&gt;0,IFERROR(LOOKUP(2,1/((LISTS!$M$2:$M$13&lt;&gt;"")*ISNUMBER(SEARCH(LISTS!$M$2:$M$13,$I8371))),LISTS!$N$2:$N$13),"NO")="SI"),"SI","NO"))</f>
        <v/>
      </c>
      <c r="M8371" s="9">
        <f>IF(COUNTA($A8371:$K8371)=0,"",IF($K8371&lt;&gt;"",IF(COUNTIF($K$19:$K8371,$K8371)&gt;1,"SI","NO"),IF(COUNTIFS($A$19:$A8371,$A8371,$C$19:$C8371,$C8371,$J$19:$J8371,$J8371,$D$19:$D8371,$D8371)&gt;1,"SI","NO")))</f>
        <v/>
      </c>
      <c r="N8371" s="11">
        <f>IF(COUNTA($A8371:$K8371)=0,"",IF(AND($L8371="SI",$M8371="NO"),IFERROR($H8371,0),0))</f>
        <v/>
      </c>
      <c r="O8371" s="9">
        <f>IF(COUNTA($A8371:$K8371)=0,"",IF($M8371="SI","CUFE o factura duplicada dentro del reporte; no se suma dos veces",IF(IFERROR($H8371,0)&lt;=0,"DIAN reporta valor susceptible 0",IF($L8371="NO",IFERROR(LOOKUP(2,1/((LISTS!$M$2:$M$13&lt;&gt;"")*ISNUMBER(SEARCH(LISTS!$M$2:$M$13,$I8371))),LISTS!$O$2:$O$13),"Medio de pago no elegible o no identificado por DIAN"),"Apta automaticamente por pago electronico y base positiva"))))</f>
        <v/>
      </c>
    </row>
    <row r="8372">
      <c r="A8372" s="9" t="n"/>
      <c r="B8372" s="9" t="n"/>
      <c r="C8372" s="12" t="n"/>
      <c r="D8372" s="11" t="n"/>
      <c r="E8372" s="11" t="n"/>
      <c r="F8372" s="11" t="n"/>
      <c r="G8372" s="11" t="n"/>
      <c r="H8372" s="11" t="n"/>
      <c r="I8372" s="9" t="n"/>
      <c r="J8372" s="9" t="n"/>
      <c r="K8372" s="9" t="n"/>
      <c r="L8372" s="9">
        <f>IF(COUNTA($A8372:$K8372)=0,"",IF(AND(IFERROR($H8372,0)&gt;0,LEN(TRIM($K8372&amp;""))&gt;0,IFERROR(LOOKUP(2,1/((LISTS!$M$2:$M$13&lt;&gt;"")*ISNUMBER(SEARCH(LISTS!$M$2:$M$13,$I8372))),LISTS!$N$2:$N$13),"NO")="SI"),"SI","NO"))</f>
        <v/>
      </c>
      <c r="M8372" s="9">
        <f>IF(COUNTA($A8372:$K8372)=0,"",IF($K8372&lt;&gt;"",IF(COUNTIF($K$19:$K8372,$K8372)&gt;1,"SI","NO"),IF(COUNTIFS($A$19:$A8372,$A8372,$C$19:$C8372,$C8372,$J$19:$J8372,$J8372,$D$19:$D8372,$D8372)&gt;1,"SI","NO")))</f>
        <v/>
      </c>
      <c r="N8372" s="11">
        <f>IF(COUNTA($A8372:$K8372)=0,"",IF(AND($L8372="SI",$M8372="NO"),IFERROR($H8372,0),0))</f>
        <v/>
      </c>
      <c r="O8372" s="9">
        <f>IF(COUNTA($A8372:$K8372)=0,"",IF($M8372="SI","CUFE o factura duplicada dentro del reporte; no se suma dos veces",IF(IFERROR($H8372,0)&lt;=0,"DIAN reporta valor susceptible 0",IF($L8372="NO",IFERROR(LOOKUP(2,1/((LISTS!$M$2:$M$13&lt;&gt;"")*ISNUMBER(SEARCH(LISTS!$M$2:$M$13,$I8372))),LISTS!$O$2:$O$13),"Medio de pago no elegible o no identificado por DIAN"),"Apta automaticamente por pago electronico y base positiva"))))</f>
        <v/>
      </c>
    </row>
    <row r="8373">
      <c r="A8373" s="9" t="n"/>
      <c r="B8373" s="9" t="n"/>
      <c r="C8373" s="12" t="n"/>
      <c r="D8373" s="11" t="n"/>
      <c r="E8373" s="11" t="n"/>
      <c r="F8373" s="11" t="n"/>
      <c r="G8373" s="11" t="n"/>
      <c r="H8373" s="11" t="n"/>
      <c r="I8373" s="9" t="n"/>
      <c r="J8373" s="9" t="n"/>
      <c r="K8373" s="9" t="n"/>
      <c r="L8373" s="9">
        <f>IF(COUNTA($A8373:$K8373)=0,"",IF(AND(IFERROR($H8373,0)&gt;0,LEN(TRIM($K8373&amp;""))&gt;0,IFERROR(LOOKUP(2,1/((LISTS!$M$2:$M$13&lt;&gt;"")*ISNUMBER(SEARCH(LISTS!$M$2:$M$13,$I8373))),LISTS!$N$2:$N$13),"NO")="SI"),"SI","NO"))</f>
        <v/>
      </c>
      <c r="M8373" s="9">
        <f>IF(COUNTA($A8373:$K8373)=0,"",IF($K8373&lt;&gt;"",IF(COUNTIF($K$19:$K8373,$K8373)&gt;1,"SI","NO"),IF(COUNTIFS($A$19:$A8373,$A8373,$C$19:$C8373,$C8373,$J$19:$J8373,$J8373,$D$19:$D8373,$D8373)&gt;1,"SI","NO")))</f>
        <v/>
      </c>
      <c r="N8373" s="11">
        <f>IF(COUNTA($A8373:$K8373)=0,"",IF(AND($L8373="SI",$M8373="NO"),IFERROR($H8373,0),0))</f>
        <v/>
      </c>
      <c r="O8373" s="9">
        <f>IF(COUNTA($A8373:$K8373)=0,"",IF($M8373="SI","CUFE o factura duplicada dentro del reporte; no se suma dos veces",IF(IFERROR($H8373,0)&lt;=0,"DIAN reporta valor susceptible 0",IF($L8373="NO",IFERROR(LOOKUP(2,1/((LISTS!$M$2:$M$13&lt;&gt;"")*ISNUMBER(SEARCH(LISTS!$M$2:$M$13,$I8373))),LISTS!$O$2:$O$13),"Medio de pago no elegible o no identificado por DIAN"),"Apta automaticamente por pago electronico y base positiva"))))</f>
        <v/>
      </c>
    </row>
    <row r="8374">
      <c r="A8374" s="9" t="n"/>
      <c r="B8374" s="9" t="n"/>
      <c r="C8374" s="12" t="n"/>
      <c r="D8374" s="11" t="n"/>
      <c r="E8374" s="11" t="n"/>
      <c r="F8374" s="11" t="n"/>
      <c r="G8374" s="11" t="n"/>
      <c r="H8374" s="11" t="n"/>
      <c r="I8374" s="9" t="n"/>
      <c r="J8374" s="9" t="n"/>
      <c r="K8374" s="9" t="n"/>
      <c r="L8374" s="9">
        <f>IF(COUNTA($A8374:$K8374)=0,"",IF(AND(IFERROR($H8374,0)&gt;0,LEN(TRIM($K8374&amp;""))&gt;0,IFERROR(LOOKUP(2,1/((LISTS!$M$2:$M$13&lt;&gt;"")*ISNUMBER(SEARCH(LISTS!$M$2:$M$13,$I8374))),LISTS!$N$2:$N$13),"NO")="SI"),"SI","NO"))</f>
        <v/>
      </c>
      <c r="M8374" s="9">
        <f>IF(COUNTA($A8374:$K8374)=0,"",IF($K8374&lt;&gt;"",IF(COUNTIF($K$19:$K8374,$K8374)&gt;1,"SI","NO"),IF(COUNTIFS($A$19:$A8374,$A8374,$C$19:$C8374,$C8374,$J$19:$J8374,$J8374,$D$19:$D8374,$D8374)&gt;1,"SI","NO")))</f>
        <v/>
      </c>
      <c r="N8374" s="11">
        <f>IF(COUNTA($A8374:$K8374)=0,"",IF(AND($L8374="SI",$M8374="NO"),IFERROR($H8374,0),0))</f>
        <v/>
      </c>
      <c r="O8374" s="9">
        <f>IF(COUNTA($A8374:$K8374)=0,"",IF($M8374="SI","CUFE o factura duplicada dentro del reporte; no se suma dos veces",IF(IFERROR($H8374,0)&lt;=0,"DIAN reporta valor susceptible 0",IF($L8374="NO",IFERROR(LOOKUP(2,1/((LISTS!$M$2:$M$13&lt;&gt;"")*ISNUMBER(SEARCH(LISTS!$M$2:$M$13,$I8374))),LISTS!$O$2:$O$13),"Medio de pago no elegible o no identificado por DIAN"),"Apta automaticamente por pago electronico y base positiva"))))</f>
        <v/>
      </c>
    </row>
    <row r="8375">
      <c r="A8375" s="9" t="n"/>
      <c r="B8375" s="9" t="n"/>
      <c r="C8375" s="12" t="n"/>
      <c r="D8375" s="11" t="n"/>
      <c r="E8375" s="11" t="n"/>
      <c r="F8375" s="11" t="n"/>
      <c r="G8375" s="11" t="n"/>
      <c r="H8375" s="11" t="n"/>
      <c r="I8375" s="9" t="n"/>
      <c r="J8375" s="9" t="n"/>
      <c r="K8375" s="9" t="n"/>
      <c r="L8375" s="9">
        <f>IF(COUNTA($A8375:$K8375)=0,"",IF(AND(IFERROR($H8375,0)&gt;0,LEN(TRIM($K8375&amp;""))&gt;0,IFERROR(LOOKUP(2,1/((LISTS!$M$2:$M$13&lt;&gt;"")*ISNUMBER(SEARCH(LISTS!$M$2:$M$13,$I8375))),LISTS!$N$2:$N$13),"NO")="SI"),"SI","NO"))</f>
        <v/>
      </c>
      <c r="M8375" s="9">
        <f>IF(COUNTA($A8375:$K8375)=0,"",IF($K8375&lt;&gt;"",IF(COUNTIF($K$19:$K8375,$K8375)&gt;1,"SI","NO"),IF(COUNTIFS($A$19:$A8375,$A8375,$C$19:$C8375,$C8375,$J$19:$J8375,$J8375,$D$19:$D8375,$D8375)&gt;1,"SI","NO")))</f>
        <v/>
      </c>
      <c r="N8375" s="11">
        <f>IF(COUNTA($A8375:$K8375)=0,"",IF(AND($L8375="SI",$M8375="NO"),IFERROR($H8375,0),0))</f>
        <v/>
      </c>
      <c r="O8375" s="9">
        <f>IF(COUNTA($A8375:$K8375)=0,"",IF($M8375="SI","CUFE o factura duplicada dentro del reporte; no se suma dos veces",IF(IFERROR($H8375,0)&lt;=0,"DIAN reporta valor susceptible 0",IF($L8375="NO",IFERROR(LOOKUP(2,1/((LISTS!$M$2:$M$13&lt;&gt;"")*ISNUMBER(SEARCH(LISTS!$M$2:$M$13,$I8375))),LISTS!$O$2:$O$13),"Medio de pago no elegible o no identificado por DIAN"),"Apta automaticamente por pago electronico y base positiva"))))</f>
        <v/>
      </c>
    </row>
    <row r="8376">
      <c r="A8376" s="9" t="n"/>
      <c r="B8376" s="9" t="n"/>
      <c r="C8376" s="12" t="n"/>
      <c r="D8376" s="11" t="n"/>
      <c r="E8376" s="11" t="n"/>
      <c r="F8376" s="11" t="n"/>
      <c r="G8376" s="11" t="n"/>
      <c r="H8376" s="11" t="n"/>
      <c r="I8376" s="9" t="n"/>
      <c r="J8376" s="9" t="n"/>
      <c r="K8376" s="9" t="n"/>
      <c r="L8376" s="9">
        <f>IF(COUNTA($A8376:$K8376)=0,"",IF(AND(IFERROR($H8376,0)&gt;0,LEN(TRIM($K8376&amp;""))&gt;0,IFERROR(LOOKUP(2,1/((LISTS!$M$2:$M$13&lt;&gt;"")*ISNUMBER(SEARCH(LISTS!$M$2:$M$13,$I8376))),LISTS!$N$2:$N$13),"NO")="SI"),"SI","NO"))</f>
        <v/>
      </c>
      <c r="M8376" s="9">
        <f>IF(COUNTA($A8376:$K8376)=0,"",IF($K8376&lt;&gt;"",IF(COUNTIF($K$19:$K8376,$K8376)&gt;1,"SI","NO"),IF(COUNTIFS($A$19:$A8376,$A8376,$C$19:$C8376,$C8376,$J$19:$J8376,$J8376,$D$19:$D8376,$D8376)&gt;1,"SI","NO")))</f>
        <v/>
      </c>
      <c r="N8376" s="11">
        <f>IF(COUNTA($A8376:$K8376)=0,"",IF(AND($L8376="SI",$M8376="NO"),IFERROR($H8376,0),0))</f>
        <v/>
      </c>
      <c r="O8376" s="9">
        <f>IF(COUNTA($A8376:$K8376)=0,"",IF($M8376="SI","CUFE o factura duplicada dentro del reporte; no se suma dos veces",IF(IFERROR($H8376,0)&lt;=0,"DIAN reporta valor susceptible 0",IF($L8376="NO",IFERROR(LOOKUP(2,1/((LISTS!$M$2:$M$13&lt;&gt;"")*ISNUMBER(SEARCH(LISTS!$M$2:$M$13,$I8376))),LISTS!$O$2:$O$13),"Medio de pago no elegible o no identificado por DIAN"),"Apta automaticamente por pago electronico y base positiva"))))</f>
        <v/>
      </c>
    </row>
    <row r="8377">
      <c r="A8377" s="9" t="n"/>
      <c r="B8377" s="9" t="n"/>
      <c r="C8377" s="12" t="n"/>
      <c r="D8377" s="11" t="n"/>
      <c r="E8377" s="11" t="n"/>
      <c r="F8377" s="11" t="n"/>
      <c r="G8377" s="11" t="n"/>
      <c r="H8377" s="11" t="n"/>
      <c r="I8377" s="9" t="n"/>
      <c r="J8377" s="9" t="n"/>
      <c r="K8377" s="9" t="n"/>
      <c r="L8377" s="9">
        <f>IF(COUNTA($A8377:$K8377)=0,"",IF(AND(IFERROR($H8377,0)&gt;0,LEN(TRIM($K8377&amp;""))&gt;0,IFERROR(LOOKUP(2,1/((LISTS!$M$2:$M$13&lt;&gt;"")*ISNUMBER(SEARCH(LISTS!$M$2:$M$13,$I8377))),LISTS!$N$2:$N$13),"NO")="SI"),"SI","NO"))</f>
        <v/>
      </c>
      <c r="M8377" s="9">
        <f>IF(COUNTA($A8377:$K8377)=0,"",IF($K8377&lt;&gt;"",IF(COUNTIF($K$19:$K8377,$K8377)&gt;1,"SI","NO"),IF(COUNTIFS($A$19:$A8377,$A8377,$C$19:$C8377,$C8377,$J$19:$J8377,$J8377,$D$19:$D8377,$D8377)&gt;1,"SI","NO")))</f>
        <v/>
      </c>
      <c r="N8377" s="11">
        <f>IF(COUNTA($A8377:$K8377)=0,"",IF(AND($L8377="SI",$M8377="NO"),IFERROR($H8377,0),0))</f>
        <v/>
      </c>
      <c r="O8377" s="9">
        <f>IF(COUNTA($A8377:$K8377)=0,"",IF($M8377="SI","CUFE o factura duplicada dentro del reporte; no se suma dos veces",IF(IFERROR($H8377,0)&lt;=0,"DIAN reporta valor susceptible 0",IF($L8377="NO",IFERROR(LOOKUP(2,1/((LISTS!$M$2:$M$13&lt;&gt;"")*ISNUMBER(SEARCH(LISTS!$M$2:$M$13,$I8377))),LISTS!$O$2:$O$13),"Medio de pago no elegible o no identificado por DIAN"),"Apta automaticamente por pago electronico y base positiva"))))</f>
        <v/>
      </c>
    </row>
    <row r="8378">
      <c r="A8378" s="9" t="n"/>
      <c r="B8378" s="9" t="n"/>
      <c r="C8378" s="12" t="n"/>
      <c r="D8378" s="11" t="n"/>
      <c r="E8378" s="11" t="n"/>
      <c r="F8378" s="11" t="n"/>
      <c r="G8378" s="11" t="n"/>
      <c r="H8378" s="11" t="n"/>
      <c r="I8378" s="9" t="n"/>
      <c r="J8378" s="9" t="n"/>
      <c r="K8378" s="9" t="n"/>
      <c r="L8378" s="9">
        <f>IF(COUNTA($A8378:$K8378)=0,"",IF(AND(IFERROR($H8378,0)&gt;0,LEN(TRIM($K8378&amp;""))&gt;0,IFERROR(LOOKUP(2,1/((LISTS!$M$2:$M$13&lt;&gt;"")*ISNUMBER(SEARCH(LISTS!$M$2:$M$13,$I8378))),LISTS!$N$2:$N$13),"NO")="SI"),"SI","NO"))</f>
        <v/>
      </c>
      <c r="M8378" s="9">
        <f>IF(COUNTA($A8378:$K8378)=0,"",IF($K8378&lt;&gt;"",IF(COUNTIF($K$19:$K8378,$K8378)&gt;1,"SI","NO"),IF(COUNTIFS($A$19:$A8378,$A8378,$C$19:$C8378,$C8378,$J$19:$J8378,$J8378,$D$19:$D8378,$D8378)&gt;1,"SI","NO")))</f>
        <v/>
      </c>
      <c r="N8378" s="11">
        <f>IF(COUNTA($A8378:$K8378)=0,"",IF(AND($L8378="SI",$M8378="NO"),IFERROR($H8378,0),0))</f>
        <v/>
      </c>
      <c r="O8378" s="9">
        <f>IF(COUNTA($A8378:$K8378)=0,"",IF($M8378="SI","CUFE o factura duplicada dentro del reporte; no se suma dos veces",IF(IFERROR($H8378,0)&lt;=0,"DIAN reporta valor susceptible 0",IF($L8378="NO",IFERROR(LOOKUP(2,1/((LISTS!$M$2:$M$13&lt;&gt;"")*ISNUMBER(SEARCH(LISTS!$M$2:$M$13,$I8378))),LISTS!$O$2:$O$13),"Medio de pago no elegible o no identificado por DIAN"),"Apta automaticamente por pago electronico y base positiva"))))</f>
        <v/>
      </c>
    </row>
    <row r="8379">
      <c r="A8379" s="9" t="n"/>
      <c r="B8379" s="9" t="n"/>
      <c r="C8379" s="12" t="n"/>
      <c r="D8379" s="11" t="n"/>
      <c r="E8379" s="11" t="n"/>
      <c r="F8379" s="11" t="n"/>
      <c r="G8379" s="11" t="n"/>
      <c r="H8379" s="11" t="n"/>
      <c r="I8379" s="9" t="n"/>
      <c r="J8379" s="9" t="n"/>
      <c r="K8379" s="9" t="n"/>
      <c r="L8379" s="9">
        <f>IF(COUNTA($A8379:$K8379)=0,"",IF(AND(IFERROR($H8379,0)&gt;0,LEN(TRIM($K8379&amp;""))&gt;0,IFERROR(LOOKUP(2,1/((LISTS!$M$2:$M$13&lt;&gt;"")*ISNUMBER(SEARCH(LISTS!$M$2:$M$13,$I8379))),LISTS!$N$2:$N$13),"NO")="SI"),"SI","NO"))</f>
        <v/>
      </c>
      <c r="M8379" s="9">
        <f>IF(COUNTA($A8379:$K8379)=0,"",IF($K8379&lt;&gt;"",IF(COUNTIF($K$19:$K8379,$K8379)&gt;1,"SI","NO"),IF(COUNTIFS($A$19:$A8379,$A8379,$C$19:$C8379,$C8379,$J$19:$J8379,$J8379,$D$19:$D8379,$D8379)&gt;1,"SI","NO")))</f>
        <v/>
      </c>
      <c r="N8379" s="11">
        <f>IF(COUNTA($A8379:$K8379)=0,"",IF(AND($L8379="SI",$M8379="NO"),IFERROR($H8379,0),0))</f>
        <v/>
      </c>
      <c r="O8379" s="9">
        <f>IF(COUNTA($A8379:$K8379)=0,"",IF($M8379="SI","CUFE o factura duplicada dentro del reporte; no se suma dos veces",IF(IFERROR($H8379,0)&lt;=0,"DIAN reporta valor susceptible 0",IF($L8379="NO",IFERROR(LOOKUP(2,1/((LISTS!$M$2:$M$13&lt;&gt;"")*ISNUMBER(SEARCH(LISTS!$M$2:$M$13,$I8379))),LISTS!$O$2:$O$13),"Medio de pago no elegible o no identificado por DIAN"),"Apta automaticamente por pago electronico y base positiva"))))</f>
        <v/>
      </c>
    </row>
    <row r="8380">
      <c r="A8380" s="9" t="n"/>
      <c r="B8380" s="9" t="n"/>
      <c r="C8380" s="12" t="n"/>
      <c r="D8380" s="11" t="n"/>
      <c r="E8380" s="11" t="n"/>
      <c r="F8380" s="11" t="n"/>
      <c r="G8380" s="11" t="n"/>
      <c r="H8380" s="11" t="n"/>
      <c r="I8380" s="9" t="n"/>
      <c r="J8380" s="9" t="n"/>
      <c r="K8380" s="9" t="n"/>
      <c r="L8380" s="9">
        <f>IF(COUNTA($A8380:$K8380)=0,"",IF(AND(IFERROR($H8380,0)&gt;0,LEN(TRIM($K8380&amp;""))&gt;0,IFERROR(LOOKUP(2,1/((LISTS!$M$2:$M$13&lt;&gt;"")*ISNUMBER(SEARCH(LISTS!$M$2:$M$13,$I8380))),LISTS!$N$2:$N$13),"NO")="SI"),"SI","NO"))</f>
        <v/>
      </c>
      <c r="M8380" s="9">
        <f>IF(COUNTA($A8380:$K8380)=0,"",IF($K8380&lt;&gt;"",IF(COUNTIF($K$19:$K8380,$K8380)&gt;1,"SI","NO"),IF(COUNTIFS($A$19:$A8380,$A8380,$C$19:$C8380,$C8380,$J$19:$J8380,$J8380,$D$19:$D8380,$D8380)&gt;1,"SI","NO")))</f>
        <v/>
      </c>
      <c r="N8380" s="11">
        <f>IF(COUNTA($A8380:$K8380)=0,"",IF(AND($L8380="SI",$M8380="NO"),IFERROR($H8380,0),0))</f>
        <v/>
      </c>
      <c r="O8380" s="9">
        <f>IF(COUNTA($A8380:$K8380)=0,"",IF($M8380="SI","CUFE o factura duplicada dentro del reporte; no se suma dos veces",IF(IFERROR($H8380,0)&lt;=0,"DIAN reporta valor susceptible 0",IF($L8380="NO",IFERROR(LOOKUP(2,1/((LISTS!$M$2:$M$13&lt;&gt;"")*ISNUMBER(SEARCH(LISTS!$M$2:$M$13,$I8380))),LISTS!$O$2:$O$13),"Medio de pago no elegible o no identificado por DIAN"),"Apta automaticamente por pago electronico y base positiva"))))</f>
        <v/>
      </c>
    </row>
    <row r="8381">
      <c r="A8381" s="9" t="n"/>
      <c r="B8381" s="9" t="n"/>
      <c r="C8381" s="12" t="n"/>
      <c r="D8381" s="11" t="n"/>
      <c r="E8381" s="11" t="n"/>
      <c r="F8381" s="11" t="n"/>
      <c r="G8381" s="11" t="n"/>
      <c r="H8381" s="11" t="n"/>
      <c r="I8381" s="9" t="n"/>
      <c r="J8381" s="9" t="n"/>
      <c r="K8381" s="9" t="n"/>
      <c r="L8381" s="9">
        <f>IF(COUNTA($A8381:$K8381)=0,"",IF(AND(IFERROR($H8381,0)&gt;0,LEN(TRIM($K8381&amp;""))&gt;0,IFERROR(LOOKUP(2,1/((LISTS!$M$2:$M$13&lt;&gt;"")*ISNUMBER(SEARCH(LISTS!$M$2:$M$13,$I8381))),LISTS!$N$2:$N$13),"NO")="SI"),"SI","NO"))</f>
        <v/>
      </c>
      <c r="M8381" s="9">
        <f>IF(COUNTA($A8381:$K8381)=0,"",IF($K8381&lt;&gt;"",IF(COUNTIF($K$19:$K8381,$K8381)&gt;1,"SI","NO"),IF(COUNTIFS($A$19:$A8381,$A8381,$C$19:$C8381,$C8381,$J$19:$J8381,$J8381,$D$19:$D8381,$D8381)&gt;1,"SI","NO")))</f>
        <v/>
      </c>
      <c r="N8381" s="11">
        <f>IF(COUNTA($A8381:$K8381)=0,"",IF(AND($L8381="SI",$M8381="NO"),IFERROR($H8381,0),0))</f>
        <v/>
      </c>
      <c r="O8381" s="9">
        <f>IF(COUNTA($A8381:$K8381)=0,"",IF($M8381="SI","CUFE o factura duplicada dentro del reporte; no se suma dos veces",IF(IFERROR($H8381,0)&lt;=0,"DIAN reporta valor susceptible 0",IF($L8381="NO",IFERROR(LOOKUP(2,1/((LISTS!$M$2:$M$13&lt;&gt;"")*ISNUMBER(SEARCH(LISTS!$M$2:$M$13,$I8381))),LISTS!$O$2:$O$13),"Medio de pago no elegible o no identificado por DIAN"),"Apta automaticamente por pago electronico y base positiva"))))</f>
        <v/>
      </c>
    </row>
    <row r="8382">
      <c r="A8382" s="9" t="n"/>
      <c r="B8382" s="9" t="n"/>
      <c r="C8382" s="12" t="n"/>
      <c r="D8382" s="11" t="n"/>
      <c r="E8382" s="11" t="n"/>
      <c r="F8382" s="11" t="n"/>
      <c r="G8382" s="11" t="n"/>
      <c r="H8382" s="11" t="n"/>
      <c r="I8382" s="9" t="n"/>
      <c r="J8382" s="9" t="n"/>
      <c r="K8382" s="9" t="n"/>
      <c r="L8382" s="9">
        <f>IF(COUNTA($A8382:$K8382)=0,"",IF(AND(IFERROR($H8382,0)&gt;0,LEN(TRIM($K8382&amp;""))&gt;0,IFERROR(LOOKUP(2,1/((LISTS!$M$2:$M$13&lt;&gt;"")*ISNUMBER(SEARCH(LISTS!$M$2:$M$13,$I8382))),LISTS!$N$2:$N$13),"NO")="SI"),"SI","NO"))</f>
        <v/>
      </c>
      <c r="M8382" s="9">
        <f>IF(COUNTA($A8382:$K8382)=0,"",IF($K8382&lt;&gt;"",IF(COUNTIF($K$19:$K8382,$K8382)&gt;1,"SI","NO"),IF(COUNTIFS($A$19:$A8382,$A8382,$C$19:$C8382,$C8382,$J$19:$J8382,$J8382,$D$19:$D8382,$D8382)&gt;1,"SI","NO")))</f>
        <v/>
      </c>
      <c r="N8382" s="11">
        <f>IF(COUNTA($A8382:$K8382)=0,"",IF(AND($L8382="SI",$M8382="NO"),IFERROR($H8382,0),0))</f>
        <v/>
      </c>
      <c r="O8382" s="9">
        <f>IF(COUNTA($A8382:$K8382)=0,"",IF($M8382="SI","CUFE o factura duplicada dentro del reporte; no se suma dos veces",IF(IFERROR($H8382,0)&lt;=0,"DIAN reporta valor susceptible 0",IF($L8382="NO",IFERROR(LOOKUP(2,1/((LISTS!$M$2:$M$13&lt;&gt;"")*ISNUMBER(SEARCH(LISTS!$M$2:$M$13,$I8382))),LISTS!$O$2:$O$13),"Medio de pago no elegible o no identificado por DIAN"),"Apta automaticamente por pago electronico y base positiva"))))</f>
        <v/>
      </c>
    </row>
    <row r="8383">
      <c r="A8383" s="9" t="n"/>
      <c r="B8383" s="9" t="n"/>
      <c r="C8383" s="12" t="n"/>
      <c r="D8383" s="11" t="n"/>
      <c r="E8383" s="11" t="n"/>
      <c r="F8383" s="11" t="n"/>
      <c r="G8383" s="11" t="n"/>
      <c r="H8383" s="11" t="n"/>
      <c r="I8383" s="9" t="n"/>
      <c r="J8383" s="9" t="n"/>
      <c r="K8383" s="9" t="n"/>
      <c r="L8383" s="9">
        <f>IF(COUNTA($A8383:$K8383)=0,"",IF(AND(IFERROR($H8383,0)&gt;0,LEN(TRIM($K8383&amp;""))&gt;0,IFERROR(LOOKUP(2,1/((LISTS!$M$2:$M$13&lt;&gt;"")*ISNUMBER(SEARCH(LISTS!$M$2:$M$13,$I8383))),LISTS!$N$2:$N$13),"NO")="SI"),"SI","NO"))</f>
        <v/>
      </c>
      <c r="M8383" s="9">
        <f>IF(COUNTA($A8383:$K8383)=0,"",IF($K8383&lt;&gt;"",IF(COUNTIF($K$19:$K8383,$K8383)&gt;1,"SI","NO"),IF(COUNTIFS($A$19:$A8383,$A8383,$C$19:$C8383,$C8383,$J$19:$J8383,$J8383,$D$19:$D8383,$D8383)&gt;1,"SI","NO")))</f>
        <v/>
      </c>
      <c r="N8383" s="11">
        <f>IF(COUNTA($A8383:$K8383)=0,"",IF(AND($L8383="SI",$M8383="NO"),IFERROR($H8383,0),0))</f>
        <v/>
      </c>
      <c r="O8383" s="9">
        <f>IF(COUNTA($A8383:$K8383)=0,"",IF($M8383="SI","CUFE o factura duplicada dentro del reporte; no se suma dos veces",IF(IFERROR($H8383,0)&lt;=0,"DIAN reporta valor susceptible 0",IF($L8383="NO",IFERROR(LOOKUP(2,1/((LISTS!$M$2:$M$13&lt;&gt;"")*ISNUMBER(SEARCH(LISTS!$M$2:$M$13,$I8383))),LISTS!$O$2:$O$13),"Medio de pago no elegible o no identificado por DIAN"),"Apta automaticamente por pago electronico y base positiva"))))</f>
        <v/>
      </c>
    </row>
    <row r="8384">
      <c r="A8384" s="9" t="n"/>
      <c r="B8384" s="9" t="n"/>
      <c r="C8384" s="12" t="n"/>
      <c r="D8384" s="11" t="n"/>
      <c r="E8384" s="11" t="n"/>
      <c r="F8384" s="11" t="n"/>
      <c r="G8384" s="11" t="n"/>
      <c r="H8384" s="11" t="n"/>
      <c r="I8384" s="9" t="n"/>
      <c r="J8384" s="9" t="n"/>
      <c r="K8384" s="9" t="n"/>
      <c r="L8384" s="9">
        <f>IF(COUNTA($A8384:$K8384)=0,"",IF(AND(IFERROR($H8384,0)&gt;0,LEN(TRIM($K8384&amp;""))&gt;0,IFERROR(LOOKUP(2,1/((LISTS!$M$2:$M$13&lt;&gt;"")*ISNUMBER(SEARCH(LISTS!$M$2:$M$13,$I8384))),LISTS!$N$2:$N$13),"NO")="SI"),"SI","NO"))</f>
        <v/>
      </c>
      <c r="M8384" s="9">
        <f>IF(COUNTA($A8384:$K8384)=0,"",IF($K8384&lt;&gt;"",IF(COUNTIF($K$19:$K8384,$K8384)&gt;1,"SI","NO"),IF(COUNTIFS($A$19:$A8384,$A8384,$C$19:$C8384,$C8384,$J$19:$J8384,$J8384,$D$19:$D8384,$D8384)&gt;1,"SI","NO")))</f>
        <v/>
      </c>
      <c r="N8384" s="11">
        <f>IF(COUNTA($A8384:$K8384)=0,"",IF(AND($L8384="SI",$M8384="NO"),IFERROR($H8384,0),0))</f>
        <v/>
      </c>
      <c r="O8384" s="9">
        <f>IF(COUNTA($A8384:$K8384)=0,"",IF($M8384="SI","CUFE o factura duplicada dentro del reporte; no se suma dos veces",IF(IFERROR($H8384,0)&lt;=0,"DIAN reporta valor susceptible 0",IF($L8384="NO",IFERROR(LOOKUP(2,1/((LISTS!$M$2:$M$13&lt;&gt;"")*ISNUMBER(SEARCH(LISTS!$M$2:$M$13,$I8384))),LISTS!$O$2:$O$13),"Medio de pago no elegible o no identificado por DIAN"),"Apta automaticamente por pago electronico y base positiva"))))</f>
        <v/>
      </c>
    </row>
    <row r="8385">
      <c r="A8385" s="9" t="n"/>
      <c r="B8385" s="9" t="n"/>
      <c r="C8385" s="12" t="n"/>
      <c r="D8385" s="11" t="n"/>
      <c r="E8385" s="11" t="n"/>
      <c r="F8385" s="11" t="n"/>
      <c r="G8385" s="11" t="n"/>
      <c r="H8385" s="11" t="n"/>
      <c r="I8385" s="9" t="n"/>
      <c r="J8385" s="9" t="n"/>
      <c r="K8385" s="9" t="n"/>
      <c r="L8385" s="9">
        <f>IF(COUNTA($A8385:$K8385)=0,"",IF(AND(IFERROR($H8385,0)&gt;0,LEN(TRIM($K8385&amp;""))&gt;0,IFERROR(LOOKUP(2,1/((LISTS!$M$2:$M$13&lt;&gt;"")*ISNUMBER(SEARCH(LISTS!$M$2:$M$13,$I8385))),LISTS!$N$2:$N$13),"NO")="SI"),"SI","NO"))</f>
        <v/>
      </c>
      <c r="M8385" s="9">
        <f>IF(COUNTA($A8385:$K8385)=0,"",IF($K8385&lt;&gt;"",IF(COUNTIF($K$19:$K8385,$K8385)&gt;1,"SI","NO"),IF(COUNTIFS($A$19:$A8385,$A8385,$C$19:$C8385,$C8385,$J$19:$J8385,$J8385,$D$19:$D8385,$D8385)&gt;1,"SI","NO")))</f>
        <v/>
      </c>
      <c r="N8385" s="11">
        <f>IF(COUNTA($A8385:$K8385)=0,"",IF(AND($L8385="SI",$M8385="NO"),IFERROR($H8385,0),0))</f>
        <v/>
      </c>
      <c r="O8385" s="9">
        <f>IF(COUNTA($A8385:$K8385)=0,"",IF($M8385="SI","CUFE o factura duplicada dentro del reporte; no se suma dos veces",IF(IFERROR($H8385,0)&lt;=0,"DIAN reporta valor susceptible 0",IF($L8385="NO",IFERROR(LOOKUP(2,1/((LISTS!$M$2:$M$13&lt;&gt;"")*ISNUMBER(SEARCH(LISTS!$M$2:$M$13,$I8385))),LISTS!$O$2:$O$13),"Medio de pago no elegible o no identificado por DIAN"),"Apta automaticamente por pago electronico y base positiva"))))</f>
        <v/>
      </c>
    </row>
    <row r="8386">
      <c r="A8386" s="9" t="n"/>
      <c r="B8386" s="9" t="n"/>
      <c r="C8386" s="12" t="n"/>
      <c r="D8386" s="11" t="n"/>
      <c r="E8386" s="11" t="n"/>
      <c r="F8386" s="11" t="n"/>
      <c r="G8386" s="11" t="n"/>
      <c r="H8386" s="11" t="n"/>
      <c r="I8386" s="9" t="n"/>
      <c r="J8386" s="9" t="n"/>
      <c r="K8386" s="9" t="n"/>
      <c r="L8386" s="9">
        <f>IF(COUNTA($A8386:$K8386)=0,"",IF(AND(IFERROR($H8386,0)&gt;0,LEN(TRIM($K8386&amp;""))&gt;0,IFERROR(LOOKUP(2,1/((LISTS!$M$2:$M$13&lt;&gt;"")*ISNUMBER(SEARCH(LISTS!$M$2:$M$13,$I8386))),LISTS!$N$2:$N$13),"NO")="SI"),"SI","NO"))</f>
        <v/>
      </c>
      <c r="M8386" s="9">
        <f>IF(COUNTA($A8386:$K8386)=0,"",IF($K8386&lt;&gt;"",IF(COUNTIF($K$19:$K8386,$K8386)&gt;1,"SI","NO"),IF(COUNTIFS($A$19:$A8386,$A8386,$C$19:$C8386,$C8386,$J$19:$J8386,$J8386,$D$19:$D8386,$D8386)&gt;1,"SI","NO")))</f>
        <v/>
      </c>
      <c r="N8386" s="11">
        <f>IF(COUNTA($A8386:$K8386)=0,"",IF(AND($L8386="SI",$M8386="NO"),IFERROR($H8386,0),0))</f>
        <v/>
      </c>
      <c r="O8386" s="9">
        <f>IF(COUNTA($A8386:$K8386)=0,"",IF($M8386="SI","CUFE o factura duplicada dentro del reporte; no se suma dos veces",IF(IFERROR($H8386,0)&lt;=0,"DIAN reporta valor susceptible 0",IF($L8386="NO",IFERROR(LOOKUP(2,1/((LISTS!$M$2:$M$13&lt;&gt;"")*ISNUMBER(SEARCH(LISTS!$M$2:$M$13,$I8386))),LISTS!$O$2:$O$13),"Medio de pago no elegible o no identificado por DIAN"),"Apta automaticamente por pago electronico y base positiva"))))</f>
        <v/>
      </c>
    </row>
    <row r="8387">
      <c r="A8387" s="9" t="n"/>
      <c r="B8387" s="9" t="n"/>
      <c r="C8387" s="12" t="n"/>
      <c r="D8387" s="11" t="n"/>
      <c r="E8387" s="11" t="n"/>
      <c r="F8387" s="11" t="n"/>
      <c r="G8387" s="11" t="n"/>
      <c r="H8387" s="11" t="n"/>
      <c r="I8387" s="9" t="n"/>
      <c r="J8387" s="9" t="n"/>
      <c r="K8387" s="9" t="n"/>
      <c r="L8387" s="9">
        <f>IF(COUNTA($A8387:$K8387)=0,"",IF(AND(IFERROR($H8387,0)&gt;0,LEN(TRIM($K8387&amp;""))&gt;0,IFERROR(LOOKUP(2,1/((LISTS!$M$2:$M$13&lt;&gt;"")*ISNUMBER(SEARCH(LISTS!$M$2:$M$13,$I8387))),LISTS!$N$2:$N$13),"NO")="SI"),"SI","NO"))</f>
        <v/>
      </c>
      <c r="M8387" s="9">
        <f>IF(COUNTA($A8387:$K8387)=0,"",IF($K8387&lt;&gt;"",IF(COUNTIF($K$19:$K8387,$K8387)&gt;1,"SI","NO"),IF(COUNTIFS($A$19:$A8387,$A8387,$C$19:$C8387,$C8387,$J$19:$J8387,$J8387,$D$19:$D8387,$D8387)&gt;1,"SI","NO")))</f>
        <v/>
      </c>
      <c r="N8387" s="11">
        <f>IF(COUNTA($A8387:$K8387)=0,"",IF(AND($L8387="SI",$M8387="NO"),IFERROR($H8387,0),0))</f>
        <v/>
      </c>
      <c r="O8387" s="9">
        <f>IF(COUNTA($A8387:$K8387)=0,"",IF($M8387="SI","CUFE o factura duplicada dentro del reporte; no se suma dos veces",IF(IFERROR($H8387,0)&lt;=0,"DIAN reporta valor susceptible 0",IF($L8387="NO",IFERROR(LOOKUP(2,1/((LISTS!$M$2:$M$13&lt;&gt;"")*ISNUMBER(SEARCH(LISTS!$M$2:$M$13,$I8387))),LISTS!$O$2:$O$13),"Medio de pago no elegible o no identificado por DIAN"),"Apta automaticamente por pago electronico y base positiva"))))</f>
        <v/>
      </c>
    </row>
    <row r="8388">
      <c r="A8388" s="9" t="n"/>
      <c r="B8388" s="9" t="n"/>
      <c r="C8388" s="12" t="n"/>
      <c r="D8388" s="11" t="n"/>
      <c r="E8388" s="11" t="n"/>
      <c r="F8388" s="11" t="n"/>
      <c r="G8388" s="11" t="n"/>
      <c r="H8388" s="11" t="n"/>
      <c r="I8388" s="9" t="n"/>
      <c r="J8388" s="9" t="n"/>
      <c r="K8388" s="9" t="n"/>
      <c r="L8388" s="9">
        <f>IF(COUNTA($A8388:$K8388)=0,"",IF(AND(IFERROR($H8388,0)&gt;0,LEN(TRIM($K8388&amp;""))&gt;0,IFERROR(LOOKUP(2,1/((LISTS!$M$2:$M$13&lt;&gt;"")*ISNUMBER(SEARCH(LISTS!$M$2:$M$13,$I8388))),LISTS!$N$2:$N$13),"NO")="SI"),"SI","NO"))</f>
        <v/>
      </c>
      <c r="M8388" s="9">
        <f>IF(COUNTA($A8388:$K8388)=0,"",IF($K8388&lt;&gt;"",IF(COUNTIF($K$19:$K8388,$K8388)&gt;1,"SI","NO"),IF(COUNTIFS($A$19:$A8388,$A8388,$C$19:$C8388,$C8388,$J$19:$J8388,$J8388,$D$19:$D8388,$D8388)&gt;1,"SI","NO")))</f>
        <v/>
      </c>
      <c r="N8388" s="11">
        <f>IF(COUNTA($A8388:$K8388)=0,"",IF(AND($L8388="SI",$M8388="NO"),IFERROR($H8388,0),0))</f>
        <v/>
      </c>
      <c r="O8388" s="9">
        <f>IF(COUNTA($A8388:$K8388)=0,"",IF($M8388="SI","CUFE o factura duplicada dentro del reporte; no se suma dos veces",IF(IFERROR($H8388,0)&lt;=0,"DIAN reporta valor susceptible 0",IF($L8388="NO",IFERROR(LOOKUP(2,1/((LISTS!$M$2:$M$13&lt;&gt;"")*ISNUMBER(SEARCH(LISTS!$M$2:$M$13,$I8388))),LISTS!$O$2:$O$13),"Medio de pago no elegible o no identificado por DIAN"),"Apta automaticamente por pago electronico y base positiva"))))</f>
        <v/>
      </c>
    </row>
    <row r="8389">
      <c r="A8389" s="9" t="n"/>
      <c r="B8389" s="9" t="n"/>
      <c r="C8389" s="12" t="n"/>
      <c r="D8389" s="11" t="n"/>
      <c r="E8389" s="11" t="n"/>
      <c r="F8389" s="11" t="n"/>
      <c r="G8389" s="11" t="n"/>
      <c r="H8389" s="11" t="n"/>
      <c r="I8389" s="9" t="n"/>
      <c r="J8389" s="9" t="n"/>
      <c r="K8389" s="9" t="n"/>
      <c r="L8389" s="9">
        <f>IF(COUNTA($A8389:$K8389)=0,"",IF(AND(IFERROR($H8389,0)&gt;0,LEN(TRIM($K8389&amp;""))&gt;0,IFERROR(LOOKUP(2,1/((LISTS!$M$2:$M$13&lt;&gt;"")*ISNUMBER(SEARCH(LISTS!$M$2:$M$13,$I8389))),LISTS!$N$2:$N$13),"NO")="SI"),"SI","NO"))</f>
        <v/>
      </c>
      <c r="M8389" s="9">
        <f>IF(COUNTA($A8389:$K8389)=0,"",IF($K8389&lt;&gt;"",IF(COUNTIF($K$19:$K8389,$K8389)&gt;1,"SI","NO"),IF(COUNTIFS($A$19:$A8389,$A8389,$C$19:$C8389,$C8389,$J$19:$J8389,$J8389,$D$19:$D8389,$D8389)&gt;1,"SI","NO")))</f>
        <v/>
      </c>
      <c r="N8389" s="11">
        <f>IF(COUNTA($A8389:$K8389)=0,"",IF(AND($L8389="SI",$M8389="NO"),IFERROR($H8389,0),0))</f>
        <v/>
      </c>
      <c r="O8389" s="9">
        <f>IF(COUNTA($A8389:$K8389)=0,"",IF($M8389="SI","CUFE o factura duplicada dentro del reporte; no se suma dos veces",IF(IFERROR($H8389,0)&lt;=0,"DIAN reporta valor susceptible 0",IF($L8389="NO",IFERROR(LOOKUP(2,1/((LISTS!$M$2:$M$13&lt;&gt;"")*ISNUMBER(SEARCH(LISTS!$M$2:$M$13,$I8389))),LISTS!$O$2:$O$13),"Medio de pago no elegible o no identificado por DIAN"),"Apta automaticamente por pago electronico y base positiva"))))</f>
        <v/>
      </c>
    </row>
    <row r="8390">
      <c r="A8390" s="9" t="n"/>
      <c r="B8390" s="9" t="n"/>
      <c r="C8390" s="12" t="n"/>
      <c r="D8390" s="11" t="n"/>
      <c r="E8390" s="11" t="n"/>
      <c r="F8390" s="11" t="n"/>
      <c r="G8390" s="11" t="n"/>
      <c r="H8390" s="11" t="n"/>
      <c r="I8390" s="9" t="n"/>
      <c r="J8390" s="9" t="n"/>
      <c r="K8390" s="9" t="n"/>
      <c r="L8390" s="9">
        <f>IF(COUNTA($A8390:$K8390)=0,"",IF(AND(IFERROR($H8390,0)&gt;0,LEN(TRIM($K8390&amp;""))&gt;0,IFERROR(LOOKUP(2,1/((LISTS!$M$2:$M$13&lt;&gt;"")*ISNUMBER(SEARCH(LISTS!$M$2:$M$13,$I8390))),LISTS!$N$2:$N$13),"NO")="SI"),"SI","NO"))</f>
        <v/>
      </c>
      <c r="M8390" s="9">
        <f>IF(COUNTA($A8390:$K8390)=0,"",IF($K8390&lt;&gt;"",IF(COUNTIF($K$19:$K8390,$K8390)&gt;1,"SI","NO"),IF(COUNTIFS($A$19:$A8390,$A8390,$C$19:$C8390,$C8390,$J$19:$J8390,$J8390,$D$19:$D8390,$D8390)&gt;1,"SI","NO")))</f>
        <v/>
      </c>
      <c r="N8390" s="11">
        <f>IF(COUNTA($A8390:$K8390)=0,"",IF(AND($L8390="SI",$M8390="NO"),IFERROR($H8390,0),0))</f>
        <v/>
      </c>
      <c r="O8390" s="9">
        <f>IF(COUNTA($A8390:$K8390)=0,"",IF($M8390="SI","CUFE o factura duplicada dentro del reporte; no se suma dos veces",IF(IFERROR($H8390,0)&lt;=0,"DIAN reporta valor susceptible 0",IF($L8390="NO",IFERROR(LOOKUP(2,1/((LISTS!$M$2:$M$13&lt;&gt;"")*ISNUMBER(SEARCH(LISTS!$M$2:$M$13,$I8390))),LISTS!$O$2:$O$13),"Medio de pago no elegible o no identificado por DIAN"),"Apta automaticamente por pago electronico y base positiva"))))</f>
        <v/>
      </c>
    </row>
    <row r="8391">
      <c r="A8391" s="9" t="n"/>
      <c r="B8391" s="9" t="n"/>
      <c r="C8391" s="12" t="n"/>
      <c r="D8391" s="11" t="n"/>
      <c r="E8391" s="11" t="n"/>
      <c r="F8391" s="11" t="n"/>
      <c r="G8391" s="11" t="n"/>
      <c r="H8391" s="11" t="n"/>
      <c r="I8391" s="9" t="n"/>
      <c r="J8391" s="9" t="n"/>
      <c r="K8391" s="9" t="n"/>
      <c r="L8391" s="9">
        <f>IF(COUNTA($A8391:$K8391)=0,"",IF(AND(IFERROR($H8391,0)&gt;0,LEN(TRIM($K8391&amp;""))&gt;0,IFERROR(LOOKUP(2,1/((LISTS!$M$2:$M$13&lt;&gt;"")*ISNUMBER(SEARCH(LISTS!$M$2:$M$13,$I8391))),LISTS!$N$2:$N$13),"NO")="SI"),"SI","NO"))</f>
        <v/>
      </c>
      <c r="M8391" s="9">
        <f>IF(COUNTA($A8391:$K8391)=0,"",IF($K8391&lt;&gt;"",IF(COUNTIF($K$19:$K8391,$K8391)&gt;1,"SI","NO"),IF(COUNTIFS($A$19:$A8391,$A8391,$C$19:$C8391,$C8391,$J$19:$J8391,$J8391,$D$19:$D8391,$D8391)&gt;1,"SI","NO")))</f>
        <v/>
      </c>
      <c r="N8391" s="11">
        <f>IF(COUNTA($A8391:$K8391)=0,"",IF(AND($L8391="SI",$M8391="NO"),IFERROR($H8391,0),0))</f>
        <v/>
      </c>
      <c r="O8391" s="9">
        <f>IF(COUNTA($A8391:$K8391)=0,"",IF($M8391="SI","CUFE o factura duplicada dentro del reporte; no se suma dos veces",IF(IFERROR($H8391,0)&lt;=0,"DIAN reporta valor susceptible 0",IF($L8391="NO",IFERROR(LOOKUP(2,1/((LISTS!$M$2:$M$13&lt;&gt;"")*ISNUMBER(SEARCH(LISTS!$M$2:$M$13,$I8391))),LISTS!$O$2:$O$13),"Medio de pago no elegible o no identificado por DIAN"),"Apta automaticamente por pago electronico y base positiva"))))</f>
        <v/>
      </c>
    </row>
    <row r="8392">
      <c r="A8392" s="9" t="n"/>
      <c r="B8392" s="9" t="n"/>
      <c r="C8392" s="12" t="n"/>
      <c r="D8392" s="11" t="n"/>
      <c r="E8392" s="11" t="n"/>
      <c r="F8392" s="11" t="n"/>
      <c r="G8392" s="11" t="n"/>
      <c r="H8392" s="11" t="n"/>
      <c r="I8392" s="9" t="n"/>
      <c r="J8392" s="9" t="n"/>
      <c r="K8392" s="9" t="n"/>
      <c r="L8392" s="9">
        <f>IF(COUNTA($A8392:$K8392)=0,"",IF(AND(IFERROR($H8392,0)&gt;0,LEN(TRIM($K8392&amp;""))&gt;0,IFERROR(LOOKUP(2,1/((LISTS!$M$2:$M$13&lt;&gt;"")*ISNUMBER(SEARCH(LISTS!$M$2:$M$13,$I8392))),LISTS!$N$2:$N$13),"NO")="SI"),"SI","NO"))</f>
        <v/>
      </c>
      <c r="M8392" s="9">
        <f>IF(COUNTA($A8392:$K8392)=0,"",IF($K8392&lt;&gt;"",IF(COUNTIF($K$19:$K8392,$K8392)&gt;1,"SI","NO"),IF(COUNTIFS($A$19:$A8392,$A8392,$C$19:$C8392,$C8392,$J$19:$J8392,$J8392,$D$19:$D8392,$D8392)&gt;1,"SI","NO")))</f>
        <v/>
      </c>
      <c r="N8392" s="11">
        <f>IF(COUNTA($A8392:$K8392)=0,"",IF(AND($L8392="SI",$M8392="NO"),IFERROR($H8392,0),0))</f>
        <v/>
      </c>
      <c r="O8392" s="9">
        <f>IF(COUNTA($A8392:$K8392)=0,"",IF($M8392="SI","CUFE o factura duplicada dentro del reporte; no se suma dos veces",IF(IFERROR($H8392,0)&lt;=0,"DIAN reporta valor susceptible 0",IF($L8392="NO",IFERROR(LOOKUP(2,1/((LISTS!$M$2:$M$13&lt;&gt;"")*ISNUMBER(SEARCH(LISTS!$M$2:$M$13,$I8392))),LISTS!$O$2:$O$13),"Medio de pago no elegible o no identificado por DIAN"),"Apta automaticamente por pago electronico y base positiva"))))</f>
        <v/>
      </c>
    </row>
    <row r="8393">
      <c r="A8393" s="9" t="n"/>
      <c r="B8393" s="9" t="n"/>
      <c r="C8393" s="12" t="n"/>
      <c r="D8393" s="11" t="n"/>
      <c r="E8393" s="11" t="n"/>
      <c r="F8393" s="11" t="n"/>
      <c r="G8393" s="11" t="n"/>
      <c r="H8393" s="11" t="n"/>
      <c r="I8393" s="9" t="n"/>
      <c r="J8393" s="9" t="n"/>
      <c r="K8393" s="9" t="n"/>
      <c r="L8393" s="9">
        <f>IF(COUNTA($A8393:$K8393)=0,"",IF(AND(IFERROR($H8393,0)&gt;0,LEN(TRIM($K8393&amp;""))&gt;0,IFERROR(LOOKUP(2,1/((LISTS!$M$2:$M$13&lt;&gt;"")*ISNUMBER(SEARCH(LISTS!$M$2:$M$13,$I8393))),LISTS!$N$2:$N$13),"NO")="SI"),"SI","NO"))</f>
        <v/>
      </c>
      <c r="M8393" s="9">
        <f>IF(COUNTA($A8393:$K8393)=0,"",IF($K8393&lt;&gt;"",IF(COUNTIF($K$19:$K8393,$K8393)&gt;1,"SI","NO"),IF(COUNTIFS($A$19:$A8393,$A8393,$C$19:$C8393,$C8393,$J$19:$J8393,$J8393,$D$19:$D8393,$D8393)&gt;1,"SI","NO")))</f>
        <v/>
      </c>
      <c r="N8393" s="11">
        <f>IF(COUNTA($A8393:$K8393)=0,"",IF(AND($L8393="SI",$M8393="NO"),IFERROR($H8393,0),0))</f>
        <v/>
      </c>
      <c r="O8393" s="9">
        <f>IF(COUNTA($A8393:$K8393)=0,"",IF($M8393="SI","CUFE o factura duplicada dentro del reporte; no se suma dos veces",IF(IFERROR($H8393,0)&lt;=0,"DIAN reporta valor susceptible 0",IF($L8393="NO",IFERROR(LOOKUP(2,1/((LISTS!$M$2:$M$13&lt;&gt;"")*ISNUMBER(SEARCH(LISTS!$M$2:$M$13,$I8393))),LISTS!$O$2:$O$13),"Medio de pago no elegible o no identificado por DIAN"),"Apta automaticamente por pago electronico y base positiva"))))</f>
        <v/>
      </c>
    </row>
    <row r="8394">
      <c r="A8394" s="9" t="n"/>
      <c r="B8394" s="9" t="n"/>
      <c r="C8394" s="12" t="n"/>
      <c r="D8394" s="11" t="n"/>
      <c r="E8394" s="11" t="n"/>
      <c r="F8394" s="11" t="n"/>
      <c r="G8394" s="11" t="n"/>
      <c r="H8394" s="11" t="n"/>
      <c r="I8394" s="9" t="n"/>
      <c r="J8394" s="9" t="n"/>
      <c r="K8394" s="9" t="n"/>
      <c r="L8394" s="9">
        <f>IF(COUNTA($A8394:$K8394)=0,"",IF(AND(IFERROR($H8394,0)&gt;0,LEN(TRIM($K8394&amp;""))&gt;0,IFERROR(LOOKUP(2,1/((LISTS!$M$2:$M$13&lt;&gt;"")*ISNUMBER(SEARCH(LISTS!$M$2:$M$13,$I8394))),LISTS!$N$2:$N$13),"NO")="SI"),"SI","NO"))</f>
        <v/>
      </c>
      <c r="M8394" s="9">
        <f>IF(COUNTA($A8394:$K8394)=0,"",IF($K8394&lt;&gt;"",IF(COUNTIF($K$19:$K8394,$K8394)&gt;1,"SI","NO"),IF(COUNTIFS($A$19:$A8394,$A8394,$C$19:$C8394,$C8394,$J$19:$J8394,$J8394,$D$19:$D8394,$D8394)&gt;1,"SI","NO")))</f>
        <v/>
      </c>
      <c r="N8394" s="11">
        <f>IF(COUNTA($A8394:$K8394)=0,"",IF(AND($L8394="SI",$M8394="NO"),IFERROR($H8394,0),0))</f>
        <v/>
      </c>
      <c r="O8394" s="9">
        <f>IF(COUNTA($A8394:$K8394)=0,"",IF($M8394="SI","CUFE o factura duplicada dentro del reporte; no se suma dos veces",IF(IFERROR($H8394,0)&lt;=0,"DIAN reporta valor susceptible 0",IF($L8394="NO",IFERROR(LOOKUP(2,1/((LISTS!$M$2:$M$13&lt;&gt;"")*ISNUMBER(SEARCH(LISTS!$M$2:$M$13,$I8394))),LISTS!$O$2:$O$13),"Medio de pago no elegible o no identificado por DIAN"),"Apta automaticamente por pago electronico y base positiva"))))</f>
        <v/>
      </c>
    </row>
    <row r="8395">
      <c r="A8395" s="9" t="n"/>
      <c r="B8395" s="9" t="n"/>
      <c r="C8395" s="12" t="n"/>
      <c r="D8395" s="11" t="n"/>
      <c r="E8395" s="11" t="n"/>
      <c r="F8395" s="11" t="n"/>
      <c r="G8395" s="11" t="n"/>
      <c r="H8395" s="11" t="n"/>
      <c r="I8395" s="9" t="n"/>
      <c r="J8395" s="9" t="n"/>
      <c r="K8395" s="9" t="n"/>
      <c r="L8395" s="9">
        <f>IF(COUNTA($A8395:$K8395)=0,"",IF(AND(IFERROR($H8395,0)&gt;0,LEN(TRIM($K8395&amp;""))&gt;0,IFERROR(LOOKUP(2,1/((LISTS!$M$2:$M$13&lt;&gt;"")*ISNUMBER(SEARCH(LISTS!$M$2:$M$13,$I8395))),LISTS!$N$2:$N$13),"NO")="SI"),"SI","NO"))</f>
        <v/>
      </c>
      <c r="M8395" s="9">
        <f>IF(COUNTA($A8395:$K8395)=0,"",IF($K8395&lt;&gt;"",IF(COUNTIF($K$19:$K8395,$K8395)&gt;1,"SI","NO"),IF(COUNTIFS($A$19:$A8395,$A8395,$C$19:$C8395,$C8395,$J$19:$J8395,$J8395,$D$19:$D8395,$D8395)&gt;1,"SI","NO")))</f>
        <v/>
      </c>
      <c r="N8395" s="11">
        <f>IF(COUNTA($A8395:$K8395)=0,"",IF(AND($L8395="SI",$M8395="NO"),IFERROR($H8395,0),0))</f>
        <v/>
      </c>
      <c r="O8395" s="9">
        <f>IF(COUNTA($A8395:$K8395)=0,"",IF($M8395="SI","CUFE o factura duplicada dentro del reporte; no se suma dos veces",IF(IFERROR($H8395,0)&lt;=0,"DIAN reporta valor susceptible 0",IF($L8395="NO",IFERROR(LOOKUP(2,1/((LISTS!$M$2:$M$13&lt;&gt;"")*ISNUMBER(SEARCH(LISTS!$M$2:$M$13,$I8395))),LISTS!$O$2:$O$13),"Medio de pago no elegible o no identificado por DIAN"),"Apta automaticamente por pago electronico y base positiva"))))</f>
        <v/>
      </c>
    </row>
    <row r="8396">
      <c r="A8396" s="9" t="n"/>
      <c r="B8396" s="9" t="n"/>
      <c r="C8396" s="12" t="n"/>
      <c r="D8396" s="11" t="n"/>
      <c r="E8396" s="11" t="n"/>
      <c r="F8396" s="11" t="n"/>
      <c r="G8396" s="11" t="n"/>
      <c r="H8396" s="11" t="n"/>
      <c r="I8396" s="9" t="n"/>
      <c r="J8396" s="9" t="n"/>
      <c r="K8396" s="9" t="n"/>
      <c r="L8396" s="9">
        <f>IF(COUNTA($A8396:$K8396)=0,"",IF(AND(IFERROR($H8396,0)&gt;0,LEN(TRIM($K8396&amp;""))&gt;0,IFERROR(LOOKUP(2,1/((LISTS!$M$2:$M$13&lt;&gt;"")*ISNUMBER(SEARCH(LISTS!$M$2:$M$13,$I8396))),LISTS!$N$2:$N$13),"NO")="SI"),"SI","NO"))</f>
        <v/>
      </c>
      <c r="M8396" s="9">
        <f>IF(COUNTA($A8396:$K8396)=0,"",IF($K8396&lt;&gt;"",IF(COUNTIF($K$19:$K8396,$K8396)&gt;1,"SI","NO"),IF(COUNTIFS($A$19:$A8396,$A8396,$C$19:$C8396,$C8396,$J$19:$J8396,$J8396,$D$19:$D8396,$D8396)&gt;1,"SI","NO")))</f>
        <v/>
      </c>
      <c r="N8396" s="11">
        <f>IF(COUNTA($A8396:$K8396)=0,"",IF(AND($L8396="SI",$M8396="NO"),IFERROR($H8396,0),0))</f>
        <v/>
      </c>
      <c r="O8396" s="9">
        <f>IF(COUNTA($A8396:$K8396)=0,"",IF($M8396="SI","CUFE o factura duplicada dentro del reporte; no se suma dos veces",IF(IFERROR($H8396,0)&lt;=0,"DIAN reporta valor susceptible 0",IF($L8396="NO",IFERROR(LOOKUP(2,1/((LISTS!$M$2:$M$13&lt;&gt;"")*ISNUMBER(SEARCH(LISTS!$M$2:$M$13,$I8396))),LISTS!$O$2:$O$13),"Medio de pago no elegible o no identificado por DIAN"),"Apta automaticamente por pago electronico y base positiva"))))</f>
        <v/>
      </c>
    </row>
    <row r="8397">
      <c r="A8397" s="9" t="n"/>
      <c r="B8397" s="9" t="n"/>
      <c r="C8397" s="12" t="n"/>
      <c r="D8397" s="11" t="n"/>
      <c r="E8397" s="11" t="n"/>
      <c r="F8397" s="11" t="n"/>
      <c r="G8397" s="11" t="n"/>
      <c r="H8397" s="11" t="n"/>
      <c r="I8397" s="9" t="n"/>
      <c r="J8397" s="9" t="n"/>
      <c r="K8397" s="9" t="n"/>
      <c r="L8397" s="9">
        <f>IF(COUNTA($A8397:$K8397)=0,"",IF(AND(IFERROR($H8397,0)&gt;0,LEN(TRIM($K8397&amp;""))&gt;0,IFERROR(LOOKUP(2,1/((LISTS!$M$2:$M$13&lt;&gt;"")*ISNUMBER(SEARCH(LISTS!$M$2:$M$13,$I8397))),LISTS!$N$2:$N$13),"NO")="SI"),"SI","NO"))</f>
        <v/>
      </c>
      <c r="M8397" s="9">
        <f>IF(COUNTA($A8397:$K8397)=0,"",IF($K8397&lt;&gt;"",IF(COUNTIF($K$19:$K8397,$K8397)&gt;1,"SI","NO"),IF(COUNTIFS($A$19:$A8397,$A8397,$C$19:$C8397,$C8397,$J$19:$J8397,$J8397,$D$19:$D8397,$D8397)&gt;1,"SI","NO")))</f>
        <v/>
      </c>
      <c r="N8397" s="11">
        <f>IF(COUNTA($A8397:$K8397)=0,"",IF(AND($L8397="SI",$M8397="NO"),IFERROR($H8397,0),0))</f>
        <v/>
      </c>
      <c r="O8397" s="9">
        <f>IF(COUNTA($A8397:$K8397)=0,"",IF($M8397="SI","CUFE o factura duplicada dentro del reporte; no se suma dos veces",IF(IFERROR($H8397,0)&lt;=0,"DIAN reporta valor susceptible 0",IF($L8397="NO",IFERROR(LOOKUP(2,1/((LISTS!$M$2:$M$13&lt;&gt;"")*ISNUMBER(SEARCH(LISTS!$M$2:$M$13,$I8397))),LISTS!$O$2:$O$13),"Medio de pago no elegible o no identificado por DIAN"),"Apta automaticamente por pago electronico y base positiva"))))</f>
        <v/>
      </c>
    </row>
    <row r="8398">
      <c r="A8398" s="9" t="n"/>
      <c r="B8398" s="9" t="n"/>
      <c r="C8398" s="12" t="n"/>
      <c r="D8398" s="11" t="n"/>
      <c r="E8398" s="11" t="n"/>
      <c r="F8398" s="11" t="n"/>
      <c r="G8398" s="11" t="n"/>
      <c r="H8398" s="11" t="n"/>
      <c r="I8398" s="9" t="n"/>
      <c r="J8398" s="9" t="n"/>
      <c r="K8398" s="9" t="n"/>
      <c r="L8398" s="9">
        <f>IF(COUNTA($A8398:$K8398)=0,"",IF(AND(IFERROR($H8398,0)&gt;0,LEN(TRIM($K8398&amp;""))&gt;0,IFERROR(LOOKUP(2,1/((LISTS!$M$2:$M$13&lt;&gt;"")*ISNUMBER(SEARCH(LISTS!$M$2:$M$13,$I8398))),LISTS!$N$2:$N$13),"NO")="SI"),"SI","NO"))</f>
        <v/>
      </c>
      <c r="M8398" s="9">
        <f>IF(COUNTA($A8398:$K8398)=0,"",IF($K8398&lt;&gt;"",IF(COUNTIF($K$19:$K8398,$K8398)&gt;1,"SI","NO"),IF(COUNTIFS($A$19:$A8398,$A8398,$C$19:$C8398,$C8398,$J$19:$J8398,$J8398,$D$19:$D8398,$D8398)&gt;1,"SI","NO")))</f>
        <v/>
      </c>
      <c r="N8398" s="11">
        <f>IF(COUNTA($A8398:$K8398)=0,"",IF(AND($L8398="SI",$M8398="NO"),IFERROR($H8398,0),0))</f>
        <v/>
      </c>
      <c r="O8398" s="9">
        <f>IF(COUNTA($A8398:$K8398)=0,"",IF($M8398="SI","CUFE o factura duplicada dentro del reporte; no se suma dos veces",IF(IFERROR($H8398,0)&lt;=0,"DIAN reporta valor susceptible 0",IF($L8398="NO",IFERROR(LOOKUP(2,1/((LISTS!$M$2:$M$13&lt;&gt;"")*ISNUMBER(SEARCH(LISTS!$M$2:$M$13,$I8398))),LISTS!$O$2:$O$13),"Medio de pago no elegible o no identificado por DIAN"),"Apta automaticamente por pago electronico y base positiva"))))</f>
        <v/>
      </c>
    </row>
    <row r="8399">
      <c r="A8399" s="9" t="n"/>
      <c r="B8399" s="9" t="n"/>
      <c r="C8399" s="12" t="n"/>
      <c r="D8399" s="11" t="n"/>
      <c r="E8399" s="11" t="n"/>
      <c r="F8399" s="11" t="n"/>
      <c r="G8399" s="11" t="n"/>
      <c r="H8399" s="11" t="n"/>
      <c r="I8399" s="9" t="n"/>
      <c r="J8399" s="9" t="n"/>
      <c r="K8399" s="9" t="n"/>
      <c r="L8399" s="9">
        <f>IF(COUNTA($A8399:$K8399)=0,"",IF(AND(IFERROR($H8399,0)&gt;0,LEN(TRIM($K8399&amp;""))&gt;0,IFERROR(LOOKUP(2,1/((LISTS!$M$2:$M$13&lt;&gt;"")*ISNUMBER(SEARCH(LISTS!$M$2:$M$13,$I8399))),LISTS!$N$2:$N$13),"NO")="SI"),"SI","NO"))</f>
        <v/>
      </c>
      <c r="M8399" s="9">
        <f>IF(COUNTA($A8399:$K8399)=0,"",IF($K8399&lt;&gt;"",IF(COUNTIF($K$19:$K8399,$K8399)&gt;1,"SI","NO"),IF(COUNTIFS($A$19:$A8399,$A8399,$C$19:$C8399,$C8399,$J$19:$J8399,$J8399,$D$19:$D8399,$D8399)&gt;1,"SI","NO")))</f>
        <v/>
      </c>
      <c r="N8399" s="11">
        <f>IF(COUNTA($A8399:$K8399)=0,"",IF(AND($L8399="SI",$M8399="NO"),IFERROR($H8399,0),0))</f>
        <v/>
      </c>
      <c r="O8399" s="9">
        <f>IF(COUNTA($A8399:$K8399)=0,"",IF($M8399="SI","CUFE o factura duplicada dentro del reporte; no se suma dos veces",IF(IFERROR($H8399,0)&lt;=0,"DIAN reporta valor susceptible 0",IF($L8399="NO",IFERROR(LOOKUP(2,1/((LISTS!$M$2:$M$13&lt;&gt;"")*ISNUMBER(SEARCH(LISTS!$M$2:$M$13,$I8399))),LISTS!$O$2:$O$13),"Medio de pago no elegible o no identificado por DIAN"),"Apta automaticamente por pago electronico y base positiva"))))</f>
        <v/>
      </c>
    </row>
    <row r="8400">
      <c r="A8400" s="9" t="n"/>
      <c r="B8400" s="9" t="n"/>
      <c r="C8400" s="12" t="n"/>
      <c r="D8400" s="11" t="n"/>
      <c r="E8400" s="11" t="n"/>
      <c r="F8400" s="11" t="n"/>
      <c r="G8400" s="11" t="n"/>
      <c r="H8400" s="11" t="n"/>
      <c r="I8400" s="9" t="n"/>
      <c r="J8400" s="9" t="n"/>
      <c r="K8400" s="9" t="n"/>
      <c r="L8400" s="9">
        <f>IF(COUNTA($A8400:$K8400)=0,"",IF(AND(IFERROR($H8400,0)&gt;0,LEN(TRIM($K8400&amp;""))&gt;0,IFERROR(LOOKUP(2,1/((LISTS!$M$2:$M$13&lt;&gt;"")*ISNUMBER(SEARCH(LISTS!$M$2:$M$13,$I8400))),LISTS!$N$2:$N$13),"NO")="SI"),"SI","NO"))</f>
        <v/>
      </c>
      <c r="M8400" s="9">
        <f>IF(COUNTA($A8400:$K8400)=0,"",IF($K8400&lt;&gt;"",IF(COUNTIF($K$19:$K8400,$K8400)&gt;1,"SI","NO"),IF(COUNTIFS($A$19:$A8400,$A8400,$C$19:$C8400,$C8400,$J$19:$J8400,$J8400,$D$19:$D8400,$D8400)&gt;1,"SI","NO")))</f>
        <v/>
      </c>
      <c r="N8400" s="11">
        <f>IF(COUNTA($A8400:$K8400)=0,"",IF(AND($L8400="SI",$M8400="NO"),IFERROR($H8400,0),0))</f>
        <v/>
      </c>
      <c r="O8400" s="9">
        <f>IF(COUNTA($A8400:$K8400)=0,"",IF($M8400="SI","CUFE o factura duplicada dentro del reporte; no se suma dos veces",IF(IFERROR($H8400,0)&lt;=0,"DIAN reporta valor susceptible 0",IF($L8400="NO",IFERROR(LOOKUP(2,1/((LISTS!$M$2:$M$13&lt;&gt;"")*ISNUMBER(SEARCH(LISTS!$M$2:$M$13,$I8400))),LISTS!$O$2:$O$13),"Medio de pago no elegible o no identificado por DIAN"),"Apta automaticamente por pago electronico y base positiva"))))</f>
        <v/>
      </c>
    </row>
    <row r="8401">
      <c r="A8401" s="9" t="n"/>
      <c r="B8401" s="9" t="n"/>
      <c r="C8401" s="12" t="n"/>
      <c r="D8401" s="11" t="n"/>
      <c r="E8401" s="11" t="n"/>
      <c r="F8401" s="11" t="n"/>
      <c r="G8401" s="11" t="n"/>
      <c r="H8401" s="11" t="n"/>
      <c r="I8401" s="9" t="n"/>
      <c r="J8401" s="9" t="n"/>
      <c r="K8401" s="9" t="n"/>
      <c r="L8401" s="9">
        <f>IF(COUNTA($A8401:$K8401)=0,"",IF(AND(IFERROR($H8401,0)&gt;0,LEN(TRIM($K8401&amp;""))&gt;0,IFERROR(LOOKUP(2,1/((LISTS!$M$2:$M$13&lt;&gt;"")*ISNUMBER(SEARCH(LISTS!$M$2:$M$13,$I8401))),LISTS!$N$2:$N$13),"NO")="SI"),"SI","NO"))</f>
        <v/>
      </c>
      <c r="M8401" s="9">
        <f>IF(COUNTA($A8401:$K8401)=0,"",IF($K8401&lt;&gt;"",IF(COUNTIF($K$19:$K8401,$K8401)&gt;1,"SI","NO"),IF(COUNTIFS($A$19:$A8401,$A8401,$C$19:$C8401,$C8401,$J$19:$J8401,$J8401,$D$19:$D8401,$D8401)&gt;1,"SI","NO")))</f>
        <v/>
      </c>
      <c r="N8401" s="11">
        <f>IF(COUNTA($A8401:$K8401)=0,"",IF(AND($L8401="SI",$M8401="NO"),IFERROR($H8401,0),0))</f>
        <v/>
      </c>
      <c r="O8401" s="9">
        <f>IF(COUNTA($A8401:$K8401)=0,"",IF($M8401="SI","CUFE o factura duplicada dentro del reporte; no se suma dos veces",IF(IFERROR($H8401,0)&lt;=0,"DIAN reporta valor susceptible 0",IF($L8401="NO",IFERROR(LOOKUP(2,1/((LISTS!$M$2:$M$13&lt;&gt;"")*ISNUMBER(SEARCH(LISTS!$M$2:$M$13,$I8401))),LISTS!$O$2:$O$13),"Medio de pago no elegible o no identificado por DIAN"),"Apta automaticamente por pago electronico y base positiva"))))</f>
        <v/>
      </c>
    </row>
    <row r="8402">
      <c r="A8402" s="9" t="n"/>
      <c r="B8402" s="9" t="n"/>
      <c r="C8402" s="12" t="n"/>
      <c r="D8402" s="11" t="n"/>
      <c r="E8402" s="11" t="n"/>
      <c r="F8402" s="11" t="n"/>
      <c r="G8402" s="11" t="n"/>
      <c r="H8402" s="11" t="n"/>
      <c r="I8402" s="9" t="n"/>
      <c r="J8402" s="9" t="n"/>
      <c r="K8402" s="9" t="n"/>
      <c r="L8402" s="9">
        <f>IF(COUNTA($A8402:$K8402)=0,"",IF(AND(IFERROR($H8402,0)&gt;0,LEN(TRIM($K8402&amp;""))&gt;0,IFERROR(LOOKUP(2,1/((LISTS!$M$2:$M$13&lt;&gt;"")*ISNUMBER(SEARCH(LISTS!$M$2:$M$13,$I8402))),LISTS!$N$2:$N$13),"NO")="SI"),"SI","NO"))</f>
        <v/>
      </c>
      <c r="M8402" s="9">
        <f>IF(COUNTA($A8402:$K8402)=0,"",IF($K8402&lt;&gt;"",IF(COUNTIF($K$19:$K8402,$K8402)&gt;1,"SI","NO"),IF(COUNTIFS($A$19:$A8402,$A8402,$C$19:$C8402,$C8402,$J$19:$J8402,$J8402,$D$19:$D8402,$D8402)&gt;1,"SI","NO")))</f>
        <v/>
      </c>
      <c r="N8402" s="11">
        <f>IF(COUNTA($A8402:$K8402)=0,"",IF(AND($L8402="SI",$M8402="NO"),IFERROR($H8402,0),0))</f>
        <v/>
      </c>
      <c r="O8402" s="9">
        <f>IF(COUNTA($A8402:$K8402)=0,"",IF($M8402="SI","CUFE o factura duplicada dentro del reporte; no se suma dos veces",IF(IFERROR($H8402,0)&lt;=0,"DIAN reporta valor susceptible 0",IF($L8402="NO",IFERROR(LOOKUP(2,1/((LISTS!$M$2:$M$13&lt;&gt;"")*ISNUMBER(SEARCH(LISTS!$M$2:$M$13,$I8402))),LISTS!$O$2:$O$13),"Medio de pago no elegible o no identificado por DIAN"),"Apta automaticamente por pago electronico y base positiva"))))</f>
        <v/>
      </c>
    </row>
    <row r="8403">
      <c r="A8403" s="9" t="n"/>
      <c r="B8403" s="9" t="n"/>
      <c r="C8403" s="12" t="n"/>
      <c r="D8403" s="11" t="n"/>
      <c r="E8403" s="11" t="n"/>
      <c r="F8403" s="11" t="n"/>
      <c r="G8403" s="11" t="n"/>
      <c r="H8403" s="11" t="n"/>
      <c r="I8403" s="9" t="n"/>
      <c r="J8403" s="9" t="n"/>
      <c r="K8403" s="9" t="n"/>
      <c r="L8403" s="9">
        <f>IF(COUNTA($A8403:$K8403)=0,"",IF(AND(IFERROR($H8403,0)&gt;0,LEN(TRIM($K8403&amp;""))&gt;0,IFERROR(LOOKUP(2,1/((LISTS!$M$2:$M$13&lt;&gt;"")*ISNUMBER(SEARCH(LISTS!$M$2:$M$13,$I8403))),LISTS!$N$2:$N$13),"NO")="SI"),"SI","NO"))</f>
        <v/>
      </c>
      <c r="M8403" s="9">
        <f>IF(COUNTA($A8403:$K8403)=0,"",IF($K8403&lt;&gt;"",IF(COUNTIF($K$19:$K8403,$K8403)&gt;1,"SI","NO"),IF(COUNTIFS($A$19:$A8403,$A8403,$C$19:$C8403,$C8403,$J$19:$J8403,$J8403,$D$19:$D8403,$D8403)&gt;1,"SI","NO")))</f>
        <v/>
      </c>
      <c r="N8403" s="11">
        <f>IF(COUNTA($A8403:$K8403)=0,"",IF(AND($L8403="SI",$M8403="NO"),IFERROR($H8403,0),0))</f>
        <v/>
      </c>
      <c r="O8403" s="9">
        <f>IF(COUNTA($A8403:$K8403)=0,"",IF($M8403="SI","CUFE o factura duplicada dentro del reporte; no se suma dos veces",IF(IFERROR($H8403,0)&lt;=0,"DIAN reporta valor susceptible 0",IF($L8403="NO",IFERROR(LOOKUP(2,1/((LISTS!$M$2:$M$13&lt;&gt;"")*ISNUMBER(SEARCH(LISTS!$M$2:$M$13,$I8403))),LISTS!$O$2:$O$13),"Medio de pago no elegible o no identificado por DIAN"),"Apta automaticamente por pago electronico y base positiva"))))</f>
        <v/>
      </c>
    </row>
    <row r="8404">
      <c r="A8404" s="9" t="n"/>
      <c r="B8404" s="9" t="n"/>
      <c r="C8404" s="12" t="n"/>
      <c r="D8404" s="11" t="n"/>
      <c r="E8404" s="11" t="n"/>
      <c r="F8404" s="11" t="n"/>
      <c r="G8404" s="11" t="n"/>
      <c r="H8404" s="11" t="n"/>
      <c r="I8404" s="9" t="n"/>
      <c r="J8404" s="9" t="n"/>
      <c r="K8404" s="9" t="n"/>
      <c r="L8404" s="9">
        <f>IF(COUNTA($A8404:$K8404)=0,"",IF(AND(IFERROR($H8404,0)&gt;0,LEN(TRIM($K8404&amp;""))&gt;0,IFERROR(LOOKUP(2,1/((LISTS!$M$2:$M$13&lt;&gt;"")*ISNUMBER(SEARCH(LISTS!$M$2:$M$13,$I8404))),LISTS!$N$2:$N$13),"NO")="SI"),"SI","NO"))</f>
        <v/>
      </c>
      <c r="M8404" s="9">
        <f>IF(COUNTA($A8404:$K8404)=0,"",IF($K8404&lt;&gt;"",IF(COUNTIF($K$19:$K8404,$K8404)&gt;1,"SI","NO"),IF(COUNTIFS($A$19:$A8404,$A8404,$C$19:$C8404,$C8404,$J$19:$J8404,$J8404,$D$19:$D8404,$D8404)&gt;1,"SI","NO")))</f>
        <v/>
      </c>
      <c r="N8404" s="11">
        <f>IF(COUNTA($A8404:$K8404)=0,"",IF(AND($L8404="SI",$M8404="NO"),IFERROR($H8404,0),0))</f>
        <v/>
      </c>
      <c r="O8404" s="9">
        <f>IF(COUNTA($A8404:$K8404)=0,"",IF($M8404="SI","CUFE o factura duplicada dentro del reporte; no se suma dos veces",IF(IFERROR($H8404,0)&lt;=0,"DIAN reporta valor susceptible 0",IF($L8404="NO",IFERROR(LOOKUP(2,1/((LISTS!$M$2:$M$13&lt;&gt;"")*ISNUMBER(SEARCH(LISTS!$M$2:$M$13,$I8404))),LISTS!$O$2:$O$13),"Medio de pago no elegible o no identificado por DIAN"),"Apta automaticamente por pago electronico y base positiva"))))</f>
        <v/>
      </c>
    </row>
    <row r="8405">
      <c r="A8405" s="9" t="n"/>
      <c r="B8405" s="9" t="n"/>
      <c r="C8405" s="12" t="n"/>
      <c r="D8405" s="11" t="n"/>
      <c r="E8405" s="11" t="n"/>
      <c r="F8405" s="11" t="n"/>
      <c r="G8405" s="11" t="n"/>
      <c r="H8405" s="11" t="n"/>
      <c r="I8405" s="9" t="n"/>
      <c r="J8405" s="9" t="n"/>
      <c r="K8405" s="9" t="n"/>
      <c r="L8405" s="9">
        <f>IF(COUNTA($A8405:$K8405)=0,"",IF(AND(IFERROR($H8405,0)&gt;0,LEN(TRIM($K8405&amp;""))&gt;0,IFERROR(LOOKUP(2,1/((LISTS!$M$2:$M$13&lt;&gt;"")*ISNUMBER(SEARCH(LISTS!$M$2:$M$13,$I8405))),LISTS!$N$2:$N$13),"NO")="SI"),"SI","NO"))</f>
        <v/>
      </c>
      <c r="M8405" s="9">
        <f>IF(COUNTA($A8405:$K8405)=0,"",IF($K8405&lt;&gt;"",IF(COUNTIF($K$19:$K8405,$K8405)&gt;1,"SI","NO"),IF(COUNTIFS($A$19:$A8405,$A8405,$C$19:$C8405,$C8405,$J$19:$J8405,$J8405,$D$19:$D8405,$D8405)&gt;1,"SI","NO")))</f>
        <v/>
      </c>
      <c r="N8405" s="11">
        <f>IF(COUNTA($A8405:$K8405)=0,"",IF(AND($L8405="SI",$M8405="NO"),IFERROR($H8405,0),0))</f>
        <v/>
      </c>
      <c r="O8405" s="9">
        <f>IF(COUNTA($A8405:$K8405)=0,"",IF($M8405="SI","CUFE o factura duplicada dentro del reporte; no se suma dos veces",IF(IFERROR($H8405,0)&lt;=0,"DIAN reporta valor susceptible 0",IF($L8405="NO",IFERROR(LOOKUP(2,1/((LISTS!$M$2:$M$13&lt;&gt;"")*ISNUMBER(SEARCH(LISTS!$M$2:$M$13,$I8405))),LISTS!$O$2:$O$13),"Medio de pago no elegible o no identificado por DIAN"),"Apta automaticamente por pago electronico y base positiva"))))</f>
        <v/>
      </c>
    </row>
    <row r="8406">
      <c r="A8406" s="9" t="n"/>
      <c r="B8406" s="9" t="n"/>
      <c r="C8406" s="12" t="n"/>
      <c r="D8406" s="11" t="n"/>
      <c r="E8406" s="11" t="n"/>
      <c r="F8406" s="11" t="n"/>
      <c r="G8406" s="11" t="n"/>
      <c r="H8406" s="11" t="n"/>
      <c r="I8406" s="9" t="n"/>
      <c r="J8406" s="9" t="n"/>
      <c r="K8406" s="9" t="n"/>
      <c r="L8406" s="9">
        <f>IF(COUNTA($A8406:$K8406)=0,"",IF(AND(IFERROR($H8406,0)&gt;0,LEN(TRIM($K8406&amp;""))&gt;0,IFERROR(LOOKUP(2,1/((LISTS!$M$2:$M$13&lt;&gt;"")*ISNUMBER(SEARCH(LISTS!$M$2:$M$13,$I8406))),LISTS!$N$2:$N$13),"NO")="SI"),"SI","NO"))</f>
        <v/>
      </c>
      <c r="M8406" s="9">
        <f>IF(COUNTA($A8406:$K8406)=0,"",IF($K8406&lt;&gt;"",IF(COUNTIF($K$19:$K8406,$K8406)&gt;1,"SI","NO"),IF(COUNTIFS($A$19:$A8406,$A8406,$C$19:$C8406,$C8406,$J$19:$J8406,$J8406,$D$19:$D8406,$D8406)&gt;1,"SI","NO")))</f>
        <v/>
      </c>
      <c r="N8406" s="11">
        <f>IF(COUNTA($A8406:$K8406)=0,"",IF(AND($L8406="SI",$M8406="NO"),IFERROR($H8406,0),0))</f>
        <v/>
      </c>
      <c r="O8406" s="9">
        <f>IF(COUNTA($A8406:$K8406)=0,"",IF($M8406="SI","CUFE o factura duplicada dentro del reporte; no se suma dos veces",IF(IFERROR($H8406,0)&lt;=0,"DIAN reporta valor susceptible 0",IF($L8406="NO",IFERROR(LOOKUP(2,1/((LISTS!$M$2:$M$13&lt;&gt;"")*ISNUMBER(SEARCH(LISTS!$M$2:$M$13,$I8406))),LISTS!$O$2:$O$13),"Medio de pago no elegible o no identificado por DIAN"),"Apta automaticamente por pago electronico y base positiva"))))</f>
        <v/>
      </c>
    </row>
    <row r="8407">
      <c r="A8407" s="9" t="n"/>
      <c r="B8407" s="9" t="n"/>
      <c r="C8407" s="12" t="n"/>
      <c r="D8407" s="11" t="n"/>
      <c r="E8407" s="11" t="n"/>
      <c r="F8407" s="11" t="n"/>
      <c r="G8407" s="11" t="n"/>
      <c r="H8407" s="11" t="n"/>
      <c r="I8407" s="9" t="n"/>
      <c r="J8407" s="9" t="n"/>
      <c r="K8407" s="9" t="n"/>
      <c r="L8407" s="9">
        <f>IF(COUNTA($A8407:$K8407)=0,"",IF(AND(IFERROR($H8407,0)&gt;0,LEN(TRIM($K8407&amp;""))&gt;0,IFERROR(LOOKUP(2,1/((LISTS!$M$2:$M$13&lt;&gt;"")*ISNUMBER(SEARCH(LISTS!$M$2:$M$13,$I8407))),LISTS!$N$2:$N$13),"NO")="SI"),"SI","NO"))</f>
        <v/>
      </c>
      <c r="M8407" s="9">
        <f>IF(COUNTA($A8407:$K8407)=0,"",IF($K8407&lt;&gt;"",IF(COUNTIF($K$19:$K8407,$K8407)&gt;1,"SI","NO"),IF(COUNTIFS($A$19:$A8407,$A8407,$C$19:$C8407,$C8407,$J$19:$J8407,$J8407,$D$19:$D8407,$D8407)&gt;1,"SI","NO")))</f>
        <v/>
      </c>
      <c r="N8407" s="11">
        <f>IF(COUNTA($A8407:$K8407)=0,"",IF(AND($L8407="SI",$M8407="NO"),IFERROR($H8407,0),0))</f>
        <v/>
      </c>
      <c r="O8407" s="9">
        <f>IF(COUNTA($A8407:$K8407)=0,"",IF($M8407="SI","CUFE o factura duplicada dentro del reporte; no se suma dos veces",IF(IFERROR($H8407,0)&lt;=0,"DIAN reporta valor susceptible 0",IF($L8407="NO",IFERROR(LOOKUP(2,1/((LISTS!$M$2:$M$13&lt;&gt;"")*ISNUMBER(SEARCH(LISTS!$M$2:$M$13,$I8407))),LISTS!$O$2:$O$13),"Medio de pago no elegible o no identificado por DIAN"),"Apta automaticamente por pago electronico y base positiva"))))</f>
        <v/>
      </c>
    </row>
    <row r="8408">
      <c r="A8408" s="9" t="n"/>
      <c r="B8408" s="9" t="n"/>
      <c r="C8408" s="12" t="n"/>
      <c r="D8408" s="11" t="n"/>
      <c r="E8408" s="11" t="n"/>
      <c r="F8408" s="11" t="n"/>
      <c r="G8408" s="11" t="n"/>
      <c r="H8408" s="11" t="n"/>
      <c r="I8408" s="9" t="n"/>
      <c r="J8408" s="9" t="n"/>
      <c r="K8408" s="9" t="n"/>
      <c r="L8408" s="9">
        <f>IF(COUNTA($A8408:$K8408)=0,"",IF(AND(IFERROR($H8408,0)&gt;0,LEN(TRIM($K8408&amp;""))&gt;0,IFERROR(LOOKUP(2,1/((LISTS!$M$2:$M$13&lt;&gt;"")*ISNUMBER(SEARCH(LISTS!$M$2:$M$13,$I8408))),LISTS!$N$2:$N$13),"NO")="SI"),"SI","NO"))</f>
        <v/>
      </c>
      <c r="M8408" s="9">
        <f>IF(COUNTA($A8408:$K8408)=0,"",IF($K8408&lt;&gt;"",IF(COUNTIF($K$19:$K8408,$K8408)&gt;1,"SI","NO"),IF(COUNTIFS($A$19:$A8408,$A8408,$C$19:$C8408,$C8408,$J$19:$J8408,$J8408,$D$19:$D8408,$D8408)&gt;1,"SI","NO")))</f>
        <v/>
      </c>
      <c r="N8408" s="11">
        <f>IF(COUNTA($A8408:$K8408)=0,"",IF(AND($L8408="SI",$M8408="NO"),IFERROR($H8408,0),0))</f>
        <v/>
      </c>
      <c r="O8408" s="9">
        <f>IF(COUNTA($A8408:$K8408)=0,"",IF($M8408="SI","CUFE o factura duplicada dentro del reporte; no se suma dos veces",IF(IFERROR($H8408,0)&lt;=0,"DIAN reporta valor susceptible 0",IF($L8408="NO",IFERROR(LOOKUP(2,1/((LISTS!$M$2:$M$13&lt;&gt;"")*ISNUMBER(SEARCH(LISTS!$M$2:$M$13,$I8408))),LISTS!$O$2:$O$13),"Medio de pago no elegible o no identificado por DIAN"),"Apta automaticamente por pago electronico y base positiva"))))</f>
        <v/>
      </c>
    </row>
    <row r="8409">
      <c r="A8409" s="9" t="n"/>
      <c r="B8409" s="9" t="n"/>
      <c r="C8409" s="12" t="n"/>
      <c r="D8409" s="11" t="n"/>
      <c r="E8409" s="11" t="n"/>
      <c r="F8409" s="11" t="n"/>
      <c r="G8409" s="11" t="n"/>
      <c r="H8409" s="11" t="n"/>
      <c r="I8409" s="9" t="n"/>
      <c r="J8409" s="9" t="n"/>
      <c r="K8409" s="9" t="n"/>
      <c r="L8409" s="9">
        <f>IF(COUNTA($A8409:$K8409)=0,"",IF(AND(IFERROR($H8409,0)&gt;0,LEN(TRIM($K8409&amp;""))&gt;0,IFERROR(LOOKUP(2,1/((LISTS!$M$2:$M$13&lt;&gt;"")*ISNUMBER(SEARCH(LISTS!$M$2:$M$13,$I8409))),LISTS!$N$2:$N$13),"NO")="SI"),"SI","NO"))</f>
        <v/>
      </c>
      <c r="M8409" s="9">
        <f>IF(COUNTA($A8409:$K8409)=0,"",IF($K8409&lt;&gt;"",IF(COUNTIF($K$19:$K8409,$K8409)&gt;1,"SI","NO"),IF(COUNTIFS($A$19:$A8409,$A8409,$C$19:$C8409,$C8409,$J$19:$J8409,$J8409,$D$19:$D8409,$D8409)&gt;1,"SI","NO")))</f>
        <v/>
      </c>
      <c r="N8409" s="11">
        <f>IF(COUNTA($A8409:$K8409)=0,"",IF(AND($L8409="SI",$M8409="NO"),IFERROR($H8409,0),0))</f>
        <v/>
      </c>
      <c r="O8409" s="9">
        <f>IF(COUNTA($A8409:$K8409)=0,"",IF($M8409="SI","CUFE o factura duplicada dentro del reporte; no se suma dos veces",IF(IFERROR($H8409,0)&lt;=0,"DIAN reporta valor susceptible 0",IF($L8409="NO",IFERROR(LOOKUP(2,1/((LISTS!$M$2:$M$13&lt;&gt;"")*ISNUMBER(SEARCH(LISTS!$M$2:$M$13,$I8409))),LISTS!$O$2:$O$13),"Medio de pago no elegible o no identificado por DIAN"),"Apta automaticamente por pago electronico y base positiva"))))</f>
        <v/>
      </c>
    </row>
    <row r="8410">
      <c r="A8410" s="9" t="n"/>
      <c r="B8410" s="9" t="n"/>
      <c r="C8410" s="12" t="n"/>
      <c r="D8410" s="11" t="n"/>
      <c r="E8410" s="11" t="n"/>
      <c r="F8410" s="11" t="n"/>
      <c r="G8410" s="11" t="n"/>
      <c r="H8410" s="11" t="n"/>
      <c r="I8410" s="9" t="n"/>
      <c r="J8410" s="9" t="n"/>
      <c r="K8410" s="9" t="n"/>
      <c r="L8410" s="9">
        <f>IF(COUNTA($A8410:$K8410)=0,"",IF(AND(IFERROR($H8410,0)&gt;0,LEN(TRIM($K8410&amp;""))&gt;0,IFERROR(LOOKUP(2,1/((LISTS!$M$2:$M$13&lt;&gt;"")*ISNUMBER(SEARCH(LISTS!$M$2:$M$13,$I8410))),LISTS!$N$2:$N$13),"NO")="SI"),"SI","NO"))</f>
        <v/>
      </c>
      <c r="M8410" s="9">
        <f>IF(COUNTA($A8410:$K8410)=0,"",IF($K8410&lt;&gt;"",IF(COUNTIF($K$19:$K8410,$K8410)&gt;1,"SI","NO"),IF(COUNTIFS($A$19:$A8410,$A8410,$C$19:$C8410,$C8410,$J$19:$J8410,$J8410,$D$19:$D8410,$D8410)&gt;1,"SI","NO")))</f>
        <v/>
      </c>
      <c r="N8410" s="11">
        <f>IF(COUNTA($A8410:$K8410)=0,"",IF(AND($L8410="SI",$M8410="NO"),IFERROR($H8410,0),0))</f>
        <v/>
      </c>
      <c r="O8410" s="9">
        <f>IF(COUNTA($A8410:$K8410)=0,"",IF($M8410="SI","CUFE o factura duplicada dentro del reporte; no se suma dos veces",IF(IFERROR($H8410,0)&lt;=0,"DIAN reporta valor susceptible 0",IF($L8410="NO",IFERROR(LOOKUP(2,1/((LISTS!$M$2:$M$13&lt;&gt;"")*ISNUMBER(SEARCH(LISTS!$M$2:$M$13,$I8410))),LISTS!$O$2:$O$13),"Medio de pago no elegible o no identificado por DIAN"),"Apta automaticamente por pago electronico y base positiva"))))</f>
        <v/>
      </c>
    </row>
    <row r="8411">
      <c r="A8411" s="9" t="n"/>
      <c r="B8411" s="9" t="n"/>
      <c r="C8411" s="12" t="n"/>
      <c r="D8411" s="11" t="n"/>
      <c r="E8411" s="11" t="n"/>
      <c r="F8411" s="11" t="n"/>
      <c r="G8411" s="11" t="n"/>
      <c r="H8411" s="11" t="n"/>
      <c r="I8411" s="9" t="n"/>
      <c r="J8411" s="9" t="n"/>
      <c r="K8411" s="9" t="n"/>
      <c r="L8411" s="9">
        <f>IF(COUNTA($A8411:$K8411)=0,"",IF(AND(IFERROR($H8411,0)&gt;0,LEN(TRIM($K8411&amp;""))&gt;0,IFERROR(LOOKUP(2,1/((LISTS!$M$2:$M$13&lt;&gt;"")*ISNUMBER(SEARCH(LISTS!$M$2:$M$13,$I8411))),LISTS!$N$2:$N$13),"NO")="SI"),"SI","NO"))</f>
        <v/>
      </c>
      <c r="M8411" s="9">
        <f>IF(COUNTA($A8411:$K8411)=0,"",IF($K8411&lt;&gt;"",IF(COUNTIF($K$19:$K8411,$K8411)&gt;1,"SI","NO"),IF(COUNTIFS($A$19:$A8411,$A8411,$C$19:$C8411,$C8411,$J$19:$J8411,$J8411,$D$19:$D8411,$D8411)&gt;1,"SI","NO")))</f>
        <v/>
      </c>
      <c r="N8411" s="11">
        <f>IF(COUNTA($A8411:$K8411)=0,"",IF(AND($L8411="SI",$M8411="NO"),IFERROR($H8411,0),0))</f>
        <v/>
      </c>
      <c r="O8411" s="9">
        <f>IF(COUNTA($A8411:$K8411)=0,"",IF($M8411="SI","CUFE o factura duplicada dentro del reporte; no se suma dos veces",IF(IFERROR($H8411,0)&lt;=0,"DIAN reporta valor susceptible 0",IF($L8411="NO",IFERROR(LOOKUP(2,1/((LISTS!$M$2:$M$13&lt;&gt;"")*ISNUMBER(SEARCH(LISTS!$M$2:$M$13,$I8411))),LISTS!$O$2:$O$13),"Medio de pago no elegible o no identificado por DIAN"),"Apta automaticamente por pago electronico y base positiva"))))</f>
        <v/>
      </c>
    </row>
    <row r="8412">
      <c r="A8412" s="9" t="n"/>
      <c r="B8412" s="9" t="n"/>
      <c r="C8412" s="12" t="n"/>
      <c r="D8412" s="11" t="n"/>
      <c r="E8412" s="11" t="n"/>
      <c r="F8412" s="11" t="n"/>
      <c r="G8412" s="11" t="n"/>
      <c r="H8412" s="11" t="n"/>
      <c r="I8412" s="9" t="n"/>
      <c r="J8412" s="9" t="n"/>
      <c r="K8412" s="9" t="n"/>
      <c r="L8412" s="9">
        <f>IF(COUNTA($A8412:$K8412)=0,"",IF(AND(IFERROR($H8412,0)&gt;0,LEN(TRIM($K8412&amp;""))&gt;0,IFERROR(LOOKUP(2,1/((LISTS!$M$2:$M$13&lt;&gt;"")*ISNUMBER(SEARCH(LISTS!$M$2:$M$13,$I8412))),LISTS!$N$2:$N$13),"NO")="SI"),"SI","NO"))</f>
        <v/>
      </c>
      <c r="M8412" s="9">
        <f>IF(COUNTA($A8412:$K8412)=0,"",IF($K8412&lt;&gt;"",IF(COUNTIF($K$19:$K8412,$K8412)&gt;1,"SI","NO"),IF(COUNTIFS($A$19:$A8412,$A8412,$C$19:$C8412,$C8412,$J$19:$J8412,$J8412,$D$19:$D8412,$D8412)&gt;1,"SI","NO")))</f>
        <v/>
      </c>
      <c r="N8412" s="11">
        <f>IF(COUNTA($A8412:$K8412)=0,"",IF(AND($L8412="SI",$M8412="NO"),IFERROR($H8412,0),0))</f>
        <v/>
      </c>
      <c r="O8412" s="9">
        <f>IF(COUNTA($A8412:$K8412)=0,"",IF($M8412="SI","CUFE o factura duplicada dentro del reporte; no se suma dos veces",IF(IFERROR($H8412,0)&lt;=0,"DIAN reporta valor susceptible 0",IF($L8412="NO",IFERROR(LOOKUP(2,1/((LISTS!$M$2:$M$13&lt;&gt;"")*ISNUMBER(SEARCH(LISTS!$M$2:$M$13,$I8412))),LISTS!$O$2:$O$13),"Medio de pago no elegible o no identificado por DIAN"),"Apta automaticamente por pago electronico y base positiva"))))</f>
        <v/>
      </c>
    </row>
    <row r="8413">
      <c r="A8413" s="9" t="n"/>
      <c r="B8413" s="9" t="n"/>
      <c r="C8413" s="12" t="n"/>
      <c r="D8413" s="11" t="n"/>
      <c r="E8413" s="11" t="n"/>
      <c r="F8413" s="11" t="n"/>
      <c r="G8413" s="11" t="n"/>
      <c r="H8413" s="11" t="n"/>
      <c r="I8413" s="9" t="n"/>
      <c r="J8413" s="9" t="n"/>
      <c r="K8413" s="9" t="n"/>
      <c r="L8413" s="9">
        <f>IF(COUNTA($A8413:$K8413)=0,"",IF(AND(IFERROR($H8413,0)&gt;0,LEN(TRIM($K8413&amp;""))&gt;0,IFERROR(LOOKUP(2,1/((LISTS!$M$2:$M$13&lt;&gt;"")*ISNUMBER(SEARCH(LISTS!$M$2:$M$13,$I8413))),LISTS!$N$2:$N$13),"NO")="SI"),"SI","NO"))</f>
        <v/>
      </c>
      <c r="M8413" s="9">
        <f>IF(COUNTA($A8413:$K8413)=0,"",IF($K8413&lt;&gt;"",IF(COUNTIF($K$19:$K8413,$K8413)&gt;1,"SI","NO"),IF(COUNTIFS($A$19:$A8413,$A8413,$C$19:$C8413,$C8413,$J$19:$J8413,$J8413,$D$19:$D8413,$D8413)&gt;1,"SI","NO")))</f>
        <v/>
      </c>
      <c r="N8413" s="11">
        <f>IF(COUNTA($A8413:$K8413)=0,"",IF(AND($L8413="SI",$M8413="NO"),IFERROR($H8413,0),0))</f>
        <v/>
      </c>
      <c r="O8413" s="9">
        <f>IF(COUNTA($A8413:$K8413)=0,"",IF($M8413="SI","CUFE o factura duplicada dentro del reporte; no se suma dos veces",IF(IFERROR($H8413,0)&lt;=0,"DIAN reporta valor susceptible 0",IF($L8413="NO",IFERROR(LOOKUP(2,1/((LISTS!$M$2:$M$13&lt;&gt;"")*ISNUMBER(SEARCH(LISTS!$M$2:$M$13,$I8413))),LISTS!$O$2:$O$13),"Medio de pago no elegible o no identificado por DIAN"),"Apta automaticamente por pago electronico y base positiva"))))</f>
        <v/>
      </c>
    </row>
    <row r="8414">
      <c r="A8414" s="9" t="n"/>
      <c r="B8414" s="9" t="n"/>
      <c r="C8414" s="12" t="n"/>
      <c r="D8414" s="11" t="n"/>
      <c r="E8414" s="11" t="n"/>
      <c r="F8414" s="11" t="n"/>
      <c r="G8414" s="11" t="n"/>
      <c r="H8414" s="11" t="n"/>
      <c r="I8414" s="9" t="n"/>
      <c r="J8414" s="9" t="n"/>
      <c r="K8414" s="9" t="n"/>
      <c r="L8414" s="9">
        <f>IF(COUNTA($A8414:$K8414)=0,"",IF(AND(IFERROR($H8414,0)&gt;0,LEN(TRIM($K8414&amp;""))&gt;0,IFERROR(LOOKUP(2,1/((LISTS!$M$2:$M$13&lt;&gt;"")*ISNUMBER(SEARCH(LISTS!$M$2:$M$13,$I8414))),LISTS!$N$2:$N$13),"NO")="SI"),"SI","NO"))</f>
        <v/>
      </c>
      <c r="M8414" s="9">
        <f>IF(COUNTA($A8414:$K8414)=0,"",IF($K8414&lt;&gt;"",IF(COUNTIF($K$19:$K8414,$K8414)&gt;1,"SI","NO"),IF(COUNTIFS($A$19:$A8414,$A8414,$C$19:$C8414,$C8414,$J$19:$J8414,$J8414,$D$19:$D8414,$D8414)&gt;1,"SI","NO")))</f>
        <v/>
      </c>
      <c r="N8414" s="11">
        <f>IF(COUNTA($A8414:$K8414)=0,"",IF(AND($L8414="SI",$M8414="NO"),IFERROR($H8414,0),0))</f>
        <v/>
      </c>
      <c r="O8414" s="9">
        <f>IF(COUNTA($A8414:$K8414)=0,"",IF($M8414="SI","CUFE o factura duplicada dentro del reporte; no se suma dos veces",IF(IFERROR($H8414,0)&lt;=0,"DIAN reporta valor susceptible 0",IF($L8414="NO",IFERROR(LOOKUP(2,1/((LISTS!$M$2:$M$13&lt;&gt;"")*ISNUMBER(SEARCH(LISTS!$M$2:$M$13,$I8414))),LISTS!$O$2:$O$13),"Medio de pago no elegible o no identificado por DIAN"),"Apta automaticamente por pago electronico y base positiva"))))</f>
        <v/>
      </c>
    </row>
    <row r="8415">
      <c r="A8415" s="9" t="n"/>
      <c r="B8415" s="9" t="n"/>
      <c r="C8415" s="12" t="n"/>
      <c r="D8415" s="11" t="n"/>
      <c r="E8415" s="11" t="n"/>
      <c r="F8415" s="11" t="n"/>
      <c r="G8415" s="11" t="n"/>
      <c r="H8415" s="11" t="n"/>
      <c r="I8415" s="9" t="n"/>
      <c r="J8415" s="9" t="n"/>
      <c r="K8415" s="9" t="n"/>
      <c r="L8415" s="9">
        <f>IF(COUNTA($A8415:$K8415)=0,"",IF(AND(IFERROR($H8415,0)&gt;0,LEN(TRIM($K8415&amp;""))&gt;0,IFERROR(LOOKUP(2,1/((LISTS!$M$2:$M$13&lt;&gt;"")*ISNUMBER(SEARCH(LISTS!$M$2:$M$13,$I8415))),LISTS!$N$2:$N$13),"NO")="SI"),"SI","NO"))</f>
        <v/>
      </c>
      <c r="M8415" s="9">
        <f>IF(COUNTA($A8415:$K8415)=0,"",IF($K8415&lt;&gt;"",IF(COUNTIF($K$19:$K8415,$K8415)&gt;1,"SI","NO"),IF(COUNTIFS($A$19:$A8415,$A8415,$C$19:$C8415,$C8415,$J$19:$J8415,$J8415,$D$19:$D8415,$D8415)&gt;1,"SI","NO")))</f>
        <v/>
      </c>
      <c r="N8415" s="11">
        <f>IF(COUNTA($A8415:$K8415)=0,"",IF(AND($L8415="SI",$M8415="NO"),IFERROR($H8415,0),0))</f>
        <v/>
      </c>
      <c r="O8415" s="9">
        <f>IF(COUNTA($A8415:$K8415)=0,"",IF($M8415="SI","CUFE o factura duplicada dentro del reporte; no se suma dos veces",IF(IFERROR($H8415,0)&lt;=0,"DIAN reporta valor susceptible 0",IF($L8415="NO",IFERROR(LOOKUP(2,1/((LISTS!$M$2:$M$13&lt;&gt;"")*ISNUMBER(SEARCH(LISTS!$M$2:$M$13,$I8415))),LISTS!$O$2:$O$13),"Medio de pago no elegible o no identificado por DIAN"),"Apta automaticamente por pago electronico y base positiva"))))</f>
        <v/>
      </c>
    </row>
    <row r="8416">
      <c r="A8416" s="9" t="n"/>
      <c r="B8416" s="9" t="n"/>
      <c r="C8416" s="12" t="n"/>
      <c r="D8416" s="11" t="n"/>
      <c r="E8416" s="11" t="n"/>
      <c r="F8416" s="11" t="n"/>
      <c r="G8416" s="11" t="n"/>
      <c r="H8416" s="11" t="n"/>
      <c r="I8416" s="9" t="n"/>
      <c r="J8416" s="9" t="n"/>
      <c r="K8416" s="9" t="n"/>
      <c r="L8416" s="9">
        <f>IF(COUNTA($A8416:$K8416)=0,"",IF(AND(IFERROR($H8416,0)&gt;0,LEN(TRIM($K8416&amp;""))&gt;0,IFERROR(LOOKUP(2,1/((LISTS!$M$2:$M$13&lt;&gt;"")*ISNUMBER(SEARCH(LISTS!$M$2:$M$13,$I8416))),LISTS!$N$2:$N$13),"NO")="SI"),"SI","NO"))</f>
        <v/>
      </c>
      <c r="M8416" s="9">
        <f>IF(COUNTA($A8416:$K8416)=0,"",IF($K8416&lt;&gt;"",IF(COUNTIF($K$19:$K8416,$K8416)&gt;1,"SI","NO"),IF(COUNTIFS($A$19:$A8416,$A8416,$C$19:$C8416,$C8416,$J$19:$J8416,$J8416,$D$19:$D8416,$D8416)&gt;1,"SI","NO")))</f>
        <v/>
      </c>
      <c r="N8416" s="11">
        <f>IF(COUNTA($A8416:$K8416)=0,"",IF(AND($L8416="SI",$M8416="NO"),IFERROR($H8416,0),0))</f>
        <v/>
      </c>
      <c r="O8416" s="9">
        <f>IF(COUNTA($A8416:$K8416)=0,"",IF($M8416="SI","CUFE o factura duplicada dentro del reporte; no se suma dos veces",IF(IFERROR($H8416,0)&lt;=0,"DIAN reporta valor susceptible 0",IF($L8416="NO",IFERROR(LOOKUP(2,1/((LISTS!$M$2:$M$13&lt;&gt;"")*ISNUMBER(SEARCH(LISTS!$M$2:$M$13,$I8416))),LISTS!$O$2:$O$13),"Medio de pago no elegible o no identificado por DIAN"),"Apta automaticamente por pago electronico y base positiva"))))</f>
        <v/>
      </c>
    </row>
    <row r="8417">
      <c r="A8417" s="9" t="n"/>
      <c r="B8417" s="9" t="n"/>
      <c r="C8417" s="12" t="n"/>
      <c r="D8417" s="11" t="n"/>
      <c r="E8417" s="11" t="n"/>
      <c r="F8417" s="11" t="n"/>
      <c r="G8417" s="11" t="n"/>
      <c r="H8417" s="11" t="n"/>
      <c r="I8417" s="9" t="n"/>
      <c r="J8417" s="9" t="n"/>
      <c r="K8417" s="9" t="n"/>
      <c r="L8417" s="9">
        <f>IF(COUNTA($A8417:$K8417)=0,"",IF(AND(IFERROR($H8417,0)&gt;0,LEN(TRIM($K8417&amp;""))&gt;0,IFERROR(LOOKUP(2,1/((LISTS!$M$2:$M$13&lt;&gt;"")*ISNUMBER(SEARCH(LISTS!$M$2:$M$13,$I8417))),LISTS!$N$2:$N$13),"NO")="SI"),"SI","NO"))</f>
        <v/>
      </c>
      <c r="M8417" s="9">
        <f>IF(COUNTA($A8417:$K8417)=0,"",IF($K8417&lt;&gt;"",IF(COUNTIF($K$19:$K8417,$K8417)&gt;1,"SI","NO"),IF(COUNTIFS($A$19:$A8417,$A8417,$C$19:$C8417,$C8417,$J$19:$J8417,$J8417,$D$19:$D8417,$D8417)&gt;1,"SI","NO")))</f>
        <v/>
      </c>
      <c r="N8417" s="11">
        <f>IF(COUNTA($A8417:$K8417)=0,"",IF(AND($L8417="SI",$M8417="NO"),IFERROR($H8417,0),0))</f>
        <v/>
      </c>
      <c r="O8417" s="9">
        <f>IF(COUNTA($A8417:$K8417)=0,"",IF($M8417="SI","CUFE o factura duplicada dentro del reporte; no se suma dos veces",IF(IFERROR($H8417,0)&lt;=0,"DIAN reporta valor susceptible 0",IF($L8417="NO",IFERROR(LOOKUP(2,1/((LISTS!$M$2:$M$13&lt;&gt;"")*ISNUMBER(SEARCH(LISTS!$M$2:$M$13,$I8417))),LISTS!$O$2:$O$13),"Medio de pago no elegible o no identificado por DIAN"),"Apta automaticamente por pago electronico y base positiva"))))</f>
        <v/>
      </c>
    </row>
    <row r="8418">
      <c r="A8418" s="9" t="n"/>
      <c r="B8418" s="9" t="n"/>
      <c r="C8418" s="12" t="n"/>
      <c r="D8418" s="11" t="n"/>
      <c r="E8418" s="11" t="n"/>
      <c r="F8418" s="11" t="n"/>
      <c r="G8418" s="11" t="n"/>
      <c r="H8418" s="11" t="n"/>
      <c r="I8418" s="9" t="n"/>
      <c r="J8418" s="9" t="n"/>
      <c r="K8418" s="9" t="n"/>
      <c r="L8418" s="9">
        <f>IF(COUNTA($A8418:$K8418)=0,"",IF(AND(IFERROR($H8418,0)&gt;0,LEN(TRIM($K8418&amp;""))&gt;0,IFERROR(LOOKUP(2,1/((LISTS!$M$2:$M$13&lt;&gt;"")*ISNUMBER(SEARCH(LISTS!$M$2:$M$13,$I8418))),LISTS!$N$2:$N$13),"NO")="SI"),"SI","NO"))</f>
        <v/>
      </c>
      <c r="M8418" s="9">
        <f>IF(COUNTA($A8418:$K8418)=0,"",IF($K8418&lt;&gt;"",IF(COUNTIF($K$19:$K8418,$K8418)&gt;1,"SI","NO"),IF(COUNTIFS($A$19:$A8418,$A8418,$C$19:$C8418,$C8418,$J$19:$J8418,$J8418,$D$19:$D8418,$D8418)&gt;1,"SI","NO")))</f>
        <v/>
      </c>
      <c r="N8418" s="11">
        <f>IF(COUNTA($A8418:$K8418)=0,"",IF(AND($L8418="SI",$M8418="NO"),IFERROR($H8418,0),0))</f>
        <v/>
      </c>
      <c r="O8418" s="9">
        <f>IF(COUNTA($A8418:$K8418)=0,"",IF($M8418="SI","CUFE o factura duplicada dentro del reporte; no se suma dos veces",IF(IFERROR($H8418,0)&lt;=0,"DIAN reporta valor susceptible 0",IF($L8418="NO",IFERROR(LOOKUP(2,1/((LISTS!$M$2:$M$13&lt;&gt;"")*ISNUMBER(SEARCH(LISTS!$M$2:$M$13,$I8418))),LISTS!$O$2:$O$13),"Medio de pago no elegible o no identificado por DIAN"),"Apta automaticamente por pago electronico y base positiva"))))</f>
        <v/>
      </c>
    </row>
    <row r="8419">
      <c r="A8419" s="9" t="n"/>
      <c r="B8419" s="9" t="n"/>
      <c r="C8419" s="12" t="n"/>
      <c r="D8419" s="11" t="n"/>
      <c r="E8419" s="11" t="n"/>
      <c r="F8419" s="11" t="n"/>
      <c r="G8419" s="11" t="n"/>
      <c r="H8419" s="11" t="n"/>
      <c r="I8419" s="9" t="n"/>
      <c r="J8419" s="9" t="n"/>
      <c r="K8419" s="9" t="n"/>
      <c r="L8419" s="9">
        <f>IF(COUNTA($A8419:$K8419)=0,"",IF(AND(IFERROR($H8419,0)&gt;0,LEN(TRIM($K8419&amp;""))&gt;0,IFERROR(LOOKUP(2,1/((LISTS!$M$2:$M$13&lt;&gt;"")*ISNUMBER(SEARCH(LISTS!$M$2:$M$13,$I8419))),LISTS!$N$2:$N$13),"NO")="SI"),"SI","NO"))</f>
        <v/>
      </c>
      <c r="M8419" s="9">
        <f>IF(COUNTA($A8419:$K8419)=0,"",IF($K8419&lt;&gt;"",IF(COUNTIF($K$19:$K8419,$K8419)&gt;1,"SI","NO"),IF(COUNTIFS($A$19:$A8419,$A8419,$C$19:$C8419,$C8419,$J$19:$J8419,$J8419,$D$19:$D8419,$D8419)&gt;1,"SI","NO")))</f>
        <v/>
      </c>
      <c r="N8419" s="11">
        <f>IF(COUNTA($A8419:$K8419)=0,"",IF(AND($L8419="SI",$M8419="NO"),IFERROR($H8419,0),0))</f>
        <v/>
      </c>
      <c r="O8419" s="9">
        <f>IF(COUNTA($A8419:$K8419)=0,"",IF($M8419="SI","CUFE o factura duplicada dentro del reporte; no se suma dos veces",IF(IFERROR($H8419,0)&lt;=0,"DIAN reporta valor susceptible 0",IF($L8419="NO",IFERROR(LOOKUP(2,1/((LISTS!$M$2:$M$13&lt;&gt;"")*ISNUMBER(SEARCH(LISTS!$M$2:$M$13,$I8419))),LISTS!$O$2:$O$13),"Medio de pago no elegible o no identificado por DIAN"),"Apta automaticamente por pago electronico y base positiva"))))</f>
        <v/>
      </c>
    </row>
    <row r="8420">
      <c r="A8420" s="9" t="n"/>
      <c r="B8420" s="9" t="n"/>
      <c r="C8420" s="12" t="n"/>
      <c r="D8420" s="11" t="n"/>
      <c r="E8420" s="11" t="n"/>
      <c r="F8420" s="11" t="n"/>
      <c r="G8420" s="11" t="n"/>
      <c r="H8420" s="11" t="n"/>
      <c r="I8420" s="9" t="n"/>
      <c r="J8420" s="9" t="n"/>
      <c r="K8420" s="9" t="n"/>
      <c r="L8420" s="9">
        <f>IF(COUNTA($A8420:$K8420)=0,"",IF(AND(IFERROR($H8420,0)&gt;0,LEN(TRIM($K8420&amp;""))&gt;0,IFERROR(LOOKUP(2,1/((LISTS!$M$2:$M$13&lt;&gt;"")*ISNUMBER(SEARCH(LISTS!$M$2:$M$13,$I8420))),LISTS!$N$2:$N$13),"NO")="SI"),"SI","NO"))</f>
        <v/>
      </c>
      <c r="M8420" s="9">
        <f>IF(COUNTA($A8420:$K8420)=0,"",IF($K8420&lt;&gt;"",IF(COUNTIF($K$19:$K8420,$K8420)&gt;1,"SI","NO"),IF(COUNTIFS($A$19:$A8420,$A8420,$C$19:$C8420,$C8420,$J$19:$J8420,$J8420,$D$19:$D8420,$D8420)&gt;1,"SI","NO")))</f>
        <v/>
      </c>
      <c r="N8420" s="11">
        <f>IF(COUNTA($A8420:$K8420)=0,"",IF(AND($L8420="SI",$M8420="NO"),IFERROR($H8420,0),0))</f>
        <v/>
      </c>
      <c r="O8420" s="9">
        <f>IF(COUNTA($A8420:$K8420)=0,"",IF($M8420="SI","CUFE o factura duplicada dentro del reporte; no se suma dos veces",IF(IFERROR($H8420,0)&lt;=0,"DIAN reporta valor susceptible 0",IF($L8420="NO",IFERROR(LOOKUP(2,1/((LISTS!$M$2:$M$13&lt;&gt;"")*ISNUMBER(SEARCH(LISTS!$M$2:$M$13,$I8420))),LISTS!$O$2:$O$13),"Medio de pago no elegible o no identificado por DIAN"),"Apta automaticamente por pago electronico y base positiva"))))</f>
        <v/>
      </c>
    </row>
    <row r="8421">
      <c r="A8421" s="9" t="n"/>
      <c r="B8421" s="9" t="n"/>
      <c r="C8421" s="12" t="n"/>
      <c r="D8421" s="11" t="n"/>
      <c r="E8421" s="11" t="n"/>
      <c r="F8421" s="11" t="n"/>
      <c r="G8421" s="11" t="n"/>
      <c r="H8421" s="11" t="n"/>
      <c r="I8421" s="9" t="n"/>
      <c r="J8421" s="9" t="n"/>
      <c r="K8421" s="9" t="n"/>
      <c r="L8421" s="9">
        <f>IF(COUNTA($A8421:$K8421)=0,"",IF(AND(IFERROR($H8421,0)&gt;0,LEN(TRIM($K8421&amp;""))&gt;0,IFERROR(LOOKUP(2,1/((LISTS!$M$2:$M$13&lt;&gt;"")*ISNUMBER(SEARCH(LISTS!$M$2:$M$13,$I8421))),LISTS!$N$2:$N$13),"NO")="SI"),"SI","NO"))</f>
        <v/>
      </c>
      <c r="M8421" s="9">
        <f>IF(COUNTA($A8421:$K8421)=0,"",IF($K8421&lt;&gt;"",IF(COUNTIF($K$19:$K8421,$K8421)&gt;1,"SI","NO"),IF(COUNTIFS($A$19:$A8421,$A8421,$C$19:$C8421,$C8421,$J$19:$J8421,$J8421,$D$19:$D8421,$D8421)&gt;1,"SI","NO")))</f>
        <v/>
      </c>
      <c r="N8421" s="11">
        <f>IF(COUNTA($A8421:$K8421)=0,"",IF(AND($L8421="SI",$M8421="NO"),IFERROR($H8421,0),0))</f>
        <v/>
      </c>
      <c r="O8421" s="9">
        <f>IF(COUNTA($A8421:$K8421)=0,"",IF($M8421="SI","CUFE o factura duplicada dentro del reporte; no se suma dos veces",IF(IFERROR($H8421,0)&lt;=0,"DIAN reporta valor susceptible 0",IF($L8421="NO",IFERROR(LOOKUP(2,1/((LISTS!$M$2:$M$13&lt;&gt;"")*ISNUMBER(SEARCH(LISTS!$M$2:$M$13,$I8421))),LISTS!$O$2:$O$13),"Medio de pago no elegible o no identificado por DIAN"),"Apta automaticamente por pago electronico y base positiva"))))</f>
        <v/>
      </c>
    </row>
    <row r="8422">
      <c r="A8422" s="9" t="n"/>
      <c r="B8422" s="9" t="n"/>
      <c r="C8422" s="12" t="n"/>
      <c r="D8422" s="11" t="n"/>
      <c r="E8422" s="11" t="n"/>
      <c r="F8422" s="11" t="n"/>
      <c r="G8422" s="11" t="n"/>
      <c r="H8422" s="11" t="n"/>
      <c r="I8422" s="9" t="n"/>
      <c r="J8422" s="9" t="n"/>
      <c r="K8422" s="9" t="n"/>
      <c r="L8422" s="9">
        <f>IF(COUNTA($A8422:$K8422)=0,"",IF(AND(IFERROR($H8422,0)&gt;0,LEN(TRIM($K8422&amp;""))&gt;0,IFERROR(LOOKUP(2,1/((LISTS!$M$2:$M$13&lt;&gt;"")*ISNUMBER(SEARCH(LISTS!$M$2:$M$13,$I8422))),LISTS!$N$2:$N$13),"NO")="SI"),"SI","NO"))</f>
        <v/>
      </c>
      <c r="M8422" s="9">
        <f>IF(COUNTA($A8422:$K8422)=0,"",IF($K8422&lt;&gt;"",IF(COUNTIF($K$19:$K8422,$K8422)&gt;1,"SI","NO"),IF(COUNTIFS($A$19:$A8422,$A8422,$C$19:$C8422,$C8422,$J$19:$J8422,$J8422,$D$19:$D8422,$D8422)&gt;1,"SI","NO")))</f>
        <v/>
      </c>
      <c r="N8422" s="11">
        <f>IF(COUNTA($A8422:$K8422)=0,"",IF(AND($L8422="SI",$M8422="NO"),IFERROR($H8422,0),0))</f>
        <v/>
      </c>
      <c r="O8422" s="9">
        <f>IF(COUNTA($A8422:$K8422)=0,"",IF($M8422="SI","CUFE o factura duplicada dentro del reporte; no se suma dos veces",IF(IFERROR($H8422,0)&lt;=0,"DIAN reporta valor susceptible 0",IF($L8422="NO",IFERROR(LOOKUP(2,1/((LISTS!$M$2:$M$13&lt;&gt;"")*ISNUMBER(SEARCH(LISTS!$M$2:$M$13,$I8422))),LISTS!$O$2:$O$13),"Medio de pago no elegible o no identificado por DIAN"),"Apta automaticamente por pago electronico y base positiva"))))</f>
        <v/>
      </c>
    </row>
    <row r="8423">
      <c r="A8423" s="9" t="n"/>
      <c r="B8423" s="9" t="n"/>
      <c r="C8423" s="12" t="n"/>
      <c r="D8423" s="11" t="n"/>
      <c r="E8423" s="11" t="n"/>
      <c r="F8423" s="11" t="n"/>
      <c r="G8423" s="11" t="n"/>
      <c r="H8423" s="11" t="n"/>
      <c r="I8423" s="9" t="n"/>
      <c r="J8423" s="9" t="n"/>
      <c r="K8423" s="9" t="n"/>
      <c r="L8423" s="9">
        <f>IF(COUNTA($A8423:$K8423)=0,"",IF(AND(IFERROR($H8423,0)&gt;0,LEN(TRIM($K8423&amp;""))&gt;0,IFERROR(LOOKUP(2,1/((LISTS!$M$2:$M$13&lt;&gt;"")*ISNUMBER(SEARCH(LISTS!$M$2:$M$13,$I8423))),LISTS!$N$2:$N$13),"NO")="SI"),"SI","NO"))</f>
        <v/>
      </c>
      <c r="M8423" s="9">
        <f>IF(COUNTA($A8423:$K8423)=0,"",IF($K8423&lt;&gt;"",IF(COUNTIF($K$19:$K8423,$K8423)&gt;1,"SI","NO"),IF(COUNTIFS($A$19:$A8423,$A8423,$C$19:$C8423,$C8423,$J$19:$J8423,$J8423,$D$19:$D8423,$D8423)&gt;1,"SI","NO")))</f>
        <v/>
      </c>
      <c r="N8423" s="11">
        <f>IF(COUNTA($A8423:$K8423)=0,"",IF(AND($L8423="SI",$M8423="NO"),IFERROR($H8423,0),0))</f>
        <v/>
      </c>
      <c r="O8423" s="9">
        <f>IF(COUNTA($A8423:$K8423)=0,"",IF($M8423="SI","CUFE o factura duplicada dentro del reporte; no se suma dos veces",IF(IFERROR($H8423,0)&lt;=0,"DIAN reporta valor susceptible 0",IF($L8423="NO",IFERROR(LOOKUP(2,1/((LISTS!$M$2:$M$13&lt;&gt;"")*ISNUMBER(SEARCH(LISTS!$M$2:$M$13,$I8423))),LISTS!$O$2:$O$13),"Medio de pago no elegible o no identificado por DIAN"),"Apta automaticamente por pago electronico y base positiva"))))</f>
        <v/>
      </c>
    </row>
    <row r="8424">
      <c r="A8424" s="9" t="n"/>
      <c r="B8424" s="9" t="n"/>
      <c r="C8424" s="12" t="n"/>
      <c r="D8424" s="11" t="n"/>
      <c r="E8424" s="11" t="n"/>
      <c r="F8424" s="11" t="n"/>
      <c r="G8424" s="11" t="n"/>
      <c r="H8424" s="11" t="n"/>
      <c r="I8424" s="9" t="n"/>
      <c r="J8424" s="9" t="n"/>
      <c r="K8424" s="9" t="n"/>
      <c r="L8424" s="9">
        <f>IF(COUNTA($A8424:$K8424)=0,"",IF(AND(IFERROR($H8424,0)&gt;0,LEN(TRIM($K8424&amp;""))&gt;0,IFERROR(LOOKUP(2,1/((LISTS!$M$2:$M$13&lt;&gt;"")*ISNUMBER(SEARCH(LISTS!$M$2:$M$13,$I8424))),LISTS!$N$2:$N$13),"NO")="SI"),"SI","NO"))</f>
        <v/>
      </c>
      <c r="M8424" s="9">
        <f>IF(COUNTA($A8424:$K8424)=0,"",IF($K8424&lt;&gt;"",IF(COUNTIF($K$19:$K8424,$K8424)&gt;1,"SI","NO"),IF(COUNTIFS($A$19:$A8424,$A8424,$C$19:$C8424,$C8424,$J$19:$J8424,$J8424,$D$19:$D8424,$D8424)&gt;1,"SI","NO")))</f>
        <v/>
      </c>
      <c r="N8424" s="11">
        <f>IF(COUNTA($A8424:$K8424)=0,"",IF(AND($L8424="SI",$M8424="NO"),IFERROR($H8424,0),0))</f>
        <v/>
      </c>
      <c r="O8424" s="9">
        <f>IF(COUNTA($A8424:$K8424)=0,"",IF($M8424="SI","CUFE o factura duplicada dentro del reporte; no se suma dos veces",IF(IFERROR($H8424,0)&lt;=0,"DIAN reporta valor susceptible 0",IF($L8424="NO",IFERROR(LOOKUP(2,1/((LISTS!$M$2:$M$13&lt;&gt;"")*ISNUMBER(SEARCH(LISTS!$M$2:$M$13,$I8424))),LISTS!$O$2:$O$13),"Medio de pago no elegible o no identificado por DIAN"),"Apta automaticamente por pago electronico y base positiva"))))</f>
        <v/>
      </c>
    </row>
    <row r="8425">
      <c r="A8425" s="9" t="n"/>
      <c r="B8425" s="9" t="n"/>
      <c r="C8425" s="12" t="n"/>
      <c r="D8425" s="11" t="n"/>
      <c r="E8425" s="11" t="n"/>
      <c r="F8425" s="11" t="n"/>
      <c r="G8425" s="11" t="n"/>
      <c r="H8425" s="11" t="n"/>
      <c r="I8425" s="9" t="n"/>
      <c r="J8425" s="9" t="n"/>
      <c r="K8425" s="9" t="n"/>
      <c r="L8425" s="9">
        <f>IF(COUNTA($A8425:$K8425)=0,"",IF(AND(IFERROR($H8425,0)&gt;0,LEN(TRIM($K8425&amp;""))&gt;0,IFERROR(LOOKUP(2,1/((LISTS!$M$2:$M$13&lt;&gt;"")*ISNUMBER(SEARCH(LISTS!$M$2:$M$13,$I8425))),LISTS!$N$2:$N$13),"NO")="SI"),"SI","NO"))</f>
        <v/>
      </c>
      <c r="M8425" s="9">
        <f>IF(COUNTA($A8425:$K8425)=0,"",IF($K8425&lt;&gt;"",IF(COUNTIF($K$19:$K8425,$K8425)&gt;1,"SI","NO"),IF(COUNTIFS($A$19:$A8425,$A8425,$C$19:$C8425,$C8425,$J$19:$J8425,$J8425,$D$19:$D8425,$D8425)&gt;1,"SI","NO")))</f>
        <v/>
      </c>
      <c r="N8425" s="11">
        <f>IF(COUNTA($A8425:$K8425)=0,"",IF(AND($L8425="SI",$M8425="NO"),IFERROR($H8425,0),0))</f>
        <v/>
      </c>
      <c r="O8425" s="9">
        <f>IF(COUNTA($A8425:$K8425)=0,"",IF($M8425="SI","CUFE o factura duplicada dentro del reporte; no se suma dos veces",IF(IFERROR($H8425,0)&lt;=0,"DIAN reporta valor susceptible 0",IF($L8425="NO",IFERROR(LOOKUP(2,1/((LISTS!$M$2:$M$13&lt;&gt;"")*ISNUMBER(SEARCH(LISTS!$M$2:$M$13,$I8425))),LISTS!$O$2:$O$13),"Medio de pago no elegible o no identificado por DIAN"),"Apta automaticamente por pago electronico y base positiva"))))</f>
        <v/>
      </c>
    </row>
    <row r="8426">
      <c r="A8426" s="9" t="n"/>
      <c r="B8426" s="9" t="n"/>
      <c r="C8426" s="12" t="n"/>
      <c r="D8426" s="11" t="n"/>
      <c r="E8426" s="11" t="n"/>
      <c r="F8426" s="11" t="n"/>
      <c r="G8426" s="11" t="n"/>
      <c r="H8426" s="11" t="n"/>
      <c r="I8426" s="9" t="n"/>
      <c r="J8426" s="9" t="n"/>
      <c r="K8426" s="9" t="n"/>
      <c r="L8426" s="9">
        <f>IF(COUNTA($A8426:$K8426)=0,"",IF(AND(IFERROR($H8426,0)&gt;0,LEN(TRIM($K8426&amp;""))&gt;0,IFERROR(LOOKUP(2,1/((LISTS!$M$2:$M$13&lt;&gt;"")*ISNUMBER(SEARCH(LISTS!$M$2:$M$13,$I8426))),LISTS!$N$2:$N$13),"NO")="SI"),"SI","NO"))</f>
        <v/>
      </c>
      <c r="M8426" s="9">
        <f>IF(COUNTA($A8426:$K8426)=0,"",IF($K8426&lt;&gt;"",IF(COUNTIF($K$19:$K8426,$K8426)&gt;1,"SI","NO"),IF(COUNTIFS($A$19:$A8426,$A8426,$C$19:$C8426,$C8426,$J$19:$J8426,$J8426,$D$19:$D8426,$D8426)&gt;1,"SI","NO")))</f>
        <v/>
      </c>
      <c r="N8426" s="11">
        <f>IF(COUNTA($A8426:$K8426)=0,"",IF(AND($L8426="SI",$M8426="NO"),IFERROR($H8426,0),0))</f>
        <v/>
      </c>
      <c r="O8426" s="9">
        <f>IF(COUNTA($A8426:$K8426)=0,"",IF($M8426="SI","CUFE o factura duplicada dentro del reporte; no se suma dos veces",IF(IFERROR($H8426,0)&lt;=0,"DIAN reporta valor susceptible 0",IF($L8426="NO",IFERROR(LOOKUP(2,1/((LISTS!$M$2:$M$13&lt;&gt;"")*ISNUMBER(SEARCH(LISTS!$M$2:$M$13,$I8426))),LISTS!$O$2:$O$13),"Medio de pago no elegible o no identificado por DIAN"),"Apta automaticamente por pago electronico y base positiva"))))</f>
        <v/>
      </c>
    </row>
    <row r="8427">
      <c r="A8427" s="9" t="n"/>
      <c r="B8427" s="9" t="n"/>
      <c r="C8427" s="12" t="n"/>
      <c r="D8427" s="11" t="n"/>
      <c r="E8427" s="11" t="n"/>
      <c r="F8427" s="11" t="n"/>
      <c r="G8427" s="11" t="n"/>
      <c r="H8427" s="11" t="n"/>
      <c r="I8427" s="9" t="n"/>
      <c r="J8427" s="9" t="n"/>
      <c r="K8427" s="9" t="n"/>
      <c r="L8427" s="9">
        <f>IF(COUNTA($A8427:$K8427)=0,"",IF(AND(IFERROR($H8427,0)&gt;0,LEN(TRIM($K8427&amp;""))&gt;0,IFERROR(LOOKUP(2,1/((LISTS!$M$2:$M$13&lt;&gt;"")*ISNUMBER(SEARCH(LISTS!$M$2:$M$13,$I8427))),LISTS!$N$2:$N$13),"NO")="SI"),"SI","NO"))</f>
        <v/>
      </c>
      <c r="M8427" s="9">
        <f>IF(COUNTA($A8427:$K8427)=0,"",IF($K8427&lt;&gt;"",IF(COUNTIF($K$19:$K8427,$K8427)&gt;1,"SI","NO"),IF(COUNTIFS($A$19:$A8427,$A8427,$C$19:$C8427,$C8427,$J$19:$J8427,$J8427,$D$19:$D8427,$D8427)&gt;1,"SI","NO")))</f>
        <v/>
      </c>
      <c r="N8427" s="11">
        <f>IF(COUNTA($A8427:$K8427)=0,"",IF(AND($L8427="SI",$M8427="NO"),IFERROR($H8427,0),0))</f>
        <v/>
      </c>
      <c r="O8427" s="9">
        <f>IF(COUNTA($A8427:$K8427)=0,"",IF($M8427="SI","CUFE o factura duplicada dentro del reporte; no se suma dos veces",IF(IFERROR($H8427,0)&lt;=0,"DIAN reporta valor susceptible 0",IF($L8427="NO",IFERROR(LOOKUP(2,1/((LISTS!$M$2:$M$13&lt;&gt;"")*ISNUMBER(SEARCH(LISTS!$M$2:$M$13,$I8427))),LISTS!$O$2:$O$13),"Medio de pago no elegible o no identificado por DIAN"),"Apta automaticamente por pago electronico y base positiva"))))</f>
        <v/>
      </c>
    </row>
    <row r="8428">
      <c r="A8428" s="9" t="n"/>
      <c r="B8428" s="9" t="n"/>
      <c r="C8428" s="12" t="n"/>
      <c r="D8428" s="11" t="n"/>
      <c r="E8428" s="11" t="n"/>
      <c r="F8428" s="11" t="n"/>
      <c r="G8428" s="11" t="n"/>
      <c r="H8428" s="11" t="n"/>
      <c r="I8428" s="9" t="n"/>
      <c r="J8428" s="9" t="n"/>
      <c r="K8428" s="9" t="n"/>
      <c r="L8428" s="9">
        <f>IF(COUNTA($A8428:$K8428)=0,"",IF(AND(IFERROR($H8428,0)&gt;0,LEN(TRIM($K8428&amp;""))&gt;0,IFERROR(LOOKUP(2,1/((LISTS!$M$2:$M$13&lt;&gt;"")*ISNUMBER(SEARCH(LISTS!$M$2:$M$13,$I8428))),LISTS!$N$2:$N$13),"NO")="SI"),"SI","NO"))</f>
        <v/>
      </c>
      <c r="M8428" s="9">
        <f>IF(COUNTA($A8428:$K8428)=0,"",IF($K8428&lt;&gt;"",IF(COUNTIF($K$19:$K8428,$K8428)&gt;1,"SI","NO"),IF(COUNTIFS($A$19:$A8428,$A8428,$C$19:$C8428,$C8428,$J$19:$J8428,$J8428,$D$19:$D8428,$D8428)&gt;1,"SI","NO")))</f>
        <v/>
      </c>
      <c r="N8428" s="11">
        <f>IF(COUNTA($A8428:$K8428)=0,"",IF(AND($L8428="SI",$M8428="NO"),IFERROR($H8428,0),0))</f>
        <v/>
      </c>
      <c r="O8428" s="9">
        <f>IF(COUNTA($A8428:$K8428)=0,"",IF($M8428="SI","CUFE o factura duplicada dentro del reporte; no se suma dos veces",IF(IFERROR($H8428,0)&lt;=0,"DIAN reporta valor susceptible 0",IF($L8428="NO",IFERROR(LOOKUP(2,1/((LISTS!$M$2:$M$13&lt;&gt;"")*ISNUMBER(SEARCH(LISTS!$M$2:$M$13,$I8428))),LISTS!$O$2:$O$13),"Medio de pago no elegible o no identificado por DIAN"),"Apta automaticamente por pago electronico y base positiva"))))</f>
        <v/>
      </c>
    </row>
    <row r="8429">
      <c r="A8429" s="9" t="n"/>
      <c r="B8429" s="9" t="n"/>
      <c r="C8429" s="12" t="n"/>
      <c r="D8429" s="11" t="n"/>
      <c r="E8429" s="11" t="n"/>
      <c r="F8429" s="11" t="n"/>
      <c r="G8429" s="11" t="n"/>
      <c r="H8429" s="11" t="n"/>
      <c r="I8429" s="9" t="n"/>
      <c r="J8429" s="9" t="n"/>
      <c r="K8429" s="9" t="n"/>
      <c r="L8429" s="9">
        <f>IF(COUNTA($A8429:$K8429)=0,"",IF(AND(IFERROR($H8429,0)&gt;0,LEN(TRIM($K8429&amp;""))&gt;0,IFERROR(LOOKUP(2,1/((LISTS!$M$2:$M$13&lt;&gt;"")*ISNUMBER(SEARCH(LISTS!$M$2:$M$13,$I8429))),LISTS!$N$2:$N$13),"NO")="SI"),"SI","NO"))</f>
        <v/>
      </c>
      <c r="M8429" s="9">
        <f>IF(COUNTA($A8429:$K8429)=0,"",IF($K8429&lt;&gt;"",IF(COUNTIF($K$19:$K8429,$K8429)&gt;1,"SI","NO"),IF(COUNTIFS($A$19:$A8429,$A8429,$C$19:$C8429,$C8429,$J$19:$J8429,$J8429,$D$19:$D8429,$D8429)&gt;1,"SI","NO")))</f>
        <v/>
      </c>
      <c r="N8429" s="11">
        <f>IF(COUNTA($A8429:$K8429)=0,"",IF(AND($L8429="SI",$M8429="NO"),IFERROR($H8429,0),0))</f>
        <v/>
      </c>
      <c r="O8429" s="9">
        <f>IF(COUNTA($A8429:$K8429)=0,"",IF($M8429="SI","CUFE o factura duplicada dentro del reporte; no se suma dos veces",IF(IFERROR($H8429,0)&lt;=0,"DIAN reporta valor susceptible 0",IF($L8429="NO",IFERROR(LOOKUP(2,1/((LISTS!$M$2:$M$13&lt;&gt;"")*ISNUMBER(SEARCH(LISTS!$M$2:$M$13,$I8429))),LISTS!$O$2:$O$13),"Medio de pago no elegible o no identificado por DIAN"),"Apta automaticamente por pago electronico y base positiva"))))</f>
        <v/>
      </c>
    </row>
    <row r="8430">
      <c r="A8430" s="9" t="n"/>
      <c r="B8430" s="9" t="n"/>
      <c r="C8430" s="12" t="n"/>
      <c r="D8430" s="11" t="n"/>
      <c r="E8430" s="11" t="n"/>
      <c r="F8430" s="11" t="n"/>
      <c r="G8430" s="11" t="n"/>
      <c r="H8430" s="11" t="n"/>
      <c r="I8430" s="9" t="n"/>
      <c r="J8430" s="9" t="n"/>
      <c r="K8430" s="9" t="n"/>
      <c r="L8430" s="9">
        <f>IF(COUNTA($A8430:$K8430)=0,"",IF(AND(IFERROR($H8430,0)&gt;0,LEN(TRIM($K8430&amp;""))&gt;0,IFERROR(LOOKUP(2,1/((LISTS!$M$2:$M$13&lt;&gt;"")*ISNUMBER(SEARCH(LISTS!$M$2:$M$13,$I8430))),LISTS!$N$2:$N$13),"NO")="SI"),"SI","NO"))</f>
        <v/>
      </c>
      <c r="M8430" s="9">
        <f>IF(COUNTA($A8430:$K8430)=0,"",IF($K8430&lt;&gt;"",IF(COUNTIF($K$19:$K8430,$K8430)&gt;1,"SI","NO"),IF(COUNTIFS($A$19:$A8430,$A8430,$C$19:$C8430,$C8430,$J$19:$J8430,$J8430,$D$19:$D8430,$D8430)&gt;1,"SI","NO")))</f>
        <v/>
      </c>
      <c r="N8430" s="11">
        <f>IF(COUNTA($A8430:$K8430)=0,"",IF(AND($L8430="SI",$M8430="NO"),IFERROR($H8430,0),0))</f>
        <v/>
      </c>
      <c r="O8430" s="9">
        <f>IF(COUNTA($A8430:$K8430)=0,"",IF($M8430="SI","CUFE o factura duplicada dentro del reporte; no se suma dos veces",IF(IFERROR($H8430,0)&lt;=0,"DIAN reporta valor susceptible 0",IF($L8430="NO",IFERROR(LOOKUP(2,1/((LISTS!$M$2:$M$13&lt;&gt;"")*ISNUMBER(SEARCH(LISTS!$M$2:$M$13,$I8430))),LISTS!$O$2:$O$13),"Medio de pago no elegible o no identificado por DIAN"),"Apta automaticamente por pago electronico y base positiva"))))</f>
        <v/>
      </c>
    </row>
    <row r="8431">
      <c r="A8431" s="9" t="n"/>
      <c r="B8431" s="9" t="n"/>
      <c r="C8431" s="12" t="n"/>
      <c r="D8431" s="11" t="n"/>
      <c r="E8431" s="11" t="n"/>
      <c r="F8431" s="11" t="n"/>
      <c r="G8431" s="11" t="n"/>
      <c r="H8431" s="11" t="n"/>
      <c r="I8431" s="9" t="n"/>
      <c r="J8431" s="9" t="n"/>
      <c r="K8431" s="9" t="n"/>
      <c r="L8431" s="9">
        <f>IF(COUNTA($A8431:$K8431)=0,"",IF(AND(IFERROR($H8431,0)&gt;0,LEN(TRIM($K8431&amp;""))&gt;0,IFERROR(LOOKUP(2,1/((LISTS!$M$2:$M$13&lt;&gt;"")*ISNUMBER(SEARCH(LISTS!$M$2:$M$13,$I8431))),LISTS!$N$2:$N$13),"NO")="SI"),"SI","NO"))</f>
        <v/>
      </c>
      <c r="M8431" s="9">
        <f>IF(COUNTA($A8431:$K8431)=0,"",IF($K8431&lt;&gt;"",IF(COUNTIF($K$19:$K8431,$K8431)&gt;1,"SI","NO"),IF(COUNTIFS($A$19:$A8431,$A8431,$C$19:$C8431,$C8431,$J$19:$J8431,$J8431,$D$19:$D8431,$D8431)&gt;1,"SI","NO")))</f>
        <v/>
      </c>
      <c r="N8431" s="11">
        <f>IF(COUNTA($A8431:$K8431)=0,"",IF(AND($L8431="SI",$M8431="NO"),IFERROR($H8431,0),0))</f>
        <v/>
      </c>
      <c r="O8431" s="9">
        <f>IF(COUNTA($A8431:$K8431)=0,"",IF($M8431="SI","CUFE o factura duplicada dentro del reporte; no se suma dos veces",IF(IFERROR($H8431,0)&lt;=0,"DIAN reporta valor susceptible 0",IF($L8431="NO",IFERROR(LOOKUP(2,1/((LISTS!$M$2:$M$13&lt;&gt;"")*ISNUMBER(SEARCH(LISTS!$M$2:$M$13,$I8431))),LISTS!$O$2:$O$13),"Medio de pago no elegible o no identificado por DIAN"),"Apta automaticamente por pago electronico y base positiva"))))</f>
        <v/>
      </c>
    </row>
    <row r="8432">
      <c r="A8432" s="9" t="n"/>
      <c r="B8432" s="9" t="n"/>
      <c r="C8432" s="12" t="n"/>
      <c r="D8432" s="11" t="n"/>
      <c r="E8432" s="11" t="n"/>
      <c r="F8432" s="11" t="n"/>
      <c r="G8432" s="11" t="n"/>
      <c r="H8432" s="11" t="n"/>
      <c r="I8432" s="9" t="n"/>
      <c r="J8432" s="9" t="n"/>
      <c r="K8432" s="9" t="n"/>
      <c r="L8432" s="9">
        <f>IF(COUNTA($A8432:$K8432)=0,"",IF(AND(IFERROR($H8432,0)&gt;0,LEN(TRIM($K8432&amp;""))&gt;0,IFERROR(LOOKUP(2,1/((LISTS!$M$2:$M$13&lt;&gt;"")*ISNUMBER(SEARCH(LISTS!$M$2:$M$13,$I8432))),LISTS!$N$2:$N$13),"NO")="SI"),"SI","NO"))</f>
        <v/>
      </c>
      <c r="M8432" s="9">
        <f>IF(COUNTA($A8432:$K8432)=0,"",IF($K8432&lt;&gt;"",IF(COUNTIF($K$19:$K8432,$K8432)&gt;1,"SI","NO"),IF(COUNTIFS($A$19:$A8432,$A8432,$C$19:$C8432,$C8432,$J$19:$J8432,$J8432,$D$19:$D8432,$D8432)&gt;1,"SI","NO")))</f>
        <v/>
      </c>
      <c r="N8432" s="11">
        <f>IF(COUNTA($A8432:$K8432)=0,"",IF(AND($L8432="SI",$M8432="NO"),IFERROR($H8432,0),0))</f>
        <v/>
      </c>
      <c r="O8432" s="9">
        <f>IF(COUNTA($A8432:$K8432)=0,"",IF($M8432="SI","CUFE o factura duplicada dentro del reporte; no se suma dos veces",IF(IFERROR($H8432,0)&lt;=0,"DIAN reporta valor susceptible 0",IF($L8432="NO",IFERROR(LOOKUP(2,1/((LISTS!$M$2:$M$13&lt;&gt;"")*ISNUMBER(SEARCH(LISTS!$M$2:$M$13,$I8432))),LISTS!$O$2:$O$13),"Medio de pago no elegible o no identificado por DIAN"),"Apta automaticamente por pago electronico y base positiva"))))</f>
        <v/>
      </c>
    </row>
    <row r="8433">
      <c r="A8433" s="9" t="n"/>
      <c r="B8433" s="9" t="n"/>
      <c r="C8433" s="12" t="n"/>
      <c r="D8433" s="11" t="n"/>
      <c r="E8433" s="11" t="n"/>
      <c r="F8433" s="11" t="n"/>
      <c r="G8433" s="11" t="n"/>
      <c r="H8433" s="11" t="n"/>
      <c r="I8433" s="9" t="n"/>
      <c r="J8433" s="9" t="n"/>
      <c r="K8433" s="9" t="n"/>
      <c r="L8433" s="9">
        <f>IF(COUNTA($A8433:$K8433)=0,"",IF(AND(IFERROR($H8433,0)&gt;0,LEN(TRIM($K8433&amp;""))&gt;0,IFERROR(LOOKUP(2,1/((LISTS!$M$2:$M$13&lt;&gt;"")*ISNUMBER(SEARCH(LISTS!$M$2:$M$13,$I8433))),LISTS!$N$2:$N$13),"NO")="SI"),"SI","NO"))</f>
        <v/>
      </c>
      <c r="M8433" s="9">
        <f>IF(COUNTA($A8433:$K8433)=0,"",IF($K8433&lt;&gt;"",IF(COUNTIF($K$19:$K8433,$K8433)&gt;1,"SI","NO"),IF(COUNTIFS($A$19:$A8433,$A8433,$C$19:$C8433,$C8433,$J$19:$J8433,$J8433,$D$19:$D8433,$D8433)&gt;1,"SI","NO")))</f>
        <v/>
      </c>
      <c r="N8433" s="11">
        <f>IF(COUNTA($A8433:$K8433)=0,"",IF(AND($L8433="SI",$M8433="NO"),IFERROR($H8433,0),0))</f>
        <v/>
      </c>
      <c r="O8433" s="9">
        <f>IF(COUNTA($A8433:$K8433)=0,"",IF($M8433="SI","CUFE o factura duplicada dentro del reporte; no se suma dos veces",IF(IFERROR($H8433,0)&lt;=0,"DIAN reporta valor susceptible 0",IF($L8433="NO",IFERROR(LOOKUP(2,1/((LISTS!$M$2:$M$13&lt;&gt;"")*ISNUMBER(SEARCH(LISTS!$M$2:$M$13,$I8433))),LISTS!$O$2:$O$13),"Medio de pago no elegible o no identificado por DIAN"),"Apta automaticamente por pago electronico y base positiva"))))</f>
        <v/>
      </c>
    </row>
    <row r="8434">
      <c r="A8434" s="9" t="n"/>
      <c r="B8434" s="9" t="n"/>
      <c r="C8434" s="12" t="n"/>
      <c r="D8434" s="11" t="n"/>
      <c r="E8434" s="11" t="n"/>
      <c r="F8434" s="11" t="n"/>
      <c r="G8434" s="11" t="n"/>
      <c r="H8434" s="11" t="n"/>
      <c r="I8434" s="9" t="n"/>
      <c r="J8434" s="9" t="n"/>
      <c r="K8434" s="9" t="n"/>
      <c r="L8434" s="9">
        <f>IF(COUNTA($A8434:$K8434)=0,"",IF(AND(IFERROR($H8434,0)&gt;0,LEN(TRIM($K8434&amp;""))&gt;0,IFERROR(LOOKUP(2,1/((LISTS!$M$2:$M$13&lt;&gt;"")*ISNUMBER(SEARCH(LISTS!$M$2:$M$13,$I8434))),LISTS!$N$2:$N$13),"NO")="SI"),"SI","NO"))</f>
        <v/>
      </c>
      <c r="M8434" s="9">
        <f>IF(COUNTA($A8434:$K8434)=0,"",IF($K8434&lt;&gt;"",IF(COUNTIF($K$19:$K8434,$K8434)&gt;1,"SI","NO"),IF(COUNTIFS($A$19:$A8434,$A8434,$C$19:$C8434,$C8434,$J$19:$J8434,$J8434,$D$19:$D8434,$D8434)&gt;1,"SI","NO")))</f>
        <v/>
      </c>
      <c r="N8434" s="11">
        <f>IF(COUNTA($A8434:$K8434)=0,"",IF(AND($L8434="SI",$M8434="NO"),IFERROR($H8434,0),0))</f>
        <v/>
      </c>
      <c r="O8434" s="9">
        <f>IF(COUNTA($A8434:$K8434)=0,"",IF($M8434="SI","CUFE o factura duplicada dentro del reporte; no se suma dos veces",IF(IFERROR($H8434,0)&lt;=0,"DIAN reporta valor susceptible 0",IF($L8434="NO",IFERROR(LOOKUP(2,1/((LISTS!$M$2:$M$13&lt;&gt;"")*ISNUMBER(SEARCH(LISTS!$M$2:$M$13,$I8434))),LISTS!$O$2:$O$13),"Medio de pago no elegible o no identificado por DIAN"),"Apta automaticamente por pago electronico y base positiva"))))</f>
        <v/>
      </c>
    </row>
    <row r="8435">
      <c r="A8435" s="9" t="n"/>
      <c r="B8435" s="9" t="n"/>
      <c r="C8435" s="12" t="n"/>
      <c r="D8435" s="11" t="n"/>
      <c r="E8435" s="11" t="n"/>
      <c r="F8435" s="11" t="n"/>
      <c r="G8435" s="11" t="n"/>
      <c r="H8435" s="11" t="n"/>
      <c r="I8435" s="9" t="n"/>
      <c r="J8435" s="9" t="n"/>
      <c r="K8435" s="9" t="n"/>
      <c r="L8435" s="9">
        <f>IF(COUNTA($A8435:$K8435)=0,"",IF(AND(IFERROR($H8435,0)&gt;0,LEN(TRIM($K8435&amp;""))&gt;0,IFERROR(LOOKUP(2,1/((LISTS!$M$2:$M$13&lt;&gt;"")*ISNUMBER(SEARCH(LISTS!$M$2:$M$13,$I8435))),LISTS!$N$2:$N$13),"NO")="SI"),"SI","NO"))</f>
        <v/>
      </c>
      <c r="M8435" s="9">
        <f>IF(COUNTA($A8435:$K8435)=0,"",IF($K8435&lt;&gt;"",IF(COUNTIF($K$19:$K8435,$K8435)&gt;1,"SI","NO"),IF(COUNTIFS($A$19:$A8435,$A8435,$C$19:$C8435,$C8435,$J$19:$J8435,$J8435,$D$19:$D8435,$D8435)&gt;1,"SI","NO")))</f>
        <v/>
      </c>
      <c r="N8435" s="11">
        <f>IF(COUNTA($A8435:$K8435)=0,"",IF(AND($L8435="SI",$M8435="NO"),IFERROR($H8435,0),0))</f>
        <v/>
      </c>
      <c r="O8435" s="9">
        <f>IF(COUNTA($A8435:$K8435)=0,"",IF($M8435="SI","CUFE o factura duplicada dentro del reporte; no se suma dos veces",IF(IFERROR($H8435,0)&lt;=0,"DIAN reporta valor susceptible 0",IF($L8435="NO",IFERROR(LOOKUP(2,1/((LISTS!$M$2:$M$13&lt;&gt;"")*ISNUMBER(SEARCH(LISTS!$M$2:$M$13,$I8435))),LISTS!$O$2:$O$13),"Medio de pago no elegible o no identificado por DIAN"),"Apta automaticamente por pago electronico y base positiva"))))</f>
        <v/>
      </c>
    </row>
    <row r="8436">
      <c r="A8436" s="9" t="n"/>
      <c r="B8436" s="9" t="n"/>
      <c r="C8436" s="12" t="n"/>
      <c r="D8436" s="11" t="n"/>
      <c r="E8436" s="11" t="n"/>
      <c r="F8436" s="11" t="n"/>
      <c r="G8436" s="11" t="n"/>
      <c r="H8436" s="11" t="n"/>
      <c r="I8436" s="9" t="n"/>
      <c r="J8436" s="9" t="n"/>
      <c r="K8436" s="9" t="n"/>
      <c r="L8436" s="9">
        <f>IF(COUNTA($A8436:$K8436)=0,"",IF(AND(IFERROR($H8436,0)&gt;0,LEN(TRIM($K8436&amp;""))&gt;0,IFERROR(LOOKUP(2,1/((LISTS!$M$2:$M$13&lt;&gt;"")*ISNUMBER(SEARCH(LISTS!$M$2:$M$13,$I8436))),LISTS!$N$2:$N$13),"NO")="SI"),"SI","NO"))</f>
        <v/>
      </c>
      <c r="M8436" s="9">
        <f>IF(COUNTA($A8436:$K8436)=0,"",IF($K8436&lt;&gt;"",IF(COUNTIF($K$19:$K8436,$K8436)&gt;1,"SI","NO"),IF(COUNTIFS($A$19:$A8436,$A8436,$C$19:$C8436,$C8436,$J$19:$J8436,$J8436,$D$19:$D8436,$D8436)&gt;1,"SI","NO")))</f>
        <v/>
      </c>
      <c r="N8436" s="11">
        <f>IF(COUNTA($A8436:$K8436)=0,"",IF(AND($L8436="SI",$M8436="NO"),IFERROR($H8436,0),0))</f>
        <v/>
      </c>
      <c r="O8436" s="9">
        <f>IF(COUNTA($A8436:$K8436)=0,"",IF($M8436="SI","CUFE o factura duplicada dentro del reporte; no se suma dos veces",IF(IFERROR($H8436,0)&lt;=0,"DIAN reporta valor susceptible 0",IF($L8436="NO",IFERROR(LOOKUP(2,1/((LISTS!$M$2:$M$13&lt;&gt;"")*ISNUMBER(SEARCH(LISTS!$M$2:$M$13,$I8436))),LISTS!$O$2:$O$13),"Medio de pago no elegible o no identificado por DIAN"),"Apta automaticamente por pago electronico y base positiva"))))</f>
        <v/>
      </c>
    </row>
    <row r="8437">
      <c r="A8437" s="9" t="n"/>
      <c r="B8437" s="9" t="n"/>
      <c r="C8437" s="12" t="n"/>
      <c r="D8437" s="11" t="n"/>
      <c r="E8437" s="11" t="n"/>
      <c r="F8437" s="11" t="n"/>
      <c r="G8437" s="11" t="n"/>
      <c r="H8437" s="11" t="n"/>
      <c r="I8437" s="9" t="n"/>
      <c r="J8437" s="9" t="n"/>
      <c r="K8437" s="9" t="n"/>
      <c r="L8437" s="9">
        <f>IF(COUNTA($A8437:$K8437)=0,"",IF(AND(IFERROR($H8437,0)&gt;0,LEN(TRIM($K8437&amp;""))&gt;0,IFERROR(LOOKUP(2,1/((LISTS!$M$2:$M$13&lt;&gt;"")*ISNUMBER(SEARCH(LISTS!$M$2:$M$13,$I8437))),LISTS!$N$2:$N$13),"NO")="SI"),"SI","NO"))</f>
        <v/>
      </c>
      <c r="M8437" s="9">
        <f>IF(COUNTA($A8437:$K8437)=0,"",IF($K8437&lt;&gt;"",IF(COUNTIF($K$19:$K8437,$K8437)&gt;1,"SI","NO"),IF(COUNTIFS($A$19:$A8437,$A8437,$C$19:$C8437,$C8437,$J$19:$J8437,$J8437,$D$19:$D8437,$D8437)&gt;1,"SI","NO")))</f>
        <v/>
      </c>
      <c r="N8437" s="11">
        <f>IF(COUNTA($A8437:$K8437)=0,"",IF(AND($L8437="SI",$M8437="NO"),IFERROR($H8437,0),0))</f>
        <v/>
      </c>
      <c r="O8437" s="9">
        <f>IF(COUNTA($A8437:$K8437)=0,"",IF($M8437="SI","CUFE o factura duplicada dentro del reporte; no se suma dos veces",IF(IFERROR($H8437,0)&lt;=0,"DIAN reporta valor susceptible 0",IF($L8437="NO",IFERROR(LOOKUP(2,1/((LISTS!$M$2:$M$13&lt;&gt;"")*ISNUMBER(SEARCH(LISTS!$M$2:$M$13,$I8437))),LISTS!$O$2:$O$13),"Medio de pago no elegible o no identificado por DIAN"),"Apta automaticamente por pago electronico y base positiva"))))</f>
        <v/>
      </c>
    </row>
    <row r="8438">
      <c r="A8438" s="9" t="n"/>
      <c r="B8438" s="9" t="n"/>
      <c r="C8438" s="12" t="n"/>
      <c r="D8438" s="11" t="n"/>
      <c r="E8438" s="11" t="n"/>
      <c r="F8438" s="11" t="n"/>
      <c r="G8438" s="11" t="n"/>
      <c r="H8438" s="11" t="n"/>
      <c r="I8438" s="9" t="n"/>
      <c r="J8438" s="9" t="n"/>
      <c r="K8438" s="9" t="n"/>
      <c r="L8438" s="9">
        <f>IF(COUNTA($A8438:$K8438)=0,"",IF(AND(IFERROR($H8438,0)&gt;0,LEN(TRIM($K8438&amp;""))&gt;0,IFERROR(LOOKUP(2,1/((LISTS!$M$2:$M$13&lt;&gt;"")*ISNUMBER(SEARCH(LISTS!$M$2:$M$13,$I8438))),LISTS!$N$2:$N$13),"NO")="SI"),"SI","NO"))</f>
        <v/>
      </c>
      <c r="M8438" s="9">
        <f>IF(COUNTA($A8438:$K8438)=0,"",IF($K8438&lt;&gt;"",IF(COUNTIF($K$19:$K8438,$K8438)&gt;1,"SI","NO"),IF(COUNTIFS($A$19:$A8438,$A8438,$C$19:$C8438,$C8438,$J$19:$J8438,$J8438,$D$19:$D8438,$D8438)&gt;1,"SI","NO")))</f>
        <v/>
      </c>
      <c r="N8438" s="11">
        <f>IF(COUNTA($A8438:$K8438)=0,"",IF(AND($L8438="SI",$M8438="NO"),IFERROR($H8438,0),0))</f>
        <v/>
      </c>
      <c r="O8438" s="9">
        <f>IF(COUNTA($A8438:$K8438)=0,"",IF($M8438="SI","CUFE o factura duplicada dentro del reporte; no se suma dos veces",IF(IFERROR($H8438,0)&lt;=0,"DIAN reporta valor susceptible 0",IF($L8438="NO",IFERROR(LOOKUP(2,1/((LISTS!$M$2:$M$13&lt;&gt;"")*ISNUMBER(SEARCH(LISTS!$M$2:$M$13,$I8438))),LISTS!$O$2:$O$13),"Medio de pago no elegible o no identificado por DIAN"),"Apta automaticamente por pago electronico y base positiva"))))</f>
        <v/>
      </c>
    </row>
    <row r="8439">
      <c r="A8439" s="9" t="n"/>
      <c r="B8439" s="9" t="n"/>
      <c r="C8439" s="12" t="n"/>
      <c r="D8439" s="11" t="n"/>
      <c r="E8439" s="11" t="n"/>
      <c r="F8439" s="11" t="n"/>
      <c r="G8439" s="11" t="n"/>
      <c r="H8439" s="11" t="n"/>
      <c r="I8439" s="9" t="n"/>
      <c r="J8439" s="9" t="n"/>
      <c r="K8439" s="9" t="n"/>
      <c r="L8439" s="9">
        <f>IF(COUNTA($A8439:$K8439)=0,"",IF(AND(IFERROR($H8439,0)&gt;0,LEN(TRIM($K8439&amp;""))&gt;0,IFERROR(LOOKUP(2,1/((LISTS!$M$2:$M$13&lt;&gt;"")*ISNUMBER(SEARCH(LISTS!$M$2:$M$13,$I8439))),LISTS!$N$2:$N$13),"NO")="SI"),"SI","NO"))</f>
        <v/>
      </c>
      <c r="M8439" s="9">
        <f>IF(COUNTA($A8439:$K8439)=0,"",IF($K8439&lt;&gt;"",IF(COUNTIF($K$19:$K8439,$K8439)&gt;1,"SI","NO"),IF(COUNTIFS($A$19:$A8439,$A8439,$C$19:$C8439,$C8439,$J$19:$J8439,$J8439,$D$19:$D8439,$D8439)&gt;1,"SI","NO")))</f>
        <v/>
      </c>
      <c r="N8439" s="11">
        <f>IF(COUNTA($A8439:$K8439)=0,"",IF(AND($L8439="SI",$M8439="NO"),IFERROR($H8439,0),0))</f>
        <v/>
      </c>
      <c r="O8439" s="9">
        <f>IF(COUNTA($A8439:$K8439)=0,"",IF($M8439="SI","CUFE o factura duplicada dentro del reporte; no se suma dos veces",IF(IFERROR($H8439,0)&lt;=0,"DIAN reporta valor susceptible 0",IF($L8439="NO",IFERROR(LOOKUP(2,1/((LISTS!$M$2:$M$13&lt;&gt;"")*ISNUMBER(SEARCH(LISTS!$M$2:$M$13,$I8439))),LISTS!$O$2:$O$13),"Medio de pago no elegible o no identificado por DIAN"),"Apta automaticamente por pago electronico y base positiva"))))</f>
        <v/>
      </c>
    </row>
    <row r="8440">
      <c r="A8440" s="9" t="n"/>
      <c r="B8440" s="9" t="n"/>
      <c r="C8440" s="12" t="n"/>
      <c r="D8440" s="11" t="n"/>
      <c r="E8440" s="11" t="n"/>
      <c r="F8440" s="11" t="n"/>
      <c r="G8440" s="11" t="n"/>
      <c r="H8440" s="11" t="n"/>
      <c r="I8440" s="9" t="n"/>
      <c r="J8440" s="9" t="n"/>
      <c r="K8440" s="9" t="n"/>
      <c r="L8440" s="9">
        <f>IF(COUNTA($A8440:$K8440)=0,"",IF(AND(IFERROR($H8440,0)&gt;0,LEN(TRIM($K8440&amp;""))&gt;0,IFERROR(LOOKUP(2,1/((LISTS!$M$2:$M$13&lt;&gt;"")*ISNUMBER(SEARCH(LISTS!$M$2:$M$13,$I8440))),LISTS!$N$2:$N$13),"NO")="SI"),"SI","NO"))</f>
        <v/>
      </c>
      <c r="M8440" s="9">
        <f>IF(COUNTA($A8440:$K8440)=0,"",IF($K8440&lt;&gt;"",IF(COUNTIF($K$19:$K8440,$K8440)&gt;1,"SI","NO"),IF(COUNTIFS($A$19:$A8440,$A8440,$C$19:$C8440,$C8440,$J$19:$J8440,$J8440,$D$19:$D8440,$D8440)&gt;1,"SI","NO")))</f>
        <v/>
      </c>
      <c r="N8440" s="11">
        <f>IF(COUNTA($A8440:$K8440)=0,"",IF(AND($L8440="SI",$M8440="NO"),IFERROR($H8440,0),0))</f>
        <v/>
      </c>
      <c r="O8440" s="9">
        <f>IF(COUNTA($A8440:$K8440)=0,"",IF($M8440="SI","CUFE o factura duplicada dentro del reporte; no se suma dos veces",IF(IFERROR($H8440,0)&lt;=0,"DIAN reporta valor susceptible 0",IF($L8440="NO",IFERROR(LOOKUP(2,1/((LISTS!$M$2:$M$13&lt;&gt;"")*ISNUMBER(SEARCH(LISTS!$M$2:$M$13,$I8440))),LISTS!$O$2:$O$13),"Medio de pago no elegible o no identificado por DIAN"),"Apta automaticamente por pago electronico y base positiva"))))</f>
        <v/>
      </c>
    </row>
    <row r="8441">
      <c r="A8441" s="9" t="n"/>
      <c r="B8441" s="9" t="n"/>
      <c r="C8441" s="12" t="n"/>
      <c r="D8441" s="11" t="n"/>
      <c r="E8441" s="11" t="n"/>
      <c r="F8441" s="11" t="n"/>
      <c r="G8441" s="11" t="n"/>
      <c r="H8441" s="11" t="n"/>
      <c r="I8441" s="9" t="n"/>
      <c r="J8441" s="9" t="n"/>
      <c r="K8441" s="9" t="n"/>
      <c r="L8441" s="9">
        <f>IF(COUNTA($A8441:$K8441)=0,"",IF(AND(IFERROR($H8441,0)&gt;0,LEN(TRIM($K8441&amp;""))&gt;0,IFERROR(LOOKUP(2,1/((LISTS!$M$2:$M$13&lt;&gt;"")*ISNUMBER(SEARCH(LISTS!$M$2:$M$13,$I8441))),LISTS!$N$2:$N$13),"NO")="SI"),"SI","NO"))</f>
        <v/>
      </c>
      <c r="M8441" s="9">
        <f>IF(COUNTA($A8441:$K8441)=0,"",IF($K8441&lt;&gt;"",IF(COUNTIF($K$19:$K8441,$K8441)&gt;1,"SI","NO"),IF(COUNTIFS($A$19:$A8441,$A8441,$C$19:$C8441,$C8441,$J$19:$J8441,$J8441,$D$19:$D8441,$D8441)&gt;1,"SI","NO")))</f>
        <v/>
      </c>
      <c r="N8441" s="11">
        <f>IF(COUNTA($A8441:$K8441)=0,"",IF(AND($L8441="SI",$M8441="NO"),IFERROR($H8441,0),0))</f>
        <v/>
      </c>
      <c r="O8441" s="9">
        <f>IF(COUNTA($A8441:$K8441)=0,"",IF($M8441="SI","CUFE o factura duplicada dentro del reporte; no se suma dos veces",IF(IFERROR($H8441,0)&lt;=0,"DIAN reporta valor susceptible 0",IF($L8441="NO",IFERROR(LOOKUP(2,1/((LISTS!$M$2:$M$13&lt;&gt;"")*ISNUMBER(SEARCH(LISTS!$M$2:$M$13,$I8441))),LISTS!$O$2:$O$13),"Medio de pago no elegible o no identificado por DIAN"),"Apta automaticamente por pago electronico y base positiva"))))</f>
        <v/>
      </c>
    </row>
    <row r="8442">
      <c r="A8442" s="9" t="n"/>
      <c r="B8442" s="9" t="n"/>
      <c r="C8442" s="12" t="n"/>
      <c r="D8442" s="11" t="n"/>
      <c r="E8442" s="11" t="n"/>
      <c r="F8442" s="11" t="n"/>
      <c r="G8442" s="11" t="n"/>
      <c r="H8442" s="11" t="n"/>
      <c r="I8442" s="9" t="n"/>
      <c r="J8442" s="9" t="n"/>
      <c r="K8442" s="9" t="n"/>
      <c r="L8442" s="9">
        <f>IF(COUNTA($A8442:$K8442)=0,"",IF(AND(IFERROR($H8442,0)&gt;0,LEN(TRIM($K8442&amp;""))&gt;0,IFERROR(LOOKUP(2,1/((LISTS!$M$2:$M$13&lt;&gt;"")*ISNUMBER(SEARCH(LISTS!$M$2:$M$13,$I8442))),LISTS!$N$2:$N$13),"NO")="SI"),"SI","NO"))</f>
        <v/>
      </c>
      <c r="M8442" s="9">
        <f>IF(COUNTA($A8442:$K8442)=0,"",IF($K8442&lt;&gt;"",IF(COUNTIF($K$19:$K8442,$K8442)&gt;1,"SI","NO"),IF(COUNTIFS($A$19:$A8442,$A8442,$C$19:$C8442,$C8442,$J$19:$J8442,$J8442,$D$19:$D8442,$D8442)&gt;1,"SI","NO")))</f>
        <v/>
      </c>
      <c r="N8442" s="11">
        <f>IF(COUNTA($A8442:$K8442)=0,"",IF(AND($L8442="SI",$M8442="NO"),IFERROR($H8442,0),0))</f>
        <v/>
      </c>
      <c r="O8442" s="9">
        <f>IF(COUNTA($A8442:$K8442)=0,"",IF($M8442="SI","CUFE o factura duplicada dentro del reporte; no se suma dos veces",IF(IFERROR($H8442,0)&lt;=0,"DIAN reporta valor susceptible 0",IF($L8442="NO",IFERROR(LOOKUP(2,1/((LISTS!$M$2:$M$13&lt;&gt;"")*ISNUMBER(SEARCH(LISTS!$M$2:$M$13,$I8442))),LISTS!$O$2:$O$13),"Medio de pago no elegible o no identificado por DIAN"),"Apta automaticamente por pago electronico y base positiva"))))</f>
        <v/>
      </c>
    </row>
    <row r="8443">
      <c r="A8443" s="9" t="n"/>
      <c r="B8443" s="9" t="n"/>
      <c r="C8443" s="12" t="n"/>
      <c r="D8443" s="11" t="n"/>
      <c r="E8443" s="11" t="n"/>
      <c r="F8443" s="11" t="n"/>
      <c r="G8443" s="11" t="n"/>
      <c r="H8443" s="11" t="n"/>
      <c r="I8443" s="9" t="n"/>
      <c r="J8443" s="9" t="n"/>
      <c r="K8443" s="9" t="n"/>
      <c r="L8443" s="9">
        <f>IF(COUNTA($A8443:$K8443)=0,"",IF(AND(IFERROR($H8443,0)&gt;0,LEN(TRIM($K8443&amp;""))&gt;0,IFERROR(LOOKUP(2,1/((LISTS!$M$2:$M$13&lt;&gt;"")*ISNUMBER(SEARCH(LISTS!$M$2:$M$13,$I8443))),LISTS!$N$2:$N$13),"NO")="SI"),"SI","NO"))</f>
        <v/>
      </c>
      <c r="M8443" s="9">
        <f>IF(COUNTA($A8443:$K8443)=0,"",IF($K8443&lt;&gt;"",IF(COUNTIF($K$19:$K8443,$K8443)&gt;1,"SI","NO"),IF(COUNTIFS($A$19:$A8443,$A8443,$C$19:$C8443,$C8443,$J$19:$J8443,$J8443,$D$19:$D8443,$D8443)&gt;1,"SI","NO")))</f>
        <v/>
      </c>
      <c r="N8443" s="11">
        <f>IF(COUNTA($A8443:$K8443)=0,"",IF(AND($L8443="SI",$M8443="NO"),IFERROR($H8443,0),0))</f>
        <v/>
      </c>
      <c r="O8443" s="9">
        <f>IF(COUNTA($A8443:$K8443)=0,"",IF($M8443="SI","CUFE o factura duplicada dentro del reporte; no se suma dos veces",IF(IFERROR($H8443,0)&lt;=0,"DIAN reporta valor susceptible 0",IF($L8443="NO",IFERROR(LOOKUP(2,1/((LISTS!$M$2:$M$13&lt;&gt;"")*ISNUMBER(SEARCH(LISTS!$M$2:$M$13,$I8443))),LISTS!$O$2:$O$13),"Medio de pago no elegible o no identificado por DIAN"),"Apta automaticamente por pago electronico y base positiva"))))</f>
        <v/>
      </c>
    </row>
    <row r="8444">
      <c r="A8444" s="9" t="n"/>
      <c r="B8444" s="9" t="n"/>
      <c r="C8444" s="12" t="n"/>
      <c r="D8444" s="11" t="n"/>
      <c r="E8444" s="11" t="n"/>
      <c r="F8444" s="11" t="n"/>
      <c r="G8444" s="11" t="n"/>
      <c r="H8444" s="11" t="n"/>
      <c r="I8444" s="9" t="n"/>
      <c r="J8444" s="9" t="n"/>
      <c r="K8444" s="9" t="n"/>
      <c r="L8444" s="9">
        <f>IF(COUNTA($A8444:$K8444)=0,"",IF(AND(IFERROR($H8444,0)&gt;0,LEN(TRIM($K8444&amp;""))&gt;0,IFERROR(LOOKUP(2,1/((LISTS!$M$2:$M$13&lt;&gt;"")*ISNUMBER(SEARCH(LISTS!$M$2:$M$13,$I8444))),LISTS!$N$2:$N$13),"NO")="SI"),"SI","NO"))</f>
        <v/>
      </c>
      <c r="M8444" s="9">
        <f>IF(COUNTA($A8444:$K8444)=0,"",IF($K8444&lt;&gt;"",IF(COUNTIF($K$19:$K8444,$K8444)&gt;1,"SI","NO"),IF(COUNTIFS($A$19:$A8444,$A8444,$C$19:$C8444,$C8444,$J$19:$J8444,$J8444,$D$19:$D8444,$D8444)&gt;1,"SI","NO")))</f>
        <v/>
      </c>
      <c r="N8444" s="11">
        <f>IF(COUNTA($A8444:$K8444)=0,"",IF(AND($L8444="SI",$M8444="NO"),IFERROR($H8444,0),0))</f>
        <v/>
      </c>
      <c r="O8444" s="9">
        <f>IF(COUNTA($A8444:$K8444)=0,"",IF($M8444="SI","CUFE o factura duplicada dentro del reporte; no se suma dos veces",IF(IFERROR($H8444,0)&lt;=0,"DIAN reporta valor susceptible 0",IF($L8444="NO",IFERROR(LOOKUP(2,1/((LISTS!$M$2:$M$13&lt;&gt;"")*ISNUMBER(SEARCH(LISTS!$M$2:$M$13,$I8444))),LISTS!$O$2:$O$13),"Medio de pago no elegible o no identificado por DIAN"),"Apta automaticamente por pago electronico y base positiva"))))</f>
        <v/>
      </c>
    </row>
    <row r="8445">
      <c r="A8445" s="9" t="n"/>
      <c r="B8445" s="9" t="n"/>
      <c r="C8445" s="12" t="n"/>
      <c r="D8445" s="11" t="n"/>
      <c r="E8445" s="11" t="n"/>
      <c r="F8445" s="11" t="n"/>
      <c r="G8445" s="11" t="n"/>
      <c r="H8445" s="11" t="n"/>
      <c r="I8445" s="9" t="n"/>
      <c r="J8445" s="9" t="n"/>
      <c r="K8445" s="9" t="n"/>
      <c r="L8445" s="9">
        <f>IF(COUNTA($A8445:$K8445)=0,"",IF(AND(IFERROR($H8445,0)&gt;0,LEN(TRIM($K8445&amp;""))&gt;0,IFERROR(LOOKUP(2,1/((LISTS!$M$2:$M$13&lt;&gt;"")*ISNUMBER(SEARCH(LISTS!$M$2:$M$13,$I8445))),LISTS!$N$2:$N$13),"NO")="SI"),"SI","NO"))</f>
        <v/>
      </c>
      <c r="M8445" s="9">
        <f>IF(COUNTA($A8445:$K8445)=0,"",IF($K8445&lt;&gt;"",IF(COUNTIF($K$19:$K8445,$K8445)&gt;1,"SI","NO"),IF(COUNTIFS($A$19:$A8445,$A8445,$C$19:$C8445,$C8445,$J$19:$J8445,$J8445,$D$19:$D8445,$D8445)&gt;1,"SI","NO")))</f>
        <v/>
      </c>
      <c r="N8445" s="11">
        <f>IF(COUNTA($A8445:$K8445)=0,"",IF(AND($L8445="SI",$M8445="NO"),IFERROR($H8445,0),0))</f>
        <v/>
      </c>
      <c r="O8445" s="9">
        <f>IF(COUNTA($A8445:$K8445)=0,"",IF($M8445="SI","CUFE o factura duplicada dentro del reporte; no se suma dos veces",IF(IFERROR($H8445,0)&lt;=0,"DIAN reporta valor susceptible 0",IF($L8445="NO",IFERROR(LOOKUP(2,1/((LISTS!$M$2:$M$13&lt;&gt;"")*ISNUMBER(SEARCH(LISTS!$M$2:$M$13,$I8445))),LISTS!$O$2:$O$13),"Medio de pago no elegible o no identificado por DIAN"),"Apta automaticamente por pago electronico y base positiva"))))</f>
        <v/>
      </c>
    </row>
    <row r="8446">
      <c r="A8446" s="9" t="n"/>
      <c r="B8446" s="9" t="n"/>
      <c r="C8446" s="12" t="n"/>
      <c r="D8446" s="11" t="n"/>
      <c r="E8446" s="11" t="n"/>
      <c r="F8446" s="11" t="n"/>
      <c r="G8446" s="11" t="n"/>
      <c r="H8446" s="11" t="n"/>
      <c r="I8446" s="9" t="n"/>
      <c r="J8446" s="9" t="n"/>
      <c r="K8446" s="9" t="n"/>
      <c r="L8446" s="9">
        <f>IF(COUNTA($A8446:$K8446)=0,"",IF(AND(IFERROR($H8446,0)&gt;0,LEN(TRIM($K8446&amp;""))&gt;0,IFERROR(LOOKUP(2,1/((LISTS!$M$2:$M$13&lt;&gt;"")*ISNUMBER(SEARCH(LISTS!$M$2:$M$13,$I8446))),LISTS!$N$2:$N$13),"NO")="SI"),"SI","NO"))</f>
        <v/>
      </c>
      <c r="M8446" s="9">
        <f>IF(COUNTA($A8446:$K8446)=0,"",IF($K8446&lt;&gt;"",IF(COUNTIF($K$19:$K8446,$K8446)&gt;1,"SI","NO"),IF(COUNTIFS($A$19:$A8446,$A8446,$C$19:$C8446,$C8446,$J$19:$J8446,$J8446,$D$19:$D8446,$D8446)&gt;1,"SI","NO")))</f>
        <v/>
      </c>
      <c r="N8446" s="11">
        <f>IF(COUNTA($A8446:$K8446)=0,"",IF(AND($L8446="SI",$M8446="NO"),IFERROR($H8446,0),0))</f>
        <v/>
      </c>
      <c r="O8446" s="9">
        <f>IF(COUNTA($A8446:$K8446)=0,"",IF($M8446="SI","CUFE o factura duplicada dentro del reporte; no se suma dos veces",IF(IFERROR($H8446,0)&lt;=0,"DIAN reporta valor susceptible 0",IF($L8446="NO",IFERROR(LOOKUP(2,1/((LISTS!$M$2:$M$13&lt;&gt;"")*ISNUMBER(SEARCH(LISTS!$M$2:$M$13,$I8446))),LISTS!$O$2:$O$13),"Medio de pago no elegible o no identificado por DIAN"),"Apta automaticamente por pago electronico y base positiva"))))</f>
        <v/>
      </c>
    </row>
    <row r="8447">
      <c r="A8447" s="9" t="n"/>
      <c r="B8447" s="9" t="n"/>
      <c r="C8447" s="12" t="n"/>
      <c r="D8447" s="11" t="n"/>
      <c r="E8447" s="11" t="n"/>
      <c r="F8447" s="11" t="n"/>
      <c r="G8447" s="11" t="n"/>
      <c r="H8447" s="11" t="n"/>
      <c r="I8447" s="9" t="n"/>
      <c r="J8447" s="9" t="n"/>
      <c r="K8447" s="9" t="n"/>
      <c r="L8447" s="9">
        <f>IF(COUNTA($A8447:$K8447)=0,"",IF(AND(IFERROR($H8447,0)&gt;0,LEN(TRIM($K8447&amp;""))&gt;0,IFERROR(LOOKUP(2,1/((LISTS!$M$2:$M$13&lt;&gt;"")*ISNUMBER(SEARCH(LISTS!$M$2:$M$13,$I8447))),LISTS!$N$2:$N$13),"NO")="SI"),"SI","NO"))</f>
        <v/>
      </c>
      <c r="M8447" s="9">
        <f>IF(COUNTA($A8447:$K8447)=0,"",IF($K8447&lt;&gt;"",IF(COUNTIF($K$19:$K8447,$K8447)&gt;1,"SI","NO"),IF(COUNTIFS($A$19:$A8447,$A8447,$C$19:$C8447,$C8447,$J$19:$J8447,$J8447,$D$19:$D8447,$D8447)&gt;1,"SI","NO")))</f>
        <v/>
      </c>
      <c r="N8447" s="11">
        <f>IF(COUNTA($A8447:$K8447)=0,"",IF(AND($L8447="SI",$M8447="NO"),IFERROR($H8447,0),0))</f>
        <v/>
      </c>
      <c r="O8447" s="9">
        <f>IF(COUNTA($A8447:$K8447)=0,"",IF($M8447="SI","CUFE o factura duplicada dentro del reporte; no se suma dos veces",IF(IFERROR($H8447,0)&lt;=0,"DIAN reporta valor susceptible 0",IF($L8447="NO",IFERROR(LOOKUP(2,1/((LISTS!$M$2:$M$13&lt;&gt;"")*ISNUMBER(SEARCH(LISTS!$M$2:$M$13,$I8447))),LISTS!$O$2:$O$13),"Medio de pago no elegible o no identificado por DIAN"),"Apta automaticamente por pago electronico y base positiva"))))</f>
        <v/>
      </c>
    </row>
    <row r="8448">
      <c r="A8448" s="9" t="n"/>
      <c r="B8448" s="9" t="n"/>
      <c r="C8448" s="12" t="n"/>
      <c r="D8448" s="11" t="n"/>
      <c r="E8448" s="11" t="n"/>
      <c r="F8448" s="11" t="n"/>
      <c r="G8448" s="11" t="n"/>
      <c r="H8448" s="11" t="n"/>
      <c r="I8448" s="9" t="n"/>
      <c r="J8448" s="9" t="n"/>
      <c r="K8448" s="9" t="n"/>
      <c r="L8448" s="9">
        <f>IF(COUNTA($A8448:$K8448)=0,"",IF(AND(IFERROR($H8448,0)&gt;0,LEN(TRIM($K8448&amp;""))&gt;0,IFERROR(LOOKUP(2,1/((LISTS!$M$2:$M$13&lt;&gt;"")*ISNUMBER(SEARCH(LISTS!$M$2:$M$13,$I8448))),LISTS!$N$2:$N$13),"NO")="SI"),"SI","NO"))</f>
        <v/>
      </c>
      <c r="M8448" s="9">
        <f>IF(COUNTA($A8448:$K8448)=0,"",IF($K8448&lt;&gt;"",IF(COUNTIF($K$19:$K8448,$K8448)&gt;1,"SI","NO"),IF(COUNTIFS($A$19:$A8448,$A8448,$C$19:$C8448,$C8448,$J$19:$J8448,$J8448,$D$19:$D8448,$D8448)&gt;1,"SI","NO")))</f>
        <v/>
      </c>
      <c r="N8448" s="11">
        <f>IF(COUNTA($A8448:$K8448)=0,"",IF(AND($L8448="SI",$M8448="NO"),IFERROR($H8448,0),0))</f>
        <v/>
      </c>
      <c r="O8448" s="9">
        <f>IF(COUNTA($A8448:$K8448)=0,"",IF($M8448="SI","CUFE o factura duplicada dentro del reporte; no se suma dos veces",IF(IFERROR($H8448,0)&lt;=0,"DIAN reporta valor susceptible 0",IF($L8448="NO",IFERROR(LOOKUP(2,1/((LISTS!$M$2:$M$13&lt;&gt;"")*ISNUMBER(SEARCH(LISTS!$M$2:$M$13,$I8448))),LISTS!$O$2:$O$13),"Medio de pago no elegible o no identificado por DIAN"),"Apta automaticamente por pago electronico y base positiva"))))</f>
        <v/>
      </c>
    </row>
    <row r="8449">
      <c r="A8449" s="9" t="n"/>
      <c r="B8449" s="9" t="n"/>
      <c r="C8449" s="12" t="n"/>
      <c r="D8449" s="11" t="n"/>
      <c r="E8449" s="11" t="n"/>
      <c r="F8449" s="11" t="n"/>
      <c r="G8449" s="11" t="n"/>
      <c r="H8449" s="11" t="n"/>
      <c r="I8449" s="9" t="n"/>
      <c r="J8449" s="9" t="n"/>
      <c r="K8449" s="9" t="n"/>
      <c r="L8449" s="9">
        <f>IF(COUNTA($A8449:$K8449)=0,"",IF(AND(IFERROR($H8449,0)&gt;0,LEN(TRIM($K8449&amp;""))&gt;0,IFERROR(LOOKUP(2,1/((LISTS!$M$2:$M$13&lt;&gt;"")*ISNUMBER(SEARCH(LISTS!$M$2:$M$13,$I8449))),LISTS!$N$2:$N$13),"NO")="SI"),"SI","NO"))</f>
        <v/>
      </c>
      <c r="M8449" s="9">
        <f>IF(COUNTA($A8449:$K8449)=0,"",IF($K8449&lt;&gt;"",IF(COUNTIF($K$19:$K8449,$K8449)&gt;1,"SI","NO"),IF(COUNTIFS($A$19:$A8449,$A8449,$C$19:$C8449,$C8449,$J$19:$J8449,$J8449,$D$19:$D8449,$D8449)&gt;1,"SI","NO")))</f>
        <v/>
      </c>
      <c r="N8449" s="11">
        <f>IF(COUNTA($A8449:$K8449)=0,"",IF(AND($L8449="SI",$M8449="NO"),IFERROR($H8449,0),0))</f>
        <v/>
      </c>
      <c r="O8449" s="9">
        <f>IF(COUNTA($A8449:$K8449)=0,"",IF($M8449="SI","CUFE o factura duplicada dentro del reporte; no se suma dos veces",IF(IFERROR($H8449,0)&lt;=0,"DIAN reporta valor susceptible 0",IF($L8449="NO",IFERROR(LOOKUP(2,1/((LISTS!$M$2:$M$13&lt;&gt;"")*ISNUMBER(SEARCH(LISTS!$M$2:$M$13,$I8449))),LISTS!$O$2:$O$13),"Medio de pago no elegible o no identificado por DIAN"),"Apta automaticamente por pago electronico y base positiva"))))</f>
        <v/>
      </c>
    </row>
    <row r="8450">
      <c r="A8450" s="9" t="n"/>
      <c r="B8450" s="9" t="n"/>
      <c r="C8450" s="12" t="n"/>
      <c r="D8450" s="11" t="n"/>
      <c r="E8450" s="11" t="n"/>
      <c r="F8450" s="11" t="n"/>
      <c r="G8450" s="11" t="n"/>
      <c r="H8450" s="11" t="n"/>
      <c r="I8450" s="9" t="n"/>
      <c r="J8450" s="9" t="n"/>
      <c r="K8450" s="9" t="n"/>
      <c r="L8450" s="9">
        <f>IF(COUNTA($A8450:$K8450)=0,"",IF(AND(IFERROR($H8450,0)&gt;0,LEN(TRIM($K8450&amp;""))&gt;0,IFERROR(LOOKUP(2,1/((LISTS!$M$2:$M$13&lt;&gt;"")*ISNUMBER(SEARCH(LISTS!$M$2:$M$13,$I8450))),LISTS!$N$2:$N$13),"NO")="SI"),"SI","NO"))</f>
        <v/>
      </c>
      <c r="M8450" s="9">
        <f>IF(COUNTA($A8450:$K8450)=0,"",IF($K8450&lt;&gt;"",IF(COUNTIF($K$19:$K8450,$K8450)&gt;1,"SI","NO"),IF(COUNTIFS($A$19:$A8450,$A8450,$C$19:$C8450,$C8450,$J$19:$J8450,$J8450,$D$19:$D8450,$D8450)&gt;1,"SI","NO")))</f>
        <v/>
      </c>
      <c r="N8450" s="11">
        <f>IF(COUNTA($A8450:$K8450)=0,"",IF(AND($L8450="SI",$M8450="NO"),IFERROR($H8450,0),0))</f>
        <v/>
      </c>
      <c r="O8450" s="9">
        <f>IF(COUNTA($A8450:$K8450)=0,"",IF($M8450="SI","CUFE o factura duplicada dentro del reporte; no se suma dos veces",IF(IFERROR($H8450,0)&lt;=0,"DIAN reporta valor susceptible 0",IF($L8450="NO",IFERROR(LOOKUP(2,1/((LISTS!$M$2:$M$13&lt;&gt;"")*ISNUMBER(SEARCH(LISTS!$M$2:$M$13,$I8450))),LISTS!$O$2:$O$13),"Medio de pago no elegible o no identificado por DIAN"),"Apta automaticamente por pago electronico y base positiva"))))</f>
        <v/>
      </c>
    </row>
    <row r="8451">
      <c r="A8451" s="9" t="n"/>
      <c r="B8451" s="9" t="n"/>
      <c r="C8451" s="12" t="n"/>
      <c r="D8451" s="11" t="n"/>
      <c r="E8451" s="11" t="n"/>
      <c r="F8451" s="11" t="n"/>
      <c r="G8451" s="11" t="n"/>
      <c r="H8451" s="11" t="n"/>
      <c r="I8451" s="9" t="n"/>
      <c r="J8451" s="9" t="n"/>
      <c r="K8451" s="9" t="n"/>
      <c r="L8451" s="9">
        <f>IF(COUNTA($A8451:$K8451)=0,"",IF(AND(IFERROR($H8451,0)&gt;0,LEN(TRIM($K8451&amp;""))&gt;0,IFERROR(LOOKUP(2,1/((LISTS!$M$2:$M$13&lt;&gt;"")*ISNUMBER(SEARCH(LISTS!$M$2:$M$13,$I8451))),LISTS!$N$2:$N$13),"NO")="SI"),"SI","NO"))</f>
        <v/>
      </c>
      <c r="M8451" s="9">
        <f>IF(COUNTA($A8451:$K8451)=0,"",IF($K8451&lt;&gt;"",IF(COUNTIF($K$19:$K8451,$K8451)&gt;1,"SI","NO"),IF(COUNTIFS($A$19:$A8451,$A8451,$C$19:$C8451,$C8451,$J$19:$J8451,$J8451,$D$19:$D8451,$D8451)&gt;1,"SI","NO")))</f>
        <v/>
      </c>
      <c r="N8451" s="11">
        <f>IF(COUNTA($A8451:$K8451)=0,"",IF(AND($L8451="SI",$M8451="NO"),IFERROR($H8451,0),0))</f>
        <v/>
      </c>
      <c r="O8451" s="9">
        <f>IF(COUNTA($A8451:$K8451)=0,"",IF($M8451="SI","CUFE o factura duplicada dentro del reporte; no se suma dos veces",IF(IFERROR($H8451,0)&lt;=0,"DIAN reporta valor susceptible 0",IF($L8451="NO",IFERROR(LOOKUP(2,1/((LISTS!$M$2:$M$13&lt;&gt;"")*ISNUMBER(SEARCH(LISTS!$M$2:$M$13,$I8451))),LISTS!$O$2:$O$13),"Medio de pago no elegible o no identificado por DIAN"),"Apta automaticamente por pago electronico y base positiva"))))</f>
        <v/>
      </c>
    </row>
    <row r="8452">
      <c r="A8452" s="9" t="n"/>
      <c r="B8452" s="9" t="n"/>
      <c r="C8452" s="12" t="n"/>
      <c r="D8452" s="11" t="n"/>
      <c r="E8452" s="11" t="n"/>
      <c r="F8452" s="11" t="n"/>
      <c r="G8452" s="11" t="n"/>
      <c r="H8452" s="11" t="n"/>
      <c r="I8452" s="9" t="n"/>
      <c r="J8452" s="9" t="n"/>
      <c r="K8452" s="9" t="n"/>
      <c r="L8452" s="9">
        <f>IF(COUNTA($A8452:$K8452)=0,"",IF(AND(IFERROR($H8452,0)&gt;0,LEN(TRIM($K8452&amp;""))&gt;0,IFERROR(LOOKUP(2,1/((LISTS!$M$2:$M$13&lt;&gt;"")*ISNUMBER(SEARCH(LISTS!$M$2:$M$13,$I8452))),LISTS!$N$2:$N$13),"NO")="SI"),"SI","NO"))</f>
        <v/>
      </c>
      <c r="M8452" s="9">
        <f>IF(COUNTA($A8452:$K8452)=0,"",IF($K8452&lt;&gt;"",IF(COUNTIF($K$19:$K8452,$K8452)&gt;1,"SI","NO"),IF(COUNTIFS($A$19:$A8452,$A8452,$C$19:$C8452,$C8452,$J$19:$J8452,$J8452,$D$19:$D8452,$D8452)&gt;1,"SI","NO")))</f>
        <v/>
      </c>
      <c r="N8452" s="11">
        <f>IF(COUNTA($A8452:$K8452)=0,"",IF(AND($L8452="SI",$M8452="NO"),IFERROR($H8452,0),0))</f>
        <v/>
      </c>
      <c r="O8452" s="9">
        <f>IF(COUNTA($A8452:$K8452)=0,"",IF($M8452="SI","CUFE o factura duplicada dentro del reporte; no se suma dos veces",IF(IFERROR($H8452,0)&lt;=0,"DIAN reporta valor susceptible 0",IF($L8452="NO",IFERROR(LOOKUP(2,1/((LISTS!$M$2:$M$13&lt;&gt;"")*ISNUMBER(SEARCH(LISTS!$M$2:$M$13,$I8452))),LISTS!$O$2:$O$13),"Medio de pago no elegible o no identificado por DIAN"),"Apta automaticamente por pago electronico y base positiva"))))</f>
        <v/>
      </c>
    </row>
    <row r="8453">
      <c r="A8453" s="9" t="n"/>
      <c r="B8453" s="9" t="n"/>
      <c r="C8453" s="12" t="n"/>
      <c r="D8453" s="11" t="n"/>
      <c r="E8453" s="11" t="n"/>
      <c r="F8453" s="11" t="n"/>
      <c r="G8453" s="11" t="n"/>
      <c r="H8453" s="11" t="n"/>
      <c r="I8453" s="9" t="n"/>
      <c r="J8453" s="9" t="n"/>
      <c r="K8453" s="9" t="n"/>
      <c r="L8453" s="9">
        <f>IF(COUNTA($A8453:$K8453)=0,"",IF(AND(IFERROR($H8453,0)&gt;0,LEN(TRIM($K8453&amp;""))&gt;0,IFERROR(LOOKUP(2,1/((LISTS!$M$2:$M$13&lt;&gt;"")*ISNUMBER(SEARCH(LISTS!$M$2:$M$13,$I8453))),LISTS!$N$2:$N$13),"NO")="SI"),"SI","NO"))</f>
        <v/>
      </c>
      <c r="M8453" s="9">
        <f>IF(COUNTA($A8453:$K8453)=0,"",IF($K8453&lt;&gt;"",IF(COUNTIF($K$19:$K8453,$K8453)&gt;1,"SI","NO"),IF(COUNTIFS($A$19:$A8453,$A8453,$C$19:$C8453,$C8453,$J$19:$J8453,$J8453,$D$19:$D8453,$D8453)&gt;1,"SI","NO")))</f>
        <v/>
      </c>
      <c r="N8453" s="11">
        <f>IF(COUNTA($A8453:$K8453)=0,"",IF(AND($L8453="SI",$M8453="NO"),IFERROR($H8453,0),0))</f>
        <v/>
      </c>
      <c r="O8453" s="9">
        <f>IF(COUNTA($A8453:$K8453)=0,"",IF($M8453="SI","CUFE o factura duplicada dentro del reporte; no se suma dos veces",IF(IFERROR($H8453,0)&lt;=0,"DIAN reporta valor susceptible 0",IF($L8453="NO",IFERROR(LOOKUP(2,1/((LISTS!$M$2:$M$13&lt;&gt;"")*ISNUMBER(SEARCH(LISTS!$M$2:$M$13,$I8453))),LISTS!$O$2:$O$13),"Medio de pago no elegible o no identificado por DIAN"),"Apta automaticamente por pago electronico y base positiva"))))</f>
        <v/>
      </c>
    </row>
    <row r="8454">
      <c r="A8454" s="9" t="n"/>
      <c r="B8454" s="9" t="n"/>
      <c r="C8454" s="12" t="n"/>
      <c r="D8454" s="11" t="n"/>
      <c r="E8454" s="11" t="n"/>
      <c r="F8454" s="11" t="n"/>
      <c r="G8454" s="11" t="n"/>
      <c r="H8454" s="11" t="n"/>
      <c r="I8454" s="9" t="n"/>
      <c r="J8454" s="9" t="n"/>
      <c r="K8454" s="9" t="n"/>
      <c r="L8454" s="9">
        <f>IF(COUNTA($A8454:$K8454)=0,"",IF(AND(IFERROR($H8454,0)&gt;0,LEN(TRIM($K8454&amp;""))&gt;0,IFERROR(LOOKUP(2,1/((LISTS!$M$2:$M$13&lt;&gt;"")*ISNUMBER(SEARCH(LISTS!$M$2:$M$13,$I8454))),LISTS!$N$2:$N$13),"NO")="SI"),"SI","NO"))</f>
        <v/>
      </c>
      <c r="M8454" s="9">
        <f>IF(COUNTA($A8454:$K8454)=0,"",IF($K8454&lt;&gt;"",IF(COUNTIF($K$19:$K8454,$K8454)&gt;1,"SI","NO"),IF(COUNTIFS($A$19:$A8454,$A8454,$C$19:$C8454,$C8454,$J$19:$J8454,$J8454,$D$19:$D8454,$D8454)&gt;1,"SI","NO")))</f>
        <v/>
      </c>
      <c r="N8454" s="11">
        <f>IF(COUNTA($A8454:$K8454)=0,"",IF(AND($L8454="SI",$M8454="NO"),IFERROR($H8454,0),0))</f>
        <v/>
      </c>
      <c r="O8454" s="9">
        <f>IF(COUNTA($A8454:$K8454)=0,"",IF($M8454="SI","CUFE o factura duplicada dentro del reporte; no se suma dos veces",IF(IFERROR($H8454,0)&lt;=0,"DIAN reporta valor susceptible 0",IF($L8454="NO",IFERROR(LOOKUP(2,1/((LISTS!$M$2:$M$13&lt;&gt;"")*ISNUMBER(SEARCH(LISTS!$M$2:$M$13,$I8454))),LISTS!$O$2:$O$13),"Medio de pago no elegible o no identificado por DIAN"),"Apta automaticamente por pago electronico y base positiva"))))</f>
        <v/>
      </c>
    </row>
    <row r="8455">
      <c r="A8455" s="9" t="n"/>
      <c r="B8455" s="9" t="n"/>
      <c r="C8455" s="12" t="n"/>
      <c r="D8455" s="11" t="n"/>
      <c r="E8455" s="11" t="n"/>
      <c r="F8455" s="11" t="n"/>
      <c r="G8455" s="11" t="n"/>
      <c r="H8455" s="11" t="n"/>
      <c r="I8455" s="9" t="n"/>
      <c r="J8455" s="9" t="n"/>
      <c r="K8455" s="9" t="n"/>
      <c r="L8455" s="9">
        <f>IF(COUNTA($A8455:$K8455)=0,"",IF(AND(IFERROR($H8455,0)&gt;0,LEN(TRIM($K8455&amp;""))&gt;0,IFERROR(LOOKUP(2,1/((LISTS!$M$2:$M$13&lt;&gt;"")*ISNUMBER(SEARCH(LISTS!$M$2:$M$13,$I8455))),LISTS!$N$2:$N$13),"NO")="SI"),"SI","NO"))</f>
        <v/>
      </c>
      <c r="M8455" s="9">
        <f>IF(COUNTA($A8455:$K8455)=0,"",IF($K8455&lt;&gt;"",IF(COUNTIF($K$19:$K8455,$K8455)&gt;1,"SI","NO"),IF(COUNTIFS($A$19:$A8455,$A8455,$C$19:$C8455,$C8455,$J$19:$J8455,$J8455,$D$19:$D8455,$D8455)&gt;1,"SI","NO")))</f>
        <v/>
      </c>
      <c r="N8455" s="11">
        <f>IF(COUNTA($A8455:$K8455)=0,"",IF(AND($L8455="SI",$M8455="NO"),IFERROR($H8455,0),0))</f>
        <v/>
      </c>
      <c r="O8455" s="9">
        <f>IF(COUNTA($A8455:$K8455)=0,"",IF($M8455="SI","CUFE o factura duplicada dentro del reporte; no se suma dos veces",IF(IFERROR($H8455,0)&lt;=0,"DIAN reporta valor susceptible 0",IF($L8455="NO",IFERROR(LOOKUP(2,1/((LISTS!$M$2:$M$13&lt;&gt;"")*ISNUMBER(SEARCH(LISTS!$M$2:$M$13,$I8455))),LISTS!$O$2:$O$13),"Medio de pago no elegible o no identificado por DIAN"),"Apta automaticamente por pago electronico y base positiva"))))</f>
        <v/>
      </c>
    </row>
    <row r="8456">
      <c r="A8456" s="9" t="n"/>
      <c r="B8456" s="9" t="n"/>
      <c r="C8456" s="12" t="n"/>
      <c r="D8456" s="11" t="n"/>
      <c r="E8456" s="11" t="n"/>
      <c r="F8456" s="11" t="n"/>
      <c r="G8456" s="11" t="n"/>
      <c r="H8456" s="11" t="n"/>
      <c r="I8456" s="9" t="n"/>
      <c r="J8456" s="9" t="n"/>
      <c r="K8456" s="9" t="n"/>
      <c r="L8456" s="9">
        <f>IF(COUNTA($A8456:$K8456)=0,"",IF(AND(IFERROR($H8456,0)&gt;0,LEN(TRIM($K8456&amp;""))&gt;0,IFERROR(LOOKUP(2,1/((LISTS!$M$2:$M$13&lt;&gt;"")*ISNUMBER(SEARCH(LISTS!$M$2:$M$13,$I8456))),LISTS!$N$2:$N$13),"NO")="SI"),"SI","NO"))</f>
        <v/>
      </c>
      <c r="M8456" s="9">
        <f>IF(COUNTA($A8456:$K8456)=0,"",IF($K8456&lt;&gt;"",IF(COUNTIF($K$19:$K8456,$K8456)&gt;1,"SI","NO"),IF(COUNTIFS($A$19:$A8456,$A8456,$C$19:$C8456,$C8456,$J$19:$J8456,$J8456,$D$19:$D8456,$D8456)&gt;1,"SI","NO")))</f>
        <v/>
      </c>
      <c r="N8456" s="11">
        <f>IF(COUNTA($A8456:$K8456)=0,"",IF(AND($L8456="SI",$M8456="NO"),IFERROR($H8456,0),0))</f>
        <v/>
      </c>
      <c r="O8456" s="9">
        <f>IF(COUNTA($A8456:$K8456)=0,"",IF($M8456="SI","CUFE o factura duplicada dentro del reporte; no se suma dos veces",IF(IFERROR($H8456,0)&lt;=0,"DIAN reporta valor susceptible 0",IF($L8456="NO",IFERROR(LOOKUP(2,1/((LISTS!$M$2:$M$13&lt;&gt;"")*ISNUMBER(SEARCH(LISTS!$M$2:$M$13,$I8456))),LISTS!$O$2:$O$13),"Medio de pago no elegible o no identificado por DIAN"),"Apta automaticamente por pago electronico y base positiva"))))</f>
        <v/>
      </c>
    </row>
    <row r="8457">
      <c r="A8457" s="9" t="n"/>
      <c r="B8457" s="9" t="n"/>
      <c r="C8457" s="12" t="n"/>
      <c r="D8457" s="11" t="n"/>
      <c r="E8457" s="11" t="n"/>
      <c r="F8457" s="11" t="n"/>
      <c r="G8457" s="11" t="n"/>
      <c r="H8457" s="11" t="n"/>
      <c r="I8457" s="9" t="n"/>
      <c r="J8457" s="9" t="n"/>
      <c r="K8457" s="9" t="n"/>
      <c r="L8457" s="9">
        <f>IF(COUNTA($A8457:$K8457)=0,"",IF(AND(IFERROR($H8457,0)&gt;0,LEN(TRIM($K8457&amp;""))&gt;0,IFERROR(LOOKUP(2,1/((LISTS!$M$2:$M$13&lt;&gt;"")*ISNUMBER(SEARCH(LISTS!$M$2:$M$13,$I8457))),LISTS!$N$2:$N$13),"NO")="SI"),"SI","NO"))</f>
        <v/>
      </c>
      <c r="M8457" s="9">
        <f>IF(COUNTA($A8457:$K8457)=0,"",IF($K8457&lt;&gt;"",IF(COUNTIF($K$19:$K8457,$K8457)&gt;1,"SI","NO"),IF(COUNTIFS($A$19:$A8457,$A8457,$C$19:$C8457,$C8457,$J$19:$J8457,$J8457,$D$19:$D8457,$D8457)&gt;1,"SI","NO")))</f>
        <v/>
      </c>
      <c r="N8457" s="11">
        <f>IF(COUNTA($A8457:$K8457)=0,"",IF(AND($L8457="SI",$M8457="NO"),IFERROR($H8457,0),0))</f>
        <v/>
      </c>
      <c r="O8457" s="9">
        <f>IF(COUNTA($A8457:$K8457)=0,"",IF($M8457="SI","CUFE o factura duplicada dentro del reporte; no se suma dos veces",IF(IFERROR($H8457,0)&lt;=0,"DIAN reporta valor susceptible 0",IF($L8457="NO",IFERROR(LOOKUP(2,1/((LISTS!$M$2:$M$13&lt;&gt;"")*ISNUMBER(SEARCH(LISTS!$M$2:$M$13,$I8457))),LISTS!$O$2:$O$13),"Medio de pago no elegible o no identificado por DIAN"),"Apta automaticamente por pago electronico y base positiva"))))</f>
        <v/>
      </c>
    </row>
    <row r="8458">
      <c r="A8458" s="9" t="n"/>
      <c r="B8458" s="9" t="n"/>
      <c r="C8458" s="12" t="n"/>
      <c r="D8458" s="11" t="n"/>
      <c r="E8458" s="11" t="n"/>
      <c r="F8458" s="11" t="n"/>
      <c r="G8458" s="11" t="n"/>
      <c r="H8458" s="11" t="n"/>
      <c r="I8458" s="9" t="n"/>
      <c r="J8458" s="9" t="n"/>
      <c r="K8458" s="9" t="n"/>
      <c r="L8458" s="9">
        <f>IF(COUNTA($A8458:$K8458)=0,"",IF(AND(IFERROR($H8458,0)&gt;0,LEN(TRIM($K8458&amp;""))&gt;0,IFERROR(LOOKUP(2,1/((LISTS!$M$2:$M$13&lt;&gt;"")*ISNUMBER(SEARCH(LISTS!$M$2:$M$13,$I8458))),LISTS!$N$2:$N$13),"NO")="SI"),"SI","NO"))</f>
        <v/>
      </c>
      <c r="M8458" s="9">
        <f>IF(COUNTA($A8458:$K8458)=0,"",IF($K8458&lt;&gt;"",IF(COUNTIF($K$19:$K8458,$K8458)&gt;1,"SI","NO"),IF(COUNTIFS($A$19:$A8458,$A8458,$C$19:$C8458,$C8458,$J$19:$J8458,$J8458,$D$19:$D8458,$D8458)&gt;1,"SI","NO")))</f>
        <v/>
      </c>
      <c r="N8458" s="11">
        <f>IF(COUNTA($A8458:$K8458)=0,"",IF(AND($L8458="SI",$M8458="NO"),IFERROR($H8458,0),0))</f>
        <v/>
      </c>
      <c r="O8458" s="9">
        <f>IF(COUNTA($A8458:$K8458)=0,"",IF($M8458="SI","CUFE o factura duplicada dentro del reporte; no se suma dos veces",IF(IFERROR($H8458,0)&lt;=0,"DIAN reporta valor susceptible 0",IF($L8458="NO",IFERROR(LOOKUP(2,1/((LISTS!$M$2:$M$13&lt;&gt;"")*ISNUMBER(SEARCH(LISTS!$M$2:$M$13,$I8458))),LISTS!$O$2:$O$13),"Medio de pago no elegible o no identificado por DIAN"),"Apta automaticamente por pago electronico y base positiva"))))</f>
        <v/>
      </c>
    </row>
    <row r="8459">
      <c r="A8459" s="9" t="n"/>
      <c r="B8459" s="9" t="n"/>
      <c r="C8459" s="12" t="n"/>
      <c r="D8459" s="11" t="n"/>
      <c r="E8459" s="11" t="n"/>
      <c r="F8459" s="11" t="n"/>
      <c r="G8459" s="11" t="n"/>
      <c r="H8459" s="11" t="n"/>
      <c r="I8459" s="9" t="n"/>
      <c r="J8459" s="9" t="n"/>
      <c r="K8459" s="9" t="n"/>
      <c r="L8459" s="9">
        <f>IF(COUNTA($A8459:$K8459)=0,"",IF(AND(IFERROR($H8459,0)&gt;0,LEN(TRIM($K8459&amp;""))&gt;0,IFERROR(LOOKUP(2,1/((LISTS!$M$2:$M$13&lt;&gt;"")*ISNUMBER(SEARCH(LISTS!$M$2:$M$13,$I8459))),LISTS!$N$2:$N$13),"NO")="SI"),"SI","NO"))</f>
        <v/>
      </c>
      <c r="M8459" s="9">
        <f>IF(COUNTA($A8459:$K8459)=0,"",IF($K8459&lt;&gt;"",IF(COUNTIF($K$19:$K8459,$K8459)&gt;1,"SI","NO"),IF(COUNTIFS($A$19:$A8459,$A8459,$C$19:$C8459,$C8459,$J$19:$J8459,$J8459,$D$19:$D8459,$D8459)&gt;1,"SI","NO")))</f>
        <v/>
      </c>
      <c r="N8459" s="11">
        <f>IF(COUNTA($A8459:$K8459)=0,"",IF(AND($L8459="SI",$M8459="NO"),IFERROR($H8459,0),0))</f>
        <v/>
      </c>
      <c r="O8459" s="9">
        <f>IF(COUNTA($A8459:$K8459)=0,"",IF($M8459="SI","CUFE o factura duplicada dentro del reporte; no se suma dos veces",IF(IFERROR($H8459,0)&lt;=0,"DIAN reporta valor susceptible 0",IF($L8459="NO",IFERROR(LOOKUP(2,1/((LISTS!$M$2:$M$13&lt;&gt;"")*ISNUMBER(SEARCH(LISTS!$M$2:$M$13,$I8459))),LISTS!$O$2:$O$13),"Medio de pago no elegible o no identificado por DIAN"),"Apta automaticamente por pago electronico y base positiva"))))</f>
        <v/>
      </c>
    </row>
    <row r="8460">
      <c r="A8460" s="9" t="n"/>
      <c r="B8460" s="9" t="n"/>
      <c r="C8460" s="12" t="n"/>
      <c r="D8460" s="11" t="n"/>
      <c r="E8460" s="11" t="n"/>
      <c r="F8460" s="11" t="n"/>
      <c r="G8460" s="11" t="n"/>
      <c r="H8460" s="11" t="n"/>
      <c r="I8460" s="9" t="n"/>
      <c r="J8460" s="9" t="n"/>
      <c r="K8460" s="9" t="n"/>
      <c r="L8460" s="9">
        <f>IF(COUNTA($A8460:$K8460)=0,"",IF(AND(IFERROR($H8460,0)&gt;0,LEN(TRIM($K8460&amp;""))&gt;0,IFERROR(LOOKUP(2,1/((LISTS!$M$2:$M$13&lt;&gt;"")*ISNUMBER(SEARCH(LISTS!$M$2:$M$13,$I8460))),LISTS!$N$2:$N$13),"NO")="SI"),"SI","NO"))</f>
        <v/>
      </c>
      <c r="M8460" s="9">
        <f>IF(COUNTA($A8460:$K8460)=0,"",IF($K8460&lt;&gt;"",IF(COUNTIF($K$19:$K8460,$K8460)&gt;1,"SI","NO"),IF(COUNTIFS($A$19:$A8460,$A8460,$C$19:$C8460,$C8460,$J$19:$J8460,$J8460,$D$19:$D8460,$D8460)&gt;1,"SI","NO")))</f>
        <v/>
      </c>
      <c r="N8460" s="11">
        <f>IF(COUNTA($A8460:$K8460)=0,"",IF(AND($L8460="SI",$M8460="NO"),IFERROR($H8460,0),0))</f>
        <v/>
      </c>
      <c r="O8460" s="9">
        <f>IF(COUNTA($A8460:$K8460)=0,"",IF($M8460="SI","CUFE o factura duplicada dentro del reporte; no se suma dos veces",IF(IFERROR($H8460,0)&lt;=0,"DIAN reporta valor susceptible 0",IF($L8460="NO",IFERROR(LOOKUP(2,1/((LISTS!$M$2:$M$13&lt;&gt;"")*ISNUMBER(SEARCH(LISTS!$M$2:$M$13,$I8460))),LISTS!$O$2:$O$13),"Medio de pago no elegible o no identificado por DIAN"),"Apta automaticamente por pago electronico y base positiva"))))</f>
        <v/>
      </c>
    </row>
    <row r="8461">
      <c r="A8461" s="9" t="n"/>
      <c r="B8461" s="9" t="n"/>
      <c r="C8461" s="12" t="n"/>
      <c r="D8461" s="11" t="n"/>
      <c r="E8461" s="11" t="n"/>
      <c r="F8461" s="11" t="n"/>
      <c r="G8461" s="11" t="n"/>
      <c r="H8461" s="11" t="n"/>
      <c r="I8461" s="9" t="n"/>
      <c r="J8461" s="9" t="n"/>
      <c r="K8461" s="9" t="n"/>
      <c r="L8461" s="9">
        <f>IF(COUNTA($A8461:$K8461)=0,"",IF(AND(IFERROR($H8461,0)&gt;0,LEN(TRIM($K8461&amp;""))&gt;0,IFERROR(LOOKUP(2,1/((LISTS!$M$2:$M$13&lt;&gt;"")*ISNUMBER(SEARCH(LISTS!$M$2:$M$13,$I8461))),LISTS!$N$2:$N$13),"NO")="SI"),"SI","NO"))</f>
        <v/>
      </c>
      <c r="M8461" s="9">
        <f>IF(COUNTA($A8461:$K8461)=0,"",IF($K8461&lt;&gt;"",IF(COUNTIF($K$19:$K8461,$K8461)&gt;1,"SI","NO"),IF(COUNTIFS($A$19:$A8461,$A8461,$C$19:$C8461,$C8461,$J$19:$J8461,$J8461,$D$19:$D8461,$D8461)&gt;1,"SI","NO")))</f>
        <v/>
      </c>
      <c r="N8461" s="11">
        <f>IF(COUNTA($A8461:$K8461)=0,"",IF(AND($L8461="SI",$M8461="NO"),IFERROR($H8461,0),0))</f>
        <v/>
      </c>
      <c r="O8461" s="9">
        <f>IF(COUNTA($A8461:$K8461)=0,"",IF($M8461="SI","CUFE o factura duplicada dentro del reporte; no se suma dos veces",IF(IFERROR($H8461,0)&lt;=0,"DIAN reporta valor susceptible 0",IF($L8461="NO",IFERROR(LOOKUP(2,1/((LISTS!$M$2:$M$13&lt;&gt;"")*ISNUMBER(SEARCH(LISTS!$M$2:$M$13,$I8461))),LISTS!$O$2:$O$13),"Medio de pago no elegible o no identificado por DIAN"),"Apta automaticamente por pago electronico y base positiva"))))</f>
        <v/>
      </c>
    </row>
    <row r="8462">
      <c r="A8462" s="9" t="n"/>
      <c r="B8462" s="9" t="n"/>
      <c r="C8462" s="12" t="n"/>
      <c r="D8462" s="11" t="n"/>
      <c r="E8462" s="11" t="n"/>
      <c r="F8462" s="11" t="n"/>
      <c r="G8462" s="11" t="n"/>
      <c r="H8462" s="11" t="n"/>
      <c r="I8462" s="9" t="n"/>
      <c r="J8462" s="9" t="n"/>
      <c r="K8462" s="9" t="n"/>
      <c r="L8462" s="9">
        <f>IF(COUNTA($A8462:$K8462)=0,"",IF(AND(IFERROR($H8462,0)&gt;0,LEN(TRIM($K8462&amp;""))&gt;0,IFERROR(LOOKUP(2,1/((LISTS!$M$2:$M$13&lt;&gt;"")*ISNUMBER(SEARCH(LISTS!$M$2:$M$13,$I8462))),LISTS!$N$2:$N$13),"NO")="SI"),"SI","NO"))</f>
        <v/>
      </c>
      <c r="M8462" s="9">
        <f>IF(COUNTA($A8462:$K8462)=0,"",IF($K8462&lt;&gt;"",IF(COUNTIF($K$19:$K8462,$K8462)&gt;1,"SI","NO"),IF(COUNTIFS($A$19:$A8462,$A8462,$C$19:$C8462,$C8462,$J$19:$J8462,$J8462,$D$19:$D8462,$D8462)&gt;1,"SI","NO")))</f>
        <v/>
      </c>
      <c r="N8462" s="11">
        <f>IF(COUNTA($A8462:$K8462)=0,"",IF(AND($L8462="SI",$M8462="NO"),IFERROR($H8462,0),0))</f>
        <v/>
      </c>
      <c r="O8462" s="9">
        <f>IF(COUNTA($A8462:$K8462)=0,"",IF($M8462="SI","CUFE o factura duplicada dentro del reporte; no se suma dos veces",IF(IFERROR($H8462,0)&lt;=0,"DIAN reporta valor susceptible 0",IF($L8462="NO",IFERROR(LOOKUP(2,1/((LISTS!$M$2:$M$13&lt;&gt;"")*ISNUMBER(SEARCH(LISTS!$M$2:$M$13,$I8462))),LISTS!$O$2:$O$13),"Medio de pago no elegible o no identificado por DIAN"),"Apta automaticamente por pago electronico y base positiva"))))</f>
        <v/>
      </c>
    </row>
    <row r="8463">
      <c r="A8463" s="9" t="n"/>
      <c r="B8463" s="9" t="n"/>
      <c r="C8463" s="12" t="n"/>
      <c r="D8463" s="11" t="n"/>
      <c r="E8463" s="11" t="n"/>
      <c r="F8463" s="11" t="n"/>
      <c r="G8463" s="11" t="n"/>
      <c r="H8463" s="11" t="n"/>
      <c r="I8463" s="9" t="n"/>
      <c r="J8463" s="9" t="n"/>
      <c r="K8463" s="9" t="n"/>
      <c r="L8463" s="9">
        <f>IF(COUNTA($A8463:$K8463)=0,"",IF(AND(IFERROR($H8463,0)&gt;0,LEN(TRIM($K8463&amp;""))&gt;0,IFERROR(LOOKUP(2,1/((LISTS!$M$2:$M$13&lt;&gt;"")*ISNUMBER(SEARCH(LISTS!$M$2:$M$13,$I8463))),LISTS!$N$2:$N$13),"NO")="SI"),"SI","NO"))</f>
        <v/>
      </c>
      <c r="M8463" s="9">
        <f>IF(COUNTA($A8463:$K8463)=0,"",IF($K8463&lt;&gt;"",IF(COUNTIF($K$19:$K8463,$K8463)&gt;1,"SI","NO"),IF(COUNTIFS($A$19:$A8463,$A8463,$C$19:$C8463,$C8463,$J$19:$J8463,$J8463,$D$19:$D8463,$D8463)&gt;1,"SI","NO")))</f>
        <v/>
      </c>
      <c r="N8463" s="11">
        <f>IF(COUNTA($A8463:$K8463)=0,"",IF(AND($L8463="SI",$M8463="NO"),IFERROR($H8463,0),0))</f>
        <v/>
      </c>
      <c r="O8463" s="9">
        <f>IF(COUNTA($A8463:$K8463)=0,"",IF($M8463="SI","CUFE o factura duplicada dentro del reporte; no se suma dos veces",IF(IFERROR($H8463,0)&lt;=0,"DIAN reporta valor susceptible 0",IF($L8463="NO",IFERROR(LOOKUP(2,1/((LISTS!$M$2:$M$13&lt;&gt;"")*ISNUMBER(SEARCH(LISTS!$M$2:$M$13,$I8463))),LISTS!$O$2:$O$13),"Medio de pago no elegible o no identificado por DIAN"),"Apta automaticamente por pago electronico y base positiva"))))</f>
        <v/>
      </c>
    </row>
    <row r="8464">
      <c r="A8464" s="9" t="n"/>
      <c r="B8464" s="9" t="n"/>
      <c r="C8464" s="12" t="n"/>
      <c r="D8464" s="11" t="n"/>
      <c r="E8464" s="11" t="n"/>
      <c r="F8464" s="11" t="n"/>
      <c r="G8464" s="11" t="n"/>
      <c r="H8464" s="11" t="n"/>
      <c r="I8464" s="9" t="n"/>
      <c r="J8464" s="9" t="n"/>
      <c r="K8464" s="9" t="n"/>
      <c r="L8464" s="9">
        <f>IF(COUNTA($A8464:$K8464)=0,"",IF(AND(IFERROR($H8464,0)&gt;0,LEN(TRIM($K8464&amp;""))&gt;0,IFERROR(LOOKUP(2,1/((LISTS!$M$2:$M$13&lt;&gt;"")*ISNUMBER(SEARCH(LISTS!$M$2:$M$13,$I8464))),LISTS!$N$2:$N$13),"NO")="SI"),"SI","NO"))</f>
        <v/>
      </c>
      <c r="M8464" s="9">
        <f>IF(COUNTA($A8464:$K8464)=0,"",IF($K8464&lt;&gt;"",IF(COUNTIF($K$19:$K8464,$K8464)&gt;1,"SI","NO"),IF(COUNTIFS($A$19:$A8464,$A8464,$C$19:$C8464,$C8464,$J$19:$J8464,$J8464,$D$19:$D8464,$D8464)&gt;1,"SI","NO")))</f>
        <v/>
      </c>
      <c r="N8464" s="11">
        <f>IF(COUNTA($A8464:$K8464)=0,"",IF(AND($L8464="SI",$M8464="NO"),IFERROR($H8464,0),0))</f>
        <v/>
      </c>
      <c r="O8464" s="9">
        <f>IF(COUNTA($A8464:$K8464)=0,"",IF($M8464="SI","CUFE o factura duplicada dentro del reporte; no se suma dos veces",IF(IFERROR($H8464,0)&lt;=0,"DIAN reporta valor susceptible 0",IF($L8464="NO",IFERROR(LOOKUP(2,1/((LISTS!$M$2:$M$13&lt;&gt;"")*ISNUMBER(SEARCH(LISTS!$M$2:$M$13,$I8464))),LISTS!$O$2:$O$13),"Medio de pago no elegible o no identificado por DIAN"),"Apta automaticamente por pago electronico y base positiva"))))</f>
        <v/>
      </c>
    </row>
    <row r="8465">
      <c r="A8465" s="9" t="n"/>
      <c r="B8465" s="9" t="n"/>
      <c r="C8465" s="12" t="n"/>
      <c r="D8465" s="11" t="n"/>
      <c r="E8465" s="11" t="n"/>
      <c r="F8465" s="11" t="n"/>
      <c r="G8465" s="11" t="n"/>
      <c r="H8465" s="11" t="n"/>
      <c r="I8465" s="9" t="n"/>
      <c r="J8465" s="9" t="n"/>
      <c r="K8465" s="9" t="n"/>
      <c r="L8465" s="9">
        <f>IF(COUNTA($A8465:$K8465)=0,"",IF(AND(IFERROR($H8465,0)&gt;0,LEN(TRIM($K8465&amp;""))&gt;0,IFERROR(LOOKUP(2,1/((LISTS!$M$2:$M$13&lt;&gt;"")*ISNUMBER(SEARCH(LISTS!$M$2:$M$13,$I8465))),LISTS!$N$2:$N$13),"NO")="SI"),"SI","NO"))</f>
        <v/>
      </c>
      <c r="M8465" s="9">
        <f>IF(COUNTA($A8465:$K8465)=0,"",IF($K8465&lt;&gt;"",IF(COUNTIF($K$19:$K8465,$K8465)&gt;1,"SI","NO"),IF(COUNTIFS($A$19:$A8465,$A8465,$C$19:$C8465,$C8465,$J$19:$J8465,$J8465,$D$19:$D8465,$D8465)&gt;1,"SI","NO")))</f>
        <v/>
      </c>
      <c r="N8465" s="11">
        <f>IF(COUNTA($A8465:$K8465)=0,"",IF(AND($L8465="SI",$M8465="NO"),IFERROR($H8465,0),0))</f>
        <v/>
      </c>
      <c r="O8465" s="9">
        <f>IF(COUNTA($A8465:$K8465)=0,"",IF($M8465="SI","CUFE o factura duplicada dentro del reporte; no se suma dos veces",IF(IFERROR($H8465,0)&lt;=0,"DIAN reporta valor susceptible 0",IF($L8465="NO",IFERROR(LOOKUP(2,1/((LISTS!$M$2:$M$13&lt;&gt;"")*ISNUMBER(SEARCH(LISTS!$M$2:$M$13,$I8465))),LISTS!$O$2:$O$13),"Medio de pago no elegible o no identificado por DIAN"),"Apta automaticamente por pago electronico y base positiva"))))</f>
        <v/>
      </c>
    </row>
    <row r="8466">
      <c r="A8466" s="9" t="n"/>
      <c r="B8466" s="9" t="n"/>
      <c r="C8466" s="12" t="n"/>
      <c r="D8466" s="11" t="n"/>
      <c r="E8466" s="11" t="n"/>
      <c r="F8466" s="11" t="n"/>
      <c r="G8466" s="11" t="n"/>
      <c r="H8466" s="11" t="n"/>
      <c r="I8466" s="9" t="n"/>
      <c r="J8466" s="9" t="n"/>
      <c r="K8466" s="9" t="n"/>
      <c r="L8466" s="9">
        <f>IF(COUNTA($A8466:$K8466)=0,"",IF(AND(IFERROR($H8466,0)&gt;0,LEN(TRIM($K8466&amp;""))&gt;0,IFERROR(LOOKUP(2,1/((LISTS!$M$2:$M$13&lt;&gt;"")*ISNUMBER(SEARCH(LISTS!$M$2:$M$13,$I8466))),LISTS!$N$2:$N$13),"NO")="SI"),"SI","NO"))</f>
        <v/>
      </c>
      <c r="M8466" s="9">
        <f>IF(COUNTA($A8466:$K8466)=0,"",IF($K8466&lt;&gt;"",IF(COUNTIF($K$19:$K8466,$K8466)&gt;1,"SI","NO"),IF(COUNTIFS($A$19:$A8466,$A8466,$C$19:$C8466,$C8466,$J$19:$J8466,$J8466,$D$19:$D8466,$D8466)&gt;1,"SI","NO")))</f>
        <v/>
      </c>
      <c r="N8466" s="11">
        <f>IF(COUNTA($A8466:$K8466)=0,"",IF(AND($L8466="SI",$M8466="NO"),IFERROR($H8466,0),0))</f>
        <v/>
      </c>
      <c r="O8466" s="9">
        <f>IF(COUNTA($A8466:$K8466)=0,"",IF($M8466="SI","CUFE o factura duplicada dentro del reporte; no se suma dos veces",IF(IFERROR($H8466,0)&lt;=0,"DIAN reporta valor susceptible 0",IF($L8466="NO",IFERROR(LOOKUP(2,1/((LISTS!$M$2:$M$13&lt;&gt;"")*ISNUMBER(SEARCH(LISTS!$M$2:$M$13,$I8466))),LISTS!$O$2:$O$13),"Medio de pago no elegible o no identificado por DIAN"),"Apta automaticamente por pago electronico y base positiva"))))</f>
        <v/>
      </c>
    </row>
    <row r="8467">
      <c r="A8467" s="9" t="n"/>
      <c r="B8467" s="9" t="n"/>
      <c r="C8467" s="12" t="n"/>
      <c r="D8467" s="11" t="n"/>
      <c r="E8467" s="11" t="n"/>
      <c r="F8467" s="11" t="n"/>
      <c r="G8467" s="11" t="n"/>
      <c r="H8467" s="11" t="n"/>
      <c r="I8467" s="9" t="n"/>
      <c r="J8467" s="9" t="n"/>
      <c r="K8467" s="9" t="n"/>
      <c r="L8467" s="9">
        <f>IF(COUNTA($A8467:$K8467)=0,"",IF(AND(IFERROR($H8467,0)&gt;0,LEN(TRIM($K8467&amp;""))&gt;0,IFERROR(LOOKUP(2,1/((LISTS!$M$2:$M$13&lt;&gt;"")*ISNUMBER(SEARCH(LISTS!$M$2:$M$13,$I8467))),LISTS!$N$2:$N$13),"NO")="SI"),"SI","NO"))</f>
        <v/>
      </c>
      <c r="M8467" s="9">
        <f>IF(COUNTA($A8467:$K8467)=0,"",IF($K8467&lt;&gt;"",IF(COUNTIF($K$19:$K8467,$K8467)&gt;1,"SI","NO"),IF(COUNTIFS($A$19:$A8467,$A8467,$C$19:$C8467,$C8467,$J$19:$J8467,$J8467,$D$19:$D8467,$D8467)&gt;1,"SI","NO")))</f>
        <v/>
      </c>
      <c r="N8467" s="11">
        <f>IF(COUNTA($A8467:$K8467)=0,"",IF(AND($L8467="SI",$M8467="NO"),IFERROR($H8467,0),0))</f>
        <v/>
      </c>
      <c r="O8467" s="9">
        <f>IF(COUNTA($A8467:$K8467)=0,"",IF($M8467="SI","CUFE o factura duplicada dentro del reporte; no se suma dos veces",IF(IFERROR($H8467,0)&lt;=0,"DIAN reporta valor susceptible 0",IF($L8467="NO",IFERROR(LOOKUP(2,1/((LISTS!$M$2:$M$13&lt;&gt;"")*ISNUMBER(SEARCH(LISTS!$M$2:$M$13,$I8467))),LISTS!$O$2:$O$13),"Medio de pago no elegible o no identificado por DIAN"),"Apta automaticamente por pago electronico y base positiva"))))</f>
        <v/>
      </c>
    </row>
    <row r="8468">
      <c r="A8468" s="9" t="n"/>
      <c r="B8468" s="9" t="n"/>
      <c r="C8468" s="12" t="n"/>
      <c r="D8468" s="11" t="n"/>
      <c r="E8468" s="11" t="n"/>
      <c r="F8468" s="11" t="n"/>
      <c r="G8468" s="11" t="n"/>
      <c r="H8468" s="11" t="n"/>
      <c r="I8468" s="9" t="n"/>
      <c r="J8468" s="9" t="n"/>
      <c r="K8468" s="9" t="n"/>
      <c r="L8468" s="9">
        <f>IF(COUNTA($A8468:$K8468)=0,"",IF(AND(IFERROR($H8468,0)&gt;0,LEN(TRIM($K8468&amp;""))&gt;0,IFERROR(LOOKUP(2,1/((LISTS!$M$2:$M$13&lt;&gt;"")*ISNUMBER(SEARCH(LISTS!$M$2:$M$13,$I8468))),LISTS!$N$2:$N$13),"NO")="SI"),"SI","NO"))</f>
        <v/>
      </c>
      <c r="M8468" s="9">
        <f>IF(COUNTA($A8468:$K8468)=0,"",IF($K8468&lt;&gt;"",IF(COUNTIF($K$19:$K8468,$K8468)&gt;1,"SI","NO"),IF(COUNTIFS($A$19:$A8468,$A8468,$C$19:$C8468,$C8468,$J$19:$J8468,$J8468,$D$19:$D8468,$D8468)&gt;1,"SI","NO")))</f>
        <v/>
      </c>
      <c r="N8468" s="11">
        <f>IF(COUNTA($A8468:$K8468)=0,"",IF(AND($L8468="SI",$M8468="NO"),IFERROR($H8468,0),0))</f>
        <v/>
      </c>
      <c r="O8468" s="9">
        <f>IF(COUNTA($A8468:$K8468)=0,"",IF($M8468="SI","CUFE o factura duplicada dentro del reporte; no se suma dos veces",IF(IFERROR($H8468,0)&lt;=0,"DIAN reporta valor susceptible 0",IF($L8468="NO",IFERROR(LOOKUP(2,1/((LISTS!$M$2:$M$13&lt;&gt;"")*ISNUMBER(SEARCH(LISTS!$M$2:$M$13,$I8468))),LISTS!$O$2:$O$13),"Medio de pago no elegible o no identificado por DIAN"),"Apta automaticamente por pago electronico y base positiva"))))</f>
        <v/>
      </c>
    </row>
    <row r="8469">
      <c r="A8469" s="9" t="n"/>
      <c r="B8469" s="9" t="n"/>
      <c r="C8469" s="12" t="n"/>
      <c r="D8469" s="11" t="n"/>
      <c r="E8469" s="11" t="n"/>
      <c r="F8469" s="11" t="n"/>
      <c r="G8469" s="11" t="n"/>
      <c r="H8469" s="11" t="n"/>
      <c r="I8469" s="9" t="n"/>
      <c r="J8469" s="9" t="n"/>
      <c r="K8469" s="9" t="n"/>
      <c r="L8469" s="9">
        <f>IF(COUNTA($A8469:$K8469)=0,"",IF(AND(IFERROR($H8469,0)&gt;0,LEN(TRIM($K8469&amp;""))&gt;0,IFERROR(LOOKUP(2,1/((LISTS!$M$2:$M$13&lt;&gt;"")*ISNUMBER(SEARCH(LISTS!$M$2:$M$13,$I8469))),LISTS!$N$2:$N$13),"NO")="SI"),"SI","NO"))</f>
        <v/>
      </c>
      <c r="M8469" s="9">
        <f>IF(COUNTA($A8469:$K8469)=0,"",IF($K8469&lt;&gt;"",IF(COUNTIF($K$19:$K8469,$K8469)&gt;1,"SI","NO"),IF(COUNTIFS($A$19:$A8469,$A8469,$C$19:$C8469,$C8469,$J$19:$J8469,$J8469,$D$19:$D8469,$D8469)&gt;1,"SI","NO")))</f>
        <v/>
      </c>
      <c r="N8469" s="11">
        <f>IF(COUNTA($A8469:$K8469)=0,"",IF(AND($L8469="SI",$M8469="NO"),IFERROR($H8469,0),0))</f>
        <v/>
      </c>
      <c r="O8469" s="9">
        <f>IF(COUNTA($A8469:$K8469)=0,"",IF($M8469="SI","CUFE o factura duplicada dentro del reporte; no se suma dos veces",IF(IFERROR($H8469,0)&lt;=0,"DIAN reporta valor susceptible 0",IF($L8469="NO",IFERROR(LOOKUP(2,1/((LISTS!$M$2:$M$13&lt;&gt;"")*ISNUMBER(SEARCH(LISTS!$M$2:$M$13,$I8469))),LISTS!$O$2:$O$13),"Medio de pago no elegible o no identificado por DIAN"),"Apta automaticamente por pago electronico y base positiva"))))</f>
        <v/>
      </c>
    </row>
    <row r="8470">
      <c r="A8470" s="9" t="n"/>
      <c r="B8470" s="9" t="n"/>
      <c r="C8470" s="12" t="n"/>
      <c r="D8470" s="11" t="n"/>
      <c r="E8470" s="11" t="n"/>
      <c r="F8470" s="11" t="n"/>
      <c r="G8470" s="11" t="n"/>
      <c r="H8470" s="11" t="n"/>
      <c r="I8470" s="9" t="n"/>
      <c r="J8470" s="9" t="n"/>
      <c r="K8470" s="9" t="n"/>
      <c r="L8470" s="9">
        <f>IF(COUNTA($A8470:$K8470)=0,"",IF(AND(IFERROR($H8470,0)&gt;0,LEN(TRIM($K8470&amp;""))&gt;0,IFERROR(LOOKUP(2,1/((LISTS!$M$2:$M$13&lt;&gt;"")*ISNUMBER(SEARCH(LISTS!$M$2:$M$13,$I8470))),LISTS!$N$2:$N$13),"NO")="SI"),"SI","NO"))</f>
        <v/>
      </c>
      <c r="M8470" s="9">
        <f>IF(COUNTA($A8470:$K8470)=0,"",IF($K8470&lt;&gt;"",IF(COUNTIF($K$19:$K8470,$K8470)&gt;1,"SI","NO"),IF(COUNTIFS($A$19:$A8470,$A8470,$C$19:$C8470,$C8470,$J$19:$J8470,$J8470,$D$19:$D8470,$D8470)&gt;1,"SI","NO")))</f>
        <v/>
      </c>
      <c r="N8470" s="11">
        <f>IF(COUNTA($A8470:$K8470)=0,"",IF(AND($L8470="SI",$M8470="NO"),IFERROR($H8470,0),0))</f>
        <v/>
      </c>
      <c r="O8470" s="9">
        <f>IF(COUNTA($A8470:$K8470)=0,"",IF($M8470="SI","CUFE o factura duplicada dentro del reporte; no se suma dos veces",IF(IFERROR($H8470,0)&lt;=0,"DIAN reporta valor susceptible 0",IF($L8470="NO",IFERROR(LOOKUP(2,1/((LISTS!$M$2:$M$13&lt;&gt;"")*ISNUMBER(SEARCH(LISTS!$M$2:$M$13,$I8470))),LISTS!$O$2:$O$13),"Medio de pago no elegible o no identificado por DIAN"),"Apta automaticamente por pago electronico y base positiva"))))</f>
        <v/>
      </c>
    </row>
    <row r="8471">
      <c r="A8471" s="9" t="n"/>
      <c r="B8471" s="9" t="n"/>
      <c r="C8471" s="12" t="n"/>
      <c r="D8471" s="11" t="n"/>
      <c r="E8471" s="11" t="n"/>
      <c r="F8471" s="11" t="n"/>
      <c r="G8471" s="11" t="n"/>
      <c r="H8471" s="11" t="n"/>
      <c r="I8471" s="9" t="n"/>
      <c r="J8471" s="9" t="n"/>
      <c r="K8471" s="9" t="n"/>
      <c r="L8471" s="9">
        <f>IF(COUNTA($A8471:$K8471)=0,"",IF(AND(IFERROR($H8471,0)&gt;0,LEN(TRIM($K8471&amp;""))&gt;0,IFERROR(LOOKUP(2,1/((LISTS!$M$2:$M$13&lt;&gt;"")*ISNUMBER(SEARCH(LISTS!$M$2:$M$13,$I8471))),LISTS!$N$2:$N$13),"NO")="SI"),"SI","NO"))</f>
        <v/>
      </c>
      <c r="M8471" s="9">
        <f>IF(COUNTA($A8471:$K8471)=0,"",IF($K8471&lt;&gt;"",IF(COUNTIF($K$19:$K8471,$K8471)&gt;1,"SI","NO"),IF(COUNTIFS($A$19:$A8471,$A8471,$C$19:$C8471,$C8471,$J$19:$J8471,$J8471,$D$19:$D8471,$D8471)&gt;1,"SI","NO")))</f>
        <v/>
      </c>
      <c r="N8471" s="11">
        <f>IF(COUNTA($A8471:$K8471)=0,"",IF(AND($L8471="SI",$M8471="NO"),IFERROR($H8471,0),0))</f>
        <v/>
      </c>
      <c r="O8471" s="9">
        <f>IF(COUNTA($A8471:$K8471)=0,"",IF($M8471="SI","CUFE o factura duplicada dentro del reporte; no se suma dos veces",IF(IFERROR($H8471,0)&lt;=0,"DIAN reporta valor susceptible 0",IF($L8471="NO",IFERROR(LOOKUP(2,1/((LISTS!$M$2:$M$13&lt;&gt;"")*ISNUMBER(SEARCH(LISTS!$M$2:$M$13,$I8471))),LISTS!$O$2:$O$13),"Medio de pago no elegible o no identificado por DIAN"),"Apta automaticamente por pago electronico y base positiva"))))</f>
        <v/>
      </c>
    </row>
    <row r="8472">
      <c r="A8472" s="9" t="n"/>
      <c r="B8472" s="9" t="n"/>
      <c r="C8472" s="12" t="n"/>
      <c r="D8472" s="11" t="n"/>
      <c r="E8472" s="11" t="n"/>
      <c r="F8472" s="11" t="n"/>
      <c r="G8472" s="11" t="n"/>
      <c r="H8472" s="11" t="n"/>
      <c r="I8472" s="9" t="n"/>
      <c r="J8472" s="9" t="n"/>
      <c r="K8472" s="9" t="n"/>
      <c r="L8472" s="9">
        <f>IF(COUNTA($A8472:$K8472)=0,"",IF(AND(IFERROR($H8472,0)&gt;0,LEN(TRIM($K8472&amp;""))&gt;0,IFERROR(LOOKUP(2,1/((LISTS!$M$2:$M$13&lt;&gt;"")*ISNUMBER(SEARCH(LISTS!$M$2:$M$13,$I8472))),LISTS!$N$2:$N$13),"NO")="SI"),"SI","NO"))</f>
        <v/>
      </c>
      <c r="M8472" s="9">
        <f>IF(COUNTA($A8472:$K8472)=0,"",IF($K8472&lt;&gt;"",IF(COUNTIF($K$19:$K8472,$K8472)&gt;1,"SI","NO"),IF(COUNTIFS($A$19:$A8472,$A8472,$C$19:$C8472,$C8472,$J$19:$J8472,$J8472,$D$19:$D8472,$D8472)&gt;1,"SI","NO")))</f>
        <v/>
      </c>
      <c r="N8472" s="11">
        <f>IF(COUNTA($A8472:$K8472)=0,"",IF(AND($L8472="SI",$M8472="NO"),IFERROR($H8472,0),0))</f>
        <v/>
      </c>
      <c r="O8472" s="9">
        <f>IF(COUNTA($A8472:$K8472)=0,"",IF($M8472="SI","CUFE o factura duplicada dentro del reporte; no se suma dos veces",IF(IFERROR($H8472,0)&lt;=0,"DIAN reporta valor susceptible 0",IF($L8472="NO",IFERROR(LOOKUP(2,1/((LISTS!$M$2:$M$13&lt;&gt;"")*ISNUMBER(SEARCH(LISTS!$M$2:$M$13,$I8472))),LISTS!$O$2:$O$13),"Medio de pago no elegible o no identificado por DIAN"),"Apta automaticamente por pago electronico y base positiva"))))</f>
        <v/>
      </c>
    </row>
    <row r="8473">
      <c r="A8473" s="9" t="n"/>
      <c r="B8473" s="9" t="n"/>
      <c r="C8473" s="12" t="n"/>
      <c r="D8473" s="11" t="n"/>
      <c r="E8473" s="11" t="n"/>
      <c r="F8473" s="11" t="n"/>
      <c r="G8473" s="11" t="n"/>
      <c r="H8473" s="11" t="n"/>
      <c r="I8473" s="9" t="n"/>
      <c r="J8473" s="9" t="n"/>
      <c r="K8473" s="9" t="n"/>
      <c r="L8473" s="9">
        <f>IF(COUNTA($A8473:$K8473)=0,"",IF(AND(IFERROR($H8473,0)&gt;0,LEN(TRIM($K8473&amp;""))&gt;0,IFERROR(LOOKUP(2,1/((LISTS!$M$2:$M$13&lt;&gt;"")*ISNUMBER(SEARCH(LISTS!$M$2:$M$13,$I8473))),LISTS!$N$2:$N$13),"NO")="SI"),"SI","NO"))</f>
        <v/>
      </c>
      <c r="M8473" s="9">
        <f>IF(COUNTA($A8473:$K8473)=0,"",IF($K8473&lt;&gt;"",IF(COUNTIF($K$19:$K8473,$K8473)&gt;1,"SI","NO"),IF(COUNTIFS($A$19:$A8473,$A8473,$C$19:$C8473,$C8473,$J$19:$J8473,$J8473,$D$19:$D8473,$D8473)&gt;1,"SI","NO")))</f>
        <v/>
      </c>
      <c r="N8473" s="11">
        <f>IF(COUNTA($A8473:$K8473)=0,"",IF(AND($L8473="SI",$M8473="NO"),IFERROR($H8473,0),0))</f>
        <v/>
      </c>
      <c r="O8473" s="9">
        <f>IF(COUNTA($A8473:$K8473)=0,"",IF($M8473="SI","CUFE o factura duplicada dentro del reporte; no se suma dos veces",IF(IFERROR($H8473,0)&lt;=0,"DIAN reporta valor susceptible 0",IF($L8473="NO",IFERROR(LOOKUP(2,1/((LISTS!$M$2:$M$13&lt;&gt;"")*ISNUMBER(SEARCH(LISTS!$M$2:$M$13,$I8473))),LISTS!$O$2:$O$13),"Medio de pago no elegible o no identificado por DIAN"),"Apta automaticamente por pago electronico y base positiva"))))</f>
        <v/>
      </c>
    </row>
    <row r="8474">
      <c r="A8474" s="9" t="n"/>
      <c r="B8474" s="9" t="n"/>
      <c r="C8474" s="12" t="n"/>
      <c r="D8474" s="11" t="n"/>
      <c r="E8474" s="11" t="n"/>
      <c r="F8474" s="11" t="n"/>
      <c r="G8474" s="11" t="n"/>
      <c r="H8474" s="11" t="n"/>
      <c r="I8474" s="9" t="n"/>
      <c r="J8474" s="9" t="n"/>
      <c r="K8474" s="9" t="n"/>
      <c r="L8474" s="9">
        <f>IF(COUNTA($A8474:$K8474)=0,"",IF(AND(IFERROR($H8474,0)&gt;0,LEN(TRIM($K8474&amp;""))&gt;0,IFERROR(LOOKUP(2,1/((LISTS!$M$2:$M$13&lt;&gt;"")*ISNUMBER(SEARCH(LISTS!$M$2:$M$13,$I8474))),LISTS!$N$2:$N$13),"NO")="SI"),"SI","NO"))</f>
        <v/>
      </c>
      <c r="M8474" s="9">
        <f>IF(COUNTA($A8474:$K8474)=0,"",IF($K8474&lt;&gt;"",IF(COUNTIF($K$19:$K8474,$K8474)&gt;1,"SI","NO"),IF(COUNTIFS($A$19:$A8474,$A8474,$C$19:$C8474,$C8474,$J$19:$J8474,$J8474,$D$19:$D8474,$D8474)&gt;1,"SI","NO")))</f>
        <v/>
      </c>
      <c r="N8474" s="11">
        <f>IF(COUNTA($A8474:$K8474)=0,"",IF(AND($L8474="SI",$M8474="NO"),IFERROR($H8474,0),0))</f>
        <v/>
      </c>
      <c r="O8474" s="9">
        <f>IF(COUNTA($A8474:$K8474)=0,"",IF($M8474="SI","CUFE o factura duplicada dentro del reporte; no se suma dos veces",IF(IFERROR($H8474,0)&lt;=0,"DIAN reporta valor susceptible 0",IF($L8474="NO",IFERROR(LOOKUP(2,1/((LISTS!$M$2:$M$13&lt;&gt;"")*ISNUMBER(SEARCH(LISTS!$M$2:$M$13,$I8474))),LISTS!$O$2:$O$13),"Medio de pago no elegible o no identificado por DIAN"),"Apta automaticamente por pago electronico y base positiva"))))</f>
        <v/>
      </c>
    </row>
    <row r="8475">
      <c r="A8475" s="9" t="n"/>
      <c r="B8475" s="9" t="n"/>
      <c r="C8475" s="12" t="n"/>
      <c r="D8475" s="11" t="n"/>
      <c r="E8475" s="11" t="n"/>
      <c r="F8475" s="11" t="n"/>
      <c r="G8475" s="11" t="n"/>
      <c r="H8475" s="11" t="n"/>
      <c r="I8475" s="9" t="n"/>
      <c r="J8475" s="9" t="n"/>
      <c r="K8475" s="9" t="n"/>
      <c r="L8475" s="9">
        <f>IF(COUNTA($A8475:$K8475)=0,"",IF(AND(IFERROR($H8475,0)&gt;0,LEN(TRIM($K8475&amp;""))&gt;0,IFERROR(LOOKUP(2,1/((LISTS!$M$2:$M$13&lt;&gt;"")*ISNUMBER(SEARCH(LISTS!$M$2:$M$13,$I8475))),LISTS!$N$2:$N$13),"NO")="SI"),"SI","NO"))</f>
        <v/>
      </c>
      <c r="M8475" s="9">
        <f>IF(COUNTA($A8475:$K8475)=0,"",IF($K8475&lt;&gt;"",IF(COUNTIF($K$19:$K8475,$K8475)&gt;1,"SI","NO"),IF(COUNTIFS($A$19:$A8475,$A8475,$C$19:$C8475,$C8475,$J$19:$J8475,$J8475,$D$19:$D8475,$D8475)&gt;1,"SI","NO")))</f>
        <v/>
      </c>
      <c r="N8475" s="11">
        <f>IF(COUNTA($A8475:$K8475)=0,"",IF(AND($L8475="SI",$M8475="NO"),IFERROR($H8475,0),0))</f>
        <v/>
      </c>
      <c r="O8475" s="9">
        <f>IF(COUNTA($A8475:$K8475)=0,"",IF($M8475="SI","CUFE o factura duplicada dentro del reporte; no se suma dos veces",IF(IFERROR($H8475,0)&lt;=0,"DIAN reporta valor susceptible 0",IF($L8475="NO",IFERROR(LOOKUP(2,1/((LISTS!$M$2:$M$13&lt;&gt;"")*ISNUMBER(SEARCH(LISTS!$M$2:$M$13,$I8475))),LISTS!$O$2:$O$13),"Medio de pago no elegible o no identificado por DIAN"),"Apta automaticamente por pago electronico y base positiva"))))</f>
        <v/>
      </c>
    </row>
    <row r="8476">
      <c r="A8476" s="9" t="n"/>
      <c r="B8476" s="9" t="n"/>
      <c r="C8476" s="12" t="n"/>
      <c r="D8476" s="11" t="n"/>
      <c r="E8476" s="11" t="n"/>
      <c r="F8476" s="11" t="n"/>
      <c r="G8476" s="11" t="n"/>
      <c r="H8476" s="11" t="n"/>
      <c r="I8476" s="9" t="n"/>
      <c r="J8476" s="9" t="n"/>
      <c r="K8476" s="9" t="n"/>
      <c r="L8476" s="9">
        <f>IF(COUNTA($A8476:$K8476)=0,"",IF(AND(IFERROR($H8476,0)&gt;0,LEN(TRIM($K8476&amp;""))&gt;0,IFERROR(LOOKUP(2,1/((LISTS!$M$2:$M$13&lt;&gt;"")*ISNUMBER(SEARCH(LISTS!$M$2:$M$13,$I8476))),LISTS!$N$2:$N$13),"NO")="SI"),"SI","NO"))</f>
        <v/>
      </c>
      <c r="M8476" s="9">
        <f>IF(COUNTA($A8476:$K8476)=0,"",IF($K8476&lt;&gt;"",IF(COUNTIF($K$19:$K8476,$K8476)&gt;1,"SI","NO"),IF(COUNTIFS($A$19:$A8476,$A8476,$C$19:$C8476,$C8476,$J$19:$J8476,$J8476,$D$19:$D8476,$D8476)&gt;1,"SI","NO")))</f>
        <v/>
      </c>
      <c r="N8476" s="11">
        <f>IF(COUNTA($A8476:$K8476)=0,"",IF(AND($L8476="SI",$M8476="NO"),IFERROR($H8476,0),0))</f>
        <v/>
      </c>
      <c r="O8476" s="9">
        <f>IF(COUNTA($A8476:$K8476)=0,"",IF($M8476="SI","CUFE o factura duplicada dentro del reporte; no se suma dos veces",IF(IFERROR($H8476,0)&lt;=0,"DIAN reporta valor susceptible 0",IF($L8476="NO",IFERROR(LOOKUP(2,1/((LISTS!$M$2:$M$13&lt;&gt;"")*ISNUMBER(SEARCH(LISTS!$M$2:$M$13,$I8476))),LISTS!$O$2:$O$13),"Medio de pago no elegible o no identificado por DIAN"),"Apta automaticamente por pago electronico y base positiva"))))</f>
        <v/>
      </c>
    </row>
    <row r="8477">
      <c r="A8477" s="9" t="n"/>
      <c r="B8477" s="9" t="n"/>
      <c r="C8477" s="12" t="n"/>
      <c r="D8477" s="11" t="n"/>
      <c r="E8477" s="11" t="n"/>
      <c r="F8477" s="11" t="n"/>
      <c r="G8477" s="11" t="n"/>
      <c r="H8477" s="11" t="n"/>
      <c r="I8477" s="9" t="n"/>
      <c r="J8477" s="9" t="n"/>
      <c r="K8477" s="9" t="n"/>
      <c r="L8477" s="9">
        <f>IF(COUNTA($A8477:$K8477)=0,"",IF(AND(IFERROR($H8477,0)&gt;0,LEN(TRIM($K8477&amp;""))&gt;0,IFERROR(LOOKUP(2,1/((LISTS!$M$2:$M$13&lt;&gt;"")*ISNUMBER(SEARCH(LISTS!$M$2:$M$13,$I8477))),LISTS!$N$2:$N$13),"NO")="SI"),"SI","NO"))</f>
        <v/>
      </c>
      <c r="M8477" s="9">
        <f>IF(COUNTA($A8477:$K8477)=0,"",IF($K8477&lt;&gt;"",IF(COUNTIF($K$19:$K8477,$K8477)&gt;1,"SI","NO"),IF(COUNTIFS($A$19:$A8477,$A8477,$C$19:$C8477,$C8477,$J$19:$J8477,$J8477,$D$19:$D8477,$D8477)&gt;1,"SI","NO")))</f>
        <v/>
      </c>
      <c r="N8477" s="11">
        <f>IF(COUNTA($A8477:$K8477)=0,"",IF(AND($L8477="SI",$M8477="NO"),IFERROR($H8477,0),0))</f>
        <v/>
      </c>
      <c r="O8477" s="9">
        <f>IF(COUNTA($A8477:$K8477)=0,"",IF($M8477="SI","CUFE o factura duplicada dentro del reporte; no se suma dos veces",IF(IFERROR($H8477,0)&lt;=0,"DIAN reporta valor susceptible 0",IF($L8477="NO",IFERROR(LOOKUP(2,1/((LISTS!$M$2:$M$13&lt;&gt;"")*ISNUMBER(SEARCH(LISTS!$M$2:$M$13,$I8477))),LISTS!$O$2:$O$13),"Medio de pago no elegible o no identificado por DIAN"),"Apta automaticamente por pago electronico y base positiva"))))</f>
        <v/>
      </c>
    </row>
    <row r="8478">
      <c r="A8478" s="9" t="n"/>
      <c r="B8478" s="9" t="n"/>
      <c r="C8478" s="12" t="n"/>
      <c r="D8478" s="11" t="n"/>
      <c r="E8478" s="11" t="n"/>
      <c r="F8478" s="11" t="n"/>
      <c r="G8478" s="11" t="n"/>
      <c r="H8478" s="11" t="n"/>
      <c r="I8478" s="9" t="n"/>
      <c r="J8478" s="9" t="n"/>
      <c r="K8478" s="9" t="n"/>
      <c r="L8478" s="9">
        <f>IF(COUNTA($A8478:$K8478)=0,"",IF(AND(IFERROR($H8478,0)&gt;0,LEN(TRIM($K8478&amp;""))&gt;0,IFERROR(LOOKUP(2,1/((LISTS!$M$2:$M$13&lt;&gt;"")*ISNUMBER(SEARCH(LISTS!$M$2:$M$13,$I8478))),LISTS!$N$2:$N$13),"NO")="SI"),"SI","NO"))</f>
        <v/>
      </c>
      <c r="M8478" s="9">
        <f>IF(COUNTA($A8478:$K8478)=0,"",IF($K8478&lt;&gt;"",IF(COUNTIF($K$19:$K8478,$K8478)&gt;1,"SI","NO"),IF(COUNTIFS($A$19:$A8478,$A8478,$C$19:$C8478,$C8478,$J$19:$J8478,$J8478,$D$19:$D8478,$D8478)&gt;1,"SI","NO")))</f>
        <v/>
      </c>
      <c r="N8478" s="11">
        <f>IF(COUNTA($A8478:$K8478)=0,"",IF(AND($L8478="SI",$M8478="NO"),IFERROR($H8478,0),0))</f>
        <v/>
      </c>
      <c r="O8478" s="9">
        <f>IF(COUNTA($A8478:$K8478)=0,"",IF($M8478="SI","CUFE o factura duplicada dentro del reporte; no se suma dos veces",IF(IFERROR($H8478,0)&lt;=0,"DIAN reporta valor susceptible 0",IF($L8478="NO",IFERROR(LOOKUP(2,1/((LISTS!$M$2:$M$13&lt;&gt;"")*ISNUMBER(SEARCH(LISTS!$M$2:$M$13,$I8478))),LISTS!$O$2:$O$13),"Medio de pago no elegible o no identificado por DIAN"),"Apta automaticamente por pago electronico y base positiva"))))</f>
        <v/>
      </c>
    </row>
    <row r="8479">
      <c r="A8479" s="9" t="n"/>
      <c r="B8479" s="9" t="n"/>
      <c r="C8479" s="12" t="n"/>
      <c r="D8479" s="11" t="n"/>
      <c r="E8479" s="11" t="n"/>
      <c r="F8479" s="11" t="n"/>
      <c r="G8479" s="11" t="n"/>
      <c r="H8479" s="11" t="n"/>
      <c r="I8479" s="9" t="n"/>
      <c r="J8479" s="9" t="n"/>
      <c r="K8479" s="9" t="n"/>
      <c r="L8479" s="9">
        <f>IF(COUNTA($A8479:$K8479)=0,"",IF(AND(IFERROR($H8479,0)&gt;0,LEN(TRIM($K8479&amp;""))&gt;0,IFERROR(LOOKUP(2,1/((LISTS!$M$2:$M$13&lt;&gt;"")*ISNUMBER(SEARCH(LISTS!$M$2:$M$13,$I8479))),LISTS!$N$2:$N$13),"NO")="SI"),"SI","NO"))</f>
        <v/>
      </c>
      <c r="M8479" s="9">
        <f>IF(COUNTA($A8479:$K8479)=0,"",IF($K8479&lt;&gt;"",IF(COUNTIF($K$19:$K8479,$K8479)&gt;1,"SI","NO"),IF(COUNTIFS($A$19:$A8479,$A8479,$C$19:$C8479,$C8479,$J$19:$J8479,$J8479,$D$19:$D8479,$D8479)&gt;1,"SI","NO")))</f>
        <v/>
      </c>
      <c r="N8479" s="11">
        <f>IF(COUNTA($A8479:$K8479)=0,"",IF(AND($L8479="SI",$M8479="NO"),IFERROR($H8479,0),0))</f>
        <v/>
      </c>
      <c r="O8479" s="9">
        <f>IF(COUNTA($A8479:$K8479)=0,"",IF($M8479="SI","CUFE o factura duplicada dentro del reporte; no se suma dos veces",IF(IFERROR($H8479,0)&lt;=0,"DIAN reporta valor susceptible 0",IF($L8479="NO",IFERROR(LOOKUP(2,1/((LISTS!$M$2:$M$13&lt;&gt;"")*ISNUMBER(SEARCH(LISTS!$M$2:$M$13,$I8479))),LISTS!$O$2:$O$13),"Medio de pago no elegible o no identificado por DIAN"),"Apta automaticamente por pago electronico y base positiva"))))</f>
        <v/>
      </c>
    </row>
    <row r="8480">
      <c r="A8480" s="9" t="n"/>
      <c r="B8480" s="9" t="n"/>
      <c r="C8480" s="12" t="n"/>
      <c r="D8480" s="11" t="n"/>
      <c r="E8480" s="11" t="n"/>
      <c r="F8480" s="11" t="n"/>
      <c r="G8480" s="11" t="n"/>
      <c r="H8480" s="11" t="n"/>
      <c r="I8480" s="9" t="n"/>
      <c r="J8480" s="9" t="n"/>
      <c r="K8480" s="9" t="n"/>
      <c r="L8480" s="9">
        <f>IF(COUNTA($A8480:$K8480)=0,"",IF(AND(IFERROR($H8480,0)&gt;0,LEN(TRIM($K8480&amp;""))&gt;0,IFERROR(LOOKUP(2,1/((LISTS!$M$2:$M$13&lt;&gt;"")*ISNUMBER(SEARCH(LISTS!$M$2:$M$13,$I8480))),LISTS!$N$2:$N$13),"NO")="SI"),"SI","NO"))</f>
        <v/>
      </c>
      <c r="M8480" s="9">
        <f>IF(COUNTA($A8480:$K8480)=0,"",IF($K8480&lt;&gt;"",IF(COUNTIF($K$19:$K8480,$K8480)&gt;1,"SI","NO"),IF(COUNTIFS($A$19:$A8480,$A8480,$C$19:$C8480,$C8480,$J$19:$J8480,$J8480,$D$19:$D8480,$D8480)&gt;1,"SI","NO")))</f>
        <v/>
      </c>
      <c r="N8480" s="11">
        <f>IF(COUNTA($A8480:$K8480)=0,"",IF(AND($L8480="SI",$M8480="NO"),IFERROR($H8480,0),0))</f>
        <v/>
      </c>
      <c r="O8480" s="9">
        <f>IF(COUNTA($A8480:$K8480)=0,"",IF($M8480="SI","CUFE o factura duplicada dentro del reporte; no se suma dos veces",IF(IFERROR($H8480,0)&lt;=0,"DIAN reporta valor susceptible 0",IF($L8480="NO",IFERROR(LOOKUP(2,1/((LISTS!$M$2:$M$13&lt;&gt;"")*ISNUMBER(SEARCH(LISTS!$M$2:$M$13,$I8480))),LISTS!$O$2:$O$13),"Medio de pago no elegible o no identificado por DIAN"),"Apta automaticamente por pago electronico y base positiva"))))</f>
        <v/>
      </c>
    </row>
    <row r="8481">
      <c r="A8481" s="9" t="n"/>
      <c r="B8481" s="9" t="n"/>
      <c r="C8481" s="12" t="n"/>
      <c r="D8481" s="11" t="n"/>
      <c r="E8481" s="11" t="n"/>
      <c r="F8481" s="11" t="n"/>
      <c r="G8481" s="11" t="n"/>
      <c r="H8481" s="11" t="n"/>
      <c r="I8481" s="9" t="n"/>
      <c r="J8481" s="9" t="n"/>
      <c r="K8481" s="9" t="n"/>
      <c r="L8481" s="9">
        <f>IF(COUNTA($A8481:$K8481)=0,"",IF(AND(IFERROR($H8481,0)&gt;0,LEN(TRIM($K8481&amp;""))&gt;0,IFERROR(LOOKUP(2,1/((LISTS!$M$2:$M$13&lt;&gt;"")*ISNUMBER(SEARCH(LISTS!$M$2:$M$13,$I8481))),LISTS!$N$2:$N$13),"NO")="SI"),"SI","NO"))</f>
        <v/>
      </c>
      <c r="M8481" s="9">
        <f>IF(COUNTA($A8481:$K8481)=0,"",IF($K8481&lt;&gt;"",IF(COUNTIF($K$19:$K8481,$K8481)&gt;1,"SI","NO"),IF(COUNTIFS($A$19:$A8481,$A8481,$C$19:$C8481,$C8481,$J$19:$J8481,$J8481,$D$19:$D8481,$D8481)&gt;1,"SI","NO")))</f>
        <v/>
      </c>
      <c r="N8481" s="11">
        <f>IF(COUNTA($A8481:$K8481)=0,"",IF(AND($L8481="SI",$M8481="NO"),IFERROR($H8481,0),0))</f>
        <v/>
      </c>
      <c r="O8481" s="9">
        <f>IF(COUNTA($A8481:$K8481)=0,"",IF($M8481="SI","CUFE o factura duplicada dentro del reporte; no se suma dos veces",IF(IFERROR($H8481,0)&lt;=0,"DIAN reporta valor susceptible 0",IF($L8481="NO",IFERROR(LOOKUP(2,1/((LISTS!$M$2:$M$13&lt;&gt;"")*ISNUMBER(SEARCH(LISTS!$M$2:$M$13,$I8481))),LISTS!$O$2:$O$13),"Medio de pago no elegible o no identificado por DIAN"),"Apta automaticamente por pago electronico y base positiva"))))</f>
        <v/>
      </c>
    </row>
    <row r="8482">
      <c r="A8482" s="9" t="n"/>
      <c r="B8482" s="9" t="n"/>
      <c r="C8482" s="12" t="n"/>
      <c r="D8482" s="11" t="n"/>
      <c r="E8482" s="11" t="n"/>
      <c r="F8482" s="11" t="n"/>
      <c r="G8482" s="11" t="n"/>
      <c r="H8482" s="11" t="n"/>
      <c r="I8482" s="9" t="n"/>
      <c r="J8482" s="9" t="n"/>
      <c r="K8482" s="9" t="n"/>
      <c r="L8482" s="9">
        <f>IF(COUNTA($A8482:$K8482)=0,"",IF(AND(IFERROR($H8482,0)&gt;0,LEN(TRIM($K8482&amp;""))&gt;0,IFERROR(LOOKUP(2,1/((LISTS!$M$2:$M$13&lt;&gt;"")*ISNUMBER(SEARCH(LISTS!$M$2:$M$13,$I8482))),LISTS!$N$2:$N$13),"NO")="SI"),"SI","NO"))</f>
        <v/>
      </c>
      <c r="M8482" s="9">
        <f>IF(COUNTA($A8482:$K8482)=0,"",IF($K8482&lt;&gt;"",IF(COUNTIF($K$19:$K8482,$K8482)&gt;1,"SI","NO"),IF(COUNTIFS($A$19:$A8482,$A8482,$C$19:$C8482,$C8482,$J$19:$J8482,$J8482,$D$19:$D8482,$D8482)&gt;1,"SI","NO")))</f>
        <v/>
      </c>
      <c r="N8482" s="11">
        <f>IF(COUNTA($A8482:$K8482)=0,"",IF(AND($L8482="SI",$M8482="NO"),IFERROR($H8482,0),0))</f>
        <v/>
      </c>
      <c r="O8482" s="9">
        <f>IF(COUNTA($A8482:$K8482)=0,"",IF($M8482="SI","CUFE o factura duplicada dentro del reporte; no se suma dos veces",IF(IFERROR($H8482,0)&lt;=0,"DIAN reporta valor susceptible 0",IF($L8482="NO",IFERROR(LOOKUP(2,1/((LISTS!$M$2:$M$13&lt;&gt;"")*ISNUMBER(SEARCH(LISTS!$M$2:$M$13,$I8482))),LISTS!$O$2:$O$13),"Medio de pago no elegible o no identificado por DIAN"),"Apta automaticamente por pago electronico y base positiva"))))</f>
        <v/>
      </c>
    </row>
    <row r="8483">
      <c r="A8483" s="9" t="n"/>
      <c r="B8483" s="9" t="n"/>
      <c r="C8483" s="12" t="n"/>
      <c r="D8483" s="11" t="n"/>
      <c r="E8483" s="11" t="n"/>
      <c r="F8483" s="11" t="n"/>
      <c r="G8483" s="11" t="n"/>
      <c r="H8483" s="11" t="n"/>
      <c r="I8483" s="9" t="n"/>
      <c r="J8483" s="9" t="n"/>
      <c r="K8483" s="9" t="n"/>
      <c r="L8483" s="9">
        <f>IF(COUNTA($A8483:$K8483)=0,"",IF(AND(IFERROR($H8483,0)&gt;0,LEN(TRIM($K8483&amp;""))&gt;0,IFERROR(LOOKUP(2,1/((LISTS!$M$2:$M$13&lt;&gt;"")*ISNUMBER(SEARCH(LISTS!$M$2:$M$13,$I8483))),LISTS!$N$2:$N$13),"NO")="SI"),"SI","NO"))</f>
        <v/>
      </c>
      <c r="M8483" s="9">
        <f>IF(COUNTA($A8483:$K8483)=0,"",IF($K8483&lt;&gt;"",IF(COUNTIF($K$19:$K8483,$K8483)&gt;1,"SI","NO"),IF(COUNTIFS($A$19:$A8483,$A8483,$C$19:$C8483,$C8483,$J$19:$J8483,$J8483,$D$19:$D8483,$D8483)&gt;1,"SI","NO")))</f>
        <v/>
      </c>
      <c r="N8483" s="11">
        <f>IF(COUNTA($A8483:$K8483)=0,"",IF(AND($L8483="SI",$M8483="NO"),IFERROR($H8483,0),0))</f>
        <v/>
      </c>
      <c r="O8483" s="9">
        <f>IF(COUNTA($A8483:$K8483)=0,"",IF($M8483="SI","CUFE o factura duplicada dentro del reporte; no se suma dos veces",IF(IFERROR($H8483,0)&lt;=0,"DIAN reporta valor susceptible 0",IF($L8483="NO",IFERROR(LOOKUP(2,1/((LISTS!$M$2:$M$13&lt;&gt;"")*ISNUMBER(SEARCH(LISTS!$M$2:$M$13,$I8483))),LISTS!$O$2:$O$13),"Medio de pago no elegible o no identificado por DIAN"),"Apta automaticamente por pago electronico y base positiva"))))</f>
        <v/>
      </c>
    </row>
    <row r="8484">
      <c r="A8484" s="9" t="n"/>
      <c r="B8484" s="9" t="n"/>
      <c r="C8484" s="12" t="n"/>
      <c r="D8484" s="11" t="n"/>
      <c r="E8484" s="11" t="n"/>
      <c r="F8484" s="11" t="n"/>
      <c r="G8484" s="11" t="n"/>
      <c r="H8484" s="11" t="n"/>
      <c r="I8484" s="9" t="n"/>
      <c r="J8484" s="9" t="n"/>
      <c r="K8484" s="9" t="n"/>
      <c r="L8484" s="9">
        <f>IF(COUNTA($A8484:$K8484)=0,"",IF(AND(IFERROR($H8484,0)&gt;0,LEN(TRIM($K8484&amp;""))&gt;0,IFERROR(LOOKUP(2,1/((LISTS!$M$2:$M$13&lt;&gt;"")*ISNUMBER(SEARCH(LISTS!$M$2:$M$13,$I8484))),LISTS!$N$2:$N$13),"NO")="SI"),"SI","NO"))</f>
        <v/>
      </c>
      <c r="M8484" s="9">
        <f>IF(COUNTA($A8484:$K8484)=0,"",IF($K8484&lt;&gt;"",IF(COUNTIF($K$19:$K8484,$K8484)&gt;1,"SI","NO"),IF(COUNTIFS($A$19:$A8484,$A8484,$C$19:$C8484,$C8484,$J$19:$J8484,$J8484,$D$19:$D8484,$D8484)&gt;1,"SI","NO")))</f>
        <v/>
      </c>
      <c r="N8484" s="11">
        <f>IF(COUNTA($A8484:$K8484)=0,"",IF(AND($L8484="SI",$M8484="NO"),IFERROR($H8484,0),0))</f>
        <v/>
      </c>
      <c r="O8484" s="9">
        <f>IF(COUNTA($A8484:$K8484)=0,"",IF($M8484="SI","CUFE o factura duplicada dentro del reporte; no se suma dos veces",IF(IFERROR($H8484,0)&lt;=0,"DIAN reporta valor susceptible 0",IF($L8484="NO",IFERROR(LOOKUP(2,1/((LISTS!$M$2:$M$13&lt;&gt;"")*ISNUMBER(SEARCH(LISTS!$M$2:$M$13,$I8484))),LISTS!$O$2:$O$13),"Medio de pago no elegible o no identificado por DIAN"),"Apta automaticamente por pago electronico y base positiva"))))</f>
        <v/>
      </c>
    </row>
    <row r="8485">
      <c r="A8485" s="9" t="n"/>
      <c r="B8485" s="9" t="n"/>
      <c r="C8485" s="12" t="n"/>
      <c r="D8485" s="11" t="n"/>
      <c r="E8485" s="11" t="n"/>
      <c r="F8485" s="11" t="n"/>
      <c r="G8485" s="11" t="n"/>
      <c r="H8485" s="11" t="n"/>
      <c r="I8485" s="9" t="n"/>
      <c r="J8485" s="9" t="n"/>
      <c r="K8485" s="9" t="n"/>
      <c r="L8485" s="9">
        <f>IF(COUNTA($A8485:$K8485)=0,"",IF(AND(IFERROR($H8485,0)&gt;0,LEN(TRIM($K8485&amp;""))&gt;0,IFERROR(LOOKUP(2,1/((LISTS!$M$2:$M$13&lt;&gt;"")*ISNUMBER(SEARCH(LISTS!$M$2:$M$13,$I8485))),LISTS!$N$2:$N$13),"NO")="SI"),"SI","NO"))</f>
        <v/>
      </c>
      <c r="M8485" s="9">
        <f>IF(COUNTA($A8485:$K8485)=0,"",IF($K8485&lt;&gt;"",IF(COUNTIF($K$19:$K8485,$K8485)&gt;1,"SI","NO"),IF(COUNTIFS($A$19:$A8485,$A8485,$C$19:$C8485,$C8485,$J$19:$J8485,$J8485,$D$19:$D8485,$D8485)&gt;1,"SI","NO")))</f>
        <v/>
      </c>
      <c r="N8485" s="11">
        <f>IF(COUNTA($A8485:$K8485)=0,"",IF(AND($L8485="SI",$M8485="NO"),IFERROR($H8485,0),0))</f>
        <v/>
      </c>
      <c r="O8485" s="9">
        <f>IF(COUNTA($A8485:$K8485)=0,"",IF($M8485="SI","CUFE o factura duplicada dentro del reporte; no se suma dos veces",IF(IFERROR($H8485,0)&lt;=0,"DIAN reporta valor susceptible 0",IF($L8485="NO",IFERROR(LOOKUP(2,1/((LISTS!$M$2:$M$13&lt;&gt;"")*ISNUMBER(SEARCH(LISTS!$M$2:$M$13,$I8485))),LISTS!$O$2:$O$13),"Medio de pago no elegible o no identificado por DIAN"),"Apta automaticamente por pago electronico y base positiva"))))</f>
        <v/>
      </c>
    </row>
    <row r="8486">
      <c r="A8486" s="9" t="n"/>
      <c r="B8486" s="9" t="n"/>
      <c r="C8486" s="12" t="n"/>
      <c r="D8486" s="11" t="n"/>
      <c r="E8486" s="11" t="n"/>
      <c r="F8486" s="11" t="n"/>
      <c r="G8486" s="11" t="n"/>
      <c r="H8486" s="11" t="n"/>
      <c r="I8486" s="9" t="n"/>
      <c r="J8486" s="9" t="n"/>
      <c r="K8486" s="9" t="n"/>
      <c r="L8486" s="9">
        <f>IF(COUNTA($A8486:$K8486)=0,"",IF(AND(IFERROR($H8486,0)&gt;0,LEN(TRIM($K8486&amp;""))&gt;0,IFERROR(LOOKUP(2,1/((LISTS!$M$2:$M$13&lt;&gt;"")*ISNUMBER(SEARCH(LISTS!$M$2:$M$13,$I8486))),LISTS!$N$2:$N$13),"NO")="SI"),"SI","NO"))</f>
        <v/>
      </c>
      <c r="M8486" s="9">
        <f>IF(COUNTA($A8486:$K8486)=0,"",IF($K8486&lt;&gt;"",IF(COUNTIF($K$19:$K8486,$K8486)&gt;1,"SI","NO"),IF(COUNTIFS($A$19:$A8486,$A8486,$C$19:$C8486,$C8486,$J$19:$J8486,$J8486,$D$19:$D8486,$D8486)&gt;1,"SI","NO")))</f>
        <v/>
      </c>
      <c r="N8486" s="11">
        <f>IF(COUNTA($A8486:$K8486)=0,"",IF(AND($L8486="SI",$M8486="NO"),IFERROR($H8486,0),0))</f>
        <v/>
      </c>
      <c r="O8486" s="9">
        <f>IF(COUNTA($A8486:$K8486)=0,"",IF($M8486="SI","CUFE o factura duplicada dentro del reporte; no se suma dos veces",IF(IFERROR($H8486,0)&lt;=0,"DIAN reporta valor susceptible 0",IF($L8486="NO",IFERROR(LOOKUP(2,1/((LISTS!$M$2:$M$13&lt;&gt;"")*ISNUMBER(SEARCH(LISTS!$M$2:$M$13,$I8486))),LISTS!$O$2:$O$13),"Medio de pago no elegible o no identificado por DIAN"),"Apta automaticamente por pago electronico y base positiva"))))</f>
        <v/>
      </c>
    </row>
    <row r="8487">
      <c r="A8487" s="9" t="n"/>
      <c r="B8487" s="9" t="n"/>
      <c r="C8487" s="12" t="n"/>
      <c r="D8487" s="11" t="n"/>
      <c r="E8487" s="11" t="n"/>
      <c r="F8487" s="11" t="n"/>
      <c r="G8487" s="11" t="n"/>
      <c r="H8487" s="11" t="n"/>
      <c r="I8487" s="9" t="n"/>
      <c r="J8487" s="9" t="n"/>
      <c r="K8487" s="9" t="n"/>
      <c r="L8487" s="9">
        <f>IF(COUNTA($A8487:$K8487)=0,"",IF(AND(IFERROR($H8487,0)&gt;0,LEN(TRIM($K8487&amp;""))&gt;0,IFERROR(LOOKUP(2,1/((LISTS!$M$2:$M$13&lt;&gt;"")*ISNUMBER(SEARCH(LISTS!$M$2:$M$13,$I8487))),LISTS!$N$2:$N$13),"NO")="SI"),"SI","NO"))</f>
        <v/>
      </c>
      <c r="M8487" s="9">
        <f>IF(COUNTA($A8487:$K8487)=0,"",IF($K8487&lt;&gt;"",IF(COUNTIF($K$19:$K8487,$K8487)&gt;1,"SI","NO"),IF(COUNTIFS($A$19:$A8487,$A8487,$C$19:$C8487,$C8487,$J$19:$J8487,$J8487,$D$19:$D8487,$D8487)&gt;1,"SI","NO")))</f>
        <v/>
      </c>
      <c r="N8487" s="11">
        <f>IF(COUNTA($A8487:$K8487)=0,"",IF(AND($L8487="SI",$M8487="NO"),IFERROR($H8487,0),0))</f>
        <v/>
      </c>
      <c r="O8487" s="9">
        <f>IF(COUNTA($A8487:$K8487)=0,"",IF($M8487="SI","CUFE o factura duplicada dentro del reporte; no se suma dos veces",IF(IFERROR($H8487,0)&lt;=0,"DIAN reporta valor susceptible 0",IF($L8487="NO",IFERROR(LOOKUP(2,1/((LISTS!$M$2:$M$13&lt;&gt;"")*ISNUMBER(SEARCH(LISTS!$M$2:$M$13,$I8487))),LISTS!$O$2:$O$13),"Medio de pago no elegible o no identificado por DIAN"),"Apta automaticamente por pago electronico y base positiva"))))</f>
        <v/>
      </c>
    </row>
    <row r="8488">
      <c r="A8488" s="9" t="n"/>
      <c r="B8488" s="9" t="n"/>
      <c r="C8488" s="12" t="n"/>
      <c r="D8488" s="11" t="n"/>
      <c r="E8488" s="11" t="n"/>
      <c r="F8488" s="11" t="n"/>
      <c r="G8488" s="11" t="n"/>
      <c r="H8488" s="11" t="n"/>
      <c r="I8488" s="9" t="n"/>
      <c r="J8488" s="9" t="n"/>
      <c r="K8488" s="9" t="n"/>
      <c r="L8488" s="9">
        <f>IF(COUNTA($A8488:$K8488)=0,"",IF(AND(IFERROR($H8488,0)&gt;0,LEN(TRIM($K8488&amp;""))&gt;0,IFERROR(LOOKUP(2,1/((LISTS!$M$2:$M$13&lt;&gt;"")*ISNUMBER(SEARCH(LISTS!$M$2:$M$13,$I8488))),LISTS!$N$2:$N$13),"NO")="SI"),"SI","NO"))</f>
        <v/>
      </c>
      <c r="M8488" s="9">
        <f>IF(COUNTA($A8488:$K8488)=0,"",IF($K8488&lt;&gt;"",IF(COUNTIF($K$19:$K8488,$K8488)&gt;1,"SI","NO"),IF(COUNTIFS($A$19:$A8488,$A8488,$C$19:$C8488,$C8488,$J$19:$J8488,$J8488,$D$19:$D8488,$D8488)&gt;1,"SI","NO")))</f>
        <v/>
      </c>
      <c r="N8488" s="11">
        <f>IF(COUNTA($A8488:$K8488)=0,"",IF(AND($L8488="SI",$M8488="NO"),IFERROR($H8488,0),0))</f>
        <v/>
      </c>
      <c r="O8488" s="9">
        <f>IF(COUNTA($A8488:$K8488)=0,"",IF($M8488="SI","CUFE o factura duplicada dentro del reporte; no se suma dos veces",IF(IFERROR($H8488,0)&lt;=0,"DIAN reporta valor susceptible 0",IF($L8488="NO",IFERROR(LOOKUP(2,1/((LISTS!$M$2:$M$13&lt;&gt;"")*ISNUMBER(SEARCH(LISTS!$M$2:$M$13,$I8488))),LISTS!$O$2:$O$13),"Medio de pago no elegible o no identificado por DIAN"),"Apta automaticamente por pago electronico y base positiva"))))</f>
        <v/>
      </c>
    </row>
    <row r="8489">
      <c r="A8489" s="9" t="n"/>
      <c r="B8489" s="9" t="n"/>
      <c r="C8489" s="12" t="n"/>
      <c r="D8489" s="11" t="n"/>
      <c r="E8489" s="11" t="n"/>
      <c r="F8489" s="11" t="n"/>
      <c r="G8489" s="11" t="n"/>
      <c r="H8489" s="11" t="n"/>
      <c r="I8489" s="9" t="n"/>
      <c r="J8489" s="9" t="n"/>
      <c r="K8489" s="9" t="n"/>
      <c r="L8489" s="9">
        <f>IF(COUNTA($A8489:$K8489)=0,"",IF(AND(IFERROR($H8489,0)&gt;0,LEN(TRIM($K8489&amp;""))&gt;0,IFERROR(LOOKUP(2,1/((LISTS!$M$2:$M$13&lt;&gt;"")*ISNUMBER(SEARCH(LISTS!$M$2:$M$13,$I8489))),LISTS!$N$2:$N$13),"NO")="SI"),"SI","NO"))</f>
        <v/>
      </c>
      <c r="M8489" s="9">
        <f>IF(COUNTA($A8489:$K8489)=0,"",IF($K8489&lt;&gt;"",IF(COUNTIF($K$19:$K8489,$K8489)&gt;1,"SI","NO"),IF(COUNTIFS($A$19:$A8489,$A8489,$C$19:$C8489,$C8489,$J$19:$J8489,$J8489,$D$19:$D8489,$D8489)&gt;1,"SI","NO")))</f>
        <v/>
      </c>
      <c r="N8489" s="11">
        <f>IF(COUNTA($A8489:$K8489)=0,"",IF(AND($L8489="SI",$M8489="NO"),IFERROR($H8489,0),0))</f>
        <v/>
      </c>
      <c r="O8489" s="9">
        <f>IF(COUNTA($A8489:$K8489)=0,"",IF($M8489="SI","CUFE o factura duplicada dentro del reporte; no se suma dos veces",IF(IFERROR($H8489,0)&lt;=0,"DIAN reporta valor susceptible 0",IF($L8489="NO",IFERROR(LOOKUP(2,1/((LISTS!$M$2:$M$13&lt;&gt;"")*ISNUMBER(SEARCH(LISTS!$M$2:$M$13,$I8489))),LISTS!$O$2:$O$13),"Medio de pago no elegible o no identificado por DIAN"),"Apta automaticamente por pago electronico y base positiva"))))</f>
        <v/>
      </c>
    </row>
    <row r="8490">
      <c r="A8490" s="9" t="n"/>
      <c r="B8490" s="9" t="n"/>
      <c r="C8490" s="12" t="n"/>
      <c r="D8490" s="11" t="n"/>
      <c r="E8490" s="11" t="n"/>
      <c r="F8490" s="11" t="n"/>
      <c r="G8490" s="11" t="n"/>
      <c r="H8490" s="11" t="n"/>
      <c r="I8490" s="9" t="n"/>
      <c r="J8490" s="9" t="n"/>
      <c r="K8490" s="9" t="n"/>
      <c r="L8490" s="9">
        <f>IF(COUNTA($A8490:$K8490)=0,"",IF(AND(IFERROR($H8490,0)&gt;0,LEN(TRIM($K8490&amp;""))&gt;0,IFERROR(LOOKUP(2,1/((LISTS!$M$2:$M$13&lt;&gt;"")*ISNUMBER(SEARCH(LISTS!$M$2:$M$13,$I8490))),LISTS!$N$2:$N$13),"NO")="SI"),"SI","NO"))</f>
        <v/>
      </c>
      <c r="M8490" s="9">
        <f>IF(COUNTA($A8490:$K8490)=0,"",IF($K8490&lt;&gt;"",IF(COUNTIF($K$19:$K8490,$K8490)&gt;1,"SI","NO"),IF(COUNTIFS($A$19:$A8490,$A8490,$C$19:$C8490,$C8490,$J$19:$J8490,$J8490,$D$19:$D8490,$D8490)&gt;1,"SI","NO")))</f>
        <v/>
      </c>
      <c r="N8490" s="11">
        <f>IF(COUNTA($A8490:$K8490)=0,"",IF(AND($L8490="SI",$M8490="NO"),IFERROR($H8490,0),0))</f>
        <v/>
      </c>
      <c r="O8490" s="9">
        <f>IF(COUNTA($A8490:$K8490)=0,"",IF($M8490="SI","CUFE o factura duplicada dentro del reporte; no se suma dos veces",IF(IFERROR($H8490,0)&lt;=0,"DIAN reporta valor susceptible 0",IF($L8490="NO",IFERROR(LOOKUP(2,1/((LISTS!$M$2:$M$13&lt;&gt;"")*ISNUMBER(SEARCH(LISTS!$M$2:$M$13,$I8490))),LISTS!$O$2:$O$13),"Medio de pago no elegible o no identificado por DIAN"),"Apta automaticamente por pago electronico y base positiva"))))</f>
        <v/>
      </c>
    </row>
    <row r="8491">
      <c r="A8491" s="9" t="n"/>
      <c r="B8491" s="9" t="n"/>
      <c r="C8491" s="12" t="n"/>
      <c r="D8491" s="11" t="n"/>
      <c r="E8491" s="11" t="n"/>
      <c r="F8491" s="11" t="n"/>
      <c r="G8491" s="11" t="n"/>
      <c r="H8491" s="11" t="n"/>
      <c r="I8491" s="9" t="n"/>
      <c r="J8491" s="9" t="n"/>
      <c r="K8491" s="9" t="n"/>
      <c r="L8491" s="9">
        <f>IF(COUNTA($A8491:$K8491)=0,"",IF(AND(IFERROR($H8491,0)&gt;0,LEN(TRIM($K8491&amp;""))&gt;0,IFERROR(LOOKUP(2,1/((LISTS!$M$2:$M$13&lt;&gt;"")*ISNUMBER(SEARCH(LISTS!$M$2:$M$13,$I8491))),LISTS!$N$2:$N$13),"NO")="SI"),"SI","NO"))</f>
        <v/>
      </c>
      <c r="M8491" s="9">
        <f>IF(COUNTA($A8491:$K8491)=0,"",IF($K8491&lt;&gt;"",IF(COUNTIF($K$19:$K8491,$K8491)&gt;1,"SI","NO"),IF(COUNTIFS($A$19:$A8491,$A8491,$C$19:$C8491,$C8491,$J$19:$J8491,$J8491,$D$19:$D8491,$D8491)&gt;1,"SI","NO")))</f>
        <v/>
      </c>
      <c r="N8491" s="11">
        <f>IF(COUNTA($A8491:$K8491)=0,"",IF(AND($L8491="SI",$M8491="NO"),IFERROR($H8491,0),0))</f>
        <v/>
      </c>
      <c r="O8491" s="9">
        <f>IF(COUNTA($A8491:$K8491)=0,"",IF($M8491="SI","CUFE o factura duplicada dentro del reporte; no se suma dos veces",IF(IFERROR($H8491,0)&lt;=0,"DIAN reporta valor susceptible 0",IF($L8491="NO",IFERROR(LOOKUP(2,1/((LISTS!$M$2:$M$13&lt;&gt;"")*ISNUMBER(SEARCH(LISTS!$M$2:$M$13,$I8491))),LISTS!$O$2:$O$13),"Medio de pago no elegible o no identificado por DIAN"),"Apta automaticamente por pago electronico y base positiva"))))</f>
        <v/>
      </c>
    </row>
    <row r="8492">
      <c r="A8492" s="9" t="n"/>
      <c r="B8492" s="9" t="n"/>
      <c r="C8492" s="12" t="n"/>
      <c r="D8492" s="11" t="n"/>
      <c r="E8492" s="11" t="n"/>
      <c r="F8492" s="11" t="n"/>
      <c r="G8492" s="11" t="n"/>
      <c r="H8492" s="11" t="n"/>
      <c r="I8492" s="9" t="n"/>
      <c r="J8492" s="9" t="n"/>
      <c r="K8492" s="9" t="n"/>
      <c r="L8492" s="9">
        <f>IF(COUNTA($A8492:$K8492)=0,"",IF(AND(IFERROR($H8492,0)&gt;0,LEN(TRIM($K8492&amp;""))&gt;0,IFERROR(LOOKUP(2,1/((LISTS!$M$2:$M$13&lt;&gt;"")*ISNUMBER(SEARCH(LISTS!$M$2:$M$13,$I8492))),LISTS!$N$2:$N$13),"NO")="SI"),"SI","NO"))</f>
        <v/>
      </c>
      <c r="M8492" s="9">
        <f>IF(COUNTA($A8492:$K8492)=0,"",IF($K8492&lt;&gt;"",IF(COUNTIF($K$19:$K8492,$K8492)&gt;1,"SI","NO"),IF(COUNTIFS($A$19:$A8492,$A8492,$C$19:$C8492,$C8492,$J$19:$J8492,$J8492,$D$19:$D8492,$D8492)&gt;1,"SI","NO")))</f>
        <v/>
      </c>
      <c r="N8492" s="11">
        <f>IF(COUNTA($A8492:$K8492)=0,"",IF(AND($L8492="SI",$M8492="NO"),IFERROR($H8492,0),0))</f>
        <v/>
      </c>
      <c r="O8492" s="9">
        <f>IF(COUNTA($A8492:$K8492)=0,"",IF($M8492="SI","CUFE o factura duplicada dentro del reporte; no se suma dos veces",IF(IFERROR($H8492,0)&lt;=0,"DIAN reporta valor susceptible 0",IF($L8492="NO",IFERROR(LOOKUP(2,1/((LISTS!$M$2:$M$13&lt;&gt;"")*ISNUMBER(SEARCH(LISTS!$M$2:$M$13,$I8492))),LISTS!$O$2:$O$13),"Medio de pago no elegible o no identificado por DIAN"),"Apta automaticamente por pago electronico y base positiva"))))</f>
        <v/>
      </c>
    </row>
    <row r="8493">
      <c r="A8493" s="9" t="n"/>
      <c r="B8493" s="9" t="n"/>
      <c r="C8493" s="12" t="n"/>
      <c r="D8493" s="11" t="n"/>
      <c r="E8493" s="11" t="n"/>
      <c r="F8493" s="11" t="n"/>
      <c r="G8493" s="11" t="n"/>
      <c r="H8493" s="11" t="n"/>
      <c r="I8493" s="9" t="n"/>
      <c r="J8493" s="9" t="n"/>
      <c r="K8493" s="9" t="n"/>
      <c r="L8493" s="9">
        <f>IF(COUNTA($A8493:$K8493)=0,"",IF(AND(IFERROR($H8493,0)&gt;0,LEN(TRIM($K8493&amp;""))&gt;0,IFERROR(LOOKUP(2,1/((LISTS!$M$2:$M$13&lt;&gt;"")*ISNUMBER(SEARCH(LISTS!$M$2:$M$13,$I8493))),LISTS!$N$2:$N$13),"NO")="SI"),"SI","NO"))</f>
        <v/>
      </c>
      <c r="M8493" s="9">
        <f>IF(COUNTA($A8493:$K8493)=0,"",IF($K8493&lt;&gt;"",IF(COUNTIF($K$19:$K8493,$K8493)&gt;1,"SI","NO"),IF(COUNTIFS($A$19:$A8493,$A8493,$C$19:$C8493,$C8493,$J$19:$J8493,$J8493,$D$19:$D8493,$D8493)&gt;1,"SI","NO")))</f>
        <v/>
      </c>
      <c r="N8493" s="11">
        <f>IF(COUNTA($A8493:$K8493)=0,"",IF(AND($L8493="SI",$M8493="NO"),IFERROR($H8493,0),0))</f>
        <v/>
      </c>
      <c r="O8493" s="9">
        <f>IF(COUNTA($A8493:$K8493)=0,"",IF($M8493="SI","CUFE o factura duplicada dentro del reporte; no se suma dos veces",IF(IFERROR($H8493,0)&lt;=0,"DIAN reporta valor susceptible 0",IF($L8493="NO",IFERROR(LOOKUP(2,1/((LISTS!$M$2:$M$13&lt;&gt;"")*ISNUMBER(SEARCH(LISTS!$M$2:$M$13,$I8493))),LISTS!$O$2:$O$13),"Medio de pago no elegible o no identificado por DIAN"),"Apta automaticamente por pago electronico y base positiva"))))</f>
        <v/>
      </c>
    </row>
    <row r="8494">
      <c r="A8494" s="9" t="n"/>
      <c r="B8494" s="9" t="n"/>
      <c r="C8494" s="12" t="n"/>
      <c r="D8494" s="11" t="n"/>
      <c r="E8494" s="11" t="n"/>
      <c r="F8494" s="11" t="n"/>
      <c r="G8494" s="11" t="n"/>
      <c r="H8494" s="11" t="n"/>
      <c r="I8494" s="9" t="n"/>
      <c r="J8494" s="9" t="n"/>
      <c r="K8494" s="9" t="n"/>
      <c r="L8494" s="9">
        <f>IF(COUNTA($A8494:$K8494)=0,"",IF(AND(IFERROR($H8494,0)&gt;0,LEN(TRIM($K8494&amp;""))&gt;0,IFERROR(LOOKUP(2,1/((LISTS!$M$2:$M$13&lt;&gt;"")*ISNUMBER(SEARCH(LISTS!$M$2:$M$13,$I8494))),LISTS!$N$2:$N$13),"NO")="SI"),"SI","NO"))</f>
        <v/>
      </c>
      <c r="M8494" s="9">
        <f>IF(COUNTA($A8494:$K8494)=0,"",IF($K8494&lt;&gt;"",IF(COUNTIF($K$19:$K8494,$K8494)&gt;1,"SI","NO"),IF(COUNTIFS($A$19:$A8494,$A8494,$C$19:$C8494,$C8494,$J$19:$J8494,$J8494,$D$19:$D8494,$D8494)&gt;1,"SI","NO")))</f>
        <v/>
      </c>
      <c r="N8494" s="11">
        <f>IF(COUNTA($A8494:$K8494)=0,"",IF(AND($L8494="SI",$M8494="NO"),IFERROR($H8494,0),0))</f>
        <v/>
      </c>
      <c r="O8494" s="9">
        <f>IF(COUNTA($A8494:$K8494)=0,"",IF($M8494="SI","CUFE o factura duplicada dentro del reporte; no se suma dos veces",IF(IFERROR($H8494,0)&lt;=0,"DIAN reporta valor susceptible 0",IF($L8494="NO",IFERROR(LOOKUP(2,1/((LISTS!$M$2:$M$13&lt;&gt;"")*ISNUMBER(SEARCH(LISTS!$M$2:$M$13,$I8494))),LISTS!$O$2:$O$13),"Medio de pago no elegible o no identificado por DIAN"),"Apta automaticamente por pago electronico y base positiva"))))</f>
        <v/>
      </c>
    </row>
    <row r="8495">
      <c r="A8495" s="9" t="n"/>
      <c r="B8495" s="9" t="n"/>
      <c r="C8495" s="12" t="n"/>
      <c r="D8495" s="11" t="n"/>
      <c r="E8495" s="11" t="n"/>
      <c r="F8495" s="11" t="n"/>
      <c r="G8495" s="11" t="n"/>
      <c r="H8495" s="11" t="n"/>
      <c r="I8495" s="9" t="n"/>
      <c r="J8495" s="9" t="n"/>
      <c r="K8495" s="9" t="n"/>
      <c r="L8495" s="9">
        <f>IF(COUNTA($A8495:$K8495)=0,"",IF(AND(IFERROR($H8495,0)&gt;0,LEN(TRIM($K8495&amp;""))&gt;0,IFERROR(LOOKUP(2,1/((LISTS!$M$2:$M$13&lt;&gt;"")*ISNUMBER(SEARCH(LISTS!$M$2:$M$13,$I8495))),LISTS!$N$2:$N$13),"NO")="SI"),"SI","NO"))</f>
        <v/>
      </c>
      <c r="M8495" s="9">
        <f>IF(COUNTA($A8495:$K8495)=0,"",IF($K8495&lt;&gt;"",IF(COUNTIF($K$19:$K8495,$K8495)&gt;1,"SI","NO"),IF(COUNTIFS($A$19:$A8495,$A8495,$C$19:$C8495,$C8495,$J$19:$J8495,$J8495,$D$19:$D8495,$D8495)&gt;1,"SI","NO")))</f>
        <v/>
      </c>
      <c r="N8495" s="11">
        <f>IF(COUNTA($A8495:$K8495)=0,"",IF(AND($L8495="SI",$M8495="NO"),IFERROR($H8495,0),0))</f>
        <v/>
      </c>
      <c r="O8495" s="9">
        <f>IF(COUNTA($A8495:$K8495)=0,"",IF($M8495="SI","CUFE o factura duplicada dentro del reporte; no se suma dos veces",IF(IFERROR($H8495,0)&lt;=0,"DIAN reporta valor susceptible 0",IF($L8495="NO",IFERROR(LOOKUP(2,1/((LISTS!$M$2:$M$13&lt;&gt;"")*ISNUMBER(SEARCH(LISTS!$M$2:$M$13,$I8495))),LISTS!$O$2:$O$13),"Medio de pago no elegible o no identificado por DIAN"),"Apta automaticamente por pago electronico y base positiva"))))</f>
        <v/>
      </c>
    </row>
    <row r="8496">
      <c r="A8496" s="9" t="n"/>
      <c r="B8496" s="9" t="n"/>
      <c r="C8496" s="12" t="n"/>
      <c r="D8496" s="11" t="n"/>
      <c r="E8496" s="11" t="n"/>
      <c r="F8496" s="11" t="n"/>
      <c r="G8496" s="11" t="n"/>
      <c r="H8496" s="11" t="n"/>
      <c r="I8496" s="9" t="n"/>
      <c r="J8496" s="9" t="n"/>
      <c r="K8496" s="9" t="n"/>
      <c r="L8496" s="9">
        <f>IF(COUNTA($A8496:$K8496)=0,"",IF(AND(IFERROR($H8496,0)&gt;0,LEN(TRIM($K8496&amp;""))&gt;0,IFERROR(LOOKUP(2,1/((LISTS!$M$2:$M$13&lt;&gt;"")*ISNUMBER(SEARCH(LISTS!$M$2:$M$13,$I8496))),LISTS!$N$2:$N$13),"NO")="SI"),"SI","NO"))</f>
        <v/>
      </c>
      <c r="M8496" s="9">
        <f>IF(COUNTA($A8496:$K8496)=0,"",IF($K8496&lt;&gt;"",IF(COUNTIF($K$19:$K8496,$K8496)&gt;1,"SI","NO"),IF(COUNTIFS($A$19:$A8496,$A8496,$C$19:$C8496,$C8496,$J$19:$J8496,$J8496,$D$19:$D8496,$D8496)&gt;1,"SI","NO")))</f>
        <v/>
      </c>
      <c r="N8496" s="11">
        <f>IF(COUNTA($A8496:$K8496)=0,"",IF(AND($L8496="SI",$M8496="NO"),IFERROR($H8496,0),0))</f>
        <v/>
      </c>
      <c r="O8496" s="9">
        <f>IF(COUNTA($A8496:$K8496)=0,"",IF($M8496="SI","CUFE o factura duplicada dentro del reporte; no se suma dos veces",IF(IFERROR($H8496,0)&lt;=0,"DIAN reporta valor susceptible 0",IF($L8496="NO",IFERROR(LOOKUP(2,1/((LISTS!$M$2:$M$13&lt;&gt;"")*ISNUMBER(SEARCH(LISTS!$M$2:$M$13,$I8496))),LISTS!$O$2:$O$13),"Medio de pago no elegible o no identificado por DIAN"),"Apta automaticamente por pago electronico y base positiva"))))</f>
        <v/>
      </c>
    </row>
    <row r="8497">
      <c r="A8497" s="9" t="n"/>
      <c r="B8497" s="9" t="n"/>
      <c r="C8497" s="12" t="n"/>
      <c r="D8497" s="11" t="n"/>
      <c r="E8497" s="11" t="n"/>
      <c r="F8497" s="11" t="n"/>
      <c r="G8497" s="11" t="n"/>
      <c r="H8497" s="11" t="n"/>
      <c r="I8497" s="9" t="n"/>
      <c r="J8497" s="9" t="n"/>
      <c r="K8497" s="9" t="n"/>
      <c r="L8497" s="9">
        <f>IF(COUNTA($A8497:$K8497)=0,"",IF(AND(IFERROR($H8497,0)&gt;0,LEN(TRIM($K8497&amp;""))&gt;0,IFERROR(LOOKUP(2,1/((LISTS!$M$2:$M$13&lt;&gt;"")*ISNUMBER(SEARCH(LISTS!$M$2:$M$13,$I8497))),LISTS!$N$2:$N$13),"NO")="SI"),"SI","NO"))</f>
        <v/>
      </c>
      <c r="M8497" s="9">
        <f>IF(COUNTA($A8497:$K8497)=0,"",IF($K8497&lt;&gt;"",IF(COUNTIF($K$19:$K8497,$K8497)&gt;1,"SI","NO"),IF(COUNTIFS($A$19:$A8497,$A8497,$C$19:$C8497,$C8497,$J$19:$J8497,$J8497,$D$19:$D8497,$D8497)&gt;1,"SI","NO")))</f>
        <v/>
      </c>
      <c r="N8497" s="11">
        <f>IF(COUNTA($A8497:$K8497)=0,"",IF(AND($L8497="SI",$M8497="NO"),IFERROR($H8497,0),0))</f>
        <v/>
      </c>
      <c r="O8497" s="9">
        <f>IF(COUNTA($A8497:$K8497)=0,"",IF($M8497="SI","CUFE o factura duplicada dentro del reporte; no se suma dos veces",IF(IFERROR($H8497,0)&lt;=0,"DIAN reporta valor susceptible 0",IF($L8497="NO",IFERROR(LOOKUP(2,1/((LISTS!$M$2:$M$13&lt;&gt;"")*ISNUMBER(SEARCH(LISTS!$M$2:$M$13,$I8497))),LISTS!$O$2:$O$13),"Medio de pago no elegible o no identificado por DIAN"),"Apta automaticamente por pago electronico y base positiva"))))</f>
        <v/>
      </c>
    </row>
    <row r="8498">
      <c r="A8498" s="9" t="n"/>
      <c r="B8498" s="9" t="n"/>
      <c r="C8498" s="12" t="n"/>
      <c r="D8498" s="11" t="n"/>
      <c r="E8498" s="11" t="n"/>
      <c r="F8498" s="11" t="n"/>
      <c r="G8498" s="11" t="n"/>
      <c r="H8498" s="11" t="n"/>
      <c r="I8498" s="9" t="n"/>
      <c r="J8498" s="9" t="n"/>
      <c r="K8498" s="9" t="n"/>
      <c r="L8498" s="9">
        <f>IF(COUNTA($A8498:$K8498)=0,"",IF(AND(IFERROR($H8498,0)&gt;0,LEN(TRIM($K8498&amp;""))&gt;0,IFERROR(LOOKUP(2,1/((LISTS!$M$2:$M$13&lt;&gt;"")*ISNUMBER(SEARCH(LISTS!$M$2:$M$13,$I8498))),LISTS!$N$2:$N$13),"NO")="SI"),"SI","NO"))</f>
        <v/>
      </c>
      <c r="M8498" s="9">
        <f>IF(COUNTA($A8498:$K8498)=0,"",IF($K8498&lt;&gt;"",IF(COUNTIF($K$19:$K8498,$K8498)&gt;1,"SI","NO"),IF(COUNTIFS($A$19:$A8498,$A8498,$C$19:$C8498,$C8498,$J$19:$J8498,$J8498,$D$19:$D8498,$D8498)&gt;1,"SI","NO")))</f>
        <v/>
      </c>
      <c r="N8498" s="11">
        <f>IF(COUNTA($A8498:$K8498)=0,"",IF(AND($L8498="SI",$M8498="NO"),IFERROR($H8498,0),0))</f>
        <v/>
      </c>
      <c r="O8498" s="9">
        <f>IF(COUNTA($A8498:$K8498)=0,"",IF($M8498="SI","CUFE o factura duplicada dentro del reporte; no se suma dos veces",IF(IFERROR($H8498,0)&lt;=0,"DIAN reporta valor susceptible 0",IF($L8498="NO",IFERROR(LOOKUP(2,1/((LISTS!$M$2:$M$13&lt;&gt;"")*ISNUMBER(SEARCH(LISTS!$M$2:$M$13,$I8498))),LISTS!$O$2:$O$13),"Medio de pago no elegible o no identificado por DIAN"),"Apta automaticamente por pago electronico y base positiva"))))</f>
        <v/>
      </c>
    </row>
    <row r="8499">
      <c r="A8499" s="9" t="n"/>
      <c r="B8499" s="9" t="n"/>
      <c r="C8499" s="12" t="n"/>
      <c r="D8499" s="11" t="n"/>
      <c r="E8499" s="11" t="n"/>
      <c r="F8499" s="11" t="n"/>
      <c r="G8499" s="11" t="n"/>
      <c r="H8499" s="11" t="n"/>
      <c r="I8499" s="9" t="n"/>
      <c r="J8499" s="9" t="n"/>
      <c r="K8499" s="9" t="n"/>
      <c r="L8499" s="9">
        <f>IF(COUNTA($A8499:$K8499)=0,"",IF(AND(IFERROR($H8499,0)&gt;0,LEN(TRIM($K8499&amp;""))&gt;0,IFERROR(LOOKUP(2,1/((LISTS!$M$2:$M$13&lt;&gt;"")*ISNUMBER(SEARCH(LISTS!$M$2:$M$13,$I8499))),LISTS!$N$2:$N$13),"NO")="SI"),"SI","NO"))</f>
        <v/>
      </c>
      <c r="M8499" s="9">
        <f>IF(COUNTA($A8499:$K8499)=0,"",IF($K8499&lt;&gt;"",IF(COUNTIF($K$19:$K8499,$K8499)&gt;1,"SI","NO"),IF(COUNTIFS($A$19:$A8499,$A8499,$C$19:$C8499,$C8499,$J$19:$J8499,$J8499,$D$19:$D8499,$D8499)&gt;1,"SI","NO")))</f>
        <v/>
      </c>
      <c r="N8499" s="11">
        <f>IF(COUNTA($A8499:$K8499)=0,"",IF(AND($L8499="SI",$M8499="NO"),IFERROR($H8499,0),0))</f>
        <v/>
      </c>
      <c r="O8499" s="9">
        <f>IF(COUNTA($A8499:$K8499)=0,"",IF($M8499="SI","CUFE o factura duplicada dentro del reporte; no se suma dos veces",IF(IFERROR($H8499,0)&lt;=0,"DIAN reporta valor susceptible 0",IF($L8499="NO",IFERROR(LOOKUP(2,1/((LISTS!$M$2:$M$13&lt;&gt;"")*ISNUMBER(SEARCH(LISTS!$M$2:$M$13,$I8499))),LISTS!$O$2:$O$13),"Medio de pago no elegible o no identificado por DIAN"),"Apta automaticamente por pago electronico y base positiva"))))</f>
        <v/>
      </c>
    </row>
    <row r="8500">
      <c r="A8500" s="9" t="n"/>
      <c r="B8500" s="9" t="n"/>
      <c r="C8500" s="12" t="n"/>
      <c r="D8500" s="11" t="n"/>
      <c r="E8500" s="11" t="n"/>
      <c r="F8500" s="11" t="n"/>
      <c r="G8500" s="11" t="n"/>
      <c r="H8500" s="11" t="n"/>
      <c r="I8500" s="9" t="n"/>
      <c r="J8500" s="9" t="n"/>
      <c r="K8500" s="9" t="n"/>
      <c r="L8500" s="9">
        <f>IF(COUNTA($A8500:$K8500)=0,"",IF(AND(IFERROR($H8500,0)&gt;0,LEN(TRIM($K8500&amp;""))&gt;0,IFERROR(LOOKUP(2,1/((LISTS!$M$2:$M$13&lt;&gt;"")*ISNUMBER(SEARCH(LISTS!$M$2:$M$13,$I8500))),LISTS!$N$2:$N$13),"NO")="SI"),"SI","NO"))</f>
        <v/>
      </c>
      <c r="M8500" s="9">
        <f>IF(COUNTA($A8500:$K8500)=0,"",IF($K8500&lt;&gt;"",IF(COUNTIF($K$19:$K8500,$K8500)&gt;1,"SI","NO"),IF(COUNTIFS($A$19:$A8500,$A8500,$C$19:$C8500,$C8500,$J$19:$J8500,$J8500,$D$19:$D8500,$D8500)&gt;1,"SI","NO")))</f>
        <v/>
      </c>
      <c r="N8500" s="11">
        <f>IF(COUNTA($A8500:$K8500)=0,"",IF(AND($L8500="SI",$M8500="NO"),IFERROR($H8500,0),0))</f>
        <v/>
      </c>
      <c r="O8500" s="9">
        <f>IF(COUNTA($A8500:$K8500)=0,"",IF($M8500="SI","CUFE o factura duplicada dentro del reporte; no se suma dos veces",IF(IFERROR($H8500,0)&lt;=0,"DIAN reporta valor susceptible 0",IF($L8500="NO",IFERROR(LOOKUP(2,1/((LISTS!$M$2:$M$13&lt;&gt;"")*ISNUMBER(SEARCH(LISTS!$M$2:$M$13,$I8500))),LISTS!$O$2:$O$13),"Medio de pago no elegible o no identificado por DIAN"),"Apta automaticamente por pago electronico y base positiva"))))</f>
        <v/>
      </c>
    </row>
    <row r="8501">
      <c r="A8501" s="9" t="n"/>
      <c r="B8501" s="9" t="n"/>
      <c r="C8501" s="12" t="n"/>
      <c r="D8501" s="11" t="n"/>
      <c r="E8501" s="11" t="n"/>
      <c r="F8501" s="11" t="n"/>
      <c r="G8501" s="11" t="n"/>
      <c r="H8501" s="11" t="n"/>
      <c r="I8501" s="9" t="n"/>
      <c r="J8501" s="9" t="n"/>
      <c r="K8501" s="9" t="n"/>
      <c r="L8501" s="9">
        <f>IF(COUNTA($A8501:$K8501)=0,"",IF(AND(IFERROR($H8501,0)&gt;0,LEN(TRIM($K8501&amp;""))&gt;0,IFERROR(LOOKUP(2,1/((LISTS!$M$2:$M$13&lt;&gt;"")*ISNUMBER(SEARCH(LISTS!$M$2:$M$13,$I8501))),LISTS!$N$2:$N$13),"NO")="SI"),"SI","NO"))</f>
        <v/>
      </c>
      <c r="M8501" s="9">
        <f>IF(COUNTA($A8501:$K8501)=0,"",IF($K8501&lt;&gt;"",IF(COUNTIF($K$19:$K8501,$K8501)&gt;1,"SI","NO"),IF(COUNTIFS($A$19:$A8501,$A8501,$C$19:$C8501,$C8501,$J$19:$J8501,$J8501,$D$19:$D8501,$D8501)&gt;1,"SI","NO")))</f>
        <v/>
      </c>
      <c r="N8501" s="11">
        <f>IF(COUNTA($A8501:$K8501)=0,"",IF(AND($L8501="SI",$M8501="NO"),IFERROR($H8501,0),0))</f>
        <v/>
      </c>
      <c r="O8501" s="9">
        <f>IF(COUNTA($A8501:$K8501)=0,"",IF($M8501="SI","CUFE o factura duplicada dentro del reporte; no se suma dos veces",IF(IFERROR($H8501,0)&lt;=0,"DIAN reporta valor susceptible 0",IF($L8501="NO",IFERROR(LOOKUP(2,1/((LISTS!$M$2:$M$13&lt;&gt;"")*ISNUMBER(SEARCH(LISTS!$M$2:$M$13,$I8501))),LISTS!$O$2:$O$13),"Medio de pago no elegible o no identificado por DIAN"),"Apta automaticamente por pago electronico y base positiva"))))</f>
        <v/>
      </c>
    </row>
    <row r="8502">
      <c r="A8502" s="9" t="n"/>
      <c r="B8502" s="9" t="n"/>
      <c r="C8502" s="12" t="n"/>
      <c r="D8502" s="11" t="n"/>
      <c r="E8502" s="11" t="n"/>
      <c r="F8502" s="11" t="n"/>
      <c r="G8502" s="11" t="n"/>
      <c r="H8502" s="11" t="n"/>
      <c r="I8502" s="9" t="n"/>
      <c r="J8502" s="9" t="n"/>
      <c r="K8502" s="9" t="n"/>
      <c r="L8502" s="9">
        <f>IF(COUNTA($A8502:$K8502)=0,"",IF(AND(IFERROR($H8502,0)&gt;0,LEN(TRIM($K8502&amp;""))&gt;0,IFERROR(LOOKUP(2,1/((LISTS!$M$2:$M$13&lt;&gt;"")*ISNUMBER(SEARCH(LISTS!$M$2:$M$13,$I8502))),LISTS!$N$2:$N$13),"NO")="SI"),"SI","NO"))</f>
        <v/>
      </c>
      <c r="M8502" s="9">
        <f>IF(COUNTA($A8502:$K8502)=0,"",IF($K8502&lt;&gt;"",IF(COUNTIF($K$19:$K8502,$K8502)&gt;1,"SI","NO"),IF(COUNTIFS($A$19:$A8502,$A8502,$C$19:$C8502,$C8502,$J$19:$J8502,$J8502,$D$19:$D8502,$D8502)&gt;1,"SI","NO")))</f>
        <v/>
      </c>
      <c r="N8502" s="11">
        <f>IF(COUNTA($A8502:$K8502)=0,"",IF(AND($L8502="SI",$M8502="NO"),IFERROR($H8502,0),0))</f>
        <v/>
      </c>
      <c r="O8502" s="9">
        <f>IF(COUNTA($A8502:$K8502)=0,"",IF($M8502="SI","CUFE o factura duplicada dentro del reporte; no se suma dos veces",IF(IFERROR($H8502,0)&lt;=0,"DIAN reporta valor susceptible 0",IF($L8502="NO",IFERROR(LOOKUP(2,1/((LISTS!$M$2:$M$13&lt;&gt;"")*ISNUMBER(SEARCH(LISTS!$M$2:$M$13,$I8502))),LISTS!$O$2:$O$13),"Medio de pago no elegible o no identificado por DIAN"),"Apta automaticamente por pago electronico y base positiva"))))</f>
        <v/>
      </c>
    </row>
    <row r="8503">
      <c r="A8503" s="9" t="n"/>
      <c r="B8503" s="9" t="n"/>
      <c r="C8503" s="12" t="n"/>
      <c r="D8503" s="11" t="n"/>
      <c r="E8503" s="11" t="n"/>
      <c r="F8503" s="11" t="n"/>
      <c r="G8503" s="11" t="n"/>
      <c r="H8503" s="11" t="n"/>
      <c r="I8503" s="9" t="n"/>
      <c r="J8503" s="9" t="n"/>
      <c r="K8503" s="9" t="n"/>
      <c r="L8503" s="9">
        <f>IF(COUNTA($A8503:$K8503)=0,"",IF(AND(IFERROR($H8503,0)&gt;0,LEN(TRIM($K8503&amp;""))&gt;0,IFERROR(LOOKUP(2,1/((LISTS!$M$2:$M$13&lt;&gt;"")*ISNUMBER(SEARCH(LISTS!$M$2:$M$13,$I8503))),LISTS!$N$2:$N$13),"NO")="SI"),"SI","NO"))</f>
        <v/>
      </c>
      <c r="M8503" s="9">
        <f>IF(COUNTA($A8503:$K8503)=0,"",IF($K8503&lt;&gt;"",IF(COUNTIF($K$19:$K8503,$K8503)&gt;1,"SI","NO"),IF(COUNTIFS($A$19:$A8503,$A8503,$C$19:$C8503,$C8503,$J$19:$J8503,$J8503,$D$19:$D8503,$D8503)&gt;1,"SI","NO")))</f>
        <v/>
      </c>
      <c r="N8503" s="11">
        <f>IF(COUNTA($A8503:$K8503)=0,"",IF(AND($L8503="SI",$M8503="NO"),IFERROR($H8503,0),0))</f>
        <v/>
      </c>
      <c r="O8503" s="9">
        <f>IF(COUNTA($A8503:$K8503)=0,"",IF($M8503="SI","CUFE o factura duplicada dentro del reporte; no se suma dos veces",IF(IFERROR($H8503,0)&lt;=0,"DIAN reporta valor susceptible 0",IF($L8503="NO",IFERROR(LOOKUP(2,1/((LISTS!$M$2:$M$13&lt;&gt;"")*ISNUMBER(SEARCH(LISTS!$M$2:$M$13,$I8503))),LISTS!$O$2:$O$13),"Medio de pago no elegible o no identificado por DIAN"),"Apta automaticamente por pago electronico y base positiva"))))</f>
        <v/>
      </c>
    </row>
    <row r="8504">
      <c r="A8504" s="9" t="n"/>
      <c r="B8504" s="9" t="n"/>
      <c r="C8504" s="12" t="n"/>
      <c r="D8504" s="11" t="n"/>
      <c r="E8504" s="11" t="n"/>
      <c r="F8504" s="11" t="n"/>
      <c r="G8504" s="11" t="n"/>
      <c r="H8504" s="11" t="n"/>
      <c r="I8504" s="9" t="n"/>
      <c r="J8504" s="9" t="n"/>
      <c r="K8504" s="9" t="n"/>
      <c r="L8504" s="9">
        <f>IF(COUNTA($A8504:$K8504)=0,"",IF(AND(IFERROR($H8504,0)&gt;0,LEN(TRIM($K8504&amp;""))&gt;0,IFERROR(LOOKUP(2,1/((LISTS!$M$2:$M$13&lt;&gt;"")*ISNUMBER(SEARCH(LISTS!$M$2:$M$13,$I8504))),LISTS!$N$2:$N$13),"NO")="SI"),"SI","NO"))</f>
        <v/>
      </c>
      <c r="M8504" s="9">
        <f>IF(COUNTA($A8504:$K8504)=0,"",IF($K8504&lt;&gt;"",IF(COUNTIF($K$19:$K8504,$K8504)&gt;1,"SI","NO"),IF(COUNTIFS($A$19:$A8504,$A8504,$C$19:$C8504,$C8504,$J$19:$J8504,$J8504,$D$19:$D8504,$D8504)&gt;1,"SI","NO")))</f>
        <v/>
      </c>
      <c r="N8504" s="11">
        <f>IF(COUNTA($A8504:$K8504)=0,"",IF(AND($L8504="SI",$M8504="NO"),IFERROR($H8504,0),0))</f>
        <v/>
      </c>
      <c r="O8504" s="9">
        <f>IF(COUNTA($A8504:$K8504)=0,"",IF($M8504="SI","CUFE o factura duplicada dentro del reporte; no se suma dos veces",IF(IFERROR($H8504,0)&lt;=0,"DIAN reporta valor susceptible 0",IF($L8504="NO",IFERROR(LOOKUP(2,1/((LISTS!$M$2:$M$13&lt;&gt;"")*ISNUMBER(SEARCH(LISTS!$M$2:$M$13,$I8504))),LISTS!$O$2:$O$13),"Medio de pago no elegible o no identificado por DIAN"),"Apta automaticamente por pago electronico y base positiva"))))</f>
        <v/>
      </c>
    </row>
    <row r="8505">
      <c r="A8505" s="9" t="n"/>
      <c r="B8505" s="9" t="n"/>
      <c r="C8505" s="12" t="n"/>
      <c r="D8505" s="11" t="n"/>
      <c r="E8505" s="11" t="n"/>
      <c r="F8505" s="11" t="n"/>
      <c r="G8505" s="11" t="n"/>
      <c r="H8505" s="11" t="n"/>
      <c r="I8505" s="9" t="n"/>
      <c r="J8505" s="9" t="n"/>
      <c r="K8505" s="9" t="n"/>
      <c r="L8505" s="9">
        <f>IF(COUNTA($A8505:$K8505)=0,"",IF(AND(IFERROR($H8505,0)&gt;0,LEN(TRIM($K8505&amp;""))&gt;0,IFERROR(LOOKUP(2,1/((LISTS!$M$2:$M$13&lt;&gt;"")*ISNUMBER(SEARCH(LISTS!$M$2:$M$13,$I8505))),LISTS!$N$2:$N$13),"NO")="SI"),"SI","NO"))</f>
        <v/>
      </c>
      <c r="M8505" s="9">
        <f>IF(COUNTA($A8505:$K8505)=0,"",IF($K8505&lt;&gt;"",IF(COUNTIF($K$19:$K8505,$K8505)&gt;1,"SI","NO"),IF(COUNTIFS($A$19:$A8505,$A8505,$C$19:$C8505,$C8505,$J$19:$J8505,$J8505,$D$19:$D8505,$D8505)&gt;1,"SI","NO")))</f>
        <v/>
      </c>
      <c r="N8505" s="11">
        <f>IF(COUNTA($A8505:$K8505)=0,"",IF(AND($L8505="SI",$M8505="NO"),IFERROR($H8505,0),0))</f>
        <v/>
      </c>
      <c r="O8505" s="9">
        <f>IF(COUNTA($A8505:$K8505)=0,"",IF($M8505="SI","CUFE o factura duplicada dentro del reporte; no se suma dos veces",IF(IFERROR($H8505,0)&lt;=0,"DIAN reporta valor susceptible 0",IF($L8505="NO",IFERROR(LOOKUP(2,1/((LISTS!$M$2:$M$13&lt;&gt;"")*ISNUMBER(SEARCH(LISTS!$M$2:$M$13,$I8505))),LISTS!$O$2:$O$13),"Medio de pago no elegible o no identificado por DIAN"),"Apta automaticamente por pago electronico y base positiva"))))</f>
        <v/>
      </c>
    </row>
    <row r="8506">
      <c r="A8506" s="9" t="n"/>
      <c r="B8506" s="9" t="n"/>
      <c r="C8506" s="12" t="n"/>
      <c r="D8506" s="11" t="n"/>
      <c r="E8506" s="11" t="n"/>
      <c r="F8506" s="11" t="n"/>
      <c r="G8506" s="11" t="n"/>
      <c r="H8506" s="11" t="n"/>
      <c r="I8506" s="9" t="n"/>
      <c r="J8506" s="9" t="n"/>
      <c r="K8506" s="9" t="n"/>
      <c r="L8506" s="9">
        <f>IF(COUNTA($A8506:$K8506)=0,"",IF(AND(IFERROR($H8506,0)&gt;0,LEN(TRIM($K8506&amp;""))&gt;0,IFERROR(LOOKUP(2,1/((LISTS!$M$2:$M$13&lt;&gt;"")*ISNUMBER(SEARCH(LISTS!$M$2:$M$13,$I8506))),LISTS!$N$2:$N$13),"NO")="SI"),"SI","NO"))</f>
        <v/>
      </c>
      <c r="M8506" s="9">
        <f>IF(COUNTA($A8506:$K8506)=0,"",IF($K8506&lt;&gt;"",IF(COUNTIF($K$19:$K8506,$K8506)&gt;1,"SI","NO"),IF(COUNTIFS($A$19:$A8506,$A8506,$C$19:$C8506,$C8506,$J$19:$J8506,$J8506,$D$19:$D8506,$D8506)&gt;1,"SI","NO")))</f>
        <v/>
      </c>
      <c r="N8506" s="11">
        <f>IF(COUNTA($A8506:$K8506)=0,"",IF(AND($L8506="SI",$M8506="NO"),IFERROR($H8506,0),0))</f>
        <v/>
      </c>
      <c r="O8506" s="9">
        <f>IF(COUNTA($A8506:$K8506)=0,"",IF($M8506="SI","CUFE o factura duplicada dentro del reporte; no se suma dos veces",IF(IFERROR($H8506,0)&lt;=0,"DIAN reporta valor susceptible 0",IF($L8506="NO",IFERROR(LOOKUP(2,1/((LISTS!$M$2:$M$13&lt;&gt;"")*ISNUMBER(SEARCH(LISTS!$M$2:$M$13,$I8506))),LISTS!$O$2:$O$13),"Medio de pago no elegible o no identificado por DIAN"),"Apta automaticamente por pago electronico y base positiva"))))</f>
        <v/>
      </c>
    </row>
    <row r="8507">
      <c r="A8507" s="9" t="n"/>
      <c r="B8507" s="9" t="n"/>
      <c r="C8507" s="12" t="n"/>
      <c r="D8507" s="11" t="n"/>
      <c r="E8507" s="11" t="n"/>
      <c r="F8507" s="11" t="n"/>
      <c r="G8507" s="11" t="n"/>
      <c r="H8507" s="11" t="n"/>
      <c r="I8507" s="9" t="n"/>
      <c r="J8507" s="9" t="n"/>
      <c r="K8507" s="9" t="n"/>
      <c r="L8507" s="9">
        <f>IF(COUNTA($A8507:$K8507)=0,"",IF(AND(IFERROR($H8507,0)&gt;0,LEN(TRIM($K8507&amp;""))&gt;0,IFERROR(LOOKUP(2,1/((LISTS!$M$2:$M$13&lt;&gt;"")*ISNUMBER(SEARCH(LISTS!$M$2:$M$13,$I8507))),LISTS!$N$2:$N$13),"NO")="SI"),"SI","NO"))</f>
        <v/>
      </c>
      <c r="M8507" s="9">
        <f>IF(COUNTA($A8507:$K8507)=0,"",IF($K8507&lt;&gt;"",IF(COUNTIF($K$19:$K8507,$K8507)&gt;1,"SI","NO"),IF(COUNTIFS($A$19:$A8507,$A8507,$C$19:$C8507,$C8507,$J$19:$J8507,$J8507,$D$19:$D8507,$D8507)&gt;1,"SI","NO")))</f>
        <v/>
      </c>
      <c r="N8507" s="11">
        <f>IF(COUNTA($A8507:$K8507)=0,"",IF(AND($L8507="SI",$M8507="NO"),IFERROR($H8507,0),0))</f>
        <v/>
      </c>
      <c r="O8507" s="9">
        <f>IF(COUNTA($A8507:$K8507)=0,"",IF($M8507="SI","CUFE o factura duplicada dentro del reporte; no se suma dos veces",IF(IFERROR($H8507,0)&lt;=0,"DIAN reporta valor susceptible 0",IF($L8507="NO",IFERROR(LOOKUP(2,1/((LISTS!$M$2:$M$13&lt;&gt;"")*ISNUMBER(SEARCH(LISTS!$M$2:$M$13,$I8507))),LISTS!$O$2:$O$13),"Medio de pago no elegible o no identificado por DIAN"),"Apta automaticamente por pago electronico y base positiva"))))</f>
        <v/>
      </c>
    </row>
    <row r="8508">
      <c r="A8508" s="9" t="n"/>
      <c r="B8508" s="9" t="n"/>
      <c r="C8508" s="12" t="n"/>
      <c r="D8508" s="11" t="n"/>
      <c r="E8508" s="11" t="n"/>
      <c r="F8508" s="11" t="n"/>
      <c r="G8508" s="11" t="n"/>
      <c r="H8508" s="11" t="n"/>
      <c r="I8508" s="9" t="n"/>
      <c r="J8508" s="9" t="n"/>
      <c r="K8508" s="9" t="n"/>
      <c r="L8508" s="9">
        <f>IF(COUNTA($A8508:$K8508)=0,"",IF(AND(IFERROR($H8508,0)&gt;0,LEN(TRIM($K8508&amp;""))&gt;0,IFERROR(LOOKUP(2,1/((LISTS!$M$2:$M$13&lt;&gt;"")*ISNUMBER(SEARCH(LISTS!$M$2:$M$13,$I8508))),LISTS!$N$2:$N$13),"NO")="SI"),"SI","NO"))</f>
        <v/>
      </c>
      <c r="M8508" s="9">
        <f>IF(COUNTA($A8508:$K8508)=0,"",IF($K8508&lt;&gt;"",IF(COUNTIF($K$19:$K8508,$K8508)&gt;1,"SI","NO"),IF(COUNTIFS($A$19:$A8508,$A8508,$C$19:$C8508,$C8508,$J$19:$J8508,$J8508,$D$19:$D8508,$D8508)&gt;1,"SI","NO")))</f>
        <v/>
      </c>
      <c r="N8508" s="11">
        <f>IF(COUNTA($A8508:$K8508)=0,"",IF(AND($L8508="SI",$M8508="NO"),IFERROR($H8508,0),0))</f>
        <v/>
      </c>
      <c r="O8508" s="9">
        <f>IF(COUNTA($A8508:$K8508)=0,"",IF($M8508="SI","CUFE o factura duplicada dentro del reporte; no se suma dos veces",IF(IFERROR($H8508,0)&lt;=0,"DIAN reporta valor susceptible 0",IF($L8508="NO",IFERROR(LOOKUP(2,1/((LISTS!$M$2:$M$13&lt;&gt;"")*ISNUMBER(SEARCH(LISTS!$M$2:$M$13,$I8508))),LISTS!$O$2:$O$13),"Medio de pago no elegible o no identificado por DIAN"),"Apta automaticamente por pago electronico y base positiva"))))</f>
        <v/>
      </c>
    </row>
    <row r="8509">
      <c r="A8509" s="9" t="n"/>
      <c r="B8509" s="9" t="n"/>
      <c r="C8509" s="12" t="n"/>
      <c r="D8509" s="11" t="n"/>
      <c r="E8509" s="11" t="n"/>
      <c r="F8509" s="11" t="n"/>
      <c r="G8509" s="11" t="n"/>
      <c r="H8509" s="11" t="n"/>
      <c r="I8509" s="9" t="n"/>
      <c r="J8509" s="9" t="n"/>
      <c r="K8509" s="9" t="n"/>
      <c r="L8509" s="9">
        <f>IF(COUNTA($A8509:$K8509)=0,"",IF(AND(IFERROR($H8509,0)&gt;0,LEN(TRIM($K8509&amp;""))&gt;0,IFERROR(LOOKUP(2,1/((LISTS!$M$2:$M$13&lt;&gt;"")*ISNUMBER(SEARCH(LISTS!$M$2:$M$13,$I8509))),LISTS!$N$2:$N$13),"NO")="SI"),"SI","NO"))</f>
        <v/>
      </c>
      <c r="M8509" s="9">
        <f>IF(COUNTA($A8509:$K8509)=0,"",IF($K8509&lt;&gt;"",IF(COUNTIF($K$19:$K8509,$K8509)&gt;1,"SI","NO"),IF(COUNTIFS($A$19:$A8509,$A8509,$C$19:$C8509,$C8509,$J$19:$J8509,$J8509,$D$19:$D8509,$D8509)&gt;1,"SI","NO")))</f>
        <v/>
      </c>
      <c r="N8509" s="11">
        <f>IF(COUNTA($A8509:$K8509)=0,"",IF(AND($L8509="SI",$M8509="NO"),IFERROR($H8509,0),0))</f>
        <v/>
      </c>
      <c r="O8509" s="9">
        <f>IF(COUNTA($A8509:$K8509)=0,"",IF($M8509="SI","CUFE o factura duplicada dentro del reporte; no se suma dos veces",IF(IFERROR($H8509,0)&lt;=0,"DIAN reporta valor susceptible 0",IF($L8509="NO",IFERROR(LOOKUP(2,1/((LISTS!$M$2:$M$13&lt;&gt;"")*ISNUMBER(SEARCH(LISTS!$M$2:$M$13,$I8509))),LISTS!$O$2:$O$13),"Medio de pago no elegible o no identificado por DIAN"),"Apta automaticamente por pago electronico y base positiva"))))</f>
        <v/>
      </c>
    </row>
    <row r="8510">
      <c r="A8510" s="9" t="n"/>
      <c r="B8510" s="9" t="n"/>
      <c r="C8510" s="12" t="n"/>
      <c r="D8510" s="11" t="n"/>
      <c r="E8510" s="11" t="n"/>
      <c r="F8510" s="11" t="n"/>
      <c r="G8510" s="11" t="n"/>
      <c r="H8510" s="11" t="n"/>
      <c r="I8510" s="9" t="n"/>
      <c r="J8510" s="9" t="n"/>
      <c r="K8510" s="9" t="n"/>
      <c r="L8510" s="9">
        <f>IF(COUNTA($A8510:$K8510)=0,"",IF(AND(IFERROR($H8510,0)&gt;0,LEN(TRIM($K8510&amp;""))&gt;0,IFERROR(LOOKUP(2,1/((LISTS!$M$2:$M$13&lt;&gt;"")*ISNUMBER(SEARCH(LISTS!$M$2:$M$13,$I8510))),LISTS!$N$2:$N$13),"NO")="SI"),"SI","NO"))</f>
        <v/>
      </c>
      <c r="M8510" s="9">
        <f>IF(COUNTA($A8510:$K8510)=0,"",IF($K8510&lt;&gt;"",IF(COUNTIF($K$19:$K8510,$K8510)&gt;1,"SI","NO"),IF(COUNTIFS($A$19:$A8510,$A8510,$C$19:$C8510,$C8510,$J$19:$J8510,$J8510,$D$19:$D8510,$D8510)&gt;1,"SI","NO")))</f>
        <v/>
      </c>
      <c r="N8510" s="11">
        <f>IF(COUNTA($A8510:$K8510)=0,"",IF(AND($L8510="SI",$M8510="NO"),IFERROR($H8510,0),0))</f>
        <v/>
      </c>
      <c r="O8510" s="9">
        <f>IF(COUNTA($A8510:$K8510)=0,"",IF($M8510="SI","CUFE o factura duplicada dentro del reporte; no se suma dos veces",IF(IFERROR($H8510,0)&lt;=0,"DIAN reporta valor susceptible 0",IF($L8510="NO",IFERROR(LOOKUP(2,1/((LISTS!$M$2:$M$13&lt;&gt;"")*ISNUMBER(SEARCH(LISTS!$M$2:$M$13,$I8510))),LISTS!$O$2:$O$13),"Medio de pago no elegible o no identificado por DIAN"),"Apta automaticamente por pago electronico y base positiva"))))</f>
        <v/>
      </c>
    </row>
    <row r="8511">
      <c r="A8511" s="9" t="n"/>
      <c r="B8511" s="9" t="n"/>
      <c r="C8511" s="12" t="n"/>
      <c r="D8511" s="11" t="n"/>
      <c r="E8511" s="11" t="n"/>
      <c r="F8511" s="11" t="n"/>
      <c r="G8511" s="11" t="n"/>
      <c r="H8511" s="11" t="n"/>
      <c r="I8511" s="9" t="n"/>
      <c r="J8511" s="9" t="n"/>
      <c r="K8511" s="9" t="n"/>
      <c r="L8511" s="9">
        <f>IF(COUNTA($A8511:$K8511)=0,"",IF(AND(IFERROR($H8511,0)&gt;0,LEN(TRIM($K8511&amp;""))&gt;0,IFERROR(LOOKUP(2,1/((LISTS!$M$2:$M$13&lt;&gt;"")*ISNUMBER(SEARCH(LISTS!$M$2:$M$13,$I8511))),LISTS!$N$2:$N$13),"NO")="SI"),"SI","NO"))</f>
        <v/>
      </c>
      <c r="M8511" s="9">
        <f>IF(COUNTA($A8511:$K8511)=0,"",IF($K8511&lt;&gt;"",IF(COUNTIF($K$19:$K8511,$K8511)&gt;1,"SI","NO"),IF(COUNTIFS($A$19:$A8511,$A8511,$C$19:$C8511,$C8511,$J$19:$J8511,$J8511,$D$19:$D8511,$D8511)&gt;1,"SI","NO")))</f>
        <v/>
      </c>
      <c r="N8511" s="11">
        <f>IF(COUNTA($A8511:$K8511)=0,"",IF(AND($L8511="SI",$M8511="NO"),IFERROR($H8511,0),0))</f>
        <v/>
      </c>
      <c r="O8511" s="9">
        <f>IF(COUNTA($A8511:$K8511)=0,"",IF($M8511="SI","CUFE o factura duplicada dentro del reporte; no se suma dos veces",IF(IFERROR($H8511,0)&lt;=0,"DIAN reporta valor susceptible 0",IF($L8511="NO",IFERROR(LOOKUP(2,1/((LISTS!$M$2:$M$13&lt;&gt;"")*ISNUMBER(SEARCH(LISTS!$M$2:$M$13,$I8511))),LISTS!$O$2:$O$13),"Medio de pago no elegible o no identificado por DIAN"),"Apta automaticamente por pago electronico y base positiva"))))</f>
        <v/>
      </c>
    </row>
    <row r="8512">
      <c r="A8512" s="9" t="n"/>
      <c r="B8512" s="9" t="n"/>
      <c r="C8512" s="12" t="n"/>
      <c r="D8512" s="11" t="n"/>
      <c r="E8512" s="11" t="n"/>
      <c r="F8512" s="11" t="n"/>
      <c r="G8512" s="11" t="n"/>
      <c r="H8512" s="11" t="n"/>
      <c r="I8512" s="9" t="n"/>
      <c r="J8512" s="9" t="n"/>
      <c r="K8512" s="9" t="n"/>
      <c r="L8512" s="9">
        <f>IF(COUNTA($A8512:$K8512)=0,"",IF(AND(IFERROR($H8512,0)&gt;0,LEN(TRIM($K8512&amp;""))&gt;0,IFERROR(LOOKUP(2,1/((LISTS!$M$2:$M$13&lt;&gt;"")*ISNUMBER(SEARCH(LISTS!$M$2:$M$13,$I8512))),LISTS!$N$2:$N$13),"NO")="SI"),"SI","NO"))</f>
        <v/>
      </c>
      <c r="M8512" s="9">
        <f>IF(COUNTA($A8512:$K8512)=0,"",IF($K8512&lt;&gt;"",IF(COUNTIF($K$19:$K8512,$K8512)&gt;1,"SI","NO"),IF(COUNTIFS($A$19:$A8512,$A8512,$C$19:$C8512,$C8512,$J$19:$J8512,$J8512,$D$19:$D8512,$D8512)&gt;1,"SI","NO")))</f>
        <v/>
      </c>
      <c r="N8512" s="11">
        <f>IF(COUNTA($A8512:$K8512)=0,"",IF(AND($L8512="SI",$M8512="NO"),IFERROR($H8512,0),0))</f>
        <v/>
      </c>
      <c r="O8512" s="9">
        <f>IF(COUNTA($A8512:$K8512)=0,"",IF($M8512="SI","CUFE o factura duplicada dentro del reporte; no se suma dos veces",IF(IFERROR($H8512,0)&lt;=0,"DIAN reporta valor susceptible 0",IF($L8512="NO",IFERROR(LOOKUP(2,1/((LISTS!$M$2:$M$13&lt;&gt;"")*ISNUMBER(SEARCH(LISTS!$M$2:$M$13,$I8512))),LISTS!$O$2:$O$13),"Medio de pago no elegible o no identificado por DIAN"),"Apta automaticamente por pago electronico y base positiva"))))</f>
        <v/>
      </c>
    </row>
    <row r="8513">
      <c r="A8513" s="9" t="n"/>
      <c r="B8513" s="9" t="n"/>
      <c r="C8513" s="12" t="n"/>
      <c r="D8513" s="11" t="n"/>
      <c r="E8513" s="11" t="n"/>
      <c r="F8513" s="11" t="n"/>
      <c r="G8513" s="11" t="n"/>
      <c r="H8513" s="11" t="n"/>
      <c r="I8513" s="9" t="n"/>
      <c r="J8513" s="9" t="n"/>
      <c r="K8513" s="9" t="n"/>
      <c r="L8513" s="9">
        <f>IF(COUNTA($A8513:$K8513)=0,"",IF(AND(IFERROR($H8513,0)&gt;0,LEN(TRIM($K8513&amp;""))&gt;0,IFERROR(LOOKUP(2,1/((LISTS!$M$2:$M$13&lt;&gt;"")*ISNUMBER(SEARCH(LISTS!$M$2:$M$13,$I8513))),LISTS!$N$2:$N$13),"NO")="SI"),"SI","NO"))</f>
        <v/>
      </c>
      <c r="M8513" s="9">
        <f>IF(COUNTA($A8513:$K8513)=0,"",IF($K8513&lt;&gt;"",IF(COUNTIF($K$19:$K8513,$K8513)&gt;1,"SI","NO"),IF(COUNTIFS($A$19:$A8513,$A8513,$C$19:$C8513,$C8513,$J$19:$J8513,$J8513,$D$19:$D8513,$D8513)&gt;1,"SI","NO")))</f>
        <v/>
      </c>
      <c r="N8513" s="11">
        <f>IF(COUNTA($A8513:$K8513)=0,"",IF(AND($L8513="SI",$M8513="NO"),IFERROR($H8513,0),0))</f>
        <v/>
      </c>
      <c r="O8513" s="9">
        <f>IF(COUNTA($A8513:$K8513)=0,"",IF($M8513="SI","CUFE o factura duplicada dentro del reporte; no se suma dos veces",IF(IFERROR($H8513,0)&lt;=0,"DIAN reporta valor susceptible 0",IF($L8513="NO",IFERROR(LOOKUP(2,1/((LISTS!$M$2:$M$13&lt;&gt;"")*ISNUMBER(SEARCH(LISTS!$M$2:$M$13,$I8513))),LISTS!$O$2:$O$13),"Medio de pago no elegible o no identificado por DIAN"),"Apta automaticamente por pago electronico y base positiva"))))</f>
        <v/>
      </c>
    </row>
    <row r="8514">
      <c r="A8514" s="9" t="n"/>
      <c r="B8514" s="9" t="n"/>
      <c r="C8514" s="12" t="n"/>
      <c r="D8514" s="11" t="n"/>
      <c r="E8514" s="11" t="n"/>
      <c r="F8514" s="11" t="n"/>
      <c r="G8514" s="11" t="n"/>
      <c r="H8514" s="11" t="n"/>
      <c r="I8514" s="9" t="n"/>
      <c r="J8514" s="9" t="n"/>
      <c r="K8514" s="9" t="n"/>
      <c r="L8514" s="9">
        <f>IF(COUNTA($A8514:$K8514)=0,"",IF(AND(IFERROR($H8514,0)&gt;0,LEN(TRIM($K8514&amp;""))&gt;0,IFERROR(LOOKUP(2,1/((LISTS!$M$2:$M$13&lt;&gt;"")*ISNUMBER(SEARCH(LISTS!$M$2:$M$13,$I8514))),LISTS!$N$2:$N$13),"NO")="SI"),"SI","NO"))</f>
        <v/>
      </c>
      <c r="M8514" s="9">
        <f>IF(COUNTA($A8514:$K8514)=0,"",IF($K8514&lt;&gt;"",IF(COUNTIF($K$19:$K8514,$K8514)&gt;1,"SI","NO"),IF(COUNTIFS($A$19:$A8514,$A8514,$C$19:$C8514,$C8514,$J$19:$J8514,$J8514,$D$19:$D8514,$D8514)&gt;1,"SI","NO")))</f>
        <v/>
      </c>
      <c r="N8514" s="11">
        <f>IF(COUNTA($A8514:$K8514)=0,"",IF(AND($L8514="SI",$M8514="NO"),IFERROR($H8514,0),0))</f>
        <v/>
      </c>
      <c r="O8514" s="9">
        <f>IF(COUNTA($A8514:$K8514)=0,"",IF($M8514="SI","CUFE o factura duplicada dentro del reporte; no se suma dos veces",IF(IFERROR($H8514,0)&lt;=0,"DIAN reporta valor susceptible 0",IF($L8514="NO",IFERROR(LOOKUP(2,1/((LISTS!$M$2:$M$13&lt;&gt;"")*ISNUMBER(SEARCH(LISTS!$M$2:$M$13,$I8514))),LISTS!$O$2:$O$13),"Medio de pago no elegible o no identificado por DIAN"),"Apta automaticamente por pago electronico y base positiva"))))</f>
        <v/>
      </c>
    </row>
    <row r="8515">
      <c r="A8515" s="9" t="n"/>
      <c r="B8515" s="9" t="n"/>
      <c r="C8515" s="12" t="n"/>
      <c r="D8515" s="11" t="n"/>
      <c r="E8515" s="11" t="n"/>
      <c r="F8515" s="11" t="n"/>
      <c r="G8515" s="11" t="n"/>
      <c r="H8515" s="11" t="n"/>
      <c r="I8515" s="9" t="n"/>
      <c r="J8515" s="9" t="n"/>
      <c r="K8515" s="9" t="n"/>
      <c r="L8515" s="9">
        <f>IF(COUNTA($A8515:$K8515)=0,"",IF(AND(IFERROR($H8515,0)&gt;0,LEN(TRIM($K8515&amp;""))&gt;0,IFERROR(LOOKUP(2,1/((LISTS!$M$2:$M$13&lt;&gt;"")*ISNUMBER(SEARCH(LISTS!$M$2:$M$13,$I8515))),LISTS!$N$2:$N$13),"NO")="SI"),"SI","NO"))</f>
        <v/>
      </c>
      <c r="M8515" s="9">
        <f>IF(COUNTA($A8515:$K8515)=0,"",IF($K8515&lt;&gt;"",IF(COUNTIF($K$19:$K8515,$K8515)&gt;1,"SI","NO"),IF(COUNTIFS($A$19:$A8515,$A8515,$C$19:$C8515,$C8515,$J$19:$J8515,$J8515,$D$19:$D8515,$D8515)&gt;1,"SI","NO")))</f>
        <v/>
      </c>
      <c r="N8515" s="11">
        <f>IF(COUNTA($A8515:$K8515)=0,"",IF(AND($L8515="SI",$M8515="NO"),IFERROR($H8515,0),0))</f>
        <v/>
      </c>
      <c r="O8515" s="9">
        <f>IF(COUNTA($A8515:$K8515)=0,"",IF($M8515="SI","CUFE o factura duplicada dentro del reporte; no se suma dos veces",IF(IFERROR($H8515,0)&lt;=0,"DIAN reporta valor susceptible 0",IF($L8515="NO",IFERROR(LOOKUP(2,1/((LISTS!$M$2:$M$13&lt;&gt;"")*ISNUMBER(SEARCH(LISTS!$M$2:$M$13,$I8515))),LISTS!$O$2:$O$13),"Medio de pago no elegible o no identificado por DIAN"),"Apta automaticamente por pago electronico y base positiva"))))</f>
        <v/>
      </c>
    </row>
    <row r="8516">
      <c r="A8516" s="9" t="n"/>
      <c r="B8516" s="9" t="n"/>
      <c r="C8516" s="12" t="n"/>
      <c r="D8516" s="11" t="n"/>
      <c r="E8516" s="11" t="n"/>
      <c r="F8516" s="11" t="n"/>
      <c r="G8516" s="11" t="n"/>
      <c r="H8516" s="11" t="n"/>
      <c r="I8516" s="9" t="n"/>
      <c r="J8516" s="9" t="n"/>
      <c r="K8516" s="9" t="n"/>
      <c r="L8516" s="9">
        <f>IF(COUNTA($A8516:$K8516)=0,"",IF(AND(IFERROR($H8516,0)&gt;0,LEN(TRIM($K8516&amp;""))&gt;0,IFERROR(LOOKUP(2,1/((LISTS!$M$2:$M$13&lt;&gt;"")*ISNUMBER(SEARCH(LISTS!$M$2:$M$13,$I8516))),LISTS!$N$2:$N$13),"NO")="SI"),"SI","NO"))</f>
        <v/>
      </c>
      <c r="M8516" s="9">
        <f>IF(COUNTA($A8516:$K8516)=0,"",IF($K8516&lt;&gt;"",IF(COUNTIF($K$19:$K8516,$K8516)&gt;1,"SI","NO"),IF(COUNTIFS($A$19:$A8516,$A8516,$C$19:$C8516,$C8516,$J$19:$J8516,$J8516,$D$19:$D8516,$D8516)&gt;1,"SI","NO")))</f>
        <v/>
      </c>
      <c r="N8516" s="11">
        <f>IF(COUNTA($A8516:$K8516)=0,"",IF(AND($L8516="SI",$M8516="NO"),IFERROR($H8516,0),0))</f>
        <v/>
      </c>
      <c r="O8516" s="9">
        <f>IF(COUNTA($A8516:$K8516)=0,"",IF($M8516="SI","CUFE o factura duplicada dentro del reporte; no se suma dos veces",IF(IFERROR($H8516,0)&lt;=0,"DIAN reporta valor susceptible 0",IF($L8516="NO",IFERROR(LOOKUP(2,1/((LISTS!$M$2:$M$13&lt;&gt;"")*ISNUMBER(SEARCH(LISTS!$M$2:$M$13,$I8516))),LISTS!$O$2:$O$13),"Medio de pago no elegible o no identificado por DIAN"),"Apta automaticamente por pago electronico y base positiva"))))</f>
        <v/>
      </c>
    </row>
    <row r="8517">
      <c r="A8517" s="9" t="n"/>
      <c r="B8517" s="9" t="n"/>
      <c r="C8517" s="12" t="n"/>
      <c r="D8517" s="11" t="n"/>
      <c r="E8517" s="11" t="n"/>
      <c r="F8517" s="11" t="n"/>
      <c r="G8517" s="11" t="n"/>
      <c r="H8517" s="11" t="n"/>
      <c r="I8517" s="9" t="n"/>
      <c r="J8517" s="9" t="n"/>
      <c r="K8517" s="9" t="n"/>
      <c r="L8517" s="9">
        <f>IF(COUNTA($A8517:$K8517)=0,"",IF(AND(IFERROR($H8517,0)&gt;0,LEN(TRIM($K8517&amp;""))&gt;0,IFERROR(LOOKUP(2,1/((LISTS!$M$2:$M$13&lt;&gt;"")*ISNUMBER(SEARCH(LISTS!$M$2:$M$13,$I8517))),LISTS!$N$2:$N$13),"NO")="SI"),"SI","NO"))</f>
        <v/>
      </c>
      <c r="M8517" s="9">
        <f>IF(COUNTA($A8517:$K8517)=0,"",IF($K8517&lt;&gt;"",IF(COUNTIF($K$19:$K8517,$K8517)&gt;1,"SI","NO"),IF(COUNTIFS($A$19:$A8517,$A8517,$C$19:$C8517,$C8517,$J$19:$J8517,$J8517,$D$19:$D8517,$D8517)&gt;1,"SI","NO")))</f>
        <v/>
      </c>
      <c r="N8517" s="11">
        <f>IF(COUNTA($A8517:$K8517)=0,"",IF(AND($L8517="SI",$M8517="NO"),IFERROR($H8517,0),0))</f>
        <v/>
      </c>
      <c r="O8517" s="9">
        <f>IF(COUNTA($A8517:$K8517)=0,"",IF($M8517="SI","CUFE o factura duplicada dentro del reporte; no se suma dos veces",IF(IFERROR($H8517,0)&lt;=0,"DIAN reporta valor susceptible 0",IF($L8517="NO",IFERROR(LOOKUP(2,1/((LISTS!$M$2:$M$13&lt;&gt;"")*ISNUMBER(SEARCH(LISTS!$M$2:$M$13,$I8517))),LISTS!$O$2:$O$13),"Medio de pago no elegible o no identificado por DIAN"),"Apta automaticamente por pago electronico y base positiva"))))</f>
        <v/>
      </c>
    </row>
    <row r="8518">
      <c r="A8518" s="9" t="n"/>
      <c r="B8518" s="9" t="n"/>
      <c r="C8518" s="12" t="n"/>
      <c r="D8518" s="11" t="n"/>
      <c r="E8518" s="11" t="n"/>
      <c r="F8518" s="11" t="n"/>
      <c r="G8518" s="11" t="n"/>
      <c r="H8518" s="11" t="n"/>
      <c r="I8518" s="9" t="n"/>
      <c r="J8518" s="9" t="n"/>
      <c r="K8518" s="9" t="n"/>
      <c r="L8518" s="9">
        <f>IF(COUNTA($A8518:$K8518)=0,"",IF(AND(IFERROR($H8518,0)&gt;0,LEN(TRIM($K8518&amp;""))&gt;0,IFERROR(LOOKUP(2,1/((LISTS!$M$2:$M$13&lt;&gt;"")*ISNUMBER(SEARCH(LISTS!$M$2:$M$13,$I8518))),LISTS!$N$2:$N$13),"NO")="SI"),"SI","NO"))</f>
        <v/>
      </c>
      <c r="M8518" s="9">
        <f>IF(COUNTA($A8518:$K8518)=0,"",IF($K8518&lt;&gt;"",IF(COUNTIF($K$19:$K8518,$K8518)&gt;1,"SI","NO"),IF(COUNTIFS($A$19:$A8518,$A8518,$C$19:$C8518,$C8518,$J$19:$J8518,$J8518,$D$19:$D8518,$D8518)&gt;1,"SI","NO")))</f>
        <v/>
      </c>
      <c r="N8518" s="11">
        <f>IF(COUNTA($A8518:$K8518)=0,"",IF(AND($L8518="SI",$M8518="NO"),IFERROR($H8518,0),0))</f>
        <v/>
      </c>
      <c r="O8518" s="9">
        <f>IF(COUNTA($A8518:$K8518)=0,"",IF($M8518="SI","CUFE o factura duplicada dentro del reporte; no se suma dos veces",IF(IFERROR($H8518,0)&lt;=0,"DIAN reporta valor susceptible 0",IF($L8518="NO",IFERROR(LOOKUP(2,1/((LISTS!$M$2:$M$13&lt;&gt;"")*ISNUMBER(SEARCH(LISTS!$M$2:$M$13,$I8518))),LISTS!$O$2:$O$13),"Medio de pago no elegible o no identificado por DIAN"),"Apta automaticamente por pago electronico y base positiva"))))</f>
        <v/>
      </c>
    </row>
    <row r="8519">
      <c r="A8519" s="9" t="n"/>
      <c r="B8519" s="9" t="n"/>
      <c r="C8519" s="12" t="n"/>
      <c r="D8519" s="11" t="n"/>
      <c r="E8519" s="11" t="n"/>
      <c r="F8519" s="11" t="n"/>
      <c r="G8519" s="11" t="n"/>
      <c r="H8519" s="11" t="n"/>
      <c r="I8519" s="9" t="n"/>
      <c r="J8519" s="9" t="n"/>
      <c r="K8519" s="9" t="n"/>
      <c r="L8519" s="9">
        <f>IF(COUNTA($A8519:$K8519)=0,"",IF(AND(IFERROR($H8519,0)&gt;0,LEN(TRIM($K8519&amp;""))&gt;0,IFERROR(LOOKUP(2,1/((LISTS!$M$2:$M$13&lt;&gt;"")*ISNUMBER(SEARCH(LISTS!$M$2:$M$13,$I8519))),LISTS!$N$2:$N$13),"NO")="SI"),"SI","NO"))</f>
        <v/>
      </c>
      <c r="M8519" s="9">
        <f>IF(COUNTA($A8519:$K8519)=0,"",IF($K8519&lt;&gt;"",IF(COUNTIF($K$19:$K8519,$K8519)&gt;1,"SI","NO"),IF(COUNTIFS($A$19:$A8519,$A8519,$C$19:$C8519,$C8519,$J$19:$J8519,$J8519,$D$19:$D8519,$D8519)&gt;1,"SI","NO")))</f>
        <v/>
      </c>
      <c r="N8519" s="11">
        <f>IF(COUNTA($A8519:$K8519)=0,"",IF(AND($L8519="SI",$M8519="NO"),IFERROR($H8519,0),0))</f>
        <v/>
      </c>
      <c r="O8519" s="9">
        <f>IF(COUNTA($A8519:$K8519)=0,"",IF($M8519="SI","CUFE o factura duplicada dentro del reporte; no se suma dos veces",IF(IFERROR($H8519,0)&lt;=0,"DIAN reporta valor susceptible 0",IF($L8519="NO",IFERROR(LOOKUP(2,1/((LISTS!$M$2:$M$13&lt;&gt;"")*ISNUMBER(SEARCH(LISTS!$M$2:$M$13,$I8519))),LISTS!$O$2:$O$13),"Medio de pago no elegible o no identificado por DIAN"),"Apta automaticamente por pago electronico y base positiva"))))</f>
        <v/>
      </c>
    </row>
    <row r="8520">
      <c r="A8520" s="9" t="n"/>
      <c r="B8520" s="9" t="n"/>
      <c r="C8520" s="12" t="n"/>
      <c r="D8520" s="11" t="n"/>
      <c r="E8520" s="11" t="n"/>
      <c r="F8520" s="11" t="n"/>
      <c r="G8520" s="11" t="n"/>
      <c r="H8520" s="11" t="n"/>
      <c r="I8520" s="9" t="n"/>
      <c r="J8520" s="9" t="n"/>
      <c r="K8520" s="9" t="n"/>
      <c r="L8520" s="9">
        <f>IF(COUNTA($A8520:$K8520)=0,"",IF(AND(IFERROR($H8520,0)&gt;0,LEN(TRIM($K8520&amp;""))&gt;0,IFERROR(LOOKUP(2,1/((LISTS!$M$2:$M$13&lt;&gt;"")*ISNUMBER(SEARCH(LISTS!$M$2:$M$13,$I8520))),LISTS!$N$2:$N$13),"NO")="SI"),"SI","NO"))</f>
        <v/>
      </c>
      <c r="M8520" s="9">
        <f>IF(COUNTA($A8520:$K8520)=0,"",IF($K8520&lt;&gt;"",IF(COUNTIF($K$19:$K8520,$K8520)&gt;1,"SI","NO"),IF(COUNTIFS($A$19:$A8520,$A8520,$C$19:$C8520,$C8520,$J$19:$J8520,$J8520,$D$19:$D8520,$D8520)&gt;1,"SI","NO")))</f>
        <v/>
      </c>
      <c r="N8520" s="11">
        <f>IF(COUNTA($A8520:$K8520)=0,"",IF(AND($L8520="SI",$M8520="NO"),IFERROR($H8520,0),0))</f>
        <v/>
      </c>
      <c r="O8520" s="9">
        <f>IF(COUNTA($A8520:$K8520)=0,"",IF($M8520="SI","CUFE o factura duplicada dentro del reporte; no se suma dos veces",IF(IFERROR($H8520,0)&lt;=0,"DIAN reporta valor susceptible 0",IF($L8520="NO",IFERROR(LOOKUP(2,1/((LISTS!$M$2:$M$13&lt;&gt;"")*ISNUMBER(SEARCH(LISTS!$M$2:$M$13,$I8520))),LISTS!$O$2:$O$13),"Medio de pago no elegible o no identificado por DIAN"),"Apta automaticamente por pago electronico y base positiva"))))</f>
        <v/>
      </c>
    </row>
    <row r="8521">
      <c r="A8521" s="9" t="n"/>
      <c r="B8521" s="9" t="n"/>
      <c r="C8521" s="12" t="n"/>
      <c r="D8521" s="11" t="n"/>
      <c r="E8521" s="11" t="n"/>
      <c r="F8521" s="11" t="n"/>
      <c r="G8521" s="11" t="n"/>
      <c r="H8521" s="11" t="n"/>
      <c r="I8521" s="9" t="n"/>
      <c r="J8521" s="9" t="n"/>
      <c r="K8521" s="9" t="n"/>
      <c r="L8521" s="9">
        <f>IF(COUNTA($A8521:$K8521)=0,"",IF(AND(IFERROR($H8521,0)&gt;0,LEN(TRIM($K8521&amp;""))&gt;0,IFERROR(LOOKUP(2,1/((LISTS!$M$2:$M$13&lt;&gt;"")*ISNUMBER(SEARCH(LISTS!$M$2:$M$13,$I8521))),LISTS!$N$2:$N$13),"NO")="SI"),"SI","NO"))</f>
        <v/>
      </c>
      <c r="M8521" s="9">
        <f>IF(COUNTA($A8521:$K8521)=0,"",IF($K8521&lt;&gt;"",IF(COUNTIF($K$19:$K8521,$K8521)&gt;1,"SI","NO"),IF(COUNTIFS($A$19:$A8521,$A8521,$C$19:$C8521,$C8521,$J$19:$J8521,$J8521,$D$19:$D8521,$D8521)&gt;1,"SI","NO")))</f>
        <v/>
      </c>
      <c r="N8521" s="11">
        <f>IF(COUNTA($A8521:$K8521)=0,"",IF(AND($L8521="SI",$M8521="NO"),IFERROR($H8521,0),0))</f>
        <v/>
      </c>
      <c r="O8521" s="9">
        <f>IF(COUNTA($A8521:$K8521)=0,"",IF($M8521="SI","CUFE o factura duplicada dentro del reporte; no se suma dos veces",IF(IFERROR($H8521,0)&lt;=0,"DIAN reporta valor susceptible 0",IF($L8521="NO",IFERROR(LOOKUP(2,1/((LISTS!$M$2:$M$13&lt;&gt;"")*ISNUMBER(SEARCH(LISTS!$M$2:$M$13,$I8521))),LISTS!$O$2:$O$13),"Medio de pago no elegible o no identificado por DIAN"),"Apta automaticamente por pago electronico y base positiva"))))</f>
        <v/>
      </c>
    </row>
    <row r="8522">
      <c r="A8522" s="9" t="n"/>
      <c r="B8522" s="9" t="n"/>
      <c r="C8522" s="12" t="n"/>
      <c r="D8522" s="11" t="n"/>
      <c r="E8522" s="11" t="n"/>
      <c r="F8522" s="11" t="n"/>
      <c r="G8522" s="11" t="n"/>
      <c r="H8522" s="11" t="n"/>
      <c r="I8522" s="9" t="n"/>
      <c r="J8522" s="9" t="n"/>
      <c r="K8522" s="9" t="n"/>
      <c r="L8522" s="9">
        <f>IF(COUNTA($A8522:$K8522)=0,"",IF(AND(IFERROR($H8522,0)&gt;0,LEN(TRIM($K8522&amp;""))&gt;0,IFERROR(LOOKUP(2,1/((LISTS!$M$2:$M$13&lt;&gt;"")*ISNUMBER(SEARCH(LISTS!$M$2:$M$13,$I8522))),LISTS!$N$2:$N$13),"NO")="SI"),"SI","NO"))</f>
        <v/>
      </c>
      <c r="M8522" s="9">
        <f>IF(COUNTA($A8522:$K8522)=0,"",IF($K8522&lt;&gt;"",IF(COUNTIF($K$19:$K8522,$K8522)&gt;1,"SI","NO"),IF(COUNTIFS($A$19:$A8522,$A8522,$C$19:$C8522,$C8522,$J$19:$J8522,$J8522,$D$19:$D8522,$D8522)&gt;1,"SI","NO")))</f>
        <v/>
      </c>
      <c r="N8522" s="11">
        <f>IF(COUNTA($A8522:$K8522)=0,"",IF(AND($L8522="SI",$M8522="NO"),IFERROR($H8522,0),0))</f>
        <v/>
      </c>
      <c r="O8522" s="9">
        <f>IF(COUNTA($A8522:$K8522)=0,"",IF($M8522="SI","CUFE o factura duplicada dentro del reporte; no se suma dos veces",IF(IFERROR($H8522,0)&lt;=0,"DIAN reporta valor susceptible 0",IF($L8522="NO",IFERROR(LOOKUP(2,1/((LISTS!$M$2:$M$13&lt;&gt;"")*ISNUMBER(SEARCH(LISTS!$M$2:$M$13,$I8522))),LISTS!$O$2:$O$13),"Medio de pago no elegible o no identificado por DIAN"),"Apta automaticamente por pago electronico y base positiva"))))</f>
        <v/>
      </c>
    </row>
    <row r="8523">
      <c r="A8523" s="9" t="n"/>
      <c r="B8523" s="9" t="n"/>
      <c r="C8523" s="12" t="n"/>
      <c r="D8523" s="11" t="n"/>
      <c r="E8523" s="11" t="n"/>
      <c r="F8523" s="11" t="n"/>
      <c r="G8523" s="11" t="n"/>
      <c r="H8523" s="11" t="n"/>
      <c r="I8523" s="9" t="n"/>
      <c r="J8523" s="9" t="n"/>
      <c r="K8523" s="9" t="n"/>
      <c r="L8523" s="9">
        <f>IF(COUNTA($A8523:$K8523)=0,"",IF(AND(IFERROR($H8523,0)&gt;0,LEN(TRIM($K8523&amp;""))&gt;0,IFERROR(LOOKUP(2,1/((LISTS!$M$2:$M$13&lt;&gt;"")*ISNUMBER(SEARCH(LISTS!$M$2:$M$13,$I8523))),LISTS!$N$2:$N$13),"NO")="SI"),"SI","NO"))</f>
        <v/>
      </c>
      <c r="M8523" s="9">
        <f>IF(COUNTA($A8523:$K8523)=0,"",IF($K8523&lt;&gt;"",IF(COUNTIF($K$19:$K8523,$K8523)&gt;1,"SI","NO"),IF(COUNTIFS($A$19:$A8523,$A8523,$C$19:$C8523,$C8523,$J$19:$J8523,$J8523,$D$19:$D8523,$D8523)&gt;1,"SI","NO")))</f>
        <v/>
      </c>
      <c r="N8523" s="11">
        <f>IF(COUNTA($A8523:$K8523)=0,"",IF(AND($L8523="SI",$M8523="NO"),IFERROR($H8523,0),0))</f>
        <v/>
      </c>
      <c r="O8523" s="9">
        <f>IF(COUNTA($A8523:$K8523)=0,"",IF($M8523="SI","CUFE o factura duplicada dentro del reporte; no se suma dos veces",IF(IFERROR($H8523,0)&lt;=0,"DIAN reporta valor susceptible 0",IF($L8523="NO",IFERROR(LOOKUP(2,1/((LISTS!$M$2:$M$13&lt;&gt;"")*ISNUMBER(SEARCH(LISTS!$M$2:$M$13,$I8523))),LISTS!$O$2:$O$13),"Medio de pago no elegible o no identificado por DIAN"),"Apta automaticamente por pago electronico y base positiva"))))</f>
        <v/>
      </c>
    </row>
    <row r="8524">
      <c r="A8524" s="9" t="n"/>
      <c r="B8524" s="9" t="n"/>
      <c r="C8524" s="12" t="n"/>
      <c r="D8524" s="11" t="n"/>
      <c r="E8524" s="11" t="n"/>
      <c r="F8524" s="11" t="n"/>
      <c r="G8524" s="11" t="n"/>
      <c r="H8524" s="11" t="n"/>
      <c r="I8524" s="9" t="n"/>
      <c r="J8524" s="9" t="n"/>
      <c r="K8524" s="9" t="n"/>
      <c r="L8524" s="9">
        <f>IF(COUNTA($A8524:$K8524)=0,"",IF(AND(IFERROR($H8524,0)&gt;0,LEN(TRIM($K8524&amp;""))&gt;0,IFERROR(LOOKUP(2,1/((LISTS!$M$2:$M$13&lt;&gt;"")*ISNUMBER(SEARCH(LISTS!$M$2:$M$13,$I8524))),LISTS!$N$2:$N$13),"NO")="SI"),"SI","NO"))</f>
        <v/>
      </c>
      <c r="M8524" s="9">
        <f>IF(COUNTA($A8524:$K8524)=0,"",IF($K8524&lt;&gt;"",IF(COUNTIF($K$19:$K8524,$K8524)&gt;1,"SI","NO"),IF(COUNTIFS($A$19:$A8524,$A8524,$C$19:$C8524,$C8524,$J$19:$J8524,$J8524,$D$19:$D8524,$D8524)&gt;1,"SI","NO")))</f>
        <v/>
      </c>
      <c r="N8524" s="11">
        <f>IF(COUNTA($A8524:$K8524)=0,"",IF(AND($L8524="SI",$M8524="NO"),IFERROR($H8524,0),0))</f>
        <v/>
      </c>
      <c r="O8524" s="9">
        <f>IF(COUNTA($A8524:$K8524)=0,"",IF($M8524="SI","CUFE o factura duplicada dentro del reporte; no se suma dos veces",IF(IFERROR($H8524,0)&lt;=0,"DIAN reporta valor susceptible 0",IF($L8524="NO",IFERROR(LOOKUP(2,1/((LISTS!$M$2:$M$13&lt;&gt;"")*ISNUMBER(SEARCH(LISTS!$M$2:$M$13,$I8524))),LISTS!$O$2:$O$13),"Medio de pago no elegible o no identificado por DIAN"),"Apta automaticamente por pago electronico y base positiva"))))</f>
        <v/>
      </c>
    </row>
    <row r="8525">
      <c r="A8525" s="9" t="n"/>
      <c r="B8525" s="9" t="n"/>
      <c r="C8525" s="12" t="n"/>
      <c r="D8525" s="11" t="n"/>
      <c r="E8525" s="11" t="n"/>
      <c r="F8525" s="11" t="n"/>
      <c r="G8525" s="11" t="n"/>
      <c r="H8525" s="11" t="n"/>
      <c r="I8525" s="9" t="n"/>
      <c r="J8525" s="9" t="n"/>
      <c r="K8525" s="9" t="n"/>
      <c r="L8525" s="9">
        <f>IF(COUNTA($A8525:$K8525)=0,"",IF(AND(IFERROR($H8525,0)&gt;0,LEN(TRIM($K8525&amp;""))&gt;0,IFERROR(LOOKUP(2,1/((LISTS!$M$2:$M$13&lt;&gt;"")*ISNUMBER(SEARCH(LISTS!$M$2:$M$13,$I8525))),LISTS!$N$2:$N$13),"NO")="SI"),"SI","NO"))</f>
        <v/>
      </c>
      <c r="M8525" s="9">
        <f>IF(COUNTA($A8525:$K8525)=0,"",IF($K8525&lt;&gt;"",IF(COUNTIF($K$19:$K8525,$K8525)&gt;1,"SI","NO"),IF(COUNTIFS($A$19:$A8525,$A8525,$C$19:$C8525,$C8525,$J$19:$J8525,$J8525,$D$19:$D8525,$D8525)&gt;1,"SI","NO")))</f>
        <v/>
      </c>
      <c r="N8525" s="11">
        <f>IF(COUNTA($A8525:$K8525)=0,"",IF(AND($L8525="SI",$M8525="NO"),IFERROR($H8525,0),0))</f>
        <v/>
      </c>
      <c r="O8525" s="9">
        <f>IF(COUNTA($A8525:$K8525)=0,"",IF($M8525="SI","CUFE o factura duplicada dentro del reporte; no se suma dos veces",IF(IFERROR($H8525,0)&lt;=0,"DIAN reporta valor susceptible 0",IF($L8525="NO",IFERROR(LOOKUP(2,1/((LISTS!$M$2:$M$13&lt;&gt;"")*ISNUMBER(SEARCH(LISTS!$M$2:$M$13,$I8525))),LISTS!$O$2:$O$13),"Medio de pago no elegible o no identificado por DIAN"),"Apta automaticamente por pago electronico y base positiva"))))</f>
        <v/>
      </c>
    </row>
    <row r="8526">
      <c r="A8526" s="9" t="n"/>
      <c r="B8526" s="9" t="n"/>
      <c r="C8526" s="12" t="n"/>
      <c r="D8526" s="11" t="n"/>
      <c r="E8526" s="11" t="n"/>
      <c r="F8526" s="11" t="n"/>
      <c r="G8526" s="11" t="n"/>
      <c r="H8526" s="11" t="n"/>
      <c r="I8526" s="9" t="n"/>
      <c r="J8526" s="9" t="n"/>
      <c r="K8526" s="9" t="n"/>
      <c r="L8526" s="9">
        <f>IF(COUNTA($A8526:$K8526)=0,"",IF(AND(IFERROR($H8526,0)&gt;0,LEN(TRIM($K8526&amp;""))&gt;0,IFERROR(LOOKUP(2,1/((LISTS!$M$2:$M$13&lt;&gt;"")*ISNUMBER(SEARCH(LISTS!$M$2:$M$13,$I8526))),LISTS!$N$2:$N$13),"NO")="SI"),"SI","NO"))</f>
        <v/>
      </c>
      <c r="M8526" s="9">
        <f>IF(COUNTA($A8526:$K8526)=0,"",IF($K8526&lt;&gt;"",IF(COUNTIF($K$19:$K8526,$K8526)&gt;1,"SI","NO"),IF(COUNTIFS($A$19:$A8526,$A8526,$C$19:$C8526,$C8526,$J$19:$J8526,$J8526,$D$19:$D8526,$D8526)&gt;1,"SI","NO")))</f>
        <v/>
      </c>
      <c r="N8526" s="11">
        <f>IF(COUNTA($A8526:$K8526)=0,"",IF(AND($L8526="SI",$M8526="NO"),IFERROR($H8526,0),0))</f>
        <v/>
      </c>
      <c r="O8526" s="9">
        <f>IF(COUNTA($A8526:$K8526)=0,"",IF($M8526="SI","CUFE o factura duplicada dentro del reporte; no se suma dos veces",IF(IFERROR($H8526,0)&lt;=0,"DIAN reporta valor susceptible 0",IF($L8526="NO",IFERROR(LOOKUP(2,1/((LISTS!$M$2:$M$13&lt;&gt;"")*ISNUMBER(SEARCH(LISTS!$M$2:$M$13,$I8526))),LISTS!$O$2:$O$13),"Medio de pago no elegible o no identificado por DIAN"),"Apta automaticamente por pago electronico y base positiva"))))</f>
        <v/>
      </c>
    </row>
    <row r="8527">
      <c r="A8527" s="9" t="n"/>
      <c r="B8527" s="9" t="n"/>
      <c r="C8527" s="12" t="n"/>
      <c r="D8527" s="11" t="n"/>
      <c r="E8527" s="11" t="n"/>
      <c r="F8527" s="11" t="n"/>
      <c r="G8527" s="11" t="n"/>
      <c r="H8527" s="11" t="n"/>
      <c r="I8527" s="9" t="n"/>
      <c r="J8527" s="9" t="n"/>
      <c r="K8527" s="9" t="n"/>
      <c r="L8527" s="9">
        <f>IF(COUNTA($A8527:$K8527)=0,"",IF(AND(IFERROR($H8527,0)&gt;0,LEN(TRIM($K8527&amp;""))&gt;0,IFERROR(LOOKUP(2,1/((LISTS!$M$2:$M$13&lt;&gt;"")*ISNUMBER(SEARCH(LISTS!$M$2:$M$13,$I8527))),LISTS!$N$2:$N$13),"NO")="SI"),"SI","NO"))</f>
        <v/>
      </c>
      <c r="M8527" s="9">
        <f>IF(COUNTA($A8527:$K8527)=0,"",IF($K8527&lt;&gt;"",IF(COUNTIF($K$19:$K8527,$K8527)&gt;1,"SI","NO"),IF(COUNTIFS($A$19:$A8527,$A8527,$C$19:$C8527,$C8527,$J$19:$J8527,$J8527,$D$19:$D8527,$D8527)&gt;1,"SI","NO")))</f>
        <v/>
      </c>
      <c r="N8527" s="11">
        <f>IF(COUNTA($A8527:$K8527)=0,"",IF(AND($L8527="SI",$M8527="NO"),IFERROR($H8527,0),0))</f>
        <v/>
      </c>
      <c r="O8527" s="9">
        <f>IF(COUNTA($A8527:$K8527)=0,"",IF($M8527="SI","CUFE o factura duplicada dentro del reporte; no se suma dos veces",IF(IFERROR($H8527,0)&lt;=0,"DIAN reporta valor susceptible 0",IF($L8527="NO",IFERROR(LOOKUP(2,1/((LISTS!$M$2:$M$13&lt;&gt;"")*ISNUMBER(SEARCH(LISTS!$M$2:$M$13,$I8527))),LISTS!$O$2:$O$13),"Medio de pago no elegible o no identificado por DIAN"),"Apta automaticamente por pago electronico y base positiva"))))</f>
        <v/>
      </c>
    </row>
    <row r="8528">
      <c r="A8528" s="9" t="n"/>
      <c r="B8528" s="9" t="n"/>
      <c r="C8528" s="12" t="n"/>
      <c r="D8528" s="11" t="n"/>
      <c r="E8528" s="11" t="n"/>
      <c r="F8528" s="11" t="n"/>
      <c r="G8528" s="11" t="n"/>
      <c r="H8528" s="11" t="n"/>
      <c r="I8528" s="9" t="n"/>
      <c r="J8528" s="9" t="n"/>
      <c r="K8528" s="9" t="n"/>
      <c r="L8528" s="9">
        <f>IF(COUNTA($A8528:$K8528)=0,"",IF(AND(IFERROR($H8528,0)&gt;0,LEN(TRIM($K8528&amp;""))&gt;0,IFERROR(LOOKUP(2,1/((LISTS!$M$2:$M$13&lt;&gt;"")*ISNUMBER(SEARCH(LISTS!$M$2:$M$13,$I8528))),LISTS!$N$2:$N$13),"NO")="SI"),"SI","NO"))</f>
        <v/>
      </c>
      <c r="M8528" s="9">
        <f>IF(COUNTA($A8528:$K8528)=0,"",IF($K8528&lt;&gt;"",IF(COUNTIF($K$19:$K8528,$K8528)&gt;1,"SI","NO"),IF(COUNTIFS($A$19:$A8528,$A8528,$C$19:$C8528,$C8528,$J$19:$J8528,$J8528,$D$19:$D8528,$D8528)&gt;1,"SI","NO")))</f>
        <v/>
      </c>
      <c r="N8528" s="11">
        <f>IF(COUNTA($A8528:$K8528)=0,"",IF(AND($L8528="SI",$M8528="NO"),IFERROR($H8528,0),0))</f>
        <v/>
      </c>
      <c r="O8528" s="9">
        <f>IF(COUNTA($A8528:$K8528)=0,"",IF($M8528="SI","CUFE o factura duplicada dentro del reporte; no se suma dos veces",IF(IFERROR($H8528,0)&lt;=0,"DIAN reporta valor susceptible 0",IF($L8528="NO",IFERROR(LOOKUP(2,1/((LISTS!$M$2:$M$13&lt;&gt;"")*ISNUMBER(SEARCH(LISTS!$M$2:$M$13,$I8528))),LISTS!$O$2:$O$13),"Medio de pago no elegible o no identificado por DIAN"),"Apta automaticamente por pago electronico y base positiva"))))</f>
        <v/>
      </c>
    </row>
    <row r="8529">
      <c r="A8529" s="9" t="n"/>
      <c r="B8529" s="9" t="n"/>
      <c r="C8529" s="12" t="n"/>
      <c r="D8529" s="11" t="n"/>
      <c r="E8529" s="11" t="n"/>
      <c r="F8529" s="11" t="n"/>
      <c r="G8529" s="11" t="n"/>
      <c r="H8529" s="11" t="n"/>
      <c r="I8529" s="9" t="n"/>
      <c r="J8529" s="9" t="n"/>
      <c r="K8529" s="9" t="n"/>
      <c r="L8529" s="9">
        <f>IF(COUNTA($A8529:$K8529)=0,"",IF(AND(IFERROR($H8529,0)&gt;0,LEN(TRIM($K8529&amp;""))&gt;0,IFERROR(LOOKUP(2,1/((LISTS!$M$2:$M$13&lt;&gt;"")*ISNUMBER(SEARCH(LISTS!$M$2:$M$13,$I8529))),LISTS!$N$2:$N$13),"NO")="SI"),"SI","NO"))</f>
        <v/>
      </c>
      <c r="M8529" s="9">
        <f>IF(COUNTA($A8529:$K8529)=0,"",IF($K8529&lt;&gt;"",IF(COUNTIF($K$19:$K8529,$K8529)&gt;1,"SI","NO"),IF(COUNTIFS($A$19:$A8529,$A8529,$C$19:$C8529,$C8529,$J$19:$J8529,$J8529,$D$19:$D8529,$D8529)&gt;1,"SI","NO")))</f>
        <v/>
      </c>
      <c r="N8529" s="11">
        <f>IF(COUNTA($A8529:$K8529)=0,"",IF(AND($L8529="SI",$M8529="NO"),IFERROR($H8529,0),0))</f>
        <v/>
      </c>
      <c r="O8529" s="9">
        <f>IF(COUNTA($A8529:$K8529)=0,"",IF($M8529="SI","CUFE o factura duplicada dentro del reporte; no se suma dos veces",IF(IFERROR($H8529,0)&lt;=0,"DIAN reporta valor susceptible 0",IF($L8529="NO",IFERROR(LOOKUP(2,1/((LISTS!$M$2:$M$13&lt;&gt;"")*ISNUMBER(SEARCH(LISTS!$M$2:$M$13,$I8529))),LISTS!$O$2:$O$13),"Medio de pago no elegible o no identificado por DIAN"),"Apta automaticamente por pago electronico y base positiva"))))</f>
        <v/>
      </c>
    </row>
    <row r="8530">
      <c r="A8530" s="9" t="n"/>
      <c r="B8530" s="9" t="n"/>
      <c r="C8530" s="12" t="n"/>
      <c r="D8530" s="11" t="n"/>
      <c r="E8530" s="11" t="n"/>
      <c r="F8530" s="11" t="n"/>
      <c r="G8530" s="11" t="n"/>
      <c r="H8530" s="11" t="n"/>
      <c r="I8530" s="9" t="n"/>
      <c r="J8530" s="9" t="n"/>
      <c r="K8530" s="9" t="n"/>
      <c r="L8530" s="9">
        <f>IF(COUNTA($A8530:$K8530)=0,"",IF(AND(IFERROR($H8530,0)&gt;0,LEN(TRIM($K8530&amp;""))&gt;0,IFERROR(LOOKUP(2,1/((LISTS!$M$2:$M$13&lt;&gt;"")*ISNUMBER(SEARCH(LISTS!$M$2:$M$13,$I8530))),LISTS!$N$2:$N$13),"NO")="SI"),"SI","NO"))</f>
        <v/>
      </c>
      <c r="M8530" s="9">
        <f>IF(COUNTA($A8530:$K8530)=0,"",IF($K8530&lt;&gt;"",IF(COUNTIF($K$19:$K8530,$K8530)&gt;1,"SI","NO"),IF(COUNTIFS($A$19:$A8530,$A8530,$C$19:$C8530,$C8530,$J$19:$J8530,$J8530,$D$19:$D8530,$D8530)&gt;1,"SI","NO")))</f>
        <v/>
      </c>
      <c r="N8530" s="11">
        <f>IF(COUNTA($A8530:$K8530)=0,"",IF(AND($L8530="SI",$M8530="NO"),IFERROR($H8530,0),0))</f>
        <v/>
      </c>
      <c r="O8530" s="9">
        <f>IF(COUNTA($A8530:$K8530)=0,"",IF($M8530="SI","CUFE o factura duplicada dentro del reporte; no se suma dos veces",IF(IFERROR($H8530,0)&lt;=0,"DIAN reporta valor susceptible 0",IF($L8530="NO",IFERROR(LOOKUP(2,1/((LISTS!$M$2:$M$13&lt;&gt;"")*ISNUMBER(SEARCH(LISTS!$M$2:$M$13,$I8530))),LISTS!$O$2:$O$13),"Medio de pago no elegible o no identificado por DIAN"),"Apta automaticamente por pago electronico y base positiva"))))</f>
        <v/>
      </c>
    </row>
    <row r="8531">
      <c r="A8531" s="9" t="n"/>
      <c r="B8531" s="9" t="n"/>
      <c r="C8531" s="12" t="n"/>
      <c r="D8531" s="11" t="n"/>
      <c r="E8531" s="11" t="n"/>
      <c r="F8531" s="11" t="n"/>
      <c r="G8531" s="11" t="n"/>
      <c r="H8531" s="11" t="n"/>
      <c r="I8531" s="9" t="n"/>
      <c r="J8531" s="9" t="n"/>
      <c r="K8531" s="9" t="n"/>
      <c r="L8531" s="9">
        <f>IF(COUNTA($A8531:$K8531)=0,"",IF(AND(IFERROR($H8531,0)&gt;0,LEN(TRIM($K8531&amp;""))&gt;0,IFERROR(LOOKUP(2,1/((LISTS!$M$2:$M$13&lt;&gt;"")*ISNUMBER(SEARCH(LISTS!$M$2:$M$13,$I8531))),LISTS!$N$2:$N$13),"NO")="SI"),"SI","NO"))</f>
        <v/>
      </c>
      <c r="M8531" s="9">
        <f>IF(COUNTA($A8531:$K8531)=0,"",IF($K8531&lt;&gt;"",IF(COUNTIF($K$19:$K8531,$K8531)&gt;1,"SI","NO"),IF(COUNTIFS($A$19:$A8531,$A8531,$C$19:$C8531,$C8531,$J$19:$J8531,$J8531,$D$19:$D8531,$D8531)&gt;1,"SI","NO")))</f>
        <v/>
      </c>
      <c r="N8531" s="11">
        <f>IF(COUNTA($A8531:$K8531)=0,"",IF(AND($L8531="SI",$M8531="NO"),IFERROR($H8531,0),0))</f>
        <v/>
      </c>
      <c r="O8531" s="9">
        <f>IF(COUNTA($A8531:$K8531)=0,"",IF($M8531="SI","CUFE o factura duplicada dentro del reporte; no se suma dos veces",IF(IFERROR($H8531,0)&lt;=0,"DIAN reporta valor susceptible 0",IF($L8531="NO",IFERROR(LOOKUP(2,1/((LISTS!$M$2:$M$13&lt;&gt;"")*ISNUMBER(SEARCH(LISTS!$M$2:$M$13,$I8531))),LISTS!$O$2:$O$13),"Medio de pago no elegible o no identificado por DIAN"),"Apta automaticamente por pago electronico y base positiva"))))</f>
        <v/>
      </c>
    </row>
    <row r="8532">
      <c r="A8532" s="9" t="n"/>
      <c r="B8532" s="9" t="n"/>
      <c r="C8532" s="12" t="n"/>
      <c r="D8532" s="11" t="n"/>
      <c r="E8532" s="11" t="n"/>
      <c r="F8532" s="11" t="n"/>
      <c r="G8532" s="11" t="n"/>
      <c r="H8532" s="11" t="n"/>
      <c r="I8532" s="9" t="n"/>
      <c r="J8532" s="9" t="n"/>
      <c r="K8532" s="9" t="n"/>
      <c r="L8532" s="9">
        <f>IF(COUNTA($A8532:$K8532)=0,"",IF(AND(IFERROR($H8532,0)&gt;0,LEN(TRIM($K8532&amp;""))&gt;0,IFERROR(LOOKUP(2,1/((LISTS!$M$2:$M$13&lt;&gt;"")*ISNUMBER(SEARCH(LISTS!$M$2:$M$13,$I8532))),LISTS!$N$2:$N$13),"NO")="SI"),"SI","NO"))</f>
        <v/>
      </c>
      <c r="M8532" s="9">
        <f>IF(COUNTA($A8532:$K8532)=0,"",IF($K8532&lt;&gt;"",IF(COUNTIF($K$19:$K8532,$K8532)&gt;1,"SI","NO"),IF(COUNTIFS($A$19:$A8532,$A8532,$C$19:$C8532,$C8532,$J$19:$J8532,$J8532,$D$19:$D8532,$D8532)&gt;1,"SI","NO")))</f>
        <v/>
      </c>
      <c r="N8532" s="11">
        <f>IF(COUNTA($A8532:$K8532)=0,"",IF(AND($L8532="SI",$M8532="NO"),IFERROR($H8532,0),0))</f>
        <v/>
      </c>
      <c r="O8532" s="9">
        <f>IF(COUNTA($A8532:$K8532)=0,"",IF($M8532="SI","CUFE o factura duplicada dentro del reporte; no se suma dos veces",IF(IFERROR($H8532,0)&lt;=0,"DIAN reporta valor susceptible 0",IF($L8532="NO",IFERROR(LOOKUP(2,1/((LISTS!$M$2:$M$13&lt;&gt;"")*ISNUMBER(SEARCH(LISTS!$M$2:$M$13,$I8532))),LISTS!$O$2:$O$13),"Medio de pago no elegible o no identificado por DIAN"),"Apta automaticamente por pago electronico y base positiva"))))</f>
        <v/>
      </c>
    </row>
    <row r="8533">
      <c r="A8533" s="9" t="n"/>
      <c r="B8533" s="9" t="n"/>
      <c r="C8533" s="12" t="n"/>
      <c r="D8533" s="11" t="n"/>
      <c r="E8533" s="11" t="n"/>
      <c r="F8533" s="11" t="n"/>
      <c r="G8533" s="11" t="n"/>
      <c r="H8533" s="11" t="n"/>
      <c r="I8533" s="9" t="n"/>
      <c r="J8533" s="9" t="n"/>
      <c r="K8533" s="9" t="n"/>
      <c r="L8533" s="9">
        <f>IF(COUNTA($A8533:$K8533)=0,"",IF(AND(IFERROR($H8533,0)&gt;0,LEN(TRIM($K8533&amp;""))&gt;0,IFERROR(LOOKUP(2,1/((LISTS!$M$2:$M$13&lt;&gt;"")*ISNUMBER(SEARCH(LISTS!$M$2:$M$13,$I8533))),LISTS!$N$2:$N$13),"NO")="SI"),"SI","NO"))</f>
        <v/>
      </c>
      <c r="M8533" s="9">
        <f>IF(COUNTA($A8533:$K8533)=0,"",IF($K8533&lt;&gt;"",IF(COUNTIF($K$19:$K8533,$K8533)&gt;1,"SI","NO"),IF(COUNTIFS($A$19:$A8533,$A8533,$C$19:$C8533,$C8533,$J$19:$J8533,$J8533,$D$19:$D8533,$D8533)&gt;1,"SI","NO")))</f>
        <v/>
      </c>
      <c r="N8533" s="11">
        <f>IF(COUNTA($A8533:$K8533)=0,"",IF(AND($L8533="SI",$M8533="NO"),IFERROR($H8533,0),0))</f>
        <v/>
      </c>
      <c r="O8533" s="9">
        <f>IF(COUNTA($A8533:$K8533)=0,"",IF($M8533="SI","CUFE o factura duplicada dentro del reporte; no se suma dos veces",IF(IFERROR($H8533,0)&lt;=0,"DIAN reporta valor susceptible 0",IF($L8533="NO",IFERROR(LOOKUP(2,1/((LISTS!$M$2:$M$13&lt;&gt;"")*ISNUMBER(SEARCH(LISTS!$M$2:$M$13,$I8533))),LISTS!$O$2:$O$13),"Medio de pago no elegible o no identificado por DIAN"),"Apta automaticamente por pago electronico y base positiva"))))</f>
        <v/>
      </c>
    </row>
    <row r="8534">
      <c r="A8534" s="9" t="n"/>
      <c r="B8534" s="9" t="n"/>
      <c r="C8534" s="12" t="n"/>
      <c r="D8534" s="11" t="n"/>
      <c r="E8534" s="11" t="n"/>
      <c r="F8534" s="11" t="n"/>
      <c r="G8534" s="11" t="n"/>
      <c r="H8534" s="11" t="n"/>
      <c r="I8534" s="9" t="n"/>
      <c r="J8534" s="9" t="n"/>
      <c r="K8534" s="9" t="n"/>
      <c r="L8534" s="9">
        <f>IF(COUNTA($A8534:$K8534)=0,"",IF(AND(IFERROR($H8534,0)&gt;0,LEN(TRIM($K8534&amp;""))&gt;0,IFERROR(LOOKUP(2,1/((LISTS!$M$2:$M$13&lt;&gt;"")*ISNUMBER(SEARCH(LISTS!$M$2:$M$13,$I8534))),LISTS!$N$2:$N$13),"NO")="SI"),"SI","NO"))</f>
        <v/>
      </c>
      <c r="M8534" s="9">
        <f>IF(COUNTA($A8534:$K8534)=0,"",IF($K8534&lt;&gt;"",IF(COUNTIF($K$19:$K8534,$K8534)&gt;1,"SI","NO"),IF(COUNTIFS($A$19:$A8534,$A8534,$C$19:$C8534,$C8534,$J$19:$J8534,$J8534,$D$19:$D8534,$D8534)&gt;1,"SI","NO")))</f>
        <v/>
      </c>
      <c r="N8534" s="11">
        <f>IF(COUNTA($A8534:$K8534)=0,"",IF(AND($L8534="SI",$M8534="NO"),IFERROR($H8534,0),0))</f>
        <v/>
      </c>
      <c r="O8534" s="9">
        <f>IF(COUNTA($A8534:$K8534)=0,"",IF($M8534="SI","CUFE o factura duplicada dentro del reporte; no se suma dos veces",IF(IFERROR($H8534,0)&lt;=0,"DIAN reporta valor susceptible 0",IF($L8534="NO",IFERROR(LOOKUP(2,1/((LISTS!$M$2:$M$13&lt;&gt;"")*ISNUMBER(SEARCH(LISTS!$M$2:$M$13,$I8534))),LISTS!$O$2:$O$13),"Medio de pago no elegible o no identificado por DIAN"),"Apta automaticamente por pago electronico y base positiva"))))</f>
        <v/>
      </c>
    </row>
    <row r="8535">
      <c r="A8535" s="9" t="n"/>
      <c r="B8535" s="9" t="n"/>
      <c r="C8535" s="12" t="n"/>
      <c r="D8535" s="11" t="n"/>
      <c r="E8535" s="11" t="n"/>
      <c r="F8535" s="11" t="n"/>
      <c r="G8535" s="11" t="n"/>
      <c r="H8535" s="11" t="n"/>
      <c r="I8535" s="9" t="n"/>
      <c r="J8535" s="9" t="n"/>
      <c r="K8535" s="9" t="n"/>
      <c r="L8535" s="9">
        <f>IF(COUNTA($A8535:$K8535)=0,"",IF(AND(IFERROR($H8535,0)&gt;0,LEN(TRIM($K8535&amp;""))&gt;0,IFERROR(LOOKUP(2,1/((LISTS!$M$2:$M$13&lt;&gt;"")*ISNUMBER(SEARCH(LISTS!$M$2:$M$13,$I8535))),LISTS!$N$2:$N$13),"NO")="SI"),"SI","NO"))</f>
        <v/>
      </c>
      <c r="M8535" s="9">
        <f>IF(COUNTA($A8535:$K8535)=0,"",IF($K8535&lt;&gt;"",IF(COUNTIF($K$19:$K8535,$K8535)&gt;1,"SI","NO"),IF(COUNTIFS($A$19:$A8535,$A8535,$C$19:$C8535,$C8535,$J$19:$J8535,$J8535,$D$19:$D8535,$D8535)&gt;1,"SI","NO")))</f>
        <v/>
      </c>
      <c r="N8535" s="11">
        <f>IF(COUNTA($A8535:$K8535)=0,"",IF(AND($L8535="SI",$M8535="NO"),IFERROR($H8535,0),0))</f>
        <v/>
      </c>
      <c r="O8535" s="9">
        <f>IF(COUNTA($A8535:$K8535)=0,"",IF($M8535="SI","CUFE o factura duplicada dentro del reporte; no se suma dos veces",IF(IFERROR($H8535,0)&lt;=0,"DIAN reporta valor susceptible 0",IF($L8535="NO",IFERROR(LOOKUP(2,1/((LISTS!$M$2:$M$13&lt;&gt;"")*ISNUMBER(SEARCH(LISTS!$M$2:$M$13,$I8535))),LISTS!$O$2:$O$13),"Medio de pago no elegible o no identificado por DIAN"),"Apta automaticamente por pago electronico y base positiva"))))</f>
        <v/>
      </c>
    </row>
    <row r="8536">
      <c r="A8536" s="9" t="n"/>
      <c r="B8536" s="9" t="n"/>
      <c r="C8536" s="12" t="n"/>
      <c r="D8536" s="11" t="n"/>
      <c r="E8536" s="11" t="n"/>
      <c r="F8536" s="11" t="n"/>
      <c r="G8536" s="11" t="n"/>
      <c r="H8536" s="11" t="n"/>
      <c r="I8536" s="9" t="n"/>
      <c r="J8536" s="9" t="n"/>
      <c r="K8536" s="9" t="n"/>
      <c r="L8536" s="9">
        <f>IF(COUNTA($A8536:$K8536)=0,"",IF(AND(IFERROR($H8536,0)&gt;0,LEN(TRIM($K8536&amp;""))&gt;0,IFERROR(LOOKUP(2,1/((LISTS!$M$2:$M$13&lt;&gt;"")*ISNUMBER(SEARCH(LISTS!$M$2:$M$13,$I8536))),LISTS!$N$2:$N$13),"NO")="SI"),"SI","NO"))</f>
        <v/>
      </c>
      <c r="M8536" s="9">
        <f>IF(COUNTA($A8536:$K8536)=0,"",IF($K8536&lt;&gt;"",IF(COUNTIF($K$19:$K8536,$K8536)&gt;1,"SI","NO"),IF(COUNTIFS($A$19:$A8536,$A8536,$C$19:$C8536,$C8536,$J$19:$J8536,$J8536,$D$19:$D8536,$D8536)&gt;1,"SI","NO")))</f>
        <v/>
      </c>
      <c r="N8536" s="11">
        <f>IF(COUNTA($A8536:$K8536)=0,"",IF(AND($L8536="SI",$M8536="NO"),IFERROR($H8536,0),0))</f>
        <v/>
      </c>
      <c r="O8536" s="9">
        <f>IF(COUNTA($A8536:$K8536)=0,"",IF($M8536="SI","CUFE o factura duplicada dentro del reporte; no se suma dos veces",IF(IFERROR($H8536,0)&lt;=0,"DIAN reporta valor susceptible 0",IF($L8536="NO",IFERROR(LOOKUP(2,1/((LISTS!$M$2:$M$13&lt;&gt;"")*ISNUMBER(SEARCH(LISTS!$M$2:$M$13,$I8536))),LISTS!$O$2:$O$13),"Medio de pago no elegible o no identificado por DIAN"),"Apta automaticamente por pago electronico y base positiva"))))</f>
        <v/>
      </c>
    </row>
    <row r="8537">
      <c r="A8537" s="9" t="n"/>
      <c r="B8537" s="9" t="n"/>
      <c r="C8537" s="12" t="n"/>
      <c r="D8537" s="11" t="n"/>
      <c r="E8537" s="11" t="n"/>
      <c r="F8537" s="11" t="n"/>
      <c r="G8537" s="11" t="n"/>
      <c r="H8537" s="11" t="n"/>
      <c r="I8537" s="9" t="n"/>
      <c r="J8537" s="9" t="n"/>
      <c r="K8537" s="9" t="n"/>
      <c r="L8537" s="9">
        <f>IF(COUNTA($A8537:$K8537)=0,"",IF(AND(IFERROR($H8537,0)&gt;0,LEN(TRIM($K8537&amp;""))&gt;0,IFERROR(LOOKUP(2,1/((LISTS!$M$2:$M$13&lt;&gt;"")*ISNUMBER(SEARCH(LISTS!$M$2:$M$13,$I8537))),LISTS!$N$2:$N$13),"NO")="SI"),"SI","NO"))</f>
        <v/>
      </c>
      <c r="M8537" s="9">
        <f>IF(COUNTA($A8537:$K8537)=0,"",IF($K8537&lt;&gt;"",IF(COUNTIF($K$19:$K8537,$K8537)&gt;1,"SI","NO"),IF(COUNTIFS($A$19:$A8537,$A8537,$C$19:$C8537,$C8537,$J$19:$J8537,$J8537,$D$19:$D8537,$D8537)&gt;1,"SI","NO")))</f>
        <v/>
      </c>
      <c r="N8537" s="11">
        <f>IF(COUNTA($A8537:$K8537)=0,"",IF(AND($L8537="SI",$M8537="NO"),IFERROR($H8537,0),0))</f>
        <v/>
      </c>
      <c r="O8537" s="9">
        <f>IF(COUNTA($A8537:$K8537)=0,"",IF($M8537="SI","CUFE o factura duplicada dentro del reporte; no se suma dos veces",IF(IFERROR($H8537,0)&lt;=0,"DIAN reporta valor susceptible 0",IF($L8537="NO",IFERROR(LOOKUP(2,1/((LISTS!$M$2:$M$13&lt;&gt;"")*ISNUMBER(SEARCH(LISTS!$M$2:$M$13,$I8537))),LISTS!$O$2:$O$13),"Medio de pago no elegible o no identificado por DIAN"),"Apta automaticamente por pago electronico y base positiva"))))</f>
        <v/>
      </c>
    </row>
    <row r="8538">
      <c r="A8538" s="9" t="n"/>
      <c r="B8538" s="9" t="n"/>
      <c r="C8538" s="12" t="n"/>
      <c r="D8538" s="11" t="n"/>
      <c r="E8538" s="11" t="n"/>
      <c r="F8538" s="11" t="n"/>
      <c r="G8538" s="11" t="n"/>
      <c r="H8538" s="11" t="n"/>
      <c r="I8538" s="9" t="n"/>
      <c r="J8538" s="9" t="n"/>
      <c r="K8538" s="9" t="n"/>
      <c r="L8538" s="9">
        <f>IF(COUNTA($A8538:$K8538)=0,"",IF(AND(IFERROR($H8538,0)&gt;0,LEN(TRIM($K8538&amp;""))&gt;0,IFERROR(LOOKUP(2,1/((LISTS!$M$2:$M$13&lt;&gt;"")*ISNUMBER(SEARCH(LISTS!$M$2:$M$13,$I8538))),LISTS!$N$2:$N$13),"NO")="SI"),"SI","NO"))</f>
        <v/>
      </c>
      <c r="M8538" s="9">
        <f>IF(COUNTA($A8538:$K8538)=0,"",IF($K8538&lt;&gt;"",IF(COUNTIF($K$19:$K8538,$K8538)&gt;1,"SI","NO"),IF(COUNTIFS($A$19:$A8538,$A8538,$C$19:$C8538,$C8538,$J$19:$J8538,$J8538,$D$19:$D8538,$D8538)&gt;1,"SI","NO")))</f>
        <v/>
      </c>
      <c r="N8538" s="11">
        <f>IF(COUNTA($A8538:$K8538)=0,"",IF(AND($L8538="SI",$M8538="NO"),IFERROR($H8538,0),0))</f>
        <v/>
      </c>
      <c r="O8538" s="9">
        <f>IF(COUNTA($A8538:$K8538)=0,"",IF($M8538="SI","CUFE o factura duplicada dentro del reporte; no se suma dos veces",IF(IFERROR($H8538,0)&lt;=0,"DIAN reporta valor susceptible 0",IF($L8538="NO",IFERROR(LOOKUP(2,1/((LISTS!$M$2:$M$13&lt;&gt;"")*ISNUMBER(SEARCH(LISTS!$M$2:$M$13,$I8538))),LISTS!$O$2:$O$13),"Medio de pago no elegible o no identificado por DIAN"),"Apta automaticamente por pago electronico y base positiva"))))</f>
        <v/>
      </c>
    </row>
    <row r="8539">
      <c r="A8539" s="9" t="n"/>
      <c r="B8539" s="9" t="n"/>
      <c r="C8539" s="12" t="n"/>
      <c r="D8539" s="11" t="n"/>
      <c r="E8539" s="11" t="n"/>
      <c r="F8539" s="11" t="n"/>
      <c r="G8539" s="11" t="n"/>
      <c r="H8539" s="11" t="n"/>
      <c r="I8539" s="9" t="n"/>
      <c r="J8539" s="9" t="n"/>
      <c r="K8539" s="9" t="n"/>
      <c r="L8539" s="9">
        <f>IF(COUNTA($A8539:$K8539)=0,"",IF(AND(IFERROR($H8539,0)&gt;0,LEN(TRIM($K8539&amp;""))&gt;0,IFERROR(LOOKUP(2,1/((LISTS!$M$2:$M$13&lt;&gt;"")*ISNUMBER(SEARCH(LISTS!$M$2:$M$13,$I8539))),LISTS!$N$2:$N$13),"NO")="SI"),"SI","NO"))</f>
        <v/>
      </c>
      <c r="M8539" s="9">
        <f>IF(COUNTA($A8539:$K8539)=0,"",IF($K8539&lt;&gt;"",IF(COUNTIF($K$19:$K8539,$K8539)&gt;1,"SI","NO"),IF(COUNTIFS($A$19:$A8539,$A8539,$C$19:$C8539,$C8539,$J$19:$J8539,$J8539,$D$19:$D8539,$D8539)&gt;1,"SI","NO")))</f>
        <v/>
      </c>
      <c r="N8539" s="11">
        <f>IF(COUNTA($A8539:$K8539)=0,"",IF(AND($L8539="SI",$M8539="NO"),IFERROR($H8539,0),0))</f>
        <v/>
      </c>
      <c r="O8539" s="9">
        <f>IF(COUNTA($A8539:$K8539)=0,"",IF($M8539="SI","CUFE o factura duplicada dentro del reporte; no se suma dos veces",IF(IFERROR($H8539,0)&lt;=0,"DIAN reporta valor susceptible 0",IF($L8539="NO",IFERROR(LOOKUP(2,1/((LISTS!$M$2:$M$13&lt;&gt;"")*ISNUMBER(SEARCH(LISTS!$M$2:$M$13,$I8539))),LISTS!$O$2:$O$13),"Medio de pago no elegible o no identificado por DIAN"),"Apta automaticamente por pago electronico y base positiva"))))</f>
        <v/>
      </c>
    </row>
    <row r="8540">
      <c r="A8540" s="9" t="n"/>
      <c r="B8540" s="9" t="n"/>
      <c r="C8540" s="12" t="n"/>
      <c r="D8540" s="11" t="n"/>
      <c r="E8540" s="11" t="n"/>
      <c r="F8540" s="11" t="n"/>
      <c r="G8540" s="11" t="n"/>
      <c r="H8540" s="11" t="n"/>
      <c r="I8540" s="9" t="n"/>
      <c r="J8540" s="9" t="n"/>
      <c r="K8540" s="9" t="n"/>
      <c r="L8540" s="9">
        <f>IF(COUNTA($A8540:$K8540)=0,"",IF(AND(IFERROR($H8540,0)&gt;0,LEN(TRIM($K8540&amp;""))&gt;0,IFERROR(LOOKUP(2,1/((LISTS!$M$2:$M$13&lt;&gt;"")*ISNUMBER(SEARCH(LISTS!$M$2:$M$13,$I8540))),LISTS!$N$2:$N$13),"NO")="SI"),"SI","NO"))</f>
        <v/>
      </c>
      <c r="M8540" s="9">
        <f>IF(COUNTA($A8540:$K8540)=0,"",IF($K8540&lt;&gt;"",IF(COUNTIF($K$19:$K8540,$K8540)&gt;1,"SI","NO"),IF(COUNTIFS($A$19:$A8540,$A8540,$C$19:$C8540,$C8540,$J$19:$J8540,$J8540,$D$19:$D8540,$D8540)&gt;1,"SI","NO")))</f>
        <v/>
      </c>
      <c r="N8540" s="11">
        <f>IF(COUNTA($A8540:$K8540)=0,"",IF(AND($L8540="SI",$M8540="NO"),IFERROR($H8540,0),0))</f>
        <v/>
      </c>
      <c r="O8540" s="9">
        <f>IF(COUNTA($A8540:$K8540)=0,"",IF($M8540="SI","CUFE o factura duplicada dentro del reporte; no se suma dos veces",IF(IFERROR($H8540,0)&lt;=0,"DIAN reporta valor susceptible 0",IF($L8540="NO",IFERROR(LOOKUP(2,1/((LISTS!$M$2:$M$13&lt;&gt;"")*ISNUMBER(SEARCH(LISTS!$M$2:$M$13,$I8540))),LISTS!$O$2:$O$13),"Medio de pago no elegible o no identificado por DIAN"),"Apta automaticamente por pago electronico y base positiva"))))</f>
        <v/>
      </c>
    </row>
    <row r="8541">
      <c r="A8541" s="9" t="n"/>
      <c r="B8541" s="9" t="n"/>
      <c r="C8541" s="12" t="n"/>
      <c r="D8541" s="11" t="n"/>
      <c r="E8541" s="11" t="n"/>
      <c r="F8541" s="11" t="n"/>
      <c r="G8541" s="11" t="n"/>
      <c r="H8541" s="11" t="n"/>
      <c r="I8541" s="9" t="n"/>
      <c r="J8541" s="9" t="n"/>
      <c r="K8541" s="9" t="n"/>
      <c r="L8541" s="9">
        <f>IF(COUNTA($A8541:$K8541)=0,"",IF(AND(IFERROR($H8541,0)&gt;0,LEN(TRIM($K8541&amp;""))&gt;0,IFERROR(LOOKUP(2,1/((LISTS!$M$2:$M$13&lt;&gt;"")*ISNUMBER(SEARCH(LISTS!$M$2:$M$13,$I8541))),LISTS!$N$2:$N$13),"NO")="SI"),"SI","NO"))</f>
        <v/>
      </c>
      <c r="M8541" s="9">
        <f>IF(COUNTA($A8541:$K8541)=0,"",IF($K8541&lt;&gt;"",IF(COUNTIF($K$19:$K8541,$K8541)&gt;1,"SI","NO"),IF(COUNTIFS($A$19:$A8541,$A8541,$C$19:$C8541,$C8541,$J$19:$J8541,$J8541,$D$19:$D8541,$D8541)&gt;1,"SI","NO")))</f>
        <v/>
      </c>
      <c r="N8541" s="11">
        <f>IF(COUNTA($A8541:$K8541)=0,"",IF(AND($L8541="SI",$M8541="NO"),IFERROR($H8541,0),0))</f>
        <v/>
      </c>
      <c r="O8541" s="9">
        <f>IF(COUNTA($A8541:$K8541)=0,"",IF($M8541="SI","CUFE o factura duplicada dentro del reporte; no se suma dos veces",IF(IFERROR($H8541,0)&lt;=0,"DIAN reporta valor susceptible 0",IF($L8541="NO",IFERROR(LOOKUP(2,1/((LISTS!$M$2:$M$13&lt;&gt;"")*ISNUMBER(SEARCH(LISTS!$M$2:$M$13,$I8541))),LISTS!$O$2:$O$13),"Medio de pago no elegible o no identificado por DIAN"),"Apta automaticamente por pago electronico y base positiva"))))</f>
        <v/>
      </c>
    </row>
    <row r="8542">
      <c r="A8542" s="9" t="n"/>
      <c r="B8542" s="9" t="n"/>
      <c r="C8542" s="12" t="n"/>
      <c r="D8542" s="11" t="n"/>
      <c r="E8542" s="11" t="n"/>
      <c r="F8542" s="11" t="n"/>
      <c r="G8542" s="11" t="n"/>
      <c r="H8542" s="11" t="n"/>
      <c r="I8542" s="9" t="n"/>
      <c r="J8542" s="9" t="n"/>
      <c r="K8542" s="9" t="n"/>
      <c r="L8542" s="9">
        <f>IF(COUNTA($A8542:$K8542)=0,"",IF(AND(IFERROR($H8542,0)&gt;0,LEN(TRIM($K8542&amp;""))&gt;0,IFERROR(LOOKUP(2,1/((LISTS!$M$2:$M$13&lt;&gt;"")*ISNUMBER(SEARCH(LISTS!$M$2:$M$13,$I8542))),LISTS!$N$2:$N$13),"NO")="SI"),"SI","NO"))</f>
        <v/>
      </c>
      <c r="M8542" s="9">
        <f>IF(COUNTA($A8542:$K8542)=0,"",IF($K8542&lt;&gt;"",IF(COUNTIF($K$19:$K8542,$K8542)&gt;1,"SI","NO"),IF(COUNTIFS($A$19:$A8542,$A8542,$C$19:$C8542,$C8542,$J$19:$J8542,$J8542,$D$19:$D8542,$D8542)&gt;1,"SI","NO")))</f>
        <v/>
      </c>
      <c r="N8542" s="11">
        <f>IF(COUNTA($A8542:$K8542)=0,"",IF(AND($L8542="SI",$M8542="NO"),IFERROR($H8542,0),0))</f>
        <v/>
      </c>
      <c r="O8542" s="9">
        <f>IF(COUNTA($A8542:$K8542)=0,"",IF($M8542="SI","CUFE o factura duplicada dentro del reporte; no se suma dos veces",IF(IFERROR($H8542,0)&lt;=0,"DIAN reporta valor susceptible 0",IF($L8542="NO",IFERROR(LOOKUP(2,1/((LISTS!$M$2:$M$13&lt;&gt;"")*ISNUMBER(SEARCH(LISTS!$M$2:$M$13,$I8542))),LISTS!$O$2:$O$13),"Medio de pago no elegible o no identificado por DIAN"),"Apta automaticamente por pago electronico y base positiva"))))</f>
        <v/>
      </c>
    </row>
    <row r="8543">
      <c r="A8543" s="9" t="n"/>
      <c r="B8543" s="9" t="n"/>
      <c r="C8543" s="12" t="n"/>
      <c r="D8543" s="11" t="n"/>
      <c r="E8543" s="11" t="n"/>
      <c r="F8543" s="11" t="n"/>
      <c r="G8543" s="11" t="n"/>
      <c r="H8543" s="11" t="n"/>
      <c r="I8543" s="9" t="n"/>
      <c r="J8543" s="9" t="n"/>
      <c r="K8543" s="9" t="n"/>
      <c r="L8543" s="9">
        <f>IF(COUNTA($A8543:$K8543)=0,"",IF(AND(IFERROR($H8543,0)&gt;0,LEN(TRIM($K8543&amp;""))&gt;0,IFERROR(LOOKUP(2,1/((LISTS!$M$2:$M$13&lt;&gt;"")*ISNUMBER(SEARCH(LISTS!$M$2:$M$13,$I8543))),LISTS!$N$2:$N$13),"NO")="SI"),"SI","NO"))</f>
        <v/>
      </c>
      <c r="M8543" s="9">
        <f>IF(COUNTA($A8543:$K8543)=0,"",IF($K8543&lt;&gt;"",IF(COUNTIF($K$19:$K8543,$K8543)&gt;1,"SI","NO"),IF(COUNTIFS($A$19:$A8543,$A8543,$C$19:$C8543,$C8543,$J$19:$J8543,$J8543,$D$19:$D8543,$D8543)&gt;1,"SI","NO")))</f>
        <v/>
      </c>
      <c r="N8543" s="11">
        <f>IF(COUNTA($A8543:$K8543)=0,"",IF(AND($L8543="SI",$M8543="NO"),IFERROR($H8543,0),0))</f>
        <v/>
      </c>
      <c r="O8543" s="9">
        <f>IF(COUNTA($A8543:$K8543)=0,"",IF($M8543="SI","CUFE o factura duplicada dentro del reporte; no se suma dos veces",IF(IFERROR($H8543,0)&lt;=0,"DIAN reporta valor susceptible 0",IF($L8543="NO",IFERROR(LOOKUP(2,1/((LISTS!$M$2:$M$13&lt;&gt;"")*ISNUMBER(SEARCH(LISTS!$M$2:$M$13,$I8543))),LISTS!$O$2:$O$13),"Medio de pago no elegible o no identificado por DIAN"),"Apta automaticamente por pago electronico y base positiva"))))</f>
        <v/>
      </c>
    </row>
    <row r="8544">
      <c r="A8544" s="9" t="n"/>
      <c r="B8544" s="9" t="n"/>
      <c r="C8544" s="12" t="n"/>
      <c r="D8544" s="11" t="n"/>
      <c r="E8544" s="11" t="n"/>
      <c r="F8544" s="11" t="n"/>
      <c r="G8544" s="11" t="n"/>
      <c r="H8544" s="11" t="n"/>
      <c r="I8544" s="9" t="n"/>
      <c r="J8544" s="9" t="n"/>
      <c r="K8544" s="9" t="n"/>
      <c r="L8544" s="9">
        <f>IF(COUNTA($A8544:$K8544)=0,"",IF(AND(IFERROR($H8544,0)&gt;0,LEN(TRIM($K8544&amp;""))&gt;0,IFERROR(LOOKUP(2,1/((LISTS!$M$2:$M$13&lt;&gt;"")*ISNUMBER(SEARCH(LISTS!$M$2:$M$13,$I8544))),LISTS!$N$2:$N$13),"NO")="SI"),"SI","NO"))</f>
        <v/>
      </c>
      <c r="M8544" s="9">
        <f>IF(COUNTA($A8544:$K8544)=0,"",IF($K8544&lt;&gt;"",IF(COUNTIF($K$19:$K8544,$K8544)&gt;1,"SI","NO"),IF(COUNTIFS($A$19:$A8544,$A8544,$C$19:$C8544,$C8544,$J$19:$J8544,$J8544,$D$19:$D8544,$D8544)&gt;1,"SI","NO")))</f>
        <v/>
      </c>
      <c r="N8544" s="11">
        <f>IF(COUNTA($A8544:$K8544)=0,"",IF(AND($L8544="SI",$M8544="NO"),IFERROR($H8544,0),0))</f>
        <v/>
      </c>
      <c r="O8544" s="9">
        <f>IF(COUNTA($A8544:$K8544)=0,"",IF($M8544="SI","CUFE o factura duplicada dentro del reporte; no se suma dos veces",IF(IFERROR($H8544,0)&lt;=0,"DIAN reporta valor susceptible 0",IF($L8544="NO",IFERROR(LOOKUP(2,1/((LISTS!$M$2:$M$13&lt;&gt;"")*ISNUMBER(SEARCH(LISTS!$M$2:$M$13,$I8544))),LISTS!$O$2:$O$13),"Medio de pago no elegible o no identificado por DIAN"),"Apta automaticamente por pago electronico y base positiva"))))</f>
        <v/>
      </c>
    </row>
    <row r="8545">
      <c r="A8545" s="9" t="n"/>
      <c r="B8545" s="9" t="n"/>
      <c r="C8545" s="12" t="n"/>
      <c r="D8545" s="11" t="n"/>
      <c r="E8545" s="11" t="n"/>
      <c r="F8545" s="11" t="n"/>
      <c r="G8545" s="11" t="n"/>
      <c r="H8545" s="11" t="n"/>
      <c r="I8545" s="9" t="n"/>
      <c r="J8545" s="9" t="n"/>
      <c r="K8545" s="9" t="n"/>
      <c r="L8545" s="9">
        <f>IF(COUNTA($A8545:$K8545)=0,"",IF(AND(IFERROR($H8545,0)&gt;0,LEN(TRIM($K8545&amp;""))&gt;0,IFERROR(LOOKUP(2,1/((LISTS!$M$2:$M$13&lt;&gt;"")*ISNUMBER(SEARCH(LISTS!$M$2:$M$13,$I8545))),LISTS!$N$2:$N$13),"NO")="SI"),"SI","NO"))</f>
        <v/>
      </c>
      <c r="M8545" s="9">
        <f>IF(COUNTA($A8545:$K8545)=0,"",IF($K8545&lt;&gt;"",IF(COUNTIF($K$19:$K8545,$K8545)&gt;1,"SI","NO"),IF(COUNTIFS($A$19:$A8545,$A8545,$C$19:$C8545,$C8545,$J$19:$J8545,$J8545,$D$19:$D8545,$D8545)&gt;1,"SI","NO")))</f>
        <v/>
      </c>
      <c r="N8545" s="11">
        <f>IF(COUNTA($A8545:$K8545)=0,"",IF(AND($L8545="SI",$M8545="NO"),IFERROR($H8545,0),0))</f>
        <v/>
      </c>
      <c r="O8545" s="9">
        <f>IF(COUNTA($A8545:$K8545)=0,"",IF($M8545="SI","CUFE o factura duplicada dentro del reporte; no se suma dos veces",IF(IFERROR($H8545,0)&lt;=0,"DIAN reporta valor susceptible 0",IF($L8545="NO",IFERROR(LOOKUP(2,1/((LISTS!$M$2:$M$13&lt;&gt;"")*ISNUMBER(SEARCH(LISTS!$M$2:$M$13,$I8545))),LISTS!$O$2:$O$13),"Medio de pago no elegible o no identificado por DIAN"),"Apta automaticamente por pago electronico y base positiva"))))</f>
        <v/>
      </c>
    </row>
    <row r="8546">
      <c r="A8546" s="9" t="n"/>
      <c r="B8546" s="9" t="n"/>
      <c r="C8546" s="12" t="n"/>
      <c r="D8546" s="11" t="n"/>
      <c r="E8546" s="11" t="n"/>
      <c r="F8546" s="11" t="n"/>
      <c r="G8546" s="11" t="n"/>
      <c r="H8546" s="11" t="n"/>
      <c r="I8546" s="9" t="n"/>
      <c r="J8546" s="9" t="n"/>
      <c r="K8546" s="9" t="n"/>
      <c r="L8546" s="9">
        <f>IF(COUNTA($A8546:$K8546)=0,"",IF(AND(IFERROR($H8546,0)&gt;0,LEN(TRIM($K8546&amp;""))&gt;0,IFERROR(LOOKUP(2,1/((LISTS!$M$2:$M$13&lt;&gt;"")*ISNUMBER(SEARCH(LISTS!$M$2:$M$13,$I8546))),LISTS!$N$2:$N$13),"NO")="SI"),"SI","NO"))</f>
        <v/>
      </c>
      <c r="M8546" s="9">
        <f>IF(COUNTA($A8546:$K8546)=0,"",IF($K8546&lt;&gt;"",IF(COUNTIF($K$19:$K8546,$K8546)&gt;1,"SI","NO"),IF(COUNTIFS($A$19:$A8546,$A8546,$C$19:$C8546,$C8546,$J$19:$J8546,$J8546,$D$19:$D8546,$D8546)&gt;1,"SI","NO")))</f>
        <v/>
      </c>
      <c r="N8546" s="11">
        <f>IF(COUNTA($A8546:$K8546)=0,"",IF(AND($L8546="SI",$M8546="NO"),IFERROR($H8546,0),0))</f>
        <v/>
      </c>
      <c r="O8546" s="9">
        <f>IF(COUNTA($A8546:$K8546)=0,"",IF($M8546="SI","CUFE o factura duplicada dentro del reporte; no se suma dos veces",IF(IFERROR($H8546,0)&lt;=0,"DIAN reporta valor susceptible 0",IF($L8546="NO",IFERROR(LOOKUP(2,1/((LISTS!$M$2:$M$13&lt;&gt;"")*ISNUMBER(SEARCH(LISTS!$M$2:$M$13,$I8546))),LISTS!$O$2:$O$13),"Medio de pago no elegible o no identificado por DIAN"),"Apta automaticamente por pago electronico y base positiva"))))</f>
        <v/>
      </c>
    </row>
    <row r="8547">
      <c r="A8547" s="9" t="n"/>
      <c r="B8547" s="9" t="n"/>
      <c r="C8547" s="12" t="n"/>
      <c r="D8547" s="11" t="n"/>
      <c r="E8547" s="11" t="n"/>
      <c r="F8547" s="11" t="n"/>
      <c r="G8547" s="11" t="n"/>
      <c r="H8547" s="11" t="n"/>
      <c r="I8547" s="9" t="n"/>
      <c r="J8547" s="9" t="n"/>
      <c r="K8547" s="9" t="n"/>
      <c r="L8547" s="9">
        <f>IF(COUNTA($A8547:$K8547)=0,"",IF(AND(IFERROR($H8547,0)&gt;0,LEN(TRIM($K8547&amp;""))&gt;0,IFERROR(LOOKUP(2,1/((LISTS!$M$2:$M$13&lt;&gt;"")*ISNUMBER(SEARCH(LISTS!$M$2:$M$13,$I8547))),LISTS!$N$2:$N$13),"NO")="SI"),"SI","NO"))</f>
        <v/>
      </c>
      <c r="M8547" s="9">
        <f>IF(COUNTA($A8547:$K8547)=0,"",IF($K8547&lt;&gt;"",IF(COUNTIF($K$19:$K8547,$K8547)&gt;1,"SI","NO"),IF(COUNTIFS($A$19:$A8547,$A8547,$C$19:$C8547,$C8547,$J$19:$J8547,$J8547,$D$19:$D8547,$D8547)&gt;1,"SI","NO")))</f>
        <v/>
      </c>
      <c r="N8547" s="11">
        <f>IF(COUNTA($A8547:$K8547)=0,"",IF(AND($L8547="SI",$M8547="NO"),IFERROR($H8547,0),0))</f>
        <v/>
      </c>
      <c r="O8547" s="9">
        <f>IF(COUNTA($A8547:$K8547)=0,"",IF($M8547="SI","CUFE o factura duplicada dentro del reporte; no se suma dos veces",IF(IFERROR($H8547,0)&lt;=0,"DIAN reporta valor susceptible 0",IF($L8547="NO",IFERROR(LOOKUP(2,1/((LISTS!$M$2:$M$13&lt;&gt;"")*ISNUMBER(SEARCH(LISTS!$M$2:$M$13,$I8547))),LISTS!$O$2:$O$13),"Medio de pago no elegible o no identificado por DIAN"),"Apta automaticamente por pago electronico y base positiva"))))</f>
        <v/>
      </c>
    </row>
    <row r="8548">
      <c r="A8548" s="9" t="n"/>
      <c r="B8548" s="9" t="n"/>
      <c r="C8548" s="12" t="n"/>
      <c r="D8548" s="11" t="n"/>
      <c r="E8548" s="11" t="n"/>
      <c r="F8548" s="11" t="n"/>
      <c r="G8548" s="11" t="n"/>
      <c r="H8548" s="11" t="n"/>
      <c r="I8548" s="9" t="n"/>
      <c r="J8548" s="9" t="n"/>
      <c r="K8548" s="9" t="n"/>
      <c r="L8548" s="9">
        <f>IF(COUNTA($A8548:$K8548)=0,"",IF(AND(IFERROR($H8548,0)&gt;0,LEN(TRIM($K8548&amp;""))&gt;0,IFERROR(LOOKUP(2,1/((LISTS!$M$2:$M$13&lt;&gt;"")*ISNUMBER(SEARCH(LISTS!$M$2:$M$13,$I8548))),LISTS!$N$2:$N$13),"NO")="SI"),"SI","NO"))</f>
        <v/>
      </c>
      <c r="M8548" s="9">
        <f>IF(COUNTA($A8548:$K8548)=0,"",IF($K8548&lt;&gt;"",IF(COUNTIF($K$19:$K8548,$K8548)&gt;1,"SI","NO"),IF(COUNTIFS($A$19:$A8548,$A8548,$C$19:$C8548,$C8548,$J$19:$J8548,$J8548,$D$19:$D8548,$D8548)&gt;1,"SI","NO")))</f>
        <v/>
      </c>
      <c r="N8548" s="11">
        <f>IF(COUNTA($A8548:$K8548)=0,"",IF(AND($L8548="SI",$M8548="NO"),IFERROR($H8548,0),0))</f>
        <v/>
      </c>
      <c r="O8548" s="9">
        <f>IF(COUNTA($A8548:$K8548)=0,"",IF($M8548="SI","CUFE o factura duplicada dentro del reporte; no se suma dos veces",IF(IFERROR($H8548,0)&lt;=0,"DIAN reporta valor susceptible 0",IF($L8548="NO",IFERROR(LOOKUP(2,1/((LISTS!$M$2:$M$13&lt;&gt;"")*ISNUMBER(SEARCH(LISTS!$M$2:$M$13,$I8548))),LISTS!$O$2:$O$13),"Medio de pago no elegible o no identificado por DIAN"),"Apta automaticamente por pago electronico y base positiva"))))</f>
        <v/>
      </c>
    </row>
    <row r="8549">
      <c r="A8549" s="9" t="n"/>
      <c r="B8549" s="9" t="n"/>
      <c r="C8549" s="12" t="n"/>
      <c r="D8549" s="11" t="n"/>
      <c r="E8549" s="11" t="n"/>
      <c r="F8549" s="11" t="n"/>
      <c r="G8549" s="11" t="n"/>
      <c r="H8549" s="11" t="n"/>
      <c r="I8549" s="9" t="n"/>
      <c r="J8549" s="9" t="n"/>
      <c r="K8549" s="9" t="n"/>
      <c r="L8549" s="9">
        <f>IF(COUNTA($A8549:$K8549)=0,"",IF(AND(IFERROR($H8549,0)&gt;0,LEN(TRIM($K8549&amp;""))&gt;0,IFERROR(LOOKUP(2,1/((LISTS!$M$2:$M$13&lt;&gt;"")*ISNUMBER(SEARCH(LISTS!$M$2:$M$13,$I8549))),LISTS!$N$2:$N$13),"NO")="SI"),"SI","NO"))</f>
        <v/>
      </c>
      <c r="M8549" s="9">
        <f>IF(COUNTA($A8549:$K8549)=0,"",IF($K8549&lt;&gt;"",IF(COUNTIF($K$19:$K8549,$K8549)&gt;1,"SI","NO"),IF(COUNTIFS($A$19:$A8549,$A8549,$C$19:$C8549,$C8549,$J$19:$J8549,$J8549,$D$19:$D8549,$D8549)&gt;1,"SI","NO")))</f>
        <v/>
      </c>
      <c r="N8549" s="11">
        <f>IF(COUNTA($A8549:$K8549)=0,"",IF(AND($L8549="SI",$M8549="NO"),IFERROR($H8549,0),0))</f>
        <v/>
      </c>
      <c r="O8549" s="9">
        <f>IF(COUNTA($A8549:$K8549)=0,"",IF($M8549="SI","CUFE o factura duplicada dentro del reporte; no se suma dos veces",IF(IFERROR($H8549,0)&lt;=0,"DIAN reporta valor susceptible 0",IF($L8549="NO",IFERROR(LOOKUP(2,1/((LISTS!$M$2:$M$13&lt;&gt;"")*ISNUMBER(SEARCH(LISTS!$M$2:$M$13,$I8549))),LISTS!$O$2:$O$13),"Medio de pago no elegible o no identificado por DIAN"),"Apta automaticamente por pago electronico y base positiva"))))</f>
        <v/>
      </c>
    </row>
    <row r="8550">
      <c r="A8550" s="9" t="n"/>
      <c r="B8550" s="9" t="n"/>
      <c r="C8550" s="12" t="n"/>
      <c r="D8550" s="11" t="n"/>
      <c r="E8550" s="11" t="n"/>
      <c r="F8550" s="11" t="n"/>
      <c r="G8550" s="11" t="n"/>
      <c r="H8550" s="11" t="n"/>
      <c r="I8550" s="9" t="n"/>
      <c r="J8550" s="9" t="n"/>
      <c r="K8550" s="9" t="n"/>
      <c r="L8550" s="9">
        <f>IF(COUNTA($A8550:$K8550)=0,"",IF(AND(IFERROR($H8550,0)&gt;0,LEN(TRIM($K8550&amp;""))&gt;0,IFERROR(LOOKUP(2,1/((LISTS!$M$2:$M$13&lt;&gt;"")*ISNUMBER(SEARCH(LISTS!$M$2:$M$13,$I8550))),LISTS!$N$2:$N$13),"NO")="SI"),"SI","NO"))</f>
        <v/>
      </c>
      <c r="M8550" s="9">
        <f>IF(COUNTA($A8550:$K8550)=0,"",IF($K8550&lt;&gt;"",IF(COUNTIF($K$19:$K8550,$K8550)&gt;1,"SI","NO"),IF(COUNTIFS($A$19:$A8550,$A8550,$C$19:$C8550,$C8550,$J$19:$J8550,$J8550,$D$19:$D8550,$D8550)&gt;1,"SI","NO")))</f>
        <v/>
      </c>
      <c r="N8550" s="11">
        <f>IF(COUNTA($A8550:$K8550)=0,"",IF(AND($L8550="SI",$M8550="NO"),IFERROR($H8550,0),0))</f>
        <v/>
      </c>
      <c r="O8550" s="9">
        <f>IF(COUNTA($A8550:$K8550)=0,"",IF($M8550="SI","CUFE o factura duplicada dentro del reporte; no se suma dos veces",IF(IFERROR($H8550,0)&lt;=0,"DIAN reporta valor susceptible 0",IF($L8550="NO",IFERROR(LOOKUP(2,1/((LISTS!$M$2:$M$13&lt;&gt;"")*ISNUMBER(SEARCH(LISTS!$M$2:$M$13,$I8550))),LISTS!$O$2:$O$13),"Medio de pago no elegible o no identificado por DIAN"),"Apta automaticamente por pago electronico y base positiva"))))</f>
        <v/>
      </c>
    </row>
    <row r="8551">
      <c r="A8551" s="9" t="n"/>
      <c r="B8551" s="9" t="n"/>
      <c r="C8551" s="12" t="n"/>
      <c r="D8551" s="11" t="n"/>
      <c r="E8551" s="11" t="n"/>
      <c r="F8551" s="11" t="n"/>
      <c r="G8551" s="11" t="n"/>
      <c r="H8551" s="11" t="n"/>
      <c r="I8551" s="9" t="n"/>
      <c r="J8551" s="9" t="n"/>
      <c r="K8551" s="9" t="n"/>
      <c r="L8551" s="9">
        <f>IF(COUNTA($A8551:$K8551)=0,"",IF(AND(IFERROR($H8551,0)&gt;0,LEN(TRIM($K8551&amp;""))&gt;0,IFERROR(LOOKUP(2,1/((LISTS!$M$2:$M$13&lt;&gt;"")*ISNUMBER(SEARCH(LISTS!$M$2:$M$13,$I8551))),LISTS!$N$2:$N$13),"NO")="SI"),"SI","NO"))</f>
        <v/>
      </c>
      <c r="M8551" s="9">
        <f>IF(COUNTA($A8551:$K8551)=0,"",IF($K8551&lt;&gt;"",IF(COUNTIF($K$19:$K8551,$K8551)&gt;1,"SI","NO"),IF(COUNTIFS($A$19:$A8551,$A8551,$C$19:$C8551,$C8551,$J$19:$J8551,$J8551,$D$19:$D8551,$D8551)&gt;1,"SI","NO")))</f>
        <v/>
      </c>
      <c r="N8551" s="11">
        <f>IF(COUNTA($A8551:$K8551)=0,"",IF(AND($L8551="SI",$M8551="NO"),IFERROR($H8551,0),0))</f>
        <v/>
      </c>
      <c r="O8551" s="9">
        <f>IF(COUNTA($A8551:$K8551)=0,"",IF($M8551="SI","CUFE o factura duplicada dentro del reporte; no se suma dos veces",IF(IFERROR($H8551,0)&lt;=0,"DIAN reporta valor susceptible 0",IF($L8551="NO",IFERROR(LOOKUP(2,1/((LISTS!$M$2:$M$13&lt;&gt;"")*ISNUMBER(SEARCH(LISTS!$M$2:$M$13,$I8551))),LISTS!$O$2:$O$13),"Medio de pago no elegible o no identificado por DIAN"),"Apta automaticamente por pago electronico y base positiva"))))</f>
        <v/>
      </c>
    </row>
    <row r="8552">
      <c r="A8552" s="9" t="n"/>
      <c r="B8552" s="9" t="n"/>
      <c r="C8552" s="12" t="n"/>
      <c r="D8552" s="11" t="n"/>
      <c r="E8552" s="11" t="n"/>
      <c r="F8552" s="11" t="n"/>
      <c r="G8552" s="11" t="n"/>
      <c r="H8552" s="11" t="n"/>
      <c r="I8552" s="9" t="n"/>
      <c r="J8552" s="9" t="n"/>
      <c r="K8552" s="9" t="n"/>
      <c r="L8552" s="9">
        <f>IF(COUNTA($A8552:$K8552)=0,"",IF(AND(IFERROR($H8552,0)&gt;0,LEN(TRIM($K8552&amp;""))&gt;0,IFERROR(LOOKUP(2,1/((LISTS!$M$2:$M$13&lt;&gt;"")*ISNUMBER(SEARCH(LISTS!$M$2:$M$13,$I8552))),LISTS!$N$2:$N$13),"NO")="SI"),"SI","NO"))</f>
        <v/>
      </c>
      <c r="M8552" s="9">
        <f>IF(COUNTA($A8552:$K8552)=0,"",IF($K8552&lt;&gt;"",IF(COUNTIF($K$19:$K8552,$K8552)&gt;1,"SI","NO"),IF(COUNTIFS($A$19:$A8552,$A8552,$C$19:$C8552,$C8552,$J$19:$J8552,$J8552,$D$19:$D8552,$D8552)&gt;1,"SI","NO")))</f>
        <v/>
      </c>
      <c r="N8552" s="11">
        <f>IF(COUNTA($A8552:$K8552)=0,"",IF(AND($L8552="SI",$M8552="NO"),IFERROR($H8552,0),0))</f>
        <v/>
      </c>
      <c r="O8552" s="9">
        <f>IF(COUNTA($A8552:$K8552)=0,"",IF($M8552="SI","CUFE o factura duplicada dentro del reporte; no se suma dos veces",IF(IFERROR($H8552,0)&lt;=0,"DIAN reporta valor susceptible 0",IF($L8552="NO",IFERROR(LOOKUP(2,1/((LISTS!$M$2:$M$13&lt;&gt;"")*ISNUMBER(SEARCH(LISTS!$M$2:$M$13,$I8552))),LISTS!$O$2:$O$13),"Medio de pago no elegible o no identificado por DIAN"),"Apta automaticamente por pago electronico y base positiva"))))</f>
        <v/>
      </c>
    </row>
    <row r="8553">
      <c r="A8553" s="9" t="n"/>
      <c r="B8553" s="9" t="n"/>
      <c r="C8553" s="12" t="n"/>
      <c r="D8553" s="11" t="n"/>
      <c r="E8553" s="11" t="n"/>
      <c r="F8553" s="11" t="n"/>
      <c r="G8553" s="11" t="n"/>
      <c r="H8553" s="11" t="n"/>
      <c r="I8553" s="9" t="n"/>
      <c r="J8553" s="9" t="n"/>
      <c r="K8553" s="9" t="n"/>
      <c r="L8553" s="9">
        <f>IF(COUNTA($A8553:$K8553)=0,"",IF(AND(IFERROR($H8553,0)&gt;0,LEN(TRIM($K8553&amp;""))&gt;0,IFERROR(LOOKUP(2,1/((LISTS!$M$2:$M$13&lt;&gt;"")*ISNUMBER(SEARCH(LISTS!$M$2:$M$13,$I8553))),LISTS!$N$2:$N$13),"NO")="SI"),"SI","NO"))</f>
        <v/>
      </c>
      <c r="M8553" s="9">
        <f>IF(COUNTA($A8553:$K8553)=0,"",IF($K8553&lt;&gt;"",IF(COUNTIF($K$19:$K8553,$K8553)&gt;1,"SI","NO"),IF(COUNTIFS($A$19:$A8553,$A8553,$C$19:$C8553,$C8553,$J$19:$J8553,$J8553,$D$19:$D8553,$D8553)&gt;1,"SI","NO")))</f>
        <v/>
      </c>
      <c r="N8553" s="11">
        <f>IF(COUNTA($A8553:$K8553)=0,"",IF(AND($L8553="SI",$M8553="NO"),IFERROR($H8553,0),0))</f>
        <v/>
      </c>
      <c r="O8553" s="9">
        <f>IF(COUNTA($A8553:$K8553)=0,"",IF($M8553="SI","CUFE o factura duplicada dentro del reporte; no se suma dos veces",IF(IFERROR($H8553,0)&lt;=0,"DIAN reporta valor susceptible 0",IF($L8553="NO",IFERROR(LOOKUP(2,1/((LISTS!$M$2:$M$13&lt;&gt;"")*ISNUMBER(SEARCH(LISTS!$M$2:$M$13,$I8553))),LISTS!$O$2:$O$13),"Medio de pago no elegible o no identificado por DIAN"),"Apta automaticamente por pago electronico y base positiva"))))</f>
        <v/>
      </c>
    </row>
    <row r="8554">
      <c r="A8554" s="9" t="n"/>
      <c r="B8554" s="9" t="n"/>
      <c r="C8554" s="12" t="n"/>
      <c r="D8554" s="11" t="n"/>
      <c r="E8554" s="11" t="n"/>
      <c r="F8554" s="11" t="n"/>
      <c r="G8554" s="11" t="n"/>
      <c r="H8554" s="11" t="n"/>
      <c r="I8554" s="9" t="n"/>
      <c r="J8554" s="9" t="n"/>
      <c r="K8554" s="9" t="n"/>
      <c r="L8554" s="9">
        <f>IF(COUNTA($A8554:$K8554)=0,"",IF(AND(IFERROR($H8554,0)&gt;0,LEN(TRIM($K8554&amp;""))&gt;0,IFERROR(LOOKUP(2,1/((LISTS!$M$2:$M$13&lt;&gt;"")*ISNUMBER(SEARCH(LISTS!$M$2:$M$13,$I8554))),LISTS!$N$2:$N$13),"NO")="SI"),"SI","NO"))</f>
        <v/>
      </c>
      <c r="M8554" s="9">
        <f>IF(COUNTA($A8554:$K8554)=0,"",IF($K8554&lt;&gt;"",IF(COUNTIF($K$19:$K8554,$K8554)&gt;1,"SI","NO"),IF(COUNTIFS($A$19:$A8554,$A8554,$C$19:$C8554,$C8554,$J$19:$J8554,$J8554,$D$19:$D8554,$D8554)&gt;1,"SI","NO")))</f>
        <v/>
      </c>
      <c r="N8554" s="11">
        <f>IF(COUNTA($A8554:$K8554)=0,"",IF(AND($L8554="SI",$M8554="NO"),IFERROR($H8554,0),0))</f>
        <v/>
      </c>
      <c r="O8554" s="9">
        <f>IF(COUNTA($A8554:$K8554)=0,"",IF($M8554="SI","CUFE o factura duplicada dentro del reporte; no se suma dos veces",IF(IFERROR($H8554,0)&lt;=0,"DIAN reporta valor susceptible 0",IF($L8554="NO",IFERROR(LOOKUP(2,1/((LISTS!$M$2:$M$13&lt;&gt;"")*ISNUMBER(SEARCH(LISTS!$M$2:$M$13,$I8554))),LISTS!$O$2:$O$13),"Medio de pago no elegible o no identificado por DIAN"),"Apta automaticamente por pago electronico y base positiva"))))</f>
        <v/>
      </c>
    </row>
    <row r="8555">
      <c r="A8555" s="9" t="n"/>
      <c r="B8555" s="9" t="n"/>
      <c r="C8555" s="12" t="n"/>
      <c r="D8555" s="11" t="n"/>
      <c r="E8555" s="11" t="n"/>
      <c r="F8555" s="11" t="n"/>
      <c r="G8555" s="11" t="n"/>
      <c r="H8555" s="11" t="n"/>
      <c r="I8555" s="9" t="n"/>
      <c r="J8555" s="9" t="n"/>
      <c r="K8555" s="9" t="n"/>
      <c r="L8555" s="9">
        <f>IF(COUNTA($A8555:$K8555)=0,"",IF(AND(IFERROR($H8555,0)&gt;0,LEN(TRIM($K8555&amp;""))&gt;0,IFERROR(LOOKUP(2,1/((LISTS!$M$2:$M$13&lt;&gt;"")*ISNUMBER(SEARCH(LISTS!$M$2:$M$13,$I8555))),LISTS!$N$2:$N$13),"NO")="SI"),"SI","NO"))</f>
        <v/>
      </c>
      <c r="M8555" s="9">
        <f>IF(COUNTA($A8555:$K8555)=0,"",IF($K8555&lt;&gt;"",IF(COUNTIF($K$19:$K8555,$K8555)&gt;1,"SI","NO"),IF(COUNTIFS($A$19:$A8555,$A8555,$C$19:$C8555,$C8555,$J$19:$J8555,$J8555,$D$19:$D8555,$D8555)&gt;1,"SI","NO")))</f>
        <v/>
      </c>
      <c r="N8555" s="11">
        <f>IF(COUNTA($A8555:$K8555)=0,"",IF(AND($L8555="SI",$M8555="NO"),IFERROR($H8555,0),0))</f>
        <v/>
      </c>
      <c r="O8555" s="9">
        <f>IF(COUNTA($A8555:$K8555)=0,"",IF($M8555="SI","CUFE o factura duplicada dentro del reporte; no se suma dos veces",IF(IFERROR($H8555,0)&lt;=0,"DIAN reporta valor susceptible 0",IF($L8555="NO",IFERROR(LOOKUP(2,1/((LISTS!$M$2:$M$13&lt;&gt;"")*ISNUMBER(SEARCH(LISTS!$M$2:$M$13,$I8555))),LISTS!$O$2:$O$13),"Medio de pago no elegible o no identificado por DIAN"),"Apta automaticamente por pago electronico y base positiva"))))</f>
        <v/>
      </c>
    </row>
    <row r="8556">
      <c r="A8556" s="9" t="n"/>
      <c r="B8556" s="9" t="n"/>
      <c r="C8556" s="12" t="n"/>
      <c r="D8556" s="11" t="n"/>
      <c r="E8556" s="11" t="n"/>
      <c r="F8556" s="11" t="n"/>
      <c r="G8556" s="11" t="n"/>
      <c r="H8556" s="11" t="n"/>
      <c r="I8556" s="9" t="n"/>
      <c r="J8556" s="9" t="n"/>
      <c r="K8556" s="9" t="n"/>
      <c r="L8556" s="9">
        <f>IF(COUNTA($A8556:$K8556)=0,"",IF(AND(IFERROR($H8556,0)&gt;0,LEN(TRIM($K8556&amp;""))&gt;0,IFERROR(LOOKUP(2,1/((LISTS!$M$2:$M$13&lt;&gt;"")*ISNUMBER(SEARCH(LISTS!$M$2:$M$13,$I8556))),LISTS!$N$2:$N$13),"NO")="SI"),"SI","NO"))</f>
        <v/>
      </c>
      <c r="M8556" s="9">
        <f>IF(COUNTA($A8556:$K8556)=0,"",IF($K8556&lt;&gt;"",IF(COUNTIF($K$19:$K8556,$K8556)&gt;1,"SI","NO"),IF(COUNTIFS($A$19:$A8556,$A8556,$C$19:$C8556,$C8556,$J$19:$J8556,$J8556,$D$19:$D8556,$D8556)&gt;1,"SI","NO")))</f>
        <v/>
      </c>
      <c r="N8556" s="11">
        <f>IF(COUNTA($A8556:$K8556)=0,"",IF(AND($L8556="SI",$M8556="NO"),IFERROR($H8556,0),0))</f>
        <v/>
      </c>
      <c r="O8556" s="9">
        <f>IF(COUNTA($A8556:$K8556)=0,"",IF($M8556="SI","CUFE o factura duplicada dentro del reporte; no se suma dos veces",IF(IFERROR($H8556,0)&lt;=0,"DIAN reporta valor susceptible 0",IF($L8556="NO",IFERROR(LOOKUP(2,1/((LISTS!$M$2:$M$13&lt;&gt;"")*ISNUMBER(SEARCH(LISTS!$M$2:$M$13,$I8556))),LISTS!$O$2:$O$13),"Medio de pago no elegible o no identificado por DIAN"),"Apta automaticamente por pago electronico y base positiva"))))</f>
        <v/>
      </c>
    </row>
    <row r="8557">
      <c r="A8557" s="9" t="n"/>
      <c r="B8557" s="9" t="n"/>
      <c r="C8557" s="12" t="n"/>
      <c r="D8557" s="11" t="n"/>
      <c r="E8557" s="11" t="n"/>
      <c r="F8557" s="11" t="n"/>
      <c r="G8557" s="11" t="n"/>
      <c r="H8557" s="11" t="n"/>
      <c r="I8557" s="9" t="n"/>
      <c r="J8557" s="9" t="n"/>
      <c r="K8557" s="9" t="n"/>
      <c r="L8557" s="9">
        <f>IF(COUNTA($A8557:$K8557)=0,"",IF(AND(IFERROR($H8557,0)&gt;0,LEN(TRIM($K8557&amp;""))&gt;0,IFERROR(LOOKUP(2,1/((LISTS!$M$2:$M$13&lt;&gt;"")*ISNUMBER(SEARCH(LISTS!$M$2:$M$13,$I8557))),LISTS!$N$2:$N$13),"NO")="SI"),"SI","NO"))</f>
        <v/>
      </c>
      <c r="M8557" s="9">
        <f>IF(COUNTA($A8557:$K8557)=0,"",IF($K8557&lt;&gt;"",IF(COUNTIF($K$19:$K8557,$K8557)&gt;1,"SI","NO"),IF(COUNTIFS($A$19:$A8557,$A8557,$C$19:$C8557,$C8557,$J$19:$J8557,$J8557,$D$19:$D8557,$D8557)&gt;1,"SI","NO")))</f>
        <v/>
      </c>
      <c r="N8557" s="11">
        <f>IF(COUNTA($A8557:$K8557)=0,"",IF(AND($L8557="SI",$M8557="NO"),IFERROR($H8557,0),0))</f>
        <v/>
      </c>
      <c r="O8557" s="9">
        <f>IF(COUNTA($A8557:$K8557)=0,"",IF($M8557="SI","CUFE o factura duplicada dentro del reporte; no se suma dos veces",IF(IFERROR($H8557,0)&lt;=0,"DIAN reporta valor susceptible 0",IF($L8557="NO",IFERROR(LOOKUP(2,1/((LISTS!$M$2:$M$13&lt;&gt;"")*ISNUMBER(SEARCH(LISTS!$M$2:$M$13,$I8557))),LISTS!$O$2:$O$13),"Medio de pago no elegible o no identificado por DIAN"),"Apta automaticamente por pago electronico y base positiva"))))</f>
        <v/>
      </c>
    </row>
    <row r="8558">
      <c r="A8558" s="9" t="n"/>
      <c r="B8558" s="9" t="n"/>
      <c r="C8558" s="12" t="n"/>
      <c r="D8558" s="11" t="n"/>
      <c r="E8558" s="11" t="n"/>
      <c r="F8558" s="11" t="n"/>
      <c r="G8558" s="11" t="n"/>
      <c r="H8558" s="11" t="n"/>
      <c r="I8558" s="9" t="n"/>
      <c r="J8558" s="9" t="n"/>
      <c r="K8558" s="9" t="n"/>
      <c r="L8558" s="9">
        <f>IF(COUNTA($A8558:$K8558)=0,"",IF(AND(IFERROR($H8558,0)&gt;0,LEN(TRIM($K8558&amp;""))&gt;0,IFERROR(LOOKUP(2,1/((LISTS!$M$2:$M$13&lt;&gt;"")*ISNUMBER(SEARCH(LISTS!$M$2:$M$13,$I8558))),LISTS!$N$2:$N$13),"NO")="SI"),"SI","NO"))</f>
        <v/>
      </c>
      <c r="M8558" s="9">
        <f>IF(COUNTA($A8558:$K8558)=0,"",IF($K8558&lt;&gt;"",IF(COUNTIF($K$19:$K8558,$K8558)&gt;1,"SI","NO"),IF(COUNTIFS($A$19:$A8558,$A8558,$C$19:$C8558,$C8558,$J$19:$J8558,$J8558,$D$19:$D8558,$D8558)&gt;1,"SI","NO")))</f>
        <v/>
      </c>
      <c r="N8558" s="11">
        <f>IF(COUNTA($A8558:$K8558)=0,"",IF(AND($L8558="SI",$M8558="NO"),IFERROR($H8558,0),0))</f>
        <v/>
      </c>
      <c r="O8558" s="9">
        <f>IF(COUNTA($A8558:$K8558)=0,"",IF($M8558="SI","CUFE o factura duplicada dentro del reporte; no se suma dos veces",IF(IFERROR($H8558,0)&lt;=0,"DIAN reporta valor susceptible 0",IF($L8558="NO",IFERROR(LOOKUP(2,1/((LISTS!$M$2:$M$13&lt;&gt;"")*ISNUMBER(SEARCH(LISTS!$M$2:$M$13,$I8558))),LISTS!$O$2:$O$13),"Medio de pago no elegible o no identificado por DIAN"),"Apta automaticamente por pago electronico y base positiva"))))</f>
        <v/>
      </c>
    </row>
    <row r="8559">
      <c r="A8559" s="9" t="n"/>
      <c r="B8559" s="9" t="n"/>
      <c r="C8559" s="12" t="n"/>
      <c r="D8559" s="11" t="n"/>
      <c r="E8559" s="11" t="n"/>
      <c r="F8559" s="11" t="n"/>
      <c r="G8559" s="11" t="n"/>
      <c r="H8559" s="11" t="n"/>
      <c r="I8559" s="9" t="n"/>
      <c r="J8559" s="9" t="n"/>
      <c r="K8559" s="9" t="n"/>
      <c r="L8559" s="9">
        <f>IF(COUNTA($A8559:$K8559)=0,"",IF(AND(IFERROR($H8559,0)&gt;0,LEN(TRIM($K8559&amp;""))&gt;0,IFERROR(LOOKUP(2,1/((LISTS!$M$2:$M$13&lt;&gt;"")*ISNUMBER(SEARCH(LISTS!$M$2:$M$13,$I8559))),LISTS!$N$2:$N$13),"NO")="SI"),"SI","NO"))</f>
        <v/>
      </c>
      <c r="M8559" s="9">
        <f>IF(COUNTA($A8559:$K8559)=0,"",IF($K8559&lt;&gt;"",IF(COUNTIF($K$19:$K8559,$K8559)&gt;1,"SI","NO"),IF(COUNTIFS($A$19:$A8559,$A8559,$C$19:$C8559,$C8559,$J$19:$J8559,$J8559,$D$19:$D8559,$D8559)&gt;1,"SI","NO")))</f>
        <v/>
      </c>
      <c r="N8559" s="11">
        <f>IF(COUNTA($A8559:$K8559)=0,"",IF(AND($L8559="SI",$M8559="NO"),IFERROR($H8559,0),0))</f>
        <v/>
      </c>
      <c r="O8559" s="9">
        <f>IF(COUNTA($A8559:$K8559)=0,"",IF($M8559="SI","CUFE o factura duplicada dentro del reporte; no se suma dos veces",IF(IFERROR($H8559,0)&lt;=0,"DIAN reporta valor susceptible 0",IF($L8559="NO",IFERROR(LOOKUP(2,1/((LISTS!$M$2:$M$13&lt;&gt;"")*ISNUMBER(SEARCH(LISTS!$M$2:$M$13,$I8559))),LISTS!$O$2:$O$13),"Medio de pago no elegible o no identificado por DIAN"),"Apta automaticamente por pago electronico y base positiva"))))</f>
        <v/>
      </c>
    </row>
    <row r="8560">
      <c r="A8560" s="9" t="n"/>
      <c r="B8560" s="9" t="n"/>
      <c r="C8560" s="12" t="n"/>
      <c r="D8560" s="11" t="n"/>
      <c r="E8560" s="11" t="n"/>
      <c r="F8560" s="11" t="n"/>
      <c r="G8560" s="11" t="n"/>
      <c r="H8560" s="11" t="n"/>
      <c r="I8560" s="9" t="n"/>
      <c r="J8560" s="9" t="n"/>
      <c r="K8560" s="9" t="n"/>
      <c r="L8560" s="9">
        <f>IF(COUNTA($A8560:$K8560)=0,"",IF(AND(IFERROR($H8560,0)&gt;0,LEN(TRIM($K8560&amp;""))&gt;0,IFERROR(LOOKUP(2,1/((LISTS!$M$2:$M$13&lt;&gt;"")*ISNUMBER(SEARCH(LISTS!$M$2:$M$13,$I8560))),LISTS!$N$2:$N$13),"NO")="SI"),"SI","NO"))</f>
        <v/>
      </c>
      <c r="M8560" s="9">
        <f>IF(COUNTA($A8560:$K8560)=0,"",IF($K8560&lt;&gt;"",IF(COUNTIF($K$19:$K8560,$K8560)&gt;1,"SI","NO"),IF(COUNTIFS($A$19:$A8560,$A8560,$C$19:$C8560,$C8560,$J$19:$J8560,$J8560,$D$19:$D8560,$D8560)&gt;1,"SI","NO")))</f>
        <v/>
      </c>
      <c r="N8560" s="11">
        <f>IF(COUNTA($A8560:$K8560)=0,"",IF(AND($L8560="SI",$M8560="NO"),IFERROR($H8560,0),0))</f>
        <v/>
      </c>
      <c r="O8560" s="9">
        <f>IF(COUNTA($A8560:$K8560)=0,"",IF($M8560="SI","CUFE o factura duplicada dentro del reporte; no se suma dos veces",IF(IFERROR($H8560,0)&lt;=0,"DIAN reporta valor susceptible 0",IF($L8560="NO",IFERROR(LOOKUP(2,1/((LISTS!$M$2:$M$13&lt;&gt;"")*ISNUMBER(SEARCH(LISTS!$M$2:$M$13,$I8560))),LISTS!$O$2:$O$13),"Medio de pago no elegible o no identificado por DIAN"),"Apta automaticamente por pago electronico y base positiva"))))</f>
        <v/>
      </c>
    </row>
    <row r="8561">
      <c r="A8561" s="9" t="n"/>
      <c r="B8561" s="9" t="n"/>
      <c r="C8561" s="12" t="n"/>
      <c r="D8561" s="11" t="n"/>
      <c r="E8561" s="11" t="n"/>
      <c r="F8561" s="11" t="n"/>
      <c r="G8561" s="11" t="n"/>
      <c r="H8561" s="11" t="n"/>
      <c r="I8561" s="9" t="n"/>
      <c r="J8561" s="9" t="n"/>
      <c r="K8561" s="9" t="n"/>
      <c r="L8561" s="9">
        <f>IF(COUNTA($A8561:$K8561)=0,"",IF(AND(IFERROR($H8561,0)&gt;0,LEN(TRIM($K8561&amp;""))&gt;0,IFERROR(LOOKUP(2,1/((LISTS!$M$2:$M$13&lt;&gt;"")*ISNUMBER(SEARCH(LISTS!$M$2:$M$13,$I8561))),LISTS!$N$2:$N$13),"NO")="SI"),"SI","NO"))</f>
        <v/>
      </c>
      <c r="M8561" s="9">
        <f>IF(COUNTA($A8561:$K8561)=0,"",IF($K8561&lt;&gt;"",IF(COUNTIF($K$19:$K8561,$K8561)&gt;1,"SI","NO"),IF(COUNTIFS($A$19:$A8561,$A8561,$C$19:$C8561,$C8561,$J$19:$J8561,$J8561,$D$19:$D8561,$D8561)&gt;1,"SI","NO")))</f>
        <v/>
      </c>
      <c r="N8561" s="11">
        <f>IF(COUNTA($A8561:$K8561)=0,"",IF(AND($L8561="SI",$M8561="NO"),IFERROR($H8561,0),0))</f>
        <v/>
      </c>
      <c r="O8561" s="9">
        <f>IF(COUNTA($A8561:$K8561)=0,"",IF($M8561="SI","CUFE o factura duplicada dentro del reporte; no se suma dos veces",IF(IFERROR($H8561,0)&lt;=0,"DIAN reporta valor susceptible 0",IF($L8561="NO",IFERROR(LOOKUP(2,1/((LISTS!$M$2:$M$13&lt;&gt;"")*ISNUMBER(SEARCH(LISTS!$M$2:$M$13,$I8561))),LISTS!$O$2:$O$13),"Medio de pago no elegible o no identificado por DIAN"),"Apta automaticamente por pago electronico y base positiva"))))</f>
        <v/>
      </c>
    </row>
    <row r="8562">
      <c r="A8562" s="9" t="n"/>
      <c r="B8562" s="9" t="n"/>
      <c r="C8562" s="12" t="n"/>
      <c r="D8562" s="11" t="n"/>
      <c r="E8562" s="11" t="n"/>
      <c r="F8562" s="11" t="n"/>
      <c r="G8562" s="11" t="n"/>
      <c r="H8562" s="11" t="n"/>
      <c r="I8562" s="9" t="n"/>
      <c r="J8562" s="9" t="n"/>
      <c r="K8562" s="9" t="n"/>
      <c r="L8562" s="9">
        <f>IF(COUNTA($A8562:$K8562)=0,"",IF(AND(IFERROR($H8562,0)&gt;0,LEN(TRIM($K8562&amp;""))&gt;0,IFERROR(LOOKUP(2,1/((LISTS!$M$2:$M$13&lt;&gt;"")*ISNUMBER(SEARCH(LISTS!$M$2:$M$13,$I8562))),LISTS!$N$2:$N$13),"NO")="SI"),"SI","NO"))</f>
        <v/>
      </c>
      <c r="M8562" s="9">
        <f>IF(COUNTA($A8562:$K8562)=0,"",IF($K8562&lt;&gt;"",IF(COUNTIF($K$19:$K8562,$K8562)&gt;1,"SI","NO"),IF(COUNTIFS($A$19:$A8562,$A8562,$C$19:$C8562,$C8562,$J$19:$J8562,$J8562,$D$19:$D8562,$D8562)&gt;1,"SI","NO")))</f>
        <v/>
      </c>
      <c r="N8562" s="11">
        <f>IF(COUNTA($A8562:$K8562)=0,"",IF(AND($L8562="SI",$M8562="NO"),IFERROR($H8562,0),0))</f>
        <v/>
      </c>
      <c r="O8562" s="9">
        <f>IF(COUNTA($A8562:$K8562)=0,"",IF($M8562="SI","CUFE o factura duplicada dentro del reporte; no se suma dos veces",IF(IFERROR($H8562,0)&lt;=0,"DIAN reporta valor susceptible 0",IF($L8562="NO",IFERROR(LOOKUP(2,1/((LISTS!$M$2:$M$13&lt;&gt;"")*ISNUMBER(SEARCH(LISTS!$M$2:$M$13,$I8562))),LISTS!$O$2:$O$13),"Medio de pago no elegible o no identificado por DIAN"),"Apta automaticamente por pago electronico y base positiva"))))</f>
        <v/>
      </c>
    </row>
    <row r="8563">
      <c r="A8563" s="9" t="n"/>
      <c r="B8563" s="9" t="n"/>
      <c r="C8563" s="12" t="n"/>
      <c r="D8563" s="11" t="n"/>
      <c r="E8563" s="11" t="n"/>
      <c r="F8563" s="11" t="n"/>
      <c r="G8563" s="11" t="n"/>
      <c r="H8563" s="11" t="n"/>
      <c r="I8563" s="9" t="n"/>
      <c r="J8563" s="9" t="n"/>
      <c r="K8563" s="9" t="n"/>
      <c r="L8563" s="9">
        <f>IF(COUNTA($A8563:$K8563)=0,"",IF(AND(IFERROR($H8563,0)&gt;0,LEN(TRIM($K8563&amp;""))&gt;0,IFERROR(LOOKUP(2,1/((LISTS!$M$2:$M$13&lt;&gt;"")*ISNUMBER(SEARCH(LISTS!$M$2:$M$13,$I8563))),LISTS!$N$2:$N$13),"NO")="SI"),"SI","NO"))</f>
        <v/>
      </c>
      <c r="M8563" s="9">
        <f>IF(COUNTA($A8563:$K8563)=0,"",IF($K8563&lt;&gt;"",IF(COUNTIF($K$19:$K8563,$K8563)&gt;1,"SI","NO"),IF(COUNTIFS($A$19:$A8563,$A8563,$C$19:$C8563,$C8563,$J$19:$J8563,$J8563,$D$19:$D8563,$D8563)&gt;1,"SI","NO")))</f>
        <v/>
      </c>
      <c r="N8563" s="11">
        <f>IF(COUNTA($A8563:$K8563)=0,"",IF(AND($L8563="SI",$M8563="NO"),IFERROR($H8563,0),0))</f>
        <v/>
      </c>
      <c r="O8563" s="9">
        <f>IF(COUNTA($A8563:$K8563)=0,"",IF($M8563="SI","CUFE o factura duplicada dentro del reporte; no se suma dos veces",IF(IFERROR($H8563,0)&lt;=0,"DIAN reporta valor susceptible 0",IF($L8563="NO",IFERROR(LOOKUP(2,1/((LISTS!$M$2:$M$13&lt;&gt;"")*ISNUMBER(SEARCH(LISTS!$M$2:$M$13,$I8563))),LISTS!$O$2:$O$13),"Medio de pago no elegible o no identificado por DIAN"),"Apta automaticamente por pago electronico y base positiva"))))</f>
        <v/>
      </c>
    </row>
    <row r="8564">
      <c r="A8564" s="9" t="n"/>
      <c r="B8564" s="9" t="n"/>
      <c r="C8564" s="12" t="n"/>
      <c r="D8564" s="11" t="n"/>
      <c r="E8564" s="11" t="n"/>
      <c r="F8564" s="11" t="n"/>
      <c r="G8564" s="11" t="n"/>
      <c r="H8564" s="11" t="n"/>
      <c r="I8564" s="9" t="n"/>
      <c r="J8564" s="9" t="n"/>
      <c r="K8564" s="9" t="n"/>
      <c r="L8564" s="9">
        <f>IF(COUNTA($A8564:$K8564)=0,"",IF(AND(IFERROR($H8564,0)&gt;0,LEN(TRIM($K8564&amp;""))&gt;0,IFERROR(LOOKUP(2,1/((LISTS!$M$2:$M$13&lt;&gt;"")*ISNUMBER(SEARCH(LISTS!$M$2:$M$13,$I8564))),LISTS!$N$2:$N$13),"NO")="SI"),"SI","NO"))</f>
        <v/>
      </c>
      <c r="M8564" s="9">
        <f>IF(COUNTA($A8564:$K8564)=0,"",IF($K8564&lt;&gt;"",IF(COUNTIF($K$19:$K8564,$K8564)&gt;1,"SI","NO"),IF(COUNTIFS($A$19:$A8564,$A8564,$C$19:$C8564,$C8564,$J$19:$J8564,$J8564,$D$19:$D8564,$D8564)&gt;1,"SI","NO")))</f>
        <v/>
      </c>
      <c r="N8564" s="11">
        <f>IF(COUNTA($A8564:$K8564)=0,"",IF(AND($L8564="SI",$M8564="NO"),IFERROR($H8564,0),0))</f>
        <v/>
      </c>
      <c r="O8564" s="9">
        <f>IF(COUNTA($A8564:$K8564)=0,"",IF($M8564="SI","CUFE o factura duplicada dentro del reporte; no se suma dos veces",IF(IFERROR($H8564,0)&lt;=0,"DIAN reporta valor susceptible 0",IF($L8564="NO",IFERROR(LOOKUP(2,1/((LISTS!$M$2:$M$13&lt;&gt;"")*ISNUMBER(SEARCH(LISTS!$M$2:$M$13,$I8564))),LISTS!$O$2:$O$13),"Medio de pago no elegible o no identificado por DIAN"),"Apta automaticamente por pago electronico y base positiva"))))</f>
        <v/>
      </c>
    </row>
    <row r="8565">
      <c r="A8565" s="9" t="n"/>
      <c r="B8565" s="9" t="n"/>
      <c r="C8565" s="12" t="n"/>
      <c r="D8565" s="11" t="n"/>
      <c r="E8565" s="11" t="n"/>
      <c r="F8565" s="11" t="n"/>
      <c r="G8565" s="11" t="n"/>
      <c r="H8565" s="11" t="n"/>
      <c r="I8565" s="9" t="n"/>
      <c r="J8565" s="9" t="n"/>
      <c r="K8565" s="9" t="n"/>
      <c r="L8565" s="9">
        <f>IF(COUNTA($A8565:$K8565)=0,"",IF(AND(IFERROR($H8565,0)&gt;0,LEN(TRIM($K8565&amp;""))&gt;0,IFERROR(LOOKUP(2,1/((LISTS!$M$2:$M$13&lt;&gt;"")*ISNUMBER(SEARCH(LISTS!$M$2:$M$13,$I8565))),LISTS!$N$2:$N$13),"NO")="SI"),"SI","NO"))</f>
        <v/>
      </c>
      <c r="M8565" s="9">
        <f>IF(COUNTA($A8565:$K8565)=0,"",IF($K8565&lt;&gt;"",IF(COUNTIF($K$19:$K8565,$K8565)&gt;1,"SI","NO"),IF(COUNTIFS($A$19:$A8565,$A8565,$C$19:$C8565,$C8565,$J$19:$J8565,$J8565,$D$19:$D8565,$D8565)&gt;1,"SI","NO")))</f>
        <v/>
      </c>
      <c r="N8565" s="11">
        <f>IF(COUNTA($A8565:$K8565)=0,"",IF(AND($L8565="SI",$M8565="NO"),IFERROR($H8565,0),0))</f>
        <v/>
      </c>
      <c r="O8565" s="9">
        <f>IF(COUNTA($A8565:$K8565)=0,"",IF($M8565="SI","CUFE o factura duplicada dentro del reporte; no se suma dos veces",IF(IFERROR($H8565,0)&lt;=0,"DIAN reporta valor susceptible 0",IF($L8565="NO",IFERROR(LOOKUP(2,1/((LISTS!$M$2:$M$13&lt;&gt;"")*ISNUMBER(SEARCH(LISTS!$M$2:$M$13,$I8565))),LISTS!$O$2:$O$13),"Medio de pago no elegible o no identificado por DIAN"),"Apta automaticamente por pago electronico y base positiva"))))</f>
        <v/>
      </c>
    </row>
    <row r="8566">
      <c r="A8566" s="9" t="n"/>
      <c r="B8566" s="9" t="n"/>
      <c r="C8566" s="12" t="n"/>
      <c r="D8566" s="11" t="n"/>
      <c r="E8566" s="11" t="n"/>
      <c r="F8566" s="11" t="n"/>
      <c r="G8566" s="11" t="n"/>
      <c r="H8566" s="11" t="n"/>
      <c r="I8566" s="9" t="n"/>
      <c r="J8566" s="9" t="n"/>
      <c r="K8566" s="9" t="n"/>
      <c r="L8566" s="9">
        <f>IF(COUNTA($A8566:$K8566)=0,"",IF(AND(IFERROR($H8566,0)&gt;0,LEN(TRIM($K8566&amp;""))&gt;0,IFERROR(LOOKUP(2,1/((LISTS!$M$2:$M$13&lt;&gt;"")*ISNUMBER(SEARCH(LISTS!$M$2:$M$13,$I8566))),LISTS!$N$2:$N$13),"NO")="SI"),"SI","NO"))</f>
        <v/>
      </c>
      <c r="M8566" s="9">
        <f>IF(COUNTA($A8566:$K8566)=0,"",IF($K8566&lt;&gt;"",IF(COUNTIF($K$19:$K8566,$K8566)&gt;1,"SI","NO"),IF(COUNTIFS($A$19:$A8566,$A8566,$C$19:$C8566,$C8566,$J$19:$J8566,$J8566,$D$19:$D8566,$D8566)&gt;1,"SI","NO")))</f>
        <v/>
      </c>
      <c r="N8566" s="11">
        <f>IF(COUNTA($A8566:$K8566)=0,"",IF(AND($L8566="SI",$M8566="NO"),IFERROR($H8566,0),0))</f>
        <v/>
      </c>
      <c r="O8566" s="9">
        <f>IF(COUNTA($A8566:$K8566)=0,"",IF($M8566="SI","CUFE o factura duplicada dentro del reporte; no se suma dos veces",IF(IFERROR($H8566,0)&lt;=0,"DIAN reporta valor susceptible 0",IF($L8566="NO",IFERROR(LOOKUP(2,1/((LISTS!$M$2:$M$13&lt;&gt;"")*ISNUMBER(SEARCH(LISTS!$M$2:$M$13,$I8566))),LISTS!$O$2:$O$13),"Medio de pago no elegible o no identificado por DIAN"),"Apta automaticamente por pago electronico y base positiva"))))</f>
        <v/>
      </c>
    </row>
    <row r="8567">
      <c r="A8567" s="9" t="n"/>
      <c r="B8567" s="9" t="n"/>
      <c r="C8567" s="12" t="n"/>
      <c r="D8567" s="11" t="n"/>
      <c r="E8567" s="11" t="n"/>
      <c r="F8567" s="11" t="n"/>
      <c r="G8567" s="11" t="n"/>
      <c r="H8567" s="11" t="n"/>
      <c r="I8567" s="9" t="n"/>
      <c r="J8567" s="9" t="n"/>
      <c r="K8567" s="9" t="n"/>
      <c r="L8567" s="9">
        <f>IF(COUNTA($A8567:$K8567)=0,"",IF(AND(IFERROR($H8567,0)&gt;0,LEN(TRIM($K8567&amp;""))&gt;0,IFERROR(LOOKUP(2,1/((LISTS!$M$2:$M$13&lt;&gt;"")*ISNUMBER(SEARCH(LISTS!$M$2:$M$13,$I8567))),LISTS!$N$2:$N$13),"NO")="SI"),"SI","NO"))</f>
        <v/>
      </c>
      <c r="M8567" s="9">
        <f>IF(COUNTA($A8567:$K8567)=0,"",IF($K8567&lt;&gt;"",IF(COUNTIF($K$19:$K8567,$K8567)&gt;1,"SI","NO"),IF(COUNTIFS($A$19:$A8567,$A8567,$C$19:$C8567,$C8567,$J$19:$J8567,$J8567,$D$19:$D8567,$D8567)&gt;1,"SI","NO")))</f>
        <v/>
      </c>
      <c r="N8567" s="11">
        <f>IF(COUNTA($A8567:$K8567)=0,"",IF(AND($L8567="SI",$M8567="NO"),IFERROR($H8567,0),0))</f>
        <v/>
      </c>
      <c r="O8567" s="9">
        <f>IF(COUNTA($A8567:$K8567)=0,"",IF($M8567="SI","CUFE o factura duplicada dentro del reporte; no se suma dos veces",IF(IFERROR($H8567,0)&lt;=0,"DIAN reporta valor susceptible 0",IF($L8567="NO",IFERROR(LOOKUP(2,1/((LISTS!$M$2:$M$13&lt;&gt;"")*ISNUMBER(SEARCH(LISTS!$M$2:$M$13,$I8567))),LISTS!$O$2:$O$13),"Medio de pago no elegible o no identificado por DIAN"),"Apta automaticamente por pago electronico y base positiva"))))</f>
        <v/>
      </c>
    </row>
    <row r="8568">
      <c r="A8568" s="9" t="n"/>
      <c r="B8568" s="9" t="n"/>
      <c r="C8568" s="12" t="n"/>
      <c r="D8568" s="11" t="n"/>
      <c r="E8568" s="11" t="n"/>
      <c r="F8568" s="11" t="n"/>
      <c r="G8568" s="11" t="n"/>
      <c r="H8568" s="11" t="n"/>
      <c r="I8568" s="9" t="n"/>
      <c r="J8568" s="9" t="n"/>
      <c r="K8568" s="9" t="n"/>
      <c r="L8568" s="9">
        <f>IF(COUNTA($A8568:$K8568)=0,"",IF(AND(IFERROR($H8568,0)&gt;0,LEN(TRIM($K8568&amp;""))&gt;0,IFERROR(LOOKUP(2,1/((LISTS!$M$2:$M$13&lt;&gt;"")*ISNUMBER(SEARCH(LISTS!$M$2:$M$13,$I8568))),LISTS!$N$2:$N$13),"NO")="SI"),"SI","NO"))</f>
        <v/>
      </c>
      <c r="M8568" s="9">
        <f>IF(COUNTA($A8568:$K8568)=0,"",IF($K8568&lt;&gt;"",IF(COUNTIF($K$19:$K8568,$K8568)&gt;1,"SI","NO"),IF(COUNTIFS($A$19:$A8568,$A8568,$C$19:$C8568,$C8568,$J$19:$J8568,$J8568,$D$19:$D8568,$D8568)&gt;1,"SI","NO")))</f>
        <v/>
      </c>
      <c r="N8568" s="11">
        <f>IF(COUNTA($A8568:$K8568)=0,"",IF(AND($L8568="SI",$M8568="NO"),IFERROR($H8568,0),0))</f>
        <v/>
      </c>
      <c r="O8568" s="9">
        <f>IF(COUNTA($A8568:$K8568)=0,"",IF($M8568="SI","CUFE o factura duplicada dentro del reporte; no se suma dos veces",IF(IFERROR($H8568,0)&lt;=0,"DIAN reporta valor susceptible 0",IF($L8568="NO",IFERROR(LOOKUP(2,1/((LISTS!$M$2:$M$13&lt;&gt;"")*ISNUMBER(SEARCH(LISTS!$M$2:$M$13,$I8568))),LISTS!$O$2:$O$13),"Medio de pago no elegible o no identificado por DIAN"),"Apta automaticamente por pago electronico y base positiva"))))</f>
        <v/>
      </c>
    </row>
    <row r="8569">
      <c r="A8569" s="9" t="n"/>
      <c r="B8569" s="9" t="n"/>
      <c r="C8569" s="12" t="n"/>
      <c r="D8569" s="11" t="n"/>
      <c r="E8569" s="11" t="n"/>
      <c r="F8569" s="11" t="n"/>
      <c r="G8569" s="11" t="n"/>
      <c r="H8569" s="11" t="n"/>
      <c r="I8569" s="9" t="n"/>
      <c r="J8569" s="9" t="n"/>
      <c r="K8569" s="9" t="n"/>
      <c r="L8569" s="9">
        <f>IF(COUNTA($A8569:$K8569)=0,"",IF(AND(IFERROR($H8569,0)&gt;0,LEN(TRIM($K8569&amp;""))&gt;0,IFERROR(LOOKUP(2,1/((LISTS!$M$2:$M$13&lt;&gt;"")*ISNUMBER(SEARCH(LISTS!$M$2:$M$13,$I8569))),LISTS!$N$2:$N$13),"NO")="SI"),"SI","NO"))</f>
        <v/>
      </c>
      <c r="M8569" s="9">
        <f>IF(COUNTA($A8569:$K8569)=0,"",IF($K8569&lt;&gt;"",IF(COUNTIF($K$19:$K8569,$K8569)&gt;1,"SI","NO"),IF(COUNTIFS($A$19:$A8569,$A8569,$C$19:$C8569,$C8569,$J$19:$J8569,$J8569,$D$19:$D8569,$D8569)&gt;1,"SI","NO")))</f>
        <v/>
      </c>
      <c r="N8569" s="11">
        <f>IF(COUNTA($A8569:$K8569)=0,"",IF(AND($L8569="SI",$M8569="NO"),IFERROR($H8569,0),0))</f>
        <v/>
      </c>
      <c r="O8569" s="9">
        <f>IF(COUNTA($A8569:$K8569)=0,"",IF($M8569="SI","CUFE o factura duplicada dentro del reporte; no se suma dos veces",IF(IFERROR($H8569,0)&lt;=0,"DIAN reporta valor susceptible 0",IF($L8569="NO",IFERROR(LOOKUP(2,1/((LISTS!$M$2:$M$13&lt;&gt;"")*ISNUMBER(SEARCH(LISTS!$M$2:$M$13,$I8569))),LISTS!$O$2:$O$13),"Medio de pago no elegible o no identificado por DIAN"),"Apta automaticamente por pago electronico y base positiva"))))</f>
        <v/>
      </c>
    </row>
    <row r="8570">
      <c r="A8570" s="9" t="n"/>
      <c r="B8570" s="9" t="n"/>
      <c r="C8570" s="12" t="n"/>
      <c r="D8570" s="11" t="n"/>
      <c r="E8570" s="11" t="n"/>
      <c r="F8570" s="11" t="n"/>
      <c r="G8570" s="11" t="n"/>
      <c r="H8570" s="11" t="n"/>
      <c r="I8570" s="9" t="n"/>
      <c r="J8570" s="9" t="n"/>
      <c r="K8570" s="9" t="n"/>
      <c r="L8570" s="9">
        <f>IF(COUNTA($A8570:$K8570)=0,"",IF(AND(IFERROR($H8570,0)&gt;0,LEN(TRIM($K8570&amp;""))&gt;0,IFERROR(LOOKUP(2,1/((LISTS!$M$2:$M$13&lt;&gt;"")*ISNUMBER(SEARCH(LISTS!$M$2:$M$13,$I8570))),LISTS!$N$2:$N$13),"NO")="SI"),"SI","NO"))</f>
        <v/>
      </c>
      <c r="M8570" s="9">
        <f>IF(COUNTA($A8570:$K8570)=0,"",IF($K8570&lt;&gt;"",IF(COUNTIF($K$19:$K8570,$K8570)&gt;1,"SI","NO"),IF(COUNTIFS($A$19:$A8570,$A8570,$C$19:$C8570,$C8570,$J$19:$J8570,$J8570,$D$19:$D8570,$D8570)&gt;1,"SI","NO")))</f>
        <v/>
      </c>
      <c r="N8570" s="11">
        <f>IF(COUNTA($A8570:$K8570)=0,"",IF(AND($L8570="SI",$M8570="NO"),IFERROR($H8570,0),0))</f>
        <v/>
      </c>
      <c r="O8570" s="9">
        <f>IF(COUNTA($A8570:$K8570)=0,"",IF($M8570="SI","CUFE o factura duplicada dentro del reporte; no se suma dos veces",IF(IFERROR($H8570,0)&lt;=0,"DIAN reporta valor susceptible 0",IF($L8570="NO",IFERROR(LOOKUP(2,1/((LISTS!$M$2:$M$13&lt;&gt;"")*ISNUMBER(SEARCH(LISTS!$M$2:$M$13,$I8570))),LISTS!$O$2:$O$13),"Medio de pago no elegible o no identificado por DIAN"),"Apta automaticamente por pago electronico y base positiva"))))</f>
        <v/>
      </c>
    </row>
    <row r="8571">
      <c r="A8571" s="9" t="n"/>
      <c r="B8571" s="9" t="n"/>
      <c r="C8571" s="12" t="n"/>
      <c r="D8571" s="11" t="n"/>
      <c r="E8571" s="11" t="n"/>
      <c r="F8571" s="11" t="n"/>
      <c r="G8571" s="11" t="n"/>
      <c r="H8571" s="11" t="n"/>
      <c r="I8571" s="9" t="n"/>
      <c r="J8571" s="9" t="n"/>
      <c r="K8571" s="9" t="n"/>
      <c r="L8571" s="9">
        <f>IF(COUNTA($A8571:$K8571)=0,"",IF(AND(IFERROR($H8571,0)&gt;0,LEN(TRIM($K8571&amp;""))&gt;0,IFERROR(LOOKUP(2,1/((LISTS!$M$2:$M$13&lt;&gt;"")*ISNUMBER(SEARCH(LISTS!$M$2:$M$13,$I8571))),LISTS!$N$2:$N$13),"NO")="SI"),"SI","NO"))</f>
        <v/>
      </c>
      <c r="M8571" s="9">
        <f>IF(COUNTA($A8571:$K8571)=0,"",IF($K8571&lt;&gt;"",IF(COUNTIF($K$19:$K8571,$K8571)&gt;1,"SI","NO"),IF(COUNTIFS($A$19:$A8571,$A8571,$C$19:$C8571,$C8571,$J$19:$J8571,$J8571,$D$19:$D8571,$D8571)&gt;1,"SI","NO")))</f>
        <v/>
      </c>
      <c r="N8571" s="11">
        <f>IF(COUNTA($A8571:$K8571)=0,"",IF(AND($L8571="SI",$M8571="NO"),IFERROR($H8571,0),0))</f>
        <v/>
      </c>
      <c r="O8571" s="9">
        <f>IF(COUNTA($A8571:$K8571)=0,"",IF($M8571="SI","CUFE o factura duplicada dentro del reporte; no se suma dos veces",IF(IFERROR($H8571,0)&lt;=0,"DIAN reporta valor susceptible 0",IF($L8571="NO",IFERROR(LOOKUP(2,1/((LISTS!$M$2:$M$13&lt;&gt;"")*ISNUMBER(SEARCH(LISTS!$M$2:$M$13,$I8571))),LISTS!$O$2:$O$13),"Medio de pago no elegible o no identificado por DIAN"),"Apta automaticamente por pago electronico y base positiva"))))</f>
        <v/>
      </c>
    </row>
    <row r="8572">
      <c r="A8572" s="9" t="n"/>
      <c r="B8572" s="9" t="n"/>
      <c r="C8572" s="12" t="n"/>
      <c r="D8572" s="11" t="n"/>
      <c r="E8572" s="11" t="n"/>
      <c r="F8572" s="11" t="n"/>
      <c r="G8572" s="11" t="n"/>
      <c r="H8572" s="11" t="n"/>
      <c r="I8572" s="9" t="n"/>
      <c r="J8572" s="9" t="n"/>
      <c r="K8572" s="9" t="n"/>
      <c r="L8572" s="9">
        <f>IF(COUNTA($A8572:$K8572)=0,"",IF(AND(IFERROR($H8572,0)&gt;0,LEN(TRIM($K8572&amp;""))&gt;0,IFERROR(LOOKUP(2,1/((LISTS!$M$2:$M$13&lt;&gt;"")*ISNUMBER(SEARCH(LISTS!$M$2:$M$13,$I8572))),LISTS!$N$2:$N$13),"NO")="SI"),"SI","NO"))</f>
        <v/>
      </c>
      <c r="M8572" s="9">
        <f>IF(COUNTA($A8572:$K8572)=0,"",IF($K8572&lt;&gt;"",IF(COUNTIF($K$19:$K8572,$K8572)&gt;1,"SI","NO"),IF(COUNTIFS($A$19:$A8572,$A8572,$C$19:$C8572,$C8572,$J$19:$J8572,$J8572,$D$19:$D8572,$D8572)&gt;1,"SI","NO")))</f>
        <v/>
      </c>
      <c r="N8572" s="11">
        <f>IF(COUNTA($A8572:$K8572)=0,"",IF(AND($L8572="SI",$M8572="NO"),IFERROR($H8572,0),0))</f>
        <v/>
      </c>
      <c r="O8572" s="9">
        <f>IF(COUNTA($A8572:$K8572)=0,"",IF($M8572="SI","CUFE o factura duplicada dentro del reporte; no se suma dos veces",IF(IFERROR($H8572,0)&lt;=0,"DIAN reporta valor susceptible 0",IF($L8572="NO",IFERROR(LOOKUP(2,1/((LISTS!$M$2:$M$13&lt;&gt;"")*ISNUMBER(SEARCH(LISTS!$M$2:$M$13,$I8572))),LISTS!$O$2:$O$13),"Medio de pago no elegible o no identificado por DIAN"),"Apta automaticamente por pago electronico y base positiva"))))</f>
        <v/>
      </c>
    </row>
    <row r="8573">
      <c r="A8573" s="9" t="n"/>
      <c r="B8573" s="9" t="n"/>
      <c r="C8573" s="12" t="n"/>
      <c r="D8573" s="11" t="n"/>
      <c r="E8573" s="11" t="n"/>
      <c r="F8573" s="11" t="n"/>
      <c r="G8573" s="11" t="n"/>
      <c r="H8573" s="11" t="n"/>
      <c r="I8573" s="9" t="n"/>
      <c r="J8573" s="9" t="n"/>
      <c r="K8573" s="9" t="n"/>
      <c r="L8573" s="9">
        <f>IF(COUNTA($A8573:$K8573)=0,"",IF(AND(IFERROR($H8573,0)&gt;0,LEN(TRIM($K8573&amp;""))&gt;0,IFERROR(LOOKUP(2,1/((LISTS!$M$2:$M$13&lt;&gt;"")*ISNUMBER(SEARCH(LISTS!$M$2:$M$13,$I8573))),LISTS!$N$2:$N$13),"NO")="SI"),"SI","NO"))</f>
        <v/>
      </c>
      <c r="M8573" s="9">
        <f>IF(COUNTA($A8573:$K8573)=0,"",IF($K8573&lt;&gt;"",IF(COUNTIF($K$19:$K8573,$K8573)&gt;1,"SI","NO"),IF(COUNTIFS($A$19:$A8573,$A8573,$C$19:$C8573,$C8573,$J$19:$J8573,$J8573,$D$19:$D8573,$D8573)&gt;1,"SI","NO")))</f>
        <v/>
      </c>
      <c r="N8573" s="11">
        <f>IF(COUNTA($A8573:$K8573)=0,"",IF(AND($L8573="SI",$M8573="NO"),IFERROR($H8573,0),0))</f>
        <v/>
      </c>
      <c r="O8573" s="9">
        <f>IF(COUNTA($A8573:$K8573)=0,"",IF($M8573="SI","CUFE o factura duplicada dentro del reporte; no se suma dos veces",IF(IFERROR($H8573,0)&lt;=0,"DIAN reporta valor susceptible 0",IF($L8573="NO",IFERROR(LOOKUP(2,1/((LISTS!$M$2:$M$13&lt;&gt;"")*ISNUMBER(SEARCH(LISTS!$M$2:$M$13,$I8573))),LISTS!$O$2:$O$13),"Medio de pago no elegible o no identificado por DIAN"),"Apta automaticamente por pago electronico y base positiva"))))</f>
        <v/>
      </c>
    </row>
    <row r="8574">
      <c r="A8574" s="9" t="n"/>
      <c r="B8574" s="9" t="n"/>
      <c r="C8574" s="12" t="n"/>
      <c r="D8574" s="11" t="n"/>
      <c r="E8574" s="11" t="n"/>
      <c r="F8574" s="11" t="n"/>
      <c r="G8574" s="11" t="n"/>
      <c r="H8574" s="11" t="n"/>
      <c r="I8574" s="9" t="n"/>
      <c r="J8574" s="9" t="n"/>
      <c r="K8574" s="9" t="n"/>
      <c r="L8574" s="9">
        <f>IF(COUNTA($A8574:$K8574)=0,"",IF(AND(IFERROR($H8574,0)&gt;0,LEN(TRIM($K8574&amp;""))&gt;0,IFERROR(LOOKUP(2,1/((LISTS!$M$2:$M$13&lt;&gt;"")*ISNUMBER(SEARCH(LISTS!$M$2:$M$13,$I8574))),LISTS!$N$2:$N$13),"NO")="SI"),"SI","NO"))</f>
        <v/>
      </c>
      <c r="M8574" s="9">
        <f>IF(COUNTA($A8574:$K8574)=0,"",IF($K8574&lt;&gt;"",IF(COUNTIF($K$19:$K8574,$K8574)&gt;1,"SI","NO"),IF(COUNTIFS($A$19:$A8574,$A8574,$C$19:$C8574,$C8574,$J$19:$J8574,$J8574,$D$19:$D8574,$D8574)&gt;1,"SI","NO")))</f>
        <v/>
      </c>
      <c r="N8574" s="11">
        <f>IF(COUNTA($A8574:$K8574)=0,"",IF(AND($L8574="SI",$M8574="NO"),IFERROR($H8574,0),0))</f>
        <v/>
      </c>
      <c r="O8574" s="9">
        <f>IF(COUNTA($A8574:$K8574)=0,"",IF($M8574="SI","CUFE o factura duplicada dentro del reporte; no se suma dos veces",IF(IFERROR($H8574,0)&lt;=0,"DIAN reporta valor susceptible 0",IF($L8574="NO",IFERROR(LOOKUP(2,1/((LISTS!$M$2:$M$13&lt;&gt;"")*ISNUMBER(SEARCH(LISTS!$M$2:$M$13,$I8574))),LISTS!$O$2:$O$13),"Medio de pago no elegible o no identificado por DIAN"),"Apta automaticamente por pago electronico y base positiva"))))</f>
        <v/>
      </c>
    </row>
    <row r="8575">
      <c r="A8575" s="9" t="n"/>
      <c r="B8575" s="9" t="n"/>
      <c r="C8575" s="12" t="n"/>
      <c r="D8575" s="11" t="n"/>
      <c r="E8575" s="11" t="n"/>
      <c r="F8575" s="11" t="n"/>
      <c r="G8575" s="11" t="n"/>
      <c r="H8575" s="11" t="n"/>
      <c r="I8575" s="9" t="n"/>
      <c r="J8575" s="9" t="n"/>
      <c r="K8575" s="9" t="n"/>
      <c r="L8575" s="9">
        <f>IF(COUNTA($A8575:$K8575)=0,"",IF(AND(IFERROR($H8575,0)&gt;0,LEN(TRIM($K8575&amp;""))&gt;0,IFERROR(LOOKUP(2,1/((LISTS!$M$2:$M$13&lt;&gt;"")*ISNUMBER(SEARCH(LISTS!$M$2:$M$13,$I8575))),LISTS!$N$2:$N$13),"NO")="SI"),"SI","NO"))</f>
        <v/>
      </c>
      <c r="M8575" s="9">
        <f>IF(COUNTA($A8575:$K8575)=0,"",IF($K8575&lt;&gt;"",IF(COUNTIF($K$19:$K8575,$K8575)&gt;1,"SI","NO"),IF(COUNTIFS($A$19:$A8575,$A8575,$C$19:$C8575,$C8575,$J$19:$J8575,$J8575,$D$19:$D8575,$D8575)&gt;1,"SI","NO")))</f>
        <v/>
      </c>
      <c r="N8575" s="11">
        <f>IF(COUNTA($A8575:$K8575)=0,"",IF(AND($L8575="SI",$M8575="NO"),IFERROR($H8575,0),0))</f>
        <v/>
      </c>
      <c r="O8575" s="9">
        <f>IF(COUNTA($A8575:$K8575)=0,"",IF($M8575="SI","CUFE o factura duplicada dentro del reporte; no se suma dos veces",IF(IFERROR($H8575,0)&lt;=0,"DIAN reporta valor susceptible 0",IF($L8575="NO",IFERROR(LOOKUP(2,1/((LISTS!$M$2:$M$13&lt;&gt;"")*ISNUMBER(SEARCH(LISTS!$M$2:$M$13,$I8575))),LISTS!$O$2:$O$13),"Medio de pago no elegible o no identificado por DIAN"),"Apta automaticamente por pago electronico y base positiva"))))</f>
        <v/>
      </c>
    </row>
    <row r="8576">
      <c r="A8576" s="9" t="n"/>
      <c r="B8576" s="9" t="n"/>
      <c r="C8576" s="12" t="n"/>
      <c r="D8576" s="11" t="n"/>
      <c r="E8576" s="11" t="n"/>
      <c r="F8576" s="11" t="n"/>
      <c r="G8576" s="11" t="n"/>
      <c r="H8576" s="11" t="n"/>
      <c r="I8576" s="9" t="n"/>
      <c r="J8576" s="9" t="n"/>
      <c r="K8576" s="9" t="n"/>
      <c r="L8576" s="9">
        <f>IF(COUNTA($A8576:$K8576)=0,"",IF(AND(IFERROR($H8576,0)&gt;0,LEN(TRIM($K8576&amp;""))&gt;0,IFERROR(LOOKUP(2,1/((LISTS!$M$2:$M$13&lt;&gt;"")*ISNUMBER(SEARCH(LISTS!$M$2:$M$13,$I8576))),LISTS!$N$2:$N$13),"NO")="SI"),"SI","NO"))</f>
        <v/>
      </c>
      <c r="M8576" s="9">
        <f>IF(COUNTA($A8576:$K8576)=0,"",IF($K8576&lt;&gt;"",IF(COUNTIF($K$19:$K8576,$K8576)&gt;1,"SI","NO"),IF(COUNTIFS($A$19:$A8576,$A8576,$C$19:$C8576,$C8576,$J$19:$J8576,$J8576,$D$19:$D8576,$D8576)&gt;1,"SI","NO")))</f>
        <v/>
      </c>
      <c r="N8576" s="11">
        <f>IF(COUNTA($A8576:$K8576)=0,"",IF(AND($L8576="SI",$M8576="NO"),IFERROR($H8576,0),0))</f>
        <v/>
      </c>
      <c r="O8576" s="9">
        <f>IF(COUNTA($A8576:$K8576)=0,"",IF($M8576="SI","CUFE o factura duplicada dentro del reporte; no se suma dos veces",IF(IFERROR($H8576,0)&lt;=0,"DIAN reporta valor susceptible 0",IF($L8576="NO",IFERROR(LOOKUP(2,1/((LISTS!$M$2:$M$13&lt;&gt;"")*ISNUMBER(SEARCH(LISTS!$M$2:$M$13,$I8576))),LISTS!$O$2:$O$13),"Medio de pago no elegible o no identificado por DIAN"),"Apta automaticamente por pago electronico y base positiva"))))</f>
        <v/>
      </c>
    </row>
    <row r="8577">
      <c r="A8577" s="9" t="n"/>
      <c r="B8577" s="9" t="n"/>
      <c r="C8577" s="12" t="n"/>
      <c r="D8577" s="11" t="n"/>
      <c r="E8577" s="11" t="n"/>
      <c r="F8577" s="11" t="n"/>
      <c r="G8577" s="11" t="n"/>
      <c r="H8577" s="11" t="n"/>
      <c r="I8577" s="9" t="n"/>
      <c r="J8577" s="9" t="n"/>
      <c r="K8577" s="9" t="n"/>
      <c r="L8577" s="9">
        <f>IF(COUNTA($A8577:$K8577)=0,"",IF(AND(IFERROR($H8577,0)&gt;0,LEN(TRIM($K8577&amp;""))&gt;0,IFERROR(LOOKUP(2,1/((LISTS!$M$2:$M$13&lt;&gt;"")*ISNUMBER(SEARCH(LISTS!$M$2:$M$13,$I8577))),LISTS!$N$2:$N$13),"NO")="SI"),"SI","NO"))</f>
        <v/>
      </c>
      <c r="M8577" s="9">
        <f>IF(COUNTA($A8577:$K8577)=0,"",IF($K8577&lt;&gt;"",IF(COUNTIF($K$19:$K8577,$K8577)&gt;1,"SI","NO"),IF(COUNTIFS($A$19:$A8577,$A8577,$C$19:$C8577,$C8577,$J$19:$J8577,$J8577,$D$19:$D8577,$D8577)&gt;1,"SI","NO")))</f>
        <v/>
      </c>
      <c r="N8577" s="11">
        <f>IF(COUNTA($A8577:$K8577)=0,"",IF(AND($L8577="SI",$M8577="NO"),IFERROR($H8577,0),0))</f>
        <v/>
      </c>
      <c r="O8577" s="9">
        <f>IF(COUNTA($A8577:$K8577)=0,"",IF($M8577="SI","CUFE o factura duplicada dentro del reporte; no se suma dos veces",IF(IFERROR($H8577,0)&lt;=0,"DIAN reporta valor susceptible 0",IF($L8577="NO",IFERROR(LOOKUP(2,1/((LISTS!$M$2:$M$13&lt;&gt;"")*ISNUMBER(SEARCH(LISTS!$M$2:$M$13,$I8577))),LISTS!$O$2:$O$13),"Medio de pago no elegible o no identificado por DIAN"),"Apta automaticamente por pago electronico y base positiva"))))</f>
        <v/>
      </c>
    </row>
    <row r="8578">
      <c r="A8578" s="9" t="n"/>
      <c r="B8578" s="9" t="n"/>
      <c r="C8578" s="12" t="n"/>
      <c r="D8578" s="11" t="n"/>
      <c r="E8578" s="11" t="n"/>
      <c r="F8578" s="11" t="n"/>
      <c r="G8578" s="11" t="n"/>
      <c r="H8578" s="11" t="n"/>
      <c r="I8578" s="9" t="n"/>
      <c r="J8578" s="9" t="n"/>
      <c r="K8578" s="9" t="n"/>
      <c r="L8578" s="9">
        <f>IF(COUNTA($A8578:$K8578)=0,"",IF(AND(IFERROR($H8578,0)&gt;0,LEN(TRIM($K8578&amp;""))&gt;0,IFERROR(LOOKUP(2,1/((LISTS!$M$2:$M$13&lt;&gt;"")*ISNUMBER(SEARCH(LISTS!$M$2:$M$13,$I8578))),LISTS!$N$2:$N$13),"NO")="SI"),"SI","NO"))</f>
        <v/>
      </c>
      <c r="M8578" s="9">
        <f>IF(COUNTA($A8578:$K8578)=0,"",IF($K8578&lt;&gt;"",IF(COUNTIF($K$19:$K8578,$K8578)&gt;1,"SI","NO"),IF(COUNTIFS($A$19:$A8578,$A8578,$C$19:$C8578,$C8578,$J$19:$J8578,$J8578,$D$19:$D8578,$D8578)&gt;1,"SI","NO")))</f>
        <v/>
      </c>
      <c r="N8578" s="11">
        <f>IF(COUNTA($A8578:$K8578)=0,"",IF(AND($L8578="SI",$M8578="NO"),IFERROR($H8578,0),0))</f>
        <v/>
      </c>
      <c r="O8578" s="9">
        <f>IF(COUNTA($A8578:$K8578)=0,"",IF($M8578="SI","CUFE o factura duplicada dentro del reporte; no se suma dos veces",IF(IFERROR($H8578,0)&lt;=0,"DIAN reporta valor susceptible 0",IF($L8578="NO",IFERROR(LOOKUP(2,1/((LISTS!$M$2:$M$13&lt;&gt;"")*ISNUMBER(SEARCH(LISTS!$M$2:$M$13,$I8578))),LISTS!$O$2:$O$13),"Medio de pago no elegible o no identificado por DIAN"),"Apta automaticamente por pago electronico y base positiva"))))</f>
        <v/>
      </c>
    </row>
    <row r="8579">
      <c r="A8579" s="9" t="n"/>
      <c r="B8579" s="9" t="n"/>
      <c r="C8579" s="12" t="n"/>
      <c r="D8579" s="11" t="n"/>
      <c r="E8579" s="11" t="n"/>
      <c r="F8579" s="11" t="n"/>
      <c r="G8579" s="11" t="n"/>
      <c r="H8579" s="11" t="n"/>
      <c r="I8579" s="9" t="n"/>
      <c r="J8579" s="9" t="n"/>
      <c r="K8579" s="9" t="n"/>
      <c r="L8579" s="9">
        <f>IF(COUNTA($A8579:$K8579)=0,"",IF(AND(IFERROR($H8579,0)&gt;0,LEN(TRIM($K8579&amp;""))&gt;0,IFERROR(LOOKUP(2,1/((LISTS!$M$2:$M$13&lt;&gt;"")*ISNUMBER(SEARCH(LISTS!$M$2:$M$13,$I8579))),LISTS!$N$2:$N$13),"NO")="SI"),"SI","NO"))</f>
        <v/>
      </c>
      <c r="M8579" s="9">
        <f>IF(COUNTA($A8579:$K8579)=0,"",IF($K8579&lt;&gt;"",IF(COUNTIF($K$19:$K8579,$K8579)&gt;1,"SI","NO"),IF(COUNTIFS($A$19:$A8579,$A8579,$C$19:$C8579,$C8579,$J$19:$J8579,$J8579,$D$19:$D8579,$D8579)&gt;1,"SI","NO")))</f>
        <v/>
      </c>
      <c r="N8579" s="11">
        <f>IF(COUNTA($A8579:$K8579)=0,"",IF(AND($L8579="SI",$M8579="NO"),IFERROR($H8579,0),0))</f>
        <v/>
      </c>
      <c r="O8579" s="9">
        <f>IF(COUNTA($A8579:$K8579)=0,"",IF($M8579="SI","CUFE o factura duplicada dentro del reporte; no se suma dos veces",IF(IFERROR($H8579,0)&lt;=0,"DIAN reporta valor susceptible 0",IF($L8579="NO",IFERROR(LOOKUP(2,1/((LISTS!$M$2:$M$13&lt;&gt;"")*ISNUMBER(SEARCH(LISTS!$M$2:$M$13,$I8579))),LISTS!$O$2:$O$13),"Medio de pago no elegible o no identificado por DIAN"),"Apta automaticamente por pago electronico y base positiva"))))</f>
        <v/>
      </c>
    </row>
    <row r="8580">
      <c r="A8580" s="9" t="n"/>
      <c r="B8580" s="9" t="n"/>
      <c r="C8580" s="12" t="n"/>
      <c r="D8580" s="11" t="n"/>
      <c r="E8580" s="11" t="n"/>
      <c r="F8580" s="11" t="n"/>
      <c r="G8580" s="11" t="n"/>
      <c r="H8580" s="11" t="n"/>
      <c r="I8580" s="9" t="n"/>
      <c r="J8580" s="9" t="n"/>
      <c r="K8580" s="9" t="n"/>
      <c r="L8580" s="9">
        <f>IF(COUNTA($A8580:$K8580)=0,"",IF(AND(IFERROR($H8580,0)&gt;0,LEN(TRIM($K8580&amp;""))&gt;0,IFERROR(LOOKUP(2,1/((LISTS!$M$2:$M$13&lt;&gt;"")*ISNUMBER(SEARCH(LISTS!$M$2:$M$13,$I8580))),LISTS!$N$2:$N$13),"NO")="SI"),"SI","NO"))</f>
        <v/>
      </c>
      <c r="M8580" s="9">
        <f>IF(COUNTA($A8580:$K8580)=0,"",IF($K8580&lt;&gt;"",IF(COUNTIF($K$19:$K8580,$K8580)&gt;1,"SI","NO"),IF(COUNTIFS($A$19:$A8580,$A8580,$C$19:$C8580,$C8580,$J$19:$J8580,$J8580,$D$19:$D8580,$D8580)&gt;1,"SI","NO")))</f>
        <v/>
      </c>
      <c r="N8580" s="11">
        <f>IF(COUNTA($A8580:$K8580)=0,"",IF(AND($L8580="SI",$M8580="NO"),IFERROR($H8580,0),0))</f>
        <v/>
      </c>
      <c r="O8580" s="9">
        <f>IF(COUNTA($A8580:$K8580)=0,"",IF($M8580="SI","CUFE o factura duplicada dentro del reporte; no se suma dos veces",IF(IFERROR($H8580,0)&lt;=0,"DIAN reporta valor susceptible 0",IF($L8580="NO",IFERROR(LOOKUP(2,1/((LISTS!$M$2:$M$13&lt;&gt;"")*ISNUMBER(SEARCH(LISTS!$M$2:$M$13,$I8580))),LISTS!$O$2:$O$13),"Medio de pago no elegible o no identificado por DIAN"),"Apta automaticamente por pago electronico y base positiva"))))</f>
        <v/>
      </c>
    </row>
    <row r="8581">
      <c r="A8581" s="9" t="n"/>
      <c r="B8581" s="9" t="n"/>
      <c r="C8581" s="12" t="n"/>
      <c r="D8581" s="11" t="n"/>
      <c r="E8581" s="11" t="n"/>
      <c r="F8581" s="11" t="n"/>
      <c r="G8581" s="11" t="n"/>
      <c r="H8581" s="11" t="n"/>
      <c r="I8581" s="9" t="n"/>
      <c r="J8581" s="9" t="n"/>
      <c r="K8581" s="9" t="n"/>
      <c r="L8581" s="9">
        <f>IF(COUNTA($A8581:$K8581)=0,"",IF(AND(IFERROR($H8581,0)&gt;0,LEN(TRIM($K8581&amp;""))&gt;0,IFERROR(LOOKUP(2,1/((LISTS!$M$2:$M$13&lt;&gt;"")*ISNUMBER(SEARCH(LISTS!$M$2:$M$13,$I8581))),LISTS!$N$2:$N$13),"NO")="SI"),"SI","NO"))</f>
        <v/>
      </c>
      <c r="M8581" s="9">
        <f>IF(COUNTA($A8581:$K8581)=0,"",IF($K8581&lt;&gt;"",IF(COUNTIF($K$19:$K8581,$K8581)&gt;1,"SI","NO"),IF(COUNTIFS($A$19:$A8581,$A8581,$C$19:$C8581,$C8581,$J$19:$J8581,$J8581,$D$19:$D8581,$D8581)&gt;1,"SI","NO")))</f>
        <v/>
      </c>
      <c r="N8581" s="11">
        <f>IF(COUNTA($A8581:$K8581)=0,"",IF(AND($L8581="SI",$M8581="NO"),IFERROR($H8581,0),0))</f>
        <v/>
      </c>
      <c r="O8581" s="9">
        <f>IF(COUNTA($A8581:$K8581)=0,"",IF($M8581="SI","CUFE o factura duplicada dentro del reporte; no se suma dos veces",IF(IFERROR($H8581,0)&lt;=0,"DIAN reporta valor susceptible 0",IF($L8581="NO",IFERROR(LOOKUP(2,1/((LISTS!$M$2:$M$13&lt;&gt;"")*ISNUMBER(SEARCH(LISTS!$M$2:$M$13,$I8581))),LISTS!$O$2:$O$13),"Medio de pago no elegible o no identificado por DIAN"),"Apta automaticamente por pago electronico y base positiva"))))</f>
        <v/>
      </c>
    </row>
    <row r="8582">
      <c r="A8582" s="9" t="n"/>
      <c r="B8582" s="9" t="n"/>
      <c r="C8582" s="12" t="n"/>
      <c r="D8582" s="11" t="n"/>
      <c r="E8582" s="11" t="n"/>
      <c r="F8582" s="11" t="n"/>
      <c r="G8582" s="11" t="n"/>
      <c r="H8582" s="11" t="n"/>
      <c r="I8582" s="9" t="n"/>
      <c r="J8582" s="9" t="n"/>
      <c r="K8582" s="9" t="n"/>
      <c r="L8582" s="9">
        <f>IF(COUNTA($A8582:$K8582)=0,"",IF(AND(IFERROR($H8582,0)&gt;0,LEN(TRIM($K8582&amp;""))&gt;0,IFERROR(LOOKUP(2,1/((LISTS!$M$2:$M$13&lt;&gt;"")*ISNUMBER(SEARCH(LISTS!$M$2:$M$13,$I8582))),LISTS!$N$2:$N$13),"NO")="SI"),"SI","NO"))</f>
        <v/>
      </c>
      <c r="M8582" s="9">
        <f>IF(COUNTA($A8582:$K8582)=0,"",IF($K8582&lt;&gt;"",IF(COUNTIF($K$19:$K8582,$K8582)&gt;1,"SI","NO"),IF(COUNTIFS($A$19:$A8582,$A8582,$C$19:$C8582,$C8582,$J$19:$J8582,$J8582,$D$19:$D8582,$D8582)&gt;1,"SI","NO")))</f>
        <v/>
      </c>
      <c r="N8582" s="11">
        <f>IF(COUNTA($A8582:$K8582)=0,"",IF(AND($L8582="SI",$M8582="NO"),IFERROR($H8582,0),0))</f>
        <v/>
      </c>
      <c r="O8582" s="9">
        <f>IF(COUNTA($A8582:$K8582)=0,"",IF($M8582="SI","CUFE o factura duplicada dentro del reporte; no se suma dos veces",IF(IFERROR($H8582,0)&lt;=0,"DIAN reporta valor susceptible 0",IF($L8582="NO",IFERROR(LOOKUP(2,1/((LISTS!$M$2:$M$13&lt;&gt;"")*ISNUMBER(SEARCH(LISTS!$M$2:$M$13,$I8582))),LISTS!$O$2:$O$13),"Medio de pago no elegible o no identificado por DIAN"),"Apta automaticamente por pago electronico y base positiva"))))</f>
        <v/>
      </c>
    </row>
    <row r="8583">
      <c r="A8583" s="9" t="n"/>
      <c r="B8583" s="9" t="n"/>
      <c r="C8583" s="12" t="n"/>
      <c r="D8583" s="11" t="n"/>
      <c r="E8583" s="11" t="n"/>
      <c r="F8583" s="11" t="n"/>
      <c r="G8583" s="11" t="n"/>
      <c r="H8583" s="11" t="n"/>
      <c r="I8583" s="9" t="n"/>
      <c r="J8583" s="9" t="n"/>
      <c r="K8583" s="9" t="n"/>
      <c r="L8583" s="9">
        <f>IF(COUNTA($A8583:$K8583)=0,"",IF(AND(IFERROR($H8583,0)&gt;0,LEN(TRIM($K8583&amp;""))&gt;0,IFERROR(LOOKUP(2,1/((LISTS!$M$2:$M$13&lt;&gt;"")*ISNUMBER(SEARCH(LISTS!$M$2:$M$13,$I8583))),LISTS!$N$2:$N$13),"NO")="SI"),"SI","NO"))</f>
        <v/>
      </c>
      <c r="M8583" s="9">
        <f>IF(COUNTA($A8583:$K8583)=0,"",IF($K8583&lt;&gt;"",IF(COUNTIF($K$19:$K8583,$K8583)&gt;1,"SI","NO"),IF(COUNTIFS($A$19:$A8583,$A8583,$C$19:$C8583,$C8583,$J$19:$J8583,$J8583,$D$19:$D8583,$D8583)&gt;1,"SI","NO")))</f>
        <v/>
      </c>
      <c r="N8583" s="11">
        <f>IF(COUNTA($A8583:$K8583)=0,"",IF(AND($L8583="SI",$M8583="NO"),IFERROR($H8583,0),0))</f>
        <v/>
      </c>
      <c r="O8583" s="9">
        <f>IF(COUNTA($A8583:$K8583)=0,"",IF($M8583="SI","CUFE o factura duplicada dentro del reporte; no se suma dos veces",IF(IFERROR($H8583,0)&lt;=0,"DIAN reporta valor susceptible 0",IF($L8583="NO",IFERROR(LOOKUP(2,1/((LISTS!$M$2:$M$13&lt;&gt;"")*ISNUMBER(SEARCH(LISTS!$M$2:$M$13,$I8583))),LISTS!$O$2:$O$13),"Medio de pago no elegible o no identificado por DIAN"),"Apta automaticamente por pago electronico y base positiva"))))</f>
        <v/>
      </c>
    </row>
    <row r="8584">
      <c r="A8584" s="9" t="n"/>
      <c r="B8584" s="9" t="n"/>
      <c r="C8584" s="12" t="n"/>
      <c r="D8584" s="11" t="n"/>
      <c r="E8584" s="11" t="n"/>
      <c r="F8584" s="11" t="n"/>
      <c r="G8584" s="11" t="n"/>
      <c r="H8584" s="11" t="n"/>
      <c r="I8584" s="9" t="n"/>
      <c r="J8584" s="9" t="n"/>
      <c r="K8584" s="9" t="n"/>
      <c r="L8584" s="9">
        <f>IF(COUNTA($A8584:$K8584)=0,"",IF(AND(IFERROR($H8584,0)&gt;0,LEN(TRIM($K8584&amp;""))&gt;0,IFERROR(LOOKUP(2,1/((LISTS!$M$2:$M$13&lt;&gt;"")*ISNUMBER(SEARCH(LISTS!$M$2:$M$13,$I8584))),LISTS!$N$2:$N$13),"NO")="SI"),"SI","NO"))</f>
        <v/>
      </c>
      <c r="M8584" s="9">
        <f>IF(COUNTA($A8584:$K8584)=0,"",IF($K8584&lt;&gt;"",IF(COUNTIF($K$19:$K8584,$K8584)&gt;1,"SI","NO"),IF(COUNTIFS($A$19:$A8584,$A8584,$C$19:$C8584,$C8584,$J$19:$J8584,$J8584,$D$19:$D8584,$D8584)&gt;1,"SI","NO")))</f>
        <v/>
      </c>
      <c r="N8584" s="11">
        <f>IF(COUNTA($A8584:$K8584)=0,"",IF(AND($L8584="SI",$M8584="NO"),IFERROR($H8584,0),0))</f>
        <v/>
      </c>
      <c r="O8584" s="9">
        <f>IF(COUNTA($A8584:$K8584)=0,"",IF($M8584="SI","CUFE o factura duplicada dentro del reporte; no se suma dos veces",IF(IFERROR($H8584,0)&lt;=0,"DIAN reporta valor susceptible 0",IF($L8584="NO",IFERROR(LOOKUP(2,1/((LISTS!$M$2:$M$13&lt;&gt;"")*ISNUMBER(SEARCH(LISTS!$M$2:$M$13,$I8584))),LISTS!$O$2:$O$13),"Medio de pago no elegible o no identificado por DIAN"),"Apta automaticamente por pago electronico y base positiva"))))</f>
        <v/>
      </c>
    </row>
    <row r="8585">
      <c r="A8585" s="9" t="n"/>
      <c r="B8585" s="9" t="n"/>
      <c r="C8585" s="12" t="n"/>
      <c r="D8585" s="11" t="n"/>
      <c r="E8585" s="11" t="n"/>
      <c r="F8585" s="11" t="n"/>
      <c r="G8585" s="11" t="n"/>
      <c r="H8585" s="11" t="n"/>
      <c r="I8585" s="9" t="n"/>
      <c r="J8585" s="9" t="n"/>
      <c r="K8585" s="9" t="n"/>
      <c r="L8585" s="9">
        <f>IF(COUNTA($A8585:$K8585)=0,"",IF(AND(IFERROR($H8585,0)&gt;0,LEN(TRIM($K8585&amp;""))&gt;0,IFERROR(LOOKUP(2,1/((LISTS!$M$2:$M$13&lt;&gt;"")*ISNUMBER(SEARCH(LISTS!$M$2:$M$13,$I8585))),LISTS!$N$2:$N$13),"NO")="SI"),"SI","NO"))</f>
        <v/>
      </c>
      <c r="M8585" s="9">
        <f>IF(COUNTA($A8585:$K8585)=0,"",IF($K8585&lt;&gt;"",IF(COUNTIF($K$19:$K8585,$K8585)&gt;1,"SI","NO"),IF(COUNTIFS($A$19:$A8585,$A8585,$C$19:$C8585,$C8585,$J$19:$J8585,$J8585,$D$19:$D8585,$D8585)&gt;1,"SI","NO")))</f>
        <v/>
      </c>
      <c r="N8585" s="11">
        <f>IF(COUNTA($A8585:$K8585)=0,"",IF(AND($L8585="SI",$M8585="NO"),IFERROR($H8585,0),0))</f>
        <v/>
      </c>
      <c r="O8585" s="9">
        <f>IF(COUNTA($A8585:$K8585)=0,"",IF($M8585="SI","CUFE o factura duplicada dentro del reporte; no se suma dos veces",IF(IFERROR($H8585,0)&lt;=0,"DIAN reporta valor susceptible 0",IF($L8585="NO",IFERROR(LOOKUP(2,1/((LISTS!$M$2:$M$13&lt;&gt;"")*ISNUMBER(SEARCH(LISTS!$M$2:$M$13,$I8585))),LISTS!$O$2:$O$13),"Medio de pago no elegible o no identificado por DIAN"),"Apta automaticamente por pago electronico y base positiva"))))</f>
        <v/>
      </c>
    </row>
    <row r="8586">
      <c r="A8586" s="9" t="n"/>
      <c r="B8586" s="9" t="n"/>
      <c r="C8586" s="12" t="n"/>
      <c r="D8586" s="11" t="n"/>
      <c r="E8586" s="11" t="n"/>
      <c r="F8586" s="11" t="n"/>
      <c r="G8586" s="11" t="n"/>
      <c r="H8586" s="11" t="n"/>
      <c r="I8586" s="9" t="n"/>
      <c r="J8586" s="9" t="n"/>
      <c r="K8586" s="9" t="n"/>
      <c r="L8586" s="9">
        <f>IF(COUNTA($A8586:$K8586)=0,"",IF(AND(IFERROR($H8586,0)&gt;0,LEN(TRIM($K8586&amp;""))&gt;0,IFERROR(LOOKUP(2,1/((LISTS!$M$2:$M$13&lt;&gt;"")*ISNUMBER(SEARCH(LISTS!$M$2:$M$13,$I8586))),LISTS!$N$2:$N$13),"NO")="SI"),"SI","NO"))</f>
        <v/>
      </c>
      <c r="M8586" s="9">
        <f>IF(COUNTA($A8586:$K8586)=0,"",IF($K8586&lt;&gt;"",IF(COUNTIF($K$19:$K8586,$K8586)&gt;1,"SI","NO"),IF(COUNTIFS($A$19:$A8586,$A8586,$C$19:$C8586,$C8586,$J$19:$J8586,$J8586,$D$19:$D8586,$D8586)&gt;1,"SI","NO")))</f>
        <v/>
      </c>
      <c r="N8586" s="11">
        <f>IF(COUNTA($A8586:$K8586)=0,"",IF(AND($L8586="SI",$M8586="NO"),IFERROR($H8586,0),0))</f>
        <v/>
      </c>
      <c r="O8586" s="9">
        <f>IF(COUNTA($A8586:$K8586)=0,"",IF($M8586="SI","CUFE o factura duplicada dentro del reporte; no se suma dos veces",IF(IFERROR($H8586,0)&lt;=0,"DIAN reporta valor susceptible 0",IF($L8586="NO",IFERROR(LOOKUP(2,1/((LISTS!$M$2:$M$13&lt;&gt;"")*ISNUMBER(SEARCH(LISTS!$M$2:$M$13,$I8586))),LISTS!$O$2:$O$13),"Medio de pago no elegible o no identificado por DIAN"),"Apta automaticamente por pago electronico y base positiva"))))</f>
        <v/>
      </c>
    </row>
    <row r="8587">
      <c r="A8587" s="9" t="n"/>
      <c r="B8587" s="9" t="n"/>
      <c r="C8587" s="12" t="n"/>
      <c r="D8587" s="11" t="n"/>
      <c r="E8587" s="11" t="n"/>
      <c r="F8587" s="11" t="n"/>
      <c r="G8587" s="11" t="n"/>
      <c r="H8587" s="11" t="n"/>
      <c r="I8587" s="9" t="n"/>
      <c r="J8587" s="9" t="n"/>
      <c r="K8587" s="9" t="n"/>
      <c r="L8587" s="9">
        <f>IF(COUNTA($A8587:$K8587)=0,"",IF(AND(IFERROR($H8587,0)&gt;0,LEN(TRIM($K8587&amp;""))&gt;0,IFERROR(LOOKUP(2,1/((LISTS!$M$2:$M$13&lt;&gt;"")*ISNUMBER(SEARCH(LISTS!$M$2:$M$13,$I8587))),LISTS!$N$2:$N$13),"NO")="SI"),"SI","NO"))</f>
        <v/>
      </c>
      <c r="M8587" s="9">
        <f>IF(COUNTA($A8587:$K8587)=0,"",IF($K8587&lt;&gt;"",IF(COUNTIF($K$19:$K8587,$K8587)&gt;1,"SI","NO"),IF(COUNTIFS($A$19:$A8587,$A8587,$C$19:$C8587,$C8587,$J$19:$J8587,$J8587,$D$19:$D8587,$D8587)&gt;1,"SI","NO")))</f>
        <v/>
      </c>
      <c r="N8587" s="11">
        <f>IF(COUNTA($A8587:$K8587)=0,"",IF(AND($L8587="SI",$M8587="NO"),IFERROR($H8587,0),0))</f>
        <v/>
      </c>
      <c r="O8587" s="9">
        <f>IF(COUNTA($A8587:$K8587)=0,"",IF($M8587="SI","CUFE o factura duplicada dentro del reporte; no se suma dos veces",IF(IFERROR($H8587,0)&lt;=0,"DIAN reporta valor susceptible 0",IF($L8587="NO",IFERROR(LOOKUP(2,1/((LISTS!$M$2:$M$13&lt;&gt;"")*ISNUMBER(SEARCH(LISTS!$M$2:$M$13,$I8587))),LISTS!$O$2:$O$13),"Medio de pago no elegible o no identificado por DIAN"),"Apta automaticamente por pago electronico y base positiva"))))</f>
        <v/>
      </c>
    </row>
    <row r="8588">
      <c r="A8588" s="9" t="n"/>
      <c r="B8588" s="9" t="n"/>
      <c r="C8588" s="12" t="n"/>
      <c r="D8588" s="11" t="n"/>
      <c r="E8588" s="11" t="n"/>
      <c r="F8588" s="11" t="n"/>
      <c r="G8588" s="11" t="n"/>
      <c r="H8588" s="11" t="n"/>
      <c r="I8588" s="9" t="n"/>
      <c r="J8588" s="9" t="n"/>
      <c r="K8588" s="9" t="n"/>
      <c r="L8588" s="9">
        <f>IF(COUNTA($A8588:$K8588)=0,"",IF(AND(IFERROR($H8588,0)&gt;0,LEN(TRIM($K8588&amp;""))&gt;0,IFERROR(LOOKUP(2,1/((LISTS!$M$2:$M$13&lt;&gt;"")*ISNUMBER(SEARCH(LISTS!$M$2:$M$13,$I8588))),LISTS!$N$2:$N$13),"NO")="SI"),"SI","NO"))</f>
        <v/>
      </c>
      <c r="M8588" s="9">
        <f>IF(COUNTA($A8588:$K8588)=0,"",IF($K8588&lt;&gt;"",IF(COUNTIF($K$19:$K8588,$K8588)&gt;1,"SI","NO"),IF(COUNTIFS($A$19:$A8588,$A8588,$C$19:$C8588,$C8588,$J$19:$J8588,$J8588,$D$19:$D8588,$D8588)&gt;1,"SI","NO")))</f>
        <v/>
      </c>
      <c r="N8588" s="11">
        <f>IF(COUNTA($A8588:$K8588)=0,"",IF(AND($L8588="SI",$M8588="NO"),IFERROR($H8588,0),0))</f>
        <v/>
      </c>
      <c r="O8588" s="9">
        <f>IF(COUNTA($A8588:$K8588)=0,"",IF($M8588="SI","CUFE o factura duplicada dentro del reporte; no se suma dos veces",IF(IFERROR($H8588,0)&lt;=0,"DIAN reporta valor susceptible 0",IF($L8588="NO",IFERROR(LOOKUP(2,1/((LISTS!$M$2:$M$13&lt;&gt;"")*ISNUMBER(SEARCH(LISTS!$M$2:$M$13,$I8588))),LISTS!$O$2:$O$13),"Medio de pago no elegible o no identificado por DIAN"),"Apta automaticamente por pago electronico y base positiva"))))</f>
        <v/>
      </c>
    </row>
    <row r="8589">
      <c r="A8589" s="9" t="n"/>
      <c r="B8589" s="9" t="n"/>
      <c r="C8589" s="12" t="n"/>
      <c r="D8589" s="11" t="n"/>
      <c r="E8589" s="11" t="n"/>
      <c r="F8589" s="11" t="n"/>
      <c r="G8589" s="11" t="n"/>
      <c r="H8589" s="11" t="n"/>
      <c r="I8589" s="9" t="n"/>
      <c r="J8589" s="9" t="n"/>
      <c r="K8589" s="9" t="n"/>
      <c r="L8589" s="9">
        <f>IF(COUNTA($A8589:$K8589)=0,"",IF(AND(IFERROR($H8589,0)&gt;0,LEN(TRIM($K8589&amp;""))&gt;0,IFERROR(LOOKUP(2,1/((LISTS!$M$2:$M$13&lt;&gt;"")*ISNUMBER(SEARCH(LISTS!$M$2:$M$13,$I8589))),LISTS!$N$2:$N$13),"NO")="SI"),"SI","NO"))</f>
        <v/>
      </c>
      <c r="M8589" s="9">
        <f>IF(COUNTA($A8589:$K8589)=0,"",IF($K8589&lt;&gt;"",IF(COUNTIF($K$19:$K8589,$K8589)&gt;1,"SI","NO"),IF(COUNTIFS($A$19:$A8589,$A8589,$C$19:$C8589,$C8589,$J$19:$J8589,$J8589,$D$19:$D8589,$D8589)&gt;1,"SI","NO")))</f>
        <v/>
      </c>
      <c r="N8589" s="11">
        <f>IF(COUNTA($A8589:$K8589)=0,"",IF(AND($L8589="SI",$M8589="NO"),IFERROR($H8589,0),0))</f>
        <v/>
      </c>
      <c r="O8589" s="9">
        <f>IF(COUNTA($A8589:$K8589)=0,"",IF($M8589="SI","CUFE o factura duplicada dentro del reporte; no se suma dos veces",IF(IFERROR($H8589,0)&lt;=0,"DIAN reporta valor susceptible 0",IF($L8589="NO",IFERROR(LOOKUP(2,1/((LISTS!$M$2:$M$13&lt;&gt;"")*ISNUMBER(SEARCH(LISTS!$M$2:$M$13,$I8589))),LISTS!$O$2:$O$13),"Medio de pago no elegible o no identificado por DIAN"),"Apta automaticamente por pago electronico y base positiva"))))</f>
        <v/>
      </c>
    </row>
    <row r="8590">
      <c r="A8590" s="9" t="n"/>
      <c r="B8590" s="9" t="n"/>
      <c r="C8590" s="12" t="n"/>
      <c r="D8590" s="11" t="n"/>
      <c r="E8590" s="11" t="n"/>
      <c r="F8590" s="11" t="n"/>
      <c r="G8590" s="11" t="n"/>
      <c r="H8590" s="11" t="n"/>
      <c r="I8590" s="9" t="n"/>
      <c r="J8590" s="9" t="n"/>
      <c r="K8590" s="9" t="n"/>
      <c r="L8590" s="9">
        <f>IF(COUNTA($A8590:$K8590)=0,"",IF(AND(IFERROR($H8590,0)&gt;0,LEN(TRIM($K8590&amp;""))&gt;0,IFERROR(LOOKUP(2,1/((LISTS!$M$2:$M$13&lt;&gt;"")*ISNUMBER(SEARCH(LISTS!$M$2:$M$13,$I8590))),LISTS!$N$2:$N$13),"NO")="SI"),"SI","NO"))</f>
        <v/>
      </c>
      <c r="M8590" s="9">
        <f>IF(COUNTA($A8590:$K8590)=0,"",IF($K8590&lt;&gt;"",IF(COUNTIF($K$19:$K8590,$K8590)&gt;1,"SI","NO"),IF(COUNTIFS($A$19:$A8590,$A8590,$C$19:$C8590,$C8590,$J$19:$J8590,$J8590,$D$19:$D8590,$D8590)&gt;1,"SI","NO")))</f>
        <v/>
      </c>
      <c r="N8590" s="11">
        <f>IF(COUNTA($A8590:$K8590)=0,"",IF(AND($L8590="SI",$M8590="NO"),IFERROR($H8590,0),0))</f>
        <v/>
      </c>
      <c r="O8590" s="9">
        <f>IF(COUNTA($A8590:$K8590)=0,"",IF($M8590="SI","CUFE o factura duplicada dentro del reporte; no se suma dos veces",IF(IFERROR($H8590,0)&lt;=0,"DIAN reporta valor susceptible 0",IF($L8590="NO",IFERROR(LOOKUP(2,1/((LISTS!$M$2:$M$13&lt;&gt;"")*ISNUMBER(SEARCH(LISTS!$M$2:$M$13,$I8590))),LISTS!$O$2:$O$13),"Medio de pago no elegible o no identificado por DIAN"),"Apta automaticamente por pago electronico y base positiva"))))</f>
        <v/>
      </c>
    </row>
    <row r="8591">
      <c r="A8591" s="9" t="n"/>
      <c r="B8591" s="9" t="n"/>
      <c r="C8591" s="12" t="n"/>
      <c r="D8591" s="11" t="n"/>
      <c r="E8591" s="11" t="n"/>
      <c r="F8591" s="11" t="n"/>
      <c r="G8591" s="11" t="n"/>
      <c r="H8591" s="11" t="n"/>
      <c r="I8591" s="9" t="n"/>
      <c r="J8591" s="9" t="n"/>
      <c r="K8591" s="9" t="n"/>
      <c r="L8591" s="9">
        <f>IF(COUNTA($A8591:$K8591)=0,"",IF(AND(IFERROR($H8591,0)&gt;0,LEN(TRIM($K8591&amp;""))&gt;0,IFERROR(LOOKUP(2,1/((LISTS!$M$2:$M$13&lt;&gt;"")*ISNUMBER(SEARCH(LISTS!$M$2:$M$13,$I8591))),LISTS!$N$2:$N$13),"NO")="SI"),"SI","NO"))</f>
        <v/>
      </c>
      <c r="M8591" s="9">
        <f>IF(COUNTA($A8591:$K8591)=0,"",IF($K8591&lt;&gt;"",IF(COUNTIF($K$19:$K8591,$K8591)&gt;1,"SI","NO"),IF(COUNTIFS($A$19:$A8591,$A8591,$C$19:$C8591,$C8591,$J$19:$J8591,$J8591,$D$19:$D8591,$D8591)&gt;1,"SI","NO")))</f>
        <v/>
      </c>
      <c r="N8591" s="11">
        <f>IF(COUNTA($A8591:$K8591)=0,"",IF(AND($L8591="SI",$M8591="NO"),IFERROR($H8591,0),0))</f>
        <v/>
      </c>
      <c r="O8591" s="9">
        <f>IF(COUNTA($A8591:$K8591)=0,"",IF($M8591="SI","CUFE o factura duplicada dentro del reporte; no se suma dos veces",IF(IFERROR($H8591,0)&lt;=0,"DIAN reporta valor susceptible 0",IF($L8591="NO",IFERROR(LOOKUP(2,1/((LISTS!$M$2:$M$13&lt;&gt;"")*ISNUMBER(SEARCH(LISTS!$M$2:$M$13,$I8591))),LISTS!$O$2:$O$13),"Medio de pago no elegible o no identificado por DIAN"),"Apta automaticamente por pago electronico y base positiva"))))</f>
        <v/>
      </c>
    </row>
    <row r="8592">
      <c r="A8592" s="9" t="n"/>
      <c r="B8592" s="9" t="n"/>
      <c r="C8592" s="12" t="n"/>
      <c r="D8592" s="11" t="n"/>
      <c r="E8592" s="11" t="n"/>
      <c r="F8592" s="11" t="n"/>
      <c r="G8592" s="11" t="n"/>
      <c r="H8592" s="11" t="n"/>
      <c r="I8592" s="9" t="n"/>
      <c r="J8592" s="9" t="n"/>
      <c r="K8592" s="9" t="n"/>
      <c r="L8592" s="9">
        <f>IF(COUNTA($A8592:$K8592)=0,"",IF(AND(IFERROR($H8592,0)&gt;0,LEN(TRIM($K8592&amp;""))&gt;0,IFERROR(LOOKUP(2,1/((LISTS!$M$2:$M$13&lt;&gt;"")*ISNUMBER(SEARCH(LISTS!$M$2:$M$13,$I8592))),LISTS!$N$2:$N$13),"NO")="SI"),"SI","NO"))</f>
        <v/>
      </c>
      <c r="M8592" s="9">
        <f>IF(COUNTA($A8592:$K8592)=0,"",IF($K8592&lt;&gt;"",IF(COUNTIF($K$19:$K8592,$K8592)&gt;1,"SI","NO"),IF(COUNTIFS($A$19:$A8592,$A8592,$C$19:$C8592,$C8592,$J$19:$J8592,$J8592,$D$19:$D8592,$D8592)&gt;1,"SI","NO")))</f>
        <v/>
      </c>
      <c r="N8592" s="11">
        <f>IF(COUNTA($A8592:$K8592)=0,"",IF(AND($L8592="SI",$M8592="NO"),IFERROR($H8592,0),0))</f>
        <v/>
      </c>
      <c r="O8592" s="9">
        <f>IF(COUNTA($A8592:$K8592)=0,"",IF($M8592="SI","CUFE o factura duplicada dentro del reporte; no se suma dos veces",IF(IFERROR($H8592,0)&lt;=0,"DIAN reporta valor susceptible 0",IF($L8592="NO",IFERROR(LOOKUP(2,1/((LISTS!$M$2:$M$13&lt;&gt;"")*ISNUMBER(SEARCH(LISTS!$M$2:$M$13,$I8592))),LISTS!$O$2:$O$13),"Medio de pago no elegible o no identificado por DIAN"),"Apta automaticamente por pago electronico y base positiva"))))</f>
        <v/>
      </c>
    </row>
    <row r="8593">
      <c r="A8593" s="9" t="n"/>
      <c r="B8593" s="9" t="n"/>
      <c r="C8593" s="12" t="n"/>
      <c r="D8593" s="11" t="n"/>
      <c r="E8593" s="11" t="n"/>
      <c r="F8593" s="11" t="n"/>
      <c r="G8593" s="11" t="n"/>
      <c r="H8593" s="11" t="n"/>
      <c r="I8593" s="9" t="n"/>
      <c r="J8593" s="9" t="n"/>
      <c r="K8593" s="9" t="n"/>
      <c r="L8593" s="9">
        <f>IF(COUNTA($A8593:$K8593)=0,"",IF(AND(IFERROR($H8593,0)&gt;0,LEN(TRIM($K8593&amp;""))&gt;0,IFERROR(LOOKUP(2,1/((LISTS!$M$2:$M$13&lt;&gt;"")*ISNUMBER(SEARCH(LISTS!$M$2:$M$13,$I8593))),LISTS!$N$2:$N$13),"NO")="SI"),"SI","NO"))</f>
        <v/>
      </c>
      <c r="M8593" s="9">
        <f>IF(COUNTA($A8593:$K8593)=0,"",IF($K8593&lt;&gt;"",IF(COUNTIF($K$19:$K8593,$K8593)&gt;1,"SI","NO"),IF(COUNTIFS($A$19:$A8593,$A8593,$C$19:$C8593,$C8593,$J$19:$J8593,$J8593,$D$19:$D8593,$D8593)&gt;1,"SI","NO")))</f>
        <v/>
      </c>
      <c r="N8593" s="11">
        <f>IF(COUNTA($A8593:$K8593)=0,"",IF(AND($L8593="SI",$M8593="NO"),IFERROR($H8593,0),0))</f>
        <v/>
      </c>
      <c r="O8593" s="9">
        <f>IF(COUNTA($A8593:$K8593)=0,"",IF($M8593="SI","CUFE o factura duplicada dentro del reporte; no se suma dos veces",IF(IFERROR($H8593,0)&lt;=0,"DIAN reporta valor susceptible 0",IF($L8593="NO",IFERROR(LOOKUP(2,1/((LISTS!$M$2:$M$13&lt;&gt;"")*ISNUMBER(SEARCH(LISTS!$M$2:$M$13,$I8593))),LISTS!$O$2:$O$13),"Medio de pago no elegible o no identificado por DIAN"),"Apta automaticamente por pago electronico y base positiva"))))</f>
        <v/>
      </c>
    </row>
    <row r="8594">
      <c r="A8594" s="9" t="n"/>
      <c r="B8594" s="9" t="n"/>
      <c r="C8594" s="12" t="n"/>
      <c r="D8594" s="11" t="n"/>
      <c r="E8594" s="11" t="n"/>
      <c r="F8594" s="11" t="n"/>
      <c r="G8594" s="11" t="n"/>
      <c r="H8594" s="11" t="n"/>
      <c r="I8594" s="9" t="n"/>
      <c r="J8594" s="9" t="n"/>
      <c r="K8594" s="9" t="n"/>
      <c r="L8594" s="9">
        <f>IF(COUNTA($A8594:$K8594)=0,"",IF(AND(IFERROR($H8594,0)&gt;0,LEN(TRIM($K8594&amp;""))&gt;0,IFERROR(LOOKUP(2,1/((LISTS!$M$2:$M$13&lt;&gt;"")*ISNUMBER(SEARCH(LISTS!$M$2:$M$13,$I8594))),LISTS!$N$2:$N$13),"NO")="SI"),"SI","NO"))</f>
        <v/>
      </c>
      <c r="M8594" s="9">
        <f>IF(COUNTA($A8594:$K8594)=0,"",IF($K8594&lt;&gt;"",IF(COUNTIF($K$19:$K8594,$K8594)&gt;1,"SI","NO"),IF(COUNTIFS($A$19:$A8594,$A8594,$C$19:$C8594,$C8594,$J$19:$J8594,$J8594,$D$19:$D8594,$D8594)&gt;1,"SI","NO")))</f>
        <v/>
      </c>
      <c r="N8594" s="11">
        <f>IF(COUNTA($A8594:$K8594)=0,"",IF(AND($L8594="SI",$M8594="NO"),IFERROR($H8594,0),0))</f>
        <v/>
      </c>
      <c r="O8594" s="9">
        <f>IF(COUNTA($A8594:$K8594)=0,"",IF($M8594="SI","CUFE o factura duplicada dentro del reporte; no se suma dos veces",IF(IFERROR($H8594,0)&lt;=0,"DIAN reporta valor susceptible 0",IF($L8594="NO",IFERROR(LOOKUP(2,1/((LISTS!$M$2:$M$13&lt;&gt;"")*ISNUMBER(SEARCH(LISTS!$M$2:$M$13,$I8594))),LISTS!$O$2:$O$13),"Medio de pago no elegible o no identificado por DIAN"),"Apta automaticamente por pago electronico y base positiva"))))</f>
        <v/>
      </c>
    </row>
    <row r="8595">
      <c r="A8595" s="9" t="n"/>
      <c r="B8595" s="9" t="n"/>
      <c r="C8595" s="12" t="n"/>
      <c r="D8595" s="11" t="n"/>
      <c r="E8595" s="11" t="n"/>
      <c r="F8595" s="11" t="n"/>
      <c r="G8595" s="11" t="n"/>
      <c r="H8595" s="11" t="n"/>
      <c r="I8595" s="9" t="n"/>
      <c r="J8595" s="9" t="n"/>
      <c r="K8595" s="9" t="n"/>
      <c r="L8595" s="9">
        <f>IF(COUNTA($A8595:$K8595)=0,"",IF(AND(IFERROR($H8595,0)&gt;0,LEN(TRIM($K8595&amp;""))&gt;0,IFERROR(LOOKUP(2,1/((LISTS!$M$2:$M$13&lt;&gt;"")*ISNUMBER(SEARCH(LISTS!$M$2:$M$13,$I8595))),LISTS!$N$2:$N$13),"NO")="SI"),"SI","NO"))</f>
        <v/>
      </c>
      <c r="M8595" s="9">
        <f>IF(COUNTA($A8595:$K8595)=0,"",IF($K8595&lt;&gt;"",IF(COUNTIF($K$19:$K8595,$K8595)&gt;1,"SI","NO"),IF(COUNTIFS($A$19:$A8595,$A8595,$C$19:$C8595,$C8595,$J$19:$J8595,$J8595,$D$19:$D8595,$D8595)&gt;1,"SI","NO")))</f>
        <v/>
      </c>
      <c r="N8595" s="11">
        <f>IF(COUNTA($A8595:$K8595)=0,"",IF(AND($L8595="SI",$M8595="NO"),IFERROR($H8595,0),0))</f>
        <v/>
      </c>
      <c r="O8595" s="9">
        <f>IF(COUNTA($A8595:$K8595)=0,"",IF($M8595="SI","CUFE o factura duplicada dentro del reporte; no se suma dos veces",IF(IFERROR($H8595,0)&lt;=0,"DIAN reporta valor susceptible 0",IF($L8595="NO",IFERROR(LOOKUP(2,1/((LISTS!$M$2:$M$13&lt;&gt;"")*ISNUMBER(SEARCH(LISTS!$M$2:$M$13,$I8595))),LISTS!$O$2:$O$13),"Medio de pago no elegible o no identificado por DIAN"),"Apta automaticamente por pago electronico y base positiva"))))</f>
        <v/>
      </c>
    </row>
    <row r="8596">
      <c r="A8596" s="9" t="n"/>
      <c r="B8596" s="9" t="n"/>
      <c r="C8596" s="12" t="n"/>
      <c r="D8596" s="11" t="n"/>
      <c r="E8596" s="11" t="n"/>
      <c r="F8596" s="11" t="n"/>
      <c r="G8596" s="11" t="n"/>
      <c r="H8596" s="11" t="n"/>
      <c r="I8596" s="9" t="n"/>
      <c r="J8596" s="9" t="n"/>
      <c r="K8596" s="9" t="n"/>
      <c r="L8596" s="9">
        <f>IF(COUNTA($A8596:$K8596)=0,"",IF(AND(IFERROR($H8596,0)&gt;0,LEN(TRIM($K8596&amp;""))&gt;0,IFERROR(LOOKUP(2,1/((LISTS!$M$2:$M$13&lt;&gt;"")*ISNUMBER(SEARCH(LISTS!$M$2:$M$13,$I8596))),LISTS!$N$2:$N$13),"NO")="SI"),"SI","NO"))</f>
        <v/>
      </c>
      <c r="M8596" s="9">
        <f>IF(COUNTA($A8596:$K8596)=0,"",IF($K8596&lt;&gt;"",IF(COUNTIF($K$19:$K8596,$K8596)&gt;1,"SI","NO"),IF(COUNTIFS($A$19:$A8596,$A8596,$C$19:$C8596,$C8596,$J$19:$J8596,$J8596,$D$19:$D8596,$D8596)&gt;1,"SI","NO")))</f>
        <v/>
      </c>
      <c r="N8596" s="11">
        <f>IF(COUNTA($A8596:$K8596)=0,"",IF(AND($L8596="SI",$M8596="NO"),IFERROR($H8596,0),0))</f>
        <v/>
      </c>
      <c r="O8596" s="9">
        <f>IF(COUNTA($A8596:$K8596)=0,"",IF($M8596="SI","CUFE o factura duplicada dentro del reporte; no se suma dos veces",IF(IFERROR($H8596,0)&lt;=0,"DIAN reporta valor susceptible 0",IF($L8596="NO",IFERROR(LOOKUP(2,1/((LISTS!$M$2:$M$13&lt;&gt;"")*ISNUMBER(SEARCH(LISTS!$M$2:$M$13,$I8596))),LISTS!$O$2:$O$13),"Medio de pago no elegible o no identificado por DIAN"),"Apta automaticamente por pago electronico y base positiva"))))</f>
        <v/>
      </c>
    </row>
    <row r="8597">
      <c r="A8597" s="9" t="n"/>
      <c r="B8597" s="9" t="n"/>
      <c r="C8597" s="12" t="n"/>
      <c r="D8597" s="11" t="n"/>
      <c r="E8597" s="11" t="n"/>
      <c r="F8597" s="11" t="n"/>
      <c r="G8597" s="11" t="n"/>
      <c r="H8597" s="11" t="n"/>
      <c r="I8597" s="9" t="n"/>
      <c r="J8597" s="9" t="n"/>
      <c r="K8597" s="9" t="n"/>
      <c r="L8597" s="9">
        <f>IF(COUNTA($A8597:$K8597)=0,"",IF(AND(IFERROR($H8597,0)&gt;0,LEN(TRIM($K8597&amp;""))&gt;0,IFERROR(LOOKUP(2,1/((LISTS!$M$2:$M$13&lt;&gt;"")*ISNUMBER(SEARCH(LISTS!$M$2:$M$13,$I8597))),LISTS!$N$2:$N$13),"NO")="SI"),"SI","NO"))</f>
        <v/>
      </c>
      <c r="M8597" s="9">
        <f>IF(COUNTA($A8597:$K8597)=0,"",IF($K8597&lt;&gt;"",IF(COUNTIF($K$19:$K8597,$K8597)&gt;1,"SI","NO"),IF(COUNTIFS($A$19:$A8597,$A8597,$C$19:$C8597,$C8597,$J$19:$J8597,$J8597,$D$19:$D8597,$D8597)&gt;1,"SI","NO")))</f>
        <v/>
      </c>
      <c r="N8597" s="11">
        <f>IF(COUNTA($A8597:$K8597)=0,"",IF(AND($L8597="SI",$M8597="NO"),IFERROR($H8597,0),0))</f>
        <v/>
      </c>
      <c r="O8597" s="9">
        <f>IF(COUNTA($A8597:$K8597)=0,"",IF($M8597="SI","CUFE o factura duplicada dentro del reporte; no se suma dos veces",IF(IFERROR($H8597,0)&lt;=0,"DIAN reporta valor susceptible 0",IF($L8597="NO",IFERROR(LOOKUP(2,1/((LISTS!$M$2:$M$13&lt;&gt;"")*ISNUMBER(SEARCH(LISTS!$M$2:$M$13,$I8597))),LISTS!$O$2:$O$13),"Medio de pago no elegible o no identificado por DIAN"),"Apta automaticamente por pago electronico y base positiva"))))</f>
        <v/>
      </c>
    </row>
    <row r="8598">
      <c r="A8598" s="9" t="n"/>
      <c r="B8598" s="9" t="n"/>
      <c r="C8598" s="12" t="n"/>
      <c r="D8598" s="11" t="n"/>
      <c r="E8598" s="11" t="n"/>
      <c r="F8598" s="11" t="n"/>
      <c r="G8598" s="11" t="n"/>
      <c r="H8598" s="11" t="n"/>
      <c r="I8598" s="9" t="n"/>
      <c r="J8598" s="9" t="n"/>
      <c r="K8598" s="9" t="n"/>
      <c r="L8598" s="9">
        <f>IF(COUNTA($A8598:$K8598)=0,"",IF(AND(IFERROR($H8598,0)&gt;0,LEN(TRIM($K8598&amp;""))&gt;0,IFERROR(LOOKUP(2,1/((LISTS!$M$2:$M$13&lt;&gt;"")*ISNUMBER(SEARCH(LISTS!$M$2:$M$13,$I8598))),LISTS!$N$2:$N$13),"NO")="SI"),"SI","NO"))</f>
        <v/>
      </c>
      <c r="M8598" s="9">
        <f>IF(COUNTA($A8598:$K8598)=0,"",IF($K8598&lt;&gt;"",IF(COUNTIF($K$19:$K8598,$K8598)&gt;1,"SI","NO"),IF(COUNTIFS($A$19:$A8598,$A8598,$C$19:$C8598,$C8598,$J$19:$J8598,$J8598,$D$19:$D8598,$D8598)&gt;1,"SI","NO")))</f>
        <v/>
      </c>
      <c r="N8598" s="11">
        <f>IF(COUNTA($A8598:$K8598)=0,"",IF(AND($L8598="SI",$M8598="NO"),IFERROR($H8598,0),0))</f>
        <v/>
      </c>
      <c r="O8598" s="9">
        <f>IF(COUNTA($A8598:$K8598)=0,"",IF($M8598="SI","CUFE o factura duplicada dentro del reporte; no se suma dos veces",IF(IFERROR($H8598,0)&lt;=0,"DIAN reporta valor susceptible 0",IF($L8598="NO",IFERROR(LOOKUP(2,1/((LISTS!$M$2:$M$13&lt;&gt;"")*ISNUMBER(SEARCH(LISTS!$M$2:$M$13,$I8598))),LISTS!$O$2:$O$13),"Medio de pago no elegible o no identificado por DIAN"),"Apta automaticamente por pago electronico y base positiva"))))</f>
        <v/>
      </c>
    </row>
    <row r="8599">
      <c r="A8599" s="9" t="n"/>
      <c r="B8599" s="9" t="n"/>
      <c r="C8599" s="12" t="n"/>
      <c r="D8599" s="11" t="n"/>
      <c r="E8599" s="11" t="n"/>
      <c r="F8599" s="11" t="n"/>
      <c r="G8599" s="11" t="n"/>
      <c r="H8599" s="11" t="n"/>
      <c r="I8599" s="9" t="n"/>
      <c r="J8599" s="9" t="n"/>
      <c r="K8599" s="9" t="n"/>
      <c r="L8599" s="9">
        <f>IF(COUNTA($A8599:$K8599)=0,"",IF(AND(IFERROR($H8599,0)&gt;0,LEN(TRIM($K8599&amp;""))&gt;0,IFERROR(LOOKUP(2,1/((LISTS!$M$2:$M$13&lt;&gt;"")*ISNUMBER(SEARCH(LISTS!$M$2:$M$13,$I8599))),LISTS!$N$2:$N$13),"NO")="SI"),"SI","NO"))</f>
        <v/>
      </c>
      <c r="M8599" s="9">
        <f>IF(COUNTA($A8599:$K8599)=0,"",IF($K8599&lt;&gt;"",IF(COUNTIF($K$19:$K8599,$K8599)&gt;1,"SI","NO"),IF(COUNTIFS($A$19:$A8599,$A8599,$C$19:$C8599,$C8599,$J$19:$J8599,$J8599,$D$19:$D8599,$D8599)&gt;1,"SI","NO")))</f>
        <v/>
      </c>
      <c r="N8599" s="11">
        <f>IF(COUNTA($A8599:$K8599)=0,"",IF(AND($L8599="SI",$M8599="NO"),IFERROR($H8599,0),0))</f>
        <v/>
      </c>
      <c r="O8599" s="9">
        <f>IF(COUNTA($A8599:$K8599)=0,"",IF($M8599="SI","CUFE o factura duplicada dentro del reporte; no se suma dos veces",IF(IFERROR($H8599,0)&lt;=0,"DIAN reporta valor susceptible 0",IF($L8599="NO",IFERROR(LOOKUP(2,1/((LISTS!$M$2:$M$13&lt;&gt;"")*ISNUMBER(SEARCH(LISTS!$M$2:$M$13,$I8599))),LISTS!$O$2:$O$13),"Medio de pago no elegible o no identificado por DIAN"),"Apta automaticamente por pago electronico y base positiva"))))</f>
        <v/>
      </c>
    </row>
    <row r="8600">
      <c r="A8600" s="9" t="n"/>
      <c r="B8600" s="9" t="n"/>
      <c r="C8600" s="12" t="n"/>
      <c r="D8600" s="11" t="n"/>
      <c r="E8600" s="11" t="n"/>
      <c r="F8600" s="11" t="n"/>
      <c r="G8600" s="11" t="n"/>
      <c r="H8600" s="11" t="n"/>
      <c r="I8600" s="9" t="n"/>
      <c r="J8600" s="9" t="n"/>
      <c r="K8600" s="9" t="n"/>
      <c r="L8600" s="9">
        <f>IF(COUNTA($A8600:$K8600)=0,"",IF(AND(IFERROR($H8600,0)&gt;0,LEN(TRIM($K8600&amp;""))&gt;0,IFERROR(LOOKUP(2,1/((LISTS!$M$2:$M$13&lt;&gt;"")*ISNUMBER(SEARCH(LISTS!$M$2:$M$13,$I8600))),LISTS!$N$2:$N$13),"NO")="SI"),"SI","NO"))</f>
        <v/>
      </c>
      <c r="M8600" s="9">
        <f>IF(COUNTA($A8600:$K8600)=0,"",IF($K8600&lt;&gt;"",IF(COUNTIF($K$19:$K8600,$K8600)&gt;1,"SI","NO"),IF(COUNTIFS($A$19:$A8600,$A8600,$C$19:$C8600,$C8600,$J$19:$J8600,$J8600,$D$19:$D8600,$D8600)&gt;1,"SI","NO")))</f>
        <v/>
      </c>
      <c r="N8600" s="11">
        <f>IF(COUNTA($A8600:$K8600)=0,"",IF(AND($L8600="SI",$M8600="NO"),IFERROR($H8600,0),0))</f>
        <v/>
      </c>
      <c r="O8600" s="9">
        <f>IF(COUNTA($A8600:$K8600)=0,"",IF($M8600="SI","CUFE o factura duplicada dentro del reporte; no se suma dos veces",IF(IFERROR($H8600,0)&lt;=0,"DIAN reporta valor susceptible 0",IF($L8600="NO",IFERROR(LOOKUP(2,1/((LISTS!$M$2:$M$13&lt;&gt;"")*ISNUMBER(SEARCH(LISTS!$M$2:$M$13,$I8600))),LISTS!$O$2:$O$13),"Medio de pago no elegible o no identificado por DIAN"),"Apta automaticamente por pago electronico y base positiva"))))</f>
        <v/>
      </c>
    </row>
    <row r="8601">
      <c r="A8601" s="9" t="n"/>
      <c r="B8601" s="9" t="n"/>
      <c r="C8601" s="12" t="n"/>
      <c r="D8601" s="11" t="n"/>
      <c r="E8601" s="11" t="n"/>
      <c r="F8601" s="11" t="n"/>
      <c r="G8601" s="11" t="n"/>
      <c r="H8601" s="11" t="n"/>
      <c r="I8601" s="9" t="n"/>
      <c r="J8601" s="9" t="n"/>
      <c r="K8601" s="9" t="n"/>
      <c r="L8601" s="9">
        <f>IF(COUNTA($A8601:$K8601)=0,"",IF(AND(IFERROR($H8601,0)&gt;0,LEN(TRIM($K8601&amp;""))&gt;0,IFERROR(LOOKUP(2,1/((LISTS!$M$2:$M$13&lt;&gt;"")*ISNUMBER(SEARCH(LISTS!$M$2:$M$13,$I8601))),LISTS!$N$2:$N$13),"NO")="SI"),"SI","NO"))</f>
        <v/>
      </c>
      <c r="M8601" s="9">
        <f>IF(COUNTA($A8601:$K8601)=0,"",IF($K8601&lt;&gt;"",IF(COUNTIF($K$19:$K8601,$K8601)&gt;1,"SI","NO"),IF(COUNTIFS($A$19:$A8601,$A8601,$C$19:$C8601,$C8601,$J$19:$J8601,$J8601,$D$19:$D8601,$D8601)&gt;1,"SI","NO")))</f>
        <v/>
      </c>
      <c r="N8601" s="11">
        <f>IF(COUNTA($A8601:$K8601)=0,"",IF(AND($L8601="SI",$M8601="NO"),IFERROR($H8601,0),0))</f>
        <v/>
      </c>
      <c r="O8601" s="9">
        <f>IF(COUNTA($A8601:$K8601)=0,"",IF($M8601="SI","CUFE o factura duplicada dentro del reporte; no se suma dos veces",IF(IFERROR($H8601,0)&lt;=0,"DIAN reporta valor susceptible 0",IF($L8601="NO",IFERROR(LOOKUP(2,1/((LISTS!$M$2:$M$13&lt;&gt;"")*ISNUMBER(SEARCH(LISTS!$M$2:$M$13,$I8601))),LISTS!$O$2:$O$13),"Medio de pago no elegible o no identificado por DIAN"),"Apta automaticamente por pago electronico y base positiva"))))</f>
        <v/>
      </c>
    </row>
    <row r="8602">
      <c r="A8602" s="9" t="n"/>
      <c r="B8602" s="9" t="n"/>
      <c r="C8602" s="12" t="n"/>
      <c r="D8602" s="11" t="n"/>
      <c r="E8602" s="11" t="n"/>
      <c r="F8602" s="11" t="n"/>
      <c r="G8602" s="11" t="n"/>
      <c r="H8602" s="11" t="n"/>
      <c r="I8602" s="9" t="n"/>
      <c r="J8602" s="9" t="n"/>
      <c r="K8602" s="9" t="n"/>
      <c r="L8602" s="9">
        <f>IF(COUNTA($A8602:$K8602)=0,"",IF(AND(IFERROR($H8602,0)&gt;0,LEN(TRIM($K8602&amp;""))&gt;0,IFERROR(LOOKUP(2,1/((LISTS!$M$2:$M$13&lt;&gt;"")*ISNUMBER(SEARCH(LISTS!$M$2:$M$13,$I8602))),LISTS!$N$2:$N$13),"NO")="SI"),"SI","NO"))</f>
        <v/>
      </c>
      <c r="M8602" s="9">
        <f>IF(COUNTA($A8602:$K8602)=0,"",IF($K8602&lt;&gt;"",IF(COUNTIF($K$19:$K8602,$K8602)&gt;1,"SI","NO"),IF(COUNTIFS($A$19:$A8602,$A8602,$C$19:$C8602,$C8602,$J$19:$J8602,$J8602,$D$19:$D8602,$D8602)&gt;1,"SI","NO")))</f>
        <v/>
      </c>
      <c r="N8602" s="11">
        <f>IF(COUNTA($A8602:$K8602)=0,"",IF(AND($L8602="SI",$M8602="NO"),IFERROR($H8602,0),0))</f>
        <v/>
      </c>
      <c r="O8602" s="9">
        <f>IF(COUNTA($A8602:$K8602)=0,"",IF($M8602="SI","CUFE o factura duplicada dentro del reporte; no se suma dos veces",IF(IFERROR($H8602,0)&lt;=0,"DIAN reporta valor susceptible 0",IF($L8602="NO",IFERROR(LOOKUP(2,1/((LISTS!$M$2:$M$13&lt;&gt;"")*ISNUMBER(SEARCH(LISTS!$M$2:$M$13,$I8602))),LISTS!$O$2:$O$13),"Medio de pago no elegible o no identificado por DIAN"),"Apta automaticamente por pago electronico y base positiva"))))</f>
        <v/>
      </c>
    </row>
    <row r="8603">
      <c r="A8603" s="9" t="n"/>
      <c r="B8603" s="9" t="n"/>
      <c r="C8603" s="12" t="n"/>
      <c r="D8603" s="11" t="n"/>
      <c r="E8603" s="11" t="n"/>
      <c r="F8603" s="11" t="n"/>
      <c r="G8603" s="11" t="n"/>
      <c r="H8603" s="11" t="n"/>
      <c r="I8603" s="9" t="n"/>
      <c r="J8603" s="9" t="n"/>
      <c r="K8603" s="9" t="n"/>
      <c r="L8603" s="9">
        <f>IF(COUNTA($A8603:$K8603)=0,"",IF(AND(IFERROR($H8603,0)&gt;0,LEN(TRIM($K8603&amp;""))&gt;0,IFERROR(LOOKUP(2,1/((LISTS!$M$2:$M$13&lt;&gt;"")*ISNUMBER(SEARCH(LISTS!$M$2:$M$13,$I8603))),LISTS!$N$2:$N$13),"NO")="SI"),"SI","NO"))</f>
        <v/>
      </c>
      <c r="M8603" s="9">
        <f>IF(COUNTA($A8603:$K8603)=0,"",IF($K8603&lt;&gt;"",IF(COUNTIF($K$19:$K8603,$K8603)&gt;1,"SI","NO"),IF(COUNTIFS($A$19:$A8603,$A8603,$C$19:$C8603,$C8603,$J$19:$J8603,$J8603,$D$19:$D8603,$D8603)&gt;1,"SI","NO")))</f>
        <v/>
      </c>
      <c r="N8603" s="11">
        <f>IF(COUNTA($A8603:$K8603)=0,"",IF(AND($L8603="SI",$M8603="NO"),IFERROR($H8603,0),0))</f>
        <v/>
      </c>
      <c r="O8603" s="9">
        <f>IF(COUNTA($A8603:$K8603)=0,"",IF($M8603="SI","CUFE o factura duplicada dentro del reporte; no se suma dos veces",IF(IFERROR($H8603,0)&lt;=0,"DIAN reporta valor susceptible 0",IF($L8603="NO",IFERROR(LOOKUP(2,1/((LISTS!$M$2:$M$13&lt;&gt;"")*ISNUMBER(SEARCH(LISTS!$M$2:$M$13,$I8603))),LISTS!$O$2:$O$13),"Medio de pago no elegible o no identificado por DIAN"),"Apta automaticamente por pago electronico y base positiva"))))</f>
        <v/>
      </c>
    </row>
    <row r="8604">
      <c r="A8604" s="9" t="n"/>
      <c r="B8604" s="9" t="n"/>
      <c r="C8604" s="12" t="n"/>
      <c r="D8604" s="11" t="n"/>
      <c r="E8604" s="11" t="n"/>
      <c r="F8604" s="11" t="n"/>
      <c r="G8604" s="11" t="n"/>
      <c r="H8604" s="11" t="n"/>
      <c r="I8604" s="9" t="n"/>
      <c r="J8604" s="9" t="n"/>
      <c r="K8604" s="9" t="n"/>
      <c r="L8604" s="9">
        <f>IF(COUNTA($A8604:$K8604)=0,"",IF(AND(IFERROR($H8604,0)&gt;0,LEN(TRIM($K8604&amp;""))&gt;0,IFERROR(LOOKUP(2,1/((LISTS!$M$2:$M$13&lt;&gt;"")*ISNUMBER(SEARCH(LISTS!$M$2:$M$13,$I8604))),LISTS!$N$2:$N$13),"NO")="SI"),"SI","NO"))</f>
        <v/>
      </c>
      <c r="M8604" s="9">
        <f>IF(COUNTA($A8604:$K8604)=0,"",IF($K8604&lt;&gt;"",IF(COUNTIF($K$19:$K8604,$K8604)&gt;1,"SI","NO"),IF(COUNTIFS($A$19:$A8604,$A8604,$C$19:$C8604,$C8604,$J$19:$J8604,$J8604,$D$19:$D8604,$D8604)&gt;1,"SI","NO")))</f>
        <v/>
      </c>
      <c r="N8604" s="11">
        <f>IF(COUNTA($A8604:$K8604)=0,"",IF(AND($L8604="SI",$M8604="NO"),IFERROR($H8604,0),0))</f>
        <v/>
      </c>
      <c r="O8604" s="9">
        <f>IF(COUNTA($A8604:$K8604)=0,"",IF($M8604="SI","CUFE o factura duplicada dentro del reporte; no se suma dos veces",IF(IFERROR($H8604,0)&lt;=0,"DIAN reporta valor susceptible 0",IF($L8604="NO",IFERROR(LOOKUP(2,1/((LISTS!$M$2:$M$13&lt;&gt;"")*ISNUMBER(SEARCH(LISTS!$M$2:$M$13,$I8604))),LISTS!$O$2:$O$13),"Medio de pago no elegible o no identificado por DIAN"),"Apta automaticamente por pago electronico y base positiva"))))</f>
        <v/>
      </c>
    </row>
    <row r="8605">
      <c r="A8605" s="9" t="n"/>
      <c r="B8605" s="9" t="n"/>
      <c r="C8605" s="12" t="n"/>
      <c r="D8605" s="11" t="n"/>
      <c r="E8605" s="11" t="n"/>
      <c r="F8605" s="11" t="n"/>
      <c r="G8605" s="11" t="n"/>
      <c r="H8605" s="11" t="n"/>
      <c r="I8605" s="9" t="n"/>
      <c r="J8605" s="9" t="n"/>
      <c r="K8605" s="9" t="n"/>
      <c r="L8605" s="9">
        <f>IF(COUNTA($A8605:$K8605)=0,"",IF(AND(IFERROR($H8605,0)&gt;0,LEN(TRIM($K8605&amp;""))&gt;0,IFERROR(LOOKUP(2,1/((LISTS!$M$2:$M$13&lt;&gt;"")*ISNUMBER(SEARCH(LISTS!$M$2:$M$13,$I8605))),LISTS!$N$2:$N$13),"NO")="SI"),"SI","NO"))</f>
        <v/>
      </c>
      <c r="M8605" s="9">
        <f>IF(COUNTA($A8605:$K8605)=0,"",IF($K8605&lt;&gt;"",IF(COUNTIF($K$19:$K8605,$K8605)&gt;1,"SI","NO"),IF(COUNTIFS($A$19:$A8605,$A8605,$C$19:$C8605,$C8605,$J$19:$J8605,$J8605,$D$19:$D8605,$D8605)&gt;1,"SI","NO")))</f>
        <v/>
      </c>
      <c r="N8605" s="11">
        <f>IF(COUNTA($A8605:$K8605)=0,"",IF(AND($L8605="SI",$M8605="NO"),IFERROR($H8605,0),0))</f>
        <v/>
      </c>
      <c r="O8605" s="9">
        <f>IF(COUNTA($A8605:$K8605)=0,"",IF($M8605="SI","CUFE o factura duplicada dentro del reporte; no se suma dos veces",IF(IFERROR($H8605,0)&lt;=0,"DIAN reporta valor susceptible 0",IF($L8605="NO",IFERROR(LOOKUP(2,1/((LISTS!$M$2:$M$13&lt;&gt;"")*ISNUMBER(SEARCH(LISTS!$M$2:$M$13,$I8605))),LISTS!$O$2:$O$13),"Medio de pago no elegible o no identificado por DIAN"),"Apta automaticamente por pago electronico y base positiva"))))</f>
        <v/>
      </c>
    </row>
    <row r="8606">
      <c r="A8606" s="9" t="n"/>
      <c r="B8606" s="9" t="n"/>
      <c r="C8606" s="12" t="n"/>
      <c r="D8606" s="11" t="n"/>
      <c r="E8606" s="11" t="n"/>
      <c r="F8606" s="11" t="n"/>
      <c r="G8606" s="11" t="n"/>
      <c r="H8606" s="11" t="n"/>
      <c r="I8606" s="9" t="n"/>
      <c r="J8606" s="9" t="n"/>
      <c r="K8606" s="9" t="n"/>
      <c r="L8606" s="9">
        <f>IF(COUNTA($A8606:$K8606)=0,"",IF(AND(IFERROR($H8606,0)&gt;0,LEN(TRIM($K8606&amp;""))&gt;0,IFERROR(LOOKUP(2,1/((LISTS!$M$2:$M$13&lt;&gt;"")*ISNUMBER(SEARCH(LISTS!$M$2:$M$13,$I8606))),LISTS!$N$2:$N$13),"NO")="SI"),"SI","NO"))</f>
        <v/>
      </c>
      <c r="M8606" s="9">
        <f>IF(COUNTA($A8606:$K8606)=0,"",IF($K8606&lt;&gt;"",IF(COUNTIF($K$19:$K8606,$K8606)&gt;1,"SI","NO"),IF(COUNTIFS($A$19:$A8606,$A8606,$C$19:$C8606,$C8606,$J$19:$J8606,$J8606,$D$19:$D8606,$D8606)&gt;1,"SI","NO")))</f>
        <v/>
      </c>
      <c r="N8606" s="11">
        <f>IF(COUNTA($A8606:$K8606)=0,"",IF(AND($L8606="SI",$M8606="NO"),IFERROR($H8606,0),0))</f>
        <v/>
      </c>
      <c r="O8606" s="9">
        <f>IF(COUNTA($A8606:$K8606)=0,"",IF($M8606="SI","CUFE o factura duplicada dentro del reporte; no se suma dos veces",IF(IFERROR($H8606,0)&lt;=0,"DIAN reporta valor susceptible 0",IF($L8606="NO",IFERROR(LOOKUP(2,1/((LISTS!$M$2:$M$13&lt;&gt;"")*ISNUMBER(SEARCH(LISTS!$M$2:$M$13,$I8606))),LISTS!$O$2:$O$13),"Medio de pago no elegible o no identificado por DIAN"),"Apta automaticamente por pago electronico y base positiva"))))</f>
        <v/>
      </c>
    </row>
    <row r="8607">
      <c r="A8607" s="9" t="n"/>
      <c r="B8607" s="9" t="n"/>
      <c r="C8607" s="12" t="n"/>
      <c r="D8607" s="11" t="n"/>
      <c r="E8607" s="11" t="n"/>
      <c r="F8607" s="11" t="n"/>
      <c r="G8607" s="11" t="n"/>
      <c r="H8607" s="11" t="n"/>
      <c r="I8607" s="9" t="n"/>
      <c r="J8607" s="9" t="n"/>
      <c r="K8607" s="9" t="n"/>
      <c r="L8607" s="9">
        <f>IF(COUNTA($A8607:$K8607)=0,"",IF(AND(IFERROR($H8607,0)&gt;0,LEN(TRIM($K8607&amp;""))&gt;0,IFERROR(LOOKUP(2,1/((LISTS!$M$2:$M$13&lt;&gt;"")*ISNUMBER(SEARCH(LISTS!$M$2:$M$13,$I8607))),LISTS!$N$2:$N$13),"NO")="SI"),"SI","NO"))</f>
        <v/>
      </c>
      <c r="M8607" s="9">
        <f>IF(COUNTA($A8607:$K8607)=0,"",IF($K8607&lt;&gt;"",IF(COUNTIF($K$19:$K8607,$K8607)&gt;1,"SI","NO"),IF(COUNTIFS($A$19:$A8607,$A8607,$C$19:$C8607,$C8607,$J$19:$J8607,$J8607,$D$19:$D8607,$D8607)&gt;1,"SI","NO")))</f>
        <v/>
      </c>
      <c r="N8607" s="11">
        <f>IF(COUNTA($A8607:$K8607)=0,"",IF(AND($L8607="SI",$M8607="NO"),IFERROR($H8607,0),0))</f>
        <v/>
      </c>
      <c r="O8607" s="9">
        <f>IF(COUNTA($A8607:$K8607)=0,"",IF($M8607="SI","CUFE o factura duplicada dentro del reporte; no se suma dos veces",IF(IFERROR($H8607,0)&lt;=0,"DIAN reporta valor susceptible 0",IF($L8607="NO",IFERROR(LOOKUP(2,1/((LISTS!$M$2:$M$13&lt;&gt;"")*ISNUMBER(SEARCH(LISTS!$M$2:$M$13,$I8607))),LISTS!$O$2:$O$13),"Medio de pago no elegible o no identificado por DIAN"),"Apta automaticamente por pago electronico y base positiva"))))</f>
        <v/>
      </c>
    </row>
    <row r="8608">
      <c r="A8608" s="9" t="n"/>
      <c r="B8608" s="9" t="n"/>
      <c r="C8608" s="12" t="n"/>
      <c r="D8608" s="11" t="n"/>
      <c r="E8608" s="11" t="n"/>
      <c r="F8608" s="11" t="n"/>
      <c r="G8608" s="11" t="n"/>
      <c r="H8608" s="11" t="n"/>
      <c r="I8608" s="9" t="n"/>
      <c r="J8608" s="9" t="n"/>
      <c r="K8608" s="9" t="n"/>
      <c r="L8608" s="9">
        <f>IF(COUNTA($A8608:$K8608)=0,"",IF(AND(IFERROR($H8608,0)&gt;0,LEN(TRIM($K8608&amp;""))&gt;0,IFERROR(LOOKUP(2,1/((LISTS!$M$2:$M$13&lt;&gt;"")*ISNUMBER(SEARCH(LISTS!$M$2:$M$13,$I8608))),LISTS!$N$2:$N$13),"NO")="SI"),"SI","NO"))</f>
        <v/>
      </c>
      <c r="M8608" s="9">
        <f>IF(COUNTA($A8608:$K8608)=0,"",IF($K8608&lt;&gt;"",IF(COUNTIF($K$19:$K8608,$K8608)&gt;1,"SI","NO"),IF(COUNTIFS($A$19:$A8608,$A8608,$C$19:$C8608,$C8608,$J$19:$J8608,$J8608,$D$19:$D8608,$D8608)&gt;1,"SI","NO")))</f>
        <v/>
      </c>
      <c r="N8608" s="11">
        <f>IF(COUNTA($A8608:$K8608)=0,"",IF(AND($L8608="SI",$M8608="NO"),IFERROR($H8608,0),0))</f>
        <v/>
      </c>
      <c r="O8608" s="9">
        <f>IF(COUNTA($A8608:$K8608)=0,"",IF($M8608="SI","CUFE o factura duplicada dentro del reporte; no se suma dos veces",IF(IFERROR($H8608,0)&lt;=0,"DIAN reporta valor susceptible 0",IF($L8608="NO",IFERROR(LOOKUP(2,1/((LISTS!$M$2:$M$13&lt;&gt;"")*ISNUMBER(SEARCH(LISTS!$M$2:$M$13,$I8608))),LISTS!$O$2:$O$13),"Medio de pago no elegible o no identificado por DIAN"),"Apta automaticamente por pago electronico y base positiva"))))</f>
        <v/>
      </c>
    </row>
    <row r="8609">
      <c r="A8609" s="9" t="n"/>
      <c r="B8609" s="9" t="n"/>
      <c r="C8609" s="12" t="n"/>
      <c r="D8609" s="11" t="n"/>
      <c r="E8609" s="11" t="n"/>
      <c r="F8609" s="11" t="n"/>
      <c r="G8609" s="11" t="n"/>
      <c r="H8609" s="11" t="n"/>
      <c r="I8609" s="9" t="n"/>
      <c r="J8609" s="9" t="n"/>
      <c r="K8609" s="9" t="n"/>
      <c r="L8609" s="9">
        <f>IF(COUNTA($A8609:$K8609)=0,"",IF(AND(IFERROR($H8609,0)&gt;0,LEN(TRIM($K8609&amp;""))&gt;0,IFERROR(LOOKUP(2,1/((LISTS!$M$2:$M$13&lt;&gt;"")*ISNUMBER(SEARCH(LISTS!$M$2:$M$13,$I8609))),LISTS!$N$2:$N$13),"NO")="SI"),"SI","NO"))</f>
        <v/>
      </c>
      <c r="M8609" s="9">
        <f>IF(COUNTA($A8609:$K8609)=0,"",IF($K8609&lt;&gt;"",IF(COUNTIF($K$19:$K8609,$K8609)&gt;1,"SI","NO"),IF(COUNTIFS($A$19:$A8609,$A8609,$C$19:$C8609,$C8609,$J$19:$J8609,$J8609,$D$19:$D8609,$D8609)&gt;1,"SI","NO")))</f>
        <v/>
      </c>
      <c r="N8609" s="11">
        <f>IF(COUNTA($A8609:$K8609)=0,"",IF(AND($L8609="SI",$M8609="NO"),IFERROR($H8609,0),0))</f>
        <v/>
      </c>
      <c r="O8609" s="9">
        <f>IF(COUNTA($A8609:$K8609)=0,"",IF($M8609="SI","CUFE o factura duplicada dentro del reporte; no se suma dos veces",IF(IFERROR($H8609,0)&lt;=0,"DIAN reporta valor susceptible 0",IF($L8609="NO",IFERROR(LOOKUP(2,1/((LISTS!$M$2:$M$13&lt;&gt;"")*ISNUMBER(SEARCH(LISTS!$M$2:$M$13,$I8609))),LISTS!$O$2:$O$13),"Medio de pago no elegible o no identificado por DIAN"),"Apta automaticamente por pago electronico y base positiva"))))</f>
        <v/>
      </c>
    </row>
    <row r="8610">
      <c r="A8610" s="9" t="n"/>
      <c r="B8610" s="9" t="n"/>
      <c r="C8610" s="12" t="n"/>
      <c r="D8610" s="11" t="n"/>
      <c r="E8610" s="11" t="n"/>
      <c r="F8610" s="11" t="n"/>
      <c r="G8610" s="11" t="n"/>
      <c r="H8610" s="11" t="n"/>
      <c r="I8610" s="9" t="n"/>
      <c r="J8610" s="9" t="n"/>
      <c r="K8610" s="9" t="n"/>
      <c r="L8610" s="9">
        <f>IF(COUNTA($A8610:$K8610)=0,"",IF(AND(IFERROR($H8610,0)&gt;0,LEN(TRIM($K8610&amp;""))&gt;0,IFERROR(LOOKUP(2,1/((LISTS!$M$2:$M$13&lt;&gt;"")*ISNUMBER(SEARCH(LISTS!$M$2:$M$13,$I8610))),LISTS!$N$2:$N$13),"NO")="SI"),"SI","NO"))</f>
        <v/>
      </c>
      <c r="M8610" s="9">
        <f>IF(COUNTA($A8610:$K8610)=0,"",IF($K8610&lt;&gt;"",IF(COUNTIF($K$19:$K8610,$K8610)&gt;1,"SI","NO"),IF(COUNTIFS($A$19:$A8610,$A8610,$C$19:$C8610,$C8610,$J$19:$J8610,$J8610,$D$19:$D8610,$D8610)&gt;1,"SI","NO")))</f>
        <v/>
      </c>
      <c r="N8610" s="11">
        <f>IF(COUNTA($A8610:$K8610)=0,"",IF(AND($L8610="SI",$M8610="NO"),IFERROR($H8610,0),0))</f>
        <v/>
      </c>
      <c r="O8610" s="9">
        <f>IF(COUNTA($A8610:$K8610)=0,"",IF($M8610="SI","CUFE o factura duplicada dentro del reporte; no se suma dos veces",IF(IFERROR($H8610,0)&lt;=0,"DIAN reporta valor susceptible 0",IF($L8610="NO",IFERROR(LOOKUP(2,1/((LISTS!$M$2:$M$13&lt;&gt;"")*ISNUMBER(SEARCH(LISTS!$M$2:$M$13,$I8610))),LISTS!$O$2:$O$13),"Medio de pago no elegible o no identificado por DIAN"),"Apta automaticamente por pago electronico y base positiva"))))</f>
        <v/>
      </c>
    </row>
    <row r="8611">
      <c r="A8611" s="9" t="n"/>
      <c r="B8611" s="9" t="n"/>
      <c r="C8611" s="12" t="n"/>
      <c r="D8611" s="11" t="n"/>
      <c r="E8611" s="11" t="n"/>
      <c r="F8611" s="11" t="n"/>
      <c r="G8611" s="11" t="n"/>
      <c r="H8611" s="11" t="n"/>
      <c r="I8611" s="9" t="n"/>
      <c r="J8611" s="9" t="n"/>
      <c r="K8611" s="9" t="n"/>
      <c r="L8611" s="9">
        <f>IF(COUNTA($A8611:$K8611)=0,"",IF(AND(IFERROR($H8611,0)&gt;0,LEN(TRIM($K8611&amp;""))&gt;0,IFERROR(LOOKUP(2,1/((LISTS!$M$2:$M$13&lt;&gt;"")*ISNUMBER(SEARCH(LISTS!$M$2:$M$13,$I8611))),LISTS!$N$2:$N$13),"NO")="SI"),"SI","NO"))</f>
        <v/>
      </c>
      <c r="M8611" s="9">
        <f>IF(COUNTA($A8611:$K8611)=0,"",IF($K8611&lt;&gt;"",IF(COUNTIF($K$19:$K8611,$K8611)&gt;1,"SI","NO"),IF(COUNTIFS($A$19:$A8611,$A8611,$C$19:$C8611,$C8611,$J$19:$J8611,$J8611,$D$19:$D8611,$D8611)&gt;1,"SI","NO")))</f>
        <v/>
      </c>
      <c r="N8611" s="11">
        <f>IF(COUNTA($A8611:$K8611)=0,"",IF(AND($L8611="SI",$M8611="NO"),IFERROR($H8611,0),0))</f>
        <v/>
      </c>
      <c r="O8611" s="9">
        <f>IF(COUNTA($A8611:$K8611)=0,"",IF($M8611="SI","CUFE o factura duplicada dentro del reporte; no se suma dos veces",IF(IFERROR($H8611,0)&lt;=0,"DIAN reporta valor susceptible 0",IF($L8611="NO",IFERROR(LOOKUP(2,1/((LISTS!$M$2:$M$13&lt;&gt;"")*ISNUMBER(SEARCH(LISTS!$M$2:$M$13,$I8611))),LISTS!$O$2:$O$13),"Medio de pago no elegible o no identificado por DIAN"),"Apta automaticamente por pago electronico y base positiva"))))</f>
        <v/>
      </c>
    </row>
    <row r="8612">
      <c r="A8612" s="9" t="n"/>
      <c r="B8612" s="9" t="n"/>
      <c r="C8612" s="12" t="n"/>
      <c r="D8612" s="11" t="n"/>
      <c r="E8612" s="11" t="n"/>
      <c r="F8612" s="11" t="n"/>
      <c r="G8612" s="11" t="n"/>
      <c r="H8612" s="11" t="n"/>
      <c r="I8612" s="9" t="n"/>
      <c r="J8612" s="9" t="n"/>
      <c r="K8612" s="9" t="n"/>
      <c r="L8612" s="9">
        <f>IF(COUNTA($A8612:$K8612)=0,"",IF(AND(IFERROR($H8612,0)&gt;0,LEN(TRIM($K8612&amp;""))&gt;0,IFERROR(LOOKUP(2,1/((LISTS!$M$2:$M$13&lt;&gt;"")*ISNUMBER(SEARCH(LISTS!$M$2:$M$13,$I8612))),LISTS!$N$2:$N$13),"NO")="SI"),"SI","NO"))</f>
        <v/>
      </c>
      <c r="M8612" s="9">
        <f>IF(COUNTA($A8612:$K8612)=0,"",IF($K8612&lt;&gt;"",IF(COUNTIF($K$19:$K8612,$K8612)&gt;1,"SI","NO"),IF(COUNTIFS($A$19:$A8612,$A8612,$C$19:$C8612,$C8612,$J$19:$J8612,$J8612,$D$19:$D8612,$D8612)&gt;1,"SI","NO")))</f>
        <v/>
      </c>
      <c r="N8612" s="11">
        <f>IF(COUNTA($A8612:$K8612)=0,"",IF(AND($L8612="SI",$M8612="NO"),IFERROR($H8612,0),0))</f>
        <v/>
      </c>
      <c r="O8612" s="9">
        <f>IF(COUNTA($A8612:$K8612)=0,"",IF($M8612="SI","CUFE o factura duplicada dentro del reporte; no se suma dos veces",IF(IFERROR($H8612,0)&lt;=0,"DIAN reporta valor susceptible 0",IF($L8612="NO",IFERROR(LOOKUP(2,1/((LISTS!$M$2:$M$13&lt;&gt;"")*ISNUMBER(SEARCH(LISTS!$M$2:$M$13,$I8612))),LISTS!$O$2:$O$13),"Medio de pago no elegible o no identificado por DIAN"),"Apta automaticamente por pago electronico y base positiva"))))</f>
        <v/>
      </c>
    </row>
    <row r="8613">
      <c r="A8613" s="9" t="n"/>
      <c r="B8613" s="9" t="n"/>
      <c r="C8613" s="12" t="n"/>
      <c r="D8613" s="11" t="n"/>
      <c r="E8613" s="11" t="n"/>
      <c r="F8613" s="11" t="n"/>
      <c r="G8613" s="11" t="n"/>
      <c r="H8613" s="11" t="n"/>
      <c r="I8613" s="9" t="n"/>
      <c r="J8613" s="9" t="n"/>
      <c r="K8613" s="9" t="n"/>
      <c r="L8613" s="9">
        <f>IF(COUNTA($A8613:$K8613)=0,"",IF(AND(IFERROR($H8613,0)&gt;0,LEN(TRIM($K8613&amp;""))&gt;0,IFERROR(LOOKUP(2,1/((LISTS!$M$2:$M$13&lt;&gt;"")*ISNUMBER(SEARCH(LISTS!$M$2:$M$13,$I8613))),LISTS!$N$2:$N$13),"NO")="SI"),"SI","NO"))</f>
        <v/>
      </c>
      <c r="M8613" s="9">
        <f>IF(COUNTA($A8613:$K8613)=0,"",IF($K8613&lt;&gt;"",IF(COUNTIF($K$19:$K8613,$K8613)&gt;1,"SI","NO"),IF(COUNTIFS($A$19:$A8613,$A8613,$C$19:$C8613,$C8613,$J$19:$J8613,$J8613,$D$19:$D8613,$D8613)&gt;1,"SI","NO")))</f>
        <v/>
      </c>
      <c r="N8613" s="11">
        <f>IF(COUNTA($A8613:$K8613)=0,"",IF(AND($L8613="SI",$M8613="NO"),IFERROR($H8613,0),0))</f>
        <v/>
      </c>
      <c r="O8613" s="9">
        <f>IF(COUNTA($A8613:$K8613)=0,"",IF($M8613="SI","CUFE o factura duplicada dentro del reporte; no se suma dos veces",IF(IFERROR($H8613,0)&lt;=0,"DIAN reporta valor susceptible 0",IF($L8613="NO",IFERROR(LOOKUP(2,1/((LISTS!$M$2:$M$13&lt;&gt;"")*ISNUMBER(SEARCH(LISTS!$M$2:$M$13,$I8613))),LISTS!$O$2:$O$13),"Medio de pago no elegible o no identificado por DIAN"),"Apta automaticamente por pago electronico y base positiva"))))</f>
        <v/>
      </c>
    </row>
    <row r="8614">
      <c r="A8614" s="9" t="n"/>
      <c r="B8614" s="9" t="n"/>
      <c r="C8614" s="12" t="n"/>
      <c r="D8614" s="11" t="n"/>
      <c r="E8614" s="11" t="n"/>
      <c r="F8614" s="11" t="n"/>
      <c r="G8614" s="11" t="n"/>
      <c r="H8614" s="11" t="n"/>
      <c r="I8614" s="9" t="n"/>
      <c r="J8614" s="9" t="n"/>
      <c r="K8614" s="9" t="n"/>
      <c r="L8614" s="9">
        <f>IF(COUNTA($A8614:$K8614)=0,"",IF(AND(IFERROR($H8614,0)&gt;0,LEN(TRIM($K8614&amp;""))&gt;0,IFERROR(LOOKUP(2,1/((LISTS!$M$2:$M$13&lt;&gt;"")*ISNUMBER(SEARCH(LISTS!$M$2:$M$13,$I8614))),LISTS!$N$2:$N$13),"NO")="SI"),"SI","NO"))</f>
        <v/>
      </c>
      <c r="M8614" s="9">
        <f>IF(COUNTA($A8614:$K8614)=0,"",IF($K8614&lt;&gt;"",IF(COUNTIF($K$19:$K8614,$K8614)&gt;1,"SI","NO"),IF(COUNTIFS($A$19:$A8614,$A8614,$C$19:$C8614,$C8614,$J$19:$J8614,$J8614,$D$19:$D8614,$D8614)&gt;1,"SI","NO")))</f>
        <v/>
      </c>
      <c r="N8614" s="11">
        <f>IF(COUNTA($A8614:$K8614)=0,"",IF(AND($L8614="SI",$M8614="NO"),IFERROR($H8614,0),0))</f>
        <v/>
      </c>
      <c r="O8614" s="9">
        <f>IF(COUNTA($A8614:$K8614)=0,"",IF($M8614="SI","CUFE o factura duplicada dentro del reporte; no se suma dos veces",IF(IFERROR($H8614,0)&lt;=0,"DIAN reporta valor susceptible 0",IF($L8614="NO",IFERROR(LOOKUP(2,1/((LISTS!$M$2:$M$13&lt;&gt;"")*ISNUMBER(SEARCH(LISTS!$M$2:$M$13,$I8614))),LISTS!$O$2:$O$13),"Medio de pago no elegible o no identificado por DIAN"),"Apta automaticamente por pago electronico y base positiva"))))</f>
        <v/>
      </c>
    </row>
    <row r="8615">
      <c r="A8615" s="9" t="n"/>
      <c r="B8615" s="9" t="n"/>
      <c r="C8615" s="12" t="n"/>
      <c r="D8615" s="11" t="n"/>
      <c r="E8615" s="11" t="n"/>
      <c r="F8615" s="11" t="n"/>
      <c r="G8615" s="11" t="n"/>
      <c r="H8615" s="11" t="n"/>
      <c r="I8615" s="9" t="n"/>
      <c r="J8615" s="9" t="n"/>
      <c r="K8615" s="9" t="n"/>
      <c r="L8615" s="9">
        <f>IF(COUNTA($A8615:$K8615)=0,"",IF(AND(IFERROR($H8615,0)&gt;0,LEN(TRIM($K8615&amp;""))&gt;0,IFERROR(LOOKUP(2,1/((LISTS!$M$2:$M$13&lt;&gt;"")*ISNUMBER(SEARCH(LISTS!$M$2:$M$13,$I8615))),LISTS!$N$2:$N$13),"NO")="SI"),"SI","NO"))</f>
        <v/>
      </c>
      <c r="M8615" s="9">
        <f>IF(COUNTA($A8615:$K8615)=0,"",IF($K8615&lt;&gt;"",IF(COUNTIF($K$19:$K8615,$K8615)&gt;1,"SI","NO"),IF(COUNTIFS($A$19:$A8615,$A8615,$C$19:$C8615,$C8615,$J$19:$J8615,$J8615,$D$19:$D8615,$D8615)&gt;1,"SI","NO")))</f>
        <v/>
      </c>
      <c r="N8615" s="11">
        <f>IF(COUNTA($A8615:$K8615)=0,"",IF(AND($L8615="SI",$M8615="NO"),IFERROR($H8615,0),0))</f>
        <v/>
      </c>
      <c r="O8615" s="9">
        <f>IF(COUNTA($A8615:$K8615)=0,"",IF($M8615="SI","CUFE o factura duplicada dentro del reporte; no se suma dos veces",IF(IFERROR($H8615,0)&lt;=0,"DIAN reporta valor susceptible 0",IF($L8615="NO",IFERROR(LOOKUP(2,1/((LISTS!$M$2:$M$13&lt;&gt;"")*ISNUMBER(SEARCH(LISTS!$M$2:$M$13,$I8615))),LISTS!$O$2:$O$13),"Medio de pago no elegible o no identificado por DIAN"),"Apta automaticamente por pago electronico y base positiva"))))</f>
        <v/>
      </c>
    </row>
    <row r="8616">
      <c r="A8616" s="9" t="n"/>
      <c r="B8616" s="9" t="n"/>
      <c r="C8616" s="12" t="n"/>
      <c r="D8616" s="11" t="n"/>
      <c r="E8616" s="11" t="n"/>
      <c r="F8616" s="11" t="n"/>
      <c r="G8616" s="11" t="n"/>
      <c r="H8616" s="11" t="n"/>
      <c r="I8616" s="9" t="n"/>
      <c r="J8616" s="9" t="n"/>
      <c r="K8616" s="9" t="n"/>
      <c r="L8616" s="9">
        <f>IF(COUNTA($A8616:$K8616)=0,"",IF(AND(IFERROR($H8616,0)&gt;0,LEN(TRIM($K8616&amp;""))&gt;0,IFERROR(LOOKUP(2,1/((LISTS!$M$2:$M$13&lt;&gt;"")*ISNUMBER(SEARCH(LISTS!$M$2:$M$13,$I8616))),LISTS!$N$2:$N$13),"NO")="SI"),"SI","NO"))</f>
        <v/>
      </c>
      <c r="M8616" s="9">
        <f>IF(COUNTA($A8616:$K8616)=0,"",IF($K8616&lt;&gt;"",IF(COUNTIF($K$19:$K8616,$K8616)&gt;1,"SI","NO"),IF(COUNTIFS($A$19:$A8616,$A8616,$C$19:$C8616,$C8616,$J$19:$J8616,$J8616,$D$19:$D8616,$D8616)&gt;1,"SI","NO")))</f>
        <v/>
      </c>
      <c r="N8616" s="11">
        <f>IF(COUNTA($A8616:$K8616)=0,"",IF(AND($L8616="SI",$M8616="NO"),IFERROR($H8616,0),0))</f>
        <v/>
      </c>
      <c r="O8616" s="9">
        <f>IF(COUNTA($A8616:$K8616)=0,"",IF($M8616="SI","CUFE o factura duplicada dentro del reporte; no se suma dos veces",IF(IFERROR($H8616,0)&lt;=0,"DIAN reporta valor susceptible 0",IF($L8616="NO",IFERROR(LOOKUP(2,1/((LISTS!$M$2:$M$13&lt;&gt;"")*ISNUMBER(SEARCH(LISTS!$M$2:$M$13,$I8616))),LISTS!$O$2:$O$13),"Medio de pago no elegible o no identificado por DIAN"),"Apta automaticamente por pago electronico y base positiva"))))</f>
        <v/>
      </c>
    </row>
    <row r="8617">
      <c r="A8617" s="9" t="n"/>
      <c r="B8617" s="9" t="n"/>
      <c r="C8617" s="12" t="n"/>
      <c r="D8617" s="11" t="n"/>
      <c r="E8617" s="11" t="n"/>
      <c r="F8617" s="11" t="n"/>
      <c r="G8617" s="11" t="n"/>
      <c r="H8617" s="11" t="n"/>
      <c r="I8617" s="9" t="n"/>
      <c r="J8617" s="9" t="n"/>
      <c r="K8617" s="9" t="n"/>
      <c r="L8617" s="9">
        <f>IF(COUNTA($A8617:$K8617)=0,"",IF(AND(IFERROR($H8617,0)&gt;0,LEN(TRIM($K8617&amp;""))&gt;0,IFERROR(LOOKUP(2,1/((LISTS!$M$2:$M$13&lt;&gt;"")*ISNUMBER(SEARCH(LISTS!$M$2:$M$13,$I8617))),LISTS!$N$2:$N$13),"NO")="SI"),"SI","NO"))</f>
        <v/>
      </c>
      <c r="M8617" s="9">
        <f>IF(COUNTA($A8617:$K8617)=0,"",IF($K8617&lt;&gt;"",IF(COUNTIF($K$19:$K8617,$K8617)&gt;1,"SI","NO"),IF(COUNTIFS($A$19:$A8617,$A8617,$C$19:$C8617,$C8617,$J$19:$J8617,$J8617,$D$19:$D8617,$D8617)&gt;1,"SI","NO")))</f>
        <v/>
      </c>
      <c r="N8617" s="11">
        <f>IF(COUNTA($A8617:$K8617)=0,"",IF(AND($L8617="SI",$M8617="NO"),IFERROR($H8617,0),0))</f>
        <v/>
      </c>
      <c r="O8617" s="9">
        <f>IF(COUNTA($A8617:$K8617)=0,"",IF($M8617="SI","CUFE o factura duplicada dentro del reporte; no se suma dos veces",IF(IFERROR($H8617,0)&lt;=0,"DIAN reporta valor susceptible 0",IF($L8617="NO",IFERROR(LOOKUP(2,1/((LISTS!$M$2:$M$13&lt;&gt;"")*ISNUMBER(SEARCH(LISTS!$M$2:$M$13,$I8617))),LISTS!$O$2:$O$13),"Medio de pago no elegible o no identificado por DIAN"),"Apta automaticamente por pago electronico y base positiva"))))</f>
        <v/>
      </c>
    </row>
    <row r="8618">
      <c r="A8618" s="9" t="n"/>
      <c r="B8618" s="9" t="n"/>
      <c r="C8618" s="12" t="n"/>
      <c r="D8618" s="11" t="n"/>
      <c r="E8618" s="11" t="n"/>
      <c r="F8618" s="11" t="n"/>
      <c r="G8618" s="11" t="n"/>
      <c r="H8618" s="11" t="n"/>
      <c r="I8618" s="9" t="n"/>
      <c r="J8618" s="9" t="n"/>
      <c r="K8618" s="9" t="n"/>
      <c r="L8618" s="9">
        <f>IF(COUNTA($A8618:$K8618)=0,"",IF(AND(IFERROR($H8618,0)&gt;0,LEN(TRIM($K8618&amp;""))&gt;0,IFERROR(LOOKUP(2,1/((LISTS!$M$2:$M$13&lt;&gt;"")*ISNUMBER(SEARCH(LISTS!$M$2:$M$13,$I8618))),LISTS!$N$2:$N$13),"NO")="SI"),"SI","NO"))</f>
        <v/>
      </c>
      <c r="M8618" s="9">
        <f>IF(COUNTA($A8618:$K8618)=0,"",IF($K8618&lt;&gt;"",IF(COUNTIF($K$19:$K8618,$K8618)&gt;1,"SI","NO"),IF(COUNTIFS($A$19:$A8618,$A8618,$C$19:$C8618,$C8618,$J$19:$J8618,$J8618,$D$19:$D8618,$D8618)&gt;1,"SI","NO")))</f>
        <v/>
      </c>
      <c r="N8618" s="11">
        <f>IF(COUNTA($A8618:$K8618)=0,"",IF(AND($L8618="SI",$M8618="NO"),IFERROR($H8618,0),0))</f>
        <v/>
      </c>
      <c r="O8618" s="9">
        <f>IF(COUNTA($A8618:$K8618)=0,"",IF($M8618="SI","CUFE o factura duplicada dentro del reporte; no se suma dos veces",IF(IFERROR($H8618,0)&lt;=0,"DIAN reporta valor susceptible 0",IF($L8618="NO",IFERROR(LOOKUP(2,1/((LISTS!$M$2:$M$13&lt;&gt;"")*ISNUMBER(SEARCH(LISTS!$M$2:$M$13,$I8618))),LISTS!$O$2:$O$13),"Medio de pago no elegible o no identificado por DIAN"),"Apta automaticamente por pago electronico y base positiva"))))</f>
        <v/>
      </c>
    </row>
    <row r="8619">
      <c r="A8619" s="9" t="n"/>
      <c r="B8619" s="9" t="n"/>
      <c r="C8619" s="12" t="n"/>
      <c r="D8619" s="11" t="n"/>
      <c r="E8619" s="11" t="n"/>
      <c r="F8619" s="11" t="n"/>
      <c r="G8619" s="11" t="n"/>
      <c r="H8619" s="11" t="n"/>
      <c r="I8619" s="9" t="n"/>
      <c r="J8619" s="9" t="n"/>
      <c r="K8619" s="9" t="n"/>
      <c r="L8619" s="9">
        <f>IF(COUNTA($A8619:$K8619)=0,"",IF(AND(IFERROR($H8619,0)&gt;0,LEN(TRIM($K8619&amp;""))&gt;0,IFERROR(LOOKUP(2,1/((LISTS!$M$2:$M$13&lt;&gt;"")*ISNUMBER(SEARCH(LISTS!$M$2:$M$13,$I8619))),LISTS!$N$2:$N$13),"NO")="SI"),"SI","NO"))</f>
        <v/>
      </c>
      <c r="M8619" s="9">
        <f>IF(COUNTA($A8619:$K8619)=0,"",IF($K8619&lt;&gt;"",IF(COUNTIF($K$19:$K8619,$K8619)&gt;1,"SI","NO"),IF(COUNTIFS($A$19:$A8619,$A8619,$C$19:$C8619,$C8619,$J$19:$J8619,$J8619,$D$19:$D8619,$D8619)&gt;1,"SI","NO")))</f>
        <v/>
      </c>
      <c r="N8619" s="11">
        <f>IF(COUNTA($A8619:$K8619)=0,"",IF(AND($L8619="SI",$M8619="NO"),IFERROR($H8619,0),0))</f>
        <v/>
      </c>
      <c r="O8619" s="9">
        <f>IF(COUNTA($A8619:$K8619)=0,"",IF($M8619="SI","CUFE o factura duplicada dentro del reporte; no se suma dos veces",IF(IFERROR($H8619,0)&lt;=0,"DIAN reporta valor susceptible 0",IF($L8619="NO",IFERROR(LOOKUP(2,1/((LISTS!$M$2:$M$13&lt;&gt;"")*ISNUMBER(SEARCH(LISTS!$M$2:$M$13,$I8619))),LISTS!$O$2:$O$13),"Medio de pago no elegible o no identificado por DIAN"),"Apta automaticamente por pago electronico y base positiva"))))</f>
        <v/>
      </c>
    </row>
    <row r="8620">
      <c r="A8620" s="9" t="n"/>
      <c r="B8620" s="9" t="n"/>
      <c r="C8620" s="12" t="n"/>
      <c r="D8620" s="11" t="n"/>
      <c r="E8620" s="11" t="n"/>
      <c r="F8620" s="11" t="n"/>
      <c r="G8620" s="11" t="n"/>
      <c r="H8620" s="11" t="n"/>
      <c r="I8620" s="9" t="n"/>
      <c r="J8620" s="9" t="n"/>
      <c r="K8620" s="9" t="n"/>
      <c r="L8620" s="9">
        <f>IF(COUNTA($A8620:$K8620)=0,"",IF(AND(IFERROR($H8620,0)&gt;0,LEN(TRIM($K8620&amp;""))&gt;0,IFERROR(LOOKUP(2,1/((LISTS!$M$2:$M$13&lt;&gt;"")*ISNUMBER(SEARCH(LISTS!$M$2:$M$13,$I8620))),LISTS!$N$2:$N$13),"NO")="SI"),"SI","NO"))</f>
        <v/>
      </c>
      <c r="M8620" s="9">
        <f>IF(COUNTA($A8620:$K8620)=0,"",IF($K8620&lt;&gt;"",IF(COUNTIF($K$19:$K8620,$K8620)&gt;1,"SI","NO"),IF(COUNTIFS($A$19:$A8620,$A8620,$C$19:$C8620,$C8620,$J$19:$J8620,$J8620,$D$19:$D8620,$D8620)&gt;1,"SI","NO")))</f>
        <v/>
      </c>
      <c r="N8620" s="11">
        <f>IF(COUNTA($A8620:$K8620)=0,"",IF(AND($L8620="SI",$M8620="NO"),IFERROR($H8620,0),0))</f>
        <v/>
      </c>
      <c r="O8620" s="9">
        <f>IF(COUNTA($A8620:$K8620)=0,"",IF($M8620="SI","CUFE o factura duplicada dentro del reporte; no se suma dos veces",IF(IFERROR($H8620,0)&lt;=0,"DIAN reporta valor susceptible 0",IF($L8620="NO",IFERROR(LOOKUP(2,1/((LISTS!$M$2:$M$13&lt;&gt;"")*ISNUMBER(SEARCH(LISTS!$M$2:$M$13,$I8620))),LISTS!$O$2:$O$13),"Medio de pago no elegible o no identificado por DIAN"),"Apta automaticamente por pago electronico y base positiva"))))</f>
        <v/>
      </c>
    </row>
    <row r="8621">
      <c r="A8621" s="9" t="n"/>
      <c r="B8621" s="9" t="n"/>
      <c r="C8621" s="12" t="n"/>
      <c r="D8621" s="11" t="n"/>
      <c r="E8621" s="11" t="n"/>
      <c r="F8621" s="11" t="n"/>
      <c r="G8621" s="11" t="n"/>
      <c r="H8621" s="11" t="n"/>
      <c r="I8621" s="9" t="n"/>
      <c r="J8621" s="9" t="n"/>
      <c r="K8621" s="9" t="n"/>
      <c r="L8621" s="9">
        <f>IF(COUNTA($A8621:$K8621)=0,"",IF(AND(IFERROR($H8621,0)&gt;0,LEN(TRIM($K8621&amp;""))&gt;0,IFERROR(LOOKUP(2,1/((LISTS!$M$2:$M$13&lt;&gt;"")*ISNUMBER(SEARCH(LISTS!$M$2:$M$13,$I8621))),LISTS!$N$2:$N$13),"NO")="SI"),"SI","NO"))</f>
        <v/>
      </c>
      <c r="M8621" s="9">
        <f>IF(COUNTA($A8621:$K8621)=0,"",IF($K8621&lt;&gt;"",IF(COUNTIF($K$19:$K8621,$K8621)&gt;1,"SI","NO"),IF(COUNTIFS($A$19:$A8621,$A8621,$C$19:$C8621,$C8621,$J$19:$J8621,$J8621,$D$19:$D8621,$D8621)&gt;1,"SI","NO")))</f>
        <v/>
      </c>
      <c r="N8621" s="11">
        <f>IF(COUNTA($A8621:$K8621)=0,"",IF(AND($L8621="SI",$M8621="NO"),IFERROR($H8621,0),0))</f>
        <v/>
      </c>
      <c r="O8621" s="9">
        <f>IF(COUNTA($A8621:$K8621)=0,"",IF($M8621="SI","CUFE o factura duplicada dentro del reporte; no se suma dos veces",IF(IFERROR($H8621,0)&lt;=0,"DIAN reporta valor susceptible 0",IF($L8621="NO",IFERROR(LOOKUP(2,1/((LISTS!$M$2:$M$13&lt;&gt;"")*ISNUMBER(SEARCH(LISTS!$M$2:$M$13,$I8621))),LISTS!$O$2:$O$13),"Medio de pago no elegible o no identificado por DIAN"),"Apta automaticamente por pago electronico y base positiva"))))</f>
        <v/>
      </c>
    </row>
    <row r="8622">
      <c r="A8622" s="9" t="n"/>
      <c r="B8622" s="9" t="n"/>
      <c r="C8622" s="12" t="n"/>
      <c r="D8622" s="11" t="n"/>
      <c r="E8622" s="11" t="n"/>
      <c r="F8622" s="11" t="n"/>
      <c r="G8622" s="11" t="n"/>
      <c r="H8622" s="11" t="n"/>
      <c r="I8622" s="9" t="n"/>
      <c r="J8622" s="9" t="n"/>
      <c r="K8622" s="9" t="n"/>
      <c r="L8622" s="9">
        <f>IF(COUNTA($A8622:$K8622)=0,"",IF(AND(IFERROR($H8622,0)&gt;0,LEN(TRIM($K8622&amp;""))&gt;0,IFERROR(LOOKUP(2,1/((LISTS!$M$2:$M$13&lt;&gt;"")*ISNUMBER(SEARCH(LISTS!$M$2:$M$13,$I8622))),LISTS!$N$2:$N$13),"NO")="SI"),"SI","NO"))</f>
        <v/>
      </c>
      <c r="M8622" s="9">
        <f>IF(COUNTA($A8622:$K8622)=0,"",IF($K8622&lt;&gt;"",IF(COUNTIF($K$19:$K8622,$K8622)&gt;1,"SI","NO"),IF(COUNTIFS($A$19:$A8622,$A8622,$C$19:$C8622,$C8622,$J$19:$J8622,$J8622,$D$19:$D8622,$D8622)&gt;1,"SI","NO")))</f>
        <v/>
      </c>
      <c r="N8622" s="11">
        <f>IF(COUNTA($A8622:$K8622)=0,"",IF(AND($L8622="SI",$M8622="NO"),IFERROR($H8622,0),0))</f>
        <v/>
      </c>
      <c r="O8622" s="9">
        <f>IF(COUNTA($A8622:$K8622)=0,"",IF($M8622="SI","CUFE o factura duplicada dentro del reporte; no se suma dos veces",IF(IFERROR($H8622,0)&lt;=0,"DIAN reporta valor susceptible 0",IF($L8622="NO",IFERROR(LOOKUP(2,1/((LISTS!$M$2:$M$13&lt;&gt;"")*ISNUMBER(SEARCH(LISTS!$M$2:$M$13,$I8622))),LISTS!$O$2:$O$13),"Medio de pago no elegible o no identificado por DIAN"),"Apta automaticamente por pago electronico y base positiva"))))</f>
        <v/>
      </c>
    </row>
    <row r="8623">
      <c r="A8623" s="9" t="n"/>
      <c r="B8623" s="9" t="n"/>
      <c r="C8623" s="12" t="n"/>
      <c r="D8623" s="11" t="n"/>
      <c r="E8623" s="11" t="n"/>
      <c r="F8623" s="11" t="n"/>
      <c r="G8623" s="11" t="n"/>
      <c r="H8623" s="11" t="n"/>
      <c r="I8623" s="9" t="n"/>
      <c r="J8623" s="9" t="n"/>
      <c r="K8623" s="9" t="n"/>
      <c r="L8623" s="9">
        <f>IF(COUNTA($A8623:$K8623)=0,"",IF(AND(IFERROR($H8623,0)&gt;0,LEN(TRIM($K8623&amp;""))&gt;0,IFERROR(LOOKUP(2,1/((LISTS!$M$2:$M$13&lt;&gt;"")*ISNUMBER(SEARCH(LISTS!$M$2:$M$13,$I8623))),LISTS!$N$2:$N$13),"NO")="SI"),"SI","NO"))</f>
        <v/>
      </c>
      <c r="M8623" s="9">
        <f>IF(COUNTA($A8623:$K8623)=0,"",IF($K8623&lt;&gt;"",IF(COUNTIF($K$19:$K8623,$K8623)&gt;1,"SI","NO"),IF(COUNTIFS($A$19:$A8623,$A8623,$C$19:$C8623,$C8623,$J$19:$J8623,$J8623,$D$19:$D8623,$D8623)&gt;1,"SI","NO")))</f>
        <v/>
      </c>
      <c r="N8623" s="11">
        <f>IF(COUNTA($A8623:$K8623)=0,"",IF(AND($L8623="SI",$M8623="NO"),IFERROR($H8623,0),0))</f>
        <v/>
      </c>
      <c r="O8623" s="9">
        <f>IF(COUNTA($A8623:$K8623)=0,"",IF($M8623="SI","CUFE o factura duplicada dentro del reporte; no se suma dos veces",IF(IFERROR($H8623,0)&lt;=0,"DIAN reporta valor susceptible 0",IF($L8623="NO",IFERROR(LOOKUP(2,1/((LISTS!$M$2:$M$13&lt;&gt;"")*ISNUMBER(SEARCH(LISTS!$M$2:$M$13,$I8623))),LISTS!$O$2:$O$13),"Medio de pago no elegible o no identificado por DIAN"),"Apta automaticamente por pago electronico y base positiva"))))</f>
        <v/>
      </c>
    </row>
    <row r="8624">
      <c r="A8624" s="9" t="n"/>
      <c r="B8624" s="9" t="n"/>
      <c r="C8624" s="12" t="n"/>
      <c r="D8624" s="11" t="n"/>
      <c r="E8624" s="11" t="n"/>
      <c r="F8624" s="11" t="n"/>
      <c r="G8624" s="11" t="n"/>
      <c r="H8624" s="11" t="n"/>
      <c r="I8624" s="9" t="n"/>
      <c r="J8624" s="9" t="n"/>
      <c r="K8624" s="9" t="n"/>
      <c r="L8624" s="9">
        <f>IF(COUNTA($A8624:$K8624)=0,"",IF(AND(IFERROR($H8624,0)&gt;0,LEN(TRIM($K8624&amp;""))&gt;0,IFERROR(LOOKUP(2,1/((LISTS!$M$2:$M$13&lt;&gt;"")*ISNUMBER(SEARCH(LISTS!$M$2:$M$13,$I8624))),LISTS!$N$2:$N$13),"NO")="SI"),"SI","NO"))</f>
        <v/>
      </c>
      <c r="M8624" s="9">
        <f>IF(COUNTA($A8624:$K8624)=0,"",IF($K8624&lt;&gt;"",IF(COUNTIF($K$19:$K8624,$K8624)&gt;1,"SI","NO"),IF(COUNTIFS($A$19:$A8624,$A8624,$C$19:$C8624,$C8624,$J$19:$J8624,$J8624,$D$19:$D8624,$D8624)&gt;1,"SI","NO")))</f>
        <v/>
      </c>
      <c r="N8624" s="11">
        <f>IF(COUNTA($A8624:$K8624)=0,"",IF(AND($L8624="SI",$M8624="NO"),IFERROR($H8624,0),0))</f>
        <v/>
      </c>
      <c r="O8624" s="9">
        <f>IF(COUNTA($A8624:$K8624)=0,"",IF($M8624="SI","CUFE o factura duplicada dentro del reporte; no se suma dos veces",IF(IFERROR($H8624,0)&lt;=0,"DIAN reporta valor susceptible 0",IF($L8624="NO",IFERROR(LOOKUP(2,1/((LISTS!$M$2:$M$13&lt;&gt;"")*ISNUMBER(SEARCH(LISTS!$M$2:$M$13,$I8624))),LISTS!$O$2:$O$13),"Medio de pago no elegible o no identificado por DIAN"),"Apta automaticamente por pago electronico y base positiva"))))</f>
        <v/>
      </c>
    </row>
    <row r="8625">
      <c r="A8625" s="9" t="n"/>
      <c r="B8625" s="9" t="n"/>
      <c r="C8625" s="12" t="n"/>
      <c r="D8625" s="11" t="n"/>
      <c r="E8625" s="11" t="n"/>
      <c r="F8625" s="11" t="n"/>
      <c r="G8625" s="11" t="n"/>
      <c r="H8625" s="11" t="n"/>
      <c r="I8625" s="9" t="n"/>
      <c r="J8625" s="9" t="n"/>
      <c r="K8625" s="9" t="n"/>
      <c r="L8625" s="9">
        <f>IF(COUNTA($A8625:$K8625)=0,"",IF(AND(IFERROR($H8625,0)&gt;0,LEN(TRIM($K8625&amp;""))&gt;0,IFERROR(LOOKUP(2,1/((LISTS!$M$2:$M$13&lt;&gt;"")*ISNUMBER(SEARCH(LISTS!$M$2:$M$13,$I8625))),LISTS!$N$2:$N$13),"NO")="SI"),"SI","NO"))</f>
        <v/>
      </c>
      <c r="M8625" s="9">
        <f>IF(COUNTA($A8625:$K8625)=0,"",IF($K8625&lt;&gt;"",IF(COUNTIF($K$19:$K8625,$K8625)&gt;1,"SI","NO"),IF(COUNTIFS($A$19:$A8625,$A8625,$C$19:$C8625,$C8625,$J$19:$J8625,$J8625,$D$19:$D8625,$D8625)&gt;1,"SI","NO")))</f>
        <v/>
      </c>
      <c r="N8625" s="11">
        <f>IF(COUNTA($A8625:$K8625)=0,"",IF(AND($L8625="SI",$M8625="NO"),IFERROR($H8625,0),0))</f>
        <v/>
      </c>
      <c r="O8625" s="9">
        <f>IF(COUNTA($A8625:$K8625)=0,"",IF($M8625="SI","CUFE o factura duplicada dentro del reporte; no se suma dos veces",IF(IFERROR($H8625,0)&lt;=0,"DIAN reporta valor susceptible 0",IF($L8625="NO",IFERROR(LOOKUP(2,1/((LISTS!$M$2:$M$13&lt;&gt;"")*ISNUMBER(SEARCH(LISTS!$M$2:$M$13,$I8625))),LISTS!$O$2:$O$13),"Medio de pago no elegible o no identificado por DIAN"),"Apta automaticamente por pago electronico y base positiva"))))</f>
        <v/>
      </c>
    </row>
    <row r="8626">
      <c r="A8626" s="9" t="n"/>
      <c r="B8626" s="9" t="n"/>
      <c r="C8626" s="12" t="n"/>
      <c r="D8626" s="11" t="n"/>
      <c r="E8626" s="11" t="n"/>
      <c r="F8626" s="11" t="n"/>
      <c r="G8626" s="11" t="n"/>
      <c r="H8626" s="11" t="n"/>
      <c r="I8626" s="9" t="n"/>
      <c r="J8626" s="9" t="n"/>
      <c r="K8626" s="9" t="n"/>
      <c r="L8626" s="9">
        <f>IF(COUNTA($A8626:$K8626)=0,"",IF(AND(IFERROR($H8626,0)&gt;0,LEN(TRIM($K8626&amp;""))&gt;0,IFERROR(LOOKUP(2,1/((LISTS!$M$2:$M$13&lt;&gt;"")*ISNUMBER(SEARCH(LISTS!$M$2:$M$13,$I8626))),LISTS!$N$2:$N$13),"NO")="SI"),"SI","NO"))</f>
        <v/>
      </c>
      <c r="M8626" s="9">
        <f>IF(COUNTA($A8626:$K8626)=0,"",IF($K8626&lt;&gt;"",IF(COUNTIF($K$19:$K8626,$K8626)&gt;1,"SI","NO"),IF(COUNTIFS($A$19:$A8626,$A8626,$C$19:$C8626,$C8626,$J$19:$J8626,$J8626,$D$19:$D8626,$D8626)&gt;1,"SI","NO")))</f>
        <v/>
      </c>
      <c r="N8626" s="11">
        <f>IF(COUNTA($A8626:$K8626)=0,"",IF(AND($L8626="SI",$M8626="NO"),IFERROR($H8626,0),0))</f>
        <v/>
      </c>
      <c r="O8626" s="9">
        <f>IF(COUNTA($A8626:$K8626)=0,"",IF($M8626="SI","CUFE o factura duplicada dentro del reporte; no se suma dos veces",IF(IFERROR($H8626,0)&lt;=0,"DIAN reporta valor susceptible 0",IF($L8626="NO",IFERROR(LOOKUP(2,1/((LISTS!$M$2:$M$13&lt;&gt;"")*ISNUMBER(SEARCH(LISTS!$M$2:$M$13,$I8626))),LISTS!$O$2:$O$13),"Medio de pago no elegible o no identificado por DIAN"),"Apta automaticamente por pago electronico y base positiva"))))</f>
        <v/>
      </c>
    </row>
    <row r="8627">
      <c r="A8627" s="9" t="n"/>
      <c r="B8627" s="9" t="n"/>
      <c r="C8627" s="12" t="n"/>
      <c r="D8627" s="11" t="n"/>
      <c r="E8627" s="11" t="n"/>
      <c r="F8627" s="11" t="n"/>
      <c r="G8627" s="11" t="n"/>
      <c r="H8627" s="11" t="n"/>
      <c r="I8627" s="9" t="n"/>
      <c r="J8627" s="9" t="n"/>
      <c r="K8627" s="9" t="n"/>
      <c r="L8627" s="9">
        <f>IF(COUNTA($A8627:$K8627)=0,"",IF(AND(IFERROR($H8627,0)&gt;0,LEN(TRIM($K8627&amp;""))&gt;0,IFERROR(LOOKUP(2,1/((LISTS!$M$2:$M$13&lt;&gt;"")*ISNUMBER(SEARCH(LISTS!$M$2:$M$13,$I8627))),LISTS!$N$2:$N$13),"NO")="SI"),"SI","NO"))</f>
        <v/>
      </c>
      <c r="M8627" s="9">
        <f>IF(COUNTA($A8627:$K8627)=0,"",IF($K8627&lt;&gt;"",IF(COUNTIF($K$19:$K8627,$K8627)&gt;1,"SI","NO"),IF(COUNTIFS($A$19:$A8627,$A8627,$C$19:$C8627,$C8627,$J$19:$J8627,$J8627,$D$19:$D8627,$D8627)&gt;1,"SI","NO")))</f>
        <v/>
      </c>
      <c r="N8627" s="11">
        <f>IF(COUNTA($A8627:$K8627)=0,"",IF(AND($L8627="SI",$M8627="NO"),IFERROR($H8627,0),0))</f>
        <v/>
      </c>
      <c r="O8627" s="9">
        <f>IF(COUNTA($A8627:$K8627)=0,"",IF($M8627="SI","CUFE o factura duplicada dentro del reporte; no se suma dos veces",IF(IFERROR($H8627,0)&lt;=0,"DIAN reporta valor susceptible 0",IF($L8627="NO",IFERROR(LOOKUP(2,1/((LISTS!$M$2:$M$13&lt;&gt;"")*ISNUMBER(SEARCH(LISTS!$M$2:$M$13,$I8627))),LISTS!$O$2:$O$13),"Medio de pago no elegible o no identificado por DIAN"),"Apta automaticamente por pago electronico y base positiva"))))</f>
        <v/>
      </c>
    </row>
    <row r="8628">
      <c r="A8628" s="9" t="n"/>
      <c r="B8628" s="9" t="n"/>
      <c r="C8628" s="12" t="n"/>
      <c r="D8628" s="11" t="n"/>
      <c r="E8628" s="11" t="n"/>
      <c r="F8628" s="11" t="n"/>
      <c r="G8628" s="11" t="n"/>
      <c r="H8628" s="11" t="n"/>
      <c r="I8628" s="9" t="n"/>
      <c r="J8628" s="9" t="n"/>
      <c r="K8628" s="9" t="n"/>
      <c r="L8628" s="9">
        <f>IF(COUNTA($A8628:$K8628)=0,"",IF(AND(IFERROR($H8628,0)&gt;0,LEN(TRIM($K8628&amp;""))&gt;0,IFERROR(LOOKUP(2,1/((LISTS!$M$2:$M$13&lt;&gt;"")*ISNUMBER(SEARCH(LISTS!$M$2:$M$13,$I8628))),LISTS!$N$2:$N$13),"NO")="SI"),"SI","NO"))</f>
        <v/>
      </c>
      <c r="M8628" s="9">
        <f>IF(COUNTA($A8628:$K8628)=0,"",IF($K8628&lt;&gt;"",IF(COUNTIF($K$19:$K8628,$K8628)&gt;1,"SI","NO"),IF(COUNTIFS($A$19:$A8628,$A8628,$C$19:$C8628,$C8628,$J$19:$J8628,$J8628,$D$19:$D8628,$D8628)&gt;1,"SI","NO")))</f>
        <v/>
      </c>
      <c r="N8628" s="11">
        <f>IF(COUNTA($A8628:$K8628)=0,"",IF(AND($L8628="SI",$M8628="NO"),IFERROR($H8628,0),0))</f>
        <v/>
      </c>
      <c r="O8628" s="9">
        <f>IF(COUNTA($A8628:$K8628)=0,"",IF($M8628="SI","CUFE o factura duplicada dentro del reporte; no se suma dos veces",IF(IFERROR($H8628,0)&lt;=0,"DIAN reporta valor susceptible 0",IF($L8628="NO",IFERROR(LOOKUP(2,1/((LISTS!$M$2:$M$13&lt;&gt;"")*ISNUMBER(SEARCH(LISTS!$M$2:$M$13,$I8628))),LISTS!$O$2:$O$13),"Medio de pago no elegible o no identificado por DIAN"),"Apta automaticamente por pago electronico y base positiva"))))</f>
        <v/>
      </c>
    </row>
    <row r="8629">
      <c r="A8629" s="9" t="n"/>
      <c r="B8629" s="9" t="n"/>
      <c r="C8629" s="12" t="n"/>
      <c r="D8629" s="11" t="n"/>
      <c r="E8629" s="11" t="n"/>
      <c r="F8629" s="11" t="n"/>
      <c r="G8629" s="11" t="n"/>
      <c r="H8629" s="11" t="n"/>
      <c r="I8629" s="9" t="n"/>
      <c r="J8629" s="9" t="n"/>
      <c r="K8629" s="9" t="n"/>
      <c r="L8629" s="9">
        <f>IF(COUNTA($A8629:$K8629)=0,"",IF(AND(IFERROR($H8629,0)&gt;0,LEN(TRIM($K8629&amp;""))&gt;0,IFERROR(LOOKUP(2,1/((LISTS!$M$2:$M$13&lt;&gt;"")*ISNUMBER(SEARCH(LISTS!$M$2:$M$13,$I8629))),LISTS!$N$2:$N$13),"NO")="SI"),"SI","NO"))</f>
        <v/>
      </c>
      <c r="M8629" s="9">
        <f>IF(COUNTA($A8629:$K8629)=0,"",IF($K8629&lt;&gt;"",IF(COUNTIF($K$19:$K8629,$K8629)&gt;1,"SI","NO"),IF(COUNTIFS($A$19:$A8629,$A8629,$C$19:$C8629,$C8629,$J$19:$J8629,$J8629,$D$19:$D8629,$D8629)&gt;1,"SI","NO")))</f>
        <v/>
      </c>
      <c r="N8629" s="11">
        <f>IF(COUNTA($A8629:$K8629)=0,"",IF(AND($L8629="SI",$M8629="NO"),IFERROR($H8629,0),0))</f>
        <v/>
      </c>
      <c r="O8629" s="9">
        <f>IF(COUNTA($A8629:$K8629)=0,"",IF($M8629="SI","CUFE o factura duplicada dentro del reporte; no se suma dos veces",IF(IFERROR($H8629,0)&lt;=0,"DIAN reporta valor susceptible 0",IF($L8629="NO",IFERROR(LOOKUP(2,1/((LISTS!$M$2:$M$13&lt;&gt;"")*ISNUMBER(SEARCH(LISTS!$M$2:$M$13,$I8629))),LISTS!$O$2:$O$13),"Medio de pago no elegible o no identificado por DIAN"),"Apta automaticamente por pago electronico y base positiva"))))</f>
        <v/>
      </c>
    </row>
    <row r="8630">
      <c r="A8630" s="9" t="n"/>
      <c r="B8630" s="9" t="n"/>
      <c r="C8630" s="12" t="n"/>
      <c r="D8630" s="11" t="n"/>
      <c r="E8630" s="11" t="n"/>
      <c r="F8630" s="11" t="n"/>
      <c r="G8630" s="11" t="n"/>
      <c r="H8630" s="11" t="n"/>
      <c r="I8630" s="9" t="n"/>
      <c r="J8630" s="9" t="n"/>
      <c r="K8630" s="9" t="n"/>
      <c r="L8630" s="9">
        <f>IF(COUNTA($A8630:$K8630)=0,"",IF(AND(IFERROR($H8630,0)&gt;0,LEN(TRIM($K8630&amp;""))&gt;0,IFERROR(LOOKUP(2,1/((LISTS!$M$2:$M$13&lt;&gt;"")*ISNUMBER(SEARCH(LISTS!$M$2:$M$13,$I8630))),LISTS!$N$2:$N$13),"NO")="SI"),"SI","NO"))</f>
        <v/>
      </c>
      <c r="M8630" s="9">
        <f>IF(COUNTA($A8630:$K8630)=0,"",IF($K8630&lt;&gt;"",IF(COUNTIF($K$19:$K8630,$K8630)&gt;1,"SI","NO"),IF(COUNTIFS($A$19:$A8630,$A8630,$C$19:$C8630,$C8630,$J$19:$J8630,$J8630,$D$19:$D8630,$D8630)&gt;1,"SI","NO")))</f>
        <v/>
      </c>
      <c r="N8630" s="11">
        <f>IF(COUNTA($A8630:$K8630)=0,"",IF(AND($L8630="SI",$M8630="NO"),IFERROR($H8630,0),0))</f>
        <v/>
      </c>
      <c r="O8630" s="9">
        <f>IF(COUNTA($A8630:$K8630)=0,"",IF($M8630="SI","CUFE o factura duplicada dentro del reporte; no se suma dos veces",IF(IFERROR($H8630,0)&lt;=0,"DIAN reporta valor susceptible 0",IF($L8630="NO",IFERROR(LOOKUP(2,1/((LISTS!$M$2:$M$13&lt;&gt;"")*ISNUMBER(SEARCH(LISTS!$M$2:$M$13,$I8630))),LISTS!$O$2:$O$13),"Medio de pago no elegible o no identificado por DIAN"),"Apta automaticamente por pago electronico y base positiva"))))</f>
        <v/>
      </c>
    </row>
    <row r="8631">
      <c r="A8631" s="9" t="n"/>
      <c r="B8631" s="9" t="n"/>
      <c r="C8631" s="12" t="n"/>
      <c r="D8631" s="11" t="n"/>
      <c r="E8631" s="11" t="n"/>
      <c r="F8631" s="11" t="n"/>
      <c r="G8631" s="11" t="n"/>
      <c r="H8631" s="11" t="n"/>
      <c r="I8631" s="9" t="n"/>
      <c r="J8631" s="9" t="n"/>
      <c r="K8631" s="9" t="n"/>
      <c r="L8631" s="9">
        <f>IF(COUNTA($A8631:$K8631)=0,"",IF(AND(IFERROR($H8631,0)&gt;0,LEN(TRIM($K8631&amp;""))&gt;0,IFERROR(LOOKUP(2,1/((LISTS!$M$2:$M$13&lt;&gt;"")*ISNUMBER(SEARCH(LISTS!$M$2:$M$13,$I8631))),LISTS!$N$2:$N$13),"NO")="SI"),"SI","NO"))</f>
        <v/>
      </c>
      <c r="M8631" s="9">
        <f>IF(COUNTA($A8631:$K8631)=0,"",IF($K8631&lt;&gt;"",IF(COUNTIF($K$19:$K8631,$K8631)&gt;1,"SI","NO"),IF(COUNTIFS($A$19:$A8631,$A8631,$C$19:$C8631,$C8631,$J$19:$J8631,$J8631,$D$19:$D8631,$D8631)&gt;1,"SI","NO")))</f>
        <v/>
      </c>
      <c r="N8631" s="11">
        <f>IF(COUNTA($A8631:$K8631)=0,"",IF(AND($L8631="SI",$M8631="NO"),IFERROR($H8631,0),0))</f>
        <v/>
      </c>
      <c r="O8631" s="9">
        <f>IF(COUNTA($A8631:$K8631)=0,"",IF($M8631="SI","CUFE o factura duplicada dentro del reporte; no se suma dos veces",IF(IFERROR($H8631,0)&lt;=0,"DIAN reporta valor susceptible 0",IF($L8631="NO",IFERROR(LOOKUP(2,1/((LISTS!$M$2:$M$13&lt;&gt;"")*ISNUMBER(SEARCH(LISTS!$M$2:$M$13,$I8631))),LISTS!$O$2:$O$13),"Medio de pago no elegible o no identificado por DIAN"),"Apta automaticamente por pago electronico y base positiva"))))</f>
        <v/>
      </c>
    </row>
    <row r="8632">
      <c r="A8632" s="9" t="n"/>
      <c r="B8632" s="9" t="n"/>
      <c r="C8632" s="12" t="n"/>
      <c r="D8632" s="11" t="n"/>
      <c r="E8632" s="11" t="n"/>
      <c r="F8632" s="11" t="n"/>
      <c r="G8632" s="11" t="n"/>
      <c r="H8632" s="11" t="n"/>
      <c r="I8632" s="9" t="n"/>
      <c r="J8632" s="9" t="n"/>
      <c r="K8632" s="9" t="n"/>
      <c r="L8632" s="9">
        <f>IF(COUNTA($A8632:$K8632)=0,"",IF(AND(IFERROR($H8632,0)&gt;0,LEN(TRIM($K8632&amp;""))&gt;0,IFERROR(LOOKUP(2,1/((LISTS!$M$2:$M$13&lt;&gt;"")*ISNUMBER(SEARCH(LISTS!$M$2:$M$13,$I8632))),LISTS!$N$2:$N$13),"NO")="SI"),"SI","NO"))</f>
        <v/>
      </c>
      <c r="M8632" s="9">
        <f>IF(COUNTA($A8632:$K8632)=0,"",IF($K8632&lt;&gt;"",IF(COUNTIF($K$19:$K8632,$K8632)&gt;1,"SI","NO"),IF(COUNTIFS($A$19:$A8632,$A8632,$C$19:$C8632,$C8632,$J$19:$J8632,$J8632,$D$19:$D8632,$D8632)&gt;1,"SI","NO")))</f>
        <v/>
      </c>
      <c r="N8632" s="11">
        <f>IF(COUNTA($A8632:$K8632)=0,"",IF(AND($L8632="SI",$M8632="NO"),IFERROR($H8632,0),0))</f>
        <v/>
      </c>
      <c r="O8632" s="9">
        <f>IF(COUNTA($A8632:$K8632)=0,"",IF($M8632="SI","CUFE o factura duplicada dentro del reporte; no se suma dos veces",IF(IFERROR($H8632,0)&lt;=0,"DIAN reporta valor susceptible 0",IF($L8632="NO",IFERROR(LOOKUP(2,1/((LISTS!$M$2:$M$13&lt;&gt;"")*ISNUMBER(SEARCH(LISTS!$M$2:$M$13,$I8632))),LISTS!$O$2:$O$13),"Medio de pago no elegible o no identificado por DIAN"),"Apta automaticamente por pago electronico y base positiva"))))</f>
        <v/>
      </c>
    </row>
    <row r="8633">
      <c r="A8633" s="9" t="n"/>
      <c r="B8633" s="9" t="n"/>
      <c r="C8633" s="12" t="n"/>
      <c r="D8633" s="11" t="n"/>
      <c r="E8633" s="11" t="n"/>
      <c r="F8633" s="11" t="n"/>
      <c r="G8633" s="11" t="n"/>
      <c r="H8633" s="11" t="n"/>
      <c r="I8633" s="9" t="n"/>
      <c r="J8633" s="9" t="n"/>
      <c r="K8633" s="9" t="n"/>
      <c r="L8633" s="9">
        <f>IF(COUNTA($A8633:$K8633)=0,"",IF(AND(IFERROR($H8633,0)&gt;0,LEN(TRIM($K8633&amp;""))&gt;0,IFERROR(LOOKUP(2,1/((LISTS!$M$2:$M$13&lt;&gt;"")*ISNUMBER(SEARCH(LISTS!$M$2:$M$13,$I8633))),LISTS!$N$2:$N$13),"NO")="SI"),"SI","NO"))</f>
        <v/>
      </c>
      <c r="M8633" s="9">
        <f>IF(COUNTA($A8633:$K8633)=0,"",IF($K8633&lt;&gt;"",IF(COUNTIF($K$19:$K8633,$K8633)&gt;1,"SI","NO"),IF(COUNTIFS($A$19:$A8633,$A8633,$C$19:$C8633,$C8633,$J$19:$J8633,$J8633,$D$19:$D8633,$D8633)&gt;1,"SI","NO")))</f>
        <v/>
      </c>
      <c r="N8633" s="11">
        <f>IF(COUNTA($A8633:$K8633)=0,"",IF(AND($L8633="SI",$M8633="NO"),IFERROR($H8633,0),0))</f>
        <v/>
      </c>
      <c r="O8633" s="9">
        <f>IF(COUNTA($A8633:$K8633)=0,"",IF($M8633="SI","CUFE o factura duplicada dentro del reporte; no se suma dos veces",IF(IFERROR($H8633,0)&lt;=0,"DIAN reporta valor susceptible 0",IF($L8633="NO",IFERROR(LOOKUP(2,1/((LISTS!$M$2:$M$13&lt;&gt;"")*ISNUMBER(SEARCH(LISTS!$M$2:$M$13,$I8633))),LISTS!$O$2:$O$13),"Medio de pago no elegible o no identificado por DIAN"),"Apta automaticamente por pago electronico y base positiva"))))</f>
        <v/>
      </c>
    </row>
    <row r="8634">
      <c r="A8634" s="9" t="n"/>
      <c r="B8634" s="9" t="n"/>
      <c r="C8634" s="12" t="n"/>
      <c r="D8634" s="11" t="n"/>
      <c r="E8634" s="11" t="n"/>
      <c r="F8634" s="11" t="n"/>
      <c r="G8634" s="11" t="n"/>
      <c r="H8634" s="11" t="n"/>
      <c r="I8634" s="9" t="n"/>
      <c r="J8634" s="9" t="n"/>
      <c r="K8634" s="9" t="n"/>
      <c r="L8634" s="9">
        <f>IF(COUNTA($A8634:$K8634)=0,"",IF(AND(IFERROR($H8634,0)&gt;0,LEN(TRIM($K8634&amp;""))&gt;0,IFERROR(LOOKUP(2,1/((LISTS!$M$2:$M$13&lt;&gt;"")*ISNUMBER(SEARCH(LISTS!$M$2:$M$13,$I8634))),LISTS!$N$2:$N$13),"NO")="SI"),"SI","NO"))</f>
        <v/>
      </c>
      <c r="M8634" s="9">
        <f>IF(COUNTA($A8634:$K8634)=0,"",IF($K8634&lt;&gt;"",IF(COUNTIF($K$19:$K8634,$K8634)&gt;1,"SI","NO"),IF(COUNTIFS($A$19:$A8634,$A8634,$C$19:$C8634,$C8634,$J$19:$J8634,$J8634,$D$19:$D8634,$D8634)&gt;1,"SI","NO")))</f>
        <v/>
      </c>
      <c r="N8634" s="11">
        <f>IF(COUNTA($A8634:$K8634)=0,"",IF(AND($L8634="SI",$M8634="NO"),IFERROR($H8634,0),0))</f>
        <v/>
      </c>
      <c r="O8634" s="9">
        <f>IF(COUNTA($A8634:$K8634)=0,"",IF($M8634="SI","CUFE o factura duplicada dentro del reporte; no se suma dos veces",IF(IFERROR($H8634,0)&lt;=0,"DIAN reporta valor susceptible 0",IF($L8634="NO",IFERROR(LOOKUP(2,1/((LISTS!$M$2:$M$13&lt;&gt;"")*ISNUMBER(SEARCH(LISTS!$M$2:$M$13,$I8634))),LISTS!$O$2:$O$13),"Medio de pago no elegible o no identificado por DIAN"),"Apta automaticamente por pago electronico y base positiva"))))</f>
        <v/>
      </c>
    </row>
    <row r="8635">
      <c r="A8635" s="9" t="n"/>
      <c r="B8635" s="9" t="n"/>
      <c r="C8635" s="12" t="n"/>
      <c r="D8635" s="11" t="n"/>
      <c r="E8635" s="11" t="n"/>
      <c r="F8635" s="11" t="n"/>
      <c r="G8635" s="11" t="n"/>
      <c r="H8635" s="11" t="n"/>
      <c r="I8635" s="9" t="n"/>
      <c r="J8635" s="9" t="n"/>
      <c r="K8635" s="9" t="n"/>
      <c r="L8635" s="9">
        <f>IF(COUNTA($A8635:$K8635)=0,"",IF(AND(IFERROR($H8635,0)&gt;0,LEN(TRIM($K8635&amp;""))&gt;0,IFERROR(LOOKUP(2,1/((LISTS!$M$2:$M$13&lt;&gt;"")*ISNUMBER(SEARCH(LISTS!$M$2:$M$13,$I8635))),LISTS!$N$2:$N$13),"NO")="SI"),"SI","NO"))</f>
        <v/>
      </c>
      <c r="M8635" s="9">
        <f>IF(COUNTA($A8635:$K8635)=0,"",IF($K8635&lt;&gt;"",IF(COUNTIF($K$19:$K8635,$K8635)&gt;1,"SI","NO"),IF(COUNTIFS($A$19:$A8635,$A8635,$C$19:$C8635,$C8635,$J$19:$J8635,$J8635,$D$19:$D8635,$D8635)&gt;1,"SI","NO")))</f>
        <v/>
      </c>
      <c r="N8635" s="11">
        <f>IF(COUNTA($A8635:$K8635)=0,"",IF(AND($L8635="SI",$M8635="NO"),IFERROR($H8635,0),0))</f>
        <v/>
      </c>
      <c r="O8635" s="9">
        <f>IF(COUNTA($A8635:$K8635)=0,"",IF($M8635="SI","CUFE o factura duplicada dentro del reporte; no se suma dos veces",IF(IFERROR($H8635,0)&lt;=0,"DIAN reporta valor susceptible 0",IF($L8635="NO",IFERROR(LOOKUP(2,1/((LISTS!$M$2:$M$13&lt;&gt;"")*ISNUMBER(SEARCH(LISTS!$M$2:$M$13,$I8635))),LISTS!$O$2:$O$13),"Medio de pago no elegible o no identificado por DIAN"),"Apta automaticamente por pago electronico y base positiva"))))</f>
        <v/>
      </c>
    </row>
    <row r="8636">
      <c r="A8636" s="9" t="n"/>
      <c r="B8636" s="9" t="n"/>
      <c r="C8636" s="12" t="n"/>
      <c r="D8636" s="11" t="n"/>
      <c r="E8636" s="11" t="n"/>
      <c r="F8636" s="11" t="n"/>
      <c r="G8636" s="11" t="n"/>
      <c r="H8636" s="11" t="n"/>
      <c r="I8636" s="9" t="n"/>
      <c r="J8636" s="9" t="n"/>
      <c r="K8636" s="9" t="n"/>
      <c r="L8636" s="9">
        <f>IF(COUNTA($A8636:$K8636)=0,"",IF(AND(IFERROR($H8636,0)&gt;0,LEN(TRIM($K8636&amp;""))&gt;0,IFERROR(LOOKUP(2,1/((LISTS!$M$2:$M$13&lt;&gt;"")*ISNUMBER(SEARCH(LISTS!$M$2:$M$13,$I8636))),LISTS!$N$2:$N$13),"NO")="SI"),"SI","NO"))</f>
        <v/>
      </c>
      <c r="M8636" s="9">
        <f>IF(COUNTA($A8636:$K8636)=0,"",IF($K8636&lt;&gt;"",IF(COUNTIF($K$19:$K8636,$K8636)&gt;1,"SI","NO"),IF(COUNTIFS($A$19:$A8636,$A8636,$C$19:$C8636,$C8636,$J$19:$J8636,$J8636,$D$19:$D8636,$D8636)&gt;1,"SI","NO")))</f>
        <v/>
      </c>
      <c r="N8636" s="11">
        <f>IF(COUNTA($A8636:$K8636)=0,"",IF(AND($L8636="SI",$M8636="NO"),IFERROR($H8636,0),0))</f>
        <v/>
      </c>
      <c r="O8636" s="9">
        <f>IF(COUNTA($A8636:$K8636)=0,"",IF($M8636="SI","CUFE o factura duplicada dentro del reporte; no se suma dos veces",IF(IFERROR($H8636,0)&lt;=0,"DIAN reporta valor susceptible 0",IF($L8636="NO",IFERROR(LOOKUP(2,1/((LISTS!$M$2:$M$13&lt;&gt;"")*ISNUMBER(SEARCH(LISTS!$M$2:$M$13,$I8636))),LISTS!$O$2:$O$13),"Medio de pago no elegible o no identificado por DIAN"),"Apta automaticamente por pago electronico y base positiva"))))</f>
        <v/>
      </c>
    </row>
    <row r="8637">
      <c r="A8637" s="9" t="n"/>
      <c r="B8637" s="9" t="n"/>
      <c r="C8637" s="12" t="n"/>
      <c r="D8637" s="11" t="n"/>
      <c r="E8637" s="11" t="n"/>
      <c r="F8637" s="11" t="n"/>
      <c r="G8637" s="11" t="n"/>
      <c r="H8637" s="11" t="n"/>
      <c r="I8637" s="9" t="n"/>
      <c r="J8637" s="9" t="n"/>
      <c r="K8637" s="9" t="n"/>
      <c r="L8637" s="9">
        <f>IF(COUNTA($A8637:$K8637)=0,"",IF(AND(IFERROR($H8637,0)&gt;0,LEN(TRIM($K8637&amp;""))&gt;0,IFERROR(LOOKUP(2,1/((LISTS!$M$2:$M$13&lt;&gt;"")*ISNUMBER(SEARCH(LISTS!$M$2:$M$13,$I8637))),LISTS!$N$2:$N$13),"NO")="SI"),"SI","NO"))</f>
        <v/>
      </c>
      <c r="M8637" s="9">
        <f>IF(COUNTA($A8637:$K8637)=0,"",IF($K8637&lt;&gt;"",IF(COUNTIF($K$19:$K8637,$K8637)&gt;1,"SI","NO"),IF(COUNTIFS($A$19:$A8637,$A8637,$C$19:$C8637,$C8637,$J$19:$J8637,$J8637,$D$19:$D8637,$D8637)&gt;1,"SI","NO")))</f>
        <v/>
      </c>
      <c r="N8637" s="11">
        <f>IF(COUNTA($A8637:$K8637)=0,"",IF(AND($L8637="SI",$M8637="NO"),IFERROR($H8637,0),0))</f>
        <v/>
      </c>
      <c r="O8637" s="9">
        <f>IF(COUNTA($A8637:$K8637)=0,"",IF($M8637="SI","CUFE o factura duplicada dentro del reporte; no se suma dos veces",IF(IFERROR($H8637,0)&lt;=0,"DIAN reporta valor susceptible 0",IF($L8637="NO",IFERROR(LOOKUP(2,1/((LISTS!$M$2:$M$13&lt;&gt;"")*ISNUMBER(SEARCH(LISTS!$M$2:$M$13,$I8637))),LISTS!$O$2:$O$13),"Medio de pago no elegible o no identificado por DIAN"),"Apta automaticamente por pago electronico y base positiva"))))</f>
        <v/>
      </c>
    </row>
    <row r="8638">
      <c r="A8638" s="9" t="n"/>
      <c r="B8638" s="9" t="n"/>
      <c r="C8638" s="12" t="n"/>
      <c r="D8638" s="11" t="n"/>
      <c r="E8638" s="11" t="n"/>
      <c r="F8638" s="11" t="n"/>
      <c r="G8638" s="11" t="n"/>
      <c r="H8638" s="11" t="n"/>
      <c r="I8638" s="9" t="n"/>
      <c r="J8638" s="9" t="n"/>
      <c r="K8638" s="9" t="n"/>
      <c r="L8638" s="9">
        <f>IF(COUNTA($A8638:$K8638)=0,"",IF(AND(IFERROR($H8638,0)&gt;0,LEN(TRIM($K8638&amp;""))&gt;0,IFERROR(LOOKUP(2,1/((LISTS!$M$2:$M$13&lt;&gt;"")*ISNUMBER(SEARCH(LISTS!$M$2:$M$13,$I8638))),LISTS!$N$2:$N$13),"NO")="SI"),"SI","NO"))</f>
        <v/>
      </c>
      <c r="M8638" s="9">
        <f>IF(COUNTA($A8638:$K8638)=0,"",IF($K8638&lt;&gt;"",IF(COUNTIF($K$19:$K8638,$K8638)&gt;1,"SI","NO"),IF(COUNTIFS($A$19:$A8638,$A8638,$C$19:$C8638,$C8638,$J$19:$J8638,$J8638,$D$19:$D8638,$D8638)&gt;1,"SI","NO")))</f>
        <v/>
      </c>
      <c r="N8638" s="11">
        <f>IF(COUNTA($A8638:$K8638)=0,"",IF(AND($L8638="SI",$M8638="NO"),IFERROR($H8638,0),0))</f>
        <v/>
      </c>
      <c r="O8638" s="9">
        <f>IF(COUNTA($A8638:$K8638)=0,"",IF($M8638="SI","CUFE o factura duplicada dentro del reporte; no se suma dos veces",IF(IFERROR($H8638,0)&lt;=0,"DIAN reporta valor susceptible 0",IF($L8638="NO",IFERROR(LOOKUP(2,1/((LISTS!$M$2:$M$13&lt;&gt;"")*ISNUMBER(SEARCH(LISTS!$M$2:$M$13,$I8638))),LISTS!$O$2:$O$13),"Medio de pago no elegible o no identificado por DIAN"),"Apta automaticamente por pago electronico y base positiva"))))</f>
        <v/>
      </c>
    </row>
    <row r="8639">
      <c r="A8639" s="9" t="n"/>
      <c r="B8639" s="9" t="n"/>
      <c r="C8639" s="12" t="n"/>
      <c r="D8639" s="11" t="n"/>
      <c r="E8639" s="11" t="n"/>
      <c r="F8639" s="11" t="n"/>
      <c r="G8639" s="11" t="n"/>
      <c r="H8639" s="11" t="n"/>
      <c r="I8639" s="9" t="n"/>
      <c r="J8639" s="9" t="n"/>
      <c r="K8639" s="9" t="n"/>
      <c r="L8639" s="9">
        <f>IF(COUNTA($A8639:$K8639)=0,"",IF(AND(IFERROR($H8639,0)&gt;0,LEN(TRIM($K8639&amp;""))&gt;0,IFERROR(LOOKUP(2,1/((LISTS!$M$2:$M$13&lt;&gt;"")*ISNUMBER(SEARCH(LISTS!$M$2:$M$13,$I8639))),LISTS!$N$2:$N$13),"NO")="SI"),"SI","NO"))</f>
        <v/>
      </c>
      <c r="M8639" s="9">
        <f>IF(COUNTA($A8639:$K8639)=0,"",IF($K8639&lt;&gt;"",IF(COUNTIF($K$19:$K8639,$K8639)&gt;1,"SI","NO"),IF(COUNTIFS($A$19:$A8639,$A8639,$C$19:$C8639,$C8639,$J$19:$J8639,$J8639,$D$19:$D8639,$D8639)&gt;1,"SI","NO")))</f>
        <v/>
      </c>
      <c r="N8639" s="11">
        <f>IF(COUNTA($A8639:$K8639)=0,"",IF(AND($L8639="SI",$M8639="NO"),IFERROR($H8639,0),0))</f>
        <v/>
      </c>
      <c r="O8639" s="9">
        <f>IF(COUNTA($A8639:$K8639)=0,"",IF($M8639="SI","CUFE o factura duplicada dentro del reporte; no se suma dos veces",IF(IFERROR($H8639,0)&lt;=0,"DIAN reporta valor susceptible 0",IF($L8639="NO",IFERROR(LOOKUP(2,1/((LISTS!$M$2:$M$13&lt;&gt;"")*ISNUMBER(SEARCH(LISTS!$M$2:$M$13,$I8639))),LISTS!$O$2:$O$13),"Medio de pago no elegible o no identificado por DIAN"),"Apta automaticamente por pago electronico y base positiva"))))</f>
        <v/>
      </c>
    </row>
    <row r="8640">
      <c r="A8640" s="9" t="n"/>
      <c r="B8640" s="9" t="n"/>
      <c r="C8640" s="12" t="n"/>
      <c r="D8640" s="11" t="n"/>
      <c r="E8640" s="11" t="n"/>
      <c r="F8640" s="11" t="n"/>
      <c r="G8640" s="11" t="n"/>
      <c r="H8640" s="11" t="n"/>
      <c r="I8640" s="9" t="n"/>
      <c r="J8640" s="9" t="n"/>
      <c r="K8640" s="9" t="n"/>
      <c r="L8640" s="9">
        <f>IF(COUNTA($A8640:$K8640)=0,"",IF(AND(IFERROR($H8640,0)&gt;0,LEN(TRIM($K8640&amp;""))&gt;0,IFERROR(LOOKUP(2,1/((LISTS!$M$2:$M$13&lt;&gt;"")*ISNUMBER(SEARCH(LISTS!$M$2:$M$13,$I8640))),LISTS!$N$2:$N$13),"NO")="SI"),"SI","NO"))</f>
        <v/>
      </c>
      <c r="M8640" s="9">
        <f>IF(COUNTA($A8640:$K8640)=0,"",IF($K8640&lt;&gt;"",IF(COUNTIF($K$19:$K8640,$K8640)&gt;1,"SI","NO"),IF(COUNTIFS($A$19:$A8640,$A8640,$C$19:$C8640,$C8640,$J$19:$J8640,$J8640,$D$19:$D8640,$D8640)&gt;1,"SI","NO")))</f>
        <v/>
      </c>
      <c r="N8640" s="11">
        <f>IF(COUNTA($A8640:$K8640)=0,"",IF(AND($L8640="SI",$M8640="NO"),IFERROR($H8640,0),0))</f>
        <v/>
      </c>
      <c r="O8640" s="9">
        <f>IF(COUNTA($A8640:$K8640)=0,"",IF($M8640="SI","CUFE o factura duplicada dentro del reporte; no se suma dos veces",IF(IFERROR($H8640,0)&lt;=0,"DIAN reporta valor susceptible 0",IF($L8640="NO",IFERROR(LOOKUP(2,1/((LISTS!$M$2:$M$13&lt;&gt;"")*ISNUMBER(SEARCH(LISTS!$M$2:$M$13,$I8640))),LISTS!$O$2:$O$13),"Medio de pago no elegible o no identificado por DIAN"),"Apta automaticamente por pago electronico y base positiva"))))</f>
        <v/>
      </c>
    </row>
    <row r="8641">
      <c r="A8641" s="9" t="n"/>
      <c r="B8641" s="9" t="n"/>
      <c r="C8641" s="12" t="n"/>
      <c r="D8641" s="11" t="n"/>
      <c r="E8641" s="11" t="n"/>
      <c r="F8641" s="11" t="n"/>
      <c r="G8641" s="11" t="n"/>
      <c r="H8641" s="11" t="n"/>
      <c r="I8641" s="9" t="n"/>
      <c r="J8641" s="9" t="n"/>
      <c r="K8641" s="9" t="n"/>
      <c r="L8641" s="9">
        <f>IF(COUNTA($A8641:$K8641)=0,"",IF(AND(IFERROR($H8641,0)&gt;0,LEN(TRIM($K8641&amp;""))&gt;0,IFERROR(LOOKUP(2,1/((LISTS!$M$2:$M$13&lt;&gt;"")*ISNUMBER(SEARCH(LISTS!$M$2:$M$13,$I8641))),LISTS!$N$2:$N$13),"NO")="SI"),"SI","NO"))</f>
        <v/>
      </c>
      <c r="M8641" s="9">
        <f>IF(COUNTA($A8641:$K8641)=0,"",IF($K8641&lt;&gt;"",IF(COUNTIF($K$19:$K8641,$K8641)&gt;1,"SI","NO"),IF(COUNTIFS($A$19:$A8641,$A8641,$C$19:$C8641,$C8641,$J$19:$J8641,$J8641,$D$19:$D8641,$D8641)&gt;1,"SI","NO")))</f>
        <v/>
      </c>
      <c r="N8641" s="11">
        <f>IF(COUNTA($A8641:$K8641)=0,"",IF(AND($L8641="SI",$M8641="NO"),IFERROR($H8641,0),0))</f>
        <v/>
      </c>
      <c r="O8641" s="9">
        <f>IF(COUNTA($A8641:$K8641)=0,"",IF($M8641="SI","CUFE o factura duplicada dentro del reporte; no se suma dos veces",IF(IFERROR($H8641,0)&lt;=0,"DIAN reporta valor susceptible 0",IF($L8641="NO",IFERROR(LOOKUP(2,1/((LISTS!$M$2:$M$13&lt;&gt;"")*ISNUMBER(SEARCH(LISTS!$M$2:$M$13,$I8641))),LISTS!$O$2:$O$13),"Medio de pago no elegible o no identificado por DIAN"),"Apta automaticamente por pago electronico y base positiva"))))</f>
        <v/>
      </c>
    </row>
    <row r="8642">
      <c r="A8642" s="9" t="n"/>
      <c r="B8642" s="9" t="n"/>
      <c r="C8642" s="12" t="n"/>
      <c r="D8642" s="11" t="n"/>
      <c r="E8642" s="11" t="n"/>
      <c r="F8642" s="11" t="n"/>
      <c r="G8642" s="11" t="n"/>
      <c r="H8642" s="11" t="n"/>
      <c r="I8642" s="9" t="n"/>
      <c r="J8642" s="9" t="n"/>
      <c r="K8642" s="9" t="n"/>
      <c r="L8642" s="9">
        <f>IF(COUNTA($A8642:$K8642)=0,"",IF(AND(IFERROR($H8642,0)&gt;0,LEN(TRIM($K8642&amp;""))&gt;0,IFERROR(LOOKUP(2,1/((LISTS!$M$2:$M$13&lt;&gt;"")*ISNUMBER(SEARCH(LISTS!$M$2:$M$13,$I8642))),LISTS!$N$2:$N$13),"NO")="SI"),"SI","NO"))</f>
        <v/>
      </c>
      <c r="M8642" s="9">
        <f>IF(COUNTA($A8642:$K8642)=0,"",IF($K8642&lt;&gt;"",IF(COUNTIF($K$19:$K8642,$K8642)&gt;1,"SI","NO"),IF(COUNTIFS($A$19:$A8642,$A8642,$C$19:$C8642,$C8642,$J$19:$J8642,$J8642,$D$19:$D8642,$D8642)&gt;1,"SI","NO")))</f>
        <v/>
      </c>
      <c r="N8642" s="11">
        <f>IF(COUNTA($A8642:$K8642)=0,"",IF(AND($L8642="SI",$M8642="NO"),IFERROR($H8642,0),0))</f>
        <v/>
      </c>
      <c r="O8642" s="9">
        <f>IF(COUNTA($A8642:$K8642)=0,"",IF($M8642="SI","CUFE o factura duplicada dentro del reporte; no se suma dos veces",IF(IFERROR($H8642,0)&lt;=0,"DIAN reporta valor susceptible 0",IF($L8642="NO",IFERROR(LOOKUP(2,1/((LISTS!$M$2:$M$13&lt;&gt;"")*ISNUMBER(SEARCH(LISTS!$M$2:$M$13,$I8642))),LISTS!$O$2:$O$13),"Medio de pago no elegible o no identificado por DIAN"),"Apta automaticamente por pago electronico y base positiva"))))</f>
        <v/>
      </c>
    </row>
    <row r="8643">
      <c r="A8643" s="9" t="n"/>
      <c r="B8643" s="9" t="n"/>
      <c r="C8643" s="12" t="n"/>
      <c r="D8643" s="11" t="n"/>
      <c r="E8643" s="11" t="n"/>
      <c r="F8643" s="11" t="n"/>
      <c r="G8643" s="11" t="n"/>
      <c r="H8643" s="11" t="n"/>
      <c r="I8643" s="9" t="n"/>
      <c r="J8643" s="9" t="n"/>
      <c r="K8643" s="9" t="n"/>
      <c r="L8643" s="9">
        <f>IF(COUNTA($A8643:$K8643)=0,"",IF(AND(IFERROR($H8643,0)&gt;0,LEN(TRIM($K8643&amp;""))&gt;0,IFERROR(LOOKUP(2,1/((LISTS!$M$2:$M$13&lt;&gt;"")*ISNUMBER(SEARCH(LISTS!$M$2:$M$13,$I8643))),LISTS!$N$2:$N$13),"NO")="SI"),"SI","NO"))</f>
        <v/>
      </c>
      <c r="M8643" s="9">
        <f>IF(COUNTA($A8643:$K8643)=0,"",IF($K8643&lt;&gt;"",IF(COUNTIF($K$19:$K8643,$K8643)&gt;1,"SI","NO"),IF(COUNTIFS($A$19:$A8643,$A8643,$C$19:$C8643,$C8643,$J$19:$J8643,$J8643,$D$19:$D8643,$D8643)&gt;1,"SI","NO")))</f>
        <v/>
      </c>
      <c r="N8643" s="11">
        <f>IF(COUNTA($A8643:$K8643)=0,"",IF(AND($L8643="SI",$M8643="NO"),IFERROR($H8643,0),0))</f>
        <v/>
      </c>
      <c r="O8643" s="9">
        <f>IF(COUNTA($A8643:$K8643)=0,"",IF($M8643="SI","CUFE o factura duplicada dentro del reporte; no se suma dos veces",IF(IFERROR($H8643,0)&lt;=0,"DIAN reporta valor susceptible 0",IF($L8643="NO",IFERROR(LOOKUP(2,1/((LISTS!$M$2:$M$13&lt;&gt;"")*ISNUMBER(SEARCH(LISTS!$M$2:$M$13,$I8643))),LISTS!$O$2:$O$13),"Medio de pago no elegible o no identificado por DIAN"),"Apta automaticamente por pago electronico y base positiva"))))</f>
        <v/>
      </c>
    </row>
    <row r="8644">
      <c r="A8644" s="9" t="n"/>
      <c r="B8644" s="9" t="n"/>
      <c r="C8644" s="12" t="n"/>
      <c r="D8644" s="11" t="n"/>
      <c r="E8644" s="11" t="n"/>
      <c r="F8644" s="11" t="n"/>
      <c r="G8644" s="11" t="n"/>
      <c r="H8644" s="11" t="n"/>
      <c r="I8644" s="9" t="n"/>
      <c r="J8644" s="9" t="n"/>
      <c r="K8644" s="9" t="n"/>
      <c r="L8644" s="9">
        <f>IF(COUNTA($A8644:$K8644)=0,"",IF(AND(IFERROR($H8644,0)&gt;0,LEN(TRIM($K8644&amp;""))&gt;0,IFERROR(LOOKUP(2,1/((LISTS!$M$2:$M$13&lt;&gt;"")*ISNUMBER(SEARCH(LISTS!$M$2:$M$13,$I8644))),LISTS!$N$2:$N$13),"NO")="SI"),"SI","NO"))</f>
        <v/>
      </c>
      <c r="M8644" s="9">
        <f>IF(COUNTA($A8644:$K8644)=0,"",IF($K8644&lt;&gt;"",IF(COUNTIF($K$19:$K8644,$K8644)&gt;1,"SI","NO"),IF(COUNTIFS($A$19:$A8644,$A8644,$C$19:$C8644,$C8644,$J$19:$J8644,$J8644,$D$19:$D8644,$D8644)&gt;1,"SI","NO")))</f>
        <v/>
      </c>
      <c r="N8644" s="11">
        <f>IF(COUNTA($A8644:$K8644)=0,"",IF(AND($L8644="SI",$M8644="NO"),IFERROR($H8644,0),0))</f>
        <v/>
      </c>
      <c r="O8644" s="9">
        <f>IF(COUNTA($A8644:$K8644)=0,"",IF($M8644="SI","CUFE o factura duplicada dentro del reporte; no se suma dos veces",IF(IFERROR($H8644,0)&lt;=0,"DIAN reporta valor susceptible 0",IF($L8644="NO",IFERROR(LOOKUP(2,1/((LISTS!$M$2:$M$13&lt;&gt;"")*ISNUMBER(SEARCH(LISTS!$M$2:$M$13,$I8644))),LISTS!$O$2:$O$13),"Medio de pago no elegible o no identificado por DIAN"),"Apta automaticamente por pago electronico y base positiva"))))</f>
        <v/>
      </c>
    </row>
    <row r="8645">
      <c r="A8645" s="9" t="n"/>
      <c r="B8645" s="9" t="n"/>
      <c r="C8645" s="12" t="n"/>
      <c r="D8645" s="11" t="n"/>
      <c r="E8645" s="11" t="n"/>
      <c r="F8645" s="11" t="n"/>
      <c r="G8645" s="11" t="n"/>
      <c r="H8645" s="11" t="n"/>
      <c r="I8645" s="9" t="n"/>
      <c r="J8645" s="9" t="n"/>
      <c r="K8645" s="9" t="n"/>
      <c r="L8645" s="9">
        <f>IF(COUNTA($A8645:$K8645)=0,"",IF(AND(IFERROR($H8645,0)&gt;0,LEN(TRIM($K8645&amp;""))&gt;0,IFERROR(LOOKUP(2,1/((LISTS!$M$2:$M$13&lt;&gt;"")*ISNUMBER(SEARCH(LISTS!$M$2:$M$13,$I8645))),LISTS!$N$2:$N$13),"NO")="SI"),"SI","NO"))</f>
        <v/>
      </c>
      <c r="M8645" s="9">
        <f>IF(COUNTA($A8645:$K8645)=0,"",IF($K8645&lt;&gt;"",IF(COUNTIF($K$19:$K8645,$K8645)&gt;1,"SI","NO"),IF(COUNTIFS($A$19:$A8645,$A8645,$C$19:$C8645,$C8645,$J$19:$J8645,$J8645,$D$19:$D8645,$D8645)&gt;1,"SI","NO")))</f>
        <v/>
      </c>
      <c r="N8645" s="11">
        <f>IF(COUNTA($A8645:$K8645)=0,"",IF(AND($L8645="SI",$M8645="NO"),IFERROR($H8645,0),0))</f>
        <v/>
      </c>
      <c r="O8645" s="9">
        <f>IF(COUNTA($A8645:$K8645)=0,"",IF($M8645="SI","CUFE o factura duplicada dentro del reporte; no se suma dos veces",IF(IFERROR($H8645,0)&lt;=0,"DIAN reporta valor susceptible 0",IF($L8645="NO",IFERROR(LOOKUP(2,1/((LISTS!$M$2:$M$13&lt;&gt;"")*ISNUMBER(SEARCH(LISTS!$M$2:$M$13,$I8645))),LISTS!$O$2:$O$13),"Medio de pago no elegible o no identificado por DIAN"),"Apta automaticamente por pago electronico y base positiva"))))</f>
        <v/>
      </c>
    </row>
    <row r="8646">
      <c r="A8646" s="9" t="n"/>
      <c r="B8646" s="9" t="n"/>
      <c r="C8646" s="12" t="n"/>
      <c r="D8646" s="11" t="n"/>
      <c r="E8646" s="11" t="n"/>
      <c r="F8646" s="11" t="n"/>
      <c r="G8646" s="11" t="n"/>
      <c r="H8646" s="11" t="n"/>
      <c r="I8646" s="9" t="n"/>
      <c r="J8646" s="9" t="n"/>
      <c r="K8646" s="9" t="n"/>
      <c r="L8646" s="9">
        <f>IF(COUNTA($A8646:$K8646)=0,"",IF(AND(IFERROR($H8646,0)&gt;0,LEN(TRIM($K8646&amp;""))&gt;0,IFERROR(LOOKUP(2,1/((LISTS!$M$2:$M$13&lt;&gt;"")*ISNUMBER(SEARCH(LISTS!$M$2:$M$13,$I8646))),LISTS!$N$2:$N$13),"NO")="SI"),"SI","NO"))</f>
        <v/>
      </c>
      <c r="M8646" s="9">
        <f>IF(COUNTA($A8646:$K8646)=0,"",IF($K8646&lt;&gt;"",IF(COUNTIF($K$19:$K8646,$K8646)&gt;1,"SI","NO"),IF(COUNTIFS($A$19:$A8646,$A8646,$C$19:$C8646,$C8646,$J$19:$J8646,$J8646,$D$19:$D8646,$D8646)&gt;1,"SI","NO")))</f>
        <v/>
      </c>
      <c r="N8646" s="11">
        <f>IF(COUNTA($A8646:$K8646)=0,"",IF(AND($L8646="SI",$M8646="NO"),IFERROR($H8646,0),0))</f>
        <v/>
      </c>
      <c r="O8646" s="9">
        <f>IF(COUNTA($A8646:$K8646)=0,"",IF($M8646="SI","CUFE o factura duplicada dentro del reporte; no se suma dos veces",IF(IFERROR($H8646,0)&lt;=0,"DIAN reporta valor susceptible 0",IF($L8646="NO",IFERROR(LOOKUP(2,1/((LISTS!$M$2:$M$13&lt;&gt;"")*ISNUMBER(SEARCH(LISTS!$M$2:$M$13,$I8646))),LISTS!$O$2:$O$13),"Medio de pago no elegible o no identificado por DIAN"),"Apta automaticamente por pago electronico y base positiva"))))</f>
        <v/>
      </c>
    </row>
    <row r="8647">
      <c r="A8647" s="9" t="n"/>
      <c r="B8647" s="9" t="n"/>
      <c r="C8647" s="12" t="n"/>
      <c r="D8647" s="11" t="n"/>
      <c r="E8647" s="11" t="n"/>
      <c r="F8647" s="11" t="n"/>
      <c r="G8647" s="11" t="n"/>
      <c r="H8647" s="11" t="n"/>
      <c r="I8647" s="9" t="n"/>
      <c r="J8647" s="9" t="n"/>
      <c r="K8647" s="9" t="n"/>
      <c r="L8647" s="9">
        <f>IF(COUNTA($A8647:$K8647)=0,"",IF(AND(IFERROR($H8647,0)&gt;0,LEN(TRIM($K8647&amp;""))&gt;0,IFERROR(LOOKUP(2,1/((LISTS!$M$2:$M$13&lt;&gt;"")*ISNUMBER(SEARCH(LISTS!$M$2:$M$13,$I8647))),LISTS!$N$2:$N$13),"NO")="SI"),"SI","NO"))</f>
        <v/>
      </c>
      <c r="M8647" s="9">
        <f>IF(COUNTA($A8647:$K8647)=0,"",IF($K8647&lt;&gt;"",IF(COUNTIF($K$19:$K8647,$K8647)&gt;1,"SI","NO"),IF(COUNTIFS($A$19:$A8647,$A8647,$C$19:$C8647,$C8647,$J$19:$J8647,$J8647,$D$19:$D8647,$D8647)&gt;1,"SI","NO")))</f>
        <v/>
      </c>
      <c r="N8647" s="11">
        <f>IF(COUNTA($A8647:$K8647)=0,"",IF(AND($L8647="SI",$M8647="NO"),IFERROR($H8647,0),0))</f>
        <v/>
      </c>
      <c r="O8647" s="9">
        <f>IF(COUNTA($A8647:$K8647)=0,"",IF($M8647="SI","CUFE o factura duplicada dentro del reporte; no se suma dos veces",IF(IFERROR($H8647,0)&lt;=0,"DIAN reporta valor susceptible 0",IF($L8647="NO",IFERROR(LOOKUP(2,1/((LISTS!$M$2:$M$13&lt;&gt;"")*ISNUMBER(SEARCH(LISTS!$M$2:$M$13,$I8647))),LISTS!$O$2:$O$13),"Medio de pago no elegible o no identificado por DIAN"),"Apta automaticamente por pago electronico y base positiva"))))</f>
        <v/>
      </c>
    </row>
    <row r="8648">
      <c r="A8648" s="9" t="n"/>
      <c r="B8648" s="9" t="n"/>
      <c r="C8648" s="12" t="n"/>
      <c r="D8648" s="11" t="n"/>
      <c r="E8648" s="11" t="n"/>
      <c r="F8648" s="11" t="n"/>
      <c r="G8648" s="11" t="n"/>
      <c r="H8648" s="11" t="n"/>
      <c r="I8648" s="9" t="n"/>
      <c r="J8648" s="9" t="n"/>
      <c r="K8648" s="9" t="n"/>
      <c r="L8648" s="9">
        <f>IF(COUNTA($A8648:$K8648)=0,"",IF(AND(IFERROR($H8648,0)&gt;0,LEN(TRIM($K8648&amp;""))&gt;0,IFERROR(LOOKUP(2,1/((LISTS!$M$2:$M$13&lt;&gt;"")*ISNUMBER(SEARCH(LISTS!$M$2:$M$13,$I8648))),LISTS!$N$2:$N$13),"NO")="SI"),"SI","NO"))</f>
        <v/>
      </c>
      <c r="M8648" s="9">
        <f>IF(COUNTA($A8648:$K8648)=0,"",IF($K8648&lt;&gt;"",IF(COUNTIF($K$19:$K8648,$K8648)&gt;1,"SI","NO"),IF(COUNTIFS($A$19:$A8648,$A8648,$C$19:$C8648,$C8648,$J$19:$J8648,$J8648,$D$19:$D8648,$D8648)&gt;1,"SI","NO")))</f>
        <v/>
      </c>
      <c r="N8648" s="11">
        <f>IF(COUNTA($A8648:$K8648)=0,"",IF(AND($L8648="SI",$M8648="NO"),IFERROR($H8648,0),0))</f>
        <v/>
      </c>
      <c r="O8648" s="9">
        <f>IF(COUNTA($A8648:$K8648)=0,"",IF($M8648="SI","CUFE o factura duplicada dentro del reporte; no se suma dos veces",IF(IFERROR($H8648,0)&lt;=0,"DIAN reporta valor susceptible 0",IF($L8648="NO",IFERROR(LOOKUP(2,1/((LISTS!$M$2:$M$13&lt;&gt;"")*ISNUMBER(SEARCH(LISTS!$M$2:$M$13,$I8648))),LISTS!$O$2:$O$13),"Medio de pago no elegible o no identificado por DIAN"),"Apta automaticamente por pago electronico y base positiva"))))</f>
        <v/>
      </c>
    </row>
    <row r="8649">
      <c r="A8649" s="9" t="n"/>
      <c r="B8649" s="9" t="n"/>
      <c r="C8649" s="12" t="n"/>
      <c r="D8649" s="11" t="n"/>
      <c r="E8649" s="11" t="n"/>
      <c r="F8649" s="11" t="n"/>
      <c r="G8649" s="11" t="n"/>
      <c r="H8649" s="11" t="n"/>
      <c r="I8649" s="9" t="n"/>
      <c r="J8649" s="9" t="n"/>
      <c r="K8649" s="9" t="n"/>
      <c r="L8649" s="9">
        <f>IF(COUNTA($A8649:$K8649)=0,"",IF(AND(IFERROR($H8649,0)&gt;0,LEN(TRIM($K8649&amp;""))&gt;0,IFERROR(LOOKUP(2,1/((LISTS!$M$2:$M$13&lt;&gt;"")*ISNUMBER(SEARCH(LISTS!$M$2:$M$13,$I8649))),LISTS!$N$2:$N$13),"NO")="SI"),"SI","NO"))</f>
        <v/>
      </c>
      <c r="M8649" s="9">
        <f>IF(COUNTA($A8649:$K8649)=0,"",IF($K8649&lt;&gt;"",IF(COUNTIF($K$19:$K8649,$K8649)&gt;1,"SI","NO"),IF(COUNTIFS($A$19:$A8649,$A8649,$C$19:$C8649,$C8649,$J$19:$J8649,$J8649,$D$19:$D8649,$D8649)&gt;1,"SI","NO")))</f>
        <v/>
      </c>
      <c r="N8649" s="11">
        <f>IF(COUNTA($A8649:$K8649)=0,"",IF(AND($L8649="SI",$M8649="NO"),IFERROR($H8649,0),0))</f>
        <v/>
      </c>
      <c r="O8649" s="9">
        <f>IF(COUNTA($A8649:$K8649)=0,"",IF($M8649="SI","CUFE o factura duplicada dentro del reporte; no se suma dos veces",IF(IFERROR($H8649,0)&lt;=0,"DIAN reporta valor susceptible 0",IF($L8649="NO",IFERROR(LOOKUP(2,1/((LISTS!$M$2:$M$13&lt;&gt;"")*ISNUMBER(SEARCH(LISTS!$M$2:$M$13,$I8649))),LISTS!$O$2:$O$13),"Medio de pago no elegible o no identificado por DIAN"),"Apta automaticamente por pago electronico y base positiva"))))</f>
        <v/>
      </c>
    </row>
    <row r="8650">
      <c r="A8650" s="9" t="n"/>
      <c r="B8650" s="9" t="n"/>
      <c r="C8650" s="12" t="n"/>
      <c r="D8650" s="11" t="n"/>
      <c r="E8650" s="11" t="n"/>
      <c r="F8650" s="11" t="n"/>
      <c r="G8650" s="11" t="n"/>
      <c r="H8650" s="11" t="n"/>
      <c r="I8650" s="9" t="n"/>
      <c r="J8650" s="9" t="n"/>
      <c r="K8650" s="9" t="n"/>
      <c r="L8650" s="9">
        <f>IF(COUNTA($A8650:$K8650)=0,"",IF(AND(IFERROR($H8650,0)&gt;0,LEN(TRIM($K8650&amp;""))&gt;0,IFERROR(LOOKUP(2,1/((LISTS!$M$2:$M$13&lt;&gt;"")*ISNUMBER(SEARCH(LISTS!$M$2:$M$13,$I8650))),LISTS!$N$2:$N$13),"NO")="SI"),"SI","NO"))</f>
        <v/>
      </c>
      <c r="M8650" s="9">
        <f>IF(COUNTA($A8650:$K8650)=0,"",IF($K8650&lt;&gt;"",IF(COUNTIF($K$19:$K8650,$K8650)&gt;1,"SI","NO"),IF(COUNTIFS($A$19:$A8650,$A8650,$C$19:$C8650,$C8650,$J$19:$J8650,$J8650,$D$19:$D8650,$D8650)&gt;1,"SI","NO")))</f>
        <v/>
      </c>
      <c r="N8650" s="11">
        <f>IF(COUNTA($A8650:$K8650)=0,"",IF(AND($L8650="SI",$M8650="NO"),IFERROR($H8650,0),0))</f>
        <v/>
      </c>
      <c r="O8650" s="9">
        <f>IF(COUNTA($A8650:$K8650)=0,"",IF($M8650="SI","CUFE o factura duplicada dentro del reporte; no se suma dos veces",IF(IFERROR($H8650,0)&lt;=0,"DIAN reporta valor susceptible 0",IF($L8650="NO",IFERROR(LOOKUP(2,1/((LISTS!$M$2:$M$13&lt;&gt;"")*ISNUMBER(SEARCH(LISTS!$M$2:$M$13,$I8650))),LISTS!$O$2:$O$13),"Medio de pago no elegible o no identificado por DIAN"),"Apta automaticamente por pago electronico y base positiva"))))</f>
        <v/>
      </c>
    </row>
    <row r="8651">
      <c r="A8651" s="9" t="n"/>
      <c r="B8651" s="9" t="n"/>
      <c r="C8651" s="12" t="n"/>
      <c r="D8651" s="11" t="n"/>
      <c r="E8651" s="11" t="n"/>
      <c r="F8651" s="11" t="n"/>
      <c r="G8651" s="11" t="n"/>
      <c r="H8651" s="11" t="n"/>
      <c r="I8651" s="9" t="n"/>
      <c r="J8651" s="9" t="n"/>
      <c r="K8651" s="9" t="n"/>
      <c r="L8651" s="9">
        <f>IF(COUNTA($A8651:$K8651)=0,"",IF(AND(IFERROR($H8651,0)&gt;0,LEN(TRIM($K8651&amp;""))&gt;0,IFERROR(LOOKUP(2,1/((LISTS!$M$2:$M$13&lt;&gt;"")*ISNUMBER(SEARCH(LISTS!$M$2:$M$13,$I8651))),LISTS!$N$2:$N$13),"NO")="SI"),"SI","NO"))</f>
        <v/>
      </c>
      <c r="M8651" s="9">
        <f>IF(COUNTA($A8651:$K8651)=0,"",IF($K8651&lt;&gt;"",IF(COUNTIF($K$19:$K8651,$K8651)&gt;1,"SI","NO"),IF(COUNTIFS($A$19:$A8651,$A8651,$C$19:$C8651,$C8651,$J$19:$J8651,$J8651,$D$19:$D8651,$D8651)&gt;1,"SI","NO")))</f>
        <v/>
      </c>
      <c r="N8651" s="11">
        <f>IF(COUNTA($A8651:$K8651)=0,"",IF(AND($L8651="SI",$M8651="NO"),IFERROR($H8651,0),0))</f>
        <v/>
      </c>
      <c r="O8651" s="9">
        <f>IF(COUNTA($A8651:$K8651)=0,"",IF($M8651="SI","CUFE o factura duplicada dentro del reporte; no se suma dos veces",IF(IFERROR($H8651,0)&lt;=0,"DIAN reporta valor susceptible 0",IF($L8651="NO",IFERROR(LOOKUP(2,1/((LISTS!$M$2:$M$13&lt;&gt;"")*ISNUMBER(SEARCH(LISTS!$M$2:$M$13,$I8651))),LISTS!$O$2:$O$13),"Medio de pago no elegible o no identificado por DIAN"),"Apta automaticamente por pago electronico y base positiva"))))</f>
        <v/>
      </c>
    </row>
    <row r="8652">
      <c r="A8652" s="9" t="n"/>
      <c r="B8652" s="9" t="n"/>
      <c r="C8652" s="12" t="n"/>
      <c r="D8652" s="11" t="n"/>
      <c r="E8652" s="11" t="n"/>
      <c r="F8652" s="11" t="n"/>
      <c r="G8652" s="11" t="n"/>
      <c r="H8652" s="11" t="n"/>
      <c r="I8652" s="9" t="n"/>
      <c r="J8652" s="9" t="n"/>
      <c r="K8652" s="9" t="n"/>
      <c r="L8652" s="9">
        <f>IF(COUNTA($A8652:$K8652)=0,"",IF(AND(IFERROR($H8652,0)&gt;0,LEN(TRIM($K8652&amp;""))&gt;0,IFERROR(LOOKUP(2,1/((LISTS!$M$2:$M$13&lt;&gt;"")*ISNUMBER(SEARCH(LISTS!$M$2:$M$13,$I8652))),LISTS!$N$2:$N$13),"NO")="SI"),"SI","NO"))</f>
        <v/>
      </c>
      <c r="M8652" s="9">
        <f>IF(COUNTA($A8652:$K8652)=0,"",IF($K8652&lt;&gt;"",IF(COUNTIF($K$19:$K8652,$K8652)&gt;1,"SI","NO"),IF(COUNTIFS($A$19:$A8652,$A8652,$C$19:$C8652,$C8652,$J$19:$J8652,$J8652,$D$19:$D8652,$D8652)&gt;1,"SI","NO")))</f>
        <v/>
      </c>
      <c r="N8652" s="11">
        <f>IF(COUNTA($A8652:$K8652)=0,"",IF(AND($L8652="SI",$M8652="NO"),IFERROR($H8652,0),0))</f>
        <v/>
      </c>
      <c r="O8652" s="9">
        <f>IF(COUNTA($A8652:$K8652)=0,"",IF($M8652="SI","CUFE o factura duplicada dentro del reporte; no se suma dos veces",IF(IFERROR($H8652,0)&lt;=0,"DIAN reporta valor susceptible 0",IF($L8652="NO",IFERROR(LOOKUP(2,1/((LISTS!$M$2:$M$13&lt;&gt;"")*ISNUMBER(SEARCH(LISTS!$M$2:$M$13,$I8652))),LISTS!$O$2:$O$13),"Medio de pago no elegible o no identificado por DIAN"),"Apta automaticamente por pago electronico y base positiva"))))</f>
        <v/>
      </c>
    </row>
    <row r="8653">
      <c r="A8653" s="9" t="n"/>
      <c r="B8653" s="9" t="n"/>
      <c r="C8653" s="12" t="n"/>
      <c r="D8653" s="11" t="n"/>
      <c r="E8653" s="11" t="n"/>
      <c r="F8653" s="11" t="n"/>
      <c r="G8653" s="11" t="n"/>
      <c r="H8653" s="11" t="n"/>
      <c r="I8653" s="9" t="n"/>
      <c r="J8653" s="9" t="n"/>
      <c r="K8653" s="9" t="n"/>
      <c r="L8653" s="9">
        <f>IF(COUNTA($A8653:$K8653)=0,"",IF(AND(IFERROR($H8653,0)&gt;0,LEN(TRIM($K8653&amp;""))&gt;0,IFERROR(LOOKUP(2,1/((LISTS!$M$2:$M$13&lt;&gt;"")*ISNUMBER(SEARCH(LISTS!$M$2:$M$13,$I8653))),LISTS!$N$2:$N$13),"NO")="SI"),"SI","NO"))</f>
        <v/>
      </c>
      <c r="M8653" s="9">
        <f>IF(COUNTA($A8653:$K8653)=0,"",IF($K8653&lt;&gt;"",IF(COUNTIF($K$19:$K8653,$K8653)&gt;1,"SI","NO"),IF(COUNTIFS($A$19:$A8653,$A8653,$C$19:$C8653,$C8653,$J$19:$J8653,$J8653,$D$19:$D8653,$D8653)&gt;1,"SI","NO")))</f>
        <v/>
      </c>
      <c r="N8653" s="11">
        <f>IF(COUNTA($A8653:$K8653)=0,"",IF(AND($L8653="SI",$M8653="NO"),IFERROR($H8653,0),0))</f>
        <v/>
      </c>
      <c r="O8653" s="9">
        <f>IF(COUNTA($A8653:$K8653)=0,"",IF($M8653="SI","CUFE o factura duplicada dentro del reporte; no se suma dos veces",IF(IFERROR($H8653,0)&lt;=0,"DIAN reporta valor susceptible 0",IF($L8653="NO",IFERROR(LOOKUP(2,1/((LISTS!$M$2:$M$13&lt;&gt;"")*ISNUMBER(SEARCH(LISTS!$M$2:$M$13,$I8653))),LISTS!$O$2:$O$13),"Medio de pago no elegible o no identificado por DIAN"),"Apta automaticamente por pago electronico y base positiva"))))</f>
        <v/>
      </c>
    </row>
    <row r="8654">
      <c r="A8654" s="9" t="n"/>
      <c r="B8654" s="9" t="n"/>
      <c r="C8654" s="12" t="n"/>
      <c r="D8654" s="11" t="n"/>
      <c r="E8654" s="11" t="n"/>
      <c r="F8654" s="11" t="n"/>
      <c r="G8654" s="11" t="n"/>
      <c r="H8654" s="11" t="n"/>
      <c r="I8654" s="9" t="n"/>
      <c r="J8654" s="9" t="n"/>
      <c r="K8654" s="9" t="n"/>
      <c r="L8654" s="9">
        <f>IF(COUNTA($A8654:$K8654)=0,"",IF(AND(IFERROR($H8654,0)&gt;0,LEN(TRIM($K8654&amp;""))&gt;0,IFERROR(LOOKUP(2,1/((LISTS!$M$2:$M$13&lt;&gt;"")*ISNUMBER(SEARCH(LISTS!$M$2:$M$13,$I8654))),LISTS!$N$2:$N$13),"NO")="SI"),"SI","NO"))</f>
        <v/>
      </c>
      <c r="M8654" s="9">
        <f>IF(COUNTA($A8654:$K8654)=0,"",IF($K8654&lt;&gt;"",IF(COUNTIF($K$19:$K8654,$K8654)&gt;1,"SI","NO"),IF(COUNTIFS($A$19:$A8654,$A8654,$C$19:$C8654,$C8654,$J$19:$J8654,$J8654,$D$19:$D8654,$D8654)&gt;1,"SI","NO")))</f>
        <v/>
      </c>
      <c r="N8654" s="11">
        <f>IF(COUNTA($A8654:$K8654)=0,"",IF(AND($L8654="SI",$M8654="NO"),IFERROR($H8654,0),0))</f>
        <v/>
      </c>
      <c r="O8654" s="9">
        <f>IF(COUNTA($A8654:$K8654)=0,"",IF($M8654="SI","CUFE o factura duplicada dentro del reporte; no se suma dos veces",IF(IFERROR($H8654,0)&lt;=0,"DIAN reporta valor susceptible 0",IF($L8654="NO",IFERROR(LOOKUP(2,1/((LISTS!$M$2:$M$13&lt;&gt;"")*ISNUMBER(SEARCH(LISTS!$M$2:$M$13,$I8654))),LISTS!$O$2:$O$13),"Medio de pago no elegible o no identificado por DIAN"),"Apta automaticamente por pago electronico y base positiva"))))</f>
        <v/>
      </c>
    </row>
    <row r="8655">
      <c r="A8655" s="9" t="n"/>
      <c r="B8655" s="9" t="n"/>
      <c r="C8655" s="12" t="n"/>
      <c r="D8655" s="11" t="n"/>
      <c r="E8655" s="11" t="n"/>
      <c r="F8655" s="11" t="n"/>
      <c r="G8655" s="11" t="n"/>
      <c r="H8655" s="11" t="n"/>
      <c r="I8655" s="9" t="n"/>
      <c r="J8655" s="9" t="n"/>
      <c r="K8655" s="9" t="n"/>
      <c r="L8655" s="9">
        <f>IF(COUNTA($A8655:$K8655)=0,"",IF(AND(IFERROR($H8655,0)&gt;0,LEN(TRIM($K8655&amp;""))&gt;0,IFERROR(LOOKUP(2,1/((LISTS!$M$2:$M$13&lt;&gt;"")*ISNUMBER(SEARCH(LISTS!$M$2:$M$13,$I8655))),LISTS!$N$2:$N$13),"NO")="SI"),"SI","NO"))</f>
        <v/>
      </c>
      <c r="M8655" s="9">
        <f>IF(COUNTA($A8655:$K8655)=0,"",IF($K8655&lt;&gt;"",IF(COUNTIF($K$19:$K8655,$K8655)&gt;1,"SI","NO"),IF(COUNTIFS($A$19:$A8655,$A8655,$C$19:$C8655,$C8655,$J$19:$J8655,$J8655,$D$19:$D8655,$D8655)&gt;1,"SI","NO")))</f>
        <v/>
      </c>
      <c r="N8655" s="11">
        <f>IF(COUNTA($A8655:$K8655)=0,"",IF(AND($L8655="SI",$M8655="NO"),IFERROR($H8655,0),0))</f>
        <v/>
      </c>
      <c r="O8655" s="9">
        <f>IF(COUNTA($A8655:$K8655)=0,"",IF($M8655="SI","CUFE o factura duplicada dentro del reporte; no se suma dos veces",IF(IFERROR($H8655,0)&lt;=0,"DIAN reporta valor susceptible 0",IF($L8655="NO",IFERROR(LOOKUP(2,1/((LISTS!$M$2:$M$13&lt;&gt;"")*ISNUMBER(SEARCH(LISTS!$M$2:$M$13,$I8655))),LISTS!$O$2:$O$13),"Medio de pago no elegible o no identificado por DIAN"),"Apta automaticamente por pago electronico y base positiva"))))</f>
        <v/>
      </c>
    </row>
    <row r="8656">
      <c r="A8656" s="9" t="n"/>
      <c r="B8656" s="9" t="n"/>
      <c r="C8656" s="12" t="n"/>
      <c r="D8656" s="11" t="n"/>
      <c r="E8656" s="11" t="n"/>
      <c r="F8656" s="11" t="n"/>
      <c r="G8656" s="11" t="n"/>
      <c r="H8656" s="11" t="n"/>
      <c r="I8656" s="9" t="n"/>
      <c r="J8656" s="9" t="n"/>
      <c r="K8656" s="9" t="n"/>
      <c r="L8656" s="9">
        <f>IF(COUNTA($A8656:$K8656)=0,"",IF(AND(IFERROR($H8656,0)&gt;0,LEN(TRIM($K8656&amp;""))&gt;0,IFERROR(LOOKUP(2,1/((LISTS!$M$2:$M$13&lt;&gt;"")*ISNUMBER(SEARCH(LISTS!$M$2:$M$13,$I8656))),LISTS!$N$2:$N$13),"NO")="SI"),"SI","NO"))</f>
        <v/>
      </c>
      <c r="M8656" s="9">
        <f>IF(COUNTA($A8656:$K8656)=0,"",IF($K8656&lt;&gt;"",IF(COUNTIF($K$19:$K8656,$K8656)&gt;1,"SI","NO"),IF(COUNTIFS($A$19:$A8656,$A8656,$C$19:$C8656,$C8656,$J$19:$J8656,$J8656,$D$19:$D8656,$D8656)&gt;1,"SI","NO")))</f>
        <v/>
      </c>
      <c r="N8656" s="11">
        <f>IF(COUNTA($A8656:$K8656)=0,"",IF(AND($L8656="SI",$M8656="NO"),IFERROR($H8656,0),0))</f>
        <v/>
      </c>
      <c r="O8656" s="9">
        <f>IF(COUNTA($A8656:$K8656)=0,"",IF($M8656="SI","CUFE o factura duplicada dentro del reporte; no se suma dos veces",IF(IFERROR($H8656,0)&lt;=0,"DIAN reporta valor susceptible 0",IF($L8656="NO",IFERROR(LOOKUP(2,1/((LISTS!$M$2:$M$13&lt;&gt;"")*ISNUMBER(SEARCH(LISTS!$M$2:$M$13,$I8656))),LISTS!$O$2:$O$13),"Medio de pago no elegible o no identificado por DIAN"),"Apta automaticamente por pago electronico y base positiva"))))</f>
        <v/>
      </c>
    </row>
    <row r="8657">
      <c r="A8657" s="9" t="n"/>
      <c r="B8657" s="9" t="n"/>
      <c r="C8657" s="12" t="n"/>
      <c r="D8657" s="11" t="n"/>
      <c r="E8657" s="11" t="n"/>
      <c r="F8657" s="11" t="n"/>
      <c r="G8657" s="11" t="n"/>
      <c r="H8657" s="11" t="n"/>
      <c r="I8657" s="9" t="n"/>
      <c r="J8657" s="9" t="n"/>
      <c r="K8657" s="9" t="n"/>
      <c r="L8657" s="9">
        <f>IF(COUNTA($A8657:$K8657)=0,"",IF(AND(IFERROR($H8657,0)&gt;0,LEN(TRIM($K8657&amp;""))&gt;0,IFERROR(LOOKUP(2,1/((LISTS!$M$2:$M$13&lt;&gt;"")*ISNUMBER(SEARCH(LISTS!$M$2:$M$13,$I8657))),LISTS!$N$2:$N$13),"NO")="SI"),"SI","NO"))</f>
        <v/>
      </c>
      <c r="M8657" s="9">
        <f>IF(COUNTA($A8657:$K8657)=0,"",IF($K8657&lt;&gt;"",IF(COUNTIF($K$19:$K8657,$K8657)&gt;1,"SI","NO"),IF(COUNTIFS($A$19:$A8657,$A8657,$C$19:$C8657,$C8657,$J$19:$J8657,$J8657,$D$19:$D8657,$D8657)&gt;1,"SI","NO")))</f>
        <v/>
      </c>
      <c r="N8657" s="11">
        <f>IF(COUNTA($A8657:$K8657)=0,"",IF(AND($L8657="SI",$M8657="NO"),IFERROR($H8657,0),0))</f>
        <v/>
      </c>
      <c r="O8657" s="9">
        <f>IF(COUNTA($A8657:$K8657)=0,"",IF($M8657="SI","CUFE o factura duplicada dentro del reporte; no se suma dos veces",IF(IFERROR($H8657,0)&lt;=0,"DIAN reporta valor susceptible 0",IF($L8657="NO",IFERROR(LOOKUP(2,1/((LISTS!$M$2:$M$13&lt;&gt;"")*ISNUMBER(SEARCH(LISTS!$M$2:$M$13,$I8657))),LISTS!$O$2:$O$13),"Medio de pago no elegible o no identificado por DIAN"),"Apta automaticamente por pago electronico y base positiva"))))</f>
        <v/>
      </c>
    </row>
    <row r="8658">
      <c r="A8658" s="9" t="n"/>
      <c r="B8658" s="9" t="n"/>
      <c r="C8658" s="12" t="n"/>
      <c r="D8658" s="11" t="n"/>
      <c r="E8658" s="11" t="n"/>
      <c r="F8658" s="11" t="n"/>
      <c r="G8658" s="11" t="n"/>
      <c r="H8658" s="11" t="n"/>
      <c r="I8658" s="9" t="n"/>
      <c r="J8658" s="9" t="n"/>
      <c r="K8658" s="9" t="n"/>
      <c r="L8658" s="9">
        <f>IF(COUNTA($A8658:$K8658)=0,"",IF(AND(IFERROR($H8658,0)&gt;0,LEN(TRIM($K8658&amp;""))&gt;0,IFERROR(LOOKUP(2,1/((LISTS!$M$2:$M$13&lt;&gt;"")*ISNUMBER(SEARCH(LISTS!$M$2:$M$13,$I8658))),LISTS!$N$2:$N$13),"NO")="SI"),"SI","NO"))</f>
        <v/>
      </c>
      <c r="M8658" s="9">
        <f>IF(COUNTA($A8658:$K8658)=0,"",IF($K8658&lt;&gt;"",IF(COUNTIF($K$19:$K8658,$K8658)&gt;1,"SI","NO"),IF(COUNTIFS($A$19:$A8658,$A8658,$C$19:$C8658,$C8658,$J$19:$J8658,$J8658,$D$19:$D8658,$D8658)&gt;1,"SI","NO")))</f>
        <v/>
      </c>
      <c r="N8658" s="11">
        <f>IF(COUNTA($A8658:$K8658)=0,"",IF(AND($L8658="SI",$M8658="NO"),IFERROR($H8658,0),0))</f>
        <v/>
      </c>
      <c r="O8658" s="9">
        <f>IF(COUNTA($A8658:$K8658)=0,"",IF($M8658="SI","CUFE o factura duplicada dentro del reporte; no se suma dos veces",IF(IFERROR($H8658,0)&lt;=0,"DIAN reporta valor susceptible 0",IF($L8658="NO",IFERROR(LOOKUP(2,1/((LISTS!$M$2:$M$13&lt;&gt;"")*ISNUMBER(SEARCH(LISTS!$M$2:$M$13,$I8658))),LISTS!$O$2:$O$13),"Medio de pago no elegible o no identificado por DIAN"),"Apta automaticamente por pago electronico y base positiva"))))</f>
        <v/>
      </c>
    </row>
    <row r="8659">
      <c r="A8659" s="9" t="n"/>
      <c r="B8659" s="9" t="n"/>
      <c r="C8659" s="12" t="n"/>
      <c r="D8659" s="11" t="n"/>
      <c r="E8659" s="11" t="n"/>
      <c r="F8659" s="11" t="n"/>
      <c r="G8659" s="11" t="n"/>
      <c r="H8659" s="11" t="n"/>
      <c r="I8659" s="9" t="n"/>
      <c r="J8659" s="9" t="n"/>
      <c r="K8659" s="9" t="n"/>
      <c r="L8659" s="9">
        <f>IF(COUNTA($A8659:$K8659)=0,"",IF(AND(IFERROR($H8659,0)&gt;0,LEN(TRIM($K8659&amp;""))&gt;0,IFERROR(LOOKUP(2,1/((LISTS!$M$2:$M$13&lt;&gt;"")*ISNUMBER(SEARCH(LISTS!$M$2:$M$13,$I8659))),LISTS!$N$2:$N$13),"NO")="SI"),"SI","NO"))</f>
        <v/>
      </c>
      <c r="M8659" s="9">
        <f>IF(COUNTA($A8659:$K8659)=0,"",IF($K8659&lt;&gt;"",IF(COUNTIF($K$19:$K8659,$K8659)&gt;1,"SI","NO"),IF(COUNTIFS($A$19:$A8659,$A8659,$C$19:$C8659,$C8659,$J$19:$J8659,$J8659,$D$19:$D8659,$D8659)&gt;1,"SI","NO")))</f>
        <v/>
      </c>
      <c r="N8659" s="11">
        <f>IF(COUNTA($A8659:$K8659)=0,"",IF(AND($L8659="SI",$M8659="NO"),IFERROR($H8659,0),0))</f>
        <v/>
      </c>
      <c r="O8659" s="9">
        <f>IF(COUNTA($A8659:$K8659)=0,"",IF($M8659="SI","CUFE o factura duplicada dentro del reporte; no se suma dos veces",IF(IFERROR($H8659,0)&lt;=0,"DIAN reporta valor susceptible 0",IF($L8659="NO",IFERROR(LOOKUP(2,1/((LISTS!$M$2:$M$13&lt;&gt;"")*ISNUMBER(SEARCH(LISTS!$M$2:$M$13,$I8659))),LISTS!$O$2:$O$13),"Medio de pago no elegible o no identificado por DIAN"),"Apta automaticamente por pago electronico y base positiva"))))</f>
        <v/>
      </c>
    </row>
    <row r="8660">
      <c r="A8660" s="9" t="n"/>
      <c r="B8660" s="9" t="n"/>
      <c r="C8660" s="12" t="n"/>
      <c r="D8660" s="11" t="n"/>
      <c r="E8660" s="11" t="n"/>
      <c r="F8660" s="11" t="n"/>
      <c r="G8660" s="11" t="n"/>
      <c r="H8660" s="11" t="n"/>
      <c r="I8660" s="9" t="n"/>
      <c r="J8660" s="9" t="n"/>
      <c r="K8660" s="9" t="n"/>
      <c r="L8660" s="9">
        <f>IF(COUNTA($A8660:$K8660)=0,"",IF(AND(IFERROR($H8660,0)&gt;0,LEN(TRIM($K8660&amp;""))&gt;0,IFERROR(LOOKUP(2,1/((LISTS!$M$2:$M$13&lt;&gt;"")*ISNUMBER(SEARCH(LISTS!$M$2:$M$13,$I8660))),LISTS!$N$2:$N$13),"NO")="SI"),"SI","NO"))</f>
        <v/>
      </c>
      <c r="M8660" s="9">
        <f>IF(COUNTA($A8660:$K8660)=0,"",IF($K8660&lt;&gt;"",IF(COUNTIF($K$19:$K8660,$K8660)&gt;1,"SI","NO"),IF(COUNTIFS($A$19:$A8660,$A8660,$C$19:$C8660,$C8660,$J$19:$J8660,$J8660,$D$19:$D8660,$D8660)&gt;1,"SI","NO")))</f>
        <v/>
      </c>
      <c r="N8660" s="11">
        <f>IF(COUNTA($A8660:$K8660)=0,"",IF(AND($L8660="SI",$M8660="NO"),IFERROR($H8660,0),0))</f>
        <v/>
      </c>
      <c r="O8660" s="9">
        <f>IF(COUNTA($A8660:$K8660)=0,"",IF($M8660="SI","CUFE o factura duplicada dentro del reporte; no se suma dos veces",IF(IFERROR($H8660,0)&lt;=0,"DIAN reporta valor susceptible 0",IF($L8660="NO",IFERROR(LOOKUP(2,1/((LISTS!$M$2:$M$13&lt;&gt;"")*ISNUMBER(SEARCH(LISTS!$M$2:$M$13,$I8660))),LISTS!$O$2:$O$13),"Medio de pago no elegible o no identificado por DIAN"),"Apta automaticamente por pago electronico y base positiva"))))</f>
        <v/>
      </c>
    </row>
    <row r="8661">
      <c r="A8661" s="9" t="n"/>
      <c r="B8661" s="9" t="n"/>
      <c r="C8661" s="12" t="n"/>
      <c r="D8661" s="11" t="n"/>
      <c r="E8661" s="11" t="n"/>
      <c r="F8661" s="11" t="n"/>
      <c r="G8661" s="11" t="n"/>
      <c r="H8661" s="11" t="n"/>
      <c r="I8661" s="9" t="n"/>
      <c r="J8661" s="9" t="n"/>
      <c r="K8661" s="9" t="n"/>
      <c r="L8661" s="9">
        <f>IF(COUNTA($A8661:$K8661)=0,"",IF(AND(IFERROR($H8661,0)&gt;0,LEN(TRIM($K8661&amp;""))&gt;0,IFERROR(LOOKUP(2,1/((LISTS!$M$2:$M$13&lt;&gt;"")*ISNUMBER(SEARCH(LISTS!$M$2:$M$13,$I8661))),LISTS!$N$2:$N$13),"NO")="SI"),"SI","NO"))</f>
        <v/>
      </c>
      <c r="M8661" s="9">
        <f>IF(COUNTA($A8661:$K8661)=0,"",IF($K8661&lt;&gt;"",IF(COUNTIF($K$19:$K8661,$K8661)&gt;1,"SI","NO"),IF(COUNTIFS($A$19:$A8661,$A8661,$C$19:$C8661,$C8661,$J$19:$J8661,$J8661,$D$19:$D8661,$D8661)&gt;1,"SI","NO")))</f>
        <v/>
      </c>
      <c r="N8661" s="11">
        <f>IF(COUNTA($A8661:$K8661)=0,"",IF(AND($L8661="SI",$M8661="NO"),IFERROR($H8661,0),0))</f>
        <v/>
      </c>
      <c r="O8661" s="9">
        <f>IF(COUNTA($A8661:$K8661)=0,"",IF($M8661="SI","CUFE o factura duplicada dentro del reporte; no se suma dos veces",IF(IFERROR($H8661,0)&lt;=0,"DIAN reporta valor susceptible 0",IF($L8661="NO",IFERROR(LOOKUP(2,1/((LISTS!$M$2:$M$13&lt;&gt;"")*ISNUMBER(SEARCH(LISTS!$M$2:$M$13,$I8661))),LISTS!$O$2:$O$13),"Medio de pago no elegible o no identificado por DIAN"),"Apta automaticamente por pago electronico y base positiva"))))</f>
        <v/>
      </c>
    </row>
    <row r="8662">
      <c r="A8662" s="9" t="n"/>
      <c r="B8662" s="9" t="n"/>
      <c r="C8662" s="12" t="n"/>
      <c r="D8662" s="11" t="n"/>
      <c r="E8662" s="11" t="n"/>
      <c r="F8662" s="11" t="n"/>
      <c r="G8662" s="11" t="n"/>
      <c r="H8662" s="11" t="n"/>
      <c r="I8662" s="9" t="n"/>
      <c r="J8662" s="9" t="n"/>
      <c r="K8662" s="9" t="n"/>
      <c r="L8662" s="9">
        <f>IF(COUNTA($A8662:$K8662)=0,"",IF(AND(IFERROR($H8662,0)&gt;0,LEN(TRIM($K8662&amp;""))&gt;0,IFERROR(LOOKUP(2,1/((LISTS!$M$2:$M$13&lt;&gt;"")*ISNUMBER(SEARCH(LISTS!$M$2:$M$13,$I8662))),LISTS!$N$2:$N$13),"NO")="SI"),"SI","NO"))</f>
        <v/>
      </c>
      <c r="M8662" s="9">
        <f>IF(COUNTA($A8662:$K8662)=0,"",IF($K8662&lt;&gt;"",IF(COUNTIF($K$19:$K8662,$K8662)&gt;1,"SI","NO"),IF(COUNTIFS($A$19:$A8662,$A8662,$C$19:$C8662,$C8662,$J$19:$J8662,$J8662,$D$19:$D8662,$D8662)&gt;1,"SI","NO")))</f>
        <v/>
      </c>
      <c r="N8662" s="11">
        <f>IF(COUNTA($A8662:$K8662)=0,"",IF(AND($L8662="SI",$M8662="NO"),IFERROR($H8662,0),0))</f>
        <v/>
      </c>
      <c r="O8662" s="9">
        <f>IF(COUNTA($A8662:$K8662)=0,"",IF($M8662="SI","CUFE o factura duplicada dentro del reporte; no se suma dos veces",IF(IFERROR($H8662,0)&lt;=0,"DIAN reporta valor susceptible 0",IF($L8662="NO",IFERROR(LOOKUP(2,1/((LISTS!$M$2:$M$13&lt;&gt;"")*ISNUMBER(SEARCH(LISTS!$M$2:$M$13,$I8662))),LISTS!$O$2:$O$13),"Medio de pago no elegible o no identificado por DIAN"),"Apta automaticamente por pago electronico y base positiva"))))</f>
        <v/>
      </c>
    </row>
    <row r="8663">
      <c r="A8663" s="9" t="n"/>
      <c r="B8663" s="9" t="n"/>
      <c r="C8663" s="12" t="n"/>
      <c r="D8663" s="11" t="n"/>
      <c r="E8663" s="11" t="n"/>
      <c r="F8663" s="11" t="n"/>
      <c r="G8663" s="11" t="n"/>
      <c r="H8663" s="11" t="n"/>
      <c r="I8663" s="9" t="n"/>
      <c r="J8663" s="9" t="n"/>
      <c r="K8663" s="9" t="n"/>
      <c r="L8663" s="9">
        <f>IF(COUNTA($A8663:$K8663)=0,"",IF(AND(IFERROR($H8663,0)&gt;0,LEN(TRIM($K8663&amp;""))&gt;0,IFERROR(LOOKUP(2,1/((LISTS!$M$2:$M$13&lt;&gt;"")*ISNUMBER(SEARCH(LISTS!$M$2:$M$13,$I8663))),LISTS!$N$2:$N$13),"NO")="SI"),"SI","NO"))</f>
        <v/>
      </c>
      <c r="M8663" s="9">
        <f>IF(COUNTA($A8663:$K8663)=0,"",IF($K8663&lt;&gt;"",IF(COUNTIF($K$19:$K8663,$K8663)&gt;1,"SI","NO"),IF(COUNTIFS($A$19:$A8663,$A8663,$C$19:$C8663,$C8663,$J$19:$J8663,$J8663,$D$19:$D8663,$D8663)&gt;1,"SI","NO")))</f>
        <v/>
      </c>
      <c r="N8663" s="11">
        <f>IF(COUNTA($A8663:$K8663)=0,"",IF(AND($L8663="SI",$M8663="NO"),IFERROR($H8663,0),0))</f>
        <v/>
      </c>
      <c r="O8663" s="9">
        <f>IF(COUNTA($A8663:$K8663)=0,"",IF($M8663="SI","CUFE o factura duplicada dentro del reporte; no se suma dos veces",IF(IFERROR($H8663,0)&lt;=0,"DIAN reporta valor susceptible 0",IF($L8663="NO",IFERROR(LOOKUP(2,1/((LISTS!$M$2:$M$13&lt;&gt;"")*ISNUMBER(SEARCH(LISTS!$M$2:$M$13,$I8663))),LISTS!$O$2:$O$13),"Medio de pago no elegible o no identificado por DIAN"),"Apta automaticamente por pago electronico y base positiva"))))</f>
        <v/>
      </c>
    </row>
    <row r="8664">
      <c r="A8664" s="9" t="n"/>
      <c r="B8664" s="9" t="n"/>
      <c r="C8664" s="12" t="n"/>
      <c r="D8664" s="11" t="n"/>
      <c r="E8664" s="11" t="n"/>
      <c r="F8664" s="11" t="n"/>
      <c r="G8664" s="11" t="n"/>
      <c r="H8664" s="11" t="n"/>
      <c r="I8664" s="9" t="n"/>
      <c r="J8664" s="9" t="n"/>
      <c r="K8664" s="9" t="n"/>
      <c r="L8664" s="9">
        <f>IF(COUNTA($A8664:$K8664)=0,"",IF(AND(IFERROR($H8664,0)&gt;0,LEN(TRIM($K8664&amp;""))&gt;0,IFERROR(LOOKUP(2,1/((LISTS!$M$2:$M$13&lt;&gt;"")*ISNUMBER(SEARCH(LISTS!$M$2:$M$13,$I8664))),LISTS!$N$2:$N$13),"NO")="SI"),"SI","NO"))</f>
        <v/>
      </c>
      <c r="M8664" s="9">
        <f>IF(COUNTA($A8664:$K8664)=0,"",IF($K8664&lt;&gt;"",IF(COUNTIF($K$19:$K8664,$K8664)&gt;1,"SI","NO"),IF(COUNTIFS($A$19:$A8664,$A8664,$C$19:$C8664,$C8664,$J$19:$J8664,$J8664,$D$19:$D8664,$D8664)&gt;1,"SI","NO")))</f>
        <v/>
      </c>
      <c r="N8664" s="11">
        <f>IF(COUNTA($A8664:$K8664)=0,"",IF(AND($L8664="SI",$M8664="NO"),IFERROR($H8664,0),0))</f>
        <v/>
      </c>
      <c r="O8664" s="9">
        <f>IF(COUNTA($A8664:$K8664)=0,"",IF($M8664="SI","CUFE o factura duplicada dentro del reporte; no se suma dos veces",IF(IFERROR($H8664,0)&lt;=0,"DIAN reporta valor susceptible 0",IF($L8664="NO",IFERROR(LOOKUP(2,1/((LISTS!$M$2:$M$13&lt;&gt;"")*ISNUMBER(SEARCH(LISTS!$M$2:$M$13,$I8664))),LISTS!$O$2:$O$13),"Medio de pago no elegible o no identificado por DIAN"),"Apta automaticamente por pago electronico y base positiva"))))</f>
        <v/>
      </c>
    </row>
    <row r="8665">
      <c r="A8665" s="9" t="n"/>
      <c r="B8665" s="9" t="n"/>
      <c r="C8665" s="12" t="n"/>
      <c r="D8665" s="11" t="n"/>
      <c r="E8665" s="11" t="n"/>
      <c r="F8665" s="11" t="n"/>
      <c r="G8665" s="11" t="n"/>
      <c r="H8665" s="11" t="n"/>
      <c r="I8665" s="9" t="n"/>
      <c r="J8665" s="9" t="n"/>
      <c r="K8665" s="9" t="n"/>
      <c r="L8665" s="9">
        <f>IF(COUNTA($A8665:$K8665)=0,"",IF(AND(IFERROR($H8665,0)&gt;0,LEN(TRIM($K8665&amp;""))&gt;0,IFERROR(LOOKUP(2,1/((LISTS!$M$2:$M$13&lt;&gt;"")*ISNUMBER(SEARCH(LISTS!$M$2:$M$13,$I8665))),LISTS!$N$2:$N$13),"NO")="SI"),"SI","NO"))</f>
        <v/>
      </c>
      <c r="M8665" s="9">
        <f>IF(COUNTA($A8665:$K8665)=0,"",IF($K8665&lt;&gt;"",IF(COUNTIF($K$19:$K8665,$K8665)&gt;1,"SI","NO"),IF(COUNTIFS($A$19:$A8665,$A8665,$C$19:$C8665,$C8665,$J$19:$J8665,$J8665,$D$19:$D8665,$D8665)&gt;1,"SI","NO")))</f>
        <v/>
      </c>
      <c r="N8665" s="11">
        <f>IF(COUNTA($A8665:$K8665)=0,"",IF(AND($L8665="SI",$M8665="NO"),IFERROR($H8665,0),0))</f>
        <v/>
      </c>
      <c r="O8665" s="9">
        <f>IF(COUNTA($A8665:$K8665)=0,"",IF($M8665="SI","CUFE o factura duplicada dentro del reporte; no se suma dos veces",IF(IFERROR($H8665,0)&lt;=0,"DIAN reporta valor susceptible 0",IF($L8665="NO",IFERROR(LOOKUP(2,1/((LISTS!$M$2:$M$13&lt;&gt;"")*ISNUMBER(SEARCH(LISTS!$M$2:$M$13,$I8665))),LISTS!$O$2:$O$13),"Medio de pago no elegible o no identificado por DIAN"),"Apta automaticamente por pago electronico y base positiva"))))</f>
        <v/>
      </c>
    </row>
    <row r="8666">
      <c r="A8666" s="9" t="n"/>
      <c r="B8666" s="9" t="n"/>
      <c r="C8666" s="12" t="n"/>
      <c r="D8666" s="11" t="n"/>
      <c r="E8666" s="11" t="n"/>
      <c r="F8666" s="11" t="n"/>
      <c r="G8666" s="11" t="n"/>
      <c r="H8666" s="11" t="n"/>
      <c r="I8666" s="9" t="n"/>
      <c r="J8666" s="9" t="n"/>
      <c r="K8666" s="9" t="n"/>
      <c r="L8666" s="9">
        <f>IF(COUNTA($A8666:$K8666)=0,"",IF(AND(IFERROR($H8666,0)&gt;0,LEN(TRIM($K8666&amp;""))&gt;0,IFERROR(LOOKUP(2,1/((LISTS!$M$2:$M$13&lt;&gt;"")*ISNUMBER(SEARCH(LISTS!$M$2:$M$13,$I8666))),LISTS!$N$2:$N$13),"NO")="SI"),"SI","NO"))</f>
        <v/>
      </c>
      <c r="M8666" s="9">
        <f>IF(COUNTA($A8666:$K8666)=0,"",IF($K8666&lt;&gt;"",IF(COUNTIF($K$19:$K8666,$K8666)&gt;1,"SI","NO"),IF(COUNTIFS($A$19:$A8666,$A8666,$C$19:$C8666,$C8666,$J$19:$J8666,$J8666,$D$19:$D8666,$D8666)&gt;1,"SI","NO")))</f>
        <v/>
      </c>
      <c r="N8666" s="11">
        <f>IF(COUNTA($A8666:$K8666)=0,"",IF(AND($L8666="SI",$M8666="NO"),IFERROR($H8666,0),0))</f>
        <v/>
      </c>
      <c r="O8666" s="9">
        <f>IF(COUNTA($A8666:$K8666)=0,"",IF($M8666="SI","CUFE o factura duplicada dentro del reporte; no se suma dos veces",IF(IFERROR($H8666,0)&lt;=0,"DIAN reporta valor susceptible 0",IF($L8666="NO",IFERROR(LOOKUP(2,1/((LISTS!$M$2:$M$13&lt;&gt;"")*ISNUMBER(SEARCH(LISTS!$M$2:$M$13,$I8666))),LISTS!$O$2:$O$13),"Medio de pago no elegible o no identificado por DIAN"),"Apta automaticamente por pago electronico y base positiva"))))</f>
        <v/>
      </c>
    </row>
    <row r="8667">
      <c r="A8667" s="9" t="n"/>
      <c r="B8667" s="9" t="n"/>
      <c r="C8667" s="12" t="n"/>
      <c r="D8667" s="11" t="n"/>
      <c r="E8667" s="11" t="n"/>
      <c r="F8667" s="11" t="n"/>
      <c r="G8667" s="11" t="n"/>
      <c r="H8667" s="11" t="n"/>
      <c r="I8667" s="9" t="n"/>
      <c r="J8667" s="9" t="n"/>
      <c r="K8667" s="9" t="n"/>
      <c r="L8667" s="9">
        <f>IF(COUNTA($A8667:$K8667)=0,"",IF(AND(IFERROR($H8667,0)&gt;0,LEN(TRIM($K8667&amp;""))&gt;0,IFERROR(LOOKUP(2,1/((LISTS!$M$2:$M$13&lt;&gt;"")*ISNUMBER(SEARCH(LISTS!$M$2:$M$13,$I8667))),LISTS!$N$2:$N$13),"NO")="SI"),"SI","NO"))</f>
        <v/>
      </c>
      <c r="M8667" s="9">
        <f>IF(COUNTA($A8667:$K8667)=0,"",IF($K8667&lt;&gt;"",IF(COUNTIF($K$19:$K8667,$K8667)&gt;1,"SI","NO"),IF(COUNTIFS($A$19:$A8667,$A8667,$C$19:$C8667,$C8667,$J$19:$J8667,$J8667,$D$19:$D8667,$D8667)&gt;1,"SI","NO")))</f>
        <v/>
      </c>
      <c r="N8667" s="11">
        <f>IF(COUNTA($A8667:$K8667)=0,"",IF(AND($L8667="SI",$M8667="NO"),IFERROR($H8667,0),0))</f>
        <v/>
      </c>
      <c r="O8667" s="9">
        <f>IF(COUNTA($A8667:$K8667)=0,"",IF($M8667="SI","CUFE o factura duplicada dentro del reporte; no se suma dos veces",IF(IFERROR($H8667,0)&lt;=0,"DIAN reporta valor susceptible 0",IF($L8667="NO",IFERROR(LOOKUP(2,1/((LISTS!$M$2:$M$13&lt;&gt;"")*ISNUMBER(SEARCH(LISTS!$M$2:$M$13,$I8667))),LISTS!$O$2:$O$13),"Medio de pago no elegible o no identificado por DIAN"),"Apta automaticamente por pago electronico y base positiva"))))</f>
        <v/>
      </c>
    </row>
    <row r="8668">
      <c r="A8668" s="9" t="n"/>
      <c r="B8668" s="9" t="n"/>
      <c r="C8668" s="12" t="n"/>
      <c r="D8668" s="11" t="n"/>
      <c r="E8668" s="11" t="n"/>
      <c r="F8668" s="11" t="n"/>
      <c r="G8668" s="11" t="n"/>
      <c r="H8668" s="11" t="n"/>
      <c r="I8668" s="9" t="n"/>
      <c r="J8668" s="9" t="n"/>
      <c r="K8668" s="9" t="n"/>
      <c r="L8668" s="9">
        <f>IF(COUNTA($A8668:$K8668)=0,"",IF(AND(IFERROR($H8668,0)&gt;0,LEN(TRIM($K8668&amp;""))&gt;0,IFERROR(LOOKUP(2,1/((LISTS!$M$2:$M$13&lt;&gt;"")*ISNUMBER(SEARCH(LISTS!$M$2:$M$13,$I8668))),LISTS!$N$2:$N$13),"NO")="SI"),"SI","NO"))</f>
        <v/>
      </c>
      <c r="M8668" s="9">
        <f>IF(COUNTA($A8668:$K8668)=0,"",IF($K8668&lt;&gt;"",IF(COUNTIF($K$19:$K8668,$K8668)&gt;1,"SI","NO"),IF(COUNTIFS($A$19:$A8668,$A8668,$C$19:$C8668,$C8668,$J$19:$J8668,$J8668,$D$19:$D8668,$D8668)&gt;1,"SI","NO")))</f>
        <v/>
      </c>
      <c r="N8668" s="11">
        <f>IF(COUNTA($A8668:$K8668)=0,"",IF(AND($L8668="SI",$M8668="NO"),IFERROR($H8668,0),0))</f>
        <v/>
      </c>
      <c r="O8668" s="9">
        <f>IF(COUNTA($A8668:$K8668)=0,"",IF($M8668="SI","CUFE o factura duplicada dentro del reporte; no se suma dos veces",IF(IFERROR($H8668,0)&lt;=0,"DIAN reporta valor susceptible 0",IF($L8668="NO",IFERROR(LOOKUP(2,1/((LISTS!$M$2:$M$13&lt;&gt;"")*ISNUMBER(SEARCH(LISTS!$M$2:$M$13,$I8668))),LISTS!$O$2:$O$13),"Medio de pago no elegible o no identificado por DIAN"),"Apta automaticamente por pago electronico y base positiva"))))</f>
        <v/>
      </c>
    </row>
    <row r="8669">
      <c r="A8669" s="9" t="n"/>
      <c r="B8669" s="9" t="n"/>
      <c r="C8669" s="12" t="n"/>
      <c r="D8669" s="11" t="n"/>
      <c r="E8669" s="11" t="n"/>
      <c r="F8669" s="11" t="n"/>
      <c r="G8669" s="11" t="n"/>
      <c r="H8669" s="11" t="n"/>
      <c r="I8669" s="9" t="n"/>
      <c r="J8669" s="9" t="n"/>
      <c r="K8669" s="9" t="n"/>
      <c r="L8669" s="9">
        <f>IF(COUNTA($A8669:$K8669)=0,"",IF(AND(IFERROR($H8669,0)&gt;0,LEN(TRIM($K8669&amp;""))&gt;0,IFERROR(LOOKUP(2,1/((LISTS!$M$2:$M$13&lt;&gt;"")*ISNUMBER(SEARCH(LISTS!$M$2:$M$13,$I8669))),LISTS!$N$2:$N$13),"NO")="SI"),"SI","NO"))</f>
        <v/>
      </c>
      <c r="M8669" s="9">
        <f>IF(COUNTA($A8669:$K8669)=0,"",IF($K8669&lt;&gt;"",IF(COUNTIF($K$19:$K8669,$K8669)&gt;1,"SI","NO"),IF(COUNTIFS($A$19:$A8669,$A8669,$C$19:$C8669,$C8669,$J$19:$J8669,$J8669,$D$19:$D8669,$D8669)&gt;1,"SI","NO")))</f>
        <v/>
      </c>
      <c r="N8669" s="11">
        <f>IF(COUNTA($A8669:$K8669)=0,"",IF(AND($L8669="SI",$M8669="NO"),IFERROR($H8669,0),0))</f>
        <v/>
      </c>
      <c r="O8669" s="9">
        <f>IF(COUNTA($A8669:$K8669)=0,"",IF($M8669="SI","CUFE o factura duplicada dentro del reporte; no se suma dos veces",IF(IFERROR($H8669,0)&lt;=0,"DIAN reporta valor susceptible 0",IF($L8669="NO",IFERROR(LOOKUP(2,1/((LISTS!$M$2:$M$13&lt;&gt;"")*ISNUMBER(SEARCH(LISTS!$M$2:$M$13,$I8669))),LISTS!$O$2:$O$13),"Medio de pago no elegible o no identificado por DIAN"),"Apta automaticamente por pago electronico y base positiva"))))</f>
        <v/>
      </c>
    </row>
    <row r="8670">
      <c r="A8670" s="9" t="n"/>
      <c r="B8670" s="9" t="n"/>
      <c r="C8670" s="12" t="n"/>
      <c r="D8670" s="11" t="n"/>
      <c r="E8670" s="11" t="n"/>
      <c r="F8670" s="11" t="n"/>
      <c r="G8670" s="11" t="n"/>
      <c r="H8670" s="11" t="n"/>
      <c r="I8670" s="9" t="n"/>
      <c r="J8670" s="9" t="n"/>
      <c r="K8670" s="9" t="n"/>
      <c r="L8670" s="9">
        <f>IF(COUNTA($A8670:$K8670)=0,"",IF(AND(IFERROR($H8670,0)&gt;0,LEN(TRIM($K8670&amp;""))&gt;0,IFERROR(LOOKUP(2,1/((LISTS!$M$2:$M$13&lt;&gt;"")*ISNUMBER(SEARCH(LISTS!$M$2:$M$13,$I8670))),LISTS!$N$2:$N$13),"NO")="SI"),"SI","NO"))</f>
        <v/>
      </c>
      <c r="M8670" s="9">
        <f>IF(COUNTA($A8670:$K8670)=0,"",IF($K8670&lt;&gt;"",IF(COUNTIF($K$19:$K8670,$K8670)&gt;1,"SI","NO"),IF(COUNTIFS($A$19:$A8670,$A8670,$C$19:$C8670,$C8670,$J$19:$J8670,$J8670,$D$19:$D8670,$D8670)&gt;1,"SI","NO")))</f>
        <v/>
      </c>
      <c r="N8670" s="11">
        <f>IF(COUNTA($A8670:$K8670)=0,"",IF(AND($L8670="SI",$M8670="NO"),IFERROR($H8670,0),0))</f>
        <v/>
      </c>
      <c r="O8670" s="9">
        <f>IF(COUNTA($A8670:$K8670)=0,"",IF($M8670="SI","CUFE o factura duplicada dentro del reporte; no se suma dos veces",IF(IFERROR($H8670,0)&lt;=0,"DIAN reporta valor susceptible 0",IF($L8670="NO",IFERROR(LOOKUP(2,1/((LISTS!$M$2:$M$13&lt;&gt;"")*ISNUMBER(SEARCH(LISTS!$M$2:$M$13,$I8670))),LISTS!$O$2:$O$13),"Medio de pago no elegible o no identificado por DIAN"),"Apta automaticamente por pago electronico y base positiva"))))</f>
        <v/>
      </c>
    </row>
    <row r="8671">
      <c r="A8671" s="9" t="n"/>
      <c r="B8671" s="9" t="n"/>
      <c r="C8671" s="12" t="n"/>
      <c r="D8671" s="11" t="n"/>
      <c r="E8671" s="11" t="n"/>
      <c r="F8671" s="11" t="n"/>
      <c r="G8671" s="11" t="n"/>
      <c r="H8671" s="11" t="n"/>
      <c r="I8671" s="9" t="n"/>
      <c r="J8671" s="9" t="n"/>
      <c r="K8671" s="9" t="n"/>
      <c r="L8671" s="9">
        <f>IF(COUNTA($A8671:$K8671)=0,"",IF(AND(IFERROR($H8671,0)&gt;0,LEN(TRIM($K8671&amp;""))&gt;0,IFERROR(LOOKUP(2,1/((LISTS!$M$2:$M$13&lt;&gt;"")*ISNUMBER(SEARCH(LISTS!$M$2:$M$13,$I8671))),LISTS!$N$2:$N$13),"NO")="SI"),"SI","NO"))</f>
        <v/>
      </c>
      <c r="M8671" s="9">
        <f>IF(COUNTA($A8671:$K8671)=0,"",IF($K8671&lt;&gt;"",IF(COUNTIF($K$19:$K8671,$K8671)&gt;1,"SI","NO"),IF(COUNTIFS($A$19:$A8671,$A8671,$C$19:$C8671,$C8671,$J$19:$J8671,$J8671,$D$19:$D8671,$D8671)&gt;1,"SI","NO")))</f>
        <v/>
      </c>
      <c r="N8671" s="11">
        <f>IF(COUNTA($A8671:$K8671)=0,"",IF(AND($L8671="SI",$M8671="NO"),IFERROR($H8671,0),0))</f>
        <v/>
      </c>
      <c r="O8671" s="9">
        <f>IF(COUNTA($A8671:$K8671)=0,"",IF($M8671="SI","CUFE o factura duplicada dentro del reporte; no se suma dos veces",IF(IFERROR($H8671,0)&lt;=0,"DIAN reporta valor susceptible 0",IF($L8671="NO",IFERROR(LOOKUP(2,1/((LISTS!$M$2:$M$13&lt;&gt;"")*ISNUMBER(SEARCH(LISTS!$M$2:$M$13,$I8671))),LISTS!$O$2:$O$13),"Medio de pago no elegible o no identificado por DIAN"),"Apta automaticamente por pago electronico y base positiva"))))</f>
        <v/>
      </c>
    </row>
    <row r="8672">
      <c r="A8672" s="9" t="n"/>
      <c r="B8672" s="9" t="n"/>
      <c r="C8672" s="12" t="n"/>
      <c r="D8672" s="11" t="n"/>
      <c r="E8672" s="11" t="n"/>
      <c r="F8672" s="11" t="n"/>
      <c r="G8672" s="11" t="n"/>
      <c r="H8672" s="11" t="n"/>
      <c r="I8672" s="9" t="n"/>
      <c r="J8672" s="9" t="n"/>
      <c r="K8672" s="9" t="n"/>
      <c r="L8672" s="9">
        <f>IF(COUNTA($A8672:$K8672)=0,"",IF(AND(IFERROR($H8672,0)&gt;0,LEN(TRIM($K8672&amp;""))&gt;0,IFERROR(LOOKUP(2,1/((LISTS!$M$2:$M$13&lt;&gt;"")*ISNUMBER(SEARCH(LISTS!$M$2:$M$13,$I8672))),LISTS!$N$2:$N$13),"NO")="SI"),"SI","NO"))</f>
        <v/>
      </c>
      <c r="M8672" s="9">
        <f>IF(COUNTA($A8672:$K8672)=0,"",IF($K8672&lt;&gt;"",IF(COUNTIF($K$19:$K8672,$K8672)&gt;1,"SI","NO"),IF(COUNTIFS($A$19:$A8672,$A8672,$C$19:$C8672,$C8672,$J$19:$J8672,$J8672,$D$19:$D8672,$D8672)&gt;1,"SI","NO")))</f>
        <v/>
      </c>
      <c r="N8672" s="11">
        <f>IF(COUNTA($A8672:$K8672)=0,"",IF(AND($L8672="SI",$M8672="NO"),IFERROR($H8672,0),0))</f>
        <v/>
      </c>
      <c r="O8672" s="9">
        <f>IF(COUNTA($A8672:$K8672)=0,"",IF($M8672="SI","CUFE o factura duplicada dentro del reporte; no se suma dos veces",IF(IFERROR($H8672,0)&lt;=0,"DIAN reporta valor susceptible 0",IF($L8672="NO",IFERROR(LOOKUP(2,1/((LISTS!$M$2:$M$13&lt;&gt;"")*ISNUMBER(SEARCH(LISTS!$M$2:$M$13,$I8672))),LISTS!$O$2:$O$13),"Medio de pago no elegible o no identificado por DIAN"),"Apta automaticamente por pago electronico y base positiva"))))</f>
        <v/>
      </c>
    </row>
    <row r="8673">
      <c r="A8673" s="9" t="n"/>
      <c r="B8673" s="9" t="n"/>
      <c r="C8673" s="12" t="n"/>
      <c r="D8673" s="11" t="n"/>
      <c r="E8673" s="11" t="n"/>
      <c r="F8673" s="11" t="n"/>
      <c r="G8673" s="11" t="n"/>
      <c r="H8673" s="11" t="n"/>
      <c r="I8673" s="9" t="n"/>
      <c r="J8673" s="9" t="n"/>
      <c r="K8673" s="9" t="n"/>
      <c r="L8673" s="9">
        <f>IF(COUNTA($A8673:$K8673)=0,"",IF(AND(IFERROR($H8673,0)&gt;0,LEN(TRIM($K8673&amp;""))&gt;0,IFERROR(LOOKUP(2,1/((LISTS!$M$2:$M$13&lt;&gt;"")*ISNUMBER(SEARCH(LISTS!$M$2:$M$13,$I8673))),LISTS!$N$2:$N$13),"NO")="SI"),"SI","NO"))</f>
        <v/>
      </c>
      <c r="M8673" s="9">
        <f>IF(COUNTA($A8673:$K8673)=0,"",IF($K8673&lt;&gt;"",IF(COUNTIF($K$19:$K8673,$K8673)&gt;1,"SI","NO"),IF(COUNTIFS($A$19:$A8673,$A8673,$C$19:$C8673,$C8673,$J$19:$J8673,$J8673,$D$19:$D8673,$D8673)&gt;1,"SI","NO")))</f>
        <v/>
      </c>
      <c r="N8673" s="11">
        <f>IF(COUNTA($A8673:$K8673)=0,"",IF(AND($L8673="SI",$M8673="NO"),IFERROR($H8673,0),0))</f>
        <v/>
      </c>
      <c r="O8673" s="9">
        <f>IF(COUNTA($A8673:$K8673)=0,"",IF($M8673="SI","CUFE o factura duplicada dentro del reporte; no se suma dos veces",IF(IFERROR($H8673,0)&lt;=0,"DIAN reporta valor susceptible 0",IF($L8673="NO",IFERROR(LOOKUP(2,1/((LISTS!$M$2:$M$13&lt;&gt;"")*ISNUMBER(SEARCH(LISTS!$M$2:$M$13,$I8673))),LISTS!$O$2:$O$13),"Medio de pago no elegible o no identificado por DIAN"),"Apta automaticamente por pago electronico y base positiva"))))</f>
        <v/>
      </c>
    </row>
    <row r="8674">
      <c r="A8674" s="9" t="n"/>
      <c r="B8674" s="9" t="n"/>
      <c r="C8674" s="12" t="n"/>
      <c r="D8674" s="11" t="n"/>
      <c r="E8674" s="11" t="n"/>
      <c r="F8674" s="11" t="n"/>
      <c r="G8674" s="11" t="n"/>
      <c r="H8674" s="11" t="n"/>
      <c r="I8674" s="9" t="n"/>
      <c r="J8674" s="9" t="n"/>
      <c r="K8674" s="9" t="n"/>
      <c r="L8674" s="9">
        <f>IF(COUNTA($A8674:$K8674)=0,"",IF(AND(IFERROR($H8674,0)&gt;0,LEN(TRIM($K8674&amp;""))&gt;0,IFERROR(LOOKUP(2,1/((LISTS!$M$2:$M$13&lt;&gt;"")*ISNUMBER(SEARCH(LISTS!$M$2:$M$13,$I8674))),LISTS!$N$2:$N$13),"NO")="SI"),"SI","NO"))</f>
        <v/>
      </c>
      <c r="M8674" s="9">
        <f>IF(COUNTA($A8674:$K8674)=0,"",IF($K8674&lt;&gt;"",IF(COUNTIF($K$19:$K8674,$K8674)&gt;1,"SI","NO"),IF(COUNTIFS($A$19:$A8674,$A8674,$C$19:$C8674,$C8674,$J$19:$J8674,$J8674,$D$19:$D8674,$D8674)&gt;1,"SI","NO")))</f>
        <v/>
      </c>
      <c r="N8674" s="11">
        <f>IF(COUNTA($A8674:$K8674)=0,"",IF(AND($L8674="SI",$M8674="NO"),IFERROR($H8674,0),0))</f>
        <v/>
      </c>
      <c r="O8674" s="9">
        <f>IF(COUNTA($A8674:$K8674)=0,"",IF($M8674="SI","CUFE o factura duplicada dentro del reporte; no se suma dos veces",IF(IFERROR($H8674,0)&lt;=0,"DIAN reporta valor susceptible 0",IF($L8674="NO",IFERROR(LOOKUP(2,1/((LISTS!$M$2:$M$13&lt;&gt;"")*ISNUMBER(SEARCH(LISTS!$M$2:$M$13,$I8674))),LISTS!$O$2:$O$13),"Medio de pago no elegible o no identificado por DIAN"),"Apta automaticamente por pago electronico y base positiva"))))</f>
        <v/>
      </c>
    </row>
    <row r="8675">
      <c r="A8675" s="9" t="n"/>
      <c r="B8675" s="9" t="n"/>
      <c r="C8675" s="12" t="n"/>
      <c r="D8675" s="11" t="n"/>
      <c r="E8675" s="11" t="n"/>
      <c r="F8675" s="11" t="n"/>
      <c r="G8675" s="11" t="n"/>
      <c r="H8675" s="11" t="n"/>
      <c r="I8675" s="9" t="n"/>
      <c r="J8675" s="9" t="n"/>
      <c r="K8675" s="9" t="n"/>
      <c r="L8675" s="9">
        <f>IF(COUNTA($A8675:$K8675)=0,"",IF(AND(IFERROR($H8675,0)&gt;0,LEN(TRIM($K8675&amp;""))&gt;0,IFERROR(LOOKUP(2,1/((LISTS!$M$2:$M$13&lt;&gt;"")*ISNUMBER(SEARCH(LISTS!$M$2:$M$13,$I8675))),LISTS!$N$2:$N$13),"NO")="SI"),"SI","NO"))</f>
        <v/>
      </c>
      <c r="M8675" s="9">
        <f>IF(COUNTA($A8675:$K8675)=0,"",IF($K8675&lt;&gt;"",IF(COUNTIF($K$19:$K8675,$K8675)&gt;1,"SI","NO"),IF(COUNTIFS($A$19:$A8675,$A8675,$C$19:$C8675,$C8675,$J$19:$J8675,$J8675,$D$19:$D8675,$D8675)&gt;1,"SI","NO")))</f>
        <v/>
      </c>
      <c r="N8675" s="11">
        <f>IF(COUNTA($A8675:$K8675)=0,"",IF(AND($L8675="SI",$M8675="NO"),IFERROR($H8675,0),0))</f>
        <v/>
      </c>
      <c r="O8675" s="9">
        <f>IF(COUNTA($A8675:$K8675)=0,"",IF($M8675="SI","CUFE o factura duplicada dentro del reporte; no se suma dos veces",IF(IFERROR($H8675,0)&lt;=0,"DIAN reporta valor susceptible 0",IF($L8675="NO",IFERROR(LOOKUP(2,1/((LISTS!$M$2:$M$13&lt;&gt;"")*ISNUMBER(SEARCH(LISTS!$M$2:$M$13,$I8675))),LISTS!$O$2:$O$13),"Medio de pago no elegible o no identificado por DIAN"),"Apta automaticamente por pago electronico y base positiva"))))</f>
        <v/>
      </c>
    </row>
    <row r="8676">
      <c r="A8676" s="9" t="n"/>
      <c r="B8676" s="9" t="n"/>
      <c r="C8676" s="12" t="n"/>
      <c r="D8676" s="11" t="n"/>
      <c r="E8676" s="11" t="n"/>
      <c r="F8676" s="11" t="n"/>
      <c r="G8676" s="11" t="n"/>
      <c r="H8676" s="11" t="n"/>
      <c r="I8676" s="9" t="n"/>
      <c r="J8676" s="9" t="n"/>
      <c r="K8676" s="9" t="n"/>
      <c r="L8676" s="9">
        <f>IF(COUNTA($A8676:$K8676)=0,"",IF(AND(IFERROR($H8676,0)&gt;0,LEN(TRIM($K8676&amp;""))&gt;0,IFERROR(LOOKUP(2,1/((LISTS!$M$2:$M$13&lt;&gt;"")*ISNUMBER(SEARCH(LISTS!$M$2:$M$13,$I8676))),LISTS!$N$2:$N$13),"NO")="SI"),"SI","NO"))</f>
        <v/>
      </c>
      <c r="M8676" s="9">
        <f>IF(COUNTA($A8676:$K8676)=0,"",IF($K8676&lt;&gt;"",IF(COUNTIF($K$19:$K8676,$K8676)&gt;1,"SI","NO"),IF(COUNTIFS($A$19:$A8676,$A8676,$C$19:$C8676,$C8676,$J$19:$J8676,$J8676,$D$19:$D8676,$D8676)&gt;1,"SI","NO")))</f>
        <v/>
      </c>
      <c r="N8676" s="11">
        <f>IF(COUNTA($A8676:$K8676)=0,"",IF(AND($L8676="SI",$M8676="NO"),IFERROR($H8676,0),0))</f>
        <v/>
      </c>
      <c r="O8676" s="9">
        <f>IF(COUNTA($A8676:$K8676)=0,"",IF($M8676="SI","CUFE o factura duplicada dentro del reporte; no se suma dos veces",IF(IFERROR($H8676,0)&lt;=0,"DIAN reporta valor susceptible 0",IF($L8676="NO",IFERROR(LOOKUP(2,1/((LISTS!$M$2:$M$13&lt;&gt;"")*ISNUMBER(SEARCH(LISTS!$M$2:$M$13,$I8676))),LISTS!$O$2:$O$13),"Medio de pago no elegible o no identificado por DIAN"),"Apta automaticamente por pago electronico y base positiva"))))</f>
        <v/>
      </c>
    </row>
    <row r="8677">
      <c r="A8677" s="9" t="n"/>
      <c r="B8677" s="9" t="n"/>
      <c r="C8677" s="12" t="n"/>
      <c r="D8677" s="11" t="n"/>
      <c r="E8677" s="11" t="n"/>
      <c r="F8677" s="11" t="n"/>
      <c r="G8677" s="11" t="n"/>
      <c r="H8677" s="11" t="n"/>
      <c r="I8677" s="9" t="n"/>
      <c r="J8677" s="9" t="n"/>
      <c r="K8677" s="9" t="n"/>
      <c r="L8677" s="9">
        <f>IF(COUNTA($A8677:$K8677)=0,"",IF(AND(IFERROR($H8677,0)&gt;0,LEN(TRIM($K8677&amp;""))&gt;0,IFERROR(LOOKUP(2,1/((LISTS!$M$2:$M$13&lt;&gt;"")*ISNUMBER(SEARCH(LISTS!$M$2:$M$13,$I8677))),LISTS!$N$2:$N$13),"NO")="SI"),"SI","NO"))</f>
        <v/>
      </c>
      <c r="M8677" s="9">
        <f>IF(COUNTA($A8677:$K8677)=0,"",IF($K8677&lt;&gt;"",IF(COUNTIF($K$19:$K8677,$K8677)&gt;1,"SI","NO"),IF(COUNTIFS($A$19:$A8677,$A8677,$C$19:$C8677,$C8677,$J$19:$J8677,$J8677,$D$19:$D8677,$D8677)&gt;1,"SI","NO")))</f>
        <v/>
      </c>
      <c r="N8677" s="11">
        <f>IF(COUNTA($A8677:$K8677)=0,"",IF(AND($L8677="SI",$M8677="NO"),IFERROR($H8677,0),0))</f>
        <v/>
      </c>
      <c r="O8677" s="9">
        <f>IF(COUNTA($A8677:$K8677)=0,"",IF($M8677="SI","CUFE o factura duplicada dentro del reporte; no se suma dos veces",IF(IFERROR($H8677,0)&lt;=0,"DIAN reporta valor susceptible 0",IF($L8677="NO",IFERROR(LOOKUP(2,1/((LISTS!$M$2:$M$13&lt;&gt;"")*ISNUMBER(SEARCH(LISTS!$M$2:$M$13,$I8677))),LISTS!$O$2:$O$13),"Medio de pago no elegible o no identificado por DIAN"),"Apta automaticamente por pago electronico y base positiva"))))</f>
        <v/>
      </c>
    </row>
    <row r="8678">
      <c r="A8678" s="9" t="n"/>
      <c r="B8678" s="9" t="n"/>
      <c r="C8678" s="12" t="n"/>
      <c r="D8678" s="11" t="n"/>
      <c r="E8678" s="11" t="n"/>
      <c r="F8678" s="11" t="n"/>
      <c r="G8678" s="11" t="n"/>
      <c r="H8678" s="11" t="n"/>
      <c r="I8678" s="9" t="n"/>
      <c r="J8678" s="9" t="n"/>
      <c r="K8678" s="9" t="n"/>
      <c r="L8678" s="9">
        <f>IF(COUNTA($A8678:$K8678)=0,"",IF(AND(IFERROR($H8678,0)&gt;0,LEN(TRIM($K8678&amp;""))&gt;0,IFERROR(LOOKUP(2,1/((LISTS!$M$2:$M$13&lt;&gt;"")*ISNUMBER(SEARCH(LISTS!$M$2:$M$13,$I8678))),LISTS!$N$2:$N$13),"NO")="SI"),"SI","NO"))</f>
        <v/>
      </c>
      <c r="M8678" s="9">
        <f>IF(COUNTA($A8678:$K8678)=0,"",IF($K8678&lt;&gt;"",IF(COUNTIF($K$19:$K8678,$K8678)&gt;1,"SI","NO"),IF(COUNTIFS($A$19:$A8678,$A8678,$C$19:$C8678,$C8678,$J$19:$J8678,$J8678,$D$19:$D8678,$D8678)&gt;1,"SI","NO")))</f>
        <v/>
      </c>
      <c r="N8678" s="11">
        <f>IF(COUNTA($A8678:$K8678)=0,"",IF(AND($L8678="SI",$M8678="NO"),IFERROR($H8678,0),0))</f>
        <v/>
      </c>
      <c r="O8678" s="9">
        <f>IF(COUNTA($A8678:$K8678)=0,"",IF($M8678="SI","CUFE o factura duplicada dentro del reporte; no se suma dos veces",IF(IFERROR($H8678,0)&lt;=0,"DIAN reporta valor susceptible 0",IF($L8678="NO",IFERROR(LOOKUP(2,1/((LISTS!$M$2:$M$13&lt;&gt;"")*ISNUMBER(SEARCH(LISTS!$M$2:$M$13,$I8678))),LISTS!$O$2:$O$13),"Medio de pago no elegible o no identificado por DIAN"),"Apta automaticamente por pago electronico y base positiva"))))</f>
        <v/>
      </c>
    </row>
    <row r="8679">
      <c r="A8679" s="9" t="n"/>
      <c r="B8679" s="9" t="n"/>
      <c r="C8679" s="12" t="n"/>
      <c r="D8679" s="11" t="n"/>
      <c r="E8679" s="11" t="n"/>
      <c r="F8679" s="11" t="n"/>
      <c r="G8679" s="11" t="n"/>
      <c r="H8679" s="11" t="n"/>
      <c r="I8679" s="9" t="n"/>
      <c r="J8679" s="9" t="n"/>
      <c r="K8679" s="9" t="n"/>
      <c r="L8679" s="9">
        <f>IF(COUNTA($A8679:$K8679)=0,"",IF(AND(IFERROR($H8679,0)&gt;0,LEN(TRIM($K8679&amp;""))&gt;0,IFERROR(LOOKUP(2,1/((LISTS!$M$2:$M$13&lt;&gt;"")*ISNUMBER(SEARCH(LISTS!$M$2:$M$13,$I8679))),LISTS!$N$2:$N$13),"NO")="SI"),"SI","NO"))</f>
        <v/>
      </c>
      <c r="M8679" s="9">
        <f>IF(COUNTA($A8679:$K8679)=0,"",IF($K8679&lt;&gt;"",IF(COUNTIF($K$19:$K8679,$K8679)&gt;1,"SI","NO"),IF(COUNTIFS($A$19:$A8679,$A8679,$C$19:$C8679,$C8679,$J$19:$J8679,$J8679,$D$19:$D8679,$D8679)&gt;1,"SI","NO")))</f>
        <v/>
      </c>
      <c r="N8679" s="11">
        <f>IF(COUNTA($A8679:$K8679)=0,"",IF(AND($L8679="SI",$M8679="NO"),IFERROR($H8679,0),0))</f>
        <v/>
      </c>
      <c r="O8679" s="9">
        <f>IF(COUNTA($A8679:$K8679)=0,"",IF($M8679="SI","CUFE o factura duplicada dentro del reporte; no se suma dos veces",IF(IFERROR($H8679,0)&lt;=0,"DIAN reporta valor susceptible 0",IF($L8679="NO",IFERROR(LOOKUP(2,1/((LISTS!$M$2:$M$13&lt;&gt;"")*ISNUMBER(SEARCH(LISTS!$M$2:$M$13,$I8679))),LISTS!$O$2:$O$13),"Medio de pago no elegible o no identificado por DIAN"),"Apta automaticamente por pago electronico y base positiva"))))</f>
        <v/>
      </c>
    </row>
    <row r="8680">
      <c r="A8680" s="9" t="n"/>
      <c r="B8680" s="9" t="n"/>
      <c r="C8680" s="12" t="n"/>
      <c r="D8680" s="11" t="n"/>
      <c r="E8680" s="11" t="n"/>
      <c r="F8680" s="11" t="n"/>
      <c r="G8680" s="11" t="n"/>
      <c r="H8680" s="11" t="n"/>
      <c r="I8680" s="9" t="n"/>
      <c r="J8680" s="9" t="n"/>
      <c r="K8680" s="9" t="n"/>
      <c r="L8680" s="9">
        <f>IF(COUNTA($A8680:$K8680)=0,"",IF(AND(IFERROR($H8680,0)&gt;0,LEN(TRIM($K8680&amp;""))&gt;0,IFERROR(LOOKUP(2,1/((LISTS!$M$2:$M$13&lt;&gt;"")*ISNUMBER(SEARCH(LISTS!$M$2:$M$13,$I8680))),LISTS!$N$2:$N$13),"NO")="SI"),"SI","NO"))</f>
        <v/>
      </c>
      <c r="M8680" s="9">
        <f>IF(COUNTA($A8680:$K8680)=0,"",IF($K8680&lt;&gt;"",IF(COUNTIF($K$19:$K8680,$K8680)&gt;1,"SI","NO"),IF(COUNTIFS($A$19:$A8680,$A8680,$C$19:$C8680,$C8680,$J$19:$J8680,$J8680,$D$19:$D8680,$D8680)&gt;1,"SI","NO")))</f>
        <v/>
      </c>
      <c r="N8680" s="11">
        <f>IF(COUNTA($A8680:$K8680)=0,"",IF(AND($L8680="SI",$M8680="NO"),IFERROR($H8680,0),0))</f>
        <v/>
      </c>
      <c r="O8680" s="9">
        <f>IF(COUNTA($A8680:$K8680)=0,"",IF($M8680="SI","CUFE o factura duplicada dentro del reporte; no se suma dos veces",IF(IFERROR($H8680,0)&lt;=0,"DIAN reporta valor susceptible 0",IF($L8680="NO",IFERROR(LOOKUP(2,1/((LISTS!$M$2:$M$13&lt;&gt;"")*ISNUMBER(SEARCH(LISTS!$M$2:$M$13,$I8680))),LISTS!$O$2:$O$13),"Medio de pago no elegible o no identificado por DIAN"),"Apta automaticamente por pago electronico y base positiva"))))</f>
        <v/>
      </c>
    </row>
    <row r="8681">
      <c r="A8681" s="9" t="n"/>
      <c r="B8681" s="9" t="n"/>
      <c r="C8681" s="12" t="n"/>
      <c r="D8681" s="11" t="n"/>
      <c r="E8681" s="11" t="n"/>
      <c r="F8681" s="11" t="n"/>
      <c r="G8681" s="11" t="n"/>
      <c r="H8681" s="11" t="n"/>
      <c r="I8681" s="9" t="n"/>
      <c r="J8681" s="9" t="n"/>
      <c r="K8681" s="9" t="n"/>
      <c r="L8681" s="9">
        <f>IF(COUNTA($A8681:$K8681)=0,"",IF(AND(IFERROR($H8681,0)&gt;0,LEN(TRIM($K8681&amp;""))&gt;0,IFERROR(LOOKUP(2,1/((LISTS!$M$2:$M$13&lt;&gt;"")*ISNUMBER(SEARCH(LISTS!$M$2:$M$13,$I8681))),LISTS!$N$2:$N$13),"NO")="SI"),"SI","NO"))</f>
        <v/>
      </c>
      <c r="M8681" s="9">
        <f>IF(COUNTA($A8681:$K8681)=0,"",IF($K8681&lt;&gt;"",IF(COUNTIF($K$19:$K8681,$K8681)&gt;1,"SI","NO"),IF(COUNTIFS($A$19:$A8681,$A8681,$C$19:$C8681,$C8681,$J$19:$J8681,$J8681,$D$19:$D8681,$D8681)&gt;1,"SI","NO")))</f>
        <v/>
      </c>
      <c r="N8681" s="11">
        <f>IF(COUNTA($A8681:$K8681)=0,"",IF(AND($L8681="SI",$M8681="NO"),IFERROR($H8681,0),0))</f>
        <v/>
      </c>
      <c r="O8681" s="9">
        <f>IF(COUNTA($A8681:$K8681)=0,"",IF($M8681="SI","CUFE o factura duplicada dentro del reporte; no se suma dos veces",IF(IFERROR($H8681,0)&lt;=0,"DIAN reporta valor susceptible 0",IF($L8681="NO",IFERROR(LOOKUP(2,1/((LISTS!$M$2:$M$13&lt;&gt;"")*ISNUMBER(SEARCH(LISTS!$M$2:$M$13,$I8681))),LISTS!$O$2:$O$13),"Medio de pago no elegible o no identificado por DIAN"),"Apta automaticamente por pago electronico y base positiva"))))</f>
        <v/>
      </c>
    </row>
    <row r="8682">
      <c r="A8682" s="9" t="n"/>
      <c r="B8682" s="9" t="n"/>
      <c r="C8682" s="12" t="n"/>
      <c r="D8682" s="11" t="n"/>
      <c r="E8682" s="11" t="n"/>
      <c r="F8682" s="11" t="n"/>
      <c r="G8682" s="11" t="n"/>
      <c r="H8682" s="11" t="n"/>
      <c r="I8682" s="9" t="n"/>
      <c r="J8682" s="9" t="n"/>
      <c r="K8682" s="9" t="n"/>
      <c r="L8682" s="9">
        <f>IF(COUNTA($A8682:$K8682)=0,"",IF(AND(IFERROR($H8682,0)&gt;0,LEN(TRIM($K8682&amp;""))&gt;0,IFERROR(LOOKUP(2,1/((LISTS!$M$2:$M$13&lt;&gt;"")*ISNUMBER(SEARCH(LISTS!$M$2:$M$13,$I8682))),LISTS!$N$2:$N$13),"NO")="SI"),"SI","NO"))</f>
        <v/>
      </c>
      <c r="M8682" s="9">
        <f>IF(COUNTA($A8682:$K8682)=0,"",IF($K8682&lt;&gt;"",IF(COUNTIF($K$19:$K8682,$K8682)&gt;1,"SI","NO"),IF(COUNTIFS($A$19:$A8682,$A8682,$C$19:$C8682,$C8682,$J$19:$J8682,$J8682,$D$19:$D8682,$D8682)&gt;1,"SI","NO")))</f>
        <v/>
      </c>
      <c r="N8682" s="11">
        <f>IF(COUNTA($A8682:$K8682)=0,"",IF(AND($L8682="SI",$M8682="NO"),IFERROR($H8682,0),0))</f>
        <v/>
      </c>
      <c r="O8682" s="9">
        <f>IF(COUNTA($A8682:$K8682)=0,"",IF($M8682="SI","CUFE o factura duplicada dentro del reporte; no se suma dos veces",IF(IFERROR($H8682,0)&lt;=0,"DIAN reporta valor susceptible 0",IF($L8682="NO",IFERROR(LOOKUP(2,1/((LISTS!$M$2:$M$13&lt;&gt;"")*ISNUMBER(SEARCH(LISTS!$M$2:$M$13,$I8682))),LISTS!$O$2:$O$13),"Medio de pago no elegible o no identificado por DIAN"),"Apta automaticamente por pago electronico y base positiva"))))</f>
        <v/>
      </c>
    </row>
    <row r="8683">
      <c r="A8683" s="9" t="n"/>
      <c r="B8683" s="9" t="n"/>
      <c r="C8683" s="12" t="n"/>
      <c r="D8683" s="11" t="n"/>
      <c r="E8683" s="11" t="n"/>
      <c r="F8683" s="11" t="n"/>
      <c r="G8683" s="11" t="n"/>
      <c r="H8683" s="11" t="n"/>
      <c r="I8683" s="9" t="n"/>
      <c r="J8683" s="9" t="n"/>
      <c r="K8683" s="9" t="n"/>
      <c r="L8683" s="9">
        <f>IF(COUNTA($A8683:$K8683)=0,"",IF(AND(IFERROR($H8683,0)&gt;0,LEN(TRIM($K8683&amp;""))&gt;0,IFERROR(LOOKUP(2,1/((LISTS!$M$2:$M$13&lt;&gt;"")*ISNUMBER(SEARCH(LISTS!$M$2:$M$13,$I8683))),LISTS!$N$2:$N$13),"NO")="SI"),"SI","NO"))</f>
        <v/>
      </c>
      <c r="M8683" s="9">
        <f>IF(COUNTA($A8683:$K8683)=0,"",IF($K8683&lt;&gt;"",IF(COUNTIF($K$19:$K8683,$K8683)&gt;1,"SI","NO"),IF(COUNTIFS($A$19:$A8683,$A8683,$C$19:$C8683,$C8683,$J$19:$J8683,$J8683,$D$19:$D8683,$D8683)&gt;1,"SI","NO")))</f>
        <v/>
      </c>
      <c r="N8683" s="11">
        <f>IF(COUNTA($A8683:$K8683)=0,"",IF(AND($L8683="SI",$M8683="NO"),IFERROR($H8683,0),0))</f>
        <v/>
      </c>
      <c r="O8683" s="9">
        <f>IF(COUNTA($A8683:$K8683)=0,"",IF($M8683="SI","CUFE o factura duplicada dentro del reporte; no se suma dos veces",IF(IFERROR($H8683,0)&lt;=0,"DIAN reporta valor susceptible 0",IF($L8683="NO",IFERROR(LOOKUP(2,1/((LISTS!$M$2:$M$13&lt;&gt;"")*ISNUMBER(SEARCH(LISTS!$M$2:$M$13,$I8683))),LISTS!$O$2:$O$13),"Medio de pago no elegible o no identificado por DIAN"),"Apta automaticamente por pago electronico y base positiva"))))</f>
        <v/>
      </c>
    </row>
    <row r="8684">
      <c r="A8684" s="9" t="n"/>
      <c r="B8684" s="9" t="n"/>
      <c r="C8684" s="12" t="n"/>
      <c r="D8684" s="11" t="n"/>
      <c r="E8684" s="11" t="n"/>
      <c r="F8684" s="11" t="n"/>
      <c r="G8684" s="11" t="n"/>
      <c r="H8684" s="11" t="n"/>
      <c r="I8684" s="9" t="n"/>
      <c r="J8684" s="9" t="n"/>
      <c r="K8684" s="9" t="n"/>
      <c r="L8684" s="9">
        <f>IF(COUNTA($A8684:$K8684)=0,"",IF(AND(IFERROR($H8684,0)&gt;0,LEN(TRIM($K8684&amp;""))&gt;0,IFERROR(LOOKUP(2,1/((LISTS!$M$2:$M$13&lt;&gt;"")*ISNUMBER(SEARCH(LISTS!$M$2:$M$13,$I8684))),LISTS!$N$2:$N$13),"NO")="SI"),"SI","NO"))</f>
        <v/>
      </c>
      <c r="M8684" s="9">
        <f>IF(COUNTA($A8684:$K8684)=0,"",IF($K8684&lt;&gt;"",IF(COUNTIF($K$19:$K8684,$K8684)&gt;1,"SI","NO"),IF(COUNTIFS($A$19:$A8684,$A8684,$C$19:$C8684,$C8684,$J$19:$J8684,$J8684,$D$19:$D8684,$D8684)&gt;1,"SI","NO")))</f>
        <v/>
      </c>
      <c r="N8684" s="11">
        <f>IF(COUNTA($A8684:$K8684)=0,"",IF(AND($L8684="SI",$M8684="NO"),IFERROR($H8684,0),0))</f>
        <v/>
      </c>
      <c r="O8684" s="9">
        <f>IF(COUNTA($A8684:$K8684)=0,"",IF($M8684="SI","CUFE o factura duplicada dentro del reporte; no se suma dos veces",IF(IFERROR($H8684,0)&lt;=0,"DIAN reporta valor susceptible 0",IF($L8684="NO",IFERROR(LOOKUP(2,1/((LISTS!$M$2:$M$13&lt;&gt;"")*ISNUMBER(SEARCH(LISTS!$M$2:$M$13,$I8684))),LISTS!$O$2:$O$13),"Medio de pago no elegible o no identificado por DIAN"),"Apta automaticamente por pago electronico y base positiva"))))</f>
        <v/>
      </c>
    </row>
    <row r="8685">
      <c r="A8685" s="9" t="n"/>
      <c r="B8685" s="9" t="n"/>
      <c r="C8685" s="12" t="n"/>
      <c r="D8685" s="11" t="n"/>
      <c r="E8685" s="11" t="n"/>
      <c r="F8685" s="11" t="n"/>
      <c r="G8685" s="11" t="n"/>
      <c r="H8685" s="11" t="n"/>
      <c r="I8685" s="9" t="n"/>
      <c r="J8685" s="9" t="n"/>
      <c r="K8685" s="9" t="n"/>
      <c r="L8685" s="9">
        <f>IF(COUNTA($A8685:$K8685)=0,"",IF(AND(IFERROR($H8685,0)&gt;0,LEN(TRIM($K8685&amp;""))&gt;0,IFERROR(LOOKUP(2,1/((LISTS!$M$2:$M$13&lt;&gt;"")*ISNUMBER(SEARCH(LISTS!$M$2:$M$13,$I8685))),LISTS!$N$2:$N$13),"NO")="SI"),"SI","NO"))</f>
        <v/>
      </c>
      <c r="M8685" s="9">
        <f>IF(COUNTA($A8685:$K8685)=0,"",IF($K8685&lt;&gt;"",IF(COUNTIF($K$19:$K8685,$K8685)&gt;1,"SI","NO"),IF(COUNTIFS($A$19:$A8685,$A8685,$C$19:$C8685,$C8685,$J$19:$J8685,$J8685,$D$19:$D8685,$D8685)&gt;1,"SI","NO")))</f>
        <v/>
      </c>
      <c r="N8685" s="11">
        <f>IF(COUNTA($A8685:$K8685)=0,"",IF(AND($L8685="SI",$M8685="NO"),IFERROR($H8685,0),0))</f>
        <v/>
      </c>
      <c r="O8685" s="9">
        <f>IF(COUNTA($A8685:$K8685)=0,"",IF($M8685="SI","CUFE o factura duplicada dentro del reporte; no se suma dos veces",IF(IFERROR($H8685,0)&lt;=0,"DIAN reporta valor susceptible 0",IF($L8685="NO",IFERROR(LOOKUP(2,1/((LISTS!$M$2:$M$13&lt;&gt;"")*ISNUMBER(SEARCH(LISTS!$M$2:$M$13,$I8685))),LISTS!$O$2:$O$13),"Medio de pago no elegible o no identificado por DIAN"),"Apta automaticamente por pago electronico y base positiva"))))</f>
        <v/>
      </c>
    </row>
    <row r="8686">
      <c r="A8686" s="9" t="n"/>
      <c r="B8686" s="9" t="n"/>
      <c r="C8686" s="12" t="n"/>
      <c r="D8686" s="11" t="n"/>
      <c r="E8686" s="11" t="n"/>
      <c r="F8686" s="11" t="n"/>
      <c r="G8686" s="11" t="n"/>
      <c r="H8686" s="11" t="n"/>
      <c r="I8686" s="9" t="n"/>
      <c r="J8686" s="9" t="n"/>
      <c r="K8686" s="9" t="n"/>
      <c r="L8686" s="9">
        <f>IF(COUNTA($A8686:$K8686)=0,"",IF(AND(IFERROR($H8686,0)&gt;0,LEN(TRIM($K8686&amp;""))&gt;0,IFERROR(LOOKUP(2,1/((LISTS!$M$2:$M$13&lt;&gt;"")*ISNUMBER(SEARCH(LISTS!$M$2:$M$13,$I8686))),LISTS!$N$2:$N$13),"NO")="SI"),"SI","NO"))</f>
        <v/>
      </c>
      <c r="M8686" s="9">
        <f>IF(COUNTA($A8686:$K8686)=0,"",IF($K8686&lt;&gt;"",IF(COUNTIF($K$19:$K8686,$K8686)&gt;1,"SI","NO"),IF(COUNTIFS($A$19:$A8686,$A8686,$C$19:$C8686,$C8686,$J$19:$J8686,$J8686,$D$19:$D8686,$D8686)&gt;1,"SI","NO")))</f>
        <v/>
      </c>
      <c r="N8686" s="11">
        <f>IF(COUNTA($A8686:$K8686)=0,"",IF(AND($L8686="SI",$M8686="NO"),IFERROR($H8686,0),0))</f>
        <v/>
      </c>
      <c r="O8686" s="9">
        <f>IF(COUNTA($A8686:$K8686)=0,"",IF($M8686="SI","CUFE o factura duplicada dentro del reporte; no se suma dos veces",IF(IFERROR($H8686,0)&lt;=0,"DIAN reporta valor susceptible 0",IF($L8686="NO",IFERROR(LOOKUP(2,1/((LISTS!$M$2:$M$13&lt;&gt;"")*ISNUMBER(SEARCH(LISTS!$M$2:$M$13,$I8686))),LISTS!$O$2:$O$13),"Medio de pago no elegible o no identificado por DIAN"),"Apta automaticamente por pago electronico y base positiva"))))</f>
        <v/>
      </c>
    </row>
    <row r="8687">
      <c r="A8687" s="9" t="n"/>
      <c r="B8687" s="9" t="n"/>
      <c r="C8687" s="12" t="n"/>
      <c r="D8687" s="11" t="n"/>
      <c r="E8687" s="11" t="n"/>
      <c r="F8687" s="11" t="n"/>
      <c r="G8687" s="11" t="n"/>
      <c r="H8687" s="11" t="n"/>
      <c r="I8687" s="9" t="n"/>
      <c r="J8687" s="9" t="n"/>
      <c r="K8687" s="9" t="n"/>
      <c r="L8687" s="9">
        <f>IF(COUNTA($A8687:$K8687)=0,"",IF(AND(IFERROR($H8687,0)&gt;0,LEN(TRIM($K8687&amp;""))&gt;0,IFERROR(LOOKUP(2,1/((LISTS!$M$2:$M$13&lt;&gt;"")*ISNUMBER(SEARCH(LISTS!$M$2:$M$13,$I8687))),LISTS!$N$2:$N$13),"NO")="SI"),"SI","NO"))</f>
        <v/>
      </c>
      <c r="M8687" s="9">
        <f>IF(COUNTA($A8687:$K8687)=0,"",IF($K8687&lt;&gt;"",IF(COUNTIF($K$19:$K8687,$K8687)&gt;1,"SI","NO"),IF(COUNTIFS($A$19:$A8687,$A8687,$C$19:$C8687,$C8687,$J$19:$J8687,$J8687,$D$19:$D8687,$D8687)&gt;1,"SI","NO")))</f>
        <v/>
      </c>
      <c r="N8687" s="11">
        <f>IF(COUNTA($A8687:$K8687)=0,"",IF(AND($L8687="SI",$M8687="NO"),IFERROR($H8687,0),0))</f>
        <v/>
      </c>
      <c r="O8687" s="9">
        <f>IF(COUNTA($A8687:$K8687)=0,"",IF($M8687="SI","CUFE o factura duplicada dentro del reporte; no se suma dos veces",IF(IFERROR($H8687,0)&lt;=0,"DIAN reporta valor susceptible 0",IF($L8687="NO",IFERROR(LOOKUP(2,1/((LISTS!$M$2:$M$13&lt;&gt;"")*ISNUMBER(SEARCH(LISTS!$M$2:$M$13,$I8687))),LISTS!$O$2:$O$13),"Medio de pago no elegible o no identificado por DIAN"),"Apta automaticamente por pago electronico y base positiva"))))</f>
        <v/>
      </c>
    </row>
    <row r="8688">
      <c r="A8688" s="9" t="n"/>
      <c r="B8688" s="9" t="n"/>
      <c r="C8688" s="12" t="n"/>
      <c r="D8688" s="11" t="n"/>
      <c r="E8688" s="11" t="n"/>
      <c r="F8688" s="11" t="n"/>
      <c r="G8688" s="11" t="n"/>
      <c r="H8688" s="11" t="n"/>
      <c r="I8688" s="9" t="n"/>
      <c r="J8688" s="9" t="n"/>
      <c r="K8688" s="9" t="n"/>
      <c r="L8688" s="9">
        <f>IF(COUNTA($A8688:$K8688)=0,"",IF(AND(IFERROR($H8688,0)&gt;0,LEN(TRIM($K8688&amp;""))&gt;0,IFERROR(LOOKUP(2,1/((LISTS!$M$2:$M$13&lt;&gt;"")*ISNUMBER(SEARCH(LISTS!$M$2:$M$13,$I8688))),LISTS!$N$2:$N$13),"NO")="SI"),"SI","NO"))</f>
        <v/>
      </c>
      <c r="M8688" s="9">
        <f>IF(COUNTA($A8688:$K8688)=0,"",IF($K8688&lt;&gt;"",IF(COUNTIF($K$19:$K8688,$K8688)&gt;1,"SI","NO"),IF(COUNTIFS($A$19:$A8688,$A8688,$C$19:$C8688,$C8688,$J$19:$J8688,$J8688,$D$19:$D8688,$D8688)&gt;1,"SI","NO")))</f>
        <v/>
      </c>
      <c r="N8688" s="11">
        <f>IF(COUNTA($A8688:$K8688)=0,"",IF(AND($L8688="SI",$M8688="NO"),IFERROR($H8688,0),0))</f>
        <v/>
      </c>
      <c r="O8688" s="9">
        <f>IF(COUNTA($A8688:$K8688)=0,"",IF($M8688="SI","CUFE o factura duplicada dentro del reporte; no se suma dos veces",IF(IFERROR($H8688,0)&lt;=0,"DIAN reporta valor susceptible 0",IF($L8688="NO",IFERROR(LOOKUP(2,1/((LISTS!$M$2:$M$13&lt;&gt;"")*ISNUMBER(SEARCH(LISTS!$M$2:$M$13,$I8688))),LISTS!$O$2:$O$13),"Medio de pago no elegible o no identificado por DIAN"),"Apta automaticamente por pago electronico y base positiva"))))</f>
        <v/>
      </c>
    </row>
    <row r="8689">
      <c r="A8689" s="9" t="n"/>
      <c r="B8689" s="9" t="n"/>
      <c r="C8689" s="12" t="n"/>
      <c r="D8689" s="11" t="n"/>
      <c r="E8689" s="11" t="n"/>
      <c r="F8689" s="11" t="n"/>
      <c r="G8689" s="11" t="n"/>
      <c r="H8689" s="11" t="n"/>
      <c r="I8689" s="9" t="n"/>
      <c r="J8689" s="9" t="n"/>
      <c r="K8689" s="9" t="n"/>
      <c r="L8689" s="9">
        <f>IF(COUNTA($A8689:$K8689)=0,"",IF(AND(IFERROR($H8689,0)&gt;0,LEN(TRIM($K8689&amp;""))&gt;0,IFERROR(LOOKUP(2,1/((LISTS!$M$2:$M$13&lt;&gt;"")*ISNUMBER(SEARCH(LISTS!$M$2:$M$13,$I8689))),LISTS!$N$2:$N$13),"NO")="SI"),"SI","NO"))</f>
        <v/>
      </c>
      <c r="M8689" s="9">
        <f>IF(COUNTA($A8689:$K8689)=0,"",IF($K8689&lt;&gt;"",IF(COUNTIF($K$19:$K8689,$K8689)&gt;1,"SI","NO"),IF(COUNTIFS($A$19:$A8689,$A8689,$C$19:$C8689,$C8689,$J$19:$J8689,$J8689,$D$19:$D8689,$D8689)&gt;1,"SI","NO")))</f>
        <v/>
      </c>
      <c r="N8689" s="11">
        <f>IF(COUNTA($A8689:$K8689)=0,"",IF(AND($L8689="SI",$M8689="NO"),IFERROR($H8689,0),0))</f>
        <v/>
      </c>
      <c r="O8689" s="9">
        <f>IF(COUNTA($A8689:$K8689)=0,"",IF($M8689="SI","CUFE o factura duplicada dentro del reporte; no se suma dos veces",IF(IFERROR($H8689,0)&lt;=0,"DIAN reporta valor susceptible 0",IF($L8689="NO",IFERROR(LOOKUP(2,1/((LISTS!$M$2:$M$13&lt;&gt;"")*ISNUMBER(SEARCH(LISTS!$M$2:$M$13,$I8689))),LISTS!$O$2:$O$13),"Medio de pago no elegible o no identificado por DIAN"),"Apta automaticamente por pago electronico y base positiva"))))</f>
        <v/>
      </c>
    </row>
    <row r="8690">
      <c r="A8690" s="9" t="n"/>
      <c r="B8690" s="9" t="n"/>
      <c r="C8690" s="12" t="n"/>
      <c r="D8690" s="11" t="n"/>
      <c r="E8690" s="11" t="n"/>
      <c r="F8690" s="11" t="n"/>
      <c r="G8690" s="11" t="n"/>
      <c r="H8690" s="11" t="n"/>
      <c r="I8690" s="9" t="n"/>
      <c r="J8690" s="9" t="n"/>
      <c r="K8690" s="9" t="n"/>
      <c r="L8690" s="9">
        <f>IF(COUNTA($A8690:$K8690)=0,"",IF(AND(IFERROR($H8690,0)&gt;0,LEN(TRIM($K8690&amp;""))&gt;0,IFERROR(LOOKUP(2,1/((LISTS!$M$2:$M$13&lt;&gt;"")*ISNUMBER(SEARCH(LISTS!$M$2:$M$13,$I8690))),LISTS!$N$2:$N$13),"NO")="SI"),"SI","NO"))</f>
        <v/>
      </c>
      <c r="M8690" s="9">
        <f>IF(COUNTA($A8690:$K8690)=0,"",IF($K8690&lt;&gt;"",IF(COUNTIF($K$19:$K8690,$K8690)&gt;1,"SI","NO"),IF(COUNTIFS($A$19:$A8690,$A8690,$C$19:$C8690,$C8690,$J$19:$J8690,$J8690,$D$19:$D8690,$D8690)&gt;1,"SI","NO")))</f>
        <v/>
      </c>
      <c r="N8690" s="11">
        <f>IF(COUNTA($A8690:$K8690)=0,"",IF(AND($L8690="SI",$M8690="NO"),IFERROR($H8690,0),0))</f>
        <v/>
      </c>
      <c r="O8690" s="9">
        <f>IF(COUNTA($A8690:$K8690)=0,"",IF($M8690="SI","CUFE o factura duplicada dentro del reporte; no se suma dos veces",IF(IFERROR($H8690,0)&lt;=0,"DIAN reporta valor susceptible 0",IF($L8690="NO",IFERROR(LOOKUP(2,1/((LISTS!$M$2:$M$13&lt;&gt;"")*ISNUMBER(SEARCH(LISTS!$M$2:$M$13,$I8690))),LISTS!$O$2:$O$13),"Medio de pago no elegible o no identificado por DIAN"),"Apta automaticamente por pago electronico y base positiva"))))</f>
        <v/>
      </c>
    </row>
    <row r="8691">
      <c r="A8691" s="9" t="n"/>
      <c r="B8691" s="9" t="n"/>
      <c r="C8691" s="12" t="n"/>
      <c r="D8691" s="11" t="n"/>
      <c r="E8691" s="11" t="n"/>
      <c r="F8691" s="11" t="n"/>
      <c r="G8691" s="11" t="n"/>
      <c r="H8691" s="11" t="n"/>
      <c r="I8691" s="9" t="n"/>
      <c r="J8691" s="9" t="n"/>
      <c r="K8691" s="9" t="n"/>
      <c r="L8691" s="9">
        <f>IF(COUNTA($A8691:$K8691)=0,"",IF(AND(IFERROR($H8691,0)&gt;0,LEN(TRIM($K8691&amp;""))&gt;0,IFERROR(LOOKUP(2,1/((LISTS!$M$2:$M$13&lt;&gt;"")*ISNUMBER(SEARCH(LISTS!$M$2:$M$13,$I8691))),LISTS!$N$2:$N$13),"NO")="SI"),"SI","NO"))</f>
        <v/>
      </c>
      <c r="M8691" s="9">
        <f>IF(COUNTA($A8691:$K8691)=0,"",IF($K8691&lt;&gt;"",IF(COUNTIF($K$19:$K8691,$K8691)&gt;1,"SI","NO"),IF(COUNTIFS($A$19:$A8691,$A8691,$C$19:$C8691,$C8691,$J$19:$J8691,$J8691,$D$19:$D8691,$D8691)&gt;1,"SI","NO")))</f>
        <v/>
      </c>
      <c r="N8691" s="11">
        <f>IF(COUNTA($A8691:$K8691)=0,"",IF(AND($L8691="SI",$M8691="NO"),IFERROR($H8691,0),0))</f>
        <v/>
      </c>
      <c r="O8691" s="9">
        <f>IF(COUNTA($A8691:$K8691)=0,"",IF($M8691="SI","CUFE o factura duplicada dentro del reporte; no se suma dos veces",IF(IFERROR($H8691,0)&lt;=0,"DIAN reporta valor susceptible 0",IF($L8691="NO",IFERROR(LOOKUP(2,1/((LISTS!$M$2:$M$13&lt;&gt;"")*ISNUMBER(SEARCH(LISTS!$M$2:$M$13,$I8691))),LISTS!$O$2:$O$13),"Medio de pago no elegible o no identificado por DIAN"),"Apta automaticamente por pago electronico y base positiva"))))</f>
        <v/>
      </c>
    </row>
    <row r="8692">
      <c r="A8692" s="9" t="n"/>
      <c r="B8692" s="9" t="n"/>
      <c r="C8692" s="12" t="n"/>
      <c r="D8692" s="11" t="n"/>
      <c r="E8692" s="11" t="n"/>
      <c r="F8692" s="11" t="n"/>
      <c r="G8692" s="11" t="n"/>
      <c r="H8692" s="11" t="n"/>
      <c r="I8692" s="9" t="n"/>
      <c r="J8692" s="9" t="n"/>
      <c r="K8692" s="9" t="n"/>
      <c r="L8692" s="9">
        <f>IF(COUNTA($A8692:$K8692)=0,"",IF(AND(IFERROR($H8692,0)&gt;0,LEN(TRIM($K8692&amp;""))&gt;0,IFERROR(LOOKUP(2,1/((LISTS!$M$2:$M$13&lt;&gt;"")*ISNUMBER(SEARCH(LISTS!$M$2:$M$13,$I8692))),LISTS!$N$2:$N$13),"NO")="SI"),"SI","NO"))</f>
        <v/>
      </c>
      <c r="M8692" s="9">
        <f>IF(COUNTA($A8692:$K8692)=0,"",IF($K8692&lt;&gt;"",IF(COUNTIF($K$19:$K8692,$K8692)&gt;1,"SI","NO"),IF(COUNTIFS($A$19:$A8692,$A8692,$C$19:$C8692,$C8692,$J$19:$J8692,$J8692,$D$19:$D8692,$D8692)&gt;1,"SI","NO")))</f>
        <v/>
      </c>
      <c r="N8692" s="11">
        <f>IF(COUNTA($A8692:$K8692)=0,"",IF(AND($L8692="SI",$M8692="NO"),IFERROR($H8692,0),0))</f>
        <v/>
      </c>
      <c r="O8692" s="9">
        <f>IF(COUNTA($A8692:$K8692)=0,"",IF($M8692="SI","CUFE o factura duplicada dentro del reporte; no se suma dos veces",IF(IFERROR($H8692,0)&lt;=0,"DIAN reporta valor susceptible 0",IF($L8692="NO",IFERROR(LOOKUP(2,1/((LISTS!$M$2:$M$13&lt;&gt;"")*ISNUMBER(SEARCH(LISTS!$M$2:$M$13,$I8692))),LISTS!$O$2:$O$13),"Medio de pago no elegible o no identificado por DIAN"),"Apta automaticamente por pago electronico y base positiva"))))</f>
        <v/>
      </c>
    </row>
    <row r="8693">
      <c r="A8693" s="9" t="n"/>
      <c r="B8693" s="9" t="n"/>
      <c r="C8693" s="12" t="n"/>
      <c r="D8693" s="11" t="n"/>
      <c r="E8693" s="11" t="n"/>
      <c r="F8693" s="11" t="n"/>
      <c r="G8693" s="11" t="n"/>
      <c r="H8693" s="11" t="n"/>
      <c r="I8693" s="9" t="n"/>
      <c r="J8693" s="9" t="n"/>
      <c r="K8693" s="9" t="n"/>
      <c r="L8693" s="9">
        <f>IF(COUNTA($A8693:$K8693)=0,"",IF(AND(IFERROR($H8693,0)&gt;0,LEN(TRIM($K8693&amp;""))&gt;0,IFERROR(LOOKUP(2,1/((LISTS!$M$2:$M$13&lt;&gt;"")*ISNUMBER(SEARCH(LISTS!$M$2:$M$13,$I8693))),LISTS!$N$2:$N$13),"NO")="SI"),"SI","NO"))</f>
        <v/>
      </c>
      <c r="M8693" s="9">
        <f>IF(COUNTA($A8693:$K8693)=0,"",IF($K8693&lt;&gt;"",IF(COUNTIF($K$19:$K8693,$K8693)&gt;1,"SI","NO"),IF(COUNTIFS($A$19:$A8693,$A8693,$C$19:$C8693,$C8693,$J$19:$J8693,$J8693,$D$19:$D8693,$D8693)&gt;1,"SI","NO")))</f>
        <v/>
      </c>
      <c r="N8693" s="11">
        <f>IF(COUNTA($A8693:$K8693)=0,"",IF(AND($L8693="SI",$M8693="NO"),IFERROR($H8693,0),0))</f>
        <v/>
      </c>
      <c r="O8693" s="9">
        <f>IF(COUNTA($A8693:$K8693)=0,"",IF($M8693="SI","CUFE o factura duplicada dentro del reporte; no se suma dos veces",IF(IFERROR($H8693,0)&lt;=0,"DIAN reporta valor susceptible 0",IF($L8693="NO",IFERROR(LOOKUP(2,1/((LISTS!$M$2:$M$13&lt;&gt;"")*ISNUMBER(SEARCH(LISTS!$M$2:$M$13,$I8693))),LISTS!$O$2:$O$13),"Medio de pago no elegible o no identificado por DIAN"),"Apta automaticamente por pago electronico y base positiva"))))</f>
        <v/>
      </c>
    </row>
    <row r="8694">
      <c r="A8694" s="9" t="n"/>
      <c r="B8694" s="9" t="n"/>
      <c r="C8694" s="12" t="n"/>
      <c r="D8694" s="11" t="n"/>
      <c r="E8694" s="11" t="n"/>
      <c r="F8694" s="11" t="n"/>
      <c r="G8694" s="11" t="n"/>
      <c r="H8694" s="11" t="n"/>
      <c r="I8694" s="9" t="n"/>
      <c r="J8694" s="9" t="n"/>
      <c r="K8694" s="9" t="n"/>
      <c r="L8694" s="9">
        <f>IF(COUNTA($A8694:$K8694)=0,"",IF(AND(IFERROR($H8694,0)&gt;0,LEN(TRIM($K8694&amp;""))&gt;0,IFERROR(LOOKUP(2,1/((LISTS!$M$2:$M$13&lt;&gt;"")*ISNUMBER(SEARCH(LISTS!$M$2:$M$13,$I8694))),LISTS!$N$2:$N$13),"NO")="SI"),"SI","NO"))</f>
        <v/>
      </c>
      <c r="M8694" s="9">
        <f>IF(COUNTA($A8694:$K8694)=0,"",IF($K8694&lt;&gt;"",IF(COUNTIF($K$19:$K8694,$K8694)&gt;1,"SI","NO"),IF(COUNTIFS($A$19:$A8694,$A8694,$C$19:$C8694,$C8694,$J$19:$J8694,$J8694,$D$19:$D8694,$D8694)&gt;1,"SI","NO")))</f>
        <v/>
      </c>
      <c r="N8694" s="11">
        <f>IF(COUNTA($A8694:$K8694)=0,"",IF(AND($L8694="SI",$M8694="NO"),IFERROR($H8694,0),0))</f>
        <v/>
      </c>
      <c r="O8694" s="9">
        <f>IF(COUNTA($A8694:$K8694)=0,"",IF($M8694="SI","CUFE o factura duplicada dentro del reporte; no se suma dos veces",IF(IFERROR($H8694,0)&lt;=0,"DIAN reporta valor susceptible 0",IF($L8694="NO",IFERROR(LOOKUP(2,1/((LISTS!$M$2:$M$13&lt;&gt;"")*ISNUMBER(SEARCH(LISTS!$M$2:$M$13,$I8694))),LISTS!$O$2:$O$13),"Medio de pago no elegible o no identificado por DIAN"),"Apta automaticamente por pago electronico y base positiva"))))</f>
        <v/>
      </c>
    </row>
    <row r="8695">
      <c r="A8695" s="9" t="n"/>
      <c r="B8695" s="9" t="n"/>
      <c r="C8695" s="12" t="n"/>
      <c r="D8695" s="11" t="n"/>
      <c r="E8695" s="11" t="n"/>
      <c r="F8695" s="11" t="n"/>
      <c r="G8695" s="11" t="n"/>
      <c r="H8695" s="11" t="n"/>
      <c r="I8695" s="9" t="n"/>
      <c r="J8695" s="9" t="n"/>
      <c r="K8695" s="9" t="n"/>
      <c r="L8695" s="9">
        <f>IF(COUNTA($A8695:$K8695)=0,"",IF(AND(IFERROR($H8695,0)&gt;0,LEN(TRIM($K8695&amp;""))&gt;0,IFERROR(LOOKUP(2,1/((LISTS!$M$2:$M$13&lt;&gt;"")*ISNUMBER(SEARCH(LISTS!$M$2:$M$13,$I8695))),LISTS!$N$2:$N$13),"NO")="SI"),"SI","NO"))</f>
        <v/>
      </c>
      <c r="M8695" s="9">
        <f>IF(COUNTA($A8695:$K8695)=0,"",IF($K8695&lt;&gt;"",IF(COUNTIF($K$19:$K8695,$K8695)&gt;1,"SI","NO"),IF(COUNTIFS($A$19:$A8695,$A8695,$C$19:$C8695,$C8695,$J$19:$J8695,$J8695,$D$19:$D8695,$D8695)&gt;1,"SI","NO")))</f>
        <v/>
      </c>
      <c r="N8695" s="11">
        <f>IF(COUNTA($A8695:$K8695)=0,"",IF(AND($L8695="SI",$M8695="NO"),IFERROR($H8695,0),0))</f>
        <v/>
      </c>
      <c r="O8695" s="9">
        <f>IF(COUNTA($A8695:$K8695)=0,"",IF($M8695="SI","CUFE o factura duplicada dentro del reporte; no se suma dos veces",IF(IFERROR($H8695,0)&lt;=0,"DIAN reporta valor susceptible 0",IF($L8695="NO",IFERROR(LOOKUP(2,1/((LISTS!$M$2:$M$13&lt;&gt;"")*ISNUMBER(SEARCH(LISTS!$M$2:$M$13,$I8695))),LISTS!$O$2:$O$13),"Medio de pago no elegible o no identificado por DIAN"),"Apta automaticamente por pago electronico y base positiva"))))</f>
        <v/>
      </c>
    </row>
    <row r="8696">
      <c r="A8696" s="9" t="n"/>
      <c r="B8696" s="9" t="n"/>
      <c r="C8696" s="12" t="n"/>
      <c r="D8696" s="11" t="n"/>
      <c r="E8696" s="11" t="n"/>
      <c r="F8696" s="11" t="n"/>
      <c r="G8696" s="11" t="n"/>
      <c r="H8696" s="11" t="n"/>
      <c r="I8696" s="9" t="n"/>
      <c r="J8696" s="9" t="n"/>
      <c r="K8696" s="9" t="n"/>
      <c r="L8696" s="9">
        <f>IF(COUNTA($A8696:$K8696)=0,"",IF(AND(IFERROR($H8696,0)&gt;0,LEN(TRIM($K8696&amp;""))&gt;0,IFERROR(LOOKUP(2,1/((LISTS!$M$2:$M$13&lt;&gt;"")*ISNUMBER(SEARCH(LISTS!$M$2:$M$13,$I8696))),LISTS!$N$2:$N$13),"NO")="SI"),"SI","NO"))</f>
        <v/>
      </c>
      <c r="M8696" s="9">
        <f>IF(COUNTA($A8696:$K8696)=0,"",IF($K8696&lt;&gt;"",IF(COUNTIF($K$19:$K8696,$K8696)&gt;1,"SI","NO"),IF(COUNTIFS($A$19:$A8696,$A8696,$C$19:$C8696,$C8696,$J$19:$J8696,$J8696,$D$19:$D8696,$D8696)&gt;1,"SI","NO")))</f>
        <v/>
      </c>
      <c r="N8696" s="11">
        <f>IF(COUNTA($A8696:$K8696)=0,"",IF(AND($L8696="SI",$M8696="NO"),IFERROR($H8696,0),0))</f>
        <v/>
      </c>
      <c r="O8696" s="9">
        <f>IF(COUNTA($A8696:$K8696)=0,"",IF($M8696="SI","CUFE o factura duplicada dentro del reporte; no se suma dos veces",IF(IFERROR($H8696,0)&lt;=0,"DIAN reporta valor susceptible 0",IF($L8696="NO",IFERROR(LOOKUP(2,1/((LISTS!$M$2:$M$13&lt;&gt;"")*ISNUMBER(SEARCH(LISTS!$M$2:$M$13,$I8696))),LISTS!$O$2:$O$13),"Medio de pago no elegible o no identificado por DIAN"),"Apta automaticamente por pago electronico y base positiva"))))</f>
        <v/>
      </c>
    </row>
    <row r="8697">
      <c r="A8697" s="9" t="n"/>
      <c r="B8697" s="9" t="n"/>
      <c r="C8697" s="12" t="n"/>
      <c r="D8697" s="11" t="n"/>
      <c r="E8697" s="11" t="n"/>
      <c r="F8697" s="11" t="n"/>
      <c r="G8697" s="11" t="n"/>
      <c r="H8697" s="11" t="n"/>
      <c r="I8697" s="9" t="n"/>
      <c r="J8697" s="9" t="n"/>
      <c r="K8697" s="9" t="n"/>
      <c r="L8697" s="9">
        <f>IF(COUNTA($A8697:$K8697)=0,"",IF(AND(IFERROR($H8697,0)&gt;0,LEN(TRIM($K8697&amp;""))&gt;0,IFERROR(LOOKUP(2,1/((LISTS!$M$2:$M$13&lt;&gt;"")*ISNUMBER(SEARCH(LISTS!$M$2:$M$13,$I8697))),LISTS!$N$2:$N$13),"NO")="SI"),"SI","NO"))</f>
        <v/>
      </c>
      <c r="M8697" s="9">
        <f>IF(COUNTA($A8697:$K8697)=0,"",IF($K8697&lt;&gt;"",IF(COUNTIF($K$19:$K8697,$K8697)&gt;1,"SI","NO"),IF(COUNTIFS($A$19:$A8697,$A8697,$C$19:$C8697,$C8697,$J$19:$J8697,$J8697,$D$19:$D8697,$D8697)&gt;1,"SI","NO")))</f>
        <v/>
      </c>
      <c r="N8697" s="11">
        <f>IF(COUNTA($A8697:$K8697)=0,"",IF(AND($L8697="SI",$M8697="NO"),IFERROR($H8697,0),0))</f>
        <v/>
      </c>
      <c r="O8697" s="9">
        <f>IF(COUNTA($A8697:$K8697)=0,"",IF($M8697="SI","CUFE o factura duplicada dentro del reporte; no se suma dos veces",IF(IFERROR($H8697,0)&lt;=0,"DIAN reporta valor susceptible 0",IF($L8697="NO",IFERROR(LOOKUP(2,1/((LISTS!$M$2:$M$13&lt;&gt;"")*ISNUMBER(SEARCH(LISTS!$M$2:$M$13,$I8697))),LISTS!$O$2:$O$13),"Medio de pago no elegible o no identificado por DIAN"),"Apta automaticamente por pago electronico y base positiva"))))</f>
        <v/>
      </c>
    </row>
    <row r="8698">
      <c r="A8698" s="9" t="n"/>
      <c r="B8698" s="9" t="n"/>
      <c r="C8698" s="12" t="n"/>
      <c r="D8698" s="11" t="n"/>
      <c r="E8698" s="11" t="n"/>
      <c r="F8698" s="11" t="n"/>
      <c r="G8698" s="11" t="n"/>
      <c r="H8698" s="11" t="n"/>
      <c r="I8698" s="9" t="n"/>
      <c r="J8698" s="9" t="n"/>
      <c r="K8698" s="9" t="n"/>
      <c r="L8698" s="9">
        <f>IF(COUNTA($A8698:$K8698)=0,"",IF(AND(IFERROR($H8698,0)&gt;0,LEN(TRIM($K8698&amp;""))&gt;0,IFERROR(LOOKUP(2,1/((LISTS!$M$2:$M$13&lt;&gt;"")*ISNUMBER(SEARCH(LISTS!$M$2:$M$13,$I8698))),LISTS!$N$2:$N$13),"NO")="SI"),"SI","NO"))</f>
        <v/>
      </c>
      <c r="M8698" s="9">
        <f>IF(COUNTA($A8698:$K8698)=0,"",IF($K8698&lt;&gt;"",IF(COUNTIF($K$19:$K8698,$K8698)&gt;1,"SI","NO"),IF(COUNTIFS($A$19:$A8698,$A8698,$C$19:$C8698,$C8698,$J$19:$J8698,$J8698,$D$19:$D8698,$D8698)&gt;1,"SI","NO")))</f>
        <v/>
      </c>
      <c r="N8698" s="11">
        <f>IF(COUNTA($A8698:$K8698)=0,"",IF(AND($L8698="SI",$M8698="NO"),IFERROR($H8698,0),0))</f>
        <v/>
      </c>
      <c r="O8698" s="9">
        <f>IF(COUNTA($A8698:$K8698)=0,"",IF($M8698="SI","CUFE o factura duplicada dentro del reporte; no se suma dos veces",IF(IFERROR($H8698,0)&lt;=0,"DIAN reporta valor susceptible 0",IF($L8698="NO",IFERROR(LOOKUP(2,1/((LISTS!$M$2:$M$13&lt;&gt;"")*ISNUMBER(SEARCH(LISTS!$M$2:$M$13,$I8698))),LISTS!$O$2:$O$13),"Medio de pago no elegible o no identificado por DIAN"),"Apta automaticamente por pago electronico y base positiva"))))</f>
        <v/>
      </c>
    </row>
    <row r="8699">
      <c r="A8699" s="9" t="n"/>
      <c r="B8699" s="9" t="n"/>
      <c r="C8699" s="12" t="n"/>
      <c r="D8699" s="11" t="n"/>
      <c r="E8699" s="11" t="n"/>
      <c r="F8699" s="11" t="n"/>
      <c r="G8699" s="11" t="n"/>
      <c r="H8699" s="11" t="n"/>
      <c r="I8699" s="9" t="n"/>
      <c r="J8699" s="9" t="n"/>
      <c r="K8699" s="9" t="n"/>
      <c r="L8699" s="9">
        <f>IF(COUNTA($A8699:$K8699)=0,"",IF(AND(IFERROR($H8699,0)&gt;0,LEN(TRIM($K8699&amp;""))&gt;0,IFERROR(LOOKUP(2,1/((LISTS!$M$2:$M$13&lt;&gt;"")*ISNUMBER(SEARCH(LISTS!$M$2:$M$13,$I8699))),LISTS!$N$2:$N$13),"NO")="SI"),"SI","NO"))</f>
        <v/>
      </c>
      <c r="M8699" s="9">
        <f>IF(COUNTA($A8699:$K8699)=0,"",IF($K8699&lt;&gt;"",IF(COUNTIF($K$19:$K8699,$K8699)&gt;1,"SI","NO"),IF(COUNTIFS($A$19:$A8699,$A8699,$C$19:$C8699,$C8699,$J$19:$J8699,$J8699,$D$19:$D8699,$D8699)&gt;1,"SI","NO")))</f>
        <v/>
      </c>
      <c r="N8699" s="11">
        <f>IF(COUNTA($A8699:$K8699)=0,"",IF(AND($L8699="SI",$M8699="NO"),IFERROR($H8699,0),0))</f>
        <v/>
      </c>
      <c r="O8699" s="9">
        <f>IF(COUNTA($A8699:$K8699)=0,"",IF($M8699="SI","CUFE o factura duplicada dentro del reporte; no se suma dos veces",IF(IFERROR($H8699,0)&lt;=0,"DIAN reporta valor susceptible 0",IF($L8699="NO",IFERROR(LOOKUP(2,1/((LISTS!$M$2:$M$13&lt;&gt;"")*ISNUMBER(SEARCH(LISTS!$M$2:$M$13,$I8699))),LISTS!$O$2:$O$13),"Medio de pago no elegible o no identificado por DIAN"),"Apta automaticamente por pago electronico y base positiva"))))</f>
        <v/>
      </c>
    </row>
    <row r="8700">
      <c r="A8700" s="9" t="n"/>
      <c r="B8700" s="9" t="n"/>
      <c r="C8700" s="12" t="n"/>
      <c r="D8700" s="11" t="n"/>
      <c r="E8700" s="11" t="n"/>
      <c r="F8700" s="11" t="n"/>
      <c r="G8700" s="11" t="n"/>
      <c r="H8700" s="11" t="n"/>
      <c r="I8700" s="9" t="n"/>
      <c r="J8700" s="9" t="n"/>
      <c r="K8700" s="9" t="n"/>
      <c r="L8700" s="9">
        <f>IF(COUNTA($A8700:$K8700)=0,"",IF(AND(IFERROR($H8700,0)&gt;0,LEN(TRIM($K8700&amp;""))&gt;0,IFERROR(LOOKUP(2,1/((LISTS!$M$2:$M$13&lt;&gt;"")*ISNUMBER(SEARCH(LISTS!$M$2:$M$13,$I8700))),LISTS!$N$2:$N$13),"NO")="SI"),"SI","NO"))</f>
        <v/>
      </c>
      <c r="M8700" s="9">
        <f>IF(COUNTA($A8700:$K8700)=0,"",IF($K8700&lt;&gt;"",IF(COUNTIF($K$19:$K8700,$K8700)&gt;1,"SI","NO"),IF(COUNTIFS($A$19:$A8700,$A8700,$C$19:$C8700,$C8700,$J$19:$J8700,$J8700,$D$19:$D8700,$D8700)&gt;1,"SI","NO")))</f>
        <v/>
      </c>
      <c r="N8700" s="11">
        <f>IF(COUNTA($A8700:$K8700)=0,"",IF(AND($L8700="SI",$M8700="NO"),IFERROR($H8700,0),0))</f>
        <v/>
      </c>
      <c r="O8700" s="9">
        <f>IF(COUNTA($A8700:$K8700)=0,"",IF($M8700="SI","CUFE o factura duplicada dentro del reporte; no se suma dos veces",IF(IFERROR($H8700,0)&lt;=0,"DIAN reporta valor susceptible 0",IF($L8700="NO",IFERROR(LOOKUP(2,1/((LISTS!$M$2:$M$13&lt;&gt;"")*ISNUMBER(SEARCH(LISTS!$M$2:$M$13,$I8700))),LISTS!$O$2:$O$13),"Medio de pago no elegible o no identificado por DIAN"),"Apta automaticamente por pago electronico y base positiva"))))</f>
        <v/>
      </c>
    </row>
    <row r="8701">
      <c r="A8701" s="9" t="n"/>
      <c r="B8701" s="9" t="n"/>
      <c r="C8701" s="12" t="n"/>
      <c r="D8701" s="11" t="n"/>
      <c r="E8701" s="11" t="n"/>
      <c r="F8701" s="11" t="n"/>
      <c r="G8701" s="11" t="n"/>
      <c r="H8701" s="11" t="n"/>
      <c r="I8701" s="9" t="n"/>
      <c r="J8701" s="9" t="n"/>
      <c r="K8701" s="9" t="n"/>
      <c r="L8701" s="9">
        <f>IF(COUNTA($A8701:$K8701)=0,"",IF(AND(IFERROR($H8701,0)&gt;0,LEN(TRIM($K8701&amp;""))&gt;0,IFERROR(LOOKUP(2,1/((LISTS!$M$2:$M$13&lt;&gt;"")*ISNUMBER(SEARCH(LISTS!$M$2:$M$13,$I8701))),LISTS!$N$2:$N$13),"NO")="SI"),"SI","NO"))</f>
        <v/>
      </c>
      <c r="M8701" s="9">
        <f>IF(COUNTA($A8701:$K8701)=0,"",IF($K8701&lt;&gt;"",IF(COUNTIF($K$19:$K8701,$K8701)&gt;1,"SI","NO"),IF(COUNTIFS($A$19:$A8701,$A8701,$C$19:$C8701,$C8701,$J$19:$J8701,$J8701,$D$19:$D8701,$D8701)&gt;1,"SI","NO")))</f>
        <v/>
      </c>
      <c r="N8701" s="11">
        <f>IF(COUNTA($A8701:$K8701)=0,"",IF(AND($L8701="SI",$M8701="NO"),IFERROR($H8701,0),0))</f>
        <v/>
      </c>
      <c r="O8701" s="9">
        <f>IF(COUNTA($A8701:$K8701)=0,"",IF($M8701="SI","CUFE o factura duplicada dentro del reporte; no se suma dos veces",IF(IFERROR($H8701,0)&lt;=0,"DIAN reporta valor susceptible 0",IF($L8701="NO",IFERROR(LOOKUP(2,1/((LISTS!$M$2:$M$13&lt;&gt;"")*ISNUMBER(SEARCH(LISTS!$M$2:$M$13,$I8701))),LISTS!$O$2:$O$13),"Medio de pago no elegible o no identificado por DIAN"),"Apta automaticamente por pago electronico y base positiva"))))</f>
        <v/>
      </c>
    </row>
    <row r="8702">
      <c r="A8702" s="9" t="n"/>
      <c r="B8702" s="9" t="n"/>
      <c r="C8702" s="12" t="n"/>
      <c r="D8702" s="11" t="n"/>
      <c r="E8702" s="11" t="n"/>
      <c r="F8702" s="11" t="n"/>
      <c r="G8702" s="11" t="n"/>
      <c r="H8702" s="11" t="n"/>
      <c r="I8702" s="9" t="n"/>
      <c r="J8702" s="9" t="n"/>
      <c r="K8702" s="9" t="n"/>
      <c r="L8702" s="9">
        <f>IF(COUNTA($A8702:$K8702)=0,"",IF(AND(IFERROR($H8702,0)&gt;0,LEN(TRIM($K8702&amp;""))&gt;0,IFERROR(LOOKUP(2,1/((LISTS!$M$2:$M$13&lt;&gt;"")*ISNUMBER(SEARCH(LISTS!$M$2:$M$13,$I8702))),LISTS!$N$2:$N$13),"NO")="SI"),"SI","NO"))</f>
        <v/>
      </c>
      <c r="M8702" s="9">
        <f>IF(COUNTA($A8702:$K8702)=0,"",IF($K8702&lt;&gt;"",IF(COUNTIF($K$19:$K8702,$K8702)&gt;1,"SI","NO"),IF(COUNTIFS($A$19:$A8702,$A8702,$C$19:$C8702,$C8702,$J$19:$J8702,$J8702,$D$19:$D8702,$D8702)&gt;1,"SI","NO")))</f>
        <v/>
      </c>
      <c r="N8702" s="11">
        <f>IF(COUNTA($A8702:$K8702)=0,"",IF(AND($L8702="SI",$M8702="NO"),IFERROR($H8702,0),0))</f>
        <v/>
      </c>
      <c r="O8702" s="9">
        <f>IF(COUNTA($A8702:$K8702)=0,"",IF($M8702="SI","CUFE o factura duplicada dentro del reporte; no se suma dos veces",IF(IFERROR($H8702,0)&lt;=0,"DIAN reporta valor susceptible 0",IF($L8702="NO",IFERROR(LOOKUP(2,1/((LISTS!$M$2:$M$13&lt;&gt;"")*ISNUMBER(SEARCH(LISTS!$M$2:$M$13,$I8702))),LISTS!$O$2:$O$13),"Medio de pago no elegible o no identificado por DIAN"),"Apta automaticamente por pago electronico y base positiva"))))</f>
        <v/>
      </c>
    </row>
    <row r="8703">
      <c r="A8703" s="9" t="n"/>
      <c r="B8703" s="9" t="n"/>
      <c r="C8703" s="12" t="n"/>
      <c r="D8703" s="11" t="n"/>
      <c r="E8703" s="11" t="n"/>
      <c r="F8703" s="11" t="n"/>
      <c r="G8703" s="11" t="n"/>
      <c r="H8703" s="11" t="n"/>
      <c r="I8703" s="9" t="n"/>
      <c r="J8703" s="9" t="n"/>
      <c r="K8703" s="9" t="n"/>
      <c r="L8703" s="9">
        <f>IF(COUNTA($A8703:$K8703)=0,"",IF(AND(IFERROR($H8703,0)&gt;0,LEN(TRIM($K8703&amp;""))&gt;0,IFERROR(LOOKUP(2,1/((LISTS!$M$2:$M$13&lt;&gt;"")*ISNUMBER(SEARCH(LISTS!$M$2:$M$13,$I8703))),LISTS!$N$2:$N$13),"NO")="SI"),"SI","NO"))</f>
        <v/>
      </c>
      <c r="M8703" s="9">
        <f>IF(COUNTA($A8703:$K8703)=0,"",IF($K8703&lt;&gt;"",IF(COUNTIF($K$19:$K8703,$K8703)&gt;1,"SI","NO"),IF(COUNTIFS($A$19:$A8703,$A8703,$C$19:$C8703,$C8703,$J$19:$J8703,$J8703,$D$19:$D8703,$D8703)&gt;1,"SI","NO")))</f>
        <v/>
      </c>
      <c r="N8703" s="11">
        <f>IF(COUNTA($A8703:$K8703)=0,"",IF(AND($L8703="SI",$M8703="NO"),IFERROR($H8703,0),0))</f>
        <v/>
      </c>
      <c r="O8703" s="9">
        <f>IF(COUNTA($A8703:$K8703)=0,"",IF($M8703="SI","CUFE o factura duplicada dentro del reporte; no se suma dos veces",IF(IFERROR($H8703,0)&lt;=0,"DIAN reporta valor susceptible 0",IF($L8703="NO",IFERROR(LOOKUP(2,1/((LISTS!$M$2:$M$13&lt;&gt;"")*ISNUMBER(SEARCH(LISTS!$M$2:$M$13,$I8703))),LISTS!$O$2:$O$13),"Medio de pago no elegible o no identificado por DIAN"),"Apta automaticamente por pago electronico y base positiva"))))</f>
        <v/>
      </c>
    </row>
    <row r="8704">
      <c r="A8704" s="9" t="n"/>
      <c r="B8704" s="9" t="n"/>
      <c r="C8704" s="12" t="n"/>
      <c r="D8704" s="11" t="n"/>
      <c r="E8704" s="11" t="n"/>
      <c r="F8704" s="11" t="n"/>
      <c r="G8704" s="11" t="n"/>
      <c r="H8704" s="11" t="n"/>
      <c r="I8704" s="9" t="n"/>
      <c r="J8704" s="9" t="n"/>
      <c r="K8704" s="9" t="n"/>
      <c r="L8704" s="9">
        <f>IF(COUNTA($A8704:$K8704)=0,"",IF(AND(IFERROR($H8704,0)&gt;0,LEN(TRIM($K8704&amp;""))&gt;0,IFERROR(LOOKUP(2,1/((LISTS!$M$2:$M$13&lt;&gt;"")*ISNUMBER(SEARCH(LISTS!$M$2:$M$13,$I8704))),LISTS!$N$2:$N$13),"NO")="SI"),"SI","NO"))</f>
        <v/>
      </c>
      <c r="M8704" s="9">
        <f>IF(COUNTA($A8704:$K8704)=0,"",IF($K8704&lt;&gt;"",IF(COUNTIF($K$19:$K8704,$K8704)&gt;1,"SI","NO"),IF(COUNTIFS($A$19:$A8704,$A8704,$C$19:$C8704,$C8704,$J$19:$J8704,$J8704,$D$19:$D8704,$D8704)&gt;1,"SI","NO")))</f>
        <v/>
      </c>
      <c r="N8704" s="11">
        <f>IF(COUNTA($A8704:$K8704)=0,"",IF(AND($L8704="SI",$M8704="NO"),IFERROR($H8704,0),0))</f>
        <v/>
      </c>
      <c r="O8704" s="9">
        <f>IF(COUNTA($A8704:$K8704)=0,"",IF($M8704="SI","CUFE o factura duplicada dentro del reporte; no se suma dos veces",IF(IFERROR($H8704,0)&lt;=0,"DIAN reporta valor susceptible 0",IF($L8704="NO",IFERROR(LOOKUP(2,1/((LISTS!$M$2:$M$13&lt;&gt;"")*ISNUMBER(SEARCH(LISTS!$M$2:$M$13,$I8704))),LISTS!$O$2:$O$13),"Medio de pago no elegible o no identificado por DIAN"),"Apta automaticamente por pago electronico y base positiva"))))</f>
        <v/>
      </c>
    </row>
    <row r="8705">
      <c r="A8705" s="9" t="n"/>
      <c r="B8705" s="9" t="n"/>
      <c r="C8705" s="12" t="n"/>
      <c r="D8705" s="11" t="n"/>
      <c r="E8705" s="11" t="n"/>
      <c r="F8705" s="11" t="n"/>
      <c r="G8705" s="11" t="n"/>
      <c r="H8705" s="11" t="n"/>
      <c r="I8705" s="9" t="n"/>
      <c r="J8705" s="9" t="n"/>
      <c r="K8705" s="9" t="n"/>
      <c r="L8705" s="9">
        <f>IF(COUNTA($A8705:$K8705)=0,"",IF(AND(IFERROR($H8705,0)&gt;0,LEN(TRIM($K8705&amp;""))&gt;0,IFERROR(LOOKUP(2,1/((LISTS!$M$2:$M$13&lt;&gt;"")*ISNUMBER(SEARCH(LISTS!$M$2:$M$13,$I8705))),LISTS!$N$2:$N$13),"NO")="SI"),"SI","NO"))</f>
        <v/>
      </c>
      <c r="M8705" s="9">
        <f>IF(COUNTA($A8705:$K8705)=0,"",IF($K8705&lt;&gt;"",IF(COUNTIF($K$19:$K8705,$K8705)&gt;1,"SI","NO"),IF(COUNTIFS($A$19:$A8705,$A8705,$C$19:$C8705,$C8705,$J$19:$J8705,$J8705,$D$19:$D8705,$D8705)&gt;1,"SI","NO")))</f>
        <v/>
      </c>
      <c r="N8705" s="11">
        <f>IF(COUNTA($A8705:$K8705)=0,"",IF(AND($L8705="SI",$M8705="NO"),IFERROR($H8705,0),0))</f>
        <v/>
      </c>
      <c r="O8705" s="9">
        <f>IF(COUNTA($A8705:$K8705)=0,"",IF($M8705="SI","CUFE o factura duplicada dentro del reporte; no se suma dos veces",IF(IFERROR($H8705,0)&lt;=0,"DIAN reporta valor susceptible 0",IF($L8705="NO",IFERROR(LOOKUP(2,1/((LISTS!$M$2:$M$13&lt;&gt;"")*ISNUMBER(SEARCH(LISTS!$M$2:$M$13,$I8705))),LISTS!$O$2:$O$13),"Medio de pago no elegible o no identificado por DIAN"),"Apta automaticamente por pago electronico y base positiva"))))</f>
        <v/>
      </c>
    </row>
    <row r="8706">
      <c r="A8706" s="9" t="n"/>
      <c r="B8706" s="9" t="n"/>
      <c r="C8706" s="12" t="n"/>
      <c r="D8706" s="11" t="n"/>
      <c r="E8706" s="11" t="n"/>
      <c r="F8706" s="11" t="n"/>
      <c r="G8706" s="11" t="n"/>
      <c r="H8706" s="11" t="n"/>
      <c r="I8706" s="9" t="n"/>
      <c r="J8706" s="9" t="n"/>
      <c r="K8706" s="9" t="n"/>
      <c r="L8706" s="9">
        <f>IF(COUNTA($A8706:$K8706)=0,"",IF(AND(IFERROR($H8706,0)&gt;0,LEN(TRIM($K8706&amp;""))&gt;0,IFERROR(LOOKUP(2,1/((LISTS!$M$2:$M$13&lt;&gt;"")*ISNUMBER(SEARCH(LISTS!$M$2:$M$13,$I8706))),LISTS!$N$2:$N$13),"NO")="SI"),"SI","NO"))</f>
        <v/>
      </c>
      <c r="M8706" s="9">
        <f>IF(COUNTA($A8706:$K8706)=0,"",IF($K8706&lt;&gt;"",IF(COUNTIF($K$19:$K8706,$K8706)&gt;1,"SI","NO"),IF(COUNTIFS($A$19:$A8706,$A8706,$C$19:$C8706,$C8706,$J$19:$J8706,$J8706,$D$19:$D8706,$D8706)&gt;1,"SI","NO")))</f>
        <v/>
      </c>
      <c r="N8706" s="11">
        <f>IF(COUNTA($A8706:$K8706)=0,"",IF(AND($L8706="SI",$M8706="NO"),IFERROR($H8706,0),0))</f>
        <v/>
      </c>
      <c r="O8706" s="9">
        <f>IF(COUNTA($A8706:$K8706)=0,"",IF($M8706="SI","CUFE o factura duplicada dentro del reporte; no se suma dos veces",IF(IFERROR($H8706,0)&lt;=0,"DIAN reporta valor susceptible 0",IF($L8706="NO",IFERROR(LOOKUP(2,1/((LISTS!$M$2:$M$13&lt;&gt;"")*ISNUMBER(SEARCH(LISTS!$M$2:$M$13,$I8706))),LISTS!$O$2:$O$13),"Medio de pago no elegible o no identificado por DIAN"),"Apta automaticamente por pago electronico y base positiva"))))</f>
        <v/>
      </c>
    </row>
    <row r="8707">
      <c r="A8707" s="9" t="n"/>
      <c r="B8707" s="9" t="n"/>
      <c r="C8707" s="12" t="n"/>
      <c r="D8707" s="11" t="n"/>
      <c r="E8707" s="11" t="n"/>
      <c r="F8707" s="11" t="n"/>
      <c r="G8707" s="11" t="n"/>
      <c r="H8707" s="11" t="n"/>
      <c r="I8707" s="9" t="n"/>
      <c r="J8707" s="9" t="n"/>
      <c r="K8707" s="9" t="n"/>
      <c r="L8707" s="9">
        <f>IF(COUNTA($A8707:$K8707)=0,"",IF(AND(IFERROR($H8707,0)&gt;0,LEN(TRIM($K8707&amp;""))&gt;0,IFERROR(LOOKUP(2,1/((LISTS!$M$2:$M$13&lt;&gt;"")*ISNUMBER(SEARCH(LISTS!$M$2:$M$13,$I8707))),LISTS!$N$2:$N$13),"NO")="SI"),"SI","NO"))</f>
        <v/>
      </c>
      <c r="M8707" s="9">
        <f>IF(COUNTA($A8707:$K8707)=0,"",IF($K8707&lt;&gt;"",IF(COUNTIF($K$19:$K8707,$K8707)&gt;1,"SI","NO"),IF(COUNTIFS($A$19:$A8707,$A8707,$C$19:$C8707,$C8707,$J$19:$J8707,$J8707,$D$19:$D8707,$D8707)&gt;1,"SI","NO")))</f>
        <v/>
      </c>
      <c r="N8707" s="11">
        <f>IF(COUNTA($A8707:$K8707)=0,"",IF(AND($L8707="SI",$M8707="NO"),IFERROR($H8707,0),0))</f>
        <v/>
      </c>
      <c r="O8707" s="9">
        <f>IF(COUNTA($A8707:$K8707)=0,"",IF($M8707="SI","CUFE o factura duplicada dentro del reporte; no se suma dos veces",IF(IFERROR($H8707,0)&lt;=0,"DIAN reporta valor susceptible 0",IF($L8707="NO",IFERROR(LOOKUP(2,1/((LISTS!$M$2:$M$13&lt;&gt;"")*ISNUMBER(SEARCH(LISTS!$M$2:$M$13,$I8707))),LISTS!$O$2:$O$13),"Medio de pago no elegible o no identificado por DIAN"),"Apta automaticamente por pago electronico y base positiva"))))</f>
        <v/>
      </c>
    </row>
    <row r="8708">
      <c r="A8708" s="9" t="n"/>
      <c r="B8708" s="9" t="n"/>
      <c r="C8708" s="12" t="n"/>
      <c r="D8708" s="11" t="n"/>
      <c r="E8708" s="11" t="n"/>
      <c r="F8708" s="11" t="n"/>
      <c r="G8708" s="11" t="n"/>
      <c r="H8708" s="11" t="n"/>
      <c r="I8708" s="9" t="n"/>
      <c r="J8708" s="9" t="n"/>
      <c r="K8708" s="9" t="n"/>
      <c r="L8708" s="9">
        <f>IF(COUNTA($A8708:$K8708)=0,"",IF(AND(IFERROR($H8708,0)&gt;0,LEN(TRIM($K8708&amp;""))&gt;0,IFERROR(LOOKUP(2,1/((LISTS!$M$2:$M$13&lt;&gt;"")*ISNUMBER(SEARCH(LISTS!$M$2:$M$13,$I8708))),LISTS!$N$2:$N$13),"NO")="SI"),"SI","NO"))</f>
        <v/>
      </c>
      <c r="M8708" s="9">
        <f>IF(COUNTA($A8708:$K8708)=0,"",IF($K8708&lt;&gt;"",IF(COUNTIF($K$19:$K8708,$K8708)&gt;1,"SI","NO"),IF(COUNTIFS($A$19:$A8708,$A8708,$C$19:$C8708,$C8708,$J$19:$J8708,$J8708,$D$19:$D8708,$D8708)&gt;1,"SI","NO")))</f>
        <v/>
      </c>
      <c r="N8708" s="11">
        <f>IF(COUNTA($A8708:$K8708)=0,"",IF(AND($L8708="SI",$M8708="NO"),IFERROR($H8708,0),0))</f>
        <v/>
      </c>
      <c r="O8708" s="9">
        <f>IF(COUNTA($A8708:$K8708)=0,"",IF($M8708="SI","CUFE o factura duplicada dentro del reporte; no se suma dos veces",IF(IFERROR($H8708,0)&lt;=0,"DIAN reporta valor susceptible 0",IF($L8708="NO",IFERROR(LOOKUP(2,1/((LISTS!$M$2:$M$13&lt;&gt;"")*ISNUMBER(SEARCH(LISTS!$M$2:$M$13,$I8708))),LISTS!$O$2:$O$13),"Medio de pago no elegible o no identificado por DIAN"),"Apta automaticamente por pago electronico y base positiva"))))</f>
        <v/>
      </c>
    </row>
    <row r="8709">
      <c r="A8709" s="9" t="n"/>
      <c r="B8709" s="9" t="n"/>
      <c r="C8709" s="12" t="n"/>
      <c r="D8709" s="11" t="n"/>
      <c r="E8709" s="11" t="n"/>
      <c r="F8709" s="11" t="n"/>
      <c r="G8709" s="11" t="n"/>
      <c r="H8709" s="11" t="n"/>
      <c r="I8709" s="9" t="n"/>
      <c r="J8709" s="9" t="n"/>
      <c r="K8709" s="9" t="n"/>
      <c r="L8709" s="9">
        <f>IF(COUNTA($A8709:$K8709)=0,"",IF(AND(IFERROR($H8709,0)&gt;0,LEN(TRIM($K8709&amp;""))&gt;0,IFERROR(LOOKUP(2,1/((LISTS!$M$2:$M$13&lt;&gt;"")*ISNUMBER(SEARCH(LISTS!$M$2:$M$13,$I8709))),LISTS!$N$2:$N$13),"NO")="SI"),"SI","NO"))</f>
        <v/>
      </c>
      <c r="M8709" s="9">
        <f>IF(COUNTA($A8709:$K8709)=0,"",IF($K8709&lt;&gt;"",IF(COUNTIF($K$19:$K8709,$K8709)&gt;1,"SI","NO"),IF(COUNTIFS($A$19:$A8709,$A8709,$C$19:$C8709,$C8709,$J$19:$J8709,$J8709,$D$19:$D8709,$D8709)&gt;1,"SI","NO")))</f>
        <v/>
      </c>
      <c r="N8709" s="11">
        <f>IF(COUNTA($A8709:$K8709)=0,"",IF(AND($L8709="SI",$M8709="NO"),IFERROR($H8709,0),0))</f>
        <v/>
      </c>
      <c r="O8709" s="9">
        <f>IF(COUNTA($A8709:$K8709)=0,"",IF($M8709="SI","CUFE o factura duplicada dentro del reporte; no se suma dos veces",IF(IFERROR($H8709,0)&lt;=0,"DIAN reporta valor susceptible 0",IF($L8709="NO",IFERROR(LOOKUP(2,1/((LISTS!$M$2:$M$13&lt;&gt;"")*ISNUMBER(SEARCH(LISTS!$M$2:$M$13,$I8709))),LISTS!$O$2:$O$13),"Medio de pago no elegible o no identificado por DIAN"),"Apta automaticamente por pago electronico y base positiva"))))</f>
        <v/>
      </c>
    </row>
    <row r="8710">
      <c r="A8710" s="9" t="n"/>
      <c r="B8710" s="9" t="n"/>
      <c r="C8710" s="12" t="n"/>
      <c r="D8710" s="11" t="n"/>
      <c r="E8710" s="11" t="n"/>
      <c r="F8710" s="11" t="n"/>
      <c r="G8710" s="11" t="n"/>
      <c r="H8710" s="11" t="n"/>
      <c r="I8710" s="9" t="n"/>
      <c r="J8710" s="9" t="n"/>
      <c r="K8710" s="9" t="n"/>
      <c r="L8710" s="9">
        <f>IF(COUNTA($A8710:$K8710)=0,"",IF(AND(IFERROR($H8710,0)&gt;0,LEN(TRIM($K8710&amp;""))&gt;0,IFERROR(LOOKUP(2,1/((LISTS!$M$2:$M$13&lt;&gt;"")*ISNUMBER(SEARCH(LISTS!$M$2:$M$13,$I8710))),LISTS!$N$2:$N$13),"NO")="SI"),"SI","NO"))</f>
        <v/>
      </c>
      <c r="M8710" s="9">
        <f>IF(COUNTA($A8710:$K8710)=0,"",IF($K8710&lt;&gt;"",IF(COUNTIF($K$19:$K8710,$K8710)&gt;1,"SI","NO"),IF(COUNTIFS($A$19:$A8710,$A8710,$C$19:$C8710,$C8710,$J$19:$J8710,$J8710,$D$19:$D8710,$D8710)&gt;1,"SI","NO")))</f>
        <v/>
      </c>
      <c r="N8710" s="11">
        <f>IF(COUNTA($A8710:$K8710)=0,"",IF(AND($L8710="SI",$M8710="NO"),IFERROR($H8710,0),0))</f>
        <v/>
      </c>
      <c r="O8710" s="9">
        <f>IF(COUNTA($A8710:$K8710)=0,"",IF($M8710="SI","CUFE o factura duplicada dentro del reporte; no se suma dos veces",IF(IFERROR($H8710,0)&lt;=0,"DIAN reporta valor susceptible 0",IF($L8710="NO",IFERROR(LOOKUP(2,1/((LISTS!$M$2:$M$13&lt;&gt;"")*ISNUMBER(SEARCH(LISTS!$M$2:$M$13,$I8710))),LISTS!$O$2:$O$13),"Medio de pago no elegible o no identificado por DIAN"),"Apta automaticamente por pago electronico y base positiva"))))</f>
        <v/>
      </c>
    </row>
    <row r="8711">
      <c r="A8711" s="9" t="n"/>
      <c r="B8711" s="9" t="n"/>
      <c r="C8711" s="12" t="n"/>
      <c r="D8711" s="11" t="n"/>
      <c r="E8711" s="11" t="n"/>
      <c r="F8711" s="11" t="n"/>
      <c r="G8711" s="11" t="n"/>
      <c r="H8711" s="11" t="n"/>
      <c r="I8711" s="9" t="n"/>
      <c r="J8711" s="9" t="n"/>
      <c r="K8711" s="9" t="n"/>
      <c r="L8711" s="9">
        <f>IF(COUNTA($A8711:$K8711)=0,"",IF(AND(IFERROR($H8711,0)&gt;0,LEN(TRIM($K8711&amp;""))&gt;0,IFERROR(LOOKUP(2,1/((LISTS!$M$2:$M$13&lt;&gt;"")*ISNUMBER(SEARCH(LISTS!$M$2:$M$13,$I8711))),LISTS!$N$2:$N$13),"NO")="SI"),"SI","NO"))</f>
        <v/>
      </c>
      <c r="M8711" s="9">
        <f>IF(COUNTA($A8711:$K8711)=0,"",IF($K8711&lt;&gt;"",IF(COUNTIF($K$19:$K8711,$K8711)&gt;1,"SI","NO"),IF(COUNTIFS($A$19:$A8711,$A8711,$C$19:$C8711,$C8711,$J$19:$J8711,$J8711,$D$19:$D8711,$D8711)&gt;1,"SI","NO")))</f>
        <v/>
      </c>
      <c r="N8711" s="11">
        <f>IF(COUNTA($A8711:$K8711)=0,"",IF(AND($L8711="SI",$M8711="NO"),IFERROR($H8711,0),0))</f>
        <v/>
      </c>
      <c r="O8711" s="9">
        <f>IF(COUNTA($A8711:$K8711)=0,"",IF($M8711="SI","CUFE o factura duplicada dentro del reporte; no se suma dos veces",IF(IFERROR($H8711,0)&lt;=0,"DIAN reporta valor susceptible 0",IF($L8711="NO",IFERROR(LOOKUP(2,1/((LISTS!$M$2:$M$13&lt;&gt;"")*ISNUMBER(SEARCH(LISTS!$M$2:$M$13,$I8711))),LISTS!$O$2:$O$13),"Medio de pago no elegible o no identificado por DIAN"),"Apta automaticamente por pago electronico y base positiva"))))</f>
        <v/>
      </c>
    </row>
    <row r="8712">
      <c r="A8712" s="9" t="n"/>
      <c r="B8712" s="9" t="n"/>
      <c r="C8712" s="12" t="n"/>
      <c r="D8712" s="11" t="n"/>
      <c r="E8712" s="11" t="n"/>
      <c r="F8712" s="11" t="n"/>
      <c r="G8712" s="11" t="n"/>
      <c r="H8712" s="11" t="n"/>
      <c r="I8712" s="9" t="n"/>
      <c r="J8712" s="9" t="n"/>
      <c r="K8712" s="9" t="n"/>
      <c r="L8712" s="9">
        <f>IF(COUNTA($A8712:$K8712)=0,"",IF(AND(IFERROR($H8712,0)&gt;0,LEN(TRIM($K8712&amp;""))&gt;0,IFERROR(LOOKUP(2,1/((LISTS!$M$2:$M$13&lt;&gt;"")*ISNUMBER(SEARCH(LISTS!$M$2:$M$13,$I8712))),LISTS!$N$2:$N$13),"NO")="SI"),"SI","NO"))</f>
        <v/>
      </c>
      <c r="M8712" s="9">
        <f>IF(COUNTA($A8712:$K8712)=0,"",IF($K8712&lt;&gt;"",IF(COUNTIF($K$19:$K8712,$K8712)&gt;1,"SI","NO"),IF(COUNTIFS($A$19:$A8712,$A8712,$C$19:$C8712,$C8712,$J$19:$J8712,$J8712,$D$19:$D8712,$D8712)&gt;1,"SI","NO")))</f>
        <v/>
      </c>
      <c r="N8712" s="11">
        <f>IF(COUNTA($A8712:$K8712)=0,"",IF(AND($L8712="SI",$M8712="NO"),IFERROR($H8712,0),0))</f>
        <v/>
      </c>
      <c r="O8712" s="9">
        <f>IF(COUNTA($A8712:$K8712)=0,"",IF($M8712="SI","CUFE o factura duplicada dentro del reporte; no se suma dos veces",IF(IFERROR($H8712,0)&lt;=0,"DIAN reporta valor susceptible 0",IF($L8712="NO",IFERROR(LOOKUP(2,1/((LISTS!$M$2:$M$13&lt;&gt;"")*ISNUMBER(SEARCH(LISTS!$M$2:$M$13,$I8712))),LISTS!$O$2:$O$13),"Medio de pago no elegible o no identificado por DIAN"),"Apta automaticamente por pago electronico y base positiva"))))</f>
        <v/>
      </c>
    </row>
    <row r="8713">
      <c r="A8713" s="9" t="n"/>
      <c r="B8713" s="9" t="n"/>
      <c r="C8713" s="12" t="n"/>
      <c r="D8713" s="11" t="n"/>
      <c r="E8713" s="11" t="n"/>
      <c r="F8713" s="11" t="n"/>
      <c r="G8713" s="11" t="n"/>
      <c r="H8713" s="11" t="n"/>
      <c r="I8713" s="9" t="n"/>
      <c r="J8713" s="9" t="n"/>
      <c r="K8713" s="9" t="n"/>
      <c r="L8713" s="9">
        <f>IF(COUNTA($A8713:$K8713)=0,"",IF(AND(IFERROR($H8713,0)&gt;0,LEN(TRIM($K8713&amp;""))&gt;0,IFERROR(LOOKUP(2,1/((LISTS!$M$2:$M$13&lt;&gt;"")*ISNUMBER(SEARCH(LISTS!$M$2:$M$13,$I8713))),LISTS!$N$2:$N$13),"NO")="SI"),"SI","NO"))</f>
        <v/>
      </c>
      <c r="M8713" s="9">
        <f>IF(COUNTA($A8713:$K8713)=0,"",IF($K8713&lt;&gt;"",IF(COUNTIF($K$19:$K8713,$K8713)&gt;1,"SI","NO"),IF(COUNTIFS($A$19:$A8713,$A8713,$C$19:$C8713,$C8713,$J$19:$J8713,$J8713,$D$19:$D8713,$D8713)&gt;1,"SI","NO")))</f>
        <v/>
      </c>
      <c r="N8713" s="11">
        <f>IF(COUNTA($A8713:$K8713)=0,"",IF(AND($L8713="SI",$M8713="NO"),IFERROR($H8713,0),0))</f>
        <v/>
      </c>
      <c r="O8713" s="9">
        <f>IF(COUNTA($A8713:$K8713)=0,"",IF($M8713="SI","CUFE o factura duplicada dentro del reporte; no se suma dos veces",IF(IFERROR($H8713,0)&lt;=0,"DIAN reporta valor susceptible 0",IF($L8713="NO",IFERROR(LOOKUP(2,1/((LISTS!$M$2:$M$13&lt;&gt;"")*ISNUMBER(SEARCH(LISTS!$M$2:$M$13,$I8713))),LISTS!$O$2:$O$13),"Medio de pago no elegible o no identificado por DIAN"),"Apta automaticamente por pago electronico y base positiva"))))</f>
        <v/>
      </c>
    </row>
    <row r="8714">
      <c r="A8714" s="9" t="n"/>
      <c r="B8714" s="9" t="n"/>
      <c r="C8714" s="12" t="n"/>
      <c r="D8714" s="11" t="n"/>
      <c r="E8714" s="11" t="n"/>
      <c r="F8714" s="11" t="n"/>
      <c r="G8714" s="11" t="n"/>
      <c r="H8714" s="11" t="n"/>
      <c r="I8714" s="9" t="n"/>
      <c r="J8714" s="9" t="n"/>
      <c r="K8714" s="9" t="n"/>
      <c r="L8714" s="9">
        <f>IF(COUNTA($A8714:$K8714)=0,"",IF(AND(IFERROR($H8714,0)&gt;0,LEN(TRIM($K8714&amp;""))&gt;0,IFERROR(LOOKUP(2,1/((LISTS!$M$2:$M$13&lt;&gt;"")*ISNUMBER(SEARCH(LISTS!$M$2:$M$13,$I8714))),LISTS!$N$2:$N$13),"NO")="SI"),"SI","NO"))</f>
        <v/>
      </c>
      <c r="M8714" s="9">
        <f>IF(COUNTA($A8714:$K8714)=0,"",IF($K8714&lt;&gt;"",IF(COUNTIF($K$19:$K8714,$K8714)&gt;1,"SI","NO"),IF(COUNTIFS($A$19:$A8714,$A8714,$C$19:$C8714,$C8714,$J$19:$J8714,$J8714,$D$19:$D8714,$D8714)&gt;1,"SI","NO")))</f>
        <v/>
      </c>
      <c r="N8714" s="11">
        <f>IF(COUNTA($A8714:$K8714)=0,"",IF(AND($L8714="SI",$M8714="NO"),IFERROR($H8714,0),0))</f>
        <v/>
      </c>
      <c r="O8714" s="9">
        <f>IF(COUNTA($A8714:$K8714)=0,"",IF($M8714="SI","CUFE o factura duplicada dentro del reporte; no se suma dos veces",IF(IFERROR($H8714,0)&lt;=0,"DIAN reporta valor susceptible 0",IF($L8714="NO",IFERROR(LOOKUP(2,1/((LISTS!$M$2:$M$13&lt;&gt;"")*ISNUMBER(SEARCH(LISTS!$M$2:$M$13,$I8714))),LISTS!$O$2:$O$13),"Medio de pago no elegible o no identificado por DIAN"),"Apta automaticamente por pago electronico y base positiva"))))</f>
        <v/>
      </c>
    </row>
    <row r="8715">
      <c r="A8715" s="9" t="n"/>
      <c r="B8715" s="9" t="n"/>
      <c r="C8715" s="12" t="n"/>
      <c r="D8715" s="11" t="n"/>
      <c r="E8715" s="11" t="n"/>
      <c r="F8715" s="11" t="n"/>
      <c r="G8715" s="11" t="n"/>
      <c r="H8715" s="11" t="n"/>
      <c r="I8715" s="9" t="n"/>
      <c r="J8715" s="9" t="n"/>
      <c r="K8715" s="9" t="n"/>
      <c r="L8715" s="9">
        <f>IF(COUNTA($A8715:$K8715)=0,"",IF(AND(IFERROR($H8715,0)&gt;0,LEN(TRIM($K8715&amp;""))&gt;0,IFERROR(LOOKUP(2,1/((LISTS!$M$2:$M$13&lt;&gt;"")*ISNUMBER(SEARCH(LISTS!$M$2:$M$13,$I8715))),LISTS!$N$2:$N$13),"NO")="SI"),"SI","NO"))</f>
        <v/>
      </c>
      <c r="M8715" s="9">
        <f>IF(COUNTA($A8715:$K8715)=0,"",IF($K8715&lt;&gt;"",IF(COUNTIF($K$19:$K8715,$K8715)&gt;1,"SI","NO"),IF(COUNTIFS($A$19:$A8715,$A8715,$C$19:$C8715,$C8715,$J$19:$J8715,$J8715,$D$19:$D8715,$D8715)&gt;1,"SI","NO")))</f>
        <v/>
      </c>
      <c r="N8715" s="11">
        <f>IF(COUNTA($A8715:$K8715)=0,"",IF(AND($L8715="SI",$M8715="NO"),IFERROR($H8715,0),0))</f>
        <v/>
      </c>
      <c r="O8715" s="9">
        <f>IF(COUNTA($A8715:$K8715)=0,"",IF($M8715="SI","CUFE o factura duplicada dentro del reporte; no se suma dos veces",IF(IFERROR($H8715,0)&lt;=0,"DIAN reporta valor susceptible 0",IF($L8715="NO",IFERROR(LOOKUP(2,1/((LISTS!$M$2:$M$13&lt;&gt;"")*ISNUMBER(SEARCH(LISTS!$M$2:$M$13,$I8715))),LISTS!$O$2:$O$13),"Medio de pago no elegible o no identificado por DIAN"),"Apta automaticamente por pago electronico y base positiva"))))</f>
        <v/>
      </c>
    </row>
    <row r="8716">
      <c r="A8716" s="9" t="n"/>
      <c r="B8716" s="9" t="n"/>
      <c r="C8716" s="12" t="n"/>
      <c r="D8716" s="11" t="n"/>
      <c r="E8716" s="11" t="n"/>
      <c r="F8716" s="11" t="n"/>
      <c r="G8716" s="11" t="n"/>
      <c r="H8716" s="11" t="n"/>
      <c r="I8716" s="9" t="n"/>
      <c r="J8716" s="9" t="n"/>
      <c r="K8716" s="9" t="n"/>
      <c r="L8716" s="9">
        <f>IF(COUNTA($A8716:$K8716)=0,"",IF(AND(IFERROR($H8716,0)&gt;0,LEN(TRIM($K8716&amp;""))&gt;0,IFERROR(LOOKUP(2,1/((LISTS!$M$2:$M$13&lt;&gt;"")*ISNUMBER(SEARCH(LISTS!$M$2:$M$13,$I8716))),LISTS!$N$2:$N$13),"NO")="SI"),"SI","NO"))</f>
        <v/>
      </c>
      <c r="M8716" s="9">
        <f>IF(COUNTA($A8716:$K8716)=0,"",IF($K8716&lt;&gt;"",IF(COUNTIF($K$19:$K8716,$K8716)&gt;1,"SI","NO"),IF(COUNTIFS($A$19:$A8716,$A8716,$C$19:$C8716,$C8716,$J$19:$J8716,$J8716,$D$19:$D8716,$D8716)&gt;1,"SI","NO")))</f>
        <v/>
      </c>
      <c r="N8716" s="11">
        <f>IF(COUNTA($A8716:$K8716)=0,"",IF(AND($L8716="SI",$M8716="NO"),IFERROR($H8716,0),0))</f>
        <v/>
      </c>
      <c r="O8716" s="9">
        <f>IF(COUNTA($A8716:$K8716)=0,"",IF($M8716="SI","CUFE o factura duplicada dentro del reporte; no se suma dos veces",IF(IFERROR($H8716,0)&lt;=0,"DIAN reporta valor susceptible 0",IF($L8716="NO",IFERROR(LOOKUP(2,1/((LISTS!$M$2:$M$13&lt;&gt;"")*ISNUMBER(SEARCH(LISTS!$M$2:$M$13,$I8716))),LISTS!$O$2:$O$13),"Medio de pago no elegible o no identificado por DIAN"),"Apta automaticamente por pago electronico y base positiva"))))</f>
        <v/>
      </c>
    </row>
    <row r="8717">
      <c r="A8717" s="9" t="n"/>
      <c r="B8717" s="9" t="n"/>
      <c r="C8717" s="12" t="n"/>
      <c r="D8717" s="11" t="n"/>
      <c r="E8717" s="11" t="n"/>
      <c r="F8717" s="11" t="n"/>
      <c r="G8717" s="11" t="n"/>
      <c r="H8717" s="11" t="n"/>
      <c r="I8717" s="9" t="n"/>
      <c r="J8717" s="9" t="n"/>
      <c r="K8717" s="9" t="n"/>
      <c r="L8717" s="9">
        <f>IF(COUNTA($A8717:$K8717)=0,"",IF(AND(IFERROR($H8717,0)&gt;0,LEN(TRIM($K8717&amp;""))&gt;0,IFERROR(LOOKUP(2,1/((LISTS!$M$2:$M$13&lt;&gt;"")*ISNUMBER(SEARCH(LISTS!$M$2:$M$13,$I8717))),LISTS!$N$2:$N$13),"NO")="SI"),"SI","NO"))</f>
        <v/>
      </c>
      <c r="M8717" s="9">
        <f>IF(COUNTA($A8717:$K8717)=0,"",IF($K8717&lt;&gt;"",IF(COUNTIF($K$19:$K8717,$K8717)&gt;1,"SI","NO"),IF(COUNTIFS($A$19:$A8717,$A8717,$C$19:$C8717,$C8717,$J$19:$J8717,$J8717,$D$19:$D8717,$D8717)&gt;1,"SI","NO")))</f>
        <v/>
      </c>
      <c r="N8717" s="11">
        <f>IF(COUNTA($A8717:$K8717)=0,"",IF(AND($L8717="SI",$M8717="NO"),IFERROR($H8717,0),0))</f>
        <v/>
      </c>
      <c r="O8717" s="9">
        <f>IF(COUNTA($A8717:$K8717)=0,"",IF($M8717="SI","CUFE o factura duplicada dentro del reporte; no se suma dos veces",IF(IFERROR($H8717,0)&lt;=0,"DIAN reporta valor susceptible 0",IF($L8717="NO",IFERROR(LOOKUP(2,1/((LISTS!$M$2:$M$13&lt;&gt;"")*ISNUMBER(SEARCH(LISTS!$M$2:$M$13,$I8717))),LISTS!$O$2:$O$13),"Medio de pago no elegible o no identificado por DIAN"),"Apta automaticamente por pago electronico y base positiva"))))</f>
        <v/>
      </c>
    </row>
    <row r="8718">
      <c r="A8718" s="9" t="n"/>
      <c r="B8718" s="9" t="n"/>
      <c r="C8718" s="12" t="n"/>
      <c r="D8718" s="11" t="n"/>
      <c r="E8718" s="11" t="n"/>
      <c r="F8718" s="11" t="n"/>
      <c r="G8718" s="11" t="n"/>
      <c r="H8718" s="11" t="n"/>
      <c r="I8718" s="9" t="n"/>
      <c r="J8718" s="9" t="n"/>
      <c r="K8718" s="9" t="n"/>
      <c r="L8718" s="9">
        <f>IF(COUNTA($A8718:$K8718)=0,"",IF(AND(IFERROR($H8718,0)&gt;0,LEN(TRIM($K8718&amp;""))&gt;0,IFERROR(LOOKUP(2,1/((LISTS!$M$2:$M$13&lt;&gt;"")*ISNUMBER(SEARCH(LISTS!$M$2:$M$13,$I8718))),LISTS!$N$2:$N$13),"NO")="SI"),"SI","NO"))</f>
        <v/>
      </c>
      <c r="M8718" s="9">
        <f>IF(COUNTA($A8718:$K8718)=0,"",IF($K8718&lt;&gt;"",IF(COUNTIF($K$19:$K8718,$K8718)&gt;1,"SI","NO"),IF(COUNTIFS($A$19:$A8718,$A8718,$C$19:$C8718,$C8718,$J$19:$J8718,$J8718,$D$19:$D8718,$D8718)&gt;1,"SI","NO")))</f>
        <v/>
      </c>
      <c r="N8718" s="11">
        <f>IF(COUNTA($A8718:$K8718)=0,"",IF(AND($L8718="SI",$M8718="NO"),IFERROR($H8718,0),0))</f>
        <v/>
      </c>
      <c r="O8718" s="9">
        <f>IF(COUNTA($A8718:$K8718)=0,"",IF($M8718="SI","CUFE o factura duplicada dentro del reporte; no se suma dos veces",IF(IFERROR($H8718,0)&lt;=0,"DIAN reporta valor susceptible 0",IF($L8718="NO",IFERROR(LOOKUP(2,1/((LISTS!$M$2:$M$13&lt;&gt;"")*ISNUMBER(SEARCH(LISTS!$M$2:$M$13,$I8718))),LISTS!$O$2:$O$13),"Medio de pago no elegible o no identificado por DIAN"),"Apta automaticamente por pago electronico y base positiva"))))</f>
        <v/>
      </c>
    </row>
    <row r="8719">
      <c r="A8719" s="9" t="n"/>
      <c r="B8719" s="9" t="n"/>
      <c r="C8719" s="12" t="n"/>
      <c r="D8719" s="11" t="n"/>
      <c r="E8719" s="11" t="n"/>
      <c r="F8719" s="11" t="n"/>
      <c r="G8719" s="11" t="n"/>
      <c r="H8719" s="11" t="n"/>
      <c r="I8719" s="9" t="n"/>
      <c r="J8719" s="9" t="n"/>
      <c r="K8719" s="9" t="n"/>
      <c r="L8719" s="9">
        <f>IF(COUNTA($A8719:$K8719)=0,"",IF(AND(IFERROR($H8719,0)&gt;0,LEN(TRIM($K8719&amp;""))&gt;0,IFERROR(LOOKUP(2,1/((LISTS!$M$2:$M$13&lt;&gt;"")*ISNUMBER(SEARCH(LISTS!$M$2:$M$13,$I8719))),LISTS!$N$2:$N$13),"NO")="SI"),"SI","NO"))</f>
        <v/>
      </c>
      <c r="M8719" s="9">
        <f>IF(COUNTA($A8719:$K8719)=0,"",IF($K8719&lt;&gt;"",IF(COUNTIF($K$19:$K8719,$K8719)&gt;1,"SI","NO"),IF(COUNTIFS($A$19:$A8719,$A8719,$C$19:$C8719,$C8719,$J$19:$J8719,$J8719,$D$19:$D8719,$D8719)&gt;1,"SI","NO")))</f>
        <v/>
      </c>
      <c r="N8719" s="11">
        <f>IF(COUNTA($A8719:$K8719)=0,"",IF(AND($L8719="SI",$M8719="NO"),IFERROR($H8719,0),0))</f>
        <v/>
      </c>
      <c r="O8719" s="9">
        <f>IF(COUNTA($A8719:$K8719)=0,"",IF($M8719="SI","CUFE o factura duplicada dentro del reporte; no se suma dos veces",IF(IFERROR($H8719,0)&lt;=0,"DIAN reporta valor susceptible 0",IF($L8719="NO",IFERROR(LOOKUP(2,1/((LISTS!$M$2:$M$13&lt;&gt;"")*ISNUMBER(SEARCH(LISTS!$M$2:$M$13,$I8719))),LISTS!$O$2:$O$13),"Medio de pago no elegible o no identificado por DIAN"),"Apta automaticamente por pago electronico y base positiva"))))</f>
        <v/>
      </c>
    </row>
    <row r="8720">
      <c r="A8720" s="9" t="n"/>
      <c r="B8720" s="9" t="n"/>
      <c r="C8720" s="12" t="n"/>
      <c r="D8720" s="11" t="n"/>
      <c r="E8720" s="11" t="n"/>
      <c r="F8720" s="11" t="n"/>
      <c r="G8720" s="11" t="n"/>
      <c r="H8720" s="11" t="n"/>
      <c r="I8720" s="9" t="n"/>
      <c r="J8720" s="9" t="n"/>
      <c r="K8720" s="9" t="n"/>
      <c r="L8720" s="9">
        <f>IF(COUNTA($A8720:$K8720)=0,"",IF(AND(IFERROR($H8720,0)&gt;0,LEN(TRIM($K8720&amp;""))&gt;0,IFERROR(LOOKUP(2,1/((LISTS!$M$2:$M$13&lt;&gt;"")*ISNUMBER(SEARCH(LISTS!$M$2:$M$13,$I8720))),LISTS!$N$2:$N$13),"NO")="SI"),"SI","NO"))</f>
        <v/>
      </c>
      <c r="M8720" s="9">
        <f>IF(COUNTA($A8720:$K8720)=0,"",IF($K8720&lt;&gt;"",IF(COUNTIF($K$19:$K8720,$K8720)&gt;1,"SI","NO"),IF(COUNTIFS($A$19:$A8720,$A8720,$C$19:$C8720,$C8720,$J$19:$J8720,$J8720,$D$19:$D8720,$D8720)&gt;1,"SI","NO")))</f>
        <v/>
      </c>
      <c r="N8720" s="11">
        <f>IF(COUNTA($A8720:$K8720)=0,"",IF(AND($L8720="SI",$M8720="NO"),IFERROR($H8720,0),0))</f>
        <v/>
      </c>
      <c r="O8720" s="9">
        <f>IF(COUNTA($A8720:$K8720)=0,"",IF($M8720="SI","CUFE o factura duplicada dentro del reporte; no se suma dos veces",IF(IFERROR($H8720,0)&lt;=0,"DIAN reporta valor susceptible 0",IF($L8720="NO",IFERROR(LOOKUP(2,1/((LISTS!$M$2:$M$13&lt;&gt;"")*ISNUMBER(SEARCH(LISTS!$M$2:$M$13,$I8720))),LISTS!$O$2:$O$13),"Medio de pago no elegible o no identificado por DIAN"),"Apta automaticamente por pago electronico y base positiva"))))</f>
        <v/>
      </c>
    </row>
    <row r="8721">
      <c r="A8721" s="9" t="n"/>
      <c r="B8721" s="9" t="n"/>
      <c r="C8721" s="12" t="n"/>
      <c r="D8721" s="11" t="n"/>
      <c r="E8721" s="11" t="n"/>
      <c r="F8721" s="11" t="n"/>
      <c r="G8721" s="11" t="n"/>
      <c r="H8721" s="11" t="n"/>
      <c r="I8721" s="9" t="n"/>
      <c r="J8721" s="9" t="n"/>
      <c r="K8721" s="9" t="n"/>
      <c r="L8721" s="9">
        <f>IF(COUNTA($A8721:$K8721)=0,"",IF(AND(IFERROR($H8721,0)&gt;0,LEN(TRIM($K8721&amp;""))&gt;0,IFERROR(LOOKUP(2,1/((LISTS!$M$2:$M$13&lt;&gt;"")*ISNUMBER(SEARCH(LISTS!$M$2:$M$13,$I8721))),LISTS!$N$2:$N$13),"NO")="SI"),"SI","NO"))</f>
        <v/>
      </c>
      <c r="M8721" s="9">
        <f>IF(COUNTA($A8721:$K8721)=0,"",IF($K8721&lt;&gt;"",IF(COUNTIF($K$19:$K8721,$K8721)&gt;1,"SI","NO"),IF(COUNTIFS($A$19:$A8721,$A8721,$C$19:$C8721,$C8721,$J$19:$J8721,$J8721,$D$19:$D8721,$D8721)&gt;1,"SI","NO")))</f>
        <v/>
      </c>
      <c r="N8721" s="11">
        <f>IF(COUNTA($A8721:$K8721)=0,"",IF(AND($L8721="SI",$M8721="NO"),IFERROR($H8721,0),0))</f>
        <v/>
      </c>
      <c r="O8721" s="9">
        <f>IF(COUNTA($A8721:$K8721)=0,"",IF($M8721="SI","CUFE o factura duplicada dentro del reporte; no se suma dos veces",IF(IFERROR($H8721,0)&lt;=0,"DIAN reporta valor susceptible 0",IF($L8721="NO",IFERROR(LOOKUP(2,1/((LISTS!$M$2:$M$13&lt;&gt;"")*ISNUMBER(SEARCH(LISTS!$M$2:$M$13,$I8721))),LISTS!$O$2:$O$13),"Medio de pago no elegible o no identificado por DIAN"),"Apta automaticamente por pago electronico y base positiva"))))</f>
        <v/>
      </c>
    </row>
    <row r="8722">
      <c r="A8722" s="9" t="n"/>
      <c r="B8722" s="9" t="n"/>
      <c r="C8722" s="12" t="n"/>
      <c r="D8722" s="11" t="n"/>
      <c r="E8722" s="11" t="n"/>
      <c r="F8722" s="11" t="n"/>
      <c r="G8722" s="11" t="n"/>
      <c r="H8722" s="11" t="n"/>
      <c r="I8722" s="9" t="n"/>
      <c r="J8722" s="9" t="n"/>
      <c r="K8722" s="9" t="n"/>
      <c r="L8722" s="9">
        <f>IF(COUNTA($A8722:$K8722)=0,"",IF(AND(IFERROR($H8722,0)&gt;0,LEN(TRIM($K8722&amp;""))&gt;0,IFERROR(LOOKUP(2,1/((LISTS!$M$2:$M$13&lt;&gt;"")*ISNUMBER(SEARCH(LISTS!$M$2:$M$13,$I8722))),LISTS!$N$2:$N$13),"NO")="SI"),"SI","NO"))</f>
        <v/>
      </c>
      <c r="M8722" s="9">
        <f>IF(COUNTA($A8722:$K8722)=0,"",IF($K8722&lt;&gt;"",IF(COUNTIF($K$19:$K8722,$K8722)&gt;1,"SI","NO"),IF(COUNTIFS($A$19:$A8722,$A8722,$C$19:$C8722,$C8722,$J$19:$J8722,$J8722,$D$19:$D8722,$D8722)&gt;1,"SI","NO")))</f>
        <v/>
      </c>
      <c r="N8722" s="11">
        <f>IF(COUNTA($A8722:$K8722)=0,"",IF(AND($L8722="SI",$M8722="NO"),IFERROR($H8722,0),0))</f>
        <v/>
      </c>
      <c r="O8722" s="9">
        <f>IF(COUNTA($A8722:$K8722)=0,"",IF($M8722="SI","CUFE o factura duplicada dentro del reporte; no se suma dos veces",IF(IFERROR($H8722,0)&lt;=0,"DIAN reporta valor susceptible 0",IF($L8722="NO",IFERROR(LOOKUP(2,1/((LISTS!$M$2:$M$13&lt;&gt;"")*ISNUMBER(SEARCH(LISTS!$M$2:$M$13,$I8722))),LISTS!$O$2:$O$13),"Medio de pago no elegible o no identificado por DIAN"),"Apta automaticamente por pago electronico y base positiva"))))</f>
        <v/>
      </c>
    </row>
    <row r="8723">
      <c r="A8723" s="9" t="n"/>
      <c r="B8723" s="9" t="n"/>
      <c r="C8723" s="12" t="n"/>
      <c r="D8723" s="11" t="n"/>
      <c r="E8723" s="11" t="n"/>
      <c r="F8723" s="11" t="n"/>
      <c r="G8723" s="11" t="n"/>
      <c r="H8723" s="11" t="n"/>
      <c r="I8723" s="9" t="n"/>
      <c r="J8723" s="9" t="n"/>
      <c r="K8723" s="9" t="n"/>
      <c r="L8723" s="9">
        <f>IF(COUNTA($A8723:$K8723)=0,"",IF(AND(IFERROR($H8723,0)&gt;0,LEN(TRIM($K8723&amp;""))&gt;0,IFERROR(LOOKUP(2,1/((LISTS!$M$2:$M$13&lt;&gt;"")*ISNUMBER(SEARCH(LISTS!$M$2:$M$13,$I8723))),LISTS!$N$2:$N$13),"NO")="SI"),"SI","NO"))</f>
        <v/>
      </c>
      <c r="M8723" s="9">
        <f>IF(COUNTA($A8723:$K8723)=0,"",IF($K8723&lt;&gt;"",IF(COUNTIF($K$19:$K8723,$K8723)&gt;1,"SI","NO"),IF(COUNTIFS($A$19:$A8723,$A8723,$C$19:$C8723,$C8723,$J$19:$J8723,$J8723,$D$19:$D8723,$D8723)&gt;1,"SI","NO")))</f>
        <v/>
      </c>
      <c r="N8723" s="11">
        <f>IF(COUNTA($A8723:$K8723)=0,"",IF(AND($L8723="SI",$M8723="NO"),IFERROR($H8723,0),0))</f>
        <v/>
      </c>
      <c r="O8723" s="9">
        <f>IF(COUNTA($A8723:$K8723)=0,"",IF($M8723="SI","CUFE o factura duplicada dentro del reporte; no se suma dos veces",IF(IFERROR($H8723,0)&lt;=0,"DIAN reporta valor susceptible 0",IF($L8723="NO",IFERROR(LOOKUP(2,1/((LISTS!$M$2:$M$13&lt;&gt;"")*ISNUMBER(SEARCH(LISTS!$M$2:$M$13,$I8723))),LISTS!$O$2:$O$13),"Medio de pago no elegible o no identificado por DIAN"),"Apta automaticamente por pago electronico y base positiva"))))</f>
        <v/>
      </c>
    </row>
    <row r="8724">
      <c r="A8724" s="9" t="n"/>
      <c r="B8724" s="9" t="n"/>
      <c r="C8724" s="12" t="n"/>
      <c r="D8724" s="11" t="n"/>
      <c r="E8724" s="11" t="n"/>
      <c r="F8724" s="11" t="n"/>
      <c r="G8724" s="11" t="n"/>
      <c r="H8724" s="11" t="n"/>
      <c r="I8724" s="9" t="n"/>
      <c r="J8724" s="9" t="n"/>
      <c r="K8724" s="9" t="n"/>
      <c r="L8724" s="9">
        <f>IF(COUNTA($A8724:$K8724)=0,"",IF(AND(IFERROR($H8724,0)&gt;0,LEN(TRIM($K8724&amp;""))&gt;0,IFERROR(LOOKUP(2,1/((LISTS!$M$2:$M$13&lt;&gt;"")*ISNUMBER(SEARCH(LISTS!$M$2:$M$13,$I8724))),LISTS!$N$2:$N$13),"NO")="SI"),"SI","NO"))</f>
        <v/>
      </c>
      <c r="M8724" s="9">
        <f>IF(COUNTA($A8724:$K8724)=0,"",IF($K8724&lt;&gt;"",IF(COUNTIF($K$19:$K8724,$K8724)&gt;1,"SI","NO"),IF(COUNTIFS($A$19:$A8724,$A8724,$C$19:$C8724,$C8724,$J$19:$J8724,$J8724,$D$19:$D8724,$D8724)&gt;1,"SI","NO")))</f>
        <v/>
      </c>
      <c r="N8724" s="11">
        <f>IF(COUNTA($A8724:$K8724)=0,"",IF(AND($L8724="SI",$M8724="NO"),IFERROR($H8724,0),0))</f>
        <v/>
      </c>
      <c r="O8724" s="9">
        <f>IF(COUNTA($A8724:$K8724)=0,"",IF($M8724="SI","CUFE o factura duplicada dentro del reporte; no se suma dos veces",IF(IFERROR($H8724,0)&lt;=0,"DIAN reporta valor susceptible 0",IF($L8724="NO",IFERROR(LOOKUP(2,1/((LISTS!$M$2:$M$13&lt;&gt;"")*ISNUMBER(SEARCH(LISTS!$M$2:$M$13,$I8724))),LISTS!$O$2:$O$13),"Medio de pago no elegible o no identificado por DIAN"),"Apta automaticamente por pago electronico y base positiva"))))</f>
        <v/>
      </c>
    </row>
    <row r="8725">
      <c r="A8725" s="9" t="n"/>
      <c r="B8725" s="9" t="n"/>
      <c r="C8725" s="12" t="n"/>
      <c r="D8725" s="11" t="n"/>
      <c r="E8725" s="11" t="n"/>
      <c r="F8725" s="11" t="n"/>
      <c r="G8725" s="11" t="n"/>
      <c r="H8725" s="11" t="n"/>
      <c r="I8725" s="9" t="n"/>
      <c r="J8725" s="9" t="n"/>
      <c r="K8725" s="9" t="n"/>
      <c r="L8725" s="9">
        <f>IF(COUNTA($A8725:$K8725)=0,"",IF(AND(IFERROR($H8725,0)&gt;0,LEN(TRIM($K8725&amp;""))&gt;0,IFERROR(LOOKUP(2,1/((LISTS!$M$2:$M$13&lt;&gt;"")*ISNUMBER(SEARCH(LISTS!$M$2:$M$13,$I8725))),LISTS!$N$2:$N$13),"NO")="SI"),"SI","NO"))</f>
        <v/>
      </c>
      <c r="M8725" s="9">
        <f>IF(COUNTA($A8725:$K8725)=0,"",IF($K8725&lt;&gt;"",IF(COUNTIF($K$19:$K8725,$K8725)&gt;1,"SI","NO"),IF(COUNTIFS($A$19:$A8725,$A8725,$C$19:$C8725,$C8725,$J$19:$J8725,$J8725,$D$19:$D8725,$D8725)&gt;1,"SI","NO")))</f>
        <v/>
      </c>
      <c r="N8725" s="11">
        <f>IF(COUNTA($A8725:$K8725)=0,"",IF(AND($L8725="SI",$M8725="NO"),IFERROR($H8725,0),0))</f>
        <v/>
      </c>
      <c r="O8725" s="9">
        <f>IF(COUNTA($A8725:$K8725)=0,"",IF($M8725="SI","CUFE o factura duplicada dentro del reporte; no se suma dos veces",IF(IFERROR($H8725,0)&lt;=0,"DIAN reporta valor susceptible 0",IF($L8725="NO",IFERROR(LOOKUP(2,1/((LISTS!$M$2:$M$13&lt;&gt;"")*ISNUMBER(SEARCH(LISTS!$M$2:$M$13,$I8725))),LISTS!$O$2:$O$13),"Medio de pago no elegible o no identificado por DIAN"),"Apta automaticamente por pago electronico y base positiva"))))</f>
        <v/>
      </c>
    </row>
    <row r="8726">
      <c r="A8726" s="9" t="n"/>
      <c r="B8726" s="9" t="n"/>
      <c r="C8726" s="12" t="n"/>
      <c r="D8726" s="11" t="n"/>
      <c r="E8726" s="11" t="n"/>
      <c r="F8726" s="11" t="n"/>
      <c r="G8726" s="11" t="n"/>
      <c r="H8726" s="11" t="n"/>
      <c r="I8726" s="9" t="n"/>
      <c r="J8726" s="9" t="n"/>
      <c r="K8726" s="9" t="n"/>
      <c r="L8726" s="9">
        <f>IF(COUNTA($A8726:$K8726)=0,"",IF(AND(IFERROR($H8726,0)&gt;0,LEN(TRIM($K8726&amp;""))&gt;0,IFERROR(LOOKUP(2,1/((LISTS!$M$2:$M$13&lt;&gt;"")*ISNUMBER(SEARCH(LISTS!$M$2:$M$13,$I8726))),LISTS!$N$2:$N$13),"NO")="SI"),"SI","NO"))</f>
        <v/>
      </c>
      <c r="M8726" s="9">
        <f>IF(COUNTA($A8726:$K8726)=0,"",IF($K8726&lt;&gt;"",IF(COUNTIF($K$19:$K8726,$K8726)&gt;1,"SI","NO"),IF(COUNTIFS($A$19:$A8726,$A8726,$C$19:$C8726,$C8726,$J$19:$J8726,$J8726,$D$19:$D8726,$D8726)&gt;1,"SI","NO")))</f>
        <v/>
      </c>
      <c r="N8726" s="11">
        <f>IF(COUNTA($A8726:$K8726)=0,"",IF(AND($L8726="SI",$M8726="NO"),IFERROR($H8726,0),0))</f>
        <v/>
      </c>
      <c r="O8726" s="9">
        <f>IF(COUNTA($A8726:$K8726)=0,"",IF($M8726="SI","CUFE o factura duplicada dentro del reporte; no se suma dos veces",IF(IFERROR($H8726,0)&lt;=0,"DIAN reporta valor susceptible 0",IF($L8726="NO",IFERROR(LOOKUP(2,1/((LISTS!$M$2:$M$13&lt;&gt;"")*ISNUMBER(SEARCH(LISTS!$M$2:$M$13,$I8726))),LISTS!$O$2:$O$13),"Medio de pago no elegible o no identificado por DIAN"),"Apta automaticamente por pago electronico y base positiva"))))</f>
        <v/>
      </c>
    </row>
    <row r="8727">
      <c r="A8727" s="9" t="n"/>
      <c r="B8727" s="9" t="n"/>
      <c r="C8727" s="12" t="n"/>
      <c r="D8727" s="11" t="n"/>
      <c r="E8727" s="11" t="n"/>
      <c r="F8727" s="11" t="n"/>
      <c r="G8727" s="11" t="n"/>
      <c r="H8727" s="11" t="n"/>
      <c r="I8727" s="9" t="n"/>
      <c r="J8727" s="9" t="n"/>
      <c r="K8727" s="9" t="n"/>
      <c r="L8727" s="9">
        <f>IF(COUNTA($A8727:$K8727)=0,"",IF(AND(IFERROR($H8727,0)&gt;0,LEN(TRIM($K8727&amp;""))&gt;0,IFERROR(LOOKUP(2,1/((LISTS!$M$2:$M$13&lt;&gt;"")*ISNUMBER(SEARCH(LISTS!$M$2:$M$13,$I8727))),LISTS!$N$2:$N$13),"NO")="SI"),"SI","NO"))</f>
        <v/>
      </c>
      <c r="M8727" s="9">
        <f>IF(COUNTA($A8727:$K8727)=0,"",IF($K8727&lt;&gt;"",IF(COUNTIF($K$19:$K8727,$K8727)&gt;1,"SI","NO"),IF(COUNTIFS($A$19:$A8727,$A8727,$C$19:$C8727,$C8727,$J$19:$J8727,$J8727,$D$19:$D8727,$D8727)&gt;1,"SI","NO")))</f>
        <v/>
      </c>
      <c r="N8727" s="11">
        <f>IF(COUNTA($A8727:$K8727)=0,"",IF(AND($L8727="SI",$M8727="NO"),IFERROR($H8727,0),0))</f>
        <v/>
      </c>
      <c r="O8727" s="9">
        <f>IF(COUNTA($A8727:$K8727)=0,"",IF($M8727="SI","CUFE o factura duplicada dentro del reporte; no se suma dos veces",IF(IFERROR($H8727,0)&lt;=0,"DIAN reporta valor susceptible 0",IF($L8727="NO",IFERROR(LOOKUP(2,1/((LISTS!$M$2:$M$13&lt;&gt;"")*ISNUMBER(SEARCH(LISTS!$M$2:$M$13,$I8727))),LISTS!$O$2:$O$13),"Medio de pago no elegible o no identificado por DIAN"),"Apta automaticamente por pago electronico y base positiva"))))</f>
        <v/>
      </c>
    </row>
    <row r="8728">
      <c r="A8728" s="9" t="n"/>
      <c r="B8728" s="9" t="n"/>
      <c r="C8728" s="12" t="n"/>
      <c r="D8728" s="11" t="n"/>
      <c r="E8728" s="11" t="n"/>
      <c r="F8728" s="11" t="n"/>
      <c r="G8728" s="11" t="n"/>
      <c r="H8728" s="11" t="n"/>
      <c r="I8728" s="9" t="n"/>
      <c r="J8728" s="9" t="n"/>
      <c r="K8728" s="9" t="n"/>
      <c r="L8728" s="9">
        <f>IF(COUNTA($A8728:$K8728)=0,"",IF(AND(IFERROR($H8728,0)&gt;0,LEN(TRIM($K8728&amp;""))&gt;0,IFERROR(LOOKUP(2,1/((LISTS!$M$2:$M$13&lt;&gt;"")*ISNUMBER(SEARCH(LISTS!$M$2:$M$13,$I8728))),LISTS!$N$2:$N$13),"NO")="SI"),"SI","NO"))</f>
        <v/>
      </c>
      <c r="M8728" s="9">
        <f>IF(COUNTA($A8728:$K8728)=0,"",IF($K8728&lt;&gt;"",IF(COUNTIF($K$19:$K8728,$K8728)&gt;1,"SI","NO"),IF(COUNTIFS($A$19:$A8728,$A8728,$C$19:$C8728,$C8728,$J$19:$J8728,$J8728,$D$19:$D8728,$D8728)&gt;1,"SI","NO")))</f>
        <v/>
      </c>
      <c r="N8728" s="11">
        <f>IF(COUNTA($A8728:$K8728)=0,"",IF(AND($L8728="SI",$M8728="NO"),IFERROR($H8728,0),0))</f>
        <v/>
      </c>
      <c r="O8728" s="9">
        <f>IF(COUNTA($A8728:$K8728)=0,"",IF($M8728="SI","CUFE o factura duplicada dentro del reporte; no se suma dos veces",IF(IFERROR($H8728,0)&lt;=0,"DIAN reporta valor susceptible 0",IF($L8728="NO",IFERROR(LOOKUP(2,1/((LISTS!$M$2:$M$13&lt;&gt;"")*ISNUMBER(SEARCH(LISTS!$M$2:$M$13,$I8728))),LISTS!$O$2:$O$13),"Medio de pago no elegible o no identificado por DIAN"),"Apta automaticamente por pago electronico y base positiva"))))</f>
        <v/>
      </c>
    </row>
    <row r="8729">
      <c r="A8729" s="9" t="n"/>
      <c r="B8729" s="9" t="n"/>
      <c r="C8729" s="12" t="n"/>
      <c r="D8729" s="11" t="n"/>
      <c r="E8729" s="11" t="n"/>
      <c r="F8729" s="11" t="n"/>
      <c r="G8729" s="11" t="n"/>
      <c r="H8729" s="11" t="n"/>
      <c r="I8729" s="9" t="n"/>
      <c r="J8729" s="9" t="n"/>
      <c r="K8729" s="9" t="n"/>
      <c r="L8729" s="9">
        <f>IF(COUNTA($A8729:$K8729)=0,"",IF(AND(IFERROR($H8729,0)&gt;0,LEN(TRIM($K8729&amp;""))&gt;0,IFERROR(LOOKUP(2,1/((LISTS!$M$2:$M$13&lt;&gt;"")*ISNUMBER(SEARCH(LISTS!$M$2:$M$13,$I8729))),LISTS!$N$2:$N$13),"NO")="SI"),"SI","NO"))</f>
        <v/>
      </c>
      <c r="M8729" s="9">
        <f>IF(COUNTA($A8729:$K8729)=0,"",IF($K8729&lt;&gt;"",IF(COUNTIF($K$19:$K8729,$K8729)&gt;1,"SI","NO"),IF(COUNTIFS($A$19:$A8729,$A8729,$C$19:$C8729,$C8729,$J$19:$J8729,$J8729,$D$19:$D8729,$D8729)&gt;1,"SI","NO")))</f>
        <v/>
      </c>
      <c r="N8729" s="11">
        <f>IF(COUNTA($A8729:$K8729)=0,"",IF(AND($L8729="SI",$M8729="NO"),IFERROR($H8729,0),0))</f>
        <v/>
      </c>
      <c r="O8729" s="9">
        <f>IF(COUNTA($A8729:$K8729)=0,"",IF($M8729="SI","CUFE o factura duplicada dentro del reporte; no se suma dos veces",IF(IFERROR($H8729,0)&lt;=0,"DIAN reporta valor susceptible 0",IF($L8729="NO",IFERROR(LOOKUP(2,1/((LISTS!$M$2:$M$13&lt;&gt;"")*ISNUMBER(SEARCH(LISTS!$M$2:$M$13,$I8729))),LISTS!$O$2:$O$13),"Medio de pago no elegible o no identificado por DIAN"),"Apta automaticamente por pago electronico y base positiva"))))</f>
        <v/>
      </c>
    </row>
    <row r="8730">
      <c r="A8730" s="9" t="n"/>
      <c r="B8730" s="9" t="n"/>
      <c r="C8730" s="12" t="n"/>
      <c r="D8730" s="11" t="n"/>
      <c r="E8730" s="11" t="n"/>
      <c r="F8730" s="11" t="n"/>
      <c r="G8730" s="11" t="n"/>
      <c r="H8730" s="11" t="n"/>
      <c r="I8730" s="9" t="n"/>
      <c r="J8730" s="9" t="n"/>
      <c r="K8730" s="9" t="n"/>
      <c r="L8730" s="9">
        <f>IF(COUNTA($A8730:$K8730)=0,"",IF(AND(IFERROR($H8730,0)&gt;0,LEN(TRIM($K8730&amp;""))&gt;0,IFERROR(LOOKUP(2,1/((LISTS!$M$2:$M$13&lt;&gt;"")*ISNUMBER(SEARCH(LISTS!$M$2:$M$13,$I8730))),LISTS!$N$2:$N$13),"NO")="SI"),"SI","NO"))</f>
        <v/>
      </c>
      <c r="M8730" s="9">
        <f>IF(COUNTA($A8730:$K8730)=0,"",IF($K8730&lt;&gt;"",IF(COUNTIF($K$19:$K8730,$K8730)&gt;1,"SI","NO"),IF(COUNTIFS($A$19:$A8730,$A8730,$C$19:$C8730,$C8730,$J$19:$J8730,$J8730,$D$19:$D8730,$D8730)&gt;1,"SI","NO")))</f>
        <v/>
      </c>
      <c r="N8730" s="11">
        <f>IF(COUNTA($A8730:$K8730)=0,"",IF(AND($L8730="SI",$M8730="NO"),IFERROR($H8730,0),0))</f>
        <v/>
      </c>
      <c r="O8730" s="9">
        <f>IF(COUNTA($A8730:$K8730)=0,"",IF($M8730="SI","CUFE o factura duplicada dentro del reporte; no se suma dos veces",IF(IFERROR($H8730,0)&lt;=0,"DIAN reporta valor susceptible 0",IF($L8730="NO",IFERROR(LOOKUP(2,1/((LISTS!$M$2:$M$13&lt;&gt;"")*ISNUMBER(SEARCH(LISTS!$M$2:$M$13,$I8730))),LISTS!$O$2:$O$13),"Medio de pago no elegible o no identificado por DIAN"),"Apta automaticamente por pago electronico y base positiva"))))</f>
        <v/>
      </c>
    </row>
    <row r="8731">
      <c r="A8731" s="9" t="n"/>
      <c r="B8731" s="9" t="n"/>
      <c r="C8731" s="12" t="n"/>
      <c r="D8731" s="11" t="n"/>
      <c r="E8731" s="11" t="n"/>
      <c r="F8731" s="11" t="n"/>
      <c r="G8731" s="11" t="n"/>
      <c r="H8731" s="11" t="n"/>
      <c r="I8731" s="9" t="n"/>
      <c r="J8731" s="9" t="n"/>
      <c r="K8731" s="9" t="n"/>
      <c r="L8731" s="9">
        <f>IF(COUNTA($A8731:$K8731)=0,"",IF(AND(IFERROR($H8731,0)&gt;0,LEN(TRIM($K8731&amp;""))&gt;0,IFERROR(LOOKUP(2,1/((LISTS!$M$2:$M$13&lt;&gt;"")*ISNUMBER(SEARCH(LISTS!$M$2:$M$13,$I8731))),LISTS!$N$2:$N$13),"NO")="SI"),"SI","NO"))</f>
        <v/>
      </c>
      <c r="M8731" s="9">
        <f>IF(COUNTA($A8731:$K8731)=0,"",IF($K8731&lt;&gt;"",IF(COUNTIF($K$19:$K8731,$K8731)&gt;1,"SI","NO"),IF(COUNTIFS($A$19:$A8731,$A8731,$C$19:$C8731,$C8731,$J$19:$J8731,$J8731,$D$19:$D8731,$D8731)&gt;1,"SI","NO")))</f>
        <v/>
      </c>
      <c r="N8731" s="11">
        <f>IF(COUNTA($A8731:$K8731)=0,"",IF(AND($L8731="SI",$M8731="NO"),IFERROR($H8731,0),0))</f>
        <v/>
      </c>
      <c r="O8731" s="9">
        <f>IF(COUNTA($A8731:$K8731)=0,"",IF($M8731="SI","CUFE o factura duplicada dentro del reporte; no se suma dos veces",IF(IFERROR($H8731,0)&lt;=0,"DIAN reporta valor susceptible 0",IF($L8731="NO",IFERROR(LOOKUP(2,1/((LISTS!$M$2:$M$13&lt;&gt;"")*ISNUMBER(SEARCH(LISTS!$M$2:$M$13,$I8731))),LISTS!$O$2:$O$13),"Medio de pago no elegible o no identificado por DIAN"),"Apta automaticamente por pago electronico y base positiva"))))</f>
        <v/>
      </c>
    </row>
    <row r="8732">
      <c r="A8732" s="9" t="n"/>
      <c r="B8732" s="9" t="n"/>
      <c r="C8732" s="12" t="n"/>
      <c r="D8732" s="11" t="n"/>
      <c r="E8732" s="11" t="n"/>
      <c r="F8732" s="11" t="n"/>
      <c r="G8732" s="11" t="n"/>
      <c r="H8732" s="11" t="n"/>
      <c r="I8732" s="9" t="n"/>
      <c r="J8732" s="9" t="n"/>
      <c r="K8732" s="9" t="n"/>
      <c r="L8732" s="9">
        <f>IF(COUNTA($A8732:$K8732)=0,"",IF(AND(IFERROR($H8732,0)&gt;0,LEN(TRIM($K8732&amp;""))&gt;0,IFERROR(LOOKUP(2,1/((LISTS!$M$2:$M$13&lt;&gt;"")*ISNUMBER(SEARCH(LISTS!$M$2:$M$13,$I8732))),LISTS!$N$2:$N$13),"NO")="SI"),"SI","NO"))</f>
        <v/>
      </c>
      <c r="M8732" s="9">
        <f>IF(COUNTA($A8732:$K8732)=0,"",IF($K8732&lt;&gt;"",IF(COUNTIF($K$19:$K8732,$K8732)&gt;1,"SI","NO"),IF(COUNTIFS($A$19:$A8732,$A8732,$C$19:$C8732,$C8732,$J$19:$J8732,$J8732,$D$19:$D8732,$D8732)&gt;1,"SI","NO")))</f>
        <v/>
      </c>
      <c r="N8732" s="11">
        <f>IF(COUNTA($A8732:$K8732)=0,"",IF(AND($L8732="SI",$M8732="NO"),IFERROR($H8732,0),0))</f>
        <v/>
      </c>
      <c r="O8732" s="9">
        <f>IF(COUNTA($A8732:$K8732)=0,"",IF($M8732="SI","CUFE o factura duplicada dentro del reporte; no se suma dos veces",IF(IFERROR($H8732,0)&lt;=0,"DIAN reporta valor susceptible 0",IF($L8732="NO",IFERROR(LOOKUP(2,1/((LISTS!$M$2:$M$13&lt;&gt;"")*ISNUMBER(SEARCH(LISTS!$M$2:$M$13,$I8732))),LISTS!$O$2:$O$13),"Medio de pago no elegible o no identificado por DIAN"),"Apta automaticamente por pago electronico y base positiva"))))</f>
        <v/>
      </c>
    </row>
    <row r="8733">
      <c r="A8733" s="9" t="n"/>
      <c r="B8733" s="9" t="n"/>
      <c r="C8733" s="12" t="n"/>
      <c r="D8733" s="11" t="n"/>
      <c r="E8733" s="11" t="n"/>
      <c r="F8733" s="11" t="n"/>
      <c r="G8733" s="11" t="n"/>
      <c r="H8733" s="11" t="n"/>
      <c r="I8733" s="9" t="n"/>
      <c r="J8733" s="9" t="n"/>
      <c r="K8733" s="9" t="n"/>
      <c r="L8733" s="9">
        <f>IF(COUNTA($A8733:$K8733)=0,"",IF(AND(IFERROR($H8733,0)&gt;0,LEN(TRIM($K8733&amp;""))&gt;0,IFERROR(LOOKUP(2,1/((LISTS!$M$2:$M$13&lt;&gt;"")*ISNUMBER(SEARCH(LISTS!$M$2:$M$13,$I8733))),LISTS!$N$2:$N$13),"NO")="SI"),"SI","NO"))</f>
        <v/>
      </c>
      <c r="M8733" s="9">
        <f>IF(COUNTA($A8733:$K8733)=0,"",IF($K8733&lt;&gt;"",IF(COUNTIF($K$19:$K8733,$K8733)&gt;1,"SI","NO"),IF(COUNTIFS($A$19:$A8733,$A8733,$C$19:$C8733,$C8733,$J$19:$J8733,$J8733,$D$19:$D8733,$D8733)&gt;1,"SI","NO")))</f>
        <v/>
      </c>
      <c r="N8733" s="11">
        <f>IF(COUNTA($A8733:$K8733)=0,"",IF(AND($L8733="SI",$M8733="NO"),IFERROR($H8733,0),0))</f>
        <v/>
      </c>
      <c r="O8733" s="9">
        <f>IF(COUNTA($A8733:$K8733)=0,"",IF($M8733="SI","CUFE o factura duplicada dentro del reporte; no se suma dos veces",IF(IFERROR($H8733,0)&lt;=0,"DIAN reporta valor susceptible 0",IF($L8733="NO",IFERROR(LOOKUP(2,1/((LISTS!$M$2:$M$13&lt;&gt;"")*ISNUMBER(SEARCH(LISTS!$M$2:$M$13,$I8733))),LISTS!$O$2:$O$13),"Medio de pago no elegible o no identificado por DIAN"),"Apta automaticamente por pago electronico y base positiva"))))</f>
        <v/>
      </c>
    </row>
    <row r="8734">
      <c r="A8734" s="9" t="n"/>
      <c r="B8734" s="9" t="n"/>
      <c r="C8734" s="12" t="n"/>
      <c r="D8734" s="11" t="n"/>
      <c r="E8734" s="11" t="n"/>
      <c r="F8734" s="11" t="n"/>
      <c r="G8734" s="11" t="n"/>
      <c r="H8734" s="11" t="n"/>
      <c r="I8734" s="9" t="n"/>
      <c r="J8734" s="9" t="n"/>
      <c r="K8734" s="9" t="n"/>
      <c r="L8734" s="9">
        <f>IF(COUNTA($A8734:$K8734)=0,"",IF(AND(IFERROR($H8734,0)&gt;0,LEN(TRIM($K8734&amp;""))&gt;0,IFERROR(LOOKUP(2,1/((LISTS!$M$2:$M$13&lt;&gt;"")*ISNUMBER(SEARCH(LISTS!$M$2:$M$13,$I8734))),LISTS!$N$2:$N$13),"NO")="SI"),"SI","NO"))</f>
        <v/>
      </c>
      <c r="M8734" s="9">
        <f>IF(COUNTA($A8734:$K8734)=0,"",IF($K8734&lt;&gt;"",IF(COUNTIF($K$19:$K8734,$K8734)&gt;1,"SI","NO"),IF(COUNTIFS($A$19:$A8734,$A8734,$C$19:$C8734,$C8734,$J$19:$J8734,$J8734,$D$19:$D8734,$D8734)&gt;1,"SI","NO")))</f>
        <v/>
      </c>
      <c r="N8734" s="11">
        <f>IF(COUNTA($A8734:$K8734)=0,"",IF(AND($L8734="SI",$M8734="NO"),IFERROR($H8734,0),0))</f>
        <v/>
      </c>
      <c r="O8734" s="9">
        <f>IF(COUNTA($A8734:$K8734)=0,"",IF($M8734="SI","CUFE o factura duplicada dentro del reporte; no se suma dos veces",IF(IFERROR($H8734,0)&lt;=0,"DIAN reporta valor susceptible 0",IF($L8734="NO",IFERROR(LOOKUP(2,1/((LISTS!$M$2:$M$13&lt;&gt;"")*ISNUMBER(SEARCH(LISTS!$M$2:$M$13,$I8734))),LISTS!$O$2:$O$13),"Medio de pago no elegible o no identificado por DIAN"),"Apta automaticamente por pago electronico y base positiva"))))</f>
        <v/>
      </c>
    </row>
    <row r="8735">
      <c r="A8735" s="9" t="n"/>
      <c r="B8735" s="9" t="n"/>
      <c r="C8735" s="12" t="n"/>
      <c r="D8735" s="11" t="n"/>
      <c r="E8735" s="11" t="n"/>
      <c r="F8735" s="11" t="n"/>
      <c r="G8735" s="11" t="n"/>
      <c r="H8735" s="11" t="n"/>
      <c r="I8735" s="9" t="n"/>
      <c r="J8735" s="9" t="n"/>
      <c r="K8735" s="9" t="n"/>
      <c r="L8735" s="9">
        <f>IF(COUNTA($A8735:$K8735)=0,"",IF(AND(IFERROR($H8735,0)&gt;0,LEN(TRIM($K8735&amp;""))&gt;0,IFERROR(LOOKUP(2,1/((LISTS!$M$2:$M$13&lt;&gt;"")*ISNUMBER(SEARCH(LISTS!$M$2:$M$13,$I8735))),LISTS!$N$2:$N$13),"NO")="SI"),"SI","NO"))</f>
        <v/>
      </c>
      <c r="M8735" s="9">
        <f>IF(COUNTA($A8735:$K8735)=0,"",IF($K8735&lt;&gt;"",IF(COUNTIF($K$19:$K8735,$K8735)&gt;1,"SI","NO"),IF(COUNTIFS($A$19:$A8735,$A8735,$C$19:$C8735,$C8735,$J$19:$J8735,$J8735,$D$19:$D8735,$D8735)&gt;1,"SI","NO")))</f>
        <v/>
      </c>
      <c r="N8735" s="11">
        <f>IF(COUNTA($A8735:$K8735)=0,"",IF(AND($L8735="SI",$M8735="NO"),IFERROR($H8735,0),0))</f>
        <v/>
      </c>
      <c r="O8735" s="9">
        <f>IF(COUNTA($A8735:$K8735)=0,"",IF($M8735="SI","CUFE o factura duplicada dentro del reporte; no se suma dos veces",IF(IFERROR($H8735,0)&lt;=0,"DIAN reporta valor susceptible 0",IF($L8735="NO",IFERROR(LOOKUP(2,1/((LISTS!$M$2:$M$13&lt;&gt;"")*ISNUMBER(SEARCH(LISTS!$M$2:$M$13,$I8735))),LISTS!$O$2:$O$13),"Medio de pago no elegible o no identificado por DIAN"),"Apta automaticamente por pago electronico y base positiva"))))</f>
        <v/>
      </c>
    </row>
    <row r="8736">
      <c r="A8736" s="9" t="n"/>
      <c r="B8736" s="9" t="n"/>
      <c r="C8736" s="12" t="n"/>
      <c r="D8736" s="11" t="n"/>
      <c r="E8736" s="11" t="n"/>
      <c r="F8736" s="11" t="n"/>
      <c r="G8736" s="11" t="n"/>
      <c r="H8736" s="11" t="n"/>
      <c r="I8736" s="9" t="n"/>
      <c r="J8736" s="9" t="n"/>
      <c r="K8736" s="9" t="n"/>
      <c r="L8736" s="9">
        <f>IF(COUNTA($A8736:$K8736)=0,"",IF(AND(IFERROR($H8736,0)&gt;0,LEN(TRIM($K8736&amp;""))&gt;0,IFERROR(LOOKUP(2,1/((LISTS!$M$2:$M$13&lt;&gt;"")*ISNUMBER(SEARCH(LISTS!$M$2:$M$13,$I8736))),LISTS!$N$2:$N$13),"NO")="SI"),"SI","NO"))</f>
        <v/>
      </c>
      <c r="M8736" s="9">
        <f>IF(COUNTA($A8736:$K8736)=0,"",IF($K8736&lt;&gt;"",IF(COUNTIF($K$19:$K8736,$K8736)&gt;1,"SI","NO"),IF(COUNTIFS($A$19:$A8736,$A8736,$C$19:$C8736,$C8736,$J$19:$J8736,$J8736,$D$19:$D8736,$D8736)&gt;1,"SI","NO")))</f>
        <v/>
      </c>
      <c r="N8736" s="11">
        <f>IF(COUNTA($A8736:$K8736)=0,"",IF(AND($L8736="SI",$M8736="NO"),IFERROR($H8736,0),0))</f>
        <v/>
      </c>
      <c r="O8736" s="9">
        <f>IF(COUNTA($A8736:$K8736)=0,"",IF($M8736="SI","CUFE o factura duplicada dentro del reporte; no se suma dos veces",IF(IFERROR($H8736,0)&lt;=0,"DIAN reporta valor susceptible 0",IF($L8736="NO",IFERROR(LOOKUP(2,1/((LISTS!$M$2:$M$13&lt;&gt;"")*ISNUMBER(SEARCH(LISTS!$M$2:$M$13,$I8736))),LISTS!$O$2:$O$13),"Medio de pago no elegible o no identificado por DIAN"),"Apta automaticamente por pago electronico y base positiva"))))</f>
        <v/>
      </c>
    </row>
    <row r="8737">
      <c r="A8737" s="9" t="n"/>
      <c r="B8737" s="9" t="n"/>
      <c r="C8737" s="12" t="n"/>
      <c r="D8737" s="11" t="n"/>
      <c r="E8737" s="11" t="n"/>
      <c r="F8737" s="11" t="n"/>
      <c r="G8737" s="11" t="n"/>
      <c r="H8737" s="11" t="n"/>
      <c r="I8737" s="9" t="n"/>
      <c r="J8737" s="9" t="n"/>
      <c r="K8737" s="9" t="n"/>
      <c r="L8737" s="9">
        <f>IF(COUNTA($A8737:$K8737)=0,"",IF(AND(IFERROR($H8737,0)&gt;0,LEN(TRIM($K8737&amp;""))&gt;0,IFERROR(LOOKUP(2,1/((LISTS!$M$2:$M$13&lt;&gt;"")*ISNUMBER(SEARCH(LISTS!$M$2:$M$13,$I8737))),LISTS!$N$2:$N$13),"NO")="SI"),"SI","NO"))</f>
        <v/>
      </c>
      <c r="M8737" s="9">
        <f>IF(COUNTA($A8737:$K8737)=0,"",IF($K8737&lt;&gt;"",IF(COUNTIF($K$19:$K8737,$K8737)&gt;1,"SI","NO"),IF(COUNTIFS($A$19:$A8737,$A8737,$C$19:$C8737,$C8737,$J$19:$J8737,$J8737,$D$19:$D8737,$D8737)&gt;1,"SI","NO")))</f>
        <v/>
      </c>
      <c r="N8737" s="11">
        <f>IF(COUNTA($A8737:$K8737)=0,"",IF(AND($L8737="SI",$M8737="NO"),IFERROR($H8737,0),0))</f>
        <v/>
      </c>
      <c r="O8737" s="9">
        <f>IF(COUNTA($A8737:$K8737)=0,"",IF($M8737="SI","CUFE o factura duplicada dentro del reporte; no se suma dos veces",IF(IFERROR($H8737,0)&lt;=0,"DIAN reporta valor susceptible 0",IF($L8737="NO",IFERROR(LOOKUP(2,1/((LISTS!$M$2:$M$13&lt;&gt;"")*ISNUMBER(SEARCH(LISTS!$M$2:$M$13,$I8737))),LISTS!$O$2:$O$13),"Medio de pago no elegible o no identificado por DIAN"),"Apta automaticamente por pago electronico y base positiva"))))</f>
        <v/>
      </c>
    </row>
    <row r="8738">
      <c r="A8738" s="9" t="n"/>
      <c r="B8738" s="9" t="n"/>
      <c r="C8738" s="12" t="n"/>
      <c r="D8738" s="11" t="n"/>
      <c r="E8738" s="11" t="n"/>
      <c r="F8738" s="11" t="n"/>
      <c r="G8738" s="11" t="n"/>
      <c r="H8738" s="11" t="n"/>
      <c r="I8738" s="9" t="n"/>
      <c r="J8738" s="9" t="n"/>
      <c r="K8738" s="9" t="n"/>
      <c r="L8738" s="9">
        <f>IF(COUNTA($A8738:$K8738)=0,"",IF(AND(IFERROR($H8738,0)&gt;0,LEN(TRIM($K8738&amp;""))&gt;0,IFERROR(LOOKUP(2,1/((LISTS!$M$2:$M$13&lt;&gt;"")*ISNUMBER(SEARCH(LISTS!$M$2:$M$13,$I8738))),LISTS!$N$2:$N$13),"NO")="SI"),"SI","NO"))</f>
        <v/>
      </c>
      <c r="M8738" s="9">
        <f>IF(COUNTA($A8738:$K8738)=0,"",IF($K8738&lt;&gt;"",IF(COUNTIF($K$19:$K8738,$K8738)&gt;1,"SI","NO"),IF(COUNTIFS($A$19:$A8738,$A8738,$C$19:$C8738,$C8738,$J$19:$J8738,$J8738,$D$19:$D8738,$D8738)&gt;1,"SI","NO")))</f>
        <v/>
      </c>
      <c r="N8738" s="11">
        <f>IF(COUNTA($A8738:$K8738)=0,"",IF(AND($L8738="SI",$M8738="NO"),IFERROR($H8738,0),0))</f>
        <v/>
      </c>
      <c r="O8738" s="9">
        <f>IF(COUNTA($A8738:$K8738)=0,"",IF($M8738="SI","CUFE o factura duplicada dentro del reporte; no se suma dos veces",IF(IFERROR($H8738,0)&lt;=0,"DIAN reporta valor susceptible 0",IF($L8738="NO",IFERROR(LOOKUP(2,1/((LISTS!$M$2:$M$13&lt;&gt;"")*ISNUMBER(SEARCH(LISTS!$M$2:$M$13,$I8738))),LISTS!$O$2:$O$13),"Medio de pago no elegible o no identificado por DIAN"),"Apta automaticamente por pago electronico y base positiva"))))</f>
        <v/>
      </c>
    </row>
    <row r="8739">
      <c r="A8739" s="9" t="n"/>
      <c r="B8739" s="9" t="n"/>
      <c r="C8739" s="12" t="n"/>
      <c r="D8739" s="11" t="n"/>
      <c r="E8739" s="11" t="n"/>
      <c r="F8739" s="11" t="n"/>
      <c r="G8739" s="11" t="n"/>
      <c r="H8739" s="11" t="n"/>
      <c r="I8739" s="9" t="n"/>
      <c r="J8739" s="9" t="n"/>
      <c r="K8739" s="9" t="n"/>
      <c r="L8739" s="9">
        <f>IF(COUNTA($A8739:$K8739)=0,"",IF(AND(IFERROR($H8739,0)&gt;0,LEN(TRIM($K8739&amp;""))&gt;0,IFERROR(LOOKUP(2,1/((LISTS!$M$2:$M$13&lt;&gt;"")*ISNUMBER(SEARCH(LISTS!$M$2:$M$13,$I8739))),LISTS!$N$2:$N$13),"NO")="SI"),"SI","NO"))</f>
        <v/>
      </c>
      <c r="M8739" s="9">
        <f>IF(COUNTA($A8739:$K8739)=0,"",IF($K8739&lt;&gt;"",IF(COUNTIF($K$19:$K8739,$K8739)&gt;1,"SI","NO"),IF(COUNTIFS($A$19:$A8739,$A8739,$C$19:$C8739,$C8739,$J$19:$J8739,$J8739,$D$19:$D8739,$D8739)&gt;1,"SI","NO")))</f>
        <v/>
      </c>
      <c r="N8739" s="11">
        <f>IF(COUNTA($A8739:$K8739)=0,"",IF(AND($L8739="SI",$M8739="NO"),IFERROR($H8739,0),0))</f>
        <v/>
      </c>
      <c r="O8739" s="9">
        <f>IF(COUNTA($A8739:$K8739)=0,"",IF($M8739="SI","CUFE o factura duplicada dentro del reporte; no se suma dos veces",IF(IFERROR($H8739,0)&lt;=0,"DIAN reporta valor susceptible 0",IF($L8739="NO",IFERROR(LOOKUP(2,1/((LISTS!$M$2:$M$13&lt;&gt;"")*ISNUMBER(SEARCH(LISTS!$M$2:$M$13,$I8739))),LISTS!$O$2:$O$13),"Medio de pago no elegible o no identificado por DIAN"),"Apta automaticamente por pago electronico y base positiva"))))</f>
        <v/>
      </c>
    </row>
    <row r="8740">
      <c r="A8740" s="9" t="n"/>
      <c r="B8740" s="9" t="n"/>
      <c r="C8740" s="12" t="n"/>
      <c r="D8740" s="11" t="n"/>
      <c r="E8740" s="11" t="n"/>
      <c r="F8740" s="11" t="n"/>
      <c r="G8740" s="11" t="n"/>
      <c r="H8740" s="11" t="n"/>
      <c r="I8740" s="9" t="n"/>
      <c r="J8740" s="9" t="n"/>
      <c r="K8740" s="9" t="n"/>
      <c r="L8740" s="9">
        <f>IF(COUNTA($A8740:$K8740)=0,"",IF(AND(IFERROR($H8740,0)&gt;0,LEN(TRIM($K8740&amp;""))&gt;0,IFERROR(LOOKUP(2,1/((LISTS!$M$2:$M$13&lt;&gt;"")*ISNUMBER(SEARCH(LISTS!$M$2:$M$13,$I8740))),LISTS!$N$2:$N$13),"NO")="SI"),"SI","NO"))</f>
        <v/>
      </c>
      <c r="M8740" s="9">
        <f>IF(COUNTA($A8740:$K8740)=0,"",IF($K8740&lt;&gt;"",IF(COUNTIF($K$19:$K8740,$K8740)&gt;1,"SI","NO"),IF(COUNTIFS($A$19:$A8740,$A8740,$C$19:$C8740,$C8740,$J$19:$J8740,$J8740,$D$19:$D8740,$D8740)&gt;1,"SI","NO")))</f>
        <v/>
      </c>
      <c r="N8740" s="11">
        <f>IF(COUNTA($A8740:$K8740)=0,"",IF(AND($L8740="SI",$M8740="NO"),IFERROR($H8740,0),0))</f>
        <v/>
      </c>
      <c r="O8740" s="9">
        <f>IF(COUNTA($A8740:$K8740)=0,"",IF($M8740="SI","CUFE o factura duplicada dentro del reporte; no se suma dos veces",IF(IFERROR($H8740,0)&lt;=0,"DIAN reporta valor susceptible 0",IF($L8740="NO",IFERROR(LOOKUP(2,1/((LISTS!$M$2:$M$13&lt;&gt;"")*ISNUMBER(SEARCH(LISTS!$M$2:$M$13,$I8740))),LISTS!$O$2:$O$13),"Medio de pago no elegible o no identificado por DIAN"),"Apta automaticamente por pago electronico y base positiva"))))</f>
        <v/>
      </c>
    </row>
    <row r="8741">
      <c r="A8741" s="9" t="n"/>
      <c r="B8741" s="9" t="n"/>
      <c r="C8741" s="12" t="n"/>
      <c r="D8741" s="11" t="n"/>
      <c r="E8741" s="11" t="n"/>
      <c r="F8741" s="11" t="n"/>
      <c r="G8741" s="11" t="n"/>
      <c r="H8741" s="11" t="n"/>
      <c r="I8741" s="9" t="n"/>
      <c r="J8741" s="9" t="n"/>
      <c r="K8741" s="9" t="n"/>
      <c r="L8741" s="9">
        <f>IF(COUNTA($A8741:$K8741)=0,"",IF(AND(IFERROR($H8741,0)&gt;0,LEN(TRIM($K8741&amp;""))&gt;0,IFERROR(LOOKUP(2,1/((LISTS!$M$2:$M$13&lt;&gt;"")*ISNUMBER(SEARCH(LISTS!$M$2:$M$13,$I8741))),LISTS!$N$2:$N$13),"NO")="SI"),"SI","NO"))</f>
        <v/>
      </c>
      <c r="M8741" s="9">
        <f>IF(COUNTA($A8741:$K8741)=0,"",IF($K8741&lt;&gt;"",IF(COUNTIF($K$19:$K8741,$K8741)&gt;1,"SI","NO"),IF(COUNTIFS($A$19:$A8741,$A8741,$C$19:$C8741,$C8741,$J$19:$J8741,$J8741,$D$19:$D8741,$D8741)&gt;1,"SI","NO")))</f>
        <v/>
      </c>
      <c r="N8741" s="11">
        <f>IF(COUNTA($A8741:$K8741)=0,"",IF(AND($L8741="SI",$M8741="NO"),IFERROR($H8741,0),0))</f>
        <v/>
      </c>
      <c r="O8741" s="9">
        <f>IF(COUNTA($A8741:$K8741)=0,"",IF($M8741="SI","CUFE o factura duplicada dentro del reporte; no se suma dos veces",IF(IFERROR($H8741,0)&lt;=0,"DIAN reporta valor susceptible 0",IF($L8741="NO",IFERROR(LOOKUP(2,1/((LISTS!$M$2:$M$13&lt;&gt;"")*ISNUMBER(SEARCH(LISTS!$M$2:$M$13,$I8741))),LISTS!$O$2:$O$13),"Medio de pago no elegible o no identificado por DIAN"),"Apta automaticamente por pago electronico y base positiva"))))</f>
        <v/>
      </c>
    </row>
    <row r="8742">
      <c r="A8742" s="9" t="n"/>
      <c r="B8742" s="9" t="n"/>
      <c r="C8742" s="12" t="n"/>
      <c r="D8742" s="11" t="n"/>
      <c r="E8742" s="11" t="n"/>
      <c r="F8742" s="11" t="n"/>
      <c r="G8742" s="11" t="n"/>
      <c r="H8742" s="11" t="n"/>
      <c r="I8742" s="9" t="n"/>
      <c r="J8742" s="9" t="n"/>
      <c r="K8742" s="9" t="n"/>
      <c r="L8742" s="9">
        <f>IF(COUNTA($A8742:$K8742)=0,"",IF(AND(IFERROR($H8742,0)&gt;0,LEN(TRIM($K8742&amp;""))&gt;0,IFERROR(LOOKUP(2,1/((LISTS!$M$2:$M$13&lt;&gt;"")*ISNUMBER(SEARCH(LISTS!$M$2:$M$13,$I8742))),LISTS!$N$2:$N$13),"NO")="SI"),"SI","NO"))</f>
        <v/>
      </c>
      <c r="M8742" s="9">
        <f>IF(COUNTA($A8742:$K8742)=0,"",IF($K8742&lt;&gt;"",IF(COUNTIF($K$19:$K8742,$K8742)&gt;1,"SI","NO"),IF(COUNTIFS($A$19:$A8742,$A8742,$C$19:$C8742,$C8742,$J$19:$J8742,$J8742,$D$19:$D8742,$D8742)&gt;1,"SI","NO")))</f>
        <v/>
      </c>
      <c r="N8742" s="11">
        <f>IF(COUNTA($A8742:$K8742)=0,"",IF(AND($L8742="SI",$M8742="NO"),IFERROR($H8742,0),0))</f>
        <v/>
      </c>
      <c r="O8742" s="9">
        <f>IF(COUNTA($A8742:$K8742)=0,"",IF($M8742="SI","CUFE o factura duplicada dentro del reporte; no se suma dos veces",IF(IFERROR($H8742,0)&lt;=0,"DIAN reporta valor susceptible 0",IF($L8742="NO",IFERROR(LOOKUP(2,1/((LISTS!$M$2:$M$13&lt;&gt;"")*ISNUMBER(SEARCH(LISTS!$M$2:$M$13,$I8742))),LISTS!$O$2:$O$13),"Medio de pago no elegible o no identificado por DIAN"),"Apta automaticamente por pago electronico y base positiva"))))</f>
        <v/>
      </c>
    </row>
    <row r="8743">
      <c r="A8743" s="9" t="n"/>
      <c r="B8743" s="9" t="n"/>
      <c r="C8743" s="12" t="n"/>
      <c r="D8743" s="11" t="n"/>
      <c r="E8743" s="11" t="n"/>
      <c r="F8743" s="11" t="n"/>
      <c r="G8743" s="11" t="n"/>
      <c r="H8743" s="11" t="n"/>
      <c r="I8743" s="9" t="n"/>
      <c r="J8743" s="9" t="n"/>
      <c r="K8743" s="9" t="n"/>
      <c r="L8743" s="9">
        <f>IF(COUNTA($A8743:$K8743)=0,"",IF(AND(IFERROR($H8743,0)&gt;0,LEN(TRIM($K8743&amp;""))&gt;0,IFERROR(LOOKUP(2,1/((LISTS!$M$2:$M$13&lt;&gt;"")*ISNUMBER(SEARCH(LISTS!$M$2:$M$13,$I8743))),LISTS!$N$2:$N$13),"NO")="SI"),"SI","NO"))</f>
        <v/>
      </c>
      <c r="M8743" s="9">
        <f>IF(COUNTA($A8743:$K8743)=0,"",IF($K8743&lt;&gt;"",IF(COUNTIF($K$19:$K8743,$K8743)&gt;1,"SI","NO"),IF(COUNTIFS($A$19:$A8743,$A8743,$C$19:$C8743,$C8743,$J$19:$J8743,$J8743,$D$19:$D8743,$D8743)&gt;1,"SI","NO")))</f>
        <v/>
      </c>
      <c r="N8743" s="11">
        <f>IF(COUNTA($A8743:$K8743)=0,"",IF(AND($L8743="SI",$M8743="NO"),IFERROR($H8743,0),0))</f>
        <v/>
      </c>
      <c r="O8743" s="9">
        <f>IF(COUNTA($A8743:$K8743)=0,"",IF($M8743="SI","CUFE o factura duplicada dentro del reporte; no se suma dos veces",IF(IFERROR($H8743,0)&lt;=0,"DIAN reporta valor susceptible 0",IF($L8743="NO",IFERROR(LOOKUP(2,1/((LISTS!$M$2:$M$13&lt;&gt;"")*ISNUMBER(SEARCH(LISTS!$M$2:$M$13,$I8743))),LISTS!$O$2:$O$13),"Medio de pago no elegible o no identificado por DIAN"),"Apta automaticamente por pago electronico y base positiva"))))</f>
        <v/>
      </c>
    </row>
    <row r="8744">
      <c r="A8744" s="9" t="n"/>
      <c r="B8744" s="9" t="n"/>
      <c r="C8744" s="12" t="n"/>
      <c r="D8744" s="11" t="n"/>
      <c r="E8744" s="11" t="n"/>
      <c r="F8744" s="11" t="n"/>
      <c r="G8744" s="11" t="n"/>
      <c r="H8744" s="11" t="n"/>
      <c r="I8744" s="9" t="n"/>
      <c r="J8744" s="9" t="n"/>
      <c r="K8744" s="9" t="n"/>
      <c r="L8744" s="9">
        <f>IF(COUNTA($A8744:$K8744)=0,"",IF(AND(IFERROR($H8744,0)&gt;0,LEN(TRIM($K8744&amp;""))&gt;0,IFERROR(LOOKUP(2,1/((LISTS!$M$2:$M$13&lt;&gt;"")*ISNUMBER(SEARCH(LISTS!$M$2:$M$13,$I8744))),LISTS!$N$2:$N$13),"NO")="SI"),"SI","NO"))</f>
        <v/>
      </c>
      <c r="M8744" s="9">
        <f>IF(COUNTA($A8744:$K8744)=0,"",IF($K8744&lt;&gt;"",IF(COUNTIF($K$19:$K8744,$K8744)&gt;1,"SI","NO"),IF(COUNTIFS($A$19:$A8744,$A8744,$C$19:$C8744,$C8744,$J$19:$J8744,$J8744,$D$19:$D8744,$D8744)&gt;1,"SI","NO")))</f>
        <v/>
      </c>
      <c r="N8744" s="11">
        <f>IF(COUNTA($A8744:$K8744)=0,"",IF(AND($L8744="SI",$M8744="NO"),IFERROR($H8744,0),0))</f>
        <v/>
      </c>
      <c r="O8744" s="9">
        <f>IF(COUNTA($A8744:$K8744)=0,"",IF($M8744="SI","CUFE o factura duplicada dentro del reporte; no se suma dos veces",IF(IFERROR($H8744,0)&lt;=0,"DIAN reporta valor susceptible 0",IF($L8744="NO",IFERROR(LOOKUP(2,1/((LISTS!$M$2:$M$13&lt;&gt;"")*ISNUMBER(SEARCH(LISTS!$M$2:$M$13,$I8744))),LISTS!$O$2:$O$13),"Medio de pago no elegible o no identificado por DIAN"),"Apta automaticamente por pago electronico y base positiva"))))</f>
        <v/>
      </c>
    </row>
    <row r="8745">
      <c r="A8745" s="9" t="n"/>
      <c r="B8745" s="9" t="n"/>
      <c r="C8745" s="12" t="n"/>
      <c r="D8745" s="11" t="n"/>
      <c r="E8745" s="11" t="n"/>
      <c r="F8745" s="11" t="n"/>
      <c r="G8745" s="11" t="n"/>
      <c r="H8745" s="11" t="n"/>
      <c r="I8745" s="9" t="n"/>
      <c r="J8745" s="9" t="n"/>
      <c r="K8745" s="9" t="n"/>
      <c r="L8745" s="9">
        <f>IF(COUNTA($A8745:$K8745)=0,"",IF(AND(IFERROR($H8745,0)&gt;0,LEN(TRIM($K8745&amp;""))&gt;0,IFERROR(LOOKUP(2,1/((LISTS!$M$2:$M$13&lt;&gt;"")*ISNUMBER(SEARCH(LISTS!$M$2:$M$13,$I8745))),LISTS!$N$2:$N$13),"NO")="SI"),"SI","NO"))</f>
        <v/>
      </c>
      <c r="M8745" s="9">
        <f>IF(COUNTA($A8745:$K8745)=0,"",IF($K8745&lt;&gt;"",IF(COUNTIF($K$19:$K8745,$K8745)&gt;1,"SI","NO"),IF(COUNTIFS($A$19:$A8745,$A8745,$C$19:$C8745,$C8745,$J$19:$J8745,$J8745,$D$19:$D8745,$D8745)&gt;1,"SI","NO")))</f>
        <v/>
      </c>
      <c r="N8745" s="11">
        <f>IF(COUNTA($A8745:$K8745)=0,"",IF(AND($L8745="SI",$M8745="NO"),IFERROR($H8745,0),0))</f>
        <v/>
      </c>
      <c r="O8745" s="9">
        <f>IF(COUNTA($A8745:$K8745)=0,"",IF($M8745="SI","CUFE o factura duplicada dentro del reporte; no se suma dos veces",IF(IFERROR($H8745,0)&lt;=0,"DIAN reporta valor susceptible 0",IF($L8745="NO",IFERROR(LOOKUP(2,1/((LISTS!$M$2:$M$13&lt;&gt;"")*ISNUMBER(SEARCH(LISTS!$M$2:$M$13,$I8745))),LISTS!$O$2:$O$13),"Medio de pago no elegible o no identificado por DIAN"),"Apta automaticamente por pago electronico y base positiva"))))</f>
        <v/>
      </c>
    </row>
    <row r="8746">
      <c r="A8746" s="9" t="n"/>
      <c r="B8746" s="9" t="n"/>
      <c r="C8746" s="12" t="n"/>
      <c r="D8746" s="11" t="n"/>
      <c r="E8746" s="11" t="n"/>
      <c r="F8746" s="11" t="n"/>
      <c r="G8746" s="11" t="n"/>
      <c r="H8746" s="11" t="n"/>
      <c r="I8746" s="9" t="n"/>
      <c r="J8746" s="9" t="n"/>
      <c r="K8746" s="9" t="n"/>
      <c r="L8746" s="9">
        <f>IF(COUNTA($A8746:$K8746)=0,"",IF(AND(IFERROR($H8746,0)&gt;0,LEN(TRIM($K8746&amp;""))&gt;0,IFERROR(LOOKUP(2,1/((LISTS!$M$2:$M$13&lt;&gt;"")*ISNUMBER(SEARCH(LISTS!$M$2:$M$13,$I8746))),LISTS!$N$2:$N$13),"NO")="SI"),"SI","NO"))</f>
        <v/>
      </c>
      <c r="M8746" s="9">
        <f>IF(COUNTA($A8746:$K8746)=0,"",IF($K8746&lt;&gt;"",IF(COUNTIF($K$19:$K8746,$K8746)&gt;1,"SI","NO"),IF(COUNTIFS($A$19:$A8746,$A8746,$C$19:$C8746,$C8746,$J$19:$J8746,$J8746,$D$19:$D8746,$D8746)&gt;1,"SI","NO")))</f>
        <v/>
      </c>
      <c r="N8746" s="11">
        <f>IF(COUNTA($A8746:$K8746)=0,"",IF(AND($L8746="SI",$M8746="NO"),IFERROR($H8746,0),0))</f>
        <v/>
      </c>
      <c r="O8746" s="9">
        <f>IF(COUNTA($A8746:$K8746)=0,"",IF($M8746="SI","CUFE o factura duplicada dentro del reporte; no se suma dos veces",IF(IFERROR($H8746,0)&lt;=0,"DIAN reporta valor susceptible 0",IF($L8746="NO",IFERROR(LOOKUP(2,1/((LISTS!$M$2:$M$13&lt;&gt;"")*ISNUMBER(SEARCH(LISTS!$M$2:$M$13,$I8746))),LISTS!$O$2:$O$13),"Medio de pago no elegible o no identificado por DIAN"),"Apta automaticamente por pago electronico y base positiva"))))</f>
        <v/>
      </c>
    </row>
    <row r="8747">
      <c r="A8747" s="9" t="n"/>
      <c r="B8747" s="9" t="n"/>
      <c r="C8747" s="12" t="n"/>
      <c r="D8747" s="11" t="n"/>
      <c r="E8747" s="11" t="n"/>
      <c r="F8747" s="11" t="n"/>
      <c r="G8747" s="11" t="n"/>
      <c r="H8747" s="11" t="n"/>
      <c r="I8747" s="9" t="n"/>
      <c r="J8747" s="9" t="n"/>
      <c r="K8747" s="9" t="n"/>
      <c r="L8747" s="9">
        <f>IF(COUNTA($A8747:$K8747)=0,"",IF(AND(IFERROR($H8747,0)&gt;0,LEN(TRIM($K8747&amp;""))&gt;0,IFERROR(LOOKUP(2,1/((LISTS!$M$2:$M$13&lt;&gt;"")*ISNUMBER(SEARCH(LISTS!$M$2:$M$13,$I8747))),LISTS!$N$2:$N$13),"NO")="SI"),"SI","NO"))</f>
        <v/>
      </c>
      <c r="M8747" s="9">
        <f>IF(COUNTA($A8747:$K8747)=0,"",IF($K8747&lt;&gt;"",IF(COUNTIF($K$19:$K8747,$K8747)&gt;1,"SI","NO"),IF(COUNTIFS($A$19:$A8747,$A8747,$C$19:$C8747,$C8747,$J$19:$J8747,$J8747,$D$19:$D8747,$D8747)&gt;1,"SI","NO")))</f>
        <v/>
      </c>
      <c r="N8747" s="11">
        <f>IF(COUNTA($A8747:$K8747)=0,"",IF(AND($L8747="SI",$M8747="NO"),IFERROR($H8747,0),0))</f>
        <v/>
      </c>
      <c r="O8747" s="9">
        <f>IF(COUNTA($A8747:$K8747)=0,"",IF($M8747="SI","CUFE o factura duplicada dentro del reporte; no se suma dos veces",IF(IFERROR($H8747,0)&lt;=0,"DIAN reporta valor susceptible 0",IF($L8747="NO",IFERROR(LOOKUP(2,1/((LISTS!$M$2:$M$13&lt;&gt;"")*ISNUMBER(SEARCH(LISTS!$M$2:$M$13,$I8747))),LISTS!$O$2:$O$13),"Medio de pago no elegible o no identificado por DIAN"),"Apta automaticamente por pago electronico y base positiva"))))</f>
        <v/>
      </c>
    </row>
    <row r="8748">
      <c r="A8748" s="9" t="n"/>
      <c r="B8748" s="9" t="n"/>
      <c r="C8748" s="12" t="n"/>
      <c r="D8748" s="11" t="n"/>
      <c r="E8748" s="11" t="n"/>
      <c r="F8748" s="11" t="n"/>
      <c r="G8748" s="11" t="n"/>
      <c r="H8748" s="11" t="n"/>
      <c r="I8748" s="9" t="n"/>
      <c r="J8748" s="9" t="n"/>
      <c r="K8748" s="9" t="n"/>
      <c r="L8748" s="9">
        <f>IF(COUNTA($A8748:$K8748)=0,"",IF(AND(IFERROR($H8748,0)&gt;0,LEN(TRIM($K8748&amp;""))&gt;0,IFERROR(LOOKUP(2,1/((LISTS!$M$2:$M$13&lt;&gt;"")*ISNUMBER(SEARCH(LISTS!$M$2:$M$13,$I8748))),LISTS!$N$2:$N$13),"NO")="SI"),"SI","NO"))</f>
        <v/>
      </c>
      <c r="M8748" s="9">
        <f>IF(COUNTA($A8748:$K8748)=0,"",IF($K8748&lt;&gt;"",IF(COUNTIF($K$19:$K8748,$K8748)&gt;1,"SI","NO"),IF(COUNTIFS($A$19:$A8748,$A8748,$C$19:$C8748,$C8748,$J$19:$J8748,$J8748,$D$19:$D8748,$D8748)&gt;1,"SI","NO")))</f>
        <v/>
      </c>
      <c r="N8748" s="11">
        <f>IF(COUNTA($A8748:$K8748)=0,"",IF(AND($L8748="SI",$M8748="NO"),IFERROR($H8748,0),0))</f>
        <v/>
      </c>
      <c r="O8748" s="9">
        <f>IF(COUNTA($A8748:$K8748)=0,"",IF($M8748="SI","CUFE o factura duplicada dentro del reporte; no se suma dos veces",IF(IFERROR($H8748,0)&lt;=0,"DIAN reporta valor susceptible 0",IF($L8748="NO",IFERROR(LOOKUP(2,1/((LISTS!$M$2:$M$13&lt;&gt;"")*ISNUMBER(SEARCH(LISTS!$M$2:$M$13,$I8748))),LISTS!$O$2:$O$13),"Medio de pago no elegible o no identificado por DIAN"),"Apta automaticamente por pago electronico y base positiva"))))</f>
        <v/>
      </c>
    </row>
    <row r="8749">
      <c r="A8749" s="9" t="n"/>
      <c r="B8749" s="9" t="n"/>
      <c r="C8749" s="12" t="n"/>
      <c r="D8749" s="11" t="n"/>
      <c r="E8749" s="11" t="n"/>
      <c r="F8749" s="11" t="n"/>
      <c r="G8749" s="11" t="n"/>
      <c r="H8749" s="11" t="n"/>
      <c r="I8749" s="9" t="n"/>
      <c r="J8749" s="9" t="n"/>
      <c r="K8749" s="9" t="n"/>
      <c r="L8749" s="9">
        <f>IF(COUNTA($A8749:$K8749)=0,"",IF(AND(IFERROR($H8749,0)&gt;0,LEN(TRIM($K8749&amp;""))&gt;0,IFERROR(LOOKUP(2,1/((LISTS!$M$2:$M$13&lt;&gt;"")*ISNUMBER(SEARCH(LISTS!$M$2:$M$13,$I8749))),LISTS!$N$2:$N$13),"NO")="SI"),"SI","NO"))</f>
        <v/>
      </c>
      <c r="M8749" s="9">
        <f>IF(COUNTA($A8749:$K8749)=0,"",IF($K8749&lt;&gt;"",IF(COUNTIF($K$19:$K8749,$K8749)&gt;1,"SI","NO"),IF(COUNTIFS($A$19:$A8749,$A8749,$C$19:$C8749,$C8749,$J$19:$J8749,$J8749,$D$19:$D8749,$D8749)&gt;1,"SI","NO")))</f>
        <v/>
      </c>
      <c r="N8749" s="11">
        <f>IF(COUNTA($A8749:$K8749)=0,"",IF(AND($L8749="SI",$M8749="NO"),IFERROR($H8749,0),0))</f>
        <v/>
      </c>
      <c r="O8749" s="9">
        <f>IF(COUNTA($A8749:$K8749)=0,"",IF($M8749="SI","CUFE o factura duplicada dentro del reporte; no se suma dos veces",IF(IFERROR($H8749,0)&lt;=0,"DIAN reporta valor susceptible 0",IF($L8749="NO",IFERROR(LOOKUP(2,1/((LISTS!$M$2:$M$13&lt;&gt;"")*ISNUMBER(SEARCH(LISTS!$M$2:$M$13,$I8749))),LISTS!$O$2:$O$13),"Medio de pago no elegible o no identificado por DIAN"),"Apta automaticamente por pago electronico y base positiva"))))</f>
        <v/>
      </c>
    </row>
    <row r="8750">
      <c r="A8750" s="9" t="n"/>
      <c r="B8750" s="9" t="n"/>
      <c r="C8750" s="12" t="n"/>
      <c r="D8750" s="11" t="n"/>
      <c r="E8750" s="11" t="n"/>
      <c r="F8750" s="11" t="n"/>
      <c r="G8750" s="11" t="n"/>
      <c r="H8750" s="11" t="n"/>
      <c r="I8750" s="9" t="n"/>
      <c r="J8750" s="9" t="n"/>
      <c r="K8750" s="9" t="n"/>
      <c r="L8750" s="9">
        <f>IF(COUNTA($A8750:$K8750)=0,"",IF(AND(IFERROR($H8750,0)&gt;0,LEN(TRIM($K8750&amp;""))&gt;0,IFERROR(LOOKUP(2,1/((LISTS!$M$2:$M$13&lt;&gt;"")*ISNUMBER(SEARCH(LISTS!$M$2:$M$13,$I8750))),LISTS!$N$2:$N$13),"NO")="SI"),"SI","NO"))</f>
        <v/>
      </c>
      <c r="M8750" s="9">
        <f>IF(COUNTA($A8750:$K8750)=0,"",IF($K8750&lt;&gt;"",IF(COUNTIF($K$19:$K8750,$K8750)&gt;1,"SI","NO"),IF(COUNTIFS($A$19:$A8750,$A8750,$C$19:$C8750,$C8750,$J$19:$J8750,$J8750,$D$19:$D8750,$D8750)&gt;1,"SI","NO")))</f>
        <v/>
      </c>
      <c r="N8750" s="11">
        <f>IF(COUNTA($A8750:$K8750)=0,"",IF(AND($L8750="SI",$M8750="NO"),IFERROR($H8750,0),0))</f>
        <v/>
      </c>
      <c r="O8750" s="9">
        <f>IF(COUNTA($A8750:$K8750)=0,"",IF($M8750="SI","CUFE o factura duplicada dentro del reporte; no se suma dos veces",IF(IFERROR($H8750,0)&lt;=0,"DIAN reporta valor susceptible 0",IF($L8750="NO",IFERROR(LOOKUP(2,1/((LISTS!$M$2:$M$13&lt;&gt;"")*ISNUMBER(SEARCH(LISTS!$M$2:$M$13,$I8750))),LISTS!$O$2:$O$13),"Medio de pago no elegible o no identificado por DIAN"),"Apta automaticamente por pago electronico y base positiva"))))</f>
        <v/>
      </c>
    </row>
    <row r="8751">
      <c r="A8751" s="9" t="n"/>
      <c r="B8751" s="9" t="n"/>
      <c r="C8751" s="12" t="n"/>
      <c r="D8751" s="11" t="n"/>
      <c r="E8751" s="11" t="n"/>
      <c r="F8751" s="11" t="n"/>
      <c r="G8751" s="11" t="n"/>
      <c r="H8751" s="11" t="n"/>
      <c r="I8751" s="9" t="n"/>
      <c r="J8751" s="9" t="n"/>
      <c r="K8751" s="9" t="n"/>
      <c r="L8751" s="9">
        <f>IF(COUNTA($A8751:$K8751)=0,"",IF(AND(IFERROR($H8751,0)&gt;0,LEN(TRIM($K8751&amp;""))&gt;0,IFERROR(LOOKUP(2,1/((LISTS!$M$2:$M$13&lt;&gt;"")*ISNUMBER(SEARCH(LISTS!$M$2:$M$13,$I8751))),LISTS!$N$2:$N$13),"NO")="SI"),"SI","NO"))</f>
        <v/>
      </c>
      <c r="M8751" s="9">
        <f>IF(COUNTA($A8751:$K8751)=0,"",IF($K8751&lt;&gt;"",IF(COUNTIF($K$19:$K8751,$K8751)&gt;1,"SI","NO"),IF(COUNTIFS($A$19:$A8751,$A8751,$C$19:$C8751,$C8751,$J$19:$J8751,$J8751,$D$19:$D8751,$D8751)&gt;1,"SI","NO")))</f>
        <v/>
      </c>
      <c r="N8751" s="11">
        <f>IF(COUNTA($A8751:$K8751)=0,"",IF(AND($L8751="SI",$M8751="NO"),IFERROR($H8751,0),0))</f>
        <v/>
      </c>
      <c r="O8751" s="9">
        <f>IF(COUNTA($A8751:$K8751)=0,"",IF($M8751="SI","CUFE o factura duplicada dentro del reporte; no se suma dos veces",IF(IFERROR($H8751,0)&lt;=0,"DIAN reporta valor susceptible 0",IF($L8751="NO",IFERROR(LOOKUP(2,1/((LISTS!$M$2:$M$13&lt;&gt;"")*ISNUMBER(SEARCH(LISTS!$M$2:$M$13,$I8751))),LISTS!$O$2:$O$13),"Medio de pago no elegible o no identificado por DIAN"),"Apta automaticamente por pago electronico y base positiva"))))</f>
        <v/>
      </c>
    </row>
    <row r="8752">
      <c r="A8752" s="9" t="n"/>
      <c r="B8752" s="9" t="n"/>
      <c r="C8752" s="12" t="n"/>
      <c r="D8752" s="11" t="n"/>
      <c r="E8752" s="11" t="n"/>
      <c r="F8752" s="11" t="n"/>
      <c r="G8752" s="11" t="n"/>
      <c r="H8752" s="11" t="n"/>
      <c r="I8752" s="9" t="n"/>
      <c r="J8752" s="9" t="n"/>
      <c r="K8752" s="9" t="n"/>
      <c r="L8752" s="9">
        <f>IF(COUNTA($A8752:$K8752)=0,"",IF(AND(IFERROR($H8752,0)&gt;0,LEN(TRIM($K8752&amp;""))&gt;0,IFERROR(LOOKUP(2,1/((LISTS!$M$2:$M$13&lt;&gt;"")*ISNUMBER(SEARCH(LISTS!$M$2:$M$13,$I8752))),LISTS!$N$2:$N$13),"NO")="SI"),"SI","NO"))</f>
        <v/>
      </c>
      <c r="M8752" s="9">
        <f>IF(COUNTA($A8752:$K8752)=0,"",IF($K8752&lt;&gt;"",IF(COUNTIF($K$19:$K8752,$K8752)&gt;1,"SI","NO"),IF(COUNTIFS($A$19:$A8752,$A8752,$C$19:$C8752,$C8752,$J$19:$J8752,$J8752,$D$19:$D8752,$D8752)&gt;1,"SI","NO")))</f>
        <v/>
      </c>
      <c r="N8752" s="11">
        <f>IF(COUNTA($A8752:$K8752)=0,"",IF(AND($L8752="SI",$M8752="NO"),IFERROR($H8752,0),0))</f>
        <v/>
      </c>
      <c r="O8752" s="9">
        <f>IF(COUNTA($A8752:$K8752)=0,"",IF($M8752="SI","CUFE o factura duplicada dentro del reporte; no se suma dos veces",IF(IFERROR($H8752,0)&lt;=0,"DIAN reporta valor susceptible 0",IF($L8752="NO",IFERROR(LOOKUP(2,1/((LISTS!$M$2:$M$13&lt;&gt;"")*ISNUMBER(SEARCH(LISTS!$M$2:$M$13,$I8752))),LISTS!$O$2:$O$13),"Medio de pago no elegible o no identificado por DIAN"),"Apta automaticamente por pago electronico y base positiva"))))</f>
        <v/>
      </c>
    </row>
    <row r="8753">
      <c r="A8753" s="9" t="n"/>
      <c r="B8753" s="9" t="n"/>
      <c r="C8753" s="12" t="n"/>
      <c r="D8753" s="11" t="n"/>
      <c r="E8753" s="11" t="n"/>
      <c r="F8753" s="11" t="n"/>
      <c r="G8753" s="11" t="n"/>
      <c r="H8753" s="11" t="n"/>
      <c r="I8753" s="9" t="n"/>
      <c r="J8753" s="9" t="n"/>
      <c r="K8753" s="9" t="n"/>
      <c r="L8753" s="9">
        <f>IF(COUNTA($A8753:$K8753)=0,"",IF(AND(IFERROR($H8753,0)&gt;0,LEN(TRIM($K8753&amp;""))&gt;0,IFERROR(LOOKUP(2,1/((LISTS!$M$2:$M$13&lt;&gt;"")*ISNUMBER(SEARCH(LISTS!$M$2:$M$13,$I8753))),LISTS!$N$2:$N$13),"NO")="SI"),"SI","NO"))</f>
        <v/>
      </c>
      <c r="M8753" s="9">
        <f>IF(COUNTA($A8753:$K8753)=0,"",IF($K8753&lt;&gt;"",IF(COUNTIF($K$19:$K8753,$K8753)&gt;1,"SI","NO"),IF(COUNTIFS($A$19:$A8753,$A8753,$C$19:$C8753,$C8753,$J$19:$J8753,$J8753,$D$19:$D8753,$D8753)&gt;1,"SI","NO")))</f>
        <v/>
      </c>
      <c r="N8753" s="11">
        <f>IF(COUNTA($A8753:$K8753)=0,"",IF(AND($L8753="SI",$M8753="NO"),IFERROR($H8753,0),0))</f>
        <v/>
      </c>
      <c r="O8753" s="9">
        <f>IF(COUNTA($A8753:$K8753)=0,"",IF($M8753="SI","CUFE o factura duplicada dentro del reporte; no se suma dos veces",IF(IFERROR($H8753,0)&lt;=0,"DIAN reporta valor susceptible 0",IF($L8753="NO",IFERROR(LOOKUP(2,1/((LISTS!$M$2:$M$13&lt;&gt;"")*ISNUMBER(SEARCH(LISTS!$M$2:$M$13,$I8753))),LISTS!$O$2:$O$13),"Medio de pago no elegible o no identificado por DIAN"),"Apta automaticamente por pago electronico y base positiva"))))</f>
        <v/>
      </c>
    </row>
    <row r="8754">
      <c r="A8754" s="9" t="n"/>
      <c r="B8754" s="9" t="n"/>
      <c r="C8754" s="12" t="n"/>
      <c r="D8754" s="11" t="n"/>
      <c r="E8754" s="11" t="n"/>
      <c r="F8754" s="11" t="n"/>
      <c r="G8754" s="11" t="n"/>
      <c r="H8754" s="11" t="n"/>
      <c r="I8754" s="9" t="n"/>
      <c r="J8754" s="9" t="n"/>
      <c r="K8754" s="9" t="n"/>
      <c r="L8754" s="9">
        <f>IF(COUNTA($A8754:$K8754)=0,"",IF(AND(IFERROR($H8754,0)&gt;0,LEN(TRIM($K8754&amp;""))&gt;0,IFERROR(LOOKUP(2,1/((LISTS!$M$2:$M$13&lt;&gt;"")*ISNUMBER(SEARCH(LISTS!$M$2:$M$13,$I8754))),LISTS!$N$2:$N$13),"NO")="SI"),"SI","NO"))</f>
        <v/>
      </c>
      <c r="M8754" s="9">
        <f>IF(COUNTA($A8754:$K8754)=0,"",IF($K8754&lt;&gt;"",IF(COUNTIF($K$19:$K8754,$K8754)&gt;1,"SI","NO"),IF(COUNTIFS($A$19:$A8754,$A8754,$C$19:$C8754,$C8754,$J$19:$J8754,$J8754,$D$19:$D8754,$D8754)&gt;1,"SI","NO")))</f>
        <v/>
      </c>
      <c r="N8754" s="11">
        <f>IF(COUNTA($A8754:$K8754)=0,"",IF(AND($L8754="SI",$M8754="NO"),IFERROR($H8754,0),0))</f>
        <v/>
      </c>
      <c r="O8754" s="9">
        <f>IF(COUNTA($A8754:$K8754)=0,"",IF($M8754="SI","CUFE o factura duplicada dentro del reporte; no se suma dos veces",IF(IFERROR($H8754,0)&lt;=0,"DIAN reporta valor susceptible 0",IF($L8754="NO",IFERROR(LOOKUP(2,1/((LISTS!$M$2:$M$13&lt;&gt;"")*ISNUMBER(SEARCH(LISTS!$M$2:$M$13,$I8754))),LISTS!$O$2:$O$13),"Medio de pago no elegible o no identificado por DIAN"),"Apta automaticamente por pago electronico y base positiva"))))</f>
        <v/>
      </c>
    </row>
    <row r="8755">
      <c r="A8755" s="9" t="n"/>
      <c r="B8755" s="9" t="n"/>
      <c r="C8755" s="12" t="n"/>
      <c r="D8755" s="11" t="n"/>
      <c r="E8755" s="11" t="n"/>
      <c r="F8755" s="11" t="n"/>
      <c r="G8755" s="11" t="n"/>
      <c r="H8755" s="11" t="n"/>
      <c r="I8755" s="9" t="n"/>
      <c r="J8755" s="9" t="n"/>
      <c r="K8755" s="9" t="n"/>
      <c r="L8755" s="9">
        <f>IF(COUNTA($A8755:$K8755)=0,"",IF(AND(IFERROR($H8755,0)&gt;0,LEN(TRIM($K8755&amp;""))&gt;0,IFERROR(LOOKUP(2,1/((LISTS!$M$2:$M$13&lt;&gt;"")*ISNUMBER(SEARCH(LISTS!$M$2:$M$13,$I8755))),LISTS!$N$2:$N$13),"NO")="SI"),"SI","NO"))</f>
        <v/>
      </c>
      <c r="M8755" s="9">
        <f>IF(COUNTA($A8755:$K8755)=0,"",IF($K8755&lt;&gt;"",IF(COUNTIF($K$19:$K8755,$K8755)&gt;1,"SI","NO"),IF(COUNTIFS($A$19:$A8755,$A8755,$C$19:$C8755,$C8755,$J$19:$J8755,$J8755,$D$19:$D8755,$D8755)&gt;1,"SI","NO")))</f>
        <v/>
      </c>
      <c r="N8755" s="11">
        <f>IF(COUNTA($A8755:$K8755)=0,"",IF(AND($L8755="SI",$M8755="NO"),IFERROR($H8755,0),0))</f>
        <v/>
      </c>
      <c r="O8755" s="9">
        <f>IF(COUNTA($A8755:$K8755)=0,"",IF($M8755="SI","CUFE o factura duplicada dentro del reporte; no se suma dos veces",IF(IFERROR($H8755,0)&lt;=0,"DIAN reporta valor susceptible 0",IF($L8755="NO",IFERROR(LOOKUP(2,1/((LISTS!$M$2:$M$13&lt;&gt;"")*ISNUMBER(SEARCH(LISTS!$M$2:$M$13,$I8755))),LISTS!$O$2:$O$13),"Medio de pago no elegible o no identificado por DIAN"),"Apta automaticamente por pago electronico y base positiva"))))</f>
        <v/>
      </c>
    </row>
    <row r="8756">
      <c r="A8756" s="9" t="n"/>
      <c r="B8756" s="9" t="n"/>
      <c r="C8756" s="12" t="n"/>
      <c r="D8756" s="11" t="n"/>
      <c r="E8756" s="11" t="n"/>
      <c r="F8756" s="11" t="n"/>
      <c r="G8756" s="11" t="n"/>
      <c r="H8756" s="11" t="n"/>
      <c r="I8756" s="9" t="n"/>
      <c r="J8756" s="9" t="n"/>
      <c r="K8756" s="9" t="n"/>
      <c r="L8756" s="9">
        <f>IF(COUNTA($A8756:$K8756)=0,"",IF(AND(IFERROR($H8756,0)&gt;0,LEN(TRIM($K8756&amp;""))&gt;0,IFERROR(LOOKUP(2,1/((LISTS!$M$2:$M$13&lt;&gt;"")*ISNUMBER(SEARCH(LISTS!$M$2:$M$13,$I8756))),LISTS!$N$2:$N$13),"NO")="SI"),"SI","NO"))</f>
        <v/>
      </c>
      <c r="M8756" s="9">
        <f>IF(COUNTA($A8756:$K8756)=0,"",IF($K8756&lt;&gt;"",IF(COUNTIF($K$19:$K8756,$K8756)&gt;1,"SI","NO"),IF(COUNTIFS($A$19:$A8756,$A8756,$C$19:$C8756,$C8756,$J$19:$J8756,$J8756,$D$19:$D8756,$D8756)&gt;1,"SI","NO")))</f>
        <v/>
      </c>
      <c r="N8756" s="11">
        <f>IF(COUNTA($A8756:$K8756)=0,"",IF(AND($L8756="SI",$M8756="NO"),IFERROR($H8756,0),0))</f>
        <v/>
      </c>
      <c r="O8756" s="9">
        <f>IF(COUNTA($A8756:$K8756)=0,"",IF($M8756="SI","CUFE o factura duplicada dentro del reporte; no se suma dos veces",IF(IFERROR($H8756,0)&lt;=0,"DIAN reporta valor susceptible 0",IF($L8756="NO",IFERROR(LOOKUP(2,1/((LISTS!$M$2:$M$13&lt;&gt;"")*ISNUMBER(SEARCH(LISTS!$M$2:$M$13,$I8756))),LISTS!$O$2:$O$13),"Medio de pago no elegible o no identificado por DIAN"),"Apta automaticamente por pago electronico y base positiva"))))</f>
        <v/>
      </c>
    </row>
    <row r="8757">
      <c r="A8757" s="9" t="n"/>
      <c r="B8757" s="9" t="n"/>
      <c r="C8757" s="12" t="n"/>
      <c r="D8757" s="11" t="n"/>
      <c r="E8757" s="11" t="n"/>
      <c r="F8757" s="11" t="n"/>
      <c r="G8757" s="11" t="n"/>
      <c r="H8757" s="11" t="n"/>
      <c r="I8757" s="9" t="n"/>
      <c r="J8757" s="9" t="n"/>
      <c r="K8757" s="9" t="n"/>
      <c r="L8757" s="9">
        <f>IF(COUNTA($A8757:$K8757)=0,"",IF(AND(IFERROR($H8757,0)&gt;0,LEN(TRIM($K8757&amp;""))&gt;0,IFERROR(LOOKUP(2,1/((LISTS!$M$2:$M$13&lt;&gt;"")*ISNUMBER(SEARCH(LISTS!$M$2:$M$13,$I8757))),LISTS!$N$2:$N$13),"NO")="SI"),"SI","NO"))</f>
        <v/>
      </c>
      <c r="M8757" s="9">
        <f>IF(COUNTA($A8757:$K8757)=0,"",IF($K8757&lt;&gt;"",IF(COUNTIF($K$19:$K8757,$K8757)&gt;1,"SI","NO"),IF(COUNTIFS($A$19:$A8757,$A8757,$C$19:$C8757,$C8757,$J$19:$J8757,$J8757,$D$19:$D8757,$D8757)&gt;1,"SI","NO")))</f>
        <v/>
      </c>
      <c r="N8757" s="11">
        <f>IF(COUNTA($A8757:$K8757)=0,"",IF(AND($L8757="SI",$M8757="NO"),IFERROR($H8757,0),0))</f>
        <v/>
      </c>
      <c r="O8757" s="9">
        <f>IF(COUNTA($A8757:$K8757)=0,"",IF($M8757="SI","CUFE o factura duplicada dentro del reporte; no se suma dos veces",IF(IFERROR($H8757,0)&lt;=0,"DIAN reporta valor susceptible 0",IF($L8757="NO",IFERROR(LOOKUP(2,1/((LISTS!$M$2:$M$13&lt;&gt;"")*ISNUMBER(SEARCH(LISTS!$M$2:$M$13,$I8757))),LISTS!$O$2:$O$13),"Medio de pago no elegible o no identificado por DIAN"),"Apta automaticamente por pago electronico y base positiva"))))</f>
        <v/>
      </c>
    </row>
    <row r="8758">
      <c r="A8758" s="9" t="n"/>
      <c r="B8758" s="9" t="n"/>
      <c r="C8758" s="12" t="n"/>
      <c r="D8758" s="11" t="n"/>
      <c r="E8758" s="11" t="n"/>
      <c r="F8758" s="11" t="n"/>
      <c r="G8758" s="11" t="n"/>
      <c r="H8758" s="11" t="n"/>
      <c r="I8758" s="9" t="n"/>
      <c r="J8758" s="9" t="n"/>
      <c r="K8758" s="9" t="n"/>
      <c r="L8758" s="9">
        <f>IF(COUNTA($A8758:$K8758)=0,"",IF(AND(IFERROR($H8758,0)&gt;0,LEN(TRIM($K8758&amp;""))&gt;0,IFERROR(LOOKUP(2,1/((LISTS!$M$2:$M$13&lt;&gt;"")*ISNUMBER(SEARCH(LISTS!$M$2:$M$13,$I8758))),LISTS!$N$2:$N$13),"NO")="SI"),"SI","NO"))</f>
        <v/>
      </c>
      <c r="M8758" s="9">
        <f>IF(COUNTA($A8758:$K8758)=0,"",IF($K8758&lt;&gt;"",IF(COUNTIF($K$19:$K8758,$K8758)&gt;1,"SI","NO"),IF(COUNTIFS($A$19:$A8758,$A8758,$C$19:$C8758,$C8758,$J$19:$J8758,$J8758,$D$19:$D8758,$D8758)&gt;1,"SI","NO")))</f>
        <v/>
      </c>
      <c r="N8758" s="11">
        <f>IF(COUNTA($A8758:$K8758)=0,"",IF(AND($L8758="SI",$M8758="NO"),IFERROR($H8758,0),0))</f>
        <v/>
      </c>
      <c r="O8758" s="9">
        <f>IF(COUNTA($A8758:$K8758)=0,"",IF($M8758="SI","CUFE o factura duplicada dentro del reporte; no se suma dos veces",IF(IFERROR($H8758,0)&lt;=0,"DIAN reporta valor susceptible 0",IF($L8758="NO",IFERROR(LOOKUP(2,1/((LISTS!$M$2:$M$13&lt;&gt;"")*ISNUMBER(SEARCH(LISTS!$M$2:$M$13,$I8758))),LISTS!$O$2:$O$13),"Medio de pago no elegible o no identificado por DIAN"),"Apta automaticamente por pago electronico y base positiva"))))</f>
        <v/>
      </c>
    </row>
    <row r="8759">
      <c r="A8759" s="9" t="n"/>
      <c r="B8759" s="9" t="n"/>
      <c r="C8759" s="12" t="n"/>
      <c r="D8759" s="11" t="n"/>
      <c r="E8759" s="11" t="n"/>
      <c r="F8759" s="11" t="n"/>
      <c r="G8759" s="11" t="n"/>
      <c r="H8759" s="11" t="n"/>
      <c r="I8759" s="9" t="n"/>
      <c r="J8759" s="9" t="n"/>
      <c r="K8759" s="9" t="n"/>
      <c r="L8759" s="9">
        <f>IF(COUNTA($A8759:$K8759)=0,"",IF(AND(IFERROR($H8759,0)&gt;0,LEN(TRIM($K8759&amp;""))&gt;0,IFERROR(LOOKUP(2,1/((LISTS!$M$2:$M$13&lt;&gt;"")*ISNUMBER(SEARCH(LISTS!$M$2:$M$13,$I8759))),LISTS!$N$2:$N$13),"NO")="SI"),"SI","NO"))</f>
        <v/>
      </c>
      <c r="M8759" s="9">
        <f>IF(COUNTA($A8759:$K8759)=0,"",IF($K8759&lt;&gt;"",IF(COUNTIF($K$19:$K8759,$K8759)&gt;1,"SI","NO"),IF(COUNTIFS($A$19:$A8759,$A8759,$C$19:$C8759,$C8759,$J$19:$J8759,$J8759,$D$19:$D8759,$D8759)&gt;1,"SI","NO")))</f>
        <v/>
      </c>
      <c r="N8759" s="11">
        <f>IF(COUNTA($A8759:$K8759)=0,"",IF(AND($L8759="SI",$M8759="NO"),IFERROR($H8759,0),0))</f>
        <v/>
      </c>
      <c r="O8759" s="9">
        <f>IF(COUNTA($A8759:$K8759)=0,"",IF($M8759="SI","CUFE o factura duplicada dentro del reporte; no se suma dos veces",IF(IFERROR($H8759,0)&lt;=0,"DIAN reporta valor susceptible 0",IF($L8759="NO",IFERROR(LOOKUP(2,1/((LISTS!$M$2:$M$13&lt;&gt;"")*ISNUMBER(SEARCH(LISTS!$M$2:$M$13,$I8759))),LISTS!$O$2:$O$13),"Medio de pago no elegible o no identificado por DIAN"),"Apta automaticamente por pago electronico y base positiva"))))</f>
        <v/>
      </c>
    </row>
    <row r="8760">
      <c r="A8760" s="9" t="n"/>
      <c r="B8760" s="9" t="n"/>
      <c r="C8760" s="12" t="n"/>
      <c r="D8760" s="11" t="n"/>
      <c r="E8760" s="11" t="n"/>
      <c r="F8760" s="11" t="n"/>
      <c r="G8760" s="11" t="n"/>
      <c r="H8760" s="11" t="n"/>
      <c r="I8760" s="9" t="n"/>
      <c r="J8760" s="9" t="n"/>
      <c r="K8760" s="9" t="n"/>
      <c r="L8760" s="9">
        <f>IF(COUNTA($A8760:$K8760)=0,"",IF(AND(IFERROR($H8760,0)&gt;0,LEN(TRIM($K8760&amp;""))&gt;0,IFERROR(LOOKUP(2,1/((LISTS!$M$2:$M$13&lt;&gt;"")*ISNUMBER(SEARCH(LISTS!$M$2:$M$13,$I8760))),LISTS!$N$2:$N$13),"NO")="SI"),"SI","NO"))</f>
        <v/>
      </c>
      <c r="M8760" s="9">
        <f>IF(COUNTA($A8760:$K8760)=0,"",IF($K8760&lt;&gt;"",IF(COUNTIF($K$19:$K8760,$K8760)&gt;1,"SI","NO"),IF(COUNTIFS($A$19:$A8760,$A8760,$C$19:$C8760,$C8760,$J$19:$J8760,$J8760,$D$19:$D8760,$D8760)&gt;1,"SI","NO")))</f>
        <v/>
      </c>
      <c r="N8760" s="11">
        <f>IF(COUNTA($A8760:$K8760)=0,"",IF(AND($L8760="SI",$M8760="NO"),IFERROR($H8760,0),0))</f>
        <v/>
      </c>
      <c r="O8760" s="9">
        <f>IF(COUNTA($A8760:$K8760)=0,"",IF($M8760="SI","CUFE o factura duplicada dentro del reporte; no se suma dos veces",IF(IFERROR($H8760,0)&lt;=0,"DIAN reporta valor susceptible 0",IF($L8760="NO",IFERROR(LOOKUP(2,1/((LISTS!$M$2:$M$13&lt;&gt;"")*ISNUMBER(SEARCH(LISTS!$M$2:$M$13,$I8760))),LISTS!$O$2:$O$13),"Medio de pago no elegible o no identificado por DIAN"),"Apta automaticamente por pago electronico y base positiva"))))</f>
        <v/>
      </c>
    </row>
    <row r="8761">
      <c r="A8761" s="9" t="n"/>
      <c r="B8761" s="9" t="n"/>
      <c r="C8761" s="12" t="n"/>
      <c r="D8761" s="11" t="n"/>
      <c r="E8761" s="11" t="n"/>
      <c r="F8761" s="11" t="n"/>
      <c r="G8761" s="11" t="n"/>
      <c r="H8761" s="11" t="n"/>
      <c r="I8761" s="9" t="n"/>
      <c r="J8761" s="9" t="n"/>
      <c r="K8761" s="9" t="n"/>
      <c r="L8761" s="9">
        <f>IF(COUNTA($A8761:$K8761)=0,"",IF(AND(IFERROR($H8761,0)&gt;0,LEN(TRIM($K8761&amp;""))&gt;0,IFERROR(LOOKUP(2,1/((LISTS!$M$2:$M$13&lt;&gt;"")*ISNUMBER(SEARCH(LISTS!$M$2:$M$13,$I8761))),LISTS!$N$2:$N$13),"NO")="SI"),"SI","NO"))</f>
        <v/>
      </c>
      <c r="M8761" s="9">
        <f>IF(COUNTA($A8761:$K8761)=0,"",IF($K8761&lt;&gt;"",IF(COUNTIF($K$19:$K8761,$K8761)&gt;1,"SI","NO"),IF(COUNTIFS($A$19:$A8761,$A8761,$C$19:$C8761,$C8761,$J$19:$J8761,$J8761,$D$19:$D8761,$D8761)&gt;1,"SI","NO")))</f>
        <v/>
      </c>
      <c r="N8761" s="11">
        <f>IF(COUNTA($A8761:$K8761)=0,"",IF(AND($L8761="SI",$M8761="NO"),IFERROR($H8761,0),0))</f>
        <v/>
      </c>
      <c r="O8761" s="9">
        <f>IF(COUNTA($A8761:$K8761)=0,"",IF($M8761="SI","CUFE o factura duplicada dentro del reporte; no se suma dos veces",IF(IFERROR($H8761,0)&lt;=0,"DIAN reporta valor susceptible 0",IF($L8761="NO",IFERROR(LOOKUP(2,1/((LISTS!$M$2:$M$13&lt;&gt;"")*ISNUMBER(SEARCH(LISTS!$M$2:$M$13,$I8761))),LISTS!$O$2:$O$13),"Medio de pago no elegible o no identificado por DIAN"),"Apta automaticamente por pago electronico y base positiva"))))</f>
        <v/>
      </c>
    </row>
    <row r="8762">
      <c r="A8762" s="9" t="n"/>
      <c r="B8762" s="9" t="n"/>
      <c r="C8762" s="12" t="n"/>
      <c r="D8762" s="11" t="n"/>
      <c r="E8762" s="11" t="n"/>
      <c r="F8762" s="11" t="n"/>
      <c r="G8762" s="11" t="n"/>
      <c r="H8762" s="11" t="n"/>
      <c r="I8762" s="9" t="n"/>
      <c r="J8762" s="9" t="n"/>
      <c r="K8762" s="9" t="n"/>
      <c r="L8762" s="9">
        <f>IF(COUNTA($A8762:$K8762)=0,"",IF(AND(IFERROR($H8762,0)&gt;0,LEN(TRIM($K8762&amp;""))&gt;0,IFERROR(LOOKUP(2,1/((LISTS!$M$2:$M$13&lt;&gt;"")*ISNUMBER(SEARCH(LISTS!$M$2:$M$13,$I8762))),LISTS!$N$2:$N$13),"NO")="SI"),"SI","NO"))</f>
        <v/>
      </c>
      <c r="M8762" s="9">
        <f>IF(COUNTA($A8762:$K8762)=0,"",IF($K8762&lt;&gt;"",IF(COUNTIF($K$19:$K8762,$K8762)&gt;1,"SI","NO"),IF(COUNTIFS($A$19:$A8762,$A8762,$C$19:$C8762,$C8762,$J$19:$J8762,$J8762,$D$19:$D8762,$D8762)&gt;1,"SI","NO")))</f>
        <v/>
      </c>
      <c r="N8762" s="11">
        <f>IF(COUNTA($A8762:$K8762)=0,"",IF(AND($L8762="SI",$M8762="NO"),IFERROR($H8762,0),0))</f>
        <v/>
      </c>
      <c r="O8762" s="9">
        <f>IF(COUNTA($A8762:$K8762)=0,"",IF($M8762="SI","CUFE o factura duplicada dentro del reporte; no se suma dos veces",IF(IFERROR($H8762,0)&lt;=0,"DIAN reporta valor susceptible 0",IF($L8762="NO",IFERROR(LOOKUP(2,1/((LISTS!$M$2:$M$13&lt;&gt;"")*ISNUMBER(SEARCH(LISTS!$M$2:$M$13,$I8762))),LISTS!$O$2:$O$13),"Medio de pago no elegible o no identificado por DIAN"),"Apta automaticamente por pago electronico y base positiva"))))</f>
        <v/>
      </c>
    </row>
    <row r="8763">
      <c r="A8763" s="9" t="n"/>
      <c r="B8763" s="9" t="n"/>
      <c r="C8763" s="12" t="n"/>
      <c r="D8763" s="11" t="n"/>
      <c r="E8763" s="11" t="n"/>
      <c r="F8763" s="11" t="n"/>
      <c r="G8763" s="11" t="n"/>
      <c r="H8763" s="11" t="n"/>
      <c r="I8763" s="9" t="n"/>
      <c r="J8763" s="9" t="n"/>
      <c r="K8763" s="9" t="n"/>
      <c r="L8763" s="9">
        <f>IF(COUNTA($A8763:$K8763)=0,"",IF(AND(IFERROR($H8763,0)&gt;0,LEN(TRIM($K8763&amp;""))&gt;0,IFERROR(LOOKUP(2,1/((LISTS!$M$2:$M$13&lt;&gt;"")*ISNUMBER(SEARCH(LISTS!$M$2:$M$13,$I8763))),LISTS!$N$2:$N$13),"NO")="SI"),"SI","NO"))</f>
        <v/>
      </c>
      <c r="M8763" s="9">
        <f>IF(COUNTA($A8763:$K8763)=0,"",IF($K8763&lt;&gt;"",IF(COUNTIF($K$19:$K8763,$K8763)&gt;1,"SI","NO"),IF(COUNTIFS($A$19:$A8763,$A8763,$C$19:$C8763,$C8763,$J$19:$J8763,$J8763,$D$19:$D8763,$D8763)&gt;1,"SI","NO")))</f>
        <v/>
      </c>
      <c r="N8763" s="11">
        <f>IF(COUNTA($A8763:$K8763)=0,"",IF(AND($L8763="SI",$M8763="NO"),IFERROR($H8763,0),0))</f>
        <v/>
      </c>
      <c r="O8763" s="9">
        <f>IF(COUNTA($A8763:$K8763)=0,"",IF($M8763="SI","CUFE o factura duplicada dentro del reporte; no se suma dos veces",IF(IFERROR($H8763,0)&lt;=0,"DIAN reporta valor susceptible 0",IF($L8763="NO",IFERROR(LOOKUP(2,1/((LISTS!$M$2:$M$13&lt;&gt;"")*ISNUMBER(SEARCH(LISTS!$M$2:$M$13,$I8763))),LISTS!$O$2:$O$13),"Medio de pago no elegible o no identificado por DIAN"),"Apta automaticamente por pago electronico y base positiva"))))</f>
        <v/>
      </c>
    </row>
    <row r="8764">
      <c r="A8764" s="9" t="n"/>
      <c r="B8764" s="9" t="n"/>
      <c r="C8764" s="12" t="n"/>
      <c r="D8764" s="11" t="n"/>
      <c r="E8764" s="11" t="n"/>
      <c r="F8764" s="11" t="n"/>
      <c r="G8764" s="11" t="n"/>
      <c r="H8764" s="11" t="n"/>
      <c r="I8764" s="9" t="n"/>
      <c r="J8764" s="9" t="n"/>
      <c r="K8764" s="9" t="n"/>
      <c r="L8764" s="9">
        <f>IF(COUNTA($A8764:$K8764)=0,"",IF(AND(IFERROR($H8764,0)&gt;0,LEN(TRIM($K8764&amp;""))&gt;0,IFERROR(LOOKUP(2,1/((LISTS!$M$2:$M$13&lt;&gt;"")*ISNUMBER(SEARCH(LISTS!$M$2:$M$13,$I8764))),LISTS!$N$2:$N$13),"NO")="SI"),"SI","NO"))</f>
        <v/>
      </c>
      <c r="M8764" s="9">
        <f>IF(COUNTA($A8764:$K8764)=0,"",IF($K8764&lt;&gt;"",IF(COUNTIF($K$19:$K8764,$K8764)&gt;1,"SI","NO"),IF(COUNTIFS($A$19:$A8764,$A8764,$C$19:$C8764,$C8764,$J$19:$J8764,$J8764,$D$19:$D8764,$D8764)&gt;1,"SI","NO")))</f>
        <v/>
      </c>
      <c r="N8764" s="11">
        <f>IF(COUNTA($A8764:$K8764)=0,"",IF(AND($L8764="SI",$M8764="NO"),IFERROR($H8764,0),0))</f>
        <v/>
      </c>
      <c r="O8764" s="9">
        <f>IF(COUNTA($A8764:$K8764)=0,"",IF($M8764="SI","CUFE o factura duplicada dentro del reporte; no se suma dos veces",IF(IFERROR($H8764,0)&lt;=0,"DIAN reporta valor susceptible 0",IF($L8764="NO",IFERROR(LOOKUP(2,1/((LISTS!$M$2:$M$13&lt;&gt;"")*ISNUMBER(SEARCH(LISTS!$M$2:$M$13,$I8764))),LISTS!$O$2:$O$13),"Medio de pago no elegible o no identificado por DIAN"),"Apta automaticamente por pago electronico y base positiva"))))</f>
        <v/>
      </c>
    </row>
    <row r="8765">
      <c r="A8765" s="9" t="n"/>
      <c r="B8765" s="9" t="n"/>
      <c r="C8765" s="12" t="n"/>
      <c r="D8765" s="11" t="n"/>
      <c r="E8765" s="11" t="n"/>
      <c r="F8765" s="11" t="n"/>
      <c r="G8765" s="11" t="n"/>
      <c r="H8765" s="11" t="n"/>
      <c r="I8765" s="9" t="n"/>
      <c r="J8765" s="9" t="n"/>
      <c r="K8765" s="9" t="n"/>
      <c r="L8765" s="9">
        <f>IF(COUNTA($A8765:$K8765)=0,"",IF(AND(IFERROR($H8765,0)&gt;0,LEN(TRIM($K8765&amp;""))&gt;0,IFERROR(LOOKUP(2,1/((LISTS!$M$2:$M$13&lt;&gt;"")*ISNUMBER(SEARCH(LISTS!$M$2:$M$13,$I8765))),LISTS!$N$2:$N$13),"NO")="SI"),"SI","NO"))</f>
        <v/>
      </c>
      <c r="M8765" s="9">
        <f>IF(COUNTA($A8765:$K8765)=0,"",IF($K8765&lt;&gt;"",IF(COUNTIF($K$19:$K8765,$K8765)&gt;1,"SI","NO"),IF(COUNTIFS($A$19:$A8765,$A8765,$C$19:$C8765,$C8765,$J$19:$J8765,$J8765,$D$19:$D8765,$D8765)&gt;1,"SI","NO")))</f>
        <v/>
      </c>
      <c r="N8765" s="11">
        <f>IF(COUNTA($A8765:$K8765)=0,"",IF(AND($L8765="SI",$M8765="NO"),IFERROR($H8765,0),0))</f>
        <v/>
      </c>
      <c r="O8765" s="9">
        <f>IF(COUNTA($A8765:$K8765)=0,"",IF($M8765="SI","CUFE o factura duplicada dentro del reporte; no se suma dos veces",IF(IFERROR($H8765,0)&lt;=0,"DIAN reporta valor susceptible 0",IF($L8765="NO",IFERROR(LOOKUP(2,1/((LISTS!$M$2:$M$13&lt;&gt;"")*ISNUMBER(SEARCH(LISTS!$M$2:$M$13,$I8765))),LISTS!$O$2:$O$13),"Medio de pago no elegible o no identificado por DIAN"),"Apta automaticamente por pago electronico y base positiva"))))</f>
        <v/>
      </c>
    </row>
    <row r="8766">
      <c r="A8766" s="9" t="n"/>
      <c r="B8766" s="9" t="n"/>
      <c r="C8766" s="12" t="n"/>
      <c r="D8766" s="11" t="n"/>
      <c r="E8766" s="11" t="n"/>
      <c r="F8766" s="11" t="n"/>
      <c r="G8766" s="11" t="n"/>
      <c r="H8766" s="11" t="n"/>
      <c r="I8766" s="9" t="n"/>
      <c r="J8766" s="9" t="n"/>
      <c r="K8766" s="9" t="n"/>
      <c r="L8766" s="9">
        <f>IF(COUNTA($A8766:$K8766)=0,"",IF(AND(IFERROR($H8766,0)&gt;0,LEN(TRIM($K8766&amp;""))&gt;0,IFERROR(LOOKUP(2,1/((LISTS!$M$2:$M$13&lt;&gt;"")*ISNUMBER(SEARCH(LISTS!$M$2:$M$13,$I8766))),LISTS!$N$2:$N$13),"NO")="SI"),"SI","NO"))</f>
        <v/>
      </c>
      <c r="M8766" s="9">
        <f>IF(COUNTA($A8766:$K8766)=0,"",IF($K8766&lt;&gt;"",IF(COUNTIF($K$19:$K8766,$K8766)&gt;1,"SI","NO"),IF(COUNTIFS($A$19:$A8766,$A8766,$C$19:$C8766,$C8766,$J$19:$J8766,$J8766,$D$19:$D8766,$D8766)&gt;1,"SI","NO")))</f>
        <v/>
      </c>
      <c r="N8766" s="11">
        <f>IF(COUNTA($A8766:$K8766)=0,"",IF(AND($L8766="SI",$M8766="NO"),IFERROR($H8766,0),0))</f>
        <v/>
      </c>
      <c r="O8766" s="9">
        <f>IF(COUNTA($A8766:$K8766)=0,"",IF($M8766="SI","CUFE o factura duplicada dentro del reporte; no se suma dos veces",IF(IFERROR($H8766,0)&lt;=0,"DIAN reporta valor susceptible 0",IF($L8766="NO",IFERROR(LOOKUP(2,1/((LISTS!$M$2:$M$13&lt;&gt;"")*ISNUMBER(SEARCH(LISTS!$M$2:$M$13,$I8766))),LISTS!$O$2:$O$13),"Medio de pago no elegible o no identificado por DIAN"),"Apta automaticamente por pago electronico y base positiva"))))</f>
        <v/>
      </c>
    </row>
    <row r="8767">
      <c r="A8767" s="9" t="n"/>
      <c r="B8767" s="9" t="n"/>
      <c r="C8767" s="12" t="n"/>
      <c r="D8767" s="11" t="n"/>
      <c r="E8767" s="11" t="n"/>
      <c r="F8767" s="11" t="n"/>
      <c r="G8767" s="11" t="n"/>
      <c r="H8767" s="11" t="n"/>
      <c r="I8767" s="9" t="n"/>
      <c r="J8767" s="9" t="n"/>
      <c r="K8767" s="9" t="n"/>
      <c r="L8767" s="9">
        <f>IF(COUNTA($A8767:$K8767)=0,"",IF(AND(IFERROR($H8767,0)&gt;0,LEN(TRIM($K8767&amp;""))&gt;0,IFERROR(LOOKUP(2,1/((LISTS!$M$2:$M$13&lt;&gt;"")*ISNUMBER(SEARCH(LISTS!$M$2:$M$13,$I8767))),LISTS!$N$2:$N$13),"NO")="SI"),"SI","NO"))</f>
        <v/>
      </c>
      <c r="M8767" s="9">
        <f>IF(COUNTA($A8767:$K8767)=0,"",IF($K8767&lt;&gt;"",IF(COUNTIF($K$19:$K8767,$K8767)&gt;1,"SI","NO"),IF(COUNTIFS($A$19:$A8767,$A8767,$C$19:$C8767,$C8767,$J$19:$J8767,$J8767,$D$19:$D8767,$D8767)&gt;1,"SI","NO")))</f>
        <v/>
      </c>
      <c r="N8767" s="11">
        <f>IF(COUNTA($A8767:$K8767)=0,"",IF(AND($L8767="SI",$M8767="NO"),IFERROR($H8767,0),0))</f>
        <v/>
      </c>
      <c r="O8767" s="9">
        <f>IF(COUNTA($A8767:$K8767)=0,"",IF($M8767="SI","CUFE o factura duplicada dentro del reporte; no se suma dos veces",IF(IFERROR($H8767,0)&lt;=0,"DIAN reporta valor susceptible 0",IF($L8767="NO",IFERROR(LOOKUP(2,1/((LISTS!$M$2:$M$13&lt;&gt;"")*ISNUMBER(SEARCH(LISTS!$M$2:$M$13,$I8767))),LISTS!$O$2:$O$13),"Medio de pago no elegible o no identificado por DIAN"),"Apta automaticamente por pago electronico y base positiva"))))</f>
        <v/>
      </c>
    </row>
    <row r="8768">
      <c r="A8768" s="9" t="n"/>
      <c r="B8768" s="9" t="n"/>
      <c r="C8768" s="12" t="n"/>
      <c r="D8768" s="11" t="n"/>
      <c r="E8768" s="11" t="n"/>
      <c r="F8768" s="11" t="n"/>
      <c r="G8768" s="11" t="n"/>
      <c r="H8768" s="11" t="n"/>
      <c r="I8768" s="9" t="n"/>
      <c r="J8768" s="9" t="n"/>
      <c r="K8768" s="9" t="n"/>
      <c r="L8768" s="9">
        <f>IF(COUNTA($A8768:$K8768)=0,"",IF(AND(IFERROR($H8768,0)&gt;0,LEN(TRIM($K8768&amp;""))&gt;0,IFERROR(LOOKUP(2,1/((LISTS!$M$2:$M$13&lt;&gt;"")*ISNUMBER(SEARCH(LISTS!$M$2:$M$13,$I8768))),LISTS!$N$2:$N$13),"NO")="SI"),"SI","NO"))</f>
        <v/>
      </c>
      <c r="M8768" s="9">
        <f>IF(COUNTA($A8768:$K8768)=0,"",IF($K8768&lt;&gt;"",IF(COUNTIF($K$19:$K8768,$K8768)&gt;1,"SI","NO"),IF(COUNTIFS($A$19:$A8768,$A8768,$C$19:$C8768,$C8768,$J$19:$J8768,$J8768,$D$19:$D8768,$D8768)&gt;1,"SI","NO")))</f>
        <v/>
      </c>
      <c r="N8768" s="11">
        <f>IF(COUNTA($A8768:$K8768)=0,"",IF(AND($L8768="SI",$M8768="NO"),IFERROR($H8768,0),0))</f>
        <v/>
      </c>
      <c r="O8768" s="9">
        <f>IF(COUNTA($A8768:$K8768)=0,"",IF($M8768="SI","CUFE o factura duplicada dentro del reporte; no se suma dos veces",IF(IFERROR($H8768,0)&lt;=0,"DIAN reporta valor susceptible 0",IF($L8768="NO",IFERROR(LOOKUP(2,1/((LISTS!$M$2:$M$13&lt;&gt;"")*ISNUMBER(SEARCH(LISTS!$M$2:$M$13,$I8768))),LISTS!$O$2:$O$13),"Medio de pago no elegible o no identificado por DIAN"),"Apta automaticamente por pago electronico y base positiva"))))</f>
        <v/>
      </c>
    </row>
    <row r="8769">
      <c r="A8769" s="9" t="n"/>
      <c r="B8769" s="9" t="n"/>
      <c r="C8769" s="12" t="n"/>
      <c r="D8769" s="11" t="n"/>
      <c r="E8769" s="11" t="n"/>
      <c r="F8769" s="11" t="n"/>
      <c r="G8769" s="11" t="n"/>
      <c r="H8769" s="11" t="n"/>
      <c r="I8769" s="9" t="n"/>
      <c r="J8769" s="9" t="n"/>
      <c r="K8769" s="9" t="n"/>
      <c r="L8769" s="9">
        <f>IF(COUNTA($A8769:$K8769)=0,"",IF(AND(IFERROR($H8769,0)&gt;0,LEN(TRIM($K8769&amp;""))&gt;0,IFERROR(LOOKUP(2,1/((LISTS!$M$2:$M$13&lt;&gt;"")*ISNUMBER(SEARCH(LISTS!$M$2:$M$13,$I8769))),LISTS!$N$2:$N$13),"NO")="SI"),"SI","NO"))</f>
        <v/>
      </c>
      <c r="M8769" s="9">
        <f>IF(COUNTA($A8769:$K8769)=0,"",IF($K8769&lt;&gt;"",IF(COUNTIF($K$19:$K8769,$K8769)&gt;1,"SI","NO"),IF(COUNTIFS($A$19:$A8769,$A8769,$C$19:$C8769,$C8769,$J$19:$J8769,$J8769,$D$19:$D8769,$D8769)&gt;1,"SI","NO")))</f>
        <v/>
      </c>
      <c r="N8769" s="11">
        <f>IF(COUNTA($A8769:$K8769)=0,"",IF(AND($L8769="SI",$M8769="NO"),IFERROR($H8769,0),0))</f>
        <v/>
      </c>
      <c r="O8769" s="9">
        <f>IF(COUNTA($A8769:$K8769)=0,"",IF($M8769="SI","CUFE o factura duplicada dentro del reporte; no se suma dos veces",IF(IFERROR($H8769,0)&lt;=0,"DIAN reporta valor susceptible 0",IF($L8769="NO",IFERROR(LOOKUP(2,1/((LISTS!$M$2:$M$13&lt;&gt;"")*ISNUMBER(SEARCH(LISTS!$M$2:$M$13,$I8769))),LISTS!$O$2:$O$13),"Medio de pago no elegible o no identificado por DIAN"),"Apta automaticamente por pago electronico y base positiva"))))</f>
        <v/>
      </c>
    </row>
    <row r="8770">
      <c r="A8770" s="9" t="n"/>
      <c r="B8770" s="9" t="n"/>
      <c r="C8770" s="12" t="n"/>
      <c r="D8770" s="11" t="n"/>
      <c r="E8770" s="11" t="n"/>
      <c r="F8770" s="11" t="n"/>
      <c r="G8770" s="11" t="n"/>
      <c r="H8770" s="11" t="n"/>
      <c r="I8770" s="9" t="n"/>
      <c r="J8770" s="9" t="n"/>
      <c r="K8770" s="9" t="n"/>
      <c r="L8770" s="9">
        <f>IF(COUNTA($A8770:$K8770)=0,"",IF(AND(IFERROR($H8770,0)&gt;0,LEN(TRIM($K8770&amp;""))&gt;0,IFERROR(LOOKUP(2,1/((LISTS!$M$2:$M$13&lt;&gt;"")*ISNUMBER(SEARCH(LISTS!$M$2:$M$13,$I8770))),LISTS!$N$2:$N$13),"NO")="SI"),"SI","NO"))</f>
        <v/>
      </c>
      <c r="M8770" s="9">
        <f>IF(COUNTA($A8770:$K8770)=0,"",IF($K8770&lt;&gt;"",IF(COUNTIF($K$19:$K8770,$K8770)&gt;1,"SI","NO"),IF(COUNTIFS($A$19:$A8770,$A8770,$C$19:$C8770,$C8770,$J$19:$J8770,$J8770,$D$19:$D8770,$D8770)&gt;1,"SI","NO")))</f>
        <v/>
      </c>
      <c r="N8770" s="11">
        <f>IF(COUNTA($A8770:$K8770)=0,"",IF(AND($L8770="SI",$M8770="NO"),IFERROR($H8770,0),0))</f>
        <v/>
      </c>
      <c r="O8770" s="9">
        <f>IF(COUNTA($A8770:$K8770)=0,"",IF($M8770="SI","CUFE o factura duplicada dentro del reporte; no se suma dos veces",IF(IFERROR($H8770,0)&lt;=0,"DIAN reporta valor susceptible 0",IF($L8770="NO",IFERROR(LOOKUP(2,1/((LISTS!$M$2:$M$13&lt;&gt;"")*ISNUMBER(SEARCH(LISTS!$M$2:$M$13,$I8770))),LISTS!$O$2:$O$13),"Medio de pago no elegible o no identificado por DIAN"),"Apta automaticamente por pago electronico y base positiva"))))</f>
        <v/>
      </c>
    </row>
    <row r="8771">
      <c r="A8771" s="9" t="n"/>
      <c r="B8771" s="9" t="n"/>
      <c r="C8771" s="12" t="n"/>
      <c r="D8771" s="11" t="n"/>
      <c r="E8771" s="11" t="n"/>
      <c r="F8771" s="11" t="n"/>
      <c r="G8771" s="11" t="n"/>
      <c r="H8771" s="11" t="n"/>
      <c r="I8771" s="9" t="n"/>
      <c r="J8771" s="9" t="n"/>
      <c r="K8771" s="9" t="n"/>
      <c r="L8771" s="9">
        <f>IF(COUNTA($A8771:$K8771)=0,"",IF(AND(IFERROR($H8771,0)&gt;0,LEN(TRIM($K8771&amp;""))&gt;0,IFERROR(LOOKUP(2,1/((LISTS!$M$2:$M$13&lt;&gt;"")*ISNUMBER(SEARCH(LISTS!$M$2:$M$13,$I8771))),LISTS!$N$2:$N$13),"NO")="SI"),"SI","NO"))</f>
        <v/>
      </c>
      <c r="M8771" s="9">
        <f>IF(COUNTA($A8771:$K8771)=0,"",IF($K8771&lt;&gt;"",IF(COUNTIF($K$19:$K8771,$K8771)&gt;1,"SI","NO"),IF(COUNTIFS($A$19:$A8771,$A8771,$C$19:$C8771,$C8771,$J$19:$J8771,$J8771,$D$19:$D8771,$D8771)&gt;1,"SI","NO")))</f>
        <v/>
      </c>
      <c r="N8771" s="11">
        <f>IF(COUNTA($A8771:$K8771)=0,"",IF(AND($L8771="SI",$M8771="NO"),IFERROR($H8771,0),0))</f>
        <v/>
      </c>
      <c r="O8771" s="9">
        <f>IF(COUNTA($A8771:$K8771)=0,"",IF($M8771="SI","CUFE o factura duplicada dentro del reporte; no se suma dos veces",IF(IFERROR($H8771,0)&lt;=0,"DIAN reporta valor susceptible 0",IF($L8771="NO",IFERROR(LOOKUP(2,1/((LISTS!$M$2:$M$13&lt;&gt;"")*ISNUMBER(SEARCH(LISTS!$M$2:$M$13,$I8771))),LISTS!$O$2:$O$13),"Medio de pago no elegible o no identificado por DIAN"),"Apta automaticamente por pago electronico y base positiva"))))</f>
        <v/>
      </c>
    </row>
    <row r="8772">
      <c r="A8772" s="9" t="n"/>
      <c r="B8772" s="9" t="n"/>
      <c r="C8772" s="12" t="n"/>
      <c r="D8772" s="11" t="n"/>
      <c r="E8772" s="11" t="n"/>
      <c r="F8772" s="11" t="n"/>
      <c r="G8772" s="11" t="n"/>
      <c r="H8772" s="11" t="n"/>
      <c r="I8772" s="9" t="n"/>
      <c r="J8772" s="9" t="n"/>
      <c r="K8772" s="9" t="n"/>
      <c r="L8772" s="9">
        <f>IF(COUNTA($A8772:$K8772)=0,"",IF(AND(IFERROR($H8772,0)&gt;0,LEN(TRIM($K8772&amp;""))&gt;0,IFERROR(LOOKUP(2,1/((LISTS!$M$2:$M$13&lt;&gt;"")*ISNUMBER(SEARCH(LISTS!$M$2:$M$13,$I8772))),LISTS!$N$2:$N$13),"NO")="SI"),"SI","NO"))</f>
        <v/>
      </c>
      <c r="M8772" s="9">
        <f>IF(COUNTA($A8772:$K8772)=0,"",IF($K8772&lt;&gt;"",IF(COUNTIF($K$19:$K8772,$K8772)&gt;1,"SI","NO"),IF(COUNTIFS($A$19:$A8772,$A8772,$C$19:$C8772,$C8772,$J$19:$J8772,$J8772,$D$19:$D8772,$D8772)&gt;1,"SI","NO")))</f>
        <v/>
      </c>
      <c r="N8772" s="11">
        <f>IF(COUNTA($A8772:$K8772)=0,"",IF(AND($L8772="SI",$M8772="NO"),IFERROR($H8772,0),0))</f>
        <v/>
      </c>
      <c r="O8772" s="9">
        <f>IF(COUNTA($A8772:$K8772)=0,"",IF($M8772="SI","CUFE o factura duplicada dentro del reporte; no se suma dos veces",IF(IFERROR($H8772,0)&lt;=0,"DIAN reporta valor susceptible 0",IF($L8772="NO",IFERROR(LOOKUP(2,1/((LISTS!$M$2:$M$13&lt;&gt;"")*ISNUMBER(SEARCH(LISTS!$M$2:$M$13,$I8772))),LISTS!$O$2:$O$13),"Medio de pago no elegible o no identificado por DIAN"),"Apta automaticamente por pago electronico y base positiva"))))</f>
        <v/>
      </c>
    </row>
    <row r="8773">
      <c r="A8773" s="9" t="n"/>
      <c r="B8773" s="9" t="n"/>
      <c r="C8773" s="12" t="n"/>
      <c r="D8773" s="11" t="n"/>
      <c r="E8773" s="11" t="n"/>
      <c r="F8773" s="11" t="n"/>
      <c r="G8773" s="11" t="n"/>
      <c r="H8773" s="11" t="n"/>
      <c r="I8773" s="9" t="n"/>
      <c r="J8773" s="9" t="n"/>
      <c r="K8773" s="9" t="n"/>
      <c r="L8773" s="9">
        <f>IF(COUNTA($A8773:$K8773)=0,"",IF(AND(IFERROR($H8773,0)&gt;0,LEN(TRIM($K8773&amp;""))&gt;0,IFERROR(LOOKUP(2,1/((LISTS!$M$2:$M$13&lt;&gt;"")*ISNUMBER(SEARCH(LISTS!$M$2:$M$13,$I8773))),LISTS!$N$2:$N$13),"NO")="SI"),"SI","NO"))</f>
        <v/>
      </c>
      <c r="M8773" s="9">
        <f>IF(COUNTA($A8773:$K8773)=0,"",IF($K8773&lt;&gt;"",IF(COUNTIF($K$19:$K8773,$K8773)&gt;1,"SI","NO"),IF(COUNTIFS($A$19:$A8773,$A8773,$C$19:$C8773,$C8773,$J$19:$J8773,$J8773,$D$19:$D8773,$D8773)&gt;1,"SI","NO")))</f>
        <v/>
      </c>
      <c r="N8773" s="11">
        <f>IF(COUNTA($A8773:$K8773)=0,"",IF(AND($L8773="SI",$M8773="NO"),IFERROR($H8773,0),0))</f>
        <v/>
      </c>
      <c r="O8773" s="9">
        <f>IF(COUNTA($A8773:$K8773)=0,"",IF($M8773="SI","CUFE o factura duplicada dentro del reporte; no se suma dos veces",IF(IFERROR($H8773,0)&lt;=0,"DIAN reporta valor susceptible 0",IF($L8773="NO",IFERROR(LOOKUP(2,1/((LISTS!$M$2:$M$13&lt;&gt;"")*ISNUMBER(SEARCH(LISTS!$M$2:$M$13,$I8773))),LISTS!$O$2:$O$13),"Medio de pago no elegible o no identificado por DIAN"),"Apta automaticamente por pago electronico y base positiva"))))</f>
        <v/>
      </c>
    </row>
    <row r="8774">
      <c r="A8774" s="9" t="n"/>
      <c r="B8774" s="9" t="n"/>
      <c r="C8774" s="12" t="n"/>
      <c r="D8774" s="11" t="n"/>
      <c r="E8774" s="11" t="n"/>
      <c r="F8774" s="11" t="n"/>
      <c r="G8774" s="11" t="n"/>
      <c r="H8774" s="11" t="n"/>
      <c r="I8774" s="9" t="n"/>
      <c r="J8774" s="9" t="n"/>
      <c r="K8774" s="9" t="n"/>
      <c r="L8774" s="9">
        <f>IF(COUNTA($A8774:$K8774)=0,"",IF(AND(IFERROR($H8774,0)&gt;0,LEN(TRIM($K8774&amp;""))&gt;0,IFERROR(LOOKUP(2,1/((LISTS!$M$2:$M$13&lt;&gt;"")*ISNUMBER(SEARCH(LISTS!$M$2:$M$13,$I8774))),LISTS!$N$2:$N$13),"NO")="SI"),"SI","NO"))</f>
        <v/>
      </c>
      <c r="M8774" s="9">
        <f>IF(COUNTA($A8774:$K8774)=0,"",IF($K8774&lt;&gt;"",IF(COUNTIF($K$19:$K8774,$K8774)&gt;1,"SI","NO"),IF(COUNTIFS($A$19:$A8774,$A8774,$C$19:$C8774,$C8774,$J$19:$J8774,$J8774,$D$19:$D8774,$D8774)&gt;1,"SI","NO")))</f>
        <v/>
      </c>
      <c r="N8774" s="11">
        <f>IF(COUNTA($A8774:$K8774)=0,"",IF(AND($L8774="SI",$M8774="NO"),IFERROR($H8774,0),0))</f>
        <v/>
      </c>
      <c r="O8774" s="9">
        <f>IF(COUNTA($A8774:$K8774)=0,"",IF($M8774="SI","CUFE o factura duplicada dentro del reporte; no se suma dos veces",IF(IFERROR($H8774,0)&lt;=0,"DIAN reporta valor susceptible 0",IF($L8774="NO",IFERROR(LOOKUP(2,1/((LISTS!$M$2:$M$13&lt;&gt;"")*ISNUMBER(SEARCH(LISTS!$M$2:$M$13,$I8774))),LISTS!$O$2:$O$13),"Medio de pago no elegible o no identificado por DIAN"),"Apta automaticamente por pago electronico y base positiva"))))</f>
        <v/>
      </c>
    </row>
    <row r="8775">
      <c r="A8775" s="9" t="n"/>
      <c r="B8775" s="9" t="n"/>
      <c r="C8775" s="12" t="n"/>
      <c r="D8775" s="11" t="n"/>
      <c r="E8775" s="11" t="n"/>
      <c r="F8775" s="11" t="n"/>
      <c r="G8775" s="11" t="n"/>
      <c r="H8775" s="11" t="n"/>
      <c r="I8775" s="9" t="n"/>
      <c r="J8775" s="9" t="n"/>
      <c r="K8775" s="9" t="n"/>
      <c r="L8775" s="9">
        <f>IF(COUNTA($A8775:$K8775)=0,"",IF(AND(IFERROR($H8775,0)&gt;0,LEN(TRIM($K8775&amp;""))&gt;0,IFERROR(LOOKUP(2,1/((LISTS!$M$2:$M$13&lt;&gt;"")*ISNUMBER(SEARCH(LISTS!$M$2:$M$13,$I8775))),LISTS!$N$2:$N$13),"NO")="SI"),"SI","NO"))</f>
        <v/>
      </c>
      <c r="M8775" s="9">
        <f>IF(COUNTA($A8775:$K8775)=0,"",IF($K8775&lt;&gt;"",IF(COUNTIF($K$19:$K8775,$K8775)&gt;1,"SI","NO"),IF(COUNTIFS($A$19:$A8775,$A8775,$C$19:$C8775,$C8775,$J$19:$J8775,$J8775,$D$19:$D8775,$D8775)&gt;1,"SI","NO")))</f>
        <v/>
      </c>
      <c r="N8775" s="11">
        <f>IF(COUNTA($A8775:$K8775)=0,"",IF(AND($L8775="SI",$M8775="NO"),IFERROR($H8775,0),0))</f>
        <v/>
      </c>
      <c r="O8775" s="9">
        <f>IF(COUNTA($A8775:$K8775)=0,"",IF($M8775="SI","CUFE o factura duplicada dentro del reporte; no se suma dos veces",IF(IFERROR($H8775,0)&lt;=0,"DIAN reporta valor susceptible 0",IF($L8775="NO",IFERROR(LOOKUP(2,1/((LISTS!$M$2:$M$13&lt;&gt;"")*ISNUMBER(SEARCH(LISTS!$M$2:$M$13,$I8775))),LISTS!$O$2:$O$13),"Medio de pago no elegible o no identificado por DIAN"),"Apta automaticamente por pago electronico y base positiva"))))</f>
        <v/>
      </c>
    </row>
    <row r="8776">
      <c r="A8776" s="9" t="n"/>
      <c r="B8776" s="9" t="n"/>
      <c r="C8776" s="12" t="n"/>
      <c r="D8776" s="11" t="n"/>
      <c r="E8776" s="11" t="n"/>
      <c r="F8776" s="11" t="n"/>
      <c r="G8776" s="11" t="n"/>
      <c r="H8776" s="11" t="n"/>
      <c r="I8776" s="9" t="n"/>
      <c r="J8776" s="9" t="n"/>
      <c r="K8776" s="9" t="n"/>
      <c r="L8776" s="9">
        <f>IF(COUNTA($A8776:$K8776)=0,"",IF(AND(IFERROR($H8776,0)&gt;0,LEN(TRIM($K8776&amp;""))&gt;0,IFERROR(LOOKUP(2,1/((LISTS!$M$2:$M$13&lt;&gt;"")*ISNUMBER(SEARCH(LISTS!$M$2:$M$13,$I8776))),LISTS!$N$2:$N$13),"NO")="SI"),"SI","NO"))</f>
        <v/>
      </c>
      <c r="M8776" s="9">
        <f>IF(COUNTA($A8776:$K8776)=0,"",IF($K8776&lt;&gt;"",IF(COUNTIF($K$19:$K8776,$K8776)&gt;1,"SI","NO"),IF(COUNTIFS($A$19:$A8776,$A8776,$C$19:$C8776,$C8776,$J$19:$J8776,$J8776,$D$19:$D8776,$D8776)&gt;1,"SI","NO")))</f>
        <v/>
      </c>
      <c r="N8776" s="11">
        <f>IF(COUNTA($A8776:$K8776)=0,"",IF(AND($L8776="SI",$M8776="NO"),IFERROR($H8776,0),0))</f>
        <v/>
      </c>
      <c r="O8776" s="9">
        <f>IF(COUNTA($A8776:$K8776)=0,"",IF($M8776="SI","CUFE o factura duplicada dentro del reporte; no se suma dos veces",IF(IFERROR($H8776,0)&lt;=0,"DIAN reporta valor susceptible 0",IF($L8776="NO",IFERROR(LOOKUP(2,1/((LISTS!$M$2:$M$13&lt;&gt;"")*ISNUMBER(SEARCH(LISTS!$M$2:$M$13,$I8776))),LISTS!$O$2:$O$13),"Medio de pago no elegible o no identificado por DIAN"),"Apta automaticamente por pago electronico y base positiva"))))</f>
        <v/>
      </c>
    </row>
    <row r="8777">
      <c r="A8777" s="9" t="n"/>
      <c r="B8777" s="9" t="n"/>
      <c r="C8777" s="12" t="n"/>
      <c r="D8777" s="11" t="n"/>
      <c r="E8777" s="11" t="n"/>
      <c r="F8777" s="11" t="n"/>
      <c r="G8777" s="11" t="n"/>
      <c r="H8777" s="11" t="n"/>
      <c r="I8777" s="9" t="n"/>
      <c r="J8777" s="9" t="n"/>
      <c r="K8777" s="9" t="n"/>
      <c r="L8777" s="9">
        <f>IF(COUNTA($A8777:$K8777)=0,"",IF(AND(IFERROR($H8777,0)&gt;0,LEN(TRIM($K8777&amp;""))&gt;0,IFERROR(LOOKUP(2,1/((LISTS!$M$2:$M$13&lt;&gt;"")*ISNUMBER(SEARCH(LISTS!$M$2:$M$13,$I8777))),LISTS!$N$2:$N$13),"NO")="SI"),"SI","NO"))</f>
        <v/>
      </c>
      <c r="M8777" s="9">
        <f>IF(COUNTA($A8777:$K8777)=0,"",IF($K8777&lt;&gt;"",IF(COUNTIF($K$19:$K8777,$K8777)&gt;1,"SI","NO"),IF(COUNTIFS($A$19:$A8777,$A8777,$C$19:$C8777,$C8777,$J$19:$J8777,$J8777,$D$19:$D8777,$D8777)&gt;1,"SI","NO")))</f>
        <v/>
      </c>
      <c r="N8777" s="11">
        <f>IF(COUNTA($A8777:$K8777)=0,"",IF(AND($L8777="SI",$M8777="NO"),IFERROR($H8777,0),0))</f>
        <v/>
      </c>
      <c r="O8777" s="9">
        <f>IF(COUNTA($A8777:$K8777)=0,"",IF($M8777="SI","CUFE o factura duplicada dentro del reporte; no se suma dos veces",IF(IFERROR($H8777,0)&lt;=0,"DIAN reporta valor susceptible 0",IF($L8777="NO",IFERROR(LOOKUP(2,1/((LISTS!$M$2:$M$13&lt;&gt;"")*ISNUMBER(SEARCH(LISTS!$M$2:$M$13,$I8777))),LISTS!$O$2:$O$13),"Medio de pago no elegible o no identificado por DIAN"),"Apta automaticamente por pago electronico y base positiva"))))</f>
        <v/>
      </c>
    </row>
    <row r="8778">
      <c r="A8778" s="9" t="n"/>
      <c r="B8778" s="9" t="n"/>
      <c r="C8778" s="12" t="n"/>
      <c r="D8778" s="11" t="n"/>
      <c r="E8778" s="11" t="n"/>
      <c r="F8778" s="11" t="n"/>
      <c r="G8778" s="11" t="n"/>
      <c r="H8778" s="11" t="n"/>
      <c r="I8778" s="9" t="n"/>
      <c r="J8778" s="9" t="n"/>
      <c r="K8778" s="9" t="n"/>
      <c r="L8778" s="9">
        <f>IF(COUNTA($A8778:$K8778)=0,"",IF(AND(IFERROR($H8778,0)&gt;0,LEN(TRIM($K8778&amp;""))&gt;0,IFERROR(LOOKUP(2,1/((LISTS!$M$2:$M$13&lt;&gt;"")*ISNUMBER(SEARCH(LISTS!$M$2:$M$13,$I8778))),LISTS!$N$2:$N$13),"NO")="SI"),"SI","NO"))</f>
        <v/>
      </c>
      <c r="M8778" s="9">
        <f>IF(COUNTA($A8778:$K8778)=0,"",IF($K8778&lt;&gt;"",IF(COUNTIF($K$19:$K8778,$K8778)&gt;1,"SI","NO"),IF(COUNTIFS($A$19:$A8778,$A8778,$C$19:$C8778,$C8778,$J$19:$J8778,$J8778,$D$19:$D8778,$D8778)&gt;1,"SI","NO")))</f>
        <v/>
      </c>
      <c r="N8778" s="11">
        <f>IF(COUNTA($A8778:$K8778)=0,"",IF(AND($L8778="SI",$M8778="NO"),IFERROR($H8778,0),0))</f>
        <v/>
      </c>
      <c r="O8778" s="9">
        <f>IF(COUNTA($A8778:$K8778)=0,"",IF($M8778="SI","CUFE o factura duplicada dentro del reporte; no se suma dos veces",IF(IFERROR($H8778,0)&lt;=0,"DIAN reporta valor susceptible 0",IF($L8778="NO",IFERROR(LOOKUP(2,1/((LISTS!$M$2:$M$13&lt;&gt;"")*ISNUMBER(SEARCH(LISTS!$M$2:$M$13,$I8778))),LISTS!$O$2:$O$13),"Medio de pago no elegible o no identificado por DIAN"),"Apta automaticamente por pago electronico y base positiva"))))</f>
        <v/>
      </c>
    </row>
    <row r="8779">
      <c r="A8779" s="9" t="n"/>
      <c r="B8779" s="9" t="n"/>
      <c r="C8779" s="12" t="n"/>
      <c r="D8779" s="11" t="n"/>
      <c r="E8779" s="11" t="n"/>
      <c r="F8779" s="11" t="n"/>
      <c r="G8779" s="11" t="n"/>
      <c r="H8779" s="11" t="n"/>
      <c r="I8779" s="9" t="n"/>
      <c r="J8779" s="9" t="n"/>
      <c r="K8779" s="9" t="n"/>
      <c r="L8779" s="9">
        <f>IF(COUNTA($A8779:$K8779)=0,"",IF(AND(IFERROR($H8779,0)&gt;0,LEN(TRIM($K8779&amp;""))&gt;0,IFERROR(LOOKUP(2,1/((LISTS!$M$2:$M$13&lt;&gt;"")*ISNUMBER(SEARCH(LISTS!$M$2:$M$13,$I8779))),LISTS!$N$2:$N$13),"NO")="SI"),"SI","NO"))</f>
        <v/>
      </c>
      <c r="M8779" s="9">
        <f>IF(COUNTA($A8779:$K8779)=0,"",IF($K8779&lt;&gt;"",IF(COUNTIF($K$19:$K8779,$K8779)&gt;1,"SI","NO"),IF(COUNTIFS($A$19:$A8779,$A8779,$C$19:$C8779,$C8779,$J$19:$J8779,$J8779,$D$19:$D8779,$D8779)&gt;1,"SI","NO")))</f>
        <v/>
      </c>
      <c r="N8779" s="11">
        <f>IF(COUNTA($A8779:$K8779)=0,"",IF(AND($L8779="SI",$M8779="NO"),IFERROR($H8779,0),0))</f>
        <v/>
      </c>
      <c r="O8779" s="9">
        <f>IF(COUNTA($A8779:$K8779)=0,"",IF($M8779="SI","CUFE o factura duplicada dentro del reporte; no se suma dos veces",IF(IFERROR($H8779,0)&lt;=0,"DIAN reporta valor susceptible 0",IF($L8779="NO",IFERROR(LOOKUP(2,1/((LISTS!$M$2:$M$13&lt;&gt;"")*ISNUMBER(SEARCH(LISTS!$M$2:$M$13,$I8779))),LISTS!$O$2:$O$13),"Medio de pago no elegible o no identificado por DIAN"),"Apta automaticamente por pago electronico y base positiva"))))</f>
        <v/>
      </c>
    </row>
    <row r="8780">
      <c r="A8780" s="9" t="n"/>
      <c r="B8780" s="9" t="n"/>
      <c r="C8780" s="12" t="n"/>
      <c r="D8780" s="11" t="n"/>
      <c r="E8780" s="11" t="n"/>
      <c r="F8780" s="11" t="n"/>
      <c r="G8780" s="11" t="n"/>
      <c r="H8780" s="11" t="n"/>
      <c r="I8780" s="9" t="n"/>
      <c r="J8780" s="9" t="n"/>
      <c r="K8780" s="9" t="n"/>
      <c r="L8780" s="9">
        <f>IF(COUNTA($A8780:$K8780)=0,"",IF(AND(IFERROR($H8780,0)&gt;0,LEN(TRIM($K8780&amp;""))&gt;0,IFERROR(LOOKUP(2,1/((LISTS!$M$2:$M$13&lt;&gt;"")*ISNUMBER(SEARCH(LISTS!$M$2:$M$13,$I8780))),LISTS!$N$2:$N$13),"NO")="SI"),"SI","NO"))</f>
        <v/>
      </c>
      <c r="M8780" s="9">
        <f>IF(COUNTA($A8780:$K8780)=0,"",IF($K8780&lt;&gt;"",IF(COUNTIF($K$19:$K8780,$K8780)&gt;1,"SI","NO"),IF(COUNTIFS($A$19:$A8780,$A8780,$C$19:$C8780,$C8780,$J$19:$J8780,$J8780,$D$19:$D8780,$D8780)&gt;1,"SI","NO")))</f>
        <v/>
      </c>
      <c r="N8780" s="11">
        <f>IF(COUNTA($A8780:$K8780)=0,"",IF(AND($L8780="SI",$M8780="NO"),IFERROR($H8780,0),0))</f>
        <v/>
      </c>
      <c r="O8780" s="9">
        <f>IF(COUNTA($A8780:$K8780)=0,"",IF($M8780="SI","CUFE o factura duplicada dentro del reporte; no se suma dos veces",IF(IFERROR($H8780,0)&lt;=0,"DIAN reporta valor susceptible 0",IF($L8780="NO",IFERROR(LOOKUP(2,1/((LISTS!$M$2:$M$13&lt;&gt;"")*ISNUMBER(SEARCH(LISTS!$M$2:$M$13,$I8780))),LISTS!$O$2:$O$13),"Medio de pago no elegible o no identificado por DIAN"),"Apta automaticamente por pago electronico y base positiva"))))</f>
        <v/>
      </c>
    </row>
    <row r="8781">
      <c r="A8781" s="9" t="n"/>
      <c r="B8781" s="9" t="n"/>
      <c r="C8781" s="12" t="n"/>
      <c r="D8781" s="11" t="n"/>
      <c r="E8781" s="11" t="n"/>
      <c r="F8781" s="11" t="n"/>
      <c r="G8781" s="11" t="n"/>
      <c r="H8781" s="11" t="n"/>
      <c r="I8781" s="9" t="n"/>
      <c r="J8781" s="9" t="n"/>
      <c r="K8781" s="9" t="n"/>
      <c r="L8781" s="9">
        <f>IF(COUNTA($A8781:$K8781)=0,"",IF(AND(IFERROR($H8781,0)&gt;0,LEN(TRIM($K8781&amp;""))&gt;0,IFERROR(LOOKUP(2,1/((LISTS!$M$2:$M$13&lt;&gt;"")*ISNUMBER(SEARCH(LISTS!$M$2:$M$13,$I8781))),LISTS!$N$2:$N$13),"NO")="SI"),"SI","NO"))</f>
        <v/>
      </c>
      <c r="M8781" s="9">
        <f>IF(COUNTA($A8781:$K8781)=0,"",IF($K8781&lt;&gt;"",IF(COUNTIF($K$19:$K8781,$K8781)&gt;1,"SI","NO"),IF(COUNTIFS($A$19:$A8781,$A8781,$C$19:$C8781,$C8781,$J$19:$J8781,$J8781,$D$19:$D8781,$D8781)&gt;1,"SI","NO")))</f>
        <v/>
      </c>
      <c r="N8781" s="11">
        <f>IF(COUNTA($A8781:$K8781)=0,"",IF(AND($L8781="SI",$M8781="NO"),IFERROR($H8781,0),0))</f>
        <v/>
      </c>
      <c r="O8781" s="9">
        <f>IF(COUNTA($A8781:$K8781)=0,"",IF($M8781="SI","CUFE o factura duplicada dentro del reporte; no se suma dos veces",IF(IFERROR($H8781,0)&lt;=0,"DIAN reporta valor susceptible 0",IF($L8781="NO",IFERROR(LOOKUP(2,1/((LISTS!$M$2:$M$13&lt;&gt;"")*ISNUMBER(SEARCH(LISTS!$M$2:$M$13,$I8781))),LISTS!$O$2:$O$13),"Medio de pago no elegible o no identificado por DIAN"),"Apta automaticamente por pago electronico y base positiva"))))</f>
        <v/>
      </c>
    </row>
    <row r="8782">
      <c r="A8782" s="9" t="n"/>
      <c r="B8782" s="9" t="n"/>
      <c r="C8782" s="12" t="n"/>
      <c r="D8782" s="11" t="n"/>
      <c r="E8782" s="11" t="n"/>
      <c r="F8782" s="11" t="n"/>
      <c r="G8782" s="11" t="n"/>
      <c r="H8782" s="11" t="n"/>
      <c r="I8782" s="9" t="n"/>
      <c r="J8782" s="9" t="n"/>
      <c r="K8782" s="9" t="n"/>
      <c r="L8782" s="9">
        <f>IF(COUNTA($A8782:$K8782)=0,"",IF(AND(IFERROR($H8782,0)&gt;0,LEN(TRIM($K8782&amp;""))&gt;0,IFERROR(LOOKUP(2,1/((LISTS!$M$2:$M$13&lt;&gt;"")*ISNUMBER(SEARCH(LISTS!$M$2:$M$13,$I8782))),LISTS!$N$2:$N$13),"NO")="SI"),"SI","NO"))</f>
        <v/>
      </c>
      <c r="M8782" s="9">
        <f>IF(COUNTA($A8782:$K8782)=0,"",IF($K8782&lt;&gt;"",IF(COUNTIF($K$19:$K8782,$K8782)&gt;1,"SI","NO"),IF(COUNTIFS($A$19:$A8782,$A8782,$C$19:$C8782,$C8782,$J$19:$J8782,$J8782,$D$19:$D8782,$D8782)&gt;1,"SI","NO")))</f>
        <v/>
      </c>
      <c r="N8782" s="11">
        <f>IF(COUNTA($A8782:$K8782)=0,"",IF(AND($L8782="SI",$M8782="NO"),IFERROR($H8782,0),0))</f>
        <v/>
      </c>
      <c r="O8782" s="9">
        <f>IF(COUNTA($A8782:$K8782)=0,"",IF($M8782="SI","CUFE o factura duplicada dentro del reporte; no se suma dos veces",IF(IFERROR($H8782,0)&lt;=0,"DIAN reporta valor susceptible 0",IF($L8782="NO",IFERROR(LOOKUP(2,1/((LISTS!$M$2:$M$13&lt;&gt;"")*ISNUMBER(SEARCH(LISTS!$M$2:$M$13,$I8782))),LISTS!$O$2:$O$13),"Medio de pago no elegible o no identificado por DIAN"),"Apta automaticamente por pago electronico y base positiva"))))</f>
        <v/>
      </c>
    </row>
    <row r="8783">
      <c r="A8783" s="9" t="n"/>
      <c r="B8783" s="9" t="n"/>
      <c r="C8783" s="12" t="n"/>
      <c r="D8783" s="11" t="n"/>
      <c r="E8783" s="11" t="n"/>
      <c r="F8783" s="11" t="n"/>
      <c r="G8783" s="11" t="n"/>
      <c r="H8783" s="11" t="n"/>
      <c r="I8783" s="9" t="n"/>
      <c r="J8783" s="9" t="n"/>
      <c r="K8783" s="9" t="n"/>
      <c r="L8783" s="9">
        <f>IF(COUNTA($A8783:$K8783)=0,"",IF(AND(IFERROR($H8783,0)&gt;0,LEN(TRIM($K8783&amp;""))&gt;0,IFERROR(LOOKUP(2,1/((LISTS!$M$2:$M$13&lt;&gt;"")*ISNUMBER(SEARCH(LISTS!$M$2:$M$13,$I8783))),LISTS!$N$2:$N$13),"NO")="SI"),"SI","NO"))</f>
        <v/>
      </c>
      <c r="M8783" s="9">
        <f>IF(COUNTA($A8783:$K8783)=0,"",IF($K8783&lt;&gt;"",IF(COUNTIF($K$19:$K8783,$K8783)&gt;1,"SI","NO"),IF(COUNTIFS($A$19:$A8783,$A8783,$C$19:$C8783,$C8783,$J$19:$J8783,$J8783,$D$19:$D8783,$D8783)&gt;1,"SI","NO")))</f>
        <v/>
      </c>
      <c r="N8783" s="11">
        <f>IF(COUNTA($A8783:$K8783)=0,"",IF(AND($L8783="SI",$M8783="NO"),IFERROR($H8783,0),0))</f>
        <v/>
      </c>
      <c r="O8783" s="9">
        <f>IF(COUNTA($A8783:$K8783)=0,"",IF($M8783="SI","CUFE o factura duplicada dentro del reporte; no se suma dos veces",IF(IFERROR($H8783,0)&lt;=0,"DIAN reporta valor susceptible 0",IF($L8783="NO",IFERROR(LOOKUP(2,1/((LISTS!$M$2:$M$13&lt;&gt;"")*ISNUMBER(SEARCH(LISTS!$M$2:$M$13,$I8783))),LISTS!$O$2:$O$13),"Medio de pago no elegible o no identificado por DIAN"),"Apta automaticamente por pago electronico y base positiva"))))</f>
        <v/>
      </c>
    </row>
    <row r="8784">
      <c r="A8784" s="9" t="n"/>
      <c r="B8784" s="9" t="n"/>
      <c r="C8784" s="12" t="n"/>
      <c r="D8784" s="11" t="n"/>
      <c r="E8784" s="11" t="n"/>
      <c r="F8784" s="11" t="n"/>
      <c r="G8784" s="11" t="n"/>
      <c r="H8784" s="11" t="n"/>
      <c r="I8784" s="9" t="n"/>
      <c r="J8784" s="9" t="n"/>
      <c r="K8784" s="9" t="n"/>
      <c r="L8784" s="9">
        <f>IF(COUNTA($A8784:$K8784)=0,"",IF(AND(IFERROR($H8784,0)&gt;0,LEN(TRIM($K8784&amp;""))&gt;0,IFERROR(LOOKUP(2,1/((LISTS!$M$2:$M$13&lt;&gt;"")*ISNUMBER(SEARCH(LISTS!$M$2:$M$13,$I8784))),LISTS!$N$2:$N$13),"NO")="SI"),"SI","NO"))</f>
        <v/>
      </c>
      <c r="M8784" s="9">
        <f>IF(COUNTA($A8784:$K8784)=0,"",IF($K8784&lt;&gt;"",IF(COUNTIF($K$19:$K8784,$K8784)&gt;1,"SI","NO"),IF(COUNTIFS($A$19:$A8784,$A8784,$C$19:$C8784,$C8784,$J$19:$J8784,$J8784,$D$19:$D8784,$D8784)&gt;1,"SI","NO")))</f>
        <v/>
      </c>
      <c r="N8784" s="11">
        <f>IF(COUNTA($A8784:$K8784)=0,"",IF(AND($L8784="SI",$M8784="NO"),IFERROR($H8784,0),0))</f>
        <v/>
      </c>
      <c r="O8784" s="9">
        <f>IF(COUNTA($A8784:$K8784)=0,"",IF($M8784="SI","CUFE o factura duplicada dentro del reporte; no se suma dos veces",IF(IFERROR($H8784,0)&lt;=0,"DIAN reporta valor susceptible 0",IF($L8784="NO",IFERROR(LOOKUP(2,1/((LISTS!$M$2:$M$13&lt;&gt;"")*ISNUMBER(SEARCH(LISTS!$M$2:$M$13,$I8784))),LISTS!$O$2:$O$13),"Medio de pago no elegible o no identificado por DIAN"),"Apta automaticamente por pago electronico y base positiva"))))</f>
        <v/>
      </c>
    </row>
    <row r="8785">
      <c r="A8785" s="9" t="n"/>
      <c r="B8785" s="9" t="n"/>
      <c r="C8785" s="12" t="n"/>
      <c r="D8785" s="11" t="n"/>
      <c r="E8785" s="11" t="n"/>
      <c r="F8785" s="11" t="n"/>
      <c r="G8785" s="11" t="n"/>
      <c r="H8785" s="11" t="n"/>
      <c r="I8785" s="9" t="n"/>
      <c r="J8785" s="9" t="n"/>
      <c r="K8785" s="9" t="n"/>
      <c r="L8785" s="9">
        <f>IF(COUNTA($A8785:$K8785)=0,"",IF(AND(IFERROR($H8785,0)&gt;0,LEN(TRIM($K8785&amp;""))&gt;0,IFERROR(LOOKUP(2,1/((LISTS!$M$2:$M$13&lt;&gt;"")*ISNUMBER(SEARCH(LISTS!$M$2:$M$13,$I8785))),LISTS!$N$2:$N$13),"NO")="SI"),"SI","NO"))</f>
        <v/>
      </c>
      <c r="M8785" s="9">
        <f>IF(COUNTA($A8785:$K8785)=0,"",IF($K8785&lt;&gt;"",IF(COUNTIF($K$19:$K8785,$K8785)&gt;1,"SI","NO"),IF(COUNTIFS($A$19:$A8785,$A8785,$C$19:$C8785,$C8785,$J$19:$J8785,$J8785,$D$19:$D8785,$D8785)&gt;1,"SI","NO")))</f>
        <v/>
      </c>
      <c r="N8785" s="11">
        <f>IF(COUNTA($A8785:$K8785)=0,"",IF(AND($L8785="SI",$M8785="NO"),IFERROR($H8785,0),0))</f>
        <v/>
      </c>
      <c r="O8785" s="9">
        <f>IF(COUNTA($A8785:$K8785)=0,"",IF($M8785="SI","CUFE o factura duplicada dentro del reporte; no se suma dos veces",IF(IFERROR($H8785,0)&lt;=0,"DIAN reporta valor susceptible 0",IF($L8785="NO",IFERROR(LOOKUP(2,1/((LISTS!$M$2:$M$13&lt;&gt;"")*ISNUMBER(SEARCH(LISTS!$M$2:$M$13,$I8785))),LISTS!$O$2:$O$13),"Medio de pago no elegible o no identificado por DIAN"),"Apta automaticamente por pago electronico y base positiva"))))</f>
        <v/>
      </c>
    </row>
    <row r="8786">
      <c r="A8786" s="9" t="n"/>
      <c r="B8786" s="9" t="n"/>
      <c r="C8786" s="12" t="n"/>
      <c r="D8786" s="11" t="n"/>
      <c r="E8786" s="11" t="n"/>
      <c r="F8786" s="11" t="n"/>
      <c r="G8786" s="11" t="n"/>
      <c r="H8786" s="11" t="n"/>
      <c r="I8786" s="9" t="n"/>
      <c r="J8786" s="9" t="n"/>
      <c r="K8786" s="9" t="n"/>
      <c r="L8786" s="9">
        <f>IF(COUNTA($A8786:$K8786)=0,"",IF(AND(IFERROR($H8786,0)&gt;0,LEN(TRIM($K8786&amp;""))&gt;0,IFERROR(LOOKUP(2,1/((LISTS!$M$2:$M$13&lt;&gt;"")*ISNUMBER(SEARCH(LISTS!$M$2:$M$13,$I8786))),LISTS!$N$2:$N$13),"NO")="SI"),"SI","NO"))</f>
        <v/>
      </c>
      <c r="M8786" s="9">
        <f>IF(COUNTA($A8786:$K8786)=0,"",IF($K8786&lt;&gt;"",IF(COUNTIF($K$19:$K8786,$K8786)&gt;1,"SI","NO"),IF(COUNTIFS($A$19:$A8786,$A8786,$C$19:$C8786,$C8786,$J$19:$J8786,$J8786,$D$19:$D8786,$D8786)&gt;1,"SI","NO")))</f>
        <v/>
      </c>
      <c r="N8786" s="11">
        <f>IF(COUNTA($A8786:$K8786)=0,"",IF(AND($L8786="SI",$M8786="NO"),IFERROR($H8786,0),0))</f>
        <v/>
      </c>
      <c r="O8786" s="9">
        <f>IF(COUNTA($A8786:$K8786)=0,"",IF($M8786="SI","CUFE o factura duplicada dentro del reporte; no se suma dos veces",IF(IFERROR($H8786,0)&lt;=0,"DIAN reporta valor susceptible 0",IF($L8786="NO",IFERROR(LOOKUP(2,1/((LISTS!$M$2:$M$13&lt;&gt;"")*ISNUMBER(SEARCH(LISTS!$M$2:$M$13,$I8786))),LISTS!$O$2:$O$13),"Medio de pago no elegible o no identificado por DIAN"),"Apta automaticamente por pago electronico y base positiva"))))</f>
        <v/>
      </c>
    </row>
    <row r="8787">
      <c r="A8787" s="9" t="n"/>
      <c r="B8787" s="9" t="n"/>
      <c r="C8787" s="12" t="n"/>
      <c r="D8787" s="11" t="n"/>
      <c r="E8787" s="11" t="n"/>
      <c r="F8787" s="11" t="n"/>
      <c r="G8787" s="11" t="n"/>
      <c r="H8787" s="11" t="n"/>
      <c r="I8787" s="9" t="n"/>
      <c r="J8787" s="9" t="n"/>
      <c r="K8787" s="9" t="n"/>
      <c r="L8787" s="9">
        <f>IF(COUNTA($A8787:$K8787)=0,"",IF(AND(IFERROR($H8787,0)&gt;0,LEN(TRIM($K8787&amp;""))&gt;0,IFERROR(LOOKUP(2,1/((LISTS!$M$2:$M$13&lt;&gt;"")*ISNUMBER(SEARCH(LISTS!$M$2:$M$13,$I8787))),LISTS!$N$2:$N$13),"NO")="SI"),"SI","NO"))</f>
        <v/>
      </c>
      <c r="M8787" s="9">
        <f>IF(COUNTA($A8787:$K8787)=0,"",IF($K8787&lt;&gt;"",IF(COUNTIF($K$19:$K8787,$K8787)&gt;1,"SI","NO"),IF(COUNTIFS($A$19:$A8787,$A8787,$C$19:$C8787,$C8787,$J$19:$J8787,$J8787,$D$19:$D8787,$D8787)&gt;1,"SI","NO")))</f>
        <v/>
      </c>
      <c r="N8787" s="11">
        <f>IF(COUNTA($A8787:$K8787)=0,"",IF(AND($L8787="SI",$M8787="NO"),IFERROR($H8787,0),0))</f>
        <v/>
      </c>
      <c r="O8787" s="9">
        <f>IF(COUNTA($A8787:$K8787)=0,"",IF($M8787="SI","CUFE o factura duplicada dentro del reporte; no se suma dos veces",IF(IFERROR($H8787,0)&lt;=0,"DIAN reporta valor susceptible 0",IF($L8787="NO",IFERROR(LOOKUP(2,1/((LISTS!$M$2:$M$13&lt;&gt;"")*ISNUMBER(SEARCH(LISTS!$M$2:$M$13,$I8787))),LISTS!$O$2:$O$13),"Medio de pago no elegible o no identificado por DIAN"),"Apta automaticamente por pago electronico y base positiva"))))</f>
        <v/>
      </c>
    </row>
    <row r="8788">
      <c r="A8788" s="9" t="n"/>
      <c r="B8788" s="9" t="n"/>
      <c r="C8788" s="12" t="n"/>
      <c r="D8788" s="11" t="n"/>
      <c r="E8788" s="11" t="n"/>
      <c r="F8788" s="11" t="n"/>
      <c r="G8788" s="11" t="n"/>
      <c r="H8788" s="11" t="n"/>
      <c r="I8788" s="9" t="n"/>
      <c r="J8788" s="9" t="n"/>
      <c r="K8788" s="9" t="n"/>
      <c r="L8788" s="9">
        <f>IF(COUNTA($A8788:$K8788)=0,"",IF(AND(IFERROR($H8788,0)&gt;0,LEN(TRIM($K8788&amp;""))&gt;0,IFERROR(LOOKUP(2,1/((LISTS!$M$2:$M$13&lt;&gt;"")*ISNUMBER(SEARCH(LISTS!$M$2:$M$13,$I8788))),LISTS!$N$2:$N$13),"NO")="SI"),"SI","NO"))</f>
        <v/>
      </c>
      <c r="M8788" s="9">
        <f>IF(COUNTA($A8788:$K8788)=0,"",IF($K8788&lt;&gt;"",IF(COUNTIF($K$19:$K8788,$K8788)&gt;1,"SI","NO"),IF(COUNTIFS($A$19:$A8788,$A8788,$C$19:$C8788,$C8788,$J$19:$J8788,$J8788,$D$19:$D8788,$D8788)&gt;1,"SI","NO")))</f>
        <v/>
      </c>
      <c r="N8788" s="11">
        <f>IF(COUNTA($A8788:$K8788)=0,"",IF(AND($L8788="SI",$M8788="NO"),IFERROR($H8788,0),0))</f>
        <v/>
      </c>
      <c r="O8788" s="9">
        <f>IF(COUNTA($A8788:$K8788)=0,"",IF($M8788="SI","CUFE o factura duplicada dentro del reporte; no se suma dos veces",IF(IFERROR($H8788,0)&lt;=0,"DIAN reporta valor susceptible 0",IF($L8788="NO",IFERROR(LOOKUP(2,1/((LISTS!$M$2:$M$13&lt;&gt;"")*ISNUMBER(SEARCH(LISTS!$M$2:$M$13,$I8788))),LISTS!$O$2:$O$13),"Medio de pago no elegible o no identificado por DIAN"),"Apta automaticamente por pago electronico y base positiva"))))</f>
        <v/>
      </c>
    </row>
    <row r="8789">
      <c r="A8789" s="9" t="n"/>
      <c r="B8789" s="9" t="n"/>
      <c r="C8789" s="12" t="n"/>
      <c r="D8789" s="11" t="n"/>
      <c r="E8789" s="11" t="n"/>
      <c r="F8789" s="11" t="n"/>
      <c r="G8789" s="11" t="n"/>
      <c r="H8789" s="11" t="n"/>
      <c r="I8789" s="9" t="n"/>
      <c r="J8789" s="9" t="n"/>
      <c r="K8789" s="9" t="n"/>
      <c r="L8789" s="9">
        <f>IF(COUNTA($A8789:$K8789)=0,"",IF(AND(IFERROR($H8789,0)&gt;0,LEN(TRIM($K8789&amp;""))&gt;0,IFERROR(LOOKUP(2,1/((LISTS!$M$2:$M$13&lt;&gt;"")*ISNUMBER(SEARCH(LISTS!$M$2:$M$13,$I8789))),LISTS!$N$2:$N$13),"NO")="SI"),"SI","NO"))</f>
        <v/>
      </c>
      <c r="M8789" s="9">
        <f>IF(COUNTA($A8789:$K8789)=0,"",IF($K8789&lt;&gt;"",IF(COUNTIF($K$19:$K8789,$K8789)&gt;1,"SI","NO"),IF(COUNTIFS($A$19:$A8789,$A8789,$C$19:$C8789,$C8789,$J$19:$J8789,$J8789,$D$19:$D8789,$D8789)&gt;1,"SI","NO")))</f>
        <v/>
      </c>
      <c r="N8789" s="11">
        <f>IF(COUNTA($A8789:$K8789)=0,"",IF(AND($L8789="SI",$M8789="NO"),IFERROR($H8789,0),0))</f>
        <v/>
      </c>
      <c r="O8789" s="9">
        <f>IF(COUNTA($A8789:$K8789)=0,"",IF($M8789="SI","CUFE o factura duplicada dentro del reporte; no se suma dos veces",IF(IFERROR($H8789,0)&lt;=0,"DIAN reporta valor susceptible 0",IF($L8789="NO",IFERROR(LOOKUP(2,1/((LISTS!$M$2:$M$13&lt;&gt;"")*ISNUMBER(SEARCH(LISTS!$M$2:$M$13,$I8789))),LISTS!$O$2:$O$13),"Medio de pago no elegible o no identificado por DIAN"),"Apta automaticamente por pago electronico y base positiva"))))</f>
        <v/>
      </c>
    </row>
    <row r="8790">
      <c r="A8790" s="9" t="n"/>
      <c r="B8790" s="9" t="n"/>
      <c r="C8790" s="12" t="n"/>
      <c r="D8790" s="11" t="n"/>
      <c r="E8790" s="11" t="n"/>
      <c r="F8790" s="11" t="n"/>
      <c r="G8790" s="11" t="n"/>
      <c r="H8790" s="11" t="n"/>
      <c r="I8790" s="9" t="n"/>
      <c r="J8790" s="9" t="n"/>
      <c r="K8790" s="9" t="n"/>
      <c r="L8790" s="9">
        <f>IF(COUNTA($A8790:$K8790)=0,"",IF(AND(IFERROR($H8790,0)&gt;0,LEN(TRIM($K8790&amp;""))&gt;0,IFERROR(LOOKUP(2,1/((LISTS!$M$2:$M$13&lt;&gt;"")*ISNUMBER(SEARCH(LISTS!$M$2:$M$13,$I8790))),LISTS!$N$2:$N$13),"NO")="SI"),"SI","NO"))</f>
        <v/>
      </c>
      <c r="M8790" s="9">
        <f>IF(COUNTA($A8790:$K8790)=0,"",IF($K8790&lt;&gt;"",IF(COUNTIF($K$19:$K8790,$K8790)&gt;1,"SI","NO"),IF(COUNTIFS($A$19:$A8790,$A8790,$C$19:$C8790,$C8790,$J$19:$J8790,$J8790,$D$19:$D8790,$D8790)&gt;1,"SI","NO")))</f>
        <v/>
      </c>
      <c r="N8790" s="11">
        <f>IF(COUNTA($A8790:$K8790)=0,"",IF(AND($L8790="SI",$M8790="NO"),IFERROR($H8790,0),0))</f>
        <v/>
      </c>
      <c r="O8790" s="9">
        <f>IF(COUNTA($A8790:$K8790)=0,"",IF($M8790="SI","CUFE o factura duplicada dentro del reporte; no se suma dos veces",IF(IFERROR($H8790,0)&lt;=0,"DIAN reporta valor susceptible 0",IF($L8790="NO",IFERROR(LOOKUP(2,1/((LISTS!$M$2:$M$13&lt;&gt;"")*ISNUMBER(SEARCH(LISTS!$M$2:$M$13,$I8790))),LISTS!$O$2:$O$13),"Medio de pago no elegible o no identificado por DIAN"),"Apta automaticamente por pago electronico y base positiva"))))</f>
        <v/>
      </c>
    </row>
    <row r="8791">
      <c r="A8791" s="9" t="n"/>
      <c r="B8791" s="9" t="n"/>
      <c r="C8791" s="12" t="n"/>
      <c r="D8791" s="11" t="n"/>
      <c r="E8791" s="11" t="n"/>
      <c r="F8791" s="11" t="n"/>
      <c r="G8791" s="11" t="n"/>
      <c r="H8791" s="11" t="n"/>
      <c r="I8791" s="9" t="n"/>
      <c r="J8791" s="9" t="n"/>
      <c r="K8791" s="9" t="n"/>
      <c r="L8791" s="9">
        <f>IF(COUNTA($A8791:$K8791)=0,"",IF(AND(IFERROR($H8791,0)&gt;0,LEN(TRIM($K8791&amp;""))&gt;0,IFERROR(LOOKUP(2,1/((LISTS!$M$2:$M$13&lt;&gt;"")*ISNUMBER(SEARCH(LISTS!$M$2:$M$13,$I8791))),LISTS!$N$2:$N$13),"NO")="SI"),"SI","NO"))</f>
        <v/>
      </c>
      <c r="M8791" s="9">
        <f>IF(COUNTA($A8791:$K8791)=0,"",IF($K8791&lt;&gt;"",IF(COUNTIF($K$19:$K8791,$K8791)&gt;1,"SI","NO"),IF(COUNTIFS($A$19:$A8791,$A8791,$C$19:$C8791,$C8791,$J$19:$J8791,$J8791,$D$19:$D8791,$D8791)&gt;1,"SI","NO")))</f>
        <v/>
      </c>
      <c r="N8791" s="11">
        <f>IF(COUNTA($A8791:$K8791)=0,"",IF(AND($L8791="SI",$M8791="NO"),IFERROR($H8791,0),0))</f>
        <v/>
      </c>
      <c r="O8791" s="9">
        <f>IF(COUNTA($A8791:$K8791)=0,"",IF($M8791="SI","CUFE o factura duplicada dentro del reporte; no se suma dos veces",IF(IFERROR($H8791,0)&lt;=0,"DIAN reporta valor susceptible 0",IF($L8791="NO",IFERROR(LOOKUP(2,1/((LISTS!$M$2:$M$13&lt;&gt;"")*ISNUMBER(SEARCH(LISTS!$M$2:$M$13,$I8791))),LISTS!$O$2:$O$13),"Medio de pago no elegible o no identificado por DIAN"),"Apta automaticamente por pago electronico y base positiva"))))</f>
        <v/>
      </c>
    </row>
    <row r="8792">
      <c r="A8792" s="9" t="n"/>
      <c r="B8792" s="9" t="n"/>
      <c r="C8792" s="12" t="n"/>
      <c r="D8792" s="11" t="n"/>
      <c r="E8792" s="11" t="n"/>
      <c r="F8792" s="11" t="n"/>
      <c r="G8792" s="11" t="n"/>
      <c r="H8792" s="11" t="n"/>
      <c r="I8792" s="9" t="n"/>
      <c r="J8792" s="9" t="n"/>
      <c r="K8792" s="9" t="n"/>
      <c r="L8792" s="9">
        <f>IF(COUNTA($A8792:$K8792)=0,"",IF(AND(IFERROR($H8792,0)&gt;0,LEN(TRIM($K8792&amp;""))&gt;0,IFERROR(LOOKUP(2,1/((LISTS!$M$2:$M$13&lt;&gt;"")*ISNUMBER(SEARCH(LISTS!$M$2:$M$13,$I8792))),LISTS!$N$2:$N$13),"NO")="SI"),"SI","NO"))</f>
        <v/>
      </c>
      <c r="M8792" s="9">
        <f>IF(COUNTA($A8792:$K8792)=0,"",IF($K8792&lt;&gt;"",IF(COUNTIF($K$19:$K8792,$K8792)&gt;1,"SI","NO"),IF(COUNTIFS($A$19:$A8792,$A8792,$C$19:$C8792,$C8792,$J$19:$J8792,$J8792,$D$19:$D8792,$D8792)&gt;1,"SI","NO")))</f>
        <v/>
      </c>
      <c r="N8792" s="11">
        <f>IF(COUNTA($A8792:$K8792)=0,"",IF(AND($L8792="SI",$M8792="NO"),IFERROR($H8792,0),0))</f>
        <v/>
      </c>
      <c r="O8792" s="9">
        <f>IF(COUNTA($A8792:$K8792)=0,"",IF($M8792="SI","CUFE o factura duplicada dentro del reporte; no se suma dos veces",IF(IFERROR($H8792,0)&lt;=0,"DIAN reporta valor susceptible 0",IF($L8792="NO",IFERROR(LOOKUP(2,1/((LISTS!$M$2:$M$13&lt;&gt;"")*ISNUMBER(SEARCH(LISTS!$M$2:$M$13,$I8792))),LISTS!$O$2:$O$13),"Medio de pago no elegible o no identificado por DIAN"),"Apta automaticamente por pago electronico y base positiva"))))</f>
        <v/>
      </c>
    </row>
    <row r="8793">
      <c r="A8793" s="9" t="n"/>
      <c r="B8793" s="9" t="n"/>
      <c r="C8793" s="12" t="n"/>
      <c r="D8793" s="11" t="n"/>
      <c r="E8793" s="11" t="n"/>
      <c r="F8793" s="11" t="n"/>
      <c r="G8793" s="11" t="n"/>
      <c r="H8793" s="11" t="n"/>
      <c r="I8793" s="9" t="n"/>
      <c r="J8793" s="9" t="n"/>
      <c r="K8793" s="9" t="n"/>
      <c r="L8793" s="9">
        <f>IF(COUNTA($A8793:$K8793)=0,"",IF(AND(IFERROR($H8793,0)&gt;0,LEN(TRIM($K8793&amp;""))&gt;0,IFERROR(LOOKUP(2,1/((LISTS!$M$2:$M$13&lt;&gt;"")*ISNUMBER(SEARCH(LISTS!$M$2:$M$13,$I8793))),LISTS!$N$2:$N$13),"NO")="SI"),"SI","NO"))</f>
        <v/>
      </c>
      <c r="M8793" s="9">
        <f>IF(COUNTA($A8793:$K8793)=0,"",IF($K8793&lt;&gt;"",IF(COUNTIF($K$19:$K8793,$K8793)&gt;1,"SI","NO"),IF(COUNTIFS($A$19:$A8793,$A8793,$C$19:$C8793,$C8793,$J$19:$J8793,$J8793,$D$19:$D8793,$D8793)&gt;1,"SI","NO")))</f>
        <v/>
      </c>
      <c r="N8793" s="11">
        <f>IF(COUNTA($A8793:$K8793)=0,"",IF(AND($L8793="SI",$M8793="NO"),IFERROR($H8793,0),0))</f>
        <v/>
      </c>
      <c r="O8793" s="9">
        <f>IF(COUNTA($A8793:$K8793)=0,"",IF($M8793="SI","CUFE o factura duplicada dentro del reporte; no se suma dos veces",IF(IFERROR($H8793,0)&lt;=0,"DIAN reporta valor susceptible 0",IF($L8793="NO",IFERROR(LOOKUP(2,1/((LISTS!$M$2:$M$13&lt;&gt;"")*ISNUMBER(SEARCH(LISTS!$M$2:$M$13,$I8793))),LISTS!$O$2:$O$13),"Medio de pago no elegible o no identificado por DIAN"),"Apta automaticamente por pago electronico y base positiva"))))</f>
        <v/>
      </c>
    </row>
    <row r="8794">
      <c r="A8794" s="9" t="n"/>
      <c r="B8794" s="9" t="n"/>
      <c r="C8794" s="12" t="n"/>
      <c r="D8794" s="11" t="n"/>
      <c r="E8794" s="11" t="n"/>
      <c r="F8794" s="11" t="n"/>
      <c r="G8794" s="11" t="n"/>
      <c r="H8794" s="11" t="n"/>
      <c r="I8794" s="9" t="n"/>
      <c r="J8794" s="9" t="n"/>
      <c r="K8794" s="9" t="n"/>
      <c r="L8794" s="9">
        <f>IF(COUNTA($A8794:$K8794)=0,"",IF(AND(IFERROR($H8794,0)&gt;0,LEN(TRIM($K8794&amp;""))&gt;0,IFERROR(LOOKUP(2,1/((LISTS!$M$2:$M$13&lt;&gt;"")*ISNUMBER(SEARCH(LISTS!$M$2:$M$13,$I8794))),LISTS!$N$2:$N$13),"NO")="SI"),"SI","NO"))</f>
        <v/>
      </c>
      <c r="M8794" s="9">
        <f>IF(COUNTA($A8794:$K8794)=0,"",IF($K8794&lt;&gt;"",IF(COUNTIF($K$19:$K8794,$K8794)&gt;1,"SI","NO"),IF(COUNTIFS($A$19:$A8794,$A8794,$C$19:$C8794,$C8794,$J$19:$J8794,$J8794,$D$19:$D8794,$D8794)&gt;1,"SI","NO")))</f>
        <v/>
      </c>
      <c r="N8794" s="11">
        <f>IF(COUNTA($A8794:$K8794)=0,"",IF(AND($L8794="SI",$M8794="NO"),IFERROR($H8794,0),0))</f>
        <v/>
      </c>
      <c r="O8794" s="9">
        <f>IF(COUNTA($A8794:$K8794)=0,"",IF($M8794="SI","CUFE o factura duplicada dentro del reporte; no se suma dos veces",IF(IFERROR($H8794,0)&lt;=0,"DIAN reporta valor susceptible 0",IF($L8794="NO",IFERROR(LOOKUP(2,1/((LISTS!$M$2:$M$13&lt;&gt;"")*ISNUMBER(SEARCH(LISTS!$M$2:$M$13,$I8794))),LISTS!$O$2:$O$13),"Medio de pago no elegible o no identificado por DIAN"),"Apta automaticamente por pago electronico y base positiva"))))</f>
        <v/>
      </c>
    </row>
    <row r="8795">
      <c r="A8795" s="9" t="n"/>
      <c r="B8795" s="9" t="n"/>
      <c r="C8795" s="12" t="n"/>
      <c r="D8795" s="11" t="n"/>
      <c r="E8795" s="11" t="n"/>
      <c r="F8795" s="11" t="n"/>
      <c r="G8795" s="11" t="n"/>
      <c r="H8795" s="11" t="n"/>
      <c r="I8795" s="9" t="n"/>
      <c r="J8795" s="9" t="n"/>
      <c r="K8795" s="9" t="n"/>
      <c r="L8795" s="9">
        <f>IF(COUNTA($A8795:$K8795)=0,"",IF(AND(IFERROR($H8795,0)&gt;0,LEN(TRIM($K8795&amp;""))&gt;0,IFERROR(LOOKUP(2,1/((LISTS!$M$2:$M$13&lt;&gt;"")*ISNUMBER(SEARCH(LISTS!$M$2:$M$13,$I8795))),LISTS!$N$2:$N$13),"NO")="SI"),"SI","NO"))</f>
        <v/>
      </c>
      <c r="M8795" s="9">
        <f>IF(COUNTA($A8795:$K8795)=0,"",IF($K8795&lt;&gt;"",IF(COUNTIF($K$19:$K8795,$K8795)&gt;1,"SI","NO"),IF(COUNTIFS($A$19:$A8795,$A8795,$C$19:$C8795,$C8795,$J$19:$J8795,$J8795,$D$19:$D8795,$D8795)&gt;1,"SI","NO")))</f>
        <v/>
      </c>
      <c r="N8795" s="11">
        <f>IF(COUNTA($A8795:$K8795)=0,"",IF(AND($L8795="SI",$M8795="NO"),IFERROR($H8795,0),0))</f>
        <v/>
      </c>
      <c r="O8795" s="9">
        <f>IF(COUNTA($A8795:$K8795)=0,"",IF($M8795="SI","CUFE o factura duplicada dentro del reporte; no se suma dos veces",IF(IFERROR($H8795,0)&lt;=0,"DIAN reporta valor susceptible 0",IF($L8795="NO",IFERROR(LOOKUP(2,1/((LISTS!$M$2:$M$13&lt;&gt;"")*ISNUMBER(SEARCH(LISTS!$M$2:$M$13,$I8795))),LISTS!$O$2:$O$13),"Medio de pago no elegible o no identificado por DIAN"),"Apta automaticamente por pago electronico y base positiva"))))</f>
        <v/>
      </c>
    </row>
    <row r="8796">
      <c r="A8796" s="9" t="n"/>
      <c r="B8796" s="9" t="n"/>
      <c r="C8796" s="12" t="n"/>
      <c r="D8796" s="11" t="n"/>
      <c r="E8796" s="11" t="n"/>
      <c r="F8796" s="11" t="n"/>
      <c r="G8796" s="11" t="n"/>
      <c r="H8796" s="11" t="n"/>
      <c r="I8796" s="9" t="n"/>
      <c r="J8796" s="9" t="n"/>
      <c r="K8796" s="9" t="n"/>
      <c r="L8796" s="9">
        <f>IF(COUNTA($A8796:$K8796)=0,"",IF(AND(IFERROR($H8796,0)&gt;0,LEN(TRIM($K8796&amp;""))&gt;0,IFERROR(LOOKUP(2,1/((LISTS!$M$2:$M$13&lt;&gt;"")*ISNUMBER(SEARCH(LISTS!$M$2:$M$13,$I8796))),LISTS!$N$2:$N$13),"NO")="SI"),"SI","NO"))</f>
        <v/>
      </c>
      <c r="M8796" s="9">
        <f>IF(COUNTA($A8796:$K8796)=0,"",IF($K8796&lt;&gt;"",IF(COUNTIF($K$19:$K8796,$K8796)&gt;1,"SI","NO"),IF(COUNTIFS($A$19:$A8796,$A8796,$C$19:$C8796,$C8796,$J$19:$J8796,$J8796,$D$19:$D8796,$D8796)&gt;1,"SI","NO")))</f>
        <v/>
      </c>
      <c r="N8796" s="11">
        <f>IF(COUNTA($A8796:$K8796)=0,"",IF(AND($L8796="SI",$M8796="NO"),IFERROR($H8796,0),0))</f>
        <v/>
      </c>
      <c r="O8796" s="9">
        <f>IF(COUNTA($A8796:$K8796)=0,"",IF($M8796="SI","CUFE o factura duplicada dentro del reporte; no se suma dos veces",IF(IFERROR($H8796,0)&lt;=0,"DIAN reporta valor susceptible 0",IF($L8796="NO",IFERROR(LOOKUP(2,1/((LISTS!$M$2:$M$13&lt;&gt;"")*ISNUMBER(SEARCH(LISTS!$M$2:$M$13,$I8796))),LISTS!$O$2:$O$13),"Medio de pago no elegible o no identificado por DIAN"),"Apta automaticamente por pago electronico y base positiva"))))</f>
        <v/>
      </c>
    </row>
    <row r="8797">
      <c r="A8797" s="9" t="n"/>
      <c r="B8797" s="9" t="n"/>
      <c r="C8797" s="12" t="n"/>
      <c r="D8797" s="11" t="n"/>
      <c r="E8797" s="11" t="n"/>
      <c r="F8797" s="11" t="n"/>
      <c r="G8797" s="11" t="n"/>
      <c r="H8797" s="11" t="n"/>
      <c r="I8797" s="9" t="n"/>
      <c r="J8797" s="9" t="n"/>
      <c r="K8797" s="9" t="n"/>
      <c r="L8797" s="9">
        <f>IF(COUNTA($A8797:$K8797)=0,"",IF(AND(IFERROR($H8797,0)&gt;0,LEN(TRIM($K8797&amp;""))&gt;0,IFERROR(LOOKUP(2,1/((LISTS!$M$2:$M$13&lt;&gt;"")*ISNUMBER(SEARCH(LISTS!$M$2:$M$13,$I8797))),LISTS!$N$2:$N$13),"NO")="SI"),"SI","NO"))</f>
        <v/>
      </c>
      <c r="M8797" s="9">
        <f>IF(COUNTA($A8797:$K8797)=0,"",IF($K8797&lt;&gt;"",IF(COUNTIF($K$19:$K8797,$K8797)&gt;1,"SI","NO"),IF(COUNTIFS($A$19:$A8797,$A8797,$C$19:$C8797,$C8797,$J$19:$J8797,$J8797,$D$19:$D8797,$D8797)&gt;1,"SI","NO")))</f>
        <v/>
      </c>
      <c r="N8797" s="11">
        <f>IF(COUNTA($A8797:$K8797)=0,"",IF(AND($L8797="SI",$M8797="NO"),IFERROR($H8797,0),0))</f>
        <v/>
      </c>
      <c r="O8797" s="9">
        <f>IF(COUNTA($A8797:$K8797)=0,"",IF($M8797="SI","CUFE o factura duplicada dentro del reporte; no se suma dos veces",IF(IFERROR($H8797,0)&lt;=0,"DIAN reporta valor susceptible 0",IF($L8797="NO",IFERROR(LOOKUP(2,1/((LISTS!$M$2:$M$13&lt;&gt;"")*ISNUMBER(SEARCH(LISTS!$M$2:$M$13,$I8797))),LISTS!$O$2:$O$13),"Medio de pago no elegible o no identificado por DIAN"),"Apta automaticamente por pago electronico y base positiva"))))</f>
        <v/>
      </c>
    </row>
    <row r="8798">
      <c r="A8798" s="9" t="n"/>
      <c r="B8798" s="9" t="n"/>
      <c r="C8798" s="12" t="n"/>
      <c r="D8798" s="11" t="n"/>
      <c r="E8798" s="11" t="n"/>
      <c r="F8798" s="11" t="n"/>
      <c r="G8798" s="11" t="n"/>
      <c r="H8798" s="11" t="n"/>
      <c r="I8798" s="9" t="n"/>
      <c r="J8798" s="9" t="n"/>
      <c r="K8798" s="9" t="n"/>
      <c r="L8798" s="9">
        <f>IF(COUNTA($A8798:$K8798)=0,"",IF(AND(IFERROR($H8798,0)&gt;0,LEN(TRIM($K8798&amp;""))&gt;0,IFERROR(LOOKUP(2,1/((LISTS!$M$2:$M$13&lt;&gt;"")*ISNUMBER(SEARCH(LISTS!$M$2:$M$13,$I8798))),LISTS!$N$2:$N$13),"NO")="SI"),"SI","NO"))</f>
        <v/>
      </c>
      <c r="M8798" s="9">
        <f>IF(COUNTA($A8798:$K8798)=0,"",IF($K8798&lt;&gt;"",IF(COUNTIF($K$19:$K8798,$K8798)&gt;1,"SI","NO"),IF(COUNTIFS($A$19:$A8798,$A8798,$C$19:$C8798,$C8798,$J$19:$J8798,$J8798,$D$19:$D8798,$D8798)&gt;1,"SI","NO")))</f>
        <v/>
      </c>
      <c r="N8798" s="11">
        <f>IF(COUNTA($A8798:$K8798)=0,"",IF(AND($L8798="SI",$M8798="NO"),IFERROR($H8798,0),0))</f>
        <v/>
      </c>
      <c r="O8798" s="9">
        <f>IF(COUNTA($A8798:$K8798)=0,"",IF($M8798="SI","CUFE o factura duplicada dentro del reporte; no se suma dos veces",IF(IFERROR($H8798,0)&lt;=0,"DIAN reporta valor susceptible 0",IF($L8798="NO",IFERROR(LOOKUP(2,1/((LISTS!$M$2:$M$13&lt;&gt;"")*ISNUMBER(SEARCH(LISTS!$M$2:$M$13,$I8798))),LISTS!$O$2:$O$13),"Medio de pago no elegible o no identificado por DIAN"),"Apta automaticamente por pago electronico y base positiva"))))</f>
        <v/>
      </c>
    </row>
    <row r="8799">
      <c r="A8799" s="9" t="n"/>
      <c r="B8799" s="9" t="n"/>
      <c r="C8799" s="12" t="n"/>
      <c r="D8799" s="11" t="n"/>
      <c r="E8799" s="11" t="n"/>
      <c r="F8799" s="11" t="n"/>
      <c r="G8799" s="11" t="n"/>
      <c r="H8799" s="11" t="n"/>
      <c r="I8799" s="9" t="n"/>
      <c r="J8799" s="9" t="n"/>
      <c r="K8799" s="9" t="n"/>
      <c r="L8799" s="9">
        <f>IF(COUNTA($A8799:$K8799)=0,"",IF(AND(IFERROR($H8799,0)&gt;0,LEN(TRIM($K8799&amp;""))&gt;0,IFERROR(LOOKUP(2,1/((LISTS!$M$2:$M$13&lt;&gt;"")*ISNUMBER(SEARCH(LISTS!$M$2:$M$13,$I8799))),LISTS!$N$2:$N$13),"NO")="SI"),"SI","NO"))</f>
        <v/>
      </c>
      <c r="M8799" s="9">
        <f>IF(COUNTA($A8799:$K8799)=0,"",IF($K8799&lt;&gt;"",IF(COUNTIF($K$19:$K8799,$K8799)&gt;1,"SI","NO"),IF(COUNTIFS($A$19:$A8799,$A8799,$C$19:$C8799,$C8799,$J$19:$J8799,$J8799,$D$19:$D8799,$D8799)&gt;1,"SI","NO")))</f>
        <v/>
      </c>
      <c r="N8799" s="11">
        <f>IF(COUNTA($A8799:$K8799)=0,"",IF(AND($L8799="SI",$M8799="NO"),IFERROR($H8799,0),0))</f>
        <v/>
      </c>
      <c r="O8799" s="9">
        <f>IF(COUNTA($A8799:$K8799)=0,"",IF($M8799="SI","CUFE o factura duplicada dentro del reporte; no se suma dos veces",IF(IFERROR($H8799,0)&lt;=0,"DIAN reporta valor susceptible 0",IF($L8799="NO",IFERROR(LOOKUP(2,1/((LISTS!$M$2:$M$13&lt;&gt;"")*ISNUMBER(SEARCH(LISTS!$M$2:$M$13,$I8799))),LISTS!$O$2:$O$13),"Medio de pago no elegible o no identificado por DIAN"),"Apta automaticamente por pago electronico y base positiva"))))</f>
        <v/>
      </c>
    </row>
    <row r="8800">
      <c r="A8800" s="9" t="n"/>
      <c r="B8800" s="9" t="n"/>
      <c r="C8800" s="12" t="n"/>
      <c r="D8800" s="11" t="n"/>
      <c r="E8800" s="11" t="n"/>
      <c r="F8800" s="11" t="n"/>
      <c r="G8800" s="11" t="n"/>
      <c r="H8800" s="11" t="n"/>
      <c r="I8800" s="9" t="n"/>
      <c r="J8800" s="9" t="n"/>
      <c r="K8800" s="9" t="n"/>
      <c r="L8800" s="9">
        <f>IF(COUNTA($A8800:$K8800)=0,"",IF(AND(IFERROR($H8800,0)&gt;0,LEN(TRIM($K8800&amp;""))&gt;0,IFERROR(LOOKUP(2,1/((LISTS!$M$2:$M$13&lt;&gt;"")*ISNUMBER(SEARCH(LISTS!$M$2:$M$13,$I8800))),LISTS!$N$2:$N$13),"NO")="SI"),"SI","NO"))</f>
        <v/>
      </c>
      <c r="M8800" s="9">
        <f>IF(COUNTA($A8800:$K8800)=0,"",IF($K8800&lt;&gt;"",IF(COUNTIF($K$19:$K8800,$K8800)&gt;1,"SI","NO"),IF(COUNTIFS($A$19:$A8800,$A8800,$C$19:$C8800,$C8800,$J$19:$J8800,$J8800,$D$19:$D8800,$D8800)&gt;1,"SI","NO")))</f>
        <v/>
      </c>
      <c r="N8800" s="11">
        <f>IF(COUNTA($A8800:$K8800)=0,"",IF(AND($L8800="SI",$M8800="NO"),IFERROR($H8800,0),0))</f>
        <v/>
      </c>
      <c r="O8800" s="9">
        <f>IF(COUNTA($A8800:$K8800)=0,"",IF($M8800="SI","CUFE o factura duplicada dentro del reporte; no se suma dos veces",IF(IFERROR($H8800,0)&lt;=0,"DIAN reporta valor susceptible 0",IF($L8800="NO",IFERROR(LOOKUP(2,1/((LISTS!$M$2:$M$13&lt;&gt;"")*ISNUMBER(SEARCH(LISTS!$M$2:$M$13,$I8800))),LISTS!$O$2:$O$13),"Medio de pago no elegible o no identificado por DIAN"),"Apta automaticamente por pago electronico y base positiva"))))</f>
        <v/>
      </c>
    </row>
    <row r="8801">
      <c r="A8801" s="9" t="n"/>
      <c r="B8801" s="9" t="n"/>
      <c r="C8801" s="12" t="n"/>
      <c r="D8801" s="11" t="n"/>
      <c r="E8801" s="11" t="n"/>
      <c r="F8801" s="11" t="n"/>
      <c r="G8801" s="11" t="n"/>
      <c r="H8801" s="11" t="n"/>
      <c r="I8801" s="9" t="n"/>
      <c r="J8801" s="9" t="n"/>
      <c r="K8801" s="9" t="n"/>
      <c r="L8801" s="9">
        <f>IF(COUNTA($A8801:$K8801)=0,"",IF(AND(IFERROR($H8801,0)&gt;0,LEN(TRIM($K8801&amp;""))&gt;0,IFERROR(LOOKUP(2,1/((LISTS!$M$2:$M$13&lt;&gt;"")*ISNUMBER(SEARCH(LISTS!$M$2:$M$13,$I8801))),LISTS!$N$2:$N$13),"NO")="SI"),"SI","NO"))</f>
        <v/>
      </c>
      <c r="M8801" s="9">
        <f>IF(COUNTA($A8801:$K8801)=0,"",IF($K8801&lt;&gt;"",IF(COUNTIF($K$19:$K8801,$K8801)&gt;1,"SI","NO"),IF(COUNTIFS($A$19:$A8801,$A8801,$C$19:$C8801,$C8801,$J$19:$J8801,$J8801,$D$19:$D8801,$D8801)&gt;1,"SI","NO")))</f>
        <v/>
      </c>
      <c r="N8801" s="11">
        <f>IF(COUNTA($A8801:$K8801)=0,"",IF(AND($L8801="SI",$M8801="NO"),IFERROR($H8801,0),0))</f>
        <v/>
      </c>
      <c r="O8801" s="9">
        <f>IF(COUNTA($A8801:$K8801)=0,"",IF($M8801="SI","CUFE o factura duplicada dentro del reporte; no se suma dos veces",IF(IFERROR($H8801,0)&lt;=0,"DIAN reporta valor susceptible 0",IF($L8801="NO",IFERROR(LOOKUP(2,1/((LISTS!$M$2:$M$13&lt;&gt;"")*ISNUMBER(SEARCH(LISTS!$M$2:$M$13,$I8801))),LISTS!$O$2:$O$13),"Medio de pago no elegible o no identificado por DIAN"),"Apta automaticamente por pago electronico y base positiva"))))</f>
        <v/>
      </c>
    </row>
    <row r="8802">
      <c r="A8802" s="9" t="n"/>
      <c r="B8802" s="9" t="n"/>
      <c r="C8802" s="12" t="n"/>
      <c r="D8802" s="11" t="n"/>
      <c r="E8802" s="11" t="n"/>
      <c r="F8802" s="11" t="n"/>
      <c r="G8802" s="11" t="n"/>
      <c r="H8802" s="11" t="n"/>
      <c r="I8802" s="9" t="n"/>
      <c r="J8802" s="9" t="n"/>
      <c r="K8802" s="9" t="n"/>
      <c r="L8802" s="9">
        <f>IF(COUNTA($A8802:$K8802)=0,"",IF(AND(IFERROR($H8802,0)&gt;0,LEN(TRIM($K8802&amp;""))&gt;0,IFERROR(LOOKUP(2,1/((LISTS!$M$2:$M$13&lt;&gt;"")*ISNUMBER(SEARCH(LISTS!$M$2:$M$13,$I8802))),LISTS!$N$2:$N$13),"NO")="SI"),"SI","NO"))</f>
        <v/>
      </c>
      <c r="M8802" s="9">
        <f>IF(COUNTA($A8802:$K8802)=0,"",IF($K8802&lt;&gt;"",IF(COUNTIF($K$19:$K8802,$K8802)&gt;1,"SI","NO"),IF(COUNTIFS($A$19:$A8802,$A8802,$C$19:$C8802,$C8802,$J$19:$J8802,$J8802,$D$19:$D8802,$D8802)&gt;1,"SI","NO")))</f>
        <v/>
      </c>
      <c r="N8802" s="11">
        <f>IF(COUNTA($A8802:$K8802)=0,"",IF(AND($L8802="SI",$M8802="NO"),IFERROR($H8802,0),0))</f>
        <v/>
      </c>
      <c r="O8802" s="9">
        <f>IF(COUNTA($A8802:$K8802)=0,"",IF($M8802="SI","CUFE o factura duplicada dentro del reporte; no se suma dos veces",IF(IFERROR($H8802,0)&lt;=0,"DIAN reporta valor susceptible 0",IF($L8802="NO",IFERROR(LOOKUP(2,1/((LISTS!$M$2:$M$13&lt;&gt;"")*ISNUMBER(SEARCH(LISTS!$M$2:$M$13,$I8802))),LISTS!$O$2:$O$13),"Medio de pago no elegible o no identificado por DIAN"),"Apta automaticamente por pago electronico y base positiva"))))</f>
        <v/>
      </c>
    </row>
    <row r="8803">
      <c r="A8803" s="9" t="n"/>
      <c r="B8803" s="9" t="n"/>
      <c r="C8803" s="12" t="n"/>
      <c r="D8803" s="11" t="n"/>
      <c r="E8803" s="11" t="n"/>
      <c r="F8803" s="11" t="n"/>
      <c r="G8803" s="11" t="n"/>
      <c r="H8803" s="11" t="n"/>
      <c r="I8803" s="9" t="n"/>
      <c r="J8803" s="9" t="n"/>
      <c r="K8803" s="9" t="n"/>
      <c r="L8803" s="9">
        <f>IF(COUNTA($A8803:$K8803)=0,"",IF(AND(IFERROR($H8803,0)&gt;0,LEN(TRIM($K8803&amp;""))&gt;0,IFERROR(LOOKUP(2,1/((LISTS!$M$2:$M$13&lt;&gt;"")*ISNUMBER(SEARCH(LISTS!$M$2:$M$13,$I8803))),LISTS!$N$2:$N$13),"NO")="SI"),"SI","NO"))</f>
        <v/>
      </c>
      <c r="M8803" s="9">
        <f>IF(COUNTA($A8803:$K8803)=0,"",IF($K8803&lt;&gt;"",IF(COUNTIF($K$19:$K8803,$K8803)&gt;1,"SI","NO"),IF(COUNTIFS($A$19:$A8803,$A8803,$C$19:$C8803,$C8803,$J$19:$J8803,$J8803,$D$19:$D8803,$D8803)&gt;1,"SI","NO")))</f>
        <v/>
      </c>
      <c r="N8803" s="11">
        <f>IF(COUNTA($A8803:$K8803)=0,"",IF(AND($L8803="SI",$M8803="NO"),IFERROR($H8803,0),0))</f>
        <v/>
      </c>
      <c r="O8803" s="9">
        <f>IF(COUNTA($A8803:$K8803)=0,"",IF($M8803="SI","CUFE o factura duplicada dentro del reporte; no se suma dos veces",IF(IFERROR($H8803,0)&lt;=0,"DIAN reporta valor susceptible 0",IF($L8803="NO",IFERROR(LOOKUP(2,1/((LISTS!$M$2:$M$13&lt;&gt;"")*ISNUMBER(SEARCH(LISTS!$M$2:$M$13,$I8803))),LISTS!$O$2:$O$13),"Medio de pago no elegible o no identificado por DIAN"),"Apta automaticamente por pago electronico y base positiva"))))</f>
        <v/>
      </c>
    </row>
    <row r="8804">
      <c r="A8804" s="9" t="n"/>
      <c r="B8804" s="9" t="n"/>
      <c r="C8804" s="12" t="n"/>
      <c r="D8804" s="11" t="n"/>
      <c r="E8804" s="11" t="n"/>
      <c r="F8804" s="11" t="n"/>
      <c r="G8804" s="11" t="n"/>
      <c r="H8804" s="11" t="n"/>
      <c r="I8804" s="9" t="n"/>
      <c r="J8804" s="9" t="n"/>
      <c r="K8804" s="9" t="n"/>
      <c r="L8804" s="9">
        <f>IF(COUNTA($A8804:$K8804)=0,"",IF(AND(IFERROR($H8804,0)&gt;0,LEN(TRIM($K8804&amp;""))&gt;0,IFERROR(LOOKUP(2,1/((LISTS!$M$2:$M$13&lt;&gt;"")*ISNUMBER(SEARCH(LISTS!$M$2:$M$13,$I8804))),LISTS!$N$2:$N$13),"NO")="SI"),"SI","NO"))</f>
        <v/>
      </c>
      <c r="M8804" s="9">
        <f>IF(COUNTA($A8804:$K8804)=0,"",IF($K8804&lt;&gt;"",IF(COUNTIF($K$19:$K8804,$K8804)&gt;1,"SI","NO"),IF(COUNTIFS($A$19:$A8804,$A8804,$C$19:$C8804,$C8804,$J$19:$J8804,$J8804,$D$19:$D8804,$D8804)&gt;1,"SI","NO")))</f>
        <v/>
      </c>
      <c r="N8804" s="11">
        <f>IF(COUNTA($A8804:$K8804)=0,"",IF(AND($L8804="SI",$M8804="NO"),IFERROR($H8804,0),0))</f>
        <v/>
      </c>
      <c r="O8804" s="9">
        <f>IF(COUNTA($A8804:$K8804)=0,"",IF($M8804="SI","CUFE o factura duplicada dentro del reporte; no se suma dos veces",IF(IFERROR($H8804,0)&lt;=0,"DIAN reporta valor susceptible 0",IF($L8804="NO",IFERROR(LOOKUP(2,1/((LISTS!$M$2:$M$13&lt;&gt;"")*ISNUMBER(SEARCH(LISTS!$M$2:$M$13,$I8804))),LISTS!$O$2:$O$13),"Medio de pago no elegible o no identificado por DIAN"),"Apta automaticamente por pago electronico y base positiva"))))</f>
        <v/>
      </c>
    </row>
    <row r="8805">
      <c r="A8805" s="9" t="n"/>
      <c r="B8805" s="9" t="n"/>
      <c r="C8805" s="12" t="n"/>
      <c r="D8805" s="11" t="n"/>
      <c r="E8805" s="11" t="n"/>
      <c r="F8805" s="11" t="n"/>
      <c r="G8805" s="11" t="n"/>
      <c r="H8805" s="11" t="n"/>
      <c r="I8805" s="9" t="n"/>
      <c r="J8805" s="9" t="n"/>
      <c r="K8805" s="9" t="n"/>
      <c r="L8805" s="9">
        <f>IF(COUNTA($A8805:$K8805)=0,"",IF(AND(IFERROR($H8805,0)&gt;0,LEN(TRIM($K8805&amp;""))&gt;0,IFERROR(LOOKUP(2,1/((LISTS!$M$2:$M$13&lt;&gt;"")*ISNUMBER(SEARCH(LISTS!$M$2:$M$13,$I8805))),LISTS!$N$2:$N$13),"NO")="SI"),"SI","NO"))</f>
        <v/>
      </c>
      <c r="M8805" s="9">
        <f>IF(COUNTA($A8805:$K8805)=0,"",IF($K8805&lt;&gt;"",IF(COUNTIF($K$19:$K8805,$K8805)&gt;1,"SI","NO"),IF(COUNTIFS($A$19:$A8805,$A8805,$C$19:$C8805,$C8805,$J$19:$J8805,$J8805,$D$19:$D8805,$D8805)&gt;1,"SI","NO")))</f>
        <v/>
      </c>
      <c r="N8805" s="11">
        <f>IF(COUNTA($A8805:$K8805)=0,"",IF(AND($L8805="SI",$M8805="NO"),IFERROR($H8805,0),0))</f>
        <v/>
      </c>
      <c r="O8805" s="9">
        <f>IF(COUNTA($A8805:$K8805)=0,"",IF($M8805="SI","CUFE o factura duplicada dentro del reporte; no se suma dos veces",IF(IFERROR($H8805,0)&lt;=0,"DIAN reporta valor susceptible 0",IF($L8805="NO",IFERROR(LOOKUP(2,1/((LISTS!$M$2:$M$13&lt;&gt;"")*ISNUMBER(SEARCH(LISTS!$M$2:$M$13,$I8805))),LISTS!$O$2:$O$13),"Medio de pago no elegible o no identificado por DIAN"),"Apta automaticamente por pago electronico y base positiva"))))</f>
        <v/>
      </c>
    </row>
    <row r="8806">
      <c r="A8806" s="9" t="n"/>
      <c r="B8806" s="9" t="n"/>
      <c r="C8806" s="12" t="n"/>
      <c r="D8806" s="11" t="n"/>
      <c r="E8806" s="11" t="n"/>
      <c r="F8806" s="11" t="n"/>
      <c r="G8806" s="11" t="n"/>
      <c r="H8806" s="11" t="n"/>
      <c r="I8806" s="9" t="n"/>
      <c r="J8806" s="9" t="n"/>
      <c r="K8806" s="9" t="n"/>
      <c r="L8806" s="9">
        <f>IF(COUNTA($A8806:$K8806)=0,"",IF(AND(IFERROR($H8806,0)&gt;0,LEN(TRIM($K8806&amp;""))&gt;0,IFERROR(LOOKUP(2,1/((LISTS!$M$2:$M$13&lt;&gt;"")*ISNUMBER(SEARCH(LISTS!$M$2:$M$13,$I8806))),LISTS!$N$2:$N$13),"NO")="SI"),"SI","NO"))</f>
        <v/>
      </c>
      <c r="M8806" s="9">
        <f>IF(COUNTA($A8806:$K8806)=0,"",IF($K8806&lt;&gt;"",IF(COUNTIF($K$19:$K8806,$K8806)&gt;1,"SI","NO"),IF(COUNTIFS($A$19:$A8806,$A8806,$C$19:$C8806,$C8806,$J$19:$J8806,$J8806,$D$19:$D8806,$D8806)&gt;1,"SI","NO")))</f>
        <v/>
      </c>
      <c r="N8806" s="11">
        <f>IF(COUNTA($A8806:$K8806)=0,"",IF(AND($L8806="SI",$M8806="NO"),IFERROR($H8806,0),0))</f>
        <v/>
      </c>
      <c r="O8806" s="9">
        <f>IF(COUNTA($A8806:$K8806)=0,"",IF($M8806="SI","CUFE o factura duplicada dentro del reporte; no se suma dos veces",IF(IFERROR($H8806,0)&lt;=0,"DIAN reporta valor susceptible 0",IF($L8806="NO",IFERROR(LOOKUP(2,1/((LISTS!$M$2:$M$13&lt;&gt;"")*ISNUMBER(SEARCH(LISTS!$M$2:$M$13,$I8806))),LISTS!$O$2:$O$13),"Medio de pago no elegible o no identificado por DIAN"),"Apta automaticamente por pago electronico y base positiva"))))</f>
        <v/>
      </c>
    </row>
    <row r="8807">
      <c r="A8807" s="9" t="n"/>
      <c r="B8807" s="9" t="n"/>
      <c r="C8807" s="12" t="n"/>
      <c r="D8807" s="11" t="n"/>
      <c r="E8807" s="11" t="n"/>
      <c r="F8807" s="11" t="n"/>
      <c r="G8807" s="11" t="n"/>
      <c r="H8807" s="11" t="n"/>
      <c r="I8807" s="9" t="n"/>
      <c r="J8807" s="9" t="n"/>
      <c r="K8807" s="9" t="n"/>
      <c r="L8807" s="9">
        <f>IF(COUNTA($A8807:$K8807)=0,"",IF(AND(IFERROR($H8807,0)&gt;0,LEN(TRIM($K8807&amp;""))&gt;0,IFERROR(LOOKUP(2,1/((LISTS!$M$2:$M$13&lt;&gt;"")*ISNUMBER(SEARCH(LISTS!$M$2:$M$13,$I8807))),LISTS!$N$2:$N$13),"NO")="SI"),"SI","NO"))</f>
        <v/>
      </c>
      <c r="M8807" s="9">
        <f>IF(COUNTA($A8807:$K8807)=0,"",IF($K8807&lt;&gt;"",IF(COUNTIF($K$19:$K8807,$K8807)&gt;1,"SI","NO"),IF(COUNTIFS($A$19:$A8807,$A8807,$C$19:$C8807,$C8807,$J$19:$J8807,$J8807,$D$19:$D8807,$D8807)&gt;1,"SI","NO")))</f>
        <v/>
      </c>
      <c r="N8807" s="11">
        <f>IF(COUNTA($A8807:$K8807)=0,"",IF(AND($L8807="SI",$M8807="NO"),IFERROR($H8807,0),0))</f>
        <v/>
      </c>
      <c r="O8807" s="9">
        <f>IF(COUNTA($A8807:$K8807)=0,"",IF($M8807="SI","CUFE o factura duplicada dentro del reporte; no se suma dos veces",IF(IFERROR($H8807,0)&lt;=0,"DIAN reporta valor susceptible 0",IF($L8807="NO",IFERROR(LOOKUP(2,1/((LISTS!$M$2:$M$13&lt;&gt;"")*ISNUMBER(SEARCH(LISTS!$M$2:$M$13,$I8807))),LISTS!$O$2:$O$13),"Medio de pago no elegible o no identificado por DIAN"),"Apta automaticamente por pago electronico y base positiva"))))</f>
        <v/>
      </c>
    </row>
    <row r="8808">
      <c r="A8808" s="9" t="n"/>
      <c r="B8808" s="9" t="n"/>
      <c r="C8808" s="12" t="n"/>
      <c r="D8808" s="11" t="n"/>
      <c r="E8808" s="11" t="n"/>
      <c r="F8808" s="11" t="n"/>
      <c r="G8808" s="11" t="n"/>
      <c r="H8808" s="11" t="n"/>
      <c r="I8808" s="9" t="n"/>
      <c r="J8808" s="9" t="n"/>
      <c r="K8808" s="9" t="n"/>
      <c r="L8808" s="9">
        <f>IF(COUNTA($A8808:$K8808)=0,"",IF(AND(IFERROR($H8808,0)&gt;0,LEN(TRIM($K8808&amp;""))&gt;0,IFERROR(LOOKUP(2,1/((LISTS!$M$2:$M$13&lt;&gt;"")*ISNUMBER(SEARCH(LISTS!$M$2:$M$13,$I8808))),LISTS!$N$2:$N$13),"NO")="SI"),"SI","NO"))</f>
        <v/>
      </c>
      <c r="M8808" s="9">
        <f>IF(COUNTA($A8808:$K8808)=0,"",IF($K8808&lt;&gt;"",IF(COUNTIF($K$19:$K8808,$K8808)&gt;1,"SI","NO"),IF(COUNTIFS($A$19:$A8808,$A8808,$C$19:$C8808,$C8808,$J$19:$J8808,$J8808,$D$19:$D8808,$D8808)&gt;1,"SI","NO")))</f>
        <v/>
      </c>
      <c r="N8808" s="11">
        <f>IF(COUNTA($A8808:$K8808)=0,"",IF(AND($L8808="SI",$M8808="NO"),IFERROR($H8808,0),0))</f>
        <v/>
      </c>
      <c r="O8808" s="9">
        <f>IF(COUNTA($A8808:$K8808)=0,"",IF($M8808="SI","CUFE o factura duplicada dentro del reporte; no se suma dos veces",IF(IFERROR($H8808,0)&lt;=0,"DIAN reporta valor susceptible 0",IF($L8808="NO",IFERROR(LOOKUP(2,1/((LISTS!$M$2:$M$13&lt;&gt;"")*ISNUMBER(SEARCH(LISTS!$M$2:$M$13,$I8808))),LISTS!$O$2:$O$13),"Medio de pago no elegible o no identificado por DIAN"),"Apta automaticamente por pago electronico y base positiva"))))</f>
        <v/>
      </c>
    </row>
    <row r="8809">
      <c r="A8809" s="9" t="n"/>
      <c r="B8809" s="9" t="n"/>
      <c r="C8809" s="12" t="n"/>
      <c r="D8809" s="11" t="n"/>
      <c r="E8809" s="11" t="n"/>
      <c r="F8809" s="11" t="n"/>
      <c r="G8809" s="11" t="n"/>
      <c r="H8809" s="11" t="n"/>
      <c r="I8809" s="9" t="n"/>
      <c r="J8809" s="9" t="n"/>
      <c r="K8809" s="9" t="n"/>
      <c r="L8809" s="9">
        <f>IF(COUNTA($A8809:$K8809)=0,"",IF(AND(IFERROR($H8809,0)&gt;0,LEN(TRIM($K8809&amp;""))&gt;0,IFERROR(LOOKUP(2,1/((LISTS!$M$2:$M$13&lt;&gt;"")*ISNUMBER(SEARCH(LISTS!$M$2:$M$13,$I8809))),LISTS!$N$2:$N$13),"NO")="SI"),"SI","NO"))</f>
        <v/>
      </c>
      <c r="M8809" s="9">
        <f>IF(COUNTA($A8809:$K8809)=0,"",IF($K8809&lt;&gt;"",IF(COUNTIF($K$19:$K8809,$K8809)&gt;1,"SI","NO"),IF(COUNTIFS($A$19:$A8809,$A8809,$C$19:$C8809,$C8809,$J$19:$J8809,$J8809,$D$19:$D8809,$D8809)&gt;1,"SI","NO")))</f>
        <v/>
      </c>
      <c r="N8809" s="11">
        <f>IF(COUNTA($A8809:$K8809)=0,"",IF(AND($L8809="SI",$M8809="NO"),IFERROR($H8809,0),0))</f>
        <v/>
      </c>
      <c r="O8809" s="9">
        <f>IF(COUNTA($A8809:$K8809)=0,"",IF($M8809="SI","CUFE o factura duplicada dentro del reporte; no se suma dos veces",IF(IFERROR($H8809,0)&lt;=0,"DIAN reporta valor susceptible 0",IF($L8809="NO",IFERROR(LOOKUP(2,1/((LISTS!$M$2:$M$13&lt;&gt;"")*ISNUMBER(SEARCH(LISTS!$M$2:$M$13,$I8809))),LISTS!$O$2:$O$13),"Medio de pago no elegible o no identificado por DIAN"),"Apta automaticamente por pago electronico y base positiva"))))</f>
        <v/>
      </c>
    </row>
    <row r="8810">
      <c r="A8810" s="9" t="n"/>
      <c r="B8810" s="9" t="n"/>
      <c r="C8810" s="12" t="n"/>
      <c r="D8810" s="11" t="n"/>
      <c r="E8810" s="11" t="n"/>
      <c r="F8810" s="11" t="n"/>
      <c r="G8810" s="11" t="n"/>
      <c r="H8810" s="11" t="n"/>
      <c r="I8810" s="9" t="n"/>
      <c r="J8810" s="9" t="n"/>
      <c r="K8810" s="9" t="n"/>
      <c r="L8810" s="9">
        <f>IF(COUNTA($A8810:$K8810)=0,"",IF(AND(IFERROR($H8810,0)&gt;0,LEN(TRIM($K8810&amp;""))&gt;0,IFERROR(LOOKUP(2,1/((LISTS!$M$2:$M$13&lt;&gt;"")*ISNUMBER(SEARCH(LISTS!$M$2:$M$13,$I8810))),LISTS!$N$2:$N$13),"NO")="SI"),"SI","NO"))</f>
        <v/>
      </c>
      <c r="M8810" s="9">
        <f>IF(COUNTA($A8810:$K8810)=0,"",IF($K8810&lt;&gt;"",IF(COUNTIF($K$19:$K8810,$K8810)&gt;1,"SI","NO"),IF(COUNTIFS($A$19:$A8810,$A8810,$C$19:$C8810,$C8810,$J$19:$J8810,$J8810,$D$19:$D8810,$D8810)&gt;1,"SI","NO")))</f>
        <v/>
      </c>
      <c r="N8810" s="11">
        <f>IF(COUNTA($A8810:$K8810)=0,"",IF(AND($L8810="SI",$M8810="NO"),IFERROR($H8810,0),0))</f>
        <v/>
      </c>
      <c r="O8810" s="9">
        <f>IF(COUNTA($A8810:$K8810)=0,"",IF($M8810="SI","CUFE o factura duplicada dentro del reporte; no se suma dos veces",IF(IFERROR($H8810,0)&lt;=0,"DIAN reporta valor susceptible 0",IF($L8810="NO",IFERROR(LOOKUP(2,1/((LISTS!$M$2:$M$13&lt;&gt;"")*ISNUMBER(SEARCH(LISTS!$M$2:$M$13,$I8810))),LISTS!$O$2:$O$13),"Medio de pago no elegible o no identificado por DIAN"),"Apta automaticamente por pago electronico y base positiva"))))</f>
        <v/>
      </c>
    </row>
    <row r="8811">
      <c r="A8811" s="9" t="n"/>
      <c r="B8811" s="9" t="n"/>
      <c r="C8811" s="12" t="n"/>
      <c r="D8811" s="11" t="n"/>
      <c r="E8811" s="11" t="n"/>
      <c r="F8811" s="11" t="n"/>
      <c r="G8811" s="11" t="n"/>
      <c r="H8811" s="11" t="n"/>
      <c r="I8811" s="9" t="n"/>
      <c r="J8811" s="9" t="n"/>
      <c r="K8811" s="9" t="n"/>
      <c r="L8811" s="9">
        <f>IF(COUNTA($A8811:$K8811)=0,"",IF(AND(IFERROR($H8811,0)&gt;0,LEN(TRIM($K8811&amp;""))&gt;0,IFERROR(LOOKUP(2,1/((LISTS!$M$2:$M$13&lt;&gt;"")*ISNUMBER(SEARCH(LISTS!$M$2:$M$13,$I8811))),LISTS!$N$2:$N$13),"NO")="SI"),"SI","NO"))</f>
        <v/>
      </c>
      <c r="M8811" s="9">
        <f>IF(COUNTA($A8811:$K8811)=0,"",IF($K8811&lt;&gt;"",IF(COUNTIF($K$19:$K8811,$K8811)&gt;1,"SI","NO"),IF(COUNTIFS($A$19:$A8811,$A8811,$C$19:$C8811,$C8811,$J$19:$J8811,$J8811,$D$19:$D8811,$D8811)&gt;1,"SI","NO")))</f>
        <v/>
      </c>
      <c r="N8811" s="11">
        <f>IF(COUNTA($A8811:$K8811)=0,"",IF(AND($L8811="SI",$M8811="NO"),IFERROR($H8811,0),0))</f>
        <v/>
      </c>
      <c r="O8811" s="9">
        <f>IF(COUNTA($A8811:$K8811)=0,"",IF($M8811="SI","CUFE o factura duplicada dentro del reporte; no se suma dos veces",IF(IFERROR($H8811,0)&lt;=0,"DIAN reporta valor susceptible 0",IF($L8811="NO",IFERROR(LOOKUP(2,1/((LISTS!$M$2:$M$13&lt;&gt;"")*ISNUMBER(SEARCH(LISTS!$M$2:$M$13,$I8811))),LISTS!$O$2:$O$13),"Medio de pago no elegible o no identificado por DIAN"),"Apta automaticamente por pago electronico y base positiva"))))</f>
        <v/>
      </c>
    </row>
    <row r="8812">
      <c r="A8812" s="9" t="n"/>
      <c r="B8812" s="9" t="n"/>
      <c r="C8812" s="12" t="n"/>
      <c r="D8812" s="11" t="n"/>
      <c r="E8812" s="11" t="n"/>
      <c r="F8812" s="11" t="n"/>
      <c r="G8812" s="11" t="n"/>
      <c r="H8812" s="11" t="n"/>
      <c r="I8812" s="9" t="n"/>
      <c r="J8812" s="9" t="n"/>
      <c r="K8812" s="9" t="n"/>
      <c r="L8812" s="9">
        <f>IF(COUNTA($A8812:$K8812)=0,"",IF(AND(IFERROR($H8812,0)&gt;0,LEN(TRIM($K8812&amp;""))&gt;0,IFERROR(LOOKUP(2,1/((LISTS!$M$2:$M$13&lt;&gt;"")*ISNUMBER(SEARCH(LISTS!$M$2:$M$13,$I8812))),LISTS!$N$2:$N$13),"NO")="SI"),"SI","NO"))</f>
        <v/>
      </c>
      <c r="M8812" s="9">
        <f>IF(COUNTA($A8812:$K8812)=0,"",IF($K8812&lt;&gt;"",IF(COUNTIF($K$19:$K8812,$K8812)&gt;1,"SI","NO"),IF(COUNTIFS($A$19:$A8812,$A8812,$C$19:$C8812,$C8812,$J$19:$J8812,$J8812,$D$19:$D8812,$D8812)&gt;1,"SI","NO")))</f>
        <v/>
      </c>
      <c r="N8812" s="11">
        <f>IF(COUNTA($A8812:$K8812)=0,"",IF(AND($L8812="SI",$M8812="NO"),IFERROR($H8812,0),0))</f>
        <v/>
      </c>
      <c r="O8812" s="9">
        <f>IF(COUNTA($A8812:$K8812)=0,"",IF($M8812="SI","CUFE o factura duplicada dentro del reporte; no se suma dos veces",IF(IFERROR($H8812,0)&lt;=0,"DIAN reporta valor susceptible 0",IF($L8812="NO",IFERROR(LOOKUP(2,1/((LISTS!$M$2:$M$13&lt;&gt;"")*ISNUMBER(SEARCH(LISTS!$M$2:$M$13,$I8812))),LISTS!$O$2:$O$13),"Medio de pago no elegible o no identificado por DIAN"),"Apta automaticamente por pago electronico y base positiva"))))</f>
        <v/>
      </c>
    </row>
    <row r="8813">
      <c r="A8813" s="9" t="n"/>
      <c r="B8813" s="9" t="n"/>
      <c r="C8813" s="12" t="n"/>
      <c r="D8813" s="11" t="n"/>
      <c r="E8813" s="11" t="n"/>
      <c r="F8813" s="11" t="n"/>
      <c r="G8813" s="11" t="n"/>
      <c r="H8813" s="11" t="n"/>
      <c r="I8813" s="9" t="n"/>
      <c r="J8813" s="9" t="n"/>
      <c r="K8813" s="9" t="n"/>
      <c r="L8813" s="9">
        <f>IF(COUNTA($A8813:$K8813)=0,"",IF(AND(IFERROR($H8813,0)&gt;0,LEN(TRIM($K8813&amp;""))&gt;0,IFERROR(LOOKUP(2,1/((LISTS!$M$2:$M$13&lt;&gt;"")*ISNUMBER(SEARCH(LISTS!$M$2:$M$13,$I8813))),LISTS!$N$2:$N$13),"NO")="SI"),"SI","NO"))</f>
        <v/>
      </c>
      <c r="M8813" s="9">
        <f>IF(COUNTA($A8813:$K8813)=0,"",IF($K8813&lt;&gt;"",IF(COUNTIF($K$19:$K8813,$K8813)&gt;1,"SI","NO"),IF(COUNTIFS($A$19:$A8813,$A8813,$C$19:$C8813,$C8813,$J$19:$J8813,$J8813,$D$19:$D8813,$D8813)&gt;1,"SI","NO")))</f>
        <v/>
      </c>
      <c r="N8813" s="11">
        <f>IF(COUNTA($A8813:$K8813)=0,"",IF(AND($L8813="SI",$M8813="NO"),IFERROR($H8813,0),0))</f>
        <v/>
      </c>
      <c r="O8813" s="9">
        <f>IF(COUNTA($A8813:$K8813)=0,"",IF($M8813="SI","CUFE o factura duplicada dentro del reporte; no se suma dos veces",IF(IFERROR($H8813,0)&lt;=0,"DIAN reporta valor susceptible 0",IF($L8813="NO",IFERROR(LOOKUP(2,1/((LISTS!$M$2:$M$13&lt;&gt;"")*ISNUMBER(SEARCH(LISTS!$M$2:$M$13,$I8813))),LISTS!$O$2:$O$13),"Medio de pago no elegible o no identificado por DIAN"),"Apta automaticamente por pago electronico y base positiva"))))</f>
        <v/>
      </c>
    </row>
    <row r="8814">
      <c r="A8814" s="9" t="n"/>
      <c r="B8814" s="9" t="n"/>
      <c r="C8814" s="12" t="n"/>
      <c r="D8814" s="11" t="n"/>
      <c r="E8814" s="11" t="n"/>
      <c r="F8814" s="11" t="n"/>
      <c r="G8814" s="11" t="n"/>
      <c r="H8814" s="11" t="n"/>
      <c r="I8814" s="9" t="n"/>
      <c r="J8814" s="9" t="n"/>
      <c r="K8814" s="9" t="n"/>
      <c r="L8814" s="9">
        <f>IF(COUNTA($A8814:$K8814)=0,"",IF(AND(IFERROR($H8814,0)&gt;0,LEN(TRIM($K8814&amp;""))&gt;0,IFERROR(LOOKUP(2,1/((LISTS!$M$2:$M$13&lt;&gt;"")*ISNUMBER(SEARCH(LISTS!$M$2:$M$13,$I8814))),LISTS!$N$2:$N$13),"NO")="SI"),"SI","NO"))</f>
        <v/>
      </c>
      <c r="M8814" s="9">
        <f>IF(COUNTA($A8814:$K8814)=0,"",IF($K8814&lt;&gt;"",IF(COUNTIF($K$19:$K8814,$K8814)&gt;1,"SI","NO"),IF(COUNTIFS($A$19:$A8814,$A8814,$C$19:$C8814,$C8814,$J$19:$J8814,$J8814,$D$19:$D8814,$D8814)&gt;1,"SI","NO")))</f>
        <v/>
      </c>
      <c r="N8814" s="11">
        <f>IF(COUNTA($A8814:$K8814)=0,"",IF(AND($L8814="SI",$M8814="NO"),IFERROR($H8814,0),0))</f>
        <v/>
      </c>
      <c r="O8814" s="9">
        <f>IF(COUNTA($A8814:$K8814)=0,"",IF($M8814="SI","CUFE o factura duplicada dentro del reporte; no se suma dos veces",IF(IFERROR($H8814,0)&lt;=0,"DIAN reporta valor susceptible 0",IF($L8814="NO",IFERROR(LOOKUP(2,1/((LISTS!$M$2:$M$13&lt;&gt;"")*ISNUMBER(SEARCH(LISTS!$M$2:$M$13,$I8814))),LISTS!$O$2:$O$13),"Medio de pago no elegible o no identificado por DIAN"),"Apta automaticamente por pago electronico y base positiva"))))</f>
        <v/>
      </c>
    </row>
    <row r="8815">
      <c r="A8815" s="9" t="n"/>
      <c r="B8815" s="9" t="n"/>
      <c r="C8815" s="12" t="n"/>
      <c r="D8815" s="11" t="n"/>
      <c r="E8815" s="11" t="n"/>
      <c r="F8815" s="11" t="n"/>
      <c r="G8815" s="11" t="n"/>
      <c r="H8815" s="11" t="n"/>
      <c r="I8815" s="9" t="n"/>
      <c r="J8815" s="9" t="n"/>
      <c r="K8815" s="9" t="n"/>
      <c r="L8815" s="9">
        <f>IF(COUNTA($A8815:$K8815)=0,"",IF(AND(IFERROR($H8815,0)&gt;0,LEN(TRIM($K8815&amp;""))&gt;0,IFERROR(LOOKUP(2,1/((LISTS!$M$2:$M$13&lt;&gt;"")*ISNUMBER(SEARCH(LISTS!$M$2:$M$13,$I8815))),LISTS!$N$2:$N$13),"NO")="SI"),"SI","NO"))</f>
        <v/>
      </c>
      <c r="M8815" s="9">
        <f>IF(COUNTA($A8815:$K8815)=0,"",IF($K8815&lt;&gt;"",IF(COUNTIF($K$19:$K8815,$K8815)&gt;1,"SI","NO"),IF(COUNTIFS($A$19:$A8815,$A8815,$C$19:$C8815,$C8815,$J$19:$J8815,$J8815,$D$19:$D8815,$D8815)&gt;1,"SI","NO")))</f>
        <v/>
      </c>
      <c r="N8815" s="11">
        <f>IF(COUNTA($A8815:$K8815)=0,"",IF(AND($L8815="SI",$M8815="NO"),IFERROR($H8815,0),0))</f>
        <v/>
      </c>
      <c r="O8815" s="9">
        <f>IF(COUNTA($A8815:$K8815)=0,"",IF($M8815="SI","CUFE o factura duplicada dentro del reporte; no se suma dos veces",IF(IFERROR($H8815,0)&lt;=0,"DIAN reporta valor susceptible 0",IF($L8815="NO",IFERROR(LOOKUP(2,1/((LISTS!$M$2:$M$13&lt;&gt;"")*ISNUMBER(SEARCH(LISTS!$M$2:$M$13,$I8815))),LISTS!$O$2:$O$13),"Medio de pago no elegible o no identificado por DIAN"),"Apta automaticamente por pago electronico y base positiva"))))</f>
        <v/>
      </c>
    </row>
    <row r="8816">
      <c r="A8816" s="9" t="n"/>
      <c r="B8816" s="9" t="n"/>
      <c r="C8816" s="12" t="n"/>
      <c r="D8816" s="11" t="n"/>
      <c r="E8816" s="11" t="n"/>
      <c r="F8816" s="11" t="n"/>
      <c r="G8816" s="11" t="n"/>
      <c r="H8816" s="11" t="n"/>
      <c r="I8816" s="9" t="n"/>
      <c r="J8816" s="9" t="n"/>
      <c r="K8816" s="9" t="n"/>
      <c r="L8816" s="9">
        <f>IF(COUNTA($A8816:$K8816)=0,"",IF(AND(IFERROR($H8816,0)&gt;0,LEN(TRIM($K8816&amp;""))&gt;0,IFERROR(LOOKUP(2,1/((LISTS!$M$2:$M$13&lt;&gt;"")*ISNUMBER(SEARCH(LISTS!$M$2:$M$13,$I8816))),LISTS!$N$2:$N$13),"NO")="SI"),"SI","NO"))</f>
        <v/>
      </c>
      <c r="M8816" s="9">
        <f>IF(COUNTA($A8816:$K8816)=0,"",IF($K8816&lt;&gt;"",IF(COUNTIF($K$19:$K8816,$K8816)&gt;1,"SI","NO"),IF(COUNTIFS($A$19:$A8816,$A8816,$C$19:$C8816,$C8816,$J$19:$J8816,$J8816,$D$19:$D8816,$D8816)&gt;1,"SI","NO")))</f>
        <v/>
      </c>
      <c r="N8816" s="11">
        <f>IF(COUNTA($A8816:$K8816)=0,"",IF(AND($L8816="SI",$M8816="NO"),IFERROR($H8816,0),0))</f>
        <v/>
      </c>
      <c r="O8816" s="9">
        <f>IF(COUNTA($A8816:$K8816)=0,"",IF($M8816="SI","CUFE o factura duplicada dentro del reporte; no se suma dos veces",IF(IFERROR($H8816,0)&lt;=0,"DIAN reporta valor susceptible 0",IF($L8816="NO",IFERROR(LOOKUP(2,1/((LISTS!$M$2:$M$13&lt;&gt;"")*ISNUMBER(SEARCH(LISTS!$M$2:$M$13,$I8816))),LISTS!$O$2:$O$13),"Medio de pago no elegible o no identificado por DIAN"),"Apta automaticamente por pago electronico y base positiva"))))</f>
        <v/>
      </c>
    </row>
    <row r="8817">
      <c r="A8817" s="9" t="n"/>
      <c r="B8817" s="9" t="n"/>
      <c r="C8817" s="12" t="n"/>
      <c r="D8817" s="11" t="n"/>
      <c r="E8817" s="11" t="n"/>
      <c r="F8817" s="11" t="n"/>
      <c r="G8817" s="11" t="n"/>
      <c r="H8817" s="11" t="n"/>
      <c r="I8817" s="9" t="n"/>
      <c r="J8817" s="9" t="n"/>
      <c r="K8817" s="9" t="n"/>
      <c r="L8817" s="9">
        <f>IF(COUNTA($A8817:$K8817)=0,"",IF(AND(IFERROR($H8817,0)&gt;0,LEN(TRIM($K8817&amp;""))&gt;0,IFERROR(LOOKUP(2,1/((LISTS!$M$2:$M$13&lt;&gt;"")*ISNUMBER(SEARCH(LISTS!$M$2:$M$13,$I8817))),LISTS!$N$2:$N$13),"NO")="SI"),"SI","NO"))</f>
        <v/>
      </c>
      <c r="M8817" s="9">
        <f>IF(COUNTA($A8817:$K8817)=0,"",IF($K8817&lt;&gt;"",IF(COUNTIF($K$19:$K8817,$K8817)&gt;1,"SI","NO"),IF(COUNTIFS($A$19:$A8817,$A8817,$C$19:$C8817,$C8817,$J$19:$J8817,$J8817,$D$19:$D8817,$D8817)&gt;1,"SI","NO")))</f>
        <v/>
      </c>
      <c r="N8817" s="11">
        <f>IF(COUNTA($A8817:$K8817)=0,"",IF(AND($L8817="SI",$M8817="NO"),IFERROR($H8817,0),0))</f>
        <v/>
      </c>
      <c r="O8817" s="9">
        <f>IF(COUNTA($A8817:$K8817)=0,"",IF($M8817="SI","CUFE o factura duplicada dentro del reporte; no se suma dos veces",IF(IFERROR($H8817,0)&lt;=0,"DIAN reporta valor susceptible 0",IF($L8817="NO",IFERROR(LOOKUP(2,1/((LISTS!$M$2:$M$13&lt;&gt;"")*ISNUMBER(SEARCH(LISTS!$M$2:$M$13,$I8817))),LISTS!$O$2:$O$13),"Medio de pago no elegible o no identificado por DIAN"),"Apta automaticamente por pago electronico y base positiva"))))</f>
        <v/>
      </c>
    </row>
    <row r="8818">
      <c r="A8818" s="9" t="n"/>
      <c r="B8818" s="9" t="n"/>
      <c r="C8818" s="12" t="n"/>
      <c r="D8818" s="11" t="n"/>
      <c r="E8818" s="11" t="n"/>
      <c r="F8818" s="11" t="n"/>
      <c r="G8818" s="11" t="n"/>
      <c r="H8818" s="11" t="n"/>
      <c r="I8818" s="9" t="n"/>
      <c r="J8818" s="9" t="n"/>
      <c r="K8818" s="9" t="n"/>
      <c r="L8818" s="9">
        <f>IF(COUNTA($A8818:$K8818)=0,"",IF(AND(IFERROR($H8818,0)&gt;0,LEN(TRIM($K8818&amp;""))&gt;0,IFERROR(LOOKUP(2,1/((LISTS!$M$2:$M$13&lt;&gt;"")*ISNUMBER(SEARCH(LISTS!$M$2:$M$13,$I8818))),LISTS!$N$2:$N$13),"NO")="SI"),"SI","NO"))</f>
        <v/>
      </c>
      <c r="M8818" s="9">
        <f>IF(COUNTA($A8818:$K8818)=0,"",IF($K8818&lt;&gt;"",IF(COUNTIF($K$19:$K8818,$K8818)&gt;1,"SI","NO"),IF(COUNTIFS($A$19:$A8818,$A8818,$C$19:$C8818,$C8818,$J$19:$J8818,$J8818,$D$19:$D8818,$D8818)&gt;1,"SI","NO")))</f>
        <v/>
      </c>
      <c r="N8818" s="11">
        <f>IF(COUNTA($A8818:$K8818)=0,"",IF(AND($L8818="SI",$M8818="NO"),IFERROR($H8818,0),0))</f>
        <v/>
      </c>
      <c r="O8818" s="9">
        <f>IF(COUNTA($A8818:$K8818)=0,"",IF($M8818="SI","CUFE o factura duplicada dentro del reporte; no se suma dos veces",IF(IFERROR($H8818,0)&lt;=0,"DIAN reporta valor susceptible 0",IF($L8818="NO",IFERROR(LOOKUP(2,1/((LISTS!$M$2:$M$13&lt;&gt;"")*ISNUMBER(SEARCH(LISTS!$M$2:$M$13,$I8818))),LISTS!$O$2:$O$13),"Medio de pago no elegible o no identificado por DIAN"),"Apta automaticamente por pago electronico y base positiva"))))</f>
        <v/>
      </c>
    </row>
    <row r="8819">
      <c r="A8819" s="9" t="n"/>
      <c r="B8819" s="9" t="n"/>
      <c r="C8819" s="12" t="n"/>
      <c r="D8819" s="11" t="n"/>
      <c r="E8819" s="11" t="n"/>
      <c r="F8819" s="11" t="n"/>
      <c r="G8819" s="11" t="n"/>
      <c r="H8819" s="11" t="n"/>
      <c r="I8819" s="9" t="n"/>
      <c r="J8819" s="9" t="n"/>
      <c r="K8819" s="9" t="n"/>
      <c r="L8819" s="9">
        <f>IF(COUNTA($A8819:$K8819)=0,"",IF(AND(IFERROR($H8819,0)&gt;0,LEN(TRIM($K8819&amp;""))&gt;0,IFERROR(LOOKUP(2,1/((LISTS!$M$2:$M$13&lt;&gt;"")*ISNUMBER(SEARCH(LISTS!$M$2:$M$13,$I8819))),LISTS!$N$2:$N$13),"NO")="SI"),"SI","NO"))</f>
        <v/>
      </c>
      <c r="M8819" s="9">
        <f>IF(COUNTA($A8819:$K8819)=0,"",IF($K8819&lt;&gt;"",IF(COUNTIF($K$19:$K8819,$K8819)&gt;1,"SI","NO"),IF(COUNTIFS($A$19:$A8819,$A8819,$C$19:$C8819,$C8819,$J$19:$J8819,$J8819,$D$19:$D8819,$D8819)&gt;1,"SI","NO")))</f>
        <v/>
      </c>
      <c r="N8819" s="11">
        <f>IF(COUNTA($A8819:$K8819)=0,"",IF(AND($L8819="SI",$M8819="NO"),IFERROR($H8819,0),0))</f>
        <v/>
      </c>
      <c r="O8819" s="9">
        <f>IF(COUNTA($A8819:$K8819)=0,"",IF($M8819="SI","CUFE o factura duplicada dentro del reporte; no se suma dos veces",IF(IFERROR($H8819,0)&lt;=0,"DIAN reporta valor susceptible 0",IF($L8819="NO",IFERROR(LOOKUP(2,1/((LISTS!$M$2:$M$13&lt;&gt;"")*ISNUMBER(SEARCH(LISTS!$M$2:$M$13,$I8819))),LISTS!$O$2:$O$13),"Medio de pago no elegible o no identificado por DIAN"),"Apta automaticamente por pago electronico y base positiva"))))</f>
        <v/>
      </c>
    </row>
    <row r="8820">
      <c r="A8820" s="9" t="n"/>
      <c r="B8820" s="9" t="n"/>
      <c r="C8820" s="12" t="n"/>
      <c r="D8820" s="11" t="n"/>
      <c r="E8820" s="11" t="n"/>
      <c r="F8820" s="11" t="n"/>
      <c r="G8820" s="11" t="n"/>
      <c r="H8820" s="11" t="n"/>
      <c r="I8820" s="9" t="n"/>
      <c r="J8820" s="9" t="n"/>
      <c r="K8820" s="9" t="n"/>
      <c r="L8820" s="9">
        <f>IF(COUNTA($A8820:$K8820)=0,"",IF(AND(IFERROR($H8820,0)&gt;0,LEN(TRIM($K8820&amp;""))&gt;0,IFERROR(LOOKUP(2,1/((LISTS!$M$2:$M$13&lt;&gt;"")*ISNUMBER(SEARCH(LISTS!$M$2:$M$13,$I8820))),LISTS!$N$2:$N$13),"NO")="SI"),"SI","NO"))</f>
        <v/>
      </c>
      <c r="M8820" s="9">
        <f>IF(COUNTA($A8820:$K8820)=0,"",IF($K8820&lt;&gt;"",IF(COUNTIF($K$19:$K8820,$K8820)&gt;1,"SI","NO"),IF(COUNTIFS($A$19:$A8820,$A8820,$C$19:$C8820,$C8820,$J$19:$J8820,$J8820,$D$19:$D8820,$D8820)&gt;1,"SI","NO")))</f>
        <v/>
      </c>
      <c r="N8820" s="11">
        <f>IF(COUNTA($A8820:$K8820)=0,"",IF(AND($L8820="SI",$M8820="NO"),IFERROR($H8820,0),0))</f>
        <v/>
      </c>
      <c r="O8820" s="9">
        <f>IF(COUNTA($A8820:$K8820)=0,"",IF($M8820="SI","CUFE o factura duplicada dentro del reporte; no se suma dos veces",IF(IFERROR($H8820,0)&lt;=0,"DIAN reporta valor susceptible 0",IF($L8820="NO",IFERROR(LOOKUP(2,1/((LISTS!$M$2:$M$13&lt;&gt;"")*ISNUMBER(SEARCH(LISTS!$M$2:$M$13,$I8820))),LISTS!$O$2:$O$13),"Medio de pago no elegible o no identificado por DIAN"),"Apta automaticamente por pago electronico y base positiva"))))</f>
        <v/>
      </c>
    </row>
    <row r="8821">
      <c r="A8821" s="9" t="n"/>
      <c r="B8821" s="9" t="n"/>
      <c r="C8821" s="12" t="n"/>
      <c r="D8821" s="11" t="n"/>
      <c r="E8821" s="11" t="n"/>
      <c r="F8821" s="11" t="n"/>
      <c r="G8821" s="11" t="n"/>
      <c r="H8821" s="11" t="n"/>
      <c r="I8821" s="9" t="n"/>
      <c r="J8821" s="9" t="n"/>
      <c r="K8821" s="9" t="n"/>
      <c r="L8821" s="9">
        <f>IF(COUNTA($A8821:$K8821)=0,"",IF(AND(IFERROR($H8821,0)&gt;0,LEN(TRIM($K8821&amp;""))&gt;0,IFERROR(LOOKUP(2,1/((LISTS!$M$2:$M$13&lt;&gt;"")*ISNUMBER(SEARCH(LISTS!$M$2:$M$13,$I8821))),LISTS!$N$2:$N$13),"NO")="SI"),"SI","NO"))</f>
        <v/>
      </c>
      <c r="M8821" s="9">
        <f>IF(COUNTA($A8821:$K8821)=0,"",IF($K8821&lt;&gt;"",IF(COUNTIF($K$19:$K8821,$K8821)&gt;1,"SI","NO"),IF(COUNTIFS($A$19:$A8821,$A8821,$C$19:$C8821,$C8821,$J$19:$J8821,$J8821,$D$19:$D8821,$D8821)&gt;1,"SI","NO")))</f>
        <v/>
      </c>
      <c r="N8821" s="11">
        <f>IF(COUNTA($A8821:$K8821)=0,"",IF(AND($L8821="SI",$M8821="NO"),IFERROR($H8821,0),0))</f>
        <v/>
      </c>
      <c r="O8821" s="9">
        <f>IF(COUNTA($A8821:$K8821)=0,"",IF($M8821="SI","CUFE o factura duplicada dentro del reporte; no se suma dos veces",IF(IFERROR($H8821,0)&lt;=0,"DIAN reporta valor susceptible 0",IF($L8821="NO",IFERROR(LOOKUP(2,1/((LISTS!$M$2:$M$13&lt;&gt;"")*ISNUMBER(SEARCH(LISTS!$M$2:$M$13,$I8821))),LISTS!$O$2:$O$13),"Medio de pago no elegible o no identificado por DIAN"),"Apta automaticamente por pago electronico y base positiva"))))</f>
        <v/>
      </c>
    </row>
    <row r="8822">
      <c r="A8822" s="9" t="n"/>
      <c r="B8822" s="9" t="n"/>
      <c r="C8822" s="12" t="n"/>
      <c r="D8822" s="11" t="n"/>
      <c r="E8822" s="11" t="n"/>
      <c r="F8822" s="11" t="n"/>
      <c r="G8822" s="11" t="n"/>
      <c r="H8822" s="11" t="n"/>
      <c r="I8822" s="9" t="n"/>
      <c r="J8822" s="9" t="n"/>
      <c r="K8822" s="9" t="n"/>
      <c r="L8822" s="9">
        <f>IF(COUNTA($A8822:$K8822)=0,"",IF(AND(IFERROR($H8822,0)&gt;0,LEN(TRIM($K8822&amp;""))&gt;0,IFERROR(LOOKUP(2,1/((LISTS!$M$2:$M$13&lt;&gt;"")*ISNUMBER(SEARCH(LISTS!$M$2:$M$13,$I8822))),LISTS!$N$2:$N$13),"NO")="SI"),"SI","NO"))</f>
        <v/>
      </c>
      <c r="M8822" s="9">
        <f>IF(COUNTA($A8822:$K8822)=0,"",IF($K8822&lt;&gt;"",IF(COUNTIF($K$19:$K8822,$K8822)&gt;1,"SI","NO"),IF(COUNTIFS($A$19:$A8822,$A8822,$C$19:$C8822,$C8822,$J$19:$J8822,$J8822,$D$19:$D8822,$D8822)&gt;1,"SI","NO")))</f>
        <v/>
      </c>
      <c r="N8822" s="11">
        <f>IF(COUNTA($A8822:$K8822)=0,"",IF(AND($L8822="SI",$M8822="NO"),IFERROR($H8822,0),0))</f>
        <v/>
      </c>
      <c r="O8822" s="9">
        <f>IF(COUNTA($A8822:$K8822)=0,"",IF($M8822="SI","CUFE o factura duplicada dentro del reporte; no se suma dos veces",IF(IFERROR($H8822,0)&lt;=0,"DIAN reporta valor susceptible 0",IF($L8822="NO",IFERROR(LOOKUP(2,1/((LISTS!$M$2:$M$13&lt;&gt;"")*ISNUMBER(SEARCH(LISTS!$M$2:$M$13,$I8822))),LISTS!$O$2:$O$13),"Medio de pago no elegible o no identificado por DIAN"),"Apta automaticamente por pago electronico y base positiva"))))</f>
        <v/>
      </c>
    </row>
    <row r="8823">
      <c r="A8823" s="9" t="n"/>
      <c r="B8823" s="9" t="n"/>
      <c r="C8823" s="12" t="n"/>
      <c r="D8823" s="11" t="n"/>
      <c r="E8823" s="11" t="n"/>
      <c r="F8823" s="11" t="n"/>
      <c r="G8823" s="11" t="n"/>
      <c r="H8823" s="11" t="n"/>
      <c r="I8823" s="9" t="n"/>
      <c r="J8823" s="9" t="n"/>
      <c r="K8823" s="9" t="n"/>
      <c r="L8823" s="9">
        <f>IF(COUNTA($A8823:$K8823)=0,"",IF(AND(IFERROR($H8823,0)&gt;0,LEN(TRIM($K8823&amp;""))&gt;0,IFERROR(LOOKUP(2,1/((LISTS!$M$2:$M$13&lt;&gt;"")*ISNUMBER(SEARCH(LISTS!$M$2:$M$13,$I8823))),LISTS!$N$2:$N$13),"NO")="SI"),"SI","NO"))</f>
        <v/>
      </c>
      <c r="M8823" s="9">
        <f>IF(COUNTA($A8823:$K8823)=0,"",IF($K8823&lt;&gt;"",IF(COUNTIF($K$19:$K8823,$K8823)&gt;1,"SI","NO"),IF(COUNTIFS($A$19:$A8823,$A8823,$C$19:$C8823,$C8823,$J$19:$J8823,$J8823,$D$19:$D8823,$D8823)&gt;1,"SI","NO")))</f>
        <v/>
      </c>
      <c r="N8823" s="11">
        <f>IF(COUNTA($A8823:$K8823)=0,"",IF(AND($L8823="SI",$M8823="NO"),IFERROR($H8823,0),0))</f>
        <v/>
      </c>
      <c r="O8823" s="9">
        <f>IF(COUNTA($A8823:$K8823)=0,"",IF($M8823="SI","CUFE o factura duplicada dentro del reporte; no se suma dos veces",IF(IFERROR($H8823,0)&lt;=0,"DIAN reporta valor susceptible 0",IF($L8823="NO",IFERROR(LOOKUP(2,1/((LISTS!$M$2:$M$13&lt;&gt;"")*ISNUMBER(SEARCH(LISTS!$M$2:$M$13,$I8823))),LISTS!$O$2:$O$13),"Medio de pago no elegible o no identificado por DIAN"),"Apta automaticamente por pago electronico y base positiva"))))</f>
        <v/>
      </c>
    </row>
    <row r="8824">
      <c r="A8824" s="9" t="n"/>
      <c r="B8824" s="9" t="n"/>
      <c r="C8824" s="12" t="n"/>
      <c r="D8824" s="11" t="n"/>
      <c r="E8824" s="11" t="n"/>
      <c r="F8824" s="11" t="n"/>
      <c r="G8824" s="11" t="n"/>
      <c r="H8824" s="11" t="n"/>
      <c r="I8824" s="9" t="n"/>
      <c r="J8824" s="9" t="n"/>
      <c r="K8824" s="9" t="n"/>
      <c r="L8824" s="9">
        <f>IF(COUNTA($A8824:$K8824)=0,"",IF(AND(IFERROR($H8824,0)&gt;0,LEN(TRIM($K8824&amp;""))&gt;0,IFERROR(LOOKUP(2,1/((LISTS!$M$2:$M$13&lt;&gt;"")*ISNUMBER(SEARCH(LISTS!$M$2:$M$13,$I8824))),LISTS!$N$2:$N$13),"NO")="SI"),"SI","NO"))</f>
        <v/>
      </c>
      <c r="M8824" s="9">
        <f>IF(COUNTA($A8824:$K8824)=0,"",IF($K8824&lt;&gt;"",IF(COUNTIF($K$19:$K8824,$K8824)&gt;1,"SI","NO"),IF(COUNTIFS($A$19:$A8824,$A8824,$C$19:$C8824,$C8824,$J$19:$J8824,$J8824,$D$19:$D8824,$D8824)&gt;1,"SI","NO")))</f>
        <v/>
      </c>
      <c r="N8824" s="11">
        <f>IF(COUNTA($A8824:$K8824)=0,"",IF(AND($L8824="SI",$M8824="NO"),IFERROR($H8824,0),0))</f>
        <v/>
      </c>
      <c r="O8824" s="9">
        <f>IF(COUNTA($A8824:$K8824)=0,"",IF($M8824="SI","CUFE o factura duplicada dentro del reporte; no se suma dos veces",IF(IFERROR($H8824,0)&lt;=0,"DIAN reporta valor susceptible 0",IF($L8824="NO",IFERROR(LOOKUP(2,1/((LISTS!$M$2:$M$13&lt;&gt;"")*ISNUMBER(SEARCH(LISTS!$M$2:$M$13,$I8824))),LISTS!$O$2:$O$13),"Medio de pago no elegible o no identificado por DIAN"),"Apta automaticamente por pago electronico y base positiva"))))</f>
        <v/>
      </c>
    </row>
    <row r="8825">
      <c r="A8825" s="9" t="n"/>
      <c r="B8825" s="9" t="n"/>
      <c r="C8825" s="12" t="n"/>
      <c r="D8825" s="11" t="n"/>
      <c r="E8825" s="11" t="n"/>
      <c r="F8825" s="11" t="n"/>
      <c r="G8825" s="11" t="n"/>
      <c r="H8825" s="11" t="n"/>
      <c r="I8825" s="9" t="n"/>
      <c r="J8825" s="9" t="n"/>
      <c r="K8825" s="9" t="n"/>
      <c r="L8825" s="9">
        <f>IF(COUNTA($A8825:$K8825)=0,"",IF(AND(IFERROR($H8825,0)&gt;0,LEN(TRIM($K8825&amp;""))&gt;0,IFERROR(LOOKUP(2,1/((LISTS!$M$2:$M$13&lt;&gt;"")*ISNUMBER(SEARCH(LISTS!$M$2:$M$13,$I8825))),LISTS!$N$2:$N$13),"NO")="SI"),"SI","NO"))</f>
        <v/>
      </c>
      <c r="M8825" s="9">
        <f>IF(COUNTA($A8825:$K8825)=0,"",IF($K8825&lt;&gt;"",IF(COUNTIF($K$19:$K8825,$K8825)&gt;1,"SI","NO"),IF(COUNTIFS($A$19:$A8825,$A8825,$C$19:$C8825,$C8825,$J$19:$J8825,$J8825,$D$19:$D8825,$D8825)&gt;1,"SI","NO")))</f>
        <v/>
      </c>
      <c r="N8825" s="11">
        <f>IF(COUNTA($A8825:$K8825)=0,"",IF(AND($L8825="SI",$M8825="NO"),IFERROR($H8825,0),0))</f>
        <v/>
      </c>
      <c r="O8825" s="9">
        <f>IF(COUNTA($A8825:$K8825)=0,"",IF($M8825="SI","CUFE o factura duplicada dentro del reporte; no se suma dos veces",IF(IFERROR($H8825,0)&lt;=0,"DIAN reporta valor susceptible 0",IF($L8825="NO",IFERROR(LOOKUP(2,1/((LISTS!$M$2:$M$13&lt;&gt;"")*ISNUMBER(SEARCH(LISTS!$M$2:$M$13,$I8825))),LISTS!$O$2:$O$13),"Medio de pago no elegible o no identificado por DIAN"),"Apta automaticamente por pago electronico y base positiva"))))</f>
        <v/>
      </c>
    </row>
    <row r="8826">
      <c r="A8826" s="9" t="n"/>
      <c r="B8826" s="9" t="n"/>
      <c r="C8826" s="12" t="n"/>
      <c r="D8826" s="11" t="n"/>
      <c r="E8826" s="11" t="n"/>
      <c r="F8826" s="11" t="n"/>
      <c r="G8826" s="11" t="n"/>
      <c r="H8826" s="11" t="n"/>
      <c r="I8826" s="9" t="n"/>
      <c r="J8826" s="9" t="n"/>
      <c r="K8826" s="9" t="n"/>
      <c r="L8826" s="9">
        <f>IF(COUNTA($A8826:$K8826)=0,"",IF(AND(IFERROR($H8826,0)&gt;0,LEN(TRIM($K8826&amp;""))&gt;0,IFERROR(LOOKUP(2,1/((LISTS!$M$2:$M$13&lt;&gt;"")*ISNUMBER(SEARCH(LISTS!$M$2:$M$13,$I8826))),LISTS!$N$2:$N$13),"NO")="SI"),"SI","NO"))</f>
        <v/>
      </c>
      <c r="M8826" s="9">
        <f>IF(COUNTA($A8826:$K8826)=0,"",IF($K8826&lt;&gt;"",IF(COUNTIF($K$19:$K8826,$K8826)&gt;1,"SI","NO"),IF(COUNTIFS($A$19:$A8826,$A8826,$C$19:$C8826,$C8826,$J$19:$J8826,$J8826,$D$19:$D8826,$D8826)&gt;1,"SI","NO")))</f>
        <v/>
      </c>
      <c r="N8826" s="11">
        <f>IF(COUNTA($A8826:$K8826)=0,"",IF(AND($L8826="SI",$M8826="NO"),IFERROR($H8826,0),0))</f>
        <v/>
      </c>
      <c r="O8826" s="9">
        <f>IF(COUNTA($A8826:$K8826)=0,"",IF($M8826="SI","CUFE o factura duplicada dentro del reporte; no se suma dos veces",IF(IFERROR($H8826,0)&lt;=0,"DIAN reporta valor susceptible 0",IF($L8826="NO",IFERROR(LOOKUP(2,1/((LISTS!$M$2:$M$13&lt;&gt;"")*ISNUMBER(SEARCH(LISTS!$M$2:$M$13,$I8826))),LISTS!$O$2:$O$13),"Medio de pago no elegible o no identificado por DIAN"),"Apta automaticamente por pago electronico y base positiva"))))</f>
        <v/>
      </c>
    </row>
    <row r="8827">
      <c r="A8827" s="9" t="n"/>
      <c r="B8827" s="9" t="n"/>
      <c r="C8827" s="12" t="n"/>
      <c r="D8827" s="11" t="n"/>
      <c r="E8827" s="11" t="n"/>
      <c r="F8827" s="11" t="n"/>
      <c r="G8827" s="11" t="n"/>
      <c r="H8827" s="11" t="n"/>
      <c r="I8827" s="9" t="n"/>
      <c r="J8827" s="9" t="n"/>
      <c r="K8827" s="9" t="n"/>
      <c r="L8827" s="9">
        <f>IF(COUNTA($A8827:$K8827)=0,"",IF(AND(IFERROR($H8827,0)&gt;0,LEN(TRIM($K8827&amp;""))&gt;0,IFERROR(LOOKUP(2,1/((LISTS!$M$2:$M$13&lt;&gt;"")*ISNUMBER(SEARCH(LISTS!$M$2:$M$13,$I8827))),LISTS!$N$2:$N$13),"NO")="SI"),"SI","NO"))</f>
        <v/>
      </c>
      <c r="M8827" s="9">
        <f>IF(COUNTA($A8827:$K8827)=0,"",IF($K8827&lt;&gt;"",IF(COUNTIF($K$19:$K8827,$K8827)&gt;1,"SI","NO"),IF(COUNTIFS($A$19:$A8827,$A8827,$C$19:$C8827,$C8827,$J$19:$J8827,$J8827,$D$19:$D8827,$D8827)&gt;1,"SI","NO")))</f>
        <v/>
      </c>
      <c r="N8827" s="11">
        <f>IF(COUNTA($A8827:$K8827)=0,"",IF(AND($L8827="SI",$M8827="NO"),IFERROR($H8827,0),0))</f>
        <v/>
      </c>
      <c r="O8827" s="9">
        <f>IF(COUNTA($A8827:$K8827)=0,"",IF($M8827="SI","CUFE o factura duplicada dentro del reporte; no se suma dos veces",IF(IFERROR($H8827,0)&lt;=0,"DIAN reporta valor susceptible 0",IF($L8827="NO",IFERROR(LOOKUP(2,1/((LISTS!$M$2:$M$13&lt;&gt;"")*ISNUMBER(SEARCH(LISTS!$M$2:$M$13,$I8827))),LISTS!$O$2:$O$13),"Medio de pago no elegible o no identificado por DIAN"),"Apta automaticamente por pago electronico y base positiva"))))</f>
        <v/>
      </c>
    </row>
    <row r="8828">
      <c r="A8828" s="9" t="n"/>
      <c r="B8828" s="9" t="n"/>
      <c r="C8828" s="12" t="n"/>
      <c r="D8828" s="11" t="n"/>
      <c r="E8828" s="11" t="n"/>
      <c r="F8828" s="11" t="n"/>
      <c r="G8828" s="11" t="n"/>
      <c r="H8828" s="11" t="n"/>
      <c r="I8828" s="9" t="n"/>
      <c r="J8828" s="9" t="n"/>
      <c r="K8828" s="9" t="n"/>
      <c r="L8828" s="9">
        <f>IF(COUNTA($A8828:$K8828)=0,"",IF(AND(IFERROR($H8828,0)&gt;0,LEN(TRIM($K8828&amp;""))&gt;0,IFERROR(LOOKUP(2,1/((LISTS!$M$2:$M$13&lt;&gt;"")*ISNUMBER(SEARCH(LISTS!$M$2:$M$13,$I8828))),LISTS!$N$2:$N$13),"NO")="SI"),"SI","NO"))</f>
        <v/>
      </c>
      <c r="M8828" s="9">
        <f>IF(COUNTA($A8828:$K8828)=0,"",IF($K8828&lt;&gt;"",IF(COUNTIF($K$19:$K8828,$K8828)&gt;1,"SI","NO"),IF(COUNTIFS($A$19:$A8828,$A8828,$C$19:$C8828,$C8828,$J$19:$J8828,$J8828,$D$19:$D8828,$D8828)&gt;1,"SI","NO")))</f>
        <v/>
      </c>
      <c r="N8828" s="11">
        <f>IF(COUNTA($A8828:$K8828)=0,"",IF(AND($L8828="SI",$M8828="NO"),IFERROR($H8828,0),0))</f>
        <v/>
      </c>
      <c r="O8828" s="9">
        <f>IF(COUNTA($A8828:$K8828)=0,"",IF($M8828="SI","CUFE o factura duplicada dentro del reporte; no se suma dos veces",IF(IFERROR($H8828,0)&lt;=0,"DIAN reporta valor susceptible 0",IF($L8828="NO",IFERROR(LOOKUP(2,1/((LISTS!$M$2:$M$13&lt;&gt;"")*ISNUMBER(SEARCH(LISTS!$M$2:$M$13,$I8828))),LISTS!$O$2:$O$13),"Medio de pago no elegible o no identificado por DIAN"),"Apta automaticamente por pago electronico y base positiva"))))</f>
        <v/>
      </c>
    </row>
    <row r="8829">
      <c r="A8829" s="9" t="n"/>
      <c r="B8829" s="9" t="n"/>
      <c r="C8829" s="12" t="n"/>
      <c r="D8829" s="11" t="n"/>
      <c r="E8829" s="11" t="n"/>
      <c r="F8829" s="11" t="n"/>
      <c r="G8829" s="11" t="n"/>
      <c r="H8829" s="11" t="n"/>
      <c r="I8829" s="9" t="n"/>
      <c r="J8829" s="9" t="n"/>
      <c r="K8829" s="9" t="n"/>
      <c r="L8829" s="9">
        <f>IF(COUNTA($A8829:$K8829)=0,"",IF(AND(IFERROR($H8829,0)&gt;0,LEN(TRIM($K8829&amp;""))&gt;0,IFERROR(LOOKUP(2,1/((LISTS!$M$2:$M$13&lt;&gt;"")*ISNUMBER(SEARCH(LISTS!$M$2:$M$13,$I8829))),LISTS!$N$2:$N$13),"NO")="SI"),"SI","NO"))</f>
        <v/>
      </c>
      <c r="M8829" s="9">
        <f>IF(COUNTA($A8829:$K8829)=0,"",IF($K8829&lt;&gt;"",IF(COUNTIF($K$19:$K8829,$K8829)&gt;1,"SI","NO"),IF(COUNTIFS($A$19:$A8829,$A8829,$C$19:$C8829,$C8829,$J$19:$J8829,$J8829,$D$19:$D8829,$D8829)&gt;1,"SI","NO")))</f>
        <v/>
      </c>
      <c r="N8829" s="11">
        <f>IF(COUNTA($A8829:$K8829)=0,"",IF(AND($L8829="SI",$M8829="NO"),IFERROR($H8829,0),0))</f>
        <v/>
      </c>
      <c r="O8829" s="9">
        <f>IF(COUNTA($A8829:$K8829)=0,"",IF($M8829="SI","CUFE o factura duplicada dentro del reporte; no se suma dos veces",IF(IFERROR($H8829,0)&lt;=0,"DIAN reporta valor susceptible 0",IF($L8829="NO",IFERROR(LOOKUP(2,1/((LISTS!$M$2:$M$13&lt;&gt;"")*ISNUMBER(SEARCH(LISTS!$M$2:$M$13,$I8829))),LISTS!$O$2:$O$13),"Medio de pago no elegible o no identificado por DIAN"),"Apta automaticamente por pago electronico y base positiva"))))</f>
        <v/>
      </c>
    </row>
    <row r="8830">
      <c r="A8830" s="9" t="n"/>
      <c r="B8830" s="9" t="n"/>
      <c r="C8830" s="12" t="n"/>
      <c r="D8830" s="11" t="n"/>
      <c r="E8830" s="11" t="n"/>
      <c r="F8830" s="11" t="n"/>
      <c r="G8830" s="11" t="n"/>
      <c r="H8830" s="11" t="n"/>
      <c r="I8830" s="9" t="n"/>
      <c r="J8830" s="9" t="n"/>
      <c r="K8830" s="9" t="n"/>
      <c r="L8830" s="9">
        <f>IF(COUNTA($A8830:$K8830)=0,"",IF(AND(IFERROR($H8830,0)&gt;0,LEN(TRIM($K8830&amp;""))&gt;0,IFERROR(LOOKUP(2,1/((LISTS!$M$2:$M$13&lt;&gt;"")*ISNUMBER(SEARCH(LISTS!$M$2:$M$13,$I8830))),LISTS!$N$2:$N$13),"NO")="SI"),"SI","NO"))</f>
        <v/>
      </c>
      <c r="M8830" s="9">
        <f>IF(COUNTA($A8830:$K8830)=0,"",IF($K8830&lt;&gt;"",IF(COUNTIF($K$19:$K8830,$K8830)&gt;1,"SI","NO"),IF(COUNTIFS($A$19:$A8830,$A8830,$C$19:$C8830,$C8830,$J$19:$J8830,$J8830,$D$19:$D8830,$D8830)&gt;1,"SI","NO")))</f>
        <v/>
      </c>
      <c r="N8830" s="11">
        <f>IF(COUNTA($A8830:$K8830)=0,"",IF(AND($L8830="SI",$M8830="NO"),IFERROR($H8830,0),0))</f>
        <v/>
      </c>
      <c r="O8830" s="9">
        <f>IF(COUNTA($A8830:$K8830)=0,"",IF($M8830="SI","CUFE o factura duplicada dentro del reporte; no se suma dos veces",IF(IFERROR($H8830,0)&lt;=0,"DIAN reporta valor susceptible 0",IF($L8830="NO",IFERROR(LOOKUP(2,1/((LISTS!$M$2:$M$13&lt;&gt;"")*ISNUMBER(SEARCH(LISTS!$M$2:$M$13,$I8830))),LISTS!$O$2:$O$13),"Medio de pago no elegible o no identificado por DIAN"),"Apta automaticamente por pago electronico y base positiva"))))</f>
        <v/>
      </c>
    </row>
    <row r="8831">
      <c r="A8831" s="9" t="n"/>
      <c r="B8831" s="9" t="n"/>
      <c r="C8831" s="12" t="n"/>
      <c r="D8831" s="11" t="n"/>
      <c r="E8831" s="11" t="n"/>
      <c r="F8831" s="11" t="n"/>
      <c r="G8831" s="11" t="n"/>
      <c r="H8831" s="11" t="n"/>
      <c r="I8831" s="9" t="n"/>
      <c r="J8831" s="9" t="n"/>
      <c r="K8831" s="9" t="n"/>
      <c r="L8831" s="9">
        <f>IF(COUNTA($A8831:$K8831)=0,"",IF(AND(IFERROR($H8831,0)&gt;0,LEN(TRIM($K8831&amp;""))&gt;0,IFERROR(LOOKUP(2,1/((LISTS!$M$2:$M$13&lt;&gt;"")*ISNUMBER(SEARCH(LISTS!$M$2:$M$13,$I8831))),LISTS!$N$2:$N$13),"NO")="SI"),"SI","NO"))</f>
        <v/>
      </c>
      <c r="M8831" s="9">
        <f>IF(COUNTA($A8831:$K8831)=0,"",IF($K8831&lt;&gt;"",IF(COUNTIF($K$19:$K8831,$K8831)&gt;1,"SI","NO"),IF(COUNTIFS($A$19:$A8831,$A8831,$C$19:$C8831,$C8831,$J$19:$J8831,$J8831,$D$19:$D8831,$D8831)&gt;1,"SI","NO")))</f>
        <v/>
      </c>
      <c r="N8831" s="11">
        <f>IF(COUNTA($A8831:$K8831)=0,"",IF(AND($L8831="SI",$M8831="NO"),IFERROR($H8831,0),0))</f>
        <v/>
      </c>
      <c r="O8831" s="9">
        <f>IF(COUNTA($A8831:$K8831)=0,"",IF($M8831="SI","CUFE o factura duplicada dentro del reporte; no se suma dos veces",IF(IFERROR($H8831,0)&lt;=0,"DIAN reporta valor susceptible 0",IF($L8831="NO",IFERROR(LOOKUP(2,1/((LISTS!$M$2:$M$13&lt;&gt;"")*ISNUMBER(SEARCH(LISTS!$M$2:$M$13,$I8831))),LISTS!$O$2:$O$13),"Medio de pago no elegible o no identificado por DIAN"),"Apta automaticamente por pago electronico y base positiva"))))</f>
        <v/>
      </c>
    </row>
    <row r="8832">
      <c r="A8832" s="9" t="n"/>
      <c r="B8832" s="9" t="n"/>
      <c r="C8832" s="12" t="n"/>
      <c r="D8832" s="11" t="n"/>
      <c r="E8832" s="11" t="n"/>
      <c r="F8832" s="11" t="n"/>
      <c r="G8832" s="11" t="n"/>
      <c r="H8832" s="11" t="n"/>
      <c r="I8832" s="9" t="n"/>
      <c r="J8832" s="9" t="n"/>
      <c r="K8832" s="9" t="n"/>
      <c r="L8832" s="9">
        <f>IF(COUNTA($A8832:$K8832)=0,"",IF(AND(IFERROR($H8832,0)&gt;0,LEN(TRIM($K8832&amp;""))&gt;0,IFERROR(LOOKUP(2,1/((LISTS!$M$2:$M$13&lt;&gt;"")*ISNUMBER(SEARCH(LISTS!$M$2:$M$13,$I8832))),LISTS!$N$2:$N$13),"NO")="SI"),"SI","NO"))</f>
        <v/>
      </c>
      <c r="M8832" s="9">
        <f>IF(COUNTA($A8832:$K8832)=0,"",IF($K8832&lt;&gt;"",IF(COUNTIF($K$19:$K8832,$K8832)&gt;1,"SI","NO"),IF(COUNTIFS($A$19:$A8832,$A8832,$C$19:$C8832,$C8832,$J$19:$J8832,$J8832,$D$19:$D8832,$D8832)&gt;1,"SI","NO")))</f>
        <v/>
      </c>
      <c r="N8832" s="11">
        <f>IF(COUNTA($A8832:$K8832)=0,"",IF(AND($L8832="SI",$M8832="NO"),IFERROR($H8832,0),0))</f>
        <v/>
      </c>
      <c r="O8832" s="9">
        <f>IF(COUNTA($A8832:$K8832)=0,"",IF($M8832="SI","CUFE o factura duplicada dentro del reporte; no se suma dos veces",IF(IFERROR($H8832,0)&lt;=0,"DIAN reporta valor susceptible 0",IF($L8832="NO",IFERROR(LOOKUP(2,1/((LISTS!$M$2:$M$13&lt;&gt;"")*ISNUMBER(SEARCH(LISTS!$M$2:$M$13,$I8832))),LISTS!$O$2:$O$13),"Medio de pago no elegible o no identificado por DIAN"),"Apta automaticamente por pago electronico y base positiva"))))</f>
        <v/>
      </c>
    </row>
    <row r="8833">
      <c r="A8833" s="9" t="n"/>
      <c r="B8833" s="9" t="n"/>
      <c r="C8833" s="12" t="n"/>
      <c r="D8833" s="11" t="n"/>
      <c r="E8833" s="11" t="n"/>
      <c r="F8833" s="11" t="n"/>
      <c r="G8833" s="11" t="n"/>
      <c r="H8833" s="11" t="n"/>
      <c r="I8833" s="9" t="n"/>
      <c r="J8833" s="9" t="n"/>
      <c r="K8833" s="9" t="n"/>
      <c r="L8833" s="9">
        <f>IF(COUNTA($A8833:$K8833)=0,"",IF(AND(IFERROR($H8833,0)&gt;0,LEN(TRIM($K8833&amp;""))&gt;0,IFERROR(LOOKUP(2,1/((LISTS!$M$2:$M$13&lt;&gt;"")*ISNUMBER(SEARCH(LISTS!$M$2:$M$13,$I8833))),LISTS!$N$2:$N$13),"NO")="SI"),"SI","NO"))</f>
        <v/>
      </c>
      <c r="M8833" s="9">
        <f>IF(COUNTA($A8833:$K8833)=0,"",IF($K8833&lt;&gt;"",IF(COUNTIF($K$19:$K8833,$K8833)&gt;1,"SI","NO"),IF(COUNTIFS($A$19:$A8833,$A8833,$C$19:$C8833,$C8833,$J$19:$J8833,$J8833,$D$19:$D8833,$D8833)&gt;1,"SI","NO")))</f>
        <v/>
      </c>
      <c r="N8833" s="11">
        <f>IF(COUNTA($A8833:$K8833)=0,"",IF(AND($L8833="SI",$M8833="NO"),IFERROR($H8833,0),0))</f>
        <v/>
      </c>
      <c r="O8833" s="9">
        <f>IF(COUNTA($A8833:$K8833)=0,"",IF($M8833="SI","CUFE o factura duplicada dentro del reporte; no se suma dos veces",IF(IFERROR($H8833,0)&lt;=0,"DIAN reporta valor susceptible 0",IF($L8833="NO",IFERROR(LOOKUP(2,1/((LISTS!$M$2:$M$13&lt;&gt;"")*ISNUMBER(SEARCH(LISTS!$M$2:$M$13,$I8833))),LISTS!$O$2:$O$13),"Medio de pago no elegible o no identificado por DIAN"),"Apta automaticamente por pago electronico y base positiva"))))</f>
        <v/>
      </c>
    </row>
    <row r="8834">
      <c r="A8834" s="9" t="n"/>
      <c r="B8834" s="9" t="n"/>
      <c r="C8834" s="12" t="n"/>
      <c r="D8834" s="11" t="n"/>
      <c r="E8834" s="11" t="n"/>
      <c r="F8834" s="11" t="n"/>
      <c r="G8834" s="11" t="n"/>
      <c r="H8834" s="11" t="n"/>
      <c r="I8834" s="9" t="n"/>
      <c r="J8834" s="9" t="n"/>
      <c r="K8834" s="9" t="n"/>
      <c r="L8834" s="9">
        <f>IF(COUNTA($A8834:$K8834)=0,"",IF(AND(IFERROR($H8834,0)&gt;0,LEN(TRIM($K8834&amp;""))&gt;0,IFERROR(LOOKUP(2,1/((LISTS!$M$2:$M$13&lt;&gt;"")*ISNUMBER(SEARCH(LISTS!$M$2:$M$13,$I8834))),LISTS!$N$2:$N$13),"NO")="SI"),"SI","NO"))</f>
        <v/>
      </c>
      <c r="M8834" s="9">
        <f>IF(COUNTA($A8834:$K8834)=0,"",IF($K8834&lt;&gt;"",IF(COUNTIF($K$19:$K8834,$K8834)&gt;1,"SI","NO"),IF(COUNTIFS($A$19:$A8834,$A8834,$C$19:$C8834,$C8834,$J$19:$J8834,$J8834,$D$19:$D8834,$D8834)&gt;1,"SI","NO")))</f>
        <v/>
      </c>
      <c r="N8834" s="11">
        <f>IF(COUNTA($A8834:$K8834)=0,"",IF(AND($L8834="SI",$M8834="NO"),IFERROR($H8834,0),0))</f>
        <v/>
      </c>
      <c r="O8834" s="9">
        <f>IF(COUNTA($A8834:$K8834)=0,"",IF($M8834="SI","CUFE o factura duplicada dentro del reporte; no se suma dos veces",IF(IFERROR($H8834,0)&lt;=0,"DIAN reporta valor susceptible 0",IF($L8834="NO",IFERROR(LOOKUP(2,1/((LISTS!$M$2:$M$13&lt;&gt;"")*ISNUMBER(SEARCH(LISTS!$M$2:$M$13,$I8834))),LISTS!$O$2:$O$13),"Medio de pago no elegible o no identificado por DIAN"),"Apta automaticamente por pago electronico y base positiva"))))</f>
        <v/>
      </c>
    </row>
    <row r="8835">
      <c r="A8835" s="9" t="n"/>
      <c r="B8835" s="9" t="n"/>
      <c r="C8835" s="12" t="n"/>
      <c r="D8835" s="11" t="n"/>
      <c r="E8835" s="11" t="n"/>
      <c r="F8835" s="11" t="n"/>
      <c r="G8835" s="11" t="n"/>
      <c r="H8835" s="11" t="n"/>
      <c r="I8835" s="9" t="n"/>
      <c r="J8835" s="9" t="n"/>
      <c r="K8835" s="9" t="n"/>
      <c r="L8835" s="9">
        <f>IF(COUNTA($A8835:$K8835)=0,"",IF(AND(IFERROR($H8835,0)&gt;0,LEN(TRIM($K8835&amp;""))&gt;0,IFERROR(LOOKUP(2,1/((LISTS!$M$2:$M$13&lt;&gt;"")*ISNUMBER(SEARCH(LISTS!$M$2:$M$13,$I8835))),LISTS!$N$2:$N$13),"NO")="SI"),"SI","NO"))</f>
        <v/>
      </c>
      <c r="M8835" s="9">
        <f>IF(COUNTA($A8835:$K8835)=0,"",IF($K8835&lt;&gt;"",IF(COUNTIF($K$19:$K8835,$K8835)&gt;1,"SI","NO"),IF(COUNTIFS($A$19:$A8835,$A8835,$C$19:$C8835,$C8835,$J$19:$J8835,$J8835,$D$19:$D8835,$D8835)&gt;1,"SI","NO")))</f>
        <v/>
      </c>
      <c r="N8835" s="11">
        <f>IF(COUNTA($A8835:$K8835)=0,"",IF(AND($L8835="SI",$M8835="NO"),IFERROR($H8835,0),0))</f>
        <v/>
      </c>
      <c r="O8835" s="9">
        <f>IF(COUNTA($A8835:$K8835)=0,"",IF($M8835="SI","CUFE o factura duplicada dentro del reporte; no se suma dos veces",IF(IFERROR($H8835,0)&lt;=0,"DIAN reporta valor susceptible 0",IF($L8835="NO",IFERROR(LOOKUP(2,1/((LISTS!$M$2:$M$13&lt;&gt;"")*ISNUMBER(SEARCH(LISTS!$M$2:$M$13,$I8835))),LISTS!$O$2:$O$13),"Medio de pago no elegible o no identificado por DIAN"),"Apta automaticamente por pago electronico y base positiva"))))</f>
        <v/>
      </c>
    </row>
    <row r="8836">
      <c r="A8836" s="9" t="n"/>
      <c r="B8836" s="9" t="n"/>
      <c r="C8836" s="12" t="n"/>
      <c r="D8836" s="11" t="n"/>
      <c r="E8836" s="11" t="n"/>
      <c r="F8836" s="11" t="n"/>
      <c r="G8836" s="11" t="n"/>
      <c r="H8836" s="11" t="n"/>
      <c r="I8836" s="9" t="n"/>
      <c r="J8836" s="9" t="n"/>
      <c r="K8836" s="9" t="n"/>
      <c r="L8836" s="9">
        <f>IF(COUNTA($A8836:$K8836)=0,"",IF(AND(IFERROR($H8836,0)&gt;0,LEN(TRIM($K8836&amp;""))&gt;0,IFERROR(LOOKUP(2,1/((LISTS!$M$2:$M$13&lt;&gt;"")*ISNUMBER(SEARCH(LISTS!$M$2:$M$13,$I8836))),LISTS!$N$2:$N$13),"NO")="SI"),"SI","NO"))</f>
        <v/>
      </c>
      <c r="M8836" s="9">
        <f>IF(COUNTA($A8836:$K8836)=0,"",IF($K8836&lt;&gt;"",IF(COUNTIF($K$19:$K8836,$K8836)&gt;1,"SI","NO"),IF(COUNTIFS($A$19:$A8836,$A8836,$C$19:$C8836,$C8836,$J$19:$J8836,$J8836,$D$19:$D8836,$D8836)&gt;1,"SI","NO")))</f>
        <v/>
      </c>
      <c r="N8836" s="11">
        <f>IF(COUNTA($A8836:$K8836)=0,"",IF(AND($L8836="SI",$M8836="NO"),IFERROR($H8836,0),0))</f>
        <v/>
      </c>
      <c r="O8836" s="9">
        <f>IF(COUNTA($A8836:$K8836)=0,"",IF($M8836="SI","CUFE o factura duplicada dentro del reporte; no se suma dos veces",IF(IFERROR($H8836,0)&lt;=0,"DIAN reporta valor susceptible 0",IF($L8836="NO",IFERROR(LOOKUP(2,1/((LISTS!$M$2:$M$13&lt;&gt;"")*ISNUMBER(SEARCH(LISTS!$M$2:$M$13,$I8836))),LISTS!$O$2:$O$13),"Medio de pago no elegible o no identificado por DIAN"),"Apta automaticamente por pago electronico y base positiva"))))</f>
        <v/>
      </c>
    </row>
    <row r="8837">
      <c r="A8837" s="9" t="n"/>
      <c r="B8837" s="9" t="n"/>
      <c r="C8837" s="12" t="n"/>
      <c r="D8837" s="11" t="n"/>
      <c r="E8837" s="11" t="n"/>
      <c r="F8837" s="11" t="n"/>
      <c r="G8837" s="11" t="n"/>
      <c r="H8837" s="11" t="n"/>
      <c r="I8837" s="9" t="n"/>
      <c r="J8837" s="9" t="n"/>
      <c r="K8837" s="9" t="n"/>
      <c r="L8837" s="9">
        <f>IF(COUNTA($A8837:$K8837)=0,"",IF(AND(IFERROR($H8837,0)&gt;0,LEN(TRIM($K8837&amp;""))&gt;0,IFERROR(LOOKUP(2,1/((LISTS!$M$2:$M$13&lt;&gt;"")*ISNUMBER(SEARCH(LISTS!$M$2:$M$13,$I8837))),LISTS!$N$2:$N$13),"NO")="SI"),"SI","NO"))</f>
        <v/>
      </c>
      <c r="M8837" s="9">
        <f>IF(COUNTA($A8837:$K8837)=0,"",IF($K8837&lt;&gt;"",IF(COUNTIF($K$19:$K8837,$K8837)&gt;1,"SI","NO"),IF(COUNTIFS($A$19:$A8837,$A8837,$C$19:$C8837,$C8837,$J$19:$J8837,$J8837,$D$19:$D8837,$D8837)&gt;1,"SI","NO")))</f>
        <v/>
      </c>
      <c r="N8837" s="11">
        <f>IF(COUNTA($A8837:$K8837)=0,"",IF(AND($L8837="SI",$M8837="NO"),IFERROR($H8837,0),0))</f>
        <v/>
      </c>
      <c r="O8837" s="9">
        <f>IF(COUNTA($A8837:$K8837)=0,"",IF($M8837="SI","CUFE o factura duplicada dentro del reporte; no se suma dos veces",IF(IFERROR($H8837,0)&lt;=0,"DIAN reporta valor susceptible 0",IF($L8837="NO",IFERROR(LOOKUP(2,1/((LISTS!$M$2:$M$13&lt;&gt;"")*ISNUMBER(SEARCH(LISTS!$M$2:$M$13,$I8837))),LISTS!$O$2:$O$13),"Medio de pago no elegible o no identificado por DIAN"),"Apta automaticamente por pago electronico y base positiva"))))</f>
        <v/>
      </c>
    </row>
    <row r="8838">
      <c r="A8838" s="9" t="n"/>
      <c r="B8838" s="9" t="n"/>
      <c r="C8838" s="12" t="n"/>
      <c r="D8838" s="11" t="n"/>
      <c r="E8838" s="11" t="n"/>
      <c r="F8838" s="11" t="n"/>
      <c r="G8838" s="11" t="n"/>
      <c r="H8838" s="11" t="n"/>
      <c r="I8838" s="9" t="n"/>
      <c r="J8838" s="9" t="n"/>
      <c r="K8838" s="9" t="n"/>
      <c r="L8838" s="9">
        <f>IF(COUNTA($A8838:$K8838)=0,"",IF(AND(IFERROR($H8838,0)&gt;0,LEN(TRIM($K8838&amp;""))&gt;0,IFERROR(LOOKUP(2,1/((LISTS!$M$2:$M$13&lt;&gt;"")*ISNUMBER(SEARCH(LISTS!$M$2:$M$13,$I8838))),LISTS!$N$2:$N$13),"NO")="SI"),"SI","NO"))</f>
        <v/>
      </c>
      <c r="M8838" s="9">
        <f>IF(COUNTA($A8838:$K8838)=0,"",IF($K8838&lt;&gt;"",IF(COUNTIF($K$19:$K8838,$K8838)&gt;1,"SI","NO"),IF(COUNTIFS($A$19:$A8838,$A8838,$C$19:$C8838,$C8838,$J$19:$J8838,$J8838,$D$19:$D8838,$D8838)&gt;1,"SI","NO")))</f>
        <v/>
      </c>
      <c r="N8838" s="11">
        <f>IF(COUNTA($A8838:$K8838)=0,"",IF(AND($L8838="SI",$M8838="NO"),IFERROR($H8838,0),0))</f>
        <v/>
      </c>
      <c r="O8838" s="9">
        <f>IF(COUNTA($A8838:$K8838)=0,"",IF($M8838="SI","CUFE o factura duplicada dentro del reporte; no se suma dos veces",IF(IFERROR($H8838,0)&lt;=0,"DIAN reporta valor susceptible 0",IF($L8838="NO",IFERROR(LOOKUP(2,1/((LISTS!$M$2:$M$13&lt;&gt;"")*ISNUMBER(SEARCH(LISTS!$M$2:$M$13,$I8838))),LISTS!$O$2:$O$13),"Medio de pago no elegible o no identificado por DIAN"),"Apta automaticamente por pago electronico y base positiva"))))</f>
        <v/>
      </c>
    </row>
    <row r="8839">
      <c r="A8839" s="9" t="n"/>
      <c r="B8839" s="9" t="n"/>
      <c r="C8839" s="12" t="n"/>
      <c r="D8839" s="11" t="n"/>
      <c r="E8839" s="11" t="n"/>
      <c r="F8839" s="11" t="n"/>
      <c r="G8839" s="11" t="n"/>
      <c r="H8839" s="11" t="n"/>
      <c r="I8839" s="9" t="n"/>
      <c r="J8839" s="9" t="n"/>
      <c r="K8839" s="9" t="n"/>
      <c r="L8839" s="9">
        <f>IF(COUNTA($A8839:$K8839)=0,"",IF(AND(IFERROR($H8839,0)&gt;0,LEN(TRIM($K8839&amp;""))&gt;0,IFERROR(LOOKUP(2,1/((LISTS!$M$2:$M$13&lt;&gt;"")*ISNUMBER(SEARCH(LISTS!$M$2:$M$13,$I8839))),LISTS!$N$2:$N$13),"NO")="SI"),"SI","NO"))</f>
        <v/>
      </c>
      <c r="M8839" s="9">
        <f>IF(COUNTA($A8839:$K8839)=0,"",IF($K8839&lt;&gt;"",IF(COUNTIF($K$19:$K8839,$K8839)&gt;1,"SI","NO"),IF(COUNTIFS($A$19:$A8839,$A8839,$C$19:$C8839,$C8839,$J$19:$J8839,$J8839,$D$19:$D8839,$D8839)&gt;1,"SI","NO")))</f>
        <v/>
      </c>
      <c r="N8839" s="11">
        <f>IF(COUNTA($A8839:$K8839)=0,"",IF(AND($L8839="SI",$M8839="NO"),IFERROR($H8839,0),0))</f>
        <v/>
      </c>
      <c r="O8839" s="9">
        <f>IF(COUNTA($A8839:$K8839)=0,"",IF($M8839="SI","CUFE o factura duplicada dentro del reporte; no se suma dos veces",IF(IFERROR($H8839,0)&lt;=0,"DIAN reporta valor susceptible 0",IF($L8839="NO",IFERROR(LOOKUP(2,1/((LISTS!$M$2:$M$13&lt;&gt;"")*ISNUMBER(SEARCH(LISTS!$M$2:$M$13,$I8839))),LISTS!$O$2:$O$13),"Medio de pago no elegible o no identificado por DIAN"),"Apta automaticamente por pago electronico y base positiva"))))</f>
        <v/>
      </c>
    </row>
    <row r="8840">
      <c r="A8840" s="9" t="n"/>
      <c r="B8840" s="9" t="n"/>
      <c r="C8840" s="12" t="n"/>
      <c r="D8840" s="11" t="n"/>
      <c r="E8840" s="11" t="n"/>
      <c r="F8840" s="11" t="n"/>
      <c r="G8840" s="11" t="n"/>
      <c r="H8840" s="11" t="n"/>
      <c r="I8840" s="9" t="n"/>
      <c r="J8840" s="9" t="n"/>
      <c r="K8840" s="9" t="n"/>
      <c r="L8840" s="9">
        <f>IF(COUNTA($A8840:$K8840)=0,"",IF(AND(IFERROR($H8840,0)&gt;0,LEN(TRIM($K8840&amp;""))&gt;0,IFERROR(LOOKUP(2,1/((LISTS!$M$2:$M$13&lt;&gt;"")*ISNUMBER(SEARCH(LISTS!$M$2:$M$13,$I8840))),LISTS!$N$2:$N$13),"NO")="SI"),"SI","NO"))</f>
        <v/>
      </c>
      <c r="M8840" s="9">
        <f>IF(COUNTA($A8840:$K8840)=0,"",IF($K8840&lt;&gt;"",IF(COUNTIF($K$19:$K8840,$K8840)&gt;1,"SI","NO"),IF(COUNTIFS($A$19:$A8840,$A8840,$C$19:$C8840,$C8840,$J$19:$J8840,$J8840,$D$19:$D8840,$D8840)&gt;1,"SI","NO")))</f>
        <v/>
      </c>
      <c r="N8840" s="11">
        <f>IF(COUNTA($A8840:$K8840)=0,"",IF(AND($L8840="SI",$M8840="NO"),IFERROR($H8840,0),0))</f>
        <v/>
      </c>
      <c r="O8840" s="9">
        <f>IF(COUNTA($A8840:$K8840)=0,"",IF($M8840="SI","CUFE o factura duplicada dentro del reporte; no se suma dos veces",IF(IFERROR($H8840,0)&lt;=0,"DIAN reporta valor susceptible 0",IF($L8840="NO",IFERROR(LOOKUP(2,1/((LISTS!$M$2:$M$13&lt;&gt;"")*ISNUMBER(SEARCH(LISTS!$M$2:$M$13,$I8840))),LISTS!$O$2:$O$13),"Medio de pago no elegible o no identificado por DIAN"),"Apta automaticamente por pago electronico y base positiva"))))</f>
        <v/>
      </c>
    </row>
    <row r="8841">
      <c r="A8841" s="9" t="n"/>
      <c r="B8841" s="9" t="n"/>
      <c r="C8841" s="12" t="n"/>
      <c r="D8841" s="11" t="n"/>
      <c r="E8841" s="11" t="n"/>
      <c r="F8841" s="11" t="n"/>
      <c r="G8841" s="11" t="n"/>
      <c r="H8841" s="11" t="n"/>
      <c r="I8841" s="9" t="n"/>
      <c r="J8841" s="9" t="n"/>
      <c r="K8841" s="9" t="n"/>
      <c r="L8841" s="9">
        <f>IF(COUNTA($A8841:$K8841)=0,"",IF(AND(IFERROR($H8841,0)&gt;0,LEN(TRIM($K8841&amp;""))&gt;0,IFERROR(LOOKUP(2,1/((LISTS!$M$2:$M$13&lt;&gt;"")*ISNUMBER(SEARCH(LISTS!$M$2:$M$13,$I8841))),LISTS!$N$2:$N$13),"NO")="SI"),"SI","NO"))</f>
        <v/>
      </c>
      <c r="M8841" s="9">
        <f>IF(COUNTA($A8841:$K8841)=0,"",IF($K8841&lt;&gt;"",IF(COUNTIF($K$19:$K8841,$K8841)&gt;1,"SI","NO"),IF(COUNTIFS($A$19:$A8841,$A8841,$C$19:$C8841,$C8841,$J$19:$J8841,$J8841,$D$19:$D8841,$D8841)&gt;1,"SI","NO")))</f>
        <v/>
      </c>
      <c r="N8841" s="11">
        <f>IF(COUNTA($A8841:$K8841)=0,"",IF(AND($L8841="SI",$M8841="NO"),IFERROR($H8841,0),0))</f>
        <v/>
      </c>
      <c r="O8841" s="9">
        <f>IF(COUNTA($A8841:$K8841)=0,"",IF($M8841="SI","CUFE o factura duplicada dentro del reporte; no se suma dos veces",IF(IFERROR($H8841,0)&lt;=0,"DIAN reporta valor susceptible 0",IF($L8841="NO",IFERROR(LOOKUP(2,1/((LISTS!$M$2:$M$13&lt;&gt;"")*ISNUMBER(SEARCH(LISTS!$M$2:$M$13,$I8841))),LISTS!$O$2:$O$13),"Medio de pago no elegible o no identificado por DIAN"),"Apta automaticamente por pago electronico y base positiva"))))</f>
        <v/>
      </c>
    </row>
    <row r="8842">
      <c r="A8842" s="9" t="n"/>
      <c r="B8842" s="9" t="n"/>
      <c r="C8842" s="12" t="n"/>
      <c r="D8842" s="11" t="n"/>
      <c r="E8842" s="11" t="n"/>
      <c r="F8842" s="11" t="n"/>
      <c r="G8842" s="11" t="n"/>
      <c r="H8842" s="11" t="n"/>
      <c r="I8842" s="9" t="n"/>
      <c r="J8842" s="9" t="n"/>
      <c r="K8842" s="9" t="n"/>
      <c r="L8842" s="9">
        <f>IF(COUNTA($A8842:$K8842)=0,"",IF(AND(IFERROR($H8842,0)&gt;0,LEN(TRIM($K8842&amp;""))&gt;0,IFERROR(LOOKUP(2,1/((LISTS!$M$2:$M$13&lt;&gt;"")*ISNUMBER(SEARCH(LISTS!$M$2:$M$13,$I8842))),LISTS!$N$2:$N$13),"NO")="SI"),"SI","NO"))</f>
        <v/>
      </c>
      <c r="M8842" s="9">
        <f>IF(COUNTA($A8842:$K8842)=0,"",IF($K8842&lt;&gt;"",IF(COUNTIF($K$19:$K8842,$K8842)&gt;1,"SI","NO"),IF(COUNTIFS($A$19:$A8842,$A8842,$C$19:$C8842,$C8842,$J$19:$J8842,$J8842,$D$19:$D8842,$D8842)&gt;1,"SI","NO")))</f>
        <v/>
      </c>
      <c r="N8842" s="11">
        <f>IF(COUNTA($A8842:$K8842)=0,"",IF(AND($L8842="SI",$M8842="NO"),IFERROR($H8842,0),0))</f>
        <v/>
      </c>
      <c r="O8842" s="9">
        <f>IF(COUNTA($A8842:$K8842)=0,"",IF($M8842="SI","CUFE o factura duplicada dentro del reporte; no se suma dos veces",IF(IFERROR($H8842,0)&lt;=0,"DIAN reporta valor susceptible 0",IF($L8842="NO",IFERROR(LOOKUP(2,1/((LISTS!$M$2:$M$13&lt;&gt;"")*ISNUMBER(SEARCH(LISTS!$M$2:$M$13,$I8842))),LISTS!$O$2:$O$13),"Medio de pago no elegible o no identificado por DIAN"),"Apta automaticamente por pago electronico y base positiva"))))</f>
        <v/>
      </c>
    </row>
    <row r="8843">
      <c r="A8843" s="9" t="n"/>
      <c r="B8843" s="9" t="n"/>
      <c r="C8843" s="12" t="n"/>
      <c r="D8843" s="11" t="n"/>
      <c r="E8843" s="11" t="n"/>
      <c r="F8843" s="11" t="n"/>
      <c r="G8843" s="11" t="n"/>
      <c r="H8843" s="11" t="n"/>
      <c r="I8843" s="9" t="n"/>
      <c r="J8843" s="9" t="n"/>
      <c r="K8843" s="9" t="n"/>
      <c r="L8843" s="9">
        <f>IF(COUNTA($A8843:$K8843)=0,"",IF(AND(IFERROR($H8843,0)&gt;0,LEN(TRIM($K8843&amp;""))&gt;0,IFERROR(LOOKUP(2,1/((LISTS!$M$2:$M$13&lt;&gt;"")*ISNUMBER(SEARCH(LISTS!$M$2:$M$13,$I8843))),LISTS!$N$2:$N$13),"NO")="SI"),"SI","NO"))</f>
        <v/>
      </c>
      <c r="M8843" s="9">
        <f>IF(COUNTA($A8843:$K8843)=0,"",IF($K8843&lt;&gt;"",IF(COUNTIF($K$19:$K8843,$K8843)&gt;1,"SI","NO"),IF(COUNTIFS($A$19:$A8843,$A8843,$C$19:$C8843,$C8843,$J$19:$J8843,$J8843,$D$19:$D8843,$D8843)&gt;1,"SI","NO")))</f>
        <v/>
      </c>
      <c r="N8843" s="11">
        <f>IF(COUNTA($A8843:$K8843)=0,"",IF(AND($L8843="SI",$M8843="NO"),IFERROR($H8843,0),0))</f>
        <v/>
      </c>
      <c r="O8843" s="9">
        <f>IF(COUNTA($A8843:$K8843)=0,"",IF($M8843="SI","CUFE o factura duplicada dentro del reporte; no se suma dos veces",IF(IFERROR($H8843,0)&lt;=0,"DIAN reporta valor susceptible 0",IF($L8843="NO",IFERROR(LOOKUP(2,1/((LISTS!$M$2:$M$13&lt;&gt;"")*ISNUMBER(SEARCH(LISTS!$M$2:$M$13,$I8843))),LISTS!$O$2:$O$13),"Medio de pago no elegible o no identificado por DIAN"),"Apta automaticamente por pago electronico y base positiva"))))</f>
        <v/>
      </c>
    </row>
    <row r="8844">
      <c r="A8844" s="9" t="n"/>
      <c r="B8844" s="9" t="n"/>
      <c r="C8844" s="12" t="n"/>
      <c r="D8844" s="11" t="n"/>
      <c r="E8844" s="11" t="n"/>
      <c r="F8844" s="11" t="n"/>
      <c r="G8844" s="11" t="n"/>
      <c r="H8844" s="11" t="n"/>
      <c r="I8844" s="9" t="n"/>
      <c r="J8844" s="9" t="n"/>
      <c r="K8844" s="9" t="n"/>
      <c r="L8844" s="9">
        <f>IF(COUNTA($A8844:$K8844)=0,"",IF(AND(IFERROR($H8844,0)&gt;0,LEN(TRIM($K8844&amp;""))&gt;0,IFERROR(LOOKUP(2,1/((LISTS!$M$2:$M$13&lt;&gt;"")*ISNUMBER(SEARCH(LISTS!$M$2:$M$13,$I8844))),LISTS!$N$2:$N$13),"NO")="SI"),"SI","NO"))</f>
        <v/>
      </c>
      <c r="M8844" s="9">
        <f>IF(COUNTA($A8844:$K8844)=0,"",IF($K8844&lt;&gt;"",IF(COUNTIF($K$19:$K8844,$K8844)&gt;1,"SI","NO"),IF(COUNTIFS($A$19:$A8844,$A8844,$C$19:$C8844,$C8844,$J$19:$J8844,$J8844,$D$19:$D8844,$D8844)&gt;1,"SI","NO")))</f>
        <v/>
      </c>
      <c r="N8844" s="11">
        <f>IF(COUNTA($A8844:$K8844)=0,"",IF(AND($L8844="SI",$M8844="NO"),IFERROR($H8844,0),0))</f>
        <v/>
      </c>
      <c r="O8844" s="9">
        <f>IF(COUNTA($A8844:$K8844)=0,"",IF($M8844="SI","CUFE o factura duplicada dentro del reporte; no se suma dos veces",IF(IFERROR($H8844,0)&lt;=0,"DIAN reporta valor susceptible 0",IF($L8844="NO",IFERROR(LOOKUP(2,1/((LISTS!$M$2:$M$13&lt;&gt;"")*ISNUMBER(SEARCH(LISTS!$M$2:$M$13,$I8844))),LISTS!$O$2:$O$13),"Medio de pago no elegible o no identificado por DIAN"),"Apta automaticamente por pago electronico y base positiva"))))</f>
        <v/>
      </c>
    </row>
    <row r="8845">
      <c r="A8845" s="9" t="n"/>
      <c r="B8845" s="9" t="n"/>
      <c r="C8845" s="12" t="n"/>
      <c r="D8845" s="11" t="n"/>
      <c r="E8845" s="11" t="n"/>
      <c r="F8845" s="11" t="n"/>
      <c r="G8845" s="11" t="n"/>
      <c r="H8845" s="11" t="n"/>
      <c r="I8845" s="9" t="n"/>
      <c r="J8845" s="9" t="n"/>
      <c r="K8845" s="9" t="n"/>
      <c r="L8845" s="9">
        <f>IF(COUNTA($A8845:$K8845)=0,"",IF(AND(IFERROR($H8845,0)&gt;0,LEN(TRIM($K8845&amp;""))&gt;0,IFERROR(LOOKUP(2,1/((LISTS!$M$2:$M$13&lt;&gt;"")*ISNUMBER(SEARCH(LISTS!$M$2:$M$13,$I8845))),LISTS!$N$2:$N$13),"NO")="SI"),"SI","NO"))</f>
        <v/>
      </c>
      <c r="M8845" s="9">
        <f>IF(COUNTA($A8845:$K8845)=0,"",IF($K8845&lt;&gt;"",IF(COUNTIF($K$19:$K8845,$K8845)&gt;1,"SI","NO"),IF(COUNTIFS($A$19:$A8845,$A8845,$C$19:$C8845,$C8845,$J$19:$J8845,$J8845,$D$19:$D8845,$D8845)&gt;1,"SI","NO")))</f>
        <v/>
      </c>
      <c r="N8845" s="11">
        <f>IF(COUNTA($A8845:$K8845)=0,"",IF(AND($L8845="SI",$M8845="NO"),IFERROR($H8845,0),0))</f>
        <v/>
      </c>
      <c r="O8845" s="9">
        <f>IF(COUNTA($A8845:$K8845)=0,"",IF($M8845="SI","CUFE o factura duplicada dentro del reporte; no se suma dos veces",IF(IFERROR($H8845,0)&lt;=0,"DIAN reporta valor susceptible 0",IF($L8845="NO",IFERROR(LOOKUP(2,1/((LISTS!$M$2:$M$13&lt;&gt;"")*ISNUMBER(SEARCH(LISTS!$M$2:$M$13,$I8845))),LISTS!$O$2:$O$13),"Medio de pago no elegible o no identificado por DIAN"),"Apta automaticamente por pago electronico y base positiva"))))</f>
        <v/>
      </c>
    </row>
    <row r="8846">
      <c r="A8846" s="9" t="n"/>
      <c r="B8846" s="9" t="n"/>
      <c r="C8846" s="12" t="n"/>
      <c r="D8846" s="11" t="n"/>
      <c r="E8846" s="11" t="n"/>
      <c r="F8846" s="11" t="n"/>
      <c r="G8846" s="11" t="n"/>
      <c r="H8846" s="11" t="n"/>
      <c r="I8846" s="9" t="n"/>
      <c r="J8846" s="9" t="n"/>
      <c r="K8846" s="9" t="n"/>
      <c r="L8846" s="9">
        <f>IF(COUNTA($A8846:$K8846)=0,"",IF(AND(IFERROR($H8846,0)&gt;0,LEN(TRIM($K8846&amp;""))&gt;0,IFERROR(LOOKUP(2,1/((LISTS!$M$2:$M$13&lt;&gt;"")*ISNUMBER(SEARCH(LISTS!$M$2:$M$13,$I8846))),LISTS!$N$2:$N$13),"NO")="SI"),"SI","NO"))</f>
        <v/>
      </c>
      <c r="M8846" s="9">
        <f>IF(COUNTA($A8846:$K8846)=0,"",IF($K8846&lt;&gt;"",IF(COUNTIF($K$19:$K8846,$K8846)&gt;1,"SI","NO"),IF(COUNTIFS($A$19:$A8846,$A8846,$C$19:$C8846,$C8846,$J$19:$J8846,$J8846,$D$19:$D8846,$D8846)&gt;1,"SI","NO")))</f>
        <v/>
      </c>
      <c r="N8846" s="11">
        <f>IF(COUNTA($A8846:$K8846)=0,"",IF(AND($L8846="SI",$M8846="NO"),IFERROR($H8846,0),0))</f>
        <v/>
      </c>
      <c r="O8846" s="9">
        <f>IF(COUNTA($A8846:$K8846)=0,"",IF($M8846="SI","CUFE o factura duplicada dentro del reporte; no se suma dos veces",IF(IFERROR($H8846,0)&lt;=0,"DIAN reporta valor susceptible 0",IF($L8846="NO",IFERROR(LOOKUP(2,1/((LISTS!$M$2:$M$13&lt;&gt;"")*ISNUMBER(SEARCH(LISTS!$M$2:$M$13,$I8846))),LISTS!$O$2:$O$13),"Medio de pago no elegible o no identificado por DIAN"),"Apta automaticamente por pago electronico y base positiva"))))</f>
        <v/>
      </c>
    </row>
    <row r="8847">
      <c r="A8847" s="9" t="n"/>
      <c r="B8847" s="9" t="n"/>
      <c r="C8847" s="12" t="n"/>
      <c r="D8847" s="11" t="n"/>
      <c r="E8847" s="11" t="n"/>
      <c r="F8847" s="11" t="n"/>
      <c r="G8847" s="11" t="n"/>
      <c r="H8847" s="11" t="n"/>
      <c r="I8847" s="9" t="n"/>
      <c r="J8847" s="9" t="n"/>
      <c r="K8847" s="9" t="n"/>
      <c r="L8847" s="9">
        <f>IF(COUNTA($A8847:$K8847)=0,"",IF(AND(IFERROR($H8847,0)&gt;0,LEN(TRIM($K8847&amp;""))&gt;0,IFERROR(LOOKUP(2,1/((LISTS!$M$2:$M$13&lt;&gt;"")*ISNUMBER(SEARCH(LISTS!$M$2:$M$13,$I8847))),LISTS!$N$2:$N$13),"NO")="SI"),"SI","NO"))</f>
        <v/>
      </c>
      <c r="M8847" s="9">
        <f>IF(COUNTA($A8847:$K8847)=0,"",IF($K8847&lt;&gt;"",IF(COUNTIF($K$19:$K8847,$K8847)&gt;1,"SI","NO"),IF(COUNTIFS($A$19:$A8847,$A8847,$C$19:$C8847,$C8847,$J$19:$J8847,$J8847,$D$19:$D8847,$D8847)&gt;1,"SI","NO")))</f>
        <v/>
      </c>
      <c r="N8847" s="11">
        <f>IF(COUNTA($A8847:$K8847)=0,"",IF(AND($L8847="SI",$M8847="NO"),IFERROR($H8847,0),0))</f>
        <v/>
      </c>
      <c r="O8847" s="9">
        <f>IF(COUNTA($A8847:$K8847)=0,"",IF($M8847="SI","CUFE o factura duplicada dentro del reporte; no se suma dos veces",IF(IFERROR($H8847,0)&lt;=0,"DIAN reporta valor susceptible 0",IF($L8847="NO",IFERROR(LOOKUP(2,1/((LISTS!$M$2:$M$13&lt;&gt;"")*ISNUMBER(SEARCH(LISTS!$M$2:$M$13,$I8847))),LISTS!$O$2:$O$13),"Medio de pago no elegible o no identificado por DIAN"),"Apta automaticamente por pago electronico y base positiva"))))</f>
        <v/>
      </c>
    </row>
    <row r="8848">
      <c r="A8848" s="9" t="n"/>
      <c r="B8848" s="9" t="n"/>
      <c r="C8848" s="12" t="n"/>
      <c r="D8848" s="11" t="n"/>
      <c r="E8848" s="11" t="n"/>
      <c r="F8848" s="11" t="n"/>
      <c r="G8848" s="11" t="n"/>
      <c r="H8848" s="11" t="n"/>
      <c r="I8848" s="9" t="n"/>
      <c r="J8848" s="9" t="n"/>
      <c r="K8848" s="9" t="n"/>
      <c r="L8848" s="9">
        <f>IF(COUNTA($A8848:$K8848)=0,"",IF(AND(IFERROR($H8848,0)&gt;0,LEN(TRIM($K8848&amp;""))&gt;0,IFERROR(LOOKUP(2,1/((LISTS!$M$2:$M$13&lt;&gt;"")*ISNUMBER(SEARCH(LISTS!$M$2:$M$13,$I8848))),LISTS!$N$2:$N$13),"NO")="SI"),"SI","NO"))</f>
        <v/>
      </c>
      <c r="M8848" s="9">
        <f>IF(COUNTA($A8848:$K8848)=0,"",IF($K8848&lt;&gt;"",IF(COUNTIF($K$19:$K8848,$K8848)&gt;1,"SI","NO"),IF(COUNTIFS($A$19:$A8848,$A8848,$C$19:$C8848,$C8848,$J$19:$J8848,$J8848,$D$19:$D8848,$D8848)&gt;1,"SI","NO")))</f>
        <v/>
      </c>
      <c r="N8848" s="11">
        <f>IF(COUNTA($A8848:$K8848)=0,"",IF(AND($L8848="SI",$M8848="NO"),IFERROR($H8848,0),0))</f>
        <v/>
      </c>
      <c r="O8848" s="9">
        <f>IF(COUNTA($A8848:$K8848)=0,"",IF($M8848="SI","CUFE o factura duplicada dentro del reporte; no se suma dos veces",IF(IFERROR($H8848,0)&lt;=0,"DIAN reporta valor susceptible 0",IF($L8848="NO",IFERROR(LOOKUP(2,1/((LISTS!$M$2:$M$13&lt;&gt;"")*ISNUMBER(SEARCH(LISTS!$M$2:$M$13,$I8848))),LISTS!$O$2:$O$13),"Medio de pago no elegible o no identificado por DIAN"),"Apta automaticamente por pago electronico y base positiva"))))</f>
        <v/>
      </c>
    </row>
    <row r="8849">
      <c r="A8849" s="9" t="n"/>
      <c r="B8849" s="9" t="n"/>
      <c r="C8849" s="12" t="n"/>
      <c r="D8849" s="11" t="n"/>
      <c r="E8849" s="11" t="n"/>
      <c r="F8849" s="11" t="n"/>
      <c r="G8849" s="11" t="n"/>
      <c r="H8849" s="11" t="n"/>
      <c r="I8849" s="9" t="n"/>
      <c r="J8849" s="9" t="n"/>
      <c r="K8849" s="9" t="n"/>
      <c r="L8849" s="9">
        <f>IF(COUNTA($A8849:$K8849)=0,"",IF(AND(IFERROR($H8849,0)&gt;0,LEN(TRIM($K8849&amp;""))&gt;0,IFERROR(LOOKUP(2,1/((LISTS!$M$2:$M$13&lt;&gt;"")*ISNUMBER(SEARCH(LISTS!$M$2:$M$13,$I8849))),LISTS!$N$2:$N$13),"NO")="SI"),"SI","NO"))</f>
        <v/>
      </c>
      <c r="M8849" s="9">
        <f>IF(COUNTA($A8849:$K8849)=0,"",IF($K8849&lt;&gt;"",IF(COUNTIF($K$19:$K8849,$K8849)&gt;1,"SI","NO"),IF(COUNTIFS($A$19:$A8849,$A8849,$C$19:$C8849,$C8849,$J$19:$J8849,$J8849,$D$19:$D8849,$D8849)&gt;1,"SI","NO")))</f>
        <v/>
      </c>
      <c r="N8849" s="11">
        <f>IF(COUNTA($A8849:$K8849)=0,"",IF(AND($L8849="SI",$M8849="NO"),IFERROR($H8849,0),0))</f>
        <v/>
      </c>
      <c r="O8849" s="9">
        <f>IF(COUNTA($A8849:$K8849)=0,"",IF($M8849="SI","CUFE o factura duplicada dentro del reporte; no se suma dos veces",IF(IFERROR($H8849,0)&lt;=0,"DIAN reporta valor susceptible 0",IF($L8849="NO",IFERROR(LOOKUP(2,1/((LISTS!$M$2:$M$13&lt;&gt;"")*ISNUMBER(SEARCH(LISTS!$M$2:$M$13,$I8849))),LISTS!$O$2:$O$13),"Medio de pago no elegible o no identificado por DIAN"),"Apta automaticamente por pago electronico y base positiva"))))</f>
        <v/>
      </c>
    </row>
    <row r="8850">
      <c r="A8850" s="9" t="n"/>
      <c r="B8850" s="9" t="n"/>
      <c r="C8850" s="12" t="n"/>
      <c r="D8850" s="11" t="n"/>
      <c r="E8850" s="11" t="n"/>
      <c r="F8850" s="11" t="n"/>
      <c r="G8850" s="11" t="n"/>
      <c r="H8850" s="11" t="n"/>
      <c r="I8850" s="9" t="n"/>
      <c r="J8850" s="9" t="n"/>
      <c r="K8850" s="9" t="n"/>
      <c r="L8850" s="9">
        <f>IF(COUNTA($A8850:$K8850)=0,"",IF(AND(IFERROR($H8850,0)&gt;0,LEN(TRIM($K8850&amp;""))&gt;0,IFERROR(LOOKUP(2,1/((LISTS!$M$2:$M$13&lt;&gt;"")*ISNUMBER(SEARCH(LISTS!$M$2:$M$13,$I8850))),LISTS!$N$2:$N$13),"NO")="SI"),"SI","NO"))</f>
        <v/>
      </c>
      <c r="M8850" s="9">
        <f>IF(COUNTA($A8850:$K8850)=0,"",IF($K8850&lt;&gt;"",IF(COUNTIF($K$19:$K8850,$K8850)&gt;1,"SI","NO"),IF(COUNTIFS($A$19:$A8850,$A8850,$C$19:$C8850,$C8850,$J$19:$J8850,$J8850,$D$19:$D8850,$D8850)&gt;1,"SI","NO")))</f>
        <v/>
      </c>
      <c r="N8850" s="11">
        <f>IF(COUNTA($A8850:$K8850)=0,"",IF(AND($L8850="SI",$M8850="NO"),IFERROR($H8850,0),0))</f>
        <v/>
      </c>
      <c r="O8850" s="9">
        <f>IF(COUNTA($A8850:$K8850)=0,"",IF($M8850="SI","CUFE o factura duplicada dentro del reporte; no se suma dos veces",IF(IFERROR($H8850,0)&lt;=0,"DIAN reporta valor susceptible 0",IF($L8850="NO",IFERROR(LOOKUP(2,1/((LISTS!$M$2:$M$13&lt;&gt;"")*ISNUMBER(SEARCH(LISTS!$M$2:$M$13,$I8850))),LISTS!$O$2:$O$13),"Medio de pago no elegible o no identificado por DIAN"),"Apta automaticamente por pago electronico y base positiva"))))</f>
        <v/>
      </c>
    </row>
    <row r="8851">
      <c r="A8851" s="9" t="n"/>
      <c r="B8851" s="9" t="n"/>
      <c r="C8851" s="12" t="n"/>
      <c r="D8851" s="11" t="n"/>
      <c r="E8851" s="11" t="n"/>
      <c r="F8851" s="11" t="n"/>
      <c r="G8851" s="11" t="n"/>
      <c r="H8851" s="11" t="n"/>
      <c r="I8851" s="9" t="n"/>
      <c r="J8851" s="9" t="n"/>
      <c r="K8851" s="9" t="n"/>
      <c r="L8851" s="9">
        <f>IF(COUNTA($A8851:$K8851)=0,"",IF(AND(IFERROR($H8851,0)&gt;0,LEN(TRIM($K8851&amp;""))&gt;0,IFERROR(LOOKUP(2,1/((LISTS!$M$2:$M$13&lt;&gt;"")*ISNUMBER(SEARCH(LISTS!$M$2:$M$13,$I8851))),LISTS!$N$2:$N$13),"NO")="SI"),"SI","NO"))</f>
        <v/>
      </c>
      <c r="M8851" s="9">
        <f>IF(COUNTA($A8851:$K8851)=0,"",IF($K8851&lt;&gt;"",IF(COUNTIF($K$19:$K8851,$K8851)&gt;1,"SI","NO"),IF(COUNTIFS($A$19:$A8851,$A8851,$C$19:$C8851,$C8851,$J$19:$J8851,$J8851,$D$19:$D8851,$D8851)&gt;1,"SI","NO")))</f>
        <v/>
      </c>
      <c r="N8851" s="11">
        <f>IF(COUNTA($A8851:$K8851)=0,"",IF(AND($L8851="SI",$M8851="NO"),IFERROR($H8851,0),0))</f>
        <v/>
      </c>
      <c r="O8851" s="9">
        <f>IF(COUNTA($A8851:$K8851)=0,"",IF($M8851="SI","CUFE o factura duplicada dentro del reporte; no se suma dos veces",IF(IFERROR($H8851,0)&lt;=0,"DIAN reporta valor susceptible 0",IF($L8851="NO",IFERROR(LOOKUP(2,1/((LISTS!$M$2:$M$13&lt;&gt;"")*ISNUMBER(SEARCH(LISTS!$M$2:$M$13,$I8851))),LISTS!$O$2:$O$13),"Medio de pago no elegible o no identificado por DIAN"),"Apta automaticamente por pago electronico y base positiva"))))</f>
        <v/>
      </c>
    </row>
    <row r="8852">
      <c r="A8852" s="9" t="n"/>
      <c r="B8852" s="9" t="n"/>
      <c r="C8852" s="12" t="n"/>
      <c r="D8852" s="11" t="n"/>
      <c r="E8852" s="11" t="n"/>
      <c r="F8852" s="11" t="n"/>
      <c r="G8852" s="11" t="n"/>
      <c r="H8852" s="11" t="n"/>
      <c r="I8852" s="9" t="n"/>
      <c r="J8852" s="9" t="n"/>
      <c r="K8852" s="9" t="n"/>
      <c r="L8852" s="9">
        <f>IF(COUNTA($A8852:$K8852)=0,"",IF(AND(IFERROR($H8852,0)&gt;0,LEN(TRIM($K8852&amp;""))&gt;0,IFERROR(LOOKUP(2,1/((LISTS!$M$2:$M$13&lt;&gt;"")*ISNUMBER(SEARCH(LISTS!$M$2:$M$13,$I8852))),LISTS!$N$2:$N$13),"NO")="SI"),"SI","NO"))</f>
        <v/>
      </c>
      <c r="M8852" s="9">
        <f>IF(COUNTA($A8852:$K8852)=0,"",IF($K8852&lt;&gt;"",IF(COUNTIF($K$19:$K8852,$K8852)&gt;1,"SI","NO"),IF(COUNTIFS($A$19:$A8852,$A8852,$C$19:$C8852,$C8852,$J$19:$J8852,$J8852,$D$19:$D8852,$D8852)&gt;1,"SI","NO")))</f>
        <v/>
      </c>
      <c r="N8852" s="11">
        <f>IF(COUNTA($A8852:$K8852)=0,"",IF(AND($L8852="SI",$M8852="NO"),IFERROR($H8852,0),0))</f>
        <v/>
      </c>
      <c r="O8852" s="9">
        <f>IF(COUNTA($A8852:$K8852)=0,"",IF($M8852="SI","CUFE o factura duplicada dentro del reporte; no se suma dos veces",IF(IFERROR($H8852,0)&lt;=0,"DIAN reporta valor susceptible 0",IF($L8852="NO",IFERROR(LOOKUP(2,1/((LISTS!$M$2:$M$13&lt;&gt;"")*ISNUMBER(SEARCH(LISTS!$M$2:$M$13,$I8852))),LISTS!$O$2:$O$13),"Medio de pago no elegible o no identificado por DIAN"),"Apta automaticamente por pago electronico y base positiva"))))</f>
        <v/>
      </c>
    </row>
    <row r="8853">
      <c r="A8853" s="9" t="n"/>
      <c r="B8853" s="9" t="n"/>
      <c r="C8853" s="12" t="n"/>
      <c r="D8853" s="11" t="n"/>
      <c r="E8853" s="11" t="n"/>
      <c r="F8853" s="11" t="n"/>
      <c r="G8853" s="11" t="n"/>
      <c r="H8853" s="11" t="n"/>
      <c r="I8853" s="9" t="n"/>
      <c r="J8853" s="9" t="n"/>
      <c r="K8853" s="9" t="n"/>
      <c r="L8853" s="9">
        <f>IF(COUNTA($A8853:$K8853)=0,"",IF(AND(IFERROR($H8853,0)&gt;0,LEN(TRIM($K8853&amp;""))&gt;0,IFERROR(LOOKUP(2,1/((LISTS!$M$2:$M$13&lt;&gt;"")*ISNUMBER(SEARCH(LISTS!$M$2:$M$13,$I8853))),LISTS!$N$2:$N$13),"NO")="SI"),"SI","NO"))</f>
        <v/>
      </c>
      <c r="M8853" s="9">
        <f>IF(COUNTA($A8853:$K8853)=0,"",IF($K8853&lt;&gt;"",IF(COUNTIF($K$19:$K8853,$K8853)&gt;1,"SI","NO"),IF(COUNTIFS($A$19:$A8853,$A8853,$C$19:$C8853,$C8853,$J$19:$J8853,$J8853,$D$19:$D8853,$D8853)&gt;1,"SI","NO")))</f>
        <v/>
      </c>
      <c r="N8853" s="11">
        <f>IF(COUNTA($A8853:$K8853)=0,"",IF(AND($L8853="SI",$M8853="NO"),IFERROR($H8853,0),0))</f>
        <v/>
      </c>
      <c r="O8853" s="9">
        <f>IF(COUNTA($A8853:$K8853)=0,"",IF($M8853="SI","CUFE o factura duplicada dentro del reporte; no se suma dos veces",IF(IFERROR($H8853,0)&lt;=0,"DIAN reporta valor susceptible 0",IF($L8853="NO",IFERROR(LOOKUP(2,1/((LISTS!$M$2:$M$13&lt;&gt;"")*ISNUMBER(SEARCH(LISTS!$M$2:$M$13,$I8853))),LISTS!$O$2:$O$13),"Medio de pago no elegible o no identificado por DIAN"),"Apta automaticamente por pago electronico y base positiva"))))</f>
        <v/>
      </c>
    </row>
    <row r="8854">
      <c r="A8854" s="9" t="n"/>
      <c r="B8854" s="9" t="n"/>
      <c r="C8854" s="12" t="n"/>
      <c r="D8854" s="11" t="n"/>
      <c r="E8854" s="11" t="n"/>
      <c r="F8854" s="11" t="n"/>
      <c r="G8854" s="11" t="n"/>
      <c r="H8854" s="11" t="n"/>
      <c r="I8854" s="9" t="n"/>
      <c r="J8854" s="9" t="n"/>
      <c r="K8854" s="9" t="n"/>
      <c r="L8854" s="9">
        <f>IF(COUNTA($A8854:$K8854)=0,"",IF(AND(IFERROR($H8854,0)&gt;0,LEN(TRIM($K8854&amp;""))&gt;0,IFERROR(LOOKUP(2,1/((LISTS!$M$2:$M$13&lt;&gt;"")*ISNUMBER(SEARCH(LISTS!$M$2:$M$13,$I8854))),LISTS!$N$2:$N$13),"NO")="SI"),"SI","NO"))</f>
        <v/>
      </c>
      <c r="M8854" s="9">
        <f>IF(COUNTA($A8854:$K8854)=0,"",IF($K8854&lt;&gt;"",IF(COUNTIF($K$19:$K8854,$K8854)&gt;1,"SI","NO"),IF(COUNTIFS($A$19:$A8854,$A8854,$C$19:$C8854,$C8854,$J$19:$J8854,$J8854,$D$19:$D8854,$D8854)&gt;1,"SI","NO")))</f>
        <v/>
      </c>
      <c r="N8854" s="11">
        <f>IF(COUNTA($A8854:$K8854)=0,"",IF(AND($L8854="SI",$M8854="NO"),IFERROR($H8854,0),0))</f>
        <v/>
      </c>
      <c r="O8854" s="9">
        <f>IF(COUNTA($A8854:$K8854)=0,"",IF($M8854="SI","CUFE o factura duplicada dentro del reporte; no se suma dos veces",IF(IFERROR($H8854,0)&lt;=0,"DIAN reporta valor susceptible 0",IF($L8854="NO",IFERROR(LOOKUP(2,1/((LISTS!$M$2:$M$13&lt;&gt;"")*ISNUMBER(SEARCH(LISTS!$M$2:$M$13,$I8854))),LISTS!$O$2:$O$13),"Medio de pago no elegible o no identificado por DIAN"),"Apta automaticamente por pago electronico y base positiva"))))</f>
        <v/>
      </c>
    </row>
    <row r="8855">
      <c r="A8855" s="9" t="n"/>
      <c r="B8855" s="9" t="n"/>
      <c r="C8855" s="12" t="n"/>
      <c r="D8855" s="11" t="n"/>
      <c r="E8855" s="11" t="n"/>
      <c r="F8855" s="11" t="n"/>
      <c r="G8855" s="11" t="n"/>
      <c r="H8855" s="11" t="n"/>
      <c r="I8855" s="9" t="n"/>
      <c r="J8855" s="9" t="n"/>
      <c r="K8855" s="9" t="n"/>
      <c r="L8855" s="9">
        <f>IF(COUNTA($A8855:$K8855)=0,"",IF(AND(IFERROR($H8855,0)&gt;0,LEN(TRIM($K8855&amp;""))&gt;0,IFERROR(LOOKUP(2,1/((LISTS!$M$2:$M$13&lt;&gt;"")*ISNUMBER(SEARCH(LISTS!$M$2:$M$13,$I8855))),LISTS!$N$2:$N$13),"NO")="SI"),"SI","NO"))</f>
        <v/>
      </c>
      <c r="M8855" s="9">
        <f>IF(COUNTA($A8855:$K8855)=0,"",IF($K8855&lt;&gt;"",IF(COUNTIF($K$19:$K8855,$K8855)&gt;1,"SI","NO"),IF(COUNTIFS($A$19:$A8855,$A8855,$C$19:$C8855,$C8855,$J$19:$J8855,$J8855,$D$19:$D8855,$D8855)&gt;1,"SI","NO")))</f>
        <v/>
      </c>
      <c r="N8855" s="11">
        <f>IF(COUNTA($A8855:$K8855)=0,"",IF(AND($L8855="SI",$M8855="NO"),IFERROR($H8855,0),0))</f>
        <v/>
      </c>
      <c r="O8855" s="9">
        <f>IF(COUNTA($A8855:$K8855)=0,"",IF($M8855="SI","CUFE o factura duplicada dentro del reporte; no se suma dos veces",IF(IFERROR($H8855,0)&lt;=0,"DIAN reporta valor susceptible 0",IF($L8855="NO",IFERROR(LOOKUP(2,1/((LISTS!$M$2:$M$13&lt;&gt;"")*ISNUMBER(SEARCH(LISTS!$M$2:$M$13,$I8855))),LISTS!$O$2:$O$13),"Medio de pago no elegible o no identificado por DIAN"),"Apta automaticamente por pago electronico y base positiva"))))</f>
        <v/>
      </c>
    </row>
    <row r="8856">
      <c r="A8856" s="9" t="n"/>
      <c r="B8856" s="9" t="n"/>
      <c r="C8856" s="12" t="n"/>
      <c r="D8856" s="11" t="n"/>
      <c r="E8856" s="11" t="n"/>
      <c r="F8856" s="11" t="n"/>
      <c r="G8856" s="11" t="n"/>
      <c r="H8856" s="11" t="n"/>
      <c r="I8856" s="9" t="n"/>
      <c r="J8856" s="9" t="n"/>
      <c r="K8856" s="9" t="n"/>
      <c r="L8856" s="9">
        <f>IF(COUNTA($A8856:$K8856)=0,"",IF(AND(IFERROR($H8856,0)&gt;0,LEN(TRIM($K8856&amp;""))&gt;0,IFERROR(LOOKUP(2,1/((LISTS!$M$2:$M$13&lt;&gt;"")*ISNUMBER(SEARCH(LISTS!$M$2:$M$13,$I8856))),LISTS!$N$2:$N$13),"NO")="SI"),"SI","NO"))</f>
        <v/>
      </c>
      <c r="M8856" s="9">
        <f>IF(COUNTA($A8856:$K8856)=0,"",IF($K8856&lt;&gt;"",IF(COUNTIF($K$19:$K8856,$K8856)&gt;1,"SI","NO"),IF(COUNTIFS($A$19:$A8856,$A8856,$C$19:$C8856,$C8856,$J$19:$J8856,$J8856,$D$19:$D8856,$D8856)&gt;1,"SI","NO")))</f>
        <v/>
      </c>
      <c r="N8856" s="11">
        <f>IF(COUNTA($A8856:$K8856)=0,"",IF(AND($L8856="SI",$M8856="NO"),IFERROR($H8856,0),0))</f>
        <v/>
      </c>
      <c r="O8856" s="9">
        <f>IF(COUNTA($A8856:$K8856)=0,"",IF($M8856="SI","CUFE o factura duplicada dentro del reporte; no se suma dos veces",IF(IFERROR($H8856,0)&lt;=0,"DIAN reporta valor susceptible 0",IF($L8856="NO",IFERROR(LOOKUP(2,1/((LISTS!$M$2:$M$13&lt;&gt;"")*ISNUMBER(SEARCH(LISTS!$M$2:$M$13,$I8856))),LISTS!$O$2:$O$13),"Medio de pago no elegible o no identificado por DIAN"),"Apta automaticamente por pago electronico y base positiva"))))</f>
        <v/>
      </c>
    </row>
    <row r="8857">
      <c r="A8857" s="9" t="n"/>
      <c r="B8857" s="9" t="n"/>
      <c r="C8857" s="12" t="n"/>
      <c r="D8857" s="11" t="n"/>
      <c r="E8857" s="11" t="n"/>
      <c r="F8857" s="11" t="n"/>
      <c r="G8857" s="11" t="n"/>
      <c r="H8857" s="11" t="n"/>
      <c r="I8857" s="9" t="n"/>
      <c r="J8857" s="9" t="n"/>
      <c r="K8857" s="9" t="n"/>
      <c r="L8857" s="9">
        <f>IF(COUNTA($A8857:$K8857)=0,"",IF(AND(IFERROR($H8857,0)&gt;0,LEN(TRIM($K8857&amp;""))&gt;0,IFERROR(LOOKUP(2,1/((LISTS!$M$2:$M$13&lt;&gt;"")*ISNUMBER(SEARCH(LISTS!$M$2:$M$13,$I8857))),LISTS!$N$2:$N$13),"NO")="SI"),"SI","NO"))</f>
        <v/>
      </c>
      <c r="M8857" s="9">
        <f>IF(COUNTA($A8857:$K8857)=0,"",IF($K8857&lt;&gt;"",IF(COUNTIF($K$19:$K8857,$K8857)&gt;1,"SI","NO"),IF(COUNTIFS($A$19:$A8857,$A8857,$C$19:$C8857,$C8857,$J$19:$J8857,$J8857,$D$19:$D8857,$D8857)&gt;1,"SI","NO")))</f>
        <v/>
      </c>
      <c r="N8857" s="11">
        <f>IF(COUNTA($A8857:$K8857)=0,"",IF(AND($L8857="SI",$M8857="NO"),IFERROR($H8857,0),0))</f>
        <v/>
      </c>
      <c r="O8857" s="9">
        <f>IF(COUNTA($A8857:$K8857)=0,"",IF($M8857="SI","CUFE o factura duplicada dentro del reporte; no se suma dos veces",IF(IFERROR($H8857,0)&lt;=0,"DIAN reporta valor susceptible 0",IF($L8857="NO",IFERROR(LOOKUP(2,1/((LISTS!$M$2:$M$13&lt;&gt;"")*ISNUMBER(SEARCH(LISTS!$M$2:$M$13,$I8857))),LISTS!$O$2:$O$13),"Medio de pago no elegible o no identificado por DIAN"),"Apta automaticamente por pago electronico y base positiva"))))</f>
        <v/>
      </c>
    </row>
    <row r="8858">
      <c r="A8858" s="9" t="n"/>
      <c r="B8858" s="9" t="n"/>
      <c r="C8858" s="12" t="n"/>
      <c r="D8858" s="11" t="n"/>
      <c r="E8858" s="11" t="n"/>
      <c r="F8858" s="11" t="n"/>
      <c r="G8858" s="11" t="n"/>
      <c r="H8858" s="11" t="n"/>
      <c r="I8858" s="9" t="n"/>
      <c r="J8858" s="9" t="n"/>
      <c r="K8858" s="9" t="n"/>
      <c r="L8858" s="9">
        <f>IF(COUNTA($A8858:$K8858)=0,"",IF(AND(IFERROR($H8858,0)&gt;0,LEN(TRIM($K8858&amp;""))&gt;0,IFERROR(LOOKUP(2,1/((LISTS!$M$2:$M$13&lt;&gt;"")*ISNUMBER(SEARCH(LISTS!$M$2:$M$13,$I8858))),LISTS!$N$2:$N$13),"NO")="SI"),"SI","NO"))</f>
        <v/>
      </c>
      <c r="M8858" s="9">
        <f>IF(COUNTA($A8858:$K8858)=0,"",IF($K8858&lt;&gt;"",IF(COUNTIF($K$19:$K8858,$K8858)&gt;1,"SI","NO"),IF(COUNTIFS($A$19:$A8858,$A8858,$C$19:$C8858,$C8858,$J$19:$J8858,$J8858,$D$19:$D8858,$D8858)&gt;1,"SI","NO")))</f>
        <v/>
      </c>
      <c r="N8858" s="11">
        <f>IF(COUNTA($A8858:$K8858)=0,"",IF(AND($L8858="SI",$M8858="NO"),IFERROR($H8858,0),0))</f>
        <v/>
      </c>
      <c r="O8858" s="9">
        <f>IF(COUNTA($A8858:$K8858)=0,"",IF($M8858="SI","CUFE o factura duplicada dentro del reporte; no se suma dos veces",IF(IFERROR($H8858,0)&lt;=0,"DIAN reporta valor susceptible 0",IF($L8858="NO",IFERROR(LOOKUP(2,1/((LISTS!$M$2:$M$13&lt;&gt;"")*ISNUMBER(SEARCH(LISTS!$M$2:$M$13,$I8858))),LISTS!$O$2:$O$13),"Medio de pago no elegible o no identificado por DIAN"),"Apta automaticamente por pago electronico y base positiva"))))</f>
        <v/>
      </c>
    </row>
    <row r="8859">
      <c r="A8859" s="9" t="n"/>
      <c r="B8859" s="9" t="n"/>
      <c r="C8859" s="12" t="n"/>
      <c r="D8859" s="11" t="n"/>
      <c r="E8859" s="11" t="n"/>
      <c r="F8859" s="11" t="n"/>
      <c r="G8859" s="11" t="n"/>
      <c r="H8859" s="11" t="n"/>
      <c r="I8859" s="9" t="n"/>
      <c r="J8859" s="9" t="n"/>
      <c r="K8859" s="9" t="n"/>
      <c r="L8859" s="9">
        <f>IF(COUNTA($A8859:$K8859)=0,"",IF(AND(IFERROR($H8859,0)&gt;0,LEN(TRIM($K8859&amp;""))&gt;0,IFERROR(LOOKUP(2,1/((LISTS!$M$2:$M$13&lt;&gt;"")*ISNUMBER(SEARCH(LISTS!$M$2:$M$13,$I8859))),LISTS!$N$2:$N$13),"NO")="SI"),"SI","NO"))</f>
        <v/>
      </c>
      <c r="M8859" s="9">
        <f>IF(COUNTA($A8859:$K8859)=0,"",IF($K8859&lt;&gt;"",IF(COUNTIF($K$19:$K8859,$K8859)&gt;1,"SI","NO"),IF(COUNTIFS($A$19:$A8859,$A8859,$C$19:$C8859,$C8859,$J$19:$J8859,$J8859,$D$19:$D8859,$D8859)&gt;1,"SI","NO")))</f>
        <v/>
      </c>
      <c r="N8859" s="11">
        <f>IF(COUNTA($A8859:$K8859)=0,"",IF(AND($L8859="SI",$M8859="NO"),IFERROR($H8859,0),0))</f>
        <v/>
      </c>
      <c r="O8859" s="9">
        <f>IF(COUNTA($A8859:$K8859)=0,"",IF($M8859="SI","CUFE o factura duplicada dentro del reporte; no se suma dos veces",IF(IFERROR($H8859,0)&lt;=0,"DIAN reporta valor susceptible 0",IF($L8859="NO",IFERROR(LOOKUP(2,1/((LISTS!$M$2:$M$13&lt;&gt;"")*ISNUMBER(SEARCH(LISTS!$M$2:$M$13,$I8859))),LISTS!$O$2:$O$13),"Medio de pago no elegible o no identificado por DIAN"),"Apta automaticamente por pago electronico y base positiva"))))</f>
        <v/>
      </c>
    </row>
    <row r="8860">
      <c r="A8860" s="9" t="n"/>
      <c r="B8860" s="9" t="n"/>
      <c r="C8860" s="12" t="n"/>
      <c r="D8860" s="11" t="n"/>
      <c r="E8860" s="11" t="n"/>
      <c r="F8860" s="11" t="n"/>
      <c r="G8860" s="11" t="n"/>
      <c r="H8860" s="11" t="n"/>
      <c r="I8860" s="9" t="n"/>
      <c r="J8860" s="9" t="n"/>
      <c r="K8860" s="9" t="n"/>
      <c r="L8860" s="9">
        <f>IF(COUNTA($A8860:$K8860)=0,"",IF(AND(IFERROR($H8860,0)&gt;0,LEN(TRIM($K8860&amp;""))&gt;0,IFERROR(LOOKUP(2,1/((LISTS!$M$2:$M$13&lt;&gt;"")*ISNUMBER(SEARCH(LISTS!$M$2:$M$13,$I8860))),LISTS!$N$2:$N$13),"NO")="SI"),"SI","NO"))</f>
        <v/>
      </c>
      <c r="M8860" s="9">
        <f>IF(COUNTA($A8860:$K8860)=0,"",IF($K8860&lt;&gt;"",IF(COUNTIF($K$19:$K8860,$K8860)&gt;1,"SI","NO"),IF(COUNTIFS($A$19:$A8860,$A8860,$C$19:$C8860,$C8860,$J$19:$J8860,$J8860,$D$19:$D8860,$D8860)&gt;1,"SI","NO")))</f>
        <v/>
      </c>
      <c r="N8860" s="11">
        <f>IF(COUNTA($A8860:$K8860)=0,"",IF(AND($L8860="SI",$M8860="NO"),IFERROR($H8860,0),0))</f>
        <v/>
      </c>
      <c r="O8860" s="9">
        <f>IF(COUNTA($A8860:$K8860)=0,"",IF($M8860="SI","CUFE o factura duplicada dentro del reporte; no se suma dos veces",IF(IFERROR($H8860,0)&lt;=0,"DIAN reporta valor susceptible 0",IF($L8860="NO",IFERROR(LOOKUP(2,1/((LISTS!$M$2:$M$13&lt;&gt;"")*ISNUMBER(SEARCH(LISTS!$M$2:$M$13,$I8860))),LISTS!$O$2:$O$13),"Medio de pago no elegible o no identificado por DIAN"),"Apta automaticamente por pago electronico y base positiva"))))</f>
        <v/>
      </c>
    </row>
    <row r="8861">
      <c r="A8861" s="9" t="n"/>
      <c r="B8861" s="9" t="n"/>
      <c r="C8861" s="12" t="n"/>
      <c r="D8861" s="11" t="n"/>
      <c r="E8861" s="11" t="n"/>
      <c r="F8861" s="11" t="n"/>
      <c r="G8861" s="11" t="n"/>
      <c r="H8861" s="11" t="n"/>
      <c r="I8861" s="9" t="n"/>
      <c r="J8861" s="9" t="n"/>
      <c r="K8861" s="9" t="n"/>
      <c r="L8861" s="9">
        <f>IF(COUNTA($A8861:$K8861)=0,"",IF(AND(IFERROR($H8861,0)&gt;0,LEN(TRIM($K8861&amp;""))&gt;0,IFERROR(LOOKUP(2,1/((LISTS!$M$2:$M$13&lt;&gt;"")*ISNUMBER(SEARCH(LISTS!$M$2:$M$13,$I8861))),LISTS!$N$2:$N$13),"NO")="SI"),"SI","NO"))</f>
        <v/>
      </c>
      <c r="M8861" s="9">
        <f>IF(COUNTA($A8861:$K8861)=0,"",IF($K8861&lt;&gt;"",IF(COUNTIF($K$19:$K8861,$K8861)&gt;1,"SI","NO"),IF(COUNTIFS($A$19:$A8861,$A8861,$C$19:$C8861,$C8861,$J$19:$J8861,$J8861,$D$19:$D8861,$D8861)&gt;1,"SI","NO")))</f>
        <v/>
      </c>
      <c r="N8861" s="11">
        <f>IF(COUNTA($A8861:$K8861)=0,"",IF(AND($L8861="SI",$M8861="NO"),IFERROR($H8861,0),0))</f>
        <v/>
      </c>
      <c r="O8861" s="9">
        <f>IF(COUNTA($A8861:$K8861)=0,"",IF($M8861="SI","CUFE o factura duplicada dentro del reporte; no se suma dos veces",IF(IFERROR($H8861,0)&lt;=0,"DIAN reporta valor susceptible 0",IF($L8861="NO",IFERROR(LOOKUP(2,1/((LISTS!$M$2:$M$13&lt;&gt;"")*ISNUMBER(SEARCH(LISTS!$M$2:$M$13,$I8861))),LISTS!$O$2:$O$13),"Medio de pago no elegible o no identificado por DIAN"),"Apta automaticamente por pago electronico y base positiva"))))</f>
        <v/>
      </c>
    </row>
    <row r="8862">
      <c r="A8862" s="9" t="n"/>
      <c r="B8862" s="9" t="n"/>
      <c r="C8862" s="12" t="n"/>
      <c r="D8862" s="11" t="n"/>
      <c r="E8862" s="11" t="n"/>
      <c r="F8862" s="11" t="n"/>
      <c r="G8862" s="11" t="n"/>
      <c r="H8862" s="11" t="n"/>
      <c r="I8862" s="9" t="n"/>
      <c r="J8862" s="9" t="n"/>
      <c r="K8862" s="9" t="n"/>
      <c r="L8862" s="9">
        <f>IF(COUNTA($A8862:$K8862)=0,"",IF(AND(IFERROR($H8862,0)&gt;0,LEN(TRIM($K8862&amp;""))&gt;0,IFERROR(LOOKUP(2,1/((LISTS!$M$2:$M$13&lt;&gt;"")*ISNUMBER(SEARCH(LISTS!$M$2:$M$13,$I8862))),LISTS!$N$2:$N$13),"NO")="SI"),"SI","NO"))</f>
        <v/>
      </c>
      <c r="M8862" s="9">
        <f>IF(COUNTA($A8862:$K8862)=0,"",IF($K8862&lt;&gt;"",IF(COUNTIF($K$19:$K8862,$K8862)&gt;1,"SI","NO"),IF(COUNTIFS($A$19:$A8862,$A8862,$C$19:$C8862,$C8862,$J$19:$J8862,$J8862,$D$19:$D8862,$D8862)&gt;1,"SI","NO")))</f>
        <v/>
      </c>
      <c r="N8862" s="11">
        <f>IF(COUNTA($A8862:$K8862)=0,"",IF(AND($L8862="SI",$M8862="NO"),IFERROR($H8862,0),0))</f>
        <v/>
      </c>
      <c r="O8862" s="9">
        <f>IF(COUNTA($A8862:$K8862)=0,"",IF($M8862="SI","CUFE o factura duplicada dentro del reporte; no se suma dos veces",IF(IFERROR($H8862,0)&lt;=0,"DIAN reporta valor susceptible 0",IF($L8862="NO",IFERROR(LOOKUP(2,1/((LISTS!$M$2:$M$13&lt;&gt;"")*ISNUMBER(SEARCH(LISTS!$M$2:$M$13,$I8862))),LISTS!$O$2:$O$13),"Medio de pago no elegible o no identificado por DIAN"),"Apta automaticamente por pago electronico y base positiva"))))</f>
        <v/>
      </c>
    </row>
    <row r="8863">
      <c r="A8863" s="9" t="n"/>
      <c r="B8863" s="9" t="n"/>
      <c r="C8863" s="12" t="n"/>
      <c r="D8863" s="11" t="n"/>
      <c r="E8863" s="11" t="n"/>
      <c r="F8863" s="11" t="n"/>
      <c r="G8863" s="11" t="n"/>
      <c r="H8863" s="11" t="n"/>
      <c r="I8863" s="9" t="n"/>
      <c r="J8863" s="9" t="n"/>
      <c r="K8863" s="9" t="n"/>
      <c r="L8863" s="9">
        <f>IF(COUNTA($A8863:$K8863)=0,"",IF(AND(IFERROR($H8863,0)&gt;0,LEN(TRIM($K8863&amp;""))&gt;0,IFERROR(LOOKUP(2,1/((LISTS!$M$2:$M$13&lt;&gt;"")*ISNUMBER(SEARCH(LISTS!$M$2:$M$13,$I8863))),LISTS!$N$2:$N$13),"NO")="SI"),"SI","NO"))</f>
        <v/>
      </c>
      <c r="M8863" s="9">
        <f>IF(COUNTA($A8863:$K8863)=0,"",IF($K8863&lt;&gt;"",IF(COUNTIF($K$19:$K8863,$K8863)&gt;1,"SI","NO"),IF(COUNTIFS($A$19:$A8863,$A8863,$C$19:$C8863,$C8863,$J$19:$J8863,$J8863,$D$19:$D8863,$D8863)&gt;1,"SI","NO")))</f>
        <v/>
      </c>
      <c r="N8863" s="11">
        <f>IF(COUNTA($A8863:$K8863)=0,"",IF(AND($L8863="SI",$M8863="NO"),IFERROR($H8863,0),0))</f>
        <v/>
      </c>
      <c r="O8863" s="9">
        <f>IF(COUNTA($A8863:$K8863)=0,"",IF($M8863="SI","CUFE o factura duplicada dentro del reporte; no se suma dos veces",IF(IFERROR($H8863,0)&lt;=0,"DIAN reporta valor susceptible 0",IF($L8863="NO",IFERROR(LOOKUP(2,1/((LISTS!$M$2:$M$13&lt;&gt;"")*ISNUMBER(SEARCH(LISTS!$M$2:$M$13,$I8863))),LISTS!$O$2:$O$13),"Medio de pago no elegible o no identificado por DIAN"),"Apta automaticamente por pago electronico y base positiva"))))</f>
        <v/>
      </c>
    </row>
    <row r="8864">
      <c r="A8864" s="9" t="n"/>
      <c r="B8864" s="9" t="n"/>
      <c r="C8864" s="12" t="n"/>
      <c r="D8864" s="11" t="n"/>
      <c r="E8864" s="11" t="n"/>
      <c r="F8864" s="11" t="n"/>
      <c r="G8864" s="11" t="n"/>
      <c r="H8864" s="11" t="n"/>
      <c r="I8864" s="9" t="n"/>
      <c r="J8864" s="9" t="n"/>
      <c r="K8864" s="9" t="n"/>
      <c r="L8864" s="9">
        <f>IF(COUNTA($A8864:$K8864)=0,"",IF(AND(IFERROR($H8864,0)&gt;0,LEN(TRIM($K8864&amp;""))&gt;0,IFERROR(LOOKUP(2,1/((LISTS!$M$2:$M$13&lt;&gt;"")*ISNUMBER(SEARCH(LISTS!$M$2:$M$13,$I8864))),LISTS!$N$2:$N$13),"NO")="SI"),"SI","NO"))</f>
        <v/>
      </c>
      <c r="M8864" s="9">
        <f>IF(COUNTA($A8864:$K8864)=0,"",IF($K8864&lt;&gt;"",IF(COUNTIF($K$19:$K8864,$K8864)&gt;1,"SI","NO"),IF(COUNTIFS($A$19:$A8864,$A8864,$C$19:$C8864,$C8864,$J$19:$J8864,$J8864,$D$19:$D8864,$D8864)&gt;1,"SI","NO")))</f>
        <v/>
      </c>
      <c r="N8864" s="11">
        <f>IF(COUNTA($A8864:$K8864)=0,"",IF(AND($L8864="SI",$M8864="NO"),IFERROR($H8864,0),0))</f>
        <v/>
      </c>
      <c r="O8864" s="9">
        <f>IF(COUNTA($A8864:$K8864)=0,"",IF($M8864="SI","CUFE o factura duplicada dentro del reporte; no se suma dos veces",IF(IFERROR($H8864,0)&lt;=0,"DIAN reporta valor susceptible 0",IF($L8864="NO",IFERROR(LOOKUP(2,1/((LISTS!$M$2:$M$13&lt;&gt;"")*ISNUMBER(SEARCH(LISTS!$M$2:$M$13,$I8864))),LISTS!$O$2:$O$13),"Medio de pago no elegible o no identificado por DIAN"),"Apta automaticamente por pago electronico y base positiva"))))</f>
        <v/>
      </c>
    </row>
    <row r="8865">
      <c r="A8865" s="9" t="n"/>
      <c r="B8865" s="9" t="n"/>
      <c r="C8865" s="12" t="n"/>
      <c r="D8865" s="11" t="n"/>
      <c r="E8865" s="11" t="n"/>
      <c r="F8865" s="11" t="n"/>
      <c r="G8865" s="11" t="n"/>
      <c r="H8865" s="11" t="n"/>
      <c r="I8865" s="9" t="n"/>
      <c r="J8865" s="9" t="n"/>
      <c r="K8865" s="9" t="n"/>
      <c r="L8865" s="9">
        <f>IF(COUNTA($A8865:$K8865)=0,"",IF(AND(IFERROR($H8865,0)&gt;0,LEN(TRIM($K8865&amp;""))&gt;0,IFERROR(LOOKUP(2,1/((LISTS!$M$2:$M$13&lt;&gt;"")*ISNUMBER(SEARCH(LISTS!$M$2:$M$13,$I8865))),LISTS!$N$2:$N$13),"NO")="SI"),"SI","NO"))</f>
        <v/>
      </c>
      <c r="M8865" s="9">
        <f>IF(COUNTA($A8865:$K8865)=0,"",IF($K8865&lt;&gt;"",IF(COUNTIF($K$19:$K8865,$K8865)&gt;1,"SI","NO"),IF(COUNTIFS($A$19:$A8865,$A8865,$C$19:$C8865,$C8865,$J$19:$J8865,$J8865,$D$19:$D8865,$D8865)&gt;1,"SI","NO")))</f>
        <v/>
      </c>
      <c r="N8865" s="11">
        <f>IF(COUNTA($A8865:$K8865)=0,"",IF(AND($L8865="SI",$M8865="NO"),IFERROR($H8865,0),0))</f>
        <v/>
      </c>
      <c r="O8865" s="9">
        <f>IF(COUNTA($A8865:$K8865)=0,"",IF($M8865="SI","CUFE o factura duplicada dentro del reporte; no se suma dos veces",IF(IFERROR($H8865,0)&lt;=0,"DIAN reporta valor susceptible 0",IF($L8865="NO",IFERROR(LOOKUP(2,1/((LISTS!$M$2:$M$13&lt;&gt;"")*ISNUMBER(SEARCH(LISTS!$M$2:$M$13,$I8865))),LISTS!$O$2:$O$13),"Medio de pago no elegible o no identificado por DIAN"),"Apta automaticamente por pago electronico y base positiva"))))</f>
        <v/>
      </c>
    </row>
    <row r="8866">
      <c r="A8866" s="9" t="n"/>
      <c r="B8866" s="9" t="n"/>
      <c r="C8866" s="12" t="n"/>
      <c r="D8866" s="11" t="n"/>
      <c r="E8866" s="11" t="n"/>
      <c r="F8866" s="11" t="n"/>
      <c r="G8866" s="11" t="n"/>
      <c r="H8866" s="11" t="n"/>
      <c r="I8866" s="9" t="n"/>
      <c r="J8866" s="9" t="n"/>
      <c r="K8866" s="9" t="n"/>
      <c r="L8866" s="9">
        <f>IF(COUNTA($A8866:$K8866)=0,"",IF(AND(IFERROR($H8866,0)&gt;0,LEN(TRIM($K8866&amp;""))&gt;0,IFERROR(LOOKUP(2,1/((LISTS!$M$2:$M$13&lt;&gt;"")*ISNUMBER(SEARCH(LISTS!$M$2:$M$13,$I8866))),LISTS!$N$2:$N$13),"NO")="SI"),"SI","NO"))</f>
        <v/>
      </c>
      <c r="M8866" s="9">
        <f>IF(COUNTA($A8866:$K8866)=0,"",IF($K8866&lt;&gt;"",IF(COUNTIF($K$19:$K8866,$K8866)&gt;1,"SI","NO"),IF(COUNTIFS($A$19:$A8866,$A8866,$C$19:$C8866,$C8866,$J$19:$J8866,$J8866,$D$19:$D8866,$D8866)&gt;1,"SI","NO")))</f>
        <v/>
      </c>
      <c r="N8866" s="11">
        <f>IF(COUNTA($A8866:$K8866)=0,"",IF(AND($L8866="SI",$M8866="NO"),IFERROR($H8866,0),0))</f>
        <v/>
      </c>
      <c r="O8866" s="9">
        <f>IF(COUNTA($A8866:$K8866)=0,"",IF($M8866="SI","CUFE o factura duplicada dentro del reporte; no se suma dos veces",IF(IFERROR($H8866,0)&lt;=0,"DIAN reporta valor susceptible 0",IF($L8866="NO",IFERROR(LOOKUP(2,1/((LISTS!$M$2:$M$13&lt;&gt;"")*ISNUMBER(SEARCH(LISTS!$M$2:$M$13,$I8866))),LISTS!$O$2:$O$13),"Medio de pago no elegible o no identificado por DIAN"),"Apta automaticamente por pago electronico y base positiva"))))</f>
        <v/>
      </c>
    </row>
    <row r="8867">
      <c r="A8867" s="9" t="n"/>
      <c r="B8867" s="9" t="n"/>
      <c r="C8867" s="12" t="n"/>
      <c r="D8867" s="11" t="n"/>
      <c r="E8867" s="11" t="n"/>
      <c r="F8867" s="11" t="n"/>
      <c r="G8867" s="11" t="n"/>
      <c r="H8867" s="11" t="n"/>
      <c r="I8867" s="9" t="n"/>
      <c r="J8867" s="9" t="n"/>
      <c r="K8867" s="9" t="n"/>
      <c r="L8867" s="9">
        <f>IF(COUNTA($A8867:$K8867)=0,"",IF(AND(IFERROR($H8867,0)&gt;0,LEN(TRIM($K8867&amp;""))&gt;0,IFERROR(LOOKUP(2,1/((LISTS!$M$2:$M$13&lt;&gt;"")*ISNUMBER(SEARCH(LISTS!$M$2:$M$13,$I8867))),LISTS!$N$2:$N$13),"NO")="SI"),"SI","NO"))</f>
        <v/>
      </c>
      <c r="M8867" s="9">
        <f>IF(COUNTA($A8867:$K8867)=0,"",IF($K8867&lt;&gt;"",IF(COUNTIF($K$19:$K8867,$K8867)&gt;1,"SI","NO"),IF(COUNTIFS($A$19:$A8867,$A8867,$C$19:$C8867,$C8867,$J$19:$J8867,$J8867,$D$19:$D8867,$D8867)&gt;1,"SI","NO")))</f>
        <v/>
      </c>
      <c r="N8867" s="11">
        <f>IF(COUNTA($A8867:$K8867)=0,"",IF(AND($L8867="SI",$M8867="NO"),IFERROR($H8867,0),0))</f>
        <v/>
      </c>
      <c r="O8867" s="9">
        <f>IF(COUNTA($A8867:$K8867)=0,"",IF($M8867="SI","CUFE o factura duplicada dentro del reporte; no se suma dos veces",IF(IFERROR($H8867,0)&lt;=0,"DIAN reporta valor susceptible 0",IF($L8867="NO",IFERROR(LOOKUP(2,1/((LISTS!$M$2:$M$13&lt;&gt;"")*ISNUMBER(SEARCH(LISTS!$M$2:$M$13,$I8867))),LISTS!$O$2:$O$13),"Medio de pago no elegible o no identificado por DIAN"),"Apta automaticamente por pago electronico y base positiva"))))</f>
        <v/>
      </c>
    </row>
    <row r="8868">
      <c r="A8868" s="9" t="n"/>
      <c r="B8868" s="9" t="n"/>
      <c r="C8868" s="12" t="n"/>
      <c r="D8868" s="11" t="n"/>
      <c r="E8868" s="11" t="n"/>
      <c r="F8868" s="11" t="n"/>
      <c r="G8868" s="11" t="n"/>
      <c r="H8868" s="11" t="n"/>
      <c r="I8868" s="9" t="n"/>
      <c r="J8868" s="9" t="n"/>
      <c r="K8868" s="9" t="n"/>
      <c r="L8868" s="9">
        <f>IF(COUNTA($A8868:$K8868)=0,"",IF(AND(IFERROR($H8868,0)&gt;0,LEN(TRIM($K8868&amp;""))&gt;0,IFERROR(LOOKUP(2,1/((LISTS!$M$2:$M$13&lt;&gt;"")*ISNUMBER(SEARCH(LISTS!$M$2:$M$13,$I8868))),LISTS!$N$2:$N$13),"NO")="SI"),"SI","NO"))</f>
        <v/>
      </c>
      <c r="M8868" s="9">
        <f>IF(COUNTA($A8868:$K8868)=0,"",IF($K8868&lt;&gt;"",IF(COUNTIF($K$19:$K8868,$K8868)&gt;1,"SI","NO"),IF(COUNTIFS($A$19:$A8868,$A8868,$C$19:$C8868,$C8868,$J$19:$J8868,$J8868,$D$19:$D8868,$D8868)&gt;1,"SI","NO")))</f>
        <v/>
      </c>
      <c r="N8868" s="11">
        <f>IF(COUNTA($A8868:$K8868)=0,"",IF(AND($L8868="SI",$M8868="NO"),IFERROR($H8868,0),0))</f>
        <v/>
      </c>
      <c r="O8868" s="9">
        <f>IF(COUNTA($A8868:$K8868)=0,"",IF($M8868="SI","CUFE o factura duplicada dentro del reporte; no se suma dos veces",IF(IFERROR($H8868,0)&lt;=0,"DIAN reporta valor susceptible 0",IF($L8868="NO",IFERROR(LOOKUP(2,1/((LISTS!$M$2:$M$13&lt;&gt;"")*ISNUMBER(SEARCH(LISTS!$M$2:$M$13,$I8868))),LISTS!$O$2:$O$13),"Medio de pago no elegible o no identificado por DIAN"),"Apta automaticamente por pago electronico y base positiva"))))</f>
        <v/>
      </c>
    </row>
    <row r="8869">
      <c r="A8869" s="9" t="n"/>
      <c r="B8869" s="9" t="n"/>
      <c r="C8869" s="12" t="n"/>
      <c r="D8869" s="11" t="n"/>
      <c r="E8869" s="11" t="n"/>
      <c r="F8869" s="11" t="n"/>
      <c r="G8869" s="11" t="n"/>
      <c r="H8869" s="11" t="n"/>
      <c r="I8869" s="9" t="n"/>
      <c r="J8869" s="9" t="n"/>
      <c r="K8869" s="9" t="n"/>
      <c r="L8869" s="9">
        <f>IF(COUNTA($A8869:$K8869)=0,"",IF(AND(IFERROR($H8869,0)&gt;0,LEN(TRIM($K8869&amp;""))&gt;0,IFERROR(LOOKUP(2,1/((LISTS!$M$2:$M$13&lt;&gt;"")*ISNUMBER(SEARCH(LISTS!$M$2:$M$13,$I8869))),LISTS!$N$2:$N$13),"NO")="SI"),"SI","NO"))</f>
        <v/>
      </c>
      <c r="M8869" s="9">
        <f>IF(COUNTA($A8869:$K8869)=0,"",IF($K8869&lt;&gt;"",IF(COUNTIF($K$19:$K8869,$K8869)&gt;1,"SI","NO"),IF(COUNTIFS($A$19:$A8869,$A8869,$C$19:$C8869,$C8869,$J$19:$J8869,$J8869,$D$19:$D8869,$D8869)&gt;1,"SI","NO")))</f>
        <v/>
      </c>
      <c r="N8869" s="11">
        <f>IF(COUNTA($A8869:$K8869)=0,"",IF(AND($L8869="SI",$M8869="NO"),IFERROR($H8869,0),0))</f>
        <v/>
      </c>
      <c r="O8869" s="9">
        <f>IF(COUNTA($A8869:$K8869)=0,"",IF($M8869="SI","CUFE o factura duplicada dentro del reporte; no se suma dos veces",IF(IFERROR($H8869,0)&lt;=0,"DIAN reporta valor susceptible 0",IF($L8869="NO",IFERROR(LOOKUP(2,1/((LISTS!$M$2:$M$13&lt;&gt;"")*ISNUMBER(SEARCH(LISTS!$M$2:$M$13,$I8869))),LISTS!$O$2:$O$13),"Medio de pago no elegible o no identificado por DIAN"),"Apta automaticamente por pago electronico y base positiva"))))</f>
        <v/>
      </c>
    </row>
    <row r="8870">
      <c r="A8870" s="9" t="n"/>
      <c r="B8870" s="9" t="n"/>
      <c r="C8870" s="12" t="n"/>
      <c r="D8870" s="11" t="n"/>
      <c r="E8870" s="11" t="n"/>
      <c r="F8870" s="11" t="n"/>
      <c r="G8870" s="11" t="n"/>
      <c r="H8870" s="11" t="n"/>
      <c r="I8870" s="9" t="n"/>
      <c r="J8870" s="9" t="n"/>
      <c r="K8870" s="9" t="n"/>
      <c r="L8870" s="9">
        <f>IF(COUNTA($A8870:$K8870)=0,"",IF(AND(IFERROR($H8870,0)&gt;0,LEN(TRIM($K8870&amp;""))&gt;0,IFERROR(LOOKUP(2,1/((LISTS!$M$2:$M$13&lt;&gt;"")*ISNUMBER(SEARCH(LISTS!$M$2:$M$13,$I8870))),LISTS!$N$2:$N$13),"NO")="SI"),"SI","NO"))</f>
        <v/>
      </c>
      <c r="M8870" s="9">
        <f>IF(COUNTA($A8870:$K8870)=0,"",IF($K8870&lt;&gt;"",IF(COUNTIF($K$19:$K8870,$K8870)&gt;1,"SI","NO"),IF(COUNTIFS($A$19:$A8870,$A8870,$C$19:$C8870,$C8870,$J$19:$J8870,$J8870,$D$19:$D8870,$D8870)&gt;1,"SI","NO")))</f>
        <v/>
      </c>
      <c r="N8870" s="11">
        <f>IF(COUNTA($A8870:$K8870)=0,"",IF(AND($L8870="SI",$M8870="NO"),IFERROR($H8870,0),0))</f>
        <v/>
      </c>
      <c r="O8870" s="9">
        <f>IF(COUNTA($A8870:$K8870)=0,"",IF($M8870="SI","CUFE o factura duplicada dentro del reporte; no se suma dos veces",IF(IFERROR($H8870,0)&lt;=0,"DIAN reporta valor susceptible 0",IF($L8870="NO",IFERROR(LOOKUP(2,1/((LISTS!$M$2:$M$13&lt;&gt;"")*ISNUMBER(SEARCH(LISTS!$M$2:$M$13,$I8870))),LISTS!$O$2:$O$13),"Medio de pago no elegible o no identificado por DIAN"),"Apta automaticamente por pago electronico y base positiva"))))</f>
        <v/>
      </c>
    </row>
    <row r="8871">
      <c r="A8871" s="9" t="n"/>
      <c r="B8871" s="9" t="n"/>
      <c r="C8871" s="12" t="n"/>
      <c r="D8871" s="11" t="n"/>
      <c r="E8871" s="11" t="n"/>
      <c r="F8871" s="11" t="n"/>
      <c r="G8871" s="11" t="n"/>
      <c r="H8871" s="11" t="n"/>
      <c r="I8871" s="9" t="n"/>
      <c r="J8871" s="9" t="n"/>
      <c r="K8871" s="9" t="n"/>
      <c r="L8871" s="9">
        <f>IF(COUNTA($A8871:$K8871)=0,"",IF(AND(IFERROR($H8871,0)&gt;0,LEN(TRIM($K8871&amp;""))&gt;0,IFERROR(LOOKUP(2,1/((LISTS!$M$2:$M$13&lt;&gt;"")*ISNUMBER(SEARCH(LISTS!$M$2:$M$13,$I8871))),LISTS!$N$2:$N$13),"NO")="SI"),"SI","NO"))</f>
        <v/>
      </c>
      <c r="M8871" s="9">
        <f>IF(COUNTA($A8871:$K8871)=0,"",IF($K8871&lt;&gt;"",IF(COUNTIF($K$19:$K8871,$K8871)&gt;1,"SI","NO"),IF(COUNTIFS($A$19:$A8871,$A8871,$C$19:$C8871,$C8871,$J$19:$J8871,$J8871,$D$19:$D8871,$D8871)&gt;1,"SI","NO")))</f>
        <v/>
      </c>
      <c r="N8871" s="11">
        <f>IF(COUNTA($A8871:$K8871)=0,"",IF(AND($L8871="SI",$M8871="NO"),IFERROR($H8871,0),0))</f>
        <v/>
      </c>
      <c r="O8871" s="9">
        <f>IF(COUNTA($A8871:$K8871)=0,"",IF($M8871="SI","CUFE o factura duplicada dentro del reporte; no se suma dos veces",IF(IFERROR($H8871,0)&lt;=0,"DIAN reporta valor susceptible 0",IF($L8871="NO",IFERROR(LOOKUP(2,1/((LISTS!$M$2:$M$13&lt;&gt;"")*ISNUMBER(SEARCH(LISTS!$M$2:$M$13,$I8871))),LISTS!$O$2:$O$13),"Medio de pago no elegible o no identificado por DIAN"),"Apta automaticamente por pago electronico y base positiva"))))</f>
        <v/>
      </c>
    </row>
    <row r="8872">
      <c r="A8872" s="9" t="n"/>
      <c r="B8872" s="9" t="n"/>
      <c r="C8872" s="12" t="n"/>
      <c r="D8872" s="11" t="n"/>
      <c r="E8872" s="11" t="n"/>
      <c r="F8872" s="11" t="n"/>
      <c r="G8872" s="11" t="n"/>
      <c r="H8872" s="11" t="n"/>
      <c r="I8872" s="9" t="n"/>
      <c r="J8872" s="9" t="n"/>
      <c r="K8872" s="9" t="n"/>
      <c r="L8872" s="9">
        <f>IF(COUNTA($A8872:$K8872)=0,"",IF(AND(IFERROR($H8872,0)&gt;0,LEN(TRIM($K8872&amp;""))&gt;0,IFERROR(LOOKUP(2,1/((LISTS!$M$2:$M$13&lt;&gt;"")*ISNUMBER(SEARCH(LISTS!$M$2:$M$13,$I8872))),LISTS!$N$2:$N$13),"NO")="SI"),"SI","NO"))</f>
        <v/>
      </c>
      <c r="M8872" s="9">
        <f>IF(COUNTA($A8872:$K8872)=0,"",IF($K8872&lt;&gt;"",IF(COUNTIF($K$19:$K8872,$K8872)&gt;1,"SI","NO"),IF(COUNTIFS($A$19:$A8872,$A8872,$C$19:$C8872,$C8872,$J$19:$J8872,$J8872,$D$19:$D8872,$D8872)&gt;1,"SI","NO")))</f>
        <v/>
      </c>
      <c r="N8872" s="11">
        <f>IF(COUNTA($A8872:$K8872)=0,"",IF(AND($L8872="SI",$M8872="NO"),IFERROR($H8872,0),0))</f>
        <v/>
      </c>
      <c r="O8872" s="9">
        <f>IF(COUNTA($A8872:$K8872)=0,"",IF($M8872="SI","CUFE o factura duplicada dentro del reporte; no se suma dos veces",IF(IFERROR($H8872,0)&lt;=0,"DIAN reporta valor susceptible 0",IF($L8872="NO",IFERROR(LOOKUP(2,1/((LISTS!$M$2:$M$13&lt;&gt;"")*ISNUMBER(SEARCH(LISTS!$M$2:$M$13,$I8872))),LISTS!$O$2:$O$13),"Medio de pago no elegible o no identificado por DIAN"),"Apta automaticamente por pago electronico y base positiva"))))</f>
        <v/>
      </c>
    </row>
    <row r="8873">
      <c r="A8873" s="9" t="n"/>
      <c r="B8873" s="9" t="n"/>
      <c r="C8873" s="12" t="n"/>
      <c r="D8873" s="11" t="n"/>
      <c r="E8873" s="11" t="n"/>
      <c r="F8873" s="11" t="n"/>
      <c r="G8873" s="11" t="n"/>
      <c r="H8873" s="11" t="n"/>
      <c r="I8873" s="9" t="n"/>
      <c r="J8873" s="9" t="n"/>
      <c r="K8873" s="9" t="n"/>
      <c r="L8873" s="9">
        <f>IF(COUNTA($A8873:$K8873)=0,"",IF(AND(IFERROR($H8873,0)&gt;0,LEN(TRIM($K8873&amp;""))&gt;0,IFERROR(LOOKUP(2,1/((LISTS!$M$2:$M$13&lt;&gt;"")*ISNUMBER(SEARCH(LISTS!$M$2:$M$13,$I8873))),LISTS!$N$2:$N$13),"NO")="SI"),"SI","NO"))</f>
        <v/>
      </c>
      <c r="M8873" s="9">
        <f>IF(COUNTA($A8873:$K8873)=0,"",IF($K8873&lt;&gt;"",IF(COUNTIF($K$19:$K8873,$K8873)&gt;1,"SI","NO"),IF(COUNTIFS($A$19:$A8873,$A8873,$C$19:$C8873,$C8873,$J$19:$J8873,$J8873,$D$19:$D8873,$D8873)&gt;1,"SI","NO")))</f>
        <v/>
      </c>
      <c r="N8873" s="11">
        <f>IF(COUNTA($A8873:$K8873)=0,"",IF(AND($L8873="SI",$M8873="NO"),IFERROR($H8873,0),0))</f>
        <v/>
      </c>
      <c r="O8873" s="9">
        <f>IF(COUNTA($A8873:$K8873)=0,"",IF($M8873="SI","CUFE o factura duplicada dentro del reporte; no se suma dos veces",IF(IFERROR($H8873,0)&lt;=0,"DIAN reporta valor susceptible 0",IF($L8873="NO",IFERROR(LOOKUP(2,1/((LISTS!$M$2:$M$13&lt;&gt;"")*ISNUMBER(SEARCH(LISTS!$M$2:$M$13,$I8873))),LISTS!$O$2:$O$13),"Medio de pago no elegible o no identificado por DIAN"),"Apta automaticamente por pago electronico y base positiva"))))</f>
        <v/>
      </c>
    </row>
    <row r="8874">
      <c r="A8874" s="9" t="n"/>
      <c r="B8874" s="9" t="n"/>
      <c r="C8874" s="12" t="n"/>
      <c r="D8874" s="11" t="n"/>
      <c r="E8874" s="11" t="n"/>
      <c r="F8874" s="11" t="n"/>
      <c r="G8874" s="11" t="n"/>
      <c r="H8874" s="11" t="n"/>
      <c r="I8874" s="9" t="n"/>
      <c r="J8874" s="9" t="n"/>
      <c r="K8874" s="9" t="n"/>
      <c r="L8874" s="9">
        <f>IF(COUNTA($A8874:$K8874)=0,"",IF(AND(IFERROR($H8874,0)&gt;0,LEN(TRIM($K8874&amp;""))&gt;0,IFERROR(LOOKUP(2,1/((LISTS!$M$2:$M$13&lt;&gt;"")*ISNUMBER(SEARCH(LISTS!$M$2:$M$13,$I8874))),LISTS!$N$2:$N$13),"NO")="SI"),"SI","NO"))</f>
        <v/>
      </c>
      <c r="M8874" s="9">
        <f>IF(COUNTA($A8874:$K8874)=0,"",IF($K8874&lt;&gt;"",IF(COUNTIF($K$19:$K8874,$K8874)&gt;1,"SI","NO"),IF(COUNTIFS($A$19:$A8874,$A8874,$C$19:$C8874,$C8874,$J$19:$J8874,$J8874,$D$19:$D8874,$D8874)&gt;1,"SI","NO")))</f>
        <v/>
      </c>
      <c r="N8874" s="11">
        <f>IF(COUNTA($A8874:$K8874)=0,"",IF(AND($L8874="SI",$M8874="NO"),IFERROR($H8874,0),0))</f>
        <v/>
      </c>
      <c r="O8874" s="9">
        <f>IF(COUNTA($A8874:$K8874)=0,"",IF($M8874="SI","CUFE o factura duplicada dentro del reporte; no se suma dos veces",IF(IFERROR($H8874,0)&lt;=0,"DIAN reporta valor susceptible 0",IF($L8874="NO",IFERROR(LOOKUP(2,1/((LISTS!$M$2:$M$13&lt;&gt;"")*ISNUMBER(SEARCH(LISTS!$M$2:$M$13,$I8874))),LISTS!$O$2:$O$13),"Medio de pago no elegible o no identificado por DIAN"),"Apta automaticamente por pago electronico y base positiva"))))</f>
        <v/>
      </c>
    </row>
    <row r="8875">
      <c r="A8875" s="9" t="n"/>
      <c r="B8875" s="9" t="n"/>
      <c r="C8875" s="12" t="n"/>
      <c r="D8875" s="11" t="n"/>
      <c r="E8875" s="11" t="n"/>
      <c r="F8875" s="11" t="n"/>
      <c r="G8875" s="11" t="n"/>
      <c r="H8875" s="11" t="n"/>
      <c r="I8875" s="9" t="n"/>
      <c r="J8875" s="9" t="n"/>
      <c r="K8875" s="9" t="n"/>
      <c r="L8875" s="9">
        <f>IF(COUNTA($A8875:$K8875)=0,"",IF(AND(IFERROR($H8875,0)&gt;0,LEN(TRIM($K8875&amp;""))&gt;0,IFERROR(LOOKUP(2,1/((LISTS!$M$2:$M$13&lt;&gt;"")*ISNUMBER(SEARCH(LISTS!$M$2:$M$13,$I8875))),LISTS!$N$2:$N$13),"NO")="SI"),"SI","NO"))</f>
        <v/>
      </c>
      <c r="M8875" s="9">
        <f>IF(COUNTA($A8875:$K8875)=0,"",IF($K8875&lt;&gt;"",IF(COUNTIF($K$19:$K8875,$K8875)&gt;1,"SI","NO"),IF(COUNTIFS($A$19:$A8875,$A8875,$C$19:$C8875,$C8875,$J$19:$J8875,$J8875,$D$19:$D8875,$D8875)&gt;1,"SI","NO")))</f>
        <v/>
      </c>
      <c r="N8875" s="11">
        <f>IF(COUNTA($A8875:$K8875)=0,"",IF(AND($L8875="SI",$M8875="NO"),IFERROR($H8875,0),0))</f>
        <v/>
      </c>
      <c r="O8875" s="9">
        <f>IF(COUNTA($A8875:$K8875)=0,"",IF($M8875="SI","CUFE o factura duplicada dentro del reporte; no se suma dos veces",IF(IFERROR($H8875,0)&lt;=0,"DIAN reporta valor susceptible 0",IF($L8875="NO",IFERROR(LOOKUP(2,1/((LISTS!$M$2:$M$13&lt;&gt;"")*ISNUMBER(SEARCH(LISTS!$M$2:$M$13,$I8875))),LISTS!$O$2:$O$13),"Medio de pago no elegible o no identificado por DIAN"),"Apta automaticamente por pago electronico y base positiva"))))</f>
        <v/>
      </c>
    </row>
    <row r="8876">
      <c r="A8876" s="9" t="n"/>
      <c r="B8876" s="9" t="n"/>
      <c r="C8876" s="12" t="n"/>
      <c r="D8876" s="11" t="n"/>
      <c r="E8876" s="11" t="n"/>
      <c r="F8876" s="11" t="n"/>
      <c r="G8876" s="11" t="n"/>
      <c r="H8876" s="11" t="n"/>
      <c r="I8876" s="9" t="n"/>
      <c r="J8876" s="9" t="n"/>
      <c r="K8876" s="9" t="n"/>
      <c r="L8876" s="9">
        <f>IF(COUNTA($A8876:$K8876)=0,"",IF(AND(IFERROR($H8876,0)&gt;0,LEN(TRIM($K8876&amp;""))&gt;0,IFERROR(LOOKUP(2,1/((LISTS!$M$2:$M$13&lt;&gt;"")*ISNUMBER(SEARCH(LISTS!$M$2:$M$13,$I8876))),LISTS!$N$2:$N$13),"NO")="SI"),"SI","NO"))</f>
        <v/>
      </c>
      <c r="M8876" s="9">
        <f>IF(COUNTA($A8876:$K8876)=0,"",IF($K8876&lt;&gt;"",IF(COUNTIF($K$19:$K8876,$K8876)&gt;1,"SI","NO"),IF(COUNTIFS($A$19:$A8876,$A8876,$C$19:$C8876,$C8876,$J$19:$J8876,$J8876,$D$19:$D8876,$D8876)&gt;1,"SI","NO")))</f>
        <v/>
      </c>
      <c r="N8876" s="11">
        <f>IF(COUNTA($A8876:$K8876)=0,"",IF(AND($L8876="SI",$M8876="NO"),IFERROR($H8876,0),0))</f>
        <v/>
      </c>
      <c r="O8876" s="9">
        <f>IF(COUNTA($A8876:$K8876)=0,"",IF($M8876="SI","CUFE o factura duplicada dentro del reporte; no se suma dos veces",IF(IFERROR($H8876,0)&lt;=0,"DIAN reporta valor susceptible 0",IF($L8876="NO",IFERROR(LOOKUP(2,1/((LISTS!$M$2:$M$13&lt;&gt;"")*ISNUMBER(SEARCH(LISTS!$M$2:$M$13,$I8876))),LISTS!$O$2:$O$13),"Medio de pago no elegible o no identificado por DIAN"),"Apta automaticamente por pago electronico y base positiva"))))</f>
        <v/>
      </c>
    </row>
    <row r="8877">
      <c r="A8877" s="9" t="n"/>
      <c r="B8877" s="9" t="n"/>
      <c r="C8877" s="12" t="n"/>
      <c r="D8877" s="11" t="n"/>
      <c r="E8877" s="11" t="n"/>
      <c r="F8877" s="11" t="n"/>
      <c r="G8877" s="11" t="n"/>
      <c r="H8877" s="11" t="n"/>
      <c r="I8877" s="9" t="n"/>
      <c r="J8877" s="9" t="n"/>
      <c r="K8877" s="9" t="n"/>
      <c r="L8877" s="9">
        <f>IF(COUNTA($A8877:$K8877)=0,"",IF(AND(IFERROR($H8877,0)&gt;0,LEN(TRIM($K8877&amp;""))&gt;0,IFERROR(LOOKUP(2,1/((LISTS!$M$2:$M$13&lt;&gt;"")*ISNUMBER(SEARCH(LISTS!$M$2:$M$13,$I8877))),LISTS!$N$2:$N$13),"NO")="SI"),"SI","NO"))</f>
        <v/>
      </c>
      <c r="M8877" s="9">
        <f>IF(COUNTA($A8877:$K8877)=0,"",IF($K8877&lt;&gt;"",IF(COUNTIF($K$19:$K8877,$K8877)&gt;1,"SI","NO"),IF(COUNTIFS($A$19:$A8877,$A8877,$C$19:$C8877,$C8877,$J$19:$J8877,$J8877,$D$19:$D8877,$D8877)&gt;1,"SI","NO")))</f>
        <v/>
      </c>
      <c r="N8877" s="11">
        <f>IF(COUNTA($A8877:$K8877)=0,"",IF(AND($L8877="SI",$M8877="NO"),IFERROR($H8877,0),0))</f>
        <v/>
      </c>
      <c r="O8877" s="9">
        <f>IF(COUNTA($A8877:$K8877)=0,"",IF($M8877="SI","CUFE o factura duplicada dentro del reporte; no se suma dos veces",IF(IFERROR($H8877,0)&lt;=0,"DIAN reporta valor susceptible 0",IF($L8877="NO",IFERROR(LOOKUP(2,1/((LISTS!$M$2:$M$13&lt;&gt;"")*ISNUMBER(SEARCH(LISTS!$M$2:$M$13,$I8877))),LISTS!$O$2:$O$13),"Medio de pago no elegible o no identificado por DIAN"),"Apta automaticamente por pago electronico y base positiva"))))</f>
        <v/>
      </c>
    </row>
    <row r="8878">
      <c r="A8878" s="9" t="n"/>
      <c r="B8878" s="9" t="n"/>
      <c r="C8878" s="12" t="n"/>
      <c r="D8878" s="11" t="n"/>
      <c r="E8878" s="11" t="n"/>
      <c r="F8878" s="11" t="n"/>
      <c r="G8878" s="11" t="n"/>
      <c r="H8878" s="11" t="n"/>
      <c r="I8878" s="9" t="n"/>
      <c r="J8878" s="9" t="n"/>
      <c r="K8878" s="9" t="n"/>
      <c r="L8878" s="9">
        <f>IF(COUNTA($A8878:$K8878)=0,"",IF(AND(IFERROR($H8878,0)&gt;0,LEN(TRIM($K8878&amp;""))&gt;0,IFERROR(LOOKUP(2,1/((LISTS!$M$2:$M$13&lt;&gt;"")*ISNUMBER(SEARCH(LISTS!$M$2:$M$13,$I8878))),LISTS!$N$2:$N$13),"NO")="SI"),"SI","NO"))</f>
        <v/>
      </c>
      <c r="M8878" s="9">
        <f>IF(COUNTA($A8878:$K8878)=0,"",IF($K8878&lt;&gt;"",IF(COUNTIF($K$19:$K8878,$K8878)&gt;1,"SI","NO"),IF(COUNTIFS($A$19:$A8878,$A8878,$C$19:$C8878,$C8878,$J$19:$J8878,$J8878,$D$19:$D8878,$D8878)&gt;1,"SI","NO")))</f>
        <v/>
      </c>
      <c r="N8878" s="11">
        <f>IF(COUNTA($A8878:$K8878)=0,"",IF(AND($L8878="SI",$M8878="NO"),IFERROR($H8878,0),0))</f>
        <v/>
      </c>
      <c r="O8878" s="9">
        <f>IF(COUNTA($A8878:$K8878)=0,"",IF($M8878="SI","CUFE o factura duplicada dentro del reporte; no se suma dos veces",IF(IFERROR($H8878,0)&lt;=0,"DIAN reporta valor susceptible 0",IF($L8878="NO",IFERROR(LOOKUP(2,1/((LISTS!$M$2:$M$13&lt;&gt;"")*ISNUMBER(SEARCH(LISTS!$M$2:$M$13,$I8878))),LISTS!$O$2:$O$13),"Medio de pago no elegible o no identificado por DIAN"),"Apta automaticamente por pago electronico y base positiva"))))</f>
        <v/>
      </c>
    </row>
    <row r="8879">
      <c r="A8879" s="9" t="n"/>
      <c r="B8879" s="9" t="n"/>
      <c r="C8879" s="12" t="n"/>
      <c r="D8879" s="11" t="n"/>
      <c r="E8879" s="11" t="n"/>
      <c r="F8879" s="11" t="n"/>
      <c r="G8879" s="11" t="n"/>
      <c r="H8879" s="11" t="n"/>
      <c r="I8879" s="9" t="n"/>
      <c r="J8879" s="9" t="n"/>
      <c r="K8879" s="9" t="n"/>
      <c r="L8879" s="9">
        <f>IF(COUNTA($A8879:$K8879)=0,"",IF(AND(IFERROR($H8879,0)&gt;0,LEN(TRIM($K8879&amp;""))&gt;0,IFERROR(LOOKUP(2,1/((LISTS!$M$2:$M$13&lt;&gt;"")*ISNUMBER(SEARCH(LISTS!$M$2:$M$13,$I8879))),LISTS!$N$2:$N$13),"NO")="SI"),"SI","NO"))</f>
        <v/>
      </c>
      <c r="M8879" s="9">
        <f>IF(COUNTA($A8879:$K8879)=0,"",IF($K8879&lt;&gt;"",IF(COUNTIF($K$19:$K8879,$K8879)&gt;1,"SI","NO"),IF(COUNTIFS($A$19:$A8879,$A8879,$C$19:$C8879,$C8879,$J$19:$J8879,$J8879,$D$19:$D8879,$D8879)&gt;1,"SI","NO")))</f>
        <v/>
      </c>
      <c r="N8879" s="11">
        <f>IF(COUNTA($A8879:$K8879)=0,"",IF(AND($L8879="SI",$M8879="NO"),IFERROR($H8879,0),0))</f>
        <v/>
      </c>
      <c r="O8879" s="9">
        <f>IF(COUNTA($A8879:$K8879)=0,"",IF($M8879="SI","CUFE o factura duplicada dentro del reporte; no se suma dos veces",IF(IFERROR($H8879,0)&lt;=0,"DIAN reporta valor susceptible 0",IF($L8879="NO",IFERROR(LOOKUP(2,1/((LISTS!$M$2:$M$13&lt;&gt;"")*ISNUMBER(SEARCH(LISTS!$M$2:$M$13,$I8879))),LISTS!$O$2:$O$13),"Medio de pago no elegible o no identificado por DIAN"),"Apta automaticamente por pago electronico y base positiva"))))</f>
        <v/>
      </c>
    </row>
    <row r="8880">
      <c r="A8880" s="9" t="n"/>
      <c r="B8880" s="9" t="n"/>
      <c r="C8880" s="12" t="n"/>
      <c r="D8880" s="11" t="n"/>
      <c r="E8880" s="11" t="n"/>
      <c r="F8880" s="11" t="n"/>
      <c r="G8880" s="11" t="n"/>
      <c r="H8880" s="11" t="n"/>
      <c r="I8880" s="9" t="n"/>
      <c r="J8880" s="9" t="n"/>
      <c r="K8880" s="9" t="n"/>
      <c r="L8880" s="9">
        <f>IF(COUNTA($A8880:$K8880)=0,"",IF(AND(IFERROR($H8880,0)&gt;0,LEN(TRIM($K8880&amp;""))&gt;0,IFERROR(LOOKUP(2,1/((LISTS!$M$2:$M$13&lt;&gt;"")*ISNUMBER(SEARCH(LISTS!$M$2:$M$13,$I8880))),LISTS!$N$2:$N$13),"NO")="SI"),"SI","NO"))</f>
        <v/>
      </c>
      <c r="M8880" s="9">
        <f>IF(COUNTA($A8880:$K8880)=0,"",IF($K8880&lt;&gt;"",IF(COUNTIF($K$19:$K8880,$K8880)&gt;1,"SI","NO"),IF(COUNTIFS($A$19:$A8880,$A8880,$C$19:$C8880,$C8880,$J$19:$J8880,$J8880,$D$19:$D8880,$D8880)&gt;1,"SI","NO")))</f>
        <v/>
      </c>
      <c r="N8880" s="11">
        <f>IF(COUNTA($A8880:$K8880)=0,"",IF(AND($L8880="SI",$M8880="NO"),IFERROR($H8880,0),0))</f>
        <v/>
      </c>
      <c r="O8880" s="9">
        <f>IF(COUNTA($A8880:$K8880)=0,"",IF($M8880="SI","CUFE o factura duplicada dentro del reporte; no se suma dos veces",IF(IFERROR($H8880,0)&lt;=0,"DIAN reporta valor susceptible 0",IF($L8880="NO",IFERROR(LOOKUP(2,1/((LISTS!$M$2:$M$13&lt;&gt;"")*ISNUMBER(SEARCH(LISTS!$M$2:$M$13,$I8880))),LISTS!$O$2:$O$13),"Medio de pago no elegible o no identificado por DIAN"),"Apta automaticamente por pago electronico y base positiva"))))</f>
        <v/>
      </c>
    </row>
    <row r="8881">
      <c r="A8881" s="9" t="n"/>
      <c r="B8881" s="9" t="n"/>
      <c r="C8881" s="12" t="n"/>
      <c r="D8881" s="11" t="n"/>
      <c r="E8881" s="11" t="n"/>
      <c r="F8881" s="11" t="n"/>
      <c r="G8881" s="11" t="n"/>
      <c r="H8881" s="11" t="n"/>
      <c r="I8881" s="9" t="n"/>
      <c r="J8881" s="9" t="n"/>
      <c r="K8881" s="9" t="n"/>
      <c r="L8881" s="9">
        <f>IF(COUNTA($A8881:$K8881)=0,"",IF(AND(IFERROR($H8881,0)&gt;0,LEN(TRIM($K8881&amp;""))&gt;0,IFERROR(LOOKUP(2,1/((LISTS!$M$2:$M$13&lt;&gt;"")*ISNUMBER(SEARCH(LISTS!$M$2:$M$13,$I8881))),LISTS!$N$2:$N$13),"NO")="SI"),"SI","NO"))</f>
        <v/>
      </c>
      <c r="M8881" s="9">
        <f>IF(COUNTA($A8881:$K8881)=0,"",IF($K8881&lt;&gt;"",IF(COUNTIF($K$19:$K8881,$K8881)&gt;1,"SI","NO"),IF(COUNTIFS($A$19:$A8881,$A8881,$C$19:$C8881,$C8881,$J$19:$J8881,$J8881,$D$19:$D8881,$D8881)&gt;1,"SI","NO")))</f>
        <v/>
      </c>
      <c r="N8881" s="11">
        <f>IF(COUNTA($A8881:$K8881)=0,"",IF(AND($L8881="SI",$M8881="NO"),IFERROR($H8881,0),0))</f>
        <v/>
      </c>
      <c r="O8881" s="9">
        <f>IF(COUNTA($A8881:$K8881)=0,"",IF($M8881="SI","CUFE o factura duplicada dentro del reporte; no se suma dos veces",IF(IFERROR($H8881,0)&lt;=0,"DIAN reporta valor susceptible 0",IF($L8881="NO",IFERROR(LOOKUP(2,1/((LISTS!$M$2:$M$13&lt;&gt;"")*ISNUMBER(SEARCH(LISTS!$M$2:$M$13,$I8881))),LISTS!$O$2:$O$13),"Medio de pago no elegible o no identificado por DIAN"),"Apta automaticamente por pago electronico y base positiva"))))</f>
        <v/>
      </c>
    </row>
    <row r="8882">
      <c r="A8882" s="9" t="n"/>
      <c r="B8882" s="9" t="n"/>
      <c r="C8882" s="12" t="n"/>
      <c r="D8882" s="11" t="n"/>
      <c r="E8882" s="11" t="n"/>
      <c r="F8882" s="11" t="n"/>
      <c r="G8882" s="11" t="n"/>
      <c r="H8882" s="11" t="n"/>
      <c r="I8882" s="9" t="n"/>
      <c r="J8882" s="9" t="n"/>
      <c r="K8882" s="9" t="n"/>
      <c r="L8882" s="9">
        <f>IF(COUNTA($A8882:$K8882)=0,"",IF(AND(IFERROR($H8882,0)&gt;0,LEN(TRIM($K8882&amp;""))&gt;0,IFERROR(LOOKUP(2,1/((LISTS!$M$2:$M$13&lt;&gt;"")*ISNUMBER(SEARCH(LISTS!$M$2:$M$13,$I8882))),LISTS!$N$2:$N$13),"NO")="SI"),"SI","NO"))</f>
        <v/>
      </c>
      <c r="M8882" s="9">
        <f>IF(COUNTA($A8882:$K8882)=0,"",IF($K8882&lt;&gt;"",IF(COUNTIF($K$19:$K8882,$K8882)&gt;1,"SI","NO"),IF(COUNTIFS($A$19:$A8882,$A8882,$C$19:$C8882,$C8882,$J$19:$J8882,$J8882,$D$19:$D8882,$D8882)&gt;1,"SI","NO")))</f>
        <v/>
      </c>
      <c r="N8882" s="11">
        <f>IF(COUNTA($A8882:$K8882)=0,"",IF(AND($L8882="SI",$M8882="NO"),IFERROR($H8882,0),0))</f>
        <v/>
      </c>
      <c r="O8882" s="9">
        <f>IF(COUNTA($A8882:$K8882)=0,"",IF($M8882="SI","CUFE o factura duplicada dentro del reporte; no se suma dos veces",IF(IFERROR($H8882,0)&lt;=0,"DIAN reporta valor susceptible 0",IF($L8882="NO",IFERROR(LOOKUP(2,1/((LISTS!$M$2:$M$13&lt;&gt;"")*ISNUMBER(SEARCH(LISTS!$M$2:$M$13,$I8882))),LISTS!$O$2:$O$13),"Medio de pago no elegible o no identificado por DIAN"),"Apta automaticamente por pago electronico y base positiva"))))</f>
        <v/>
      </c>
    </row>
    <row r="8883">
      <c r="A8883" s="9" t="n"/>
      <c r="B8883" s="9" t="n"/>
      <c r="C8883" s="12" t="n"/>
      <c r="D8883" s="11" t="n"/>
      <c r="E8883" s="11" t="n"/>
      <c r="F8883" s="11" t="n"/>
      <c r="G8883" s="11" t="n"/>
      <c r="H8883" s="11" t="n"/>
      <c r="I8883" s="9" t="n"/>
      <c r="J8883" s="9" t="n"/>
      <c r="K8883" s="9" t="n"/>
      <c r="L8883" s="9">
        <f>IF(COUNTA($A8883:$K8883)=0,"",IF(AND(IFERROR($H8883,0)&gt;0,LEN(TRIM($K8883&amp;""))&gt;0,IFERROR(LOOKUP(2,1/((LISTS!$M$2:$M$13&lt;&gt;"")*ISNUMBER(SEARCH(LISTS!$M$2:$M$13,$I8883))),LISTS!$N$2:$N$13),"NO")="SI"),"SI","NO"))</f>
        <v/>
      </c>
      <c r="M8883" s="9">
        <f>IF(COUNTA($A8883:$K8883)=0,"",IF($K8883&lt;&gt;"",IF(COUNTIF($K$19:$K8883,$K8883)&gt;1,"SI","NO"),IF(COUNTIFS($A$19:$A8883,$A8883,$C$19:$C8883,$C8883,$J$19:$J8883,$J8883,$D$19:$D8883,$D8883)&gt;1,"SI","NO")))</f>
        <v/>
      </c>
      <c r="N8883" s="11">
        <f>IF(COUNTA($A8883:$K8883)=0,"",IF(AND($L8883="SI",$M8883="NO"),IFERROR($H8883,0),0))</f>
        <v/>
      </c>
      <c r="O8883" s="9">
        <f>IF(COUNTA($A8883:$K8883)=0,"",IF($M8883="SI","CUFE o factura duplicada dentro del reporte; no se suma dos veces",IF(IFERROR($H8883,0)&lt;=0,"DIAN reporta valor susceptible 0",IF($L8883="NO",IFERROR(LOOKUP(2,1/((LISTS!$M$2:$M$13&lt;&gt;"")*ISNUMBER(SEARCH(LISTS!$M$2:$M$13,$I8883))),LISTS!$O$2:$O$13),"Medio de pago no elegible o no identificado por DIAN"),"Apta automaticamente por pago electronico y base positiva"))))</f>
        <v/>
      </c>
    </row>
    <row r="8884">
      <c r="A8884" s="9" t="n"/>
      <c r="B8884" s="9" t="n"/>
      <c r="C8884" s="12" t="n"/>
      <c r="D8884" s="11" t="n"/>
      <c r="E8884" s="11" t="n"/>
      <c r="F8884" s="11" t="n"/>
      <c r="G8884" s="11" t="n"/>
      <c r="H8884" s="11" t="n"/>
      <c r="I8884" s="9" t="n"/>
      <c r="J8884" s="9" t="n"/>
      <c r="K8884" s="9" t="n"/>
      <c r="L8884" s="9">
        <f>IF(COUNTA($A8884:$K8884)=0,"",IF(AND(IFERROR($H8884,0)&gt;0,LEN(TRIM($K8884&amp;""))&gt;0,IFERROR(LOOKUP(2,1/((LISTS!$M$2:$M$13&lt;&gt;"")*ISNUMBER(SEARCH(LISTS!$M$2:$M$13,$I8884))),LISTS!$N$2:$N$13),"NO")="SI"),"SI","NO"))</f>
        <v/>
      </c>
      <c r="M8884" s="9">
        <f>IF(COUNTA($A8884:$K8884)=0,"",IF($K8884&lt;&gt;"",IF(COUNTIF($K$19:$K8884,$K8884)&gt;1,"SI","NO"),IF(COUNTIFS($A$19:$A8884,$A8884,$C$19:$C8884,$C8884,$J$19:$J8884,$J8884,$D$19:$D8884,$D8884)&gt;1,"SI","NO")))</f>
        <v/>
      </c>
      <c r="N8884" s="11">
        <f>IF(COUNTA($A8884:$K8884)=0,"",IF(AND($L8884="SI",$M8884="NO"),IFERROR($H8884,0),0))</f>
        <v/>
      </c>
      <c r="O8884" s="9">
        <f>IF(COUNTA($A8884:$K8884)=0,"",IF($M8884="SI","CUFE o factura duplicada dentro del reporte; no se suma dos veces",IF(IFERROR($H8884,0)&lt;=0,"DIAN reporta valor susceptible 0",IF($L8884="NO",IFERROR(LOOKUP(2,1/((LISTS!$M$2:$M$13&lt;&gt;"")*ISNUMBER(SEARCH(LISTS!$M$2:$M$13,$I8884))),LISTS!$O$2:$O$13),"Medio de pago no elegible o no identificado por DIAN"),"Apta automaticamente por pago electronico y base positiva"))))</f>
        <v/>
      </c>
    </row>
    <row r="8885">
      <c r="A8885" s="9" t="n"/>
      <c r="B8885" s="9" t="n"/>
      <c r="C8885" s="12" t="n"/>
      <c r="D8885" s="11" t="n"/>
      <c r="E8885" s="11" t="n"/>
      <c r="F8885" s="11" t="n"/>
      <c r="G8885" s="11" t="n"/>
      <c r="H8885" s="11" t="n"/>
      <c r="I8885" s="9" t="n"/>
      <c r="J8885" s="9" t="n"/>
      <c r="K8885" s="9" t="n"/>
      <c r="L8885" s="9">
        <f>IF(COUNTA($A8885:$K8885)=0,"",IF(AND(IFERROR($H8885,0)&gt;0,LEN(TRIM($K8885&amp;""))&gt;0,IFERROR(LOOKUP(2,1/((LISTS!$M$2:$M$13&lt;&gt;"")*ISNUMBER(SEARCH(LISTS!$M$2:$M$13,$I8885))),LISTS!$N$2:$N$13),"NO")="SI"),"SI","NO"))</f>
        <v/>
      </c>
      <c r="M8885" s="9">
        <f>IF(COUNTA($A8885:$K8885)=0,"",IF($K8885&lt;&gt;"",IF(COUNTIF($K$19:$K8885,$K8885)&gt;1,"SI","NO"),IF(COUNTIFS($A$19:$A8885,$A8885,$C$19:$C8885,$C8885,$J$19:$J8885,$J8885,$D$19:$D8885,$D8885)&gt;1,"SI","NO")))</f>
        <v/>
      </c>
      <c r="N8885" s="11">
        <f>IF(COUNTA($A8885:$K8885)=0,"",IF(AND($L8885="SI",$M8885="NO"),IFERROR($H8885,0),0))</f>
        <v/>
      </c>
      <c r="O8885" s="9">
        <f>IF(COUNTA($A8885:$K8885)=0,"",IF($M8885="SI","CUFE o factura duplicada dentro del reporte; no se suma dos veces",IF(IFERROR($H8885,0)&lt;=0,"DIAN reporta valor susceptible 0",IF($L8885="NO",IFERROR(LOOKUP(2,1/((LISTS!$M$2:$M$13&lt;&gt;"")*ISNUMBER(SEARCH(LISTS!$M$2:$M$13,$I8885))),LISTS!$O$2:$O$13),"Medio de pago no elegible o no identificado por DIAN"),"Apta automaticamente por pago electronico y base positiva"))))</f>
        <v/>
      </c>
    </row>
    <row r="8886">
      <c r="A8886" s="9" t="n"/>
      <c r="B8886" s="9" t="n"/>
      <c r="C8886" s="12" t="n"/>
      <c r="D8886" s="11" t="n"/>
      <c r="E8886" s="11" t="n"/>
      <c r="F8886" s="11" t="n"/>
      <c r="G8886" s="11" t="n"/>
      <c r="H8886" s="11" t="n"/>
      <c r="I8886" s="9" t="n"/>
      <c r="J8886" s="9" t="n"/>
      <c r="K8886" s="9" t="n"/>
      <c r="L8886" s="9">
        <f>IF(COUNTA($A8886:$K8886)=0,"",IF(AND(IFERROR($H8886,0)&gt;0,LEN(TRIM($K8886&amp;""))&gt;0,IFERROR(LOOKUP(2,1/((LISTS!$M$2:$M$13&lt;&gt;"")*ISNUMBER(SEARCH(LISTS!$M$2:$M$13,$I8886))),LISTS!$N$2:$N$13),"NO")="SI"),"SI","NO"))</f>
        <v/>
      </c>
      <c r="M8886" s="9">
        <f>IF(COUNTA($A8886:$K8886)=0,"",IF($K8886&lt;&gt;"",IF(COUNTIF($K$19:$K8886,$K8886)&gt;1,"SI","NO"),IF(COUNTIFS($A$19:$A8886,$A8886,$C$19:$C8886,$C8886,$J$19:$J8886,$J8886,$D$19:$D8886,$D8886)&gt;1,"SI","NO")))</f>
        <v/>
      </c>
      <c r="N8886" s="11">
        <f>IF(COUNTA($A8886:$K8886)=0,"",IF(AND($L8886="SI",$M8886="NO"),IFERROR($H8886,0),0))</f>
        <v/>
      </c>
      <c r="O8886" s="9">
        <f>IF(COUNTA($A8886:$K8886)=0,"",IF($M8886="SI","CUFE o factura duplicada dentro del reporte; no se suma dos veces",IF(IFERROR($H8886,0)&lt;=0,"DIAN reporta valor susceptible 0",IF($L8886="NO",IFERROR(LOOKUP(2,1/((LISTS!$M$2:$M$13&lt;&gt;"")*ISNUMBER(SEARCH(LISTS!$M$2:$M$13,$I8886))),LISTS!$O$2:$O$13),"Medio de pago no elegible o no identificado por DIAN"),"Apta automaticamente por pago electronico y base positiva"))))</f>
        <v/>
      </c>
    </row>
    <row r="8887">
      <c r="A8887" s="9" t="n"/>
      <c r="B8887" s="9" t="n"/>
      <c r="C8887" s="12" t="n"/>
      <c r="D8887" s="11" t="n"/>
      <c r="E8887" s="11" t="n"/>
      <c r="F8887" s="11" t="n"/>
      <c r="G8887" s="11" t="n"/>
      <c r="H8887" s="11" t="n"/>
      <c r="I8887" s="9" t="n"/>
      <c r="J8887" s="9" t="n"/>
      <c r="K8887" s="9" t="n"/>
      <c r="L8887" s="9">
        <f>IF(COUNTA($A8887:$K8887)=0,"",IF(AND(IFERROR($H8887,0)&gt;0,LEN(TRIM($K8887&amp;""))&gt;0,IFERROR(LOOKUP(2,1/((LISTS!$M$2:$M$13&lt;&gt;"")*ISNUMBER(SEARCH(LISTS!$M$2:$M$13,$I8887))),LISTS!$N$2:$N$13),"NO")="SI"),"SI","NO"))</f>
        <v/>
      </c>
      <c r="M8887" s="9">
        <f>IF(COUNTA($A8887:$K8887)=0,"",IF($K8887&lt;&gt;"",IF(COUNTIF($K$19:$K8887,$K8887)&gt;1,"SI","NO"),IF(COUNTIFS($A$19:$A8887,$A8887,$C$19:$C8887,$C8887,$J$19:$J8887,$J8887,$D$19:$D8887,$D8887)&gt;1,"SI","NO")))</f>
        <v/>
      </c>
      <c r="N8887" s="11">
        <f>IF(COUNTA($A8887:$K8887)=0,"",IF(AND($L8887="SI",$M8887="NO"),IFERROR($H8887,0),0))</f>
        <v/>
      </c>
      <c r="O8887" s="9">
        <f>IF(COUNTA($A8887:$K8887)=0,"",IF($M8887="SI","CUFE o factura duplicada dentro del reporte; no se suma dos veces",IF(IFERROR($H8887,0)&lt;=0,"DIAN reporta valor susceptible 0",IF($L8887="NO",IFERROR(LOOKUP(2,1/((LISTS!$M$2:$M$13&lt;&gt;"")*ISNUMBER(SEARCH(LISTS!$M$2:$M$13,$I8887))),LISTS!$O$2:$O$13),"Medio de pago no elegible o no identificado por DIAN"),"Apta automaticamente por pago electronico y base positiva"))))</f>
        <v/>
      </c>
    </row>
    <row r="8888">
      <c r="A8888" s="9" t="n"/>
      <c r="B8888" s="9" t="n"/>
      <c r="C8888" s="12" t="n"/>
      <c r="D8888" s="11" t="n"/>
      <c r="E8888" s="11" t="n"/>
      <c r="F8888" s="11" t="n"/>
      <c r="G8888" s="11" t="n"/>
      <c r="H8888" s="11" t="n"/>
      <c r="I8888" s="9" t="n"/>
      <c r="J8888" s="9" t="n"/>
      <c r="K8888" s="9" t="n"/>
      <c r="L8888" s="9">
        <f>IF(COUNTA($A8888:$K8888)=0,"",IF(AND(IFERROR($H8888,0)&gt;0,LEN(TRIM($K8888&amp;""))&gt;0,IFERROR(LOOKUP(2,1/((LISTS!$M$2:$M$13&lt;&gt;"")*ISNUMBER(SEARCH(LISTS!$M$2:$M$13,$I8888))),LISTS!$N$2:$N$13),"NO")="SI"),"SI","NO"))</f>
        <v/>
      </c>
      <c r="M8888" s="9">
        <f>IF(COUNTA($A8888:$K8888)=0,"",IF($K8888&lt;&gt;"",IF(COUNTIF($K$19:$K8888,$K8888)&gt;1,"SI","NO"),IF(COUNTIFS($A$19:$A8888,$A8888,$C$19:$C8888,$C8888,$J$19:$J8888,$J8888,$D$19:$D8888,$D8888)&gt;1,"SI","NO")))</f>
        <v/>
      </c>
      <c r="N8888" s="11">
        <f>IF(COUNTA($A8888:$K8888)=0,"",IF(AND($L8888="SI",$M8888="NO"),IFERROR($H8888,0),0))</f>
        <v/>
      </c>
      <c r="O8888" s="9">
        <f>IF(COUNTA($A8888:$K8888)=0,"",IF($M8888="SI","CUFE o factura duplicada dentro del reporte; no se suma dos veces",IF(IFERROR($H8888,0)&lt;=0,"DIAN reporta valor susceptible 0",IF($L8888="NO",IFERROR(LOOKUP(2,1/((LISTS!$M$2:$M$13&lt;&gt;"")*ISNUMBER(SEARCH(LISTS!$M$2:$M$13,$I8888))),LISTS!$O$2:$O$13),"Medio de pago no elegible o no identificado por DIAN"),"Apta automaticamente por pago electronico y base positiva"))))</f>
        <v/>
      </c>
    </row>
    <row r="8889">
      <c r="A8889" s="9" t="n"/>
      <c r="B8889" s="9" t="n"/>
      <c r="C8889" s="12" t="n"/>
      <c r="D8889" s="11" t="n"/>
      <c r="E8889" s="11" t="n"/>
      <c r="F8889" s="11" t="n"/>
      <c r="G8889" s="11" t="n"/>
      <c r="H8889" s="11" t="n"/>
      <c r="I8889" s="9" t="n"/>
      <c r="J8889" s="9" t="n"/>
      <c r="K8889" s="9" t="n"/>
      <c r="L8889" s="9">
        <f>IF(COUNTA($A8889:$K8889)=0,"",IF(AND(IFERROR($H8889,0)&gt;0,LEN(TRIM($K8889&amp;""))&gt;0,IFERROR(LOOKUP(2,1/((LISTS!$M$2:$M$13&lt;&gt;"")*ISNUMBER(SEARCH(LISTS!$M$2:$M$13,$I8889))),LISTS!$N$2:$N$13),"NO")="SI"),"SI","NO"))</f>
        <v/>
      </c>
      <c r="M8889" s="9">
        <f>IF(COUNTA($A8889:$K8889)=0,"",IF($K8889&lt;&gt;"",IF(COUNTIF($K$19:$K8889,$K8889)&gt;1,"SI","NO"),IF(COUNTIFS($A$19:$A8889,$A8889,$C$19:$C8889,$C8889,$J$19:$J8889,$J8889,$D$19:$D8889,$D8889)&gt;1,"SI","NO")))</f>
        <v/>
      </c>
      <c r="N8889" s="11">
        <f>IF(COUNTA($A8889:$K8889)=0,"",IF(AND($L8889="SI",$M8889="NO"),IFERROR($H8889,0),0))</f>
        <v/>
      </c>
      <c r="O8889" s="9">
        <f>IF(COUNTA($A8889:$K8889)=0,"",IF($M8889="SI","CUFE o factura duplicada dentro del reporte; no se suma dos veces",IF(IFERROR($H8889,0)&lt;=0,"DIAN reporta valor susceptible 0",IF($L8889="NO",IFERROR(LOOKUP(2,1/((LISTS!$M$2:$M$13&lt;&gt;"")*ISNUMBER(SEARCH(LISTS!$M$2:$M$13,$I8889))),LISTS!$O$2:$O$13),"Medio de pago no elegible o no identificado por DIAN"),"Apta automaticamente por pago electronico y base positiva"))))</f>
        <v/>
      </c>
    </row>
    <row r="8890">
      <c r="A8890" s="9" t="n"/>
      <c r="B8890" s="9" t="n"/>
      <c r="C8890" s="12" t="n"/>
      <c r="D8890" s="11" t="n"/>
      <c r="E8890" s="11" t="n"/>
      <c r="F8890" s="11" t="n"/>
      <c r="G8890" s="11" t="n"/>
      <c r="H8890" s="11" t="n"/>
      <c r="I8890" s="9" t="n"/>
      <c r="J8890" s="9" t="n"/>
      <c r="K8890" s="9" t="n"/>
      <c r="L8890" s="9">
        <f>IF(COUNTA($A8890:$K8890)=0,"",IF(AND(IFERROR($H8890,0)&gt;0,LEN(TRIM($K8890&amp;""))&gt;0,IFERROR(LOOKUP(2,1/((LISTS!$M$2:$M$13&lt;&gt;"")*ISNUMBER(SEARCH(LISTS!$M$2:$M$13,$I8890))),LISTS!$N$2:$N$13),"NO")="SI"),"SI","NO"))</f>
        <v/>
      </c>
      <c r="M8890" s="9">
        <f>IF(COUNTA($A8890:$K8890)=0,"",IF($K8890&lt;&gt;"",IF(COUNTIF($K$19:$K8890,$K8890)&gt;1,"SI","NO"),IF(COUNTIFS($A$19:$A8890,$A8890,$C$19:$C8890,$C8890,$J$19:$J8890,$J8890,$D$19:$D8890,$D8890)&gt;1,"SI","NO")))</f>
        <v/>
      </c>
      <c r="N8890" s="11">
        <f>IF(COUNTA($A8890:$K8890)=0,"",IF(AND($L8890="SI",$M8890="NO"),IFERROR($H8890,0),0))</f>
        <v/>
      </c>
      <c r="O8890" s="9">
        <f>IF(COUNTA($A8890:$K8890)=0,"",IF($M8890="SI","CUFE o factura duplicada dentro del reporte; no se suma dos veces",IF(IFERROR($H8890,0)&lt;=0,"DIAN reporta valor susceptible 0",IF($L8890="NO",IFERROR(LOOKUP(2,1/((LISTS!$M$2:$M$13&lt;&gt;"")*ISNUMBER(SEARCH(LISTS!$M$2:$M$13,$I8890))),LISTS!$O$2:$O$13),"Medio de pago no elegible o no identificado por DIAN"),"Apta automaticamente por pago electronico y base positiva"))))</f>
        <v/>
      </c>
    </row>
    <row r="8891">
      <c r="A8891" s="9" t="n"/>
      <c r="B8891" s="9" t="n"/>
      <c r="C8891" s="12" t="n"/>
      <c r="D8891" s="11" t="n"/>
      <c r="E8891" s="11" t="n"/>
      <c r="F8891" s="11" t="n"/>
      <c r="G8891" s="11" t="n"/>
      <c r="H8891" s="11" t="n"/>
      <c r="I8891" s="9" t="n"/>
      <c r="J8891" s="9" t="n"/>
      <c r="K8891" s="9" t="n"/>
      <c r="L8891" s="9">
        <f>IF(COUNTA($A8891:$K8891)=0,"",IF(AND(IFERROR($H8891,0)&gt;0,LEN(TRIM($K8891&amp;""))&gt;0,IFERROR(LOOKUP(2,1/((LISTS!$M$2:$M$13&lt;&gt;"")*ISNUMBER(SEARCH(LISTS!$M$2:$M$13,$I8891))),LISTS!$N$2:$N$13),"NO")="SI"),"SI","NO"))</f>
        <v/>
      </c>
      <c r="M8891" s="9">
        <f>IF(COUNTA($A8891:$K8891)=0,"",IF($K8891&lt;&gt;"",IF(COUNTIF($K$19:$K8891,$K8891)&gt;1,"SI","NO"),IF(COUNTIFS($A$19:$A8891,$A8891,$C$19:$C8891,$C8891,$J$19:$J8891,$J8891,$D$19:$D8891,$D8891)&gt;1,"SI","NO")))</f>
        <v/>
      </c>
      <c r="N8891" s="11">
        <f>IF(COUNTA($A8891:$K8891)=0,"",IF(AND($L8891="SI",$M8891="NO"),IFERROR($H8891,0),0))</f>
        <v/>
      </c>
      <c r="O8891" s="9">
        <f>IF(COUNTA($A8891:$K8891)=0,"",IF($M8891="SI","CUFE o factura duplicada dentro del reporte; no se suma dos veces",IF(IFERROR($H8891,0)&lt;=0,"DIAN reporta valor susceptible 0",IF($L8891="NO",IFERROR(LOOKUP(2,1/((LISTS!$M$2:$M$13&lt;&gt;"")*ISNUMBER(SEARCH(LISTS!$M$2:$M$13,$I8891))),LISTS!$O$2:$O$13),"Medio de pago no elegible o no identificado por DIAN"),"Apta automaticamente por pago electronico y base positiva"))))</f>
        <v/>
      </c>
    </row>
    <row r="8892">
      <c r="A8892" s="9" t="n"/>
      <c r="B8892" s="9" t="n"/>
      <c r="C8892" s="12" t="n"/>
      <c r="D8892" s="11" t="n"/>
      <c r="E8892" s="11" t="n"/>
      <c r="F8892" s="11" t="n"/>
      <c r="G8892" s="11" t="n"/>
      <c r="H8892" s="11" t="n"/>
      <c r="I8892" s="9" t="n"/>
      <c r="J8892" s="9" t="n"/>
      <c r="K8892" s="9" t="n"/>
      <c r="L8892" s="9">
        <f>IF(COUNTA($A8892:$K8892)=0,"",IF(AND(IFERROR($H8892,0)&gt;0,LEN(TRIM($K8892&amp;""))&gt;0,IFERROR(LOOKUP(2,1/((LISTS!$M$2:$M$13&lt;&gt;"")*ISNUMBER(SEARCH(LISTS!$M$2:$M$13,$I8892))),LISTS!$N$2:$N$13),"NO")="SI"),"SI","NO"))</f>
        <v/>
      </c>
      <c r="M8892" s="9">
        <f>IF(COUNTA($A8892:$K8892)=0,"",IF($K8892&lt;&gt;"",IF(COUNTIF($K$19:$K8892,$K8892)&gt;1,"SI","NO"),IF(COUNTIFS($A$19:$A8892,$A8892,$C$19:$C8892,$C8892,$J$19:$J8892,$J8892,$D$19:$D8892,$D8892)&gt;1,"SI","NO")))</f>
        <v/>
      </c>
      <c r="N8892" s="11">
        <f>IF(COUNTA($A8892:$K8892)=0,"",IF(AND($L8892="SI",$M8892="NO"),IFERROR($H8892,0),0))</f>
        <v/>
      </c>
      <c r="O8892" s="9">
        <f>IF(COUNTA($A8892:$K8892)=0,"",IF($M8892="SI","CUFE o factura duplicada dentro del reporte; no se suma dos veces",IF(IFERROR($H8892,0)&lt;=0,"DIAN reporta valor susceptible 0",IF($L8892="NO",IFERROR(LOOKUP(2,1/((LISTS!$M$2:$M$13&lt;&gt;"")*ISNUMBER(SEARCH(LISTS!$M$2:$M$13,$I8892))),LISTS!$O$2:$O$13),"Medio de pago no elegible o no identificado por DIAN"),"Apta automaticamente por pago electronico y base positiva"))))</f>
        <v/>
      </c>
    </row>
    <row r="8893">
      <c r="A8893" s="9" t="n"/>
      <c r="B8893" s="9" t="n"/>
      <c r="C8893" s="12" t="n"/>
      <c r="D8893" s="11" t="n"/>
      <c r="E8893" s="11" t="n"/>
      <c r="F8893" s="11" t="n"/>
      <c r="G8893" s="11" t="n"/>
      <c r="H8893" s="11" t="n"/>
      <c r="I8893" s="9" t="n"/>
      <c r="J8893" s="9" t="n"/>
      <c r="K8893" s="9" t="n"/>
      <c r="L8893" s="9">
        <f>IF(COUNTA($A8893:$K8893)=0,"",IF(AND(IFERROR($H8893,0)&gt;0,LEN(TRIM($K8893&amp;""))&gt;0,IFERROR(LOOKUP(2,1/((LISTS!$M$2:$M$13&lt;&gt;"")*ISNUMBER(SEARCH(LISTS!$M$2:$M$13,$I8893))),LISTS!$N$2:$N$13),"NO")="SI"),"SI","NO"))</f>
        <v/>
      </c>
      <c r="M8893" s="9">
        <f>IF(COUNTA($A8893:$K8893)=0,"",IF($K8893&lt;&gt;"",IF(COUNTIF($K$19:$K8893,$K8893)&gt;1,"SI","NO"),IF(COUNTIFS($A$19:$A8893,$A8893,$C$19:$C8893,$C8893,$J$19:$J8893,$J8893,$D$19:$D8893,$D8893)&gt;1,"SI","NO")))</f>
        <v/>
      </c>
      <c r="N8893" s="11">
        <f>IF(COUNTA($A8893:$K8893)=0,"",IF(AND($L8893="SI",$M8893="NO"),IFERROR($H8893,0),0))</f>
        <v/>
      </c>
      <c r="O8893" s="9">
        <f>IF(COUNTA($A8893:$K8893)=0,"",IF($M8893="SI","CUFE o factura duplicada dentro del reporte; no se suma dos veces",IF(IFERROR($H8893,0)&lt;=0,"DIAN reporta valor susceptible 0",IF($L8893="NO",IFERROR(LOOKUP(2,1/((LISTS!$M$2:$M$13&lt;&gt;"")*ISNUMBER(SEARCH(LISTS!$M$2:$M$13,$I8893))),LISTS!$O$2:$O$13),"Medio de pago no elegible o no identificado por DIAN"),"Apta automaticamente por pago electronico y base positiva"))))</f>
        <v/>
      </c>
    </row>
    <row r="8894">
      <c r="A8894" s="9" t="n"/>
      <c r="B8894" s="9" t="n"/>
      <c r="C8894" s="12" t="n"/>
      <c r="D8894" s="11" t="n"/>
      <c r="E8894" s="11" t="n"/>
      <c r="F8894" s="11" t="n"/>
      <c r="G8894" s="11" t="n"/>
      <c r="H8894" s="11" t="n"/>
      <c r="I8894" s="9" t="n"/>
      <c r="J8894" s="9" t="n"/>
      <c r="K8894" s="9" t="n"/>
      <c r="L8894" s="9">
        <f>IF(COUNTA($A8894:$K8894)=0,"",IF(AND(IFERROR($H8894,0)&gt;0,LEN(TRIM($K8894&amp;""))&gt;0,IFERROR(LOOKUP(2,1/((LISTS!$M$2:$M$13&lt;&gt;"")*ISNUMBER(SEARCH(LISTS!$M$2:$M$13,$I8894))),LISTS!$N$2:$N$13),"NO")="SI"),"SI","NO"))</f>
        <v/>
      </c>
      <c r="M8894" s="9">
        <f>IF(COUNTA($A8894:$K8894)=0,"",IF($K8894&lt;&gt;"",IF(COUNTIF($K$19:$K8894,$K8894)&gt;1,"SI","NO"),IF(COUNTIFS($A$19:$A8894,$A8894,$C$19:$C8894,$C8894,$J$19:$J8894,$J8894,$D$19:$D8894,$D8894)&gt;1,"SI","NO")))</f>
        <v/>
      </c>
      <c r="N8894" s="11">
        <f>IF(COUNTA($A8894:$K8894)=0,"",IF(AND($L8894="SI",$M8894="NO"),IFERROR($H8894,0),0))</f>
        <v/>
      </c>
      <c r="O8894" s="9">
        <f>IF(COUNTA($A8894:$K8894)=0,"",IF($M8894="SI","CUFE o factura duplicada dentro del reporte; no se suma dos veces",IF(IFERROR($H8894,0)&lt;=0,"DIAN reporta valor susceptible 0",IF($L8894="NO",IFERROR(LOOKUP(2,1/((LISTS!$M$2:$M$13&lt;&gt;"")*ISNUMBER(SEARCH(LISTS!$M$2:$M$13,$I8894))),LISTS!$O$2:$O$13),"Medio de pago no elegible o no identificado por DIAN"),"Apta automaticamente por pago electronico y base positiva"))))</f>
        <v/>
      </c>
    </row>
    <row r="8895">
      <c r="A8895" s="9" t="n"/>
      <c r="B8895" s="9" t="n"/>
      <c r="C8895" s="12" t="n"/>
      <c r="D8895" s="11" t="n"/>
      <c r="E8895" s="11" t="n"/>
      <c r="F8895" s="11" t="n"/>
      <c r="G8895" s="11" t="n"/>
      <c r="H8895" s="11" t="n"/>
      <c r="I8895" s="9" t="n"/>
      <c r="J8895" s="9" t="n"/>
      <c r="K8895" s="9" t="n"/>
      <c r="L8895" s="9">
        <f>IF(COUNTA($A8895:$K8895)=0,"",IF(AND(IFERROR($H8895,0)&gt;0,LEN(TRIM($K8895&amp;""))&gt;0,IFERROR(LOOKUP(2,1/((LISTS!$M$2:$M$13&lt;&gt;"")*ISNUMBER(SEARCH(LISTS!$M$2:$M$13,$I8895))),LISTS!$N$2:$N$13),"NO")="SI"),"SI","NO"))</f>
        <v/>
      </c>
      <c r="M8895" s="9">
        <f>IF(COUNTA($A8895:$K8895)=0,"",IF($K8895&lt;&gt;"",IF(COUNTIF($K$19:$K8895,$K8895)&gt;1,"SI","NO"),IF(COUNTIFS($A$19:$A8895,$A8895,$C$19:$C8895,$C8895,$J$19:$J8895,$J8895,$D$19:$D8895,$D8895)&gt;1,"SI","NO")))</f>
        <v/>
      </c>
      <c r="N8895" s="11">
        <f>IF(COUNTA($A8895:$K8895)=0,"",IF(AND($L8895="SI",$M8895="NO"),IFERROR($H8895,0),0))</f>
        <v/>
      </c>
      <c r="O8895" s="9">
        <f>IF(COUNTA($A8895:$K8895)=0,"",IF($M8895="SI","CUFE o factura duplicada dentro del reporte; no se suma dos veces",IF(IFERROR($H8895,0)&lt;=0,"DIAN reporta valor susceptible 0",IF($L8895="NO",IFERROR(LOOKUP(2,1/((LISTS!$M$2:$M$13&lt;&gt;"")*ISNUMBER(SEARCH(LISTS!$M$2:$M$13,$I8895))),LISTS!$O$2:$O$13),"Medio de pago no elegible o no identificado por DIAN"),"Apta automaticamente por pago electronico y base positiva"))))</f>
        <v/>
      </c>
    </row>
    <row r="8896">
      <c r="A8896" s="9" t="n"/>
      <c r="B8896" s="9" t="n"/>
      <c r="C8896" s="12" t="n"/>
      <c r="D8896" s="11" t="n"/>
      <c r="E8896" s="11" t="n"/>
      <c r="F8896" s="11" t="n"/>
      <c r="G8896" s="11" t="n"/>
      <c r="H8896" s="11" t="n"/>
      <c r="I8896" s="9" t="n"/>
      <c r="J8896" s="9" t="n"/>
      <c r="K8896" s="9" t="n"/>
      <c r="L8896" s="9">
        <f>IF(COUNTA($A8896:$K8896)=0,"",IF(AND(IFERROR($H8896,0)&gt;0,LEN(TRIM($K8896&amp;""))&gt;0,IFERROR(LOOKUP(2,1/((LISTS!$M$2:$M$13&lt;&gt;"")*ISNUMBER(SEARCH(LISTS!$M$2:$M$13,$I8896))),LISTS!$N$2:$N$13),"NO")="SI"),"SI","NO"))</f>
        <v/>
      </c>
      <c r="M8896" s="9">
        <f>IF(COUNTA($A8896:$K8896)=0,"",IF($K8896&lt;&gt;"",IF(COUNTIF($K$19:$K8896,$K8896)&gt;1,"SI","NO"),IF(COUNTIFS($A$19:$A8896,$A8896,$C$19:$C8896,$C8896,$J$19:$J8896,$J8896,$D$19:$D8896,$D8896)&gt;1,"SI","NO")))</f>
        <v/>
      </c>
      <c r="N8896" s="11">
        <f>IF(COUNTA($A8896:$K8896)=0,"",IF(AND($L8896="SI",$M8896="NO"),IFERROR($H8896,0),0))</f>
        <v/>
      </c>
      <c r="O8896" s="9">
        <f>IF(COUNTA($A8896:$K8896)=0,"",IF($M8896="SI","CUFE o factura duplicada dentro del reporte; no se suma dos veces",IF(IFERROR($H8896,0)&lt;=0,"DIAN reporta valor susceptible 0",IF($L8896="NO",IFERROR(LOOKUP(2,1/((LISTS!$M$2:$M$13&lt;&gt;"")*ISNUMBER(SEARCH(LISTS!$M$2:$M$13,$I8896))),LISTS!$O$2:$O$13),"Medio de pago no elegible o no identificado por DIAN"),"Apta automaticamente por pago electronico y base positiva"))))</f>
        <v/>
      </c>
    </row>
    <row r="8897">
      <c r="A8897" s="9" t="n"/>
      <c r="B8897" s="9" t="n"/>
      <c r="C8897" s="12" t="n"/>
      <c r="D8897" s="11" t="n"/>
      <c r="E8897" s="11" t="n"/>
      <c r="F8897" s="11" t="n"/>
      <c r="G8897" s="11" t="n"/>
      <c r="H8897" s="11" t="n"/>
      <c r="I8897" s="9" t="n"/>
      <c r="J8897" s="9" t="n"/>
      <c r="K8897" s="9" t="n"/>
      <c r="L8897" s="9">
        <f>IF(COUNTA($A8897:$K8897)=0,"",IF(AND(IFERROR($H8897,0)&gt;0,LEN(TRIM($K8897&amp;""))&gt;0,IFERROR(LOOKUP(2,1/((LISTS!$M$2:$M$13&lt;&gt;"")*ISNUMBER(SEARCH(LISTS!$M$2:$M$13,$I8897))),LISTS!$N$2:$N$13),"NO")="SI"),"SI","NO"))</f>
        <v/>
      </c>
      <c r="M8897" s="9">
        <f>IF(COUNTA($A8897:$K8897)=0,"",IF($K8897&lt;&gt;"",IF(COUNTIF($K$19:$K8897,$K8897)&gt;1,"SI","NO"),IF(COUNTIFS($A$19:$A8897,$A8897,$C$19:$C8897,$C8897,$J$19:$J8897,$J8897,$D$19:$D8897,$D8897)&gt;1,"SI","NO")))</f>
        <v/>
      </c>
      <c r="N8897" s="11">
        <f>IF(COUNTA($A8897:$K8897)=0,"",IF(AND($L8897="SI",$M8897="NO"),IFERROR($H8897,0),0))</f>
        <v/>
      </c>
      <c r="O8897" s="9">
        <f>IF(COUNTA($A8897:$K8897)=0,"",IF($M8897="SI","CUFE o factura duplicada dentro del reporte; no se suma dos veces",IF(IFERROR($H8897,0)&lt;=0,"DIAN reporta valor susceptible 0",IF($L8897="NO",IFERROR(LOOKUP(2,1/((LISTS!$M$2:$M$13&lt;&gt;"")*ISNUMBER(SEARCH(LISTS!$M$2:$M$13,$I8897))),LISTS!$O$2:$O$13),"Medio de pago no elegible o no identificado por DIAN"),"Apta automaticamente por pago electronico y base positiva"))))</f>
        <v/>
      </c>
    </row>
    <row r="8898">
      <c r="A8898" s="9" t="n"/>
      <c r="B8898" s="9" t="n"/>
      <c r="C8898" s="12" t="n"/>
      <c r="D8898" s="11" t="n"/>
      <c r="E8898" s="11" t="n"/>
      <c r="F8898" s="11" t="n"/>
      <c r="G8898" s="11" t="n"/>
      <c r="H8898" s="11" t="n"/>
      <c r="I8898" s="9" t="n"/>
      <c r="J8898" s="9" t="n"/>
      <c r="K8898" s="9" t="n"/>
      <c r="L8898" s="9">
        <f>IF(COUNTA($A8898:$K8898)=0,"",IF(AND(IFERROR($H8898,0)&gt;0,LEN(TRIM($K8898&amp;""))&gt;0,IFERROR(LOOKUP(2,1/((LISTS!$M$2:$M$13&lt;&gt;"")*ISNUMBER(SEARCH(LISTS!$M$2:$M$13,$I8898))),LISTS!$N$2:$N$13),"NO")="SI"),"SI","NO"))</f>
        <v/>
      </c>
      <c r="M8898" s="9">
        <f>IF(COUNTA($A8898:$K8898)=0,"",IF($K8898&lt;&gt;"",IF(COUNTIF($K$19:$K8898,$K8898)&gt;1,"SI","NO"),IF(COUNTIFS($A$19:$A8898,$A8898,$C$19:$C8898,$C8898,$J$19:$J8898,$J8898,$D$19:$D8898,$D8898)&gt;1,"SI","NO")))</f>
        <v/>
      </c>
      <c r="N8898" s="11">
        <f>IF(COUNTA($A8898:$K8898)=0,"",IF(AND($L8898="SI",$M8898="NO"),IFERROR($H8898,0),0))</f>
        <v/>
      </c>
      <c r="O8898" s="9">
        <f>IF(COUNTA($A8898:$K8898)=0,"",IF($M8898="SI","CUFE o factura duplicada dentro del reporte; no se suma dos veces",IF(IFERROR($H8898,0)&lt;=0,"DIAN reporta valor susceptible 0",IF($L8898="NO",IFERROR(LOOKUP(2,1/((LISTS!$M$2:$M$13&lt;&gt;"")*ISNUMBER(SEARCH(LISTS!$M$2:$M$13,$I8898))),LISTS!$O$2:$O$13),"Medio de pago no elegible o no identificado por DIAN"),"Apta automaticamente por pago electronico y base positiva"))))</f>
        <v/>
      </c>
    </row>
    <row r="8899">
      <c r="A8899" s="9" t="n"/>
      <c r="B8899" s="9" t="n"/>
      <c r="C8899" s="12" t="n"/>
      <c r="D8899" s="11" t="n"/>
      <c r="E8899" s="11" t="n"/>
      <c r="F8899" s="11" t="n"/>
      <c r="G8899" s="11" t="n"/>
      <c r="H8899" s="11" t="n"/>
      <c r="I8899" s="9" t="n"/>
      <c r="J8899" s="9" t="n"/>
      <c r="K8899" s="9" t="n"/>
      <c r="L8899" s="9">
        <f>IF(COUNTA($A8899:$K8899)=0,"",IF(AND(IFERROR($H8899,0)&gt;0,LEN(TRIM($K8899&amp;""))&gt;0,IFERROR(LOOKUP(2,1/((LISTS!$M$2:$M$13&lt;&gt;"")*ISNUMBER(SEARCH(LISTS!$M$2:$M$13,$I8899))),LISTS!$N$2:$N$13),"NO")="SI"),"SI","NO"))</f>
        <v/>
      </c>
      <c r="M8899" s="9">
        <f>IF(COUNTA($A8899:$K8899)=0,"",IF($K8899&lt;&gt;"",IF(COUNTIF($K$19:$K8899,$K8899)&gt;1,"SI","NO"),IF(COUNTIFS($A$19:$A8899,$A8899,$C$19:$C8899,$C8899,$J$19:$J8899,$J8899,$D$19:$D8899,$D8899)&gt;1,"SI","NO")))</f>
        <v/>
      </c>
      <c r="N8899" s="11">
        <f>IF(COUNTA($A8899:$K8899)=0,"",IF(AND($L8899="SI",$M8899="NO"),IFERROR($H8899,0),0))</f>
        <v/>
      </c>
      <c r="O8899" s="9">
        <f>IF(COUNTA($A8899:$K8899)=0,"",IF($M8899="SI","CUFE o factura duplicada dentro del reporte; no se suma dos veces",IF(IFERROR($H8899,0)&lt;=0,"DIAN reporta valor susceptible 0",IF($L8899="NO",IFERROR(LOOKUP(2,1/((LISTS!$M$2:$M$13&lt;&gt;"")*ISNUMBER(SEARCH(LISTS!$M$2:$M$13,$I8899))),LISTS!$O$2:$O$13),"Medio de pago no elegible o no identificado por DIAN"),"Apta automaticamente por pago electronico y base positiva"))))</f>
        <v/>
      </c>
    </row>
    <row r="8900">
      <c r="A8900" s="9" t="n"/>
      <c r="B8900" s="9" t="n"/>
      <c r="C8900" s="12" t="n"/>
      <c r="D8900" s="11" t="n"/>
      <c r="E8900" s="11" t="n"/>
      <c r="F8900" s="11" t="n"/>
      <c r="G8900" s="11" t="n"/>
      <c r="H8900" s="11" t="n"/>
      <c r="I8900" s="9" t="n"/>
      <c r="J8900" s="9" t="n"/>
      <c r="K8900" s="9" t="n"/>
      <c r="L8900" s="9">
        <f>IF(COUNTA($A8900:$K8900)=0,"",IF(AND(IFERROR($H8900,0)&gt;0,LEN(TRIM($K8900&amp;""))&gt;0,IFERROR(LOOKUP(2,1/((LISTS!$M$2:$M$13&lt;&gt;"")*ISNUMBER(SEARCH(LISTS!$M$2:$M$13,$I8900))),LISTS!$N$2:$N$13),"NO")="SI"),"SI","NO"))</f>
        <v/>
      </c>
      <c r="M8900" s="9">
        <f>IF(COUNTA($A8900:$K8900)=0,"",IF($K8900&lt;&gt;"",IF(COUNTIF($K$19:$K8900,$K8900)&gt;1,"SI","NO"),IF(COUNTIFS($A$19:$A8900,$A8900,$C$19:$C8900,$C8900,$J$19:$J8900,$J8900,$D$19:$D8900,$D8900)&gt;1,"SI","NO")))</f>
        <v/>
      </c>
      <c r="N8900" s="11">
        <f>IF(COUNTA($A8900:$K8900)=0,"",IF(AND($L8900="SI",$M8900="NO"),IFERROR($H8900,0),0))</f>
        <v/>
      </c>
      <c r="O8900" s="9">
        <f>IF(COUNTA($A8900:$K8900)=0,"",IF($M8900="SI","CUFE o factura duplicada dentro del reporte; no se suma dos veces",IF(IFERROR($H8900,0)&lt;=0,"DIAN reporta valor susceptible 0",IF($L8900="NO",IFERROR(LOOKUP(2,1/((LISTS!$M$2:$M$13&lt;&gt;"")*ISNUMBER(SEARCH(LISTS!$M$2:$M$13,$I8900))),LISTS!$O$2:$O$13),"Medio de pago no elegible o no identificado por DIAN"),"Apta automaticamente por pago electronico y base positiva"))))</f>
        <v/>
      </c>
    </row>
    <row r="8901">
      <c r="A8901" s="9" t="n"/>
      <c r="B8901" s="9" t="n"/>
      <c r="C8901" s="12" t="n"/>
      <c r="D8901" s="11" t="n"/>
      <c r="E8901" s="11" t="n"/>
      <c r="F8901" s="11" t="n"/>
      <c r="G8901" s="11" t="n"/>
      <c r="H8901" s="11" t="n"/>
      <c r="I8901" s="9" t="n"/>
      <c r="J8901" s="9" t="n"/>
      <c r="K8901" s="9" t="n"/>
      <c r="L8901" s="9">
        <f>IF(COUNTA($A8901:$K8901)=0,"",IF(AND(IFERROR($H8901,0)&gt;0,LEN(TRIM($K8901&amp;""))&gt;0,IFERROR(LOOKUP(2,1/((LISTS!$M$2:$M$13&lt;&gt;"")*ISNUMBER(SEARCH(LISTS!$M$2:$M$13,$I8901))),LISTS!$N$2:$N$13),"NO")="SI"),"SI","NO"))</f>
        <v/>
      </c>
      <c r="M8901" s="9">
        <f>IF(COUNTA($A8901:$K8901)=0,"",IF($K8901&lt;&gt;"",IF(COUNTIF($K$19:$K8901,$K8901)&gt;1,"SI","NO"),IF(COUNTIFS($A$19:$A8901,$A8901,$C$19:$C8901,$C8901,$J$19:$J8901,$J8901,$D$19:$D8901,$D8901)&gt;1,"SI","NO")))</f>
        <v/>
      </c>
      <c r="N8901" s="11">
        <f>IF(COUNTA($A8901:$K8901)=0,"",IF(AND($L8901="SI",$M8901="NO"),IFERROR($H8901,0),0))</f>
        <v/>
      </c>
      <c r="O8901" s="9">
        <f>IF(COUNTA($A8901:$K8901)=0,"",IF($M8901="SI","CUFE o factura duplicada dentro del reporte; no se suma dos veces",IF(IFERROR($H8901,0)&lt;=0,"DIAN reporta valor susceptible 0",IF($L8901="NO",IFERROR(LOOKUP(2,1/((LISTS!$M$2:$M$13&lt;&gt;"")*ISNUMBER(SEARCH(LISTS!$M$2:$M$13,$I8901))),LISTS!$O$2:$O$13),"Medio de pago no elegible o no identificado por DIAN"),"Apta automaticamente por pago electronico y base positiva"))))</f>
        <v/>
      </c>
    </row>
    <row r="8902">
      <c r="A8902" s="9" t="n"/>
      <c r="B8902" s="9" t="n"/>
      <c r="C8902" s="12" t="n"/>
      <c r="D8902" s="11" t="n"/>
      <c r="E8902" s="11" t="n"/>
      <c r="F8902" s="11" t="n"/>
      <c r="G8902" s="11" t="n"/>
      <c r="H8902" s="11" t="n"/>
      <c r="I8902" s="9" t="n"/>
      <c r="J8902" s="9" t="n"/>
      <c r="K8902" s="9" t="n"/>
      <c r="L8902" s="9">
        <f>IF(COUNTA($A8902:$K8902)=0,"",IF(AND(IFERROR($H8902,0)&gt;0,LEN(TRIM($K8902&amp;""))&gt;0,IFERROR(LOOKUP(2,1/((LISTS!$M$2:$M$13&lt;&gt;"")*ISNUMBER(SEARCH(LISTS!$M$2:$M$13,$I8902))),LISTS!$N$2:$N$13),"NO")="SI"),"SI","NO"))</f>
        <v/>
      </c>
      <c r="M8902" s="9">
        <f>IF(COUNTA($A8902:$K8902)=0,"",IF($K8902&lt;&gt;"",IF(COUNTIF($K$19:$K8902,$K8902)&gt;1,"SI","NO"),IF(COUNTIFS($A$19:$A8902,$A8902,$C$19:$C8902,$C8902,$J$19:$J8902,$J8902,$D$19:$D8902,$D8902)&gt;1,"SI","NO")))</f>
        <v/>
      </c>
      <c r="N8902" s="11">
        <f>IF(COUNTA($A8902:$K8902)=0,"",IF(AND($L8902="SI",$M8902="NO"),IFERROR($H8902,0),0))</f>
        <v/>
      </c>
      <c r="O8902" s="9">
        <f>IF(COUNTA($A8902:$K8902)=0,"",IF($M8902="SI","CUFE o factura duplicada dentro del reporte; no se suma dos veces",IF(IFERROR($H8902,0)&lt;=0,"DIAN reporta valor susceptible 0",IF($L8902="NO",IFERROR(LOOKUP(2,1/((LISTS!$M$2:$M$13&lt;&gt;"")*ISNUMBER(SEARCH(LISTS!$M$2:$M$13,$I8902))),LISTS!$O$2:$O$13),"Medio de pago no elegible o no identificado por DIAN"),"Apta automaticamente por pago electronico y base positiva"))))</f>
        <v/>
      </c>
    </row>
    <row r="8903">
      <c r="A8903" s="9" t="n"/>
      <c r="B8903" s="9" t="n"/>
      <c r="C8903" s="12" t="n"/>
      <c r="D8903" s="11" t="n"/>
      <c r="E8903" s="11" t="n"/>
      <c r="F8903" s="11" t="n"/>
      <c r="G8903" s="11" t="n"/>
      <c r="H8903" s="11" t="n"/>
      <c r="I8903" s="9" t="n"/>
      <c r="J8903" s="9" t="n"/>
      <c r="K8903" s="9" t="n"/>
      <c r="L8903" s="9">
        <f>IF(COUNTA($A8903:$K8903)=0,"",IF(AND(IFERROR($H8903,0)&gt;0,LEN(TRIM($K8903&amp;""))&gt;0,IFERROR(LOOKUP(2,1/((LISTS!$M$2:$M$13&lt;&gt;"")*ISNUMBER(SEARCH(LISTS!$M$2:$M$13,$I8903))),LISTS!$N$2:$N$13),"NO")="SI"),"SI","NO"))</f>
        <v/>
      </c>
      <c r="M8903" s="9">
        <f>IF(COUNTA($A8903:$K8903)=0,"",IF($K8903&lt;&gt;"",IF(COUNTIF($K$19:$K8903,$K8903)&gt;1,"SI","NO"),IF(COUNTIFS($A$19:$A8903,$A8903,$C$19:$C8903,$C8903,$J$19:$J8903,$J8903,$D$19:$D8903,$D8903)&gt;1,"SI","NO")))</f>
        <v/>
      </c>
      <c r="N8903" s="11">
        <f>IF(COUNTA($A8903:$K8903)=0,"",IF(AND($L8903="SI",$M8903="NO"),IFERROR($H8903,0),0))</f>
        <v/>
      </c>
      <c r="O8903" s="9">
        <f>IF(COUNTA($A8903:$K8903)=0,"",IF($M8903="SI","CUFE o factura duplicada dentro del reporte; no se suma dos veces",IF(IFERROR($H8903,0)&lt;=0,"DIAN reporta valor susceptible 0",IF($L8903="NO",IFERROR(LOOKUP(2,1/((LISTS!$M$2:$M$13&lt;&gt;"")*ISNUMBER(SEARCH(LISTS!$M$2:$M$13,$I8903))),LISTS!$O$2:$O$13),"Medio de pago no elegible o no identificado por DIAN"),"Apta automaticamente por pago electronico y base positiva"))))</f>
        <v/>
      </c>
    </row>
    <row r="8904">
      <c r="A8904" s="9" t="n"/>
      <c r="B8904" s="9" t="n"/>
      <c r="C8904" s="12" t="n"/>
      <c r="D8904" s="11" t="n"/>
      <c r="E8904" s="11" t="n"/>
      <c r="F8904" s="11" t="n"/>
      <c r="G8904" s="11" t="n"/>
      <c r="H8904" s="11" t="n"/>
      <c r="I8904" s="9" t="n"/>
      <c r="J8904" s="9" t="n"/>
      <c r="K8904" s="9" t="n"/>
      <c r="L8904" s="9">
        <f>IF(COUNTA($A8904:$K8904)=0,"",IF(AND(IFERROR($H8904,0)&gt;0,LEN(TRIM($K8904&amp;""))&gt;0,IFERROR(LOOKUP(2,1/((LISTS!$M$2:$M$13&lt;&gt;"")*ISNUMBER(SEARCH(LISTS!$M$2:$M$13,$I8904))),LISTS!$N$2:$N$13),"NO")="SI"),"SI","NO"))</f>
        <v/>
      </c>
      <c r="M8904" s="9">
        <f>IF(COUNTA($A8904:$K8904)=0,"",IF($K8904&lt;&gt;"",IF(COUNTIF($K$19:$K8904,$K8904)&gt;1,"SI","NO"),IF(COUNTIFS($A$19:$A8904,$A8904,$C$19:$C8904,$C8904,$J$19:$J8904,$J8904,$D$19:$D8904,$D8904)&gt;1,"SI","NO")))</f>
        <v/>
      </c>
      <c r="N8904" s="11">
        <f>IF(COUNTA($A8904:$K8904)=0,"",IF(AND($L8904="SI",$M8904="NO"),IFERROR($H8904,0),0))</f>
        <v/>
      </c>
      <c r="O8904" s="9">
        <f>IF(COUNTA($A8904:$K8904)=0,"",IF($M8904="SI","CUFE o factura duplicada dentro del reporte; no se suma dos veces",IF(IFERROR($H8904,0)&lt;=0,"DIAN reporta valor susceptible 0",IF($L8904="NO",IFERROR(LOOKUP(2,1/((LISTS!$M$2:$M$13&lt;&gt;"")*ISNUMBER(SEARCH(LISTS!$M$2:$M$13,$I8904))),LISTS!$O$2:$O$13),"Medio de pago no elegible o no identificado por DIAN"),"Apta automaticamente por pago electronico y base positiva"))))</f>
        <v/>
      </c>
    </row>
    <row r="8905">
      <c r="A8905" s="9" t="n"/>
      <c r="B8905" s="9" t="n"/>
      <c r="C8905" s="12" t="n"/>
      <c r="D8905" s="11" t="n"/>
      <c r="E8905" s="11" t="n"/>
      <c r="F8905" s="11" t="n"/>
      <c r="G8905" s="11" t="n"/>
      <c r="H8905" s="11" t="n"/>
      <c r="I8905" s="9" t="n"/>
      <c r="J8905" s="9" t="n"/>
      <c r="K8905" s="9" t="n"/>
      <c r="L8905" s="9">
        <f>IF(COUNTA($A8905:$K8905)=0,"",IF(AND(IFERROR($H8905,0)&gt;0,LEN(TRIM($K8905&amp;""))&gt;0,IFERROR(LOOKUP(2,1/((LISTS!$M$2:$M$13&lt;&gt;"")*ISNUMBER(SEARCH(LISTS!$M$2:$M$13,$I8905))),LISTS!$N$2:$N$13),"NO")="SI"),"SI","NO"))</f>
        <v/>
      </c>
      <c r="M8905" s="9">
        <f>IF(COUNTA($A8905:$K8905)=0,"",IF($K8905&lt;&gt;"",IF(COUNTIF($K$19:$K8905,$K8905)&gt;1,"SI","NO"),IF(COUNTIFS($A$19:$A8905,$A8905,$C$19:$C8905,$C8905,$J$19:$J8905,$J8905,$D$19:$D8905,$D8905)&gt;1,"SI","NO")))</f>
        <v/>
      </c>
      <c r="N8905" s="11">
        <f>IF(COUNTA($A8905:$K8905)=0,"",IF(AND($L8905="SI",$M8905="NO"),IFERROR($H8905,0),0))</f>
        <v/>
      </c>
      <c r="O8905" s="9">
        <f>IF(COUNTA($A8905:$K8905)=0,"",IF($M8905="SI","CUFE o factura duplicada dentro del reporte; no se suma dos veces",IF(IFERROR($H8905,0)&lt;=0,"DIAN reporta valor susceptible 0",IF($L8905="NO",IFERROR(LOOKUP(2,1/((LISTS!$M$2:$M$13&lt;&gt;"")*ISNUMBER(SEARCH(LISTS!$M$2:$M$13,$I8905))),LISTS!$O$2:$O$13),"Medio de pago no elegible o no identificado por DIAN"),"Apta automaticamente por pago electronico y base positiva"))))</f>
        <v/>
      </c>
    </row>
    <row r="8906">
      <c r="A8906" s="9" t="n"/>
      <c r="B8906" s="9" t="n"/>
      <c r="C8906" s="12" t="n"/>
      <c r="D8906" s="11" t="n"/>
      <c r="E8906" s="11" t="n"/>
      <c r="F8906" s="11" t="n"/>
      <c r="G8906" s="11" t="n"/>
      <c r="H8906" s="11" t="n"/>
      <c r="I8906" s="9" t="n"/>
      <c r="J8906" s="9" t="n"/>
      <c r="K8906" s="9" t="n"/>
      <c r="L8906" s="9">
        <f>IF(COUNTA($A8906:$K8906)=0,"",IF(AND(IFERROR($H8906,0)&gt;0,LEN(TRIM($K8906&amp;""))&gt;0,IFERROR(LOOKUP(2,1/((LISTS!$M$2:$M$13&lt;&gt;"")*ISNUMBER(SEARCH(LISTS!$M$2:$M$13,$I8906))),LISTS!$N$2:$N$13),"NO")="SI"),"SI","NO"))</f>
        <v/>
      </c>
      <c r="M8906" s="9">
        <f>IF(COUNTA($A8906:$K8906)=0,"",IF($K8906&lt;&gt;"",IF(COUNTIF($K$19:$K8906,$K8906)&gt;1,"SI","NO"),IF(COUNTIFS($A$19:$A8906,$A8906,$C$19:$C8906,$C8906,$J$19:$J8906,$J8906,$D$19:$D8906,$D8906)&gt;1,"SI","NO")))</f>
        <v/>
      </c>
      <c r="N8906" s="11">
        <f>IF(COUNTA($A8906:$K8906)=0,"",IF(AND($L8906="SI",$M8906="NO"),IFERROR($H8906,0),0))</f>
        <v/>
      </c>
      <c r="O8906" s="9">
        <f>IF(COUNTA($A8906:$K8906)=0,"",IF($M8906="SI","CUFE o factura duplicada dentro del reporte; no se suma dos veces",IF(IFERROR($H8906,0)&lt;=0,"DIAN reporta valor susceptible 0",IF($L8906="NO",IFERROR(LOOKUP(2,1/((LISTS!$M$2:$M$13&lt;&gt;"")*ISNUMBER(SEARCH(LISTS!$M$2:$M$13,$I8906))),LISTS!$O$2:$O$13),"Medio de pago no elegible o no identificado por DIAN"),"Apta automaticamente por pago electronico y base positiva"))))</f>
        <v/>
      </c>
    </row>
    <row r="8907">
      <c r="A8907" s="9" t="n"/>
      <c r="B8907" s="9" t="n"/>
      <c r="C8907" s="12" t="n"/>
      <c r="D8907" s="11" t="n"/>
      <c r="E8907" s="11" t="n"/>
      <c r="F8907" s="11" t="n"/>
      <c r="G8907" s="11" t="n"/>
      <c r="H8907" s="11" t="n"/>
      <c r="I8907" s="9" t="n"/>
      <c r="J8907" s="9" t="n"/>
      <c r="K8907" s="9" t="n"/>
      <c r="L8907" s="9">
        <f>IF(COUNTA($A8907:$K8907)=0,"",IF(AND(IFERROR($H8907,0)&gt;0,LEN(TRIM($K8907&amp;""))&gt;0,IFERROR(LOOKUP(2,1/((LISTS!$M$2:$M$13&lt;&gt;"")*ISNUMBER(SEARCH(LISTS!$M$2:$M$13,$I8907))),LISTS!$N$2:$N$13),"NO")="SI"),"SI","NO"))</f>
        <v/>
      </c>
      <c r="M8907" s="9">
        <f>IF(COUNTA($A8907:$K8907)=0,"",IF($K8907&lt;&gt;"",IF(COUNTIF($K$19:$K8907,$K8907)&gt;1,"SI","NO"),IF(COUNTIFS($A$19:$A8907,$A8907,$C$19:$C8907,$C8907,$J$19:$J8907,$J8907,$D$19:$D8907,$D8907)&gt;1,"SI","NO")))</f>
        <v/>
      </c>
      <c r="N8907" s="11">
        <f>IF(COUNTA($A8907:$K8907)=0,"",IF(AND($L8907="SI",$M8907="NO"),IFERROR($H8907,0),0))</f>
        <v/>
      </c>
      <c r="O8907" s="9">
        <f>IF(COUNTA($A8907:$K8907)=0,"",IF($M8907="SI","CUFE o factura duplicada dentro del reporte; no se suma dos veces",IF(IFERROR($H8907,0)&lt;=0,"DIAN reporta valor susceptible 0",IF($L8907="NO",IFERROR(LOOKUP(2,1/((LISTS!$M$2:$M$13&lt;&gt;"")*ISNUMBER(SEARCH(LISTS!$M$2:$M$13,$I8907))),LISTS!$O$2:$O$13),"Medio de pago no elegible o no identificado por DIAN"),"Apta automaticamente por pago electronico y base positiva"))))</f>
        <v/>
      </c>
    </row>
    <row r="8908">
      <c r="A8908" s="9" t="n"/>
      <c r="B8908" s="9" t="n"/>
      <c r="C8908" s="12" t="n"/>
      <c r="D8908" s="11" t="n"/>
      <c r="E8908" s="11" t="n"/>
      <c r="F8908" s="11" t="n"/>
      <c r="G8908" s="11" t="n"/>
      <c r="H8908" s="11" t="n"/>
      <c r="I8908" s="9" t="n"/>
      <c r="J8908" s="9" t="n"/>
      <c r="K8908" s="9" t="n"/>
      <c r="L8908" s="9">
        <f>IF(COUNTA($A8908:$K8908)=0,"",IF(AND(IFERROR($H8908,0)&gt;0,LEN(TRIM($K8908&amp;""))&gt;0,IFERROR(LOOKUP(2,1/((LISTS!$M$2:$M$13&lt;&gt;"")*ISNUMBER(SEARCH(LISTS!$M$2:$M$13,$I8908))),LISTS!$N$2:$N$13),"NO")="SI"),"SI","NO"))</f>
        <v/>
      </c>
      <c r="M8908" s="9">
        <f>IF(COUNTA($A8908:$K8908)=0,"",IF($K8908&lt;&gt;"",IF(COUNTIF($K$19:$K8908,$K8908)&gt;1,"SI","NO"),IF(COUNTIFS($A$19:$A8908,$A8908,$C$19:$C8908,$C8908,$J$19:$J8908,$J8908,$D$19:$D8908,$D8908)&gt;1,"SI","NO")))</f>
        <v/>
      </c>
      <c r="N8908" s="11">
        <f>IF(COUNTA($A8908:$K8908)=0,"",IF(AND($L8908="SI",$M8908="NO"),IFERROR($H8908,0),0))</f>
        <v/>
      </c>
      <c r="O8908" s="9">
        <f>IF(COUNTA($A8908:$K8908)=0,"",IF($M8908="SI","CUFE o factura duplicada dentro del reporte; no se suma dos veces",IF(IFERROR($H8908,0)&lt;=0,"DIAN reporta valor susceptible 0",IF($L8908="NO",IFERROR(LOOKUP(2,1/((LISTS!$M$2:$M$13&lt;&gt;"")*ISNUMBER(SEARCH(LISTS!$M$2:$M$13,$I8908))),LISTS!$O$2:$O$13),"Medio de pago no elegible o no identificado por DIAN"),"Apta automaticamente por pago electronico y base positiva"))))</f>
        <v/>
      </c>
    </row>
    <row r="8909">
      <c r="A8909" s="9" t="n"/>
      <c r="B8909" s="9" t="n"/>
      <c r="C8909" s="12" t="n"/>
      <c r="D8909" s="11" t="n"/>
      <c r="E8909" s="11" t="n"/>
      <c r="F8909" s="11" t="n"/>
      <c r="G8909" s="11" t="n"/>
      <c r="H8909" s="11" t="n"/>
      <c r="I8909" s="9" t="n"/>
      <c r="J8909" s="9" t="n"/>
      <c r="K8909" s="9" t="n"/>
      <c r="L8909" s="9">
        <f>IF(COUNTA($A8909:$K8909)=0,"",IF(AND(IFERROR($H8909,0)&gt;0,LEN(TRIM($K8909&amp;""))&gt;0,IFERROR(LOOKUP(2,1/((LISTS!$M$2:$M$13&lt;&gt;"")*ISNUMBER(SEARCH(LISTS!$M$2:$M$13,$I8909))),LISTS!$N$2:$N$13),"NO")="SI"),"SI","NO"))</f>
        <v/>
      </c>
      <c r="M8909" s="9">
        <f>IF(COUNTA($A8909:$K8909)=0,"",IF($K8909&lt;&gt;"",IF(COUNTIF($K$19:$K8909,$K8909)&gt;1,"SI","NO"),IF(COUNTIFS($A$19:$A8909,$A8909,$C$19:$C8909,$C8909,$J$19:$J8909,$J8909,$D$19:$D8909,$D8909)&gt;1,"SI","NO")))</f>
        <v/>
      </c>
      <c r="N8909" s="11">
        <f>IF(COUNTA($A8909:$K8909)=0,"",IF(AND($L8909="SI",$M8909="NO"),IFERROR($H8909,0),0))</f>
        <v/>
      </c>
      <c r="O8909" s="9">
        <f>IF(COUNTA($A8909:$K8909)=0,"",IF($M8909="SI","CUFE o factura duplicada dentro del reporte; no se suma dos veces",IF(IFERROR($H8909,0)&lt;=0,"DIAN reporta valor susceptible 0",IF($L8909="NO",IFERROR(LOOKUP(2,1/((LISTS!$M$2:$M$13&lt;&gt;"")*ISNUMBER(SEARCH(LISTS!$M$2:$M$13,$I8909))),LISTS!$O$2:$O$13),"Medio de pago no elegible o no identificado por DIAN"),"Apta automaticamente por pago electronico y base positiva"))))</f>
        <v/>
      </c>
    </row>
    <row r="8910">
      <c r="A8910" s="9" t="n"/>
      <c r="B8910" s="9" t="n"/>
      <c r="C8910" s="12" t="n"/>
      <c r="D8910" s="11" t="n"/>
      <c r="E8910" s="11" t="n"/>
      <c r="F8910" s="11" t="n"/>
      <c r="G8910" s="11" t="n"/>
      <c r="H8910" s="11" t="n"/>
      <c r="I8910" s="9" t="n"/>
      <c r="J8910" s="9" t="n"/>
      <c r="K8910" s="9" t="n"/>
      <c r="L8910" s="9">
        <f>IF(COUNTA($A8910:$K8910)=0,"",IF(AND(IFERROR($H8910,0)&gt;0,LEN(TRIM($K8910&amp;""))&gt;0,IFERROR(LOOKUP(2,1/((LISTS!$M$2:$M$13&lt;&gt;"")*ISNUMBER(SEARCH(LISTS!$M$2:$M$13,$I8910))),LISTS!$N$2:$N$13),"NO")="SI"),"SI","NO"))</f>
        <v/>
      </c>
      <c r="M8910" s="9">
        <f>IF(COUNTA($A8910:$K8910)=0,"",IF($K8910&lt;&gt;"",IF(COUNTIF($K$19:$K8910,$K8910)&gt;1,"SI","NO"),IF(COUNTIFS($A$19:$A8910,$A8910,$C$19:$C8910,$C8910,$J$19:$J8910,$J8910,$D$19:$D8910,$D8910)&gt;1,"SI","NO")))</f>
        <v/>
      </c>
      <c r="N8910" s="11">
        <f>IF(COUNTA($A8910:$K8910)=0,"",IF(AND($L8910="SI",$M8910="NO"),IFERROR($H8910,0),0))</f>
        <v/>
      </c>
      <c r="O8910" s="9">
        <f>IF(COUNTA($A8910:$K8910)=0,"",IF($M8910="SI","CUFE o factura duplicada dentro del reporte; no se suma dos veces",IF(IFERROR($H8910,0)&lt;=0,"DIAN reporta valor susceptible 0",IF($L8910="NO",IFERROR(LOOKUP(2,1/((LISTS!$M$2:$M$13&lt;&gt;"")*ISNUMBER(SEARCH(LISTS!$M$2:$M$13,$I8910))),LISTS!$O$2:$O$13),"Medio de pago no elegible o no identificado por DIAN"),"Apta automaticamente por pago electronico y base positiva"))))</f>
        <v/>
      </c>
    </row>
    <row r="8911">
      <c r="A8911" s="9" t="n"/>
      <c r="B8911" s="9" t="n"/>
      <c r="C8911" s="12" t="n"/>
      <c r="D8911" s="11" t="n"/>
      <c r="E8911" s="11" t="n"/>
      <c r="F8911" s="11" t="n"/>
      <c r="G8911" s="11" t="n"/>
      <c r="H8911" s="11" t="n"/>
      <c r="I8911" s="9" t="n"/>
      <c r="J8911" s="9" t="n"/>
      <c r="K8911" s="9" t="n"/>
      <c r="L8911" s="9">
        <f>IF(COUNTA($A8911:$K8911)=0,"",IF(AND(IFERROR($H8911,0)&gt;0,LEN(TRIM($K8911&amp;""))&gt;0,IFERROR(LOOKUP(2,1/((LISTS!$M$2:$M$13&lt;&gt;"")*ISNUMBER(SEARCH(LISTS!$M$2:$M$13,$I8911))),LISTS!$N$2:$N$13),"NO")="SI"),"SI","NO"))</f>
        <v/>
      </c>
      <c r="M8911" s="9">
        <f>IF(COUNTA($A8911:$K8911)=0,"",IF($K8911&lt;&gt;"",IF(COUNTIF($K$19:$K8911,$K8911)&gt;1,"SI","NO"),IF(COUNTIFS($A$19:$A8911,$A8911,$C$19:$C8911,$C8911,$J$19:$J8911,$J8911,$D$19:$D8911,$D8911)&gt;1,"SI","NO")))</f>
        <v/>
      </c>
      <c r="N8911" s="11">
        <f>IF(COUNTA($A8911:$K8911)=0,"",IF(AND($L8911="SI",$M8911="NO"),IFERROR($H8911,0),0))</f>
        <v/>
      </c>
      <c r="O8911" s="9">
        <f>IF(COUNTA($A8911:$K8911)=0,"",IF($M8911="SI","CUFE o factura duplicada dentro del reporte; no se suma dos veces",IF(IFERROR($H8911,0)&lt;=0,"DIAN reporta valor susceptible 0",IF($L8911="NO",IFERROR(LOOKUP(2,1/((LISTS!$M$2:$M$13&lt;&gt;"")*ISNUMBER(SEARCH(LISTS!$M$2:$M$13,$I8911))),LISTS!$O$2:$O$13),"Medio de pago no elegible o no identificado por DIAN"),"Apta automaticamente por pago electronico y base positiva"))))</f>
        <v/>
      </c>
    </row>
    <row r="8912">
      <c r="A8912" s="9" t="n"/>
      <c r="B8912" s="9" t="n"/>
      <c r="C8912" s="12" t="n"/>
      <c r="D8912" s="11" t="n"/>
      <c r="E8912" s="11" t="n"/>
      <c r="F8912" s="11" t="n"/>
      <c r="G8912" s="11" t="n"/>
      <c r="H8912" s="11" t="n"/>
      <c r="I8912" s="9" t="n"/>
      <c r="J8912" s="9" t="n"/>
      <c r="K8912" s="9" t="n"/>
      <c r="L8912" s="9">
        <f>IF(COUNTA($A8912:$K8912)=0,"",IF(AND(IFERROR($H8912,0)&gt;0,LEN(TRIM($K8912&amp;""))&gt;0,IFERROR(LOOKUP(2,1/((LISTS!$M$2:$M$13&lt;&gt;"")*ISNUMBER(SEARCH(LISTS!$M$2:$M$13,$I8912))),LISTS!$N$2:$N$13),"NO")="SI"),"SI","NO"))</f>
        <v/>
      </c>
      <c r="M8912" s="9">
        <f>IF(COUNTA($A8912:$K8912)=0,"",IF($K8912&lt;&gt;"",IF(COUNTIF($K$19:$K8912,$K8912)&gt;1,"SI","NO"),IF(COUNTIFS($A$19:$A8912,$A8912,$C$19:$C8912,$C8912,$J$19:$J8912,$J8912,$D$19:$D8912,$D8912)&gt;1,"SI","NO")))</f>
        <v/>
      </c>
      <c r="N8912" s="11">
        <f>IF(COUNTA($A8912:$K8912)=0,"",IF(AND($L8912="SI",$M8912="NO"),IFERROR($H8912,0),0))</f>
        <v/>
      </c>
      <c r="O8912" s="9">
        <f>IF(COUNTA($A8912:$K8912)=0,"",IF($M8912="SI","CUFE o factura duplicada dentro del reporte; no se suma dos veces",IF(IFERROR($H8912,0)&lt;=0,"DIAN reporta valor susceptible 0",IF($L8912="NO",IFERROR(LOOKUP(2,1/((LISTS!$M$2:$M$13&lt;&gt;"")*ISNUMBER(SEARCH(LISTS!$M$2:$M$13,$I8912))),LISTS!$O$2:$O$13),"Medio de pago no elegible o no identificado por DIAN"),"Apta automaticamente por pago electronico y base positiva"))))</f>
        <v/>
      </c>
    </row>
    <row r="8913">
      <c r="A8913" s="9" t="n"/>
      <c r="B8913" s="9" t="n"/>
      <c r="C8913" s="12" t="n"/>
      <c r="D8913" s="11" t="n"/>
      <c r="E8913" s="11" t="n"/>
      <c r="F8913" s="11" t="n"/>
      <c r="G8913" s="11" t="n"/>
      <c r="H8913" s="11" t="n"/>
      <c r="I8913" s="9" t="n"/>
      <c r="J8913" s="9" t="n"/>
      <c r="K8913" s="9" t="n"/>
      <c r="L8913" s="9">
        <f>IF(COUNTA($A8913:$K8913)=0,"",IF(AND(IFERROR($H8913,0)&gt;0,LEN(TRIM($K8913&amp;""))&gt;0,IFERROR(LOOKUP(2,1/((LISTS!$M$2:$M$13&lt;&gt;"")*ISNUMBER(SEARCH(LISTS!$M$2:$M$13,$I8913))),LISTS!$N$2:$N$13),"NO")="SI"),"SI","NO"))</f>
        <v/>
      </c>
      <c r="M8913" s="9">
        <f>IF(COUNTA($A8913:$K8913)=0,"",IF($K8913&lt;&gt;"",IF(COUNTIF($K$19:$K8913,$K8913)&gt;1,"SI","NO"),IF(COUNTIFS($A$19:$A8913,$A8913,$C$19:$C8913,$C8913,$J$19:$J8913,$J8913,$D$19:$D8913,$D8913)&gt;1,"SI","NO")))</f>
        <v/>
      </c>
      <c r="N8913" s="11">
        <f>IF(COUNTA($A8913:$K8913)=0,"",IF(AND($L8913="SI",$M8913="NO"),IFERROR($H8913,0),0))</f>
        <v/>
      </c>
      <c r="O8913" s="9">
        <f>IF(COUNTA($A8913:$K8913)=0,"",IF($M8913="SI","CUFE o factura duplicada dentro del reporte; no se suma dos veces",IF(IFERROR($H8913,0)&lt;=0,"DIAN reporta valor susceptible 0",IF($L8913="NO",IFERROR(LOOKUP(2,1/((LISTS!$M$2:$M$13&lt;&gt;"")*ISNUMBER(SEARCH(LISTS!$M$2:$M$13,$I8913))),LISTS!$O$2:$O$13),"Medio de pago no elegible o no identificado por DIAN"),"Apta automaticamente por pago electronico y base positiva"))))</f>
        <v/>
      </c>
    </row>
    <row r="8914">
      <c r="A8914" s="9" t="n"/>
      <c r="B8914" s="9" t="n"/>
      <c r="C8914" s="12" t="n"/>
      <c r="D8914" s="11" t="n"/>
      <c r="E8914" s="11" t="n"/>
      <c r="F8914" s="11" t="n"/>
      <c r="G8914" s="11" t="n"/>
      <c r="H8914" s="11" t="n"/>
      <c r="I8914" s="9" t="n"/>
      <c r="J8914" s="9" t="n"/>
      <c r="K8914" s="9" t="n"/>
      <c r="L8914" s="9">
        <f>IF(COUNTA($A8914:$K8914)=0,"",IF(AND(IFERROR($H8914,0)&gt;0,LEN(TRIM($K8914&amp;""))&gt;0,IFERROR(LOOKUP(2,1/((LISTS!$M$2:$M$13&lt;&gt;"")*ISNUMBER(SEARCH(LISTS!$M$2:$M$13,$I8914))),LISTS!$N$2:$N$13),"NO")="SI"),"SI","NO"))</f>
        <v/>
      </c>
      <c r="M8914" s="9">
        <f>IF(COUNTA($A8914:$K8914)=0,"",IF($K8914&lt;&gt;"",IF(COUNTIF($K$19:$K8914,$K8914)&gt;1,"SI","NO"),IF(COUNTIFS($A$19:$A8914,$A8914,$C$19:$C8914,$C8914,$J$19:$J8914,$J8914,$D$19:$D8914,$D8914)&gt;1,"SI","NO")))</f>
        <v/>
      </c>
      <c r="N8914" s="11">
        <f>IF(COUNTA($A8914:$K8914)=0,"",IF(AND($L8914="SI",$M8914="NO"),IFERROR($H8914,0),0))</f>
        <v/>
      </c>
      <c r="O8914" s="9">
        <f>IF(COUNTA($A8914:$K8914)=0,"",IF($M8914="SI","CUFE o factura duplicada dentro del reporte; no se suma dos veces",IF(IFERROR($H8914,0)&lt;=0,"DIAN reporta valor susceptible 0",IF($L8914="NO",IFERROR(LOOKUP(2,1/((LISTS!$M$2:$M$13&lt;&gt;"")*ISNUMBER(SEARCH(LISTS!$M$2:$M$13,$I8914))),LISTS!$O$2:$O$13),"Medio de pago no elegible o no identificado por DIAN"),"Apta automaticamente por pago electronico y base positiva"))))</f>
        <v/>
      </c>
    </row>
    <row r="8915">
      <c r="A8915" s="9" t="n"/>
      <c r="B8915" s="9" t="n"/>
      <c r="C8915" s="12" t="n"/>
      <c r="D8915" s="11" t="n"/>
      <c r="E8915" s="11" t="n"/>
      <c r="F8915" s="11" t="n"/>
      <c r="G8915" s="11" t="n"/>
      <c r="H8915" s="11" t="n"/>
      <c r="I8915" s="9" t="n"/>
      <c r="J8915" s="9" t="n"/>
      <c r="K8915" s="9" t="n"/>
      <c r="L8915" s="9">
        <f>IF(COUNTA($A8915:$K8915)=0,"",IF(AND(IFERROR($H8915,0)&gt;0,LEN(TRIM($K8915&amp;""))&gt;0,IFERROR(LOOKUP(2,1/((LISTS!$M$2:$M$13&lt;&gt;"")*ISNUMBER(SEARCH(LISTS!$M$2:$M$13,$I8915))),LISTS!$N$2:$N$13),"NO")="SI"),"SI","NO"))</f>
        <v/>
      </c>
      <c r="M8915" s="9">
        <f>IF(COUNTA($A8915:$K8915)=0,"",IF($K8915&lt;&gt;"",IF(COUNTIF($K$19:$K8915,$K8915)&gt;1,"SI","NO"),IF(COUNTIFS($A$19:$A8915,$A8915,$C$19:$C8915,$C8915,$J$19:$J8915,$J8915,$D$19:$D8915,$D8915)&gt;1,"SI","NO")))</f>
        <v/>
      </c>
      <c r="N8915" s="11">
        <f>IF(COUNTA($A8915:$K8915)=0,"",IF(AND($L8915="SI",$M8915="NO"),IFERROR($H8915,0),0))</f>
        <v/>
      </c>
      <c r="O8915" s="9">
        <f>IF(COUNTA($A8915:$K8915)=0,"",IF($M8915="SI","CUFE o factura duplicada dentro del reporte; no se suma dos veces",IF(IFERROR($H8915,0)&lt;=0,"DIAN reporta valor susceptible 0",IF($L8915="NO",IFERROR(LOOKUP(2,1/((LISTS!$M$2:$M$13&lt;&gt;"")*ISNUMBER(SEARCH(LISTS!$M$2:$M$13,$I8915))),LISTS!$O$2:$O$13),"Medio de pago no elegible o no identificado por DIAN"),"Apta automaticamente por pago electronico y base positiva"))))</f>
        <v/>
      </c>
    </row>
    <row r="8916">
      <c r="A8916" s="9" t="n"/>
      <c r="B8916" s="9" t="n"/>
      <c r="C8916" s="12" t="n"/>
      <c r="D8916" s="11" t="n"/>
      <c r="E8916" s="11" t="n"/>
      <c r="F8916" s="11" t="n"/>
      <c r="G8916" s="11" t="n"/>
      <c r="H8916" s="11" t="n"/>
      <c r="I8916" s="9" t="n"/>
      <c r="J8916" s="9" t="n"/>
      <c r="K8916" s="9" t="n"/>
      <c r="L8916" s="9">
        <f>IF(COUNTA($A8916:$K8916)=0,"",IF(AND(IFERROR($H8916,0)&gt;0,LEN(TRIM($K8916&amp;""))&gt;0,IFERROR(LOOKUP(2,1/((LISTS!$M$2:$M$13&lt;&gt;"")*ISNUMBER(SEARCH(LISTS!$M$2:$M$13,$I8916))),LISTS!$N$2:$N$13),"NO")="SI"),"SI","NO"))</f>
        <v/>
      </c>
      <c r="M8916" s="9">
        <f>IF(COUNTA($A8916:$K8916)=0,"",IF($K8916&lt;&gt;"",IF(COUNTIF($K$19:$K8916,$K8916)&gt;1,"SI","NO"),IF(COUNTIFS($A$19:$A8916,$A8916,$C$19:$C8916,$C8916,$J$19:$J8916,$J8916,$D$19:$D8916,$D8916)&gt;1,"SI","NO")))</f>
        <v/>
      </c>
      <c r="N8916" s="11">
        <f>IF(COUNTA($A8916:$K8916)=0,"",IF(AND($L8916="SI",$M8916="NO"),IFERROR($H8916,0),0))</f>
        <v/>
      </c>
      <c r="O8916" s="9">
        <f>IF(COUNTA($A8916:$K8916)=0,"",IF($M8916="SI","CUFE o factura duplicada dentro del reporte; no se suma dos veces",IF(IFERROR($H8916,0)&lt;=0,"DIAN reporta valor susceptible 0",IF($L8916="NO",IFERROR(LOOKUP(2,1/((LISTS!$M$2:$M$13&lt;&gt;"")*ISNUMBER(SEARCH(LISTS!$M$2:$M$13,$I8916))),LISTS!$O$2:$O$13),"Medio de pago no elegible o no identificado por DIAN"),"Apta automaticamente por pago electronico y base positiva"))))</f>
        <v/>
      </c>
    </row>
    <row r="8917">
      <c r="A8917" s="9" t="n"/>
      <c r="B8917" s="9" t="n"/>
      <c r="C8917" s="12" t="n"/>
      <c r="D8917" s="11" t="n"/>
      <c r="E8917" s="11" t="n"/>
      <c r="F8917" s="11" t="n"/>
      <c r="G8917" s="11" t="n"/>
      <c r="H8917" s="11" t="n"/>
      <c r="I8917" s="9" t="n"/>
      <c r="J8917" s="9" t="n"/>
      <c r="K8917" s="9" t="n"/>
      <c r="L8917" s="9">
        <f>IF(COUNTA($A8917:$K8917)=0,"",IF(AND(IFERROR($H8917,0)&gt;0,LEN(TRIM($K8917&amp;""))&gt;0,IFERROR(LOOKUP(2,1/((LISTS!$M$2:$M$13&lt;&gt;"")*ISNUMBER(SEARCH(LISTS!$M$2:$M$13,$I8917))),LISTS!$N$2:$N$13),"NO")="SI"),"SI","NO"))</f>
        <v/>
      </c>
      <c r="M8917" s="9">
        <f>IF(COUNTA($A8917:$K8917)=0,"",IF($K8917&lt;&gt;"",IF(COUNTIF($K$19:$K8917,$K8917)&gt;1,"SI","NO"),IF(COUNTIFS($A$19:$A8917,$A8917,$C$19:$C8917,$C8917,$J$19:$J8917,$J8917,$D$19:$D8917,$D8917)&gt;1,"SI","NO")))</f>
        <v/>
      </c>
      <c r="N8917" s="11">
        <f>IF(COUNTA($A8917:$K8917)=0,"",IF(AND($L8917="SI",$M8917="NO"),IFERROR($H8917,0),0))</f>
        <v/>
      </c>
      <c r="O8917" s="9">
        <f>IF(COUNTA($A8917:$K8917)=0,"",IF($M8917="SI","CUFE o factura duplicada dentro del reporte; no se suma dos veces",IF(IFERROR($H8917,0)&lt;=0,"DIAN reporta valor susceptible 0",IF($L8917="NO",IFERROR(LOOKUP(2,1/((LISTS!$M$2:$M$13&lt;&gt;"")*ISNUMBER(SEARCH(LISTS!$M$2:$M$13,$I8917))),LISTS!$O$2:$O$13),"Medio de pago no elegible o no identificado por DIAN"),"Apta automaticamente por pago electronico y base positiva"))))</f>
        <v/>
      </c>
    </row>
    <row r="8918">
      <c r="A8918" s="9" t="n"/>
      <c r="B8918" s="9" t="n"/>
      <c r="C8918" s="12" t="n"/>
      <c r="D8918" s="11" t="n"/>
      <c r="E8918" s="11" t="n"/>
      <c r="F8918" s="11" t="n"/>
      <c r="G8918" s="11" t="n"/>
      <c r="H8918" s="11" t="n"/>
      <c r="I8918" s="9" t="n"/>
      <c r="J8918" s="9" t="n"/>
      <c r="K8918" s="9" t="n"/>
      <c r="L8918" s="9">
        <f>IF(COUNTA($A8918:$K8918)=0,"",IF(AND(IFERROR($H8918,0)&gt;0,LEN(TRIM($K8918&amp;""))&gt;0,IFERROR(LOOKUP(2,1/((LISTS!$M$2:$M$13&lt;&gt;"")*ISNUMBER(SEARCH(LISTS!$M$2:$M$13,$I8918))),LISTS!$N$2:$N$13),"NO")="SI"),"SI","NO"))</f>
        <v/>
      </c>
      <c r="M8918" s="9">
        <f>IF(COUNTA($A8918:$K8918)=0,"",IF($K8918&lt;&gt;"",IF(COUNTIF($K$19:$K8918,$K8918)&gt;1,"SI","NO"),IF(COUNTIFS($A$19:$A8918,$A8918,$C$19:$C8918,$C8918,$J$19:$J8918,$J8918,$D$19:$D8918,$D8918)&gt;1,"SI","NO")))</f>
        <v/>
      </c>
      <c r="N8918" s="11">
        <f>IF(COUNTA($A8918:$K8918)=0,"",IF(AND($L8918="SI",$M8918="NO"),IFERROR($H8918,0),0))</f>
        <v/>
      </c>
      <c r="O8918" s="9">
        <f>IF(COUNTA($A8918:$K8918)=0,"",IF($M8918="SI","CUFE o factura duplicada dentro del reporte; no se suma dos veces",IF(IFERROR($H8918,0)&lt;=0,"DIAN reporta valor susceptible 0",IF($L8918="NO",IFERROR(LOOKUP(2,1/((LISTS!$M$2:$M$13&lt;&gt;"")*ISNUMBER(SEARCH(LISTS!$M$2:$M$13,$I8918))),LISTS!$O$2:$O$13),"Medio de pago no elegible o no identificado por DIAN"),"Apta automaticamente por pago electronico y base positiva"))))</f>
        <v/>
      </c>
    </row>
    <row r="8919">
      <c r="A8919" s="9" t="n"/>
      <c r="B8919" s="9" t="n"/>
      <c r="C8919" s="12" t="n"/>
      <c r="D8919" s="11" t="n"/>
      <c r="E8919" s="11" t="n"/>
      <c r="F8919" s="11" t="n"/>
      <c r="G8919" s="11" t="n"/>
      <c r="H8919" s="11" t="n"/>
      <c r="I8919" s="9" t="n"/>
      <c r="J8919" s="9" t="n"/>
      <c r="K8919" s="9" t="n"/>
      <c r="L8919" s="9">
        <f>IF(COUNTA($A8919:$K8919)=0,"",IF(AND(IFERROR($H8919,0)&gt;0,LEN(TRIM($K8919&amp;""))&gt;0,IFERROR(LOOKUP(2,1/((LISTS!$M$2:$M$13&lt;&gt;"")*ISNUMBER(SEARCH(LISTS!$M$2:$M$13,$I8919))),LISTS!$N$2:$N$13),"NO")="SI"),"SI","NO"))</f>
        <v/>
      </c>
      <c r="M8919" s="9">
        <f>IF(COUNTA($A8919:$K8919)=0,"",IF($K8919&lt;&gt;"",IF(COUNTIF($K$19:$K8919,$K8919)&gt;1,"SI","NO"),IF(COUNTIFS($A$19:$A8919,$A8919,$C$19:$C8919,$C8919,$J$19:$J8919,$J8919,$D$19:$D8919,$D8919)&gt;1,"SI","NO")))</f>
        <v/>
      </c>
      <c r="N8919" s="11">
        <f>IF(COUNTA($A8919:$K8919)=0,"",IF(AND($L8919="SI",$M8919="NO"),IFERROR($H8919,0),0))</f>
        <v/>
      </c>
      <c r="O8919" s="9">
        <f>IF(COUNTA($A8919:$K8919)=0,"",IF($M8919="SI","CUFE o factura duplicada dentro del reporte; no se suma dos veces",IF(IFERROR($H8919,0)&lt;=0,"DIAN reporta valor susceptible 0",IF($L8919="NO",IFERROR(LOOKUP(2,1/((LISTS!$M$2:$M$13&lt;&gt;"")*ISNUMBER(SEARCH(LISTS!$M$2:$M$13,$I8919))),LISTS!$O$2:$O$13),"Medio de pago no elegible o no identificado por DIAN"),"Apta automaticamente por pago electronico y base positiva"))))</f>
        <v/>
      </c>
    </row>
    <row r="8920">
      <c r="A8920" s="9" t="n"/>
      <c r="B8920" s="9" t="n"/>
      <c r="C8920" s="12" t="n"/>
      <c r="D8920" s="11" t="n"/>
      <c r="E8920" s="11" t="n"/>
      <c r="F8920" s="11" t="n"/>
      <c r="G8920" s="11" t="n"/>
      <c r="H8920" s="11" t="n"/>
      <c r="I8920" s="9" t="n"/>
      <c r="J8920" s="9" t="n"/>
      <c r="K8920" s="9" t="n"/>
      <c r="L8920" s="9">
        <f>IF(COUNTA($A8920:$K8920)=0,"",IF(AND(IFERROR($H8920,0)&gt;0,LEN(TRIM($K8920&amp;""))&gt;0,IFERROR(LOOKUP(2,1/((LISTS!$M$2:$M$13&lt;&gt;"")*ISNUMBER(SEARCH(LISTS!$M$2:$M$13,$I8920))),LISTS!$N$2:$N$13),"NO")="SI"),"SI","NO"))</f>
        <v/>
      </c>
      <c r="M8920" s="9">
        <f>IF(COUNTA($A8920:$K8920)=0,"",IF($K8920&lt;&gt;"",IF(COUNTIF($K$19:$K8920,$K8920)&gt;1,"SI","NO"),IF(COUNTIFS($A$19:$A8920,$A8920,$C$19:$C8920,$C8920,$J$19:$J8920,$J8920,$D$19:$D8920,$D8920)&gt;1,"SI","NO")))</f>
        <v/>
      </c>
      <c r="N8920" s="11">
        <f>IF(COUNTA($A8920:$K8920)=0,"",IF(AND($L8920="SI",$M8920="NO"),IFERROR($H8920,0),0))</f>
        <v/>
      </c>
      <c r="O8920" s="9">
        <f>IF(COUNTA($A8920:$K8920)=0,"",IF($M8920="SI","CUFE o factura duplicada dentro del reporte; no se suma dos veces",IF(IFERROR($H8920,0)&lt;=0,"DIAN reporta valor susceptible 0",IF($L8920="NO",IFERROR(LOOKUP(2,1/((LISTS!$M$2:$M$13&lt;&gt;"")*ISNUMBER(SEARCH(LISTS!$M$2:$M$13,$I8920))),LISTS!$O$2:$O$13),"Medio de pago no elegible o no identificado por DIAN"),"Apta automaticamente por pago electronico y base positiva"))))</f>
        <v/>
      </c>
    </row>
    <row r="8921">
      <c r="A8921" s="9" t="n"/>
      <c r="B8921" s="9" t="n"/>
      <c r="C8921" s="12" t="n"/>
      <c r="D8921" s="11" t="n"/>
      <c r="E8921" s="11" t="n"/>
      <c r="F8921" s="11" t="n"/>
      <c r="G8921" s="11" t="n"/>
      <c r="H8921" s="11" t="n"/>
      <c r="I8921" s="9" t="n"/>
      <c r="J8921" s="9" t="n"/>
      <c r="K8921" s="9" t="n"/>
      <c r="L8921" s="9">
        <f>IF(COUNTA($A8921:$K8921)=0,"",IF(AND(IFERROR($H8921,0)&gt;0,LEN(TRIM($K8921&amp;""))&gt;0,IFERROR(LOOKUP(2,1/((LISTS!$M$2:$M$13&lt;&gt;"")*ISNUMBER(SEARCH(LISTS!$M$2:$M$13,$I8921))),LISTS!$N$2:$N$13),"NO")="SI"),"SI","NO"))</f>
        <v/>
      </c>
      <c r="M8921" s="9">
        <f>IF(COUNTA($A8921:$K8921)=0,"",IF($K8921&lt;&gt;"",IF(COUNTIF($K$19:$K8921,$K8921)&gt;1,"SI","NO"),IF(COUNTIFS($A$19:$A8921,$A8921,$C$19:$C8921,$C8921,$J$19:$J8921,$J8921,$D$19:$D8921,$D8921)&gt;1,"SI","NO")))</f>
        <v/>
      </c>
      <c r="N8921" s="11">
        <f>IF(COUNTA($A8921:$K8921)=0,"",IF(AND($L8921="SI",$M8921="NO"),IFERROR($H8921,0),0))</f>
        <v/>
      </c>
      <c r="O8921" s="9">
        <f>IF(COUNTA($A8921:$K8921)=0,"",IF($M8921="SI","CUFE o factura duplicada dentro del reporte; no se suma dos veces",IF(IFERROR($H8921,0)&lt;=0,"DIAN reporta valor susceptible 0",IF($L8921="NO",IFERROR(LOOKUP(2,1/((LISTS!$M$2:$M$13&lt;&gt;"")*ISNUMBER(SEARCH(LISTS!$M$2:$M$13,$I8921))),LISTS!$O$2:$O$13),"Medio de pago no elegible o no identificado por DIAN"),"Apta automaticamente por pago electronico y base positiva"))))</f>
        <v/>
      </c>
    </row>
    <row r="8922">
      <c r="A8922" s="9" t="n"/>
      <c r="B8922" s="9" t="n"/>
      <c r="C8922" s="12" t="n"/>
      <c r="D8922" s="11" t="n"/>
      <c r="E8922" s="11" t="n"/>
      <c r="F8922" s="11" t="n"/>
      <c r="G8922" s="11" t="n"/>
      <c r="H8922" s="11" t="n"/>
      <c r="I8922" s="9" t="n"/>
      <c r="J8922" s="9" t="n"/>
      <c r="K8922" s="9" t="n"/>
      <c r="L8922" s="9">
        <f>IF(COUNTA($A8922:$K8922)=0,"",IF(AND(IFERROR($H8922,0)&gt;0,LEN(TRIM($K8922&amp;""))&gt;0,IFERROR(LOOKUP(2,1/((LISTS!$M$2:$M$13&lt;&gt;"")*ISNUMBER(SEARCH(LISTS!$M$2:$M$13,$I8922))),LISTS!$N$2:$N$13),"NO")="SI"),"SI","NO"))</f>
        <v/>
      </c>
      <c r="M8922" s="9">
        <f>IF(COUNTA($A8922:$K8922)=0,"",IF($K8922&lt;&gt;"",IF(COUNTIF($K$19:$K8922,$K8922)&gt;1,"SI","NO"),IF(COUNTIFS($A$19:$A8922,$A8922,$C$19:$C8922,$C8922,$J$19:$J8922,$J8922,$D$19:$D8922,$D8922)&gt;1,"SI","NO")))</f>
        <v/>
      </c>
      <c r="N8922" s="11">
        <f>IF(COUNTA($A8922:$K8922)=0,"",IF(AND($L8922="SI",$M8922="NO"),IFERROR($H8922,0),0))</f>
        <v/>
      </c>
      <c r="O8922" s="9">
        <f>IF(COUNTA($A8922:$K8922)=0,"",IF($M8922="SI","CUFE o factura duplicada dentro del reporte; no se suma dos veces",IF(IFERROR($H8922,0)&lt;=0,"DIAN reporta valor susceptible 0",IF($L8922="NO",IFERROR(LOOKUP(2,1/((LISTS!$M$2:$M$13&lt;&gt;"")*ISNUMBER(SEARCH(LISTS!$M$2:$M$13,$I8922))),LISTS!$O$2:$O$13),"Medio de pago no elegible o no identificado por DIAN"),"Apta automaticamente por pago electronico y base positiva"))))</f>
        <v/>
      </c>
    </row>
    <row r="8923">
      <c r="A8923" s="9" t="n"/>
      <c r="B8923" s="9" t="n"/>
      <c r="C8923" s="12" t="n"/>
      <c r="D8923" s="11" t="n"/>
      <c r="E8923" s="11" t="n"/>
      <c r="F8923" s="11" t="n"/>
      <c r="G8923" s="11" t="n"/>
      <c r="H8923" s="11" t="n"/>
      <c r="I8923" s="9" t="n"/>
      <c r="J8923" s="9" t="n"/>
      <c r="K8923" s="9" t="n"/>
      <c r="L8923" s="9">
        <f>IF(COUNTA($A8923:$K8923)=0,"",IF(AND(IFERROR($H8923,0)&gt;0,LEN(TRIM($K8923&amp;""))&gt;0,IFERROR(LOOKUP(2,1/((LISTS!$M$2:$M$13&lt;&gt;"")*ISNUMBER(SEARCH(LISTS!$M$2:$M$13,$I8923))),LISTS!$N$2:$N$13),"NO")="SI"),"SI","NO"))</f>
        <v/>
      </c>
      <c r="M8923" s="9">
        <f>IF(COUNTA($A8923:$K8923)=0,"",IF($K8923&lt;&gt;"",IF(COUNTIF($K$19:$K8923,$K8923)&gt;1,"SI","NO"),IF(COUNTIFS($A$19:$A8923,$A8923,$C$19:$C8923,$C8923,$J$19:$J8923,$J8923,$D$19:$D8923,$D8923)&gt;1,"SI","NO")))</f>
        <v/>
      </c>
      <c r="N8923" s="11">
        <f>IF(COUNTA($A8923:$K8923)=0,"",IF(AND($L8923="SI",$M8923="NO"),IFERROR($H8923,0),0))</f>
        <v/>
      </c>
      <c r="O8923" s="9">
        <f>IF(COUNTA($A8923:$K8923)=0,"",IF($M8923="SI","CUFE o factura duplicada dentro del reporte; no se suma dos veces",IF(IFERROR($H8923,0)&lt;=0,"DIAN reporta valor susceptible 0",IF($L8923="NO",IFERROR(LOOKUP(2,1/((LISTS!$M$2:$M$13&lt;&gt;"")*ISNUMBER(SEARCH(LISTS!$M$2:$M$13,$I8923))),LISTS!$O$2:$O$13),"Medio de pago no elegible o no identificado por DIAN"),"Apta automaticamente por pago electronico y base positiva"))))</f>
        <v/>
      </c>
    </row>
    <row r="8924">
      <c r="A8924" s="9" t="n"/>
      <c r="B8924" s="9" t="n"/>
      <c r="C8924" s="12" t="n"/>
      <c r="D8924" s="11" t="n"/>
      <c r="E8924" s="11" t="n"/>
      <c r="F8924" s="11" t="n"/>
      <c r="G8924" s="11" t="n"/>
      <c r="H8924" s="11" t="n"/>
      <c r="I8924" s="9" t="n"/>
      <c r="J8924" s="9" t="n"/>
      <c r="K8924" s="9" t="n"/>
      <c r="L8924" s="9">
        <f>IF(COUNTA($A8924:$K8924)=0,"",IF(AND(IFERROR($H8924,0)&gt;0,LEN(TRIM($K8924&amp;""))&gt;0,IFERROR(LOOKUP(2,1/((LISTS!$M$2:$M$13&lt;&gt;"")*ISNUMBER(SEARCH(LISTS!$M$2:$M$13,$I8924))),LISTS!$N$2:$N$13),"NO")="SI"),"SI","NO"))</f>
        <v/>
      </c>
      <c r="M8924" s="9">
        <f>IF(COUNTA($A8924:$K8924)=0,"",IF($K8924&lt;&gt;"",IF(COUNTIF($K$19:$K8924,$K8924)&gt;1,"SI","NO"),IF(COUNTIFS($A$19:$A8924,$A8924,$C$19:$C8924,$C8924,$J$19:$J8924,$J8924,$D$19:$D8924,$D8924)&gt;1,"SI","NO")))</f>
        <v/>
      </c>
      <c r="N8924" s="11">
        <f>IF(COUNTA($A8924:$K8924)=0,"",IF(AND($L8924="SI",$M8924="NO"),IFERROR($H8924,0),0))</f>
        <v/>
      </c>
      <c r="O8924" s="9">
        <f>IF(COUNTA($A8924:$K8924)=0,"",IF($M8924="SI","CUFE o factura duplicada dentro del reporte; no se suma dos veces",IF(IFERROR($H8924,0)&lt;=0,"DIAN reporta valor susceptible 0",IF($L8924="NO",IFERROR(LOOKUP(2,1/((LISTS!$M$2:$M$13&lt;&gt;"")*ISNUMBER(SEARCH(LISTS!$M$2:$M$13,$I8924))),LISTS!$O$2:$O$13),"Medio de pago no elegible o no identificado por DIAN"),"Apta automaticamente por pago electronico y base positiva"))))</f>
        <v/>
      </c>
    </row>
    <row r="8925">
      <c r="A8925" s="9" t="n"/>
      <c r="B8925" s="9" t="n"/>
      <c r="C8925" s="12" t="n"/>
      <c r="D8925" s="11" t="n"/>
      <c r="E8925" s="11" t="n"/>
      <c r="F8925" s="11" t="n"/>
      <c r="G8925" s="11" t="n"/>
      <c r="H8925" s="11" t="n"/>
      <c r="I8925" s="9" t="n"/>
      <c r="J8925" s="9" t="n"/>
      <c r="K8925" s="9" t="n"/>
      <c r="L8925" s="9">
        <f>IF(COUNTA($A8925:$K8925)=0,"",IF(AND(IFERROR($H8925,0)&gt;0,LEN(TRIM($K8925&amp;""))&gt;0,IFERROR(LOOKUP(2,1/((LISTS!$M$2:$M$13&lt;&gt;"")*ISNUMBER(SEARCH(LISTS!$M$2:$M$13,$I8925))),LISTS!$N$2:$N$13),"NO")="SI"),"SI","NO"))</f>
        <v/>
      </c>
      <c r="M8925" s="9">
        <f>IF(COUNTA($A8925:$K8925)=0,"",IF($K8925&lt;&gt;"",IF(COUNTIF($K$19:$K8925,$K8925)&gt;1,"SI","NO"),IF(COUNTIFS($A$19:$A8925,$A8925,$C$19:$C8925,$C8925,$J$19:$J8925,$J8925,$D$19:$D8925,$D8925)&gt;1,"SI","NO")))</f>
        <v/>
      </c>
      <c r="N8925" s="11">
        <f>IF(COUNTA($A8925:$K8925)=0,"",IF(AND($L8925="SI",$M8925="NO"),IFERROR($H8925,0),0))</f>
        <v/>
      </c>
      <c r="O8925" s="9">
        <f>IF(COUNTA($A8925:$K8925)=0,"",IF($M8925="SI","CUFE o factura duplicada dentro del reporte; no se suma dos veces",IF(IFERROR($H8925,0)&lt;=0,"DIAN reporta valor susceptible 0",IF($L8925="NO",IFERROR(LOOKUP(2,1/((LISTS!$M$2:$M$13&lt;&gt;"")*ISNUMBER(SEARCH(LISTS!$M$2:$M$13,$I8925))),LISTS!$O$2:$O$13),"Medio de pago no elegible o no identificado por DIAN"),"Apta automaticamente por pago electronico y base positiva"))))</f>
        <v/>
      </c>
    </row>
    <row r="8926">
      <c r="A8926" s="9" t="n"/>
      <c r="B8926" s="9" t="n"/>
      <c r="C8926" s="12" t="n"/>
      <c r="D8926" s="11" t="n"/>
      <c r="E8926" s="11" t="n"/>
      <c r="F8926" s="11" t="n"/>
      <c r="G8926" s="11" t="n"/>
      <c r="H8926" s="11" t="n"/>
      <c r="I8926" s="9" t="n"/>
      <c r="J8926" s="9" t="n"/>
      <c r="K8926" s="9" t="n"/>
      <c r="L8926" s="9">
        <f>IF(COUNTA($A8926:$K8926)=0,"",IF(AND(IFERROR($H8926,0)&gt;0,LEN(TRIM($K8926&amp;""))&gt;0,IFERROR(LOOKUP(2,1/((LISTS!$M$2:$M$13&lt;&gt;"")*ISNUMBER(SEARCH(LISTS!$M$2:$M$13,$I8926))),LISTS!$N$2:$N$13),"NO")="SI"),"SI","NO"))</f>
        <v/>
      </c>
      <c r="M8926" s="9">
        <f>IF(COUNTA($A8926:$K8926)=0,"",IF($K8926&lt;&gt;"",IF(COUNTIF($K$19:$K8926,$K8926)&gt;1,"SI","NO"),IF(COUNTIFS($A$19:$A8926,$A8926,$C$19:$C8926,$C8926,$J$19:$J8926,$J8926,$D$19:$D8926,$D8926)&gt;1,"SI","NO")))</f>
        <v/>
      </c>
      <c r="N8926" s="11">
        <f>IF(COUNTA($A8926:$K8926)=0,"",IF(AND($L8926="SI",$M8926="NO"),IFERROR($H8926,0),0))</f>
        <v/>
      </c>
      <c r="O8926" s="9">
        <f>IF(COUNTA($A8926:$K8926)=0,"",IF($M8926="SI","CUFE o factura duplicada dentro del reporte; no se suma dos veces",IF(IFERROR($H8926,0)&lt;=0,"DIAN reporta valor susceptible 0",IF($L8926="NO",IFERROR(LOOKUP(2,1/((LISTS!$M$2:$M$13&lt;&gt;"")*ISNUMBER(SEARCH(LISTS!$M$2:$M$13,$I8926))),LISTS!$O$2:$O$13),"Medio de pago no elegible o no identificado por DIAN"),"Apta automaticamente por pago electronico y base positiva"))))</f>
        <v/>
      </c>
    </row>
    <row r="8927">
      <c r="A8927" s="9" t="n"/>
      <c r="B8927" s="9" t="n"/>
      <c r="C8927" s="12" t="n"/>
      <c r="D8927" s="11" t="n"/>
      <c r="E8927" s="11" t="n"/>
      <c r="F8927" s="11" t="n"/>
      <c r="G8927" s="11" t="n"/>
      <c r="H8927" s="11" t="n"/>
      <c r="I8927" s="9" t="n"/>
      <c r="J8927" s="9" t="n"/>
      <c r="K8927" s="9" t="n"/>
      <c r="L8927" s="9">
        <f>IF(COUNTA($A8927:$K8927)=0,"",IF(AND(IFERROR($H8927,0)&gt;0,LEN(TRIM($K8927&amp;""))&gt;0,IFERROR(LOOKUP(2,1/((LISTS!$M$2:$M$13&lt;&gt;"")*ISNUMBER(SEARCH(LISTS!$M$2:$M$13,$I8927))),LISTS!$N$2:$N$13),"NO")="SI"),"SI","NO"))</f>
        <v/>
      </c>
      <c r="M8927" s="9">
        <f>IF(COUNTA($A8927:$K8927)=0,"",IF($K8927&lt;&gt;"",IF(COUNTIF($K$19:$K8927,$K8927)&gt;1,"SI","NO"),IF(COUNTIFS($A$19:$A8927,$A8927,$C$19:$C8927,$C8927,$J$19:$J8927,$J8927,$D$19:$D8927,$D8927)&gt;1,"SI","NO")))</f>
        <v/>
      </c>
      <c r="N8927" s="11">
        <f>IF(COUNTA($A8927:$K8927)=0,"",IF(AND($L8927="SI",$M8927="NO"),IFERROR($H8927,0),0))</f>
        <v/>
      </c>
      <c r="O8927" s="9">
        <f>IF(COUNTA($A8927:$K8927)=0,"",IF($M8927="SI","CUFE o factura duplicada dentro del reporte; no se suma dos veces",IF(IFERROR($H8927,0)&lt;=0,"DIAN reporta valor susceptible 0",IF($L8927="NO",IFERROR(LOOKUP(2,1/((LISTS!$M$2:$M$13&lt;&gt;"")*ISNUMBER(SEARCH(LISTS!$M$2:$M$13,$I8927))),LISTS!$O$2:$O$13),"Medio de pago no elegible o no identificado por DIAN"),"Apta automaticamente por pago electronico y base positiva"))))</f>
        <v/>
      </c>
    </row>
    <row r="8928">
      <c r="A8928" s="9" t="n"/>
      <c r="B8928" s="9" t="n"/>
      <c r="C8928" s="12" t="n"/>
      <c r="D8928" s="11" t="n"/>
      <c r="E8928" s="11" t="n"/>
      <c r="F8928" s="11" t="n"/>
      <c r="G8928" s="11" t="n"/>
      <c r="H8928" s="11" t="n"/>
      <c r="I8928" s="9" t="n"/>
      <c r="J8928" s="9" t="n"/>
      <c r="K8928" s="9" t="n"/>
      <c r="L8928" s="9">
        <f>IF(COUNTA($A8928:$K8928)=0,"",IF(AND(IFERROR($H8928,0)&gt;0,LEN(TRIM($K8928&amp;""))&gt;0,IFERROR(LOOKUP(2,1/((LISTS!$M$2:$M$13&lt;&gt;"")*ISNUMBER(SEARCH(LISTS!$M$2:$M$13,$I8928))),LISTS!$N$2:$N$13),"NO")="SI"),"SI","NO"))</f>
        <v/>
      </c>
      <c r="M8928" s="9">
        <f>IF(COUNTA($A8928:$K8928)=0,"",IF($K8928&lt;&gt;"",IF(COUNTIF($K$19:$K8928,$K8928)&gt;1,"SI","NO"),IF(COUNTIFS($A$19:$A8928,$A8928,$C$19:$C8928,$C8928,$J$19:$J8928,$J8928,$D$19:$D8928,$D8928)&gt;1,"SI","NO")))</f>
        <v/>
      </c>
      <c r="N8928" s="11">
        <f>IF(COUNTA($A8928:$K8928)=0,"",IF(AND($L8928="SI",$M8928="NO"),IFERROR($H8928,0),0))</f>
        <v/>
      </c>
      <c r="O8928" s="9">
        <f>IF(COUNTA($A8928:$K8928)=0,"",IF($M8928="SI","CUFE o factura duplicada dentro del reporte; no se suma dos veces",IF(IFERROR($H8928,0)&lt;=0,"DIAN reporta valor susceptible 0",IF($L8928="NO",IFERROR(LOOKUP(2,1/((LISTS!$M$2:$M$13&lt;&gt;"")*ISNUMBER(SEARCH(LISTS!$M$2:$M$13,$I8928))),LISTS!$O$2:$O$13),"Medio de pago no elegible o no identificado por DIAN"),"Apta automaticamente por pago electronico y base positiva"))))</f>
        <v/>
      </c>
    </row>
    <row r="8929">
      <c r="A8929" s="9" t="n"/>
      <c r="B8929" s="9" t="n"/>
      <c r="C8929" s="12" t="n"/>
      <c r="D8929" s="11" t="n"/>
      <c r="E8929" s="11" t="n"/>
      <c r="F8929" s="11" t="n"/>
      <c r="G8929" s="11" t="n"/>
      <c r="H8929" s="11" t="n"/>
      <c r="I8929" s="9" t="n"/>
      <c r="J8929" s="9" t="n"/>
      <c r="K8929" s="9" t="n"/>
      <c r="L8929" s="9">
        <f>IF(COUNTA($A8929:$K8929)=0,"",IF(AND(IFERROR($H8929,0)&gt;0,LEN(TRIM($K8929&amp;""))&gt;0,IFERROR(LOOKUP(2,1/((LISTS!$M$2:$M$13&lt;&gt;"")*ISNUMBER(SEARCH(LISTS!$M$2:$M$13,$I8929))),LISTS!$N$2:$N$13),"NO")="SI"),"SI","NO"))</f>
        <v/>
      </c>
      <c r="M8929" s="9">
        <f>IF(COUNTA($A8929:$K8929)=0,"",IF($K8929&lt;&gt;"",IF(COUNTIF($K$19:$K8929,$K8929)&gt;1,"SI","NO"),IF(COUNTIFS($A$19:$A8929,$A8929,$C$19:$C8929,$C8929,$J$19:$J8929,$J8929,$D$19:$D8929,$D8929)&gt;1,"SI","NO")))</f>
        <v/>
      </c>
      <c r="N8929" s="11">
        <f>IF(COUNTA($A8929:$K8929)=0,"",IF(AND($L8929="SI",$M8929="NO"),IFERROR($H8929,0),0))</f>
        <v/>
      </c>
      <c r="O8929" s="9">
        <f>IF(COUNTA($A8929:$K8929)=0,"",IF($M8929="SI","CUFE o factura duplicada dentro del reporte; no se suma dos veces",IF(IFERROR($H8929,0)&lt;=0,"DIAN reporta valor susceptible 0",IF($L8929="NO",IFERROR(LOOKUP(2,1/((LISTS!$M$2:$M$13&lt;&gt;"")*ISNUMBER(SEARCH(LISTS!$M$2:$M$13,$I8929))),LISTS!$O$2:$O$13),"Medio de pago no elegible o no identificado por DIAN"),"Apta automaticamente por pago electronico y base positiva"))))</f>
        <v/>
      </c>
    </row>
    <row r="8930">
      <c r="A8930" s="9" t="n"/>
      <c r="B8930" s="9" t="n"/>
      <c r="C8930" s="12" t="n"/>
      <c r="D8930" s="11" t="n"/>
      <c r="E8930" s="11" t="n"/>
      <c r="F8930" s="11" t="n"/>
      <c r="G8930" s="11" t="n"/>
      <c r="H8930" s="11" t="n"/>
      <c r="I8930" s="9" t="n"/>
      <c r="J8930" s="9" t="n"/>
      <c r="K8930" s="9" t="n"/>
      <c r="L8930" s="9">
        <f>IF(COUNTA($A8930:$K8930)=0,"",IF(AND(IFERROR($H8930,0)&gt;0,LEN(TRIM($K8930&amp;""))&gt;0,IFERROR(LOOKUP(2,1/((LISTS!$M$2:$M$13&lt;&gt;"")*ISNUMBER(SEARCH(LISTS!$M$2:$M$13,$I8930))),LISTS!$N$2:$N$13),"NO")="SI"),"SI","NO"))</f>
        <v/>
      </c>
      <c r="M8930" s="9">
        <f>IF(COUNTA($A8930:$K8930)=0,"",IF($K8930&lt;&gt;"",IF(COUNTIF($K$19:$K8930,$K8930)&gt;1,"SI","NO"),IF(COUNTIFS($A$19:$A8930,$A8930,$C$19:$C8930,$C8930,$J$19:$J8930,$J8930,$D$19:$D8930,$D8930)&gt;1,"SI","NO")))</f>
        <v/>
      </c>
      <c r="N8930" s="11">
        <f>IF(COUNTA($A8930:$K8930)=0,"",IF(AND($L8930="SI",$M8930="NO"),IFERROR($H8930,0),0))</f>
        <v/>
      </c>
      <c r="O8930" s="9">
        <f>IF(COUNTA($A8930:$K8930)=0,"",IF($M8930="SI","CUFE o factura duplicada dentro del reporte; no se suma dos veces",IF(IFERROR($H8930,0)&lt;=0,"DIAN reporta valor susceptible 0",IF($L8930="NO",IFERROR(LOOKUP(2,1/((LISTS!$M$2:$M$13&lt;&gt;"")*ISNUMBER(SEARCH(LISTS!$M$2:$M$13,$I8930))),LISTS!$O$2:$O$13),"Medio de pago no elegible o no identificado por DIAN"),"Apta automaticamente por pago electronico y base positiva"))))</f>
        <v/>
      </c>
    </row>
    <row r="8931">
      <c r="A8931" s="9" t="n"/>
      <c r="B8931" s="9" t="n"/>
      <c r="C8931" s="12" t="n"/>
      <c r="D8931" s="11" t="n"/>
      <c r="E8931" s="11" t="n"/>
      <c r="F8931" s="11" t="n"/>
      <c r="G8931" s="11" t="n"/>
      <c r="H8931" s="11" t="n"/>
      <c r="I8931" s="9" t="n"/>
      <c r="J8931" s="9" t="n"/>
      <c r="K8931" s="9" t="n"/>
      <c r="L8931" s="9">
        <f>IF(COUNTA($A8931:$K8931)=0,"",IF(AND(IFERROR($H8931,0)&gt;0,LEN(TRIM($K8931&amp;""))&gt;0,IFERROR(LOOKUP(2,1/((LISTS!$M$2:$M$13&lt;&gt;"")*ISNUMBER(SEARCH(LISTS!$M$2:$M$13,$I8931))),LISTS!$N$2:$N$13),"NO")="SI"),"SI","NO"))</f>
        <v/>
      </c>
      <c r="M8931" s="9">
        <f>IF(COUNTA($A8931:$K8931)=0,"",IF($K8931&lt;&gt;"",IF(COUNTIF($K$19:$K8931,$K8931)&gt;1,"SI","NO"),IF(COUNTIFS($A$19:$A8931,$A8931,$C$19:$C8931,$C8931,$J$19:$J8931,$J8931,$D$19:$D8931,$D8931)&gt;1,"SI","NO")))</f>
        <v/>
      </c>
      <c r="N8931" s="11">
        <f>IF(COUNTA($A8931:$K8931)=0,"",IF(AND($L8931="SI",$M8931="NO"),IFERROR($H8931,0),0))</f>
        <v/>
      </c>
      <c r="O8931" s="9">
        <f>IF(COUNTA($A8931:$K8931)=0,"",IF($M8931="SI","CUFE o factura duplicada dentro del reporte; no se suma dos veces",IF(IFERROR($H8931,0)&lt;=0,"DIAN reporta valor susceptible 0",IF($L8931="NO",IFERROR(LOOKUP(2,1/((LISTS!$M$2:$M$13&lt;&gt;"")*ISNUMBER(SEARCH(LISTS!$M$2:$M$13,$I8931))),LISTS!$O$2:$O$13),"Medio de pago no elegible o no identificado por DIAN"),"Apta automaticamente por pago electronico y base positiva"))))</f>
        <v/>
      </c>
    </row>
    <row r="8932">
      <c r="A8932" s="9" t="n"/>
      <c r="B8932" s="9" t="n"/>
      <c r="C8932" s="12" t="n"/>
      <c r="D8932" s="11" t="n"/>
      <c r="E8932" s="11" t="n"/>
      <c r="F8932" s="11" t="n"/>
      <c r="G8932" s="11" t="n"/>
      <c r="H8932" s="11" t="n"/>
      <c r="I8932" s="9" t="n"/>
      <c r="J8932" s="9" t="n"/>
      <c r="K8932" s="9" t="n"/>
      <c r="L8932" s="9">
        <f>IF(COUNTA($A8932:$K8932)=0,"",IF(AND(IFERROR($H8932,0)&gt;0,LEN(TRIM($K8932&amp;""))&gt;0,IFERROR(LOOKUP(2,1/((LISTS!$M$2:$M$13&lt;&gt;"")*ISNUMBER(SEARCH(LISTS!$M$2:$M$13,$I8932))),LISTS!$N$2:$N$13),"NO")="SI"),"SI","NO"))</f>
        <v/>
      </c>
      <c r="M8932" s="9">
        <f>IF(COUNTA($A8932:$K8932)=0,"",IF($K8932&lt;&gt;"",IF(COUNTIF($K$19:$K8932,$K8932)&gt;1,"SI","NO"),IF(COUNTIFS($A$19:$A8932,$A8932,$C$19:$C8932,$C8932,$J$19:$J8932,$J8932,$D$19:$D8932,$D8932)&gt;1,"SI","NO")))</f>
        <v/>
      </c>
      <c r="N8932" s="11">
        <f>IF(COUNTA($A8932:$K8932)=0,"",IF(AND($L8932="SI",$M8932="NO"),IFERROR($H8932,0),0))</f>
        <v/>
      </c>
      <c r="O8932" s="9">
        <f>IF(COUNTA($A8932:$K8932)=0,"",IF($M8932="SI","CUFE o factura duplicada dentro del reporte; no se suma dos veces",IF(IFERROR($H8932,0)&lt;=0,"DIAN reporta valor susceptible 0",IF($L8932="NO",IFERROR(LOOKUP(2,1/((LISTS!$M$2:$M$13&lt;&gt;"")*ISNUMBER(SEARCH(LISTS!$M$2:$M$13,$I8932))),LISTS!$O$2:$O$13),"Medio de pago no elegible o no identificado por DIAN"),"Apta automaticamente por pago electronico y base positiva"))))</f>
        <v/>
      </c>
    </row>
    <row r="8933">
      <c r="A8933" s="9" t="n"/>
      <c r="B8933" s="9" t="n"/>
      <c r="C8933" s="12" t="n"/>
      <c r="D8933" s="11" t="n"/>
      <c r="E8933" s="11" t="n"/>
      <c r="F8933" s="11" t="n"/>
      <c r="G8933" s="11" t="n"/>
      <c r="H8933" s="11" t="n"/>
      <c r="I8933" s="9" t="n"/>
      <c r="J8933" s="9" t="n"/>
      <c r="K8933" s="9" t="n"/>
      <c r="L8933" s="9">
        <f>IF(COUNTA($A8933:$K8933)=0,"",IF(AND(IFERROR($H8933,0)&gt;0,LEN(TRIM($K8933&amp;""))&gt;0,IFERROR(LOOKUP(2,1/((LISTS!$M$2:$M$13&lt;&gt;"")*ISNUMBER(SEARCH(LISTS!$M$2:$M$13,$I8933))),LISTS!$N$2:$N$13),"NO")="SI"),"SI","NO"))</f>
        <v/>
      </c>
      <c r="M8933" s="9">
        <f>IF(COUNTA($A8933:$K8933)=0,"",IF($K8933&lt;&gt;"",IF(COUNTIF($K$19:$K8933,$K8933)&gt;1,"SI","NO"),IF(COUNTIFS($A$19:$A8933,$A8933,$C$19:$C8933,$C8933,$J$19:$J8933,$J8933,$D$19:$D8933,$D8933)&gt;1,"SI","NO")))</f>
        <v/>
      </c>
      <c r="N8933" s="11">
        <f>IF(COUNTA($A8933:$K8933)=0,"",IF(AND($L8933="SI",$M8933="NO"),IFERROR($H8933,0),0))</f>
        <v/>
      </c>
      <c r="O8933" s="9">
        <f>IF(COUNTA($A8933:$K8933)=0,"",IF($M8933="SI","CUFE o factura duplicada dentro del reporte; no se suma dos veces",IF(IFERROR($H8933,0)&lt;=0,"DIAN reporta valor susceptible 0",IF($L8933="NO",IFERROR(LOOKUP(2,1/((LISTS!$M$2:$M$13&lt;&gt;"")*ISNUMBER(SEARCH(LISTS!$M$2:$M$13,$I8933))),LISTS!$O$2:$O$13),"Medio de pago no elegible o no identificado por DIAN"),"Apta automaticamente por pago electronico y base positiva"))))</f>
        <v/>
      </c>
    </row>
    <row r="8934">
      <c r="A8934" s="9" t="n"/>
      <c r="B8934" s="9" t="n"/>
      <c r="C8934" s="12" t="n"/>
      <c r="D8934" s="11" t="n"/>
      <c r="E8934" s="11" t="n"/>
      <c r="F8934" s="11" t="n"/>
      <c r="G8934" s="11" t="n"/>
      <c r="H8934" s="11" t="n"/>
      <c r="I8934" s="9" t="n"/>
      <c r="J8934" s="9" t="n"/>
      <c r="K8934" s="9" t="n"/>
      <c r="L8934" s="9">
        <f>IF(COUNTA($A8934:$K8934)=0,"",IF(AND(IFERROR($H8934,0)&gt;0,LEN(TRIM($K8934&amp;""))&gt;0,IFERROR(LOOKUP(2,1/((LISTS!$M$2:$M$13&lt;&gt;"")*ISNUMBER(SEARCH(LISTS!$M$2:$M$13,$I8934))),LISTS!$N$2:$N$13),"NO")="SI"),"SI","NO"))</f>
        <v/>
      </c>
      <c r="M8934" s="9">
        <f>IF(COUNTA($A8934:$K8934)=0,"",IF($K8934&lt;&gt;"",IF(COUNTIF($K$19:$K8934,$K8934)&gt;1,"SI","NO"),IF(COUNTIFS($A$19:$A8934,$A8934,$C$19:$C8934,$C8934,$J$19:$J8934,$J8934,$D$19:$D8934,$D8934)&gt;1,"SI","NO")))</f>
        <v/>
      </c>
      <c r="N8934" s="11">
        <f>IF(COUNTA($A8934:$K8934)=0,"",IF(AND($L8934="SI",$M8934="NO"),IFERROR($H8934,0),0))</f>
        <v/>
      </c>
      <c r="O8934" s="9">
        <f>IF(COUNTA($A8934:$K8934)=0,"",IF($M8934="SI","CUFE o factura duplicada dentro del reporte; no se suma dos veces",IF(IFERROR($H8934,0)&lt;=0,"DIAN reporta valor susceptible 0",IF($L8934="NO",IFERROR(LOOKUP(2,1/((LISTS!$M$2:$M$13&lt;&gt;"")*ISNUMBER(SEARCH(LISTS!$M$2:$M$13,$I8934))),LISTS!$O$2:$O$13),"Medio de pago no elegible o no identificado por DIAN"),"Apta automaticamente por pago electronico y base positiva"))))</f>
        <v/>
      </c>
    </row>
    <row r="8935">
      <c r="A8935" s="9" t="n"/>
      <c r="B8935" s="9" t="n"/>
      <c r="C8935" s="12" t="n"/>
      <c r="D8935" s="11" t="n"/>
      <c r="E8935" s="11" t="n"/>
      <c r="F8935" s="11" t="n"/>
      <c r="G8935" s="11" t="n"/>
      <c r="H8935" s="11" t="n"/>
      <c r="I8935" s="9" t="n"/>
      <c r="J8935" s="9" t="n"/>
      <c r="K8935" s="9" t="n"/>
      <c r="L8935" s="9">
        <f>IF(COUNTA($A8935:$K8935)=0,"",IF(AND(IFERROR($H8935,0)&gt;0,LEN(TRIM($K8935&amp;""))&gt;0,IFERROR(LOOKUP(2,1/((LISTS!$M$2:$M$13&lt;&gt;"")*ISNUMBER(SEARCH(LISTS!$M$2:$M$13,$I8935))),LISTS!$N$2:$N$13),"NO")="SI"),"SI","NO"))</f>
        <v/>
      </c>
      <c r="M8935" s="9">
        <f>IF(COUNTA($A8935:$K8935)=0,"",IF($K8935&lt;&gt;"",IF(COUNTIF($K$19:$K8935,$K8935)&gt;1,"SI","NO"),IF(COUNTIFS($A$19:$A8935,$A8935,$C$19:$C8935,$C8935,$J$19:$J8935,$J8935,$D$19:$D8935,$D8935)&gt;1,"SI","NO")))</f>
        <v/>
      </c>
      <c r="N8935" s="11">
        <f>IF(COUNTA($A8935:$K8935)=0,"",IF(AND($L8935="SI",$M8935="NO"),IFERROR($H8935,0),0))</f>
        <v/>
      </c>
      <c r="O8935" s="9">
        <f>IF(COUNTA($A8935:$K8935)=0,"",IF($M8935="SI","CUFE o factura duplicada dentro del reporte; no se suma dos veces",IF(IFERROR($H8935,0)&lt;=0,"DIAN reporta valor susceptible 0",IF($L8935="NO",IFERROR(LOOKUP(2,1/((LISTS!$M$2:$M$13&lt;&gt;"")*ISNUMBER(SEARCH(LISTS!$M$2:$M$13,$I8935))),LISTS!$O$2:$O$13),"Medio de pago no elegible o no identificado por DIAN"),"Apta automaticamente por pago electronico y base positiva"))))</f>
        <v/>
      </c>
    </row>
    <row r="8936">
      <c r="A8936" s="9" t="n"/>
      <c r="B8936" s="9" t="n"/>
      <c r="C8936" s="12" t="n"/>
      <c r="D8936" s="11" t="n"/>
      <c r="E8936" s="11" t="n"/>
      <c r="F8936" s="11" t="n"/>
      <c r="G8936" s="11" t="n"/>
      <c r="H8936" s="11" t="n"/>
      <c r="I8936" s="9" t="n"/>
      <c r="J8936" s="9" t="n"/>
      <c r="K8936" s="9" t="n"/>
      <c r="L8936" s="9">
        <f>IF(COUNTA($A8936:$K8936)=0,"",IF(AND(IFERROR($H8936,0)&gt;0,LEN(TRIM($K8936&amp;""))&gt;0,IFERROR(LOOKUP(2,1/((LISTS!$M$2:$M$13&lt;&gt;"")*ISNUMBER(SEARCH(LISTS!$M$2:$M$13,$I8936))),LISTS!$N$2:$N$13),"NO")="SI"),"SI","NO"))</f>
        <v/>
      </c>
      <c r="M8936" s="9">
        <f>IF(COUNTA($A8936:$K8936)=0,"",IF($K8936&lt;&gt;"",IF(COUNTIF($K$19:$K8936,$K8936)&gt;1,"SI","NO"),IF(COUNTIFS($A$19:$A8936,$A8936,$C$19:$C8936,$C8936,$J$19:$J8936,$J8936,$D$19:$D8936,$D8936)&gt;1,"SI","NO")))</f>
        <v/>
      </c>
      <c r="N8936" s="11">
        <f>IF(COUNTA($A8936:$K8936)=0,"",IF(AND($L8936="SI",$M8936="NO"),IFERROR($H8936,0),0))</f>
        <v/>
      </c>
      <c r="O8936" s="9">
        <f>IF(COUNTA($A8936:$K8936)=0,"",IF($M8936="SI","CUFE o factura duplicada dentro del reporte; no se suma dos veces",IF(IFERROR($H8936,0)&lt;=0,"DIAN reporta valor susceptible 0",IF($L8936="NO",IFERROR(LOOKUP(2,1/((LISTS!$M$2:$M$13&lt;&gt;"")*ISNUMBER(SEARCH(LISTS!$M$2:$M$13,$I8936))),LISTS!$O$2:$O$13),"Medio de pago no elegible o no identificado por DIAN"),"Apta automaticamente por pago electronico y base positiva"))))</f>
        <v/>
      </c>
    </row>
    <row r="8937">
      <c r="A8937" s="9" t="n"/>
      <c r="B8937" s="9" t="n"/>
      <c r="C8937" s="12" t="n"/>
      <c r="D8937" s="11" t="n"/>
      <c r="E8937" s="11" t="n"/>
      <c r="F8937" s="11" t="n"/>
      <c r="G8937" s="11" t="n"/>
      <c r="H8937" s="11" t="n"/>
      <c r="I8937" s="9" t="n"/>
      <c r="J8937" s="9" t="n"/>
      <c r="K8937" s="9" t="n"/>
      <c r="L8937" s="9">
        <f>IF(COUNTA($A8937:$K8937)=0,"",IF(AND(IFERROR($H8937,0)&gt;0,LEN(TRIM($K8937&amp;""))&gt;0,IFERROR(LOOKUP(2,1/((LISTS!$M$2:$M$13&lt;&gt;"")*ISNUMBER(SEARCH(LISTS!$M$2:$M$13,$I8937))),LISTS!$N$2:$N$13),"NO")="SI"),"SI","NO"))</f>
        <v/>
      </c>
      <c r="M8937" s="9">
        <f>IF(COUNTA($A8937:$K8937)=0,"",IF($K8937&lt;&gt;"",IF(COUNTIF($K$19:$K8937,$K8937)&gt;1,"SI","NO"),IF(COUNTIFS($A$19:$A8937,$A8937,$C$19:$C8937,$C8937,$J$19:$J8937,$J8937,$D$19:$D8937,$D8937)&gt;1,"SI","NO")))</f>
        <v/>
      </c>
      <c r="N8937" s="11">
        <f>IF(COUNTA($A8937:$K8937)=0,"",IF(AND($L8937="SI",$M8937="NO"),IFERROR($H8937,0),0))</f>
        <v/>
      </c>
      <c r="O8937" s="9">
        <f>IF(COUNTA($A8937:$K8937)=0,"",IF($M8937="SI","CUFE o factura duplicada dentro del reporte; no se suma dos veces",IF(IFERROR($H8937,0)&lt;=0,"DIAN reporta valor susceptible 0",IF($L8937="NO",IFERROR(LOOKUP(2,1/((LISTS!$M$2:$M$13&lt;&gt;"")*ISNUMBER(SEARCH(LISTS!$M$2:$M$13,$I8937))),LISTS!$O$2:$O$13),"Medio de pago no elegible o no identificado por DIAN"),"Apta automaticamente por pago electronico y base positiva"))))</f>
        <v/>
      </c>
    </row>
    <row r="8938">
      <c r="A8938" s="9" t="n"/>
      <c r="B8938" s="9" t="n"/>
      <c r="C8938" s="12" t="n"/>
      <c r="D8938" s="11" t="n"/>
      <c r="E8938" s="11" t="n"/>
      <c r="F8938" s="11" t="n"/>
      <c r="G8938" s="11" t="n"/>
      <c r="H8938" s="11" t="n"/>
      <c r="I8938" s="9" t="n"/>
      <c r="J8938" s="9" t="n"/>
      <c r="K8938" s="9" t="n"/>
      <c r="L8938" s="9">
        <f>IF(COUNTA($A8938:$K8938)=0,"",IF(AND(IFERROR($H8938,0)&gt;0,LEN(TRIM($K8938&amp;""))&gt;0,IFERROR(LOOKUP(2,1/((LISTS!$M$2:$M$13&lt;&gt;"")*ISNUMBER(SEARCH(LISTS!$M$2:$M$13,$I8938))),LISTS!$N$2:$N$13),"NO")="SI"),"SI","NO"))</f>
        <v/>
      </c>
      <c r="M8938" s="9">
        <f>IF(COUNTA($A8938:$K8938)=0,"",IF($K8938&lt;&gt;"",IF(COUNTIF($K$19:$K8938,$K8938)&gt;1,"SI","NO"),IF(COUNTIFS($A$19:$A8938,$A8938,$C$19:$C8938,$C8938,$J$19:$J8938,$J8938,$D$19:$D8938,$D8938)&gt;1,"SI","NO")))</f>
        <v/>
      </c>
      <c r="N8938" s="11">
        <f>IF(COUNTA($A8938:$K8938)=0,"",IF(AND($L8938="SI",$M8938="NO"),IFERROR($H8938,0),0))</f>
        <v/>
      </c>
      <c r="O8938" s="9">
        <f>IF(COUNTA($A8938:$K8938)=0,"",IF($M8938="SI","CUFE o factura duplicada dentro del reporte; no se suma dos veces",IF(IFERROR($H8938,0)&lt;=0,"DIAN reporta valor susceptible 0",IF($L8938="NO",IFERROR(LOOKUP(2,1/((LISTS!$M$2:$M$13&lt;&gt;"")*ISNUMBER(SEARCH(LISTS!$M$2:$M$13,$I8938))),LISTS!$O$2:$O$13),"Medio de pago no elegible o no identificado por DIAN"),"Apta automaticamente por pago electronico y base positiva"))))</f>
        <v/>
      </c>
    </row>
    <row r="8939">
      <c r="A8939" s="9" t="n"/>
      <c r="B8939" s="9" t="n"/>
      <c r="C8939" s="12" t="n"/>
      <c r="D8939" s="11" t="n"/>
      <c r="E8939" s="11" t="n"/>
      <c r="F8939" s="11" t="n"/>
      <c r="G8939" s="11" t="n"/>
      <c r="H8939" s="11" t="n"/>
      <c r="I8939" s="9" t="n"/>
      <c r="J8939" s="9" t="n"/>
      <c r="K8939" s="9" t="n"/>
      <c r="L8939" s="9">
        <f>IF(COUNTA($A8939:$K8939)=0,"",IF(AND(IFERROR($H8939,0)&gt;0,LEN(TRIM($K8939&amp;""))&gt;0,IFERROR(LOOKUP(2,1/((LISTS!$M$2:$M$13&lt;&gt;"")*ISNUMBER(SEARCH(LISTS!$M$2:$M$13,$I8939))),LISTS!$N$2:$N$13),"NO")="SI"),"SI","NO"))</f>
        <v/>
      </c>
      <c r="M8939" s="9">
        <f>IF(COUNTA($A8939:$K8939)=0,"",IF($K8939&lt;&gt;"",IF(COUNTIF($K$19:$K8939,$K8939)&gt;1,"SI","NO"),IF(COUNTIFS($A$19:$A8939,$A8939,$C$19:$C8939,$C8939,$J$19:$J8939,$J8939,$D$19:$D8939,$D8939)&gt;1,"SI","NO")))</f>
        <v/>
      </c>
      <c r="N8939" s="11">
        <f>IF(COUNTA($A8939:$K8939)=0,"",IF(AND($L8939="SI",$M8939="NO"),IFERROR($H8939,0),0))</f>
        <v/>
      </c>
      <c r="O8939" s="9">
        <f>IF(COUNTA($A8939:$K8939)=0,"",IF($M8939="SI","CUFE o factura duplicada dentro del reporte; no se suma dos veces",IF(IFERROR($H8939,0)&lt;=0,"DIAN reporta valor susceptible 0",IF($L8939="NO",IFERROR(LOOKUP(2,1/((LISTS!$M$2:$M$13&lt;&gt;"")*ISNUMBER(SEARCH(LISTS!$M$2:$M$13,$I8939))),LISTS!$O$2:$O$13),"Medio de pago no elegible o no identificado por DIAN"),"Apta automaticamente por pago electronico y base positiva"))))</f>
        <v/>
      </c>
    </row>
    <row r="8940">
      <c r="A8940" s="9" t="n"/>
      <c r="B8940" s="9" t="n"/>
      <c r="C8940" s="12" t="n"/>
      <c r="D8940" s="11" t="n"/>
      <c r="E8940" s="11" t="n"/>
      <c r="F8940" s="11" t="n"/>
      <c r="G8940" s="11" t="n"/>
      <c r="H8940" s="11" t="n"/>
      <c r="I8940" s="9" t="n"/>
      <c r="J8940" s="9" t="n"/>
      <c r="K8940" s="9" t="n"/>
      <c r="L8940" s="9">
        <f>IF(COUNTA($A8940:$K8940)=0,"",IF(AND(IFERROR($H8940,0)&gt;0,LEN(TRIM($K8940&amp;""))&gt;0,IFERROR(LOOKUP(2,1/((LISTS!$M$2:$M$13&lt;&gt;"")*ISNUMBER(SEARCH(LISTS!$M$2:$M$13,$I8940))),LISTS!$N$2:$N$13),"NO")="SI"),"SI","NO"))</f>
        <v/>
      </c>
      <c r="M8940" s="9">
        <f>IF(COUNTA($A8940:$K8940)=0,"",IF($K8940&lt;&gt;"",IF(COUNTIF($K$19:$K8940,$K8940)&gt;1,"SI","NO"),IF(COUNTIFS($A$19:$A8940,$A8940,$C$19:$C8940,$C8940,$J$19:$J8940,$J8940,$D$19:$D8940,$D8940)&gt;1,"SI","NO")))</f>
        <v/>
      </c>
      <c r="N8940" s="11">
        <f>IF(COUNTA($A8940:$K8940)=0,"",IF(AND($L8940="SI",$M8940="NO"),IFERROR($H8940,0),0))</f>
        <v/>
      </c>
      <c r="O8940" s="9">
        <f>IF(COUNTA($A8940:$K8940)=0,"",IF($M8940="SI","CUFE o factura duplicada dentro del reporte; no se suma dos veces",IF(IFERROR($H8940,0)&lt;=0,"DIAN reporta valor susceptible 0",IF($L8940="NO",IFERROR(LOOKUP(2,1/((LISTS!$M$2:$M$13&lt;&gt;"")*ISNUMBER(SEARCH(LISTS!$M$2:$M$13,$I8940))),LISTS!$O$2:$O$13),"Medio de pago no elegible o no identificado por DIAN"),"Apta automaticamente por pago electronico y base positiva"))))</f>
        <v/>
      </c>
    </row>
    <row r="8941">
      <c r="A8941" s="9" t="n"/>
      <c r="B8941" s="9" t="n"/>
      <c r="C8941" s="12" t="n"/>
      <c r="D8941" s="11" t="n"/>
      <c r="E8941" s="11" t="n"/>
      <c r="F8941" s="11" t="n"/>
      <c r="G8941" s="11" t="n"/>
      <c r="H8941" s="11" t="n"/>
      <c r="I8941" s="9" t="n"/>
      <c r="J8941" s="9" t="n"/>
      <c r="K8941" s="9" t="n"/>
      <c r="L8941" s="9">
        <f>IF(COUNTA($A8941:$K8941)=0,"",IF(AND(IFERROR($H8941,0)&gt;0,LEN(TRIM($K8941&amp;""))&gt;0,IFERROR(LOOKUP(2,1/((LISTS!$M$2:$M$13&lt;&gt;"")*ISNUMBER(SEARCH(LISTS!$M$2:$M$13,$I8941))),LISTS!$N$2:$N$13),"NO")="SI"),"SI","NO"))</f>
        <v/>
      </c>
      <c r="M8941" s="9">
        <f>IF(COUNTA($A8941:$K8941)=0,"",IF($K8941&lt;&gt;"",IF(COUNTIF($K$19:$K8941,$K8941)&gt;1,"SI","NO"),IF(COUNTIFS($A$19:$A8941,$A8941,$C$19:$C8941,$C8941,$J$19:$J8941,$J8941,$D$19:$D8941,$D8941)&gt;1,"SI","NO")))</f>
        <v/>
      </c>
      <c r="N8941" s="11">
        <f>IF(COUNTA($A8941:$K8941)=0,"",IF(AND($L8941="SI",$M8941="NO"),IFERROR($H8941,0),0))</f>
        <v/>
      </c>
      <c r="O8941" s="9">
        <f>IF(COUNTA($A8941:$K8941)=0,"",IF($M8941="SI","CUFE o factura duplicada dentro del reporte; no se suma dos veces",IF(IFERROR($H8941,0)&lt;=0,"DIAN reporta valor susceptible 0",IF($L8941="NO",IFERROR(LOOKUP(2,1/((LISTS!$M$2:$M$13&lt;&gt;"")*ISNUMBER(SEARCH(LISTS!$M$2:$M$13,$I8941))),LISTS!$O$2:$O$13),"Medio de pago no elegible o no identificado por DIAN"),"Apta automaticamente por pago electronico y base positiva"))))</f>
        <v/>
      </c>
    </row>
    <row r="8942">
      <c r="A8942" s="9" t="n"/>
      <c r="B8942" s="9" t="n"/>
      <c r="C8942" s="12" t="n"/>
      <c r="D8942" s="11" t="n"/>
      <c r="E8942" s="11" t="n"/>
      <c r="F8942" s="11" t="n"/>
      <c r="G8942" s="11" t="n"/>
      <c r="H8942" s="11" t="n"/>
      <c r="I8942" s="9" t="n"/>
      <c r="J8942" s="9" t="n"/>
      <c r="K8942" s="9" t="n"/>
      <c r="L8942" s="9">
        <f>IF(COUNTA($A8942:$K8942)=0,"",IF(AND(IFERROR($H8942,0)&gt;0,LEN(TRIM($K8942&amp;""))&gt;0,IFERROR(LOOKUP(2,1/((LISTS!$M$2:$M$13&lt;&gt;"")*ISNUMBER(SEARCH(LISTS!$M$2:$M$13,$I8942))),LISTS!$N$2:$N$13),"NO")="SI"),"SI","NO"))</f>
        <v/>
      </c>
      <c r="M8942" s="9">
        <f>IF(COUNTA($A8942:$K8942)=0,"",IF($K8942&lt;&gt;"",IF(COUNTIF($K$19:$K8942,$K8942)&gt;1,"SI","NO"),IF(COUNTIFS($A$19:$A8942,$A8942,$C$19:$C8942,$C8942,$J$19:$J8942,$J8942,$D$19:$D8942,$D8942)&gt;1,"SI","NO")))</f>
        <v/>
      </c>
      <c r="N8942" s="11">
        <f>IF(COUNTA($A8942:$K8942)=0,"",IF(AND($L8942="SI",$M8942="NO"),IFERROR($H8942,0),0))</f>
        <v/>
      </c>
      <c r="O8942" s="9">
        <f>IF(COUNTA($A8942:$K8942)=0,"",IF($M8942="SI","CUFE o factura duplicada dentro del reporte; no se suma dos veces",IF(IFERROR($H8942,0)&lt;=0,"DIAN reporta valor susceptible 0",IF($L8942="NO",IFERROR(LOOKUP(2,1/((LISTS!$M$2:$M$13&lt;&gt;"")*ISNUMBER(SEARCH(LISTS!$M$2:$M$13,$I8942))),LISTS!$O$2:$O$13),"Medio de pago no elegible o no identificado por DIAN"),"Apta automaticamente por pago electronico y base positiva"))))</f>
        <v/>
      </c>
    </row>
    <row r="8943">
      <c r="A8943" s="9" t="n"/>
      <c r="B8943" s="9" t="n"/>
      <c r="C8943" s="12" t="n"/>
      <c r="D8943" s="11" t="n"/>
      <c r="E8943" s="11" t="n"/>
      <c r="F8943" s="11" t="n"/>
      <c r="G8943" s="11" t="n"/>
      <c r="H8943" s="11" t="n"/>
      <c r="I8943" s="9" t="n"/>
      <c r="J8943" s="9" t="n"/>
      <c r="K8943" s="9" t="n"/>
      <c r="L8943" s="9">
        <f>IF(COUNTA($A8943:$K8943)=0,"",IF(AND(IFERROR($H8943,0)&gt;0,LEN(TRIM($K8943&amp;""))&gt;0,IFERROR(LOOKUP(2,1/((LISTS!$M$2:$M$13&lt;&gt;"")*ISNUMBER(SEARCH(LISTS!$M$2:$M$13,$I8943))),LISTS!$N$2:$N$13),"NO")="SI"),"SI","NO"))</f>
        <v/>
      </c>
      <c r="M8943" s="9">
        <f>IF(COUNTA($A8943:$K8943)=0,"",IF($K8943&lt;&gt;"",IF(COUNTIF($K$19:$K8943,$K8943)&gt;1,"SI","NO"),IF(COUNTIFS($A$19:$A8943,$A8943,$C$19:$C8943,$C8943,$J$19:$J8943,$J8943,$D$19:$D8943,$D8943)&gt;1,"SI","NO")))</f>
        <v/>
      </c>
      <c r="N8943" s="11">
        <f>IF(COUNTA($A8943:$K8943)=0,"",IF(AND($L8943="SI",$M8943="NO"),IFERROR($H8943,0),0))</f>
        <v/>
      </c>
      <c r="O8943" s="9">
        <f>IF(COUNTA($A8943:$K8943)=0,"",IF($M8943="SI","CUFE o factura duplicada dentro del reporte; no se suma dos veces",IF(IFERROR($H8943,0)&lt;=0,"DIAN reporta valor susceptible 0",IF($L8943="NO",IFERROR(LOOKUP(2,1/((LISTS!$M$2:$M$13&lt;&gt;"")*ISNUMBER(SEARCH(LISTS!$M$2:$M$13,$I8943))),LISTS!$O$2:$O$13),"Medio de pago no elegible o no identificado por DIAN"),"Apta automaticamente por pago electronico y base positiva"))))</f>
        <v/>
      </c>
    </row>
    <row r="8944">
      <c r="A8944" s="9" t="n"/>
      <c r="B8944" s="9" t="n"/>
      <c r="C8944" s="12" t="n"/>
      <c r="D8944" s="11" t="n"/>
      <c r="E8944" s="11" t="n"/>
      <c r="F8944" s="11" t="n"/>
      <c r="G8944" s="11" t="n"/>
      <c r="H8944" s="11" t="n"/>
      <c r="I8944" s="9" t="n"/>
      <c r="J8944" s="9" t="n"/>
      <c r="K8944" s="9" t="n"/>
      <c r="L8944" s="9">
        <f>IF(COUNTA($A8944:$K8944)=0,"",IF(AND(IFERROR($H8944,0)&gt;0,LEN(TRIM($K8944&amp;""))&gt;0,IFERROR(LOOKUP(2,1/((LISTS!$M$2:$M$13&lt;&gt;"")*ISNUMBER(SEARCH(LISTS!$M$2:$M$13,$I8944))),LISTS!$N$2:$N$13),"NO")="SI"),"SI","NO"))</f>
        <v/>
      </c>
      <c r="M8944" s="9">
        <f>IF(COUNTA($A8944:$K8944)=0,"",IF($K8944&lt;&gt;"",IF(COUNTIF($K$19:$K8944,$K8944)&gt;1,"SI","NO"),IF(COUNTIFS($A$19:$A8944,$A8944,$C$19:$C8944,$C8944,$J$19:$J8944,$J8944,$D$19:$D8944,$D8944)&gt;1,"SI","NO")))</f>
        <v/>
      </c>
      <c r="N8944" s="11">
        <f>IF(COUNTA($A8944:$K8944)=0,"",IF(AND($L8944="SI",$M8944="NO"),IFERROR($H8944,0),0))</f>
        <v/>
      </c>
      <c r="O8944" s="9">
        <f>IF(COUNTA($A8944:$K8944)=0,"",IF($M8944="SI","CUFE o factura duplicada dentro del reporte; no se suma dos veces",IF(IFERROR($H8944,0)&lt;=0,"DIAN reporta valor susceptible 0",IF($L8944="NO",IFERROR(LOOKUP(2,1/((LISTS!$M$2:$M$13&lt;&gt;"")*ISNUMBER(SEARCH(LISTS!$M$2:$M$13,$I8944))),LISTS!$O$2:$O$13),"Medio de pago no elegible o no identificado por DIAN"),"Apta automaticamente por pago electronico y base positiva"))))</f>
        <v/>
      </c>
    </row>
    <row r="8945">
      <c r="A8945" s="9" t="n"/>
      <c r="B8945" s="9" t="n"/>
      <c r="C8945" s="12" t="n"/>
      <c r="D8945" s="11" t="n"/>
      <c r="E8945" s="11" t="n"/>
      <c r="F8945" s="11" t="n"/>
      <c r="G8945" s="11" t="n"/>
      <c r="H8945" s="11" t="n"/>
      <c r="I8945" s="9" t="n"/>
      <c r="J8945" s="9" t="n"/>
      <c r="K8945" s="9" t="n"/>
      <c r="L8945" s="9">
        <f>IF(COUNTA($A8945:$K8945)=0,"",IF(AND(IFERROR($H8945,0)&gt;0,LEN(TRIM($K8945&amp;""))&gt;0,IFERROR(LOOKUP(2,1/((LISTS!$M$2:$M$13&lt;&gt;"")*ISNUMBER(SEARCH(LISTS!$M$2:$M$13,$I8945))),LISTS!$N$2:$N$13),"NO")="SI"),"SI","NO"))</f>
        <v/>
      </c>
      <c r="M8945" s="9">
        <f>IF(COUNTA($A8945:$K8945)=0,"",IF($K8945&lt;&gt;"",IF(COUNTIF($K$19:$K8945,$K8945)&gt;1,"SI","NO"),IF(COUNTIFS($A$19:$A8945,$A8945,$C$19:$C8945,$C8945,$J$19:$J8945,$J8945,$D$19:$D8945,$D8945)&gt;1,"SI","NO")))</f>
        <v/>
      </c>
      <c r="N8945" s="11">
        <f>IF(COUNTA($A8945:$K8945)=0,"",IF(AND($L8945="SI",$M8945="NO"),IFERROR($H8945,0),0))</f>
        <v/>
      </c>
      <c r="O8945" s="9">
        <f>IF(COUNTA($A8945:$K8945)=0,"",IF($M8945="SI","CUFE o factura duplicada dentro del reporte; no se suma dos veces",IF(IFERROR($H8945,0)&lt;=0,"DIAN reporta valor susceptible 0",IF($L8945="NO",IFERROR(LOOKUP(2,1/((LISTS!$M$2:$M$13&lt;&gt;"")*ISNUMBER(SEARCH(LISTS!$M$2:$M$13,$I8945))),LISTS!$O$2:$O$13),"Medio de pago no elegible o no identificado por DIAN"),"Apta automaticamente por pago electronico y base positiva"))))</f>
        <v/>
      </c>
    </row>
    <row r="8946">
      <c r="A8946" s="9" t="n"/>
      <c r="B8946" s="9" t="n"/>
      <c r="C8946" s="12" t="n"/>
      <c r="D8946" s="11" t="n"/>
      <c r="E8946" s="11" t="n"/>
      <c r="F8946" s="11" t="n"/>
      <c r="G8946" s="11" t="n"/>
      <c r="H8946" s="11" t="n"/>
      <c r="I8946" s="9" t="n"/>
      <c r="J8946" s="9" t="n"/>
      <c r="K8946" s="9" t="n"/>
      <c r="L8946" s="9">
        <f>IF(COUNTA($A8946:$K8946)=0,"",IF(AND(IFERROR($H8946,0)&gt;0,LEN(TRIM($K8946&amp;""))&gt;0,IFERROR(LOOKUP(2,1/((LISTS!$M$2:$M$13&lt;&gt;"")*ISNUMBER(SEARCH(LISTS!$M$2:$M$13,$I8946))),LISTS!$N$2:$N$13),"NO")="SI"),"SI","NO"))</f>
        <v/>
      </c>
      <c r="M8946" s="9">
        <f>IF(COUNTA($A8946:$K8946)=0,"",IF($K8946&lt;&gt;"",IF(COUNTIF($K$19:$K8946,$K8946)&gt;1,"SI","NO"),IF(COUNTIFS($A$19:$A8946,$A8946,$C$19:$C8946,$C8946,$J$19:$J8946,$J8946,$D$19:$D8946,$D8946)&gt;1,"SI","NO")))</f>
        <v/>
      </c>
      <c r="N8946" s="11">
        <f>IF(COUNTA($A8946:$K8946)=0,"",IF(AND($L8946="SI",$M8946="NO"),IFERROR($H8946,0),0))</f>
        <v/>
      </c>
      <c r="O8946" s="9">
        <f>IF(COUNTA($A8946:$K8946)=0,"",IF($M8946="SI","CUFE o factura duplicada dentro del reporte; no se suma dos veces",IF(IFERROR($H8946,0)&lt;=0,"DIAN reporta valor susceptible 0",IF($L8946="NO",IFERROR(LOOKUP(2,1/((LISTS!$M$2:$M$13&lt;&gt;"")*ISNUMBER(SEARCH(LISTS!$M$2:$M$13,$I8946))),LISTS!$O$2:$O$13),"Medio de pago no elegible o no identificado por DIAN"),"Apta automaticamente por pago electronico y base positiva"))))</f>
        <v/>
      </c>
    </row>
    <row r="8947">
      <c r="A8947" s="9" t="n"/>
      <c r="B8947" s="9" t="n"/>
      <c r="C8947" s="12" t="n"/>
      <c r="D8947" s="11" t="n"/>
      <c r="E8947" s="11" t="n"/>
      <c r="F8947" s="11" t="n"/>
      <c r="G8947" s="11" t="n"/>
      <c r="H8947" s="11" t="n"/>
      <c r="I8947" s="9" t="n"/>
      <c r="J8947" s="9" t="n"/>
      <c r="K8947" s="9" t="n"/>
      <c r="L8947" s="9">
        <f>IF(COUNTA($A8947:$K8947)=0,"",IF(AND(IFERROR($H8947,0)&gt;0,LEN(TRIM($K8947&amp;""))&gt;0,IFERROR(LOOKUP(2,1/((LISTS!$M$2:$M$13&lt;&gt;"")*ISNUMBER(SEARCH(LISTS!$M$2:$M$13,$I8947))),LISTS!$N$2:$N$13),"NO")="SI"),"SI","NO"))</f>
        <v/>
      </c>
      <c r="M8947" s="9">
        <f>IF(COUNTA($A8947:$K8947)=0,"",IF($K8947&lt;&gt;"",IF(COUNTIF($K$19:$K8947,$K8947)&gt;1,"SI","NO"),IF(COUNTIFS($A$19:$A8947,$A8947,$C$19:$C8947,$C8947,$J$19:$J8947,$J8947,$D$19:$D8947,$D8947)&gt;1,"SI","NO")))</f>
        <v/>
      </c>
      <c r="N8947" s="11">
        <f>IF(COUNTA($A8947:$K8947)=0,"",IF(AND($L8947="SI",$M8947="NO"),IFERROR($H8947,0),0))</f>
        <v/>
      </c>
      <c r="O8947" s="9">
        <f>IF(COUNTA($A8947:$K8947)=0,"",IF($M8947="SI","CUFE o factura duplicada dentro del reporte; no se suma dos veces",IF(IFERROR($H8947,0)&lt;=0,"DIAN reporta valor susceptible 0",IF($L8947="NO",IFERROR(LOOKUP(2,1/((LISTS!$M$2:$M$13&lt;&gt;"")*ISNUMBER(SEARCH(LISTS!$M$2:$M$13,$I8947))),LISTS!$O$2:$O$13),"Medio de pago no elegible o no identificado por DIAN"),"Apta automaticamente por pago electronico y base positiva"))))</f>
        <v/>
      </c>
    </row>
    <row r="8948">
      <c r="A8948" s="9" t="n"/>
      <c r="B8948" s="9" t="n"/>
      <c r="C8948" s="12" t="n"/>
      <c r="D8948" s="11" t="n"/>
      <c r="E8948" s="11" t="n"/>
      <c r="F8948" s="11" t="n"/>
      <c r="G8948" s="11" t="n"/>
      <c r="H8948" s="11" t="n"/>
      <c r="I8948" s="9" t="n"/>
      <c r="J8948" s="9" t="n"/>
      <c r="K8948" s="9" t="n"/>
      <c r="L8948" s="9">
        <f>IF(COUNTA($A8948:$K8948)=0,"",IF(AND(IFERROR($H8948,0)&gt;0,LEN(TRIM($K8948&amp;""))&gt;0,IFERROR(LOOKUP(2,1/((LISTS!$M$2:$M$13&lt;&gt;"")*ISNUMBER(SEARCH(LISTS!$M$2:$M$13,$I8948))),LISTS!$N$2:$N$13),"NO")="SI"),"SI","NO"))</f>
        <v/>
      </c>
      <c r="M8948" s="9">
        <f>IF(COUNTA($A8948:$K8948)=0,"",IF($K8948&lt;&gt;"",IF(COUNTIF($K$19:$K8948,$K8948)&gt;1,"SI","NO"),IF(COUNTIFS($A$19:$A8948,$A8948,$C$19:$C8948,$C8948,$J$19:$J8948,$J8948,$D$19:$D8948,$D8948)&gt;1,"SI","NO")))</f>
        <v/>
      </c>
      <c r="N8948" s="11">
        <f>IF(COUNTA($A8948:$K8948)=0,"",IF(AND($L8948="SI",$M8948="NO"),IFERROR($H8948,0),0))</f>
        <v/>
      </c>
      <c r="O8948" s="9">
        <f>IF(COUNTA($A8948:$K8948)=0,"",IF($M8948="SI","CUFE o factura duplicada dentro del reporte; no se suma dos veces",IF(IFERROR($H8948,0)&lt;=0,"DIAN reporta valor susceptible 0",IF($L8948="NO",IFERROR(LOOKUP(2,1/((LISTS!$M$2:$M$13&lt;&gt;"")*ISNUMBER(SEARCH(LISTS!$M$2:$M$13,$I8948))),LISTS!$O$2:$O$13),"Medio de pago no elegible o no identificado por DIAN"),"Apta automaticamente por pago electronico y base positiva"))))</f>
        <v/>
      </c>
    </row>
    <row r="8949">
      <c r="A8949" s="9" t="n"/>
      <c r="B8949" s="9" t="n"/>
      <c r="C8949" s="12" t="n"/>
      <c r="D8949" s="11" t="n"/>
      <c r="E8949" s="11" t="n"/>
      <c r="F8949" s="11" t="n"/>
      <c r="G8949" s="11" t="n"/>
      <c r="H8949" s="11" t="n"/>
      <c r="I8949" s="9" t="n"/>
      <c r="J8949" s="9" t="n"/>
      <c r="K8949" s="9" t="n"/>
      <c r="L8949" s="9">
        <f>IF(COUNTA($A8949:$K8949)=0,"",IF(AND(IFERROR($H8949,0)&gt;0,LEN(TRIM($K8949&amp;""))&gt;0,IFERROR(LOOKUP(2,1/((LISTS!$M$2:$M$13&lt;&gt;"")*ISNUMBER(SEARCH(LISTS!$M$2:$M$13,$I8949))),LISTS!$N$2:$N$13),"NO")="SI"),"SI","NO"))</f>
        <v/>
      </c>
      <c r="M8949" s="9">
        <f>IF(COUNTA($A8949:$K8949)=0,"",IF($K8949&lt;&gt;"",IF(COUNTIF($K$19:$K8949,$K8949)&gt;1,"SI","NO"),IF(COUNTIFS($A$19:$A8949,$A8949,$C$19:$C8949,$C8949,$J$19:$J8949,$J8949,$D$19:$D8949,$D8949)&gt;1,"SI","NO")))</f>
        <v/>
      </c>
      <c r="N8949" s="11">
        <f>IF(COUNTA($A8949:$K8949)=0,"",IF(AND($L8949="SI",$M8949="NO"),IFERROR($H8949,0),0))</f>
        <v/>
      </c>
      <c r="O8949" s="9">
        <f>IF(COUNTA($A8949:$K8949)=0,"",IF($M8949="SI","CUFE o factura duplicada dentro del reporte; no se suma dos veces",IF(IFERROR($H8949,0)&lt;=0,"DIAN reporta valor susceptible 0",IF($L8949="NO",IFERROR(LOOKUP(2,1/((LISTS!$M$2:$M$13&lt;&gt;"")*ISNUMBER(SEARCH(LISTS!$M$2:$M$13,$I8949))),LISTS!$O$2:$O$13),"Medio de pago no elegible o no identificado por DIAN"),"Apta automaticamente por pago electronico y base positiva"))))</f>
        <v/>
      </c>
    </row>
    <row r="8950">
      <c r="A8950" s="9" t="n"/>
      <c r="B8950" s="9" t="n"/>
      <c r="C8950" s="12" t="n"/>
      <c r="D8950" s="11" t="n"/>
      <c r="E8950" s="11" t="n"/>
      <c r="F8950" s="11" t="n"/>
      <c r="G8950" s="11" t="n"/>
      <c r="H8950" s="11" t="n"/>
      <c r="I8950" s="9" t="n"/>
      <c r="J8950" s="9" t="n"/>
      <c r="K8950" s="9" t="n"/>
      <c r="L8950" s="9">
        <f>IF(COUNTA($A8950:$K8950)=0,"",IF(AND(IFERROR($H8950,0)&gt;0,LEN(TRIM($K8950&amp;""))&gt;0,IFERROR(LOOKUP(2,1/((LISTS!$M$2:$M$13&lt;&gt;"")*ISNUMBER(SEARCH(LISTS!$M$2:$M$13,$I8950))),LISTS!$N$2:$N$13),"NO")="SI"),"SI","NO"))</f>
        <v/>
      </c>
      <c r="M8950" s="9">
        <f>IF(COUNTA($A8950:$K8950)=0,"",IF($K8950&lt;&gt;"",IF(COUNTIF($K$19:$K8950,$K8950)&gt;1,"SI","NO"),IF(COUNTIFS($A$19:$A8950,$A8950,$C$19:$C8950,$C8950,$J$19:$J8950,$J8950,$D$19:$D8950,$D8950)&gt;1,"SI","NO")))</f>
        <v/>
      </c>
      <c r="N8950" s="11">
        <f>IF(COUNTA($A8950:$K8950)=0,"",IF(AND($L8950="SI",$M8950="NO"),IFERROR($H8950,0),0))</f>
        <v/>
      </c>
      <c r="O8950" s="9">
        <f>IF(COUNTA($A8950:$K8950)=0,"",IF($M8950="SI","CUFE o factura duplicada dentro del reporte; no se suma dos veces",IF(IFERROR($H8950,0)&lt;=0,"DIAN reporta valor susceptible 0",IF($L8950="NO",IFERROR(LOOKUP(2,1/((LISTS!$M$2:$M$13&lt;&gt;"")*ISNUMBER(SEARCH(LISTS!$M$2:$M$13,$I8950))),LISTS!$O$2:$O$13),"Medio de pago no elegible o no identificado por DIAN"),"Apta automaticamente por pago electronico y base positiva"))))</f>
        <v/>
      </c>
    </row>
    <row r="8951">
      <c r="A8951" s="9" t="n"/>
      <c r="B8951" s="9" t="n"/>
      <c r="C8951" s="12" t="n"/>
      <c r="D8951" s="11" t="n"/>
      <c r="E8951" s="11" t="n"/>
      <c r="F8951" s="11" t="n"/>
      <c r="G8951" s="11" t="n"/>
      <c r="H8951" s="11" t="n"/>
      <c r="I8951" s="9" t="n"/>
      <c r="J8951" s="9" t="n"/>
      <c r="K8951" s="9" t="n"/>
      <c r="L8951" s="9">
        <f>IF(COUNTA($A8951:$K8951)=0,"",IF(AND(IFERROR($H8951,0)&gt;0,LEN(TRIM($K8951&amp;""))&gt;0,IFERROR(LOOKUP(2,1/((LISTS!$M$2:$M$13&lt;&gt;"")*ISNUMBER(SEARCH(LISTS!$M$2:$M$13,$I8951))),LISTS!$N$2:$N$13),"NO")="SI"),"SI","NO"))</f>
        <v/>
      </c>
      <c r="M8951" s="9">
        <f>IF(COUNTA($A8951:$K8951)=0,"",IF($K8951&lt;&gt;"",IF(COUNTIF($K$19:$K8951,$K8951)&gt;1,"SI","NO"),IF(COUNTIFS($A$19:$A8951,$A8951,$C$19:$C8951,$C8951,$J$19:$J8951,$J8951,$D$19:$D8951,$D8951)&gt;1,"SI","NO")))</f>
        <v/>
      </c>
      <c r="N8951" s="11">
        <f>IF(COUNTA($A8951:$K8951)=0,"",IF(AND($L8951="SI",$M8951="NO"),IFERROR($H8951,0),0))</f>
        <v/>
      </c>
      <c r="O8951" s="9">
        <f>IF(COUNTA($A8951:$K8951)=0,"",IF($M8951="SI","CUFE o factura duplicada dentro del reporte; no se suma dos veces",IF(IFERROR($H8951,0)&lt;=0,"DIAN reporta valor susceptible 0",IF($L8951="NO",IFERROR(LOOKUP(2,1/((LISTS!$M$2:$M$13&lt;&gt;"")*ISNUMBER(SEARCH(LISTS!$M$2:$M$13,$I8951))),LISTS!$O$2:$O$13),"Medio de pago no elegible o no identificado por DIAN"),"Apta automaticamente por pago electronico y base positiva"))))</f>
        <v/>
      </c>
    </row>
    <row r="8952">
      <c r="A8952" s="9" t="n"/>
      <c r="B8952" s="9" t="n"/>
      <c r="C8952" s="12" t="n"/>
      <c r="D8952" s="11" t="n"/>
      <c r="E8952" s="11" t="n"/>
      <c r="F8952" s="11" t="n"/>
      <c r="G8952" s="11" t="n"/>
      <c r="H8952" s="11" t="n"/>
      <c r="I8952" s="9" t="n"/>
      <c r="J8952" s="9" t="n"/>
      <c r="K8952" s="9" t="n"/>
      <c r="L8952" s="9">
        <f>IF(COUNTA($A8952:$K8952)=0,"",IF(AND(IFERROR($H8952,0)&gt;0,LEN(TRIM($K8952&amp;""))&gt;0,IFERROR(LOOKUP(2,1/((LISTS!$M$2:$M$13&lt;&gt;"")*ISNUMBER(SEARCH(LISTS!$M$2:$M$13,$I8952))),LISTS!$N$2:$N$13),"NO")="SI"),"SI","NO"))</f>
        <v/>
      </c>
      <c r="M8952" s="9">
        <f>IF(COUNTA($A8952:$K8952)=0,"",IF($K8952&lt;&gt;"",IF(COUNTIF($K$19:$K8952,$K8952)&gt;1,"SI","NO"),IF(COUNTIFS($A$19:$A8952,$A8952,$C$19:$C8952,$C8952,$J$19:$J8952,$J8952,$D$19:$D8952,$D8952)&gt;1,"SI","NO")))</f>
        <v/>
      </c>
      <c r="N8952" s="11">
        <f>IF(COUNTA($A8952:$K8952)=0,"",IF(AND($L8952="SI",$M8952="NO"),IFERROR($H8952,0),0))</f>
        <v/>
      </c>
      <c r="O8952" s="9">
        <f>IF(COUNTA($A8952:$K8952)=0,"",IF($M8952="SI","CUFE o factura duplicada dentro del reporte; no se suma dos veces",IF(IFERROR($H8952,0)&lt;=0,"DIAN reporta valor susceptible 0",IF($L8952="NO",IFERROR(LOOKUP(2,1/((LISTS!$M$2:$M$13&lt;&gt;"")*ISNUMBER(SEARCH(LISTS!$M$2:$M$13,$I8952))),LISTS!$O$2:$O$13),"Medio de pago no elegible o no identificado por DIAN"),"Apta automaticamente por pago electronico y base positiva"))))</f>
        <v/>
      </c>
    </row>
    <row r="8953">
      <c r="A8953" s="9" t="n"/>
      <c r="B8953" s="9" t="n"/>
      <c r="C8953" s="12" t="n"/>
      <c r="D8953" s="11" t="n"/>
      <c r="E8953" s="11" t="n"/>
      <c r="F8953" s="11" t="n"/>
      <c r="G8953" s="11" t="n"/>
      <c r="H8953" s="11" t="n"/>
      <c r="I8953" s="9" t="n"/>
      <c r="J8953" s="9" t="n"/>
      <c r="K8953" s="9" t="n"/>
      <c r="L8953" s="9">
        <f>IF(COUNTA($A8953:$K8953)=0,"",IF(AND(IFERROR($H8953,0)&gt;0,LEN(TRIM($K8953&amp;""))&gt;0,IFERROR(LOOKUP(2,1/((LISTS!$M$2:$M$13&lt;&gt;"")*ISNUMBER(SEARCH(LISTS!$M$2:$M$13,$I8953))),LISTS!$N$2:$N$13),"NO")="SI"),"SI","NO"))</f>
        <v/>
      </c>
      <c r="M8953" s="9">
        <f>IF(COUNTA($A8953:$K8953)=0,"",IF($K8953&lt;&gt;"",IF(COUNTIF($K$19:$K8953,$K8953)&gt;1,"SI","NO"),IF(COUNTIFS($A$19:$A8953,$A8953,$C$19:$C8953,$C8953,$J$19:$J8953,$J8953,$D$19:$D8953,$D8953)&gt;1,"SI","NO")))</f>
        <v/>
      </c>
      <c r="N8953" s="11">
        <f>IF(COUNTA($A8953:$K8953)=0,"",IF(AND($L8953="SI",$M8953="NO"),IFERROR($H8953,0),0))</f>
        <v/>
      </c>
      <c r="O8953" s="9">
        <f>IF(COUNTA($A8953:$K8953)=0,"",IF($M8953="SI","CUFE o factura duplicada dentro del reporte; no se suma dos veces",IF(IFERROR($H8953,0)&lt;=0,"DIAN reporta valor susceptible 0",IF($L8953="NO",IFERROR(LOOKUP(2,1/((LISTS!$M$2:$M$13&lt;&gt;"")*ISNUMBER(SEARCH(LISTS!$M$2:$M$13,$I8953))),LISTS!$O$2:$O$13),"Medio de pago no elegible o no identificado por DIAN"),"Apta automaticamente por pago electronico y base positiva"))))</f>
        <v/>
      </c>
    </row>
    <row r="8954">
      <c r="A8954" s="9" t="n"/>
      <c r="B8954" s="9" t="n"/>
      <c r="C8954" s="12" t="n"/>
      <c r="D8954" s="11" t="n"/>
      <c r="E8954" s="11" t="n"/>
      <c r="F8954" s="11" t="n"/>
      <c r="G8954" s="11" t="n"/>
      <c r="H8954" s="11" t="n"/>
      <c r="I8954" s="9" t="n"/>
      <c r="J8954" s="9" t="n"/>
      <c r="K8954" s="9" t="n"/>
      <c r="L8954" s="9">
        <f>IF(COUNTA($A8954:$K8954)=0,"",IF(AND(IFERROR($H8954,0)&gt;0,LEN(TRIM($K8954&amp;""))&gt;0,IFERROR(LOOKUP(2,1/((LISTS!$M$2:$M$13&lt;&gt;"")*ISNUMBER(SEARCH(LISTS!$M$2:$M$13,$I8954))),LISTS!$N$2:$N$13),"NO")="SI"),"SI","NO"))</f>
        <v/>
      </c>
      <c r="M8954" s="9">
        <f>IF(COUNTA($A8954:$K8954)=0,"",IF($K8954&lt;&gt;"",IF(COUNTIF($K$19:$K8954,$K8954)&gt;1,"SI","NO"),IF(COUNTIFS($A$19:$A8954,$A8954,$C$19:$C8954,$C8954,$J$19:$J8954,$J8954,$D$19:$D8954,$D8954)&gt;1,"SI","NO")))</f>
        <v/>
      </c>
      <c r="N8954" s="11">
        <f>IF(COUNTA($A8954:$K8954)=0,"",IF(AND($L8954="SI",$M8954="NO"),IFERROR($H8954,0),0))</f>
        <v/>
      </c>
      <c r="O8954" s="9">
        <f>IF(COUNTA($A8954:$K8954)=0,"",IF($M8954="SI","CUFE o factura duplicada dentro del reporte; no se suma dos veces",IF(IFERROR($H8954,0)&lt;=0,"DIAN reporta valor susceptible 0",IF($L8954="NO",IFERROR(LOOKUP(2,1/((LISTS!$M$2:$M$13&lt;&gt;"")*ISNUMBER(SEARCH(LISTS!$M$2:$M$13,$I8954))),LISTS!$O$2:$O$13),"Medio de pago no elegible o no identificado por DIAN"),"Apta automaticamente por pago electronico y base positiva"))))</f>
        <v/>
      </c>
    </row>
    <row r="8955">
      <c r="A8955" s="9" t="n"/>
      <c r="B8955" s="9" t="n"/>
      <c r="C8955" s="12" t="n"/>
      <c r="D8955" s="11" t="n"/>
      <c r="E8955" s="11" t="n"/>
      <c r="F8955" s="11" t="n"/>
      <c r="G8955" s="11" t="n"/>
      <c r="H8955" s="11" t="n"/>
      <c r="I8955" s="9" t="n"/>
      <c r="J8955" s="9" t="n"/>
      <c r="K8955" s="9" t="n"/>
      <c r="L8955" s="9">
        <f>IF(COUNTA($A8955:$K8955)=0,"",IF(AND(IFERROR($H8955,0)&gt;0,LEN(TRIM($K8955&amp;""))&gt;0,IFERROR(LOOKUP(2,1/((LISTS!$M$2:$M$13&lt;&gt;"")*ISNUMBER(SEARCH(LISTS!$M$2:$M$13,$I8955))),LISTS!$N$2:$N$13),"NO")="SI"),"SI","NO"))</f>
        <v/>
      </c>
      <c r="M8955" s="9">
        <f>IF(COUNTA($A8955:$K8955)=0,"",IF($K8955&lt;&gt;"",IF(COUNTIF($K$19:$K8955,$K8955)&gt;1,"SI","NO"),IF(COUNTIFS($A$19:$A8955,$A8955,$C$19:$C8955,$C8955,$J$19:$J8955,$J8955,$D$19:$D8955,$D8955)&gt;1,"SI","NO")))</f>
        <v/>
      </c>
      <c r="N8955" s="11">
        <f>IF(COUNTA($A8955:$K8955)=0,"",IF(AND($L8955="SI",$M8955="NO"),IFERROR($H8955,0),0))</f>
        <v/>
      </c>
      <c r="O8955" s="9">
        <f>IF(COUNTA($A8955:$K8955)=0,"",IF($M8955="SI","CUFE o factura duplicada dentro del reporte; no se suma dos veces",IF(IFERROR($H8955,0)&lt;=0,"DIAN reporta valor susceptible 0",IF($L8955="NO",IFERROR(LOOKUP(2,1/((LISTS!$M$2:$M$13&lt;&gt;"")*ISNUMBER(SEARCH(LISTS!$M$2:$M$13,$I8955))),LISTS!$O$2:$O$13),"Medio de pago no elegible o no identificado por DIAN"),"Apta automaticamente por pago electronico y base positiva"))))</f>
        <v/>
      </c>
    </row>
    <row r="8956">
      <c r="A8956" s="9" t="n"/>
      <c r="B8956" s="9" t="n"/>
      <c r="C8956" s="12" t="n"/>
      <c r="D8956" s="11" t="n"/>
      <c r="E8956" s="11" t="n"/>
      <c r="F8956" s="11" t="n"/>
      <c r="G8956" s="11" t="n"/>
      <c r="H8956" s="11" t="n"/>
      <c r="I8956" s="9" t="n"/>
      <c r="J8956" s="9" t="n"/>
      <c r="K8956" s="9" t="n"/>
      <c r="L8956" s="9">
        <f>IF(COUNTA($A8956:$K8956)=0,"",IF(AND(IFERROR($H8956,0)&gt;0,LEN(TRIM($K8956&amp;""))&gt;0,IFERROR(LOOKUP(2,1/((LISTS!$M$2:$M$13&lt;&gt;"")*ISNUMBER(SEARCH(LISTS!$M$2:$M$13,$I8956))),LISTS!$N$2:$N$13),"NO")="SI"),"SI","NO"))</f>
        <v/>
      </c>
      <c r="M8956" s="9">
        <f>IF(COUNTA($A8956:$K8956)=0,"",IF($K8956&lt;&gt;"",IF(COUNTIF($K$19:$K8956,$K8956)&gt;1,"SI","NO"),IF(COUNTIFS($A$19:$A8956,$A8956,$C$19:$C8956,$C8956,$J$19:$J8956,$J8956,$D$19:$D8956,$D8956)&gt;1,"SI","NO")))</f>
        <v/>
      </c>
      <c r="N8956" s="11">
        <f>IF(COUNTA($A8956:$K8956)=0,"",IF(AND($L8956="SI",$M8956="NO"),IFERROR($H8956,0),0))</f>
        <v/>
      </c>
      <c r="O8956" s="9">
        <f>IF(COUNTA($A8956:$K8956)=0,"",IF($M8956="SI","CUFE o factura duplicada dentro del reporte; no se suma dos veces",IF(IFERROR($H8956,0)&lt;=0,"DIAN reporta valor susceptible 0",IF($L8956="NO",IFERROR(LOOKUP(2,1/((LISTS!$M$2:$M$13&lt;&gt;"")*ISNUMBER(SEARCH(LISTS!$M$2:$M$13,$I8956))),LISTS!$O$2:$O$13),"Medio de pago no elegible o no identificado por DIAN"),"Apta automaticamente por pago electronico y base positiva"))))</f>
        <v/>
      </c>
    </row>
    <row r="8957">
      <c r="A8957" s="9" t="n"/>
      <c r="B8957" s="9" t="n"/>
      <c r="C8957" s="12" t="n"/>
      <c r="D8957" s="11" t="n"/>
      <c r="E8957" s="11" t="n"/>
      <c r="F8957" s="11" t="n"/>
      <c r="G8957" s="11" t="n"/>
      <c r="H8957" s="11" t="n"/>
      <c r="I8957" s="9" t="n"/>
      <c r="J8957" s="9" t="n"/>
      <c r="K8957" s="9" t="n"/>
      <c r="L8957" s="9">
        <f>IF(COUNTA($A8957:$K8957)=0,"",IF(AND(IFERROR($H8957,0)&gt;0,LEN(TRIM($K8957&amp;""))&gt;0,IFERROR(LOOKUP(2,1/((LISTS!$M$2:$M$13&lt;&gt;"")*ISNUMBER(SEARCH(LISTS!$M$2:$M$13,$I8957))),LISTS!$N$2:$N$13),"NO")="SI"),"SI","NO"))</f>
        <v/>
      </c>
      <c r="M8957" s="9">
        <f>IF(COUNTA($A8957:$K8957)=0,"",IF($K8957&lt;&gt;"",IF(COUNTIF($K$19:$K8957,$K8957)&gt;1,"SI","NO"),IF(COUNTIFS($A$19:$A8957,$A8957,$C$19:$C8957,$C8957,$J$19:$J8957,$J8957,$D$19:$D8957,$D8957)&gt;1,"SI","NO")))</f>
        <v/>
      </c>
      <c r="N8957" s="11">
        <f>IF(COUNTA($A8957:$K8957)=0,"",IF(AND($L8957="SI",$M8957="NO"),IFERROR($H8957,0),0))</f>
        <v/>
      </c>
      <c r="O8957" s="9">
        <f>IF(COUNTA($A8957:$K8957)=0,"",IF($M8957="SI","CUFE o factura duplicada dentro del reporte; no se suma dos veces",IF(IFERROR($H8957,0)&lt;=0,"DIAN reporta valor susceptible 0",IF($L8957="NO",IFERROR(LOOKUP(2,1/((LISTS!$M$2:$M$13&lt;&gt;"")*ISNUMBER(SEARCH(LISTS!$M$2:$M$13,$I8957))),LISTS!$O$2:$O$13),"Medio de pago no elegible o no identificado por DIAN"),"Apta automaticamente por pago electronico y base positiva"))))</f>
        <v/>
      </c>
    </row>
    <row r="8958">
      <c r="A8958" s="9" t="n"/>
      <c r="B8958" s="9" t="n"/>
      <c r="C8958" s="12" t="n"/>
      <c r="D8958" s="11" t="n"/>
      <c r="E8958" s="11" t="n"/>
      <c r="F8958" s="11" t="n"/>
      <c r="G8958" s="11" t="n"/>
      <c r="H8958" s="11" t="n"/>
      <c r="I8958" s="9" t="n"/>
      <c r="J8958" s="9" t="n"/>
      <c r="K8958" s="9" t="n"/>
      <c r="L8958" s="9">
        <f>IF(COUNTA($A8958:$K8958)=0,"",IF(AND(IFERROR($H8958,0)&gt;0,LEN(TRIM($K8958&amp;""))&gt;0,IFERROR(LOOKUP(2,1/((LISTS!$M$2:$M$13&lt;&gt;"")*ISNUMBER(SEARCH(LISTS!$M$2:$M$13,$I8958))),LISTS!$N$2:$N$13),"NO")="SI"),"SI","NO"))</f>
        <v/>
      </c>
      <c r="M8958" s="9">
        <f>IF(COUNTA($A8958:$K8958)=0,"",IF($K8958&lt;&gt;"",IF(COUNTIF($K$19:$K8958,$K8958)&gt;1,"SI","NO"),IF(COUNTIFS($A$19:$A8958,$A8958,$C$19:$C8958,$C8958,$J$19:$J8958,$J8958,$D$19:$D8958,$D8958)&gt;1,"SI","NO")))</f>
        <v/>
      </c>
      <c r="N8958" s="11">
        <f>IF(COUNTA($A8958:$K8958)=0,"",IF(AND($L8958="SI",$M8958="NO"),IFERROR($H8958,0),0))</f>
        <v/>
      </c>
      <c r="O8958" s="9">
        <f>IF(COUNTA($A8958:$K8958)=0,"",IF($M8958="SI","CUFE o factura duplicada dentro del reporte; no se suma dos veces",IF(IFERROR($H8958,0)&lt;=0,"DIAN reporta valor susceptible 0",IF($L8958="NO",IFERROR(LOOKUP(2,1/((LISTS!$M$2:$M$13&lt;&gt;"")*ISNUMBER(SEARCH(LISTS!$M$2:$M$13,$I8958))),LISTS!$O$2:$O$13),"Medio de pago no elegible o no identificado por DIAN"),"Apta automaticamente por pago electronico y base positiva"))))</f>
        <v/>
      </c>
    </row>
    <row r="8959">
      <c r="A8959" s="9" t="n"/>
      <c r="B8959" s="9" t="n"/>
      <c r="C8959" s="12" t="n"/>
      <c r="D8959" s="11" t="n"/>
      <c r="E8959" s="11" t="n"/>
      <c r="F8959" s="11" t="n"/>
      <c r="G8959" s="11" t="n"/>
      <c r="H8959" s="11" t="n"/>
      <c r="I8959" s="9" t="n"/>
      <c r="J8959" s="9" t="n"/>
      <c r="K8959" s="9" t="n"/>
      <c r="L8959" s="9">
        <f>IF(COUNTA($A8959:$K8959)=0,"",IF(AND(IFERROR($H8959,0)&gt;0,LEN(TRIM($K8959&amp;""))&gt;0,IFERROR(LOOKUP(2,1/((LISTS!$M$2:$M$13&lt;&gt;"")*ISNUMBER(SEARCH(LISTS!$M$2:$M$13,$I8959))),LISTS!$N$2:$N$13),"NO")="SI"),"SI","NO"))</f>
        <v/>
      </c>
      <c r="M8959" s="9">
        <f>IF(COUNTA($A8959:$K8959)=0,"",IF($K8959&lt;&gt;"",IF(COUNTIF($K$19:$K8959,$K8959)&gt;1,"SI","NO"),IF(COUNTIFS($A$19:$A8959,$A8959,$C$19:$C8959,$C8959,$J$19:$J8959,$J8959,$D$19:$D8959,$D8959)&gt;1,"SI","NO")))</f>
        <v/>
      </c>
      <c r="N8959" s="11">
        <f>IF(COUNTA($A8959:$K8959)=0,"",IF(AND($L8959="SI",$M8959="NO"),IFERROR($H8959,0),0))</f>
        <v/>
      </c>
      <c r="O8959" s="9">
        <f>IF(COUNTA($A8959:$K8959)=0,"",IF($M8959="SI","CUFE o factura duplicada dentro del reporte; no se suma dos veces",IF(IFERROR($H8959,0)&lt;=0,"DIAN reporta valor susceptible 0",IF($L8959="NO",IFERROR(LOOKUP(2,1/((LISTS!$M$2:$M$13&lt;&gt;"")*ISNUMBER(SEARCH(LISTS!$M$2:$M$13,$I8959))),LISTS!$O$2:$O$13),"Medio de pago no elegible o no identificado por DIAN"),"Apta automaticamente por pago electronico y base positiva"))))</f>
        <v/>
      </c>
    </row>
    <row r="8960">
      <c r="A8960" s="9" t="n"/>
      <c r="B8960" s="9" t="n"/>
      <c r="C8960" s="12" t="n"/>
      <c r="D8960" s="11" t="n"/>
      <c r="E8960" s="11" t="n"/>
      <c r="F8960" s="11" t="n"/>
      <c r="G8960" s="11" t="n"/>
      <c r="H8960" s="11" t="n"/>
      <c r="I8960" s="9" t="n"/>
      <c r="J8960" s="9" t="n"/>
      <c r="K8960" s="9" t="n"/>
      <c r="L8960" s="9">
        <f>IF(COUNTA($A8960:$K8960)=0,"",IF(AND(IFERROR($H8960,0)&gt;0,LEN(TRIM($K8960&amp;""))&gt;0,IFERROR(LOOKUP(2,1/((LISTS!$M$2:$M$13&lt;&gt;"")*ISNUMBER(SEARCH(LISTS!$M$2:$M$13,$I8960))),LISTS!$N$2:$N$13),"NO")="SI"),"SI","NO"))</f>
        <v/>
      </c>
      <c r="M8960" s="9">
        <f>IF(COUNTA($A8960:$K8960)=0,"",IF($K8960&lt;&gt;"",IF(COUNTIF($K$19:$K8960,$K8960)&gt;1,"SI","NO"),IF(COUNTIFS($A$19:$A8960,$A8960,$C$19:$C8960,$C8960,$J$19:$J8960,$J8960,$D$19:$D8960,$D8960)&gt;1,"SI","NO")))</f>
        <v/>
      </c>
      <c r="N8960" s="11">
        <f>IF(COUNTA($A8960:$K8960)=0,"",IF(AND($L8960="SI",$M8960="NO"),IFERROR($H8960,0),0))</f>
        <v/>
      </c>
      <c r="O8960" s="9">
        <f>IF(COUNTA($A8960:$K8960)=0,"",IF($M8960="SI","CUFE o factura duplicada dentro del reporte; no se suma dos veces",IF(IFERROR($H8960,0)&lt;=0,"DIAN reporta valor susceptible 0",IF($L8960="NO",IFERROR(LOOKUP(2,1/((LISTS!$M$2:$M$13&lt;&gt;"")*ISNUMBER(SEARCH(LISTS!$M$2:$M$13,$I8960))),LISTS!$O$2:$O$13),"Medio de pago no elegible o no identificado por DIAN"),"Apta automaticamente por pago electronico y base positiva"))))</f>
        <v/>
      </c>
    </row>
    <row r="8961">
      <c r="A8961" s="9" t="n"/>
      <c r="B8961" s="9" t="n"/>
      <c r="C8961" s="12" t="n"/>
      <c r="D8961" s="11" t="n"/>
      <c r="E8961" s="11" t="n"/>
      <c r="F8961" s="11" t="n"/>
      <c r="G8961" s="11" t="n"/>
      <c r="H8961" s="11" t="n"/>
      <c r="I8961" s="9" t="n"/>
      <c r="J8961" s="9" t="n"/>
      <c r="K8961" s="9" t="n"/>
      <c r="L8961" s="9">
        <f>IF(COUNTA($A8961:$K8961)=0,"",IF(AND(IFERROR($H8961,0)&gt;0,LEN(TRIM($K8961&amp;""))&gt;0,IFERROR(LOOKUP(2,1/((LISTS!$M$2:$M$13&lt;&gt;"")*ISNUMBER(SEARCH(LISTS!$M$2:$M$13,$I8961))),LISTS!$N$2:$N$13),"NO")="SI"),"SI","NO"))</f>
        <v/>
      </c>
      <c r="M8961" s="9">
        <f>IF(COUNTA($A8961:$K8961)=0,"",IF($K8961&lt;&gt;"",IF(COUNTIF($K$19:$K8961,$K8961)&gt;1,"SI","NO"),IF(COUNTIFS($A$19:$A8961,$A8961,$C$19:$C8961,$C8961,$J$19:$J8961,$J8961,$D$19:$D8961,$D8961)&gt;1,"SI","NO")))</f>
        <v/>
      </c>
      <c r="N8961" s="11">
        <f>IF(COUNTA($A8961:$K8961)=0,"",IF(AND($L8961="SI",$M8961="NO"),IFERROR($H8961,0),0))</f>
        <v/>
      </c>
      <c r="O8961" s="9">
        <f>IF(COUNTA($A8961:$K8961)=0,"",IF($M8961="SI","CUFE o factura duplicada dentro del reporte; no se suma dos veces",IF(IFERROR($H8961,0)&lt;=0,"DIAN reporta valor susceptible 0",IF($L8961="NO",IFERROR(LOOKUP(2,1/((LISTS!$M$2:$M$13&lt;&gt;"")*ISNUMBER(SEARCH(LISTS!$M$2:$M$13,$I8961))),LISTS!$O$2:$O$13),"Medio de pago no elegible o no identificado por DIAN"),"Apta automaticamente por pago electronico y base positiva"))))</f>
        <v/>
      </c>
    </row>
    <row r="8962">
      <c r="A8962" s="9" t="n"/>
      <c r="B8962" s="9" t="n"/>
      <c r="C8962" s="12" t="n"/>
      <c r="D8962" s="11" t="n"/>
      <c r="E8962" s="11" t="n"/>
      <c r="F8962" s="11" t="n"/>
      <c r="G8962" s="11" t="n"/>
      <c r="H8962" s="11" t="n"/>
      <c r="I8962" s="9" t="n"/>
      <c r="J8962" s="9" t="n"/>
      <c r="K8962" s="9" t="n"/>
      <c r="L8962" s="9">
        <f>IF(COUNTA($A8962:$K8962)=0,"",IF(AND(IFERROR($H8962,0)&gt;0,LEN(TRIM($K8962&amp;""))&gt;0,IFERROR(LOOKUP(2,1/((LISTS!$M$2:$M$13&lt;&gt;"")*ISNUMBER(SEARCH(LISTS!$M$2:$M$13,$I8962))),LISTS!$N$2:$N$13),"NO")="SI"),"SI","NO"))</f>
        <v/>
      </c>
      <c r="M8962" s="9">
        <f>IF(COUNTA($A8962:$K8962)=0,"",IF($K8962&lt;&gt;"",IF(COUNTIF($K$19:$K8962,$K8962)&gt;1,"SI","NO"),IF(COUNTIFS($A$19:$A8962,$A8962,$C$19:$C8962,$C8962,$J$19:$J8962,$J8962,$D$19:$D8962,$D8962)&gt;1,"SI","NO")))</f>
        <v/>
      </c>
      <c r="N8962" s="11">
        <f>IF(COUNTA($A8962:$K8962)=0,"",IF(AND($L8962="SI",$M8962="NO"),IFERROR($H8962,0),0))</f>
        <v/>
      </c>
      <c r="O8962" s="9">
        <f>IF(COUNTA($A8962:$K8962)=0,"",IF($M8962="SI","CUFE o factura duplicada dentro del reporte; no se suma dos veces",IF(IFERROR($H8962,0)&lt;=0,"DIAN reporta valor susceptible 0",IF($L8962="NO",IFERROR(LOOKUP(2,1/((LISTS!$M$2:$M$13&lt;&gt;"")*ISNUMBER(SEARCH(LISTS!$M$2:$M$13,$I8962))),LISTS!$O$2:$O$13),"Medio de pago no elegible o no identificado por DIAN"),"Apta automaticamente por pago electronico y base positiva"))))</f>
        <v/>
      </c>
    </row>
    <row r="8963">
      <c r="A8963" s="9" t="n"/>
      <c r="B8963" s="9" t="n"/>
      <c r="C8963" s="12" t="n"/>
      <c r="D8963" s="11" t="n"/>
      <c r="E8963" s="11" t="n"/>
      <c r="F8963" s="11" t="n"/>
      <c r="G8963" s="11" t="n"/>
      <c r="H8963" s="11" t="n"/>
      <c r="I8963" s="9" t="n"/>
      <c r="J8963" s="9" t="n"/>
      <c r="K8963" s="9" t="n"/>
      <c r="L8963" s="9">
        <f>IF(COUNTA($A8963:$K8963)=0,"",IF(AND(IFERROR($H8963,0)&gt;0,LEN(TRIM($K8963&amp;""))&gt;0,IFERROR(LOOKUP(2,1/((LISTS!$M$2:$M$13&lt;&gt;"")*ISNUMBER(SEARCH(LISTS!$M$2:$M$13,$I8963))),LISTS!$N$2:$N$13),"NO")="SI"),"SI","NO"))</f>
        <v/>
      </c>
      <c r="M8963" s="9">
        <f>IF(COUNTA($A8963:$K8963)=0,"",IF($K8963&lt;&gt;"",IF(COUNTIF($K$19:$K8963,$K8963)&gt;1,"SI","NO"),IF(COUNTIFS($A$19:$A8963,$A8963,$C$19:$C8963,$C8963,$J$19:$J8963,$J8963,$D$19:$D8963,$D8963)&gt;1,"SI","NO")))</f>
        <v/>
      </c>
      <c r="N8963" s="11">
        <f>IF(COUNTA($A8963:$K8963)=0,"",IF(AND($L8963="SI",$M8963="NO"),IFERROR($H8963,0),0))</f>
        <v/>
      </c>
      <c r="O8963" s="9">
        <f>IF(COUNTA($A8963:$K8963)=0,"",IF($M8963="SI","CUFE o factura duplicada dentro del reporte; no se suma dos veces",IF(IFERROR($H8963,0)&lt;=0,"DIAN reporta valor susceptible 0",IF($L8963="NO",IFERROR(LOOKUP(2,1/((LISTS!$M$2:$M$13&lt;&gt;"")*ISNUMBER(SEARCH(LISTS!$M$2:$M$13,$I8963))),LISTS!$O$2:$O$13),"Medio de pago no elegible o no identificado por DIAN"),"Apta automaticamente por pago electronico y base positiva"))))</f>
        <v/>
      </c>
    </row>
    <row r="8964">
      <c r="A8964" s="9" t="n"/>
      <c r="B8964" s="9" t="n"/>
      <c r="C8964" s="12" t="n"/>
      <c r="D8964" s="11" t="n"/>
      <c r="E8964" s="11" t="n"/>
      <c r="F8964" s="11" t="n"/>
      <c r="G8964" s="11" t="n"/>
      <c r="H8964" s="11" t="n"/>
      <c r="I8964" s="9" t="n"/>
      <c r="J8964" s="9" t="n"/>
      <c r="K8964" s="9" t="n"/>
      <c r="L8964" s="9">
        <f>IF(COUNTA($A8964:$K8964)=0,"",IF(AND(IFERROR($H8964,0)&gt;0,LEN(TRIM($K8964&amp;""))&gt;0,IFERROR(LOOKUP(2,1/((LISTS!$M$2:$M$13&lt;&gt;"")*ISNUMBER(SEARCH(LISTS!$M$2:$M$13,$I8964))),LISTS!$N$2:$N$13),"NO")="SI"),"SI","NO"))</f>
        <v/>
      </c>
      <c r="M8964" s="9">
        <f>IF(COUNTA($A8964:$K8964)=0,"",IF($K8964&lt;&gt;"",IF(COUNTIF($K$19:$K8964,$K8964)&gt;1,"SI","NO"),IF(COUNTIFS($A$19:$A8964,$A8964,$C$19:$C8964,$C8964,$J$19:$J8964,$J8964,$D$19:$D8964,$D8964)&gt;1,"SI","NO")))</f>
        <v/>
      </c>
      <c r="N8964" s="11">
        <f>IF(COUNTA($A8964:$K8964)=0,"",IF(AND($L8964="SI",$M8964="NO"),IFERROR($H8964,0),0))</f>
        <v/>
      </c>
      <c r="O8964" s="9">
        <f>IF(COUNTA($A8964:$K8964)=0,"",IF($M8964="SI","CUFE o factura duplicada dentro del reporte; no se suma dos veces",IF(IFERROR($H8964,0)&lt;=0,"DIAN reporta valor susceptible 0",IF($L8964="NO",IFERROR(LOOKUP(2,1/((LISTS!$M$2:$M$13&lt;&gt;"")*ISNUMBER(SEARCH(LISTS!$M$2:$M$13,$I8964))),LISTS!$O$2:$O$13),"Medio de pago no elegible o no identificado por DIAN"),"Apta automaticamente por pago electronico y base positiva"))))</f>
        <v/>
      </c>
    </row>
    <row r="8965">
      <c r="A8965" s="9" t="n"/>
      <c r="B8965" s="9" t="n"/>
      <c r="C8965" s="12" t="n"/>
      <c r="D8965" s="11" t="n"/>
      <c r="E8965" s="11" t="n"/>
      <c r="F8965" s="11" t="n"/>
      <c r="G8965" s="11" t="n"/>
      <c r="H8965" s="11" t="n"/>
      <c r="I8965" s="9" t="n"/>
      <c r="J8965" s="9" t="n"/>
      <c r="K8965" s="9" t="n"/>
      <c r="L8965" s="9">
        <f>IF(COUNTA($A8965:$K8965)=0,"",IF(AND(IFERROR($H8965,0)&gt;0,LEN(TRIM($K8965&amp;""))&gt;0,IFERROR(LOOKUP(2,1/((LISTS!$M$2:$M$13&lt;&gt;"")*ISNUMBER(SEARCH(LISTS!$M$2:$M$13,$I8965))),LISTS!$N$2:$N$13),"NO")="SI"),"SI","NO"))</f>
        <v/>
      </c>
      <c r="M8965" s="9">
        <f>IF(COUNTA($A8965:$K8965)=0,"",IF($K8965&lt;&gt;"",IF(COUNTIF($K$19:$K8965,$K8965)&gt;1,"SI","NO"),IF(COUNTIFS($A$19:$A8965,$A8965,$C$19:$C8965,$C8965,$J$19:$J8965,$J8965,$D$19:$D8965,$D8965)&gt;1,"SI","NO")))</f>
        <v/>
      </c>
      <c r="N8965" s="11">
        <f>IF(COUNTA($A8965:$K8965)=0,"",IF(AND($L8965="SI",$M8965="NO"),IFERROR($H8965,0),0))</f>
        <v/>
      </c>
      <c r="O8965" s="9">
        <f>IF(COUNTA($A8965:$K8965)=0,"",IF($M8965="SI","CUFE o factura duplicada dentro del reporte; no se suma dos veces",IF(IFERROR($H8965,0)&lt;=0,"DIAN reporta valor susceptible 0",IF($L8965="NO",IFERROR(LOOKUP(2,1/((LISTS!$M$2:$M$13&lt;&gt;"")*ISNUMBER(SEARCH(LISTS!$M$2:$M$13,$I8965))),LISTS!$O$2:$O$13),"Medio de pago no elegible o no identificado por DIAN"),"Apta automaticamente por pago electronico y base positiva"))))</f>
        <v/>
      </c>
    </row>
    <row r="8966">
      <c r="A8966" s="9" t="n"/>
      <c r="B8966" s="9" t="n"/>
      <c r="C8966" s="12" t="n"/>
      <c r="D8966" s="11" t="n"/>
      <c r="E8966" s="11" t="n"/>
      <c r="F8966" s="11" t="n"/>
      <c r="G8966" s="11" t="n"/>
      <c r="H8966" s="11" t="n"/>
      <c r="I8966" s="9" t="n"/>
      <c r="J8966" s="9" t="n"/>
      <c r="K8966" s="9" t="n"/>
      <c r="L8966" s="9">
        <f>IF(COUNTA($A8966:$K8966)=0,"",IF(AND(IFERROR($H8966,0)&gt;0,LEN(TRIM($K8966&amp;""))&gt;0,IFERROR(LOOKUP(2,1/((LISTS!$M$2:$M$13&lt;&gt;"")*ISNUMBER(SEARCH(LISTS!$M$2:$M$13,$I8966))),LISTS!$N$2:$N$13),"NO")="SI"),"SI","NO"))</f>
        <v/>
      </c>
      <c r="M8966" s="9">
        <f>IF(COUNTA($A8966:$K8966)=0,"",IF($K8966&lt;&gt;"",IF(COUNTIF($K$19:$K8966,$K8966)&gt;1,"SI","NO"),IF(COUNTIFS($A$19:$A8966,$A8966,$C$19:$C8966,$C8966,$J$19:$J8966,$J8966,$D$19:$D8966,$D8966)&gt;1,"SI","NO")))</f>
        <v/>
      </c>
      <c r="N8966" s="11">
        <f>IF(COUNTA($A8966:$K8966)=0,"",IF(AND($L8966="SI",$M8966="NO"),IFERROR($H8966,0),0))</f>
        <v/>
      </c>
      <c r="O8966" s="9">
        <f>IF(COUNTA($A8966:$K8966)=0,"",IF($M8966="SI","CUFE o factura duplicada dentro del reporte; no se suma dos veces",IF(IFERROR($H8966,0)&lt;=0,"DIAN reporta valor susceptible 0",IF($L8966="NO",IFERROR(LOOKUP(2,1/((LISTS!$M$2:$M$13&lt;&gt;"")*ISNUMBER(SEARCH(LISTS!$M$2:$M$13,$I8966))),LISTS!$O$2:$O$13),"Medio de pago no elegible o no identificado por DIAN"),"Apta automaticamente por pago electronico y base positiva"))))</f>
        <v/>
      </c>
    </row>
    <row r="8967">
      <c r="A8967" s="9" t="n"/>
      <c r="B8967" s="9" t="n"/>
      <c r="C8967" s="12" t="n"/>
      <c r="D8967" s="11" t="n"/>
      <c r="E8967" s="11" t="n"/>
      <c r="F8967" s="11" t="n"/>
      <c r="G8967" s="11" t="n"/>
      <c r="H8967" s="11" t="n"/>
      <c r="I8967" s="9" t="n"/>
      <c r="J8967" s="9" t="n"/>
      <c r="K8967" s="9" t="n"/>
      <c r="L8967" s="9">
        <f>IF(COUNTA($A8967:$K8967)=0,"",IF(AND(IFERROR($H8967,0)&gt;0,LEN(TRIM($K8967&amp;""))&gt;0,IFERROR(LOOKUP(2,1/((LISTS!$M$2:$M$13&lt;&gt;"")*ISNUMBER(SEARCH(LISTS!$M$2:$M$13,$I8967))),LISTS!$N$2:$N$13),"NO")="SI"),"SI","NO"))</f>
        <v/>
      </c>
      <c r="M8967" s="9">
        <f>IF(COUNTA($A8967:$K8967)=0,"",IF($K8967&lt;&gt;"",IF(COUNTIF($K$19:$K8967,$K8967)&gt;1,"SI","NO"),IF(COUNTIFS($A$19:$A8967,$A8967,$C$19:$C8967,$C8967,$J$19:$J8967,$J8967,$D$19:$D8967,$D8967)&gt;1,"SI","NO")))</f>
        <v/>
      </c>
      <c r="N8967" s="11">
        <f>IF(COUNTA($A8967:$K8967)=0,"",IF(AND($L8967="SI",$M8967="NO"),IFERROR($H8967,0),0))</f>
        <v/>
      </c>
      <c r="O8967" s="9">
        <f>IF(COUNTA($A8967:$K8967)=0,"",IF($M8967="SI","CUFE o factura duplicada dentro del reporte; no se suma dos veces",IF(IFERROR($H8967,0)&lt;=0,"DIAN reporta valor susceptible 0",IF($L8967="NO",IFERROR(LOOKUP(2,1/((LISTS!$M$2:$M$13&lt;&gt;"")*ISNUMBER(SEARCH(LISTS!$M$2:$M$13,$I8967))),LISTS!$O$2:$O$13),"Medio de pago no elegible o no identificado por DIAN"),"Apta automaticamente por pago electronico y base positiva"))))</f>
        <v/>
      </c>
    </row>
    <row r="8968">
      <c r="A8968" s="9" t="n"/>
      <c r="B8968" s="9" t="n"/>
      <c r="C8968" s="12" t="n"/>
      <c r="D8968" s="11" t="n"/>
      <c r="E8968" s="11" t="n"/>
      <c r="F8968" s="11" t="n"/>
      <c r="G8968" s="11" t="n"/>
      <c r="H8968" s="11" t="n"/>
      <c r="I8968" s="9" t="n"/>
      <c r="J8968" s="9" t="n"/>
      <c r="K8968" s="9" t="n"/>
      <c r="L8968" s="9">
        <f>IF(COUNTA($A8968:$K8968)=0,"",IF(AND(IFERROR($H8968,0)&gt;0,LEN(TRIM($K8968&amp;""))&gt;0,IFERROR(LOOKUP(2,1/((LISTS!$M$2:$M$13&lt;&gt;"")*ISNUMBER(SEARCH(LISTS!$M$2:$M$13,$I8968))),LISTS!$N$2:$N$13),"NO")="SI"),"SI","NO"))</f>
        <v/>
      </c>
      <c r="M8968" s="9">
        <f>IF(COUNTA($A8968:$K8968)=0,"",IF($K8968&lt;&gt;"",IF(COUNTIF($K$19:$K8968,$K8968)&gt;1,"SI","NO"),IF(COUNTIFS($A$19:$A8968,$A8968,$C$19:$C8968,$C8968,$J$19:$J8968,$J8968,$D$19:$D8968,$D8968)&gt;1,"SI","NO")))</f>
        <v/>
      </c>
      <c r="N8968" s="11">
        <f>IF(COUNTA($A8968:$K8968)=0,"",IF(AND($L8968="SI",$M8968="NO"),IFERROR($H8968,0),0))</f>
        <v/>
      </c>
      <c r="O8968" s="9">
        <f>IF(COUNTA($A8968:$K8968)=0,"",IF($M8968="SI","CUFE o factura duplicada dentro del reporte; no se suma dos veces",IF(IFERROR($H8968,0)&lt;=0,"DIAN reporta valor susceptible 0",IF($L8968="NO",IFERROR(LOOKUP(2,1/((LISTS!$M$2:$M$13&lt;&gt;"")*ISNUMBER(SEARCH(LISTS!$M$2:$M$13,$I8968))),LISTS!$O$2:$O$13),"Medio de pago no elegible o no identificado por DIAN"),"Apta automaticamente por pago electronico y base positiva"))))</f>
        <v/>
      </c>
    </row>
    <row r="8969">
      <c r="A8969" s="9" t="n"/>
      <c r="B8969" s="9" t="n"/>
      <c r="C8969" s="12" t="n"/>
      <c r="D8969" s="11" t="n"/>
      <c r="E8969" s="11" t="n"/>
      <c r="F8969" s="11" t="n"/>
      <c r="G8969" s="11" t="n"/>
      <c r="H8969" s="11" t="n"/>
      <c r="I8969" s="9" t="n"/>
      <c r="J8969" s="9" t="n"/>
      <c r="K8969" s="9" t="n"/>
      <c r="L8969" s="9">
        <f>IF(COUNTA($A8969:$K8969)=0,"",IF(AND(IFERROR($H8969,0)&gt;0,LEN(TRIM($K8969&amp;""))&gt;0,IFERROR(LOOKUP(2,1/((LISTS!$M$2:$M$13&lt;&gt;"")*ISNUMBER(SEARCH(LISTS!$M$2:$M$13,$I8969))),LISTS!$N$2:$N$13),"NO")="SI"),"SI","NO"))</f>
        <v/>
      </c>
      <c r="M8969" s="9">
        <f>IF(COUNTA($A8969:$K8969)=0,"",IF($K8969&lt;&gt;"",IF(COUNTIF($K$19:$K8969,$K8969)&gt;1,"SI","NO"),IF(COUNTIFS($A$19:$A8969,$A8969,$C$19:$C8969,$C8969,$J$19:$J8969,$J8969,$D$19:$D8969,$D8969)&gt;1,"SI","NO")))</f>
        <v/>
      </c>
      <c r="N8969" s="11">
        <f>IF(COUNTA($A8969:$K8969)=0,"",IF(AND($L8969="SI",$M8969="NO"),IFERROR($H8969,0),0))</f>
        <v/>
      </c>
      <c r="O8969" s="9">
        <f>IF(COUNTA($A8969:$K8969)=0,"",IF($M8969="SI","CUFE o factura duplicada dentro del reporte; no se suma dos veces",IF(IFERROR($H8969,0)&lt;=0,"DIAN reporta valor susceptible 0",IF($L8969="NO",IFERROR(LOOKUP(2,1/((LISTS!$M$2:$M$13&lt;&gt;"")*ISNUMBER(SEARCH(LISTS!$M$2:$M$13,$I8969))),LISTS!$O$2:$O$13),"Medio de pago no elegible o no identificado por DIAN"),"Apta automaticamente por pago electronico y base positiva"))))</f>
        <v/>
      </c>
    </row>
    <row r="8970">
      <c r="A8970" s="9" t="n"/>
      <c r="B8970" s="9" t="n"/>
      <c r="C8970" s="12" t="n"/>
      <c r="D8970" s="11" t="n"/>
      <c r="E8970" s="11" t="n"/>
      <c r="F8970" s="11" t="n"/>
      <c r="G8970" s="11" t="n"/>
      <c r="H8970" s="11" t="n"/>
      <c r="I8970" s="9" t="n"/>
      <c r="J8970" s="9" t="n"/>
      <c r="K8970" s="9" t="n"/>
      <c r="L8970" s="9">
        <f>IF(COUNTA($A8970:$K8970)=0,"",IF(AND(IFERROR($H8970,0)&gt;0,LEN(TRIM($K8970&amp;""))&gt;0,IFERROR(LOOKUP(2,1/((LISTS!$M$2:$M$13&lt;&gt;"")*ISNUMBER(SEARCH(LISTS!$M$2:$M$13,$I8970))),LISTS!$N$2:$N$13),"NO")="SI"),"SI","NO"))</f>
        <v/>
      </c>
      <c r="M8970" s="9">
        <f>IF(COUNTA($A8970:$K8970)=0,"",IF($K8970&lt;&gt;"",IF(COUNTIF($K$19:$K8970,$K8970)&gt;1,"SI","NO"),IF(COUNTIFS($A$19:$A8970,$A8970,$C$19:$C8970,$C8970,$J$19:$J8970,$J8970,$D$19:$D8970,$D8970)&gt;1,"SI","NO")))</f>
        <v/>
      </c>
      <c r="N8970" s="11">
        <f>IF(COUNTA($A8970:$K8970)=0,"",IF(AND($L8970="SI",$M8970="NO"),IFERROR($H8970,0),0))</f>
        <v/>
      </c>
      <c r="O8970" s="9">
        <f>IF(COUNTA($A8970:$K8970)=0,"",IF($M8970="SI","CUFE o factura duplicada dentro del reporte; no se suma dos veces",IF(IFERROR($H8970,0)&lt;=0,"DIAN reporta valor susceptible 0",IF($L8970="NO",IFERROR(LOOKUP(2,1/((LISTS!$M$2:$M$13&lt;&gt;"")*ISNUMBER(SEARCH(LISTS!$M$2:$M$13,$I8970))),LISTS!$O$2:$O$13),"Medio de pago no elegible o no identificado por DIAN"),"Apta automaticamente por pago electronico y base positiva"))))</f>
        <v/>
      </c>
    </row>
    <row r="8971">
      <c r="A8971" s="9" t="n"/>
      <c r="B8971" s="9" t="n"/>
      <c r="C8971" s="12" t="n"/>
      <c r="D8971" s="11" t="n"/>
      <c r="E8971" s="11" t="n"/>
      <c r="F8971" s="11" t="n"/>
      <c r="G8971" s="11" t="n"/>
      <c r="H8971" s="11" t="n"/>
      <c r="I8971" s="9" t="n"/>
      <c r="J8971" s="9" t="n"/>
      <c r="K8971" s="9" t="n"/>
      <c r="L8971" s="9">
        <f>IF(COUNTA($A8971:$K8971)=0,"",IF(AND(IFERROR($H8971,0)&gt;0,LEN(TRIM($K8971&amp;""))&gt;0,IFERROR(LOOKUP(2,1/((LISTS!$M$2:$M$13&lt;&gt;"")*ISNUMBER(SEARCH(LISTS!$M$2:$M$13,$I8971))),LISTS!$N$2:$N$13),"NO")="SI"),"SI","NO"))</f>
        <v/>
      </c>
      <c r="M8971" s="9">
        <f>IF(COUNTA($A8971:$K8971)=0,"",IF($K8971&lt;&gt;"",IF(COUNTIF($K$19:$K8971,$K8971)&gt;1,"SI","NO"),IF(COUNTIFS($A$19:$A8971,$A8971,$C$19:$C8971,$C8971,$J$19:$J8971,$J8971,$D$19:$D8971,$D8971)&gt;1,"SI","NO")))</f>
        <v/>
      </c>
      <c r="N8971" s="11">
        <f>IF(COUNTA($A8971:$K8971)=0,"",IF(AND($L8971="SI",$M8971="NO"),IFERROR($H8971,0),0))</f>
        <v/>
      </c>
      <c r="O8971" s="9">
        <f>IF(COUNTA($A8971:$K8971)=0,"",IF($M8971="SI","CUFE o factura duplicada dentro del reporte; no se suma dos veces",IF(IFERROR($H8971,0)&lt;=0,"DIAN reporta valor susceptible 0",IF($L8971="NO",IFERROR(LOOKUP(2,1/((LISTS!$M$2:$M$13&lt;&gt;"")*ISNUMBER(SEARCH(LISTS!$M$2:$M$13,$I8971))),LISTS!$O$2:$O$13),"Medio de pago no elegible o no identificado por DIAN"),"Apta automaticamente por pago electronico y base positiva"))))</f>
        <v/>
      </c>
    </row>
    <row r="8972">
      <c r="A8972" s="9" t="n"/>
      <c r="B8972" s="9" t="n"/>
      <c r="C8972" s="12" t="n"/>
      <c r="D8972" s="11" t="n"/>
      <c r="E8972" s="11" t="n"/>
      <c r="F8972" s="11" t="n"/>
      <c r="G8972" s="11" t="n"/>
      <c r="H8972" s="11" t="n"/>
      <c r="I8972" s="9" t="n"/>
      <c r="J8972" s="9" t="n"/>
      <c r="K8972" s="9" t="n"/>
      <c r="L8972" s="9">
        <f>IF(COUNTA($A8972:$K8972)=0,"",IF(AND(IFERROR($H8972,0)&gt;0,LEN(TRIM($K8972&amp;""))&gt;0,IFERROR(LOOKUP(2,1/((LISTS!$M$2:$M$13&lt;&gt;"")*ISNUMBER(SEARCH(LISTS!$M$2:$M$13,$I8972))),LISTS!$N$2:$N$13),"NO")="SI"),"SI","NO"))</f>
        <v/>
      </c>
      <c r="M8972" s="9">
        <f>IF(COUNTA($A8972:$K8972)=0,"",IF($K8972&lt;&gt;"",IF(COUNTIF($K$19:$K8972,$K8972)&gt;1,"SI","NO"),IF(COUNTIFS($A$19:$A8972,$A8972,$C$19:$C8972,$C8972,$J$19:$J8972,$J8972,$D$19:$D8972,$D8972)&gt;1,"SI","NO")))</f>
        <v/>
      </c>
      <c r="N8972" s="11">
        <f>IF(COUNTA($A8972:$K8972)=0,"",IF(AND($L8972="SI",$M8972="NO"),IFERROR($H8972,0),0))</f>
        <v/>
      </c>
      <c r="O8972" s="9">
        <f>IF(COUNTA($A8972:$K8972)=0,"",IF($M8972="SI","CUFE o factura duplicada dentro del reporte; no se suma dos veces",IF(IFERROR($H8972,0)&lt;=0,"DIAN reporta valor susceptible 0",IF($L8972="NO",IFERROR(LOOKUP(2,1/((LISTS!$M$2:$M$13&lt;&gt;"")*ISNUMBER(SEARCH(LISTS!$M$2:$M$13,$I8972))),LISTS!$O$2:$O$13),"Medio de pago no elegible o no identificado por DIAN"),"Apta automaticamente por pago electronico y base positiva"))))</f>
        <v/>
      </c>
    </row>
    <row r="8973">
      <c r="A8973" s="9" t="n"/>
      <c r="B8973" s="9" t="n"/>
      <c r="C8973" s="12" t="n"/>
      <c r="D8973" s="11" t="n"/>
      <c r="E8973" s="11" t="n"/>
      <c r="F8973" s="11" t="n"/>
      <c r="G8973" s="11" t="n"/>
      <c r="H8973" s="11" t="n"/>
      <c r="I8973" s="9" t="n"/>
      <c r="J8973" s="9" t="n"/>
      <c r="K8973" s="9" t="n"/>
      <c r="L8973" s="9">
        <f>IF(COUNTA($A8973:$K8973)=0,"",IF(AND(IFERROR($H8973,0)&gt;0,LEN(TRIM($K8973&amp;""))&gt;0,IFERROR(LOOKUP(2,1/((LISTS!$M$2:$M$13&lt;&gt;"")*ISNUMBER(SEARCH(LISTS!$M$2:$M$13,$I8973))),LISTS!$N$2:$N$13),"NO")="SI"),"SI","NO"))</f>
        <v/>
      </c>
      <c r="M8973" s="9">
        <f>IF(COUNTA($A8973:$K8973)=0,"",IF($K8973&lt;&gt;"",IF(COUNTIF($K$19:$K8973,$K8973)&gt;1,"SI","NO"),IF(COUNTIFS($A$19:$A8973,$A8973,$C$19:$C8973,$C8973,$J$19:$J8973,$J8973,$D$19:$D8973,$D8973)&gt;1,"SI","NO")))</f>
        <v/>
      </c>
      <c r="N8973" s="11">
        <f>IF(COUNTA($A8973:$K8973)=0,"",IF(AND($L8973="SI",$M8973="NO"),IFERROR($H8973,0),0))</f>
        <v/>
      </c>
      <c r="O8973" s="9">
        <f>IF(COUNTA($A8973:$K8973)=0,"",IF($M8973="SI","CUFE o factura duplicada dentro del reporte; no se suma dos veces",IF(IFERROR($H8973,0)&lt;=0,"DIAN reporta valor susceptible 0",IF($L8973="NO",IFERROR(LOOKUP(2,1/((LISTS!$M$2:$M$13&lt;&gt;"")*ISNUMBER(SEARCH(LISTS!$M$2:$M$13,$I8973))),LISTS!$O$2:$O$13),"Medio de pago no elegible o no identificado por DIAN"),"Apta automaticamente por pago electronico y base positiva"))))</f>
        <v/>
      </c>
    </row>
    <row r="8974">
      <c r="A8974" s="9" t="n"/>
      <c r="B8974" s="9" t="n"/>
      <c r="C8974" s="12" t="n"/>
      <c r="D8974" s="11" t="n"/>
      <c r="E8974" s="11" t="n"/>
      <c r="F8974" s="11" t="n"/>
      <c r="G8974" s="11" t="n"/>
      <c r="H8974" s="11" t="n"/>
      <c r="I8974" s="9" t="n"/>
      <c r="J8974" s="9" t="n"/>
      <c r="K8974" s="9" t="n"/>
      <c r="L8974" s="9">
        <f>IF(COUNTA($A8974:$K8974)=0,"",IF(AND(IFERROR($H8974,0)&gt;0,LEN(TRIM($K8974&amp;""))&gt;0,IFERROR(LOOKUP(2,1/((LISTS!$M$2:$M$13&lt;&gt;"")*ISNUMBER(SEARCH(LISTS!$M$2:$M$13,$I8974))),LISTS!$N$2:$N$13),"NO")="SI"),"SI","NO"))</f>
        <v/>
      </c>
      <c r="M8974" s="9">
        <f>IF(COUNTA($A8974:$K8974)=0,"",IF($K8974&lt;&gt;"",IF(COUNTIF($K$19:$K8974,$K8974)&gt;1,"SI","NO"),IF(COUNTIFS($A$19:$A8974,$A8974,$C$19:$C8974,$C8974,$J$19:$J8974,$J8974,$D$19:$D8974,$D8974)&gt;1,"SI","NO")))</f>
        <v/>
      </c>
      <c r="N8974" s="11">
        <f>IF(COUNTA($A8974:$K8974)=0,"",IF(AND($L8974="SI",$M8974="NO"),IFERROR($H8974,0),0))</f>
        <v/>
      </c>
      <c r="O8974" s="9">
        <f>IF(COUNTA($A8974:$K8974)=0,"",IF($M8974="SI","CUFE o factura duplicada dentro del reporte; no se suma dos veces",IF(IFERROR($H8974,0)&lt;=0,"DIAN reporta valor susceptible 0",IF($L8974="NO",IFERROR(LOOKUP(2,1/((LISTS!$M$2:$M$13&lt;&gt;"")*ISNUMBER(SEARCH(LISTS!$M$2:$M$13,$I8974))),LISTS!$O$2:$O$13),"Medio de pago no elegible o no identificado por DIAN"),"Apta automaticamente por pago electronico y base positiva"))))</f>
        <v/>
      </c>
    </row>
    <row r="8975">
      <c r="A8975" s="9" t="n"/>
      <c r="B8975" s="9" t="n"/>
      <c r="C8975" s="12" t="n"/>
      <c r="D8975" s="11" t="n"/>
      <c r="E8975" s="11" t="n"/>
      <c r="F8975" s="11" t="n"/>
      <c r="G8975" s="11" t="n"/>
      <c r="H8975" s="11" t="n"/>
      <c r="I8975" s="9" t="n"/>
      <c r="J8975" s="9" t="n"/>
      <c r="K8975" s="9" t="n"/>
      <c r="L8975" s="9">
        <f>IF(COUNTA($A8975:$K8975)=0,"",IF(AND(IFERROR($H8975,0)&gt;0,LEN(TRIM($K8975&amp;""))&gt;0,IFERROR(LOOKUP(2,1/((LISTS!$M$2:$M$13&lt;&gt;"")*ISNUMBER(SEARCH(LISTS!$M$2:$M$13,$I8975))),LISTS!$N$2:$N$13),"NO")="SI"),"SI","NO"))</f>
        <v/>
      </c>
      <c r="M8975" s="9">
        <f>IF(COUNTA($A8975:$K8975)=0,"",IF($K8975&lt;&gt;"",IF(COUNTIF($K$19:$K8975,$K8975)&gt;1,"SI","NO"),IF(COUNTIFS($A$19:$A8975,$A8975,$C$19:$C8975,$C8975,$J$19:$J8975,$J8975,$D$19:$D8975,$D8975)&gt;1,"SI","NO")))</f>
        <v/>
      </c>
      <c r="N8975" s="11">
        <f>IF(COUNTA($A8975:$K8975)=0,"",IF(AND($L8975="SI",$M8975="NO"),IFERROR($H8975,0),0))</f>
        <v/>
      </c>
      <c r="O8975" s="9">
        <f>IF(COUNTA($A8975:$K8975)=0,"",IF($M8975="SI","CUFE o factura duplicada dentro del reporte; no se suma dos veces",IF(IFERROR($H8975,0)&lt;=0,"DIAN reporta valor susceptible 0",IF($L8975="NO",IFERROR(LOOKUP(2,1/((LISTS!$M$2:$M$13&lt;&gt;"")*ISNUMBER(SEARCH(LISTS!$M$2:$M$13,$I8975))),LISTS!$O$2:$O$13),"Medio de pago no elegible o no identificado por DIAN"),"Apta automaticamente por pago electronico y base positiva"))))</f>
        <v/>
      </c>
    </row>
    <row r="8976">
      <c r="A8976" s="9" t="n"/>
      <c r="B8976" s="9" t="n"/>
      <c r="C8976" s="12" t="n"/>
      <c r="D8976" s="11" t="n"/>
      <c r="E8976" s="11" t="n"/>
      <c r="F8976" s="11" t="n"/>
      <c r="G8976" s="11" t="n"/>
      <c r="H8976" s="11" t="n"/>
      <c r="I8976" s="9" t="n"/>
      <c r="J8976" s="9" t="n"/>
      <c r="K8976" s="9" t="n"/>
      <c r="L8976" s="9">
        <f>IF(COUNTA($A8976:$K8976)=0,"",IF(AND(IFERROR($H8976,0)&gt;0,LEN(TRIM($K8976&amp;""))&gt;0,IFERROR(LOOKUP(2,1/((LISTS!$M$2:$M$13&lt;&gt;"")*ISNUMBER(SEARCH(LISTS!$M$2:$M$13,$I8976))),LISTS!$N$2:$N$13),"NO")="SI"),"SI","NO"))</f>
        <v/>
      </c>
      <c r="M8976" s="9">
        <f>IF(COUNTA($A8976:$K8976)=0,"",IF($K8976&lt;&gt;"",IF(COUNTIF($K$19:$K8976,$K8976)&gt;1,"SI","NO"),IF(COUNTIFS($A$19:$A8976,$A8976,$C$19:$C8976,$C8976,$J$19:$J8976,$J8976,$D$19:$D8976,$D8976)&gt;1,"SI","NO")))</f>
        <v/>
      </c>
      <c r="N8976" s="11">
        <f>IF(COUNTA($A8976:$K8976)=0,"",IF(AND($L8976="SI",$M8976="NO"),IFERROR($H8976,0),0))</f>
        <v/>
      </c>
      <c r="O8976" s="9">
        <f>IF(COUNTA($A8976:$K8976)=0,"",IF($M8976="SI","CUFE o factura duplicada dentro del reporte; no se suma dos veces",IF(IFERROR($H8976,0)&lt;=0,"DIAN reporta valor susceptible 0",IF($L8976="NO",IFERROR(LOOKUP(2,1/((LISTS!$M$2:$M$13&lt;&gt;"")*ISNUMBER(SEARCH(LISTS!$M$2:$M$13,$I8976))),LISTS!$O$2:$O$13),"Medio de pago no elegible o no identificado por DIAN"),"Apta automaticamente por pago electronico y base positiva"))))</f>
        <v/>
      </c>
    </row>
    <row r="8977">
      <c r="A8977" s="9" t="n"/>
      <c r="B8977" s="9" t="n"/>
      <c r="C8977" s="12" t="n"/>
      <c r="D8977" s="11" t="n"/>
      <c r="E8977" s="11" t="n"/>
      <c r="F8977" s="11" t="n"/>
      <c r="G8977" s="11" t="n"/>
      <c r="H8977" s="11" t="n"/>
      <c r="I8977" s="9" t="n"/>
      <c r="J8977" s="9" t="n"/>
      <c r="K8977" s="9" t="n"/>
      <c r="L8977" s="9">
        <f>IF(COUNTA($A8977:$K8977)=0,"",IF(AND(IFERROR($H8977,0)&gt;0,LEN(TRIM($K8977&amp;""))&gt;0,IFERROR(LOOKUP(2,1/((LISTS!$M$2:$M$13&lt;&gt;"")*ISNUMBER(SEARCH(LISTS!$M$2:$M$13,$I8977))),LISTS!$N$2:$N$13),"NO")="SI"),"SI","NO"))</f>
        <v/>
      </c>
      <c r="M8977" s="9">
        <f>IF(COUNTA($A8977:$K8977)=0,"",IF($K8977&lt;&gt;"",IF(COUNTIF($K$19:$K8977,$K8977)&gt;1,"SI","NO"),IF(COUNTIFS($A$19:$A8977,$A8977,$C$19:$C8977,$C8977,$J$19:$J8977,$J8977,$D$19:$D8977,$D8977)&gt;1,"SI","NO")))</f>
        <v/>
      </c>
      <c r="N8977" s="11">
        <f>IF(COUNTA($A8977:$K8977)=0,"",IF(AND($L8977="SI",$M8977="NO"),IFERROR($H8977,0),0))</f>
        <v/>
      </c>
      <c r="O8977" s="9">
        <f>IF(COUNTA($A8977:$K8977)=0,"",IF($M8977="SI","CUFE o factura duplicada dentro del reporte; no se suma dos veces",IF(IFERROR($H8977,0)&lt;=0,"DIAN reporta valor susceptible 0",IF($L8977="NO",IFERROR(LOOKUP(2,1/((LISTS!$M$2:$M$13&lt;&gt;"")*ISNUMBER(SEARCH(LISTS!$M$2:$M$13,$I8977))),LISTS!$O$2:$O$13),"Medio de pago no elegible o no identificado por DIAN"),"Apta automaticamente por pago electronico y base positiva"))))</f>
        <v/>
      </c>
    </row>
    <row r="8978">
      <c r="A8978" s="9" t="n"/>
      <c r="B8978" s="9" t="n"/>
      <c r="C8978" s="12" t="n"/>
      <c r="D8978" s="11" t="n"/>
      <c r="E8978" s="11" t="n"/>
      <c r="F8978" s="11" t="n"/>
      <c r="G8978" s="11" t="n"/>
      <c r="H8978" s="11" t="n"/>
      <c r="I8978" s="9" t="n"/>
      <c r="J8978" s="9" t="n"/>
      <c r="K8978" s="9" t="n"/>
      <c r="L8978" s="9">
        <f>IF(COUNTA($A8978:$K8978)=0,"",IF(AND(IFERROR($H8978,0)&gt;0,LEN(TRIM($K8978&amp;""))&gt;0,IFERROR(LOOKUP(2,1/((LISTS!$M$2:$M$13&lt;&gt;"")*ISNUMBER(SEARCH(LISTS!$M$2:$M$13,$I8978))),LISTS!$N$2:$N$13),"NO")="SI"),"SI","NO"))</f>
        <v/>
      </c>
      <c r="M8978" s="9">
        <f>IF(COUNTA($A8978:$K8978)=0,"",IF($K8978&lt;&gt;"",IF(COUNTIF($K$19:$K8978,$K8978)&gt;1,"SI","NO"),IF(COUNTIFS($A$19:$A8978,$A8978,$C$19:$C8978,$C8978,$J$19:$J8978,$J8978,$D$19:$D8978,$D8978)&gt;1,"SI","NO")))</f>
        <v/>
      </c>
      <c r="N8978" s="11">
        <f>IF(COUNTA($A8978:$K8978)=0,"",IF(AND($L8978="SI",$M8978="NO"),IFERROR($H8978,0),0))</f>
        <v/>
      </c>
      <c r="O8978" s="9">
        <f>IF(COUNTA($A8978:$K8978)=0,"",IF($M8978="SI","CUFE o factura duplicada dentro del reporte; no se suma dos veces",IF(IFERROR($H8978,0)&lt;=0,"DIAN reporta valor susceptible 0",IF($L8978="NO",IFERROR(LOOKUP(2,1/((LISTS!$M$2:$M$13&lt;&gt;"")*ISNUMBER(SEARCH(LISTS!$M$2:$M$13,$I8978))),LISTS!$O$2:$O$13),"Medio de pago no elegible o no identificado por DIAN"),"Apta automaticamente por pago electronico y base positiva"))))</f>
        <v/>
      </c>
    </row>
    <row r="8979">
      <c r="A8979" s="9" t="n"/>
      <c r="B8979" s="9" t="n"/>
      <c r="C8979" s="12" t="n"/>
      <c r="D8979" s="11" t="n"/>
      <c r="E8979" s="11" t="n"/>
      <c r="F8979" s="11" t="n"/>
      <c r="G8979" s="11" t="n"/>
      <c r="H8979" s="11" t="n"/>
      <c r="I8979" s="9" t="n"/>
      <c r="J8979" s="9" t="n"/>
      <c r="K8979" s="9" t="n"/>
      <c r="L8979" s="9">
        <f>IF(COUNTA($A8979:$K8979)=0,"",IF(AND(IFERROR($H8979,0)&gt;0,LEN(TRIM($K8979&amp;""))&gt;0,IFERROR(LOOKUP(2,1/((LISTS!$M$2:$M$13&lt;&gt;"")*ISNUMBER(SEARCH(LISTS!$M$2:$M$13,$I8979))),LISTS!$N$2:$N$13),"NO")="SI"),"SI","NO"))</f>
        <v/>
      </c>
      <c r="M8979" s="9">
        <f>IF(COUNTA($A8979:$K8979)=0,"",IF($K8979&lt;&gt;"",IF(COUNTIF($K$19:$K8979,$K8979)&gt;1,"SI","NO"),IF(COUNTIFS($A$19:$A8979,$A8979,$C$19:$C8979,$C8979,$J$19:$J8979,$J8979,$D$19:$D8979,$D8979)&gt;1,"SI","NO")))</f>
        <v/>
      </c>
      <c r="N8979" s="11">
        <f>IF(COUNTA($A8979:$K8979)=0,"",IF(AND($L8979="SI",$M8979="NO"),IFERROR($H8979,0),0))</f>
        <v/>
      </c>
      <c r="O8979" s="9">
        <f>IF(COUNTA($A8979:$K8979)=0,"",IF($M8979="SI","CUFE o factura duplicada dentro del reporte; no se suma dos veces",IF(IFERROR($H8979,0)&lt;=0,"DIAN reporta valor susceptible 0",IF($L8979="NO",IFERROR(LOOKUP(2,1/((LISTS!$M$2:$M$13&lt;&gt;"")*ISNUMBER(SEARCH(LISTS!$M$2:$M$13,$I8979))),LISTS!$O$2:$O$13),"Medio de pago no elegible o no identificado por DIAN"),"Apta automaticamente por pago electronico y base positiva"))))</f>
        <v/>
      </c>
    </row>
    <row r="8980">
      <c r="A8980" s="9" t="n"/>
      <c r="B8980" s="9" t="n"/>
      <c r="C8980" s="12" t="n"/>
      <c r="D8980" s="11" t="n"/>
      <c r="E8980" s="11" t="n"/>
      <c r="F8980" s="11" t="n"/>
      <c r="G8980" s="11" t="n"/>
      <c r="H8980" s="11" t="n"/>
      <c r="I8980" s="9" t="n"/>
      <c r="J8980" s="9" t="n"/>
      <c r="K8980" s="9" t="n"/>
      <c r="L8980" s="9">
        <f>IF(COUNTA($A8980:$K8980)=0,"",IF(AND(IFERROR($H8980,0)&gt;0,LEN(TRIM($K8980&amp;""))&gt;0,IFERROR(LOOKUP(2,1/((LISTS!$M$2:$M$13&lt;&gt;"")*ISNUMBER(SEARCH(LISTS!$M$2:$M$13,$I8980))),LISTS!$N$2:$N$13),"NO")="SI"),"SI","NO"))</f>
        <v/>
      </c>
      <c r="M8980" s="9">
        <f>IF(COUNTA($A8980:$K8980)=0,"",IF($K8980&lt;&gt;"",IF(COUNTIF($K$19:$K8980,$K8980)&gt;1,"SI","NO"),IF(COUNTIFS($A$19:$A8980,$A8980,$C$19:$C8980,$C8980,$J$19:$J8980,$J8980,$D$19:$D8980,$D8980)&gt;1,"SI","NO")))</f>
        <v/>
      </c>
      <c r="N8980" s="11">
        <f>IF(COUNTA($A8980:$K8980)=0,"",IF(AND($L8980="SI",$M8980="NO"),IFERROR($H8980,0),0))</f>
        <v/>
      </c>
      <c r="O8980" s="9">
        <f>IF(COUNTA($A8980:$K8980)=0,"",IF($M8980="SI","CUFE o factura duplicada dentro del reporte; no se suma dos veces",IF(IFERROR($H8980,0)&lt;=0,"DIAN reporta valor susceptible 0",IF($L8980="NO",IFERROR(LOOKUP(2,1/((LISTS!$M$2:$M$13&lt;&gt;"")*ISNUMBER(SEARCH(LISTS!$M$2:$M$13,$I8980))),LISTS!$O$2:$O$13),"Medio de pago no elegible o no identificado por DIAN"),"Apta automaticamente por pago electronico y base positiva"))))</f>
        <v/>
      </c>
    </row>
    <row r="8981">
      <c r="A8981" s="9" t="n"/>
      <c r="B8981" s="9" t="n"/>
      <c r="C8981" s="12" t="n"/>
      <c r="D8981" s="11" t="n"/>
      <c r="E8981" s="11" t="n"/>
      <c r="F8981" s="11" t="n"/>
      <c r="G8981" s="11" t="n"/>
      <c r="H8981" s="11" t="n"/>
      <c r="I8981" s="9" t="n"/>
      <c r="J8981" s="9" t="n"/>
      <c r="K8981" s="9" t="n"/>
      <c r="L8981" s="9">
        <f>IF(COUNTA($A8981:$K8981)=0,"",IF(AND(IFERROR($H8981,0)&gt;0,LEN(TRIM($K8981&amp;""))&gt;0,IFERROR(LOOKUP(2,1/((LISTS!$M$2:$M$13&lt;&gt;"")*ISNUMBER(SEARCH(LISTS!$M$2:$M$13,$I8981))),LISTS!$N$2:$N$13),"NO")="SI"),"SI","NO"))</f>
        <v/>
      </c>
      <c r="M8981" s="9">
        <f>IF(COUNTA($A8981:$K8981)=0,"",IF($K8981&lt;&gt;"",IF(COUNTIF($K$19:$K8981,$K8981)&gt;1,"SI","NO"),IF(COUNTIFS($A$19:$A8981,$A8981,$C$19:$C8981,$C8981,$J$19:$J8981,$J8981,$D$19:$D8981,$D8981)&gt;1,"SI","NO")))</f>
        <v/>
      </c>
      <c r="N8981" s="11">
        <f>IF(COUNTA($A8981:$K8981)=0,"",IF(AND($L8981="SI",$M8981="NO"),IFERROR($H8981,0),0))</f>
        <v/>
      </c>
      <c r="O8981" s="9">
        <f>IF(COUNTA($A8981:$K8981)=0,"",IF($M8981="SI","CUFE o factura duplicada dentro del reporte; no se suma dos veces",IF(IFERROR($H8981,0)&lt;=0,"DIAN reporta valor susceptible 0",IF($L8981="NO",IFERROR(LOOKUP(2,1/((LISTS!$M$2:$M$13&lt;&gt;"")*ISNUMBER(SEARCH(LISTS!$M$2:$M$13,$I8981))),LISTS!$O$2:$O$13),"Medio de pago no elegible o no identificado por DIAN"),"Apta automaticamente por pago electronico y base positiva"))))</f>
        <v/>
      </c>
    </row>
    <row r="8982">
      <c r="A8982" s="9" t="n"/>
      <c r="B8982" s="9" t="n"/>
      <c r="C8982" s="12" t="n"/>
      <c r="D8982" s="11" t="n"/>
      <c r="E8982" s="11" t="n"/>
      <c r="F8982" s="11" t="n"/>
      <c r="G8982" s="11" t="n"/>
      <c r="H8982" s="11" t="n"/>
      <c r="I8982" s="9" t="n"/>
      <c r="J8982" s="9" t="n"/>
      <c r="K8982" s="9" t="n"/>
      <c r="L8982" s="9">
        <f>IF(COUNTA($A8982:$K8982)=0,"",IF(AND(IFERROR($H8982,0)&gt;0,LEN(TRIM($K8982&amp;""))&gt;0,IFERROR(LOOKUP(2,1/((LISTS!$M$2:$M$13&lt;&gt;"")*ISNUMBER(SEARCH(LISTS!$M$2:$M$13,$I8982))),LISTS!$N$2:$N$13),"NO")="SI"),"SI","NO"))</f>
        <v/>
      </c>
      <c r="M8982" s="9">
        <f>IF(COUNTA($A8982:$K8982)=0,"",IF($K8982&lt;&gt;"",IF(COUNTIF($K$19:$K8982,$K8982)&gt;1,"SI","NO"),IF(COUNTIFS($A$19:$A8982,$A8982,$C$19:$C8982,$C8982,$J$19:$J8982,$J8982,$D$19:$D8982,$D8982)&gt;1,"SI","NO")))</f>
        <v/>
      </c>
      <c r="N8982" s="11">
        <f>IF(COUNTA($A8982:$K8982)=0,"",IF(AND($L8982="SI",$M8982="NO"),IFERROR($H8982,0),0))</f>
        <v/>
      </c>
      <c r="O8982" s="9">
        <f>IF(COUNTA($A8982:$K8982)=0,"",IF($M8982="SI","CUFE o factura duplicada dentro del reporte; no se suma dos veces",IF(IFERROR($H8982,0)&lt;=0,"DIAN reporta valor susceptible 0",IF($L8982="NO",IFERROR(LOOKUP(2,1/((LISTS!$M$2:$M$13&lt;&gt;"")*ISNUMBER(SEARCH(LISTS!$M$2:$M$13,$I8982))),LISTS!$O$2:$O$13),"Medio de pago no elegible o no identificado por DIAN"),"Apta automaticamente por pago electronico y base positiva"))))</f>
        <v/>
      </c>
    </row>
    <row r="8983">
      <c r="A8983" s="9" t="n"/>
      <c r="B8983" s="9" t="n"/>
      <c r="C8983" s="12" t="n"/>
      <c r="D8983" s="11" t="n"/>
      <c r="E8983" s="11" t="n"/>
      <c r="F8983" s="11" t="n"/>
      <c r="G8983" s="11" t="n"/>
      <c r="H8983" s="11" t="n"/>
      <c r="I8983" s="9" t="n"/>
      <c r="J8983" s="9" t="n"/>
      <c r="K8983" s="9" t="n"/>
      <c r="L8983" s="9">
        <f>IF(COUNTA($A8983:$K8983)=0,"",IF(AND(IFERROR($H8983,0)&gt;0,LEN(TRIM($K8983&amp;""))&gt;0,IFERROR(LOOKUP(2,1/((LISTS!$M$2:$M$13&lt;&gt;"")*ISNUMBER(SEARCH(LISTS!$M$2:$M$13,$I8983))),LISTS!$N$2:$N$13),"NO")="SI"),"SI","NO"))</f>
        <v/>
      </c>
      <c r="M8983" s="9">
        <f>IF(COUNTA($A8983:$K8983)=0,"",IF($K8983&lt;&gt;"",IF(COUNTIF($K$19:$K8983,$K8983)&gt;1,"SI","NO"),IF(COUNTIFS($A$19:$A8983,$A8983,$C$19:$C8983,$C8983,$J$19:$J8983,$J8983,$D$19:$D8983,$D8983)&gt;1,"SI","NO")))</f>
        <v/>
      </c>
      <c r="N8983" s="11">
        <f>IF(COUNTA($A8983:$K8983)=0,"",IF(AND($L8983="SI",$M8983="NO"),IFERROR($H8983,0),0))</f>
        <v/>
      </c>
      <c r="O8983" s="9">
        <f>IF(COUNTA($A8983:$K8983)=0,"",IF($M8983="SI","CUFE o factura duplicada dentro del reporte; no se suma dos veces",IF(IFERROR($H8983,0)&lt;=0,"DIAN reporta valor susceptible 0",IF($L8983="NO",IFERROR(LOOKUP(2,1/((LISTS!$M$2:$M$13&lt;&gt;"")*ISNUMBER(SEARCH(LISTS!$M$2:$M$13,$I8983))),LISTS!$O$2:$O$13),"Medio de pago no elegible o no identificado por DIAN"),"Apta automaticamente por pago electronico y base positiva"))))</f>
        <v/>
      </c>
    </row>
    <row r="8984">
      <c r="A8984" s="9" t="n"/>
      <c r="B8984" s="9" t="n"/>
      <c r="C8984" s="12" t="n"/>
      <c r="D8984" s="11" t="n"/>
      <c r="E8984" s="11" t="n"/>
      <c r="F8984" s="11" t="n"/>
      <c r="G8984" s="11" t="n"/>
      <c r="H8984" s="11" t="n"/>
      <c r="I8984" s="9" t="n"/>
      <c r="J8984" s="9" t="n"/>
      <c r="K8984" s="9" t="n"/>
      <c r="L8984" s="9">
        <f>IF(COUNTA($A8984:$K8984)=0,"",IF(AND(IFERROR($H8984,0)&gt;0,LEN(TRIM($K8984&amp;""))&gt;0,IFERROR(LOOKUP(2,1/((LISTS!$M$2:$M$13&lt;&gt;"")*ISNUMBER(SEARCH(LISTS!$M$2:$M$13,$I8984))),LISTS!$N$2:$N$13),"NO")="SI"),"SI","NO"))</f>
        <v/>
      </c>
      <c r="M8984" s="9">
        <f>IF(COUNTA($A8984:$K8984)=0,"",IF($K8984&lt;&gt;"",IF(COUNTIF($K$19:$K8984,$K8984)&gt;1,"SI","NO"),IF(COUNTIFS($A$19:$A8984,$A8984,$C$19:$C8984,$C8984,$J$19:$J8984,$J8984,$D$19:$D8984,$D8984)&gt;1,"SI","NO")))</f>
        <v/>
      </c>
      <c r="N8984" s="11">
        <f>IF(COUNTA($A8984:$K8984)=0,"",IF(AND($L8984="SI",$M8984="NO"),IFERROR($H8984,0),0))</f>
        <v/>
      </c>
      <c r="O8984" s="9">
        <f>IF(COUNTA($A8984:$K8984)=0,"",IF($M8984="SI","CUFE o factura duplicada dentro del reporte; no se suma dos veces",IF(IFERROR($H8984,0)&lt;=0,"DIAN reporta valor susceptible 0",IF($L8984="NO",IFERROR(LOOKUP(2,1/((LISTS!$M$2:$M$13&lt;&gt;"")*ISNUMBER(SEARCH(LISTS!$M$2:$M$13,$I8984))),LISTS!$O$2:$O$13),"Medio de pago no elegible o no identificado por DIAN"),"Apta automaticamente por pago electronico y base positiva"))))</f>
        <v/>
      </c>
    </row>
    <row r="8985">
      <c r="A8985" s="9" t="n"/>
      <c r="B8985" s="9" t="n"/>
      <c r="C8985" s="12" t="n"/>
      <c r="D8985" s="11" t="n"/>
      <c r="E8985" s="11" t="n"/>
      <c r="F8985" s="11" t="n"/>
      <c r="G8985" s="11" t="n"/>
      <c r="H8985" s="11" t="n"/>
      <c r="I8985" s="9" t="n"/>
      <c r="J8985" s="9" t="n"/>
      <c r="K8985" s="9" t="n"/>
      <c r="L8985" s="9">
        <f>IF(COUNTA($A8985:$K8985)=0,"",IF(AND(IFERROR($H8985,0)&gt;0,LEN(TRIM($K8985&amp;""))&gt;0,IFERROR(LOOKUP(2,1/((LISTS!$M$2:$M$13&lt;&gt;"")*ISNUMBER(SEARCH(LISTS!$M$2:$M$13,$I8985))),LISTS!$N$2:$N$13),"NO")="SI"),"SI","NO"))</f>
        <v/>
      </c>
      <c r="M8985" s="9">
        <f>IF(COUNTA($A8985:$K8985)=0,"",IF($K8985&lt;&gt;"",IF(COUNTIF($K$19:$K8985,$K8985)&gt;1,"SI","NO"),IF(COUNTIFS($A$19:$A8985,$A8985,$C$19:$C8985,$C8985,$J$19:$J8985,$J8985,$D$19:$D8985,$D8985)&gt;1,"SI","NO")))</f>
        <v/>
      </c>
      <c r="N8985" s="11">
        <f>IF(COUNTA($A8985:$K8985)=0,"",IF(AND($L8985="SI",$M8985="NO"),IFERROR($H8985,0),0))</f>
        <v/>
      </c>
      <c r="O8985" s="9">
        <f>IF(COUNTA($A8985:$K8985)=0,"",IF($M8985="SI","CUFE o factura duplicada dentro del reporte; no se suma dos veces",IF(IFERROR($H8985,0)&lt;=0,"DIAN reporta valor susceptible 0",IF($L8985="NO",IFERROR(LOOKUP(2,1/((LISTS!$M$2:$M$13&lt;&gt;"")*ISNUMBER(SEARCH(LISTS!$M$2:$M$13,$I8985))),LISTS!$O$2:$O$13),"Medio de pago no elegible o no identificado por DIAN"),"Apta automaticamente por pago electronico y base positiva"))))</f>
        <v/>
      </c>
    </row>
    <row r="8986">
      <c r="A8986" s="9" t="n"/>
      <c r="B8986" s="9" t="n"/>
      <c r="C8986" s="12" t="n"/>
      <c r="D8986" s="11" t="n"/>
      <c r="E8986" s="11" t="n"/>
      <c r="F8986" s="11" t="n"/>
      <c r="G8986" s="11" t="n"/>
      <c r="H8986" s="11" t="n"/>
      <c r="I8986" s="9" t="n"/>
      <c r="J8986" s="9" t="n"/>
      <c r="K8986" s="9" t="n"/>
      <c r="L8986" s="9">
        <f>IF(COUNTA($A8986:$K8986)=0,"",IF(AND(IFERROR($H8986,0)&gt;0,LEN(TRIM($K8986&amp;""))&gt;0,IFERROR(LOOKUP(2,1/((LISTS!$M$2:$M$13&lt;&gt;"")*ISNUMBER(SEARCH(LISTS!$M$2:$M$13,$I8986))),LISTS!$N$2:$N$13),"NO")="SI"),"SI","NO"))</f>
        <v/>
      </c>
      <c r="M8986" s="9">
        <f>IF(COUNTA($A8986:$K8986)=0,"",IF($K8986&lt;&gt;"",IF(COUNTIF($K$19:$K8986,$K8986)&gt;1,"SI","NO"),IF(COUNTIFS($A$19:$A8986,$A8986,$C$19:$C8986,$C8986,$J$19:$J8986,$J8986,$D$19:$D8986,$D8986)&gt;1,"SI","NO")))</f>
        <v/>
      </c>
      <c r="N8986" s="11">
        <f>IF(COUNTA($A8986:$K8986)=0,"",IF(AND($L8986="SI",$M8986="NO"),IFERROR($H8986,0),0))</f>
        <v/>
      </c>
      <c r="O8986" s="9">
        <f>IF(COUNTA($A8986:$K8986)=0,"",IF($M8986="SI","CUFE o factura duplicada dentro del reporte; no se suma dos veces",IF(IFERROR($H8986,0)&lt;=0,"DIAN reporta valor susceptible 0",IF($L8986="NO",IFERROR(LOOKUP(2,1/((LISTS!$M$2:$M$13&lt;&gt;"")*ISNUMBER(SEARCH(LISTS!$M$2:$M$13,$I8986))),LISTS!$O$2:$O$13),"Medio de pago no elegible o no identificado por DIAN"),"Apta automaticamente por pago electronico y base positiva"))))</f>
        <v/>
      </c>
    </row>
    <row r="8987">
      <c r="A8987" s="9" t="n"/>
      <c r="B8987" s="9" t="n"/>
      <c r="C8987" s="12" t="n"/>
      <c r="D8987" s="11" t="n"/>
      <c r="E8987" s="11" t="n"/>
      <c r="F8987" s="11" t="n"/>
      <c r="G8987" s="11" t="n"/>
      <c r="H8987" s="11" t="n"/>
      <c r="I8987" s="9" t="n"/>
      <c r="J8987" s="9" t="n"/>
      <c r="K8987" s="9" t="n"/>
      <c r="L8987" s="9">
        <f>IF(COUNTA($A8987:$K8987)=0,"",IF(AND(IFERROR($H8987,0)&gt;0,LEN(TRIM($K8987&amp;""))&gt;0,IFERROR(LOOKUP(2,1/((LISTS!$M$2:$M$13&lt;&gt;"")*ISNUMBER(SEARCH(LISTS!$M$2:$M$13,$I8987))),LISTS!$N$2:$N$13),"NO")="SI"),"SI","NO"))</f>
        <v/>
      </c>
      <c r="M8987" s="9">
        <f>IF(COUNTA($A8987:$K8987)=0,"",IF($K8987&lt;&gt;"",IF(COUNTIF($K$19:$K8987,$K8987)&gt;1,"SI","NO"),IF(COUNTIFS($A$19:$A8987,$A8987,$C$19:$C8987,$C8987,$J$19:$J8987,$J8987,$D$19:$D8987,$D8987)&gt;1,"SI","NO")))</f>
        <v/>
      </c>
      <c r="N8987" s="11">
        <f>IF(COUNTA($A8987:$K8987)=0,"",IF(AND($L8987="SI",$M8987="NO"),IFERROR($H8987,0),0))</f>
        <v/>
      </c>
      <c r="O8987" s="9">
        <f>IF(COUNTA($A8987:$K8987)=0,"",IF($M8987="SI","CUFE o factura duplicada dentro del reporte; no se suma dos veces",IF(IFERROR($H8987,0)&lt;=0,"DIAN reporta valor susceptible 0",IF($L8987="NO",IFERROR(LOOKUP(2,1/((LISTS!$M$2:$M$13&lt;&gt;"")*ISNUMBER(SEARCH(LISTS!$M$2:$M$13,$I8987))),LISTS!$O$2:$O$13),"Medio de pago no elegible o no identificado por DIAN"),"Apta automaticamente por pago electronico y base positiva"))))</f>
        <v/>
      </c>
    </row>
    <row r="8988">
      <c r="A8988" s="9" t="n"/>
      <c r="B8988" s="9" t="n"/>
      <c r="C8988" s="12" t="n"/>
      <c r="D8988" s="11" t="n"/>
      <c r="E8988" s="11" t="n"/>
      <c r="F8988" s="11" t="n"/>
      <c r="G8988" s="11" t="n"/>
      <c r="H8988" s="11" t="n"/>
      <c r="I8988" s="9" t="n"/>
      <c r="J8988" s="9" t="n"/>
      <c r="K8988" s="9" t="n"/>
      <c r="L8988" s="9">
        <f>IF(COUNTA($A8988:$K8988)=0,"",IF(AND(IFERROR($H8988,0)&gt;0,LEN(TRIM($K8988&amp;""))&gt;0,IFERROR(LOOKUP(2,1/((LISTS!$M$2:$M$13&lt;&gt;"")*ISNUMBER(SEARCH(LISTS!$M$2:$M$13,$I8988))),LISTS!$N$2:$N$13),"NO")="SI"),"SI","NO"))</f>
        <v/>
      </c>
      <c r="M8988" s="9">
        <f>IF(COUNTA($A8988:$K8988)=0,"",IF($K8988&lt;&gt;"",IF(COUNTIF($K$19:$K8988,$K8988)&gt;1,"SI","NO"),IF(COUNTIFS($A$19:$A8988,$A8988,$C$19:$C8988,$C8988,$J$19:$J8988,$J8988,$D$19:$D8988,$D8988)&gt;1,"SI","NO")))</f>
        <v/>
      </c>
      <c r="N8988" s="11">
        <f>IF(COUNTA($A8988:$K8988)=0,"",IF(AND($L8988="SI",$M8988="NO"),IFERROR($H8988,0),0))</f>
        <v/>
      </c>
      <c r="O8988" s="9">
        <f>IF(COUNTA($A8988:$K8988)=0,"",IF($M8988="SI","CUFE o factura duplicada dentro del reporte; no se suma dos veces",IF(IFERROR($H8988,0)&lt;=0,"DIAN reporta valor susceptible 0",IF($L8988="NO",IFERROR(LOOKUP(2,1/((LISTS!$M$2:$M$13&lt;&gt;"")*ISNUMBER(SEARCH(LISTS!$M$2:$M$13,$I8988))),LISTS!$O$2:$O$13),"Medio de pago no elegible o no identificado por DIAN"),"Apta automaticamente por pago electronico y base positiva"))))</f>
        <v/>
      </c>
    </row>
    <row r="8989">
      <c r="A8989" s="9" t="n"/>
      <c r="B8989" s="9" t="n"/>
      <c r="C8989" s="12" t="n"/>
      <c r="D8989" s="11" t="n"/>
      <c r="E8989" s="11" t="n"/>
      <c r="F8989" s="11" t="n"/>
      <c r="G8989" s="11" t="n"/>
      <c r="H8989" s="11" t="n"/>
      <c r="I8989" s="9" t="n"/>
      <c r="J8989" s="9" t="n"/>
      <c r="K8989" s="9" t="n"/>
      <c r="L8989" s="9">
        <f>IF(COUNTA($A8989:$K8989)=0,"",IF(AND(IFERROR($H8989,0)&gt;0,LEN(TRIM($K8989&amp;""))&gt;0,IFERROR(LOOKUP(2,1/((LISTS!$M$2:$M$13&lt;&gt;"")*ISNUMBER(SEARCH(LISTS!$M$2:$M$13,$I8989))),LISTS!$N$2:$N$13),"NO")="SI"),"SI","NO"))</f>
        <v/>
      </c>
      <c r="M8989" s="9">
        <f>IF(COUNTA($A8989:$K8989)=0,"",IF($K8989&lt;&gt;"",IF(COUNTIF($K$19:$K8989,$K8989)&gt;1,"SI","NO"),IF(COUNTIFS($A$19:$A8989,$A8989,$C$19:$C8989,$C8989,$J$19:$J8989,$J8989,$D$19:$D8989,$D8989)&gt;1,"SI","NO")))</f>
        <v/>
      </c>
      <c r="N8989" s="11">
        <f>IF(COUNTA($A8989:$K8989)=0,"",IF(AND($L8989="SI",$M8989="NO"),IFERROR($H8989,0),0))</f>
        <v/>
      </c>
      <c r="O8989" s="9">
        <f>IF(COUNTA($A8989:$K8989)=0,"",IF($M8989="SI","CUFE o factura duplicada dentro del reporte; no se suma dos veces",IF(IFERROR($H8989,0)&lt;=0,"DIAN reporta valor susceptible 0",IF($L8989="NO",IFERROR(LOOKUP(2,1/((LISTS!$M$2:$M$13&lt;&gt;"")*ISNUMBER(SEARCH(LISTS!$M$2:$M$13,$I8989))),LISTS!$O$2:$O$13),"Medio de pago no elegible o no identificado por DIAN"),"Apta automaticamente por pago electronico y base positiva"))))</f>
        <v/>
      </c>
    </row>
    <row r="8990">
      <c r="A8990" s="9" t="n"/>
      <c r="B8990" s="9" t="n"/>
      <c r="C8990" s="12" t="n"/>
      <c r="D8990" s="11" t="n"/>
      <c r="E8990" s="11" t="n"/>
      <c r="F8990" s="11" t="n"/>
      <c r="G8990" s="11" t="n"/>
      <c r="H8990" s="11" t="n"/>
      <c r="I8990" s="9" t="n"/>
      <c r="J8990" s="9" t="n"/>
      <c r="K8990" s="9" t="n"/>
      <c r="L8990" s="9">
        <f>IF(COUNTA($A8990:$K8990)=0,"",IF(AND(IFERROR($H8990,0)&gt;0,LEN(TRIM($K8990&amp;""))&gt;0,IFERROR(LOOKUP(2,1/((LISTS!$M$2:$M$13&lt;&gt;"")*ISNUMBER(SEARCH(LISTS!$M$2:$M$13,$I8990))),LISTS!$N$2:$N$13),"NO")="SI"),"SI","NO"))</f>
        <v/>
      </c>
      <c r="M8990" s="9">
        <f>IF(COUNTA($A8990:$K8990)=0,"",IF($K8990&lt;&gt;"",IF(COUNTIF($K$19:$K8990,$K8990)&gt;1,"SI","NO"),IF(COUNTIFS($A$19:$A8990,$A8990,$C$19:$C8990,$C8990,$J$19:$J8990,$J8990,$D$19:$D8990,$D8990)&gt;1,"SI","NO")))</f>
        <v/>
      </c>
      <c r="N8990" s="11">
        <f>IF(COUNTA($A8990:$K8990)=0,"",IF(AND($L8990="SI",$M8990="NO"),IFERROR($H8990,0),0))</f>
        <v/>
      </c>
      <c r="O8990" s="9">
        <f>IF(COUNTA($A8990:$K8990)=0,"",IF($M8990="SI","CUFE o factura duplicada dentro del reporte; no se suma dos veces",IF(IFERROR($H8990,0)&lt;=0,"DIAN reporta valor susceptible 0",IF($L8990="NO",IFERROR(LOOKUP(2,1/((LISTS!$M$2:$M$13&lt;&gt;"")*ISNUMBER(SEARCH(LISTS!$M$2:$M$13,$I8990))),LISTS!$O$2:$O$13),"Medio de pago no elegible o no identificado por DIAN"),"Apta automaticamente por pago electronico y base positiva"))))</f>
        <v/>
      </c>
    </row>
    <row r="8991">
      <c r="A8991" s="9" t="n"/>
      <c r="B8991" s="9" t="n"/>
      <c r="C8991" s="12" t="n"/>
      <c r="D8991" s="11" t="n"/>
      <c r="E8991" s="11" t="n"/>
      <c r="F8991" s="11" t="n"/>
      <c r="G8991" s="11" t="n"/>
      <c r="H8991" s="11" t="n"/>
      <c r="I8991" s="9" t="n"/>
      <c r="J8991" s="9" t="n"/>
      <c r="K8991" s="9" t="n"/>
      <c r="L8991" s="9">
        <f>IF(COUNTA($A8991:$K8991)=0,"",IF(AND(IFERROR($H8991,0)&gt;0,LEN(TRIM($K8991&amp;""))&gt;0,IFERROR(LOOKUP(2,1/((LISTS!$M$2:$M$13&lt;&gt;"")*ISNUMBER(SEARCH(LISTS!$M$2:$M$13,$I8991))),LISTS!$N$2:$N$13),"NO")="SI"),"SI","NO"))</f>
        <v/>
      </c>
      <c r="M8991" s="9">
        <f>IF(COUNTA($A8991:$K8991)=0,"",IF($K8991&lt;&gt;"",IF(COUNTIF($K$19:$K8991,$K8991)&gt;1,"SI","NO"),IF(COUNTIFS($A$19:$A8991,$A8991,$C$19:$C8991,$C8991,$J$19:$J8991,$J8991,$D$19:$D8991,$D8991)&gt;1,"SI","NO")))</f>
        <v/>
      </c>
      <c r="N8991" s="11">
        <f>IF(COUNTA($A8991:$K8991)=0,"",IF(AND($L8991="SI",$M8991="NO"),IFERROR($H8991,0),0))</f>
        <v/>
      </c>
      <c r="O8991" s="9">
        <f>IF(COUNTA($A8991:$K8991)=0,"",IF($M8991="SI","CUFE o factura duplicada dentro del reporte; no se suma dos veces",IF(IFERROR($H8991,0)&lt;=0,"DIAN reporta valor susceptible 0",IF($L8991="NO",IFERROR(LOOKUP(2,1/((LISTS!$M$2:$M$13&lt;&gt;"")*ISNUMBER(SEARCH(LISTS!$M$2:$M$13,$I8991))),LISTS!$O$2:$O$13),"Medio de pago no elegible o no identificado por DIAN"),"Apta automaticamente por pago electronico y base positiva"))))</f>
        <v/>
      </c>
    </row>
    <row r="8992">
      <c r="A8992" s="9" t="n"/>
      <c r="B8992" s="9" t="n"/>
      <c r="C8992" s="12" t="n"/>
      <c r="D8992" s="11" t="n"/>
      <c r="E8992" s="11" t="n"/>
      <c r="F8992" s="11" t="n"/>
      <c r="G8992" s="11" t="n"/>
      <c r="H8992" s="11" t="n"/>
      <c r="I8992" s="9" t="n"/>
      <c r="J8992" s="9" t="n"/>
      <c r="K8992" s="9" t="n"/>
      <c r="L8992" s="9">
        <f>IF(COUNTA($A8992:$K8992)=0,"",IF(AND(IFERROR($H8992,0)&gt;0,LEN(TRIM($K8992&amp;""))&gt;0,IFERROR(LOOKUP(2,1/((LISTS!$M$2:$M$13&lt;&gt;"")*ISNUMBER(SEARCH(LISTS!$M$2:$M$13,$I8992))),LISTS!$N$2:$N$13),"NO")="SI"),"SI","NO"))</f>
        <v/>
      </c>
      <c r="M8992" s="9">
        <f>IF(COUNTA($A8992:$K8992)=0,"",IF($K8992&lt;&gt;"",IF(COUNTIF($K$19:$K8992,$K8992)&gt;1,"SI","NO"),IF(COUNTIFS($A$19:$A8992,$A8992,$C$19:$C8992,$C8992,$J$19:$J8992,$J8992,$D$19:$D8992,$D8992)&gt;1,"SI","NO")))</f>
        <v/>
      </c>
      <c r="N8992" s="11">
        <f>IF(COUNTA($A8992:$K8992)=0,"",IF(AND($L8992="SI",$M8992="NO"),IFERROR($H8992,0),0))</f>
        <v/>
      </c>
      <c r="O8992" s="9">
        <f>IF(COUNTA($A8992:$K8992)=0,"",IF($M8992="SI","CUFE o factura duplicada dentro del reporte; no se suma dos veces",IF(IFERROR($H8992,0)&lt;=0,"DIAN reporta valor susceptible 0",IF($L8992="NO",IFERROR(LOOKUP(2,1/((LISTS!$M$2:$M$13&lt;&gt;"")*ISNUMBER(SEARCH(LISTS!$M$2:$M$13,$I8992))),LISTS!$O$2:$O$13),"Medio de pago no elegible o no identificado por DIAN"),"Apta automaticamente por pago electronico y base positiva"))))</f>
        <v/>
      </c>
    </row>
    <row r="8993">
      <c r="A8993" s="9" t="n"/>
      <c r="B8993" s="9" t="n"/>
      <c r="C8993" s="12" t="n"/>
      <c r="D8993" s="11" t="n"/>
      <c r="E8993" s="11" t="n"/>
      <c r="F8993" s="11" t="n"/>
      <c r="G8993" s="11" t="n"/>
      <c r="H8993" s="11" t="n"/>
      <c r="I8993" s="9" t="n"/>
      <c r="J8993" s="9" t="n"/>
      <c r="K8993" s="9" t="n"/>
      <c r="L8993" s="9">
        <f>IF(COUNTA($A8993:$K8993)=0,"",IF(AND(IFERROR($H8993,0)&gt;0,LEN(TRIM($K8993&amp;""))&gt;0,IFERROR(LOOKUP(2,1/((LISTS!$M$2:$M$13&lt;&gt;"")*ISNUMBER(SEARCH(LISTS!$M$2:$M$13,$I8993))),LISTS!$N$2:$N$13),"NO")="SI"),"SI","NO"))</f>
        <v/>
      </c>
      <c r="M8993" s="9">
        <f>IF(COUNTA($A8993:$K8993)=0,"",IF($K8993&lt;&gt;"",IF(COUNTIF($K$19:$K8993,$K8993)&gt;1,"SI","NO"),IF(COUNTIFS($A$19:$A8993,$A8993,$C$19:$C8993,$C8993,$J$19:$J8993,$J8993,$D$19:$D8993,$D8993)&gt;1,"SI","NO")))</f>
        <v/>
      </c>
      <c r="N8993" s="11">
        <f>IF(COUNTA($A8993:$K8993)=0,"",IF(AND($L8993="SI",$M8993="NO"),IFERROR($H8993,0),0))</f>
        <v/>
      </c>
      <c r="O8993" s="9">
        <f>IF(COUNTA($A8993:$K8993)=0,"",IF($M8993="SI","CUFE o factura duplicada dentro del reporte; no se suma dos veces",IF(IFERROR($H8993,0)&lt;=0,"DIAN reporta valor susceptible 0",IF($L8993="NO",IFERROR(LOOKUP(2,1/((LISTS!$M$2:$M$13&lt;&gt;"")*ISNUMBER(SEARCH(LISTS!$M$2:$M$13,$I8993))),LISTS!$O$2:$O$13),"Medio de pago no elegible o no identificado por DIAN"),"Apta automaticamente por pago electronico y base positiva"))))</f>
        <v/>
      </c>
    </row>
    <row r="8994">
      <c r="A8994" s="9" t="n"/>
      <c r="B8994" s="9" t="n"/>
      <c r="C8994" s="12" t="n"/>
      <c r="D8994" s="11" t="n"/>
      <c r="E8994" s="11" t="n"/>
      <c r="F8994" s="11" t="n"/>
      <c r="G8994" s="11" t="n"/>
      <c r="H8994" s="11" t="n"/>
      <c r="I8994" s="9" t="n"/>
      <c r="J8994" s="9" t="n"/>
      <c r="K8994" s="9" t="n"/>
      <c r="L8994" s="9">
        <f>IF(COUNTA($A8994:$K8994)=0,"",IF(AND(IFERROR($H8994,0)&gt;0,LEN(TRIM($K8994&amp;""))&gt;0,IFERROR(LOOKUP(2,1/((LISTS!$M$2:$M$13&lt;&gt;"")*ISNUMBER(SEARCH(LISTS!$M$2:$M$13,$I8994))),LISTS!$N$2:$N$13),"NO")="SI"),"SI","NO"))</f>
        <v/>
      </c>
      <c r="M8994" s="9">
        <f>IF(COUNTA($A8994:$K8994)=0,"",IF($K8994&lt;&gt;"",IF(COUNTIF($K$19:$K8994,$K8994)&gt;1,"SI","NO"),IF(COUNTIFS($A$19:$A8994,$A8994,$C$19:$C8994,$C8994,$J$19:$J8994,$J8994,$D$19:$D8994,$D8994)&gt;1,"SI","NO")))</f>
        <v/>
      </c>
      <c r="N8994" s="11">
        <f>IF(COUNTA($A8994:$K8994)=0,"",IF(AND($L8994="SI",$M8994="NO"),IFERROR($H8994,0),0))</f>
        <v/>
      </c>
      <c r="O8994" s="9">
        <f>IF(COUNTA($A8994:$K8994)=0,"",IF($M8994="SI","CUFE o factura duplicada dentro del reporte; no se suma dos veces",IF(IFERROR($H8994,0)&lt;=0,"DIAN reporta valor susceptible 0",IF($L8994="NO",IFERROR(LOOKUP(2,1/((LISTS!$M$2:$M$13&lt;&gt;"")*ISNUMBER(SEARCH(LISTS!$M$2:$M$13,$I8994))),LISTS!$O$2:$O$13),"Medio de pago no elegible o no identificado por DIAN"),"Apta automaticamente por pago electronico y base positiva"))))</f>
        <v/>
      </c>
    </row>
    <row r="8995">
      <c r="A8995" s="9" t="n"/>
      <c r="B8995" s="9" t="n"/>
      <c r="C8995" s="12" t="n"/>
      <c r="D8995" s="11" t="n"/>
      <c r="E8995" s="11" t="n"/>
      <c r="F8995" s="11" t="n"/>
      <c r="G8995" s="11" t="n"/>
      <c r="H8995" s="11" t="n"/>
      <c r="I8995" s="9" t="n"/>
      <c r="J8995" s="9" t="n"/>
      <c r="K8995" s="9" t="n"/>
      <c r="L8995" s="9">
        <f>IF(COUNTA($A8995:$K8995)=0,"",IF(AND(IFERROR($H8995,0)&gt;0,LEN(TRIM($K8995&amp;""))&gt;0,IFERROR(LOOKUP(2,1/((LISTS!$M$2:$M$13&lt;&gt;"")*ISNUMBER(SEARCH(LISTS!$M$2:$M$13,$I8995))),LISTS!$N$2:$N$13),"NO")="SI"),"SI","NO"))</f>
        <v/>
      </c>
      <c r="M8995" s="9">
        <f>IF(COUNTA($A8995:$K8995)=0,"",IF($K8995&lt;&gt;"",IF(COUNTIF($K$19:$K8995,$K8995)&gt;1,"SI","NO"),IF(COUNTIFS($A$19:$A8995,$A8995,$C$19:$C8995,$C8995,$J$19:$J8995,$J8995,$D$19:$D8995,$D8995)&gt;1,"SI","NO")))</f>
        <v/>
      </c>
      <c r="N8995" s="11">
        <f>IF(COUNTA($A8995:$K8995)=0,"",IF(AND($L8995="SI",$M8995="NO"),IFERROR($H8995,0),0))</f>
        <v/>
      </c>
      <c r="O8995" s="9">
        <f>IF(COUNTA($A8995:$K8995)=0,"",IF($M8995="SI","CUFE o factura duplicada dentro del reporte; no se suma dos veces",IF(IFERROR($H8995,0)&lt;=0,"DIAN reporta valor susceptible 0",IF($L8995="NO",IFERROR(LOOKUP(2,1/((LISTS!$M$2:$M$13&lt;&gt;"")*ISNUMBER(SEARCH(LISTS!$M$2:$M$13,$I8995))),LISTS!$O$2:$O$13),"Medio de pago no elegible o no identificado por DIAN"),"Apta automaticamente por pago electronico y base positiva"))))</f>
        <v/>
      </c>
    </row>
    <row r="8996">
      <c r="A8996" s="9" t="n"/>
      <c r="B8996" s="9" t="n"/>
      <c r="C8996" s="12" t="n"/>
      <c r="D8996" s="11" t="n"/>
      <c r="E8996" s="11" t="n"/>
      <c r="F8996" s="11" t="n"/>
      <c r="G8996" s="11" t="n"/>
      <c r="H8996" s="11" t="n"/>
      <c r="I8996" s="9" t="n"/>
      <c r="J8996" s="9" t="n"/>
      <c r="K8996" s="9" t="n"/>
      <c r="L8996" s="9">
        <f>IF(COUNTA($A8996:$K8996)=0,"",IF(AND(IFERROR($H8996,0)&gt;0,LEN(TRIM($K8996&amp;""))&gt;0,IFERROR(LOOKUP(2,1/((LISTS!$M$2:$M$13&lt;&gt;"")*ISNUMBER(SEARCH(LISTS!$M$2:$M$13,$I8996))),LISTS!$N$2:$N$13),"NO")="SI"),"SI","NO"))</f>
        <v/>
      </c>
      <c r="M8996" s="9">
        <f>IF(COUNTA($A8996:$K8996)=0,"",IF($K8996&lt;&gt;"",IF(COUNTIF($K$19:$K8996,$K8996)&gt;1,"SI","NO"),IF(COUNTIFS($A$19:$A8996,$A8996,$C$19:$C8996,$C8996,$J$19:$J8996,$J8996,$D$19:$D8996,$D8996)&gt;1,"SI","NO")))</f>
        <v/>
      </c>
      <c r="N8996" s="11">
        <f>IF(COUNTA($A8996:$K8996)=0,"",IF(AND($L8996="SI",$M8996="NO"),IFERROR($H8996,0),0))</f>
        <v/>
      </c>
      <c r="O8996" s="9">
        <f>IF(COUNTA($A8996:$K8996)=0,"",IF($M8996="SI","CUFE o factura duplicada dentro del reporte; no se suma dos veces",IF(IFERROR($H8996,0)&lt;=0,"DIAN reporta valor susceptible 0",IF($L8996="NO",IFERROR(LOOKUP(2,1/((LISTS!$M$2:$M$13&lt;&gt;"")*ISNUMBER(SEARCH(LISTS!$M$2:$M$13,$I8996))),LISTS!$O$2:$O$13),"Medio de pago no elegible o no identificado por DIAN"),"Apta automaticamente por pago electronico y base positiva"))))</f>
        <v/>
      </c>
    </row>
    <row r="8997">
      <c r="A8997" s="9" t="n"/>
      <c r="B8997" s="9" t="n"/>
      <c r="C8997" s="12" t="n"/>
      <c r="D8997" s="11" t="n"/>
      <c r="E8997" s="11" t="n"/>
      <c r="F8997" s="11" t="n"/>
      <c r="G8997" s="11" t="n"/>
      <c r="H8997" s="11" t="n"/>
      <c r="I8997" s="9" t="n"/>
      <c r="J8997" s="9" t="n"/>
      <c r="K8997" s="9" t="n"/>
      <c r="L8997" s="9">
        <f>IF(COUNTA($A8997:$K8997)=0,"",IF(AND(IFERROR($H8997,0)&gt;0,LEN(TRIM($K8997&amp;""))&gt;0,IFERROR(LOOKUP(2,1/((LISTS!$M$2:$M$13&lt;&gt;"")*ISNUMBER(SEARCH(LISTS!$M$2:$M$13,$I8997))),LISTS!$N$2:$N$13),"NO")="SI"),"SI","NO"))</f>
        <v/>
      </c>
      <c r="M8997" s="9">
        <f>IF(COUNTA($A8997:$K8997)=0,"",IF($K8997&lt;&gt;"",IF(COUNTIF($K$19:$K8997,$K8997)&gt;1,"SI","NO"),IF(COUNTIFS($A$19:$A8997,$A8997,$C$19:$C8997,$C8997,$J$19:$J8997,$J8997,$D$19:$D8997,$D8997)&gt;1,"SI","NO")))</f>
        <v/>
      </c>
      <c r="N8997" s="11">
        <f>IF(COUNTA($A8997:$K8997)=0,"",IF(AND($L8997="SI",$M8997="NO"),IFERROR($H8997,0),0))</f>
        <v/>
      </c>
      <c r="O8997" s="9">
        <f>IF(COUNTA($A8997:$K8997)=0,"",IF($M8997="SI","CUFE o factura duplicada dentro del reporte; no se suma dos veces",IF(IFERROR($H8997,0)&lt;=0,"DIAN reporta valor susceptible 0",IF($L8997="NO",IFERROR(LOOKUP(2,1/((LISTS!$M$2:$M$13&lt;&gt;"")*ISNUMBER(SEARCH(LISTS!$M$2:$M$13,$I8997))),LISTS!$O$2:$O$13),"Medio de pago no elegible o no identificado por DIAN"),"Apta automaticamente por pago electronico y base positiva"))))</f>
        <v/>
      </c>
    </row>
    <row r="8998">
      <c r="A8998" s="9" t="n"/>
      <c r="B8998" s="9" t="n"/>
      <c r="C8998" s="12" t="n"/>
      <c r="D8998" s="11" t="n"/>
      <c r="E8998" s="11" t="n"/>
      <c r="F8998" s="11" t="n"/>
      <c r="G8998" s="11" t="n"/>
      <c r="H8998" s="11" t="n"/>
      <c r="I8998" s="9" t="n"/>
      <c r="J8998" s="9" t="n"/>
      <c r="K8998" s="9" t="n"/>
      <c r="L8998" s="9">
        <f>IF(COUNTA($A8998:$K8998)=0,"",IF(AND(IFERROR($H8998,0)&gt;0,LEN(TRIM($K8998&amp;""))&gt;0,IFERROR(LOOKUP(2,1/((LISTS!$M$2:$M$13&lt;&gt;"")*ISNUMBER(SEARCH(LISTS!$M$2:$M$13,$I8998))),LISTS!$N$2:$N$13),"NO")="SI"),"SI","NO"))</f>
        <v/>
      </c>
      <c r="M8998" s="9">
        <f>IF(COUNTA($A8998:$K8998)=0,"",IF($K8998&lt;&gt;"",IF(COUNTIF($K$19:$K8998,$K8998)&gt;1,"SI","NO"),IF(COUNTIFS($A$19:$A8998,$A8998,$C$19:$C8998,$C8998,$J$19:$J8998,$J8998,$D$19:$D8998,$D8998)&gt;1,"SI","NO")))</f>
        <v/>
      </c>
      <c r="N8998" s="11">
        <f>IF(COUNTA($A8998:$K8998)=0,"",IF(AND($L8998="SI",$M8998="NO"),IFERROR($H8998,0),0))</f>
        <v/>
      </c>
      <c r="O8998" s="9">
        <f>IF(COUNTA($A8998:$K8998)=0,"",IF($M8998="SI","CUFE o factura duplicada dentro del reporte; no se suma dos veces",IF(IFERROR($H8998,0)&lt;=0,"DIAN reporta valor susceptible 0",IF($L8998="NO",IFERROR(LOOKUP(2,1/((LISTS!$M$2:$M$13&lt;&gt;"")*ISNUMBER(SEARCH(LISTS!$M$2:$M$13,$I8998))),LISTS!$O$2:$O$13),"Medio de pago no elegible o no identificado por DIAN"),"Apta automaticamente por pago electronico y base positiva"))))</f>
        <v/>
      </c>
    </row>
    <row r="8999">
      <c r="A8999" s="9" t="n"/>
      <c r="B8999" s="9" t="n"/>
      <c r="C8999" s="12" t="n"/>
      <c r="D8999" s="11" t="n"/>
      <c r="E8999" s="11" t="n"/>
      <c r="F8999" s="11" t="n"/>
      <c r="G8999" s="11" t="n"/>
      <c r="H8999" s="11" t="n"/>
      <c r="I8999" s="9" t="n"/>
      <c r="J8999" s="9" t="n"/>
      <c r="K8999" s="9" t="n"/>
      <c r="L8999" s="9">
        <f>IF(COUNTA($A8999:$K8999)=0,"",IF(AND(IFERROR($H8999,0)&gt;0,LEN(TRIM($K8999&amp;""))&gt;0,IFERROR(LOOKUP(2,1/((LISTS!$M$2:$M$13&lt;&gt;"")*ISNUMBER(SEARCH(LISTS!$M$2:$M$13,$I8999))),LISTS!$N$2:$N$13),"NO")="SI"),"SI","NO"))</f>
        <v/>
      </c>
      <c r="M8999" s="9">
        <f>IF(COUNTA($A8999:$K8999)=0,"",IF($K8999&lt;&gt;"",IF(COUNTIF($K$19:$K8999,$K8999)&gt;1,"SI","NO"),IF(COUNTIFS($A$19:$A8999,$A8999,$C$19:$C8999,$C8999,$J$19:$J8999,$J8999,$D$19:$D8999,$D8999)&gt;1,"SI","NO")))</f>
        <v/>
      </c>
      <c r="N8999" s="11">
        <f>IF(COUNTA($A8999:$K8999)=0,"",IF(AND($L8999="SI",$M8999="NO"),IFERROR($H8999,0),0))</f>
        <v/>
      </c>
      <c r="O8999" s="9">
        <f>IF(COUNTA($A8999:$K8999)=0,"",IF($M8999="SI","CUFE o factura duplicada dentro del reporte; no se suma dos veces",IF(IFERROR($H8999,0)&lt;=0,"DIAN reporta valor susceptible 0",IF($L8999="NO",IFERROR(LOOKUP(2,1/((LISTS!$M$2:$M$13&lt;&gt;"")*ISNUMBER(SEARCH(LISTS!$M$2:$M$13,$I8999))),LISTS!$O$2:$O$13),"Medio de pago no elegible o no identificado por DIAN"),"Apta automaticamente por pago electronico y base positiva"))))</f>
        <v/>
      </c>
    </row>
    <row r="9000">
      <c r="A9000" s="9" t="n"/>
      <c r="B9000" s="9" t="n"/>
      <c r="C9000" s="12" t="n"/>
      <c r="D9000" s="11" t="n"/>
      <c r="E9000" s="11" t="n"/>
      <c r="F9000" s="11" t="n"/>
      <c r="G9000" s="11" t="n"/>
      <c r="H9000" s="11" t="n"/>
      <c r="I9000" s="9" t="n"/>
      <c r="J9000" s="9" t="n"/>
      <c r="K9000" s="9" t="n"/>
      <c r="L9000" s="9">
        <f>IF(COUNTA($A9000:$K9000)=0,"",IF(AND(IFERROR($H9000,0)&gt;0,LEN(TRIM($K9000&amp;""))&gt;0,IFERROR(LOOKUP(2,1/((LISTS!$M$2:$M$13&lt;&gt;"")*ISNUMBER(SEARCH(LISTS!$M$2:$M$13,$I9000))),LISTS!$N$2:$N$13),"NO")="SI"),"SI","NO"))</f>
        <v/>
      </c>
      <c r="M9000" s="9">
        <f>IF(COUNTA($A9000:$K9000)=0,"",IF($K9000&lt;&gt;"",IF(COUNTIF($K$19:$K9000,$K9000)&gt;1,"SI","NO"),IF(COUNTIFS($A$19:$A9000,$A9000,$C$19:$C9000,$C9000,$J$19:$J9000,$J9000,$D$19:$D9000,$D9000)&gt;1,"SI","NO")))</f>
        <v/>
      </c>
      <c r="N9000" s="11">
        <f>IF(COUNTA($A9000:$K9000)=0,"",IF(AND($L9000="SI",$M9000="NO"),IFERROR($H9000,0),0))</f>
        <v/>
      </c>
      <c r="O9000" s="9">
        <f>IF(COUNTA($A9000:$K9000)=0,"",IF($M9000="SI","CUFE o factura duplicada dentro del reporte; no se suma dos veces",IF(IFERROR($H9000,0)&lt;=0,"DIAN reporta valor susceptible 0",IF($L9000="NO",IFERROR(LOOKUP(2,1/((LISTS!$M$2:$M$13&lt;&gt;"")*ISNUMBER(SEARCH(LISTS!$M$2:$M$13,$I9000))),LISTS!$O$2:$O$13),"Medio de pago no elegible o no identificado por DIAN"),"Apta automaticamente por pago electronico y base positiva"))))</f>
        <v/>
      </c>
    </row>
    <row r="9001">
      <c r="A9001" s="9" t="n"/>
      <c r="B9001" s="9" t="n"/>
      <c r="C9001" s="12" t="n"/>
      <c r="D9001" s="11" t="n"/>
      <c r="E9001" s="11" t="n"/>
      <c r="F9001" s="11" t="n"/>
      <c r="G9001" s="11" t="n"/>
      <c r="H9001" s="11" t="n"/>
      <c r="I9001" s="9" t="n"/>
      <c r="J9001" s="9" t="n"/>
      <c r="K9001" s="9" t="n"/>
      <c r="L9001" s="9">
        <f>IF(COUNTA($A9001:$K9001)=0,"",IF(AND(IFERROR($H9001,0)&gt;0,LEN(TRIM($K9001&amp;""))&gt;0,IFERROR(LOOKUP(2,1/((LISTS!$M$2:$M$13&lt;&gt;"")*ISNUMBER(SEARCH(LISTS!$M$2:$M$13,$I9001))),LISTS!$N$2:$N$13),"NO")="SI"),"SI","NO"))</f>
        <v/>
      </c>
      <c r="M9001" s="9">
        <f>IF(COUNTA($A9001:$K9001)=0,"",IF($K9001&lt;&gt;"",IF(COUNTIF($K$19:$K9001,$K9001)&gt;1,"SI","NO"),IF(COUNTIFS($A$19:$A9001,$A9001,$C$19:$C9001,$C9001,$J$19:$J9001,$J9001,$D$19:$D9001,$D9001)&gt;1,"SI","NO")))</f>
        <v/>
      </c>
      <c r="N9001" s="11">
        <f>IF(COUNTA($A9001:$K9001)=0,"",IF(AND($L9001="SI",$M9001="NO"),IFERROR($H9001,0),0))</f>
        <v/>
      </c>
      <c r="O9001" s="9">
        <f>IF(COUNTA($A9001:$K9001)=0,"",IF($M9001="SI","CUFE o factura duplicada dentro del reporte; no se suma dos veces",IF(IFERROR($H9001,0)&lt;=0,"DIAN reporta valor susceptible 0",IF($L9001="NO",IFERROR(LOOKUP(2,1/((LISTS!$M$2:$M$13&lt;&gt;"")*ISNUMBER(SEARCH(LISTS!$M$2:$M$13,$I9001))),LISTS!$O$2:$O$13),"Medio de pago no elegible o no identificado por DIAN"),"Apta automaticamente por pago electronico y base positiva"))))</f>
        <v/>
      </c>
    </row>
    <row r="9002">
      <c r="A9002" s="9" t="n"/>
      <c r="B9002" s="9" t="n"/>
      <c r="C9002" s="12" t="n"/>
      <c r="D9002" s="11" t="n"/>
      <c r="E9002" s="11" t="n"/>
      <c r="F9002" s="11" t="n"/>
      <c r="G9002" s="11" t="n"/>
      <c r="H9002" s="11" t="n"/>
      <c r="I9002" s="9" t="n"/>
      <c r="J9002" s="9" t="n"/>
      <c r="K9002" s="9" t="n"/>
      <c r="L9002" s="9">
        <f>IF(COUNTA($A9002:$K9002)=0,"",IF(AND(IFERROR($H9002,0)&gt;0,LEN(TRIM($K9002&amp;""))&gt;0,IFERROR(LOOKUP(2,1/((LISTS!$M$2:$M$13&lt;&gt;"")*ISNUMBER(SEARCH(LISTS!$M$2:$M$13,$I9002))),LISTS!$N$2:$N$13),"NO")="SI"),"SI","NO"))</f>
        <v/>
      </c>
      <c r="M9002" s="9">
        <f>IF(COUNTA($A9002:$K9002)=0,"",IF($K9002&lt;&gt;"",IF(COUNTIF($K$19:$K9002,$K9002)&gt;1,"SI","NO"),IF(COUNTIFS($A$19:$A9002,$A9002,$C$19:$C9002,$C9002,$J$19:$J9002,$J9002,$D$19:$D9002,$D9002)&gt;1,"SI","NO")))</f>
        <v/>
      </c>
      <c r="N9002" s="11">
        <f>IF(COUNTA($A9002:$K9002)=0,"",IF(AND($L9002="SI",$M9002="NO"),IFERROR($H9002,0),0))</f>
        <v/>
      </c>
      <c r="O9002" s="9">
        <f>IF(COUNTA($A9002:$K9002)=0,"",IF($M9002="SI","CUFE o factura duplicada dentro del reporte; no se suma dos veces",IF(IFERROR($H9002,0)&lt;=0,"DIAN reporta valor susceptible 0",IF($L9002="NO",IFERROR(LOOKUP(2,1/((LISTS!$M$2:$M$13&lt;&gt;"")*ISNUMBER(SEARCH(LISTS!$M$2:$M$13,$I9002))),LISTS!$O$2:$O$13),"Medio de pago no elegible o no identificado por DIAN"),"Apta automaticamente por pago electronico y base positiva"))))</f>
        <v/>
      </c>
    </row>
    <row r="9003">
      <c r="A9003" s="9" t="n"/>
      <c r="B9003" s="9" t="n"/>
      <c r="C9003" s="12" t="n"/>
      <c r="D9003" s="11" t="n"/>
      <c r="E9003" s="11" t="n"/>
      <c r="F9003" s="11" t="n"/>
      <c r="G9003" s="11" t="n"/>
      <c r="H9003" s="11" t="n"/>
      <c r="I9003" s="9" t="n"/>
      <c r="J9003" s="9" t="n"/>
      <c r="K9003" s="9" t="n"/>
      <c r="L9003" s="9">
        <f>IF(COUNTA($A9003:$K9003)=0,"",IF(AND(IFERROR($H9003,0)&gt;0,LEN(TRIM($K9003&amp;""))&gt;0,IFERROR(LOOKUP(2,1/((LISTS!$M$2:$M$13&lt;&gt;"")*ISNUMBER(SEARCH(LISTS!$M$2:$M$13,$I9003))),LISTS!$N$2:$N$13),"NO")="SI"),"SI","NO"))</f>
        <v/>
      </c>
      <c r="M9003" s="9">
        <f>IF(COUNTA($A9003:$K9003)=0,"",IF($K9003&lt;&gt;"",IF(COUNTIF($K$19:$K9003,$K9003)&gt;1,"SI","NO"),IF(COUNTIFS($A$19:$A9003,$A9003,$C$19:$C9003,$C9003,$J$19:$J9003,$J9003,$D$19:$D9003,$D9003)&gt;1,"SI","NO")))</f>
        <v/>
      </c>
      <c r="N9003" s="11">
        <f>IF(COUNTA($A9003:$K9003)=0,"",IF(AND($L9003="SI",$M9003="NO"),IFERROR($H9003,0),0))</f>
        <v/>
      </c>
      <c r="O9003" s="9">
        <f>IF(COUNTA($A9003:$K9003)=0,"",IF($M9003="SI","CUFE o factura duplicada dentro del reporte; no se suma dos veces",IF(IFERROR($H9003,0)&lt;=0,"DIAN reporta valor susceptible 0",IF($L9003="NO",IFERROR(LOOKUP(2,1/((LISTS!$M$2:$M$13&lt;&gt;"")*ISNUMBER(SEARCH(LISTS!$M$2:$M$13,$I9003))),LISTS!$O$2:$O$13),"Medio de pago no elegible o no identificado por DIAN"),"Apta automaticamente por pago electronico y base positiva"))))</f>
        <v/>
      </c>
    </row>
    <row r="9004">
      <c r="A9004" s="9" t="n"/>
      <c r="B9004" s="9" t="n"/>
      <c r="C9004" s="12" t="n"/>
      <c r="D9004" s="11" t="n"/>
      <c r="E9004" s="11" t="n"/>
      <c r="F9004" s="11" t="n"/>
      <c r="G9004" s="11" t="n"/>
      <c r="H9004" s="11" t="n"/>
      <c r="I9004" s="9" t="n"/>
      <c r="J9004" s="9" t="n"/>
      <c r="K9004" s="9" t="n"/>
      <c r="L9004" s="9">
        <f>IF(COUNTA($A9004:$K9004)=0,"",IF(AND(IFERROR($H9004,0)&gt;0,LEN(TRIM($K9004&amp;""))&gt;0,IFERROR(LOOKUP(2,1/((LISTS!$M$2:$M$13&lt;&gt;"")*ISNUMBER(SEARCH(LISTS!$M$2:$M$13,$I9004))),LISTS!$N$2:$N$13),"NO")="SI"),"SI","NO"))</f>
        <v/>
      </c>
      <c r="M9004" s="9">
        <f>IF(COUNTA($A9004:$K9004)=0,"",IF($K9004&lt;&gt;"",IF(COUNTIF($K$19:$K9004,$K9004)&gt;1,"SI","NO"),IF(COUNTIFS($A$19:$A9004,$A9004,$C$19:$C9004,$C9004,$J$19:$J9004,$J9004,$D$19:$D9004,$D9004)&gt;1,"SI","NO")))</f>
        <v/>
      </c>
      <c r="N9004" s="11">
        <f>IF(COUNTA($A9004:$K9004)=0,"",IF(AND($L9004="SI",$M9004="NO"),IFERROR($H9004,0),0))</f>
        <v/>
      </c>
      <c r="O9004" s="9">
        <f>IF(COUNTA($A9004:$K9004)=0,"",IF($M9004="SI","CUFE o factura duplicada dentro del reporte; no se suma dos veces",IF(IFERROR($H9004,0)&lt;=0,"DIAN reporta valor susceptible 0",IF($L9004="NO",IFERROR(LOOKUP(2,1/((LISTS!$M$2:$M$13&lt;&gt;"")*ISNUMBER(SEARCH(LISTS!$M$2:$M$13,$I9004))),LISTS!$O$2:$O$13),"Medio de pago no elegible o no identificado por DIAN"),"Apta automaticamente por pago electronico y base positiva"))))</f>
        <v/>
      </c>
    </row>
    <row r="9005">
      <c r="A9005" s="9" t="n"/>
      <c r="B9005" s="9" t="n"/>
      <c r="C9005" s="12" t="n"/>
      <c r="D9005" s="11" t="n"/>
      <c r="E9005" s="11" t="n"/>
      <c r="F9005" s="11" t="n"/>
      <c r="G9005" s="11" t="n"/>
      <c r="H9005" s="11" t="n"/>
      <c r="I9005" s="9" t="n"/>
      <c r="J9005" s="9" t="n"/>
      <c r="K9005" s="9" t="n"/>
      <c r="L9005" s="9">
        <f>IF(COUNTA($A9005:$K9005)=0,"",IF(AND(IFERROR($H9005,0)&gt;0,LEN(TRIM($K9005&amp;""))&gt;0,IFERROR(LOOKUP(2,1/((LISTS!$M$2:$M$13&lt;&gt;"")*ISNUMBER(SEARCH(LISTS!$M$2:$M$13,$I9005))),LISTS!$N$2:$N$13),"NO")="SI"),"SI","NO"))</f>
        <v/>
      </c>
      <c r="M9005" s="9">
        <f>IF(COUNTA($A9005:$K9005)=0,"",IF($K9005&lt;&gt;"",IF(COUNTIF($K$19:$K9005,$K9005)&gt;1,"SI","NO"),IF(COUNTIFS($A$19:$A9005,$A9005,$C$19:$C9005,$C9005,$J$19:$J9005,$J9005,$D$19:$D9005,$D9005)&gt;1,"SI","NO")))</f>
        <v/>
      </c>
      <c r="N9005" s="11">
        <f>IF(COUNTA($A9005:$K9005)=0,"",IF(AND($L9005="SI",$M9005="NO"),IFERROR($H9005,0),0))</f>
        <v/>
      </c>
      <c r="O9005" s="9">
        <f>IF(COUNTA($A9005:$K9005)=0,"",IF($M9005="SI","CUFE o factura duplicada dentro del reporte; no se suma dos veces",IF(IFERROR($H9005,0)&lt;=0,"DIAN reporta valor susceptible 0",IF($L9005="NO",IFERROR(LOOKUP(2,1/((LISTS!$M$2:$M$13&lt;&gt;"")*ISNUMBER(SEARCH(LISTS!$M$2:$M$13,$I9005))),LISTS!$O$2:$O$13),"Medio de pago no elegible o no identificado por DIAN"),"Apta automaticamente por pago electronico y base positiva"))))</f>
        <v/>
      </c>
    </row>
    <row r="9006">
      <c r="A9006" s="9" t="n"/>
      <c r="B9006" s="9" t="n"/>
      <c r="C9006" s="12" t="n"/>
      <c r="D9006" s="11" t="n"/>
      <c r="E9006" s="11" t="n"/>
      <c r="F9006" s="11" t="n"/>
      <c r="G9006" s="11" t="n"/>
      <c r="H9006" s="11" t="n"/>
      <c r="I9006" s="9" t="n"/>
      <c r="J9006" s="9" t="n"/>
      <c r="K9006" s="9" t="n"/>
      <c r="L9006" s="9">
        <f>IF(COUNTA($A9006:$K9006)=0,"",IF(AND(IFERROR($H9006,0)&gt;0,LEN(TRIM($K9006&amp;""))&gt;0,IFERROR(LOOKUP(2,1/((LISTS!$M$2:$M$13&lt;&gt;"")*ISNUMBER(SEARCH(LISTS!$M$2:$M$13,$I9006))),LISTS!$N$2:$N$13),"NO")="SI"),"SI","NO"))</f>
        <v/>
      </c>
      <c r="M9006" s="9">
        <f>IF(COUNTA($A9006:$K9006)=0,"",IF($K9006&lt;&gt;"",IF(COUNTIF($K$19:$K9006,$K9006)&gt;1,"SI","NO"),IF(COUNTIFS($A$19:$A9006,$A9006,$C$19:$C9006,$C9006,$J$19:$J9006,$J9006,$D$19:$D9006,$D9006)&gt;1,"SI","NO")))</f>
        <v/>
      </c>
      <c r="N9006" s="11">
        <f>IF(COUNTA($A9006:$K9006)=0,"",IF(AND($L9006="SI",$M9006="NO"),IFERROR($H9006,0),0))</f>
        <v/>
      </c>
      <c r="O9006" s="9">
        <f>IF(COUNTA($A9006:$K9006)=0,"",IF($M9006="SI","CUFE o factura duplicada dentro del reporte; no se suma dos veces",IF(IFERROR($H9006,0)&lt;=0,"DIAN reporta valor susceptible 0",IF($L9006="NO",IFERROR(LOOKUP(2,1/((LISTS!$M$2:$M$13&lt;&gt;"")*ISNUMBER(SEARCH(LISTS!$M$2:$M$13,$I9006))),LISTS!$O$2:$O$13),"Medio de pago no elegible o no identificado por DIAN"),"Apta automaticamente por pago electronico y base positiva"))))</f>
        <v/>
      </c>
    </row>
    <row r="9007">
      <c r="A9007" s="9" t="n"/>
      <c r="B9007" s="9" t="n"/>
      <c r="C9007" s="12" t="n"/>
      <c r="D9007" s="11" t="n"/>
      <c r="E9007" s="11" t="n"/>
      <c r="F9007" s="11" t="n"/>
      <c r="G9007" s="11" t="n"/>
      <c r="H9007" s="11" t="n"/>
      <c r="I9007" s="9" t="n"/>
      <c r="J9007" s="9" t="n"/>
      <c r="K9007" s="9" t="n"/>
      <c r="L9007" s="9">
        <f>IF(COUNTA($A9007:$K9007)=0,"",IF(AND(IFERROR($H9007,0)&gt;0,LEN(TRIM($K9007&amp;""))&gt;0,IFERROR(LOOKUP(2,1/((LISTS!$M$2:$M$13&lt;&gt;"")*ISNUMBER(SEARCH(LISTS!$M$2:$M$13,$I9007))),LISTS!$N$2:$N$13),"NO")="SI"),"SI","NO"))</f>
        <v/>
      </c>
      <c r="M9007" s="9">
        <f>IF(COUNTA($A9007:$K9007)=0,"",IF($K9007&lt;&gt;"",IF(COUNTIF($K$19:$K9007,$K9007)&gt;1,"SI","NO"),IF(COUNTIFS($A$19:$A9007,$A9007,$C$19:$C9007,$C9007,$J$19:$J9007,$J9007,$D$19:$D9007,$D9007)&gt;1,"SI","NO")))</f>
        <v/>
      </c>
      <c r="N9007" s="11">
        <f>IF(COUNTA($A9007:$K9007)=0,"",IF(AND($L9007="SI",$M9007="NO"),IFERROR($H9007,0),0))</f>
        <v/>
      </c>
      <c r="O9007" s="9">
        <f>IF(COUNTA($A9007:$K9007)=0,"",IF($M9007="SI","CUFE o factura duplicada dentro del reporte; no se suma dos veces",IF(IFERROR($H9007,0)&lt;=0,"DIAN reporta valor susceptible 0",IF($L9007="NO",IFERROR(LOOKUP(2,1/((LISTS!$M$2:$M$13&lt;&gt;"")*ISNUMBER(SEARCH(LISTS!$M$2:$M$13,$I9007))),LISTS!$O$2:$O$13),"Medio de pago no elegible o no identificado por DIAN"),"Apta automaticamente por pago electronico y base positiva"))))</f>
        <v/>
      </c>
    </row>
    <row r="9008">
      <c r="A9008" s="9" t="n"/>
      <c r="B9008" s="9" t="n"/>
      <c r="C9008" s="12" t="n"/>
      <c r="D9008" s="11" t="n"/>
      <c r="E9008" s="11" t="n"/>
      <c r="F9008" s="11" t="n"/>
      <c r="G9008" s="11" t="n"/>
      <c r="H9008" s="11" t="n"/>
      <c r="I9008" s="9" t="n"/>
      <c r="J9008" s="9" t="n"/>
      <c r="K9008" s="9" t="n"/>
      <c r="L9008" s="9">
        <f>IF(COUNTA($A9008:$K9008)=0,"",IF(AND(IFERROR($H9008,0)&gt;0,LEN(TRIM($K9008&amp;""))&gt;0,IFERROR(LOOKUP(2,1/((LISTS!$M$2:$M$13&lt;&gt;"")*ISNUMBER(SEARCH(LISTS!$M$2:$M$13,$I9008))),LISTS!$N$2:$N$13),"NO")="SI"),"SI","NO"))</f>
        <v/>
      </c>
      <c r="M9008" s="9">
        <f>IF(COUNTA($A9008:$K9008)=0,"",IF($K9008&lt;&gt;"",IF(COUNTIF($K$19:$K9008,$K9008)&gt;1,"SI","NO"),IF(COUNTIFS($A$19:$A9008,$A9008,$C$19:$C9008,$C9008,$J$19:$J9008,$J9008,$D$19:$D9008,$D9008)&gt;1,"SI","NO")))</f>
        <v/>
      </c>
      <c r="N9008" s="11">
        <f>IF(COUNTA($A9008:$K9008)=0,"",IF(AND($L9008="SI",$M9008="NO"),IFERROR($H9008,0),0))</f>
        <v/>
      </c>
      <c r="O9008" s="9">
        <f>IF(COUNTA($A9008:$K9008)=0,"",IF($M9008="SI","CUFE o factura duplicada dentro del reporte; no se suma dos veces",IF(IFERROR($H9008,0)&lt;=0,"DIAN reporta valor susceptible 0",IF($L9008="NO",IFERROR(LOOKUP(2,1/((LISTS!$M$2:$M$13&lt;&gt;"")*ISNUMBER(SEARCH(LISTS!$M$2:$M$13,$I9008))),LISTS!$O$2:$O$13),"Medio de pago no elegible o no identificado por DIAN"),"Apta automaticamente por pago electronico y base positiva"))))</f>
        <v/>
      </c>
    </row>
    <row r="9009">
      <c r="A9009" s="9" t="n"/>
      <c r="B9009" s="9" t="n"/>
      <c r="C9009" s="12" t="n"/>
      <c r="D9009" s="11" t="n"/>
      <c r="E9009" s="11" t="n"/>
      <c r="F9009" s="11" t="n"/>
      <c r="G9009" s="11" t="n"/>
      <c r="H9009" s="11" t="n"/>
      <c r="I9009" s="9" t="n"/>
      <c r="J9009" s="9" t="n"/>
      <c r="K9009" s="9" t="n"/>
      <c r="L9009" s="9">
        <f>IF(COUNTA($A9009:$K9009)=0,"",IF(AND(IFERROR($H9009,0)&gt;0,LEN(TRIM($K9009&amp;""))&gt;0,IFERROR(LOOKUP(2,1/((LISTS!$M$2:$M$13&lt;&gt;"")*ISNUMBER(SEARCH(LISTS!$M$2:$M$13,$I9009))),LISTS!$N$2:$N$13),"NO")="SI"),"SI","NO"))</f>
        <v/>
      </c>
      <c r="M9009" s="9">
        <f>IF(COUNTA($A9009:$K9009)=0,"",IF($K9009&lt;&gt;"",IF(COUNTIF($K$19:$K9009,$K9009)&gt;1,"SI","NO"),IF(COUNTIFS($A$19:$A9009,$A9009,$C$19:$C9009,$C9009,$J$19:$J9009,$J9009,$D$19:$D9009,$D9009)&gt;1,"SI","NO")))</f>
        <v/>
      </c>
      <c r="N9009" s="11">
        <f>IF(COUNTA($A9009:$K9009)=0,"",IF(AND($L9009="SI",$M9009="NO"),IFERROR($H9009,0),0))</f>
        <v/>
      </c>
      <c r="O9009" s="9">
        <f>IF(COUNTA($A9009:$K9009)=0,"",IF($M9009="SI","CUFE o factura duplicada dentro del reporte; no se suma dos veces",IF(IFERROR($H9009,0)&lt;=0,"DIAN reporta valor susceptible 0",IF($L9009="NO",IFERROR(LOOKUP(2,1/((LISTS!$M$2:$M$13&lt;&gt;"")*ISNUMBER(SEARCH(LISTS!$M$2:$M$13,$I9009))),LISTS!$O$2:$O$13),"Medio de pago no elegible o no identificado por DIAN"),"Apta automaticamente por pago electronico y base positiva"))))</f>
        <v/>
      </c>
    </row>
    <row r="9010">
      <c r="A9010" s="9" t="n"/>
      <c r="B9010" s="9" t="n"/>
      <c r="C9010" s="12" t="n"/>
      <c r="D9010" s="11" t="n"/>
      <c r="E9010" s="11" t="n"/>
      <c r="F9010" s="11" t="n"/>
      <c r="G9010" s="11" t="n"/>
      <c r="H9010" s="11" t="n"/>
      <c r="I9010" s="9" t="n"/>
      <c r="J9010" s="9" t="n"/>
      <c r="K9010" s="9" t="n"/>
      <c r="L9010" s="9">
        <f>IF(COUNTA($A9010:$K9010)=0,"",IF(AND(IFERROR($H9010,0)&gt;0,LEN(TRIM($K9010&amp;""))&gt;0,IFERROR(LOOKUP(2,1/((LISTS!$M$2:$M$13&lt;&gt;"")*ISNUMBER(SEARCH(LISTS!$M$2:$M$13,$I9010))),LISTS!$N$2:$N$13),"NO")="SI"),"SI","NO"))</f>
        <v/>
      </c>
      <c r="M9010" s="9">
        <f>IF(COUNTA($A9010:$K9010)=0,"",IF($K9010&lt;&gt;"",IF(COUNTIF($K$19:$K9010,$K9010)&gt;1,"SI","NO"),IF(COUNTIFS($A$19:$A9010,$A9010,$C$19:$C9010,$C9010,$J$19:$J9010,$J9010,$D$19:$D9010,$D9010)&gt;1,"SI","NO")))</f>
        <v/>
      </c>
      <c r="N9010" s="11">
        <f>IF(COUNTA($A9010:$K9010)=0,"",IF(AND($L9010="SI",$M9010="NO"),IFERROR($H9010,0),0))</f>
        <v/>
      </c>
      <c r="O9010" s="9">
        <f>IF(COUNTA($A9010:$K9010)=0,"",IF($M9010="SI","CUFE o factura duplicada dentro del reporte; no se suma dos veces",IF(IFERROR($H9010,0)&lt;=0,"DIAN reporta valor susceptible 0",IF($L9010="NO",IFERROR(LOOKUP(2,1/((LISTS!$M$2:$M$13&lt;&gt;"")*ISNUMBER(SEARCH(LISTS!$M$2:$M$13,$I9010))),LISTS!$O$2:$O$13),"Medio de pago no elegible o no identificado por DIAN"),"Apta automaticamente por pago electronico y base positiva"))))</f>
        <v/>
      </c>
    </row>
    <row r="9011">
      <c r="A9011" s="9" t="n"/>
      <c r="B9011" s="9" t="n"/>
      <c r="C9011" s="12" t="n"/>
      <c r="D9011" s="11" t="n"/>
      <c r="E9011" s="11" t="n"/>
      <c r="F9011" s="11" t="n"/>
      <c r="G9011" s="11" t="n"/>
      <c r="H9011" s="11" t="n"/>
      <c r="I9011" s="9" t="n"/>
      <c r="J9011" s="9" t="n"/>
      <c r="K9011" s="9" t="n"/>
      <c r="L9011" s="9">
        <f>IF(COUNTA($A9011:$K9011)=0,"",IF(AND(IFERROR($H9011,0)&gt;0,LEN(TRIM($K9011&amp;""))&gt;0,IFERROR(LOOKUP(2,1/((LISTS!$M$2:$M$13&lt;&gt;"")*ISNUMBER(SEARCH(LISTS!$M$2:$M$13,$I9011))),LISTS!$N$2:$N$13),"NO")="SI"),"SI","NO"))</f>
        <v/>
      </c>
      <c r="M9011" s="9">
        <f>IF(COUNTA($A9011:$K9011)=0,"",IF($K9011&lt;&gt;"",IF(COUNTIF($K$19:$K9011,$K9011)&gt;1,"SI","NO"),IF(COUNTIFS($A$19:$A9011,$A9011,$C$19:$C9011,$C9011,$J$19:$J9011,$J9011,$D$19:$D9011,$D9011)&gt;1,"SI","NO")))</f>
        <v/>
      </c>
      <c r="N9011" s="11">
        <f>IF(COUNTA($A9011:$K9011)=0,"",IF(AND($L9011="SI",$M9011="NO"),IFERROR($H9011,0),0))</f>
        <v/>
      </c>
      <c r="O9011" s="9">
        <f>IF(COUNTA($A9011:$K9011)=0,"",IF($M9011="SI","CUFE o factura duplicada dentro del reporte; no se suma dos veces",IF(IFERROR($H9011,0)&lt;=0,"DIAN reporta valor susceptible 0",IF($L9011="NO",IFERROR(LOOKUP(2,1/((LISTS!$M$2:$M$13&lt;&gt;"")*ISNUMBER(SEARCH(LISTS!$M$2:$M$13,$I9011))),LISTS!$O$2:$O$13),"Medio de pago no elegible o no identificado por DIAN"),"Apta automaticamente por pago electronico y base positiva"))))</f>
        <v/>
      </c>
    </row>
    <row r="9012">
      <c r="A9012" s="9" t="n"/>
      <c r="B9012" s="9" t="n"/>
      <c r="C9012" s="12" t="n"/>
      <c r="D9012" s="11" t="n"/>
      <c r="E9012" s="11" t="n"/>
      <c r="F9012" s="11" t="n"/>
      <c r="G9012" s="11" t="n"/>
      <c r="H9012" s="11" t="n"/>
      <c r="I9012" s="9" t="n"/>
      <c r="J9012" s="9" t="n"/>
      <c r="K9012" s="9" t="n"/>
      <c r="L9012" s="9">
        <f>IF(COUNTA($A9012:$K9012)=0,"",IF(AND(IFERROR($H9012,0)&gt;0,LEN(TRIM($K9012&amp;""))&gt;0,IFERROR(LOOKUP(2,1/((LISTS!$M$2:$M$13&lt;&gt;"")*ISNUMBER(SEARCH(LISTS!$M$2:$M$13,$I9012))),LISTS!$N$2:$N$13),"NO")="SI"),"SI","NO"))</f>
        <v/>
      </c>
      <c r="M9012" s="9">
        <f>IF(COUNTA($A9012:$K9012)=0,"",IF($K9012&lt;&gt;"",IF(COUNTIF($K$19:$K9012,$K9012)&gt;1,"SI","NO"),IF(COUNTIFS($A$19:$A9012,$A9012,$C$19:$C9012,$C9012,$J$19:$J9012,$J9012,$D$19:$D9012,$D9012)&gt;1,"SI","NO")))</f>
        <v/>
      </c>
      <c r="N9012" s="11">
        <f>IF(COUNTA($A9012:$K9012)=0,"",IF(AND($L9012="SI",$M9012="NO"),IFERROR($H9012,0),0))</f>
        <v/>
      </c>
      <c r="O9012" s="9">
        <f>IF(COUNTA($A9012:$K9012)=0,"",IF($M9012="SI","CUFE o factura duplicada dentro del reporte; no se suma dos veces",IF(IFERROR($H9012,0)&lt;=0,"DIAN reporta valor susceptible 0",IF($L9012="NO",IFERROR(LOOKUP(2,1/((LISTS!$M$2:$M$13&lt;&gt;"")*ISNUMBER(SEARCH(LISTS!$M$2:$M$13,$I9012))),LISTS!$O$2:$O$13),"Medio de pago no elegible o no identificado por DIAN"),"Apta automaticamente por pago electronico y base positiva"))))</f>
        <v/>
      </c>
    </row>
    <row r="9013">
      <c r="A9013" s="9" t="n"/>
      <c r="B9013" s="9" t="n"/>
      <c r="C9013" s="12" t="n"/>
      <c r="D9013" s="11" t="n"/>
      <c r="E9013" s="11" t="n"/>
      <c r="F9013" s="11" t="n"/>
      <c r="G9013" s="11" t="n"/>
      <c r="H9013" s="11" t="n"/>
      <c r="I9013" s="9" t="n"/>
      <c r="J9013" s="9" t="n"/>
      <c r="K9013" s="9" t="n"/>
      <c r="L9013" s="9">
        <f>IF(COUNTA($A9013:$K9013)=0,"",IF(AND(IFERROR($H9013,0)&gt;0,LEN(TRIM($K9013&amp;""))&gt;0,IFERROR(LOOKUP(2,1/((LISTS!$M$2:$M$13&lt;&gt;"")*ISNUMBER(SEARCH(LISTS!$M$2:$M$13,$I9013))),LISTS!$N$2:$N$13),"NO")="SI"),"SI","NO"))</f>
        <v/>
      </c>
      <c r="M9013" s="9">
        <f>IF(COUNTA($A9013:$K9013)=0,"",IF($K9013&lt;&gt;"",IF(COUNTIF($K$19:$K9013,$K9013)&gt;1,"SI","NO"),IF(COUNTIFS($A$19:$A9013,$A9013,$C$19:$C9013,$C9013,$J$19:$J9013,$J9013,$D$19:$D9013,$D9013)&gt;1,"SI","NO")))</f>
        <v/>
      </c>
      <c r="N9013" s="11">
        <f>IF(COUNTA($A9013:$K9013)=0,"",IF(AND($L9013="SI",$M9013="NO"),IFERROR($H9013,0),0))</f>
        <v/>
      </c>
      <c r="O9013" s="9">
        <f>IF(COUNTA($A9013:$K9013)=0,"",IF($M9013="SI","CUFE o factura duplicada dentro del reporte; no se suma dos veces",IF(IFERROR($H9013,0)&lt;=0,"DIAN reporta valor susceptible 0",IF($L9013="NO",IFERROR(LOOKUP(2,1/((LISTS!$M$2:$M$13&lt;&gt;"")*ISNUMBER(SEARCH(LISTS!$M$2:$M$13,$I9013))),LISTS!$O$2:$O$13),"Medio de pago no elegible o no identificado por DIAN"),"Apta automaticamente por pago electronico y base positiva"))))</f>
        <v/>
      </c>
    </row>
    <row r="9014">
      <c r="A9014" s="9" t="n"/>
      <c r="B9014" s="9" t="n"/>
      <c r="C9014" s="12" t="n"/>
      <c r="D9014" s="11" t="n"/>
      <c r="E9014" s="11" t="n"/>
      <c r="F9014" s="11" t="n"/>
      <c r="G9014" s="11" t="n"/>
      <c r="H9014" s="11" t="n"/>
      <c r="I9014" s="9" t="n"/>
      <c r="J9014" s="9" t="n"/>
      <c r="K9014" s="9" t="n"/>
      <c r="L9014" s="9">
        <f>IF(COUNTA($A9014:$K9014)=0,"",IF(AND(IFERROR($H9014,0)&gt;0,LEN(TRIM($K9014&amp;""))&gt;0,IFERROR(LOOKUP(2,1/((LISTS!$M$2:$M$13&lt;&gt;"")*ISNUMBER(SEARCH(LISTS!$M$2:$M$13,$I9014))),LISTS!$N$2:$N$13),"NO")="SI"),"SI","NO"))</f>
        <v/>
      </c>
      <c r="M9014" s="9">
        <f>IF(COUNTA($A9014:$K9014)=0,"",IF($K9014&lt;&gt;"",IF(COUNTIF($K$19:$K9014,$K9014)&gt;1,"SI","NO"),IF(COUNTIFS($A$19:$A9014,$A9014,$C$19:$C9014,$C9014,$J$19:$J9014,$J9014,$D$19:$D9014,$D9014)&gt;1,"SI","NO")))</f>
        <v/>
      </c>
      <c r="N9014" s="11">
        <f>IF(COUNTA($A9014:$K9014)=0,"",IF(AND($L9014="SI",$M9014="NO"),IFERROR($H9014,0),0))</f>
        <v/>
      </c>
      <c r="O9014" s="9">
        <f>IF(COUNTA($A9014:$K9014)=0,"",IF($M9014="SI","CUFE o factura duplicada dentro del reporte; no se suma dos veces",IF(IFERROR($H9014,0)&lt;=0,"DIAN reporta valor susceptible 0",IF($L9014="NO",IFERROR(LOOKUP(2,1/((LISTS!$M$2:$M$13&lt;&gt;"")*ISNUMBER(SEARCH(LISTS!$M$2:$M$13,$I9014))),LISTS!$O$2:$O$13),"Medio de pago no elegible o no identificado por DIAN"),"Apta automaticamente por pago electronico y base positiva"))))</f>
        <v/>
      </c>
    </row>
    <row r="9015">
      <c r="A9015" s="9" t="n"/>
      <c r="B9015" s="9" t="n"/>
      <c r="C9015" s="12" t="n"/>
      <c r="D9015" s="11" t="n"/>
      <c r="E9015" s="11" t="n"/>
      <c r="F9015" s="11" t="n"/>
      <c r="G9015" s="11" t="n"/>
      <c r="H9015" s="11" t="n"/>
      <c r="I9015" s="9" t="n"/>
      <c r="J9015" s="9" t="n"/>
      <c r="K9015" s="9" t="n"/>
      <c r="L9015" s="9">
        <f>IF(COUNTA($A9015:$K9015)=0,"",IF(AND(IFERROR($H9015,0)&gt;0,LEN(TRIM($K9015&amp;""))&gt;0,IFERROR(LOOKUP(2,1/((LISTS!$M$2:$M$13&lt;&gt;"")*ISNUMBER(SEARCH(LISTS!$M$2:$M$13,$I9015))),LISTS!$N$2:$N$13),"NO")="SI"),"SI","NO"))</f>
        <v/>
      </c>
      <c r="M9015" s="9">
        <f>IF(COUNTA($A9015:$K9015)=0,"",IF($K9015&lt;&gt;"",IF(COUNTIF($K$19:$K9015,$K9015)&gt;1,"SI","NO"),IF(COUNTIFS($A$19:$A9015,$A9015,$C$19:$C9015,$C9015,$J$19:$J9015,$J9015,$D$19:$D9015,$D9015)&gt;1,"SI","NO")))</f>
        <v/>
      </c>
      <c r="N9015" s="11">
        <f>IF(COUNTA($A9015:$K9015)=0,"",IF(AND($L9015="SI",$M9015="NO"),IFERROR($H9015,0),0))</f>
        <v/>
      </c>
      <c r="O9015" s="9">
        <f>IF(COUNTA($A9015:$K9015)=0,"",IF($M9015="SI","CUFE o factura duplicada dentro del reporte; no se suma dos veces",IF(IFERROR($H9015,0)&lt;=0,"DIAN reporta valor susceptible 0",IF($L9015="NO",IFERROR(LOOKUP(2,1/((LISTS!$M$2:$M$13&lt;&gt;"")*ISNUMBER(SEARCH(LISTS!$M$2:$M$13,$I9015))),LISTS!$O$2:$O$13),"Medio de pago no elegible o no identificado por DIAN"),"Apta automaticamente por pago electronico y base positiva"))))</f>
        <v/>
      </c>
    </row>
    <row r="9016">
      <c r="A9016" s="9" t="n"/>
      <c r="B9016" s="9" t="n"/>
      <c r="C9016" s="12" t="n"/>
      <c r="D9016" s="11" t="n"/>
      <c r="E9016" s="11" t="n"/>
      <c r="F9016" s="11" t="n"/>
      <c r="G9016" s="11" t="n"/>
      <c r="H9016" s="11" t="n"/>
      <c r="I9016" s="9" t="n"/>
      <c r="J9016" s="9" t="n"/>
      <c r="K9016" s="9" t="n"/>
      <c r="L9016" s="9">
        <f>IF(COUNTA($A9016:$K9016)=0,"",IF(AND(IFERROR($H9016,0)&gt;0,LEN(TRIM($K9016&amp;""))&gt;0,IFERROR(LOOKUP(2,1/((LISTS!$M$2:$M$13&lt;&gt;"")*ISNUMBER(SEARCH(LISTS!$M$2:$M$13,$I9016))),LISTS!$N$2:$N$13),"NO")="SI"),"SI","NO"))</f>
        <v/>
      </c>
      <c r="M9016" s="9">
        <f>IF(COUNTA($A9016:$K9016)=0,"",IF($K9016&lt;&gt;"",IF(COUNTIF($K$19:$K9016,$K9016)&gt;1,"SI","NO"),IF(COUNTIFS($A$19:$A9016,$A9016,$C$19:$C9016,$C9016,$J$19:$J9016,$J9016,$D$19:$D9016,$D9016)&gt;1,"SI","NO")))</f>
        <v/>
      </c>
      <c r="N9016" s="11">
        <f>IF(COUNTA($A9016:$K9016)=0,"",IF(AND($L9016="SI",$M9016="NO"),IFERROR($H9016,0),0))</f>
        <v/>
      </c>
      <c r="O9016" s="9">
        <f>IF(COUNTA($A9016:$K9016)=0,"",IF($M9016="SI","CUFE o factura duplicada dentro del reporte; no se suma dos veces",IF(IFERROR($H9016,0)&lt;=0,"DIAN reporta valor susceptible 0",IF($L9016="NO",IFERROR(LOOKUP(2,1/((LISTS!$M$2:$M$13&lt;&gt;"")*ISNUMBER(SEARCH(LISTS!$M$2:$M$13,$I9016))),LISTS!$O$2:$O$13),"Medio de pago no elegible o no identificado por DIAN"),"Apta automaticamente por pago electronico y base positiva"))))</f>
        <v/>
      </c>
    </row>
    <row r="9017">
      <c r="A9017" s="9" t="n"/>
      <c r="B9017" s="9" t="n"/>
      <c r="C9017" s="12" t="n"/>
      <c r="D9017" s="11" t="n"/>
      <c r="E9017" s="11" t="n"/>
      <c r="F9017" s="11" t="n"/>
      <c r="G9017" s="11" t="n"/>
      <c r="H9017" s="11" t="n"/>
      <c r="I9017" s="9" t="n"/>
      <c r="J9017" s="9" t="n"/>
      <c r="K9017" s="9" t="n"/>
      <c r="L9017" s="9">
        <f>IF(COUNTA($A9017:$K9017)=0,"",IF(AND(IFERROR($H9017,0)&gt;0,LEN(TRIM($K9017&amp;""))&gt;0,IFERROR(LOOKUP(2,1/((LISTS!$M$2:$M$13&lt;&gt;"")*ISNUMBER(SEARCH(LISTS!$M$2:$M$13,$I9017))),LISTS!$N$2:$N$13),"NO")="SI"),"SI","NO"))</f>
        <v/>
      </c>
      <c r="M9017" s="9">
        <f>IF(COUNTA($A9017:$K9017)=0,"",IF($K9017&lt;&gt;"",IF(COUNTIF($K$19:$K9017,$K9017)&gt;1,"SI","NO"),IF(COUNTIFS($A$19:$A9017,$A9017,$C$19:$C9017,$C9017,$J$19:$J9017,$J9017,$D$19:$D9017,$D9017)&gt;1,"SI","NO")))</f>
        <v/>
      </c>
      <c r="N9017" s="11">
        <f>IF(COUNTA($A9017:$K9017)=0,"",IF(AND($L9017="SI",$M9017="NO"),IFERROR($H9017,0),0))</f>
        <v/>
      </c>
      <c r="O9017" s="9">
        <f>IF(COUNTA($A9017:$K9017)=0,"",IF($M9017="SI","CUFE o factura duplicada dentro del reporte; no se suma dos veces",IF(IFERROR($H9017,0)&lt;=0,"DIAN reporta valor susceptible 0",IF($L9017="NO",IFERROR(LOOKUP(2,1/((LISTS!$M$2:$M$13&lt;&gt;"")*ISNUMBER(SEARCH(LISTS!$M$2:$M$13,$I9017))),LISTS!$O$2:$O$13),"Medio de pago no elegible o no identificado por DIAN"),"Apta automaticamente por pago electronico y base positiva"))))</f>
        <v/>
      </c>
    </row>
    <row r="9018">
      <c r="A9018" s="9" t="n"/>
      <c r="B9018" s="9" t="n"/>
      <c r="C9018" s="12" t="n"/>
      <c r="D9018" s="11" t="n"/>
      <c r="E9018" s="11" t="n"/>
      <c r="F9018" s="11" t="n"/>
      <c r="G9018" s="11" t="n"/>
      <c r="H9018" s="11" t="n"/>
      <c r="I9018" s="9" t="n"/>
      <c r="J9018" s="9" t="n"/>
      <c r="K9018" s="9" t="n"/>
      <c r="L9018" s="9">
        <f>IF(COUNTA($A9018:$K9018)=0,"",IF(AND(IFERROR($H9018,0)&gt;0,LEN(TRIM($K9018&amp;""))&gt;0,IFERROR(LOOKUP(2,1/((LISTS!$M$2:$M$13&lt;&gt;"")*ISNUMBER(SEARCH(LISTS!$M$2:$M$13,$I9018))),LISTS!$N$2:$N$13),"NO")="SI"),"SI","NO"))</f>
        <v/>
      </c>
      <c r="M9018" s="9">
        <f>IF(COUNTA($A9018:$K9018)=0,"",IF($K9018&lt;&gt;"",IF(COUNTIF($K$19:$K9018,$K9018)&gt;1,"SI","NO"),IF(COUNTIFS($A$19:$A9018,$A9018,$C$19:$C9018,$C9018,$J$19:$J9018,$J9018,$D$19:$D9018,$D9018)&gt;1,"SI","NO")))</f>
        <v/>
      </c>
      <c r="N9018" s="11">
        <f>IF(COUNTA($A9018:$K9018)=0,"",IF(AND($L9018="SI",$M9018="NO"),IFERROR($H9018,0),0))</f>
        <v/>
      </c>
      <c r="O9018" s="9">
        <f>IF(COUNTA($A9018:$K9018)=0,"",IF($M9018="SI","CUFE o factura duplicada dentro del reporte; no se suma dos veces",IF(IFERROR($H9018,0)&lt;=0,"DIAN reporta valor susceptible 0",IF($L9018="NO",IFERROR(LOOKUP(2,1/((LISTS!$M$2:$M$13&lt;&gt;"")*ISNUMBER(SEARCH(LISTS!$M$2:$M$13,$I9018))),LISTS!$O$2:$O$13),"Medio de pago no elegible o no identificado por DIAN"),"Apta automaticamente por pago electronico y base positiva"))))</f>
        <v/>
      </c>
    </row>
    <row r="9019">
      <c r="A9019" s="9" t="n"/>
      <c r="B9019" s="9" t="n"/>
      <c r="C9019" s="12" t="n"/>
      <c r="D9019" s="11" t="n"/>
      <c r="E9019" s="11" t="n"/>
      <c r="F9019" s="11" t="n"/>
      <c r="G9019" s="11" t="n"/>
      <c r="H9019" s="11" t="n"/>
      <c r="I9019" s="9" t="n"/>
      <c r="J9019" s="9" t="n"/>
      <c r="K9019" s="9" t="n"/>
      <c r="L9019" s="9">
        <f>IF(COUNTA($A9019:$K9019)=0,"",IF(AND(IFERROR($H9019,0)&gt;0,LEN(TRIM($K9019&amp;""))&gt;0,IFERROR(LOOKUP(2,1/((LISTS!$M$2:$M$13&lt;&gt;"")*ISNUMBER(SEARCH(LISTS!$M$2:$M$13,$I9019))),LISTS!$N$2:$N$13),"NO")="SI"),"SI","NO"))</f>
        <v/>
      </c>
      <c r="M9019" s="9">
        <f>IF(COUNTA($A9019:$K9019)=0,"",IF($K9019&lt;&gt;"",IF(COUNTIF($K$19:$K9019,$K9019)&gt;1,"SI","NO"),IF(COUNTIFS($A$19:$A9019,$A9019,$C$19:$C9019,$C9019,$J$19:$J9019,$J9019,$D$19:$D9019,$D9019)&gt;1,"SI","NO")))</f>
        <v/>
      </c>
      <c r="N9019" s="11">
        <f>IF(COUNTA($A9019:$K9019)=0,"",IF(AND($L9019="SI",$M9019="NO"),IFERROR($H9019,0),0))</f>
        <v/>
      </c>
      <c r="O9019" s="9">
        <f>IF(COUNTA($A9019:$K9019)=0,"",IF($M9019="SI","CUFE o factura duplicada dentro del reporte; no se suma dos veces",IF(IFERROR($H9019,0)&lt;=0,"DIAN reporta valor susceptible 0",IF($L9019="NO",IFERROR(LOOKUP(2,1/((LISTS!$M$2:$M$13&lt;&gt;"")*ISNUMBER(SEARCH(LISTS!$M$2:$M$13,$I9019))),LISTS!$O$2:$O$13),"Medio de pago no elegible o no identificado por DIAN"),"Apta automaticamente por pago electronico y base positiva"))))</f>
        <v/>
      </c>
    </row>
    <row r="9020">
      <c r="A9020" s="9" t="n"/>
      <c r="B9020" s="9" t="n"/>
      <c r="C9020" s="12" t="n"/>
      <c r="D9020" s="11" t="n"/>
      <c r="E9020" s="11" t="n"/>
      <c r="F9020" s="11" t="n"/>
      <c r="G9020" s="11" t="n"/>
      <c r="H9020" s="11" t="n"/>
      <c r="I9020" s="9" t="n"/>
      <c r="J9020" s="9" t="n"/>
      <c r="K9020" s="9" t="n"/>
      <c r="L9020" s="9">
        <f>IF(COUNTA($A9020:$K9020)=0,"",IF(AND(IFERROR($H9020,0)&gt;0,LEN(TRIM($K9020&amp;""))&gt;0,IFERROR(LOOKUP(2,1/((LISTS!$M$2:$M$13&lt;&gt;"")*ISNUMBER(SEARCH(LISTS!$M$2:$M$13,$I9020))),LISTS!$N$2:$N$13),"NO")="SI"),"SI","NO"))</f>
        <v/>
      </c>
      <c r="M9020" s="9">
        <f>IF(COUNTA($A9020:$K9020)=0,"",IF($K9020&lt;&gt;"",IF(COUNTIF($K$19:$K9020,$K9020)&gt;1,"SI","NO"),IF(COUNTIFS($A$19:$A9020,$A9020,$C$19:$C9020,$C9020,$J$19:$J9020,$J9020,$D$19:$D9020,$D9020)&gt;1,"SI","NO")))</f>
        <v/>
      </c>
      <c r="N9020" s="11">
        <f>IF(COUNTA($A9020:$K9020)=0,"",IF(AND($L9020="SI",$M9020="NO"),IFERROR($H9020,0),0))</f>
        <v/>
      </c>
      <c r="O9020" s="9">
        <f>IF(COUNTA($A9020:$K9020)=0,"",IF($M9020="SI","CUFE o factura duplicada dentro del reporte; no se suma dos veces",IF(IFERROR($H9020,0)&lt;=0,"DIAN reporta valor susceptible 0",IF($L9020="NO",IFERROR(LOOKUP(2,1/((LISTS!$M$2:$M$13&lt;&gt;"")*ISNUMBER(SEARCH(LISTS!$M$2:$M$13,$I9020))),LISTS!$O$2:$O$13),"Medio de pago no elegible o no identificado por DIAN"),"Apta automaticamente por pago electronico y base positiva"))))</f>
        <v/>
      </c>
    </row>
    <row r="9021">
      <c r="A9021" s="9" t="n"/>
      <c r="B9021" s="9" t="n"/>
      <c r="C9021" s="12" t="n"/>
      <c r="D9021" s="11" t="n"/>
      <c r="E9021" s="11" t="n"/>
      <c r="F9021" s="11" t="n"/>
      <c r="G9021" s="11" t="n"/>
      <c r="H9021" s="11" t="n"/>
      <c r="I9021" s="9" t="n"/>
      <c r="J9021" s="9" t="n"/>
      <c r="K9021" s="9" t="n"/>
      <c r="L9021" s="9">
        <f>IF(COUNTA($A9021:$K9021)=0,"",IF(AND(IFERROR($H9021,0)&gt;0,LEN(TRIM($K9021&amp;""))&gt;0,IFERROR(LOOKUP(2,1/((LISTS!$M$2:$M$13&lt;&gt;"")*ISNUMBER(SEARCH(LISTS!$M$2:$M$13,$I9021))),LISTS!$N$2:$N$13),"NO")="SI"),"SI","NO"))</f>
        <v/>
      </c>
      <c r="M9021" s="9">
        <f>IF(COUNTA($A9021:$K9021)=0,"",IF($K9021&lt;&gt;"",IF(COUNTIF($K$19:$K9021,$K9021)&gt;1,"SI","NO"),IF(COUNTIFS($A$19:$A9021,$A9021,$C$19:$C9021,$C9021,$J$19:$J9021,$J9021,$D$19:$D9021,$D9021)&gt;1,"SI","NO")))</f>
        <v/>
      </c>
      <c r="N9021" s="11">
        <f>IF(COUNTA($A9021:$K9021)=0,"",IF(AND($L9021="SI",$M9021="NO"),IFERROR($H9021,0),0))</f>
        <v/>
      </c>
      <c r="O9021" s="9">
        <f>IF(COUNTA($A9021:$K9021)=0,"",IF($M9021="SI","CUFE o factura duplicada dentro del reporte; no se suma dos veces",IF(IFERROR($H9021,0)&lt;=0,"DIAN reporta valor susceptible 0",IF($L9021="NO",IFERROR(LOOKUP(2,1/((LISTS!$M$2:$M$13&lt;&gt;"")*ISNUMBER(SEARCH(LISTS!$M$2:$M$13,$I9021))),LISTS!$O$2:$O$13),"Medio de pago no elegible o no identificado por DIAN"),"Apta automaticamente por pago electronico y base positiva"))))</f>
        <v/>
      </c>
    </row>
    <row r="9022">
      <c r="A9022" s="9" t="n"/>
      <c r="B9022" s="9" t="n"/>
      <c r="C9022" s="12" t="n"/>
      <c r="D9022" s="11" t="n"/>
      <c r="E9022" s="11" t="n"/>
      <c r="F9022" s="11" t="n"/>
      <c r="G9022" s="11" t="n"/>
      <c r="H9022" s="11" t="n"/>
      <c r="I9022" s="9" t="n"/>
      <c r="J9022" s="9" t="n"/>
      <c r="K9022" s="9" t="n"/>
      <c r="L9022" s="9">
        <f>IF(COUNTA($A9022:$K9022)=0,"",IF(AND(IFERROR($H9022,0)&gt;0,LEN(TRIM($K9022&amp;""))&gt;0,IFERROR(LOOKUP(2,1/((LISTS!$M$2:$M$13&lt;&gt;"")*ISNUMBER(SEARCH(LISTS!$M$2:$M$13,$I9022))),LISTS!$N$2:$N$13),"NO")="SI"),"SI","NO"))</f>
        <v/>
      </c>
      <c r="M9022" s="9">
        <f>IF(COUNTA($A9022:$K9022)=0,"",IF($K9022&lt;&gt;"",IF(COUNTIF($K$19:$K9022,$K9022)&gt;1,"SI","NO"),IF(COUNTIFS($A$19:$A9022,$A9022,$C$19:$C9022,$C9022,$J$19:$J9022,$J9022,$D$19:$D9022,$D9022)&gt;1,"SI","NO")))</f>
        <v/>
      </c>
      <c r="N9022" s="11">
        <f>IF(COUNTA($A9022:$K9022)=0,"",IF(AND($L9022="SI",$M9022="NO"),IFERROR($H9022,0),0))</f>
        <v/>
      </c>
      <c r="O9022" s="9">
        <f>IF(COUNTA($A9022:$K9022)=0,"",IF($M9022="SI","CUFE o factura duplicada dentro del reporte; no se suma dos veces",IF(IFERROR($H9022,0)&lt;=0,"DIAN reporta valor susceptible 0",IF($L9022="NO",IFERROR(LOOKUP(2,1/((LISTS!$M$2:$M$13&lt;&gt;"")*ISNUMBER(SEARCH(LISTS!$M$2:$M$13,$I9022))),LISTS!$O$2:$O$13),"Medio de pago no elegible o no identificado por DIAN"),"Apta automaticamente por pago electronico y base positiva"))))</f>
        <v/>
      </c>
    </row>
    <row r="9023">
      <c r="A9023" s="9" t="n"/>
      <c r="B9023" s="9" t="n"/>
      <c r="C9023" s="12" t="n"/>
      <c r="D9023" s="11" t="n"/>
      <c r="E9023" s="11" t="n"/>
      <c r="F9023" s="11" t="n"/>
      <c r="G9023" s="11" t="n"/>
      <c r="H9023" s="11" t="n"/>
      <c r="I9023" s="9" t="n"/>
      <c r="J9023" s="9" t="n"/>
      <c r="K9023" s="9" t="n"/>
      <c r="L9023" s="9">
        <f>IF(COUNTA($A9023:$K9023)=0,"",IF(AND(IFERROR($H9023,0)&gt;0,LEN(TRIM($K9023&amp;""))&gt;0,IFERROR(LOOKUP(2,1/((LISTS!$M$2:$M$13&lt;&gt;"")*ISNUMBER(SEARCH(LISTS!$M$2:$M$13,$I9023))),LISTS!$N$2:$N$13),"NO")="SI"),"SI","NO"))</f>
        <v/>
      </c>
      <c r="M9023" s="9">
        <f>IF(COUNTA($A9023:$K9023)=0,"",IF($K9023&lt;&gt;"",IF(COUNTIF($K$19:$K9023,$K9023)&gt;1,"SI","NO"),IF(COUNTIFS($A$19:$A9023,$A9023,$C$19:$C9023,$C9023,$J$19:$J9023,$J9023,$D$19:$D9023,$D9023)&gt;1,"SI","NO")))</f>
        <v/>
      </c>
      <c r="N9023" s="11">
        <f>IF(COUNTA($A9023:$K9023)=0,"",IF(AND($L9023="SI",$M9023="NO"),IFERROR($H9023,0),0))</f>
        <v/>
      </c>
      <c r="O9023" s="9">
        <f>IF(COUNTA($A9023:$K9023)=0,"",IF($M9023="SI","CUFE o factura duplicada dentro del reporte; no se suma dos veces",IF(IFERROR($H9023,0)&lt;=0,"DIAN reporta valor susceptible 0",IF($L9023="NO",IFERROR(LOOKUP(2,1/((LISTS!$M$2:$M$13&lt;&gt;"")*ISNUMBER(SEARCH(LISTS!$M$2:$M$13,$I9023))),LISTS!$O$2:$O$13),"Medio de pago no elegible o no identificado por DIAN"),"Apta automaticamente por pago electronico y base positiva"))))</f>
        <v/>
      </c>
    </row>
    <row r="9024">
      <c r="A9024" s="9" t="n"/>
      <c r="B9024" s="9" t="n"/>
      <c r="C9024" s="12" t="n"/>
      <c r="D9024" s="11" t="n"/>
      <c r="E9024" s="11" t="n"/>
      <c r="F9024" s="11" t="n"/>
      <c r="G9024" s="11" t="n"/>
      <c r="H9024" s="11" t="n"/>
      <c r="I9024" s="9" t="n"/>
      <c r="J9024" s="9" t="n"/>
      <c r="K9024" s="9" t="n"/>
      <c r="L9024" s="9">
        <f>IF(COUNTA($A9024:$K9024)=0,"",IF(AND(IFERROR($H9024,0)&gt;0,LEN(TRIM($K9024&amp;""))&gt;0,IFERROR(LOOKUP(2,1/((LISTS!$M$2:$M$13&lt;&gt;"")*ISNUMBER(SEARCH(LISTS!$M$2:$M$13,$I9024))),LISTS!$N$2:$N$13),"NO")="SI"),"SI","NO"))</f>
        <v/>
      </c>
      <c r="M9024" s="9">
        <f>IF(COUNTA($A9024:$K9024)=0,"",IF($K9024&lt;&gt;"",IF(COUNTIF($K$19:$K9024,$K9024)&gt;1,"SI","NO"),IF(COUNTIFS($A$19:$A9024,$A9024,$C$19:$C9024,$C9024,$J$19:$J9024,$J9024,$D$19:$D9024,$D9024)&gt;1,"SI","NO")))</f>
        <v/>
      </c>
      <c r="N9024" s="11">
        <f>IF(COUNTA($A9024:$K9024)=0,"",IF(AND($L9024="SI",$M9024="NO"),IFERROR($H9024,0),0))</f>
        <v/>
      </c>
      <c r="O9024" s="9">
        <f>IF(COUNTA($A9024:$K9024)=0,"",IF($M9024="SI","CUFE o factura duplicada dentro del reporte; no se suma dos veces",IF(IFERROR($H9024,0)&lt;=0,"DIAN reporta valor susceptible 0",IF($L9024="NO",IFERROR(LOOKUP(2,1/((LISTS!$M$2:$M$13&lt;&gt;"")*ISNUMBER(SEARCH(LISTS!$M$2:$M$13,$I9024))),LISTS!$O$2:$O$13),"Medio de pago no elegible o no identificado por DIAN"),"Apta automaticamente por pago electronico y base positiva"))))</f>
        <v/>
      </c>
    </row>
    <row r="9025">
      <c r="A9025" s="9" t="n"/>
      <c r="B9025" s="9" t="n"/>
      <c r="C9025" s="12" t="n"/>
      <c r="D9025" s="11" t="n"/>
      <c r="E9025" s="11" t="n"/>
      <c r="F9025" s="11" t="n"/>
      <c r="G9025" s="11" t="n"/>
      <c r="H9025" s="11" t="n"/>
      <c r="I9025" s="9" t="n"/>
      <c r="J9025" s="9" t="n"/>
      <c r="K9025" s="9" t="n"/>
      <c r="L9025" s="9">
        <f>IF(COUNTA($A9025:$K9025)=0,"",IF(AND(IFERROR($H9025,0)&gt;0,LEN(TRIM($K9025&amp;""))&gt;0,IFERROR(LOOKUP(2,1/((LISTS!$M$2:$M$13&lt;&gt;"")*ISNUMBER(SEARCH(LISTS!$M$2:$M$13,$I9025))),LISTS!$N$2:$N$13),"NO")="SI"),"SI","NO"))</f>
        <v/>
      </c>
      <c r="M9025" s="9">
        <f>IF(COUNTA($A9025:$K9025)=0,"",IF($K9025&lt;&gt;"",IF(COUNTIF($K$19:$K9025,$K9025)&gt;1,"SI","NO"),IF(COUNTIFS($A$19:$A9025,$A9025,$C$19:$C9025,$C9025,$J$19:$J9025,$J9025,$D$19:$D9025,$D9025)&gt;1,"SI","NO")))</f>
        <v/>
      </c>
      <c r="N9025" s="11">
        <f>IF(COUNTA($A9025:$K9025)=0,"",IF(AND($L9025="SI",$M9025="NO"),IFERROR($H9025,0),0))</f>
        <v/>
      </c>
      <c r="O9025" s="9">
        <f>IF(COUNTA($A9025:$K9025)=0,"",IF($M9025="SI","CUFE o factura duplicada dentro del reporte; no se suma dos veces",IF(IFERROR($H9025,0)&lt;=0,"DIAN reporta valor susceptible 0",IF($L9025="NO",IFERROR(LOOKUP(2,1/((LISTS!$M$2:$M$13&lt;&gt;"")*ISNUMBER(SEARCH(LISTS!$M$2:$M$13,$I9025))),LISTS!$O$2:$O$13),"Medio de pago no elegible o no identificado por DIAN"),"Apta automaticamente por pago electronico y base positiva"))))</f>
        <v/>
      </c>
    </row>
    <row r="9026">
      <c r="A9026" s="9" t="n"/>
      <c r="B9026" s="9" t="n"/>
      <c r="C9026" s="12" t="n"/>
      <c r="D9026" s="11" t="n"/>
      <c r="E9026" s="11" t="n"/>
      <c r="F9026" s="11" t="n"/>
      <c r="G9026" s="11" t="n"/>
      <c r="H9026" s="11" t="n"/>
      <c r="I9026" s="9" t="n"/>
      <c r="J9026" s="9" t="n"/>
      <c r="K9026" s="9" t="n"/>
      <c r="L9026" s="9">
        <f>IF(COUNTA($A9026:$K9026)=0,"",IF(AND(IFERROR($H9026,0)&gt;0,LEN(TRIM($K9026&amp;""))&gt;0,IFERROR(LOOKUP(2,1/((LISTS!$M$2:$M$13&lt;&gt;"")*ISNUMBER(SEARCH(LISTS!$M$2:$M$13,$I9026))),LISTS!$N$2:$N$13),"NO")="SI"),"SI","NO"))</f>
        <v/>
      </c>
      <c r="M9026" s="9">
        <f>IF(COUNTA($A9026:$K9026)=0,"",IF($K9026&lt;&gt;"",IF(COUNTIF($K$19:$K9026,$K9026)&gt;1,"SI","NO"),IF(COUNTIFS($A$19:$A9026,$A9026,$C$19:$C9026,$C9026,$J$19:$J9026,$J9026,$D$19:$D9026,$D9026)&gt;1,"SI","NO")))</f>
        <v/>
      </c>
      <c r="N9026" s="11">
        <f>IF(COUNTA($A9026:$K9026)=0,"",IF(AND($L9026="SI",$M9026="NO"),IFERROR($H9026,0),0))</f>
        <v/>
      </c>
      <c r="O9026" s="9">
        <f>IF(COUNTA($A9026:$K9026)=0,"",IF($M9026="SI","CUFE o factura duplicada dentro del reporte; no se suma dos veces",IF(IFERROR($H9026,0)&lt;=0,"DIAN reporta valor susceptible 0",IF($L9026="NO",IFERROR(LOOKUP(2,1/((LISTS!$M$2:$M$13&lt;&gt;"")*ISNUMBER(SEARCH(LISTS!$M$2:$M$13,$I9026))),LISTS!$O$2:$O$13),"Medio de pago no elegible o no identificado por DIAN"),"Apta automaticamente por pago electronico y base positiva"))))</f>
        <v/>
      </c>
    </row>
    <row r="9027">
      <c r="A9027" s="9" t="n"/>
      <c r="B9027" s="9" t="n"/>
      <c r="C9027" s="12" t="n"/>
      <c r="D9027" s="11" t="n"/>
      <c r="E9027" s="11" t="n"/>
      <c r="F9027" s="11" t="n"/>
      <c r="G9027" s="11" t="n"/>
      <c r="H9027" s="11" t="n"/>
      <c r="I9027" s="9" t="n"/>
      <c r="J9027" s="9" t="n"/>
      <c r="K9027" s="9" t="n"/>
      <c r="L9027" s="9">
        <f>IF(COUNTA($A9027:$K9027)=0,"",IF(AND(IFERROR($H9027,0)&gt;0,LEN(TRIM($K9027&amp;""))&gt;0,IFERROR(LOOKUP(2,1/((LISTS!$M$2:$M$13&lt;&gt;"")*ISNUMBER(SEARCH(LISTS!$M$2:$M$13,$I9027))),LISTS!$N$2:$N$13),"NO")="SI"),"SI","NO"))</f>
        <v/>
      </c>
      <c r="M9027" s="9">
        <f>IF(COUNTA($A9027:$K9027)=0,"",IF($K9027&lt;&gt;"",IF(COUNTIF($K$19:$K9027,$K9027)&gt;1,"SI","NO"),IF(COUNTIFS($A$19:$A9027,$A9027,$C$19:$C9027,$C9027,$J$19:$J9027,$J9027,$D$19:$D9027,$D9027)&gt;1,"SI","NO")))</f>
        <v/>
      </c>
      <c r="N9027" s="11">
        <f>IF(COUNTA($A9027:$K9027)=0,"",IF(AND($L9027="SI",$M9027="NO"),IFERROR($H9027,0),0))</f>
        <v/>
      </c>
      <c r="O9027" s="9">
        <f>IF(COUNTA($A9027:$K9027)=0,"",IF($M9027="SI","CUFE o factura duplicada dentro del reporte; no se suma dos veces",IF(IFERROR($H9027,0)&lt;=0,"DIAN reporta valor susceptible 0",IF($L9027="NO",IFERROR(LOOKUP(2,1/((LISTS!$M$2:$M$13&lt;&gt;"")*ISNUMBER(SEARCH(LISTS!$M$2:$M$13,$I9027))),LISTS!$O$2:$O$13),"Medio de pago no elegible o no identificado por DIAN"),"Apta automaticamente por pago electronico y base positiva"))))</f>
        <v/>
      </c>
    </row>
    <row r="9028">
      <c r="A9028" s="9" t="n"/>
      <c r="B9028" s="9" t="n"/>
      <c r="C9028" s="12" t="n"/>
      <c r="D9028" s="11" t="n"/>
      <c r="E9028" s="11" t="n"/>
      <c r="F9028" s="11" t="n"/>
      <c r="G9028" s="11" t="n"/>
      <c r="H9028" s="11" t="n"/>
      <c r="I9028" s="9" t="n"/>
      <c r="J9028" s="9" t="n"/>
      <c r="K9028" s="9" t="n"/>
      <c r="L9028" s="9">
        <f>IF(COUNTA($A9028:$K9028)=0,"",IF(AND(IFERROR($H9028,0)&gt;0,LEN(TRIM($K9028&amp;""))&gt;0,IFERROR(LOOKUP(2,1/((LISTS!$M$2:$M$13&lt;&gt;"")*ISNUMBER(SEARCH(LISTS!$M$2:$M$13,$I9028))),LISTS!$N$2:$N$13),"NO")="SI"),"SI","NO"))</f>
        <v/>
      </c>
      <c r="M9028" s="9">
        <f>IF(COUNTA($A9028:$K9028)=0,"",IF($K9028&lt;&gt;"",IF(COUNTIF($K$19:$K9028,$K9028)&gt;1,"SI","NO"),IF(COUNTIFS($A$19:$A9028,$A9028,$C$19:$C9028,$C9028,$J$19:$J9028,$J9028,$D$19:$D9028,$D9028)&gt;1,"SI","NO")))</f>
        <v/>
      </c>
      <c r="N9028" s="11">
        <f>IF(COUNTA($A9028:$K9028)=0,"",IF(AND($L9028="SI",$M9028="NO"),IFERROR($H9028,0),0))</f>
        <v/>
      </c>
      <c r="O9028" s="9">
        <f>IF(COUNTA($A9028:$K9028)=0,"",IF($M9028="SI","CUFE o factura duplicada dentro del reporte; no se suma dos veces",IF(IFERROR($H9028,0)&lt;=0,"DIAN reporta valor susceptible 0",IF($L9028="NO",IFERROR(LOOKUP(2,1/((LISTS!$M$2:$M$13&lt;&gt;"")*ISNUMBER(SEARCH(LISTS!$M$2:$M$13,$I9028))),LISTS!$O$2:$O$13),"Medio de pago no elegible o no identificado por DIAN"),"Apta automaticamente por pago electronico y base positiva"))))</f>
        <v/>
      </c>
    </row>
    <row r="9029">
      <c r="A9029" s="9" t="n"/>
      <c r="B9029" s="9" t="n"/>
      <c r="C9029" s="12" t="n"/>
      <c r="D9029" s="11" t="n"/>
      <c r="E9029" s="11" t="n"/>
      <c r="F9029" s="11" t="n"/>
      <c r="G9029" s="11" t="n"/>
      <c r="H9029" s="11" t="n"/>
      <c r="I9029" s="9" t="n"/>
      <c r="J9029" s="9" t="n"/>
      <c r="K9029" s="9" t="n"/>
      <c r="L9029" s="9">
        <f>IF(COUNTA($A9029:$K9029)=0,"",IF(AND(IFERROR($H9029,0)&gt;0,LEN(TRIM($K9029&amp;""))&gt;0,IFERROR(LOOKUP(2,1/((LISTS!$M$2:$M$13&lt;&gt;"")*ISNUMBER(SEARCH(LISTS!$M$2:$M$13,$I9029))),LISTS!$N$2:$N$13),"NO")="SI"),"SI","NO"))</f>
        <v/>
      </c>
      <c r="M9029" s="9">
        <f>IF(COUNTA($A9029:$K9029)=0,"",IF($K9029&lt;&gt;"",IF(COUNTIF($K$19:$K9029,$K9029)&gt;1,"SI","NO"),IF(COUNTIFS($A$19:$A9029,$A9029,$C$19:$C9029,$C9029,$J$19:$J9029,$J9029,$D$19:$D9029,$D9029)&gt;1,"SI","NO")))</f>
        <v/>
      </c>
      <c r="N9029" s="11">
        <f>IF(COUNTA($A9029:$K9029)=0,"",IF(AND($L9029="SI",$M9029="NO"),IFERROR($H9029,0),0))</f>
        <v/>
      </c>
      <c r="O9029" s="9">
        <f>IF(COUNTA($A9029:$K9029)=0,"",IF($M9029="SI","CUFE o factura duplicada dentro del reporte; no se suma dos veces",IF(IFERROR($H9029,0)&lt;=0,"DIAN reporta valor susceptible 0",IF($L9029="NO",IFERROR(LOOKUP(2,1/((LISTS!$M$2:$M$13&lt;&gt;"")*ISNUMBER(SEARCH(LISTS!$M$2:$M$13,$I9029))),LISTS!$O$2:$O$13),"Medio de pago no elegible o no identificado por DIAN"),"Apta automaticamente por pago electronico y base positiva"))))</f>
        <v/>
      </c>
    </row>
    <row r="9030">
      <c r="A9030" s="9" t="n"/>
      <c r="B9030" s="9" t="n"/>
      <c r="C9030" s="12" t="n"/>
      <c r="D9030" s="11" t="n"/>
      <c r="E9030" s="11" t="n"/>
      <c r="F9030" s="11" t="n"/>
      <c r="G9030" s="11" t="n"/>
      <c r="H9030" s="11" t="n"/>
      <c r="I9030" s="9" t="n"/>
      <c r="J9030" s="9" t="n"/>
      <c r="K9030" s="9" t="n"/>
      <c r="L9030" s="9">
        <f>IF(COUNTA($A9030:$K9030)=0,"",IF(AND(IFERROR($H9030,0)&gt;0,LEN(TRIM($K9030&amp;""))&gt;0,IFERROR(LOOKUP(2,1/((LISTS!$M$2:$M$13&lt;&gt;"")*ISNUMBER(SEARCH(LISTS!$M$2:$M$13,$I9030))),LISTS!$N$2:$N$13),"NO")="SI"),"SI","NO"))</f>
        <v/>
      </c>
      <c r="M9030" s="9">
        <f>IF(COUNTA($A9030:$K9030)=0,"",IF($K9030&lt;&gt;"",IF(COUNTIF($K$19:$K9030,$K9030)&gt;1,"SI","NO"),IF(COUNTIFS($A$19:$A9030,$A9030,$C$19:$C9030,$C9030,$J$19:$J9030,$J9030,$D$19:$D9030,$D9030)&gt;1,"SI","NO")))</f>
        <v/>
      </c>
      <c r="N9030" s="11">
        <f>IF(COUNTA($A9030:$K9030)=0,"",IF(AND($L9030="SI",$M9030="NO"),IFERROR($H9030,0),0))</f>
        <v/>
      </c>
      <c r="O9030" s="9">
        <f>IF(COUNTA($A9030:$K9030)=0,"",IF($M9030="SI","CUFE o factura duplicada dentro del reporte; no se suma dos veces",IF(IFERROR($H9030,0)&lt;=0,"DIAN reporta valor susceptible 0",IF($L9030="NO",IFERROR(LOOKUP(2,1/((LISTS!$M$2:$M$13&lt;&gt;"")*ISNUMBER(SEARCH(LISTS!$M$2:$M$13,$I9030))),LISTS!$O$2:$O$13),"Medio de pago no elegible o no identificado por DIAN"),"Apta automaticamente por pago electronico y base positiva"))))</f>
        <v/>
      </c>
    </row>
    <row r="9031">
      <c r="A9031" s="9" t="n"/>
      <c r="B9031" s="9" t="n"/>
      <c r="C9031" s="12" t="n"/>
      <c r="D9031" s="11" t="n"/>
      <c r="E9031" s="11" t="n"/>
      <c r="F9031" s="11" t="n"/>
      <c r="G9031" s="11" t="n"/>
      <c r="H9031" s="11" t="n"/>
      <c r="I9031" s="9" t="n"/>
      <c r="J9031" s="9" t="n"/>
      <c r="K9031" s="9" t="n"/>
      <c r="L9031" s="9">
        <f>IF(COUNTA($A9031:$K9031)=0,"",IF(AND(IFERROR($H9031,0)&gt;0,LEN(TRIM($K9031&amp;""))&gt;0,IFERROR(LOOKUP(2,1/((LISTS!$M$2:$M$13&lt;&gt;"")*ISNUMBER(SEARCH(LISTS!$M$2:$M$13,$I9031))),LISTS!$N$2:$N$13),"NO")="SI"),"SI","NO"))</f>
        <v/>
      </c>
      <c r="M9031" s="9">
        <f>IF(COUNTA($A9031:$K9031)=0,"",IF($K9031&lt;&gt;"",IF(COUNTIF($K$19:$K9031,$K9031)&gt;1,"SI","NO"),IF(COUNTIFS($A$19:$A9031,$A9031,$C$19:$C9031,$C9031,$J$19:$J9031,$J9031,$D$19:$D9031,$D9031)&gt;1,"SI","NO")))</f>
        <v/>
      </c>
      <c r="N9031" s="11">
        <f>IF(COUNTA($A9031:$K9031)=0,"",IF(AND($L9031="SI",$M9031="NO"),IFERROR($H9031,0),0))</f>
        <v/>
      </c>
      <c r="O9031" s="9">
        <f>IF(COUNTA($A9031:$K9031)=0,"",IF($M9031="SI","CUFE o factura duplicada dentro del reporte; no se suma dos veces",IF(IFERROR($H9031,0)&lt;=0,"DIAN reporta valor susceptible 0",IF($L9031="NO",IFERROR(LOOKUP(2,1/((LISTS!$M$2:$M$13&lt;&gt;"")*ISNUMBER(SEARCH(LISTS!$M$2:$M$13,$I9031))),LISTS!$O$2:$O$13),"Medio de pago no elegible o no identificado por DIAN"),"Apta automaticamente por pago electronico y base positiva"))))</f>
        <v/>
      </c>
    </row>
    <row r="9032">
      <c r="A9032" s="9" t="n"/>
      <c r="B9032" s="9" t="n"/>
      <c r="C9032" s="12" t="n"/>
      <c r="D9032" s="11" t="n"/>
      <c r="E9032" s="11" t="n"/>
      <c r="F9032" s="11" t="n"/>
      <c r="G9032" s="11" t="n"/>
      <c r="H9032" s="11" t="n"/>
      <c r="I9032" s="9" t="n"/>
      <c r="J9032" s="9" t="n"/>
      <c r="K9032" s="9" t="n"/>
      <c r="L9032" s="9">
        <f>IF(COUNTA($A9032:$K9032)=0,"",IF(AND(IFERROR($H9032,0)&gt;0,LEN(TRIM($K9032&amp;""))&gt;0,IFERROR(LOOKUP(2,1/((LISTS!$M$2:$M$13&lt;&gt;"")*ISNUMBER(SEARCH(LISTS!$M$2:$M$13,$I9032))),LISTS!$N$2:$N$13),"NO")="SI"),"SI","NO"))</f>
        <v/>
      </c>
      <c r="M9032" s="9">
        <f>IF(COUNTA($A9032:$K9032)=0,"",IF($K9032&lt;&gt;"",IF(COUNTIF($K$19:$K9032,$K9032)&gt;1,"SI","NO"),IF(COUNTIFS($A$19:$A9032,$A9032,$C$19:$C9032,$C9032,$J$19:$J9032,$J9032,$D$19:$D9032,$D9032)&gt;1,"SI","NO")))</f>
        <v/>
      </c>
      <c r="N9032" s="11">
        <f>IF(COUNTA($A9032:$K9032)=0,"",IF(AND($L9032="SI",$M9032="NO"),IFERROR($H9032,0),0))</f>
        <v/>
      </c>
      <c r="O9032" s="9">
        <f>IF(COUNTA($A9032:$K9032)=0,"",IF($M9032="SI","CUFE o factura duplicada dentro del reporte; no se suma dos veces",IF(IFERROR($H9032,0)&lt;=0,"DIAN reporta valor susceptible 0",IF($L9032="NO",IFERROR(LOOKUP(2,1/((LISTS!$M$2:$M$13&lt;&gt;"")*ISNUMBER(SEARCH(LISTS!$M$2:$M$13,$I9032))),LISTS!$O$2:$O$13),"Medio de pago no elegible o no identificado por DIAN"),"Apta automaticamente por pago electronico y base positiva"))))</f>
        <v/>
      </c>
    </row>
    <row r="9033">
      <c r="A9033" s="9" t="n"/>
      <c r="B9033" s="9" t="n"/>
      <c r="C9033" s="12" t="n"/>
      <c r="D9033" s="11" t="n"/>
      <c r="E9033" s="11" t="n"/>
      <c r="F9033" s="11" t="n"/>
      <c r="G9033" s="11" t="n"/>
      <c r="H9033" s="11" t="n"/>
      <c r="I9033" s="9" t="n"/>
      <c r="J9033" s="9" t="n"/>
      <c r="K9033" s="9" t="n"/>
      <c r="L9033" s="9">
        <f>IF(COUNTA($A9033:$K9033)=0,"",IF(AND(IFERROR($H9033,0)&gt;0,LEN(TRIM($K9033&amp;""))&gt;0,IFERROR(LOOKUP(2,1/((LISTS!$M$2:$M$13&lt;&gt;"")*ISNUMBER(SEARCH(LISTS!$M$2:$M$13,$I9033))),LISTS!$N$2:$N$13),"NO")="SI"),"SI","NO"))</f>
        <v/>
      </c>
      <c r="M9033" s="9">
        <f>IF(COUNTA($A9033:$K9033)=0,"",IF($K9033&lt;&gt;"",IF(COUNTIF($K$19:$K9033,$K9033)&gt;1,"SI","NO"),IF(COUNTIFS($A$19:$A9033,$A9033,$C$19:$C9033,$C9033,$J$19:$J9033,$J9033,$D$19:$D9033,$D9033)&gt;1,"SI","NO")))</f>
        <v/>
      </c>
      <c r="N9033" s="11">
        <f>IF(COUNTA($A9033:$K9033)=0,"",IF(AND($L9033="SI",$M9033="NO"),IFERROR($H9033,0),0))</f>
        <v/>
      </c>
      <c r="O9033" s="9">
        <f>IF(COUNTA($A9033:$K9033)=0,"",IF($M9033="SI","CUFE o factura duplicada dentro del reporte; no se suma dos veces",IF(IFERROR($H9033,0)&lt;=0,"DIAN reporta valor susceptible 0",IF($L9033="NO",IFERROR(LOOKUP(2,1/((LISTS!$M$2:$M$13&lt;&gt;"")*ISNUMBER(SEARCH(LISTS!$M$2:$M$13,$I9033))),LISTS!$O$2:$O$13),"Medio de pago no elegible o no identificado por DIAN"),"Apta automaticamente por pago electronico y base positiva"))))</f>
        <v/>
      </c>
    </row>
    <row r="9034">
      <c r="A9034" s="9" t="n"/>
      <c r="B9034" s="9" t="n"/>
      <c r="C9034" s="12" t="n"/>
      <c r="D9034" s="11" t="n"/>
      <c r="E9034" s="11" t="n"/>
      <c r="F9034" s="11" t="n"/>
      <c r="G9034" s="11" t="n"/>
      <c r="H9034" s="11" t="n"/>
      <c r="I9034" s="9" t="n"/>
      <c r="J9034" s="9" t="n"/>
      <c r="K9034" s="9" t="n"/>
      <c r="L9034" s="9">
        <f>IF(COUNTA($A9034:$K9034)=0,"",IF(AND(IFERROR($H9034,0)&gt;0,LEN(TRIM($K9034&amp;""))&gt;0,IFERROR(LOOKUP(2,1/((LISTS!$M$2:$M$13&lt;&gt;"")*ISNUMBER(SEARCH(LISTS!$M$2:$M$13,$I9034))),LISTS!$N$2:$N$13),"NO")="SI"),"SI","NO"))</f>
        <v/>
      </c>
      <c r="M9034" s="9">
        <f>IF(COUNTA($A9034:$K9034)=0,"",IF($K9034&lt;&gt;"",IF(COUNTIF($K$19:$K9034,$K9034)&gt;1,"SI","NO"),IF(COUNTIFS($A$19:$A9034,$A9034,$C$19:$C9034,$C9034,$J$19:$J9034,$J9034,$D$19:$D9034,$D9034)&gt;1,"SI","NO")))</f>
        <v/>
      </c>
      <c r="N9034" s="11">
        <f>IF(COUNTA($A9034:$K9034)=0,"",IF(AND($L9034="SI",$M9034="NO"),IFERROR($H9034,0),0))</f>
        <v/>
      </c>
      <c r="O9034" s="9">
        <f>IF(COUNTA($A9034:$K9034)=0,"",IF($M9034="SI","CUFE o factura duplicada dentro del reporte; no se suma dos veces",IF(IFERROR($H9034,0)&lt;=0,"DIAN reporta valor susceptible 0",IF($L9034="NO",IFERROR(LOOKUP(2,1/((LISTS!$M$2:$M$13&lt;&gt;"")*ISNUMBER(SEARCH(LISTS!$M$2:$M$13,$I9034))),LISTS!$O$2:$O$13),"Medio de pago no elegible o no identificado por DIAN"),"Apta automaticamente por pago electronico y base positiva"))))</f>
        <v/>
      </c>
    </row>
    <row r="9035">
      <c r="A9035" s="9" t="n"/>
      <c r="B9035" s="9" t="n"/>
      <c r="C9035" s="12" t="n"/>
      <c r="D9035" s="11" t="n"/>
      <c r="E9035" s="11" t="n"/>
      <c r="F9035" s="11" t="n"/>
      <c r="G9035" s="11" t="n"/>
      <c r="H9035" s="11" t="n"/>
      <c r="I9035" s="9" t="n"/>
      <c r="J9035" s="9" t="n"/>
      <c r="K9035" s="9" t="n"/>
      <c r="L9035" s="9">
        <f>IF(COUNTA($A9035:$K9035)=0,"",IF(AND(IFERROR($H9035,0)&gt;0,LEN(TRIM($K9035&amp;""))&gt;0,IFERROR(LOOKUP(2,1/((LISTS!$M$2:$M$13&lt;&gt;"")*ISNUMBER(SEARCH(LISTS!$M$2:$M$13,$I9035))),LISTS!$N$2:$N$13),"NO")="SI"),"SI","NO"))</f>
        <v/>
      </c>
      <c r="M9035" s="9">
        <f>IF(COUNTA($A9035:$K9035)=0,"",IF($K9035&lt;&gt;"",IF(COUNTIF($K$19:$K9035,$K9035)&gt;1,"SI","NO"),IF(COUNTIFS($A$19:$A9035,$A9035,$C$19:$C9035,$C9035,$J$19:$J9035,$J9035,$D$19:$D9035,$D9035)&gt;1,"SI","NO")))</f>
        <v/>
      </c>
      <c r="N9035" s="11">
        <f>IF(COUNTA($A9035:$K9035)=0,"",IF(AND($L9035="SI",$M9035="NO"),IFERROR($H9035,0),0))</f>
        <v/>
      </c>
      <c r="O9035" s="9">
        <f>IF(COUNTA($A9035:$K9035)=0,"",IF($M9035="SI","CUFE o factura duplicada dentro del reporte; no se suma dos veces",IF(IFERROR($H9035,0)&lt;=0,"DIAN reporta valor susceptible 0",IF($L9035="NO",IFERROR(LOOKUP(2,1/((LISTS!$M$2:$M$13&lt;&gt;"")*ISNUMBER(SEARCH(LISTS!$M$2:$M$13,$I9035))),LISTS!$O$2:$O$13),"Medio de pago no elegible o no identificado por DIAN"),"Apta automaticamente por pago electronico y base positiva"))))</f>
        <v/>
      </c>
    </row>
    <row r="9036">
      <c r="A9036" s="9" t="n"/>
      <c r="B9036" s="9" t="n"/>
      <c r="C9036" s="12" t="n"/>
      <c r="D9036" s="11" t="n"/>
      <c r="E9036" s="11" t="n"/>
      <c r="F9036" s="11" t="n"/>
      <c r="G9036" s="11" t="n"/>
      <c r="H9036" s="11" t="n"/>
      <c r="I9036" s="9" t="n"/>
      <c r="J9036" s="9" t="n"/>
      <c r="K9036" s="9" t="n"/>
      <c r="L9036" s="9">
        <f>IF(COUNTA($A9036:$K9036)=0,"",IF(AND(IFERROR($H9036,0)&gt;0,LEN(TRIM($K9036&amp;""))&gt;0,IFERROR(LOOKUP(2,1/((LISTS!$M$2:$M$13&lt;&gt;"")*ISNUMBER(SEARCH(LISTS!$M$2:$M$13,$I9036))),LISTS!$N$2:$N$13),"NO")="SI"),"SI","NO"))</f>
        <v/>
      </c>
      <c r="M9036" s="9">
        <f>IF(COUNTA($A9036:$K9036)=0,"",IF($K9036&lt;&gt;"",IF(COUNTIF($K$19:$K9036,$K9036)&gt;1,"SI","NO"),IF(COUNTIFS($A$19:$A9036,$A9036,$C$19:$C9036,$C9036,$J$19:$J9036,$J9036,$D$19:$D9036,$D9036)&gt;1,"SI","NO")))</f>
        <v/>
      </c>
      <c r="N9036" s="11">
        <f>IF(COUNTA($A9036:$K9036)=0,"",IF(AND($L9036="SI",$M9036="NO"),IFERROR($H9036,0),0))</f>
        <v/>
      </c>
      <c r="O9036" s="9">
        <f>IF(COUNTA($A9036:$K9036)=0,"",IF($M9036="SI","CUFE o factura duplicada dentro del reporte; no se suma dos veces",IF(IFERROR($H9036,0)&lt;=0,"DIAN reporta valor susceptible 0",IF($L9036="NO",IFERROR(LOOKUP(2,1/((LISTS!$M$2:$M$13&lt;&gt;"")*ISNUMBER(SEARCH(LISTS!$M$2:$M$13,$I9036))),LISTS!$O$2:$O$13),"Medio de pago no elegible o no identificado por DIAN"),"Apta automaticamente por pago electronico y base positiva"))))</f>
        <v/>
      </c>
    </row>
    <row r="9037">
      <c r="A9037" s="9" t="n"/>
      <c r="B9037" s="9" t="n"/>
      <c r="C9037" s="12" t="n"/>
      <c r="D9037" s="11" t="n"/>
      <c r="E9037" s="11" t="n"/>
      <c r="F9037" s="11" t="n"/>
      <c r="G9037" s="11" t="n"/>
      <c r="H9037" s="11" t="n"/>
      <c r="I9037" s="9" t="n"/>
      <c r="J9037" s="9" t="n"/>
      <c r="K9037" s="9" t="n"/>
      <c r="L9037" s="9">
        <f>IF(COUNTA($A9037:$K9037)=0,"",IF(AND(IFERROR($H9037,0)&gt;0,LEN(TRIM($K9037&amp;""))&gt;0,IFERROR(LOOKUP(2,1/((LISTS!$M$2:$M$13&lt;&gt;"")*ISNUMBER(SEARCH(LISTS!$M$2:$M$13,$I9037))),LISTS!$N$2:$N$13),"NO")="SI"),"SI","NO"))</f>
        <v/>
      </c>
      <c r="M9037" s="9">
        <f>IF(COUNTA($A9037:$K9037)=0,"",IF($K9037&lt;&gt;"",IF(COUNTIF($K$19:$K9037,$K9037)&gt;1,"SI","NO"),IF(COUNTIFS($A$19:$A9037,$A9037,$C$19:$C9037,$C9037,$J$19:$J9037,$J9037,$D$19:$D9037,$D9037)&gt;1,"SI","NO")))</f>
        <v/>
      </c>
      <c r="N9037" s="11">
        <f>IF(COUNTA($A9037:$K9037)=0,"",IF(AND($L9037="SI",$M9037="NO"),IFERROR($H9037,0),0))</f>
        <v/>
      </c>
      <c r="O9037" s="9">
        <f>IF(COUNTA($A9037:$K9037)=0,"",IF($M9037="SI","CUFE o factura duplicada dentro del reporte; no se suma dos veces",IF(IFERROR($H9037,0)&lt;=0,"DIAN reporta valor susceptible 0",IF($L9037="NO",IFERROR(LOOKUP(2,1/((LISTS!$M$2:$M$13&lt;&gt;"")*ISNUMBER(SEARCH(LISTS!$M$2:$M$13,$I9037))),LISTS!$O$2:$O$13),"Medio de pago no elegible o no identificado por DIAN"),"Apta automaticamente por pago electronico y base positiva"))))</f>
        <v/>
      </c>
    </row>
    <row r="9038">
      <c r="A9038" s="9" t="n"/>
      <c r="B9038" s="9" t="n"/>
      <c r="C9038" s="12" t="n"/>
      <c r="D9038" s="11" t="n"/>
      <c r="E9038" s="11" t="n"/>
      <c r="F9038" s="11" t="n"/>
      <c r="G9038" s="11" t="n"/>
      <c r="H9038" s="11" t="n"/>
      <c r="I9038" s="9" t="n"/>
      <c r="J9038" s="9" t="n"/>
      <c r="K9038" s="9" t="n"/>
      <c r="L9038" s="9">
        <f>IF(COUNTA($A9038:$K9038)=0,"",IF(AND(IFERROR($H9038,0)&gt;0,LEN(TRIM($K9038&amp;""))&gt;0,IFERROR(LOOKUP(2,1/((LISTS!$M$2:$M$13&lt;&gt;"")*ISNUMBER(SEARCH(LISTS!$M$2:$M$13,$I9038))),LISTS!$N$2:$N$13),"NO")="SI"),"SI","NO"))</f>
        <v/>
      </c>
      <c r="M9038" s="9">
        <f>IF(COUNTA($A9038:$K9038)=0,"",IF($K9038&lt;&gt;"",IF(COUNTIF($K$19:$K9038,$K9038)&gt;1,"SI","NO"),IF(COUNTIFS($A$19:$A9038,$A9038,$C$19:$C9038,$C9038,$J$19:$J9038,$J9038,$D$19:$D9038,$D9038)&gt;1,"SI","NO")))</f>
        <v/>
      </c>
      <c r="N9038" s="11">
        <f>IF(COUNTA($A9038:$K9038)=0,"",IF(AND($L9038="SI",$M9038="NO"),IFERROR($H9038,0),0))</f>
        <v/>
      </c>
      <c r="O9038" s="9">
        <f>IF(COUNTA($A9038:$K9038)=0,"",IF($M9038="SI","CUFE o factura duplicada dentro del reporte; no se suma dos veces",IF(IFERROR($H9038,0)&lt;=0,"DIAN reporta valor susceptible 0",IF($L9038="NO",IFERROR(LOOKUP(2,1/((LISTS!$M$2:$M$13&lt;&gt;"")*ISNUMBER(SEARCH(LISTS!$M$2:$M$13,$I9038))),LISTS!$O$2:$O$13),"Medio de pago no elegible o no identificado por DIAN"),"Apta automaticamente por pago electronico y base positiva"))))</f>
        <v/>
      </c>
    </row>
    <row r="9039">
      <c r="A9039" s="9" t="n"/>
      <c r="B9039" s="9" t="n"/>
      <c r="C9039" s="12" t="n"/>
      <c r="D9039" s="11" t="n"/>
      <c r="E9039" s="11" t="n"/>
      <c r="F9039" s="11" t="n"/>
      <c r="G9039" s="11" t="n"/>
      <c r="H9039" s="11" t="n"/>
      <c r="I9039" s="9" t="n"/>
      <c r="J9039" s="9" t="n"/>
      <c r="K9039" s="9" t="n"/>
      <c r="L9039" s="9">
        <f>IF(COUNTA($A9039:$K9039)=0,"",IF(AND(IFERROR($H9039,0)&gt;0,LEN(TRIM($K9039&amp;""))&gt;0,IFERROR(LOOKUP(2,1/((LISTS!$M$2:$M$13&lt;&gt;"")*ISNUMBER(SEARCH(LISTS!$M$2:$M$13,$I9039))),LISTS!$N$2:$N$13),"NO")="SI"),"SI","NO"))</f>
        <v/>
      </c>
      <c r="M9039" s="9">
        <f>IF(COUNTA($A9039:$K9039)=0,"",IF($K9039&lt;&gt;"",IF(COUNTIF($K$19:$K9039,$K9039)&gt;1,"SI","NO"),IF(COUNTIFS($A$19:$A9039,$A9039,$C$19:$C9039,$C9039,$J$19:$J9039,$J9039,$D$19:$D9039,$D9039)&gt;1,"SI","NO")))</f>
        <v/>
      </c>
      <c r="N9039" s="11">
        <f>IF(COUNTA($A9039:$K9039)=0,"",IF(AND($L9039="SI",$M9039="NO"),IFERROR($H9039,0),0))</f>
        <v/>
      </c>
      <c r="O9039" s="9">
        <f>IF(COUNTA($A9039:$K9039)=0,"",IF($M9039="SI","CUFE o factura duplicada dentro del reporte; no se suma dos veces",IF(IFERROR($H9039,0)&lt;=0,"DIAN reporta valor susceptible 0",IF($L9039="NO",IFERROR(LOOKUP(2,1/((LISTS!$M$2:$M$13&lt;&gt;"")*ISNUMBER(SEARCH(LISTS!$M$2:$M$13,$I9039))),LISTS!$O$2:$O$13),"Medio de pago no elegible o no identificado por DIAN"),"Apta automaticamente por pago electronico y base positiva"))))</f>
        <v/>
      </c>
    </row>
    <row r="9040">
      <c r="A9040" s="9" t="n"/>
      <c r="B9040" s="9" t="n"/>
      <c r="C9040" s="12" t="n"/>
      <c r="D9040" s="11" t="n"/>
      <c r="E9040" s="11" t="n"/>
      <c r="F9040" s="11" t="n"/>
      <c r="G9040" s="11" t="n"/>
      <c r="H9040" s="11" t="n"/>
      <c r="I9040" s="9" t="n"/>
      <c r="J9040" s="9" t="n"/>
      <c r="K9040" s="9" t="n"/>
      <c r="L9040" s="9">
        <f>IF(COUNTA($A9040:$K9040)=0,"",IF(AND(IFERROR($H9040,0)&gt;0,LEN(TRIM($K9040&amp;""))&gt;0,IFERROR(LOOKUP(2,1/((LISTS!$M$2:$M$13&lt;&gt;"")*ISNUMBER(SEARCH(LISTS!$M$2:$M$13,$I9040))),LISTS!$N$2:$N$13),"NO")="SI"),"SI","NO"))</f>
        <v/>
      </c>
      <c r="M9040" s="9">
        <f>IF(COUNTA($A9040:$K9040)=0,"",IF($K9040&lt;&gt;"",IF(COUNTIF($K$19:$K9040,$K9040)&gt;1,"SI","NO"),IF(COUNTIFS($A$19:$A9040,$A9040,$C$19:$C9040,$C9040,$J$19:$J9040,$J9040,$D$19:$D9040,$D9040)&gt;1,"SI","NO")))</f>
        <v/>
      </c>
      <c r="N9040" s="11">
        <f>IF(COUNTA($A9040:$K9040)=0,"",IF(AND($L9040="SI",$M9040="NO"),IFERROR($H9040,0),0))</f>
        <v/>
      </c>
      <c r="O9040" s="9">
        <f>IF(COUNTA($A9040:$K9040)=0,"",IF($M9040="SI","CUFE o factura duplicada dentro del reporte; no se suma dos veces",IF(IFERROR($H9040,0)&lt;=0,"DIAN reporta valor susceptible 0",IF($L9040="NO",IFERROR(LOOKUP(2,1/((LISTS!$M$2:$M$13&lt;&gt;"")*ISNUMBER(SEARCH(LISTS!$M$2:$M$13,$I9040))),LISTS!$O$2:$O$13),"Medio de pago no elegible o no identificado por DIAN"),"Apta automaticamente por pago electronico y base positiva"))))</f>
        <v/>
      </c>
    </row>
    <row r="9041">
      <c r="A9041" s="9" t="n"/>
      <c r="B9041" s="9" t="n"/>
      <c r="C9041" s="12" t="n"/>
      <c r="D9041" s="11" t="n"/>
      <c r="E9041" s="11" t="n"/>
      <c r="F9041" s="11" t="n"/>
      <c r="G9041" s="11" t="n"/>
      <c r="H9041" s="11" t="n"/>
      <c r="I9041" s="9" t="n"/>
      <c r="J9041" s="9" t="n"/>
      <c r="K9041" s="9" t="n"/>
      <c r="L9041" s="9">
        <f>IF(COUNTA($A9041:$K9041)=0,"",IF(AND(IFERROR($H9041,0)&gt;0,LEN(TRIM($K9041&amp;""))&gt;0,IFERROR(LOOKUP(2,1/((LISTS!$M$2:$M$13&lt;&gt;"")*ISNUMBER(SEARCH(LISTS!$M$2:$M$13,$I9041))),LISTS!$N$2:$N$13),"NO")="SI"),"SI","NO"))</f>
        <v/>
      </c>
      <c r="M9041" s="9">
        <f>IF(COUNTA($A9041:$K9041)=0,"",IF($K9041&lt;&gt;"",IF(COUNTIF($K$19:$K9041,$K9041)&gt;1,"SI","NO"),IF(COUNTIFS($A$19:$A9041,$A9041,$C$19:$C9041,$C9041,$J$19:$J9041,$J9041,$D$19:$D9041,$D9041)&gt;1,"SI","NO")))</f>
        <v/>
      </c>
      <c r="N9041" s="11">
        <f>IF(COUNTA($A9041:$K9041)=0,"",IF(AND($L9041="SI",$M9041="NO"),IFERROR($H9041,0),0))</f>
        <v/>
      </c>
      <c r="O9041" s="9">
        <f>IF(COUNTA($A9041:$K9041)=0,"",IF($M9041="SI","CUFE o factura duplicada dentro del reporte; no se suma dos veces",IF(IFERROR($H9041,0)&lt;=0,"DIAN reporta valor susceptible 0",IF($L9041="NO",IFERROR(LOOKUP(2,1/((LISTS!$M$2:$M$13&lt;&gt;"")*ISNUMBER(SEARCH(LISTS!$M$2:$M$13,$I9041))),LISTS!$O$2:$O$13),"Medio de pago no elegible o no identificado por DIAN"),"Apta automaticamente por pago electronico y base positiva"))))</f>
        <v/>
      </c>
    </row>
    <row r="9042">
      <c r="A9042" s="9" t="n"/>
      <c r="B9042" s="9" t="n"/>
      <c r="C9042" s="12" t="n"/>
      <c r="D9042" s="11" t="n"/>
      <c r="E9042" s="11" t="n"/>
      <c r="F9042" s="11" t="n"/>
      <c r="G9042" s="11" t="n"/>
      <c r="H9042" s="11" t="n"/>
      <c r="I9042" s="9" t="n"/>
      <c r="J9042" s="9" t="n"/>
      <c r="K9042" s="9" t="n"/>
      <c r="L9042" s="9">
        <f>IF(COUNTA($A9042:$K9042)=0,"",IF(AND(IFERROR($H9042,0)&gt;0,LEN(TRIM($K9042&amp;""))&gt;0,IFERROR(LOOKUP(2,1/((LISTS!$M$2:$M$13&lt;&gt;"")*ISNUMBER(SEARCH(LISTS!$M$2:$M$13,$I9042))),LISTS!$N$2:$N$13),"NO")="SI"),"SI","NO"))</f>
        <v/>
      </c>
      <c r="M9042" s="9">
        <f>IF(COUNTA($A9042:$K9042)=0,"",IF($K9042&lt;&gt;"",IF(COUNTIF($K$19:$K9042,$K9042)&gt;1,"SI","NO"),IF(COUNTIFS($A$19:$A9042,$A9042,$C$19:$C9042,$C9042,$J$19:$J9042,$J9042,$D$19:$D9042,$D9042)&gt;1,"SI","NO")))</f>
        <v/>
      </c>
      <c r="N9042" s="11">
        <f>IF(COUNTA($A9042:$K9042)=0,"",IF(AND($L9042="SI",$M9042="NO"),IFERROR($H9042,0),0))</f>
        <v/>
      </c>
      <c r="O9042" s="9">
        <f>IF(COUNTA($A9042:$K9042)=0,"",IF($M9042="SI","CUFE o factura duplicada dentro del reporte; no se suma dos veces",IF(IFERROR($H9042,0)&lt;=0,"DIAN reporta valor susceptible 0",IF($L9042="NO",IFERROR(LOOKUP(2,1/((LISTS!$M$2:$M$13&lt;&gt;"")*ISNUMBER(SEARCH(LISTS!$M$2:$M$13,$I9042))),LISTS!$O$2:$O$13),"Medio de pago no elegible o no identificado por DIAN"),"Apta automaticamente por pago electronico y base positiva"))))</f>
        <v/>
      </c>
    </row>
    <row r="9043">
      <c r="A9043" s="9" t="n"/>
      <c r="B9043" s="9" t="n"/>
      <c r="C9043" s="12" t="n"/>
      <c r="D9043" s="11" t="n"/>
      <c r="E9043" s="11" t="n"/>
      <c r="F9043" s="11" t="n"/>
      <c r="G9043" s="11" t="n"/>
      <c r="H9043" s="11" t="n"/>
      <c r="I9043" s="9" t="n"/>
      <c r="J9043" s="9" t="n"/>
      <c r="K9043" s="9" t="n"/>
      <c r="L9043" s="9">
        <f>IF(COUNTA($A9043:$K9043)=0,"",IF(AND(IFERROR($H9043,0)&gt;0,LEN(TRIM($K9043&amp;""))&gt;0,IFERROR(LOOKUP(2,1/((LISTS!$M$2:$M$13&lt;&gt;"")*ISNUMBER(SEARCH(LISTS!$M$2:$M$13,$I9043))),LISTS!$N$2:$N$13),"NO")="SI"),"SI","NO"))</f>
        <v/>
      </c>
      <c r="M9043" s="9">
        <f>IF(COUNTA($A9043:$K9043)=0,"",IF($K9043&lt;&gt;"",IF(COUNTIF($K$19:$K9043,$K9043)&gt;1,"SI","NO"),IF(COUNTIFS($A$19:$A9043,$A9043,$C$19:$C9043,$C9043,$J$19:$J9043,$J9043,$D$19:$D9043,$D9043)&gt;1,"SI","NO")))</f>
        <v/>
      </c>
      <c r="N9043" s="11">
        <f>IF(COUNTA($A9043:$K9043)=0,"",IF(AND($L9043="SI",$M9043="NO"),IFERROR($H9043,0),0))</f>
        <v/>
      </c>
      <c r="O9043" s="9">
        <f>IF(COUNTA($A9043:$K9043)=0,"",IF($M9043="SI","CUFE o factura duplicada dentro del reporte; no se suma dos veces",IF(IFERROR($H9043,0)&lt;=0,"DIAN reporta valor susceptible 0",IF($L9043="NO",IFERROR(LOOKUP(2,1/((LISTS!$M$2:$M$13&lt;&gt;"")*ISNUMBER(SEARCH(LISTS!$M$2:$M$13,$I9043))),LISTS!$O$2:$O$13),"Medio de pago no elegible o no identificado por DIAN"),"Apta automaticamente por pago electronico y base positiva"))))</f>
        <v/>
      </c>
    </row>
    <row r="9044">
      <c r="A9044" s="9" t="n"/>
      <c r="B9044" s="9" t="n"/>
      <c r="C9044" s="12" t="n"/>
      <c r="D9044" s="11" t="n"/>
      <c r="E9044" s="11" t="n"/>
      <c r="F9044" s="11" t="n"/>
      <c r="G9044" s="11" t="n"/>
      <c r="H9044" s="11" t="n"/>
      <c r="I9044" s="9" t="n"/>
      <c r="J9044" s="9" t="n"/>
      <c r="K9044" s="9" t="n"/>
      <c r="L9044" s="9">
        <f>IF(COUNTA($A9044:$K9044)=0,"",IF(AND(IFERROR($H9044,0)&gt;0,LEN(TRIM($K9044&amp;""))&gt;0,IFERROR(LOOKUP(2,1/((LISTS!$M$2:$M$13&lt;&gt;"")*ISNUMBER(SEARCH(LISTS!$M$2:$M$13,$I9044))),LISTS!$N$2:$N$13),"NO")="SI"),"SI","NO"))</f>
        <v/>
      </c>
      <c r="M9044" s="9">
        <f>IF(COUNTA($A9044:$K9044)=0,"",IF($K9044&lt;&gt;"",IF(COUNTIF($K$19:$K9044,$K9044)&gt;1,"SI","NO"),IF(COUNTIFS($A$19:$A9044,$A9044,$C$19:$C9044,$C9044,$J$19:$J9044,$J9044,$D$19:$D9044,$D9044)&gt;1,"SI","NO")))</f>
        <v/>
      </c>
      <c r="N9044" s="11">
        <f>IF(COUNTA($A9044:$K9044)=0,"",IF(AND($L9044="SI",$M9044="NO"),IFERROR($H9044,0),0))</f>
        <v/>
      </c>
      <c r="O9044" s="9">
        <f>IF(COUNTA($A9044:$K9044)=0,"",IF($M9044="SI","CUFE o factura duplicada dentro del reporte; no se suma dos veces",IF(IFERROR($H9044,0)&lt;=0,"DIAN reporta valor susceptible 0",IF($L9044="NO",IFERROR(LOOKUP(2,1/((LISTS!$M$2:$M$13&lt;&gt;"")*ISNUMBER(SEARCH(LISTS!$M$2:$M$13,$I9044))),LISTS!$O$2:$O$13),"Medio de pago no elegible o no identificado por DIAN"),"Apta automaticamente por pago electronico y base positiva"))))</f>
        <v/>
      </c>
    </row>
    <row r="9045">
      <c r="A9045" s="9" t="n"/>
      <c r="B9045" s="9" t="n"/>
      <c r="C9045" s="12" t="n"/>
      <c r="D9045" s="11" t="n"/>
      <c r="E9045" s="11" t="n"/>
      <c r="F9045" s="11" t="n"/>
      <c r="G9045" s="11" t="n"/>
      <c r="H9045" s="11" t="n"/>
      <c r="I9045" s="9" t="n"/>
      <c r="J9045" s="9" t="n"/>
      <c r="K9045" s="9" t="n"/>
      <c r="L9045" s="9">
        <f>IF(COUNTA($A9045:$K9045)=0,"",IF(AND(IFERROR($H9045,0)&gt;0,LEN(TRIM($K9045&amp;""))&gt;0,IFERROR(LOOKUP(2,1/((LISTS!$M$2:$M$13&lt;&gt;"")*ISNUMBER(SEARCH(LISTS!$M$2:$M$13,$I9045))),LISTS!$N$2:$N$13),"NO")="SI"),"SI","NO"))</f>
        <v/>
      </c>
      <c r="M9045" s="9">
        <f>IF(COUNTA($A9045:$K9045)=0,"",IF($K9045&lt;&gt;"",IF(COUNTIF($K$19:$K9045,$K9045)&gt;1,"SI","NO"),IF(COUNTIFS($A$19:$A9045,$A9045,$C$19:$C9045,$C9045,$J$19:$J9045,$J9045,$D$19:$D9045,$D9045)&gt;1,"SI","NO")))</f>
        <v/>
      </c>
      <c r="N9045" s="11">
        <f>IF(COUNTA($A9045:$K9045)=0,"",IF(AND($L9045="SI",$M9045="NO"),IFERROR($H9045,0),0))</f>
        <v/>
      </c>
      <c r="O9045" s="9">
        <f>IF(COUNTA($A9045:$K9045)=0,"",IF($M9045="SI","CUFE o factura duplicada dentro del reporte; no se suma dos veces",IF(IFERROR($H9045,0)&lt;=0,"DIAN reporta valor susceptible 0",IF($L9045="NO",IFERROR(LOOKUP(2,1/((LISTS!$M$2:$M$13&lt;&gt;"")*ISNUMBER(SEARCH(LISTS!$M$2:$M$13,$I9045))),LISTS!$O$2:$O$13),"Medio de pago no elegible o no identificado por DIAN"),"Apta automaticamente por pago electronico y base positiva"))))</f>
        <v/>
      </c>
    </row>
    <row r="9046">
      <c r="A9046" s="9" t="n"/>
      <c r="B9046" s="9" t="n"/>
      <c r="C9046" s="12" t="n"/>
      <c r="D9046" s="11" t="n"/>
      <c r="E9046" s="11" t="n"/>
      <c r="F9046" s="11" t="n"/>
      <c r="G9046" s="11" t="n"/>
      <c r="H9046" s="11" t="n"/>
      <c r="I9046" s="9" t="n"/>
      <c r="J9046" s="9" t="n"/>
      <c r="K9046" s="9" t="n"/>
      <c r="L9046" s="9">
        <f>IF(COUNTA($A9046:$K9046)=0,"",IF(AND(IFERROR($H9046,0)&gt;0,LEN(TRIM($K9046&amp;""))&gt;0,IFERROR(LOOKUP(2,1/((LISTS!$M$2:$M$13&lt;&gt;"")*ISNUMBER(SEARCH(LISTS!$M$2:$M$13,$I9046))),LISTS!$N$2:$N$13),"NO")="SI"),"SI","NO"))</f>
        <v/>
      </c>
      <c r="M9046" s="9">
        <f>IF(COUNTA($A9046:$K9046)=0,"",IF($K9046&lt;&gt;"",IF(COUNTIF($K$19:$K9046,$K9046)&gt;1,"SI","NO"),IF(COUNTIFS($A$19:$A9046,$A9046,$C$19:$C9046,$C9046,$J$19:$J9046,$J9046,$D$19:$D9046,$D9046)&gt;1,"SI","NO")))</f>
        <v/>
      </c>
      <c r="N9046" s="11">
        <f>IF(COUNTA($A9046:$K9046)=0,"",IF(AND($L9046="SI",$M9046="NO"),IFERROR($H9046,0),0))</f>
        <v/>
      </c>
      <c r="O9046" s="9">
        <f>IF(COUNTA($A9046:$K9046)=0,"",IF($M9046="SI","CUFE o factura duplicada dentro del reporte; no se suma dos veces",IF(IFERROR($H9046,0)&lt;=0,"DIAN reporta valor susceptible 0",IF($L9046="NO",IFERROR(LOOKUP(2,1/((LISTS!$M$2:$M$13&lt;&gt;"")*ISNUMBER(SEARCH(LISTS!$M$2:$M$13,$I9046))),LISTS!$O$2:$O$13),"Medio de pago no elegible o no identificado por DIAN"),"Apta automaticamente por pago electronico y base positiva"))))</f>
        <v/>
      </c>
    </row>
    <row r="9047">
      <c r="A9047" s="9" t="n"/>
      <c r="B9047" s="9" t="n"/>
      <c r="C9047" s="12" t="n"/>
      <c r="D9047" s="11" t="n"/>
      <c r="E9047" s="11" t="n"/>
      <c r="F9047" s="11" t="n"/>
      <c r="G9047" s="11" t="n"/>
      <c r="H9047" s="11" t="n"/>
      <c r="I9047" s="9" t="n"/>
      <c r="J9047" s="9" t="n"/>
      <c r="K9047" s="9" t="n"/>
      <c r="L9047" s="9">
        <f>IF(COUNTA($A9047:$K9047)=0,"",IF(AND(IFERROR($H9047,0)&gt;0,LEN(TRIM($K9047&amp;""))&gt;0,IFERROR(LOOKUP(2,1/((LISTS!$M$2:$M$13&lt;&gt;"")*ISNUMBER(SEARCH(LISTS!$M$2:$M$13,$I9047))),LISTS!$N$2:$N$13),"NO")="SI"),"SI","NO"))</f>
        <v/>
      </c>
      <c r="M9047" s="9">
        <f>IF(COUNTA($A9047:$K9047)=0,"",IF($K9047&lt;&gt;"",IF(COUNTIF($K$19:$K9047,$K9047)&gt;1,"SI","NO"),IF(COUNTIFS($A$19:$A9047,$A9047,$C$19:$C9047,$C9047,$J$19:$J9047,$J9047,$D$19:$D9047,$D9047)&gt;1,"SI","NO")))</f>
        <v/>
      </c>
      <c r="N9047" s="11">
        <f>IF(COUNTA($A9047:$K9047)=0,"",IF(AND($L9047="SI",$M9047="NO"),IFERROR($H9047,0),0))</f>
        <v/>
      </c>
      <c r="O9047" s="9">
        <f>IF(COUNTA($A9047:$K9047)=0,"",IF($M9047="SI","CUFE o factura duplicada dentro del reporte; no se suma dos veces",IF(IFERROR($H9047,0)&lt;=0,"DIAN reporta valor susceptible 0",IF($L9047="NO",IFERROR(LOOKUP(2,1/((LISTS!$M$2:$M$13&lt;&gt;"")*ISNUMBER(SEARCH(LISTS!$M$2:$M$13,$I9047))),LISTS!$O$2:$O$13),"Medio de pago no elegible o no identificado por DIAN"),"Apta automaticamente por pago electronico y base positiva"))))</f>
        <v/>
      </c>
    </row>
    <row r="9048">
      <c r="A9048" s="9" t="n"/>
      <c r="B9048" s="9" t="n"/>
      <c r="C9048" s="12" t="n"/>
      <c r="D9048" s="11" t="n"/>
      <c r="E9048" s="11" t="n"/>
      <c r="F9048" s="11" t="n"/>
      <c r="G9048" s="11" t="n"/>
      <c r="H9048" s="11" t="n"/>
      <c r="I9048" s="9" t="n"/>
      <c r="J9048" s="9" t="n"/>
      <c r="K9048" s="9" t="n"/>
      <c r="L9048" s="9">
        <f>IF(COUNTA($A9048:$K9048)=0,"",IF(AND(IFERROR($H9048,0)&gt;0,LEN(TRIM($K9048&amp;""))&gt;0,IFERROR(LOOKUP(2,1/((LISTS!$M$2:$M$13&lt;&gt;"")*ISNUMBER(SEARCH(LISTS!$M$2:$M$13,$I9048))),LISTS!$N$2:$N$13),"NO")="SI"),"SI","NO"))</f>
        <v/>
      </c>
      <c r="M9048" s="9">
        <f>IF(COUNTA($A9048:$K9048)=0,"",IF($K9048&lt;&gt;"",IF(COUNTIF($K$19:$K9048,$K9048)&gt;1,"SI","NO"),IF(COUNTIFS($A$19:$A9048,$A9048,$C$19:$C9048,$C9048,$J$19:$J9048,$J9048,$D$19:$D9048,$D9048)&gt;1,"SI","NO")))</f>
        <v/>
      </c>
      <c r="N9048" s="11">
        <f>IF(COUNTA($A9048:$K9048)=0,"",IF(AND($L9048="SI",$M9048="NO"),IFERROR($H9048,0),0))</f>
        <v/>
      </c>
      <c r="O9048" s="9">
        <f>IF(COUNTA($A9048:$K9048)=0,"",IF($M9048="SI","CUFE o factura duplicada dentro del reporte; no se suma dos veces",IF(IFERROR($H9048,0)&lt;=0,"DIAN reporta valor susceptible 0",IF($L9048="NO",IFERROR(LOOKUP(2,1/((LISTS!$M$2:$M$13&lt;&gt;"")*ISNUMBER(SEARCH(LISTS!$M$2:$M$13,$I9048))),LISTS!$O$2:$O$13),"Medio de pago no elegible o no identificado por DIAN"),"Apta automaticamente por pago electronico y base positiva"))))</f>
        <v/>
      </c>
    </row>
    <row r="9049">
      <c r="A9049" s="9" t="n"/>
      <c r="B9049" s="9" t="n"/>
      <c r="C9049" s="12" t="n"/>
      <c r="D9049" s="11" t="n"/>
      <c r="E9049" s="11" t="n"/>
      <c r="F9049" s="11" t="n"/>
      <c r="G9049" s="11" t="n"/>
      <c r="H9049" s="11" t="n"/>
      <c r="I9049" s="9" t="n"/>
      <c r="J9049" s="9" t="n"/>
      <c r="K9049" s="9" t="n"/>
      <c r="L9049" s="9">
        <f>IF(COUNTA($A9049:$K9049)=0,"",IF(AND(IFERROR($H9049,0)&gt;0,LEN(TRIM($K9049&amp;""))&gt;0,IFERROR(LOOKUP(2,1/((LISTS!$M$2:$M$13&lt;&gt;"")*ISNUMBER(SEARCH(LISTS!$M$2:$M$13,$I9049))),LISTS!$N$2:$N$13),"NO")="SI"),"SI","NO"))</f>
        <v/>
      </c>
      <c r="M9049" s="9">
        <f>IF(COUNTA($A9049:$K9049)=0,"",IF($K9049&lt;&gt;"",IF(COUNTIF($K$19:$K9049,$K9049)&gt;1,"SI","NO"),IF(COUNTIFS($A$19:$A9049,$A9049,$C$19:$C9049,$C9049,$J$19:$J9049,$J9049,$D$19:$D9049,$D9049)&gt;1,"SI","NO")))</f>
        <v/>
      </c>
      <c r="N9049" s="11">
        <f>IF(COUNTA($A9049:$K9049)=0,"",IF(AND($L9049="SI",$M9049="NO"),IFERROR($H9049,0),0))</f>
        <v/>
      </c>
      <c r="O9049" s="9">
        <f>IF(COUNTA($A9049:$K9049)=0,"",IF($M9049="SI","CUFE o factura duplicada dentro del reporte; no se suma dos veces",IF(IFERROR($H9049,0)&lt;=0,"DIAN reporta valor susceptible 0",IF($L9049="NO",IFERROR(LOOKUP(2,1/((LISTS!$M$2:$M$13&lt;&gt;"")*ISNUMBER(SEARCH(LISTS!$M$2:$M$13,$I9049))),LISTS!$O$2:$O$13),"Medio de pago no elegible o no identificado por DIAN"),"Apta automaticamente por pago electronico y base positiva"))))</f>
        <v/>
      </c>
    </row>
    <row r="9050">
      <c r="A9050" s="9" t="n"/>
      <c r="B9050" s="9" t="n"/>
      <c r="C9050" s="12" t="n"/>
      <c r="D9050" s="11" t="n"/>
      <c r="E9050" s="11" t="n"/>
      <c r="F9050" s="11" t="n"/>
      <c r="G9050" s="11" t="n"/>
      <c r="H9050" s="11" t="n"/>
      <c r="I9050" s="9" t="n"/>
      <c r="J9050" s="9" t="n"/>
      <c r="K9050" s="9" t="n"/>
      <c r="L9050" s="9">
        <f>IF(COUNTA($A9050:$K9050)=0,"",IF(AND(IFERROR($H9050,0)&gt;0,LEN(TRIM($K9050&amp;""))&gt;0,IFERROR(LOOKUP(2,1/((LISTS!$M$2:$M$13&lt;&gt;"")*ISNUMBER(SEARCH(LISTS!$M$2:$M$13,$I9050))),LISTS!$N$2:$N$13),"NO")="SI"),"SI","NO"))</f>
        <v/>
      </c>
      <c r="M9050" s="9">
        <f>IF(COUNTA($A9050:$K9050)=0,"",IF($K9050&lt;&gt;"",IF(COUNTIF($K$19:$K9050,$K9050)&gt;1,"SI","NO"),IF(COUNTIFS($A$19:$A9050,$A9050,$C$19:$C9050,$C9050,$J$19:$J9050,$J9050,$D$19:$D9050,$D9050)&gt;1,"SI","NO")))</f>
        <v/>
      </c>
      <c r="N9050" s="11">
        <f>IF(COUNTA($A9050:$K9050)=0,"",IF(AND($L9050="SI",$M9050="NO"),IFERROR($H9050,0),0))</f>
        <v/>
      </c>
      <c r="O9050" s="9">
        <f>IF(COUNTA($A9050:$K9050)=0,"",IF($M9050="SI","CUFE o factura duplicada dentro del reporte; no se suma dos veces",IF(IFERROR($H9050,0)&lt;=0,"DIAN reporta valor susceptible 0",IF($L9050="NO",IFERROR(LOOKUP(2,1/((LISTS!$M$2:$M$13&lt;&gt;"")*ISNUMBER(SEARCH(LISTS!$M$2:$M$13,$I9050))),LISTS!$O$2:$O$13),"Medio de pago no elegible o no identificado por DIAN"),"Apta automaticamente por pago electronico y base positiva"))))</f>
        <v/>
      </c>
    </row>
    <row r="9051">
      <c r="A9051" s="9" t="n"/>
      <c r="B9051" s="9" t="n"/>
      <c r="C9051" s="12" t="n"/>
      <c r="D9051" s="11" t="n"/>
      <c r="E9051" s="11" t="n"/>
      <c r="F9051" s="11" t="n"/>
      <c r="G9051" s="11" t="n"/>
      <c r="H9051" s="11" t="n"/>
      <c r="I9051" s="9" t="n"/>
      <c r="J9051" s="9" t="n"/>
      <c r="K9051" s="9" t="n"/>
      <c r="L9051" s="9">
        <f>IF(COUNTA($A9051:$K9051)=0,"",IF(AND(IFERROR($H9051,0)&gt;0,LEN(TRIM($K9051&amp;""))&gt;0,IFERROR(LOOKUP(2,1/((LISTS!$M$2:$M$13&lt;&gt;"")*ISNUMBER(SEARCH(LISTS!$M$2:$M$13,$I9051))),LISTS!$N$2:$N$13),"NO")="SI"),"SI","NO"))</f>
        <v/>
      </c>
      <c r="M9051" s="9">
        <f>IF(COUNTA($A9051:$K9051)=0,"",IF($K9051&lt;&gt;"",IF(COUNTIF($K$19:$K9051,$K9051)&gt;1,"SI","NO"),IF(COUNTIFS($A$19:$A9051,$A9051,$C$19:$C9051,$C9051,$J$19:$J9051,$J9051,$D$19:$D9051,$D9051)&gt;1,"SI","NO")))</f>
        <v/>
      </c>
      <c r="N9051" s="11">
        <f>IF(COUNTA($A9051:$K9051)=0,"",IF(AND($L9051="SI",$M9051="NO"),IFERROR($H9051,0),0))</f>
        <v/>
      </c>
      <c r="O9051" s="9">
        <f>IF(COUNTA($A9051:$K9051)=0,"",IF($M9051="SI","CUFE o factura duplicada dentro del reporte; no se suma dos veces",IF(IFERROR($H9051,0)&lt;=0,"DIAN reporta valor susceptible 0",IF($L9051="NO",IFERROR(LOOKUP(2,1/((LISTS!$M$2:$M$13&lt;&gt;"")*ISNUMBER(SEARCH(LISTS!$M$2:$M$13,$I9051))),LISTS!$O$2:$O$13),"Medio de pago no elegible o no identificado por DIAN"),"Apta automaticamente por pago electronico y base positiva"))))</f>
        <v/>
      </c>
    </row>
    <row r="9052">
      <c r="A9052" s="9" t="n"/>
      <c r="B9052" s="9" t="n"/>
      <c r="C9052" s="12" t="n"/>
      <c r="D9052" s="11" t="n"/>
      <c r="E9052" s="11" t="n"/>
      <c r="F9052" s="11" t="n"/>
      <c r="G9052" s="11" t="n"/>
      <c r="H9052" s="11" t="n"/>
      <c r="I9052" s="9" t="n"/>
      <c r="J9052" s="9" t="n"/>
      <c r="K9052" s="9" t="n"/>
      <c r="L9052" s="9">
        <f>IF(COUNTA($A9052:$K9052)=0,"",IF(AND(IFERROR($H9052,0)&gt;0,LEN(TRIM($K9052&amp;""))&gt;0,IFERROR(LOOKUP(2,1/((LISTS!$M$2:$M$13&lt;&gt;"")*ISNUMBER(SEARCH(LISTS!$M$2:$M$13,$I9052))),LISTS!$N$2:$N$13),"NO")="SI"),"SI","NO"))</f>
        <v/>
      </c>
      <c r="M9052" s="9">
        <f>IF(COUNTA($A9052:$K9052)=0,"",IF($K9052&lt;&gt;"",IF(COUNTIF($K$19:$K9052,$K9052)&gt;1,"SI","NO"),IF(COUNTIFS($A$19:$A9052,$A9052,$C$19:$C9052,$C9052,$J$19:$J9052,$J9052,$D$19:$D9052,$D9052)&gt;1,"SI","NO")))</f>
        <v/>
      </c>
      <c r="N9052" s="11">
        <f>IF(COUNTA($A9052:$K9052)=0,"",IF(AND($L9052="SI",$M9052="NO"),IFERROR($H9052,0),0))</f>
        <v/>
      </c>
      <c r="O9052" s="9">
        <f>IF(COUNTA($A9052:$K9052)=0,"",IF($M9052="SI","CUFE o factura duplicada dentro del reporte; no se suma dos veces",IF(IFERROR($H9052,0)&lt;=0,"DIAN reporta valor susceptible 0",IF($L9052="NO",IFERROR(LOOKUP(2,1/((LISTS!$M$2:$M$13&lt;&gt;"")*ISNUMBER(SEARCH(LISTS!$M$2:$M$13,$I9052))),LISTS!$O$2:$O$13),"Medio de pago no elegible o no identificado por DIAN"),"Apta automaticamente por pago electronico y base positiva"))))</f>
        <v/>
      </c>
    </row>
    <row r="9053">
      <c r="A9053" s="9" t="n"/>
      <c r="B9053" s="9" t="n"/>
      <c r="C9053" s="12" t="n"/>
      <c r="D9053" s="11" t="n"/>
      <c r="E9053" s="11" t="n"/>
      <c r="F9053" s="11" t="n"/>
      <c r="G9053" s="11" t="n"/>
      <c r="H9053" s="11" t="n"/>
      <c r="I9053" s="9" t="n"/>
      <c r="J9053" s="9" t="n"/>
      <c r="K9053" s="9" t="n"/>
      <c r="L9053" s="9">
        <f>IF(COUNTA($A9053:$K9053)=0,"",IF(AND(IFERROR($H9053,0)&gt;0,LEN(TRIM($K9053&amp;""))&gt;0,IFERROR(LOOKUP(2,1/((LISTS!$M$2:$M$13&lt;&gt;"")*ISNUMBER(SEARCH(LISTS!$M$2:$M$13,$I9053))),LISTS!$N$2:$N$13),"NO")="SI"),"SI","NO"))</f>
        <v/>
      </c>
      <c r="M9053" s="9">
        <f>IF(COUNTA($A9053:$K9053)=0,"",IF($K9053&lt;&gt;"",IF(COUNTIF($K$19:$K9053,$K9053)&gt;1,"SI","NO"),IF(COUNTIFS($A$19:$A9053,$A9053,$C$19:$C9053,$C9053,$J$19:$J9053,$J9053,$D$19:$D9053,$D9053)&gt;1,"SI","NO")))</f>
        <v/>
      </c>
      <c r="N9053" s="11">
        <f>IF(COUNTA($A9053:$K9053)=0,"",IF(AND($L9053="SI",$M9053="NO"),IFERROR($H9053,0),0))</f>
        <v/>
      </c>
      <c r="O9053" s="9">
        <f>IF(COUNTA($A9053:$K9053)=0,"",IF($M9053="SI","CUFE o factura duplicada dentro del reporte; no se suma dos veces",IF(IFERROR($H9053,0)&lt;=0,"DIAN reporta valor susceptible 0",IF($L9053="NO",IFERROR(LOOKUP(2,1/((LISTS!$M$2:$M$13&lt;&gt;"")*ISNUMBER(SEARCH(LISTS!$M$2:$M$13,$I9053))),LISTS!$O$2:$O$13),"Medio de pago no elegible o no identificado por DIAN"),"Apta automaticamente por pago electronico y base positiva"))))</f>
        <v/>
      </c>
    </row>
    <row r="9054">
      <c r="A9054" s="9" t="n"/>
      <c r="B9054" s="9" t="n"/>
      <c r="C9054" s="12" t="n"/>
      <c r="D9054" s="11" t="n"/>
      <c r="E9054" s="11" t="n"/>
      <c r="F9054" s="11" t="n"/>
      <c r="G9054" s="11" t="n"/>
      <c r="H9054" s="11" t="n"/>
      <c r="I9054" s="9" t="n"/>
      <c r="J9054" s="9" t="n"/>
      <c r="K9054" s="9" t="n"/>
      <c r="L9054" s="9">
        <f>IF(COUNTA($A9054:$K9054)=0,"",IF(AND(IFERROR($H9054,0)&gt;0,LEN(TRIM($K9054&amp;""))&gt;0,IFERROR(LOOKUP(2,1/((LISTS!$M$2:$M$13&lt;&gt;"")*ISNUMBER(SEARCH(LISTS!$M$2:$M$13,$I9054))),LISTS!$N$2:$N$13),"NO")="SI"),"SI","NO"))</f>
        <v/>
      </c>
      <c r="M9054" s="9">
        <f>IF(COUNTA($A9054:$K9054)=0,"",IF($K9054&lt;&gt;"",IF(COUNTIF($K$19:$K9054,$K9054)&gt;1,"SI","NO"),IF(COUNTIFS($A$19:$A9054,$A9054,$C$19:$C9054,$C9054,$J$19:$J9054,$J9054,$D$19:$D9054,$D9054)&gt;1,"SI","NO")))</f>
        <v/>
      </c>
      <c r="N9054" s="11">
        <f>IF(COUNTA($A9054:$K9054)=0,"",IF(AND($L9054="SI",$M9054="NO"),IFERROR($H9054,0),0))</f>
        <v/>
      </c>
      <c r="O9054" s="9">
        <f>IF(COUNTA($A9054:$K9054)=0,"",IF($M9054="SI","CUFE o factura duplicada dentro del reporte; no se suma dos veces",IF(IFERROR($H9054,0)&lt;=0,"DIAN reporta valor susceptible 0",IF($L9054="NO",IFERROR(LOOKUP(2,1/((LISTS!$M$2:$M$13&lt;&gt;"")*ISNUMBER(SEARCH(LISTS!$M$2:$M$13,$I9054))),LISTS!$O$2:$O$13),"Medio de pago no elegible o no identificado por DIAN"),"Apta automaticamente por pago electronico y base positiva"))))</f>
        <v/>
      </c>
    </row>
    <row r="9055">
      <c r="A9055" s="9" t="n"/>
      <c r="B9055" s="9" t="n"/>
      <c r="C9055" s="12" t="n"/>
      <c r="D9055" s="11" t="n"/>
      <c r="E9055" s="11" t="n"/>
      <c r="F9055" s="11" t="n"/>
      <c r="G9055" s="11" t="n"/>
      <c r="H9055" s="11" t="n"/>
      <c r="I9055" s="9" t="n"/>
      <c r="J9055" s="9" t="n"/>
      <c r="K9055" s="9" t="n"/>
      <c r="L9055" s="9">
        <f>IF(COUNTA($A9055:$K9055)=0,"",IF(AND(IFERROR($H9055,0)&gt;0,LEN(TRIM($K9055&amp;""))&gt;0,IFERROR(LOOKUP(2,1/((LISTS!$M$2:$M$13&lt;&gt;"")*ISNUMBER(SEARCH(LISTS!$M$2:$M$13,$I9055))),LISTS!$N$2:$N$13),"NO")="SI"),"SI","NO"))</f>
        <v/>
      </c>
      <c r="M9055" s="9">
        <f>IF(COUNTA($A9055:$K9055)=0,"",IF($K9055&lt;&gt;"",IF(COUNTIF($K$19:$K9055,$K9055)&gt;1,"SI","NO"),IF(COUNTIFS($A$19:$A9055,$A9055,$C$19:$C9055,$C9055,$J$19:$J9055,$J9055,$D$19:$D9055,$D9055)&gt;1,"SI","NO")))</f>
        <v/>
      </c>
      <c r="N9055" s="11">
        <f>IF(COUNTA($A9055:$K9055)=0,"",IF(AND($L9055="SI",$M9055="NO"),IFERROR($H9055,0),0))</f>
        <v/>
      </c>
      <c r="O9055" s="9">
        <f>IF(COUNTA($A9055:$K9055)=0,"",IF($M9055="SI","CUFE o factura duplicada dentro del reporte; no se suma dos veces",IF(IFERROR($H9055,0)&lt;=0,"DIAN reporta valor susceptible 0",IF($L9055="NO",IFERROR(LOOKUP(2,1/((LISTS!$M$2:$M$13&lt;&gt;"")*ISNUMBER(SEARCH(LISTS!$M$2:$M$13,$I9055))),LISTS!$O$2:$O$13),"Medio de pago no elegible o no identificado por DIAN"),"Apta automaticamente por pago electronico y base positiva"))))</f>
        <v/>
      </c>
    </row>
    <row r="9056">
      <c r="A9056" s="9" t="n"/>
      <c r="B9056" s="9" t="n"/>
      <c r="C9056" s="12" t="n"/>
      <c r="D9056" s="11" t="n"/>
      <c r="E9056" s="11" t="n"/>
      <c r="F9056" s="11" t="n"/>
      <c r="G9056" s="11" t="n"/>
      <c r="H9056" s="11" t="n"/>
      <c r="I9056" s="9" t="n"/>
      <c r="J9056" s="9" t="n"/>
      <c r="K9056" s="9" t="n"/>
      <c r="L9056" s="9">
        <f>IF(COUNTA($A9056:$K9056)=0,"",IF(AND(IFERROR($H9056,0)&gt;0,LEN(TRIM($K9056&amp;""))&gt;0,IFERROR(LOOKUP(2,1/((LISTS!$M$2:$M$13&lt;&gt;"")*ISNUMBER(SEARCH(LISTS!$M$2:$M$13,$I9056))),LISTS!$N$2:$N$13),"NO")="SI"),"SI","NO"))</f>
        <v/>
      </c>
      <c r="M9056" s="9">
        <f>IF(COUNTA($A9056:$K9056)=0,"",IF($K9056&lt;&gt;"",IF(COUNTIF($K$19:$K9056,$K9056)&gt;1,"SI","NO"),IF(COUNTIFS($A$19:$A9056,$A9056,$C$19:$C9056,$C9056,$J$19:$J9056,$J9056,$D$19:$D9056,$D9056)&gt;1,"SI","NO")))</f>
        <v/>
      </c>
      <c r="N9056" s="11">
        <f>IF(COUNTA($A9056:$K9056)=0,"",IF(AND($L9056="SI",$M9056="NO"),IFERROR($H9056,0),0))</f>
        <v/>
      </c>
      <c r="O9056" s="9">
        <f>IF(COUNTA($A9056:$K9056)=0,"",IF($M9056="SI","CUFE o factura duplicada dentro del reporte; no se suma dos veces",IF(IFERROR($H9056,0)&lt;=0,"DIAN reporta valor susceptible 0",IF($L9056="NO",IFERROR(LOOKUP(2,1/((LISTS!$M$2:$M$13&lt;&gt;"")*ISNUMBER(SEARCH(LISTS!$M$2:$M$13,$I9056))),LISTS!$O$2:$O$13),"Medio de pago no elegible o no identificado por DIAN"),"Apta automaticamente por pago electronico y base positiva"))))</f>
        <v/>
      </c>
    </row>
    <row r="9057">
      <c r="A9057" s="9" t="n"/>
      <c r="B9057" s="9" t="n"/>
      <c r="C9057" s="12" t="n"/>
      <c r="D9057" s="11" t="n"/>
      <c r="E9057" s="11" t="n"/>
      <c r="F9057" s="11" t="n"/>
      <c r="G9057" s="11" t="n"/>
      <c r="H9057" s="11" t="n"/>
      <c r="I9057" s="9" t="n"/>
      <c r="J9057" s="9" t="n"/>
      <c r="K9057" s="9" t="n"/>
      <c r="L9057" s="9">
        <f>IF(COUNTA($A9057:$K9057)=0,"",IF(AND(IFERROR($H9057,0)&gt;0,LEN(TRIM($K9057&amp;""))&gt;0,IFERROR(LOOKUP(2,1/((LISTS!$M$2:$M$13&lt;&gt;"")*ISNUMBER(SEARCH(LISTS!$M$2:$M$13,$I9057))),LISTS!$N$2:$N$13),"NO")="SI"),"SI","NO"))</f>
        <v/>
      </c>
      <c r="M9057" s="9">
        <f>IF(COUNTA($A9057:$K9057)=0,"",IF($K9057&lt;&gt;"",IF(COUNTIF($K$19:$K9057,$K9057)&gt;1,"SI","NO"),IF(COUNTIFS($A$19:$A9057,$A9057,$C$19:$C9057,$C9057,$J$19:$J9057,$J9057,$D$19:$D9057,$D9057)&gt;1,"SI","NO")))</f>
        <v/>
      </c>
      <c r="N9057" s="11">
        <f>IF(COUNTA($A9057:$K9057)=0,"",IF(AND($L9057="SI",$M9057="NO"),IFERROR($H9057,0),0))</f>
        <v/>
      </c>
      <c r="O9057" s="9">
        <f>IF(COUNTA($A9057:$K9057)=0,"",IF($M9057="SI","CUFE o factura duplicada dentro del reporte; no se suma dos veces",IF(IFERROR($H9057,0)&lt;=0,"DIAN reporta valor susceptible 0",IF($L9057="NO",IFERROR(LOOKUP(2,1/((LISTS!$M$2:$M$13&lt;&gt;"")*ISNUMBER(SEARCH(LISTS!$M$2:$M$13,$I9057))),LISTS!$O$2:$O$13),"Medio de pago no elegible o no identificado por DIAN"),"Apta automaticamente por pago electronico y base positiva"))))</f>
        <v/>
      </c>
    </row>
    <row r="9058">
      <c r="A9058" s="9" t="n"/>
      <c r="B9058" s="9" t="n"/>
      <c r="C9058" s="12" t="n"/>
      <c r="D9058" s="11" t="n"/>
      <c r="E9058" s="11" t="n"/>
      <c r="F9058" s="11" t="n"/>
      <c r="G9058" s="11" t="n"/>
      <c r="H9058" s="11" t="n"/>
      <c r="I9058" s="9" t="n"/>
      <c r="J9058" s="9" t="n"/>
      <c r="K9058" s="9" t="n"/>
      <c r="L9058" s="9">
        <f>IF(COUNTA($A9058:$K9058)=0,"",IF(AND(IFERROR($H9058,0)&gt;0,LEN(TRIM($K9058&amp;""))&gt;0,IFERROR(LOOKUP(2,1/((LISTS!$M$2:$M$13&lt;&gt;"")*ISNUMBER(SEARCH(LISTS!$M$2:$M$13,$I9058))),LISTS!$N$2:$N$13),"NO")="SI"),"SI","NO"))</f>
        <v/>
      </c>
      <c r="M9058" s="9">
        <f>IF(COUNTA($A9058:$K9058)=0,"",IF($K9058&lt;&gt;"",IF(COUNTIF($K$19:$K9058,$K9058)&gt;1,"SI","NO"),IF(COUNTIFS($A$19:$A9058,$A9058,$C$19:$C9058,$C9058,$J$19:$J9058,$J9058,$D$19:$D9058,$D9058)&gt;1,"SI","NO")))</f>
        <v/>
      </c>
      <c r="N9058" s="11">
        <f>IF(COUNTA($A9058:$K9058)=0,"",IF(AND($L9058="SI",$M9058="NO"),IFERROR($H9058,0),0))</f>
        <v/>
      </c>
      <c r="O9058" s="9">
        <f>IF(COUNTA($A9058:$K9058)=0,"",IF($M9058="SI","CUFE o factura duplicada dentro del reporte; no se suma dos veces",IF(IFERROR($H9058,0)&lt;=0,"DIAN reporta valor susceptible 0",IF($L9058="NO",IFERROR(LOOKUP(2,1/((LISTS!$M$2:$M$13&lt;&gt;"")*ISNUMBER(SEARCH(LISTS!$M$2:$M$13,$I9058))),LISTS!$O$2:$O$13),"Medio de pago no elegible o no identificado por DIAN"),"Apta automaticamente por pago electronico y base positiva"))))</f>
        <v/>
      </c>
    </row>
    <row r="9059">
      <c r="A9059" s="9" t="n"/>
      <c r="B9059" s="9" t="n"/>
      <c r="C9059" s="12" t="n"/>
      <c r="D9059" s="11" t="n"/>
      <c r="E9059" s="11" t="n"/>
      <c r="F9059" s="11" t="n"/>
      <c r="G9059" s="11" t="n"/>
      <c r="H9059" s="11" t="n"/>
      <c r="I9059" s="9" t="n"/>
      <c r="J9059" s="9" t="n"/>
      <c r="K9059" s="9" t="n"/>
      <c r="L9059" s="9">
        <f>IF(COUNTA($A9059:$K9059)=0,"",IF(AND(IFERROR($H9059,0)&gt;0,LEN(TRIM($K9059&amp;""))&gt;0,IFERROR(LOOKUP(2,1/((LISTS!$M$2:$M$13&lt;&gt;"")*ISNUMBER(SEARCH(LISTS!$M$2:$M$13,$I9059))),LISTS!$N$2:$N$13),"NO")="SI"),"SI","NO"))</f>
        <v/>
      </c>
      <c r="M9059" s="9">
        <f>IF(COUNTA($A9059:$K9059)=0,"",IF($K9059&lt;&gt;"",IF(COUNTIF($K$19:$K9059,$K9059)&gt;1,"SI","NO"),IF(COUNTIFS($A$19:$A9059,$A9059,$C$19:$C9059,$C9059,$J$19:$J9059,$J9059,$D$19:$D9059,$D9059)&gt;1,"SI","NO")))</f>
        <v/>
      </c>
      <c r="N9059" s="11">
        <f>IF(COUNTA($A9059:$K9059)=0,"",IF(AND($L9059="SI",$M9059="NO"),IFERROR($H9059,0),0))</f>
        <v/>
      </c>
      <c r="O9059" s="9">
        <f>IF(COUNTA($A9059:$K9059)=0,"",IF($M9059="SI","CUFE o factura duplicada dentro del reporte; no se suma dos veces",IF(IFERROR($H9059,0)&lt;=0,"DIAN reporta valor susceptible 0",IF($L9059="NO",IFERROR(LOOKUP(2,1/((LISTS!$M$2:$M$13&lt;&gt;"")*ISNUMBER(SEARCH(LISTS!$M$2:$M$13,$I9059))),LISTS!$O$2:$O$13),"Medio de pago no elegible o no identificado por DIAN"),"Apta automaticamente por pago electronico y base positiva"))))</f>
        <v/>
      </c>
    </row>
    <row r="9060">
      <c r="A9060" s="9" t="n"/>
      <c r="B9060" s="9" t="n"/>
      <c r="C9060" s="12" t="n"/>
      <c r="D9060" s="11" t="n"/>
      <c r="E9060" s="11" t="n"/>
      <c r="F9060" s="11" t="n"/>
      <c r="G9060" s="11" t="n"/>
      <c r="H9060" s="11" t="n"/>
      <c r="I9060" s="9" t="n"/>
      <c r="J9060" s="9" t="n"/>
      <c r="K9060" s="9" t="n"/>
      <c r="L9060" s="9">
        <f>IF(COUNTA($A9060:$K9060)=0,"",IF(AND(IFERROR($H9060,0)&gt;0,LEN(TRIM($K9060&amp;""))&gt;0,IFERROR(LOOKUP(2,1/((LISTS!$M$2:$M$13&lt;&gt;"")*ISNUMBER(SEARCH(LISTS!$M$2:$M$13,$I9060))),LISTS!$N$2:$N$13),"NO")="SI"),"SI","NO"))</f>
        <v/>
      </c>
      <c r="M9060" s="9">
        <f>IF(COUNTA($A9060:$K9060)=0,"",IF($K9060&lt;&gt;"",IF(COUNTIF($K$19:$K9060,$K9060)&gt;1,"SI","NO"),IF(COUNTIFS($A$19:$A9060,$A9060,$C$19:$C9060,$C9060,$J$19:$J9060,$J9060,$D$19:$D9060,$D9060)&gt;1,"SI","NO")))</f>
        <v/>
      </c>
      <c r="N9060" s="11">
        <f>IF(COUNTA($A9060:$K9060)=0,"",IF(AND($L9060="SI",$M9060="NO"),IFERROR($H9060,0),0))</f>
        <v/>
      </c>
      <c r="O9060" s="9">
        <f>IF(COUNTA($A9060:$K9060)=0,"",IF($M9060="SI","CUFE o factura duplicada dentro del reporte; no se suma dos veces",IF(IFERROR($H9060,0)&lt;=0,"DIAN reporta valor susceptible 0",IF($L9060="NO",IFERROR(LOOKUP(2,1/((LISTS!$M$2:$M$13&lt;&gt;"")*ISNUMBER(SEARCH(LISTS!$M$2:$M$13,$I9060))),LISTS!$O$2:$O$13),"Medio de pago no elegible o no identificado por DIAN"),"Apta automaticamente por pago electronico y base positiva"))))</f>
        <v/>
      </c>
    </row>
    <row r="9061">
      <c r="A9061" s="9" t="n"/>
      <c r="B9061" s="9" t="n"/>
      <c r="C9061" s="12" t="n"/>
      <c r="D9061" s="11" t="n"/>
      <c r="E9061" s="11" t="n"/>
      <c r="F9061" s="11" t="n"/>
      <c r="G9061" s="11" t="n"/>
      <c r="H9061" s="11" t="n"/>
      <c r="I9061" s="9" t="n"/>
      <c r="J9061" s="9" t="n"/>
      <c r="K9061" s="9" t="n"/>
      <c r="L9061" s="9">
        <f>IF(COUNTA($A9061:$K9061)=0,"",IF(AND(IFERROR($H9061,0)&gt;0,LEN(TRIM($K9061&amp;""))&gt;0,IFERROR(LOOKUP(2,1/((LISTS!$M$2:$M$13&lt;&gt;"")*ISNUMBER(SEARCH(LISTS!$M$2:$M$13,$I9061))),LISTS!$N$2:$N$13),"NO")="SI"),"SI","NO"))</f>
        <v/>
      </c>
      <c r="M9061" s="9">
        <f>IF(COUNTA($A9061:$K9061)=0,"",IF($K9061&lt;&gt;"",IF(COUNTIF($K$19:$K9061,$K9061)&gt;1,"SI","NO"),IF(COUNTIFS($A$19:$A9061,$A9061,$C$19:$C9061,$C9061,$J$19:$J9061,$J9061,$D$19:$D9061,$D9061)&gt;1,"SI","NO")))</f>
        <v/>
      </c>
      <c r="N9061" s="11">
        <f>IF(COUNTA($A9061:$K9061)=0,"",IF(AND($L9061="SI",$M9061="NO"),IFERROR($H9061,0),0))</f>
        <v/>
      </c>
      <c r="O9061" s="9">
        <f>IF(COUNTA($A9061:$K9061)=0,"",IF($M9061="SI","CUFE o factura duplicada dentro del reporte; no se suma dos veces",IF(IFERROR($H9061,0)&lt;=0,"DIAN reporta valor susceptible 0",IF($L9061="NO",IFERROR(LOOKUP(2,1/((LISTS!$M$2:$M$13&lt;&gt;"")*ISNUMBER(SEARCH(LISTS!$M$2:$M$13,$I9061))),LISTS!$O$2:$O$13),"Medio de pago no elegible o no identificado por DIAN"),"Apta automaticamente por pago electronico y base positiva"))))</f>
        <v/>
      </c>
    </row>
    <row r="9062">
      <c r="A9062" s="9" t="n"/>
      <c r="B9062" s="9" t="n"/>
      <c r="C9062" s="12" t="n"/>
      <c r="D9062" s="11" t="n"/>
      <c r="E9062" s="11" t="n"/>
      <c r="F9062" s="11" t="n"/>
      <c r="G9062" s="11" t="n"/>
      <c r="H9062" s="11" t="n"/>
      <c r="I9062" s="9" t="n"/>
      <c r="J9062" s="9" t="n"/>
      <c r="K9062" s="9" t="n"/>
      <c r="L9062" s="9">
        <f>IF(COUNTA($A9062:$K9062)=0,"",IF(AND(IFERROR($H9062,0)&gt;0,LEN(TRIM($K9062&amp;""))&gt;0,IFERROR(LOOKUP(2,1/((LISTS!$M$2:$M$13&lt;&gt;"")*ISNUMBER(SEARCH(LISTS!$M$2:$M$13,$I9062))),LISTS!$N$2:$N$13),"NO")="SI"),"SI","NO"))</f>
        <v/>
      </c>
      <c r="M9062" s="9">
        <f>IF(COUNTA($A9062:$K9062)=0,"",IF($K9062&lt;&gt;"",IF(COUNTIF($K$19:$K9062,$K9062)&gt;1,"SI","NO"),IF(COUNTIFS($A$19:$A9062,$A9062,$C$19:$C9062,$C9062,$J$19:$J9062,$J9062,$D$19:$D9062,$D9062)&gt;1,"SI","NO")))</f>
        <v/>
      </c>
      <c r="N9062" s="11">
        <f>IF(COUNTA($A9062:$K9062)=0,"",IF(AND($L9062="SI",$M9062="NO"),IFERROR($H9062,0),0))</f>
        <v/>
      </c>
      <c r="O9062" s="9">
        <f>IF(COUNTA($A9062:$K9062)=0,"",IF($M9062="SI","CUFE o factura duplicada dentro del reporte; no se suma dos veces",IF(IFERROR($H9062,0)&lt;=0,"DIAN reporta valor susceptible 0",IF($L9062="NO",IFERROR(LOOKUP(2,1/((LISTS!$M$2:$M$13&lt;&gt;"")*ISNUMBER(SEARCH(LISTS!$M$2:$M$13,$I9062))),LISTS!$O$2:$O$13),"Medio de pago no elegible o no identificado por DIAN"),"Apta automaticamente por pago electronico y base positiva"))))</f>
        <v/>
      </c>
    </row>
    <row r="9063">
      <c r="A9063" s="9" t="n"/>
      <c r="B9063" s="9" t="n"/>
      <c r="C9063" s="12" t="n"/>
      <c r="D9063" s="11" t="n"/>
      <c r="E9063" s="11" t="n"/>
      <c r="F9063" s="11" t="n"/>
      <c r="G9063" s="11" t="n"/>
      <c r="H9063" s="11" t="n"/>
      <c r="I9063" s="9" t="n"/>
      <c r="J9063" s="9" t="n"/>
      <c r="K9063" s="9" t="n"/>
      <c r="L9063" s="9">
        <f>IF(COUNTA($A9063:$K9063)=0,"",IF(AND(IFERROR($H9063,0)&gt;0,LEN(TRIM($K9063&amp;""))&gt;0,IFERROR(LOOKUP(2,1/((LISTS!$M$2:$M$13&lt;&gt;"")*ISNUMBER(SEARCH(LISTS!$M$2:$M$13,$I9063))),LISTS!$N$2:$N$13),"NO")="SI"),"SI","NO"))</f>
        <v/>
      </c>
      <c r="M9063" s="9">
        <f>IF(COUNTA($A9063:$K9063)=0,"",IF($K9063&lt;&gt;"",IF(COUNTIF($K$19:$K9063,$K9063)&gt;1,"SI","NO"),IF(COUNTIFS($A$19:$A9063,$A9063,$C$19:$C9063,$C9063,$J$19:$J9063,$J9063,$D$19:$D9063,$D9063)&gt;1,"SI","NO")))</f>
        <v/>
      </c>
      <c r="N9063" s="11">
        <f>IF(COUNTA($A9063:$K9063)=0,"",IF(AND($L9063="SI",$M9063="NO"),IFERROR($H9063,0),0))</f>
        <v/>
      </c>
      <c r="O9063" s="9">
        <f>IF(COUNTA($A9063:$K9063)=0,"",IF($M9063="SI","CUFE o factura duplicada dentro del reporte; no se suma dos veces",IF(IFERROR($H9063,0)&lt;=0,"DIAN reporta valor susceptible 0",IF($L9063="NO",IFERROR(LOOKUP(2,1/((LISTS!$M$2:$M$13&lt;&gt;"")*ISNUMBER(SEARCH(LISTS!$M$2:$M$13,$I9063))),LISTS!$O$2:$O$13),"Medio de pago no elegible o no identificado por DIAN"),"Apta automaticamente por pago electronico y base positiva"))))</f>
        <v/>
      </c>
    </row>
    <row r="9064">
      <c r="A9064" s="9" t="n"/>
      <c r="B9064" s="9" t="n"/>
      <c r="C9064" s="12" t="n"/>
      <c r="D9064" s="11" t="n"/>
      <c r="E9064" s="11" t="n"/>
      <c r="F9064" s="11" t="n"/>
      <c r="G9064" s="11" t="n"/>
      <c r="H9064" s="11" t="n"/>
      <c r="I9064" s="9" t="n"/>
      <c r="J9064" s="9" t="n"/>
      <c r="K9064" s="9" t="n"/>
      <c r="L9064" s="9">
        <f>IF(COUNTA($A9064:$K9064)=0,"",IF(AND(IFERROR($H9064,0)&gt;0,LEN(TRIM($K9064&amp;""))&gt;0,IFERROR(LOOKUP(2,1/((LISTS!$M$2:$M$13&lt;&gt;"")*ISNUMBER(SEARCH(LISTS!$M$2:$M$13,$I9064))),LISTS!$N$2:$N$13),"NO")="SI"),"SI","NO"))</f>
        <v/>
      </c>
      <c r="M9064" s="9">
        <f>IF(COUNTA($A9064:$K9064)=0,"",IF($K9064&lt;&gt;"",IF(COUNTIF($K$19:$K9064,$K9064)&gt;1,"SI","NO"),IF(COUNTIFS($A$19:$A9064,$A9064,$C$19:$C9064,$C9064,$J$19:$J9064,$J9064,$D$19:$D9064,$D9064)&gt;1,"SI","NO")))</f>
        <v/>
      </c>
      <c r="N9064" s="11">
        <f>IF(COUNTA($A9064:$K9064)=0,"",IF(AND($L9064="SI",$M9064="NO"),IFERROR($H9064,0),0))</f>
        <v/>
      </c>
      <c r="O9064" s="9">
        <f>IF(COUNTA($A9064:$K9064)=0,"",IF($M9064="SI","CUFE o factura duplicada dentro del reporte; no se suma dos veces",IF(IFERROR($H9064,0)&lt;=0,"DIAN reporta valor susceptible 0",IF($L9064="NO",IFERROR(LOOKUP(2,1/((LISTS!$M$2:$M$13&lt;&gt;"")*ISNUMBER(SEARCH(LISTS!$M$2:$M$13,$I9064))),LISTS!$O$2:$O$13),"Medio de pago no elegible o no identificado por DIAN"),"Apta automaticamente por pago electronico y base positiva"))))</f>
        <v/>
      </c>
    </row>
    <row r="9065">
      <c r="A9065" s="9" t="n"/>
      <c r="B9065" s="9" t="n"/>
      <c r="C9065" s="12" t="n"/>
      <c r="D9065" s="11" t="n"/>
      <c r="E9065" s="11" t="n"/>
      <c r="F9065" s="11" t="n"/>
      <c r="G9065" s="11" t="n"/>
      <c r="H9065" s="11" t="n"/>
      <c r="I9065" s="9" t="n"/>
      <c r="J9065" s="9" t="n"/>
      <c r="K9065" s="9" t="n"/>
      <c r="L9065" s="9">
        <f>IF(COUNTA($A9065:$K9065)=0,"",IF(AND(IFERROR($H9065,0)&gt;0,LEN(TRIM($K9065&amp;""))&gt;0,IFERROR(LOOKUP(2,1/((LISTS!$M$2:$M$13&lt;&gt;"")*ISNUMBER(SEARCH(LISTS!$M$2:$M$13,$I9065))),LISTS!$N$2:$N$13),"NO")="SI"),"SI","NO"))</f>
        <v/>
      </c>
      <c r="M9065" s="9">
        <f>IF(COUNTA($A9065:$K9065)=0,"",IF($K9065&lt;&gt;"",IF(COUNTIF($K$19:$K9065,$K9065)&gt;1,"SI","NO"),IF(COUNTIFS($A$19:$A9065,$A9065,$C$19:$C9065,$C9065,$J$19:$J9065,$J9065,$D$19:$D9065,$D9065)&gt;1,"SI","NO")))</f>
        <v/>
      </c>
      <c r="N9065" s="11">
        <f>IF(COUNTA($A9065:$K9065)=0,"",IF(AND($L9065="SI",$M9065="NO"),IFERROR($H9065,0),0))</f>
        <v/>
      </c>
      <c r="O9065" s="9">
        <f>IF(COUNTA($A9065:$K9065)=0,"",IF($M9065="SI","CUFE o factura duplicada dentro del reporte; no se suma dos veces",IF(IFERROR($H9065,0)&lt;=0,"DIAN reporta valor susceptible 0",IF($L9065="NO",IFERROR(LOOKUP(2,1/((LISTS!$M$2:$M$13&lt;&gt;"")*ISNUMBER(SEARCH(LISTS!$M$2:$M$13,$I9065))),LISTS!$O$2:$O$13),"Medio de pago no elegible o no identificado por DIAN"),"Apta automaticamente por pago electronico y base positiva"))))</f>
        <v/>
      </c>
    </row>
    <row r="9066">
      <c r="A9066" s="9" t="n"/>
      <c r="B9066" s="9" t="n"/>
      <c r="C9066" s="12" t="n"/>
      <c r="D9066" s="11" t="n"/>
      <c r="E9066" s="11" t="n"/>
      <c r="F9066" s="11" t="n"/>
      <c r="G9066" s="11" t="n"/>
      <c r="H9066" s="11" t="n"/>
      <c r="I9066" s="9" t="n"/>
      <c r="J9066" s="9" t="n"/>
      <c r="K9066" s="9" t="n"/>
      <c r="L9066" s="9">
        <f>IF(COUNTA($A9066:$K9066)=0,"",IF(AND(IFERROR($H9066,0)&gt;0,LEN(TRIM($K9066&amp;""))&gt;0,IFERROR(LOOKUP(2,1/((LISTS!$M$2:$M$13&lt;&gt;"")*ISNUMBER(SEARCH(LISTS!$M$2:$M$13,$I9066))),LISTS!$N$2:$N$13),"NO")="SI"),"SI","NO"))</f>
        <v/>
      </c>
      <c r="M9066" s="9">
        <f>IF(COUNTA($A9066:$K9066)=0,"",IF($K9066&lt;&gt;"",IF(COUNTIF($K$19:$K9066,$K9066)&gt;1,"SI","NO"),IF(COUNTIFS($A$19:$A9066,$A9066,$C$19:$C9066,$C9066,$J$19:$J9066,$J9066,$D$19:$D9066,$D9066)&gt;1,"SI","NO")))</f>
        <v/>
      </c>
      <c r="N9066" s="11">
        <f>IF(COUNTA($A9066:$K9066)=0,"",IF(AND($L9066="SI",$M9066="NO"),IFERROR($H9066,0),0))</f>
        <v/>
      </c>
      <c r="O9066" s="9">
        <f>IF(COUNTA($A9066:$K9066)=0,"",IF($M9066="SI","CUFE o factura duplicada dentro del reporte; no se suma dos veces",IF(IFERROR($H9066,0)&lt;=0,"DIAN reporta valor susceptible 0",IF($L9066="NO",IFERROR(LOOKUP(2,1/((LISTS!$M$2:$M$13&lt;&gt;"")*ISNUMBER(SEARCH(LISTS!$M$2:$M$13,$I9066))),LISTS!$O$2:$O$13),"Medio de pago no elegible o no identificado por DIAN"),"Apta automaticamente por pago electronico y base positiva"))))</f>
        <v/>
      </c>
    </row>
    <row r="9067">
      <c r="A9067" s="9" t="n"/>
      <c r="B9067" s="9" t="n"/>
      <c r="C9067" s="12" t="n"/>
      <c r="D9067" s="11" t="n"/>
      <c r="E9067" s="11" t="n"/>
      <c r="F9067" s="11" t="n"/>
      <c r="G9067" s="11" t="n"/>
      <c r="H9067" s="11" t="n"/>
      <c r="I9067" s="9" t="n"/>
      <c r="J9067" s="9" t="n"/>
      <c r="K9067" s="9" t="n"/>
      <c r="L9067" s="9">
        <f>IF(COUNTA($A9067:$K9067)=0,"",IF(AND(IFERROR($H9067,0)&gt;0,LEN(TRIM($K9067&amp;""))&gt;0,IFERROR(LOOKUP(2,1/((LISTS!$M$2:$M$13&lt;&gt;"")*ISNUMBER(SEARCH(LISTS!$M$2:$M$13,$I9067))),LISTS!$N$2:$N$13),"NO")="SI"),"SI","NO"))</f>
        <v/>
      </c>
      <c r="M9067" s="9">
        <f>IF(COUNTA($A9067:$K9067)=0,"",IF($K9067&lt;&gt;"",IF(COUNTIF($K$19:$K9067,$K9067)&gt;1,"SI","NO"),IF(COUNTIFS($A$19:$A9067,$A9067,$C$19:$C9067,$C9067,$J$19:$J9067,$J9067,$D$19:$D9067,$D9067)&gt;1,"SI","NO")))</f>
        <v/>
      </c>
      <c r="N9067" s="11">
        <f>IF(COUNTA($A9067:$K9067)=0,"",IF(AND($L9067="SI",$M9067="NO"),IFERROR($H9067,0),0))</f>
        <v/>
      </c>
      <c r="O9067" s="9">
        <f>IF(COUNTA($A9067:$K9067)=0,"",IF($M9067="SI","CUFE o factura duplicada dentro del reporte; no se suma dos veces",IF(IFERROR($H9067,0)&lt;=0,"DIAN reporta valor susceptible 0",IF($L9067="NO",IFERROR(LOOKUP(2,1/((LISTS!$M$2:$M$13&lt;&gt;"")*ISNUMBER(SEARCH(LISTS!$M$2:$M$13,$I9067))),LISTS!$O$2:$O$13),"Medio de pago no elegible o no identificado por DIAN"),"Apta automaticamente por pago electronico y base positiva"))))</f>
        <v/>
      </c>
    </row>
    <row r="9068">
      <c r="A9068" s="9" t="n"/>
      <c r="B9068" s="9" t="n"/>
      <c r="C9068" s="12" t="n"/>
      <c r="D9068" s="11" t="n"/>
      <c r="E9068" s="11" t="n"/>
      <c r="F9068" s="11" t="n"/>
      <c r="G9068" s="11" t="n"/>
      <c r="H9068" s="11" t="n"/>
      <c r="I9068" s="9" t="n"/>
      <c r="J9068" s="9" t="n"/>
      <c r="K9068" s="9" t="n"/>
      <c r="L9068" s="9">
        <f>IF(COUNTA($A9068:$K9068)=0,"",IF(AND(IFERROR($H9068,0)&gt;0,LEN(TRIM($K9068&amp;""))&gt;0,IFERROR(LOOKUP(2,1/((LISTS!$M$2:$M$13&lt;&gt;"")*ISNUMBER(SEARCH(LISTS!$M$2:$M$13,$I9068))),LISTS!$N$2:$N$13),"NO")="SI"),"SI","NO"))</f>
        <v/>
      </c>
      <c r="M9068" s="9">
        <f>IF(COUNTA($A9068:$K9068)=0,"",IF($K9068&lt;&gt;"",IF(COUNTIF($K$19:$K9068,$K9068)&gt;1,"SI","NO"),IF(COUNTIFS($A$19:$A9068,$A9068,$C$19:$C9068,$C9068,$J$19:$J9068,$J9068,$D$19:$D9068,$D9068)&gt;1,"SI","NO")))</f>
        <v/>
      </c>
      <c r="N9068" s="11">
        <f>IF(COUNTA($A9068:$K9068)=0,"",IF(AND($L9068="SI",$M9068="NO"),IFERROR($H9068,0),0))</f>
        <v/>
      </c>
      <c r="O9068" s="9">
        <f>IF(COUNTA($A9068:$K9068)=0,"",IF($M9068="SI","CUFE o factura duplicada dentro del reporte; no se suma dos veces",IF(IFERROR($H9068,0)&lt;=0,"DIAN reporta valor susceptible 0",IF($L9068="NO",IFERROR(LOOKUP(2,1/((LISTS!$M$2:$M$13&lt;&gt;"")*ISNUMBER(SEARCH(LISTS!$M$2:$M$13,$I9068))),LISTS!$O$2:$O$13),"Medio de pago no elegible o no identificado por DIAN"),"Apta automaticamente por pago electronico y base positiva"))))</f>
        <v/>
      </c>
    </row>
    <row r="9069">
      <c r="A9069" s="9" t="n"/>
      <c r="B9069" s="9" t="n"/>
      <c r="C9069" s="12" t="n"/>
      <c r="D9069" s="11" t="n"/>
      <c r="E9069" s="11" t="n"/>
      <c r="F9069" s="11" t="n"/>
      <c r="G9069" s="11" t="n"/>
      <c r="H9069" s="11" t="n"/>
      <c r="I9069" s="9" t="n"/>
      <c r="J9069" s="9" t="n"/>
      <c r="K9069" s="9" t="n"/>
      <c r="L9069" s="9">
        <f>IF(COUNTA($A9069:$K9069)=0,"",IF(AND(IFERROR($H9069,0)&gt;0,LEN(TRIM($K9069&amp;""))&gt;0,IFERROR(LOOKUP(2,1/((LISTS!$M$2:$M$13&lt;&gt;"")*ISNUMBER(SEARCH(LISTS!$M$2:$M$13,$I9069))),LISTS!$N$2:$N$13),"NO")="SI"),"SI","NO"))</f>
        <v/>
      </c>
      <c r="M9069" s="9">
        <f>IF(COUNTA($A9069:$K9069)=0,"",IF($K9069&lt;&gt;"",IF(COUNTIF($K$19:$K9069,$K9069)&gt;1,"SI","NO"),IF(COUNTIFS($A$19:$A9069,$A9069,$C$19:$C9069,$C9069,$J$19:$J9069,$J9069,$D$19:$D9069,$D9069)&gt;1,"SI","NO")))</f>
        <v/>
      </c>
      <c r="N9069" s="11">
        <f>IF(COUNTA($A9069:$K9069)=0,"",IF(AND($L9069="SI",$M9069="NO"),IFERROR($H9069,0),0))</f>
        <v/>
      </c>
      <c r="O9069" s="9">
        <f>IF(COUNTA($A9069:$K9069)=0,"",IF($M9069="SI","CUFE o factura duplicada dentro del reporte; no se suma dos veces",IF(IFERROR($H9069,0)&lt;=0,"DIAN reporta valor susceptible 0",IF($L9069="NO",IFERROR(LOOKUP(2,1/((LISTS!$M$2:$M$13&lt;&gt;"")*ISNUMBER(SEARCH(LISTS!$M$2:$M$13,$I9069))),LISTS!$O$2:$O$13),"Medio de pago no elegible o no identificado por DIAN"),"Apta automaticamente por pago electronico y base positiva"))))</f>
        <v/>
      </c>
    </row>
    <row r="9070">
      <c r="A9070" s="9" t="n"/>
      <c r="B9070" s="9" t="n"/>
      <c r="C9070" s="12" t="n"/>
      <c r="D9070" s="11" t="n"/>
      <c r="E9070" s="11" t="n"/>
      <c r="F9070" s="11" t="n"/>
      <c r="G9070" s="11" t="n"/>
      <c r="H9070" s="11" t="n"/>
      <c r="I9070" s="9" t="n"/>
      <c r="J9070" s="9" t="n"/>
      <c r="K9070" s="9" t="n"/>
      <c r="L9070" s="9">
        <f>IF(COUNTA($A9070:$K9070)=0,"",IF(AND(IFERROR($H9070,0)&gt;0,LEN(TRIM($K9070&amp;""))&gt;0,IFERROR(LOOKUP(2,1/((LISTS!$M$2:$M$13&lt;&gt;"")*ISNUMBER(SEARCH(LISTS!$M$2:$M$13,$I9070))),LISTS!$N$2:$N$13),"NO")="SI"),"SI","NO"))</f>
        <v/>
      </c>
      <c r="M9070" s="9">
        <f>IF(COUNTA($A9070:$K9070)=0,"",IF($K9070&lt;&gt;"",IF(COUNTIF($K$19:$K9070,$K9070)&gt;1,"SI","NO"),IF(COUNTIFS($A$19:$A9070,$A9070,$C$19:$C9070,$C9070,$J$19:$J9070,$J9070,$D$19:$D9070,$D9070)&gt;1,"SI","NO")))</f>
        <v/>
      </c>
      <c r="N9070" s="11">
        <f>IF(COUNTA($A9070:$K9070)=0,"",IF(AND($L9070="SI",$M9070="NO"),IFERROR($H9070,0),0))</f>
        <v/>
      </c>
      <c r="O9070" s="9">
        <f>IF(COUNTA($A9070:$K9070)=0,"",IF($M9070="SI","CUFE o factura duplicada dentro del reporte; no se suma dos veces",IF(IFERROR($H9070,0)&lt;=0,"DIAN reporta valor susceptible 0",IF($L9070="NO",IFERROR(LOOKUP(2,1/((LISTS!$M$2:$M$13&lt;&gt;"")*ISNUMBER(SEARCH(LISTS!$M$2:$M$13,$I9070))),LISTS!$O$2:$O$13),"Medio de pago no elegible o no identificado por DIAN"),"Apta automaticamente por pago electronico y base positiva"))))</f>
        <v/>
      </c>
    </row>
    <row r="9071">
      <c r="A9071" s="9" t="n"/>
      <c r="B9071" s="9" t="n"/>
      <c r="C9071" s="12" t="n"/>
      <c r="D9071" s="11" t="n"/>
      <c r="E9071" s="11" t="n"/>
      <c r="F9071" s="11" t="n"/>
      <c r="G9071" s="11" t="n"/>
      <c r="H9071" s="11" t="n"/>
      <c r="I9071" s="9" t="n"/>
      <c r="J9071" s="9" t="n"/>
      <c r="K9071" s="9" t="n"/>
      <c r="L9071" s="9">
        <f>IF(COUNTA($A9071:$K9071)=0,"",IF(AND(IFERROR($H9071,0)&gt;0,LEN(TRIM($K9071&amp;""))&gt;0,IFERROR(LOOKUP(2,1/((LISTS!$M$2:$M$13&lt;&gt;"")*ISNUMBER(SEARCH(LISTS!$M$2:$M$13,$I9071))),LISTS!$N$2:$N$13),"NO")="SI"),"SI","NO"))</f>
        <v/>
      </c>
      <c r="M9071" s="9">
        <f>IF(COUNTA($A9071:$K9071)=0,"",IF($K9071&lt;&gt;"",IF(COUNTIF($K$19:$K9071,$K9071)&gt;1,"SI","NO"),IF(COUNTIFS($A$19:$A9071,$A9071,$C$19:$C9071,$C9071,$J$19:$J9071,$J9071,$D$19:$D9071,$D9071)&gt;1,"SI","NO")))</f>
        <v/>
      </c>
      <c r="N9071" s="11">
        <f>IF(COUNTA($A9071:$K9071)=0,"",IF(AND($L9071="SI",$M9071="NO"),IFERROR($H9071,0),0))</f>
        <v/>
      </c>
      <c r="O9071" s="9">
        <f>IF(COUNTA($A9071:$K9071)=0,"",IF($M9071="SI","CUFE o factura duplicada dentro del reporte; no se suma dos veces",IF(IFERROR($H9071,0)&lt;=0,"DIAN reporta valor susceptible 0",IF($L9071="NO",IFERROR(LOOKUP(2,1/((LISTS!$M$2:$M$13&lt;&gt;"")*ISNUMBER(SEARCH(LISTS!$M$2:$M$13,$I9071))),LISTS!$O$2:$O$13),"Medio de pago no elegible o no identificado por DIAN"),"Apta automaticamente por pago electronico y base positiva"))))</f>
        <v/>
      </c>
    </row>
    <row r="9072">
      <c r="A9072" s="9" t="n"/>
      <c r="B9072" s="9" t="n"/>
      <c r="C9072" s="12" t="n"/>
      <c r="D9072" s="11" t="n"/>
      <c r="E9072" s="11" t="n"/>
      <c r="F9072" s="11" t="n"/>
      <c r="G9072" s="11" t="n"/>
      <c r="H9072" s="11" t="n"/>
      <c r="I9072" s="9" t="n"/>
      <c r="J9072" s="9" t="n"/>
      <c r="K9072" s="9" t="n"/>
      <c r="L9072" s="9">
        <f>IF(COUNTA($A9072:$K9072)=0,"",IF(AND(IFERROR($H9072,0)&gt;0,LEN(TRIM($K9072&amp;""))&gt;0,IFERROR(LOOKUP(2,1/((LISTS!$M$2:$M$13&lt;&gt;"")*ISNUMBER(SEARCH(LISTS!$M$2:$M$13,$I9072))),LISTS!$N$2:$N$13),"NO")="SI"),"SI","NO"))</f>
        <v/>
      </c>
      <c r="M9072" s="9">
        <f>IF(COUNTA($A9072:$K9072)=0,"",IF($K9072&lt;&gt;"",IF(COUNTIF($K$19:$K9072,$K9072)&gt;1,"SI","NO"),IF(COUNTIFS($A$19:$A9072,$A9072,$C$19:$C9072,$C9072,$J$19:$J9072,$J9072,$D$19:$D9072,$D9072)&gt;1,"SI","NO")))</f>
        <v/>
      </c>
      <c r="N9072" s="11">
        <f>IF(COUNTA($A9072:$K9072)=0,"",IF(AND($L9072="SI",$M9072="NO"),IFERROR($H9072,0),0))</f>
        <v/>
      </c>
      <c r="O9072" s="9">
        <f>IF(COUNTA($A9072:$K9072)=0,"",IF($M9072="SI","CUFE o factura duplicada dentro del reporte; no se suma dos veces",IF(IFERROR($H9072,0)&lt;=0,"DIAN reporta valor susceptible 0",IF($L9072="NO",IFERROR(LOOKUP(2,1/((LISTS!$M$2:$M$13&lt;&gt;"")*ISNUMBER(SEARCH(LISTS!$M$2:$M$13,$I9072))),LISTS!$O$2:$O$13),"Medio de pago no elegible o no identificado por DIAN"),"Apta automaticamente por pago electronico y base positiva"))))</f>
        <v/>
      </c>
    </row>
    <row r="9073">
      <c r="A9073" s="9" t="n"/>
      <c r="B9073" s="9" t="n"/>
      <c r="C9073" s="12" t="n"/>
      <c r="D9073" s="11" t="n"/>
      <c r="E9073" s="11" t="n"/>
      <c r="F9073" s="11" t="n"/>
      <c r="G9073" s="11" t="n"/>
      <c r="H9073" s="11" t="n"/>
      <c r="I9073" s="9" t="n"/>
      <c r="J9073" s="9" t="n"/>
      <c r="K9073" s="9" t="n"/>
      <c r="L9073" s="9">
        <f>IF(COUNTA($A9073:$K9073)=0,"",IF(AND(IFERROR($H9073,0)&gt;0,LEN(TRIM($K9073&amp;""))&gt;0,IFERROR(LOOKUP(2,1/((LISTS!$M$2:$M$13&lt;&gt;"")*ISNUMBER(SEARCH(LISTS!$M$2:$M$13,$I9073))),LISTS!$N$2:$N$13),"NO")="SI"),"SI","NO"))</f>
        <v/>
      </c>
      <c r="M9073" s="9">
        <f>IF(COUNTA($A9073:$K9073)=0,"",IF($K9073&lt;&gt;"",IF(COUNTIF($K$19:$K9073,$K9073)&gt;1,"SI","NO"),IF(COUNTIFS($A$19:$A9073,$A9073,$C$19:$C9073,$C9073,$J$19:$J9073,$J9073,$D$19:$D9073,$D9073)&gt;1,"SI","NO")))</f>
        <v/>
      </c>
      <c r="N9073" s="11">
        <f>IF(COUNTA($A9073:$K9073)=0,"",IF(AND($L9073="SI",$M9073="NO"),IFERROR($H9073,0),0))</f>
        <v/>
      </c>
      <c r="O9073" s="9">
        <f>IF(COUNTA($A9073:$K9073)=0,"",IF($M9073="SI","CUFE o factura duplicada dentro del reporte; no se suma dos veces",IF(IFERROR($H9073,0)&lt;=0,"DIAN reporta valor susceptible 0",IF($L9073="NO",IFERROR(LOOKUP(2,1/((LISTS!$M$2:$M$13&lt;&gt;"")*ISNUMBER(SEARCH(LISTS!$M$2:$M$13,$I9073))),LISTS!$O$2:$O$13),"Medio de pago no elegible o no identificado por DIAN"),"Apta automaticamente por pago electronico y base positiva"))))</f>
        <v/>
      </c>
    </row>
    <row r="9074">
      <c r="A9074" s="9" t="n"/>
      <c r="B9074" s="9" t="n"/>
      <c r="C9074" s="12" t="n"/>
      <c r="D9074" s="11" t="n"/>
      <c r="E9074" s="11" t="n"/>
      <c r="F9074" s="11" t="n"/>
      <c r="G9074" s="11" t="n"/>
      <c r="H9074" s="11" t="n"/>
      <c r="I9074" s="9" t="n"/>
      <c r="J9074" s="9" t="n"/>
      <c r="K9074" s="9" t="n"/>
      <c r="L9074" s="9">
        <f>IF(COUNTA($A9074:$K9074)=0,"",IF(AND(IFERROR($H9074,0)&gt;0,LEN(TRIM($K9074&amp;""))&gt;0,IFERROR(LOOKUP(2,1/((LISTS!$M$2:$M$13&lt;&gt;"")*ISNUMBER(SEARCH(LISTS!$M$2:$M$13,$I9074))),LISTS!$N$2:$N$13),"NO")="SI"),"SI","NO"))</f>
        <v/>
      </c>
      <c r="M9074" s="9">
        <f>IF(COUNTA($A9074:$K9074)=0,"",IF($K9074&lt;&gt;"",IF(COUNTIF($K$19:$K9074,$K9074)&gt;1,"SI","NO"),IF(COUNTIFS($A$19:$A9074,$A9074,$C$19:$C9074,$C9074,$J$19:$J9074,$J9074,$D$19:$D9074,$D9074)&gt;1,"SI","NO")))</f>
        <v/>
      </c>
      <c r="N9074" s="11">
        <f>IF(COUNTA($A9074:$K9074)=0,"",IF(AND($L9074="SI",$M9074="NO"),IFERROR($H9074,0),0))</f>
        <v/>
      </c>
      <c r="O9074" s="9">
        <f>IF(COUNTA($A9074:$K9074)=0,"",IF($M9074="SI","CUFE o factura duplicada dentro del reporte; no se suma dos veces",IF(IFERROR($H9074,0)&lt;=0,"DIAN reporta valor susceptible 0",IF($L9074="NO",IFERROR(LOOKUP(2,1/((LISTS!$M$2:$M$13&lt;&gt;"")*ISNUMBER(SEARCH(LISTS!$M$2:$M$13,$I9074))),LISTS!$O$2:$O$13),"Medio de pago no elegible o no identificado por DIAN"),"Apta automaticamente por pago electronico y base positiva"))))</f>
        <v/>
      </c>
    </row>
    <row r="9075">
      <c r="A9075" s="9" t="n"/>
      <c r="B9075" s="9" t="n"/>
      <c r="C9075" s="12" t="n"/>
      <c r="D9075" s="11" t="n"/>
      <c r="E9075" s="11" t="n"/>
      <c r="F9075" s="11" t="n"/>
      <c r="G9075" s="11" t="n"/>
      <c r="H9075" s="11" t="n"/>
      <c r="I9075" s="9" t="n"/>
      <c r="J9075" s="9" t="n"/>
      <c r="K9075" s="9" t="n"/>
      <c r="L9075" s="9">
        <f>IF(COUNTA($A9075:$K9075)=0,"",IF(AND(IFERROR($H9075,0)&gt;0,LEN(TRIM($K9075&amp;""))&gt;0,IFERROR(LOOKUP(2,1/((LISTS!$M$2:$M$13&lt;&gt;"")*ISNUMBER(SEARCH(LISTS!$M$2:$M$13,$I9075))),LISTS!$N$2:$N$13),"NO")="SI"),"SI","NO"))</f>
        <v/>
      </c>
      <c r="M9075" s="9">
        <f>IF(COUNTA($A9075:$K9075)=0,"",IF($K9075&lt;&gt;"",IF(COUNTIF($K$19:$K9075,$K9075)&gt;1,"SI","NO"),IF(COUNTIFS($A$19:$A9075,$A9075,$C$19:$C9075,$C9075,$J$19:$J9075,$J9075,$D$19:$D9075,$D9075)&gt;1,"SI","NO")))</f>
        <v/>
      </c>
      <c r="N9075" s="11">
        <f>IF(COUNTA($A9075:$K9075)=0,"",IF(AND($L9075="SI",$M9075="NO"),IFERROR($H9075,0),0))</f>
        <v/>
      </c>
      <c r="O9075" s="9">
        <f>IF(COUNTA($A9075:$K9075)=0,"",IF($M9075="SI","CUFE o factura duplicada dentro del reporte; no se suma dos veces",IF(IFERROR($H9075,0)&lt;=0,"DIAN reporta valor susceptible 0",IF($L9075="NO",IFERROR(LOOKUP(2,1/((LISTS!$M$2:$M$13&lt;&gt;"")*ISNUMBER(SEARCH(LISTS!$M$2:$M$13,$I9075))),LISTS!$O$2:$O$13),"Medio de pago no elegible o no identificado por DIAN"),"Apta automaticamente por pago electronico y base positiva"))))</f>
        <v/>
      </c>
    </row>
    <row r="9076">
      <c r="A9076" s="9" t="n"/>
      <c r="B9076" s="9" t="n"/>
      <c r="C9076" s="12" t="n"/>
      <c r="D9076" s="11" t="n"/>
      <c r="E9076" s="11" t="n"/>
      <c r="F9076" s="11" t="n"/>
      <c r="G9076" s="11" t="n"/>
      <c r="H9076" s="11" t="n"/>
      <c r="I9076" s="9" t="n"/>
      <c r="J9076" s="9" t="n"/>
      <c r="K9076" s="9" t="n"/>
      <c r="L9076" s="9">
        <f>IF(COUNTA($A9076:$K9076)=0,"",IF(AND(IFERROR($H9076,0)&gt;0,LEN(TRIM($K9076&amp;""))&gt;0,IFERROR(LOOKUP(2,1/((LISTS!$M$2:$M$13&lt;&gt;"")*ISNUMBER(SEARCH(LISTS!$M$2:$M$13,$I9076))),LISTS!$N$2:$N$13),"NO")="SI"),"SI","NO"))</f>
        <v/>
      </c>
      <c r="M9076" s="9">
        <f>IF(COUNTA($A9076:$K9076)=0,"",IF($K9076&lt;&gt;"",IF(COUNTIF($K$19:$K9076,$K9076)&gt;1,"SI","NO"),IF(COUNTIFS($A$19:$A9076,$A9076,$C$19:$C9076,$C9076,$J$19:$J9076,$J9076,$D$19:$D9076,$D9076)&gt;1,"SI","NO")))</f>
        <v/>
      </c>
      <c r="N9076" s="11">
        <f>IF(COUNTA($A9076:$K9076)=0,"",IF(AND($L9076="SI",$M9076="NO"),IFERROR($H9076,0),0))</f>
        <v/>
      </c>
      <c r="O9076" s="9">
        <f>IF(COUNTA($A9076:$K9076)=0,"",IF($M9076="SI","CUFE o factura duplicada dentro del reporte; no se suma dos veces",IF(IFERROR($H9076,0)&lt;=0,"DIAN reporta valor susceptible 0",IF($L9076="NO",IFERROR(LOOKUP(2,1/((LISTS!$M$2:$M$13&lt;&gt;"")*ISNUMBER(SEARCH(LISTS!$M$2:$M$13,$I9076))),LISTS!$O$2:$O$13),"Medio de pago no elegible o no identificado por DIAN"),"Apta automaticamente por pago electronico y base positiva"))))</f>
        <v/>
      </c>
    </row>
    <row r="9077">
      <c r="A9077" s="9" t="n"/>
      <c r="B9077" s="9" t="n"/>
      <c r="C9077" s="12" t="n"/>
      <c r="D9077" s="11" t="n"/>
      <c r="E9077" s="11" t="n"/>
      <c r="F9077" s="11" t="n"/>
      <c r="G9077" s="11" t="n"/>
      <c r="H9077" s="11" t="n"/>
      <c r="I9077" s="9" t="n"/>
      <c r="J9077" s="9" t="n"/>
      <c r="K9077" s="9" t="n"/>
      <c r="L9077" s="9">
        <f>IF(COUNTA($A9077:$K9077)=0,"",IF(AND(IFERROR($H9077,0)&gt;0,LEN(TRIM($K9077&amp;""))&gt;0,IFERROR(LOOKUP(2,1/((LISTS!$M$2:$M$13&lt;&gt;"")*ISNUMBER(SEARCH(LISTS!$M$2:$M$13,$I9077))),LISTS!$N$2:$N$13),"NO")="SI"),"SI","NO"))</f>
        <v/>
      </c>
      <c r="M9077" s="9">
        <f>IF(COUNTA($A9077:$K9077)=0,"",IF($K9077&lt;&gt;"",IF(COUNTIF($K$19:$K9077,$K9077)&gt;1,"SI","NO"),IF(COUNTIFS($A$19:$A9077,$A9077,$C$19:$C9077,$C9077,$J$19:$J9077,$J9077,$D$19:$D9077,$D9077)&gt;1,"SI","NO")))</f>
        <v/>
      </c>
      <c r="N9077" s="11">
        <f>IF(COUNTA($A9077:$K9077)=0,"",IF(AND($L9077="SI",$M9077="NO"),IFERROR($H9077,0),0))</f>
        <v/>
      </c>
      <c r="O9077" s="9">
        <f>IF(COUNTA($A9077:$K9077)=0,"",IF($M9077="SI","CUFE o factura duplicada dentro del reporte; no se suma dos veces",IF(IFERROR($H9077,0)&lt;=0,"DIAN reporta valor susceptible 0",IF($L9077="NO",IFERROR(LOOKUP(2,1/((LISTS!$M$2:$M$13&lt;&gt;"")*ISNUMBER(SEARCH(LISTS!$M$2:$M$13,$I9077))),LISTS!$O$2:$O$13),"Medio de pago no elegible o no identificado por DIAN"),"Apta automaticamente por pago electronico y base positiva"))))</f>
        <v/>
      </c>
    </row>
    <row r="9078">
      <c r="A9078" s="9" t="n"/>
      <c r="B9078" s="9" t="n"/>
      <c r="C9078" s="12" t="n"/>
      <c r="D9078" s="11" t="n"/>
      <c r="E9078" s="11" t="n"/>
      <c r="F9078" s="11" t="n"/>
      <c r="G9078" s="11" t="n"/>
      <c r="H9078" s="11" t="n"/>
      <c r="I9078" s="9" t="n"/>
      <c r="J9078" s="9" t="n"/>
      <c r="K9078" s="9" t="n"/>
      <c r="L9078" s="9">
        <f>IF(COUNTA($A9078:$K9078)=0,"",IF(AND(IFERROR($H9078,0)&gt;0,LEN(TRIM($K9078&amp;""))&gt;0,IFERROR(LOOKUP(2,1/((LISTS!$M$2:$M$13&lt;&gt;"")*ISNUMBER(SEARCH(LISTS!$M$2:$M$13,$I9078))),LISTS!$N$2:$N$13),"NO")="SI"),"SI","NO"))</f>
        <v/>
      </c>
      <c r="M9078" s="9">
        <f>IF(COUNTA($A9078:$K9078)=0,"",IF($K9078&lt;&gt;"",IF(COUNTIF($K$19:$K9078,$K9078)&gt;1,"SI","NO"),IF(COUNTIFS($A$19:$A9078,$A9078,$C$19:$C9078,$C9078,$J$19:$J9078,$J9078,$D$19:$D9078,$D9078)&gt;1,"SI","NO")))</f>
        <v/>
      </c>
      <c r="N9078" s="11">
        <f>IF(COUNTA($A9078:$K9078)=0,"",IF(AND($L9078="SI",$M9078="NO"),IFERROR($H9078,0),0))</f>
        <v/>
      </c>
      <c r="O9078" s="9">
        <f>IF(COUNTA($A9078:$K9078)=0,"",IF($M9078="SI","CUFE o factura duplicada dentro del reporte; no se suma dos veces",IF(IFERROR($H9078,0)&lt;=0,"DIAN reporta valor susceptible 0",IF($L9078="NO",IFERROR(LOOKUP(2,1/((LISTS!$M$2:$M$13&lt;&gt;"")*ISNUMBER(SEARCH(LISTS!$M$2:$M$13,$I9078))),LISTS!$O$2:$O$13),"Medio de pago no elegible o no identificado por DIAN"),"Apta automaticamente por pago electronico y base positiva"))))</f>
        <v/>
      </c>
    </row>
    <row r="9079">
      <c r="A9079" s="9" t="n"/>
      <c r="B9079" s="9" t="n"/>
      <c r="C9079" s="12" t="n"/>
      <c r="D9079" s="11" t="n"/>
      <c r="E9079" s="11" t="n"/>
      <c r="F9079" s="11" t="n"/>
      <c r="G9079" s="11" t="n"/>
      <c r="H9079" s="11" t="n"/>
      <c r="I9079" s="9" t="n"/>
      <c r="J9079" s="9" t="n"/>
      <c r="K9079" s="9" t="n"/>
      <c r="L9079" s="9">
        <f>IF(COUNTA($A9079:$K9079)=0,"",IF(AND(IFERROR($H9079,0)&gt;0,LEN(TRIM($K9079&amp;""))&gt;0,IFERROR(LOOKUP(2,1/((LISTS!$M$2:$M$13&lt;&gt;"")*ISNUMBER(SEARCH(LISTS!$M$2:$M$13,$I9079))),LISTS!$N$2:$N$13),"NO")="SI"),"SI","NO"))</f>
        <v/>
      </c>
      <c r="M9079" s="9">
        <f>IF(COUNTA($A9079:$K9079)=0,"",IF($K9079&lt;&gt;"",IF(COUNTIF($K$19:$K9079,$K9079)&gt;1,"SI","NO"),IF(COUNTIFS($A$19:$A9079,$A9079,$C$19:$C9079,$C9079,$J$19:$J9079,$J9079,$D$19:$D9079,$D9079)&gt;1,"SI","NO")))</f>
        <v/>
      </c>
      <c r="N9079" s="11">
        <f>IF(COUNTA($A9079:$K9079)=0,"",IF(AND($L9079="SI",$M9079="NO"),IFERROR($H9079,0),0))</f>
        <v/>
      </c>
      <c r="O9079" s="9">
        <f>IF(COUNTA($A9079:$K9079)=0,"",IF($M9079="SI","CUFE o factura duplicada dentro del reporte; no se suma dos veces",IF(IFERROR($H9079,0)&lt;=0,"DIAN reporta valor susceptible 0",IF($L9079="NO",IFERROR(LOOKUP(2,1/((LISTS!$M$2:$M$13&lt;&gt;"")*ISNUMBER(SEARCH(LISTS!$M$2:$M$13,$I9079))),LISTS!$O$2:$O$13),"Medio de pago no elegible o no identificado por DIAN"),"Apta automaticamente por pago electronico y base positiva"))))</f>
        <v/>
      </c>
    </row>
    <row r="9080">
      <c r="A9080" s="9" t="n"/>
      <c r="B9080" s="9" t="n"/>
      <c r="C9080" s="12" t="n"/>
      <c r="D9080" s="11" t="n"/>
      <c r="E9080" s="11" t="n"/>
      <c r="F9080" s="11" t="n"/>
      <c r="G9080" s="11" t="n"/>
      <c r="H9080" s="11" t="n"/>
      <c r="I9080" s="9" t="n"/>
      <c r="J9080" s="9" t="n"/>
      <c r="K9080" s="9" t="n"/>
      <c r="L9080" s="9">
        <f>IF(COUNTA($A9080:$K9080)=0,"",IF(AND(IFERROR($H9080,0)&gt;0,LEN(TRIM($K9080&amp;""))&gt;0,IFERROR(LOOKUP(2,1/((LISTS!$M$2:$M$13&lt;&gt;"")*ISNUMBER(SEARCH(LISTS!$M$2:$M$13,$I9080))),LISTS!$N$2:$N$13),"NO")="SI"),"SI","NO"))</f>
        <v/>
      </c>
      <c r="M9080" s="9">
        <f>IF(COUNTA($A9080:$K9080)=0,"",IF($K9080&lt;&gt;"",IF(COUNTIF($K$19:$K9080,$K9080)&gt;1,"SI","NO"),IF(COUNTIFS($A$19:$A9080,$A9080,$C$19:$C9080,$C9080,$J$19:$J9080,$J9080,$D$19:$D9080,$D9080)&gt;1,"SI","NO")))</f>
        <v/>
      </c>
      <c r="N9080" s="11">
        <f>IF(COUNTA($A9080:$K9080)=0,"",IF(AND($L9080="SI",$M9080="NO"),IFERROR($H9080,0),0))</f>
        <v/>
      </c>
      <c r="O9080" s="9">
        <f>IF(COUNTA($A9080:$K9080)=0,"",IF($M9080="SI","CUFE o factura duplicada dentro del reporte; no se suma dos veces",IF(IFERROR($H9080,0)&lt;=0,"DIAN reporta valor susceptible 0",IF($L9080="NO",IFERROR(LOOKUP(2,1/((LISTS!$M$2:$M$13&lt;&gt;"")*ISNUMBER(SEARCH(LISTS!$M$2:$M$13,$I9080))),LISTS!$O$2:$O$13),"Medio de pago no elegible o no identificado por DIAN"),"Apta automaticamente por pago electronico y base positiva"))))</f>
        <v/>
      </c>
    </row>
    <row r="9081">
      <c r="A9081" s="9" t="n"/>
      <c r="B9081" s="9" t="n"/>
      <c r="C9081" s="12" t="n"/>
      <c r="D9081" s="11" t="n"/>
      <c r="E9081" s="11" t="n"/>
      <c r="F9081" s="11" t="n"/>
      <c r="G9081" s="11" t="n"/>
      <c r="H9081" s="11" t="n"/>
      <c r="I9081" s="9" t="n"/>
      <c r="J9081" s="9" t="n"/>
      <c r="K9081" s="9" t="n"/>
      <c r="L9081" s="9">
        <f>IF(COUNTA($A9081:$K9081)=0,"",IF(AND(IFERROR($H9081,0)&gt;0,LEN(TRIM($K9081&amp;""))&gt;0,IFERROR(LOOKUP(2,1/((LISTS!$M$2:$M$13&lt;&gt;"")*ISNUMBER(SEARCH(LISTS!$M$2:$M$13,$I9081))),LISTS!$N$2:$N$13),"NO")="SI"),"SI","NO"))</f>
        <v/>
      </c>
      <c r="M9081" s="9">
        <f>IF(COUNTA($A9081:$K9081)=0,"",IF($K9081&lt;&gt;"",IF(COUNTIF($K$19:$K9081,$K9081)&gt;1,"SI","NO"),IF(COUNTIFS($A$19:$A9081,$A9081,$C$19:$C9081,$C9081,$J$19:$J9081,$J9081,$D$19:$D9081,$D9081)&gt;1,"SI","NO")))</f>
        <v/>
      </c>
      <c r="N9081" s="11">
        <f>IF(COUNTA($A9081:$K9081)=0,"",IF(AND($L9081="SI",$M9081="NO"),IFERROR($H9081,0),0))</f>
        <v/>
      </c>
      <c r="O9081" s="9">
        <f>IF(COUNTA($A9081:$K9081)=0,"",IF($M9081="SI","CUFE o factura duplicada dentro del reporte; no se suma dos veces",IF(IFERROR($H9081,0)&lt;=0,"DIAN reporta valor susceptible 0",IF($L9081="NO",IFERROR(LOOKUP(2,1/((LISTS!$M$2:$M$13&lt;&gt;"")*ISNUMBER(SEARCH(LISTS!$M$2:$M$13,$I9081))),LISTS!$O$2:$O$13),"Medio de pago no elegible o no identificado por DIAN"),"Apta automaticamente por pago electronico y base positiva"))))</f>
        <v/>
      </c>
    </row>
    <row r="9082">
      <c r="A9082" s="9" t="n"/>
      <c r="B9082" s="9" t="n"/>
      <c r="C9082" s="12" t="n"/>
      <c r="D9082" s="11" t="n"/>
      <c r="E9082" s="11" t="n"/>
      <c r="F9082" s="11" t="n"/>
      <c r="G9082" s="11" t="n"/>
      <c r="H9082" s="11" t="n"/>
      <c r="I9082" s="9" t="n"/>
      <c r="J9082" s="9" t="n"/>
      <c r="K9082" s="9" t="n"/>
      <c r="L9082" s="9">
        <f>IF(COUNTA($A9082:$K9082)=0,"",IF(AND(IFERROR($H9082,0)&gt;0,LEN(TRIM($K9082&amp;""))&gt;0,IFERROR(LOOKUP(2,1/((LISTS!$M$2:$M$13&lt;&gt;"")*ISNUMBER(SEARCH(LISTS!$M$2:$M$13,$I9082))),LISTS!$N$2:$N$13),"NO")="SI"),"SI","NO"))</f>
        <v/>
      </c>
      <c r="M9082" s="9">
        <f>IF(COUNTA($A9082:$K9082)=0,"",IF($K9082&lt;&gt;"",IF(COUNTIF($K$19:$K9082,$K9082)&gt;1,"SI","NO"),IF(COUNTIFS($A$19:$A9082,$A9082,$C$19:$C9082,$C9082,$J$19:$J9082,$J9082,$D$19:$D9082,$D9082)&gt;1,"SI","NO")))</f>
        <v/>
      </c>
      <c r="N9082" s="11">
        <f>IF(COUNTA($A9082:$K9082)=0,"",IF(AND($L9082="SI",$M9082="NO"),IFERROR($H9082,0),0))</f>
        <v/>
      </c>
      <c r="O9082" s="9">
        <f>IF(COUNTA($A9082:$K9082)=0,"",IF($M9082="SI","CUFE o factura duplicada dentro del reporte; no se suma dos veces",IF(IFERROR($H9082,0)&lt;=0,"DIAN reporta valor susceptible 0",IF($L9082="NO",IFERROR(LOOKUP(2,1/((LISTS!$M$2:$M$13&lt;&gt;"")*ISNUMBER(SEARCH(LISTS!$M$2:$M$13,$I9082))),LISTS!$O$2:$O$13),"Medio de pago no elegible o no identificado por DIAN"),"Apta automaticamente por pago electronico y base positiva"))))</f>
        <v/>
      </c>
    </row>
    <row r="9083">
      <c r="A9083" s="9" t="n"/>
      <c r="B9083" s="9" t="n"/>
      <c r="C9083" s="12" t="n"/>
      <c r="D9083" s="11" t="n"/>
      <c r="E9083" s="11" t="n"/>
      <c r="F9083" s="11" t="n"/>
      <c r="G9083" s="11" t="n"/>
      <c r="H9083" s="11" t="n"/>
      <c r="I9083" s="9" t="n"/>
      <c r="J9083" s="9" t="n"/>
      <c r="K9083" s="9" t="n"/>
      <c r="L9083" s="9">
        <f>IF(COUNTA($A9083:$K9083)=0,"",IF(AND(IFERROR($H9083,0)&gt;0,LEN(TRIM($K9083&amp;""))&gt;0,IFERROR(LOOKUP(2,1/((LISTS!$M$2:$M$13&lt;&gt;"")*ISNUMBER(SEARCH(LISTS!$M$2:$M$13,$I9083))),LISTS!$N$2:$N$13),"NO")="SI"),"SI","NO"))</f>
        <v/>
      </c>
      <c r="M9083" s="9">
        <f>IF(COUNTA($A9083:$K9083)=0,"",IF($K9083&lt;&gt;"",IF(COUNTIF($K$19:$K9083,$K9083)&gt;1,"SI","NO"),IF(COUNTIFS($A$19:$A9083,$A9083,$C$19:$C9083,$C9083,$J$19:$J9083,$J9083,$D$19:$D9083,$D9083)&gt;1,"SI","NO")))</f>
        <v/>
      </c>
      <c r="N9083" s="11">
        <f>IF(COUNTA($A9083:$K9083)=0,"",IF(AND($L9083="SI",$M9083="NO"),IFERROR($H9083,0),0))</f>
        <v/>
      </c>
      <c r="O9083" s="9">
        <f>IF(COUNTA($A9083:$K9083)=0,"",IF($M9083="SI","CUFE o factura duplicada dentro del reporte; no se suma dos veces",IF(IFERROR($H9083,0)&lt;=0,"DIAN reporta valor susceptible 0",IF($L9083="NO",IFERROR(LOOKUP(2,1/((LISTS!$M$2:$M$13&lt;&gt;"")*ISNUMBER(SEARCH(LISTS!$M$2:$M$13,$I9083))),LISTS!$O$2:$O$13),"Medio de pago no elegible o no identificado por DIAN"),"Apta automaticamente por pago electronico y base positiva"))))</f>
        <v/>
      </c>
    </row>
    <row r="9084">
      <c r="A9084" s="9" t="n"/>
      <c r="B9084" s="9" t="n"/>
      <c r="C9084" s="12" t="n"/>
      <c r="D9084" s="11" t="n"/>
      <c r="E9084" s="11" t="n"/>
      <c r="F9084" s="11" t="n"/>
      <c r="G9084" s="11" t="n"/>
      <c r="H9084" s="11" t="n"/>
      <c r="I9084" s="9" t="n"/>
      <c r="J9084" s="9" t="n"/>
      <c r="K9084" s="9" t="n"/>
      <c r="L9084" s="9">
        <f>IF(COUNTA($A9084:$K9084)=0,"",IF(AND(IFERROR($H9084,0)&gt;0,LEN(TRIM($K9084&amp;""))&gt;0,IFERROR(LOOKUP(2,1/((LISTS!$M$2:$M$13&lt;&gt;"")*ISNUMBER(SEARCH(LISTS!$M$2:$M$13,$I9084))),LISTS!$N$2:$N$13),"NO")="SI"),"SI","NO"))</f>
        <v/>
      </c>
      <c r="M9084" s="9">
        <f>IF(COUNTA($A9084:$K9084)=0,"",IF($K9084&lt;&gt;"",IF(COUNTIF($K$19:$K9084,$K9084)&gt;1,"SI","NO"),IF(COUNTIFS($A$19:$A9084,$A9084,$C$19:$C9084,$C9084,$J$19:$J9084,$J9084,$D$19:$D9084,$D9084)&gt;1,"SI","NO")))</f>
        <v/>
      </c>
      <c r="N9084" s="11">
        <f>IF(COUNTA($A9084:$K9084)=0,"",IF(AND($L9084="SI",$M9084="NO"),IFERROR($H9084,0),0))</f>
        <v/>
      </c>
      <c r="O9084" s="9">
        <f>IF(COUNTA($A9084:$K9084)=0,"",IF($M9084="SI","CUFE o factura duplicada dentro del reporte; no se suma dos veces",IF(IFERROR($H9084,0)&lt;=0,"DIAN reporta valor susceptible 0",IF($L9084="NO",IFERROR(LOOKUP(2,1/((LISTS!$M$2:$M$13&lt;&gt;"")*ISNUMBER(SEARCH(LISTS!$M$2:$M$13,$I9084))),LISTS!$O$2:$O$13),"Medio de pago no elegible o no identificado por DIAN"),"Apta automaticamente por pago electronico y base positiva"))))</f>
        <v/>
      </c>
    </row>
    <row r="9085">
      <c r="A9085" s="9" t="n"/>
      <c r="B9085" s="9" t="n"/>
      <c r="C9085" s="12" t="n"/>
      <c r="D9085" s="11" t="n"/>
      <c r="E9085" s="11" t="n"/>
      <c r="F9085" s="11" t="n"/>
      <c r="G9085" s="11" t="n"/>
      <c r="H9085" s="11" t="n"/>
      <c r="I9085" s="9" t="n"/>
      <c r="J9085" s="9" t="n"/>
      <c r="K9085" s="9" t="n"/>
      <c r="L9085" s="9">
        <f>IF(COUNTA($A9085:$K9085)=0,"",IF(AND(IFERROR($H9085,0)&gt;0,LEN(TRIM($K9085&amp;""))&gt;0,IFERROR(LOOKUP(2,1/((LISTS!$M$2:$M$13&lt;&gt;"")*ISNUMBER(SEARCH(LISTS!$M$2:$M$13,$I9085))),LISTS!$N$2:$N$13),"NO")="SI"),"SI","NO"))</f>
        <v/>
      </c>
      <c r="M9085" s="9">
        <f>IF(COUNTA($A9085:$K9085)=0,"",IF($K9085&lt;&gt;"",IF(COUNTIF($K$19:$K9085,$K9085)&gt;1,"SI","NO"),IF(COUNTIFS($A$19:$A9085,$A9085,$C$19:$C9085,$C9085,$J$19:$J9085,$J9085,$D$19:$D9085,$D9085)&gt;1,"SI","NO")))</f>
        <v/>
      </c>
      <c r="N9085" s="11">
        <f>IF(COUNTA($A9085:$K9085)=0,"",IF(AND($L9085="SI",$M9085="NO"),IFERROR($H9085,0),0))</f>
        <v/>
      </c>
      <c r="O9085" s="9">
        <f>IF(COUNTA($A9085:$K9085)=0,"",IF($M9085="SI","CUFE o factura duplicada dentro del reporte; no se suma dos veces",IF(IFERROR($H9085,0)&lt;=0,"DIAN reporta valor susceptible 0",IF($L9085="NO",IFERROR(LOOKUP(2,1/((LISTS!$M$2:$M$13&lt;&gt;"")*ISNUMBER(SEARCH(LISTS!$M$2:$M$13,$I9085))),LISTS!$O$2:$O$13),"Medio de pago no elegible o no identificado por DIAN"),"Apta automaticamente por pago electronico y base positiva"))))</f>
        <v/>
      </c>
    </row>
    <row r="9086">
      <c r="A9086" s="9" t="n"/>
      <c r="B9086" s="9" t="n"/>
      <c r="C9086" s="12" t="n"/>
      <c r="D9086" s="11" t="n"/>
      <c r="E9086" s="11" t="n"/>
      <c r="F9086" s="11" t="n"/>
      <c r="G9086" s="11" t="n"/>
      <c r="H9086" s="11" t="n"/>
      <c r="I9086" s="9" t="n"/>
      <c r="J9086" s="9" t="n"/>
      <c r="K9086" s="9" t="n"/>
      <c r="L9086" s="9">
        <f>IF(COUNTA($A9086:$K9086)=0,"",IF(AND(IFERROR($H9086,0)&gt;0,LEN(TRIM($K9086&amp;""))&gt;0,IFERROR(LOOKUP(2,1/((LISTS!$M$2:$M$13&lt;&gt;"")*ISNUMBER(SEARCH(LISTS!$M$2:$M$13,$I9086))),LISTS!$N$2:$N$13),"NO")="SI"),"SI","NO"))</f>
        <v/>
      </c>
      <c r="M9086" s="9">
        <f>IF(COUNTA($A9086:$K9086)=0,"",IF($K9086&lt;&gt;"",IF(COUNTIF($K$19:$K9086,$K9086)&gt;1,"SI","NO"),IF(COUNTIFS($A$19:$A9086,$A9086,$C$19:$C9086,$C9086,$J$19:$J9086,$J9086,$D$19:$D9086,$D9086)&gt;1,"SI","NO")))</f>
        <v/>
      </c>
      <c r="N9086" s="11">
        <f>IF(COUNTA($A9086:$K9086)=0,"",IF(AND($L9086="SI",$M9086="NO"),IFERROR($H9086,0),0))</f>
        <v/>
      </c>
      <c r="O9086" s="9">
        <f>IF(COUNTA($A9086:$K9086)=0,"",IF($M9086="SI","CUFE o factura duplicada dentro del reporte; no se suma dos veces",IF(IFERROR($H9086,0)&lt;=0,"DIAN reporta valor susceptible 0",IF($L9086="NO",IFERROR(LOOKUP(2,1/((LISTS!$M$2:$M$13&lt;&gt;"")*ISNUMBER(SEARCH(LISTS!$M$2:$M$13,$I9086))),LISTS!$O$2:$O$13),"Medio de pago no elegible o no identificado por DIAN"),"Apta automaticamente por pago electronico y base positiva"))))</f>
        <v/>
      </c>
    </row>
    <row r="9087">
      <c r="A9087" s="9" t="n"/>
      <c r="B9087" s="9" t="n"/>
      <c r="C9087" s="12" t="n"/>
      <c r="D9087" s="11" t="n"/>
      <c r="E9087" s="11" t="n"/>
      <c r="F9087" s="11" t="n"/>
      <c r="G9087" s="11" t="n"/>
      <c r="H9087" s="11" t="n"/>
      <c r="I9087" s="9" t="n"/>
      <c r="J9087" s="9" t="n"/>
      <c r="K9087" s="9" t="n"/>
      <c r="L9087" s="9">
        <f>IF(COUNTA($A9087:$K9087)=0,"",IF(AND(IFERROR($H9087,0)&gt;0,LEN(TRIM($K9087&amp;""))&gt;0,IFERROR(LOOKUP(2,1/((LISTS!$M$2:$M$13&lt;&gt;"")*ISNUMBER(SEARCH(LISTS!$M$2:$M$13,$I9087))),LISTS!$N$2:$N$13),"NO")="SI"),"SI","NO"))</f>
        <v/>
      </c>
      <c r="M9087" s="9">
        <f>IF(COUNTA($A9087:$K9087)=0,"",IF($K9087&lt;&gt;"",IF(COUNTIF($K$19:$K9087,$K9087)&gt;1,"SI","NO"),IF(COUNTIFS($A$19:$A9087,$A9087,$C$19:$C9087,$C9087,$J$19:$J9087,$J9087,$D$19:$D9087,$D9087)&gt;1,"SI","NO")))</f>
        <v/>
      </c>
      <c r="N9087" s="11">
        <f>IF(COUNTA($A9087:$K9087)=0,"",IF(AND($L9087="SI",$M9087="NO"),IFERROR($H9087,0),0))</f>
        <v/>
      </c>
      <c r="O9087" s="9">
        <f>IF(COUNTA($A9087:$K9087)=0,"",IF($M9087="SI","CUFE o factura duplicada dentro del reporte; no se suma dos veces",IF(IFERROR($H9087,0)&lt;=0,"DIAN reporta valor susceptible 0",IF($L9087="NO",IFERROR(LOOKUP(2,1/((LISTS!$M$2:$M$13&lt;&gt;"")*ISNUMBER(SEARCH(LISTS!$M$2:$M$13,$I9087))),LISTS!$O$2:$O$13),"Medio de pago no elegible o no identificado por DIAN"),"Apta automaticamente por pago electronico y base positiva"))))</f>
        <v/>
      </c>
    </row>
    <row r="9088">
      <c r="A9088" s="9" t="n"/>
      <c r="B9088" s="9" t="n"/>
      <c r="C9088" s="12" t="n"/>
      <c r="D9088" s="11" t="n"/>
      <c r="E9088" s="11" t="n"/>
      <c r="F9088" s="11" t="n"/>
      <c r="G9088" s="11" t="n"/>
      <c r="H9088" s="11" t="n"/>
      <c r="I9088" s="9" t="n"/>
      <c r="J9088" s="9" t="n"/>
      <c r="K9088" s="9" t="n"/>
      <c r="L9088" s="9">
        <f>IF(COUNTA($A9088:$K9088)=0,"",IF(AND(IFERROR($H9088,0)&gt;0,LEN(TRIM($K9088&amp;""))&gt;0,IFERROR(LOOKUP(2,1/((LISTS!$M$2:$M$13&lt;&gt;"")*ISNUMBER(SEARCH(LISTS!$M$2:$M$13,$I9088))),LISTS!$N$2:$N$13),"NO")="SI"),"SI","NO"))</f>
        <v/>
      </c>
      <c r="M9088" s="9">
        <f>IF(COUNTA($A9088:$K9088)=0,"",IF($K9088&lt;&gt;"",IF(COUNTIF($K$19:$K9088,$K9088)&gt;1,"SI","NO"),IF(COUNTIFS($A$19:$A9088,$A9088,$C$19:$C9088,$C9088,$J$19:$J9088,$J9088,$D$19:$D9088,$D9088)&gt;1,"SI","NO")))</f>
        <v/>
      </c>
      <c r="N9088" s="11">
        <f>IF(COUNTA($A9088:$K9088)=0,"",IF(AND($L9088="SI",$M9088="NO"),IFERROR($H9088,0),0))</f>
        <v/>
      </c>
      <c r="O9088" s="9">
        <f>IF(COUNTA($A9088:$K9088)=0,"",IF($M9088="SI","CUFE o factura duplicada dentro del reporte; no se suma dos veces",IF(IFERROR($H9088,0)&lt;=0,"DIAN reporta valor susceptible 0",IF($L9088="NO",IFERROR(LOOKUP(2,1/((LISTS!$M$2:$M$13&lt;&gt;"")*ISNUMBER(SEARCH(LISTS!$M$2:$M$13,$I9088))),LISTS!$O$2:$O$13),"Medio de pago no elegible o no identificado por DIAN"),"Apta automaticamente por pago electronico y base positiva"))))</f>
        <v/>
      </c>
    </row>
    <row r="9089">
      <c r="A9089" s="9" t="n"/>
      <c r="B9089" s="9" t="n"/>
      <c r="C9089" s="12" t="n"/>
      <c r="D9089" s="11" t="n"/>
      <c r="E9089" s="11" t="n"/>
      <c r="F9089" s="11" t="n"/>
      <c r="G9089" s="11" t="n"/>
      <c r="H9089" s="11" t="n"/>
      <c r="I9089" s="9" t="n"/>
      <c r="J9089" s="9" t="n"/>
      <c r="K9089" s="9" t="n"/>
      <c r="L9089" s="9">
        <f>IF(COUNTA($A9089:$K9089)=0,"",IF(AND(IFERROR($H9089,0)&gt;0,LEN(TRIM($K9089&amp;""))&gt;0,IFERROR(LOOKUP(2,1/((LISTS!$M$2:$M$13&lt;&gt;"")*ISNUMBER(SEARCH(LISTS!$M$2:$M$13,$I9089))),LISTS!$N$2:$N$13),"NO")="SI"),"SI","NO"))</f>
        <v/>
      </c>
      <c r="M9089" s="9">
        <f>IF(COUNTA($A9089:$K9089)=0,"",IF($K9089&lt;&gt;"",IF(COUNTIF($K$19:$K9089,$K9089)&gt;1,"SI","NO"),IF(COUNTIFS($A$19:$A9089,$A9089,$C$19:$C9089,$C9089,$J$19:$J9089,$J9089,$D$19:$D9089,$D9089)&gt;1,"SI","NO")))</f>
        <v/>
      </c>
      <c r="N9089" s="11">
        <f>IF(COUNTA($A9089:$K9089)=0,"",IF(AND($L9089="SI",$M9089="NO"),IFERROR($H9089,0),0))</f>
        <v/>
      </c>
      <c r="O9089" s="9">
        <f>IF(COUNTA($A9089:$K9089)=0,"",IF($M9089="SI","CUFE o factura duplicada dentro del reporte; no se suma dos veces",IF(IFERROR($H9089,0)&lt;=0,"DIAN reporta valor susceptible 0",IF($L9089="NO",IFERROR(LOOKUP(2,1/((LISTS!$M$2:$M$13&lt;&gt;"")*ISNUMBER(SEARCH(LISTS!$M$2:$M$13,$I9089))),LISTS!$O$2:$O$13),"Medio de pago no elegible o no identificado por DIAN"),"Apta automaticamente por pago electronico y base positiva"))))</f>
        <v/>
      </c>
    </row>
    <row r="9090">
      <c r="A9090" s="9" t="n"/>
      <c r="B9090" s="9" t="n"/>
      <c r="C9090" s="12" t="n"/>
      <c r="D9090" s="11" t="n"/>
      <c r="E9090" s="11" t="n"/>
      <c r="F9090" s="11" t="n"/>
      <c r="G9090" s="11" t="n"/>
      <c r="H9090" s="11" t="n"/>
      <c r="I9090" s="9" t="n"/>
      <c r="J9090" s="9" t="n"/>
      <c r="K9090" s="9" t="n"/>
      <c r="L9090" s="9">
        <f>IF(COUNTA($A9090:$K9090)=0,"",IF(AND(IFERROR($H9090,0)&gt;0,LEN(TRIM($K9090&amp;""))&gt;0,IFERROR(LOOKUP(2,1/((LISTS!$M$2:$M$13&lt;&gt;"")*ISNUMBER(SEARCH(LISTS!$M$2:$M$13,$I9090))),LISTS!$N$2:$N$13),"NO")="SI"),"SI","NO"))</f>
        <v/>
      </c>
      <c r="M9090" s="9">
        <f>IF(COUNTA($A9090:$K9090)=0,"",IF($K9090&lt;&gt;"",IF(COUNTIF($K$19:$K9090,$K9090)&gt;1,"SI","NO"),IF(COUNTIFS($A$19:$A9090,$A9090,$C$19:$C9090,$C9090,$J$19:$J9090,$J9090,$D$19:$D9090,$D9090)&gt;1,"SI","NO")))</f>
        <v/>
      </c>
      <c r="N9090" s="11">
        <f>IF(COUNTA($A9090:$K9090)=0,"",IF(AND($L9090="SI",$M9090="NO"),IFERROR($H9090,0),0))</f>
        <v/>
      </c>
      <c r="O9090" s="9">
        <f>IF(COUNTA($A9090:$K9090)=0,"",IF($M9090="SI","CUFE o factura duplicada dentro del reporte; no se suma dos veces",IF(IFERROR($H9090,0)&lt;=0,"DIAN reporta valor susceptible 0",IF($L9090="NO",IFERROR(LOOKUP(2,1/((LISTS!$M$2:$M$13&lt;&gt;"")*ISNUMBER(SEARCH(LISTS!$M$2:$M$13,$I9090))),LISTS!$O$2:$O$13),"Medio de pago no elegible o no identificado por DIAN"),"Apta automaticamente por pago electronico y base positiva"))))</f>
        <v/>
      </c>
    </row>
    <row r="9091">
      <c r="A9091" s="9" t="n"/>
      <c r="B9091" s="9" t="n"/>
      <c r="C9091" s="12" t="n"/>
      <c r="D9091" s="11" t="n"/>
      <c r="E9091" s="11" t="n"/>
      <c r="F9091" s="11" t="n"/>
      <c r="G9091" s="11" t="n"/>
      <c r="H9091" s="11" t="n"/>
      <c r="I9091" s="9" t="n"/>
      <c r="J9091" s="9" t="n"/>
      <c r="K9091" s="9" t="n"/>
      <c r="L9091" s="9">
        <f>IF(COUNTA($A9091:$K9091)=0,"",IF(AND(IFERROR($H9091,0)&gt;0,LEN(TRIM($K9091&amp;""))&gt;0,IFERROR(LOOKUP(2,1/((LISTS!$M$2:$M$13&lt;&gt;"")*ISNUMBER(SEARCH(LISTS!$M$2:$M$13,$I9091))),LISTS!$N$2:$N$13),"NO")="SI"),"SI","NO"))</f>
        <v/>
      </c>
      <c r="M9091" s="9">
        <f>IF(COUNTA($A9091:$K9091)=0,"",IF($K9091&lt;&gt;"",IF(COUNTIF($K$19:$K9091,$K9091)&gt;1,"SI","NO"),IF(COUNTIFS($A$19:$A9091,$A9091,$C$19:$C9091,$C9091,$J$19:$J9091,$J9091,$D$19:$D9091,$D9091)&gt;1,"SI","NO")))</f>
        <v/>
      </c>
      <c r="N9091" s="11">
        <f>IF(COUNTA($A9091:$K9091)=0,"",IF(AND($L9091="SI",$M9091="NO"),IFERROR($H9091,0),0))</f>
        <v/>
      </c>
      <c r="O9091" s="9">
        <f>IF(COUNTA($A9091:$K9091)=0,"",IF($M9091="SI","CUFE o factura duplicada dentro del reporte; no se suma dos veces",IF(IFERROR($H9091,0)&lt;=0,"DIAN reporta valor susceptible 0",IF($L9091="NO",IFERROR(LOOKUP(2,1/((LISTS!$M$2:$M$13&lt;&gt;"")*ISNUMBER(SEARCH(LISTS!$M$2:$M$13,$I9091))),LISTS!$O$2:$O$13),"Medio de pago no elegible o no identificado por DIAN"),"Apta automaticamente por pago electronico y base positiva"))))</f>
        <v/>
      </c>
    </row>
    <row r="9092">
      <c r="A9092" s="9" t="n"/>
      <c r="B9092" s="9" t="n"/>
      <c r="C9092" s="12" t="n"/>
      <c r="D9092" s="11" t="n"/>
      <c r="E9092" s="11" t="n"/>
      <c r="F9092" s="11" t="n"/>
      <c r="G9092" s="11" t="n"/>
      <c r="H9092" s="11" t="n"/>
      <c r="I9092" s="9" t="n"/>
      <c r="J9092" s="9" t="n"/>
      <c r="K9092" s="9" t="n"/>
      <c r="L9092" s="9">
        <f>IF(COUNTA($A9092:$K9092)=0,"",IF(AND(IFERROR($H9092,0)&gt;0,LEN(TRIM($K9092&amp;""))&gt;0,IFERROR(LOOKUP(2,1/((LISTS!$M$2:$M$13&lt;&gt;"")*ISNUMBER(SEARCH(LISTS!$M$2:$M$13,$I9092))),LISTS!$N$2:$N$13),"NO")="SI"),"SI","NO"))</f>
        <v/>
      </c>
      <c r="M9092" s="9">
        <f>IF(COUNTA($A9092:$K9092)=0,"",IF($K9092&lt;&gt;"",IF(COUNTIF($K$19:$K9092,$K9092)&gt;1,"SI","NO"),IF(COUNTIFS($A$19:$A9092,$A9092,$C$19:$C9092,$C9092,$J$19:$J9092,$J9092,$D$19:$D9092,$D9092)&gt;1,"SI","NO")))</f>
        <v/>
      </c>
      <c r="N9092" s="11">
        <f>IF(COUNTA($A9092:$K9092)=0,"",IF(AND($L9092="SI",$M9092="NO"),IFERROR($H9092,0),0))</f>
        <v/>
      </c>
      <c r="O9092" s="9">
        <f>IF(COUNTA($A9092:$K9092)=0,"",IF($M9092="SI","CUFE o factura duplicada dentro del reporte; no se suma dos veces",IF(IFERROR($H9092,0)&lt;=0,"DIAN reporta valor susceptible 0",IF($L9092="NO",IFERROR(LOOKUP(2,1/((LISTS!$M$2:$M$13&lt;&gt;"")*ISNUMBER(SEARCH(LISTS!$M$2:$M$13,$I9092))),LISTS!$O$2:$O$13),"Medio de pago no elegible o no identificado por DIAN"),"Apta automaticamente por pago electronico y base positiva"))))</f>
        <v/>
      </c>
    </row>
    <row r="9093">
      <c r="A9093" s="9" t="n"/>
      <c r="B9093" s="9" t="n"/>
      <c r="C9093" s="12" t="n"/>
      <c r="D9093" s="11" t="n"/>
      <c r="E9093" s="11" t="n"/>
      <c r="F9093" s="11" t="n"/>
      <c r="G9093" s="11" t="n"/>
      <c r="H9093" s="11" t="n"/>
      <c r="I9093" s="9" t="n"/>
      <c r="J9093" s="9" t="n"/>
      <c r="K9093" s="9" t="n"/>
      <c r="L9093" s="9">
        <f>IF(COUNTA($A9093:$K9093)=0,"",IF(AND(IFERROR($H9093,0)&gt;0,LEN(TRIM($K9093&amp;""))&gt;0,IFERROR(LOOKUP(2,1/((LISTS!$M$2:$M$13&lt;&gt;"")*ISNUMBER(SEARCH(LISTS!$M$2:$M$13,$I9093))),LISTS!$N$2:$N$13),"NO")="SI"),"SI","NO"))</f>
        <v/>
      </c>
      <c r="M9093" s="9">
        <f>IF(COUNTA($A9093:$K9093)=0,"",IF($K9093&lt;&gt;"",IF(COUNTIF($K$19:$K9093,$K9093)&gt;1,"SI","NO"),IF(COUNTIFS($A$19:$A9093,$A9093,$C$19:$C9093,$C9093,$J$19:$J9093,$J9093,$D$19:$D9093,$D9093)&gt;1,"SI","NO")))</f>
        <v/>
      </c>
      <c r="N9093" s="11">
        <f>IF(COUNTA($A9093:$K9093)=0,"",IF(AND($L9093="SI",$M9093="NO"),IFERROR($H9093,0),0))</f>
        <v/>
      </c>
      <c r="O9093" s="9">
        <f>IF(COUNTA($A9093:$K9093)=0,"",IF($M9093="SI","CUFE o factura duplicada dentro del reporte; no se suma dos veces",IF(IFERROR($H9093,0)&lt;=0,"DIAN reporta valor susceptible 0",IF($L9093="NO",IFERROR(LOOKUP(2,1/((LISTS!$M$2:$M$13&lt;&gt;"")*ISNUMBER(SEARCH(LISTS!$M$2:$M$13,$I9093))),LISTS!$O$2:$O$13),"Medio de pago no elegible o no identificado por DIAN"),"Apta automaticamente por pago electronico y base positiva"))))</f>
        <v/>
      </c>
    </row>
    <row r="9094">
      <c r="A9094" s="9" t="n"/>
      <c r="B9094" s="9" t="n"/>
      <c r="C9094" s="12" t="n"/>
      <c r="D9094" s="11" t="n"/>
      <c r="E9094" s="11" t="n"/>
      <c r="F9094" s="11" t="n"/>
      <c r="G9094" s="11" t="n"/>
      <c r="H9094" s="11" t="n"/>
      <c r="I9094" s="9" t="n"/>
      <c r="J9094" s="9" t="n"/>
      <c r="K9094" s="9" t="n"/>
      <c r="L9094" s="9">
        <f>IF(COUNTA($A9094:$K9094)=0,"",IF(AND(IFERROR($H9094,0)&gt;0,LEN(TRIM($K9094&amp;""))&gt;0,IFERROR(LOOKUP(2,1/((LISTS!$M$2:$M$13&lt;&gt;"")*ISNUMBER(SEARCH(LISTS!$M$2:$M$13,$I9094))),LISTS!$N$2:$N$13),"NO")="SI"),"SI","NO"))</f>
        <v/>
      </c>
      <c r="M9094" s="9">
        <f>IF(COUNTA($A9094:$K9094)=0,"",IF($K9094&lt;&gt;"",IF(COUNTIF($K$19:$K9094,$K9094)&gt;1,"SI","NO"),IF(COUNTIFS($A$19:$A9094,$A9094,$C$19:$C9094,$C9094,$J$19:$J9094,$J9094,$D$19:$D9094,$D9094)&gt;1,"SI","NO")))</f>
        <v/>
      </c>
      <c r="N9094" s="11">
        <f>IF(COUNTA($A9094:$K9094)=0,"",IF(AND($L9094="SI",$M9094="NO"),IFERROR($H9094,0),0))</f>
        <v/>
      </c>
      <c r="O9094" s="9">
        <f>IF(COUNTA($A9094:$K9094)=0,"",IF($M9094="SI","CUFE o factura duplicada dentro del reporte; no se suma dos veces",IF(IFERROR($H9094,0)&lt;=0,"DIAN reporta valor susceptible 0",IF($L9094="NO",IFERROR(LOOKUP(2,1/((LISTS!$M$2:$M$13&lt;&gt;"")*ISNUMBER(SEARCH(LISTS!$M$2:$M$13,$I9094))),LISTS!$O$2:$O$13),"Medio de pago no elegible o no identificado por DIAN"),"Apta automaticamente por pago electronico y base positiva"))))</f>
        <v/>
      </c>
    </row>
    <row r="9095">
      <c r="A9095" s="9" t="n"/>
      <c r="B9095" s="9" t="n"/>
      <c r="C9095" s="12" t="n"/>
      <c r="D9095" s="11" t="n"/>
      <c r="E9095" s="11" t="n"/>
      <c r="F9095" s="11" t="n"/>
      <c r="G9095" s="11" t="n"/>
      <c r="H9095" s="11" t="n"/>
      <c r="I9095" s="9" t="n"/>
      <c r="J9095" s="9" t="n"/>
      <c r="K9095" s="9" t="n"/>
      <c r="L9095" s="9">
        <f>IF(COUNTA($A9095:$K9095)=0,"",IF(AND(IFERROR($H9095,0)&gt;0,LEN(TRIM($K9095&amp;""))&gt;0,IFERROR(LOOKUP(2,1/((LISTS!$M$2:$M$13&lt;&gt;"")*ISNUMBER(SEARCH(LISTS!$M$2:$M$13,$I9095))),LISTS!$N$2:$N$13),"NO")="SI"),"SI","NO"))</f>
        <v/>
      </c>
      <c r="M9095" s="9">
        <f>IF(COUNTA($A9095:$K9095)=0,"",IF($K9095&lt;&gt;"",IF(COUNTIF($K$19:$K9095,$K9095)&gt;1,"SI","NO"),IF(COUNTIFS($A$19:$A9095,$A9095,$C$19:$C9095,$C9095,$J$19:$J9095,$J9095,$D$19:$D9095,$D9095)&gt;1,"SI","NO")))</f>
        <v/>
      </c>
      <c r="N9095" s="11">
        <f>IF(COUNTA($A9095:$K9095)=0,"",IF(AND($L9095="SI",$M9095="NO"),IFERROR($H9095,0),0))</f>
        <v/>
      </c>
      <c r="O9095" s="9">
        <f>IF(COUNTA($A9095:$K9095)=0,"",IF($M9095="SI","CUFE o factura duplicada dentro del reporte; no se suma dos veces",IF(IFERROR($H9095,0)&lt;=0,"DIAN reporta valor susceptible 0",IF($L9095="NO",IFERROR(LOOKUP(2,1/((LISTS!$M$2:$M$13&lt;&gt;"")*ISNUMBER(SEARCH(LISTS!$M$2:$M$13,$I9095))),LISTS!$O$2:$O$13),"Medio de pago no elegible o no identificado por DIAN"),"Apta automaticamente por pago electronico y base positiva"))))</f>
        <v/>
      </c>
    </row>
    <row r="9096">
      <c r="A9096" s="9" t="n"/>
      <c r="B9096" s="9" t="n"/>
      <c r="C9096" s="12" t="n"/>
      <c r="D9096" s="11" t="n"/>
      <c r="E9096" s="11" t="n"/>
      <c r="F9096" s="11" t="n"/>
      <c r="G9096" s="11" t="n"/>
      <c r="H9096" s="11" t="n"/>
      <c r="I9096" s="9" t="n"/>
      <c r="J9096" s="9" t="n"/>
      <c r="K9096" s="9" t="n"/>
      <c r="L9096" s="9">
        <f>IF(COUNTA($A9096:$K9096)=0,"",IF(AND(IFERROR($H9096,0)&gt;0,LEN(TRIM($K9096&amp;""))&gt;0,IFERROR(LOOKUP(2,1/((LISTS!$M$2:$M$13&lt;&gt;"")*ISNUMBER(SEARCH(LISTS!$M$2:$M$13,$I9096))),LISTS!$N$2:$N$13),"NO")="SI"),"SI","NO"))</f>
        <v/>
      </c>
      <c r="M9096" s="9">
        <f>IF(COUNTA($A9096:$K9096)=0,"",IF($K9096&lt;&gt;"",IF(COUNTIF($K$19:$K9096,$K9096)&gt;1,"SI","NO"),IF(COUNTIFS($A$19:$A9096,$A9096,$C$19:$C9096,$C9096,$J$19:$J9096,$J9096,$D$19:$D9096,$D9096)&gt;1,"SI","NO")))</f>
        <v/>
      </c>
      <c r="N9096" s="11">
        <f>IF(COUNTA($A9096:$K9096)=0,"",IF(AND($L9096="SI",$M9096="NO"),IFERROR($H9096,0),0))</f>
        <v/>
      </c>
      <c r="O9096" s="9">
        <f>IF(COUNTA($A9096:$K9096)=0,"",IF($M9096="SI","CUFE o factura duplicada dentro del reporte; no se suma dos veces",IF(IFERROR($H9096,0)&lt;=0,"DIAN reporta valor susceptible 0",IF($L9096="NO",IFERROR(LOOKUP(2,1/((LISTS!$M$2:$M$13&lt;&gt;"")*ISNUMBER(SEARCH(LISTS!$M$2:$M$13,$I9096))),LISTS!$O$2:$O$13),"Medio de pago no elegible o no identificado por DIAN"),"Apta automaticamente por pago electronico y base positiva"))))</f>
        <v/>
      </c>
    </row>
    <row r="9097">
      <c r="A9097" s="9" t="n"/>
      <c r="B9097" s="9" t="n"/>
      <c r="C9097" s="12" t="n"/>
      <c r="D9097" s="11" t="n"/>
      <c r="E9097" s="11" t="n"/>
      <c r="F9097" s="11" t="n"/>
      <c r="G9097" s="11" t="n"/>
      <c r="H9097" s="11" t="n"/>
      <c r="I9097" s="9" t="n"/>
      <c r="J9097" s="9" t="n"/>
      <c r="K9097" s="9" t="n"/>
      <c r="L9097" s="9">
        <f>IF(COUNTA($A9097:$K9097)=0,"",IF(AND(IFERROR($H9097,0)&gt;0,LEN(TRIM($K9097&amp;""))&gt;0,IFERROR(LOOKUP(2,1/((LISTS!$M$2:$M$13&lt;&gt;"")*ISNUMBER(SEARCH(LISTS!$M$2:$M$13,$I9097))),LISTS!$N$2:$N$13),"NO")="SI"),"SI","NO"))</f>
        <v/>
      </c>
      <c r="M9097" s="9">
        <f>IF(COUNTA($A9097:$K9097)=0,"",IF($K9097&lt;&gt;"",IF(COUNTIF($K$19:$K9097,$K9097)&gt;1,"SI","NO"),IF(COUNTIFS($A$19:$A9097,$A9097,$C$19:$C9097,$C9097,$J$19:$J9097,$J9097,$D$19:$D9097,$D9097)&gt;1,"SI","NO")))</f>
        <v/>
      </c>
      <c r="N9097" s="11">
        <f>IF(COUNTA($A9097:$K9097)=0,"",IF(AND($L9097="SI",$M9097="NO"),IFERROR($H9097,0),0))</f>
        <v/>
      </c>
      <c r="O9097" s="9">
        <f>IF(COUNTA($A9097:$K9097)=0,"",IF($M9097="SI","CUFE o factura duplicada dentro del reporte; no se suma dos veces",IF(IFERROR($H9097,0)&lt;=0,"DIAN reporta valor susceptible 0",IF($L9097="NO",IFERROR(LOOKUP(2,1/((LISTS!$M$2:$M$13&lt;&gt;"")*ISNUMBER(SEARCH(LISTS!$M$2:$M$13,$I9097))),LISTS!$O$2:$O$13),"Medio de pago no elegible o no identificado por DIAN"),"Apta automaticamente por pago electronico y base positiva"))))</f>
        <v/>
      </c>
    </row>
    <row r="9098">
      <c r="A9098" s="9" t="n"/>
      <c r="B9098" s="9" t="n"/>
      <c r="C9098" s="12" t="n"/>
      <c r="D9098" s="11" t="n"/>
      <c r="E9098" s="11" t="n"/>
      <c r="F9098" s="11" t="n"/>
      <c r="G9098" s="11" t="n"/>
      <c r="H9098" s="11" t="n"/>
      <c r="I9098" s="9" t="n"/>
      <c r="J9098" s="9" t="n"/>
      <c r="K9098" s="9" t="n"/>
      <c r="L9098" s="9">
        <f>IF(COUNTA($A9098:$K9098)=0,"",IF(AND(IFERROR($H9098,0)&gt;0,LEN(TRIM($K9098&amp;""))&gt;0,IFERROR(LOOKUP(2,1/((LISTS!$M$2:$M$13&lt;&gt;"")*ISNUMBER(SEARCH(LISTS!$M$2:$M$13,$I9098))),LISTS!$N$2:$N$13),"NO")="SI"),"SI","NO"))</f>
        <v/>
      </c>
      <c r="M9098" s="9">
        <f>IF(COUNTA($A9098:$K9098)=0,"",IF($K9098&lt;&gt;"",IF(COUNTIF($K$19:$K9098,$K9098)&gt;1,"SI","NO"),IF(COUNTIFS($A$19:$A9098,$A9098,$C$19:$C9098,$C9098,$J$19:$J9098,$J9098,$D$19:$D9098,$D9098)&gt;1,"SI","NO")))</f>
        <v/>
      </c>
      <c r="N9098" s="11">
        <f>IF(COUNTA($A9098:$K9098)=0,"",IF(AND($L9098="SI",$M9098="NO"),IFERROR($H9098,0),0))</f>
        <v/>
      </c>
      <c r="O9098" s="9">
        <f>IF(COUNTA($A9098:$K9098)=0,"",IF($M9098="SI","CUFE o factura duplicada dentro del reporte; no se suma dos veces",IF(IFERROR($H9098,0)&lt;=0,"DIAN reporta valor susceptible 0",IF($L9098="NO",IFERROR(LOOKUP(2,1/((LISTS!$M$2:$M$13&lt;&gt;"")*ISNUMBER(SEARCH(LISTS!$M$2:$M$13,$I9098))),LISTS!$O$2:$O$13),"Medio de pago no elegible o no identificado por DIAN"),"Apta automaticamente por pago electronico y base positiva"))))</f>
        <v/>
      </c>
    </row>
    <row r="9099">
      <c r="A9099" s="9" t="n"/>
      <c r="B9099" s="9" t="n"/>
      <c r="C9099" s="12" t="n"/>
      <c r="D9099" s="11" t="n"/>
      <c r="E9099" s="11" t="n"/>
      <c r="F9099" s="11" t="n"/>
      <c r="G9099" s="11" t="n"/>
      <c r="H9099" s="11" t="n"/>
      <c r="I9099" s="9" t="n"/>
      <c r="J9099" s="9" t="n"/>
      <c r="K9099" s="9" t="n"/>
      <c r="L9099" s="9">
        <f>IF(COUNTA($A9099:$K9099)=0,"",IF(AND(IFERROR($H9099,0)&gt;0,LEN(TRIM($K9099&amp;""))&gt;0,IFERROR(LOOKUP(2,1/((LISTS!$M$2:$M$13&lt;&gt;"")*ISNUMBER(SEARCH(LISTS!$M$2:$M$13,$I9099))),LISTS!$N$2:$N$13),"NO")="SI"),"SI","NO"))</f>
        <v/>
      </c>
      <c r="M9099" s="9">
        <f>IF(COUNTA($A9099:$K9099)=0,"",IF($K9099&lt;&gt;"",IF(COUNTIF($K$19:$K9099,$K9099)&gt;1,"SI","NO"),IF(COUNTIFS($A$19:$A9099,$A9099,$C$19:$C9099,$C9099,$J$19:$J9099,$J9099,$D$19:$D9099,$D9099)&gt;1,"SI","NO")))</f>
        <v/>
      </c>
      <c r="N9099" s="11">
        <f>IF(COUNTA($A9099:$K9099)=0,"",IF(AND($L9099="SI",$M9099="NO"),IFERROR($H9099,0),0))</f>
        <v/>
      </c>
      <c r="O9099" s="9">
        <f>IF(COUNTA($A9099:$K9099)=0,"",IF($M9099="SI","CUFE o factura duplicada dentro del reporte; no se suma dos veces",IF(IFERROR($H9099,0)&lt;=0,"DIAN reporta valor susceptible 0",IF($L9099="NO",IFERROR(LOOKUP(2,1/((LISTS!$M$2:$M$13&lt;&gt;"")*ISNUMBER(SEARCH(LISTS!$M$2:$M$13,$I9099))),LISTS!$O$2:$O$13),"Medio de pago no elegible o no identificado por DIAN"),"Apta automaticamente por pago electronico y base positiva"))))</f>
        <v/>
      </c>
    </row>
    <row r="9100">
      <c r="A9100" s="9" t="n"/>
      <c r="B9100" s="9" t="n"/>
      <c r="C9100" s="12" t="n"/>
      <c r="D9100" s="11" t="n"/>
      <c r="E9100" s="11" t="n"/>
      <c r="F9100" s="11" t="n"/>
      <c r="G9100" s="11" t="n"/>
      <c r="H9100" s="11" t="n"/>
      <c r="I9100" s="9" t="n"/>
      <c r="J9100" s="9" t="n"/>
      <c r="K9100" s="9" t="n"/>
      <c r="L9100" s="9">
        <f>IF(COUNTA($A9100:$K9100)=0,"",IF(AND(IFERROR($H9100,0)&gt;0,LEN(TRIM($K9100&amp;""))&gt;0,IFERROR(LOOKUP(2,1/((LISTS!$M$2:$M$13&lt;&gt;"")*ISNUMBER(SEARCH(LISTS!$M$2:$M$13,$I9100))),LISTS!$N$2:$N$13),"NO")="SI"),"SI","NO"))</f>
        <v/>
      </c>
      <c r="M9100" s="9">
        <f>IF(COUNTA($A9100:$K9100)=0,"",IF($K9100&lt;&gt;"",IF(COUNTIF($K$19:$K9100,$K9100)&gt;1,"SI","NO"),IF(COUNTIFS($A$19:$A9100,$A9100,$C$19:$C9100,$C9100,$J$19:$J9100,$J9100,$D$19:$D9100,$D9100)&gt;1,"SI","NO")))</f>
        <v/>
      </c>
      <c r="N9100" s="11">
        <f>IF(COUNTA($A9100:$K9100)=0,"",IF(AND($L9100="SI",$M9100="NO"),IFERROR($H9100,0),0))</f>
        <v/>
      </c>
      <c r="O9100" s="9">
        <f>IF(COUNTA($A9100:$K9100)=0,"",IF($M9100="SI","CUFE o factura duplicada dentro del reporte; no se suma dos veces",IF(IFERROR($H9100,0)&lt;=0,"DIAN reporta valor susceptible 0",IF($L9100="NO",IFERROR(LOOKUP(2,1/((LISTS!$M$2:$M$13&lt;&gt;"")*ISNUMBER(SEARCH(LISTS!$M$2:$M$13,$I9100))),LISTS!$O$2:$O$13),"Medio de pago no elegible o no identificado por DIAN"),"Apta automaticamente por pago electronico y base positiva"))))</f>
        <v/>
      </c>
    </row>
    <row r="9101">
      <c r="A9101" s="9" t="n"/>
      <c r="B9101" s="9" t="n"/>
      <c r="C9101" s="12" t="n"/>
      <c r="D9101" s="11" t="n"/>
      <c r="E9101" s="11" t="n"/>
      <c r="F9101" s="11" t="n"/>
      <c r="G9101" s="11" t="n"/>
      <c r="H9101" s="11" t="n"/>
      <c r="I9101" s="9" t="n"/>
      <c r="J9101" s="9" t="n"/>
      <c r="K9101" s="9" t="n"/>
      <c r="L9101" s="9">
        <f>IF(COUNTA($A9101:$K9101)=0,"",IF(AND(IFERROR($H9101,0)&gt;0,LEN(TRIM($K9101&amp;""))&gt;0,IFERROR(LOOKUP(2,1/((LISTS!$M$2:$M$13&lt;&gt;"")*ISNUMBER(SEARCH(LISTS!$M$2:$M$13,$I9101))),LISTS!$N$2:$N$13),"NO")="SI"),"SI","NO"))</f>
        <v/>
      </c>
      <c r="M9101" s="9">
        <f>IF(COUNTA($A9101:$K9101)=0,"",IF($K9101&lt;&gt;"",IF(COUNTIF($K$19:$K9101,$K9101)&gt;1,"SI","NO"),IF(COUNTIFS($A$19:$A9101,$A9101,$C$19:$C9101,$C9101,$J$19:$J9101,$J9101,$D$19:$D9101,$D9101)&gt;1,"SI","NO")))</f>
        <v/>
      </c>
      <c r="N9101" s="11">
        <f>IF(COUNTA($A9101:$K9101)=0,"",IF(AND($L9101="SI",$M9101="NO"),IFERROR($H9101,0),0))</f>
        <v/>
      </c>
      <c r="O9101" s="9">
        <f>IF(COUNTA($A9101:$K9101)=0,"",IF($M9101="SI","CUFE o factura duplicada dentro del reporte; no se suma dos veces",IF(IFERROR($H9101,0)&lt;=0,"DIAN reporta valor susceptible 0",IF($L9101="NO",IFERROR(LOOKUP(2,1/((LISTS!$M$2:$M$13&lt;&gt;"")*ISNUMBER(SEARCH(LISTS!$M$2:$M$13,$I9101))),LISTS!$O$2:$O$13),"Medio de pago no elegible o no identificado por DIAN"),"Apta automaticamente por pago electronico y base positiva"))))</f>
        <v/>
      </c>
    </row>
    <row r="9102">
      <c r="A9102" s="9" t="n"/>
      <c r="B9102" s="9" t="n"/>
      <c r="C9102" s="12" t="n"/>
      <c r="D9102" s="11" t="n"/>
      <c r="E9102" s="11" t="n"/>
      <c r="F9102" s="11" t="n"/>
      <c r="G9102" s="11" t="n"/>
      <c r="H9102" s="11" t="n"/>
      <c r="I9102" s="9" t="n"/>
      <c r="J9102" s="9" t="n"/>
      <c r="K9102" s="9" t="n"/>
      <c r="L9102" s="9">
        <f>IF(COUNTA($A9102:$K9102)=0,"",IF(AND(IFERROR($H9102,0)&gt;0,LEN(TRIM($K9102&amp;""))&gt;0,IFERROR(LOOKUP(2,1/((LISTS!$M$2:$M$13&lt;&gt;"")*ISNUMBER(SEARCH(LISTS!$M$2:$M$13,$I9102))),LISTS!$N$2:$N$13),"NO")="SI"),"SI","NO"))</f>
        <v/>
      </c>
      <c r="M9102" s="9">
        <f>IF(COUNTA($A9102:$K9102)=0,"",IF($K9102&lt;&gt;"",IF(COUNTIF($K$19:$K9102,$K9102)&gt;1,"SI","NO"),IF(COUNTIFS($A$19:$A9102,$A9102,$C$19:$C9102,$C9102,$J$19:$J9102,$J9102,$D$19:$D9102,$D9102)&gt;1,"SI","NO")))</f>
        <v/>
      </c>
      <c r="N9102" s="11">
        <f>IF(COUNTA($A9102:$K9102)=0,"",IF(AND($L9102="SI",$M9102="NO"),IFERROR($H9102,0),0))</f>
        <v/>
      </c>
      <c r="O9102" s="9">
        <f>IF(COUNTA($A9102:$K9102)=0,"",IF($M9102="SI","CUFE o factura duplicada dentro del reporte; no se suma dos veces",IF(IFERROR($H9102,0)&lt;=0,"DIAN reporta valor susceptible 0",IF($L9102="NO",IFERROR(LOOKUP(2,1/((LISTS!$M$2:$M$13&lt;&gt;"")*ISNUMBER(SEARCH(LISTS!$M$2:$M$13,$I9102))),LISTS!$O$2:$O$13),"Medio de pago no elegible o no identificado por DIAN"),"Apta automaticamente por pago electronico y base positiva"))))</f>
        <v/>
      </c>
    </row>
    <row r="9103">
      <c r="A9103" s="9" t="n"/>
      <c r="B9103" s="9" t="n"/>
      <c r="C9103" s="12" t="n"/>
      <c r="D9103" s="11" t="n"/>
      <c r="E9103" s="11" t="n"/>
      <c r="F9103" s="11" t="n"/>
      <c r="G9103" s="11" t="n"/>
      <c r="H9103" s="11" t="n"/>
      <c r="I9103" s="9" t="n"/>
      <c r="J9103" s="9" t="n"/>
      <c r="K9103" s="9" t="n"/>
      <c r="L9103" s="9">
        <f>IF(COUNTA($A9103:$K9103)=0,"",IF(AND(IFERROR($H9103,0)&gt;0,LEN(TRIM($K9103&amp;""))&gt;0,IFERROR(LOOKUP(2,1/((LISTS!$M$2:$M$13&lt;&gt;"")*ISNUMBER(SEARCH(LISTS!$M$2:$M$13,$I9103))),LISTS!$N$2:$N$13),"NO")="SI"),"SI","NO"))</f>
        <v/>
      </c>
      <c r="M9103" s="9">
        <f>IF(COUNTA($A9103:$K9103)=0,"",IF($K9103&lt;&gt;"",IF(COUNTIF($K$19:$K9103,$K9103)&gt;1,"SI","NO"),IF(COUNTIFS($A$19:$A9103,$A9103,$C$19:$C9103,$C9103,$J$19:$J9103,$J9103,$D$19:$D9103,$D9103)&gt;1,"SI","NO")))</f>
        <v/>
      </c>
      <c r="N9103" s="11">
        <f>IF(COUNTA($A9103:$K9103)=0,"",IF(AND($L9103="SI",$M9103="NO"),IFERROR($H9103,0),0))</f>
        <v/>
      </c>
      <c r="O9103" s="9">
        <f>IF(COUNTA($A9103:$K9103)=0,"",IF($M9103="SI","CUFE o factura duplicada dentro del reporte; no se suma dos veces",IF(IFERROR($H9103,0)&lt;=0,"DIAN reporta valor susceptible 0",IF($L9103="NO",IFERROR(LOOKUP(2,1/((LISTS!$M$2:$M$13&lt;&gt;"")*ISNUMBER(SEARCH(LISTS!$M$2:$M$13,$I9103))),LISTS!$O$2:$O$13),"Medio de pago no elegible o no identificado por DIAN"),"Apta automaticamente por pago electronico y base positiva"))))</f>
        <v/>
      </c>
    </row>
    <row r="9104">
      <c r="A9104" s="9" t="n"/>
      <c r="B9104" s="9" t="n"/>
      <c r="C9104" s="12" t="n"/>
      <c r="D9104" s="11" t="n"/>
      <c r="E9104" s="11" t="n"/>
      <c r="F9104" s="11" t="n"/>
      <c r="G9104" s="11" t="n"/>
      <c r="H9104" s="11" t="n"/>
      <c r="I9104" s="9" t="n"/>
      <c r="J9104" s="9" t="n"/>
      <c r="K9104" s="9" t="n"/>
      <c r="L9104" s="9">
        <f>IF(COUNTA($A9104:$K9104)=0,"",IF(AND(IFERROR($H9104,0)&gt;0,LEN(TRIM($K9104&amp;""))&gt;0,IFERROR(LOOKUP(2,1/((LISTS!$M$2:$M$13&lt;&gt;"")*ISNUMBER(SEARCH(LISTS!$M$2:$M$13,$I9104))),LISTS!$N$2:$N$13),"NO")="SI"),"SI","NO"))</f>
        <v/>
      </c>
      <c r="M9104" s="9">
        <f>IF(COUNTA($A9104:$K9104)=0,"",IF($K9104&lt;&gt;"",IF(COUNTIF($K$19:$K9104,$K9104)&gt;1,"SI","NO"),IF(COUNTIFS($A$19:$A9104,$A9104,$C$19:$C9104,$C9104,$J$19:$J9104,$J9104,$D$19:$D9104,$D9104)&gt;1,"SI","NO")))</f>
        <v/>
      </c>
      <c r="N9104" s="11">
        <f>IF(COUNTA($A9104:$K9104)=0,"",IF(AND($L9104="SI",$M9104="NO"),IFERROR($H9104,0),0))</f>
        <v/>
      </c>
      <c r="O9104" s="9">
        <f>IF(COUNTA($A9104:$K9104)=0,"",IF($M9104="SI","CUFE o factura duplicada dentro del reporte; no se suma dos veces",IF(IFERROR($H9104,0)&lt;=0,"DIAN reporta valor susceptible 0",IF($L9104="NO",IFERROR(LOOKUP(2,1/((LISTS!$M$2:$M$13&lt;&gt;"")*ISNUMBER(SEARCH(LISTS!$M$2:$M$13,$I9104))),LISTS!$O$2:$O$13),"Medio de pago no elegible o no identificado por DIAN"),"Apta automaticamente por pago electronico y base positiva"))))</f>
        <v/>
      </c>
    </row>
    <row r="9105">
      <c r="A9105" s="9" t="n"/>
      <c r="B9105" s="9" t="n"/>
      <c r="C9105" s="12" t="n"/>
      <c r="D9105" s="11" t="n"/>
      <c r="E9105" s="11" t="n"/>
      <c r="F9105" s="11" t="n"/>
      <c r="G9105" s="11" t="n"/>
      <c r="H9105" s="11" t="n"/>
      <c r="I9105" s="9" t="n"/>
      <c r="J9105" s="9" t="n"/>
      <c r="K9105" s="9" t="n"/>
      <c r="L9105" s="9">
        <f>IF(COUNTA($A9105:$K9105)=0,"",IF(AND(IFERROR($H9105,0)&gt;0,LEN(TRIM($K9105&amp;""))&gt;0,IFERROR(LOOKUP(2,1/((LISTS!$M$2:$M$13&lt;&gt;"")*ISNUMBER(SEARCH(LISTS!$M$2:$M$13,$I9105))),LISTS!$N$2:$N$13),"NO")="SI"),"SI","NO"))</f>
        <v/>
      </c>
      <c r="M9105" s="9">
        <f>IF(COUNTA($A9105:$K9105)=0,"",IF($K9105&lt;&gt;"",IF(COUNTIF($K$19:$K9105,$K9105)&gt;1,"SI","NO"),IF(COUNTIFS($A$19:$A9105,$A9105,$C$19:$C9105,$C9105,$J$19:$J9105,$J9105,$D$19:$D9105,$D9105)&gt;1,"SI","NO")))</f>
        <v/>
      </c>
      <c r="N9105" s="11">
        <f>IF(COUNTA($A9105:$K9105)=0,"",IF(AND($L9105="SI",$M9105="NO"),IFERROR($H9105,0),0))</f>
        <v/>
      </c>
      <c r="O9105" s="9">
        <f>IF(COUNTA($A9105:$K9105)=0,"",IF($M9105="SI","CUFE o factura duplicada dentro del reporte; no se suma dos veces",IF(IFERROR($H9105,0)&lt;=0,"DIAN reporta valor susceptible 0",IF($L9105="NO",IFERROR(LOOKUP(2,1/((LISTS!$M$2:$M$13&lt;&gt;"")*ISNUMBER(SEARCH(LISTS!$M$2:$M$13,$I9105))),LISTS!$O$2:$O$13),"Medio de pago no elegible o no identificado por DIAN"),"Apta automaticamente por pago electronico y base positiva"))))</f>
        <v/>
      </c>
    </row>
    <row r="9106">
      <c r="A9106" s="9" t="n"/>
      <c r="B9106" s="9" t="n"/>
      <c r="C9106" s="12" t="n"/>
      <c r="D9106" s="11" t="n"/>
      <c r="E9106" s="11" t="n"/>
      <c r="F9106" s="11" t="n"/>
      <c r="G9106" s="11" t="n"/>
      <c r="H9106" s="11" t="n"/>
      <c r="I9106" s="9" t="n"/>
      <c r="J9106" s="9" t="n"/>
      <c r="K9106" s="9" t="n"/>
      <c r="L9106" s="9">
        <f>IF(COUNTA($A9106:$K9106)=0,"",IF(AND(IFERROR($H9106,0)&gt;0,LEN(TRIM($K9106&amp;""))&gt;0,IFERROR(LOOKUP(2,1/((LISTS!$M$2:$M$13&lt;&gt;"")*ISNUMBER(SEARCH(LISTS!$M$2:$M$13,$I9106))),LISTS!$N$2:$N$13),"NO")="SI"),"SI","NO"))</f>
        <v/>
      </c>
      <c r="M9106" s="9">
        <f>IF(COUNTA($A9106:$K9106)=0,"",IF($K9106&lt;&gt;"",IF(COUNTIF($K$19:$K9106,$K9106)&gt;1,"SI","NO"),IF(COUNTIFS($A$19:$A9106,$A9106,$C$19:$C9106,$C9106,$J$19:$J9106,$J9106,$D$19:$D9106,$D9106)&gt;1,"SI","NO")))</f>
        <v/>
      </c>
      <c r="N9106" s="11">
        <f>IF(COUNTA($A9106:$K9106)=0,"",IF(AND($L9106="SI",$M9106="NO"),IFERROR($H9106,0),0))</f>
        <v/>
      </c>
      <c r="O9106" s="9">
        <f>IF(COUNTA($A9106:$K9106)=0,"",IF($M9106="SI","CUFE o factura duplicada dentro del reporte; no se suma dos veces",IF(IFERROR($H9106,0)&lt;=0,"DIAN reporta valor susceptible 0",IF($L9106="NO",IFERROR(LOOKUP(2,1/((LISTS!$M$2:$M$13&lt;&gt;"")*ISNUMBER(SEARCH(LISTS!$M$2:$M$13,$I9106))),LISTS!$O$2:$O$13),"Medio de pago no elegible o no identificado por DIAN"),"Apta automaticamente por pago electronico y base positiva"))))</f>
        <v/>
      </c>
    </row>
    <row r="9107">
      <c r="A9107" s="9" t="n"/>
      <c r="B9107" s="9" t="n"/>
      <c r="C9107" s="12" t="n"/>
      <c r="D9107" s="11" t="n"/>
      <c r="E9107" s="11" t="n"/>
      <c r="F9107" s="11" t="n"/>
      <c r="G9107" s="11" t="n"/>
      <c r="H9107" s="11" t="n"/>
      <c r="I9107" s="9" t="n"/>
      <c r="J9107" s="9" t="n"/>
      <c r="K9107" s="9" t="n"/>
      <c r="L9107" s="9">
        <f>IF(COUNTA($A9107:$K9107)=0,"",IF(AND(IFERROR($H9107,0)&gt;0,LEN(TRIM($K9107&amp;""))&gt;0,IFERROR(LOOKUP(2,1/((LISTS!$M$2:$M$13&lt;&gt;"")*ISNUMBER(SEARCH(LISTS!$M$2:$M$13,$I9107))),LISTS!$N$2:$N$13),"NO")="SI"),"SI","NO"))</f>
        <v/>
      </c>
      <c r="M9107" s="9">
        <f>IF(COUNTA($A9107:$K9107)=0,"",IF($K9107&lt;&gt;"",IF(COUNTIF($K$19:$K9107,$K9107)&gt;1,"SI","NO"),IF(COUNTIFS($A$19:$A9107,$A9107,$C$19:$C9107,$C9107,$J$19:$J9107,$J9107,$D$19:$D9107,$D9107)&gt;1,"SI","NO")))</f>
        <v/>
      </c>
      <c r="N9107" s="11">
        <f>IF(COUNTA($A9107:$K9107)=0,"",IF(AND($L9107="SI",$M9107="NO"),IFERROR($H9107,0),0))</f>
        <v/>
      </c>
      <c r="O9107" s="9">
        <f>IF(COUNTA($A9107:$K9107)=0,"",IF($M9107="SI","CUFE o factura duplicada dentro del reporte; no se suma dos veces",IF(IFERROR($H9107,0)&lt;=0,"DIAN reporta valor susceptible 0",IF($L9107="NO",IFERROR(LOOKUP(2,1/((LISTS!$M$2:$M$13&lt;&gt;"")*ISNUMBER(SEARCH(LISTS!$M$2:$M$13,$I9107))),LISTS!$O$2:$O$13),"Medio de pago no elegible o no identificado por DIAN"),"Apta automaticamente por pago electronico y base positiva"))))</f>
        <v/>
      </c>
    </row>
    <row r="9108">
      <c r="A9108" s="9" t="n"/>
      <c r="B9108" s="9" t="n"/>
      <c r="C9108" s="12" t="n"/>
      <c r="D9108" s="11" t="n"/>
      <c r="E9108" s="11" t="n"/>
      <c r="F9108" s="11" t="n"/>
      <c r="G9108" s="11" t="n"/>
      <c r="H9108" s="11" t="n"/>
      <c r="I9108" s="9" t="n"/>
      <c r="J9108" s="9" t="n"/>
      <c r="K9108" s="9" t="n"/>
      <c r="L9108" s="9">
        <f>IF(COUNTA($A9108:$K9108)=0,"",IF(AND(IFERROR($H9108,0)&gt;0,LEN(TRIM($K9108&amp;""))&gt;0,IFERROR(LOOKUP(2,1/((LISTS!$M$2:$M$13&lt;&gt;"")*ISNUMBER(SEARCH(LISTS!$M$2:$M$13,$I9108))),LISTS!$N$2:$N$13),"NO")="SI"),"SI","NO"))</f>
        <v/>
      </c>
      <c r="M9108" s="9">
        <f>IF(COUNTA($A9108:$K9108)=0,"",IF($K9108&lt;&gt;"",IF(COUNTIF($K$19:$K9108,$K9108)&gt;1,"SI","NO"),IF(COUNTIFS($A$19:$A9108,$A9108,$C$19:$C9108,$C9108,$J$19:$J9108,$J9108,$D$19:$D9108,$D9108)&gt;1,"SI","NO")))</f>
        <v/>
      </c>
      <c r="N9108" s="11">
        <f>IF(COUNTA($A9108:$K9108)=0,"",IF(AND($L9108="SI",$M9108="NO"),IFERROR($H9108,0),0))</f>
        <v/>
      </c>
      <c r="O9108" s="9">
        <f>IF(COUNTA($A9108:$K9108)=0,"",IF($M9108="SI","CUFE o factura duplicada dentro del reporte; no se suma dos veces",IF(IFERROR($H9108,0)&lt;=0,"DIAN reporta valor susceptible 0",IF($L9108="NO",IFERROR(LOOKUP(2,1/((LISTS!$M$2:$M$13&lt;&gt;"")*ISNUMBER(SEARCH(LISTS!$M$2:$M$13,$I9108))),LISTS!$O$2:$O$13),"Medio de pago no elegible o no identificado por DIAN"),"Apta automaticamente por pago electronico y base positiva"))))</f>
        <v/>
      </c>
    </row>
    <row r="9109">
      <c r="A9109" s="9" t="n"/>
      <c r="B9109" s="9" t="n"/>
      <c r="C9109" s="12" t="n"/>
      <c r="D9109" s="11" t="n"/>
      <c r="E9109" s="11" t="n"/>
      <c r="F9109" s="11" t="n"/>
      <c r="G9109" s="11" t="n"/>
      <c r="H9109" s="11" t="n"/>
      <c r="I9109" s="9" t="n"/>
      <c r="J9109" s="9" t="n"/>
      <c r="K9109" s="9" t="n"/>
      <c r="L9109" s="9">
        <f>IF(COUNTA($A9109:$K9109)=0,"",IF(AND(IFERROR($H9109,0)&gt;0,LEN(TRIM($K9109&amp;""))&gt;0,IFERROR(LOOKUP(2,1/((LISTS!$M$2:$M$13&lt;&gt;"")*ISNUMBER(SEARCH(LISTS!$M$2:$M$13,$I9109))),LISTS!$N$2:$N$13),"NO")="SI"),"SI","NO"))</f>
        <v/>
      </c>
      <c r="M9109" s="9">
        <f>IF(COUNTA($A9109:$K9109)=0,"",IF($K9109&lt;&gt;"",IF(COUNTIF($K$19:$K9109,$K9109)&gt;1,"SI","NO"),IF(COUNTIFS($A$19:$A9109,$A9109,$C$19:$C9109,$C9109,$J$19:$J9109,$J9109,$D$19:$D9109,$D9109)&gt;1,"SI","NO")))</f>
        <v/>
      </c>
      <c r="N9109" s="11">
        <f>IF(COUNTA($A9109:$K9109)=0,"",IF(AND($L9109="SI",$M9109="NO"),IFERROR($H9109,0),0))</f>
        <v/>
      </c>
      <c r="O9109" s="9">
        <f>IF(COUNTA($A9109:$K9109)=0,"",IF($M9109="SI","CUFE o factura duplicada dentro del reporte; no se suma dos veces",IF(IFERROR($H9109,0)&lt;=0,"DIAN reporta valor susceptible 0",IF($L9109="NO",IFERROR(LOOKUP(2,1/((LISTS!$M$2:$M$13&lt;&gt;"")*ISNUMBER(SEARCH(LISTS!$M$2:$M$13,$I9109))),LISTS!$O$2:$O$13),"Medio de pago no elegible o no identificado por DIAN"),"Apta automaticamente por pago electronico y base positiva"))))</f>
        <v/>
      </c>
    </row>
    <row r="9110">
      <c r="A9110" s="9" t="n"/>
      <c r="B9110" s="9" t="n"/>
      <c r="C9110" s="12" t="n"/>
      <c r="D9110" s="11" t="n"/>
      <c r="E9110" s="11" t="n"/>
      <c r="F9110" s="11" t="n"/>
      <c r="G9110" s="11" t="n"/>
      <c r="H9110" s="11" t="n"/>
      <c r="I9110" s="9" t="n"/>
      <c r="J9110" s="9" t="n"/>
      <c r="K9110" s="9" t="n"/>
      <c r="L9110" s="9">
        <f>IF(COUNTA($A9110:$K9110)=0,"",IF(AND(IFERROR($H9110,0)&gt;0,LEN(TRIM($K9110&amp;""))&gt;0,IFERROR(LOOKUP(2,1/((LISTS!$M$2:$M$13&lt;&gt;"")*ISNUMBER(SEARCH(LISTS!$M$2:$M$13,$I9110))),LISTS!$N$2:$N$13),"NO")="SI"),"SI","NO"))</f>
        <v/>
      </c>
      <c r="M9110" s="9">
        <f>IF(COUNTA($A9110:$K9110)=0,"",IF($K9110&lt;&gt;"",IF(COUNTIF($K$19:$K9110,$K9110)&gt;1,"SI","NO"),IF(COUNTIFS($A$19:$A9110,$A9110,$C$19:$C9110,$C9110,$J$19:$J9110,$J9110,$D$19:$D9110,$D9110)&gt;1,"SI","NO")))</f>
        <v/>
      </c>
      <c r="N9110" s="11">
        <f>IF(COUNTA($A9110:$K9110)=0,"",IF(AND($L9110="SI",$M9110="NO"),IFERROR($H9110,0),0))</f>
        <v/>
      </c>
      <c r="O9110" s="9">
        <f>IF(COUNTA($A9110:$K9110)=0,"",IF($M9110="SI","CUFE o factura duplicada dentro del reporte; no se suma dos veces",IF(IFERROR($H9110,0)&lt;=0,"DIAN reporta valor susceptible 0",IF($L9110="NO",IFERROR(LOOKUP(2,1/((LISTS!$M$2:$M$13&lt;&gt;"")*ISNUMBER(SEARCH(LISTS!$M$2:$M$13,$I9110))),LISTS!$O$2:$O$13),"Medio de pago no elegible o no identificado por DIAN"),"Apta automaticamente por pago electronico y base positiva"))))</f>
        <v/>
      </c>
    </row>
    <row r="9111">
      <c r="A9111" s="9" t="n"/>
      <c r="B9111" s="9" t="n"/>
      <c r="C9111" s="12" t="n"/>
      <c r="D9111" s="11" t="n"/>
      <c r="E9111" s="11" t="n"/>
      <c r="F9111" s="11" t="n"/>
      <c r="G9111" s="11" t="n"/>
      <c r="H9111" s="11" t="n"/>
      <c r="I9111" s="9" t="n"/>
      <c r="J9111" s="9" t="n"/>
      <c r="K9111" s="9" t="n"/>
      <c r="L9111" s="9">
        <f>IF(COUNTA($A9111:$K9111)=0,"",IF(AND(IFERROR($H9111,0)&gt;0,LEN(TRIM($K9111&amp;""))&gt;0,IFERROR(LOOKUP(2,1/((LISTS!$M$2:$M$13&lt;&gt;"")*ISNUMBER(SEARCH(LISTS!$M$2:$M$13,$I9111))),LISTS!$N$2:$N$13),"NO")="SI"),"SI","NO"))</f>
        <v/>
      </c>
      <c r="M9111" s="9">
        <f>IF(COUNTA($A9111:$K9111)=0,"",IF($K9111&lt;&gt;"",IF(COUNTIF($K$19:$K9111,$K9111)&gt;1,"SI","NO"),IF(COUNTIFS($A$19:$A9111,$A9111,$C$19:$C9111,$C9111,$J$19:$J9111,$J9111,$D$19:$D9111,$D9111)&gt;1,"SI","NO")))</f>
        <v/>
      </c>
      <c r="N9111" s="11">
        <f>IF(COUNTA($A9111:$K9111)=0,"",IF(AND($L9111="SI",$M9111="NO"),IFERROR($H9111,0),0))</f>
        <v/>
      </c>
      <c r="O9111" s="9">
        <f>IF(COUNTA($A9111:$K9111)=0,"",IF($M9111="SI","CUFE o factura duplicada dentro del reporte; no se suma dos veces",IF(IFERROR($H9111,0)&lt;=0,"DIAN reporta valor susceptible 0",IF($L9111="NO",IFERROR(LOOKUP(2,1/((LISTS!$M$2:$M$13&lt;&gt;"")*ISNUMBER(SEARCH(LISTS!$M$2:$M$13,$I9111))),LISTS!$O$2:$O$13),"Medio de pago no elegible o no identificado por DIAN"),"Apta automaticamente por pago electronico y base positiva"))))</f>
        <v/>
      </c>
    </row>
    <row r="9112">
      <c r="A9112" s="9" t="n"/>
      <c r="B9112" s="9" t="n"/>
      <c r="C9112" s="12" t="n"/>
      <c r="D9112" s="11" t="n"/>
      <c r="E9112" s="11" t="n"/>
      <c r="F9112" s="11" t="n"/>
      <c r="G9112" s="11" t="n"/>
      <c r="H9112" s="11" t="n"/>
      <c r="I9112" s="9" t="n"/>
      <c r="J9112" s="9" t="n"/>
      <c r="K9112" s="9" t="n"/>
      <c r="L9112" s="9">
        <f>IF(COUNTA($A9112:$K9112)=0,"",IF(AND(IFERROR($H9112,0)&gt;0,LEN(TRIM($K9112&amp;""))&gt;0,IFERROR(LOOKUP(2,1/((LISTS!$M$2:$M$13&lt;&gt;"")*ISNUMBER(SEARCH(LISTS!$M$2:$M$13,$I9112))),LISTS!$N$2:$N$13),"NO")="SI"),"SI","NO"))</f>
        <v/>
      </c>
      <c r="M9112" s="9">
        <f>IF(COUNTA($A9112:$K9112)=0,"",IF($K9112&lt;&gt;"",IF(COUNTIF($K$19:$K9112,$K9112)&gt;1,"SI","NO"),IF(COUNTIFS($A$19:$A9112,$A9112,$C$19:$C9112,$C9112,$J$19:$J9112,$J9112,$D$19:$D9112,$D9112)&gt;1,"SI","NO")))</f>
        <v/>
      </c>
      <c r="N9112" s="11">
        <f>IF(COUNTA($A9112:$K9112)=0,"",IF(AND($L9112="SI",$M9112="NO"),IFERROR($H9112,0),0))</f>
        <v/>
      </c>
      <c r="O9112" s="9">
        <f>IF(COUNTA($A9112:$K9112)=0,"",IF($M9112="SI","CUFE o factura duplicada dentro del reporte; no se suma dos veces",IF(IFERROR($H9112,0)&lt;=0,"DIAN reporta valor susceptible 0",IF($L9112="NO",IFERROR(LOOKUP(2,1/((LISTS!$M$2:$M$13&lt;&gt;"")*ISNUMBER(SEARCH(LISTS!$M$2:$M$13,$I9112))),LISTS!$O$2:$O$13),"Medio de pago no elegible o no identificado por DIAN"),"Apta automaticamente por pago electronico y base positiva"))))</f>
        <v/>
      </c>
    </row>
    <row r="9113">
      <c r="A9113" s="9" t="n"/>
      <c r="B9113" s="9" t="n"/>
      <c r="C9113" s="12" t="n"/>
      <c r="D9113" s="11" t="n"/>
      <c r="E9113" s="11" t="n"/>
      <c r="F9113" s="11" t="n"/>
      <c r="G9113" s="11" t="n"/>
      <c r="H9113" s="11" t="n"/>
      <c r="I9113" s="9" t="n"/>
      <c r="J9113" s="9" t="n"/>
      <c r="K9113" s="9" t="n"/>
      <c r="L9113" s="9">
        <f>IF(COUNTA($A9113:$K9113)=0,"",IF(AND(IFERROR($H9113,0)&gt;0,LEN(TRIM($K9113&amp;""))&gt;0,IFERROR(LOOKUP(2,1/((LISTS!$M$2:$M$13&lt;&gt;"")*ISNUMBER(SEARCH(LISTS!$M$2:$M$13,$I9113))),LISTS!$N$2:$N$13),"NO")="SI"),"SI","NO"))</f>
        <v/>
      </c>
      <c r="M9113" s="9">
        <f>IF(COUNTA($A9113:$K9113)=0,"",IF($K9113&lt;&gt;"",IF(COUNTIF($K$19:$K9113,$K9113)&gt;1,"SI","NO"),IF(COUNTIFS($A$19:$A9113,$A9113,$C$19:$C9113,$C9113,$J$19:$J9113,$J9113,$D$19:$D9113,$D9113)&gt;1,"SI","NO")))</f>
        <v/>
      </c>
      <c r="N9113" s="11">
        <f>IF(COUNTA($A9113:$K9113)=0,"",IF(AND($L9113="SI",$M9113="NO"),IFERROR($H9113,0),0))</f>
        <v/>
      </c>
      <c r="O9113" s="9">
        <f>IF(COUNTA($A9113:$K9113)=0,"",IF($M9113="SI","CUFE o factura duplicada dentro del reporte; no se suma dos veces",IF(IFERROR($H9113,0)&lt;=0,"DIAN reporta valor susceptible 0",IF($L9113="NO",IFERROR(LOOKUP(2,1/((LISTS!$M$2:$M$13&lt;&gt;"")*ISNUMBER(SEARCH(LISTS!$M$2:$M$13,$I9113))),LISTS!$O$2:$O$13),"Medio de pago no elegible o no identificado por DIAN"),"Apta automaticamente por pago electronico y base positiva"))))</f>
        <v/>
      </c>
    </row>
    <row r="9114">
      <c r="A9114" s="9" t="n"/>
      <c r="B9114" s="9" t="n"/>
      <c r="C9114" s="12" t="n"/>
      <c r="D9114" s="11" t="n"/>
      <c r="E9114" s="11" t="n"/>
      <c r="F9114" s="11" t="n"/>
      <c r="G9114" s="11" t="n"/>
      <c r="H9114" s="11" t="n"/>
      <c r="I9114" s="9" t="n"/>
      <c r="J9114" s="9" t="n"/>
      <c r="K9114" s="9" t="n"/>
      <c r="L9114" s="9">
        <f>IF(COUNTA($A9114:$K9114)=0,"",IF(AND(IFERROR($H9114,0)&gt;0,LEN(TRIM($K9114&amp;""))&gt;0,IFERROR(LOOKUP(2,1/((LISTS!$M$2:$M$13&lt;&gt;"")*ISNUMBER(SEARCH(LISTS!$M$2:$M$13,$I9114))),LISTS!$N$2:$N$13),"NO")="SI"),"SI","NO"))</f>
        <v/>
      </c>
      <c r="M9114" s="9">
        <f>IF(COUNTA($A9114:$K9114)=0,"",IF($K9114&lt;&gt;"",IF(COUNTIF($K$19:$K9114,$K9114)&gt;1,"SI","NO"),IF(COUNTIFS($A$19:$A9114,$A9114,$C$19:$C9114,$C9114,$J$19:$J9114,$J9114,$D$19:$D9114,$D9114)&gt;1,"SI","NO")))</f>
        <v/>
      </c>
      <c r="N9114" s="11">
        <f>IF(COUNTA($A9114:$K9114)=0,"",IF(AND($L9114="SI",$M9114="NO"),IFERROR($H9114,0),0))</f>
        <v/>
      </c>
      <c r="O9114" s="9">
        <f>IF(COUNTA($A9114:$K9114)=0,"",IF($M9114="SI","CUFE o factura duplicada dentro del reporte; no se suma dos veces",IF(IFERROR($H9114,0)&lt;=0,"DIAN reporta valor susceptible 0",IF($L9114="NO",IFERROR(LOOKUP(2,1/((LISTS!$M$2:$M$13&lt;&gt;"")*ISNUMBER(SEARCH(LISTS!$M$2:$M$13,$I9114))),LISTS!$O$2:$O$13),"Medio de pago no elegible o no identificado por DIAN"),"Apta automaticamente por pago electronico y base positiva"))))</f>
        <v/>
      </c>
    </row>
    <row r="9115">
      <c r="A9115" s="9" t="n"/>
      <c r="B9115" s="9" t="n"/>
      <c r="C9115" s="12" t="n"/>
      <c r="D9115" s="11" t="n"/>
      <c r="E9115" s="11" t="n"/>
      <c r="F9115" s="11" t="n"/>
      <c r="G9115" s="11" t="n"/>
      <c r="H9115" s="11" t="n"/>
      <c r="I9115" s="9" t="n"/>
      <c r="J9115" s="9" t="n"/>
      <c r="K9115" s="9" t="n"/>
      <c r="L9115" s="9">
        <f>IF(COUNTA($A9115:$K9115)=0,"",IF(AND(IFERROR($H9115,0)&gt;0,LEN(TRIM($K9115&amp;""))&gt;0,IFERROR(LOOKUP(2,1/((LISTS!$M$2:$M$13&lt;&gt;"")*ISNUMBER(SEARCH(LISTS!$M$2:$M$13,$I9115))),LISTS!$N$2:$N$13),"NO")="SI"),"SI","NO"))</f>
        <v/>
      </c>
      <c r="M9115" s="9">
        <f>IF(COUNTA($A9115:$K9115)=0,"",IF($K9115&lt;&gt;"",IF(COUNTIF($K$19:$K9115,$K9115)&gt;1,"SI","NO"),IF(COUNTIFS($A$19:$A9115,$A9115,$C$19:$C9115,$C9115,$J$19:$J9115,$J9115,$D$19:$D9115,$D9115)&gt;1,"SI","NO")))</f>
        <v/>
      </c>
      <c r="N9115" s="11">
        <f>IF(COUNTA($A9115:$K9115)=0,"",IF(AND($L9115="SI",$M9115="NO"),IFERROR($H9115,0),0))</f>
        <v/>
      </c>
      <c r="O9115" s="9">
        <f>IF(COUNTA($A9115:$K9115)=0,"",IF($M9115="SI","CUFE o factura duplicada dentro del reporte; no se suma dos veces",IF(IFERROR($H9115,0)&lt;=0,"DIAN reporta valor susceptible 0",IF($L9115="NO",IFERROR(LOOKUP(2,1/((LISTS!$M$2:$M$13&lt;&gt;"")*ISNUMBER(SEARCH(LISTS!$M$2:$M$13,$I9115))),LISTS!$O$2:$O$13),"Medio de pago no elegible o no identificado por DIAN"),"Apta automaticamente por pago electronico y base positiva"))))</f>
        <v/>
      </c>
    </row>
    <row r="9116">
      <c r="A9116" s="9" t="n"/>
      <c r="B9116" s="9" t="n"/>
      <c r="C9116" s="12" t="n"/>
      <c r="D9116" s="11" t="n"/>
      <c r="E9116" s="11" t="n"/>
      <c r="F9116" s="11" t="n"/>
      <c r="G9116" s="11" t="n"/>
      <c r="H9116" s="11" t="n"/>
      <c r="I9116" s="9" t="n"/>
      <c r="J9116" s="9" t="n"/>
      <c r="K9116" s="9" t="n"/>
      <c r="L9116" s="9">
        <f>IF(COUNTA($A9116:$K9116)=0,"",IF(AND(IFERROR($H9116,0)&gt;0,LEN(TRIM($K9116&amp;""))&gt;0,IFERROR(LOOKUP(2,1/((LISTS!$M$2:$M$13&lt;&gt;"")*ISNUMBER(SEARCH(LISTS!$M$2:$M$13,$I9116))),LISTS!$N$2:$N$13),"NO")="SI"),"SI","NO"))</f>
        <v/>
      </c>
      <c r="M9116" s="9">
        <f>IF(COUNTA($A9116:$K9116)=0,"",IF($K9116&lt;&gt;"",IF(COUNTIF($K$19:$K9116,$K9116)&gt;1,"SI","NO"),IF(COUNTIFS($A$19:$A9116,$A9116,$C$19:$C9116,$C9116,$J$19:$J9116,$J9116,$D$19:$D9116,$D9116)&gt;1,"SI","NO")))</f>
        <v/>
      </c>
      <c r="N9116" s="11">
        <f>IF(COUNTA($A9116:$K9116)=0,"",IF(AND($L9116="SI",$M9116="NO"),IFERROR($H9116,0),0))</f>
        <v/>
      </c>
      <c r="O9116" s="9">
        <f>IF(COUNTA($A9116:$K9116)=0,"",IF($M9116="SI","CUFE o factura duplicada dentro del reporte; no se suma dos veces",IF(IFERROR($H9116,0)&lt;=0,"DIAN reporta valor susceptible 0",IF($L9116="NO",IFERROR(LOOKUP(2,1/((LISTS!$M$2:$M$13&lt;&gt;"")*ISNUMBER(SEARCH(LISTS!$M$2:$M$13,$I9116))),LISTS!$O$2:$O$13),"Medio de pago no elegible o no identificado por DIAN"),"Apta automaticamente por pago electronico y base positiva"))))</f>
        <v/>
      </c>
    </row>
    <row r="9117">
      <c r="A9117" s="9" t="n"/>
      <c r="B9117" s="9" t="n"/>
      <c r="C9117" s="12" t="n"/>
      <c r="D9117" s="11" t="n"/>
      <c r="E9117" s="11" t="n"/>
      <c r="F9117" s="11" t="n"/>
      <c r="G9117" s="11" t="n"/>
      <c r="H9117" s="11" t="n"/>
      <c r="I9117" s="9" t="n"/>
      <c r="J9117" s="9" t="n"/>
      <c r="K9117" s="9" t="n"/>
      <c r="L9117" s="9">
        <f>IF(COUNTA($A9117:$K9117)=0,"",IF(AND(IFERROR($H9117,0)&gt;0,LEN(TRIM($K9117&amp;""))&gt;0,IFERROR(LOOKUP(2,1/((LISTS!$M$2:$M$13&lt;&gt;"")*ISNUMBER(SEARCH(LISTS!$M$2:$M$13,$I9117))),LISTS!$N$2:$N$13),"NO")="SI"),"SI","NO"))</f>
        <v/>
      </c>
      <c r="M9117" s="9">
        <f>IF(COUNTA($A9117:$K9117)=0,"",IF($K9117&lt;&gt;"",IF(COUNTIF($K$19:$K9117,$K9117)&gt;1,"SI","NO"),IF(COUNTIFS($A$19:$A9117,$A9117,$C$19:$C9117,$C9117,$J$19:$J9117,$J9117,$D$19:$D9117,$D9117)&gt;1,"SI","NO")))</f>
        <v/>
      </c>
      <c r="N9117" s="11">
        <f>IF(COUNTA($A9117:$K9117)=0,"",IF(AND($L9117="SI",$M9117="NO"),IFERROR($H9117,0),0))</f>
        <v/>
      </c>
      <c r="O9117" s="9">
        <f>IF(COUNTA($A9117:$K9117)=0,"",IF($M9117="SI","CUFE o factura duplicada dentro del reporte; no se suma dos veces",IF(IFERROR($H9117,0)&lt;=0,"DIAN reporta valor susceptible 0",IF($L9117="NO",IFERROR(LOOKUP(2,1/((LISTS!$M$2:$M$13&lt;&gt;"")*ISNUMBER(SEARCH(LISTS!$M$2:$M$13,$I9117))),LISTS!$O$2:$O$13),"Medio de pago no elegible o no identificado por DIAN"),"Apta automaticamente por pago electronico y base positiva"))))</f>
        <v/>
      </c>
    </row>
    <row r="9118">
      <c r="A9118" s="9" t="n"/>
      <c r="B9118" s="9" t="n"/>
      <c r="C9118" s="12" t="n"/>
      <c r="D9118" s="11" t="n"/>
      <c r="E9118" s="11" t="n"/>
      <c r="F9118" s="11" t="n"/>
      <c r="G9118" s="11" t="n"/>
      <c r="H9118" s="11" t="n"/>
      <c r="I9118" s="9" t="n"/>
      <c r="J9118" s="9" t="n"/>
      <c r="K9118" s="9" t="n"/>
      <c r="L9118" s="9">
        <f>IF(COUNTA($A9118:$K9118)=0,"",IF(AND(IFERROR($H9118,0)&gt;0,LEN(TRIM($K9118&amp;""))&gt;0,IFERROR(LOOKUP(2,1/((LISTS!$M$2:$M$13&lt;&gt;"")*ISNUMBER(SEARCH(LISTS!$M$2:$M$13,$I9118))),LISTS!$N$2:$N$13),"NO")="SI"),"SI","NO"))</f>
        <v/>
      </c>
      <c r="M9118" s="9">
        <f>IF(COUNTA($A9118:$K9118)=0,"",IF($K9118&lt;&gt;"",IF(COUNTIF($K$19:$K9118,$K9118)&gt;1,"SI","NO"),IF(COUNTIFS($A$19:$A9118,$A9118,$C$19:$C9118,$C9118,$J$19:$J9118,$J9118,$D$19:$D9118,$D9118)&gt;1,"SI","NO")))</f>
        <v/>
      </c>
      <c r="N9118" s="11">
        <f>IF(COUNTA($A9118:$K9118)=0,"",IF(AND($L9118="SI",$M9118="NO"),IFERROR($H9118,0),0))</f>
        <v/>
      </c>
      <c r="O9118" s="9">
        <f>IF(COUNTA($A9118:$K9118)=0,"",IF($M9118="SI","CUFE o factura duplicada dentro del reporte; no se suma dos veces",IF(IFERROR($H9118,0)&lt;=0,"DIAN reporta valor susceptible 0",IF($L9118="NO",IFERROR(LOOKUP(2,1/((LISTS!$M$2:$M$13&lt;&gt;"")*ISNUMBER(SEARCH(LISTS!$M$2:$M$13,$I9118))),LISTS!$O$2:$O$13),"Medio de pago no elegible o no identificado por DIAN"),"Apta automaticamente por pago electronico y base positiva"))))</f>
        <v/>
      </c>
    </row>
    <row r="9119">
      <c r="A9119" s="9" t="n"/>
      <c r="B9119" s="9" t="n"/>
      <c r="C9119" s="12" t="n"/>
      <c r="D9119" s="11" t="n"/>
      <c r="E9119" s="11" t="n"/>
      <c r="F9119" s="11" t="n"/>
      <c r="G9119" s="11" t="n"/>
      <c r="H9119" s="11" t="n"/>
      <c r="I9119" s="9" t="n"/>
      <c r="J9119" s="9" t="n"/>
      <c r="K9119" s="9" t="n"/>
      <c r="L9119" s="9">
        <f>IF(COUNTA($A9119:$K9119)=0,"",IF(AND(IFERROR($H9119,0)&gt;0,LEN(TRIM($K9119&amp;""))&gt;0,IFERROR(LOOKUP(2,1/((LISTS!$M$2:$M$13&lt;&gt;"")*ISNUMBER(SEARCH(LISTS!$M$2:$M$13,$I9119))),LISTS!$N$2:$N$13),"NO")="SI"),"SI","NO"))</f>
        <v/>
      </c>
      <c r="M9119" s="9">
        <f>IF(COUNTA($A9119:$K9119)=0,"",IF($K9119&lt;&gt;"",IF(COUNTIF($K$19:$K9119,$K9119)&gt;1,"SI","NO"),IF(COUNTIFS($A$19:$A9119,$A9119,$C$19:$C9119,$C9119,$J$19:$J9119,$J9119,$D$19:$D9119,$D9119)&gt;1,"SI","NO")))</f>
        <v/>
      </c>
      <c r="N9119" s="11">
        <f>IF(COUNTA($A9119:$K9119)=0,"",IF(AND($L9119="SI",$M9119="NO"),IFERROR($H9119,0),0))</f>
        <v/>
      </c>
      <c r="O9119" s="9">
        <f>IF(COUNTA($A9119:$K9119)=0,"",IF($M9119="SI","CUFE o factura duplicada dentro del reporte; no se suma dos veces",IF(IFERROR($H9119,0)&lt;=0,"DIAN reporta valor susceptible 0",IF($L9119="NO",IFERROR(LOOKUP(2,1/((LISTS!$M$2:$M$13&lt;&gt;"")*ISNUMBER(SEARCH(LISTS!$M$2:$M$13,$I9119))),LISTS!$O$2:$O$13),"Medio de pago no elegible o no identificado por DIAN"),"Apta automaticamente por pago electronico y base positiva"))))</f>
        <v/>
      </c>
    </row>
    <row r="9120">
      <c r="A9120" s="9" t="n"/>
      <c r="B9120" s="9" t="n"/>
      <c r="C9120" s="12" t="n"/>
      <c r="D9120" s="11" t="n"/>
      <c r="E9120" s="11" t="n"/>
      <c r="F9120" s="11" t="n"/>
      <c r="G9120" s="11" t="n"/>
      <c r="H9120" s="11" t="n"/>
      <c r="I9120" s="9" t="n"/>
      <c r="J9120" s="9" t="n"/>
      <c r="K9120" s="9" t="n"/>
      <c r="L9120" s="9">
        <f>IF(COUNTA($A9120:$K9120)=0,"",IF(AND(IFERROR($H9120,0)&gt;0,LEN(TRIM($K9120&amp;""))&gt;0,IFERROR(LOOKUP(2,1/((LISTS!$M$2:$M$13&lt;&gt;"")*ISNUMBER(SEARCH(LISTS!$M$2:$M$13,$I9120))),LISTS!$N$2:$N$13),"NO")="SI"),"SI","NO"))</f>
        <v/>
      </c>
      <c r="M9120" s="9">
        <f>IF(COUNTA($A9120:$K9120)=0,"",IF($K9120&lt;&gt;"",IF(COUNTIF($K$19:$K9120,$K9120)&gt;1,"SI","NO"),IF(COUNTIFS($A$19:$A9120,$A9120,$C$19:$C9120,$C9120,$J$19:$J9120,$J9120,$D$19:$D9120,$D9120)&gt;1,"SI","NO")))</f>
        <v/>
      </c>
      <c r="N9120" s="11">
        <f>IF(COUNTA($A9120:$K9120)=0,"",IF(AND($L9120="SI",$M9120="NO"),IFERROR($H9120,0),0))</f>
        <v/>
      </c>
      <c r="O9120" s="9">
        <f>IF(COUNTA($A9120:$K9120)=0,"",IF($M9120="SI","CUFE o factura duplicada dentro del reporte; no se suma dos veces",IF(IFERROR($H9120,0)&lt;=0,"DIAN reporta valor susceptible 0",IF($L9120="NO",IFERROR(LOOKUP(2,1/((LISTS!$M$2:$M$13&lt;&gt;"")*ISNUMBER(SEARCH(LISTS!$M$2:$M$13,$I9120))),LISTS!$O$2:$O$13),"Medio de pago no elegible o no identificado por DIAN"),"Apta automaticamente por pago electronico y base positiva"))))</f>
        <v/>
      </c>
    </row>
    <row r="9121">
      <c r="A9121" s="9" t="n"/>
      <c r="B9121" s="9" t="n"/>
      <c r="C9121" s="12" t="n"/>
      <c r="D9121" s="11" t="n"/>
      <c r="E9121" s="11" t="n"/>
      <c r="F9121" s="11" t="n"/>
      <c r="G9121" s="11" t="n"/>
      <c r="H9121" s="11" t="n"/>
      <c r="I9121" s="9" t="n"/>
      <c r="J9121" s="9" t="n"/>
      <c r="K9121" s="9" t="n"/>
      <c r="L9121" s="9">
        <f>IF(COUNTA($A9121:$K9121)=0,"",IF(AND(IFERROR($H9121,0)&gt;0,LEN(TRIM($K9121&amp;""))&gt;0,IFERROR(LOOKUP(2,1/((LISTS!$M$2:$M$13&lt;&gt;"")*ISNUMBER(SEARCH(LISTS!$M$2:$M$13,$I9121))),LISTS!$N$2:$N$13),"NO")="SI"),"SI","NO"))</f>
        <v/>
      </c>
      <c r="M9121" s="9">
        <f>IF(COUNTA($A9121:$K9121)=0,"",IF($K9121&lt;&gt;"",IF(COUNTIF($K$19:$K9121,$K9121)&gt;1,"SI","NO"),IF(COUNTIFS($A$19:$A9121,$A9121,$C$19:$C9121,$C9121,$J$19:$J9121,$J9121,$D$19:$D9121,$D9121)&gt;1,"SI","NO")))</f>
        <v/>
      </c>
      <c r="N9121" s="11">
        <f>IF(COUNTA($A9121:$K9121)=0,"",IF(AND($L9121="SI",$M9121="NO"),IFERROR($H9121,0),0))</f>
        <v/>
      </c>
      <c r="O9121" s="9">
        <f>IF(COUNTA($A9121:$K9121)=0,"",IF($M9121="SI","CUFE o factura duplicada dentro del reporte; no se suma dos veces",IF(IFERROR($H9121,0)&lt;=0,"DIAN reporta valor susceptible 0",IF($L9121="NO",IFERROR(LOOKUP(2,1/((LISTS!$M$2:$M$13&lt;&gt;"")*ISNUMBER(SEARCH(LISTS!$M$2:$M$13,$I9121))),LISTS!$O$2:$O$13),"Medio de pago no elegible o no identificado por DIAN"),"Apta automaticamente por pago electronico y base positiva"))))</f>
        <v/>
      </c>
    </row>
    <row r="9122">
      <c r="A9122" s="9" t="n"/>
      <c r="B9122" s="9" t="n"/>
      <c r="C9122" s="12" t="n"/>
      <c r="D9122" s="11" t="n"/>
      <c r="E9122" s="11" t="n"/>
      <c r="F9122" s="11" t="n"/>
      <c r="G9122" s="11" t="n"/>
      <c r="H9122" s="11" t="n"/>
      <c r="I9122" s="9" t="n"/>
      <c r="J9122" s="9" t="n"/>
      <c r="K9122" s="9" t="n"/>
      <c r="L9122" s="9">
        <f>IF(COUNTA($A9122:$K9122)=0,"",IF(AND(IFERROR($H9122,0)&gt;0,LEN(TRIM($K9122&amp;""))&gt;0,IFERROR(LOOKUP(2,1/((LISTS!$M$2:$M$13&lt;&gt;"")*ISNUMBER(SEARCH(LISTS!$M$2:$M$13,$I9122))),LISTS!$N$2:$N$13),"NO")="SI"),"SI","NO"))</f>
        <v/>
      </c>
      <c r="M9122" s="9">
        <f>IF(COUNTA($A9122:$K9122)=0,"",IF($K9122&lt;&gt;"",IF(COUNTIF($K$19:$K9122,$K9122)&gt;1,"SI","NO"),IF(COUNTIFS($A$19:$A9122,$A9122,$C$19:$C9122,$C9122,$J$19:$J9122,$J9122,$D$19:$D9122,$D9122)&gt;1,"SI","NO")))</f>
        <v/>
      </c>
      <c r="N9122" s="11">
        <f>IF(COUNTA($A9122:$K9122)=0,"",IF(AND($L9122="SI",$M9122="NO"),IFERROR($H9122,0),0))</f>
        <v/>
      </c>
      <c r="O9122" s="9">
        <f>IF(COUNTA($A9122:$K9122)=0,"",IF($M9122="SI","CUFE o factura duplicada dentro del reporte; no se suma dos veces",IF(IFERROR($H9122,0)&lt;=0,"DIAN reporta valor susceptible 0",IF($L9122="NO",IFERROR(LOOKUP(2,1/((LISTS!$M$2:$M$13&lt;&gt;"")*ISNUMBER(SEARCH(LISTS!$M$2:$M$13,$I9122))),LISTS!$O$2:$O$13),"Medio de pago no elegible o no identificado por DIAN"),"Apta automaticamente por pago electronico y base positiva"))))</f>
        <v/>
      </c>
    </row>
    <row r="9123">
      <c r="A9123" s="9" t="n"/>
      <c r="B9123" s="9" t="n"/>
      <c r="C9123" s="12" t="n"/>
      <c r="D9123" s="11" t="n"/>
      <c r="E9123" s="11" t="n"/>
      <c r="F9123" s="11" t="n"/>
      <c r="G9123" s="11" t="n"/>
      <c r="H9123" s="11" t="n"/>
      <c r="I9123" s="9" t="n"/>
      <c r="J9123" s="9" t="n"/>
      <c r="K9123" s="9" t="n"/>
      <c r="L9123" s="9">
        <f>IF(COUNTA($A9123:$K9123)=0,"",IF(AND(IFERROR($H9123,0)&gt;0,LEN(TRIM($K9123&amp;""))&gt;0,IFERROR(LOOKUP(2,1/((LISTS!$M$2:$M$13&lt;&gt;"")*ISNUMBER(SEARCH(LISTS!$M$2:$M$13,$I9123))),LISTS!$N$2:$N$13),"NO")="SI"),"SI","NO"))</f>
        <v/>
      </c>
      <c r="M9123" s="9">
        <f>IF(COUNTA($A9123:$K9123)=0,"",IF($K9123&lt;&gt;"",IF(COUNTIF($K$19:$K9123,$K9123)&gt;1,"SI","NO"),IF(COUNTIFS($A$19:$A9123,$A9123,$C$19:$C9123,$C9123,$J$19:$J9123,$J9123,$D$19:$D9123,$D9123)&gt;1,"SI","NO")))</f>
        <v/>
      </c>
      <c r="N9123" s="11">
        <f>IF(COUNTA($A9123:$K9123)=0,"",IF(AND($L9123="SI",$M9123="NO"),IFERROR($H9123,0),0))</f>
        <v/>
      </c>
      <c r="O9123" s="9">
        <f>IF(COUNTA($A9123:$K9123)=0,"",IF($M9123="SI","CUFE o factura duplicada dentro del reporte; no se suma dos veces",IF(IFERROR($H9123,0)&lt;=0,"DIAN reporta valor susceptible 0",IF($L9123="NO",IFERROR(LOOKUP(2,1/((LISTS!$M$2:$M$13&lt;&gt;"")*ISNUMBER(SEARCH(LISTS!$M$2:$M$13,$I9123))),LISTS!$O$2:$O$13),"Medio de pago no elegible o no identificado por DIAN"),"Apta automaticamente por pago electronico y base positiva"))))</f>
        <v/>
      </c>
    </row>
    <row r="9124">
      <c r="A9124" s="9" t="n"/>
      <c r="B9124" s="9" t="n"/>
      <c r="C9124" s="12" t="n"/>
      <c r="D9124" s="11" t="n"/>
      <c r="E9124" s="11" t="n"/>
      <c r="F9124" s="11" t="n"/>
      <c r="G9124" s="11" t="n"/>
      <c r="H9124" s="11" t="n"/>
      <c r="I9124" s="9" t="n"/>
      <c r="J9124" s="9" t="n"/>
      <c r="K9124" s="9" t="n"/>
      <c r="L9124" s="9">
        <f>IF(COUNTA($A9124:$K9124)=0,"",IF(AND(IFERROR($H9124,0)&gt;0,LEN(TRIM($K9124&amp;""))&gt;0,IFERROR(LOOKUP(2,1/((LISTS!$M$2:$M$13&lt;&gt;"")*ISNUMBER(SEARCH(LISTS!$M$2:$M$13,$I9124))),LISTS!$N$2:$N$13),"NO")="SI"),"SI","NO"))</f>
        <v/>
      </c>
      <c r="M9124" s="9">
        <f>IF(COUNTA($A9124:$K9124)=0,"",IF($K9124&lt;&gt;"",IF(COUNTIF($K$19:$K9124,$K9124)&gt;1,"SI","NO"),IF(COUNTIFS($A$19:$A9124,$A9124,$C$19:$C9124,$C9124,$J$19:$J9124,$J9124,$D$19:$D9124,$D9124)&gt;1,"SI","NO")))</f>
        <v/>
      </c>
      <c r="N9124" s="11">
        <f>IF(COUNTA($A9124:$K9124)=0,"",IF(AND($L9124="SI",$M9124="NO"),IFERROR($H9124,0),0))</f>
        <v/>
      </c>
      <c r="O9124" s="9">
        <f>IF(COUNTA($A9124:$K9124)=0,"",IF($M9124="SI","CUFE o factura duplicada dentro del reporte; no se suma dos veces",IF(IFERROR($H9124,0)&lt;=0,"DIAN reporta valor susceptible 0",IF($L9124="NO",IFERROR(LOOKUP(2,1/((LISTS!$M$2:$M$13&lt;&gt;"")*ISNUMBER(SEARCH(LISTS!$M$2:$M$13,$I9124))),LISTS!$O$2:$O$13),"Medio de pago no elegible o no identificado por DIAN"),"Apta automaticamente por pago electronico y base positiva"))))</f>
        <v/>
      </c>
    </row>
    <row r="9125">
      <c r="A9125" s="9" t="n"/>
      <c r="B9125" s="9" t="n"/>
      <c r="C9125" s="12" t="n"/>
      <c r="D9125" s="11" t="n"/>
      <c r="E9125" s="11" t="n"/>
      <c r="F9125" s="11" t="n"/>
      <c r="G9125" s="11" t="n"/>
      <c r="H9125" s="11" t="n"/>
      <c r="I9125" s="9" t="n"/>
      <c r="J9125" s="9" t="n"/>
      <c r="K9125" s="9" t="n"/>
      <c r="L9125" s="9">
        <f>IF(COUNTA($A9125:$K9125)=0,"",IF(AND(IFERROR($H9125,0)&gt;0,LEN(TRIM($K9125&amp;""))&gt;0,IFERROR(LOOKUP(2,1/((LISTS!$M$2:$M$13&lt;&gt;"")*ISNUMBER(SEARCH(LISTS!$M$2:$M$13,$I9125))),LISTS!$N$2:$N$13),"NO")="SI"),"SI","NO"))</f>
        <v/>
      </c>
      <c r="M9125" s="9">
        <f>IF(COUNTA($A9125:$K9125)=0,"",IF($K9125&lt;&gt;"",IF(COUNTIF($K$19:$K9125,$K9125)&gt;1,"SI","NO"),IF(COUNTIFS($A$19:$A9125,$A9125,$C$19:$C9125,$C9125,$J$19:$J9125,$J9125,$D$19:$D9125,$D9125)&gt;1,"SI","NO")))</f>
        <v/>
      </c>
      <c r="N9125" s="11">
        <f>IF(COUNTA($A9125:$K9125)=0,"",IF(AND($L9125="SI",$M9125="NO"),IFERROR($H9125,0),0))</f>
        <v/>
      </c>
      <c r="O9125" s="9">
        <f>IF(COUNTA($A9125:$K9125)=0,"",IF($M9125="SI","CUFE o factura duplicada dentro del reporte; no se suma dos veces",IF(IFERROR($H9125,0)&lt;=0,"DIAN reporta valor susceptible 0",IF($L9125="NO",IFERROR(LOOKUP(2,1/((LISTS!$M$2:$M$13&lt;&gt;"")*ISNUMBER(SEARCH(LISTS!$M$2:$M$13,$I9125))),LISTS!$O$2:$O$13),"Medio de pago no elegible o no identificado por DIAN"),"Apta automaticamente por pago electronico y base positiva"))))</f>
        <v/>
      </c>
    </row>
    <row r="9126">
      <c r="A9126" s="9" t="n"/>
      <c r="B9126" s="9" t="n"/>
      <c r="C9126" s="12" t="n"/>
      <c r="D9126" s="11" t="n"/>
      <c r="E9126" s="11" t="n"/>
      <c r="F9126" s="11" t="n"/>
      <c r="G9126" s="11" t="n"/>
      <c r="H9126" s="11" t="n"/>
      <c r="I9126" s="9" t="n"/>
      <c r="J9126" s="9" t="n"/>
      <c r="K9126" s="9" t="n"/>
      <c r="L9126" s="9">
        <f>IF(COUNTA($A9126:$K9126)=0,"",IF(AND(IFERROR($H9126,0)&gt;0,LEN(TRIM($K9126&amp;""))&gt;0,IFERROR(LOOKUP(2,1/((LISTS!$M$2:$M$13&lt;&gt;"")*ISNUMBER(SEARCH(LISTS!$M$2:$M$13,$I9126))),LISTS!$N$2:$N$13),"NO")="SI"),"SI","NO"))</f>
        <v/>
      </c>
      <c r="M9126" s="9">
        <f>IF(COUNTA($A9126:$K9126)=0,"",IF($K9126&lt;&gt;"",IF(COUNTIF($K$19:$K9126,$K9126)&gt;1,"SI","NO"),IF(COUNTIFS($A$19:$A9126,$A9126,$C$19:$C9126,$C9126,$J$19:$J9126,$J9126,$D$19:$D9126,$D9126)&gt;1,"SI","NO")))</f>
        <v/>
      </c>
      <c r="N9126" s="11">
        <f>IF(COUNTA($A9126:$K9126)=0,"",IF(AND($L9126="SI",$M9126="NO"),IFERROR($H9126,0),0))</f>
        <v/>
      </c>
      <c r="O9126" s="9">
        <f>IF(COUNTA($A9126:$K9126)=0,"",IF($M9126="SI","CUFE o factura duplicada dentro del reporte; no se suma dos veces",IF(IFERROR($H9126,0)&lt;=0,"DIAN reporta valor susceptible 0",IF($L9126="NO",IFERROR(LOOKUP(2,1/((LISTS!$M$2:$M$13&lt;&gt;"")*ISNUMBER(SEARCH(LISTS!$M$2:$M$13,$I9126))),LISTS!$O$2:$O$13),"Medio de pago no elegible o no identificado por DIAN"),"Apta automaticamente por pago electronico y base positiva"))))</f>
        <v/>
      </c>
    </row>
    <row r="9127">
      <c r="A9127" s="9" t="n"/>
      <c r="B9127" s="9" t="n"/>
      <c r="C9127" s="12" t="n"/>
      <c r="D9127" s="11" t="n"/>
      <c r="E9127" s="11" t="n"/>
      <c r="F9127" s="11" t="n"/>
      <c r="G9127" s="11" t="n"/>
      <c r="H9127" s="11" t="n"/>
      <c r="I9127" s="9" t="n"/>
      <c r="J9127" s="9" t="n"/>
      <c r="K9127" s="9" t="n"/>
      <c r="L9127" s="9">
        <f>IF(COUNTA($A9127:$K9127)=0,"",IF(AND(IFERROR($H9127,0)&gt;0,LEN(TRIM($K9127&amp;""))&gt;0,IFERROR(LOOKUP(2,1/((LISTS!$M$2:$M$13&lt;&gt;"")*ISNUMBER(SEARCH(LISTS!$M$2:$M$13,$I9127))),LISTS!$N$2:$N$13),"NO")="SI"),"SI","NO"))</f>
        <v/>
      </c>
      <c r="M9127" s="9">
        <f>IF(COUNTA($A9127:$K9127)=0,"",IF($K9127&lt;&gt;"",IF(COUNTIF($K$19:$K9127,$K9127)&gt;1,"SI","NO"),IF(COUNTIFS($A$19:$A9127,$A9127,$C$19:$C9127,$C9127,$J$19:$J9127,$J9127,$D$19:$D9127,$D9127)&gt;1,"SI","NO")))</f>
        <v/>
      </c>
      <c r="N9127" s="11">
        <f>IF(COUNTA($A9127:$K9127)=0,"",IF(AND($L9127="SI",$M9127="NO"),IFERROR($H9127,0),0))</f>
        <v/>
      </c>
      <c r="O9127" s="9">
        <f>IF(COUNTA($A9127:$K9127)=0,"",IF($M9127="SI","CUFE o factura duplicada dentro del reporte; no se suma dos veces",IF(IFERROR($H9127,0)&lt;=0,"DIAN reporta valor susceptible 0",IF($L9127="NO",IFERROR(LOOKUP(2,1/((LISTS!$M$2:$M$13&lt;&gt;"")*ISNUMBER(SEARCH(LISTS!$M$2:$M$13,$I9127))),LISTS!$O$2:$O$13),"Medio de pago no elegible o no identificado por DIAN"),"Apta automaticamente por pago electronico y base positiva"))))</f>
        <v/>
      </c>
    </row>
    <row r="9128">
      <c r="A9128" s="9" t="n"/>
      <c r="B9128" s="9" t="n"/>
      <c r="C9128" s="12" t="n"/>
      <c r="D9128" s="11" t="n"/>
      <c r="E9128" s="11" t="n"/>
      <c r="F9128" s="11" t="n"/>
      <c r="G9128" s="11" t="n"/>
      <c r="H9128" s="11" t="n"/>
      <c r="I9128" s="9" t="n"/>
      <c r="J9128" s="9" t="n"/>
      <c r="K9128" s="9" t="n"/>
      <c r="L9128" s="9">
        <f>IF(COUNTA($A9128:$K9128)=0,"",IF(AND(IFERROR($H9128,0)&gt;0,LEN(TRIM($K9128&amp;""))&gt;0,IFERROR(LOOKUP(2,1/((LISTS!$M$2:$M$13&lt;&gt;"")*ISNUMBER(SEARCH(LISTS!$M$2:$M$13,$I9128))),LISTS!$N$2:$N$13),"NO")="SI"),"SI","NO"))</f>
        <v/>
      </c>
      <c r="M9128" s="9">
        <f>IF(COUNTA($A9128:$K9128)=0,"",IF($K9128&lt;&gt;"",IF(COUNTIF($K$19:$K9128,$K9128)&gt;1,"SI","NO"),IF(COUNTIFS($A$19:$A9128,$A9128,$C$19:$C9128,$C9128,$J$19:$J9128,$J9128,$D$19:$D9128,$D9128)&gt;1,"SI","NO")))</f>
        <v/>
      </c>
      <c r="N9128" s="11">
        <f>IF(COUNTA($A9128:$K9128)=0,"",IF(AND($L9128="SI",$M9128="NO"),IFERROR($H9128,0),0))</f>
        <v/>
      </c>
      <c r="O9128" s="9">
        <f>IF(COUNTA($A9128:$K9128)=0,"",IF($M9128="SI","CUFE o factura duplicada dentro del reporte; no se suma dos veces",IF(IFERROR($H9128,0)&lt;=0,"DIAN reporta valor susceptible 0",IF($L9128="NO",IFERROR(LOOKUP(2,1/((LISTS!$M$2:$M$13&lt;&gt;"")*ISNUMBER(SEARCH(LISTS!$M$2:$M$13,$I9128))),LISTS!$O$2:$O$13),"Medio de pago no elegible o no identificado por DIAN"),"Apta automaticamente por pago electronico y base positiva"))))</f>
        <v/>
      </c>
    </row>
    <row r="9129">
      <c r="A9129" s="9" t="n"/>
      <c r="B9129" s="9" t="n"/>
      <c r="C9129" s="12" t="n"/>
      <c r="D9129" s="11" t="n"/>
      <c r="E9129" s="11" t="n"/>
      <c r="F9129" s="11" t="n"/>
      <c r="G9129" s="11" t="n"/>
      <c r="H9129" s="11" t="n"/>
      <c r="I9129" s="9" t="n"/>
      <c r="J9129" s="9" t="n"/>
      <c r="K9129" s="9" t="n"/>
      <c r="L9129" s="9">
        <f>IF(COUNTA($A9129:$K9129)=0,"",IF(AND(IFERROR($H9129,0)&gt;0,LEN(TRIM($K9129&amp;""))&gt;0,IFERROR(LOOKUP(2,1/((LISTS!$M$2:$M$13&lt;&gt;"")*ISNUMBER(SEARCH(LISTS!$M$2:$M$13,$I9129))),LISTS!$N$2:$N$13),"NO")="SI"),"SI","NO"))</f>
        <v/>
      </c>
      <c r="M9129" s="9">
        <f>IF(COUNTA($A9129:$K9129)=0,"",IF($K9129&lt;&gt;"",IF(COUNTIF($K$19:$K9129,$K9129)&gt;1,"SI","NO"),IF(COUNTIFS($A$19:$A9129,$A9129,$C$19:$C9129,$C9129,$J$19:$J9129,$J9129,$D$19:$D9129,$D9129)&gt;1,"SI","NO")))</f>
        <v/>
      </c>
      <c r="N9129" s="11">
        <f>IF(COUNTA($A9129:$K9129)=0,"",IF(AND($L9129="SI",$M9129="NO"),IFERROR($H9129,0),0))</f>
        <v/>
      </c>
      <c r="O9129" s="9">
        <f>IF(COUNTA($A9129:$K9129)=0,"",IF($M9129="SI","CUFE o factura duplicada dentro del reporte; no se suma dos veces",IF(IFERROR($H9129,0)&lt;=0,"DIAN reporta valor susceptible 0",IF($L9129="NO",IFERROR(LOOKUP(2,1/((LISTS!$M$2:$M$13&lt;&gt;"")*ISNUMBER(SEARCH(LISTS!$M$2:$M$13,$I9129))),LISTS!$O$2:$O$13),"Medio de pago no elegible o no identificado por DIAN"),"Apta automaticamente por pago electronico y base positiva"))))</f>
        <v/>
      </c>
    </row>
    <row r="9130">
      <c r="A9130" s="9" t="n"/>
      <c r="B9130" s="9" t="n"/>
      <c r="C9130" s="12" t="n"/>
      <c r="D9130" s="11" t="n"/>
      <c r="E9130" s="11" t="n"/>
      <c r="F9130" s="11" t="n"/>
      <c r="G9130" s="11" t="n"/>
      <c r="H9130" s="11" t="n"/>
      <c r="I9130" s="9" t="n"/>
      <c r="J9130" s="9" t="n"/>
      <c r="K9130" s="9" t="n"/>
      <c r="L9130" s="9">
        <f>IF(COUNTA($A9130:$K9130)=0,"",IF(AND(IFERROR($H9130,0)&gt;0,LEN(TRIM($K9130&amp;""))&gt;0,IFERROR(LOOKUP(2,1/((LISTS!$M$2:$M$13&lt;&gt;"")*ISNUMBER(SEARCH(LISTS!$M$2:$M$13,$I9130))),LISTS!$N$2:$N$13),"NO")="SI"),"SI","NO"))</f>
        <v/>
      </c>
      <c r="M9130" s="9">
        <f>IF(COUNTA($A9130:$K9130)=0,"",IF($K9130&lt;&gt;"",IF(COUNTIF($K$19:$K9130,$K9130)&gt;1,"SI","NO"),IF(COUNTIFS($A$19:$A9130,$A9130,$C$19:$C9130,$C9130,$J$19:$J9130,$J9130,$D$19:$D9130,$D9130)&gt;1,"SI","NO")))</f>
        <v/>
      </c>
      <c r="N9130" s="11">
        <f>IF(COUNTA($A9130:$K9130)=0,"",IF(AND($L9130="SI",$M9130="NO"),IFERROR($H9130,0),0))</f>
        <v/>
      </c>
      <c r="O9130" s="9">
        <f>IF(COUNTA($A9130:$K9130)=0,"",IF($M9130="SI","CUFE o factura duplicada dentro del reporte; no se suma dos veces",IF(IFERROR($H9130,0)&lt;=0,"DIAN reporta valor susceptible 0",IF($L9130="NO",IFERROR(LOOKUP(2,1/((LISTS!$M$2:$M$13&lt;&gt;"")*ISNUMBER(SEARCH(LISTS!$M$2:$M$13,$I9130))),LISTS!$O$2:$O$13),"Medio de pago no elegible o no identificado por DIAN"),"Apta automaticamente por pago electronico y base positiva"))))</f>
        <v/>
      </c>
    </row>
    <row r="9131">
      <c r="A9131" s="9" t="n"/>
      <c r="B9131" s="9" t="n"/>
      <c r="C9131" s="12" t="n"/>
      <c r="D9131" s="11" t="n"/>
      <c r="E9131" s="11" t="n"/>
      <c r="F9131" s="11" t="n"/>
      <c r="G9131" s="11" t="n"/>
      <c r="H9131" s="11" t="n"/>
      <c r="I9131" s="9" t="n"/>
      <c r="J9131" s="9" t="n"/>
      <c r="K9131" s="9" t="n"/>
      <c r="L9131" s="9">
        <f>IF(COUNTA($A9131:$K9131)=0,"",IF(AND(IFERROR($H9131,0)&gt;0,LEN(TRIM($K9131&amp;""))&gt;0,IFERROR(LOOKUP(2,1/((LISTS!$M$2:$M$13&lt;&gt;"")*ISNUMBER(SEARCH(LISTS!$M$2:$M$13,$I9131))),LISTS!$N$2:$N$13),"NO")="SI"),"SI","NO"))</f>
        <v/>
      </c>
      <c r="M9131" s="9">
        <f>IF(COUNTA($A9131:$K9131)=0,"",IF($K9131&lt;&gt;"",IF(COUNTIF($K$19:$K9131,$K9131)&gt;1,"SI","NO"),IF(COUNTIFS($A$19:$A9131,$A9131,$C$19:$C9131,$C9131,$J$19:$J9131,$J9131,$D$19:$D9131,$D9131)&gt;1,"SI","NO")))</f>
        <v/>
      </c>
      <c r="N9131" s="11">
        <f>IF(COUNTA($A9131:$K9131)=0,"",IF(AND($L9131="SI",$M9131="NO"),IFERROR($H9131,0),0))</f>
        <v/>
      </c>
      <c r="O9131" s="9">
        <f>IF(COUNTA($A9131:$K9131)=0,"",IF($M9131="SI","CUFE o factura duplicada dentro del reporte; no se suma dos veces",IF(IFERROR($H9131,0)&lt;=0,"DIAN reporta valor susceptible 0",IF($L9131="NO",IFERROR(LOOKUP(2,1/((LISTS!$M$2:$M$13&lt;&gt;"")*ISNUMBER(SEARCH(LISTS!$M$2:$M$13,$I9131))),LISTS!$O$2:$O$13),"Medio de pago no elegible o no identificado por DIAN"),"Apta automaticamente por pago electronico y base positiva"))))</f>
        <v/>
      </c>
    </row>
    <row r="9132">
      <c r="A9132" s="9" t="n"/>
      <c r="B9132" s="9" t="n"/>
      <c r="C9132" s="12" t="n"/>
      <c r="D9132" s="11" t="n"/>
      <c r="E9132" s="11" t="n"/>
      <c r="F9132" s="11" t="n"/>
      <c r="G9132" s="11" t="n"/>
      <c r="H9132" s="11" t="n"/>
      <c r="I9132" s="9" t="n"/>
      <c r="J9132" s="9" t="n"/>
      <c r="K9132" s="9" t="n"/>
      <c r="L9132" s="9">
        <f>IF(COUNTA($A9132:$K9132)=0,"",IF(AND(IFERROR($H9132,0)&gt;0,LEN(TRIM($K9132&amp;""))&gt;0,IFERROR(LOOKUP(2,1/((LISTS!$M$2:$M$13&lt;&gt;"")*ISNUMBER(SEARCH(LISTS!$M$2:$M$13,$I9132))),LISTS!$N$2:$N$13),"NO")="SI"),"SI","NO"))</f>
        <v/>
      </c>
      <c r="M9132" s="9">
        <f>IF(COUNTA($A9132:$K9132)=0,"",IF($K9132&lt;&gt;"",IF(COUNTIF($K$19:$K9132,$K9132)&gt;1,"SI","NO"),IF(COUNTIFS($A$19:$A9132,$A9132,$C$19:$C9132,$C9132,$J$19:$J9132,$J9132,$D$19:$D9132,$D9132)&gt;1,"SI","NO")))</f>
        <v/>
      </c>
      <c r="N9132" s="11">
        <f>IF(COUNTA($A9132:$K9132)=0,"",IF(AND($L9132="SI",$M9132="NO"),IFERROR($H9132,0),0))</f>
        <v/>
      </c>
      <c r="O9132" s="9">
        <f>IF(COUNTA($A9132:$K9132)=0,"",IF($M9132="SI","CUFE o factura duplicada dentro del reporte; no se suma dos veces",IF(IFERROR($H9132,0)&lt;=0,"DIAN reporta valor susceptible 0",IF($L9132="NO",IFERROR(LOOKUP(2,1/((LISTS!$M$2:$M$13&lt;&gt;"")*ISNUMBER(SEARCH(LISTS!$M$2:$M$13,$I9132))),LISTS!$O$2:$O$13),"Medio de pago no elegible o no identificado por DIAN"),"Apta automaticamente por pago electronico y base positiva"))))</f>
        <v/>
      </c>
    </row>
    <row r="9133">
      <c r="A9133" s="9" t="n"/>
      <c r="B9133" s="9" t="n"/>
      <c r="C9133" s="12" t="n"/>
      <c r="D9133" s="11" t="n"/>
      <c r="E9133" s="11" t="n"/>
      <c r="F9133" s="11" t="n"/>
      <c r="G9133" s="11" t="n"/>
      <c r="H9133" s="11" t="n"/>
      <c r="I9133" s="9" t="n"/>
      <c r="J9133" s="9" t="n"/>
      <c r="K9133" s="9" t="n"/>
      <c r="L9133" s="9">
        <f>IF(COUNTA($A9133:$K9133)=0,"",IF(AND(IFERROR($H9133,0)&gt;0,LEN(TRIM($K9133&amp;""))&gt;0,IFERROR(LOOKUP(2,1/((LISTS!$M$2:$M$13&lt;&gt;"")*ISNUMBER(SEARCH(LISTS!$M$2:$M$13,$I9133))),LISTS!$N$2:$N$13),"NO")="SI"),"SI","NO"))</f>
        <v/>
      </c>
      <c r="M9133" s="9">
        <f>IF(COUNTA($A9133:$K9133)=0,"",IF($K9133&lt;&gt;"",IF(COUNTIF($K$19:$K9133,$K9133)&gt;1,"SI","NO"),IF(COUNTIFS($A$19:$A9133,$A9133,$C$19:$C9133,$C9133,$J$19:$J9133,$J9133,$D$19:$D9133,$D9133)&gt;1,"SI","NO")))</f>
        <v/>
      </c>
      <c r="N9133" s="11">
        <f>IF(COUNTA($A9133:$K9133)=0,"",IF(AND($L9133="SI",$M9133="NO"),IFERROR($H9133,0),0))</f>
        <v/>
      </c>
      <c r="O9133" s="9">
        <f>IF(COUNTA($A9133:$K9133)=0,"",IF($M9133="SI","CUFE o factura duplicada dentro del reporte; no se suma dos veces",IF(IFERROR($H9133,0)&lt;=0,"DIAN reporta valor susceptible 0",IF($L9133="NO",IFERROR(LOOKUP(2,1/((LISTS!$M$2:$M$13&lt;&gt;"")*ISNUMBER(SEARCH(LISTS!$M$2:$M$13,$I9133))),LISTS!$O$2:$O$13),"Medio de pago no elegible o no identificado por DIAN"),"Apta automaticamente por pago electronico y base positiva"))))</f>
        <v/>
      </c>
    </row>
    <row r="9134">
      <c r="A9134" s="9" t="n"/>
      <c r="B9134" s="9" t="n"/>
      <c r="C9134" s="12" t="n"/>
      <c r="D9134" s="11" t="n"/>
      <c r="E9134" s="11" t="n"/>
      <c r="F9134" s="11" t="n"/>
      <c r="G9134" s="11" t="n"/>
      <c r="H9134" s="11" t="n"/>
      <c r="I9134" s="9" t="n"/>
      <c r="J9134" s="9" t="n"/>
      <c r="K9134" s="9" t="n"/>
      <c r="L9134" s="9">
        <f>IF(COUNTA($A9134:$K9134)=0,"",IF(AND(IFERROR($H9134,0)&gt;0,LEN(TRIM($K9134&amp;""))&gt;0,IFERROR(LOOKUP(2,1/((LISTS!$M$2:$M$13&lt;&gt;"")*ISNUMBER(SEARCH(LISTS!$M$2:$M$13,$I9134))),LISTS!$N$2:$N$13),"NO")="SI"),"SI","NO"))</f>
        <v/>
      </c>
      <c r="M9134" s="9">
        <f>IF(COUNTA($A9134:$K9134)=0,"",IF($K9134&lt;&gt;"",IF(COUNTIF($K$19:$K9134,$K9134)&gt;1,"SI","NO"),IF(COUNTIFS($A$19:$A9134,$A9134,$C$19:$C9134,$C9134,$J$19:$J9134,$J9134,$D$19:$D9134,$D9134)&gt;1,"SI","NO")))</f>
        <v/>
      </c>
      <c r="N9134" s="11">
        <f>IF(COUNTA($A9134:$K9134)=0,"",IF(AND($L9134="SI",$M9134="NO"),IFERROR($H9134,0),0))</f>
        <v/>
      </c>
      <c r="O9134" s="9">
        <f>IF(COUNTA($A9134:$K9134)=0,"",IF($M9134="SI","CUFE o factura duplicada dentro del reporte; no se suma dos veces",IF(IFERROR($H9134,0)&lt;=0,"DIAN reporta valor susceptible 0",IF($L9134="NO",IFERROR(LOOKUP(2,1/((LISTS!$M$2:$M$13&lt;&gt;"")*ISNUMBER(SEARCH(LISTS!$M$2:$M$13,$I9134))),LISTS!$O$2:$O$13),"Medio de pago no elegible o no identificado por DIAN"),"Apta automaticamente por pago electronico y base positiva"))))</f>
        <v/>
      </c>
    </row>
    <row r="9135">
      <c r="A9135" s="9" t="n"/>
      <c r="B9135" s="9" t="n"/>
      <c r="C9135" s="12" t="n"/>
      <c r="D9135" s="11" t="n"/>
      <c r="E9135" s="11" t="n"/>
      <c r="F9135" s="11" t="n"/>
      <c r="G9135" s="11" t="n"/>
      <c r="H9135" s="11" t="n"/>
      <c r="I9135" s="9" t="n"/>
      <c r="J9135" s="9" t="n"/>
      <c r="K9135" s="9" t="n"/>
      <c r="L9135" s="9">
        <f>IF(COUNTA($A9135:$K9135)=0,"",IF(AND(IFERROR($H9135,0)&gt;0,LEN(TRIM($K9135&amp;""))&gt;0,IFERROR(LOOKUP(2,1/((LISTS!$M$2:$M$13&lt;&gt;"")*ISNUMBER(SEARCH(LISTS!$M$2:$M$13,$I9135))),LISTS!$N$2:$N$13),"NO")="SI"),"SI","NO"))</f>
        <v/>
      </c>
      <c r="M9135" s="9">
        <f>IF(COUNTA($A9135:$K9135)=0,"",IF($K9135&lt;&gt;"",IF(COUNTIF($K$19:$K9135,$K9135)&gt;1,"SI","NO"),IF(COUNTIFS($A$19:$A9135,$A9135,$C$19:$C9135,$C9135,$J$19:$J9135,$J9135,$D$19:$D9135,$D9135)&gt;1,"SI","NO")))</f>
        <v/>
      </c>
      <c r="N9135" s="11">
        <f>IF(COUNTA($A9135:$K9135)=0,"",IF(AND($L9135="SI",$M9135="NO"),IFERROR($H9135,0),0))</f>
        <v/>
      </c>
      <c r="O9135" s="9">
        <f>IF(COUNTA($A9135:$K9135)=0,"",IF($M9135="SI","CUFE o factura duplicada dentro del reporte; no se suma dos veces",IF(IFERROR($H9135,0)&lt;=0,"DIAN reporta valor susceptible 0",IF($L9135="NO",IFERROR(LOOKUP(2,1/((LISTS!$M$2:$M$13&lt;&gt;"")*ISNUMBER(SEARCH(LISTS!$M$2:$M$13,$I9135))),LISTS!$O$2:$O$13),"Medio de pago no elegible o no identificado por DIAN"),"Apta automaticamente por pago electronico y base positiva"))))</f>
        <v/>
      </c>
    </row>
    <row r="9136">
      <c r="A9136" s="9" t="n"/>
      <c r="B9136" s="9" t="n"/>
      <c r="C9136" s="12" t="n"/>
      <c r="D9136" s="11" t="n"/>
      <c r="E9136" s="11" t="n"/>
      <c r="F9136" s="11" t="n"/>
      <c r="G9136" s="11" t="n"/>
      <c r="H9136" s="11" t="n"/>
      <c r="I9136" s="9" t="n"/>
      <c r="J9136" s="9" t="n"/>
      <c r="K9136" s="9" t="n"/>
      <c r="L9136" s="9">
        <f>IF(COUNTA($A9136:$K9136)=0,"",IF(AND(IFERROR($H9136,0)&gt;0,LEN(TRIM($K9136&amp;""))&gt;0,IFERROR(LOOKUP(2,1/((LISTS!$M$2:$M$13&lt;&gt;"")*ISNUMBER(SEARCH(LISTS!$M$2:$M$13,$I9136))),LISTS!$N$2:$N$13),"NO")="SI"),"SI","NO"))</f>
        <v/>
      </c>
      <c r="M9136" s="9">
        <f>IF(COUNTA($A9136:$K9136)=0,"",IF($K9136&lt;&gt;"",IF(COUNTIF($K$19:$K9136,$K9136)&gt;1,"SI","NO"),IF(COUNTIFS($A$19:$A9136,$A9136,$C$19:$C9136,$C9136,$J$19:$J9136,$J9136,$D$19:$D9136,$D9136)&gt;1,"SI","NO")))</f>
        <v/>
      </c>
      <c r="N9136" s="11">
        <f>IF(COUNTA($A9136:$K9136)=0,"",IF(AND($L9136="SI",$M9136="NO"),IFERROR($H9136,0),0))</f>
        <v/>
      </c>
      <c r="O9136" s="9">
        <f>IF(COUNTA($A9136:$K9136)=0,"",IF($M9136="SI","CUFE o factura duplicada dentro del reporte; no se suma dos veces",IF(IFERROR($H9136,0)&lt;=0,"DIAN reporta valor susceptible 0",IF($L9136="NO",IFERROR(LOOKUP(2,1/((LISTS!$M$2:$M$13&lt;&gt;"")*ISNUMBER(SEARCH(LISTS!$M$2:$M$13,$I9136))),LISTS!$O$2:$O$13),"Medio de pago no elegible o no identificado por DIAN"),"Apta automaticamente por pago electronico y base positiva"))))</f>
        <v/>
      </c>
    </row>
    <row r="9137">
      <c r="A9137" s="9" t="n"/>
      <c r="B9137" s="9" t="n"/>
      <c r="C9137" s="12" t="n"/>
      <c r="D9137" s="11" t="n"/>
      <c r="E9137" s="11" t="n"/>
      <c r="F9137" s="11" t="n"/>
      <c r="G9137" s="11" t="n"/>
      <c r="H9137" s="11" t="n"/>
      <c r="I9137" s="9" t="n"/>
      <c r="J9137" s="9" t="n"/>
      <c r="K9137" s="9" t="n"/>
      <c r="L9137" s="9">
        <f>IF(COUNTA($A9137:$K9137)=0,"",IF(AND(IFERROR($H9137,0)&gt;0,LEN(TRIM($K9137&amp;""))&gt;0,IFERROR(LOOKUP(2,1/((LISTS!$M$2:$M$13&lt;&gt;"")*ISNUMBER(SEARCH(LISTS!$M$2:$M$13,$I9137))),LISTS!$N$2:$N$13),"NO")="SI"),"SI","NO"))</f>
        <v/>
      </c>
      <c r="M9137" s="9">
        <f>IF(COUNTA($A9137:$K9137)=0,"",IF($K9137&lt;&gt;"",IF(COUNTIF($K$19:$K9137,$K9137)&gt;1,"SI","NO"),IF(COUNTIFS($A$19:$A9137,$A9137,$C$19:$C9137,$C9137,$J$19:$J9137,$J9137,$D$19:$D9137,$D9137)&gt;1,"SI","NO")))</f>
        <v/>
      </c>
      <c r="N9137" s="11">
        <f>IF(COUNTA($A9137:$K9137)=0,"",IF(AND($L9137="SI",$M9137="NO"),IFERROR($H9137,0),0))</f>
        <v/>
      </c>
      <c r="O9137" s="9">
        <f>IF(COUNTA($A9137:$K9137)=0,"",IF($M9137="SI","CUFE o factura duplicada dentro del reporte; no se suma dos veces",IF(IFERROR($H9137,0)&lt;=0,"DIAN reporta valor susceptible 0",IF($L9137="NO",IFERROR(LOOKUP(2,1/((LISTS!$M$2:$M$13&lt;&gt;"")*ISNUMBER(SEARCH(LISTS!$M$2:$M$13,$I9137))),LISTS!$O$2:$O$13),"Medio de pago no elegible o no identificado por DIAN"),"Apta automaticamente por pago electronico y base positiva"))))</f>
        <v/>
      </c>
    </row>
    <row r="9138">
      <c r="A9138" s="9" t="n"/>
      <c r="B9138" s="9" t="n"/>
      <c r="C9138" s="12" t="n"/>
      <c r="D9138" s="11" t="n"/>
      <c r="E9138" s="11" t="n"/>
      <c r="F9138" s="11" t="n"/>
      <c r="G9138" s="11" t="n"/>
      <c r="H9138" s="11" t="n"/>
      <c r="I9138" s="9" t="n"/>
      <c r="J9138" s="9" t="n"/>
      <c r="K9138" s="9" t="n"/>
      <c r="L9138" s="9">
        <f>IF(COUNTA($A9138:$K9138)=0,"",IF(AND(IFERROR($H9138,0)&gt;0,LEN(TRIM($K9138&amp;""))&gt;0,IFERROR(LOOKUP(2,1/((LISTS!$M$2:$M$13&lt;&gt;"")*ISNUMBER(SEARCH(LISTS!$M$2:$M$13,$I9138))),LISTS!$N$2:$N$13),"NO")="SI"),"SI","NO"))</f>
        <v/>
      </c>
      <c r="M9138" s="9">
        <f>IF(COUNTA($A9138:$K9138)=0,"",IF($K9138&lt;&gt;"",IF(COUNTIF($K$19:$K9138,$K9138)&gt;1,"SI","NO"),IF(COUNTIFS($A$19:$A9138,$A9138,$C$19:$C9138,$C9138,$J$19:$J9138,$J9138,$D$19:$D9138,$D9138)&gt;1,"SI","NO")))</f>
        <v/>
      </c>
      <c r="N9138" s="11">
        <f>IF(COUNTA($A9138:$K9138)=0,"",IF(AND($L9138="SI",$M9138="NO"),IFERROR($H9138,0),0))</f>
        <v/>
      </c>
      <c r="O9138" s="9">
        <f>IF(COUNTA($A9138:$K9138)=0,"",IF($M9138="SI","CUFE o factura duplicada dentro del reporte; no se suma dos veces",IF(IFERROR($H9138,0)&lt;=0,"DIAN reporta valor susceptible 0",IF($L9138="NO",IFERROR(LOOKUP(2,1/((LISTS!$M$2:$M$13&lt;&gt;"")*ISNUMBER(SEARCH(LISTS!$M$2:$M$13,$I9138))),LISTS!$O$2:$O$13),"Medio de pago no elegible o no identificado por DIAN"),"Apta automaticamente por pago electronico y base positiva"))))</f>
        <v/>
      </c>
    </row>
    <row r="9139">
      <c r="A9139" s="9" t="n"/>
      <c r="B9139" s="9" t="n"/>
      <c r="C9139" s="12" t="n"/>
      <c r="D9139" s="11" t="n"/>
      <c r="E9139" s="11" t="n"/>
      <c r="F9139" s="11" t="n"/>
      <c r="G9139" s="11" t="n"/>
      <c r="H9139" s="11" t="n"/>
      <c r="I9139" s="9" t="n"/>
      <c r="J9139" s="9" t="n"/>
      <c r="K9139" s="9" t="n"/>
      <c r="L9139" s="9">
        <f>IF(COUNTA($A9139:$K9139)=0,"",IF(AND(IFERROR($H9139,0)&gt;0,LEN(TRIM($K9139&amp;""))&gt;0,IFERROR(LOOKUP(2,1/((LISTS!$M$2:$M$13&lt;&gt;"")*ISNUMBER(SEARCH(LISTS!$M$2:$M$13,$I9139))),LISTS!$N$2:$N$13),"NO")="SI"),"SI","NO"))</f>
        <v/>
      </c>
      <c r="M9139" s="9">
        <f>IF(COUNTA($A9139:$K9139)=0,"",IF($K9139&lt;&gt;"",IF(COUNTIF($K$19:$K9139,$K9139)&gt;1,"SI","NO"),IF(COUNTIFS($A$19:$A9139,$A9139,$C$19:$C9139,$C9139,$J$19:$J9139,$J9139,$D$19:$D9139,$D9139)&gt;1,"SI","NO")))</f>
        <v/>
      </c>
      <c r="N9139" s="11">
        <f>IF(COUNTA($A9139:$K9139)=0,"",IF(AND($L9139="SI",$M9139="NO"),IFERROR($H9139,0),0))</f>
        <v/>
      </c>
      <c r="O9139" s="9">
        <f>IF(COUNTA($A9139:$K9139)=0,"",IF($M9139="SI","CUFE o factura duplicada dentro del reporte; no se suma dos veces",IF(IFERROR($H9139,0)&lt;=0,"DIAN reporta valor susceptible 0",IF($L9139="NO",IFERROR(LOOKUP(2,1/((LISTS!$M$2:$M$13&lt;&gt;"")*ISNUMBER(SEARCH(LISTS!$M$2:$M$13,$I9139))),LISTS!$O$2:$O$13),"Medio de pago no elegible o no identificado por DIAN"),"Apta automaticamente por pago electronico y base positiva"))))</f>
        <v/>
      </c>
    </row>
    <row r="9140">
      <c r="A9140" s="9" t="n"/>
      <c r="B9140" s="9" t="n"/>
      <c r="C9140" s="12" t="n"/>
      <c r="D9140" s="11" t="n"/>
      <c r="E9140" s="11" t="n"/>
      <c r="F9140" s="11" t="n"/>
      <c r="G9140" s="11" t="n"/>
      <c r="H9140" s="11" t="n"/>
      <c r="I9140" s="9" t="n"/>
      <c r="J9140" s="9" t="n"/>
      <c r="K9140" s="9" t="n"/>
      <c r="L9140" s="9">
        <f>IF(COUNTA($A9140:$K9140)=0,"",IF(AND(IFERROR($H9140,0)&gt;0,LEN(TRIM($K9140&amp;""))&gt;0,IFERROR(LOOKUP(2,1/((LISTS!$M$2:$M$13&lt;&gt;"")*ISNUMBER(SEARCH(LISTS!$M$2:$M$13,$I9140))),LISTS!$N$2:$N$13),"NO")="SI"),"SI","NO"))</f>
        <v/>
      </c>
      <c r="M9140" s="9">
        <f>IF(COUNTA($A9140:$K9140)=0,"",IF($K9140&lt;&gt;"",IF(COUNTIF($K$19:$K9140,$K9140)&gt;1,"SI","NO"),IF(COUNTIFS($A$19:$A9140,$A9140,$C$19:$C9140,$C9140,$J$19:$J9140,$J9140,$D$19:$D9140,$D9140)&gt;1,"SI","NO")))</f>
        <v/>
      </c>
      <c r="N9140" s="11">
        <f>IF(COUNTA($A9140:$K9140)=0,"",IF(AND($L9140="SI",$M9140="NO"),IFERROR($H9140,0),0))</f>
        <v/>
      </c>
      <c r="O9140" s="9">
        <f>IF(COUNTA($A9140:$K9140)=0,"",IF($M9140="SI","CUFE o factura duplicada dentro del reporte; no se suma dos veces",IF(IFERROR($H9140,0)&lt;=0,"DIAN reporta valor susceptible 0",IF($L9140="NO",IFERROR(LOOKUP(2,1/((LISTS!$M$2:$M$13&lt;&gt;"")*ISNUMBER(SEARCH(LISTS!$M$2:$M$13,$I9140))),LISTS!$O$2:$O$13),"Medio de pago no elegible o no identificado por DIAN"),"Apta automaticamente por pago electronico y base positiva"))))</f>
        <v/>
      </c>
    </row>
    <row r="9141">
      <c r="A9141" s="9" t="n"/>
      <c r="B9141" s="9" t="n"/>
      <c r="C9141" s="12" t="n"/>
      <c r="D9141" s="11" t="n"/>
      <c r="E9141" s="11" t="n"/>
      <c r="F9141" s="11" t="n"/>
      <c r="G9141" s="11" t="n"/>
      <c r="H9141" s="11" t="n"/>
      <c r="I9141" s="9" t="n"/>
      <c r="J9141" s="9" t="n"/>
      <c r="K9141" s="9" t="n"/>
      <c r="L9141" s="9">
        <f>IF(COUNTA($A9141:$K9141)=0,"",IF(AND(IFERROR($H9141,0)&gt;0,LEN(TRIM($K9141&amp;""))&gt;0,IFERROR(LOOKUP(2,1/((LISTS!$M$2:$M$13&lt;&gt;"")*ISNUMBER(SEARCH(LISTS!$M$2:$M$13,$I9141))),LISTS!$N$2:$N$13),"NO")="SI"),"SI","NO"))</f>
        <v/>
      </c>
      <c r="M9141" s="9">
        <f>IF(COUNTA($A9141:$K9141)=0,"",IF($K9141&lt;&gt;"",IF(COUNTIF($K$19:$K9141,$K9141)&gt;1,"SI","NO"),IF(COUNTIFS($A$19:$A9141,$A9141,$C$19:$C9141,$C9141,$J$19:$J9141,$J9141,$D$19:$D9141,$D9141)&gt;1,"SI","NO")))</f>
        <v/>
      </c>
      <c r="N9141" s="11">
        <f>IF(COUNTA($A9141:$K9141)=0,"",IF(AND($L9141="SI",$M9141="NO"),IFERROR($H9141,0),0))</f>
        <v/>
      </c>
      <c r="O9141" s="9">
        <f>IF(COUNTA($A9141:$K9141)=0,"",IF($M9141="SI","CUFE o factura duplicada dentro del reporte; no se suma dos veces",IF(IFERROR($H9141,0)&lt;=0,"DIAN reporta valor susceptible 0",IF($L9141="NO",IFERROR(LOOKUP(2,1/((LISTS!$M$2:$M$13&lt;&gt;"")*ISNUMBER(SEARCH(LISTS!$M$2:$M$13,$I9141))),LISTS!$O$2:$O$13),"Medio de pago no elegible o no identificado por DIAN"),"Apta automaticamente por pago electronico y base positiva"))))</f>
        <v/>
      </c>
    </row>
    <row r="9142">
      <c r="A9142" s="9" t="n"/>
      <c r="B9142" s="9" t="n"/>
      <c r="C9142" s="12" t="n"/>
      <c r="D9142" s="11" t="n"/>
      <c r="E9142" s="11" t="n"/>
      <c r="F9142" s="11" t="n"/>
      <c r="G9142" s="11" t="n"/>
      <c r="H9142" s="11" t="n"/>
      <c r="I9142" s="9" t="n"/>
      <c r="J9142" s="9" t="n"/>
      <c r="K9142" s="9" t="n"/>
      <c r="L9142" s="9">
        <f>IF(COUNTA($A9142:$K9142)=0,"",IF(AND(IFERROR($H9142,0)&gt;0,LEN(TRIM($K9142&amp;""))&gt;0,IFERROR(LOOKUP(2,1/((LISTS!$M$2:$M$13&lt;&gt;"")*ISNUMBER(SEARCH(LISTS!$M$2:$M$13,$I9142))),LISTS!$N$2:$N$13),"NO")="SI"),"SI","NO"))</f>
        <v/>
      </c>
      <c r="M9142" s="9">
        <f>IF(COUNTA($A9142:$K9142)=0,"",IF($K9142&lt;&gt;"",IF(COUNTIF($K$19:$K9142,$K9142)&gt;1,"SI","NO"),IF(COUNTIFS($A$19:$A9142,$A9142,$C$19:$C9142,$C9142,$J$19:$J9142,$J9142,$D$19:$D9142,$D9142)&gt;1,"SI","NO")))</f>
        <v/>
      </c>
      <c r="N9142" s="11">
        <f>IF(COUNTA($A9142:$K9142)=0,"",IF(AND($L9142="SI",$M9142="NO"),IFERROR($H9142,0),0))</f>
        <v/>
      </c>
      <c r="O9142" s="9">
        <f>IF(COUNTA($A9142:$K9142)=0,"",IF($M9142="SI","CUFE o factura duplicada dentro del reporte; no se suma dos veces",IF(IFERROR($H9142,0)&lt;=0,"DIAN reporta valor susceptible 0",IF($L9142="NO",IFERROR(LOOKUP(2,1/((LISTS!$M$2:$M$13&lt;&gt;"")*ISNUMBER(SEARCH(LISTS!$M$2:$M$13,$I9142))),LISTS!$O$2:$O$13),"Medio de pago no elegible o no identificado por DIAN"),"Apta automaticamente por pago electronico y base positiva"))))</f>
        <v/>
      </c>
    </row>
    <row r="9143">
      <c r="A9143" s="9" t="n"/>
      <c r="B9143" s="9" t="n"/>
      <c r="C9143" s="12" t="n"/>
      <c r="D9143" s="11" t="n"/>
      <c r="E9143" s="11" t="n"/>
      <c r="F9143" s="11" t="n"/>
      <c r="G9143" s="11" t="n"/>
      <c r="H9143" s="11" t="n"/>
      <c r="I9143" s="9" t="n"/>
      <c r="J9143" s="9" t="n"/>
      <c r="K9143" s="9" t="n"/>
      <c r="L9143" s="9">
        <f>IF(COUNTA($A9143:$K9143)=0,"",IF(AND(IFERROR($H9143,0)&gt;0,LEN(TRIM($K9143&amp;""))&gt;0,IFERROR(LOOKUP(2,1/((LISTS!$M$2:$M$13&lt;&gt;"")*ISNUMBER(SEARCH(LISTS!$M$2:$M$13,$I9143))),LISTS!$N$2:$N$13),"NO")="SI"),"SI","NO"))</f>
        <v/>
      </c>
      <c r="M9143" s="9">
        <f>IF(COUNTA($A9143:$K9143)=0,"",IF($K9143&lt;&gt;"",IF(COUNTIF($K$19:$K9143,$K9143)&gt;1,"SI","NO"),IF(COUNTIFS($A$19:$A9143,$A9143,$C$19:$C9143,$C9143,$J$19:$J9143,$J9143,$D$19:$D9143,$D9143)&gt;1,"SI","NO")))</f>
        <v/>
      </c>
      <c r="N9143" s="11">
        <f>IF(COUNTA($A9143:$K9143)=0,"",IF(AND($L9143="SI",$M9143="NO"),IFERROR($H9143,0),0))</f>
        <v/>
      </c>
      <c r="O9143" s="9">
        <f>IF(COUNTA($A9143:$K9143)=0,"",IF($M9143="SI","CUFE o factura duplicada dentro del reporte; no se suma dos veces",IF(IFERROR($H9143,0)&lt;=0,"DIAN reporta valor susceptible 0",IF($L9143="NO",IFERROR(LOOKUP(2,1/((LISTS!$M$2:$M$13&lt;&gt;"")*ISNUMBER(SEARCH(LISTS!$M$2:$M$13,$I9143))),LISTS!$O$2:$O$13),"Medio de pago no elegible o no identificado por DIAN"),"Apta automaticamente por pago electronico y base positiva"))))</f>
        <v/>
      </c>
    </row>
    <row r="9144">
      <c r="A9144" s="9" t="n"/>
      <c r="B9144" s="9" t="n"/>
      <c r="C9144" s="12" t="n"/>
      <c r="D9144" s="11" t="n"/>
      <c r="E9144" s="11" t="n"/>
      <c r="F9144" s="11" t="n"/>
      <c r="G9144" s="11" t="n"/>
      <c r="H9144" s="11" t="n"/>
      <c r="I9144" s="9" t="n"/>
      <c r="J9144" s="9" t="n"/>
      <c r="K9144" s="9" t="n"/>
      <c r="L9144" s="9">
        <f>IF(COUNTA($A9144:$K9144)=0,"",IF(AND(IFERROR($H9144,0)&gt;0,LEN(TRIM($K9144&amp;""))&gt;0,IFERROR(LOOKUP(2,1/((LISTS!$M$2:$M$13&lt;&gt;"")*ISNUMBER(SEARCH(LISTS!$M$2:$M$13,$I9144))),LISTS!$N$2:$N$13),"NO")="SI"),"SI","NO"))</f>
        <v/>
      </c>
      <c r="M9144" s="9">
        <f>IF(COUNTA($A9144:$K9144)=0,"",IF($K9144&lt;&gt;"",IF(COUNTIF($K$19:$K9144,$K9144)&gt;1,"SI","NO"),IF(COUNTIFS($A$19:$A9144,$A9144,$C$19:$C9144,$C9144,$J$19:$J9144,$J9144,$D$19:$D9144,$D9144)&gt;1,"SI","NO")))</f>
        <v/>
      </c>
      <c r="N9144" s="11">
        <f>IF(COUNTA($A9144:$K9144)=0,"",IF(AND($L9144="SI",$M9144="NO"),IFERROR($H9144,0),0))</f>
        <v/>
      </c>
      <c r="O9144" s="9">
        <f>IF(COUNTA($A9144:$K9144)=0,"",IF($M9144="SI","CUFE o factura duplicada dentro del reporte; no se suma dos veces",IF(IFERROR($H9144,0)&lt;=0,"DIAN reporta valor susceptible 0",IF($L9144="NO",IFERROR(LOOKUP(2,1/((LISTS!$M$2:$M$13&lt;&gt;"")*ISNUMBER(SEARCH(LISTS!$M$2:$M$13,$I9144))),LISTS!$O$2:$O$13),"Medio de pago no elegible o no identificado por DIAN"),"Apta automaticamente por pago electronico y base positiva"))))</f>
        <v/>
      </c>
    </row>
    <row r="9145">
      <c r="A9145" s="9" t="n"/>
      <c r="B9145" s="9" t="n"/>
      <c r="C9145" s="12" t="n"/>
      <c r="D9145" s="11" t="n"/>
      <c r="E9145" s="11" t="n"/>
      <c r="F9145" s="11" t="n"/>
      <c r="G9145" s="11" t="n"/>
      <c r="H9145" s="11" t="n"/>
      <c r="I9145" s="9" t="n"/>
      <c r="J9145" s="9" t="n"/>
      <c r="K9145" s="9" t="n"/>
      <c r="L9145" s="9">
        <f>IF(COUNTA($A9145:$K9145)=0,"",IF(AND(IFERROR($H9145,0)&gt;0,LEN(TRIM($K9145&amp;""))&gt;0,IFERROR(LOOKUP(2,1/((LISTS!$M$2:$M$13&lt;&gt;"")*ISNUMBER(SEARCH(LISTS!$M$2:$M$13,$I9145))),LISTS!$N$2:$N$13),"NO")="SI"),"SI","NO"))</f>
        <v/>
      </c>
      <c r="M9145" s="9">
        <f>IF(COUNTA($A9145:$K9145)=0,"",IF($K9145&lt;&gt;"",IF(COUNTIF($K$19:$K9145,$K9145)&gt;1,"SI","NO"),IF(COUNTIFS($A$19:$A9145,$A9145,$C$19:$C9145,$C9145,$J$19:$J9145,$J9145,$D$19:$D9145,$D9145)&gt;1,"SI","NO")))</f>
        <v/>
      </c>
      <c r="N9145" s="11">
        <f>IF(COUNTA($A9145:$K9145)=0,"",IF(AND($L9145="SI",$M9145="NO"),IFERROR($H9145,0),0))</f>
        <v/>
      </c>
      <c r="O9145" s="9">
        <f>IF(COUNTA($A9145:$K9145)=0,"",IF($M9145="SI","CUFE o factura duplicada dentro del reporte; no se suma dos veces",IF(IFERROR($H9145,0)&lt;=0,"DIAN reporta valor susceptible 0",IF($L9145="NO",IFERROR(LOOKUP(2,1/((LISTS!$M$2:$M$13&lt;&gt;"")*ISNUMBER(SEARCH(LISTS!$M$2:$M$13,$I9145))),LISTS!$O$2:$O$13),"Medio de pago no elegible o no identificado por DIAN"),"Apta automaticamente por pago electronico y base positiva"))))</f>
        <v/>
      </c>
    </row>
    <row r="9146">
      <c r="A9146" s="9" t="n"/>
      <c r="B9146" s="9" t="n"/>
      <c r="C9146" s="12" t="n"/>
      <c r="D9146" s="11" t="n"/>
      <c r="E9146" s="11" t="n"/>
      <c r="F9146" s="11" t="n"/>
      <c r="G9146" s="11" t="n"/>
      <c r="H9146" s="11" t="n"/>
      <c r="I9146" s="9" t="n"/>
      <c r="J9146" s="9" t="n"/>
      <c r="K9146" s="9" t="n"/>
      <c r="L9146" s="9">
        <f>IF(COUNTA($A9146:$K9146)=0,"",IF(AND(IFERROR($H9146,0)&gt;0,LEN(TRIM($K9146&amp;""))&gt;0,IFERROR(LOOKUP(2,1/((LISTS!$M$2:$M$13&lt;&gt;"")*ISNUMBER(SEARCH(LISTS!$M$2:$M$13,$I9146))),LISTS!$N$2:$N$13),"NO")="SI"),"SI","NO"))</f>
        <v/>
      </c>
      <c r="M9146" s="9">
        <f>IF(COUNTA($A9146:$K9146)=0,"",IF($K9146&lt;&gt;"",IF(COUNTIF($K$19:$K9146,$K9146)&gt;1,"SI","NO"),IF(COUNTIFS($A$19:$A9146,$A9146,$C$19:$C9146,$C9146,$J$19:$J9146,$J9146,$D$19:$D9146,$D9146)&gt;1,"SI","NO")))</f>
        <v/>
      </c>
      <c r="N9146" s="11">
        <f>IF(COUNTA($A9146:$K9146)=0,"",IF(AND($L9146="SI",$M9146="NO"),IFERROR($H9146,0),0))</f>
        <v/>
      </c>
      <c r="O9146" s="9">
        <f>IF(COUNTA($A9146:$K9146)=0,"",IF($M9146="SI","CUFE o factura duplicada dentro del reporte; no se suma dos veces",IF(IFERROR($H9146,0)&lt;=0,"DIAN reporta valor susceptible 0",IF($L9146="NO",IFERROR(LOOKUP(2,1/((LISTS!$M$2:$M$13&lt;&gt;"")*ISNUMBER(SEARCH(LISTS!$M$2:$M$13,$I9146))),LISTS!$O$2:$O$13),"Medio de pago no elegible o no identificado por DIAN"),"Apta automaticamente por pago electronico y base positiva"))))</f>
        <v/>
      </c>
    </row>
    <row r="9147">
      <c r="A9147" s="9" t="n"/>
      <c r="B9147" s="9" t="n"/>
      <c r="C9147" s="12" t="n"/>
      <c r="D9147" s="11" t="n"/>
      <c r="E9147" s="11" t="n"/>
      <c r="F9147" s="11" t="n"/>
      <c r="G9147" s="11" t="n"/>
      <c r="H9147" s="11" t="n"/>
      <c r="I9147" s="9" t="n"/>
      <c r="J9147" s="9" t="n"/>
      <c r="K9147" s="9" t="n"/>
      <c r="L9147" s="9">
        <f>IF(COUNTA($A9147:$K9147)=0,"",IF(AND(IFERROR($H9147,0)&gt;0,LEN(TRIM($K9147&amp;""))&gt;0,IFERROR(LOOKUP(2,1/((LISTS!$M$2:$M$13&lt;&gt;"")*ISNUMBER(SEARCH(LISTS!$M$2:$M$13,$I9147))),LISTS!$N$2:$N$13),"NO")="SI"),"SI","NO"))</f>
        <v/>
      </c>
      <c r="M9147" s="9">
        <f>IF(COUNTA($A9147:$K9147)=0,"",IF($K9147&lt;&gt;"",IF(COUNTIF($K$19:$K9147,$K9147)&gt;1,"SI","NO"),IF(COUNTIFS($A$19:$A9147,$A9147,$C$19:$C9147,$C9147,$J$19:$J9147,$J9147,$D$19:$D9147,$D9147)&gt;1,"SI","NO")))</f>
        <v/>
      </c>
      <c r="N9147" s="11">
        <f>IF(COUNTA($A9147:$K9147)=0,"",IF(AND($L9147="SI",$M9147="NO"),IFERROR($H9147,0),0))</f>
        <v/>
      </c>
      <c r="O9147" s="9">
        <f>IF(COUNTA($A9147:$K9147)=0,"",IF($M9147="SI","CUFE o factura duplicada dentro del reporte; no se suma dos veces",IF(IFERROR($H9147,0)&lt;=0,"DIAN reporta valor susceptible 0",IF($L9147="NO",IFERROR(LOOKUP(2,1/((LISTS!$M$2:$M$13&lt;&gt;"")*ISNUMBER(SEARCH(LISTS!$M$2:$M$13,$I9147))),LISTS!$O$2:$O$13),"Medio de pago no elegible o no identificado por DIAN"),"Apta automaticamente por pago electronico y base positiva"))))</f>
        <v/>
      </c>
    </row>
    <row r="9148">
      <c r="A9148" s="9" t="n"/>
      <c r="B9148" s="9" t="n"/>
      <c r="C9148" s="12" t="n"/>
      <c r="D9148" s="11" t="n"/>
      <c r="E9148" s="11" t="n"/>
      <c r="F9148" s="11" t="n"/>
      <c r="G9148" s="11" t="n"/>
      <c r="H9148" s="11" t="n"/>
      <c r="I9148" s="9" t="n"/>
      <c r="J9148" s="9" t="n"/>
      <c r="K9148" s="9" t="n"/>
      <c r="L9148" s="9">
        <f>IF(COUNTA($A9148:$K9148)=0,"",IF(AND(IFERROR($H9148,0)&gt;0,LEN(TRIM($K9148&amp;""))&gt;0,IFERROR(LOOKUP(2,1/((LISTS!$M$2:$M$13&lt;&gt;"")*ISNUMBER(SEARCH(LISTS!$M$2:$M$13,$I9148))),LISTS!$N$2:$N$13),"NO")="SI"),"SI","NO"))</f>
        <v/>
      </c>
      <c r="M9148" s="9">
        <f>IF(COUNTA($A9148:$K9148)=0,"",IF($K9148&lt;&gt;"",IF(COUNTIF($K$19:$K9148,$K9148)&gt;1,"SI","NO"),IF(COUNTIFS($A$19:$A9148,$A9148,$C$19:$C9148,$C9148,$J$19:$J9148,$J9148,$D$19:$D9148,$D9148)&gt;1,"SI","NO")))</f>
        <v/>
      </c>
      <c r="N9148" s="11">
        <f>IF(COUNTA($A9148:$K9148)=0,"",IF(AND($L9148="SI",$M9148="NO"),IFERROR($H9148,0),0))</f>
        <v/>
      </c>
      <c r="O9148" s="9">
        <f>IF(COUNTA($A9148:$K9148)=0,"",IF($M9148="SI","CUFE o factura duplicada dentro del reporte; no se suma dos veces",IF(IFERROR($H9148,0)&lt;=0,"DIAN reporta valor susceptible 0",IF($L9148="NO",IFERROR(LOOKUP(2,1/((LISTS!$M$2:$M$13&lt;&gt;"")*ISNUMBER(SEARCH(LISTS!$M$2:$M$13,$I9148))),LISTS!$O$2:$O$13),"Medio de pago no elegible o no identificado por DIAN"),"Apta automaticamente por pago electronico y base positiva"))))</f>
        <v/>
      </c>
    </row>
    <row r="9149">
      <c r="A9149" s="9" t="n"/>
      <c r="B9149" s="9" t="n"/>
      <c r="C9149" s="12" t="n"/>
      <c r="D9149" s="11" t="n"/>
      <c r="E9149" s="11" t="n"/>
      <c r="F9149" s="11" t="n"/>
      <c r="G9149" s="11" t="n"/>
      <c r="H9149" s="11" t="n"/>
      <c r="I9149" s="9" t="n"/>
      <c r="J9149" s="9" t="n"/>
      <c r="K9149" s="9" t="n"/>
      <c r="L9149" s="9">
        <f>IF(COUNTA($A9149:$K9149)=0,"",IF(AND(IFERROR($H9149,0)&gt;0,LEN(TRIM($K9149&amp;""))&gt;0,IFERROR(LOOKUP(2,1/((LISTS!$M$2:$M$13&lt;&gt;"")*ISNUMBER(SEARCH(LISTS!$M$2:$M$13,$I9149))),LISTS!$N$2:$N$13),"NO")="SI"),"SI","NO"))</f>
        <v/>
      </c>
      <c r="M9149" s="9">
        <f>IF(COUNTA($A9149:$K9149)=0,"",IF($K9149&lt;&gt;"",IF(COUNTIF($K$19:$K9149,$K9149)&gt;1,"SI","NO"),IF(COUNTIFS($A$19:$A9149,$A9149,$C$19:$C9149,$C9149,$J$19:$J9149,$J9149,$D$19:$D9149,$D9149)&gt;1,"SI","NO")))</f>
        <v/>
      </c>
      <c r="N9149" s="11">
        <f>IF(COUNTA($A9149:$K9149)=0,"",IF(AND($L9149="SI",$M9149="NO"),IFERROR($H9149,0),0))</f>
        <v/>
      </c>
      <c r="O9149" s="9">
        <f>IF(COUNTA($A9149:$K9149)=0,"",IF($M9149="SI","CUFE o factura duplicada dentro del reporte; no se suma dos veces",IF(IFERROR($H9149,0)&lt;=0,"DIAN reporta valor susceptible 0",IF($L9149="NO",IFERROR(LOOKUP(2,1/((LISTS!$M$2:$M$13&lt;&gt;"")*ISNUMBER(SEARCH(LISTS!$M$2:$M$13,$I9149))),LISTS!$O$2:$O$13),"Medio de pago no elegible o no identificado por DIAN"),"Apta automaticamente por pago electronico y base positiva"))))</f>
        <v/>
      </c>
    </row>
    <row r="9150">
      <c r="A9150" s="9" t="n"/>
      <c r="B9150" s="9" t="n"/>
      <c r="C9150" s="12" t="n"/>
      <c r="D9150" s="11" t="n"/>
      <c r="E9150" s="11" t="n"/>
      <c r="F9150" s="11" t="n"/>
      <c r="G9150" s="11" t="n"/>
      <c r="H9150" s="11" t="n"/>
      <c r="I9150" s="9" t="n"/>
      <c r="J9150" s="9" t="n"/>
      <c r="K9150" s="9" t="n"/>
      <c r="L9150" s="9">
        <f>IF(COUNTA($A9150:$K9150)=0,"",IF(AND(IFERROR($H9150,0)&gt;0,LEN(TRIM($K9150&amp;""))&gt;0,IFERROR(LOOKUP(2,1/((LISTS!$M$2:$M$13&lt;&gt;"")*ISNUMBER(SEARCH(LISTS!$M$2:$M$13,$I9150))),LISTS!$N$2:$N$13),"NO")="SI"),"SI","NO"))</f>
        <v/>
      </c>
      <c r="M9150" s="9">
        <f>IF(COUNTA($A9150:$K9150)=0,"",IF($K9150&lt;&gt;"",IF(COUNTIF($K$19:$K9150,$K9150)&gt;1,"SI","NO"),IF(COUNTIFS($A$19:$A9150,$A9150,$C$19:$C9150,$C9150,$J$19:$J9150,$J9150,$D$19:$D9150,$D9150)&gt;1,"SI","NO")))</f>
        <v/>
      </c>
      <c r="N9150" s="11">
        <f>IF(COUNTA($A9150:$K9150)=0,"",IF(AND($L9150="SI",$M9150="NO"),IFERROR($H9150,0),0))</f>
        <v/>
      </c>
      <c r="O9150" s="9">
        <f>IF(COUNTA($A9150:$K9150)=0,"",IF($M9150="SI","CUFE o factura duplicada dentro del reporte; no se suma dos veces",IF(IFERROR($H9150,0)&lt;=0,"DIAN reporta valor susceptible 0",IF($L9150="NO",IFERROR(LOOKUP(2,1/((LISTS!$M$2:$M$13&lt;&gt;"")*ISNUMBER(SEARCH(LISTS!$M$2:$M$13,$I9150))),LISTS!$O$2:$O$13),"Medio de pago no elegible o no identificado por DIAN"),"Apta automaticamente por pago electronico y base positiva"))))</f>
        <v/>
      </c>
    </row>
    <row r="9151">
      <c r="A9151" s="9" t="n"/>
      <c r="B9151" s="9" t="n"/>
      <c r="C9151" s="12" t="n"/>
      <c r="D9151" s="11" t="n"/>
      <c r="E9151" s="11" t="n"/>
      <c r="F9151" s="11" t="n"/>
      <c r="G9151" s="11" t="n"/>
      <c r="H9151" s="11" t="n"/>
      <c r="I9151" s="9" t="n"/>
      <c r="J9151" s="9" t="n"/>
      <c r="K9151" s="9" t="n"/>
      <c r="L9151" s="9">
        <f>IF(COUNTA($A9151:$K9151)=0,"",IF(AND(IFERROR($H9151,0)&gt;0,LEN(TRIM($K9151&amp;""))&gt;0,IFERROR(LOOKUP(2,1/((LISTS!$M$2:$M$13&lt;&gt;"")*ISNUMBER(SEARCH(LISTS!$M$2:$M$13,$I9151))),LISTS!$N$2:$N$13),"NO")="SI"),"SI","NO"))</f>
        <v/>
      </c>
      <c r="M9151" s="9">
        <f>IF(COUNTA($A9151:$K9151)=0,"",IF($K9151&lt;&gt;"",IF(COUNTIF($K$19:$K9151,$K9151)&gt;1,"SI","NO"),IF(COUNTIFS($A$19:$A9151,$A9151,$C$19:$C9151,$C9151,$J$19:$J9151,$J9151,$D$19:$D9151,$D9151)&gt;1,"SI","NO")))</f>
        <v/>
      </c>
      <c r="N9151" s="11">
        <f>IF(COUNTA($A9151:$K9151)=0,"",IF(AND($L9151="SI",$M9151="NO"),IFERROR($H9151,0),0))</f>
        <v/>
      </c>
      <c r="O9151" s="9">
        <f>IF(COUNTA($A9151:$K9151)=0,"",IF($M9151="SI","CUFE o factura duplicada dentro del reporte; no se suma dos veces",IF(IFERROR($H9151,0)&lt;=0,"DIAN reporta valor susceptible 0",IF($L9151="NO",IFERROR(LOOKUP(2,1/((LISTS!$M$2:$M$13&lt;&gt;"")*ISNUMBER(SEARCH(LISTS!$M$2:$M$13,$I9151))),LISTS!$O$2:$O$13),"Medio de pago no elegible o no identificado por DIAN"),"Apta automaticamente por pago electronico y base positiva"))))</f>
        <v/>
      </c>
    </row>
    <row r="9152">
      <c r="A9152" s="9" t="n"/>
      <c r="B9152" s="9" t="n"/>
      <c r="C9152" s="12" t="n"/>
      <c r="D9152" s="11" t="n"/>
      <c r="E9152" s="11" t="n"/>
      <c r="F9152" s="11" t="n"/>
      <c r="G9152" s="11" t="n"/>
      <c r="H9152" s="11" t="n"/>
      <c r="I9152" s="9" t="n"/>
      <c r="J9152" s="9" t="n"/>
      <c r="K9152" s="9" t="n"/>
      <c r="L9152" s="9">
        <f>IF(COUNTA($A9152:$K9152)=0,"",IF(AND(IFERROR($H9152,0)&gt;0,LEN(TRIM($K9152&amp;""))&gt;0,IFERROR(LOOKUP(2,1/((LISTS!$M$2:$M$13&lt;&gt;"")*ISNUMBER(SEARCH(LISTS!$M$2:$M$13,$I9152))),LISTS!$N$2:$N$13),"NO")="SI"),"SI","NO"))</f>
        <v/>
      </c>
      <c r="M9152" s="9">
        <f>IF(COUNTA($A9152:$K9152)=0,"",IF($K9152&lt;&gt;"",IF(COUNTIF($K$19:$K9152,$K9152)&gt;1,"SI","NO"),IF(COUNTIFS($A$19:$A9152,$A9152,$C$19:$C9152,$C9152,$J$19:$J9152,$J9152,$D$19:$D9152,$D9152)&gt;1,"SI","NO")))</f>
        <v/>
      </c>
      <c r="N9152" s="11">
        <f>IF(COUNTA($A9152:$K9152)=0,"",IF(AND($L9152="SI",$M9152="NO"),IFERROR($H9152,0),0))</f>
        <v/>
      </c>
      <c r="O9152" s="9">
        <f>IF(COUNTA($A9152:$K9152)=0,"",IF($M9152="SI","CUFE o factura duplicada dentro del reporte; no se suma dos veces",IF(IFERROR($H9152,0)&lt;=0,"DIAN reporta valor susceptible 0",IF($L9152="NO",IFERROR(LOOKUP(2,1/((LISTS!$M$2:$M$13&lt;&gt;"")*ISNUMBER(SEARCH(LISTS!$M$2:$M$13,$I9152))),LISTS!$O$2:$O$13),"Medio de pago no elegible o no identificado por DIAN"),"Apta automaticamente por pago electronico y base positiva"))))</f>
        <v/>
      </c>
    </row>
    <row r="9153">
      <c r="A9153" s="9" t="n"/>
      <c r="B9153" s="9" t="n"/>
      <c r="C9153" s="12" t="n"/>
      <c r="D9153" s="11" t="n"/>
      <c r="E9153" s="11" t="n"/>
      <c r="F9153" s="11" t="n"/>
      <c r="G9153" s="11" t="n"/>
      <c r="H9153" s="11" t="n"/>
      <c r="I9153" s="9" t="n"/>
      <c r="J9153" s="9" t="n"/>
      <c r="K9153" s="9" t="n"/>
      <c r="L9153" s="9">
        <f>IF(COUNTA($A9153:$K9153)=0,"",IF(AND(IFERROR($H9153,0)&gt;0,LEN(TRIM($K9153&amp;""))&gt;0,IFERROR(LOOKUP(2,1/((LISTS!$M$2:$M$13&lt;&gt;"")*ISNUMBER(SEARCH(LISTS!$M$2:$M$13,$I9153))),LISTS!$N$2:$N$13),"NO")="SI"),"SI","NO"))</f>
        <v/>
      </c>
      <c r="M9153" s="9">
        <f>IF(COUNTA($A9153:$K9153)=0,"",IF($K9153&lt;&gt;"",IF(COUNTIF($K$19:$K9153,$K9153)&gt;1,"SI","NO"),IF(COUNTIFS($A$19:$A9153,$A9153,$C$19:$C9153,$C9153,$J$19:$J9153,$J9153,$D$19:$D9153,$D9153)&gt;1,"SI","NO")))</f>
        <v/>
      </c>
      <c r="N9153" s="11">
        <f>IF(COUNTA($A9153:$K9153)=0,"",IF(AND($L9153="SI",$M9153="NO"),IFERROR($H9153,0),0))</f>
        <v/>
      </c>
      <c r="O9153" s="9">
        <f>IF(COUNTA($A9153:$K9153)=0,"",IF($M9153="SI","CUFE o factura duplicada dentro del reporte; no se suma dos veces",IF(IFERROR($H9153,0)&lt;=0,"DIAN reporta valor susceptible 0",IF($L9153="NO",IFERROR(LOOKUP(2,1/((LISTS!$M$2:$M$13&lt;&gt;"")*ISNUMBER(SEARCH(LISTS!$M$2:$M$13,$I9153))),LISTS!$O$2:$O$13),"Medio de pago no elegible o no identificado por DIAN"),"Apta automaticamente por pago electronico y base positiva"))))</f>
        <v/>
      </c>
    </row>
    <row r="9154">
      <c r="A9154" s="9" t="n"/>
      <c r="B9154" s="9" t="n"/>
      <c r="C9154" s="12" t="n"/>
      <c r="D9154" s="11" t="n"/>
      <c r="E9154" s="11" t="n"/>
      <c r="F9154" s="11" t="n"/>
      <c r="G9154" s="11" t="n"/>
      <c r="H9154" s="11" t="n"/>
      <c r="I9154" s="9" t="n"/>
      <c r="J9154" s="9" t="n"/>
      <c r="K9154" s="9" t="n"/>
      <c r="L9154" s="9">
        <f>IF(COUNTA($A9154:$K9154)=0,"",IF(AND(IFERROR($H9154,0)&gt;0,LEN(TRIM($K9154&amp;""))&gt;0,IFERROR(LOOKUP(2,1/((LISTS!$M$2:$M$13&lt;&gt;"")*ISNUMBER(SEARCH(LISTS!$M$2:$M$13,$I9154))),LISTS!$N$2:$N$13),"NO")="SI"),"SI","NO"))</f>
        <v/>
      </c>
      <c r="M9154" s="9">
        <f>IF(COUNTA($A9154:$K9154)=0,"",IF($K9154&lt;&gt;"",IF(COUNTIF($K$19:$K9154,$K9154)&gt;1,"SI","NO"),IF(COUNTIFS($A$19:$A9154,$A9154,$C$19:$C9154,$C9154,$J$19:$J9154,$J9154,$D$19:$D9154,$D9154)&gt;1,"SI","NO")))</f>
        <v/>
      </c>
      <c r="N9154" s="11">
        <f>IF(COUNTA($A9154:$K9154)=0,"",IF(AND($L9154="SI",$M9154="NO"),IFERROR($H9154,0),0))</f>
        <v/>
      </c>
      <c r="O9154" s="9">
        <f>IF(COUNTA($A9154:$K9154)=0,"",IF($M9154="SI","CUFE o factura duplicada dentro del reporte; no se suma dos veces",IF(IFERROR($H9154,0)&lt;=0,"DIAN reporta valor susceptible 0",IF($L9154="NO",IFERROR(LOOKUP(2,1/((LISTS!$M$2:$M$13&lt;&gt;"")*ISNUMBER(SEARCH(LISTS!$M$2:$M$13,$I9154))),LISTS!$O$2:$O$13),"Medio de pago no elegible o no identificado por DIAN"),"Apta automaticamente por pago electronico y base positiva"))))</f>
        <v/>
      </c>
    </row>
    <row r="9155">
      <c r="A9155" s="9" t="n"/>
      <c r="B9155" s="9" t="n"/>
      <c r="C9155" s="12" t="n"/>
      <c r="D9155" s="11" t="n"/>
      <c r="E9155" s="11" t="n"/>
      <c r="F9155" s="11" t="n"/>
      <c r="G9155" s="11" t="n"/>
      <c r="H9155" s="11" t="n"/>
      <c r="I9155" s="9" t="n"/>
      <c r="J9155" s="9" t="n"/>
      <c r="K9155" s="9" t="n"/>
      <c r="L9155" s="9">
        <f>IF(COUNTA($A9155:$K9155)=0,"",IF(AND(IFERROR($H9155,0)&gt;0,LEN(TRIM($K9155&amp;""))&gt;0,IFERROR(LOOKUP(2,1/((LISTS!$M$2:$M$13&lt;&gt;"")*ISNUMBER(SEARCH(LISTS!$M$2:$M$13,$I9155))),LISTS!$N$2:$N$13),"NO")="SI"),"SI","NO"))</f>
        <v/>
      </c>
      <c r="M9155" s="9">
        <f>IF(COUNTA($A9155:$K9155)=0,"",IF($K9155&lt;&gt;"",IF(COUNTIF($K$19:$K9155,$K9155)&gt;1,"SI","NO"),IF(COUNTIFS($A$19:$A9155,$A9155,$C$19:$C9155,$C9155,$J$19:$J9155,$J9155,$D$19:$D9155,$D9155)&gt;1,"SI","NO")))</f>
        <v/>
      </c>
      <c r="N9155" s="11">
        <f>IF(COUNTA($A9155:$K9155)=0,"",IF(AND($L9155="SI",$M9155="NO"),IFERROR($H9155,0),0))</f>
        <v/>
      </c>
      <c r="O9155" s="9">
        <f>IF(COUNTA($A9155:$K9155)=0,"",IF($M9155="SI","CUFE o factura duplicada dentro del reporte; no se suma dos veces",IF(IFERROR($H9155,0)&lt;=0,"DIAN reporta valor susceptible 0",IF($L9155="NO",IFERROR(LOOKUP(2,1/((LISTS!$M$2:$M$13&lt;&gt;"")*ISNUMBER(SEARCH(LISTS!$M$2:$M$13,$I9155))),LISTS!$O$2:$O$13),"Medio de pago no elegible o no identificado por DIAN"),"Apta automaticamente por pago electronico y base positiva"))))</f>
        <v/>
      </c>
    </row>
    <row r="9156">
      <c r="A9156" s="9" t="n"/>
      <c r="B9156" s="9" t="n"/>
      <c r="C9156" s="12" t="n"/>
      <c r="D9156" s="11" t="n"/>
      <c r="E9156" s="11" t="n"/>
      <c r="F9156" s="11" t="n"/>
      <c r="G9156" s="11" t="n"/>
      <c r="H9156" s="11" t="n"/>
      <c r="I9156" s="9" t="n"/>
      <c r="J9156" s="9" t="n"/>
      <c r="K9156" s="9" t="n"/>
      <c r="L9156" s="9">
        <f>IF(COUNTA($A9156:$K9156)=0,"",IF(AND(IFERROR($H9156,0)&gt;0,LEN(TRIM($K9156&amp;""))&gt;0,IFERROR(LOOKUP(2,1/((LISTS!$M$2:$M$13&lt;&gt;"")*ISNUMBER(SEARCH(LISTS!$M$2:$M$13,$I9156))),LISTS!$N$2:$N$13),"NO")="SI"),"SI","NO"))</f>
        <v/>
      </c>
      <c r="M9156" s="9">
        <f>IF(COUNTA($A9156:$K9156)=0,"",IF($K9156&lt;&gt;"",IF(COUNTIF($K$19:$K9156,$K9156)&gt;1,"SI","NO"),IF(COUNTIFS($A$19:$A9156,$A9156,$C$19:$C9156,$C9156,$J$19:$J9156,$J9156,$D$19:$D9156,$D9156)&gt;1,"SI","NO")))</f>
        <v/>
      </c>
      <c r="N9156" s="11">
        <f>IF(COUNTA($A9156:$K9156)=0,"",IF(AND($L9156="SI",$M9156="NO"),IFERROR($H9156,0),0))</f>
        <v/>
      </c>
      <c r="O9156" s="9">
        <f>IF(COUNTA($A9156:$K9156)=0,"",IF($M9156="SI","CUFE o factura duplicada dentro del reporte; no se suma dos veces",IF(IFERROR($H9156,0)&lt;=0,"DIAN reporta valor susceptible 0",IF($L9156="NO",IFERROR(LOOKUP(2,1/((LISTS!$M$2:$M$13&lt;&gt;"")*ISNUMBER(SEARCH(LISTS!$M$2:$M$13,$I9156))),LISTS!$O$2:$O$13),"Medio de pago no elegible o no identificado por DIAN"),"Apta automaticamente por pago electronico y base positiva"))))</f>
        <v/>
      </c>
    </row>
    <row r="9157">
      <c r="A9157" s="9" t="n"/>
      <c r="B9157" s="9" t="n"/>
      <c r="C9157" s="12" t="n"/>
      <c r="D9157" s="11" t="n"/>
      <c r="E9157" s="11" t="n"/>
      <c r="F9157" s="11" t="n"/>
      <c r="G9157" s="11" t="n"/>
      <c r="H9157" s="11" t="n"/>
      <c r="I9157" s="9" t="n"/>
      <c r="J9157" s="9" t="n"/>
      <c r="K9157" s="9" t="n"/>
      <c r="L9157" s="9">
        <f>IF(COUNTA($A9157:$K9157)=0,"",IF(AND(IFERROR($H9157,0)&gt;0,LEN(TRIM($K9157&amp;""))&gt;0,IFERROR(LOOKUP(2,1/((LISTS!$M$2:$M$13&lt;&gt;"")*ISNUMBER(SEARCH(LISTS!$M$2:$M$13,$I9157))),LISTS!$N$2:$N$13),"NO")="SI"),"SI","NO"))</f>
        <v/>
      </c>
      <c r="M9157" s="9">
        <f>IF(COUNTA($A9157:$K9157)=0,"",IF($K9157&lt;&gt;"",IF(COUNTIF($K$19:$K9157,$K9157)&gt;1,"SI","NO"),IF(COUNTIFS($A$19:$A9157,$A9157,$C$19:$C9157,$C9157,$J$19:$J9157,$J9157,$D$19:$D9157,$D9157)&gt;1,"SI","NO")))</f>
        <v/>
      </c>
      <c r="N9157" s="11">
        <f>IF(COUNTA($A9157:$K9157)=0,"",IF(AND($L9157="SI",$M9157="NO"),IFERROR($H9157,0),0))</f>
        <v/>
      </c>
      <c r="O9157" s="9">
        <f>IF(COUNTA($A9157:$K9157)=0,"",IF($M9157="SI","CUFE o factura duplicada dentro del reporte; no se suma dos veces",IF(IFERROR($H9157,0)&lt;=0,"DIAN reporta valor susceptible 0",IF($L9157="NO",IFERROR(LOOKUP(2,1/((LISTS!$M$2:$M$13&lt;&gt;"")*ISNUMBER(SEARCH(LISTS!$M$2:$M$13,$I9157))),LISTS!$O$2:$O$13),"Medio de pago no elegible o no identificado por DIAN"),"Apta automaticamente por pago electronico y base positiva"))))</f>
        <v/>
      </c>
    </row>
    <row r="9158">
      <c r="A9158" s="9" t="n"/>
      <c r="B9158" s="9" t="n"/>
      <c r="C9158" s="12" t="n"/>
      <c r="D9158" s="11" t="n"/>
      <c r="E9158" s="11" t="n"/>
      <c r="F9158" s="11" t="n"/>
      <c r="G9158" s="11" t="n"/>
      <c r="H9158" s="11" t="n"/>
      <c r="I9158" s="9" t="n"/>
      <c r="J9158" s="9" t="n"/>
      <c r="K9158" s="9" t="n"/>
      <c r="L9158" s="9">
        <f>IF(COUNTA($A9158:$K9158)=0,"",IF(AND(IFERROR($H9158,0)&gt;0,LEN(TRIM($K9158&amp;""))&gt;0,IFERROR(LOOKUP(2,1/((LISTS!$M$2:$M$13&lt;&gt;"")*ISNUMBER(SEARCH(LISTS!$M$2:$M$13,$I9158))),LISTS!$N$2:$N$13),"NO")="SI"),"SI","NO"))</f>
        <v/>
      </c>
      <c r="M9158" s="9">
        <f>IF(COUNTA($A9158:$K9158)=0,"",IF($K9158&lt;&gt;"",IF(COUNTIF($K$19:$K9158,$K9158)&gt;1,"SI","NO"),IF(COUNTIFS($A$19:$A9158,$A9158,$C$19:$C9158,$C9158,$J$19:$J9158,$J9158,$D$19:$D9158,$D9158)&gt;1,"SI","NO")))</f>
        <v/>
      </c>
      <c r="N9158" s="11">
        <f>IF(COUNTA($A9158:$K9158)=0,"",IF(AND($L9158="SI",$M9158="NO"),IFERROR($H9158,0),0))</f>
        <v/>
      </c>
      <c r="O9158" s="9">
        <f>IF(COUNTA($A9158:$K9158)=0,"",IF($M9158="SI","CUFE o factura duplicada dentro del reporte; no se suma dos veces",IF(IFERROR($H9158,0)&lt;=0,"DIAN reporta valor susceptible 0",IF($L9158="NO",IFERROR(LOOKUP(2,1/((LISTS!$M$2:$M$13&lt;&gt;"")*ISNUMBER(SEARCH(LISTS!$M$2:$M$13,$I9158))),LISTS!$O$2:$O$13),"Medio de pago no elegible o no identificado por DIAN"),"Apta automaticamente por pago electronico y base positiva"))))</f>
        <v/>
      </c>
    </row>
    <row r="9159">
      <c r="A9159" s="9" t="n"/>
      <c r="B9159" s="9" t="n"/>
      <c r="C9159" s="12" t="n"/>
      <c r="D9159" s="11" t="n"/>
      <c r="E9159" s="11" t="n"/>
      <c r="F9159" s="11" t="n"/>
      <c r="G9159" s="11" t="n"/>
      <c r="H9159" s="11" t="n"/>
      <c r="I9159" s="9" t="n"/>
      <c r="J9159" s="9" t="n"/>
      <c r="K9159" s="9" t="n"/>
      <c r="L9159" s="9">
        <f>IF(COUNTA($A9159:$K9159)=0,"",IF(AND(IFERROR($H9159,0)&gt;0,LEN(TRIM($K9159&amp;""))&gt;0,IFERROR(LOOKUP(2,1/((LISTS!$M$2:$M$13&lt;&gt;"")*ISNUMBER(SEARCH(LISTS!$M$2:$M$13,$I9159))),LISTS!$N$2:$N$13),"NO")="SI"),"SI","NO"))</f>
        <v/>
      </c>
      <c r="M9159" s="9">
        <f>IF(COUNTA($A9159:$K9159)=0,"",IF($K9159&lt;&gt;"",IF(COUNTIF($K$19:$K9159,$K9159)&gt;1,"SI","NO"),IF(COUNTIFS($A$19:$A9159,$A9159,$C$19:$C9159,$C9159,$J$19:$J9159,$J9159,$D$19:$D9159,$D9159)&gt;1,"SI","NO")))</f>
        <v/>
      </c>
      <c r="N9159" s="11">
        <f>IF(COUNTA($A9159:$K9159)=0,"",IF(AND($L9159="SI",$M9159="NO"),IFERROR($H9159,0),0))</f>
        <v/>
      </c>
      <c r="O9159" s="9">
        <f>IF(COUNTA($A9159:$K9159)=0,"",IF($M9159="SI","CUFE o factura duplicada dentro del reporte; no se suma dos veces",IF(IFERROR($H9159,0)&lt;=0,"DIAN reporta valor susceptible 0",IF($L9159="NO",IFERROR(LOOKUP(2,1/((LISTS!$M$2:$M$13&lt;&gt;"")*ISNUMBER(SEARCH(LISTS!$M$2:$M$13,$I9159))),LISTS!$O$2:$O$13),"Medio de pago no elegible o no identificado por DIAN"),"Apta automaticamente por pago electronico y base positiva"))))</f>
        <v/>
      </c>
    </row>
    <row r="9160">
      <c r="A9160" s="9" t="n"/>
      <c r="B9160" s="9" t="n"/>
      <c r="C9160" s="12" t="n"/>
      <c r="D9160" s="11" t="n"/>
      <c r="E9160" s="11" t="n"/>
      <c r="F9160" s="11" t="n"/>
      <c r="G9160" s="11" t="n"/>
      <c r="H9160" s="11" t="n"/>
      <c r="I9160" s="9" t="n"/>
      <c r="J9160" s="9" t="n"/>
      <c r="K9160" s="9" t="n"/>
      <c r="L9160" s="9">
        <f>IF(COUNTA($A9160:$K9160)=0,"",IF(AND(IFERROR($H9160,0)&gt;0,LEN(TRIM($K9160&amp;""))&gt;0,IFERROR(LOOKUP(2,1/((LISTS!$M$2:$M$13&lt;&gt;"")*ISNUMBER(SEARCH(LISTS!$M$2:$M$13,$I9160))),LISTS!$N$2:$N$13),"NO")="SI"),"SI","NO"))</f>
        <v/>
      </c>
      <c r="M9160" s="9">
        <f>IF(COUNTA($A9160:$K9160)=0,"",IF($K9160&lt;&gt;"",IF(COUNTIF($K$19:$K9160,$K9160)&gt;1,"SI","NO"),IF(COUNTIFS($A$19:$A9160,$A9160,$C$19:$C9160,$C9160,$J$19:$J9160,$J9160,$D$19:$D9160,$D9160)&gt;1,"SI","NO")))</f>
        <v/>
      </c>
      <c r="N9160" s="11">
        <f>IF(COUNTA($A9160:$K9160)=0,"",IF(AND($L9160="SI",$M9160="NO"),IFERROR($H9160,0),0))</f>
        <v/>
      </c>
      <c r="O9160" s="9">
        <f>IF(COUNTA($A9160:$K9160)=0,"",IF($M9160="SI","CUFE o factura duplicada dentro del reporte; no se suma dos veces",IF(IFERROR($H9160,0)&lt;=0,"DIAN reporta valor susceptible 0",IF($L9160="NO",IFERROR(LOOKUP(2,1/((LISTS!$M$2:$M$13&lt;&gt;"")*ISNUMBER(SEARCH(LISTS!$M$2:$M$13,$I9160))),LISTS!$O$2:$O$13),"Medio de pago no elegible o no identificado por DIAN"),"Apta automaticamente por pago electronico y base positiva"))))</f>
        <v/>
      </c>
    </row>
    <row r="9161">
      <c r="A9161" s="9" t="n"/>
      <c r="B9161" s="9" t="n"/>
      <c r="C9161" s="12" t="n"/>
      <c r="D9161" s="11" t="n"/>
      <c r="E9161" s="11" t="n"/>
      <c r="F9161" s="11" t="n"/>
      <c r="G9161" s="11" t="n"/>
      <c r="H9161" s="11" t="n"/>
      <c r="I9161" s="9" t="n"/>
      <c r="J9161" s="9" t="n"/>
      <c r="K9161" s="9" t="n"/>
      <c r="L9161" s="9">
        <f>IF(COUNTA($A9161:$K9161)=0,"",IF(AND(IFERROR($H9161,0)&gt;0,LEN(TRIM($K9161&amp;""))&gt;0,IFERROR(LOOKUP(2,1/((LISTS!$M$2:$M$13&lt;&gt;"")*ISNUMBER(SEARCH(LISTS!$M$2:$M$13,$I9161))),LISTS!$N$2:$N$13),"NO")="SI"),"SI","NO"))</f>
        <v/>
      </c>
      <c r="M9161" s="9">
        <f>IF(COUNTA($A9161:$K9161)=0,"",IF($K9161&lt;&gt;"",IF(COUNTIF($K$19:$K9161,$K9161)&gt;1,"SI","NO"),IF(COUNTIFS($A$19:$A9161,$A9161,$C$19:$C9161,$C9161,$J$19:$J9161,$J9161,$D$19:$D9161,$D9161)&gt;1,"SI","NO")))</f>
        <v/>
      </c>
      <c r="N9161" s="11">
        <f>IF(COUNTA($A9161:$K9161)=0,"",IF(AND($L9161="SI",$M9161="NO"),IFERROR($H9161,0),0))</f>
        <v/>
      </c>
      <c r="O9161" s="9">
        <f>IF(COUNTA($A9161:$K9161)=0,"",IF($M9161="SI","CUFE o factura duplicada dentro del reporte; no se suma dos veces",IF(IFERROR($H9161,0)&lt;=0,"DIAN reporta valor susceptible 0",IF($L9161="NO",IFERROR(LOOKUP(2,1/((LISTS!$M$2:$M$13&lt;&gt;"")*ISNUMBER(SEARCH(LISTS!$M$2:$M$13,$I9161))),LISTS!$O$2:$O$13),"Medio de pago no elegible o no identificado por DIAN"),"Apta automaticamente por pago electronico y base positiva"))))</f>
        <v/>
      </c>
    </row>
    <row r="9162">
      <c r="A9162" s="9" t="n"/>
      <c r="B9162" s="9" t="n"/>
      <c r="C9162" s="12" t="n"/>
      <c r="D9162" s="11" t="n"/>
      <c r="E9162" s="11" t="n"/>
      <c r="F9162" s="11" t="n"/>
      <c r="G9162" s="11" t="n"/>
      <c r="H9162" s="11" t="n"/>
      <c r="I9162" s="9" t="n"/>
      <c r="J9162" s="9" t="n"/>
      <c r="K9162" s="9" t="n"/>
      <c r="L9162" s="9">
        <f>IF(COUNTA($A9162:$K9162)=0,"",IF(AND(IFERROR($H9162,0)&gt;0,LEN(TRIM($K9162&amp;""))&gt;0,IFERROR(LOOKUP(2,1/((LISTS!$M$2:$M$13&lt;&gt;"")*ISNUMBER(SEARCH(LISTS!$M$2:$M$13,$I9162))),LISTS!$N$2:$N$13),"NO")="SI"),"SI","NO"))</f>
        <v/>
      </c>
      <c r="M9162" s="9">
        <f>IF(COUNTA($A9162:$K9162)=0,"",IF($K9162&lt;&gt;"",IF(COUNTIF($K$19:$K9162,$K9162)&gt;1,"SI","NO"),IF(COUNTIFS($A$19:$A9162,$A9162,$C$19:$C9162,$C9162,$J$19:$J9162,$J9162,$D$19:$D9162,$D9162)&gt;1,"SI","NO")))</f>
        <v/>
      </c>
      <c r="N9162" s="11">
        <f>IF(COUNTA($A9162:$K9162)=0,"",IF(AND($L9162="SI",$M9162="NO"),IFERROR($H9162,0),0))</f>
        <v/>
      </c>
      <c r="O9162" s="9">
        <f>IF(COUNTA($A9162:$K9162)=0,"",IF($M9162="SI","CUFE o factura duplicada dentro del reporte; no se suma dos veces",IF(IFERROR($H9162,0)&lt;=0,"DIAN reporta valor susceptible 0",IF($L9162="NO",IFERROR(LOOKUP(2,1/((LISTS!$M$2:$M$13&lt;&gt;"")*ISNUMBER(SEARCH(LISTS!$M$2:$M$13,$I9162))),LISTS!$O$2:$O$13),"Medio de pago no elegible o no identificado por DIAN"),"Apta automaticamente por pago electronico y base positiva"))))</f>
        <v/>
      </c>
    </row>
    <row r="9163">
      <c r="A9163" s="9" t="n"/>
      <c r="B9163" s="9" t="n"/>
      <c r="C9163" s="12" t="n"/>
      <c r="D9163" s="11" t="n"/>
      <c r="E9163" s="11" t="n"/>
      <c r="F9163" s="11" t="n"/>
      <c r="G9163" s="11" t="n"/>
      <c r="H9163" s="11" t="n"/>
      <c r="I9163" s="9" t="n"/>
      <c r="J9163" s="9" t="n"/>
      <c r="K9163" s="9" t="n"/>
      <c r="L9163" s="9">
        <f>IF(COUNTA($A9163:$K9163)=0,"",IF(AND(IFERROR($H9163,0)&gt;0,LEN(TRIM($K9163&amp;""))&gt;0,IFERROR(LOOKUP(2,1/((LISTS!$M$2:$M$13&lt;&gt;"")*ISNUMBER(SEARCH(LISTS!$M$2:$M$13,$I9163))),LISTS!$N$2:$N$13),"NO")="SI"),"SI","NO"))</f>
        <v/>
      </c>
      <c r="M9163" s="9">
        <f>IF(COUNTA($A9163:$K9163)=0,"",IF($K9163&lt;&gt;"",IF(COUNTIF($K$19:$K9163,$K9163)&gt;1,"SI","NO"),IF(COUNTIFS($A$19:$A9163,$A9163,$C$19:$C9163,$C9163,$J$19:$J9163,$J9163,$D$19:$D9163,$D9163)&gt;1,"SI","NO")))</f>
        <v/>
      </c>
      <c r="N9163" s="11">
        <f>IF(COUNTA($A9163:$K9163)=0,"",IF(AND($L9163="SI",$M9163="NO"),IFERROR($H9163,0),0))</f>
        <v/>
      </c>
      <c r="O9163" s="9">
        <f>IF(COUNTA($A9163:$K9163)=0,"",IF($M9163="SI","CUFE o factura duplicada dentro del reporte; no se suma dos veces",IF(IFERROR($H9163,0)&lt;=0,"DIAN reporta valor susceptible 0",IF($L9163="NO",IFERROR(LOOKUP(2,1/((LISTS!$M$2:$M$13&lt;&gt;"")*ISNUMBER(SEARCH(LISTS!$M$2:$M$13,$I9163))),LISTS!$O$2:$O$13),"Medio de pago no elegible o no identificado por DIAN"),"Apta automaticamente por pago electronico y base positiva"))))</f>
        <v/>
      </c>
    </row>
    <row r="9164">
      <c r="A9164" s="9" t="n"/>
      <c r="B9164" s="9" t="n"/>
      <c r="C9164" s="12" t="n"/>
      <c r="D9164" s="11" t="n"/>
      <c r="E9164" s="11" t="n"/>
      <c r="F9164" s="11" t="n"/>
      <c r="G9164" s="11" t="n"/>
      <c r="H9164" s="11" t="n"/>
      <c r="I9164" s="9" t="n"/>
      <c r="J9164" s="9" t="n"/>
      <c r="K9164" s="9" t="n"/>
      <c r="L9164" s="9">
        <f>IF(COUNTA($A9164:$K9164)=0,"",IF(AND(IFERROR($H9164,0)&gt;0,LEN(TRIM($K9164&amp;""))&gt;0,IFERROR(LOOKUP(2,1/((LISTS!$M$2:$M$13&lt;&gt;"")*ISNUMBER(SEARCH(LISTS!$M$2:$M$13,$I9164))),LISTS!$N$2:$N$13),"NO")="SI"),"SI","NO"))</f>
        <v/>
      </c>
      <c r="M9164" s="9">
        <f>IF(COUNTA($A9164:$K9164)=0,"",IF($K9164&lt;&gt;"",IF(COUNTIF($K$19:$K9164,$K9164)&gt;1,"SI","NO"),IF(COUNTIFS($A$19:$A9164,$A9164,$C$19:$C9164,$C9164,$J$19:$J9164,$J9164,$D$19:$D9164,$D9164)&gt;1,"SI","NO")))</f>
        <v/>
      </c>
      <c r="N9164" s="11">
        <f>IF(COUNTA($A9164:$K9164)=0,"",IF(AND($L9164="SI",$M9164="NO"),IFERROR($H9164,0),0))</f>
        <v/>
      </c>
      <c r="O9164" s="9">
        <f>IF(COUNTA($A9164:$K9164)=0,"",IF($M9164="SI","CUFE o factura duplicada dentro del reporte; no se suma dos veces",IF(IFERROR($H9164,0)&lt;=0,"DIAN reporta valor susceptible 0",IF($L9164="NO",IFERROR(LOOKUP(2,1/((LISTS!$M$2:$M$13&lt;&gt;"")*ISNUMBER(SEARCH(LISTS!$M$2:$M$13,$I9164))),LISTS!$O$2:$O$13),"Medio de pago no elegible o no identificado por DIAN"),"Apta automaticamente por pago electronico y base positiva"))))</f>
        <v/>
      </c>
    </row>
    <row r="9165">
      <c r="A9165" s="9" t="n"/>
      <c r="B9165" s="9" t="n"/>
      <c r="C9165" s="12" t="n"/>
      <c r="D9165" s="11" t="n"/>
      <c r="E9165" s="11" t="n"/>
      <c r="F9165" s="11" t="n"/>
      <c r="G9165" s="11" t="n"/>
      <c r="H9165" s="11" t="n"/>
      <c r="I9165" s="9" t="n"/>
      <c r="J9165" s="9" t="n"/>
      <c r="K9165" s="9" t="n"/>
      <c r="L9165" s="9">
        <f>IF(COUNTA($A9165:$K9165)=0,"",IF(AND(IFERROR($H9165,0)&gt;0,LEN(TRIM($K9165&amp;""))&gt;0,IFERROR(LOOKUP(2,1/((LISTS!$M$2:$M$13&lt;&gt;"")*ISNUMBER(SEARCH(LISTS!$M$2:$M$13,$I9165))),LISTS!$N$2:$N$13),"NO")="SI"),"SI","NO"))</f>
        <v/>
      </c>
      <c r="M9165" s="9">
        <f>IF(COUNTA($A9165:$K9165)=0,"",IF($K9165&lt;&gt;"",IF(COUNTIF($K$19:$K9165,$K9165)&gt;1,"SI","NO"),IF(COUNTIFS($A$19:$A9165,$A9165,$C$19:$C9165,$C9165,$J$19:$J9165,$J9165,$D$19:$D9165,$D9165)&gt;1,"SI","NO")))</f>
        <v/>
      </c>
      <c r="N9165" s="11">
        <f>IF(COUNTA($A9165:$K9165)=0,"",IF(AND($L9165="SI",$M9165="NO"),IFERROR($H9165,0),0))</f>
        <v/>
      </c>
      <c r="O9165" s="9">
        <f>IF(COUNTA($A9165:$K9165)=0,"",IF($M9165="SI","CUFE o factura duplicada dentro del reporte; no se suma dos veces",IF(IFERROR($H9165,0)&lt;=0,"DIAN reporta valor susceptible 0",IF($L9165="NO",IFERROR(LOOKUP(2,1/((LISTS!$M$2:$M$13&lt;&gt;"")*ISNUMBER(SEARCH(LISTS!$M$2:$M$13,$I9165))),LISTS!$O$2:$O$13),"Medio de pago no elegible o no identificado por DIAN"),"Apta automaticamente por pago electronico y base positiva"))))</f>
        <v/>
      </c>
    </row>
    <row r="9166">
      <c r="A9166" s="9" t="n"/>
      <c r="B9166" s="9" t="n"/>
      <c r="C9166" s="12" t="n"/>
      <c r="D9166" s="11" t="n"/>
      <c r="E9166" s="11" t="n"/>
      <c r="F9166" s="11" t="n"/>
      <c r="G9166" s="11" t="n"/>
      <c r="H9166" s="11" t="n"/>
      <c r="I9166" s="9" t="n"/>
      <c r="J9166" s="9" t="n"/>
      <c r="K9166" s="9" t="n"/>
      <c r="L9166" s="9">
        <f>IF(COUNTA($A9166:$K9166)=0,"",IF(AND(IFERROR($H9166,0)&gt;0,LEN(TRIM($K9166&amp;""))&gt;0,IFERROR(LOOKUP(2,1/((LISTS!$M$2:$M$13&lt;&gt;"")*ISNUMBER(SEARCH(LISTS!$M$2:$M$13,$I9166))),LISTS!$N$2:$N$13),"NO")="SI"),"SI","NO"))</f>
        <v/>
      </c>
      <c r="M9166" s="9">
        <f>IF(COUNTA($A9166:$K9166)=0,"",IF($K9166&lt;&gt;"",IF(COUNTIF($K$19:$K9166,$K9166)&gt;1,"SI","NO"),IF(COUNTIFS($A$19:$A9166,$A9166,$C$19:$C9166,$C9166,$J$19:$J9166,$J9166,$D$19:$D9166,$D9166)&gt;1,"SI","NO")))</f>
        <v/>
      </c>
      <c r="N9166" s="11">
        <f>IF(COUNTA($A9166:$K9166)=0,"",IF(AND($L9166="SI",$M9166="NO"),IFERROR($H9166,0),0))</f>
        <v/>
      </c>
      <c r="O9166" s="9">
        <f>IF(COUNTA($A9166:$K9166)=0,"",IF($M9166="SI","CUFE o factura duplicada dentro del reporte; no se suma dos veces",IF(IFERROR($H9166,0)&lt;=0,"DIAN reporta valor susceptible 0",IF($L9166="NO",IFERROR(LOOKUP(2,1/((LISTS!$M$2:$M$13&lt;&gt;"")*ISNUMBER(SEARCH(LISTS!$M$2:$M$13,$I9166))),LISTS!$O$2:$O$13),"Medio de pago no elegible o no identificado por DIAN"),"Apta automaticamente por pago electronico y base positiva"))))</f>
        <v/>
      </c>
    </row>
    <row r="9167">
      <c r="A9167" s="9" t="n"/>
      <c r="B9167" s="9" t="n"/>
      <c r="C9167" s="12" t="n"/>
      <c r="D9167" s="11" t="n"/>
      <c r="E9167" s="11" t="n"/>
      <c r="F9167" s="11" t="n"/>
      <c r="G9167" s="11" t="n"/>
      <c r="H9167" s="11" t="n"/>
      <c r="I9167" s="9" t="n"/>
      <c r="J9167" s="9" t="n"/>
      <c r="K9167" s="9" t="n"/>
      <c r="L9167" s="9">
        <f>IF(COUNTA($A9167:$K9167)=0,"",IF(AND(IFERROR($H9167,0)&gt;0,LEN(TRIM($K9167&amp;""))&gt;0,IFERROR(LOOKUP(2,1/((LISTS!$M$2:$M$13&lt;&gt;"")*ISNUMBER(SEARCH(LISTS!$M$2:$M$13,$I9167))),LISTS!$N$2:$N$13),"NO")="SI"),"SI","NO"))</f>
        <v/>
      </c>
      <c r="M9167" s="9">
        <f>IF(COUNTA($A9167:$K9167)=0,"",IF($K9167&lt;&gt;"",IF(COUNTIF($K$19:$K9167,$K9167)&gt;1,"SI","NO"),IF(COUNTIFS($A$19:$A9167,$A9167,$C$19:$C9167,$C9167,$J$19:$J9167,$J9167,$D$19:$D9167,$D9167)&gt;1,"SI","NO")))</f>
        <v/>
      </c>
      <c r="N9167" s="11">
        <f>IF(COUNTA($A9167:$K9167)=0,"",IF(AND($L9167="SI",$M9167="NO"),IFERROR($H9167,0),0))</f>
        <v/>
      </c>
      <c r="O9167" s="9">
        <f>IF(COUNTA($A9167:$K9167)=0,"",IF($M9167="SI","CUFE o factura duplicada dentro del reporte; no se suma dos veces",IF(IFERROR($H9167,0)&lt;=0,"DIAN reporta valor susceptible 0",IF($L9167="NO",IFERROR(LOOKUP(2,1/((LISTS!$M$2:$M$13&lt;&gt;"")*ISNUMBER(SEARCH(LISTS!$M$2:$M$13,$I9167))),LISTS!$O$2:$O$13),"Medio de pago no elegible o no identificado por DIAN"),"Apta automaticamente por pago electronico y base positiva"))))</f>
        <v/>
      </c>
    </row>
    <row r="9168">
      <c r="A9168" s="9" t="n"/>
      <c r="B9168" s="9" t="n"/>
      <c r="C9168" s="12" t="n"/>
      <c r="D9168" s="11" t="n"/>
      <c r="E9168" s="11" t="n"/>
      <c r="F9168" s="11" t="n"/>
      <c r="G9168" s="11" t="n"/>
      <c r="H9168" s="11" t="n"/>
      <c r="I9168" s="9" t="n"/>
      <c r="J9168" s="9" t="n"/>
      <c r="K9168" s="9" t="n"/>
      <c r="L9168" s="9">
        <f>IF(COUNTA($A9168:$K9168)=0,"",IF(AND(IFERROR($H9168,0)&gt;0,LEN(TRIM($K9168&amp;""))&gt;0,IFERROR(LOOKUP(2,1/((LISTS!$M$2:$M$13&lt;&gt;"")*ISNUMBER(SEARCH(LISTS!$M$2:$M$13,$I9168))),LISTS!$N$2:$N$13),"NO")="SI"),"SI","NO"))</f>
        <v/>
      </c>
      <c r="M9168" s="9">
        <f>IF(COUNTA($A9168:$K9168)=0,"",IF($K9168&lt;&gt;"",IF(COUNTIF($K$19:$K9168,$K9168)&gt;1,"SI","NO"),IF(COUNTIFS($A$19:$A9168,$A9168,$C$19:$C9168,$C9168,$J$19:$J9168,$J9168,$D$19:$D9168,$D9168)&gt;1,"SI","NO")))</f>
        <v/>
      </c>
      <c r="N9168" s="11">
        <f>IF(COUNTA($A9168:$K9168)=0,"",IF(AND($L9168="SI",$M9168="NO"),IFERROR($H9168,0),0))</f>
        <v/>
      </c>
      <c r="O9168" s="9">
        <f>IF(COUNTA($A9168:$K9168)=0,"",IF($M9168="SI","CUFE o factura duplicada dentro del reporte; no se suma dos veces",IF(IFERROR($H9168,0)&lt;=0,"DIAN reporta valor susceptible 0",IF($L9168="NO",IFERROR(LOOKUP(2,1/((LISTS!$M$2:$M$13&lt;&gt;"")*ISNUMBER(SEARCH(LISTS!$M$2:$M$13,$I9168))),LISTS!$O$2:$O$13),"Medio de pago no elegible o no identificado por DIAN"),"Apta automaticamente por pago electronico y base positiva"))))</f>
        <v/>
      </c>
    </row>
    <row r="9169">
      <c r="A9169" s="9" t="n"/>
      <c r="B9169" s="9" t="n"/>
      <c r="C9169" s="12" t="n"/>
      <c r="D9169" s="11" t="n"/>
      <c r="E9169" s="11" t="n"/>
      <c r="F9169" s="11" t="n"/>
      <c r="G9169" s="11" t="n"/>
      <c r="H9169" s="11" t="n"/>
      <c r="I9169" s="9" t="n"/>
      <c r="J9169" s="9" t="n"/>
      <c r="K9169" s="9" t="n"/>
      <c r="L9169" s="9">
        <f>IF(COUNTA($A9169:$K9169)=0,"",IF(AND(IFERROR($H9169,0)&gt;0,LEN(TRIM($K9169&amp;""))&gt;0,IFERROR(LOOKUP(2,1/((LISTS!$M$2:$M$13&lt;&gt;"")*ISNUMBER(SEARCH(LISTS!$M$2:$M$13,$I9169))),LISTS!$N$2:$N$13),"NO")="SI"),"SI","NO"))</f>
        <v/>
      </c>
      <c r="M9169" s="9">
        <f>IF(COUNTA($A9169:$K9169)=0,"",IF($K9169&lt;&gt;"",IF(COUNTIF($K$19:$K9169,$K9169)&gt;1,"SI","NO"),IF(COUNTIFS($A$19:$A9169,$A9169,$C$19:$C9169,$C9169,$J$19:$J9169,$J9169,$D$19:$D9169,$D9169)&gt;1,"SI","NO")))</f>
        <v/>
      </c>
      <c r="N9169" s="11">
        <f>IF(COUNTA($A9169:$K9169)=0,"",IF(AND($L9169="SI",$M9169="NO"),IFERROR($H9169,0),0))</f>
        <v/>
      </c>
      <c r="O9169" s="9">
        <f>IF(COUNTA($A9169:$K9169)=0,"",IF($M9169="SI","CUFE o factura duplicada dentro del reporte; no se suma dos veces",IF(IFERROR($H9169,0)&lt;=0,"DIAN reporta valor susceptible 0",IF($L9169="NO",IFERROR(LOOKUP(2,1/((LISTS!$M$2:$M$13&lt;&gt;"")*ISNUMBER(SEARCH(LISTS!$M$2:$M$13,$I9169))),LISTS!$O$2:$O$13),"Medio de pago no elegible o no identificado por DIAN"),"Apta automaticamente por pago electronico y base positiva"))))</f>
        <v/>
      </c>
    </row>
    <row r="9170">
      <c r="A9170" s="9" t="n"/>
      <c r="B9170" s="9" t="n"/>
      <c r="C9170" s="12" t="n"/>
      <c r="D9170" s="11" t="n"/>
      <c r="E9170" s="11" t="n"/>
      <c r="F9170" s="11" t="n"/>
      <c r="G9170" s="11" t="n"/>
      <c r="H9170" s="11" t="n"/>
      <c r="I9170" s="9" t="n"/>
      <c r="J9170" s="9" t="n"/>
      <c r="K9170" s="9" t="n"/>
      <c r="L9170" s="9">
        <f>IF(COUNTA($A9170:$K9170)=0,"",IF(AND(IFERROR($H9170,0)&gt;0,LEN(TRIM($K9170&amp;""))&gt;0,IFERROR(LOOKUP(2,1/((LISTS!$M$2:$M$13&lt;&gt;"")*ISNUMBER(SEARCH(LISTS!$M$2:$M$13,$I9170))),LISTS!$N$2:$N$13),"NO")="SI"),"SI","NO"))</f>
        <v/>
      </c>
      <c r="M9170" s="9">
        <f>IF(COUNTA($A9170:$K9170)=0,"",IF($K9170&lt;&gt;"",IF(COUNTIF($K$19:$K9170,$K9170)&gt;1,"SI","NO"),IF(COUNTIFS($A$19:$A9170,$A9170,$C$19:$C9170,$C9170,$J$19:$J9170,$J9170,$D$19:$D9170,$D9170)&gt;1,"SI","NO")))</f>
        <v/>
      </c>
      <c r="N9170" s="11">
        <f>IF(COUNTA($A9170:$K9170)=0,"",IF(AND($L9170="SI",$M9170="NO"),IFERROR($H9170,0),0))</f>
        <v/>
      </c>
      <c r="O9170" s="9">
        <f>IF(COUNTA($A9170:$K9170)=0,"",IF($M9170="SI","CUFE o factura duplicada dentro del reporte; no se suma dos veces",IF(IFERROR($H9170,0)&lt;=0,"DIAN reporta valor susceptible 0",IF($L9170="NO",IFERROR(LOOKUP(2,1/((LISTS!$M$2:$M$13&lt;&gt;"")*ISNUMBER(SEARCH(LISTS!$M$2:$M$13,$I9170))),LISTS!$O$2:$O$13),"Medio de pago no elegible o no identificado por DIAN"),"Apta automaticamente por pago electronico y base positiva"))))</f>
        <v/>
      </c>
    </row>
    <row r="9171">
      <c r="A9171" s="9" t="n"/>
      <c r="B9171" s="9" t="n"/>
      <c r="C9171" s="12" t="n"/>
      <c r="D9171" s="11" t="n"/>
      <c r="E9171" s="11" t="n"/>
      <c r="F9171" s="11" t="n"/>
      <c r="G9171" s="11" t="n"/>
      <c r="H9171" s="11" t="n"/>
      <c r="I9171" s="9" t="n"/>
      <c r="J9171" s="9" t="n"/>
      <c r="K9171" s="9" t="n"/>
      <c r="L9171" s="9">
        <f>IF(COUNTA($A9171:$K9171)=0,"",IF(AND(IFERROR($H9171,0)&gt;0,LEN(TRIM($K9171&amp;""))&gt;0,IFERROR(LOOKUP(2,1/((LISTS!$M$2:$M$13&lt;&gt;"")*ISNUMBER(SEARCH(LISTS!$M$2:$M$13,$I9171))),LISTS!$N$2:$N$13),"NO")="SI"),"SI","NO"))</f>
        <v/>
      </c>
      <c r="M9171" s="9">
        <f>IF(COUNTA($A9171:$K9171)=0,"",IF($K9171&lt;&gt;"",IF(COUNTIF($K$19:$K9171,$K9171)&gt;1,"SI","NO"),IF(COUNTIFS($A$19:$A9171,$A9171,$C$19:$C9171,$C9171,$J$19:$J9171,$J9171,$D$19:$D9171,$D9171)&gt;1,"SI","NO")))</f>
        <v/>
      </c>
      <c r="N9171" s="11">
        <f>IF(COUNTA($A9171:$K9171)=0,"",IF(AND($L9171="SI",$M9171="NO"),IFERROR($H9171,0),0))</f>
        <v/>
      </c>
      <c r="O9171" s="9">
        <f>IF(COUNTA($A9171:$K9171)=0,"",IF($M9171="SI","CUFE o factura duplicada dentro del reporte; no se suma dos veces",IF(IFERROR($H9171,0)&lt;=0,"DIAN reporta valor susceptible 0",IF($L9171="NO",IFERROR(LOOKUP(2,1/((LISTS!$M$2:$M$13&lt;&gt;"")*ISNUMBER(SEARCH(LISTS!$M$2:$M$13,$I9171))),LISTS!$O$2:$O$13),"Medio de pago no elegible o no identificado por DIAN"),"Apta automaticamente por pago electronico y base positiva"))))</f>
        <v/>
      </c>
    </row>
    <row r="9172">
      <c r="A9172" s="9" t="n"/>
      <c r="B9172" s="9" t="n"/>
      <c r="C9172" s="12" t="n"/>
      <c r="D9172" s="11" t="n"/>
      <c r="E9172" s="11" t="n"/>
      <c r="F9172" s="11" t="n"/>
      <c r="G9172" s="11" t="n"/>
      <c r="H9172" s="11" t="n"/>
      <c r="I9172" s="9" t="n"/>
      <c r="J9172" s="9" t="n"/>
      <c r="K9172" s="9" t="n"/>
      <c r="L9172" s="9">
        <f>IF(COUNTA($A9172:$K9172)=0,"",IF(AND(IFERROR($H9172,0)&gt;0,LEN(TRIM($K9172&amp;""))&gt;0,IFERROR(LOOKUP(2,1/((LISTS!$M$2:$M$13&lt;&gt;"")*ISNUMBER(SEARCH(LISTS!$M$2:$M$13,$I9172))),LISTS!$N$2:$N$13),"NO")="SI"),"SI","NO"))</f>
        <v/>
      </c>
      <c r="M9172" s="9">
        <f>IF(COUNTA($A9172:$K9172)=0,"",IF($K9172&lt;&gt;"",IF(COUNTIF($K$19:$K9172,$K9172)&gt;1,"SI","NO"),IF(COUNTIFS($A$19:$A9172,$A9172,$C$19:$C9172,$C9172,$J$19:$J9172,$J9172,$D$19:$D9172,$D9172)&gt;1,"SI","NO")))</f>
        <v/>
      </c>
      <c r="N9172" s="11">
        <f>IF(COUNTA($A9172:$K9172)=0,"",IF(AND($L9172="SI",$M9172="NO"),IFERROR($H9172,0),0))</f>
        <v/>
      </c>
      <c r="O9172" s="9">
        <f>IF(COUNTA($A9172:$K9172)=0,"",IF($M9172="SI","CUFE o factura duplicada dentro del reporte; no se suma dos veces",IF(IFERROR($H9172,0)&lt;=0,"DIAN reporta valor susceptible 0",IF($L9172="NO",IFERROR(LOOKUP(2,1/((LISTS!$M$2:$M$13&lt;&gt;"")*ISNUMBER(SEARCH(LISTS!$M$2:$M$13,$I9172))),LISTS!$O$2:$O$13),"Medio de pago no elegible o no identificado por DIAN"),"Apta automaticamente por pago electronico y base positiva"))))</f>
        <v/>
      </c>
    </row>
    <row r="9173">
      <c r="A9173" s="9" t="n"/>
      <c r="B9173" s="9" t="n"/>
      <c r="C9173" s="12" t="n"/>
      <c r="D9173" s="11" t="n"/>
      <c r="E9173" s="11" t="n"/>
      <c r="F9173" s="11" t="n"/>
      <c r="G9173" s="11" t="n"/>
      <c r="H9173" s="11" t="n"/>
      <c r="I9173" s="9" t="n"/>
      <c r="J9173" s="9" t="n"/>
      <c r="K9173" s="9" t="n"/>
      <c r="L9173" s="9">
        <f>IF(COUNTA($A9173:$K9173)=0,"",IF(AND(IFERROR($H9173,0)&gt;0,LEN(TRIM($K9173&amp;""))&gt;0,IFERROR(LOOKUP(2,1/((LISTS!$M$2:$M$13&lt;&gt;"")*ISNUMBER(SEARCH(LISTS!$M$2:$M$13,$I9173))),LISTS!$N$2:$N$13),"NO")="SI"),"SI","NO"))</f>
        <v/>
      </c>
      <c r="M9173" s="9">
        <f>IF(COUNTA($A9173:$K9173)=0,"",IF($K9173&lt;&gt;"",IF(COUNTIF($K$19:$K9173,$K9173)&gt;1,"SI","NO"),IF(COUNTIFS($A$19:$A9173,$A9173,$C$19:$C9173,$C9173,$J$19:$J9173,$J9173,$D$19:$D9173,$D9173)&gt;1,"SI","NO")))</f>
        <v/>
      </c>
      <c r="N9173" s="11">
        <f>IF(COUNTA($A9173:$K9173)=0,"",IF(AND($L9173="SI",$M9173="NO"),IFERROR($H9173,0),0))</f>
        <v/>
      </c>
      <c r="O9173" s="9">
        <f>IF(COUNTA($A9173:$K9173)=0,"",IF($M9173="SI","CUFE o factura duplicada dentro del reporte; no se suma dos veces",IF(IFERROR($H9173,0)&lt;=0,"DIAN reporta valor susceptible 0",IF($L9173="NO",IFERROR(LOOKUP(2,1/((LISTS!$M$2:$M$13&lt;&gt;"")*ISNUMBER(SEARCH(LISTS!$M$2:$M$13,$I9173))),LISTS!$O$2:$O$13),"Medio de pago no elegible o no identificado por DIAN"),"Apta automaticamente por pago electronico y base positiva"))))</f>
        <v/>
      </c>
    </row>
    <row r="9174">
      <c r="A9174" s="9" t="n"/>
      <c r="B9174" s="9" t="n"/>
      <c r="C9174" s="12" t="n"/>
      <c r="D9174" s="11" t="n"/>
      <c r="E9174" s="11" t="n"/>
      <c r="F9174" s="11" t="n"/>
      <c r="G9174" s="11" t="n"/>
      <c r="H9174" s="11" t="n"/>
      <c r="I9174" s="9" t="n"/>
      <c r="J9174" s="9" t="n"/>
      <c r="K9174" s="9" t="n"/>
      <c r="L9174" s="9">
        <f>IF(COUNTA($A9174:$K9174)=0,"",IF(AND(IFERROR($H9174,0)&gt;0,LEN(TRIM($K9174&amp;""))&gt;0,IFERROR(LOOKUP(2,1/((LISTS!$M$2:$M$13&lt;&gt;"")*ISNUMBER(SEARCH(LISTS!$M$2:$M$13,$I9174))),LISTS!$N$2:$N$13),"NO")="SI"),"SI","NO"))</f>
        <v/>
      </c>
      <c r="M9174" s="9">
        <f>IF(COUNTA($A9174:$K9174)=0,"",IF($K9174&lt;&gt;"",IF(COUNTIF($K$19:$K9174,$K9174)&gt;1,"SI","NO"),IF(COUNTIFS($A$19:$A9174,$A9174,$C$19:$C9174,$C9174,$J$19:$J9174,$J9174,$D$19:$D9174,$D9174)&gt;1,"SI","NO")))</f>
        <v/>
      </c>
      <c r="N9174" s="11">
        <f>IF(COUNTA($A9174:$K9174)=0,"",IF(AND($L9174="SI",$M9174="NO"),IFERROR($H9174,0),0))</f>
        <v/>
      </c>
      <c r="O9174" s="9">
        <f>IF(COUNTA($A9174:$K9174)=0,"",IF($M9174="SI","CUFE o factura duplicada dentro del reporte; no se suma dos veces",IF(IFERROR($H9174,0)&lt;=0,"DIAN reporta valor susceptible 0",IF($L9174="NO",IFERROR(LOOKUP(2,1/((LISTS!$M$2:$M$13&lt;&gt;"")*ISNUMBER(SEARCH(LISTS!$M$2:$M$13,$I9174))),LISTS!$O$2:$O$13),"Medio de pago no elegible o no identificado por DIAN"),"Apta automaticamente por pago electronico y base positiva"))))</f>
        <v/>
      </c>
    </row>
    <row r="9175">
      <c r="A9175" s="9" t="n"/>
      <c r="B9175" s="9" t="n"/>
      <c r="C9175" s="12" t="n"/>
      <c r="D9175" s="11" t="n"/>
      <c r="E9175" s="11" t="n"/>
      <c r="F9175" s="11" t="n"/>
      <c r="G9175" s="11" t="n"/>
      <c r="H9175" s="11" t="n"/>
      <c r="I9175" s="9" t="n"/>
      <c r="J9175" s="9" t="n"/>
      <c r="K9175" s="9" t="n"/>
      <c r="L9175" s="9">
        <f>IF(COUNTA($A9175:$K9175)=0,"",IF(AND(IFERROR($H9175,0)&gt;0,LEN(TRIM($K9175&amp;""))&gt;0,IFERROR(LOOKUP(2,1/((LISTS!$M$2:$M$13&lt;&gt;"")*ISNUMBER(SEARCH(LISTS!$M$2:$M$13,$I9175))),LISTS!$N$2:$N$13),"NO")="SI"),"SI","NO"))</f>
        <v/>
      </c>
      <c r="M9175" s="9">
        <f>IF(COUNTA($A9175:$K9175)=0,"",IF($K9175&lt;&gt;"",IF(COUNTIF($K$19:$K9175,$K9175)&gt;1,"SI","NO"),IF(COUNTIFS($A$19:$A9175,$A9175,$C$19:$C9175,$C9175,$J$19:$J9175,$J9175,$D$19:$D9175,$D9175)&gt;1,"SI","NO")))</f>
        <v/>
      </c>
      <c r="N9175" s="11">
        <f>IF(COUNTA($A9175:$K9175)=0,"",IF(AND($L9175="SI",$M9175="NO"),IFERROR($H9175,0),0))</f>
        <v/>
      </c>
      <c r="O9175" s="9">
        <f>IF(COUNTA($A9175:$K9175)=0,"",IF($M9175="SI","CUFE o factura duplicada dentro del reporte; no se suma dos veces",IF(IFERROR($H9175,0)&lt;=0,"DIAN reporta valor susceptible 0",IF($L9175="NO",IFERROR(LOOKUP(2,1/((LISTS!$M$2:$M$13&lt;&gt;"")*ISNUMBER(SEARCH(LISTS!$M$2:$M$13,$I9175))),LISTS!$O$2:$O$13),"Medio de pago no elegible o no identificado por DIAN"),"Apta automaticamente por pago electronico y base positiva"))))</f>
        <v/>
      </c>
    </row>
    <row r="9176">
      <c r="A9176" s="9" t="n"/>
      <c r="B9176" s="9" t="n"/>
      <c r="C9176" s="12" t="n"/>
      <c r="D9176" s="11" t="n"/>
      <c r="E9176" s="11" t="n"/>
      <c r="F9176" s="11" t="n"/>
      <c r="G9176" s="11" t="n"/>
      <c r="H9176" s="11" t="n"/>
      <c r="I9176" s="9" t="n"/>
      <c r="J9176" s="9" t="n"/>
      <c r="K9176" s="9" t="n"/>
      <c r="L9176" s="9">
        <f>IF(COUNTA($A9176:$K9176)=0,"",IF(AND(IFERROR($H9176,0)&gt;0,LEN(TRIM($K9176&amp;""))&gt;0,IFERROR(LOOKUP(2,1/((LISTS!$M$2:$M$13&lt;&gt;"")*ISNUMBER(SEARCH(LISTS!$M$2:$M$13,$I9176))),LISTS!$N$2:$N$13),"NO")="SI"),"SI","NO"))</f>
        <v/>
      </c>
      <c r="M9176" s="9">
        <f>IF(COUNTA($A9176:$K9176)=0,"",IF($K9176&lt;&gt;"",IF(COUNTIF($K$19:$K9176,$K9176)&gt;1,"SI","NO"),IF(COUNTIFS($A$19:$A9176,$A9176,$C$19:$C9176,$C9176,$J$19:$J9176,$J9176,$D$19:$D9176,$D9176)&gt;1,"SI","NO")))</f>
        <v/>
      </c>
      <c r="N9176" s="11">
        <f>IF(COUNTA($A9176:$K9176)=0,"",IF(AND($L9176="SI",$M9176="NO"),IFERROR($H9176,0),0))</f>
        <v/>
      </c>
      <c r="O9176" s="9">
        <f>IF(COUNTA($A9176:$K9176)=0,"",IF($M9176="SI","CUFE o factura duplicada dentro del reporte; no se suma dos veces",IF(IFERROR($H9176,0)&lt;=0,"DIAN reporta valor susceptible 0",IF($L9176="NO",IFERROR(LOOKUP(2,1/((LISTS!$M$2:$M$13&lt;&gt;"")*ISNUMBER(SEARCH(LISTS!$M$2:$M$13,$I9176))),LISTS!$O$2:$O$13),"Medio de pago no elegible o no identificado por DIAN"),"Apta automaticamente por pago electronico y base positiva"))))</f>
        <v/>
      </c>
    </row>
    <row r="9177">
      <c r="A9177" s="9" t="n"/>
      <c r="B9177" s="9" t="n"/>
      <c r="C9177" s="12" t="n"/>
      <c r="D9177" s="11" t="n"/>
      <c r="E9177" s="11" t="n"/>
      <c r="F9177" s="11" t="n"/>
      <c r="G9177" s="11" t="n"/>
      <c r="H9177" s="11" t="n"/>
      <c r="I9177" s="9" t="n"/>
      <c r="J9177" s="9" t="n"/>
      <c r="K9177" s="9" t="n"/>
      <c r="L9177" s="9">
        <f>IF(COUNTA($A9177:$K9177)=0,"",IF(AND(IFERROR($H9177,0)&gt;0,LEN(TRIM($K9177&amp;""))&gt;0,IFERROR(LOOKUP(2,1/((LISTS!$M$2:$M$13&lt;&gt;"")*ISNUMBER(SEARCH(LISTS!$M$2:$M$13,$I9177))),LISTS!$N$2:$N$13),"NO")="SI"),"SI","NO"))</f>
        <v/>
      </c>
      <c r="M9177" s="9">
        <f>IF(COUNTA($A9177:$K9177)=0,"",IF($K9177&lt;&gt;"",IF(COUNTIF($K$19:$K9177,$K9177)&gt;1,"SI","NO"),IF(COUNTIFS($A$19:$A9177,$A9177,$C$19:$C9177,$C9177,$J$19:$J9177,$J9177,$D$19:$D9177,$D9177)&gt;1,"SI","NO")))</f>
        <v/>
      </c>
      <c r="N9177" s="11">
        <f>IF(COUNTA($A9177:$K9177)=0,"",IF(AND($L9177="SI",$M9177="NO"),IFERROR($H9177,0),0))</f>
        <v/>
      </c>
      <c r="O9177" s="9">
        <f>IF(COUNTA($A9177:$K9177)=0,"",IF($M9177="SI","CUFE o factura duplicada dentro del reporte; no se suma dos veces",IF(IFERROR($H9177,0)&lt;=0,"DIAN reporta valor susceptible 0",IF($L9177="NO",IFERROR(LOOKUP(2,1/((LISTS!$M$2:$M$13&lt;&gt;"")*ISNUMBER(SEARCH(LISTS!$M$2:$M$13,$I9177))),LISTS!$O$2:$O$13),"Medio de pago no elegible o no identificado por DIAN"),"Apta automaticamente por pago electronico y base positiva"))))</f>
        <v/>
      </c>
    </row>
    <row r="9178">
      <c r="A9178" s="9" t="n"/>
      <c r="B9178" s="9" t="n"/>
      <c r="C9178" s="12" t="n"/>
      <c r="D9178" s="11" t="n"/>
      <c r="E9178" s="11" t="n"/>
      <c r="F9178" s="11" t="n"/>
      <c r="G9178" s="11" t="n"/>
      <c r="H9178" s="11" t="n"/>
      <c r="I9178" s="9" t="n"/>
      <c r="J9178" s="9" t="n"/>
      <c r="K9178" s="9" t="n"/>
      <c r="L9178" s="9">
        <f>IF(COUNTA($A9178:$K9178)=0,"",IF(AND(IFERROR($H9178,0)&gt;0,LEN(TRIM($K9178&amp;""))&gt;0,IFERROR(LOOKUP(2,1/((LISTS!$M$2:$M$13&lt;&gt;"")*ISNUMBER(SEARCH(LISTS!$M$2:$M$13,$I9178))),LISTS!$N$2:$N$13),"NO")="SI"),"SI","NO"))</f>
        <v/>
      </c>
      <c r="M9178" s="9">
        <f>IF(COUNTA($A9178:$K9178)=0,"",IF($K9178&lt;&gt;"",IF(COUNTIF($K$19:$K9178,$K9178)&gt;1,"SI","NO"),IF(COUNTIFS($A$19:$A9178,$A9178,$C$19:$C9178,$C9178,$J$19:$J9178,$J9178,$D$19:$D9178,$D9178)&gt;1,"SI","NO")))</f>
        <v/>
      </c>
      <c r="N9178" s="11">
        <f>IF(COUNTA($A9178:$K9178)=0,"",IF(AND($L9178="SI",$M9178="NO"),IFERROR($H9178,0),0))</f>
        <v/>
      </c>
      <c r="O9178" s="9">
        <f>IF(COUNTA($A9178:$K9178)=0,"",IF($M9178="SI","CUFE o factura duplicada dentro del reporte; no se suma dos veces",IF(IFERROR($H9178,0)&lt;=0,"DIAN reporta valor susceptible 0",IF($L9178="NO",IFERROR(LOOKUP(2,1/((LISTS!$M$2:$M$13&lt;&gt;"")*ISNUMBER(SEARCH(LISTS!$M$2:$M$13,$I9178))),LISTS!$O$2:$O$13),"Medio de pago no elegible o no identificado por DIAN"),"Apta automaticamente por pago electronico y base positiva"))))</f>
        <v/>
      </c>
    </row>
    <row r="9179">
      <c r="A9179" s="9" t="n"/>
      <c r="B9179" s="9" t="n"/>
      <c r="C9179" s="12" t="n"/>
      <c r="D9179" s="11" t="n"/>
      <c r="E9179" s="11" t="n"/>
      <c r="F9179" s="11" t="n"/>
      <c r="G9179" s="11" t="n"/>
      <c r="H9179" s="11" t="n"/>
      <c r="I9179" s="9" t="n"/>
      <c r="J9179" s="9" t="n"/>
      <c r="K9179" s="9" t="n"/>
      <c r="L9179" s="9">
        <f>IF(COUNTA($A9179:$K9179)=0,"",IF(AND(IFERROR($H9179,0)&gt;0,LEN(TRIM($K9179&amp;""))&gt;0,IFERROR(LOOKUP(2,1/((LISTS!$M$2:$M$13&lt;&gt;"")*ISNUMBER(SEARCH(LISTS!$M$2:$M$13,$I9179))),LISTS!$N$2:$N$13),"NO")="SI"),"SI","NO"))</f>
        <v/>
      </c>
      <c r="M9179" s="9">
        <f>IF(COUNTA($A9179:$K9179)=0,"",IF($K9179&lt;&gt;"",IF(COUNTIF($K$19:$K9179,$K9179)&gt;1,"SI","NO"),IF(COUNTIFS($A$19:$A9179,$A9179,$C$19:$C9179,$C9179,$J$19:$J9179,$J9179,$D$19:$D9179,$D9179)&gt;1,"SI","NO")))</f>
        <v/>
      </c>
      <c r="N9179" s="11">
        <f>IF(COUNTA($A9179:$K9179)=0,"",IF(AND($L9179="SI",$M9179="NO"),IFERROR($H9179,0),0))</f>
        <v/>
      </c>
      <c r="O9179" s="9">
        <f>IF(COUNTA($A9179:$K9179)=0,"",IF($M9179="SI","CUFE o factura duplicada dentro del reporte; no se suma dos veces",IF(IFERROR($H9179,0)&lt;=0,"DIAN reporta valor susceptible 0",IF($L9179="NO",IFERROR(LOOKUP(2,1/((LISTS!$M$2:$M$13&lt;&gt;"")*ISNUMBER(SEARCH(LISTS!$M$2:$M$13,$I9179))),LISTS!$O$2:$O$13),"Medio de pago no elegible o no identificado por DIAN"),"Apta automaticamente por pago electronico y base positiva"))))</f>
        <v/>
      </c>
    </row>
    <row r="9180">
      <c r="A9180" s="9" t="n"/>
      <c r="B9180" s="9" t="n"/>
      <c r="C9180" s="12" t="n"/>
      <c r="D9180" s="11" t="n"/>
      <c r="E9180" s="11" t="n"/>
      <c r="F9180" s="11" t="n"/>
      <c r="G9180" s="11" t="n"/>
      <c r="H9180" s="11" t="n"/>
      <c r="I9180" s="9" t="n"/>
      <c r="J9180" s="9" t="n"/>
      <c r="K9180" s="9" t="n"/>
      <c r="L9180" s="9">
        <f>IF(COUNTA($A9180:$K9180)=0,"",IF(AND(IFERROR($H9180,0)&gt;0,LEN(TRIM($K9180&amp;""))&gt;0,IFERROR(LOOKUP(2,1/((LISTS!$M$2:$M$13&lt;&gt;"")*ISNUMBER(SEARCH(LISTS!$M$2:$M$13,$I9180))),LISTS!$N$2:$N$13),"NO")="SI"),"SI","NO"))</f>
        <v/>
      </c>
      <c r="M9180" s="9">
        <f>IF(COUNTA($A9180:$K9180)=0,"",IF($K9180&lt;&gt;"",IF(COUNTIF($K$19:$K9180,$K9180)&gt;1,"SI","NO"),IF(COUNTIFS($A$19:$A9180,$A9180,$C$19:$C9180,$C9180,$J$19:$J9180,$J9180,$D$19:$D9180,$D9180)&gt;1,"SI","NO")))</f>
        <v/>
      </c>
      <c r="N9180" s="11">
        <f>IF(COUNTA($A9180:$K9180)=0,"",IF(AND($L9180="SI",$M9180="NO"),IFERROR($H9180,0),0))</f>
        <v/>
      </c>
      <c r="O9180" s="9">
        <f>IF(COUNTA($A9180:$K9180)=0,"",IF($M9180="SI","CUFE o factura duplicada dentro del reporte; no se suma dos veces",IF(IFERROR($H9180,0)&lt;=0,"DIAN reporta valor susceptible 0",IF($L9180="NO",IFERROR(LOOKUP(2,1/((LISTS!$M$2:$M$13&lt;&gt;"")*ISNUMBER(SEARCH(LISTS!$M$2:$M$13,$I9180))),LISTS!$O$2:$O$13),"Medio de pago no elegible o no identificado por DIAN"),"Apta automaticamente por pago electronico y base positiva"))))</f>
        <v/>
      </c>
    </row>
    <row r="9181">
      <c r="A9181" s="9" t="n"/>
      <c r="B9181" s="9" t="n"/>
      <c r="C9181" s="12" t="n"/>
      <c r="D9181" s="11" t="n"/>
      <c r="E9181" s="11" t="n"/>
      <c r="F9181" s="11" t="n"/>
      <c r="G9181" s="11" t="n"/>
      <c r="H9181" s="11" t="n"/>
      <c r="I9181" s="9" t="n"/>
      <c r="J9181" s="9" t="n"/>
      <c r="K9181" s="9" t="n"/>
      <c r="L9181" s="9">
        <f>IF(COUNTA($A9181:$K9181)=0,"",IF(AND(IFERROR($H9181,0)&gt;0,LEN(TRIM($K9181&amp;""))&gt;0,IFERROR(LOOKUP(2,1/((LISTS!$M$2:$M$13&lt;&gt;"")*ISNUMBER(SEARCH(LISTS!$M$2:$M$13,$I9181))),LISTS!$N$2:$N$13),"NO")="SI"),"SI","NO"))</f>
        <v/>
      </c>
      <c r="M9181" s="9">
        <f>IF(COUNTA($A9181:$K9181)=0,"",IF($K9181&lt;&gt;"",IF(COUNTIF($K$19:$K9181,$K9181)&gt;1,"SI","NO"),IF(COUNTIFS($A$19:$A9181,$A9181,$C$19:$C9181,$C9181,$J$19:$J9181,$J9181,$D$19:$D9181,$D9181)&gt;1,"SI","NO")))</f>
        <v/>
      </c>
      <c r="N9181" s="11">
        <f>IF(COUNTA($A9181:$K9181)=0,"",IF(AND($L9181="SI",$M9181="NO"),IFERROR($H9181,0),0))</f>
        <v/>
      </c>
      <c r="O9181" s="9">
        <f>IF(COUNTA($A9181:$K9181)=0,"",IF($M9181="SI","CUFE o factura duplicada dentro del reporte; no se suma dos veces",IF(IFERROR($H9181,0)&lt;=0,"DIAN reporta valor susceptible 0",IF($L9181="NO",IFERROR(LOOKUP(2,1/((LISTS!$M$2:$M$13&lt;&gt;"")*ISNUMBER(SEARCH(LISTS!$M$2:$M$13,$I9181))),LISTS!$O$2:$O$13),"Medio de pago no elegible o no identificado por DIAN"),"Apta automaticamente por pago electronico y base positiva"))))</f>
        <v/>
      </c>
    </row>
    <row r="9182">
      <c r="A9182" s="9" t="n"/>
      <c r="B9182" s="9" t="n"/>
      <c r="C9182" s="12" t="n"/>
      <c r="D9182" s="11" t="n"/>
      <c r="E9182" s="11" t="n"/>
      <c r="F9182" s="11" t="n"/>
      <c r="G9182" s="11" t="n"/>
      <c r="H9182" s="11" t="n"/>
      <c r="I9182" s="9" t="n"/>
      <c r="J9182" s="9" t="n"/>
      <c r="K9182" s="9" t="n"/>
      <c r="L9182" s="9">
        <f>IF(COUNTA($A9182:$K9182)=0,"",IF(AND(IFERROR($H9182,0)&gt;0,LEN(TRIM($K9182&amp;""))&gt;0,IFERROR(LOOKUP(2,1/((LISTS!$M$2:$M$13&lt;&gt;"")*ISNUMBER(SEARCH(LISTS!$M$2:$M$13,$I9182))),LISTS!$N$2:$N$13),"NO")="SI"),"SI","NO"))</f>
        <v/>
      </c>
      <c r="M9182" s="9">
        <f>IF(COUNTA($A9182:$K9182)=0,"",IF($K9182&lt;&gt;"",IF(COUNTIF($K$19:$K9182,$K9182)&gt;1,"SI","NO"),IF(COUNTIFS($A$19:$A9182,$A9182,$C$19:$C9182,$C9182,$J$19:$J9182,$J9182,$D$19:$D9182,$D9182)&gt;1,"SI","NO")))</f>
        <v/>
      </c>
      <c r="N9182" s="11">
        <f>IF(COUNTA($A9182:$K9182)=0,"",IF(AND($L9182="SI",$M9182="NO"),IFERROR($H9182,0),0))</f>
        <v/>
      </c>
      <c r="O9182" s="9">
        <f>IF(COUNTA($A9182:$K9182)=0,"",IF($M9182="SI","CUFE o factura duplicada dentro del reporte; no se suma dos veces",IF(IFERROR($H9182,0)&lt;=0,"DIAN reporta valor susceptible 0",IF($L9182="NO",IFERROR(LOOKUP(2,1/((LISTS!$M$2:$M$13&lt;&gt;"")*ISNUMBER(SEARCH(LISTS!$M$2:$M$13,$I9182))),LISTS!$O$2:$O$13),"Medio de pago no elegible o no identificado por DIAN"),"Apta automaticamente por pago electronico y base positiva"))))</f>
        <v/>
      </c>
    </row>
    <row r="9183">
      <c r="A9183" s="9" t="n"/>
      <c r="B9183" s="9" t="n"/>
      <c r="C9183" s="12" t="n"/>
      <c r="D9183" s="11" t="n"/>
      <c r="E9183" s="11" t="n"/>
      <c r="F9183" s="11" t="n"/>
      <c r="G9183" s="11" t="n"/>
      <c r="H9183" s="11" t="n"/>
      <c r="I9183" s="9" t="n"/>
      <c r="J9183" s="9" t="n"/>
      <c r="K9183" s="9" t="n"/>
      <c r="L9183" s="9">
        <f>IF(COUNTA($A9183:$K9183)=0,"",IF(AND(IFERROR($H9183,0)&gt;0,LEN(TRIM($K9183&amp;""))&gt;0,IFERROR(LOOKUP(2,1/((LISTS!$M$2:$M$13&lt;&gt;"")*ISNUMBER(SEARCH(LISTS!$M$2:$M$13,$I9183))),LISTS!$N$2:$N$13),"NO")="SI"),"SI","NO"))</f>
        <v/>
      </c>
      <c r="M9183" s="9">
        <f>IF(COUNTA($A9183:$K9183)=0,"",IF($K9183&lt;&gt;"",IF(COUNTIF($K$19:$K9183,$K9183)&gt;1,"SI","NO"),IF(COUNTIFS($A$19:$A9183,$A9183,$C$19:$C9183,$C9183,$J$19:$J9183,$J9183,$D$19:$D9183,$D9183)&gt;1,"SI","NO")))</f>
        <v/>
      </c>
      <c r="N9183" s="11">
        <f>IF(COUNTA($A9183:$K9183)=0,"",IF(AND($L9183="SI",$M9183="NO"),IFERROR($H9183,0),0))</f>
        <v/>
      </c>
      <c r="O9183" s="9">
        <f>IF(COUNTA($A9183:$K9183)=0,"",IF($M9183="SI","CUFE o factura duplicada dentro del reporte; no se suma dos veces",IF(IFERROR($H9183,0)&lt;=0,"DIAN reporta valor susceptible 0",IF($L9183="NO",IFERROR(LOOKUP(2,1/((LISTS!$M$2:$M$13&lt;&gt;"")*ISNUMBER(SEARCH(LISTS!$M$2:$M$13,$I9183))),LISTS!$O$2:$O$13),"Medio de pago no elegible o no identificado por DIAN"),"Apta automaticamente por pago electronico y base positiva"))))</f>
        <v/>
      </c>
    </row>
    <row r="9184">
      <c r="A9184" s="9" t="n"/>
      <c r="B9184" s="9" t="n"/>
      <c r="C9184" s="12" t="n"/>
      <c r="D9184" s="11" t="n"/>
      <c r="E9184" s="11" t="n"/>
      <c r="F9184" s="11" t="n"/>
      <c r="G9184" s="11" t="n"/>
      <c r="H9184" s="11" t="n"/>
      <c r="I9184" s="9" t="n"/>
      <c r="J9184" s="9" t="n"/>
      <c r="K9184" s="9" t="n"/>
      <c r="L9184" s="9">
        <f>IF(COUNTA($A9184:$K9184)=0,"",IF(AND(IFERROR($H9184,0)&gt;0,LEN(TRIM($K9184&amp;""))&gt;0,IFERROR(LOOKUP(2,1/((LISTS!$M$2:$M$13&lt;&gt;"")*ISNUMBER(SEARCH(LISTS!$M$2:$M$13,$I9184))),LISTS!$N$2:$N$13),"NO")="SI"),"SI","NO"))</f>
        <v/>
      </c>
      <c r="M9184" s="9">
        <f>IF(COUNTA($A9184:$K9184)=0,"",IF($K9184&lt;&gt;"",IF(COUNTIF($K$19:$K9184,$K9184)&gt;1,"SI","NO"),IF(COUNTIFS($A$19:$A9184,$A9184,$C$19:$C9184,$C9184,$J$19:$J9184,$J9184,$D$19:$D9184,$D9184)&gt;1,"SI","NO")))</f>
        <v/>
      </c>
      <c r="N9184" s="11">
        <f>IF(COUNTA($A9184:$K9184)=0,"",IF(AND($L9184="SI",$M9184="NO"),IFERROR($H9184,0),0))</f>
        <v/>
      </c>
      <c r="O9184" s="9">
        <f>IF(COUNTA($A9184:$K9184)=0,"",IF($M9184="SI","CUFE o factura duplicada dentro del reporte; no se suma dos veces",IF(IFERROR($H9184,0)&lt;=0,"DIAN reporta valor susceptible 0",IF($L9184="NO",IFERROR(LOOKUP(2,1/((LISTS!$M$2:$M$13&lt;&gt;"")*ISNUMBER(SEARCH(LISTS!$M$2:$M$13,$I9184))),LISTS!$O$2:$O$13),"Medio de pago no elegible o no identificado por DIAN"),"Apta automaticamente por pago electronico y base positiva"))))</f>
        <v/>
      </c>
    </row>
    <row r="9185">
      <c r="A9185" s="9" t="n"/>
      <c r="B9185" s="9" t="n"/>
      <c r="C9185" s="12" t="n"/>
      <c r="D9185" s="11" t="n"/>
      <c r="E9185" s="11" t="n"/>
      <c r="F9185" s="11" t="n"/>
      <c r="G9185" s="11" t="n"/>
      <c r="H9185" s="11" t="n"/>
      <c r="I9185" s="9" t="n"/>
      <c r="J9185" s="9" t="n"/>
      <c r="K9185" s="9" t="n"/>
      <c r="L9185" s="9">
        <f>IF(COUNTA($A9185:$K9185)=0,"",IF(AND(IFERROR($H9185,0)&gt;0,LEN(TRIM($K9185&amp;""))&gt;0,IFERROR(LOOKUP(2,1/((LISTS!$M$2:$M$13&lt;&gt;"")*ISNUMBER(SEARCH(LISTS!$M$2:$M$13,$I9185))),LISTS!$N$2:$N$13),"NO")="SI"),"SI","NO"))</f>
        <v/>
      </c>
      <c r="M9185" s="9">
        <f>IF(COUNTA($A9185:$K9185)=0,"",IF($K9185&lt;&gt;"",IF(COUNTIF($K$19:$K9185,$K9185)&gt;1,"SI","NO"),IF(COUNTIFS($A$19:$A9185,$A9185,$C$19:$C9185,$C9185,$J$19:$J9185,$J9185,$D$19:$D9185,$D9185)&gt;1,"SI","NO")))</f>
        <v/>
      </c>
      <c r="N9185" s="11">
        <f>IF(COUNTA($A9185:$K9185)=0,"",IF(AND($L9185="SI",$M9185="NO"),IFERROR($H9185,0),0))</f>
        <v/>
      </c>
      <c r="O9185" s="9">
        <f>IF(COUNTA($A9185:$K9185)=0,"",IF($M9185="SI","CUFE o factura duplicada dentro del reporte; no se suma dos veces",IF(IFERROR($H9185,0)&lt;=0,"DIAN reporta valor susceptible 0",IF($L9185="NO",IFERROR(LOOKUP(2,1/((LISTS!$M$2:$M$13&lt;&gt;"")*ISNUMBER(SEARCH(LISTS!$M$2:$M$13,$I9185))),LISTS!$O$2:$O$13),"Medio de pago no elegible o no identificado por DIAN"),"Apta automaticamente por pago electronico y base positiva"))))</f>
        <v/>
      </c>
    </row>
    <row r="9186">
      <c r="A9186" s="9" t="n"/>
      <c r="B9186" s="9" t="n"/>
      <c r="C9186" s="12" t="n"/>
      <c r="D9186" s="11" t="n"/>
      <c r="E9186" s="11" t="n"/>
      <c r="F9186" s="11" t="n"/>
      <c r="G9186" s="11" t="n"/>
      <c r="H9186" s="11" t="n"/>
      <c r="I9186" s="9" t="n"/>
      <c r="J9186" s="9" t="n"/>
      <c r="K9186" s="9" t="n"/>
      <c r="L9186" s="9">
        <f>IF(COUNTA($A9186:$K9186)=0,"",IF(AND(IFERROR($H9186,0)&gt;0,LEN(TRIM($K9186&amp;""))&gt;0,IFERROR(LOOKUP(2,1/((LISTS!$M$2:$M$13&lt;&gt;"")*ISNUMBER(SEARCH(LISTS!$M$2:$M$13,$I9186))),LISTS!$N$2:$N$13),"NO")="SI"),"SI","NO"))</f>
        <v/>
      </c>
      <c r="M9186" s="9">
        <f>IF(COUNTA($A9186:$K9186)=0,"",IF($K9186&lt;&gt;"",IF(COUNTIF($K$19:$K9186,$K9186)&gt;1,"SI","NO"),IF(COUNTIFS($A$19:$A9186,$A9186,$C$19:$C9186,$C9186,$J$19:$J9186,$J9186,$D$19:$D9186,$D9186)&gt;1,"SI","NO")))</f>
        <v/>
      </c>
      <c r="N9186" s="11">
        <f>IF(COUNTA($A9186:$K9186)=0,"",IF(AND($L9186="SI",$M9186="NO"),IFERROR($H9186,0),0))</f>
        <v/>
      </c>
      <c r="O9186" s="9">
        <f>IF(COUNTA($A9186:$K9186)=0,"",IF($M9186="SI","CUFE o factura duplicada dentro del reporte; no se suma dos veces",IF(IFERROR($H9186,0)&lt;=0,"DIAN reporta valor susceptible 0",IF($L9186="NO",IFERROR(LOOKUP(2,1/((LISTS!$M$2:$M$13&lt;&gt;"")*ISNUMBER(SEARCH(LISTS!$M$2:$M$13,$I9186))),LISTS!$O$2:$O$13),"Medio de pago no elegible o no identificado por DIAN"),"Apta automaticamente por pago electronico y base positiva"))))</f>
        <v/>
      </c>
    </row>
    <row r="9187">
      <c r="A9187" s="9" t="n"/>
      <c r="B9187" s="9" t="n"/>
      <c r="C9187" s="12" t="n"/>
      <c r="D9187" s="11" t="n"/>
      <c r="E9187" s="11" t="n"/>
      <c r="F9187" s="11" t="n"/>
      <c r="G9187" s="11" t="n"/>
      <c r="H9187" s="11" t="n"/>
      <c r="I9187" s="9" t="n"/>
      <c r="J9187" s="9" t="n"/>
      <c r="K9187" s="9" t="n"/>
      <c r="L9187" s="9">
        <f>IF(COUNTA($A9187:$K9187)=0,"",IF(AND(IFERROR($H9187,0)&gt;0,LEN(TRIM($K9187&amp;""))&gt;0,IFERROR(LOOKUP(2,1/((LISTS!$M$2:$M$13&lt;&gt;"")*ISNUMBER(SEARCH(LISTS!$M$2:$M$13,$I9187))),LISTS!$N$2:$N$13),"NO")="SI"),"SI","NO"))</f>
        <v/>
      </c>
      <c r="M9187" s="9">
        <f>IF(COUNTA($A9187:$K9187)=0,"",IF($K9187&lt;&gt;"",IF(COUNTIF($K$19:$K9187,$K9187)&gt;1,"SI","NO"),IF(COUNTIFS($A$19:$A9187,$A9187,$C$19:$C9187,$C9187,$J$19:$J9187,$J9187,$D$19:$D9187,$D9187)&gt;1,"SI","NO")))</f>
        <v/>
      </c>
      <c r="N9187" s="11">
        <f>IF(COUNTA($A9187:$K9187)=0,"",IF(AND($L9187="SI",$M9187="NO"),IFERROR($H9187,0),0))</f>
        <v/>
      </c>
      <c r="O9187" s="9">
        <f>IF(COUNTA($A9187:$K9187)=0,"",IF($M9187="SI","CUFE o factura duplicada dentro del reporte; no se suma dos veces",IF(IFERROR($H9187,0)&lt;=0,"DIAN reporta valor susceptible 0",IF($L9187="NO",IFERROR(LOOKUP(2,1/((LISTS!$M$2:$M$13&lt;&gt;"")*ISNUMBER(SEARCH(LISTS!$M$2:$M$13,$I9187))),LISTS!$O$2:$O$13),"Medio de pago no elegible o no identificado por DIAN"),"Apta automaticamente por pago electronico y base positiva"))))</f>
        <v/>
      </c>
    </row>
    <row r="9188">
      <c r="A9188" s="9" t="n"/>
      <c r="B9188" s="9" t="n"/>
      <c r="C9188" s="12" t="n"/>
      <c r="D9188" s="11" t="n"/>
      <c r="E9188" s="11" t="n"/>
      <c r="F9188" s="11" t="n"/>
      <c r="G9188" s="11" t="n"/>
      <c r="H9188" s="11" t="n"/>
      <c r="I9188" s="9" t="n"/>
      <c r="J9188" s="9" t="n"/>
      <c r="K9188" s="9" t="n"/>
      <c r="L9188" s="9">
        <f>IF(COUNTA($A9188:$K9188)=0,"",IF(AND(IFERROR($H9188,0)&gt;0,LEN(TRIM($K9188&amp;""))&gt;0,IFERROR(LOOKUP(2,1/((LISTS!$M$2:$M$13&lt;&gt;"")*ISNUMBER(SEARCH(LISTS!$M$2:$M$13,$I9188))),LISTS!$N$2:$N$13),"NO")="SI"),"SI","NO"))</f>
        <v/>
      </c>
      <c r="M9188" s="9">
        <f>IF(COUNTA($A9188:$K9188)=0,"",IF($K9188&lt;&gt;"",IF(COUNTIF($K$19:$K9188,$K9188)&gt;1,"SI","NO"),IF(COUNTIFS($A$19:$A9188,$A9188,$C$19:$C9188,$C9188,$J$19:$J9188,$J9188,$D$19:$D9188,$D9188)&gt;1,"SI","NO")))</f>
        <v/>
      </c>
      <c r="N9188" s="11">
        <f>IF(COUNTA($A9188:$K9188)=0,"",IF(AND($L9188="SI",$M9188="NO"),IFERROR($H9188,0),0))</f>
        <v/>
      </c>
      <c r="O9188" s="9">
        <f>IF(COUNTA($A9188:$K9188)=0,"",IF($M9188="SI","CUFE o factura duplicada dentro del reporte; no se suma dos veces",IF(IFERROR($H9188,0)&lt;=0,"DIAN reporta valor susceptible 0",IF($L9188="NO",IFERROR(LOOKUP(2,1/((LISTS!$M$2:$M$13&lt;&gt;"")*ISNUMBER(SEARCH(LISTS!$M$2:$M$13,$I9188))),LISTS!$O$2:$O$13),"Medio de pago no elegible o no identificado por DIAN"),"Apta automaticamente por pago electronico y base positiva"))))</f>
        <v/>
      </c>
    </row>
    <row r="9189">
      <c r="A9189" s="9" t="n"/>
      <c r="B9189" s="9" t="n"/>
      <c r="C9189" s="12" t="n"/>
      <c r="D9189" s="11" t="n"/>
      <c r="E9189" s="11" t="n"/>
      <c r="F9189" s="11" t="n"/>
      <c r="G9189" s="11" t="n"/>
      <c r="H9189" s="11" t="n"/>
      <c r="I9189" s="9" t="n"/>
      <c r="J9189" s="9" t="n"/>
      <c r="K9189" s="9" t="n"/>
      <c r="L9189" s="9">
        <f>IF(COUNTA($A9189:$K9189)=0,"",IF(AND(IFERROR($H9189,0)&gt;0,LEN(TRIM($K9189&amp;""))&gt;0,IFERROR(LOOKUP(2,1/((LISTS!$M$2:$M$13&lt;&gt;"")*ISNUMBER(SEARCH(LISTS!$M$2:$M$13,$I9189))),LISTS!$N$2:$N$13),"NO")="SI"),"SI","NO"))</f>
        <v/>
      </c>
      <c r="M9189" s="9">
        <f>IF(COUNTA($A9189:$K9189)=0,"",IF($K9189&lt;&gt;"",IF(COUNTIF($K$19:$K9189,$K9189)&gt;1,"SI","NO"),IF(COUNTIFS($A$19:$A9189,$A9189,$C$19:$C9189,$C9189,$J$19:$J9189,$J9189,$D$19:$D9189,$D9189)&gt;1,"SI","NO")))</f>
        <v/>
      </c>
      <c r="N9189" s="11">
        <f>IF(COUNTA($A9189:$K9189)=0,"",IF(AND($L9189="SI",$M9189="NO"),IFERROR($H9189,0),0))</f>
        <v/>
      </c>
      <c r="O9189" s="9">
        <f>IF(COUNTA($A9189:$K9189)=0,"",IF($M9189="SI","CUFE o factura duplicada dentro del reporte; no se suma dos veces",IF(IFERROR($H9189,0)&lt;=0,"DIAN reporta valor susceptible 0",IF($L9189="NO",IFERROR(LOOKUP(2,1/((LISTS!$M$2:$M$13&lt;&gt;"")*ISNUMBER(SEARCH(LISTS!$M$2:$M$13,$I9189))),LISTS!$O$2:$O$13),"Medio de pago no elegible o no identificado por DIAN"),"Apta automaticamente por pago electronico y base positiva"))))</f>
        <v/>
      </c>
    </row>
    <row r="9190">
      <c r="A9190" s="9" t="n"/>
      <c r="B9190" s="9" t="n"/>
      <c r="C9190" s="12" t="n"/>
      <c r="D9190" s="11" t="n"/>
      <c r="E9190" s="11" t="n"/>
      <c r="F9190" s="11" t="n"/>
      <c r="G9190" s="11" t="n"/>
      <c r="H9190" s="11" t="n"/>
      <c r="I9190" s="9" t="n"/>
      <c r="J9190" s="9" t="n"/>
      <c r="K9190" s="9" t="n"/>
      <c r="L9190" s="9">
        <f>IF(COUNTA($A9190:$K9190)=0,"",IF(AND(IFERROR($H9190,0)&gt;0,LEN(TRIM($K9190&amp;""))&gt;0,IFERROR(LOOKUP(2,1/((LISTS!$M$2:$M$13&lt;&gt;"")*ISNUMBER(SEARCH(LISTS!$M$2:$M$13,$I9190))),LISTS!$N$2:$N$13),"NO")="SI"),"SI","NO"))</f>
        <v/>
      </c>
      <c r="M9190" s="9">
        <f>IF(COUNTA($A9190:$K9190)=0,"",IF($K9190&lt;&gt;"",IF(COUNTIF($K$19:$K9190,$K9190)&gt;1,"SI","NO"),IF(COUNTIFS($A$19:$A9190,$A9190,$C$19:$C9190,$C9190,$J$19:$J9190,$J9190,$D$19:$D9190,$D9190)&gt;1,"SI","NO")))</f>
        <v/>
      </c>
      <c r="N9190" s="11">
        <f>IF(COUNTA($A9190:$K9190)=0,"",IF(AND($L9190="SI",$M9190="NO"),IFERROR($H9190,0),0))</f>
        <v/>
      </c>
      <c r="O9190" s="9">
        <f>IF(COUNTA($A9190:$K9190)=0,"",IF($M9190="SI","CUFE o factura duplicada dentro del reporte; no se suma dos veces",IF(IFERROR($H9190,0)&lt;=0,"DIAN reporta valor susceptible 0",IF($L9190="NO",IFERROR(LOOKUP(2,1/((LISTS!$M$2:$M$13&lt;&gt;"")*ISNUMBER(SEARCH(LISTS!$M$2:$M$13,$I9190))),LISTS!$O$2:$O$13),"Medio de pago no elegible o no identificado por DIAN"),"Apta automaticamente por pago electronico y base positiva"))))</f>
        <v/>
      </c>
    </row>
    <row r="9191">
      <c r="A9191" s="9" t="n"/>
      <c r="B9191" s="9" t="n"/>
      <c r="C9191" s="12" t="n"/>
      <c r="D9191" s="11" t="n"/>
      <c r="E9191" s="11" t="n"/>
      <c r="F9191" s="11" t="n"/>
      <c r="G9191" s="11" t="n"/>
      <c r="H9191" s="11" t="n"/>
      <c r="I9191" s="9" t="n"/>
      <c r="J9191" s="9" t="n"/>
      <c r="K9191" s="9" t="n"/>
      <c r="L9191" s="9">
        <f>IF(COUNTA($A9191:$K9191)=0,"",IF(AND(IFERROR($H9191,0)&gt;0,LEN(TRIM($K9191&amp;""))&gt;0,IFERROR(LOOKUP(2,1/((LISTS!$M$2:$M$13&lt;&gt;"")*ISNUMBER(SEARCH(LISTS!$M$2:$M$13,$I9191))),LISTS!$N$2:$N$13),"NO")="SI"),"SI","NO"))</f>
        <v/>
      </c>
      <c r="M9191" s="9">
        <f>IF(COUNTA($A9191:$K9191)=0,"",IF($K9191&lt;&gt;"",IF(COUNTIF($K$19:$K9191,$K9191)&gt;1,"SI","NO"),IF(COUNTIFS($A$19:$A9191,$A9191,$C$19:$C9191,$C9191,$J$19:$J9191,$J9191,$D$19:$D9191,$D9191)&gt;1,"SI","NO")))</f>
        <v/>
      </c>
      <c r="N9191" s="11">
        <f>IF(COUNTA($A9191:$K9191)=0,"",IF(AND($L9191="SI",$M9191="NO"),IFERROR($H9191,0),0))</f>
        <v/>
      </c>
      <c r="O9191" s="9">
        <f>IF(COUNTA($A9191:$K9191)=0,"",IF($M9191="SI","CUFE o factura duplicada dentro del reporte; no se suma dos veces",IF(IFERROR($H9191,0)&lt;=0,"DIAN reporta valor susceptible 0",IF($L9191="NO",IFERROR(LOOKUP(2,1/((LISTS!$M$2:$M$13&lt;&gt;"")*ISNUMBER(SEARCH(LISTS!$M$2:$M$13,$I9191))),LISTS!$O$2:$O$13),"Medio de pago no elegible o no identificado por DIAN"),"Apta automaticamente por pago electronico y base positiva"))))</f>
        <v/>
      </c>
    </row>
    <row r="9192">
      <c r="A9192" s="9" t="n"/>
      <c r="B9192" s="9" t="n"/>
      <c r="C9192" s="12" t="n"/>
      <c r="D9192" s="11" t="n"/>
      <c r="E9192" s="11" t="n"/>
      <c r="F9192" s="11" t="n"/>
      <c r="G9192" s="11" t="n"/>
      <c r="H9192" s="11" t="n"/>
      <c r="I9192" s="9" t="n"/>
      <c r="J9192" s="9" t="n"/>
      <c r="K9192" s="9" t="n"/>
      <c r="L9192" s="9">
        <f>IF(COUNTA($A9192:$K9192)=0,"",IF(AND(IFERROR($H9192,0)&gt;0,LEN(TRIM($K9192&amp;""))&gt;0,IFERROR(LOOKUP(2,1/((LISTS!$M$2:$M$13&lt;&gt;"")*ISNUMBER(SEARCH(LISTS!$M$2:$M$13,$I9192))),LISTS!$N$2:$N$13),"NO")="SI"),"SI","NO"))</f>
        <v/>
      </c>
      <c r="M9192" s="9">
        <f>IF(COUNTA($A9192:$K9192)=0,"",IF($K9192&lt;&gt;"",IF(COUNTIF($K$19:$K9192,$K9192)&gt;1,"SI","NO"),IF(COUNTIFS($A$19:$A9192,$A9192,$C$19:$C9192,$C9192,$J$19:$J9192,$J9192,$D$19:$D9192,$D9192)&gt;1,"SI","NO")))</f>
        <v/>
      </c>
      <c r="N9192" s="11">
        <f>IF(COUNTA($A9192:$K9192)=0,"",IF(AND($L9192="SI",$M9192="NO"),IFERROR($H9192,0),0))</f>
        <v/>
      </c>
      <c r="O9192" s="9">
        <f>IF(COUNTA($A9192:$K9192)=0,"",IF($M9192="SI","CUFE o factura duplicada dentro del reporte; no se suma dos veces",IF(IFERROR($H9192,0)&lt;=0,"DIAN reporta valor susceptible 0",IF($L9192="NO",IFERROR(LOOKUP(2,1/((LISTS!$M$2:$M$13&lt;&gt;"")*ISNUMBER(SEARCH(LISTS!$M$2:$M$13,$I9192))),LISTS!$O$2:$O$13),"Medio de pago no elegible o no identificado por DIAN"),"Apta automaticamente por pago electronico y base positiva"))))</f>
        <v/>
      </c>
    </row>
    <row r="9193">
      <c r="A9193" s="9" t="n"/>
      <c r="B9193" s="9" t="n"/>
      <c r="C9193" s="12" t="n"/>
      <c r="D9193" s="11" t="n"/>
      <c r="E9193" s="11" t="n"/>
      <c r="F9193" s="11" t="n"/>
      <c r="G9193" s="11" t="n"/>
      <c r="H9193" s="11" t="n"/>
      <c r="I9193" s="9" t="n"/>
      <c r="J9193" s="9" t="n"/>
      <c r="K9193" s="9" t="n"/>
      <c r="L9193" s="9">
        <f>IF(COUNTA($A9193:$K9193)=0,"",IF(AND(IFERROR($H9193,0)&gt;0,LEN(TRIM($K9193&amp;""))&gt;0,IFERROR(LOOKUP(2,1/((LISTS!$M$2:$M$13&lt;&gt;"")*ISNUMBER(SEARCH(LISTS!$M$2:$M$13,$I9193))),LISTS!$N$2:$N$13),"NO")="SI"),"SI","NO"))</f>
        <v/>
      </c>
      <c r="M9193" s="9">
        <f>IF(COUNTA($A9193:$K9193)=0,"",IF($K9193&lt;&gt;"",IF(COUNTIF($K$19:$K9193,$K9193)&gt;1,"SI","NO"),IF(COUNTIFS($A$19:$A9193,$A9193,$C$19:$C9193,$C9193,$J$19:$J9193,$J9193,$D$19:$D9193,$D9193)&gt;1,"SI","NO")))</f>
        <v/>
      </c>
      <c r="N9193" s="11">
        <f>IF(COUNTA($A9193:$K9193)=0,"",IF(AND($L9193="SI",$M9193="NO"),IFERROR($H9193,0),0))</f>
        <v/>
      </c>
      <c r="O9193" s="9">
        <f>IF(COUNTA($A9193:$K9193)=0,"",IF($M9193="SI","CUFE o factura duplicada dentro del reporte; no se suma dos veces",IF(IFERROR($H9193,0)&lt;=0,"DIAN reporta valor susceptible 0",IF($L9193="NO",IFERROR(LOOKUP(2,1/((LISTS!$M$2:$M$13&lt;&gt;"")*ISNUMBER(SEARCH(LISTS!$M$2:$M$13,$I9193))),LISTS!$O$2:$O$13),"Medio de pago no elegible o no identificado por DIAN"),"Apta automaticamente por pago electronico y base positiva"))))</f>
        <v/>
      </c>
    </row>
    <row r="9194">
      <c r="A9194" s="9" t="n"/>
      <c r="B9194" s="9" t="n"/>
      <c r="C9194" s="12" t="n"/>
      <c r="D9194" s="11" t="n"/>
      <c r="E9194" s="11" t="n"/>
      <c r="F9194" s="11" t="n"/>
      <c r="G9194" s="11" t="n"/>
      <c r="H9194" s="11" t="n"/>
      <c r="I9194" s="9" t="n"/>
      <c r="J9194" s="9" t="n"/>
      <c r="K9194" s="9" t="n"/>
      <c r="L9194" s="9">
        <f>IF(COUNTA($A9194:$K9194)=0,"",IF(AND(IFERROR($H9194,0)&gt;0,LEN(TRIM($K9194&amp;""))&gt;0,IFERROR(LOOKUP(2,1/((LISTS!$M$2:$M$13&lt;&gt;"")*ISNUMBER(SEARCH(LISTS!$M$2:$M$13,$I9194))),LISTS!$N$2:$N$13),"NO")="SI"),"SI","NO"))</f>
        <v/>
      </c>
      <c r="M9194" s="9">
        <f>IF(COUNTA($A9194:$K9194)=0,"",IF($K9194&lt;&gt;"",IF(COUNTIF($K$19:$K9194,$K9194)&gt;1,"SI","NO"),IF(COUNTIFS($A$19:$A9194,$A9194,$C$19:$C9194,$C9194,$J$19:$J9194,$J9194,$D$19:$D9194,$D9194)&gt;1,"SI","NO")))</f>
        <v/>
      </c>
      <c r="N9194" s="11">
        <f>IF(COUNTA($A9194:$K9194)=0,"",IF(AND($L9194="SI",$M9194="NO"),IFERROR($H9194,0),0))</f>
        <v/>
      </c>
      <c r="O9194" s="9">
        <f>IF(COUNTA($A9194:$K9194)=0,"",IF($M9194="SI","CUFE o factura duplicada dentro del reporte; no se suma dos veces",IF(IFERROR($H9194,0)&lt;=0,"DIAN reporta valor susceptible 0",IF($L9194="NO",IFERROR(LOOKUP(2,1/((LISTS!$M$2:$M$13&lt;&gt;"")*ISNUMBER(SEARCH(LISTS!$M$2:$M$13,$I9194))),LISTS!$O$2:$O$13),"Medio de pago no elegible o no identificado por DIAN"),"Apta automaticamente por pago electronico y base positiva"))))</f>
        <v/>
      </c>
    </row>
    <row r="9195">
      <c r="A9195" s="9" t="n"/>
      <c r="B9195" s="9" t="n"/>
      <c r="C9195" s="12" t="n"/>
      <c r="D9195" s="11" t="n"/>
      <c r="E9195" s="11" t="n"/>
      <c r="F9195" s="11" t="n"/>
      <c r="G9195" s="11" t="n"/>
      <c r="H9195" s="11" t="n"/>
      <c r="I9195" s="9" t="n"/>
      <c r="J9195" s="9" t="n"/>
      <c r="K9195" s="9" t="n"/>
      <c r="L9195" s="9">
        <f>IF(COUNTA($A9195:$K9195)=0,"",IF(AND(IFERROR($H9195,0)&gt;0,LEN(TRIM($K9195&amp;""))&gt;0,IFERROR(LOOKUP(2,1/((LISTS!$M$2:$M$13&lt;&gt;"")*ISNUMBER(SEARCH(LISTS!$M$2:$M$13,$I9195))),LISTS!$N$2:$N$13),"NO")="SI"),"SI","NO"))</f>
        <v/>
      </c>
      <c r="M9195" s="9">
        <f>IF(COUNTA($A9195:$K9195)=0,"",IF($K9195&lt;&gt;"",IF(COUNTIF($K$19:$K9195,$K9195)&gt;1,"SI","NO"),IF(COUNTIFS($A$19:$A9195,$A9195,$C$19:$C9195,$C9195,$J$19:$J9195,$J9195,$D$19:$D9195,$D9195)&gt;1,"SI","NO")))</f>
        <v/>
      </c>
      <c r="N9195" s="11">
        <f>IF(COUNTA($A9195:$K9195)=0,"",IF(AND($L9195="SI",$M9195="NO"),IFERROR($H9195,0),0))</f>
        <v/>
      </c>
      <c r="O9195" s="9">
        <f>IF(COUNTA($A9195:$K9195)=0,"",IF($M9195="SI","CUFE o factura duplicada dentro del reporte; no se suma dos veces",IF(IFERROR($H9195,0)&lt;=0,"DIAN reporta valor susceptible 0",IF($L9195="NO",IFERROR(LOOKUP(2,1/((LISTS!$M$2:$M$13&lt;&gt;"")*ISNUMBER(SEARCH(LISTS!$M$2:$M$13,$I9195))),LISTS!$O$2:$O$13),"Medio de pago no elegible o no identificado por DIAN"),"Apta automaticamente por pago electronico y base positiva"))))</f>
        <v/>
      </c>
    </row>
    <row r="9196">
      <c r="A9196" s="9" t="n"/>
      <c r="B9196" s="9" t="n"/>
      <c r="C9196" s="12" t="n"/>
      <c r="D9196" s="11" t="n"/>
      <c r="E9196" s="11" t="n"/>
      <c r="F9196" s="11" t="n"/>
      <c r="G9196" s="11" t="n"/>
      <c r="H9196" s="11" t="n"/>
      <c r="I9196" s="9" t="n"/>
      <c r="J9196" s="9" t="n"/>
      <c r="K9196" s="9" t="n"/>
      <c r="L9196" s="9">
        <f>IF(COUNTA($A9196:$K9196)=0,"",IF(AND(IFERROR($H9196,0)&gt;0,LEN(TRIM($K9196&amp;""))&gt;0,IFERROR(LOOKUP(2,1/((LISTS!$M$2:$M$13&lt;&gt;"")*ISNUMBER(SEARCH(LISTS!$M$2:$M$13,$I9196))),LISTS!$N$2:$N$13),"NO")="SI"),"SI","NO"))</f>
        <v/>
      </c>
      <c r="M9196" s="9">
        <f>IF(COUNTA($A9196:$K9196)=0,"",IF($K9196&lt;&gt;"",IF(COUNTIF($K$19:$K9196,$K9196)&gt;1,"SI","NO"),IF(COUNTIFS($A$19:$A9196,$A9196,$C$19:$C9196,$C9196,$J$19:$J9196,$J9196,$D$19:$D9196,$D9196)&gt;1,"SI","NO")))</f>
        <v/>
      </c>
      <c r="N9196" s="11">
        <f>IF(COUNTA($A9196:$K9196)=0,"",IF(AND($L9196="SI",$M9196="NO"),IFERROR($H9196,0),0))</f>
        <v/>
      </c>
      <c r="O9196" s="9">
        <f>IF(COUNTA($A9196:$K9196)=0,"",IF($M9196="SI","CUFE o factura duplicada dentro del reporte; no se suma dos veces",IF(IFERROR($H9196,0)&lt;=0,"DIAN reporta valor susceptible 0",IF($L9196="NO",IFERROR(LOOKUP(2,1/((LISTS!$M$2:$M$13&lt;&gt;"")*ISNUMBER(SEARCH(LISTS!$M$2:$M$13,$I9196))),LISTS!$O$2:$O$13),"Medio de pago no elegible o no identificado por DIAN"),"Apta automaticamente por pago electronico y base positiva"))))</f>
        <v/>
      </c>
    </row>
    <row r="9197">
      <c r="A9197" s="9" t="n"/>
      <c r="B9197" s="9" t="n"/>
      <c r="C9197" s="12" t="n"/>
      <c r="D9197" s="11" t="n"/>
      <c r="E9197" s="11" t="n"/>
      <c r="F9197" s="11" t="n"/>
      <c r="G9197" s="11" t="n"/>
      <c r="H9197" s="11" t="n"/>
      <c r="I9197" s="9" t="n"/>
      <c r="J9197" s="9" t="n"/>
      <c r="K9197" s="9" t="n"/>
      <c r="L9197" s="9">
        <f>IF(COUNTA($A9197:$K9197)=0,"",IF(AND(IFERROR($H9197,0)&gt;0,LEN(TRIM($K9197&amp;""))&gt;0,IFERROR(LOOKUP(2,1/((LISTS!$M$2:$M$13&lt;&gt;"")*ISNUMBER(SEARCH(LISTS!$M$2:$M$13,$I9197))),LISTS!$N$2:$N$13),"NO")="SI"),"SI","NO"))</f>
        <v/>
      </c>
      <c r="M9197" s="9">
        <f>IF(COUNTA($A9197:$K9197)=0,"",IF($K9197&lt;&gt;"",IF(COUNTIF($K$19:$K9197,$K9197)&gt;1,"SI","NO"),IF(COUNTIFS($A$19:$A9197,$A9197,$C$19:$C9197,$C9197,$J$19:$J9197,$J9197,$D$19:$D9197,$D9197)&gt;1,"SI","NO")))</f>
        <v/>
      </c>
      <c r="N9197" s="11">
        <f>IF(COUNTA($A9197:$K9197)=0,"",IF(AND($L9197="SI",$M9197="NO"),IFERROR($H9197,0),0))</f>
        <v/>
      </c>
      <c r="O9197" s="9">
        <f>IF(COUNTA($A9197:$K9197)=0,"",IF($M9197="SI","CUFE o factura duplicada dentro del reporte; no se suma dos veces",IF(IFERROR($H9197,0)&lt;=0,"DIAN reporta valor susceptible 0",IF($L9197="NO",IFERROR(LOOKUP(2,1/((LISTS!$M$2:$M$13&lt;&gt;"")*ISNUMBER(SEARCH(LISTS!$M$2:$M$13,$I9197))),LISTS!$O$2:$O$13),"Medio de pago no elegible o no identificado por DIAN"),"Apta automaticamente por pago electronico y base positiva"))))</f>
        <v/>
      </c>
    </row>
    <row r="9198">
      <c r="A9198" s="9" t="n"/>
      <c r="B9198" s="9" t="n"/>
      <c r="C9198" s="12" t="n"/>
      <c r="D9198" s="11" t="n"/>
      <c r="E9198" s="11" t="n"/>
      <c r="F9198" s="11" t="n"/>
      <c r="G9198" s="11" t="n"/>
      <c r="H9198" s="11" t="n"/>
      <c r="I9198" s="9" t="n"/>
      <c r="J9198" s="9" t="n"/>
      <c r="K9198" s="9" t="n"/>
      <c r="L9198" s="9">
        <f>IF(COUNTA($A9198:$K9198)=0,"",IF(AND(IFERROR($H9198,0)&gt;0,LEN(TRIM($K9198&amp;""))&gt;0,IFERROR(LOOKUP(2,1/((LISTS!$M$2:$M$13&lt;&gt;"")*ISNUMBER(SEARCH(LISTS!$M$2:$M$13,$I9198))),LISTS!$N$2:$N$13),"NO")="SI"),"SI","NO"))</f>
        <v/>
      </c>
      <c r="M9198" s="9">
        <f>IF(COUNTA($A9198:$K9198)=0,"",IF($K9198&lt;&gt;"",IF(COUNTIF($K$19:$K9198,$K9198)&gt;1,"SI","NO"),IF(COUNTIFS($A$19:$A9198,$A9198,$C$19:$C9198,$C9198,$J$19:$J9198,$J9198,$D$19:$D9198,$D9198)&gt;1,"SI","NO")))</f>
        <v/>
      </c>
      <c r="N9198" s="11">
        <f>IF(COUNTA($A9198:$K9198)=0,"",IF(AND($L9198="SI",$M9198="NO"),IFERROR($H9198,0),0))</f>
        <v/>
      </c>
      <c r="O9198" s="9">
        <f>IF(COUNTA($A9198:$K9198)=0,"",IF($M9198="SI","CUFE o factura duplicada dentro del reporte; no se suma dos veces",IF(IFERROR($H9198,0)&lt;=0,"DIAN reporta valor susceptible 0",IF($L9198="NO",IFERROR(LOOKUP(2,1/((LISTS!$M$2:$M$13&lt;&gt;"")*ISNUMBER(SEARCH(LISTS!$M$2:$M$13,$I9198))),LISTS!$O$2:$O$13),"Medio de pago no elegible o no identificado por DIAN"),"Apta automaticamente por pago electronico y base positiva"))))</f>
        <v/>
      </c>
    </row>
    <row r="9199">
      <c r="A9199" s="9" t="n"/>
      <c r="B9199" s="9" t="n"/>
      <c r="C9199" s="12" t="n"/>
      <c r="D9199" s="11" t="n"/>
      <c r="E9199" s="11" t="n"/>
      <c r="F9199" s="11" t="n"/>
      <c r="G9199" s="11" t="n"/>
      <c r="H9199" s="11" t="n"/>
      <c r="I9199" s="9" t="n"/>
      <c r="J9199" s="9" t="n"/>
      <c r="K9199" s="9" t="n"/>
      <c r="L9199" s="9">
        <f>IF(COUNTA($A9199:$K9199)=0,"",IF(AND(IFERROR($H9199,0)&gt;0,LEN(TRIM($K9199&amp;""))&gt;0,IFERROR(LOOKUP(2,1/((LISTS!$M$2:$M$13&lt;&gt;"")*ISNUMBER(SEARCH(LISTS!$M$2:$M$13,$I9199))),LISTS!$N$2:$N$13),"NO")="SI"),"SI","NO"))</f>
        <v/>
      </c>
      <c r="M9199" s="9">
        <f>IF(COUNTA($A9199:$K9199)=0,"",IF($K9199&lt;&gt;"",IF(COUNTIF($K$19:$K9199,$K9199)&gt;1,"SI","NO"),IF(COUNTIFS($A$19:$A9199,$A9199,$C$19:$C9199,$C9199,$J$19:$J9199,$J9199,$D$19:$D9199,$D9199)&gt;1,"SI","NO")))</f>
        <v/>
      </c>
      <c r="N9199" s="11">
        <f>IF(COUNTA($A9199:$K9199)=0,"",IF(AND($L9199="SI",$M9199="NO"),IFERROR($H9199,0),0))</f>
        <v/>
      </c>
      <c r="O9199" s="9">
        <f>IF(COUNTA($A9199:$K9199)=0,"",IF($M9199="SI","CUFE o factura duplicada dentro del reporte; no se suma dos veces",IF(IFERROR($H9199,0)&lt;=0,"DIAN reporta valor susceptible 0",IF($L9199="NO",IFERROR(LOOKUP(2,1/((LISTS!$M$2:$M$13&lt;&gt;"")*ISNUMBER(SEARCH(LISTS!$M$2:$M$13,$I9199))),LISTS!$O$2:$O$13),"Medio de pago no elegible o no identificado por DIAN"),"Apta automaticamente por pago electronico y base positiva"))))</f>
        <v/>
      </c>
    </row>
    <row r="9200">
      <c r="A9200" s="9" t="n"/>
      <c r="B9200" s="9" t="n"/>
      <c r="C9200" s="12" t="n"/>
      <c r="D9200" s="11" t="n"/>
      <c r="E9200" s="11" t="n"/>
      <c r="F9200" s="11" t="n"/>
      <c r="G9200" s="11" t="n"/>
      <c r="H9200" s="11" t="n"/>
      <c r="I9200" s="9" t="n"/>
      <c r="J9200" s="9" t="n"/>
      <c r="K9200" s="9" t="n"/>
      <c r="L9200" s="9">
        <f>IF(COUNTA($A9200:$K9200)=0,"",IF(AND(IFERROR($H9200,0)&gt;0,LEN(TRIM($K9200&amp;""))&gt;0,IFERROR(LOOKUP(2,1/((LISTS!$M$2:$M$13&lt;&gt;"")*ISNUMBER(SEARCH(LISTS!$M$2:$M$13,$I9200))),LISTS!$N$2:$N$13),"NO")="SI"),"SI","NO"))</f>
        <v/>
      </c>
      <c r="M9200" s="9">
        <f>IF(COUNTA($A9200:$K9200)=0,"",IF($K9200&lt;&gt;"",IF(COUNTIF($K$19:$K9200,$K9200)&gt;1,"SI","NO"),IF(COUNTIFS($A$19:$A9200,$A9200,$C$19:$C9200,$C9200,$J$19:$J9200,$J9200,$D$19:$D9200,$D9200)&gt;1,"SI","NO")))</f>
        <v/>
      </c>
      <c r="N9200" s="11">
        <f>IF(COUNTA($A9200:$K9200)=0,"",IF(AND($L9200="SI",$M9200="NO"),IFERROR($H9200,0),0))</f>
        <v/>
      </c>
      <c r="O9200" s="9">
        <f>IF(COUNTA($A9200:$K9200)=0,"",IF($M9200="SI","CUFE o factura duplicada dentro del reporte; no se suma dos veces",IF(IFERROR($H9200,0)&lt;=0,"DIAN reporta valor susceptible 0",IF($L9200="NO",IFERROR(LOOKUP(2,1/((LISTS!$M$2:$M$13&lt;&gt;"")*ISNUMBER(SEARCH(LISTS!$M$2:$M$13,$I9200))),LISTS!$O$2:$O$13),"Medio de pago no elegible o no identificado por DIAN"),"Apta automaticamente por pago electronico y base positiva"))))</f>
        <v/>
      </c>
    </row>
    <row r="9201">
      <c r="A9201" s="9" t="n"/>
      <c r="B9201" s="9" t="n"/>
      <c r="C9201" s="12" t="n"/>
      <c r="D9201" s="11" t="n"/>
      <c r="E9201" s="11" t="n"/>
      <c r="F9201" s="11" t="n"/>
      <c r="G9201" s="11" t="n"/>
      <c r="H9201" s="11" t="n"/>
      <c r="I9201" s="9" t="n"/>
      <c r="J9201" s="9" t="n"/>
      <c r="K9201" s="9" t="n"/>
      <c r="L9201" s="9">
        <f>IF(COUNTA($A9201:$K9201)=0,"",IF(AND(IFERROR($H9201,0)&gt;0,LEN(TRIM($K9201&amp;""))&gt;0,IFERROR(LOOKUP(2,1/((LISTS!$M$2:$M$13&lt;&gt;"")*ISNUMBER(SEARCH(LISTS!$M$2:$M$13,$I9201))),LISTS!$N$2:$N$13),"NO")="SI"),"SI","NO"))</f>
        <v/>
      </c>
      <c r="M9201" s="9">
        <f>IF(COUNTA($A9201:$K9201)=0,"",IF($K9201&lt;&gt;"",IF(COUNTIF($K$19:$K9201,$K9201)&gt;1,"SI","NO"),IF(COUNTIFS($A$19:$A9201,$A9201,$C$19:$C9201,$C9201,$J$19:$J9201,$J9201,$D$19:$D9201,$D9201)&gt;1,"SI","NO")))</f>
        <v/>
      </c>
      <c r="N9201" s="11">
        <f>IF(COUNTA($A9201:$K9201)=0,"",IF(AND($L9201="SI",$M9201="NO"),IFERROR($H9201,0),0))</f>
        <v/>
      </c>
      <c r="O9201" s="9">
        <f>IF(COUNTA($A9201:$K9201)=0,"",IF($M9201="SI","CUFE o factura duplicada dentro del reporte; no se suma dos veces",IF(IFERROR($H9201,0)&lt;=0,"DIAN reporta valor susceptible 0",IF($L9201="NO",IFERROR(LOOKUP(2,1/((LISTS!$M$2:$M$13&lt;&gt;"")*ISNUMBER(SEARCH(LISTS!$M$2:$M$13,$I9201))),LISTS!$O$2:$O$13),"Medio de pago no elegible o no identificado por DIAN"),"Apta automaticamente por pago electronico y base positiva"))))</f>
        <v/>
      </c>
    </row>
    <row r="9202">
      <c r="A9202" s="9" t="n"/>
      <c r="B9202" s="9" t="n"/>
      <c r="C9202" s="12" t="n"/>
      <c r="D9202" s="11" t="n"/>
      <c r="E9202" s="11" t="n"/>
      <c r="F9202" s="11" t="n"/>
      <c r="G9202" s="11" t="n"/>
      <c r="H9202" s="11" t="n"/>
      <c r="I9202" s="9" t="n"/>
      <c r="J9202" s="9" t="n"/>
      <c r="K9202" s="9" t="n"/>
      <c r="L9202" s="9">
        <f>IF(COUNTA($A9202:$K9202)=0,"",IF(AND(IFERROR($H9202,0)&gt;0,LEN(TRIM($K9202&amp;""))&gt;0,IFERROR(LOOKUP(2,1/((LISTS!$M$2:$M$13&lt;&gt;"")*ISNUMBER(SEARCH(LISTS!$M$2:$M$13,$I9202))),LISTS!$N$2:$N$13),"NO")="SI"),"SI","NO"))</f>
        <v/>
      </c>
      <c r="M9202" s="9">
        <f>IF(COUNTA($A9202:$K9202)=0,"",IF($K9202&lt;&gt;"",IF(COUNTIF($K$19:$K9202,$K9202)&gt;1,"SI","NO"),IF(COUNTIFS($A$19:$A9202,$A9202,$C$19:$C9202,$C9202,$J$19:$J9202,$J9202,$D$19:$D9202,$D9202)&gt;1,"SI","NO")))</f>
        <v/>
      </c>
      <c r="N9202" s="11">
        <f>IF(COUNTA($A9202:$K9202)=0,"",IF(AND($L9202="SI",$M9202="NO"),IFERROR($H9202,0),0))</f>
        <v/>
      </c>
      <c r="O9202" s="9">
        <f>IF(COUNTA($A9202:$K9202)=0,"",IF($M9202="SI","CUFE o factura duplicada dentro del reporte; no se suma dos veces",IF(IFERROR($H9202,0)&lt;=0,"DIAN reporta valor susceptible 0",IF($L9202="NO",IFERROR(LOOKUP(2,1/((LISTS!$M$2:$M$13&lt;&gt;"")*ISNUMBER(SEARCH(LISTS!$M$2:$M$13,$I9202))),LISTS!$O$2:$O$13),"Medio de pago no elegible o no identificado por DIAN"),"Apta automaticamente por pago electronico y base positiva"))))</f>
        <v/>
      </c>
    </row>
    <row r="9203">
      <c r="A9203" s="9" t="n"/>
      <c r="B9203" s="9" t="n"/>
      <c r="C9203" s="12" t="n"/>
      <c r="D9203" s="11" t="n"/>
      <c r="E9203" s="11" t="n"/>
      <c r="F9203" s="11" t="n"/>
      <c r="G9203" s="11" t="n"/>
      <c r="H9203" s="11" t="n"/>
      <c r="I9203" s="9" t="n"/>
      <c r="J9203" s="9" t="n"/>
      <c r="K9203" s="9" t="n"/>
      <c r="L9203" s="9">
        <f>IF(COUNTA($A9203:$K9203)=0,"",IF(AND(IFERROR($H9203,0)&gt;0,LEN(TRIM($K9203&amp;""))&gt;0,IFERROR(LOOKUP(2,1/((LISTS!$M$2:$M$13&lt;&gt;"")*ISNUMBER(SEARCH(LISTS!$M$2:$M$13,$I9203))),LISTS!$N$2:$N$13),"NO")="SI"),"SI","NO"))</f>
        <v/>
      </c>
      <c r="M9203" s="9">
        <f>IF(COUNTA($A9203:$K9203)=0,"",IF($K9203&lt;&gt;"",IF(COUNTIF($K$19:$K9203,$K9203)&gt;1,"SI","NO"),IF(COUNTIFS($A$19:$A9203,$A9203,$C$19:$C9203,$C9203,$J$19:$J9203,$J9203,$D$19:$D9203,$D9203)&gt;1,"SI","NO")))</f>
        <v/>
      </c>
      <c r="N9203" s="11">
        <f>IF(COUNTA($A9203:$K9203)=0,"",IF(AND($L9203="SI",$M9203="NO"),IFERROR($H9203,0),0))</f>
        <v/>
      </c>
      <c r="O9203" s="9">
        <f>IF(COUNTA($A9203:$K9203)=0,"",IF($M9203="SI","CUFE o factura duplicada dentro del reporte; no se suma dos veces",IF(IFERROR($H9203,0)&lt;=0,"DIAN reporta valor susceptible 0",IF($L9203="NO",IFERROR(LOOKUP(2,1/((LISTS!$M$2:$M$13&lt;&gt;"")*ISNUMBER(SEARCH(LISTS!$M$2:$M$13,$I9203))),LISTS!$O$2:$O$13),"Medio de pago no elegible o no identificado por DIAN"),"Apta automaticamente por pago electronico y base positiva"))))</f>
        <v/>
      </c>
    </row>
    <row r="9204">
      <c r="A9204" s="9" t="n"/>
      <c r="B9204" s="9" t="n"/>
      <c r="C9204" s="12" t="n"/>
      <c r="D9204" s="11" t="n"/>
      <c r="E9204" s="11" t="n"/>
      <c r="F9204" s="11" t="n"/>
      <c r="G9204" s="11" t="n"/>
      <c r="H9204" s="11" t="n"/>
      <c r="I9204" s="9" t="n"/>
      <c r="J9204" s="9" t="n"/>
      <c r="K9204" s="9" t="n"/>
      <c r="L9204" s="9">
        <f>IF(COUNTA($A9204:$K9204)=0,"",IF(AND(IFERROR($H9204,0)&gt;0,LEN(TRIM($K9204&amp;""))&gt;0,IFERROR(LOOKUP(2,1/((LISTS!$M$2:$M$13&lt;&gt;"")*ISNUMBER(SEARCH(LISTS!$M$2:$M$13,$I9204))),LISTS!$N$2:$N$13),"NO")="SI"),"SI","NO"))</f>
        <v/>
      </c>
      <c r="M9204" s="9">
        <f>IF(COUNTA($A9204:$K9204)=0,"",IF($K9204&lt;&gt;"",IF(COUNTIF($K$19:$K9204,$K9204)&gt;1,"SI","NO"),IF(COUNTIFS($A$19:$A9204,$A9204,$C$19:$C9204,$C9204,$J$19:$J9204,$J9204,$D$19:$D9204,$D9204)&gt;1,"SI","NO")))</f>
        <v/>
      </c>
      <c r="N9204" s="11">
        <f>IF(COUNTA($A9204:$K9204)=0,"",IF(AND($L9204="SI",$M9204="NO"),IFERROR($H9204,0),0))</f>
        <v/>
      </c>
      <c r="O9204" s="9">
        <f>IF(COUNTA($A9204:$K9204)=0,"",IF($M9204="SI","CUFE o factura duplicada dentro del reporte; no se suma dos veces",IF(IFERROR($H9204,0)&lt;=0,"DIAN reporta valor susceptible 0",IF($L9204="NO",IFERROR(LOOKUP(2,1/((LISTS!$M$2:$M$13&lt;&gt;"")*ISNUMBER(SEARCH(LISTS!$M$2:$M$13,$I9204))),LISTS!$O$2:$O$13),"Medio de pago no elegible o no identificado por DIAN"),"Apta automaticamente por pago electronico y base positiva"))))</f>
        <v/>
      </c>
    </row>
    <row r="9205">
      <c r="A9205" s="9" t="n"/>
      <c r="B9205" s="9" t="n"/>
      <c r="C9205" s="12" t="n"/>
      <c r="D9205" s="11" t="n"/>
      <c r="E9205" s="11" t="n"/>
      <c r="F9205" s="11" t="n"/>
      <c r="G9205" s="11" t="n"/>
      <c r="H9205" s="11" t="n"/>
      <c r="I9205" s="9" t="n"/>
      <c r="J9205" s="9" t="n"/>
      <c r="K9205" s="9" t="n"/>
      <c r="L9205" s="9">
        <f>IF(COUNTA($A9205:$K9205)=0,"",IF(AND(IFERROR($H9205,0)&gt;0,LEN(TRIM($K9205&amp;""))&gt;0,IFERROR(LOOKUP(2,1/((LISTS!$M$2:$M$13&lt;&gt;"")*ISNUMBER(SEARCH(LISTS!$M$2:$M$13,$I9205))),LISTS!$N$2:$N$13),"NO")="SI"),"SI","NO"))</f>
        <v/>
      </c>
      <c r="M9205" s="9">
        <f>IF(COUNTA($A9205:$K9205)=0,"",IF($K9205&lt;&gt;"",IF(COUNTIF($K$19:$K9205,$K9205)&gt;1,"SI","NO"),IF(COUNTIFS($A$19:$A9205,$A9205,$C$19:$C9205,$C9205,$J$19:$J9205,$J9205,$D$19:$D9205,$D9205)&gt;1,"SI","NO")))</f>
        <v/>
      </c>
      <c r="N9205" s="11">
        <f>IF(COUNTA($A9205:$K9205)=0,"",IF(AND($L9205="SI",$M9205="NO"),IFERROR($H9205,0),0))</f>
        <v/>
      </c>
      <c r="O9205" s="9">
        <f>IF(COUNTA($A9205:$K9205)=0,"",IF($M9205="SI","CUFE o factura duplicada dentro del reporte; no se suma dos veces",IF(IFERROR($H9205,0)&lt;=0,"DIAN reporta valor susceptible 0",IF($L9205="NO",IFERROR(LOOKUP(2,1/((LISTS!$M$2:$M$13&lt;&gt;"")*ISNUMBER(SEARCH(LISTS!$M$2:$M$13,$I9205))),LISTS!$O$2:$O$13),"Medio de pago no elegible o no identificado por DIAN"),"Apta automaticamente por pago electronico y base positiva"))))</f>
        <v/>
      </c>
    </row>
    <row r="9206">
      <c r="A9206" s="9" t="n"/>
      <c r="B9206" s="9" t="n"/>
      <c r="C9206" s="12" t="n"/>
      <c r="D9206" s="11" t="n"/>
      <c r="E9206" s="11" t="n"/>
      <c r="F9206" s="11" t="n"/>
      <c r="G9206" s="11" t="n"/>
      <c r="H9206" s="11" t="n"/>
      <c r="I9206" s="9" t="n"/>
      <c r="J9206" s="9" t="n"/>
      <c r="K9206" s="9" t="n"/>
      <c r="L9206" s="9">
        <f>IF(COUNTA($A9206:$K9206)=0,"",IF(AND(IFERROR($H9206,0)&gt;0,LEN(TRIM($K9206&amp;""))&gt;0,IFERROR(LOOKUP(2,1/((LISTS!$M$2:$M$13&lt;&gt;"")*ISNUMBER(SEARCH(LISTS!$M$2:$M$13,$I9206))),LISTS!$N$2:$N$13),"NO")="SI"),"SI","NO"))</f>
        <v/>
      </c>
      <c r="M9206" s="9">
        <f>IF(COUNTA($A9206:$K9206)=0,"",IF($K9206&lt;&gt;"",IF(COUNTIF($K$19:$K9206,$K9206)&gt;1,"SI","NO"),IF(COUNTIFS($A$19:$A9206,$A9206,$C$19:$C9206,$C9206,$J$19:$J9206,$J9206,$D$19:$D9206,$D9206)&gt;1,"SI","NO")))</f>
        <v/>
      </c>
      <c r="N9206" s="11">
        <f>IF(COUNTA($A9206:$K9206)=0,"",IF(AND($L9206="SI",$M9206="NO"),IFERROR($H9206,0),0))</f>
        <v/>
      </c>
      <c r="O9206" s="9">
        <f>IF(COUNTA($A9206:$K9206)=0,"",IF($M9206="SI","CUFE o factura duplicada dentro del reporte; no se suma dos veces",IF(IFERROR($H9206,0)&lt;=0,"DIAN reporta valor susceptible 0",IF($L9206="NO",IFERROR(LOOKUP(2,1/((LISTS!$M$2:$M$13&lt;&gt;"")*ISNUMBER(SEARCH(LISTS!$M$2:$M$13,$I9206))),LISTS!$O$2:$O$13),"Medio de pago no elegible o no identificado por DIAN"),"Apta automaticamente por pago electronico y base positiva"))))</f>
        <v/>
      </c>
    </row>
    <row r="9207">
      <c r="A9207" s="9" t="n"/>
      <c r="B9207" s="9" t="n"/>
      <c r="C9207" s="12" t="n"/>
      <c r="D9207" s="11" t="n"/>
      <c r="E9207" s="11" t="n"/>
      <c r="F9207" s="11" t="n"/>
      <c r="G9207" s="11" t="n"/>
      <c r="H9207" s="11" t="n"/>
      <c r="I9207" s="9" t="n"/>
      <c r="J9207" s="9" t="n"/>
      <c r="K9207" s="9" t="n"/>
      <c r="L9207" s="9">
        <f>IF(COUNTA($A9207:$K9207)=0,"",IF(AND(IFERROR($H9207,0)&gt;0,LEN(TRIM($K9207&amp;""))&gt;0,IFERROR(LOOKUP(2,1/((LISTS!$M$2:$M$13&lt;&gt;"")*ISNUMBER(SEARCH(LISTS!$M$2:$M$13,$I9207))),LISTS!$N$2:$N$13),"NO")="SI"),"SI","NO"))</f>
        <v/>
      </c>
      <c r="M9207" s="9">
        <f>IF(COUNTA($A9207:$K9207)=0,"",IF($K9207&lt;&gt;"",IF(COUNTIF($K$19:$K9207,$K9207)&gt;1,"SI","NO"),IF(COUNTIFS($A$19:$A9207,$A9207,$C$19:$C9207,$C9207,$J$19:$J9207,$J9207,$D$19:$D9207,$D9207)&gt;1,"SI","NO")))</f>
        <v/>
      </c>
      <c r="N9207" s="11">
        <f>IF(COUNTA($A9207:$K9207)=0,"",IF(AND($L9207="SI",$M9207="NO"),IFERROR($H9207,0),0))</f>
        <v/>
      </c>
      <c r="O9207" s="9">
        <f>IF(COUNTA($A9207:$K9207)=0,"",IF($M9207="SI","CUFE o factura duplicada dentro del reporte; no se suma dos veces",IF(IFERROR($H9207,0)&lt;=0,"DIAN reporta valor susceptible 0",IF($L9207="NO",IFERROR(LOOKUP(2,1/((LISTS!$M$2:$M$13&lt;&gt;"")*ISNUMBER(SEARCH(LISTS!$M$2:$M$13,$I9207))),LISTS!$O$2:$O$13),"Medio de pago no elegible o no identificado por DIAN"),"Apta automaticamente por pago electronico y base positiva"))))</f>
        <v/>
      </c>
    </row>
    <row r="9208">
      <c r="A9208" s="9" t="n"/>
      <c r="B9208" s="9" t="n"/>
      <c r="C9208" s="12" t="n"/>
      <c r="D9208" s="11" t="n"/>
      <c r="E9208" s="11" t="n"/>
      <c r="F9208" s="11" t="n"/>
      <c r="G9208" s="11" t="n"/>
      <c r="H9208" s="11" t="n"/>
      <c r="I9208" s="9" t="n"/>
      <c r="J9208" s="9" t="n"/>
      <c r="K9208" s="9" t="n"/>
      <c r="L9208" s="9">
        <f>IF(COUNTA($A9208:$K9208)=0,"",IF(AND(IFERROR($H9208,0)&gt;0,LEN(TRIM($K9208&amp;""))&gt;0,IFERROR(LOOKUP(2,1/((LISTS!$M$2:$M$13&lt;&gt;"")*ISNUMBER(SEARCH(LISTS!$M$2:$M$13,$I9208))),LISTS!$N$2:$N$13),"NO")="SI"),"SI","NO"))</f>
        <v/>
      </c>
      <c r="M9208" s="9">
        <f>IF(COUNTA($A9208:$K9208)=0,"",IF($K9208&lt;&gt;"",IF(COUNTIF($K$19:$K9208,$K9208)&gt;1,"SI","NO"),IF(COUNTIFS($A$19:$A9208,$A9208,$C$19:$C9208,$C9208,$J$19:$J9208,$J9208,$D$19:$D9208,$D9208)&gt;1,"SI","NO")))</f>
        <v/>
      </c>
      <c r="N9208" s="11">
        <f>IF(COUNTA($A9208:$K9208)=0,"",IF(AND($L9208="SI",$M9208="NO"),IFERROR($H9208,0),0))</f>
        <v/>
      </c>
      <c r="O9208" s="9">
        <f>IF(COUNTA($A9208:$K9208)=0,"",IF($M9208="SI","CUFE o factura duplicada dentro del reporte; no se suma dos veces",IF(IFERROR($H9208,0)&lt;=0,"DIAN reporta valor susceptible 0",IF($L9208="NO",IFERROR(LOOKUP(2,1/((LISTS!$M$2:$M$13&lt;&gt;"")*ISNUMBER(SEARCH(LISTS!$M$2:$M$13,$I9208))),LISTS!$O$2:$O$13),"Medio de pago no elegible o no identificado por DIAN"),"Apta automaticamente por pago electronico y base positiva"))))</f>
        <v/>
      </c>
    </row>
    <row r="9209">
      <c r="A9209" s="9" t="n"/>
      <c r="B9209" s="9" t="n"/>
      <c r="C9209" s="12" t="n"/>
      <c r="D9209" s="11" t="n"/>
      <c r="E9209" s="11" t="n"/>
      <c r="F9209" s="11" t="n"/>
      <c r="G9209" s="11" t="n"/>
      <c r="H9209" s="11" t="n"/>
      <c r="I9209" s="9" t="n"/>
      <c r="J9209" s="9" t="n"/>
      <c r="K9209" s="9" t="n"/>
      <c r="L9209" s="9">
        <f>IF(COUNTA($A9209:$K9209)=0,"",IF(AND(IFERROR($H9209,0)&gt;0,LEN(TRIM($K9209&amp;""))&gt;0,IFERROR(LOOKUP(2,1/((LISTS!$M$2:$M$13&lt;&gt;"")*ISNUMBER(SEARCH(LISTS!$M$2:$M$13,$I9209))),LISTS!$N$2:$N$13),"NO")="SI"),"SI","NO"))</f>
        <v/>
      </c>
      <c r="M9209" s="9">
        <f>IF(COUNTA($A9209:$K9209)=0,"",IF($K9209&lt;&gt;"",IF(COUNTIF($K$19:$K9209,$K9209)&gt;1,"SI","NO"),IF(COUNTIFS($A$19:$A9209,$A9209,$C$19:$C9209,$C9209,$J$19:$J9209,$J9209,$D$19:$D9209,$D9209)&gt;1,"SI","NO")))</f>
        <v/>
      </c>
      <c r="N9209" s="11">
        <f>IF(COUNTA($A9209:$K9209)=0,"",IF(AND($L9209="SI",$M9209="NO"),IFERROR($H9209,0),0))</f>
        <v/>
      </c>
      <c r="O9209" s="9">
        <f>IF(COUNTA($A9209:$K9209)=0,"",IF($M9209="SI","CUFE o factura duplicada dentro del reporte; no se suma dos veces",IF(IFERROR($H9209,0)&lt;=0,"DIAN reporta valor susceptible 0",IF($L9209="NO",IFERROR(LOOKUP(2,1/((LISTS!$M$2:$M$13&lt;&gt;"")*ISNUMBER(SEARCH(LISTS!$M$2:$M$13,$I9209))),LISTS!$O$2:$O$13),"Medio de pago no elegible o no identificado por DIAN"),"Apta automaticamente por pago electronico y base positiva"))))</f>
        <v/>
      </c>
    </row>
    <row r="9210">
      <c r="A9210" s="9" t="n"/>
      <c r="B9210" s="9" t="n"/>
      <c r="C9210" s="12" t="n"/>
      <c r="D9210" s="11" t="n"/>
      <c r="E9210" s="11" t="n"/>
      <c r="F9210" s="11" t="n"/>
      <c r="G9210" s="11" t="n"/>
      <c r="H9210" s="11" t="n"/>
      <c r="I9210" s="9" t="n"/>
      <c r="J9210" s="9" t="n"/>
      <c r="K9210" s="9" t="n"/>
      <c r="L9210" s="9">
        <f>IF(COUNTA($A9210:$K9210)=0,"",IF(AND(IFERROR($H9210,0)&gt;0,LEN(TRIM($K9210&amp;""))&gt;0,IFERROR(LOOKUP(2,1/((LISTS!$M$2:$M$13&lt;&gt;"")*ISNUMBER(SEARCH(LISTS!$M$2:$M$13,$I9210))),LISTS!$N$2:$N$13),"NO")="SI"),"SI","NO"))</f>
        <v/>
      </c>
      <c r="M9210" s="9">
        <f>IF(COUNTA($A9210:$K9210)=0,"",IF($K9210&lt;&gt;"",IF(COUNTIF($K$19:$K9210,$K9210)&gt;1,"SI","NO"),IF(COUNTIFS($A$19:$A9210,$A9210,$C$19:$C9210,$C9210,$J$19:$J9210,$J9210,$D$19:$D9210,$D9210)&gt;1,"SI","NO")))</f>
        <v/>
      </c>
      <c r="N9210" s="11">
        <f>IF(COUNTA($A9210:$K9210)=0,"",IF(AND($L9210="SI",$M9210="NO"),IFERROR($H9210,0),0))</f>
        <v/>
      </c>
      <c r="O9210" s="9">
        <f>IF(COUNTA($A9210:$K9210)=0,"",IF($M9210="SI","CUFE o factura duplicada dentro del reporte; no se suma dos veces",IF(IFERROR($H9210,0)&lt;=0,"DIAN reporta valor susceptible 0",IF($L9210="NO",IFERROR(LOOKUP(2,1/((LISTS!$M$2:$M$13&lt;&gt;"")*ISNUMBER(SEARCH(LISTS!$M$2:$M$13,$I9210))),LISTS!$O$2:$O$13),"Medio de pago no elegible o no identificado por DIAN"),"Apta automaticamente por pago electronico y base positiva"))))</f>
        <v/>
      </c>
    </row>
    <row r="9211">
      <c r="A9211" s="9" t="n"/>
      <c r="B9211" s="9" t="n"/>
      <c r="C9211" s="12" t="n"/>
      <c r="D9211" s="11" t="n"/>
      <c r="E9211" s="11" t="n"/>
      <c r="F9211" s="11" t="n"/>
      <c r="G9211" s="11" t="n"/>
      <c r="H9211" s="11" t="n"/>
      <c r="I9211" s="9" t="n"/>
      <c r="J9211" s="9" t="n"/>
      <c r="K9211" s="9" t="n"/>
      <c r="L9211" s="9">
        <f>IF(COUNTA($A9211:$K9211)=0,"",IF(AND(IFERROR($H9211,0)&gt;0,LEN(TRIM($K9211&amp;""))&gt;0,IFERROR(LOOKUP(2,1/((LISTS!$M$2:$M$13&lt;&gt;"")*ISNUMBER(SEARCH(LISTS!$M$2:$M$13,$I9211))),LISTS!$N$2:$N$13),"NO")="SI"),"SI","NO"))</f>
        <v/>
      </c>
      <c r="M9211" s="9">
        <f>IF(COUNTA($A9211:$K9211)=0,"",IF($K9211&lt;&gt;"",IF(COUNTIF($K$19:$K9211,$K9211)&gt;1,"SI","NO"),IF(COUNTIFS($A$19:$A9211,$A9211,$C$19:$C9211,$C9211,$J$19:$J9211,$J9211,$D$19:$D9211,$D9211)&gt;1,"SI","NO")))</f>
        <v/>
      </c>
      <c r="N9211" s="11">
        <f>IF(COUNTA($A9211:$K9211)=0,"",IF(AND($L9211="SI",$M9211="NO"),IFERROR($H9211,0),0))</f>
        <v/>
      </c>
      <c r="O9211" s="9">
        <f>IF(COUNTA($A9211:$K9211)=0,"",IF($M9211="SI","CUFE o factura duplicada dentro del reporte; no se suma dos veces",IF(IFERROR($H9211,0)&lt;=0,"DIAN reporta valor susceptible 0",IF($L9211="NO",IFERROR(LOOKUP(2,1/((LISTS!$M$2:$M$13&lt;&gt;"")*ISNUMBER(SEARCH(LISTS!$M$2:$M$13,$I9211))),LISTS!$O$2:$O$13),"Medio de pago no elegible o no identificado por DIAN"),"Apta automaticamente por pago electronico y base positiva"))))</f>
        <v/>
      </c>
    </row>
    <row r="9212">
      <c r="A9212" s="9" t="n"/>
      <c r="B9212" s="9" t="n"/>
      <c r="C9212" s="12" t="n"/>
      <c r="D9212" s="11" t="n"/>
      <c r="E9212" s="11" t="n"/>
      <c r="F9212" s="11" t="n"/>
      <c r="G9212" s="11" t="n"/>
      <c r="H9212" s="11" t="n"/>
      <c r="I9212" s="9" t="n"/>
      <c r="J9212" s="9" t="n"/>
      <c r="K9212" s="9" t="n"/>
      <c r="L9212" s="9">
        <f>IF(COUNTA($A9212:$K9212)=0,"",IF(AND(IFERROR($H9212,0)&gt;0,LEN(TRIM($K9212&amp;""))&gt;0,IFERROR(LOOKUP(2,1/((LISTS!$M$2:$M$13&lt;&gt;"")*ISNUMBER(SEARCH(LISTS!$M$2:$M$13,$I9212))),LISTS!$N$2:$N$13),"NO")="SI"),"SI","NO"))</f>
        <v/>
      </c>
      <c r="M9212" s="9">
        <f>IF(COUNTA($A9212:$K9212)=0,"",IF($K9212&lt;&gt;"",IF(COUNTIF($K$19:$K9212,$K9212)&gt;1,"SI","NO"),IF(COUNTIFS($A$19:$A9212,$A9212,$C$19:$C9212,$C9212,$J$19:$J9212,$J9212,$D$19:$D9212,$D9212)&gt;1,"SI","NO")))</f>
        <v/>
      </c>
      <c r="N9212" s="11">
        <f>IF(COUNTA($A9212:$K9212)=0,"",IF(AND($L9212="SI",$M9212="NO"),IFERROR($H9212,0),0))</f>
        <v/>
      </c>
      <c r="O9212" s="9">
        <f>IF(COUNTA($A9212:$K9212)=0,"",IF($M9212="SI","CUFE o factura duplicada dentro del reporte; no se suma dos veces",IF(IFERROR($H9212,0)&lt;=0,"DIAN reporta valor susceptible 0",IF($L9212="NO",IFERROR(LOOKUP(2,1/((LISTS!$M$2:$M$13&lt;&gt;"")*ISNUMBER(SEARCH(LISTS!$M$2:$M$13,$I9212))),LISTS!$O$2:$O$13),"Medio de pago no elegible o no identificado por DIAN"),"Apta automaticamente por pago electronico y base positiva"))))</f>
        <v/>
      </c>
    </row>
    <row r="9213">
      <c r="A9213" s="9" t="n"/>
      <c r="B9213" s="9" t="n"/>
      <c r="C9213" s="12" t="n"/>
      <c r="D9213" s="11" t="n"/>
      <c r="E9213" s="11" t="n"/>
      <c r="F9213" s="11" t="n"/>
      <c r="G9213" s="11" t="n"/>
      <c r="H9213" s="11" t="n"/>
      <c r="I9213" s="9" t="n"/>
      <c r="J9213" s="9" t="n"/>
      <c r="K9213" s="9" t="n"/>
      <c r="L9213" s="9">
        <f>IF(COUNTA($A9213:$K9213)=0,"",IF(AND(IFERROR($H9213,0)&gt;0,LEN(TRIM($K9213&amp;""))&gt;0,IFERROR(LOOKUP(2,1/((LISTS!$M$2:$M$13&lt;&gt;"")*ISNUMBER(SEARCH(LISTS!$M$2:$M$13,$I9213))),LISTS!$N$2:$N$13),"NO")="SI"),"SI","NO"))</f>
        <v/>
      </c>
      <c r="M9213" s="9">
        <f>IF(COUNTA($A9213:$K9213)=0,"",IF($K9213&lt;&gt;"",IF(COUNTIF($K$19:$K9213,$K9213)&gt;1,"SI","NO"),IF(COUNTIFS($A$19:$A9213,$A9213,$C$19:$C9213,$C9213,$J$19:$J9213,$J9213,$D$19:$D9213,$D9213)&gt;1,"SI","NO")))</f>
        <v/>
      </c>
      <c r="N9213" s="11">
        <f>IF(COUNTA($A9213:$K9213)=0,"",IF(AND($L9213="SI",$M9213="NO"),IFERROR($H9213,0),0))</f>
        <v/>
      </c>
      <c r="O9213" s="9">
        <f>IF(COUNTA($A9213:$K9213)=0,"",IF($M9213="SI","CUFE o factura duplicada dentro del reporte; no se suma dos veces",IF(IFERROR($H9213,0)&lt;=0,"DIAN reporta valor susceptible 0",IF($L9213="NO",IFERROR(LOOKUP(2,1/((LISTS!$M$2:$M$13&lt;&gt;"")*ISNUMBER(SEARCH(LISTS!$M$2:$M$13,$I9213))),LISTS!$O$2:$O$13),"Medio de pago no elegible o no identificado por DIAN"),"Apta automaticamente por pago electronico y base positiva"))))</f>
        <v/>
      </c>
    </row>
    <row r="9214">
      <c r="A9214" s="9" t="n"/>
      <c r="B9214" s="9" t="n"/>
      <c r="C9214" s="12" t="n"/>
      <c r="D9214" s="11" t="n"/>
      <c r="E9214" s="11" t="n"/>
      <c r="F9214" s="11" t="n"/>
      <c r="G9214" s="11" t="n"/>
      <c r="H9214" s="11" t="n"/>
      <c r="I9214" s="9" t="n"/>
      <c r="J9214" s="9" t="n"/>
      <c r="K9214" s="9" t="n"/>
      <c r="L9214" s="9">
        <f>IF(COUNTA($A9214:$K9214)=0,"",IF(AND(IFERROR($H9214,0)&gt;0,LEN(TRIM($K9214&amp;""))&gt;0,IFERROR(LOOKUP(2,1/((LISTS!$M$2:$M$13&lt;&gt;"")*ISNUMBER(SEARCH(LISTS!$M$2:$M$13,$I9214))),LISTS!$N$2:$N$13),"NO")="SI"),"SI","NO"))</f>
        <v/>
      </c>
      <c r="M9214" s="9">
        <f>IF(COUNTA($A9214:$K9214)=0,"",IF($K9214&lt;&gt;"",IF(COUNTIF($K$19:$K9214,$K9214)&gt;1,"SI","NO"),IF(COUNTIFS($A$19:$A9214,$A9214,$C$19:$C9214,$C9214,$J$19:$J9214,$J9214,$D$19:$D9214,$D9214)&gt;1,"SI","NO")))</f>
        <v/>
      </c>
      <c r="N9214" s="11">
        <f>IF(COUNTA($A9214:$K9214)=0,"",IF(AND($L9214="SI",$M9214="NO"),IFERROR($H9214,0),0))</f>
        <v/>
      </c>
      <c r="O9214" s="9">
        <f>IF(COUNTA($A9214:$K9214)=0,"",IF($M9214="SI","CUFE o factura duplicada dentro del reporte; no se suma dos veces",IF(IFERROR($H9214,0)&lt;=0,"DIAN reporta valor susceptible 0",IF($L9214="NO",IFERROR(LOOKUP(2,1/((LISTS!$M$2:$M$13&lt;&gt;"")*ISNUMBER(SEARCH(LISTS!$M$2:$M$13,$I9214))),LISTS!$O$2:$O$13),"Medio de pago no elegible o no identificado por DIAN"),"Apta automaticamente por pago electronico y base positiva"))))</f>
        <v/>
      </c>
    </row>
    <row r="9215">
      <c r="A9215" s="9" t="n"/>
      <c r="B9215" s="9" t="n"/>
      <c r="C9215" s="12" t="n"/>
      <c r="D9215" s="11" t="n"/>
      <c r="E9215" s="11" t="n"/>
      <c r="F9215" s="11" t="n"/>
      <c r="G9215" s="11" t="n"/>
      <c r="H9215" s="11" t="n"/>
      <c r="I9215" s="9" t="n"/>
      <c r="J9215" s="9" t="n"/>
      <c r="K9215" s="9" t="n"/>
      <c r="L9215" s="9">
        <f>IF(COUNTA($A9215:$K9215)=0,"",IF(AND(IFERROR($H9215,0)&gt;0,LEN(TRIM($K9215&amp;""))&gt;0,IFERROR(LOOKUP(2,1/((LISTS!$M$2:$M$13&lt;&gt;"")*ISNUMBER(SEARCH(LISTS!$M$2:$M$13,$I9215))),LISTS!$N$2:$N$13),"NO")="SI"),"SI","NO"))</f>
        <v/>
      </c>
      <c r="M9215" s="9">
        <f>IF(COUNTA($A9215:$K9215)=0,"",IF($K9215&lt;&gt;"",IF(COUNTIF($K$19:$K9215,$K9215)&gt;1,"SI","NO"),IF(COUNTIFS($A$19:$A9215,$A9215,$C$19:$C9215,$C9215,$J$19:$J9215,$J9215,$D$19:$D9215,$D9215)&gt;1,"SI","NO")))</f>
        <v/>
      </c>
      <c r="N9215" s="11">
        <f>IF(COUNTA($A9215:$K9215)=0,"",IF(AND($L9215="SI",$M9215="NO"),IFERROR($H9215,0),0))</f>
        <v/>
      </c>
      <c r="O9215" s="9">
        <f>IF(COUNTA($A9215:$K9215)=0,"",IF($M9215="SI","CUFE o factura duplicada dentro del reporte; no se suma dos veces",IF(IFERROR($H9215,0)&lt;=0,"DIAN reporta valor susceptible 0",IF($L9215="NO",IFERROR(LOOKUP(2,1/((LISTS!$M$2:$M$13&lt;&gt;"")*ISNUMBER(SEARCH(LISTS!$M$2:$M$13,$I9215))),LISTS!$O$2:$O$13),"Medio de pago no elegible o no identificado por DIAN"),"Apta automaticamente por pago electronico y base positiva"))))</f>
        <v/>
      </c>
    </row>
    <row r="9216">
      <c r="A9216" s="9" t="n"/>
      <c r="B9216" s="9" t="n"/>
      <c r="C9216" s="12" t="n"/>
      <c r="D9216" s="11" t="n"/>
      <c r="E9216" s="11" t="n"/>
      <c r="F9216" s="11" t="n"/>
      <c r="G9216" s="11" t="n"/>
      <c r="H9216" s="11" t="n"/>
      <c r="I9216" s="9" t="n"/>
      <c r="J9216" s="9" t="n"/>
      <c r="K9216" s="9" t="n"/>
      <c r="L9216" s="9">
        <f>IF(COUNTA($A9216:$K9216)=0,"",IF(AND(IFERROR($H9216,0)&gt;0,LEN(TRIM($K9216&amp;""))&gt;0,IFERROR(LOOKUP(2,1/((LISTS!$M$2:$M$13&lt;&gt;"")*ISNUMBER(SEARCH(LISTS!$M$2:$M$13,$I9216))),LISTS!$N$2:$N$13),"NO")="SI"),"SI","NO"))</f>
        <v/>
      </c>
      <c r="M9216" s="9">
        <f>IF(COUNTA($A9216:$K9216)=0,"",IF($K9216&lt;&gt;"",IF(COUNTIF($K$19:$K9216,$K9216)&gt;1,"SI","NO"),IF(COUNTIFS($A$19:$A9216,$A9216,$C$19:$C9216,$C9216,$J$19:$J9216,$J9216,$D$19:$D9216,$D9216)&gt;1,"SI","NO")))</f>
        <v/>
      </c>
      <c r="N9216" s="11">
        <f>IF(COUNTA($A9216:$K9216)=0,"",IF(AND($L9216="SI",$M9216="NO"),IFERROR($H9216,0),0))</f>
        <v/>
      </c>
      <c r="O9216" s="9">
        <f>IF(COUNTA($A9216:$K9216)=0,"",IF($M9216="SI","CUFE o factura duplicada dentro del reporte; no se suma dos veces",IF(IFERROR($H9216,0)&lt;=0,"DIAN reporta valor susceptible 0",IF($L9216="NO",IFERROR(LOOKUP(2,1/((LISTS!$M$2:$M$13&lt;&gt;"")*ISNUMBER(SEARCH(LISTS!$M$2:$M$13,$I9216))),LISTS!$O$2:$O$13),"Medio de pago no elegible o no identificado por DIAN"),"Apta automaticamente por pago electronico y base positiva"))))</f>
        <v/>
      </c>
    </row>
    <row r="9217">
      <c r="A9217" s="9" t="n"/>
      <c r="B9217" s="9" t="n"/>
      <c r="C9217" s="12" t="n"/>
      <c r="D9217" s="11" t="n"/>
      <c r="E9217" s="11" t="n"/>
      <c r="F9217" s="11" t="n"/>
      <c r="G9217" s="11" t="n"/>
      <c r="H9217" s="11" t="n"/>
      <c r="I9217" s="9" t="n"/>
      <c r="J9217" s="9" t="n"/>
      <c r="K9217" s="9" t="n"/>
      <c r="L9217" s="9">
        <f>IF(COUNTA($A9217:$K9217)=0,"",IF(AND(IFERROR($H9217,0)&gt;0,LEN(TRIM($K9217&amp;""))&gt;0,IFERROR(LOOKUP(2,1/((LISTS!$M$2:$M$13&lt;&gt;"")*ISNUMBER(SEARCH(LISTS!$M$2:$M$13,$I9217))),LISTS!$N$2:$N$13),"NO")="SI"),"SI","NO"))</f>
        <v/>
      </c>
      <c r="M9217" s="9">
        <f>IF(COUNTA($A9217:$K9217)=0,"",IF($K9217&lt;&gt;"",IF(COUNTIF($K$19:$K9217,$K9217)&gt;1,"SI","NO"),IF(COUNTIFS($A$19:$A9217,$A9217,$C$19:$C9217,$C9217,$J$19:$J9217,$J9217,$D$19:$D9217,$D9217)&gt;1,"SI","NO")))</f>
        <v/>
      </c>
      <c r="N9217" s="11">
        <f>IF(COUNTA($A9217:$K9217)=0,"",IF(AND($L9217="SI",$M9217="NO"),IFERROR($H9217,0),0))</f>
        <v/>
      </c>
      <c r="O9217" s="9">
        <f>IF(COUNTA($A9217:$K9217)=0,"",IF($M9217="SI","CUFE o factura duplicada dentro del reporte; no se suma dos veces",IF(IFERROR($H9217,0)&lt;=0,"DIAN reporta valor susceptible 0",IF($L9217="NO",IFERROR(LOOKUP(2,1/((LISTS!$M$2:$M$13&lt;&gt;"")*ISNUMBER(SEARCH(LISTS!$M$2:$M$13,$I9217))),LISTS!$O$2:$O$13),"Medio de pago no elegible o no identificado por DIAN"),"Apta automaticamente por pago electronico y base positiva"))))</f>
        <v/>
      </c>
    </row>
    <row r="9218">
      <c r="A9218" s="9" t="n"/>
      <c r="B9218" s="9" t="n"/>
      <c r="C9218" s="12" t="n"/>
      <c r="D9218" s="11" t="n"/>
      <c r="E9218" s="11" t="n"/>
      <c r="F9218" s="11" t="n"/>
      <c r="G9218" s="11" t="n"/>
      <c r="H9218" s="11" t="n"/>
      <c r="I9218" s="9" t="n"/>
      <c r="J9218" s="9" t="n"/>
      <c r="K9218" s="9" t="n"/>
      <c r="L9218" s="9">
        <f>IF(COUNTA($A9218:$K9218)=0,"",IF(AND(IFERROR($H9218,0)&gt;0,LEN(TRIM($K9218&amp;""))&gt;0,IFERROR(LOOKUP(2,1/((LISTS!$M$2:$M$13&lt;&gt;"")*ISNUMBER(SEARCH(LISTS!$M$2:$M$13,$I9218))),LISTS!$N$2:$N$13),"NO")="SI"),"SI","NO"))</f>
        <v/>
      </c>
      <c r="M9218" s="9">
        <f>IF(COUNTA($A9218:$K9218)=0,"",IF($K9218&lt;&gt;"",IF(COUNTIF($K$19:$K9218,$K9218)&gt;1,"SI","NO"),IF(COUNTIFS($A$19:$A9218,$A9218,$C$19:$C9218,$C9218,$J$19:$J9218,$J9218,$D$19:$D9218,$D9218)&gt;1,"SI","NO")))</f>
        <v/>
      </c>
      <c r="N9218" s="11">
        <f>IF(COUNTA($A9218:$K9218)=0,"",IF(AND($L9218="SI",$M9218="NO"),IFERROR($H9218,0),0))</f>
        <v/>
      </c>
      <c r="O9218" s="9">
        <f>IF(COUNTA($A9218:$K9218)=0,"",IF($M9218="SI","CUFE o factura duplicada dentro del reporte; no se suma dos veces",IF(IFERROR($H9218,0)&lt;=0,"DIAN reporta valor susceptible 0",IF($L9218="NO",IFERROR(LOOKUP(2,1/((LISTS!$M$2:$M$13&lt;&gt;"")*ISNUMBER(SEARCH(LISTS!$M$2:$M$13,$I9218))),LISTS!$O$2:$O$13),"Medio de pago no elegible o no identificado por DIAN"),"Apta automaticamente por pago electronico y base positiva"))))</f>
        <v/>
      </c>
    </row>
    <row r="9219">
      <c r="A9219" s="9" t="n"/>
      <c r="B9219" s="9" t="n"/>
      <c r="C9219" s="12" t="n"/>
      <c r="D9219" s="11" t="n"/>
      <c r="E9219" s="11" t="n"/>
      <c r="F9219" s="11" t="n"/>
      <c r="G9219" s="11" t="n"/>
      <c r="H9219" s="11" t="n"/>
      <c r="I9219" s="9" t="n"/>
      <c r="J9219" s="9" t="n"/>
      <c r="K9219" s="9" t="n"/>
      <c r="L9219" s="9">
        <f>IF(COUNTA($A9219:$K9219)=0,"",IF(AND(IFERROR($H9219,0)&gt;0,LEN(TRIM($K9219&amp;""))&gt;0,IFERROR(LOOKUP(2,1/((LISTS!$M$2:$M$13&lt;&gt;"")*ISNUMBER(SEARCH(LISTS!$M$2:$M$13,$I9219))),LISTS!$N$2:$N$13),"NO")="SI"),"SI","NO"))</f>
        <v/>
      </c>
      <c r="M9219" s="9">
        <f>IF(COUNTA($A9219:$K9219)=0,"",IF($K9219&lt;&gt;"",IF(COUNTIF($K$19:$K9219,$K9219)&gt;1,"SI","NO"),IF(COUNTIFS($A$19:$A9219,$A9219,$C$19:$C9219,$C9219,$J$19:$J9219,$J9219,$D$19:$D9219,$D9219)&gt;1,"SI","NO")))</f>
        <v/>
      </c>
      <c r="N9219" s="11">
        <f>IF(COUNTA($A9219:$K9219)=0,"",IF(AND($L9219="SI",$M9219="NO"),IFERROR($H9219,0),0))</f>
        <v/>
      </c>
      <c r="O9219" s="9">
        <f>IF(COUNTA($A9219:$K9219)=0,"",IF($M9219="SI","CUFE o factura duplicada dentro del reporte; no se suma dos veces",IF(IFERROR($H9219,0)&lt;=0,"DIAN reporta valor susceptible 0",IF($L9219="NO",IFERROR(LOOKUP(2,1/((LISTS!$M$2:$M$13&lt;&gt;"")*ISNUMBER(SEARCH(LISTS!$M$2:$M$13,$I9219))),LISTS!$O$2:$O$13),"Medio de pago no elegible o no identificado por DIAN"),"Apta automaticamente por pago electronico y base positiva"))))</f>
        <v/>
      </c>
    </row>
    <row r="9220">
      <c r="A9220" s="9" t="n"/>
      <c r="B9220" s="9" t="n"/>
      <c r="C9220" s="12" t="n"/>
      <c r="D9220" s="11" t="n"/>
      <c r="E9220" s="11" t="n"/>
      <c r="F9220" s="11" t="n"/>
      <c r="G9220" s="11" t="n"/>
      <c r="H9220" s="11" t="n"/>
      <c r="I9220" s="9" t="n"/>
      <c r="J9220" s="9" t="n"/>
      <c r="K9220" s="9" t="n"/>
      <c r="L9220" s="9">
        <f>IF(COUNTA($A9220:$K9220)=0,"",IF(AND(IFERROR($H9220,0)&gt;0,LEN(TRIM($K9220&amp;""))&gt;0,IFERROR(LOOKUP(2,1/((LISTS!$M$2:$M$13&lt;&gt;"")*ISNUMBER(SEARCH(LISTS!$M$2:$M$13,$I9220))),LISTS!$N$2:$N$13),"NO")="SI"),"SI","NO"))</f>
        <v/>
      </c>
      <c r="M9220" s="9">
        <f>IF(COUNTA($A9220:$K9220)=0,"",IF($K9220&lt;&gt;"",IF(COUNTIF($K$19:$K9220,$K9220)&gt;1,"SI","NO"),IF(COUNTIFS($A$19:$A9220,$A9220,$C$19:$C9220,$C9220,$J$19:$J9220,$J9220,$D$19:$D9220,$D9220)&gt;1,"SI","NO")))</f>
        <v/>
      </c>
      <c r="N9220" s="11">
        <f>IF(COUNTA($A9220:$K9220)=0,"",IF(AND($L9220="SI",$M9220="NO"),IFERROR($H9220,0),0))</f>
        <v/>
      </c>
      <c r="O9220" s="9">
        <f>IF(COUNTA($A9220:$K9220)=0,"",IF($M9220="SI","CUFE o factura duplicada dentro del reporte; no se suma dos veces",IF(IFERROR($H9220,0)&lt;=0,"DIAN reporta valor susceptible 0",IF($L9220="NO",IFERROR(LOOKUP(2,1/((LISTS!$M$2:$M$13&lt;&gt;"")*ISNUMBER(SEARCH(LISTS!$M$2:$M$13,$I9220))),LISTS!$O$2:$O$13),"Medio de pago no elegible o no identificado por DIAN"),"Apta automaticamente por pago electronico y base positiva"))))</f>
        <v/>
      </c>
    </row>
    <row r="9221">
      <c r="A9221" s="9" t="n"/>
      <c r="B9221" s="9" t="n"/>
      <c r="C9221" s="12" t="n"/>
      <c r="D9221" s="11" t="n"/>
      <c r="E9221" s="11" t="n"/>
      <c r="F9221" s="11" t="n"/>
      <c r="G9221" s="11" t="n"/>
      <c r="H9221" s="11" t="n"/>
      <c r="I9221" s="9" t="n"/>
      <c r="J9221" s="9" t="n"/>
      <c r="K9221" s="9" t="n"/>
      <c r="L9221" s="9">
        <f>IF(COUNTA($A9221:$K9221)=0,"",IF(AND(IFERROR($H9221,0)&gt;0,LEN(TRIM($K9221&amp;""))&gt;0,IFERROR(LOOKUP(2,1/((LISTS!$M$2:$M$13&lt;&gt;"")*ISNUMBER(SEARCH(LISTS!$M$2:$M$13,$I9221))),LISTS!$N$2:$N$13),"NO")="SI"),"SI","NO"))</f>
        <v/>
      </c>
      <c r="M9221" s="9">
        <f>IF(COUNTA($A9221:$K9221)=0,"",IF($K9221&lt;&gt;"",IF(COUNTIF($K$19:$K9221,$K9221)&gt;1,"SI","NO"),IF(COUNTIFS($A$19:$A9221,$A9221,$C$19:$C9221,$C9221,$J$19:$J9221,$J9221,$D$19:$D9221,$D9221)&gt;1,"SI","NO")))</f>
        <v/>
      </c>
      <c r="N9221" s="11">
        <f>IF(COUNTA($A9221:$K9221)=0,"",IF(AND($L9221="SI",$M9221="NO"),IFERROR($H9221,0),0))</f>
        <v/>
      </c>
      <c r="O9221" s="9">
        <f>IF(COUNTA($A9221:$K9221)=0,"",IF($M9221="SI","CUFE o factura duplicada dentro del reporte; no se suma dos veces",IF(IFERROR($H9221,0)&lt;=0,"DIAN reporta valor susceptible 0",IF($L9221="NO",IFERROR(LOOKUP(2,1/((LISTS!$M$2:$M$13&lt;&gt;"")*ISNUMBER(SEARCH(LISTS!$M$2:$M$13,$I9221))),LISTS!$O$2:$O$13),"Medio de pago no elegible o no identificado por DIAN"),"Apta automaticamente por pago electronico y base positiva"))))</f>
        <v/>
      </c>
    </row>
    <row r="9222">
      <c r="A9222" s="9" t="n"/>
      <c r="B9222" s="9" t="n"/>
      <c r="C9222" s="12" t="n"/>
      <c r="D9222" s="11" t="n"/>
      <c r="E9222" s="11" t="n"/>
      <c r="F9222" s="11" t="n"/>
      <c r="G9222" s="11" t="n"/>
      <c r="H9222" s="11" t="n"/>
      <c r="I9222" s="9" t="n"/>
      <c r="J9222" s="9" t="n"/>
      <c r="K9222" s="9" t="n"/>
      <c r="L9222" s="9">
        <f>IF(COUNTA($A9222:$K9222)=0,"",IF(AND(IFERROR($H9222,0)&gt;0,LEN(TRIM($K9222&amp;""))&gt;0,IFERROR(LOOKUP(2,1/((LISTS!$M$2:$M$13&lt;&gt;"")*ISNUMBER(SEARCH(LISTS!$M$2:$M$13,$I9222))),LISTS!$N$2:$N$13),"NO")="SI"),"SI","NO"))</f>
        <v/>
      </c>
      <c r="M9222" s="9">
        <f>IF(COUNTA($A9222:$K9222)=0,"",IF($K9222&lt;&gt;"",IF(COUNTIF($K$19:$K9222,$K9222)&gt;1,"SI","NO"),IF(COUNTIFS($A$19:$A9222,$A9222,$C$19:$C9222,$C9222,$J$19:$J9222,$J9222,$D$19:$D9222,$D9222)&gt;1,"SI","NO")))</f>
        <v/>
      </c>
      <c r="N9222" s="11">
        <f>IF(COUNTA($A9222:$K9222)=0,"",IF(AND($L9222="SI",$M9222="NO"),IFERROR($H9222,0),0))</f>
        <v/>
      </c>
      <c r="O9222" s="9">
        <f>IF(COUNTA($A9222:$K9222)=0,"",IF($M9222="SI","CUFE o factura duplicada dentro del reporte; no se suma dos veces",IF(IFERROR($H9222,0)&lt;=0,"DIAN reporta valor susceptible 0",IF($L9222="NO",IFERROR(LOOKUP(2,1/((LISTS!$M$2:$M$13&lt;&gt;"")*ISNUMBER(SEARCH(LISTS!$M$2:$M$13,$I9222))),LISTS!$O$2:$O$13),"Medio de pago no elegible o no identificado por DIAN"),"Apta automaticamente por pago electronico y base positiva"))))</f>
        <v/>
      </c>
    </row>
    <row r="9223">
      <c r="A9223" s="9" t="n"/>
      <c r="B9223" s="9" t="n"/>
      <c r="C9223" s="12" t="n"/>
      <c r="D9223" s="11" t="n"/>
      <c r="E9223" s="11" t="n"/>
      <c r="F9223" s="11" t="n"/>
      <c r="G9223" s="11" t="n"/>
      <c r="H9223" s="11" t="n"/>
      <c r="I9223" s="9" t="n"/>
      <c r="J9223" s="9" t="n"/>
      <c r="K9223" s="9" t="n"/>
      <c r="L9223" s="9">
        <f>IF(COUNTA($A9223:$K9223)=0,"",IF(AND(IFERROR($H9223,0)&gt;0,LEN(TRIM($K9223&amp;""))&gt;0,IFERROR(LOOKUP(2,1/((LISTS!$M$2:$M$13&lt;&gt;"")*ISNUMBER(SEARCH(LISTS!$M$2:$M$13,$I9223))),LISTS!$N$2:$N$13),"NO")="SI"),"SI","NO"))</f>
        <v/>
      </c>
      <c r="M9223" s="9">
        <f>IF(COUNTA($A9223:$K9223)=0,"",IF($K9223&lt;&gt;"",IF(COUNTIF($K$19:$K9223,$K9223)&gt;1,"SI","NO"),IF(COUNTIFS($A$19:$A9223,$A9223,$C$19:$C9223,$C9223,$J$19:$J9223,$J9223,$D$19:$D9223,$D9223)&gt;1,"SI","NO")))</f>
        <v/>
      </c>
      <c r="N9223" s="11">
        <f>IF(COUNTA($A9223:$K9223)=0,"",IF(AND($L9223="SI",$M9223="NO"),IFERROR($H9223,0),0))</f>
        <v/>
      </c>
      <c r="O9223" s="9">
        <f>IF(COUNTA($A9223:$K9223)=0,"",IF($M9223="SI","CUFE o factura duplicada dentro del reporte; no se suma dos veces",IF(IFERROR($H9223,0)&lt;=0,"DIAN reporta valor susceptible 0",IF($L9223="NO",IFERROR(LOOKUP(2,1/((LISTS!$M$2:$M$13&lt;&gt;"")*ISNUMBER(SEARCH(LISTS!$M$2:$M$13,$I9223))),LISTS!$O$2:$O$13),"Medio de pago no elegible o no identificado por DIAN"),"Apta automaticamente por pago electronico y base positiva"))))</f>
        <v/>
      </c>
    </row>
    <row r="9224">
      <c r="A9224" s="9" t="n"/>
      <c r="B9224" s="9" t="n"/>
      <c r="C9224" s="12" t="n"/>
      <c r="D9224" s="11" t="n"/>
      <c r="E9224" s="11" t="n"/>
      <c r="F9224" s="11" t="n"/>
      <c r="G9224" s="11" t="n"/>
      <c r="H9224" s="11" t="n"/>
      <c r="I9224" s="9" t="n"/>
      <c r="J9224" s="9" t="n"/>
      <c r="K9224" s="9" t="n"/>
      <c r="L9224" s="9">
        <f>IF(COUNTA($A9224:$K9224)=0,"",IF(AND(IFERROR($H9224,0)&gt;0,LEN(TRIM($K9224&amp;""))&gt;0,IFERROR(LOOKUP(2,1/((LISTS!$M$2:$M$13&lt;&gt;"")*ISNUMBER(SEARCH(LISTS!$M$2:$M$13,$I9224))),LISTS!$N$2:$N$13),"NO")="SI"),"SI","NO"))</f>
        <v/>
      </c>
      <c r="M9224" s="9">
        <f>IF(COUNTA($A9224:$K9224)=0,"",IF($K9224&lt;&gt;"",IF(COUNTIF($K$19:$K9224,$K9224)&gt;1,"SI","NO"),IF(COUNTIFS($A$19:$A9224,$A9224,$C$19:$C9224,$C9224,$J$19:$J9224,$J9224,$D$19:$D9224,$D9224)&gt;1,"SI","NO")))</f>
        <v/>
      </c>
      <c r="N9224" s="11">
        <f>IF(COUNTA($A9224:$K9224)=0,"",IF(AND($L9224="SI",$M9224="NO"),IFERROR($H9224,0),0))</f>
        <v/>
      </c>
      <c r="O9224" s="9">
        <f>IF(COUNTA($A9224:$K9224)=0,"",IF($M9224="SI","CUFE o factura duplicada dentro del reporte; no se suma dos veces",IF(IFERROR($H9224,0)&lt;=0,"DIAN reporta valor susceptible 0",IF($L9224="NO",IFERROR(LOOKUP(2,1/((LISTS!$M$2:$M$13&lt;&gt;"")*ISNUMBER(SEARCH(LISTS!$M$2:$M$13,$I9224))),LISTS!$O$2:$O$13),"Medio de pago no elegible o no identificado por DIAN"),"Apta automaticamente por pago electronico y base positiva"))))</f>
        <v/>
      </c>
    </row>
    <row r="9225">
      <c r="A9225" s="9" t="n"/>
      <c r="B9225" s="9" t="n"/>
      <c r="C9225" s="12" t="n"/>
      <c r="D9225" s="11" t="n"/>
      <c r="E9225" s="11" t="n"/>
      <c r="F9225" s="11" t="n"/>
      <c r="G9225" s="11" t="n"/>
      <c r="H9225" s="11" t="n"/>
      <c r="I9225" s="9" t="n"/>
      <c r="J9225" s="9" t="n"/>
      <c r="K9225" s="9" t="n"/>
      <c r="L9225" s="9">
        <f>IF(COUNTA($A9225:$K9225)=0,"",IF(AND(IFERROR($H9225,0)&gt;0,LEN(TRIM($K9225&amp;""))&gt;0,IFERROR(LOOKUP(2,1/((LISTS!$M$2:$M$13&lt;&gt;"")*ISNUMBER(SEARCH(LISTS!$M$2:$M$13,$I9225))),LISTS!$N$2:$N$13),"NO")="SI"),"SI","NO"))</f>
        <v/>
      </c>
      <c r="M9225" s="9">
        <f>IF(COUNTA($A9225:$K9225)=0,"",IF($K9225&lt;&gt;"",IF(COUNTIF($K$19:$K9225,$K9225)&gt;1,"SI","NO"),IF(COUNTIFS($A$19:$A9225,$A9225,$C$19:$C9225,$C9225,$J$19:$J9225,$J9225,$D$19:$D9225,$D9225)&gt;1,"SI","NO")))</f>
        <v/>
      </c>
      <c r="N9225" s="11">
        <f>IF(COUNTA($A9225:$K9225)=0,"",IF(AND($L9225="SI",$M9225="NO"),IFERROR($H9225,0),0))</f>
        <v/>
      </c>
      <c r="O9225" s="9">
        <f>IF(COUNTA($A9225:$K9225)=0,"",IF($M9225="SI","CUFE o factura duplicada dentro del reporte; no se suma dos veces",IF(IFERROR($H9225,0)&lt;=0,"DIAN reporta valor susceptible 0",IF($L9225="NO",IFERROR(LOOKUP(2,1/((LISTS!$M$2:$M$13&lt;&gt;"")*ISNUMBER(SEARCH(LISTS!$M$2:$M$13,$I9225))),LISTS!$O$2:$O$13),"Medio de pago no elegible o no identificado por DIAN"),"Apta automaticamente por pago electronico y base positiva"))))</f>
        <v/>
      </c>
    </row>
    <row r="9226">
      <c r="A9226" s="9" t="n"/>
      <c r="B9226" s="9" t="n"/>
      <c r="C9226" s="12" t="n"/>
      <c r="D9226" s="11" t="n"/>
      <c r="E9226" s="11" t="n"/>
      <c r="F9226" s="11" t="n"/>
      <c r="G9226" s="11" t="n"/>
      <c r="H9226" s="11" t="n"/>
      <c r="I9226" s="9" t="n"/>
      <c r="J9226" s="9" t="n"/>
      <c r="K9226" s="9" t="n"/>
      <c r="L9226" s="9">
        <f>IF(COUNTA($A9226:$K9226)=0,"",IF(AND(IFERROR($H9226,0)&gt;0,LEN(TRIM($K9226&amp;""))&gt;0,IFERROR(LOOKUP(2,1/((LISTS!$M$2:$M$13&lt;&gt;"")*ISNUMBER(SEARCH(LISTS!$M$2:$M$13,$I9226))),LISTS!$N$2:$N$13),"NO")="SI"),"SI","NO"))</f>
        <v/>
      </c>
      <c r="M9226" s="9">
        <f>IF(COUNTA($A9226:$K9226)=0,"",IF($K9226&lt;&gt;"",IF(COUNTIF($K$19:$K9226,$K9226)&gt;1,"SI","NO"),IF(COUNTIFS($A$19:$A9226,$A9226,$C$19:$C9226,$C9226,$J$19:$J9226,$J9226,$D$19:$D9226,$D9226)&gt;1,"SI","NO")))</f>
        <v/>
      </c>
      <c r="N9226" s="11">
        <f>IF(COUNTA($A9226:$K9226)=0,"",IF(AND($L9226="SI",$M9226="NO"),IFERROR($H9226,0),0))</f>
        <v/>
      </c>
      <c r="O9226" s="9">
        <f>IF(COUNTA($A9226:$K9226)=0,"",IF($M9226="SI","CUFE o factura duplicada dentro del reporte; no se suma dos veces",IF(IFERROR($H9226,0)&lt;=0,"DIAN reporta valor susceptible 0",IF($L9226="NO",IFERROR(LOOKUP(2,1/((LISTS!$M$2:$M$13&lt;&gt;"")*ISNUMBER(SEARCH(LISTS!$M$2:$M$13,$I9226))),LISTS!$O$2:$O$13),"Medio de pago no elegible o no identificado por DIAN"),"Apta automaticamente por pago electronico y base positiva"))))</f>
        <v/>
      </c>
    </row>
    <row r="9227">
      <c r="A9227" s="9" t="n"/>
      <c r="B9227" s="9" t="n"/>
      <c r="C9227" s="12" t="n"/>
      <c r="D9227" s="11" t="n"/>
      <c r="E9227" s="11" t="n"/>
      <c r="F9227" s="11" t="n"/>
      <c r="G9227" s="11" t="n"/>
      <c r="H9227" s="11" t="n"/>
      <c r="I9227" s="9" t="n"/>
      <c r="J9227" s="9" t="n"/>
      <c r="K9227" s="9" t="n"/>
      <c r="L9227" s="9">
        <f>IF(COUNTA($A9227:$K9227)=0,"",IF(AND(IFERROR($H9227,0)&gt;0,LEN(TRIM($K9227&amp;""))&gt;0,IFERROR(LOOKUP(2,1/((LISTS!$M$2:$M$13&lt;&gt;"")*ISNUMBER(SEARCH(LISTS!$M$2:$M$13,$I9227))),LISTS!$N$2:$N$13),"NO")="SI"),"SI","NO"))</f>
        <v/>
      </c>
      <c r="M9227" s="9">
        <f>IF(COUNTA($A9227:$K9227)=0,"",IF($K9227&lt;&gt;"",IF(COUNTIF($K$19:$K9227,$K9227)&gt;1,"SI","NO"),IF(COUNTIFS($A$19:$A9227,$A9227,$C$19:$C9227,$C9227,$J$19:$J9227,$J9227,$D$19:$D9227,$D9227)&gt;1,"SI","NO")))</f>
        <v/>
      </c>
      <c r="N9227" s="11">
        <f>IF(COUNTA($A9227:$K9227)=0,"",IF(AND($L9227="SI",$M9227="NO"),IFERROR($H9227,0),0))</f>
        <v/>
      </c>
      <c r="O9227" s="9">
        <f>IF(COUNTA($A9227:$K9227)=0,"",IF($M9227="SI","CUFE o factura duplicada dentro del reporte; no se suma dos veces",IF(IFERROR($H9227,0)&lt;=0,"DIAN reporta valor susceptible 0",IF($L9227="NO",IFERROR(LOOKUP(2,1/((LISTS!$M$2:$M$13&lt;&gt;"")*ISNUMBER(SEARCH(LISTS!$M$2:$M$13,$I9227))),LISTS!$O$2:$O$13),"Medio de pago no elegible o no identificado por DIAN"),"Apta automaticamente por pago electronico y base positiva"))))</f>
        <v/>
      </c>
    </row>
    <row r="9228">
      <c r="A9228" s="9" t="n"/>
      <c r="B9228" s="9" t="n"/>
      <c r="C9228" s="12" t="n"/>
      <c r="D9228" s="11" t="n"/>
      <c r="E9228" s="11" t="n"/>
      <c r="F9228" s="11" t="n"/>
      <c r="G9228" s="11" t="n"/>
      <c r="H9228" s="11" t="n"/>
      <c r="I9228" s="9" t="n"/>
      <c r="J9228" s="9" t="n"/>
      <c r="K9228" s="9" t="n"/>
      <c r="L9228" s="9">
        <f>IF(COUNTA($A9228:$K9228)=0,"",IF(AND(IFERROR($H9228,0)&gt;0,LEN(TRIM($K9228&amp;""))&gt;0,IFERROR(LOOKUP(2,1/((LISTS!$M$2:$M$13&lt;&gt;"")*ISNUMBER(SEARCH(LISTS!$M$2:$M$13,$I9228))),LISTS!$N$2:$N$13),"NO")="SI"),"SI","NO"))</f>
        <v/>
      </c>
      <c r="M9228" s="9">
        <f>IF(COUNTA($A9228:$K9228)=0,"",IF($K9228&lt;&gt;"",IF(COUNTIF($K$19:$K9228,$K9228)&gt;1,"SI","NO"),IF(COUNTIFS($A$19:$A9228,$A9228,$C$19:$C9228,$C9228,$J$19:$J9228,$J9228,$D$19:$D9228,$D9228)&gt;1,"SI","NO")))</f>
        <v/>
      </c>
      <c r="N9228" s="11">
        <f>IF(COUNTA($A9228:$K9228)=0,"",IF(AND($L9228="SI",$M9228="NO"),IFERROR($H9228,0),0))</f>
        <v/>
      </c>
      <c r="O9228" s="9">
        <f>IF(COUNTA($A9228:$K9228)=0,"",IF($M9228="SI","CUFE o factura duplicada dentro del reporte; no se suma dos veces",IF(IFERROR($H9228,0)&lt;=0,"DIAN reporta valor susceptible 0",IF($L9228="NO",IFERROR(LOOKUP(2,1/((LISTS!$M$2:$M$13&lt;&gt;"")*ISNUMBER(SEARCH(LISTS!$M$2:$M$13,$I9228))),LISTS!$O$2:$O$13),"Medio de pago no elegible o no identificado por DIAN"),"Apta automaticamente por pago electronico y base positiva"))))</f>
        <v/>
      </c>
    </row>
    <row r="9229">
      <c r="A9229" s="9" t="n"/>
      <c r="B9229" s="9" t="n"/>
      <c r="C9229" s="12" t="n"/>
      <c r="D9229" s="11" t="n"/>
      <c r="E9229" s="11" t="n"/>
      <c r="F9229" s="11" t="n"/>
      <c r="G9229" s="11" t="n"/>
      <c r="H9229" s="11" t="n"/>
      <c r="I9229" s="9" t="n"/>
      <c r="J9229" s="9" t="n"/>
      <c r="K9229" s="9" t="n"/>
      <c r="L9229" s="9">
        <f>IF(COUNTA($A9229:$K9229)=0,"",IF(AND(IFERROR($H9229,0)&gt;0,LEN(TRIM($K9229&amp;""))&gt;0,IFERROR(LOOKUP(2,1/((LISTS!$M$2:$M$13&lt;&gt;"")*ISNUMBER(SEARCH(LISTS!$M$2:$M$13,$I9229))),LISTS!$N$2:$N$13),"NO")="SI"),"SI","NO"))</f>
        <v/>
      </c>
      <c r="M9229" s="9">
        <f>IF(COUNTA($A9229:$K9229)=0,"",IF($K9229&lt;&gt;"",IF(COUNTIF($K$19:$K9229,$K9229)&gt;1,"SI","NO"),IF(COUNTIFS($A$19:$A9229,$A9229,$C$19:$C9229,$C9229,$J$19:$J9229,$J9229,$D$19:$D9229,$D9229)&gt;1,"SI","NO")))</f>
        <v/>
      </c>
      <c r="N9229" s="11">
        <f>IF(COUNTA($A9229:$K9229)=0,"",IF(AND($L9229="SI",$M9229="NO"),IFERROR($H9229,0),0))</f>
        <v/>
      </c>
      <c r="O9229" s="9">
        <f>IF(COUNTA($A9229:$K9229)=0,"",IF($M9229="SI","CUFE o factura duplicada dentro del reporte; no se suma dos veces",IF(IFERROR($H9229,0)&lt;=0,"DIAN reporta valor susceptible 0",IF($L9229="NO",IFERROR(LOOKUP(2,1/((LISTS!$M$2:$M$13&lt;&gt;"")*ISNUMBER(SEARCH(LISTS!$M$2:$M$13,$I9229))),LISTS!$O$2:$O$13),"Medio de pago no elegible o no identificado por DIAN"),"Apta automaticamente por pago electronico y base positiva"))))</f>
        <v/>
      </c>
    </row>
    <row r="9230">
      <c r="A9230" s="9" t="n"/>
      <c r="B9230" s="9" t="n"/>
      <c r="C9230" s="12" t="n"/>
      <c r="D9230" s="11" t="n"/>
      <c r="E9230" s="11" t="n"/>
      <c r="F9230" s="11" t="n"/>
      <c r="G9230" s="11" t="n"/>
      <c r="H9230" s="11" t="n"/>
      <c r="I9230" s="9" t="n"/>
      <c r="J9230" s="9" t="n"/>
      <c r="K9230" s="9" t="n"/>
      <c r="L9230" s="9">
        <f>IF(COUNTA($A9230:$K9230)=0,"",IF(AND(IFERROR($H9230,0)&gt;0,LEN(TRIM($K9230&amp;""))&gt;0,IFERROR(LOOKUP(2,1/((LISTS!$M$2:$M$13&lt;&gt;"")*ISNUMBER(SEARCH(LISTS!$M$2:$M$13,$I9230))),LISTS!$N$2:$N$13),"NO")="SI"),"SI","NO"))</f>
        <v/>
      </c>
      <c r="M9230" s="9">
        <f>IF(COUNTA($A9230:$K9230)=0,"",IF($K9230&lt;&gt;"",IF(COUNTIF($K$19:$K9230,$K9230)&gt;1,"SI","NO"),IF(COUNTIFS($A$19:$A9230,$A9230,$C$19:$C9230,$C9230,$J$19:$J9230,$J9230,$D$19:$D9230,$D9230)&gt;1,"SI","NO")))</f>
        <v/>
      </c>
      <c r="N9230" s="11">
        <f>IF(COUNTA($A9230:$K9230)=0,"",IF(AND($L9230="SI",$M9230="NO"),IFERROR($H9230,0),0))</f>
        <v/>
      </c>
      <c r="O9230" s="9">
        <f>IF(COUNTA($A9230:$K9230)=0,"",IF($M9230="SI","CUFE o factura duplicada dentro del reporte; no se suma dos veces",IF(IFERROR($H9230,0)&lt;=0,"DIAN reporta valor susceptible 0",IF($L9230="NO",IFERROR(LOOKUP(2,1/((LISTS!$M$2:$M$13&lt;&gt;"")*ISNUMBER(SEARCH(LISTS!$M$2:$M$13,$I9230))),LISTS!$O$2:$O$13),"Medio de pago no elegible o no identificado por DIAN"),"Apta automaticamente por pago electronico y base positiva"))))</f>
        <v/>
      </c>
    </row>
    <row r="9231">
      <c r="A9231" s="9" t="n"/>
      <c r="B9231" s="9" t="n"/>
      <c r="C9231" s="12" t="n"/>
      <c r="D9231" s="11" t="n"/>
      <c r="E9231" s="11" t="n"/>
      <c r="F9231" s="11" t="n"/>
      <c r="G9231" s="11" t="n"/>
      <c r="H9231" s="11" t="n"/>
      <c r="I9231" s="9" t="n"/>
      <c r="J9231" s="9" t="n"/>
      <c r="K9231" s="9" t="n"/>
      <c r="L9231" s="9">
        <f>IF(COUNTA($A9231:$K9231)=0,"",IF(AND(IFERROR($H9231,0)&gt;0,LEN(TRIM($K9231&amp;""))&gt;0,IFERROR(LOOKUP(2,1/((LISTS!$M$2:$M$13&lt;&gt;"")*ISNUMBER(SEARCH(LISTS!$M$2:$M$13,$I9231))),LISTS!$N$2:$N$13),"NO")="SI"),"SI","NO"))</f>
        <v/>
      </c>
      <c r="M9231" s="9">
        <f>IF(COUNTA($A9231:$K9231)=0,"",IF($K9231&lt;&gt;"",IF(COUNTIF($K$19:$K9231,$K9231)&gt;1,"SI","NO"),IF(COUNTIFS($A$19:$A9231,$A9231,$C$19:$C9231,$C9231,$J$19:$J9231,$J9231,$D$19:$D9231,$D9231)&gt;1,"SI","NO")))</f>
        <v/>
      </c>
      <c r="N9231" s="11">
        <f>IF(COUNTA($A9231:$K9231)=0,"",IF(AND($L9231="SI",$M9231="NO"),IFERROR($H9231,0),0))</f>
        <v/>
      </c>
      <c r="O9231" s="9">
        <f>IF(COUNTA($A9231:$K9231)=0,"",IF($M9231="SI","CUFE o factura duplicada dentro del reporte; no se suma dos veces",IF(IFERROR($H9231,0)&lt;=0,"DIAN reporta valor susceptible 0",IF($L9231="NO",IFERROR(LOOKUP(2,1/((LISTS!$M$2:$M$13&lt;&gt;"")*ISNUMBER(SEARCH(LISTS!$M$2:$M$13,$I9231))),LISTS!$O$2:$O$13),"Medio de pago no elegible o no identificado por DIAN"),"Apta automaticamente por pago electronico y base positiva"))))</f>
        <v/>
      </c>
    </row>
    <row r="9232">
      <c r="A9232" s="9" t="n"/>
      <c r="B9232" s="9" t="n"/>
      <c r="C9232" s="12" t="n"/>
      <c r="D9232" s="11" t="n"/>
      <c r="E9232" s="11" t="n"/>
      <c r="F9232" s="11" t="n"/>
      <c r="G9232" s="11" t="n"/>
      <c r="H9232" s="11" t="n"/>
      <c r="I9232" s="9" t="n"/>
      <c r="J9232" s="9" t="n"/>
      <c r="K9232" s="9" t="n"/>
      <c r="L9232" s="9">
        <f>IF(COUNTA($A9232:$K9232)=0,"",IF(AND(IFERROR($H9232,0)&gt;0,LEN(TRIM($K9232&amp;""))&gt;0,IFERROR(LOOKUP(2,1/((LISTS!$M$2:$M$13&lt;&gt;"")*ISNUMBER(SEARCH(LISTS!$M$2:$M$13,$I9232))),LISTS!$N$2:$N$13),"NO")="SI"),"SI","NO"))</f>
        <v/>
      </c>
      <c r="M9232" s="9">
        <f>IF(COUNTA($A9232:$K9232)=0,"",IF($K9232&lt;&gt;"",IF(COUNTIF($K$19:$K9232,$K9232)&gt;1,"SI","NO"),IF(COUNTIFS($A$19:$A9232,$A9232,$C$19:$C9232,$C9232,$J$19:$J9232,$J9232,$D$19:$D9232,$D9232)&gt;1,"SI","NO")))</f>
        <v/>
      </c>
      <c r="N9232" s="11">
        <f>IF(COUNTA($A9232:$K9232)=0,"",IF(AND($L9232="SI",$M9232="NO"),IFERROR($H9232,0),0))</f>
        <v/>
      </c>
      <c r="O9232" s="9">
        <f>IF(COUNTA($A9232:$K9232)=0,"",IF($M9232="SI","CUFE o factura duplicada dentro del reporte; no se suma dos veces",IF(IFERROR($H9232,0)&lt;=0,"DIAN reporta valor susceptible 0",IF($L9232="NO",IFERROR(LOOKUP(2,1/((LISTS!$M$2:$M$13&lt;&gt;"")*ISNUMBER(SEARCH(LISTS!$M$2:$M$13,$I9232))),LISTS!$O$2:$O$13),"Medio de pago no elegible o no identificado por DIAN"),"Apta automaticamente por pago electronico y base positiva"))))</f>
        <v/>
      </c>
    </row>
    <row r="9233">
      <c r="A9233" s="9" t="n"/>
      <c r="B9233" s="9" t="n"/>
      <c r="C9233" s="12" t="n"/>
      <c r="D9233" s="11" t="n"/>
      <c r="E9233" s="11" t="n"/>
      <c r="F9233" s="11" t="n"/>
      <c r="G9233" s="11" t="n"/>
      <c r="H9233" s="11" t="n"/>
      <c r="I9233" s="9" t="n"/>
      <c r="J9233" s="9" t="n"/>
      <c r="K9233" s="9" t="n"/>
      <c r="L9233" s="9">
        <f>IF(COUNTA($A9233:$K9233)=0,"",IF(AND(IFERROR($H9233,0)&gt;0,LEN(TRIM($K9233&amp;""))&gt;0,IFERROR(LOOKUP(2,1/((LISTS!$M$2:$M$13&lt;&gt;"")*ISNUMBER(SEARCH(LISTS!$M$2:$M$13,$I9233))),LISTS!$N$2:$N$13),"NO")="SI"),"SI","NO"))</f>
        <v/>
      </c>
      <c r="M9233" s="9">
        <f>IF(COUNTA($A9233:$K9233)=0,"",IF($K9233&lt;&gt;"",IF(COUNTIF($K$19:$K9233,$K9233)&gt;1,"SI","NO"),IF(COUNTIFS($A$19:$A9233,$A9233,$C$19:$C9233,$C9233,$J$19:$J9233,$J9233,$D$19:$D9233,$D9233)&gt;1,"SI","NO")))</f>
        <v/>
      </c>
      <c r="N9233" s="11">
        <f>IF(COUNTA($A9233:$K9233)=0,"",IF(AND($L9233="SI",$M9233="NO"),IFERROR($H9233,0),0))</f>
        <v/>
      </c>
      <c r="O9233" s="9">
        <f>IF(COUNTA($A9233:$K9233)=0,"",IF($M9233="SI","CUFE o factura duplicada dentro del reporte; no se suma dos veces",IF(IFERROR($H9233,0)&lt;=0,"DIAN reporta valor susceptible 0",IF($L9233="NO",IFERROR(LOOKUP(2,1/((LISTS!$M$2:$M$13&lt;&gt;"")*ISNUMBER(SEARCH(LISTS!$M$2:$M$13,$I9233))),LISTS!$O$2:$O$13),"Medio de pago no elegible o no identificado por DIAN"),"Apta automaticamente por pago electronico y base positiva"))))</f>
        <v/>
      </c>
    </row>
    <row r="9234">
      <c r="A9234" s="9" t="n"/>
      <c r="B9234" s="9" t="n"/>
      <c r="C9234" s="12" t="n"/>
      <c r="D9234" s="11" t="n"/>
      <c r="E9234" s="11" t="n"/>
      <c r="F9234" s="11" t="n"/>
      <c r="G9234" s="11" t="n"/>
      <c r="H9234" s="11" t="n"/>
      <c r="I9234" s="9" t="n"/>
      <c r="J9234" s="9" t="n"/>
      <c r="K9234" s="9" t="n"/>
      <c r="L9234" s="9">
        <f>IF(COUNTA($A9234:$K9234)=0,"",IF(AND(IFERROR($H9234,0)&gt;0,LEN(TRIM($K9234&amp;""))&gt;0,IFERROR(LOOKUP(2,1/((LISTS!$M$2:$M$13&lt;&gt;"")*ISNUMBER(SEARCH(LISTS!$M$2:$M$13,$I9234))),LISTS!$N$2:$N$13),"NO")="SI"),"SI","NO"))</f>
        <v/>
      </c>
      <c r="M9234" s="9">
        <f>IF(COUNTA($A9234:$K9234)=0,"",IF($K9234&lt;&gt;"",IF(COUNTIF($K$19:$K9234,$K9234)&gt;1,"SI","NO"),IF(COUNTIFS($A$19:$A9234,$A9234,$C$19:$C9234,$C9234,$J$19:$J9234,$J9234,$D$19:$D9234,$D9234)&gt;1,"SI","NO")))</f>
        <v/>
      </c>
      <c r="N9234" s="11">
        <f>IF(COUNTA($A9234:$K9234)=0,"",IF(AND($L9234="SI",$M9234="NO"),IFERROR($H9234,0),0))</f>
        <v/>
      </c>
      <c r="O9234" s="9">
        <f>IF(COUNTA($A9234:$K9234)=0,"",IF($M9234="SI","CUFE o factura duplicada dentro del reporte; no se suma dos veces",IF(IFERROR($H9234,0)&lt;=0,"DIAN reporta valor susceptible 0",IF($L9234="NO",IFERROR(LOOKUP(2,1/((LISTS!$M$2:$M$13&lt;&gt;"")*ISNUMBER(SEARCH(LISTS!$M$2:$M$13,$I9234))),LISTS!$O$2:$O$13),"Medio de pago no elegible o no identificado por DIAN"),"Apta automaticamente por pago electronico y base positiva"))))</f>
        <v/>
      </c>
    </row>
    <row r="9235">
      <c r="A9235" s="9" t="n"/>
      <c r="B9235" s="9" t="n"/>
      <c r="C9235" s="12" t="n"/>
      <c r="D9235" s="11" t="n"/>
      <c r="E9235" s="11" t="n"/>
      <c r="F9235" s="11" t="n"/>
      <c r="G9235" s="11" t="n"/>
      <c r="H9235" s="11" t="n"/>
      <c r="I9235" s="9" t="n"/>
      <c r="J9235" s="9" t="n"/>
      <c r="K9235" s="9" t="n"/>
      <c r="L9235" s="9">
        <f>IF(COUNTA($A9235:$K9235)=0,"",IF(AND(IFERROR($H9235,0)&gt;0,LEN(TRIM($K9235&amp;""))&gt;0,IFERROR(LOOKUP(2,1/((LISTS!$M$2:$M$13&lt;&gt;"")*ISNUMBER(SEARCH(LISTS!$M$2:$M$13,$I9235))),LISTS!$N$2:$N$13),"NO")="SI"),"SI","NO"))</f>
        <v/>
      </c>
      <c r="M9235" s="9">
        <f>IF(COUNTA($A9235:$K9235)=0,"",IF($K9235&lt;&gt;"",IF(COUNTIF($K$19:$K9235,$K9235)&gt;1,"SI","NO"),IF(COUNTIFS($A$19:$A9235,$A9235,$C$19:$C9235,$C9235,$J$19:$J9235,$J9235,$D$19:$D9235,$D9235)&gt;1,"SI","NO")))</f>
        <v/>
      </c>
      <c r="N9235" s="11">
        <f>IF(COUNTA($A9235:$K9235)=0,"",IF(AND($L9235="SI",$M9235="NO"),IFERROR($H9235,0),0))</f>
        <v/>
      </c>
      <c r="O9235" s="9">
        <f>IF(COUNTA($A9235:$K9235)=0,"",IF($M9235="SI","CUFE o factura duplicada dentro del reporte; no se suma dos veces",IF(IFERROR($H9235,0)&lt;=0,"DIAN reporta valor susceptible 0",IF($L9235="NO",IFERROR(LOOKUP(2,1/((LISTS!$M$2:$M$13&lt;&gt;"")*ISNUMBER(SEARCH(LISTS!$M$2:$M$13,$I9235))),LISTS!$O$2:$O$13),"Medio de pago no elegible o no identificado por DIAN"),"Apta automaticamente por pago electronico y base positiva"))))</f>
        <v/>
      </c>
    </row>
    <row r="9236">
      <c r="A9236" s="9" t="n"/>
      <c r="B9236" s="9" t="n"/>
      <c r="C9236" s="12" t="n"/>
      <c r="D9236" s="11" t="n"/>
      <c r="E9236" s="11" t="n"/>
      <c r="F9236" s="11" t="n"/>
      <c r="G9236" s="11" t="n"/>
      <c r="H9236" s="11" t="n"/>
      <c r="I9236" s="9" t="n"/>
      <c r="J9236" s="9" t="n"/>
      <c r="K9236" s="9" t="n"/>
      <c r="L9236" s="9">
        <f>IF(COUNTA($A9236:$K9236)=0,"",IF(AND(IFERROR($H9236,0)&gt;0,LEN(TRIM($K9236&amp;""))&gt;0,IFERROR(LOOKUP(2,1/((LISTS!$M$2:$M$13&lt;&gt;"")*ISNUMBER(SEARCH(LISTS!$M$2:$M$13,$I9236))),LISTS!$N$2:$N$13),"NO")="SI"),"SI","NO"))</f>
        <v/>
      </c>
      <c r="M9236" s="9">
        <f>IF(COUNTA($A9236:$K9236)=0,"",IF($K9236&lt;&gt;"",IF(COUNTIF($K$19:$K9236,$K9236)&gt;1,"SI","NO"),IF(COUNTIFS($A$19:$A9236,$A9236,$C$19:$C9236,$C9236,$J$19:$J9236,$J9236,$D$19:$D9236,$D9236)&gt;1,"SI","NO")))</f>
        <v/>
      </c>
      <c r="N9236" s="11">
        <f>IF(COUNTA($A9236:$K9236)=0,"",IF(AND($L9236="SI",$M9236="NO"),IFERROR($H9236,0),0))</f>
        <v/>
      </c>
      <c r="O9236" s="9">
        <f>IF(COUNTA($A9236:$K9236)=0,"",IF($M9236="SI","CUFE o factura duplicada dentro del reporte; no se suma dos veces",IF(IFERROR($H9236,0)&lt;=0,"DIAN reporta valor susceptible 0",IF($L9236="NO",IFERROR(LOOKUP(2,1/((LISTS!$M$2:$M$13&lt;&gt;"")*ISNUMBER(SEARCH(LISTS!$M$2:$M$13,$I9236))),LISTS!$O$2:$O$13),"Medio de pago no elegible o no identificado por DIAN"),"Apta automaticamente por pago electronico y base positiva"))))</f>
        <v/>
      </c>
    </row>
    <row r="9237">
      <c r="A9237" s="9" t="n"/>
      <c r="B9237" s="9" t="n"/>
      <c r="C9237" s="12" t="n"/>
      <c r="D9237" s="11" t="n"/>
      <c r="E9237" s="11" t="n"/>
      <c r="F9237" s="11" t="n"/>
      <c r="G9237" s="11" t="n"/>
      <c r="H9237" s="11" t="n"/>
      <c r="I9237" s="9" t="n"/>
      <c r="J9237" s="9" t="n"/>
      <c r="K9237" s="9" t="n"/>
      <c r="L9237" s="9">
        <f>IF(COUNTA($A9237:$K9237)=0,"",IF(AND(IFERROR($H9237,0)&gt;0,LEN(TRIM($K9237&amp;""))&gt;0,IFERROR(LOOKUP(2,1/((LISTS!$M$2:$M$13&lt;&gt;"")*ISNUMBER(SEARCH(LISTS!$M$2:$M$13,$I9237))),LISTS!$N$2:$N$13),"NO")="SI"),"SI","NO"))</f>
        <v/>
      </c>
      <c r="M9237" s="9">
        <f>IF(COUNTA($A9237:$K9237)=0,"",IF($K9237&lt;&gt;"",IF(COUNTIF($K$19:$K9237,$K9237)&gt;1,"SI","NO"),IF(COUNTIFS($A$19:$A9237,$A9237,$C$19:$C9237,$C9237,$J$19:$J9237,$J9237,$D$19:$D9237,$D9237)&gt;1,"SI","NO")))</f>
        <v/>
      </c>
      <c r="N9237" s="11">
        <f>IF(COUNTA($A9237:$K9237)=0,"",IF(AND($L9237="SI",$M9237="NO"),IFERROR($H9237,0),0))</f>
        <v/>
      </c>
      <c r="O9237" s="9">
        <f>IF(COUNTA($A9237:$K9237)=0,"",IF($M9237="SI","CUFE o factura duplicada dentro del reporte; no se suma dos veces",IF(IFERROR($H9237,0)&lt;=0,"DIAN reporta valor susceptible 0",IF($L9237="NO",IFERROR(LOOKUP(2,1/((LISTS!$M$2:$M$13&lt;&gt;"")*ISNUMBER(SEARCH(LISTS!$M$2:$M$13,$I9237))),LISTS!$O$2:$O$13),"Medio de pago no elegible o no identificado por DIAN"),"Apta automaticamente por pago electronico y base positiva"))))</f>
        <v/>
      </c>
    </row>
    <row r="9238">
      <c r="A9238" s="9" t="n"/>
      <c r="B9238" s="9" t="n"/>
      <c r="C9238" s="12" t="n"/>
      <c r="D9238" s="11" t="n"/>
      <c r="E9238" s="11" t="n"/>
      <c r="F9238" s="11" t="n"/>
      <c r="G9238" s="11" t="n"/>
      <c r="H9238" s="11" t="n"/>
      <c r="I9238" s="9" t="n"/>
      <c r="J9238" s="9" t="n"/>
      <c r="K9238" s="9" t="n"/>
      <c r="L9238" s="9">
        <f>IF(COUNTA($A9238:$K9238)=0,"",IF(AND(IFERROR($H9238,0)&gt;0,LEN(TRIM($K9238&amp;""))&gt;0,IFERROR(LOOKUP(2,1/((LISTS!$M$2:$M$13&lt;&gt;"")*ISNUMBER(SEARCH(LISTS!$M$2:$M$13,$I9238))),LISTS!$N$2:$N$13),"NO")="SI"),"SI","NO"))</f>
        <v/>
      </c>
      <c r="M9238" s="9">
        <f>IF(COUNTA($A9238:$K9238)=0,"",IF($K9238&lt;&gt;"",IF(COUNTIF($K$19:$K9238,$K9238)&gt;1,"SI","NO"),IF(COUNTIFS($A$19:$A9238,$A9238,$C$19:$C9238,$C9238,$J$19:$J9238,$J9238,$D$19:$D9238,$D9238)&gt;1,"SI","NO")))</f>
        <v/>
      </c>
      <c r="N9238" s="11">
        <f>IF(COUNTA($A9238:$K9238)=0,"",IF(AND($L9238="SI",$M9238="NO"),IFERROR($H9238,0),0))</f>
        <v/>
      </c>
      <c r="O9238" s="9">
        <f>IF(COUNTA($A9238:$K9238)=0,"",IF($M9238="SI","CUFE o factura duplicada dentro del reporte; no se suma dos veces",IF(IFERROR($H9238,0)&lt;=0,"DIAN reporta valor susceptible 0",IF($L9238="NO",IFERROR(LOOKUP(2,1/((LISTS!$M$2:$M$13&lt;&gt;"")*ISNUMBER(SEARCH(LISTS!$M$2:$M$13,$I9238))),LISTS!$O$2:$O$13),"Medio de pago no elegible o no identificado por DIAN"),"Apta automaticamente por pago electronico y base positiva"))))</f>
        <v/>
      </c>
    </row>
    <row r="9239">
      <c r="A9239" s="9" t="n"/>
      <c r="B9239" s="9" t="n"/>
      <c r="C9239" s="12" t="n"/>
      <c r="D9239" s="11" t="n"/>
      <c r="E9239" s="11" t="n"/>
      <c r="F9239" s="11" t="n"/>
      <c r="G9239" s="11" t="n"/>
      <c r="H9239" s="11" t="n"/>
      <c r="I9239" s="9" t="n"/>
      <c r="J9239" s="9" t="n"/>
      <c r="K9239" s="9" t="n"/>
      <c r="L9239" s="9">
        <f>IF(COUNTA($A9239:$K9239)=0,"",IF(AND(IFERROR($H9239,0)&gt;0,LEN(TRIM($K9239&amp;""))&gt;0,IFERROR(LOOKUP(2,1/((LISTS!$M$2:$M$13&lt;&gt;"")*ISNUMBER(SEARCH(LISTS!$M$2:$M$13,$I9239))),LISTS!$N$2:$N$13),"NO")="SI"),"SI","NO"))</f>
        <v/>
      </c>
      <c r="M9239" s="9">
        <f>IF(COUNTA($A9239:$K9239)=0,"",IF($K9239&lt;&gt;"",IF(COUNTIF($K$19:$K9239,$K9239)&gt;1,"SI","NO"),IF(COUNTIFS($A$19:$A9239,$A9239,$C$19:$C9239,$C9239,$J$19:$J9239,$J9239,$D$19:$D9239,$D9239)&gt;1,"SI","NO")))</f>
        <v/>
      </c>
      <c r="N9239" s="11">
        <f>IF(COUNTA($A9239:$K9239)=0,"",IF(AND($L9239="SI",$M9239="NO"),IFERROR($H9239,0),0))</f>
        <v/>
      </c>
      <c r="O9239" s="9">
        <f>IF(COUNTA($A9239:$K9239)=0,"",IF($M9239="SI","CUFE o factura duplicada dentro del reporte; no se suma dos veces",IF(IFERROR($H9239,0)&lt;=0,"DIAN reporta valor susceptible 0",IF($L9239="NO",IFERROR(LOOKUP(2,1/((LISTS!$M$2:$M$13&lt;&gt;"")*ISNUMBER(SEARCH(LISTS!$M$2:$M$13,$I9239))),LISTS!$O$2:$O$13),"Medio de pago no elegible o no identificado por DIAN"),"Apta automaticamente por pago electronico y base positiva"))))</f>
        <v/>
      </c>
    </row>
    <row r="9240">
      <c r="A9240" s="9" t="n"/>
      <c r="B9240" s="9" t="n"/>
      <c r="C9240" s="12" t="n"/>
      <c r="D9240" s="11" t="n"/>
      <c r="E9240" s="11" t="n"/>
      <c r="F9240" s="11" t="n"/>
      <c r="G9240" s="11" t="n"/>
      <c r="H9240" s="11" t="n"/>
      <c r="I9240" s="9" t="n"/>
      <c r="J9240" s="9" t="n"/>
      <c r="K9240" s="9" t="n"/>
      <c r="L9240" s="9">
        <f>IF(COUNTA($A9240:$K9240)=0,"",IF(AND(IFERROR($H9240,0)&gt;0,LEN(TRIM($K9240&amp;""))&gt;0,IFERROR(LOOKUP(2,1/((LISTS!$M$2:$M$13&lt;&gt;"")*ISNUMBER(SEARCH(LISTS!$M$2:$M$13,$I9240))),LISTS!$N$2:$N$13),"NO")="SI"),"SI","NO"))</f>
        <v/>
      </c>
      <c r="M9240" s="9">
        <f>IF(COUNTA($A9240:$K9240)=0,"",IF($K9240&lt;&gt;"",IF(COUNTIF($K$19:$K9240,$K9240)&gt;1,"SI","NO"),IF(COUNTIFS($A$19:$A9240,$A9240,$C$19:$C9240,$C9240,$J$19:$J9240,$J9240,$D$19:$D9240,$D9240)&gt;1,"SI","NO")))</f>
        <v/>
      </c>
      <c r="N9240" s="11">
        <f>IF(COUNTA($A9240:$K9240)=0,"",IF(AND($L9240="SI",$M9240="NO"),IFERROR($H9240,0),0))</f>
        <v/>
      </c>
      <c r="O9240" s="9">
        <f>IF(COUNTA($A9240:$K9240)=0,"",IF($M9240="SI","CUFE o factura duplicada dentro del reporte; no se suma dos veces",IF(IFERROR($H9240,0)&lt;=0,"DIAN reporta valor susceptible 0",IF($L9240="NO",IFERROR(LOOKUP(2,1/((LISTS!$M$2:$M$13&lt;&gt;"")*ISNUMBER(SEARCH(LISTS!$M$2:$M$13,$I9240))),LISTS!$O$2:$O$13),"Medio de pago no elegible o no identificado por DIAN"),"Apta automaticamente por pago electronico y base positiva"))))</f>
        <v/>
      </c>
    </row>
    <row r="9241">
      <c r="A9241" s="9" t="n"/>
      <c r="B9241" s="9" t="n"/>
      <c r="C9241" s="12" t="n"/>
      <c r="D9241" s="11" t="n"/>
      <c r="E9241" s="11" t="n"/>
      <c r="F9241" s="11" t="n"/>
      <c r="G9241" s="11" t="n"/>
      <c r="H9241" s="11" t="n"/>
      <c r="I9241" s="9" t="n"/>
      <c r="J9241" s="9" t="n"/>
      <c r="K9241" s="9" t="n"/>
      <c r="L9241" s="9">
        <f>IF(COUNTA($A9241:$K9241)=0,"",IF(AND(IFERROR($H9241,0)&gt;0,LEN(TRIM($K9241&amp;""))&gt;0,IFERROR(LOOKUP(2,1/((LISTS!$M$2:$M$13&lt;&gt;"")*ISNUMBER(SEARCH(LISTS!$M$2:$M$13,$I9241))),LISTS!$N$2:$N$13),"NO")="SI"),"SI","NO"))</f>
        <v/>
      </c>
      <c r="M9241" s="9">
        <f>IF(COUNTA($A9241:$K9241)=0,"",IF($K9241&lt;&gt;"",IF(COUNTIF($K$19:$K9241,$K9241)&gt;1,"SI","NO"),IF(COUNTIFS($A$19:$A9241,$A9241,$C$19:$C9241,$C9241,$J$19:$J9241,$J9241,$D$19:$D9241,$D9241)&gt;1,"SI","NO")))</f>
        <v/>
      </c>
      <c r="N9241" s="11">
        <f>IF(COUNTA($A9241:$K9241)=0,"",IF(AND($L9241="SI",$M9241="NO"),IFERROR($H9241,0),0))</f>
        <v/>
      </c>
      <c r="O9241" s="9">
        <f>IF(COUNTA($A9241:$K9241)=0,"",IF($M9241="SI","CUFE o factura duplicada dentro del reporte; no se suma dos veces",IF(IFERROR($H9241,0)&lt;=0,"DIAN reporta valor susceptible 0",IF($L9241="NO",IFERROR(LOOKUP(2,1/((LISTS!$M$2:$M$13&lt;&gt;"")*ISNUMBER(SEARCH(LISTS!$M$2:$M$13,$I9241))),LISTS!$O$2:$O$13),"Medio de pago no elegible o no identificado por DIAN"),"Apta automaticamente por pago electronico y base positiva"))))</f>
        <v/>
      </c>
    </row>
    <row r="9242">
      <c r="A9242" s="9" t="n"/>
      <c r="B9242" s="9" t="n"/>
      <c r="C9242" s="12" t="n"/>
      <c r="D9242" s="11" t="n"/>
      <c r="E9242" s="11" t="n"/>
      <c r="F9242" s="11" t="n"/>
      <c r="G9242" s="11" t="n"/>
      <c r="H9242" s="11" t="n"/>
      <c r="I9242" s="9" t="n"/>
      <c r="J9242" s="9" t="n"/>
      <c r="K9242" s="9" t="n"/>
      <c r="L9242" s="9">
        <f>IF(COUNTA($A9242:$K9242)=0,"",IF(AND(IFERROR($H9242,0)&gt;0,LEN(TRIM($K9242&amp;""))&gt;0,IFERROR(LOOKUP(2,1/((LISTS!$M$2:$M$13&lt;&gt;"")*ISNUMBER(SEARCH(LISTS!$M$2:$M$13,$I9242))),LISTS!$N$2:$N$13),"NO")="SI"),"SI","NO"))</f>
        <v/>
      </c>
      <c r="M9242" s="9">
        <f>IF(COUNTA($A9242:$K9242)=0,"",IF($K9242&lt;&gt;"",IF(COUNTIF($K$19:$K9242,$K9242)&gt;1,"SI","NO"),IF(COUNTIFS($A$19:$A9242,$A9242,$C$19:$C9242,$C9242,$J$19:$J9242,$J9242,$D$19:$D9242,$D9242)&gt;1,"SI","NO")))</f>
        <v/>
      </c>
      <c r="N9242" s="11">
        <f>IF(COUNTA($A9242:$K9242)=0,"",IF(AND($L9242="SI",$M9242="NO"),IFERROR($H9242,0),0))</f>
        <v/>
      </c>
      <c r="O9242" s="9">
        <f>IF(COUNTA($A9242:$K9242)=0,"",IF($M9242="SI","CUFE o factura duplicada dentro del reporte; no se suma dos veces",IF(IFERROR($H9242,0)&lt;=0,"DIAN reporta valor susceptible 0",IF($L9242="NO",IFERROR(LOOKUP(2,1/((LISTS!$M$2:$M$13&lt;&gt;"")*ISNUMBER(SEARCH(LISTS!$M$2:$M$13,$I9242))),LISTS!$O$2:$O$13),"Medio de pago no elegible o no identificado por DIAN"),"Apta automaticamente por pago electronico y base positiva"))))</f>
        <v/>
      </c>
    </row>
    <row r="9243">
      <c r="A9243" s="9" t="n"/>
      <c r="B9243" s="9" t="n"/>
      <c r="C9243" s="12" t="n"/>
      <c r="D9243" s="11" t="n"/>
      <c r="E9243" s="11" t="n"/>
      <c r="F9243" s="11" t="n"/>
      <c r="G9243" s="11" t="n"/>
      <c r="H9243" s="11" t="n"/>
      <c r="I9243" s="9" t="n"/>
      <c r="J9243" s="9" t="n"/>
      <c r="K9243" s="9" t="n"/>
      <c r="L9243" s="9">
        <f>IF(COUNTA($A9243:$K9243)=0,"",IF(AND(IFERROR($H9243,0)&gt;0,LEN(TRIM($K9243&amp;""))&gt;0,IFERROR(LOOKUP(2,1/((LISTS!$M$2:$M$13&lt;&gt;"")*ISNUMBER(SEARCH(LISTS!$M$2:$M$13,$I9243))),LISTS!$N$2:$N$13),"NO")="SI"),"SI","NO"))</f>
        <v/>
      </c>
      <c r="M9243" s="9">
        <f>IF(COUNTA($A9243:$K9243)=0,"",IF($K9243&lt;&gt;"",IF(COUNTIF($K$19:$K9243,$K9243)&gt;1,"SI","NO"),IF(COUNTIFS($A$19:$A9243,$A9243,$C$19:$C9243,$C9243,$J$19:$J9243,$J9243,$D$19:$D9243,$D9243)&gt;1,"SI","NO")))</f>
        <v/>
      </c>
      <c r="N9243" s="11">
        <f>IF(COUNTA($A9243:$K9243)=0,"",IF(AND($L9243="SI",$M9243="NO"),IFERROR($H9243,0),0))</f>
        <v/>
      </c>
      <c r="O9243" s="9">
        <f>IF(COUNTA($A9243:$K9243)=0,"",IF($M9243="SI","CUFE o factura duplicada dentro del reporte; no se suma dos veces",IF(IFERROR($H9243,0)&lt;=0,"DIAN reporta valor susceptible 0",IF($L9243="NO",IFERROR(LOOKUP(2,1/((LISTS!$M$2:$M$13&lt;&gt;"")*ISNUMBER(SEARCH(LISTS!$M$2:$M$13,$I9243))),LISTS!$O$2:$O$13),"Medio de pago no elegible o no identificado por DIAN"),"Apta automaticamente por pago electronico y base positiva"))))</f>
        <v/>
      </c>
    </row>
    <row r="9244">
      <c r="A9244" s="9" t="n"/>
      <c r="B9244" s="9" t="n"/>
      <c r="C9244" s="12" t="n"/>
      <c r="D9244" s="11" t="n"/>
      <c r="E9244" s="11" t="n"/>
      <c r="F9244" s="11" t="n"/>
      <c r="G9244" s="11" t="n"/>
      <c r="H9244" s="11" t="n"/>
      <c r="I9244" s="9" t="n"/>
      <c r="J9244" s="9" t="n"/>
      <c r="K9244" s="9" t="n"/>
      <c r="L9244" s="9">
        <f>IF(COUNTA($A9244:$K9244)=0,"",IF(AND(IFERROR($H9244,0)&gt;0,LEN(TRIM($K9244&amp;""))&gt;0,IFERROR(LOOKUP(2,1/((LISTS!$M$2:$M$13&lt;&gt;"")*ISNUMBER(SEARCH(LISTS!$M$2:$M$13,$I9244))),LISTS!$N$2:$N$13),"NO")="SI"),"SI","NO"))</f>
        <v/>
      </c>
      <c r="M9244" s="9">
        <f>IF(COUNTA($A9244:$K9244)=0,"",IF($K9244&lt;&gt;"",IF(COUNTIF($K$19:$K9244,$K9244)&gt;1,"SI","NO"),IF(COUNTIFS($A$19:$A9244,$A9244,$C$19:$C9244,$C9244,$J$19:$J9244,$J9244,$D$19:$D9244,$D9244)&gt;1,"SI","NO")))</f>
        <v/>
      </c>
      <c r="N9244" s="11">
        <f>IF(COUNTA($A9244:$K9244)=0,"",IF(AND($L9244="SI",$M9244="NO"),IFERROR($H9244,0),0))</f>
        <v/>
      </c>
      <c r="O9244" s="9">
        <f>IF(COUNTA($A9244:$K9244)=0,"",IF($M9244="SI","CUFE o factura duplicada dentro del reporte; no se suma dos veces",IF(IFERROR($H9244,0)&lt;=0,"DIAN reporta valor susceptible 0",IF($L9244="NO",IFERROR(LOOKUP(2,1/((LISTS!$M$2:$M$13&lt;&gt;"")*ISNUMBER(SEARCH(LISTS!$M$2:$M$13,$I9244))),LISTS!$O$2:$O$13),"Medio de pago no elegible o no identificado por DIAN"),"Apta automaticamente por pago electronico y base positiva"))))</f>
        <v/>
      </c>
    </row>
    <row r="9245">
      <c r="A9245" s="9" t="n"/>
      <c r="B9245" s="9" t="n"/>
      <c r="C9245" s="12" t="n"/>
      <c r="D9245" s="11" t="n"/>
      <c r="E9245" s="11" t="n"/>
      <c r="F9245" s="11" t="n"/>
      <c r="G9245" s="11" t="n"/>
      <c r="H9245" s="11" t="n"/>
      <c r="I9245" s="9" t="n"/>
      <c r="J9245" s="9" t="n"/>
      <c r="K9245" s="9" t="n"/>
      <c r="L9245" s="9">
        <f>IF(COUNTA($A9245:$K9245)=0,"",IF(AND(IFERROR($H9245,0)&gt;0,LEN(TRIM($K9245&amp;""))&gt;0,IFERROR(LOOKUP(2,1/((LISTS!$M$2:$M$13&lt;&gt;"")*ISNUMBER(SEARCH(LISTS!$M$2:$M$13,$I9245))),LISTS!$N$2:$N$13),"NO")="SI"),"SI","NO"))</f>
        <v/>
      </c>
      <c r="M9245" s="9">
        <f>IF(COUNTA($A9245:$K9245)=0,"",IF($K9245&lt;&gt;"",IF(COUNTIF($K$19:$K9245,$K9245)&gt;1,"SI","NO"),IF(COUNTIFS($A$19:$A9245,$A9245,$C$19:$C9245,$C9245,$J$19:$J9245,$J9245,$D$19:$D9245,$D9245)&gt;1,"SI","NO")))</f>
        <v/>
      </c>
      <c r="N9245" s="11">
        <f>IF(COUNTA($A9245:$K9245)=0,"",IF(AND($L9245="SI",$M9245="NO"),IFERROR($H9245,0),0))</f>
        <v/>
      </c>
      <c r="O9245" s="9">
        <f>IF(COUNTA($A9245:$K9245)=0,"",IF($M9245="SI","CUFE o factura duplicada dentro del reporte; no se suma dos veces",IF(IFERROR($H9245,0)&lt;=0,"DIAN reporta valor susceptible 0",IF($L9245="NO",IFERROR(LOOKUP(2,1/((LISTS!$M$2:$M$13&lt;&gt;"")*ISNUMBER(SEARCH(LISTS!$M$2:$M$13,$I9245))),LISTS!$O$2:$O$13),"Medio de pago no elegible o no identificado por DIAN"),"Apta automaticamente por pago electronico y base positiva"))))</f>
        <v/>
      </c>
    </row>
    <row r="9246">
      <c r="A9246" s="9" t="n"/>
      <c r="B9246" s="9" t="n"/>
      <c r="C9246" s="12" t="n"/>
      <c r="D9246" s="11" t="n"/>
      <c r="E9246" s="11" t="n"/>
      <c r="F9246" s="11" t="n"/>
      <c r="G9246" s="11" t="n"/>
      <c r="H9246" s="11" t="n"/>
      <c r="I9246" s="9" t="n"/>
      <c r="J9246" s="9" t="n"/>
      <c r="K9246" s="9" t="n"/>
      <c r="L9246" s="9">
        <f>IF(COUNTA($A9246:$K9246)=0,"",IF(AND(IFERROR($H9246,0)&gt;0,LEN(TRIM($K9246&amp;""))&gt;0,IFERROR(LOOKUP(2,1/((LISTS!$M$2:$M$13&lt;&gt;"")*ISNUMBER(SEARCH(LISTS!$M$2:$M$13,$I9246))),LISTS!$N$2:$N$13),"NO")="SI"),"SI","NO"))</f>
        <v/>
      </c>
      <c r="M9246" s="9">
        <f>IF(COUNTA($A9246:$K9246)=0,"",IF($K9246&lt;&gt;"",IF(COUNTIF($K$19:$K9246,$K9246)&gt;1,"SI","NO"),IF(COUNTIFS($A$19:$A9246,$A9246,$C$19:$C9246,$C9246,$J$19:$J9246,$J9246,$D$19:$D9246,$D9246)&gt;1,"SI","NO")))</f>
        <v/>
      </c>
      <c r="N9246" s="11">
        <f>IF(COUNTA($A9246:$K9246)=0,"",IF(AND($L9246="SI",$M9246="NO"),IFERROR($H9246,0),0))</f>
        <v/>
      </c>
      <c r="O9246" s="9">
        <f>IF(COUNTA($A9246:$K9246)=0,"",IF($M9246="SI","CUFE o factura duplicada dentro del reporte; no se suma dos veces",IF(IFERROR($H9246,0)&lt;=0,"DIAN reporta valor susceptible 0",IF($L9246="NO",IFERROR(LOOKUP(2,1/((LISTS!$M$2:$M$13&lt;&gt;"")*ISNUMBER(SEARCH(LISTS!$M$2:$M$13,$I9246))),LISTS!$O$2:$O$13),"Medio de pago no elegible o no identificado por DIAN"),"Apta automaticamente por pago electronico y base positiva"))))</f>
        <v/>
      </c>
    </row>
    <row r="9247">
      <c r="A9247" s="9" t="n"/>
      <c r="B9247" s="9" t="n"/>
      <c r="C9247" s="12" t="n"/>
      <c r="D9247" s="11" t="n"/>
      <c r="E9247" s="11" t="n"/>
      <c r="F9247" s="11" t="n"/>
      <c r="G9247" s="11" t="n"/>
      <c r="H9247" s="11" t="n"/>
      <c r="I9247" s="9" t="n"/>
      <c r="J9247" s="9" t="n"/>
      <c r="K9247" s="9" t="n"/>
      <c r="L9247" s="9">
        <f>IF(COUNTA($A9247:$K9247)=0,"",IF(AND(IFERROR($H9247,0)&gt;0,LEN(TRIM($K9247&amp;""))&gt;0,IFERROR(LOOKUP(2,1/((LISTS!$M$2:$M$13&lt;&gt;"")*ISNUMBER(SEARCH(LISTS!$M$2:$M$13,$I9247))),LISTS!$N$2:$N$13),"NO")="SI"),"SI","NO"))</f>
        <v/>
      </c>
      <c r="M9247" s="9">
        <f>IF(COUNTA($A9247:$K9247)=0,"",IF($K9247&lt;&gt;"",IF(COUNTIF($K$19:$K9247,$K9247)&gt;1,"SI","NO"),IF(COUNTIFS($A$19:$A9247,$A9247,$C$19:$C9247,$C9247,$J$19:$J9247,$J9247,$D$19:$D9247,$D9247)&gt;1,"SI","NO")))</f>
        <v/>
      </c>
      <c r="N9247" s="11">
        <f>IF(COUNTA($A9247:$K9247)=0,"",IF(AND($L9247="SI",$M9247="NO"),IFERROR($H9247,0),0))</f>
        <v/>
      </c>
      <c r="O9247" s="9">
        <f>IF(COUNTA($A9247:$K9247)=0,"",IF($M9247="SI","CUFE o factura duplicada dentro del reporte; no se suma dos veces",IF(IFERROR($H9247,0)&lt;=0,"DIAN reporta valor susceptible 0",IF($L9247="NO",IFERROR(LOOKUP(2,1/((LISTS!$M$2:$M$13&lt;&gt;"")*ISNUMBER(SEARCH(LISTS!$M$2:$M$13,$I9247))),LISTS!$O$2:$O$13),"Medio de pago no elegible o no identificado por DIAN"),"Apta automaticamente por pago electronico y base positiva"))))</f>
        <v/>
      </c>
    </row>
    <row r="9248">
      <c r="A9248" s="9" t="n"/>
      <c r="B9248" s="9" t="n"/>
      <c r="C9248" s="12" t="n"/>
      <c r="D9248" s="11" t="n"/>
      <c r="E9248" s="11" t="n"/>
      <c r="F9248" s="11" t="n"/>
      <c r="G9248" s="11" t="n"/>
      <c r="H9248" s="11" t="n"/>
      <c r="I9248" s="9" t="n"/>
      <c r="J9248" s="9" t="n"/>
      <c r="K9248" s="9" t="n"/>
      <c r="L9248" s="9">
        <f>IF(COUNTA($A9248:$K9248)=0,"",IF(AND(IFERROR($H9248,0)&gt;0,LEN(TRIM($K9248&amp;""))&gt;0,IFERROR(LOOKUP(2,1/((LISTS!$M$2:$M$13&lt;&gt;"")*ISNUMBER(SEARCH(LISTS!$M$2:$M$13,$I9248))),LISTS!$N$2:$N$13),"NO")="SI"),"SI","NO"))</f>
        <v/>
      </c>
      <c r="M9248" s="9">
        <f>IF(COUNTA($A9248:$K9248)=0,"",IF($K9248&lt;&gt;"",IF(COUNTIF($K$19:$K9248,$K9248)&gt;1,"SI","NO"),IF(COUNTIFS($A$19:$A9248,$A9248,$C$19:$C9248,$C9248,$J$19:$J9248,$J9248,$D$19:$D9248,$D9248)&gt;1,"SI","NO")))</f>
        <v/>
      </c>
      <c r="N9248" s="11">
        <f>IF(COUNTA($A9248:$K9248)=0,"",IF(AND($L9248="SI",$M9248="NO"),IFERROR($H9248,0),0))</f>
        <v/>
      </c>
      <c r="O9248" s="9">
        <f>IF(COUNTA($A9248:$K9248)=0,"",IF($M9248="SI","CUFE o factura duplicada dentro del reporte; no se suma dos veces",IF(IFERROR($H9248,0)&lt;=0,"DIAN reporta valor susceptible 0",IF($L9248="NO",IFERROR(LOOKUP(2,1/((LISTS!$M$2:$M$13&lt;&gt;"")*ISNUMBER(SEARCH(LISTS!$M$2:$M$13,$I9248))),LISTS!$O$2:$O$13),"Medio de pago no elegible o no identificado por DIAN"),"Apta automaticamente por pago electronico y base positiva"))))</f>
        <v/>
      </c>
    </row>
    <row r="9249">
      <c r="A9249" s="9" t="n"/>
      <c r="B9249" s="9" t="n"/>
      <c r="C9249" s="12" t="n"/>
      <c r="D9249" s="11" t="n"/>
      <c r="E9249" s="11" t="n"/>
      <c r="F9249" s="11" t="n"/>
      <c r="G9249" s="11" t="n"/>
      <c r="H9249" s="11" t="n"/>
      <c r="I9249" s="9" t="n"/>
      <c r="J9249" s="9" t="n"/>
      <c r="K9249" s="9" t="n"/>
      <c r="L9249" s="9">
        <f>IF(COUNTA($A9249:$K9249)=0,"",IF(AND(IFERROR($H9249,0)&gt;0,LEN(TRIM($K9249&amp;""))&gt;0,IFERROR(LOOKUP(2,1/((LISTS!$M$2:$M$13&lt;&gt;"")*ISNUMBER(SEARCH(LISTS!$M$2:$M$13,$I9249))),LISTS!$N$2:$N$13),"NO")="SI"),"SI","NO"))</f>
        <v/>
      </c>
      <c r="M9249" s="9">
        <f>IF(COUNTA($A9249:$K9249)=0,"",IF($K9249&lt;&gt;"",IF(COUNTIF($K$19:$K9249,$K9249)&gt;1,"SI","NO"),IF(COUNTIFS($A$19:$A9249,$A9249,$C$19:$C9249,$C9249,$J$19:$J9249,$J9249,$D$19:$D9249,$D9249)&gt;1,"SI","NO")))</f>
        <v/>
      </c>
      <c r="N9249" s="11">
        <f>IF(COUNTA($A9249:$K9249)=0,"",IF(AND($L9249="SI",$M9249="NO"),IFERROR($H9249,0),0))</f>
        <v/>
      </c>
      <c r="O9249" s="9">
        <f>IF(COUNTA($A9249:$K9249)=0,"",IF($M9249="SI","CUFE o factura duplicada dentro del reporte; no se suma dos veces",IF(IFERROR($H9249,0)&lt;=0,"DIAN reporta valor susceptible 0",IF($L9249="NO",IFERROR(LOOKUP(2,1/((LISTS!$M$2:$M$13&lt;&gt;"")*ISNUMBER(SEARCH(LISTS!$M$2:$M$13,$I9249))),LISTS!$O$2:$O$13),"Medio de pago no elegible o no identificado por DIAN"),"Apta automaticamente por pago electronico y base positiva"))))</f>
        <v/>
      </c>
    </row>
    <row r="9250">
      <c r="A9250" s="9" t="n"/>
      <c r="B9250" s="9" t="n"/>
      <c r="C9250" s="12" t="n"/>
      <c r="D9250" s="11" t="n"/>
      <c r="E9250" s="11" t="n"/>
      <c r="F9250" s="11" t="n"/>
      <c r="G9250" s="11" t="n"/>
      <c r="H9250" s="11" t="n"/>
      <c r="I9250" s="9" t="n"/>
      <c r="J9250" s="9" t="n"/>
      <c r="K9250" s="9" t="n"/>
      <c r="L9250" s="9">
        <f>IF(COUNTA($A9250:$K9250)=0,"",IF(AND(IFERROR($H9250,0)&gt;0,LEN(TRIM($K9250&amp;""))&gt;0,IFERROR(LOOKUP(2,1/((LISTS!$M$2:$M$13&lt;&gt;"")*ISNUMBER(SEARCH(LISTS!$M$2:$M$13,$I9250))),LISTS!$N$2:$N$13),"NO")="SI"),"SI","NO"))</f>
        <v/>
      </c>
      <c r="M9250" s="9">
        <f>IF(COUNTA($A9250:$K9250)=0,"",IF($K9250&lt;&gt;"",IF(COUNTIF($K$19:$K9250,$K9250)&gt;1,"SI","NO"),IF(COUNTIFS($A$19:$A9250,$A9250,$C$19:$C9250,$C9250,$J$19:$J9250,$J9250,$D$19:$D9250,$D9250)&gt;1,"SI","NO")))</f>
        <v/>
      </c>
      <c r="N9250" s="11">
        <f>IF(COUNTA($A9250:$K9250)=0,"",IF(AND($L9250="SI",$M9250="NO"),IFERROR($H9250,0),0))</f>
        <v/>
      </c>
      <c r="O9250" s="9">
        <f>IF(COUNTA($A9250:$K9250)=0,"",IF($M9250="SI","CUFE o factura duplicada dentro del reporte; no se suma dos veces",IF(IFERROR($H9250,0)&lt;=0,"DIAN reporta valor susceptible 0",IF($L9250="NO",IFERROR(LOOKUP(2,1/((LISTS!$M$2:$M$13&lt;&gt;"")*ISNUMBER(SEARCH(LISTS!$M$2:$M$13,$I9250))),LISTS!$O$2:$O$13),"Medio de pago no elegible o no identificado por DIAN"),"Apta automaticamente por pago electronico y base positiva"))))</f>
        <v/>
      </c>
    </row>
    <row r="9251">
      <c r="A9251" s="9" t="n"/>
      <c r="B9251" s="9" t="n"/>
      <c r="C9251" s="12" t="n"/>
      <c r="D9251" s="11" t="n"/>
      <c r="E9251" s="11" t="n"/>
      <c r="F9251" s="11" t="n"/>
      <c r="G9251" s="11" t="n"/>
      <c r="H9251" s="11" t="n"/>
      <c r="I9251" s="9" t="n"/>
      <c r="J9251" s="9" t="n"/>
      <c r="K9251" s="9" t="n"/>
      <c r="L9251" s="9">
        <f>IF(COUNTA($A9251:$K9251)=0,"",IF(AND(IFERROR($H9251,0)&gt;0,LEN(TRIM($K9251&amp;""))&gt;0,IFERROR(LOOKUP(2,1/((LISTS!$M$2:$M$13&lt;&gt;"")*ISNUMBER(SEARCH(LISTS!$M$2:$M$13,$I9251))),LISTS!$N$2:$N$13),"NO")="SI"),"SI","NO"))</f>
        <v/>
      </c>
      <c r="M9251" s="9">
        <f>IF(COUNTA($A9251:$K9251)=0,"",IF($K9251&lt;&gt;"",IF(COUNTIF($K$19:$K9251,$K9251)&gt;1,"SI","NO"),IF(COUNTIFS($A$19:$A9251,$A9251,$C$19:$C9251,$C9251,$J$19:$J9251,$J9251,$D$19:$D9251,$D9251)&gt;1,"SI","NO")))</f>
        <v/>
      </c>
      <c r="N9251" s="11">
        <f>IF(COUNTA($A9251:$K9251)=0,"",IF(AND($L9251="SI",$M9251="NO"),IFERROR($H9251,0),0))</f>
        <v/>
      </c>
      <c r="O9251" s="9">
        <f>IF(COUNTA($A9251:$K9251)=0,"",IF($M9251="SI","CUFE o factura duplicada dentro del reporte; no se suma dos veces",IF(IFERROR($H9251,0)&lt;=0,"DIAN reporta valor susceptible 0",IF($L9251="NO",IFERROR(LOOKUP(2,1/((LISTS!$M$2:$M$13&lt;&gt;"")*ISNUMBER(SEARCH(LISTS!$M$2:$M$13,$I9251))),LISTS!$O$2:$O$13),"Medio de pago no elegible o no identificado por DIAN"),"Apta automaticamente por pago electronico y base positiva"))))</f>
        <v/>
      </c>
    </row>
    <row r="9252">
      <c r="A9252" s="9" t="n"/>
      <c r="B9252" s="9" t="n"/>
      <c r="C9252" s="12" t="n"/>
      <c r="D9252" s="11" t="n"/>
      <c r="E9252" s="11" t="n"/>
      <c r="F9252" s="11" t="n"/>
      <c r="G9252" s="11" t="n"/>
      <c r="H9252" s="11" t="n"/>
      <c r="I9252" s="9" t="n"/>
      <c r="J9252" s="9" t="n"/>
      <c r="K9252" s="9" t="n"/>
      <c r="L9252" s="9">
        <f>IF(COUNTA($A9252:$K9252)=0,"",IF(AND(IFERROR($H9252,0)&gt;0,LEN(TRIM($K9252&amp;""))&gt;0,IFERROR(LOOKUP(2,1/((LISTS!$M$2:$M$13&lt;&gt;"")*ISNUMBER(SEARCH(LISTS!$M$2:$M$13,$I9252))),LISTS!$N$2:$N$13),"NO")="SI"),"SI","NO"))</f>
        <v/>
      </c>
      <c r="M9252" s="9">
        <f>IF(COUNTA($A9252:$K9252)=0,"",IF($K9252&lt;&gt;"",IF(COUNTIF($K$19:$K9252,$K9252)&gt;1,"SI","NO"),IF(COUNTIFS($A$19:$A9252,$A9252,$C$19:$C9252,$C9252,$J$19:$J9252,$J9252,$D$19:$D9252,$D9252)&gt;1,"SI","NO")))</f>
        <v/>
      </c>
      <c r="N9252" s="11">
        <f>IF(COUNTA($A9252:$K9252)=0,"",IF(AND($L9252="SI",$M9252="NO"),IFERROR($H9252,0),0))</f>
        <v/>
      </c>
      <c r="O9252" s="9">
        <f>IF(COUNTA($A9252:$K9252)=0,"",IF($M9252="SI","CUFE o factura duplicada dentro del reporte; no se suma dos veces",IF(IFERROR($H9252,0)&lt;=0,"DIAN reporta valor susceptible 0",IF($L9252="NO",IFERROR(LOOKUP(2,1/((LISTS!$M$2:$M$13&lt;&gt;"")*ISNUMBER(SEARCH(LISTS!$M$2:$M$13,$I9252))),LISTS!$O$2:$O$13),"Medio de pago no elegible o no identificado por DIAN"),"Apta automaticamente por pago electronico y base positiva"))))</f>
        <v/>
      </c>
    </row>
    <row r="9253">
      <c r="A9253" s="9" t="n"/>
      <c r="B9253" s="9" t="n"/>
      <c r="C9253" s="12" t="n"/>
      <c r="D9253" s="11" t="n"/>
      <c r="E9253" s="11" t="n"/>
      <c r="F9253" s="11" t="n"/>
      <c r="G9253" s="11" t="n"/>
      <c r="H9253" s="11" t="n"/>
      <c r="I9253" s="9" t="n"/>
      <c r="J9253" s="9" t="n"/>
      <c r="K9253" s="9" t="n"/>
      <c r="L9253" s="9">
        <f>IF(COUNTA($A9253:$K9253)=0,"",IF(AND(IFERROR($H9253,0)&gt;0,LEN(TRIM($K9253&amp;""))&gt;0,IFERROR(LOOKUP(2,1/((LISTS!$M$2:$M$13&lt;&gt;"")*ISNUMBER(SEARCH(LISTS!$M$2:$M$13,$I9253))),LISTS!$N$2:$N$13),"NO")="SI"),"SI","NO"))</f>
        <v/>
      </c>
      <c r="M9253" s="9">
        <f>IF(COUNTA($A9253:$K9253)=0,"",IF($K9253&lt;&gt;"",IF(COUNTIF($K$19:$K9253,$K9253)&gt;1,"SI","NO"),IF(COUNTIFS($A$19:$A9253,$A9253,$C$19:$C9253,$C9253,$J$19:$J9253,$J9253,$D$19:$D9253,$D9253)&gt;1,"SI","NO")))</f>
        <v/>
      </c>
      <c r="N9253" s="11">
        <f>IF(COUNTA($A9253:$K9253)=0,"",IF(AND($L9253="SI",$M9253="NO"),IFERROR($H9253,0),0))</f>
        <v/>
      </c>
      <c r="O9253" s="9">
        <f>IF(COUNTA($A9253:$K9253)=0,"",IF($M9253="SI","CUFE o factura duplicada dentro del reporte; no se suma dos veces",IF(IFERROR($H9253,0)&lt;=0,"DIAN reporta valor susceptible 0",IF($L9253="NO",IFERROR(LOOKUP(2,1/((LISTS!$M$2:$M$13&lt;&gt;"")*ISNUMBER(SEARCH(LISTS!$M$2:$M$13,$I9253))),LISTS!$O$2:$O$13),"Medio de pago no elegible o no identificado por DIAN"),"Apta automaticamente por pago electronico y base positiva"))))</f>
        <v/>
      </c>
    </row>
    <row r="9254">
      <c r="A9254" s="9" t="n"/>
      <c r="B9254" s="9" t="n"/>
      <c r="C9254" s="12" t="n"/>
      <c r="D9254" s="11" t="n"/>
      <c r="E9254" s="11" t="n"/>
      <c r="F9254" s="11" t="n"/>
      <c r="G9254" s="11" t="n"/>
      <c r="H9254" s="11" t="n"/>
      <c r="I9254" s="9" t="n"/>
      <c r="J9254" s="9" t="n"/>
      <c r="K9254" s="9" t="n"/>
      <c r="L9254" s="9">
        <f>IF(COUNTA($A9254:$K9254)=0,"",IF(AND(IFERROR($H9254,0)&gt;0,LEN(TRIM($K9254&amp;""))&gt;0,IFERROR(LOOKUP(2,1/((LISTS!$M$2:$M$13&lt;&gt;"")*ISNUMBER(SEARCH(LISTS!$M$2:$M$13,$I9254))),LISTS!$N$2:$N$13),"NO")="SI"),"SI","NO"))</f>
        <v/>
      </c>
      <c r="M9254" s="9">
        <f>IF(COUNTA($A9254:$K9254)=0,"",IF($K9254&lt;&gt;"",IF(COUNTIF($K$19:$K9254,$K9254)&gt;1,"SI","NO"),IF(COUNTIFS($A$19:$A9254,$A9254,$C$19:$C9254,$C9254,$J$19:$J9254,$J9254,$D$19:$D9254,$D9254)&gt;1,"SI","NO")))</f>
        <v/>
      </c>
      <c r="N9254" s="11">
        <f>IF(COUNTA($A9254:$K9254)=0,"",IF(AND($L9254="SI",$M9254="NO"),IFERROR($H9254,0),0))</f>
        <v/>
      </c>
      <c r="O9254" s="9">
        <f>IF(COUNTA($A9254:$K9254)=0,"",IF($M9254="SI","CUFE o factura duplicada dentro del reporte; no se suma dos veces",IF(IFERROR($H9254,0)&lt;=0,"DIAN reporta valor susceptible 0",IF($L9254="NO",IFERROR(LOOKUP(2,1/((LISTS!$M$2:$M$13&lt;&gt;"")*ISNUMBER(SEARCH(LISTS!$M$2:$M$13,$I9254))),LISTS!$O$2:$O$13),"Medio de pago no elegible o no identificado por DIAN"),"Apta automaticamente por pago electronico y base positiva"))))</f>
        <v/>
      </c>
    </row>
    <row r="9255">
      <c r="A9255" s="9" t="n"/>
      <c r="B9255" s="9" t="n"/>
      <c r="C9255" s="12" t="n"/>
      <c r="D9255" s="11" t="n"/>
      <c r="E9255" s="11" t="n"/>
      <c r="F9255" s="11" t="n"/>
      <c r="G9255" s="11" t="n"/>
      <c r="H9255" s="11" t="n"/>
      <c r="I9255" s="9" t="n"/>
      <c r="J9255" s="9" t="n"/>
      <c r="K9255" s="9" t="n"/>
      <c r="L9255" s="9">
        <f>IF(COUNTA($A9255:$K9255)=0,"",IF(AND(IFERROR($H9255,0)&gt;0,LEN(TRIM($K9255&amp;""))&gt;0,IFERROR(LOOKUP(2,1/((LISTS!$M$2:$M$13&lt;&gt;"")*ISNUMBER(SEARCH(LISTS!$M$2:$M$13,$I9255))),LISTS!$N$2:$N$13),"NO")="SI"),"SI","NO"))</f>
        <v/>
      </c>
      <c r="M9255" s="9">
        <f>IF(COUNTA($A9255:$K9255)=0,"",IF($K9255&lt;&gt;"",IF(COUNTIF($K$19:$K9255,$K9255)&gt;1,"SI","NO"),IF(COUNTIFS($A$19:$A9255,$A9255,$C$19:$C9255,$C9255,$J$19:$J9255,$J9255,$D$19:$D9255,$D9255)&gt;1,"SI","NO")))</f>
        <v/>
      </c>
      <c r="N9255" s="11">
        <f>IF(COUNTA($A9255:$K9255)=0,"",IF(AND($L9255="SI",$M9255="NO"),IFERROR($H9255,0),0))</f>
        <v/>
      </c>
      <c r="O9255" s="9">
        <f>IF(COUNTA($A9255:$K9255)=0,"",IF($M9255="SI","CUFE o factura duplicada dentro del reporte; no se suma dos veces",IF(IFERROR($H9255,0)&lt;=0,"DIAN reporta valor susceptible 0",IF($L9255="NO",IFERROR(LOOKUP(2,1/((LISTS!$M$2:$M$13&lt;&gt;"")*ISNUMBER(SEARCH(LISTS!$M$2:$M$13,$I9255))),LISTS!$O$2:$O$13),"Medio de pago no elegible o no identificado por DIAN"),"Apta automaticamente por pago electronico y base positiva"))))</f>
        <v/>
      </c>
    </row>
    <row r="9256">
      <c r="A9256" s="9" t="n"/>
      <c r="B9256" s="9" t="n"/>
      <c r="C9256" s="12" t="n"/>
      <c r="D9256" s="11" t="n"/>
      <c r="E9256" s="11" t="n"/>
      <c r="F9256" s="11" t="n"/>
      <c r="G9256" s="11" t="n"/>
      <c r="H9256" s="11" t="n"/>
      <c r="I9256" s="9" t="n"/>
      <c r="J9256" s="9" t="n"/>
      <c r="K9256" s="9" t="n"/>
      <c r="L9256" s="9">
        <f>IF(COUNTA($A9256:$K9256)=0,"",IF(AND(IFERROR($H9256,0)&gt;0,LEN(TRIM($K9256&amp;""))&gt;0,IFERROR(LOOKUP(2,1/((LISTS!$M$2:$M$13&lt;&gt;"")*ISNUMBER(SEARCH(LISTS!$M$2:$M$13,$I9256))),LISTS!$N$2:$N$13),"NO")="SI"),"SI","NO"))</f>
        <v/>
      </c>
      <c r="M9256" s="9">
        <f>IF(COUNTA($A9256:$K9256)=0,"",IF($K9256&lt;&gt;"",IF(COUNTIF($K$19:$K9256,$K9256)&gt;1,"SI","NO"),IF(COUNTIFS($A$19:$A9256,$A9256,$C$19:$C9256,$C9256,$J$19:$J9256,$J9256,$D$19:$D9256,$D9256)&gt;1,"SI","NO")))</f>
        <v/>
      </c>
      <c r="N9256" s="11">
        <f>IF(COUNTA($A9256:$K9256)=0,"",IF(AND($L9256="SI",$M9256="NO"),IFERROR($H9256,0),0))</f>
        <v/>
      </c>
      <c r="O9256" s="9">
        <f>IF(COUNTA($A9256:$K9256)=0,"",IF($M9256="SI","CUFE o factura duplicada dentro del reporte; no se suma dos veces",IF(IFERROR($H9256,0)&lt;=0,"DIAN reporta valor susceptible 0",IF($L9256="NO",IFERROR(LOOKUP(2,1/((LISTS!$M$2:$M$13&lt;&gt;"")*ISNUMBER(SEARCH(LISTS!$M$2:$M$13,$I9256))),LISTS!$O$2:$O$13),"Medio de pago no elegible o no identificado por DIAN"),"Apta automaticamente por pago electronico y base positiva"))))</f>
        <v/>
      </c>
    </row>
    <row r="9257">
      <c r="A9257" s="9" t="n"/>
      <c r="B9257" s="9" t="n"/>
      <c r="C9257" s="12" t="n"/>
      <c r="D9257" s="11" t="n"/>
      <c r="E9257" s="11" t="n"/>
      <c r="F9257" s="11" t="n"/>
      <c r="G9257" s="11" t="n"/>
      <c r="H9257" s="11" t="n"/>
      <c r="I9257" s="9" t="n"/>
      <c r="J9257" s="9" t="n"/>
      <c r="K9257" s="9" t="n"/>
      <c r="L9257" s="9">
        <f>IF(COUNTA($A9257:$K9257)=0,"",IF(AND(IFERROR($H9257,0)&gt;0,LEN(TRIM($K9257&amp;""))&gt;0,IFERROR(LOOKUP(2,1/((LISTS!$M$2:$M$13&lt;&gt;"")*ISNUMBER(SEARCH(LISTS!$M$2:$M$13,$I9257))),LISTS!$N$2:$N$13),"NO")="SI"),"SI","NO"))</f>
        <v/>
      </c>
      <c r="M9257" s="9">
        <f>IF(COUNTA($A9257:$K9257)=0,"",IF($K9257&lt;&gt;"",IF(COUNTIF($K$19:$K9257,$K9257)&gt;1,"SI","NO"),IF(COUNTIFS($A$19:$A9257,$A9257,$C$19:$C9257,$C9257,$J$19:$J9257,$J9257,$D$19:$D9257,$D9257)&gt;1,"SI","NO")))</f>
        <v/>
      </c>
      <c r="N9257" s="11">
        <f>IF(COUNTA($A9257:$K9257)=0,"",IF(AND($L9257="SI",$M9257="NO"),IFERROR($H9257,0),0))</f>
        <v/>
      </c>
      <c r="O9257" s="9">
        <f>IF(COUNTA($A9257:$K9257)=0,"",IF($M9257="SI","CUFE o factura duplicada dentro del reporte; no se suma dos veces",IF(IFERROR($H9257,0)&lt;=0,"DIAN reporta valor susceptible 0",IF($L9257="NO",IFERROR(LOOKUP(2,1/((LISTS!$M$2:$M$13&lt;&gt;"")*ISNUMBER(SEARCH(LISTS!$M$2:$M$13,$I9257))),LISTS!$O$2:$O$13),"Medio de pago no elegible o no identificado por DIAN"),"Apta automaticamente por pago electronico y base positiva"))))</f>
        <v/>
      </c>
    </row>
    <row r="9258">
      <c r="A9258" s="9" t="n"/>
      <c r="B9258" s="9" t="n"/>
      <c r="C9258" s="12" t="n"/>
      <c r="D9258" s="11" t="n"/>
      <c r="E9258" s="11" t="n"/>
      <c r="F9258" s="11" t="n"/>
      <c r="G9258" s="11" t="n"/>
      <c r="H9258" s="11" t="n"/>
      <c r="I9258" s="9" t="n"/>
      <c r="J9258" s="9" t="n"/>
      <c r="K9258" s="9" t="n"/>
      <c r="L9258" s="9">
        <f>IF(COUNTA($A9258:$K9258)=0,"",IF(AND(IFERROR($H9258,0)&gt;0,LEN(TRIM($K9258&amp;""))&gt;0,IFERROR(LOOKUP(2,1/((LISTS!$M$2:$M$13&lt;&gt;"")*ISNUMBER(SEARCH(LISTS!$M$2:$M$13,$I9258))),LISTS!$N$2:$N$13),"NO")="SI"),"SI","NO"))</f>
        <v/>
      </c>
      <c r="M9258" s="9">
        <f>IF(COUNTA($A9258:$K9258)=0,"",IF($K9258&lt;&gt;"",IF(COUNTIF($K$19:$K9258,$K9258)&gt;1,"SI","NO"),IF(COUNTIFS($A$19:$A9258,$A9258,$C$19:$C9258,$C9258,$J$19:$J9258,$J9258,$D$19:$D9258,$D9258)&gt;1,"SI","NO")))</f>
        <v/>
      </c>
      <c r="N9258" s="11">
        <f>IF(COUNTA($A9258:$K9258)=0,"",IF(AND($L9258="SI",$M9258="NO"),IFERROR($H9258,0),0))</f>
        <v/>
      </c>
      <c r="O9258" s="9">
        <f>IF(COUNTA($A9258:$K9258)=0,"",IF($M9258="SI","CUFE o factura duplicada dentro del reporte; no se suma dos veces",IF(IFERROR($H9258,0)&lt;=0,"DIAN reporta valor susceptible 0",IF($L9258="NO",IFERROR(LOOKUP(2,1/((LISTS!$M$2:$M$13&lt;&gt;"")*ISNUMBER(SEARCH(LISTS!$M$2:$M$13,$I9258))),LISTS!$O$2:$O$13),"Medio de pago no elegible o no identificado por DIAN"),"Apta automaticamente por pago electronico y base positiva"))))</f>
        <v/>
      </c>
    </row>
    <row r="9259">
      <c r="A9259" s="9" t="n"/>
      <c r="B9259" s="9" t="n"/>
      <c r="C9259" s="12" t="n"/>
      <c r="D9259" s="11" t="n"/>
      <c r="E9259" s="11" t="n"/>
      <c r="F9259" s="11" t="n"/>
      <c r="G9259" s="11" t="n"/>
      <c r="H9259" s="11" t="n"/>
      <c r="I9259" s="9" t="n"/>
      <c r="J9259" s="9" t="n"/>
      <c r="K9259" s="9" t="n"/>
      <c r="L9259" s="9">
        <f>IF(COUNTA($A9259:$K9259)=0,"",IF(AND(IFERROR($H9259,0)&gt;0,LEN(TRIM($K9259&amp;""))&gt;0,IFERROR(LOOKUP(2,1/((LISTS!$M$2:$M$13&lt;&gt;"")*ISNUMBER(SEARCH(LISTS!$M$2:$M$13,$I9259))),LISTS!$N$2:$N$13),"NO")="SI"),"SI","NO"))</f>
        <v/>
      </c>
      <c r="M9259" s="9">
        <f>IF(COUNTA($A9259:$K9259)=0,"",IF($K9259&lt;&gt;"",IF(COUNTIF($K$19:$K9259,$K9259)&gt;1,"SI","NO"),IF(COUNTIFS($A$19:$A9259,$A9259,$C$19:$C9259,$C9259,$J$19:$J9259,$J9259,$D$19:$D9259,$D9259)&gt;1,"SI","NO")))</f>
        <v/>
      </c>
      <c r="N9259" s="11">
        <f>IF(COUNTA($A9259:$K9259)=0,"",IF(AND($L9259="SI",$M9259="NO"),IFERROR($H9259,0),0))</f>
        <v/>
      </c>
      <c r="O9259" s="9">
        <f>IF(COUNTA($A9259:$K9259)=0,"",IF($M9259="SI","CUFE o factura duplicada dentro del reporte; no se suma dos veces",IF(IFERROR($H9259,0)&lt;=0,"DIAN reporta valor susceptible 0",IF($L9259="NO",IFERROR(LOOKUP(2,1/((LISTS!$M$2:$M$13&lt;&gt;"")*ISNUMBER(SEARCH(LISTS!$M$2:$M$13,$I9259))),LISTS!$O$2:$O$13),"Medio de pago no elegible o no identificado por DIAN"),"Apta automaticamente por pago electronico y base positiva"))))</f>
        <v/>
      </c>
    </row>
    <row r="9260">
      <c r="A9260" s="9" t="n"/>
      <c r="B9260" s="9" t="n"/>
      <c r="C9260" s="12" t="n"/>
      <c r="D9260" s="11" t="n"/>
      <c r="E9260" s="11" t="n"/>
      <c r="F9260" s="11" t="n"/>
      <c r="G9260" s="11" t="n"/>
      <c r="H9260" s="11" t="n"/>
      <c r="I9260" s="9" t="n"/>
      <c r="J9260" s="9" t="n"/>
      <c r="K9260" s="9" t="n"/>
      <c r="L9260" s="9">
        <f>IF(COUNTA($A9260:$K9260)=0,"",IF(AND(IFERROR($H9260,0)&gt;0,LEN(TRIM($K9260&amp;""))&gt;0,IFERROR(LOOKUP(2,1/((LISTS!$M$2:$M$13&lt;&gt;"")*ISNUMBER(SEARCH(LISTS!$M$2:$M$13,$I9260))),LISTS!$N$2:$N$13),"NO")="SI"),"SI","NO"))</f>
        <v/>
      </c>
      <c r="M9260" s="9">
        <f>IF(COUNTA($A9260:$K9260)=0,"",IF($K9260&lt;&gt;"",IF(COUNTIF($K$19:$K9260,$K9260)&gt;1,"SI","NO"),IF(COUNTIFS($A$19:$A9260,$A9260,$C$19:$C9260,$C9260,$J$19:$J9260,$J9260,$D$19:$D9260,$D9260)&gt;1,"SI","NO")))</f>
        <v/>
      </c>
      <c r="N9260" s="11">
        <f>IF(COUNTA($A9260:$K9260)=0,"",IF(AND($L9260="SI",$M9260="NO"),IFERROR($H9260,0),0))</f>
        <v/>
      </c>
      <c r="O9260" s="9">
        <f>IF(COUNTA($A9260:$K9260)=0,"",IF($M9260="SI","CUFE o factura duplicada dentro del reporte; no se suma dos veces",IF(IFERROR($H9260,0)&lt;=0,"DIAN reporta valor susceptible 0",IF($L9260="NO",IFERROR(LOOKUP(2,1/((LISTS!$M$2:$M$13&lt;&gt;"")*ISNUMBER(SEARCH(LISTS!$M$2:$M$13,$I9260))),LISTS!$O$2:$O$13),"Medio de pago no elegible o no identificado por DIAN"),"Apta automaticamente por pago electronico y base positiva"))))</f>
        <v/>
      </c>
    </row>
    <row r="9261">
      <c r="A9261" s="9" t="n"/>
      <c r="B9261" s="9" t="n"/>
      <c r="C9261" s="12" t="n"/>
      <c r="D9261" s="11" t="n"/>
      <c r="E9261" s="11" t="n"/>
      <c r="F9261" s="11" t="n"/>
      <c r="G9261" s="11" t="n"/>
      <c r="H9261" s="11" t="n"/>
      <c r="I9261" s="9" t="n"/>
      <c r="J9261" s="9" t="n"/>
      <c r="K9261" s="9" t="n"/>
      <c r="L9261" s="9">
        <f>IF(COUNTA($A9261:$K9261)=0,"",IF(AND(IFERROR($H9261,0)&gt;0,LEN(TRIM($K9261&amp;""))&gt;0,IFERROR(LOOKUP(2,1/((LISTS!$M$2:$M$13&lt;&gt;"")*ISNUMBER(SEARCH(LISTS!$M$2:$M$13,$I9261))),LISTS!$N$2:$N$13),"NO")="SI"),"SI","NO"))</f>
        <v/>
      </c>
      <c r="M9261" s="9">
        <f>IF(COUNTA($A9261:$K9261)=0,"",IF($K9261&lt;&gt;"",IF(COUNTIF($K$19:$K9261,$K9261)&gt;1,"SI","NO"),IF(COUNTIFS($A$19:$A9261,$A9261,$C$19:$C9261,$C9261,$J$19:$J9261,$J9261,$D$19:$D9261,$D9261)&gt;1,"SI","NO")))</f>
        <v/>
      </c>
      <c r="N9261" s="11">
        <f>IF(COUNTA($A9261:$K9261)=0,"",IF(AND($L9261="SI",$M9261="NO"),IFERROR($H9261,0),0))</f>
        <v/>
      </c>
      <c r="O9261" s="9">
        <f>IF(COUNTA($A9261:$K9261)=0,"",IF($M9261="SI","CUFE o factura duplicada dentro del reporte; no se suma dos veces",IF(IFERROR($H9261,0)&lt;=0,"DIAN reporta valor susceptible 0",IF($L9261="NO",IFERROR(LOOKUP(2,1/((LISTS!$M$2:$M$13&lt;&gt;"")*ISNUMBER(SEARCH(LISTS!$M$2:$M$13,$I9261))),LISTS!$O$2:$O$13),"Medio de pago no elegible o no identificado por DIAN"),"Apta automaticamente por pago electronico y base positiva"))))</f>
        <v/>
      </c>
    </row>
    <row r="9262">
      <c r="A9262" s="9" t="n"/>
      <c r="B9262" s="9" t="n"/>
      <c r="C9262" s="12" t="n"/>
      <c r="D9262" s="11" t="n"/>
      <c r="E9262" s="11" t="n"/>
      <c r="F9262" s="11" t="n"/>
      <c r="G9262" s="11" t="n"/>
      <c r="H9262" s="11" t="n"/>
      <c r="I9262" s="9" t="n"/>
      <c r="J9262" s="9" t="n"/>
      <c r="K9262" s="9" t="n"/>
      <c r="L9262" s="9">
        <f>IF(COUNTA($A9262:$K9262)=0,"",IF(AND(IFERROR($H9262,0)&gt;0,LEN(TRIM($K9262&amp;""))&gt;0,IFERROR(LOOKUP(2,1/((LISTS!$M$2:$M$13&lt;&gt;"")*ISNUMBER(SEARCH(LISTS!$M$2:$M$13,$I9262))),LISTS!$N$2:$N$13),"NO")="SI"),"SI","NO"))</f>
        <v/>
      </c>
      <c r="M9262" s="9">
        <f>IF(COUNTA($A9262:$K9262)=0,"",IF($K9262&lt;&gt;"",IF(COUNTIF($K$19:$K9262,$K9262)&gt;1,"SI","NO"),IF(COUNTIFS($A$19:$A9262,$A9262,$C$19:$C9262,$C9262,$J$19:$J9262,$J9262,$D$19:$D9262,$D9262)&gt;1,"SI","NO")))</f>
        <v/>
      </c>
      <c r="N9262" s="11">
        <f>IF(COUNTA($A9262:$K9262)=0,"",IF(AND($L9262="SI",$M9262="NO"),IFERROR($H9262,0),0))</f>
        <v/>
      </c>
      <c r="O9262" s="9">
        <f>IF(COUNTA($A9262:$K9262)=0,"",IF($M9262="SI","CUFE o factura duplicada dentro del reporte; no se suma dos veces",IF(IFERROR($H9262,0)&lt;=0,"DIAN reporta valor susceptible 0",IF($L9262="NO",IFERROR(LOOKUP(2,1/((LISTS!$M$2:$M$13&lt;&gt;"")*ISNUMBER(SEARCH(LISTS!$M$2:$M$13,$I9262))),LISTS!$O$2:$O$13),"Medio de pago no elegible o no identificado por DIAN"),"Apta automaticamente por pago electronico y base positiva"))))</f>
        <v/>
      </c>
    </row>
    <row r="9263">
      <c r="A9263" s="9" t="n"/>
      <c r="B9263" s="9" t="n"/>
      <c r="C9263" s="12" t="n"/>
      <c r="D9263" s="11" t="n"/>
      <c r="E9263" s="11" t="n"/>
      <c r="F9263" s="11" t="n"/>
      <c r="G9263" s="11" t="n"/>
      <c r="H9263" s="11" t="n"/>
      <c r="I9263" s="9" t="n"/>
      <c r="J9263" s="9" t="n"/>
      <c r="K9263" s="9" t="n"/>
      <c r="L9263" s="9">
        <f>IF(COUNTA($A9263:$K9263)=0,"",IF(AND(IFERROR($H9263,0)&gt;0,LEN(TRIM($K9263&amp;""))&gt;0,IFERROR(LOOKUP(2,1/((LISTS!$M$2:$M$13&lt;&gt;"")*ISNUMBER(SEARCH(LISTS!$M$2:$M$13,$I9263))),LISTS!$N$2:$N$13),"NO")="SI"),"SI","NO"))</f>
        <v/>
      </c>
      <c r="M9263" s="9">
        <f>IF(COUNTA($A9263:$K9263)=0,"",IF($K9263&lt;&gt;"",IF(COUNTIF($K$19:$K9263,$K9263)&gt;1,"SI","NO"),IF(COUNTIFS($A$19:$A9263,$A9263,$C$19:$C9263,$C9263,$J$19:$J9263,$J9263,$D$19:$D9263,$D9263)&gt;1,"SI","NO")))</f>
        <v/>
      </c>
      <c r="N9263" s="11">
        <f>IF(COUNTA($A9263:$K9263)=0,"",IF(AND($L9263="SI",$M9263="NO"),IFERROR($H9263,0),0))</f>
        <v/>
      </c>
      <c r="O9263" s="9">
        <f>IF(COUNTA($A9263:$K9263)=0,"",IF($M9263="SI","CUFE o factura duplicada dentro del reporte; no se suma dos veces",IF(IFERROR($H9263,0)&lt;=0,"DIAN reporta valor susceptible 0",IF($L9263="NO",IFERROR(LOOKUP(2,1/((LISTS!$M$2:$M$13&lt;&gt;"")*ISNUMBER(SEARCH(LISTS!$M$2:$M$13,$I9263))),LISTS!$O$2:$O$13),"Medio de pago no elegible o no identificado por DIAN"),"Apta automaticamente por pago electronico y base positiva"))))</f>
        <v/>
      </c>
    </row>
    <row r="9264">
      <c r="A9264" s="9" t="n"/>
      <c r="B9264" s="9" t="n"/>
      <c r="C9264" s="12" t="n"/>
      <c r="D9264" s="11" t="n"/>
      <c r="E9264" s="11" t="n"/>
      <c r="F9264" s="11" t="n"/>
      <c r="G9264" s="11" t="n"/>
      <c r="H9264" s="11" t="n"/>
      <c r="I9264" s="9" t="n"/>
      <c r="J9264" s="9" t="n"/>
      <c r="K9264" s="9" t="n"/>
      <c r="L9264" s="9">
        <f>IF(COUNTA($A9264:$K9264)=0,"",IF(AND(IFERROR($H9264,0)&gt;0,LEN(TRIM($K9264&amp;""))&gt;0,IFERROR(LOOKUP(2,1/((LISTS!$M$2:$M$13&lt;&gt;"")*ISNUMBER(SEARCH(LISTS!$M$2:$M$13,$I9264))),LISTS!$N$2:$N$13),"NO")="SI"),"SI","NO"))</f>
        <v/>
      </c>
      <c r="M9264" s="9">
        <f>IF(COUNTA($A9264:$K9264)=0,"",IF($K9264&lt;&gt;"",IF(COUNTIF($K$19:$K9264,$K9264)&gt;1,"SI","NO"),IF(COUNTIFS($A$19:$A9264,$A9264,$C$19:$C9264,$C9264,$J$19:$J9264,$J9264,$D$19:$D9264,$D9264)&gt;1,"SI","NO")))</f>
        <v/>
      </c>
      <c r="N9264" s="11">
        <f>IF(COUNTA($A9264:$K9264)=0,"",IF(AND($L9264="SI",$M9264="NO"),IFERROR($H9264,0),0))</f>
        <v/>
      </c>
      <c r="O9264" s="9">
        <f>IF(COUNTA($A9264:$K9264)=0,"",IF($M9264="SI","CUFE o factura duplicada dentro del reporte; no se suma dos veces",IF(IFERROR($H9264,0)&lt;=0,"DIAN reporta valor susceptible 0",IF($L9264="NO",IFERROR(LOOKUP(2,1/((LISTS!$M$2:$M$13&lt;&gt;"")*ISNUMBER(SEARCH(LISTS!$M$2:$M$13,$I9264))),LISTS!$O$2:$O$13),"Medio de pago no elegible o no identificado por DIAN"),"Apta automaticamente por pago electronico y base positiva"))))</f>
        <v/>
      </c>
    </row>
    <row r="9265">
      <c r="A9265" s="9" t="n"/>
      <c r="B9265" s="9" t="n"/>
      <c r="C9265" s="12" t="n"/>
      <c r="D9265" s="11" t="n"/>
      <c r="E9265" s="11" t="n"/>
      <c r="F9265" s="11" t="n"/>
      <c r="G9265" s="11" t="n"/>
      <c r="H9265" s="11" t="n"/>
      <c r="I9265" s="9" t="n"/>
      <c r="J9265" s="9" t="n"/>
      <c r="K9265" s="9" t="n"/>
      <c r="L9265" s="9">
        <f>IF(COUNTA($A9265:$K9265)=0,"",IF(AND(IFERROR($H9265,0)&gt;0,LEN(TRIM($K9265&amp;""))&gt;0,IFERROR(LOOKUP(2,1/((LISTS!$M$2:$M$13&lt;&gt;"")*ISNUMBER(SEARCH(LISTS!$M$2:$M$13,$I9265))),LISTS!$N$2:$N$13),"NO")="SI"),"SI","NO"))</f>
        <v/>
      </c>
      <c r="M9265" s="9">
        <f>IF(COUNTA($A9265:$K9265)=0,"",IF($K9265&lt;&gt;"",IF(COUNTIF($K$19:$K9265,$K9265)&gt;1,"SI","NO"),IF(COUNTIFS($A$19:$A9265,$A9265,$C$19:$C9265,$C9265,$J$19:$J9265,$J9265,$D$19:$D9265,$D9265)&gt;1,"SI","NO")))</f>
        <v/>
      </c>
      <c r="N9265" s="11">
        <f>IF(COUNTA($A9265:$K9265)=0,"",IF(AND($L9265="SI",$M9265="NO"),IFERROR($H9265,0),0))</f>
        <v/>
      </c>
      <c r="O9265" s="9">
        <f>IF(COUNTA($A9265:$K9265)=0,"",IF($M9265="SI","CUFE o factura duplicada dentro del reporte; no se suma dos veces",IF(IFERROR($H9265,0)&lt;=0,"DIAN reporta valor susceptible 0",IF($L9265="NO",IFERROR(LOOKUP(2,1/((LISTS!$M$2:$M$13&lt;&gt;"")*ISNUMBER(SEARCH(LISTS!$M$2:$M$13,$I9265))),LISTS!$O$2:$O$13),"Medio de pago no elegible o no identificado por DIAN"),"Apta automaticamente por pago electronico y base positiva"))))</f>
        <v/>
      </c>
    </row>
    <row r="9266">
      <c r="A9266" s="9" t="n"/>
      <c r="B9266" s="9" t="n"/>
      <c r="C9266" s="12" t="n"/>
      <c r="D9266" s="11" t="n"/>
      <c r="E9266" s="11" t="n"/>
      <c r="F9266" s="11" t="n"/>
      <c r="G9266" s="11" t="n"/>
      <c r="H9266" s="11" t="n"/>
      <c r="I9266" s="9" t="n"/>
      <c r="J9266" s="9" t="n"/>
      <c r="K9266" s="9" t="n"/>
      <c r="L9266" s="9">
        <f>IF(COUNTA($A9266:$K9266)=0,"",IF(AND(IFERROR($H9266,0)&gt;0,LEN(TRIM($K9266&amp;""))&gt;0,IFERROR(LOOKUP(2,1/((LISTS!$M$2:$M$13&lt;&gt;"")*ISNUMBER(SEARCH(LISTS!$M$2:$M$13,$I9266))),LISTS!$N$2:$N$13),"NO")="SI"),"SI","NO"))</f>
        <v/>
      </c>
      <c r="M9266" s="9">
        <f>IF(COUNTA($A9266:$K9266)=0,"",IF($K9266&lt;&gt;"",IF(COUNTIF($K$19:$K9266,$K9266)&gt;1,"SI","NO"),IF(COUNTIFS($A$19:$A9266,$A9266,$C$19:$C9266,$C9266,$J$19:$J9266,$J9266,$D$19:$D9266,$D9266)&gt;1,"SI","NO")))</f>
        <v/>
      </c>
      <c r="N9266" s="11">
        <f>IF(COUNTA($A9266:$K9266)=0,"",IF(AND($L9266="SI",$M9266="NO"),IFERROR($H9266,0),0))</f>
        <v/>
      </c>
      <c r="O9266" s="9">
        <f>IF(COUNTA($A9266:$K9266)=0,"",IF($M9266="SI","CUFE o factura duplicada dentro del reporte; no se suma dos veces",IF(IFERROR($H9266,0)&lt;=0,"DIAN reporta valor susceptible 0",IF($L9266="NO",IFERROR(LOOKUP(2,1/((LISTS!$M$2:$M$13&lt;&gt;"")*ISNUMBER(SEARCH(LISTS!$M$2:$M$13,$I9266))),LISTS!$O$2:$O$13),"Medio de pago no elegible o no identificado por DIAN"),"Apta automaticamente por pago electronico y base positiva"))))</f>
        <v/>
      </c>
    </row>
    <row r="9267">
      <c r="A9267" s="9" t="n"/>
      <c r="B9267" s="9" t="n"/>
      <c r="C9267" s="12" t="n"/>
      <c r="D9267" s="11" t="n"/>
      <c r="E9267" s="11" t="n"/>
      <c r="F9267" s="11" t="n"/>
      <c r="G9267" s="11" t="n"/>
      <c r="H9267" s="11" t="n"/>
      <c r="I9267" s="9" t="n"/>
      <c r="J9267" s="9" t="n"/>
      <c r="K9267" s="9" t="n"/>
      <c r="L9267" s="9">
        <f>IF(COUNTA($A9267:$K9267)=0,"",IF(AND(IFERROR($H9267,0)&gt;0,LEN(TRIM($K9267&amp;""))&gt;0,IFERROR(LOOKUP(2,1/((LISTS!$M$2:$M$13&lt;&gt;"")*ISNUMBER(SEARCH(LISTS!$M$2:$M$13,$I9267))),LISTS!$N$2:$N$13),"NO")="SI"),"SI","NO"))</f>
        <v/>
      </c>
      <c r="M9267" s="9">
        <f>IF(COUNTA($A9267:$K9267)=0,"",IF($K9267&lt;&gt;"",IF(COUNTIF($K$19:$K9267,$K9267)&gt;1,"SI","NO"),IF(COUNTIFS($A$19:$A9267,$A9267,$C$19:$C9267,$C9267,$J$19:$J9267,$J9267,$D$19:$D9267,$D9267)&gt;1,"SI","NO")))</f>
        <v/>
      </c>
      <c r="N9267" s="11">
        <f>IF(COUNTA($A9267:$K9267)=0,"",IF(AND($L9267="SI",$M9267="NO"),IFERROR($H9267,0),0))</f>
        <v/>
      </c>
      <c r="O9267" s="9">
        <f>IF(COUNTA($A9267:$K9267)=0,"",IF($M9267="SI","CUFE o factura duplicada dentro del reporte; no se suma dos veces",IF(IFERROR($H9267,0)&lt;=0,"DIAN reporta valor susceptible 0",IF($L9267="NO",IFERROR(LOOKUP(2,1/((LISTS!$M$2:$M$13&lt;&gt;"")*ISNUMBER(SEARCH(LISTS!$M$2:$M$13,$I9267))),LISTS!$O$2:$O$13),"Medio de pago no elegible o no identificado por DIAN"),"Apta automaticamente por pago electronico y base positiva"))))</f>
        <v/>
      </c>
    </row>
    <row r="9268">
      <c r="A9268" s="9" t="n"/>
      <c r="B9268" s="9" t="n"/>
      <c r="C9268" s="12" t="n"/>
      <c r="D9268" s="11" t="n"/>
      <c r="E9268" s="11" t="n"/>
      <c r="F9268" s="11" t="n"/>
      <c r="G9268" s="11" t="n"/>
      <c r="H9268" s="11" t="n"/>
      <c r="I9268" s="9" t="n"/>
      <c r="J9268" s="9" t="n"/>
      <c r="K9268" s="9" t="n"/>
      <c r="L9268" s="9">
        <f>IF(COUNTA($A9268:$K9268)=0,"",IF(AND(IFERROR($H9268,0)&gt;0,LEN(TRIM($K9268&amp;""))&gt;0,IFERROR(LOOKUP(2,1/((LISTS!$M$2:$M$13&lt;&gt;"")*ISNUMBER(SEARCH(LISTS!$M$2:$M$13,$I9268))),LISTS!$N$2:$N$13),"NO")="SI"),"SI","NO"))</f>
        <v/>
      </c>
      <c r="M9268" s="9">
        <f>IF(COUNTA($A9268:$K9268)=0,"",IF($K9268&lt;&gt;"",IF(COUNTIF($K$19:$K9268,$K9268)&gt;1,"SI","NO"),IF(COUNTIFS($A$19:$A9268,$A9268,$C$19:$C9268,$C9268,$J$19:$J9268,$J9268,$D$19:$D9268,$D9268)&gt;1,"SI","NO")))</f>
        <v/>
      </c>
      <c r="N9268" s="11">
        <f>IF(COUNTA($A9268:$K9268)=0,"",IF(AND($L9268="SI",$M9268="NO"),IFERROR($H9268,0),0))</f>
        <v/>
      </c>
      <c r="O9268" s="9">
        <f>IF(COUNTA($A9268:$K9268)=0,"",IF($M9268="SI","CUFE o factura duplicada dentro del reporte; no se suma dos veces",IF(IFERROR($H9268,0)&lt;=0,"DIAN reporta valor susceptible 0",IF($L9268="NO",IFERROR(LOOKUP(2,1/((LISTS!$M$2:$M$13&lt;&gt;"")*ISNUMBER(SEARCH(LISTS!$M$2:$M$13,$I9268))),LISTS!$O$2:$O$13),"Medio de pago no elegible o no identificado por DIAN"),"Apta automaticamente por pago electronico y base positiva"))))</f>
        <v/>
      </c>
    </row>
    <row r="9269">
      <c r="A9269" s="9" t="n"/>
      <c r="B9269" s="9" t="n"/>
      <c r="C9269" s="12" t="n"/>
      <c r="D9269" s="11" t="n"/>
      <c r="E9269" s="11" t="n"/>
      <c r="F9269" s="11" t="n"/>
      <c r="G9269" s="11" t="n"/>
      <c r="H9269" s="11" t="n"/>
      <c r="I9269" s="9" t="n"/>
      <c r="J9269" s="9" t="n"/>
      <c r="K9269" s="9" t="n"/>
      <c r="L9269" s="9">
        <f>IF(COUNTA($A9269:$K9269)=0,"",IF(AND(IFERROR($H9269,0)&gt;0,LEN(TRIM($K9269&amp;""))&gt;0,IFERROR(LOOKUP(2,1/((LISTS!$M$2:$M$13&lt;&gt;"")*ISNUMBER(SEARCH(LISTS!$M$2:$M$13,$I9269))),LISTS!$N$2:$N$13),"NO")="SI"),"SI","NO"))</f>
        <v/>
      </c>
      <c r="M9269" s="9">
        <f>IF(COUNTA($A9269:$K9269)=0,"",IF($K9269&lt;&gt;"",IF(COUNTIF($K$19:$K9269,$K9269)&gt;1,"SI","NO"),IF(COUNTIFS($A$19:$A9269,$A9269,$C$19:$C9269,$C9269,$J$19:$J9269,$J9269,$D$19:$D9269,$D9269)&gt;1,"SI","NO")))</f>
        <v/>
      </c>
      <c r="N9269" s="11">
        <f>IF(COUNTA($A9269:$K9269)=0,"",IF(AND($L9269="SI",$M9269="NO"),IFERROR($H9269,0),0))</f>
        <v/>
      </c>
      <c r="O9269" s="9">
        <f>IF(COUNTA($A9269:$K9269)=0,"",IF($M9269="SI","CUFE o factura duplicada dentro del reporte; no se suma dos veces",IF(IFERROR($H9269,0)&lt;=0,"DIAN reporta valor susceptible 0",IF($L9269="NO",IFERROR(LOOKUP(2,1/((LISTS!$M$2:$M$13&lt;&gt;"")*ISNUMBER(SEARCH(LISTS!$M$2:$M$13,$I9269))),LISTS!$O$2:$O$13),"Medio de pago no elegible o no identificado por DIAN"),"Apta automaticamente por pago electronico y base positiva"))))</f>
        <v/>
      </c>
    </row>
    <row r="9270">
      <c r="A9270" s="9" t="n"/>
      <c r="B9270" s="9" t="n"/>
      <c r="C9270" s="12" t="n"/>
      <c r="D9270" s="11" t="n"/>
      <c r="E9270" s="11" t="n"/>
      <c r="F9270" s="11" t="n"/>
      <c r="G9270" s="11" t="n"/>
      <c r="H9270" s="11" t="n"/>
      <c r="I9270" s="9" t="n"/>
      <c r="J9270" s="9" t="n"/>
      <c r="K9270" s="9" t="n"/>
      <c r="L9270" s="9">
        <f>IF(COUNTA($A9270:$K9270)=0,"",IF(AND(IFERROR($H9270,0)&gt;0,LEN(TRIM($K9270&amp;""))&gt;0,IFERROR(LOOKUP(2,1/((LISTS!$M$2:$M$13&lt;&gt;"")*ISNUMBER(SEARCH(LISTS!$M$2:$M$13,$I9270))),LISTS!$N$2:$N$13),"NO")="SI"),"SI","NO"))</f>
        <v/>
      </c>
      <c r="M9270" s="9">
        <f>IF(COUNTA($A9270:$K9270)=0,"",IF($K9270&lt;&gt;"",IF(COUNTIF($K$19:$K9270,$K9270)&gt;1,"SI","NO"),IF(COUNTIFS($A$19:$A9270,$A9270,$C$19:$C9270,$C9270,$J$19:$J9270,$J9270,$D$19:$D9270,$D9270)&gt;1,"SI","NO")))</f>
        <v/>
      </c>
      <c r="N9270" s="11">
        <f>IF(COUNTA($A9270:$K9270)=0,"",IF(AND($L9270="SI",$M9270="NO"),IFERROR($H9270,0),0))</f>
        <v/>
      </c>
      <c r="O9270" s="9">
        <f>IF(COUNTA($A9270:$K9270)=0,"",IF($M9270="SI","CUFE o factura duplicada dentro del reporte; no se suma dos veces",IF(IFERROR($H9270,0)&lt;=0,"DIAN reporta valor susceptible 0",IF($L9270="NO",IFERROR(LOOKUP(2,1/((LISTS!$M$2:$M$13&lt;&gt;"")*ISNUMBER(SEARCH(LISTS!$M$2:$M$13,$I9270))),LISTS!$O$2:$O$13),"Medio de pago no elegible o no identificado por DIAN"),"Apta automaticamente por pago electronico y base positiva"))))</f>
        <v/>
      </c>
    </row>
    <row r="9271">
      <c r="A9271" s="9" t="n"/>
      <c r="B9271" s="9" t="n"/>
      <c r="C9271" s="12" t="n"/>
      <c r="D9271" s="11" t="n"/>
      <c r="E9271" s="11" t="n"/>
      <c r="F9271" s="11" t="n"/>
      <c r="G9271" s="11" t="n"/>
      <c r="H9271" s="11" t="n"/>
      <c r="I9271" s="9" t="n"/>
      <c r="J9271" s="9" t="n"/>
      <c r="K9271" s="9" t="n"/>
      <c r="L9271" s="9">
        <f>IF(COUNTA($A9271:$K9271)=0,"",IF(AND(IFERROR($H9271,0)&gt;0,LEN(TRIM($K9271&amp;""))&gt;0,IFERROR(LOOKUP(2,1/((LISTS!$M$2:$M$13&lt;&gt;"")*ISNUMBER(SEARCH(LISTS!$M$2:$M$13,$I9271))),LISTS!$N$2:$N$13),"NO")="SI"),"SI","NO"))</f>
        <v/>
      </c>
      <c r="M9271" s="9">
        <f>IF(COUNTA($A9271:$K9271)=0,"",IF($K9271&lt;&gt;"",IF(COUNTIF($K$19:$K9271,$K9271)&gt;1,"SI","NO"),IF(COUNTIFS($A$19:$A9271,$A9271,$C$19:$C9271,$C9271,$J$19:$J9271,$J9271,$D$19:$D9271,$D9271)&gt;1,"SI","NO")))</f>
        <v/>
      </c>
      <c r="N9271" s="11">
        <f>IF(COUNTA($A9271:$K9271)=0,"",IF(AND($L9271="SI",$M9271="NO"),IFERROR($H9271,0),0))</f>
        <v/>
      </c>
      <c r="O9271" s="9">
        <f>IF(COUNTA($A9271:$K9271)=0,"",IF($M9271="SI","CUFE o factura duplicada dentro del reporte; no se suma dos veces",IF(IFERROR($H9271,0)&lt;=0,"DIAN reporta valor susceptible 0",IF($L9271="NO",IFERROR(LOOKUP(2,1/((LISTS!$M$2:$M$13&lt;&gt;"")*ISNUMBER(SEARCH(LISTS!$M$2:$M$13,$I9271))),LISTS!$O$2:$O$13),"Medio de pago no elegible o no identificado por DIAN"),"Apta automaticamente por pago electronico y base positiva"))))</f>
        <v/>
      </c>
    </row>
    <row r="9272">
      <c r="A9272" s="9" t="n"/>
      <c r="B9272" s="9" t="n"/>
      <c r="C9272" s="12" t="n"/>
      <c r="D9272" s="11" t="n"/>
      <c r="E9272" s="11" t="n"/>
      <c r="F9272" s="11" t="n"/>
      <c r="G9272" s="11" t="n"/>
      <c r="H9272" s="11" t="n"/>
      <c r="I9272" s="9" t="n"/>
      <c r="J9272" s="9" t="n"/>
      <c r="K9272" s="9" t="n"/>
      <c r="L9272" s="9">
        <f>IF(COUNTA($A9272:$K9272)=0,"",IF(AND(IFERROR($H9272,0)&gt;0,LEN(TRIM($K9272&amp;""))&gt;0,IFERROR(LOOKUP(2,1/((LISTS!$M$2:$M$13&lt;&gt;"")*ISNUMBER(SEARCH(LISTS!$M$2:$M$13,$I9272))),LISTS!$N$2:$N$13),"NO")="SI"),"SI","NO"))</f>
        <v/>
      </c>
      <c r="M9272" s="9">
        <f>IF(COUNTA($A9272:$K9272)=0,"",IF($K9272&lt;&gt;"",IF(COUNTIF($K$19:$K9272,$K9272)&gt;1,"SI","NO"),IF(COUNTIFS($A$19:$A9272,$A9272,$C$19:$C9272,$C9272,$J$19:$J9272,$J9272,$D$19:$D9272,$D9272)&gt;1,"SI","NO")))</f>
        <v/>
      </c>
      <c r="N9272" s="11">
        <f>IF(COUNTA($A9272:$K9272)=0,"",IF(AND($L9272="SI",$M9272="NO"),IFERROR($H9272,0),0))</f>
        <v/>
      </c>
      <c r="O9272" s="9">
        <f>IF(COUNTA($A9272:$K9272)=0,"",IF($M9272="SI","CUFE o factura duplicada dentro del reporte; no se suma dos veces",IF(IFERROR($H9272,0)&lt;=0,"DIAN reporta valor susceptible 0",IF($L9272="NO",IFERROR(LOOKUP(2,1/((LISTS!$M$2:$M$13&lt;&gt;"")*ISNUMBER(SEARCH(LISTS!$M$2:$M$13,$I9272))),LISTS!$O$2:$O$13),"Medio de pago no elegible o no identificado por DIAN"),"Apta automaticamente por pago electronico y base positiva"))))</f>
        <v/>
      </c>
    </row>
    <row r="9273">
      <c r="A9273" s="9" t="n"/>
      <c r="B9273" s="9" t="n"/>
      <c r="C9273" s="12" t="n"/>
      <c r="D9273" s="11" t="n"/>
      <c r="E9273" s="11" t="n"/>
      <c r="F9273" s="11" t="n"/>
      <c r="G9273" s="11" t="n"/>
      <c r="H9273" s="11" t="n"/>
      <c r="I9273" s="9" t="n"/>
      <c r="J9273" s="9" t="n"/>
      <c r="K9273" s="9" t="n"/>
      <c r="L9273" s="9">
        <f>IF(COUNTA($A9273:$K9273)=0,"",IF(AND(IFERROR($H9273,0)&gt;0,LEN(TRIM($K9273&amp;""))&gt;0,IFERROR(LOOKUP(2,1/((LISTS!$M$2:$M$13&lt;&gt;"")*ISNUMBER(SEARCH(LISTS!$M$2:$M$13,$I9273))),LISTS!$N$2:$N$13),"NO")="SI"),"SI","NO"))</f>
        <v/>
      </c>
      <c r="M9273" s="9">
        <f>IF(COUNTA($A9273:$K9273)=0,"",IF($K9273&lt;&gt;"",IF(COUNTIF($K$19:$K9273,$K9273)&gt;1,"SI","NO"),IF(COUNTIFS($A$19:$A9273,$A9273,$C$19:$C9273,$C9273,$J$19:$J9273,$J9273,$D$19:$D9273,$D9273)&gt;1,"SI","NO")))</f>
        <v/>
      </c>
      <c r="N9273" s="11">
        <f>IF(COUNTA($A9273:$K9273)=0,"",IF(AND($L9273="SI",$M9273="NO"),IFERROR($H9273,0),0))</f>
        <v/>
      </c>
      <c r="O9273" s="9">
        <f>IF(COUNTA($A9273:$K9273)=0,"",IF($M9273="SI","CUFE o factura duplicada dentro del reporte; no se suma dos veces",IF(IFERROR($H9273,0)&lt;=0,"DIAN reporta valor susceptible 0",IF($L9273="NO",IFERROR(LOOKUP(2,1/((LISTS!$M$2:$M$13&lt;&gt;"")*ISNUMBER(SEARCH(LISTS!$M$2:$M$13,$I9273))),LISTS!$O$2:$O$13),"Medio de pago no elegible o no identificado por DIAN"),"Apta automaticamente por pago electronico y base positiva"))))</f>
        <v/>
      </c>
    </row>
    <row r="9274">
      <c r="A9274" s="9" t="n"/>
      <c r="B9274" s="9" t="n"/>
      <c r="C9274" s="12" t="n"/>
      <c r="D9274" s="11" t="n"/>
      <c r="E9274" s="11" t="n"/>
      <c r="F9274" s="11" t="n"/>
      <c r="G9274" s="11" t="n"/>
      <c r="H9274" s="11" t="n"/>
      <c r="I9274" s="9" t="n"/>
      <c r="J9274" s="9" t="n"/>
      <c r="K9274" s="9" t="n"/>
      <c r="L9274" s="9">
        <f>IF(COUNTA($A9274:$K9274)=0,"",IF(AND(IFERROR($H9274,0)&gt;0,LEN(TRIM($K9274&amp;""))&gt;0,IFERROR(LOOKUP(2,1/((LISTS!$M$2:$M$13&lt;&gt;"")*ISNUMBER(SEARCH(LISTS!$M$2:$M$13,$I9274))),LISTS!$N$2:$N$13),"NO")="SI"),"SI","NO"))</f>
        <v/>
      </c>
      <c r="M9274" s="9">
        <f>IF(COUNTA($A9274:$K9274)=0,"",IF($K9274&lt;&gt;"",IF(COUNTIF($K$19:$K9274,$K9274)&gt;1,"SI","NO"),IF(COUNTIFS($A$19:$A9274,$A9274,$C$19:$C9274,$C9274,$J$19:$J9274,$J9274,$D$19:$D9274,$D9274)&gt;1,"SI","NO")))</f>
        <v/>
      </c>
      <c r="N9274" s="11">
        <f>IF(COUNTA($A9274:$K9274)=0,"",IF(AND($L9274="SI",$M9274="NO"),IFERROR($H9274,0),0))</f>
        <v/>
      </c>
      <c r="O9274" s="9">
        <f>IF(COUNTA($A9274:$K9274)=0,"",IF($M9274="SI","CUFE o factura duplicada dentro del reporte; no se suma dos veces",IF(IFERROR($H9274,0)&lt;=0,"DIAN reporta valor susceptible 0",IF($L9274="NO",IFERROR(LOOKUP(2,1/((LISTS!$M$2:$M$13&lt;&gt;"")*ISNUMBER(SEARCH(LISTS!$M$2:$M$13,$I9274))),LISTS!$O$2:$O$13),"Medio de pago no elegible o no identificado por DIAN"),"Apta automaticamente por pago electronico y base positiva"))))</f>
        <v/>
      </c>
    </row>
    <row r="9275">
      <c r="A9275" s="9" t="n"/>
      <c r="B9275" s="9" t="n"/>
      <c r="C9275" s="12" t="n"/>
      <c r="D9275" s="11" t="n"/>
      <c r="E9275" s="11" t="n"/>
      <c r="F9275" s="11" t="n"/>
      <c r="G9275" s="11" t="n"/>
      <c r="H9275" s="11" t="n"/>
      <c r="I9275" s="9" t="n"/>
      <c r="J9275" s="9" t="n"/>
      <c r="K9275" s="9" t="n"/>
      <c r="L9275" s="9">
        <f>IF(COUNTA($A9275:$K9275)=0,"",IF(AND(IFERROR($H9275,0)&gt;0,LEN(TRIM($K9275&amp;""))&gt;0,IFERROR(LOOKUP(2,1/((LISTS!$M$2:$M$13&lt;&gt;"")*ISNUMBER(SEARCH(LISTS!$M$2:$M$13,$I9275))),LISTS!$N$2:$N$13),"NO")="SI"),"SI","NO"))</f>
        <v/>
      </c>
      <c r="M9275" s="9">
        <f>IF(COUNTA($A9275:$K9275)=0,"",IF($K9275&lt;&gt;"",IF(COUNTIF($K$19:$K9275,$K9275)&gt;1,"SI","NO"),IF(COUNTIFS($A$19:$A9275,$A9275,$C$19:$C9275,$C9275,$J$19:$J9275,$J9275,$D$19:$D9275,$D9275)&gt;1,"SI","NO")))</f>
        <v/>
      </c>
      <c r="N9275" s="11">
        <f>IF(COUNTA($A9275:$K9275)=0,"",IF(AND($L9275="SI",$M9275="NO"),IFERROR($H9275,0),0))</f>
        <v/>
      </c>
      <c r="O9275" s="9">
        <f>IF(COUNTA($A9275:$K9275)=0,"",IF($M9275="SI","CUFE o factura duplicada dentro del reporte; no se suma dos veces",IF(IFERROR($H9275,0)&lt;=0,"DIAN reporta valor susceptible 0",IF($L9275="NO",IFERROR(LOOKUP(2,1/((LISTS!$M$2:$M$13&lt;&gt;"")*ISNUMBER(SEARCH(LISTS!$M$2:$M$13,$I9275))),LISTS!$O$2:$O$13),"Medio de pago no elegible o no identificado por DIAN"),"Apta automaticamente por pago electronico y base positiva"))))</f>
        <v/>
      </c>
    </row>
    <row r="9276">
      <c r="A9276" s="9" t="n"/>
      <c r="B9276" s="9" t="n"/>
      <c r="C9276" s="12" t="n"/>
      <c r="D9276" s="11" t="n"/>
      <c r="E9276" s="11" t="n"/>
      <c r="F9276" s="11" t="n"/>
      <c r="G9276" s="11" t="n"/>
      <c r="H9276" s="11" t="n"/>
      <c r="I9276" s="9" t="n"/>
      <c r="J9276" s="9" t="n"/>
      <c r="K9276" s="9" t="n"/>
      <c r="L9276" s="9">
        <f>IF(COUNTA($A9276:$K9276)=0,"",IF(AND(IFERROR($H9276,0)&gt;0,LEN(TRIM($K9276&amp;""))&gt;0,IFERROR(LOOKUP(2,1/((LISTS!$M$2:$M$13&lt;&gt;"")*ISNUMBER(SEARCH(LISTS!$M$2:$M$13,$I9276))),LISTS!$N$2:$N$13),"NO")="SI"),"SI","NO"))</f>
        <v/>
      </c>
      <c r="M9276" s="9">
        <f>IF(COUNTA($A9276:$K9276)=0,"",IF($K9276&lt;&gt;"",IF(COUNTIF($K$19:$K9276,$K9276)&gt;1,"SI","NO"),IF(COUNTIFS($A$19:$A9276,$A9276,$C$19:$C9276,$C9276,$J$19:$J9276,$J9276,$D$19:$D9276,$D9276)&gt;1,"SI","NO")))</f>
        <v/>
      </c>
      <c r="N9276" s="11">
        <f>IF(COUNTA($A9276:$K9276)=0,"",IF(AND($L9276="SI",$M9276="NO"),IFERROR($H9276,0),0))</f>
        <v/>
      </c>
      <c r="O9276" s="9">
        <f>IF(COUNTA($A9276:$K9276)=0,"",IF($M9276="SI","CUFE o factura duplicada dentro del reporte; no se suma dos veces",IF(IFERROR($H9276,0)&lt;=0,"DIAN reporta valor susceptible 0",IF($L9276="NO",IFERROR(LOOKUP(2,1/((LISTS!$M$2:$M$13&lt;&gt;"")*ISNUMBER(SEARCH(LISTS!$M$2:$M$13,$I9276))),LISTS!$O$2:$O$13),"Medio de pago no elegible o no identificado por DIAN"),"Apta automaticamente por pago electronico y base positiva"))))</f>
        <v/>
      </c>
    </row>
    <row r="9277">
      <c r="A9277" s="9" t="n"/>
      <c r="B9277" s="9" t="n"/>
      <c r="C9277" s="12" t="n"/>
      <c r="D9277" s="11" t="n"/>
      <c r="E9277" s="11" t="n"/>
      <c r="F9277" s="11" t="n"/>
      <c r="G9277" s="11" t="n"/>
      <c r="H9277" s="11" t="n"/>
      <c r="I9277" s="9" t="n"/>
      <c r="J9277" s="9" t="n"/>
      <c r="K9277" s="9" t="n"/>
      <c r="L9277" s="9">
        <f>IF(COUNTA($A9277:$K9277)=0,"",IF(AND(IFERROR($H9277,0)&gt;0,LEN(TRIM($K9277&amp;""))&gt;0,IFERROR(LOOKUP(2,1/((LISTS!$M$2:$M$13&lt;&gt;"")*ISNUMBER(SEARCH(LISTS!$M$2:$M$13,$I9277))),LISTS!$N$2:$N$13),"NO")="SI"),"SI","NO"))</f>
        <v/>
      </c>
      <c r="M9277" s="9">
        <f>IF(COUNTA($A9277:$K9277)=0,"",IF($K9277&lt;&gt;"",IF(COUNTIF($K$19:$K9277,$K9277)&gt;1,"SI","NO"),IF(COUNTIFS($A$19:$A9277,$A9277,$C$19:$C9277,$C9277,$J$19:$J9277,$J9277,$D$19:$D9277,$D9277)&gt;1,"SI","NO")))</f>
        <v/>
      </c>
      <c r="N9277" s="11">
        <f>IF(COUNTA($A9277:$K9277)=0,"",IF(AND($L9277="SI",$M9277="NO"),IFERROR($H9277,0),0))</f>
        <v/>
      </c>
      <c r="O9277" s="9">
        <f>IF(COUNTA($A9277:$K9277)=0,"",IF($M9277="SI","CUFE o factura duplicada dentro del reporte; no se suma dos veces",IF(IFERROR($H9277,0)&lt;=0,"DIAN reporta valor susceptible 0",IF($L9277="NO",IFERROR(LOOKUP(2,1/((LISTS!$M$2:$M$13&lt;&gt;"")*ISNUMBER(SEARCH(LISTS!$M$2:$M$13,$I9277))),LISTS!$O$2:$O$13),"Medio de pago no elegible o no identificado por DIAN"),"Apta automaticamente por pago electronico y base positiva"))))</f>
        <v/>
      </c>
    </row>
    <row r="9278">
      <c r="A9278" s="9" t="n"/>
      <c r="B9278" s="9" t="n"/>
      <c r="C9278" s="12" t="n"/>
      <c r="D9278" s="11" t="n"/>
      <c r="E9278" s="11" t="n"/>
      <c r="F9278" s="11" t="n"/>
      <c r="G9278" s="11" t="n"/>
      <c r="H9278" s="11" t="n"/>
      <c r="I9278" s="9" t="n"/>
      <c r="J9278" s="9" t="n"/>
      <c r="K9278" s="9" t="n"/>
      <c r="L9278" s="9">
        <f>IF(COUNTA($A9278:$K9278)=0,"",IF(AND(IFERROR($H9278,0)&gt;0,LEN(TRIM($K9278&amp;""))&gt;0,IFERROR(LOOKUP(2,1/((LISTS!$M$2:$M$13&lt;&gt;"")*ISNUMBER(SEARCH(LISTS!$M$2:$M$13,$I9278))),LISTS!$N$2:$N$13),"NO")="SI"),"SI","NO"))</f>
        <v/>
      </c>
      <c r="M9278" s="9">
        <f>IF(COUNTA($A9278:$K9278)=0,"",IF($K9278&lt;&gt;"",IF(COUNTIF($K$19:$K9278,$K9278)&gt;1,"SI","NO"),IF(COUNTIFS($A$19:$A9278,$A9278,$C$19:$C9278,$C9278,$J$19:$J9278,$J9278,$D$19:$D9278,$D9278)&gt;1,"SI","NO")))</f>
        <v/>
      </c>
      <c r="N9278" s="11">
        <f>IF(COUNTA($A9278:$K9278)=0,"",IF(AND($L9278="SI",$M9278="NO"),IFERROR($H9278,0),0))</f>
        <v/>
      </c>
      <c r="O9278" s="9">
        <f>IF(COUNTA($A9278:$K9278)=0,"",IF($M9278="SI","CUFE o factura duplicada dentro del reporte; no se suma dos veces",IF(IFERROR($H9278,0)&lt;=0,"DIAN reporta valor susceptible 0",IF($L9278="NO",IFERROR(LOOKUP(2,1/((LISTS!$M$2:$M$13&lt;&gt;"")*ISNUMBER(SEARCH(LISTS!$M$2:$M$13,$I9278))),LISTS!$O$2:$O$13),"Medio de pago no elegible o no identificado por DIAN"),"Apta automaticamente por pago electronico y base positiva"))))</f>
        <v/>
      </c>
    </row>
    <row r="9279">
      <c r="A9279" s="9" t="n"/>
      <c r="B9279" s="9" t="n"/>
      <c r="C9279" s="12" t="n"/>
      <c r="D9279" s="11" t="n"/>
      <c r="E9279" s="11" t="n"/>
      <c r="F9279" s="11" t="n"/>
      <c r="G9279" s="11" t="n"/>
      <c r="H9279" s="11" t="n"/>
      <c r="I9279" s="9" t="n"/>
      <c r="J9279" s="9" t="n"/>
      <c r="K9279" s="9" t="n"/>
      <c r="L9279" s="9">
        <f>IF(COUNTA($A9279:$K9279)=0,"",IF(AND(IFERROR($H9279,0)&gt;0,LEN(TRIM($K9279&amp;""))&gt;0,IFERROR(LOOKUP(2,1/((LISTS!$M$2:$M$13&lt;&gt;"")*ISNUMBER(SEARCH(LISTS!$M$2:$M$13,$I9279))),LISTS!$N$2:$N$13),"NO")="SI"),"SI","NO"))</f>
        <v/>
      </c>
      <c r="M9279" s="9">
        <f>IF(COUNTA($A9279:$K9279)=0,"",IF($K9279&lt;&gt;"",IF(COUNTIF($K$19:$K9279,$K9279)&gt;1,"SI","NO"),IF(COUNTIFS($A$19:$A9279,$A9279,$C$19:$C9279,$C9279,$J$19:$J9279,$J9279,$D$19:$D9279,$D9279)&gt;1,"SI","NO")))</f>
        <v/>
      </c>
      <c r="N9279" s="11">
        <f>IF(COUNTA($A9279:$K9279)=0,"",IF(AND($L9279="SI",$M9279="NO"),IFERROR($H9279,0),0))</f>
        <v/>
      </c>
      <c r="O9279" s="9">
        <f>IF(COUNTA($A9279:$K9279)=0,"",IF($M9279="SI","CUFE o factura duplicada dentro del reporte; no se suma dos veces",IF(IFERROR($H9279,0)&lt;=0,"DIAN reporta valor susceptible 0",IF($L9279="NO",IFERROR(LOOKUP(2,1/((LISTS!$M$2:$M$13&lt;&gt;"")*ISNUMBER(SEARCH(LISTS!$M$2:$M$13,$I9279))),LISTS!$O$2:$O$13),"Medio de pago no elegible o no identificado por DIAN"),"Apta automaticamente por pago electronico y base positiva"))))</f>
        <v/>
      </c>
    </row>
    <row r="9280">
      <c r="A9280" s="9" t="n"/>
      <c r="B9280" s="9" t="n"/>
      <c r="C9280" s="12" t="n"/>
      <c r="D9280" s="11" t="n"/>
      <c r="E9280" s="11" t="n"/>
      <c r="F9280" s="11" t="n"/>
      <c r="G9280" s="11" t="n"/>
      <c r="H9280" s="11" t="n"/>
      <c r="I9280" s="9" t="n"/>
      <c r="J9280" s="9" t="n"/>
      <c r="K9280" s="9" t="n"/>
      <c r="L9280" s="9">
        <f>IF(COUNTA($A9280:$K9280)=0,"",IF(AND(IFERROR($H9280,0)&gt;0,LEN(TRIM($K9280&amp;""))&gt;0,IFERROR(LOOKUP(2,1/((LISTS!$M$2:$M$13&lt;&gt;"")*ISNUMBER(SEARCH(LISTS!$M$2:$M$13,$I9280))),LISTS!$N$2:$N$13),"NO")="SI"),"SI","NO"))</f>
        <v/>
      </c>
      <c r="M9280" s="9">
        <f>IF(COUNTA($A9280:$K9280)=0,"",IF($K9280&lt;&gt;"",IF(COUNTIF($K$19:$K9280,$K9280)&gt;1,"SI","NO"),IF(COUNTIFS($A$19:$A9280,$A9280,$C$19:$C9280,$C9280,$J$19:$J9280,$J9280,$D$19:$D9280,$D9280)&gt;1,"SI","NO")))</f>
        <v/>
      </c>
      <c r="N9280" s="11">
        <f>IF(COUNTA($A9280:$K9280)=0,"",IF(AND($L9280="SI",$M9280="NO"),IFERROR($H9280,0),0))</f>
        <v/>
      </c>
      <c r="O9280" s="9">
        <f>IF(COUNTA($A9280:$K9280)=0,"",IF($M9280="SI","CUFE o factura duplicada dentro del reporte; no se suma dos veces",IF(IFERROR($H9280,0)&lt;=0,"DIAN reporta valor susceptible 0",IF($L9280="NO",IFERROR(LOOKUP(2,1/((LISTS!$M$2:$M$13&lt;&gt;"")*ISNUMBER(SEARCH(LISTS!$M$2:$M$13,$I9280))),LISTS!$O$2:$O$13),"Medio de pago no elegible o no identificado por DIAN"),"Apta automaticamente por pago electronico y base positiva"))))</f>
        <v/>
      </c>
    </row>
    <row r="9281">
      <c r="A9281" s="9" t="n"/>
      <c r="B9281" s="9" t="n"/>
      <c r="C9281" s="12" t="n"/>
      <c r="D9281" s="11" t="n"/>
      <c r="E9281" s="11" t="n"/>
      <c r="F9281" s="11" t="n"/>
      <c r="G9281" s="11" t="n"/>
      <c r="H9281" s="11" t="n"/>
      <c r="I9281" s="9" t="n"/>
      <c r="J9281" s="9" t="n"/>
      <c r="K9281" s="9" t="n"/>
      <c r="L9281" s="9">
        <f>IF(COUNTA($A9281:$K9281)=0,"",IF(AND(IFERROR($H9281,0)&gt;0,LEN(TRIM($K9281&amp;""))&gt;0,IFERROR(LOOKUP(2,1/((LISTS!$M$2:$M$13&lt;&gt;"")*ISNUMBER(SEARCH(LISTS!$M$2:$M$13,$I9281))),LISTS!$N$2:$N$13),"NO")="SI"),"SI","NO"))</f>
        <v/>
      </c>
      <c r="M9281" s="9">
        <f>IF(COUNTA($A9281:$K9281)=0,"",IF($K9281&lt;&gt;"",IF(COUNTIF($K$19:$K9281,$K9281)&gt;1,"SI","NO"),IF(COUNTIFS($A$19:$A9281,$A9281,$C$19:$C9281,$C9281,$J$19:$J9281,$J9281,$D$19:$D9281,$D9281)&gt;1,"SI","NO")))</f>
        <v/>
      </c>
      <c r="N9281" s="11">
        <f>IF(COUNTA($A9281:$K9281)=0,"",IF(AND($L9281="SI",$M9281="NO"),IFERROR($H9281,0),0))</f>
        <v/>
      </c>
      <c r="O9281" s="9">
        <f>IF(COUNTA($A9281:$K9281)=0,"",IF($M9281="SI","CUFE o factura duplicada dentro del reporte; no se suma dos veces",IF(IFERROR($H9281,0)&lt;=0,"DIAN reporta valor susceptible 0",IF($L9281="NO",IFERROR(LOOKUP(2,1/((LISTS!$M$2:$M$13&lt;&gt;"")*ISNUMBER(SEARCH(LISTS!$M$2:$M$13,$I9281))),LISTS!$O$2:$O$13),"Medio de pago no elegible o no identificado por DIAN"),"Apta automaticamente por pago electronico y base positiva"))))</f>
        <v/>
      </c>
    </row>
    <row r="9282">
      <c r="A9282" s="9" t="n"/>
      <c r="B9282" s="9" t="n"/>
      <c r="C9282" s="12" t="n"/>
      <c r="D9282" s="11" t="n"/>
      <c r="E9282" s="11" t="n"/>
      <c r="F9282" s="11" t="n"/>
      <c r="G9282" s="11" t="n"/>
      <c r="H9282" s="11" t="n"/>
      <c r="I9282" s="9" t="n"/>
      <c r="J9282" s="9" t="n"/>
      <c r="K9282" s="9" t="n"/>
      <c r="L9282" s="9">
        <f>IF(COUNTA($A9282:$K9282)=0,"",IF(AND(IFERROR($H9282,0)&gt;0,LEN(TRIM($K9282&amp;""))&gt;0,IFERROR(LOOKUP(2,1/((LISTS!$M$2:$M$13&lt;&gt;"")*ISNUMBER(SEARCH(LISTS!$M$2:$M$13,$I9282))),LISTS!$N$2:$N$13),"NO")="SI"),"SI","NO"))</f>
        <v/>
      </c>
      <c r="M9282" s="9">
        <f>IF(COUNTA($A9282:$K9282)=0,"",IF($K9282&lt;&gt;"",IF(COUNTIF($K$19:$K9282,$K9282)&gt;1,"SI","NO"),IF(COUNTIFS($A$19:$A9282,$A9282,$C$19:$C9282,$C9282,$J$19:$J9282,$J9282,$D$19:$D9282,$D9282)&gt;1,"SI","NO")))</f>
        <v/>
      </c>
      <c r="N9282" s="11">
        <f>IF(COUNTA($A9282:$K9282)=0,"",IF(AND($L9282="SI",$M9282="NO"),IFERROR($H9282,0),0))</f>
        <v/>
      </c>
      <c r="O9282" s="9">
        <f>IF(COUNTA($A9282:$K9282)=0,"",IF($M9282="SI","CUFE o factura duplicada dentro del reporte; no se suma dos veces",IF(IFERROR($H9282,0)&lt;=0,"DIAN reporta valor susceptible 0",IF($L9282="NO",IFERROR(LOOKUP(2,1/((LISTS!$M$2:$M$13&lt;&gt;"")*ISNUMBER(SEARCH(LISTS!$M$2:$M$13,$I9282))),LISTS!$O$2:$O$13),"Medio de pago no elegible o no identificado por DIAN"),"Apta automaticamente por pago electronico y base positiva"))))</f>
        <v/>
      </c>
    </row>
    <row r="9283">
      <c r="A9283" s="9" t="n"/>
      <c r="B9283" s="9" t="n"/>
      <c r="C9283" s="12" t="n"/>
      <c r="D9283" s="11" t="n"/>
      <c r="E9283" s="11" t="n"/>
      <c r="F9283" s="11" t="n"/>
      <c r="G9283" s="11" t="n"/>
      <c r="H9283" s="11" t="n"/>
      <c r="I9283" s="9" t="n"/>
      <c r="J9283" s="9" t="n"/>
      <c r="K9283" s="9" t="n"/>
      <c r="L9283" s="9">
        <f>IF(COUNTA($A9283:$K9283)=0,"",IF(AND(IFERROR($H9283,0)&gt;0,LEN(TRIM($K9283&amp;""))&gt;0,IFERROR(LOOKUP(2,1/((LISTS!$M$2:$M$13&lt;&gt;"")*ISNUMBER(SEARCH(LISTS!$M$2:$M$13,$I9283))),LISTS!$N$2:$N$13),"NO")="SI"),"SI","NO"))</f>
        <v/>
      </c>
      <c r="M9283" s="9">
        <f>IF(COUNTA($A9283:$K9283)=0,"",IF($K9283&lt;&gt;"",IF(COUNTIF($K$19:$K9283,$K9283)&gt;1,"SI","NO"),IF(COUNTIFS($A$19:$A9283,$A9283,$C$19:$C9283,$C9283,$J$19:$J9283,$J9283,$D$19:$D9283,$D9283)&gt;1,"SI","NO")))</f>
        <v/>
      </c>
      <c r="N9283" s="11">
        <f>IF(COUNTA($A9283:$K9283)=0,"",IF(AND($L9283="SI",$M9283="NO"),IFERROR($H9283,0),0))</f>
        <v/>
      </c>
      <c r="O9283" s="9">
        <f>IF(COUNTA($A9283:$K9283)=0,"",IF($M9283="SI","CUFE o factura duplicada dentro del reporte; no se suma dos veces",IF(IFERROR($H9283,0)&lt;=0,"DIAN reporta valor susceptible 0",IF($L9283="NO",IFERROR(LOOKUP(2,1/((LISTS!$M$2:$M$13&lt;&gt;"")*ISNUMBER(SEARCH(LISTS!$M$2:$M$13,$I9283))),LISTS!$O$2:$O$13),"Medio de pago no elegible o no identificado por DIAN"),"Apta automaticamente por pago electronico y base positiva"))))</f>
        <v/>
      </c>
    </row>
    <row r="9284">
      <c r="A9284" s="9" t="n"/>
      <c r="B9284" s="9" t="n"/>
      <c r="C9284" s="12" t="n"/>
      <c r="D9284" s="11" t="n"/>
      <c r="E9284" s="11" t="n"/>
      <c r="F9284" s="11" t="n"/>
      <c r="G9284" s="11" t="n"/>
      <c r="H9284" s="11" t="n"/>
      <c r="I9284" s="9" t="n"/>
      <c r="J9284" s="9" t="n"/>
      <c r="K9284" s="9" t="n"/>
      <c r="L9284" s="9">
        <f>IF(COUNTA($A9284:$K9284)=0,"",IF(AND(IFERROR($H9284,0)&gt;0,LEN(TRIM($K9284&amp;""))&gt;0,IFERROR(LOOKUP(2,1/((LISTS!$M$2:$M$13&lt;&gt;"")*ISNUMBER(SEARCH(LISTS!$M$2:$M$13,$I9284))),LISTS!$N$2:$N$13),"NO")="SI"),"SI","NO"))</f>
        <v/>
      </c>
      <c r="M9284" s="9">
        <f>IF(COUNTA($A9284:$K9284)=0,"",IF($K9284&lt;&gt;"",IF(COUNTIF($K$19:$K9284,$K9284)&gt;1,"SI","NO"),IF(COUNTIFS($A$19:$A9284,$A9284,$C$19:$C9284,$C9284,$J$19:$J9284,$J9284,$D$19:$D9284,$D9284)&gt;1,"SI","NO")))</f>
        <v/>
      </c>
      <c r="N9284" s="11">
        <f>IF(COUNTA($A9284:$K9284)=0,"",IF(AND($L9284="SI",$M9284="NO"),IFERROR($H9284,0),0))</f>
        <v/>
      </c>
      <c r="O9284" s="9">
        <f>IF(COUNTA($A9284:$K9284)=0,"",IF($M9284="SI","CUFE o factura duplicada dentro del reporte; no se suma dos veces",IF(IFERROR($H9284,0)&lt;=0,"DIAN reporta valor susceptible 0",IF($L9284="NO",IFERROR(LOOKUP(2,1/((LISTS!$M$2:$M$13&lt;&gt;"")*ISNUMBER(SEARCH(LISTS!$M$2:$M$13,$I9284))),LISTS!$O$2:$O$13),"Medio de pago no elegible o no identificado por DIAN"),"Apta automaticamente por pago electronico y base positiva"))))</f>
        <v/>
      </c>
    </row>
    <row r="9285">
      <c r="A9285" s="9" t="n"/>
      <c r="B9285" s="9" t="n"/>
      <c r="C9285" s="12" t="n"/>
      <c r="D9285" s="11" t="n"/>
      <c r="E9285" s="11" t="n"/>
      <c r="F9285" s="11" t="n"/>
      <c r="G9285" s="11" t="n"/>
      <c r="H9285" s="11" t="n"/>
      <c r="I9285" s="9" t="n"/>
      <c r="J9285" s="9" t="n"/>
      <c r="K9285" s="9" t="n"/>
      <c r="L9285" s="9">
        <f>IF(COUNTA($A9285:$K9285)=0,"",IF(AND(IFERROR($H9285,0)&gt;0,LEN(TRIM($K9285&amp;""))&gt;0,IFERROR(LOOKUP(2,1/((LISTS!$M$2:$M$13&lt;&gt;"")*ISNUMBER(SEARCH(LISTS!$M$2:$M$13,$I9285))),LISTS!$N$2:$N$13),"NO")="SI"),"SI","NO"))</f>
        <v/>
      </c>
      <c r="M9285" s="9">
        <f>IF(COUNTA($A9285:$K9285)=0,"",IF($K9285&lt;&gt;"",IF(COUNTIF($K$19:$K9285,$K9285)&gt;1,"SI","NO"),IF(COUNTIFS($A$19:$A9285,$A9285,$C$19:$C9285,$C9285,$J$19:$J9285,$J9285,$D$19:$D9285,$D9285)&gt;1,"SI","NO")))</f>
        <v/>
      </c>
      <c r="N9285" s="11">
        <f>IF(COUNTA($A9285:$K9285)=0,"",IF(AND($L9285="SI",$M9285="NO"),IFERROR($H9285,0),0))</f>
        <v/>
      </c>
      <c r="O9285" s="9">
        <f>IF(COUNTA($A9285:$K9285)=0,"",IF($M9285="SI","CUFE o factura duplicada dentro del reporte; no se suma dos veces",IF(IFERROR($H9285,0)&lt;=0,"DIAN reporta valor susceptible 0",IF($L9285="NO",IFERROR(LOOKUP(2,1/((LISTS!$M$2:$M$13&lt;&gt;"")*ISNUMBER(SEARCH(LISTS!$M$2:$M$13,$I9285))),LISTS!$O$2:$O$13),"Medio de pago no elegible o no identificado por DIAN"),"Apta automaticamente por pago electronico y base positiva"))))</f>
        <v/>
      </c>
    </row>
    <row r="9286">
      <c r="A9286" s="9" t="n"/>
      <c r="B9286" s="9" t="n"/>
      <c r="C9286" s="12" t="n"/>
      <c r="D9286" s="11" t="n"/>
      <c r="E9286" s="11" t="n"/>
      <c r="F9286" s="11" t="n"/>
      <c r="G9286" s="11" t="n"/>
      <c r="H9286" s="11" t="n"/>
      <c r="I9286" s="9" t="n"/>
      <c r="J9286" s="9" t="n"/>
      <c r="K9286" s="9" t="n"/>
      <c r="L9286" s="9">
        <f>IF(COUNTA($A9286:$K9286)=0,"",IF(AND(IFERROR($H9286,0)&gt;0,LEN(TRIM($K9286&amp;""))&gt;0,IFERROR(LOOKUP(2,1/((LISTS!$M$2:$M$13&lt;&gt;"")*ISNUMBER(SEARCH(LISTS!$M$2:$M$13,$I9286))),LISTS!$N$2:$N$13),"NO")="SI"),"SI","NO"))</f>
        <v/>
      </c>
      <c r="M9286" s="9">
        <f>IF(COUNTA($A9286:$K9286)=0,"",IF($K9286&lt;&gt;"",IF(COUNTIF($K$19:$K9286,$K9286)&gt;1,"SI","NO"),IF(COUNTIFS($A$19:$A9286,$A9286,$C$19:$C9286,$C9286,$J$19:$J9286,$J9286,$D$19:$D9286,$D9286)&gt;1,"SI","NO")))</f>
        <v/>
      </c>
      <c r="N9286" s="11">
        <f>IF(COUNTA($A9286:$K9286)=0,"",IF(AND($L9286="SI",$M9286="NO"),IFERROR($H9286,0),0))</f>
        <v/>
      </c>
      <c r="O9286" s="9">
        <f>IF(COUNTA($A9286:$K9286)=0,"",IF($M9286="SI","CUFE o factura duplicada dentro del reporte; no se suma dos veces",IF(IFERROR($H9286,0)&lt;=0,"DIAN reporta valor susceptible 0",IF($L9286="NO",IFERROR(LOOKUP(2,1/((LISTS!$M$2:$M$13&lt;&gt;"")*ISNUMBER(SEARCH(LISTS!$M$2:$M$13,$I9286))),LISTS!$O$2:$O$13),"Medio de pago no elegible o no identificado por DIAN"),"Apta automaticamente por pago electronico y base positiva"))))</f>
        <v/>
      </c>
    </row>
    <row r="9287">
      <c r="A9287" s="9" t="n"/>
      <c r="B9287" s="9" t="n"/>
      <c r="C9287" s="12" t="n"/>
      <c r="D9287" s="11" t="n"/>
      <c r="E9287" s="11" t="n"/>
      <c r="F9287" s="11" t="n"/>
      <c r="G9287" s="11" t="n"/>
      <c r="H9287" s="11" t="n"/>
      <c r="I9287" s="9" t="n"/>
      <c r="J9287" s="9" t="n"/>
      <c r="K9287" s="9" t="n"/>
      <c r="L9287" s="9">
        <f>IF(COUNTA($A9287:$K9287)=0,"",IF(AND(IFERROR($H9287,0)&gt;0,LEN(TRIM($K9287&amp;""))&gt;0,IFERROR(LOOKUP(2,1/((LISTS!$M$2:$M$13&lt;&gt;"")*ISNUMBER(SEARCH(LISTS!$M$2:$M$13,$I9287))),LISTS!$N$2:$N$13),"NO")="SI"),"SI","NO"))</f>
        <v/>
      </c>
      <c r="M9287" s="9">
        <f>IF(COUNTA($A9287:$K9287)=0,"",IF($K9287&lt;&gt;"",IF(COUNTIF($K$19:$K9287,$K9287)&gt;1,"SI","NO"),IF(COUNTIFS($A$19:$A9287,$A9287,$C$19:$C9287,$C9287,$J$19:$J9287,$J9287,$D$19:$D9287,$D9287)&gt;1,"SI","NO")))</f>
        <v/>
      </c>
      <c r="N9287" s="11">
        <f>IF(COUNTA($A9287:$K9287)=0,"",IF(AND($L9287="SI",$M9287="NO"),IFERROR($H9287,0),0))</f>
        <v/>
      </c>
      <c r="O9287" s="9">
        <f>IF(COUNTA($A9287:$K9287)=0,"",IF($M9287="SI","CUFE o factura duplicada dentro del reporte; no se suma dos veces",IF(IFERROR($H9287,0)&lt;=0,"DIAN reporta valor susceptible 0",IF($L9287="NO",IFERROR(LOOKUP(2,1/((LISTS!$M$2:$M$13&lt;&gt;"")*ISNUMBER(SEARCH(LISTS!$M$2:$M$13,$I9287))),LISTS!$O$2:$O$13),"Medio de pago no elegible o no identificado por DIAN"),"Apta automaticamente por pago electronico y base positiva"))))</f>
        <v/>
      </c>
    </row>
    <row r="9288">
      <c r="A9288" s="9" t="n"/>
      <c r="B9288" s="9" t="n"/>
      <c r="C9288" s="12" t="n"/>
      <c r="D9288" s="11" t="n"/>
      <c r="E9288" s="11" t="n"/>
      <c r="F9288" s="11" t="n"/>
      <c r="G9288" s="11" t="n"/>
      <c r="H9288" s="11" t="n"/>
      <c r="I9288" s="9" t="n"/>
      <c r="J9288" s="9" t="n"/>
      <c r="K9288" s="9" t="n"/>
      <c r="L9288" s="9">
        <f>IF(COUNTA($A9288:$K9288)=0,"",IF(AND(IFERROR($H9288,0)&gt;0,LEN(TRIM($K9288&amp;""))&gt;0,IFERROR(LOOKUP(2,1/((LISTS!$M$2:$M$13&lt;&gt;"")*ISNUMBER(SEARCH(LISTS!$M$2:$M$13,$I9288))),LISTS!$N$2:$N$13),"NO")="SI"),"SI","NO"))</f>
        <v/>
      </c>
      <c r="M9288" s="9">
        <f>IF(COUNTA($A9288:$K9288)=0,"",IF($K9288&lt;&gt;"",IF(COUNTIF($K$19:$K9288,$K9288)&gt;1,"SI","NO"),IF(COUNTIFS($A$19:$A9288,$A9288,$C$19:$C9288,$C9288,$J$19:$J9288,$J9288,$D$19:$D9288,$D9288)&gt;1,"SI","NO")))</f>
        <v/>
      </c>
      <c r="N9288" s="11">
        <f>IF(COUNTA($A9288:$K9288)=0,"",IF(AND($L9288="SI",$M9288="NO"),IFERROR($H9288,0),0))</f>
        <v/>
      </c>
      <c r="O9288" s="9">
        <f>IF(COUNTA($A9288:$K9288)=0,"",IF($M9288="SI","CUFE o factura duplicada dentro del reporte; no se suma dos veces",IF(IFERROR($H9288,0)&lt;=0,"DIAN reporta valor susceptible 0",IF($L9288="NO",IFERROR(LOOKUP(2,1/((LISTS!$M$2:$M$13&lt;&gt;"")*ISNUMBER(SEARCH(LISTS!$M$2:$M$13,$I9288))),LISTS!$O$2:$O$13),"Medio de pago no elegible o no identificado por DIAN"),"Apta automaticamente por pago electronico y base positiva"))))</f>
        <v/>
      </c>
    </row>
    <row r="9289">
      <c r="A9289" s="9" t="n"/>
      <c r="B9289" s="9" t="n"/>
      <c r="C9289" s="12" t="n"/>
      <c r="D9289" s="11" t="n"/>
      <c r="E9289" s="11" t="n"/>
      <c r="F9289" s="11" t="n"/>
      <c r="G9289" s="11" t="n"/>
      <c r="H9289" s="11" t="n"/>
      <c r="I9289" s="9" t="n"/>
      <c r="J9289" s="9" t="n"/>
      <c r="K9289" s="9" t="n"/>
      <c r="L9289" s="9">
        <f>IF(COUNTA($A9289:$K9289)=0,"",IF(AND(IFERROR($H9289,0)&gt;0,LEN(TRIM($K9289&amp;""))&gt;0,IFERROR(LOOKUP(2,1/((LISTS!$M$2:$M$13&lt;&gt;"")*ISNUMBER(SEARCH(LISTS!$M$2:$M$13,$I9289))),LISTS!$N$2:$N$13),"NO")="SI"),"SI","NO"))</f>
        <v/>
      </c>
      <c r="M9289" s="9">
        <f>IF(COUNTA($A9289:$K9289)=0,"",IF($K9289&lt;&gt;"",IF(COUNTIF($K$19:$K9289,$K9289)&gt;1,"SI","NO"),IF(COUNTIFS($A$19:$A9289,$A9289,$C$19:$C9289,$C9289,$J$19:$J9289,$J9289,$D$19:$D9289,$D9289)&gt;1,"SI","NO")))</f>
        <v/>
      </c>
      <c r="N9289" s="11">
        <f>IF(COUNTA($A9289:$K9289)=0,"",IF(AND($L9289="SI",$M9289="NO"),IFERROR($H9289,0),0))</f>
        <v/>
      </c>
      <c r="O9289" s="9">
        <f>IF(COUNTA($A9289:$K9289)=0,"",IF($M9289="SI","CUFE o factura duplicada dentro del reporte; no se suma dos veces",IF(IFERROR($H9289,0)&lt;=0,"DIAN reporta valor susceptible 0",IF($L9289="NO",IFERROR(LOOKUP(2,1/((LISTS!$M$2:$M$13&lt;&gt;"")*ISNUMBER(SEARCH(LISTS!$M$2:$M$13,$I9289))),LISTS!$O$2:$O$13),"Medio de pago no elegible o no identificado por DIAN"),"Apta automaticamente por pago electronico y base positiva"))))</f>
        <v/>
      </c>
    </row>
    <row r="9290">
      <c r="A9290" s="9" t="n"/>
      <c r="B9290" s="9" t="n"/>
      <c r="C9290" s="12" t="n"/>
      <c r="D9290" s="11" t="n"/>
      <c r="E9290" s="11" t="n"/>
      <c r="F9290" s="11" t="n"/>
      <c r="G9290" s="11" t="n"/>
      <c r="H9290" s="11" t="n"/>
      <c r="I9290" s="9" t="n"/>
      <c r="J9290" s="9" t="n"/>
      <c r="K9290" s="9" t="n"/>
      <c r="L9290" s="9">
        <f>IF(COUNTA($A9290:$K9290)=0,"",IF(AND(IFERROR($H9290,0)&gt;0,LEN(TRIM($K9290&amp;""))&gt;0,IFERROR(LOOKUP(2,1/((LISTS!$M$2:$M$13&lt;&gt;"")*ISNUMBER(SEARCH(LISTS!$M$2:$M$13,$I9290))),LISTS!$N$2:$N$13),"NO")="SI"),"SI","NO"))</f>
        <v/>
      </c>
      <c r="M9290" s="9">
        <f>IF(COUNTA($A9290:$K9290)=0,"",IF($K9290&lt;&gt;"",IF(COUNTIF($K$19:$K9290,$K9290)&gt;1,"SI","NO"),IF(COUNTIFS($A$19:$A9290,$A9290,$C$19:$C9290,$C9290,$J$19:$J9290,$J9290,$D$19:$D9290,$D9290)&gt;1,"SI","NO")))</f>
        <v/>
      </c>
      <c r="N9290" s="11">
        <f>IF(COUNTA($A9290:$K9290)=0,"",IF(AND($L9290="SI",$M9290="NO"),IFERROR($H9290,0),0))</f>
        <v/>
      </c>
      <c r="O9290" s="9">
        <f>IF(COUNTA($A9290:$K9290)=0,"",IF($M9290="SI","CUFE o factura duplicada dentro del reporte; no se suma dos veces",IF(IFERROR($H9290,0)&lt;=0,"DIAN reporta valor susceptible 0",IF($L9290="NO",IFERROR(LOOKUP(2,1/((LISTS!$M$2:$M$13&lt;&gt;"")*ISNUMBER(SEARCH(LISTS!$M$2:$M$13,$I9290))),LISTS!$O$2:$O$13),"Medio de pago no elegible o no identificado por DIAN"),"Apta automaticamente por pago electronico y base positiva"))))</f>
        <v/>
      </c>
    </row>
    <row r="9291">
      <c r="A9291" s="9" t="n"/>
      <c r="B9291" s="9" t="n"/>
      <c r="C9291" s="12" t="n"/>
      <c r="D9291" s="11" t="n"/>
      <c r="E9291" s="11" t="n"/>
      <c r="F9291" s="11" t="n"/>
      <c r="G9291" s="11" t="n"/>
      <c r="H9291" s="11" t="n"/>
      <c r="I9291" s="9" t="n"/>
      <c r="J9291" s="9" t="n"/>
      <c r="K9291" s="9" t="n"/>
      <c r="L9291" s="9">
        <f>IF(COUNTA($A9291:$K9291)=0,"",IF(AND(IFERROR($H9291,0)&gt;0,LEN(TRIM($K9291&amp;""))&gt;0,IFERROR(LOOKUP(2,1/((LISTS!$M$2:$M$13&lt;&gt;"")*ISNUMBER(SEARCH(LISTS!$M$2:$M$13,$I9291))),LISTS!$N$2:$N$13),"NO")="SI"),"SI","NO"))</f>
        <v/>
      </c>
      <c r="M9291" s="9">
        <f>IF(COUNTA($A9291:$K9291)=0,"",IF($K9291&lt;&gt;"",IF(COUNTIF($K$19:$K9291,$K9291)&gt;1,"SI","NO"),IF(COUNTIFS($A$19:$A9291,$A9291,$C$19:$C9291,$C9291,$J$19:$J9291,$J9291,$D$19:$D9291,$D9291)&gt;1,"SI","NO")))</f>
        <v/>
      </c>
      <c r="N9291" s="11">
        <f>IF(COUNTA($A9291:$K9291)=0,"",IF(AND($L9291="SI",$M9291="NO"),IFERROR($H9291,0),0))</f>
        <v/>
      </c>
      <c r="O9291" s="9">
        <f>IF(COUNTA($A9291:$K9291)=0,"",IF($M9291="SI","CUFE o factura duplicada dentro del reporte; no se suma dos veces",IF(IFERROR($H9291,0)&lt;=0,"DIAN reporta valor susceptible 0",IF($L9291="NO",IFERROR(LOOKUP(2,1/((LISTS!$M$2:$M$13&lt;&gt;"")*ISNUMBER(SEARCH(LISTS!$M$2:$M$13,$I9291))),LISTS!$O$2:$O$13),"Medio de pago no elegible o no identificado por DIAN"),"Apta automaticamente por pago electronico y base positiva"))))</f>
        <v/>
      </c>
    </row>
    <row r="9292">
      <c r="A9292" s="9" t="n"/>
      <c r="B9292" s="9" t="n"/>
      <c r="C9292" s="12" t="n"/>
      <c r="D9292" s="11" t="n"/>
      <c r="E9292" s="11" t="n"/>
      <c r="F9292" s="11" t="n"/>
      <c r="G9292" s="11" t="n"/>
      <c r="H9292" s="11" t="n"/>
      <c r="I9292" s="9" t="n"/>
      <c r="J9292" s="9" t="n"/>
      <c r="K9292" s="9" t="n"/>
      <c r="L9292" s="9">
        <f>IF(COUNTA($A9292:$K9292)=0,"",IF(AND(IFERROR($H9292,0)&gt;0,LEN(TRIM($K9292&amp;""))&gt;0,IFERROR(LOOKUP(2,1/((LISTS!$M$2:$M$13&lt;&gt;"")*ISNUMBER(SEARCH(LISTS!$M$2:$M$13,$I9292))),LISTS!$N$2:$N$13),"NO")="SI"),"SI","NO"))</f>
        <v/>
      </c>
      <c r="M9292" s="9">
        <f>IF(COUNTA($A9292:$K9292)=0,"",IF($K9292&lt;&gt;"",IF(COUNTIF($K$19:$K9292,$K9292)&gt;1,"SI","NO"),IF(COUNTIFS($A$19:$A9292,$A9292,$C$19:$C9292,$C9292,$J$19:$J9292,$J9292,$D$19:$D9292,$D9292)&gt;1,"SI","NO")))</f>
        <v/>
      </c>
      <c r="N9292" s="11">
        <f>IF(COUNTA($A9292:$K9292)=0,"",IF(AND($L9292="SI",$M9292="NO"),IFERROR($H9292,0),0))</f>
        <v/>
      </c>
      <c r="O9292" s="9">
        <f>IF(COUNTA($A9292:$K9292)=0,"",IF($M9292="SI","CUFE o factura duplicada dentro del reporte; no se suma dos veces",IF(IFERROR($H9292,0)&lt;=0,"DIAN reporta valor susceptible 0",IF($L9292="NO",IFERROR(LOOKUP(2,1/((LISTS!$M$2:$M$13&lt;&gt;"")*ISNUMBER(SEARCH(LISTS!$M$2:$M$13,$I9292))),LISTS!$O$2:$O$13),"Medio de pago no elegible o no identificado por DIAN"),"Apta automaticamente por pago electronico y base positiva"))))</f>
        <v/>
      </c>
    </row>
    <row r="9293">
      <c r="A9293" s="9" t="n"/>
      <c r="B9293" s="9" t="n"/>
      <c r="C9293" s="12" t="n"/>
      <c r="D9293" s="11" t="n"/>
      <c r="E9293" s="11" t="n"/>
      <c r="F9293" s="11" t="n"/>
      <c r="G9293" s="11" t="n"/>
      <c r="H9293" s="11" t="n"/>
      <c r="I9293" s="9" t="n"/>
      <c r="J9293" s="9" t="n"/>
      <c r="K9293" s="9" t="n"/>
      <c r="L9293" s="9">
        <f>IF(COUNTA($A9293:$K9293)=0,"",IF(AND(IFERROR($H9293,0)&gt;0,LEN(TRIM($K9293&amp;""))&gt;0,IFERROR(LOOKUP(2,1/((LISTS!$M$2:$M$13&lt;&gt;"")*ISNUMBER(SEARCH(LISTS!$M$2:$M$13,$I9293))),LISTS!$N$2:$N$13),"NO")="SI"),"SI","NO"))</f>
        <v/>
      </c>
      <c r="M9293" s="9">
        <f>IF(COUNTA($A9293:$K9293)=0,"",IF($K9293&lt;&gt;"",IF(COUNTIF($K$19:$K9293,$K9293)&gt;1,"SI","NO"),IF(COUNTIFS($A$19:$A9293,$A9293,$C$19:$C9293,$C9293,$J$19:$J9293,$J9293,$D$19:$D9293,$D9293)&gt;1,"SI","NO")))</f>
        <v/>
      </c>
      <c r="N9293" s="11">
        <f>IF(COUNTA($A9293:$K9293)=0,"",IF(AND($L9293="SI",$M9293="NO"),IFERROR($H9293,0),0))</f>
        <v/>
      </c>
      <c r="O9293" s="9">
        <f>IF(COUNTA($A9293:$K9293)=0,"",IF($M9293="SI","CUFE o factura duplicada dentro del reporte; no se suma dos veces",IF(IFERROR($H9293,0)&lt;=0,"DIAN reporta valor susceptible 0",IF($L9293="NO",IFERROR(LOOKUP(2,1/((LISTS!$M$2:$M$13&lt;&gt;"")*ISNUMBER(SEARCH(LISTS!$M$2:$M$13,$I9293))),LISTS!$O$2:$O$13),"Medio de pago no elegible o no identificado por DIAN"),"Apta automaticamente por pago electronico y base positiva"))))</f>
        <v/>
      </c>
    </row>
    <row r="9294">
      <c r="A9294" s="9" t="n"/>
      <c r="B9294" s="9" t="n"/>
      <c r="C9294" s="12" t="n"/>
      <c r="D9294" s="11" t="n"/>
      <c r="E9294" s="11" t="n"/>
      <c r="F9294" s="11" t="n"/>
      <c r="G9294" s="11" t="n"/>
      <c r="H9294" s="11" t="n"/>
      <c r="I9294" s="9" t="n"/>
      <c r="J9294" s="9" t="n"/>
      <c r="K9294" s="9" t="n"/>
      <c r="L9294" s="9">
        <f>IF(COUNTA($A9294:$K9294)=0,"",IF(AND(IFERROR($H9294,0)&gt;0,LEN(TRIM($K9294&amp;""))&gt;0,IFERROR(LOOKUP(2,1/((LISTS!$M$2:$M$13&lt;&gt;"")*ISNUMBER(SEARCH(LISTS!$M$2:$M$13,$I9294))),LISTS!$N$2:$N$13),"NO")="SI"),"SI","NO"))</f>
        <v/>
      </c>
      <c r="M9294" s="9">
        <f>IF(COUNTA($A9294:$K9294)=0,"",IF($K9294&lt;&gt;"",IF(COUNTIF($K$19:$K9294,$K9294)&gt;1,"SI","NO"),IF(COUNTIFS($A$19:$A9294,$A9294,$C$19:$C9294,$C9294,$J$19:$J9294,$J9294,$D$19:$D9294,$D9294)&gt;1,"SI","NO")))</f>
        <v/>
      </c>
      <c r="N9294" s="11">
        <f>IF(COUNTA($A9294:$K9294)=0,"",IF(AND($L9294="SI",$M9294="NO"),IFERROR($H9294,0),0))</f>
        <v/>
      </c>
      <c r="O9294" s="9">
        <f>IF(COUNTA($A9294:$K9294)=0,"",IF($M9294="SI","CUFE o factura duplicada dentro del reporte; no se suma dos veces",IF(IFERROR($H9294,0)&lt;=0,"DIAN reporta valor susceptible 0",IF($L9294="NO",IFERROR(LOOKUP(2,1/((LISTS!$M$2:$M$13&lt;&gt;"")*ISNUMBER(SEARCH(LISTS!$M$2:$M$13,$I9294))),LISTS!$O$2:$O$13),"Medio de pago no elegible o no identificado por DIAN"),"Apta automaticamente por pago electronico y base positiva"))))</f>
        <v/>
      </c>
    </row>
    <row r="9295">
      <c r="A9295" s="9" t="n"/>
      <c r="B9295" s="9" t="n"/>
      <c r="C9295" s="12" t="n"/>
      <c r="D9295" s="11" t="n"/>
      <c r="E9295" s="11" t="n"/>
      <c r="F9295" s="11" t="n"/>
      <c r="G9295" s="11" t="n"/>
      <c r="H9295" s="11" t="n"/>
      <c r="I9295" s="9" t="n"/>
      <c r="J9295" s="9" t="n"/>
      <c r="K9295" s="9" t="n"/>
      <c r="L9295" s="9">
        <f>IF(COUNTA($A9295:$K9295)=0,"",IF(AND(IFERROR($H9295,0)&gt;0,LEN(TRIM($K9295&amp;""))&gt;0,IFERROR(LOOKUP(2,1/((LISTS!$M$2:$M$13&lt;&gt;"")*ISNUMBER(SEARCH(LISTS!$M$2:$M$13,$I9295))),LISTS!$N$2:$N$13),"NO")="SI"),"SI","NO"))</f>
        <v/>
      </c>
      <c r="M9295" s="9">
        <f>IF(COUNTA($A9295:$K9295)=0,"",IF($K9295&lt;&gt;"",IF(COUNTIF($K$19:$K9295,$K9295)&gt;1,"SI","NO"),IF(COUNTIFS($A$19:$A9295,$A9295,$C$19:$C9295,$C9295,$J$19:$J9295,$J9295,$D$19:$D9295,$D9295)&gt;1,"SI","NO")))</f>
        <v/>
      </c>
      <c r="N9295" s="11">
        <f>IF(COUNTA($A9295:$K9295)=0,"",IF(AND($L9295="SI",$M9295="NO"),IFERROR($H9295,0),0))</f>
        <v/>
      </c>
      <c r="O9295" s="9">
        <f>IF(COUNTA($A9295:$K9295)=0,"",IF($M9295="SI","CUFE o factura duplicada dentro del reporte; no se suma dos veces",IF(IFERROR($H9295,0)&lt;=0,"DIAN reporta valor susceptible 0",IF($L9295="NO",IFERROR(LOOKUP(2,1/((LISTS!$M$2:$M$13&lt;&gt;"")*ISNUMBER(SEARCH(LISTS!$M$2:$M$13,$I9295))),LISTS!$O$2:$O$13),"Medio de pago no elegible o no identificado por DIAN"),"Apta automaticamente por pago electronico y base positiva"))))</f>
        <v/>
      </c>
    </row>
    <row r="9296">
      <c r="A9296" s="9" t="n"/>
      <c r="B9296" s="9" t="n"/>
      <c r="C9296" s="12" t="n"/>
      <c r="D9296" s="11" t="n"/>
      <c r="E9296" s="11" t="n"/>
      <c r="F9296" s="11" t="n"/>
      <c r="G9296" s="11" t="n"/>
      <c r="H9296" s="11" t="n"/>
      <c r="I9296" s="9" t="n"/>
      <c r="J9296" s="9" t="n"/>
      <c r="K9296" s="9" t="n"/>
      <c r="L9296" s="9">
        <f>IF(COUNTA($A9296:$K9296)=0,"",IF(AND(IFERROR($H9296,0)&gt;0,LEN(TRIM($K9296&amp;""))&gt;0,IFERROR(LOOKUP(2,1/((LISTS!$M$2:$M$13&lt;&gt;"")*ISNUMBER(SEARCH(LISTS!$M$2:$M$13,$I9296))),LISTS!$N$2:$N$13),"NO")="SI"),"SI","NO"))</f>
        <v/>
      </c>
      <c r="M9296" s="9">
        <f>IF(COUNTA($A9296:$K9296)=0,"",IF($K9296&lt;&gt;"",IF(COUNTIF($K$19:$K9296,$K9296)&gt;1,"SI","NO"),IF(COUNTIFS($A$19:$A9296,$A9296,$C$19:$C9296,$C9296,$J$19:$J9296,$J9296,$D$19:$D9296,$D9296)&gt;1,"SI","NO")))</f>
        <v/>
      </c>
      <c r="N9296" s="11">
        <f>IF(COUNTA($A9296:$K9296)=0,"",IF(AND($L9296="SI",$M9296="NO"),IFERROR($H9296,0),0))</f>
        <v/>
      </c>
      <c r="O9296" s="9">
        <f>IF(COUNTA($A9296:$K9296)=0,"",IF($M9296="SI","CUFE o factura duplicada dentro del reporte; no se suma dos veces",IF(IFERROR($H9296,0)&lt;=0,"DIAN reporta valor susceptible 0",IF($L9296="NO",IFERROR(LOOKUP(2,1/((LISTS!$M$2:$M$13&lt;&gt;"")*ISNUMBER(SEARCH(LISTS!$M$2:$M$13,$I9296))),LISTS!$O$2:$O$13),"Medio de pago no elegible o no identificado por DIAN"),"Apta automaticamente por pago electronico y base positiva"))))</f>
        <v/>
      </c>
    </row>
    <row r="9297">
      <c r="A9297" s="9" t="n"/>
      <c r="B9297" s="9" t="n"/>
      <c r="C9297" s="12" t="n"/>
      <c r="D9297" s="11" t="n"/>
      <c r="E9297" s="11" t="n"/>
      <c r="F9297" s="11" t="n"/>
      <c r="G9297" s="11" t="n"/>
      <c r="H9297" s="11" t="n"/>
      <c r="I9297" s="9" t="n"/>
      <c r="J9297" s="9" t="n"/>
      <c r="K9297" s="9" t="n"/>
      <c r="L9297" s="9">
        <f>IF(COUNTA($A9297:$K9297)=0,"",IF(AND(IFERROR($H9297,0)&gt;0,LEN(TRIM($K9297&amp;""))&gt;0,IFERROR(LOOKUP(2,1/((LISTS!$M$2:$M$13&lt;&gt;"")*ISNUMBER(SEARCH(LISTS!$M$2:$M$13,$I9297))),LISTS!$N$2:$N$13),"NO")="SI"),"SI","NO"))</f>
        <v/>
      </c>
      <c r="M9297" s="9">
        <f>IF(COUNTA($A9297:$K9297)=0,"",IF($K9297&lt;&gt;"",IF(COUNTIF($K$19:$K9297,$K9297)&gt;1,"SI","NO"),IF(COUNTIFS($A$19:$A9297,$A9297,$C$19:$C9297,$C9297,$J$19:$J9297,$J9297,$D$19:$D9297,$D9297)&gt;1,"SI","NO")))</f>
        <v/>
      </c>
      <c r="N9297" s="11">
        <f>IF(COUNTA($A9297:$K9297)=0,"",IF(AND($L9297="SI",$M9297="NO"),IFERROR($H9297,0),0))</f>
        <v/>
      </c>
      <c r="O9297" s="9">
        <f>IF(COUNTA($A9297:$K9297)=0,"",IF($M9297="SI","CUFE o factura duplicada dentro del reporte; no se suma dos veces",IF(IFERROR($H9297,0)&lt;=0,"DIAN reporta valor susceptible 0",IF($L9297="NO",IFERROR(LOOKUP(2,1/((LISTS!$M$2:$M$13&lt;&gt;"")*ISNUMBER(SEARCH(LISTS!$M$2:$M$13,$I9297))),LISTS!$O$2:$O$13),"Medio de pago no elegible o no identificado por DIAN"),"Apta automaticamente por pago electronico y base positiva"))))</f>
        <v/>
      </c>
    </row>
    <row r="9298">
      <c r="A9298" s="9" t="n"/>
      <c r="B9298" s="9" t="n"/>
      <c r="C9298" s="12" t="n"/>
      <c r="D9298" s="11" t="n"/>
      <c r="E9298" s="11" t="n"/>
      <c r="F9298" s="11" t="n"/>
      <c r="G9298" s="11" t="n"/>
      <c r="H9298" s="11" t="n"/>
      <c r="I9298" s="9" t="n"/>
      <c r="J9298" s="9" t="n"/>
      <c r="K9298" s="9" t="n"/>
      <c r="L9298" s="9">
        <f>IF(COUNTA($A9298:$K9298)=0,"",IF(AND(IFERROR($H9298,0)&gt;0,LEN(TRIM($K9298&amp;""))&gt;0,IFERROR(LOOKUP(2,1/((LISTS!$M$2:$M$13&lt;&gt;"")*ISNUMBER(SEARCH(LISTS!$M$2:$M$13,$I9298))),LISTS!$N$2:$N$13),"NO")="SI"),"SI","NO"))</f>
        <v/>
      </c>
      <c r="M9298" s="9">
        <f>IF(COUNTA($A9298:$K9298)=0,"",IF($K9298&lt;&gt;"",IF(COUNTIF($K$19:$K9298,$K9298)&gt;1,"SI","NO"),IF(COUNTIFS($A$19:$A9298,$A9298,$C$19:$C9298,$C9298,$J$19:$J9298,$J9298,$D$19:$D9298,$D9298)&gt;1,"SI","NO")))</f>
        <v/>
      </c>
      <c r="N9298" s="11">
        <f>IF(COUNTA($A9298:$K9298)=0,"",IF(AND($L9298="SI",$M9298="NO"),IFERROR($H9298,0),0))</f>
        <v/>
      </c>
      <c r="O9298" s="9">
        <f>IF(COUNTA($A9298:$K9298)=0,"",IF($M9298="SI","CUFE o factura duplicada dentro del reporte; no se suma dos veces",IF(IFERROR($H9298,0)&lt;=0,"DIAN reporta valor susceptible 0",IF($L9298="NO",IFERROR(LOOKUP(2,1/((LISTS!$M$2:$M$13&lt;&gt;"")*ISNUMBER(SEARCH(LISTS!$M$2:$M$13,$I9298))),LISTS!$O$2:$O$13),"Medio de pago no elegible o no identificado por DIAN"),"Apta automaticamente por pago electronico y base positiva"))))</f>
        <v/>
      </c>
    </row>
    <row r="9299">
      <c r="A9299" s="9" t="n"/>
      <c r="B9299" s="9" t="n"/>
      <c r="C9299" s="12" t="n"/>
      <c r="D9299" s="11" t="n"/>
      <c r="E9299" s="11" t="n"/>
      <c r="F9299" s="11" t="n"/>
      <c r="G9299" s="11" t="n"/>
      <c r="H9299" s="11" t="n"/>
      <c r="I9299" s="9" t="n"/>
      <c r="J9299" s="9" t="n"/>
      <c r="K9299" s="9" t="n"/>
      <c r="L9299" s="9">
        <f>IF(COUNTA($A9299:$K9299)=0,"",IF(AND(IFERROR($H9299,0)&gt;0,LEN(TRIM($K9299&amp;""))&gt;0,IFERROR(LOOKUP(2,1/((LISTS!$M$2:$M$13&lt;&gt;"")*ISNUMBER(SEARCH(LISTS!$M$2:$M$13,$I9299))),LISTS!$N$2:$N$13),"NO")="SI"),"SI","NO"))</f>
        <v/>
      </c>
      <c r="M9299" s="9">
        <f>IF(COUNTA($A9299:$K9299)=0,"",IF($K9299&lt;&gt;"",IF(COUNTIF($K$19:$K9299,$K9299)&gt;1,"SI","NO"),IF(COUNTIFS($A$19:$A9299,$A9299,$C$19:$C9299,$C9299,$J$19:$J9299,$J9299,$D$19:$D9299,$D9299)&gt;1,"SI","NO")))</f>
        <v/>
      </c>
      <c r="N9299" s="11">
        <f>IF(COUNTA($A9299:$K9299)=0,"",IF(AND($L9299="SI",$M9299="NO"),IFERROR($H9299,0),0))</f>
        <v/>
      </c>
      <c r="O9299" s="9">
        <f>IF(COUNTA($A9299:$K9299)=0,"",IF($M9299="SI","CUFE o factura duplicada dentro del reporte; no se suma dos veces",IF(IFERROR($H9299,0)&lt;=0,"DIAN reporta valor susceptible 0",IF($L9299="NO",IFERROR(LOOKUP(2,1/((LISTS!$M$2:$M$13&lt;&gt;"")*ISNUMBER(SEARCH(LISTS!$M$2:$M$13,$I9299))),LISTS!$O$2:$O$13),"Medio de pago no elegible o no identificado por DIAN"),"Apta automaticamente por pago electronico y base positiva"))))</f>
        <v/>
      </c>
    </row>
    <row r="9300">
      <c r="A9300" s="9" t="n"/>
      <c r="B9300" s="9" t="n"/>
      <c r="C9300" s="12" t="n"/>
      <c r="D9300" s="11" t="n"/>
      <c r="E9300" s="11" t="n"/>
      <c r="F9300" s="11" t="n"/>
      <c r="G9300" s="11" t="n"/>
      <c r="H9300" s="11" t="n"/>
      <c r="I9300" s="9" t="n"/>
      <c r="J9300" s="9" t="n"/>
      <c r="K9300" s="9" t="n"/>
      <c r="L9300" s="9">
        <f>IF(COUNTA($A9300:$K9300)=0,"",IF(AND(IFERROR($H9300,0)&gt;0,LEN(TRIM($K9300&amp;""))&gt;0,IFERROR(LOOKUP(2,1/((LISTS!$M$2:$M$13&lt;&gt;"")*ISNUMBER(SEARCH(LISTS!$M$2:$M$13,$I9300))),LISTS!$N$2:$N$13),"NO")="SI"),"SI","NO"))</f>
        <v/>
      </c>
      <c r="M9300" s="9">
        <f>IF(COUNTA($A9300:$K9300)=0,"",IF($K9300&lt;&gt;"",IF(COUNTIF($K$19:$K9300,$K9300)&gt;1,"SI","NO"),IF(COUNTIFS($A$19:$A9300,$A9300,$C$19:$C9300,$C9300,$J$19:$J9300,$J9300,$D$19:$D9300,$D9300)&gt;1,"SI","NO")))</f>
        <v/>
      </c>
      <c r="N9300" s="11">
        <f>IF(COUNTA($A9300:$K9300)=0,"",IF(AND($L9300="SI",$M9300="NO"),IFERROR($H9300,0),0))</f>
        <v/>
      </c>
      <c r="O9300" s="9">
        <f>IF(COUNTA($A9300:$K9300)=0,"",IF($M9300="SI","CUFE o factura duplicada dentro del reporte; no se suma dos veces",IF(IFERROR($H9300,0)&lt;=0,"DIAN reporta valor susceptible 0",IF($L9300="NO",IFERROR(LOOKUP(2,1/((LISTS!$M$2:$M$13&lt;&gt;"")*ISNUMBER(SEARCH(LISTS!$M$2:$M$13,$I9300))),LISTS!$O$2:$O$13),"Medio de pago no elegible o no identificado por DIAN"),"Apta automaticamente por pago electronico y base positiva"))))</f>
        <v/>
      </c>
    </row>
    <row r="9301">
      <c r="A9301" s="9" t="n"/>
      <c r="B9301" s="9" t="n"/>
      <c r="C9301" s="12" t="n"/>
      <c r="D9301" s="11" t="n"/>
      <c r="E9301" s="11" t="n"/>
      <c r="F9301" s="11" t="n"/>
      <c r="G9301" s="11" t="n"/>
      <c r="H9301" s="11" t="n"/>
      <c r="I9301" s="9" t="n"/>
      <c r="J9301" s="9" t="n"/>
      <c r="K9301" s="9" t="n"/>
      <c r="L9301" s="9">
        <f>IF(COUNTA($A9301:$K9301)=0,"",IF(AND(IFERROR($H9301,0)&gt;0,LEN(TRIM($K9301&amp;""))&gt;0,IFERROR(LOOKUP(2,1/((LISTS!$M$2:$M$13&lt;&gt;"")*ISNUMBER(SEARCH(LISTS!$M$2:$M$13,$I9301))),LISTS!$N$2:$N$13),"NO")="SI"),"SI","NO"))</f>
        <v/>
      </c>
      <c r="M9301" s="9">
        <f>IF(COUNTA($A9301:$K9301)=0,"",IF($K9301&lt;&gt;"",IF(COUNTIF($K$19:$K9301,$K9301)&gt;1,"SI","NO"),IF(COUNTIFS($A$19:$A9301,$A9301,$C$19:$C9301,$C9301,$J$19:$J9301,$J9301,$D$19:$D9301,$D9301)&gt;1,"SI","NO")))</f>
        <v/>
      </c>
      <c r="N9301" s="11">
        <f>IF(COUNTA($A9301:$K9301)=0,"",IF(AND($L9301="SI",$M9301="NO"),IFERROR($H9301,0),0))</f>
        <v/>
      </c>
      <c r="O9301" s="9">
        <f>IF(COUNTA($A9301:$K9301)=0,"",IF($M9301="SI","CUFE o factura duplicada dentro del reporte; no se suma dos veces",IF(IFERROR($H9301,0)&lt;=0,"DIAN reporta valor susceptible 0",IF($L9301="NO",IFERROR(LOOKUP(2,1/((LISTS!$M$2:$M$13&lt;&gt;"")*ISNUMBER(SEARCH(LISTS!$M$2:$M$13,$I9301))),LISTS!$O$2:$O$13),"Medio de pago no elegible o no identificado por DIAN"),"Apta automaticamente por pago electronico y base positiva"))))</f>
        <v/>
      </c>
    </row>
    <row r="9302">
      <c r="A9302" s="9" t="n"/>
      <c r="B9302" s="9" t="n"/>
      <c r="C9302" s="12" t="n"/>
      <c r="D9302" s="11" t="n"/>
      <c r="E9302" s="11" t="n"/>
      <c r="F9302" s="11" t="n"/>
      <c r="G9302" s="11" t="n"/>
      <c r="H9302" s="11" t="n"/>
      <c r="I9302" s="9" t="n"/>
      <c r="J9302" s="9" t="n"/>
      <c r="K9302" s="9" t="n"/>
      <c r="L9302" s="9">
        <f>IF(COUNTA($A9302:$K9302)=0,"",IF(AND(IFERROR($H9302,0)&gt;0,LEN(TRIM($K9302&amp;""))&gt;0,IFERROR(LOOKUP(2,1/((LISTS!$M$2:$M$13&lt;&gt;"")*ISNUMBER(SEARCH(LISTS!$M$2:$M$13,$I9302))),LISTS!$N$2:$N$13),"NO")="SI"),"SI","NO"))</f>
        <v/>
      </c>
      <c r="M9302" s="9">
        <f>IF(COUNTA($A9302:$K9302)=0,"",IF($K9302&lt;&gt;"",IF(COUNTIF($K$19:$K9302,$K9302)&gt;1,"SI","NO"),IF(COUNTIFS($A$19:$A9302,$A9302,$C$19:$C9302,$C9302,$J$19:$J9302,$J9302,$D$19:$D9302,$D9302)&gt;1,"SI","NO")))</f>
        <v/>
      </c>
      <c r="N9302" s="11">
        <f>IF(COUNTA($A9302:$K9302)=0,"",IF(AND($L9302="SI",$M9302="NO"),IFERROR($H9302,0),0))</f>
        <v/>
      </c>
      <c r="O9302" s="9">
        <f>IF(COUNTA($A9302:$K9302)=0,"",IF($M9302="SI","CUFE o factura duplicada dentro del reporte; no se suma dos veces",IF(IFERROR($H9302,0)&lt;=0,"DIAN reporta valor susceptible 0",IF($L9302="NO",IFERROR(LOOKUP(2,1/((LISTS!$M$2:$M$13&lt;&gt;"")*ISNUMBER(SEARCH(LISTS!$M$2:$M$13,$I9302))),LISTS!$O$2:$O$13),"Medio de pago no elegible o no identificado por DIAN"),"Apta automaticamente por pago electronico y base positiva"))))</f>
        <v/>
      </c>
    </row>
    <row r="9303">
      <c r="A9303" s="9" t="n"/>
      <c r="B9303" s="9" t="n"/>
      <c r="C9303" s="12" t="n"/>
      <c r="D9303" s="11" t="n"/>
      <c r="E9303" s="11" t="n"/>
      <c r="F9303" s="11" t="n"/>
      <c r="G9303" s="11" t="n"/>
      <c r="H9303" s="11" t="n"/>
      <c r="I9303" s="9" t="n"/>
      <c r="J9303" s="9" t="n"/>
      <c r="K9303" s="9" t="n"/>
      <c r="L9303" s="9">
        <f>IF(COUNTA($A9303:$K9303)=0,"",IF(AND(IFERROR($H9303,0)&gt;0,LEN(TRIM($K9303&amp;""))&gt;0,IFERROR(LOOKUP(2,1/((LISTS!$M$2:$M$13&lt;&gt;"")*ISNUMBER(SEARCH(LISTS!$M$2:$M$13,$I9303))),LISTS!$N$2:$N$13),"NO")="SI"),"SI","NO"))</f>
        <v/>
      </c>
      <c r="M9303" s="9">
        <f>IF(COUNTA($A9303:$K9303)=0,"",IF($K9303&lt;&gt;"",IF(COUNTIF($K$19:$K9303,$K9303)&gt;1,"SI","NO"),IF(COUNTIFS($A$19:$A9303,$A9303,$C$19:$C9303,$C9303,$J$19:$J9303,$J9303,$D$19:$D9303,$D9303)&gt;1,"SI","NO")))</f>
        <v/>
      </c>
      <c r="N9303" s="11">
        <f>IF(COUNTA($A9303:$K9303)=0,"",IF(AND($L9303="SI",$M9303="NO"),IFERROR($H9303,0),0))</f>
        <v/>
      </c>
      <c r="O9303" s="9">
        <f>IF(COUNTA($A9303:$K9303)=0,"",IF($M9303="SI","CUFE o factura duplicada dentro del reporte; no se suma dos veces",IF(IFERROR($H9303,0)&lt;=0,"DIAN reporta valor susceptible 0",IF($L9303="NO",IFERROR(LOOKUP(2,1/((LISTS!$M$2:$M$13&lt;&gt;"")*ISNUMBER(SEARCH(LISTS!$M$2:$M$13,$I9303))),LISTS!$O$2:$O$13),"Medio de pago no elegible o no identificado por DIAN"),"Apta automaticamente por pago electronico y base positiva"))))</f>
        <v/>
      </c>
    </row>
    <row r="9304">
      <c r="A9304" s="9" t="n"/>
      <c r="B9304" s="9" t="n"/>
      <c r="C9304" s="12" t="n"/>
      <c r="D9304" s="11" t="n"/>
      <c r="E9304" s="11" t="n"/>
      <c r="F9304" s="11" t="n"/>
      <c r="G9304" s="11" t="n"/>
      <c r="H9304" s="11" t="n"/>
      <c r="I9304" s="9" t="n"/>
      <c r="J9304" s="9" t="n"/>
      <c r="K9304" s="9" t="n"/>
      <c r="L9304" s="9">
        <f>IF(COUNTA($A9304:$K9304)=0,"",IF(AND(IFERROR($H9304,0)&gt;0,LEN(TRIM($K9304&amp;""))&gt;0,IFERROR(LOOKUP(2,1/((LISTS!$M$2:$M$13&lt;&gt;"")*ISNUMBER(SEARCH(LISTS!$M$2:$M$13,$I9304))),LISTS!$N$2:$N$13),"NO")="SI"),"SI","NO"))</f>
        <v/>
      </c>
      <c r="M9304" s="9">
        <f>IF(COUNTA($A9304:$K9304)=0,"",IF($K9304&lt;&gt;"",IF(COUNTIF($K$19:$K9304,$K9304)&gt;1,"SI","NO"),IF(COUNTIFS($A$19:$A9304,$A9304,$C$19:$C9304,$C9304,$J$19:$J9304,$J9304,$D$19:$D9304,$D9304)&gt;1,"SI","NO")))</f>
        <v/>
      </c>
      <c r="N9304" s="11">
        <f>IF(COUNTA($A9304:$K9304)=0,"",IF(AND($L9304="SI",$M9304="NO"),IFERROR($H9304,0),0))</f>
        <v/>
      </c>
      <c r="O9304" s="9">
        <f>IF(COUNTA($A9304:$K9304)=0,"",IF($M9304="SI","CUFE o factura duplicada dentro del reporte; no se suma dos veces",IF(IFERROR($H9304,0)&lt;=0,"DIAN reporta valor susceptible 0",IF($L9304="NO",IFERROR(LOOKUP(2,1/((LISTS!$M$2:$M$13&lt;&gt;"")*ISNUMBER(SEARCH(LISTS!$M$2:$M$13,$I9304))),LISTS!$O$2:$O$13),"Medio de pago no elegible o no identificado por DIAN"),"Apta automaticamente por pago electronico y base positiva"))))</f>
        <v/>
      </c>
    </row>
    <row r="9305">
      <c r="A9305" s="9" t="n"/>
      <c r="B9305" s="9" t="n"/>
      <c r="C9305" s="12" t="n"/>
      <c r="D9305" s="11" t="n"/>
      <c r="E9305" s="11" t="n"/>
      <c r="F9305" s="11" t="n"/>
      <c r="G9305" s="11" t="n"/>
      <c r="H9305" s="11" t="n"/>
      <c r="I9305" s="9" t="n"/>
      <c r="J9305" s="9" t="n"/>
      <c r="K9305" s="9" t="n"/>
      <c r="L9305" s="9">
        <f>IF(COUNTA($A9305:$K9305)=0,"",IF(AND(IFERROR($H9305,0)&gt;0,LEN(TRIM($K9305&amp;""))&gt;0,IFERROR(LOOKUP(2,1/((LISTS!$M$2:$M$13&lt;&gt;"")*ISNUMBER(SEARCH(LISTS!$M$2:$M$13,$I9305))),LISTS!$N$2:$N$13),"NO")="SI"),"SI","NO"))</f>
        <v/>
      </c>
      <c r="M9305" s="9">
        <f>IF(COUNTA($A9305:$K9305)=0,"",IF($K9305&lt;&gt;"",IF(COUNTIF($K$19:$K9305,$K9305)&gt;1,"SI","NO"),IF(COUNTIFS($A$19:$A9305,$A9305,$C$19:$C9305,$C9305,$J$19:$J9305,$J9305,$D$19:$D9305,$D9305)&gt;1,"SI","NO")))</f>
        <v/>
      </c>
      <c r="N9305" s="11">
        <f>IF(COUNTA($A9305:$K9305)=0,"",IF(AND($L9305="SI",$M9305="NO"),IFERROR($H9305,0),0))</f>
        <v/>
      </c>
      <c r="O9305" s="9">
        <f>IF(COUNTA($A9305:$K9305)=0,"",IF($M9305="SI","CUFE o factura duplicada dentro del reporte; no se suma dos veces",IF(IFERROR($H9305,0)&lt;=0,"DIAN reporta valor susceptible 0",IF($L9305="NO",IFERROR(LOOKUP(2,1/((LISTS!$M$2:$M$13&lt;&gt;"")*ISNUMBER(SEARCH(LISTS!$M$2:$M$13,$I9305))),LISTS!$O$2:$O$13),"Medio de pago no elegible o no identificado por DIAN"),"Apta automaticamente por pago electronico y base positiva"))))</f>
        <v/>
      </c>
    </row>
    <row r="9306">
      <c r="A9306" s="9" t="n"/>
      <c r="B9306" s="9" t="n"/>
      <c r="C9306" s="12" t="n"/>
      <c r="D9306" s="11" t="n"/>
      <c r="E9306" s="11" t="n"/>
      <c r="F9306" s="11" t="n"/>
      <c r="G9306" s="11" t="n"/>
      <c r="H9306" s="11" t="n"/>
      <c r="I9306" s="9" t="n"/>
      <c r="J9306" s="9" t="n"/>
      <c r="K9306" s="9" t="n"/>
      <c r="L9306" s="9">
        <f>IF(COUNTA($A9306:$K9306)=0,"",IF(AND(IFERROR($H9306,0)&gt;0,LEN(TRIM($K9306&amp;""))&gt;0,IFERROR(LOOKUP(2,1/((LISTS!$M$2:$M$13&lt;&gt;"")*ISNUMBER(SEARCH(LISTS!$M$2:$M$13,$I9306))),LISTS!$N$2:$N$13),"NO")="SI"),"SI","NO"))</f>
        <v/>
      </c>
      <c r="M9306" s="9">
        <f>IF(COUNTA($A9306:$K9306)=0,"",IF($K9306&lt;&gt;"",IF(COUNTIF($K$19:$K9306,$K9306)&gt;1,"SI","NO"),IF(COUNTIFS($A$19:$A9306,$A9306,$C$19:$C9306,$C9306,$J$19:$J9306,$J9306,$D$19:$D9306,$D9306)&gt;1,"SI","NO")))</f>
        <v/>
      </c>
      <c r="N9306" s="11">
        <f>IF(COUNTA($A9306:$K9306)=0,"",IF(AND($L9306="SI",$M9306="NO"),IFERROR($H9306,0),0))</f>
        <v/>
      </c>
      <c r="O9306" s="9">
        <f>IF(COUNTA($A9306:$K9306)=0,"",IF($M9306="SI","CUFE o factura duplicada dentro del reporte; no se suma dos veces",IF(IFERROR($H9306,0)&lt;=0,"DIAN reporta valor susceptible 0",IF($L9306="NO",IFERROR(LOOKUP(2,1/((LISTS!$M$2:$M$13&lt;&gt;"")*ISNUMBER(SEARCH(LISTS!$M$2:$M$13,$I9306))),LISTS!$O$2:$O$13),"Medio de pago no elegible o no identificado por DIAN"),"Apta automaticamente por pago electronico y base positiva"))))</f>
        <v/>
      </c>
    </row>
    <row r="9307">
      <c r="A9307" s="9" t="n"/>
      <c r="B9307" s="9" t="n"/>
      <c r="C9307" s="12" t="n"/>
      <c r="D9307" s="11" t="n"/>
      <c r="E9307" s="11" t="n"/>
      <c r="F9307" s="11" t="n"/>
      <c r="G9307" s="11" t="n"/>
      <c r="H9307" s="11" t="n"/>
      <c r="I9307" s="9" t="n"/>
      <c r="J9307" s="9" t="n"/>
      <c r="K9307" s="9" t="n"/>
      <c r="L9307" s="9">
        <f>IF(COUNTA($A9307:$K9307)=0,"",IF(AND(IFERROR($H9307,0)&gt;0,LEN(TRIM($K9307&amp;""))&gt;0,IFERROR(LOOKUP(2,1/((LISTS!$M$2:$M$13&lt;&gt;"")*ISNUMBER(SEARCH(LISTS!$M$2:$M$13,$I9307))),LISTS!$N$2:$N$13),"NO")="SI"),"SI","NO"))</f>
        <v/>
      </c>
      <c r="M9307" s="9">
        <f>IF(COUNTA($A9307:$K9307)=0,"",IF($K9307&lt;&gt;"",IF(COUNTIF($K$19:$K9307,$K9307)&gt;1,"SI","NO"),IF(COUNTIFS($A$19:$A9307,$A9307,$C$19:$C9307,$C9307,$J$19:$J9307,$J9307,$D$19:$D9307,$D9307)&gt;1,"SI","NO")))</f>
        <v/>
      </c>
      <c r="N9307" s="11">
        <f>IF(COUNTA($A9307:$K9307)=0,"",IF(AND($L9307="SI",$M9307="NO"),IFERROR($H9307,0),0))</f>
        <v/>
      </c>
      <c r="O9307" s="9">
        <f>IF(COUNTA($A9307:$K9307)=0,"",IF($M9307="SI","CUFE o factura duplicada dentro del reporte; no se suma dos veces",IF(IFERROR($H9307,0)&lt;=0,"DIAN reporta valor susceptible 0",IF($L9307="NO",IFERROR(LOOKUP(2,1/((LISTS!$M$2:$M$13&lt;&gt;"")*ISNUMBER(SEARCH(LISTS!$M$2:$M$13,$I9307))),LISTS!$O$2:$O$13),"Medio de pago no elegible o no identificado por DIAN"),"Apta automaticamente por pago electronico y base positiva"))))</f>
        <v/>
      </c>
    </row>
    <row r="9308">
      <c r="A9308" s="9" t="n"/>
      <c r="B9308" s="9" t="n"/>
      <c r="C9308" s="12" t="n"/>
      <c r="D9308" s="11" t="n"/>
      <c r="E9308" s="11" t="n"/>
      <c r="F9308" s="11" t="n"/>
      <c r="G9308" s="11" t="n"/>
      <c r="H9308" s="11" t="n"/>
      <c r="I9308" s="9" t="n"/>
      <c r="J9308" s="9" t="n"/>
      <c r="K9308" s="9" t="n"/>
      <c r="L9308" s="9">
        <f>IF(COUNTA($A9308:$K9308)=0,"",IF(AND(IFERROR($H9308,0)&gt;0,LEN(TRIM($K9308&amp;""))&gt;0,IFERROR(LOOKUP(2,1/((LISTS!$M$2:$M$13&lt;&gt;"")*ISNUMBER(SEARCH(LISTS!$M$2:$M$13,$I9308))),LISTS!$N$2:$N$13),"NO")="SI"),"SI","NO"))</f>
        <v/>
      </c>
      <c r="M9308" s="9">
        <f>IF(COUNTA($A9308:$K9308)=0,"",IF($K9308&lt;&gt;"",IF(COUNTIF($K$19:$K9308,$K9308)&gt;1,"SI","NO"),IF(COUNTIFS($A$19:$A9308,$A9308,$C$19:$C9308,$C9308,$J$19:$J9308,$J9308,$D$19:$D9308,$D9308)&gt;1,"SI","NO")))</f>
        <v/>
      </c>
      <c r="N9308" s="11">
        <f>IF(COUNTA($A9308:$K9308)=0,"",IF(AND($L9308="SI",$M9308="NO"),IFERROR($H9308,0),0))</f>
        <v/>
      </c>
      <c r="O9308" s="9">
        <f>IF(COUNTA($A9308:$K9308)=0,"",IF($M9308="SI","CUFE o factura duplicada dentro del reporte; no se suma dos veces",IF(IFERROR($H9308,0)&lt;=0,"DIAN reporta valor susceptible 0",IF($L9308="NO",IFERROR(LOOKUP(2,1/((LISTS!$M$2:$M$13&lt;&gt;"")*ISNUMBER(SEARCH(LISTS!$M$2:$M$13,$I9308))),LISTS!$O$2:$O$13),"Medio de pago no elegible o no identificado por DIAN"),"Apta automaticamente por pago electronico y base positiva"))))</f>
        <v/>
      </c>
    </row>
    <row r="9309">
      <c r="A9309" s="9" t="n"/>
      <c r="B9309" s="9" t="n"/>
      <c r="C9309" s="12" t="n"/>
      <c r="D9309" s="11" t="n"/>
      <c r="E9309" s="11" t="n"/>
      <c r="F9309" s="11" t="n"/>
      <c r="G9309" s="11" t="n"/>
      <c r="H9309" s="11" t="n"/>
      <c r="I9309" s="9" t="n"/>
      <c r="J9309" s="9" t="n"/>
      <c r="K9309" s="9" t="n"/>
      <c r="L9309" s="9">
        <f>IF(COUNTA($A9309:$K9309)=0,"",IF(AND(IFERROR($H9309,0)&gt;0,LEN(TRIM($K9309&amp;""))&gt;0,IFERROR(LOOKUP(2,1/((LISTS!$M$2:$M$13&lt;&gt;"")*ISNUMBER(SEARCH(LISTS!$M$2:$M$13,$I9309))),LISTS!$N$2:$N$13),"NO")="SI"),"SI","NO"))</f>
        <v/>
      </c>
      <c r="M9309" s="9">
        <f>IF(COUNTA($A9309:$K9309)=0,"",IF($K9309&lt;&gt;"",IF(COUNTIF($K$19:$K9309,$K9309)&gt;1,"SI","NO"),IF(COUNTIFS($A$19:$A9309,$A9309,$C$19:$C9309,$C9309,$J$19:$J9309,$J9309,$D$19:$D9309,$D9309)&gt;1,"SI","NO")))</f>
        <v/>
      </c>
      <c r="N9309" s="11">
        <f>IF(COUNTA($A9309:$K9309)=0,"",IF(AND($L9309="SI",$M9309="NO"),IFERROR($H9309,0),0))</f>
        <v/>
      </c>
      <c r="O9309" s="9">
        <f>IF(COUNTA($A9309:$K9309)=0,"",IF($M9309="SI","CUFE o factura duplicada dentro del reporte; no se suma dos veces",IF(IFERROR($H9309,0)&lt;=0,"DIAN reporta valor susceptible 0",IF($L9309="NO",IFERROR(LOOKUP(2,1/((LISTS!$M$2:$M$13&lt;&gt;"")*ISNUMBER(SEARCH(LISTS!$M$2:$M$13,$I9309))),LISTS!$O$2:$O$13),"Medio de pago no elegible o no identificado por DIAN"),"Apta automaticamente por pago electronico y base positiva"))))</f>
        <v/>
      </c>
    </row>
    <row r="9310">
      <c r="A9310" s="9" t="n"/>
      <c r="B9310" s="9" t="n"/>
      <c r="C9310" s="12" t="n"/>
      <c r="D9310" s="11" t="n"/>
      <c r="E9310" s="11" t="n"/>
      <c r="F9310" s="11" t="n"/>
      <c r="G9310" s="11" t="n"/>
      <c r="H9310" s="11" t="n"/>
      <c r="I9310" s="9" t="n"/>
      <c r="J9310" s="9" t="n"/>
      <c r="K9310" s="9" t="n"/>
      <c r="L9310" s="9">
        <f>IF(COUNTA($A9310:$K9310)=0,"",IF(AND(IFERROR($H9310,0)&gt;0,LEN(TRIM($K9310&amp;""))&gt;0,IFERROR(LOOKUP(2,1/((LISTS!$M$2:$M$13&lt;&gt;"")*ISNUMBER(SEARCH(LISTS!$M$2:$M$13,$I9310))),LISTS!$N$2:$N$13),"NO")="SI"),"SI","NO"))</f>
        <v/>
      </c>
      <c r="M9310" s="9">
        <f>IF(COUNTA($A9310:$K9310)=0,"",IF($K9310&lt;&gt;"",IF(COUNTIF($K$19:$K9310,$K9310)&gt;1,"SI","NO"),IF(COUNTIFS($A$19:$A9310,$A9310,$C$19:$C9310,$C9310,$J$19:$J9310,$J9310,$D$19:$D9310,$D9310)&gt;1,"SI","NO")))</f>
        <v/>
      </c>
      <c r="N9310" s="11">
        <f>IF(COUNTA($A9310:$K9310)=0,"",IF(AND($L9310="SI",$M9310="NO"),IFERROR($H9310,0),0))</f>
        <v/>
      </c>
      <c r="O9310" s="9">
        <f>IF(COUNTA($A9310:$K9310)=0,"",IF($M9310="SI","CUFE o factura duplicada dentro del reporte; no se suma dos veces",IF(IFERROR($H9310,0)&lt;=0,"DIAN reporta valor susceptible 0",IF($L9310="NO",IFERROR(LOOKUP(2,1/((LISTS!$M$2:$M$13&lt;&gt;"")*ISNUMBER(SEARCH(LISTS!$M$2:$M$13,$I9310))),LISTS!$O$2:$O$13),"Medio de pago no elegible o no identificado por DIAN"),"Apta automaticamente por pago electronico y base positiva"))))</f>
        <v/>
      </c>
    </row>
    <row r="9311">
      <c r="A9311" s="9" t="n"/>
      <c r="B9311" s="9" t="n"/>
      <c r="C9311" s="12" t="n"/>
      <c r="D9311" s="11" t="n"/>
      <c r="E9311" s="11" t="n"/>
      <c r="F9311" s="11" t="n"/>
      <c r="G9311" s="11" t="n"/>
      <c r="H9311" s="11" t="n"/>
      <c r="I9311" s="9" t="n"/>
      <c r="J9311" s="9" t="n"/>
      <c r="K9311" s="9" t="n"/>
      <c r="L9311" s="9">
        <f>IF(COUNTA($A9311:$K9311)=0,"",IF(AND(IFERROR($H9311,0)&gt;0,LEN(TRIM($K9311&amp;""))&gt;0,IFERROR(LOOKUP(2,1/((LISTS!$M$2:$M$13&lt;&gt;"")*ISNUMBER(SEARCH(LISTS!$M$2:$M$13,$I9311))),LISTS!$N$2:$N$13),"NO")="SI"),"SI","NO"))</f>
        <v/>
      </c>
      <c r="M9311" s="9">
        <f>IF(COUNTA($A9311:$K9311)=0,"",IF($K9311&lt;&gt;"",IF(COUNTIF($K$19:$K9311,$K9311)&gt;1,"SI","NO"),IF(COUNTIFS($A$19:$A9311,$A9311,$C$19:$C9311,$C9311,$J$19:$J9311,$J9311,$D$19:$D9311,$D9311)&gt;1,"SI","NO")))</f>
        <v/>
      </c>
      <c r="N9311" s="11">
        <f>IF(COUNTA($A9311:$K9311)=0,"",IF(AND($L9311="SI",$M9311="NO"),IFERROR($H9311,0),0))</f>
        <v/>
      </c>
      <c r="O9311" s="9">
        <f>IF(COUNTA($A9311:$K9311)=0,"",IF($M9311="SI","CUFE o factura duplicada dentro del reporte; no se suma dos veces",IF(IFERROR($H9311,0)&lt;=0,"DIAN reporta valor susceptible 0",IF($L9311="NO",IFERROR(LOOKUP(2,1/((LISTS!$M$2:$M$13&lt;&gt;"")*ISNUMBER(SEARCH(LISTS!$M$2:$M$13,$I9311))),LISTS!$O$2:$O$13),"Medio de pago no elegible o no identificado por DIAN"),"Apta automaticamente por pago electronico y base positiva"))))</f>
        <v/>
      </c>
    </row>
    <row r="9312">
      <c r="A9312" s="9" t="n"/>
      <c r="B9312" s="9" t="n"/>
      <c r="C9312" s="12" t="n"/>
      <c r="D9312" s="11" t="n"/>
      <c r="E9312" s="11" t="n"/>
      <c r="F9312" s="11" t="n"/>
      <c r="G9312" s="11" t="n"/>
      <c r="H9312" s="11" t="n"/>
      <c r="I9312" s="9" t="n"/>
      <c r="J9312" s="9" t="n"/>
      <c r="K9312" s="9" t="n"/>
      <c r="L9312" s="9">
        <f>IF(COUNTA($A9312:$K9312)=0,"",IF(AND(IFERROR($H9312,0)&gt;0,LEN(TRIM($K9312&amp;""))&gt;0,IFERROR(LOOKUP(2,1/((LISTS!$M$2:$M$13&lt;&gt;"")*ISNUMBER(SEARCH(LISTS!$M$2:$M$13,$I9312))),LISTS!$N$2:$N$13),"NO")="SI"),"SI","NO"))</f>
        <v/>
      </c>
      <c r="M9312" s="9">
        <f>IF(COUNTA($A9312:$K9312)=0,"",IF($K9312&lt;&gt;"",IF(COUNTIF($K$19:$K9312,$K9312)&gt;1,"SI","NO"),IF(COUNTIFS($A$19:$A9312,$A9312,$C$19:$C9312,$C9312,$J$19:$J9312,$J9312,$D$19:$D9312,$D9312)&gt;1,"SI","NO")))</f>
        <v/>
      </c>
      <c r="N9312" s="11">
        <f>IF(COUNTA($A9312:$K9312)=0,"",IF(AND($L9312="SI",$M9312="NO"),IFERROR($H9312,0),0))</f>
        <v/>
      </c>
      <c r="O9312" s="9">
        <f>IF(COUNTA($A9312:$K9312)=0,"",IF($M9312="SI","CUFE o factura duplicada dentro del reporte; no se suma dos veces",IF(IFERROR($H9312,0)&lt;=0,"DIAN reporta valor susceptible 0",IF($L9312="NO",IFERROR(LOOKUP(2,1/((LISTS!$M$2:$M$13&lt;&gt;"")*ISNUMBER(SEARCH(LISTS!$M$2:$M$13,$I9312))),LISTS!$O$2:$O$13),"Medio de pago no elegible o no identificado por DIAN"),"Apta automaticamente por pago electronico y base positiva"))))</f>
        <v/>
      </c>
    </row>
    <row r="9313">
      <c r="A9313" s="9" t="n"/>
      <c r="B9313" s="9" t="n"/>
      <c r="C9313" s="12" t="n"/>
      <c r="D9313" s="11" t="n"/>
      <c r="E9313" s="11" t="n"/>
      <c r="F9313" s="11" t="n"/>
      <c r="G9313" s="11" t="n"/>
      <c r="H9313" s="11" t="n"/>
      <c r="I9313" s="9" t="n"/>
      <c r="J9313" s="9" t="n"/>
      <c r="K9313" s="9" t="n"/>
      <c r="L9313" s="9">
        <f>IF(COUNTA($A9313:$K9313)=0,"",IF(AND(IFERROR($H9313,0)&gt;0,LEN(TRIM($K9313&amp;""))&gt;0,IFERROR(LOOKUP(2,1/((LISTS!$M$2:$M$13&lt;&gt;"")*ISNUMBER(SEARCH(LISTS!$M$2:$M$13,$I9313))),LISTS!$N$2:$N$13),"NO")="SI"),"SI","NO"))</f>
        <v/>
      </c>
      <c r="M9313" s="9">
        <f>IF(COUNTA($A9313:$K9313)=0,"",IF($K9313&lt;&gt;"",IF(COUNTIF($K$19:$K9313,$K9313)&gt;1,"SI","NO"),IF(COUNTIFS($A$19:$A9313,$A9313,$C$19:$C9313,$C9313,$J$19:$J9313,$J9313,$D$19:$D9313,$D9313)&gt;1,"SI","NO")))</f>
        <v/>
      </c>
      <c r="N9313" s="11">
        <f>IF(COUNTA($A9313:$K9313)=0,"",IF(AND($L9313="SI",$M9313="NO"),IFERROR($H9313,0),0))</f>
        <v/>
      </c>
      <c r="O9313" s="9">
        <f>IF(COUNTA($A9313:$K9313)=0,"",IF($M9313="SI","CUFE o factura duplicada dentro del reporte; no se suma dos veces",IF(IFERROR($H9313,0)&lt;=0,"DIAN reporta valor susceptible 0",IF($L9313="NO",IFERROR(LOOKUP(2,1/((LISTS!$M$2:$M$13&lt;&gt;"")*ISNUMBER(SEARCH(LISTS!$M$2:$M$13,$I9313))),LISTS!$O$2:$O$13),"Medio de pago no elegible o no identificado por DIAN"),"Apta automaticamente por pago electronico y base positiva"))))</f>
        <v/>
      </c>
    </row>
    <row r="9314">
      <c r="A9314" s="9" t="n"/>
      <c r="B9314" s="9" t="n"/>
      <c r="C9314" s="12" t="n"/>
      <c r="D9314" s="11" t="n"/>
      <c r="E9314" s="11" t="n"/>
      <c r="F9314" s="11" t="n"/>
      <c r="G9314" s="11" t="n"/>
      <c r="H9314" s="11" t="n"/>
      <c r="I9314" s="9" t="n"/>
      <c r="J9314" s="9" t="n"/>
      <c r="K9314" s="9" t="n"/>
      <c r="L9314" s="9">
        <f>IF(COUNTA($A9314:$K9314)=0,"",IF(AND(IFERROR($H9314,0)&gt;0,LEN(TRIM($K9314&amp;""))&gt;0,IFERROR(LOOKUP(2,1/((LISTS!$M$2:$M$13&lt;&gt;"")*ISNUMBER(SEARCH(LISTS!$M$2:$M$13,$I9314))),LISTS!$N$2:$N$13),"NO")="SI"),"SI","NO"))</f>
        <v/>
      </c>
      <c r="M9314" s="9">
        <f>IF(COUNTA($A9314:$K9314)=0,"",IF($K9314&lt;&gt;"",IF(COUNTIF($K$19:$K9314,$K9314)&gt;1,"SI","NO"),IF(COUNTIFS($A$19:$A9314,$A9314,$C$19:$C9314,$C9314,$J$19:$J9314,$J9314,$D$19:$D9314,$D9314)&gt;1,"SI","NO")))</f>
        <v/>
      </c>
      <c r="N9314" s="11">
        <f>IF(COUNTA($A9314:$K9314)=0,"",IF(AND($L9314="SI",$M9314="NO"),IFERROR($H9314,0),0))</f>
        <v/>
      </c>
      <c r="O9314" s="9">
        <f>IF(COUNTA($A9314:$K9314)=0,"",IF($M9314="SI","CUFE o factura duplicada dentro del reporte; no se suma dos veces",IF(IFERROR($H9314,0)&lt;=0,"DIAN reporta valor susceptible 0",IF($L9314="NO",IFERROR(LOOKUP(2,1/((LISTS!$M$2:$M$13&lt;&gt;"")*ISNUMBER(SEARCH(LISTS!$M$2:$M$13,$I9314))),LISTS!$O$2:$O$13),"Medio de pago no elegible o no identificado por DIAN"),"Apta automaticamente por pago electronico y base positiva"))))</f>
        <v/>
      </c>
    </row>
    <row r="9315">
      <c r="A9315" s="9" t="n"/>
      <c r="B9315" s="9" t="n"/>
      <c r="C9315" s="12" t="n"/>
      <c r="D9315" s="11" t="n"/>
      <c r="E9315" s="11" t="n"/>
      <c r="F9315" s="11" t="n"/>
      <c r="G9315" s="11" t="n"/>
      <c r="H9315" s="11" t="n"/>
      <c r="I9315" s="9" t="n"/>
      <c r="J9315" s="9" t="n"/>
      <c r="K9315" s="9" t="n"/>
      <c r="L9315" s="9">
        <f>IF(COUNTA($A9315:$K9315)=0,"",IF(AND(IFERROR($H9315,0)&gt;0,LEN(TRIM($K9315&amp;""))&gt;0,IFERROR(LOOKUP(2,1/((LISTS!$M$2:$M$13&lt;&gt;"")*ISNUMBER(SEARCH(LISTS!$M$2:$M$13,$I9315))),LISTS!$N$2:$N$13),"NO")="SI"),"SI","NO"))</f>
        <v/>
      </c>
      <c r="M9315" s="9">
        <f>IF(COUNTA($A9315:$K9315)=0,"",IF($K9315&lt;&gt;"",IF(COUNTIF($K$19:$K9315,$K9315)&gt;1,"SI","NO"),IF(COUNTIFS($A$19:$A9315,$A9315,$C$19:$C9315,$C9315,$J$19:$J9315,$J9315,$D$19:$D9315,$D9315)&gt;1,"SI","NO")))</f>
        <v/>
      </c>
      <c r="N9315" s="11">
        <f>IF(COUNTA($A9315:$K9315)=0,"",IF(AND($L9315="SI",$M9315="NO"),IFERROR($H9315,0),0))</f>
        <v/>
      </c>
      <c r="O9315" s="9">
        <f>IF(COUNTA($A9315:$K9315)=0,"",IF($M9315="SI","CUFE o factura duplicada dentro del reporte; no se suma dos veces",IF(IFERROR($H9315,0)&lt;=0,"DIAN reporta valor susceptible 0",IF($L9315="NO",IFERROR(LOOKUP(2,1/((LISTS!$M$2:$M$13&lt;&gt;"")*ISNUMBER(SEARCH(LISTS!$M$2:$M$13,$I9315))),LISTS!$O$2:$O$13),"Medio de pago no elegible o no identificado por DIAN"),"Apta automaticamente por pago electronico y base positiva"))))</f>
        <v/>
      </c>
    </row>
    <row r="9316">
      <c r="A9316" s="9" t="n"/>
      <c r="B9316" s="9" t="n"/>
      <c r="C9316" s="12" t="n"/>
      <c r="D9316" s="11" t="n"/>
      <c r="E9316" s="11" t="n"/>
      <c r="F9316" s="11" t="n"/>
      <c r="G9316" s="11" t="n"/>
      <c r="H9316" s="11" t="n"/>
      <c r="I9316" s="9" t="n"/>
      <c r="J9316" s="9" t="n"/>
      <c r="K9316" s="9" t="n"/>
      <c r="L9316" s="9">
        <f>IF(COUNTA($A9316:$K9316)=0,"",IF(AND(IFERROR($H9316,0)&gt;0,LEN(TRIM($K9316&amp;""))&gt;0,IFERROR(LOOKUP(2,1/((LISTS!$M$2:$M$13&lt;&gt;"")*ISNUMBER(SEARCH(LISTS!$M$2:$M$13,$I9316))),LISTS!$N$2:$N$13),"NO")="SI"),"SI","NO"))</f>
        <v/>
      </c>
      <c r="M9316" s="9">
        <f>IF(COUNTA($A9316:$K9316)=0,"",IF($K9316&lt;&gt;"",IF(COUNTIF($K$19:$K9316,$K9316)&gt;1,"SI","NO"),IF(COUNTIFS($A$19:$A9316,$A9316,$C$19:$C9316,$C9316,$J$19:$J9316,$J9316,$D$19:$D9316,$D9316)&gt;1,"SI","NO")))</f>
        <v/>
      </c>
      <c r="N9316" s="11">
        <f>IF(COUNTA($A9316:$K9316)=0,"",IF(AND($L9316="SI",$M9316="NO"),IFERROR($H9316,0),0))</f>
        <v/>
      </c>
      <c r="O9316" s="9">
        <f>IF(COUNTA($A9316:$K9316)=0,"",IF($M9316="SI","CUFE o factura duplicada dentro del reporte; no se suma dos veces",IF(IFERROR($H9316,0)&lt;=0,"DIAN reporta valor susceptible 0",IF($L9316="NO",IFERROR(LOOKUP(2,1/((LISTS!$M$2:$M$13&lt;&gt;"")*ISNUMBER(SEARCH(LISTS!$M$2:$M$13,$I9316))),LISTS!$O$2:$O$13),"Medio de pago no elegible o no identificado por DIAN"),"Apta automaticamente por pago electronico y base positiva"))))</f>
        <v/>
      </c>
    </row>
    <row r="9317">
      <c r="A9317" s="9" t="n"/>
      <c r="B9317" s="9" t="n"/>
      <c r="C9317" s="12" t="n"/>
      <c r="D9317" s="11" t="n"/>
      <c r="E9317" s="11" t="n"/>
      <c r="F9317" s="11" t="n"/>
      <c r="G9317" s="11" t="n"/>
      <c r="H9317" s="11" t="n"/>
      <c r="I9317" s="9" t="n"/>
      <c r="J9317" s="9" t="n"/>
      <c r="K9317" s="9" t="n"/>
      <c r="L9317" s="9">
        <f>IF(COUNTA($A9317:$K9317)=0,"",IF(AND(IFERROR($H9317,0)&gt;0,LEN(TRIM($K9317&amp;""))&gt;0,IFERROR(LOOKUP(2,1/((LISTS!$M$2:$M$13&lt;&gt;"")*ISNUMBER(SEARCH(LISTS!$M$2:$M$13,$I9317))),LISTS!$N$2:$N$13),"NO")="SI"),"SI","NO"))</f>
        <v/>
      </c>
      <c r="M9317" s="9">
        <f>IF(COUNTA($A9317:$K9317)=0,"",IF($K9317&lt;&gt;"",IF(COUNTIF($K$19:$K9317,$K9317)&gt;1,"SI","NO"),IF(COUNTIFS($A$19:$A9317,$A9317,$C$19:$C9317,$C9317,$J$19:$J9317,$J9317,$D$19:$D9317,$D9317)&gt;1,"SI","NO")))</f>
        <v/>
      </c>
      <c r="N9317" s="11">
        <f>IF(COUNTA($A9317:$K9317)=0,"",IF(AND($L9317="SI",$M9317="NO"),IFERROR($H9317,0),0))</f>
        <v/>
      </c>
      <c r="O9317" s="9">
        <f>IF(COUNTA($A9317:$K9317)=0,"",IF($M9317="SI","CUFE o factura duplicada dentro del reporte; no se suma dos veces",IF(IFERROR($H9317,0)&lt;=0,"DIAN reporta valor susceptible 0",IF($L9317="NO",IFERROR(LOOKUP(2,1/((LISTS!$M$2:$M$13&lt;&gt;"")*ISNUMBER(SEARCH(LISTS!$M$2:$M$13,$I9317))),LISTS!$O$2:$O$13),"Medio de pago no elegible o no identificado por DIAN"),"Apta automaticamente por pago electronico y base positiva"))))</f>
        <v/>
      </c>
    </row>
    <row r="9318">
      <c r="A9318" s="9" t="n"/>
      <c r="B9318" s="9" t="n"/>
      <c r="C9318" s="12" t="n"/>
      <c r="D9318" s="11" t="n"/>
      <c r="E9318" s="11" t="n"/>
      <c r="F9318" s="11" t="n"/>
      <c r="G9318" s="11" t="n"/>
      <c r="H9318" s="11" t="n"/>
      <c r="I9318" s="9" t="n"/>
      <c r="J9318" s="9" t="n"/>
      <c r="K9318" s="9" t="n"/>
      <c r="L9318" s="9">
        <f>IF(COUNTA($A9318:$K9318)=0,"",IF(AND(IFERROR($H9318,0)&gt;0,LEN(TRIM($K9318&amp;""))&gt;0,IFERROR(LOOKUP(2,1/((LISTS!$M$2:$M$13&lt;&gt;"")*ISNUMBER(SEARCH(LISTS!$M$2:$M$13,$I9318))),LISTS!$N$2:$N$13),"NO")="SI"),"SI","NO"))</f>
        <v/>
      </c>
      <c r="M9318" s="9">
        <f>IF(COUNTA($A9318:$K9318)=0,"",IF($K9318&lt;&gt;"",IF(COUNTIF($K$19:$K9318,$K9318)&gt;1,"SI","NO"),IF(COUNTIFS($A$19:$A9318,$A9318,$C$19:$C9318,$C9318,$J$19:$J9318,$J9318,$D$19:$D9318,$D9318)&gt;1,"SI","NO")))</f>
        <v/>
      </c>
      <c r="N9318" s="11">
        <f>IF(COUNTA($A9318:$K9318)=0,"",IF(AND($L9318="SI",$M9318="NO"),IFERROR($H9318,0),0))</f>
        <v/>
      </c>
      <c r="O9318" s="9">
        <f>IF(COUNTA($A9318:$K9318)=0,"",IF($M9318="SI","CUFE o factura duplicada dentro del reporte; no se suma dos veces",IF(IFERROR($H9318,0)&lt;=0,"DIAN reporta valor susceptible 0",IF($L9318="NO",IFERROR(LOOKUP(2,1/((LISTS!$M$2:$M$13&lt;&gt;"")*ISNUMBER(SEARCH(LISTS!$M$2:$M$13,$I9318))),LISTS!$O$2:$O$13),"Medio de pago no elegible o no identificado por DIAN"),"Apta automaticamente por pago electronico y base positiva"))))</f>
        <v/>
      </c>
    </row>
    <row r="9319">
      <c r="A9319" s="9" t="n"/>
      <c r="B9319" s="9" t="n"/>
      <c r="C9319" s="12" t="n"/>
      <c r="D9319" s="11" t="n"/>
      <c r="E9319" s="11" t="n"/>
      <c r="F9319" s="11" t="n"/>
      <c r="G9319" s="11" t="n"/>
      <c r="H9319" s="11" t="n"/>
      <c r="I9319" s="9" t="n"/>
      <c r="J9319" s="9" t="n"/>
      <c r="K9319" s="9" t="n"/>
      <c r="L9319" s="9">
        <f>IF(COUNTA($A9319:$K9319)=0,"",IF(AND(IFERROR($H9319,0)&gt;0,LEN(TRIM($K9319&amp;""))&gt;0,IFERROR(LOOKUP(2,1/((LISTS!$M$2:$M$13&lt;&gt;"")*ISNUMBER(SEARCH(LISTS!$M$2:$M$13,$I9319))),LISTS!$N$2:$N$13),"NO")="SI"),"SI","NO"))</f>
        <v/>
      </c>
      <c r="M9319" s="9">
        <f>IF(COUNTA($A9319:$K9319)=0,"",IF($K9319&lt;&gt;"",IF(COUNTIF($K$19:$K9319,$K9319)&gt;1,"SI","NO"),IF(COUNTIFS($A$19:$A9319,$A9319,$C$19:$C9319,$C9319,$J$19:$J9319,$J9319,$D$19:$D9319,$D9319)&gt;1,"SI","NO")))</f>
        <v/>
      </c>
      <c r="N9319" s="11">
        <f>IF(COUNTA($A9319:$K9319)=0,"",IF(AND($L9319="SI",$M9319="NO"),IFERROR($H9319,0),0))</f>
        <v/>
      </c>
      <c r="O9319" s="9">
        <f>IF(COUNTA($A9319:$K9319)=0,"",IF($M9319="SI","CUFE o factura duplicada dentro del reporte; no se suma dos veces",IF(IFERROR($H9319,0)&lt;=0,"DIAN reporta valor susceptible 0",IF($L9319="NO",IFERROR(LOOKUP(2,1/((LISTS!$M$2:$M$13&lt;&gt;"")*ISNUMBER(SEARCH(LISTS!$M$2:$M$13,$I9319))),LISTS!$O$2:$O$13),"Medio de pago no elegible o no identificado por DIAN"),"Apta automaticamente por pago electronico y base positiva"))))</f>
        <v/>
      </c>
    </row>
    <row r="9320">
      <c r="A9320" s="9" t="n"/>
      <c r="B9320" s="9" t="n"/>
      <c r="C9320" s="12" t="n"/>
      <c r="D9320" s="11" t="n"/>
      <c r="E9320" s="11" t="n"/>
      <c r="F9320" s="11" t="n"/>
      <c r="G9320" s="11" t="n"/>
      <c r="H9320" s="11" t="n"/>
      <c r="I9320" s="9" t="n"/>
      <c r="J9320" s="9" t="n"/>
      <c r="K9320" s="9" t="n"/>
      <c r="L9320" s="9">
        <f>IF(COUNTA($A9320:$K9320)=0,"",IF(AND(IFERROR($H9320,0)&gt;0,LEN(TRIM($K9320&amp;""))&gt;0,IFERROR(LOOKUP(2,1/((LISTS!$M$2:$M$13&lt;&gt;"")*ISNUMBER(SEARCH(LISTS!$M$2:$M$13,$I9320))),LISTS!$N$2:$N$13),"NO")="SI"),"SI","NO"))</f>
        <v/>
      </c>
      <c r="M9320" s="9">
        <f>IF(COUNTA($A9320:$K9320)=0,"",IF($K9320&lt;&gt;"",IF(COUNTIF($K$19:$K9320,$K9320)&gt;1,"SI","NO"),IF(COUNTIFS($A$19:$A9320,$A9320,$C$19:$C9320,$C9320,$J$19:$J9320,$J9320,$D$19:$D9320,$D9320)&gt;1,"SI","NO")))</f>
        <v/>
      </c>
      <c r="N9320" s="11">
        <f>IF(COUNTA($A9320:$K9320)=0,"",IF(AND($L9320="SI",$M9320="NO"),IFERROR($H9320,0),0))</f>
        <v/>
      </c>
      <c r="O9320" s="9">
        <f>IF(COUNTA($A9320:$K9320)=0,"",IF($M9320="SI","CUFE o factura duplicada dentro del reporte; no se suma dos veces",IF(IFERROR($H9320,0)&lt;=0,"DIAN reporta valor susceptible 0",IF($L9320="NO",IFERROR(LOOKUP(2,1/((LISTS!$M$2:$M$13&lt;&gt;"")*ISNUMBER(SEARCH(LISTS!$M$2:$M$13,$I9320))),LISTS!$O$2:$O$13),"Medio de pago no elegible o no identificado por DIAN"),"Apta automaticamente por pago electronico y base positiva"))))</f>
        <v/>
      </c>
    </row>
    <row r="9321">
      <c r="A9321" s="9" t="n"/>
      <c r="B9321" s="9" t="n"/>
      <c r="C9321" s="12" t="n"/>
      <c r="D9321" s="11" t="n"/>
      <c r="E9321" s="11" t="n"/>
      <c r="F9321" s="11" t="n"/>
      <c r="G9321" s="11" t="n"/>
      <c r="H9321" s="11" t="n"/>
      <c r="I9321" s="9" t="n"/>
      <c r="J9321" s="9" t="n"/>
      <c r="K9321" s="9" t="n"/>
      <c r="L9321" s="9">
        <f>IF(COUNTA($A9321:$K9321)=0,"",IF(AND(IFERROR($H9321,0)&gt;0,LEN(TRIM($K9321&amp;""))&gt;0,IFERROR(LOOKUP(2,1/((LISTS!$M$2:$M$13&lt;&gt;"")*ISNUMBER(SEARCH(LISTS!$M$2:$M$13,$I9321))),LISTS!$N$2:$N$13),"NO")="SI"),"SI","NO"))</f>
        <v/>
      </c>
      <c r="M9321" s="9">
        <f>IF(COUNTA($A9321:$K9321)=0,"",IF($K9321&lt;&gt;"",IF(COUNTIF($K$19:$K9321,$K9321)&gt;1,"SI","NO"),IF(COUNTIFS($A$19:$A9321,$A9321,$C$19:$C9321,$C9321,$J$19:$J9321,$J9321,$D$19:$D9321,$D9321)&gt;1,"SI","NO")))</f>
        <v/>
      </c>
      <c r="N9321" s="11">
        <f>IF(COUNTA($A9321:$K9321)=0,"",IF(AND($L9321="SI",$M9321="NO"),IFERROR($H9321,0),0))</f>
        <v/>
      </c>
      <c r="O9321" s="9">
        <f>IF(COUNTA($A9321:$K9321)=0,"",IF($M9321="SI","CUFE o factura duplicada dentro del reporte; no se suma dos veces",IF(IFERROR($H9321,0)&lt;=0,"DIAN reporta valor susceptible 0",IF($L9321="NO",IFERROR(LOOKUP(2,1/((LISTS!$M$2:$M$13&lt;&gt;"")*ISNUMBER(SEARCH(LISTS!$M$2:$M$13,$I9321))),LISTS!$O$2:$O$13),"Medio de pago no elegible o no identificado por DIAN"),"Apta automaticamente por pago electronico y base positiva"))))</f>
        <v/>
      </c>
    </row>
    <row r="9322">
      <c r="A9322" s="9" t="n"/>
      <c r="B9322" s="9" t="n"/>
      <c r="C9322" s="12" t="n"/>
      <c r="D9322" s="11" t="n"/>
      <c r="E9322" s="11" t="n"/>
      <c r="F9322" s="11" t="n"/>
      <c r="G9322" s="11" t="n"/>
      <c r="H9322" s="11" t="n"/>
      <c r="I9322" s="9" t="n"/>
      <c r="J9322" s="9" t="n"/>
      <c r="K9322" s="9" t="n"/>
      <c r="L9322" s="9">
        <f>IF(COUNTA($A9322:$K9322)=0,"",IF(AND(IFERROR($H9322,0)&gt;0,LEN(TRIM($K9322&amp;""))&gt;0,IFERROR(LOOKUP(2,1/((LISTS!$M$2:$M$13&lt;&gt;"")*ISNUMBER(SEARCH(LISTS!$M$2:$M$13,$I9322))),LISTS!$N$2:$N$13),"NO")="SI"),"SI","NO"))</f>
        <v/>
      </c>
      <c r="M9322" s="9">
        <f>IF(COUNTA($A9322:$K9322)=0,"",IF($K9322&lt;&gt;"",IF(COUNTIF($K$19:$K9322,$K9322)&gt;1,"SI","NO"),IF(COUNTIFS($A$19:$A9322,$A9322,$C$19:$C9322,$C9322,$J$19:$J9322,$J9322,$D$19:$D9322,$D9322)&gt;1,"SI","NO")))</f>
        <v/>
      </c>
      <c r="N9322" s="11">
        <f>IF(COUNTA($A9322:$K9322)=0,"",IF(AND($L9322="SI",$M9322="NO"),IFERROR($H9322,0),0))</f>
        <v/>
      </c>
      <c r="O9322" s="9">
        <f>IF(COUNTA($A9322:$K9322)=0,"",IF($M9322="SI","CUFE o factura duplicada dentro del reporte; no se suma dos veces",IF(IFERROR($H9322,0)&lt;=0,"DIAN reporta valor susceptible 0",IF($L9322="NO",IFERROR(LOOKUP(2,1/((LISTS!$M$2:$M$13&lt;&gt;"")*ISNUMBER(SEARCH(LISTS!$M$2:$M$13,$I9322))),LISTS!$O$2:$O$13),"Medio de pago no elegible o no identificado por DIAN"),"Apta automaticamente por pago electronico y base positiva"))))</f>
        <v/>
      </c>
    </row>
    <row r="9323">
      <c r="A9323" s="9" t="n"/>
      <c r="B9323" s="9" t="n"/>
      <c r="C9323" s="12" t="n"/>
      <c r="D9323" s="11" t="n"/>
      <c r="E9323" s="11" t="n"/>
      <c r="F9323" s="11" t="n"/>
      <c r="G9323" s="11" t="n"/>
      <c r="H9323" s="11" t="n"/>
      <c r="I9323" s="9" t="n"/>
      <c r="J9323" s="9" t="n"/>
      <c r="K9323" s="9" t="n"/>
      <c r="L9323" s="9">
        <f>IF(COUNTA($A9323:$K9323)=0,"",IF(AND(IFERROR($H9323,0)&gt;0,LEN(TRIM($K9323&amp;""))&gt;0,IFERROR(LOOKUP(2,1/((LISTS!$M$2:$M$13&lt;&gt;"")*ISNUMBER(SEARCH(LISTS!$M$2:$M$13,$I9323))),LISTS!$N$2:$N$13),"NO")="SI"),"SI","NO"))</f>
        <v/>
      </c>
      <c r="M9323" s="9">
        <f>IF(COUNTA($A9323:$K9323)=0,"",IF($K9323&lt;&gt;"",IF(COUNTIF($K$19:$K9323,$K9323)&gt;1,"SI","NO"),IF(COUNTIFS($A$19:$A9323,$A9323,$C$19:$C9323,$C9323,$J$19:$J9323,$J9323,$D$19:$D9323,$D9323)&gt;1,"SI","NO")))</f>
        <v/>
      </c>
      <c r="N9323" s="11">
        <f>IF(COUNTA($A9323:$K9323)=0,"",IF(AND($L9323="SI",$M9323="NO"),IFERROR($H9323,0),0))</f>
        <v/>
      </c>
      <c r="O9323" s="9">
        <f>IF(COUNTA($A9323:$K9323)=0,"",IF($M9323="SI","CUFE o factura duplicada dentro del reporte; no se suma dos veces",IF(IFERROR($H9323,0)&lt;=0,"DIAN reporta valor susceptible 0",IF($L9323="NO",IFERROR(LOOKUP(2,1/((LISTS!$M$2:$M$13&lt;&gt;"")*ISNUMBER(SEARCH(LISTS!$M$2:$M$13,$I9323))),LISTS!$O$2:$O$13),"Medio de pago no elegible o no identificado por DIAN"),"Apta automaticamente por pago electronico y base positiva"))))</f>
        <v/>
      </c>
    </row>
    <row r="9324">
      <c r="A9324" s="9" t="n"/>
      <c r="B9324" s="9" t="n"/>
      <c r="C9324" s="12" t="n"/>
      <c r="D9324" s="11" t="n"/>
      <c r="E9324" s="11" t="n"/>
      <c r="F9324" s="11" t="n"/>
      <c r="G9324" s="11" t="n"/>
      <c r="H9324" s="11" t="n"/>
      <c r="I9324" s="9" t="n"/>
      <c r="J9324" s="9" t="n"/>
      <c r="K9324" s="9" t="n"/>
      <c r="L9324" s="9">
        <f>IF(COUNTA($A9324:$K9324)=0,"",IF(AND(IFERROR($H9324,0)&gt;0,LEN(TRIM($K9324&amp;""))&gt;0,IFERROR(LOOKUP(2,1/((LISTS!$M$2:$M$13&lt;&gt;"")*ISNUMBER(SEARCH(LISTS!$M$2:$M$13,$I9324))),LISTS!$N$2:$N$13),"NO")="SI"),"SI","NO"))</f>
        <v/>
      </c>
      <c r="M9324" s="9">
        <f>IF(COUNTA($A9324:$K9324)=0,"",IF($K9324&lt;&gt;"",IF(COUNTIF($K$19:$K9324,$K9324)&gt;1,"SI","NO"),IF(COUNTIFS($A$19:$A9324,$A9324,$C$19:$C9324,$C9324,$J$19:$J9324,$J9324,$D$19:$D9324,$D9324)&gt;1,"SI","NO")))</f>
        <v/>
      </c>
      <c r="N9324" s="11">
        <f>IF(COUNTA($A9324:$K9324)=0,"",IF(AND($L9324="SI",$M9324="NO"),IFERROR($H9324,0),0))</f>
        <v/>
      </c>
      <c r="O9324" s="9">
        <f>IF(COUNTA($A9324:$K9324)=0,"",IF($M9324="SI","CUFE o factura duplicada dentro del reporte; no se suma dos veces",IF(IFERROR($H9324,0)&lt;=0,"DIAN reporta valor susceptible 0",IF($L9324="NO",IFERROR(LOOKUP(2,1/((LISTS!$M$2:$M$13&lt;&gt;"")*ISNUMBER(SEARCH(LISTS!$M$2:$M$13,$I9324))),LISTS!$O$2:$O$13),"Medio de pago no elegible o no identificado por DIAN"),"Apta automaticamente por pago electronico y base positiva"))))</f>
        <v/>
      </c>
    </row>
    <row r="9325">
      <c r="A9325" s="9" t="n"/>
      <c r="B9325" s="9" t="n"/>
      <c r="C9325" s="12" t="n"/>
      <c r="D9325" s="11" t="n"/>
      <c r="E9325" s="11" t="n"/>
      <c r="F9325" s="11" t="n"/>
      <c r="G9325" s="11" t="n"/>
      <c r="H9325" s="11" t="n"/>
      <c r="I9325" s="9" t="n"/>
      <c r="J9325" s="9" t="n"/>
      <c r="K9325" s="9" t="n"/>
      <c r="L9325" s="9">
        <f>IF(COUNTA($A9325:$K9325)=0,"",IF(AND(IFERROR($H9325,0)&gt;0,LEN(TRIM($K9325&amp;""))&gt;0,IFERROR(LOOKUP(2,1/((LISTS!$M$2:$M$13&lt;&gt;"")*ISNUMBER(SEARCH(LISTS!$M$2:$M$13,$I9325))),LISTS!$N$2:$N$13),"NO")="SI"),"SI","NO"))</f>
        <v/>
      </c>
      <c r="M9325" s="9">
        <f>IF(COUNTA($A9325:$K9325)=0,"",IF($K9325&lt;&gt;"",IF(COUNTIF($K$19:$K9325,$K9325)&gt;1,"SI","NO"),IF(COUNTIFS($A$19:$A9325,$A9325,$C$19:$C9325,$C9325,$J$19:$J9325,$J9325,$D$19:$D9325,$D9325)&gt;1,"SI","NO")))</f>
        <v/>
      </c>
      <c r="N9325" s="11">
        <f>IF(COUNTA($A9325:$K9325)=0,"",IF(AND($L9325="SI",$M9325="NO"),IFERROR($H9325,0),0))</f>
        <v/>
      </c>
      <c r="O9325" s="9">
        <f>IF(COUNTA($A9325:$K9325)=0,"",IF($M9325="SI","CUFE o factura duplicada dentro del reporte; no se suma dos veces",IF(IFERROR($H9325,0)&lt;=0,"DIAN reporta valor susceptible 0",IF($L9325="NO",IFERROR(LOOKUP(2,1/((LISTS!$M$2:$M$13&lt;&gt;"")*ISNUMBER(SEARCH(LISTS!$M$2:$M$13,$I9325))),LISTS!$O$2:$O$13),"Medio de pago no elegible o no identificado por DIAN"),"Apta automaticamente por pago electronico y base positiva"))))</f>
        <v/>
      </c>
    </row>
    <row r="9326">
      <c r="A9326" s="9" t="n"/>
      <c r="B9326" s="9" t="n"/>
      <c r="C9326" s="12" t="n"/>
      <c r="D9326" s="11" t="n"/>
      <c r="E9326" s="11" t="n"/>
      <c r="F9326" s="11" t="n"/>
      <c r="G9326" s="11" t="n"/>
      <c r="H9326" s="11" t="n"/>
      <c r="I9326" s="9" t="n"/>
      <c r="J9326" s="9" t="n"/>
      <c r="K9326" s="9" t="n"/>
      <c r="L9326" s="9">
        <f>IF(COUNTA($A9326:$K9326)=0,"",IF(AND(IFERROR($H9326,0)&gt;0,LEN(TRIM($K9326&amp;""))&gt;0,IFERROR(LOOKUP(2,1/((LISTS!$M$2:$M$13&lt;&gt;"")*ISNUMBER(SEARCH(LISTS!$M$2:$M$13,$I9326))),LISTS!$N$2:$N$13),"NO")="SI"),"SI","NO"))</f>
        <v/>
      </c>
      <c r="M9326" s="9">
        <f>IF(COUNTA($A9326:$K9326)=0,"",IF($K9326&lt;&gt;"",IF(COUNTIF($K$19:$K9326,$K9326)&gt;1,"SI","NO"),IF(COUNTIFS($A$19:$A9326,$A9326,$C$19:$C9326,$C9326,$J$19:$J9326,$J9326,$D$19:$D9326,$D9326)&gt;1,"SI","NO")))</f>
        <v/>
      </c>
      <c r="N9326" s="11">
        <f>IF(COUNTA($A9326:$K9326)=0,"",IF(AND($L9326="SI",$M9326="NO"),IFERROR($H9326,0),0))</f>
        <v/>
      </c>
      <c r="O9326" s="9">
        <f>IF(COUNTA($A9326:$K9326)=0,"",IF($M9326="SI","CUFE o factura duplicada dentro del reporte; no se suma dos veces",IF(IFERROR($H9326,0)&lt;=0,"DIAN reporta valor susceptible 0",IF($L9326="NO",IFERROR(LOOKUP(2,1/((LISTS!$M$2:$M$13&lt;&gt;"")*ISNUMBER(SEARCH(LISTS!$M$2:$M$13,$I9326))),LISTS!$O$2:$O$13),"Medio de pago no elegible o no identificado por DIAN"),"Apta automaticamente por pago electronico y base positiva"))))</f>
        <v/>
      </c>
    </row>
    <row r="9327">
      <c r="A9327" s="9" t="n"/>
      <c r="B9327" s="9" t="n"/>
      <c r="C9327" s="12" t="n"/>
      <c r="D9327" s="11" t="n"/>
      <c r="E9327" s="11" t="n"/>
      <c r="F9327" s="11" t="n"/>
      <c r="G9327" s="11" t="n"/>
      <c r="H9327" s="11" t="n"/>
      <c r="I9327" s="9" t="n"/>
      <c r="J9327" s="9" t="n"/>
      <c r="K9327" s="9" t="n"/>
      <c r="L9327" s="9">
        <f>IF(COUNTA($A9327:$K9327)=0,"",IF(AND(IFERROR($H9327,0)&gt;0,LEN(TRIM($K9327&amp;""))&gt;0,IFERROR(LOOKUP(2,1/((LISTS!$M$2:$M$13&lt;&gt;"")*ISNUMBER(SEARCH(LISTS!$M$2:$M$13,$I9327))),LISTS!$N$2:$N$13),"NO")="SI"),"SI","NO"))</f>
        <v/>
      </c>
      <c r="M9327" s="9">
        <f>IF(COUNTA($A9327:$K9327)=0,"",IF($K9327&lt;&gt;"",IF(COUNTIF($K$19:$K9327,$K9327)&gt;1,"SI","NO"),IF(COUNTIFS($A$19:$A9327,$A9327,$C$19:$C9327,$C9327,$J$19:$J9327,$J9327,$D$19:$D9327,$D9327)&gt;1,"SI","NO")))</f>
        <v/>
      </c>
      <c r="N9327" s="11">
        <f>IF(COUNTA($A9327:$K9327)=0,"",IF(AND($L9327="SI",$M9327="NO"),IFERROR($H9327,0),0))</f>
        <v/>
      </c>
      <c r="O9327" s="9">
        <f>IF(COUNTA($A9327:$K9327)=0,"",IF($M9327="SI","CUFE o factura duplicada dentro del reporte; no se suma dos veces",IF(IFERROR($H9327,0)&lt;=0,"DIAN reporta valor susceptible 0",IF($L9327="NO",IFERROR(LOOKUP(2,1/((LISTS!$M$2:$M$13&lt;&gt;"")*ISNUMBER(SEARCH(LISTS!$M$2:$M$13,$I9327))),LISTS!$O$2:$O$13),"Medio de pago no elegible o no identificado por DIAN"),"Apta automaticamente por pago electronico y base positiva"))))</f>
        <v/>
      </c>
    </row>
    <row r="9328">
      <c r="A9328" s="9" t="n"/>
      <c r="B9328" s="9" t="n"/>
      <c r="C9328" s="12" t="n"/>
      <c r="D9328" s="11" t="n"/>
      <c r="E9328" s="11" t="n"/>
      <c r="F9328" s="11" t="n"/>
      <c r="G9328" s="11" t="n"/>
      <c r="H9328" s="11" t="n"/>
      <c r="I9328" s="9" t="n"/>
      <c r="J9328" s="9" t="n"/>
      <c r="K9328" s="9" t="n"/>
      <c r="L9328" s="9">
        <f>IF(COUNTA($A9328:$K9328)=0,"",IF(AND(IFERROR($H9328,0)&gt;0,LEN(TRIM($K9328&amp;""))&gt;0,IFERROR(LOOKUP(2,1/((LISTS!$M$2:$M$13&lt;&gt;"")*ISNUMBER(SEARCH(LISTS!$M$2:$M$13,$I9328))),LISTS!$N$2:$N$13),"NO")="SI"),"SI","NO"))</f>
        <v/>
      </c>
      <c r="M9328" s="9">
        <f>IF(COUNTA($A9328:$K9328)=0,"",IF($K9328&lt;&gt;"",IF(COUNTIF($K$19:$K9328,$K9328)&gt;1,"SI","NO"),IF(COUNTIFS($A$19:$A9328,$A9328,$C$19:$C9328,$C9328,$J$19:$J9328,$J9328,$D$19:$D9328,$D9328)&gt;1,"SI","NO")))</f>
        <v/>
      </c>
      <c r="N9328" s="11">
        <f>IF(COUNTA($A9328:$K9328)=0,"",IF(AND($L9328="SI",$M9328="NO"),IFERROR($H9328,0),0))</f>
        <v/>
      </c>
      <c r="O9328" s="9">
        <f>IF(COUNTA($A9328:$K9328)=0,"",IF($M9328="SI","CUFE o factura duplicada dentro del reporte; no se suma dos veces",IF(IFERROR($H9328,0)&lt;=0,"DIAN reporta valor susceptible 0",IF($L9328="NO",IFERROR(LOOKUP(2,1/((LISTS!$M$2:$M$13&lt;&gt;"")*ISNUMBER(SEARCH(LISTS!$M$2:$M$13,$I9328))),LISTS!$O$2:$O$13),"Medio de pago no elegible o no identificado por DIAN"),"Apta automaticamente por pago electronico y base positiva"))))</f>
        <v/>
      </c>
    </row>
    <row r="9329">
      <c r="A9329" s="9" t="n"/>
      <c r="B9329" s="9" t="n"/>
      <c r="C9329" s="12" t="n"/>
      <c r="D9329" s="11" t="n"/>
      <c r="E9329" s="11" t="n"/>
      <c r="F9329" s="11" t="n"/>
      <c r="G9329" s="11" t="n"/>
      <c r="H9329" s="11" t="n"/>
      <c r="I9329" s="9" t="n"/>
      <c r="J9329" s="9" t="n"/>
      <c r="K9329" s="9" t="n"/>
      <c r="L9329" s="9">
        <f>IF(COUNTA($A9329:$K9329)=0,"",IF(AND(IFERROR($H9329,0)&gt;0,LEN(TRIM($K9329&amp;""))&gt;0,IFERROR(LOOKUP(2,1/((LISTS!$M$2:$M$13&lt;&gt;"")*ISNUMBER(SEARCH(LISTS!$M$2:$M$13,$I9329))),LISTS!$N$2:$N$13),"NO")="SI"),"SI","NO"))</f>
        <v/>
      </c>
      <c r="M9329" s="9">
        <f>IF(COUNTA($A9329:$K9329)=0,"",IF($K9329&lt;&gt;"",IF(COUNTIF($K$19:$K9329,$K9329)&gt;1,"SI","NO"),IF(COUNTIFS($A$19:$A9329,$A9329,$C$19:$C9329,$C9329,$J$19:$J9329,$J9329,$D$19:$D9329,$D9329)&gt;1,"SI","NO")))</f>
        <v/>
      </c>
      <c r="N9329" s="11">
        <f>IF(COUNTA($A9329:$K9329)=0,"",IF(AND($L9329="SI",$M9329="NO"),IFERROR($H9329,0),0))</f>
        <v/>
      </c>
      <c r="O9329" s="9">
        <f>IF(COUNTA($A9329:$K9329)=0,"",IF($M9329="SI","CUFE o factura duplicada dentro del reporte; no se suma dos veces",IF(IFERROR($H9329,0)&lt;=0,"DIAN reporta valor susceptible 0",IF($L9329="NO",IFERROR(LOOKUP(2,1/((LISTS!$M$2:$M$13&lt;&gt;"")*ISNUMBER(SEARCH(LISTS!$M$2:$M$13,$I9329))),LISTS!$O$2:$O$13),"Medio de pago no elegible o no identificado por DIAN"),"Apta automaticamente por pago electronico y base positiva"))))</f>
        <v/>
      </c>
    </row>
    <row r="9330">
      <c r="A9330" s="9" t="n"/>
      <c r="B9330" s="9" t="n"/>
      <c r="C9330" s="12" t="n"/>
      <c r="D9330" s="11" t="n"/>
      <c r="E9330" s="11" t="n"/>
      <c r="F9330" s="11" t="n"/>
      <c r="G9330" s="11" t="n"/>
      <c r="H9330" s="11" t="n"/>
      <c r="I9330" s="9" t="n"/>
      <c r="J9330" s="9" t="n"/>
      <c r="K9330" s="9" t="n"/>
      <c r="L9330" s="9">
        <f>IF(COUNTA($A9330:$K9330)=0,"",IF(AND(IFERROR($H9330,0)&gt;0,LEN(TRIM($K9330&amp;""))&gt;0,IFERROR(LOOKUP(2,1/((LISTS!$M$2:$M$13&lt;&gt;"")*ISNUMBER(SEARCH(LISTS!$M$2:$M$13,$I9330))),LISTS!$N$2:$N$13),"NO")="SI"),"SI","NO"))</f>
        <v/>
      </c>
      <c r="M9330" s="9">
        <f>IF(COUNTA($A9330:$K9330)=0,"",IF($K9330&lt;&gt;"",IF(COUNTIF($K$19:$K9330,$K9330)&gt;1,"SI","NO"),IF(COUNTIFS($A$19:$A9330,$A9330,$C$19:$C9330,$C9330,$J$19:$J9330,$J9330,$D$19:$D9330,$D9330)&gt;1,"SI","NO")))</f>
        <v/>
      </c>
      <c r="N9330" s="11">
        <f>IF(COUNTA($A9330:$K9330)=0,"",IF(AND($L9330="SI",$M9330="NO"),IFERROR($H9330,0),0))</f>
        <v/>
      </c>
      <c r="O9330" s="9">
        <f>IF(COUNTA($A9330:$K9330)=0,"",IF($M9330="SI","CUFE o factura duplicada dentro del reporte; no se suma dos veces",IF(IFERROR($H9330,0)&lt;=0,"DIAN reporta valor susceptible 0",IF($L9330="NO",IFERROR(LOOKUP(2,1/((LISTS!$M$2:$M$13&lt;&gt;"")*ISNUMBER(SEARCH(LISTS!$M$2:$M$13,$I9330))),LISTS!$O$2:$O$13),"Medio de pago no elegible o no identificado por DIAN"),"Apta automaticamente por pago electronico y base positiva"))))</f>
        <v/>
      </c>
    </row>
    <row r="9331">
      <c r="A9331" s="9" t="n"/>
      <c r="B9331" s="9" t="n"/>
      <c r="C9331" s="12" t="n"/>
      <c r="D9331" s="11" t="n"/>
      <c r="E9331" s="11" t="n"/>
      <c r="F9331" s="11" t="n"/>
      <c r="G9331" s="11" t="n"/>
      <c r="H9331" s="11" t="n"/>
      <c r="I9331" s="9" t="n"/>
      <c r="J9331" s="9" t="n"/>
      <c r="K9331" s="9" t="n"/>
      <c r="L9331" s="9">
        <f>IF(COUNTA($A9331:$K9331)=0,"",IF(AND(IFERROR($H9331,0)&gt;0,LEN(TRIM($K9331&amp;""))&gt;0,IFERROR(LOOKUP(2,1/((LISTS!$M$2:$M$13&lt;&gt;"")*ISNUMBER(SEARCH(LISTS!$M$2:$M$13,$I9331))),LISTS!$N$2:$N$13),"NO")="SI"),"SI","NO"))</f>
        <v/>
      </c>
      <c r="M9331" s="9">
        <f>IF(COUNTA($A9331:$K9331)=0,"",IF($K9331&lt;&gt;"",IF(COUNTIF($K$19:$K9331,$K9331)&gt;1,"SI","NO"),IF(COUNTIFS($A$19:$A9331,$A9331,$C$19:$C9331,$C9331,$J$19:$J9331,$J9331,$D$19:$D9331,$D9331)&gt;1,"SI","NO")))</f>
        <v/>
      </c>
      <c r="N9331" s="11">
        <f>IF(COUNTA($A9331:$K9331)=0,"",IF(AND($L9331="SI",$M9331="NO"),IFERROR($H9331,0),0))</f>
        <v/>
      </c>
      <c r="O9331" s="9">
        <f>IF(COUNTA($A9331:$K9331)=0,"",IF($M9331="SI","CUFE o factura duplicada dentro del reporte; no se suma dos veces",IF(IFERROR($H9331,0)&lt;=0,"DIAN reporta valor susceptible 0",IF($L9331="NO",IFERROR(LOOKUP(2,1/((LISTS!$M$2:$M$13&lt;&gt;"")*ISNUMBER(SEARCH(LISTS!$M$2:$M$13,$I9331))),LISTS!$O$2:$O$13),"Medio de pago no elegible o no identificado por DIAN"),"Apta automaticamente por pago electronico y base positiva"))))</f>
        <v/>
      </c>
    </row>
    <row r="9332">
      <c r="A9332" s="9" t="n"/>
      <c r="B9332" s="9" t="n"/>
      <c r="C9332" s="12" t="n"/>
      <c r="D9332" s="11" t="n"/>
      <c r="E9332" s="11" t="n"/>
      <c r="F9332" s="11" t="n"/>
      <c r="G9332" s="11" t="n"/>
      <c r="H9332" s="11" t="n"/>
      <c r="I9332" s="9" t="n"/>
      <c r="J9332" s="9" t="n"/>
      <c r="K9332" s="9" t="n"/>
      <c r="L9332" s="9">
        <f>IF(COUNTA($A9332:$K9332)=0,"",IF(AND(IFERROR($H9332,0)&gt;0,LEN(TRIM($K9332&amp;""))&gt;0,IFERROR(LOOKUP(2,1/((LISTS!$M$2:$M$13&lt;&gt;"")*ISNUMBER(SEARCH(LISTS!$M$2:$M$13,$I9332))),LISTS!$N$2:$N$13),"NO")="SI"),"SI","NO"))</f>
        <v/>
      </c>
      <c r="M9332" s="9">
        <f>IF(COUNTA($A9332:$K9332)=0,"",IF($K9332&lt;&gt;"",IF(COUNTIF($K$19:$K9332,$K9332)&gt;1,"SI","NO"),IF(COUNTIFS($A$19:$A9332,$A9332,$C$19:$C9332,$C9332,$J$19:$J9332,$J9332,$D$19:$D9332,$D9332)&gt;1,"SI","NO")))</f>
        <v/>
      </c>
      <c r="N9332" s="11">
        <f>IF(COUNTA($A9332:$K9332)=0,"",IF(AND($L9332="SI",$M9332="NO"),IFERROR($H9332,0),0))</f>
        <v/>
      </c>
      <c r="O9332" s="9">
        <f>IF(COUNTA($A9332:$K9332)=0,"",IF($M9332="SI","CUFE o factura duplicada dentro del reporte; no se suma dos veces",IF(IFERROR($H9332,0)&lt;=0,"DIAN reporta valor susceptible 0",IF($L9332="NO",IFERROR(LOOKUP(2,1/((LISTS!$M$2:$M$13&lt;&gt;"")*ISNUMBER(SEARCH(LISTS!$M$2:$M$13,$I9332))),LISTS!$O$2:$O$13),"Medio de pago no elegible o no identificado por DIAN"),"Apta automaticamente por pago electronico y base positiva"))))</f>
        <v/>
      </c>
    </row>
    <row r="9333">
      <c r="A9333" s="9" t="n"/>
      <c r="B9333" s="9" t="n"/>
      <c r="C9333" s="12" t="n"/>
      <c r="D9333" s="11" t="n"/>
      <c r="E9333" s="11" t="n"/>
      <c r="F9333" s="11" t="n"/>
      <c r="G9333" s="11" t="n"/>
      <c r="H9333" s="11" t="n"/>
      <c r="I9333" s="9" t="n"/>
      <c r="J9333" s="9" t="n"/>
      <c r="K9333" s="9" t="n"/>
      <c r="L9333" s="9">
        <f>IF(COUNTA($A9333:$K9333)=0,"",IF(AND(IFERROR($H9333,0)&gt;0,LEN(TRIM($K9333&amp;""))&gt;0,IFERROR(LOOKUP(2,1/((LISTS!$M$2:$M$13&lt;&gt;"")*ISNUMBER(SEARCH(LISTS!$M$2:$M$13,$I9333))),LISTS!$N$2:$N$13),"NO")="SI"),"SI","NO"))</f>
        <v/>
      </c>
      <c r="M9333" s="9">
        <f>IF(COUNTA($A9333:$K9333)=0,"",IF($K9333&lt;&gt;"",IF(COUNTIF($K$19:$K9333,$K9333)&gt;1,"SI","NO"),IF(COUNTIFS($A$19:$A9333,$A9333,$C$19:$C9333,$C9333,$J$19:$J9333,$J9333,$D$19:$D9333,$D9333)&gt;1,"SI","NO")))</f>
        <v/>
      </c>
      <c r="N9333" s="11">
        <f>IF(COUNTA($A9333:$K9333)=0,"",IF(AND($L9333="SI",$M9333="NO"),IFERROR($H9333,0),0))</f>
        <v/>
      </c>
      <c r="O9333" s="9">
        <f>IF(COUNTA($A9333:$K9333)=0,"",IF($M9333="SI","CUFE o factura duplicada dentro del reporte; no se suma dos veces",IF(IFERROR($H9333,0)&lt;=0,"DIAN reporta valor susceptible 0",IF($L9333="NO",IFERROR(LOOKUP(2,1/((LISTS!$M$2:$M$13&lt;&gt;"")*ISNUMBER(SEARCH(LISTS!$M$2:$M$13,$I9333))),LISTS!$O$2:$O$13),"Medio de pago no elegible o no identificado por DIAN"),"Apta automaticamente por pago electronico y base positiva"))))</f>
        <v/>
      </c>
    </row>
    <row r="9334">
      <c r="A9334" s="9" t="n"/>
      <c r="B9334" s="9" t="n"/>
      <c r="C9334" s="12" t="n"/>
      <c r="D9334" s="11" t="n"/>
      <c r="E9334" s="11" t="n"/>
      <c r="F9334" s="11" t="n"/>
      <c r="G9334" s="11" t="n"/>
      <c r="H9334" s="11" t="n"/>
      <c r="I9334" s="9" t="n"/>
      <c r="J9334" s="9" t="n"/>
      <c r="K9334" s="9" t="n"/>
      <c r="L9334" s="9">
        <f>IF(COUNTA($A9334:$K9334)=0,"",IF(AND(IFERROR($H9334,0)&gt;0,LEN(TRIM($K9334&amp;""))&gt;0,IFERROR(LOOKUP(2,1/((LISTS!$M$2:$M$13&lt;&gt;"")*ISNUMBER(SEARCH(LISTS!$M$2:$M$13,$I9334))),LISTS!$N$2:$N$13),"NO")="SI"),"SI","NO"))</f>
        <v/>
      </c>
      <c r="M9334" s="9">
        <f>IF(COUNTA($A9334:$K9334)=0,"",IF($K9334&lt;&gt;"",IF(COUNTIF($K$19:$K9334,$K9334)&gt;1,"SI","NO"),IF(COUNTIFS($A$19:$A9334,$A9334,$C$19:$C9334,$C9334,$J$19:$J9334,$J9334,$D$19:$D9334,$D9334)&gt;1,"SI","NO")))</f>
        <v/>
      </c>
      <c r="N9334" s="11">
        <f>IF(COUNTA($A9334:$K9334)=0,"",IF(AND($L9334="SI",$M9334="NO"),IFERROR($H9334,0),0))</f>
        <v/>
      </c>
      <c r="O9334" s="9">
        <f>IF(COUNTA($A9334:$K9334)=0,"",IF($M9334="SI","CUFE o factura duplicada dentro del reporte; no se suma dos veces",IF(IFERROR($H9334,0)&lt;=0,"DIAN reporta valor susceptible 0",IF($L9334="NO",IFERROR(LOOKUP(2,1/((LISTS!$M$2:$M$13&lt;&gt;"")*ISNUMBER(SEARCH(LISTS!$M$2:$M$13,$I9334))),LISTS!$O$2:$O$13),"Medio de pago no elegible o no identificado por DIAN"),"Apta automaticamente por pago electronico y base positiva"))))</f>
        <v/>
      </c>
    </row>
    <row r="9335">
      <c r="A9335" s="9" t="n"/>
      <c r="B9335" s="9" t="n"/>
      <c r="C9335" s="12" t="n"/>
      <c r="D9335" s="11" t="n"/>
      <c r="E9335" s="11" t="n"/>
      <c r="F9335" s="11" t="n"/>
      <c r="G9335" s="11" t="n"/>
      <c r="H9335" s="11" t="n"/>
      <c r="I9335" s="9" t="n"/>
      <c r="J9335" s="9" t="n"/>
      <c r="K9335" s="9" t="n"/>
      <c r="L9335" s="9">
        <f>IF(COUNTA($A9335:$K9335)=0,"",IF(AND(IFERROR($H9335,0)&gt;0,LEN(TRIM($K9335&amp;""))&gt;0,IFERROR(LOOKUP(2,1/((LISTS!$M$2:$M$13&lt;&gt;"")*ISNUMBER(SEARCH(LISTS!$M$2:$M$13,$I9335))),LISTS!$N$2:$N$13),"NO")="SI"),"SI","NO"))</f>
        <v/>
      </c>
      <c r="M9335" s="9">
        <f>IF(COUNTA($A9335:$K9335)=0,"",IF($K9335&lt;&gt;"",IF(COUNTIF($K$19:$K9335,$K9335)&gt;1,"SI","NO"),IF(COUNTIFS($A$19:$A9335,$A9335,$C$19:$C9335,$C9335,$J$19:$J9335,$J9335,$D$19:$D9335,$D9335)&gt;1,"SI","NO")))</f>
        <v/>
      </c>
      <c r="N9335" s="11">
        <f>IF(COUNTA($A9335:$K9335)=0,"",IF(AND($L9335="SI",$M9335="NO"),IFERROR($H9335,0),0))</f>
        <v/>
      </c>
      <c r="O9335" s="9">
        <f>IF(COUNTA($A9335:$K9335)=0,"",IF($M9335="SI","CUFE o factura duplicada dentro del reporte; no se suma dos veces",IF(IFERROR($H9335,0)&lt;=0,"DIAN reporta valor susceptible 0",IF($L9335="NO",IFERROR(LOOKUP(2,1/((LISTS!$M$2:$M$13&lt;&gt;"")*ISNUMBER(SEARCH(LISTS!$M$2:$M$13,$I9335))),LISTS!$O$2:$O$13),"Medio de pago no elegible o no identificado por DIAN"),"Apta automaticamente por pago electronico y base positiva"))))</f>
        <v/>
      </c>
    </row>
    <row r="9336">
      <c r="A9336" s="9" t="n"/>
      <c r="B9336" s="9" t="n"/>
      <c r="C9336" s="12" t="n"/>
      <c r="D9336" s="11" t="n"/>
      <c r="E9336" s="11" t="n"/>
      <c r="F9336" s="11" t="n"/>
      <c r="G9336" s="11" t="n"/>
      <c r="H9336" s="11" t="n"/>
      <c r="I9336" s="9" t="n"/>
      <c r="J9336" s="9" t="n"/>
      <c r="K9336" s="9" t="n"/>
      <c r="L9336" s="9">
        <f>IF(COUNTA($A9336:$K9336)=0,"",IF(AND(IFERROR($H9336,0)&gt;0,LEN(TRIM($K9336&amp;""))&gt;0,IFERROR(LOOKUP(2,1/((LISTS!$M$2:$M$13&lt;&gt;"")*ISNUMBER(SEARCH(LISTS!$M$2:$M$13,$I9336))),LISTS!$N$2:$N$13),"NO")="SI"),"SI","NO"))</f>
        <v/>
      </c>
      <c r="M9336" s="9">
        <f>IF(COUNTA($A9336:$K9336)=0,"",IF($K9336&lt;&gt;"",IF(COUNTIF($K$19:$K9336,$K9336)&gt;1,"SI","NO"),IF(COUNTIFS($A$19:$A9336,$A9336,$C$19:$C9336,$C9336,$J$19:$J9336,$J9336,$D$19:$D9336,$D9336)&gt;1,"SI","NO")))</f>
        <v/>
      </c>
      <c r="N9336" s="11">
        <f>IF(COUNTA($A9336:$K9336)=0,"",IF(AND($L9336="SI",$M9336="NO"),IFERROR($H9336,0),0))</f>
        <v/>
      </c>
      <c r="O9336" s="9">
        <f>IF(COUNTA($A9336:$K9336)=0,"",IF($M9336="SI","CUFE o factura duplicada dentro del reporte; no se suma dos veces",IF(IFERROR($H9336,0)&lt;=0,"DIAN reporta valor susceptible 0",IF($L9336="NO",IFERROR(LOOKUP(2,1/((LISTS!$M$2:$M$13&lt;&gt;"")*ISNUMBER(SEARCH(LISTS!$M$2:$M$13,$I9336))),LISTS!$O$2:$O$13),"Medio de pago no elegible o no identificado por DIAN"),"Apta automaticamente por pago electronico y base positiva"))))</f>
        <v/>
      </c>
    </row>
    <row r="9337">
      <c r="A9337" s="9" t="n"/>
      <c r="B9337" s="9" t="n"/>
      <c r="C9337" s="12" t="n"/>
      <c r="D9337" s="11" t="n"/>
      <c r="E9337" s="11" t="n"/>
      <c r="F9337" s="11" t="n"/>
      <c r="G9337" s="11" t="n"/>
      <c r="H9337" s="11" t="n"/>
      <c r="I9337" s="9" t="n"/>
      <c r="J9337" s="9" t="n"/>
      <c r="K9337" s="9" t="n"/>
      <c r="L9337" s="9">
        <f>IF(COUNTA($A9337:$K9337)=0,"",IF(AND(IFERROR($H9337,0)&gt;0,LEN(TRIM($K9337&amp;""))&gt;0,IFERROR(LOOKUP(2,1/((LISTS!$M$2:$M$13&lt;&gt;"")*ISNUMBER(SEARCH(LISTS!$M$2:$M$13,$I9337))),LISTS!$N$2:$N$13),"NO")="SI"),"SI","NO"))</f>
        <v/>
      </c>
      <c r="M9337" s="9">
        <f>IF(COUNTA($A9337:$K9337)=0,"",IF($K9337&lt;&gt;"",IF(COUNTIF($K$19:$K9337,$K9337)&gt;1,"SI","NO"),IF(COUNTIFS($A$19:$A9337,$A9337,$C$19:$C9337,$C9337,$J$19:$J9337,$J9337,$D$19:$D9337,$D9337)&gt;1,"SI","NO")))</f>
        <v/>
      </c>
      <c r="N9337" s="11">
        <f>IF(COUNTA($A9337:$K9337)=0,"",IF(AND($L9337="SI",$M9337="NO"),IFERROR($H9337,0),0))</f>
        <v/>
      </c>
      <c r="O9337" s="9">
        <f>IF(COUNTA($A9337:$K9337)=0,"",IF($M9337="SI","CUFE o factura duplicada dentro del reporte; no se suma dos veces",IF(IFERROR($H9337,0)&lt;=0,"DIAN reporta valor susceptible 0",IF($L9337="NO",IFERROR(LOOKUP(2,1/((LISTS!$M$2:$M$13&lt;&gt;"")*ISNUMBER(SEARCH(LISTS!$M$2:$M$13,$I9337))),LISTS!$O$2:$O$13),"Medio de pago no elegible o no identificado por DIAN"),"Apta automaticamente por pago electronico y base positiva"))))</f>
        <v/>
      </c>
    </row>
    <row r="9338">
      <c r="A9338" s="9" t="n"/>
      <c r="B9338" s="9" t="n"/>
      <c r="C9338" s="12" t="n"/>
      <c r="D9338" s="11" t="n"/>
      <c r="E9338" s="11" t="n"/>
      <c r="F9338" s="11" t="n"/>
      <c r="G9338" s="11" t="n"/>
      <c r="H9338" s="11" t="n"/>
      <c r="I9338" s="9" t="n"/>
      <c r="J9338" s="9" t="n"/>
      <c r="K9338" s="9" t="n"/>
      <c r="L9338" s="9">
        <f>IF(COUNTA($A9338:$K9338)=0,"",IF(AND(IFERROR($H9338,0)&gt;0,LEN(TRIM($K9338&amp;""))&gt;0,IFERROR(LOOKUP(2,1/((LISTS!$M$2:$M$13&lt;&gt;"")*ISNUMBER(SEARCH(LISTS!$M$2:$M$13,$I9338))),LISTS!$N$2:$N$13),"NO")="SI"),"SI","NO"))</f>
        <v/>
      </c>
      <c r="M9338" s="9">
        <f>IF(COUNTA($A9338:$K9338)=0,"",IF($K9338&lt;&gt;"",IF(COUNTIF($K$19:$K9338,$K9338)&gt;1,"SI","NO"),IF(COUNTIFS($A$19:$A9338,$A9338,$C$19:$C9338,$C9338,$J$19:$J9338,$J9338,$D$19:$D9338,$D9338)&gt;1,"SI","NO")))</f>
        <v/>
      </c>
      <c r="N9338" s="11">
        <f>IF(COUNTA($A9338:$K9338)=0,"",IF(AND($L9338="SI",$M9338="NO"),IFERROR($H9338,0),0))</f>
        <v/>
      </c>
      <c r="O9338" s="9">
        <f>IF(COUNTA($A9338:$K9338)=0,"",IF($M9338="SI","CUFE o factura duplicada dentro del reporte; no se suma dos veces",IF(IFERROR($H9338,0)&lt;=0,"DIAN reporta valor susceptible 0",IF($L9338="NO",IFERROR(LOOKUP(2,1/((LISTS!$M$2:$M$13&lt;&gt;"")*ISNUMBER(SEARCH(LISTS!$M$2:$M$13,$I9338))),LISTS!$O$2:$O$13),"Medio de pago no elegible o no identificado por DIAN"),"Apta automaticamente por pago electronico y base positiva"))))</f>
        <v/>
      </c>
    </row>
    <row r="9339">
      <c r="A9339" s="9" t="n"/>
      <c r="B9339" s="9" t="n"/>
      <c r="C9339" s="12" t="n"/>
      <c r="D9339" s="11" t="n"/>
      <c r="E9339" s="11" t="n"/>
      <c r="F9339" s="11" t="n"/>
      <c r="G9339" s="11" t="n"/>
      <c r="H9339" s="11" t="n"/>
      <c r="I9339" s="9" t="n"/>
      <c r="J9339" s="9" t="n"/>
      <c r="K9339" s="9" t="n"/>
      <c r="L9339" s="9">
        <f>IF(COUNTA($A9339:$K9339)=0,"",IF(AND(IFERROR($H9339,0)&gt;0,LEN(TRIM($K9339&amp;""))&gt;0,IFERROR(LOOKUP(2,1/((LISTS!$M$2:$M$13&lt;&gt;"")*ISNUMBER(SEARCH(LISTS!$M$2:$M$13,$I9339))),LISTS!$N$2:$N$13),"NO")="SI"),"SI","NO"))</f>
        <v/>
      </c>
      <c r="M9339" s="9">
        <f>IF(COUNTA($A9339:$K9339)=0,"",IF($K9339&lt;&gt;"",IF(COUNTIF($K$19:$K9339,$K9339)&gt;1,"SI","NO"),IF(COUNTIFS($A$19:$A9339,$A9339,$C$19:$C9339,$C9339,$J$19:$J9339,$J9339,$D$19:$D9339,$D9339)&gt;1,"SI","NO")))</f>
        <v/>
      </c>
      <c r="N9339" s="11">
        <f>IF(COUNTA($A9339:$K9339)=0,"",IF(AND($L9339="SI",$M9339="NO"),IFERROR($H9339,0),0))</f>
        <v/>
      </c>
      <c r="O9339" s="9">
        <f>IF(COUNTA($A9339:$K9339)=0,"",IF($M9339="SI","CUFE o factura duplicada dentro del reporte; no se suma dos veces",IF(IFERROR($H9339,0)&lt;=0,"DIAN reporta valor susceptible 0",IF($L9339="NO",IFERROR(LOOKUP(2,1/((LISTS!$M$2:$M$13&lt;&gt;"")*ISNUMBER(SEARCH(LISTS!$M$2:$M$13,$I9339))),LISTS!$O$2:$O$13),"Medio de pago no elegible o no identificado por DIAN"),"Apta automaticamente por pago electronico y base positiva"))))</f>
        <v/>
      </c>
    </row>
    <row r="9340">
      <c r="A9340" s="9" t="n"/>
      <c r="B9340" s="9" t="n"/>
      <c r="C9340" s="12" t="n"/>
      <c r="D9340" s="11" t="n"/>
      <c r="E9340" s="11" t="n"/>
      <c r="F9340" s="11" t="n"/>
      <c r="G9340" s="11" t="n"/>
      <c r="H9340" s="11" t="n"/>
      <c r="I9340" s="9" t="n"/>
      <c r="J9340" s="9" t="n"/>
      <c r="K9340" s="9" t="n"/>
      <c r="L9340" s="9">
        <f>IF(COUNTA($A9340:$K9340)=0,"",IF(AND(IFERROR($H9340,0)&gt;0,LEN(TRIM($K9340&amp;""))&gt;0,IFERROR(LOOKUP(2,1/((LISTS!$M$2:$M$13&lt;&gt;"")*ISNUMBER(SEARCH(LISTS!$M$2:$M$13,$I9340))),LISTS!$N$2:$N$13),"NO")="SI"),"SI","NO"))</f>
        <v/>
      </c>
      <c r="M9340" s="9">
        <f>IF(COUNTA($A9340:$K9340)=0,"",IF($K9340&lt;&gt;"",IF(COUNTIF($K$19:$K9340,$K9340)&gt;1,"SI","NO"),IF(COUNTIFS($A$19:$A9340,$A9340,$C$19:$C9340,$C9340,$J$19:$J9340,$J9340,$D$19:$D9340,$D9340)&gt;1,"SI","NO")))</f>
        <v/>
      </c>
      <c r="N9340" s="11">
        <f>IF(COUNTA($A9340:$K9340)=0,"",IF(AND($L9340="SI",$M9340="NO"),IFERROR($H9340,0),0))</f>
        <v/>
      </c>
      <c r="O9340" s="9">
        <f>IF(COUNTA($A9340:$K9340)=0,"",IF($M9340="SI","CUFE o factura duplicada dentro del reporte; no se suma dos veces",IF(IFERROR($H9340,0)&lt;=0,"DIAN reporta valor susceptible 0",IF($L9340="NO",IFERROR(LOOKUP(2,1/((LISTS!$M$2:$M$13&lt;&gt;"")*ISNUMBER(SEARCH(LISTS!$M$2:$M$13,$I9340))),LISTS!$O$2:$O$13),"Medio de pago no elegible o no identificado por DIAN"),"Apta automaticamente por pago electronico y base positiva"))))</f>
        <v/>
      </c>
    </row>
    <row r="9341">
      <c r="A9341" s="9" t="n"/>
      <c r="B9341" s="9" t="n"/>
      <c r="C9341" s="12" t="n"/>
      <c r="D9341" s="11" t="n"/>
      <c r="E9341" s="11" t="n"/>
      <c r="F9341" s="11" t="n"/>
      <c r="G9341" s="11" t="n"/>
      <c r="H9341" s="11" t="n"/>
      <c r="I9341" s="9" t="n"/>
      <c r="J9341" s="9" t="n"/>
      <c r="K9341" s="9" t="n"/>
      <c r="L9341" s="9">
        <f>IF(COUNTA($A9341:$K9341)=0,"",IF(AND(IFERROR($H9341,0)&gt;0,LEN(TRIM($K9341&amp;""))&gt;0,IFERROR(LOOKUP(2,1/((LISTS!$M$2:$M$13&lt;&gt;"")*ISNUMBER(SEARCH(LISTS!$M$2:$M$13,$I9341))),LISTS!$N$2:$N$13),"NO")="SI"),"SI","NO"))</f>
        <v/>
      </c>
      <c r="M9341" s="9">
        <f>IF(COUNTA($A9341:$K9341)=0,"",IF($K9341&lt;&gt;"",IF(COUNTIF($K$19:$K9341,$K9341)&gt;1,"SI","NO"),IF(COUNTIFS($A$19:$A9341,$A9341,$C$19:$C9341,$C9341,$J$19:$J9341,$J9341,$D$19:$D9341,$D9341)&gt;1,"SI","NO")))</f>
        <v/>
      </c>
      <c r="N9341" s="11">
        <f>IF(COUNTA($A9341:$K9341)=0,"",IF(AND($L9341="SI",$M9341="NO"),IFERROR($H9341,0),0))</f>
        <v/>
      </c>
      <c r="O9341" s="9">
        <f>IF(COUNTA($A9341:$K9341)=0,"",IF($M9341="SI","CUFE o factura duplicada dentro del reporte; no se suma dos veces",IF(IFERROR($H9341,0)&lt;=0,"DIAN reporta valor susceptible 0",IF($L9341="NO",IFERROR(LOOKUP(2,1/((LISTS!$M$2:$M$13&lt;&gt;"")*ISNUMBER(SEARCH(LISTS!$M$2:$M$13,$I9341))),LISTS!$O$2:$O$13),"Medio de pago no elegible o no identificado por DIAN"),"Apta automaticamente por pago electronico y base positiva"))))</f>
        <v/>
      </c>
    </row>
    <row r="9342">
      <c r="A9342" s="9" t="n"/>
      <c r="B9342" s="9" t="n"/>
      <c r="C9342" s="12" t="n"/>
      <c r="D9342" s="11" t="n"/>
      <c r="E9342" s="11" t="n"/>
      <c r="F9342" s="11" t="n"/>
      <c r="G9342" s="11" t="n"/>
      <c r="H9342" s="11" t="n"/>
      <c r="I9342" s="9" t="n"/>
      <c r="J9342" s="9" t="n"/>
      <c r="K9342" s="9" t="n"/>
      <c r="L9342" s="9">
        <f>IF(COUNTA($A9342:$K9342)=0,"",IF(AND(IFERROR($H9342,0)&gt;0,LEN(TRIM($K9342&amp;""))&gt;0,IFERROR(LOOKUP(2,1/((LISTS!$M$2:$M$13&lt;&gt;"")*ISNUMBER(SEARCH(LISTS!$M$2:$M$13,$I9342))),LISTS!$N$2:$N$13),"NO")="SI"),"SI","NO"))</f>
        <v/>
      </c>
      <c r="M9342" s="9">
        <f>IF(COUNTA($A9342:$K9342)=0,"",IF($K9342&lt;&gt;"",IF(COUNTIF($K$19:$K9342,$K9342)&gt;1,"SI","NO"),IF(COUNTIFS($A$19:$A9342,$A9342,$C$19:$C9342,$C9342,$J$19:$J9342,$J9342,$D$19:$D9342,$D9342)&gt;1,"SI","NO")))</f>
        <v/>
      </c>
      <c r="N9342" s="11">
        <f>IF(COUNTA($A9342:$K9342)=0,"",IF(AND($L9342="SI",$M9342="NO"),IFERROR($H9342,0),0))</f>
        <v/>
      </c>
      <c r="O9342" s="9">
        <f>IF(COUNTA($A9342:$K9342)=0,"",IF($M9342="SI","CUFE o factura duplicada dentro del reporte; no se suma dos veces",IF(IFERROR($H9342,0)&lt;=0,"DIAN reporta valor susceptible 0",IF($L9342="NO",IFERROR(LOOKUP(2,1/((LISTS!$M$2:$M$13&lt;&gt;"")*ISNUMBER(SEARCH(LISTS!$M$2:$M$13,$I9342))),LISTS!$O$2:$O$13),"Medio de pago no elegible o no identificado por DIAN"),"Apta automaticamente por pago electronico y base positiva"))))</f>
        <v/>
      </c>
    </row>
    <row r="9343">
      <c r="A9343" s="9" t="n"/>
      <c r="B9343" s="9" t="n"/>
      <c r="C9343" s="12" t="n"/>
      <c r="D9343" s="11" t="n"/>
      <c r="E9343" s="11" t="n"/>
      <c r="F9343" s="11" t="n"/>
      <c r="G9343" s="11" t="n"/>
      <c r="H9343" s="11" t="n"/>
      <c r="I9343" s="9" t="n"/>
      <c r="J9343" s="9" t="n"/>
      <c r="K9343" s="9" t="n"/>
      <c r="L9343" s="9">
        <f>IF(COUNTA($A9343:$K9343)=0,"",IF(AND(IFERROR($H9343,0)&gt;0,LEN(TRIM($K9343&amp;""))&gt;0,IFERROR(LOOKUP(2,1/((LISTS!$M$2:$M$13&lt;&gt;"")*ISNUMBER(SEARCH(LISTS!$M$2:$M$13,$I9343))),LISTS!$N$2:$N$13),"NO")="SI"),"SI","NO"))</f>
        <v/>
      </c>
      <c r="M9343" s="9">
        <f>IF(COUNTA($A9343:$K9343)=0,"",IF($K9343&lt;&gt;"",IF(COUNTIF($K$19:$K9343,$K9343)&gt;1,"SI","NO"),IF(COUNTIFS($A$19:$A9343,$A9343,$C$19:$C9343,$C9343,$J$19:$J9343,$J9343,$D$19:$D9343,$D9343)&gt;1,"SI","NO")))</f>
        <v/>
      </c>
      <c r="N9343" s="11">
        <f>IF(COUNTA($A9343:$K9343)=0,"",IF(AND($L9343="SI",$M9343="NO"),IFERROR($H9343,0),0))</f>
        <v/>
      </c>
      <c r="O9343" s="9">
        <f>IF(COUNTA($A9343:$K9343)=0,"",IF($M9343="SI","CUFE o factura duplicada dentro del reporte; no se suma dos veces",IF(IFERROR($H9343,0)&lt;=0,"DIAN reporta valor susceptible 0",IF($L9343="NO",IFERROR(LOOKUP(2,1/((LISTS!$M$2:$M$13&lt;&gt;"")*ISNUMBER(SEARCH(LISTS!$M$2:$M$13,$I9343))),LISTS!$O$2:$O$13),"Medio de pago no elegible o no identificado por DIAN"),"Apta automaticamente por pago electronico y base positiva"))))</f>
        <v/>
      </c>
    </row>
    <row r="9344">
      <c r="A9344" s="9" t="n"/>
      <c r="B9344" s="9" t="n"/>
      <c r="C9344" s="12" t="n"/>
      <c r="D9344" s="11" t="n"/>
      <c r="E9344" s="11" t="n"/>
      <c r="F9344" s="11" t="n"/>
      <c r="G9344" s="11" t="n"/>
      <c r="H9344" s="11" t="n"/>
      <c r="I9344" s="9" t="n"/>
      <c r="J9344" s="9" t="n"/>
      <c r="K9344" s="9" t="n"/>
      <c r="L9344" s="9">
        <f>IF(COUNTA($A9344:$K9344)=0,"",IF(AND(IFERROR($H9344,0)&gt;0,LEN(TRIM($K9344&amp;""))&gt;0,IFERROR(LOOKUP(2,1/((LISTS!$M$2:$M$13&lt;&gt;"")*ISNUMBER(SEARCH(LISTS!$M$2:$M$13,$I9344))),LISTS!$N$2:$N$13),"NO")="SI"),"SI","NO"))</f>
        <v/>
      </c>
      <c r="M9344" s="9">
        <f>IF(COUNTA($A9344:$K9344)=0,"",IF($K9344&lt;&gt;"",IF(COUNTIF($K$19:$K9344,$K9344)&gt;1,"SI","NO"),IF(COUNTIFS($A$19:$A9344,$A9344,$C$19:$C9344,$C9344,$J$19:$J9344,$J9344,$D$19:$D9344,$D9344)&gt;1,"SI","NO")))</f>
        <v/>
      </c>
      <c r="N9344" s="11">
        <f>IF(COUNTA($A9344:$K9344)=0,"",IF(AND($L9344="SI",$M9344="NO"),IFERROR($H9344,0),0))</f>
        <v/>
      </c>
      <c r="O9344" s="9">
        <f>IF(COUNTA($A9344:$K9344)=0,"",IF($M9344="SI","CUFE o factura duplicada dentro del reporte; no se suma dos veces",IF(IFERROR($H9344,0)&lt;=0,"DIAN reporta valor susceptible 0",IF($L9344="NO",IFERROR(LOOKUP(2,1/((LISTS!$M$2:$M$13&lt;&gt;"")*ISNUMBER(SEARCH(LISTS!$M$2:$M$13,$I9344))),LISTS!$O$2:$O$13),"Medio de pago no elegible o no identificado por DIAN"),"Apta automaticamente por pago electronico y base positiva"))))</f>
        <v/>
      </c>
    </row>
    <row r="9345">
      <c r="A9345" s="9" t="n"/>
      <c r="B9345" s="9" t="n"/>
      <c r="C9345" s="12" t="n"/>
      <c r="D9345" s="11" t="n"/>
      <c r="E9345" s="11" t="n"/>
      <c r="F9345" s="11" t="n"/>
      <c r="G9345" s="11" t="n"/>
      <c r="H9345" s="11" t="n"/>
      <c r="I9345" s="9" t="n"/>
      <c r="J9345" s="9" t="n"/>
      <c r="K9345" s="9" t="n"/>
      <c r="L9345" s="9">
        <f>IF(COUNTA($A9345:$K9345)=0,"",IF(AND(IFERROR($H9345,0)&gt;0,LEN(TRIM($K9345&amp;""))&gt;0,IFERROR(LOOKUP(2,1/((LISTS!$M$2:$M$13&lt;&gt;"")*ISNUMBER(SEARCH(LISTS!$M$2:$M$13,$I9345))),LISTS!$N$2:$N$13),"NO")="SI"),"SI","NO"))</f>
        <v/>
      </c>
      <c r="M9345" s="9">
        <f>IF(COUNTA($A9345:$K9345)=0,"",IF($K9345&lt;&gt;"",IF(COUNTIF($K$19:$K9345,$K9345)&gt;1,"SI","NO"),IF(COUNTIFS($A$19:$A9345,$A9345,$C$19:$C9345,$C9345,$J$19:$J9345,$J9345,$D$19:$D9345,$D9345)&gt;1,"SI","NO")))</f>
        <v/>
      </c>
      <c r="N9345" s="11">
        <f>IF(COUNTA($A9345:$K9345)=0,"",IF(AND($L9345="SI",$M9345="NO"),IFERROR($H9345,0),0))</f>
        <v/>
      </c>
      <c r="O9345" s="9">
        <f>IF(COUNTA($A9345:$K9345)=0,"",IF($M9345="SI","CUFE o factura duplicada dentro del reporte; no se suma dos veces",IF(IFERROR($H9345,0)&lt;=0,"DIAN reporta valor susceptible 0",IF($L9345="NO",IFERROR(LOOKUP(2,1/((LISTS!$M$2:$M$13&lt;&gt;"")*ISNUMBER(SEARCH(LISTS!$M$2:$M$13,$I9345))),LISTS!$O$2:$O$13),"Medio de pago no elegible o no identificado por DIAN"),"Apta automaticamente por pago electronico y base positiva"))))</f>
        <v/>
      </c>
    </row>
    <row r="9346">
      <c r="A9346" s="9" t="n"/>
      <c r="B9346" s="9" t="n"/>
      <c r="C9346" s="12" t="n"/>
      <c r="D9346" s="11" t="n"/>
      <c r="E9346" s="11" t="n"/>
      <c r="F9346" s="11" t="n"/>
      <c r="G9346" s="11" t="n"/>
      <c r="H9346" s="11" t="n"/>
      <c r="I9346" s="9" t="n"/>
      <c r="J9346" s="9" t="n"/>
      <c r="K9346" s="9" t="n"/>
      <c r="L9346" s="9">
        <f>IF(COUNTA($A9346:$K9346)=0,"",IF(AND(IFERROR($H9346,0)&gt;0,LEN(TRIM($K9346&amp;""))&gt;0,IFERROR(LOOKUP(2,1/((LISTS!$M$2:$M$13&lt;&gt;"")*ISNUMBER(SEARCH(LISTS!$M$2:$M$13,$I9346))),LISTS!$N$2:$N$13),"NO")="SI"),"SI","NO"))</f>
        <v/>
      </c>
      <c r="M9346" s="9">
        <f>IF(COUNTA($A9346:$K9346)=0,"",IF($K9346&lt;&gt;"",IF(COUNTIF($K$19:$K9346,$K9346)&gt;1,"SI","NO"),IF(COUNTIFS($A$19:$A9346,$A9346,$C$19:$C9346,$C9346,$J$19:$J9346,$J9346,$D$19:$D9346,$D9346)&gt;1,"SI","NO")))</f>
        <v/>
      </c>
      <c r="N9346" s="11">
        <f>IF(COUNTA($A9346:$K9346)=0,"",IF(AND($L9346="SI",$M9346="NO"),IFERROR($H9346,0),0))</f>
        <v/>
      </c>
      <c r="O9346" s="9">
        <f>IF(COUNTA($A9346:$K9346)=0,"",IF($M9346="SI","CUFE o factura duplicada dentro del reporte; no se suma dos veces",IF(IFERROR($H9346,0)&lt;=0,"DIAN reporta valor susceptible 0",IF($L9346="NO",IFERROR(LOOKUP(2,1/((LISTS!$M$2:$M$13&lt;&gt;"")*ISNUMBER(SEARCH(LISTS!$M$2:$M$13,$I9346))),LISTS!$O$2:$O$13),"Medio de pago no elegible o no identificado por DIAN"),"Apta automaticamente por pago electronico y base positiva"))))</f>
        <v/>
      </c>
    </row>
    <row r="9347">
      <c r="A9347" s="9" t="n"/>
      <c r="B9347" s="9" t="n"/>
      <c r="C9347" s="12" t="n"/>
      <c r="D9347" s="11" t="n"/>
      <c r="E9347" s="11" t="n"/>
      <c r="F9347" s="11" t="n"/>
      <c r="G9347" s="11" t="n"/>
      <c r="H9347" s="11" t="n"/>
      <c r="I9347" s="9" t="n"/>
      <c r="J9347" s="9" t="n"/>
      <c r="K9347" s="9" t="n"/>
      <c r="L9347" s="9">
        <f>IF(COUNTA($A9347:$K9347)=0,"",IF(AND(IFERROR($H9347,0)&gt;0,LEN(TRIM($K9347&amp;""))&gt;0,IFERROR(LOOKUP(2,1/((LISTS!$M$2:$M$13&lt;&gt;"")*ISNUMBER(SEARCH(LISTS!$M$2:$M$13,$I9347))),LISTS!$N$2:$N$13),"NO")="SI"),"SI","NO"))</f>
        <v/>
      </c>
      <c r="M9347" s="9">
        <f>IF(COUNTA($A9347:$K9347)=0,"",IF($K9347&lt;&gt;"",IF(COUNTIF($K$19:$K9347,$K9347)&gt;1,"SI","NO"),IF(COUNTIFS($A$19:$A9347,$A9347,$C$19:$C9347,$C9347,$J$19:$J9347,$J9347,$D$19:$D9347,$D9347)&gt;1,"SI","NO")))</f>
        <v/>
      </c>
      <c r="N9347" s="11">
        <f>IF(COUNTA($A9347:$K9347)=0,"",IF(AND($L9347="SI",$M9347="NO"),IFERROR($H9347,0),0))</f>
        <v/>
      </c>
      <c r="O9347" s="9">
        <f>IF(COUNTA($A9347:$K9347)=0,"",IF($M9347="SI","CUFE o factura duplicada dentro del reporte; no se suma dos veces",IF(IFERROR($H9347,0)&lt;=0,"DIAN reporta valor susceptible 0",IF($L9347="NO",IFERROR(LOOKUP(2,1/((LISTS!$M$2:$M$13&lt;&gt;"")*ISNUMBER(SEARCH(LISTS!$M$2:$M$13,$I9347))),LISTS!$O$2:$O$13),"Medio de pago no elegible o no identificado por DIAN"),"Apta automaticamente por pago electronico y base positiva"))))</f>
        <v/>
      </c>
    </row>
    <row r="9348">
      <c r="A9348" s="9" t="n"/>
      <c r="B9348" s="9" t="n"/>
      <c r="C9348" s="12" t="n"/>
      <c r="D9348" s="11" t="n"/>
      <c r="E9348" s="11" t="n"/>
      <c r="F9348" s="11" t="n"/>
      <c r="G9348" s="11" t="n"/>
      <c r="H9348" s="11" t="n"/>
      <c r="I9348" s="9" t="n"/>
      <c r="J9348" s="9" t="n"/>
      <c r="K9348" s="9" t="n"/>
      <c r="L9348" s="9">
        <f>IF(COUNTA($A9348:$K9348)=0,"",IF(AND(IFERROR($H9348,0)&gt;0,LEN(TRIM($K9348&amp;""))&gt;0,IFERROR(LOOKUP(2,1/((LISTS!$M$2:$M$13&lt;&gt;"")*ISNUMBER(SEARCH(LISTS!$M$2:$M$13,$I9348))),LISTS!$N$2:$N$13),"NO")="SI"),"SI","NO"))</f>
        <v/>
      </c>
      <c r="M9348" s="9">
        <f>IF(COUNTA($A9348:$K9348)=0,"",IF($K9348&lt;&gt;"",IF(COUNTIF($K$19:$K9348,$K9348)&gt;1,"SI","NO"),IF(COUNTIFS($A$19:$A9348,$A9348,$C$19:$C9348,$C9348,$J$19:$J9348,$J9348,$D$19:$D9348,$D9348)&gt;1,"SI","NO")))</f>
        <v/>
      </c>
      <c r="N9348" s="11">
        <f>IF(COUNTA($A9348:$K9348)=0,"",IF(AND($L9348="SI",$M9348="NO"),IFERROR($H9348,0),0))</f>
        <v/>
      </c>
      <c r="O9348" s="9">
        <f>IF(COUNTA($A9348:$K9348)=0,"",IF($M9348="SI","CUFE o factura duplicada dentro del reporte; no se suma dos veces",IF(IFERROR($H9348,0)&lt;=0,"DIAN reporta valor susceptible 0",IF($L9348="NO",IFERROR(LOOKUP(2,1/((LISTS!$M$2:$M$13&lt;&gt;"")*ISNUMBER(SEARCH(LISTS!$M$2:$M$13,$I9348))),LISTS!$O$2:$O$13),"Medio de pago no elegible o no identificado por DIAN"),"Apta automaticamente por pago electronico y base positiva"))))</f>
        <v/>
      </c>
    </row>
    <row r="9349">
      <c r="A9349" s="9" t="n"/>
      <c r="B9349" s="9" t="n"/>
      <c r="C9349" s="12" t="n"/>
      <c r="D9349" s="11" t="n"/>
      <c r="E9349" s="11" t="n"/>
      <c r="F9349" s="11" t="n"/>
      <c r="G9349" s="11" t="n"/>
      <c r="H9349" s="11" t="n"/>
      <c r="I9349" s="9" t="n"/>
      <c r="J9349" s="9" t="n"/>
      <c r="K9349" s="9" t="n"/>
      <c r="L9349" s="9">
        <f>IF(COUNTA($A9349:$K9349)=0,"",IF(AND(IFERROR($H9349,0)&gt;0,LEN(TRIM($K9349&amp;""))&gt;0,IFERROR(LOOKUP(2,1/((LISTS!$M$2:$M$13&lt;&gt;"")*ISNUMBER(SEARCH(LISTS!$M$2:$M$13,$I9349))),LISTS!$N$2:$N$13),"NO")="SI"),"SI","NO"))</f>
        <v/>
      </c>
      <c r="M9349" s="9">
        <f>IF(COUNTA($A9349:$K9349)=0,"",IF($K9349&lt;&gt;"",IF(COUNTIF($K$19:$K9349,$K9349)&gt;1,"SI","NO"),IF(COUNTIFS($A$19:$A9349,$A9349,$C$19:$C9349,$C9349,$J$19:$J9349,$J9349,$D$19:$D9349,$D9349)&gt;1,"SI","NO")))</f>
        <v/>
      </c>
      <c r="N9349" s="11">
        <f>IF(COUNTA($A9349:$K9349)=0,"",IF(AND($L9349="SI",$M9349="NO"),IFERROR($H9349,0),0))</f>
        <v/>
      </c>
      <c r="O9349" s="9">
        <f>IF(COUNTA($A9349:$K9349)=0,"",IF($M9349="SI","CUFE o factura duplicada dentro del reporte; no se suma dos veces",IF(IFERROR($H9349,0)&lt;=0,"DIAN reporta valor susceptible 0",IF($L9349="NO",IFERROR(LOOKUP(2,1/((LISTS!$M$2:$M$13&lt;&gt;"")*ISNUMBER(SEARCH(LISTS!$M$2:$M$13,$I9349))),LISTS!$O$2:$O$13),"Medio de pago no elegible o no identificado por DIAN"),"Apta automaticamente por pago electronico y base positiva"))))</f>
        <v/>
      </c>
    </row>
    <row r="9350">
      <c r="A9350" s="9" t="n"/>
      <c r="B9350" s="9" t="n"/>
      <c r="C9350" s="12" t="n"/>
      <c r="D9350" s="11" t="n"/>
      <c r="E9350" s="11" t="n"/>
      <c r="F9350" s="11" t="n"/>
      <c r="G9350" s="11" t="n"/>
      <c r="H9350" s="11" t="n"/>
      <c r="I9350" s="9" t="n"/>
      <c r="J9350" s="9" t="n"/>
      <c r="K9350" s="9" t="n"/>
      <c r="L9350" s="9">
        <f>IF(COUNTA($A9350:$K9350)=0,"",IF(AND(IFERROR($H9350,0)&gt;0,LEN(TRIM($K9350&amp;""))&gt;0,IFERROR(LOOKUP(2,1/((LISTS!$M$2:$M$13&lt;&gt;"")*ISNUMBER(SEARCH(LISTS!$M$2:$M$13,$I9350))),LISTS!$N$2:$N$13),"NO")="SI"),"SI","NO"))</f>
        <v/>
      </c>
      <c r="M9350" s="9">
        <f>IF(COUNTA($A9350:$K9350)=0,"",IF($K9350&lt;&gt;"",IF(COUNTIF($K$19:$K9350,$K9350)&gt;1,"SI","NO"),IF(COUNTIFS($A$19:$A9350,$A9350,$C$19:$C9350,$C9350,$J$19:$J9350,$J9350,$D$19:$D9350,$D9350)&gt;1,"SI","NO")))</f>
        <v/>
      </c>
      <c r="N9350" s="11">
        <f>IF(COUNTA($A9350:$K9350)=0,"",IF(AND($L9350="SI",$M9350="NO"),IFERROR($H9350,0),0))</f>
        <v/>
      </c>
      <c r="O9350" s="9">
        <f>IF(COUNTA($A9350:$K9350)=0,"",IF($M9350="SI","CUFE o factura duplicada dentro del reporte; no se suma dos veces",IF(IFERROR($H9350,0)&lt;=0,"DIAN reporta valor susceptible 0",IF($L9350="NO",IFERROR(LOOKUP(2,1/((LISTS!$M$2:$M$13&lt;&gt;"")*ISNUMBER(SEARCH(LISTS!$M$2:$M$13,$I9350))),LISTS!$O$2:$O$13),"Medio de pago no elegible o no identificado por DIAN"),"Apta automaticamente por pago electronico y base positiva"))))</f>
        <v/>
      </c>
    </row>
    <row r="9351">
      <c r="A9351" s="9" t="n"/>
      <c r="B9351" s="9" t="n"/>
      <c r="C9351" s="12" t="n"/>
      <c r="D9351" s="11" t="n"/>
      <c r="E9351" s="11" t="n"/>
      <c r="F9351" s="11" t="n"/>
      <c r="G9351" s="11" t="n"/>
      <c r="H9351" s="11" t="n"/>
      <c r="I9351" s="9" t="n"/>
      <c r="J9351" s="9" t="n"/>
      <c r="K9351" s="9" t="n"/>
      <c r="L9351" s="9">
        <f>IF(COUNTA($A9351:$K9351)=0,"",IF(AND(IFERROR($H9351,0)&gt;0,LEN(TRIM($K9351&amp;""))&gt;0,IFERROR(LOOKUP(2,1/((LISTS!$M$2:$M$13&lt;&gt;"")*ISNUMBER(SEARCH(LISTS!$M$2:$M$13,$I9351))),LISTS!$N$2:$N$13),"NO")="SI"),"SI","NO"))</f>
        <v/>
      </c>
      <c r="M9351" s="9">
        <f>IF(COUNTA($A9351:$K9351)=0,"",IF($K9351&lt;&gt;"",IF(COUNTIF($K$19:$K9351,$K9351)&gt;1,"SI","NO"),IF(COUNTIFS($A$19:$A9351,$A9351,$C$19:$C9351,$C9351,$J$19:$J9351,$J9351,$D$19:$D9351,$D9351)&gt;1,"SI","NO")))</f>
        <v/>
      </c>
      <c r="N9351" s="11">
        <f>IF(COUNTA($A9351:$K9351)=0,"",IF(AND($L9351="SI",$M9351="NO"),IFERROR($H9351,0),0))</f>
        <v/>
      </c>
      <c r="O9351" s="9">
        <f>IF(COUNTA($A9351:$K9351)=0,"",IF($M9351="SI","CUFE o factura duplicada dentro del reporte; no se suma dos veces",IF(IFERROR($H9351,0)&lt;=0,"DIAN reporta valor susceptible 0",IF($L9351="NO",IFERROR(LOOKUP(2,1/((LISTS!$M$2:$M$13&lt;&gt;"")*ISNUMBER(SEARCH(LISTS!$M$2:$M$13,$I9351))),LISTS!$O$2:$O$13),"Medio de pago no elegible o no identificado por DIAN"),"Apta automaticamente por pago electronico y base positiva"))))</f>
        <v/>
      </c>
    </row>
    <row r="9352">
      <c r="A9352" s="9" t="n"/>
      <c r="B9352" s="9" t="n"/>
      <c r="C9352" s="12" t="n"/>
      <c r="D9352" s="11" t="n"/>
      <c r="E9352" s="11" t="n"/>
      <c r="F9352" s="11" t="n"/>
      <c r="G9352" s="11" t="n"/>
      <c r="H9352" s="11" t="n"/>
      <c r="I9352" s="9" t="n"/>
      <c r="J9352" s="9" t="n"/>
      <c r="K9352" s="9" t="n"/>
      <c r="L9352" s="9">
        <f>IF(COUNTA($A9352:$K9352)=0,"",IF(AND(IFERROR($H9352,0)&gt;0,LEN(TRIM($K9352&amp;""))&gt;0,IFERROR(LOOKUP(2,1/((LISTS!$M$2:$M$13&lt;&gt;"")*ISNUMBER(SEARCH(LISTS!$M$2:$M$13,$I9352))),LISTS!$N$2:$N$13),"NO")="SI"),"SI","NO"))</f>
        <v/>
      </c>
      <c r="M9352" s="9">
        <f>IF(COUNTA($A9352:$K9352)=0,"",IF($K9352&lt;&gt;"",IF(COUNTIF($K$19:$K9352,$K9352)&gt;1,"SI","NO"),IF(COUNTIFS($A$19:$A9352,$A9352,$C$19:$C9352,$C9352,$J$19:$J9352,$J9352,$D$19:$D9352,$D9352)&gt;1,"SI","NO")))</f>
        <v/>
      </c>
      <c r="N9352" s="11">
        <f>IF(COUNTA($A9352:$K9352)=0,"",IF(AND($L9352="SI",$M9352="NO"),IFERROR($H9352,0),0))</f>
        <v/>
      </c>
      <c r="O9352" s="9">
        <f>IF(COUNTA($A9352:$K9352)=0,"",IF($M9352="SI","CUFE o factura duplicada dentro del reporte; no se suma dos veces",IF(IFERROR($H9352,0)&lt;=0,"DIAN reporta valor susceptible 0",IF($L9352="NO",IFERROR(LOOKUP(2,1/((LISTS!$M$2:$M$13&lt;&gt;"")*ISNUMBER(SEARCH(LISTS!$M$2:$M$13,$I9352))),LISTS!$O$2:$O$13),"Medio de pago no elegible o no identificado por DIAN"),"Apta automaticamente por pago electronico y base positiva"))))</f>
        <v/>
      </c>
    </row>
    <row r="9353">
      <c r="A9353" s="9" t="n"/>
      <c r="B9353" s="9" t="n"/>
      <c r="C9353" s="12" t="n"/>
      <c r="D9353" s="11" t="n"/>
      <c r="E9353" s="11" t="n"/>
      <c r="F9353" s="11" t="n"/>
      <c r="G9353" s="11" t="n"/>
      <c r="H9353" s="11" t="n"/>
      <c r="I9353" s="9" t="n"/>
      <c r="J9353" s="9" t="n"/>
      <c r="K9353" s="9" t="n"/>
      <c r="L9353" s="9">
        <f>IF(COUNTA($A9353:$K9353)=0,"",IF(AND(IFERROR($H9353,0)&gt;0,LEN(TRIM($K9353&amp;""))&gt;0,IFERROR(LOOKUP(2,1/((LISTS!$M$2:$M$13&lt;&gt;"")*ISNUMBER(SEARCH(LISTS!$M$2:$M$13,$I9353))),LISTS!$N$2:$N$13),"NO")="SI"),"SI","NO"))</f>
        <v/>
      </c>
      <c r="M9353" s="9">
        <f>IF(COUNTA($A9353:$K9353)=0,"",IF($K9353&lt;&gt;"",IF(COUNTIF($K$19:$K9353,$K9353)&gt;1,"SI","NO"),IF(COUNTIFS($A$19:$A9353,$A9353,$C$19:$C9353,$C9353,$J$19:$J9353,$J9353,$D$19:$D9353,$D9353)&gt;1,"SI","NO")))</f>
        <v/>
      </c>
      <c r="N9353" s="11">
        <f>IF(COUNTA($A9353:$K9353)=0,"",IF(AND($L9353="SI",$M9353="NO"),IFERROR($H9353,0),0))</f>
        <v/>
      </c>
      <c r="O9353" s="9">
        <f>IF(COUNTA($A9353:$K9353)=0,"",IF($M9353="SI","CUFE o factura duplicada dentro del reporte; no se suma dos veces",IF(IFERROR($H9353,0)&lt;=0,"DIAN reporta valor susceptible 0",IF($L9353="NO",IFERROR(LOOKUP(2,1/((LISTS!$M$2:$M$13&lt;&gt;"")*ISNUMBER(SEARCH(LISTS!$M$2:$M$13,$I9353))),LISTS!$O$2:$O$13),"Medio de pago no elegible o no identificado por DIAN"),"Apta automaticamente por pago electronico y base positiva"))))</f>
        <v/>
      </c>
    </row>
    <row r="9354">
      <c r="A9354" s="9" t="n"/>
      <c r="B9354" s="9" t="n"/>
      <c r="C9354" s="12" t="n"/>
      <c r="D9354" s="11" t="n"/>
      <c r="E9354" s="11" t="n"/>
      <c r="F9354" s="11" t="n"/>
      <c r="G9354" s="11" t="n"/>
      <c r="H9354" s="11" t="n"/>
      <c r="I9354" s="9" t="n"/>
      <c r="J9354" s="9" t="n"/>
      <c r="K9354" s="9" t="n"/>
      <c r="L9354" s="9">
        <f>IF(COUNTA($A9354:$K9354)=0,"",IF(AND(IFERROR($H9354,0)&gt;0,LEN(TRIM($K9354&amp;""))&gt;0,IFERROR(LOOKUP(2,1/((LISTS!$M$2:$M$13&lt;&gt;"")*ISNUMBER(SEARCH(LISTS!$M$2:$M$13,$I9354))),LISTS!$N$2:$N$13),"NO")="SI"),"SI","NO"))</f>
        <v/>
      </c>
      <c r="M9354" s="9">
        <f>IF(COUNTA($A9354:$K9354)=0,"",IF($K9354&lt;&gt;"",IF(COUNTIF($K$19:$K9354,$K9354)&gt;1,"SI","NO"),IF(COUNTIFS($A$19:$A9354,$A9354,$C$19:$C9354,$C9354,$J$19:$J9354,$J9354,$D$19:$D9354,$D9354)&gt;1,"SI","NO")))</f>
        <v/>
      </c>
      <c r="N9354" s="11">
        <f>IF(COUNTA($A9354:$K9354)=0,"",IF(AND($L9354="SI",$M9354="NO"),IFERROR($H9354,0),0))</f>
        <v/>
      </c>
      <c r="O9354" s="9">
        <f>IF(COUNTA($A9354:$K9354)=0,"",IF($M9354="SI","CUFE o factura duplicada dentro del reporte; no se suma dos veces",IF(IFERROR($H9354,0)&lt;=0,"DIAN reporta valor susceptible 0",IF($L9354="NO",IFERROR(LOOKUP(2,1/((LISTS!$M$2:$M$13&lt;&gt;"")*ISNUMBER(SEARCH(LISTS!$M$2:$M$13,$I9354))),LISTS!$O$2:$O$13),"Medio de pago no elegible o no identificado por DIAN"),"Apta automaticamente por pago electronico y base positiva"))))</f>
        <v/>
      </c>
    </row>
    <row r="9355">
      <c r="A9355" s="9" t="n"/>
      <c r="B9355" s="9" t="n"/>
      <c r="C9355" s="12" t="n"/>
      <c r="D9355" s="11" t="n"/>
      <c r="E9355" s="11" t="n"/>
      <c r="F9355" s="11" t="n"/>
      <c r="G9355" s="11" t="n"/>
      <c r="H9355" s="11" t="n"/>
      <c r="I9355" s="9" t="n"/>
      <c r="J9355" s="9" t="n"/>
      <c r="K9355" s="9" t="n"/>
      <c r="L9355" s="9">
        <f>IF(COUNTA($A9355:$K9355)=0,"",IF(AND(IFERROR($H9355,0)&gt;0,LEN(TRIM($K9355&amp;""))&gt;0,IFERROR(LOOKUP(2,1/((LISTS!$M$2:$M$13&lt;&gt;"")*ISNUMBER(SEARCH(LISTS!$M$2:$M$13,$I9355))),LISTS!$N$2:$N$13),"NO")="SI"),"SI","NO"))</f>
        <v/>
      </c>
      <c r="M9355" s="9">
        <f>IF(COUNTA($A9355:$K9355)=0,"",IF($K9355&lt;&gt;"",IF(COUNTIF($K$19:$K9355,$K9355)&gt;1,"SI","NO"),IF(COUNTIFS($A$19:$A9355,$A9355,$C$19:$C9355,$C9355,$J$19:$J9355,$J9355,$D$19:$D9355,$D9355)&gt;1,"SI","NO")))</f>
        <v/>
      </c>
      <c r="N9355" s="11">
        <f>IF(COUNTA($A9355:$K9355)=0,"",IF(AND($L9355="SI",$M9355="NO"),IFERROR($H9355,0),0))</f>
        <v/>
      </c>
      <c r="O9355" s="9">
        <f>IF(COUNTA($A9355:$K9355)=0,"",IF($M9355="SI","CUFE o factura duplicada dentro del reporte; no se suma dos veces",IF(IFERROR($H9355,0)&lt;=0,"DIAN reporta valor susceptible 0",IF($L9355="NO",IFERROR(LOOKUP(2,1/((LISTS!$M$2:$M$13&lt;&gt;"")*ISNUMBER(SEARCH(LISTS!$M$2:$M$13,$I9355))),LISTS!$O$2:$O$13),"Medio de pago no elegible o no identificado por DIAN"),"Apta automaticamente por pago electronico y base positiva"))))</f>
        <v/>
      </c>
    </row>
    <row r="9356">
      <c r="A9356" s="9" t="n"/>
      <c r="B9356" s="9" t="n"/>
      <c r="C9356" s="12" t="n"/>
      <c r="D9356" s="11" t="n"/>
      <c r="E9356" s="11" t="n"/>
      <c r="F9356" s="11" t="n"/>
      <c r="G9356" s="11" t="n"/>
      <c r="H9356" s="11" t="n"/>
      <c r="I9356" s="9" t="n"/>
      <c r="J9356" s="9" t="n"/>
      <c r="K9356" s="9" t="n"/>
      <c r="L9356" s="9">
        <f>IF(COUNTA($A9356:$K9356)=0,"",IF(AND(IFERROR($H9356,0)&gt;0,LEN(TRIM($K9356&amp;""))&gt;0,IFERROR(LOOKUP(2,1/((LISTS!$M$2:$M$13&lt;&gt;"")*ISNUMBER(SEARCH(LISTS!$M$2:$M$13,$I9356))),LISTS!$N$2:$N$13),"NO")="SI"),"SI","NO"))</f>
        <v/>
      </c>
      <c r="M9356" s="9">
        <f>IF(COUNTA($A9356:$K9356)=0,"",IF($K9356&lt;&gt;"",IF(COUNTIF($K$19:$K9356,$K9356)&gt;1,"SI","NO"),IF(COUNTIFS($A$19:$A9356,$A9356,$C$19:$C9356,$C9356,$J$19:$J9356,$J9356,$D$19:$D9356,$D9356)&gt;1,"SI","NO")))</f>
        <v/>
      </c>
      <c r="N9356" s="11">
        <f>IF(COUNTA($A9356:$K9356)=0,"",IF(AND($L9356="SI",$M9356="NO"),IFERROR($H9356,0),0))</f>
        <v/>
      </c>
      <c r="O9356" s="9">
        <f>IF(COUNTA($A9356:$K9356)=0,"",IF($M9356="SI","CUFE o factura duplicada dentro del reporte; no se suma dos veces",IF(IFERROR($H9356,0)&lt;=0,"DIAN reporta valor susceptible 0",IF($L9356="NO",IFERROR(LOOKUP(2,1/((LISTS!$M$2:$M$13&lt;&gt;"")*ISNUMBER(SEARCH(LISTS!$M$2:$M$13,$I9356))),LISTS!$O$2:$O$13),"Medio de pago no elegible o no identificado por DIAN"),"Apta automaticamente por pago electronico y base positiva"))))</f>
        <v/>
      </c>
    </row>
    <row r="9357">
      <c r="A9357" s="9" t="n"/>
      <c r="B9357" s="9" t="n"/>
      <c r="C9357" s="12" t="n"/>
      <c r="D9357" s="11" t="n"/>
      <c r="E9357" s="11" t="n"/>
      <c r="F9357" s="11" t="n"/>
      <c r="G9357" s="11" t="n"/>
      <c r="H9357" s="11" t="n"/>
      <c r="I9357" s="9" t="n"/>
      <c r="J9357" s="9" t="n"/>
      <c r="K9357" s="9" t="n"/>
      <c r="L9357" s="9">
        <f>IF(COUNTA($A9357:$K9357)=0,"",IF(AND(IFERROR($H9357,0)&gt;0,LEN(TRIM($K9357&amp;""))&gt;0,IFERROR(LOOKUP(2,1/((LISTS!$M$2:$M$13&lt;&gt;"")*ISNUMBER(SEARCH(LISTS!$M$2:$M$13,$I9357))),LISTS!$N$2:$N$13),"NO")="SI"),"SI","NO"))</f>
        <v/>
      </c>
      <c r="M9357" s="9">
        <f>IF(COUNTA($A9357:$K9357)=0,"",IF($K9357&lt;&gt;"",IF(COUNTIF($K$19:$K9357,$K9357)&gt;1,"SI","NO"),IF(COUNTIFS($A$19:$A9357,$A9357,$C$19:$C9357,$C9357,$J$19:$J9357,$J9357,$D$19:$D9357,$D9357)&gt;1,"SI","NO")))</f>
        <v/>
      </c>
      <c r="N9357" s="11">
        <f>IF(COUNTA($A9357:$K9357)=0,"",IF(AND($L9357="SI",$M9357="NO"),IFERROR($H9357,0),0))</f>
        <v/>
      </c>
      <c r="O9357" s="9">
        <f>IF(COUNTA($A9357:$K9357)=0,"",IF($M9357="SI","CUFE o factura duplicada dentro del reporte; no se suma dos veces",IF(IFERROR($H9357,0)&lt;=0,"DIAN reporta valor susceptible 0",IF($L9357="NO",IFERROR(LOOKUP(2,1/((LISTS!$M$2:$M$13&lt;&gt;"")*ISNUMBER(SEARCH(LISTS!$M$2:$M$13,$I9357))),LISTS!$O$2:$O$13),"Medio de pago no elegible o no identificado por DIAN"),"Apta automaticamente por pago electronico y base positiva"))))</f>
        <v/>
      </c>
    </row>
    <row r="9358">
      <c r="A9358" s="9" t="n"/>
      <c r="B9358" s="9" t="n"/>
      <c r="C9358" s="12" t="n"/>
      <c r="D9358" s="11" t="n"/>
      <c r="E9358" s="11" t="n"/>
      <c r="F9358" s="11" t="n"/>
      <c r="G9358" s="11" t="n"/>
      <c r="H9358" s="11" t="n"/>
      <c r="I9358" s="9" t="n"/>
      <c r="J9358" s="9" t="n"/>
      <c r="K9358" s="9" t="n"/>
      <c r="L9358" s="9">
        <f>IF(COUNTA($A9358:$K9358)=0,"",IF(AND(IFERROR($H9358,0)&gt;0,LEN(TRIM($K9358&amp;""))&gt;0,IFERROR(LOOKUP(2,1/((LISTS!$M$2:$M$13&lt;&gt;"")*ISNUMBER(SEARCH(LISTS!$M$2:$M$13,$I9358))),LISTS!$N$2:$N$13),"NO")="SI"),"SI","NO"))</f>
        <v/>
      </c>
      <c r="M9358" s="9">
        <f>IF(COUNTA($A9358:$K9358)=0,"",IF($K9358&lt;&gt;"",IF(COUNTIF($K$19:$K9358,$K9358)&gt;1,"SI","NO"),IF(COUNTIFS($A$19:$A9358,$A9358,$C$19:$C9358,$C9358,$J$19:$J9358,$J9358,$D$19:$D9358,$D9358)&gt;1,"SI","NO")))</f>
        <v/>
      </c>
      <c r="N9358" s="11">
        <f>IF(COUNTA($A9358:$K9358)=0,"",IF(AND($L9358="SI",$M9358="NO"),IFERROR($H9358,0),0))</f>
        <v/>
      </c>
      <c r="O9358" s="9">
        <f>IF(COUNTA($A9358:$K9358)=0,"",IF($M9358="SI","CUFE o factura duplicada dentro del reporte; no se suma dos veces",IF(IFERROR($H9358,0)&lt;=0,"DIAN reporta valor susceptible 0",IF($L9358="NO",IFERROR(LOOKUP(2,1/((LISTS!$M$2:$M$13&lt;&gt;"")*ISNUMBER(SEARCH(LISTS!$M$2:$M$13,$I9358))),LISTS!$O$2:$O$13),"Medio de pago no elegible o no identificado por DIAN"),"Apta automaticamente por pago electronico y base positiva"))))</f>
        <v/>
      </c>
    </row>
    <row r="9359">
      <c r="A9359" s="9" t="n"/>
      <c r="B9359" s="9" t="n"/>
      <c r="C9359" s="12" t="n"/>
      <c r="D9359" s="11" t="n"/>
      <c r="E9359" s="11" t="n"/>
      <c r="F9359" s="11" t="n"/>
      <c r="G9359" s="11" t="n"/>
      <c r="H9359" s="11" t="n"/>
      <c r="I9359" s="9" t="n"/>
      <c r="J9359" s="9" t="n"/>
      <c r="K9359" s="9" t="n"/>
      <c r="L9359" s="9">
        <f>IF(COUNTA($A9359:$K9359)=0,"",IF(AND(IFERROR($H9359,0)&gt;0,LEN(TRIM($K9359&amp;""))&gt;0,IFERROR(LOOKUP(2,1/((LISTS!$M$2:$M$13&lt;&gt;"")*ISNUMBER(SEARCH(LISTS!$M$2:$M$13,$I9359))),LISTS!$N$2:$N$13),"NO")="SI"),"SI","NO"))</f>
        <v/>
      </c>
      <c r="M9359" s="9">
        <f>IF(COUNTA($A9359:$K9359)=0,"",IF($K9359&lt;&gt;"",IF(COUNTIF($K$19:$K9359,$K9359)&gt;1,"SI","NO"),IF(COUNTIFS($A$19:$A9359,$A9359,$C$19:$C9359,$C9359,$J$19:$J9359,$J9359,$D$19:$D9359,$D9359)&gt;1,"SI","NO")))</f>
        <v/>
      </c>
      <c r="N9359" s="11">
        <f>IF(COUNTA($A9359:$K9359)=0,"",IF(AND($L9359="SI",$M9359="NO"),IFERROR($H9359,0),0))</f>
        <v/>
      </c>
      <c r="O9359" s="9">
        <f>IF(COUNTA($A9359:$K9359)=0,"",IF($M9359="SI","CUFE o factura duplicada dentro del reporte; no se suma dos veces",IF(IFERROR($H9359,0)&lt;=0,"DIAN reporta valor susceptible 0",IF($L9359="NO",IFERROR(LOOKUP(2,1/((LISTS!$M$2:$M$13&lt;&gt;"")*ISNUMBER(SEARCH(LISTS!$M$2:$M$13,$I9359))),LISTS!$O$2:$O$13),"Medio de pago no elegible o no identificado por DIAN"),"Apta automaticamente por pago electronico y base positiva"))))</f>
        <v/>
      </c>
    </row>
    <row r="9360">
      <c r="A9360" s="9" t="n"/>
      <c r="B9360" s="9" t="n"/>
      <c r="C9360" s="12" t="n"/>
      <c r="D9360" s="11" t="n"/>
      <c r="E9360" s="11" t="n"/>
      <c r="F9360" s="11" t="n"/>
      <c r="G9360" s="11" t="n"/>
      <c r="H9360" s="11" t="n"/>
      <c r="I9360" s="9" t="n"/>
      <c r="J9360" s="9" t="n"/>
      <c r="K9360" s="9" t="n"/>
      <c r="L9360" s="9">
        <f>IF(COUNTA($A9360:$K9360)=0,"",IF(AND(IFERROR($H9360,0)&gt;0,LEN(TRIM($K9360&amp;""))&gt;0,IFERROR(LOOKUP(2,1/((LISTS!$M$2:$M$13&lt;&gt;"")*ISNUMBER(SEARCH(LISTS!$M$2:$M$13,$I9360))),LISTS!$N$2:$N$13),"NO")="SI"),"SI","NO"))</f>
        <v/>
      </c>
      <c r="M9360" s="9">
        <f>IF(COUNTA($A9360:$K9360)=0,"",IF($K9360&lt;&gt;"",IF(COUNTIF($K$19:$K9360,$K9360)&gt;1,"SI","NO"),IF(COUNTIFS($A$19:$A9360,$A9360,$C$19:$C9360,$C9360,$J$19:$J9360,$J9360,$D$19:$D9360,$D9360)&gt;1,"SI","NO")))</f>
        <v/>
      </c>
      <c r="N9360" s="11">
        <f>IF(COUNTA($A9360:$K9360)=0,"",IF(AND($L9360="SI",$M9360="NO"),IFERROR($H9360,0),0))</f>
        <v/>
      </c>
      <c r="O9360" s="9">
        <f>IF(COUNTA($A9360:$K9360)=0,"",IF($M9360="SI","CUFE o factura duplicada dentro del reporte; no se suma dos veces",IF(IFERROR($H9360,0)&lt;=0,"DIAN reporta valor susceptible 0",IF($L9360="NO",IFERROR(LOOKUP(2,1/((LISTS!$M$2:$M$13&lt;&gt;"")*ISNUMBER(SEARCH(LISTS!$M$2:$M$13,$I9360))),LISTS!$O$2:$O$13),"Medio de pago no elegible o no identificado por DIAN"),"Apta automaticamente por pago electronico y base positiva"))))</f>
        <v/>
      </c>
    </row>
    <row r="9361">
      <c r="A9361" s="9" t="n"/>
      <c r="B9361" s="9" t="n"/>
      <c r="C9361" s="12" t="n"/>
      <c r="D9361" s="11" t="n"/>
      <c r="E9361" s="11" t="n"/>
      <c r="F9361" s="11" t="n"/>
      <c r="G9361" s="11" t="n"/>
      <c r="H9361" s="11" t="n"/>
      <c r="I9361" s="9" t="n"/>
      <c r="J9361" s="9" t="n"/>
      <c r="K9361" s="9" t="n"/>
      <c r="L9361" s="9">
        <f>IF(COUNTA($A9361:$K9361)=0,"",IF(AND(IFERROR($H9361,0)&gt;0,LEN(TRIM($K9361&amp;""))&gt;0,IFERROR(LOOKUP(2,1/((LISTS!$M$2:$M$13&lt;&gt;"")*ISNUMBER(SEARCH(LISTS!$M$2:$M$13,$I9361))),LISTS!$N$2:$N$13),"NO")="SI"),"SI","NO"))</f>
        <v/>
      </c>
      <c r="M9361" s="9">
        <f>IF(COUNTA($A9361:$K9361)=0,"",IF($K9361&lt;&gt;"",IF(COUNTIF($K$19:$K9361,$K9361)&gt;1,"SI","NO"),IF(COUNTIFS($A$19:$A9361,$A9361,$C$19:$C9361,$C9361,$J$19:$J9361,$J9361,$D$19:$D9361,$D9361)&gt;1,"SI","NO")))</f>
        <v/>
      </c>
      <c r="N9361" s="11">
        <f>IF(COUNTA($A9361:$K9361)=0,"",IF(AND($L9361="SI",$M9361="NO"),IFERROR($H9361,0),0))</f>
        <v/>
      </c>
      <c r="O9361" s="9">
        <f>IF(COUNTA($A9361:$K9361)=0,"",IF($M9361="SI","CUFE o factura duplicada dentro del reporte; no se suma dos veces",IF(IFERROR($H9361,0)&lt;=0,"DIAN reporta valor susceptible 0",IF($L9361="NO",IFERROR(LOOKUP(2,1/((LISTS!$M$2:$M$13&lt;&gt;"")*ISNUMBER(SEARCH(LISTS!$M$2:$M$13,$I9361))),LISTS!$O$2:$O$13),"Medio de pago no elegible o no identificado por DIAN"),"Apta automaticamente por pago electronico y base positiva"))))</f>
        <v/>
      </c>
    </row>
    <row r="9362">
      <c r="A9362" s="9" t="n"/>
      <c r="B9362" s="9" t="n"/>
      <c r="C9362" s="12" t="n"/>
      <c r="D9362" s="11" t="n"/>
      <c r="E9362" s="11" t="n"/>
      <c r="F9362" s="11" t="n"/>
      <c r="G9362" s="11" t="n"/>
      <c r="H9362" s="11" t="n"/>
      <c r="I9362" s="9" t="n"/>
      <c r="J9362" s="9" t="n"/>
      <c r="K9362" s="9" t="n"/>
      <c r="L9362" s="9">
        <f>IF(COUNTA($A9362:$K9362)=0,"",IF(AND(IFERROR($H9362,0)&gt;0,LEN(TRIM($K9362&amp;""))&gt;0,IFERROR(LOOKUP(2,1/((LISTS!$M$2:$M$13&lt;&gt;"")*ISNUMBER(SEARCH(LISTS!$M$2:$M$13,$I9362))),LISTS!$N$2:$N$13),"NO")="SI"),"SI","NO"))</f>
        <v/>
      </c>
      <c r="M9362" s="9">
        <f>IF(COUNTA($A9362:$K9362)=0,"",IF($K9362&lt;&gt;"",IF(COUNTIF($K$19:$K9362,$K9362)&gt;1,"SI","NO"),IF(COUNTIFS($A$19:$A9362,$A9362,$C$19:$C9362,$C9362,$J$19:$J9362,$J9362,$D$19:$D9362,$D9362)&gt;1,"SI","NO")))</f>
        <v/>
      </c>
      <c r="N9362" s="11">
        <f>IF(COUNTA($A9362:$K9362)=0,"",IF(AND($L9362="SI",$M9362="NO"),IFERROR($H9362,0),0))</f>
        <v/>
      </c>
      <c r="O9362" s="9">
        <f>IF(COUNTA($A9362:$K9362)=0,"",IF($M9362="SI","CUFE o factura duplicada dentro del reporte; no se suma dos veces",IF(IFERROR($H9362,0)&lt;=0,"DIAN reporta valor susceptible 0",IF($L9362="NO",IFERROR(LOOKUP(2,1/((LISTS!$M$2:$M$13&lt;&gt;"")*ISNUMBER(SEARCH(LISTS!$M$2:$M$13,$I9362))),LISTS!$O$2:$O$13),"Medio de pago no elegible o no identificado por DIAN"),"Apta automaticamente por pago electronico y base positiva"))))</f>
        <v/>
      </c>
    </row>
    <row r="9363">
      <c r="A9363" s="9" t="n"/>
      <c r="B9363" s="9" t="n"/>
      <c r="C9363" s="12" t="n"/>
      <c r="D9363" s="11" t="n"/>
      <c r="E9363" s="11" t="n"/>
      <c r="F9363" s="11" t="n"/>
      <c r="G9363" s="11" t="n"/>
      <c r="H9363" s="11" t="n"/>
      <c r="I9363" s="9" t="n"/>
      <c r="J9363" s="9" t="n"/>
      <c r="K9363" s="9" t="n"/>
      <c r="L9363" s="9">
        <f>IF(COUNTA($A9363:$K9363)=0,"",IF(AND(IFERROR($H9363,0)&gt;0,LEN(TRIM($K9363&amp;""))&gt;0,IFERROR(LOOKUP(2,1/((LISTS!$M$2:$M$13&lt;&gt;"")*ISNUMBER(SEARCH(LISTS!$M$2:$M$13,$I9363))),LISTS!$N$2:$N$13),"NO")="SI"),"SI","NO"))</f>
        <v/>
      </c>
      <c r="M9363" s="9">
        <f>IF(COUNTA($A9363:$K9363)=0,"",IF($K9363&lt;&gt;"",IF(COUNTIF($K$19:$K9363,$K9363)&gt;1,"SI","NO"),IF(COUNTIFS($A$19:$A9363,$A9363,$C$19:$C9363,$C9363,$J$19:$J9363,$J9363,$D$19:$D9363,$D9363)&gt;1,"SI","NO")))</f>
        <v/>
      </c>
      <c r="N9363" s="11">
        <f>IF(COUNTA($A9363:$K9363)=0,"",IF(AND($L9363="SI",$M9363="NO"),IFERROR($H9363,0),0))</f>
        <v/>
      </c>
      <c r="O9363" s="9">
        <f>IF(COUNTA($A9363:$K9363)=0,"",IF($M9363="SI","CUFE o factura duplicada dentro del reporte; no se suma dos veces",IF(IFERROR($H9363,0)&lt;=0,"DIAN reporta valor susceptible 0",IF($L9363="NO",IFERROR(LOOKUP(2,1/((LISTS!$M$2:$M$13&lt;&gt;"")*ISNUMBER(SEARCH(LISTS!$M$2:$M$13,$I9363))),LISTS!$O$2:$O$13),"Medio de pago no elegible o no identificado por DIAN"),"Apta automaticamente por pago electronico y base positiva"))))</f>
        <v/>
      </c>
    </row>
    <row r="9364">
      <c r="A9364" s="9" t="n"/>
      <c r="B9364" s="9" t="n"/>
      <c r="C9364" s="12" t="n"/>
      <c r="D9364" s="11" t="n"/>
      <c r="E9364" s="11" t="n"/>
      <c r="F9364" s="11" t="n"/>
      <c r="G9364" s="11" t="n"/>
      <c r="H9364" s="11" t="n"/>
      <c r="I9364" s="9" t="n"/>
      <c r="J9364" s="9" t="n"/>
      <c r="K9364" s="9" t="n"/>
      <c r="L9364" s="9">
        <f>IF(COUNTA($A9364:$K9364)=0,"",IF(AND(IFERROR($H9364,0)&gt;0,LEN(TRIM($K9364&amp;""))&gt;0,IFERROR(LOOKUP(2,1/((LISTS!$M$2:$M$13&lt;&gt;"")*ISNUMBER(SEARCH(LISTS!$M$2:$M$13,$I9364))),LISTS!$N$2:$N$13),"NO")="SI"),"SI","NO"))</f>
        <v/>
      </c>
      <c r="M9364" s="9">
        <f>IF(COUNTA($A9364:$K9364)=0,"",IF($K9364&lt;&gt;"",IF(COUNTIF($K$19:$K9364,$K9364)&gt;1,"SI","NO"),IF(COUNTIFS($A$19:$A9364,$A9364,$C$19:$C9364,$C9364,$J$19:$J9364,$J9364,$D$19:$D9364,$D9364)&gt;1,"SI","NO")))</f>
        <v/>
      </c>
      <c r="N9364" s="11">
        <f>IF(COUNTA($A9364:$K9364)=0,"",IF(AND($L9364="SI",$M9364="NO"),IFERROR($H9364,0),0))</f>
        <v/>
      </c>
      <c r="O9364" s="9">
        <f>IF(COUNTA($A9364:$K9364)=0,"",IF($M9364="SI","CUFE o factura duplicada dentro del reporte; no se suma dos veces",IF(IFERROR($H9364,0)&lt;=0,"DIAN reporta valor susceptible 0",IF($L9364="NO",IFERROR(LOOKUP(2,1/((LISTS!$M$2:$M$13&lt;&gt;"")*ISNUMBER(SEARCH(LISTS!$M$2:$M$13,$I9364))),LISTS!$O$2:$O$13),"Medio de pago no elegible o no identificado por DIAN"),"Apta automaticamente por pago electronico y base positiva"))))</f>
        <v/>
      </c>
    </row>
    <row r="9365">
      <c r="A9365" s="9" t="n"/>
      <c r="B9365" s="9" t="n"/>
      <c r="C9365" s="12" t="n"/>
      <c r="D9365" s="11" t="n"/>
      <c r="E9365" s="11" t="n"/>
      <c r="F9365" s="11" t="n"/>
      <c r="G9365" s="11" t="n"/>
      <c r="H9365" s="11" t="n"/>
      <c r="I9365" s="9" t="n"/>
      <c r="J9365" s="9" t="n"/>
      <c r="K9365" s="9" t="n"/>
      <c r="L9365" s="9">
        <f>IF(COUNTA($A9365:$K9365)=0,"",IF(AND(IFERROR($H9365,0)&gt;0,LEN(TRIM($K9365&amp;""))&gt;0,IFERROR(LOOKUP(2,1/((LISTS!$M$2:$M$13&lt;&gt;"")*ISNUMBER(SEARCH(LISTS!$M$2:$M$13,$I9365))),LISTS!$N$2:$N$13),"NO")="SI"),"SI","NO"))</f>
        <v/>
      </c>
      <c r="M9365" s="9">
        <f>IF(COUNTA($A9365:$K9365)=0,"",IF($K9365&lt;&gt;"",IF(COUNTIF($K$19:$K9365,$K9365)&gt;1,"SI","NO"),IF(COUNTIFS($A$19:$A9365,$A9365,$C$19:$C9365,$C9365,$J$19:$J9365,$J9365,$D$19:$D9365,$D9365)&gt;1,"SI","NO")))</f>
        <v/>
      </c>
      <c r="N9365" s="11">
        <f>IF(COUNTA($A9365:$K9365)=0,"",IF(AND($L9365="SI",$M9365="NO"),IFERROR($H9365,0),0))</f>
        <v/>
      </c>
      <c r="O9365" s="9">
        <f>IF(COUNTA($A9365:$K9365)=0,"",IF($M9365="SI","CUFE o factura duplicada dentro del reporte; no se suma dos veces",IF(IFERROR($H9365,0)&lt;=0,"DIAN reporta valor susceptible 0",IF($L9365="NO",IFERROR(LOOKUP(2,1/((LISTS!$M$2:$M$13&lt;&gt;"")*ISNUMBER(SEARCH(LISTS!$M$2:$M$13,$I9365))),LISTS!$O$2:$O$13),"Medio de pago no elegible o no identificado por DIAN"),"Apta automaticamente por pago electronico y base positiva"))))</f>
        <v/>
      </c>
    </row>
    <row r="9366">
      <c r="A9366" s="9" t="n"/>
      <c r="B9366" s="9" t="n"/>
      <c r="C9366" s="12" t="n"/>
      <c r="D9366" s="11" t="n"/>
      <c r="E9366" s="11" t="n"/>
      <c r="F9366" s="11" t="n"/>
      <c r="G9366" s="11" t="n"/>
      <c r="H9366" s="11" t="n"/>
      <c r="I9366" s="9" t="n"/>
      <c r="J9366" s="9" t="n"/>
      <c r="K9366" s="9" t="n"/>
      <c r="L9366" s="9">
        <f>IF(COUNTA($A9366:$K9366)=0,"",IF(AND(IFERROR($H9366,0)&gt;0,LEN(TRIM($K9366&amp;""))&gt;0,IFERROR(LOOKUP(2,1/((LISTS!$M$2:$M$13&lt;&gt;"")*ISNUMBER(SEARCH(LISTS!$M$2:$M$13,$I9366))),LISTS!$N$2:$N$13),"NO")="SI"),"SI","NO"))</f>
        <v/>
      </c>
      <c r="M9366" s="9">
        <f>IF(COUNTA($A9366:$K9366)=0,"",IF($K9366&lt;&gt;"",IF(COUNTIF($K$19:$K9366,$K9366)&gt;1,"SI","NO"),IF(COUNTIFS($A$19:$A9366,$A9366,$C$19:$C9366,$C9366,$J$19:$J9366,$J9366,$D$19:$D9366,$D9366)&gt;1,"SI","NO")))</f>
        <v/>
      </c>
      <c r="N9366" s="11">
        <f>IF(COUNTA($A9366:$K9366)=0,"",IF(AND($L9366="SI",$M9366="NO"),IFERROR($H9366,0),0))</f>
        <v/>
      </c>
      <c r="O9366" s="9">
        <f>IF(COUNTA($A9366:$K9366)=0,"",IF($M9366="SI","CUFE o factura duplicada dentro del reporte; no se suma dos veces",IF(IFERROR($H9366,0)&lt;=0,"DIAN reporta valor susceptible 0",IF($L9366="NO",IFERROR(LOOKUP(2,1/((LISTS!$M$2:$M$13&lt;&gt;"")*ISNUMBER(SEARCH(LISTS!$M$2:$M$13,$I9366))),LISTS!$O$2:$O$13),"Medio de pago no elegible o no identificado por DIAN"),"Apta automaticamente por pago electronico y base positiva"))))</f>
        <v/>
      </c>
    </row>
    <row r="9367">
      <c r="A9367" s="9" t="n"/>
      <c r="B9367" s="9" t="n"/>
      <c r="C9367" s="12" t="n"/>
      <c r="D9367" s="11" t="n"/>
      <c r="E9367" s="11" t="n"/>
      <c r="F9367" s="11" t="n"/>
      <c r="G9367" s="11" t="n"/>
      <c r="H9367" s="11" t="n"/>
      <c r="I9367" s="9" t="n"/>
      <c r="J9367" s="9" t="n"/>
      <c r="K9367" s="9" t="n"/>
      <c r="L9367" s="9">
        <f>IF(COUNTA($A9367:$K9367)=0,"",IF(AND(IFERROR($H9367,0)&gt;0,LEN(TRIM($K9367&amp;""))&gt;0,IFERROR(LOOKUP(2,1/((LISTS!$M$2:$M$13&lt;&gt;"")*ISNUMBER(SEARCH(LISTS!$M$2:$M$13,$I9367))),LISTS!$N$2:$N$13),"NO")="SI"),"SI","NO"))</f>
        <v/>
      </c>
      <c r="M9367" s="9">
        <f>IF(COUNTA($A9367:$K9367)=0,"",IF($K9367&lt;&gt;"",IF(COUNTIF($K$19:$K9367,$K9367)&gt;1,"SI","NO"),IF(COUNTIFS($A$19:$A9367,$A9367,$C$19:$C9367,$C9367,$J$19:$J9367,$J9367,$D$19:$D9367,$D9367)&gt;1,"SI","NO")))</f>
        <v/>
      </c>
      <c r="N9367" s="11">
        <f>IF(COUNTA($A9367:$K9367)=0,"",IF(AND($L9367="SI",$M9367="NO"),IFERROR($H9367,0),0))</f>
        <v/>
      </c>
      <c r="O9367" s="9">
        <f>IF(COUNTA($A9367:$K9367)=0,"",IF($M9367="SI","CUFE o factura duplicada dentro del reporte; no se suma dos veces",IF(IFERROR($H9367,0)&lt;=0,"DIAN reporta valor susceptible 0",IF($L9367="NO",IFERROR(LOOKUP(2,1/((LISTS!$M$2:$M$13&lt;&gt;"")*ISNUMBER(SEARCH(LISTS!$M$2:$M$13,$I9367))),LISTS!$O$2:$O$13),"Medio de pago no elegible o no identificado por DIAN"),"Apta automaticamente por pago electronico y base positiva"))))</f>
        <v/>
      </c>
    </row>
    <row r="9368">
      <c r="A9368" s="9" t="n"/>
      <c r="B9368" s="9" t="n"/>
      <c r="C9368" s="12" t="n"/>
      <c r="D9368" s="11" t="n"/>
      <c r="E9368" s="11" t="n"/>
      <c r="F9368" s="11" t="n"/>
      <c r="G9368" s="11" t="n"/>
      <c r="H9368" s="11" t="n"/>
      <c r="I9368" s="9" t="n"/>
      <c r="J9368" s="9" t="n"/>
      <c r="K9368" s="9" t="n"/>
      <c r="L9368" s="9">
        <f>IF(COUNTA($A9368:$K9368)=0,"",IF(AND(IFERROR($H9368,0)&gt;0,LEN(TRIM($K9368&amp;""))&gt;0,IFERROR(LOOKUP(2,1/((LISTS!$M$2:$M$13&lt;&gt;"")*ISNUMBER(SEARCH(LISTS!$M$2:$M$13,$I9368))),LISTS!$N$2:$N$13),"NO")="SI"),"SI","NO"))</f>
        <v/>
      </c>
      <c r="M9368" s="9">
        <f>IF(COUNTA($A9368:$K9368)=0,"",IF($K9368&lt;&gt;"",IF(COUNTIF($K$19:$K9368,$K9368)&gt;1,"SI","NO"),IF(COUNTIFS($A$19:$A9368,$A9368,$C$19:$C9368,$C9368,$J$19:$J9368,$J9368,$D$19:$D9368,$D9368)&gt;1,"SI","NO")))</f>
        <v/>
      </c>
      <c r="N9368" s="11">
        <f>IF(COUNTA($A9368:$K9368)=0,"",IF(AND($L9368="SI",$M9368="NO"),IFERROR($H9368,0),0))</f>
        <v/>
      </c>
      <c r="O9368" s="9">
        <f>IF(COUNTA($A9368:$K9368)=0,"",IF($M9368="SI","CUFE o factura duplicada dentro del reporte; no se suma dos veces",IF(IFERROR($H9368,0)&lt;=0,"DIAN reporta valor susceptible 0",IF($L9368="NO",IFERROR(LOOKUP(2,1/((LISTS!$M$2:$M$13&lt;&gt;"")*ISNUMBER(SEARCH(LISTS!$M$2:$M$13,$I9368))),LISTS!$O$2:$O$13),"Medio de pago no elegible o no identificado por DIAN"),"Apta automaticamente por pago electronico y base positiva"))))</f>
        <v/>
      </c>
    </row>
    <row r="9369">
      <c r="A9369" s="9" t="n"/>
      <c r="B9369" s="9" t="n"/>
      <c r="C9369" s="12" t="n"/>
      <c r="D9369" s="11" t="n"/>
      <c r="E9369" s="11" t="n"/>
      <c r="F9369" s="11" t="n"/>
      <c r="G9369" s="11" t="n"/>
      <c r="H9369" s="11" t="n"/>
      <c r="I9369" s="9" t="n"/>
      <c r="J9369" s="9" t="n"/>
      <c r="K9369" s="9" t="n"/>
      <c r="L9369" s="9">
        <f>IF(COUNTA($A9369:$K9369)=0,"",IF(AND(IFERROR($H9369,0)&gt;0,LEN(TRIM($K9369&amp;""))&gt;0,IFERROR(LOOKUP(2,1/((LISTS!$M$2:$M$13&lt;&gt;"")*ISNUMBER(SEARCH(LISTS!$M$2:$M$13,$I9369))),LISTS!$N$2:$N$13),"NO")="SI"),"SI","NO"))</f>
        <v/>
      </c>
      <c r="M9369" s="9">
        <f>IF(COUNTA($A9369:$K9369)=0,"",IF($K9369&lt;&gt;"",IF(COUNTIF($K$19:$K9369,$K9369)&gt;1,"SI","NO"),IF(COUNTIFS($A$19:$A9369,$A9369,$C$19:$C9369,$C9369,$J$19:$J9369,$J9369,$D$19:$D9369,$D9369)&gt;1,"SI","NO")))</f>
        <v/>
      </c>
      <c r="N9369" s="11">
        <f>IF(COUNTA($A9369:$K9369)=0,"",IF(AND($L9369="SI",$M9369="NO"),IFERROR($H9369,0),0))</f>
        <v/>
      </c>
      <c r="O9369" s="9">
        <f>IF(COUNTA($A9369:$K9369)=0,"",IF($M9369="SI","CUFE o factura duplicada dentro del reporte; no se suma dos veces",IF(IFERROR($H9369,0)&lt;=0,"DIAN reporta valor susceptible 0",IF($L9369="NO",IFERROR(LOOKUP(2,1/((LISTS!$M$2:$M$13&lt;&gt;"")*ISNUMBER(SEARCH(LISTS!$M$2:$M$13,$I9369))),LISTS!$O$2:$O$13),"Medio de pago no elegible o no identificado por DIAN"),"Apta automaticamente por pago electronico y base positiva"))))</f>
        <v/>
      </c>
    </row>
    <row r="9370">
      <c r="A9370" s="9" t="n"/>
      <c r="B9370" s="9" t="n"/>
      <c r="C9370" s="12" t="n"/>
      <c r="D9370" s="11" t="n"/>
      <c r="E9370" s="11" t="n"/>
      <c r="F9370" s="11" t="n"/>
      <c r="G9370" s="11" t="n"/>
      <c r="H9370" s="11" t="n"/>
      <c r="I9370" s="9" t="n"/>
      <c r="J9370" s="9" t="n"/>
      <c r="K9370" s="9" t="n"/>
      <c r="L9370" s="9">
        <f>IF(COUNTA($A9370:$K9370)=0,"",IF(AND(IFERROR($H9370,0)&gt;0,LEN(TRIM($K9370&amp;""))&gt;0,IFERROR(LOOKUP(2,1/((LISTS!$M$2:$M$13&lt;&gt;"")*ISNUMBER(SEARCH(LISTS!$M$2:$M$13,$I9370))),LISTS!$N$2:$N$13),"NO")="SI"),"SI","NO"))</f>
        <v/>
      </c>
      <c r="M9370" s="9">
        <f>IF(COUNTA($A9370:$K9370)=0,"",IF($K9370&lt;&gt;"",IF(COUNTIF($K$19:$K9370,$K9370)&gt;1,"SI","NO"),IF(COUNTIFS($A$19:$A9370,$A9370,$C$19:$C9370,$C9370,$J$19:$J9370,$J9370,$D$19:$D9370,$D9370)&gt;1,"SI","NO")))</f>
        <v/>
      </c>
      <c r="N9370" s="11">
        <f>IF(COUNTA($A9370:$K9370)=0,"",IF(AND($L9370="SI",$M9370="NO"),IFERROR($H9370,0),0))</f>
        <v/>
      </c>
      <c r="O9370" s="9">
        <f>IF(COUNTA($A9370:$K9370)=0,"",IF($M9370="SI","CUFE o factura duplicada dentro del reporte; no se suma dos veces",IF(IFERROR($H9370,0)&lt;=0,"DIAN reporta valor susceptible 0",IF($L9370="NO",IFERROR(LOOKUP(2,1/((LISTS!$M$2:$M$13&lt;&gt;"")*ISNUMBER(SEARCH(LISTS!$M$2:$M$13,$I9370))),LISTS!$O$2:$O$13),"Medio de pago no elegible o no identificado por DIAN"),"Apta automaticamente por pago electronico y base positiva"))))</f>
        <v/>
      </c>
    </row>
    <row r="9371">
      <c r="A9371" s="9" t="n"/>
      <c r="B9371" s="9" t="n"/>
      <c r="C9371" s="12" t="n"/>
      <c r="D9371" s="11" t="n"/>
      <c r="E9371" s="11" t="n"/>
      <c r="F9371" s="11" t="n"/>
      <c r="G9371" s="11" t="n"/>
      <c r="H9371" s="11" t="n"/>
      <c r="I9371" s="9" t="n"/>
      <c r="J9371" s="9" t="n"/>
      <c r="K9371" s="9" t="n"/>
      <c r="L9371" s="9">
        <f>IF(COUNTA($A9371:$K9371)=0,"",IF(AND(IFERROR($H9371,0)&gt;0,LEN(TRIM($K9371&amp;""))&gt;0,IFERROR(LOOKUP(2,1/((LISTS!$M$2:$M$13&lt;&gt;"")*ISNUMBER(SEARCH(LISTS!$M$2:$M$13,$I9371))),LISTS!$N$2:$N$13),"NO")="SI"),"SI","NO"))</f>
        <v/>
      </c>
      <c r="M9371" s="9">
        <f>IF(COUNTA($A9371:$K9371)=0,"",IF($K9371&lt;&gt;"",IF(COUNTIF($K$19:$K9371,$K9371)&gt;1,"SI","NO"),IF(COUNTIFS($A$19:$A9371,$A9371,$C$19:$C9371,$C9371,$J$19:$J9371,$J9371,$D$19:$D9371,$D9371)&gt;1,"SI","NO")))</f>
        <v/>
      </c>
      <c r="N9371" s="11">
        <f>IF(COUNTA($A9371:$K9371)=0,"",IF(AND($L9371="SI",$M9371="NO"),IFERROR($H9371,0),0))</f>
        <v/>
      </c>
      <c r="O9371" s="9">
        <f>IF(COUNTA($A9371:$K9371)=0,"",IF($M9371="SI","CUFE o factura duplicada dentro del reporte; no se suma dos veces",IF(IFERROR($H9371,0)&lt;=0,"DIAN reporta valor susceptible 0",IF($L9371="NO",IFERROR(LOOKUP(2,1/((LISTS!$M$2:$M$13&lt;&gt;"")*ISNUMBER(SEARCH(LISTS!$M$2:$M$13,$I9371))),LISTS!$O$2:$O$13),"Medio de pago no elegible o no identificado por DIAN"),"Apta automaticamente por pago electronico y base positiva"))))</f>
        <v/>
      </c>
    </row>
    <row r="9372">
      <c r="A9372" s="9" t="n"/>
      <c r="B9372" s="9" t="n"/>
      <c r="C9372" s="12" t="n"/>
      <c r="D9372" s="11" t="n"/>
      <c r="E9372" s="11" t="n"/>
      <c r="F9372" s="11" t="n"/>
      <c r="G9372" s="11" t="n"/>
      <c r="H9372" s="11" t="n"/>
      <c r="I9372" s="9" t="n"/>
      <c r="J9372" s="9" t="n"/>
      <c r="K9372" s="9" t="n"/>
      <c r="L9372" s="9">
        <f>IF(COUNTA($A9372:$K9372)=0,"",IF(AND(IFERROR($H9372,0)&gt;0,LEN(TRIM($K9372&amp;""))&gt;0,IFERROR(LOOKUP(2,1/((LISTS!$M$2:$M$13&lt;&gt;"")*ISNUMBER(SEARCH(LISTS!$M$2:$M$13,$I9372))),LISTS!$N$2:$N$13),"NO")="SI"),"SI","NO"))</f>
        <v/>
      </c>
      <c r="M9372" s="9">
        <f>IF(COUNTA($A9372:$K9372)=0,"",IF($K9372&lt;&gt;"",IF(COUNTIF($K$19:$K9372,$K9372)&gt;1,"SI","NO"),IF(COUNTIFS($A$19:$A9372,$A9372,$C$19:$C9372,$C9372,$J$19:$J9372,$J9372,$D$19:$D9372,$D9372)&gt;1,"SI","NO")))</f>
        <v/>
      </c>
      <c r="N9372" s="11">
        <f>IF(COUNTA($A9372:$K9372)=0,"",IF(AND($L9372="SI",$M9372="NO"),IFERROR($H9372,0),0))</f>
        <v/>
      </c>
      <c r="O9372" s="9">
        <f>IF(COUNTA($A9372:$K9372)=0,"",IF($M9372="SI","CUFE o factura duplicada dentro del reporte; no se suma dos veces",IF(IFERROR($H9372,0)&lt;=0,"DIAN reporta valor susceptible 0",IF($L9372="NO",IFERROR(LOOKUP(2,1/((LISTS!$M$2:$M$13&lt;&gt;"")*ISNUMBER(SEARCH(LISTS!$M$2:$M$13,$I9372))),LISTS!$O$2:$O$13),"Medio de pago no elegible o no identificado por DIAN"),"Apta automaticamente por pago electronico y base positiva"))))</f>
        <v/>
      </c>
    </row>
    <row r="9373">
      <c r="A9373" s="9" t="n"/>
      <c r="B9373" s="9" t="n"/>
      <c r="C9373" s="12" t="n"/>
      <c r="D9373" s="11" t="n"/>
      <c r="E9373" s="11" t="n"/>
      <c r="F9373" s="11" t="n"/>
      <c r="G9373" s="11" t="n"/>
      <c r="H9373" s="11" t="n"/>
      <c r="I9373" s="9" t="n"/>
      <c r="J9373" s="9" t="n"/>
      <c r="K9373" s="9" t="n"/>
      <c r="L9373" s="9">
        <f>IF(COUNTA($A9373:$K9373)=0,"",IF(AND(IFERROR($H9373,0)&gt;0,LEN(TRIM($K9373&amp;""))&gt;0,IFERROR(LOOKUP(2,1/((LISTS!$M$2:$M$13&lt;&gt;"")*ISNUMBER(SEARCH(LISTS!$M$2:$M$13,$I9373))),LISTS!$N$2:$N$13),"NO")="SI"),"SI","NO"))</f>
        <v/>
      </c>
      <c r="M9373" s="9">
        <f>IF(COUNTA($A9373:$K9373)=0,"",IF($K9373&lt;&gt;"",IF(COUNTIF($K$19:$K9373,$K9373)&gt;1,"SI","NO"),IF(COUNTIFS($A$19:$A9373,$A9373,$C$19:$C9373,$C9373,$J$19:$J9373,$J9373,$D$19:$D9373,$D9373)&gt;1,"SI","NO")))</f>
        <v/>
      </c>
      <c r="N9373" s="11">
        <f>IF(COUNTA($A9373:$K9373)=0,"",IF(AND($L9373="SI",$M9373="NO"),IFERROR($H9373,0),0))</f>
        <v/>
      </c>
      <c r="O9373" s="9">
        <f>IF(COUNTA($A9373:$K9373)=0,"",IF($M9373="SI","CUFE o factura duplicada dentro del reporte; no se suma dos veces",IF(IFERROR($H9373,0)&lt;=0,"DIAN reporta valor susceptible 0",IF($L9373="NO",IFERROR(LOOKUP(2,1/((LISTS!$M$2:$M$13&lt;&gt;"")*ISNUMBER(SEARCH(LISTS!$M$2:$M$13,$I9373))),LISTS!$O$2:$O$13),"Medio de pago no elegible o no identificado por DIAN"),"Apta automaticamente por pago electronico y base positiva"))))</f>
        <v/>
      </c>
    </row>
    <row r="9374">
      <c r="A9374" s="9" t="n"/>
      <c r="B9374" s="9" t="n"/>
      <c r="C9374" s="12" t="n"/>
      <c r="D9374" s="11" t="n"/>
      <c r="E9374" s="11" t="n"/>
      <c r="F9374" s="11" t="n"/>
      <c r="G9374" s="11" t="n"/>
      <c r="H9374" s="11" t="n"/>
      <c r="I9374" s="9" t="n"/>
      <c r="J9374" s="9" t="n"/>
      <c r="K9374" s="9" t="n"/>
      <c r="L9374" s="9">
        <f>IF(COUNTA($A9374:$K9374)=0,"",IF(AND(IFERROR($H9374,0)&gt;0,LEN(TRIM($K9374&amp;""))&gt;0,IFERROR(LOOKUP(2,1/((LISTS!$M$2:$M$13&lt;&gt;"")*ISNUMBER(SEARCH(LISTS!$M$2:$M$13,$I9374))),LISTS!$N$2:$N$13),"NO")="SI"),"SI","NO"))</f>
        <v/>
      </c>
      <c r="M9374" s="9">
        <f>IF(COUNTA($A9374:$K9374)=0,"",IF($K9374&lt;&gt;"",IF(COUNTIF($K$19:$K9374,$K9374)&gt;1,"SI","NO"),IF(COUNTIFS($A$19:$A9374,$A9374,$C$19:$C9374,$C9374,$J$19:$J9374,$J9374,$D$19:$D9374,$D9374)&gt;1,"SI","NO")))</f>
        <v/>
      </c>
      <c r="N9374" s="11">
        <f>IF(COUNTA($A9374:$K9374)=0,"",IF(AND($L9374="SI",$M9374="NO"),IFERROR($H9374,0),0))</f>
        <v/>
      </c>
      <c r="O9374" s="9">
        <f>IF(COUNTA($A9374:$K9374)=0,"",IF($M9374="SI","CUFE o factura duplicada dentro del reporte; no se suma dos veces",IF(IFERROR($H9374,0)&lt;=0,"DIAN reporta valor susceptible 0",IF($L9374="NO",IFERROR(LOOKUP(2,1/((LISTS!$M$2:$M$13&lt;&gt;"")*ISNUMBER(SEARCH(LISTS!$M$2:$M$13,$I9374))),LISTS!$O$2:$O$13),"Medio de pago no elegible o no identificado por DIAN"),"Apta automaticamente por pago electronico y base positiva"))))</f>
        <v/>
      </c>
    </row>
    <row r="9375">
      <c r="A9375" s="9" t="n"/>
      <c r="B9375" s="9" t="n"/>
      <c r="C9375" s="12" t="n"/>
      <c r="D9375" s="11" t="n"/>
      <c r="E9375" s="11" t="n"/>
      <c r="F9375" s="11" t="n"/>
      <c r="G9375" s="11" t="n"/>
      <c r="H9375" s="11" t="n"/>
      <c r="I9375" s="9" t="n"/>
      <c r="J9375" s="9" t="n"/>
      <c r="K9375" s="9" t="n"/>
      <c r="L9375" s="9">
        <f>IF(COUNTA($A9375:$K9375)=0,"",IF(AND(IFERROR($H9375,0)&gt;0,LEN(TRIM($K9375&amp;""))&gt;0,IFERROR(LOOKUP(2,1/((LISTS!$M$2:$M$13&lt;&gt;"")*ISNUMBER(SEARCH(LISTS!$M$2:$M$13,$I9375))),LISTS!$N$2:$N$13),"NO")="SI"),"SI","NO"))</f>
        <v/>
      </c>
      <c r="M9375" s="9">
        <f>IF(COUNTA($A9375:$K9375)=0,"",IF($K9375&lt;&gt;"",IF(COUNTIF($K$19:$K9375,$K9375)&gt;1,"SI","NO"),IF(COUNTIFS($A$19:$A9375,$A9375,$C$19:$C9375,$C9375,$J$19:$J9375,$J9375,$D$19:$D9375,$D9375)&gt;1,"SI","NO")))</f>
        <v/>
      </c>
      <c r="N9375" s="11">
        <f>IF(COUNTA($A9375:$K9375)=0,"",IF(AND($L9375="SI",$M9375="NO"),IFERROR($H9375,0),0))</f>
        <v/>
      </c>
      <c r="O9375" s="9">
        <f>IF(COUNTA($A9375:$K9375)=0,"",IF($M9375="SI","CUFE o factura duplicada dentro del reporte; no se suma dos veces",IF(IFERROR($H9375,0)&lt;=0,"DIAN reporta valor susceptible 0",IF($L9375="NO",IFERROR(LOOKUP(2,1/((LISTS!$M$2:$M$13&lt;&gt;"")*ISNUMBER(SEARCH(LISTS!$M$2:$M$13,$I9375))),LISTS!$O$2:$O$13),"Medio de pago no elegible o no identificado por DIAN"),"Apta automaticamente por pago electronico y base positiva"))))</f>
        <v/>
      </c>
    </row>
    <row r="9376">
      <c r="A9376" s="9" t="n"/>
      <c r="B9376" s="9" t="n"/>
      <c r="C9376" s="12" t="n"/>
      <c r="D9376" s="11" t="n"/>
      <c r="E9376" s="11" t="n"/>
      <c r="F9376" s="11" t="n"/>
      <c r="G9376" s="11" t="n"/>
      <c r="H9376" s="11" t="n"/>
      <c r="I9376" s="9" t="n"/>
      <c r="J9376" s="9" t="n"/>
      <c r="K9376" s="9" t="n"/>
      <c r="L9376" s="9">
        <f>IF(COUNTA($A9376:$K9376)=0,"",IF(AND(IFERROR($H9376,0)&gt;0,LEN(TRIM($K9376&amp;""))&gt;0,IFERROR(LOOKUP(2,1/((LISTS!$M$2:$M$13&lt;&gt;"")*ISNUMBER(SEARCH(LISTS!$M$2:$M$13,$I9376))),LISTS!$N$2:$N$13),"NO")="SI"),"SI","NO"))</f>
        <v/>
      </c>
      <c r="M9376" s="9">
        <f>IF(COUNTA($A9376:$K9376)=0,"",IF($K9376&lt;&gt;"",IF(COUNTIF($K$19:$K9376,$K9376)&gt;1,"SI","NO"),IF(COUNTIFS($A$19:$A9376,$A9376,$C$19:$C9376,$C9376,$J$19:$J9376,$J9376,$D$19:$D9376,$D9376)&gt;1,"SI","NO")))</f>
        <v/>
      </c>
      <c r="N9376" s="11">
        <f>IF(COUNTA($A9376:$K9376)=0,"",IF(AND($L9376="SI",$M9376="NO"),IFERROR($H9376,0),0))</f>
        <v/>
      </c>
      <c r="O9376" s="9">
        <f>IF(COUNTA($A9376:$K9376)=0,"",IF($M9376="SI","CUFE o factura duplicada dentro del reporte; no se suma dos veces",IF(IFERROR($H9376,0)&lt;=0,"DIAN reporta valor susceptible 0",IF($L9376="NO",IFERROR(LOOKUP(2,1/((LISTS!$M$2:$M$13&lt;&gt;"")*ISNUMBER(SEARCH(LISTS!$M$2:$M$13,$I9376))),LISTS!$O$2:$O$13),"Medio de pago no elegible o no identificado por DIAN"),"Apta automaticamente por pago electronico y base positiva"))))</f>
        <v/>
      </c>
    </row>
    <row r="9377">
      <c r="A9377" s="9" t="n"/>
      <c r="B9377" s="9" t="n"/>
      <c r="C9377" s="12" t="n"/>
      <c r="D9377" s="11" t="n"/>
      <c r="E9377" s="11" t="n"/>
      <c r="F9377" s="11" t="n"/>
      <c r="G9377" s="11" t="n"/>
      <c r="H9377" s="11" t="n"/>
      <c r="I9377" s="9" t="n"/>
      <c r="J9377" s="9" t="n"/>
      <c r="K9377" s="9" t="n"/>
      <c r="L9377" s="9">
        <f>IF(COUNTA($A9377:$K9377)=0,"",IF(AND(IFERROR($H9377,0)&gt;0,LEN(TRIM($K9377&amp;""))&gt;0,IFERROR(LOOKUP(2,1/((LISTS!$M$2:$M$13&lt;&gt;"")*ISNUMBER(SEARCH(LISTS!$M$2:$M$13,$I9377))),LISTS!$N$2:$N$13),"NO")="SI"),"SI","NO"))</f>
        <v/>
      </c>
      <c r="M9377" s="9">
        <f>IF(COUNTA($A9377:$K9377)=0,"",IF($K9377&lt;&gt;"",IF(COUNTIF($K$19:$K9377,$K9377)&gt;1,"SI","NO"),IF(COUNTIFS($A$19:$A9377,$A9377,$C$19:$C9377,$C9377,$J$19:$J9377,$J9377,$D$19:$D9377,$D9377)&gt;1,"SI","NO")))</f>
        <v/>
      </c>
      <c r="N9377" s="11">
        <f>IF(COUNTA($A9377:$K9377)=0,"",IF(AND($L9377="SI",$M9377="NO"),IFERROR($H9377,0),0))</f>
        <v/>
      </c>
      <c r="O9377" s="9">
        <f>IF(COUNTA($A9377:$K9377)=0,"",IF($M9377="SI","CUFE o factura duplicada dentro del reporte; no se suma dos veces",IF(IFERROR($H9377,0)&lt;=0,"DIAN reporta valor susceptible 0",IF($L9377="NO",IFERROR(LOOKUP(2,1/((LISTS!$M$2:$M$13&lt;&gt;"")*ISNUMBER(SEARCH(LISTS!$M$2:$M$13,$I9377))),LISTS!$O$2:$O$13),"Medio de pago no elegible o no identificado por DIAN"),"Apta automaticamente por pago electronico y base positiva"))))</f>
        <v/>
      </c>
    </row>
    <row r="9378">
      <c r="A9378" s="9" t="n"/>
      <c r="B9378" s="9" t="n"/>
      <c r="C9378" s="12" t="n"/>
      <c r="D9378" s="11" t="n"/>
      <c r="E9378" s="11" t="n"/>
      <c r="F9378" s="11" t="n"/>
      <c r="G9378" s="11" t="n"/>
      <c r="H9378" s="11" t="n"/>
      <c r="I9378" s="9" t="n"/>
      <c r="J9378" s="9" t="n"/>
      <c r="K9378" s="9" t="n"/>
      <c r="L9378" s="9">
        <f>IF(COUNTA($A9378:$K9378)=0,"",IF(AND(IFERROR($H9378,0)&gt;0,LEN(TRIM($K9378&amp;""))&gt;0,IFERROR(LOOKUP(2,1/((LISTS!$M$2:$M$13&lt;&gt;"")*ISNUMBER(SEARCH(LISTS!$M$2:$M$13,$I9378))),LISTS!$N$2:$N$13),"NO")="SI"),"SI","NO"))</f>
        <v/>
      </c>
      <c r="M9378" s="9">
        <f>IF(COUNTA($A9378:$K9378)=0,"",IF($K9378&lt;&gt;"",IF(COUNTIF($K$19:$K9378,$K9378)&gt;1,"SI","NO"),IF(COUNTIFS($A$19:$A9378,$A9378,$C$19:$C9378,$C9378,$J$19:$J9378,$J9378,$D$19:$D9378,$D9378)&gt;1,"SI","NO")))</f>
        <v/>
      </c>
      <c r="N9378" s="11">
        <f>IF(COUNTA($A9378:$K9378)=0,"",IF(AND($L9378="SI",$M9378="NO"),IFERROR($H9378,0),0))</f>
        <v/>
      </c>
      <c r="O9378" s="9">
        <f>IF(COUNTA($A9378:$K9378)=0,"",IF($M9378="SI","CUFE o factura duplicada dentro del reporte; no se suma dos veces",IF(IFERROR($H9378,0)&lt;=0,"DIAN reporta valor susceptible 0",IF($L9378="NO",IFERROR(LOOKUP(2,1/((LISTS!$M$2:$M$13&lt;&gt;"")*ISNUMBER(SEARCH(LISTS!$M$2:$M$13,$I9378))),LISTS!$O$2:$O$13),"Medio de pago no elegible o no identificado por DIAN"),"Apta automaticamente por pago electronico y base positiva"))))</f>
        <v/>
      </c>
    </row>
    <row r="9379">
      <c r="A9379" s="9" t="n"/>
      <c r="B9379" s="9" t="n"/>
      <c r="C9379" s="12" t="n"/>
      <c r="D9379" s="11" t="n"/>
      <c r="E9379" s="11" t="n"/>
      <c r="F9379" s="11" t="n"/>
      <c r="G9379" s="11" t="n"/>
      <c r="H9379" s="11" t="n"/>
      <c r="I9379" s="9" t="n"/>
      <c r="J9379" s="9" t="n"/>
      <c r="K9379" s="9" t="n"/>
      <c r="L9379" s="9">
        <f>IF(COUNTA($A9379:$K9379)=0,"",IF(AND(IFERROR($H9379,0)&gt;0,LEN(TRIM($K9379&amp;""))&gt;0,IFERROR(LOOKUP(2,1/((LISTS!$M$2:$M$13&lt;&gt;"")*ISNUMBER(SEARCH(LISTS!$M$2:$M$13,$I9379))),LISTS!$N$2:$N$13),"NO")="SI"),"SI","NO"))</f>
        <v/>
      </c>
      <c r="M9379" s="9">
        <f>IF(COUNTA($A9379:$K9379)=0,"",IF($K9379&lt;&gt;"",IF(COUNTIF($K$19:$K9379,$K9379)&gt;1,"SI","NO"),IF(COUNTIFS($A$19:$A9379,$A9379,$C$19:$C9379,$C9379,$J$19:$J9379,$J9379,$D$19:$D9379,$D9379)&gt;1,"SI","NO")))</f>
        <v/>
      </c>
      <c r="N9379" s="11">
        <f>IF(COUNTA($A9379:$K9379)=0,"",IF(AND($L9379="SI",$M9379="NO"),IFERROR($H9379,0),0))</f>
        <v/>
      </c>
      <c r="O9379" s="9">
        <f>IF(COUNTA($A9379:$K9379)=0,"",IF($M9379="SI","CUFE o factura duplicada dentro del reporte; no se suma dos veces",IF(IFERROR($H9379,0)&lt;=0,"DIAN reporta valor susceptible 0",IF($L9379="NO",IFERROR(LOOKUP(2,1/((LISTS!$M$2:$M$13&lt;&gt;"")*ISNUMBER(SEARCH(LISTS!$M$2:$M$13,$I9379))),LISTS!$O$2:$O$13),"Medio de pago no elegible o no identificado por DIAN"),"Apta automaticamente por pago electronico y base positiva"))))</f>
        <v/>
      </c>
    </row>
    <row r="9380">
      <c r="A9380" s="9" t="n"/>
      <c r="B9380" s="9" t="n"/>
      <c r="C9380" s="12" t="n"/>
      <c r="D9380" s="11" t="n"/>
      <c r="E9380" s="11" t="n"/>
      <c r="F9380" s="11" t="n"/>
      <c r="G9380" s="11" t="n"/>
      <c r="H9380" s="11" t="n"/>
      <c r="I9380" s="9" t="n"/>
      <c r="J9380" s="9" t="n"/>
      <c r="K9380" s="9" t="n"/>
      <c r="L9380" s="9">
        <f>IF(COUNTA($A9380:$K9380)=0,"",IF(AND(IFERROR($H9380,0)&gt;0,LEN(TRIM($K9380&amp;""))&gt;0,IFERROR(LOOKUP(2,1/((LISTS!$M$2:$M$13&lt;&gt;"")*ISNUMBER(SEARCH(LISTS!$M$2:$M$13,$I9380))),LISTS!$N$2:$N$13),"NO")="SI"),"SI","NO"))</f>
        <v/>
      </c>
      <c r="M9380" s="9">
        <f>IF(COUNTA($A9380:$K9380)=0,"",IF($K9380&lt;&gt;"",IF(COUNTIF($K$19:$K9380,$K9380)&gt;1,"SI","NO"),IF(COUNTIFS($A$19:$A9380,$A9380,$C$19:$C9380,$C9380,$J$19:$J9380,$J9380,$D$19:$D9380,$D9380)&gt;1,"SI","NO")))</f>
        <v/>
      </c>
      <c r="N9380" s="11">
        <f>IF(COUNTA($A9380:$K9380)=0,"",IF(AND($L9380="SI",$M9380="NO"),IFERROR($H9380,0),0))</f>
        <v/>
      </c>
      <c r="O9380" s="9">
        <f>IF(COUNTA($A9380:$K9380)=0,"",IF($M9380="SI","CUFE o factura duplicada dentro del reporte; no se suma dos veces",IF(IFERROR($H9380,0)&lt;=0,"DIAN reporta valor susceptible 0",IF($L9380="NO",IFERROR(LOOKUP(2,1/((LISTS!$M$2:$M$13&lt;&gt;"")*ISNUMBER(SEARCH(LISTS!$M$2:$M$13,$I9380))),LISTS!$O$2:$O$13),"Medio de pago no elegible o no identificado por DIAN"),"Apta automaticamente por pago electronico y base positiva"))))</f>
        <v/>
      </c>
    </row>
    <row r="9381">
      <c r="A9381" s="9" t="n"/>
      <c r="B9381" s="9" t="n"/>
      <c r="C9381" s="12" t="n"/>
      <c r="D9381" s="11" t="n"/>
      <c r="E9381" s="11" t="n"/>
      <c r="F9381" s="11" t="n"/>
      <c r="G9381" s="11" t="n"/>
      <c r="H9381" s="11" t="n"/>
      <c r="I9381" s="9" t="n"/>
      <c r="J9381" s="9" t="n"/>
      <c r="K9381" s="9" t="n"/>
      <c r="L9381" s="9">
        <f>IF(COUNTA($A9381:$K9381)=0,"",IF(AND(IFERROR($H9381,0)&gt;0,LEN(TRIM($K9381&amp;""))&gt;0,IFERROR(LOOKUP(2,1/((LISTS!$M$2:$M$13&lt;&gt;"")*ISNUMBER(SEARCH(LISTS!$M$2:$M$13,$I9381))),LISTS!$N$2:$N$13),"NO")="SI"),"SI","NO"))</f>
        <v/>
      </c>
      <c r="M9381" s="9">
        <f>IF(COUNTA($A9381:$K9381)=0,"",IF($K9381&lt;&gt;"",IF(COUNTIF($K$19:$K9381,$K9381)&gt;1,"SI","NO"),IF(COUNTIFS($A$19:$A9381,$A9381,$C$19:$C9381,$C9381,$J$19:$J9381,$J9381,$D$19:$D9381,$D9381)&gt;1,"SI","NO")))</f>
        <v/>
      </c>
      <c r="N9381" s="11">
        <f>IF(COUNTA($A9381:$K9381)=0,"",IF(AND($L9381="SI",$M9381="NO"),IFERROR($H9381,0),0))</f>
        <v/>
      </c>
      <c r="O9381" s="9">
        <f>IF(COUNTA($A9381:$K9381)=0,"",IF($M9381="SI","CUFE o factura duplicada dentro del reporte; no se suma dos veces",IF(IFERROR($H9381,0)&lt;=0,"DIAN reporta valor susceptible 0",IF($L9381="NO",IFERROR(LOOKUP(2,1/((LISTS!$M$2:$M$13&lt;&gt;"")*ISNUMBER(SEARCH(LISTS!$M$2:$M$13,$I9381))),LISTS!$O$2:$O$13),"Medio de pago no elegible o no identificado por DIAN"),"Apta automaticamente por pago electronico y base positiva"))))</f>
        <v/>
      </c>
    </row>
    <row r="9382">
      <c r="A9382" s="9" t="n"/>
      <c r="B9382" s="9" t="n"/>
      <c r="C9382" s="12" t="n"/>
      <c r="D9382" s="11" t="n"/>
      <c r="E9382" s="11" t="n"/>
      <c r="F9382" s="11" t="n"/>
      <c r="G9382" s="11" t="n"/>
      <c r="H9382" s="11" t="n"/>
      <c r="I9382" s="9" t="n"/>
      <c r="J9382" s="9" t="n"/>
      <c r="K9382" s="9" t="n"/>
      <c r="L9382" s="9">
        <f>IF(COUNTA($A9382:$K9382)=0,"",IF(AND(IFERROR($H9382,0)&gt;0,LEN(TRIM($K9382&amp;""))&gt;0,IFERROR(LOOKUP(2,1/((LISTS!$M$2:$M$13&lt;&gt;"")*ISNUMBER(SEARCH(LISTS!$M$2:$M$13,$I9382))),LISTS!$N$2:$N$13),"NO")="SI"),"SI","NO"))</f>
        <v/>
      </c>
      <c r="M9382" s="9">
        <f>IF(COUNTA($A9382:$K9382)=0,"",IF($K9382&lt;&gt;"",IF(COUNTIF($K$19:$K9382,$K9382)&gt;1,"SI","NO"),IF(COUNTIFS($A$19:$A9382,$A9382,$C$19:$C9382,$C9382,$J$19:$J9382,$J9382,$D$19:$D9382,$D9382)&gt;1,"SI","NO")))</f>
        <v/>
      </c>
      <c r="N9382" s="11">
        <f>IF(COUNTA($A9382:$K9382)=0,"",IF(AND($L9382="SI",$M9382="NO"),IFERROR($H9382,0),0))</f>
        <v/>
      </c>
      <c r="O9382" s="9">
        <f>IF(COUNTA($A9382:$K9382)=0,"",IF($M9382="SI","CUFE o factura duplicada dentro del reporte; no se suma dos veces",IF(IFERROR($H9382,0)&lt;=0,"DIAN reporta valor susceptible 0",IF($L9382="NO",IFERROR(LOOKUP(2,1/((LISTS!$M$2:$M$13&lt;&gt;"")*ISNUMBER(SEARCH(LISTS!$M$2:$M$13,$I9382))),LISTS!$O$2:$O$13),"Medio de pago no elegible o no identificado por DIAN"),"Apta automaticamente por pago electronico y base positiva"))))</f>
        <v/>
      </c>
    </row>
    <row r="9383">
      <c r="A9383" s="9" t="n"/>
      <c r="B9383" s="9" t="n"/>
      <c r="C9383" s="12" t="n"/>
      <c r="D9383" s="11" t="n"/>
      <c r="E9383" s="11" t="n"/>
      <c r="F9383" s="11" t="n"/>
      <c r="G9383" s="11" t="n"/>
      <c r="H9383" s="11" t="n"/>
      <c r="I9383" s="9" t="n"/>
      <c r="J9383" s="9" t="n"/>
      <c r="K9383" s="9" t="n"/>
      <c r="L9383" s="9">
        <f>IF(COUNTA($A9383:$K9383)=0,"",IF(AND(IFERROR($H9383,0)&gt;0,LEN(TRIM($K9383&amp;""))&gt;0,IFERROR(LOOKUP(2,1/((LISTS!$M$2:$M$13&lt;&gt;"")*ISNUMBER(SEARCH(LISTS!$M$2:$M$13,$I9383))),LISTS!$N$2:$N$13),"NO")="SI"),"SI","NO"))</f>
        <v/>
      </c>
      <c r="M9383" s="9">
        <f>IF(COUNTA($A9383:$K9383)=0,"",IF($K9383&lt;&gt;"",IF(COUNTIF($K$19:$K9383,$K9383)&gt;1,"SI","NO"),IF(COUNTIFS($A$19:$A9383,$A9383,$C$19:$C9383,$C9383,$J$19:$J9383,$J9383,$D$19:$D9383,$D9383)&gt;1,"SI","NO")))</f>
        <v/>
      </c>
      <c r="N9383" s="11">
        <f>IF(COUNTA($A9383:$K9383)=0,"",IF(AND($L9383="SI",$M9383="NO"),IFERROR($H9383,0),0))</f>
        <v/>
      </c>
      <c r="O9383" s="9">
        <f>IF(COUNTA($A9383:$K9383)=0,"",IF($M9383="SI","CUFE o factura duplicada dentro del reporte; no se suma dos veces",IF(IFERROR($H9383,0)&lt;=0,"DIAN reporta valor susceptible 0",IF($L9383="NO",IFERROR(LOOKUP(2,1/((LISTS!$M$2:$M$13&lt;&gt;"")*ISNUMBER(SEARCH(LISTS!$M$2:$M$13,$I9383))),LISTS!$O$2:$O$13),"Medio de pago no elegible o no identificado por DIAN"),"Apta automaticamente por pago electronico y base positiva"))))</f>
        <v/>
      </c>
    </row>
    <row r="9384">
      <c r="A9384" s="9" t="n"/>
      <c r="B9384" s="9" t="n"/>
      <c r="C9384" s="12" t="n"/>
      <c r="D9384" s="11" t="n"/>
      <c r="E9384" s="11" t="n"/>
      <c r="F9384" s="11" t="n"/>
      <c r="G9384" s="11" t="n"/>
      <c r="H9384" s="11" t="n"/>
      <c r="I9384" s="9" t="n"/>
      <c r="J9384" s="9" t="n"/>
      <c r="K9384" s="9" t="n"/>
      <c r="L9384" s="9">
        <f>IF(COUNTA($A9384:$K9384)=0,"",IF(AND(IFERROR($H9384,0)&gt;0,LEN(TRIM($K9384&amp;""))&gt;0,IFERROR(LOOKUP(2,1/((LISTS!$M$2:$M$13&lt;&gt;"")*ISNUMBER(SEARCH(LISTS!$M$2:$M$13,$I9384))),LISTS!$N$2:$N$13),"NO")="SI"),"SI","NO"))</f>
        <v/>
      </c>
      <c r="M9384" s="9">
        <f>IF(COUNTA($A9384:$K9384)=0,"",IF($K9384&lt;&gt;"",IF(COUNTIF($K$19:$K9384,$K9384)&gt;1,"SI","NO"),IF(COUNTIFS($A$19:$A9384,$A9384,$C$19:$C9384,$C9384,$J$19:$J9384,$J9384,$D$19:$D9384,$D9384)&gt;1,"SI","NO")))</f>
        <v/>
      </c>
      <c r="N9384" s="11">
        <f>IF(COUNTA($A9384:$K9384)=0,"",IF(AND($L9384="SI",$M9384="NO"),IFERROR($H9384,0),0))</f>
        <v/>
      </c>
      <c r="O9384" s="9">
        <f>IF(COUNTA($A9384:$K9384)=0,"",IF($M9384="SI","CUFE o factura duplicada dentro del reporte; no se suma dos veces",IF(IFERROR($H9384,0)&lt;=0,"DIAN reporta valor susceptible 0",IF($L9384="NO",IFERROR(LOOKUP(2,1/((LISTS!$M$2:$M$13&lt;&gt;"")*ISNUMBER(SEARCH(LISTS!$M$2:$M$13,$I9384))),LISTS!$O$2:$O$13),"Medio de pago no elegible o no identificado por DIAN"),"Apta automaticamente por pago electronico y base positiva"))))</f>
        <v/>
      </c>
    </row>
    <row r="9385">
      <c r="A9385" s="9" t="n"/>
      <c r="B9385" s="9" t="n"/>
      <c r="C9385" s="12" t="n"/>
      <c r="D9385" s="11" t="n"/>
      <c r="E9385" s="11" t="n"/>
      <c r="F9385" s="11" t="n"/>
      <c r="G9385" s="11" t="n"/>
      <c r="H9385" s="11" t="n"/>
      <c r="I9385" s="9" t="n"/>
      <c r="J9385" s="9" t="n"/>
      <c r="K9385" s="9" t="n"/>
      <c r="L9385" s="9">
        <f>IF(COUNTA($A9385:$K9385)=0,"",IF(AND(IFERROR($H9385,0)&gt;0,LEN(TRIM($K9385&amp;""))&gt;0,IFERROR(LOOKUP(2,1/((LISTS!$M$2:$M$13&lt;&gt;"")*ISNUMBER(SEARCH(LISTS!$M$2:$M$13,$I9385))),LISTS!$N$2:$N$13),"NO")="SI"),"SI","NO"))</f>
        <v/>
      </c>
      <c r="M9385" s="9">
        <f>IF(COUNTA($A9385:$K9385)=0,"",IF($K9385&lt;&gt;"",IF(COUNTIF($K$19:$K9385,$K9385)&gt;1,"SI","NO"),IF(COUNTIFS($A$19:$A9385,$A9385,$C$19:$C9385,$C9385,$J$19:$J9385,$J9385,$D$19:$D9385,$D9385)&gt;1,"SI","NO")))</f>
        <v/>
      </c>
      <c r="N9385" s="11">
        <f>IF(COUNTA($A9385:$K9385)=0,"",IF(AND($L9385="SI",$M9385="NO"),IFERROR($H9385,0),0))</f>
        <v/>
      </c>
      <c r="O9385" s="9">
        <f>IF(COUNTA($A9385:$K9385)=0,"",IF($M9385="SI","CUFE o factura duplicada dentro del reporte; no se suma dos veces",IF(IFERROR($H9385,0)&lt;=0,"DIAN reporta valor susceptible 0",IF($L9385="NO",IFERROR(LOOKUP(2,1/((LISTS!$M$2:$M$13&lt;&gt;"")*ISNUMBER(SEARCH(LISTS!$M$2:$M$13,$I9385))),LISTS!$O$2:$O$13),"Medio de pago no elegible o no identificado por DIAN"),"Apta automaticamente por pago electronico y base positiva"))))</f>
        <v/>
      </c>
    </row>
    <row r="9386">
      <c r="A9386" s="9" t="n"/>
      <c r="B9386" s="9" t="n"/>
      <c r="C9386" s="12" t="n"/>
      <c r="D9386" s="11" t="n"/>
      <c r="E9386" s="11" t="n"/>
      <c r="F9386" s="11" t="n"/>
      <c r="G9386" s="11" t="n"/>
      <c r="H9386" s="11" t="n"/>
      <c r="I9386" s="9" t="n"/>
      <c r="J9386" s="9" t="n"/>
      <c r="K9386" s="9" t="n"/>
      <c r="L9386" s="9">
        <f>IF(COUNTA($A9386:$K9386)=0,"",IF(AND(IFERROR($H9386,0)&gt;0,LEN(TRIM($K9386&amp;""))&gt;0,IFERROR(LOOKUP(2,1/((LISTS!$M$2:$M$13&lt;&gt;"")*ISNUMBER(SEARCH(LISTS!$M$2:$M$13,$I9386))),LISTS!$N$2:$N$13),"NO")="SI"),"SI","NO"))</f>
        <v/>
      </c>
      <c r="M9386" s="9">
        <f>IF(COUNTA($A9386:$K9386)=0,"",IF($K9386&lt;&gt;"",IF(COUNTIF($K$19:$K9386,$K9386)&gt;1,"SI","NO"),IF(COUNTIFS($A$19:$A9386,$A9386,$C$19:$C9386,$C9386,$J$19:$J9386,$J9386,$D$19:$D9386,$D9386)&gt;1,"SI","NO")))</f>
        <v/>
      </c>
      <c r="N9386" s="11">
        <f>IF(COUNTA($A9386:$K9386)=0,"",IF(AND($L9386="SI",$M9386="NO"),IFERROR($H9386,0),0))</f>
        <v/>
      </c>
      <c r="O9386" s="9">
        <f>IF(COUNTA($A9386:$K9386)=0,"",IF($M9386="SI","CUFE o factura duplicada dentro del reporte; no se suma dos veces",IF(IFERROR($H9386,0)&lt;=0,"DIAN reporta valor susceptible 0",IF($L9386="NO",IFERROR(LOOKUP(2,1/((LISTS!$M$2:$M$13&lt;&gt;"")*ISNUMBER(SEARCH(LISTS!$M$2:$M$13,$I9386))),LISTS!$O$2:$O$13),"Medio de pago no elegible o no identificado por DIAN"),"Apta automaticamente por pago electronico y base positiva"))))</f>
        <v/>
      </c>
    </row>
    <row r="9387">
      <c r="A9387" s="9" t="n"/>
      <c r="B9387" s="9" t="n"/>
      <c r="C9387" s="12" t="n"/>
      <c r="D9387" s="11" t="n"/>
      <c r="E9387" s="11" t="n"/>
      <c r="F9387" s="11" t="n"/>
      <c r="G9387" s="11" t="n"/>
      <c r="H9387" s="11" t="n"/>
      <c r="I9387" s="9" t="n"/>
      <c r="J9387" s="9" t="n"/>
      <c r="K9387" s="9" t="n"/>
      <c r="L9387" s="9">
        <f>IF(COUNTA($A9387:$K9387)=0,"",IF(AND(IFERROR($H9387,0)&gt;0,LEN(TRIM($K9387&amp;""))&gt;0,IFERROR(LOOKUP(2,1/((LISTS!$M$2:$M$13&lt;&gt;"")*ISNUMBER(SEARCH(LISTS!$M$2:$M$13,$I9387))),LISTS!$N$2:$N$13),"NO")="SI"),"SI","NO"))</f>
        <v/>
      </c>
      <c r="M9387" s="9">
        <f>IF(COUNTA($A9387:$K9387)=0,"",IF($K9387&lt;&gt;"",IF(COUNTIF($K$19:$K9387,$K9387)&gt;1,"SI","NO"),IF(COUNTIFS($A$19:$A9387,$A9387,$C$19:$C9387,$C9387,$J$19:$J9387,$J9387,$D$19:$D9387,$D9387)&gt;1,"SI","NO")))</f>
        <v/>
      </c>
      <c r="N9387" s="11">
        <f>IF(COUNTA($A9387:$K9387)=0,"",IF(AND($L9387="SI",$M9387="NO"),IFERROR($H9387,0),0))</f>
        <v/>
      </c>
      <c r="O9387" s="9">
        <f>IF(COUNTA($A9387:$K9387)=0,"",IF($M9387="SI","CUFE o factura duplicada dentro del reporte; no se suma dos veces",IF(IFERROR($H9387,0)&lt;=0,"DIAN reporta valor susceptible 0",IF($L9387="NO",IFERROR(LOOKUP(2,1/((LISTS!$M$2:$M$13&lt;&gt;"")*ISNUMBER(SEARCH(LISTS!$M$2:$M$13,$I9387))),LISTS!$O$2:$O$13),"Medio de pago no elegible o no identificado por DIAN"),"Apta automaticamente por pago electronico y base positiva"))))</f>
        <v/>
      </c>
    </row>
    <row r="9388">
      <c r="A9388" s="9" t="n"/>
      <c r="B9388" s="9" t="n"/>
      <c r="C9388" s="12" t="n"/>
      <c r="D9388" s="11" t="n"/>
      <c r="E9388" s="11" t="n"/>
      <c r="F9388" s="11" t="n"/>
      <c r="G9388" s="11" t="n"/>
      <c r="H9388" s="11" t="n"/>
      <c r="I9388" s="9" t="n"/>
      <c r="J9388" s="9" t="n"/>
      <c r="K9388" s="9" t="n"/>
      <c r="L9388" s="9">
        <f>IF(COUNTA($A9388:$K9388)=0,"",IF(AND(IFERROR($H9388,0)&gt;0,LEN(TRIM($K9388&amp;""))&gt;0,IFERROR(LOOKUP(2,1/((LISTS!$M$2:$M$13&lt;&gt;"")*ISNUMBER(SEARCH(LISTS!$M$2:$M$13,$I9388))),LISTS!$N$2:$N$13),"NO")="SI"),"SI","NO"))</f>
        <v/>
      </c>
      <c r="M9388" s="9">
        <f>IF(COUNTA($A9388:$K9388)=0,"",IF($K9388&lt;&gt;"",IF(COUNTIF($K$19:$K9388,$K9388)&gt;1,"SI","NO"),IF(COUNTIFS($A$19:$A9388,$A9388,$C$19:$C9388,$C9388,$J$19:$J9388,$J9388,$D$19:$D9388,$D9388)&gt;1,"SI","NO")))</f>
        <v/>
      </c>
      <c r="N9388" s="11">
        <f>IF(COUNTA($A9388:$K9388)=0,"",IF(AND($L9388="SI",$M9388="NO"),IFERROR($H9388,0),0))</f>
        <v/>
      </c>
      <c r="O9388" s="9">
        <f>IF(COUNTA($A9388:$K9388)=0,"",IF($M9388="SI","CUFE o factura duplicada dentro del reporte; no se suma dos veces",IF(IFERROR($H9388,0)&lt;=0,"DIAN reporta valor susceptible 0",IF($L9388="NO",IFERROR(LOOKUP(2,1/((LISTS!$M$2:$M$13&lt;&gt;"")*ISNUMBER(SEARCH(LISTS!$M$2:$M$13,$I9388))),LISTS!$O$2:$O$13),"Medio de pago no elegible o no identificado por DIAN"),"Apta automaticamente por pago electronico y base positiva"))))</f>
        <v/>
      </c>
    </row>
    <row r="9389">
      <c r="A9389" s="9" t="n"/>
      <c r="B9389" s="9" t="n"/>
      <c r="C9389" s="12" t="n"/>
      <c r="D9389" s="11" t="n"/>
      <c r="E9389" s="11" t="n"/>
      <c r="F9389" s="11" t="n"/>
      <c r="G9389" s="11" t="n"/>
      <c r="H9389" s="11" t="n"/>
      <c r="I9389" s="9" t="n"/>
      <c r="J9389" s="9" t="n"/>
      <c r="K9389" s="9" t="n"/>
      <c r="L9389" s="9">
        <f>IF(COUNTA($A9389:$K9389)=0,"",IF(AND(IFERROR($H9389,0)&gt;0,LEN(TRIM($K9389&amp;""))&gt;0,IFERROR(LOOKUP(2,1/((LISTS!$M$2:$M$13&lt;&gt;"")*ISNUMBER(SEARCH(LISTS!$M$2:$M$13,$I9389))),LISTS!$N$2:$N$13),"NO")="SI"),"SI","NO"))</f>
        <v/>
      </c>
      <c r="M9389" s="9">
        <f>IF(COUNTA($A9389:$K9389)=0,"",IF($K9389&lt;&gt;"",IF(COUNTIF($K$19:$K9389,$K9389)&gt;1,"SI","NO"),IF(COUNTIFS($A$19:$A9389,$A9389,$C$19:$C9389,$C9389,$J$19:$J9389,$J9389,$D$19:$D9389,$D9389)&gt;1,"SI","NO")))</f>
        <v/>
      </c>
      <c r="N9389" s="11">
        <f>IF(COUNTA($A9389:$K9389)=0,"",IF(AND($L9389="SI",$M9389="NO"),IFERROR($H9389,0),0))</f>
        <v/>
      </c>
      <c r="O9389" s="9">
        <f>IF(COUNTA($A9389:$K9389)=0,"",IF($M9389="SI","CUFE o factura duplicada dentro del reporte; no se suma dos veces",IF(IFERROR($H9389,0)&lt;=0,"DIAN reporta valor susceptible 0",IF($L9389="NO",IFERROR(LOOKUP(2,1/((LISTS!$M$2:$M$13&lt;&gt;"")*ISNUMBER(SEARCH(LISTS!$M$2:$M$13,$I9389))),LISTS!$O$2:$O$13),"Medio de pago no elegible o no identificado por DIAN"),"Apta automaticamente por pago electronico y base positiva"))))</f>
        <v/>
      </c>
    </row>
    <row r="9390">
      <c r="A9390" s="9" t="n"/>
      <c r="B9390" s="9" t="n"/>
      <c r="C9390" s="12" t="n"/>
      <c r="D9390" s="11" t="n"/>
      <c r="E9390" s="11" t="n"/>
      <c r="F9390" s="11" t="n"/>
      <c r="G9390" s="11" t="n"/>
      <c r="H9390" s="11" t="n"/>
      <c r="I9390" s="9" t="n"/>
      <c r="J9390" s="9" t="n"/>
      <c r="K9390" s="9" t="n"/>
      <c r="L9390" s="9">
        <f>IF(COUNTA($A9390:$K9390)=0,"",IF(AND(IFERROR($H9390,0)&gt;0,LEN(TRIM($K9390&amp;""))&gt;0,IFERROR(LOOKUP(2,1/((LISTS!$M$2:$M$13&lt;&gt;"")*ISNUMBER(SEARCH(LISTS!$M$2:$M$13,$I9390))),LISTS!$N$2:$N$13),"NO")="SI"),"SI","NO"))</f>
        <v/>
      </c>
      <c r="M9390" s="9">
        <f>IF(COUNTA($A9390:$K9390)=0,"",IF($K9390&lt;&gt;"",IF(COUNTIF($K$19:$K9390,$K9390)&gt;1,"SI","NO"),IF(COUNTIFS($A$19:$A9390,$A9390,$C$19:$C9390,$C9390,$J$19:$J9390,$J9390,$D$19:$D9390,$D9390)&gt;1,"SI","NO")))</f>
        <v/>
      </c>
      <c r="N9390" s="11">
        <f>IF(COUNTA($A9390:$K9390)=0,"",IF(AND($L9390="SI",$M9390="NO"),IFERROR($H9390,0),0))</f>
        <v/>
      </c>
      <c r="O9390" s="9">
        <f>IF(COUNTA($A9390:$K9390)=0,"",IF($M9390="SI","CUFE o factura duplicada dentro del reporte; no se suma dos veces",IF(IFERROR($H9390,0)&lt;=0,"DIAN reporta valor susceptible 0",IF($L9390="NO",IFERROR(LOOKUP(2,1/((LISTS!$M$2:$M$13&lt;&gt;"")*ISNUMBER(SEARCH(LISTS!$M$2:$M$13,$I9390))),LISTS!$O$2:$O$13),"Medio de pago no elegible o no identificado por DIAN"),"Apta automaticamente por pago electronico y base positiva"))))</f>
        <v/>
      </c>
    </row>
    <row r="9391">
      <c r="A9391" s="9" t="n"/>
      <c r="B9391" s="9" t="n"/>
      <c r="C9391" s="12" t="n"/>
      <c r="D9391" s="11" t="n"/>
      <c r="E9391" s="11" t="n"/>
      <c r="F9391" s="11" t="n"/>
      <c r="G9391" s="11" t="n"/>
      <c r="H9391" s="11" t="n"/>
      <c r="I9391" s="9" t="n"/>
      <c r="J9391" s="9" t="n"/>
      <c r="K9391" s="9" t="n"/>
      <c r="L9391" s="9">
        <f>IF(COUNTA($A9391:$K9391)=0,"",IF(AND(IFERROR($H9391,0)&gt;0,LEN(TRIM($K9391&amp;""))&gt;0,IFERROR(LOOKUP(2,1/((LISTS!$M$2:$M$13&lt;&gt;"")*ISNUMBER(SEARCH(LISTS!$M$2:$M$13,$I9391))),LISTS!$N$2:$N$13),"NO")="SI"),"SI","NO"))</f>
        <v/>
      </c>
      <c r="M9391" s="9">
        <f>IF(COUNTA($A9391:$K9391)=0,"",IF($K9391&lt;&gt;"",IF(COUNTIF($K$19:$K9391,$K9391)&gt;1,"SI","NO"),IF(COUNTIFS($A$19:$A9391,$A9391,$C$19:$C9391,$C9391,$J$19:$J9391,$J9391,$D$19:$D9391,$D9391)&gt;1,"SI","NO")))</f>
        <v/>
      </c>
      <c r="N9391" s="11">
        <f>IF(COUNTA($A9391:$K9391)=0,"",IF(AND($L9391="SI",$M9391="NO"),IFERROR($H9391,0),0))</f>
        <v/>
      </c>
      <c r="O9391" s="9">
        <f>IF(COUNTA($A9391:$K9391)=0,"",IF($M9391="SI","CUFE o factura duplicada dentro del reporte; no se suma dos veces",IF(IFERROR($H9391,0)&lt;=0,"DIAN reporta valor susceptible 0",IF($L9391="NO",IFERROR(LOOKUP(2,1/((LISTS!$M$2:$M$13&lt;&gt;"")*ISNUMBER(SEARCH(LISTS!$M$2:$M$13,$I9391))),LISTS!$O$2:$O$13),"Medio de pago no elegible o no identificado por DIAN"),"Apta automaticamente por pago electronico y base positiva"))))</f>
        <v/>
      </c>
    </row>
    <row r="9392">
      <c r="A9392" s="9" t="n"/>
      <c r="B9392" s="9" t="n"/>
      <c r="C9392" s="12" t="n"/>
      <c r="D9392" s="11" t="n"/>
      <c r="E9392" s="11" t="n"/>
      <c r="F9392" s="11" t="n"/>
      <c r="G9392" s="11" t="n"/>
      <c r="H9392" s="11" t="n"/>
      <c r="I9392" s="9" t="n"/>
      <c r="J9392" s="9" t="n"/>
      <c r="K9392" s="9" t="n"/>
      <c r="L9392" s="9">
        <f>IF(COUNTA($A9392:$K9392)=0,"",IF(AND(IFERROR($H9392,0)&gt;0,LEN(TRIM($K9392&amp;""))&gt;0,IFERROR(LOOKUP(2,1/((LISTS!$M$2:$M$13&lt;&gt;"")*ISNUMBER(SEARCH(LISTS!$M$2:$M$13,$I9392))),LISTS!$N$2:$N$13),"NO")="SI"),"SI","NO"))</f>
        <v/>
      </c>
      <c r="M9392" s="9">
        <f>IF(COUNTA($A9392:$K9392)=0,"",IF($K9392&lt;&gt;"",IF(COUNTIF($K$19:$K9392,$K9392)&gt;1,"SI","NO"),IF(COUNTIFS($A$19:$A9392,$A9392,$C$19:$C9392,$C9392,$J$19:$J9392,$J9392,$D$19:$D9392,$D9392)&gt;1,"SI","NO")))</f>
        <v/>
      </c>
      <c r="N9392" s="11">
        <f>IF(COUNTA($A9392:$K9392)=0,"",IF(AND($L9392="SI",$M9392="NO"),IFERROR($H9392,0),0))</f>
        <v/>
      </c>
      <c r="O9392" s="9">
        <f>IF(COUNTA($A9392:$K9392)=0,"",IF($M9392="SI","CUFE o factura duplicada dentro del reporte; no se suma dos veces",IF(IFERROR($H9392,0)&lt;=0,"DIAN reporta valor susceptible 0",IF($L9392="NO",IFERROR(LOOKUP(2,1/((LISTS!$M$2:$M$13&lt;&gt;"")*ISNUMBER(SEARCH(LISTS!$M$2:$M$13,$I9392))),LISTS!$O$2:$O$13),"Medio de pago no elegible o no identificado por DIAN"),"Apta automaticamente por pago electronico y base positiva"))))</f>
        <v/>
      </c>
    </row>
    <row r="9393">
      <c r="A9393" s="9" t="n"/>
      <c r="B9393" s="9" t="n"/>
      <c r="C9393" s="12" t="n"/>
      <c r="D9393" s="11" t="n"/>
      <c r="E9393" s="11" t="n"/>
      <c r="F9393" s="11" t="n"/>
      <c r="G9393" s="11" t="n"/>
      <c r="H9393" s="11" t="n"/>
      <c r="I9393" s="9" t="n"/>
      <c r="J9393" s="9" t="n"/>
      <c r="K9393" s="9" t="n"/>
      <c r="L9393" s="9">
        <f>IF(COUNTA($A9393:$K9393)=0,"",IF(AND(IFERROR($H9393,0)&gt;0,LEN(TRIM($K9393&amp;""))&gt;0,IFERROR(LOOKUP(2,1/((LISTS!$M$2:$M$13&lt;&gt;"")*ISNUMBER(SEARCH(LISTS!$M$2:$M$13,$I9393))),LISTS!$N$2:$N$13),"NO")="SI"),"SI","NO"))</f>
        <v/>
      </c>
      <c r="M9393" s="9">
        <f>IF(COUNTA($A9393:$K9393)=0,"",IF($K9393&lt;&gt;"",IF(COUNTIF($K$19:$K9393,$K9393)&gt;1,"SI","NO"),IF(COUNTIFS($A$19:$A9393,$A9393,$C$19:$C9393,$C9393,$J$19:$J9393,$J9393,$D$19:$D9393,$D9393)&gt;1,"SI","NO")))</f>
        <v/>
      </c>
      <c r="N9393" s="11">
        <f>IF(COUNTA($A9393:$K9393)=0,"",IF(AND($L9393="SI",$M9393="NO"),IFERROR($H9393,0),0))</f>
        <v/>
      </c>
      <c r="O9393" s="9">
        <f>IF(COUNTA($A9393:$K9393)=0,"",IF($M9393="SI","CUFE o factura duplicada dentro del reporte; no se suma dos veces",IF(IFERROR($H9393,0)&lt;=0,"DIAN reporta valor susceptible 0",IF($L9393="NO",IFERROR(LOOKUP(2,1/((LISTS!$M$2:$M$13&lt;&gt;"")*ISNUMBER(SEARCH(LISTS!$M$2:$M$13,$I9393))),LISTS!$O$2:$O$13),"Medio de pago no elegible o no identificado por DIAN"),"Apta automaticamente por pago electronico y base positiva"))))</f>
        <v/>
      </c>
    </row>
    <row r="9394">
      <c r="A9394" s="9" t="n"/>
      <c r="B9394" s="9" t="n"/>
      <c r="C9394" s="12" t="n"/>
      <c r="D9394" s="11" t="n"/>
      <c r="E9394" s="11" t="n"/>
      <c r="F9394" s="11" t="n"/>
      <c r="G9394" s="11" t="n"/>
      <c r="H9394" s="11" t="n"/>
      <c r="I9394" s="9" t="n"/>
      <c r="J9394" s="9" t="n"/>
      <c r="K9394" s="9" t="n"/>
      <c r="L9394" s="9">
        <f>IF(COUNTA($A9394:$K9394)=0,"",IF(AND(IFERROR($H9394,0)&gt;0,LEN(TRIM($K9394&amp;""))&gt;0,IFERROR(LOOKUP(2,1/((LISTS!$M$2:$M$13&lt;&gt;"")*ISNUMBER(SEARCH(LISTS!$M$2:$M$13,$I9394))),LISTS!$N$2:$N$13),"NO")="SI"),"SI","NO"))</f>
        <v/>
      </c>
      <c r="M9394" s="9">
        <f>IF(COUNTA($A9394:$K9394)=0,"",IF($K9394&lt;&gt;"",IF(COUNTIF($K$19:$K9394,$K9394)&gt;1,"SI","NO"),IF(COUNTIFS($A$19:$A9394,$A9394,$C$19:$C9394,$C9394,$J$19:$J9394,$J9394,$D$19:$D9394,$D9394)&gt;1,"SI","NO")))</f>
        <v/>
      </c>
      <c r="N9394" s="11">
        <f>IF(COUNTA($A9394:$K9394)=0,"",IF(AND($L9394="SI",$M9394="NO"),IFERROR($H9394,0),0))</f>
        <v/>
      </c>
      <c r="O9394" s="9">
        <f>IF(COUNTA($A9394:$K9394)=0,"",IF($M9394="SI","CUFE o factura duplicada dentro del reporte; no se suma dos veces",IF(IFERROR($H9394,0)&lt;=0,"DIAN reporta valor susceptible 0",IF($L9394="NO",IFERROR(LOOKUP(2,1/((LISTS!$M$2:$M$13&lt;&gt;"")*ISNUMBER(SEARCH(LISTS!$M$2:$M$13,$I9394))),LISTS!$O$2:$O$13),"Medio de pago no elegible o no identificado por DIAN"),"Apta automaticamente por pago electronico y base positiva"))))</f>
        <v/>
      </c>
    </row>
    <row r="9395">
      <c r="A9395" s="9" t="n"/>
      <c r="B9395" s="9" t="n"/>
      <c r="C9395" s="12" t="n"/>
      <c r="D9395" s="11" t="n"/>
      <c r="E9395" s="11" t="n"/>
      <c r="F9395" s="11" t="n"/>
      <c r="G9395" s="11" t="n"/>
      <c r="H9395" s="11" t="n"/>
      <c r="I9395" s="9" t="n"/>
      <c r="J9395" s="9" t="n"/>
      <c r="K9395" s="9" t="n"/>
      <c r="L9395" s="9">
        <f>IF(COUNTA($A9395:$K9395)=0,"",IF(AND(IFERROR($H9395,0)&gt;0,LEN(TRIM($K9395&amp;""))&gt;0,IFERROR(LOOKUP(2,1/((LISTS!$M$2:$M$13&lt;&gt;"")*ISNUMBER(SEARCH(LISTS!$M$2:$M$13,$I9395))),LISTS!$N$2:$N$13),"NO")="SI"),"SI","NO"))</f>
        <v/>
      </c>
      <c r="M9395" s="9">
        <f>IF(COUNTA($A9395:$K9395)=0,"",IF($K9395&lt;&gt;"",IF(COUNTIF($K$19:$K9395,$K9395)&gt;1,"SI","NO"),IF(COUNTIFS($A$19:$A9395,$A9395,$C$19:$C9395,$C9395,$J$19:$J9395,$J9395,$D$19:$D9395,$D9395)&gt;1,"SI","NO")))</f>
        <v/>
      </c>
      <c r="N9395" s="11">
        <f>IF(COUNTA($A9395:$K9395)=0,"",IF(AND($L9395="SI",$M9395="NO"),IFERROR($H9395,0),0))</f>
        <v/>
      </c>
      <c r="O9395" s="9">
        <f>IF(COUNTA($A9395:$K9395)=0,"",IF($M9395="SI","CUFE o factura duplicada dentro del reporte; no se suma dos veces",IF(IFERROR($H9395,0)&lt;=0,"DIAN reporta valor susceptible 0",IF($L9395="NO",IFERROR(LOOKUP(2,1/((LISTS!$M$2:$M$13&lt;&gt;"")*ISNUMBER(SEARCH(LISTS!$M$2:$M$13,$I9395))),LISTS!$O$2:$O$13),"Medio de pago no elegible o no identificado por DIAN"),"Apta automaticamente por pago electronico y base positiva"))))</f>
        <v/>
      </c>
    </row>
    <row r="9396">
      <c r="A9396" s="9" t="n"/>
      <c r="B9396" s="9" t="n"/>
      <c r="C9396" s="12" t="n"/>
      <c r="D9396" s="11" t="n"/>
      <c r="E9396" s="11" t="n"/>
      <c r="F9396" s="11" t="n"/>
      <c r="G9396" s="11" t="n"/>
      <c r="H9396" s="11" t="n"/>
      <c r="I9396" s="9" t="n"/>
      <c r="J9396" s="9" t="n"/>
      <c r="K9396" s="9" t="n"/>
      <c r="L9396" s="9">
        <f>IF(COUNTA($A9396:$K9396)=0,"",IF(AND(IFERROR($H9396,0)&gt;0,LEN(TRIM($K9396&amp;""))&gt;0,IFERROR(LOOKUP(2,1/((LISTS!$M$2:$M$13&lt;&gt;"")*ISNUMBER(SEARCH(LISTS!$M$2:$M$13,$I9396))),LISTS!$N$2:$N$13),"NO")="SI"),"SI","NO"))</f>
        <v/>
      </c>
      <c r="M9396" s="9">
        <f>IF(COUNTA($A9396:$K9396)=0,"",IF($K9396&lt;&gt;"",IF(COUNTIF($K$19:$K9396,$K9396)&gt;1,"SI","NO"),IF(COUNTIFS($A$19:$A9396,$A9396,$C$19:$C9396,$C9396,$J$19:$J9396,$J9396,$D$19:$D9396,$D9396)&gt;1,"SI","NO")))</f>
        <v/>
      </c>
      <c r="N9396" s="11">
        <f>IF(COUNTA($A9396:$K9396)=0,"",IF(AND($L9396="SI",$M9396="NO"),IFERROR($H9396,0),0))</f>
        <v/>
      </c>
      <c r="O9396" s="9">
        <f>IF(COUNTA($A9396:$K9396)=0,"",IF($M9396="SI","CUFE o factura duplicada dentro del reporte; no se suma dos veces",IF(IFERROR($H9396,0)&lt;=0,"DIAN reporta valor susceptible 0",IF($L9396="NO",IFERROR(LOOKUP(2,1/((LISTS!$M$2:$M$13&lt;&gt;"")*ISNUMBER(SEARCH(LISTS!$M$2:$M$13,$I9396))),LISTS!$O$2:$O$13),"Medio de pago no elegible o no identificado por DIAN"),"Apta automaticamente por pago electronico y base positiva"))))</f>
        <v/>
      </c>
    </row>
    <row r="9397">
      <c r="A9397" s="9" t="n"/>
      <c r="B9397" s="9" t="n"/>
      <c r="C9397" s="12" t="n"/>
      <c r="D9397" s="11" t="n"/>
      <c r="E9397" s="11" t="n"/>
      <c r="F9397" s="11" t="n"/>
      <c r="G9397" s="11" t="n"/>
      <c r="H9397" s="11" t="n"/>
      <c r="I9397" s="9" t="n"/>
      <c r="J9397" s="9" t="n"/>
      <c r="K9397" s="9" t="n"/>
      <c r="L9397" s="9">
        <f>IF(COUNTA($A9397:$K9397)=0,"",IF(AND(IFERROR($H9397,0)&gt;0,LEN(TRIM($K9397&amp;""))&gt;0,IFERROR(LOOKUP(2,1/((LISTS!$M$2:$M$13&lt;&gt;"")*ISNUMBER(SEARCH(LISTS!$M$2:$M$13,$I9397))),LISTS!$N$2:$N$13),"NO")="SI"),"SI","NO"))</f>
        <v/>
      </c>
      <c r="M9397" s="9">
        <f>IF(COUNTA($A9397:$K9397)=0,"",IF($K9397&lt;&gt;"",IF(COUNTIF($K$19:$K9397,$K9397)&gt;1,"SI","NO"),IF(COUNTIFS($A$19:$A9397,$A9397,$C$19:$C9397,$C9397,$J$19:$J9397,$J9397,$D$19:$D9397,$D9397)&gt;1,"SI","NO")))</f>
        <v/>
      </c>
      <c r="N9397" s="11">
        <f>IF(COUNTA($A9397:$K9397)=0,"",IF(AND($L9397="SI",$M9397="NO"),IFERROR($H9397,0),0))</f>
        <v/>
      </c>
      <c r="O9397" s="9">
        <f>IF(COUNTA($A9397:$K9397)=0,"",IF($M9397="SI","CUFE o factura duplicada dentro del reporte; no se suma dos veces",IF(IFERROR($H9397,0)&lt;=0,"DIAN reporta valor susceptible 0",IF($L9397="NO",IFERROR(LOOKUP(2,1/((LISTS!$M$2:$M$13&lt;&gt;"")*ISNUMBER(SEARCH(LISTS!$M$2:$M$13,$I9397))),LISTS!$O$2:$O$13),"Medio de pago no elegible o no identificado por DIAN"),"Apta automaticamente por pago electronico y base positiva"))))</f>
        <v/>
      </c>
    </row>
    <row r="9398">
      <c r="A9398" s="9" t="n"/>
      <c r="B9398" s="9" t="n"/>
      <c r="C9398" s="12" t="n"/>
      <c r="D9398" s="11" t="n"/>
      <c r="E9398" s="11" t="n"/>
      <c r="F9398" s="11" t="n"/>
      <c r="G9398" s="11" t="n"/>
      <c r="H9398" s="11" t="n"/>
      <c r="I9398" s="9" t="n"/>
      <c r="J9398" s="9" t="n"/>
      <c r="K9398" s="9" t="n"/>
      <c r="L9398" s="9">
        <f>IF(COUNTA($A9398:$K9398)=0,"",IF(AND(IFERROR($H9398,0)&gt;0,LEN(TRIM($K9398&amp;""))&gt;0,IFERROR(LOOKUP(2,1/((LISTS!$M$2:$M$13&lt;&gt;"")*ISNUMBER(SEARCH(LISTS!$M$2:$M$13,$I9398))),LISTS!$N$2:$N$13),"NO")="SI"),"SI","NO"))</f>
        <v/>
      </c>
      <c r="M9398" s="9">
        <f>IF(COUNTA($A9398:$K9398)=0,"",IF($K9398&lt;&gt;"",IF(COUNTIF($K$19:$K9398,$K9398)&gt;1,"SI","NO"),IF(COUNTIFS($A$19:$A9398,$A9398,$C$19:$C9398,$C9398,$J$19:$J9398,$J9398,$D$19:$D9398,$D9398)&gt;1,"SI","NO")))</f>
        <v/>
      </c>
      <c r="N9398" s="11">
        <f>IF(COUNTA($A9398:$K9398)=0,"",IF(AND($L9398="SI",$M9398="NO"),IFERROR($H9398,0),0))</f>
        <v/>
      </c>
      <c r="O9398" s="9">
        <f>IF(COUNTA($A9398:$K9398)=0,"",IF($M9398="SI","CUFE o factura duplicada dentro del reporte; no se suma dos veces",IF(IFERROR($H9398,0)&lt;=0,"DIAN reporta valor susceptible 0",IF($L9398="NO",IFERROR(LOOKUP(2,1/((LISTS!$M$2:$M$13&lt;&gt;"")*ISNUMBER(SEARCH(LISTS!$M$2:$M$13,$I9398))),LISTS!$O$2:$O$13),"Medio de pago no elegible o no identificado por DIAN"),"Apta automaticamente por pago electronico y base positiva"))))</f>
        <v/>
      </c>
    </row>
    <row r="9399">
      <c r="A9399" s="9" t="n"/>
      <c r="B9399" s="9" t="n"/>
      <c r="C9399" s="12" t="n"/>
      <c r="D9399" s="11" t="n"/>
      <c r="E9399" s="11" t="n"/>
      <c r="F9399" s="11" t="n"/>
      <c r="G9399" s="11" t="n"/>
      <c r="H9399" s="11" t="n"/>
      <c r="I9399" s="9" t="n"/>
      <c r="J9399" s="9" t="n"/>
      <c r="K9399" s="9" t="n"/>
      <c r="L9399" s="9">
        <f>IF(COUNTA($A9399:$K9399)=0,"",IF(AND(IFERROR($H9399,0)&gt;0,LEN(TRIM($K9399&amp;""))&gt;0,IFERROR(LOOKUP(2,1/((LISTS!$M$2:$M$13&lt;&gt;"")*ISNUMBER(SEARCH(LISTS!$M$2:$M$13,$I9399))),LISTS!$N$2:$N$13),"NO")="SI"),"SI","NO"))</f>
        <v/>
      </c>
      <c r="M9399" s="9">
        <f>IF(COUNTA($A9399:$K9399)=0,"",IF($K9399&lt;&gt;"",IF(COUNTIF($K$19:$K9399,$K9399)&gt;1,"SI","NO"),IF(COUNTIFS($A$19:$A9399,$A9399,$C$19:$C9399,$C9399,$J$19:$J9399,$J9399,$D$19:$D9399,$D9399)&gt;1,"SI","NO")))</f>
        <v/>
      </c>
      <c r="N9399" s="11">
        <f>IF(COUNTA($A9399:$K9399)=0,"",IF(AND($L9399="SI",$M9399="NO"),IFERROR($H9399,0),0))</f>
        <v/>
      </c>
      <c r="O9399" s="9">
        <f>IF(COUNTA($A9399:$K9399)=0,"",IF($M9399="SI","CUFE o factura duplicada dentro del reporte; no se suma dos veces",IF(IFERROR($H9399,0)&lt;=0,"DIAN reporta valor susceptible 0",IF($L9399="NO",IFERROR(LOOKUP(2,1/((LISTS!$M$2:$M$13&lt;&gt;"")*ISNUMBER(SEARCH(LISTS!$M$2:$M$13,$I9399))),LISTS!$O$2:$O$13),"Medio de pago no elegible o no identificado por DIAN"),"Apta automaticamente por pago electronico y base positiva"))))</f>
        <v/>
      </c>
    </row>
    <row r="9400">
      <c r="A9400" s="9" t="n"/>
      <c r="B9400" s="9" t="n"/>
      <c r="C9400" s="12" t="n"/>
      <c r="D9400" s="11" t="n"/>
      <c r="E9400" s="11" t="n"/>
      <c r="F9400" s="11" t="n"/>
      <c r="G9400" s="11" t="n"/>
      <c r="H9400" s="11" t="n"/>
      <c r="I9400" s="9" t="n"/>
      <c r="J9400" s="9" t="n"/>
      <c r="K9400" s="9" t="n"/>
      <c r="L9400" s="9">
        <f>IF(COUNTA($A9400:$K9400)=0,"",IF(AND(IFERROR($H9400,0)&gt;0,LEN(TRIM($K9400&amp;""))&gt;0,IFERROR(LOOKUP(2,1/((LISTS!$M$2:$M$13&lt;&gt;"")*ISNUMBER(SEARCH(LISTS!$M$2:$M$13,$I9400))),LISTS!$N$2:$N$13),"NO")="SI"),"SI","NO"))</f>
        <v/>
      </c>
      <c r="M9400" s="9">
        <f>IF(COUNTA($A9400:$K9400)=0,"",IF($K9400&lt;&gt;"",IF(COUNTIF($K$19:$K9400,$K9400)&gt;1,"SI","NO"),IF(COUNTIFS($A$19:$A9400,$A9400,$C$19:$C9400,$C9400,$J$19:$J9400,$J9400,$D$19:$D9400,$D9400)&gt;1,"SI","NO")))</f>
        <v/>
      </c>
      <c r="N9400" s="11">
        <f>IF(COUNTA($A9400:$K9400)=0,"",IF(AND($L9400="SI",$M9400="NO"),IFERROR($H9400,0),0))</f>
        <v/>
      </c>
      <c r="O9400" s="9">
        <f>IF(COUNTA($A9400:$K9400)=0,"",IF($M9400="SI","CUFE o factura duplicada dentro del reporte; no se suma dos veces",IF(IFERROR($H9400,0)&lt;=0,"DIAN reporta valor susceptible 0",IF($L9400="NO",IFERROR(LOOKUP(2,1/((LISTS!$M$2:$M$13&lt;&gt;"")*ISNUMBER(SEARCH(LISTS!$M$2:$M$13,$I9400))),LISTS!$O$2:$O$13),"Medio de pago no elegible o no identificado por DIAN"),"Apta automaticamente por pago electronico y base positiva"))))</f>
        <v/>
      </c>
    </row>
    <row r="9401">
      <c r="A9401" s="9" t="n"/>
      <c r="B9401" s="9" t="n"/>
      <c r="C9401" s="12" t="n"/>
      <c r="D9401" s="11" t="n"/>
      <c r="E9401" s="11" t="n"/>
      <c r="F9401" s="11" t="n"/>
      <c r="G9401" s="11" t="n"/>
      <c r="H9401" s="11" t="n"/>
      <c r="I9401" s="9" t="n"/>
      <c r="J9401" s="9" t="n"/>
      <c r="K9401" s="9" t="n"/>
      <c r="L9401" s="9">
        <f>IF(COUNTA($A9401:$K9401)=0,"",IF(AND(IFERROR($H9401,0)&gt;0,LEN(TRIM($K9401&amp;""))&gt;0,IFERROR(LOOKUP(2,1/((LISTS!$M$2:$M$13&lt;&gt;"")*ISNUMBER(SEARCH(LISTS!$M$2:$M$13,$I9401))),LISTS!$N$2:$N$13),"NO")="SI"),"SI","NO"))</f>
        <v/>
      </c>
      <c r="M9401" s="9">
        <f>IF(COUNTA($A9401:$K9401)=0,"",IF($K9401&lt;&gt;"",IF(COUNTIF($K$19:$K9401,$K9401)&gt;1,"SI","NO"),IF(COUNTIFS($A$19:$A9401,$A9401,$C$19:$C9401,$C9401,$J$19:$J9401,$J9401,$D$19:$D9401,$D9401)&gt;1,"SI","NO")))</f>
        <v/>
      </c>
      <c r="N9401" s="11">
        <f>IF(COUNTA($A9401:$K9401)=0,"",IF(AND($L9401="SI",$M9401="NO"),IFERROR($H9401,0),0))</f>
        <v/>
      </c>
      <c r="O9401" s="9">
        <f>IF(COUNTA($A9401:$K9401)=0,"",IF($M9401="SI","CUFE o factura duplicada dentro del reporte; no se suma dos veces",IF(IFERROR($H9401,0)&lt;=0,"DIAN reporta valor susceptible 0",IF($L9401="NO",IFERROR(LOOKUP(2,1/((LISTS!$M$2:$M$13&lt;&gt;"")*ISNUMBER(SEARCH(LISTS!$M$2:$M$13,$I9401))),LISTS!$O$2:$O$13),"Medio de pago no elegible o no identificado por DIAN"),"Apta automaticamente por pago electronico y base positiva"))))</f>
        <v/>
      </c>
    </row>
    <row r="9402">
      <c r="A9402" s="9" t="n"/>
      <c r="B9402" s="9" t="n"/>
      <c r="C9402" s="12" t="n"/>
      <c r="D9402" s="11" t="n"/>
      <c r="E9402" s="11" t="n"/>
      <c r="F9402" s="11" t="n"/>
      <c r="G9402" s="11" t="n"/>
      <c r="H9402" s="11" t="n"/>
      <c r="I9402" s="9" t="n"/>
      <c r="J9402" s="9" t="n"/>
      <c r="K9402" s="9" t="n"/>
      <c r="L9402" s="9">
        <f>IF(COUNTA($A9402:$K9402)=0,"",IF(AND(IFERROR($H9402,0)&gt;0,LEN(TRIM($K9402&amp;""))&gt;0,IFERROR(LOOKUP(2,1/((LISTS!$M$2:$M$13&lt;&gt;"")*ISNUMBER(SEARCH(LISTS!$M$2:$M$13,$I9402))),LISTS!$N$2:$N$13),"NO")="SI"),"SI","NO"))</f>
        <v/>
      </c>
      <c r="M9402" s="9">
        <f>IF(COUNTA($A9402:$K9402)=0,"",IF($K9402&lt;&gt;"",IF(COUNTIF($K$19:$K9402,$K9402)&gt;1,"SI","NO"),IF(COUNTIFS($A$19:$A9402,$A9402,$C$19:$C9402,$C9402,$J$19:$J9402,$J9402,$D$19:$D9402,$D9402)&gt;1,"SI","NO")))</f>
        <v/>
      </c>
      <c r="N9402" s="11">
        <f>IF(COUNTA($A9402:$K9402)=0,"",IF(AND($L9402="SI",$M9402="NO"),IFERROR($H9402,0),0))</f>
        <v/>
      </c>
      <c r="O9402" s="9">
        <f>IF(COUNTA($A9402:$K9402)=0,"",IF($M9402="SI","CUFE o factura duplicada dentro del reporte; no se suma dos veces",IF(IFERROR($H9402,0)&lt;=0,"DIAN reporta valor susceptible 0",IF($L9402="NO",IFERROR(LOOKUP(2,1/((LISTS!$M$2:$M$13&lt;&gt;"")*ISNUMBER(SEARCH(LISTS!$M$2:$M$13,$I9402))),LISTS!$O$2:$O$13),"Medio de pago no elegible o no identificado por DIAN"),"Apta automaticamente por pago electronico y base positiva"))))</f>
        <v/>
      </c>
    </row>
    <row r="9403">
      <c r="A9403" s="9" t="n"/>
      <c r="B9403" s="9" t="n"/>
      <c r="C9403" s="12" t="n"/>
      <c r="D9403" s="11" t="n"/>
      <c r="E9403" s="11" t="n"/>
      <c r="F9403" s="11" t="n"/>
      <c r="G9403" s="11" t="n"/>
      <c r="H9403" s="11" t="n"/>
      <c r="I9403" s="9" t="n"/>
      <c r="J9403" s="9" t="n"/>
      <c r="K9403" s="9" t="n"/>
      <c r="L9403" s="9">
        <f>IF(COUNTA($A9403:$K9403)=0,"",IF(AND(IFERROR($H9403,0)&gt;0,LEN(TRIM($K9403&amp;""))&gt;0,IFERROR(LOOKUP(2,1/((LISTS!$M$2:$M$13&lt;&gt;"")*ISNUMBER(SEARCH(LISTS!$M$2:$M$13,$I9403))),LISTS!$N$2:$N$13),"NO")="SI"),"SI","NO"))</f>
        <v/>
      </c>
      <c r="M9403" s="9">
        <f>IF(COUNTA($A9403:$K9403)=0,"",IF($K9403&lt;&gt;"",IF(COUNTIF($K$19:$K9403,$K9403)&gt;1,"SI","NO"),IF(COUNTIFS($A$19:$A9403,$A9403,$C$19:$C9403,$C9403,$J$19:$J9403,$J9403,$D$19:$D9403,$D9403)&gt;1,"SI","NO")))</f>
        <v/>
      </c>
      <c r="N9403" s="11">
        <f>IF(COUNTA($A9403:$K9403)=0,"",IF(AND($L9403="SI",$M9403="NO"),IFERROR($H9403,0),0))</f>
        <v/>
      </c>
      <c r="O9403" s="9">
        <f>IF(COUNTA($A9403:$K9403)=0,"",IF($M9403="SI","CUFE o factura duplicada dentro del reporte; no se suma dos veces",IF(IFERROR($H9403,0)&lt;=0,"DIAN reporta valor susceptible 0",IF($L9403="NO",IFERROR(LOOKUP(2,1/((LISTS!$M$2:$M$13&lt;&gt;"")*ISNUMBER(SEARCH(LISTS!$M$2:$M$13,$I9403))),LISTS!$O$2:$O$13),"Medio de pago no elegible o no identificado por DIAN"),"Apta automaticamente por pago electronico y base positiva"))))</f>
        <v/>
      </c>
    </row>
    <row r="9404">
      <c r="A9404" s="9" t="n"/>
      <c r="B9404" s="9" t="n"/>
      <c r="C9404" s="12" t="n"/>
      <c r="D9404" s="11" t="n"/>
      <c r="E9404" s="11" t="n"/>
      <c r="F9404" s="11" t="n"/>
      <c r="G9404" s="11" t="n"/>
      <c r="H9404" s="11" t="n"/>
      <c r="I9404" s="9" t="n"/>
      <c r="J9404" s="9" t="n"/>
      <c r="K9404" s="9" t="n"/>
      <c r="L9404" s="9">
        <f>IF(COUNTA($A9404:$K9404)=0,"",IF(AND(IFERROR($H9404,0)&gt;0,LEN(TRIM($K9404&amp;""))&gt;0,IFERROR(LOOKUP(2,1/((LISTS!$M$2:$M$13&lt;&gt;"")*ISNUMBER(SEARCH(LISTS!$M$2:$M$13,$I9404))),LISTS!$N$2:$N$13),"NO")="SI"),"SI","NO"))</f>
        <v/>
      </c>
      <c r="M9404" s="9">
        <f>IF(COUNTA($A9404:$K9404)=0,"",IF($K9404&lt;&gt;"",IF(COUNTIF($K$19:$K9404,$K9404)&gt;1,"SI","NO"),IF(COUNTIFS($A$19:$A9404,$A9404,$C$19:$C9404,$C9404,$J$19:$J9404,$J9404,$D$19:$D9404,$D9404)&gt;1,"SI","NO")))</f>
        <v/>
      </c>
      <c r="N9404" s="11">
        <f>IF(COUNTA($A9404:$K9404)=0,"",IF(AND($L9404="SI",$M9404="NO"),IFERROR($H9404,0),0))</f>
        <v/>
      </c>
      <c r="O9404" s="9">
        <f>IF(COUNTA($A9404:$K9404)=0,"",IF($M9404="SI","CUFE o factura duplicada dentro del reporte; no se suma dos veces",IF(IFERROR($H9404,0)&lt;=0,"DIAN reporta valor susceptible 0",IF($L9404="NO",IFERROR(LOOKUP(2,1/((LISTS!$M$2:$M$13&lt;&gt;"")*ISNUMBER(SEARCH(LISTS!$M$2:$M$13,$I9404))),LISTS!$O$2:$O$13),"Medio de pago no elegible o no identificado por DIAN"),"Apta automaticamente por pago electronico y base positiva"))))</f>
        <v/>
      </c>
    </row>
    <row r="9405">
      <c r="A9405" s="9" t="n"/>
      <c r="B9405" s="9" t="n"/>
      <c r="C9405" s="12" t="n"/>
      <c r="D9405" s="11" t="n"/>
      <c r="E9405" s="11" t="n"/>
      <c r="F9405" s="11" t="n"/>
      <c r="G9405" s="11" t="n"/>
      <c r="H9405" s="11" t="n"/>
      <c r="I9405" s="9" t="n"/>
      <c r="J9405" s="9" t="n"/>
      <c r="K9405" s="9" t="n"/>
      <c r="L9405" s="9">
        <f>IF(COUNTA($A9405:$K9405)=0,"",IF(AND(IFERROR($H9405,0)&gt;0,LEN(TRIM($K9405&amp;""))&gt;0,IFERROR(LOOKUP(2,1/((LISTS!$M$2:$M$13&lt;&gt;"")*ISNUMBER(SEARCH(LISTS!$M$2:$M$13,$I9405))),LISTS!$N$2:$N$13),"NO")="SI"),"SI","NO"))</f>
        <v/>
      </c>
      <c r="M9405" s="9">
        <f>IF(COUNTA($A9405:$K9405)=0,"",IF($K9405&lt;&gt;"",IF(COUNTIF($K$19:$K9405,$K9405)&gt;1,"SI","NO"),IF(COUNTIFS($A$19:$A9405,$A9405,$C$19:$C9405,$C9405,$J$19:$J9405,$J9405,$D$19:$D9405,$D9405)&gt;1,"SI","NO")))</f>
        <v/>
      </c>
      <c r="N9405" s="11">
        <f>IF(COUNTA($A9405:$K9405)=0,"",IF(AND($L9405="SI",$M9405="NO"),IFERROR($H9405,0),0))</f>
        <v/>
      </c>
      <c r="O9405" s="9">
        <f>IF(COUNTA($A9405:$K9405)=0,"",IF($M9405="SI","CUFE o factura duplicada dentro del reporte; no se suma dos veces",IF(IFERROR($H9405,0)&lt;=0,"DIAN reporta valor susceptible 0",IF($L9405="NO",IFERROR(LOOKUP(2,1/((LISTS!$M$2:$M$13&lt;&gt;"")*ISNUMBER(SEARCH(LISTS!$M$2:$M$13,$I9405))),LISTS!$O$2:$O$13),"Medio de pago no elegible o no identificado por DIAN"),"Apta automaticamente por pago electronico y base positiva"))))</f>
        <v/>
      </c>
    </row>
    <row r="9406">
      <c r="A9406" s="9" t="n"/>
      <c r="B9406" s="9" t="n"/>
      <c r="C9406" s="12" t="n"/>
      <c r="D9406" s="11" t="n"/>
      <c r="E9406" s="11" t="n"/>
      <c r="F9406" s="11" t="n"/>
      <c r="G9406" s="11" t="n"/>
      <c r="H9406" s="11" t="n"/>
      <c r="I9406" s="9" t="n"/>
      <c r="J9406" s="9" t="n"/>
      <c r="K9406" s="9" t="n"/>
      <c r="L9406" s="9">
        <f>IF(COUNTA($A9406:$K9406)=0,"",IF(AND(IFERROR($H9406,0)&gt;0,LEN(TRIM($K9406&amp;""))&gt;0,IFERROR(LOOKUP(2,1/((LISTS!$M$2:$M$13&lt;&gt;"")*ISNUMBER(SEARCH(LISTS!$M$2:$M$13,$I9406))),LISTS!$N$2:$N$13),"NO")="SI"),"SI","NO"))</f>
        <v/>
      </c>
      <c r="M9406" s="9">
        <f>IF(COUNTA($A9406:$K9406)=0,"",IF($K9406&lt;&gt;"",IF(COUNTIF($K$19:$K9406,$K9406)&gt;1,"SI","NO"),IF(COUNTIFS($A$19:$A9406,$A9406,$C$19:$C9406,$C9406,$J$19:$J9406,$J9406,$D$19:$D9406,$D9406)&gt;1,"SI","NO")))</f>
        <v/>
      </c>
      <c r="N9406" s="11">
        <f>IF(COUNTA($A9406:$K9406)=0,"",IF(AND($L9406="SI",$M9406="NO"),IFERROR($H9406,0),0))</f>
        <v/>
      </c>
      <c r="O9406" s="9">
        <f>IF(COUNTA($A9406:$K9406)=0,"",IF($M9406="SI","CUFE o factura duplicada dentro del reporte; no se suma dos veces",IF(IFERROR($H9406,0)&lt;=0,"DIAN reporta valor susceptible 0",IF($L9406="NO",IFERROR(LOOKUP(2,1/((LISTS!$M$2:$M$13&lt;&gt;"")*ISNUMBER(SEARCH(LISTS!$M$2:$M$13,$I9406))),LISTS!$O$2:$O$13),"Medio de pago no elegible o no identificado por DIAN"),"Apta automaticamente por pago electronico y base positiva"))))</f>
        <v/>
      </c>
    </row>
    <row r="9407">
      <c r="A9407" s="9" t="n"/>
      <c r="B9407" s="9" t="n"/>
      <c r="C9407" s="12" t="n"/>
      <c r="D9407" s="11" t="n"/>
      <c r="E9407" s="11" t="n"/>
      <c r="F9407" s="11" t="n"/>
      <c r="G9407" s="11" t="n"/>
      <c r="H9407" s="11" t="n"/>
      <c r="I9407" s="9" t="n"/>
      <c r="J9407" s="9" t="n"/>
      <c r="K9407" s="9" t="n"/>
      <c r="L9407" s="9">
        <f>IF(COUNTA($A9407:$K9407)=0,"",IF(AND(IFERROR($H9407,0)&gt;0,LEN(TRIM($K9407&amp;""))&gt;0,IFERROR(LOOKUP(2,1/((LISTS!$M$2:$M$13&lt;&gt;"")*ISNUMBER(SEARCH(LISTS!$M$2:$M$13,$I9407))),LISTS!$N$2:$N$13),"NO")="SI"),"SI","NO"))</f>
        <v/>
      </c>
      <c r="M9407" s="9">
        <f>IF(COUNTA($A9407:$K9407)=0,"",IF($K9407&lt;&gt;"",IF(COUNTIF($K$19:$K9407,$K9407)&gt;1,"SI","NO"),IF(COUNTIFS($A$19:$A9407,$A9407,$C$19:$C9407,$C9407,$J$19:$J9407,$J9407,$D$19:$D9407,$D9407)&gt;1,"SI","NO")))</f>
        <v/>
      </c>
      <c r="N9407" s="11">
        <f>IF(COUNTA($A9407:$K9407)=0,"",IF(AND($L9407="SI",$M9407="NO"),IFERROR($H9407,0),0))</f>
        <v/>
      </c>
      <c r="O9407" s="9">
        <f>IF(COUNTA($A9407:$K9407)=0,"",IF($M9407="SI","CUFE o factura duplicada dentro del reporte; no se suma dos veces",IF(IFERROR($H9407,0)&lt;=0,"DIAN reporta valor susceptible 0",IF($L9407="NO",IFERROR(LOOKUP(2,1/((LISTS!$M$2:$M$13&lt;&gt;"")*ISNUMBER(SEARCH(LISTS!$M$2:$M$13,$I9407))),LISTS!$O$2:$O$13),"Medio de pago no elegible o no identificado por DIAN"),"Apta automaticamente por pago electronico y base positiva"))))</f>
        <v/>
      </c>
    </row>
    <row r="9408">
      <c r="A9408" s="9" t="n"/>
      <c r="B9408" s="9" t="n"/>
      <c r="C9408" s="12" t="n"/>
      <c r="D9408" s="11" t="n"/>
      <c r="E9408" s="11" t="n"/>
      <c r="F9408" s="11" t="n"/>
      <c r="G9408" s="11" t="n"/>
      <c r="H9408" s="11" t="n"/>
      <c r="I9408" s="9" t="n"/>
      <c r="J9408" s="9" t="n"/>
      <c r="K9408" s="9" t="n"/>
      <c r="L9408" s="9">
        <f>IF(COUNTA($A9408:$K9408)=0,"",IF(AND(IFERROR($H9408,0)&gt;0,LEN(TRIM($K9408&amp;""))&gt;0,IFERROR(LOOKUP(2,1/((LISTS!$M$2:$M$13&lt;&gt;"")*ISNUMBER(SEARCH(LISTS!$M$2:$M$13,$I9408))),LISTS!$N$2:$N$13),"NO")="SI"),"SI","NO"))</f>
        <v/>
      </c>
      <c r="M9408" s="9">
        <f>IF(COUNTA($A9408:$K9408)=0,"",IF($K9408&lt;&gt;"",IF(COUNTIF($K$19:$K9408,$K9408)&gt;1,"SI","NO"),IF(COUNTIFS($A$19:$A9408,$A9408,$C$19:$C9408,$C9408,$J$19:$J9408,$J9408,$D$19:$D9408,$D9408)&gt;1,"SI","NO")))</f>
        <v/>
      </c>
      <c r="N9408" s="11">
        <f>IF(COUNTA($A9408:$K9408)=0,"",IF(AND($L9408="SI",$M9408="NO"),IFERROR($H9408,0),0))</f>
        <v/>
      </c>
      <c r="O9408" s="9">
        <f>IF(COUNTA($A9408:$K9408)=0,"",IF($M9408="SI","CUFE o factura duplicada dentro del reporte; no se suma dos veces",IF(IFERROR($H9408,0)&lt;=0,"DIAN reporta valor susceptible 0",IF($L9408="NO",IFERROR(LOOKUP(2,1/((LISTS!$M$2:$M$13&lt;&gt;"")*ISNUMBER(SEARCH(LISTS!$M$2:$M$13,$I9408))),LISTS!$O$2:$O$13),"Medio de pago no elegible o no identificado por DIAN"),"Apta automaticamente por pago electronico y base positiva"))))</f>
        <v/>
      </c>
    </row>
    <row r="9409">
      <c r="A9409" s="9" t="n"/>
      <c r="B9409" s="9" t="n"/>
      <c r="C9409" s="12" t="n"/>
      <c r="D9409" s="11" t="n"/>
      <c r="E9409" s="11" t="n"/>
      <c r="F9409" s="11" t="n"/>
      <c r="G9409" s="11" t="n"/>
      <c r="H9409" s="11" t="n"/>
      <c r="I9409" s="9" t="n"/>
      <c r="J9409" s="9" t="n"/>
      <c r="K9409" s="9" t="n"/>
      <c r="L9409" s="9">
        <f>IF(COUNTA($A9409:$K9409)=0,"",IF(AND(IFERROR($H9409,0)&gt;0,LEN(TRIM($K9409&amp;""))&gt;0,IFERROR(LOOKUP(2,1/((LISTS!$M$2:$M$13&lt;&gt;"")*ISNUMBER(SEARCH(LISTS!$M$2:$M$13,$I9409))),LISTS!$N$2:$N$13),"NO")="SI"),"SI","NO"))</f>
        <v/>
      </c>
      <c r="M9409" s="9">
        <f>IF(COUNTA($A9409:$K9409)=0,"",IF($K9409&lt;&gt;"",IF(COUNTIF($K$19:$K9409,$K9409)&gt;1,"SI","NO"),IF(COUNTIFS($A$19:$A9409,$A9409,$C$19:$C9409,$C9409,$J$19:$J9409,$J9409,$D$19:$D9409,$D9409)&gt;1,"SI","NO")))</f>
        <v/>
      </c>
      <c r="N9409" s="11">
        <f>IF(COUNTA($A9409:$K9409)=0,"",IF(AND($L9409="SI",$M9409="NO"),IFERROR($H9409,0),0))</f>
        <v/>
      </c>
      <c r="O9409" s="9">
        <f>IF(COUNTA($A9409:$K9409)=0,"",IF($M9409="SI","CUFE o factura duplicada dentro del reporte; no se suma dos veces",IF(IFERROR($H9409,0)&lt;=0,"DIAN reporta valor susceptible 0",IF($L9409="NO",IFERROR(LOOKUP(2,1/((LISTS!$M$2:$M$13&lt;&gt;"")*ISNUMBER(SEARCH(LISTS!$M$2:$M$13,$I9409))),LISTS!$O$2:$O$13),"Medio de pago no elegible o no identificado por DIAN"),"Apta automaticamente por pago electronico y base positiva"))))</f>
        <v/>
      </c>
    </row>
    <row r="9410">
      <c r="A9410" s="9" t="n"/>
      <c r="B9410" s="9" t="n"/>
      <c r="C9410" s="12" t="n"/>
      <c r="D9410" s="11" t="n"/>
      <c r="E9410" s="11" t="n"/>
      <c r="F9410" s="11" t="n"/>
      <c r="G9410" s="11" t="n"/>
      <c r="H9410" s="11" t="n"/>
      <c r="I9410" s="9" t="n"/>
      <c r="J9410" s="9" t="n"/>
      <c r="K9410" s="9" t="n"/>
      <c r="L9410" s="9">
        <f>IF(COUNTA($A9410:$K9410)=0,"",IF(AND(IFERROR($H9410,0)&gt;0,LEN(TRIM($K9410&amp;""))&gt;0,IFERROR(LOOKUP(2,1/((LISTS!$M$2:$M$13&lt;&gt;"")*ISNUMBER(SEARCH(LISTS!$M$2:$M$13,$I9410))),LISTS!$N$2:$N$13),"NO")="SI"),"SI","NO"))</f>
        <v/>
      </c>
      <c r="M9410" s="9">
        <f>IF(COUNTA($A9410:$K9410)=0,"",IF($K9410&lt;&gt;"",IF(COUNTIF($K$19:$K9410,$K9410)&gt;1,"SI","NO"),IF(COUNTIFS($A$19:$A9410,$A9410,$C$19:$C9410,$C9410,$J$19:$J9410,$J9410,$D$19:$D9410,$D9410)&gt;1,"SI","NO")))</f>
        <v/>
      </c>
      <c r="N9410" s="11">
        <f>IF(COUNTA($A9410:$K9410)=0,"",IF(AND($L9410="SI",$M9410="NO"),IFERROR($H9410,0),0))</f>
        <v/>
      </c>
      <c r="O9410" s="9">
        <f>IF(COUNTA($A9410:$K9410)=0,"",IF($M9410="SI","CUFE o factura duplicada dentro del reporte; no se suma dos veces",IF(IFERROR($H9410,0)&lt;=0,"DIAN reporta valor susceptible 0",IF($L9410="NO",IFERROR(LOOKUP(2,1/((LISTS!$M$2:$M$13&lt;&gt;"")*ISNUMBER(SEARCH(LISTS!$M$2:$M$13,$I9410))),LISTS!$O$2:$O$13),"Medio de pago no elegible o no identificado por DIAN"),"Apta automaticamente por pago electronico y base positiva"))))</f>
        <v/>
      </c>
    </row>
    <row r="9411">
      <c r="A9411" s="9" t="n"/>
      <c r="B9411" s="9" t="n"/>
      <c r="C9411" s="12" t="n"/>
      <c r="D9411" s="11" t="n"/>
      <c r="E9411" s="11" t="n"/>
      <c r="F9411" s="11" t="n"/>
      <c r="G9411" s="11" t="n"/>
      <c r="H9411" s="11" t="n"/>
      <c r="I9411" s="9" t="n"/>
      <c r="J9411" s="9" t="n"/>
      <c r="K9411" s="9" t="n"/>
      <c r="L9411" s="9">
        <f>IF(COUNTA($A9411:$K9411)=0,"",IF(AND(IFERROR($H9411,0)&gt;0,LEN(TRIM($K9411&amp;""))&gt;0,IFERROR(LOOKUP(2,1/((LISTS!$M$2:$M$13&lt;&gt;"")*ISNUMBER(SEARCH(LISTS!$M$2:$M$13,$I9411))),LISTS!$N$2:$N$13),"NO")="SI"),"SI","NO"))</f>
        <v/>
      </c>
      <c r="M9411" s="9">
        <f>IF(COUNTA($A9411:$K9411)=0,"",IF($K9411&lt;&gt;"",IF(COUNTIF($K$19:$K9411,$K9411)&gt;1,"SI","NO"),IF(COUNTIFS($A$19:$A9411,$A9411,$C$19:$C9411,$C9411,$J$19:$J9411,$J9411,$D$19:$D9411,$D9411)&gt;1,"SI","NO")))</f>
        <v/>
      </c>
      <c r="N9411" s="11">
        <f>IF(COUNTA($A9411:$K9411)=0,"",IF(AND($L9411="SI",$M9411="NO"),IFERROR($H9411,0),0))</f>
        <v/>
      </c>
      <c r="O9411" s="9">
        <f>IF(COUNTA($A9411:$K9411)=0,"",IF($M9411="SI","CUFE o factura duplicada dentro del reporte; no se suma dos veces",IF(IFERROR($H9411,0)&lt;=0,"DIAN reporta valor susceptible 0",IF($L9411="NO",IFERROR(LOOKUP(2,1/((LISTS!$M$2:$M$13&lt;&gt;"")*ISNUMBER(SEARCH(LISTS!$M$2:$M$13,$I9411))),LISTS!$O$2:$O$13),"Medio de pago no elegible o no identificado por DIAN"),"Apta automaticamente por pago electronico y base positiva"))))</f>
        <v/>
      </c>
    </row>
    <row r="9412">
      <c r="A9412" s="9" t="n"/>
      <c r="B9412" s="9" t="n"/>
      <c r="C9412" s="12" t="n"/>
      <c r="D9412" s="11" t="n"/>
      <c r="E9412" s="11" t="n"/>
      <c r="F9412" s="11" t="n"/>
      <c r="G9412" s="11" t="n"/>
      <c r="H9412" s="11" t="n"/>
      <c r="I9412" s="9" t="n"/>
      <c r="J9412" s="9" t="n"/>
      <c r="K9412" s="9" t="n"/>
      <c r="L9412" s="9">
        <f>IF(COUNTA($A9412:$K9412)=0,"",IF(AND(IFERROR($H9412,0)&gt;0,LEN(TRIM($K9412&amp;""))&gt;0,IFERROR(LOOKUP(2,1/((LISTS!$M$2:$M$13&lt;&gt;"")*ISNUMBER(SEARCH(LISTS!$M$2:$M$13,$I9412))),LISTS!$N$2:$N$13),"NO")="SI"),"SI","NO"))</f>
        <v/>
      </c>
      <c r="M9412" s="9">
        <f>IF(COUNTA($A9412:$K9412)=0,"",IF($K9412&lt;&gt;"",IF(COUNTIF($K$19:$K9412,$K9412)&gt;1,"SI","NO"),IF(COUNTIFS($A$19:$A9412,$A9412,$C$19:$C9412,$C9412,$J$19:$J9412,$J9412,$D$19:$D9412,$D9412)&gt;1,"SI","NO")))</f>
        <v/>
      </c>
      <c r="N9412" s="11">
        <f>IF(COUNTA($A9412:$K9412)=0,"",IF(AND($L9412="SI",$M9412="NO"),IFERROR($H9412,0),0))</f>
        <v/>
      </c>
      <c r="O9412" s="9">
        <f>IF(COUNTA($A9412:$K9412)=0,"",IF($M9412="SI","CUFE o factura duplicada dentro del reporte; no se suma dos veces",IF(IFERROR($H9412,0)&lt;=0,"DIAN reporta valor susceptible 0",IF($L9412="NO",IFERROR(LOOKUP(2,1/((LISTS!$M$2:$M$13&lt;&gt;"")*ISNUMBER(SEARCH(LISTS!$M$2:$M$13,$I9412))),LISTS!$O$2:$O$13),"Medio de pago no elegible o no identificado por DIAN"),"Apta automaticamente por pago electronico y base positiva"))))</f>
        <v/>
      </c>
    </row>
    <row r="9413">
      <c r="A9413" s="9" t="n"/>
      <c r="B9413" s="9" t="n"/>
      <c r="C9413" s="12" t="n"/>
      <c r="D9413" s="11" t="n"/>
      <c r="E9413" s="11" t="n"/>
      <c r="F9413" s="11" t="n"/>
      <c r="G9413" s="11" t="n"/>
      <c r="H9413" s="11" t="n"/>
      <c r="I9413" s="9" t="n"/>
      <c r="J9413" s="9" t="n"/>
      <c r="K9413" s="9" t="n"/>
      <c r="L9413" s="9">
        <f>IF(COUNTA($A9413:$K9413)=0,"",IF(AND(IFERROR($H9413,0)&gt;0,LEN(TRIM($K9413&amp;""))&gt;0,IFERROR(LOOKUP(2,1/((LISTS!$M$2:$M$13&lt;&gt;"")*ISNUMBER(SEARCH(LISTS!$M$2:$M$13,$I9413))),LISTS!$N$2:$N$13),"NO")="SI"),"SI","NO"))</f>
        <v/>
      </c>
      <c r="M9413" s="9">
        <f>IF(COUNTA($A9413:$K9413)=0,"",IF($K9413&lt;&gt;"",IF(COUNTIF($K$19:$K9413,$K9413)&gt;1,"SI","NO"),IF(COUNTIFS($A$19:$A9413,$A9413,$C$19:$C9413,$C9413,$J$19:$J9413,$J9413,$D$19:$D9413,$D9413)&gt;1,"SI","NO")))</f>
        <v/>
      </c>
      <c r="N9413" s="11">
        <f>IF(COUNTA($A9413:$K9413)=0,"",IF(AND($L9413="SI",$M9413="NO"),IFERROR($H9413,0),0))</f>
        <v/>
      </c>
      <c r="O9413" s="9">
        <f>IF(COUNTA($A9413:$K9413)=0,"",IF($M9413="SI","CUFE o factura duplicada dentro del reporte; no se suma dos veces",IF(IFERROR($H9413,0)&lt;=0,"DIAN reporta valor susceptible 0",IF($L9413="NO",IFERROR(LOOKUP(2,1/((LISTS!$M$2:$M$13&lt;&gt;"")*ISNUMBER(SEARCH(LISTS!$M$2:$M$13,$I9413))),LISTS!$O$2:$O$13),"Medio de pago no elegible o no identificado por DIAN"),"Apta automaticamente por pago electronico y base positiva"))))</f>
        <v/>
      </c>
    </row>
    <row r="9414">
      <c r="A9414" s="9" t="n"/>
      <c r="B9414" s="9" t="n"/>
      <c r="C9414" s="12" t="n"/>
      <c r="D9414" s="11" t="n"/>
      <c r="E9414" s="11" t="n"/>
      <c r="F9414" s="11" t="n"/>
      <c r="G9414" s="11" t="n"/>
      <c r="H9414" s="11" t="n"/>
      <c r="I9414" s="9" t="n"/>
      <c r="J9414" s="9" t="n"/>
      <c r="K9414" s="9" t="n"/>
      <c r="L9414" s="9">
        <f>IF(COUNTA($A9414:$K9414)=0,"",IF(AND(IFERROR($H9414,0)&gt;0,LEN(TRIM($K9414&amp;""))&gt;0,IFERROR(LOOKUP(2,1/((LISTS!$M$2:$M$13&lt;&gt;"")*ISNUMBER(SEARCH(LISTS!$M$2:$M$13,$I9414))),LISTS!$N$2:$N$13),"NO")="SI"),"SI","NO"))</f>
        <v/>
      </c>
      <c r="M9414" s="9">
        <f>IF(COUNTA($A9414:$K9414)=0,"",IF($K9414&lt;&gt;"",IF(COUNTIF($K$19:$K9414,$K9414)&gt;1,"SI","NO"),IF(COUNTIFS($A$19:$A9414,$A9414,$C$19:$C9414,$C9414,$J$19:$J9414,$J9414,$D$19:$D9414,$D9414)&gt;1,"SI","NO")))</f>
        <v/>
      </c>
      <c r="N9414" s="11">
        <f>IF(COUNTA($A9414:$K9414)=0,"",IF(AND($L9414="SI",$M9414="NO"),IFERROR($H9414,0),0))</f>
        <v/>
      </c>
      <c r="O9414" s="9">
        <f>IF(COUNTA($A9414:$K9414)=0,"",IF($M9414="SI","CUFE o factura duplicada dentro del reporte; no se suma dos veces",IF(IFERROR($H9414,0)&lt;=0,"DIAN reporta valor susceptible 0",IF($L9414="NO",IFERROR(LOOKUP(2,1/((LISTS!$M$2:$M$13&lt;&gt;"")*ISNUMBER(SEARCH(LISTS!$M$2:$M$13,$I9414))),LISTS!$O$2:$O$13),"Medio de pago no elegible o no identificado por DIAN"),"Apta automaticamente por pago electronico y base positiva"))))</f>
        <v/>
      </c>
    </row>
    <row r="9415">
      <c r="A9415" s="9" t="n"/>
      <c r="B9415" s="9" t="n"/>
      <c r="C9415" s="12" t="n"/>
      <c r="D9415" s="11" t="n"/>
      <c r="E9415" s="11" t="n"/>
      <c r="F9415" s="11" t="n"/>
      <c r="G9415" s="11" t="n"/>
      <c r="H9415" s="11" t="n"/>
      <c r="I9415" s="9" t="n"/>
      <c r="J9415" s="9" t="n"/>
      <c r="K9415" s="9" t="n"/>
      <c r="L9415" s="9">
        <f>IF(COUNTA($A9415:$K9415)=0,"",IF(AND(IFERROR($H9415,0)&gt;0,LEN(TRIM($K9415&amp;""))&gt;0,IFERROR(LOOKUP(2,1/((LISTS!$M$2:$M$13&lt;&gt;"")*ISNUMBER(SEARCH(LISTS!$M$2:$M$13,$I9415))),LISTS!$N$2:$N$13),"NO")="SI"),"SI","NO"))</f>
        <v/>
      </c>
      <c r="M9415" s="9">
        <f>IF(COUNTA($A9415:$K9415)=0,"",IF($K9415&lt;&gt;"",IF(COUNTIF($K$19:$K9415,$K9415)&gt;1,"SI","NO"),IF(COUNTIFS($A$19:$A9415,$A9415,$C$19:$C9415,$C9415,$J$19:$J9415,$J9415,$D$19:$D9415,$D9415)&gt;1,"SI","NO")))</f>
        <v/>
      </c>
      <c r="N9415" s="11">
        <f>IF(COUNTA($A9415:$K9415)=0,"",IF(AND($L9415="SI",$M9415="NO"),IFERROR($H9415,0),0))</f>
        <v/>
      </c>
      <c r="O9415" s="9">
        <f>IF(COUNTA($A9415:$K9415)=0,"",IF($M9415="SI","CUFE o factura duplicada dentro del reporte; no se suma dos veces",IF(IFERROR($H9415,0)&lt;=0,"DIAN reporta valor susceptible 0",IF($L9415="NO",IFERROR(LOOKUP(2,1/((LISTS!$M$2:$M$13&lt;&gt;"")*ISNUMBER(SEARCH(LISTS!$M$2:$M$13,$I9415))),LISTS!$O$2:$O$13),"Medio de pago no elegible o no identificado por DIAN"),"Apta automaticamente por pago electronico y base positiva"))))</f>
        <v/>
      </c>
    </row>
    <row r="9416">
      <c r="A9416" s="9" t="n"/>
      <c r="B9416" s="9" t="n"/>
      <c r="C9416" s="12" t="n"/>
      <c r="D9416" s="11" t="n"/>
      <c r="E9416" s="11" t="n"/>
      <c r="F9416" s="11" t="n"/>
      <c r="G9416" s="11" t="n"/>
      <c r="H9416" s="11" t="n"/>
      <c r="I9416" s="9" t="n"/>
      <c r="J9416" s="9" t="n"/>
      <c r="K9416" s="9" t="n"/>
      <c r="L9416" s="9">
        <f>IF(COUNTA($A9416:$K9416)=0,"",IF(AND(IFERROR($H9416,0)&gt;0,LEN(TRIM($K9416&amp;""))&gt;0,IFERROR(LOOKUP(2,1/((LISTS!$M$2:$M$13&lt;&gt;"")*ISNUMBER(SEARCH(LISTS!$M$2:$M$13,$I9416))),LISTS!$N$2:$N$13),"NO")="SI"),"SI","NO"))</f>
        <v/>
      </c>
      <c r="M9416" s="9">
        <f>IF(COUNTA($A9416:$K9416)=0,"",IF($K9416&lt;&gt;"",IF(COUNTIF($K$19:$K9416,$K9416)&gt;1,"SI","NO"),IF(COUNTIFS($A$19:$A9416,$A9416,$C$19:$C9416,$C9416,$J$19:$J9416,$J9416,$D$19:$D9416,$D9416)&gt;1,"SI","NO")))</f>
        <v/>
      </c>
      <c r="N9416" s="11">
        <f>IF(COUNTA($A9416:$K9416)=0,"",IF(AND($L9416="SI",$M9416="NO"),IFERROR($H9416,0),0))</f>
        <v/>
      </c>
      <c r="O9416" s="9">
        <f>IF(COUNTA($A9416:$K9416)=0,"",IF($M9416="SI","CUFE o factura duplicada dentro del reporte; no se suma dos veces",IF(IFERROR($H9416,0)&lt;=0,"DIAN reporta valor susceptible 0",IF($L9416="NO",IFERROR(LOOKUP(2,1/((LISTS!$M$2:$M$13&lt;&gt;"")*ISNUMBER(SEARCH(LISTS!$M$2:$M$13,$I9416))),LISTS!$O$2:$O$13),"Medio de pago no elegible o no identificado por DIAN"),"Apta automaticamente por pago electronico y base positiva"))))</f>
        <v/>
      </c>
    </row>
    <row r="9417">
      <c r="A9417" s="9" t="n"/>
      <c r="B9417" s="9" t="n"/>
      <c r="C9417" s="12" t="n"/>
      <c r="D9417" s="11" t="n"/>
      <c r="E9417" s="11" t="n"/>
      <c r="F9417" s="11" t="n"/>
      <c r="G9417" s="11" t="n"/>
      <c r="H9417" s="11" t="n"/>
      <c r="I9417" s="9" t="n"/>
      <c r="J9417" s="9" t="n"/>
      <c r="K9417" s="9" t="n"/>
      <c r="L9417" s="9">
        <f>IF(COUNTA($A9417:$K9417)=0,"",IF(AND(IFERROR($H9417,0)&gt;0,LEN(TRIM($K9417&amp;""))&gt;0,IFERROR(LOOKUP(2,1/((LISTS!$M$2:$M$13&lt;&gt;"")*ISNUMBER(SEARCH(LISTS!$M$2:$M$13,$I9417))),LISTS!$N$2:$N$13),"NO")="SI"),"SI","NO"))</f>
        <v/>
      </c>
      <c r="M9417" s="9">
        <f>IF(COUNTA($A9417:$K9417)=0,"",IF($K9417&lt;&gt;"",IF(COUNTIF($K$19:$K9417,$K9417)&gt;1,"SI","NO"),IF(COUNTIFS($A$19:$A9417,$A9417,$C$19:$C9417,$C9417,$J$19:$J9417,$J9417,$D$19:$D9417,$D9417)&gt;1,"SI","NO")))</f>
        <v/>
      </c>
      <c r="N9417" s="11">
        <f>IF(COUNTA($A9417:$K9417)=0,"",IF(AND($L9417="SI",$M9417="NO"),IFERROR($H9417,0),0))</f>
        <v/>
      </c>
      <c r="O9417" s="9">
        <f>IF(COUNTA($A9417:$K9417)=0,"",IF($M9417="SI","CUFE o factura duplicada dentro del reporte; no se suma dos veces",IF(IFERROR($H9417,0)&lt;=0,"DIAN reporta valor susceptible 0",IF($L9417="NO",IFERROR(LOOKUP(2,1/((LISTS!$M$2:$M$13&lt;&gt;"")*ISNUMBER(SEARCH(LISTS!$M$2:$M$13,$I9417))),LISTS!$O$2:$O$13),"Medio de pago no elegible o no identificado por DIAN"),"Apta automaticamente por pago electronico y base positiva"))))</f>
        <v/>
      </c>
    </row>
    <row r="9418">
      <c r="A9418" s="9" t="n"/>
      <c r="B9418" s="9" t="n"/>
      <c r="C9418" s="12" t="n"/>
      <c r="D9418" s="11" t="n"/>
      <c r="E9418" s="11" t="n"/>
      <c r="F9418" s="11" t="n"/>
      <c r="G9418" s="11" t="n"/>
      <c r="H9418" s="11" t="n"/>
      <c r="I9418" s="9" t="n"/>
      <c r="J9418" s="9" t="n"/>
      <c r="K9418" s="9" t="n"/>
      <c r="L9418" s="9">
        <f>IF(COUNTA($A9418:$K9418)=0,"",IF(AND(IFERROR($H9418,0)&gt;0,LEN(TRIM($K9418&amp;""))&gt;0,IFERROR(LOOKUP(2,1/((LISTS!$M$2:$M$13&lt;&gt;"")*ISNUMBER(SEARCH(LISTS!$M$2:$M$13,$I9418))),LISTS!$N$2:$N$13),"NO")="SI"),"SI","NO"))</f>
        <v/>
      </c>
      <c r="M9418" s="9">
        <f>IF(COUNTA($A9418:$K9418)=0,"",IF($K9418&lt;&gt;"",IF(COUNTIF($K$19:$K9418,$K9418)&gt;1,"SI","NO"),IF(COUNTIFS($A$19:$A9418,$A9418,$C$19:$C9418,$C9418,$J$19:$J9418,$J9418,$D$19:$D9418,$D9418)&gt;1,"SI","NO")))</f>
        <v/>
      </c>
      <c r="N9418" s="11">
        <f>IF(COUNTA($A9418:$K9418)=0,"",IF(AND($L9418="SI",$M9418="NO"),IFERROR($H9418,0),0))</f>
        <v/>
      </c>
      <c r="O9418" s="9">
        <f>IF(COUNTA($A9418:$K9418)=0,"",IF($M9418="SI","CUFE o factura duplicada dentro del reporte; no se suma dos veces",IF(IFERROR($H9418,0)&lt;=0,"DIAN reporta valor susceptible 0",IF($L9418="NO",IFERROR(LOOKUP(2,1/((LISTS!$M$2:$M$13&lt;&gt;"")*ISNUMBER(SEARCH(LISTS!$M$2:$M$13,$I9418))),LISTS!$O$2:$O$13),"Medio de pago no elegible o no identificado por DIAN"),"Apta automaticamente por pago electronico y base positiva"))))</f>
        <v/>
      </c>
    </row>
    <row r="9419">
      <c r="A9419" s="9" t="n"/>
      <c r="B9419" s="9" t="n"/>
      <c r="C9419" s="12" t="n"/>
      <c r="D9419" s="11" t="n"/>
      <c r="E9419" s="11" t="n"/>
      <c r="F9419" s="11" t="n"/>
      <c r="G9419" s="11" t="n"/>
      <c r="H9419" s="11" t="n"/>
      <c r="I9419" s="9" t="n"/>
      <c r="J9419" s="9" t="n"/>
      <c r="K9419" s="9" t="n"/>
      <c r="L9419" s="9">
        <f>IF(COUNTA($A9419:$K9419)=0,"",IF(AND(IFERROR($H9419,0)&gt;0,LEN(TRIM($K9419&amp;""))&gt;0,IFERROR(LOOKUP(2,1/((LISTS!$M$2:$M$13&lt;&gt;"")*ISNUMBER(SEARCH(LISTS!$M$2:$M$13,$I9419))),LISTS!$N$2:$N$13),"NO")="SI"),"SI","NO"))</f>
        <v/>
      </c>
      <c r="M9419" s="9">
        <f>IF(COUNTA($A9419:$K9419)=0,"",IF($K9419&lt;&gt;"",IF(COUNTIF($K$19:$K9419,$K9419)&gt;1,"SI","NO"),IF(COUNTIFS($A$19:$A9419,$A9419,$C$19:$C9419,$C9419,$J$19:$J9419,$J9419,$D$19:$D9419,$D9419)&gt;1,"SI","NO")))</f>
        <v/>
      </c>
      <c r="N9419" s="11">
        <f>IF(COUNTA($A9419:$K9419)=0,"",IF(AND($L9419="SI",$M9419="NO"),IFERROR($H9419,0),0))</f>
        <v/>
      </c>
      <c r="O9419" s="9">
        <f>IF(COUNTA($A9419:$K9419)=0,"",IF($M9419="SI","CUFE o factura duplicada dentro del reporte; no se suma dos veces",IF(IFERROR($H9419,0)&lt;=0,"DIAN reporta valor susceptible 0",IF($L9419="NO",IFERROR(LOOKUP(2,1/((LISTS!$M$2:$M$13&lt;&gt;"")*ISNUMBER(SEARCH(LISTS!$M$2:$M$13,$I9419))),LISTS!$O$2:$O$13),"Medio de pago no elegible o no identificado por DIAN"),"Apta automaticamente por pago electronico y base positiva"))))</f>
        <v/>
      </c>
    </row>
    <row r="9420">
      <c r="A9420" s="9" t="n"/>
      <c r="B9420" s="9" t="n"/>
      <c r="C9420" s="12" t="n"/>
      <c r="D9420" s="11" t="n"/>
      <c r="E9420" s="11" t="n"/>
      <c r="F9420" s="11" t="n"/>
      <c r="G9420" s="11" t="n"/>
      <c r="H9420" s="11" t="n"/>
      <c r="I9420" s="9" t="n"/>
      <c r="J9420" s="9" t="n"/>
      <c r="K9420" s="9" t="n"/>
      <c r="L9420" s="9">
        <f>IF(COUNTA($A9420:$K9420)=0,"",IF(AND(IFERROR($H9420,0)&gt;0,LEN(TRIM($K9420&amp;""))&gt;0,IFERROR(LOOKUP(2,1/((LISTS!$M$2:$M$13&lt;&gt;"")*ISNUMBER(SEARCH(LISTS!$M$2:$M$13,$I9420))),LISTS!$N$2:$N$13),"NO")="SI"),"SI","NO"))</f>
        <v/>
      </c>
      <c r="M9420" s="9">
        <f>IF(COUNTA($A9420:$K9420)=0,"",IF($K9420&lt;&gt;"",IF(COUNTIF($K$19:$K9420,$K9420)&gt;1,"SI","NO"),IF(COUNTIFS($A$19:$A9420,$A9420,$C$19:$C9420,$C9420,$J$19:$J9420,$J9420,$D$19:$D9420,$D9420)&gt;1,"SI","NO")))</f>
        <v/>
      </c>
      <c r="N9420" s="11">
        <f>IF(COUNTA($A9420:$K9420)=0,"",IF(AND($L9420="SI",$M9420="NO"),IFERROR($H9420,0),0))</f>
        <v/>
      </c>
      <c r="O9420" s="9">
        <f>IF(COUNTA($A9420:$K9420)=0,"",IF($M9420="SI","CUFE o factura duplicada dentro del reporte; no se suma dos veces",IF(IFERROR($H9420,0)&lt;=0,"DIAN reporta valor susceptible 0",IF($L9420="NO",IFERROR(LOOKUP(2,1/((LISTS!$M$2:$M$13&lt;&gt;"")*ISNUMBER(SEARCH(LISTS!$M$2:$M$13,$I9420))),LISTS!$O$2:$O$13),"Medio de pago no elegible o no identificado por DIAN"),"Apta automaticamente por pago electronico y base positiva"))))</f>
        <v/>
      </c>
    </row>
    <row r="9421">
      <c r="A9421" s="9" t="n"/>
      <c r="B9421" s="9" t="n"/>
      <c r="C9421" s="12" t="n"/>
      <c r="D9421" s="11" t="n"/>
      <c r="E9421" s="11" t="n"/>
      <c r="F9421" s="11" t="n"/>
      <c r="G9421" s="11" t="n"/>
      <c r="H9421" s="11" t="n"/>
      <c r="I9421" s="9" t="n"/>
      <c r="J9421" s="9" t="n"/>
      <c r="K9421" s="9" t="n"/>
      <c r="L9421" s="9">
        <f>IF(COUNTA($A9421:$K9421)=0,"",IF(AND(IFERROR($H9421,0)&gt;0,LEN(TRIM($K9421&amp;""))&gt;0,IFERROR(LOOKUP(2,1/((LISTS!$M$2:$M$13&lt;&gt;"")*ISNUMBER(SEARCH(LISTS!$M$2:$M$13,$I9421))),LISTS!$N$2:$N$13),"NO")="SI"),"SI","NO"))</f>
        <v/>
      </c>
      <c r="M9421" s="9">
        <f>IF(COUNTA($A9421:$K9421)=0,"",IF($K9421&lt;&gt;"",IF(COUNTIF($K$19:$K9421,$K9421)&gt;1,"SI","NO"),IF(COUNTIFS($A$19:$A9421,$A9421,$C$19:$C9421,$C9421,$J$19:$J9421,$J9421,$D$19:$D9421,$D9421)&gt;1,"SI","NO")))</f>
        <v/>
      </c>
      <c r="N9421" s="11">
        <f>IF(COUNTA($A9421:$K9421)=0,"",IF(AND($L9421="SI",$M9421="NO"),IFERROR($H9421,0),0))</f>
        <v/>
      </c>
      <c r="O9421" s="9">
        <f>IF(COUNTA($A9421:$K9421)=0,"",IF($M9421="SI","CUFE o factura duplicada dentro del reporte; no se suma dos veces",IF(IFERROR($H9421,0)&lt;=0,"DIAN reporta valor susceptible 0",IF($L9421="NO",IFERROR(LOOKUP(2,1/((LISTS!$M$2:$M$13&lt;&gt;"")*ISNUMBER(SEARCH(LISTS!$M$2:$M$13,$I9421))),LISTS!$O$2:$O$13),"Medio de pago no elegible o no identificado por DIAN"),"Apta automaticamente por pago electronico y base positiva"))))</f>
        <v/>
      </c>
    </row>
    <row r="9422">
      <c r="A9422" s="9" t="n"/>
      <c r="B9422" s="9" t="n"/>
      <c r="C9422" s="12" t="n"/>
      <c r="D9422" s="11" t="n"/>
      <c r="E9422" s="11" t="n"/>
      <c r="F9422" s="11" t="n"/>
      <c r="G9422" s="11" t="n"/>
      <c r="H9422" s="11" t="n"/>
      <c r="I9422" s="9" t="n"/>
      <c r="J9422" s="9" t="n"/>
      <c r="K9422" s="9" t="n"/>
      <c r="L9422" s="9">
        <f>IF(COUNTA($A9422:$K9422)=0,"",IF(AND(IFERROR($H9422,0)&gt;0,LEN(TRIM($K9422&amp;""))&gt;0,IFERROR(LOOKUP(2,1/((LISTS!$M$2:$M$13&lt;&gt;"")*ISNUMBER(SEARCH(LISTS!$M$2:$M$13,$I9422))),LISTS!$N$2:$N$13),"NO")="SI"),"SI","NO"))</f>
        <v/>
      </c>
      <c r="M9422" s="9">
        <f>IF(COUNTA($A9422:$K9422)=0,"",IF($K9422&lt;&gt;"",IF(COUNTIF($K$19:$K9422,$K9422)&gt;1,"SI","NO"),IF(COUNTIFS($A$19:$A9422,$A9422,$C$19:$C9422,$C9422,$J$19:$J9422,$J9422,$D$19:$D9422,$D9422)&gt;1,"SI","NO")))</f>
        <v/>
      </c>
      <c r="N9422" s="11">
        <f>IF(COUNTA($A9422:$K9422)=0,"",IF(AND($L9422="SI",$M9422="NO"),IFERROR($H9422,0),0))</f>
        <v/>
      </c>
      <c r="O9422" s="9">
        <f>IF(COUNTA($A9422:$K9422)=0,"",IF($M9422="SI","CUFE o factura duplicada dentro del reporte; no se suma dos veces",IF(IFERROR($H9422,0)&lt;=0,"DIAN reporta valor susceptible 0",IF($L9422="NO",IFERROR(LOOKUP(2,1/((LISTS!$M$2:$M$13&lt;&gt;"")*ISNUMBER(SEARCH(LISTS!$M$2:$M$13,$I9422))),LISTS!$O$2:$O$13),"Medio de pago no elegible o no identificado por DIAN"),"Apta automaticamente por pago electronico y base positiva"))))</f>
        <v/>
      </c>
    </row>
    <row r="9423">
      <c r="A9423" s="9" t="n"/>
      <c r="B9423" s="9" t="n"/>
      <c r="C9423" s="12" t="n"/>
      <c r="D9423" s="11" t="n"/>
      <c r="E9423" s="11" t="n"/>
      <c r="F9423" s="11" t="n"/>
      <c r="G9423" s="11" t="n"/>
      <c r="H9423" s="11" t="n"/>
      <c r="I9423" s="9" t="n"/>
      <c r="J9423" s="9" t="n"/>
      <c r="K9423" s="9" t="n"/>
      <c r="L9423" s="9">
        <f>IF(COUNTA($A9423:$K9423)=0,"",IF(AND(IFERROR($H9423,0)&gt;0,LEN(TRIM($K9423&amp;""))&gt;0,IFERROR(LOOKUP(2,1/((LISTS!$M$2:$M$13&lt;&gt;"")*ISNUMBER(SEARCH(LISTS!$M$2:$M$13,$I9423))),LISTS!$N$2:$N$13),"NO")="SI"),"SI","NO"))</f>
        <v/>
      </c>
      <c r="M9423" s="9">
        <f>IF(COUNTA($A9423:$K9423)=0,"",IF($K9423&lt;&gt;"",IF(COUNTIF($K$19:$K9423,$K9423)&gt;1,"SI","NO"),IF(COUNTIFS($A$19:$A9423,$A9423,$C$19:$C9423,$C9423,$J$19:$J9423,$J9423,$D$19:$D9423,$D9423)&gt;1,"SI","NO")))</f>
        <v/>
      </c>
      <c r="N9423" s="11">
        <f>IF(COUNTA($A9423:$K9423)=0,"",IF(AND($L9423="SI",$M9423="NO"),IFERROR($H9423,0),0))</f>
        <v/>
      </c>
      <c r="O9423" s="9">
        <f>IF(COUNTA($A9423:$K9423)=0,"",IF($M9423="SI","CUFE o factura duplicada dentro del reporte; no se suma dos veces",IF(IFERROR($H9423,0)&lt;=0,"DIAN reporta valor susceptible 0",IF($L9423="NO",IFERROR(LOOKUP(2,1/((LISTS!$M$2:$M$13&lt;&gt;"")*ISNUMBER(SEARCH(LISTS!$M$2:$M$13,$I9423))),LISTS!$O$2:$O$13),"Medio de pago no elegible o no identificado por DIAN"),"Apta automaticamente por pago electronico y base positiva"))))</f>
        <v/>
      </c>
    </row>
    <row r="9424">
      <c r="A9424" s="9" t="n"/>
      <c r="B9424" s="9" t="n"/>
      <c r="C9424" s="12" t="n"/>
      <c r="D9424" s="11" t="n"/>
      <c r="E9424" s="11" t="n"/>
      <c r="F9424" s="11" t="n"/>
      <c r="G9424" s="11" t="n"/>
      <c r="H9424" s="11" t="n"/>
      <c r="I9424" s="9" t="n"/>
      <c r="J9424" s="9" t="n"/>
      <c r="K9424" s="9" t="n"/>
      <c r="L9424" s="9">
        <f>IF(COUNTA($A9424:$K9424)=0,"",IF(AND(IFERROR($H9424,0)&gt;0,LEN(TRIM($K9424&amp;""))&gt;0,IFERROR(LOOKUP(2,1/((LISTS!$M$2:$M$13&lt;&gt;"")*ISNUMBER(SEARCH(LISTS!$M$2:$M$13,$I9424))),LISTS!$N$2:$N$13),"NO")="SI"),"SI","NO"))</f>
        <v/>
      </c>
      <c r="M9424" s="9">
        <f>IF(COUNTA($A9424:$K9424)=0,"",IF($K9424&lt;&gt;"",IF(COUNTIF($K$19:$K9424,$K9424)&gt;1,"SI","NO"),IF(COUNTIFS($A$19:$A9424,$A9424,$C$19:$C9424,$C9424,$J$19:$J9424,$J9424,$D$19:$D9424,$D9424)&gt;1,"SI","NO")))</f>
        <v/>
      </c>
      <c r="N9424" s="11">
        <f>IF(COUNTA($A9424:$K9424)=0,"",IF(AND($L9424="SI",$M9424="NO"),IFERROR($H9424,0),0))</f>
        <v/>
      </c>
      <c r="O9424" s="9">
        <f>IF(COUNTA($A9424:$K9424)=0,"",IF($M9424="SI","CUFE o factura duplicada dentro del reporte; no se suma dos veces",IF(IFERROR($H9424,0)&lt;=0,"DIAN reporta valor susceptible 0",IF($L9424="NO",IFERROR(LOOKUP(2,1/((LISTS!$M$2:$M$13&lt;&gt;"")*ISNUMBER(SEARCH(LISTS!$M$2:$M$13,$I9424))),LISTS!$O$2:$O$13),"Medio de pago no elegible o no identificado por DIAN"),"Apta automaticamente por pago electronico y base positiva"))))</f>
        <v/>
      </c>
    </row>
    <row r="9425">
      <c r="A9425" s="9" t="n"/>
      <c r="B9425" s="9" t="n"/>
      <c r="C9425" s="12" t="n"/>
      <c r="D9425" s="11" t="n"/>
      <c r="E9425" s="11" t="n"/>
      <c r="F9425" s="11" t="n"/>
      <c r="G9425" s="11" t="n"/>
      <c r="H9425" s="11" t="n"/>
      <c r="I9425" s="9" t="n"/>
      <c r="J9425" s="9" t="n"/>
      <c r="K9425" s="9" t="n"/>
      <c r="L9425" s="9">
        <f>IF(COUNTA($A9425:$K9425)=0,"",IF(AND(IFERROR($H9425,0)&gt;0,LEN(TRIM($K9425&amp;""))&gt;0,IFERROR(LOOKUP(2,1/((LISTS!$M$2:$M$13&lt;&gt;"")*ISNUMBER(SEARCH(LISTS!$M$2:$M$13,$I9425))),LISTS!$N$2:$N$13),"NO")="SI"),"SI","NO"))</f>
        <v/>
      </c>
      <c r="M9425" s="9">
        <f>IF(COUNTA($A9425:$K9425)=0,"",IF($K9425&lt;&gt;"",IF(COUNTIF($K$19:$K9425,$K9425)&gt;1,"SI","NO"),IF(COUNTIFS($A$19:$A9425,$A9425,$C$19:$C9425,$C9425,$J$19:$J9425,$J9425,$D$19:$D9425,$D9425)&gt;1,"SI","NO")))</f>
        <v/>
      </c>
      <c r="N9425" s="11">
        <f>IF(COUNTA($A9425:$K9425)=0,"",IF(AND($L9425="SI",$M9425="NO"),IFERROR($H9425,0),0))</f>
        <v/>
      </c>
      <c r="O9425" s="9">
        <f>IF(COUNTA($A9425:$K9425)=0,"",IF($M9425="SI","CUFE o factura duplicada dentro del reporte; no se suma dos veces",IF(IFERROR($H9425,0)&lt;=0,"DIAN reporta valor susceptible 0",IF($L9425="NO",IFERROR(LOOKUP(2,1/((LISTS!$M$2:$M$13&lt;&gt;"")*ISNUMBER(SEARCH(LISTS!$M$2:$M$13,$I9425))),LISTS!$O$2:$O$13),"Medio de pago no elegible o no identificado por DIAN"),"Apta automaticamente por pago electronico y base positiva"))))</f>
        <v/>
      </c>
    </row>
    <row r="9426">
      <c r="A9426" s="9" t="n"/>
      <c r="B9426" s="9" t="n"/>
      <c r="C9426" s="12" t="n"/>
      <c r="D9426" s="11" t="n"/>
      <c r="E9426" s="11" t="n"/>
      <c r="F9426" s="11" t="n"/>
      <c r="G9426" s="11" t="n"/>
      <c r="H9426" s="11" t="n"/>
      <c r="I9426" s="9" t="n"/>
      <c r="J9426" s="9" t="n"/>
      <c r="K9426" s="9" t="n"/>
      <c r="L9426" s="9">
        <f>IF(COUNTA($A9426:$K9426)=0,"",IF(AND(IFERROR($H9426,0)&gt;0,LEN(TRIM($K9426&amp;""))&gt;0,IFERROR(LOOKUP(2,1/((LISTS!$M$2:$M$13&lt;&gt;"")*ISNUMBER(SEARCH(LISTS!$M$2:$M$13,$I9426))),LISTS!$N$2:$N$13),"NO")="SI"),"SI","NO"))</f>
        <v/>
      </c>
      <c r="M9426" s="9">
        <f>IF(COUNTA($A9426:$K9426)=0,"",IF($K9426&lt;&gt;"",IF(COUNTIF($K$19:$K9426,$K9426)&gt;1,"SI","NO"),IF(COUNTIFS($A$19:$A9426,$A9426,$C$19:$C9426,$C9426,$J$19:$J9426,$J9426,$D$19:$D9426,$D9426)&gt;1,"SI","NO")))</f>
        <v/>
      </c>
      <c r="N9426" s="11">
        <f>IF(COUNTA($A9426:$K9426)=0,"",IF(AND($L9426="SI",$M9426="NO"),IFERROR($H9426,0),0))</f>
        <v/>
      </c>
      <c r="O9426" s="9">
        <f>IF(COUNTA($A9426:$K9426)=0,"",IF($M9426="SI","CUFE o factura duplicada dentro del reporte; no se suma dos veces",IF(IFERROR($H9426,0)&lt;=0,"DIAN reporta valor susceptible 0",IF($L9426="NO",IFERROR(LOOKUP(2,1/((LISTS!$M$2:$M$13&lt;&gt;"")*ISNUMBER(SEARCH(LISTS!$M$2:$M$13,$I9426))),LISTS!$O$2:$O$13),"Medio de pago no elegible o no identificado por DIAN"),"Apta automaticamente por pago electronico y base positiva"))))</f>
        <v/>
      </c>
    </row>
    <row r="9427">
      <c r="A9427" s="9" t="n"/>
      <c r="B9427" s="9" t="n"/>
      <c r="C9427" s="12" t="n"/>
      <c r="D9427" s="11" t="n"/>
      <c r="E9427" s="11" t="n"/>
      <c r="F9427" s="11" t="n"/>
      <c r="G9427" s="11" t="n"/>
      <c r="H9427" s="11" t="n"/>
      <c r="I9427" s="9" t="n"/>
      <c r="J9427" s="9" t="n"/>
      <c r="K9427" s="9" t="n"/>
      <c r="L9427" s="9">
        <f>IF(COUNTA($A9427:$K9427)=0,"",IF(AND(IFERROR($H9427,0)&gt;0,LEN(TRIM($K9427&amp;""))&gt;0,IFERROR(LOOKUP(2,1/((LISTS!$M$2:$M$13&lt;&gt;"")*ISNUMBER(SEARCH(LISTS!$M$2:$M$13,$I9427))),LISTS!$N$2:$N$13),"NO")="SI"),"SI","NO"))</f>
        <v/>
      </c>
      <c r="M9427" s="9">
        <f>IF(COUNTA($A9427:$K9427)=0,"",IF($K9427&lt;&gt;"",IF(COUNTIF($K$19:$K9427,$K9427)&gt;1,"SI","NO"),IF(COUNTIFS($A$19:$A9427,$A9427,$C$19:$C9427,$C9427,$J$19:$J9427,$J9427,$D$19:$D9427,$D9427)&gt;1,"SI","NO")))</f>
        <v/>
      </c>
      <c r="N9427" s="11">
        <f>IF(COUNTA($A9427:$K9427)=0,"",IF(AND($L9427="SI",$M9427="NO"),IFERROR($H9427,0),0))</f>
        <v/>
      </c>
      <c r="O9427" s="9">
        <f>IF(COUNTA($A9427:$K9427)=0,"",IF($M9427="SI","CUFE o factura duplicada dentro del reporte; no se suma dos veces",IF(IFERROR($H9427,0)&lt;=0,"DIAN reporta valor susceptible 0",IF($L9427="NO",IFERROR(LOOKUP(2,1/((LISTS!$M$2:$M$13&lt;&gt;"")*ISNUMBER(SEARCH(LISTS!$M$2:$M$13,$I9427))),LISTS!$O$2:$O$13),"Medio de pago no elegible o no identificado por DIAN"),"Apta automaticamente por pago electronico y base positiva"))))</f>
        <v/>
      </c>
    </row>
    <row r="9428">
      <c r="A9428" s="9" t="n"/>
      <c r="B9428" s="9" t="n"/>
      <c r="C9428" s="12" t="n"/>
      <c r="D9428" s="11" t="n"/>
      <c r="E9428" s="11" t="n"/>
      <c r="F9428" s="11" t="n"/>
      <c r="G9428" s="11" t="n"/>
      <c r="H9428" s="11" t="n"/>
      <c r="I9428" s="9" t="n"/>
      <c r="J9428" s="9" t="n"/>
      <c r="K9428" s="9" t="n"/>
      <c r="L9428" s="9">
        <f>IF(COUNTA($A9428:$K9428)=0,"",IF(AND(IFERROR($H9428,0)&gt;0,LEN(TRIM($K9428&amp;""))&gt;0,IFERROR(LOOKUP(2,1/((LISTS!$M$2:$M$13&lt;&gt;"")*ISNUMBER(SEARCH(LISTS!$M$2:$M$13,$I9428))),LISTS!$N$2:$N$13),"NO")="SI"),"SI","NO"))</f>
        <v/>
      </c>
      <c r="M9428" s="9">
        <f>IF(COUNTA($A9428:$K9428)=0,"",IF($K9428&lt;&gt;"",IF(COUNTIF($K$19:$K9428,$K9428)&gt;1,"SI","NO"),IF(COUNTIFS($A$19:$A9428,$A9428,$C$19:$C9428,$C9428,$J$19:$J9428,$J9428,$D$19:$D9428,$D9428)&gt;1,"SI","NO")))</f>
        <v/>
      </c>
      <c r="N9428" s="11">
        <f>IF(COUNTA($A9428:$K9428)=0,"",IF(AND($L9428="SI",$M9428="NO"),IFERROR($H9428,0),0))</f>
        <v/>
      </c>
      <c r="O9428" s="9">
        <f>IF(COUNTA($A9428:$K9428)=0,"",IF($M9428="SI","CUFE o factura duplicada dentro del reporte; no se suma dos veces",IF(IFERROR($H9428,0)&lt;=0,"DIAN reporta valor susceptible 0",IF($L9428="NO",IFERROR(LOOKUP(2,1/((LISTS!$M$2:$M$13&lt;&gt;"")*ISNUMBER(SEARCH(LISTS!$M$2:$M$13,$I9428))),LISTS!$O$2:$O$13),"Medio de pago no elegible o no identificado por DIAN"),"Apta automaticamente por pago electronico y base positiva"))))</f>
        <v/>
      </c>
    </row>
    <row r="9429">
      <c r="A9429" s="9" t="n"/>
      <c r="B9429" s="9" t="n"/>
      <c r="C9429" s="12" t="n"/>
      <c r="D9429" s="11" t="n"/>
      <c r="E9429" s="11" t="n"/>
      <c r="F9429" s="11" t="n"/>
      <c r="G9429" s="11" t="n"/>
      <c r="H9429" s="11" t="n"/>
      <c r="I9429" s="9" t="n"/>
      <c r="J9429" s="9" t="n"/>
      <c r="K9429" s="9" t="n"/>
      <c r="L9429" s="9">
        <f>IF(COUNTA($A9429:$K9429)=0,"",IF(AND(IFERROR($H9429,0)&gt;0,LEN(TRIM($K9429&amp;""))&gt;0,IFERROR(LOOKUP(2,1/((LISTS!$M$2:$M$13&lt;&gt;"")*ISNUMBER(SEARCH(LISTS!$M$2:$M$13,$I9429))),LISTS!$N$2:$N$13),"NO")="SI"),"SI","NO"))</f>
        <v/>
      </c>
      <c r="M9429" s="9">
        <f>IF(COUNTA($A9429:$K9429)=0,"",IF($K9429&lt;&gt;"",IF(COUNTIF($K$19:$K9429,$K9429)&gt;1,"SI","NO"),IF(COUNTIFS($A$19:$A9429,$A9429,$C$19:$C9429,$C9429,$J$19:$J9429,$J9429,$D$19:$D9429,$D9429)&gt;1,"SI","NO")))</f>
        <v/>
      </c>
      <c r="N9429" s="11">
        <f>IF(COUNTA($A9429:$K9429)=0,"",IF(AND($L9429="SI",$M9429="NO"),IFERROR($H9429,0),0))</f>
        <v/>
      </c>
      <c r="O9429" s="9">
        <f>IF(COUNTA($A9429:$K9429)=0,"",IF($M9429="SI","CUFE o factura duplicada dentro del reporte; no se suma dos veces",IF(IFERROR($H9429,0)&lt;=0,"DIAN reporta valor susceptible 0",IF($L9429="NO",IFERROR(LOOKUP(2,1/((LISTS!$M$2:$M$13&lt;&gt;"")*ISNUMBER(SEARCH(LISTS!$M$2:$M$13,$I9429))),LISTS!$O$2:$O$13),"Medio de pago no elegible o no identificado por DIAN"),"Apta automaticamente por pago electronico y base positiva"))))</f>
        <v/>
      </c>
    </row>
    <row r="9430">
      <c r="A9430" s="9" t="n"/>
      <c r="B9430" s="9" t="n"/>
      <c r="C9430" s="12" t="n"/>
      <c r="D9430" s="11" t="n"/>
      <c r="E9430" s="11" t="n"/>
      <c r="F9430" s="11" t="n"/>
      <c r="G9430" s="11" t="n"/>
      <c r="H9430" s="11" t="n"/>
      <c r="I9430" s="9" t="n"/>
      <c r="J9430" s="9" t="n"/>
      <c r="K9430" s="9" t="n"/>
      <c r="L9430" s="9">
        <f>IF(COUNTA($A9430:$K9430)=0,"",IF(AND(IFERROR($H9430,0)&gt;0,LEN(TRIM($K9430&amp;""))&gt;0,IFERROR(LOOKUP(2,1/((LISTS!$M$2:$M$13&lt;&gt;"")*ISNUMBER(SEARCH(LISTS!$M$2:$M$13,$I9430))),LISTS!$N$2:$N$13),"NO")="SI"),"SI","NO"))</f>
        <v/>
      </c>
      <c r="M9430" s="9">
        <f>IF(COUNTA($A9430:$K9430)=0,"",IF($K9430&lt;&gt;"",IF(COUNTIF($K$19:$K9430,$K9430)&gt;1,"SI","NO"),IF(COUNTIFS($A$19:$A9430,$A9430,$C$19:$C9430,$C9430,$J$19:$J9430,$J9430,$D$19:$D9430,$D9430)&gt;1,"SI","NO")))</f>
        <v/>
      </c>
      <c r="N9430" s="11">
        <f>IF(COUNTA($A9430:$K9430)=0,"",IF(AND($L9430="SI",$M9430="NO"),IFERROR($H9430,0),0))</f>
        <v/>
      </c>
      <c r="O9430" s="9">
        <f>IF(COUNTA($A9430:$K9430)=0,"",IF($M9430="SI","CUFE o factura duplicada dentro del reporte; no se suma dos veces",IF(IFERROR($H9430,0)&lt;=0,"DIAN reporta valor susceptible 0",IF($L9430="NO",IFERROR(LOOKUP(2,1/((LISTS!$M$2:$M$13&lt;&gt;"")*ISNUMBER(SEARCH(LISTS!$M$2:$M$13,$I9430))),LISTS!$O$2:$O$13),"Medio de pago no elegible o no identificado por DIAN"),"Apta automaticamente por pago electronico y base positiva"))))</f>
        <v/>
      </c>
    </row>
    <row r="9431">
      <c r="A9431" s="9" t="n"/>
      <c r="B9431" s="9" t="n"/>
      <c r="C9431" s="12" t="n"/>
      <c r="D9431" s="11" t="n"/>
      <c r="E9431" s="11" t="n"/>
      <c r="F9431" s="11" t="n"/>
      <c r="G9431" s="11" t="n"/>
      <c r="H9431" s="11" t="n"/>
      <c r="I9431" s="9" t="n"/>
      <c r="J9431" s="9" t="n"/>
      <c r="K9431" s="9" t="n"/>
      <c r="L9431" s="9">
        <f>IF(COUNTA($A9431:$K9431)=0,"",IF(AND(IFERROR($H9431,0)&gt;0,LEN(TRIM($K9431&amp;""))&gt;0,IFERROR(LOOKUP(2,1/((LISTS!$M$2:$M$13&lt;&gt;"")*ISNUMBER(SEARCH(LISTS!$M$2:$M$13,$I9431))),LISTS!$N$2:$N$13),"NO")="SI"),"SI","NO"))</f>
        <v/>
      </c>
      <c r="M9431" s="9">
        <f>IF(COUNTA($A9431:$K9431)=0,"",IF($K9431&lt;&gt;"",IF(COUNTIF($K$19:$K9431,$K9431)&gt;1,"SI","NO"),IF(COUNTIFS($A$19:$A9431,$A9431,$C$19:$C9431,$C9431,$J$19:$J9431,$J9431,$D$19:$D9431,$D9431)&gt;1,"SI","NO")))</f>
        <v/>
      </c>
      <c r="N9431" s="11">
        <f>IF(COUNTA($A9431:$K9431)=0,"",IF(AND($L9431="SI",$M9431="NO"),IFERROR($H9431,0),0))</f>
        <v/>
      </c>
      <c r="O9431" s="9">
        <f>IF(COUNTA($A9431:$K9431)=0,"",IF($M9431="SI","CUFE o factura duplicada dentro del reporte; no se suma dos veces",IF(IFERROR($H9431,0)&lt;=0,"DIAN reporta valor susceptible 0",IF($L9431="NO",IFERROR(LOOKUP(2,1/((LISTS!$M$2:$M$13&lt;&gt;"")*ISNUMBER(SEARCH(LISTS!$M$2:$M$13,$I9431))),LISTS!$O$2:$O$13),"Medio de pago no elegible o no identificado por DIAN"),"Apta automaticamente por pago electronico y base positiva"))))</f>
        <v/>
      </c>
    </row>
    <row r="9432">
      <c r="A9432" s="9" t="n"/>
      <c r="B9432" s="9" t="n"/>
      <c r="C9432" s="12" t="n"/>
      <c r="D9432" s="11" t="n"/>
      <c r="E9432" s="11" t="n"/>
      <c r="F9432" s="11" t="n"/>
      <c r="G9432" s="11" t="n"/>
      <c r="H9432" s="11" t="n"/>
      <c r="I9432" s="9" t="n"/>
      <c r="J9432" s="9" t="n"/>
      <c r="K9432" s="9" t="n"/>
      <c r="L9432" s="9">
        <f>IF(COUNTA($A9432:$K9432)=0,"",IF(AND(IFERROR($H9432,0)&gt;0,LEN(TRIM($K9432&amp;""))&gt;0,IFERROR(LOOKUP(2,1/((LISTS!$M$2:$M$13&lt;&gt;"")*ISNUMBER(SEARCH(LISTS!$M$2:$M$13,$I9432))),LISTS!$N$2:$N$13),"NO")="SI"),"SI","NO"))</f>
        <v/>
      </c>
      <c r="M9432" s="9">
        <f>IF(COUNTA($A9432:$K9432)=0,"",IF($K9432&lt;&gt;"",IF(COUNTIF($K$19:$K9432,$K9432)&gt;1,"SI","NO"),IF(COUNTIFS($A$19:$A9432,$A9432,$C$19:$C9432,$C9432,$J$19:$J9432,$J9432,$D$19:$D9432,$D9432)&gt;1,"SI","NO")))</f>
        <v/>
      </c>
      <c r="N9432" s="11">
        <f>IF(COUNTA($A9432:$K9432)=0,"",IF(AND($L9432="SI",$M9432="NO"),IFERROR($H9432,0),0))</f>
        <v/>
      </c>
      <c r="O9432" s="9">
        <f>IF(COUNTA($A9432:$K9432)=0,"",IF($M9432="SI","CUFE o factura duplicada dentro del reporte; no se suma dos veces",IF(IFERROR($H9432,0)&lt;=0,"DIAN reporta valor susceptible 0",IF($L9432="NO",IFERROR(LOOKUP(2,1/((LISTS!$M$2:$M$13&lt;&gt;"")*ISNUMBER(SEARCH(LISTS!$M$2:$M$13,$I9432))),LISTS!$O$2:$O$13),"Medio de pago no elegible o no identificado por DIAN"),"Apta automaticamente por pago electronico y base positiva"))))</f>
        <v/>
      </c>
    </row>
    <row r="9433">
      <c r="A9433" s="9" t="n"/>
      <c r="B9433" s="9" t="n"/>
      <c r="C9433" s="12" t="n"/>
      <c r="D9433" s="11" t="n"/>
      <c r="E9433" s="11" t="n"/>
      <c r="F9433" s="11" t="n"/>
      <c r="G9433" s="11" t="n"/>
      <c r="H9433" s="11" t="n"/>
      <c r="I9433" s="9" t="n"/>
      <c r="J9433" s="9" t="n"/>
      <c r="K9433" s="9" t="n"/>
      <c r="L9433" s="9">
        <f>IF(COUNTA($A9433:$K9433)=0,"",IF(AND(IFERROR($H9433,0)&gt;0,LEN(TRIM($K9433&amp;""))&gt;0,IFERROR(LOOKUP(2,1/((LISTS!$M$2:$M$13&lt;&gt;"")*ISNUMBER(SEARCH(LISTS!$M$2:$M$13,$I9433))),LISTS!$N$2:$N$13),"NO")="SI"),"SI","NO"))</f>
        <v/>
      </c>
      <c r="M9433" s="9">
        <f>IF(COUNTA($A9433:$K9433)=0,"",IF($K9433&lt;&gt;"",IF(COUNTIF($K$19:$K9433,$K9433)&gt;1,"SI","NO"),IF(COUNTIFS($A$19:$A9433,$A9433,$C$19:$C9433,$C9433,$J$19:$J9433,$J9433,$D$19:$D9433,$D9433)&gt;1,"SI","NO")))</f>
        <v/>
      </c>
      <c r="N9433" s="11">
        <f>IF(COUNTA($A9433:$K9433)=0,"",IF(AND($L9433="SI",$M9433="NO"),IFERROR($H9433,0),0))</f>
        <v/>
      </c>
      <c r="O9433" s="9">
        <f>IF(COUNTA($A9433:$K9433)=0,"",IF($M9433="SI","CUFE o factura duplicada dentro del reporte; no se suma dos veces",IF(IFERROR($H9433,0)&lt;=0,"DIAN reporta valor susceptible 0",IF($L9433="NO",IFERROR(LOOKUP(2,1/((LISTS!$M$2:$M$13&lt;&gt;"")*ISNUMBER(SEARCH(LISTS!$M$2:$M$13,$I9433))),LISTS!$O$2:$O$13),"Medio de pago no elegible o no identificado por DIAN"),"Apta automaticamente por pago electronico y base positiva"))))</f>
        <v/>
      </c>
    </row>
    <row r="9434">
      <c r="A9434" s="9" t="n"/>
      <c r="B9434" s="9" t="n"/>
      <c r="C9434" s="12" t="n"/>
      <c r="D9434" s="11" t="n"/>
      <c r="E9434" s="11" t="n"/>
      <c r="F9434" s="11" t="n"/>
      <c r="G9434" s="11" t="n"/>
      <c r="H9434" s="11" t="n"/>
      <c r="I9434" s="9" t="n"/>
      <c r="J9434" s="9" t="n"/>
      <c r="K9434" s="9" t="n"/>
      <c r="L9434" s="9">
        <f>IF(COUNTA($A9434:$K9434)=0,"",IF(AND(IFERROR($H9434,0)&gt;0,LEN(TRIM($K9434&amp;""))&gt;0,IFERROR(LOOKUP(2,1/((LISTS!$M$2:$M$13&lt;&gt;"")*ISNUMBER(SEARCH(LISTS!$M$2:$M$13,$I9434))),LISTS!$N$2:$N$13),"NO")="SI"),"SI","NO"))</f>
        <v/>
      </c>
      <c r="M9434" s="9">
        <f>IF(COUNTA($A9434:$K9434)=0,"",IF($K9434&lt;&gt;"",IF(COUNTIF($K$19:$K9434,$K9434)&gt;1,"SI","NO"),IF(COUNTIFS($A$19:$A9434,$A9434,$C$19:$C9434,$C9434,$J$19:$J9434,$J9434,$D$19:$D9434,$D9434)&gt;1,"SI","NO")))</f>
        <v/>
      </c>
      <c r="N9434" s="11">
        <f>IF(COUNTA($A9434:$K9434)=0,"",IF(AND($L9434="SI",$M9434="NO"),IFERROR($H9434,0),0))</f>
        <v/>
      </c>
      <c r="O9434" s="9">
        <f>IF(COUNTA($A9434:$K9434)=0,"",IF($M9434="SI","CUFE o factura duplicada dentro del reporte; no se suma dos veces",IF(IFERROR($H9434,0)&lt;=0,"DIAN reporta valor susceptible 0",IF($L9434="NO",IFERROR(LOOKUP(2,1/((LISTS!$M$2:$M$13&lt;&gt;"")*ISNUMBER(SEARCH(LISTS!$M$2:$M$13,$I9434))),LISTS!$O$2:$O$13),"Medio de pago no elegible o no identificado por DIAN"),"Apta automaticamente por pago electronico y base positiva"))))</f>
        <v/>
      </c>
    </row>
    <row r="9435">
      <c r="A9435" s="9" t="n"/>
      <c r="B9435" s="9" t="n"/>
      <c r="C9435" s="12" t="n"/>
      <c r="D9435" s="11" t="n"/>
      <c r="E9435" s="11" t="n"/>
      <c r="F9435" s="11" t="n"/>
      <c r="G9435" s="11" t="n"/>
      <c r="H9435" s="11" t="n"/>
      <c r="I9435" s="9" t="n"/>
      <c r="J9435" s="9" t="n"/>
      <c r="K9435" s="9" t="n"/>
      <c r="L9435" s="9">
        <f>IF(COUNTA($A9435:$K9435)=0,"",IF(AND(IFERROR($H9435,0)&gt;0,LEN(TRIM($K9435&amp;""))&gt;0,IFERROR(LOOKUP(2,1/((LISTS!$M$2:$M$13&lt;&gt;"")*ISNUMBER(SEARCH(LISTS!$M$2:$M$13,$I9435))),LISTS!$N$2:$N$13),"NO")="SI"),"SI","NO"))</f>
        <v/>
      </c>
      <c r="M9435" s="9">
        <f>IF(COUNTA($A9435:$K9435)=0,"",IF($K9435&lt;&gt;"",IF(COUNTIF($K$19:$K9435,$K9435)&gt;1,"SI","NO"),IF(COUNTIFS($A$19:$A9435,$A9435,$C$19:$C9435,$C9435,$J$19:$J9435,$J9435,$D$19:$D9435,$D9435)&gt;1,"SI","NO")))</f>
        <v/>
      </c>
      <c r="N9435" s="11">
        <f>IF(COUNTA($A9435:$K9435)=0,"",IF(AND($L9435="SI",$M9435="NO"),IFERROR($H9435,0),0))</f>
        <v/>
      </c>
      <c r="O9435" s="9">
        <f>IF(COUNTA($A9435:$K9435)=0,"",IF($M9435="SI","CUFE o factura duplicada dentro del reporte; no se suma dos veces",IF(IFERROR($H9435,0)&lt;=0,"DIAN reporta valor susceptible 0",IF($L9435="NO",IFERROR(LOOKUP(2,1/((LISTS!$M$2:$M$13&lt;&gt;"")*ISNUMBER(SEARCH(LISTS!$M$2:$M$13,$I9435))),LISTS!$O$2:$O$13),"Medio de pago no elegible o no identificado por DIAN"),"Apta automaticamente por pago electronico y base positiva"))))</f>
        <v/>
      </c>
    </row>
    <row r="9436">
      <c r="A9436" s="9" t="n"/>
      <c r="B9436" s="9" t="n"/>
      <c r="C9436" s="12" t="n"/>
      <c r="D9436" s="11" t="n"/>
      <c r="E9436" s="11" t="n"/>
      <c r="F9436" s="11" t="n"/>
      <c r="G9436" s="11" t="n"/>
      <c r="H9436" s="11" t="n"/>
      <c r="I9436" s="9" t="n"/>
      <c r="J9436" s="9" t="n"/>
      <c r="K9436" s="9" t="n"/>
      <c r="L9436" s="9">
        <f>IF(COUNTA($A9436:$K9436)=0,"",IF(AND(IFERROR($H9436,0)&gt;0,LEN(TRIM($K9436&amp;""))&gt;0,IFERROR(LOOKUP(2,1/((LISTS!$M$2:$M$13&lt;&gt;"")*ISNUMBER(SEARCH(LISTS!$M$2:$M$13,$I9436))),LISTS!$N$2:$N$13),"NO")="SI"),"SI","NO"))</f>
        <v/>
      </c>
      <c r="M9436" s="9">
        <f>IF(COUNTA($A9436:$K9436)=0,"",IF($K9436&lt;&gt;"",IF(COUNTIF($K$19:$K9436,$K9436)&gt;1,"SI","NO"),IF(COUNTIFS($A$19:$A9436,$A9436,$C$19:$C9436,$C9436,$J$19:$J9436,$J9436,$D$19:$D9436,$D9436)&gt;1,"SI","NO")))</f>
        <v/>
      </c>
      <c r="N9436" s="11">
        <f>IF(COUNTA($A9436:$K9436)=0,"",IF(AND($L9436="SI",$M9436="NO"),IFERROR($H9436,0),0))</f>
        <v/>
      </c>
      <c r="O9436" s="9">
        <f>IF(COUNTA($A9436:$K9436)=0,"",IF($M9436="SI","CUFE o factura duplicada dentro del reporte; no se suma dos veces",IF(IFERROR($H9436,0)&lt;=0,"DIAN reporta valor susceptible 0",IF($L9436="NO",IFERROR(LOOKUP(2,1/((LISTS!$M$2:$M$13&lt;&gt;"")*ISNUMBER(SEARCH(LISTS!$M$2:$M$13,$I9436))),LISTS!$O$2:$O$13),"Medio de pago no elegible o no identificado por DIAN"),"Apta automaticamente por pago electronico y base positiva"))))</f>
        <v/>
      </c>
    </row>
    <row r="9437">
      <c r="A9437" s="9" t="n"/>
      <c r="B9437" s="9" t="n"/>
      <c r="C9437" s="12" t="n"/>
      <c r="D9437" s="11" t="n"/>
      <c r="E9437" s="11" t="n"/>
      <c r="F9437" s="11" t="n"/>
      <c r="G9437" s="11" t="n"/>
      <c r="H9437" s="11" t="n"/>
      <c r="I9437" s="9" t="n"/>
      <c r="J9437" s="9" t="n"/>
      <c r="K9437" s="9" t="n"/>
      <c r="L9437" s="9">
        <f>IF(COUNTA($A9437:$K9437)=0,"",IF(AND(IFERROR($H9437,0)&gt;0,LEN(TRIM($K9437&amp;""))&gt;0,IFERROR(LOOKUP(2,1/((LISTS!$M$2:$M$13&lt;&gt;"")*ISNUMBER(SEARCH(LISTS!$M$2:$M$13,$I9437))),LISTS!$N$2:$N$13),"NO")="SI"),"SI","NO"))</f>
        <v/>
      </c>
      <c r="M9437" s="9">
        <f>IF(COUNTA($A9437:$K9437)=0,"",IF($K9437&lt;&gt;"",IF(COUNTIF($K$19:$K9437,$K9437)&gt;1,"SI","NO"),IF(COUNTIFS($A$19:$A9437,$A9437,$C$19:$C9437,$C9437,$J$19:$J9437,$J9437,$D$19:$D9437,$D9437)&gt;1,"SI","NO")))</f>
        <v/>
      </c>
      <c r="N9437" s="11">
        <f>IF(COUNTA($A9437:$K9437)=0,"",IF(AND($L9437="SI",$M9437="NO"),IFERROR($H9437,0),0))</f>
        <v/>
      </c>
      <c r="O9437" s="9">
        <f>IF(COUNTA($A9437:$K9437)=0,"",IF($M9437="SI","CUFE o factura duplicada dentro del reporte; no se suma dos veces",IF(IFERROR($H9437,0)&lt;=0,"DIAN reporta valor susceptible 0",IF($L9437="NO",IFERROR(LOOKUP(2,1/((LISTS!$M$2:$M$13&lt;&gt;"")*ISNUMBER(SEARCH(LISTS!$M$2:$M$13,$I9437))),LISTS!$O$2:$O$13),"Medio de pago no elegible o no identificado por DIAN"),"Apta automaticamente por pago electronico y base positiva"))))</f>
        <v/>
      </c>
    </row>
    <row r="9438">
      <c r="A9438" s="9" t="n"/>
      <c r="B9438" s="9" t="n"/>
      <c r="C9438" s="12" t="n"/>
      <c r="D9438" s="11" t="n"/>
      <c r="E9438" s="11" t="n"/>
      <c r="F9438" s="11" t="n"/>
      <c r="G9438" s="11" t="n"/>
      <c r="H9438" s="11" t="n"/>
      <c r="I9438" s="9" t="n"/>
      <c r="J9438" s="9" t="n"/>
      <c r="K9438" s="9" t="n"/>
      <c r="L9438" s="9">
        <f>IF(COUNTA($A9438:$K9438)=0,"",IF(AND(IFERROR($H9438,0)&gt;0,LEN(TRIM($K9438&amp;""))&gt;0,IFERROR(LOOKUP(2,1/((LISTS!$M$2:$M$13&lt;&gt;"")*ISNUMBER(SEARCH(LISTS!$M$2:$M$13,$I9438))),LISTS!$N$2:$N$13),"NO")="SI"),"SI","NO"))</f>
        <v/>
      </c>
      <c r="M9438" s="9">
        <f>IF(COUNTA($A9438:$K9438)=0,"",IF($K9438&lt;&gt;"",IF(COUNTIF($K$19:$K9438,$K9438)&gt;1,"SI","NO"),IF(COUNTIFS($A$19:$A9438,$A9438,$C$19:$C9438,$C9438,$J$19:$J9438,$J9438,$D$19:$D9438,$D9438)&gt;1,"SI","NO")))</f>
        <v/>
      </c>
      <c r="N9438" s="11">
        <f>IF(COUNTA($A9438:$K9438)=0,"",IF(AND($L9438="SI",$M9438="NO"),IFERROR($H9438,0),0))</f>
        <v/>
      </c>
      <c r="O9438" s="9">
        <f>IF(COUNTA($A9438:$K9438)=0,"",IF($M9438="SI","CUFE o factura duplicada dentro del reporte; no se suma dos veces",IF(IFERROR($H9438,0)&lt;=0,"DIAN reporta valor susceptible 0",IF($L9438="NO",IFERROR(LOOKUP(2,1/((LISTS!$M$2:$M$13&lt;&gt;"")*ISNUMBER(SEARCH(LISTS!$M$2:$M$13,$I9438))),LISTS!$O$2:$O$13),"Medio de pago no elegible o no identificado por DIAN"),"Apta automaticamente por pago electronico y base positiva"))))</f>
        <v/>
      </c>
    </row>
    <row r="9439">
      <c r="A9439" s="9" t="n"/>
      <c r="B9439" s="9" t="n"/>
      <c r="C9439" s="12" t="n"/>
      <c r="D9439" s="11" t="n"/>
      <c r="E9439" s="11" t="n"/>
      <c r="F9439" s="11" t="n"/>
      <c r="G9439" s="11" t="n"/>
      <c r="H9439" s="11" t="n"/>
      <c r="I9439" s="9" t="n"/>
      <c r="J9439" s="9" t="n"/>
      <c r="K9439" s="9" t="n"/>
      <c r="L9439" s="9">
        <f>IF(COUNTA($A9439:$K9439)=0,"",IF(AND(IFERROR($H9439,0)&gt;0,LEN(TRIM($K9439&amp;""))&gt;0,IFERROR(LOOKUP(2,1/((LISTS!$M$2:$M$13&lt;&gt;"")*ISNUMBER(SEARCH(LISTS!$M$2:$M$13,$I9439))),LISTS!$N$2:$N$13),"NO")="SI"),"SI","NO"))</f>
        <v/>
      </c>
      <c r="M9439" s="9">
        <f>IF(COUNTA($A9439:$K9439)=0,"",IF($K9439&lt;&gt;"",IF(COUNTIF($K$19:$K9439,$K9439)&gt;1,"SI","NO"),IF(COUNTIFS($A$19:$A9439,$A9439,$C$19:$C9439,$C9439,$J$19:$J9439,$J9439,$D$19:$D9439,$D9439)&gt;1,"SI","NO")))</f>
        <v/>
      </c>
      <c r="N9439" s="11">
        <f>IF(COUNTA($A9439:$K9439)=0,"",IF(AND($L9439="SI",$M9439="NO"),IFERROR($H9439,0),0))</f>
        <v/>
      </c>
      <c r="O9439" s="9">
        <f>IF(COUNTA($A9439:$K9439)=0,"",IF($M9439="SI","CUFE o factura duplicada dentro del reporte; no se suma dos veces",IF(IFERROR($H9439,0)&lt;=0,"DIAN reporta valor susceptible 0",IF($L9439="NO",IFERROR(LOOKUP(2,1/((LISTS!$M$2:$M$13&lt;&gt;"")*ISNUMBER(SEARCH(LISTS!$M$2:$M$13,$I9439))),LISTS!$O$2:$O$13),"Medio de pago no elegible o no identificado por DIAN"),"Apta automaticamente por pago electronico y base positiva"))))</f>
        <v/>
      </c>
    </row>
    <row r="9440">
      <c r="A9440" s="9" t="n"/>
      <c r="B9440" s="9" t="n"/>
      <c r="C9440" s="12" t="n"/>
      <c r="D9440" s="11" t="n"/>
      <c r="E9440" s="11" t="n"/>
      <c r="F9440" s="11" t="n"/>
      <c r="G9440" s="11" t="n"/>
      <c r="H9440" s="11" t="n"/>
      <c r="I9440" s="9" t="n"/>
      <c r="J9440" s="9" t="n"/>
      <c r="K9440" s="9" t="n"/>
      <c r="L9440" s="9">
        <f>IF(COUNTA($A9440:$K9440)=0,"",IF(AND(IFERROR($H9440,0)&gt;0,LEN(TRIM($K9440&amp;""))&gt;0,IFERROR(LOOKUP(2,1/((LISTS!$M$2:$M$13&lt;&gt;"")*ISNUMBER(SEARCH(LISTS!$M$2:$M$13,$I9440))),LISTS!$N$2:$N$13),"NO")="SI"),"SI","NO"))</f>
        <v/>
      </c>
      <c r="M9440" s="9">
        <f>IF(COUNTA($A9440:$K9440)=0,"",IF($K9440&lt;&gt;"",IF(COUNTIF($K$19:$K9440,$K9440)&gt;1,"SI","NO"),IF(COUNTIFS($A$19:$A9440,$A9440,$C$19:$C9440,$C9440,$J$19:$J9440,$J9440,$D$19:$D9440,$D9440)&gt;1,"SI","NO")))</f>
        <v/>
      </c>
      <c r="N9440" s="11">
        <f>IF(COUNTA($A9440:$K9440)=0,"",IF(AND($L9440="SI",$M9440="NO"),IFERROR($H9440,0),0))</f>
        <v/>
      </c>
      <c r="O9440" s="9">
        <f>IF(COUNTA($A9440:$K9440)=0,"",IF($M9440="SI","CUFE o factura duplicada dentro del reporte; no se suma dos veces",IF(IFERROR($H9440,0)&lt;=0,"DIAN reporta valor susceptible 0",IF($L9440="NO",IFERROR(LOOKUP(2,1/((LISTS!$M$2:$M$13&lt;&gt;"")*ISNUMBER(SEARCH(LISTS!$M$2:$M$13,$I9440))),LISTS!$O$2:$O$13),"Medio de pago no elegible o no identificado por DIAN"),"Apta automaticamente por pago electronico y base positiva"))))</f>
        <v/>
      </c>
    </row>
    <row r="9441">
      <c r="A9441" s="9" t="n"/>
      <c r="B9441" s="9" t="n"/>
      <c r="C9441" s="12" t="n"/>
      <c r="D9441" s="11" t="n"/>
      <c r="E9441" s="11" t="n"/>
      <c r="F9441" s="11" t="n"/>
      <c r="G9441" s="11" t="n"/>
      <c r="H9441" s="11" t="n"/>
      <c r="I9441" s="9" t="n"/>
      <c r="J9441" s="9" t="n"/>
      <c r="K9441" s="9" t="n"/>
      <c r="L9441" s="9">
        <f>IF(COUNTA($A9441:$K9441)=0,"",IF(AND(IFERROR($H9441,0)&gt;0,LEN(TRIM($K9441&amp;""))&gt;0,IFERROR(LOOKUP(2,1/((LISTS!$M$2:$M$13&lt;&gt;"")*ISNUMBER(SEARCH(LISTS!$M$2:$M$13,$I9441))),LISTS!$N$2:$N$13),"NO")="SI"),"SI","NO"))</f>
        <v/>
      </c>
      <c r="M9441" s="9">
        <f>IF(COUNTA($A9441:$K9441)=0,"",IF($K9441&lt;&gt;"",IF(COUNTIF($K$19:$K9441,$K9441)&gt;1,"SI","NO"),IF(COUNTIFS($A$19:$A9441,$A9441,$C$19:$C9441,$C9441,$J$19:$J9441,$J9441,$D$19:$D9441,$D9441)&gt;1,"SI","NO")))</f>
        <v/>
      </c>
      <c r="N9441" s="11">
        <f>IF(COUNTA($A9441:$K9441)=0,"",IF(AND($L9441="SI",$M9441="NO"),IFERROR($H9441,0),0))</f>
        <v/>
      </c>
      <c r="O9441" s="9">
        <f>IF(COUNTA($A9441:$K9441)=0,"",IF($M9441="SI","CUFE o factura duplicada dentro del reporte; no se suma dos veces",IF(IFERROR($H9441,0)&lt;=0,"DIAN reporta valor susceptible 0",IF($L9441="NO",IFERROR(LOOKUP(2,1/((LISTS!$M$2:$M$13&lt;&gt;"")*ISNUMBER(SEARCH(LISTS!$M$2:$M$13,$I9441))),LISTS!$O$2:$O$13),"Medio de pago no elegible o no identificado por DIAN"),"Apta automaticamente por pago electronico y base positiva"))))</f>
        <v/>
      </c>
    </row>
    <row r="9442">
      <c r="A9442" s="9" t="n"/>
      <c r="B9442" s="9" t="n"/>
      <c r="C9442" s="12" t="n"/>
      <c r="D9442" s="11" t="n"/>
      <c r="E9442" s="11" t="n"/>
      <c r="F9442" s="11" t="n"/>
      <c r="G9442" s="11" t="n"/>
      <c r="H9442" s="11" t="n"/>
      <c r="I9442" s="9" t="n"/>
      <c r="J9442" s="9" t="n"/>
      <c r="K9442" s="9" t="n"/>
      <c r="L9442" s="9">
        <f>IF(COUNTA($A9442:$K9442)=0,"",IF(AND(IFERROR($H9442,0)&gt;0,LEN(TRIM($K9442&amp;""))&gt;0,IFERROR(LOOKUP(2,1/((LISTS!$M$2:$M$13&lt;&gt;"")*ISNUMBER(SEARCH(LISTS!$M$2:$M$13,$I9442))),LISTS!$N$2:$N$13),"NO")="SI"),"SI","NO"))</f>
        <v/>
      </c>
      <c r="M9442" s="9">
        <f>IF(COUNTA($A9442:$K9442)=0,"",IF($K9442&lt;&gt;"",IF(COUNTIF($K$19:$K9442,$K9442)&gt;1,"SI","NO"),IF(COUNTIFS($A$19:$A9442,$A9442,$C$19:$C9442,$C9442,$J$19:$J9442,$J9442,$D$19:$D9442,$D9442)&gt;1,"SI","NO")))</f>
        <v/>
      </c>
      <c r="N9442" s="11">
        <f>IF(COUNTA($A9442:$K9442)=0,"",IF(AND($L9442="SI",$M9442="NO"),IFERROR($H9442,0),0))</f>
        <v/>
      </c>
      <c r="O9442" s="9">
        <f>IF(COUNTA($A9442:$K9442)=0,"",IF($M9442="SI","CUFE o factura duplicada dentro del reporte; no se suma dos veces",IF(IFERROR($H9442,0)&lt;=0,"DIAN reporta valor susceptible 0",IF($L9442="NO",IFERROR(LOOKUP(2,1/((LISTS!$M$2:$M$13&lt;&gt;"")*ISNUMBER(SEARCH(LISTS!$M$2:$M$13,$I9442))),LISTS!$O$2:$O$13),"Medio de pago no elegible o no identificado por DIAN"),"Apta automaticamente por pago electronico y base positiva"))))</f>
        <v/>
      </c>
    </row>
    <row r="9443">
      <c r="A9443" s="9" t="n"/>
      <c r="B9443" s="9" t="n"/>
      <c r="C9443" s="12" t="n"/>
      <c r="D9443" s="11" t="n"/>
      <c r="E9443" s="11" t="n"/>
      <c r="F9443" s="11" t="n"/>
      <c r="G9443" s="11" t="n"/>
      <c r="H9443" s="11" t="n"/>
      <c r="I9443" s="9" t="n"/>
      <c r="J9443" s="9" t="n"/>
      <c r="K9443" s="9" t="n"/>
      <c r="L9443" s="9">
        <f>IF(COUNTA($A9443:$K9443)=0,"",IF(AND(IFERROR($H9443,0)&gt;0,LEN(TRIM($K9443&amp;""))&gt;0,IFERROR(LOOKUP(2,1/((LISTS!$M$2:$M$13&lt;&gt;"")*ISNUMBER(SEARCH(LISTS!$M$2:$M$13,$I9443))),LISTS!$N$2:$N$13),"NO")="SI"),"SI","NO"))</f>
        <v/>
      </c>
      <c r="M9443" s="9">
        <f>IF(COUNTA($A9443:$K9443)=0,"",IF($K9443&lt;&gt;"",IF(COUNTIF($K$19:$K9443,$K9443)&gt;1,"SI","NO"),IF(COUNTIFS($A$19:$A9443,$A9443,$C$19:$C9443,$C9443,$J$19:$J9443,$J9443,$D$19:$D9443,$D9443)&gt;1,"SI","NO")))</f>
        <v/>
      </c>
      <c r="N9443" s="11">
        <f>IF(COUNTA($A9443:$K9443)=0,"",IF(AND($L9443="SI",$M9443="NO"),IFERROR($H9443,0),0))</f>
        <v/>
      </c>
      <c r="O9443" s="9">
        <f>IF(COUNTA($A9443:$K9443)=0,"",IF($M9443="SI","CUFE o factura duplicada dentro del reporte; no se suma dos veces",IF(IFERROR($H9443,0)&lt;=0,"DIAN reporta valor susceptible 0",IF($L9443="NO",IFERROR(LOOKUP(2,1/((LISTS!$M$2:$M$13&lt;&gt;"")*ISNUMBER(SEARCH(LISTS!$M$2:$M$13,$I9443))),LISTS!$O$2:$O$13),"Medio de pago no elegible o no identificado por DIAN"),"Apta automaticamente por pago electronico y base positiva"))))</f>
        <v/>
      </c>
    </row>
    <row r="9444">
      <c r="A9444" s="9" t="n"/>
      <c r="B9444" s="9" t="n"/>
      <c r="C9444" s="12" t="n"/>
      <c r="D9444" s="11" t="n"/>
      <c r="E9444" s="11" t="n"/>
      <c r="F9444" s="11" t="n"/>
      <c r="G9444" s="11" t="n"/>
      <c r="H9444" s="11" t="n"/>
      <c r="I9444" s="9" t="n"/>
      <c r="J9444" s="9" t="n"/>
      <c r="K9444" s="9" t="n"/>
      <c r="L9444" s="9">
        <f>IF(COUNTA($A9444:$K9444)=0,"",IF(AND(IFERROR($H9444,0)&gt;0,LEN(TRIM($K9444&amp;""))&gt;0,IFERROR(LOOKUP(2,1/((LISTS!$M$2:$M$13&lt;&gt;"")*ISNUMBER(SEARCH(LISTS!$M$2:$M$13,$I9444))),LISTS!$N$2:$N$13),"NO")="SI"),"SI","NO"))</f>
        <v/>
      </c>
      <c r="M9444" s="9">
        <f>IF(COUNTA($A9444:$K9444)=0,"",IF($K9444&lt;&gt;"",IF(COUNTIF($K$19:$K9444,$K9444)&gt;1,"SI","NO"),IF(COUNTIFS($A$19:$A9444,$A9444,$C$19:$C9444,$C9444,$J$19:$J9444,$J9444,$D$19:$D9444,$D9444)&gt;1,"SI","NO")))</f>
        <v/>
      </c>
      <c r="N9444" s="11">
        <f>IF(COUNTA($A9444:$K9444)=0,"",IF(AND($L9444="SI",$M9444="NO"),IFERROR($H9444,0),0))</f>
        <v/>
      </c>
      <c r="O9444" s="9">
        <f>IF(COUNTA($A9444:$K9444)=0,"",IF($M9444="SI","CUFE o factura duplicada dentro del reporte; no se suma dos veces",IF(IFERROR($H9444,0)&lt;=0,"DIAN reporta valor susceptible 0",IF($L9444="NO",IFERROR(LOOKUP(2,1/((LISTS!$M$2:$M$13&lt;&gt;"")*ISNUMBER(SEARCH(LISTS!$M$2:$M$13,$I9444))),LISTS!$O$2:$O$13),"Medio de pago no elegible o no identificado por DIAN"),"Apta automaticamente por pago electronico y base positiva"))))</f>
        <v/>
      </c>
    </row>
    <row r="9445">
      <c r="A9445" s="9" t="n"/>
      <c r="B9445" s="9" t="n"/>
      <c r="C9445" s="12" t="n"/>
      <c r="D9445" s="11" t="n"/>
      <c r="E9445" s="11" t="n"/>
      <c r="F9445" s="11" t="n"/>
      <c r="G9445" s="11" t="n"/>
      <c r="H9445" s="11" t="n"/>
      <c r="I9445" s="9" t="n"/>
      <c r="J9445" s="9" t="n"/>
      <c r="K9445" s="9" t="n"/>
      <c r="L9445" s="9">
        <f>IF(COUNTA($A9445:$K9445)=0,"",IF(AND(IFERROR($H9445,0)&gt;0,LEN(TRIM($K9445&amp;""))&gt;0,IFERROR(LOOKUP(2,1/((LISTS!$M$2:$M$13&lt;&gt;"")*ISNUMBER(SEARCH(LISTS!$M$2:$M$13,$I9445))),LISTS!$N$2:$N$13),"NO")="SI"),"SI","NO"))</f>
        <v/>
      </c>
      <c r="M9445" s="9">
        <f>IF(COUNTA($A9445:$K9445)=0,"",IF($K9445&lt;&gt;"",IF(COUNTIF($K$19:$K9445,$K9445)&gt;1,"SI","NO"),IF(COUNTIFS($A$19:$A9445,$A9445,$C$19:$C9445,$C9445,$J$19:$J9445,$J9445,$D$19:$D9445,$D9445)&gt;1,"SI","NO")))</f>
        <v/>
      </c>
      <c r="N9445" s="11">
        <f>IF(COUNTA($A9445:$K9445)=0,"",IF(AND($L9445="SI",$M9445="NO"),IFERROR($H9445,0),0))</f>
        <v/>
      </c>
      <c r="O9445" s="9">
        <f>IF(COUNTA($A9445:$K9445)=0,"",IF($M9445="SI","CUFE o factura duplicada dentro del reporte; no se suma dos veces",IF(IFERROR($H9445,0)&lt;=0,"DIAN reporta valor susceptible 0",IF($L9445="NO",IFERROR(LOOKUP(2,1/((LISTS!$M$2:$M$13&lt;&gt;"")*ISNUMBER(SEARCH(LISTS!$M$2:$M$13,$I9445))),LISTS!$O$2:$O$13),"Medio de pago no elegible o no identificado por DIAN"),"Apta automaticamente por pago electronico y base positiva"))))</f>
        <v/>
      </c>
    </row>
    <row r="9446">
      <c r="A9446" s="9" t="n"/>
      <c r="B9446" s="9" t="n"/>
      <c r="C9446" s="12" t="n"/>
      <c r="D9446" s="11" t="n"/>
      <c r="E9446" s="11" t="n"/>
      <c r="F9446" s="11" t="n"/>
      <c r="G9446" s="11" t="n"/>
      <c r="H9446" s="11" t="n"/>
      <c r="I9446" s="9" t="n"/>
      <c r="J9446" s="9" t="n"/>
      <c r="K9446" s="9" t="n"/>
      <c r="L9446" s="9">
        <f>IF(COUNTA($A9446:$K9446)=0,"",IF(AND(IFERROR($H9446,0)&gt;0,LEN(TRIM($K9446&amp;""))&gt;0,IFERROR(LOOKUP(2,1/((LISTS!$M$2:$M$13&lt;&gt;"")*ISNUMBER(SEARCH(LISTS!$M$2:$M$13,$I9446))),LISTS!$N$2:$N$13),"NO")="SI"),"SI","NO"))</f>
        <v/>
      </c>
      <c r="M9446" s="9">
        <f>IF(COUNTA($A9446:$K9446)=0,"",IF($K9446&lt;&gt;"",IF(COUNTIF($K$19:$K9446,$K9446)&gt;1,"SI","NO"),IF(COUNTIFS($A$19:$A9446,$A9446,$C$19:$C9446,$C9446,$J$19:$J9446,$J9446,$D$19:$D9446,$D9446)&gt;1,"SI","NO")))</f>
        <v/>
      </c>
      <c r="N9446" s="11">
        <f>IF(COUNTA($A9446:$K9446)=0,"",IF(AND($L9446="SI",$M9446="NO"),IFERROR($H9446,0),0))</f>
        <v/>
      </c>
      <c r="O9446" s="9">
        <f>IF(COUNTA($A9446:$K9446)=0,"",IF($M9446="SI","CUFE o factura duplicada dentro del reporte; no se suma dos veces",IF(IFERROR($H9446,0)&lt;=0,"DIAN reporta valor susceptible 0",IF($L9446="NO",IFERROR(LOOKUP(2,1/((LISTS!$M$2:$M$13&lt;&gt;"")*ISNUMBER(SEARCH(LISTS!$M$2:$M$13,$I9446))),LISTS!$O$2:$O$13),"Medio de pago no elegible o no identificado por DIAN"),"Apta automaticamente por pago electronico y base positiva"))))</f>
        <v/>
      </c>
    </row>
    <row r="9447">
      <c r="A9447" s="9" t="n"/>
      <c r="B9447" s="9" t="n"/>
      <c r="C9447" s="12" t="n"/>
      <c r="D9447" s="11" t="n"/>
      <c r="E9447" s="11" t="n"/>
      <c r="F9447" s="11" t="n"/>
      <c r="G9447" s="11" t="n"/>
      <c r="H9447" s="11" t="n"/>
      <c r="I9447" s="9" t="n"/>
      <c r="J9447" s="9" t="n"/>
      <c r="K9447" s="9" t="n"/>
      <c r="L9447" s="9">
        <f>IF(COUNTA($A9447:$K9447)=0,"",IF(AND(IFERROR($H9447,0)&gt;0,LEN(TRIM($K9447&amp;""))&gt;0,IFERROR(LOOKUP(2,1/((LISTS!$M$2:$M$13&lt;&gt;"")*ISNUMBER(SEARCH(LISTS!$M$2:$M$13,$I9447))),LISTS!$N$2:$N$13),"NO")="SI"),"SI","NO"))</f>
        <v/>
      </c>
      <c r="M9447" s="9">
        <f>IF(COUNTA($A9447:$K9447)=0,"",IF($K9447&lt;&gt;"",IF(COUNTIF($K$19:$K9447,$K9447)&gt;1,"SI","NO"),IF(COUNTIFS($A$19:$A9447,$A9447,$C$19:$C9447,$C9447,$J$19:$J9447,$J9447,$D$19:$D9447,$D9447)&gt;1,"SI","NO")))</f>
        <v/>
      </c>
      <c r="N9447" s="11">
        <f>IF(COUNTA($A9447:$K9447)=0,"",IF(AND($L9447="SI",$M9447="NO"),IFERROR($H9447,0),0))</f>
        <v/>
      </c>
      <c r="O9447" s="9">
        <f>IF(COUNTA($A9447:$K9447)=0,"",IF($M9447="SI","CUFE o factura duplicada dentro del reporte; no se suma dos veces",IF(IFERROR($H9447,0)&lt;=0,"DIAN reporta valor susceptible 0",IF($L9447="NO",IFERROR(LOOKUP(2,1/((LISTS!$M$2:$M$13&lt;&gt;"")*ISNUMBER(SEARCH(LISTS!$M$2:$M$13,$I9447))),LISTS!$O$2:$O$13),"Medio de pago no elegible o no identificado por DIAN"),"Apta automaticamente por pago electronico y base positiva"))))</f>
        <v/>
      </c>
    </row>
    <row r="9448">
      <c r="A9448" s="9" t="n"/>
      <c r="B9448" s="9" t="n"/>
      <c r="C9448" s="12" t="n"/>
      <c r="D9448" s="11" t="n"/>
      <c r="E9448" s="11" t="n"/>
      <c r="F9448" s="11" t="n"/>
      <c r="G9448" s="11" t="n"/>
      <c r="H9448" s="11" t="n"/>
      <c r="I9448" s="9" t="n"/>
      <c r="J9448" s="9" t="n"/>
      <c r="K9448" s="9" t="n"/>
      <c r="L9448" s="9">
        <f>IF(COUNTA($A9448:$K9448)=0,"",IF(AND(IFERROR($H9448,0)&gt;0,LEN(TRIM($K9448&amp;""))&gt;0,IFERROR(LOOKUP(2,1/((LISTS!$M$2:$M$13&lt;&gt;"")*ISNUMBER(SEARCH(LISTS!$M$2:$M$13,$I9448))),LISTS!$N$2:$N$13),"NO")="SI"),"SI","NO"))</f>
        <v/>
      </c>
      <c r="M9448" s="9">
        <f>IF(COUNTA($A9448:$K9448)=0,"",IF($K9448&lt;&gt;"",IF(COUNTIF($K$19:$K9448,$K9448)&gt;1,"SI","NO"),IF(COUNTIFS($A$19:$A9448,$A9448,$C$19:$C9448,$C9448,$J$19:$J9448,$J9448,$D$19:$D9448,$D9448)&gt;1,"SI","NO")))</f>
        <v/>
      </c>
      <c r="N9448" s="11">
        <f>IF(COUNTA($A9448:$K9448)=0,"",IF(AND($L9448="SI",$M9448="NO"),IFERROR($H9448,0),0))</f>
        <v/>
      </c>
      <c r="O9448" s="9">
        <f>IF(COUNTA($A9448:$K9448)=0,"",IF($M9448="SI","CUFE o factura duplicada dentro del reporte; no se suma dos veces",IF(IFERROR($H9448,0)&lt;=0,"DIAN reporta valor susceptible 0",IF($L9448="NO",IFERROR(LOOKUP(2,1/((LISTS!$M$2:$M$13&lt;&gt;"")*ISNUMBER(SEARCH(LISTS!$M$2:$M$13,$I9448))),LISTS!$O$2:$O$13),"Medio de pago no elegible o no identificado por DIAN"),"Apta automaticamente por pago electronico y base positiva"))))</f>
        <v/>
      </c>
    </row>
    <row r="9449">
      <c r="A9449" s="9" t="n"/>
      <c r="B9449" s="9" t="n"/>
      <c r="C9449" s="12" t="n"/>
      <c r="D9449" s="11" t="n"/>
      <c r="E9449" s="11" t="n"/>
      <c r="F9449" s="11" t="n"/>
      <c r="G9449" s="11" t="n"/>
      <c r="H9449" s="11" t="n"/>
      <c r="I9449" s="9" t="n"/>
      <c r="J9449" s="9" t="n"/>
      <c r="K9449" s="9" t="n"/>
      <c r="L9449" s="9">
        <f>IF(COUNTA($A9449:$K9449)=0,"",IF(AND(IFERROR($H9449,0)&gt;0,LEN(TRIM($K9449&amp;""))&gt;0,IFERROR(LOOKUP(2,1/((LISTS!$M$2:$M$13&lt;&gt;"")*ISNUMBER(SEARCH(LISTS!$M$2:$M$13,$I9449))),LISTS!$N$2:$N$13),"NO")="SI"),"SI","NO"))</f>
        <v/>
      </c>
      <c r="M9449" s="9">
        <f>IF(COUNTA($A9449:$K9449)=0,"",IF($K9449&lt;&gt;"",IF(COUNTIF($K$19:$K9449,$K9449)&gt;1,"SI","NO"),IF(COUNTIFS($A$19:$A9449,$A9449,$C$19:$C9449,$C9449,$J$19:$J9449,$J9449,$D$19:$D9449,$D9449)&gt;1,"SI","NO")))</f>
        <v/>
      </c>
      <c r="N9449" s="11">
        <f>IF(COUNTA($A9449:$K9449)=0,"",IF(AND($L9449="SI",$M9449="NO"),IFERROR($H9449,0),0))</f>
        <v/>
      </c>
      <c r="O9449" s="9">
        <f>IF(COUNTA($A9449:$K9449)=0,"",IF($M9449="SI","CUFE o factura duplicada dentro del reporte; no se suma dos veces",IF(IFERROR($H9449,0)&lt;=0,"DIAN reporta valor susceptible 0",IF($L9449="NO",IFERROR(LOOKUP(2,1/((LISTS!$M$2:$M$13&lt;&gt;"")*ISNUMBER(SEARCH(LISTS!$M$2:$M$13,$I9449))),LISTS!$O$2:$O$13),"Medio de pago no elegible o no identificado por DIAN"),"Apta automaticamente por pago electronico y base positiva"))))</f>
        <v/>
      </c>
    </row>
    <row r="9450">
      <c r="A9450" s="9" t="n"/>
      <c r="B9450" s="9" t="n"/>
      <c r="C9450" s="12" t="n"/>
      <c r="D9450" s="11" t="n"/>
      <c r="E9450" s="11" t="n"/>
      <c r="F9450" s="11" t="n"/>
      <c r="G9450" s="11" t="n"/>
      <c r="H9450" s="11" t="n"/>
      <c r="I9450" s="9" t="n"/>
      <c r="J9450" s="9" t="n"/>
      <c r="K9450" s="9" t="n"/>
      <c r="L9450" s="9">
        <f>IF(COUNTA($A9450:$K9450)=0,"",IF(AND(IFERROR($H9450,0)&gt;0,LEN(TRIM($K9450&amp;""))&gt;0,IFERROR(LOOKUP(2,1/((LISTS!$M$2:$M$13&lt;&gt;"")*ISNUMBER(SEARCH(LISTS!$M$2:$M$13,$I9450))),LISTS!$N$2:$N$13),"NO")="SI"),"SI","NO"))</f>
        <v/>
      </c>
      <c r="M9450" s="9">
        <f>IF(COUNTA($A9450:$K9450)=0,"",IF($K9450&lt;&gt;"",IF(COUNTIF($K$19:$K9450,$K9450)&gt;1,"SI","NO"),IF(COUNTIFS($A$19:$A9450,$A9450,$C$19:$C9450,$C9450,$J$19:$J9450,$J9450,$D$19:$D9450,$D9450)&gt;1,"SI","NO")))</f>
        <v/>
      </c>
      <c r="N9450" s="11">
        <f>IF(COUNTA($A9450:$K9450)=0,"",IF(AND($L9450="SI",$M9450="NO"),IFERROR($H9450,0),0))</f>
        <v/>
      </c>
      <c r="O9450" s="9">
        <f>IF(COUNTA($A9450:$K9450)=0,"",IF($M9450="SI","CUFE o factura duplicada dentro del reporte; no se suma dos veces",IF(IFERROR($H9450,0)&lt;=0,"DIAN reporta valor susceptible 0",IF($L9450="NO",IFERROR(LOOKUP(2,1/((LISTS!$M$2:$M$13&lt;&gt;"")*ISNUMBER(SEARCH(LISTS!$M$2:$M$13,$I9450))),LISTS!$O$2:$O$13),"Medio de pago no elegible o no identificado por DIAN"),"Apta automaticamente por pago electronico y base positiva"))))</f>
        <v/>
      </c>
    </row>
    <row r="9451">
      <c r="A9451" s="9" t="n"/>
      <c r="B9451" s="9" t="n"/>
      <c r="C9451" s="12" t="n"/>
      <c r="D9451" s="11" t="n"/>
      <c r="E9451" s="11" t="n"/>
      <c r="F9451" s="11" t="n"/>
      <c r="G9451" s="11" t="n"/>
      <c r="H9451" s="11" t="n"/>
      <c r="I9451" s="9" t="n"/>
      <c r="J9451" s="9" t="n"/>
      <c r="K9451" s="9" t="n"/>
      <c r="L9451" s="9">
        <f>IF(COUNTA($A9451:$K9451)=0,"",IF(AND(IFERROR($H9451,0)&gt;0,LEN(TRIM($K9451&amp;""))&gt;0,IFERROR(LOOKUP(2,1/((LISTS!$M$2:$M$13&lt;&gt;"")*ISNUMBER(SEARCH(LISTS!$M$2:$M$13,$I9451))),LISTS!$N$2:$N$13),"NO")="SI"),"SI","NO"))</f>
        <v/>
      </c>
      <c r="M9451" s="9">
        <f>IF(COUNTA($A9451:$K9451)=0,"",IF($K9451&lt;&gt;"",IF(COUNTIF($K$19:$K9451,$K9451)&gt;1,"SI","NO"),IF(COUNTIFS($A$19:$A9451,$A9451,$C$19:$C9451,$C9451,$J$19:$J9451,$J9451,$D$19:$D9451,$D9451)&gt;1,"SI","NO")))</f>
        <v/>
      </c>
      <c r="N9451" s="11">
        <f>IF(COUNTA($A9451:$K9451)=0,"",IF(AND($L9451="SI",$M9451="NO"),IFERROR($H9451,0),0))</f>
        <v/>
      </c>
      <c r="O9451" s="9">
        <f>IF(COUNTA($A9451:$K9451)=0,"",IF($M9451="SI","CUFE o factura duplicada dentro del reporte; no se suma dos veces",IF(IFERROR($H9451,0)&lt;=0,"DIAN reporta valor susceptible 0",IF($L9451="NO",IFERROR(LOOKUP(2,1/((LISTS!$M$2:$M$13&lt;&gt;"")*ISNUMBER(SEARCH(LISTS!$M$2:$M$13,$I9451))),LISTS!$O$2:$O$13),"Medio de pago no elegible o no identificado por DIAN"),"Apta automaticamente por pago electronico y base positiva"))))</f>
        <v/>
      </c>
    </row>
    <row r="9452">
      <c r="A9452" s="9" t="n"/>
      <c r="B9452" s="9" t="n"/>
      <c r="C9452" s="12" t="n"/>
      <c r="D9452" s="11" t="n"/>
      <c r="E9452" s="11" t="n"/>
      <c r="F9452" s="11" t="n"/>
      <c r="G9452" s="11" t="n"/>
      <c r="H9452" s="11" t="n"/>
      <c r="I9452" s="9" t="n"/>
      <c r="J9452" s="9" t="n"/>
      <c r="K9452" s="9" t="n"/>
      <c r="L9452" s="9">
        <f>IF(COUNTA($A9452:$K9452)=0,"",IF(AND(IFERROR($H9452,0)&gt;0,LEN(TRIM($K9452&amp;""))&gt;0,IFERROR(LOOKUP(2,1/((LISTS!$M$2:$M$13&lt;&gt;"")*ISNUMBER(SEARCH(LISTS!$M$2:$M$13,$I9452))),LISTS!$N$2:$N$13),"NO")="SI"),"SI","NO"))</f>
        <v/>
      </c>
      <c r="M9452" s="9">
        <f>IF(COUNTA($A9452:$K9452)=0,"",IF($K9452&lt;&gt;"",IF(COUNTIF($K$19:$K9452,$K9452)&gt;1,"SI","NO"),IF(COUNTIFS($A$19:$A9452,$A9452,$C$19:$C9452,$C9452,$J$19:$J9452,$J9452,$D$19:$D9452,$D9452)&gt;1,"SI","NO")))</f>
        <v/>
      </c>
      <c r="N9452" s="11">
        <f>IF(COUNTA($A9452:$K9452)=0,"",IF(AND($L9452="SI",$M9452="NO"),IFERROR($H9452,0),0))</f>
        <v/>
      </c>
      <c r="O9452" s="9">
        <f>IF(COUNTA($A9452:$K9452)=0,"",IF($M9452="SI","CUFE o factura duplicada dentro del reporte; no se suma dos veces",IF(IFERROR($H9452,0)&lt;=0,"DIAN reporta valor susceptible 0",IF($L9452="NO",IFERROR(LOOKUP(2,1/((LISTS!$M$2:$M$13&lt;&gt;"")*ISNUMBER(SEARCH(LISTS!$M$2:$M$13,$I9452))),LISTS!$O$2:$O$13),"Medio de pago no elegible o no identificado por DIAN"),"Apta automaticamente por pago electronico y base positiva"))))</f>
        <v/>
      </c>
    </row>
    <row r="9453">
      <c r="A9453" s="9" t="n"/>
      <c r="B9453" s="9" t="n"/>
      <c r="C9453" s="12" t="n"/>
      <c r="D9453" s="11" t="n"/>
      <c r="E9453" s="11" t="n"/>
      <c r="F9453" s="11" t="n"/>
      <c r="G9453" s="11" t="n"/>
      <c r="H9453" s="11" t="n"/>
      <c r="I9453" s="9" t="n"/>
      <c r="J9453" s="9" t="n"/>
      <c r="K9453" s="9" t="n"/>
      <c r="L9453" s="9">
        <f>IF(COUNTA($A9453:$K9453)=0,"",IF(AND(IFERROR($H9453,0)&gt;0,LEN(TRIM($K9453&amp;""))&gt;0,IFERROR(LOOKUP(2,1/((LISTS!$M$2:$M$13&lt;&gt;"")*ISNUMBER(SEARCH(LISTS!$M$2:$M$13,$I9453))),LISTS!$N$2:$N$13),"NO")="SI"),"SI","NO"))</f>
        <v/>
      </c>
      <c r="M9453" s="9">
        <f>IF(COUNTA($A9453:$K9453)=0,"",IF($K9453&lt;&gt;"",IF(COUNTIF($K$19:$K9453,$K9453)&gt;1,"SI","NO"),IF(COUNTIFS($A$19:$A9453,$A9453,$C$19:$C9453,$C9453,$J$19:$J9453,$J9453,$D$19:$D9453,$D9453)&gt;1,"SI","NO")))</f>
        <v/>
      </c>
      <c r="N9453" s="11">
        <f>IF(COUNTA($A9453:$K9453)=0,"",IF(AND($L9453="SI",$M9453="NO"),IFERROR($H9453,0),0))</f>
        <v/>
      </c>
      <c r="O9453" s="9">
        <f>IF(COUNTA($A9453:$K9453)=0,"",IF($M9453="SI","CUFE o factura duplicada dentro del reporte; no se suma dos veces",IF(IFERROR($H9453,0)&lt;=0,"DIAN reporta valor susceptible 0",IF($L9453="NO",IFERROR(LOOKUP(2,1/((LISTS!$M$2:$M$13&lt;&gt;"")*ISNUMBER(SEARCH(LISTS!$M$2:$M$13,$I9453))),LISTS!$O$2:$O$13),"Medio de pago no elegible o no identificado por DIAN"),"Apta automaticamente por pago electronico y base positiva"))))</f>
        <v/>
      </c>
    </row>
    <row r="9454">
      <c r="A9454" s="9" t="n"/>
      <c r="B9454" s="9" t="n"/>
      <c r="C9454" s="12" t="n"/>
      <c r="D9454" s="11" t="n"/>
      <c r="E9454" s="11" t="n"/>
      <c r="F9454" s="11" t="n"/>
      <c r="G9454" s="11" t="n"/>
      <c r="H9454" s="11" t="n"/>
      <c r="I9454" s="9" t="n"/>
      <c r="J9454" s="9" t="n"/>
      <c r="K9454" s="9" t="n"/>
      <c r="L9454" s="9">
        <f>IF(COUNTA($A9454:$K9454)=0,"",IF(AND(IFERROR($H9454,0)&gt;0,LEN(TRIM($K9454&amp;""))&gt;0,IFERROR(LOOKUP(2,1/((LISTS!$M$2:$M$13&lt;&gt;"")*ISNUMBER(SEARCH(LISTS!$M$2:$M$13,$I9454))),LISTS!$N$2:$N$13),"NO")="SI"),"SI","NO"))</f>
        <v/>
      </c>
      <c r="M9454" s="9">
        <f>IF(COUNTA($A9454:$K9454)=0,"",IF($K9454&lt;&gt;"",IF(COUNTIF($K$19:$K9454,$K9454)&gt;1,"SI","NO"),IF(COUNTIFS($A$19:$A9454,$A9454,$C$19:$C9454,$C9454,$J$19:$J9454,$J9454,$D$19:$D9454,$D9454)&gt;1,"SI","NO")))</f>
        <v/>
      </c>
      <c r="N9454" s="11">
        <f>IF(COUNTA($A9454:$K9454)=0,"",IF(AND($L9454="SI",$M9454="NO"),IFERROR($H9454,0),0))</f>
        <v/>
      </c>
      <c r="O9454" s="9">
        <f>IF(COUNTA($A9454:$K9454)=0,"",IF($M9454="SI","CUFE o factura duplicada dentro del reporte; no se suma dos veces",IF(IFERROR($H9454,0)&lt;=0,"DIAN reporta valor susceptible 0",IF($L9454="NO",IFERROR(LOOKUP(2,1/((LISTS!$M$2:$M$13&lt;&gt;"")*ISNUMBER(SEARCH(LISTS!$M$2:$M$13,$I9454))),LISTS!$O$2:$O$13),"Medio de pago no elegible o no identificado por DIAN"),"Apta automaticamente por pago electronico y base positiva"))))</f>
        <v/>
      </c>
    </row>
    <row r="9455">
      <c r="A9455" s="9" t="n"/>
      <c r="B9455" s="9" t="n"/>
      <c r="C9455" s="12" t="n"/>
      <c r="D9455" s="11" t="n"/>
      <c r="E9455" s="11" t="n"/>
      <c r="F9455" s="11" t="n"/>
      <c r="G9455" s="11" t="n"/>
      <c r="H9455" s="11" t="n"/>
      <c r="I9455" s="9" t="n"/>
      <c r="J9455" s="9" t="n"/>
      <c r="K9455" s="9" t="n"/>
      <c r="L9455" s="9">
        <f>IF(COUNTA($A9455:$K9455)=0,"",IF(AND(IFERROR($H9455,0)&gt;0,LEN(TRIM($K9455&amp;""))&gt;0,IFERROR(LOOKUP(2,1/((LISTS!$M$2:$M$13&lt;&gt;"")*ISNUMBER(SEARCH(LISTS!$M$2:$M$13,$I9455))),LISTS!$N$2:$N$13),"NO")="SI"),"SI","NO"))</f>
        <v/>
      </c>
      <c r="M9455" s="9">
        <f>IF(COUNTA($A9455:$K9455)=0,"",IF($K9455&lt;&gt;"",IF(COUNTIF($K$19:$K9455,$K9455)&gt;1,"SI","NO"),IF(COUNTIFS($A$19:$A9455,$A9455,$C$19:$C9455,$C9455,$J$19:$J9455,$J9455,$D$19:$D9455,$D9455)&gt;1,"SI","NO")))</f>
        <v/>
      </c>
      <c r="N9455" s="11">
        <f>IF(COUNTA($A9455:$K9455)=0,"",IF(AND($L9455="SI",$M9455="NO"),IFERROR($H9455,0),0))</f>
        <v/>
      </c>
      <c r="O9455" s="9">
        <f>IF(COUNTA($A9455:$K9455)=0,"",IF($M9455="SI","CUFE o factura duplicada dentro del reporte; no se suma dos veces",IF(IFERROR($H9455,0)&lt;=0,"DIAN reporta valor susceptible 0",IF($L9455="NO",IFERROR(LOOKUP(2,1/((LISTS!$M$2:$M$13&lt;&gt;"")*ISNUMBER(SEARCH(LISTS!$M$2:$M$13,$I9455))),LISTS!$O$2:$O$13),"Medio de pago no elegible o no identificado por DIAN"),"Apta automaticamente por pago electronico y base positiva"))))</f>
        <v/>
      </c>
    </row>
    <row r="9456">
      <c r="A9456" s="9" t="n"/>
      <c r="B9456" s="9" t="n"/>
      <c r="C9456" s="12" t="n"/>
      <c r="D9456" s="11" t="n"/>
      <c r="E9456" s="11" t="n"/>
      <c r="F9456" s="11" t="n"/>
      <c r="G9456" s="11" t="n"/>
      <c r="H9456" s="11" t="n"/>
      <c r="I9456" s="9" t="n"/>
      <c r="J9456" s="9" t="n"/>
      <c r="K9456" s="9" t="n"/>
      <c r="L9456" s="9">
        <f>IF(COUNTA($A9456:$K9456)=0,"",IF(AND(IFERROR($H9456,0)&gt;0,LEN(TRIM($K9456&amp;""))&gt;0,IFERROR(LOOKUP(2,1/((LISTS!$M$2:$M$13&lt;&gt;"")*ISNUMBER(SEARCH(LISTS!$M$2:$M$13,$I9456))),LISTS!$N$2:$N$13),"NO")="SI"),"SI","NO"))</f>
        <v/>
      </c>
      <c r="M9456" s="9">
        <f>IF(COUNTA($A9456:$K9456)=0,"",IF($K9456&lt;&gt;"",IF(COUNTIF($K$19:$K9456,$K9456)&gt;1,"SI","NO"),IF(COUNTIFS($A$19:$A9456,$A9456,$C$19:$C9456,$C9456,$J$19:$J9456,$J9456,$D$19:$D9456,$D9456)&gt;1,"SI","NO")))</f>
        <v/>
      </c>
      <c r="N9456" s="11">
        <f>IF(COUNTA($A9456:$K9456)=0,"",IF(AND($L9456="SI",$M9456="NO"),IFERROR($H9456,0),0))</f>
        <v/>
      </c>
      <c r="O9456" s="9">
        <f>IF(COUNTA($A9456:$K9456)=0,"",IF($M9456="SI","CUFE o factura duplicada dentro del reporte; no se suma dos veces",IF(IFERROR($H9456,0)&lt;=0,"DIAN reporta valor susceptible 0",IF($L9456="NO",IFERROR(LOOKUP(2,1/((LISTS!$M$2:$M$13&lt;&gt;"")*ISNUMBER(SEARCH(LISTS!$M$2:$M$13,$I9456))),LISTS!$O$2:$O$13),"Medio de pago no elegible o no identificado por DIAN"),"Apta automaticamente por pago electronico y base positiva"))))</f>
        <v/>
      </c>
    </row>
    <row r="9457">
      <c r="A9457" s="9" t="n"/>
      <c r="B9457" s="9" t="n"/>
      <c r="C9457" s="12" t="n"/>
      <c r="D9457" s="11" t="n"/>
      <c r="E9457" s="11" t="n"/>
      <c r="F9457" s="11" t="n"/>
      <c r="G9457" s="11" t="n"/>
      <c r="H9457" s="11" t="n"/>
      <c r="I9457" s="9" t="n"/>
      <c r="J9457" s="9" t="n"/>
      <c r="K9457" s="9" t="n"/>
      <c r="L9457" s="9">
        <f>IF(COUNTA($A9457:$K9457)=0,"",IF(AND(IFERROR($H9457,0)&gt;0,LEN(TRIM($K9457&amp;""))&gt;0,IFERROR(LOOKUP(2,1/((LISTS!$M$2:$M$13&lt;&gt;"")*ISNUMBER(SEARCH(LISTS!$M$2:$M$13,$I9457))),LISTS!$N$2:$N$13),"NO")="SI"),"SI","NO"))</f>
        <v/>
      </c>
      <c r="M9457" s="9">
        <f>IF(COUNTA($A9457:$K9457)=0,"",IF($K9457&lt;&gt;"",IF(COUNTIF($K$19:$K9457,$K9457)&gt;1,"SI","NO"),IF(COUNTIFS($A$19:$A9457,$A9457,$C$19:$C9457,$C9457,$J$19:$J9457,$J9457,$D$19:$D9457,$D9457)&gt;1,"SI","NO")))</f>
        <v/>
      </c>
      <c r="N9457" s="11">
        <f>IF(COUNTA($A9457:$K9457)=0,"",IF(AND($L9457="SI",$M9457="NO"),IFERROR($H9457,0),0))</f>
        <v/>
      </c>
      <c r="O9457" s="9">
        <f>IF(COUNTA($A9457:$K9457)=0,"",IF($M9457="SI","CUFE o factura duplicada dentro del reporte; no se suma dos veces",IF(IFERROR($H9457,0)&lt;=0,"DIAN reporta valor susceptible 0",IF($L9457="NO",IFERROR(LOOKUP(2,1/((LISTS!$M$2:$M$13&lt;&gt;"")*ISNUMBER(SEARCH(LISTS!$M$2:$M$13,$I9457))),LISTS!$O$2:$O$13),"Medio de pago no elegible o no identificado por DIAN"),"Apta automaticamente por pago electronico y base positiva"))))</f>
        <v/>
      </c>
    </row>
    <row r="9458">
      <c r="A9458" s="9" t="n"/>
      <c r="B9458" s="9" t="n"/>
      <c r="C9458" s="12" t="n"/>
      <c r="D9458" s="11" t="n"/>
      <c r="E9458" s="11" t="n"/>
      <c r="F9458" s="11" t="n"/>
      <c r="G9458" s="11" t="n"/>
      <c r="H9458" s="11" t="n"/>
      <c r="I9458" s="9" t="n"/>
      <c r="J9458" s="9" t="n"/>
      <c r="K9458" s="9" t="n"/>
      <c r="L9458" s="9">
        <f>IF(COUNTA($A9458:$K9458)=0,"",IF(AND(IFERROR($H9458,0)&gt;0,LEN(TRIM($K9458&amp;""))&gt;0,IFERROR(LOOKUP(2,1/((LISTS!$M$2:$M$13&lt;&gt;"")*ISNUMBER(SEARCH(LISTS!$M$2:$M$13,$I9458))),LISTS!$N$2:$N$13),"NO")="SI"),"SI","NO"))</f>
        <v/>
      </c>
      <c r="M9458" s="9">
        <f>IF(COUNTA($A9458:$K9458)=0,"",IF($K9458&lt;&gt;"",IF(COUNTIF($K$19:$K9458,$K9458)&gt;1,"SI","NO"),IF(COUNTIFS($A$19:$A9458,$A9458,$C$19:$C9458,$C9458,$J$19:$J9458,$J9458,$D$19:$D9458,$D9458)&gt;1,"SI","NO")))</f>
        <v/>
      </c>
      <c r="N9458" s="11">
        <f>IF(COUNTA($A9458:$K9458)=0,"",IF(AND($L9458="SI",$M9458="NO"),IFERROR($H9458,0),0))</f>
        <v/>
      </c>
      <c r="O9458" s="9">
        <f>IF(COUNTA($A9458:$K9458)=0,"",IF($M9458="SI","CUFE o factura duplicada dentro del reporte; no se suma dos veces",IF(IFERROR($H9458,0)&lt;=0,"DIAN reporta valor susceptible 0",IF($L9458="NO",IFERROR(LOOKUP(2,1/((LISTS!$M$2:$M$13&lt;&gt;"")*ISNUMBER(SEARCH(LISTS!$M$2:$M$13,$I9458))),LISTS!$O$2:$O$13),"Medio de pago no elegible o no identificado por DIAN"),"Apta automaticamente por pago electronico y base positiva"))))</f>
        <v/>
      </c>
    </row>
    <row r="9459">
      <c r="A9459" s="9" t="n"/>
      <c r="B9459" s="9" t="n"/>
      <c r="C9459" s="12" t="n"/>
      <c r="D9459" s="11" t="n"/>
      <c r="E9459" s="11" t="n"/>
      <c r="F9459" s="11" t="n"/>
      <c r="G9459" s="11" t="n"/>
      <c r="H9459" s="11" t="n"/>
      <c r="I9459" s="9" t="n"/>
      <c r="J9459" s="9" t="n"/>
      <c r="K9459" s="9" t="n"/>
      <c r="L9459" s="9">
        <f>IF(COUNTA($A9459:$K9459)=0,"",IF(AND(IFERROR($H9459,0)&gt;0,LEN(TRIM($K9459&amp;""))&gt;0,IFERROR(LOOKUP(2,1/((LISTS!$M$2:$M$13&lt;&gt;"")*ISNUMBER(SEARCH(LISTS!$M$2:$M$13,$I9459))),LISTS!$N$2:$N$13),"NO")="SI"),"SI","NO"))</f>
        <v/>
      </c>
      <c r="M9459" s="9">
        <f>IF(COUNTA($A9459:$K9459)=0,"",IF($K9459&lt;&gt;"",IF(COUNTIF($K$19:$K9459,$K9459)&gt;1,"SI","NO"),IF(COUNTIFS($A$19:$A9459,$A9459,$C$19:$C9459,$C9459,$J$19:$J9459,$J9459,$D$19:$D9459,$D9459)&gt;1,"SI","NO")))</f>
        <v/>
      </c>
      <c r="N9459" s="11">
        <f>IF(COUNTA($A9459:$K9459)=0,"",IF(AND($L9459="SI",$M9459="NO"),IFERROR($H9459,0),0))</f>
        <v/>
      </c>
      <c r="O9459" s="9">
        <f>IF(COUNTA($A9459:$K9459)=0,"",IF($M9459="SI","CUFE o factura duplicada dentro del reporte; no se suma dos veces",IF(IFERROR($H9459,0)&lt;=0,"DIAN reporta valor susceptible 0",IF($L9459="NO",IFERROR(LOOKUP(2,1/((LISTS!$M$2:$M$13&lt;&gt;"")*ISNUMBER(SEARCH(LISTS!$M$2:$M$13,$I9459))),LISTS!$O$2:$O$13),"Medio de pago no elegible o no identificado por DIAN"),"Apta automaticamente por pago electronico y base positiva"))))</f>
        <v/>
      </c>
    </row>
    <row r="9460">
      <c r="A9460" s="9" t="n"/>
      <c r="B9460" s="9" t="n"/>
      <c r="C9460" s="12" t="n"/>
      <c r="D9460" s="11" t="n"/>
      <c r="E9460" s="11" t="n"/>
      <c r="F9460" s="11" t="n"/>
      <c r="G9460" s="11" t="n"/>
      <c r="H9460" s="11" t="n"/>
      <c r="I9460" s="9" t="n"/>
      <c r="J9460" s="9" t="n"/>
      <c r="K9460" s="9" t="n"/>
      <c r="L9460" s="9">
        <f>IF(COUNTA($A9460:$K9460)=0,"",IF(AND(IFERROR($H9460,0)&gt;0,LEN(TRIM($K9460&amp;""))&gt;0,IFERROR(LOOKUP(2,1/((LISTS!$M$2:$M$13&lt;&gt;"")*ISNUMBER(SEARCH(LISTS!$M$2:$M$13,$I9460))),LISTS!$N$2:$N$13),"NO")="SI"),"SI","NO"))</f>
        <v/>
      </c>
      <c r="M9460" s="9">
        <f>IF(COUNTA($A9460:$K9460)=0,"",IF($K9460&lt;&gt;"",IF(COUNTIF($K$19:$K9460,$K9460)&gt;1,"SI","NO"),IF(COUNTIFS($A$19:$A9460,$A9460,$C$19:$C9460,$C9460,$J$19:$J9460,$J9460,$D$19:$D9460,$D9460)&gt;1,"SI","NO")))</f>
        <v/>
      </c>
      <c r="N9460" s="11">
        <f>IF(COUNTA($A9460:$K9460)=0,"",IF(AND($L9460="SI",$M9460="NO"),IFERROR($H9460,0),0))</f>
        <v/>
      </c>
      <c r="O9460" s="9">
        <f>IF(COUNTA($A9460:$K9460)=0,"",IF($M9460="SI","CUFE o factura duplicada dentro del reporte; no se suma dos veces",IF(IFERROR($H9460,0)&lt;=0,"DIAN reporta valor susceptible 0",IF($L9460="NO",IFERROR(LOOKUP(2,1/((LISTS!$M$2:$M$13&lt;&gt;"")*ISNUMBER(SEARCH(LISTS!$M$2:$M$13,$I9460))),LISTS!$O$2:$O$13),"Medio de pago no elegible o no identificado por DIAN"),"Apta automaticamente por pago electronico y base positiva"))))</f>
        <v/>
      </c>
    </row>
    <row r="9461">
      <c r="A9461" s="9" t="n"/>
      <c r="B9461" s="9" t="n"/>
      <c r="C9461" s="12" t="n"/>
      <c r="D9461" s="11" t="n"/>
      <c r="E9461" s="11" t="n"/>
      <c r="F9461" s="11" t="n"/>
      <c r="G9461" s="11" t="n"/>
      <c r="H9461" s="11" t="n"/>
      <c r="I9461" s="9" t="n"/>
      <c r="J9461" s="9" t="n"/>
      <c r="K9461" s="9" t="n"/>
      <c r="L9461" s="9">
        <f>IF(COUNTA($A9461:$K9461)=0,"",IF(AND(IFERROR($H9461,0)&gt;0,LEN(TRIM($K9461&amp;""))&gt;0,IFERROR(LOOKUP(2,1/((LISTS!$M$2:$M$13&lt;&gt;"")*ISNUMBER(SEARCH(LISTS!$M$2:$M$13,$I9461))),LISTS!$N$2:$N$13),"NO")="SI"),"SI","NO"))</f>
        <v/>
      </c>
      <c r="M9461" s="9">
        <f>IF(COUNTA($A9461:$K9461)=0,"",IF($K9461&lt;&gt;"",IF(COUNTIF($K$19:$K9461,$K9461)&gt;1,"SI","NO"),IF(COUNTIFS($A$19:$A9461,$A9461,$C$19:$C9461,$C9461,$J$19:$J9461,$J9461,$D$19:$D9461,$D9461)&gt;1,"SI","NO")))</f>
        <v/>
      </c>
      <c r="N9461" s="11">
        <f>IF(COUNTA($A9461:$K9461)=0,"",IF(AND($L9461="SI",$M9461="NO"),IFERROR($H9461,0),0))</f>
        <v/>
      </c>
      <c r="O9461" s="9">
        <f>IF(COUNTA($A9461:$K9461)=0,"",IF($M9461="SI","CUFE o factura duplicada dentro del reporte; no se suma dos veces",IF(IFERROR($H9461,0)&lt;=0,"DIAN reporta valor susceptible 0",IF($L9461="NO",IFERROR(LOOKUP(2,1/((LISTS!$M$2:$M$13&lt;&gt;"")*ISNUMBER(SEARCH(LISTS!$M$2:$M$13,$I9461))),LISTS!$O$2:$O$13),"Medio de pago no elegible o no identificado por DIAN"),"Apta automaticamente por pago electronico y base positiva"))))</f>
        <v/>
      </c>
    </row>
    <row r="9462">
      <c r="A9462" s="9" t="n"/>
      <c r="B9462" s="9" t="n"/>
      <c r="C9462" s="12" t="n"/>
      <c r="D9462" s="11" t="n"/>
      <c r="E9462" s="11" t="n"/>
      <c r="F9462" s="11" t="n"/>
      <c r="G9462" s="11" t="n"/>
      <c r="H9462" s="11" t="n"/>
      <c r="I9462" s="9" t="n"/>
      <c r="J9462" s="9" t="n"/>
      <c r="K9462" s="9" t="n"/>
      <c r="L9462" s="9">
        <f>IF(COUNTA($A9462:$K9462)=0,"",IF(AND(IFERROR($H9462,0)&gt;0,LEN(TRIM($K9462&amp;""))&gt;0,IFERROR(LOOKUP(2,1/((LISTS!$M$2:$M$13&lt;&gt;"")*ISNUMBER(SEARCH(LISTS!$M$2:$M$13,$I9462))),LISTS!$N$2:$N$13),"NO")="SI"),"SI","NO"))</f>
        <v/>
      </c>
      <c r="M9462" s="9">
        <f>IF(COUNTA($A9462:$K9462)=0,"",IF($K9462&lt;&gt;"",IF(COUNTIF($K$19:$K9462,$K9462)&gt;1,"SI","NO"),IF(COUNTIFS($A$19:$A9462,$A9462,$C$19:$C9462,$C9462,$J$19:$J9462,$J9462,$D$19:$D9462,$D9462)&gt;1,"SI","NO")))</f>
        <v/>
      </c>
      <c r="N9462" s="11">
        <f>IF(COUNTA($A9462:$K9462)=0,"",IF(AND($L9462="SI",$M9462="NO"),IFERROR($H9462,0),0))</f>
        <v/>
      </c>
      <c r="O9462" s="9">
        <f>IF(COUNTA($A9462:$K9462)=0,"",IF($M9462="SI","CUFE o factura duplicada dentro del reporte; no se suma dos veces",IF(IFERROR($H9462,0)&lt;=0,"DIAN reporta valor susceptible 0",IF($L9462="NO",IFERROR(LOOKUP(2,1/((LISTS!$M$2:$M$13&lt;&gt;"")*ISNUMBER(SEARCH(LISTS!$M$2:$M$13,$I9462))),LISTS!$O$2:$O$13),"Medio de pago no elegible o no identificado por DIAN"),"Apta automaticamente por pago electronico y base positiva"))))</f>
        <v/>
      </c>
    </row>
    <row r="9463">
      <c r="A9463" s="9" t="n"/>
      <c r="B9463" s="9" t="n"/>
      <c r="C9463" s="12" t="n"/>
      <c r="D9463" s="11" t="n"/>
      <c r="E9463" s="11" t="n"/>
      <c r="F9463" s="11" t="n"/>
      <c r="G9463" s="11" t="n"/>
      <c r="H9463" s="11" t="n"/>
      <c r="I9463" s="9" t="n"/>
      <c r="J9463" s="9" t="n"/>
      <c r="K9463" s="9" t="n"/>
      <c r="L9463" s="9">
        <f>IF(COUNTA($A9463:$K9463)=0,"",IF(AND(IFERROR($H9463,0)&gt;0,LEN(TRIM($K9463&amp;""))&gt;0,IFERROR(LOOKUP(2,1/((LISTS!$M$2:$M$13&lt;&gt;"")*ISNUMBER(SEARCH(LISTS!$M$2:$M$13,$I9463))),LISTS!$N$2:$N$13),"NO")="SI"),"SI","NO"))</f>
        <v/>
      </c>
      <c r="M9463" s="9">
        <f>IF(COUNTA($A9463:$K9463)=0,"",IF($K9463&lt;&gt;"",IF(COUNTIF($K$19:$K9463,$K9463)&gt;1,"SI","NO"),IF(COUNTIFS($A$19:$A9463,$A9463,$C$19:$C9463,$C9463,$J$19:$J9463,$J9463,$D$19:$D9463,$D9463)&gt;1,"SI","NO")))</f>
        <v/>
      </c>
      <c r="N9463" s="11">
        <f>IF(COUNTA($A9463:$K9463)=0,"",IF(AND($L9463="SI",$M9463="NO"),IFERROR($H9463,0),0))</f>
        <v/>
      </c>
      <c r="O9463" s="9">
        <f>IF(COUNTA($A9463:$K9463)=0,"",IF($M9463="SI","CUFE o factura duplicada dentro del reporte; no se suma dos veces",IF(IFERROR($H9463,0)&lt;=0,"DIAN reporta valor susceptible 0",IF($L9463="NO",IFERROR(LOOKUP(2,1/((LISTS!$M$2:$M$13&lt;&gt;"")*ISNUMBER(SEARCH(LISTS!$M$2:$M$13,$I9463))),LISTS!$O$2:$O$13),"Medio de pago no elegible o no identificado por DIAN"),"Apta automaticamente por pago electronico y base positiva"))))</f>
        <v/>
      </c>
    </row>
    <row r="9464">
      <c r="A9464" s="9" t="n"/>
      <c r="B9464" s="9" t="n"/>
      <c r="C9464" s="12" t="n"/>
      <c r="D9464" s="11" t="n"/>
      <c r="E9464" s="11" t="n"/>
      <c r="F9464" s="11" t="n"/>
      <c r="G9464" s="11" t="n"/>
      <c r="H9464" s="11" t="n"/>
      <c r="I9464" s="9" t="n"/>
      <c r="J9464" s="9" t="n"/>
      <c r="K9464" s="9" t="n"/>
      <c r="L9464" s="9">
        <f>IF(COUNTA($A9464:$K9464)=0,"",IF(AND(IFERROR($H9464,0)&gt;0,LEN(TRIM($K9464&amp;""))&gt;0,IFERROR(LOOKUP(2,1/((LISTS!$M$2:$M$13&lt;&gt;"")*ISNUMBER(SEARCH(LISTS!$M$2:$M$13,$I9464))),LISTS!$N$2:$N$13),"NO")="SI"),"SI","NO"))</f>
        <v/>
      </c>
      <c r="M9464" s="9">
        <f>IF(COUNTA($A9464:$K9464)=0,"",IF($K9464&lt;&gt;"",IF(COUNTIF($K$19:$K9464,$K9464)&gt;1,"SI","NO"),IF(COUNTIFS($A$19:$A9464,$A9464,$C$19:$C9464,$C9464,$J$19:$J9464,$J9464,$D$19:$D9464,$D9464)&gt;1,"SI","NO")))</f>
        <v/>
      </c>
      <c r="N9464" s="11">
        <f>IF(COUNTA($A9464:$K9464)=0,"",IF(AND($L9464="SI",$M9464="NO"),IFERROR($H9464,0),0))</f>
        <v/>
      </c>
      <c r="O9464" s="9">
        <f>IF(COUNTA($A9464:$K9464)=0,"",IF($M9464="SI","CUFE o factura duplicada dentro del reporte; no se suma dos veces",IF(IFERROR($H9464,0)&lt;=0,"DIAN reporta valor susceptible 0",IF($L9464="NO",IFERROR(LOOKUP(2,1/((LISTS!$M$2:$M$13&lt;&gt;"")*ISNUMBER(SEARCH(LISTS!$M$2:$M$13,$I9464))),LISTS!$O$2:$O$13),"Medio de pago no elegible o no identificado por DIAN"),"Apta automaticamente por pago electronico y base positiva"))))</f>
        <v/>
      </c>
    </row>
    <row r="9465">
      <c r="A9465" s="9" t="n"/>
      <c r="B9465" s="9" t="n"/>
      <c r="C9465" s="12" t="n"/>
      <c r="D9465" s="11" t="n"/>
      <c r="E9465" s="11" t="n"/>
      <c r="F9465" s="11" t="n"/>
      <c r="G9465" s="11" t="n"/>
      <c r="H9465" s="11" t="n"/>
      <c r="I9465" s="9" t="n"/>
      <c r="J9465" s="9" t="n"/>
      <c r="K9465" s="9" t="n"/>
      <c r="L9465" s="9">
        <f>IF(COUNTA($A9465:$K9465)=0,"",IF(AND(IFERROR($H9465,0)&gt;0,LEN(TRIM($K9465&amp;""))&gt;0,IFERROR(LOOKUP(2,1/((LISTS!$M$2:$M$13&lt;&gt;"")*ISNUMBER(SEARCH(LISTS!$M$2:$M$13,$I9465))),LISTS!$N$2:$N$13),"NO")="SI"),"SI","NO"))</f>
        <v/>
      </c>
      <c r="M9465" s="9">
        <f>IF(COUNTA($A9465:$K9465)=0,"",IF($K9465&lt;&gt;"",IF(COUNTIF($K$19:$K9465,$K9465)&gt;1,"SI","NO"),IF(COUNTIFS($A$19:$A9465,$A9465,$C$19:$C9465,$C9465,$J$19:$J9465,$J9465,$D$19:$D9465,$D9465)&gt;1,"SI","NO")))</f>
        <v/>
      </c>
      <c r="N9465" s="11">
        <f>IF(COUNTA($A9465:$K9465)=0,"",IF(AND($L9465="SI",$M9465="NO"),IFERROR($H9465,0),0))</f>
        <v/>
      </c>
      <c r="O9465" s="9">
        <f>IF(COUNTA($A9465:$K9465)=0,"",IF($M9465="SI","CUFE o factura duplicada dentro del reporte; no se suma dos veces",IF(IFERROR($H9465,0)&lt;=0,"DIAN reporta valor susceptible 0",IF($L9465="NO",IFERROR(LOOKUP(2,1/((LISTS!$M$2:$M$13&lt;&gt;"")*ISNUMBER(SEARCH(LISTS!$M$2:$M$13,$I9465))),LISTS!$O$2:$O$13),"Medio de pago no elegible o no identificado por DIAN"),"Apta automaticamente por pago electronico y base positiva"))))</f>
        <v/>
      </c>
    </row>
    <row r="9466">
      <c r="A9466" s="9" t="n"/>
      <c r="B9466" s="9" t="n"/>
      <c r="C9466" s="12" t="n"/>
      <c r="D9466" s="11" t="n"/>
      <c r="E9466" s="11" t="n"/>
      <c r="F9466" s="11" t="n"/>
      <c r="G9466" s="11" t="n"/>
      <c r="H9466" s="11" t="n"/>
      <c r="I9466" s="9" t="n"/>
      <c r="J9466" s="9" t="n"/>
      <c r="K9466" s="9" t="n"/>
      <c r="L9466" s="9">
        <f>IF(COUNTA($A9466:$K9466)=0,"",IF(AND(IFERROR($H9466,0)&gt;0,LEN(TRIM($K9466&amp;""))&gt;0,IFERROR(LOOKUP(2,1/((LISTS!$M$2:$M$13&lt;&gt;"")*ISNUMBER(SEARCH(LISTS!$M$2:$M$13,$I9466))),LISTS!$N$2:$N$13),"NO")="SI"),"SI","NO"))</f>
        <v/>
      </c>
      <c r="M9466" s="9">
        <f>IF(COUNTA($A9466:$K9466)=0,"",IF($K9466&lt;&gt;"",IF(COUNTIF($K$19:$K9466,$K9466)&gt;1,"SI","NO"),IF(COUNTIFS($A$19:$A9466,$A9466,$C$19:$C9466,$C9466,$J$19:$J9466,$J9466,$D$19:$D9466,$D9466)&gt;1,"SI","NO")))</f>
        <v/>
      </c>
      <c r="N9466" s="11">
        <f>IF(COUNTA($A9466:$K9466)=0,"",IF(AND($L9466="SI",$M9466="NO"),IFERROR($H9466,0),0))</f>
        <v/>
      </c>
      <c r="O9466" s="9">
        <f>IF(COUNTA($A9466:$K9466)=0,"",IF($M9466="SI","CUFE o factura duplicada dentro del reporte; no se suma dos veces",IF(IFERROR($H9466,0)&lt;=0,"DIAN reporta valor susceptible 0",IF($L9466="NO",IFERROR(LOOKUP(2,1/((LISTS!$M$2:$M$13&lt;&gt;"")*ISNUMBER(SEARCH(LISTS!$M$2:$M$13,$I9466))),LISTS!$O$2:$O$13),"Medio de pago no elegible o no identificado por DIAN"),"Apta automaticamente por pago electronico y base positiva"))))</f>
        <v/>
      </c>
    </row>
    <row r="9467">
      <c r="A9467" s="9" t="n"/>
      <c r="B9467" s="9" t="n"/>
      <c r="C9467" s="12" t="n"/>
      <c r="D9467" s="11" t="n"/>
      <c r="E9467" s="11" t="n"/>
      <c r="F9467" s="11" t="n"/>
      <c r="G9467" s="11" t="n"/>
      <c r="H9467" s="11" t="n"/>
      <c r="I9467" s="9" t="n"/>
      <c r="J9467" s="9" t="n"/>
      <c r="K9467" s="9" t="n"/>
      <c r="L9467" s="9">
        <f>IF(COUNTA($A9467:$K9467)=0,"",IF(AND(IFERROR($H9467,0)&gt;0,LEN(TRIM($K9467&amp;""))&gt;0,IFERROR(LOOKUP(2,1/((LISTS!$M$2:$M$13&lt;&gt;"")*ISNUMBER(SEARCH(LISTS!$M$2:$M$13,$I9467))),LISTS!$N$2:$N$13),"NO")="SI"),"SI","NO"))</f>
        <v/>
      </c>
      <c r="M9467" s="9">
        <f>IF(COUNTA($A9467:$K9467)=0,"",IF($K9467&lt;&gt;"",IF(COUNTIF($K$19:$K9467,$K9467)&gt;1,"SI","NO"),IF(COUNTIFS($A$19:$A9467,$A9467,$C$19:$C9467,$C9467,$J$19:$J9467,$J9467,$D$19:$D9467,$D9467)&gt;1,"SI","NO")))</f>
        <v/>
      </c>
      <c r="N9467" s="11">
        <f>IF(COUNTA($A9467:$K9467)=0,"",IF(AND($L9467="SI",$M9467="NO"),IFERROR($H9467,0),0))</f>
        <v/>
      </c>
      <c r="O9467" s="9">
        <f>IF(COUNTA($A9467:$K9467)=0,"",IF($M9467="SI","CUFE o factura duplicada dentro del reporte; no se suma dos veces",IF(IFERROR($H9467,0)&lt;=0,"DIAN reporta valor susceptible 0",IF($L9467="NO",IFERROR(LOOKUP(2,1/((LISTS!$M$2:$M$13&lt;&gt;"")*ISNUMBER(SEARCH(LISTS!$M$2:$M$13,$I9467))),LISTS!$O$2:$O$13),"Medio de pago no elegible o no identificado por DIAN"),"Apta automaticamente por pago electronico y base positiva"))))</f>
        <v/>
      </c>
    </row>
    <row r="9468">
      <c r="A9468" s="9" t="n"/>
      <c r="B9468" s="9" t="n"/>
      <c r="C9468" s="12" t="n"/>
      <c r="D9468" s="11" t="n"/>
      <c r="E9468" s="11" t="n"/>
      <c r="F9468" s="11" t="n"/>
      <c r="G9468" s="11" t="n"/>
      <c r="H9468" s="11" t="n"/>
      <c r="I9468" s="9" t="n"/>
      <c r="J9468" s="9" t="n"/>
      <c r="K9468" s="9" t="n"/>
      <c r="L9468" s="9">
        <f>IF(COUNTA($A9468:$K9468)=0,"",IF(AND(IFERROR($H9468,0)&gt;0,LEN(TRIM($K9468&amp;""))&gt;0,IFERROR(LOOKUP(2,1/((LISTS!$M$2:$M$13&lt;&gt;"")*ISNUMBER(SEARCH(LISTS!$M$2:$M$13,$I9468))),LISTS!$N$2:$N$13),"NO")="SI"),"SI","NO"))</f>
        <v/>
      </c>
      <c r="M9468" s="9">
        <f>IF(COUNTA($A9468:$K9468)=0,"",IF($K9468&lt;&gt;"",IF(COUNTIF($K$19:$K9468,$K9468)&gt;1,"SI","NO"),IF(COUNTIFS($A$19:$A9468,$A9468,$C$19:$C9468,$C9468,$J$19:$J9468,$J9468,$D$19:$D9468,$D9468)&gt;1,"SI","NO")))</f>
        <v/>
      </c>
      <c r="N9468" s="11">
        <f>IF(COUNTA($A9468:$K9468)=0,"",IF(AND($L9468="SI",$M9468="NO"),IFERROR($H9468,0),0))</f>
        <v/>
      </c>
      <c r="O9468" s="9">
        <f>IF(COUNTA($A9468:$K9468)=0,"",IF($M9468="SI","CUFE o factura duplicada dentro del reporte; no se suma dos veces",IF(IFERROR($H9468,0)&lt;=0,"DIAN reporta valor susceptible 0",IF($L9468="NO",IFERROR(LOOKUP(2,1/((LISTS!$M$2:$M$13&lt;&gt;"")*ISNUMBER(SEARCH(LISTS!$M$2:$M$13,$I9468))),LISTS!$O$2:$O$13),"Medio de pago no elegible o no identificado por DIAN"),"Apta automaticamente por pago electronico y base positiva"))))</f>
        <v/>
      </c>
    </row>
    <row r="9469">
      <c r="A9469" s="9" t="n"/>
      <c r="B9469" s="9" t="n"/>
      <c r="C9469" s="12" t="n"/>
      <c r="D9469" s="11" t="n"/>
      <c r="E9469" s="11" t="n"/>
      <c r="F9469" s="11" t="n"/>
      <c r="G9469" s="11" t="n"/>
      <c r="H9469" s="11" t="n"/>
      <c r="I9469" s="9" t="n"/>
      <c r="J9469" s="9" t="n"/>
      <c r="K9469" s="9" t="n"/>
      <c r="L9469" s="9">
        <f>IF(COUNTA($A9469:$K9469)=0,"",IF(AND(IFERROR($H9469,0)&gt;0,LEN(TRIM($K9469&amp;""))&gt;0,IFERROR(LOOKUP(2,1/((LISTS!$M$2:$M$13&lt;&gt;"")*ISNUMBER(SEARCH(LISTS!$M$2:$M$13,$I9469))),LISTS!$N$2:$N$13),"NO")="SI"),"SI","NO"))</f>
        <v/>
      </c>
      <c r="M9469" s="9">
        <f>IF(COUNTA($A9469:$K9469)=0,"",IF($K9469&lt;&gt;"",IF(COUNTIF($K$19:$K9469,$K9469)&gt;1,"SI","NO"),IF(COUNTIFS($A$19:$A9469,$A9469,$C$19:$C9469,$C9469,$J$19:$J9469,$J9469,$D$19:$D9469,$D9469)&gt;1,"SI","NO")))</f>
        <v/>
      </c>
      <c r="N9469" s="11">
        <f>IF(COUNTA($A9469:$K9469)=0,"",IF(AND($L9469="SI",$M9469="NO"),IFERROR($H9469,0),0))</f>
        <v/>
      </c>
      <c r="O9469" s="9">
        <f>IF(COUNTA($A9469:$K9469)=0,"",IF($M9469="SI","CUFE o factura duplicada dentro del reporte; no se suma dos veces",IF(IFERROR($H9469,0)&lt;=0,"DIAN reporta valor susceptible 0",IF($L9469="NO",IFERROR(LOOKUP(2,1/((LISTS!$M$2:$M$13&lt;&gt;"")*ISNUMBER(SEARCH(LISTS!$M$2:$M$13,$I9469))),LISTS!$O$2:$O$13),"Medio de pago no elegible o no identificado por DIAN"),"Apta automaticamente por pago electronico y base positiva"))))</f>
        <v/>
      </c>
    </row>
    <row r="9470">
      <c r="A9470" s="9" t="n"/>
      <c r="B9470" s="9" t="n"/>
      <c r="C9470" s="12" t="n"/>
      <c r="D9470" s="11" t="n"/>
      <c r="E9470" s="11" t="n"/>
      <c r="F9470" s="11" t="n"/>
      <c r="G9470" s="11" t="n"/>
      <c r="H9470" s="11" t="n"/>
      <c r="I9470" s="9" t="n"/>
      <c r="J9470" s="9" t="n"/>
      <c r="K9470" s="9" t="n"/>
      <c r="L9470" s="9">
        <f>IF(COUNTA($A9470:$K9470)=0,"",IF(AND(IFERROR($H9470,0)&gt;0,LEN(TRIM($K9470&amp;""))&gt;0,IFERROR(LOOKUP(2,1/((LISTS!$M$2:$M$13&lt;&gt;"")*ISNUMBER(SEARCH(LISTS!$M$2:$M$13,$I9470))),LISTS!$N$2:$N$13),"NO")="SI"),"SI","NO"))</f>
        <v/>
      </c>
      <c r="M9470" s="9">
        <f>IF(COUNTA($A9470:$K9470)=0,"",IF($K9470&lt;&gt;"",IF(COUNTIF($K$19:$K9470,$K9470)&gt;1,"SI","NO"),IF(COUNTIFS($A$19:$A9470,$A9470,$C$19:$C9470,$C9470,$J$19:$J9470,$J9470,$D$19:$D9470,$D9470)&gt;1,"SI","NO")))</f>
        <v/>
      </c>
      <c r="N9470" s="11">
        <f>IF(COUNTA($A9470:$K9470)=0,"",IF(AND($L9470="SI",$M9470="NO"),IFERROR($H9470,0),0))</f>
        <v/>
      </c>
      <c r="O9470" s="9">
        <f>IF(COUNTA($A9470:$K9470)=0,"",IF($M9470="SI","CUFE o factura duplicada dentro del reporte; no se suma dos veces",IF(IFERROR($H9470,0)&lt;=0,"DIAN reporta valor susceptible 0",IF($L9470="NO",IFERROR(LOOKUP(2,1/((LISTS!$M$2:$M$13&lt;&gt;"")*ISNUMBER(SEARCH(LISTS!$M$2:$M$13,$I9470))),LISTS!$O$2:$O$13),"Medio de pago no elegible o no identificado por DIAN"),"Apta automaticamente por pago electronico y base positiva"))))</f>
        <v/>
      </c>
    </row>
    <row r="9471">
      <c r="A9471" s="9" t="n"/>
      <c r="B9471" s="9" t="n"/>
      <c r="C9471" s="12" t="n"/>
      <c r="D9471" s="11" t="n"/>
      <c r="E9471" s="11" t="n"/>
      <c r="F9471" s="11" t="n"/>
      <c r="G9471" s="11" t="n"/>
      <c r="H9471" s="11" t="n"/>
      <c r="I9471" s="9" t="n"/>
      <c r="J9471" s="9" t="n"/>
      <c r="K9471" s="9" t="n"/>
      <c r="L9471" s="9">
        <f>IF(COUNTA($A9471:$K9471)=0,"",IF(AND(IFERROR($H9471,0)&gt;0,LEN(TRIM($K9471&amp;""))&gt;0,IFERROR(LOOKUP(2,1/((LISTS!$M$2:$M$13&lt;&gt;"")*ISNUMBER(SEARCH(LISTS!$M$2:$M$13,$I9471))),LISTS!$N$2:$N$13),"NO")="SI"),"SI","NO"))</f>
        <v/>
      </c>
      <c r="M9471" s="9">
        <f>IF(COUNTA($A9471:$K9471)=0,"",IF($K9471&lt;&gt;"",IF(COUNTIF($K$19:$K9471,$K9471)&gt;1,"SI","NO"),IF(COUNTIFS($A$19:$A9471,$A9471,$C$19:$C9471,$C9471,$J$19:$J9471,$J9471,$D$19:$D9471,$D9471)&gt;1,"SI","NO")))</f>
        <v/>
      </c>
      <c r="N9471" s="11">
        <f>IF(COUNTA($A9471:$K9471)=0,"",IF(AND($L9471="SI",$M9471="NO"),IFERROR($H9471,0),0))</f>
        <v/>
      </c>
      <c r="O9471" s="9">
        <f>IF(COUNTA($A9471:$K9471)=0,"",IF($M9471="SI","CUFE o factura duplicada dentro del reporte; no se suma dos veces",IF(IFERROR($H9471,0)&lt;=0,"DIAN reporta valor susceptible 0",IF($L9471="NO",IFERROR(LOOKUP(2,1/((LISTS!$M$2:$M$13&lt;&gt;"")*ISNUMBER(SEARCH(LISTS!$M$2:$M$13,$I9471))),LISTS!$O$2:$O$13),"Medio de pago no elegible o no identificado por DIAN"),"Apta automaticamente por pago electronico y base positiva"))))</f>
        <v/>
      </c>
    </row>
    <row r="9472">
      <c r="A9472" s="9" t="n"/>
      <c r="B9472" s="9" t="n"/>
      <c r="C9472" s="12" t="n"/>
      <c r="D9472" s="11" t="n"/>
      <c r="E9472" s="11" t="n"/>
      <c r="F9472" s="11" t="n"/>
      <c r="G9472" s="11" t="n"/>
      <c r="H9472" s="11" t="n"/>
      <c r="I9472" s="9" t="n"/>
      <c r="J9472" s="9" t="n"/>
      <c r="K9472" s="9" t="n"/>
      <c r="L9472" s="9">
        <f>IF(COUNTA($A9472:$K9472)=0,"",IF(AND(IFERROR($H9472,0)&gt;0,LEN(TRIM($K9472&amp;""))&gt;0,IFERROR(LOOKUP(2,1/((LISTS!$M$2:$M$13&lt;&gt;"")*ISNUMBER(SEARCH(LISTS!$M$2:$M$13,$I9472))),LISTS!$N$2:$N$13),"NO")="SI"),"SI","NO"))</f>
        <v/>
      </c>
      <c r="M9472" s="9">
        <f>IF(COUNTA($A9472:$K9472)=0,"",IF($K9472&lt;&gt;"",IF(COUNTIF($K$19:$K9472,$K9472)&gt;1,"SI","NO"),IF(COUNTIFS($A$19:$A9472,$A9472,$C$19:$C9472,$C9472,$J$19:$J9472,$J9472,$D$19:$D9472,$D9472)&gt;1,"SI","NO")))</f>
        <v/>
      </c>
      <c r="N9472" s="11">
        <f>IF(COUNTA($A9472:$K9472)=0,"",IF(AND($L9472="SI",$M9472="NO"),IFERROR($H9472,0),0))</f>
        <v/>
      </c>
      <c r="O9472" s="9">
        <f>IF(COUNTA($A9472:$K9472)=0,"",IF($M9472="SI","CUFE o factura duplicada dentro del reporte; no se suma dos veces",IF(IFERROR($H9472,0)&lt;=0,"DIAN reporta valor susceptible 0",IF($L9472="NO",IFERROR(LOOKUP(2,1/((LISTS!$M$2:$M$13&lt;&gt;"")*ISNUMBER(SEARCH(LISTS!$M$2:$M$13,$I9472))),LISTS!$O$2:$O$13),"Medio de pago no elegible o no identificado por DIAN"),"Apta automaticamente por pago electronico y base positiva"))))</f>
        <v/>
      </c>
    </row>
    <row r="9473">
      <c r="A9473" s="9" t="n"/>
      <c r="B9473" s="9" t="n"/>
      <c r="C9473" s="12" t="n"/>
      <c r="D9473" s="11" t="n"/>
      <c r="E9473" s="11" t="n"/>
      <c r="F9473" s="11" t="n"/>
      <c r="G9473" s="11" t="n"/>
      <c r="H9473" s="11" t="n"/>
      <c r="I9473" s="9" t="n"/>
      <c r="J9473" s="9" t="n"/>
      <c r="K9473" s="9" t="n"/>
      <c r="L9473" s="9">
        <f>IF(COUNTA($A9473:$K9473)=0,"",IF(AND(IFERROR($H9473,0)&gt;0,LEN(TRIM($K9473&amp;""))&gt;0,IFERROR(LOOKUP(2,1/((LISTS!$M$2:$M$13&lt;&gt;"")*ISNUMBER(SEARCH(LISTS!$M$2:$M$13,$I9473))),LISTS!$N$2:$N$13),"NO")="SI"),"SI","NO"))</f>
        <v/>
      </c>
      <c r="M9473" s="9">
        <f>IF(COUNTA($A9473:$K9473)=0,"",IF($K9473&lt;&gt;"",IF(COUNTIF($K$19:$K9473,$K9473)&gt;1,"SI","NO"),IF(COUNTIFS($A$19:$A9473,$A9473,$C$19:$C9473,$C9473,$J$19:$J9473,$J9473,$D$19:$D9473,$D9473)&gt;1,"SI","NO")))</f>
        <v/>
      </c>
      <c r="N9473" s="11">
        <f>IF(COUNTA($A9473:$K9473)=0,"",IF(AND($L9473="SI",$M9473="NO"),IFERROR($H9473,0),0))</f>
        <v/>
      </c>
      <c r="O9473" s="9">
        <f>IF(COUNTA($A9473:$K9473)=0,"",IF($M9473="SI","CUFE o factura duplicada dentro del reporte; no se suma dos veces",IF(IFERROR($H9473,0)&lt;=0,"DIAN reporta valor susceptible 0",IF($L9473="NO",IFERROR(LOOKUP(2,1/((LISTS!$M$2:$M$13&lt;&gt;"")*ISNUMBER(SEARCH(LISTS!$M$2:$M$13,$I9473))),LISTS!$O$2:$O$13),"Medio de pago no elegible o no identificado por DIAN"),"Apta automaticamente por pago electronico y base positiva"))))</f>
        <v/>
      </c>
    </row>
    <row r="9474">
      <c r="A9474" s="9" t="n"/>
      <c r="B9474" s="9" t="n"/>
      <c r="C9474" s="12" t="n"/>
      <c r="D9474" s="11" t="n"/>
      <c r="E9474" s="11" t="n"/>
      <c r="F9474" s="11" t="n"/>
      <c r="G9474" s="11" t="n"/>
      <c r="H9474" s="11" t="n"/>
      <c r="I9474" s="9" t="n"/>
      <c r="J9474" s="9" t="n"/>
      <c r="K9474" s="9" t="n"/>
      <c r="L9474" s="9">
        <f>IF(COUNTA($A9474:$K9474)=0,"",IF(AND(IFERROR($H9474,0)&gt;0,LEN(TRIM($K9474&amp;""))&gt;0,IFERROR(LOOKUP(2,1/((LISTS!$M$2:$M$13&lt;&gt;"")*ISNUMBER(SEARCH(LISTS!$M$2:$M$13,$I9474))),LISTS!$N$2:$N$13),"NO")="SI"),"SI","NO"))</f>
        <v/>
      </c>
      <c r="M9474" s="9">
        <f>IF(COUNTA($A9474:$K9474)=0,"",IF($K9474&lt;&gt;"",IF(COUNTIF($K$19:$K9474,$K9474)&gt;1,"SI","NO"),IF(COUNTIFS($A$19:$A9474,$A9474,$C$19:$C9474,$C9474,$J$19:$J9474,$J9474,$D$19:$D9474,$D9474)&gt;1,"SI","NO")))</f>
        <v/>
      </c>
      <c r="N9474" s="11">
        <f>IF(COUNTA($A9474:$K9474)=0,"",IF(AND($L9474="SI",$M9474="NO"),IFERROR($H9474,0),0))</f>
        <v/>
      </c>
      <c r="O9474" s="9">
        <f>IF(COUNTA($A9474:$K9474)=0,"",IF($M9474="SI","CUFE o factura duplicada dentro del reporte; no se suma dos veces",IF(IFERROR($H9474,0)&lt;=0,"DIAN reporta valor susceptible 0",IF($L9474="NO",IFERROR(LOOKUP(2,1/((LISTS!$M$2:$M$13&lt;&gt;"")*ISNUMBER(SEARCH(LISTS!$M$2:$M$13,$I9474))),LISTS!$O$2:$O$13),"Medio de pago no elegible o no identificado por DIAN"),"Apta automaticamente por pago electronico y base positiva"))))</f>
        <v/>
      </c>
    </row>
    <row r="9475">
      <c r="A9475" s="9" t="n"/>
      <c r="B9475" s="9" t="n"/>
      <c r="C9475" s="12" t="n"/>
      <c r="D9475" s="11" t="n"/>
      <c r="E9475" s="11" t="n"/>
      <c r="F9475" s="11" t="n"/>
      <c r="G9475" s="11" t="n"/>
      <c r="H9475" s="11" t="n"/>
      <c r="I9475" s="9" t="n"/>
      <c r="J9475" s="9" t="n"/>
      <c r="K9475" s="9" t="n"/>
      <c r="L9475" s="9">
        <f>IF(COUNTA($A9475:$K9475)=0,"",IF(AND(IFERROR($H9475,0)&gt;0,LEN(TRIM($K9475&amp;""))&gt;0,IFERROR(LOOKUP(2,1/((LISTS!$M$2:$M$13&lt;&gt;"")*ISNUMBER(SEARCH(LISTS!$M$2:$M$13,$I9475))),LISTS!$N$2:$N$13),"NO")="SI"),"SI","NO"))</f>
        <v/>
      </c>
      <c r="M9475" s="9">
        <f>IF(COUNTA($A9475:$K9475)=0,"",IF($K9475&lt;&gt;"",IF(COUNTIF($K$19:$K9475,$K9475)&gt;1,"SI","NO"),IF(COUNTIFS($A$19:$A9475,$A9475,$C$19:$C9475,$C9475,$J$19:$J9475,$J9475,$D$19:$D9475,$D9475)&gt;1,"SI","NO")))</f>
        <v/>
      </c>
      <c r="N9475" s="11">
        <f>IF(COUNTA($A9475:$K9475)=0,"",IF(AND($L9475="SI",$M9475="NO"),IFERROR($H9475,0),0))</f>
        <v/>
      </c>
      <c r="O9475" s="9">
        <f>IF(COUNTA($A9475:$K9475)=0,"",IF($M9475="SI","CUFE o factura duplicada dentro del reporte; no se suma dos veces",IF(IFERROR($H9475,0)&lt;=0,"DIAN reporta valor susceptible 0",IF($L9475="NO",IFERROR(LOOKUP(2,1/((LISTS!$M$2:$M$13&lt;&gt;"")*ISNUMBER(SEARCH(LISTS!$M$2:$M$13,$I9475))),LISTS!$O$2:$O$13),"Medio de pago no elegible o no identificado por DIAN"),"Apta automaticamente por pago electronico y base positiva"))))</f>
        <v/>
      </c>
    </row>
    <row r="9476">
      <c r="A9476" s="9" t="n"/>
      <c r="B9476" s="9" t="n"/>
      <c r="C9476" s="12" t="n"/>
      <c r="D9476" s="11" t="n"/>
      <c r="E9476" s="11" t="n"/>
      <c r="F9476" s="11" t="n"/>
      <c r="G9476" s="11" t="n"/>
      <c r="H9476" s="11" t="n"/>
      <c r="I9476" s="9" t="n"/>
      <c r="J9476" s="9" t="n"/>
      <c r="K9476" s="9" t="n"/>
      <c r="L9476" s="9">
        <f>IF(COUNTA($A9476:$K9476)=0,"",IF(AND(IFERROR($H9476,0)&gt;0,LEN(TRIM($K9476&amp;""))&gt;0,IFERROR(LOOKUP(2,1/((LISTS!$M$2:$M$13&lt;&gt;"")*ISNUMBER(SEARCH(LISTS!$M$2:$M$13,$I9476))),LISTS!$N$2:$N$13),"NO")="SI"),"SI","NO"))</f>
        <v/>
      </c>
      <c r="M9476" s="9">
        <f>IF(COUNTA($A9476:$K9476)=0,"",IF($K9476&lt;&gt;"",IF(COUNTIF($K$19:$K9476,$K9476)&gt;1,"SI","NO"),IF(COUNTIFS($A$19:$A9476,$A9476,$C$19:$C9476,$C9476,$J$19:$J9476,$J9476,$D$19:$D9476,$D9476)&gt;1,"SI","NO")))</f>
        <v/>
      </c>
      <c r="N9476" s="11">
        <f>IF(COUNTA($A9476:$K9476)=0,"",IF(AND($L9476="SI",$M9476="NO"),IFERROR($H9476,0),0))</f>
        <v/>
      </c>
      <c r="O9476" s="9">
        <f>IF(COUNTA($A9476:$K9476)=0,"",IF($M9476="SI","CUFE o factura duplicada dentro del reporte; no se suma dos veces",IF(IFERROR($H9476,0)&lt;=0,"DIAN reporta valor susceptible 0",IF($L9476="NO",IFERROR(LOOKUP(2,1/((LISTS!$M$2:$M$13&lt;&gt;"")*ISNUMBER(SEARCH(LISTS!$M$2:$M$13,$I9476))),LISTS!$O$2:$O$13),"Medio de pago no elegible o no identificado por DIAN"),"Apta automaticamente por pago electronico y base positiva"))))</f>
        <v/>
      </c>
    </row>
    <row r="9477">
      <c r="A9477" s="9" t="n"/>
      <c r="B9477" s="9" t="n"/>
      <c r="C9477" s="12" t="n"/>
      <c r="D9477" s="11" t="n"/>
      <c r="E9477" s="11" t="n"/>
      <c r="F9477" s="11" t="n"/>
      <c r="G9477" s="11" t="n"/>
      <c r="H9477" s="11" t="n"/>
      <c r="I9477" s="9" t="n"/>
      <c r="J9477" s="9" t="n"/>
      <c r="K9477" s="9" t="n"/>
      <c r="L9477" s="9">
        <f>IF(COUNTA($A9477:$K9477)=0,"",IF(AND(IFERROR($H9477,0)&gt;0,LEN(TRIM($K9477&amp;""))&gt;0,IFERROR(LOOKUP(2,1/((LISTS!$M$2:$M$13&lt;&gt;"")*ISNUMBER(SEARCH(LISTS!$M$2:$M$13,$I9477))),LISTS!$N$2:$N$13),"NO")="SI"),"SI","NO"))</f>
        <v/>
      </c>
      <c r="M9477" s="9">
        <f>IF(COUNTA($A9477:$K9477)=0,"",IF($K9477&lt;&gt;"",IF(COUNTIF($K$19:$K9477,$K9477)&gt;1,"SI","NO"),IF(COUNTIFS($A$19:$A9477,$A9477,$C$19:$C9477,$C9477,$J$19:$J9477,$J9477,$D$19:$D9477,$D9477)&gt;1,"SI","NO")))</f>
        <v/>
      </c>
      <c r="N9477" s="11">
        <f>IF(COUNTA($A9477:$K9477)=0,"",IF(AND($L9477="SI",$M9477="NO"),IFERROR($H9477,0),0))</f>
        <v/>
      </c>
      <c r="O9477" s="9">
        <f>IF(COUNTA($A9477:$K9477)=0,"",IF($M9477="SI","CUFE o factura duplicada dentro del reporte; no se suma dos veces",IF(IFERROR($H9477,0)&lt;=0,"DIAN reporta valor susceptible 0",IF($L9477="NO",IFERROR(LOOKUP(2,1/((LISTS!$M$2:$M$13&lt;&gt;"")*ISNUMBER(SEARCH(LISTS!$M$2:$M$13,$I9477))),LISTS!$O$2:$O$13),"Medio de pago no elegible o no identificado por DIAN"),"Apta automaticamente por pago electronico y base positiva"))))</f>
        <v/>
      </c>
    </row>
    <row r="9478">
      <c r="A9478" s="9" t="n"/>
      <c r="B9478" s="9" t="n"/>
      <c r="C9478" s="12" t="n"/>
      <c r="D9478" s="11" t="n"/>
      <c r="E9478" s="11" t="n"/>
      <c r="F9478" s="11" t="n"/>
      <c r="G9478" s="11" t="n"/>
      <c r="H9478" s="11" t="n"/>
      <c r="I9478" s="9" t="n"/>
      <c r="J9478" s="9" t="n"/>
      <c r="K9478" s="9" t="n"/>
      <c r="L9478" s="9">
        <f>IF(COUNTA($A9478:$K9478)=0,"",IF(AND(IFERROR($H9478,0)&gt;0,LEN(TRIM($K9478&amp;""))&gt;0,IFERROR(LOOKUP(2,1/((LISTS!$M$2:$M$13&lt;&gt;"")*ISNUMBER(SEARCH(LISTS!$M$2:$M$13,$I9478))),LISTS!$N$2:$N$13),"NO")="SI"),"SI","NO"))</f>
        <v/>
      </c>
      <c r="M9478" s="9">
        <f>IF(COUNTA($A9478:$K9478)=0,"",IF($K9478&lt;&gt;"",IF(COUNTIF($K$19:$K9478,$K9478)&gt;1,"SI","NO"),IF(COUNTIFS($A$19:$A9478,$A9478,$C$19:$C9478,$C9478,$J$19:$J9478,$J9478,$D$19:$D9478,$D9478)&gt;1,"SI","NO")))</f>
        <v/>
      </c>
      <c r="N9478" s="11">
        <f>IF(COUNTA($A9478:$K9478)=0,"",IF(AND($L9478="SI",$M9478="NO"),IFERROR($H9478,0),0))</f>
        <v/>
      </c>
      <c r="O9478" s="9">
        <f>IF(COUNTA($A9478:$K9478)=0,"",IF($M9478="SI","CUFE o factura duplicada dentro del reporte; no se suma dos veces",IF(IFERROR($H9478,0)&lt;=0,"DIAN reporta valor susceptible 0",IF($L9478="NO",IFERROR(LOOKUP(2,1/((LISTS!$M$2:$M$13&lt;&gt;"")*ISNUMBER(SEARCH(LISTS!$M$2:$M$13,$I9478))),LISTS!$O$2:$O$13),"Medio de pago no elegible o no identificado por DIAN"),"Apta automaticamente por pago electronico y base positiva"))))</f>
        <v/>
      </c>
    </row>
    <row r="9479">
      <c r="A9479" s="9" t="n"/>
      <c r="B9479" s="9" t="n"/>
      <c r="C9479" s="12" t="n"/>
      <c r="D9479" s="11" t="n"/>
      <c r="E9479" s="11" t="n"/>
      <c r="F9479" s="11" t="n"/>
      <c r="G9479" s="11" t="n"/>
      <c r="H9479" s="11" t="n"/>
      <c r="I9479" s="9" t="n"/>
      <c r="J9479" s="9" t="n"/>
      <c r="K9479" s="9" t="n"/>
      <c r="L9479" s="9">
        <f>IF(COUNTA($A9479:$K9479)=0,"",IF(AND(IFERROR($H9479,0)&gt;0,LEN(TRIM($K9479&amp;""))&gt;0,IFERROR(LOOKUP(2,1/((LISTS!$M$2:$M$13&lt;&gt;"")*ISNUMBER(SEARCH(LISTS!$M$2:$M$13,$I9479))),LISTS!$N$2:$N$13),"NO")="SI"),"SI","NO"))</f>
        <v/>
      </c>
      <c r="M9479" s="9">
        <f>IF(COUNTA($A9479:$K9479)=0,"",IF($K9479&lt;&gt;"",IF(COUNTIF($K$19:$K9479,$K9479)&gt;1,"SI","NO"),IF(COUNTIFS($A$19:$A9479,$A9479,$C$19:$C9479,$C9479,$J$19:$J9479,$J9479,$D$19:$D9479,$D9479)&gt;1,"SI","NO")))</f>
        <v/>
      </c>
      <c r="N9479" s="11">
        <f>IF(COUNTA($A9479:$K9479)=0,"",IF(AND($L9479="SI",$M9479="NO"),IFERROR($H9479,0),0))</f>
        <v/>
      </c>
      <c r="O9479" s="9">
        <f>IF(COUNTA($A9479:$K9479)=0,"",IF($M9479="SI","CUFE o factura duplicada dentro del reporte; no se suma dos veces",IF(IFERROR($H9479,0)&lt;=0,"DIAN reporta valor susceptible 0",IF($L9479="NO",IFERROR(LOOKUP(2,1/((LISTS!$M$2:$M$13&lt;&gt;"")*ISNUMBER(SEARCH(LISTS!$M$2:$M$13,$I9479))),LISTS!$O$2:$O$13),"Medio de pago no elegible o no identificado por DIAN"),"Apta automaticamente por pago electronico y base positiva"))))</f>
        <v/>
      </c>
    </row>
    <row r="9480">
      <c r="A9480" s="9" t="n"/>
      <c r="B9480" s="9" t="n"/>
      <c r="C9480" s="12" t="n"/>
      <c r="D9480" s="11" t="n"/>
      <c r="E9480" s="11" t="n"/>
      <c r="F9480" s="11" t="n"/>
      <c r="G9480" s="11" t="n"/>
      <c r="H9480" s="11" t="n"/>
      <c r="I9480" s="9" t="n"/>
      <c r="J9480" s="9" t="n"/>
      <c r="K9480" s="9" t="n"/>
      <c r="L9480" s="9">
        <f>IF(COUNTA($A9480:$K9480)=0,"",IF(AND(IFERROR($H9480,0)&gt;0,LEN(TRIM($K9480&amp;""))&gt;0,IFERROR(LOOKUP(2,1/((LISTS!$M$2:$M$13&lt;&gt;"")*ISNUMBER(SEARCH(LISTS!$M$2:$M$13,$I9480))),LISTS!$N$2:$N$13),"NO")="SI"),"SI","NO"))</f>
        <v/>
      </c>
      <c r="M9480" s="9">
        <f>IF(COUNTA($A9480:$K9480)=0,"",IF($K9480&lt;&gt;"",IF(COUNTIF($K$19:$K9480,$K9480)&gt;1,"SI","NO"),IF(COUNTIFS($A$19:$A9480,$A9480,$C$19:$C9480,$C9480,$J$19:$J9480,$J9480,$D$19:$D9480,$D9480)&gt;1,"SI","NO")))</f>
        <v/>
      </c>
      <c r="N9480" s="11">
        <f>IF(COUNTA($A9480:$K9480)=0,"",IF(AND($L9480="SI",$M9480="NO"),IFERROR($H9480,0),0))</f>
        <v/>
      </c>
      <c r="O9480" s="9">
        <f>IF(COUNTA($A9480:$K9480)=0,"",IF($M9480="SI","CUFE o factura duplicada dentro del reporte; no se suma dos veces",IF(IFERROR($H9480,0)&lt;=0,"DIAN reporta valor susceptible 0",IF($L9480="NO",IFERROR(LOOKUP(2,1/((LISTS!$M$2:$M$13&lt;&gt;"")*ISNUMBER(SEARCH(LISTS!$M$2:$M$13,$I9480))),LISTS!$O$2:$O$13),"Medio de pago no elegible o no identificado por DIAN"),"Apta automaticamente por pago electronico y base positiva"))))</f>
        <v/>
      </c>
    </row>
    <row r="9481">
      <c r="A9481" s="9" t="n"/>
      <c r="B9481" s="9" t="n"/>
      <c r="C9481" s="12" t="n"/>
      <c r="D9481" s="11" t="n"/>
      <c r="E9481" s="11" t="n"/>
      <c r="F9481" s="11" t="n"/>
      <c r="G9481" s="11" t="n"/>
      <c r="H9481" s="11" t="n"/>
      <c r="I9481" s="9" t="n"/>
      <c r="J9481" s="9" t="n"/>
      <c r="K9481" s="9" t="n"/>
      <c r="L9481" s="9">
        <f>IF(COUNTA($A9481:$K9481)=0,"",IF(AND(IFERROR($H9481,0)&gt;0,LEN(TRIM($K9481&amp;""))&gt;0,IFERROR(LOOKUP(2,1/((LISTS!$M$2:$M$13&lt;&gt;"")*ISNUMBER(SEARCH(LISTS!$M$2:$M$13,$I9481))),LISTS!$N$2:$N$13),"NO")="SI"),"SI","NO"))</f>
        <v/>
      </c>
      <c r="M9481" s="9">
        <f>IF(COUNTA($A9481:$K9481)=0,"",IF($K9481&lt;&gt;"",IF(COUNTIF($K$19:$K9481,$K9481)&gt;1,"SI","NO"),IF(COUNTIFS($A$19:$A9481,$A9481,$C$19:$C9481,$C9481,$J$19:$J9481,$J9481,$D$19:$D9481,$D9481)&gt;1,"SI","NO")))</f>
        <v/>
      </c>
      <c r="N9481" s="11">
        <f>IF(COUNTA($A9481:$K9481)=0,"",IF(AND($L9481="SI",$M9481="NO"),IFERROR($H9481,0),0))</f>
        <v/>
      </c>
      <c r="O9481" s="9">
        <f>IF(COUNTA($A9481:$K9481)=0,"",IF($M9481="SI","CUFE o factura duplicada dentro del reporte; no se suma dos veces",IF(IFERROR($H9481,0)&lt;=0,"DIAN reporta valor susceptible 0",IF($L9481="NO",IFERROR(LOOKUP(2,1/((LISTS!$M$2:$M$13&lt;&gt;"")*ISNUMBER(SEARCH(LISTS!$M$2:$M$13,$I9481))),LISTS!$O$2:$O$13),"Medio de pago no elegible o no identificado por DIAN"),"Apta automaticamente por pago electronico y base positiva"))))</f>
        <v/>
      </c>
    </row>
    <row r="9482">
      <c r="A9482" s="9" t="n"/>
      <c r="B9482" s="9" t="n"/>
      <c r="C9482" s="12" t="n"/>
      <c r="D9482" s="11" t="n"/>
      <c r="E9482" s="11" t="n"/>
      <c r="F9482" s="11" t="n"/>
      <c r="G9482" s="11" t="n"/>
      <c r="H9482" s="11" t="n"/>
      <c r="I9482" s="9" t="n"/>
      <c r="J9482" s="9" t="n"/>
      <c r="K9482" s="9" t="n"/>
      <c r="L9482" s="9">
        <f>IF(COUNTA($A9482:$K9482)=0,"",IF(AND(IFERROR($H9482,0)&gt;0,LEN(TRIM($K9482&amp;""))&gt;0,IFERROR(LOOKUP(2,1/((LISTS!$M$2:$M$13&lt;&gt;"")*ISNUMBER(SEARCH(LISTS!$M$2:$M$13,$I9482))),LISTS!$N$2:$N$13),"NO")="SI"),"SI","NO"))</f>
        <v/>
      </c>
      <c r="M9482" s="9">
        <f>IF(COUNTA($A9482:$K9482)=0,"",IF($K9482&lt;&gt;"",IF(COUNTIF($K$19:$K9482,$K9482)&gt;1,"SI","NO"),IF(COUNTIFS($A$19:$A9482,$A9482,$C$19:$C9482,$C9482,$J$19:$J9482,$J9482,$D$19:$D9482,$D9482)&gt;1,"SI","NO")))</f>
        <v/>
      </c>
      <c r="N9482" s="11">
        <f>IF(COUNTA($A9482:$K9482)=0,"",IF(AND($L9482="SI",$M9482="NO"),IFERROR($H9482,0),0))</f>
        <v/>
      </c>
      <c r="O9482" s="9">
        <f>IF(COUNTA($A9482:$K9482)=0,"",IF($M9482="SI","CUFE o factura duplicada dentro del reporte; no se suma dos veces",IF(IFERROR($H9482,0)&lt;=0,"DIAN reporta valor susceptible 0",IF($L9482="NO",IFERROR(LOOKUP(2,1/((LISTS!$M$2:$M$13&lt;&gt;"")*ISNUMBER(SEARCH(LISTS!$M$2:$M$13,$I9482))),LISTS!$O$2:$O$13),"Medio de pago no elegible o no identificado por DIAN"),"Apta automaticamente por pago electronico y base positiva"))))</f>
        <v/>
      </c>
    </row>
    <row r="9483">
      <c r="A9483" s="9" t="n"/>
      <c r="B9483" s="9" t="n"/>
      <c r="C9483" s="12" t="n"/>
      <c r="D9483" s="11" t="n"/>
      <c r="E9483" s="11" t="n"/>
      <c r="F9483" s="11" t="n"/>
      <c r="G9483" s="11" t="n"/>
      <c r="H9483" s="11" t="n"/>
      <c r="I9483" s="9" t="n"/>
      <c r="J9483" s="9" t="n"/>
      <c r="K9483" s="9" t="n"/>
      <c r="L9483" s="9">
        <f>IF(COUNTA($A9483:$K9483)=0,"",IF(AND(IFERROR($H9483,0)&gt;0,LEN(TRIM($K9483&amp;""))&gt;0,IFERROR(LOOKUP(2,1/((LISTS!$M$2:$M$13&lt;&gt;"")*ISNUMBER(SEARCH(LISTS!$M$2:$M$13,$I9483))),LISTS!$N$2:$N$13),"NO")="SI"),"SI","NO"))</f>
        <v/>
      </c>
      <c r="M9483" s="9">
        <f>IF(COUNTA($A9483:$K9483)=0,"",IF($K9483&lt;&gt;"",IF(COUNTIF($K$19:$K9483,$K9483)&gt;1,"SI","NO"),IF(COUNTIFS($A$19:$A9483,$A9483,$C$19:$C9483,$C9483,$J$19:$J9483,$J9483,$D$19:$D9483,$D9483)&gt;1,"SI","NO")))</f>
        <v/>
      </c>
      <c r="N9483" s="11">
        <f>IF(COUNTA($A9483:$K9483)=0,"",IF(AND($L9483="SI",$M9483="NO"),IFERROR($H9483,0),0))</f>
        <v/>
      </c>
      <c r="O9483" s="9">
        <f>IF(COUNTA($A9483:$K9483)=0,"",IF($M9483="SI","CUFE o factura duplicada dentro del reporte; no se suma dos veces",IF(IFERROR($H9483,0)&lt;=0,"DIAN reporta valor susceptible 0",IF($L9483="NO",IFERROR(LOOKUP(2,1/((LISTS!$M$2:$M$13&lt;&gt;"")*ISNUMBER(SEARCH(LISTS!$M$2:$M$13,$I9483))),LISTS!$O$2:$O$13),"Medio de pago no elegible o no identificado por DIAN"),"Apta automaticamente por pago electronico y base positiva"))))</f>
        <v/>
      </c>
    </row>
    <row r="9484">
      <c r="A9484" s="9" t="n"/>
      <c r="B9484" s="9" t="n"/>
      <c r="C9484" s="12" t="n"/>
      <c r="D9484" s="11" t="n"/>
      <c r="E9484" s="11" t="n"/>
      <c r="F9484" s="11" t="n"/>
      <c r="G9484" s="11" t="n"/>
      <c r="H9484" s="11" t="n"/>
      <c r="I9484" s="9" t="n"/>
      <c r="J9484" s="9" t="n"/>
      <c r="K9484" s="9" t="n"/>
      <c r="L9484" s="9">
        <f>IF(COUNTA($A9484:$K9484)=0,"",IF(AND(IFERROR($H9484,0)&gt;0,LEN(TRIM($K9484&amp;""))&gt;0,IFERROR(LOOKUP(2,1/((LISTS!$M$2:$M$13&lt;&gt;"")*ISNUMBER(SEARCH(LISTS!$M$2:$M$13,$I9484))),LISTS!$N$2:$N$13),"NO")="SI"),"SI","NO"))</f>
        <v/>
      </c>
      <c r="M9484" s="9">
        <f>IF(COUNTA($A9484:$K9484)=0,"",IF($K9484&lt;&gt;"",IF(COUNTIF($K$19:$K9484,$K9484)&gt;1,"SI","NO"),IF(COUNTIFS($A$19:$A9484,$A9484,$C$19:$C9484,$C9484,$J$19:$J9484,$J9484,$D$19:$D9484,$D9484)&gt;1,"SI","NO")))</f>
        <v/>
      </c>
      <c r="N9484" s="11">
        <f>IF(COUNTA($A9484:$K9484)=0,"",IF(AND($L9484="SI",$M9484="NO"),IFERROR($H9484,0),0))</f>
        <v/>
      </c>
      <c r="O9484" s="9">
        <f>IF(COUNTA($A9484:$K9484)=0,"",IF($M9484="SI","CUFE o factura duplicada dentro del reporte; no se suma dos veces",IF(IFERROR($H9484,0)&lt;=0,"DIAN reporta valor susceptible 0",IF($L9484="NO",IFERROR(LOOKUP(2,1/((LISTS!$M$2:$M$13&lt;&gt;"")*ISNUMBER(SEARCH(LISTS!$M$2:$M$13,$I9484))),LISTS!$O$2:$O$13),"Medio de pago no elegible o no identificado por DIAN"),"Apta automaticamente por pago electronico y base positiva"))))</f>
        <v/>
      </c>
    </row>
    <row r="9485">
      <c r="A9485" s="9" t="n"/>
      <c r="B9485" s="9" t="n"/>
      <c r="C9485" s="12" t="n"/>
      <c r="D9485" s="11" t="n"/>
      <c r="E9485" s="11" t="n"/>
      <c r="F9485" s="11" t="n"/>
      <c r="G9485" s="11" t="n"/>
      <c r="H9485" s="11" t="n"/>
      <c r="I9485" s="9" t="n"/>
      <c r="J9485" s="9" t="n"/>
      <c r="K9485" s="9" t="n"/>
      <c r="L9485" s="9">
        <f>IF(COUNTA($A9485:$K9485)=0,"",IF(AND(IFERROR($H9485,0)&gt;0,LEN(TRIM($K9485&amp;""))&gt;0,IFERROR(LOOKUP(2,1/((LISTS!$M$2:$M$13&lt;&gt;"")*ISNUMBER(SEARCH(LISTS!$M$2:$M$13,$I9485))),LISTS!$N$2:$N$13),"NO")="SI"),"SI","NO"))</f>
        <v/>
      </c>
      <c r="M9485" s="9">
        <f>IF(COUNTA($A9485:$K9485)=0,"",IF($K9485&lt;&gt;"",IF(COUNTIF($K$19:$K9485,$K9485)&gt;1,"SI","NO"),IF(COUNTIFS($A$19:$A9485,$A9485,$C$19:$C9485,$C9485,$J$19:$J9485,$J9485,$D$19:$D9485,$D9485)&gt;1,"SI","NO")))</f>
        <v/>
      </c>
      <c r="N9485" s="11">
        <f>IF(COUNTA($A9485:$K9485)=0,"",IF(AND($L9485="SI",$M9485="NO"),IFERROR($H9485,0),0))</f>
        <v/>
      </c>
      <c r="O9485" s="9">
        <f>IF(COUNTA($A9485:$K9485)=0,"",IF($M9485="SI","CUFE o factura duplicada dentro del reporte; no se suma dos veces",IF(IFERROR($H9485,0)&lt;=0,"DIAN reporta valor susceptible 0",IF($L9485="NO",IFERROR(LOOKUP(2,1/((LISTS!$M$2:$M$13&lt;&gt;"")*ISNUMBER(SEARCH(LISTS!$M$2:$M$13,$I9485))),LISTS!$O$2:$O$13),"Medio de pago no elegible o no identificado por DIAN"),"Apta automaticamente por pago electronico y base positiva"))))</f>
        <v/>
      </c>
    </row>
    <row r="9486">
      <c r="A9486" s="9" t="n"/>
      <c r="B9486" s="9" t="n"/>
      <c r="C9486" s="12" t="n"/>
      <c r="D9486" s="11" t="n"/>
      <c r="E9486" s="11" t="n"/>
      <c r="F9486" s="11" t="n"/>
      <c r="G9486" s="11" t="n"/>
      <c r="H9486" s="11" t="n"/>
      <c r="I9486" s="9" t="n"/>
      <c r="J9486" s="9" t="n"/>
      <c r="K9486" s="9" t="n"/>
      <c r="L9486" s="9">
        <f>IF(COUNTA($A9486:$K9486)=0,"",IF(AND(IFERROR($H9486,0)&gt;0,LEN(TRIM($K9486&amp;""))&gt;0,IFERROR(LOOKUP(2,1/((LISTS!$M$2:$M$13&lt;&gt;"")*ISNUMBER(SEARCH(LISTS!$M$2:$M$13,$I9486))),LISTS!$N$2:$N$13),"NO")="SI"),"SI","NO"))</f>
        <v/>
      </c>
      <c r="M9486" s="9">
        <f>IF(COUNTA($A9486:$K9486)=0,"",IF($K9486&lt;&gt;"",IF(COUNTIF($K$19:$K9486,$K9486)&gt;1,"SI","NO"),IF(COUNTIFS($A$19:$A9486,$A9486,$C$19:$C9486,$C9486,$J$19:$J9486,$J9486,$D$19:$D9486,$D9486)&gt;1,"SI","NO")))</f>
        <v/>
      </c>
      <c r="N9486" s="11">
        <f>IF(COUNTA($A9486:$K9486)=0,"",IF(AND($L9486="SI",$M9486="NO"),IFERROR($H9486,0),0))</f>
        <v/>
      </c>
      <c r="O9486" s="9">
        <f>IF(COUNTA($A9486:$K9486)=0,"",IF($M9486="SI","CUFE o factura duplicada dentro del reporte; no se suma dos veces",IF(IFERROR($H9486,0)&lt;=0,"DIAN reporta valor susceptible 0",IF($L9486="NO",IFERROR(LOOKUP(2,1/((LISTS!$M$2:$M$13&lt;&gt;"")*ISNUMBER(SEARCH(LISTS!$M$2:$M$13,$I9486))),LISTS!$O$2:$O$13),"Medio de pago no elegible o no identificado por DIAN"),"Apta automaticamente por pago electronico y base positiva"))))</f>
        <v/>
      </c>
    </row>
    <row r="9487">
      <c r="A9487" s="9" t="n"/>
      <c r="B9487" s="9" t="n"/>
      <c r="C9487" s="12" t="n"/>
      <c r="D9487" s="11" t="n"/>
      <c r="E9487" s="11" t="n"/>
      <c r="F9487" s="11" t="n"/>
      <c r="G9487" s="11" t="n"/>
      <c r="H9487" s="11" t="n"/>
      <c r="I9487" s="9" t="n"/>
      <c r="J9487" s="9" t="n"/>
      <c r="K9487" s="9" t="n"/>
      <c r="L9487" s="9">
        <f>IF(COUNTA($A9487:$K9487)=0,"",IF(AND(IFERROR($H9487,0)&gt;0,LEN(TRIM($K9487&amp;""))&gt;0,IFERROR(LOOKUP(2,1/((LISTS!$M$2:$M$13&lt;&gt;"")*ISNUMBER(SEARCH(LISTS!$M$2:$M$13,$I9487))),LISTS!$N$2:$N$13),"NO")="SI"),"SI","NO"))</f>
        <v/>
      </c>
      <c r="M9487" s="9">
        <f>IF(COUNTA($A9487:$K9487)=0,"",IF($K9487&lt;&gt;"",IF(COUNTIF($K$19:$K9487,$K9487)&gt;1,"SI","NO"),IF(COUNTIFS($A$19:$A9487,$A9487,$C$19:$C9487,$C9487,$J$19:$J9487,$J9487,$D$19:$D9487,$D9487)&gt;1,"SI","NO")))</f>
        <v/>
      </c>
      <c r="N9487" s="11">
        <f>IF(COUNTA($A9487:$K9487)=0,"",IF(AND($L9487="SI",$M9487="NO"),IFERROR($H9487,0),0))</f>
        <v/>
      </c>
      <c r="O9487" s="9">
        <f>IF(COUNTA($A9487:$K9487)=0,"",IF($M9487="SI","CUFE o factura duplicada dentro del reporte; no se suma dos veces",IF(IFERROR($H9487,0)&lt;=0,"DIAN reporta valor susceptible 0",IF($L9487="NO",IFERROR(LOOKUP(2,1/((LISTS!$M$2:$M$13&lt;&gt;"")*ISNUMBER(SEARCH(LISTS!$M$2:$M$13,$I9487))),LISTS!$O$2:$O$13),"Medio de pago no elegible o no identificado por DIAN"),"Apta automaticamente por pago electronico y base positiva"))))</f>
        <v/>
      </c>
    </row>
    <row r="9488">
      <c r="A9488" s="9" t="n"/>
      <c r="B9488" s="9" t="n"/>
      <c r="C9488" s="12" t="n"/>
      <c r="D9488" s="11" t="n"/>
      <c r="E9488" s="11" t="n"/>
      <c r="F9488" s="11" t="n"/>
      <c r="G9488" s="11" t="n"/>
      <c r="H9488" s="11" t="n"/>
      <c r="I9488" s="9" t="n"/>
      <c r="J9488" s="9" t="n"/>
      <c r="K9488" s="9" t="n"/>
      <c r="L9488" s="9">
        <f>IF(COUNTA($A9488:$K9488)=0,"",IF(AND(IFERROR($H9488,0)&gt;0,LEN(TRIM($K9488&amp;""))&gt;0,IFERROR(LOOKUP(2,1/((LISTS!$M$2:$M$13&lt;&gt;"")*ISNUMBER(SEARCH(LISTS!$M$2:$M$13,$I9488))),LISTS!$N$2:$N$13),"NO")="SI"),"SI","NO"))</f>
        <v/>
      </c>
      <c r="M9488" s="9">
        <f>IF(COUNTA($A9488:$K9488)=0,"",IF($K9488&lt;&gt;"",IF(COUNTIF($K$19:$K9488,$K9488)&gt;1,"SI","NO"),IF(COUNTIFS($A$19:$A9488,$A9488,$C$19:$C9488,$C9488,$J$19:$J9488,$J9488,$D$19:$D9488,$D9488)&gt;1,"SI","NO")))</f>
        <v/>
      </c>
      <c r="N9488" s="11">
        <f>IF(COUNTA($A9488:$K9488)=0,"",IF(AND($L9488="SI",$M9488="NO"),IFERROR($H9488,0),0))</f>
        <v/>
      </c>
      <c r="O9488" s="9">
        <f>IF(COUNTA($A9488:$K9488)=0,"",IF($M9488="SI","CUFE o factura duplicada dentro del reporte; no se suma dos veces",IF(IFERROR($H9488,0)&lt;=0,"DIAN reporta valor susceptible 0",IF($L9488="NO",IFERROR(LOOKUP(2,1/((LISTS!$M$2:$M$13&lt;&gt;"")*ISNUMBER(SEARCH(LISTS!$M$2:$M$13,$I9488))),LISTS!$O$2:$O$13),"Medio de pago no elegible o no identificado por DIAN"),"Apta automaticamente por pago electronico y base positiva"))))</f>
        <v/>
      </c>
    </row>
    <row r="9489">
      <c r="A9489" s="9" t="n"/>
      <c r="B9489" s="9" t="n"/>
      <c r="C9489" s="12" t="n"/>
      <c r="D9489" s="11" t="n"/>
      <c r="E9489" s="11" t="n"/>
      <c r="F9489" s="11" t="n"/>
      <c r="G9489" s="11" t="n"/>
      <c r="H9489" s="11" t="n"/>
      <c r="I9489" s="9" t="n"/>
      <c r="J9489" s="9" t="n"/>
      <c r="K9489" s="9" t="n"/>
      <c r="L9489" s="9">
        <f>IF(COUNTA($A9489:$K9489)=0,"",IF(AND(IFERROR($H9489,0)&gt;0,LEN(TRIM($K9489&amp;""))&gt;0,IFERROR(LOOKUP(2,1/((LISTS!$M$2:$M$13&lt;&gt;"")*ISNUMBER(SEARCH(LISTS!$M$2:$M$13,$I9489))),LISTS!$N$2:$N$13),"NO")="SI"),"SI","NO"))</f>
        <v/>
      </c>
      <c r="M9489" s="9">
        <f>IF(COUNTA($A9489:$K9489)=0,"",IF($K9489&lt;&gt;"",IF(COUNTIF($K$19:$K9489,$K9489)&gt;1,"SI","NO"),IF(COUNTIFS($A$19:$A9489,$A9489,$C$19:$C9489,$C9489,$J$19:$J9489,$J9489,$D$19:$D9489,$D9489)&gt;1,"SI","NO")))</f>
        <v/>
      </c>
      <c r="N9489" s="11">
        <f>IF(COUNTA($A9489:$K9489)=0,"",IF(AND($L9489="SI",$M9489="NO"),IFERROR($H9489,0),0))</f>
        <v/>
      </c>
      <c r="O9489" s="9">
        <f>IF(COUNTA($A9489:$K9489)=0,"",IF($M9489="SI","CUFE o factura duplicada dentro del reporte; no se suma dos veces",IF(IFERROR($H9489,0)&lt;=0,"DIAN reporta valor susceptible 0",IF($L9489="NO",IFERROR(LOOKUP(2,1/((LISTS!$M$2:$M$13&lt;&gt;"")*ISNUMBER(SEARCH(LISTS!$M$2:$M$13,$I9489))),LISTS!$O$2:$O$13),"Medio de pago no elegible o no identificado por DIAN"),"Apta automaticamente por pago electronico y base positiva"))))</f>
        <v/>
      </c>
    </row>
    <row r="9490">
      <c r="A9490" s="9" t="n"/>
      <c r="B9490" s="9" t="n"/>
      <c r="C9490" s="12" t="n"/>
      <c r="D9490" s="11" t="n"/>
      <c r="E9490" s="11" t="n"/>
      <c r="F9490" s="11" t="n"/>
      <c r="G9490" s="11" t="n"/>
      <c r="H9490" s="11" t="n"/>
      <c r="I9490" s="9" t="n"/>
      <c r="J9490" s="9" t="n"/>
      <c r="K9490" s="9" t="n"/>
      <c r="L9490" s="9">
        <f>IF(COUNTA($A9490:$K9490)=0,"",IF(AND(IFERROR($H9490,0)&gt;0,LEN(TRIM($K9490&amp;""))&gt;0,IFERROR(LOOKUP(2,1/((LISTS!$M$2:$M$13&lt;&gt;"")*ISNUMBER(SEARCH(LISTS!$M$2:$M$13,$I9490))),LISTS!$N$2:$N$13),"NO")="SI"),"SI","NO"))</f>
        <v/>
      </c>
      <c r="M9490" s="9">
        <f>IF(COUNTA($A9490:$K9490)=0,"",IF($K9490&lt;&gt;"",IF(COUNTIF($K$19:$K9490,$K9490)&gt;1,"SI","NO"),IF(COUNTIFS($A$19:$A9490,$A9490,$C$19:$C9490,$C9490,$J$19:$J9490,$J9490,$D$19:$D9490,$D9490)&gt;1,"SI","NO")))</f>
        <v/>
      </c>
      <c r="N9490" s="11">
        <f>IF(COUNTA($A9490:$K9490)=0,"",IF(AND($L9490="SI",$M9490="NO"),IFERROR($H9490,0),0))</f>
        <v/>
      </c>
      <c r="O9490" s="9">
        <f>IF(COUNTA($A9490:$K9490)=0,"",IF($M9490="SI","CUFE o factura duplicada dentro del reporte; no se suma dos veces",IF(IFERROR($H9490,0)&lt;=0,"DIAN reporta valor susceptible 0",IF($L9490="NO",IFERROR(LOOKUP(2,1/((LISTS!$M$2:$M$13&lt;&gt;"")*ISNUMBER(SEARCH(LISTS!$M$2:$M$13,$I9490))),LISTS!$O$2:$O$13),"Medio de pago no elegible o no identificado por DIAN"),"Apta automaticamente por pago electronico y base positiva"))))</f>
        <v/>
      </c>
    </row>
    <row r="9491">
      <c r="A9491" s="9" t="n"/>
      <c r="B9491" s="9" t="n"/>
      <c r="C9491" s="12" t="n"/>
      <c r="D9491" s="11" t="n"/>
      <c r="E9491" s="11" t="n"/>
      <c r="F9491" s="11" t="n"/>
      <c r="G9491" s="11" t="n"/>
      <c r="H9491" s="11" t="n"/>
      <c r="I9491" s="9" t="n"/>
      <c r="J9491" s="9" t="n"/>
      <c r="K9491" s="9" t="n"/>
      <c r="L9491" s="9">
        <f>IF(COUNTA($A9491:$K9491)=0,"",IF(AND(IFERROR($H9491,0)&gt;0,LEN(TRIM($K9491&amp;""))&gt;0,IFERROR(LOOKUP(2,1/((LISTS!$M$2:$M$13&lt;&gt;"")*ISNUMBER(SEARCH(LISTS!$M$2:$M$13,$I9491))),LISTS!$N$2:$N$13),"NO")="SI"),"SI","NO"))</f>
        <v/>
      </c>
      <c r="M9491" s="9">
        <f>IF(COUNTA($A9491:$K9491)=0,"",IF($K9491&lt;&gt;"",IF(COUNTIF($K$19:$K9491,$K9491)&gt;1,"SI","NO"),IF(COUNTIFS($A$19:$A9491,$A9491,$C$19:$C9491,$C9491,$J$19:$J9491,$J9491,$D$19:$D9491,$D9491)&gt;1,"SI","NO")))</f>
        <v/>
      </c>
      <c r="N9491" s="11">
        <f>IF(COUNTA($A9491:$K9491)=0,"",IF(AND($L9491="SI",$M9491="NO"),IFERROR($H9491,0),0))</f>
        <v/>
      </c>
      <c r="O9491" s="9">
        <f>IF(COUNTA($A9491:$K9491)=0,"",IF($M9491="SI","CUFE o factura duplicada dentro del reporte; no se suma dos veces",IF(IFERROR($H9491,0)&lt;=0,"DIAN reporta valor susceptible 0",IF($L9491="NO",IFERROR(LOOKUP(2,1/((LISTS!$M$2:$M$13&lt;&gt;"")*ISNUMBER(SEARCH(LISTS!$M$2:$M$13,$I9491))),LISTS!$O$2:$O$13),"Medio de pago no elegible o no identificado por DIAN"),"Apta automaticamente por pago electronico y base positiva"))))</f>
        <v/>
      </c>
    </row>
    <row r="9492">
      <c r="A9492" s="9" t="n"/>
      <c r="B9492" s="9" t="n"/>
      <c r="C9492" s="12" t="n"/>
      <c r="D9492" s="11" t="n"/>
      <c r="E9492" s="11" t="n"/>
      <c r="F9492" s="11" t="n"/>
      <c r="G9492" s="11" t="n"/>
      <c r="H9492" s="11" t="n"/>
      <c r="I9492" s="9" t="n"/>
      <c r="J9492" s="9" t="n"/>
      <c r="K9492" s="9" t="n"/>
      <c r="L9492" s="9">
        <f>IF(COUNTA($A9492:$K9492)=0,"",IF(AND(IFERROR($H9492,0)&gt;0,LEN(TRIM($K9492&amp;""))&gt;0,IFERROR(LOOKUP(2,1/((LISTS!$M$2:$M$13&lt;&gt;"")*ISNUMBER(SEARCH(LISTS!$M$2:$M$13,$I9492))),LISTS!$N$2:$N$13),"NO")="SI"),"SI","NO"))</f>
        <v/>
      </c>
      <c r="M9492" s="9">
        <f>IF(COUNTA($A9492:$K9492)=0,"",IF($K9492&lt;&gt;"",IF(COUNTIF($K$19:$K9492,$K9492)&gt;1,"SI","NO"),IF(COUNTIFS($A$19:$A9492,$A9492,$C$19:$C9492,$C9492,$J$19:$J9492,$J9492,$D$19:$D9492,$D9492)&gt;1,"SI","NO")))</f>
        <v/>
      </c>
      <c r="N9492" s="11">
        <f>IF(COUNTA($A9492:$K9492)=0,"",IF(AND($L9492="SI",$M9492="NO"),IFERROR($H9492,0),0))</f>
        <v/>
      </c>
      <c r="O9492" s="9">
        <f>IF(COUNTA($A9492:$K9492)=0,"",IF($M9492="SI","CUFE o factura duplicada dentro del reporte; no se suma dos veces",IF(IFERROR($H9492,0)&lt;=0,"DIAN reporta valor susceptible 0",IF($L9492="NO",IFERROR(LOOKUP(2,1/((LISTS!$M$2:$M$13&lt;&gt;"")*ISNUMBER(SEARCH(LISTS!$M$2:$M$13,$I9492))),LISTS!$O$2:$O$13),"Medio de pago no elegible o no identificado por DIAN"),"Apta automaticamente por pago electronico y base positiva"))))</f>
        <v/>
      </c>
    </row>
    <row r="9493">
      <c r="A9493" s="9" t="n"/>
      <c r="B9493" s="9" t="n"/>
      <c r="C9493" s="12" t="n"/>
      <c r="D9493" s="11" t="n"/>
      <c r="E9493" s="11" t="n"/>
      <c r="F9493" s="11" t="n"/>
      <c r="G9493" s="11" t="n"/>
      <c r="H9493" s="11" t="n"/>
      <c r="I9493" s="9" t="n"/>
      <c r="J9493" s="9" t="n"/>
      <c r="K9493" s="9" t="n"/>
      <c r="L9493" s="9">
        <f>IF(COUNTA($A9493:$K9493)=0,"",IF(AND(IFERROR($H9493,0)&gt;0,LEN(TRIM($K9493&amp;""))&gt;0,IFERROR(LOOKUP(2,1/((LISTS!$M$2:$M$13&lt;&gt;"")*ISNUMBER(SEARCH(LISTS!$M$2:$M$13,$I9493))),LISTS!$N$2:$N$13),"NO")="SI"),"SI","NO"))</f>
        <v/>
      </c>
      <c r="M9493" s="9">
        <f>IF(COUNTA($A9493:$K9493)=0,"",IF($K9493&lt;&gt;"",IF(COUNTIF($K$19:$K9493,$K9493)&gt;1,"SI","NO"),IF(COUNTIFS($A$19:$A9493,$A9493,$C$19:$C9493,$C9493,$J$19:$J9493,$J9493,$D$19:$D9493,$D9493)&gt;1,"SI","NO")))</f>
        <v/>
      </c>
      <c r="N9493" s="11">
        <f>IF(COUNTA($A9493:$K9493)=0,"",IF(AND($L9493="SI",$M9493="NO"),IFERROR($H9493,0),0))</f>
        <v/>
      </c>
      <c r="O9493" s="9">
        <f>IF(COUNTA($A9493:$K9493)=0,"",IF($M9493="SI","CUFE o factura duplicada dentro del reporte; no se suma dos veces",IF(IFERROR($H9493,0)&lt;=0,"DIAN reporta valor susceptible 0",IF($L9493="NO",IFERROR(LOOKUP(2,1/((LISTS!$M$2:$M$13&lt;&gt;"")*ISNUMBER(SEARCH(LISTS!$M$2:$M$13,$I9493))),LISTS!$O$2:$O$13),"Medio de pago no elegible o no identificado por DIAN"),"Apta automaticamente por pago electronico y base positiva"))))</f>
        <v/>
      </c>
    </row>
    <row r="9494">
      <c r="A9494" s="9" t="n"/>
      <c r="B9494" s="9" t="n"/>
      <c r="C9494" s="12" t="n"/>
      <c r="D9494" s="11" t="n"/>
      <c r="E9494" s="11" t="n"/>
      <c r="F9494" s="11" t="n"/>
      <c r="G9494" s="11" t="n"/>
      <c r="H9494" s="11" t="n"/>
      <c r="I9494" s="9" t="n"/>
      <c r="J9494" s="9" t="n"/>
      <c r="K9494" s="9" t="n"/>
      <c r="L9494" s="9">
        <f>IF(COUNTA($A9494:$K9494)=0,"",IF(AND(IFERROR($H9494,0)&gt;0,LEN(TRIM($K9494&amp;""))&gt;0,IFERROR(LOOKUP(2,1/((LISTS!$M$2:$M$13&lt;&gt;"")*ISNUMBER(SEARCH(LISTS!$M$2:$M$13,$I9494))),LISTS!$N$2:$N$13),"NO")="SI"),"SI","NO"))</f>
        <v/>
      </c>
      <c r="M9494" s="9">
        <f>IF(COUNTA($A9494:$K9494)=0,"",IF($K9494&lt;&gt;"",IF(COUNTIF($K$19:$K9494,$K9494)&gt;1,"SI","NO"),IF(COUNTIFS($A$19:$A9494,$A9494,$C$19:$C9494,$C9494,$J$19:$J9494,$J9494,$D$19:$D9494,$D9494)&gt;1,"SI","NO")))</f>
        <v/>
      </c>
      <c r="N9494" s="11">
        <f>IF(COUNTA($A9494:$K9494)=0,"",IF(AND($L9494="SI",$M9494="NO"),IFERROR($H9494,0),0))</f>
        <v/>
      </c>
      <c r="O9494" s="9">
        <f>IF(COUNTA($A9494:$K9494)=0,"",IF($M9494="SI","CUFE o factura duplicada dentro del reporte; no se suma dos veces",IF(IFERROR($H9494,0)&lt;=0,"DIAN reporta valor susceptible 0",IF($L9494="NO",IFERROR(LOOKUP(2,1/((LISTS!$M$2:$M$13&lt;&gt;"")*ISNUMBER(SEARCH(LISTS!$M$2:$M$13,$I9494))),LISTS!$O$2:$O$13),"Medio de pago no elegible o no identificado por DIAN"),"Apta automaticamente por pago electronico y base positiva"))))</f>
        <v/>
      </c>
    </row>
    <row r="9495">
      <c r="A9495" s="9" t="n"/>
      <c r="B9495" s="9" t="n"/>
      <c r="C9495" s="12" t="n"/>
      <c r="D9495" s="11" t="n"/>
      <c r="E9495" s="11" t="n"/>
      <c r="F9495" s="11" t="n"/>
      <c r="G9495" s="11" t="n"/>
      <c r="H9495" s="11" t="n"/>
      <c r="I9495" s="9" t="n"/>
      <c r="J9495" s="9" t="n"/>
      <c r="K9495" s="9" t="n"/>
      <c r="L9495" s="9">
        <f>IF(COUNTA($A9495:$K9495)=0,"",IF(AND(IFERROR($H9495,0)&gt;0,LEN(TRIM($K9495&amp;""))&gt;0,IFERROR(LOOKUP(2,1/((LISTS!$M$2:$M$13&lt;&gt;"")*ISNUMBER(SEARCH(LISTS!$M$2:$M$13,$I9495))),LISTS!$N$2:$N$13),"NO")="SI"),"SI","NO"))</f>
        <v/>
      </c>
      <c r="M9495" s="9">
        <f>IF(COUNTA($A9495:$K9495)=0,"",IF($K9495&lt;&gt;"",IF(COUNTIF($K$19:$K9495,$K9495)&gt;1,"SI","NO"),IF(COUNTIFS($A$19:$A9495,$A9495,$C$19:$C9495,$C9495,$J$19:$J9495,$J9495,$D$19:$D9495,$D9495)&gt;1,"SI","NO")))</f>
        <v/>
      </c>
      <c r="N9495" s="11">
        <f>IF(COUNTA($A9495:$K9495)=0,"",IF(AND($L9495="SI",$M9495="NO"),IFERROR($H9495,0),0))</f>
        <v/>
      </c>
      <c r="O9495" s="9">
        <f>IF(COUNTA($A9495:$K9495)=0,"",IF($M9495="SI","CUFE o factura duplicada dentro del reporte; no se suma dos veces",IF(IFERROR($H9495,0)&lt;=0,"DIAN reporta valor susceptible 0",IF($L9495="NO",IFERROR(LOOKUP(2,1/((LISTS!$M$2:$M$13&lt;&gt;"")*ISNUMBER(SEARCH(LISTS!$M$2:$M$13,$I9495))),LISTS!$O$2:$O$13),"Medio de pago no elegible o no identificado por DIAN"),"Apta automaticamente por pago electronico y base positiva"))))</f>
        <v/>
      </c>
    </row>
    <row r="9496">
      <c r="A9496" s="9" t="n"/>
      <c r="B9496" s="9" t="n"/>
      <c r="C9496" s="12" t="n"/>
      <c r="D9496" s="11" t="n"/>
      <c r="E9496" s="11" t="n"/>
      <c r="F9496" s="11" t="n"/>
      <c r="G9496" s="11" t="n"/>
      <c r="H9496" s="11" t="n"/>
      <c r="I9496" s="9" t="n"/>
      <c r="J9496" s="9" t="n"/>
      <c r="K9496" s="9" t="n"/>
      <c r="L9496" s="9">
        <f>IF(COUNTA($A9496:$K9496)=0,"",IF(AND(IFERROR($H9496,0)&gt;0,LEN(TRIM($K9496&amp;""))&gt;0,IFERROR(LOOKUP(2,1/((LISTS!$M$2:$M$13&lt;&gt;"")*ISNUMBER(SEARCH(LISTS!$M$2:$M$13,$I9496))),LISTS!$N$2:$N$13),"NO")="SI"),"SI","NO"))</f>
        <v/>
      </c>
      <c r="M9496" s="9">
        <f>IF(COUNTA($A9496:$K9496)=0,"",IF($K9496&lt;&gt;"",IF(COUNTIF($K$19:$K9496,$K9496)&gt;1,"SI","NO"),IF(COUNTIFS($A$19:$A9496,$A9496,$C$19:$C9496,$C9496,$J$19:$J9496,$J9496,$D$19:$D9496,$D9496)&gt;1,"SI","NO")))</f>
        <v/>
      </c>
      <c r="N9496" s="11">
        <f>IF(COUNTA($A9496:$K9496)=0,"",IF(AND($L9496="SI",$M9496="NO"),IFERROR($H9496,0),0))</f>
        <v/>
      </c>
      <c r="O9496" s="9">
        <f>IF(COUNTA($A9496:$K9496)=0,"",IF($M9496="SI","CUFE o factura duplicada dentro del reporte; no se suma dos veces",IF(IFERROR($H9496,0)&lt;=0,"DIAN reporta valor susceptible 0",IF($L9496="NO",IFERROR(LOOKUP(2,1/((LISTS!$M$2:$M$13&lt;&gt;"")*ISNUMBER(SEARCH(LISTS!$M$2:$M$13,$I9496))),LISTS!$O$2:$O$13),"Medio de pago no elegible o no identificado por DIAN"),"Apta automaticamente por pago electronico y base positiva"))))</f>
        <v/>
      </c>
    </row>
    <row r="9497">
      <c r="A9497" s="9" t="n"/>
      <c r="B9497" s="9" t="n"/>
      <c r="C9497" s="12" t="n"/>
      <c r="D9497" s="11" t="n"/>
      <c r="E9497" s="11" t="n"/>
      <c r="F9497" s="11" t="n"/>
      <c r="G9497" s="11" t="n"/>
      <c r="H9497" s="11" t="n"/>
      <c r="I9497" s="9" t="n"/>
      <c r="J9497" s="9" t="n"/>
      <c r="K9497" s="9" t="n"/>
      <c r="L9497" s="9">
        <f>IF(COUNTA($A9497:$K9497)=0,"",IF(AND(IFERROR($H9497,0)&gt;0,LEN(TRIM($K9497&amp;""))&gt;0,IFERROR(LOOKUP(2,1/((LISTS!$M$2:$M$13&lt;&gt;"")*ISNUMBER(SEARCH(LISTS!$M$2:$M$13,$I9497))),LISTS!$N$2:$N$13),"NO")="SI"),"SI","NO"))</f>
        <v/>
      </c>
      <c r="M9497" s="9">
        <f>IF(COUNTA($A9497:$K9497)=0,"",IF($K9497&lt;&gt;"",IF(COUNTIF($K$19:$K9497,$K9497)&gt;1,"SI","NO"),IF(COUNTIFS($A$19:$A9497,$A9497,$C$19:$C9497,$C9497,$J$19:$J9497,$J9497,$D$19:$D9497,$D9497)&gt;1,"SI","NO")))</f>
        <v/>
      </c>
      <c r="N9497" s="11">
        <f>IF(COUNTA($A9497:$K9497)=0,"",IF(AND($L9497="SI",$M9497="NO"),IFERROR($H9497,0),0))</f>
        <v/>
      </c>
      <c r="O9497" s="9">
        <f>IF(COUNTA($A9497:$K9497)=0,"",IF($M9497="SI","CUFE o factura duplicada dentro del reporte; no se suma dos veces",IF(IFERROR($H9497,0)&lt;=0,"DIAN reporta valor susceptible 0",IF($L9497="NO",IFERROR(LOOKUP(2,1/((LISTS!$M$2:$M$13&lt;&gt;"")*ISNUMBER(SEARCH(LISTS!$M$2:$M$13,$I9497))),LISTS!$O$2:$O$13),"Medio de pago no elegible o no identificado por DIAN"),"Apta automaticamente por pago electronico y base positiva"))))</f>
        <v/>
      </c>
    </row>
    <row r="9498">
      <c r="A9498" s="9" t="n"/>
      <c r="B9498" s="9" t="n"/>
      <c r="C9498" s="12" t="n"/>
      <c r="D9498" s="11" t="n"/>
      <c r="E9498" s="11" t="n"/>
      <c r="F9498" s="11" t="n"/>
      <c r="G9498" s="11" t="n"/>
      <c r="H9498" s="11" t="n"/>
      <c r="I9498" s="9" t="n"/>
      <c r="J9498" s="9" t="n"/>
      <c r="K9498" s="9" t="n"/>
      <c r="L9498" s="9">
        <f>IF(COUNTA($A9498:$K9498)=0,"",IF(AND(IFERROR($H9498,0)&gt;0,LEN(TRIM($K9498&amp;""))&gt;0,IFERROR(LOOKUP(2,1/((LISTS!$M$2:$M$13&lt;&gt;"")*ISNUMBER(SEARCH(LISTS!$M$2:$M$13,$I9498))),LISTS!$N$2:$N$13),"NO")="SI"),"SI","NO"))</f>
        <v/>
      </c>
      <c r="M9498" s="9">
        <f>IF(COUNTA($A9498:$K9498)=0,"",IF($K9498&lt;&gt;"",IF(COUNTIF($K$19:$K9498,$K9498)&gt;1,"SI","NO"),IF(COUNTIFS($A$19:$A9498,$A9498,$C$19:$C9498,$C9498,$J$19:$J9498,$J9498,$D$19:$D9498,$D9498)&gt;1,"SI","NO")))</f>
        <v/>
      </c>
      <c r="N9498" s="11">
        <f>IF(COUNTA($A9498:$K9498)=0,"",IF(AND($L9498="SI",$M9498="NO"),IFERROR($H9498,0),0))</f>
        <v/>
      </c>
      <c r="O9498" s="9">
        <f>IF(COUNTA($A9498:$K9498)=0,"",IF($M9498="SI","CUFE o factura duplicada dentro del reporte; no se suma dos veces",IF(IFERROR($H9498,0)&lt;=0,"DIAN reporta valor susceptible 0",IF($L9498="NO",IFERROR(LOOKUP(2,1/((LISTS!$M$2:$M$13&lt;&gt;"")*ISNUMBER(SEARCH(LISTS!$M$2:$M$13,$I9498))),LISTS!$O$2:$O$13),"Medio de pago no elegible o no identificado por DIAN"),"Apta automaticamente por pago electronico y base positiva"))))</f>
        <v/>
      </c>
    </row>
    <row r="9499">
      <c r="A9499" s="9" t="n"/>
      <c r="B9499" s="9" t="n"/>
      <c r="C9499" s="12" t="n"/>
      <c r="D9499" s="11" t="n"/>
      <c r="E9499" s="11" t="n"/>
      <c r="F9499" s="11" t="n"/>
      <c r="G9499" s="11" t="n"/>
      <c r="H9499" s="11" t="n"/>
      <c r="I9499" s="9" t="n"/>
      <c r="J9499" s="9" t="n"/>
      <c r="K9499" s="9" t="n"/>
      <c r="L9499" s="9">
        <f>IF(COUNTA($A9499:$K9499)=0,"",IF(AND(IFERROR($H9499,0)&gt;0,LEN(TRIM($K9499&amp;""))&gt;0,IFERROR(LOOKUP(2,1/((LISTS!$M$2:$M$13&lt;&gt;"")*ISNUMBER(SEARCH(LISTS!$M$2:$M$13,$I9499))),LISTS!$N$2:$N$13),"NO")="SI"),"SI","NO"))</f>
        <v/>
      </c>
      <c r="M9499" s="9">
        <f>IF(COUNTA($A9499:$K9499)=0,"",IF($K9499&lt;&gt;"",IF(COUNTIF($K$19:$K9499,$K9499)&gt;1,"SI","NO"),IF(COUNTIFS($A$19:$A9499,$A9499,$C$19:$C9499,$C9499,$J$19:$J9499,$J9499,$D$19:$D9499,$D9499)&gt;1,"SI","NO")))</f>
        <v/>
      </c>
      <c r="N9499" s="11">
        <f>IF(COUNTA($A9499:$K9499)=0,"",IF(AND($L9499="SI",$M9499="NO"),IFERROR($H9499,0),0))</f>
        <v/>
      </c>
      <c r="O9499" s="9">
        <f>IF(COUNTA($A9499:$K9499)=0,"",IF($M9499="SI","CUFE o factura duplicada dentro del reporte; no se suma dos veces",IF(IFERROR($H9499,0)&lt;=0,"DIAN reporta valor susceptible 0",IF($L9499="NO",IFERROR(LOOKUP(2,1/((LISTS!$M$2:$M$13&lt;&gt;"")*ISNUMBER(SEARCH(LISTS!$M$2:$M$13,$I9499))),LISTS!$O$2:$O$13),"Medio de pago no elegible o no identificado por DIAN"),"Apta automaticamente por pago electronico y base positiva"))))</f>
        <v/>
      </c>
    </row>
    <row r="9500">
      <c r="A9500" s="9" t="n"/>
      <c r="B9500" s="9" t="n"/>
      <c r="C9500" s="12" t="n"/>
      <c r="D9500" s="11" t="n"/>
      <c r="E9500" s="11" t="n"/>
      <c r="F9500" s="11" t="n"/>
      <c r="G9500" s="11" t="n"/>
      <c r="H9500" s="11" t="n"/>
      <c r="I9500" s="9" t="n"/>
      <c r="J9500" s="9" t="n"/>
      <c r="K9500" s="9" t="n"/>
      <c r="L9500" s="9">
        <f>IF(COUNTA($A9500:$K9500)=0,"",IF(AND(IFERROR($H9500,0)&gt;0,LEN(TRIM($K9500&amp;""))&gt;0,IFERROR(LOOKUP(2,1/((LISTS!$M$2:$M$13&lt;&gt;"")*ISNUMBER(SEARCH(LISTS!$M$2:$M$13,$I9500))),LISTS!$N$2:$N$13),"NO")="SI"),"SI","NO"))</f>
        <v/>
      </c>
      <c r="M9500" s="9">
        <f>IF(COUNTA($A9500:$K9500)=0,"",IF($K9500&lt;&gt;"",IF(COUNTIF($K$19:$K9500,$K9500)&gt;1,"SI","NO"),IF(COUNTIFS($A$19:$A9500,$A9500,$C$19:$C9500,$C9500,$J$19:$J9500,$J9500,$D$19:$D9500,$D9500)&gt;1,"SI","NO")))</f>
        <v/>
      </c>
      <c r="N9500" s="11">
        <f>IF(COUNTA($A9500:$K9500)=0,"",IF(AND($L9500="SI",$M9500="NO"),IFERROR($H9500,0),0))</f>
        <v/>
      </c>
      <c r="O9500" s="9">
        <f>IF(COUNTA($A9500:$K9500)=0,"",IF($M9500="SI","CUFE o factura duplicada dentro del reporte; no se suma dos veces",IF(IFERROR($H9500,0)&lt;=0,"DIAN reporta valor susceptible 0",IF($L9500="NO",IFERROR(LOOKUP(2,1/((LISTS!$M$2:$M$13&lt;&gt;"")*ISNUMBER(SEARCH(LISTS!$M$2:$M$13,$I9500))),LISTS!$O$2:$O$13),"Medio de pago no elegible o no identificado por DIAN"),"Apta automaticamente por pago electronico y base positiva"))))</f>
        <v/>
      </c>
    </row>
    <row r="9501">
      <c r="A9501" s="9" t="n"/>
      <c r="B9501" s="9" t="n"/>
      <c r="C9501" s="12" t="n"/>
      <c r="D9501" s="11" t="n"/>
      <c r="E9501" s="11" t="n"/>
      <c r="F9501" s="11" t="n"/>
      <c r="G9501" s="11" t="n"/>
      <c r="H9501" s="11" t="n"/>
      <c r="I9501" s="9" t="n"/>
      <c r="J9501" s="9" t="n"/>
      <c r="K9501" s="9" t="n"/>
      <c r="L9501" s="9">
        <f>IF(COUNTA($A9501:$K9501)=0,"",IF(AND(IFERROR($H9501,0)&gt;0,LEN(TRIM($K9501&amp;""))&gt;0,IFERROR(LOOKUP(2,1/((LISTS!$M$2:$M$13&lt;&gt;"")*ISNUMBER(SEARCH(LISTS!$M$2:$M$13,$I9501))),LISTS!$N$2:$N$13),"NO")="SI"),"SI","NO"))</f>
        <v/>
      </c>
      <c r="M9501" s="9">
        <f>IF(COUNTA($A9501:$K9501)=0,"",IF($K9501&lt;&gt;"",IF(COUNTIF($K$19:$K9501,$K9501)&gt;1,"SI","NO"),IF(COUNTIFS($A$19:$A9501,$A9501,$C$19:$C9501,$C9501,$J$19:$J9501,$J9501,$D$19:$D9501,$D9501)&gt;1,"SI","NO")))</f>
        <v/>
      </c>
      <c r="N9501" s="11">
        <f>IF(COUNTA($A9501:$K9501)=0,"",IF(AND($L9501="SI",$M9501="NO"),IFERROR($H9501,0),0))</f>
        <v/>
      </c>
      <c r="O9501" s="9">
        <f>IF(COUNTA($A9501:$K9501)=0,"",IF($M9501="SI","CUFE o factura duplicada dentro del reporte; no se suma dos veces",IF(IFERROR($H9501,0)&lt;=0,"DIAN reporta valor susceptible 0",IF($L9501="NO",IFERROR(LOOKUP(2,1/((LISTS!$M$2:$M$13&lt;&gt;"")*ISNUMBER(SEARCH(LISTS!$M$2:$M$13,$I9501))),LISTS!$O$2:$O$13),"Medio de pago no elegible o no identificado por DIAN"),"Apta automaticamente por pago electronico y base positiva"))))</f>
        <v/>
      </c>
    </row>
    <row r="9502">
      <c r="A9502" s="9" t="n"/>
      <c r="B9502" s="9" t="n"/>
      <c r="C9502" s="12" t="n"/>
      <c r="D9502" s="11" t="n"/>
      <c r="E9502" s="11" t="n"/>
      <c r="F9502" s="11" t="n"/>
      <c r="G9502" s="11" t="n"/>
      <c r="H9502" s="11" t="n"/>
      <c r="I9502" s="9" t="n"/>
      <c r="J9502" s="9" t="n"/>
      <c r="K9502" s="9" t="n"/>
      <c r="L9502" s="9">
        <f>IF(COUNTA($A9502:$K9502)=0,"",IF(AND(IFERROR($H9502,0)&gt;0,LEN(TRIM($K9502&amp;""))&gt;0,IFERROR(LOOKUP(2,1/((LISTS!$M$2:$M$13&lt;&gt;"")*ISNUMBER(SEARCH(LISTS!$M$2:$M$13,$I9502))),LISTS!$N$2:$N$13),"NO")="SI"),"SI","NO"))</f>
        <v/>
      </c>
      <c r="M9502" s="9">
        <f>IF(COUNTA($A9502:$K9502)=0,"",IF($K9502&lt;&gt;"",IF(COUNTIF($K$19:$K9502,$K9502)&gt;1,"SI","NO"),IF(COUNTIFS($A$19:$A9502,$A9502,$C$19:$C9502,$C9502,$J$19:$J9502,$J9502,$D$19:$D9502,$D9502)&gt;1,"SI","NO")))</f>
        <v/>
      </c>
      <c r="N9502" s="11">
        <f>IF(COUNTA($A9502:$K9502)=0,"",IF(AND($L9502="SI",$M9502="NO"),IFERROR($H9502,0),0))</f>
        <v/>
      </c>
      <c r="O9502" s="9">
        <f>IF(COUNTA($A9502:$K9502)=0,"",IF($M9502="SI","CUFE o factura duplicada dentro del reporte; no se suma dos veces",IF(IFERROR($H9502,0)&lt;=0,"DIAN reporta valor susceptible 0",IF($L9502="NO",IFERROR(LOOKUP(2,1/((LISTS!$M$2:$M$13&lt;&gt;"")*ISNUMBER(SEARCH(LISTS!$M$2:$M$13,$I9502))),LISTS!$O$2:$O$13),"Medio de pago no elegible o no identificado por DIAN"),"Apta automaticamente por pago electronico y base positiva"))))</f>
        <v/>
      </c>
    </row>
    <row r="9503">
      <c r="A9503" s="9" t="n"/>
      <c r="B9503" s="9" t="n"/>
      <c r="C9503" s="12" t="n"/>
      <c r="D9503" s="11" t="n"/>
      <c r="E9503" s="11" t="n"/>
      <c r="F9503" s="11" t="n"/>
      <c r="G9503" s="11" t="n"/>
      <c r="H9503" s="11" t="n"/>
      <c r="I9503" s="9" t="n"/>
      <c r="J9503" s="9" t="n"/>
      <c r="K9503" s="9" t="n"/>
      <c r="L9503" s="9">
        <f>IF(COUNTA($A9503:$K9503)=0,"",IF(AND(IFERROR($H9503,0)&gt;0,LEN(TRIM($K9503&amp;""))&gt;0,IFERROR(LOOKUP(2,1/((LISTS!$M$2:$M$13&lt;&gt;"")*ISNUMBER(SEARCH(LISTS!$M$2:$M$13,$I9503))),LISTS!$N$2:$N$13),"NO")="SI"),"SI","NO"))</f>
        <v/>
      </c>
      <c r="M9503" s="9">
        <f>IF(COUNTA($A9503:$K9503)=0,"",IF($K9503&lt;&gt;"",IF(COUNTIF($K$19:$K9503,$K9503)&gt;1,"SI","NO"),IF(COUNTIFS($A$19:$A9503,$A9503,$C$19:$C9503,$C9503,$J$19:$J9503,$J9503,$D$19:$D9503,$D9503)&gt;1,"SI","NO")))</f>
        <v/>
      </c>
      <c r="N9503" s="11">
        <f>IF(COUNTA($A9503:$K9503)=0,"",IF(AND($L9503="SI",$M9503="NO"),IFERROR($H9503,0),0))</f>
        <v/>
      </c>
      <c r="O9503" s="9">
        <f>IF(COUNTA($A9503:$K9503)=0,"",IF($M9503="SI","CUFE o factura duplicada dentro del reporte; no se suma dos veces",IF(IFERROR($H9503,0)&lt;=0,"DIAN reporta valor susceptible 0",IF($L9503="NO",IFERROR(LOOKUP(2,1/((LISTS!$M$2:$M$13&lt;&gt;"")*ISNUMBER(SEARCH(LISTS!$M$2:$M$13,$I9503))),LISTS!$O$2:$O$13),"Medio de pago no elegible o no identificado por DIAN"),"Apta automaticamente por pago electronico y base positiva"))))</f>
        <v/>
      </c>
    </row>
    <row r="9504">
      <c r="A9504" s="9" t="n"/>
      <c r="B9504" s="9" t="n"/>
      <c r="C9504" s="12" t="n"/>
      <c r="D9504" s="11" t="n"/>
      <c r="E9504" s="11" t="n"/>
      <c r="F9504" s="11" t="n"/>
      <c r="G9504" s="11" t="n"/>
      <c r="H9504" s="11" t="n"/>
      <c r="I9504" s="9" t="n"/>
      <c r="J9504" s="9" t="n"/>
      <c r="K9504" s="9" t="n"/>
      <c r="L9504" s="9">
        <f>IF(COUNTA($A9504:$K9504)=0,"",IF(AND(IFERROR($H9504,0)&gt;0,LEN(TRIM($K9504&amp;""))&gt;0,IFERROR(LOOKUP(2,1/((LISTS!$M$2:$M$13&lt;&gt;"")*ISNUMBER(SEARCH(LISTS!$M$2:$M$13,$I9504))),LISTS!$N$2:$N$13),"NO")="SI"),"SI","NO"))</f>
        <v/>
      </c>
      <c r="M9504" s="9">
        <f>IF(COUNTA($A9504:$K9504)=0,"",IF($K9504&lt;&gt;"",IF(COUNTIF($K$19:$K9504,$K9504)&gt;1,"SI","NO"),IF(COUNTIFS($A$19:$A9504,$A9504,$C$19:$C9504,$C9504,$J$19:$J9504,$J9504,$D$19:$D9504,$D9504)&gt;1,"SI","NO")))</f>
        <v/>
      </c>
      <c r="N9504" s="11">
        <f>IF(COUNTA($A9504:$K9504)=0,"",IF(AND($L9504="SI",$M9504="NO"),IFERROR($H9504,0),0))</f>
        <v/>
      </c>
      <c r="O9504" s="9">
        <f>IF(COUNTA($A9504:$K9504)=0,"",IF($M9504="SI","CUFE o factura duplicada dentro del reporte; no se suma dos veces",IF(IFERROR($H9504,0)&lt;=0,"DIAN reporta valor susceptible 0",IF($L9504="NO",IFERROR(LOOKUP(2,1/((LISTS!$M$2:$M$13&lt;&gt;"")*ISNUMBER(SEARCH(LISTS!$M$2:$M$13,$I9504))),LISTS!$O$2:$O$13),"Medio de pago no elegible o no identificado por DIAN"),"Apta automaticamente por pago electronico y base positiva"))))</f>
        <v/>
      </c>
    </row>
    <row r="9505">
      <c r="A9505" s="9" t="n"/>
      <c r="B9505" s="9" t="n"/>
      <c r="C9505" s="12" t="n"/>
      <c r="D9505" s="11" t="n"/>
      <c r="E9505" s="11" t="n"/>
      <c r="F9505" s="11" t="n"/>
      <c r="G9505" s="11" t="n"/>
      <c r="H9505" s="11" t="n"/>
      <c r="I9505" s="9" t="n"/>
      <c r="J9505" s="9" t="n"/>
      <c r="K9505" s="9" t="n"/>
      <c r="L9505" s="9">
        <f>IF(COUNTA($A9505:$K9505)=0,"",IF(AND(IFERROR($H9505,0)&gt;0,LEN(TRIM($K9505&amp;""))&gt;0,IFERROR(LOOKUP(2,1/((LISTS!$M$2:$M$13&lt;&gt;"")*ISNUMBER(SEARCH(LISTS!$M$2:$M$13,$I9505))),LISTS!$N$2:$N$13),"NO")="SI"),"SI","NO"))</f>
        <v/>
      </c>
      <c r="M9505" s="9">
        <f>IF(COUNTA($A9505:$K9505)=0,"",IF($K9505&lt;&gt;"",IF(COUNTIF($K$19:$K9505,$K9505)&gt;1,"SI","NO"),IF(COUNTIFS($A$19:$A9505,$A9505,$C$19:$C9505,$C9505,$J$19:$J9505,$J9505,$D$19:$D9505,$D9505)&gt;1,"SI","NO")))</f>
        <v/>
      </c>
      <c r="N9505" s="11">
        <f>IF(COUNTA($A9505:$K9505)=0,"",IF(AND($L9505="SI",$M9505="NO"),IFERROR($H9505,0),0))</f>
        <v/>
      </c>
      <c r="O9505" s="9">
        <f>IF(COUNTA($A9505:$K9505)=0,"",IF($M9505="SI","CUFE o factura duplicada dentro del reporte; no se suma dos veces",IF(IFERROR($H9505,0)&lt;=0,"DIAN reporta valor susceptible 0",IF($L9505="NO",IFERROR(LOOKUP(2,1/((LISTS!$M$2:$M$13&lt;&gt;"")*ISNUMBER(SEARCH(LISTS!$M$2:$M$13,$I9505))),LISTS!$O$2:$O$13),"Medio de pago no elegible o no identificado por DIAN"),"Apta automaticamente por pago electronico y base positiva"))))</f>
        <v/>
      </c>
    </row>
    <row r="9506">
      <c r="A9506" s="9" t="n"/>
      <c r="B9506" s="9" t="n"/>
      <c r="C9506" s="12" t="n"/>
      <c r="D9506" s="11" t="n"/>
      <c r="E9506" s="11" t="n"/>
      <c r="F9506" s="11" t="n"/>
      <c r="G9506" s="11" t="n"/>
      <c r="H9506" s="11" t="n"/>
      <c r="I9506" s="9" t="n"/>
      <c r="J9506" s="9" t="n"/>
      <c r="K9506" s="9" t="n"/>
      <c r="L9506" s="9">
        <f>IF(COUNTA($A9506:$K9506)=0,"",IF(AND(IFERROR($H9506,0)&gt;0,LEN(TRIM($K9506&amp;""))&gt;0,IFERROR(LOOKUP(2,1/((LISTS!$M$2:$M$13&lt;&gt;"")*ISNUMBER(SEARCH(LISTS!$M$2:$M$13,$I9506))),LISTS!$N$2:$N$13),"NO")="SI"),"SI","NO"))</f>
        <v/>
      </c>
      <c r="M9506" s="9">
        <f>IF(COUNTA($A9506:$K9506)=0,"",IF($K9506&lt;&gt;"",IF(COUNTIF($K$19:$K9506,$K9506)&gt;1,"SI","NO"),IF(COUNTIFS($A$19:$A9506,$A9506,$C$19:$C9506,$C9506,$J$19:$J9506,$J9506,$D$19:$D9506,$D9506)&gt;1,"SI","NO")))</f>
        <v/>
      </c>
      <c r="N9506" s="11">
        <f>IF(COUNTA($A9506:$K9506)=0,"",IF(AND($L9506="SI",$M9506="NO"),IFERROR($H9506,0),0))</f>
        <v/>
      </c>
      <c r="O9506" s="9">
        <f>IF(COUNTA($A9506:$K9506)=0,"",IF($M9506="SI","CUFE o factura duplicada dentro del reporte; no se suma dos veces",IF(IFERROR($H9506,0)&lt;=0,"DIAN reporta valor susceptible 0",IF($L9506="NO",IFERROR(LOOKUP(2,1/((LISTS!$M$2:$M$13&lt;&gt;"")*ISNUMBER(SEARCH(LISTS!$M$2:$M$13,$I9506))),LISTS!$O$2:$O$13),"Medio de pago no elegible o no identificado por DIAN"),"Apta automaticamente por pago electronico y base positiva"))))</f>
        <v/>
      </c>
    </row>
    <row r="9507">
      <c r="A9507" s="9" t="n"/>
      <c r="B9507" s="9" t="n"/>
      <c r="C9507" s="12" t="n"/>
      <c r="D9507" s="11" t="n"/>
      <c r="E9507" s="11" t="n"/>
      <c r="F9507" s="11" t="n"/>
      <c r="G9507" s="11" t="n"/>
      <c r="H9507" s="11" t="n"/>
      <c r="I9507" s="9" t="n"/>
      <c r="J9507" s="9" t="n"/>
      <c r="K9507" s="9" t="n"/>
      <c r="L9507" s="9">
        <f>IF(COUNTA($A9507:$K9507)=0,"",IF(AND(IFERROR($H9507,0)&gt;0,LEN(TRIM($K9507&amp;""))&gt;0,IFERROR(LOOKUP(2,1/((LISTS!$M$2:$M$13&lt;&gt;"")*ISNUMBER(SEARCH(LISTS!$M$2:$M$13,$I9507))),LISTS!$N$2:$N$13),"NO")="SI"),"SI","NO"))</f>
        <v/>
      </c>
      <c r="M9507" s="9">
        <f>IF(COUNTA($A9507:$K9507)=0,"",IF($K9507&lt;&gt;"",IF(COUNTIF($K$19:$K9507,$K9507)&gt;1,"SI","NO"),IF(COUNTIFS($A$19:$A9507,$A9507,$C$19:$C9507,$C9507,$J$19:$J9507,$J9507,$D$19:$D9507,$D9507)&gt;1,"SI","NO")))</f>
        <v/>
      </c>
      <c r="N9507" s="11">
        <f>IF(COUNTA($A9507:$K9507)=0,"",IF(AND($L9507="SI",$M9507="NO"),IFERROR($H9507,0),0))</f>
        <v/>
      </c>
      <c r="O9507" s="9">
        <f>IF(COUNTA($A9507:$K9507)=0,"",IF($M9507="SI","CUFE o factura duplicada dentro del reporte; no se suma dos veces",IF(IFERROR($H9507,0)&lt;=0,"DIAN reporta valor susceptible 0",IF($L9507="NO",IFERROR(LOOKUP(2,1/((LISTS!$M$2:$M$13&lt;&gt;"")*ISNUMBER(SEARCH(LISTS!$M$2:$M$13,$I9507))),LISTS!$O$2:$O$13),"Medio de pago no elegible o no identificado por DIAN"),"Apta automaticamente por pago electronico y base positiva"))))</f>
        <v/>
      </c>
    </row>
    <row r="9508">
      <c r="A9508" s="9" t="n"/>
      <c r="B9508" s="9" t="n"/>
      <c r="C9508" s="12" t="n"/>
      <c r="D9508" s="11" t="n"/>
      <c r="E9508" s="11" t="n"/>
      <c r="F9508" s="11" t="n"/>
      <c r="G9508" s="11" t="n"/>
      <c r="H9508" s="11" t="n"/>
      <c r="I9508" s="9" t="n"/>
      <c r="J9508" s="9" t="n"/>
      <c r="K9508" s="9" t="n"/>
      <c r="L9508" s="9">
        <f>IF(COUNTA($A9508:$K9508)=0,"",IF(AND(IFERROR($H9508,0)&gt;0,LEN(TRIM($K9508&amp;""))&gt;0,IFERROR(LOOKUP(2,1/((LISTS!$M$2:$M$13&lt;&gt;"")*ISNUMBER(SEARCH(LISTS!$M$2:$M$13,$I9508))),LISTS!$N$2:$N$13),"NO")="SI"),"SI","NO"))</f>
        <v/>
      </c>
      <c r="M9508" s="9">
        <f>IF(COUNTA($A9508:$K9508)=0,"",IF($K9508&lt;&gt;"",IF(COUNTIF($K$19:$K9508,$K9508)&gt;1,"SI","NO"),IF(COUNTIFS($A$19:$A9508,$A9508,$C$19:$C9508,$C9508,$J$19:$J9508,$J9508,$D$19:$D9508,$D9508)&gt;1,"SI","NO")))</f>
        <v/>
      </c>
      <c r="N9508" s="11">
        <f>IF(COUNTA($A9508:$K9508)=0,"",IF(AND($L9508="SI",$M9508="NO"),IFERROR($H9508,0),0))</f>
        <v/>
      </c>
      <c r="O9508" s="9">
        <f>IF(COUNTA($A9508:$K9508)=0,"",IF($M9508="SI","CUFE o factura duplicada dentro del reporte; no se suma dos veces",IF(IFERROR($H9508,0)&lt;=0,"DIAN reporta valor susceptible 0",IF($L9508="NO",IFERROR(LOOKUP(2,1/((LISTS!$M$2:$M$13&lt;&gt;"")*ISNUMBER(SEARCH(LISTS!$M$2:$M$13,$I9508))),LISTS!$O$2:$O$13),"Medio de pago no elegible o no identificado por DIAN"),"Apta automaticamente por pago electronico y base positiva"))))</f>
        <v/>
      </c>
    </row>
    <row r="9509">
      <c r="A9509" s="9" t="n"/>
      <c r="B9509" s="9" t="n"/>
      <c r="C9509" s="12" t="n"/>
      <c r="D9509" s="11" t="n"/>
      <c r="E9509" s="11" t="n"/>
      <c r="F9509" s="11" t="n"/>
      <c r="G9509" s="11" t="n"/>
      <c r="H9509" s="11" t="n"/>
      <c r="I9509" s="9" t="n"/>
      <c r="J9509" s="9" t="n"/>
      <c r="K9509" s="9" t="n"/>
      <c r="L9509" s="9">
        <f>IF(COUNTA($A9509:$K9509)=0,"",IF(AND(IFERROR($H9509,0)&gt;0,LEN(TRIM($K9509&amp;""))&gt;0,IFERROR(LOOKUP(2,1/((LISTS!$M$2:$M$13&lt;&gt;"")*ISNUMBER(SEARCH(LISTS!$M$2:$M$13,$I9509))),LISTS!$N$2:$N$13),"NO")="SI"),"SI","NO"))</f>
        <v/>
      </c>
      <c r="M9509" s="9">
        <f>IF(COUNTA($A9509:$K9509)=0,"",IF($K9509&lt;&gt;"",IF(COUNTIF($K$19:$K9509,$K9509)&gt;1,"SI","NO"),IF(COUNTIFS($A$19:$A9509,$A9509,$C$19:$C9509,$C9509,$J$19:$J9509,$J9509,$D$19:$D9509,$D9509)&gt;1,"SI","NO")))</f>
        <v/>
      </c>
      <c r="N9509" s="11">
        <f>IF(COUNTA($A9509:$K9509)=0,"",IF(AND($L9509="SI",$M9509="NO"),IFERROR($H9509,0),0))</f>
        <v/>
      </c>
      <c r="O9509" s="9">
        <f>IF(COUNTA($A9509:$K9509)=0,"",IF($M9509="SI","CUFE o factura duplicada dentro del reporte; no se suma dos veces",IF(IFERROR($H9509,0)&lt;=0,"DIAN reporta valor susceptible 0",IF($L9509="NO",IFERROR(LOOKUP(2,1/((LISTS!$M$2:$M$13&lt;&gt;"")*ISNUMBER(SEARCH(LISTS!$M$2:$M$13,$I9509))),LISTS!$O$2:$O$13),"Medio de pago no elegible o no identificado por DIAN"),"Apta automaticamente por pago electronico y base positiva"))))</f>
        <v/>
      </c>
    </row>
    <row r="9510">
      <c r="A9510" s="9" t="n"/>
      <c r="B9510" s="9" t="n"/>
      <c r="C9510" s="12" t="n"/>
      <c r="D9510" s="11" t="n"/>
      <c r="E9510" s="11" t="n"/>
      <c r="F9510" s="11" t="n"/>
      <c r="G9510" s="11" t="n"/>
      <c r="H9510" s="11" t="n"/>
      <c r="I9510" s="9" t="n"/>
      <c r="J9510" s="9" t="n"/>
      <c r="K9510" s="9" t="n"/>
      <c r="L9510" s="9">
        <f>IF(COUNTA($A9510:$K9510)=0,"",IF(AND(IFERROR($H9510,0)&gt;0,LEN(TRIM($K9510&amp;""))&gt;0,IFERROR(LOOKUP(2,1/((LISTS!$M$2:$M$13&lt;&gt;"")*ISNUMBER(SEARCH(LISTS!$M$2:$M$13,$I9510))),LISTS!$N$2:$N$13),"NO")="SI"),"SI","NO"))</f>
        <v/>
      </c>
      <c r="M9510" s="9">
        <f>IF(COUNTA($A9510:$K9510)=0,"",IF($K9510&lt;&gt;"",IF(COUNTIF($K$19:$K9510,$K9510)&gt;1,"SI","NO"),IF(COUNTIFS($A$19:$A9510,$A9510,$C$19:$C9510,$C9510,$J$19:$J9510,$J9510,$D$19:$D9510,$D9510)&gt;1,"SI","NO")))</f>
        <v/>
      </c>
      <c r="N9510" s="11">
        <f>IF(COUNTA($A9510:$K9510)=0,"",IF(AND($L9510="SI",$M9510="NO"),IFERROR($H9510,0),0))</f>
        <v/>
      </c>
      <c r="O9510" s="9">
        <f>IF(COUNTA($A9510:$K9510)=0,"",IF($M9510="SI","CUFE o factura duplicada dentro del reporte; no se suma dos veces",IF(IFERROR($H9510,0)&lt;=0,"DIAN reporta valor susceptible 0",IF($L9510="NO",IFERROR(LOOKUP(2,1/((LISTS!$M$2:$M$13&lt;&gt;"")*ISNUMBER(SEARCH(LISTS!$M$2:$M$13,$I9510))),LISTS!$O$2:$O$13),"Medio de pago no elegible o no identificado por DIAN"),"Apta automaticamente por pago electronico y base positiva"))))</f>
        <v/>
      </c>
    </row>
    <row r="9511">
      <c r="A9511" s="9" t="n"/>
      <c r="B9511" s="9" t="n"/>
      <c r="C9511" s="12" t="n"/>
      <c r="D9511" s="11" t="n"/>
      <c r="E9511" s="11" t="n"/>
      <c r="F9511" s="11" t="n"/>
      <c r="G9511" s="11" t="n"/>
      <c r="H9511" s="11" t="n"/>
      <c r="I9511" s="9" t="n"/>
      <c r="J9511" s="9" t="n"/>
      <c r="K9511" s="9" t="n"/>
      <c r="L9511" s="9">
        <f>IF(COUNTA($A9511:$K9511)=0,"",IF(AND(IFERROR($H9511,0)&gt;0,LEN(TRIM($K9511&amp;""))&gt;0,IFERROR(LOOKUP(2,1/((LISTS!$M$2:$M$13&lt;&gt;"")*ISNUMBER(SEARCH(LISTS!$M$2:$M$13,$I9511))),LISTS!$N$2:$N$13),"NO")="SI"),"SI","NO"))</f>
        <v/>
      </c>
      <c r="M9511" s="9">
        <f>IF(COUNTA($A9511:$K9511)=0,"",IF($K9511&lt;&gt;"",IF(COUNTIF($K$19:$K9511,$K9511)&gt;1,"SI","NO"),IF(COUNTIFS($A$19:$A9511,$A9511,$C$19:$C9511,$C9511,$J$19:$J9511,$J9511,$D$19:$D9511,$D9511)&gt;1,"SI","NO")))</f>
        <v/>
      </c>
      <c r="N9511" s="11">
        <f>IF(COUNTA($A9511:$K9511)=0,"",IF(AND($L9511="SI",$M9511="NO"),IFERROR($H9511,0),0))</f>
        <v/>
      </c>
      <c r="O9511" s="9">
        <f>IF(COUNTA($A9511:$K9511)=0,"",IF($M9511="SI","CUFE o factura duplicada dentro del reporte; no se suma dos veces",IF(IFERROR($H9511,0)&lt;=0,"DIAN reporta valor susceptible 0",IF($L9511="NO",IFERROR(LOOKUP(2,1/((LISTS!$M$2:$M$13&lt;&gt;"")*ISNUMBER(SEARCH(LISTS!$M$2:$M$13,$I9511))),LISTS!$O$2:$O$13),"Medio de pago no elegible o no identificado por DIAN"),"Apta automaticamente por pago electronico y base positiva"))))</f>
        <v/>
      </c>
    </row>
    <row r="9512">
      <c r="A9512" s="9" t="n"/>
      <c r="B9512" s="9" t="n"/>
      <c r="C9512" s="12" t="n"/>
      <c r="D9512" s="11" t="n"/>
      <c r="E9512" s="11" t="n"/>
      <c r="F9512" s="11" t="n"/>
      <c r="G9512" s="11" t="n"/>
      <c r="H9512" s="11" t="n"/>
      <c r="I9512" s="9" t="n"/>
      <c r="J9512" s="9" t="n"/>
      <c r="K9512" s="9" t="n"/>
      <c r="L9512" s="9">
        <f>IF(COUNTA($A9512:$K9512)=0,"",IF(AND(IFERROR($H9512,0)&gt;0,LEN(TRIM($K9512&amp;""))&gt;0,IFERROR(LOOKUP(2,1/((LISTS!$M$2:$M$13&lt;&gt;"")*ISNUMBER(SEARCH(LISTS!$M$2:$M$13,$I9512))),LISTS!$N$2:$N$13),"NO")="SI"),"SI","NO"))</f>
        <v/>
      </c>
      <c r="M9512" s="9">
        <f>IF(COUNTA($A9512:$K9512)=0,"",IF($K9512&lt;&gt;"",IF(COUNTIF($K$19:$K9512,$K9512)&gt;1,"SI","NO"),IF(COUNTIFS($A$19:$A9512,$A9512,$C$19:$C9512,$C9512,$J$19:$J9512,$J9512,$D$19:$D9512,$D9512)&gt;1,"SI","NO")))</f>
        <v/>
      </c>
      <c r="N9512" s="11">
        <f>IF(COUNTA($A9512:$K9512)=0,"",IF(AND($L9512="SI",$M9512="NO"),IFERROR($H9512,0),0))</f>
        <v/>
      </c>
      <c r="O9512" s="9">
        <f>IF(COUNTA($A9512:$K9512)=0,"",IF($M9512="SI","CUFE o factura duplicada dentro del reporte; no se suma dos veces",IF(IFERROR($H9512,0)&lt;=0,"DIAN reporta valor susceptible 0",IF($L9512="NO",IFERROR(LOOKUP(2,1/((LISTS!$M$2:$M$13&lt;&gt;"")*ISNUMBER(SEARCH(LISTS!$M$2:$M$13,$I9512))),LISTS!$O$2:$O$13),"Medio de pago no elegible o no identificado por DIAN"),"Apta automaticamente por pago electronico y base positiva"))))</f>
        <v/>
      </c>
    </row>
    <row r="9513">
      <c r="A9513" s="9" t="n"/>
      <c r="B9513" s="9" t="n"/>
      <c r="C9513" s="12" t="n"/>
      <c r="D9513" s="11" t="n"/>
      <c r="E9513" s="11" t="n"/>
      <c r="F9513" s="11" t="n"/>
      <c r="G9513" s="11" t="n"/>
      <c r="H9513" s="11" t="n"/>
      <c r="I9513" s="9" t="n"/>
      <c r="J9513" s="9" t="n"/>
      <c r="K9513" s="9" t="n"/>
      <c r="L9513" s="9">
        <f>IF(COUNTA($A9513:$K9513)=0,"",IF(AND(IFERROR($H9513,0)&gt;0,LEN(TRIM($K9513&amp;""))&gt;0,IFERROR(LOOKUP(2,1/((LISTS!$M$2:$M$13&lt;&gt;"")*ISNUMBER(SEARCH(LISTS!$M$2:$M$13,$I9513))),LISTS!$N$2:$N$13),"NO")="SI"),"SI","NO"))</f>
        <v/>
      </c>
      <c r="M9513" s="9">
        <f>IF(COUNTA($A9513:$K9513)=0,"",IF($K9513&lt;&gt;"",IF(COUNTIF($K$19:$K9513,$K9513)&gt;1,"SI","NO"),IF(COUNTIFS($A$19:$A9513,$A9513,$C$19:$C9513,$C9513,$J$19:$J9513,$J9513,$D$19:$D9513,$D9513)&gt;1,"SI","NO")))</f>
        <v/>
      </c>
      <c r="N9513" s="11">
        <f>IF(COUNTA($A9513:$K9513)=0,"",IF(AND($L9513="SI",$M9513="NO"),IFERROR($H9513,0),0))</f>
        <v/>
      </c>
      <c r="O9513" s="9">
        <f>IF(COUNTA($A9513:$K9513)=0,"",IF($M9513="SI","CUFE o factura duplicada dentro del reporte; no se suma dos veces",IF(IFERROR($H9513,0)&lt;=0,"DIAN reporta valor susceptible 0",IF($L9513="NO",IFERROR(LOOKUP(2,1/((LISTS!$M$2:$M$13&lt;&gt;"")*ISNUMBER(SEARCH(LISTS!$M$2:$M$13,$I9513))),LISTS!$O$2:$O$13),"Medio de pago no elegible o no identificado por DIAN"),"Apta automaticamente por pago electronico y base positiva"))))</f>
        <v/>
      </c>
    </row>
    <row r="9514">
      <c r="A9514" s="9" t="n"/>
      <c r="B9514" s="9" t="n"/>
      <c r="C9514" s="12" t="n"/>
      <c r="D9514" s="11" t="n"/>
      <c r="E9514" s="11" t="n"/>
      <c r="F9514" s="11" t="n"/>
      <c r="G9514" s="11" t="n"/>
      <c r="H9514" s="11" t="n"/>
      <c r="I9514" s="9" t="n"/>
      <c r="J9514" s="9" t="n"/>
      <c r="K9514" s="9" t="n"/>
      <c r="L9514" s="9">
        <f>IF(COUNTA($A9514:$K9514)=0,"",IF(AND(IFERROR($H9514,0)&gt;0,LEN(TRIM($K9514&amp;""))&gt;0,IFERROR(LOOKUP(2,1/((LISTS!$M$2:$M$13&lt;&gt;"")*ISNUMBER(SEARCH(LISTS!$M$2:$M$13,$I9514))),LISTS!$N$2:$N$13),"NO")="SI"),"SI","NO"))</f>
        <v/>
      </c>
      <c r="M9514" s="9">
        <f>IF(COUNTA($A9514:$K9514)=0,"",IF($K9514&lt;&gt;"",IF(COUNTIF($K$19:$K9514,$K9514)&gt;1,"SI","NO"),IF(COUNTIFS($A$19:$A9514,$A9514,$C$19:$C9514,$C9514,$J$19:$J9514,$J9514,$D$19:$D9514,$D9514)&gt;1,"SI","NO")))</f>
        <v/>
      </c>
      <c r="N9514" s="11">
        <f>IF(COUNTA($A9514:$K9514)=0,"",IF(AND($L9514="SI",$M9514="NO"),IFERROR($H9514,0),0))</f>
        <v/>
      </c>
      <c r="O9514" s="9">
        <f>IF(COUNTA($A9514:$K9514)=0,"",IF($M9514="SI","CUFE o factura duplicada dentro del reporte; no se suma dos veces",IF(IFERROR($H9514,0)&lt;=0,"DIAN reporta valor susceptible 0",IF($L9514="NO",IFERROR(LOOKUP(2,1/((LISTS!$M$2:$M$13&lt;&gt;"")*ISNUMBER(SEARCH(LISTS!$M$2:$M$13,$I9514))),LISTS!$O$2:$O$13),"Medio de pago no elegible o no identificado por DIAN"),"Apta automaticamente por pago electronico y base positiva"))))</f>
        <v/>
      </c>
    </row>
    <row r="9515">
      <c r="A9515" s="9" t="n"/>
      <c r="B9515" s="9" t="n"/>
      <c r="C9515" s="12" t="n"/>
      <c r="D9515" s="11" t="n"/>
      <c r="E9515" s="11" t="n"/>
      <c r="F9515" s="11" t="n"/>
      <c r="G9515" s="11" t="n"/>
      <c r="H9515" s="11" t="n"/>
      <c r="I9515" s="9" t="n"/>
      <c r="J9515" s="9" t="n"/>
      <c r="K9515" s="9" t="n"/>
      <c r="L9515" s="9">
        <f>IF(COUNTA($A9515:$K9515)=0,"",IF(AND(IFERROR($H9515,0)&gt;0,LEN(TRIM($K9515&amp;""))&gt;0,IFERROR(LOOKUP(2,1/((LISTS!$M$2:$M$13&lt;&gt;"")*ISNUMBER(SEARCH(LISTS!$M$2:$M$13,$I9515))),LISTS!$N$2:$N$13),"NO")="SI"),"SI","NO"))</f>
        <v/>
      </c>
      <c r="M9515" s="9">
        <f>IF(COUNTA($A9515:$K9515)=0,"",IF($K9515&lt;&gt;"",IF(COUNTIF($K$19:$K9515,$K9515)&gt;1,"SI","NO"),IF(COUNTIFS($A$19:$A9515,$A9515,$C$19:$C9515,$C9515,$J$19:$J9515,$J9515,$D$19:$D9515,$D9515)&gt;1,"SI","NO")))</f>
        <v/>
      </c>
      <c r="N9515" s="11">
        <f>IF(COUNTA($A9515:$K9515)=0,"",IF(AND($L9515="SI",$M9515="NO"),IFERROR($H9515,0),0))</f>
        <v/>
      </c>
      <c r="O9515" s="9">
        <f>IF(COUNTA($A9515:$K9515)=0,"",IF($M9515="SI","CUFE o factura duplicada dentro del reporte; no se suma dos veces",IF(IFERROR($H9515,0)&lt;=0,"DIAN reporta valor susceptible 0",IF($L9515="NO",IFERROR(LOOKUP(2,1/((LISTS!$M$2:$M$13&lt;&gt;"")*ISNUMBER(SEARCH(LISTS!$M$2:$M$13,$I9515))),LISTS!$O$2:$O$13),"Medio de pago no elegible o no identificado por DIAN"),"Apta automaticamente por pago electronico y base positiva"))))</f>
        <v/>
      </c>
    </row>
    <row r="9516">
      <c r="A9516" s="9" t="n"/>
      <c r="B9516" s="9" t="n"/>
      <c r="C9516" s="12" t="n"/>
      <c r="D9516" s="11" t="n"/>
      <c r="E9516" s="11" t="n"/>
      <c r="F9516" s="11" t="n"/>
      <c r="G9516" s="11" t="n"/>
      <c r="H9516" s="11" t="n"/>
      <c r="I9516" s="9" t="n"/>
      <c r="J9516" s="9" t="n"/>
      <c r="K9516" s="9" t="n"/>
      <c r="L9516" s="9">
        <f>IF(COUNTA($A9516:$K9516)=0,"",IF(AND(IFERROR($H9516,0)&gt;0,LEN(TRIM($K9516&amp;""))&gt;0,IFERROR(LOOKUP(2,1/((LISTS!$M$2:$M$13&lt;&gt;"")*ISNUMBER(SEARCH(LISTS!$M$2:$M$13,$I9516))),LISTS!$N$2:$N$13),"NO")="SI"),"SI","NO"))</f>
        <v/>
      </c>
      <c r="M9516" s="9">
        <f>IF(COUNTA($A9516:$K9516)=0,"",IF($K9516&lt;&gt;"",IF(COUNTIF($K$19:$K9516,$K9516)&gt;1,"SI","NO"),IF(COUNTIFS($A$19:$A9516,$A9516,$C$19:$C9516,$C9516,$J$19:$J9516,$J9516,$D$19:$D9516,$D9516)&gt;1,"SI","NO")))</f>
        <v/>
      </c>
      <c r="N9516" s="11">
        <f>IF(COUNTA($A9516:$K9516)=0,"",IF(AND($L9516="SI",$M9516="NO"),IFERROR($H9516,0),0))</f>
        <v/>
      </c>
      <c r="O9516" s="9">
        <f>IF(COUNTA($A9516:$K9516)=0,"",IF($M9516="SI","CUFE o factura duplicada dentro del reporte; no se suma dos veces",IF(IFERROR($H9516,0)&lt;=0,"DIAN reporta valor susceptible 0",IF($L9516="NO",IFERROR(LOOKUP(2,1/((LISTS!$M$2:$M$13&lt;&gt;"")*ISNUMBER(SEARCH(LISTS!$M$2:$M$13,$I9516))),LISTS!$O$2:$O$13),"Medio de pago no elegible o no identificado por DIAN"),"Apta automaticamente por pago electronico y base positiva"))))</f>
        <v/>
      </c>
    </row>
    <row r="9517">
      <c r="A9517" s="9" t="n"/>
      <c r="B9517" s="9" t="n"/>
      <c r="C9517" s="12" t="n"/>
      <c r="D9517" s="11" t="n"/>
      <c r="E9517" s="11" t="n"/>
      <c r="F9517" s="11" t="n"/>
      <c r="G9517" s="11" t="n"/>
      <c r="H9517" s="11" t="n"/>
      <c r="I9517" s="9" t="n"/>
      <c r="J9517" s="9" t="n"/>
      <c r="K9517" s="9" t="n"/>
      <c r="L9517" s="9">
        <f>IF(COUNTA($A9517:$K9517)=0,"",IF(AND(IFERROR($H9517,0)&gt;0,LEN(TRIM($K9517&amp;""))&gt;0,IFERROR(LOOKUP(2,1/((LISTS!$M$2:$M$13&lt;&gt;"")*ISNUMBER(SEARCH(LISTS!$M$2:$M$13,$I9517))),LISTS!$N$2:$N$13),"NO")="SI"),"SI","NO"))</f>
        <v/>
      </c>
      <c r="M9517" s="9">
        <f>IF(COUNTA($A9517:$K9517)=0,"",IF($K9517&lt;&gt;"",IF(COUNTIF($K$19:$K9517,$K9517)&gt;1,"SI","NO"),IF(COUNTIFS($A$19:$A9517,$A9517,$C$19:$C9517,$C9517,$J$19:$J9517,$J9517,$D$19:$D9517,$D9517)&gt;1,"SI","NO")))</f>
        <v/>
      </c>
      <c r="N9517" s="11">
        <f>IF(COUNTA($A9517:$K9517)=0,"",IF(AND($L9517="SI",$M9517="NO"),IFERROR($H9517,0),0))</f>
        <v/>
      </c>
      <c r="O9517" s="9">
        <f>IF(COUNTA($A9517:$K9517)=0,"",IF($M9517="SI","CUFE o factura duplicada dentro del reporte; no se suma dos veces",IF(IFERROR($H9517,0)&lt;=0,"DIAN reporta valor susceptible 0",IF($L9517="NO",IFERROR(LOOKUP(2,1/((LISTS!$M$2:$M$13&lt;&gt;"")*ISNUMBER(SEARCH(LISTS!$M$2:$M$13,$I9517))),LISTS!$O$2:$O$13),"Medio de pago no elegible o no identificado por DIAN"),"Apta automaticamente por pago electronico y base positiva"))))</f>
        <v/>
      </c>
    </row>
    <row r="9518">
      <c r="A9518" s="9" t="n"/>
      <c r="B9518" s="9" t="n"/>
      <c r="C9518" s="12" t="n"/>
      <c r="D9518" s="11" t="n"/>
      <c r="E9518" s="11" t="n"/>
      <c r="F9518" s="11" t="n"/>
      <c r="G9518" s="11" t="n"/>
      <c r="H9518" s="11" t="n"/>
      <c r="I9518" s="9" t="n"/>
      <c r="J9518" s="9" t="n"/>
      <c r="K9518" s="9" t="n"/>
      <c r="L9518" s="9">
        <f>IF(COUNTA($A9518:$K9518)=0,"",IF(AND(IFERROR($H9518,0)&gt;0,LEN(TRIM($K9518&amp;""))&gt;0,IFERROR(LOOKUP(2,1/((LISTS!$M$2:$M$13&lt;&gt;"")*ISNUMBER(SEARCH(LISTS!$M$2:$M$13,$I9518))),LISTS!$N$2:$N$13),"NO")="SI"),"SI","NO"))</f>
        <v/>
      </c>
      <c r="M9518" s="9">
        <f>IF(COUNTA($A9518:$K9518)=0,"",IF($K9518&lt;&gt;"",IF(COUNTIF($K$19:$K9518,$K9518)&gt;1,"SI","NO"),IF(COUNTIFS($A$19:$A9518,$A9518,$C$19:$C9518,$C9518,$J$19:$J9518,$J9518,$D$19:$D9518,$D9518)&gt;1,"SI","NO")))</f>
        <v/>
      </c>
      <c r="N9518" s="11">
        <f>IF(COUNTA($A9518:$K9518)=0,"",IF(AND($L9518="SI",$M9518="NO"),IFERROR($H9518,0),0))</f>
        <v/>
      </c>
      <c r="O9518" s="9">
        <f>IF(COUNTA($A9518:$K9518)=0,"",IF($M9518="SI","CUFE o factura duplicada dentro del reporte; no se suma dos veces",IF(IFERROR($H9518,0)&lt;=0,"DIAN reporta valor susceptible 0",IF($L9518="NO",IFERROR(LOOKUP(2,1/((LISTS!$M$2:$M$13&lt;&gt;"")*ISNUMBER(SEARCH(LISTS!$M$2:$M$13,$I9518))),LISTS!$O$2:$O$13),"Medio de pago no elegible o no identificado por DIAN"),"Apta automaticamente por pago electronico y base positiva"))))</f>
        <v/>
      </c>
    </row>
    <row r="9519">
      <c r="A9519" s="9" t="n"/>
      <c r="B9519" s="9" t="n"/>
      <c r="C9519" s="12" t="n"/>
      <c r="D9519" s="11" t="n"/>
      <c r="E9519" s="11" t="n"/>
      <c r="F9519" s="11" t="n"/>
      <c r="G9519" s="11" t="n"/>
      <c r="H9519" s="11" t="n"/>
      <c r="I9519" s="9" t="n"/>
      <c r="J9519" s="9" t="n"/>
      <c r="K9519" s="9" t="n"/>
      <c r="L9519" s="9">
        <f>IF(COUNTA($A9519:$K9519)=0,"",IF(AND(IFERROR($H9519,0)&gt;0,LEN(TRIM($K9519&amp;""))&gt;0,IFERROR(LOOKUP(2,1/((LISTS!$M$2:$M$13&lt;&gt;"")*ISNUMBER(SEARCH(LISTS!$M$2:$M$13,$I9519))),LISTS!$N$2:$N$13),"NO")="SI"),"SI","NO"))</f>
        <v/>
      </c>
      <c r="M9519" s="9">
        <f>IF(COUNTA($A9519:$K9519)=0,"",IF($K9519&lt;&gt;"",IF(COUNTIF($K$19:$K9519,$K9519)&gt;1,"SI","NO"),IF(COUNTIFS($A$19:$A9519,$A9519,$C$19:$C9519,$C9519,$J$19:$J9519,$J9519,$D$19:$D9519,$D9519)&gt;1,"SI","NO")))</f>
        <v/>
      </c>
      <c r="N9519" s="11">
        <f>IF(COUNTA($A9519:$K9519)=0,"",IF(AND($L9519="SI",$M9519="NO"),IFERROR($H9519,0),0))</f>
        <v/>
      </c>
      <c r="O9519" s="9">
        <f>IF(COUNTA($A9519:$K9519)=0,"",IF($M9519="SI","CUFE o factura duplicada dentro del reporte; no se suma dos veces",IF(IFERROR($H9519,0)&lt;=0,"DIAN reporta valor susceptible 0",IF($L9519="NO",IFERROR(LOOKUP(2,1/((LISTS!$M$2:$M$13&lt;&gt;"")*ISNUMBER(SEARCH(LISTS!$M$2:$M$13,$I9519))),LISTS!$O$2:$O$13),"Medio de pago no elegible o no identificado por DIAN"),"Apta automaticamente por pago electronico y base positiva"))))</f>
        <v/>
      </c>
    </row>
    <row r="9520">
      <c r="A9520" s="9" t="n"/>
      <c r="B9520" s="9" t="n"/>
      <c r="C9520" s="12" t="n"/>
      <c r="D9520" s="11" t="n"/>
      <c r="E9520" s="11" t="n"/>
      <c r="F9520" s="11" t="n"/>
      <c r="G9520" s="11" t="n"/>
      <c r="H9520" s="11" t="n"/>
      <c r="I9520" s="9" t="n"/>
      <c r="J9520" s="9" t="n"/>
      <c r="K9520" s="9" t="n"/>
      <c r="L9520" s="9">
        <f>IF(COUNTA($A9520:$K9520)=0,"",IF(AND(IFERROR($H9520,0)&gt;0,LEN(TRIM($K9520&amp;""))&gt;0,IFERROR(LOOKUP(2,1/((LISTS!$M$2:$M$13&lt;&gt;"")*ISNUMBER(SEARCH(LISTS!$M$2:$M$13,$I9520))),LISTS!$N$2:$N$13),"NO")="SI"),"SI","NO"))</f>
        <v/>
      </c>
      <c r="M9520" s="9">
        <f>IF(COUNTA($A9520:$K9520)=0,"",IF($K9520&lt;&gt;"",IF(COUNTIF($K$19:$K9520,$K9520)&gt;1,"SI","NO"),IF(COUNTIFS($A$19:$A9520,$A9520,$C$19:$C9520,$C9520,$J$19:$J9520,$J9520,$D$19:$D9520,$D9520)&gt;1,"SI","NO")))</f>
        <v/>
      </c>
      <c r="N9520" s="11">
        <f>IF(COUNTA($A9520:$K9520)=0,"",IF(AND($L9520="SI",$M9520="NO"),IFERROR($H9520,0),0))</f>
        <v/>
      </c>
      <c r="O9520" s="9">
        <f>IF(COUNTA($A9520:$K9520)=0,"",IF($M9520="SI","CUFE o factura duplicada dentro del reporte; no se suma dos veces",IF(IFERROR($H9520,0)&lt;=0,"DIAN reporta valor susceptible 0",IF($L9520="NO",IFERROR(LOOKUP(2,1/((LISTS!$M$2:$M$13&lt;&gt;"")*ISNUMBER(SEARCH(LISTS!$M$2:$M$13,$I9520))),LISTS!$O$2:$O$13),"Medio de pago no elegible o no identificado por DIAN"),"Apta automaticamente por pago electronico y base positiva"))))</f>
        <v/>
      </c>
    </row>
    <row r="9521">
      <c r="A9521" s="9" t="n"/>
      <c r="B9521" s="9" t="n"/>
      <c r="C9521" s="12" t="n"/>
      <c r="D9521" s="11" t="n"/>
      <c r="E9521" s="11" t="n"/>
      <c r="F9521" s="11" t="n"/>
      <c r="G9521" s="11" t="n"/>
      <c r="H9521" s="11" t="n"/>
      <c r="I9521" s="9" t="n"/>
      <c r="J9521" s="9" t="n"/>
      <c r="K9521" s="9" t="n"/>
      <c r="L9521" s="9">
        <f>IF(COUNTA($A9521:$K9521)=0,"",IF(AND(IFERROR($H9521,0)&gt;0,LEN(TRIM($K9521&amp;""))&gt;0,IFERROR(LOOKUP(2,1/((LISTS!$M$2:$M$13&lt;&gt;"")*ISNUMBER(SEARCH(LISTS!$M$2:$M$13,$I9521))),LISTS!$N$2:$N$13),"NO")="SI"),"SI","NO"))</f>
        <v/>
      </c>
      <c r="M9521" s="9">
        <f>IF(COUNTA($A9521:$K9521)=0,"",IF($K9521&lt;&gt;"",IF(COUNTIF($K$19:$K9521,$K9521)&gt;1,"SI","NO"),IF(COUNTIFS($A$19:$A9521,$A9521,$C$19:$C9521,$C9521,$J$19:$J9521,$J9521,$D$19:$D9521,$D9521)&gt;1,"SI","NO")))</f>
        <v/>
      </c>
      <c r="N9521" s="11">
        <f>IF(COUNTA($A9521:$K9521)=0,"",IF(AND($L9521="SI",$M9521="NO"),IFERROR($H9521,0),0))</f>
        <v/>
      </c>
      <c r="O9521" s="9">
        <f>IF(COUNTA($A9521:$K9521)=0,"",IF($M9521="SI","CUFE o factura duplicada dentro del reporte; no se suma dos veces",IF(IFERROR($H9521,0)&lt;=0,"DIAN reporta valor susceptible 0",IF($L9521="NO",IFERROR(LOOKUP(2,1/((LISTS!$M$2:$M$13&lt;&gt;"")*ISNUMBER(SEARCH(LISTS!$M$2:$M$13,$I9521))),LISTS!$O$2:$O$13),"Medio de pago no elegible o no identificado por DIAN"),"Apta automaticamente por pago electronico y base positiva"))))</f>
        <v/>
      </c>
    </row>
    <row r="9522">
      <c r="A9522" s="9" t="n"/>
      <c r="B9522" s="9" t="n"/>
      <c r="C9522" s="12" t="n"/>
      <c r="D9522" s="11" t="n"/>
      <c r="E9522" s="11" t="n"/>
      <c r="F9522" s="11" t="n"/>
      <c r="G9522" s="11" t="n"/>
      <c r="H9522" s="11" t="n"/>
      <c r="I9522" s="9" t="n"/>
      <c r="J9522" s="9" t="n"/>
      <c r="K9522" s="9" t="n"/>
      <c r="L9522" s="9">
        <f>IF(COUNTA($A9522:$K9522)=0,"",IF(AND(IFERROR($H9522,0)&gt;0,LEN(TRIM($K9522&amp;""))&gt;0,IFERROR(LOOKUP(2,1/((LISTS!$M$2:$M$13&lt;&gt;"")*ISNUMBER(SEARCH(LISTS!$M$2:$M$13,$I9522))),LISTS!$N$2:$N$13),"NO")="SI"),"SI","NO"))</f>
        <v/>
      </c>
      <c r="M9522" s="9">
        <f>IF(COUNTA($A9522:$K9522)=0,"",IF($K9522&lt;&gt;"",IF(COUNTIF($K$19:$K9522,$K9522)&gt;1,"SI","NO"),IF(COUNTIFS($A$19:$A9522,$A9522,$C$19:$C9522,$C9522,$J$19:$J9522,$J9522,$D$19:$D9522,$D9522)&gt;1,"SI","NO")))</f>
        <v/>
      </c>
      <c r="N9522" s="11">
        <f>IF(COUNTA($A9522:$K9522)=0,"",IF(AND($L9522="SI",$M9522="NO"),IFERROR($H9522,0),0))</f>
        <v/>
      </c>
      <c r="O9522" s="9">
        <f>IF(COUNTA($A9522:$K9522)=0,"",IF($M9522="SI","CUFE o factura duplicada dentro del reporte; no se suma dos veces",IF(IFERROR($H9522,0)&lt;=0,"DIAN reporta valor susceptible 0",IF($L9522="NO",IFERROR(LOOKUP(2,1/((LISTS!$M$2:$M$13&lt;&gt;"")*ISNUMBER(SEARCH(LISTS!$M$2:$M$13,$I9522))),LISTS!$O$2:$O$13),"Medio de pago no elegible o no identificado por DIAN"),"Apta automaticamente por pago electronico y base positiva"))))</f>
        <v/>
      </c>
    </row>
    <row r="9523">
      <c r="A9523" s="9" t="n"/>
      <c r="B9523" s="9" t="n"/>
      <c r="C9523" s="12" t="n"/>
      <c r="D9523" s="11" t="n"/>
      <c r="E9523" s="11" t="n"/>
      <c r="F9523" s="11" t="n"/>
      <c r="G9523" s="11" t="n"/>
      <c r="H9523" s="11" t="n"/>
      <c r="I9523" s="9" t="n"/>
      <c r="J9523" s="9" t="n"/>
      <c r="K9523" s="9" t="n"/>
      <c r="L9523" s="9">
        <f>IF(COUNTA($A9523:$K9523)=0,"",IF(AND(IFERROR($H9523,0)&gt;0,LEN(TRIM($K9523&amp;""))&gt;0,IFERROR(LOOKUP(2,1/((LISTS!$M$2:$M$13&lt;&gt;"")*ISNUMBER(SEARCH(LISTS!$M$2:$M$13,$I9523))),LISTS!$N$2:$N$13),"NO")="SI"),"SI","NO"))</f>
        <v/>
      </c>
      <c r="M9523" s="9">
        <f>IF(COUNTA($A9523:$K9523)=0,"",IF($K9523&lt;&gt;"",IF(COUNTIF($K$19:$K9523,$K9523)&gt;1,"SI","NO"),IF(COUNTIFS($A$19:$A9523,$A9523,$C$19:$C9523,$C9523,$J$19:$J9523,$J9523,$D$19:$D9523,$D9523)&gt;1,"SI","NO")))</f>
        <v/>
      </c>
      <c r="N9523" s="11">
        <f>IF(COUNTA($A9523:$K9523)=0,"",IF(AND($L9523="SI",$M9523="NO"),IFERROR($H9523,0),0))</f>
        <v/>
      </c>
      <c r="O9523" s="9">
        <f>IF(COUNTA($A9523:$K9523)=0,"",IF($M9523="SI","CUFE o factura duplicada dentro del reporte; no se suma dos veces",IF(IFERROR($H9523,0)&lt;=0,"DIAN reporta valor susceptible 0",IF($L9523="NO",IFERROR(LOOKUP(2,1/((LISTS!$M$2:$M$13&lt;&gt;"")*ISNUMBER(SEARCH(LISTS!$M$2:$M$13,$I9523))),LISTS!$O$2:$O$13),"Medio de pago no elegible o no identificado por DIAN"),"Apta automaticamente por pago electronico y base positiva"))))</f>
        <v/>
      </c>
    </row>
    <row r="9524">
      <c r="A9524" s="9" t="n"/>
      <c r="B9524" s="9" t="n"/>
      <c r="C9524" s="12" t="n"/>
      <c r="D9524" s="11" t="n"/>
      <c r="E9524" s="11" t="n"/>
      <c r="F9524" s="11" t="n"/>
      <c r="G9524" s="11" t="n"/>
      <c r="H9524" s="11" t="n"/>
      <c r="I9524" s="9" t="n"/>
      <c r="J9524" s="9" t="n"/>
      <c r="K9524" s="9" t="n"/>
      <c r="L9524" s="9">
        <f>IF(COUNTA($A9524:$K9524)=0,"",IF(AND(IFERROR($H9524,0)&gt;0,LEN(TRIM($K9524&amp;""))&gt;0,IFERROR(LOOKUP(2,1/((LISTS!$M$2:$M$13&lt;&gt;"")*ISNUMBER(SEARCH(LISTS!$M$2:$M$13,$I9524))),LISTS!$N$2:$N$13),"NO")="SI"),"SI","NO"))</f>
        <v/>
      </c>
      <c r="M9524" s="9">
        <f>IF(COUNTA($A9524:$K9524)=0,"",IF($K9524&lt;&gt;"",IF(COUNTIF($K$19:$K9524,$K9524)&gt;1,"SI","NO"),IF(COUNTIFS($A$19:$A9524,$A9524,$C$19:$C9524,$C9524,$J$19:$J9524,$J9524,$D$19:$D9524,$D9524)&gt;1,"SI","NO")))</f>
        <v/>
      </c>
      <c r="N9524" s="11">
        <f>IF(COUNTA($A9524:$K9524)=0,"",IF(AND($L9524="SI",$M9524="NO"),IFERROR($H9524,0),0))</f>
        <v/>
      </c>
      <c r="O9524" s="9">
        <f>IF(COUNTA($A9524:$K9524)=0,"",IF($M9524="SI","CUFE o factura duplicada dentro del reporte; no se suma dos veces",IF(IFERROR($H9524,0)&lt;=0,"DIAN reporta valor susceptible 0",IF($L9524="NO",IFERROR(LOOKUP(2,1/((LISTS!$M$2:$M$13&lt;&gt;"")*ISNUMBER(SEARCH(LISTS!$M$2:$M$13,$I9524))),LISTS!$O$2:$O$13),"Medio de pago no elegible o no identificado por DIAN"),"Apta automaticamente por pago electronico y base positiva"))))</f>
        <v/>
      </c>
    </row>
    <row r="9525">
      <c r="A9525" s="9" t="n"/>
      <c r="B9525" s="9" t="n"/>
      <c r="C9525" s="12" t="n"/>
      <c r="D9525" s="11" t="n"/>
      <c r="E9525" s="11" t="n"/>
      <c r="F9525" s="11" t="n"/>
      <c r="G9525" s="11" t="n"/>
      <c r="H9525" s="11" t="n"/>
      <c r="I9525" s="9" t="n"/>
      <c r="J9525" s="9" t="n"/>
      <c r="K9525" s="9" t="n"/>
      <c r="L9525" s="9">
        <f>IF(COUNTA($A9525:$K9525)=0,"",IF(AND(IFERROR($H9525,0)&gt;0,LEN(TRIM($K9525&amp;""))&gt;0,IFERROR(LOOKUP(2,1/((LISTS!$M$2:$M$13&lt;&gt;"")*ISNUMBER(SEARCH(LISTS!$M$2:$M$13,$I9525))),LISTS!$N$2:$N$13),"NO")="SI"),"SI","NO"))</f>
        <v/>
      </c>
      <c r="M9525" s="9">
        <f>IF(COUNTA($A9525:$K9525)=0,"",IF($K9525&lt;&gt;"",IF(COUNTIF($K$19:$K9525,$K9525)&gt;1,"SI","NO"),IF(COUNTIFS($A$19:$A9525,$A9525,$C$19:$C9525,$C9525,$J$19:$J9525,$J9525,$D$19:$D9525,$D9525)&gt;1,"SI","NO")))</f>
        <v/>
      </c>
      <c r="N9525" s="11">
        <f>IF(COUNTA($A9525:$K9525)=0,"",IF(AND($L9525="SI",$M9525="NO"),IFERROR($H9525,0),0))</f>
        <v/>
      </c>
      <c r="O9525" s="9">
        <f>IF(COUNTA($A9525:$K9525)=0,"",IF($M9525="SI","CUFE o factura duplicada dentro del reporte; no se suma dos veces",IF(IFERROR($H9525,0)&lt;=0,"DIAN reporta valor susceptible 0",IF($L9525="NO",IFERROR(LOOKUP(2,1/((LISTS!$M$2:$M$13&lt;&gt;"")*ISNUMBER(SEARCH(LISTS!$M$2:$M$13,$I9525))),LISTS!$O$2:$O$13),"Medio de pago no elegible o no identificado por DIAN"),"Apta automaticamente por pago electronico y base positiva"))))</f>
        <v/>
      </c>
    </row>
    <row r="9526">
      <c r="A9526" s="9" t="n"/>
      <c r="B9526" s="9" t="n"/>
      <c r="C9526" s="12" t="n"/>
      <c r="D9526" s="11" t="n"/>
      <c r="E9526" s="11" t="n"/>
      <c r="F9526" s="11" t="n"/>
      <c r="G9526" s="11" t="n"/>
      <c r="H9526" s="11" t="n"/>
      <c r="I9526" s="9" t="n"/>
      <c r="J9526" s="9" t="n"/>
      <c r="K9526" s="9" t="n"/>
      <c r="L9526" s="9">
        <f>IF(COUNTA($A9526:$K9526)=0,"",IF(AND(IFERROR($H9526,0)&gt;0,LEN(TRIM($K9526&amp;""))&gt;0,IFERROR(LOOKUP(2,1/((LISTS!$M$2:$M$13&lt;&gt;"")*ISNUMBER(SEARCH(LISTS!$M$2:$M$13,$I9526))),LISTS!$N$2:$N$13),"NO")="SI"),"SI","NO"))</f>
        <v/>
      </c>
      <c r="M9526" s="9">
        <f>IF(COUNTA($A9526:$K9526)=0,"",IF($K9526&lt;&gt;"",IF(COUNTIF($K$19:$K9526,$K9526)&gt;1,"SI","NO"),IF(COUNTIFS($A$19:$A9526,$A9526,$C$19:$C9526,$C9526,$J$19:$J9526,$J9526,$D$19:$D9526,$D9526)&gt;1,"SI","NO")))</f>
        <v/>
      </c>
      <c r="N9526" s="11">
        <f>IF(COUNTA($A9526:$K9526)=0,"",IF(AND($L9526="SI",$M9526="NO"),IFERROR($H9526,0),0))</f>
        <v/>
      </c>
      <c r="O9526" s="9">
        <f>IF(COUNTA($A9526:$K9526)=0,"",IF($M9526="SI","CUFE o factura duplicada dentro del reporte; no se suma dos veces",IF(IFERROR($H9526,0)&lt;=0,"DIAN reporta valor susceptible 0",IF($L9526="NO",IFERROR(LOOKUP(2,1/((LISTS!$M$2:$M$13&lt;&gt;"")*ISNUMBER(SEARCH(LISTS!$M$2:$M$13,$I9526))),LISTS!$O$2:$O$13),"Medio de pago no elegible o no identificado por DIAN"),"Apta automaticamente por pago electronico y base positiva"))))</f>
        <v/>
      </c>
    </row>
    <row r="9527">
      <c r="A9527" s="9" t="n"/>
      <c r="B9527" s="9" t="n"/>
      <c r="C9527" s="12" t="n"/>
      <c r="D9527" s="11" t="n"/>
      <c r="E9527" s="11" t="n"/>
      <c r="F9527" s="11" t="n"/>
      <c r="G9527" s="11" t="n"/>
      <c r="H9527" s="11" t="n"/>
      <c r="I9527" s="9" t="n"/>
      <c r="J9527" s="9" t="n"/>
      <c r="K9527" s="9" t="n"/>
      <c r="L9527" s="9">
        <f>IF(COUNTA($A9527:$K9527)=0,"",IF(AND(IFERROR($H9527,0)&gt;0,LEN(TRIM($K9527&amp;""))&gt;0,IFERROR(LOOKUP(2,1/((LISTS!$M$2:$M$13&lt;&gt;"")*ISNUMBER(SEARCH(LISTS!$M$2:$M$13,$I9527))),LISTS!$N$2:$N$13),"NO")="SI"),"SI","NO"))</f>
        <v/>
      </c>
      <c r="M9527" s="9">
        <f>IF(COUNTA($A9527:$K9527)=0,"",IF($K9527&lt;&gt;"",IF(COUNTIF($K$19:$K9527,$K9527)&gt;1,"SI","NO"),IF(COUNTIFS($A$19:$A9527,$A9527,$C$19:$C9527,$C9527,$J$19:$J9527,$J9527,$D$19:$D9527,$D9527)&gt;1,"SI","NO")))</f>
        <v/>
      </c>
      <c r="N9527" s="11">
        <f>IF(COUNTA($A9527:$K9527)=0,"",IF(AND($L9527="SI",$M9527="NO"),IFERROR($H9527,0),0))</f>
        <v/>
      </c>
      <c r="O9527" s="9">
        <f>IF(COUNTA($A9527:$K9527)=0,"",IF($M9527="SI","CUFE o factura duplicada dentro del reporte; no se suma dos veces",IF(IFERROR($H9527,0)&lt;=0,"DIAN reporta valor susceptible 0",IF($L9527="NO",IFERROR(LOOKUP(2,1/((LISTS!$M$2:$M$13&lt;&gt;"")*ISNUMBER(SEARCH(LISTS!$M$2:$M$13,$I9527))),LISTS!$O$2:$O$13),"Medio de pago no elegible o no identificado por DIAN"),"Apta automaticamente por pago electronico y base positiva"))))</f>
        <v/>
      </c>
    </row>
    <row r="9528">
      <c r="A9528" s="9" t="n"/>
      <c r="B9528" s="9" t="n"/>
      <c r="C9528" s="12" t="n"/>
      <c r="D9528" s="11" t="n"/>
      <c r="E9528" s="11" t="n"/>
      <c r="F9528" s="11" t="n"/>
      <c r="G9528" s="11" t="n"/>
      <c r="H9528" s="11" t="n"/>
      <c r="I9528" s="9" t="n"/>
      <c r="J9528" s="9" t="n"/>
      <c r="K9528" s="9" t="n"/>
      <c r="L9528" s="9">
        <f>IF(COUNTA($A9528:$K9528)=0,"",IF(AND(IFERROR($H9528,0)&gt;0,LEN(TRIM($K9528&amp;""))&gt;0,IFERROR(LOOKUP(2,1/((LISTS!$M$2:$M$13&lt;&gt;"")*ISNUMBER(SEARCH(LISTS!$M$2:$M$13,$I9528))),LISTS!$N$2:$N$13),"NO")="SI"),"SI","NO"))</f>
        <v/>
      </c>
      <c r="M9528" s="9">
        <f>IF(COUNTA($A9528:$K9528)=0,"",IF($K9528&lt;&gt;"",IF(COUNTIF($K$19:$K9528,$K9528)&gt;1,"SI","NO"),IF(COUNTIFS($A$19:$A9528,$A9528,$C$19:$C9528,$C9528,$J$19:$J9528,$J9528,$D$19:$D9528,$D9528)&gt;1,"SI","NO")))</f>
        <v/>
      </c>
      <c r="N9528" s="11">
        <f>IF(COUNTA($A9528:$K9528)=0,"",IF(AND($L9528="SI",$M9528="NO"),IFERROR($H9528,0),0))</f>
        <v/>
      </c>
      <c r="O9528" s="9">
        <f>IF(COUNTA($A9528:$K9528)=0,"",IF($M9528="SI","CUFE o factura duplicada dentro del reporte; no se suma dos veces",IF(IFERROR($H9528,0)&lt;=0,"DIAN reporta valor susceptible 0",IF($L9528="NO",IFERROR(LOOKUP(2,1/((LISTS!$M$2:$M$13&lt;&gt;"")*ISNUMBER(SEARCH(LISTS!$M$2:$M$13,$I9528))),LISTS!$O$2:$O$13),"Medio de pago no elegible o no identificado por DIAN"),"Apta automaticamente por pago electronico y base positiva"))))</f>
        <v/>
      </c>
    </row>
    <row r="9529">
      <c r="A9529" s="9" t="n"/>
      <c r="B9529" s="9" t="n"/>
      <c r="C9529" s="12" t="n"/>
      <c r="D9529" s="11" t="n"/>
      <c r="E9529" s="11" t="n"/>
      <c r="F9529" s="11" t="n"/>
      <c r="G9529" s="11" t="n"/>
      <c r="H9529" s="11" t="n"/>
      <c r="I9529" s="9" t="n"/>
      <c r="J9529" s="9" t="n"/>
      <c r="K9529" s="9" t="n"/>
      <c r="L9529" s="9">
        <f>IF(COUNTA($A9529:$K9529)=0,"",IF(AND(IFERROR($H9529,0)&gt;0,LEN(TRIM($K9529&amp;""))&gt;0,IFERROR(LOOKUP(2,1/((LISTS!$M$2:$M$13&lt;&gt;"")*ISNUMBER(SEARCH(LISTS!$M$2:$M$13,$I9529))),LISTS!$N$2:$N$13),"NO")="SI"),"SI","NO"))</f>
        <v/>
      </c>
      <c r="M9529" s="9">
        <f>IF(COUNTA($A9529:$K9529)=0,"",IF($K9529&lt;&gt;"",IF(COUNTIF($K$19:$K9529,$K9529)&gt;1,"SI","NO"),IF(COUNTIFS($A$19:$A9529,$A9529,$C$19:$C9529,$C9529,$J$19:$J9529,$J9529,$D$19:$D9529,$D9529)&gt;1,"SI","NO")))</f>
        <v/>
      </c>
      <c r="N9529" s="11">
        <f>IF(COUNTA($A9529:$K9529)=0,"",IF(AND($L9529="SI",$M9529="NO"),IFERROR($H9529,0),0))</f>
        <v/>
      </c>
      <c r="O9529" s="9">
        <f>IF(COUNTA($A9529:$K9529)=0,"",IF($M9529="SI","CUFE o factura duplicada dentro del reporte; no se suma dos veces",IF(IFERROR($H9529,0)&lt;=0,"DIAN reporta valor susceptible 0",IF($L9529="NO",IFERROR(LOOKUP(2,1/((LISTS!$M$2:$M$13&lt;&gt;"")*ISNUMBER(SEARCH(LISTS!$M$2:$M$13,$I9529))),LISTS!$O$2:$O$13),"Medio de pago no elegible o no identificado por DIAN"),"Apta automaticamente por pago electronico y base positiva"))))</f>
        <v/>
      </c>
    </row>
    <row r="9530">
      <c r="A9530" s="9" t="n"/>
      <c r="B9530" s="9" t="n"/>
      <c r="C9530" s="12" t="n"/>
      <c r="D9530" s="11" t="n"/>
      <c r="E9530" s="11" t="n"/>
      <c r="F9530" s="11" t="n"/>
      <c r="G9530" s="11" t="n"/>
      <c r="H9530" s="11" t="n"/>
      <c r="I9530" s="9" t="n"/>
      <c r="J9530" s="9" t="n"/>
      <c r="K9530" s="9" t="n"/>
      <c r="L9530" s="9">
        <f>IF(COUNTA($A9530:$K9530)=0,"",IF(AND(IFERROR($H9530,0)&gt;0,LEN(TRIM($K9530&amp;""))&gt;0,IFERROR(LOOKUP(2,1/((LISTS!$M$2:$M$13&lt;&gt;"")*ISNUMBER(SEARCH(LISTS!$M$2:$M$13,$I9530))),LISTS!$N$2:$N$13),"NO")="SI"),"SI","NO"))</f>
        <v/>
      </c>
      <c r="M9530" s="9">
        <f>IF(COUNTA($A9530:$K9530)=0,"",IF($K9530&lt;&gt;"",IF(COUNTIF($K$19:$K9530,$K9530)&gt;1,"SI","NO"),IF(COUNTIFS($A$19:$A9530,$A9530,$C$19:$C9530,$C9530,$J$19:$J9530,$J9530,$D$19:$D9530,$D9530)&gt;1,"SI","NO")))</f>
        <v/>
      </c>
      <c r="N9530" s="11">
        <f>IF(COUNTA($A9530:$K9530)=0,"",IF(AND($L9530="SI",$M9530="NO"),IFERROR($H9530,0),0))</f>
        <v/>
      </c>
      <c r="O9530" s="9">
        <f>IF(COUNTA($A9530:$K9530)=0,"",IF($M9530="SI","CUFE o factura duplicada dentro del reporte; no se suma dos veces",IF(IFERROR($H9530,0)&lt;=0,"DIAN reporta valor susceptible 0",IF($L9530="NO",IFERROR(LOOKUP(2,1/((LISTS!$M$2:$M$13&lt;&gt;"")*ISNUMBER(SEARCH(LISTS!$M$2:$M$13,$I9530))),LISTS!$O$2:$O$13),"Medio de pago no elegible o no identificado por DIAN"),"Apta automaticamente por pago electronico y base positiva"))))</f>
        <v/>
      </c>
    </row>
    <row r="9531">
      <c r="A9531" s="9" t="n"/>
      <c r="B9531" s="9" t="n"/>
      <c r="C9531" s="12" t="n"/>
      <c r="D9531" s="11" t="n"/>
      <c r="E9531" s="11" t="n"/>
      <c r="F9531" s="11" t="n"/>
      <c r="G9531" s="11" t="n"/>
      <c r="H9531" s="11" t="n"/>
      <c r="I9531" s="9" t="n"/>
      <c r="J9531" s="9" t="n"/>
      <c r="K9531" s="9" t="n"/>
      <c r="L9531" s="9">
        <f>IF(COUNTA($A9531:$K9531)=0,"",IF(AND(IFERROR($H9531,0)&gt;0,LEN(TRIM($K9531&amp;""))&gt;0,IFERROR(LOOKUP(2,1/((LISTS!$M$2:$M$13&lt;&gt;"")*ISNUMBER(SEARCH(LISTS!$M$2:$M$13,$I9531))),LISTS!$N$2:$N$13),"NO")="SI"),"SI","NO"))</f>
        <v/>
      </c>
      <c r="M9531" s="9">
        <f>IF(COUNTA($A9531:$K9531)=0,"",IF($K9531&lt;&gt;"",IF(COUNTIF($K$19:$K9531,$K9531)&gt;1,"SI","NO"),IF(COUNTIFS($A$19:$A9531,$A9531,$C$19:$C9531,$C9531,$J$19:$J9531,$J9531,$D$19:$D9531,$D9531)&gt;1,"SI","NO")))</f>
        <v/>
      </c>
      <c r="N9531" s="11">
        <f>IF(COUNTA($A9531:$K9531)=0,"",IF(AND($L9531="SI",$M9531="NO"),IFERROR($H9531,0),0))</f>
        <v/>
      </c>
      <c r="O9531" s="9">
        <f>IF(COUNTA($A9531:$K9531)=0,"",IF($M9531="SI","CUFE o factura duplicada dentro del reporte; no se suma dos veces",IF(IFERROR($H9531,0)&lt;=0,"DIAN reporta valor susceptible 0",IF($L9531="NO",IFERROR(LOOKUP(2,1/((LISTS!$M$2:$M$13&lt;&gt;"")*ISNUMBER(SEARCH(LISTS!$M$2:$M$13,$I9531))),LISTS!$O$2:$O$13),"Medio de pago no elegible o no identificado por DIAN"),"Apta automaticamente por pago electronico y base positiva"))))</f>
        <v/>
      </c>
    </row>
    <row r="9532">
      <c r="A9532" s="9" t="n"/>
      <c r="B9532" s="9" t="n"/>
      <c r="C9532" s="12" t="n"/>
      <c r="D9532" s="11" t="n"/>
      <c r="E9532" s="11" t="n"/>
      <c r="F9532" s="11" t="n"/>
      <c r="G9532" s="11" t="n"/>
      <c r="H9532" s="11" t="n"/>
      <c r="I9532" s="9" t="n"/>
      <c r="J9532" s="9" t="n"/>
      <c r="K9532" s="9" t="n"/>
      <c r="L9532" s="9">
        <f>IF(COUNTA($A9532:$K9532)=0,"",IF(AND(IFERROR($H9532,0)&gt;0,LEN(TRIM($K9532&amp;""))&gt;0,IFERROR(LOOKUP(2,1/((LISTS!$M$2:$M$13&lt;&gt;"")*ISNUMBER(SEARCH(LISTS!$M$2:$M$13,$I9532))),LISTS!$N$2:$N$13),"NO")="SI"),"SI","NO"))</f>
        <v/>
      </c>
      <c r="M9532" s="9">
        <f>IF(COUNTA($A9532:$K9532)=0,"",IF($K9532&lt;&gt;"",IF(COUNTIF($K$19:$K9532,$K9532)&gt;1,"SI","NO"),IF(COUNTIFS($A$19:$A9532,$A9532,$C$19:$C9532,$C9532,$J$19:$J9532,$J9532,$D$19:$D9532,$D9532)&gt;1,"SI","NO")))</f>
        <v/>
      </c>
      <c r="N9532" s="11">
        <f>IF(COUNTA($A9532:$K9532)=0,"",IF(AND($L9532="SI",$M9532="NO"),IFERROR($H9532,0),0))</f>
        <v/>
      </c>
      <c r="O9532" s="9">
        <f>IF(COUNTA($A9532:$K9532)=0,"",IF($M9532="SI","CUFE o factura duplicada dentro del reporte; no se suma dos veces",IF(IFERROR($H9532,0)&lt;=0,"DIAN reporta valor susceptible 0",IF($L9532="NO",IFERROR(LOOKUP(2,1/((LISTS!$M$2:$M$13&lt;&gt;"")*ISNUMBER(SEARCH(LISTS!$M$2:$M$13,$I9532))),LISTS!$O$2:$O$13),"Medio de pago no elegible o no identificado por DIAN"),"Apta automaticamente por pago electronico y base positiva"))))</f>
        <v/>
      </c>
    </row>
    <row r="9533">
      <c r="A9533" s="9" t="n"/>
      <c r="B9533" s="9" t="n"/>
      <c r="C9533" s="12" t="n"/>
      <c r="D9533" s="11" t="n"/>
      <c r="E9533" s="11" t="n"/>
      <c r="F9533" s="11" t="n"/>
      <c r="G9533" s="11" t="n"/>
      <c r="H9533" s="11" t="n"/>
      <c r="I9533" s="9" t="n"/>
      <c r="J9533" s="9" t="n"/>
      <c r="K9533" s="9" t="n"/>
      <c r="L9533" s="9">
        <f>IF(COUNTA($A9533:$K9533)=0,"",IF(AND(IFERROR($H9533,0)&gt;0,LEN(TRIM($K9533&amp;""))&gt;0,IFERROR(LOOKUP(2,1/((LISTS!$M$2:$M$13&lt;&gt;"")*ISNUMBER(SEARCH(LISTS!$M$2:$M$13,$I9533))),LISTS!$N$2:$N$13),"NO")="SI"),"SI","NO"))</f>
        <v/>
      </c>
      <c r="M9533" s="9">
        <f>IF(COUNTA($A9533:$K9533)=0,"",IF($K9533&lt;&gt;"",IF(COUNTIF($K$19:$K9533,$K9533)&gt;1,"SI","NO"),IF(COUNTIFS($A$19:$A9533,$A9533,$C$19:$C9533,$C9533,$J$19:$J9533,$J9533,$D$19:$D9533,$D9533)&gt;1,"SI","NO")))</f>
        <v/>
      </c>
      <c r="N9533" s="11">
        <f>IF(COUNTA($A9533:$K9533)=0,"",IF(AND($L9533="SI",$M9533="NO"),IFERROR($H9533,0),0))</f>
        <v/>
      </c>
      <c r="O9533" s="9">
        <f>IF(COUNTA($A9533:$K9533)=0,"",IF($M9533="SI","CUFE o factura duplicada dentro del reporte; no se suma dos veces",IF(IFERROR($H9533,0)&lt;=0,"DIAN reporta valor susceptible 0",IF($L9533="NO",IFERROR(LOOKUP(2,1/((LISTS!$M$2:$M$13&lt;&gt;"")*ISNUMBER(SEARCH(LISTS!$M$2:$M$13,$I9533))),LISTS!$O$2:$O$13),"Medio de pago no elegible o no identificado por DIAN"),"Apta automaticamente por pago electronico y base positiva"))))</f>
        <v/>
      </c>
    </row>
    <row r="9534">
      <c r="A9534" s="9" t="n"/>
      <c r="B9534" s="9" t="n"/>
      <c r="C9534" s="12" t="n"/>
      <c r="D9534" s="11" t="n"/>
      <c r="E9534" s="11" t="n"/>
      <c r="F9534" s="11" t="n"/>
      <c r="G9534" s="11" t="n"/>
      <c r="H9534" s="11" t="n"/>
      <c r="I9534" s="9" t="n"/>
      <c r="J9534" s="9" t="n"/>
      <c r="K9534" s="9" t="n"/>
      <c r="L9534" s="9">
        <f>IF(COUNTA($A9534:$K9534)=0,"",IF(AND(IFERROR($H9534,0)&gt;0,LEN(TRIM($K9534&amp;""))&gt;0,IFERROR(LOOKUP(2,1/((LISTS!$M$2:$M$13&lt;&gt;"")*ISNUMBER(SEARCH(LISTS!$M$2:$M$13,$I9534))),LISTS!$N$2:$N$13),"NO")="SI"),"SI","NO"))</f>
        <v/>
      </c>
      <c r="M9534" s="9">
        <f>IF(COUNTA($A9534:$K9534)=0,"",IF($K9534&lt;&gt;"",IF(COUNTIF($K$19:$K9534,$K9534)&gt;1,"SI","NO"),IF(COUNTIFS($A$19:$A9534,$A9534,$C$19:$C9534,$C9534,$J$19:$J9534,$J9534,$D$19:$D9534,$D9534)&gt;1,"SI","NO")))</f>
        <v/>
      </c>
      <c r="N9534" s="11">
        <f>IF(COUNTA($A9534:$K9534)=0,"",IF(AND($L9534="SI",$M9534="NO"),IFERROR($H9534,0),0))</f>
        <v/>
      </c>
      <c r="O9534" s="9">
        <f>IF(COUNTA($A9534:$K9534)=0,"",IF($M9534="SI","CUFE o factura duplicada dentro del reporte; no se suma dos veces",IF(IFERROR($H9534,0)&lt;=0,"DIAN reporta valor susceptible 0",IF($L9534="NO",IFERROR(LOOKUP(2,1/((LISTS!$M$2:$M$13&lt;&gt;"")*ISNUMBER(SEARCH(LISTS!$M$2:$M$13,$I9534))),LISTS!$O$2:$O$13),"Medio de pago no elegible o no identificado por DIAN"),"Apta automaticamente por pago electronico y base positiva"))))</f>
        <v/>
      </c>
    </row>
    <row r="9535">
      <c r="A9535" s="9" t="n"/>
      <c r="B9535" s="9" t="n"/>
      <c r="C9535" s="12" t="n"/>
      <c r="D9535" s="11" t="n"/>
      <c r="E9535" s="11" t="n"/>
      <c r="F9535" s="11" t="n"/>
      <c r="G9535" s="11" t="n"/>
      <c r="H9535" s="11" t="n"/>
      <c r="I9535" s="9" t="n"/>
      <c r="J9535" s="9" t="n"/>
      <c r="K9535" s="9" t="n"/>
      <c r="L9535" s="9">
        <f>IF(COUNTA($A9535:$K9535)=0,"",IF(AND(IFERROR($H9535,0)&gt;0,LEN(TRIM($K9535&amp;""))&gt;0,IFERROR(LOOKUP(2,1/((LISTS!$M$2:$M$13&lt;&gt;"")*ISNUMBER(SEARCH(LISTS!$M$2:$M$13,$I9535))),LISTS!$N$2:$N$13),"NO")="SI"),"SI","NO"))</f>
        <v/>
      </c>
      <c r="M9535" s="9">
        <f>IF(COUNTA($A9535:$K9535)=0,"",IF($K9535&lt;&gt;"",IF(COUNTIF($K$19:$K9535,$K9535)&gt;1,"SI","NO"),IF(COUNTIFS($A$19:$A9535,$A9535,$C$19:$C9535,$C9535,$J$19:$J9535,$J9535,$D$19:$D9535,$D9535)&gt;1,"SI","NO")))</f>
        <v/>
      </c>
      <c r="N9535" s="11">
        <f>IF(COUNTA($A9535:$K9535)=0,"",IF(AND($L9535="SI",$M9535="NO"),IFERROR($H9535,0),0))</f>
        <v/>
      </c>
      <c r="O9535" s="9">
        <f>IF(COUNTA($A9535:$K9535)=0,"",IF($M9535="SI","CUFE o factura duplicada dentro del reporte; no se suma dos veces",IF(IFERROR($H9535,0)&lt;=0,"DIAN reporta valor susceptible 0",IF($L9535="NO",IFERROR(LOOKUP(2,1/((LISTS!$M$2:$M$13&lt;&gt;"")*ISNUMBER(SEARCH(LISTS!$M$2:$M$13,$I9535))),LISTS!$O$2:$O$13),"Medio de pago no elegible o no identificado por DIAN"),"Apta automaticamente por pago electronico y base positiva"))))</f>
        <v/>
      </c>
    </row>
    <row r="9536">
      <c r="A9536" s="9" t="n"/>
      <c r="B9536" s="9" t="n"/>
      <c r="C9536" s="12" t="n"/>
      <c r="D9536" s="11" t="n"/>
      <c r="E9536" s="11" t="n"/>
      <c r="F9536" s="11" t="n"/>
      <c r="G9536" s="11" t="n"/>
      <c r="H9536" s="11" t="n"/>
      <c r="I9536" s="9" t="n"/>
      <c r="J9536" s="9" t="n"/>
      <c r="K9536" s="9" t="n"/>
      <c r="L9536" s="9">
        <f>IF(COUNTA($A9536:$K9536)=0,"",IF(AND(IFERROR($H9536,0)&gt;0,LEN(TRIM($K9536&amp;""))&gt;0,IFERROR(LOOKUP(2,1/((LISTS!$M$2:$M$13&lt;&gt;"")*ISNUMBER(SEARCH(LISTS!$M$2:$M$13,$I9536))),LISTS!$N$2:$N$13),"NO")="SI"),"SI","NO"))</f>
        <v/>
      </c>
      <c r="M9536" s="9">
        <f>IF(COUNTA($A9536:$K9536)=0,"",IF($K9536&lt;&gt;"",IF(COUNTIF($K$19:$K9536,$K9536)&gt;1,"SI","NO"),IF(COUNTIFS($A$19:$A9536,$A9536,$C$19:$C9536,$C9536,$J$19:$J9536,$J9536,$D$19:$D9536,$D9536)&gt;1,"SI","NO")))</f>
        <v/>
      </c>
      <c r="N9536" s="11">
        <f>IF(COUNTA($A9536:$K9536)=0,"",IF(AND($L9536="SI",$M9536="NO"),IFERROR($H9536,0),0))</f>
        <v/>
      </c>
      <c r="O9536" s="9">
        <f>IF(COUNTA($A9536:$K9536)=0,"",IF($M9536="SI","CUFE o factura duplicada dentro del reporte; no se suma dos veces",IF(IFERROR($H9536,0)&lt;=0,"DIAN reporta valor susceptible 0",IF($L9536="NO",IFERROR(LOOKUP(2,1/((LISTS!$M$2:$M$13&lt;&gt;"")*ISNUMBER(SEARCH(LISTS!$M$2:$M$13,$I9536))),LISTS!$O$2:$O$13),"Medio de pago no elegible o no identificado por DIAN"),"Apta automaticamente por pago electronico y base positiva"))))</f>
        <v/>
      </c>
    </row>
    <row r="9537">
      <c r="A9537" s="9" t="n"/>
      <c r="B9537" s="9" t="n"/>
      <c r="C9537" s="12" t="n"/>
      <c r="D9537" s="11" t="n"/>
      <c r="E9537" s="11" t="n"/>
      <c r="F9537" s="11" t="n"/>
      <c r="G9537" s="11" t="n"/>
      <c r="H9537" s="11" t="n"/>
      <c r="I9537" s="9" t="n"/>
      <c r="J9537" s="9" t="n"/>
      <c r="K9537" s="9" t="n"/>
      <c r="L9537" s="9">
        <f>IF(COUNTA($A9537:$K9537)=0,"",IF(AND(IFERROR($H9537,0)&gt;0,LEN(TRIM($K9537&amp;""))&gt;0,IFERROR(LOOKUP(2,1/((LISTS!$M$2:$M$13&lt;&gt;"")*ISNUMBER(SEARCH(LISTS!$M$2:$M$13,$I9537))),LISTS!$N$2:$N$13),"NO")="SI"),"SI","NO"))</f>
        <v/>
      </c>
      <c r="M9537" s="9">
        <f>IF(COUNTA($A9537:$K9537)=0,"",IF($K9537&lt;&gt;"",IF(COUNTIF($K$19:$K9537,$K9537)&gt;1,"SI","NO"),IF(COUNTIFS($A$19:$A9537,$A9537,$C$19:$C9537,$C9537,$J$19:$J9537,$J9537,$D$19:$D9537,$D9537)&gt;1,"SI","NO")))</f>
        <v/>
      </c>
      <c r="N9537" s="11">
        <f>IF(COUNTA($A9537:$K9537)=0,"",IF(AND($L9537="SI",$M9537="NO"),IFERROR($H9537,0),0))</f>
        <v/>
      </c>
      <c r="O9537" s="9">
        <f>IF(COUNTA($A9537:$K9537)=0,"",IF($M9537="SI","CUFE o factura duplicada dentro del reporte; no se suma dos veces",IF(IFERROR($H9537,0)&lt;=0,"DIAN reporta valor susceptible 0",IF($L9537="NO",IFERROR(LOOKUP(2,1/((LISTS!$M$2:$M$13&lt;&gt;"")*ISNUMBER(SEARCH(LISTS!$M$2:$M$13,$I9537))),LISTS!$O$2:$O$13),"Medio de pago no elegible o no identificado por DIAN"),"Apta automaticamente por pago electronico y base positiva"))))</f>
        <v/>
      </c>
    </row>
    <row r="9538">
      <c r="A9538" s="9" t="n"/>
      <c r="B9538" s="9" t="n"/>
      <c r="C9538" s="12" t="n"/>
      <c r="D9538" s="11" t="n"/>
      <c r="E9538" s="11" t="n"/>
      <c r="F9538" s="11" t="n"/>
      <c r="G9538" s="11" t="n"/>
      <c r="H9538" s="11" t="n"/>
      <c r="I9538" s="9" t="n"/>
      <c r="J9538" s="9" t="n"/>
      <c r="K9538" s="9" t="n"/>
      <c r="L9538" s="9">
        <f>IF(COUNTA($A9538:$K9538)=0,"",IF(AND(IFERROR($H9538,0)&gt;0,LEN(TRIM($K9538&amp;""))&gt;0,IFERROR(LOOKUP(2,1/((LISTS!$M$2:$M$13&lt;&gt;"")*ISNUMBER(SEARCH(LISTS!$M$2:$M$13,$I9538))),LISTS!$N$2:$N$13),"NO")="SI"),"SI","NO"))</f>
        <v/>
      </c>
      <c r="M9538" s="9">
        <f>IF(COUNTA($A9538:$K9538)=0,"",IF($K9538&lt;&gt;"",IF(COUNTIF($K$19:$K9538,$K9538)&gt;1,"SI","NO"),IF(COUNTIFS($A$19:$A9538,$A9538,$C$19:$C9538,$C9538,$J$19:$J9538,$J9538,$D$19:$D9538,$D9538)&gt;1,"SI","NO")))</f>
        <v/>
      </c>
      <c r="N9538" s="11">
        <f>IF(COUNTA($A9538:$K9538)=0,"",IF(AND($L9538="SI",$M9538="NO"),IFERROR($H9538,0),0))</f>
        <v/>
      </c>
      <c r="O9538" s="9">
        <f>IF(COUNTA($A9538:$K9538)=0,"",IF($M9538="SI","CUFE o factura duplicada dentro del reporte; no se suma dos veces",IF(IFERROR($H9538,0)&lt;=0,"DIAN reporta valor susceptible 0",IF($L9538="NO",IFERROR(LOOKUP(2,1/((LISTS!$M$2:$M$13&lt;&gt;"")*ISNUMBER(SEARCH(LISTS!$M$2:$M$13,$I9538))),LISTS!$O$2:$O$13),"Medio de pago no elegible o no identificado por DIAN"),"Apta automaticamente por pago electronico y base positiva"))))</f>
        <v/>
      </c>
    </row>
    <row r="9539">
      <c r="A9539" s="9" t="n"/>
      <c r="B9539" s="9" t="n"/>
      <c r="C9539" s="12" t="n"/>
      <c r="D9539" s="11" t="n"/>
      <c r="E9539" s="11" t="n"/>
      <c r="F9539" s="11" t="n"/>
      <c r="G9539" s="11" t="n"/>
      <c r="H9539" s="11" t="n"/>
      <c r="I9539" s="9" t="n"/>
      <c r="J9539" s="9" t="n"/>
      <c r="K9539" s="9" t="n"/>
      <c r="L9539" s="9">
        <f>IF(COUNTA($A9539:$K9539)=0,"",IF(AND(IFERROR($H9539,0)&gt;0,LEN(TRIM($K9539&amp;""))&gt;0,IFERROR(LOOKUP(2,1/((LISTS!$M$2:$M$13&lt;&gt;"")*ISNUMBER(SEARCH(LISTS!$M$2:$M$13,$I9539))),LISTS!$N$2:$N$13),"NO")="SI"),"SI","NO"))</f>
        <v/>
      </c>
      <c r="M9539" s="9">
        <f>IF(COUNTA($A9539:$K9539)=0,"",IF($K9539&lt;&gt;"",IF(COUNTIF($K$19:$K9539,$K9539)&gt;1,"SI","NO"),IF(COUNTIFS($A$19:$A9539,$A9539,$C$19:$C9539,$C9539,$J$19:$J9539,$J9539,$D$19:$D9539,$D9539)&gt;1,"SI","NO")))</f>
        <v/>
      </c>
      <c r="N9539" s="11">
        <f>IF(COUNTA($A9539:$K9539)=0,"",IF(AND($L9539="SI",$M9539="NO"),IFERROR($H9539,0),0))</f>
        <v/>
      </c>
      <c r="O9539" s="9">
        <f>IF(COUNTA($A9539:$K9539)=0,"",IF($M9539="SI","CUFE o factura duplicada dentro del reporte; no se suma dos veces",IF(IFERROR($H9539,0)&lt;=0,"DIAN reporta valor susceptible 0",IF($L9539="NO",IFERROR(LOOKUP(2,1/((LISTS!$M$2:$M$13&lt;&gt;"")*ISNUMBER(SEARCH(LISTS!$M$2:$M$13,$I9539))),LISTS!$O$2:$O$13),"Medio de pago no elegible o no identificado por DIAN"),"Apta automaticamente por pago electronico y base positiva"))))</f>
        <v/>
      </c>
    </row>
    <row r="9540">
      <c r="A9540" s="9" t="n"/>
      <c r="B9540" s="9" t="n"/>
      <c r="C9540" s="12" t="n"/>
      <c r="D9540" s="11" t="n"/>
      <c r="E9540" s="11" t="n"/>
      <c r="F9540" s="11" t="n"/>
      <c r="G9540" s="11" t="n"/>
      <c r="H9540" s="11" t="n"/>
      <c r="I9540" s="9" t="n"/>
      <c r="J9540" s="9" t="n"/>
      <c r="K9540" s="9" t="n"/>
      <c r="L9540" s="9">
        <f>IF(COUNTA($A9540:$K9540)=0,"",IF(AND(IFERROR($H9540,0)&gt;0,LEN(TRIM($K9540&amp;""))&gt;0,IFERROR(LOOKUP(2,1/((LISTS!$M$2:$M$13&lt;&gt;"")*ISNUMBER(SEARCH(LISTS!$M$2:$M$13,$I9540))),LISTS!$N$2:$N$13),"NO")="SI"),"SI","NO"))</f>
        <v/>
      </c>
      <c r="M9540" s="9">
        <f>IF(COUNTA($A9540:$K9540)=0,"",IF($K9540&lt;&gt;"",IF(COUNTIF($K$19:$K9540,$K9540)&gt;1,"SI","NO"),IF(COUNTIFS($A$19:$A9540,$A9540,$C$19:$C9540,$C9540,$J$19:$J9540,$J9540,$D$19:$D9540,$D9540)&gt;1,"SI","NO")))</f>
        <v/>
      </c>
      <c r="N9540" s="11">
        <f>IF(COUNTA($A9540:$K9540)=0,"",IF(AND($L9540="SI",$M9540="NO"),IFERROR($H9540,0),0))</f>
        <v/>
      </c>
      <c r="O9540" s="9">
        <f>IF(COUNTA($A9540:$K9540)=0,"",IF($M9540="SI","CUFE o factura duplicada dentro del reporte; no se suma dos veces",IF(IFERROR($H9540,0)&lt;=0,"DIAN reporta valor susceptible 0",IF($L9540="NO",IFERROR(LOOKUP(2,1/((LISTS!$M$2:$M$13&lt;&gt;"")*ISNUMBER(SEARCH(LISTS!$M$2:$M$13,$I9540))),LISTS!$O$2:$O$13),"Medio de pago no elegible o no identificado por DIAN"),"Apta automaticamente por pago electronico y base positiva"))))</f>
        <v/>
      </c>
    </row>
    <row r="9541">
      <c r="A9541" s="9" t="n"/>
      <c r="B9541" s="9" t="n"/>
      <c r="C9541" s="12" t="n"/>
      <c r="D9541" s="11" t="n"/>
      <c r="E9541" s="11" t="n"/>
      <c r="F9541" s="11" t="n"/>
      <c r="G9541" s="11" t="n"/>
      <c r="H9541" s="11" t="n"/>
      <c r="I9541" s="9" t="n"/>
      <c r="J9541" s="9" t="n"/>
      <c r="K9541" s="9" t="n"/>
      <c r="L9541" s="9">
        <f>IF(COUNTA($A9541:$K9541)=0,"",IF(AND(IFERROR($H9541,0)&gt;0,LEN(TRIM($K9541&amp;""))&gt;0,IFERROR(LOOKUP(2,1/((LISTS!$M$2:$M$13&lt;&gt;"")*ISNUMBER(SEARCH(LISTS!$M$2:$M$13,$I9541))),LISTS!$N$2:$N$13),"NO")="SI"),"SI","NO"))</f>
        <v/>
      </c>
      <c r="M9541" s="9">
        <f>IF(COUNTA($A9541:$K9541)=0,"",IF($K9541&lt;&gt;"",IF(COUNTIF($K$19:$K9541,$K9541)&gt;1,"SI","NO"),IF(COUNTIFS($A$19:$A9541,$A9541,$C$19:$C9541,$C9541,$J$19:$J9541,$J9541,$D$19:$D9541,$D9541)&gt;1,"SI","NO")))</f>
        <v/>
      </c>
      <c r="N9541" s="11">
        <f>IF(COUNTA($A9541:$K9541)=0,"",IF(AND($L9541="SI",$M9541="NO"),IFERROR($H9541,0),0))</f>
        <v/>
      </c>
      <c r="O9541" s="9">
        <f>IF(COUNTA($A9541:$K9541)=0,"",IF($M9541="SI","CUFE o factura duplicada dentro del reporte; no se suma dos veces",IF(IFERROR($H9541,0)&lt;=0,"DIAN reporta valor susceptible 0",IF($L9541="NO",IFERROR(LOOKUP(2,1/((LISTS!$M$2:$M$13&lt;&gt;"")*ISNUMBER(SEARCH(LISTS!$M$2:$M$13,$I9541))),LISTS!$O$2:$O$13),"Medio de pago no elegible o no identificado por DIAN"),"Apta automaticamente por pago electronico y base positiva"))))</f>
        <v/>
      </c>
    </row>
    <row r="9542">
      <c r="A9542" s="9" t="n"/>
      <c r="B9542" s="9" t="n"/>
      <c r="C9542" s="12" t="n"/>
      <c r="D9542" s="11" t="n"/>
      <c r="E9542" s="11" t="n"/>
      <c r="F9542" s="11" t="n"/>
      <c r="G9542" s="11" t="n"/>
      <c r="H9542" s="11" t="n"/>
      <c r="I9542" s="9" t="n"/>
      <c r="J9542" s="9" t="n"/>
      <c r="K9542" s="9" t="n"/>
      <c r="L9542" s="9">
        <f>IF(COUNTA($A9542:$K9542)=0,"",IF(AND(IFERROR($H9542,0)&gt;0,LEN(TRIM($K9542&amp;""))&gt;0,IFERROR(LOOKUP(2,1/((LISTS!$M$2:$M$13&lt;&gt;"")*ISNUMBER(SEARCH(LISTS!$M$2:$M$13,$I9542))),LISTS!$N$2:$N$13),"NO")="SI"),"SI","NO"))</f>
        <v/>
      </c>
      <c r="M9542" s="9">
        <f>IF(COUNTA($A9542:$K9542)=0,"",IF($K9542&lt;&gt;"",IF(COUNTIF($K$19:$K9542,$K9542)&gt;1,"SI","NO"),IF(COUNTIFS($A$19:$A9542,$A9542,$C$19:$C9542,$C9542,$J$19:$J9542,$J9542,$D$19:$D9542,$D9542)&gt;1,"SI","NO")))</f>
        <v/>
      </c>
      <c r="N9542" s="11">
        <f>IF(COUNTA($A9542:$K9542)=0,"",IF(AND($L9542="SI",$M9542="NO"),IFERROR($H9542,0),0))</f>
        <v/>
      </c>
      <c r="O9542" s="9">
        <f>IF(COUNTA($A9542:$K9542)=0,"",IF($M9542="SI","CUFE o factura duplicada dentro del reporte; no se suma dos veces",IF(IFERROR($H9542,0)&lt;=0,"DIAN reporta valor susceptible 0",IF($L9542="NO",IFERROR(LOOKUP(2,1/((LISTS!$M$2:$M$13&lt;&gt;"")*ISNUMBER(SEARCH(LISTS!$M$2:$M$13,$I9542))),LISTS!$O$2:$O$13),"Medio de pago no elegible o no identificado por DIAN"),"Apta automaticamente por pago electronico y base positiva"))))</f>
        <v/>
      </c>
    </row>
    <row r="9543">
      <c r="A9543" s="9" t="n"/>
      <c r="B9543" s="9" t="n"/>
      <c r="C9543" s="12" t="n"/>
      <c r="D9543" s="11" t="n"/>
      <c r="E9543" s="11" t="n"/>
      <c r="F9543" s="11" t="n"/>
      <c r="G9543" s="11" t="n"/>
      <c r="H9543" s="11" t="n"/>
      <c r="I9543" s="9" t="n"/>
      <c r="J9543" s="9" t="n"/>
      <c r="K9543" s="9" t="n"/>
      <c r="L9543" s="9">
        <f>IF(COUNTA($A9543:$K9543)=0,"",IF(AND(IFERROR($H9543,0)&gt;0,LEN(TRIM($K9543&amp;""))&gt;0,IFERROR(LOOKUP(2,1/((LISTS!$M$2:$M$13&lt;&gt;"")*ISNUMBER(SEARCH(LISTS!$M$2:$M$13,$I9543))),LISTS!$N$2:$N$13),"NO")="SI"),"SI","NO"))</f>
        <v/>
      </c>
      <c r="M9543" s="9">
        <f>IF(COUNTA($A9543:$K9543)=0,"",IF($K9543&lt;&gt;"",IF(COUNTIF($K$19:$K9543,$K9543)&gt;1,"SI","NO"),IF(COUNTIFS($A$19:$A9543,$A9543,$C$19:$C9543,$C9543,$J$19:$J9543,$J9543,$D$19:$D9543,$D9543)&gt;1,"SI","NO")))</f>
        <v/>
      </c>
      <c r="N9543" s="11">
        <f>IF(COUNTA($A9543:$K9543)=0,"",IF(AND($L9543="SI",$M9543="NO"),IFERROR($H9543,0),0))</f>
        <v/>
      </c>
      <c r="O9543" s="9">
        <f>IF(COUNTA($A9543:$K9543)=0,"",IF($M9543="SI","CUFE o factura duplicada dentro del reporte; no se suma dos veces",IF(IFERROR($H9543,0)&lt;=0,"DIAN reporta valor susceptible 0",IF($L9543="NO",IFERROR(LOOKUP(2,1/((LISTS!$M$2:$M$13&lt;&gt;"")*ISNUMBER(SEARCH(LISTS!$M$2:$M$13,$I9543))),LISTS!$O$2:$O$13),"Medio de pago no elegible o no identificado por DIAN"),"Apta automaticamente por pago electronico y base positiva"))))</f>
        <v/>
      </c>
    </row>
    <row r="9544">
      <c r="A9544" s="9" t="n"/>
      <c r="B9544" s="9" t="n"/>
      <c r="C9544" s="12" t="n"/>
      <c r="D9544" s="11" t="n"/>
      <c r="E9544" s="11" t="n"/>
      <c r="F9544" s="11" t="n"/>
      <c r="G9544" s="11" t="n"/>
      <c r="H9544" s="11" t="n"/>
      <c r="I9544" s="9" t="n"/>
      <c r="J9544" s="9" t="n"/>
      <c r="K9544" s="9" t="n"/>
      <c r="L9544" s="9">
        <f>IF(COUNTA($A9544:$K9544)=0,"",IF(AND(IFERROR($H9544,0)&gt;0,LEN(TRIM($K9544&amp;""))&gt;0,IFERROR(LOOKUP(2,1/((LISTS!$M$2:$M$13&lt;&gt;"")*ISNUMBER(SEARCH(LISTS!$M$2:$M$13,$I9544))),LISTS!$N$2:$N$13),"NO")="SI"),"SI","NO"))</f>
        <v/>
      </c>
      <c r="M9544" s="9">
        <f>IF(COUNTA($A9544:$K9544)=0,"",IF($K9544&lt;&gt;"",IF(COUNTIF($K$19:$K9544,$K9544)&gt;1,"SI","NO"),IF(COUNTIFS($A$19:$A9544,$A9544,$C$19:$C9544,$C9544,$J$19:$J9544,$J9544,$D$19:$D9544,$D9544)&gt;1,"SI","NO")))</f>
        <v/>
      </c>
      <c r="N9544" s="11">
        <f>IF(COUNTA($A9544:$K9544)=0,"",IF(AND($L9544="SI",$M9544="NO"),IFERROR($H9544,0),0))</f>
        <v/>
      </c>
      <c r="O9544" s="9">
        <f>IF(COUNTA($A9544:$K9544)=0,"",IF($M9544="SI","CUFE o factura duplicada dentro del reporte; no se suma dos veces",IF(IFERROR($H9544,0)&lt;=0,"DIAN reporta valor susceptible 0",IF($L9544="NO",IFERROR(LOOKUP(2,1/((LISTS!$M$2:$M$13&lt;&gt;"")*ISNUMBER(SEARCH(LISTS!$M$2:$M$13,$I9544))),LISTS!$O$2:$O$13),"Medio de pago no elegible o no identificado por DIAN"),"Apta automaticamente por pago electronico y base positiva"))))</f>
        <v/>
      </c>
    </row>
    <row r="9545">
      <c r="A9545" s="9" t="n"/>
      <c r="B9545" s="9" t="n"/>
      <c r="C9545" s="12" t="n"/>
      <c r="D9545" s="11" t="n"/>
      <c r="E9545" s="11" t="n"/>
      <c r="F9545" s="11" t="n"/>
      <c r="G9545" s="11" t="n"/>
      <c r="H9545" s="11" t="n"/>
      <c r="I9545" s="9" t="n"/>
      <c r="J9545" s="9" t="n"/>
      <c r="K9545" s="9" t="n"/>
      <c r="L9545" s="9">
        <f>IF(COUNTA($A9545:$K9545)=0,"",IF(AND(IFERROR($H9545,0)&gt;0,LEN(TRIM($K9545&amp;""))&gt;0,IFERROR(LOOKUP(2,1/((LISTS!$M$2:$M$13&lt;&gt;"")*ISNUMBER(SEARCH(LISTS!$M$2:$M$13,$I9545))),LISTS!$N$2:$N$13),"NO")="SI"),"SI","NO"))</f>
        <v/>
      </c>
      <c r="M9545" s="9">
        <f>IF(COUNTA($A9545:$K9545)=0,"",IF($K9545&lt;&gt;"",IF(COUNTIF($K$19:$K9545,$K9545)&gt;1,"SI","NO"),IF(COUNTIFS($A$19:$A9545,$A9545,$C$19:$C9545,$C9545,$J$19:$J9545,$J9545,$D$19:$D9545,$D9545)&gt;1,"SI","NO")))</f>
        <v/>
      </c>
      <c r="N9545" s="11">
        <f>IF(COUNTA($A9545:$K9545)=0,"",IF(AND($L9545="SI",$M9545="NO"),IFERROR($H9545,0),0))</f>
        <v/>
      </c>
      <c r="O9545" s="9">
        <f>IF(COUNTA($A9545:$K9545)=0,"",IF($M9545="SI","CUFE o factura duplicada dentro del reporte; no se suma dos veces",IF(IFERROR($H9545,0)&lt;=0,"DIAN reporta valor susceptible 0",IF($L9545="NO",IFERROR(LOOKUP(2,1/((LISTS!$M$2:$M$13&lt;&gt;"")*ISNUMBER(SEARCH(LISTS!$M$2:$M$13,$I9545))),LISTS!$O$2:$O$13),"Medio de pago no elegible o no identificado por DIAN"),"Apta automaticamente por pago electronico y base positiva"))))</f>
        <v/>
      </c>
    </row>
    <row r="9546">
      <c r="A9546" s="9" t="n"/>
      <c r="B9546" s="9" t="n"/>
      <c r="C9546" s="12" t="n"/>
      <c r="D9546" s="11" t="n"/>
      <c r="E9546" s="11" t="n"/>
      <c r="F9546" s="11" t="n"/>
      <c r="G9546" s="11" t="n"/>
      <c r="H9546" s="11" t="n"/>
      <c r="I9546" s="9" t="n"/>
      <c r="J9546" s="9" t="n"/>
      <c r="K9546" s="9" t="n"/>
      <c r="L9546" s="9">
        <f>IF(COUNTA($A9546:$K9546)=0,"",IF(AND(IFERROR($H9546,0)&gt;0,LEN(TRIM($K9546&amp;""))&gt;0,IFERROR(LOOKUP(2,1/((LISTS!$M$2:$M$13&lt;&gt;"")*ISNUMBER(SEARCH(LISTS!$M$2:$M$13,$I9546))),LISTS!$N$2:$N$13),"NO")="SI"),"SI","NO"))</f>
        <v/>
      </c>
      <c r="M9546" s="9">
        <f>IF(COUNTA($A9546:$K9546)=0,"",IF($K9546&lt;&gt;"",IF(COUNTIF($K$19:$K9546,$K9546)&gt;1,"SI","NO"),IF(COUNTIFS($A$19:$A9546,$A9546,$C$19:$C9546,$C9546,$J$19:$J9546,$J9546,$D$19:$D9546,$D9546)&gt;1,"SI","NO")))</f>
        <v/>
      </c>
      <c r="N9546" s="11">
        <f>IF(COUNTA($A9546:$K9546)=0,"",IF(AND($L9546="SI",$M9546="NO"),IFERROR($H9546,0),0))</f>
        <v/>
      </c>
      <c r="O9546" s="9">
        <f>IF(COUNTA($A9546:$K9546)=0,"",IF($M9546="SI","CUFE o factura duplicada dentro del reporte; no se suma dos veces",IF(IFERROR($H9546,0)&lt;=0,"DIAN reporta valor susceptible 0",IF($L9546="NO",IFERROR(LOOKUP(2,1/((LISTS!$M$2:$M$13&lt;&gt;"")*ISNUMBER(SEARCH(LISTS!$M$2:$M$13,$I9546))),LISTS!$O$2:$O$13),"Medio de pago no elegible o no identificado por DIAN"),"Apta automaticamente por pago electronico y base positiva"))))</f>
        <v/>
      </c>
    </row>
    <row r="9547">
      <c r="A9547" s="9" t="n"/>
      <c r="B9547" s="9" t="n"/>
      <c r="C9547" s="12" t="n"/>
      <c r="D9547" s="11" t="n"/>
      <c r="E9547" s="11" t="n"/>
      <c r="F9547" s="11" t="n"/>
      <c r="G9547" s="11" t="n"/>
      <c r="H9547" s="11" t="n"/>
      <c r="I9547" s="9" t="n"/>
      <c r="J9547" s="9" t="n"/>
      <c r="K9547" s="9" t="n"/>
      <c r="L9547" s="9">
        <f>IF(COUNTA($A9547:$K9547)=0,"",IF(AND(IFERROR($H9547,0)&gt;0,LEN(TRIM($K9547&amp;""))&gt;0,IFERROR(LOOKUP(2,1/((LISTS!$M$2:$M$13&lt;&gt;"")*ISNUMBER(SEARCH(LISTS!$M$2:$M$13,$I9547))),LISTS!$N$2:$N$13),"NO")="SI"),"SI","NO"))</f>
        <v/>
      </c>
      <c r="M9547" s="9">
        <f>IF(COUNTA($A9547:$K9547)=0,"",IF($K9547&lt;&gt;"",IF(COUNTIF($K$19:$K9547,$K9547)&gt;1,"SI","NO"),IF(COUNTIFS($A$19:$A9547,$A9547,$C$19:$C9547,$C9547,$J$19:$J9547,$J9547,$D$19:$D9547,$D9547)&gt;1,"SI","NO")))</f>
        <v/>
      </c>
      <c r="N9547" s="11">
        <f>IF(COUNTA($A9547:$K9547)=0,"",IF(AND($L9547="SI",$M9547="NO"),IFERROR($H9547,0),0))</f>
        <v/>
      </c>
      <c r="O9547" s="9">
        <f>IF(COUNTA($A9547:$K9547)=0,"",IF($M9547="SI","CUFE o factura duplicada dentro del reporte; no se suma dos veces",IF(IFERROR($H9547,0)&lt;=0,"DIAN reporta valor susceptible 0",IF($L9547="NO",IFERROR(LOOKUP(2,1/((LISTS!$M$2:$M$13&lt;&gt;"")*ISNUMBER(SEARCH(LISTS!$M$2:$M$13,$I9547))),LISTS!$O$2:$O$13),"Medio de pago no elegible o no identificado por DIAN"),"Apta automaticamente por pago electronico y base positiva"))))</f>
        <v/>
      </c>
    </row>
    <row r="9548">
      <c r="A9548" s="9" t="n"/>
      <c r="B9548" s="9" t="n"/>
      <c r="C9548" s="12" t="n"/>
      <c r="D9548" s="11" t="n"/>
      <c r="E9548" s="11" t="n"/>
      <c r="F9548" s="11" t="n"/>
      <c r="G9548" s="11" t="n"/>
      <c r="H9548" s="11" t="n"/>
      <c r="I9548" s="9" t="n"/>
      <c r="J9548" s="9" t="n"/>
      <c r="K9548" s="9" t="n"/>
      <c r="L9548" s="9">
        <f>IF(COUNTA($A9548:$K9548)=0,"",IF(AND(IFERROR($H9548,0)&gt;0,LEN(TRIM($K9548&amp;""))&gt;0,IFERROR(LOOKUP(2,1/((LISTS!$M$2:$M$13&lt;&gt;"")*ISNUMBER(SEARCH(LISTS!$M$2:$M$13,$I9548))),LISTS!$N$2:$N$13),"NO")="SI"),"SI","NO"))</f>
        <v/>
      </c>
      <c r="M9548" s="9">
        <f>IF(COUNTA($A9548:$K9548)=0,"",IF($K9548&lt;&gt;"",IF(COUNTIF($K$19:$K9548,$K9548)&gt;1,"SI","NO"),IF(COUNTIFS($A$19:$A9548,$A9548,$C$19:$C9548,$C9548,$J$19:$J9548,$J9548,$D$19:$D9548,$D9548)&gt;1,"SI","NO")))</f>
        <v/>
      </c>
      <c r="N9548" s="11">
        <f>IF(COUNTA($A9548:$K9548)=0,"",IF(AND($L9548="SI",$M9548="NO"),IFERROR($H9548,0),0))</f>
        <v/>
      </c>
      <c r="O9548" s="9">
        <f>IF(COUNTA($A9548:$K9548)=0,"",IF($M9548="SI","CUFE o factura duplicada dentro del reporte; no se suma dos veces",IF(IFERROR($H9548,0)&lt;=0,"DIAN reporta valor susceptible 0",IF($L9548="NO",IFERROR(LOOKUP(2,1/((LISTS!$M$2:$M$13&lt;&gt;"")*ISNUMBER(SEARCH(LISTS!$M$2:$M$13,$I9548))),LISTS!$O$2:$O$13),"Medio de pago no elegible o no identificado por DIAN"),"Apta automaticamente por pago electronico y base positiva"))))</f>
        <v/>
      </c>
    </row>
    <row r="9549">
      <c r="A9549" s="9" t="n"/>
      <c r="B9549" s="9" t="n"/>
      <c r="C9549" s="12" t="n"/>
      <c r="D9549" s="11" t="n"/>
      <c r="E9549" s="11" t="n"/>
      <c r="F9549" s="11" t="n"/>
      <c r="G9549" s="11" t="n"/>
      <c r="H9549" s="11" t="n"/>
      <c r="I9549" s="9" t="n"/>
      <c r="J9549" s="9" t="n"/>
      <c r="K9549" s="9" t="n"/>
      <c r="L9549" s="9">
        <f>IF(COUNTA($A9549:$K9549)=0,"",IF(AND(IFERROR($H9549,0)&gt;0,LEN(TRIM($K9549&amp;""))&gt;0,IFERROR(LOOKUP(2,1/((LISTS!$M$2:$M$13&lt;&gt;"")*ISNUMBER(SEARCH(LISTS!$M$2:$M$13,$I9549))),LISTS!$N$2:$N$13),"NO")="SI"),"SI","NO"))</f>
        <v/>
      </c>
      <c r="M9549" s="9">
        <f>IF(COUNTA($A9549:$K9549)=0,"",IF($K9549&lt;&gt;"",IF(COUNTIF($K$19:$K9549,$K9549)&gt;1,"SI","NO"),IF(COUNTIFS($A$19:$A9549,$A9549,$C$19:$C9549,$C9549,$J$19:$J9549,$J9549,$D$19:$D9549,$D9549)&gt;1,"SI","NO")))</f>
        <v/>
      </c>
      <c r="N9549" s="11">
        <f>IF(COUNTA($A9549:$K9549)=0,"",IF(AND($L9549="SI",$M9549="NO"),IFERROR($H9549,0),0))</f>
        <v/>
      </c>
      <c r="O9549" s="9">
        <f>IF(COUNTA($A9549:$K9549)=0,"",IF($M9549="SI","CUFE o factura duplicada dentro del reporte; no se suma dos veces",IF(IFERROR($H9549,0)&lt;=0,"DIAN reporta valor susceptible 0",IF($L9549="NO",IFERROR(LOOKUP(2,1/((LISTS!$M$2:$M$13&lt;&gt;"")*ISNUMBER(SEARCH(LISTS!$M$2:$M$13,$I9549))),LISTS!$O$2:$O$13),"Medio de pago no elegible o no identificado por DIAN"),"Apta automaticamente por pago electronico y base positiva"))))</f>
        <v/>
      </c>
    </row>
    <row r="9550">
      <c r="A9550" s="9" t="n"/>
      <c r="B9550" s="9" t="n"/>
      <c r="C9550" s="12" t="n"/>
      <c r="D9550" s="11" t="n"/>
      <c r="E9550" s="11" t="n"/>
      <c r="F9550" s="11" t="n"/>
      <c r="G9550" s="11" t="n"/>
      <c r="H9550" s="11" t="n"/>
      <c r="I9550" s="9" t="n"/>
      <c r="J9550" s="9" t="n"/>
      <c r="K9550" s="9" t="n"/>
      <c r="L9550" s="9">
        <f>IF(COUNTA($A9550:$K9550)=0,"",IF(AND(IFERROR($H9550,0)&gt;0,LEN(TRIM($K9550&amp;""))&gt;0,IFERROR(LOOKUP(2,1/((LISTS!$M$2:$M$13&lt;&gt;"")*ISNUMBER(SEARCH(LISTS!$M$2:$M$13,$I9550))),LISTS!$N$2:$N$13),"NO")="SI"),"SI","NO"))</f>
        <v/>
      </c>
      <c r="M9550" s="9">
        <f>IF(COUNTA($A9550:$K9550)=0,"",IF($K9550&lt;&gt;"",IF(COUNTIF($K$19:$K9550,$K9550)&gt;1,"SI","NO"),IF(COUNTIFS($A$19:$A9550,$A9550,$C$19:$C9550,$C9550,$J$19:$J9550,$J9550,$D$19:$D9550,$D9550)&gt;1,"SI","NO")))</f>
        <v/>
      </c>
      <c r="N9550" s="11">
        <f>IF(COUNTA($A9550:$K9550)=0,"",IF(AND($L9550="SI",$M9550="NO"),IFERROR($H9550,0),0))</f>
        <v/>
      </c>
      <c r="O9550" s="9">
        <f>IF(COUNTA($A9550:$K9550)=0,"",IF($M9550="SI","CUFE o factura duplicada dentro del reporte; no se suma dos veces",IF(IFERROR($H9550,0)&lt;=0,"DIAN reporta valor susceptible 0",IF($L9550="NO",IFERROR(LOOKUP(2,1/((LISTS!$M$2:$M$13&lt;&gt;"")*ISNUMBER(SEARCH(LISTS!$M$2:$M$13,$I9550))),LISTS!$O$2:$O$13),"Medio de pago no elegible o no identificado por DIAN"),"Apta automaticamente por pago electronico y base positiva"))))</f>
        <v/>
      </c>
    </row>
    <row r="9551">
      <c r="A9551" s="9" t="n"/>
      <c r="B9551" s="9" t="n"/>
      <c r="C9551" s="12" t="n"/>
      <c r="D9551" s="11" t="n"/>
      <c r="E9551" s="11" t="n"/>
      <c r="F9551" s="11" t="n"/>
      <c r="G9551" s="11" t="n"/>
      <c r="H9551" s="11" t="n"/>
      <c r="I9551" s="9" t="n"/>
      <c r="J9551" s="9" t="n"/>
      <c r="K9551" s="9" t="n"/>
      <c r="L9551" s="9">
        <f>IF(COUNTA($A9551:$K9551)=0,"",IF(AND(IFERROR($H9551,0)&gt;0,LEN(TRIM($K9551&amp;""))&gt;0,IFERROR(LOOKUP(2,1/((LISTS!$M$2:$M$13&lt;&gt;"")*ISNUMBER(SEARCH(LISTS!$M$2:$M$13,$I9551))),LISTS!$N$2:$N$13),"NO")="SI"),"SI","NO"))</f>
        <v/>
      </c>
      <c r="M9551" s="9">
        <f>IF(COUNTA($A9551:$K9551)=0,"",IF($K9551&lt;&gt;"",IF(COUNTIF($K$19:$K9551,$K9551)&gt;1,"SI","NO"),IF(COUNTIFS($A$19:$A9551,$A9551,$C$19:$C9551,$C9551,$J$19:$J9551,$J9551,$D$19:$D9551,$D9551)&gt;1,"SI","NO")))</f>
        <v/>
      </c>
      <c r="N9551" s="11">
        <f>IF(COUNTA($A9551:$K9551)=0,"",IF(AND($L9551="SI",$M9551="NO"),IFERROR($H9551,0),0))</f>
        <v/>
      </c>
      <c r="O9551" s="9">
        <f>IF(COUNTA($A9551:$K9551)=0,"",IF($M9551="SI","CUFE o factura duplicada dentro del reporte; no se suma dos veces",IF(IFERROR($H9551,0)&lt;=0,"DIAN reporta valor susceptible 0",IF($L9551="NO",IFERROR(LOOKUP(2,1/((LISTS!$M$2:$M$13&lt;&gt;"")*ISNUMBER(SEARCH(LISTS!$M$2:$M$13,$I9551))),LISTS!$O$2:$O$13),"Medio de pago no elegible o no identificado por DIAN"),"Apta automaticamente por pago electronico y base positiva"))))</f>
        <v/>
      </c>
    </row>
    <row r="9552">
      <c r="A9552" s="9" t="n"/>
      <c r="B9552" s="9" t="n"/>
      <c r="C9552" s="12" t="n"/>
      <c r="D9552" s="11" t="n"/>
      <c r="E9552" s="11" t="n"/>
      <c r="F9552" s="11" t="n"/>
      <c r="G9552" s="11" t="n"/>
      <c r="H9552" s="11" t="n"/>
      <c r="I9552" s="9" t="n"/>
      <c r="J9552" s="9" t="n"/>
      <c r="K9552" s="9" t="n"/>
      <c r="L9552" s="9">
        <f>IF(COUNTA($A9552:$K9552)=0,"",IF(AND(IFERROR($H9552,0)&gt;0,LEN(TRIM($K9552&amp;""))&gt;0,IFERROR(LOOKUP(2,1/((LISTS!$M$2:$M$13&lt;&gt;"")*ISNUMBER(SEARCH(LISTS!$M$2:$M$13,$I9552))),LISTS!$N$2:$N$13),"NO")="SI"),"SI","NO"))</f>
        <v/>
      </c>
      <c r="M9552" s="9">
        <f>IF(COUNTA($A9552:$K9552)=0,"",IF($K9552&lt;&gt;"",IF(COUNTIF($K$19:$K9552,$K9552)&gt;1,"SI","NO"),IF(COUNTIFS($A$19:$A9552,$A9552,$C$19:$C9552,$C9552,$J$19:$J9552,$J9552,$D$19:$D9552,$D9552)&gt;1,"SI","NO")))</f>
        <v/>
      </c>
      <c r="N9552" s="11">
        <f>IF(COUNTA($A9552:$K9552)=0,"",IF(AND($L9552="SI",$M9552="NO"),IFERROR($H9552,0),0))</f>
        <v/>
      </c>
      <c r="O9552" s="9">
        <f>IF(COUNTA($A9552:$K9552)=0,"",IF($M9552="SI","CUFE o factura duplicada dentro del reporte; no se suma dos veces",IF(IFERROR($H9552,0)&lt;=0,"DIAN reporta valor susceptible 0",IF($L9552="NO",IFERROR(LOOKUP(2,1/((LISTS!$M$2:$M$13&lt;&gt;"")*ISNUMBER(SEARCH(LISTS!$M$2:$M$13,$I9552))),LISTS!$O$2:$O$13),"Medio de pago no elegible o no identificado por DIAN"),"Apta automaticamente por pago electronico y base positiva"))))</f>
        <v/>
      </c>
    </row>
    <row r="9553">
      <c r="A9553" s="9" t="n"/>
      <c r="B9553" s="9" t="n"/>
      <c r="C9553" s="12" t="n"/>
      <c r="D9553" s="11" t="n"/>
      <c r="E9553" s="11" t="n"/>
      <c r="F9553" s="11" t="n"/>
      <c r="G9553" s="11" t="n"/>
      <c r="H9553" s="11" t="n"/>
      <c r="I9553" s="9" t="n"/>
      <c r="J9553" s="9" t="n"/>
      <c r="K9553" s="9" t="n"/>
      <c r="L9553" s="9">
        <f>IF(COUNTA($A9553:$K9553)=0,"",IF(AND(IFERROR($H9553,0)&gt;0,LEN(TRIM($K9553&amp;""))&gt;0,IFERROR(LOOKUP(2,1/((LISTS!$M$2:$M$13&lt;&gt;"")*ISNUMBER(SEARCH(LISTS!$M$2:$M$13,$I9553))),LISTS!$N$2:$N$13),"NO")="SI"),"SI","NO"))</f>
        <v/>
      </c>
      <c r="M9553" s="9">
        <f>IF(COUNTA($A9553:$K9553)=0,"",IF($K9553&lt;&gt;"",IF(COUNTIF($K$19:$K9553,$K9553)&gt;1,"SI","NO"),IF(COUNTIFS($A$19:$A9553,$A9553,$C$19:$C9553,$C9553,$J$19:$J9553,$J9553,$D$19:$D9553,$D9553)&gt;1,"SI","NO")))</f>
        <v/>
      </c>
      <c r="N9553" s="11">
        <f>IF(COUNTA($A9553:$K9553)=0,"",IF(AND($L9553="SI",$M9553="NO"),IFERROR($H9553,0),0))</f>
        <v/>
      </c>
      <c r="O9553" s="9">
        <f>IF(COUNTA($A9553:$K9553)=0,"",IF($M9553="SI","CUFE o factura duplicada dentro del reporte; no se suma dos veces",IF(IFERROR($H9553,0)&lt;=0,"DIAN reporta valor susceptible 0",IF($L9553="NO",IFERROR(LOOKUP(2,1/((LISTS!$M$2:$M$13&lt;&gt;"")*ISNUMBER(SEARCH(LISTS!$M$2:$M$13,$I9553))),LISTS!$O$2:$O$13),"Medio de pago no elegible o no identificado por DIAN"),"Apta automaticamente por pago electronico y base positiva"))))</f>
        <v/>
      </c>
    </row>
    <row r="9554">
      <c r="A9554" s="9" t="n"/>
      <c r="B9554" s="9" t="n"/>
      <c r="C9554" s="12" t="n"/>
      <c r="D9554" s="11" t="n"/>
      <c r="E9554" s="11" t="n"/>
      <c r="F9554" s="11" t="n"/>
      <c r="G9554" s="11" t="n"/>
      <c r="H9554" s="11" t="n"/>
      <c r="I9554" s="9" t="n"/>
      <c r="J9554" s="9" t="n"/>
      <c r="K9554" s="9" t="n"/>
      <c r="L9554" s="9">
        <f>IF(COUNTA($A9554:$K9554)=0,"",IF(AND(IFERROR($H9554,0)&gt;0,LEN(TRIM($K9554&amp;""))&gt;0,IFERROR(LOOKUP(2,1/((LISTS!$M$2:$M$13&lt;&gt;"")*ISNUMBER(SEARCH(LISTS!$M$2:$M$13,$I9554))),LISTS!$N$2:$N$13),"NO")="SI"),"SI","NO"))</f>
        <v/>
      </c>
      <c r="M9554" s="9">
        <f>IF(COUNTA($A9554:$K9554)=0,"",IF($K9554&lt;&gt;"",IF(COUNTIF($K$19:$K9554,$K9554)&gt;1,"SI","NO"),IF(COUNTIFS($A$19:$A9554,$A9554,$C$19:$C9554,$C9554,$J$19:$J9554,$J9554,$D$19:$D9554,$D9554)&gt;1,"SI","NO")))</f>
        <v/>
      </c>
      <c r="N9554" s="11">
        <f>IF(COUNTA($A9554:$K9554)=0,"",IF(AND($L9554="SI",$M9554="NO"),IFERROR($H9554,0),0))</f>
        <v/>
      </c>
      <c r="O9554" s="9">
        <f>IF(COUNTA($A9554:$K9554)=0,"",IF($M9554="SI","CUFE o factura duplicada dentro del reporte; no se suma dos veces",IF(IFERROR($H9554,0)&lt;=0,"DIAN reporta valor susceptible 0",IF($L9554="NO",IFERROR(LOOKUP(2,1/((LISTS!$M$2:$M$13&lt;&gt;"")*ISNUMBER(SEARCH(LISTS!$M$2:$M$13,$I9554))),LISTS!$O$2:$O$13),"Medio de pago no elegible o no identificado por DIAN"),"Apta automaticamente por pago electronico y base positiva"))))</f>
        <v/>
      </c>
    </row>
    <row r="9555">
      <c r="A9555" s="9" t="n"/>
      <c r="B9555" s="9" t="n"/>
      <c r="C9555" s="12" t="n"/>
      <c r="D9555" s="11" t="n"/>
      <c r="E9555" s="11" t="n"/>
      <c r="F9555" s="11" t="n"/>
      <c r="G9555" s="11" t="n"/>
      <c r="H9555" s="11" t="n"/>
      <c r="I9555" s="9" t="n"/>
      <c r="J9555" s="9" t="n"/>
      <c r="K9555" s="9" t="n"/>
      <c r="L9555" s="9">
        <f>IF(COUNTA($A9555:$K9555)=0,"",IF(AND(IFERROR($H9555,0)&gt;0,LEN(TRIM($K9555&amp;""))&gt;0,IFERROR(LOOKUP(2,1/((LISTS!$M$2:$M$13&lt;&gt;"")*ISNUMBER(SEARCH(LISTS!$M$2:$M$13,$I9555))),LISTS!$N$2:$N$13),"NO")="SI"),"SI","NO"))</f>
        <v/>
      </c>
      <c r="M9555" s="9">
        <f>IF(COUNTA($A9555:$K9555)=0,"",IF($K9555&lt;&gt;"",IF(COUNTIF($K$19:$K9555,$K9555)&gt;1,"SI","NO"),IF(COUNTIFS($A$19:$A9555,$A9555,$C$19:$C9555,$C9555,$J$19:$J9555,$J9555,$D$19:$D9555,$D9555)&gt;1,"SI","NO")))</f>
        <v/>
      </c>
      <c r="N9555" s="11">
        <f>IF(COUNTA($A9555:$K9555)=0,"",IF(AND($L9555="SI",$M9555="NO"),IFERROR($H9555,0),0))</f>
        <v/>
      </c>
      <c r="O9555" s="9">
        <f>IF(COUNTA($A9555:$K9555)=0,"",IF($M9555="SI","CUFE o factura duplicada dentro del reporte; no se suma dos veces",IF(IFERROR($H9555,0)&lt;=0,"DIAN reporta valor susceptible 0",IF($L9555="NO",IFERROR(LOOKUP(2,1/((LISTS!$M$2:$M$13&lt;&gt;"")*ISNUMBER(SEARCH(LISTS!$M$2:$M$13,$I9555))),LISTS!$O$2:$O$13),"Medio de pago no elegible o no identificado por DIAN"),"Apta automaticamente por pago electronico y base positiva"))))</f>
        <v/>
      </c>
    </row>
    <row r="9556">
      <c r="A9556" s="9" t="n"/>
      <c r="B9556" s="9" t="n"/>
      <c r="C9556" s="12" t="n"/>
      <c r="D9556" s="11" t="n"/>
      <c r="E9556" s="11" t="n"/>
      <c r="F9556" s="11" t="n"/>
      <c r="G9556" s="11" t="n"/>
      <c r="H9556" s="11" t="n"/>
      <c r="I9556" s="9" t="n"/>
      <c r="J9556" s="9" t="n"/>
      <c r="K9556" s="9" t="n"/>
      <c r="L9556" s="9">
        <f>IF(COUNTA($A9556:$K9556)=0,"",IF(AND(IFERROR($H9556,0)&gt;0,LEN(TRIM($K9556&amp;""))&gt;0,IFERROR(LOOKUP(2,1/((LISTS!$M$2:$M$13&lt;&gt;"")*ISNUMBER(SEARCH(LISTS!$M$2:$M$13,$I9556))),LISTS!$N$2:$N$13),"NO")="SI"),"SI","NO"))</f>
        <v/>
      </c>
      <c r="M9556" s="9">
        <f>IF(COUNTA($A9556:$K9556)=0,"",IF($K9556&lt;&gt;"",IF(COUNTIF($K$19:$K9556,$K9556)&gt;1,"SI","NO"),IF(COUNTIFS($A$19:$A9556,$A9556,$C$19:$C9556,$C9556,$J$19:$J9556,$J9556,$D$19:$D9556,$D9556)&gt;1,"SI","NO")))</f>
        <v/>
      </c>
      <c r="N9556" s="11">
        <f>IF(COUNTA($A9556:$K9556)=0,"",IF(AND($L9556="SI",$M9556="NO"),IFERROR($H9556,0),0))</f>
        <v/>
      </c>
      <c r="O9556" s="9">
        <f>IF(COUNTA($A9556:$K9556)=0,"",IF($M9556="SI","CUFE o factura duplicada dentro del reporte; no se suma dos veces",IF(IFERROR($H9556,0)&lt;=0,"DIAN reporta valor susceptible 0",IF($L9556="NO",IFERROR(LOOKUP(2,1/((LISTS!$M$2:$M$13&lt;&gt;"")*ISNUMBER(SEARCH(LISTS!$M$2:$M$13,$I9556))),LISTS!$O$2:$O$13),"Medio de pago no elegible o no identificado por DIAN"),"Apta automaticamente por pago electronico y base positiva"))))</f>
        <v/>
      </c>
    </row>
    <row r="9557">
      <c r="A9557" s="9" t="n"/>
      <c r="B9557" s="9" t="n"/>
      <c r="C9557" s="12" t="n"/>
      <c r="D9557" s="11" t="n"/>
      <c r="E9557" s="11" t="n"/>
      <c r="F9557" s="11" t="n"/>
      <c r="G9557" s="11" t="n"/>
      <c r="H9557" s="11" t="n"/>
      <c r="I9557" s="9" t="n"/>
      <c r="J9557" s="9" t="n"/>
      <c r="K9557" s="9" t="n"/>
      <c r="L9557" s="9">
        <f>IF(COUNTA($A9557:$K9557)=0,"",IF(AND(IFERROR($H9557,0)&gt;0,LEN(TRIM($K9557&amp;""))&gt;0,IFERROR(LOOKUP(2,1/((LISTS!$M$2:$M$13&lt;&gt;"")*ISNUMBER(SEARCH(LISTS!$M$2:$M$13,$I9557))),LISTS!$N$2:$N$13),"NO")="SI"),"SI","NO"))</f>
        <v/>
      </c>
      <c r="M9557" s="9">
        <f>IF(COUNTA($A9557:$K9557)=0,"",IF($K9557&lt;&gt;"",IF(COUNTIF($K$19:$K9557,$K9557)&gt;1,"SI","NO"),IF(COUNTIFS($A$19:$A9557,$A9557,$C$19:$C9557,$C9557,$J$19:$J9557,$J9557,$D$19:$D9557,$D9557)&gt;1,"SI","NO")))</f>
        <v/>
      </c>
      <c r="N9557" s="11">
        <f>IF(COUNTA($A9557:$K9557)=0,"",IF(AND($L9557="SI",$M9557="NO"),IFERROR($H9557,0),0))</f>
        <v/>
      </c>
      <c r="O9557" s="9">
        <f>IF(COUNTA($A9557:$K9557)=0,"",IF($M9557="SI","CUFE o factura duplicada dentro del reporte; no se suma dos veces",IF(IFERROR($H9557,0)&lt;=0,"DIAN reporta valor susceptible 0",IF($L9557="NO",IFERROR(LOOKUP(2,1/((LISTS!$M$2:$M$13&lt;&gt;"")*ISNUMBER(SEARCH(LISTS!$M$2:$M$13,$I9557))),LISTS!$O$2:$O$13),"Medio de pago no elegible o no identificado por DIAN"),"Apta automaticamente por pago electronico y base positiva"))))</f>
        <v/>
      </c>
    </row>
    <row r="9558">
      <c r="A9558" s="9" t="n"/>
      <c r="B9558" s="9" t="n"/>
      <c r="C9558" s="12" t="n"/>
      <c r="D9558" s="11" t="n"/>
      <c r="E9558" s="11" t="n"/>
      <c r="F9558" s="11" t="n"/>
      <c r="G9558" s="11" t="n"/>
      <c r="H9558" s="11" t="n"/>
      <c r="I9558" s="9" t="n"/>
      <c r="J9558" s="9" t="n"/>
      <c r="K9558" s="9" t="n"/>
      <c r="L9558" s="9">
        <f>IF(COUNTA($A9558:$K9558)=0,"",IF(AND(IFERROR($H9558,0)&gt;0,LEN(TRIM($K9558&amp;""))&gt;0,IFERROR(LOOKUP(2,1/((LISTS!$M$2:$M$13&lt;&gt;"")*ISNUMBER(SEARCH(LISTS!$M$2:$M$13,$I9558))),LISTS!$N$2:$N$13),"NO")="SI"),"SI","NO"))</f>
        <v/>
      </c>
      <c r="M9558" s="9">
        <f>IF(COUNTA($A9558:$K9558)=0,"",IF($K9558&lt;&gt;"",IF(COUNTIF($K$19:$K9558,$K9558)&gt;1,"SI","NO"),IF(COUNTIFS($A$19:$A9558,$A9558,$C$19:$C9558,$C9558,$J$19:$J9558,$J9558,$D$19:$D9558,$D9558)&gt;1,"SI","NO")))</f>
        <v/>
      </c>
      <c r="N9558" s="11">
        <f>IF(COUNTA($A9558:$K9558)=0,"",IF(AND($L9558="SI",$M9558="NO"),IFERROR($H9558,0),0))</f>
        <v/>
      </c>
      <c r="O9558" s="9">
        <f>IF(COUNTA($A9558:$K9558)=0,"",IF($M9558="SI","CUFE o factura duplicada dentro del reporte; no se suma dos veces",IF(IFERROR($H9558,0)&lt;=0,"DIAN reporta valor susceptible 0",IF($L9558="NO",IFERROR(LOOKUP(2,1/((LISTS!$M$2:$M$13&lt;&gt;"")*ISNUMBER(SEARCH(LISTS!$M$2:$M$13,$I9558))),LISTS!$O$2:$O$13),"Medio de pago no elegible o no identificado por DIAN"),"Apta automaticamente por pago electronico y base positiva"))))</f>
        <v/>
      </c>
    </row>
    <row r="9559">
      <c r="A9559" s="9" t="n"/>
      <c r="B9559" s="9" t="n"/>
      <c r="C9559" s="12" t="n"/>
      <c r="D9559" s="11" t="n"/>
      <c r="E9559" s="11" t="n"/>
      <c r="F9559" s="11" t="n"/>
      <c r="G9559" s="11" t="n"/>
      <c r="H9559" s="11" t="n"/>
      <c r="I9559" s="9" t="n"/>
      <c r="J9559" s="9" t="n"/>
      <c r="K9559" s="9" t="n"/>
      <c r="L9559" s="9">
        <f>IF(COUNTA($A9559:$K9559)=0,"",IF(AND(IFERROR($H9559,0)&gt;0,LEN(TRIM($K9559&amp;""))&gt;0,IFERROR(LOOKUP(2,1/((LISTS!$M$2:$M$13&lt;&gt;"")*ISNUMBER(SEARCH(LISTS!$M$2:$M$13,$I9559))),LISTS!$N$2:$N$13),"NO")="SI"),"SI","NO"))</f>
        <v/>
      </c>
      <c r="M9559" s="9">
        <f>IF(COUNTA($A9559:$K9559)=0,"",IF($K9559&lt;&gt;"",IF(COUNTIF($K$19:$K9559,$K9559)&gt;1,"SI","NO"),IF(COUNTIFS($A$19:$A9559,$A9559,$C$19:$C9559,$C9559,$J$19:$J9559,$J9559,$D$19:$D9559,$D9559)&gt;1,"SI","NO")))</f>
        <v/>
      </c>
      <c r="N9559" s="11">
        <f>IF(COUNTA($A9559:$K9559)=0,"",IF(AND($L9559="SI",$M9559="NO"),IFERROR($H9559,0),0))</f>
        <v/>
      </c>
      <c r="O9559" s="9">
        <f>IF(COUNTA($A9559:$K9559)=0,"",IF($M9559="SI","CUFE o factura duplicada dentro del reporte; no se suma dos veces",IF(IFERROR($H9559,0)&lt;=0,"DIAN reporta valor susceptible 0",IF($L9559="NO",IFERROR(LOOKUP(2,1/((LISTS!$M$2:$M$13&lt;&gt;"")*ISNUMBER(SEARCH(LISTS!$M$2:$M$13,$I9559))),LISTS!$O$2:$O$13),"Medio de pago no elegible o no identificado por DIAN"),"Apta automaticamente por pago electronico y base positiva"))))</f>
        <v/>
      </c>
    </row>
    <row r="9560">
      <c r="A9560" s="9" t="n"/>
      <c r="B9560" s="9" t="n"/>
      <c r="C9560" s="12" t="n"/>
      <c r="D9560" s="11" t="n"/>
      <c r="E9560" s="11" t="n"/>
      <c r="F9560" s="11" t="n"/>
      <c r="G9560" s="11" t="n"/>
      <c r="H9560" s="11" t="n"/>
      <c r="I9560" s="9" t="n"/>
      <c r="J9560" s="9" t="n"/>
      <c r="K9560" s="9" t="n"/>
      <c r="L9560" s="9">
        <f>IF(COUNTA($A9560:$K9560)=0,"",IF(AND(IFERROR($H9560,0)&gt;0,LEN(TRIM($K9560&amp;""))&gt;0,IFERROR(LOOKUP(2,1/((LISTS!$M$2:$M$13&lt;&gt;"")*ISNUMBER(SEARCH(LISTS!$M$2:$M$13,$I9560))),LISTS!$N$2:$N$13),"NO")="SI"),"SI","NO"))</f>
        <v/>
      </c>
      <c r="M9560" s="9">
        <f>IF(COUNTA($A9560:$K9560)=0,"",IF($K9560&lt;&gt;"",IF(COUNTIF($K$19:$K9560,$K9560)&gt;1,"SI","NO"),IF(COUNTIFS($A$19:$A9560,$A9560,$C$19:$C9560,$C9560,$J$19:$J9560,$J9560,$D$19:$D9560,$D9560)&gt;1,"SI","NO")))</f>
        <v/>
      </c>
      <c r="N9560" s="11">
        <f>IF(COUNTA($A9560:$K9560)=0,"",IF(AND($L9560="SI",$M9560="NO"),IFERROR($H9560,0),0))</f>
        <v/>
      </c>
      <c r="O9560" s="9">
        <f>IF(COUNTA($A9560:$K9560)=0,"",IF($M9560="SI","CUFE o factura duplicada dentro del reporte; no se suma dos veces",IF(IFERROR($H9560,0)&lt;=0,"DIAN reporta valor susceptible 0",IF($L9560="NO",IFERROR(LOOKUP(2,1/((LISTS!$M$2:$M$13&lt;&gt;"")*ISNUMBER(SEARCH(LISTS!$M$2:$M$13,$I9560))),LISTS!$O$2:$O$13),"Medio de pago no elegible o no identificado por DIAN"),"Apta automaticamente por pago electronico y base positiva"))))</f>
        <v/>
      </c>
    </row>
    <row r="9561">
      <c r="A9561" s="9" t="n"/>
      <c r="B9561" s="9" t="n"/>
      <c r="C9561" s="12" t="n"/>
      <c r="D9561" s="11" t="n"/>
      <c r="E9561" s="11" t="n"/>
      <c r="F9561" s="11" t="n"/>
      <c r="G9561" s="11" t="n"/>
      <c r="H9561" s="11" t="n"/>
      <c r="I9561" s="9" t="n"/>
      <c r="J9561" s="9" t="n"/>
      <c r="K9561" s="9" t="n"/>
      <c r="L9561" s="9">
        <f>IF(COUNTA($A9561:$K9561)=0,"",IF(AND(IFERROR($H9561,0)&gt;0,LEN(TRIM($K9561&amp;""))&gt;0,IFERROR(LOOKUP(2,1/((LISTS!$M$2:$M$13&lt;&gt;"")*ISNUMBER(SEARCH(LISTS!$M$2:$M$13,$I9561))),LISTS!$N$2:$N$13),"NO")="SI"),"SI","NO"))</f>
        <v/>
      </c>
      <c r="M9561" s="9">
        <f>IF(COUNTA($A9561:$K9561)=0,"",IF($K9561&lt;&gt;"",IF(COUNTIF($K$19:$K9561,$K9561)&gt;1,"SI","NO"),IF(COUNTIFS($A$19:$A9561,$A9561,$C$19:$C9561,$C9561,$J$19:$J9561,$J9561,$D$19:$D9561,$D9561)&gt;1,"SI","NO")))</f>
        <v/>
      </c>
      <c r="N9561" s="11">
        <f>IF(COUNTA($A9561:$K9561)=0,"",IF(AND($L9561="SI",$M9561="NO"),IFERROR($H9561,0),0))</f>
        <v/>
      </c>
      <c r="O9561" s="9">
        <f>IF(COUNTA($A9561:$K9561)=0,"",IF($M9561="SI","CUFE o factura duplicada dentro del reporte; no se suma dos veces",IF(IFERROR($H9561,0)&lt;=0,"DIAN reporta valor susceptible 0",IF($L9561="NO",IFERROR(LOOKUP(2,1/((LISTS!$M$2:$M$13&lt;&gt;"")*ISNUMBER(SEARCH(LISTS!$M$2:$M$13,$I9561))),LISTS!$O$2:$O$13),"Medio de pago no elegible o no identificado por DIAN"),"Apta automaticamente por pago electronico y base positiva"))))</f>
        <v/>
      </c>
    </row>
    <row r="9562">
      <c r="A9562" s="9" t="n"/>
      <c r="B9562" s="9" t="n"/>
      <c r="C9562" s="12" t="n"/>
      <c r="D9562" s="11" t="n"/>
      <c r="E9562" s="11" t="n"/>
      <c r="F9562" s="11" t="n"/>
      <c r="G9562" s="11" t="n"/>
      <c r="H9562" s="11" t="n"/>
      <c r="I9562" s="9" t="n"/>
      <c r="J9562" s="9" t="n"/>
      <c r="K9562" s="9" t="n"/>
      <c r="L9562" s="9">
        <f>IF(COUNTA($A9562:$K9562)=0,"",IF(AND(IFERROR($H9562,0)&gt;0,LEN(TRIM($K9562&amp;""))&gt;0,IFERROR(LOOKUP(2,1/((LISTS!$M$2:$M$13&lt;&gt;"")*ISNUMBER(SEARCH(LISTS!$M$2:$M$13,$I9562))),LISTS!$N$2:$N$13),"NO")="SI"),"SI","NO"))</f>
        <v/>
      </c>
      <c r="M9562" s="9">
        <f>IF(COUNTA($A9562:$K9562)=0,"",IF($K9562&lt;&gt;"",IF(COUNTIF($K$19:$K9562,$K9562)&gt;1,"SI","NO"),IF(COUNTIFS($A$19:$A9562,$A9562,$C$19:$C9562,$C9562,$J$19:$J9562,$J9562,$D$19:$D9562,$D9562)&gt;1,"SI","NO")))</f>
        <v/>
      </c>
      <c r="N9562" s="11">
        <f>IF(COUNTA($A9562:$K9562)=0,"",IF(AND($L9562="SI",$M9562="NO"),IFERROR($H9562,0),0))</f>
        <v/>
      </c>
      <c r="O9562" s="9">
        <f>IF(COUNTA($A9562:$K9562)=0,"",IF($M9562="SI","CUFE o factura duplicada dentro del reporte; no se suma dos veces",IF(IFERROR($H9562,0)&lt;=0,"DIAN reporta valor susceptible 0",IF($L9562="NO",IFERROR(LOOKUP(2,1/((LISTS!$M$2:$M$13&lt;&gt;"")*ISNUMBER(SEARCH(LISTS!$M$2:$M$13,$I9562))),LISTS!$O$2:$O$13),"Medio de pago no elegible o no identificado por DIAN"),"Apta automaticamente por pago electronico y base positiva"))))</f>
        <v/>
      </c>
    </row>
    <row r="9563">
      <c r="A9563" s="9" t="n"/>
      <c r="B9563" s="9" t="n"/>
      <c r="C9563" s="12" t="n"/>
      <c r="D9563" s="11" t="n"/>
      <c r="E9563" s="11" t="n"/>
      <c r="F9563" s="11" t="n"/>
      <c r="G9563" s="11" t="n"/>
      <c r="H9563" s="11" t="n"/>
      <c r="I9563" s="9" t="n"/>
      <c r="J9563" s="9" t="n"/>
      <c r="K9563" s="9" t="n"/>
      <c r="L9563" s="9">
        <f>IF(COUNTA($A9563:$K9563)=0,"",IF(AND(IFERROR($H9563,0)&gt;0,LEN(TRIM($K9563&amp;""))&gt;0,IFERROR(LOOKUP(2,1/((LISTS!$M$2:$M$13&lt;&gt;"")*ISNUMBER(SEARCH(LISTS!$M$2:$M$13,$I9563))),LISTS!$N$2:$N$13),"NO")="SI"),"SI","NO"))</f>
        <v/>
      </c>
      <c r="M9563" s="9">
        <f>IF(COUNTA($A9563:$K9563)=0,"",IF($K9563&lt;&gt;"",IF(COUNTIF($K$19:$K9563,$K9563)&gt;1,"SI","NO"),IF(COUNTIFS($A$19:$A9563,$A9563,$C$19:$C9563,$C9563,$J$19:$J9563,$J9563,$D$19:$D9563,$D9563)&gt;1,"SI","NO")))</f>
        <v/>
      </c>
      <c r="N9563" s="11">
        <f>IF(COUNTA($A9563:$K9563)=0,"",IF(AND($L9563="SI",$M9563="NO"),IFERROR($H9563,0),0))</f>
        <v/>
      </c>
      <c r="O9563" s="9">
        <f>IF(COUNTA($A9563:$K9563)=0,"",IF($M9563="SI","CUFE o factura duplicada dentro del reporte; no se suma dos veces",IF(IFERROR($H9563,0)&lt;=0,"DIAN reporta valor susceptible 0",IF($L9563="NO",IFERROR(LOOKUP(2,1/((LISTS!$M$2:$M$13&lt;&gt;"")*ISNUMBER(SEARCH(LISTS!$M$2:$M$13,$I9563))),LISTS!$O$2:$O$13),"Medio de pago no elegible o no identificado por DIAN"),"Apta automaticamente por pago electronico y base positiva"))))</f>
        <v/>
      </c>
    </row>
    <row r="9564">
      <c r="A9564" s="9" t="n"/>
      <c r="B9564" s="9" t="n"/>
      <c r="C9564" s="12" t="n"/>
      <c r="D9564" s="11" t="n"/>
      <c r="E9564" s="11" t="n"/>
      <c r="F9564" s="11" t="n"/>
      <c r="G9564" s="11" t="n"/>
      <c r="H9564" s="11" t="n"/>
      <c r="I9564" s="9" t="n"/>
      <c r="J9564" s="9" t="n"/>
      <c r="K9564" s="9" t="n"/>
      <c r="L9564" s="9">
        <f>IF(COUNTA($A9564:$K9564)=0,"",IF(AND(IFERROR($H9564,0)&gt;0,LEN(TRIM($K9564&amp;""))&gt;0,IFERROR(LOOKUP(2,1/((LISTS!$M$2:$M$13&lt;&gt;"")*ISNUMBER(SEARCH(LISTS!$M$2:$M$13,$I9564))),LISTS!$N$2:$N$13),"NO")="SI"),"SI","NO"))</f>
        <v/>
      </c>
      <c r="M9564" s="9">
        <f>IF(COUNTA($A9564:$K9564)=0,"",IF($K9564&lt;&gt;"",IF(COUNTIF($K$19:$K9564,$K9564)&gt;1,"SI","NO"),IF(COUNTIFS($A$19:$A9564,$A9564,$C$19:$C9564,$C9564,$J$19:$J9564,$J9564,$D$19:$D9564,$D9564)&gt;1,"SI","NO")))</f>
        <v/>
      </c>
      <c r="N9564" s="11">
        <f>IF(COUNTA($A9564:$K9564)=0,"",IF(AND($L9564="SI",$M9564="NO"),IFERROR($H9564,0),0))</f>
        <v/>
      </c>
      <c r="O9564" s="9">
        <f>IF(COUNTA($A9564:$K9564)=0,"",IF($M9564="SI","CUFE o factura duplicada dentro del reporte; no se suma dos veces",IF(IFERROR($H9564,0)&lt;=0,"DIAN reporta valor susceptible 0",IF($L9564="NO",IFERROR(LOOKUP(2,1/((LISTS!$M$2:$M$13&lt;&gt;"")*ISNUMBER(SEARCH(LISTS!$M$2:$M$13,$I9564))),LISTS!$O$2:$O$13),"Medio de pago no elegible o no identificado por DIAN"),"Apta automaticamente por pago electronico y base positiva"))))</f>
        <v/>
      </c>
    </row>
    <row r="9565">
      <c r="A9565" s="9" t="n"/>
      <c r="B9565" s="9" t="n"/>
      <c r="C9565" s="12" t="n"/>
      <c r="D9565" s="11" t="n"/>
      <c r="E9565" s="11" t="n"/>
      <c r="F9565" s="11" t="n"/>
      <c r="G9565" s="11" t="n"/>
      <c r="H9565" s="11" t="n"/>
      <c r="I9565" s="9" t="n"/>
      <c r="J9565" s="9" t="n"/>
      <c r="K9565" s="9" t="n"/>
      <c r="L9565" s="9">
        <f>IF(COUNTA($A9565:$K9565)=0,"",IF(AND(IFERROR($H9565,0)&gt;0,LEN(TRIM($K9565&amp;""))&gt;0,IFERROR(LOOKUP(2,1/((LISTS!$M$2:$M$13&lt;&gt;"")*ISNUMBER(SEARCH(LISTS!$M$2:$M$13,$I9565))),LISTS!$N$2:$N$13),"NO")="SI"),"SI","NO"))</f>
        <v/>
      </c>
      <c r="M9565" s="9">
        <f>IF(COUNTA($A9565:$K9565)=0,"",IF($K9565&lt;&gt;"",IF(COUNTIF($K$19:$K9565,$K9565)&gt;1,"SI","NO"),IF(COUNTIFS($A$19:$A9565,$A9565,$C$19:$C9565,$C9565,$J$19:$J9565,$J9565,$D$19:$D9565,$D9565)&gt;1,"SI","NO")))</f>
        <v/>
      </c>
      <c r="N9565" s="11">
        <f>IF(COUNTA($A9565:$K9565)=0,"",IF(AND($L9565="SI",$M9565="NO"),IFERROR($H9565,0),0))</f>
        <v/>
      </c>
      <c r="O9565" s="9">
        <f>IF(COUNTA($A9565:$K9565)=0,"",IF($M9565="SI","CUFE o factura duplicada dentro del reporte; no se suma dos veces",IF(IFERROR($H9565,0)&lt;=0,"DIAN reporta valor susceptible 0",IF($L9565="NO",IFERROR(LOOKUP(2,1/((LISTS!$M$2:$M$13&lt;&gt;"")*ISNUMBER(SEARCH(LISTS!$M$2:$M$13,$I9565))),LISTS!$O$2:$O$13),"Medio de pago no elegible o no identificado por DIAN"),"Apta automaticamente por pago electronico y base positiva"))))</f>
        <v/>
      </c>
    </row>
    <row r="9566">
      <c r="A9566" s="9" t="n"/>
      <c r="B9566" s="9" t="n"/>
      <c r="C9566" s="12" t="n"/>
      <c r="D9566" s="11" t="n"/>
      <c r="E9566" s="11" t="n"/>
      <c r="F9566" s="11" t="n"/>
      <c r="G9566" s="11" t="n"/>
      <c r="H9566" s="11" t="n"/>
      <c r="I9566" s="9" t="n"/>
      <c r="J9566" s="9" t="n"/>
      <c r="K9566" s="9" t="n"/>
      <c r="L9566" s="9">
        <f>IF(COUNTA($A9566:$K9566)=0,"",IF(AND(IFERROR($H9566,0)&gt;0,LEN(TRIM($K9566&amp;""))&gt;0,IFERROR(LOOKUP(2,1/((LISTS!$M$2:$M$13&lt;&gt;"")*ISNUMBER(SEARCH(LISTS!$M$2:$M$13,$I9566))),LISTS!$N$2:$N$13),"NO")="SI"),"SI","NO"))</f>
        <v/>
      </c>
      <c r="M9566" s="9">
        <f>IF(COUNTA($A9566:$K9566)=0,"",IF($K9566&lt;&gt;"",IF(COUNTIF($K$19:$K9566,$K9566)&gt;1,"SI","NO"),IF(COUNTIFS($A$19:$A9566,$A9566,$C$19:$C9566,$C9566,$J$19:$J9566,$J9566,$D$19:$D9566,$D9566)&gt;1,"SI","NO")))</f>
        <v/>
      </c>
      <c r="N9566" s="11">
        <f>IF(COUNTA($A9566:$K9566)=0,"",IF(AND($L9566="SI",$M9566="NO"),IFERROR($H9566,0),0))</f>
        <v/>
      </c>
      <c r="O9566" s="9">
        <f>IF(COUNTA($A9566:$K9566)=0,"",IF($M9566="SI","CUFE o factura duplicada dentro del reporte; no se suma dos veces",IF(IFERROR($H9566,0)&lt;=0,"DIAN reporta valor susceptible 0",IF($L9566="NO",IFERROR(LOOKUP(2,1/((LISTS!$M$2:$M$13&lt;&gt;"")*ISNUMBER(SEARCH(LISTS!$M$2:$M$13,$I9566))),LISTS!$O$2:$O$13),"Medio de pago no elegible o no identificado por DIAN"),"Apta automaticamente por pago electronico y base positiva"))))</f>
        <v/>
      </c>
    </row>
    <row r="9567">
      <c r="A9567" s="9" t="n"/>
      <c r="B9567" s="9" t="n"/>
      <c r="C9567" s="12" t="n"/>
      <c r="D9567" s="11" t="n"/>
      <c r="E9567" s="11" t="n"/>
      <c r="F9567" s="11" t="n"/>
      <c r="G9567" s="11" t="n"/>
      <c r="H9567" s="11" t="n"/>
      <c r="I9567" s="9" t="n"/>
      <c r="J9567" s="9" t="n"/>
      <c r="K9567" s="9" t="n"/>
      <c r="L9567" s="9">
        <f>IF(COUNTA($A9567:$K9567)=0,"",IF(AND(IFERROR($H9567,0)&gt;0,LEN(TRIM($K9567&amp;""))&gt;0,IFERROR(LOOKUP(2,1/((LISTS!$M$2:$M$13&lt;&gt;"")*ISNUMBER(SEARCH(LISTS!$M$2:$M$13,$I9567))),LISTS!$N$2:$N$13),"NO")="SI"),"SI","NO"))</f>
        <v/>
      </c>
      <c r="M9567" s="9">
        <f>IF(COUNTA($A9567:$K9567)=0,"",IF($K9567&lt;&gt;"",IF(COUNTIF($K$19:$K9567,$K9567)&gt;1,"SI","NO"),IF(COUNTIFS($A$19:$A9567,$A9567,$C$19:$C9567,$C9567,$J$19:$J9567,$J9567,$D$19:$D9567,$D9567)&gt;1,"SI","NO")))</f>
        <v/>
      </c>
      <c r="N9567" s="11">
        <f>IF(COUNTA($A9567:$K9567)=0,"",IF(AND($L9567="SI",$M9567="NO"),IFERROR($H9567,0),0))</f>
        <v/>
      </c>
      <c r="O9567" s="9">
        <f>IF(COUNTA($A9567:$K9567)=0,"",IF($M9567="SI","CUFE o factura duplicada dentro del reporte; no se suma dos veces",IF(IFERROR($H9567,0)&lt;=0,"DIAN reporta valor susceptible 0",IF($L9567="NO",IFERROR(LOOKUP(2,1/((LISTS!$M$2:$M$13&lt;&gt;"")*ISNUMBER(SEARCH(LISTS!$M$2:$M$13,$I9567))),LISTS!$O$2:$O$13),"Medio de pago no elegible o no identificado por DIAN"),"Apta automaticamente por pago electronico y base positiva"))))</f>
        <v/>
      </c>
    </row>
    <row r="9568">
      <c r="A9568" s="9" t="n"/>
      <c r="B9568" s="9" t="n"/>
      <c r="C9568" s="12" t="n"/>
      <c r="D9568" s="11" t="n"/>
      <c r="E9568" s="11" t="n"/>
      <c r="F9568" s="11" t="n"/>
      <c r="G9568" s="11" t="n"/>
      <c r="H9568" s="11" t="n"/>
      <c r="I9568" s="9" t="n"/>
      <c r="J9568" s="9" t="n"/>
      <c r="K9568" s="9" t="n"/>
      <c r="L9568" s="9">
        <f>IF(COUNTA($A9568:$K9568)=0,"",IF(AND(IFERROR($H9568,0)&gt;0,LEN(TRIM($K9568&amp;""))&gt;0,IFERROR(LOOKUP(2,1/((LISTS!$M$2:$M$13&lt;&gt;"")*ISNUMBER(SEARCH(LISTS!$M$2:$M$13,$I9568))),LISTS!$N$2:$N$13),"NO")="SI"),"SI","NO"))</f>
        <v/>
      </c>
      <c r="M9568" s="9">
        <f>IF(COUNTA($A9568:$K9568)=0,"",IF($K9568&lt;&gt;"",IF(COUNTIF($K$19:$K9568,$K9568)&gt;1,"SI","NO"),IF(COUNTIFS($A$19:$A9568,$A9568,$C$19:$C9568,$C9568,$J$19:$J9568,$J9568,$D$19:$D9568,$D9568)&gt;1,"SI","NO")))</f>
        <v/>
      </c>
      <c r="N9568" s="11">
        <f>IF(COUNTA($A9568:$K9568)=0,"",IF(AND($L9568="SI",$M9568="NO"),IFERROR($H9568,0),0))</f>
        <v/>
      </c>
      <c r="O9568" s="9">
        <f>IF(COUNTA($A9568:$K9568)=0,"",IF($M9568="SI","CUFE o factura duplicada dentro del reporte; no se suma dos veces",IF(IFERROR($H9568,0)&lt;=0,"DIAN reporta valor susceptible 0",IF($L9568="NO",IFERROR(LOOKUP(2,1/((LISTS!$M$2:$M$13&lt;&gt;"")*ISNUMBER(SEARCH(LISTS!$M$2:$M$13,$I9568))),LISTS!$O$2:$O$13),"Medio de pago no elegible o no identificado por DIAN"),"Apta automaticamente por pago electronico y base positiva"))))</f>
        <v/>
      </c>
    </row>
    <row r="9569">
      <c r="A9569" s="9" t="n"/>
      <c r="B9569" s="9" t="n"/>
      <c r="C9569" s="12" t="n"/>
      <c r="D9569" s="11" t="n"/>
      <c r="E9569" s="11" t="n"/>
      <c r="F9569" s="11" t="n"/>
      <c r="G9569" s="11" t="n"/>
      <c r="H9569" s="11" t="n"/>
      <c r="I9569" s="9" t="n"/>
      <c r="J9569" s="9" t="n"/>
      <c r="K9569" s="9" t="n"/>
      <c r="L9569" s="9">
        <f>IF(COUNTA($A9569:$K9569)=0,"",IF(AND(IFERROR($H9569,0)&gt;0,LEN(TRIM($K9569&amp;""))&gt;0,IFERROR(LOOKUP(2,1/((LISTS!$M$2:$M$13&lt;&gt;"")*ISNUMBER(SEARCH(LISTS!$M$2:$M$13,$I9569))),LISTS!$N$2:$N$13),"NO")="SI"),"SI","NO"))</f>
        <v/>
      </c>
      <c r="M9569" s="9">
        <f>IF(COUNTA($A9569:$K9569)=0,"",IF($K9569&lt;&gt;"",IF(COUNTIF($K$19:$K9569,$K9569)&gt;1,"SI","NO"),IF(COUNTIFS($A$19:$A9569,$A9569,$C$19:$C9569,$C9569,$J$19:$J9569,$J9569,$D$19:$D9569,$D9569)&gt;1,"SI","NO")))</f>
        <v/>
      </c>
      <c r="N9569" s="11">
        <f>IF(COUNTA($A9569:$K9569)=0,"",IF(AND($L9569="SI",$M9569="NO"),IFERROR($H9569,0),0))</f>
        <v/>
      </c>
      <c r="O9569" s="9">
        <f>IF(COUNTA($A9569:$K9569)=0,"",IF($M9569="SI","CUFE o factura duplicada dentro del reporte; no se suma dos veces",IF(IFERROR($H9569,0)&lt;=0,"DIAN reporta valor susceptible 0",IF($L9569="NO",IFERROR(LOOKUP(2,1/((LISTS!$M$2:$M$13&lt;&gt;"")*ISNUMBER(SEARCH(LISTS!$M$2:$M$13,$I9569))),LISTS!$O$2:$O$13),"Medio de pago no elegible o no identificado por DIAN"),"Apta automaticamente por pago electronico y base positiva"))))</f>
        <v/>
      </c>
    </row>
    <row r="9570">
      <c r="A9570" s="9" t="n"/>
      <c r="B9570" s="9" t="n"/>
      <c r="C9570" s="12" t="n"/>
      <c r="D9570" s="11" t="n"/>
      <c r="E9570" s="11" t="n"/>
      <c r="F9570" s="11" t="n"/>
      <c r="G9570" s="11" t="n"/>
      <c r="H9570" s="11" t="n"/>
      <c r="I9570" s="9" t="n"/>
      <c r="J9570" s="9" t="n"/>
      <c r="K9570" s="9" t="n"/>
      <c r="L9570" s="9">
        <f>IF(COUNTA($A9570:$K9570)=0,"",IF(AND(IFERROR($H9570,0)&gt;0,LEN(TRIM($K9570&amp;""))&gt;0,IFERROR(LOOKUP(2,1/((LISTS!$M$2:$M$13&lt;&gt;"")*ISNUMBER(SEARCH(LISTS!$M$2:$M$13,$I9570))),LISTS!$N$2:$N$13),"NO")="SI"),"SI","NO"))</f>
        <v/>
      </c>
      <c r="M9570" s="9">
        <f>IF(COUNTA($A9570:$K9570)=0,"",IF($K9570&lt;&gt;"",IF(COUNTIF($K$19:$K9570,$K9570)&gt;1,"SI","NO"),IF(COUNTIFS($A$19:$A9570,$A9570,$C$19:$C9570,$C9570,$J$19:$J9570,$J9570,$D$19:$D9570,$D9570)&gt;1,"SI","NO")))</f>
        <v/>
      </c>
      <c r="N9570" s="11">
        <f>IF(COUNTA($A9570:$K9570)=0,"",IF(AND($L9570="SI",$M9570="NO"),IFERROR($H9570,0),0))</f>
        <v/>
      </c>
      <c r="O9570" s="9">
        <f>IF(COUNTA($A9570:$K9570)=0,"",IF($M9570="SI","CUFE o factura duplicada dentro del reporte; no se suma dos veces",IF(IFERROR($H9570,0)&lt;=0,"DIAN reporta valor susceptible 0",IF($L9570="NO",IFERROR(LOOKUP(2,1/((LISTS!$M$2:$M$13&lt;&gt;"")*ISNUMBER(SEARCH(LISTS!$M$2:$M$13,$I9570))),LISTS!$O$2:$O$13),"Medio de pago no elegible o no identificado por DIAN"),"Apta automaticamente por pago electronico y base positiva"))))</f>
        <v/>
      </c>
    </row>
    <row r="9571">
      <c r="A9571" s="9" t="n"/>
      <c r="B9571" s="9" t="n"/>
      <c r="C9571" s="12" t="n"/>
      <c r="D9571" s="11" t="n"/>
      <c r="E9571" s="11" t="n"/>
      <c r="F9571" s="11" t="n"/>
      <c r="G9571" s="11" t="n"/>
      <c r="H9571" s="11" t="n"/>
      <c r="I9571" s="9" t="n"/>
      <c r="J9571" s="9" t="n"/>
      <c r="K9571" s="9" t="n"/>
      <c r="L9571" s="9">
        <f>IF(COUNTA($A9571:$K9571)=0,"",IF(AND(IFERROR($H9571,0)&gt;0,LEN(TRIM($K9571&amp;""))&gt;0,IFERROR(LOOKUP(2,1/((LISTS!$M$2:$M$13&lt;&gt;"")*ISNUMBER(SEARCH(LISTS!$M$2:$M$13,$I9571))),LISTS!$N$2:$N$13),"NO")="SI"),"SI","NO"))</f>
        <v/>
      </c>
      <c r="M9571" s="9">
        <f>IF(COUNTA($A9571:$K9571)=0,"",IF($K9571&lt;&gt;"",IF(COUNTIF($K$19:$K9571,$K9571)&gt;1,"SI","NO"),IF(COUNTIFS($A$19:$A9571,$A9571,$C$19:$C9571,$C9571,$J$19:$J9571,$J9571,$D$19:$D9571,$D9571)&gt;1,"SI","NO")))</f>
        <v/>
      </c>
      <c r="N9571" s="11">
        <f>IF(COUNTA($A9571:$K9571)=0,"",IF(AND($L9571="SI",$M9571="NO"),IFERROR($H9571,0),0))</f>
        <v/>
      </c>
      <c r="O9571" s="9">
        <f>IF(COUNTA($A9571:$K9571)=0,"",IF($M9571="SI","CUFE o factura duplicada dentro del reporte; no se suma dos veces",IF(IFERROR($H9571,0)&lt;=0,"DIAN reporta valor susceptible 0",IF($L9571="NO",IFERROR(LOOKUP(2,1/((LISTS!$M$2:$M$13&lt;&gt;"")*ISNUMBER(SEARCH(LISTS!$M$2:$M$13,$I9571))),LISTS!$O$2:$O$13),"Medio de pago no elegible o no identificado por DIAN"),"Apta automaticamente por pago electronico y base positiva"))))</f>
        <v/>
      </c>
    </row>
    <row r="9572">
      <c r="A9572" s="9" t="n"/>
      <c r="B9572" s="9" t="n"/>
      <c r="C9572" s="12" t="n"/>
      <c r="D9572" s="11" t="n"/>
      <c r="E9572" s="11" t="n"/>
      <c r="F9572" s="11" t="n"/>
      <c r="G9572" s="11" t="n"/>
      <c r="H9572" s="11" t="n"/>
      <c r="I9572" s="9" t="n"/>
      <c r="J9572" s="9" t="n"/>
      <c r="K9572" s="9" t="n"/>
      <c r="L9572" s="9">
        <f>IF(COUNTA($A9572:$K9572)=0,"",IF(AND(IFERROR($H9572,0)&gt;0,LEN(TRIM($K9572&amp;""))&gt;0,IFERROR(LOOKUP(2,1/((LISTS!$M$2:$M$13&lt;&gt;"")*ISNUMBER(SEARCH(LISTS!$M$2:$M$13,$I9572))),LISTS!$N$2:$N$13),"NO")="SI"),"SI","NO"))</f>
        <v/>
      </c>
      <c r="M9572" s="9">
        <f>IF(COUNTA($A9572:$K9572)=0,"",IF($K9572&lt;&gt;"",IF(COUNTIF($K$19:$K9572,$K9572)&gt;1,"SI","NO"),IF(COUNTIFS($A$19:$A9572,$A9572,$C$19:$C9572,$C9572,$J$19:$J9572,$J9572,$D$19:$D9572,$D9572)&gt;1,"SI","NO")))</f>
        <v/>
      </c>
      <c r="N9572" s="11">
        <f>IF(COUNTA($A9572:$K9572)=0,"",IF(AND($L9572="SI",$M9572="NO"),IFERROR($H9572,0),0))</f>
        <v/>
      </c>
      <c r="O9572" s="9">
        <f>IF(COUNTA($A9572:$K9572)=0,"",IF($M9572="SI","CUFE o factura duplicada dentro del reporte; no se suma dos veces",IF(IFERROR($H9572,0)&lt;=0,"DIAN reporta valor susceptible 0",IF($L9572="NO",IFERROR(LOOKUP(2,1/((LISTS!$M$2:$M$13&lt;&gt;"")*ISNUMBER(SEARCH(LISTS!$M$2:$M$13,$I9572))),LISTS!$O$2:$O$13),"Medio de pago no elegible o no identificado por DIAN"),"Apta automaticamente por pago electronico y base positiva"))))</f>
        <v/>
      </c>
    </row>
    <row r="9573">
      <c r="A9573" s="9" t="n"/>
      <c r="B9573" s="9" t="n"/>
      <c r="C9573" s="12" t="n"/>
      <c r="D9573" s="11" t="n"/>
      <c r="E9573" s="11" t="n"/>
      <c r="F9573" s="11" t="n"/>
      <c r="G9573" s="11" t="n"/>
      <c r="H9573" s="11" t="n"/>
      <c r="I9573" s="9" t="n"/>
      <c r="J9573" s="9" t="n"/>
      <c r="K9573" s="9" t="n"/>
      <c r="L9573" s="9">
        <f>IF(COUNTA($A9573:$K9573)=0,"",IF(AND(IFERROR($H9573,0)&gt;0,LEN(TRIM($K9573&amp;""))&gt;0,IFERROR(LOOKUP(2,1/((LISTS!$M$2:$M$13&lt;&gt;"")*ISNUMBER(SEARCH(LISTS!$M$2:$M$13,$I9573))),LISTS!$N$2:$N$13),"NO")="SI"),"SI","NO"))</f>
        <v/>
      </c>
      <c r="M9573" s="9">
        <f>IF(COUNTA($A9573:$K9573)=0,"",IF($K9573&lt;&gt;"",IF(COUNTIF($K$19:$K9573,$K9573)&gt;1,"SI","NO"),IF(COUNTIFS($A$19:$A9573,$A9573,$C$19:$C9573,$C9573,$J$19:$J9573,$J9573,$D$19:$D9573,$D9573)&gt;1,"SI","NO")))</f>
        <v/>
      </c>
      <c r="N9573" s="11">
        <f>IF(COUNTA($A9573:$K9573)=0,"",IF(AND($L9573="SI",$M9573="NO"),IFERROR($H9573,0),0))</f>
        <v/>
      </c>
      <c r="O9573" s="9">
        <f>IF(COUNTA($A9573:$K9573)=0,"",IF($M9573="SI","CUFE o factura duplicada dentro del reporte; no se suma dos veces",IF(IFERROR($H9573,0)&lt;=0,"DIAN reporta valor susceptible 0",IF($L9573="NO",IFERROR(LOOKUP(2,1/((LISTS!$M$2:$M$13&lt;&gt;"")*ISNUMBER(SEARCH(LISTS!$M$2:$M$13,$I9573))),LISTS!$O$2:$O$13),"Medio de pago no elegible o no identificado por DIAN"),"Apta automaticamente por pago electronico y base positiva"))))</f>
        <v/>
      </c>
    </row>
    <row r="9574">
      <c r="A9574" s="9" t="n"/>
      <c r="B9574" s="9" t="n"/>
      <c r="C9574" s="12" t="n"/>
      <c r="D9574" s="11" t="n"/>
      <c r="E9574" s="11" t="n"/>
      <c r="F9574" s="11" t="n"/>
      <c r="G9574" s="11" t="n"/>
      <c r="H9574" s="11" t="n"/>
      <c r="I9574" s="9" t="n"/>
      <c r="J9574" s="9" t="n"/>
      <c r="K9574" s="9" t="n"/>
      <c r="L9574" s="9">
        <f>IF(COUNTA($A9574:$K9574)=0,"",IF(AND(IFERROR($H9574,0)&gt;0,LEN(TRIM($K9574&amp;""))&gt;0,IFERROR(LOOKUP(2,1/((LISTS!$M$2:$M$13&lt;&gt;"")*ISNUMBER(SEARCH(LISTS!$M$2:$M$13,$I9574))),LISTS!$N$2:$N$13),"NO")="SI"),"SI","NO"))</f>
        <v/>
      </c>
      <c r="M9574" s="9">
        <f>IF(COUNTA($A9574:$K9574)=0,"",IF($K9574&lt;&gt;"",IF(COUNTIF($K$19:$K9574,$K9574)&gt;1,"SI","NO"),IF(COUNTIFS($A$19:$A9574,$A9574,$C$19:$C9574,$C9574,$J$19:$J9574,$J9574,$D$19:$D9574,$D9574)&gt;1,"SI","NO")))</f>
        <v/>
      </c>
      <c r="N9574" s="11">
        <f>IF(COUNTA($A9574:$K9574)=0,"",IF(AND($L9574="SI",$M9574="NO"),IFERROR($H9574,0),0))</f>
        <v/>
      </c>
      <c r="O9574" s="9">
        <f>IF(COUNTA($A9574:$K9574)=0,"",IF($M9574="SI","CUFE o factura duplicada dentro del reporte; no se suma dos veces",IF(IFERROR($H9574,0)&lt;=0,"DIAN reporta valor susceptible 0",IF($L9574="NO",IFERROR(LOOKUP(2,1/((LISTS!$M$2:$M$13&lt;&gt;"")*ISNUMBER(SEARCH(LISTS!$M$2:$M$13,$I9574))),LISTS!$O$2:$O$13),"Medio de pago no elegible o no identificado por DIAN"),"Apta automaticamente por pago electronico y base positiva"))))</f>
        <v/>
      </c>
    </row>
    <row r="9575">
      <c r="A9575" s="9" t="n"/>
      <c r="B9575" s="9" t="n"/>
      <c r="C9575" s="12" t="n"/>
      <c r="D9575" s="11" t="n"/>
      <c r="E9575" s="11" t="n"/>
      <c r="F9575" s="11" t="n"/>
      <c r="G9575" s="11" t="n"/>
      <c r="H9575" s="11" t="n"/>
      <c r="I9575" s="9" t="n"/>
      <c r="J9575" s="9" t="n"/>
      <c r="K9575" s="9" t="n"/>
      <c r="L9575" s="9">
        <f>IF(COUNTA($A9575:$K9575)=0,"",IF(AND(IFERROR($H9575,0)&gt;0,LEN(TRIM($K9575&amp;""))&gt;0,IFERROR(LOOKUP(2,1/((LISTS!$M$2:$M$13&lt;&gt;"")*ISNUMBER(SEARCH(LISTS!$M$2:$M$13,$I9575))),LISTS!$N$2:$N$13),"NO")="SI"),"SI","NO"))</f>
        <v/>
      </c>
      <c r="M9575" s="9">
        <f>IF(COUNTA($A9575:$K9575)=0,"",IF($K9575&lt;&gt;"",IF(COUNTIF($K$19:$K9575,$K9575)&gt;1,"SI","NO"),IF(COUNTIFS($A$19:$A9575,$A9575,$C$19:$C9575,$C9575,$J$19:$J9575,$J9575,$D$19:$D9575,$D9575)&gt;1,"SI","NO")))</f>
        <v/>
      </c>
      <c r="N9575" s="11">
        <f>IF(COUNTA($A9575:$K9575)=0,"",IF(AND($L9575="SI",$M9575="NO"),IFERROR($H9575,0),0))</f>
        <v/>
      </c>
      <c r="O9575" s="9">
        <f>IF(COUNTA($A9575:$K9575)=0,"",IF($M9575="SI","CUFE o factura duplicada dentro del reporte; no se suma dos veces",IF(IFERROR($H9575,0)&lt;=0,"DIAN reporta valor susceptible 0",IF($L9575="NO",IFERROR(LOOKUP(2,1/((LISTS!$M$2:$M$13&lt;&gt;"")*ISNUMBER(SEARCH(LISTS!$M$2:$M$13,$I9575))),LISTS!$O$2:$O$13),"Medio de pago no elegible o no identificado por DIAN"),"Apta automaticamente por pago electronico y base positiva"))))</f>
        <v/>
      </c>
    </row>
    <row r="9576">
      <c r="A9576" s="9" t="n"/>
      <c r="B9576" s="9" t="n"/>
      <c r="C9576" s="12" t="n"/>
      <c r="D9576" s="11" t="n"/>
      <c r="E9576" s="11" t="n"/>
      <c r="F9576" s="11" t="n"/>
      <c r="G9576" s="11" t="n"/>
      <c r="H9576" s="11" t="n"/>
      <c r="I9576" s="9" t="n"/>
      <c r="J9576" s="9" t="n"/>
      <c r="K9576" s="9" t="n"/>
      <c r="L9576" s="9">
        <f>IF(COUNTA($A9576:$K9576)=0,"",IF(AND(IFERROR($H9576,0)&gt;0,LEN(TRIM($K9576&amp;""))&gt;0,IFERROR(LOOKUP(2,1/((LISTS!$M$2:$M$13&lt;&gt;"")*ISNUMBER(SEARCH(LISTS!$M$2:$M$13,$I9576))),LISTS!$N$2:$N$13),"NO")="SI"),"SI","NO"))</f>
        <v/>
      </c>
      <c r="M9576" s="9">
        <f>IF(COUNTA($A9576:$K9576)=0,"",IF($K9576&lt;&gt;"",IF(COUNTIF($K$19:$K9576,$K9576)&gt;1,"SI","NO"),IF(COUNTIFS($A$19:$A9576,$A9576,$C$19:$C9576,$C9576,$J$19:$J9576,$J9576,$D$19:$D9576,$D9576)&gt;1,"SI","NO")))</f>
        <v/>
      </c>
      <c r="N9576" s="11">
        <f>IF(COUNTA($A9576:$K9576)=0,"",IF(AND($L9576="SI",$M9576="NO"),IFERROR($H9576,0),0))</f>
        <v/>
      </c>
      <c r="O9576" s="9">
        <f>IF(COUNTA($A9576:$K9576)=0,"",IF($M9576="SI","CUFE o factura duplicada dentro del reporte; no se suma dos veces",IF(IFERROR($H9576,0)&lt;=0,"DIAN reporta valor susceptible 0",IF($L9576="NO",IFERROR(LOOKUP(2,1/((LISTS!$M$2:$M$13&lt;&gt;"")*ISNUMBER(SEARCH(LISTS!$M$2:$M$13,$I9576))),LISTS!$O$2:$O$13),"Medio de pago no elegible o no identificado por DIAN"),"Apta automaticamente por pago electronico y base positiva"))))</f>
        <v/>
      </c>
    </row>
    <row r="9577">
      <c r="A9577" s="9" t="n"/>
      <c r="B9577" s="9" t="n"/>
      <c r="C9577" s="12" t="n"/>
      <c r="D9577" s="11" t="n"/>
      <c r="E9577" s="11" t="n"/>
      <c r="F9577" s="11" t="n"/>
      <c r="G9577" s="11" t="n"/>
      <c r="H9577" s="11" t="n"/>
      <c r="I9577" s="9" t="n"/>
      <c r="J9577" s="9" t="n"/>
      <c r="K9577" s="9" t="n"/>
      <c r="L9577" s="9">
        <f>IF(COUNTA($A9577:$K9577)=0,"",IF(AND(IFERROR($H9577,0)&gt;0,LEN(TRIM($K9577&amp;""))&gt;0,IFERROR(LOOKUP(2,1/((LISTS!$M$2:$M$13&lt;&gt;"")*ISNUMBER(SEARCH(LISTS!$M$2:$M$13,$I9577))),LISTS!$N$2:$N$13),"NO")="SI"),"SI","NO"))</f>
        <v/>
      </c>
      <c r="M9577" s="9">
        <f>IF(COUNTA($A9577:$K9577)=0,"",IF($K9577&lt;&gt;"",IF(COUNTIF($K$19:$K9577,$K9577)&gt;1,"SI","NO"),IF(COUNTIFS($A$19:$A9577,$A9577,$C$19:$C9577,$C9577,$J$19:$J9577,$J9577,$D$19:$D9577,$D9577)&gt;1,"SI","NO")))</f>
        <v/>
      </c>
      <c r="N9577" s="11">
        <f>IF(COUNTA($A9577:$K9577)=0,"",IF(AND($L9577="SI",$M9577="NO"),IFERROR($H9577,0),0))</f>
        <v/>
      </c>
      <c r="O9577" s="9">
        <f>IF(COUNTA($A9577:$K9577)=0,"",IF($M9577="SI","CUFE o factura duplicada dentro del reporte; no se suma dos veces",IF(IFERROR($H9577,0)&lt;=0,"DIAN reporta valor susceptible 0",IF($L9577="NO",IFERROR(LOOKUP(2,1/((LISTS!$M$2:$M$13&lt;&gt;"")*ISNUMBER(SEARCH(LISTS!$M$2:$M$13,$I9577))),LISTS!$O$2:$O$13),"Medio de pago no elegible o no identificado por DIAN"),"Apta automaticamente por pago electronico y base positiva"))))</f>
        <v/>
      </c>
    </row>
    <row r="9578">
      <c r="A9578" s="9" t="n"/>
      <c r="B9578" s="9" t="n"/>
      <c r="C9578" s="12" t="n"/>
      <c r="D9578" s="11" t="n"/>
      <c r="E9578" s="11" t="n"/>
      <c r="F9578" s="11" t="n"/>
      <c r="G9578" s="11" t="n"/>
      <c r="H9578" s="11" t="n"/>
      <c r="I9578" s="9" t="n"/>
      <c r="J9578" s="9" t="n"/>
      <c r="K9578" s="9" t="n"/>
      <c r="L9578" s="9">
        <f>IF(COUNTA($A9578:$K9578)=0,"",IF(AND(IFERROR($H9578,0)&gt;0,LEN(TRIM($K9578&amp;""))&gt;0,IFERROR(LOOKUP(2,1/((LISTS!$M$2:$M$13&lt;&gt;"")*ISNUMBER(SEARCH(LISTS!$M$2:$M$13,$I9578))),LISTS!$N$2:$N$13),"NO")="SI"),"SI","NO"))</f>
        <v/>
      </c>
      <c r="M9578" s="9">
        <f>IF(COUNTA($A9578:$K9578)=0,"",IF($K9578&lt;&gt;"",IF(COUNTIF($K$19:$K9578,$K9578)&gt;1,"SI","NO"),IF(COUNTIFS($A$19:$A9578,$A9578,$C$19:$C9578,$C9578,$J$19:$J9578,$J9578,$D$19:$D9578,$D9578)&gt;1,"SI","NO")))</f>
        <v/>
      </c>
      <c r="N9578" s="11">
        <f>IF(COUNTA($A9578:$K9578)=0,"",IF(AND($L9578="SI",$M9578="NO"),IFERROR($H9578,0),0))</f>
        <v/>
      </c>
      <c r="O9578" s="9">
        <f>IF(COUNTA($A9578:$K9578)=0,"",IF($M9578="SI","CUFE o factura duplicada dentro del reporte; no se suma dos veces",IF(IFERROR($H9578,0)&lt;=0,"DIAN reporta valor susceptible 0",IF($L9578="NO",IFERROR(LOOKUP(2,1/((LISTS!$M$2:$M$13&lt;&gt;"")*ISNUMBER(SEARCH(LISTS!$M$2:$M$13,$I9578))),LISTS!$O$2:$O$13),"Medio de pago no elegible o no identificado por DIAN"),"Apta automaticamente por pago electronico y base positiva"))))</f>
        <v/>
      </c>
    </row>
    <row r="9579">
      <c r="A9579" s="9" t="n"/>
      <c r="B9579" s="9" t="n"/>
      <c r="C9579" s="12" t="n"/>
      <c r="D9579" s="11" t="n"/>
      <c r="E9579" s="11" t="n"/>
      <c r="F9579" s="11" t="n"/>
      <c r="G9579" s="11" t="n"/>
      <c r="H9579" s="11" t="n"/>
      <c r="I9579" s="9" t="n"/>
      <c r="J9579" s="9" t="n"/>
      <c r="K9579" s="9" t="n"/>
      <c r="L9579" s="9">
        <f>IF(COUNTA($A9579:$K9579)=0,"",IF(AND(IFERROR($H9579,0)&gt;0,LEN(TRIM($K9579&amp;""))&gt;0,IFERROR(LOOKUP(2,1/((LISTS!$M$2:$M$13&lt;&gt;"")*ISNUMBER(SEARCH(LISTS!$M$2:$M$13,$I9579))),LISTS!$N$2:$N$13),"NO")="SI"),"SI","NO"))</f>
        <v/>
      </c>
      <c r="M9579" s="9">
        <f>IF(COUNTA($A9579:$K9579)=0,"",IF($K9579&lt;&gt;"",IF(COUNTIF($K$19:$K9579,$K9579)&gt;1,"SI","NO"),IF(COUNTIFS($A$19:$A9579,$A9579,$C$19:$C9579,$C9579,$J$19:$J9579,$J9579,$D$19:$D9579,$D9579)&gt;1,"SI","NO")))</f>
        <v/>
      </c>
      <c r="N9579" s="11">
        <f>IF(COUNTA($A9579:$K9579)=0,"",IF(AND($L9579="SI",$M9579="NO"),IFERROR($H9579,0),0))</f>
        <v/>
      </c>
      <c r="O9579" s="9">
        <f>IF(COUNTA($A9579:$K9579)=0,"",IF($M9579="SI","CUFE o factura duplicada dentro del reporte; no se suma dos veces",IF(IFERROR($H9579,0)&lt;=0,"DIAN reporta valor susceptible 0",IF($L9579="NO",IFERROR(LOOKUP(2,1/((LISTS!$M$2:$M$13&lt;&gt;"")*ISNUMBER(SEARCH(LISTS!$M$2:$M$13,$I9579))),LISTS!$O$2:$O$13),"Medio de pago no elegible o no identificado por DIAN"),"Apta automaticamente por pago electronico y base positiva"))))</f>
        <v/>
      </c>
    </row>
    <row r="9580">
      <c r="A9580" s="9" t="n"/>
      <c r="B9580" s="9" t="n"/>
      <c r="C9580" s="12" t="n"/>
      <c r="D9580" s="11" t="n"/>
      <c r="E9580" s="11" t="n"/>
      <c r="F9580" s="11" t="n"/>
      <c r="G9580" s="11" t="n"/>
      <c r="H9580" s="11" t="n"/>
      <c r="I9580" s="9" t="n"/>
      <c r="J9580" s="9" t="n"/>
      <c r="K9580" s="9" t="n"/>
      <c r="L9580" s="9">
        <f>IF(COUNTA($A9580:$K9580)=0,"",IF(AND(IFERROR($H9580,0)&gt;0,LEN(TRIM($K9580&amp;""))&gt;0,IFERROR(LOOKUP(2,1/((LISTS!$M$2:$M$13&lt;&gt;"")*ISNUMBER(SEARCH(LISTS!$M$2:$M$13,$I9580))),LISTS!$N$2:$N$13),"NO")="SI"),"SI","NO"))</f>
        <v/>
      </c>
      <c r="M9580" s="9">
        <f>IF(COUNTA($A9580:$K9580)=0,"",IF($K9580&lt;&gt;"",IF(COUNTIF($K$19:$K9580,$K9580)&gt;1,"SI","NO"),IF(COUNTIFS($A$19:$A9580,$A9580,$C$19:$C9580,$C9580,$J$19:$J9580,$J9580,$D$19:$D9580,$D9580)&gt;1,"SI","NO")))</f>
        <v/>
      </c>
      <c r="N9580" s="11">
        <f>IF(COUNTA($A9580:$K9580)=0,"",IF(AND($L9580="SI",$M9580="NO"),IFERROR($H9580,0),0))</f>
        <v/>
      </c>
      <c r="O9580" s="9">
        <f>IF(COUNTA($A9580:$K9580)=0,"",IF($M9580="SI","CUFE o factura duplicada dentro del reporte; no se suma dos veces",IF(IFERROR($H9580,0)&lt;=0,"DIAN reporta valor susceptible 0",IF($L9580="NO",IFERROR(LOOKUP(2,1/((LISTS!$M$2:$M$13&lt;&gt;"")*ISNUMBER(SEARCH(LISTS!$M$2:$M$13,$I9580))),LISTS!$O$2:$O$13),"Medio de pago no elegible o no identificado por DIAN"),"Apta automaticamente por pago electronico y base positiva"))))</f>
        <v/>
      </c>
    </row>
    <row r="9581">
      <c r="A9581" s="9" t="n"/>
      <c r="B9581" s="9" t="n"/>
      <c r="C9581" s="12" t="n"/>
      <c r="D9581" s="11" t="n"/>
      <c r="E9581" s="11" t="n"/>
      <c r="F9581" s="11" t="n"/>
      <c r="G9581" s="11" t="n"/>
      <c r="H9581" s="11" t="n"/>
      <c r="I9581" s="9" t="n"/>
      <c r="J9581" s="9" t="n"/>
      <c r="K9581" s="9" t="n"/>
      <c r="L9581" s="9">
        <f>IF(COUNTA($A9581:$K9581)=0,"",IF(AND(IFERROR($H9581,0)&gt;0,LEN(TRIM($K9581&amp;""))&gt;0,IFERROR(LOOKUP(2,1/((LISTS!$M$2:$M$13&lt;&gt;"")*ISNUMBER(SEARCH(LISTS!$M$2:$M$13,$I9581))),LISTS!$N$2:$N$13),"NO")="SI"),"SI","NO"))</f>
        <v/>
      </c>
      <c r="M9581" s="9">
        <f>IF(COUNTA($A9581:$K9581)=0,"",IF($K9581&lt;&gt;"",IF(COUNTIF($K$19:$K9581,$K9581)&gt;1,"SI","NO"),IF(COUNTIFS($A$19:$A9581,$A9581,$C$19:$C9581,$C9581,$J$19:$J9581,$J9581,$D$19:$D9581,$D9581)&gt;1,"SI","NO")))</f>
        <v/>
      </c>
      <c r="N9581" s="11">
        <f>IF(COUNTA($A9581:$K9581)=0,"",IF(AND($L9581="SI",$M9581="NO"),IFERROR($H9581,0),0))</f>
        <v/>
      </c>
      <c r="O9581" s="9">
        <f>IF(COUNTA($A9581:$K9581)=0,"",IF($M9581="SI","CUFE o factura duplicada dentro del reporte; no se suma dos veces",IF(IFERROR($H9581,0)&lt;=0,"DIAN reporta valor susceptible 0",IF($L9581="NO",IFERROR(LOOKUP(2,1/((LISTS!$M$2:$M$13&lt;&gt;"")*ISNUMBER(SEARCH(LISTS!$M$2:$M$13,$I9581))),LISTS!$O$2:$O$13),"Medio de pago no elegible o no identificado por DIAN"),"Apta automaticamente por pago electronico y base positiva"))))</f>
        <v/>
      </c>
    </row>
    <row r="9582">
      <c r="A9582" s="9" t="n"/>
      <c r="B9582" s="9" t="n"/>
      <c r="C9582" s="12" t="n"/>
      <c r="D9582" s="11" t="n"/>
      <c r="E9582" s="11" t="n"/>
      <c r="F9582" s="11" t="n"/>
      <c r="G9582" s="11" t="n"/>
      <c r="H9582" s="11" t="n"/>
      <c r="I9582" s="9" t="n"/>
      <c r="J9582" s="9" t="n"/>
      <c r="K9582" s="9" t="n"/>
      <c r="L9582" s="9">
        <f>IF(COUNTA($A9582:$K9582)=0,"",IF(AND(IFERROR($H9582,0)&gt;0,LEN(TRIM($K9582&amp;""))&gt;0,IFERROR(LOOKUP(2,1/((LISTS!$M$2:$M$13&lt;&gt;"")*ISNUMBER(SEARCH(LISTS!$M$2:$M$13,$I9582))),LISTS!$N$2:$N$13),"NO")="SI"),"SI","NO"))</f>
        <v/>
      </c>
      <c r="M9582" s="9">
        <f>IF(COUNTA($A9582:$K9582)=0,"",IF($K9582&lt;&gt;"",IF(COUNTIF($K$19:$K9582,$K9582)&gt;1,"SI","NO"),IF(COUNTIFS($A$19:$A9582,$A9582,$C$19:$C9582,$C9582,$J$19:$J9582,$J9582,$D$19:$D9582,$D9582)&gt;1,"SI","NO")))</f>
        <v/>
      </c>
      <c r="N9582" s="11">
        <f>IF(COUNTA($A9582:$K9582)=0,"",IF(AND($L9582="SI",$M9582="NO"),IFERROR($H9582,0),0))</f>
        <v/>
      </c>
      <c r="O9582" s="9">
        <f>IF(COUNTA($A9582:$K9582)=0,"",IF($M9582="SI","CUFE o factura duplicada dentro del reporte; no se suma dos veces",IF(IFERROR($H9582,0)&lt;=0,"DIAN reporta valor susceptible 0",IF($L9582="NO",IFERROR(LOOKUP(2,1/((LISTS!$M$2:$M$13&lt;&gt;"")*ISNUMBER(SEARCH(LISTS!$M$2:$M$13,$I9582))),LISTS!$O$2:$O$13),"Medio de pago no elegible o no identificado por DIAN"),"Apta automaticamente por pago electronico y base positiva"))))</f>
        <v/>
      </c>
    </row>
    <row r="9583">
      <c r="A9583" s="9" t="n"/>
      <c r="B9583" s="9" t="n"/>
      <c r="C9583" s="12" t="n"/>
      <c r="D9583" s="11" t="n"/>
      <c r="E9583" s="11" t="n"/>
      <c r="F9583" s="11" t="n"/>
      <c r="G9583" s="11" t="n"/>
      <c r="H9583" s="11" t="n"/>
      <c r="I9583" s="9" t="n"/>
      <c r="J9583" s="9" t="n"/>
      <c r="K9583" s="9" t="n"/>
      <c r="L9583" s="9">
        <f>IF(COUNTA($A9583:$K9583)=0,"",IF(AND(IFERROR($H9583,0)&gt;0,LEN(TRIM($K9583&amp;""))&gt;0,IFERROR(LOOKUP(2,1/((LISTS!$M$2:$M$13&lt;&gt;"")*ISNUMBER(SEARCH(LISTS!$M$2:$M$13,$I9583))),LISTS!$N$2:$N$13),"NO")="SI"),"SI","NO"))</f>
        <v/>
      </c>
      <c r="M9583" s="9">
        <f>IF(COUNTA($A9583:$K9583)=0,"",IF($K9583&lt;&gt;"",IF(COUNTIF($K$19:$K9583,$K9583)&gt;1,"SI","NO"),IF(COUNTIFS($A$19:$A9583,$A9583,$C$19:$C9583,$C9583,$J$19:$J9583,$J9583,$D$19:$D9583,$D9583)&gt;1,"SI","NO")))</f>
        <v/>
      </c>
      <c r="N9583" s="11">
        <f>IF(COUNTA($A9583:$K9583)=0,"",IF(AND($L9583="SI",$M9583="NO"),IFERROR($H9583,0),0))</f>
        <v/>
      </c>
      <c r="O9583" s="9">
        <f>IF(COUNTA($A9583:$K9583)=0,"",IF($M9583="SI","CUFE o factura duplicada dentro del reporte; no se suma dos veces",IF(IFERROR($H9583,0)&lt;=0,"DIAN reporta valor susceptible 0",IF($L9583="NO",IFERROR(LOOKUP(2,1/((LISTS!$M$2:$M$13&lt;&gt;"")*ISNUMBER(SEARCH(LISTS!$M$2:$M$13,$I9583))),LISTS!$O$2:$O$13),"Medio de pago no elegible o no identificado por DIAN"),"Apta automaticamente por pago electronico y base positiva"))))</f>
        <v/>
      </c>
    </row>
    <row r="9584">
      <c r="A9584" s="9" t="n"/>
      <c r="B9584" s="9" t="n"/>
      <c r="C9584" s="12" t="n"/>
      <c r="D9584" s="11" t="n"/>
      <c r="E9584" s="11" t="n"/>
      <c r="F9584" s="11" t="n"/>
      <c r="G9584" s="11" t="n"/>
      <c r="H9584" s="11" t="n"/>
      <c r="I9584" s="9" t="n"/>
      <c r="J9584" s="9" t="n"/>
      <c r="K9584" s="9" t="n"/>
      <c r="L9584" s="9">
        <f>IF(COUNTA($A9584:$K9584)=0,"",IF(AND(IFERROR($H9584,0)&gt;0,LEN(TRIM($K9584&amp;""))&gt;0,IFERROR(LOOKUP(2,1/((LISTS!$M$2:$M$13&lt;&gt;"")*ISNUMBER(SEARCH(LISTS!$M$2:$M$13,$I9584))),LISTS!$N$2:$N$13),"NO")="SI"),"SI","NO"))</f>
        <v/>
      </c>
      <c r="M9584" s="9">
        <f>IF(COUNTA($A9584:$K9584)=0,"",IF($K9584&lt;&gt;"",IF(COUNTIF($K$19:$K9584,$K9584)&gt;1,"SI","NO"),IF(COUNTIFS($A$19:$A9584,$A9584,$C$19:$C9584,$C9584,$J$19:$J9584,$J9584,$D$19:$D9584,$D9584)&gt;1,"SI","NO")))</f>
        <v/>
      </c>
      <c r="N9584" s="11">
        <f>IF(COUNTA($A9584:$K9584)=0,"",IF(AND($L9584="SI",$M9584="NO"),IFERROR($H9584,0),0))</f>
        <v/>
      </c>
      <c r="O9584" s="9">
        <f>IF(COUNTA($A9584:$K9584)=0,"",IF($M9584="SI","CUFE o factura duplicada dentro del reporte; no se suma dos veces",IF(IFERROR($H9584,0)&lt;=0,"DIAN reporta valor susceptible 0",IF($L9584="NO",IFERROR(LOOKUP(2,1/((LISTS!$M$2:$M$13&lt;&gt;"")*ISNUMBER(SEARCH(LISTS!$M$2:$M$13,$I9584))),LISTS!$O$2:$O$13),"Medio de pago no elegible o no identificado por DIAN"),"Apta automaticamente por pago electronico y base positiva"))))</f>
        <v/>
      </c>
    </row>
    <row r="9585">
      <c r="A9585" s="9" t="n"/>
      <c r="B9585" s="9" t="n"/>
      <c r="C9585" s="12" t="n"/>
      <c r="D9585" s="11" t="n"/>
      <c r="E9585" s="11" t="n"/>
      <c r="F9585" s="11" t="n"/>
      <c r="G9585" s="11" t="n"/>
      <c r="H9585" s="11" t="n"/>
      <c r="I9585" s="9" t="n"/>
      <c r="J9585" s="9" t="n"/>
      <c r="K9585" s="9" t="n"/>
      <c r="L9585" s="9">
        <f>IF(COUNTA($A9585:$K9585)=0,"",IF(AND(IFERROR($H9585,0)&gt;0,LEN(TRIM($K9585&amp;""))&gt;0,IFERROR(LOOKUP(2,1/((LISTS!$M$2:$M$13&lt;&gt;"")*ISNUMBER(SEARCH(LISTS!$M$2:$M$13,$I9585))),LISTS!$N$2:$N$13),"NO")="SI"),"SI","NO"))</f>
        <v/>
      </c>
      <c r="M9585" s="9">
        <f>IF(COUNTA($A9585:$K9585)=0,"",IF($K9585&lt;&gt;"",IF(COUNTIF($K$19:$K9585,$K9585)&gt;1,"SI","NO"),IF(COUNTIFS($A$19:$A9585,$A9585,$C$19:$C9585,$C9585,$J$19:$J9585,$J9585,$D$19:$D9585,$D9585)&gt;1,"SI","NO")))</f>
        <v/>
      </c>
      <c r="N9585" s="11">
        <f>IF(COUNTA($A9585:$K9585)=0,"",IF(AND($L9585="SI",$M9585="NO"),IFERROR($H9585,0),0))</f>
        <v/>
      </c>
      <c r="O9585" s="9">
        <f>IF(COUNTA($A9585:$K9585)=0,"",IF($M9585="SI","CUFE o factura duplicada dentro del reporte; no se suma dos veces",IF(IFERROR($H9585,0)&lt;=0,"DIAN reporta valor susceptible 0",IF($L9585="NO",IFERROR(LOOKUP(2,1/((LISTS!$M$2:$M$13&lt;&gt;"")*ISNUMBER(SEARCH(LISTS!$M$2:$M$13,$I9585))),LISTS!$O$2:$O$13),"Medio de pago no elegible o no identificado por DIAN"),"Apta automaticamente por pago electronico y base positiva"))))</f>
        <v/>
      </c>
    </row>
    <row r="9586">
      <c r="A9586" s="9" t="n"/>
      <c r="B9586" s="9" t="n"/>
      <c r="C9586" s="12" t="n"/>
      <c r="D9586" s="11" t="n"/>
      <c r="E9586" s="11" t="n"/>
      <c r="F9586" s="11" t="n"/>
      <c r="G9586" s="11" t="n"/>
      <c r="H9586" s="11" t="n"/>
      <c r="I9586" s="9" t="n"/>
      <c r="J9586" s="9" t="n"/>
      <c r="K9586" s="9" t="n"/>
      <c r="L9586" s="9">
        <f>IF(COUNTA($A9586:$K9586)=0,"",IF(AND(IFERROR($H9586,0)&gt;0,LEN(TRIM($K9586&amp;""))&gt;0,IFERROR(LOOKUP(2,1/((LISTS!$M$2:$M$13&lt;&gt;"")*ISNUMBER(SEARCH(LISTS!$M$2:$M$13,$I9586))),LISTS!$N$2:$N$13),"NO")="SI"),"SI","NO"))</f>
        <v/>
      </c>
      <c r="M9586" s="9">
        <f>IF(COUNTA($A9586:$K9586)=0,"",IF($K9586&lt;&gt;"",IF(COUNTIF($K$19:$K9586,$K9586)&gt;1,"SI","NO"),IF(COUNTIFS($A$19:$A9586,$A9586,$C$19:$C9586,$C9586,$J$19:$J9586,$J9586,$D$19:$D9586,$D9586)&gt;1,"SI","NO")))</f>
        <v/>
      </c>
      <c r="N9586" s="11">
        <f>IF(COUNTA($A9586:$K9586)=0,"",IF(AND($L9586="SI",$M9586="NO"),IFERROR($H9586,0),0))</f>
        <v/>
      </c>
      <c r="O9586" s="9">
        <f>IF(COUNTA($A9586:$K9586)=0,"",IF($M9586="SI","CUFE o factura duplicada dentro del reporte; no se suma dos veces",IF(IFERROR($H9586,0)&lt;=0,"DIAN reporta valor susceptible 0",IF($L9586="NO",IFERROR(LOOKUP(2,1/((LISTS!$M$2:$M$13&lt;&gt;"")*ISNUMBER(SEARCH(LISTS!$M$2:$M$13,$I9586))),LISTS!$O$2:$O$13),"Medio de pago no elegible o no identificado por DIAN"),"Apta automaticamente por pago electronico y base positiva"))))</f>
        <v/>
      </c>
    </row>
    <row r="9587">
      <c r="A9587" s="9" t="n"/>
      <c r="B9587" s="9" t="n"/>
      <c r="C9587" s="12" t="n"/>
      <c r="D9587" s="11" t="n"/>
      <c r="E9587" s="11" t="n"/>
      <c r="F9587" s="11" t="n"/>
      <c r="G9587" s="11" t="n"/>
      <c r="H9587" s="11" t="n"/>
      <c r="I9587" s="9" t="n"/>
      <c r="J9587" s="9" t="n"/>
      <c r="K9587" s="9" t="n"/>
      <c r="L9587" s="9">
        <f>IF(COUNTA($A9587:$K9587)=0,"",IF(AND(IFERROR($H9587,0)&gt;0,LEN(TRIM($K9587&amp;""))&gt;0,IFERROR(LOOKUP(2,1/((LISTS!$M$2:$M$13&lt;&gt;"")*ISNUMBER(SEARCH(LISTS!$M$2:$M$13,$I9587))),LISTS!$N$2:$N$13),"NO")="SI"),"SI","NO"))</f>
        <v/>
      </c>
      <c r="M9587" s="9">
        <f>IF(COUNTA($A9587:$K9587)=0,"",IF($K9587&lt;&gt;"",IF(COUNTIF($K$19:$K9587,$K9587)&gt;1,"SI","NO"),IF(COUNTIFS($A$19:$A9587,$A9587,$C$19:$C9587,$C9587,$J$19:$J9587,$J9587,$D$19:$D9587,$D9587)&gt;1,"SI","NO")))</f>
        <v/>
      </c>
      <c r="N9587" s="11">
        <f>IF(COUNTA($A9587:$K9587)=0,"",IF(AND($L9587="SI",$M9587="NO"),IFERROR($H9587,0),0))</f>
        <v/>
      </c>
      <c r="O9587" s="9">
        <f>IF(COUNTA($A9587:$K9587)=0,"",IF($M9587="SI","CUFE o factura duplicada dentro del reporte; no se suma dos veces",IF(IFERROR($H9587,0)&lt;=0,"DIAN reporta valor susceptible 0",IF($L9587="NO",IFERROR(LOOKUP(2,1/((LISTS!$M$2:$M$13&lt;&gt;"")*ISNUMBER(SEARCH(LISTS!$M$2:$M$13,$I9587))),LISTS!$O$2:$O$13),"Medio de pago no elegible o no identificado por DIAN"),"Apta automaticamente por pago electronico y base positiva"))))</f>
        <v/>
      </c>
    </row>
    <row r="9588">
      <c r="A9588" s="9" t="n"/>
      <c r="B9588" s="9" t="n"/>
      <c r="C9588" s="12" t="n"/>
      <c r="D9588" s="11" t="n"/>
      <c r="E9588" s="11" t="n"/>
      <c r="F9588" s="11" t="n"/>
      <c r="G9588" s="11" t="n"/>
      <c r="H9588" s="11" t="n"/>
      <c r="I9588" s="9" t="n"/>
      <c r="J9588" s="9" t="n"/>
      <c r="K9588" s="9" t="n"/>
      <c r="L9588" s="9">
        <f>IF(COUNTA($A9588:$K9588)=0,"",IF(AND(IFERROR($H9588,0)&gt;0,LEN(TRIM($K9588&amp;""))&gt;0,IFERROR(LOOKUP(2,1/((LISTS!$M$2:$M$13&lt;&gt;"")*ISNUMBER(SEARCH(LISTS!$M$2:$M$13,$I9588))),LISTS!$N$2:$N$13),"NO")="SI"),"SI","NO"))</f>
        <v/>
      </c>
      <c r="M9588" s="9">
        <f>IF(COUNTA($A9588:$K9588)=0,"",IF($K9588&lt;&gt;"",IF(COUNTIF($K$19:$K9588,$K9588)&gt;1,"SI","NO"),IF(COUNTIFS($A$19:$A9588,$A9588,$C$19:$C9588,$C9588,$J$19:$J9588,$J9588,$D$19:$D9588,$D9588)&gt;1,"SI","NO")))</f>
        <v/>
      </c>
      <c r="N9588" s="11">
        <f>IF(COUNTA($A9588:$K9588)=0,"",IF(AND($L9588="SI",$M9588="NO"),IFERROR($H9588,0),0))</f>
        <v/>
      </c>
      <c r="O9588" s="9">
        <f>IF(COUNTA($A9588:$K9588)=0,"",IF($M9588="SI","CUFE o factura duplicada dentro del reporte; no se suma dos veces",IF(IFERROR($H9588,0)&lt;=0,"DIAN reporta valor susceptible 0",IF($L9588="NO",IFERROR(LOOKUP(2,1/((LISTS!$M$2:$M$13&lt;&gt;"")*ISNUMBER(SEARCH(LISTS!$M$2:$M$13,$I9588))),LISTS!$O$2:$O$13),"Medio de pago no elegible o no identificado por DIAN"),"Apta automaticamente por pago electronico y base positiva"))))</f>
        <v/>
      </c>
    </row>
    <row r="9589">
      <c r="A9589" s="9" t="n"/>
      <c r="B9589" s="9" t="n"/>
      <c r="C9589" s="12" t="n"/>
      <c r="D9589" s="11" t="n"/>
      <c r="E9589" s="11" t="n"/>
      <c r="F9589" s="11" t="n"/>
      <c r="G9589" s="11" t="n"/>
      <c r="H9589" s="11" t="n"/>
      <c r="I9589" s="9" t="n"/>
      <c r="J9589" s="9" t="n"/>
      <c r="K9589" s="9" t="n"/>
      <c r="L9589" s="9">
        <f>IF(COUNTA($A9589:$K9589)=0,"",IF(AND(IFERROR($H9589,0)&gt;0,LEN(TRIM($K9589&amp;""))&gt;0,IFERROR(LOOKUP(2,1/((LISTS!$M$2:$M$13&lt;&gt;"")*ISNUMBER(SEARCH(LISTS!$M$2:$M$13,$I9589))),LISTS!$N$2:$N$13),"NO")="SI"),"SI","NO"))</f>
        <v/>
      </c>
      <c r="M9589" s="9">
        <f>IF(COUNTA($A9589:$K9589)=0,"",IF($K9589&lt;&gt;"",IF(COUNTIF($K$19:$K9589,$K9589)&gt;1,"SI","NO"),IF(COUNTIFS($A$19:$A9589,$A9589,$C$19:$C9589,$C9589,$J$19:$J9589,$J9589,$D$19:$D9589,$D9589)&gt;1,"SI","NO")))</f>
        <v/>
      </c>
      <c r="N9589" s="11">
        <f>IF(COUNTA($A9589:$K9589)=0,"",IF(AND($L9589="SI",$M9589="NO"),IFERROR($H9589,0),0))</f>
        <v/>
      </c>
      <c r="O9589" s="9">
        <f>IF(COUNTA($A9589:$K9589)=0,"",IF($M9589="SI","CUFE o factura duplicada dentro del reporte; no se suma dos veces",IF(IFERROR($H9589,0)&lt;=0,"DIAN reporta valor susceptible 0",IF($L9589="NO",IFERROR(LOOKUP(2,1/((LISTS!$M$2:$M$13&lt;&gt;"")*ISNUMBER(SEARCH(LISTS!$M$2:$M$13,$I9589))),LISTS!$O$2:$O$13),"Medio de pago no elegible o no identificado por DIAN"),"Apta automaticamente por pago electronico y base positiva"))))</f>
        <v/>
      </c>
    </row>
    <row r="9590">
      <c r="A9590" s="9" t="n"/>
      <c r="B9590" s="9" t="n"/>
      <c r="C9590" s="12" t="n"/>
      <c r="D9590" s="11" t="n"/>
      <c r="E9590" s="11" t="n"/>
      <c r="F9590" s="11" t="n"/>
      <c r="G9590" s="11" t="n"/>
      <c r="H9590" s="11" t="n"/>
      <c r="I9590" s="9" t="n"/>
      <c r="J9590" s="9" t="n"/>
      <c r="K9590" s="9" t="n"/>
      <c r="L9590" s="9">
        <f>IF(COUNTA($A9590:$K9590)=0,"",IF(AND(IFERROR($H9590,0)&gt;0,LEN(TRIM($K9590&amp;""))&gt;0,IFERROR(LOOKUP(2,1/((LISTS!$M$2:$M$13&lt;&gt;"")*ISNUMBER(SEARCH(LISTS!$M$2:$M$13,$I9590))),LISTS!$N$2:$N$13),"NO")="SI"),"SI","NO"))</f>
        <v/>
      </c>
      <c r="M9590" s="9">
        <f>IF(COUNTA($A9590:$K9590)=0,"",IF($K9590&lt;&gt;"",IF(COUNTIF($K$19:$K9590,$K9590)&gt;1,"SI","NO"),IF(COUNTIFS($A$19:$A9590,$A9590,$C$19:$C9590,$C9590,$J$19:$J9590,$J9590,$D$19:$D9590,$D9590)&gt;1,"SI","NO")))</f>
        <v/>
      </c>
      <c r="N9590" s="11">
        <f>IF(COUNTA($A9590:$K9590)=0,"",IF(AND($L9590="SI",$M9590="NO"),IFERROR($H9590,0),0))</f>
        <v/>
      </c>
      <c r="O9590" s="9">
        <f>IF(COUNTA($A9590:$K9590)=0,"",IF($M9590="SI","CUFE o factura duplicada dentro del reporte; no se suma dos veces",IF(IFERROR($H9590,0)&lt;=0,"DIAN reporta valor susceptible 0",IF($L9590="NO",IFERROR(LOOKUP(2,1/((LISTS!$M$2:$M$13&lt;&gt;"")*ISNUMBER(SEARCH(LISTS!$M$2:$M$13,$I9590))),LISTS!$O$2:$O$13),"Medio de pago no elegible o no identificado por DIAN"),"Apta automaticamente por pago electronico y base positiva"))))</f>
        <v/>
      </c>
    </row>
    <row r="9591">
      <c r="A9591" s="9" t="n"/>
      <c r="B9591" s="9" t="n"/>
      <c r="C9591" s="12" t="n"/>
      <c r="D9591" s="11" t="n"/>
      <c r="E9591" s="11" t="n"/>
      <c r="F9591" s="11" t="n"/>
      <c r="G9591" s="11" t="n"/>
      <c r="H9591" s="11" t="n"/>
      <c r="I9591" s="9" t="n"/>
      <c r="J9591" s="9" t="n"/>
      <c r="K9591" s="9" t="n"/>
      <c r="L9591" s="9">
        <f>IF(COUNTA($A9591:$K9591)=0,"",IF(AND(IFERROR($H9591,0)&gt;0,LEN(TRIM($K9591&amp;""))&gt;0,IFERROR(LOOKUP(2,1/((LISTS!$M$2:$M$13&lt;&gt;"")*ISNUMBER(SEARCH(LISTS!$M$2:$M$13,$I9591))),LISTS!$N$2:$N$13),"NO")="SI"),"SI","NO"))</f>
        <v/>
      </c>
      <c r="M9591" s="9">
        <f>IF(COUNTA($A9591:$K9591)=0,"",IF($K9591&lt;&gt;"",IF(COUNTIF($K$19:$K9591,$K9591)&gt;1,"SI","NO"),IF(COUNTIFS($A$19:$A9591,$A9591,$C$19:$C9591,$C9591,$J$19:$J9591,$J9591,$D$19:$D9591,$D9591)&gt;1,"SI","NO")))</f>
        <v/>
      </c>
      <c r="N9591" s="11">
        <f>IF(COUNTA($A9591:$K9591)=0,"",IF(AND($L9591="SI",$M9591="NO"),IFERROR($H9591,0),0))</f>
        <v/>
      </c>
      <c r="O9591" s="9">
        <f>IF(COUNTA($A9591:$K9591)=0,"",IF($M9591="SI","CUFE o factura duplicada dentro del reporte; no se suma dos veces",IF(IFERROR($H9591,0)&lt;=0,"DIAN reporta valor susceptible 0",IF($L9591="NO",IFERROR(LOOKUP(2,1/((LISTS!$M$2:$M$13&lt;&gt;"")*ISNUMBER(SEARCH(LISTS!$M$2:$M$13,$I9591))),LISTS!$O$2:$O$13),"Medio de pago no elegible o no identificado por DIAN"),"Apta automaticamente por pago electronico y base positiva"))))</f>
        <v/>
      </c>
    </row>
    <row r="9592">
      <c r="A9592" s="9" t="n"/>
      <c r="B9592" s="9" t="n"/>
      <c r="C9592" s="12" t="n"/>
      <c r="D9592" s="11" t="n"/>
      <c r="E9592" s="11" t="n"/>
      <c r="F9592" s="11" t="n"/>
      <c r="G9592" s="11" t="n"/>
      <c r="H9592" s="11" t="n"/>
      <c r="I9592" s="9" t="n"/>
      <c r="J9592" s="9" t="n"/>
      <c r="K9592" s="9" t="n"/>
      <c r="L9592" s="9">
        <f>IF(COUNTA($A9592:$K9592)=0,"",IF(AND(IFERROR($H9592,0)&gt;0,LEN(TRIM($K9592&amp;""))&gt;0,IFERROR(LOOKUP(2,1/((LISTS!$M$2:$M$13&lt;&gt;"")*ISNUMBER(SEARCH(LISTS!$M$2:$M$13,$I9592))),LISTS!$N$2:$N$13),"NO")="SI"),"SI","NO"))</f>
        <v/>
      </c>
      <c r="M9592" s="9">
        <f>IF(COUNTA($A9592:$K9592)=0,"",IF($K9592&lt;&gt;"",IF(COUNTIF($K$19:$K9592,$K9592)&gt;1,"SI","NO"),IF(COUNTIFS($A$19:$A9592,$A9592,$C$19:$C9592,$C9592,$J$19:$J9592,$J9592,$D$19:$D9592,$D9592)&gt;1,"SI","NO")))</f>
        <v/>
      </c>
      <c r="N9592" s="11">
        <f>IF(COUNTA($A9592:$K9592)=0,"",IF(AND($L9592="SI",$M9592="NO"),IFERROR($H9592,0),0))</f>
        <v/>
      </c>
      <c r="O9592" s="9">
        <f>IF(COUNTA($A9592:$K9592)=0,"",IF($M9592="SI","CUFE o factura duplicada dentro del reporte; no se suma dos veces",IF(IFERROR($H9592,0)&lt;=0,"DIAN reporta valor susceptible 0",IF($L9592="NO",IFERROR(LOOKUP(2,1/((LISTS!$M$2:$M$13&lt;&gt;"")*ISNUMBER(SEARCH(LISTS!$M$2:$M$13,$I9592))),LISTS!$O$2:$O$13),"Medio de pago no elegible o no identificado por DIAN"),"Apta automaticamente por pago electronico y base positiva"))))</f>
        <v/>
      </c>
    </row>
    <row r="9593">
      <c r="A9593" s="9" t="n"/>
      <c r="B9593" s="9" t="n"/>
      <c r="C9593" s="12" t="n"/>
      <c r="D9593" s="11" t="n"/>
      <c r="E9593" s="11" t="n"/>
      <c r="F9593" s="11" t="n"/>
      <c r="G9593" s="11" t="n"/>
      <c r="H9593" s="11" t="n"/>
      <c r="I9593" s="9" t="n"/>
      <c r="J9593" s="9" t="n"/>
      <c r="K9593" s="9" t="n"/>
      <c r="L9593" s="9">
        <f>IF(COUNTA($A9593:$K9593)=0,"",IF(AND(IFERROR($H9593,0)&gt;0,LEN(TRIM($K9593&amp;""))&gt;0,IFERROR(LOOKUP(2,1/((LISTS!$M$2:$M$13&lt;&gt;"")*ISNUMBER(SEARCH(LISTS!$M$2:$M$13,$I9593))),LISTS!$N$2:$N$13),"NO")="SI"),"SI","NO"))</f>
        <v/>
      </c>
      <c r="M9593" s="9">
        <f>IF(COUNTA($A9593:$K9593)=0,"",IF($K9593&lt;&gt;"",IF(COUNTIF($K$19:$K9593,$K9593)&gt;1,"SI","NO"),IF(COUNTIFS($A$19:$A9593,$A9593,$C$19:$C9593,$C9593,$J$19:$J9593,$J9593,$D$19:$D9593,$D9593)&gt;1,"SI","NO")))</f>
        <v/>
      </c>
      <c r="N9593" s="11">
        <f>IF(COUNTA($A9593:$K9593)=0,"",IF(AND($L9593="SI",$M9593="NO"),IFERROR($H9593,0),0))</f>
        <v/>
      </c>
      <c r="O9593" s="9">
        <f>IF(COUNTA($A9593:$K9593)=0,"",IF($M9593="SI","CUFE o factura duplicada dentro del reporte; no se suma dos veces",IF(IFERROR($H9593,0)&lt;=0,"DIAN reporta valor susceptible 0",IF($L9593="NO",IFERROR(LOOKUP(2,1/((LISTS!$M$2:$M$13&lt;&gt;"")*ISNUMBER(SEARCH(LISTS!$M$2:$M$13,$I9593))),LISTS!$O$2:$O$13),"Medio de pago no elegible o no identificado por DIAN"),"Apta automaticamente por pago electronico y base positiva"))))</f>
        <v/>
      </c>
    </row>
    <row r="9594">
      <c r="A9594" s="9" t="n"/>
      <c r="B9594" s="9" t="n"/>
      <c r="C9594" s="12" t="n"/>
      <c r="D9594" s="11" t="n"/>
      <c r="E9594" s="11" t="n"/>
      <c r="F9594" s="11" t="n"/>
      <c r="G9594" s="11" t="n"/>
      <c r="H9594" s="11" t="n"/>
      <c r="I9594" s="9" t="n"/>
      <c r="J9594" s="9" t="n"/>
      <c r="K9594" s="9" t="n"/>
      <c r="L9594" s="9">
        <f>IF(COUNTA($A9594:$K9594)=0,"",IF(AND(IFERROR($H9594,0)&gt;0,LEN(TRIM($K9594&amp;""))&gt;0,IFERROR(LOOKUP(2,1/((LISTS!$M$2:$M$13&lt;&gt;"")*ISNUMBER(SEARCH(LISTS!$M$2:$M$13,$I9594))),LISTS!$N$2:$N$13),"NO")="SI"),"SI","NO"))</f>
        <v/>
      </c>
      <c r="M9594" s="9">
        <f>IF(COUNTA($A9594:$K9594)=0,"",IF($K9594&lt;&gt;"",IF(COUNTIF($K$19:$K9594,$K9594)&gt;1,"SI","NO"),IF(COUNTIFS($A$19:$A9594,$A9594,$C$19:$C9594,$C9594,$J$19:$J9594,$J9594,$D$19:$D9594,$D9594)&gt;1,"SI","NO")))</f>
        <v/>
      </c>
      <c r="N9594" s="11">
        <f>IF(COUNTA($A9594:$K9594)=0,"",IF(AND($L9594="SI",$M9594="NO"),IFERROR($H9594,0),0))</f>
        <v/>
      </c>
      <c r="O9594" s="9">
        <f>IF(COUNTA($A9594:$K9594)=0,"",IF($M9594="SI","CUFE o factura duplicada dentro del reporte; no se suma dos veces",IF(IFERROR($H9594,0)&lt;=0,"DIAN reporta valor susceptible 0",IF($L9594="NO",IFERROR(LOOKUP(2,1/((LISTS!$M$2:$M$13&lt;&gt;"")*ISNUMBER(SEARCH(LISTS!$M$2:$M$13,$I9594))),LISTS!$O$2:$O$13),"Medio de pago no elegible o no identificado por DIAN"),"Apta automaticamente por pago electronico y base positiva"))))</f>
        <v/>
      </c>
    </row>
    <row r="9595">
      <c r="A9595" s="9" t="n"/>
      <c r="B9595" s="9" t="n"/>
      <c r="C9595" s="12" t="n"/>
      <c r="D9595" s="11" t="n"/>
      <c r="E9595" s="11" t="n"/>
      <c r="F9595" s="11" t="n"/>
      <c r="G9595" s="11" t="n"/>
      <c r="H9595" s="11" t="n"/>
      <c r="I9595" s="9" t="n"/>
      <c r="J9595" s="9" t="n"/>
      <c r="K9595" s="9" t="n"/>
      <c r="L9595" s="9">
        <f>IF(COUNTA($A9595:$K9595)=0,"",IF(AND(IFERROR($H9595,0)&gt;0,LEN(TRIM($K9595&amp;""))&gt;0,IFERROR(LOOKUP(2,1/((LISTS!$M$2:$M$13&lt;&gt;"")*ISNUMBER(SEARCH(LISTS!$M$2:$M$13,$I9595))),LISTS!$N$2:$N$13),"NO")="SI"),"SI","NO"))</f>
        <v/>
      </c>
      <c r="M9595" s="9">
        <f>IF(COUNTA($A9595:$K9595)=0,"",IF($K9595&lt;&gt;"",IF(COUNTIF($K$19:$K9595,$K9595)&gt;1,"SI","NO"),IF(COUNTIFS($A$19:$A9595,$A9595,$C$19:$C9595,$C9595,$J$19:$J9595,$J9595,$D$19:$D9595,$D9595)&gt;1,"SI","NO")))</f>
        <v/>
      </c>
      <c r="N9595" s="11">
        <f>IF(COUNTA($A9595:$K9595)=0,"",IF(AND($L9595="SI",$M9595="NO"),IFERROR($H9595,0),0))</f>
        <v/>
      </c>
      <c r="O9595" s="9">
        <f>IF(COUNTA($A9595:$K9595)=0,"",IF($M9595="SI","CUFE o factura duplicada dentro del reporte; no se suma dos veces",IF(IFERROR($H9595,0)&lt;=0,"DIAN reporta valor susceptible 0",IF($L9595="NO",IFERROR(LOOKUP(2,1/((LISTS!$M$2:$M$13&lt;&gt;"")*ISNUMBER(SEARCH(LISTS!$M$2:$M$13,$I9595))),LISTS!$O$2:$O$13),"Medio de pago no elegible o no identificado por DIAN"),"Apta automaticamente por pago electronico y base positiva"))))</f>
        <v/>
      </c>
    </row>
    <row r="9596">
      <c r="A9596" s="9" t="n"/>
      <c r="B9596" s="9" t="n"/>
      <c r="C9596" s="12" t="n"/>
      <c r="D9596" s="11" t="n"/>
      <c r="E9596" s="11" t="n"/>
      <c r="F9596" s="11" t="n"/>
      <c r="G9596" s="11" t="n"/>
      <c r="H9596" s="11" t="n"/>
      <c r="I9596" s="9" t="n"/>
      <c r="J9596" s="9" t="n"/>
      <c r="K9596" s="9" t="n"/>
      <c r="L9596" s="9">
        <f>IF(COUNTA($A9596:$K9596)=0,"",IF(AND(IFERROR($H9596,0)&gt;0,LEN(TRIM($K9596&amp;""))&gt;0,IFERROR(LOOKUP(2,1/((LISTS!$M$2:$M$13&lt;&gt;"")*ISNUMBER(SEARCH(LISTS!$M$2:$M$13,$I9596))),LISTS!$N$2:$N$13),"NO")="SI"),"SI","NO"))</f>
        <v/>
      </c>
      <c r="M9596" s="9">
        <f>IF(COUNTA($A9596:$K9596)=0,"",IF($K9596&lt;&gt;"",IF(COUNTIF($K$19:$K9596,$K9596)&gt;1,"SI","NO"),IF(COUNTIFS($A$19:$A9596,$A9596,$C$19:$C9596,$C9596,$J$19:$J9596,$J9596,$D$19:$D9596,$D9596)&gt;1,"SI","NO")))</f>
        <v/>
      </c>
      <c r="N9596" s="11">
        <f>IF(COUNTA($A9596:$K9596)=0,"",IF(AND($L9596="SI",$M9596="NO"),IFERROR($H9596,0),0))</f>
        <v/>
      </c>
      <c r="O9596" s="9">
        <f>IF(COUNTA($A9596:$K9596)=0,"",IF($M9596="SI","CUFE o factura duplicada dentro del reporte; no se suma dos veces",IF(IFERROR($H9596,0)&lt;=0,"DIAN reporta valor susceptible 0",IF($L9596="NO",IFERROR(LOOKUP(2,1/((LISTS!$M$2:$M$13&lt;&gt;"")*ISNUMBER(SEARCH(LISTS!$M$2:$M$13,$I9596))),LISTS!$O$2:$O$13),"Medio de pago no elegible o no identificado por DIAN"),"Apta automaticamente por pago electronico y base positiva"))))</f>
        <v/>
      </c>
    </row>
    <row r="9597">
      <c r="A9597" s="9" t="n"/>
      <c r="B9597" s="9" t="n"/>
      <c r="C9597" s="12" t="n"/>
      <c r="D9597" s="11" t="n"/>
      <c r="E9597" s="11" t="n"/>
      <c r="F9597" s="11" t="n"/>
      <c r="G9597" s="11" t="n"/>
      <c r="H9597" s="11" t="n"/>
      <c r="I9597" s="9" t="n"/>
      <c r="J9597" s="9" t="n"/>
      <c r="K9597" s="9" t="n"/>
      <c r="L9597" s="9">
        <f>IF(COUNTA($A9597:$K9597)=0,"",IF(AND(IFERROR($H9597,0)&gt;0,LEN(TRIM($K9597&amp;""))&gt;0,IFERROR(LOOKUP(2,1/((LISTS!$M$2:$M$13&lt;&gt;"")*ISNUMBER(SEARCH(LISTS!$M$2:$M$13,$I9597))),LISTS!$N$2:$N$13),"NO")="SI"),"SI","NO"))</f>
        <v/>
      </c>
      <c r="M9597" s="9">
        <f>IF(COUNTA($A9597:$K9597)=0,"",IF($K9597&lt;&gt;"",IF(COUNTIF($K$19:$K9597,$K9597)&gt;1,"SI","NO"),IF(COUNTIFS($A$19:$A9597,$A9597,$C$19:$C9597,$C9597,$J$19:$J9597,$J9597,$D$19:$D9597,$D9597)&gt;1,"SI","NO")))</f>
        <v/>
      </c>
      <c r="N9597" s="11">
        <f>IF(COUNTA($A9597:$K9597)=0,"",IF(AND($L9597="SI",$M9597="NO"),IFERROR($H9597,0),0))</f>
        <v/>
      </c>
      <c r="O9597" s="9">
        <f>IF(COUNTA($A9597:$K9597)=0,"",IF($M9597="SI","CUFE o factura duplicada dentro del reporte; no se suma dos veces",IF(IFERROR($H9597,0)&lt;=0,"DIAN reporta valor susceptible 0",IF($L9597="NO",IFERROR(LOOKUP(2,1/((LISTS!$M$2:$M$13&lt;&gt;"")*ISNUMBER(SEARCH(LISTS!$M$2:$M$13,$I9597))),LISTS!$O$2:$O$13),"Medio de pago no elegible o no identificado por DIAN"),"Apta automaticamente por pago electronico y base positiva"))))</f>
        <v/>
      </c>
    </row>
    <row r="9598">
      <c r="A9598" s="9" t="n"/>
      <c r="B9598" s="9" t="n"/>
      <c r="C9598" s="12" t="n"/>
      <c r="D9598" s="11" t="n"/>
      <c r="E9598" s="11" t="n"/>
      <c r="F9598" s="11" t="n"/>
      <c r="G9598" s="11" t="n"/>
      <c r="H9598" s="11" t="n"/>
      <c r="I9598" s="9" t="n"/>
      <c r="J9598" s="9" t="n"/>
      <c r="K9598" s="9" t="n"/>
      <c r="L9598" s="9">
        <f>IF(COUNTA($A9598:$K9598)=0,"",IF(AND(IFERROR($H9598,0)&gt;0,LEN(TRIM($K9598&amp;""))&gt;0,IFERROR(LOOKUP(2,1/((LISTS!$M$2:$M$13&lt;&gt;"")*ISNUMBER(SEARCH(LISTS!$M$2:$M$13,$I9598))),LISTS!$N$2:$N$13),"NO")="SI"),"SI","NO"))</f>
        <v/>
      </c>
      <c r="M9598" s="9">
        <f>IF(COUNTA($A9598:$K9598)=0,"",IF($K9598&lt;&gt;"",IF(COUNTIF($K$19:$K9598,$K9598)&gt;1,"SI","NO"),IF(COUNTIFS($A$19:$A9598,$A9598,$C$19:$C9598,$C9598,$J$19:$J9598,$J9598,$D$19:$D9598,$D9598)&gt;1,"SI","NO")))</f>
        <v/>
      </c>
      <c r="N9598" s="11">
        <f>IF(COUNTA($A9598:$K9598)=0,"",IF(AND($L9598="SI",$M9598="NO"),IFERROR($H9598,0),0))</f>
        <v/>
      </c>
      <c r="O9598" s="9">
        <f>IF(COUNTA($A9598:$K9598)=0,"",IF($M9598="SI","CUFE o factura duplicada dentro del reporte; no se suma dos veces",IF(IFERROR($H9598,0)&lt;=0,"DIAN reporta valor susceptible 0",IF($L9598="NO",IFERROR(LOOKUP(2,1/((LISTS!$M$2:$M$13&lt;&gt;"")*ISNUMBER(SEARCH(LISTS!$M$2:$M$13,$I9598))),LISTS!$O$2:$O$13),"Medio de pago no elegible o no identificado por DIAN"),"Apta automaticamente por pago electronico y base positiva"))))</f>
        <v/>
      </c>
    </row>
    <row r="9599">
      <c r="A9599" s="9" t="n"/>
      <c r="B9599" s="9" t="n"/>
      <c r="C9599" s="12" t="n"/>
      <c r="D9599" s="11" t="n"/>
      <c r="E9599" s="11" t="n"/>
      <c r="F9599" s="11" t="n"/>
      <c r="G9599" s="11" t="n"/>
      <c r="H9599" s="11" t="n"/>
      <c r="I9599" s="9" t="n"/>
      <c r="J9599" s="9" t="n"/>
      <c r="K9599" s="9" t="n"/>
      <c r="L9599" s="9">
        <f>IF(COUNTA($A9599:$K9599)=0,"",IF(AND(IFERROR($H9599,0)&gt;0,LEN(TRIM($K9599&amp;""))&gt;0,IFERROR(LOOKUP(2,1/((LISTS!$M$2:$M$13&lt;&gt;"")*ISNUMBER(SEARCH(LISTS!$M$2:$M$13,$I9599))),LISTS!$N$2:$N$13),"NO")="SI"),"SI","NO"))</f>
        <v/>
      </c>
      <c r="M9599" s="9">
        <f>IF(COUNTA($A9599:$K9599)=0,"",IF($K9599&lt;&gt;"",IF(COUNTIF($K$19:$K9599,$K9599)&gt;1,"SI","NO"),IF(COUNTIFS($A$19:$A9599,$A9599,$C$19:$C9599,$C9599,$J$19:$J9599,$J9599,$D$19:$D9599,$D9599)&gt;1,"SI","NO")))</f>
        <v/>
      </c>
      <c r="N9599" s="11">
        <f>IF(COUNTA($A9599:$K9599)=0,"",IF(AND($L9599="SI",$M9599="NO"),IFERROR($H9599,0),0))</f>
        <v/>
      </c>
      <c r="O9599" s="9">
        <f>IF(COUNTA($A9599:$K9599)=0,"",IF($M9599="SI","CUFE o factura duplicada dentro del reporte; no se suma dos veces",IF(IFERROR($H9599,0)&lt;=0,"DIAN reporta valor susceptible 0",IF($L9599="NO",IFERROR(LOOKUP(2,1/((LISTS!$M$2:$M$13&lt;&gt;"")*ISNUMBER(SEARCH(LISTS!$M$2:$M$13,$I9599))),LISTS!$O$2:$O$13),"Medio de pago no elegible o no identificado por DIAN"),"Apta automaticamente por pago electronico y base positiva"))))</f>
        <v/>
      </c>
    </row>
    <row r="9600">
      <c r="A9600" s="9" t="n"/>
      <c r="B9600" s="9" t="n"/>
      <c r="C9600" s="12" t="n"/>
      <c r="D9600" s="11" t="n"/>
      <c r="E9600" s="11" t="n"/>
      <c r="F9600" s="11" t="n"/>
      <c r="G9600" s="11" t="n"/>
      <c r="H9600" s="11" t="n"/>
      <c r="I9600" s="9" t="n"/>
      <c r="J9600" s="9" t="n"/>
      <c r="K9600" s="9" t="n"/>
      <c r="L9600" s="9">
        <f>IF(COUNTA($A9600:$K9600)=0,"",IF(AND(IFERROR($H9600,0)&gt;0,LEN(TRIM($K9600&amp;""))&gt;0,IFERROR(LOOKUP(2,1/((LISTS!$M$2:$M$13&lt;&gt;"")*ISNUMBER(SEARCH(LISTS!$M$2:$M$13,$I9600))),LISTS!$N$2:$N$13),"NO")="SI"),"SI","NO"))</f>
        <v/>
      </c>
      <c r="M9600" s="9">
        <f>IF(COUNTA($A9600:$K9600)=0,"",IF($K9600&lt;&gt;"",IF(COUNTIF($K$19:$K9600,$K9600)&gt;1,"SI","NO"),IF(COUNTIFS($A$19:$A9600,$A9600,$C$19:$C9600,$C9600,$J$19:$J9600,$J9600,$D$19:$D9600,$D9600)&gt;1,"SI","NO")))</f>
        <v/>
      </c>
      <c r="N9600" s="11">
        <f>IF(COUNTA($A9600:$K9600)=0,"",IF(AND($L9600="SI",$M9600="NO"),IFERROR($H9600,0),0))</f>
        <v/>
      </c>
      <c r="O9600" s="9">
        <f>IF(COUNTA($A9600:$K9600)=0,"",IF($M9600="SI","CUFE o factura duplicada dentro del reporte; no se suma dos veces",IF(IFERROR($H9600,0)&lt;=0,"DIAN reporta valor susceptible 0",IF($L9600="NO",IFERROR(LOOKUP(2,1/((LISTS!$M$2:$M$13&lt;&gt;"")*ISNUMBER(SEARCH(LISTS!$M$2:$M$13,$I9600))),LISTS!$O$2:$O$13),"Medio de pago no elegible o no identificado por DIAN"),"Apta automaticamente por pago electronico y base positiva"))))</f>
        <v/>
      </c>
    </row>
    <row r="9601">
      <c r="A9601" s="9" t="n"/>
      <c r="B9601" s="9" t="n"/>
      <c r="C9601" s="12" t="n"/>
      <c r="D9601" s="11" t="n"/>
      <c r="E9601" s="11" t="n"/>
      <c r="F9601" s="11" t="n"/>
      <c r="G9601" s="11" t="n"/>
      <c r="H9601" s="11" t="n"/>
      <c r="I9601" s="9" t="n"/>
      <c r="J9601" s="9" t="n"/>
      <c r="K9601" s="9" t="n"/>
      <c r="L9601" s="9">
        <f>IF(COUNTA($A9601:$K9601)=0,"",IF(AND(IFERROR($H9601,0)&gt;0,LEN(TRIM($K9601&amp;""))&gt;0,IFERROR(LOOKUP(2,1/((LISTS!$M$2:$M$13&lt;&gt;"")*ISNUMBER(SEARCH(LISTS!$M$2:$M$13,$I9601))),LISTS!$N$2:$N$13),"NO")="SI"),"SI","NO"))</f>
        <v/>
      </c>
      <c r="M9601" s="9">
        <f>IF(COUNTA($A9601:$K9601)=0,"",IF($K9601&lt;&gt;"",IF(COUNTIF($K$19:$K9601,$K9601)&gt;1,"SI","NO"),IF(COUNTIFS($A$19:$A9601,$A9601,$C$19:$C9601,$C9601,$J$19:$J9601,$J9601,$D$19:$D9601,$D9601)&gt;1,"SI","NO")))</f>
        <v/>
      </c>
      <c r="N9601" s="11">
        <f>IF(COUNTA($A9601:$K9601)=0,"",IF(AND($L9601="SI",$M9601="NO"),IFERROR($H9601,0),0))</f>
        <v/>
      </c>
      <c r="O9601" s="9">
        <f>IF(COUNTA($A9601:$K9601)=0,"",IF($M9601="SI","CUFE o factura duplicada dentro del reporte; no se suma dos veces",IF(IFERROR($H9601,0)&lt;=0,"DIAN reporta valor susceptible 0",IF($L9601="NO",IFERROR(LOOKUP(2,1/((LISTS!$M$2:$M$13&lt;&gt;"")*ISNUMBER(SEARCH(LISTS!$M$2:$M$13,$I9601))),LISTS!$O$2:$O$13),"Medio de pago no elegible o no identificado por DIAN"),"Apta automaticamente por pago electronico y base positiva"))))</f>
        <v/>
      </c>
    </row>
    <row r="9602">
      <c r="A9602" s="9" t="n"/>
      <c r="B9602" s="9" t="n"/>
      <c r="C9602" s="12" t="n"/>
      <c r="D9602" s="11" t="n"/>
      <c r="E9602" s="11" t="n"/>
      <c r="F9602" s="11" t="n"/>
      <c r="G9602" s="11" t="n"/>
      <c r="H9602" s="11" t="n"/>
      <c r="I9602" s="9" t="n"/>
      <c r="J9602" s="9" t="n"/>
      <c r="K9602" s="9" t="n"/>
      <c r="L9602" s="9">
        <f>IF(COUNTA($A9602:$K9602)=0,"",IF(AND(IFERROR($H9602,0)&gt;0,LEN(TRIM($K9602&amp;""))&gt;0,IFERROR(LOOKUP(2,1/((LISTS!$M$2:$M$13&lt;&gt;"")*ISNUMBER(SEARCH(LISTS!$M$2:$M$13,$I9602))),LISTS!$N$2:$N$13),"NO")="SI"),"SI","NO"))</f>
        <v/>
      </c>
      <c r="M9602" s="9">
        <f>IF(COUNTA($A9602:$K9602)=0,"",IF($K9602&lt;&gt;"",IF(COUNTIF($K$19:$K9602,$K9602)&gt;1,"SI","NO"),IF(COUNTIFS($A$19:$A9602,$A9602,$C$19:$C9602,$C9602,$J$19:$J9602,$J9602,$D$19:$D9602,$D9602)&gt;1,"SI","NO")))</f>
        <v/>
      </c>
      <c r="N9602" s="11">
        <f>IF(COUNTA($A9602:$K9602)=0,"",IF(AND($L9602="SI",$M9602="NO"),IFERROR($H9602,0),0))</f>
        <v/>
      </c>
      <c r="O9602" s="9">
        <f>IF(COUNTA($A9602:$K9602)=0,"",IF($M9602="SI","CUFE o factura duplicada dentro del reporte; no se suma dos veces",IF(IFERROR($H9602,0)&lt;=0,"DIAN reporta valor susceptible 0",IF($L9602="NO",IFERROR(LOOKUP(2,1/((LISTS!$M$2:$M$13&lt;&gt;"")*ISNUMBER(SEARCH(LISTS!$M$2:$M$13,$I9602))),LISTS!$O$2:$O$13),"Medio de pago no elegible o no identificado por DIAN"),"Apta automaticamente por pago electronico y base positiva"))))</f>
        <v/>
      </c>
    </row>
    <row r="9603">
      <c r="A9603" s="9" t="n"/>
      <c r="B9603" s="9" t="n"/>
      <c r="C9603" s="12" t="n"/>
      <c r="D9603" s="11" t="n"/>
      <c r="E9603" s="11" t="n"/>
      <c r="F9603" s="11" t="n"/>
      <c r="G9603" s="11" t="n"/>
      <c r="H9603" s="11" t="n"/>
      <c r="I9603" s="9" t="n"/>
      <c r="J9603" s="9" t="n"/>
      <c r="K9603" s="9" t="n"/>
      <c r="L9603" s="9">
        <f>IF(COUNTA($A9603:$K9603)=0,"",IF(AND(IFERROR($H9603,0)&gt;0,LEN(TRIM($K9603&amp;""))&gt;0,IFERROR(LOOKUP(2,1/((LISTS!$M$2:$M$13&lt;&gt;"")*ISNUMBER(SEARCH(LISTS!$M$2:$M$13,$I9603))),LISTS!$N$2:$N$13),"NO")="SI"),"SI","NO"))</f>
        <v/>
      </c>
      <c r="M9603" s="9">
        <f>IF(COUNTA($A9603:$K9603)=0,"",IF($K9603&lt;&gt;"",IF(COUNTIF($K$19:$K9603,$K9603)&gt;1,"SI","NO"),IF(COUNTIFS($A$19:$A9603,$A9603,$C$19:$C9603,$C9603,$J$19:$J9603,$J9603,$D$19:$D9603,$D9603)&gt;1,"SI","NO")))</f>
        <v/>
      </c>
      <c r="N9603" s="11">
        <f>IF(COUNTA($A9603:$K9603)=0,"",IF(AND($L9603="SI",$M9603="NO"),IFERROR($H9603,0),0))</f>
        <v/>
      </c>
      <c r="O9603" s="9">
        <f>IF(COUNTA($A9603:$K9603)=0,"",IF($M9603="SI","CUFE o factura duplicada dentro del reporte; no se suma dos veces",IF(IFERROR($H9603,0)&lt;=0,"DIAN reporta valor susceptible 0",IF($L9603="NO",IFERROR(LOOKUP(2,1/((LISTS!$M$2:$M$13&lt;&gt;"")*ISNUMBER(SEARCH(LISTS!$M$2:$M$13,$I9603))),LISTS!$O$2:$O$13),"Medio de pago no elegible o no identificado por DIAN"),"Apta automaticamente por pago electronico y base positiva"))))</f>
        <v/>
      </c>
    </row>
    <row r="9604">
      <c r="A9604" s="9" t="n"/>
      <c r="B9604" s="9" t="n"/>
      <c r="C9604" s="12" t="n"/>
      <c r="D9604" s="11" t="n"/>
      <c r="E9604" s="11" t="n"/>
      <c r="F9604" s="11" t="n"/>
      <c r="G9604" s="11" t="n"/>
      <c r="H9604" s="11" t="n"/>
      <c r="I9604" s="9" t="n"/>
      <c r="J9604" s="9" t="n"/>
      <c r="K9604" s="9" t="n"/>
      <c r="L9604" s="9">
        <f>IF(COUNTA($A9604:$K9604)=0,"",IF(AND(IFERROR($H9604,0)&gt;0,LEN(TRIM($K9604&amp;""))&gt;0,IFERROR(LOOKUP(2,1/((LISTS!$M$2:$M$13&lt;&gt;"")*ISNUMBER(SEARCH(LISTS!$M$2:$M$13,$I9604))),LISTS!$N$2:$N$13),"NO")="SI"),"SI","NO"))</f>
        <v/>
      </c>
      <c r="M9604" s="9">
        <f>IF(COUNTA($A9604:$K9604)=0,"",IF($K9604&lt;&gt;"",IF(COUNTIF($K$19:$K9604,$K9604)&gt;1,"SI","NO"),IF(COUNTIFS($A$19:$A9604,$A9604,$C$19:$C9604,$C9604,$J$19:$J9604,$J9604,$D$19:$D9604,$D9604)&gt;1,"SI","NO")))</f>
        <v/>
      </c>
      <c r="N9604" s="11">
        <f>IF(COUNTA($A9604:$K9604)=0,"",IF(AND($L9604="SI",$M9604="NO"),IFERROR($H9604,0),0))</f>
        <v/>
      </c>
      <c r="O9604" s="9">
        <f>IF(COUNTA($A9604:$K9604)=0,"",IF($M9604="SI","CUFE o factura duplicada dentro del reporte; no se suma dos veces",IF(IFERROR($H9604,0)&lt;=0,"DIAN reporta valor susceptible 0",IF($L9604="NO",IFERROR(LOOKUP(2,1/((LISTS!$M$2:$M$13&lt;&gt;"")*ISNUMBER(SEARCH(LISTS!$M$2:$M$13,$I9604))),LISTS!$O$2:$O$13),"Medio de pago no elegible o no identificado por DIAN"),"Apta automaticamente por pago electronico y base positiva"))))</f>
        <v/>
      </c>
    </row>
    <row r="9605">
      <c r="A9605" s="9" t="n"/>
      <c r="B9605" s="9" t="n"/>
      <c r="C9605" s="12" t="n"/>
      <c r="D9605" s="11" t="n"/>
      <c r="E9605" s="11" t="n"/>
      <c r="F9605" s="11" t="n"/>
      <c r="G9605" s="11" t="n"/>
      <c r="H9605" s="11" t="n"/>
      <c r="I9605" s="9" t="n"/>
      <c r="J9605" s="9" t="n"/>
      <c r="K9605" s="9" t="n"/>
      <c r="L9605" s="9">
        <f>IF(COUNTA($A9605:$K9605)=0,"",IF(AND(IFERROR($H9605,0)&gt;0,LEN(TRIM($K9605&amp;""))&gt;0,IFERROR(LOOKUP(2,1/((LISTS!$M$2:$M$13&lt;&gt;"")*ISNUMBER(SEARCH(LISTS!$M$2:$M$13,$I9605))),LISTS!$N$2:$N$13),"NO")="SI"),"SI","NO"))</f>
        <v/>
      </c>
      <c r="M9605" s="9">
        <f>IF(COUNTA($A9605:$K9605)=0,"",IF($K9605&lt;&gt;"",IF(COUNTIF($K$19:$K9605,$K9605)&gt;1,"SI","NO"),IF(COUNTIFS($A$19:$A9605,$A9605,$C$19:$C9605,$C9605,$J$19:$J9605,$J9605,$D$19:$D9605,$D9605)&gt;1,"SI","NO")))</f>
        <v/>
      </c>
      <c r="N9605" s="11">
        <f>IF(COUNTA($A9605:$K9605)=0,"",IF(AND($L9605="SI",$M9605="NO"),IFERROR($H9605,0),0))</f>
        <v/>
      </c>
      <c r="O9605" s="9">
        <f>IF(COUNTA($A9605:$K9605)=0,"",IF($M9605="SI","CUFE o factura duplicada dentro del reporte; no se suma dos veces",IF(IFERROR($H9605,0)&lt;=0,"DIAN reporta valor susceptible 0",IF($L9605="NO",IFERROR(LOOKUP(2,1/((LISTS!$M$2:$M$13&lt;&gt;"")*ISNUMBER(SEARCH(LISTS!$M$2:$M$13,$I9605))),LISTS!$O$2:$O$13),"Medio de pago no elegible o no identificado por DIAN"),"Apta automaticamente por pago electronico y base positiva"))))</f>
        <v/>
      </c>
    </row>
    <row r="9606">
      <c r="A9606" s="9" t="n"/>
      <c r="B9606" s="9" t="n"/>
      <c r="C9606" s="12" t="n"/>
      <c r="D9606" s="11" t="n"/>
      <c r="E9606" s="11" t="n"/>
      <c r="F9606" s="11" t="n"/>
      <c r="G9606" s="11" t="n"/>
      <c r="H9606" s="11" t="n"/>
      <c r="I9606" s="9" t="n"/>
      <c r="J9606" s="9" t="n"/>
      <c r="K9606" s="9" t="n"/>
      <c r="L9606" s="9">
        <f>IF(COUNTA($A9606:$K9606)=0,"",IF(AND(IFERROR($H9606,0)&gt;0,LEN(TRIM($K9606&amp;""))&gt;0,IFERROR(LOOKUP(2,1/((LISTS!$M$2:$M$13&lt;&gt;"")*ISNUMBER(SEARCH(LISTS!$M$2:$M$13,$I9606))),LISTS!$N$2:$N$13),"NO")="SI"),"SI","NO"))</f>
        <v/>
      </c>
      <c r="M9606" s="9">
        <f>IF(COUNTA($A9606:$K9606)=0,"",IF($K9606&lt;&gt;"",IF(COUNTIF($K$19:$K9606,$K9606)&gt;1,"SI","NO"),IF(COUNTIFS($A$19:$A9606,$A9606,$C$19:$C9606,$C9606,$J$19:$J9606,$J9606,$D$19:$D9606,$D9606)&gt;1,"SI","NO")))</f>
        <v/>
      </c>
      <c r="N9606" s="11">
        <f>IF(COUNTA($A9606:$K9606)=0,"",IF(AND($L9606="SI",$M9606="NO"),IFERROR($H9606,0),0))</f>
        <v/>
      </c>
      <c r="O9606" s="9">
        <f>IF(COUNTA($A9606:$K9606)=0,"",IF($M9606="SI","CUFE o factura duplicada dentro del reporte; no se suma dos veces",IF(IFERROR($H9606,0)&lt;=0,"DIAN reporta valor susceptible 0",IF($L9606="NO",IFERROR(LOOKUP(2,1/((LISTS!$M$2:$M$13&lt;&gt;"")*ISNUMBER(SEARCH(LISTS!$M$2:$M$13,$I9606))),LISTS!$O$2:$O$13),"Medio de pago no elegible o no identificado por DIAN"),"Apta automaticamente por pago electronico y base positiva"))))</f>
        <v/>
      </c>
    </row>
    <row r="9607">
      <c r="A9607" s="9" t="n"/>
      <c r="B9607" s="9" t="n"/>
      <c r="C9607" s="12" t="n"/>
      <c r="D9607" s="11" t="n"/>
      <c r="E9607" s="11" t="n"/>
      <c r="F9607" s="11" t="n"/>
      <c r="G9607" s="11" t="n"/>
      <c r="H9607" s="11" t="n"/>
      <c r="I9607" s="9" t="n"/>
      <c r="J9607" s="9" t="n"/>
      <c r="K9607" s="9" t="n"/>
      <c r="L9607" s="9">
        <f>IF(COUNTA($A9607:$K9607)=0,"",IF(AND(IFERROR($H9607,0)&gt;0,LEN(TRIM($K9607&amp;""))&gt;0,IFERROR(LOOKUP(2,1/((LISTS!$M$2:$M$13&lt;&gt;"")*ISNUMBER(SEARCH(LISTS!$M$2:$M$13,$I9607))),LISTS!$N$2:$N$13),"NO")="SI"),"SI","NO"))</f>
        <v/>
      </c>
      <c r="M9607" s="9">
        <f>IF(COUNTA($A9607:$K9607)=0,"",IF($K9607&lt;&gt;"",IF(COUNTIF($K$19:$K9607,$K9607)&gt;1,"SI","NO"),IF(COUNTIFS($A$19:$A9607,$A9607,$C$19:$C9607,$C9607,$J$19:$J9607,$J9607,$D$19:$D9607,$D9607)&gt;1,"SI","NO")))</f>
        <v/>
      </c>
      <c r="N9607" s="11">
        <f>IF(COUNTA($A9607:$K9607)=0,"",IF(AND($L9607="SI",$M9607="NO"),IFERROR($H9607,0),0))</f>
        <v/>
      </c>
      <c r="O9607" s="9">
        <f>IF(COUNTA($A9607:$K9607)=0,"",IF($M9607="SI","CUFE o factura duplicada dentro del reporte; no se suma dos veces",IF(IFERROR($H9607,0)&lt;=0,"DIAN reporta valor susceptible 0",IF($L9607="NO",IFERROR(LOOKUP(2,1/((LISTS!$M$2:$M$13&lt;&gt;"")*ISNUMBER(SEARCH(LISTS!$M$2:$M$13,$I9607))),LISTS!$O$2:$O$13),"Medio de pago no elegible o no identificado por DIAN"),"Apta automaticamente por pago electronico y base positiva"))))</f>
        <v/>
      </c>
    </row>
    <row r="9608">
      <c r="A9608" s="9" t="n"/>
      <c r="B9608" s="9" t="n"/>
      <c r="C9608" s="12" t="n"/>
      <c r="D9608" s="11" t="n"/>
      <c r="E9608" s="11" t="n"/>
      <c r="F9608" s="11" t="n"/>
      <c r="G9608" s="11" t="n"/>
      <c r="H9608" s="11" t="n"/>
      <c r="I9608" s="9" t="n"/>
      <c r="J9608" s="9" t="n"/>
      <c r="K9608" s="9" t="n"/>
      <c r="L9608" s="9">
        <f>IF(COUNTA($A9608:$K9608)=0,"",IF(AND(IFERROR($H9608,0)&gt;0,LEN(TRIM($K9608&amp;""))&gt;0,IFERROR(LOOKUP(2,1/((LISTS!$M$2:$M$13&lt;&gt;"")*ISNUMBER(SEARCH(LISTS!$M$2:$M$13,$I9608))),LISTS!$N$2:$N$13),"NO")="SI"),"SI","NO"))</f>
        <v/>
      </c>
      <c r="M9608" s="9">
        <f>IF(COUNTA($A9608:$K9608)=0,"",IF($K9608&lt;&gt;"",IF(COUNTIF($K$19:$K9608,$K9608)&gt;1,"SI","NO"),IF(COUNTIFS($A$19:$A9608,$A9608,$C$19:$C9608,$C9608,$J$19:$J9608,$J9608,$D$19:$D9608,$D9608)&gt;1,"SI","NO")))</f>
        <v/>
      </c>
      <c r="N9608" s="11">
        <f>IF(COUNTA($A9608:$K9608)=0,"",IF(AND($L9608="SI",$M9608="NO"),IFERROR($H9608,0),0))</f>
        <v/>
      </c>
      <c r="O9608" s="9">
        <f>IF(COUNTA($A9608:$K9608)=0,"",IF($M9608="SI","CUFE o factura duplicada dentro del reporte; no se suma dos veces",IF(IFERROR($H9608,0)&lt;=0,"DIAN reporta valor susceptible 0",IF($L9608="NO",IFERROR(LOOKUP(2,1/((LISTS!$M$2:$M$13&lt;&gt;"")*ISNUMBER(SEARCH(LISTS!$M$2:$M$13,$I9608))),LISTS!$O$2:$O$13),"Medio de pago no elegible o no identificado por DIAN"),"Apta automaticamente por pago electronico y base positiva"))))</f>
        <v/>
      </c>
    </row>
    <row r="9609">
      <c r="A9609" s="9" t="n"/>
      <c r="B9609" s="9" t="n"/>
      <c r="C9609" s="12" t="n"/>
      <c r="D9609" s="11" t="n"/>
      <c r="E9609" s="11" t="n"/>
      <c r="F9609" s="11" t="n"/>
      <c r="G9609" s="11" t="n"/>
      <c r="H9609" s="11" t="n"/>
      <c r="I9609" s="9" t="n"/>
      <c r="J9609" s="9" t="n"/>
      <c r="K9609" s="9" t="n"/>
      <c r="L9609" s="9">
        <f>IF(COUNTA($A9609:$K9609)=0,"",IF(AND(IFERROR($H9609,0)&gt;0,LEN(TRIM($K9609&amp;""))&gt;0,IFERROR(LOOKUP(2,1/((LISTS!$M$2:$M$13&lt;&gt;"")*ISNUMBER(SEARCH(LISTS!$M$2:$M$13,$I9609))),LISTS!$N$2:$N$13),"NO")="SI"),"SI","NO"))</f>
        <v/>
      </c>
      <c r="M9609" s="9">
        <f>IF(COUNTA($A9609:$K9609)=0,"",IF($K9609&lt;&gt;"",IF(COUNTIF($K$19:$K9609,$K9609)&gt;1,"SI","NO"),IF(COUNTIFS($A$19:$A9609,$A9609,$C$19:$C9609,$C9609,$J$19:$J9609,$J9609,$D$19:$D9609,$D9609)&gt;1,"SI","NO")))</f>
        <v/>
      </c>
      <c r="N9609" s="11">
        <f>IF(COUNTA($A9609:$K9609)=0,"",IF(AND($L9609="SI",$M9609="NO"),IFERROR($H9609,0),0))</f>
        <v/>
      </c>
      <c r="O9609" s="9">
        <f>IF(COUNTA($A9609:$K9609)=0,"",IF($M9609="SI","CUFE o factura duplicada dentro del reporte; no se suma dos veces",IF(IFERROR($H9609,0)&lt;=0,"DIAN reporta valor susceptible 0",IF($L9609="NO",IFERROR(LOOKUP(2,1/((LISTS!$M$2:$M$13&lt;&gt;"")*ISNUMBER(SEARCH(LISTS!$M$2:$M$13,$I9609))),LISTS!$O$2:$O$13),"Medio de pago no elegible o no identificado por DIAN"),"Apta automaticamente por pago electronico y base positiva"))))</f>
        <v/>
      </c>
    </row>
    <row r="9610">
      <c r="A9610" s="9" t="n"/>
      <c r="B9610" s="9" t="n"/>
      <c r="C9610" s="12" t="n"/>
      <c r="D9610" s="11" t="n"/>
      <c r="E9610" s="11" t="n"/>
      <c r="F9610" s="11" t="n"/>
      <c r="G9610" s="11" t="n"/>
      <c r="H9610" s="11" t="n"/>
      <c r="I9610" s="9" t="n"/>
      <c r="J9610" s="9" t="n"/>
      <c r="K9610" s="9" t="n"/>
      <c r="L9610" s="9">
        <f>IF(COUNTA($A9610:$K9610)=0,"",IF(AND(IFERROR($H9610,0)&gt;0,LEN(TRIM($K9610&amp;""))&gt;0,IFERROR(LOOKUP(2,1/((LISTS!$M$2:$M$13&lt;&gt;"")*ISNUMBER(SEARCH(LISTS!$M$2:$M$13,$I9610))),LISTS!$N$2:$N$13),"NO")="SI"),"SI","NO"))</f>
        <v/>
      </c>
      <c r="M9610" s="9">
        <f>IF(COUNTA($A9610:$K9610)=0,"",IF($K9610&lt;&gt;"",IF(COUNTIF($K$19:$K9610,$K9610)&gt;1,"SI","NO"),IF(COUNTIFS($A$19:$A9610,$A9610,$C$19:$C9610,$C9610,$J$19:$J9610,$J9610,$D$19:$D9610,$D9610)&gt;1,"SI","NO")))</f>
        <v/>
      </c>
      <c r="N9610" s="11">
        <f>IF(COUNTA($A9610:$K9610)=0,"",IF(AND($L9610="SI",$M9610="NO"),IFERROR($H9610,0),0))</f>
        <v/>
      </c>
      <c r="O9610" s="9">
        <f>IF(COUNTA($A9610:$K9610)=0,"",IF($M9610="SI","CUFE o factura duplicada dentro del reporte; no se suma dos veces",IF(IFERROR($H9610,0)&lt;=0,"DIAN reporta valor susceptible 0",IF($L9610="NO",IFERROR(LOOKUP(2,1/((LISTS!$M$2:$M$13&lt;&gt;"")*ISNUMBER(SEARCH(LISTS!$M$2:$M$13,$I9610))),LISTS!$O$2:$O$13),"Medio de pago no elegible o no identificado por DIAN"),"Apta automaticamente por pago electronico y base positiva"))))</f>
        <v/>
      </c>
    </row>
    <row r="9611">
      <c r="A9611" s="9" t="n"/>
      <c r="B9611" s="9" t="n"/>
      <c r="C9611" s="12" t="n"/>
      <c r="D9611" s="11" t="n"/>
      <c r="E9611" s="11" t="n"/>
      <c r="F9611" s="11" t="n"/>
      <c r="G9611" s="11" t="n"/>
      <c r="H9611" s="11" t="n"/>
      <c r="I9611" s="9" t="n"/>
      <c r="J9611" s="9" t="n"/>
      <c r="K9611" s="9" t="n"/>
      <c r="L9611" s="9">
        <f>IF(COUNTA($A9611:$K9611)=0,"",IF(AND(IFERROR($H9611,0)&gt;0,LEN(TRIM($K9611&amp;""))&gt;0,IFERROR(LOOKUP(2,1/((LISTS!$M$2:$M$13&lt;&gt;"")*ISNUMBER(SEARCH(LISTS!$M$2:$M$13,$I9611))),LISTS!$N$2:$N$13),"NO")="SI"),"SI","NO"))</f>
        <v/>
      </c>
      <c r="M9611" s="9">
        <f>IF(COUNTA($A9611:$K9611)=0,"",IF($K9611&lt;&gt;"",IF(COUNTIF($K$19:$K9611,$K9611)&gt;1,"SI","NO"),IF(COUNTIFS($A$19:$A9611,$A9611,$C$19:$C9611,$C9611,$J$19:$J9611,$J9611,$D$19:$D9611,$D9611)&gt;1,"SI","NO")))</f>
        <v/>
      </c>
      <c r="N9611" s="11">
        <f>IF(COUNTA($A9611:$K9611)=0,"",IF(AND($L9611="SI",$M9611="NO"),IFERROR($H9611,0),0))</f>
        <v/>
      </c>
      <c r="O9611" s="9">
        <f>IF(COUNTA($A9611:$K9611)=0,"",IF($M9611="SI","CUFE o factura duplicada dentro del reporte; no se suma dos veces",IF(IFERROR($H9611,0)&lt;=0,"DIAN reporta valor susceptible 0",IF($L9611="NO",IFERROR(LOOKUP(2,1/((LISTS!$M$2:$M$13&lt;&gt;"")*ISNUMBER(SEARCH(LISTS!$M$2:$M$13,$I9611))),LISTS!$O$2:$O$13),"Medio de pago no elegible o no identificado por DIAN"),"Apta automaticamente por pago electronico y base positiva"))))</f>
        <v/>
      </c>
    </row>
    <row r="9612">
      <c r="A9612" s="9" t="n"/>
      <c r="B9612" s="9" t="n"/>
      <c r="C9612" s="12" t="n"/>
      <c r="D9612" s="11" t="n"/>
      <c r="E9612" s="11" t="n"/>
      <c r="F9612" s="11" t="n"/>
      <c r="G9612" s="11" t="n"/>
      <c r="H9612" s="11" t="n"/>
      <c r="I9612" s="9" t="n"/>
      <c r="J9612" s="9" t="n"/>
      <c r="K9612" s="9" t="n"/>
      <c r="L9612" s="9">
        <f>IF(COUNTA($A9612:$K9612)=0,"",IF(AND(IFERROR($H9612,0)&gt;0,LEN(TRIM($K9612&amp;""))&gt;0,IFERROR(LOOKUP(2,1/((LISTS!$M$2:$M$13&lt;&gt;"")*ISNUMBER(SEARCH(LISTS!$M$2:$M$13,$I9612))),LISTS!$N$2:$N$13),"NO")="SI"),"SI","NO"))</f>
        <v/>
      </c>
      <c r="M9612" s="9">
        <f>IF(COUNTA($A9612:$K9612)=0,"",IF($K9612&lt;&gt;"",IF(COUNTIF($K$19:$K9612,$K9612)&gt;1,"SI","NO"),IF(COUNTIFS($A$19:$A9612,$A9612,$C$19:$C9612,$C9612,$J$19:$J9612,$J9612,$D$19:$D9612,$D9612)&gt;1,"SI","NO")))</f>
        <v/>
      </c>
      <c r="N9612" s="11">
        <f>IF(COUNTA($A9612:$K9612)=0,"",IF(AND($L9612="SI",$M9612="NO"),IFERROR($H9612,0),0))</f>
        <v/>
      </c>
      <c r="O9612" s="9">
        <f>IF(COUNTA($A9612:$K9612)=0,"",IF($M9612="SI","CUFE o factura duplicada dentro del reporte; no se suma dos veces",IF(IFERROR($H9612,0)&lt;=0,"DIAN reporta valor susceptible 0",IF($L9612="NO",IFERROR(LOOKUP(2,1/((LISTS!$M$2:$M$13&lt;&gt;"")*ISNUMBER(SEARCH(LISTS!$M$2:$M$13,$I9612))),LISTS!$O$2:$O$13),"Medio de pago no elegible o no identificado por DIAN"),"Apta automaticamente por pago electronico y base positiva"))))</f>
        <v/>
      </c>
    </row>
    <row r="9613">
      <c r="A9613" s="9" t="n"/>
      <c r="B9613" s="9" t="n"/>
      <c r="C9613" s="12" t="n"/>
      <c r="D9613" s="11" t="n"/>
      <c r="E9613" s="11" t="n"/>
      <c r="F9613" s="11" t="n"/>
      <c r="G9613" s="11" t="n"/>
      <c r="H9613" s="11" t="n"/>
      <c r="I9613" s="9" t="n"/>
      <c r="J9613" s="9" t="n"/>
      <c r="K9613" s="9" t="n"/>
      <c r="L9613" s="9">
        <f>IF(COUNTA($A9613:$K9613)=0,"",IF(AND(IFERROR($H9613,0)&gt;0,LEN(TRIM($K9613&amp;""))&gt;0,IFERROR(LOOKUP(2,1/((LISTS!$M$2:$M$13&lt;&gt;"")*ISNUMBER(SEARCH(LISTS!$M$2:$M$13,$I9613))),LISTS!$N$2:$N$13),"NO")="SI"),"SI","NO"))</f>
        <v/>
      </c>
      <c r="M9613" s="9">
        <f>IF(COUNTA($A9613:$K9613)=0,"",IF($K9613&lt;&gt;"",IF(COUNTIF($K$19:$K9613,$K9613)&gt;1,"SI","NO"),IF(COUNTIFS($A$19:$A9613,$A9613,$C$19:$C9613,$C9613,$J$19:$J9613,$J9613,$D$19:$D9613,$D9613)&gt;1,"SI","NO")))</f>
        <v/>
      </c>
      <c r="N9613" s="11">
        <f>IF(COUNTA($A9613:$K9613)=0,"",IF(AND($L9613="SI",$M9613="NO"),IFERROR($H9613,0),0))</f>
        <v/>
      </c>
      <c r="O9613" s="9">
        <f>IF(COUNTA($A9613:$K9613)=0,"",IF($M9613="SI","CUFE o factura duplicada dentro del reporte; no se suma dos veces",IF(IFERROR($H9613,0)&lt;=0,"DIAN reporta valor susceptible 0",IF($L9613="NO",IFERROR(LOOKUP(2,1/((LISTS!$M$2:$M$13&lt;&gt;"")*ISNUMBER(SEARCH(LISTS!$M$2:$M$13,$I9613))),LISTS!$O$2:$O$13),"Medio de pago no elegible o no identificado por DIAN"),"Apta automaticamente por pago electronico y base positiva"))))</f>
        <v/>
      </c>
    </row>
    <row r="9614">
      <c r="A9614" s="9" t="n"/>
      <c r="B9614" s="9" t="n"/>
      <c r="C9614" s="12" t="n"/>
      <c r="D9614" s="11" t="n"/>
      <c r="E9614" s="11" t="n"/>
      <c r="F9614" s="11" t="n"/>
      <c r="G9614" s="11" t="n"/>
      <c r="H9614" s="11" t="n"/>
      <c r="I9614" s="9" t="n"/>
      <c r="J9614" s="9" t="n"/>
      <c r="K9614" s="9" t="n"/>
      <c r="L9614" s="9">
        <f>IF(COUNTA($A9614:$K9614)=0,"",IF(AND(IFERROR($H9614,0)&gt;0,LEN(TRIM($K9614&amp;""))&gt;0,IFERROR(LOOKUP(2,1/((LISTS!$M$2:$M$13&lt;&gt;"")*ISNUMBER(SEARCH(LISTS!$M$2:$M$13,$I9614))),LISTS!$N$2:$N$13),"NO")="SI"),"SI","NO"))</f>
        <v/>
      </c>
      <c r="M9614" s="9">
        <f>IF(COUNTA($A9614:$K9614)=0,"",IF($K9614&lt;&gt;"",IF(COUNTIF($K$19:$K9614,$K9614)&gt;1,"SI","NO"),IF(COUNTIFS($A$19:$A9614,$A9614,$C$19:$C9614,$C9614,$J$19:$J9614,$J9614,$D$19:$D9614,$D9614)&gt;1,"SI","NO")))</f>
        <v/>
      </c>
      <c r="N9614" s="11">
        <f>IF(COUNTA($A9614:$K9614)=0,"",IF(AND($L9614="SI",$M9614="NO"),IFERROR($H9614,0),0))</f>
        <v/>
      </c>
      <c r="O9614" s="9">
        <f>IF(COUNTA($A9614:$K9614)=0,"",IF($M9614="SI","CUFE o factura duplicada dentro del reporte; no se suma dos veces",IF(IFERROR($H9614,0)&lt;=0,"DIAN reporta valor susceptible 0",IF($L9614="NO",IFERROR(LOOKUP(2,1/((LISTS!$M$2:$M$13&lt;&gt;"")*ISNUMBER(SEARCH(LISTS!$M$2:$M$13,$I9614))),LISTS!$O$2:$O$13),"Medio de pago no elegible o no identificado por DIAN"),"Apta automaticamente por pago electronico y base positiva"))))</f>
        <v/>
      </c>
    </row>
    <row r="9615">
      <c r="A9615" s="9" t="n"/>
      <c r="B9615" s="9" t="n"/>
      <c r="C9615" s="12" t="n"/>
      <c r="D9615" s="11" t="n"/>
      <c r="E9615" s="11" t="n"/>
      <c r="F9615" s="11" t="n"/>
      <c r="G9615" s="11" t="n"/>
      <c r="H9615" s="11" t="n"/>
      <c r="I9615" s="9" t="n"/>
      <c r="J9615" s="9" t="n"/>
      <c r="K9615" s="9" t="n"/>
      <c r="L9615" s="9">
        <f>IF(COUNTA($A9615:$K9615)=0,"",IF(AND(IFERROR($H9615,0)&gt;0,LEN(TRIM($K9615&amp;""))&gt;0,IFERROR(LOOKUP(2,1/((LISTS!$M$2:$M$13&lt;&gt;"")*ISNUMBER(SEARCH(LISTS!$M$2:$M$13,$I9615))),LISTS!$N$2:$N$13),"NO")="SI"),"SI","NO"))</f>
        <v/>
      </c>
      <c r="M9615" s="9">
        <f>IF(COUNTA($A9615:$K9615)=0,"",IF($K9615&lt;&gt;"",IF(COUNTIF($K$19:$K9615,$K9615)&gt;1,"SI","NO"),IF(COUNTIFS($A$19:$A9615,$A9615,$C$19:$C9615,$C9615,$J$19:$J9615,$J9615,$D$19:$D9615,$D9615)&gt;1,"SI","NO")))</f>
        <v/>
      </c>
      <c r="N9615" s="11">
        <f>IF(COUNTA($A9615:$K9615)=0,"",IF(AND($L9615="SI",$M9615="NO"),IFERROR($H9615,0),0))</f>
        <v/>
      </c>
      <c r="O9615" s="9">
        <f>IF(COUNTA($A9615:$K9615)=0,"",IF($M9615="SI","CUFE o factura duplicada dentro del reporte; no se suma dos veces",IF(IFERROR($H9615,0)&lt;=0,"DIAN reporta valor susceptible 0",IF($L9615="NO",IFERROR(LOOKUP(2,1/((LISTS!$M$2:$M$13&lt;&gt;"")*ISNUMBER(SEARCH(LISTS!$M$2:$M$13,$I9615))),LISTS!$O$2:$O$13),"Medio de pago no elegible o no identificado por DIAN"),"Apta automaticamente por pago electronico y base positiva"))))</f>
        <v/>
      </c>
    </row>
    <row r="9616">
      <c r="A9616" s="9" t="n"/>
      <c r="B9616" s="9" t="n"/>
      <c r="C9616" s="12" t="n"/>
      <c r="D9616" s="11" t="n"/>
      <c r="E9616" s="11" t="n"/>
      <c r="F9616" s="11" t="n"/>
      <c r="G9616" s="11" t="n"/>
      <c r="H9616" s="11" t="n"/>
      <c r="I9616" s="9" t="n"/>
      <c r="J9616" s="9" t="n"/>
      <c r="K9616" s="9" t="n"/>
      <c r="L9616" s="9">
        <f>IF(COUNTA($A9616:$K9616)=0,"",IF(AND(IFERROR($H9616,0)&gt;0,LEN(TRIM($K9616&amp;""))&gt;0,IFERROR(LOOKUP(2,1/((LISTS!$M$2:$M$13&lt;&gt;"")*ISNUMBER(SEARCH(LISTS!$M$2:$M$13,$I9616))),LISTS!$N$2:$N$13),"NO")="SI"),"SI","NO"))</f>
        <v/>
      </c>
      <c r="M9616" s="9">
        <f>IF(COUNTA($A9616:$K9616)=0,"",IF($K9616&lt;&gt;"",IF(COUNTIF($K$19:$K9616,$K9616)&gt;1,"SI","NO"),IF(COUNTIFS($A$19:$A9616,$A9616,$C$19:$C9616,$C9616,$J$19:$J9616,$J9616,$D$19:$D9616,$D9616)&gt;1,"SI","NO")))</f>
        <v/>
      </c>
      <c r="N9616" s="11">
        <f>IF(COUNTA($A9616:$K9616)=0,"",IF(AND($L9616="SI",$M9616="NO"),IFERROR($H9616,0),0))</f>
        <v/>
      </c>
      <c r="O9616" s="9">
        <f>IF(COUNTA($A9616:$K9616)=0,"",IF($M9616="SI","CUFE o factura duplicada dentro del reporte; no se suma dos veces",IF(IFERROR($H9616,0)&lt;=0,"DIAN reporta valor susceptible 0",IF($L9616="NO",IFERROR(LOOKUP(2,1/((LISTS!$M$2:$M$13&lt;&gt;"")*ISNUMBER(SEARCH(LISTS!$M$2:$M$13,$I9616))),LISTS!$O$2:$O$13),"Medio de pago no elegible o no identificado por DIAN"),"Apta automaticamente por pago electronico y base positiva"))))</f>
        <v/>
      </c>
    </row>
    <row r="9617">
      <c r="A9617" s="9" t="n"/>
      <c r="B9617" s="9" t="n"/>
      <c r="C9617" s="12" t="n"/>
      <c r="D9617" s="11" t="n"/>
      <c r="E9617" s="11" t="n"/>
      <c r="F9617" s="11" t="n"/>
      <c r="G9617" s="11" t="n"/>
      <c r="H9617" s="11" t="n"/>
      <c r="I9617" s="9" t="n"/>
      <c r="J9617" s="9" t="n"/>
      <c r="K9617" s="9" t="n"/>
      <c r="L9617" s="9">
        <f>IF(COUNTA($A9617:$K9617)=0,"",IF(AND(IFERROR($H9617,0)&gt;0,LEN(TRIM($K9617&amp;""))&gt;0,IFERROR(LOOKUP(2,1/((LISTS!$M$2:$M$13&lt;&gt;"")*ISNUMBER(SEARCH(LISTS!$M$2:$M$13,$I9617))),LISTS!$N$2:$N$13),"NO")="SI"),"SI","NO"))</f>
        <v/>
      </c>
      <c r="M9617" s="9">
        <f>IF(COUNTA($A9617:$K9617)=0,"",IF($K9617&lt;&gt;"",IF(COUNTIF($K$19:$K9617,$K9617)&gt;1,"SI","NO"),IF(COUNTIFS($A$19:$A9617,$A9617,$C$19:$C9617,$C9617,$J$19:$J9617,$J9617,$D$19:$D9617,$D9617)&gt;1,"SI","NO")))</f>
        <v/>
      </c>
      <c r="N9617" s="11">
        <f>IF(COUNTA($A9617:$K9617)=0,"",IF(AND($L9617="SI",$M9617="NO"),IFERROR($H9617,0),0))</f>
        <v/>
      </c>
      <c r="O9617" s="9">
        <f>IF(COUNTA($A9617:$K9617)=0,"",IF($M9617="SI","CUFE o factura duplicada dentro del reporte; no se suma dos veces",IF(IFERROR($H9617,0)&lt;=0,"DIAN reporta valor susceptible 0",IF($L9617="NO",IFERROR(LOOKUP(2,1/((LISTS!$M$2:$M$13&lt;&gt;"")*ISNUMBER(SEARCH(LISTS!$M$2:$M$13,$I9617))),LISTS!$O$2:$O$13),"Medio de pago no elegible o no identificado por DIAN"),"Apta automaticamente por pago electronico y base positiva"))))</f>
        <v/>
      </c>
    </row>
    <row r="9618">
      <c r="A9618" s="9" t="n"/>
      <c r="B9618" s="9" t="n"/>
      <c r="C9618" s="12" t="n"/>
      <c r="D9618" s="11" t="n"/>
      <c r="E9618" s="11" t="n"/>
      <c r="F9618" s="11" t="n"/>
      <c r="G9618" s="11" t="n"/>
      <c r="H9618" s="11" t="n"/>
      <c r="I9618" s="9" t="n"/>
      <c r="J9618" s="9" t="n"/>
      <c r="K9618" s="9" t="n"/>
      <c r="L9618" s="9">
        <f>IF(COUNTA($A9618:$K9618)=0,"",IF(AND(IFERROR($H9618,0)&gt;0,LEN(TRIM($K9618&amp;""))&gt;0,IFERROR(LOOKUP(2,1/((LISTS!$M$2:$M$13&lt;&gt;"")*ISNUMBER(SEARCH(LISTS!$M$2:$M$13,$I9618))),LISTS!$N$2:$N$13),"NO")="SI"),"SI","NO"))</f>
        <v/>
      </c>
      <c r="M9618" s="9">
        <f>IF(COUNTA($A9618:$K9618)=0,"",IF($K9618&lt;&gt;"",IF(COUNTIF($K$19:$K9618,$K9618)&gt;1,"SI","NO"),IF(COUNTIFS($A$19:$A9618,$A9618,$C$19:$C9618,$C9618,$J$19:$J9618,$J9618,$D$19:$D9618,$D9618)&gt;1,"SI","NO")))</f>
        <v/>
      </c>
      <c r="N9618" s="11">
        <f>IF(COUNTA($A9618:$K9618)=0,"",IF(AND($L9618="SI",$M9618="NO"),IFERROR($H9618,0),0))</f>
        <v/>
      </c>
      <c r="O9618" s="9">
        <f>IF(COUNTA($A9618:$K9618)=0,"",IF($M9618="SI","CUFE o factura duplicada dentro del reporte; no se suma dos veces",IF(IFERROR($H9618,0)&lt;=0,"DIAN reporta valor susceptible 0",IF($L9618="NO",IFERROR(LOOKUP(2,1/((LISTS!$M$2:$M$13&lt;&gt;"")*ISNUMBER(SEARCH(LISTS!$M$2:$M$13,$I9618))),LISTS!$O$2:$O$13),"Medio de pago no elegible o no identificado por DIAN"),"Apta automaticamente por pago electronico y base positiva"))))</f>
        <v/>
      </c>
    </row>
    <row r="9619">
      <c r="A9619" s="9" t="n"/>
      <c r="B9619" s="9" t="n"/>
      <c r="C9619" s="12" t="n"/>
      <c r="D9619" s="11" t="n"/>
      <c r="E9619" s="11" t="n"/>
      <c r="F9619" s="11" t="n"/>
      <c r="G9619" s="11" t="n"/>
      <c r="H9619" s="11" t="n"/>
      <c r="I9619" s="9" t="n"/>
      <c r="J9619" s="9" t="n"/>
      <c r="K9619" s="9" t="n"/>
      <c r="L9619" s="9">
        <f>IF(COUNTA($A9619:$K9619)=0,"",IF(AND(IFERROR($H9619,0)&gt;0,LEN(TRIM($K9619&amp;""))&gt;0,IFERROR(LOOKUP(2,1/((LISTS!$M$2:$M$13&lt;&gt;"")*ISNUMBER(SEARCH(LISTS!$M$2:$M$13,$I9619))),LISTS!$N$2:$N$13),"NO")="SI"),"SI","NO"))</f>
        <v/>
      </c>
      <c r="M9619" s="9">
        <f>IF(COUNTA($A9619:$K9619)=0,"",IF($K9619&lt;&gt;"",IF(COUNTIF($K$19:$K9619,$K9619)&gt;1,"SI","NO"),IF(COUNTIFS($A$19:$A9619,$A9619,$C$19:$C9619,$C9619,$J$19:$J9619,$J9619,$D$19:$D9619,$D9619)&gt;1,"SI","NO")))</f>
        <v/>
      </c>
      <c r="N9619" s="11">
        <f>IF(COUNTA($A9619:$K9619)=0,"",IF(AND($L9619="SI",$M9619="NO"),IFERROR($H9619,0),0))</f>
        <v/>
      </c>
      <c r="O9619" s="9">
        <f>IF(COUNTA($A9619:$K9619)=0,"",IF($M9619="SI","CUFE o factura duplicada dentro del reporte; no se suma dos veces",IF(IFERROR($H9619,0)&lt;=0,"DIAN reporta valor susceptible 0",IF($L9619="NO",IFERROR(LOOKUP(2,1/((LISTS!$M$2:$M$13&lt;&gt;"")*ISNUMBER(SEARCH(LISTS!$M$2:$M$13,$I9619))),LISTS!$O$2:$O$13),"Medio de pago no elegible o no identificado por DIAN"),"Apta automaticamente por pago electronico y base positiva"))))</f>
        <v/>
      </c>
    </row>
    <row r="9620">
      <c r="A9620" s="9" t="n"/>
      <c r="B9620" s="9" t="n"/>
      <c r="C9620" s="12" t="n"/>
      <c r="D9620" s="11" t="n"/>
      <c r="E9620" s="11" t="n"/>
      <c r="F9620" s="11" t="n"/>
      <c r="G9620" s="11" t="n"/>
      <c r="H9620" s="11" t="n"/>
      <c r="I9620" s="9" t="n"/>
      <c r="J9620" s="9" t="n"/>
      <c r="K9620" s="9" t="n"/>
      <c r="L9620" s="9">
        <f>IF(COUNTA($A9620:$K9620)=0,"",IF(AND(IFERROR($H9620,0)&gt;0,LEN(TRIM($K9620&amp;""))&gt;0,IFERROR(LOOKUP(2,1/((LISTS!$M$2:$M$13&lt;&gt;"")*ISNUMBER(SEARCH(LISTS!$M$2:$M$13,$I9620))),LISTS!$N$2:$N$13),"NO")="SI"),"SI","NO"))</f>
        <v/>
      </c>
      <c r="M9620" s="9">
        <f>IF(COUNTA($A9620:$K9620)=0,"",IF($K9620&lt;&gt;"",IF(COUNTIF($K$19:$K9620,$K9620)&gt;1,"SI","NO"),IF(COUNTIFS($A$19:$A9620,$A9620,$C$19:$C9620,$C9620,$J$19:$J9620,$J9620,$D$19:$D9620,$D9620)&gt;1,"SI","NO")))</f>
        <v/>
      </c>
      <c r="N9620" s="11">
        <f>IF(COUNTA($A9620:$K9620)=0,"",IF(AND($L9620="SI",$M9620="NO"),IFERROR($H9620,0),0))</f>
        <v/>
      </c>
      <c r="O9620" s="9">
        <f>IF(COUNTA($A9620:$K9620)=0,"",IF($M9620="SI","CUFE o factura duplicada dentro del reporte; no se suma dos veces",IF(IFERROR($H9620,0)&lt;=0,"DIAN reporta valor susceptible 0",IF($L9620="NO",IFERROR(LOOKUP(2,1/((LISTS!$M$2:$M$13&lt;&gt;"")*ISNUMBER(SEARCH(LISTS!$M$2:$M$13,$I9620))),LISTS!$O$2:$O$13),"Medio de pago no elegible o no identificado por DIAN"),"Apta automaticamente por pago electronico y base positiva"))))</f>
        <v/>
      </c>
    </row>
    <row r="9621">
      <c r="A9621" s="9" t="n"/>
      <c r="B9621" s="9" t="n"/>
      <c r="C9621" s="12" t="n"/>
      <c r="D9621" s="11" t="n"/>
      <c r="E9621" s="11" t="n"/>
      <c r="F9621" s="11" t="n"/>
      <c r="G9621" s="11" t="n"/>
      <c r="H9621" s="11" t="n"/>
      <c r="I9621" s="9" t="n"/>
      <c r="J9621" s="9" t="n"/>
      <c r="K9621" s="9" t="n"/>
      <c r="L9621" s="9">
        <f>IF(COUNTA($A9621:$K9621)=0,"",IF(AND(IFERROR($H9621,0)&gt;0,LEN(TRIM($K9621&amp;""))&gt;0,IFERROR(LOOKUP(2,1/((LISTS!$M$2:$M$13&lt;&gt;"")*ISNUMBER(SEARCH(LISTS!$M$2:$M$13,$I9621))),LISTS!$N$2:$N$13),"NO")="SI"),"SI","NO"))</f>
        <v/>
      </c>
      <c r="M9621" s="9">
        <f>IF(COUNTA($A9621:$K9621)=0,"",IF($K9621&lt;&gt;"",IF(COUNTIF($K$19:$K9621,$K9621)&gt;1,"SI","NO"),IF(COUNTIFS($A$19:$A9621,$A9621,$C$19:$C9621,$C9621,$J$19:$J9621,$J9621,$D$19:$D9621,$D9621)&gt;1,"SI","NO")))</f>
        <v/>
      </c>
      <c r="N9621" s="11">
        <f>IF(COUNTA($A9621:$K9621)=0,"",IF(AND($L9621="SI",$M9621="NO"),IFERROR($H9621,0),0))</f>
        <v/>
      </c>
      <c r="O9621" s="9">
        <f>IF(COUNTA($A9621:$K9621)=0,"",IF($M9621="SI","CUFE o factura duplicada dentro del reporte; no se suma dos veces",IF(IFERROR($H9621,0)&lt;=0,"DIAN reporta valor susceptible 0",IF($L9621="NO",IFERROR(LOOKUP(2,1/((LISTS!$M$2:$M$13&lt;&gt;"")*ISNUMBER(SEARCH(LISTS!$M$2:$M$13,$I9621))),LISTS!$O$2:$O$13),"Medio de pago no elegible o no identificado por DIAN"),"Apta automaticamente por pago electronico y base positiva"))))</f>
        <v/>
      </c>
    </row>
    <row r="9622">
      <c r="A9622" s="9" t="n"/>
      <c r="B9622" s="9" t="n"/>
      <c r="C9622" s="12" t="n"/>
      <c r="D9622" s="11" t="n"/>
      <c r="E9622" s="11" t="n"/>
      <c r="F9622" s="11" t="n"/>
      <c r="G9622" s="11" t="n"/>
      <c r="H9622" s="11" t="n"/>
      <c r="I9622" s="9" t="n"/>
      <c r="J9622" s="9" t="n"/>
      <c r="K9622" s="9" t="n"/>
      <c r="L9622" s="9">
        <f>IF(COUNTA($A9622:$K9622)=0,"",IF(AND(IFERROR($H9622,0)&gt;0,LEN(TRIM($K9622&amp;""))&gt;0,IFERROR(LOOKUP(2,1/((LISTS!$M$2:$M$13&lt;&gt;"")*ISNUMBER(SEARCH(LISTS!$M$2:$M$13,$I9622))),LISTS!$N$2:$N$13),"NO")="SI"),"SI","NO"))</f>
        <v/>
      </c>
      <c r="M9622" s="9">
        <f>IF(COUNTA($A9622:$K9622)=0,"",IF($K9622&lt;&gt;"",IF(COUNTIF($K$19:$K9622,$K9622)&gt;1,"SI","NO"),IF(COUNTIFS($A$19:$A9622,$A9622,$C$19:$C9622,$C9622,$J$19:$J9622,$J9622,$D$19:$D9622,$D9622)&gt;1,"SI","NO")))</f>
        <v/>
      </c>
      <c r="N9622" s="11">
        <f>IF(COUNTA($A9622:$K9622)=0,"",IF(AND($L9622="SI",$M9622="NO"),IFERROR($H9622,0),0))</f>
        <v/>
      </c>
      <c r="O9622" s="9">
        <f>IF(COUNTA($A9622:$K9622)=0,"",IF($M9622="SI","CUFE o factura duplicada dentro del reporte; no se suma dos veces",IF(IFERROR($H9622,0)&lt;=0,"DIAN reporta valor susceptible 0",IF($L9622="NO",IFERROR(LOOKUP(2,1/((LISTS!$M$2:$M$13&lt;&gt;"")*ISNUMBER(SEARCH(LISTS!$M$2:$M$13,$I9622))),LISTS!$O$2:$O$13),"Medio de pago no elegible o no identificado por DIAN"),"Apta automaticamente por pago electronico y base positiva"))))</f>
        <v/>
      </c>
    </row>
    <row r="9623">
      <c r="A9623" s="9" t="n"/>
      <c r="B9623" s="9" t="n"/>
      <c r="C9623" s="12" t="n"/>
      <c r="D9623" s="11" t="n"/>
      <c r="E9623" s="11" t="n"/>
      <c r="F9623" s="11" t="n"/>
      <c r="G9623" s="11" t="n"/>
      <c r="H9623" s="11" t="n"/>
      <c r="I9623" s="9" t="n"/>
      <c r="J9623" s="9" t="n"/>
      <c r="K9623" s="9" t="n"/>
      <c r="L9623" s="9">
        <f>IF(COUNTA($A9623:$K9623)=0,"",IF(AND(IFERROR($H9623,0)&gt;0,LEN(TRIM($K9623&amp;""))&gt;0,IFERROR(LOOKUP(2,1/((LISTS!$M$2:$M$13&lt;&gt;"")*ISNUMBER(SEARCH(LISTS!$M$2:$M$13,$I9623))),LISTS!$N$2:$N$13),"NO")="SI"),"SI","NO"))</f>
        <v/>
      </c>
      <c r="M9623" s="9">
        <f>IF(COUNTA($A9623:$K9623)=0,"",IF($K9623&lt;&gt;"",IF(COUNTIF($K$19:$K9623,$K9623)&gt;1,"SI","NO"),IF(COUNTIFS($A$19:$A9623,$A9623,$C$19:$C9623,$C9623,$J$19:$J9623,$J9623,$D$19:$D9623,$D9623)&gt;1,"SI","NO")))</f>
        <v/>
      </c>
      <c r="N9623" s="11">
        <f>IF(COUNTA($A9623:$K9623)=0,"",IF(AND($L9623="SI",$M9623="NO"),IFERROR($H9623,0),0))</f>
        <v/>
      </c>
      <c r="O9623" s="9">
        <f>IF(COUNTA($A9623:$K9623)=0,"",IF($M9623="SI","CUFE o factura duplicada dentro del reporte; no se suma dos veces",IF(IFERROR($H9623,0)&lt;=0,"DIAN reporta valor susceptible 0",IF($L9623="NO",IFERROR(LOOKUP(2,1/((LISTS!$M$2:$M$13&lt;&gt;"")*ISNUMBER(SEARCH(LISTS!$M$2:$M$13,$I9623))),LISTS!$O$2:$O$13),"Medio de pago no elegible o no identificado por DIAN"),"Apta automaticamente por pago electronico y base positiva"))))</f>
        <v/>
      </c>
    </row>
    <row r="9624">
      <c r="A9624" s="9" t="n"/>
      <c r="B9624" s="9" t="n"/>
      <c r="C9624" s="12" t="n"/>
      <c r="D9624" s="11" t="n"/>
      <c r="E9624" s="11" t="n"/>
      <c r="F9624" s="11" t="n"/>
      <c r="G9624" s="11" t="n"/>
      <c r="H9624" s="11" t="n"/>
      <c r="I9624" s="9" t="n"/>
      <c r="J9624" s="9" t="n"/>
      <c r="K9624" s="9" t="n"/>
      <c r="L9624" s="9">
        <f>IF(COUNTA($A9624:$K9624)=0,"",IF(AND(IFERROR($H9624,0)&gt;0,LEN(TRIM($K9624&amp;""))&gt;0,IFERROR(LOOKUP(2,1/((LISTS!$M$2:$M$13&lt;&gt;"")*ISNUMBER(SEARCH(LISTS!$M$2:$M$13,$I9624))),LISTS!$N$2:$N$13),"NO")="SI"),"SI","NO"))</f>
        <v/>
      </c>
      <c r="M9624" s="9">
        <f>IF(COUNTA($A9624:$K9624)=0,"",IF($K9624&lt;&gt;"",IF(COUNTIF($K$19:$K9624,$K9624)&gt;1,"SI","NO"),IF(COUNTIFS($A$19:$A9624,$A9624,$C$19:$C9624,$C9624,$J$19:$J9624,$J9624,$D$19:$D9624,$D9624)&gt;1,"SI","NO")))</f>
        <v/>
      </c>
      <c r="N9624" s="11">
        <f>IF(COUNTA($A9624:$K9624)=0,"",IF(AND($L9624="SI",$M9624="NO"),IFERROR($H9624,0),0))</f>
        <v/>
      </c>
      <c r="O9624" s="9">
        <f>IF(COUNTA($A9624:$K9624)=0,"",IF($M9624="SI","CUFE o factura duplicada dentro del reporte; no se suma dos veces",IF(IFERROR($H9624,0)&lt;=0,"DIAN reporta valor susceptible 0",IF($L9624="NO",IFERROR(LOOKUP(2,1/((LISTS!$M$2:$M$13&lt;&gt;"")*ISNUMBER(SEARCH(LISTS!$M$2:$M$13,$I9624))),LISTS!$O$2:$O$13),"Medio de pago no elegible o no identificado por DIAN"),"Apta automaticamente por pago electronico y base positiva"))))</f>
        <v/>
      </c>
    </row>
    <row r="9625">
      <c r="A9625" s="9" t="n"/>
      <c r="B9625" s="9" t="n"/>
      <c r="C9625" s="12" t="n"/>
      <c r="D9625" s="11" t="n"/>
      <c r="E9625" s="11" t="n"/>
      <c r="F9625" s="11" t="n"/>
      <c r="G9625" s="11" t="n"/>
      <c r="H9625" s="11" t="n"/>
      <c r="I9625" s="9" t="n"/>
      <c r="J9625" s="9" t="n"/>
      <c r="K9625" s="9" t="n"/>
      <c r="L9625" s="9">
        <f>IF(COUNTA($A9625:$K9625)=0,"",IF(AND(IFERROR($H9625,0)&gt;0,LEN(TRIM($K9625&amp;""))&gt;0,IFERROR(LOOKUP(2,1/((LISTS!$M$2:$M$13&lt;&gt;"")*ISNUMBER(SEARCH(LISTS!$M$2:$M$13,$I9625))),LISTS!$N$2:$N$13),"NO")="SI"),"SI","NO"))</f>
        <v/>
      </c>
      <c r="M9625" s="9">
        <f>IF(COUNTA($A9625:$K9625)=0,"",IF($K9625&lt;&gt;"",IF(COUNTIF($K$19:$K9625,$K9625)&gt;1,"SI","NO"),IF(COUNTIFS($A$19:$A9625,$A9625,$C$19:$C9625,$C9625,$J$19:$J9625,$J9625,$D$19:$D9625,$D9625)&gt;1,"SI","NO")))</f>
        <v/>
      </c>
      <c r="N9625" s="11">
        <f>IF(COUNTA($A9625:$K9625)=0,"",IF(AND($L9625="SI",$M9625="NO"),IFERROR($H9625,0),0))</f>
        <v/>
      </c>
      <c r="O9625" s="9">
        <f>IF(COUNTA($A9625:$K9625)=0,"",IF($M9625="SI","CUFE o factura duplicada dentro del reporte; no se suma dos veces",IF(IFERROR($H9625,0)&lt;=0,"DIAN reporta valor susceptible 0",IF($L9625="NO",IFERROR(LOOKUP(2,1/((LISTS!$M$2:$M$13&lt;&gt;"")*ISNUMBER(SEARCH(LISTS!$M$2:$M$13,$I9625))),LISTS!$O$2:$O$13),"Medio de pago no elegible o no identificado por DIAN"),"Apta automaticamente por pago electronico y base positiva"))))</f>
        <v/>
      </c>
    </row>
    <row r="9626">
      <c r="A9626" s="9" t="n"/>
      <c r="B9626" s="9" t="n"/>
      <c r="C9626" s="12" t="n"/>
      <c r="D9626" s="11" t="n"/>
      <c r="E9626" s="11" t="n"/>
      <c r="F9626" s="11" t="n"/>
      <c r="G9626" s="11" t="n"/>
      <c r="H9626" s="11" t="n"/>
      <c r="I9626" s="9" t="n"/>
      <c r="J9626" s="9" t="n"/>
      <c r="K9626" s="9" t="n"/>
      <c r="L9626" s="9">
        <f>IF(COUNTA($A9626:$K9626)=0,"",IF(AND(IFERROR($H9626,0)&gt;0,LEN(TRIM($K9626&amp;""))&gt;0,IFERROR(LOOKUP(2,1/((LISTS!$M$2:$M$13&lt;&gt;"")*ISNUMBER(SEARCH(LISTS!$M$2:$M$13,$I9626))),LISTS!$N$2:$N$13),"NO")="SI"),"SI","NO"))</f>
        <v/>
      </c>
      <c r="M9626" s="9">
        <f>IF(COUNTA($A9626:$K9626)=0,"",IF($K9626&lt;&gt;"",IF(COUNTIF($K$19:$K9626,$K9626)&gt;1,"SI","NO"),IF(COUNTIFS($A$19:$A9626,$A9626,$C$19:$C9626,$C9626,$J$19:$J9626,$J9626,$D$19:$D9626,$D9626)&gt;1,"SI","NO")))</f>
        <v/>
      </c>
      <c r="N9626" s="11">
        <f>IF(COUNTA($A9626:$K9626)=0,"",IF(AND($L9626="SI",$M9626="NO"),IFERROR($H9626,0),0))</f>
        <v/>
      </c>
      <c r="O9626" s="9">
        <f>IF(COUNTA($A9626:$K9626)=0,"",IF($M9626="SI","CUFE o factura duplicada dentro del reporte; no se suma dos veces",IF(IFERROR($H9626,0)&lt;=0,"DIAN reporta valor susceptible 0",IF($L9626="NO",IFERROR(LOOKUP(2,1/((LISTS!$M$2:$M$13&lt;&gt;"")*ISNUMBER(SEARCH(LISTS!$M$2:$M$13,$I9626))),LISTS!$O$2:$O$13),"Medio de pago no elegible o no identificado por DIAN"),"Apta automaticamente por pago electronico y base positiva"))))</f>
        <v/>
      </c>
    </row>
    <row r="9627">
      <c r="A9627" s="9" t="n"/>
      <c r="B9627" s="9" t="n"/>
      <c r="C9627" s="12" t="n"/>
      <c r="D9627" s="11" t="n"/>
      <c r="E9627" s="11" t="n"/>
      <c r="F9627" s="11" t="n"/>
      <c r="G9627" s="11" t="n"/>
      <c r="H9627" s="11" t="n"/>
      <c r="I9627" s="9" t="n"/>
      <c r="J9627" s="9" t="n"/>
      <c r="K9627" s="9" t="n"/>
      <c r="L9627" s="9">
        <f>IF(COUNTA($A9627:$K9627)=0,"",IF(AND(IFERROR($H9627,0)&gt;0,LEN(TRIM($K9627&amp;""))&gt;0,IFERROR(LOOKUP(2,1/((LISTS!$M$2:$M$13&lt;&gt;"")*ISNUMBER(SEARCH(LISTS!$M$2:$M$13,$I9627))),LISTS!$N$2:$N$13),"NO")="SI"),"SI","NO"))</f>
        <v/>
      </c>
      <c r="M9627" s="9">
        <f>IF(COUNTA($A9627:$K9627)=0,"",IF($K9627&lt;&gt;"",IF(COUNTIF($K$19:$K9627,$K9627)&gt;1,"SI","NO"),IF(COUNTIFS($A$19:$A9627,$A9627,$C$19:$C9627,$C9627,$J$19:$J9627,$J9627,$D$19:$D9627,$D9627)&gt;1,"SI","NO")))</f>
        <v/>
      </c>
      <c r="N9627" s="11">
        <f>IF(COUNTA($A9627:$K9627)=0,"",IF(AND($L9627="SI",$M9627="NO"),IFERROR($H9627,0),0))</f>
        <v/>
      </c>
      <c r="O9627" s="9">
        <f>IF(COUNTA($A9627:$K9627)=0,"",IF($M9627="SI","CUFE o factura duplicada dentro del reporte; no se suma dos veces",IF(IFERROR($H9627,0)&lt;=0,"DIAN reporta valor susceptible 0",IF($L9627="NO",IFERROR(LOOKUP(2,1/((LISTS!$M$2:$M$13&lt;&gt;"")*ISNUMBER(SEARCH(LISTS!$M$2:$M$13,$I9627))),LISTS!$O$2:$O$13),"Medio de pago no elegible o no identificado por DIAN"),"Apta automaticamente por pago electronico y base positiva"))))</f>
        <v/>
      </c>
    </row>
    <row r="9628">
      <c r="A9628" s="9" t="n"/>
      <c r="B9628" s="9" t="n"/>
      <c r="C9628" s="12" t="n"/>
      <c r="D9628" s="11" t="n"/>
      <c r="E9628" s="11" t="n"/>
      <c r="F9628" s="11" t="n"/>
      <c r="G9628" s="11" t="n"/>
      <c r="H9628" s="11" t="n"/>
      <c r="I9628" s="9" t="n"/>
      <c r="J9628" s="9" t="n"/>
      <c r="K9628" s="9" t="n"/>
      <c r="L9628" s="9">
        <f>IF(COUNTA($A9628:$K9628)=0,"",IF(AND(IFERROR($H9628,0)&gt;0,LEN(TRIM($K9628&amp;""))&gt;0,IFERROR(LOOKUP(2,1/((LISTS!$M$2:$M$13&lt;&gt;"")*ISNUMBER(SEARCH(LISTS!$M$2:$M$13,$I9628))),LISTS!$N$2:$N$13),"NO")="SI"),"SI","NO"))</f>
        <v/>
      </c>
      <c r="M9628" s="9">
        <f>IF(COUNTA($A9628:$K9628)=0,"",IF($K9628&lt;&gt;"",IF(COUNTIF($K$19:$K9628,$K9628)&gt;1,"SI","NO"),IF(COUNTIFS($A$19:$A9628,$A9628,$C$19:$C9628,$C9628,$J$19:$J9628,$J9628,$D$19:$D9628,$D9628)&gt;1,"SI","NO")))</f>
        <v/>
      </c>
      <c r="N9628" s="11">
        <f>IF(COUNTA($A9628:$K9628)=0,"",IF(AND($L9628="SI",$M9628="NO"),IFERROR($H9628,0),0))</f>
        <v/>
      </c>
      <c r="O9628" s="9">
        <f>IF(COUNTA($A9628:$K9628)=0,"",IF($M9628="SI","CUFE o factura duplicada dentro del reporte; no se suma dos veces",IF(IFERROR($H9628,0)&lt;=0,"DIAN reporta valor susceptible 0",IF($L9628="NO",IFERROR(LOOKUP(2,1/((LISTS!$M$2:$M$13&lt;&gt;"")*ISNUMBER(SEARCH(LISTS!$M$2:$M$13,$I9628))),LISTS!$O$2:$O$13),"Medio de pago no elegible o no identificado por DIAN"),"Apta automaticamente por pago electronico y base positiva"))))</f>
        <v/>
      </c>
    </row>
    <row r="9629">
      <c r="A9629" s="9" t="n"/>
      <c r="B9629" s="9" t="n"/>
      <c r="C9629" s="12" t="n"/>
      <c r="D9629" s="11" t="n"/>
      <c r="E9629" s="11" t="n"/>
      <c r="F9629" s="11" t="n"/>
      <c r="G9629" s="11" t="n"/>
      <c r="H9629" s="11" t="n"/>
      <c r="I9629" s="9" t="n"/>
      <c r="J9629" s="9" t="n"/>
      <c r="K9629" s="9" t="n"/>
      <c r="L9629" s="9">
        <f>IF(COUNTA($A9629:$K9629)=0,"",IF(AND(IFERROR($H9629,0)&gt;0,LEN(TRIM($K9629&amp;""))&gt;0,IFERROR(LOOKUP(2,1/((LISTS!$M$2:$M$13&lt;&gt;"")*ISNUMBER(SEARCH(LISTS!$M$2:$M$13,$I9629))),LISTS!$N$2:$N$13),"NO")="SI"),"SI","NO"))</f>
        <v/>
      </c>
      <c r="M9629" s="9">
        <f>IF(COUNTA($A9629:$K9629)=0,"",IF($K9629&lt;&gt;"",IF(COUNTIF($K$19:$K9629,$K9629)&gt;1,"SI","NO"),IF(COUNTIFS($A$19:$A9629,$A9629,$C$19:$C9629,$C9629,$J$19:$J9629,$J9629,$D$19:$D9629,$D9629)&gt;1,"SI","NO")))</f>
        <v/>
      </c>
      <c r="N9629" s="11">
        <f>IF(COUNTA($A9629:$K9629)=0,"",IF(AND($L9629="SI",$M9629="NO"),IFERROR($H9629,0),0))</f>
        <v/>
      </c>
      <c r="O9629" s="9">
        <f>IF(COUNTA($A9629:$K9629)=0,"",IF($M9629="SI","CUFE o factura duplicada dentro del reporte; no se suma dos veces",IF(IFERROR($H9629,0)&lt;=0,"DIAN reporta valor susceptible 0",IF($L9629="NO",IFERROR(LOOKUP(2,1/((LISTS!$M$2:$M$13&lt;&gt;"")*ISNUMBER(SEARCH(LISTS!$M$2:$M$13,$I9629))),LISTS!$O$2:$O$13),"Medio de pago no elegible o no identificado por DIAN"),"Apta automaticamente por pago electronico y base positiva"))))</f>
        <v/>
      </c>
    </row>
    <row r="9630">
      <c r="A9630" s="9" t="n"/>
      <c r="B9630" s="9" t="n"/>
      <c r="C9630" s="12" t="n"/>
      <c r="D9630" s="11" t="n"/>
      <c r="E9630" s="11" t="n"/>
      <c r="F9630" s="11" t="n"/>
      <c r="G9630" s="11" t="n"/>
      <c r="H9630" s="11" t="n"/>
      <c r="I9630" s="9" t="n"/>
      <c r="J9630" s="9" t="n"/>
      <c r="K9630" s="9" t="n"/>
      <c r="L9630" s="9">
        <f>IF(COUNTA($A9630:$K9630)=0,"",IF(AND(IFERROR($H9630,0)&gt;0,LEN(TRIM($K9630&amp;""))&gt;0,IFERROR(LOOKUP(2,1/((LISTS!$M$2:$M$13&lt;&gt;"")*ISNUMBER(SEARCH(LISTS!$M$2:$M$13,$I9630))),LISTS!$N$2:$N$13),"NO")="SI"),"SI","NO"))</f>
        <v/>
      </c>
      <c r="M9630" s="9">
        <f>IF(COUNTA($A9630:$K9630)=0,"",IF($K9630&lt;&gt;"",IF(COUNTIF($K$19:$K9630,$K9630)&gt;1,"SI","NO"),IF(COUNTIFS($A$19:$A9630,$A9630,$C$19:$C9630,$C9630,$J$19:$J9630,$J9630,$D$19:$D9630,$D9630)&gt;1,"SI","NO")))</f>
        <v/>
      </c>
      <c r="N9630" s="11">
        <f>IF(COUNTA($A9630:$K9630)=0,"",IF(AND($L9630="SI",$M9630="NO"),IFERROR($H9630,0),0))</f>
        <v/>
      </c>
      <c r="O9630" s="9">
        <f>IF(COUNTA($A9630:$K9630)=0,"",IF($M9630="SI","CUFE o factura duplicada dentro del reporte; no se suma dos veces",IF(IFERROR($H9630,0)&lt;=0,"DIAN reporta valor susceptible 0",IF($L9630="NO",IFERROR(LOOKUP(2,1/((LISTS!$M$2:$M$13&lt;&gt;"")*ISNUMBER(SEARCH(LISTS!$M$2:$M$13,$I9630))),LISTS!$O$2:$O$13),"Medio de pago no elegible o no identificado por DIAN"),"Apta automaticamente por pago electronico y base positiva"))))</f>
        <v/>
      </c>
    </row>
    <row r="9631">
      <c r="A9631" s="9" t="n"/>
      <c r="B9631" s="9" t="n"/>
      <c r="C9631" s="12" t="n"/>
      <c r="D9631" s="11" t="n"/>
      <c r="E9631" s="11" t="n"/>
      <c r="F9631" s="11" t="n"/>
      <c r="G9631" s="11" t="n"/>
      <c r="H9631" s="11" t="n"/>
      <c r="I9631" s="9" t="n"/>
      <c r="J9631" s="9" t="n"/>
      <c r="K9631" s="9" t="n"/>
      <c r="L9631" s="9">
        <f>IF(COUNTA($A9631:$K9631)=0,"",IF(AND(IFERROR($H9631,0)&gt;0,LEN(TRIM($K9631&amp;""))&gt;0,IFERROR(LOOKUP(2,1/((LISTS!$M$2:$M$13&lt;&gt;"")*ISNUMBER(SEARCH(LISTS!$M$2:$M$13,$I9631))),LISTS!$N$2:$N$13),"NO")="SI"),"SI","NO"))</f>
        <v/>
      </c>
      <c r="M9631" s="9">
        <f>IF(COUNTA($A9631:$K9631)=0,"",IF($K9631&lt;&gt;"",IF(COUNTIF($K$19:$K9631,$K9631)&gt;1,"SI","NO"),IF(COUNTIFS($A$19:$A9631,$A9631,$C$19:$C9631,$C9631,$J$19:$J9631,$J9631,$D$19:$D9631,$D9631)&gt;1,"SI","NO")))</f>
        <v/>
      </c>
      <c r="N9631" s="11">
        <f>IF(COUNTA($A9631:$K9631)=0,"",IF(AND($L9631="SI",$M9631="NO"),IFERROR($H9631,0),0))</f>
        <v/>
      </c>
      <c r="O9631" s="9">
        <f>IF(COUNTA($A9631:$K9631)=0,"",IF($M9631="SI","CUFE o factura duplicada dentro del reporte; no se suma dos veces",IF(IFERROR($H9631,0)&lt;=0,"DIAN reporta valor susceptible 0",IF($L9631="NO",IFERROR(LOOKUP(2,1/((LISTS!$M$2:$M$13&lt;&gt;"")*ISNUMBER(SEARCH(LISTS!$M$2:$M$13,$I9631))),LISTS!$O$2:$O$13),"Medio de pago no elegible o no identificado por DIAN"),"Apta automaticamente por pago electronico y base positiva"))))</f>
        <v/>
      </c>
    </row>
    <row r="9632">
      <c r="A9632" s="9" t="n"/>
      <c r="B9632" s="9" t="n"/>
      <c r="C9632" s="12" t="n"/>
      <c r="D9632" s="11" t="n"/>
      <c r="E9632" s="11" t="n"/>
      <c r="F9632" s="11" t="n"/>
      <c r="G9632" s="11" t="n"/>
      <c r="H9632" s="11" t="n"/>
      <c r="I9632" s="9" t="n"/>
      <c r="J9632" s="9" t="n"/>
      <c r="K9632" s="9" t="n"/>
      <c r="L9632" s="9">
        <f>IF(COUNTA($A9632:$K9632)=0,"",IF(AND(IFERROR($H9632,0)&gt;0,LEN(TRIM($K9632&amp;""))&gt;0,IFERROR(LOOKUP(2,1/((LISTS!$M$2:$M$13&lt;&gt;"")*ISNUMBER(SEARCH(LISTS!$M$2:$M$13,$I9632))),LISTS!$N$2:$N$13),"NO")="SI"),"SI","NO"))</f>
        <v/>
      </c>
      <c r="M9632" s="9">
        <f>IF(COUNTA($A9632:$K9632)=0,"",IF($K9632&lt;&gt;"",IF(COUNTIF($K$19:$K9632,$K9632)&gt;1,"SI","NO"),IF(COUNTIFS($A$19:$A9632,$A9632,$C$19:$C9632,$C9632,$J$19:$J9632,$J9632,$D$19:$D9632,$D9632)&gt;1,"SI","NO")))</f>
        <v/>
      </c>
      <c r="N9632" s="11">
        <f>IF(COUNTA($A9632:$K9632)=0,"",IF(AND($L9632="SI",$M9632="NO"),IFERROR($H9632,0),0))</f>
        <v/>
      </c>
      <c r="O9632" s="9">
        <f>IF(COUNTA($A9632:$K9632)=0,"",IF($M9632="SI","CUFE o factura duplicada dentro del reporte; no se suma dos veces",IF(IFERROR($H9632,0)&lt;=0,"DIAN reporta valor susceptible 0",IF($L9632="NO",IFERROR(LOOKUP(2,1/((LISTS!$M$2:$M$13&lt;&gt;"")*ISNUMBER(SEARCH(LISTS!$M$2:$M$13,$I9632))),LISTS!$O$2:$O$13),"Medio de pago no elegible o no identificado por DIAN"),"Apta automaticamente por pago electronico y base positiva"))))</f>
        <v/>
      </c>
    </row>
    <row r="9633">
      <c r="A9633" s="9" t="n"/>
      <c r="B9633" s="9" t="n"/>
      <c r="C9633" s="12" t="n"/>
      <c r="D9633" s="11" t="n"/>
      <c r="E9633" s="11" t="n"/>
      <c r="F9633" s="11" t="n"/>
      <c r="G9633" s="11" t="n"/>
      <c r="H9633" s="11" t="n"/>
      <c r="I9633" s="9" t="n"/>
      <c r="J9633" s="9" t="n"/>
      <c r="K9633" s="9" t="n"/>
      <c r="L9633" s="9">
        <f>IF(COUNTA($A9633:$K9633)=0,"",IF(AND(IFERROR($H9633,0)&gt;0,LEN(TRIM($K9633&amp;""))&gt;0,IFERROR(LOOKUP(2,1/((LISTS!$M$2:$M$13&lt;&gt;"")*ISNUMBER(SEARCH(LISTS!$M$2:$M$13,$I9633))),LISTS!$N$2:$N$13),"NO")="SI"),"SI","NO"))</f>
        <v/>
      </c>
      <c r="M9633" s="9">
        <f>IF(COUNTA($A9633:$K9633)=0,"",IF($K9633&lt;&gt;"",IF(COUNTIF($K$19:$K9633,$K9633)&gt;1,"SI","NO"),IF(COUNTIFS($A$19:$A9633,$A9633,$C$19:$C9633,$C9633,$J$19:$J9633,$J9633,$D$19:$D9633,$D9633)&gt;1,"SI","NO")))</f>
        <v/>
      </c>
      <c r="N9633" s="11">
        <f>IF(COUNTA($A9633:$K9633)=0,"",IF(AND($L9633="SI",$M9633="NO"),IFERROR($H9633,0),0))</f>
        <v/>
      </c>
      <c r="O9633" s="9">
        <f>IF(COUNTA($A9633:$K9633)=0,"",IF($M9633="SI","CUFE o factura duplicada dentro del reporte; no se suma dos veces",IF(IFERROR($H9633,0)&lt;=0,"DIAN reporta valor susceptible 0",IF($L9633="NO",IFERROR(LOOKUP(2,1/((LISTS!$M$2:$M$13&lt;&gt;"")*ISNUMBER(SEARCH(LISTS!$M$2:$M$13,$I9633))),LISTS!$O$2:$O$13),"Medio de pago no elegible o no identificado por DIAN"),"Apta automaticamente por pago electronico y base positiva"))))</f>
        <v/>
      </c>
    </row>
    <row r="9634">
      <c r="A9634" s="9" t="n"/>
      <c r="B9634" s="9" t="n"/>
      <c r="C9634" s="12" t="n"/>
      <c r="D9634" s="11" t="n"/>
      <c r="E9634" s="11" t="n"/>
      <c r="F9634" s="11" t="n"/>
      <c r="G9634" s="11" t="n"/>
      <c r="H9634" s="11" t="n"/>
      <c r="I9634" s="9" t="n"/>
      <c r="J9634" s="9" t="n"/>
      <c r="K9634" s="9" t="n"/>
      <c r="L9634" s="9">
        <f>IF(COUNTA($A9634:$K9634)=0,"",IF(AND(IFERROR($H9634,0)&gt;0,LEN(TRIM($K9634&amp;""))&gt;0,IFERROR(LOOKUP(2,1/((LISTS!$M$2:$M$13&lt;&gt;"")*ISNUMBER(SEARCH(LISTS!$M$2:$M$13,$I9634))),LISTS!$N$2:$N$13),"NO")="SI"),"SI","NO"))</f>
        <v/>
      </c>
      <c r="M9634" s="9">
        <f>IF(COUNTA($A9634:$K9634)=0,"",IF($K9634&lt;&gt;"",IF(COUNTIF($K$19:$K9634,$K9634)&gt;1,"SI","NO"),IF(COUNTIFS($A$19:$A9634,$A9634,$C$19:$C9634,$C9634,$J$19:$J9634,$J9634,$D$19:$D9634,$D9634)&gt;1,"SI","NO")))</f>
        <v/>
      </c>
      <c r="N9634" s="11">
        <f>IF(COUNTA($A9634:$K9634)=0,"",IF(AND($L9634="SI",$M9634="NO"),IFERROR($H9634,0),0))</f>
        <v/>
      </c>
      <c r="O9634" s="9">
        <f>IF(COUNTA($A9634:$K9634)=0,"",IF($M9634="SI","CUFE o factura duplicada dentro del reporte; no se suma dos veces",IF(IFERROR($H9634,0)&lt;=0,"DIAN reporta valor susceptible 0",IF($L9634="NO",IFERROR(LOOKUP(2,1/((LISTS!$M$2:$M$13&lt;&gt;"")*ISNUMBER(SEARCH(LISTS!$M$2:$M$13,$I9634))),LISTS!$O$2:$O$13),"Medio de pago no elegible o no identificado por DIAN"),"Apta automaticamente por pago electronico y base positiva"))))</f>
        <v/>
      </c>
    </row>
    <row r="9635">
      <c r="A9635" s="9" t="n"/>
      <c r="B9635" s="9" t="n"/>
      <c r="C9635" s="12" t="n"/>
      <c r="D9635" s="11" t="n"/>
      <c r="E9635" s="11" t="n"/>
      <c r="F9635" s="11" t="n"/>
      <c r="G9635" s="11" t="n"/>
      <c r="H9635" s="11" t="n"/>
      <c r="I9635" s="9" t="n"/>
      <c r="J9635" s="9" t="n"/>
      <c r="K9635" s="9" t="n"/>
      <c r="L9635" s="9">
        <f>IF(COUNTA($A9635:$K9635)=0,"",IF(AND(IFERROR($H9635,0)&gt;0,LEN(TRIM($K9635&amp;""))&gt;0,IFERROR(LOOKUP(2,1/((LISTS!$M$2:$M$13&lt;&gt;"")*ISNUMBER(SEARCH(LISTS!$M$2:$M$13,$I9635))),LISTS!$N$2:$N$13),"NO")="SI"),"SI","NO"))</f>
        <v/>
      </c>
      <c r="M9635" s="9">
        <f>IF(COUNTA($A9635:$K9635)=0,"",IF($K9635&lt;&gt;"",IF(COUNTIF($K$19:$K9635,$K9635)&gt;1,"SI","NO"),IF(COUNTIFS($A$19:$A9635,$A9635,$C$19:$C9635,$C9635,$J$19:$J9635,$J9635,$D$19:$D9635,$D9635)&gt;1,"SI","NO")))</f>
        <v/>
      </c>
      <c r="N9635" s="11">
        <f>IF(COUNTA($A9635:$K9635)=0,"",IF(AND($L9635="SI",$M9635="NO"),IFERROR($H9635,0),0))</f>
        <v/>
      </c>
      <c r="O9635" s="9">
        <f>IF(COUNTA($A9635:$K9635)=0,"",IF($M9635="SI","CUFE o factura duplicada dentro del reporte; no se suma dos veces",IF(IFERROR($H9635,0)&lt;=0,"DIAN reporta valor susceptible 0",IF($L9635="NO",IFERROR(LOOKUP(2,1/((LISTS!$M$2:$M$13&lt;&gt;"")*ISNUMBER(SEARCH(LISTS!$M$2:$M$13,$I9635))),LISTS!$O$2:$O$13),"Medio de pago no elegible o no identificado por DIAN"),"Apta automaticamente por pago electronico y base positiva"))))</f>
        <v/>
      </c>
    </row>
    <row r="9636">
      <c r="A9636" s="9" t="n"/>
      <c r="B9636" s="9" t="n"/>
      <c r="C9636" s="12" t="n"/>
      <c r="D9636" s="11" t="n"/>
      <c r="E9636" s="11" t="n"/>
      <c r="F9636" s="11" t="n"/>
      <c r="G9636" s="11" t="n"/>
      <c r="H9636" s="11" t="n"/>
      <c r="I9636" s="9" t="n"/>
      <c r="J9636" s="9" t="n"/>
      <c r="K9636" s="9" t="n"/>
      <c r="L9636" s="9">
        <f>IF(COUNTA($A9636:$K9636)=0,"",IF(AND(IFERROR($H9636,0)&gt;0,LEN(TRIM($K9636&amp;""))&gt;0,IFERROR(LOOKUP(2,1/((LISTS!$M$2:$M$13&lt;&gt;"")*ISNUMBER(SEARCH(LISTS!$M$2:$M$13,$I9636))),LISTS!$N$2:$N$13),"NO")="SI"),"SI","NO"))</f>
        <v/>
      </c>
      <c r="M9636" s="9">
        <f>IF(COUNTA($A9636:$K9636)=0,"",IF($K9636&lt;&gt;"",IF(COUNTIF($K$19:$K9636,$K9636)&gt;1,"SI","NO"),IF(COUNTIFS($A$19:$A9636,$A9636,$C$19:$C9636,$C9636,$J$19:$J9636,$J9636,$D$19:$D9636,$D9636)&gt;1,"SI","NO")))</f>
        <v/>
      </c>
      <c r="N9636" s="11">
        <f>IF(COUNTA($A9636:$K9636)=0,"",IF(AND($L9636="SI",$M9636="NO"),IFERROR($H9636,0),0))</f>
        <v/>
      </c>
      <c r="O9636" s="9">
        <f>IF(COUNTA($A9636:$K9636)=0,"",IF($M9636="SI","CUFE o factura duplicada dentro del reporte; no se suma dos veces",IF(IFERROR($H9636,0)&lt;=0,"DIAN reporta valor susceptible 0",IF($L9636="NO",IFERROR(LOOKUP(2,1/((LISTS!$M$2:$M$13&lt;&gt;"")*ISNUMBER(SEARCH(LISTS!$M$2:$M$13,$I9636))),LISTS!$O$2:$O$13),"Medio de pago no elegible o no identificado por DIAN"),"Apta automaticamente por pago electronico y base positiva"))))</f>
        <v/>
      </c>
    </row>
    <row r="9637">
      <c r="A9637" s="9" t="n"/>
      <c r="B9637" s="9" t="n"/>
      <c r="C9637" s="12" t="n"/>
      <c r="D9637" s="11" t="n"/>
      <c r="E9637" s="11" t="n"/>
      <c r="F9637" s="11" t="n"/>
      <c r="G9637" s="11" t="n"/>
      <c r="H9637" s="11" t="n"/>
      <c r="I9637" s="9" t="n"/>
      <c r="J9637" s="9" t="n"/>
      <c r="K9637" s="9" t="n"/>
      <c r="L9637" s="9">
        <f>IF(COUNTA($A9637:$K9637)=0,"",IF(AND(IFERROR($H9637,0)&gt;0,LEN(TRIM($K9637&amp;""))&gt;0,IFERROR(LOOKUP(2,1/((LISTS!$M$2:$M$13&lt;&gt;"")*ISNUMBER(SEARCH(LISTS!$M$2:$M$13,$I9637))),LISTS!$N$2:$N$13),"NO")="SI"),"SI","NO"))</f>
        <v/>
      </c>
      <c r="M9637" s="9">
        <f>IF(COUNTA($A9637:$K9637)=0,"",IF($K9637&lt;&gt;"",IF(COUNTIF($K$19:$K9637,$K9637)&gt;1,"SI","NO"),IF(COUNTIFS($A$19:$A9637,$A9637,$C$19:$C9637,$C9637,$J$19:$J9637,$J9637,$D$19:$D9637,$D9637)&gt;1,"SI","NO")))</f>
        <v/>
      </c>
      <c r="N9637" s="11">
        <f>IF(COUNTA($A9637:$K9637)=0,"",IF(AND($L9637="SI",$M9637="NO"),IFERROR($H9637,0),0))</f>
        <v/>
      </c>
      <c r="O9637" s="9">
        <f>IF(COUNTA($A9637:$K9637)=0,"",IF($M9637="SI","CUFE o factura duplicada dentro del reporte; no se suma dos veces",IF(IFERROR($H9637,0)&lt;=0,"DIAN reporta valor susceptible 0",IF($L9637="NO",IFERROR(LOOKUP(2,1/((LISTS!$M$2:$M$13&lt;&gt;"")*ISNUMBER(SEARCH(LISTS!$M$2:$M$13,$I9637))),LISTS!$O$2:$O$13),"Medio de pago no elegible o no identificado por DIAN"),"Apta automaticamente por pago electronico y base positiva"))))</f>
        <v/>
      </c>
    </row>
    <row r="9638">
      <c r="A9638" s="9" t="n"/>
      <c r="B9638" s="9" t="n"/>
      <c r="C9638" s="12" t="n"/>
      <c r="D9638" s="11" t="n"/>
      <c r="E9638" s="11" t="n"/>
      <c r="F9638" s="11" t="n"/>
      <c r="G9638" s="11" t="n"/>
      <c r="H9638" s="11" t="n"/>
      <c r="I9638" s="9" t="n"/>
      <c r="J9638" s="9" t="n"/>
      <c r="K9638" s="9" t="n"/>
      <c r="L9638" s="9">
        <f>IF(COUNTA($A9638:$K9638)=0,"",IF(AND(IFERROR($H9638,0)&gt;0,LEN(TRIM($K9638&amp;""))&gt;0,IFERROR(LOOKUP(2,1/((LISTS!$M$2:$M$13&lt;&gt;"")*ISNUMBER(SEARCH(LISTS!$M$2:$M$13,$I9638))),LISTS!$N$2:$N$13),"NO")="SI"),"SI","NO"))</f>
        <v/>
      </c>
      <c r="M9638" s="9">
        <f>IF(COUNTA($A9638:$K9638)=0,"",IF($K9638&lt;&gt;"",IF(COUNTIF($K$19:$K9638,$K9638)&gt;1,"SI","NO"),IF(COUNTIFS($A$19:$A9638,$A9638,$C$19:$C9638,$C9638,$J$19:$J9638,$J9638,$D$19:$D9638,$D9638)&gt;1,"SI","NO")))</f>
        <v/>
      </c>
      <c r="N9638" s="11">
        <f>IF(COUNTA($A9638:$K9638)=0,"",IF(AND($L9638="SI",$M9638="NO"),IFERROR($H9638,0),0))</f>
        <v/>
      </c>
      <c r="O9638" s="9">
        <f>IF(COUNTA($A9638:$K9638)=0,"",IF($M9638="SI","CUFE o factura duplicada dentro del reporte; no se suma dos veces",IF(IFERROR($H9638,0)&lt;=0,"DIAN reporta valor susceptible 0",IF($L9638="NO",IFERROR(LOOKUP(2,1/((LISTS!$M$2:$M$13&lt;&gt;"")*ISNUMBER(SEARCH(LISTS!$M$2:$M$13,$I9638))),LISTS!$O$2:$O$13),"Medio de pago no elegible o no identificado por DIAN"),"Apta automaticamente por pago electronico y base positiva"))))</f>
        <v/>
      </c>
    </row>
    <row r="9639">
      <c r="A9639" s="9" t="n"/>
      <c r="B9639" s="9" t="n"/>
      <c r="C9639" s="12" t="n"/>
      <c r="D9639" s="11" t="n"/>
      <c r="E9639" s="11" t="n"/>
      <c r="F9639" s="11" t="n"/>
      <c r="G9639" s="11" t="n"/>
      <c r="H9639" s="11" t="n"/>
      <c r="I9639" s="9" t="n"/>
      <c r="J9639" s="9" t="n"/>
      <c r="K9639" s="9" t="n"/>
      <c r="L9639" s="9">
        <f>IF(COUNTA($A9639:$K9639)=0,"",IF(AND(IFERROR($H9639,0)&gt;0,LEN(TRIM($K9639&amp;""))&gt;0,IFERROR(LOOKUP(2,1/((LISTS!$M$2:$M$13&lt;&gt;"")*ISNUMBER(SEARCH(LISTS!$M$2:$M$13,$I9639))),LISTS!$N$2:$N$13),"NO")="SI"),"SI","NO"))</f>
        <v/>
      </c>
      <c r="M9639" s="9">
        <f>IF(COUNTA($A9639:$K9639)=0,"",IF($K9639&lt;&gt;"",IF(COUNTIF($K$19:$K9639,$K9639)&gt;1,"SI","NO"),IF(COUNTIFS($A$19:$A9639,$A9639,$C$19:$C9639,$C9639,$J$19:$J9639,$J9639,$D$19:$D9639,$D9639)&gt;1,"SI","NO")))</f>
        <v/>
      </c>
      <c r="N9639" s="11">
        <f>IF(COUNTA($A9639:$K9639)=0,"",IF(AND($L9639="SI",$M9639="NO"),IFERROR($H9639,0),0))</f>
        <v/>
      </c>
      <c r="O9639" s="9">
        <f>IF(COUNTA($A9639:$K9639)=0,"",IF($M9639="SI","CUFE o factura duplicada dentro del reporte; no se suma dos veces",IF(IFERROR($H9639,0)&lt;=0,"DIAN reporta valor susceptible 0",IF($L9639="NO",IFERROR(LOOKUP(2,1/((LISTS!$M$2:$M$13&lt;&gt;"")*ISNUMBER(SEARCH(LISTS!$M$2:$M$13,$I9639))),LISTS!$O$2:$O$13),"Medio de pago no elegible o no identificado por DIAN"),"Apta automaticamente por pago electronico y base positiva"))))</f>
        <v/>
      </c>
    </row>
    <row r="9640">
      <c r="A9640" s="9" t="n"/>
      <c r="B9640" s="9" t="n"/>
      <c r="C9640" s="12" t="n"/>
      <c r="D9640" s="11" t="n"/>
      <c r="E9640" s="11" t="n"/>
      <c r="F9640" s="11" t="n"/>
      <c r="G9640" s="11" t="n"/>
      <c r="H9640" s="11" t="n"/>
      <c r="I9640" s="9" t="n"/>
      <c r="J9640" s="9" t="n"/>
      <c r="K9640" s="9" t="n"/>
      <c r="L9640" s="9">
        <f>IF(COUNTA($A9640:$K9640)=0,"",IF(AND(IFERROR($H9640,0)&gt;0,LEN(TRIM($K9640&amp;""))&gt;0,IFERROR(LOOKUP(2,1/((LISTS!$M$2:$M$13&lt;&gt;"")*ISNUMBER(SEARCH(LISTS!$M$2:$M$13,$I9640))),LISTS!$N$2:$N$13),"NO")="SI"),"SI","NO"))</f>
        <v/>
      </c>
      <c r="M9640" s="9">
        <f>IF(COUNTA($A9640:$K9640)=0,"",IF($K9640&lt;&gt;"",IF(COUNTIF($K$19:$K9640,$K9640)&gt;1,"SI","NO"),IF(COUNTIFS($A$19:$A9640,$A9640,$C$19:$C9640,$C9640,$J$19:$J9640,$J9640,$D$19:$D9640,$D9640)&gt;1,"SI","NO")))</f>
        <v/>
      </c>
      <c r="N9640" s="11">
        <f>IF(COUNTA($A9640:$K9640)=0,"",IF(AND($L9640="SI",$M9640="NO"),IFERROR($H9640,0),0))</f>
        <v/>
      </c>
      <c r="O9640" s="9">
        <f>IF(COUNTA($A9640:$K9640)=0,"",IF($M9640="SI","CUFE o factura duplicada dentro del reporte; no se suma dos veces",IF(IFERROR($H9640,0)&lt;=0,"DIAN reporta valor susceptible 0",IF($L9640="NO",IFERROR(LOOKUP(2,1/((LISTS!$M$2:$M$13&lt;&gt;"")*ISNUMBER(SEARCH(LISTS!$M$2:$M$13,$I9640))),LISTS!$O$2:$O$13),"Medio de pago no elegible o no identificado por DIAN"),"Apta automaticamente por pago electronico y base positiva"))))</f>
        <v/>
      </c>
    </row>
    <row r="9641">
      <c r="A9641" s="9" t="n"/>
      <c r="B9641" s="9" t="n"/>
      <c r="C9641" s="12" t="n"/>
      <c r="D9641" s="11" t="n"/>
      <c r="E9641" s="11" t="n"/>
      <c r="F9641" s="11" t="n"/>
      <c r="G9641" s="11" t="n"/>
      <c r="H9641" s="11" t="n"/>
      <c r="I9641" s="9" t="n"/>
      <c r="J9641" s="9" t="n"/>
      <c r="K9641" s="9" t="n"/>
      <c r="L9641" s="9">
        <f>IF(COUNTA($A9641:$K9641)=0,"",IF(AND(IFERROR($H9641,0)&gt;0,LEN(TRIM($K9641&amp;""))&gt;0,IFERROR(LOOKUP(2,1/((LISTS!$M$2:$M$13&lt;&gt;"")*ISNUMBER(SEARCH(LISTS!$M$2:$M$13,$I9641))),LISTS!$N$2:$N$13),"NO")="SI"),"SI","NO"))</f>
        <v/>
      </c>
      <c r="M9641" s="9">
        <f>IF(COUNTA($A9641:$K9641)=0,"",IF($K9641&lt;&gt;"",IF(COUNTIF($K$19:$K9641,$K9641)&gt;1,"SI","NO"),IF(COUNTIFS($A$19:$A9641,$A9641,$C$19:$C9641,$C9641,$J$19:$J9641,$J9641,$D$19:$D9641,$D9641)&gt;1,"SI","NO")))</f>
        <v/>
      </c>
      <c r="N9641" s="11">
        <f>IF(COUNTA($A9641:$K9641)=0,"",IF(AND($L9641="SI",$M9641="NO"),IFERROR($H9641,0),0))</f>
        <v/>
      </c>
      <c r="O9641" s="9">
        <f>IF(COUNTA($A9641:$K9641)=0,"",IF($M9641="SI","CUFE o factura duplicada dentro del reporte; no se suma dos veces",IF(IFERROR($H9641,0)&lt;=0,"DIAN reporta valor susceptible 0",IF($L9641="NO",IFERROR(LOOKUP(2,1/((LISTS!$M$2:$M$13&lt;&gt;"")*ISNUMBER(SEARCH(LISTS!$M$2:$M$13,$I9641))),LISTS!$O$2:$O$13),"Medio de pago no elegible o no identificado por DIAN"),"Apta automaticamente por pago electronico y base positiva"))))</f>
        <v/>
      </c>
    </row>
    <row r="9642">
      <c r="A9642" s="9" t="n"/>
      <c r="B9642" s="9" t="n"/>
      <c r="C9642" s="12" t="n"/>
      <c r="D9642" s="11" t="n"/>
      <c r="E9642" s="11" t="n"/>
      <c r="F9642" s="11" t="n"/>
      <c r="G9642" s="11" t="n"/>
      <c r="H9642" s="11" t="n"/>
      <c r="I9642" s="9" t="n"/>
      <c r="J9642" s="9" t="n"/>
      <c r="K9642" s="9" t="n"/>
      <c r="L9642" s="9">
        <f>IF(COUNTA($A9642:$K9642)=0,"",IF(AND(IFERROR($H9642,0)&gt;0,LEN(TRIM($K9642&amp;""))&gt;0,IFERROR(LOOKUP(2,1/((LISTS!$M$2:$M$13&lt;&gt;"")*ISNUMBER(SEARCH(LISTS!$M$2:$M$13,$I9642))),LISTS!$N$2:$N$13),"NO")="SI"),"SI","NO"))</f>
        <v/>
      </c>
      <c r="M9642" s="9">
        <f>IF(COUNTA($A9642:$K9642)=0,"",IF($K9642&lt;&gt;"",IF(COUNTIF($K$19:$K9642,$K9642)&gt;1,"SI","NO"),IF(COUNTIFS($A$19:$A9642,$A9642,$C$19:$C9642,$C9642,$J$19:$J9642,$J9642,$D$19:$D9642,$D9642)&gt;1,"SI","NO")))</f>
        <v/>
      </c>
      <c r="N9642" s="11">
        <f>IF(COUNTA($A9642:$K9642)=0,"",IF(AND($L9642="SI",$M9642="NO"),IFERROR($H9642,0),0))</f>
        <v/>
      </c>
      <c r="O9642" s="9">
        <f>IF(COUNTA($A9642:$K9642)=0,"",IF($M9642="SI","CUFE o factura duplicada dentro del reporte; no se suma dos veces",IF(IFERROR($H9642,0)&lt;=0,"DIAN reporta valor susceptible 0",IF($L9642="NO",IFERROR(LOOKUP(2,1/((LISTS!$M$2:$M$13&lt;&gt;"")*ISNUMBER(SEARCH(LISTS!$M$2:$M$13,$I9642))),LISTS!$O$2:$O$13),"Medio de pago no elegible o no identificado por DIAN"),"Apta automaticamente por pago electronico y base positiva"))))</f>
        <v/>
      </c>
    </row>
    <row r="9643">
      <c r="A9643" s="9" t="n"/>
      <c r="B9643" s="9" t="n"/>
      <c r="C9643" s="12" t="n"/>
      <c r="D9643" s="11" t="n"/>
      <c r="E9643" s="11" t="n"/>
      <c r="F9643" s="11" t="n"/>
      <c r="G9643" s="11" t="n"/>
      <c r="H9643" s="11" t="n"/>
      <c r="I9643" s="9" t="n"/>
      <c r="J9643" s="9" t="n"/>
      <c r="K9643" s="9" t="n"/>
      <c r="L9643" s="9">
        <f>IF(COUNTA($A9643:$K9643)=0,"",IF(AND(IFERROR($H9643,0)&gt;0,LEN(TRIM($K9643&amp;""))&gt;0,IFERROR(LOOKUP(2,1/((LISTS!$M$2:$M$13&lt;&gt;"")*ISNUMBER(SEARCH(LISTS!$M$2:$M$13,$I9643))),LISTS!$N$2:$N$13),"NO")="SI"),"SI","NO"))</f>
        <v/>
      </c>
      <c r="M9643" s="9">
        <f>IF(COUNTA($A9643:$K9643)=0,"",IF($K9643&lt;&gt;"",IF(COUNTIF($K$19:$K9643,$K9643)&gt;1,"SI","NO"),IF(COUNTIFS($A$19:$A9643,$A9643,$C$19:$C9643,$C9643,$J$19:$J9643,$J9643,$D$19:$D9643,$D9643)&gt;1,"SI","NO")))</f>
        <v/>
      </c>
      <c r="N9643" s="11">
        <f>IF(COUNTA($A9643:$K9643)=0,"",IF(AND($L9643="SI",$M9643="NO"),IFERROR($H9643,0),0))</f>
        <v/>
      </c>
      <c r="O9643" s="9">
        <f>IF(COUNTA($A9643:$K9643)=0,"",IF($M9643="SI","CUFE o factura duplicada dentro del reporte; no se suma dos veces",IF(IFERROR($H9643,0)&lt;=0,"DIAN reporta valor susceptible 0",IF($L9643="NO",IFERROR(LOOKUP(2,1/((LISTS!$M$2:$M$13&lt;&gt;"")*ISNUMBER(SEARCH(LISTS!$M$2:$M$13,$I9643))),LISTS!$O$2:$O$13),"Medio de pago no elegible o no identificado por DIAN"),"Apta automaticamente por pago electronico y base positiva"))))</f>
        <v/>
      </c>
    </row>
    <row r="9644">
      <c r="A9644" s="9" t="n"/>
      <c r="B9644" s="9" t="n"/>
      <c r="C9644" s="12" t="n"/>
      <c r="D9644" s="11" t="n"/>
      <c r="E9644" s="11" t="n"/>
      <c r="F9644" s="11" t="n"/>
      <c r="G9644" s="11" t="n"/>
      <c r="H9644" s="11" t="n"/>
      <c r="I9644" s="9" t="n"/>
      <c r="J9644" s="9" t="n"/>
      <c r="K9644" s="9" t="n"/>
      <c r="L9644" s="9">
        <f>IF(COUNTA($A9644:$K9644)=0,"",IF(AND(IFERROR($H9644,0)&gt;0,LEN(TRIM($K9644&amp;""))&gt;0,IFERROR(LOOKUP(2,1/((LISTS!$M$2:$M$13&lt;&gt;"")*ISNUMBER(SEARCH(LISTS!$M$2:$M$13,$I9644))),LISTS!$N$2:$N$13),"NO")="SI"),"SI","NO"))</f>
        <v/>
      </c>
      <c r="M9644" s="9">
        <f>IF(COUNTA($A9644:$K9644)=0,"",IF($K9644&lt;&gt;"",IF(COUNTIF($K$19:$K9644,$K9644)&gt;1,"SI","NO"),IF(COUNTIFS($A$19:$A9644,$A9644,$C$19:$C9644,$C9644,$J$19:$J9644,$J9644,$D$19:$D9644,$D9644)&gt;1,"SI","NO")))</f>
        <v/>
      </c>
      <c r="N9644" s="11">
        <f>IF(COUNTA($A9644:$K9644)=0,"",IF(AND($L9644="SI",$M9644="NO"),IFERROR($H9644,0),0))</f>
        <v/>
      </c>
      <c r="O9644" s="9">
        <f>IF(COUNTA($A9644:$K9644)=0,"",IF($M9644="SI","CUFE o factura duplicada dentro del reporte; no se suma dos veces",IF(IFERROR($H9644,0)&lt;=0,"DIAN reporta valor susceptible 0",IF($L9644="NO",IFERROR(LOOKUP(2,1/((LISTS!$M$2:$M$13&lt;&gt;"")*ISNUMBER(SEARCH(LISTS!$M$2:$M$13,$I9644))),LISTS!$O$2:$O$13),"Medio de pago no elegible o no identificado por DIAN"),"Apta automaticamente por pago electronico y base positiva"))))</f>
        <v/>
      </c>
    </row>
    <row r="9645">
      <c r="A9645" s="9" t="n"/>
      <c r="B9645" s="9" t="n"/>
      <c r="C9645" s="12" t="n"/>
      <c r="D9645" s="11" t="n"/>
      <c r="E9645" s="11" t="n"/>
      <c r="F9645" s="11" t="n"/>
      <c r="G9645" s="11" t="n"/>
      <c r="H9645" s="11" t="n"/>
      <c r="I9645" s="9" t="n"/>
      <c r="J9645" s="9" t="n"/>
      <c r="K9645" s="9" t="n"/>
      <c r="L9645" s="9">
        <f>IF(COUNTA($A9645:$K9645)=0,"",IF(AND(IFERROR($H9645,0)&gt;0,LEN(TRIM($K9645&amp;""))&gt;0,IFERROR(LOOKUP(2,1/((LISTS!$M$2:$M$13&lt;&gt;"")*ISNUMBER(SEARCH(LISTS!$M$2:$M$13,$I9645))),LISTS!$N$2:$N$13),"NO")="SI"),"SI","NO"))</f>
        <v/>
      </c>
      <c r="M9645" s="9">
        <f>IF(COUNTA($A9645:$K9645)=0,"",IF($K9645&lt;&gt;"",IF(COUNTIF($K$19:$K9645,$K9645)&gt;1,"SI","NO"),IF(COUNTIFS($A$19:$A9645,$A9645,$C$19:$C9645,$C9645,$J$19:$J9645,$J9645,$D$19:$D9645,$D9645)&gt;1,"SI","NO")))</f>
        <v/>
      </c>
      <c r="N9645" s="11">
        <f>IF(COUNTA($A9645:$K9645)=0,"",IF(AND($L9645="SI",$M9645="NO"),IFERROR($H9645,0),0))</f>
        <v/>
      </c>
      <c r="O9645" s="9">
        <f>IF(COUNTA($A9645:$K9645)=0,"",IF($M9645="SI","CUFE o factura duplicada dentro del reporte; no se suma dos veces",IF(IFERROR($H9645,0)&lt;=0,"DIAN reporta valor susceptible 0",IF($L9645="NO",IFERROR(LOOKUP(2,1/((LISTS!$M$2:$M$13&lt;&gt;"")*ISNUMBER(SEARCH(LISTS!$M$2:$M$13,$I9645))),LISTS!$O$2:$O$13),"Medio de pago no elegible o no identificado por DIAN"),"Apta automaticamente por pago electronico y base positiva"))))</f>
        <v/>
      </c>
    </row>
    <row r="9646">
      <c r="A9646" s="9" t="n"/>
      <c r="B9646" s="9" t="n"/>
      <c r="C9646" s="12" t="n"/>
      <c r="D9646" s="11" t="n"/>
      <c r="E9646" s="11" t="n"/>
      <c r="F9646" s="11" t="n"/>
      <c r="G9646" s="11" t="n"/>
      <c r="H9646" s="11" t="n"/>
      <c r="I9646" s="9" t="n"/>
      <c r="J9646" s="9" t="n"/>
      <c r="K9646" s="9" t="n"/>
      <c r="L9646" s="9">
        <f>IF(COUNTA($A9646:$K9646)=0,"",IF(AND(IFERROR($H9646,0)&gt;0,LEN(TRIM($K9646&amp;""))&gt;0,IFERROR(LOOKUP(2,1/((LISTS!$M$2:$M$13&lt;&gt;"")*ISNUMBER(SEARCH(LISTS!$M$2:$M$13,$I9646))),LISTS!$N$2:$N$13),"NO")="SI"),"SI","NO"))</f>
        <v/>
      </c>
      <c r="M9646" s="9">
        <f>IF(COUNTA($A9646:$K9646)=0,"",IF($K9646&lt;&gt;"",IF(COUNTIF($K$19:$K9646,$K9646)&gt;1,"SI","NO"),IF(COUNTIFS($A$19:$A9646,$A9646,$C$19:$C9646,$C9646,$J$19:$J9646,$J9646,$D$19:$D9646,$D9646)&gt;1,"SI","NO")))</f>
        <v/>
      </c>
      <c r="N9646" s="11">
        <f>IF(COUNTA($A9646:$K9646)=0,"",IF(AND($L9646="SI",$M9646="NO"),IFERROR($H9646,0),0))</f>
        <v/>
      </c>
      <c r="O9646" s="9">
        <f>IF(COUNTA($A9646:$K9646)=0,"",IF($M9646="SI","CUFE o factura duplicada dentro del reporte; no se suma dos veces",IF(IFERROR($H9646,0)&lt;=0,"DIAN reporta valor susceptible 0",IF($L9646="NO",IFERROR(LOOKUP(2,1/((LISTS!$M$2:$M$13&lt;&gt;"")*ISNUMBER(SEARCH(LISTS!$M$2:$M$13,$I9646))),LISTS!$O$2:$O$13),"Medio de pago no elegible o no identificado por DIAN"),"Apta automaticamente por pago electronico y base positiva"))))</f>
        <v/>
      </c>
    </row>
    <row r="9647">
      <c r="A9647" s="9" t="n"/>
      <c r="B9647" s="9" t="n"/>
      <c r="C9647" s="12" t="n"/>
      <c r="D9647" s="11" t="n"/>
      <c r="E9647" s="11" t="n"/>
      <c r="F9647" s="11" t="n"/>
      <c r="G9647" s="11" t="n"/>
      <c r="H9647" s="11" t="n"/>
      <c r="I9647" s="9" t="n"/>
      <c r="J9647" s="9" t="n"/>
      <c r="K9647" s="9" t="n"/>
      <c r="L9647" s="9">
        <f>IF(COUNTA($A9647:$K9647)=0,"",IF(AND(IFERROR($H9647,0)&gt;0,LEN(TRIM($K9647&amp;""))&gt;0,IFERROR(LOOKUP(2,1/((LISTS!$M$2:$M$13&lt;&gt;"")*ISNUMBER(SEARCH(LISTS!$M$2:$M$13,$I9647))),LISTS!$N$2:$N$13),"NO")="SI"),"SI","NO"))</f>
        <v/>
      </c>
      <c r="M9647" s="9">
        <f>IF(COUNTA($A9647:$K9647)=0,"",IF($K9647&lt;&gt;"",IF(COUNTIF($K$19:$K9647,$K9647)&gt;1,"SI","NO"),IF(COUNTIFS($A$19:$A9647,$A9647,$C$19:$C9647,$C9647,$J$19:$J9647,$J9647,$D$19:$D9647,$D9647)&gt;1,"SI","NO")))</f>
        <v/>
      </c>
      <c r="N9647" s="11">
        <f>IF(COUNTA($A9647:$K9647)=0,"",IF(AND($L9647="SI",$M9647="NO"),IFERROR($H9647,0),0))</f>
        <v/>
      </c>
      <c r="O9647" s="9">
        <f>IF(COUNTA($A9647:$K9647)=0,"",IF($M9647="SI","CUFE o factura duplicada dentro del reporte; no se suma dos veces",IF(IFERROR($H9647,0)&lt;=0,"DIAN reporta valor susceptible 0",IF($L9647="NO",IFERROR(LOOKUP(2,1/((LISTS!$M$2:$M$13&lt;&gt;"")*ISNUMBER(SEARCH(LISTS!$M$2:$M$13,$I9647))),LISTS!$O$2:$O$13),"Medio de pago no elegible o no identificado por DIAN"),"Apta automaticamente por pago electronico y base positiva"))))</f>
        <v/>
      </c>
    </row>
    <row r="9648">
      <c r="A9648" s="9" t="n"/>
      <c r="B9648" s="9" t="n"/>
      <c r="C9648" s="12" t="n"/>
      <c r="D9648" s="11" t="n"/>
      <c r="E9648" s="11" t="n"/>
      <c r="F9648" s="11" t="n"/>
      <c r="G9648" s="11" t="n"/>
      <c r="H9648" s="11" t="n"/>
      <c r="I9648" s="9" t="n"/>
      <c r="J9648" s="9" t="n"/>
      <c r="K9648" s="9" t="n"/>
      <c r="L9648" s="9">
        <f>IF(COUNTA($A9648:$K9648)=0,"",IF(AND(IFERROR($H9648,0)&gt;0,LEN(TRIM($K9648&amp;""))&gt;0,IFERROR(LOOKUP(2,1/((LISTS!$M$2:$M$13&lt;&gt;"")*ISNUMBER(SEARCH(LISTS!$M$2:$M$13,$I9648))),LISTS!$N$2:$N$13),"NO")="SI"),"SI","NO"))</f>
        <v/>
      </c>
      <c r="M9648" s="9">
        <f>IF(COUNTA($A9648:$K9648)=0,"",IF($K9648&lt;&gt;"",IF(COUNTIF($K$19:$K9648,$K9648)&gt;1,"SI","NO"),IF(COUNTIFS($A$19:$A9648,$A9648,$C$19:$C9648,$C9648,$J$19:$J9648,$J9648,$D$19:$D9648,$D9648)&gt;1,"SI","NO")))</f>
        <v/>
      </c>
      <c r="N9648" s="11">
        <f>IF(COUNTA($A9648:$K9648)=0,"",IF(AND($L9648="SI",$M9648="NO"),IFERROR($H9648,0),0))</f>
        <v/>
      </c>
      <c r="O9648" s="9">
        <f>IF(COUNTA($A9648:$K9648)=0,"",IF($M9648="SI","CUFE o factura duplicada dentro del reporte; no se suma dos veces",IF(IFERROR($H9648,0)&lt;=0,"DIAN reporta valor susceptible 0",IF($L9648="NO",IFERROR(LOOKUP(2,1/((LISTS!$M$2:$M$13&lt;&gt;"")*ISNUMBER(SEARCH(LISTS!$M$2:$M$13,$I9648))),LISTS!$O$2:$O$13),"Medio de pago no elegible o no identificado por DIAN"),"Apta automaticamente por pago electronico y base positiva"))))</f>
        <v/>
      </c>
    </row>
    <row r="9649">
      <c r="A9649" s="9" t="n"/>
      <c r="B9649" s="9" t="n"/>
      <c r="C9649" s="12" t="n"/>
      <c r="D9649" s="11" t="n"/>
      <c r="E9649" s="11" t="n"/>
      <c r="F9649" s="11" t="n"/>
      <c r="G9649" s="11" t="n"/>
      <c r="H9649" s="11" t="n"/>
      <c r="I9649" s="9" t="n"/>
      <c r="J9649" s="9" t="n"/>
      <c r="K9649" s="9" t="n"/>
      <c r="L9649" s="9">
        <f>IF(COUNTA($A9649:$K9649)=0,"",IF(AND(IFERROR($H9649,0)&gt;0,LEN(TRIM($K9649&amp;""))&gt;0,IFERROR(LOOKUP(2,1/((LISTS!$M$2:$M$13&lt;&gt;"")*ISNUMBER(SEARCH(LISTS!$M$2:$M$13,$I9649))),LISTS!$N$2:$N$13),"NO")="SI"),"SI","NO"))</f>
        <v/>
      </c>
      <c r="M9649" s="9">
        <f>IF(COUNTA($A9649:$K9649)=0,"",IF($K9649&lt;&gt;"",IF(COUNTIF($K$19:$K9649,$K9649)&gt;1,"SI","NO"),IF(COUNTIFS($A$19:$A9649,$A9649,$C$19:$C9649,$C9649,$J$19:$J9649,$J9649,$D$19:$D9649,$D9649)&gt;1,"SI","NO")))</f>
        <v/>
      </c>
      <c r="N9649" s="11">
        <f>IF(COUNTA($A9649:$K9649)=0,"",IF(AND($L9649="SI",$M9649="NO"),IFERROR($H9649,0),0))</f>
        <v/>
      </c>
      <c r="O9649" s="9">
        <f>IF(COUNTA($A9649:$K9649)=0,"",IF($M9649="SI","CUFE o factura duplicada dentro del reporte; no se suma dos veces",IF(IFERROR($H9649,0)&lt;=0,"DIAN reporta valor susceptible 0",IF($L9649="NO",IFERROR(LOOKUP(2,1/((LISTS!$M$2:$M$13&lt;&gt;"")*ISNUMBER(SEARCH(LISTS!$M$2:$M$13,$I9649))),LISTS!$O$2:$O$13),"Medio de pago no elegible o no identificado por DIAN"),"Apta automaticamente por pago electronico y base positiva"))))</f>
        <v/>
      </c>
    </row>
    <row r="9650">
      <c r="A9650" s="9" t="n"/>
      <c r="B9650" s="9" t="n"/>
      <c r="C9650" s="12" t="n"/>
      <c r="D9650" s="11" t="n"/>
      <c r="E9650" s="11" t="n"/>
      <c r="F9650" s="11" t="n"/>
      <c r="G9650" s="11" t="n"/>
      <c r="H9650" s="11" t="n"/>
      <c r="I9650" s="9" t="n"/>
      <c r="J9650" s="9" t="n"/>
      <c r="K9650" s="9" t="n"/>
      <c r="L9650" s="9">
        <f>IF(COUNTA($A9650:$K9650)=0,"",IF(AND(IFERROR($H9650,0)&gt;0,LEN(TRIM($K9650&amp;""))&gt;0,IFERROR(LOOKUP(2,1/((LISTS!$M$2:$M$13&lt;&gt;"")*ISNUMBER(SEARCH(LISTS!$M$2:$M$13,$I9650))),LISTS!$N$2:$N$13),"NO")="SI"),"SI","NO"))</f>
        <v/>
      </c>
      <c r="M9650" s="9">
        <f>IF(COUNTA($A9650:$K9650)=0,"",IF($K9650&lt;&gt;"",IF(COUNTIF($K$19:$K9650,$K9650)&gt;1,"SI","NO"),IF(COUNTIFS($A$19:$A9650,$A9650,$C$19:$C9650,$C9650,$J$19:$J9650,$J9650,$D$19:$D9650,$D9650)&gt;1,"SI","NO")))</f>
        <v/>
      </c>
      <c r="N9650" s="11">
        <f>IF(COUNTA($A9650:$K9650)=0,"",IF(AND($L9650="SI",$M9650="NO"),IFERROR($H9650,0),0))</f>
        <v/>
      </c>
      <c r="O9650" s="9">
        <f>IF(COUNTA($A9650:$K9650)=0,"",IF($M9650="SI","CUFE o factura duplicada dentro del reporte; no se suma dos veces",IF(IFERROR($H9650,0)&lt;=0,"DIAN reporta valor susceptible 0",IF($L9650="NO",IFERROR(LOOKUP(2,1/((LISTS!$M$2:$M$13&lt;&gt;"")*ISNUMBER(SEARCH(LISTS!$M$2:$M$13,$I9650))),LISTS!$O$2:$O$13),"Medio de pago no elegible o no identificado por DIAN"),"Apta automaticamente por pago electronico y base positiva"))))</f>
        <v/>
      </c>
    </row>
    <row r="9651">
      <c r="A9651" s="9" t="n"/>
      <c r="B9651" s="9" t="n"/>
      <c r="C9651" s="12" t="n"/>
      <c r="D9651" s="11" t="n"/>
      <c r="E9651" s="11" t="n"/>
      <c r="F9651" s="11" t="n"/>
      <c r="G9651" s="11" t="n"/>
      <c r="H9651" s="11" t="n"/>
      <c r="I9651" s="9" t="n"/>
      <c r="J9651" s="9" t="n"/>
      <c r="K9651" s="9" t="n"/>
      <c r="L9651" s="9">
        <f>IF(COUNTA($A9651:$K9651)=0,"",IF(AND(IFERROR($H9651,0)&gt;0,LEN(TRIM($K9651&amp;""))&gt;0,IFERROR(LOOKUP(2,1/((LISTS!$M$2:$M$13&lt;&gt;"")*ISNUMBER(SEARCH(LISTS!$M$2:$M$13,$I9651))),LISTS!$N$2:$N$13),"NO")="SI"),"SI","NO"))</f>
        <v/>
      </c>
      <c r="M9651" s="9">
        <f>IF(COUNTA($A9651:$K9651)=0,"",IF($K9651&lt;&gt;"",IF(COUNTIF($K$19:$K9651,$K9651)&gt;1,"SI","NO"),IF(COUNTIFS($A$19:$A9651,$A9651,$C$19:$C9651,$C9651,$J$19:$J9651,$J9651,$D$19:$D9651,$D9651)&gt;1,"SI","NO")))</f>
        <v/>
      </c>
      <c r="N9651" s="11">
        <f>IF(COUNTA($A9651:$K9651)=0,"",IF(AND($L9651="SI",$M9651="NO"),IFERROR($H9651,0),0))</f>
        <v/>
      </c>
      <c r="O9651" s="9">
        <f>IF(COUNTA($A9651:$K9651)=0,"",IF($M9651="SI","CUFE o factura duplicada dentro del reporte; no se suma dos veces",IF(IFERROR($H9651,0)&lt;=0,"DIAN reporta valor susceptible 0",IF($L9651="NO",IFERROR(LOOKUP(2,1/((LISTS!$M$2:$M$13&lt;&gt;"")*ISNUMBER(SEARCH(LISTS!$M$2:$M$13,$I9651))),LISTS!$O$2:$O$13),"Medio de pago no elegible o no identificado por DIAN"),"Apta automaticamente por pago electronico y base positiva"))))</f>
        <v/>
      </c>
    </row>
    <row r="9652">
      <c r="A9652" s="9" t="n"/>
      <c r="B9652" s="9" t="n"/>
      <c r="C9652" s="12" t="n"/>
      <c r="D9652" s="11" t="n"/>
      <c r="E9652" s="11" t="n"/>
      <c r="F9652" s="11" t="n"/>
      <c r="G9652" s="11" t="n"/>
      <c r="H9652" s="11" t="n"/>
      <c r="I9652" s="9" t="n"/>
      <c r="J9652" s="9" t="n"/>
      <c r="K9652" s="9" t="n"/>
      <c r="L9652" s="9">
        <f>IF(COUNTA($A9652:$K9652)=0,"",IF(AND(IFERROR($H9652,0)&gt;0,LEN(TRIM($K9652&amp;""))&gt;0,IFERROR(LOOKUP(2,1/((LISTS!$M$2:$M$13&lt;&gt;"")*ISNUMBER(SEARCH(LISTS!$M$2:$M$13,$I9652))),LISTS!$N$2:$N$13),"NO")="SI"),"SI","NO"))</f>
        <v/>
      </c>
      <c r="M9652" s="9">
        <f>IF(COUNTA($A9652:$K9652)=0,"",IF($K9652&lt;&gt;"",IF(COUNTIF($K$19:$K9652,$K9652)&gt;1,"SI","NO"),IF(COUNTIFS($A$19:$A9652,$A9652,$C$19:$C9652,$C9652,$J$19:$J9652,$J9652,$D$19:$D9652,$D9652)&gt;1,"SI","NO")))</f>
        <v/>
      </c>
      <c r="N9652" s="11">
        <f>IF(COUNTA($A9652:$K9652)=0,"",IF(AND($L9652="SI",$M9652="NO"),IFERROR($H9652,0),0))</f>
        <v/>
      </c>
      <c r="O9652" s="9">
        <f>IF(COUNTA($A9652:$K9652)=0,"",IF($M9652="SI","CUFE o factura duplicada dentro del reporte; no se suma dos veces",IF(IFERROR($H9652,0)&lt;=0,"DIAN reporta valor susceptible 0",IF($L9652="NO",IFERROR(LOOKUP(2,1/((LISTS!$M$2:$M$13&lt;&gt;"")*ISNUMBER(SEARCH(LISTS!$M$2:$M$13,$I9652))),LISTS!$O$2:$O$13),"Medio de pago no elegible o no identificado por DIAN"),"Apta automaticamente por pago electronico y base positiva"))))</f>
        <v/>
      </c>
    </row>
    <row r="9653">
      <c r="A9653" s="9" t="n"/>
      <c r="B9653" s="9" t="n"/>
      <c r="C9653" s="12" t="n"/>
      <c r="D9653" s="11" t="n"/>
      <c r="E9653" s="11" t="n"/>
      <c r="F9653" s="11" t="n"/>
      <c r="G9653" s="11" t="n"/>
      <c r="H9653" s="11" t="n"/>
      <c r="I9653" s="9" t="n"/>
      <c r="J9653" s="9" t="n"/>
      <c r="K9653" s="9" t="n"/>
      <c r="L9653" s="9">
        <f>IF(COUNTA($A9653:$K9653)=0,"",IF(AND(IFERROR($H9653,0)&gt;0,LEN(TRIM($K9653&amp;""))&gt;0,IFERROR(LOOKUP(2,1/((LISTS!$M$2:$M$13&lt;&gt;"")*ISNUMBER(SEARCH(LISTS!$M$2:$M$13,$I9653))),LISTS!$N$2:$N$13),"NO")="SI"),"SI","NO"))</f>
        <v/>
      </c>
      <c r="M9653" s="9">
        <f>IF(COUNTA($A9653:$K9653)=0,"",IF($K9653&lt;&gt;"",IF(COUNTIF($K$19:$K9653,$K9653)&gt;1,"SI","NO"),IF(COUNTIFS($A$19:$A9653,$A9653,$C$19:$C9653,$C9653,$J$19:$J9653,$J9653,$D$19:$D9653,$D9653)&gt;1,"SI","NO")))</f>
        <v/>
      </c>
      <c r="N9653" s="11">
        <f>IF(COUNTA($A9653:$K9653)=0,"",IF(AND($L9653="SI",$M9653="NO"),IFERROR($H9653,0),0))</f>
        <v/>
      </c>
      <c r="O9653" s="9">
        <f>IF(COUNTA($A9653:$K9653)=0,"",IF($M9653="SI","CUFE o factura duplicada dentro del reporte; no se suma dos veces",IF(IFERROR($H9653,0)&lt;=0,"DIAN reporta valor susceptible 0",IF($L9653="NO",IFERROR(LOOKUP(2,1/((LISTS!$M$2:$M$13&lt;&gt;"")*ISNUMBER(SEARCH(LISTS!$M$2:$M$13,$I9653))),LISTS!$O$2:$O$13),"Medio de pago no elegible o no identificado por DIAN"),"Apta automaticamente por pago electronico y base positiva"))))</f>
        <v/>
      </c>
    </row>
    <row r="9654">
      <c r="A9654" s="9" t="n"/>
      <c r="B9654" s="9" t="n"/>
      <c r="C9654" s="12" t="n"/>
      <c r="D9654" s="11" t="n"/>
      <c r="E9654" s="11" t="n"/>
      <c r="F9654" s="11" t="n"/>
      <c r="G9654" s="11" t="n"/>
      <c r="H9654" s="11" t="n"/>
      <c r="I9654" s="9" t="n"/>
      <c r="J9654" s="9" t="n"/>
      <c r="K9654" s="9" t="n"/>
      <c r="L9654" s="9">
        <f>IF(COUNTA($A9654:$K9654)=0,"",IF(AND(IFERROR($H9654,0)&gt;0,LEN(TRIM($K9654&amp;""))&gt;0,IFERROR(LOOKUP(2,1/((LISTS!$M$2:$M$13&lt;&gt;"")*ISNUMBER(SEARCH(LISTS!$M$2:$M$13,$I9654))),LISTS!$N$2:$N$13),"NO")="SI"),"SI","NO"))</f>
        <v/>
      </c>
      <c r="M9654" s="9">
        <f>IF(COUNTA($A9654:$K9654)=0,"",IF($K9654&lt;&gt;"",IF(COUNTIF($K$19:$K9654,$K9654)&gt;1,"SI","NO"),IF(COUNTIFS($A$19:$A9654,$A9654,$C$19:$C9654,$C9654,$J$19:$J9654,$J9654,$D$19:$D9654,$D9654)&gt;1,"SI","NO")))</f>
        <v/>
      </c>
      <c r="N9654" s="11">
        <f>IF(COUNTA($A9654:$K9654)=0,"",IF(AND($L9654="SI",$M9654="NO"),IFERROR($H9654,0),0))</f>
        <v/>
      </c>
      <c r="O9654" s="9">
        <f>IF(COUNTA($A9654:$K9654)=0,"",IF($M9654="SI","CUFE o factura duplicada dentro del reporte; no se suma dos veces",IF(IFERROR($H9654,0)&lt;=0,"DIAN reporta valor susceptible 0",IF($L9654="NO",IFERROR(LOOKUP(2,1/((LISTS!$M$2:$M$13&lt;&gt;"")*ISNUMBER(SEARCH(LISTS!$M$2:$M$13,$I9654))),LISTS!$O$2:$O$13),"Medio de pago no elegible o no identificado por DIAN"),"Apta automaticamente por pago electronico y base positiva"))))</f>
        <v/>
      </c>
    </row>
    <row r="9655">
      <c r="A9655" s="9" t="n"/>
      <c r="B9655" s="9" t="n"/>
      <c r="C9655" s="12" t="n"/>
      <c r="D9655" s="11" t="n"/>
      <c r="E9655" s="11" t="n"/>
      <c r="F9655" s="11" t="n"/>
      <c r="G9655" s="11" t="n"/>
      <c r="H9655" s="11" t="n"/>
      <c r="I9655" s="9" t="n"/>
      <c r="J9655" s="9" t="n"/>
      <c r="K9655" s="9" t="n"/>
      <c r="L9655" s="9">
        <f>IF(COUNTA($A9655:$K9655)=0,"",IF(AND(IFERROR($H9655,0)&gt;0,LEN(TRIM($K9655&amp;""))&gt;0,IFERROR(LOOKUP(2,1/((LISTS!$M$2:$M$13&lt;&gt;"")*ISNUMBER(SEARCH(LISTS!$M$2:$M$13,$I9655))),LISTS!$N$2:$N$13),"NO")="SI"),"SI","NO"))</f>
        <v/>
      </c>
      <c r="M9655" s="9">
        <f>IF(COUNTA($A9655:$K9655)=0,"",IF($K9655&lt;&gt;"",IF(COUNTIF($K$19:$K9655,$K9655)&gt;1,"SI","NO"),IF(COUNTIFS($A$19:$A9655,$A9655,$C$19:$C9655,$C9655,$J$19:$J9655,$J9655,$D$19:$D9655,$D9655)&gt;1,"SI","NO")))</f>
        <v/>
      </c>
      <c r="N9655" s="11">
        <f>IF(COUNTA($A9655:$K9655)=0,"",IF(AND($L9655="SI",$M9655="NO"),IFERROR($H9655,0),0))</f>
        <v/>
      </c>
      <c r="O9655" s="9">
        <f>IF(COUNTA($A9655:$K9655)=0,"",IF($M9655="SI","CUFE o factura duplicada dentro del reporte; no se suma dos veces",IF(IFERROR($H9655,0)&lt;=0,"DIAN reporta valor susceptible 0",IF($L9655="NO",IFERROR(LOOKUP(2,1/((LISTS!$M$2:$M$13&lt;&gt;"")*ISNUMBER(SEARCH(LISTS!$M$2:$M$13,$I9655))),LISTS!$O$2:$O$13),"Medio de pago no elegible o no identificado por DIAN"),"Apta automaticamente por pago electronico y base positiva"))))</f>
        <v/>
      </c>
    </row>
    <row r="9656">
      <c r="A9656" s="9" t="n"/>
      <c r="B9656" s="9" t="n"/>
      <c r="C9656" s="12" t="n"/>
      <c r="D9656" s="11" t="n"/>
      <c r="E9656" s="11" t="n"/>
      <c r="F9656" s="11" t="n"/>
      <c r="G9656" s="11" t="n"/>
      <c r="H9656" s="11" t="n"/>
      <c r="I9656" s="9" t="n"/>
      <c r="J9656" s="9" t="n"/>
      <c r="K9656" s="9" t="n"/>
      <c r="L9656" s="9">
        <f>IF(COUNTA($A9656:$K9656)=0,"",IF(AND(IFERROR($H9656,0)&gt;0,LEN(TRIM($K9656&amp;""))&gt;0,IFERROR(LOOKUP(2,1/((LISTS!$M$2:$M$13&lt;&gt;"")*ISNUMBER(SEARCH(LISTS!$M$2:$M$13,$I9656))),LISTS!$N$2:$N$13),"NO")="SI"),"SI","NO"))</f>
        <v/>
      </c>
      <c r="M9656" s="9">
        <f>IF(COUNTA($A9656:$K9656)=0,"",IF($K9656&lt;&gt;"",IF(COUNTIF($K$19:$K9656,$K9656)&gt;1,"SI","NO"),IF(COUNTIFS($A$19:$A9656,$A9656,$C$19:$C9656,$C9656,$J$19:$J9656,$J9656,$D$19:$D9656,$D9656)&gt;1,"SI","NO")))</f>
        <v/>
      </c>
      <c r="N9656" s="11">
        <f>IF(COUNTA($A9656:$K9656)=0,"",IF(AND($L9656="SI",$M9656="NO"),IFERROR($H9656,0),0))</f>
        <v/>
      </c>
      <c r="O9656" s="9">
        <f>IF(COUNTA($A9656:$K9656)=0,"",IF($M9656="SI","CUFE o factura duplicada dentro del reporte; no se suma dos veces",IF(IFERROR($H9656,0)&lt;=0,"DIAN reporta valor susceptible 0",IF($L9656="NO",IFERROR(LOOKUP(2,1/((LISTS!$M$2:$M$13&lt;&gt;"")*ISNUMBER(SEARCH(LISTS!$M$2:$M$13,$I9656))),LISTS!$O$2:$O$13),"Medio de pago no elegible o no identificado por DIAN"),"Apta automaticamente por pago electronico y base positiva"))))</f>
        <v/>
      </c>
    </row>
    <row r="9657">
      <c r="A9657" s="9" t="n"/>
      <c r="B9657" s="9" t="n"/>
      <c r="C9657" s="12" t="n"/>
      <c r="D9657" s="11" t="n"/>
      <c r="E9657" s="11" t="n"/>
      <c r="F9657" s="11" t="n"/>
      <c r="G9657" s="11" t="n"/>
      <c r="H9657" s="11" t="n"/>
      <c r="I9657" s="9" t="n"/>
      <c r="J9657" s="9" t="n"/>
      <c r="K9657" s="9" t="n"/>
      <c r="L9657" s="9">
        <f>IF(COUNTA($A9657:$K9657)=0,"",IF(AND(IFERROR($H9657,0)&gt;0,LEN(TRIM($K9657&amp;""))&gt;0,IFERROR(LOOKUP(2,1/((LISTS!$M$2:$M$13&lt;&gt;"")*ISNUMBER(SEARCH(LISTS!$M$2:$M$13,$I9657))),LISTS!$N$2:$N$13),"NO")="SI"),"SI","NO"))</f>
        <v/>
      </c>
      <c r="M9657" s="9">
        <f>IF(COUNTA($A9657:$K9657)=0,"",IF($K9657&lt;&gt;"",IF(COUNTIF($K$19:$K9657,$K9657)&gt;1,"SI","NO"),IF(COUNTIFS($A$19:$A9657,$A9657,$C$19:$C9657,$C9657,$J$19:$J9657,$J9657,$D$19:$D9657,$D9657)&gt;1,"SI","NO")))</f>
        <v/>
      </c>
      <c r="N9657" s="11">
        <f>IF(COUNTA($A9657:$K9657)=0,"",IF(AND($L9657="SI",$M9657="NO"),IFERROR($H9657,0),0))</f>
        <v/>
      </c>
      <c r="O9657" s="9">
        <f>IF(COUNTA($A9657:$K9657)=0,"",IF($M9657="SI","CUFE o factura duplicada dentro del reporte; no se suma dos veces",IF(IFERROR($H9657,0)&lt;=0,"DIAN reporta valor susceptible 0",IF($L9657="NO",IFERROR(LOOKUP(2,1/((LISTS!$M$2:$M$13&lt;&gt;"")*ISNUMBER(SEARCH(LISTS!$M$2:$M$13,$I9657))),LISTS!$O$2:$O$13),"Medio de pago no elegible o no identificado por DIAN"),"Apta automaticamente por pago electronico y base positiva"))))</f>
        <v/>
      </c>
    </row>
    <row r="9658">
      <c r="A9658" s="9" t="n"/>
      <c r="B9658" s="9" t="n"/>
      <c r="C9658" s="12" t="n"/>
      <c r="D9658" s="11" t="n"/>
      <c r="E9658" s="11" t="n"/>
      <c r="F9658" s="11" t="n"/>
      <c r="G9658" s="11" t="n"/>
      <c r="H9658" s="11" t="n"/>
      <c r="I9658" s="9" t="n"/>
      <c r="J9658" s="9" t="n"/>
      <c r="K9658" s="9" t="n"/>
      <c r="L9658" s="9">
        <f>IF(COUNTA($A9658:$K9658)=0,"",IF(AND(IFERROR($H9658,0)&gt;0,LEN(TRIM($K9658&amp;""))&gt;0,IFERROR(LOOKUP(2,1/((LISTS!$M$2:$M$13&lt;&gt;"")*ISNUMBER(SEARCH(LISTS!$M$2:$M$13,$I9658))),LISTS!$N$2:$N$13),"NO")="SI"),"SI","NO"))</f>
        <v/>
      </c>
      <c r="M9658" s="9">
        <f>IF(COUNTA($A9658:$K9658)=0,"",IF($K9658&lt;&gt;"",IF(COUNTIF($K$19:$K9658,$K9658)&gt;1,"SI","NO"),IF(COUNTIFS($A$19:$A9658,$A9658,$C$19:$C9658,$C9658,$J$19:$J9658,$J9658,$D$19:$D9658,$D9658)&gt;1,"SI","NO")))</f>
        <v/>
      </c>
      <c r="N9658" s="11">
        <f>IF(COUNTA($A9658:$K9658)=0,"",IF(AND($L9658="SI",$M9658="NO"),IFERROR($H9658,0),0))</f>
        <v/>
      </c>
      <c r="O9658" s="9">
        <f>IF(COUNTA($A9658:$K9658)=0,"",IF($M9658="SI","CUFE o factura duplicada dentro del reporte; no se suma dos veces",IF(IFERROR($H9658,0)&lt;=0,"DIAN reporta valor susceptible 0",IF($L9658="NO",IFERROR(LOOKUP(2,1/((LISTS!$M$2:$M$13&lt;&gt;"")*ISNUMBER(SEARCH(LISTS!$M$2:$M$13,$I9658))),LISTS!$O$2:$O$13),"Medio de pago no elegible o no identificado por DIAN"),"Apta automaticamente por pago electronico y base positiva"))))</f>
        <v/>
      </c>
    </row>
    <row r="9659">
      <c r="A9659" s="9" t="n"/>
      <c r="B9659" s="9" t="n"/>
      <c r="C9659" s="12" t="n"/>
      <c r="D9659" s="11" t="n"/>
      <c r="E9659" s="11" t="n"/>
      <c r="F9659" s="11" t="n"/>
      <c r="G9659" s="11" t="n"/>
      <c r="H9659" s="11" t="n"/>
      <c r="I9659" s="9" t="n"/>
      <c r="J9659" s="9" t="n"/>
      <c r="K9659" s="9" t="n"/>
      <c r="L9659" s="9">
        <f>IF(COUNTA($A9659:$K9659)=0,"",IF(AND(IFERROR($H9659,0)&gt;0,LEN(TRIM($K9659&amp;""))&gt;0,IFERROR(LOOKUP(2,1/((LISTS!$M$2:$M$13&lt;&gt;"")*ISNUMBER(SEARCH(LISTS!$M$2:$M$13,$I9659))),LISTS!$N$2:$N$13),"NO")="SI"),"SI","NO"))</f>
        <v/>
      </c>
      <c r="M9659" s="9">
        <f>IF(COUNTA($A9659:$K9659)=0,"",IF($K9659&lt;&gt;"",IF(COUNTIF($K$19:$K9659,$K9659)&gt;1,"SI","NO"),IF(COUNTIFS($A$19:$A9659,$A9659,$C$19:$C9659,$C9659,$J$19:$J9659,$J9659,$D$19:$D9659,$D9659)&gt;1,"SI","NO")))</f>
        <v/>
      </c>
      <c r="N9659" s="11">
        <f>IF(COUNTA($A9659:$K9659)=0,"",IF(AND($L9659="SI",$M9659="NO"),IFERROR($H9659,0),0))</f>
        <v/>
      </c>
      <c r="O9659" s="9">
        <f>IF(COUNTA($A9659:$K9659)=0,"",IF($M9659="SI","CUFE o factura duplicada dentro del reporte; no se suma dos veces",IF(IFERROR($H9659,0)&lt;=0,"DIAN reporta valor susceptible 0",IF($L9659="NO",IFERROR(LOOKUP(2,1/((LISTS!$M$2:$M$13&lt;&gt;"")*ISNUMBER(SEARCH(LISTS!$M$2:$M$13,$I9659))),LISTS!$O$2:$O$13),"Medio de pago no elegible o no identificado por DIAN"),"Apta automaticamente por pago electronico y base positiva"))))</f>
        <v/>
      </c>
    </row>
    <row r="9660">
      <c r="A9660" s="9" t="n"/>
      <c r="B9660" s="9" t="n"/>
      <c r="C9660" s="12" t="n"/>
      <c r="D9660" s="11" t="n"/>
      <c r="E9660" s="11" t="n"/>
      <c r="F9660" s="11" t="n"/>
      <c r="G9660" s="11" t="n"/>
      <c r="H9660" s="11" t="n"/>
      <c r="I9660" s="9" t="n"/>
      <c r="J9660" s="9" t="n"/>
      <c r="K9660" s="9" t="n"/>
      <c r="L9660" s="9">
        <f>IF(COUNTA($A9660:$K9660)=0,"",IF(AND(IFERROR($H9660,0)&gt;0,LEN(TRIM($K9660&amp;""))&gt;0,IFERROR(LOOKUP(2,1/((LISTS!$M$2:$M$13&lt;&gt;"")*ISNUMBER(SEARCH(LISTS!$M$2:$M$13,$I9660))),LISTS!$N$2:$N$13),"NO")="SI"),"SI","NO"))</f>
        <v/>
      </c>
      <c r="M9660" s="9">
        <f>IF(COUNTA($A9660:$K9660)=0,"",IF($K9660&lt;&gt;"",IF(COUNTIF($K$19:$K9660,$K9660)&gt;1,"SI","NO"),IF(COUNTIFS($A$19:$A9660,$A9660,$C$19:$C9660,$C9660,$J$19:$J9660,$J9660,$D$19:$D9660,$D9660)&gt;1,"SI","NO")))</f>
        <v/>
      </c>
      <c r="N9660" s="11">
        <f>IF(COUNTA($A9660:$K9660)=0,"",IF(AND($L9660="SI",$M9660="NO"),IFERROR($H9660,0),0))</f>
        <v/>
      </c>
      <c r="O9660" s="9">
        <f>IF(COUNTA($A9660:$K9660)=0,"",IF($M9660="SI","CUFE o factura duplicada dentro del reporte; no se suma dos veces",IF(IFERROR($H9660,0)&lt;=0,"DIAN reporta valor susceptible 0",IF($L9660="NO",IFERROR(LOOKUP(2,1/((LISTS!$M$2:$M$13&lt;&gt;"")*ISNUMBER(SEARCH(LISTS!$M$2:$M$13,$I9660))),LISTS!$O$2:$O$13),"Medio de pago no elegible o no identificado por DIAN"),"Apta automaticamente por pago electronico y base positiva"))))</f>
        <v/>
      </c>
    </row>
    <row r="9661">
      <c r="A9661" s="9" t="n"/>
      <c r="B9661" s="9" t="n"/>
      <c r="C9661" s="12" t="n"/>
      <c r="D9661" s="11" t="n"/>
      <c r="E9661" s="11" t="n"/>
      <c r="F9661" s="11" t="n"/>
      <c r="G9661" s="11" t="n"/>
      <c r="H9661" s="11" t="n"/>
      <c r="I9661" s="9" t="n"/>
      <c r="J9661" s="9" t="n"/>
      <c r="K9661" s="9" t="n"/>
      <c r="L9661" s="9">
        <f>IF(COUNTA($A9661:$K9661)=0,"",IF(AND(IFERROR($H9661,0)&gt;0,LEN(TRIM($K9661&amp;""))&gt;0,IFERROR(LOOKUP(2,1/((LISTS!$M$2:$M$13&lt;&gt;"")*ISNUMBER(SEARCH(LISTS!$M$2:$M$13,$I9661))),LISTS!$N$2:$N$13),"NO")="SI"),"SI","NO"))</f>
        <v/>
      </c>
      <c r="M9661" s="9">
        <f>IF(COUNTA($A9661:$K9661)=0,"",IF($K9661&lt;&gt;"",IF(COUNTIF($K$19:$K9661,$K9661)&gt;1,"SI","NO"),IF(COUNTIFS($A$19:$A9661,$A9661,$C$19:$C9661,$C9661,$J$19:$J9661,$J9661,$D$19:$D9661,$D9661)&gt;1,"SI","NO")))</f>
        <v/>
      </c>
      <c r="N9661" s="11">
        <f>IF(COUNTA($A9661:$K9661)=0,"",IF(AND($L9661="SI",$M9661="NO"),IFERROR($H9661,0),0))</f>
        <v/>
      </c>
      <c r="O9661" s="9">
        <f>IF(COUNTA($A9661:$K9661)=0,"",IF($M9661="SI","CUFE o factura duplicada dentro del reporte; no se suma dos veces",IF(IFERROR($H9661,0)&lt;=0,"DIAN reporta valor susceptible 0",IF($L9661="NO",IFERROR(LOOKUP(2,1/((LISTS!$M$2:$M$13&lt;&gt;"")*ISNUMBER(SEARCH(LISTS!$M$2:$M$13,$I9661))),LISTS!$O$2:$O$13),"Medio de pago no elegible o no identificado por DIAN"),"Apta automaticamente por pago electronico y base positiva"))))</f>
        <v/>
      </c>
    </row>
    <row r="9662">
      <c r="A9662" s="9" t="n"/>
      <c r="B9662" s="9" t="n"/>
      <c r="C9662" s="12" t="n"/>
      <c r="D9662" s="11" t="n"/>
      <c r="E9662" s="11" t="n"/>
      <c r="F9662" s="11" t="n"/>
      <c r="G9662" s="11" t="n"/>
      <c r="H9662" s="11" t="n"/>
      <c r="I9662" s="9" t="n"/>
      <c r="J9662" s="9" t="n"/>
      <c r="K9662" s="9" t="n"/>
      <c r="L9662" s="9">
        <f>IF(COUNTA($A9662:$K9662)=0,"",IF(AND(IFERROR($H9662,0)&gt;0,LEN(TRIM($K9662&amp;""))&gt;0,IFERROR(LOOKUP(2,1/((LISTS!$M$2:$M$13&lt;&gt;"")*ISNUMBER(SEARCH(LISTS!$M$2:$M$13,$I9662))),LISTS!$N$2:$N$13),"NO")="SI"),"SI","NO"))</f>
        <v/>
      </c>
      <c r="M9662" s="9">
        <f>IF(COUNTA($A9662:$K9662)=0,"",IF($K9662&lt;&gt;"",IF(COUNTIF($K$19:$K9662,$K9662)&gt;1,"SI","NO"),IF(COUNTIFS($A$19:$A9662,$A9662,$C$19:$C9662,$C9662,$J$19:$J9662,$J9662,$D$19:$D9662,$D9662)&gt;1,"SI","NO")))</f>
        <v/>
      </c>
      <c r="N9662" s="11">
        <f>IF(COUNTA($A9662:$K9662)=0,"",IF(AND($L9662="SI",$M9662="NO"),IFERROR($H9662,0),0))</f>
        <v/>
      </c>
      <c r="O9662" s="9">
        <f>IF(COUNTA($A9662:$K9662)=0,"",IF($M9662="SI","CUFE o factura duplicada dentro del reporte; no se suma dos veces",IF(IFERROR($H9662,0)&lt;=0,"DIAN reporta valor susceptible 0",IF($L9662="NO",IFERROR(LOOKUP(2,1/((LISTS!$M$2:$M$13&lt;&gt;"")*ISNUMBER(SEARCH(LISTS!$M$2:$M$13,$I9662))),LISTS!$O$2:$O$13),"Medio de pago no elegible o no identificado por DIAN"),"Apta automaticamente por pago electronico y base positiva"))))</f>
        <v/>
      </c>
    </row>
    <row r="9663">
      <c r="A9663" s="9" t="n"/>
      <c r="B9663" s="9" t="n"/>
      <c r="C9663" s="12" t="n"/>
      <c r="D9663" s="11" t="n"/>
      <c r="E9663" s="11" t="n"/>
      <c r="F9663" s="11" t="n"/>
      <c r="G9663" s="11" t="n"/>
      <c r="H9663" s="11" t="n"/>
      <c r="I9663" s="9" t="n"/>
      <c r="J9663" s="9" t="n"/>
      <c r="K9663" s="9" t="n"/>
      <c r="L9663" s="9">
        <f>IF(COUNTA($A9663:$K9663)=0,"",IF(AND(IFERROR($H9663,0)&gt;0,LEN(TRIM($K9663&amp;""))&gt;0,IFERROR(LOOKUP(2,1/((LISTS!$M$2:$M$13&lt;&gt;"")*ISNUMBER(SEARCH(LISTS!$M$2:$M$13,$I9663))),LISTS!$N$2:$N$13),"NO")="SI"),"SI","NO"))</f>
        <v/>
      </c>
      <c r="M9663" s="9">
        <f>IF(COUNTA($A9663:$K9663)=0,"",IF($K9663&lt;&gt;"",IF(COUNTIF($K$19:$K9663,$K9663)&gt;1,"SI","NO"),IF(COUNTIFS($A$19:$A9663,$A9663,$C$19:$C9663,$C9663,$J$19:$J9663,$J9663,$D$19:$D9663,$D9663)&gt;1,"SI","NO")))</f>
        <v/>
      </c>
      <c r="N9663" s="11">
        <f>IF(COUNTA($A9663:$K9663)=0,"",IF(AND($L9663="SI",$M9663="NO"),IFERROR($H9663,0),0))</f>
        <v/>
      </c>
      <c r="O9663" s="9">
        <f>IF(COUNTA($A9663:$K9663)=0,"",IF($M9663="SI","CUFE o factura duplicada dentro del reporte; no se suma dos veces",IF(IFERROR($H9663,0)&lt;=0,"DIAN reporta valor susceptible 0",IF($L9663="NO",IFERROR(LOOKUP(2,1/((LISTS!$M$2:$M$13&lt;&gt;"")*ISNUMBER(SEARCH(LISTS!$M$2:$M$13,$I9663))),LISTS!$O$2:$O$13),"Medio de pago no elegible o no identificado por DIAN"),"Apta automaticamente por pago electronico y base positiva"))))</f>
        <v/>
      </c>
    </row>
    <row r="9664">
      <c r="A9664" s="9" t="n"/>
      <c r="B9664" s="9" t="n"/>
      <c r="C9664" s="12" t="n"/>
      <c r="D9664" s="11" t="n"/>
      <c r="E9664" s="11" t="n"/>
      <c r="F9664" s="11" t="n"/>
      <c r="G9664" s="11" t="n"/>
      <c r="H9664" s="11" t="n"/>
      <c r="I9664" s="9" t="n"/>
      <c r="J9664" s="9" t="n"/>
      <c r="K9664" s="9" t="n"/>
      <c r="L9664" s="9">
        <f>IF(COUNTA($A9664:$K9664)=0,"",IF(AND(IFERROR($H9664,0)&gt;0,LEN(TRIM($K9664&amp;""))&gt;0,IFERROR(LOOKUP(2,1/((LISTS!$M$2:$M$13&lt;&gt;"")*ISNUMBER(SEARCH(LISTS!$M$2:$M$13,$I9664))),LISTS!$N$2:$N$13),"NO")="SI"),"SI","NO"))</f>
        <v/>
      </c>
      <c r="M9664" s="9">
        <f>IF(COUNTA($A9664:$K9664)=0,"",IF($K9664&lt;&gt;"",IF(COUNTIF($K$19:$K9664,$K9664)&gt;1,"SI","NO"),IF(COUNTIFS($A$19:$A9664,$A9664,$C$19:$C9664,$C9664,$J$19:$J9664,$J9664,$D$19:$D9664,$D9664)&gt;1,"SI","NO")))</f>
        <v/>
      </c>
      <c r="N9664" s="11">
        <f>IF(COUNTA($A9664:$K9664)=0,"",IF(AND($L9664="SI",$M9664="NO"),IFERROR($H9664,0),0))</f>
        <v/>
      </c>
      <c r="O9664" s="9">
        <f>IF(COUNTA($A9664:$K9664)=0,"",IF($M9664="SI","CUFE o factura duplicada dentro del reporte; no se suma dos veces",IF(IFERROR($H9664,0)&lt;=0,"DIAN reporta valor susceptible 0",IF($L9664="NO",IFERROR(LOOKUP(2,1/((LISTS!$M$2:$M$13&lt;&gt;"")*ISNUMBER(SEARCH(LISTS!$M$2:$M$13,$I9664))),LISTS!$O$2:$O$13),"Medio de pago no elegible o no identificado por DIAN"),"Apta automaticamente por pago electronico y base positiva"))))</f>
        <v/>
      </c>
    </row>
    <row r="9665">
      <c r="A9665" s="9" t="n"/>
      <c r="B9665" s="9" t="n"/>
      <c r="C9665" s="12" t="n"/>
      <c r="D9665" s="11" t="n"/>
      <c r="E9665" s="11" t="n"/>
      <c r="F9665" s="11" t="n"/>
      <c r="G9665" s="11" t="n"/>
      <c r="H9665" s="11" t="n"/>
      <c r="I9665" s="9" t="n"/>
      <c r="J9665" s="9" t="n"/>
      <c r="K9665" s="9" t="n"/>
      <c r="L9665" s="9">
        <f>IF(COUNTA($A9665:$K9665)=0,"",IF(AND(IFERROR($H9665,0)&gt;0,LEN(TRIM($K9665&amp;""))&gt;0,IFERROR(LOOKUP(2,1/((LISTS!$M$2:$M$13&lt;&gt;"")*ISNUMBER(SEARCH(LISTS!$M$2:$M$13,$I9665))),LISTS!$N$2:$N$13),"NO")="SI"),"SI","NO"))</f>
        <v/>
      </c>
      <c r="M9665" s="9">
        <f>IF(COUNTA($A9665:$K9665)=0,"",IF($K9665&lt;&gt;"",IF(COUNTIF($K$19:$K9665,$K9665)&gt;1,"SI","NO"),IF(COUNTIFS($A$19:$A9665,$A9665,$C$19:$C9665,$C9665,$J$19:$J9665,$J9665,$D$19:$D9665,$D9665)&gt;1,"SI","NO")))</f>
        <v/>
      </c>
      <c r="N9665" s="11">
        <f>IF(COUNTA($A9665:$K9665)=0,"",IF(AND($L9665="SI",$M9665="NO"),IFERROR($H9665,0),0))</f>
        <v/>
      </c>
      <c r="O9665" s="9">
        <f>IF(COUNTA($A9665:$K9665)=0,"",IF($M9665="SI","CUFE o factura duplicada dentro del reporte; no se suma dos veces",IF(IFERROR($H9665,0)&lt;=0,"DIAN reporta valor susceptible 0",IF($L9665="NO",IFERROR(LOOKUP(2,1/((LISTS!$M$2:$M$13&lt;&gt;"")*ISNUMBER(SEARCH(LISTS!$M$2:$M$13,$I9665))),LISTS!$O$2:$O$13),"Medio de pago no elegible o no identificado por DIAN"),"Apta automaticamente por pago electronico y base positiva"))))</f>
        <v/>
      </c>
    </row>
    <row r="9666">
      <c r="A9666" s="9" t="n"/>
      <c r="B9666" s="9" t="n"/>
      <c r="C9666" s="12" t="n"/>
      <c r="D9666" s="11" t="n"/>
      <c r="E9666" s="11" t="n"/>
      <c r="F9666" s="11" t="n"/>
      <c r="G9666" s="11" t="n"/>
      <c r="H9666" s="11" t="n"/>
      <c r="I9666" s="9" t="n"/>
      <c r="J9666" s="9" t="n"/>
      <c r="K9666" s="9" t="n"/>
      <c r="L9666" s="9">
        <f>IF(COUNTA($A9666:$K9666)=0,"",IF(AND(IFERROR($H9666,0)&gt;0,LEN(TRIM($K9666&amp;""))&gt;0,IFERROR(LOOKUP(2,1/((LISTS!$M$2:$M$13&lt;&gt;"")*ISNUMBER(SEARCH(LISTS!$M$2:$M$13,$I9666))),LISTS!$N$2:$N$13),"NO")="SI"),"SI","NO"))</f>
        <v/>
      </c>
      <c r="M9666" s="9">
        <f>IF(COUNTA($A9666:$K9666)=0,"",IF($K9666&lt;&gt;"",IF(COUNTIF($K$19:$K9666,$K9666)&gt;1,"SI","NO"),IF(COUNTIFS($A$19:$A9666,$A9666,$C$19:$C9666,$C9666,$J$19:$J9666,$J9666,$D$19:$D9666,$D9666)&gt;1,"SI","NO")))</f>
        <v/>
      </c>
      <c r="N9666" s="11">
        <f>IF(COUNTA($A9666:$K9666)=0,"",IF(AND($L9666="SI",$M9666="NO"),IFERROR($H9666,0),0))</f>
        <v/>
      </c>
      <c r="O9666" s="9">
        <f>IF(COUNTA($A9666:$K9666)=0,"",IF($M9666="SI","CUFE o factura duplicada dentro del reporte; no se suma dos veces",IF(IFERROR($H9666,0)&lt;=0,"DIAN reporta valor susceptible 0",IF($L9666="NO",IFERROR(LOOKUP(2,1/((LISTS!$M$2:$M$13&lt;&gt;"")*ISNUMBER(SEARCH(LISTS!$M$2:$M$13,$I9666))),LISTS!$O$2:$O$13),"Medio de pago no elegible o no identificado por DIAN"),"Apta automaticamente por pago electronico y base positiva"))))</f>
        <v/>
      </c>
    </row>
    <row r="9667">
      <c r="A9667" s="9" t="n"/>
      <c r="B9667" s="9" t="n"/>
      <c r="C9667" s="12" t="n"/>
      <c r="D9667" s="11" t="n"/>
      <c r="E9667" s="11" t="n"/>
      <c r="F9667" s="11" t="n"/>
      <c r="G9667" s="11" t="n"/>
      <c r="H9667" s="11" t="n"/>
      <c r="I9667" s="9" t="n"/>
      <c r="J9667" s="9" t="n"/>
      <c r="K9667" s="9" t="n"/>
      <c r="L9667" s="9">
        <f>IF(COUNTA($A9667:$K9667)=0,"",IF(AND(IFERROR($H9667,0)&gt;0,LEN(TRIM($K9667&amp;""))&gt;0,IFERROR(LOOKUP(2,1/((LISTS!$M$2:$M$13&lt;&gt;"")*ISNUMBER(SEARCH(LISTS!$M$2:$M$13,$I9667))),LISTS!$N$2:$N$13),"NO")="SI"),"SI","NO"))</f>
        <v/>
      </c>
      <c r="M9667" s="9">
        <f>IF(COUNTA($A9667:$K9667)=0,"",IF($K9667&lt;&gt;"",IF(COUNTIF($K$19:$K9667,$K9667)&gt;1,"SI","NO"),IF(COUNTIFS($A$19:$A9667,$A9667,$C$19:$C9667,$C9667,$J$19:$J9667,$J9667,$D$19:$D9667,$D9667)&gt;1,"SI","NO")))</f>
        <v/>
      </c>
      <c r="N9667" s="11">
        <f>IF(COUNTA($A9667:$K9667)=0,"",IF(AND($L9667="SI",$M9667="NO"),IFERROR($H9667,0),0))</f>
        <v/>
      </c>
      <c r="O9667" s="9">
        <f>IF(COUNTA($A9667:$K9667)=0,"",IF($M9667="SI","CUFE o factura duplicada dentro del reporte; no se suma dos veces",IF(IFERROR($H9667,0)&lt;=0,"DIAN reporta valor susceptible 0",IF($L9667="NO",IFERROR(LOOKUP(2,1/((LISTS!$M$2:$M$13&lt;&gt;"")*ISNUMBER(SEARCH(LISTS!$M$2:$M$13,$I9667))),LISTS!$O$2:$O$13),"Medio de pago no elegible o no identificado por DIAN"),"Apta automaticamente por pago electronico y base positiva"))))</f>
        <v/>
      </c>
    </row>
    <row r="9668">
      <c r="A9668" s="9" t="n"/>
      <c r="B9668" s="9" t="n"/>
      <c r="C9668" s="12" t="n"/>
      <c r="D9668" s="11" t="n"/>
      <c r="E9668" s="11" t="n"/>
      <c r="F9668" s="11" t="n"/>
      <c r="G9668" s="11" t="n"/>
      <c r="H9668" s="11" t="n"/>
      <c r="I9668" s="9" t="n"/>
      <c r="J9668" s="9" t="n"/>
      <c r="K9668" s="9" t="n"/>
      <c r="L9668" s="9">
        <f>IF(COUNTA($A9668:$K9668)=0,"",IF(AND(IFERROR($H9668,0)&gt;0,LEN(TRIM($K9668&amp;""))&gt;0,IFERROR(LOOKUP(2,1/((LISTS!$M$2:$M$13&lt;&gt;"")*ISNUMBER(SEARCH(LISTS!$M$2:$M$13,$I9668))),LISTS!$N$2:$N$13),"NO")="SI"),"SI","NO"))</f>
        <v/>
      </c>
      <c r="M9668" s="9">
        <f>IF(COUNTA($A9668:$K9668)=0,"",IF($K9668&lt;&gt;"",IF(COUNTIF($K$19:$K9668,$K9668)&gt;1,"SI","NO"),IF(COUNTIFS($A$19:$A9668,$A9668,$C$19:$C9668,$C9668,$J$19:$J9668,$J9668,$D$19:$D9668,$D9668)&gt;1,"SI","NO")))</f>
        <v/>
      </c>
      <c r="N9668" s="11">
        <f>IF(COUNTA($A9668:$K9668)=0,"",IF(AND($L9668="SI",$M9668="NO"),IFERROR($H9668,0),0))</f>
        <v/>
      </c>
      <c r="O9668" s="9">
        <f>IF(COUNTA($A9668:$K9668)=0,"",IF($M9668="SI","CUFE o factura duplicada dentro del reporte; no se suma dos veces",IF(IFERROR($H9668,0)&lt;=0,"DIAN reporta valor susceptible 0",IF($L9668="NO",IFERROR(LOOKUP(2,1/((LISTS!$M$2:$M$13&lt;&gt;"")*ISNUMBER(SEARCH(LISTS!$M$2:$M$13,$I9668))),LISTS!$O$2:$O$13),"Medio de pago no elegible o no identificado por DIAN"),"Apta automaticamente por pago electronico y base positiva"))))</f>
        <v/>
      </c>
    </row>
    <row r="9669">
      <c r="A9669" s="9" t="n"/>
      <c r="B9669" s="9" t="n"/>
      <c r="C9669" s="12" t="n"/>
      <c r="D9669" s="11" t="n"/>
      <c r="E9669" s="11" t="n"/>
      <c r="F9669" s="11" t="n"/>
      <c r="G9669" s="11" t="n"/>
      <c r="H9669" s="11" t="n"/>
      <c r="I9669" s="9" t="n"/>
      <c r="J9669" s="9" t="n"/>
      <c r="K9669" s="9" t="n"/>
      <c r="L9669" s="9">
        <f>IF(COUNTA($A9669:$K9669)=0,"",IF(AND(IFERROR($H9669,0)&gt;0,LEN(TRIM($K9669&amp;""))&gt;0,IFERROR(LOOKUP(2,1/((LISTS!$M$2:$M$13&lt;&gt;"")*ISNUMBER(SEARCH(LISTS!$M$2:$M$13,$I9669))),LISTS!$N$2:$N$13),"NO")="SI"),"SI","NO"))</f>
        <v/>
      </c>
      <c r="M9669" s="9">
        <f>IF(COUNTA($A9669:$K9669)=0,"",IF($K9669&lt;&gt;"",IF(COUNTIF($K$19:$K9669,$K9669)&gt;1,"SI","NO"),IF(COUNTIFS($A$19:$A9669,$A9669,$C$19:$C9669,$C9669,$J$19:$J9669,$J9669,$D$19:$D9669,$D9669)&gt;1,"SI","NO")))</f>
        <v/>
      </c>
      <c r="N9669" s="11">
        <f>IF(COUNTA($A9669:$K9669)=0,"",IF(AND($L9669="SI",$M9669="NO"),IFERROR($H9669,0),0))</f>
        <v/>
      </c>
      <c r="O9669" s="9">
        <f>IF(COUNTA($A9669:$K9669)=0,"",IF($M9669="SI","CUFE o factura duplicada dentro del reporte; no se suma dos veces",IF(IFERROR($H9669,0)&lt;=0,"DIAN reporta valor susceptible 0",IF($L9669="NO",IFERROR(LOOKUP(2,1/((LISTS!$M$2:$M$13&lt;&gt;"")*ISNUMBER(SEARCH(LISTS!$M$2:$M$13,$I9669))),LISTS!$O$2:$O$13),"Medio de pago no elegible o no identificado por DIAN"),"Apta automaticamente por pago electronico y base positiva"))))</f>
        <v/>
      </c>
    </row>
    <row r="9670">
      <c r="A9670" s="9" t="n"/>
      <c r="B9670" s="9" t="n"/>
      <c r="C9670" s="12" t="n"/>
      <c r="D9670" s="11" t="n"/>
      <c r="E9670" s="11" t="n"/>
      <c r="F9670" s="11" t="n"/>
      <c r="G9670" s="11" t="n"/>
      <c r="H9670" s="11" t="n"/>
      <c r="I9670" s="9" t="n"/>
      <c r="J9670" s="9" t="n"/>
      <c r="K9670" s="9" t="n"/>
      <c r="L9670" s="9">
        <f>IF(COUNTA($A9670:$K9670)=0,"",IF(AND(IFERROR($H9670,0)&gt;0,LEN(TRIM($K9670&amp;""))&gt;0,IFERROR(LOOKUP(2,1/((LISTS!$M$2:$M$13&lt;&gt;"")*ISNUMBER(SEARCH(LISTS!$M$2:$M$13,$I9670))),LISTS!$N$2:$N$13),"NO")="SI"),"SI","NO"))</f>
        <v/>
      </c>
      <c r="M9670" s="9">
        <f>IF(COUNTA($A9670:$K9670)=0,"",IF($K9670&lt;&gt;"",IF(COUNTIF($K$19:$K9670,$K9670)&gt;1,"SI","NO"),IF(COUNTIFS($A$19:$A9670,$A9670,$C$19:$C9670,$C9670,$J$19:$J9670,$J9670,$D$19:$D9670,$D9670)&gt;1,"SI","NO")))</f>
        <v/>
      </c>
      <c r="N9670" s="11">
        <f>IF(COUNTA($A9670:$K9670)=0,"",IF(AND($L9670="SI",$M9670="NO"),IFERROR($H9670,0),0))</f>
        <v/>
      </c>
      <c r="O9670" s="9">
        <f>IF(COUNTA($A9670:$K9670)=0,"",IF($M9670="SI","CUFE o factura duplicada dentro del reporte; no se suma dos veces",IF(IFERROR($H9670,0)&lt;=0,"DIAN reporta valor susceptible 0",IF($L9670="NO",IFERROR(LOOKUP(2,1/((LISTS!$M$2:$M$13&lt;&gt;"")*ISNUMBER(SEARCH(LISTS!$M$2:$M$13,$I9670))),LISTS!$O$2:$O$13),"Medio de pago no elegible o no identificado por DIAN"),"Apta automaticamente por pago electronico y base positiva"))))</f>
        <v/>
      </c>
    </row>
    <row r="9671">
      <c r="A9671" s="9" t="n"/>
      <c r="B9671" s="9" t="n"/>
      <c r="C9671" s="12" t="n"/>
      <c r="D9671" s="11" t="n"/>
      <c r="E9671" s="11" t="n"/>
      <c r="F9671" s="11" t="n"/>
      <c r="G9671" s="11" t="n"/>
      <c r="H9671" s="11" t="n"/>
      <c r="I9671" s="9" t="n"/>
      <c r="J9671" s="9" t="n"/>
      <c r="K9671" s="9" t="n"/>
      <c r="L9671" s="9">
        <f>IF(COUNTA($A9671:$K9671)=0,"",IF(AND(IFERROR($H9671,0)&gt;0,LEN(TRIM($K9671&amp;""))&gt;0,IFERROR(LOOKUP(2,1/((LISTS!$M$2:$M$13&lt;&gt;"")*ISNUMBER(SEARCH(LISTS!$M$2:$M$13,$I9671))),LISTS!$N$2:$N$13),"NO")="SI"),"SI","NO"))</f>
        <v/>
      </c>
      <c r="M9671" s="9">
        <f>IF(COUNTA($A9671:$K9671)=0,"",IF($K9671&lt;&gt;"",IF(COUNTIF($K$19:$K9671,$K9671)&gt;1,"SI","NO"),IF(COUNTIFS($A$19:$A9671,$A9671,$C$19:$C9671,$C9671,$J$19:$J9671,$J9671,$D$19:$D9671,$D9671)&gt;1,"SI","NO")))</f>
        <v/>
      </c>
      <c r="N9671" s="11">
        <f>IF(COUNTA($A9671:$K9671)=0,"",IF(AND($L9671="SI",$M9671="NO"),IFERROR($H9671,0),0))</f>
        <v/>
      </c>
      <c r="O9671" s="9">
        <f>IF(COUNTA($A9671:$K9671)=0,"",IF($M9671="SI","CUFE o factura duplicada dentro del reporte; no se suma dos veces",IF(IFERROR($H9671,0)&lt;=0,"DIAN reporta valor susceptible 0",IF($L9671="NO",IFERROR(LOOKUP(2,1/((LISTS!$M$2:$M$13&lt;&gt;"")*ISNUMBER(SEARCH(LISTS!$M$2:$M$13,$I9671))),LISTS!$O$2:$O$13),"Medio de pago no elegible o no identificado por DIAN"),"Apta automaticamente por pago electronico y base positiva"))))</f>
        <v/>
      </c>
    </row>
    <row r="9672">
      <c r="A9672" s="9" t="n"/>
      <c r="B9672" s="9" t="n"/>
      <c r="C9672" s="12" t="n"/>
      <c r="D9672" s="11" t="n"/>
      <c r="E9672" s="11" t="n"/>
      <c r="F9672" s="11" t="n"/>
      <c r="G9672" s="11" t="n"/>
      <c r="H9672" s="11" t="n"/>
      <c r="I9672" s="9" t="n"/>
      <c r="J9672" s="9" t="n"/>
      <c r="K9672" s="9" t="n"/>
      <c r="L9672" s="9">
        <f>IF(COUNTA($A9672:$K9672)=0,"",IF(AND(IFERROR($H9672,0)&gt;0,LEN(TRIM($K9672&amp;""))&gt;0,IFERROR(LOOKUP(2,1/((LISTS!$M$2:$M$13&lt;&gt;"")*ISNUMBER(SEARCH(LISTS!$M$2:$M$13,$I9672))),LISTS!$N$2:$N$13),"NO")="SI"),"SI","NO"))</f>
        <v/>
      </c>
      <c r="M9672" s="9">
        <f>IF(COUNTA($A9672:$K9672)=0,"",IF($K9672&lt;&gt;"",IF(COUNTIF($K$19:$K9672,$K9672)&gt;1,"SI","NO"),IF(COUNTIFS($A$19:$A9672,$A9672,$C$19:$C9672,$C9672,$J$19:$J9672,$J9672,$D$19:$D9672,$D9672)&gt;1,"SI","NO")))</f>
        <v/>
      </c>
      <c r="N9672" s="11">
        <f>IF(COUNTA($A9672:$K9672)=0,"",IF(AND($L9672="SI",$M9672="NO"),IFERROR($H9672,0),0))</f>
        <v/>
      </c>
      <c r="O9672" s="9">
        <f>IF(COUNTA($A9672:$K9672)=0,"",IF($M9672="SI","CUFE o factura duplicada dentro del reporte; no se suma dos veces",IF(IFERROR($H9672,0)&lt;=0,"DIAN reporta valor susceptible 0",IF($L9672="NO",IFERROR(LOOKUP(2,1/((LISTS!$M$2:$M$13&lt;&gt;"")*ISNUMBER(SEARCH(LISTS!$M$2:$M$13,$I9672))),LISTS!$O$2:$O$13),"Medio de pago no elegible o no identificado por DIAN"),"Apta automaticamente por pago electronico y base positiva"))))</f>
        <v/>
      </c>
    </row>
    <row r="9673">
      <c r="A9673" s="9" t="n"/>
      <c r="B9673" s="9" t="n"/>
      <c r="C9673" s="12" t="n"/>
      <c r="D9673" s="11" t="n"/>
      <c r="E9673" s="11" t="n"/>
      <c r="F9673" s="11" t="n"/>
      <c r="G9673" s="11" t="n"/>
      <c r="H9673" s="11" t="n"/>
      <c r="I9673" s="9" t="n"/>
      <c r="J9673" s="9" t="n"/>
      <c r="K9673" s="9" t="n"/>
      <c r="L9673" s="9">
        <f>IF(COUNTA($A9673:$K9673)=0,"",IF(AND(IFERROR($H9673,0)&gt;0,LEN(TRIM($K9673&amp;""))&gt;0,IFERROR(LOOKUP(2,1/((LISTS!$M$2:$M$13&lt;&gt;"")*ISNUMBER(SEARCH(LISTS!$M$2:$M$13,$I9673))),LISTS!$N$2:$N$13),"NO")="SI"),"SI","NO"))</f>
        <v/>
      </c>
      <c r="M9673" s="9">
        <f>IF(COUNTA($A9673:$K9673)=0,"",IF($K9673&lt;&gt;"",IF(COUNTIF($K$19:$K9673,$K9673)&gt;1,"SI","NO"),IF(COUNTIFS($A$19:$A9673,$A9673,$C$19:$C9673,$C9673,$J$19:$J9673,$J9673,$D$19:$D9673,$D9673)&gt;1,"SI","NO")))</f>
        <v/>
      </c>
      <c r="N9673" s="11">
        <f>IF(COUNTA($A9673:$K9673)=0,"",IF(AND($L9673="SI",$M9673="NO"),IFERROR($H9673,0),0))</f>
        <v/>
      </c>
      <c r="O9673" s="9">
        <f>IF(COUNTA($A9673:$K9673)=0,"",IF($M9673="SI","CUFE o factura duplicada dentro del reporte; no se suma dos veces",IF(IFERROR($H9673,0)&lt;=0,"DIAN reporta valor susceptible 0",IF($L9673="NO",IFERROR(LOOKUP(2,1/((LISTS!$M$2:$M$13&lt;&gt;"")*ISNUMBER(SEARCH(LISTS!$M$2:$M$13,$I9673))),LISTS!$O$2:$O$13),"Medio de pago no elegible o no identificado por DIAN"),"Apta automaticamente por pago electronico y base positiva"))))</f>
        <v/>
      </c>
    </row>
    <row r="9674">
      <c r="A9674" s="9" t="n"/>
      <c r="B9674" s="9" t="n"/>
      <c r="C9674" s="12" t="n"/>
      <c r="D9674" s="11" t="n"/>
      <c r="E9674" s="11" t="n"/>
      <c r="F9674" s="11" t="n"/>
      <c r="G9674" s="11" t="n"/>
      <c r="H9674" s="11" t="n"/>
      <c r="I9674" s="9" t="n"/>
      <c r="J9674" s="9" t="n"/>
      <c r="K9674" s="9" t="n"/>
      <c r="L9674" s="9">
        <f>IF(COUNTA($A9674:$K9674)=0,"",IF(AND(IFERROR($H9674,0)&gt;0,LEN(TRIM($K9674&amp;""))&gt;0,IFERROR(LOOKUP(2,1/((LISTS!$M$2:$M$13&lt;&gt;"")*ISNUMBER(SEARCH(LISTS!$M$2:$M$13,$I9674))),LISTS!$N$2:$N$13),"NO")="SI"),"SI","NO"))</f>
        <v/>
      </c>
      <c r="M9674" s="9">
        <f>IF(COUNTA($A9674:$K9674)=0,"",IF($K9674&lt;&gt;"",IF(COUNTIF($K$19:$K9674,$K9674)&gt;1,"SI","NO"),IF(COUNTIFS($A$19:$A9674,$A9674,$C$19:$C9674,$C9674,$J$19:$J9674,$J9674,$D$19:$D9674,$D9674)&gt;1,"SI","NO")))</f>
        <v/>
      </c>
      <c r="N9674" s="11">
        <f>IF(COUNTA($A9674:$K9674)=0,"",IF(AND($L9674="SI",$M9674="NO"),IFERROR($H9674,0),0))</f>
        <v/>
      </c>
      <c r="O9674" s="9">
        <f>IF(COUNTA($A9674:$K9674)=0,"",IF($M9674="SI","CUFE o factura duplicada dentro del reporte; no se suma dos veces",IF(IFERROR($H9674,0)&lt;=0,"DIAN reporta valor susceptible 0",IF($L9674="NO",IFERROR(LOOKUP(2,1/((LISTS!$M$2:$M$13&lt;&gt;"")*ISNUMBER(SEARCH(LISTS!$M$2:$M$13,$I9674))),LISTS!$O$2:$O$13),"Medio de pago no elegible o no identificado por DIAN"),"Apta automaticamente por pago electronico y base positiva"))))</f>
        <v/>
      </c>
    </row>
    <row r="9675">
      <c r="A9675" s="9" t="n"/>
      <c r="B9675" s="9" t="n"/>
      <c r="C9675" s="12" t="n"/>
      <c r="D9675" s="11" t="n"/>
      <c r="E9675" s="11" t="n"/>
      <c r="F9675" s="11" t="n"/>
      <c r="G9675" s="11" t="n"/>
      <c r="H9675" s="11" t="n"/>
      <c r="I9675" s="9" t="n"/>
      <c r="J9675" s="9" t="n"/>
      <c r="K9675" s="9" t="n"/>
      <c r="L9675" s="9">
        <f>IF(COUNTA($A9675:$K9675)=0,"",IF(AND(IFERROR($H9675,0)&gt;0,LEN(TRIM($K9675&amp;""))&gt;0,IFERROR(LOOKUP(2,1/((LISTS!$M$2:$M$13&lt;&gt;"")*ISNUMBER(SEARCH(LISTS!$M$2:$M$13,$I9675))),LISTS!$N$2:$N$13),"NO")="SI"),"SI","NO"))</f>
        <v/>
      </c>
      <c r="M9675" s="9">
        <f>IF(COUNTA($A9675:$K9675)=0,"",IF($K9675&lt;&gt;"",IF(COUNTIF($K$19:$K9675,$K9675)&gt;1,"SI","NO"),IF(COUNTIFS($A$19:$A9675,$A9675,$C$19:$C9675,$C9675,$J$19:$J9675,$J9675,$D$19:$D9675,$D9675)&gt;1,"SI","NO")))</f>
        <v/>
      </c>
      <c r="N9675" s="11">
        <f>IF(COUNTA($A9675:$K9675)=0,"",IF(AND($L9675="SI",$M9675="NO"),IFERROR($H9675,0),0))</f>
        <v/>
      </c>
      <c r="O9675" s="9">
        <f>IF(COUNTA($A9675:$K9675)=0,"",IF($M9675="SI","CUFE o factura duplicada dentro del reporte; no se suma dos veces",IF(IFERROR($H9675,0)&lt;=0,"DIAN reporta valor susceptible 0",IF($L9675="NO",IFERROR(LOOKUP(2,1/((LISTS!$M$2:$M$13&lt;&gt;"")*ISNUMBER(SEARCH(LISTS!$M$2:$M$13,$I9675))),LISTS!$O$2:$O$13),"Medio de pago no elegible o no identificado por DIAN"),"Apta automaticamente por pago electronico y base positiva"))))</f>
        <v/>
      </c>
    </row>
    <row r="9676">
      <c r="A9676" s="9" t="n"/>
      <c r="B9676" s="9" t="n"/>
      <c r="C9676" s="12" t="n"/>
      <c r="D9676" s="11" t="n"/>
      <c r="E9676" s="11" t="n"/>
      <c r="F9676" s="11" t="n"/>
      <c r="G9676" s="11" t="n"/>
      <c r="H9676" s="11" t="n"/>
      <c r="I9676" s="9" t="n"/>
      <c r="J9676" s="9" t="n"/>
      <c r="K9676" s="9" t="n"/>
      <c r="L9676" s="9">
        <f>IF(COUNTA($A9676:$K9676)=0,"",IF(AND(IFERROR($H9676,0)&gt;0,LEN(TRIM($K9676&amp;""))&gt;0,IFERROR(LOOKUP(2,1/((LISTS!$M$2:$M$13&lt;&gt;"")*ISNUMBER(SEARCH(LISTS!$M$2:$M$13,$I9676))),LISTS!$N$2:$N$13),"NO")="SI"),"SI","NO"))</f>
        <v/>
      </c>
      <c r="M9676" s="9">
        <f>IF(COUNTA($A9676:$K9676)=0,"",IF($K9676&lt;&gt;"",IF(COUNTIF($K$19:$K9676,$K9676)&gt;1,"SI","NO"),IF(COUNTIFS($A$19:$A9676,$A9676,$C$19:$C9676,$C9676,$J$19:$J9676,$J9676,$D$19:$D9676,$D9676)&gt;1,"SI","NO")))</f>
        <v/>
      </c>
      <c r="N9676" s="11">
        <f>IF(COUNTA($A9676:$K9676)=0,"",IF(AND($L9676="SI",$M9676="NO"),IFERROR($H9676,0),0))</f>
        <v/>
      </c>
      <c r="O9676" s="9">
        <f>IF(COUNTA($A9676:$K9676)=0,"",IF($M9676="SI","CUFE o factura duplicada dentro del reporte; no se suma dos veces",IF(IFERROR($H9676,0)&lt;=0,"DIAN reporta valor susceptible 0",IF($L9676="NO",IFERROR(LOOKUP(2,1/((LISTS!$M$2:$M$13&lt;&gt;"")*ISNUMBER(SEARCH(LISTS!$M$2:$M$13,$I9676))),LISTS!$O$2:$O$13),"Medio de pago no elegible o no identificado por DIAN"),"Apta automaticamente por pago electronico y base positiva"))))</f>
        <v/>
      </c>
    </row>
    <row r="9677">
      <c r="A9677" s="9" t="n"/>
      <c r="B9677" s="9" t="n"/>
      <c r="C9677" s="12" t="n"/>
      <c r="D9677" s="11" t="n"/>
      <c r="E9677" s="11" t="n"/>
      <c r="F9677" s="11" t="n"/>
      <c r="G9677" s="11" t="n"/>
      <c r="H9677" s="11" t="n"/>
      <c r="I9677" s="9" t="n"/>
      <c r="J9677" s="9" t="n"/>
      <c r="K9677" s="9" t="n"/>
      <c r="L9677" s="9">
        <f>IF(COUNTA($A9677:$K9677)=0,"",IF(AND(IFERROR($H9677,0)&gt;0,LEN(TRIM($K9677&amp;""))&gt;0,IFERROR(LOOKUP(2,1/((LISTS!$M$2:$M$13&lt;&gt;"")*ISNUMBER(SEARCH(LISTS!$M$2:$M$13,$I9677))),LISTS!$N$2:$N$13),"NO")="SI"),"SI","NO"))</f>
        <v/>
      </c>
      <c r="M9677" s="9">
        <f>IF(COUNTA($A9677:$K9677)=0,"",IF($K9677&lt;&gt;"",IF(COUNTIF($K$19:$K9677,$K9677)&gt;1,"SI","NO"),IF(COUNTIFS($A$19:$A9677,$A9677,$C$19:$C9677,$C9677,$J$19:$J9677,$J9677,$D$19:$D9677,$D9677)&gt;1,"SI","NO")))</f>
        <v/>
      </c>
      <c r="N9677" s="11">
        <f>IF(COUNTA($A9677:$K9677)=0,"",IF(AND($L9677="SI",$M9677="NO"),IFERROR($H9677,0),0))</f>
        <v/>
      </c>
      <c r="O9677" s="9">
        <f>IF(COUNTA($A9677:$K9677)=0,"",IF($M9677="SI","CUFE o factura duplicada dentro del reporte; no se suma dos veces",IF(IFERROR($H9677,0)&lt;=0,"DIAN reporta valor susceptible 0",IF($L9677="NO",IFERROR(LOOKUP(2,1/((LISTS!$M$2:$M$13&lt;&gt;"")*ISNUMBER(SEARCH(LISTS!$M$2:$M$13,$I9677))),LISTS!$O$2:$O$13),"Medio de pago no elegible o no identificado por DIAN"),"Apta automaticamente por pago electronico y base positiva"))))</f>
        <v/>
      </c>
    </row>
    <row r="9678">
      <c r="A9678" s="9" t="n"/>
      <c r="B9678" s="9" t="n"/>
      <c r="C9678" s="12" t="n"/>
      <c r="D9678" s="11" t="n"/>
      <c r="E9678" s="11" t="n"/>
      <c r="F9678" s="11" t="n"/>
      <c r="G9678" s="11" t="n"/>
      <c r="H9678" s="11" t="n"/>
      <c r="I9678" s="9" t="n"/>
      <c r="J9678" s="9" t="n"/>
      <c r="K9678" s="9" t="n"/>
      <c r="L9678" s="9">
        <f>IF(COUNTA($A9678:$K9678)=0,"",IF(AND(IFERROR($H9678,0)&gt;0,LEN(TRIM($K9678&amp;""))&gt;0,IFERROR(LOOKUP(2,1/((LISTS!$M$2:$M$13&lt;&gt;"")*ISNUMBER(SEARCH(LISTS!$M$2:$M$13,$I9678))),LISTS!$N$2:$N$13),"NO")="SI"),"SI","NO"))</f>
        <v/>
      </c>
      <c r="M9678" s="9">
        <f>IF(COUNTA($A9678:$K9678)=0,"",IF($K9678&lt;&gt;"",IF(COUNTIF($K$19:$K9678,$K9678)&gt;1,"SI","NO"),IF(COUNTIFS($A$19:$A9678,$A9678,$C$19:$C9678,$C9678,$J$19:$J9678,$J9678,$D$19:$D9678,$D9678)&gt;1,"SI","NO")))</f>
        <v/>
      </c>
      <c r="N9678" s="11">
        <f>IF(COUNTA($A9678:$K9678)=0,"",IF(AND($L9678="SI",$M9678="NO"),IFERROR($H9678,0),0))</f>
        <v/>
      </c>
      <c r="O9678" s="9">
        <f>IF(COUNTA($A9678:$K9678)=0,"",IF($M9678="SI","CUFE o factura duplicada dentro del reporte; no se suma dos veces",IF(IFERROR($H9678,0)&lt;=0,"DIAN reporta valor susceptible 0",IF($L9678="NO",IFERROR(LOOKUP(2,1/((LISTS!$M$2:$M$13&lt;&gt;"")*ISNUMBER(SEARCH(LISTS!$M$2:$M$13,$I9678))),LISTS!$O$2:$O$13),"Medio de pago no elegible o no identificado por DIAN"),"Apta automaticamente por pago electronico y base positiva"))))</f>
        <v/>
      </c>
    </row>
    <row r="9679">
      <c r="A9679" s="9" t="n"/>
      <c r="B9679" s="9" t="n"/>
      <c r="C9679" s="12" t="n"/>
      <c r="D9679" s="11" t="n"/>
      <c r="E9679" s="11" t="n"/>
      <c r="F9679" s="11" t="n"/>
      <c r="G9679" s="11" t="n"/>
      <c r="H9679" s="11" t="n"/>
      <c r="I9679" s="9" t="n"/>
      <c r="J9679" s="9" t="n"/>
      <c r="K9679" s="9" t="n"/>
      <c r="L9679" s="9">
        <f>IF(COUNTA($A9679:$K9679)=0,"",IF(AND(IFERROR($H9679,0)&gt;0,LEN(TRIM($K9679&amp;""))&gt;0,IFERROR(LOOKUP(2,1/((LISTS!$M$2:$M$13&lt;&gt;"")*ISNUMBER(SEARCH(LISTS!$M$2:$M$13,$I9679))),LISTS!$N$2:$N$13),"NO")="SI"),"SI","NO"))</f>
        <v/>
      </c>
      <c r="M9679" s="9">
        <f>IF(COUNTA($A9679:$K9679)=0,"",IF($K9679&lt;&gt;"",IF(COUNTIF($K$19:$K9679,$K9679)&gt;1,"SI","NO"),IF(COUNTIFS($A$19:$A9679,$A9679,$C$19:$C9679,$C9679,$J$19:$J9679,$J9679,$D$19:$D9679,$D9679)&gt;1,"SI","NO")))</f>
        <v/>
      </c>
      <c r="N9679" s="11">
        <f>IF(COUNTA($A9679:$K9679)=0,"",IF(AND($L9679="SI",$M9679="NO"),IFERROR($H9679,0),0))</f>
        <v/>
      </c>
      <c r="O9679" s="9">
        <f>IF(COUNTA($A9679:$K9679)=0,"",IF($M9679="SI","CUFE o factura duplicada dentro del reporte; no se suma dos veces",IF(IFERROR($H9679,0)&lt;=0,"DIAN reporta valor susceptible 0",IF($L9679="NO",IFERROR(LOOKUP(2,1/((LISTS!$M$2:$M$13&lt;&gt;"")*ISNUMBER(SEARCH(LISTS!$M$2:$M$13,$I9679))),LISTS!$O$2:$O$13),"Medio de pago no elegible o no identificado por DIAN"),"Apta automaticamente por pago electronico y base positiva"))))</f>
        <v/>
      </c>
    </row>
    <row r="9680">
      <c r="A9680" s="9" t="n"/>
      <c r="B9680" s="9" t="n"/>
      <c r="C9680" s="12" t="n"/>
      <c r="D9680" s="11" t="n"/>
      <c r="E9680" s="11" t="n"/>
      <c r="F9680" s="11" t="n"/>
      <c r="G9680" s="11" t="n"/>
      <c r="H9680" s="11" t="n"/>
      <c r="I9680" s="9" t="n"/>
      <c r="J9680" s="9" t="n"/>
      <c r="K9680" s="9" t="n"/>
      <c r="L9680" s="9">
        <f>IF(COUNTA($A9680:$K9680)=0,"",IF(AND(IFERROR($H9680,0)&gt;0,LEN(TRIM($K9680&amp;""))&gt;0,IFERROR(LOOKUP(2,1/((LISTS!$M$2:$M$13&lt;&gt;"")*ISNUMBER(SEARCH(LISTS!$M$2:$M$13,$I9680))),LISTS!$N$2:$N$13),"NO")="SI"),"SI","NO"))</f>
        <v/>
      </c>
      <c r="M9680" s="9">
        <f>IF(COUNTA($A9680:$K9680)=0,"",IF($K9680&lt;&gt;"",IF(COUNTIF($K$19:$K9680,$K9680)&gt;1,"SI","NO"),IF(COUNTIFS($A$19:$A9680,$A9680,$C$19:$C9680,$C9680,$J$19:$J9680,$J9680,$D$19:$D9680,$D9680)&gt;1,"SI","NO")))</f>
        <v/>
      </c>
      <c r="N9680" s="11">
        <f>IF(COUNTA($A9680:$K9680)=0,"",IF(AND($L9680="SI",$M9680="NO"),IFERROR($H9680,0),0))</f>
        <v/>
      </c>
      <c r="O9680" s="9">
        <f>IF(COUNTA($A9680:$K9680)=0,"",IF($M9680="SI","CUFE o factura duplicada dentro del reporte; no se suma dos veces",IF(IFERROR($H9680,0)&lt;=0,"DIAN reporta valor susceptible 0",IF($L9680="NO",IFERROR(LOOKUP(2,1/((LISTS!$M$2:$M$13&lt;&gt;"")*ISNUMBER(SEARCH(LISTS!$M$2:$M$13,$I9680))),LISTS!$O$2:$O$13),"Medio de pago no elegible o no identificado por DIAN"),"Apta automaticamente por pago electronico y base positiva"))))</f>
        <v/>
      </c>
    </row>
    <row r="9681">
      <c r="A9681" s="9" t="n"/>
      <c r="B9681" s="9" t="n"/>
      <c r="C9681" s="12" t="n"/>
      <c r="D9681" s="11" t="n"/>
      <c r="E9681" s="11" t="n"/>
      <c r="F9681" s="11" t="n"/>
      <c r="G9681" s="11" t="n"/>
      <c r="H9681" s="11" t="n"/>
      <c r="I9681" s="9" t="n"/>
      <c r="J9681" s="9" t="n"/>
      <c r="K9681" s="9" t="n"/>
      <c r="L9681" s="9">
        <f>IF(COUNTA($A9681:$K9681)=0,"",IF(AND(IFERROR($H9681,0)&gt;0,LEN(TRIM($K9681&amp;""))&gt;0,IFERROR(LOOKUP(2,1/((LISTS!$M$2:$M$13&lt;&gt;"")*ISNUMBER(SEARCH(LISTS!$M$2:$M$13,$I9681))),LISTS!$N$2:$N$13),"NO")="SI"),"SI","NO"))</f>
        <v/>
      </c>
      <c r="M9681" s="9">
        <f>IF(COUNTA($A9681:$K9681)=0,"",IF($K9681&lt;&gt;"",IF(COUNTIF($K$19:$K9681,$K9681)&gt;1,"SI","NO"),IF(COUNTIFS($A$19:$A9681,$A9681,$C$19:$C9681,$C9681,$J$19:$J9681,$J9681,$D$19:$D9681,$D9681)&gt;1,"SI","NO")))</f>
        <v/>
      </c>
      <c r="N9681" s="11">
        <f>IF(COUNTA($A9681:$K9681)=0,"",IF(AND($L9681="SI",$M9681="NO"),IFERROR($H9681,0),0))</f>
        <v/>
      </c>
      <c r="O9681" s="9">
        <f>IF(COUNTA($A9681:$K9681)=0,"",IF($M9681="SI","CUFE o factura duplicada dentro del reporte; no se suma dos veces",IF(IFERROR($H9681,0)&lt;=0,"DIAN reporta valor susceptible 0",IF($L9681="NO",IFERROR(LOOKUP(2,1/((LISTS!$M$2:$M$13&lt;&gt;"")*ISNUMBER(SEARCH(LISTS!$M$2:$M$13,$I9681))),LISTS!$O$2:$O$13),"Medio de pago no elegible o no identificado por DIAN"),"Apta automaticamente por pago electronico y base positiva"))))</f>
        <v/>
      </c>
    </row>
    <row r="9682">
      <c r="A9682" s="9" t="n"/>
      <c r="B9682" s="9" t="n"/>
      <c r="C9682" s="12" t="n"/>
      <c r="D9682" s="11" t="n"/>
      <c r="E9682" s="11" t="n"/>
      <c r="F9682" s="11" t="n"/>
      <c r="G9682" s="11" t="n"/>
      <c r="H9682" s="11" t="n"/>
      <c r="I9682" s="9" t="n"/>
      <c r="J9682" s="9" t="n"/>
      <c r="K9682" s="9" t="n"/>
      <c r="L9682" s="9">
        <f>IF(COUNTA($A9682:$K9682)=0,"",IF(AND(IFERROR($H9682,0)&gt;0,LEN(TRIM($K9682&amp;""))&gt;0,IFERROR(LOOKUP(2,1/((LISTS!$M$2:$M$13&lt;&gt;"")*ISNUMBER(SEARCH(LISTS!$M$2:$M$13,$I9682))),LISTS!$N$2:$N$13),"NO")="SI"),"SI","NO"))</f>
        <v/>
      </c>
      <c r="M9682" s="9">
        <f>IF(COUNTA($A9682:$K9682)=0,"",IF($K9682&lt;&gt;"",IF(COUNTIF($K$19:$K9682,$K9682)&gt;1,"SI","NO"),IF(COUNTIFS($A$19:$A9682,$A9682,$C$19:$C9682,$C9682,$J$19:$J9682,$J9682,$D$19:$D9682,$D9682)&gt;1,"SI","NO")))</f>
        <v/>
      </c>
      <c r="N9682" s="11">
        <f>IF(COUNTA($A9682:$K9682)=0,"",IF(AND($L9682="SI",$M9682="NO"),IFERROR($H9682,0),0))</f>
        <v/>
      </c>
      <c r="O9682" s="9">
        <f>IF(COUNTA($A9682:$K9682)=0,"",IF($M9682="SI","CUFE o factura duplicada dentro del reporte; no se suma dos veces",IF(IFERROR($H9682,0)&lt;=0,"DIAN reporta valor susceptible 0",IF($L9682="NO",IFERROR(LOOKUP(2,1/((LISTS!$M$2:$M$13&lt;&gt;"")*ISNUMBER(SEARCH(LISTS!$M$2:$M$13,$I9682))),LISTS!$O$2:$O$13),"Medio de pago no elegible o no identificado por DIAN"),"Apta automaticamente por pago electronico y base positiva"))))</f>
        <v/>
      </c>
    </row>
    <row r="9683">
      <c r="A9683" s="9" t="n"/>
      <c r="B9683" s="9" t="n"/>
      <c r="C9683" s="12" t="n"/>
      <c r="D9683" s="11" t="n"/>
      <c r="E9683" s="11" t="n"/>
      <c r="F9683" s="11" t="n"/>
      <c r="G9683" s="11" t="n"/>
      <c r="H9683" s="11" t="n"/>
      <c r="I9683" s="9" t="n"/>
      <c r="J9683" s="9" t="n"/>
      <c r="K9683" s="9" t="n"/>
      <c r="L9683" s="9">
        <f>IF(COUNTA($A9683:$K9683)=0,"",IF(AND(IFERROR($H9683,0)&gt;0,LEN(TRIM($K9683&amp;""))&gt;0,IFERROR(LOOKUP(2,1/((LISTS!$M$2:$M$13&lt;&gt;"")*ISNUMBER(SEARCH(LISTS!$M$2:$M$13,$I9683))),LISTS!$N$2:$N$13),"NO")="SI"),"SI","NO"))</f>
        <v/>
      </c>
      <c r="M9683" s="9">
        <f>IF(COUNTA($A9683:$K9683)=0,"",IF($K9683&lt;&gt;"",IF(COUNTIF($K$19:$K9683,$K9683)&gt;1,"SI","NO"),IF(COUNTIFS($A$19:$A9683,$A9683,$C$19:$C9683,$C9683,$J$19:$J9683,$J9683,$D$19:$D9683,$D9683)&gt;1,"SI","NO")))</f>
        <v/>
      </c>
      <c r="N9683" s="11">
        <f>IF(COUNTA($A9683:$K9683)=0,"",IF(AND($L9683="SI",$M9683="NO"),IFERROR($H9683,0),0))</f>
        <v/>
      </c>
      <c r="O9683" s="9">
        <f>IF(COUNTA($A9683:$K9683)=0,"",IF($M9683="SI","CUFE o factura duplicada dentro del reporte; no se suma dos veces",IF(IFERROR($H9683,0)&lt;=0,"DIAN reporta valor susceptible 0",IF($L9683="NO",IFERROR(LOOKUP(2,1/((LISTS!$M$2:$M$13&lt;&gt;"")*ISNUMBER(SEARCH(LISTS!$M$2:$M$13,$I9683))),LISTS!$O$2:$O$13),"Medio de pago no elegible o no identificado por DIAN"),"Apta automaticamente por pago electronico y base positiva"))))</f>
        <v/>
      </c>
    </row>
    <row r="9684">
      <c r="A9684" s="9" t="n"/>
      <c r="B9684" s="9" t="n"/>
      <c r="C9684" s="12" t="n"/>
      <c r="D9684" s="11" t="n"/>
      <c r="E9684" s="11" t="n"/>
      <c r="F9684" s="11" t="n"/>
      <c r="G9684" s="11" t="n"/>
      <c r="H9684" s="11" t="n"/>
      <c r="I9684" s="9" t="n"/>
      <c r="J9684" s="9" t="n"/>
      <c r="K9684" s="9" t="n"/>
      <c r="L9684" s="9">
        <f>IF(COUNTA($A9684:$K9684)=0,"",IF(AND(IFERROR($H9684,0)&gt;0,LEN(TRIM($K9684&amp;""))&gt;0,IFERROR(LOOKUP(2,1/((LISTS!$M$2:$M$13&lt;&gt;"")*ISNUMBER(SEARCH(LISTS!$M$2:$M$13,$I9684))),LISTS!$N$2:$N$13),"NO")="SI"),"SI","NO"))</f>
        <v/>
      </c>
      <c r="M9684" s="9">
        <f>IF(COUNTA($A9684:$K9684)=0,"",IF($K9684&lt;&gt;"",IF(COUNTIF($K$19:$K9684,$K9684)&gt;1,"SI","NO"),IF(COUNTIFS($A$19:$A9684,$A9684,$C$19:$C9684,$C9684,$J$19:$J9684,$J9684,$D$19:$D9684,$D9684)&gt;1,"SI","NO")))</f>
        <v/>
      </c>
      <c r="N9684" s="11">
        <f>IF(COUNTA($A9684:$K9684)=0,"",IF(AND($L9684="SI",$M9684="NO"),IFERROR($H9684,0),0))</f>
        <v/>
      </c>
      <c r="O9684" s="9">
        <f>IF(COUNTA($A9684:$K9684)=0,"",IF($M9684="SI","CUFE o factura duplicada dentro del reporte; no se suma dos veces",IF(IFERROR($H9684,0)&lt;=0,"DIAN reporta valor susceptible 0",IF($L9684="NO",IFERROR(LOOKUP(2,1/((LISTS!$M$2:$M$13&lt;&gt;"")*ISNUMBER(SEARCH(LISTS!$M$2:$M$13,$I9684))),LISTS!$O$2:$O$13),"Medio de pago no elegible o no identificado por DIAN"),"Apta automaticamente por pago electronico y base positiva"))))</f>
        <v/>
      </c>
    </row>
    <row r="9685">
      <c r="A9685" s="9" t="n"/>
      <c r="B9685" s="9" t="n"/>
      <c r="C9685" s="12" t="n"/>
      <c r="D9685" s="11" t="n"/>
      <c r="E9685" s="11" t="n"/>
      <c r="F9685" s="11" t="n"/>
      <c r="G9685" s="11" t="n"/>
      <c r="H9685" s="11" t="n"/>
      <c r="I9685" s="9" t="n"/>
      <c r="J9685" s="9" t="n"/>
      <c r="K9685" s="9" t="n"/>
      <c r="L9685" s="9">
        <f>IF(COUNTA($A9685:$K9685)=0,"",IF(AND(IFERROR($H9685,0)&gt;0,LEN(TRIM($K9685&amp;""))&gt;0,IFERROR(LOOKUP(2,1/((LISTS!$M$2:$M$13&lt;&gt;"")*ISNUMBER(SEARCH(LISTS!$M$2:$M$13,$I9685))),LISTS!$N$2:$N$13),"NO")="SI"),"SI","NO"))</f>
        <v/>
      </c>
      <c r="M9685" s="9">
        <f>IF(COUNTA($A9685:$K9685)=0,"",IF($K9685&lt;&gt;"",IF(COUNTIF($K$19:$K9685,$K9685)&gt;1,"SI","NO"),IF(COUNTIFS($A$19:$A9685,$A9685,$C$19:$C9685,$C9685,$J$19:$J9685,$J9685,$D$19:$D9685,$D9685)&gt;1,"SI","NO")))</f>
        <v/>
      </c>
      <c r="N9685" s="11">
        <f>IF(COUNTA($A9685:$K9685)=0,"",IF(AND($L9685="SI",$M9685="NO"),IFERROR($H9685,0),0))</f>
        <v/>
      </c>
      <c r="O9685" s="9">
        <f>IF(COUNTA($A9685:$K9685)=0,"",IF($M9685="SI","CUFE o factura duplicada dentro del reporte; no se suma dos veces",IF(IFERROR($H9685,0)&lt;=0,"DIAN reporta valor susceptible 0",IF($L9685="NO",IFERROR(LOOKUP(2,1/((LISTS!$M$2:$M$13&lt;&gt;"")*ISNUMBER(SEARCH(LISTS!$M$2:$M$13,$I9685))),LISTS!$O$2:$O$13),"Medio de pago no elegible o no identificado por DIAN"),"Apta automaticamente por pago electronico y base positiva"))))</f>
        <v/>
      </c>
    </row>
    <row r="9686">
      <c r="A9686" s="9" t="n"/>
      <c r="B9686" s="9" t="n"/>
      <c r="C9686" s="12" t="n"/>
      <c r="D9686" s="11" t="n"/>
      <c r="E9686" s="11" t="n"/>
      <c r="F9686" s="11" t="n"/>
      <c r="G9686" s="11" t="n"/>
      <c r="H9686" s="11" t="n"/>
      <c r="I9686" s="9" t="n"/>
      <c r="J9686" s="9" t="n"/>
      <c r="K9686" s="9" t="n"/>
      <c r="L9686" s="9">
        <f>IF(COUNTA($A9686:$K9686)=0,"",IF(AND(IFERROR($H9686,0)&gt;0,LEN(TRIM($K9686&amp;""))&gt;0,IFERROR(LOOKUP(2,1/((LISTS!$M$2:$M$13&lt;&gt;"")*ISNUMBER(SEARCH(LISTS!$M$2:$M$13,$I9686))),LISTS!$N$2:$N$13),"NO")="SI"),"SI","NO"))</f>
        <v/>
      </c>
      <c r="M9686" s="9">
        <f>IF(COUNTA($A9686:$K9686)=0,"",IF($K9686&lt;&gt;"",IF(COUNTIF($K$19:$K9686,$K9686)&gt;1,"SI","NO"),IF(COUNTIFS($A$19:$A9686,$A9686,$C$19:$C9686,$C9686,$J$19:$J9686,$J9686,$D$19:$D9686,$D9686)&gt;1,"SI","NO")))</f>
        <v/>
      </c>
      <c r="N9686" s="11">
        <f>IF(COUNTA($A9686:$K9686)=0,"",IF(AND($L9686="SI",$M9686="NO"),IFERROR($H9686,0),0))</f>
        <v/>
      </c>
      <c r="O9686" s="9">
        <f>IF(COUNTA($A9686:$K9686)=0,"",IF($M9686="SI","CUFE o factura duplicada dentro del reporte; no se suma dos veces",IF(IFERROR($H9686,0)&lt;=0,"DIAN reporta valor susceptible 0",IF($L9686="NO",IFERROR(LOOKUP(2,1/((LISTS!$M$2:$M$13&lt;&gt;"")*ISNUMBER(SEARCH(LISTS!$M$2:$M$13,$I9686))),LISTS!$O$2:$O$13),"Medio de pago no elegible o no identificado por DIAN"),"Apta automaticamente por pago electronico y base positiva"))))</f>
        <v/>
      </c>
    </row>
    <row r="9687">
      <c r="A9687" s="9" t="n"/>
      <c r="B9687" s="9" t="n"/>
      <c r="C9687" s="12" t="n"/>
      <c r="D9687" s="11" t="n"/>
      <c r="E9687" s="11" t="n"/>
      <c r="F9687" s="11" t="n"/>
      <c r="G9687" s="11" t="n"/>
      <c r="H9687" s="11" t="n"/>
      <c r="I9687" s="9" t="n"/>
      <c r="J9687" s="9" t="n"/>
      <c r="K9687" s="9" t="n"/>
      <c r="L9687" s="9">
        <f>IF(COUNTA($A9687:$K9687)=0,"",IF(AND(IFERROR($H9687,0)&gt;0,LEN(TRIM($K9687&amp;""))&gt;0,IFERROR(LOOKUP(2,1/((LISTS!$M$2:$M$13&lt;&gt;"")*ISNUMBER(SEARCH(LISTS!$M$2:$M$13,$I9687))),LISTS!$N$2:$N$13),"NO")="SI"),"SI","NO"))</f>
        <v/>
      </c>
      <c r="M9687" s="9">
        <f>IF(COUNTA($A9687:$K9687)=0,"",IF($K9687&lt;&gt;"",IF(COUNTIF($K$19:$K9687,$K9687)&gt;1,"SI","NO"),IF(COUNTIFS($A$19:$A9687,$A9687,$C$19:$C9687,$C9687,$J$19:$J9687,$J9687,$D$19:$D9687,$D9687)&gt;1,"SI","NO")))</f>
        <v/>
      </c>
      <c r="N9687" s="11">
        <f>IF(COUNTA($A9687:$K9687)=0,"",IF(AND($L9687="SI",$M9687="NO"),IFERROR($H9687,0),0))</f>
        <v/>
      </c>
      <c r="O9687" s="9">
        <f>IF(COUNTA($A9687:$K9687)=0,"",IF($M9687="SI","CUFE o factura duplicada dentro del reporte; no se suma dos veces",IF(IFERROR($H9687,0)&lt;=0,"DIAN reporta valor susceptible 0",IF($L9687="NO",IFERROR(LOOKUP(2,1/((LISTS!$M$2:$M$13&lt;&gt;"")*ISNUMBER(SEARCH(LISTS!$M$2:$M$13,$I9687))),LISTS!$O$2:$O$13),"Medio de pago no elegible o no identificado por DIAN"),"Apta automaticamente por pago electronico y base positiva"))))</f>
        <v/>
      </c>
    </row>
    <row r="9688">
      <c r="A9688" s="9" t="n"/>
      <c r="B9688" s="9" t="n"/>
      <c r="C9688" s="12" t="n"/>
      <c r="D9688" s="11" t="n"/>
      <c r="E9688" s="11" t="n"/>
      <c r="F9688" s="11" t="n"/>
      <c r="G9688" s="11" t="n"/>
      <c r="H9688" s="11" t="n"/>
      <c r="I9688" s="9" t="n"/>
      <c r="J9688" s="9" t="n"/>
      <c r="K9688" s="9" t="n"/>
      <c r="L9688" s="9">
        <f>IF(COUNTA($A9688:$K9688)=0,"",IF(AND(IFERROR($H9688,0)&gt;0,LEN(TRIM($K9688&amp;""))&gt;0,IFERROR(LOOKUP(2,1/((LISTS!$M$2:$M$13&lt;&gt;"")*ISNUMBER(SEARCH(LISTS!$M$2:$M$13,$I9688))),LISTS!$N$2:$N$13),"NO")="SI"),"SI","NO"))</f>
        <v/>
      </c>
      <c r="M9688" s="9">
        <f>IF(COUNTA($A9688:$K9688)=0,"",IF($K9688&lt;&gt;"",IF(COUNTIF($K$19:$K9688,$K9688)&gt;1,"SI","NO"),IF(COUNTIFS($A$19:$A9688,$A9688,$C$19:$C9688,$C9688,$J$19:$J9688,$J9688,$D$19:$D9688,$D9688)&gt;1,"SI","NO")))</f>
        <v/>
      </c>
      <c r="N9688" s="11">
        <f>IF(COUNTA($A9688:$K9688)=0,"",IF(AND($L9688="SI",$M9688="NO"),IFERROR($H9688,0),0))</f>
        <v/>
      </c>
      <c r="O9688" s="9">
        <f>IF(COUNTA($A9688:$K9688)=0,"",IF($M9688="SI","CUFE o factura duplicada dentro del reporte; no se suma dos veces",IF(IFERROR($H9688,0)&lt;=0,"DIAN reporta valor susceptible 0",IF($L9688="NO",IFERROR(LOOKUP(2,1/((LISTS!$M$2:$M$13&lt;&gt;"")*ISNUMBER(SEARCH(LISTS!$M$2:$M$13,$I9688))),LISTS!$O$2:$O$13),"Medio de pago no elegible o no identificado por DIAN"),"Apta automaticamente por pago electronico y base positiva"))))</f>
        <v/>
      </c>
    </row>
    <row r="9689">
      <c r="A9689" s="9" t="n"/>
      <c r="B9689" s="9" t="n"/>
      <c r="C9689" s="12" t="n"/>
      <c r="D9689" s="11" t="n"/>
      <c r="E9689" s="11" t="n"/>
      <c r="F9689" s="11" t="n"/>
      <c r="G9689" s="11" t="n"/>
      <c r="H9689" s="11" t="n"/>
      <c r="I9689" s="9" t="n"/>
      <c r="J9689" s="9" t="n"/>
      <c r="K9689" s="9" t="n"/>
      <c r="L9689" s="9">
        <f>IF(COUNTA($A9689:$K9689)=0,"",IF(AND(IFERROR($H9689,0)&gt;0,LEN(TRIM($K9689&amp;""))&gt;0,IFERROR(LOOKUP(2,1/((LISTS!$M$2:$M$13&lt;&gt;"")*ISNUMBER(SEARCH(LISTS!$M$2:$M$13,$I9689))),LISTS!$N$2:$N$13),"NO")="SI"),"SI","NO"))</f>
        <v/>
      </c>
      <c r="M9689" s="9">
        <f>IF(COUNTA($A9689:$K9689)=0,"",IF($K9689&lt;&gt;"",IF(COUNTIF($K$19:$K9689,$K9689)&gt;1,"SI","NO"),IF(COUNTIFS($A$19:$A9689,$A9689,$C$19:$C9689,$C9689,$J$19:$J9689,$J9689,$D$19:$D9689,$D9689)&gt;1,"SI","NO")))</f>
        <v/>
      </c>
      <c r="N9689" s="11">
        <f>IF(COUNTA($A9689:$K9689)=0,"",IF(AND($L9689="SI",$M9689="NO"),IFERROR($H9689,0),0))</f>
        <v/>
      </c>
      <c r="O9689" s="9">
        <f>IF(COUNTA($A9689:$K9689)=0,"",IF($M9689="SI","CUFE o factura duplicada dentro del reporte; no se suma dos veces",IF(IFERROR($H9689,0)&lt;=0,"DIAN reporta valor susceptible 0",IF($L9689="NO",IFERROR(LOOKUP(2,1/((LISTS!$M$2:$M$13&lt;&gt;"")*ISNUMBER(SEARCH(LISTS!$M$2:$M$13,$I9689))),LISTS!$O$2:$O$13),"Medio de pago no elegible o no identificado por DIAN"),"Apta automaticamente por pago electronico y base positiva"))))</f>
        <v/>
      </c>
    </row>
    <row r="9690">
      <c r="A9690" s="9" t="n"/>
      <c r="B9690" s="9" t="n"/>
      <c r="C9690" s="12" t="n"/>
      <c r="D9690" s="11" t="n"/>
      <c r="E9690" s="11" t="n"/>
      <c r="F9690" s="11" t="n"/>
      <c r="G9690" s="11" t="n"/>
      <c r="H9690" s="11" t="n"/>
      <c r="I9690" s="9" t="n"/>
      <c r="J9690" s="9" t="n"/>
      <c r="K9690" s="9" t="n"/>
      <c r="L9690" s="9">
        <f>IF(COUNTA($A9690:$K9690)=0,"",IF(AND(IFERROR($H9690,0)&gt;0,LEN(TRIM($K9690&amp;""))&gt;0,IFERROR(LOOKUP(2,1/((LISTS!$M$2:$M$13&lt;&gt;"")*ISNUMBER(SEARCH(LISTS!$M$2:$M$13,$I9690))),LISTS!$N$2:$N$13),"NO")="SI"),"SI","NO"))</f>
        <v/>
      </c>
      <c r="M9690" s="9">
        <f>IF(COUNTA($A9690:$K9690)=0,"",IF($K9690&lt;&gt;"",IF(COUNTIF($K$19:$K9690,$K9690)&gt;1,"SI","NO"),IF(COUNTIFS($A$19:$A9690,$A9690,$C$19:$C9690,$C9690,$J$19:$J9690,$J9690,$D$19:$D9690,$D9690)&gt;1,"SI","NO")))</f>
        <v/>
      </c>
      <c r="N9690" s="11">
        <f>IF(COUNTA($A9690:$K9690)=0,"",IF(AND($L9690="SI",$M9690="NO"),IFERROR($H9690,0),0))</f>
        <v/>
      </c>
      <c r="O9690" s="9">
        <f>IF(COUNTA($A9690:$K9690)=0,"",IF($M9690="SI","CUFE o factura duplicada dentro del reporte; no se suma dos veces",IF(IFERROR($H9690,0)&lt;=0,"DIAN reporta valor susceptible 0",IF($L9690="NO",IFERROR(LOOKUP(2,1/((LISTS!$M$2:$M$13&lt;&gt;"")*ISNUMBER(SEARCH(LISTS!$M$2:$M$13,$I9690))),LISTS!$O$2:$O$13),"Medio de pago no elegible o no identificado por DIAN"),"Apta automaticamente por pago electronico y base positiva"))))</f>
        <v/>
      </c>
    </row>
    <row r="9691">
      <c r="A9691" s="9" t="n"/>
      <c r="B9691" s="9" t="n"/>
      <c r="C9691" s="12" t="n"/>
      <c r="D9691" s="11" t="n"/>
      <c r="E9691" s="11" t="n"/>
      <c r="F9691" s="11" t="n"/>
      <c r="G9691" s="11" t="n"/>
      <c r="H9691" s="11" t="n"/>
      <c r="I9691" s="9" t="n"/>
      <c r="J9691" s="9" t="n"/>
      <c r="K9691" s="9" t="n"/>
      <c r="L9691" s="9">
        <f>IF(COUNTA($A9691:$K9691)=0,"",IF(AND(IFERROR($H9691,0)&gt;0,LEN(TRIM($K9691&amp;""))&gt;0,IFERROR(LOOKUP(2,1/((LISTS!$M$2:$M$13&lt;&gt;"")*ISNUMBER(SEARCH(LISTS!$M$2:$M$13,$I9691))),LISTS!$N$2:$N$13),"NO")="SI"),"SI","NO"))</f>
        <v/>
      </c>
      <c r="M9691" s="9">
        <f>IF(COUNTA($A9691:$K9691)=0,"",IF($K9691&lt;&gt;"",IF(COUNTIF($K$19:$K9691,$K9691)&gt;1,"SI","NO"),IF(COUNTIFS($A$19:$A9691,$A9691,$C$19:$C9691,$C9691,$J$19:$J9691,$J9691,$D$19:$D9691,$D9691)&gt;1,"SI","NO")))</f>
        <v/>
      </c>
      <c r="N9691" s="11">
        <f>IF(COUNTA($A9691:$K9691)=0,"",IF(AND($L9691="SI",$M9691="NO"),IFERROR($H9691,0),0))</f>
        <v/>
      </c>
      <c r="O9691" s="9">
        <f>IF(COUNTA($A9691:$K9691)=0,"",IF($M9691="SI","CUFE o factura duplicada dentro del reporte; no se suma dos veces",IF(IFERROR($H9691,0)&lt;=0,"DIAN reporta valor susceptible 0",IF($L9691="NO",IFERROR(LOOKUP(2,1/((LISTS!$M$2:$M$13&lt;&gt;"")*ISNUMBER(SEARCH(LISTS!$M$2:$M$13,$I9691))),LISTS!$O$2:$O$13),"Medio de pago no elegible o no identificado por DIAN"),"Apta automaticamente por pago electronico y base positiva"))))</f>
        <v/>
      </c>
    </row>
    <row r="9692">
      <c r="A9692" s="9" t="n"/>
      <c r="B9692" s="9" t="n"/>
      <c r="C9692" s="12" t="n"/>
      <c r="D9692" s="11" t="n"/>
      <c r="E9692" s="11" t="n"/>
      <c r="F9692" s="11" t="n"/>
      <c r="G9692" s="11" t="n"/>
      <c r="H9692" s="11" t="n"/>
      <c r="I9692" s="9" t="n"/>
      <c r="J9692" s="9" t="n"/>
      <c r="K9692" s="9" t="n"/>
      <c r="L9692" s="9">
        <f>IF(COUNTA($A9692:$K9692)=0,"",IF(AND(IFERROR($H9692,0)&gt;0,LEN(TRIM($K9692&amp;""))&gt;0,IFERROR(LOOKUP(2,1/((LISTS!$M$2:$M$13&lt;&gt;"")*ISNUMBER(SEARCH(LISTS!$M$2:$M$13,$I9692))),LISTS!$N$2:$N$13),"NO")="SI"),"SI","NO"))</f>
        <v/>
      </c>
      <c r="M9692" s="9">
        <f>IF(COUNTA($A9692:$K9692)=0,"",IF($K9692&lt;&gt;"",IF(COUNTIF($K$19:$K9692,$K9692)&gt;1,"SI","NO"),IF(COUNTIFS($A$19:$A9692,$A9692,$C$19:$C9692,$C9692,$J$19:$J9692,$J9692,$D$19:$D9692,$D9692)&gt;1,"SI","NO")))</f>
        <v/>
      </c>
      <c r="N9692" s="11">
        <f>IF(COUNTA($A9692:$K9692)=0,"",IF(AND($L9692="SI",$M9692="NO"),IFERROR($H9692,0),0))</f>
        <v/>
      </c>
      <c r="O9692" s="9">
        <f>IF(COUNTA($A9692:$K9692)=0,"",IF($M9692="SI","CUFE o factura duplicada dentro del reporte; no se suma dos veces",IF(IFERROR($H9692,0)&lt;=0,"DIAN reporta valor susceptible 0",IF($L9692="NO",IFERROR(LOOKUP(2,1/((LISTS!$M$2:$M$13&lt;&gt;"")*ISNUMBER(SEARCH(LISTS!$M$2:$M$13,$I9692))),LISTS!$O$2:$O$13),"Medio de pago no elegible o no identificado por DIAN"),"Apta automaticamente por pago electronico y base positiva"))))</f>
        <v/>
      </c>
    </row>
    <row r="9693">
      <c r="A9693" s="9" t="n"/>
      <c r="B9693" s="9" t="n"/>
      <c r="C9693" s="12" t="n"/>
      <c r="D9693" s="11" t="n"/>
      <c r="E9693" s="11" t="n"/>
      <c r="F9693" s="11" t="n"/>
      <c r="G9693" s="11" t="n"/>
      <c r="H9693" s="11" t="n"/>
      <c r="I9693" s="9" t="n"/>
      <c r="J9693" s="9" t="n"/>
      <c r="K9693" s="9" t="n"/>
      <c r="L9693" s="9">
        <f>IF(COUNTA($A9693:$K9693)=0,"",IF(AND(IFERROR($H9693,0)&gt;0,LEN(TRIM($K9693&amp;""))&gt;0,IFERROR(LOOKUP(2,1/((LISTS!$M$2:$M$13&lt;&gt;"")*ISNUMBER(SEARCH(LISTS!$M$2:$M$13,$I9693))),LISTS!$N$2:$N$13),"NO")="SI"),"SI","NO"))</f>
        <v/>
      </c>
      <c r="M9693" s="9">
        <f>IF(COUNTA($A9693:$K9693)=0,"",IF($K9693&lt;&gt;"",IF(COUNTIF($K$19:$K9693,$K9693)&gt;1,"SI","NO"),IF(COUNTIFS($A$19:$A9693,$A9693,$C$19:$C9693,$C9693,$J$19:$J9693,$J9693,$D$19:$D9693,$D9693)&gt;1,"SI","NO")))</f>
        <v/>
      </c>
      <c r="N9693" s="11">
        <f>IF(COUNTA($A9693:$K9693)=0,"",IF(AND($L9693="SI",$M9693="NO"),IFERROR($H9693,0),0))</f>
        <v/>
      </c>
      <c r="O9693" s="9">
        <f>IF(COUNTA($A9693:$K9693)=0,"",IF($M9693="SI","CUFE o factura duplicada dentro del reporte; no se suma dos veces",IF(IFERROR($H9693,0)&lt;=0,"DIAN reporta valor susceptible 0",IF($L9693="NO",IFERROR(LOOKUP(2,1/((LISTS!$M$2:$M$13&lt;&gt;"")*ISNUMBER(SEARCH(LISTS!$M$2:$M$13,$I9693))),LISTS!$O$2:$O$13),"Medio de pago no elegible o no identificado por DIAN"),"Apta automaticamente por pago electronico y base positiva"))))</f>
        <v/>
      </c>
    </row>
    <row r="9694">
      <c r="A9694" s="9" t="n"/>
      <c r="B9694" s="9" t="n"/>
      <c r="C9694" s="12" t="n"/>
      <c r="D9694" s="11" t="n"/>
      <c r="E9694" s="11" t="n"/>
      <c r="F9694" s="11" t="n"/>
      <c r="G9694" s="11" t="n"/>
      <c r="H9694" s="11" t="n"/>
      <c r="I9694" s="9" t="n"/>
      <c r="J9694" s="9" t="n"/>
      <c r="K9694" s="9" t="n"/>
      <c r="L9694" s="9">
        <f>IF(COUNTA($A9694:$K9694)=0,"",IF(AND(IFERROR($H9694,0)&gt;0,LEN(TRIM($K9694&amp;""))&gt;0,IFERROR(LOOKUP(2,1/((LISTS!$M$2:$M$13&lt;&gt;"")*ISNUMBER(SEARCH(LISTS!$M$2:$M$13,$I9694))),LISTS!$N$2:$N$13),"NO")="SI"),"SI","NO"))</f>
        <v/>
      </c>
      <c r="M9694" s="9">
        <f>IF(COUNTA($A9694:$K9694)=0,"",IF($K9694&lt;&gt;"",IF(COUNTIF($K$19:$K9694,$K9694)&gt;1,"SI","NO"),IF(COUNTIFS($A$19:$A9694,$A9694,$C$19:$C9694,$C9694,$J$19:$J9694,$J9694,$D$19:$D9694,$D9694)&gt;1,"SI","NO")))</f>
        <v/>
      </c>
      <c r="N9694" s="11">
        <f>IF(COUNTA($A9694:$K9694)=0,"",IF(AND($L9694="SI",$M9694="NO"),IFERROR($H9694,0),0))</f>
        <v/>
      </c>
      <c r="O9694" s="9">
        <f>IF(COUNTA($A9694:$K9694)=0,"",IF($M9694="SI","CUFE o factura duplicada dentro del reporte; no se suma dos veces",IF(IFERROR($H9694,0)&lt;=0,"DIAN reporta valor susceptible 0",IF($L9694="NO",IFERROR(LOOKUP(2,1/((LISTS!$M$2:$M$13&lt;&gt;"")*ISNUMBER(SEARCH(LISTS!$M$2:$M$13,$I9694))),LISTS!$O$2:$O$13),"Medio de pago no elegible o no identificado por DIAN"),"Apta automaticamente por pago electronico y base positiva"))))</f>
        <v/>
      </c>
    </row>
    <row r="9695">
      <c r="A9695" s="9" t="n"/>
      <c r="B9695" s="9" t="n"/>
      <c r="C9695" s="12" t="n"/>
      <c r="D9695" s="11" t="n"/>
      <c r="E9695" s="11" t="n"/>
      <c r="F9695" s="11" t="n"/>
      <c r="G9695" s="11" t="n"/>
      <c r="H9695" s="11" t="n"/>
      <c r="I9695" s="9" t="n"/>
      <c r="J9695" s="9" t="n"/>
      <c r="K9695" s="9" t="n"/>
      <c r="L9695" s="9">
        <f>IF(COUNTA($A9695:$K9695)=0,"",IF(AND(IFERROR($H9695,0)&gt;0,LEN(TRIM($K9695&amp;""))&gt;0,IFERROR(LOOKUP(2,1/((LISTS!$M$2:$M$13&lt;&gt;"")*ISNUMBER(SEARCH(LISTS!$M$2:$M$13,$I9695))),LISTS!$N$2:$N$13),"NO")="SI"),"SI","NO"))</f>
        <v/>
      </c>
      <c r="M9695" s="9">
        <f>IF(COUNTA($A9695:$K9695)=0,"",IF($K9695&lt;&gt;"",IF(COUNTIF($K$19:$K9695,$K9695)&gt;1,"SI","NO"),IF(COUNTIFS($A$19:$A9695,$A9695,$C$19:$C9695,$C9695,$J$19:$J9695,$J9695,$D$19:$D9695,$D9695)&gt;1,"SI","NO")))</f>
        <v/>
      </c>
      <c r="N9695" s="11">
        <f>IF(COUNTA($A9695:$K9695)=0,"",IF(AND($L9695="SI",$M9695="NO"),IFERROR($H9695,0),0))</f>
        <v/>
      </c>
      <c r="O9695" s="9">
        <f>IF(COUNTA($A9695:$K9695)=0,"",IF($M9695="SI","CUFE o factura duplicada dentro del reporte; no se suma dos veces",IF(IFERROR($H9695,0)&lt;=0,"DIAN reporta valor susceptible 0",IF($L9695="NO",IFERROR(LOOKUP(2,1/((LISTS!$M$2:$M$13&lt;&gt;"")*ISNUMBER(SEARCH(LISTS!$M$2:$M$13,$I9695))),LISTS!$O$2:$O$13),"Medio de pago no elegible o no identificado por DIAN"),"Apta automaticamente por pago electronico y base positiva"))))</f>
        <v/>
      </c>
    </row>
    <row r="9696">
      <c r="A9696" s="9" t="n"/>
      <c r="B9696" s="9" t="n"/>
      <c r="C9696" s="12" t="n"/>
      <c r="D9696" s="11" t="n"/>
      <c r="E9696" s="11" t="n"/>
      <c r="F9696" s="11" t="n"/>
      <c r="G9696" s="11" t="n"/>
      <c r="H9696" s="11" t="n"/>
      <c r="I9696" s="9" t="n"/>
      <c r="J9696" s="9" t="n"/>
      <c r="K9696" s="9" t="n"/>
      <c r="L9696" s="9">
        <f>IF(COUNTA($A9696:$K9696)=0,"",IF(AND(IFERROR($H9696,0)&gt;0,LEN(TRIM($K9696&amp;""))&gt;0,IFERROR(LOOKUP(2,1/((LISTS!$M$2:$M$13&lt;&gt;"")*ISNUMBER(SEARCH(LISTS!$M$2:$M$13,$I9696))),LISTS!$N$2:$N$13),"NO")="SI"),"SI","NO"))</f>
        <v/>
      </c>
      <c r="M9696" s="9">
        <f>IF(COUNTA($A9696:$K9696)=0,"",IF($K9696&lt;&gt;"",IF(COUNTIF($K$19:$K9696,$K9696)&gt;1,"SI","NO"),IF(COUNTIFS($A$19:$A9696,$A9696,$C$19:$C9696,$C9696,$J$19:$J9696,$J9696,$D$19:$D9696,$D9696)&gt;1,"SI","NO")))</f>
        <v/>
      </c>
      <c r="N9696" s="11">
        <f>IF(COUNTA($A9696:$K9696)=0,"",IF(AND($L9696="SI",$M9696="NO"),IFERROR($H9696,0),0))</f>
        <v/>
      </c>
      <c r="O9696" s="9">
        <f>IF(COUNTA($A9696:$K9696)=0,"",IF($M9696="SI","CUFE o factura duplicada dentro del reporte; no se suma dos veces",IF(IFERROR($H9696,0)&lt;=0,"DIAN reporta valor susceptible 0",IF($L9696="NO",IFERROR(LOOKUP(2,1/((LISTS!$M$2:$M$13&lt;&gt;"")*ISNUMBER(SEARCH(LISTS!$M$2:$M$13,$I9696))),LISTS!$O$2:$O$13),"Medio de pago no elegible o no identificado por DIAN"),"Apta automaticamente por pago electronico y base positiva"))))</f>
        <v/>
      </c>
    </row>
    <row r="9697">
      <c r="A9697" s="9" t="n"/>
      <c r="B9697" s="9" t="n"/>
      <c r="C9697" s="12" t="n"/>
      <c r="D9697" s="11" t="n"/>
      <c r="E9697" s="11" t="n"/>
      <c r="F9697" s="11" t="n"/>
      <c r="G9697" s="11" t="n"/>
      <c r="H9697" s="11" t="n"/>
      <c r="I9697" s="9" t="n"/>
      <c r="J9697" s="9" t="n"/>
      <c r="K9697" s="9" t="n"/>
      <c r="L9697" s="9">
        <f>IF(COUNTA($A9697:$K9697)=0,"",IF(AND(IFERROR($H9697,0)&gt;0,LEN(TRIM($K9697&amp;""))&gt;0,IFERROR(LOOKUP(2,1/((LISTS!$M$2:$M$13&lt;&gt;"")*ISNUMBER(SEARCH(LISTS!$M$2:$M$13,$I9697))),LISTS!$N$2:$N$13),"NO")="SI"),"SI","NO"))</f>
        <v/>
      </c>
      <c r="M9697" s="9">
        <f>IF(COUNTA($A9697:$K9697)=0,"",IF($K9697&lt;&gt;"",IF(COUNTIF($K$19:$K9697,$K9697)&gt;1,"SI","NO"),IF(COUNTIFS($A$19:$A9697,$A9697,$C$19:$C9697,$C9697,$J$19:$J9697,$J9697,$D$19:$D9697,$D9697)&gt;1,"SI","NO")))</f>
        <v/>
      </c>
      <c r="N9697" s="11">
        <f>IF(COUNTA($A9697:$K9697)=0,"",IF(AND($L9697="SI",$M9697="NO"),IFERROR($H9697,0),0))</f>
        <v/>
      </c>
      <c r="O9697" s="9">
        <f>IF(COUNTA($A9697:$K9697)=0,"",IF($M9697="SI","CUFE o factura duplicada dentro del reporte; no se suma dos veces",IF(IFERROR($H9697,0)&lt;=0,"DIAN reporta valor susceptible 0",IF($L9697="NO",IFERROR(LOOKUP(2,1/((LISTS!$M$2:$M$13&lt;&gt;"")*ISNUMBER(SEARCH(LISTS!$M$2:$M$13,$I9697))),LISTS!$O$2:$O$13),"Medio de pago no elegible o no identificado por DIAN"),"Apta automaticamente por pago electronico y base positiva"))))</f>
        <v/>
      </c>
    </row>
    <row r="9698">
      <c r="A9698" s="9" t="n"/>
      <c r="B9698" s="9" t="n"/>
      <c r="C9698" s="12" t="n"/>
      <c r="D9698" s="11" t="n"/>
      <c r="E9698" s="11" t="n"/>
      <c r="F9698" s="11" t="n"/>
      <c r="G9698" s="11" t="n"/>
      <c r="H9698" s="11" t="n"/>
      <c r="I9698" s="9" t="n"/>
      <c r="J9698" s="9" t="n"/>
      <c r="K9698" s="9" t="n"/>
      <c r="L9698" s="9">
        <f>IF(COUNTA($A9698:$K9698)=0,"",IF(AND(IFERROR($H9698,0)&gt;0,LEN(TRIM($K9698&amp;""))&gt;0,IFERROR(LOOKUP(2,1/((LISTS!$M$2:$M$13&lt;&gt;"")*ISNUMBER(SEARCH(LISTS!$M$2:$M$13,$I9698))),LISTS!$N$2:$N$13),"NO")="SI"),"SI","NO"))</f>
        <v/>
      </c>
      <c r="M9698" s="9">
        <f>IF(COUNTA($A9698:$K9698)=0,"",IF($K9698&lt;&gt;"",IF(COUNTIF($K$19:$K9698,$K9698)&gt;1,"SI","NO"),IF(COUNTIFS($A$19:$A9698,$A9698,$C$19:$C9698,$C9698,$J$19:$J9698,$J9698,$D$19:$D9698,$D9698)&gt;1,"SI","NO")))</f>
        <v/>
      </c>
      <c r="N9698" s="11">
        <f>IF(COUNTA($A9698:$K9698)=0,"",IF(AND($L9698="SI",$M9698="NO"),IFERROR($H9698,0),0))</f>
        <v/>
      </c>
      <c r="O9698" s="9">
        <f>IF(COUNTA($A9698:$K9698)=0,"",IF($M9698="SI","CUFE o factura duplicada dentro del reporte; no se suma dos veces",IF(IFERROR($H9698,0)&lt;=0,"DIAN reporta valor susceptible 0",IF($L9698="NO",IFERROR(LOOKUP(2,1/((LISTS!$M$2:$M$13&lt;&gt;"")*ISNUMBER(SEARCH(LISTS!$M$2:$M$13,$I9698))),LISTS!$O$2:$O$13),"Medio de pago no elegible o no identificado por DIAN"),"Apta automaticamente por pago electronico y base positiva"))))</f>
        <v/>
      </c>
    </row>
    <row r="9699">
      <c r="A9699" s="9" t="n"/>
      <c r="B9699" s="9" t="n"/>
      <c r="C9699" s="12" t="n"/>
      <c r="D9699" s="11" t="n"/>
      <c r="E9699" s="11" t="n"/>
      <c r="F9699" s="11" t="n"/>
      <c r="G9699" s="11" t="n"/>
      <c r="H9699" s="11" t="n"/>
      <c r="I9699" s="9" t="n"/>
      <c r="J9699" s="9" t="n"/>
      <c r="K9699" s="9" t="n"/>
      <c r="L9699" s="9">
        <f>IF(COUNTA($A9699:$K9699)=0,"",IF(AND(IFERROR($H9699,0)&gt;0,LEN(TRIM($K9699&amp;""))&gt;0,IFERROR(LOOKUP(2,1/((LISTS!$M$2:$M$13&lt;&gt;"")*ISNUMBER(SEARCH(LISTS!$M$2:$M$13,$I9699))),LISTS!$N$2:$N$13),"NO")="SI"),"SI","NO"))</f>
        <v/>
      </c>
      <c r="M9699" s="9">
        <f>IF(COUNTA($A9699:$K9699)=0,"",IF($K9699&lt;&gt;"",IF(COUNTIF($K$19:$K9699,$K9699)&gt;1,"SI","NO"),IF(COUNTIFS($A$19:$A9699,$A9699,$C$19:$C9699,$C9699,$J$19:$J9699,$J9699,$D$19:$D9699,$D9699)&gt;1,"SI","NO")))</f>
        <v/>
      </c>
      <c r="N9699" s="11">
        <f>IF(COUNTA($A9699:$K9699)=0,"",IF(AND($L9699="SI",$M9699="NO"),IFERROR($H9699,0),0))</f>
        <v/>
      </c>
      <c r="O9699" s="9">
        <f>IF(COUNTA($A9699:$K9699)=0,"",IF($M9699="SI","CUFE o factura duplicada dentro del reporte; no se suma dos veces",IF(IFERROR($H9699,0)&lt;=0,"DIAN reporta valor susceptible 0",IF($L9699="NO",IFERROR(LOOKUP(2,1/((LISTS!$M$2:$M$13&lt;&gt;"")*ISNUMBER(SEARCH(LISTS!$M$2:$M$13,$I9699))),LISTS!$O$2:$O$13),"Medio de pago no elegible o no identificado por DIAN"),"Apta automaticamente por pago electronico y base positiva"))))</f>
        <v/>
      </c>
    </row>
    <row r="9700">
      <c r="A9700" s="9" t="n"/>
      <c r="B9700" s="9" t="n"/>
      <c r="C9700" s="12" t="n"/>
      <c r="D9700" s="11" t="n"/>
      <c r="E9700" s="11" t="n"/>
      <c r="F9700" s="11" t="n"/>
      <c r="G9700" s="11" t="n"/>
      <c r="H9700" s="11" t="n"/>
      <c r="I9700" s="9" t="n"/>
      <c r="J9700" s="9" t="n"/>
      <c r="K9700" s="9" t="n"/>
      <c r="L9700" s="9">
        <f>IF(COUNTA($A9700:$K9700)=0,"",IF(AND(IFERROR($H9700,0)&gt;0,LEN(TRIM($K9700&amp;""))&gt;0,IFERROR(LOOKUP(2,1/((LISTS!$M$2:$M$13&lt;&gt;"")*ISNUMBER(SEARCH(LISTS!$M$2:$M$13,$I9700))),LISTS!$N$2:$N$13),"NO")="SI"),"SI","NO"))</f>
        <v/>
      </c>
      <c r="M9700" s="9">
        <f>IF(COUNTA($A9700:$K9700)=0,"",IF($K9700&lt;&gt;"",IF(COUNTIF($K$19:$K9700,$K9700)&gt;1,"SI","NO"),IF(COUNTIFS($A$19:$A9700,$A9700,$C$19:$C9700,$C9700,$J$19:$J9700,$J9700,$D$19:$D9700,$D9700)&gt;1,"SI","NO")))</f>
        <v/>
      </c>
      <c r="N9700" s="11">
        <f>IF(COUNTA($A9700:$K9700)=0,"",IF(AND($L9700="SI",$M9700="NO"),IFERROR($H9700,0),0))</f>
        <v/>
      </c>
      <c r="O9700" s="9">
        <f>IF(COUNTA($A9700:$K9700)=0,"",IF($M9700="SI","CUFE o factura duplicada dentro del reporte; no se suma dos veces",IF(IFERROR($H9700,0)&lt;=0,"DIAN reporta valor susceptible 0",IF($L9700="NO",IFERROR(LOOKUP(2,1/((LISTS!$M$2:$M$13&lt;&gt;"")*ISNUMBER(SEARCH(LISTS!$M$2:$M$13,$I9700))),LISTS!$O$2:$O$13),"Medio de pago no elegible o no identificado por DIAN"),"Apta automaticamente por pago electronico y base positiva"))))</f>
        <v/>
      </c>
    </row>
    <row r="9701">
      <c r="A9701" s="9" t="n"/>
      <c r="B9701" s="9" t="n"/>
      <c r="C9701" s="12" t="n"/>
      <c r="D9701" s="11" t="n"/>
      <c r="E9701" s="11" t="n"/>
      <c r="F9701" s="11" t="n"/>
      <c r="G9701" s="11" t="n"/>
      <c r="H9701" s="11" t="n"/>
      <c r="I9701" s="9" t="n"/>
      <c r="J9701" s="9" t="n"/>
      <c r="K9701" s="9" t="n"/>
      <c r="L9701" s="9">
        <f>IF(COUNTA($A9701:$K9701)=0,"",IF(AND(IFERROR($H9701,0)&gt;0,LEN(TRIM($K9701&amp;""))&gt;0,IFERROR(LOOKUP(2,1/((LISTS!$M$2:$M$13&lt;&gt;"")*ISNUMBER(SEARCH(LISTS!$M$2:$M$13,$I9701))),LISTS!$N$2:$N$13),"NO")="SI"),"SI","NO"))</f>
        <v/>
      </c>
      <c r="M9701" s="9">
        <f>IF(COUNTA($A9701:$K9701)=0,"",IF($K9701&lt;&gt;"",IF(COUNTIF($K$19:$K9701,$K9701)&gt;1,"SI","NO"),IF(COUNTIFS($A$19:$A9701,$A9701,$C$19:$C9701,$C9701,$J$19:$J9701,$J9701,$D$19:$D9701,$D9701)&gt;1,"SI","NO")))</f>
        <v/>
      </c>
      <c r="N9701" s="11">
        <f>IF(COUNTA($A9701:$K9701)=0,"",IF(AND($L9701="SI",$M9701="NO"),IFERROR($H9701,0),0))</f>
        <v/>
      </c>
      <c r="O9701" s="9">
        <f>IF(COUNTA($A9701:$K9701)=0,"",IF($M9701="SI","CUFE o factura duplicada dentro del reporte; no se suma dos veces",IF(IFERROR($H9701,0)&lt;=0,"DIAN reporta valor susceptible 0",IF($L9701="NO",IFERROR(LOOKUP(2,1/((LISTS!$M$2:$M$13&lt;&gt;"")*ISNUMBER(SEARCH(LISTS!$M$2:$M$13,$I9701))),LISTS!$O$2:$O$13),"Medio de pago no elegible o no identificado por DIAN"),"Apta automaticamente por pago electronico y base positiva"))))</f>
        <v/>
      </c>
    </row>
    <row r="9702">
      <c r="A9702" s="9" t="n"/>
      <c r="B9702" s="9" t="n"/>
      <c r="C9702" s="12" t="n"/>
      <c r="D9702" s="11" t="n"/>
      <c r="E9702" s="11" t="n"/>
      <c r="F9702" s="11" t="n"/>
      <c r="G9702" s="11" t="n"/>
      <c r="H9702" s="11" t="n"/>
      <c r="I9702" s="9" t="n"/>
      <c r="J9702" s="9" t="n"/>
      <c r="K9702" s="9" t="n"/>
      <c r="L9702" s="9">
        <f>IF(COUNTA($A9702:$K9702)=0,"",IF(AND(IFERROR($H9702,0)&gt;0,LEN(TRIM($K9702&amp;""))&gt;0,IFERROR(LOOKUP(2,1/((LISTS!$M$2:$M$13&lt;&gt;"")*ISNUMBER(SEARCH(LISTS!$M$2:$M$13,$I9702))),LISTS!$N$2:$N$13),"NO")="SI"),"SI","NO"))</f>
        <v/>
      </c>
      <c r="M9702" s="9">
        <f>IF(COUNTA($A9702:$K9702)=0,"",IF($K9702&lt;&gt;"",IF(COUNTIF($K$19:$K9702,$K9702)&gt;1,"SI","NO"),IF(COUNTIFS($A$19:$A9702,$A9702,$C$19:$C9702,$C9702,$J$19:$J9702,$J9702,$D$19:$D9702,$D9702)&gt;1,"SI","NO")))</f>
        <v/>
      </c>
      <c r="N9702" s="11">
        <f>IF(COUNTA($A9702:$K9702)=0,"",IF(AND($L9702="SI",$M9702="NO"),IFERROR($H9702,0),0))</f>
        <v/>
      </c>
      <c r="O9702" s="9">
        <f>IF(COUNTA($A9702:$K9702)=0,"",IF($M9702="SI","CUFE o factura duplicada dentro del reporte; no se suma dos veces",IF(IFERROR($H9702,0)&lt;=0,"DIAN reporta valor susceptible 0",IF($L9702="NO",IFERROR(LOOKUP(2,1/((LISTS!$M$2:$M$13&lt;&gt;"")*ISNUMBER(SEARCH(LISTS!$M$2:$M$13,$I9702))),LISTS!$O$2:$O$13),"Medio de pago no elegible o no identificado por DIAN"),"Apta automaticamente por pago electronico y base positiva"))))</f>
        <v/>
      </c>
    </row>
    <row r="9703">
      <c r="A9703" s="9" t="n"/>
      <c r="B9703" s="9" t="n"/>
      <c r="C9703" s="12" t="n"/>
      <c r="D9703" s="11" t="n"/>
      <c r="E9703" s="11" t="n"/>
      <c r="F9703" s="11" t="n"/>
      <c r="G9703" s="11" t="n"/>
      <c r="H9703" s="11" t="n"/>
      <c r="I9703" s="9" t="n"/>
      <c r="J9703" s="9" t="n"/>
      <c r="K9703" s="9" t="n"/>
      <c r="L9703" s="9">
        <f>IF(COUNTA($A9703:$K9703)=0,"",IF(AND(IFERROR($H9703,0)&gt;0,LEN(TRIM($K9703&amp;""))&gt;0,IFERROR(LOOKUP(2,1/((LISTS!$M$2:$M$13&lt;&gt;"")*ISNUMBER(SEARCH(LISTS!$M$2:$M$13,$I9703))),LISTS!$N$2:$N$13),"NO")="SI"),"SI","NO"))</f>
        <v/>
      </c>
      <c r="M9703" s="9">
        <f>IF(COUNTA($A9703:$K9703)=0,"",IF($K9703&lt;&gt;"",IF(COUNTIF($K$19:$K9703,$K9703)&gt;1,"SI","NO"),IF(COUNTIFS($A$19:$A9703,$A9703,$C$19:$C9703,$C9703,$J$19:$J9703,$J9703,$D$19:$D9703,$D9703)&gt;1,"SI","NO")))</f>
        <v/>
      </c>
      <c r="N9703" s="11">
        <f>IF(COUNTA($A9703:$K9703)=0,"",IF(AND($L9703="SI",$M9703="NO"),IFERROR($H9703,0),0))</f>
        <v/>
      </c>
      <c r="O9703" s="9">
        <f>IF(COUNTA($A9703:$K9703)=0,"",IF($M9703="SI","CUFE o factura duplicada dentro del reporte; no se suma dos veces",IF(IFERROR($H9703,0)&lt;=0,"DIAN reporta valor susceptible 0",IF($L9703="NO",IFERROR(LOOKUP(2,1/((LISTS!$M$2:$M$13&lt;&gt;"")*ISNUMBER(SEARCH(LISTS!$M$2:$M$13,$I9703))),LISTS!$O$2:$O$13),"Medio de pago no elegible o no identificado por DIAN"),"Apta automaticamente por pago electronico y base positiva"))))</f>
        <v/>
      </c>
    </row>
    <row r="9704">
      <c r="A9704" s="9" t="n"/>
      <c r="B9704" s="9" t="n"/>
      <c r="C9704" s="12" t="n"/>
      <c r="D9704" s="11" t="n"/>
      <c r="E9704" s="11" t="n"/>
      <c r="F9704" s="11" t="n"/>
      <c r="G9704" s="11" t="n"/>
      <c r="H9704" s="11" t="n"/>
      <c r="I9704" s="9" t="n"/>
      <c r="J9704" s="9" t="n"/>
      <c r="K9704" s="9" t="n"/>
      <c r="L9704" s="9">
        <f>IF(COUNTA($A9704:$K9704)=0,"",IF(AND(IFERROR($H9704,0)&gt;0,LEN(TRIM($K9704&amp;""))&gt;0,IFERROR(LOOKUP(2,1/((LISTS!$M$2:$M$13&lt;&gt;"")*ISNUMBER(SEARCH(LISTS!$M$2:$M$13,$I9704))),LISTS!$N$2:$N$13),"NO")="SI"),"SI","NO"))</f>
        <v/>
      </c>
      <c r="M9704" s="9">
        <f>IF(COUNTA($A9704:$K9704)=0,"",IF($K9704&lt;&gt;"",IF(COUNTIF($K$19:$K9704,$K9704)&gt;1,"SI","NO"),IF(COUNTIFS($A$19:$A9704,$A9704,$C$19:$C9704,$C9704,$J$19:$J9704,$J9704,$D$19:$D9704,$D9704)&gt;1,"SI","NO")))</f>
        <v/>
      </c>
      <c r="N9704" s="11">
        <f>IF(COUNTA($A9704:$K9704)=0,"",IF(AND($L9704="SI",$M9704="NO"),IFERROR($H9704,0),0))</f>
        <v/>
      </c>
      <c r="O9704" s="9">
        <f>IF(COUNTA($A9704:$K9704)=0,"",IF($M9704="SI","CUFE o factura duplicada dentro del reporte; no se suma dos veces",IF(IFERROR($H9704,0)&lt;=0,"DIAN reporta valor susceptible 0",IF($L9704="NO",IFERROR(LOOKUP(2,1/((LISTS!$M$2:$M$13&lt;&gt;"")*ISNUMBER(SEARCH(LISTS!$M$2:$M$13,$I9704))),LISTS!$O$2:$O$13),"Medio de pago no elegible o no identificado por DIAN"),"Apta automaticamente por pago electronico y base positiva"))))</f>
        <v/>
      </c>
    </row>
    <row r="9705">
      <c r="A9705" s="9" t="n"/>
      <c r="B9705" s="9" t="n"/>
      <c r="C9705" s="12" t="n"/>
      <c r="D9705" s="11" t="n"/>
      <c r="E9705" s="11" t="n"/>
      <c r="F9705" s="11" t="n"/>
      <c r="G9705" s="11" t="n"/>
      <c r="H9705" s="11" t="n"/>
      <c r="I9705" s="9" t="n"/>
      <c r="J9705" s="9" t="n"/>
      <c r="K9705" s="9" t="n"/>
      <c r="L9705" s="9">
        <f>IF(COUNTA($A9705:$K9705)=0,"",IF(AND(IFERROR($H9705,0)&gt;0,LEN(TRIM($K9705&amp;""))&gt;0,IFERROR(LOOKUP(2,1/((LISTS!$M$2:$M$13&lt;&gt;"")*ISNUMBER(SEARCH(LISTS!$M$2:$M$13,$I9705))),LISTS!$N$2:$N$13),"NO")="SI"),"SI","NO"))</f>
        <v/>
      </c>
      <c r="M9705" s="9">
        <f>IF(COUNTA($A9705:$K9705)=0,"",IF($K9705&lt;&gt;"",IF(COUNTIF($K$19:$K9705,$K9705)&gt;1,"SI","NO"),IF(COUNTIFS($A$19:$A9705,$A9705,$C$19:$C9705,$C9705,$J$19:$J9705,$J9705,$D$19:$D9705,$D9705)&gt;1,"SI","NO")))</f>
        <v/>
      </c>
      <c r="N9705" s="11">
        <f>IF(COUNTA($A9705:$K9705)=0,"",IF(AND($L9705="SI",$M9705="NO"),IFERROR($H9705,0),0))</f>
        <v/>
      </c>
      <c r="O9705" s="9">
        <f>IF(COUNTA($A9705:$K9705)=0,"",IF($M9705="SI","CUFE o factura duplicada dentro del reporte; no se suma dos veces",IF(IFERROR($H9705,0)&lt;=0,"DIAN reporta valor susceptible 0",IF($L9705="NO",IFERROR(LOOKUP(2,1/((LISTS!$M$2:$M$13&lt;&gt;"")*ISNUMBER(SEARCH(LISTS!$M$2:$M$13,$I9705))),LISTS!$O$2:$O$13),"Medio de pago no elegible o no identificado por DIAN"),"Apta automaticamente por pago electronico y base positiva"))))</f>
        <v/>
      </c>
    </row>
    <row r="9706">
      <c r="A9706" s="9" t="n"/>
      <c r="B9706" s="9" t="n"/>
      <c r="C9706" s="12" t="n"/>
      <c r="D9706" s="11" t="n"/>
      <c r="E9706" s="11" t="n"/>
      <c r="F9706" s="11" t="n"/>
      <c r="G9706" s="11" t="n"/>
      <c r="H9706" s="11" t="n"/>
      <c r="I9706" s="9" t="n"/>
      <c r="J9706" s="9" t="n"/>
      <c r="K9706" s="9" t="n"/>
      <c r="L9706" s="9">
        <f>IF(COUNTA($A9706:$K9706)=0,"",IF(AND(IFERROR($H9706,0)&gt;0,LEN(TRIM($K9706&amp;""))&gt;0,IFERROR(LOOKUP(2,1/((LISTS!$M$2:$M$13&lt;&gt;"")*ISNUMBER(SEARCH(LISTS!$M$2:$M$13,$I9706))),LISTS!$N$2:$N$13),"NO")="SI"),"SI","NO"))</f>
        <v/>
      </c>
      <c r="M9706" s="9">
        <f>IF(COUNTA($A9706:$K9706)=0,"",IF($K9706&lt;&gt;"",IF(COUNTIF($K$19:$K9706,$K9706)&gt;1,"SI","NO"),IF(COUNTIFS($A$19:$A9706,$A9706,$C$19:$C9706,$C9706,$J$19:$J9706,$J9706,$D$19:$D9706,$D9706)&gt;1,"SI","NO")))</f>
        <v/>
      </c>
      <c r="N9706" s="11">
        <f>IF(COUNTA($A9706:$K9706)=0,"",IF(AND($L9706="SI",$M9706="NO"),IFERROR($H9706,0),0))</f>
        <v/>
      </c>
      <c r="O9706" s="9">
        <f>IF(COUNTA($A9706:$K9706)=0,"",IF($M9706="SI","CUFE o factura duplicada dentro del reporte; no se suma dos veces",IF(IFERROR($H9706,0)&lt;=0,"DIAN reporta valor susceptible 0",IF($L9706="NO",IFERROR(LOOKUP(2,1/((LISTS!$M$2:$M$13&lt;&gt;"")*ISNUMBER(SEARCH(LISTS!$M$2:$M$13,$I9706))),LISTS!$O$2:$O$13),"Medio de pago no elegible o no identificado por DIAN"),"Apta automaticamente por pago electronico y base positiva"))))</f>
        <v/>
      </c>
    </row>
    <row r="9707">
      <c r="A9707" s="9" t="n"/>
      <c r="B9707" s="9" t="n"/>
      <c r="C9707" s="12" t="n"/>
      <c r="D9707" s="11" t="n"/>
      <c r="E9707" s="11" t="n"/>
      <c r="F9707" s="11" t="n"/>
      <c r="G9707" s="11" t="n"/>
      <c r="H9707" s="11" t="n"/>
      <c r="I9707" s="9" t="n"/>
      <c r="J9707" s="9" t="n"/>
      <c r="K9707" s="9" t="n"/>
      <c r="L9707" s="9">
        <f>IF(COUNTA($A9707:$K9707)=0,"",IF(AND(IFERROR($H9707,0)&gt;0,LEN(TRIM($K9707&amp;""))&gt;0,IFERROR(LOOKUP(2,1/((LISTS!$M$2:$M$13&lt;&gt;"")*ISNUMBER(SEARCH(LISTS!$M$2:$M$13,$I9707))),LISTS!$N$2:$N$13),"NO")="SI"),"SI","NO"))</f>
        <v/>
      </c>
      <c r="M9707" s="9">
        <f>IF(COUNTA($A9707:$K9707)=0,"",IF($K9707&lt;&gt;"",IF(COUNTIF($K$19:$K9707,$K9707)&gt;1,"SI","NO"),IF(COUNTIFS($A$19:$A9707,$A9707,$C$19:$C9707,$C9707,$J$19:$J9707,$J9707,$D$19:$D9707,$D9707)&gt;1,"SI","NO")))</f>
        <v/>
      </c>
      <c r="N9707" s="11">
        <f>IF(COUNTA($A9707:$K9707)=0,"",IF(AND($L9707="SI",$M9707="NO"),IFERROR($H9707,0),0))</f>
        <v/>
      </c>
      <c r="O9707" s="9">
        <f>IF(COUNTA($A9707:$K9707)=0,"",IF($M9707="SI","CUFE o factura duplicada dentro del reporte; no se suma dos veces",IF(IFERROR($H9707,0)&lt;=0,"DIAN reporta valor susceptible 0",IF($L9707="NO",IFERROR(LOOKUP(2,1/((LISTS!$M$2:$M$13&lt;&gt;"")*ISNUMBER(SEARCH(LISTS!$M$2:$M$13,$I9707))),LISTS!$O$2:$O$13),"Medio de pago no elegible o no identificado por DIAN"),"Apta automaticamente por pago electronico y base positiva"))))</f>
        <v/>
      </c>
    </row>
    <row r="9708">
      <c r="A9708" s="9" t="n"/>
      <c r="B9708" s="9" t="n"/>
      <c r="C9708" s="12" t="n"/>
      <c r="D9708" s="11" t="n"/>
      <c r="E9708" s="11" t="n"/>
      <c r="F9708" s="11" t="n"/>
      <c r="G9708" s="11" t="n"/>
      <c r="H9708" s="11" t="n"/>
      <c r="I9708" s="9" t="n"/>
      <c r="J9708" s="9" t="n"/>
      <c r="K9708" s="9" t="n"/>
      <c r="L9708" s="9">
        <f>IF(COUNTA($A9708:$K9708)=0,"",IF(AND(IFERROR($H9708,0)&gt;0,LEN(TRIM($K9708&amp;""))&gt;0,IFERROR(LOOKUP(2,1/((LISTS!$M$2:$M$13&lt;&gt;"")*ISNUMBER(SEARCH(LISTS!$M$2:$M$13,$I9708))),LISTS!$N$2:$N$13),"NO")="SI"),"SI","NO"))</f>
        <v/>
      </c>
      <c r="M9708" s="9">
        <f>IF(COUNTA($A9708:$K9708)=0,"",IF($K9708&lt;&gt;"",IF(COUNTIF($K$19:$K9708,$K9708)&gt;1,"SI","NO"),IF(COUNTIFS($A$19:$A9708,$A9708,$C$19:$C9708,$C9708,$J$19:$J9708,$J9708,$D$19:$D9708,$D9708)&gt;1,"SI","NO")))</f>
        <v/>
      </c>
      <c r="N9708" s="11">
        <f>IF(COUNTA($A9708:$K9708)=0,"",IF(AND($L9708="SI",$M9708="NO"),IFERROR($H9708,0),0))</f>
        <v/>
      </c>
      <c r="O9708" s="9">
        <f>IF(COUNTA($A9708:$K9708)=0,"",IF($M9708="SI","CUFE o factura duplicada dentro del reporte; no se suma dos veces",IF(IFERROR($H9708,0)&lt;=0,"DIAN reporta valor susceptible 0",IF($L9708="NO",IFERROR(LOOKUP(2,1/((LISTS!$M$2:$M$13&lt;&gt;"")*ISNUMBER(SEARCH(LISTS!$M$2:$M$13,$I9708))),LISTS!$O$2:$O$13),"Medio de pago no elegible o no identificado por DIAN"),"Apta automaticamente por pago electronico y base positiva"))))</f>
        <v/>
      </c>
    </row>
    <row r="9709">
      <c r="A9709" s="9" t="n"/>
      <c r="B9709" s="9" t="n"/>
      <c r="C9709" s="12" t="n"/>
      <c r="D9709" s="11" t="n"/>
      <c r="E9709" s="11" t="n"/>
      <c r="F9709" s="11" t="n"/>
      <c r="G9709" s="11" t="n"/>
      <c r="H9709" s="11" t="n"/>
      <c r="I9709" s="9" t="n"/>
      <c r="J9709" s="9" t="n"/>
      <c r="K9709" s="9" t="n"/>
      <c r="L9709" s="9">
        <f>IF(COUNTA($A9709:$K9709)=0,"",IF(AND(IFERROR($H9709,0)&gt;0,LEN(TRIM($K9709&amp;""))&gt;0,IFERROR(LOOKUP(2,1/((LISTS!$M$2:$M$13&lt;&gt;"")*ISNUMBER(SEARCH(LISTS!$M$2:$M$13,$I9709))),LISTS!$N$2:$N$13),"NO")="SI"),"SI","NO"))</f>
        <v/>
      </c>
      <c r="M9709" s="9">
        <f>IF(COUNTA($A9709:$K9709)=0,"",IF($K9709&lt;&gt;"",IF(COUNTIF($K$19:$K9709,$K9709)&gt;1,"SI","NO"),IF(COUNTIFS($A$19:$A9709,$A9709,$C$19:$C9709,$C9709,$J$19:$J9709,$J9709,$D$19:$D9709,$D9709)&gt;1,"SI","NO")))</f>
        <v/>
      </c>
      <c r="N9709" s="11">
        <f>IF(COUNTA($A9709:$K9709)=0,"",IF(AND($L9709="SI",$M9709="NO"),IFERROR($H9709,0),0))</f>
        <v/>
      </c>
      <c r="O9709" s="9">
        <f>IF(COUNTA($A9709:$K9709)=0,"",IF($M9709="SI","CUFE o factura duplicada dentro del reporte; no se suma dos veces",IF(IFERROR($H9709,0)&lt;=0,"DIAN reporta valor susceptible 0",IF($L9709="NO",IFERROR(LOOKUP(2,1/((LISTS!$M$2:$M$13&lt;&gt;"")*ISNUMBER(SEARCH(LISTS!$M$2:$M$13,$I9709))),LISTS!$O$2:$O$13),"Medio de pago no elegible o no identificado por DIAN"),"Apta automaticamente por pago electronico y base positiva"))))</f>
        <v/>
      </c>
    </row>
    <row r="9710">
      <c r="A9710" s="9" t="n"/>
      <c r="B9710" s="9" t="n"/>
      <c r="C9710" s="12" t="n"/>
      <c r="D9710" s="11" t="n"/>
      <c r="E9710" s="11" t="n"/>
      <c r="F9710" s="11" t="n"/>
      <c r="G9710" s="11" t="n"/>
      <c r="H9710" s="11" t="n"/>
      <c r="I9710" s="9" t="n"/>
      <c r="J9710" s="9" t="n"/>
      <c r="K9710" s="9" t="n"/>
      <c r="L9710" s="9">
        <f>IF(COUNTA($A9710:$K9710)=0,"",IF(AND(IFERROR($H9710,0)&gt;0,LEN(TRIM($K9710&amp;""))&gt;0,IFERROR(LOOKUP(2,1/((LISTS!$M$2:$M$13&lt;&gt;"")*ISNUMBER(SEARCH(LISTS!$M$2:$M$13,$I9710))),LISTS!$N$2:$N$13),"NO")="SI"),"SI","NO"))</f>
        <v/>
      </c>
      <c r="M9710" s="9">
        <f>IF(COUNTA($A9710:$K9710)=0,"",IF($K9710&lt;&gt;"",IF(COUNTIF($K$19:$K9710,$K9710)&gt;1,"SI","NO"),IF(COUNTIFS($A$19:$A9710,$A9710,$C$19:$C9710,$C9710,$J$19:$J9710,$J9710,$D$19:$D9710,$D9710)&gt;1,"SI","NO")))</f>
        <v/>
      </c>
      <c r="N9710" s="11">
        <f>IF(COUNTA($A9710:$K9710)=0,"",IF(AND($L9710="SI",$M9710="NO"),IFERROR($H9710,0),0))</f>
        <v/>
      </c>
      <c r="O9710" s="9">
        <f>IF(COUNTA($A9710:$K9710)=0,"",IF($M9710="SI","CUFE o factura duplicada dentro del reporte; no se suma dos veces",IF(IFERROR($H9710,0)&lt;=0,"DIAN reporta valor susceptible 0",IF($L9710="NO",IFERROR(LOOKUP(2,1/((LISTS!$M$2:$M$13&lt;&gt;"")*ISNUMBER(SEARCH(LISTS!$M$2:$M$13,$I9710))),LISTS!$O$2:$O$13),"Medio de pago no elegible o no identificado por DIAN"),"Apta automaticamente por pago electronico y base positiva"))))</f>
        <v/>
      </c>
    </row>
    <row r="9711">
      <c r="A9711" s="9" t="n"/>
      <c r="B9711" s="9" t="n"/>
      <c r="C9711" s="12" t="n"/>
      <c r="D9711" s="11" t="n"/>
      <c r="E9711" s="11" t="n"/>
      <c r="F9711" s="11" t="n"/>
      <c r="G9711" s="11" t="n"/>
      <c r="H9711" s="11" t="n"/>
      <c r="I9711" s="9" t="n"/>
      <c r="J9711" s="9" t="n"/>
      <c r="K9711" s="9" t="n"/>
      <c r="L9711" s="9">
        <f>IF(COUNTA($A9711:$K9711)=0,"",IF(AND(IFERROR($H9711,0)&gt;0,LEN(TRIM($K9711&amp;""))&gt;0,IFERROR(LOOKUP(2,1/((LISTS!$M$2:$M$13&lt;&gt;"")*ISNUMBER(SEARCH(LISTS!$M$2:$M$13,$I9711))),LISTS!$N$2:$N$13),"NO")="SI"),"SI","NO"))</f>
        <v/>
      </c>
      <c r="M9711" s="9">
        <f>IF(COUNTA($A9711:$K9711)=0,"",IF($K9711&lt;&gt;"",IF(COUNTIF($K$19:$K9711,$K9711)&gt;1,"SI","NO"),IF(COUNTIFS($A$19:$A9711,$A9711,$C$19:$C9711,$C9711,$J$19:$J9711,$J9711,$D$19:$D9711,$D9711)&gt;1,"SI","NO")))</f>
        <v/>
      </c>
      <c r="N9711" s="11">
        <f>IF(COUNTA($A9711:$K9711)=0,"",IF(AND($L9711="SI",$M9711="NO"),IFERROR($H9711,0),0))</f>
        <v/>
      </c>
      <c r="O9711" s="9">
        <f>IF(COUNTA($A9711:$K9711)=0,"",IF($M9711="SI","CUFE o factura duplicada dentro del reporte; no se suma dos veces",IF(IFERROR($H9711,0)&lt;=0,"DIAN reporta valor susceptible 0",IF($L9711="NO",IFERROR(LOOKUP(2,1/((LISTS!$M$2:$M$13&lt;&gt;"")*ISNUMBER(SEARCH(LISTS!$M$2:$M$13,$I9711))),LISTS!$O$2:$O$13),"Medio de pago no elegible o no identificado por DIAN"),"Apta automaticamente por pago electronico y base positiva"))))</f>
        <v/>
      </c>
    </row>
    <row r="9712">
      <c r="A9712" s="9" t="n"/>
      <c r="B9712" s="9" t="n"/>
      <c r="C9712" s="12" t="n"/>
      <c r="D9712" s="11" t="n"/>
      <c r="E9712" s="11" t="n"/>
      <c r="F9712" s="11" t="n"/>
      <c r="G9712" s="11" t="n"/>
      <c r="H9712" s="11" t="n"/>
      <c r="I9712" s="9" t="n"/>
      <c r="J9712" s="9" t="n"/>
      <c r="K9712" s="9" t="n"/>
      <c r="L9712" s="9">
        <f>IF(COUNTA($A9712:$K9712)=0,"",IF(AND(IFERROR($H9712,0)&gt;0,LEN(TRIM($K9712&amp;""))&gt;0,IFERROR(LOOKUP(2,1/((LISTS!$M$2:$M$13&lt;&gt;"")*ISNUMBER(SEARCH(LISTS!$M$2:$M$13,$I9712))),LISTS!$N$2:$N$13),"NO")="SI"),"SI","NO"))</f>
        <v/>
      </c>
      <c r="M9712" s="9">
        <f>IF(COUNTA($A9712:$K9712)=0,"",IF($K9712&lt;&gt;"",IF(COUNTIF($K$19:$K9712,$K9712)&gt;1,"SI","NO"),IF(COUNTIFS($A$19:$A9712,$A9712,$C$19:$C9712,$C9712,$J$19:$J9712,$J9712,$D$19:$D9712,$D9712)&gt;1,"SI","NO")))</f>
        <v/>
      </c>
      <c r="N9712" s="11">
        <f>IF(COUNTA($A9712:$K9712)=0,"",IF(AND($L9712="SI",$M9712="NO"),IFERROR($H9712,0),0))</f>
        <v/>
      </c>
      <c r="O9712" s="9">
        <f>IF(COUNTA($A9712:$K9712)=0,"",IF($M9712="SI","CUFE o factura duplicada dentro del reporte; no se suma dos veces",IF(IFERROR($H9712,0)&lt;=0,"DIAN reporta valor susceptible 0",IF($L9712="NO",IFERROR(LOOKUP(2,1/((LISTS!$M$2:$M$13&lt;&gt;"")*ISNUMBER(SEARCH(LISTS!$M$2:$M$13,$I9712))),LISTS!$O$2:$O$13),"Medio de pago no elegible o no identificado por DIAN"),"Apta automaticamente por pago electronico y base positiva"))))</f>
        <v/>
      </c>
    </row>
    <row r="9713">
      <c r="A9713" s="9" t="n"/>
      <c r="B9713" s="9" t="n"/>
      <c r="C9713" s="12" t="n"/>
      <c r="D9713" s="11" t="n"/>
      <c r="E9713" s="11" t="n"/>
      <c r="F9713" s="11" t="n"/>
      <c r="G9713" s="11" t="n"/>
      <c r="H9713" s="11" t="n"/>
      <c r="I9713" s="9" t="n"/>
      <c r="J9713" s="9" t="n"/>
      <c r="K9713" s="9" t="n"/>
      <c r="L9713" s="9">
        <f>IF(COUNTA($A9713:$K9713)=0,"",IF(AND(IFERROR($H9713,0)&gt;0,LEN(TRIM($K9713&amp;""))&gt;0,IFERROR(LOOKUP(2,1/((LISTS!$M$2:$M$13&lt;&gt;"")*ISNUMBER(SEARCH(LISTS!$M$2:$M$13,$I9713))),LISTS!$N$2:$N$13),"NO")="SI"),"SI","NO"))</f>
        <v/>
      </c>
      <c r="M9713" s="9">
        <f>IF(COUNTA($A9713:$K9713)=0,"",IF($K9713&lt;&gt;"",IF(COUNTIF($K$19:$K9713,$K9713)&gt;1,"SI","NO"),IF(COUNTIFS($A$19:$A9713,$A9713,$C$19:$C9713,$C9713,$J$19:$J9713,$J9713,$D$19:$D9713,$D9713)&gt;1,"SI","NO")))</f>
        <v/>
      </c>
      <c r="N9713" s="11">
        <f>IF(COUNTA($A9713:$K9713)=0,"",IF(AND($L9713="SI",$M9713="NO"),IFERROR($H9713,0),0))</f>
        <v/>
      </c>
      <c r="O9713" s="9">
        <f>IF(COUNTA($A9713:$K9713)=0,"",IF($M9713="SI","CUFE o factura duplicada dentro del reporte; no se suma dos veces",IF(IFERROR($H9713,0)&lt;=0,"DIAN reporta valor susceptible 0",IF($L9713="NO",IFERROR(LOOKUP(2,1/((LISTS!$M$2:$M$13&lt;&gt;"")*ISNUMBER(SEARCH(LISTS!$M$2:$M$13,$I9713))),LISTS!$O$2:$O$13),"Medio de pago no elegible o no identificado por DIAN"),"Apta automaticamente por pago electronico y base positiva"))))</f>
        <v/>
      </c>
    </row>
    <row r="9714">
      <c r="A9714" s="9" t="n"/>
      <c r="B9714" s="9" t="n"/>
      <c r="C9714" s="12" t="n"/>
      <c r="D9714" s="11" t="n"/>
      <c r="E9714" s="11" t="n"/>
      <c r="F9714" s="11" t="n"/>
      <c r="G9714" s="11" t="n"/>
      <c r="H9714" s="11" t="n"/>
      <c r="I9714" s="9" t="n"/>
      <c r="J9714" s="9" t="n"/>
      <c r="K9714" s="9" t="n"/>
      <c r="L9714" s="9">
        <f>IF(COUNTA($A9714:$K9714)=0,"",IF(AND(IFERROR($H9714,0)&gt;0,LEN(TRIM($K9714&amp;""))&gt;0,IFERROR(LOOKUP(2,1/((LISTS!$M$2:$M$13&lt;&gt;"")*ISNUMBER(SEARCH(LISTS!$M$2:$M$13,$I9714))),LISTS!$N$2:$N$13),"NO")="SI"),"SI","NO"))</f>
        <v/>
      </c>
      <c r="M9714" s="9">
        <f>IF(COUNTA($A9714:$K9714)=0,"",IF($K9714&lt;&gt;"",IF(COUNTIF($K$19:$K9714,$K9714)&gt;1,"SI","NO"),IF(COUNTIFS($A$19:$A9714,$A9714,$C$19:$C9714,$C9714,$J$19:$J9714,$J9714,$D$19:$D9714,$D9714)&gt;1,"SI","NO")))</f>
        <v/>
      </c>
      <c r="N9714" s="11">
        <f>IF(COUNTA($A9714:$K9714)=0,"",IF(AND($L9714="SI",$M9714="NO"),IFERROR($H9714,0),0))</f>
        <v/>
      </c>
      <c r="O9714" s="9">
        <f>IF(COUNTA($A9714:$K9714)=0,"",IF($M9714="SI","CUFE o factura duplicada dentro del reporte; no se suma dos veces",IF(IFERROR($H9714,0)&lt;=0,"DIAN reporta valor susceptible 0",IF($L9714="NO",IFERROR(LOOKUP(2,1/((LISTS!$M$2:$M$13&lt;&gt;"")*ISNUMBER(SEARCH(LISTS!$M$2:$M$13,$I9714))),LISTS!$O$2:$O$13),"Medio de pago no elegible o no identificado por DIAN"),"Apta automaticamente por pago electronico y base positiva"))))</f>
        <v/>
      </c>
    </row>
    <row r="9715">
      <c r="A9715" s="9" t="n"/>
      <c r="B9715" s="9" t="n"/>
      <c r="C9715" s="12" t="n"/>
      <c r="D9715" s="11" t="n"/>
      <c r="E9715" s="11" t="n"/>
      <c r="F9715" s="11" t="n"/>
      <c r="G9715" s="11" t="n"/>
      <c r="H9715" s="11" t="n"/>
      <c r="I9715" s="9" t="n"/>
      <c r="J9715" s="9" t="n"/>
      <c r="K9715" s="9" t="n"/>
      <c r="L9715" s="9">
        <f>IF(COUNTA($A9715:$K9715)=0,"",IF(AND(IFERROR($H9715,0)&gt;0,LEN(TRIM($K9715&amp;""))&gt;0,IFERROR(LOOKUP(2,1/((LISTS!$M$2:$M$13&lt;&gt;"")*ISNUMBER(SEARCH(LISTS!$M$2:$M$13,$I9715))),LISTS!$N$2:$N$13),"NO")="SI"),"SI","NO"))</f>
        <v/>
      </c>
      <c r="M9715" s="9">
        <f>IF(COUNTA($A9715:$K9715)=0,"",IF($K9715&lt;&gt;"",IF(COUNTIF($K$19:$K9715,$K9715)&gt;1,"SI","NO"),IF(COUNTIFS($A$19:$A9715,$A9715,$C$19:$C9715,$C9715,$J$19:$J9715,$J9715,$D$19:$D9715,$D9715)&gt;1,"SI","NO")))</f>
        <v/>
      </c>
      <c r="N9715" s="11">
        <f>IF(COUNTA($A9715:$K9715)=0,"",IF(AND($L9715="SI",$M9715="NO"),IFERROR($H9715,0),0))</f>
        <v/>
      </c>
      <c r="O9715" s="9">
        <f>IF(COUNTA($A9715:$K9715)=0,"",IF($M9715="SI","CUFE o factura duplicada dentro del reporte; no se suma dos veces",IF(IFERROR($H9715,0)&lt;=0,"DIAN reporta valor susceptible 0",IF($L9715="NO",IFERROR(LOOKUP(2,1/((LISTS!$M$2:$M$13&lt;&gt;"")*ISNUMBER(SEARCH(LISTS!$M$2:$M$13,$I9715))),LISTS!$O$2:$O$13),"Medio de pago no elegible o no identificado por DIAN"),"Apta automaticamente por pago electronico y base positiva"))))</f>
        <v/>
      </c>
    </row>
    <row r="9716">
      <c r="A9716" s="9" t="n"/>
      <c r="B9716" s="9" t="n"/>
      <c r="C9716" s="12" t="n"/>
      <c r="D9716" s="11" t="n"/>
      <c r="E9716" s="11" t="n"/>
      <c r="F9716" s="11" t="n"/>
      <c r="G9716" s="11" t="n"/>
      <c r="H9716" s="11" t="n"/>
      <c r="I9716" s="9" t="n"/>
      <c r="J9716" s="9" t="n"/>
      <c r="K9716" s="9" t="n"/>
      <c r="L9716" s="9">
        <f>IF(COUNTA($A9716:$K9716)=0,"",IF(AND(IFERROR($H9716,0)&gt;0,LEN(TRIM($K9716&amp;""))&gt;0,IFERROR(LOOKUP(2,1/((LISTS!$M$2:$M$13&lt;&gt;"")*ISNUMBER(SEARCH(LISTS!$M$2:$M$13,$I9716))),LISTS!$N$2:$N$13),"NO")="SI"),"SI","NO"))</f>
        <v/>
      </c>
      <c r="M9716" s="9">
        <f>IF(COUNTA($A9716:$K9716)=0,"",IF($K9716&lt;&gt;"",IF(COUNTIF($K$19:$K9716,$K9716)&gt;1,"SI","NO"),IF(COUNTIFS($A$19:$A9716,$A9716,$C$19:$C9716,$C9716,$J$19:$J9716,$J9716,$D$19:$D9716,$D9716)&gt;1,"SI","NO")))</f>
        <v/>
      </c>
      <c r="N9716" s="11">
        <f>IF(COUNTA($A9716:$K9716)=0,"",IF(AND($L9716="SI",$M9716="NO"),IFERROR($H9716,0),0))</f>
        <v/>
      </c>
      <c r="O9716" s="9">
        <f>IF(COUNTA($A9716:$K9716)=0,"",IF($M9716="SI","CUFE o factura duplicada dentro del reporte; no se suma dos veces",IF(IFERROR($H9716,0)&lt;=0,"DIAN reporta valor susceptible 0",IF($L9716="NO",IFERROR(LOOKUP(2,1/((LISTS!$M$2:$M$13&lt;&gt;"")*ISNUMBER(SEARCH(LISTS!$M$2:$M$13,$I9716))),LISTS!$O$2:$O$13),"Medio de pago no elegible o no identificado por DIAN"),"Apta automaticamente por pago electronico y base positiva"))))</f>
        <v/>
      </c>
    </row>
    <row r="9717">
      <c r="A9717" s="9" t="n"/>
      <c r="B9717" s="9" t="n"/>
      <c r="C9717" s="12" t="n"/>
      <c r="D9717" s="11" t="n"/>
      <c r="E9717" s="11" t="n"/>
      <c r="F9717" s="11" t="n"/>
      <c r="G9717" s="11" t="n"/>
      <c r="H9717" s="11" t="n"/>
      <c r="I9717" s="9" t="n"/>
      <c r="J9717" s="9" t="n"/>
      <c r="K9717" s="9" t="n"/>
      <c r="L9717" s="9">
        <f>IF(COUNTA($A9717:$K9717)=0,"",IF(AND(IFERROR($H9717,0)&gt;0,LEN(TRIM($K9717&amp;""))&gt;0,IFERROR(LOOKUP(2,1/((LISTS!$M$2:$M$13&lt;&gt;"")*ISNUMBER(SEARCH(LISTS!$M$2:$M$13,$I9717))),LISTS!$N$2:$N$13),"NO")="SI"),"SI","NO"))</f>
        <v/>
      </c>
      <c r="M9717" s="9">
        <f>IF(COUNTA($A9717:$K9717)=0,"",IF($K9717&lt;&gt;"",IF(COUNTIF($K$19:$K9717,$K9717)&gt;1,"SI","NO"),IF(COUNTIFS($A$19:$A9717,$A9717,$C$19:$C9717,$C9717,$J$19:$J9717,$J9717,$D$19:$D9717,$D9717)&gt;1,"SI","NO")))</f>
        <v/>
      </c>
      <c r="N9717" s="11">
        <f>IF(COUNTA($A9717:$K9717)=0,"",IF(AND($L9717="SI",$M9717="NO"),IFERROR($H9717,0),0))</f>
        <v/>
      </c>
      <c r="O9717" s="9">
        <f>IF(COUNTA($A9717:$K9717)=0,"",IF($M9717="SI","CUFE o factura duplicada dentro del reporte; no se suma dos veces",IF(IFERROR($H9717,0)&lt;=0,"DIAN reporta valor susceptible 0",IF($L9717="NO",IFERROR(LOOKUP(2,1/((LISTS!$M$2:$M$13&lt;&gt;"")*ISNUMBER(SEARCH(LISTS!$M$2:$M$13,$I9717))),LISTS!$O$2:$O$13),"Medio de pago no elegible o no identificado por DIAN"),"Apta automaticamente por pago electronico y base positiva"))))</f>
        <v/>
      </c>
    </row>
    <row r="9718">
      <c r="A9718" s="9" t="n"/>
      <c r="B9718" s="9" t="n"/>
      <c r="C9718" s="12" t="n"/>
      <c r="D9718" s="11" t="n"/>
      <c r="E9718" s="11" t="n"/>
      <c r="F9718" s="11" t="n"/>
      <c r="G9718" s="11" t="n"/>
      <c r="H9718" s="11" t="n"/>
      <c r="I9718" s="9" t="n"/>
      <c r="J9718" s="9" t="n"/>
      <c r="K9718" s="9" t="n"/>
      <c r="L9718" s="9">
        <f>IF(COUNTA($A9718:$K9718)=0,"",IF(AND(IFERROR($H9718,0)&gt;0,LEN(TRIM($K9718&amp;""))&gt;0,IFERROR(LOOKUP(2,1/((LISTS!$M$2:$M$13&lt;&gt;"")*ISNUMBER(SEARCH(LISTS!$M$2:$M$13,$I9718))),LISTS!$N$2:$N$13),"NO")="SI"),"SI","NO"))</f>
        <v/>
      </c>
      <c r="M9718" s="9">
        <f>IF(COUNTA($A9718:$K9718)=0,"",IF($K9718&lt;&gt;"",IF(COUNTIF($K$19:$K9718,$K9718)&gt;1,"SI","NO"),IF(COUNTIFS($A$19:$A9718,$A9718,$C$19:$C9718,$C9718,$J$19:$J9718,$J9718,$D$19:$D9718,$D9718)&gt;1,"SI","NO")))</f>
        <v/>
      </c>
      <c r="N9718" s="11">
        <f>IF(COUNTA($A9718:$K9718)=0,"",IF(AND($L9718="SI",$M9718="NO"),IFERROR($H9718,0),0))</f>
        <v/>
      </c>
      <c r="O9718" s="9">
        <f>IF(COUNTA($A9718:$K9718)=0,"",IF($M9718="SI","CUFE o factura duplicada dentro del reporte; no se suma dos veces",IF(IFERROR($H9718,0)&lt;=0,"DIAN reporta valor susceptible 0",IF($L9718="NO",IFERROR(LOOKUP(2,1/((LISTS!$M$2:$M$13&lt;&gt;"")*ISNUMBER(SEARCH(LISTS!$M$2:$M$13,$I9718))),LISTS!$O$2:$O$13),"Medio de pago no elegible o no identificado por DIAN"),"Apta automaticamente por pago electronico y base positiva"))))</f>
        <v/>
      </c>
    </row>
    <row r="9719">
      <c r="A9719" s="9" t="n"/>
      <c r="B9719" s="9" t="n"/>
      <c r="C9719" s="12" t="n"/>
      <c r="D9719" s="11" t="n"/>
      <c r="E9719" s="11" t="n"/>
      <c r="F9719" s="11" t="n"/>
      <c r="G9719" s="11" t="n"/>
      <c r="H9719" s="11" t="n"/>
      <c r="I9719" s="9" t="n"/>
      <c r="J9719" s="9" t="n"/>
      <c r="K9719" s="9" t="n"/>
      <c r="L9719" s="9">
        <f>IF(COUNTA($A9719:$K9719)=0,"",IF(AND(IFERROR($H9719,0)&gt;0,LEN(TRIM($K9719&amp;""))&gt;0,IFERROR(LOOKUP(2,1/((LISTS!$M$2:$M$13&lt;&gt;"")*ISNUMBER(SEARCH(LISTS!$M$2:$M$13,$I9719))),LISTS!$N$2:$N$13),"NO")="SI"),"SI","NO"))</f>
        <v/>
      </c>
      <c r="M9719" s="9">
        <f>IF(COUNTA($A9719:$K9719)=0,"",IF($K9719&lt;&gt;"",IF(COUNTIF($K$19:$K9719,$K9719)&gt;1,"SI","NO"),IF(COUNTIFS($A$19:$A9719,$A9719,$C$19:$C9719,$C9719,$J$19:$J9719,$J9719,$D$19:$D9719,$D9719)&gt;1,"SI","NO")))</f>
        <v/>
      </c>
      <c r="N9719" s="11">
        <f>IF(COUNTA($A9719:$K9719)=0,"",IF(AND($L9719="SI",$M9719="NO"),IFERROR($H9719,0),0))</f>
        <v/>
      </c>
      <c r="O9719" s="9">
        <f>IF(COUNTA($A9719:$K9719)=0,"",IF($M9719="SI","CUFE o factura duplicada dentro del reporte; no se suma dos veces",IF(IFERROR($H9719,0)&lt;=0,"DIAN reporta valor susceptible 0",IF($L9719="NO",IFERROR(LOOKUP(2,1/((LISTS!$M$2:$M$13&lt;&gt;"")*ISNUMBER(SEARCH(LISTS!$M$2:$M$13,$I9719))),LISTS!$O$2:$O$13),"Medio de pago no elegible o no identificado por DIAN"),"Apta automaticamente por pago electronico y base positiva"))))</f>
        <v/>
      </c>
    </row>
    <row r="9720">
      <c r="A9720" s="9" t="n"/>
      <c r="B9720" s="9" t="n"/>
      <c r="C9720" s="12" t="n"/>
      <c r="D9720" s="11" t="n"/>
      <c r="E9720" s="11" t="n"/>
      <c r="F9720" s="11" t="n"/>
      <c r="G9720" s="11" t="n"/>
      <c r="H9720" s="11" t="n"/>
      <c r="I9720" s="9" t="n"/>
      <c r="J9720" s="9" t="n"/>
      <c r="K9720" s="9" t="n"/>
      <c r="L9720" s="9">
        <f>IF(COUNTA($A9720:$K9720)=0,"",IF(AND(IFERROR($H9720,0)&gt;0,LEN(TRIM($K9720&amp;""))&gt;0,IFERROR(LOOKUP(2,1/((LISTS!$M$2:$M$13&lt;&gt;"")*ISNUMBER(SEARCH(LISTS!$M$2:$M$13,$I9720))),LISTS!$N$2:$N$13),"NO")="SI"),"SI","NO"))</f>
        <v/>
      </c>
      <c r="M9720" s="9">
        <f>IF(COUNTA($A9720:$K9720)=0,"",IF($K9720&lt;&gt;"",IF(COUNTIF($K$19:$K9720,$K9720)&gt;1,"SI","NO"),IF(COUNTIFS($A$19:$A9720,$A9720,$C$19:$C9720,$C9720,$J$19:$J9720,$J9720,$D$19:$D9720,$D9720)&gt;1,"SI","NO")))</f>
        <v/>
      </c>
      <c r="N9720" s="11">
        <f>IF(COUNTA($A9720:$K9720)=0,"",IF(AND($L9720="SI",$M9720="NO"),IFERROR($H9720,0),0))</f>
        <v/>
      </c>
      <c r="O9720" s="9">
        <f>IF(COUNTA($A9720:$K9720)=0,"",IF($M9720="SI","CUFE o factura duplicada dentro del reporte; no se suma dos veces",IF(IFERROR($H9720,0)&lt;=0,"DIAN reporta valor susceptible 0",IF($L9720="NO",IFERROR(LOOKUP(2,1/((LISTS!$M$2:$M$13&lt;&gt;"")*ISNUMBER(SEARCH(LISTS!$M$2:$M$13,$I9720))),LISTS!$O$2:$O$13),"Medio de pago no elegible o no identificado por DIAN"),"Apta automaticamente por pago electronico y base positiva"))))</f>
        <v/>
      </c>
    </row>
    <row r="9721">
      <c r="A9721" s="9" t="n"/>
      <c r="B9721" s="9" t="n"/>
      <c r="C9721" s="12" t="n"/>
      <c r="D9721" s="11" t="n"/>
      <c r="E9721" s="11" t="n"/>
      <c r="F9721" s="11" t="n"/>
      <c r="G9721" s="11" t="n"/>
      <c r="H9721" s="11" t="n"/>
      <c r="I9721" s="9" t="n"/>
      <c r="J9721" s="9" t="n"/>
      <c r="K9721" s="9" t="n"/>
      <c r="L9721" s="9">
        <f>IF(COUNTA($A9721:$K9721)=0,"",IF(AND(IFERROR($H9721,0)&gt;0,LEN(TRIM($K9721&amp;""))&gt;0,IFERROR(LOOKUP(2,1/((LISTS!$M$2:$M$13&lt;&gt;"")*ISNUMBER(SEARCH(LISTS!$M$2:$M$13,$I9721))),LISTS!$N$2:$N$13),"NO")="SI"),"SI","NO"))</f>
        <v/>
      </c>
      <c r="M9721" s="9">
        <f>IF(COUNTA($A9721:$K9721)=0,"",IF($K9721&lt;&gt;"",IF(COUNTIF($K$19:$K9721,$K9721)&gt;1,"SI","NO"),IF(COUNTIFS($A$19:$A9721,$A9721,$C$19:$C9721,$C9721,$J$19:$J9721,$J9721,$D$19:$D9721,$D9721)&gt;1,"SI","NO")))</f>
        <v/>
      </c>
      <c r="N9721" s="11">
        <f>IF(COUNTA($A9721:$K9721)=0,"",IF(AND($L9721="SI",$M9721="NO"),IFERROR($H9721,0),0))</f>
        <v/>
      </c>
      <c r="O9721" s="9">
        <f>IF(COUNTA($A9721:$K9721)=0,"",IF($M9721="SI","CUFE o factura duplicada dentro del reporte; no se suma dos veces",IF(IFERROR($H9721,0)&lt;=0,"DIAN reporta valor susceptible 0",IF($L9721="NO",IFERROR(LOOKUP(2,1/((LISTS!$M$2:$M$13&lt;&gt;"")*ISNUMBER(SEARCH(LISTS!$M$2:$M$13,$I9721))),LISTS!$O$2:$O$13),"Medio de pago no elegible o no identificado por DIAN"),"Apta automaticamente por pago electronico y base positiva"))))</f>
        <v/>
      </c>
    </row>
    <row r="9722">
      <c r="A9722" s="9" t="n"/>
      <c r="B9722" s="9" t="n"/>
      <c r="C9722" s="12" t="n"/>
      <c r="D9722" s="11" t="n"/>
      <c r="E9722" s="11" t="n"/>
      <c r="F9722" s="11" t="n"/>
      <c r="G9722" s="11" t="n"/>
      <c r="H9722" s="11" t="n"/>
      <c r="I9722" s="9" t="n"/>
      <c r="J9722" s="9" t="n"/>
      <c r="K9722" s="9" t="n"/>
      <c r="L9722" s="9">
        <f>IF(COUNTA($A9722:$K9722)=0,"",IF(AND(IFERROR($H9722,0)&gt;0,LEN(TRIM($K9722&amp;""))&gt;0,IFERROR(LOOKUP(2,1/((LISTS!$M$2:$M$13&lt;&gt;"")*ISNUMBER(SEARCH(LISTS!$M$2:$M$13,$I9722))),LISTS!$N$2:$N$13),"NO")="SI"),"SI","NO"))</f>
        <v/>
      </c>
      <c r="M9722" s="9">
        <f>IF(COUNTA($A9722:$K9722)=0,"",IF($K9722&lt;&gt;"",IF(COUNTIF($K$19:$K9722,$K9722)&gt;1,"SI","NO"),IF(COUNTIFS($A$19:$A9722,$A9722,$C$19:$C9722,$C9722,$J$19:$J9722,$J9722,$D$19:$D9722,$D9722)&gt;1,"SI","NO")))</f>
        <v/>
      </c>
      <c r="N9722" s="11">
        <f>IF(COUNTA($A9722:$K9722)=0,"",IF(AND($L9722="SI",$M9722="NO"),IFERROR($H9722,0),0))</f>
        <v/>
      </c>
      <c r="O9722" s="9">
        <f>IF(COUNTA($A9722:$K9722)=0,"",IF($M9722="SI","CUFE o factura duplicada dentro del reporte; no se suma dos veces",IF(IFERROR($H9722,0)&lt;=0,"DIAN reporta valor susceptible 0",IF($L9722="NO",IFERROR(LOOKUP(2,1/((LISTS!$M$2:$M$13&lt;&gt;"")*ISNUMBER(SEARCH(LISTS!$M$2:$M$13,$I9722))),LISTS!$O$2:$O$13),"Medio de pago no elegible o no identificado por DIAN"),"Apta automaticamente por pago electronico y base positiva"))))</f>
        <v/>
      </c>
    </row>
    <row r="9723">
      <c r="A9723" s="9" t="n"/>
      <c r="B9723" s="9" t="n"/>
      <c r="C9723" s="12" t="n"/>
      <c r="D9723" s="11" t="n"/>
      <c r="E9723" s="11" t="n"/>
      <c r="F9723" s="11" t="n"/>
      <c r="G9723" s="11" t="n"/>
      <c r="H9723" s="11" t="n"/>
      <c r="I9723" s="9" t="n"/>
      <c r="J9723" s="9" t="n"/>
      <c r="K9723" s="9" t="n"/>
      <c r="L9723" s="9">
        <f>IF(COUNTA($A9723:$K9723)=0,"",IF(AND(IFERROR($H9723,0)&gt;0,LEN(TRIM($K9723&amp;""))&gt;0,IFERROR(LOOKUP(2,1/((LISTS!$M$2:$M$13&lt;&gt;"")*ISNUMBER(SEARCH(LISTS!$M$2:$M$13,$I9723))),LISTS!$N$2:$N$13),"NO")="SI"),"SI","NO"))</f>
        <v/>
      </c>
      <c r="M9723" s="9">
        <f>IF(COUNTA($A9723:$K9723)=0,"",IF($K9723&lt;&gt;"",IF(COUNTIF($K$19:$K9723,$K9723)&gt;1,"SI","NO"),IF(COUNTIFS($A$19:$A9723,$A9723,$C$19:$C9723,$C9723,$J$19:$J9723,$J9723,$D$19:$D9723,$D9723)&gt;1,"SI","NO")))</f>
        <v/>
      </c>
      <c r="N9723" s="11">
        <f>IF(COUNTA($A9723:$K9723)=0,"",IF(AND($L9723="SI",$M9723="NO"),IFERROR($H9723,0),0))</f>
        <v/>
      </c>
      <c r="O9723" s="9">
        <f>IF(COUNTA($A9723:$K9723)=0,"",IF($M9723="SI","CUFE o factura duplicada dentro del reporte; no se suma dos veces",IF(IFERROR($H9723,0)&lt;=0,"DIAN reporta valor susceptible 0",IF($L9723="NO",IFERROR(LOOKUP(2,1/((LISTS!$M$2:$M$13&lt;&gt;"")*ISNUMBER(SEARCH(LISTS!$M$2:$M$13,$I9723))),LISTS!$O$2:$O$13),"Medio de pago no elegible o no identificado por DIAN"),"Apta automaticamente por pago electronico y base positiva"))))</f>
        <v/>
      </c>
    </row>
    <row r="9724">
      <c r="A9724" s="9" t="n"/>
      <c r="B9724" s="9" t="n"/>
      <c r="C9724" s="12" t="n"/>
      <c r="D9724" s="11" t="n"/>
      <c r="E9724" s="11" t="n"/>
      <c r="F9724" s="11" t="n"/>
      <c r="G9724" s="11" t="n"/>
      <c r="H9724" s="11" t="n"/>
      <c r="I9724" s="9" t="n"/>
      <c r="J9724" s="9" t="n"/>
      <c r="K9724" s="9" t="n"/>
      <c r="L9724" s="9">
        <f>IF(COUNTA($A9724:$K9724)=0,"",IF(AND(IFERROR($H9724,0)&gt;0,LEN(TRIM($K9724&amp;""))&gt;0,IFERROR(LOOKUP(2,1/((LISTS!$M$2:$M$13&lt;&gt;"")*ISNUMBER(SEARCH(LISTS!$M$2:$M$13,$I9724))),LISTS!$N$2:$N$13),"NO")="SI"),"SI","NO"))</f>
        <v/>
      </c>
      <c r="M9724" s="9">
        <f>IF(COUNTA($A9724:$K9724)=0,"",IF($K9724&lt;&gt;"",IF(COUNTIF($K$19:$K9724,$K9724)&gt;1,"SI","NO"),IF(COUNTIFS($A$19:$A9724,$A9724,$C$19:$C9724,$C9724,$J$19:$J9724,$J9724,$D$19:$D9724,$D9724)&gt;1,"SI","NO")))</f>
        <v/>
      </c>
      <c r="N9724" s="11">
        <f>IF(COUNTA($A9724:$K9724)=0,"",IF(AND($L9724="SI",$M9724="NO"),IFERROR($H9724,0),0))</f>
        <v/>
      </c>
      <c r="O9724" s="9">
        <f>IF(COUNTA($A9724:$K9724)=0,"",IF($M9724="SI","CUFE o factura duplicada dentro del reporte; no se suma dos veces",IF(IFERROR($H9724,0)&lt;=0,"DIAN reporta valor susceptible 0",IF($L9724="NO",IFERROR(LOOKUP(2,1/((LISTS!$M$2:$M$13&lt;&gt;"")*ISNUMBER(SEARCH(LISTS!$M$2:$M$13,$I9724))),LISTS!$O$2:$O$13),"Medio de pago no elegible o no identificado por DIAN"),"Apta automaticamente por pago electronico y base positiva"))))</f>
        <v/>
      </c>
    </row>
    <row r="9725">
      <c r="A9725" s="9" t="n"/>
      <c r="B9725" s="9" t="n"/>
      <c r="C9725" s="12" t="n"/>
      <c r="D9725" s="11" t="n"/>
      <c r="E9725" s="11" t="n"/>
      <c r="F9725" s="11" t="n"/>
      <c r="G9725" s="11" t="n"/>
      <c r="H9725" s="11" t="n"/>
      <c r="I9725" s="9" t="n"/>
      <c r="J9725" s="9" t="n"/>
      <c r="K9725" s="9" t="n"/>
      <c r="L9725" s="9">
        <f>IF(COUNTA($A9725:$K9725)=0,"",IF(AND(IFERROR($H9725,0)&gt;0,LEN(TRIM($K9725&amp;""))&gt;0,IFERROR(LOOKUP(2,1/((LISTS!$M$2:$M$13&lt;&gt;"")*ISNUMBER(SEARCH(LISTS!$M$2:$M$13,$I9725))),LISTS!$N$2:$N$13),"NO")="SI"),"SI","NO"))</f>
        <v/>
      </c>
      <c r="M9725" s="9">
        <f>IF(COUNTA($A9725:$K9725)=0,"",IF($K9725&lt;&gt;"",IF(COUNTIF($K$19:$K9725,$K9725)&gt;1,"SI","NO"),IF(COUNTIFS($A$19:$A9725,$A9725,$C$19:$C9725,$C9725,$J$19:$J9725,$J9725,$D$19:$D9725,$D9725)&gt;1,"SI","NO")))</f>
        <v/>
      </c>
      <c r="N9725" s="11">
        <f>IF(COUNTA($A9725:$K9725)=0,"",IF(AND($L9725="SI",$M9725="NO"),IFERROR($H9725,0),0))</f>
        <v/>
      </c>
      <c r="O9725" s="9">
        <f>IF(COUNTA($A9725:$K9725)=0,"",IF($M9725="SI","CUFE o factura duplicada dentro del reporte; no se suma dos veces",IF(IFERROR($H9725,0)&lt;=0,"DIAN reporta valor susceptible 0",IF($L9725="NO",IFERROR(LOOKUP(2,1/((LISTS!$M$2:$M$13&lt;&gt;"")*ISNUMBER(SEARCH(LISTS!$M$2:$M$13,$I9725))),LISTS!$O$2:$O$13),"Medio de pago no elegible o no identificado por DIAN"),"Apta automaticamente por pago electronico y base positiva"))))</f>
        <v/>
      </c>
    </row>
    <row r="9726">
      <c r="A9726" s="9" t="n"/>
      <c r="B9726" s="9" t="n"/>
      <c r="C9726" s="12" t="n"/>
      <c r="D9726" s="11" t="n"/>
      <c r="E9726" s="11" t="n"/>
      <c r="F9726" s="11" t="n"/>
      <c r="G9726" s="11" t="n"/>
      <c r="H9726" s="11" t="n"/>
      <c r="I9726" s="9" t="n"/>
      <c r="J9726" s="9" t="n"/>
      <c r="K9726" s="9" t="n"/>
      <c r="L9726" s="9">
        <f>IF(COUNTA($A9726:$K9726)=0,"",IF(AND(IFERROR($H9726,0)&gt;0,LEN(TRIM($K9726&amp;""))&gt;0,IFERROR(LOOKUP(2,1/((LISTS!$M$2:$M$13&lt;&gt;"")*ISNUMBER(SEARCH(LISTS!$M$2:$M$13,$I9726))),LISTS!$N$2:$N$13),"NO")="SI"),"SI","NO"))</f>
        <v/>
      </c>
      <c r="M9726" s="9">
        <f>IF(COUNTA($A9726:$K9726)=0,"",IF($K9726&lt;&gt;"",IF(COUNTIF($K$19:$K9726,$K9726)&gt;1,"SI","NO"),IF(COUNTIFS($A$19:$A9726,$A9726,$C$19:$C9726,$C9726,$J$19:$J9726,$J9726,$D$19:$D9726,$D9726)&gt;1,"SI","NO")))</f>
        <v/>
      </c>
      <c r="N9726" s="11">
        <f>IF(COUNTA($A9726:$K9726)=0,"",IF(AND($L9726="SI",$M9726="NO"),IFERROR($H9726,0),0))</f>
        <v/>
      </c>
      <c r="O9726" s="9">
        <f>IF(COUNTA($A9726:$K9726)=0,"",IF($M9726="SI","CUFE o factura duplicada dentro del reporte; no se suma dos veces",IF(IFERROR($H9726,0)&lt;=0,"DIAN reporta valor susceptible 0",IF($L9726="NO",IFERROR(LOOKUP(2,1/((LISTS!$M$2:$M$13&lt;&gt;"")*ISNUMBER(SEARCH(LISTS!$M$2:$M$13,$I9726))),LISTS!$O$2:$O$13),"Medio de pago no elegible o no identificado por DIAN"),"Apta automaticamente por pago electronico y base positiva"))))</f>
        <v/>
      </c>
    </row>
    <row r="9727">
      <c r="A9727" s="9" t="n"/>
      <c r="B9727" s="9" t="n"/>
      <c r="C9727" s="12" t="n"/>
      <c r="D9727" s="11" t="n"/>
      <c r="E9727" s="11" t="n"/>
      <c r="F9727" s="11" t="n"/>
      <c r="G9727" s="11" t="n"/>
      <c r="H9727" s="11" t="n"/>
      <c r="I9727" s="9" t="n"/>
      <c r="J9727" s="9" t="n"/>
      <c r="K9727" s="9" t="n"/>
      <c r="L9727" s="9">
        <f>IF(COUNTA($A9727:$K9727)=0,"",IF(AND(IFERROR($H9727,0)&gt;0,LEN(TRIM($K9727&amp;""))&gt;0,IFERROR(LOOKUP(2,1/((LISTS!$M$2:$M$13&lt;&gt;"")*ISNUMBER(SEARCH(LISTS!$M$2:$M$13,$I9727))),LISTS!$N$2:$N$13),"NO")="SI"),"SI","NO"))</f>
        <v/>
      </c>
      <c r="M9727" s="9">
        <f>IF(COUNTA($A9727:$K9727)=0,"",IF($K9727&lt;&gt;"",IF(COUNTIF($K$19:$K9727,$K9727)&gt;1,"SI","NO"),IF(COUNTIFS($A$19:$A9727,$A9727,$C$19:$C9727,$C9727,$J$19:$J9727,$J9727,$D$19:$D9727,$D9727)&gt;1,"SI","NO")))</f>
        <v/>
      </c>
      <c r="N9727" s="11">
        <f>IF(COUNTA($A9727:$K9727)=0,"",IF(AND($L9727="SI",$M9727="NO"),IFERROR($H9727,0),0))</f>
        <v/>
      </c>
      <c r="O9727" s="9">
        <f>IF(COUNTA($A9727:$K9727)=0,"",IF($M9727="SI","CUFE o factura duplicada dentro del reporte; no se suma dos veces",IF(IFERROR($H9727,0)&lt;=0,"DIAN reporta valor susceptible 0",IF($L9727="NO",IFERROR(LOOKUP(2,1/((LISTS!$M$2:$M$13&lt;&gt;"")*ISNUMBER(SEARCH(LISTS!$M$2:$M$13,$I9727))),LISTS!$O$2:$O$13),"Medio de pago no elegible o no identificado por DIAN"),"Apta automaticamente por pago electronico y base positiva"))))</f>
        <v/>
      </c>
    </row>
    <row r="9728">
      <c r="A9728" s="9" t="n"/>
      <c r="B9728" s="9" t="n"/>
      <c r="C9728" s="12" t="n"/>
      <c r="D9728" s="11" t="n"/>
      <c r="E9728" s="11" t="n"/>
      <c r="F9728" s="11" t="n"/>
      <c r="G9728" s="11" t="n"/>
      <c r="H9728" s="11" t="n"/>
      <c r="I9728" s="9" t="n"/>
      <c r="J9728" s="9" t="n"/>
      <c r="K9728" s="9" t="n"/>
      <c r="L9728" s="9">
        <f>IF(COUNTA($A9728:$K9728)=0,"",IF(AND(IFERROR($H9728,0)&gt;0,LEN(TRIM($K9728&amp;""))&gt;0,IFERROR(LOOKUP(2,1/((LISTS!$M$2:$M$13&lt;&gt;"")*ISNUMBER(SEARCH(LISTS!$M$2:$M$13,$I9728))),LISTS!$N$2:$N$13),"NO")="SI"),"SI","NO"))</f>
        <v/>
      </c>
      <c r="M9728" s="9">
        <f>IF(COUNTA($A9728:$K9728)=0,"",IF($K9728&lt;&gt;"",IF(COUNTIF($K$19:$K9728,$K9728)&gt;1,"SI","NO"),IF(COUNTIFS($A$19:$A9728,$A9728,$C$19:$C9728,$C9728,$J$19:$J9728,$J9728,$D$19:$D9728,$D9728)&gt;1,"SI","NO")))</f>
        <v/>
      </c>
      <c r="N9728" s="11">
        <f>IF(COUNTA($A9728:$K9728)=0,"",IF(AND($L9728="SI",$M9728="NO"),IFERROR($H9728,0),0))</f>
        <v/>
      </c>
      <c r="O9728" s="9">
        <f>IF(COUNTA($A9728:$K9728)=0,"",IF($M9728="SI","CUFE o factura duplicada dentro del reporte; no se suma dos veces",IF(IFERROR($H9728,0)&lt;=0,"DIAN reporta valor susceptible 0",IF($L9728="NO",IFERROR(LOOKUP(2,1/((LISTS!$M$2:$M$13&lt;&gt;"")*ISNUMBER(SEARCH(LISTS!$M$2:$M$13,$I9728))),LISTS!$O$2:$O$13),"Medio de pago no elegible o no identificado por DIAN"),"Apta automaticamente por pago electronico y base positiva"))))</f>
        <v/>
      </c>
    </row>
    <row r="9729">
      <c r="A9729" s="9" t="n"/>
      <c r="B9729" s="9" t="n"/>
      <c r="C9729" s="12" t="n"/>
      <c r="D9729" s="11" t="n"/>
      <c r="E9729" s="11" t="n"/>
      <c r="F9729" s="11" t="n"/>
      <c r="G9729" s="11" t="n"/>
      <c r="H9729" s="11" t="n"/>
      <c r="I9729" s="9" t="n"/>
      <c r="J9729" s="9" t="n"/>
      <c r="K9729" s="9" t="n"/>
      <c r="L9729" s="9">
        <f>IF(COUNTA($A9729:$K9729)=0,"",IF(AND(IFERROR($H9729,0)&gt;0,LEN(TRIM($K9729&amp;""))&gt;0,IFERROR(LOOKUP(2,1/((LISTS!$M$2:$M$13&lt;&gt;"")*ISNUMBER(SEARCH(LISTS!$M$2:$M$13,$I9729))),LISTS!$N$2:$N$13),"NO")="SI"),"SI","NO"))</f>
        <v/>
      </c>
      <c r="M9729" s="9">
        <f>IF(COUNTA($A9729:$K9729)=0,"",IF($K9729&lt;&gt;"",IF(COUNTIF($K$19:$K9729,$K9729)&gt;1,"SI","NO"),IF(COUNTIFS($A$19:$A9729,$A9729,$C$19:$C9729,$C9729,$J$19:$J9729,$J9729,$D$19:$D9729,$D9729)&gt;1,"SI","NO")))</f>
        <v/>
      </c>
      <c r="N9729" s="11">
        <f>IF(COUNTA($A9729:$K9729)=0,"",IF(AND($L9729="SI",$M9729="NO"),IFERROR($H9729,0),0))</f>
        <v/>
      </c>
      <c r="O9729" s="9">
        <f>IF(COUNTA($A9729:$K9729)=0,"",IF($M9729="SI","CUFE o factura duplicada dentro del reporte; no se suma dos veces",IF(IFERROR($H9729,0)&lt;=0,"DIAN reporta valor susceptible 0",IF($L9729="NO",IFERROR(LOOKUP(2,1/((LISTS!$M$2:$M$13&lt;&gt;"")*ISNUMBER(SEARCH(LISTS!$M$2:$M$13,$I9729))),LISTS!$O$2:$O$13),"Medio de pago no elegible o no identificado por DIAN"),"Apta automaticamente por pago electronico y base positiva"))))</f>
        <v/>
      </c>
    </row>
    <row r="9730">
      <c r="A9730" s="9" t="n"/>
      <c r="B9730" s="9" t="n"/>
      <c r="C9730" s="12" t="n"/>
      <c r="D9730" s="11" t="n"/>
      <c r="E9730" s="11" t="n"/>
      <c r="F9730" s="11" t="n"/>
      <c r="G9730" s="11" t="n"/>
      <c r="H9730" s="11" t="n"/>
      <c r="I9730" s="9" t="n"/>
      <c r="J9730" s="9" t="n"/>
      <c r="K9730" s="9" t="n"/>
      <c r="L9730" s="9">
        <f>IF(COUNTA($A9730:$K9730)=0,"",IF(AND(IFERROR($H9730,0)&gt;0,LEN(TRIM($K9730&amp;""))&gt;0,IFERROR(LOOKUP(2,1/((LISTS!$M$2:$M$13&lt;&gt;"")*ISNUMBER(SEARCH(LISTS!$M$2:$M$13,$I9730))),LISTS!$N$2:$N$13),"NO")="SI"),"SI","NO"))</f>
        <v/>
      </c>
      <c r="M9730" s="9">
        <f>IF(COUNTA($A9730:$K9730)=0,"",IF($K9730&lt;&gt;"",IF(COUNTIF($K$19:$K9730,$K9730)&gt;1,"SI","NO"),IF(COUNTIFS($A$19:$A9730,$A9730,$C$19:$C9730,$C9730,$J$19:$J9730,$J9730,$D$19:$D9730,$D9730)&gt;1,"SI","NO")))</f>
        <v/>
      </c>
      <c r="N9730" s="11">
        <f>IF(COUNTA($A9730:$K9730)=0,"",IF(AND($L9730="SI",$M9730="NO"),IFERROR($H9730,0),0))</f>
        <v/>
      </c>
      <c r="O9730" s="9">
        <f>IF(COUNTA($A9730:$K9730)=0,"",IF($M9730="SI","CUFE o factura duplicada dentro del reporte; no se suma dos veces",IF(IFERROR($H9730,0)&lt;=0,"DIAN reporta valor susceptible 0",IF($L9730="NO",IFERROR(LOOKUP(2,1/((LISTS!$M$2:$M$13&lt;&gt;"")*ISNUMBER(SEARCH(LISTS!$M$2:$M$13,$I9730))),LISTS!$O$2:$O$13),"Medio de pago no elegible o no identificado por DIAN"),"Apta automaticamente por pago electronico y base positiva"))))</f>
        <v/>
      </c>
    </row>
    <row r="9731">
      <c r="A9731" s="9" t="n"/>
      <c r="B9731" s="9" t="n"/>
      <c r="C9731" s="12" t="n"/>
      <c r="D9731" s="11" t="n"/>
      <c r="E9731" s="11" t="n"/>
      <c r="F9731" s="11" t="n"/>
      <c r="G9731" s="11" t="n"/>
      <c r="H9731" s="11" t="n"/>
      <c r="I9731" s="9" t="n"/>
      <c r="J9731" s="9" t="n"/>
      <c r="K9731" s="9" t="n"/>
      <c r="L9731" s="9">
        <f>IF(COUNTA($A9731:$K9731)=0,"",IF(AND(IFERROR($H9731,0)&gt;0,LEN(TRIM($K9731&amp;""))&gt;0,IFERROR(LOOKUP(2,1/((LISTS!$M$2:$M$13&lt;&gt;"")*ISNUMBER(SEARCH(LISTS!$M$2:$M$13,$I9731))),LISTS!$N$2:$N$13),"NO")="SI"),"SI","NO"))</f>
        <v/>
      </c>
      <c r="M9731" s="9">
        <f>IF(COUNTA($A9731:$K9731)=0,"",IF($K9731&lt;&gt;"",IF(COUNTIF($K$19:$K9731,$K9731)&gt;1,"SI","NO"),IF(COUNTIFS($A$19:$A9731,$A9731,$C$19:$C9731,$C9731,$J$19:$J9731,$J9731,$D$19:$D9731,$D9731)&gt;1,"SI","NO")))</f>
        <v/>
      </c>
      <c r="N9731" s="11">
        <f>IF(COUNTA($A9731:$K9731)=0,"",IF(AND($L9731="SI",$M9731="NO"),IFERROR($H9731,0),0))</f>
        <v/>
      </c>
      <c r="O9731" s="9">
        <f>IF(COUNTA($A9731:$K9731)=0,"",IF($M9731="SI","CUFE o factura duplicada dentro del reporte; no se suma dos veces",IF(IFERROR($H9731,0)&lt;=0,"DIAN reporta valor susceptible 0",IF($L9731="NO",IFERROR(LOOKUP(2,1/((LISTS!$M$2:$M$13&lt;&gt;"")*ISNUMBER(SEARCH(LISTS!$M$2:$M$13,$I9731))),LISTS!$O$2:$O$13),"Medio de pago no elegible o no identificado por DIAN"),"Apta automaticamente por pago electronico y base positiva"))))</f>
        <v/>
      </c>
    </row>
    <row r="9732">
      <c r="A9732" s="9" t="n"/>
      <c r="B9732" s="9" t="n"/>
      <c r="C9732" s="12" t="n"/>
      <c r="D9732" s="11" t="n"/>
      <c r="E9732" s="11" t="n"/>
      <c r="F9732" s="11" t="n"/>
      <c r="G9732" s="11" t="n"/>
      <c r="H9732" s="11" t="n"/>
      <c r="I9732" s="9" t="n"/>
      <c r="J9732" s="9" t="n"/>
      <c r="K9732" s="9" t="n"/>
      <c r="L9732" s="9">
        <f>IF(COUNTA($A9732:$K9732)=0,"",IF(AND(IFERROR($H9732,0)&gt;0,LEN(TRIM($K9732&amp;""))&gt;0,IFERROR(LOOKUP(2,1/((LISTS!$M$2:$M$13&lt;&gt;"")*ISNUMBER(SEARCH(LISTS!$M$2:$M$13,$I9732))),LISTS!$N$2:$N$13),"NO")="SI"),"SI","NO"))</f>
        <v/>
      </c>
      <c r="M9732" s="9">
        <f>IF(COUNTA($A9732:$K9732)=0,"",IF($K9732&lt;&gt;"",IF(COUNTIF($K$19:$K9732,$K9732)&gt;1,"SI","NO"),IF(COUNTIFS($A$19:$A9732,$A9732,$C$19:$C9732,$C9732,$J$19:$J9732,$J9732,$D$19:$D9732,$D9732)&gt;1,"SI","NO")))</f>
        <v/>
      </c>
      <c r="N9732" s="11">
        <f>IF(COUNTA($A9732:$K9732)=0,"",IF(AND($L9732="SI",$M9732="NO"),IFERROR($H9732,0),0))</f>
        <v/>
      </c>
      <c r="O9732" s="9">
        <f>IF(COUNTA($A9732:$K9732)=0,"",IF($M9732="SI","CUFE o factura duplicada dentro del reporte; no se suma dos veces",IF(IFERROR($H9732,0)&lt;=0,"DIAN reporta valor susceptible 0",IF($L9732="NO",IFERROR(LOOKUP(2,1/((LISTS!$M$2:$M$13&lt;&gt;"")*ISNUMBER(SEARCH(LISTS!$M$2:$M$13,$I9732))),LISTS!$O$2:$O$13),"Medio de pago no elegible o no identificado por DIAN"),"Apta automaticamente por pago electronico y base positiva"))))</f>
        <v/>
      </c>
    </row>
    <row r="9733">
      <c r="A9733" s="9" t="n"/>
      <c r="B9733" s="9" t="n"/>
      <c r="C9733" s="12" t="n"/>
      <c r="D9733" s="11" t="n"/>
      <c r="E9733" s="11" t="n"/>
      <c r="F9733" s="11" t="n"/>
      <c r="G9733" s="11" t="n"/>
      <c r="H9733" s="11" t="n"/>
      <c r="I9733" s="9" t="n"/>
      <c r="J9733" s="9" t="n"/>
      <c r="K9733" s="9" t="n"/>
      <c r="L9733" s="9">
        <f>IF(COUNTA($A9733:$K9733)=0,"",IF(AND(IFERROR($H9733,0)&gt;0,LEN(TRIM($K9733&amp;""))&gt;0,IFERROR(LOOKUP(2,1/((LISTS!$M$2:$M$13&lt;&gt;"")*ISNUMBER(SEARCH(LISTS!$M$2:$M$13,$I9733))),LISTS!$N$2:$N$13),"NO")="SI"),"SI","NO"))</f>
        <v/>
      </c>
      <c r="M9733" s="9">
        <f>IF(COUNTA($A9733:$K9733)=0,"",IF($K9733&lt;&gt;"",IF(COUNTIF($K$19:$K9733,$K9733)&gt;1,"SI","NO"),IF(COUNTIFS($A$19:$A9733,$A9733,$C$19:$C9733,$C9733,$J$19:$J9733,$J9733,$D$19:$D9733,$D9733)&gt;1,"SI","NO")))</f>
        <v/>
      </c>
      <c r="N9733" s="11">
        <f>IF(COUNTA($A9733:$K9733)=0,"",IF(AND($L9733="SI",$M9733="NO"),IFERROR($H9733,0),0))</f>
        <v/>
      </c>
      <c r="O9733" s="9">
        <f>IF(COUNTA($A9733:$K9733)=0,"",IF($M9733="SI","CUFE o factura duplicada dentro del reporte; no se suma dos veces",IF(IFERROR($H9733,0)&lt;=0,"DIAN reporta valor susceptible 0",IF($L9733="NO",IFERROR(LOOKUP(2,1/((LISTS!$M$2:$M$13&lt;&gt;"")*ISNUMBER(SEARCH(LISTS!$M$2:$M$13,$I9733))),LISTS!$O$2:$O$13),"Medio de pago no elegible o no identificado por DIAN"),"Apta automaticamente por pago electronico y base positiva"))))</f>
        <v/>
      </c>
    </row>
    <row r="9734">
      <c r="A9734" s="9" t="n"/>
      <c r="B9734" s="9" t="n"/>
      <c r="C9734" s="12" t="n"/>
      <c r="D9734" s="11" t="n"/>
      <c r="E9734" s="11" t="n"/>
      <c r="F9734" s="11" t="n"/>
      <c r="G9734" s="11" t="n"/>
      <c r="H9734" s="11" t="n"/>
      <c r="I9734" s="9" t="n"/>
      <c r="J9734" s="9" t="n"/>
      <c r="K9734" s="9" t="n"/>
      <c r="L9734" s="9">
        <f>IF(COUNTA($A9734:$K9734)=0,"",IF(AND(IFERROR($H9734,0)&gt;0,LEN(TRIM($K9734&amp;""))&gt;0,IFERROR(LOOKUP(2,1/((LISTS!$M$2:$M$13&lt;&gt;"")*ISNUMBER(SEARCH(LISTS!$M$2:$M$13,$I9734))),LISTS!$N$2:$N$13),"NO")="SI"),"SI","NO"))</f>
        <v/>
      </c>
      <c r="M9734" s="9">
        <f>IF(COUNTA($A9734:$K9734)=0,"",IF($K9734&lt;&gt;"",IF(COUNTIF($K$19:$K9734,$K9734)&gt;1,"SI","NO"),IF(COUNTIFS($A$19:$A9734,$A9734,$C$19:$C9734,$C9734,$J$19:$J9734,$J9734,$D$19:$D9734,$D9734)&gt;1,"SI","NO")))</f>
        <v/>
      </c>
      <c r="N9734" s="11">
        <f>IF(COUNTA($A9734:$K9734)=0,"",IF(AND($L9734="SI",$M9734="NO"),IFERROR($H9734,0),0))</f>
        <v/>
      </c>
      <c r="O9734" s="9">
        <f>IF(COUNTA($A9734:$K9734)=0,"",IF($M9734="SI","CUFE o factura duplicada dentro del reporte; no se suma dos veces",IF(IFERROR($H9734,0)&lt;=0,"DIAN reporta valor susceptible 0",IF($L9734="NO",IFERROR(LOOKUP(2,1/((LISTS!$M$2:$M$13&lt;&gt;"")*ISNUMBER(SEARCH(LISTS!$M$2:$M$13,$I9734))),LISTS!$O$2:$O$13),"Medio de pago no elegible o no identificado por DIAN"),"Apta automaticamente por pago electronico y base positiva"))))</f>
        <v/>
      </c>
    </row>
    <row r="9735">
      <c r="A9735" s="9" t="n"/>
      <c r="B9735" s="9" t="n"/>
      <c r="C9735" s="12" t="n"/>
      <c r="D9735" s="11" t="n"/>
      <c r="E9735" s="11" t="n"/>
      <c r="F9735" s="11" t="n"/>
      <c r="G9735" s="11" t="n"/>
      <c r="H9735" s="11" t="n"/>
      <c r="I9735" s="9" t="n"/>
      <c r="J9735" s="9" t="n"/>
      <c r="K9735" s="9" t="n"/>
      <c r="L9735" s="9">
        <f>IF(COUNTA($A9735:$K9735)=0,"",IF(AND(IFERROR($H9735,0)&gt;0,LEN(TRIM($K9735&amp;""))&gt;0,IFERROR(LOOKUP(2,1/((LISTS!$M$2:$M$13&lt;&gt;"")*ISNUMBER(SEARCH(LISTS!$M$2:$M$13,$I9735))),LISTS!$N$2:$N$13),"NO")="SI"),"SI","NO"))</f>
        <v/>
      </c>
      <c r="M9735" s="9">
        <f>IF(COUNTA($A9735:$K9735)=0,"",IF($K9735&lt;&gt;"",IF(COUNTIF($K$19:$K9735,$K9735)&gt;1,"SI","NO"),IF(COUNTIFS($A$19:$A9735,$A9735,$C$19:$C9735,$C9735,$J$19:$J9735,$J9735,$D$19:$D9735,$D9735)&gt;1,"SI","NO")))</f>
        <v/>
      </c>
      <c r="N9735" s="11">
        <f>IF(COUNTA($A9735:$K9735)=0,"",IF(AND($L9735="SI",$M9735="NO"),IFERROR($H9735,0),0))</f>
        <v/>
      </c>
      <c r="O9735" s="9">
        <f>IF(COUNTA($A9735:$K9735)=0,"",IF($M9735="SI","CUFE o factura duplicada dentro del reporte; no se suma dos veces",IF(IFERROR($H9735,0)&lt;=0,"DIAN reporta valor susceptible 0",IF($L9735="NO",IFERROR(LOOKUP(2,1/((LISTS!$M$2:$M$13&lt;&gt;"")*ISNUMBER(SEARCH(LISTS!$M$2:$M$13,$I9735))),LISTS!$O$2:$O$13),"Medio de pago no elegible o no identificado por DIAN"),"Apta automaticamente por pago electronico y base positiva"))))</f>
        <v/>
      </c>
    </row>
    <row r="9736">
      <c r="A9736" s="9" t="n"/>
      <c r="B9736" s="9" t="n"/>
      <c r="C9736" s="12" t="n"/>
      <c r="D9736" s="11" t="n"/>
      <c r="E9736" s="11" t="n"/>
      <c r="F9736" s="11" t="n"/>
      <c r="G9736" s="11" t="n"/>
      <c r="H9736" s="11" t="n"/>
      <c r="I9736" s="9" t="n"/>
      <c r="J9736" s="9" t="n"/>
      <c r="K9736" s="9" t="n"/>
      <c r="L9736" s="9">
        <f>IF(COUNTA($A9736:$K9736)=0,"",IF(AND(IFERROR($H9736,0)&gt;0,LEN(TRIM($K9736&amp;""))&gt;0,IFERROR(LOOKUP(2,1/((LISTS!$M$2:$M$13&lt;&gt;"")*ISNUMBER(SEARCH(LISTS!$M$2:$M$13,$I9736))),LISTS!$N$2:$N$13),"NO")="SI"),"SI","NO"))</f>
        <v/>
      </c>
      <c r="M9736" s="9">
        <f>IF(COUNTA($A9736:$K9736)=0,"",IF($K9736&lt;&gt;"",IF(COUNTIF($K$19:$K9736,$K9736)&gt;1,"SI","NO"),IF(COUNTIFS($A$19:$A9736,$A9736,$C$19:$C9736,$C9736,$J$19:$J9736,$J9736,$D$19:$D9736,$D9736)&gt;1,"SI","NO")))</f>
        <v/>
      </c>
      <c r="N9736" s="11">
        <f>IF(COUNTA($A9736:$K9736)=0,"",IF(AND($L9736="SI",$M9736="NO"),IFERROR($H9736,0),0))</f>
        <v/>
      </c>
      <c r="O9736" s="9">
        <f>IF(COUNTA($A9736:$K9736)=0,"",IF($M9736="SI","CUFE o factura duplicada dentro del reporte; no se suma dos veces",IF(IFERROR($H9736,0)&lt;=0,"DIAN reporta valor susceptible 0",IF($L9736="NO",IFERROR(LOOKUP(2,1/((LISTS!$M$2:$M$13&lt;&gt;"")*ISNUMBER(SEARCH(LISTS!$M$2:$M$13,$I9736))),LISTS!$O$2:$O$13),"Medio de pago no elegible o no identificado por DIAN"),"Apta automaticamente por pago electronico y base positiva"))))</f>
        <v/>
      </c>
    </row>
    <row r="9737">
      <c r="A9737" s="9" t="n"/>
      <c r="B9737" s="9" t="n"/>
      <c r="C9737" s="12" t="n"/>
      <c r="D9737" s="11" t="n"/>
      <c r="E9737" s="11" t="n"/>
      <c r="F9737" s="11" t="n"/>
      <c r="G9737" s="11" t="n"/>
      <c r="H9737" s="11" t="n"/>
      <c r="I9737" s="9" t="n"/>
      <c r="J9737" s="9" t="n"/>
      <c r="K9737" s="9" t="n"/>
      <c r="L9737" s="9">
        <f>IF(COUNTA($A9737:$K9737)=0,"",IF(AND(IFERROR($H9737,0)&gt;0,LEN(TRIM($K9737&amp;""))&gt;0,IFERROR(LOOKUP(2,1/((LISTS!$M$2:$M$13&lt;&gt;"")*ISNUMBER(SEARCH(LISTS!$M$2:$M$13,$I9737))),LISTS!$N$2:$N$13),"NO")="SI"),"SI","NO"))</f>
        <v/>
      </c>
      <c r="M9737" s="9">
        <f>IF(COUNTA($A9737:$K9737)=0,"",IF($K9737&lt;&gt;"",IF(COUNTIF($K$19:$K9737,$K9737)&gt;1,"SI","NO"),IF(COUNTIFS($A$19:$A9737,$A9737,$C$19:$C9737,$C9737,$J$19:$J9737,$J9737,$D$19:$D9737,$D9737)&gt;1,"SI","NO")))</f>
        <v/>
      </c>
      <c r="N9737" s="11">
        <f>IF(COUNTA($A9737:$K9737)=0,"",IF(AND($L9737="SI",$M9737="NO"),IFERROR($H9737,0),0))</f>
        <v/>
      </c>
      <c r="O9737" s="9">
        <f>IF(COUNTA($A9737:$K9737)=0,"",IF($M9737="SI","CUFE o factura duplicada dentro del reporte; no se suma dos veces",IF(IFERROR($H9737,0)&lt;=0,"DIAN reporta valor susceptible 0",IF($L9737="NO",IFERROR(LOOKUP(2,1/((LISTS!$M$2:$M$13&lt;&gt;"")*ISNUMBER(SEARCH(LISTS!$M$2:$M$13,$I9737))),LISTS!$O$2:$O$13),"Medio de pago no elegible o no identificado por DIAN"),"Apta automaticamente por pago electronico y base positiva"))))</f>
        <v/>
      </c>
    </row>
    <row r="9738">
      <c r="A9738" s="9" t="n"/>
      <c r="B9738" s="9" t="n"/>
      <c r="C9738" s="12" t="n"/>
      <c r="D9738" s="11" t="n"/>
      <c r="E9738" s="11" t="n"/>
      <c r="F9738" s="11" t="n"/>
      <c r="G9738" s="11" t="n"/>
      <c r="H9738" s="11" t="n"/>
      <c r="I9738" s="9" t="n"/>
      <c r="J9738" s="9" t="n"/>
      <c r="K9738" s="9" t="n"/>
      <c r="L9738" s="9">
        <f>IF(COUNTA($A9738:$K9738)=0,"",IF(AND(IFERROR($H9738,0)&gt;0,LEN(TRIM($K9738&amp;""))&gt;0,IFERROR(LOOKUP(2,1/((LISTS!$M$2:$M$13&lt;&gt;"")*ISNUMBER(SEARCH(LISTS!$M$2:$M$13,$I9738))),LISTS!$N$2:$N$13),"NO")="SI"),"SI","NO"))</f>
        <v/>
      </c>
      <c r="M9738" s="9">
        <f>IF(COUNTA($A9738:$K9738)=0,"",IF($K9738&lt;&gt;"",IF(COUNTIF($K$19:$K9738,$K9738)&gt;1,"SI","NO"),IF(COUNTIFS($A$19:$A9738,$A9738,$C$19:$C9738,$C9738,$J$19:$J9738,$J9738,$D$19:$D9738,$D9738)&gt;1,"SI","NO")))</f>
        <v/>
      </c>
      <c r="N9738" s="11">
        <f>IF(COUNTA($A9738:$K9738)=0,"",IF(AND($L9738="SI",$M9738="NO"),IFERROR($H9738,0),0))</f>
        <v/>
      </c>
      <c r="O9738" s="9">
        <f>IF(COUNTA($A9738:$K9738)=0,"",IF($M9738="SI","CUFE o factura duplicada dentro del reporte; no se suma dos veces",IF(IFERROR($H9738,0)&lt;=0,"DIAN reporta valor susceptible 0",IF($L9738="NO",IFERROR(LOOKUP(2,1/((LISTS!$M$2:$M$13&lt;&gt;"")*ISNUMBER(SEARCH(LISTS!$M$2:$M$13,$I9738))),LISTS!$O$2:$O$13),"Medio de pago no elegible o no identificado por DIAN"),"Apta automaticamente por pago electronico y base positiva"))))</f>
        <v/>
      </c>
    </row>
    <row r="9739">
      <c r="A9739" s="9" t="n"/>
      <c r="B9739" s="9" t="n"/>
      <c r="C9739" s="12" t="n"/>
      <c r="D9739" s="11" t="n"/>
      <c r="E9739" s="11" t="n"/>
      <c r="F9739" s="11" t="n"/>
      <c r="G9739" s="11" t="n"/>
      <c r="H9739" s="11" t="n"/>
      <c r="I9739" s="9" t="n"/>
      <c r="J9739" s="9" t="n"/>
      <c r="K9739" s="9" t="n"/>
      <c r="L9739" s="9">
        <f>IF(COUNTA($A9739:$K9739)=0,"",IF(AND(IFERROR($H9739,0)&gt;0,LEN(TRIM($K9739&amp;""))&gt;0,IFERROR(LOOKUP(2,1/((LISTS!$M$2:$M$13&lt;&gt;"")*ISNUMBER(SEARCH(LISTS!$M$2:$M$13,$I9739))),LISTS!$N$2:$N$13),"NO")="SI"),"SI","NO"))</f>
        <v/>
      </c>
      <c r="M9739" s="9">
        <f>IF(COUNTA($A9739:$K9739)=0,"",IF($K9739&lt;&gt;"",IF(COUNTIF($K$19:$K9739,$K9739)&gt;1,"SI","NO"),IF(COUNTIFS($A$19:$A9739,$A9739,$C$19:$C9739,$C9739,$J$19:$J9739,$J9739,$D$19:$D9739,$D9739)&gt;1,"SI","NO")))</f>
        <v/>
      </c>
      <c r="N9739" s="11">
        <f>IF(COUNTA($A9739:$K9739)=0,"",IF(AND($L9739="SI",$M9739="NO"),IFERROR($H9739,0),0))</f>
        <v/>
      </c>
      <c r="O9739" s="9">
        <f>IF(COUNTA($A9739:$K9739)=0,"",IF($M9739="SI","CUFE o factura duplicada dentro del reporte; no se suma dos veces",IF(IFERROR($H9739,0)&lt;=0,"DIAN reporta valor susceptible 0",IF($L9739="NO",IFERROR(LOOKUP(2,1/((LISTS!$M$2:$M$13&lt;&gt;"")*ISNUMBER(SEARCH(LISTS!$M$2:$M$13,$I9739))),LISTS!$O$2:$O$13),"Medio de pago no elegible o no identificado por DIAN"),"Apta automaticamente por pago electronico y base positiva"))))</f>
        <v/>
      </c>
    </row>
    <row r="9740">
      <c r="A9740" s="9" t="n"/>
      <c r="B9740" s="9" t="n"/>
      <c r="C9740" s="12" t="n"/>
      <c r="D9740" s="11" t="n"/>
      <c r="E9740" s="11" t="n"/>
      <c r="F9740" s="11" t="n"/>
      <c r="G9740" s="11" t="n"/>
      <c r="H9740" s="11" t="n"/>
      <c r="I9740" s="9" t="n"/>
      <c r="J9740" s="9" t="n"/>
      <c r="K9740" s="9" t="n"/>
      <c r="L9740" s="9">
        <f>IF(COUNTA($A9740:$K9740)=0,"",IF(AND(IFERROR($H9740,0)&gt;0,LEN(TRIM($K9740&amp;""))&gt;0,IFERROR(LOOKUP(2,1/((LISTS!$M$2:$M$13&lt;&gt;"")*ISNUMBER(SEARCH(LISTS!$M$2:$M$13,$I9740))),LISTS!$N$2:$N$13),"NO")="SI"),"SI","NO"))</f>
        <v/>
      </c>
      <c r="M9740" s="9">
        <f>IF(COUNTA($A9740:$K9740)=0,"",IF($K9740&lt;&gt;"",IF(COUNTIF($K$19:$K9740,$K9740)&gt;1,"SI","NO"),IF(COUNTIFS($A$19:$A9740,$A9740,$C$19:$C9740,$C9740,$J$19:$J9740,$J9740,$D$19:$D9740,$D9740)&gt;1,"SI","NO")))</f>
        <v/>
      </c>
      <c r="N9740" s="11">
        <f>IF(COUNTA($A9740:$K9740)=0,"",IF(AND($L9740="SI",$M9740="NO"),IFERROR($H9740,0),0))</f>
        <v/>
      </c>
      <c r="O9740" s="9">
        <f>IF(COUNTA($A9740:$K9740)=0,"",IF($M9740="SI","CUFE o factura duplicada dentro del reporte; no se suma dos veces",IF(IFERROR($H9740,0)&lt;=0,"DIAN reporta valor susceptible 0",IF($L9740="NO",IFERROR(LOOKUP(2,1/((LISTS!$M$2:$M$13&lt;&gt;"")*ISNUMBER(SEARCH(LISTS!$M$2:$M$13,$I9740))),LISTS!$O$2:$O$13),"Medio de pago no elegible o no identificado por DIAN"),"Apta automaticamente por pago electronico y base positiva"))))</f>
        <v/>
      </c>
    </row>
    <row r="9741">
      <c r="A9741" s="9" t="n"/>
      <c r="B9741" s="9" t="n"/>
      <c r="C9741" s="12" t="n"/>
      <c r="D9741" s="11" t="n"/>
      <c r="E9741" s="11" t="n"/>
      <c r="F9741" s="11" t="n"/>
      <c r="G9741" s="11" t="n"/>
      <c r="H9741" s="11" t="n"/>
      <c r="I9741" s="9" t="n"/>
      <c r="J9741" s="9" t="n"/>
      <c r="K9741" s="9" t="n"/>
      <c r="L9741" s="9">
        <f>IF(COUNTA($A9741:$K9741)=0,"",IF(AND(IFERROR($H9741,0)&gt;0,LEN(TRIM($K9741&amp;""))&gt;0,IFERROR(LOOKUP(2,1/((LISTS!$M$2:$M$13&lt;&gt;"")*ISNUMBER(SEARCH(LISTS!$M$2:$M$13,$I9741))),LISTS!$N$2:$N$13),"NO")="SI"),"SI","NO"))</f>
        <v/>
      </c>
      <c r="M9741" s="9">
        <f>IF(COUNTA($A9741:$K9741)=0,"",IF($K9741&lt;&gt;"",IF(COUNTIF($K$19:$K9741,$K9741)&gt;1,"SI","NO"),IF(COUNTIFS($A$19:$A9741,$A9741,$C$19:$C9741,$C9741,$J$19:$J9741,$J9741,$D$19:$D9741,$D9741)&gt;1,"SI","NO")))</f>
        <v/>
      </c>
      <c r="N9741" s="11">
        <f>IF(COUNTA($A9741:$K9741)=0,"",IF(AND($L9741="SI",$M9741="NO"),IFERROR($H9741,0),0))</f>
        <v/>
      </c>
      <c r="O9741" s="9">
        <f>IF(COUNTA($A9741:$K9741)=0,"",IF($M9741="SI","CUFE o factura duplicada dentro del reporte; no se suma dos veces",IF(IFERROR($H9741,0)&lt;=0,"DIAN reporta valor susceptible 0",IF($L9741="NO",IFERROR(LOOKUP(2,1/((LISTS!$M$2:$M$13&lt;&gt;"")*ISNUMBER(SEARCH(LISTS!$M$2:$M$13,$I9741))),LISTS!$O$2:$O$13),"Medio de pago no elegible o no identificado por DIAN"),"Apta automaticamente por pago electronico y base positiva"))))</f>
        <v/>
      </c>
    </row>
    <row r="9742">
      <c r="A9742" s="9" t="n"/>
      <c r="B9742" s="9" t="n"/>
      <c r="C9742" s="12" t="n"/>
      <c r="D9742" s="11" t="n"/>
      <c r="E9742" s="11" t="n"/>
      <c r="F9742" s="11" t="n"/>
      <c r="G9742" s="11" t="n"/>
      <c r="H9742" s="11" t="n"/>
      <c r="I9742" s="9" t="n"/>
      <c r="J9742" s="9" t="n"/>
      <c r="K9742" s="9" t="n"/>
      <c r="L9742" s="9">
        <f>IF(COUNTA($A9742:$K9742)=0,"",IF(AND(IFERROR($H9742,0)&gt;0,LEN(TRIM($K9742&amp;""))&gt;0,IFERROR(LOOKUP(2,1/((LISTS!$M$2:$M$13&lt;&gt;"")*ISNUMBER(SEARCH(LISTS!$M$2:$M$13,$I9742))),LISTS!$N$2:$N$13),"NO")="SI"),"SI","NO"))</f>
        <v/>
      </c>
      <c r="M9742" s="9">
        <f>IF(COUNTA($A9742:$K9742)=0,"",IF($K9742&lt;&gt;"",IF(COUNTIF($K$19:$K9742,$K9742)&gt;1,"SI","NO"),IF(COUNTIFS($A$19:$A9742,$A9742,$C$19:$C9742,$C9742,$J$19:$J9742,$J9742,$D$19:$D9742,$D9742)&gt;1,"SI","NO")))</f>
        <v/>
      </c>
      <c r="N9742" s="11">
        <f>IF(COUNTA($A9742:$K9742)=0,"",IF(AND($L9742="SI",$M9742="NO"),IFERROR($H9742,0),0))</f>
        <v/>
      </c>
      <c r="O9742" s="9">
        <f>IF(COUNTA($A9742:$K9742)=0,"",IF($M9742="SI","CUFE o factura duplicada dentro del reporte; no se suma dos veces",IF(IFERROR($H9742,0)&lt;=0,"DIAN reporta valor susceptible 0",IF($L9742="NO",IFERROR(LOOKUP(2,1/((LISTS!$M$2:$M$13&lt;&gt;"")*ISNUMBER(SEARCH(LISTS!$M$2:$M$13,$I9742))),LISTS!$O$2:$O$13),"Medio de pago no elegible o no identificado por DIAN"),"Apta automaticamente por pago electronico y base positiva"))))</f>
        <v/>
      </c>
    </row>
    <row r="9743">
      <c r="A9743" s="9" t="n"/>
      <c r="B9743" s="9" t="n"/>
      <c r="C9743" s="12" t="n"/>
      <c r="D9743" s="11" t="n"/>
      <c r="E9743" s="11" t="n"/>
      <c r="F9743" s="11" t="n"/>
      <c r="G9743" s="11" t="n"/>
      <c r="H9743" s="11" t="n"/>
      <c r="I9743" s="9" t="n"/>
      <c r="J9743" s="9" t="n"/>
      <c r="K9743" s="9" t="n"/>
      <c r="L9743" s="9">
        <f>IF(COUNTA($A9743:$K9743)=0,"",IF(AND(IFERROR($H9743,0)&gt;0,LEN(TRIM($K9743&amp;""))&gt;0,IFERROR(LOOKUP(2,1/((LISTS!$M$2:$M$13&lt;&gt;"")*ISNUMBER(SEARCH(LISTS!$M$2:$M$13,$I9743))),LISTS!$N$2:$N$13),"NO")="SI"),"SI","NO"))</f>
        <v/>
      </c>
      <c r="M9743" s="9">
        <f>IF(COUNTA($A9743:$K9743)=0,"",IF($K9743&lt;&gt;"",IF(COUNTIF($K$19:$K9743,$K9743)&gt;1,"SI","NO"),IF(COUNTIFS($A$19:$A9743,$A9743,$C$19:$C9743,$C9743,$J$19:$J9743,$J9743,$D$19:$D9743,$D9743)&gt;1,"SI","NO")))</f>
        <v/>
      </c>
      <c r="N9743" s="11">
        <f>IF(COUNTA($A9743:$K9743)=0,"",IF(AND($L9743="SI",$M9743="NO"),IFERROR($H9743,0),0))</f>
        <v/>
      </c>
      <c r="O9743" s="9">
        <f>IF(COUNTA($A9743:$K9743)=0,"",IF($M9743="SI","CUFE o factura duplicada dentro del reporte; no se suma dos veces",IF(IFERROR($H9743,0)&lt;=0,"DIAN reporta valor susceptible 0",IF($L9743="NO",IFERROR(LOOKUP(2,1/((LISTS!$M$2:$M$13&lt;&gt;"")*ISNUMBER(SEARCH(LISTS!$M$2:$M$13,$I9743))),LISTS!$O$2:$O$13),"Medio de pago no elegible o no identificado por DIAN"),"Apta automaticamente por pago electronico y base positiva"))))</f>
        <v/>
      </c>
    </row>
    <row r="9744">
      <c r="A9744" s="9" t="n"/>
      <c r="B9744" s="9" t="n"/>
      <c r="C9744" s="12" t="n"/>
      <c r="D9744" s="11" t="n"/>
      <c r="E9744" s="11" t="n"/>
      <c r="F9744" s="11" t="n"/>
      <c r="G9744" s="11" t="n"/>
      <c r="H9744" s="11" t="n"/>
      <c r="I9744" s="9" t="n"/>
      <c r="J9744" s="9" t="n"/>
      <c r="K9744" s="9" t="n"/>
      <c r="L9744" s="9">
        <f>IF(COUNTA($A9744:$K9744)=0,"",IF(AND(IFERROR($H9744,0)&gt;0,LEN(TRIM($K9744&amp;""))&gt;0,IFERROR(LOOKUP(2,1/((LISTS!$M$2:$M$13&lt;&gt;"")*ISNUMBER(SEARCH(LISTS!$M$2:$M$13,$I9744))),LISTS!$N$2:$N$13),"NO")="SI"),"SI","NO"))</f>
        <v/>
      </c>
      <c r="M9744" s="9">
        <f>IF(COUNTA($A9744:$K9744)=0,"",IF($K9744&lt;&gt;"",IF(COUNTIF($K$19:$K9744,$K9744)&gt;1,"SI","NO"),IF(COUNTIFS($A$19:$A9744,$A9744,$C$19:$C9744,$C9744,$J$19:$J9744,$J9744,$D$19:$D9744,$D9744)&gt;1,"SI","NO")))</f>
        <v/>
      </c>
      <c r="N9744" s="11">
        <f>IF(COUNTA($A9744:$K9744)=0,"",IF(AND($L9744="SI",$M9744="NO"),IFERROR($H9744,0),0))</f>
        <v/>
      </c>
      <c r="O9744" s="9">
        <f>IF(COUNTA($A9744:$K9744)=0,"",IF($M9744="SI","CUFE o factura duplicada dentro del reporte; no se suma dos veces",IF(IFERROR($H9744,0)&lt;=0,"DIAN reporta valor susceptible 0",IF($L9744="NO",IFERROR(LOOKUP(2,1/((LISTS!$M$2:$M$13&lt;&gt;"")*ISNUMBER(SEARCH(LISTS!$M$2:$M$13,$I9744))),LISTS!$O$2:$O$13),"Medio de pago no elegible o no identificado por DIAN"),"Apta automaticamente por pago electronico y base positiva"))))</f>
        <v/>
      </c>
    </row>
    <row r="9745">
      <c r="A9745" s="9" t="n"/>
      <c r="B9745" s="9" t="n"/>
      <c r="C9745" s="12" t="n"/>
      <c r="D9745" s="11" t="n"/>
      <c r="E9745" s="11" t="n"/>
      <c r="F9745" s="11" t="n"/>
      <c r="G9745" s="11" t="n"/>
      <c r="H9745" s="11" t="n"/>
      <c r="I9745" s="9" t="n"/>
      <c r="J9745" s="9" t="n"/>
      <c r="K9745" s="9" t="n"/>
      <c r="L9745" s="9">
        <f>IF(COUNTA($A9745:$K9745)=0,"",IF(AND(IFERROR($H9745,0)&gt;0,LEN(TRIM($K9745&amp;""))&gt;0,IFERROR(LOOKUP(2,1/((LISTS!$M$2:$M$13&lt;&gt;"")*ISNUMBER(SEARCH(LISTS!$M$2:$M$13,$I9745))),LISTS!$N$2:$N$13),"NO")="SI"),"SI","NO"))</f>
        <v/>
      </c>
      <c r="M9745" s="9">
        <f>IF(COUNTA($A9745:$K9745)=0,"",IF($K9745&lt;&gt;"",IF(COUNTIF($K$19:$K9745,$K9745)&gt;1,"SI","NO"),IF(COUNTIFS($A$19:$A9745,$A9745,$C$19:$C9745,$C9745,$J$19:$J9745,$J9745,$D$19:$D9745,$D9745)&gt;1,"SI","NO")))</f>
        <v/>
      </c>
      <c r="N9745" s="11">
        <f>IF(COUNTA($A9745:$K9745)=0,"",IF(AND($L9745="SI",$M9745="NO"),IFERROR($H9745,0),0))</f>
        <v/>
      </c>
      <c r="O9745" s="9">
        <f>IF(COUNTA($A9745:$K9745)=0,"",IF($M9745="SI","CUFE o factura duplicada dentro del reporte; no se suma dos veces",IF(IFERROR($H9745,0)&lt;=0,"DIAN reporta valor susceptible 0",IF($L9745="NO",IFERROR(LOOKUP(2,1/((LISTS!$M$2:$M$13&lt;&gt;"")*ISNUMBER(SEARCH(LISTS!$M$2:$M$13,$I9745))),LISTS!$O$2:$O$13),"Medio de pago no elegible o no identificado por DIAN"),"Apta automaticamente por pago electronico y base positiva"))))</f>
        <v/>
      </c>
    </row>
    <row r="9746">
      <c r="A9746" s="9" t="n"/>
      <c r="B9746" s="9" t="n"/>
      <c r="C9746" s="12" t="n"/>
      <c r="D9746" s="11" t="n"/>
      <c r="E9746" s="11" t="n"/>
      <c r="F9746" s="11" t="n"/>
      <c r="G9746" s="11" t="n"/>
      <c r="H9746" s="11" t="n"/>
      <c r="I9746" s="9" t="n"/>
      <c r="J9746" s="9" t="n"/>
      <c r="K9746" s="9" t="n"/>
      <c r="L9746" s="9">
        <f>IF(COUNTA($A9746:$K9746)=0,"",IF(AND(IFERROR($H9746,0)&gt;0,LEN(TRIM($K9746&amp;""))&gt;0,IFERROR(LOOKUP(2,1/((LISTS!$M$2:$M$13&lt;&gt;"")*ISNUMBER(SEARCH(LISTS!$M$2:$M$13,$I9746))),LISTS!$N$2:$N$13),"NO")="SI"),"SI","NO"))</f>
        <v/>
      </c>
      <c r="M9746" s="9">
        <f>IF(COUNTA($A9746:$K9746)=0,"",IF($K9746&lt;&gt;"",IF(COUNTIF($K$19:$K9746,$K9746)&gt;1,"SI","NO"),IF(COUNTIFS($A$19:$A9746,$A9746,$C$19:$C9746,$C9746,$J$19:$J9746,$J9746,$D$19:$D9746,$D9746)&gt;1,"SI","NO")))</f>
        <v/>
      </c>
      <c r="N9746" s="11">
        <f>IF(COUNTA($A9746:$K9746)=0,"",IF(AND($L9746="SI",$M9746="NO"),IFERROR($H9746,0),0))</f>
        <v/>
      </c>
      <c r="O9746" s="9">
        <f>IF(COUNTA($A9746:$K9746)=0,"",IF($M9746="SI","CUFE o factura duplicada dentro del reporte; no se suma dos veces",IF(IFERROR($H9746,0)&lt;=0,"DIAN reporta valor susceptible 0",IF($L9746="NO",IFERROR(LOOKUP(2,1/((LISTS!$M$2:$M$13&lt;&gt;"")*ISNUMBER(SEARCH(LISTS!$M$2:$M$13,$I9746))),LISTS!$O$2:$O$13),"Medio de pago no elegible o no identificado por DIAN"),"Apta automaticamente por pago electronico y base positiva"))))</f>
        <v/>
      </c>
    </row>
    <row r="9747">
      <c r="A9747" s="9" t="n"/>
      <c r="B9747" s="9" t="n"/>
      <c r="C9747" s="12" t="n"/>
      <c r="D9747" s="11" t="n"/>
      <c r="E9747" s="11" t="n"/>
      <c r="F9747" s="11" t="n"/>
      <c r="G9747" s="11" t="n"/>
      <c r="H9747" s="11" t="n"/>
      <c r="I9747" s="9" t="n"/>
      <c r="J9747" s="9" t="n"/>
      <c r="K9747" s="9" t="n"/>
      <c r="L9747" s="9">
        <f>IF(COUNTA($A9747:$K9747)=0,"",IF(AND(IFERROR($H9747,0)&gt;0,LEN(TRIM($K9747&amp;""))&gt;0,IFERROR(LOOKUP(2,1/((LISTS!$M$2:$M$13&lt;&gt;"")*ISNUMBER(SEARCH(LISTS!$M$2:$M$13,$I9747))),LISTS!$N$2:$N$13),"NO")="SI"),"SI","NO"))</f>
        <v/>
      </c>
      <c r="M9747" s="9">
        <f>IF(COUNTA($A9747:$K9747)=0,"",IF($K9747&lt;&gt;"",IF(COUNTIF($K$19:$K9747,$K9747)&gt;1,"SI","NO"),IF(COUNTIFS($A$19:$A9747,$A9747,$C$19:$C9747,$C9747,$J$19:$J9747,$J9747,$D$19:$D9747,$D9747)&gt;1,"SI","NO")))</f>
        <v/>
      </c>
      <c r="N9747" s="11">
        <f>IF(COUNTA($A9747:$K9747)=0,"",IF(AND($L9747="SI",$M9747="NO"),IFERROR($H9747,0),0))</f>
        <v/>
      </c>
      <c r="O9747" s="9">
        <f>IF(COUNTA($A9747:$K9747)=0,"",IF($M9747="SI","CUFE o factura duplicada dentro del reporte; no se suma dos veces",IF(IFERROR($H9747,0)&lt;=0,"DIAN reporta valor susceptible 0",IF($L9747="NO",IFERROR(LOOKUP(2,1/((LISTS!$M$2:$M$13&lt;&gt;"")*ISNUMBER(SEARCH(LISTS!$M$2:$M$13,$I9747))),LISTS!$O$2:$O$13),"Medio de pago no elegible o no identificado por DIAN"),"Apta automaticamente por pago electronico y base positiva"))))</f>
        <v/>
      </c>
    </row>
    <row r="9748">
      <c r="A9748" s="9" t="n"/>
      <c r="B9748" s="9" t="n"/>
      <c r="C9748" s="12" t="n"/>
      <c r="D9748" s="11" t="n"/>
      <c r="E9748" s="11" t="n"/>
      <c r="F9748" s="11" t="n"/>
      <c r="G9748" s="11" t="n"/>
      <c r="H9748" s="11" t="n"/>
      <c r="I9748" s="9" t="n"/>
      <c r="J9748" s="9" t="n"/>
      <c r="K9748" s="9" t="n"/>
      <c r="L9748" s="9">
        <f>IF(COUNTA($A9748:$K9748)=0,"",IF(AND(IFERROR($H9748,0)&gt;0,LEN(TRIM($K9748&amp;""))&gt;0,IFERROR(LOOKUP(2,1/((LISTS!$M$2:$M$13&lt;&gt;"")*ISNUMBER(SEARCH(LISTS!$M$2:$M$13,$I9748))),LISTS!$N$2:$N$13),"NO")="SI"),"SI","NO"))</f>
        <v/>
      </c>
      <c r="M9748" s="9">
        <f>IF(COUNTA($A9748:$K9748)=0,"",IF($K9748&lt;&gt;"",IF(COUNTIF($K$19:$K9748,$K9748)&gt;1,"SI","NO"),IF(COUNTIFS($A$19:$A9748,$A9748,$C$19:$C9748,$C9748,$J$19:$J9748,$J9748,$D$19:$D9748,$D9748)&gt;1,"SI","NO")))</f>
        <v/>
      </c>
      <c r="N9748" s="11">
        <f>IF(COUNTA($A9748:$K9748)=0,"",IF(AND($L9748="SI",$M9748="NO"),IFERROR($H9748,0),0))</f>
        <v/>
      </c>
      <c r="O9748" s="9">
        <f>IF(COUNTA($A9748:$K9748)=0,"",IF($M9748="SI","CUFE o factura duplicada dentro del reporte; no se suma dos veces",IF(IFERROR($H9748,0)&lt;=0,"DIAN reporta valor susceptible 0",IF($L9748="NO",IFERROR(LOOKUP(2,1/((LISTS!$M$2:$M$13&lt;&gt;"")*ISNUMBER(SEARCH(LISTS!$M$2:$M$13,$I9748))),LISTS!$O$2:$O$13),"Medio de pago no elegible o no identificado por DIAN"),"Apta automaticamente por pago electronico y base positiva"))))</f>
        <v/>
      </c>
    </row>
    <row r="9749">
      <c r="A9749" s="9" t="n"/>
      <c r="B9749" s="9" t="n"/>
      <c r="C9749" s="12" t="n"/>
      <c r="D9749" s="11" t="n"/>
      <c r="E9749" s="11" t="n"/>
      <c r="F9749" s="11" t="n"/>
      <c r="G9749" s="11" t="n"/>
      <c r="H9749" s="11" t="n"/>
      <c r="I9749" s="9" t="n"/>
      <c r="J9749" s="9" t="n"/>
      <c r="K9749" s="9" t="n"/>
      <c r="L9749" s="9">
        <f>IF(COUNTA($A9749:$K9749)=0,"",IF(AND(IFERROR($H9749,0)&gt;0,LEN(TRIM($K9749&amp;""))&gt;0,IFERROR(LOOKUP(2,1/((LISTS!$M$2:$M$13&lt;&gt;"")*ISNUMBER(SEARCH(LISTS!$M$2:$M$13,$I9749))),LISTS!$N$2:$N$13),"NO")="SI"),"SI","NO"))</f>
        <v/>
      </c>
      <c r="M9749" s="9">
        <f>IF(COUNTA($A9749:$K9749)=0,"",IF($K9749&lt;&gt;"",IF(COUNTIF($K$19:$K9749,$K9749)&gt;1,"SI","NO"),IF(COUNTIFS($A$19:$A9749,$A9749,$C$19:$C9749,$C9749,$J$19:$J9749,$J9749,$D$19:$D9749,$D9749)&gt;1,"SI","NO")))</f>
        <v/>
      </c>
      <c r="N9749" s="11">
        <f>IF(COUNTA($A9749:$K9749)=0,"",IF(AND($L9749="SI",$M9749="NO"),IFERROR($H9749,0),0))</f>
        <v/>
      </c>
      <c r="O9749" s="9">
        <f>IF(COUNTA($A9749:$K9749)=0,"",IF($M9749="SI","CUFE o factura duplicada dentro del reporte; no se suma dos veces",IF(IFERROR($H9749,0)&lt;=0,"DIAN reporta valor susceptible 0",IF($L9749="NO",IFERROR(LOOKUP(2,1/((LISTS!$M$2:$M$13&lt;&gt;"")*ISNUMBER(SEARCH(LISTS!$M$2:$M$13,$I9749))),LISTS!$O$2:$O$13),"Medio de pago no elegible o no identificado por DIAN"),"Apta automaticamente por pago electronico y base positiva"))))</f>
        <v/>
      </c>
    </row>
    <row r="9750">
      <c r="A9750" s="9" t="n"/>
      <c r="B9750" s="9" t="n"/>
      <c r="C9750" s="12" t="n"/>
      <c r="D9750" s="11" t="n"/>
      <c r="E9750" s="11" t="n"/>
      <c r="F9750" s="11" t="n"/>
      <c r="G9750" s="11" t="n"/>
      <c r="H9750" s="11" t="n"/>
      <c r="I9750" s="9" t="n"/>
      <c r="J9750" s="9" t="n"/>
      <c r="K9750" s="9" t="n"/>
      <c r="L9750" s="9">
        <f>IF(COUNTA($A9750:$K9750)=0,"",IF(AND(IFERROR($H9750,0)&gt;0,LEN(TRIM($K9750&amp;""))&gt;0,IFERROR(LOOKUP(2,1/((LISTS!$M$2:$M$13&lt;&gt;"")*ISNUMBER(SEARCH(LISTS!$M$2:$M$13,$I9750))),LISTS!$N$2:$N$13),"NO")="SI"),"SI","NO"))</f>
        <v/>
      </c>
      <c r="M9750" s="9">
        <f>IF(COUNTA($A9750:$K9750)=0,"",IF($K9750&lt;&gt;"",IF(COUNTIF($K$19:$K9750,$K9750)&gt;1,"SI","NO"),IF(COUNTIFS($A$19:$A9750,$A9750,$C$19:$C9750,$C9750,$J$19:$J9750,$J9750,$D$19:$D9750,$D9750)&gt;1,"SI","NO")))</f>
        <v/>
      </c>
      <c r="N9750" s="11">
        <f>IF(COUNTA($A9750:$K9750)=0,"",IF(AND($L9750="SI",$M9750="NO"),IFERROR($H9750,0),0))</f>
        <v/>
      </c>
      <c r="O9750" s="9">
        <f>IF(COUNTA($A9750:$K9750)=0,"",IF($M9750="SI","CUFE o factura duplicada dentro del reporte; no se suma dos veces",IF(IFERROR($H9750,0)&lt;=0,"DIAN reporta valor susceptible 0",IF($L9750="NO",IFERROR(LOOKUP(2,1/((LISTS!$M$2:$M$13&lt;&gt;"")*ISNUMBER(SEARCH(LISTS!$M$2:$M$13,$I9750))),LISTS!$O$2:$O$13),"Medio de pago no elegible o no identificado por DIAN"),"Apta automaticamente por pago electronico y base positiva"))))</f>
        <v/>
      </c>
    </row>
    <row r="9751">
      <c r="A9751" s="9" t="n"/>
      <c r="B9751" s="9" t="n"/>
      <c r="C9751" s="12" t="n"/>
      <c r="D9751" s="11" t="n"/>
      <c r="E9751" s="11" t="n"/>
      <c r="F9751" s="11" t="n"/>
      <c r="G9751" s="11" t="n"/>
      <c r="H9751" s="11" t="n"/>
      <c r="I9751" s="9" t="n"/>
      <c r="J9751" s="9" t="n"/>
      <c r="K9751" s="9" t="n"/>
      <c r="L9751" s="9">
        <f>IF(COUNTA($A9751:$K9751)=0,"",IF(AND(IFERROR($H9751,0)&gt;0,LEN(TRIM($K9751&amp;""))&gt;0,IFERROR(LOOKUP(2,1/((LISTS!$M$2:$M$13&lt;&gt;"")*ISNUMBER(SEARCH(LISTS!$M$2:$M$13,$I9751))),LISTS!$N$2:$N$13),"NO")="SI"),"SI","NO"))</f>
        <v/>
      </c>
      <c r="M9751" s="9">
        <f>IF(COUNTA($A9751:$K9751)=0,"",IF($K9751&lt;&gt;"",IF(COUNTIF($K$19:$K9751,$K9751)&gt;1,"SI","NO"),IF(COUNTIFS($A$19:$A9751,$A9751,$C$19:$C9751,$C9751,$J$19:$J9751,$J9751,$D$19:$D9751,$D9751)&gt;1,"SI","NO")))</f>
        <v/>
      </c>
      <c r="N9751" s="11">
        <f>IF(COUNTA($A9751:$K9751)=0,"",IF(AND($L9751="SI",$M9751="NO"),IFERROR($H9751,0),0))</f>
        <v/>
      </c>
      <c r="O9751" s="9">
        <f>IF(COUNTA($A9751:$K9751)=0,"",IF($M9751="SI","CUFE o factura duplicada dentro del reporte; no se suma dos veces",IF(IFERROR($H9751,0)&lt;=0,"DIAN reporta valor susceptible 0",IF($L9751="NO",IFERROR(LOOKUP(2,1/((LISTS!$M$2:$M$13&lt;&gt;"")*ISNUMBER(SEARCH(LISTS!$M$2:$M$13,$I9751))),LISTS!$O$2:$O$13),"Medio de pago no elegible o no identificado por DIAN"),"Apta automaticamente por pago electronico y base positiva"))))</f>
        <v/>
      </c>
    </row>
    <row r="9752">
      <c r="A9752" s="9" t="n"/>
      <c r="B9752" s="9" t="n"/>
      <c r="C9752" s="12" t="n"/>
      <c r="D9752" s="11" t="n"/>
      <c r="E9752" s="11" t="n"/>
      <c r="F9752" s="11" t="n"/>
      <c r="G9752" s="11" t="n"/>
      <c r="H9752" s="11" t="n"/>
      <c r="I9752" s="9" t="n"/>
      <c r="J9752" s="9" t="n"/>
      <c r="K9752" s="9" t="n"/>
      <c r="L9752" s="9">
        <f>IF(COUNTA($A9752:$K9752)=0,"",IF(AND(IFERROR($H9752,0)&gt;0,LEN(TRIM($K9752&amp;""))&gt;0,IFERROR(LOOKUP(2,1/((LISTS!$M$2:$M$13&lt;&gt;"")*ISNUMBER(SEARCH(LISTS!$M$2:$M$13,$I9752))),LISTS!$N$2:$N$13),"NO")="SI"),"SI","NO"))</f>
        <v/>
      </c>
      <c r="M9752" s="9">
        <f>IF(COUNTA($A9752:$K9752)=0,"",IF($K9752&lt;&gt;"",IF(COUNTIF($K$19:$K9752,$K9752)&gt;1,"SI","NO"),IF(COUNTIFS($A$19:$A9752,$A9752,$C$19:$C9752,$C9752,$J$19:$J9752,$J9752,$D$19:$D9752,$D9752)&gt;1,"SI","NO")))</f>
        <v/>
      </c>
      <c r="N9752" s="11">
        <f>IF(COUNTA($A9752:$K9752)=0,"",IF(AND($L9752="SI",$M9752="NO"),IFERROR($H9752,0),0))</f>
        <v/>
      </c>
      <c r="O9752" s="9">
        <f>IF(COUNTA($A9752:$K9752)=0,"",IF($M9752="SI","CUFE o factura duplicada dentro del reporte; no se suma dos veces",IF(IFERROR($H9752,0)&lt;=0,"DIAN reporta valor susceptible 0",IF($L9752="NO",IFERROR(LOOKUP(2,1/((LISTS!$M$2:$M$13&lt;&gt;"")*ISNUMBER(SEARCH(LISTS!$M$2:$M$13,$I9752))),LISTS!$O$2:$O$13),"Medio de pago no elegible o no identificado por DIAN"),"Apta automaticamente por pago electronico y base positiva"))))</f>
        <v/>
      </c>
    </row>
    <row r="9753">
      <c r="A9753" s="9" t="n"/>
      <c r="B9753" s="9" t="n"/>
      <c r="C9753" s="12" t="n"/>
      <c r="D9753" s="11" t="n"/>
      <c r="E9753" s="11" t="n"/>
      <c r="F9753" s="11" t="n"/>
      <c r="G9753" s="11" t="n"/>
      <c r="H9753" s="11" t="n"/>
      <c r="I9753" s="9" t="n"/>
      <c r="J9753" s="9" t="n"/>
      <c r="K9753" s="9" t="n"/>
      <c r="L9753" s="9">
        <f>IF(COUNTA($A9753:$K9753)=0,"",IF(AND(IFERROR($H9753,0)&gt;0,LEN(TRIM($K9753&amp;""))&gt;0,IFERROR(LOOKUP(2,1/((LISTS!$M$2:$M$13&lt;&gt;"")*ISNUMBER(SEARCH(LISTS!$M$2:$M$13,$I9753))),LISTS!$N$2:$N$13),"NO")="SI"),"SI","NO"))</f>
        <v/>
      </c>
      <c r="M9753" s="9">
        <f>IF(COUNTA($A9753:$K9753)=0,"",IF($K9753&lt;&gt;"",IF(COUNTIF($K$19:$K9753,$K9753)&gt;1,"SI","NO"),IF(COUNTIFS($A$19:$A9753,$A9753,$C$19:$C9753,$C9753,$J$19:$J9753,$J9753,$D$19:$D9753,$D9753)&gt;1,"SI","NO")))</f>
        <v/>
      </c>
      <c r="N9753" s="11">
        <f>IF(COUNTA($A9753:$K9753)=0,"",IF(AND($L9753="SI",$M9753="NO"),IFERROR($H9753,0),0))</f>
        <v/>
      </c>
      <c r="O9753" s="9">
        <f>IF(COUNTA($A9753:$K9753)=0,"",IF($M9753="SI","CUFE o factura duplicada dentro del reporte; no se suma dos veces",IF(IFERROR($H9753,0)&lt;=0,"DIAN reporta valor susceptible 0",IF($L9753="NO",IFERROR(LOOKUP(2,1/((LISTS!$M$2:$M$13&lt;&gt;"")*ISNUMBER(SEARCH(LISTS!$M$2:$M$13,$I9753))),LISTS!$O$2:$O$13),"Medio de pago no elegible o no identificado por DIAN"),"Apta automaticamente por pago electronico y base positiva"))))</f>
        <v/>
      </c>
    </row>
    <row r="9754">
      <c r="A9754" s="9" t="n"/>
      <c r="B9754" s="9" t="n"/>
      <c r="C9754" s="12" t="n"/>
      <c r="D9754" s="11" t="n"/>
      <c r="E9754" s="11" t="n"/>
      <c r="F9754" s="11" t="n"/>
      <c r="G9754" s="11" t="n"/>
      <c r="H9754" s="11" t="n"/>
      <c r="I9754" s="9" t="n"/>
      <c r="J9754" s="9" t="n"/>
      <c r="K9754" s="9" t="n"/>
      <c r="L9754" s="9">
        <f>IF(COUNTA($A9754:$K9754)=0,"",IF(AND(IFERROR($H9754,0)&gt;0,LEN(TRIM($K9754&amp;""))&gt;0,IFERROR(LOOKUP(2,1/((LISTS!$M$2:$M$13&lt;&gt;"")*ISNUMBER(SEARCH(LISTS!$M$2:$M$13,$I9754))),LISTS!$N$2:$N$13),"NO")="SI"),"SI","NO"))</f>
        <v/>
      </c>
      <c r="M9754" s="9">
        <f>IF(COUNTA($A9754:$K9754)=0,"",IF($K9754&lt;&gt;"",IF(COUNTIF($K$19:$K9754,$K9754)&gt;1,"SI","NO"),IF(COUNTIFS($A$19:$A9754,$A9754,$C$19:$C9754,$C9754,$J$19:$J9754,$J9754,$D$19:$D9754,$D9754)&gt;1,"SI","NO")))</f>
        <v/>
      </c>
      <c r="N9754" s="11">
        <f>IF(COUNTA($A9754:$K9754)=0,"",IF(AND($L9754="SI",$M9754="NO"),IFERROR($H9754,0),0))</f>
        <v/>
      </c>
      <c r="O9754" s="9">
        <f>IF(COUNTA($A9754:$K9754)=0,"",IF($M9754="SI","CUFE o factura duplicada dentro del reporte; no se suma dos veces",IF(IFERROR($H9754,0)&lt;=0,"DIAN reporta valor susceptible 0",IF($L9754="NO",IFERROR(LOOKUP(2,1/((LISTS!$M$2:$M$13&lt;&gt;"")*ISNUMBER(SEARCH(LISTS!$M$2:$M$13,$I9754))),LISTS!$O$2:$O$13),"Medio de pago no elegible o no identificado por DIAN"),"Apta automaticamente por pago electronico y base positiva"))))</f>
        <v/>
      </c>
    </row>
    <row r="9755">
      <c r="A9755" s="9" t="n"/>
      <c r="B9755" s="9" t="n"/>
      <c r="C9755" s="12" t="n"/>
      <c r="D9755" s="11" t="n"/>
      <c r="E9755" s="11" t="n"/>
      <c r="F9755" s="11" t="n"/>
      <c r="G9755" s="11" t="n"/>
      <c r="H9755" s="11" t="n"/>
      <c r="I9755" s="9" t="n"/>
      <c r="J9755" s="9" t="n"/>
      <c r="K9755" s="9" t="n"/>
      <c r="L9755" s="9">
        <f>IF(COUNTA($A9755:$K9755)=0,"",IF(AND(IFERROR($H9755,0)&gt;0,LEN(TRIM($K9755&amp;""))&gt;0,IFERROR(LOOKUP(2,1/((LISTS!$M$2:$M$13&lt;&gt;"")*ISNUMBER(SEARCH(LISTS!$M$2:$M$13,$I9755))),LISTS!$N$2:$N$13),"NO")="SI"),"SI","NO"))</f>
        <v/>
      </c>
      <c r="M9755" s="9">
        <f>IF(COUNTA($A9755:$K9755)=0,"",IF($K9755&lt;&gt;"",IF(COUNTIF($K$19:$K9755,$K9755)&gt;1,"SI","NO"),IF(COUNTIFS($A$19:$A9755,$A9755,$C$19:$C9755,$C9755,$J$19:$J9755,$J9755,$D$19:$D9755,$D9755)&gt;1,"SI","NO")))</f>
        <v/>
      </c>
      <c r="N9755" s="11">
        <f>IF(COUNTA($A9755:$K9755)=0,"",IF(AND($L9755="SI",$M9755="NO"),IFERROR($H9755,0),0))</f>
        <v/>
      </c>
      <c r="O9755" s="9">
        <f>IF(COUNTA($A9755:$K9755)=0,"",IF($M9755="SI","CUFE o factura duplicada dentro del reporte; no se suma dos veces",IF(IFERROR($H9755,0)&lt;=0,"DIAN reporta valor susceptible 0",IF($L9755="NO",IFERROR(LOOKUP(2,1/((LISTS!$M$2:$M$13&lt;&gt;"")*ISNUMBER(SEARCH(LISTS!$M$2:$M$13,$I9755))),LISTS!$O$2:$O$13),"Medio de pago no elegible o no identificado por DIAN"),"Apta automaticamente por pago electronico y base positiva"))))</f>
        <v/>
      </c>
    </row>
    <row r="9756">
      <c r="A9756" s="9" t="n"/>
      <c r="B9756" s="9" t="n"/>
      <c r="C9756" s="12" t="n"/>
      <c r="D9756" s="11" t="n"/>
      <c r="E9756" s="11" t="n"/>
      <c r="F9756" s="11" t="n"/>
      <c r="G9756" s="11" t="n"/>
      <c r="H9756" s="11" t="n"/>
      <c r="I9756" s="9" t="n"/>
      <c r="J9756" s="9" t="n"/>
      <c r="K9756" s="9" t="n"/>
      <c r="L9756" s="9">
        <f>IF(COUNTA($A9756:$K9756)=0,"",IF(AND(IFERROR($H9756,0)&gt;0,LEN(TRIM($K9756&amp;""))&gt;0,IFERROR(LOOKUP(2,1/((LISTS!$M$2:$M$13&lt;&gt;"")*ISNUMBER(SEARCH(LISTS!$M$2:$M$13,$I9756))),LISTS!$N$2:$N$13),"NO")="SI"),"SI","NO"))</f>
        <v/>
      </c>
      <c r="M9756" s="9">
        <f>IF(COUNTA($A9756:$K9756)=0,"",IF($K9756&lt;&gt;"",IF(COUNTIF($K$19:$K9756,$K9756)&gt;1,"SI","NO"),IF(COUNTIFS($A$19:$A9756,$A9756,$C$19:$C9756,$C9756,$J$19:$J9756,$J9756,$D$19:$D9756,$D9756)&gt;1,"SI","NO")))</f>
        <v/>
      </c>
      <c r="N9756" s="11">
        <f>IF(COUNTA($A9756:$K9756)=0,"",IF(AND($L9756="SI",$M9756="NO"),IFERROR($H9756,0),0))</f>
        <v/>
      </c>
      <c r="O9756" s="9">
        <f>IF(COUNTA($A9756:$K9756)=0,"",IF($M9756="SI","CUFE o factura duplicada dentro del reporte; no se suma dos veces",IF(IFERROR($H9756,0)&lt;=0,"DIAN reporta valor susceptible 0",IF($L9756="NO",IFERROR(LOOKUP(2,1/((LISTS!$M$2:$M$13&lt;&gt;"")*ISNUMBER(SEARCH(LISTS!$M$2:$M$13,$I9756))),LISTS!$O$2:$O$13),"Medio de pago no elegible o no identificado por DIAN"),"Apta automaticamente por pago electronico y base positiva"))))</f>
        <v/>
      </c>
    </row>
    <row r="9757">
      <c r="A9757" s="9" t="n"/>
      <c r="B9757" s="9" t="n"/>
      <c r="C9757" s="12" t="n"/>
      <c r="D9757" s="11" t="n"/>
      <c r="E9757" s="11" t="n"/>
      <c r="F9757" s="11" t="n"/>
      <c r="G9757" s="11" t="n"/>
      <c r="H9757" s="11" t="n"/>
      <c r="I9757" s="9" t="n"/>
      <c r="J9757" s="9" t="n"/>
      <c r="K9757" s="9" t="n"/>
      <c r="L9757" s="9">
        <f>IF(COUNTA($A9757:$K9757)=0,"",IF(AND(IFERROR($H9757,0)&gt;0,LEN(TRIM($K9757&amp;""))&gt;0,IFERROR(LOOKUP(2,1/((LISTS!$M$2:$M$13&lt;&gt;"")*ISNUMBER(SEARCH(LISTS!$M$2:$M$13,$I9757))),LISTS!$N$2:$N$13),"NO")="SI"),"SI","NO"))</f>
        <v/>
      </c>
      <c r="M9757" s="9">
        <f>IF(COUNTA($A9757:$K9757)=0,"",IF($K9757&lt;&gt;"",IF(COUNTIF($K$19:$K9757,$K9757)&gt;1,"SI","NO"),IF(COUNTIFS($A$19:$A9757,$A9757,$C$19:$C9757,$C9757,$J$19:$J9757,$J9757,$D$19:$D9757,$D9757)&gt;1,"SI","NO")))</f>
        <v/>
      </c>
      <c r="N9757" s="11">
        <f>IF(COUNTA($A9757:$K9757)=0,"",IF(AND($L9757="SI",$M9757="NO"),IFERROR($H9757,0),0))</f>
        <v/>
      </c>
      <c r="O9757" s="9">
        <f>IF(COUNTA($A9757:$K9757)=0,"",IF($M9757="SI","CUFE o factura duplicada dentro del reporte; no se suma dos veces",IF(IFERROR($H9757,0)&lt;=0,"DIAN reporta valor susceptible 0",IF($L9757="NO",IFERROR(LOOKUP(2,1/((LISTS!$M$2:$M$13&lt;&gt;"")*ISNUMBER(SEARCH(LISTS!$M$2:$M$13,$I9757))),LISTS!$O$2:$O$13),"Medio de pago no elegible o no identificado por DIAN"),"Apta automaticamente por pago electronico y base positiva"))))</f>
        <v/>
      </c>
    </row>
    <row r="9758">
      <c r="A9758" s="9" t="n"/>
      <c r="B9758" s="9" t="n"/>
      <c r="C9758" s="12" t="n"/>
      <c r="D9758" s="11" t="n"/>
      <c r="E9758" s="11" t="n"/>
      <c r="F9758" s="11" t="n"/>
      <c r="G9758" s="11" t="n"/>
      <c r="H9758" s="11" t="n"/>
      <c r="I9758" s="9" t="n"/>
      <c r="J9758" s="9" t="n"/>
      <c r="K9758" s="9" t="n"/>
      <c r="L9758" s="9">
        <f>IF(COUNTA($A9758:$K9758)=0,"",IF(AND(IFERROR($H9758,0)&gt;0,LEN(TRIM($K9758&amp;""))&gt;0,IFERROR(LOOKUP(2,1/((LISTS!$M$2:$M$13&lt;&gt;"")*ISNUMBER(SEARCH(LISTS!$M$2:$M$13,$I9758))),LISTS!$N$2:$N$13),"NO")="SI"),"SI","NO"))</f>
        <v/>
      </c>
      <c r="M9758" s="9">
        <f>IF(COUNTA($A9758:$K9758)=0,"",IF($K9758&lt;&gt;"",IF(COUNTIF($K$19:$K9758,$K9758)&gt;1,"SI","NO"),IF(COUNTIFS($A$19:$A9758,$A9758,$C$19:$C9758,$C9758,$J$19:$J9758,$J9758,$D$19:$D9758,$D9758)&gt;1,"SI","NO")))</f>
        <v/>
      </c>
      <c r="N9758" s="11">
        <f>IF(COUNTA($A9758:$K9758)=0,"",IF(AND($L9758="SI",$M9758="NO"),IFERROR($H9758,0),0))</f>
        <v/>
      </c>
      <c r="O9758" s="9">
        <f>IF(COUNTA($A9758:$K9758)=0,"",IF($M9758="SI","CUFE o factura duplicada dentro del reporte; no se suma dos veces",IF(IFERROR($H9758,0)&lt;=0,"DIAN reporta valor susceptible 0",IF($L9758="NO",IFERROR(LOOKUP(2,1/((LISTS!$M$2:$M$13&lt;&gt;"")*ISNUMBER(SEARCH(LISTS!$M$2:$M$13,$I9758))),LISTS!$O$2:$O$13),"Medio de pago no elegible o no identificado por DIAN"),"Apta automaticamente por pago electronico y base positiva"))))</f>
        <v/>
      </c>
    </row>
    <row r="9759">
      <c r="A9759" s="9" t="n"/>
      <c r="B9759" s="9" t="n"/>
      <c r="C9759" s="12" t="n"/>
      <c r="D9759" s="11" t="n"/>
      <c r="E9759" s="11" t="n"/>
      <c r="F9759" s="11" t="n"/>
      <c r="G9759" s="11" t="n"/>
      <c r="H9759" s="11" t="n"/>
      <c r="I9759" s="9" t="n"/>
      <c r="J9759" s="9" t="n"/>
      <c r="K9759" s="9" t="n"/>
      <c r="L9759" s="9">
        <f>IF(COUNTA($A9759:$K9759)=0,"",IF(AND(IFERROR($H9759,0)&gt;0,LEN(TRIM($K9759&amp;""))&gt;0,IFERROR(LOOKUP(2,1/((LISTS!$M$2:$M$13&lt;&gt;"")*ISNUMBER(SEARCH(LISTS!$M$2:$M$13,$I9759))),LISTS!$N$2:$N$13),"NO")="SI"),"SI","NO"))</f>
        <v/>
      </c>
      <c r="M9759" s="9">
        <f>IF(COUNTA($A9759:$K9759)=0,"",IF($K9759&lt;&gt;"",IF(COUNTIF($K$19:$K9759,$K9759)&gt;1,"SI","NO"),IF(COUNTIFS($A$19:$A9759,$A9759,$C$19:$C9759,$C9759,$J$19:$J9759,$J9759,$D$19:$D9759,$D9759)&gt;1,"SI","NO")))</f>
        <v/>
      </c>
      <c r="N9759" s="11">
        <f>IF(COUNTA($A9759:$K9759)=0,"",IF(AND($L9759="SI",$M9759="NO"),IFERROR($H9759,0),0))</f>
        <v/>
      </c>
      <c r="O9759" s="9">
        <f>IF(COUNTA($A9759:$K9759)=0,"",IF($M9759="SI","CUFE o factura duplicada dentro del reporte; no se suma dos veces",IF(IFERROR($H9759,0)&lt;=0,"DIAN reporta valor susceptible 0",IF($L9759="NO",IFERROR(LOOKUP(2,1/((LISTS!$M$2:$M$13&lt;&gt;"")*ISNUMBER(SEARCH(LISTS!$M$2:$M$13,$I9759))),LISTS!$O$2:$O$13),"Medio de pago no elegible o no identificado por DIAN"),"Apta automaticamente por pago electronico y base positiva"))))</f>
        <v/>
      </c>
    </row>
    <row r="9760">
      <c r="A9760" s="9" t="n"/>
      <c r="B9760" s="9" t="n"/>
      <c r="C9760" s="12" t="n"/>
      <c r="D9760" s="11" t="n"/>
      <c r="E9760" s="11" t="n"/>
      <c r="F9760" s="11" t="n"/>
      <c r="G9760" s="11" t="n"/>
      <c r="H9760" s="11" t="n"/>
      <c r="I9760" s="9" t="n"/>
      <c r="J9760" s="9" t="n"/>
      <c r="K9760" s="9" t="n"/>
      <c r="L9760" s="9">
        <f>IF(COUNTA($A9760:$K9760)=0,"",IF(AND(IFERROR($H9760,0)&gt;0,LEN(TRIM($K9760&amp;""))&gt;0,IFERROR(LOOKUP(2,1/((LISTS!$M$2:$M$13&lt;&gt;"")*ISNUMBER(SEARCH(LISTS!$M$2:$M$13,$I9760))),LISTS!$N$2:$N$13),"NO")="SI"),"SI","NO"))</f>
        <v/>
      </c>
      <c r="M9760" s="9">
        <f>IF(COUNTA($A9760:$K9760)=0,"",IF($K9760&lt;&gt;"",IF(COUNTIF($K$19:$K9760,$K9760)&gt;1,"SI","NO"),IF(COUNTIFS($A$19:$A9760,$A9760,$C$19:$C9760,$C9760,$J$19:$J9760,$J9760,$D$19:$D9760,$D9760)&gt;1,"SI","NO")))</f>
        <v/>
      </c>
      <c r="N9760" s="11">
        <f>IF(COUNTA($A9760:$K9760)=0,"",IF(AND($L9760="SI",$M9760="NO"),IFERROR($H9760,0),0))</f>
        <v/>
      </c>
      <c r="O9760" s="9">
        <f>IF(COUNTA($A9760:$K9760)=0,"",IF($M9760="SI","CUFE o factura duplicada dentro del reporte; no se suma dos veces",IF(IFERROR($H9760,0)&lt;=0,"DIAN reporta valor susceptible 0",IF($L9760="NO",IFERROR(LOOKUP(2,1/((LISTS!$M$2:$M$13&lt;&gt;"")*ISNUMBER(SEARCH(LISTS!$M$2:$M$13,$I9760))),LISTS!$O$2:$O$13),"Medio de pago no elegible o no identificado por DIAN"),"Apta automaticamente por pago electronico y base positiva"))))</f>
        <v/>
      </c>
    </row>
    <row r="9761">
      <c r="A9761" s="9" t="n"/>
      <c r="B9761" s="9" t="n"/>
      <c r="C9761" s="12" t="n"/>
      <c r="D9761" s="11" t="n"/>
      <c r="E9761" s="11" t="n"/>
      <c r="F9761" s="11" t="n"/>
      <c r="G9761" s="11" t="n"/>
      <c r="H9761" s="11" t="n"/>
      <c r="I9761" s="9" t="n"/>
      <c r="J9761" s="9" t="n"/>
      <c r="K9761" s="9" t="n"/>
      <c r="L9761" s="9">
        <f>IF(COUNTA($A9761:$K9761)=0,"",IF(AND(IFERROR($H9761,0)&gt;0,LEN(TRIM($K9761&amp;""))&gt;0,IFERROR(LOOKUP(2,1/((LISTS!$M$2:$M$13&lt;&gt;"")*ISNUMBER(SEARCH(LISTS!$M$2:$M$13,$I9761))),LISTS!$N$2:$N$13),"NO")="SI"),"SI","NO"))</f>
        <v/>
      </c>
      <c r="M9761" s="9">
        <f>IF(COUNTA($A9761:$K9761)=0,"",IF($K9761&lt;&gt;"",IF(COUNTIF($K$19:$K9761,$K9761)&gt;1,"SI","NO"),IF(COUNTIFS($A$19:$A9761,$A9761,$C$19:$C9761,$C9761,$J$19:$J9761,$J9761,$D$19:$D9761,$D9761)&gt;1,"SI","NO")))</f>
        <v/>
      </c>
      <c r="N9761" s="11">
        <f>IF(COUNTA($A9761:$K9761)=0,"",IF(AND($L9761="SI",$M9761="NO"),IFERROR($H9761,0),0))</f>
        <v/>
      </c>
      <c r="O9761" s="9">
        <f>IF(COUNTA($A9761:$K9761)=0,"",IF($M9761="SI","CUFE o factura duplicada dentro del reporte; no se suma dos veces",IF(IFERROR($H9761,0)&lt;=0,"DIAN reporta valor susceptible 0",IF($L9761="NO",IFERROR(LOOKUP(2,1/((LISTS!$M$2:$M$13&lt;&gt;"")*ISNUMBER(SEARCH(LISTS!$M$2:$M$13,$I9761))),LISTS!$O$2:$O$13),"Medio de pago no elegible o no identificado por DIAN"),"Apta automaticamente por pago electronico y base positiva"))))</f>
        <v/>
      </c>
    </row>
    <row r="9762">
      <c r="A9762" s="9" t="n"/>
      <c r="B9762" s="9" t="n"/>
      <c r="C9762" s="12" t="n"/>
      <c r="D9762" s="11" t="n"/>
      <c r="E9762" s="11" t="n"/>
      <c r="F9762" s="11" t="n"/>
      <c r="G9762" s="11" t="n"/>
      <c r="H9762" s="11" t="n"/>
      <c r="I9762" s="9" t="n"/>
      <c r="J9762" s="9" t="n"/>
      <c r="K9762" s="9" t="n"/>
      <c r="L9762" s="9">
        <f>IF(COUNTA($A9762:$K9762)=0,"",IF(AND(IFERROR($H9762,0)&gt;0,LEN(TRIM($K9762&amp;""))&gt;0,IFERROR(LOOKUP(2,1/((LISTS!$M$2:$M$13&lt;&gt;"")*ISNUMBER(SEARCH(LISTS!$M$2:$M$13,$I9762))),LISTS!$N$2:$N$13),"NO")="SI"),"SI","NO"))</f>
        <v/>
      </c>
      <c r="M9762" s="9">
        <f>IF(COUNTA($A9762:$K9762)=0,"",IF($K9762&lt;&gt;"",IF(COUNTIF($K$19:$K9762,$K9762)&gt;1,"SI","NO"),IF(COUNTIFS($A$19:$A9762,$A9762,$C$19:$C9762,$C9762,$J$19:$J9762,$J9762,$D$19:$D9762,$D9762)&gt;1,"SI","NO")))</f>
        <v/>
      </c>
      <c r="N9762" s="11">
        <f>IF(COUNTA($A9762:$K9762)=0,"",IF(AND($L9762="SI",$M9762="NO"),IFERROR($H9762,0),0))</f>
        <v/>
      </c>
      <c r="O9762" s="9">
        <f>IF(COUNTA($A9762:$K9762)=0,"",IF($M9762="SI","CUFE o factura duplicada dentro del reporte; no se suma dos veces",IF(IFERROR($H9762,0)&lt;=0,"DIAN reporta valor susceptible 0",IF($L9762="NO",IFERROR(LOOKUP(2,1/((LISTS!$M$2:$M$13&lt;&gt;"")*ISNUMBER(SEARCH(LISTS!$M$2:$M$13,$I9762))),LISTS!$O$2:$O$13),"Medio de pago no elegible o no identificado por DIAN"),"Apta automaticamente por pago electronico y base positiva"))))</f>
        <v/>
      </c>
    </row>
    <row r="9763">
      <c r="A9763" s="9" t="n"/>
      <c r="B9763" s="9" t="n"/>
      <c r="C9763" s="12" t="n"/>
      <c r="D9763" s="11" t="n"/>
      <c r="E9763" s="11" t="n"/>
      <c r="F9763" s="11" t="n"/>
      <c r="G9763" s="11" t="n"/>
      <c r="H9763" s="11" t="n"/>
      <c r="I9763" s="9" t="n"/>
      <c r="J9763" s="9" t="n"/>
      <c r="K9763" s="9" t="n"/>
      <c r="L9763" s="9">
        <f>IF(COUNTA($A9763:$K9763)=0,"",IF(AND(IFERROR($H9763,0)&gt;0,LEN(TRIM($K9763&amp;""))&gt;0,IFERROR(LOOKUP(2,1/((LISTS!$M$2:$M$13&lt;&gt;"")*ISNUMBER(SEARCH(LISTS!$M$2:$M$13,$I9763))),LISTS!$N$2:$N$13),"NO")="SI"),"SI","NO"))</f>
        <v/>
      </c>
      <c r="M9763" s="9">
        <f>IF(COUNTA($A9763:$K9763)=0,"",IF($K9763&lt;&gt;"",IF(COUNTIF($K$19:$K9763,$K9763)&gt;1,"SI","NO"),IF(COUNTIFS($A$19:$A9763,$A9763,$C$19:$C9763,$C9763,$J$19:$J9763,$J9763,$D$19:$D9763,$D9763)&gt;1,"SI","NO")))</f>
        <v/>
      </c>
      <c r="N9763" s="11">
        <f>IF(COUNTA($A9763:$K9763)=0,"",IF(AND($L9763="SI",$M9763="NO"),IFERROR($H9763,0),0))</f>
        <v/>
      </c>
      <c r="O9763" s="9">
        <f>IF(COUNTA($A9763:$K9763)=0,"",IF($M9763="SI","CUFE o factura duplicada dentro del reporte; no se suma dos veces",IF(IFERROR($H9763,0)&lt;=0,"DIAN reporta valor susceptible 0",IF($L9763="NO",IFERROR(LOOKUP(2,1/((LISTS!$M$2:$M$13&lt;&gt;"")*ISNUMBER(SEARCH(LISTS!$M$2:$M$13,$I9763))),LISTS!$O$2:$O$13),"Medio de pago no elegible o no identificado por DIAN"),"Apta automaticamente por pago electronico y base positiva"))))</f>
        <v/>
      </c>
    </row>
    <row r="9764">
      <c r="A9764" s="9" t="n"/>
      <c r="B9764" s="9" t="n"/>
      <c r="C9764" s="12" t="n"/>
      <c r="D9764" s="11" t="n"/>
      <c r="E9764" s="11" t="n"/>
      <c r="F9764" s="11" t="n"/>
      <c r="G9764" s="11" t="n"/>
      <c r="H9764" s="11" t="n"/>
      <c r="I9764" s="9" t="n"/>
      <c r="J9764" s="9" t="n"/>
      <c r="K9764" s="9" t="n"/>
      <c r="L9764" s="9">
        <f>IF(COUNTA($A9764:$K9764)=0,"",IF(AND(IFERROR($H9764,0)&gt;0,LEN(TRIM($K9764&amp;""))&gt;0,IFERROR(LOOKUP(2,1/((LISTS!$M$2:$M$13&lt;&gt;"")*ISNUMBER(SEARCH(LISTS!$M$2:$M$13,$I9764))),LISTS!$N$2:$N$13),"NO")="SI"),"SI","NO"))</f>
        <v/>
      </c>
      <c r="M9764" s="9">
        <f>IF(COUNTA($A9764:$K9764)=0,"",IF($K9764&lt;&gt;"",IF(COUNTIF($K$19:$K9764,$K9764)&gt;1,"SI","NO"),IF(COUNTIFS($A$19:$A9764,$A9764,$C$19:$C9764,$C9764,$J$19:$J9764,$J9764,$D$19:$D9764,$D9764)&gt;1,"SI","NO")))</f>
        <v/>
      </c>
      <c r="N9764" s="11">
        <f>IF(COUNTA($A9764:$K9764)=0,"",IF(AND($L9764="SI",$M9764="NO"),IFERROR($H9764,0),0))</f>
        <v/>
      </c>
      <c r="O9764" s="9">
        <f>IF(COUNTA($A9764:$K9764)=0,"",IF($M9764="SI","CUFE o factura duplicada dentro del reporte; no se suma dos veces",IF(IFERROR($H9764,0)&lt;=0,"DIAN reporta valor susceptible 0",IF($L9764="NO",IFERROR(LOOKUP(2,1/((LISTS!$M$2:$M$13&lt;&gt;"")*ISNUMBER(SEARCH(LISTS!$M$2:$M$13,$I9764))),LISTS!$O$2:$O$13),"Medio de pago no elegible o no identificado por DIAN"),"Apta automaticamente por pago electronico y base positiva"))))</f>
        <v/>
      </c>
    </row>
    <row r="9765">
      <c r="A9765" s="9" t="n"/>
      <c r="B9765" s="9" t="n"/>
      <c r="C9765" s="12" t="n"/>
      <c r="D9765" s="11" t="n"/>
      <c r="E9765" s="11" t="n"/>
      <c r="F9765" s="11" t="n"/>
      <c r="G9765" s="11" t="n"/>
      <c r="H9765" s="11" t="n"/>
      <c r="I9765" s="9" t="n"/>
      <c r="J9765" s="9" t="n"/>
      <c r="K9765" s="9" t="n"/>
      <c r="L9765" s="9">
        <f>IF(COUNTA($A9765:$K9765)=0,"",IF(AND(IFERROR($H9765,0)&gt;0,LEN(TRIM($K9765&amp;""))&gt;0,IFERROR(LOOKUP(2,1/((LISTS!$M$2:$M$13&lt;&gt;"")*ISNUMBER(SEARCH(LISTS!$M$2:$M$13,$I9765))),LISTS!$N$2:$N$13),"NO")="SI"),"SI","NO"))</f>
        <v/>
      </c>
      <c r="M9765" s="9">
        <f>IF(COUNTA($A9765:$K9765)=0,"",IF($K9765&lt;&gt;"",IF(COUNTIF($K$19:$K9765,$K9765)&gt;1,"SI","NO"),IF(COUNTIFS($A$19:$A9765,$A9765,$C$19:$C9765,$C9765,$J$19:$J9765,$J9765,$D$19:$D9765,$D9765)&gt;1,"SI","NO")))</f>
        <v/>
      </c>
      <c r="N9765" s="11">
        <f>IF(COUNTA($A9765:$K9765)=0,"",IF(AND($L9765="SI",$M9765="NO"),IFERROR($H9765,0),0))</f>
        <v/>
      </c>
      <c r="O9765" s="9">
        <f>IF(COUNTA($A9765:$K9765)=0,"",IF($M9765="SI","CUFE o factura duplicada dentro del reporte; no se suma dos veces",IF(IFERROR($H9765,0)&lt;=0,"DIAN reporta valor susceptible 0",IF($L9765="NO",IFERROR(LOOKUP(2,1/((LISTS!$M$2:$M$13&lt;&gt;"")*ISNUMBER(SEARCH(LISTS!$M$2:$M$13,$I9765))),LISTS!$O$2:$O$13),"Medio de pago no elegible o no identificado por DIAN"),"Apta automaticamente por pago electronico y base positiva"))))</f>
        <v/>
      </c>
    </row>
    <row r="9766">
      <c r="A9766" s="9" t="n"/>
      <c r="B9766" s="9" t="n"/>
      <c r="C9766" s="12" t="n"/>
      <c r="D9766" s="11" t="n"/>
      <c r="E9766" s="11" t="n"/>
      <c r="F9766" s="11" t="n"/>
      <c r="G9766" s="11" t="n"/>
      <c r="H9766" s="11" t="n"/>
      <c r="I9766" s="9" t="n"/>
      <c r="J9766" s="9" t="n"/>
      <c r="K9766" s="9" t="n"/>
      <c r="L9766" s="9">
        <f>IF(COUNTA($A9766:$K9766)=0,"",IF(AND(IFERROR($H9766,0)&gt;0,LEN(TRIM($K9766&amp;""))&gt;0,IFERROR(LOOKUP(2,1/((LISTS!$M$2:$M$13&lt;&gt;"")*ISNUMBER(SEARCH(LISTS!$M$2:$M$13,$I9766))),LISTS!$N$2:$N$13),"NO")="SI"),"SI","NO"))</f>
        <v/>
      </c>
      <c r="M9766" s="9">
        <f>IF(COUNTA($A9766:$K9766)=0,"",IF($K9766&lt;&gt;"",IF(COUNTIF($K$19:$K9766,$K9766)&gt;1,"SI","NO"),IF(COUNTIFS($A$19:$A9766,$A9766,$C$19:$C9766,$C9766,$J$19:$J9766,$J9766,$D$19:$D9766,$D9766)&gt;1,"SI","NO")))</f>
        <v/>
      </c>
      <c r="N9766" s="11">
        <f>IF(COUNTA($A9766:$K9766)=0,"",IF(AND($L9766="SI",$M9766="NO"),IFERROR($H9766,0),0))</f>
        <v/>
      </c>
      <c r="O9766" s="9">
        <f>IF(COUNTA($A9766:$K9766)=0,"",IF($M9766="SI","CUFE o factura duplicada dentro del reporte; no se suma dos veces",IF(IFERROR($H9766,0)&lt;=0,"DIAN reporta valor susceptible 0",IF($L9766="NO",IFERROR(LOOKUP(2,1/((LISTS!$M$2:$M$13&lt;&gt;"")*ISNUMBER(SEARCH(LISTS!$M$2:$M$13,$I9766))),LISTS!$O$2:$O$13),"Medio de pago no elegible o no identificado por DIAN"),"Apta automaticamente por pago electronico y base positiva"))))</f>
        <v/>
      </c>
    </row>
    <row r="9767">
      <c r="A9767" s="9" t="n"/>
      <c r="B9767" s="9" t="n"/>
      <c r="C9767" s="12" t="n"/>
      <c r="D9767" s="11" t="n"/>
      <c r="E9767" s="11" t="n"/>
      <c r="F9767" s="11" t="n"/>
      <c r="G9767" s="11" t="n"/>
      <c r="H9767" s="11" t="n"/>
      <c r="I9767" s="9" t="n"/>
      <c r="J9767" s="9" t="n"/>
      <c r="K9767" s="9" t="n"/>
      <c r="L9767" s="9">
        <f>IF(COUNTA($A9767:$K9767)=0,"",IF(AND(IFERROR($H9767,0)&gt;0,LEN(TRIM($K9767&amp;""))&gt;0,IFERROR(LOOKUP(2,1/((LISTS!$M$2:$M$13&lt;&gt;"")*ISNUMBER(SEARCH(LISTS!$M$2:$M$13,$I9767))),LISTS!$N$2:$N$13),"NO")="SI"),"SI","NO"))</f>
        <v/>
      </c>
      <c r="M9767" s="9">
        <f>IF(COUNTA($A9767:$K9767)=0,"",IF($K9767&lt;&gt;"",IF(COUNTIF($K$19:$K9767,$K9767)&gt;1,"SI","NO"),IF(COUNTIFS($A$19:$A9767,$A9767,$C$19:$C9767,$C9767,$J$19:$J9767,$J9767,$D$19:$D9767,$D9767)&gt;1,"SI","NO")))</f>
        <v/>
      </c>
      <c r="N9767" s="11">
        <f>IF(COUNTA($A9767:$K9767)=0,"",IF(AND($L9767="SI",$M9767="NO"),IFERROR($H9767,0),0))</f>
        <v/>
      </c>
      <c r="O9767" s="9">
        <f>IF(COUNTA($A9767:$K9767)=0,"",IF($M9767="SI","CUFE o factura duplicada dentro del reporte; no se suma dos veces",IF(IFERROR($H9767,0)&lt;=0,"DIAN reporta valor susceptible 0",IF($L9767="NO",IFERROR(LOOKUP(2,1/((LISTS!$M$2:$M$13&lt;&gt;"")*ISNUMBER(SEARCH(LISTS!$M$2:$M$13,$I9767))),LISTS!$O$2:$O$13),"Medio de pago no elegible o no identificado por DIAN"),"Apta automaticamente por pago electronico y base positiva"))))</f>
        <v/>
      </c>
    </row>
    <row r="9768">
      <c r="A9768" s="9" t="n"/>
      <c r="B9768" s="9" t="n"/>
      <c r="C9768" s="12" t="n"/>
      <c r="D9768" s="11" t="n"/>
      <c r="E9768" s="11" t="n"/>
      <c r="F9768" s="11" t="n"/>
      <c r="G9768" s="11" t="n"/>
      <c r="H9768" s="11" t="n"/>
      <c r="I9768" s="9" t="n"/>
      <c r="J9768" s="9" t="n"/>
      <c r="K9768" s="9" t="n"/>
      <c r="L9768" s="9">
        <f>IF(COUNTA($A9768:$K9768)=0,"",IF(AND(IFERROR($H9768,0)&gt;0,LEN(TRIM($K9768&amp;""))&gt;0,IFERROR(LOOKUP(2,1/((LISTS!$M$2:$M$13&lt;&gt;"")*ISNUMBER(SEARCH(LISTS!$M$2:$M$13,$I9768))),LISTS!$N$2:$N$13),"NO")="SI"),"SI","NO"))</f>
        <v/>
      </c>
      <c r="M9768" s="9">
        <f>IF(COUNTA($A9768:$K9768)=0,"",IF($K9768&lt;&gt;"",IF(COUNTIF($K$19:$K9768,$K9768)&gt;1,"SI","NO"),IF(COUNTIFS($A$19:$A9768,$A9768,$C$19:$C9768,$C9768,$J$19:$J9768,$J9768,$D$19:$D9768,$D9768)&gt;1,"SI","NO")))</f>
        <v/>
      </c>
      <c r="N9768" s="11">
        <f>IF(COUNTA($A9768:$K9768)=0,"",IF(AND($L9768="SI",$M9768="NO"),IFERROR($H9768,0),0))</f>
        <v/>
      </c>
      <c r="O9768" s="9">
        <f>IF(COUNTA($A9768:$K9768)=0,"",IF($M9768="SI","CUFE o factura duplicada dentro del reporte; no se suma dos veces",IF(IFERROR($H9768,0)&lt;=0,"DIAN reporta valor susceptible 0",IF($L9768="NO",IFERROR(LOOKUP(2,1/((LISTS!$M$2:$M$13&lt;&gt;"")*ISNUMBER(SEARCH(LISTS!$M$2:$M$13,$I9768))),LISTS!$O$2:$O$13),"Medio de pago no elegible o no identificado por DIAN"),"Apta automaticamente por pago electronico y base positiva"))))</f>
        <v/>
      </c>
    </row>
    <row r="9769">
      <c r="A9769" s="9" t="n"/>
      <c r="B9769" s="9" t="n"/>
      <c r="C9769" s="12" t="n"/>
      <c r="D9769" s="11" t="n"/>
      <c r="E9769" s="11" t="n"/>
      <c r="F9769" s="11" t="n"/>
      <c r="G9769" s="11" t="n"/>
      <c r="H9769" s="11" t="n"/>
      <c r="I9769" s="9" t="n"/>
      <c r="J9769" s="9" t="n"/>
      <c r="K9769" s="9" t="n"/>
      <c r="L9769" s="9">
        <f>IF(COUNTA($A9769:$K9769)=0,"",IF(AND(IFERROR($H9769,0)&gt;0,LEN(TRIM($K9769&amp;""))&gt;0,IFERROR(LOOKUP(2,1/((LISTS!$M$2:$M$13&lt;&gt;"")*ISNUMBER(SEARCH(LISTS!$M$2:$M$13,$I9769))),LISTS!$N$2:$N$13),"NO")="SI"),"SI","NO"))</f>
        <v/>
      </c>
      <c r="M9769" s="9">
        <f>IF(COUNTA($A9769:$K9769)=0,"",IF($K9769&lt;&gt;"",IF(COUNTIF($K$19:$K9769,$K9769)&gt;1,"SI","NO"),IF(COUNTIFS($A$19:$A9769,$A9769,$C$19:$C9769,$C9769,$J$19:$J9769,$J9769,$D$19:$D9769,$D9769)&gt;1,"SI","NO")))</f>
        <v/>
      </c>
      <c r="N9769" s="11">
        <f>IF(COUNTA($A9769:$K9769)=0,"",IF(AND($L9769="SI",$M9769="NO"),IFERROR($H9769,0),0))</f>
        <v/>
      </c>
      <c r="O9769" s="9">
        <f>IF(COUNTA($A9769:$K9769)=0,"",IF($M9769="SI","CUFE o factura duplicada dentro del reporte; no se suma dos veces",IF(IFERROR($H9769,0)&lt;=0,"DIAN reporta valor susceptible 0",IF($L9769="NO",IFERROR(LOOKUP(2,1/((LISTS!$M$2:$M$13&lt;&gt;"")*ISNUMBER(SEARCH(LISTS!$M$2:$M$13,$I9769))),LISTS!$O$2:$O$13),"Medio de pago no elegible o no identificado por DIAN"),"Apta automaticamente por pago electronico y base positiva"))))</f>
        <v/>
      </c>
    </row>
    <row r="9770">
      <c r="A9770" s="9" t="n"/>
      <c r="B9770" s="9" t="n"/>
      <c r="C9770" s="12" t="n"/>
      <c r="D9770" s="11" t="n"/>
      <c r="E9770" s="11" t="n"/>
      <c r="F9770" s="11" t="n"/>
      <c r="G9770" s="11" t="n"/>
      <c r="H9770" s="11" t="n"/>
      <c r="I9770" s="9" t="n"/>
      <c r="J9770" s="9" t="n"/>
      <c r="K9770" s="9" t="n"/>
      <c r="L9770" s="9">
        <f>IF(COUNTA($A9770:$K9770)=0,"",IF(AND(IFERROR($H9770,0)&gt;0,LEN(TRIM($K9770&amp;""))&gt;0,IFERROR(LOOKUP(2,1/((LISTS!$M$2:$M$13&lt;&gt;"")*ISNUMBER(SEARCH(LISTS!$M$2:$M$13,$I9770))),LISTS!$N$2:$N$13),"NO")="SI"),"SI","NO"))</f>
        <v/>
      </c>
      <c r="M9770" s="9">
        <f>IF(COUNTA($A9770:$K9770)=0,"",IF($K9770&lt;&gt;"",IF(COUNTIF($K$19:$K9770,$K9770)&gt;1,"SI","NO"),IF(COUNTIFS($A$19:$A9770,$A9770,$C$19:$C9770,$C9770,$J$19:$J9770,$J9770,$D$19:$D9770,$D9770)&gt;1,"SI","NO")))</f>
        <v/>
      </c>
      <c r="N9770" s="11">
        <f>IF(COUNTA($A9770:$K9770)=0,"",IF(AND($L9770="SI",$M9770="NO"),IFERROR($H9770,0),0))</f>
        <v/>
      </c>
      <c r="O9770" s="9">
        <f>IF(COUNTA($A9770:$K9770)=0,"",IF($M9770="SI","CUFE o factura duplicada dentro del reporte; no se suma dos veces",IF(IFERROR($H9770,0)&lt;=0,"DIAN reporta valor susceptible 0",IF($L9770="NO",IFERROR(LOOKUP(2,1/((LISTS!$M$2:$M$13&lt;&gt;"")*ISNUMBER(SEARCH(LISTS!$M$2:$M$13,$I9770))),LISTS!$O$2:$O$13),"Medio de pago no elegible o no identificado por DIAN"),"Apta automaticamente por pago electronico y base positiva"))))</f>
        <v/>
      </c>
    </row>
    <row r="9771">
      <c r="A9771" s="9" t="n"/>
      <c r="B9771" s="9" t="n"/>
      <c r="C9771" s="12" t="n"/>
      <c r="D9771" s="11" t="n"/>
      <c r="E9771" s="11" t="n"/>
      <c r="F9771" s="11" t="n"/>
      <c r="G9771" s="11" t="n"/>
      <c r="H9771" s="11" t="n"/>
      <c r="I9771" s="9" t="n"/>
      <c r="J9771" s="9" t="n"/>
      <c r="K9771" s="9" t="n"/>
      <c r="L9771" s="9">
        <f>IF(COUNTA($A9771:$K9771)=0,"",IF(AND(IFERROR($H9771,0)&gt;0,LEN(TRIM($K9771&amp;""))&gt;0,IFERROR(LOOKUP(2,1/((LISTS!$M$2:$M$13&lt;&gt;"")*ISNUMBER(SEARCH(LISTS!$M$2:$M$13,$I9771))),LISTS!$N$2:$N$13),"NO")="SI"),"SI","NO"))</f>
        <v/>
      </c>
      <c r="M9771" s="9">
        <f>IF(COUNTA($A9771:$K9771)=0,"",IF($K9771&lt;&gt;"",IF(COUNTIF($K$19:$K9771,$K9771)&gt;1,"SI","NO"),IF(COUNTIFS($A$19:$A9771,$A9771,$C$19:$C9771,$C9771,$J$19:$J9771,$J9771,$D$19:$D9771,$D9771)&gt;1,"SI","NO")))</f>
        <v/>
      </c>
      <c r="N9771" s="11">
        <f>IF(COUNTA($A9771:$K9771)=0,"",IF(AND($L9771="SI",$M9771="NO"),IFERROR($H9771,0),0))</f>
        <v/>
      </c>
      <c r="O9771" s="9">
        <f>IF(COUNTA($A9771:$K9771)=0,"",IF($M9771="SI","CUFE o factura duplicada dentro del reporte; no se suma dos veces",IF(IFERROR($H9771,0)&lt;=0,"DIAN reporta valor susceptible 0",IF($L9771="NO",IFERROR(LOOKUP(2,1/((LISTS!$M$2:$M$13&lt;&gt;"")*ISNUMBER(SEARCH(LISTS!$M$2:$M$13,$I9771))),LISTS!$O$2:$O$13),"Medio de pago no elegible o no identificado por DIAN"),"Apta automaticamente por pago electronico y base positiva"))))</f>
        <v/>
      </c>
    </row>
    <row r="9772">
      <c r="A9772" s="9" t="n"/>
      <c r="B9772" s="9" t="n"/>
      <c r="C9772" s="12" t="n"/>
      <c r="D9772" s="11" t="n"/>
      <c r="E9772" s="11" t="n"/>
      <c r="F9772" s="11" t="n"/>
      <c r="G9772" s="11" t="n"/>
      <c r="H9772" s="11" t="n"/>
      <c r="I9772" s="9" t="n"/>
      <c r="J9772" s="9" t="n"/>
      <c r="K9772" s="9" t="n"/>
      <c r="L9772" s="9">
        <f>IF(COUNTA($A9772:$K9772)=0,"",IF(AND(IFERROR($H9772,0)&gt;0,LEN(TRIM($K9772&amp;""))&gt;0,IFERROR(LOOKUP(2,1/((LISTS!$M$2:$M$13&lt;&gt;"")*ISNUMBER(SEARCH(LISTS!$M$2:$M$13,$I9772))),LISTS!$N$2:$N$13),"NO")="SI"),"SI","NO"))</f>
        <v/>
      </c>
      <c r="M9772" s="9">
        <f>IF(COUNTA($A9772:$K9772)=0,"",IF($K9772&lt;&gt;"",IF(COUNTIF($K$19:$K9772,$K9772)&gt;1,"SI","NO"),IF(COUNTIFS($A$19:$A9772,$A9772,$C$19:$C9772,$C9772,$J$19:$J9772,$J9772,$D$19:$D9772,$D9772)&gt;1,"SI","NO")))</f>
        <v/>
      </c>
      <c r="N9772" s="11">
        <f>IF(COUNTA($A9772:$K9772)=0,"",IF(AND($L9772="SI",$M9772="NO"),IFERROR($H9772,0),0))</f>
        <v/>
      </c>
      <c r="O9772" s="9">
        <f>IF(COUNTA($A9772:$K9772)=0,"",IF($M9772="SI","CUFE o factura duplicada dentro del reporte; no se suma dos veces",IF(IFERROR($H9772,0)&lt;=0,"DIAN reporta valor susceptible 0",IF($L9772="NO",IFERROR(LOOKUP(2,1/((LISTS!$M$2:$M$13&lt;&gt;"")*ISNUMBER(SEARCH(LISTS!$M$2:$M$13,$I9772))),LISTS!$O$2:$O$13),"Medio de pago no elegible o no identificado por DIAN"),"Apta automaticamente por pago electronico y base positiva"))))</f>
        <v/>
      </c>
    </row>
    <row r="9773">
      <c r="A9773" s="9" t="n"/>
      <c r="B9773" s="9" t="n"/>
      <c r="C9773" s="12" t="n"/>
      <c r="D9773" s="11" t="n"/>
      <c r="E9773" s="11" t="n"/>
      <c r="F9773" s="11" t="n"/>
      <c r="G9773" s="11" t="n"/>
      <c r="H9773" s="11" t="n"/>
      <c r="I9773" s="9" t="n"/>
      <c r="J9773" s="9" t="n"/>
      <c r="K9773" s="9" t="n"/>
      <c r="L9773" s="9">
        <f>IF(COUNTA($A9773:$K9773)=0,"",IF(AND(IFERROR($H9773,0)&gt;0,LEN(TRIM($K9773&amp;""))&gt;0,IFERROR(LOOKUP(2,1/((LISTS!$M$2:$M$13&lt;&gt;"")*ISNUMBER(SEARCH(LISTS!$M$2:$M$13,$I9773))),LISTS!$N$2:$N$13),"NO")="SI"),"SI","NO"))</f>
        <v/>
      </c>
      <c r="M9773" s="9">
        <f>IF(COUNTA($A9773:$K9773)=0,"",IF($K9773&lt;&gt;"",IF(COUNTIF($K$19:$K9773,$K9773)&gt;1,"SI","NO"),IF(COUNTIFS($A$19:$A9773,$A9773,$C$19:$C9773,$C9773,$J$19:$J9773,$J9773,$D$19:$D9773,$D9773)&gt;1,"SI","NO")))</f>
        <v/>
      </c>
      <c r="N9773" s="11">
        <f>IF(COUNTA($A9773:$K9773)=0,"",IF(AND($L9773="SI",$M9773="NO"),IFERROR($H9773,0),0))</f>
        <v/>
      </c>
      <c r="O9773" s="9">
        <f>IF(COUNTA($A9773:$K9773)=0,"",IF($M9773="SI","CUFE o factura duplicada dentro del reporte; no se suma dos veces",IF(IFERROR($H9773,0)&lt;=0,"DIAN reporta valor susceptible 0",IF($L9773="NO",IFERROR(LOOKUP(2,1/((LISTS!$M$2:$M$13&lt;&gt;"")*ISNUMBER(SEARCH(LISTS!$M$2:$M$13,$I9773))),LISTS!$O$2:$O$13),"Medio de pago no elegible o no identificado por DIAN"),"Apta automaticamente por pago electronico y base positiva"))))</f>
        <v/>
      </c>
    </row>
    <row r="9774">
      <c r="A9774" s="9" t="n"/>
      <c r="B9774" s="9" t="n"/>
      <c r="C9774" s="12" t="n"/>
      <c r="D9774" s="11" t="n"/>
      <c r="E9774" s="11" t="n"/>
      <c r="F9774" s="11" t="n"/>
      <c r="G9774" s="11" t="n"/>
      <c r="H9774" s="11" t="n"/>
      <c r="I9774" s="9" t="n"/>
      <c r="J9774" s="9" t="n"/>
      <c r="K9774" s="9" t="n"/>
      <c r="L9774" s="9">
        <f>IF(COUNTA($A9774:$K9774)=0,"",IF(AND(IFERROR($H9774,0)&gt;0,LEN(TRIM($K9774&amp;""))&gt;0,IFERROR(LOOKUP(2,1/((LISTS!$M$2:$M$13&lt;&gt;"")*ISNUMBER(SEARCH(LISTS!$M$2:$M$13,$I9774))),LISTS!$N$2:$N$13),"NO")="SI"),"SI","NO"))</f>
        <v/>
      </c>
      <c r="M9774" s="9">
        <f>IF(COUNTA($A9774:$K9774)=0,"",IF($K9774&lt;&gt;"",IF(COUNTIF($K$19:$K9774,$K9774)&gt;1,"SI","NO"),IF(COUNTIFS($A$19:$A9774,$A9774,$C$19:$C9774,$C9774,$J$19:$J9774,$J9774,$D$19:$D9774,$D9774)&gt;1,"SI","NO")))</f>
        <v/>
      </c>
      <c r="N9774" s="11">
        <f>IF(COUNTA($A9774:$K9774)=0,"",IF(AND($L9774="SI",$M9774="NO"),IFERROR($H9774,0),0))</f>
        <v/>
      </c>
      <c r="O9774" s="9">
        <f>IF(COUNTA($A9774:$K9774)=0,"",IF($M9774="SI","CUFE o factura duplicada dentro del reporte; no se suma dos veces",IF(IFERROR($H9774,0)&lt;=0,"DIAN reporta valor susceptible 0",IF($L9774="NO",IFERROR(LOOKUP(2,1/((LISTS!$M$2:$M$13&lt;&gt;"")*ISNUMBER(SEARCH(LISTS!$M$2:$M$13,$I9774))),LISTS!$O$2:$O$13),"Medio de pago no elegible o no identificado por DIAN"),"Apta automaticamente por pago electronico y base positiva"))))</f>
        <v/>
      </c>
    </row>
    <row r="9775">
      <c r="A9775" s="9" t="n"/>
      <c r="B9775" s="9" t="n"/>
      <c r="C9775" s="12" t="n"/>
      <c r="D9775" s="11" t="n"/>
      <c r="E9775" s="11" t="n"/>
      <c r="F9775" s="11" t="n"/>
      <c r="G9775" s="11" t="n"/>
      <c r="H9775" s="11" t="n"/>
      <c r="I9775" s="9" t="n"/>
      <c r="J9775" s="9" t="n"/>
      <c r="K9775" s="9" t="n"/>
      <c r="L9775" s="9">
        <f>IF(COUNTA($A9775:$K9775)=0,"",IF(AND(IFERROR($H9775,0)&gt;0,LEN(TRIM($K9775&amp;""))&gt;0,IFERROR(LOOKUP(2,1/((LISTS!$M$2:$M$13&lt;&gt;"")*ISNUMBER(SEARCH(LISTS!$M$2:$M$13,$I9775))),LISTS!$N$2:$N$13),"NO")="SI"),"SI","NO"))</f>
        <v/>
      </c>
      <c r="M9775" s="9">
        <f>IF(COUNTA($A9775:$K9775)=0,"",IF($K9775&lt;&gt;"",IF(COUNTIF($K$19:$K9775,$K9775)&gt;1,"SI","NO"),IF(COUNTIFS($A$19:$A9775,$A9775,$C$19:$C9775,$C9775,$J$19:$J9775,$J9775,$D$19:$D9775,$D9775)&gt;1,"SI","NO")))</f>
        <v/>
      </c>
      <c r="N9775" s="11">
        <f>IF(COUNTA($A9775:$K9775)=0,"",IF(AND($L9775="SI",$M9775="NO"),IFERROR($H9775,0),0))</f>
        <v/>
      </c>
      <c r="O9775" s="9">
        <f>IF(COUNTA($A9775:$K9775)=0,"",IF($M9775="SI","CUFE o factura duplicada dentro del reporte; no se suma dos veces",IF(IFERROR($H9775,0)&lt;=0,"DIAN reporta valor susceptible 0",IF($L9775="NO",IFERROR(LOOKUP(2,1/((LISTS!$M$2:$M$13&lt;&gt;"")*ISNUMBER(SEARCH(LISTS!$M$2:$M$13,$I9775))),LISTS!$O$2:$O$13),"Medio de pago no elegible o no identificado por DIAN"),"Apta automaticamente por pago electronico y base positiva"))))</f>
        <v/>
      </c>
    </row>
    <row r="9776">
      <c r="A9776" s="9" t="n"/>
      <c r="B9776" s="9" t="n"/>
      <c r="C9776" s="12" t="n"/>
      <c r="D9776" s="11" t="n"/>
      <c r="E9776" s="11" t="n"/>
      <c r="F9776" s="11" t="n"/>
      <c r="G9776" s="11" t="n"/>
      <c r="H9776" s="11" t="n"/>
      <c r="I9776" s="9" t="n"/>
      <c r="J9776" s="9" t="n"/>
      <c r="K9776" s="9" t="n"/>
      <c r="L9776" s="9">
        <f>IF(COUNTA($A9776:$K9776)=0,"",IF(AND(IFERROR($H9776,0)&gt;0,LEN(TRIM($K9776&amp;""))&gt;0,IFERROR(LOOKUP(2,1/((LISTS!$M$2:$M$13&lt;&gt;"")*ISNUMBER(SEARCH(LISTS!$M$2:$M$13,$I9776))),LISTS!$N$2:$N$13),"NO")="SI"),"SI","NO"))</f>
        <v/>
      </c>
      <c r="M9776" s="9">
        <f>IF(COUNTA($A9776:$K9776)=0,"",IF($K9776&lt;&gt;"",IF(COUNTIF($K$19:$K9776,$K9776)&gt;1,"SI","NO"),IF(COUNTIFS($A$19:$A9776,$A9776,$C$19:$C9776,$C9776,$J$19:$J9776,$J9776,$D$19:$D9776,$D9776)&gt;1,"SI","NO")))</f>
        <v/>
      </c>
      <c r="N9776" s="11">
        <f>IF(COUNTA($A9776:$K9776)=0,"",IF(AND($L9776="SI",$M9776="NO"),IFERROR($H9776,0),0))</f>
        <v/>
      </c>
      <c r="O9776" s="9">
        <f>IF(COUNTA($A9776:$K9776)=0,"",IF($M9776="SI","CUFE o factura duplicada dentro del reporte; no se suma dos veces",IF(IFERROR($H9776,0)&lt;=0,"DIAN reporta valor susceptible 0",IF($L9776="NO",IFERROR(LOOKUP(2,1/((LISTS!$M$2:$M$13&lt;&gt;"")*ISNUMBER(SEARCH(LISTS!$M$2:$M$13,$I9776))),LISTS!$O$2:$O$13),"Medio de pago no elegible o no identificado por DIAN"),"Apta automaticamente por pago electronico y base positiva"))))</f>
        <v/>
      </c>
    </row>
    <row r="9777">
      <c r="A9777" s="9" t="n"/>
      <c r="B9777" s="9" t="n"/>
      <c r="C9777" s="12" t="n"/>
      <c r="D9777" s="11" t="n"/>
      <c r="E9777" s="11" t="n"/>
      <c r="F9777" s="11" t="n"/>
      <c r="G9777" s="11" t="n"/>
      <c r="H9777" s="11" t="n"/>
      <c r="I9777" s="9" t="n"/>
      <c r="J9777" s="9" t="n"/>
      <c r="K9777" s="9" t="n"/>
      <c r="L9777" s="9">
        <f>IF(COUNTA($A9777:$K9777)=0,"",IF(AND(IFERROR($H9777,0)&gt;0,LEN(TRIM($K9777&amp;""))&gt;0,IFERROR(LOOKUP(2,1/((LISTS!$M$2:$M$13&lt;&gt;"")*ISNUMBER(SEARCH(LISTS!$M$2:$M$13,$I9777))),LISTS!$N$2:$N$13),"NO")="SI"),"SI","NO"))</f>
        <v/>
      </c>
      <c r="M9777" s="9">
        <f>IF(COUNTA($A9777:$K9777)=0,"",IF($K9777&lt;&gt;"",IF(COUNTIF($K$19:$K9777,$K9777)&gt;1,"SI","NO"),IF(COUNTIFS($A$19:$A9777,$A9777,$C$19:$C9777,$C9777,$J$19:$J9777,$J9777,$D$19:$D9777,$D9777)&gt;1,"SI","NO")))</f>
        <v/>
      </c>
      <c r="N9777" s="11">
        <f>IF(COUNTA($A9777:$K9777)=0,"",IF(AND($L9777="SI",$M9777="NO"),IFERROR($H9777,0),0))</f>
        <v/>
      </c>
      <c r="O9777" s="9">
        <f>IF(COUNTA($A9777:$K9777)=0,"",IF($M9777="SI","CUFE o factura duplicada dentro del reporte; no se suma dos veces",IF(IFERROR($H9777,0)&lt;=0,"DIAN reporta valor susceptible 0",IF($L9777="NO",IFERROR(LOOKUP(2,1/((LISTS!$M$2:$M$13&lt;&gt;"")*ISNUMBER(SEARCH(LISTS!$M$2:$M$13,$I9777))),LISTS!$O$2:$O$13),"Medio de pago no elegible o no identificado por DIAN"),"Apta automaticamente por pago electronico y base positiva"))))</f>
        <v/>
      </c>
    </row>
    <row r="9778">
      <c r="A9778" s="9" t="n"/>
      <c r="B9778" s="9" t="n"/>
      <c r="C9778" s="12" t="n"/>
      <c r="D9778" s="11" t="n"/>
      <c r="E9778" s="11" t="n"/>
      <c r="F9778" s="11" t="n"/>
      <c r="G9778" s="11" t="n"/>
      <c r="H9778" s="11" t="n"/>
      <c r="I9778" s="9" t="n"/>
      <c r="J9778" s="9" t="n"/>
      <c r="K9778" s="9" t="n"/>
      <c r="L9778" s="9">
        <f>IF(COUNTA($A9778:$K9778)=0,"",IF(AND(IFERROR($H9778,0)&gt;0,LEN(TRIM($K9778&amp;""))&gt;0,IFERROR(LOOKUP(2,1/((LISTS!$M$2:$M$13&lt;&gt;"")*ISNUMBER(SEARCH(LISTS!$M$2:$M$13,$I9778))),LISTS!$N$2:$N$13),"NO")="SI"),"SI","NO"))</f>
        <v/>
      </c>
      <c r="M9778" s="9">
        <f>IF(COUNTA($A9778:$K9778)=0,"",IF($K9778&lt;&gt;"",IF(COUNTIF($K$19:$K9778,$K9778)&gt;1,"SI","NO"),IF(COUNTIFS($A$19:$A9778,$A9778,$C$19:$C9778,$C9778,$J$19:$J9778,$J9778,$D$19:$D9778,$D9778)&gt;1,"SI","NO")))</f>
        <v/>
      </c>
      <c r="N9778" s="11">
        <f>IF(COUNTA($A9778:$K9778)=0,"",IF(AND($L9778="SI",$M9778="NO"),IFERROR($H9778,0),0))</f>
        <v/>
      </c>
      <c r="O9778" s="9">
        <f>IF(COUNTA($A9778:$K9778)=0,"",IF($M9778="SI","CUFE o factura duplicada dentro del reporte; no se suma dos veces",IF(IFERROR($H9778,0)&lt;=0,"DIAN reporta valor susceptible 0",IF($L9778="NO",IFERROR(LOOKUP(2,1/((LISTS!$M$2:$M$13&lt;&gt;"")*ISNUMBER(SEARCH(LISTS!$M$2:$M$13,$I9778))),LISTS!$O$2:$O$13),"Medio de pago no elegible o no identificado por DIAN"),"Apta automaticamente por pago electronico y base positiva"))))</f>
        <v/>
      </c>
    </row>
    <row r="9779">
      <c r="A9779" s="9" t="n"/>
      <c r="B9779" s="9" t="n"/>
      <c r="C9779" s="12" t="n"/>
      <c r="D9779" s="11" t="n"/>
      <c r="E9779" s="11" t="n"/>
      <c r="F9779" s="11" t="n"/>
      <c r="G9779" s="11" t="n"/>
      <c r="H9779" s="11" t="n"/>
      <c r="I9779" s="9" t="n"/>
      <c r="J9779" s="9" t="n"/>
      <c r="K9779" s="9" t="n"/>
      <c r="L9779" s="9">
        <f>IF(COUNTA($A9779:$K9779)=0,"",IF(AND(IFERROR($H9779,0)&gt;0,LEN(TRIM($K9779&amp;""))&gt;0,IFERROR(LOOKUP(2,1/((LISTS!$M$2:$M$13&lt;&gt;"")*ISNUMBER(SEARCH(LISTS!$M$2:$M$13,$I9779))),LISTS!$N$2:$N$13),"NO")="SI"),"SI","NO"))</f>
        <v/>
      </c>
      <c r="M9779" s="9">
        <f>IF(COUNTA($A9779:$K9779)=0,"",IF($K9779&lt;&gt;"",IF(COUNTIF($K$19:$K9779,$K9779)&gt;1,"SI","NO"),IF(COUNTIFS($A$19:$A9779,$A9779,$C$19:$C9779,$C9779,$J$19:$J9779,$J9779,$D$19:$D9779,$D9779)&gt;1,"SI","NO")))</f>
        <v/>
      </c>
      <c r="N9779" s="11">
        <f>IF(COUNTA($A9779:$K9779)=0,"",IF(AND($L9779="SI",$M9779="NO"),IFERROR($H9779,0),0))</f>
        <v/>
      </c>
      <c r="O9779" s="9">
        <f>IF(COUNTA($A9779:$K9779)=0,"",IF($M9779="SI","CUFE o factura duplicada dentro del reporte; no se suma dos veces",IF(IFERROR($H9779,0)&lt;=0,"DIAN reporta valor susceptible 0",IF($L9779="NO",IFERROR(LOOKUP(2,1/((LISTS!$M$2:$M$13&lt;&gt;"")*ISNUMBER(SEARCH(LISTS!$M$2:$M$13,$I9779))),LISTS!$O$2:$O$13),"Medio de pago no elegible o no identificado por DIAN"),"Apta automaticamente por pago electronico y base positiva"))))</f>
        <v/>
      </c>
    </row>
    <row r="9780">
      <c r="A9780" s="9" t="n"/>
      <c r="B9780" s="9" t="n"/>
      <c r="C9780" s="12" t="n"/>
      <c r="D9780" s="11" t="n"/>
      <c r="E9780" s="11" t="n"/>
      <c r="F9780" s="11" t="n"/>
      <c r="G9780" s="11" t="n"/>
      <c r="H9780" s="11" t="n"/>
      <c r="I9780" s="9" t="n"/>
      <c r="J9780" s="9" t="n"/>
      <c r="K9780" s="9" t="n"/>
      <c r="L9780" s="9">
        <f>IF(COUNTA($A9780:$K9780)=0,"",IF(AND(IFERROR($H9780,0)&gt;0,LEN(TRIM($K9780&amp;""))&gt;0,IFERROR(LOOKUP(2,1/((LISTS!$M$2:$M$13&lt;&gt;"")*ISNUMBER(SEARCH(LISTS!$M$2:$M$13,$I9780))),LISTS!$N$2:$N$13),"NO")="SI"),"SI","NO"))</f>
        <v/>
      </c>
      <c r="M9780" s="9">
        <f>IF(COUNTA($A9780:$K9780)=0,"",IF($K9780&lt;&gt;"",IF(COUNTIF($K$19:$K9780,$K9780)&gt;1,"SI","NO"),IF(COUNTIFS($A$19:$A9780,$A9780,$C$19:$C9780,$C9780,$J$19:$J9780,$J9780,$D$19:$D9780,$D9780)&gt;1,"SI","NO")))</f>
        <v/>
      </c>
      <c r="N9780" s="11">
        <f>IF(COUNTA($A9780:$K9780)=0,"",IF(AND($L9780="SI",$M9780="NO"),IFERROR($H9780,0),0))</f>
        <v/>
      </c>
      <c r="O9780" s="9">
        <f>IF(COUNTA($A9780:$K9780)=0,"",IF($M9780="SI","CUFE o factura duplicada dentro del reporte; no se suma dos veces",IF(IFERROR($H9780,0)&lt;=0,"DIAN reporta valor susceptible 0",IF($L9780="NO",IFERROR(LOOKUP(2,1/((LISTS!$M$2:$M$13&lt;&gt;"")*ISNUMBER(SEARCH(LISTS!$M$2:$M$13,$I9780))),LISTS!$O$2:$O$13),"Medio de pago no elegible o no identificado por DIAN"),"Apta automaticamente por pago electronico y base positiva"))))</f>
        <v/>
      </c>
    </row>
    <row r="9781">
      <c r="A9781" s="9" t="n"/>
      <c r="B9781" s="9" t="n"/>
      <c r="C9781" s="12" t="n"/>
      <c r="D9781" s="11" t="n"/>
      <c r="E9781" s="11" t="n"/>
      <c r="F9781" s="11" t="n"/>
      <c r="G9781" s="11" t="n"/>
      <c r="H9781" s="11" t="n"/>
      <c r="I9781" s="9" t="n"/>
      <c r="J9781" s="9" t="n"/>
      <c r="K9781" s="9" t="n"/>
      <c r="L9781" s="9">
        <f>IF(COUNTA($A9781:$K9781)=0,"",IF(AND(IFERROR($H9781,0)&gt;0,LEN(TRIM($K9781&amp;""))&gt;0,IFERROR(LOOKUP(2,1/((LISTS!$M$2:$M$13&lt;&gt;"")*ISNUMBER(SEARCH(LISTS!$M$2:$M$13,$I9781))),LISTS!$N$2:$N$13),"NO")="SI"),"SI","NO"))</f>
        <v/>
      </c>
      <c r="M9781" s="9">
        <f>IF(COUNTA($A9781:$K9781)=0,"",IF($K9781&lt;&gt;"",IF(COUNTIF($K$19:$K9781,$K9781)&gt;1,"SI","NO"),IF(COUNTIFS($A$19:$A9781,$A9781,$C$19:$C9781,$C9781,$J$19:$J9781,$J9781,$D$19:$D9781,$D9781)&gt;1,"SI","NO")))</f>
        <v/>
      </c>
      <c r="N9781" s="11">
        <f>IF(COUNTA($A9781:$K9781)=0,"",IF(AND($L9781="SI",$M9781="NO"),IFERROR($H9781,0),0))</f>
        <v/>
      </c>
      <c r="O9781" s="9">
        <f>IF(COUNTA($A9781:$K9781)=0,"",IF($M9781="SI","CUFE o factura duplicada dentro del reporte; no se suma dos veces",IF(IFERROR($H9781,0)&lt;=0,"DIAN reporta valor susceptible 0",IF($L9781="NO",IFERROR(LOOKUP(2,1/((LISTS!$M$2:$M$13&lt;&gt;"")*ISNUMBER(SEARCH(LISTS!$M$2:$M$13,$I9781))),LISTS!$O$2:$O$13),"Medio de pago no elegible o no identificado por DIAN"),"Apta automaticamente por pago electronico y base positiva"))))</f>
        <v/>
      </c>
    </row>
    <row r="9782">
      <c r="A9782" s="9" t="n"/>
      <c r="B9782" s="9" t="n"/>
      <c r="C9782" s="12" t="n"/>
      <c r="D9782" s="11" t="n"/>
      <c r="E9782" s="11" t="n"/>
      <c r="F9782" s="11" t="n"/>
      <c r="G9782" s="11" t="n"/>
      <c r="H9782" s="11" t="n"/>
      <c r="I9782" s="9" t="n"/>
      <c r="J9782" s="9" t="n"/>
      <c r="K9782" s="9" t="n"/>
      <c r="L9782" s="9">
        <f>IF(COUNTA($A9782:$K9782)=0,"",IF(AND(IFERROR($H9782,0)&gt;0,LEN(TRIM($K9782&amp;""))&gt;0,IFERROR(LOOKUP(2,1/((LISTS!$M$2:$M$13&lt;&gt;"")*ISNUMBER(SEARCH(LISTS!$M$2:$M$13,$I9782))),LISTS!$N$2:$N$13),"NO")="SI"),"SI","NO"))</f>
        <v/>
      </c>
      <c r="M9782" s="9">
        <f>IF(COUNTA($A9782:$K9782)=0,"",IF($K9782&lt;&gt;"",IF(COUNTIF($K$19:$K9782,$K9782)&gt;1,"SI","NO"),IF(COUNTIFS($A$19:$A9782,$A9782,$C$19:$C9782,$C9782,$J$19:$J9782,$J9782,$D$19:$D9782,$D9782)&gt;1,"SI","NO")))</f>
        <v/>
      </c>
      <c r="N9782" s="11">
        <f>IF(COUNTA($A9782:$K9782)=0,"",IF(AND($L9782="SI",$M9782="NO"),IFERROR($H9782,0),0))</f>
        <v/>
      </c>
      <c r="O9782" s="9">
        <f>IF(COUNTA($A9782:$K9782)=0,"",IF($M9782="SI","CUFE o factura duplicada dentro del reporte; no se suma dos veces",IF(IFERROR($H9782,0)&lt;=0,"DIAN reporta valor susceptible 0",IF($L9782="NO",IFERROR(LOOKUP(2,1/((LISTS!$M$2:$M$13&lt;&gt;"")*ISNUMBER(SEARCH(LISTS!$M$2:$M$13,$I9782))),LISTS!$O$2:$O$13),"Medio de pago no elegible o no identificado por DIAN"),"Apta automaticamente por pago electronico y base positiva"))))</f>
        <v/>
      </c>
    </row>
    <row r="9783">
      <c r="A9783" s="9" t="n"/>
      <c r="B9783" s="9" t="n"/>
      <c r="C9783" s="12" t="n"/>
      <c r="D9783" s="11" t="n"/>
      <c r="E9783" s="11" t="n"/>
      <c r="F9783" s="11" t="n"/>
      <c r="G9783" s="11" t="n"/>
      <c r="H9783" s="11" t="n"/>
      <c r="I9783" s="9" t="n"/>
      <c r="J9783" s="9" t="n"/>
      <c r="K9783" s="9" t="n"/>
      <c r="L9783" s="9">
        <f>IF(COUNTA($A9783:$K9783)=0,"",IF(AND(IFERROR($H9783,0)&gt;0,LEN(TRIM($K9783&amp;""))&gt;0,IFERROR(LOOKUP(2,1/((LISTS!$M$2:$M$13&lt;&gt;"")*ISNUMBER(SEARCH(LISTS!$M$2:$M$13,$I9783))),LISTS!$N$2:$N$13),"NO")="SI"),"SI","NO"))</f>
        <v/>
      </c>
      <c r="M9783" s="9">
        <f>IF(COUNTA($A9783:$K9783)=0,"",IF($K9783&lt;&gt;"",IF(COUNTIF($K$19:$K9783,$K9783)&gt;1,"SI","NO"),IF(COUNTIFS($A$19:$A9783,$A9783,$C$19:$C9783,$C9783,$J$19:$J9783,$J9783,$D$19:$D9783,$D9783)&gt;1,"SI","NO")))</f>
        <v/>
      </c>
      <c r="N9783" s="11">
        <f>IF(COUNTA($A9783:$K9783)=0,"",IF(AND($L9783="SI",$M9783="NO"),IFERROR($H9783,0),0))</f>
        <v/>
      </c>
      <c r="O9783" s="9">
        <f>IF(COUNTA($A9783:$K9783)=0,"",IF($M9783="SI","CUFE o factura duplicada dentro del reporte; no se suma dos veces",IF(IFERROR($H9783,0)&lt;=0,"DIAN reporta valor susceptible 0",IF($L9783="NO",IFERROR(LOOKUP(2,1/((LISTS!$M$2:$M$13&lt;&gt;"")*ISNUMBER(SEARCH(LISTS!$M$2:$M$13,$I9783))),LISTS!$O$2:$O$13),"Medio de pago no elegible o no identificado por DIAN"),"Apta automaticamente por pago electronico y base positiva"))))</f>
        <v/>
      </c>
    </row>
    <row r="9784">
      <c r="A9784" s="9" t="n"/>
      <c r="B9784" s="9" t="n"/>
      <c r="C9784" s="12" t="n"/>
      <c r="D9784" s="11" t="n"/>
      <c r="E9784" s="11" t="n"/>
      <c r="F9784" s="11" t="n"/>
      <c r="G9784" s="11" t="n"/>
      <c r="H9784" s="11" t="n"/>
      <c r="I9784" s="9" t="n"/>
      <c r="J9784" s="9" t="n"/>
      <c r="K9784" s="9" t="n"/>
      <c r="L9784" s="9">
        <f>IF(COUNTA($A9784:$K9784)=0,"",IF(AND(IFERROR($H9784,0)&gt;0,LEN(TRIM($K9784&amp;""))&gt;0,IFERROR(LOOKUP(2,1/((LISTS!$M$2:$M$13&lt;&gt;"")*ISNUMBER(SEARCH(LISTS!$M$2:$M$13,$I9784))),LISTS!$N$2:$N$13),"NO")="SI"),"SI","NO"))</f>
        <v/>
      </c>
      <c r="M9784" s="9">
        <f>IF(COUNTA($A9784:$K9784)=0,"",IF($K9784&lt;&gt;"",IF(COUNTIF($K$19:$K9784,$K9784)&gt;1,"SI","NO"),IF(COUNTIFS($A$19:$A9784,$A9784,$C$19:$C9784,$C9784,$J$19:$J9784,$J9784,$D$19:$D9784,$D9784)&gt;1,"SI","NO")))</f>
        <v/>
      </c>
      <c r="N9784" s="11">
        <f>IF(COUNTA($A9784:$K9784)=0,"",IF(AND($L9784="SI",$M9784="NO"),IFERROR($H9784,0),0))</f>
        <v/>
      </c>
      <c r="O9784" s="9">
        <f>IF(COUNTA($A9784:$K9784)=0,"",IF($M9784="SI","CUFE o factura duplicada dentro del reporte; no se suma dos veces",IF(IFERROR($H9784,0)&lt;=0,"DIAN reporta valor susceptible 0",IF($L9784="NO",IFERROR(LOOKUP(2,1/((LISTS!$M$2:$M$13&lt;&gt;"")*ISNUMBER(SEARCH(LISTS!$M$2:$M$13,$I9784))),LISTS!$O$2:$O$13),"Medio de pago no elegible o no identificado por DIAN"),"Apta automaticamente por pago electronico y base positiva"))))</f>
        <v/>
      </c>
    </row>
    <row r="9785">
      <c r="A9785" s="9" t="n"/>
      <c r="B9785" s="9" t="n"/>
      <c r="C9785" s="12" t="n"/>
      <c r="D9785" s="11" t="n"/>
      <c r="E9785" s="11" t="n"/>
      <c r="F9785" s="11" t="n"/>
      <c r="G9785" s="11" t="n"/>
      <c r="H9785" s="11" t="n"/>
      <c r="I9785" s="9" t="n"/>
      <c r="J9785" s="9" t="n"/>
      <c r="K9785" s="9" t="n"/>
      <c r="L9785" s="9">
        <f>IF(COUNTA($A9785:$K9785)=0,"",IF(AND(IFERROR($H9785,0)&gt;0,LEN(TRIM($K9785&amp;""))&gt;0,IFERROR(LOOKUP(2,1/((LISTS!$M$2:$M$13&lt;&gt;"")*ISNUMBER(SEARCH(LISTS!$M$2:$M$13,$I9785))),LISTS!$N$2:$N$13),"NO")="SI"),"SI","NO"))</f>
        <v/>
      </c>
      <c r="M9785" s="9">
        <f>IF(COUNTA($A9785:$K9785)=0,"",IF($K9785&lt;&gt;"",IF(COUNTIF($K$19:$K9785,$K9785)&gt;1,"SI","NO"),IF(COUNTIFS($A$19:$A9785,$A9785,$C$19:$C9785,$C9785,$J$19:$J9785,$J9785,$D$19:$D9785,$D9785)&gt;1,"SI","NO")))</f>
        <v/>
      </c>
      <c r="N9785" s="11">
        <f>IF(COUNTA($A9785:$K9785)=0,"",IF(AND($L9785="SI",$M9785="NO"),IFERROR($H9785,0),0))</f>
        <v/>
      </c>
      <c r="O9785" s="9">
        <f>IF(COUNTA($A9785:$K9785)=0,"",IF($M9785="SI","CUFE o factura duplicada dentro del reporte; no se suma dos veces",IF(IFERROR($H9785,0)&lt;=0,"DIAN reporta valor susceptible 0",IF($L9785="NO",IFERROR(LOOKUP(2,1/((LISTS!$M$2:$M$13&lt;&gt;"")*ISNUMBER(SEARCH(LISTS!$M$2:$M$13,$I9785))),LISTS!$O$2:$O$13),"Medio de pago no elegible o no identificado por DIAN"),"Apta automaticamente por pago electronico y base positiva"))))</f>
        <v/>
      </c>
    </row>
    <row r="9786">
      <c r="A9786" s="9" t="n"/>
      <c r="B9786" s="9" t="n"/>
      <c r="C9786" s="12" t="n"/>
      <c r="D9786" s="11" t="n"/>
      <c r="E9786" s="11" t="n"/>
      <c r="F9786" s="11" t="n"/>
      <c r="G9786" s="11" t="n"/>
      <c r="H9786" s="11" t="n"/>
      <c r="I9786" s="9" t="n"/>
      <c r="J9786" s="9" t="n"/>
      <c r="K9786" s="9" t="n"/>
      <c r="L9786" s="9">
        <f>IF(COUNTA($A9786:$K9786)=0,"",IF(AND(IFERROR($H9786,0)&gt;0,LEN(TRIM($K9786&amp;""))&gt;0,IFERROR(LOOKUP(2,1/((LISTS!$M$2:$M$13&lt;&gt;"")*ISNUMBER(SEARCH(LISTS!$M$2:$M$13,$I9786))),LISTS!$N$2:$N$13),"NO")="SI"),"SI","NO"))</f>
        <v/>
      </c>
      <c r="M9786" s="9">
        <f>IF(COUNTA($A9786:$K9786)=0,"",IF($K9786&lt;&gt;"",IF(COUNTIF($K$19:$K9786,$K9786)&gt;1,"SI","NO"),IF(COUNTIFS($A$19:$A9786,$A9786,$C$19:$C9786,$C9786,$J$19:$J9786,$J9786,$D$19:$D9786,$D9786)&gt;1,"SI","NO")))</f>
        <v/>
      </c>
      <c r="N9786" s="11">
        <f>IF(COUNTA($A9786:$K9786)=0,"",IF(AND($L9786="SI",$M9786="NO"),IFERROR($H9786,0),0))</f>
        <v/>
      </c>
      <c r="O9786" s="9">
        <f>IF(COUNTA($A9786:$K9786)=0,"",IF($M9786="SI","CUFE o factura duplicada dentro del reporte; no se suma dos veces",IF(IFERROR($H9786,0)&lt;=0,"DIAN reporta valor susceptible 0",IF($L9786="NO",IFERROR(LOOKUP(2,1/((LISTS!$M$2:$M$13&lt;&gt;"")*ISNUMBER(SEARCH(LISTS!$M$2:$M$13,$I9786))),LISTS!$O$2:$O$13),"Medio de pago no elegible o no identificado por DIAN"),"Apta automaticamente por pago electronico y base positiva"))))</f>
        <v/>
      </c>
    </row>
    <row r="9787">
      <c r="A9787" s="9" t="n"/>
      <c r="B9787" s="9" t="n"/>
      <c r="C9787" s="12" t="n"/>
      <c r="D9787" s="11" t="n"/>
      <c r="E9787" s="11" t="n"/>
      <c r="F9787" s="11" t="n"/>
      <c r="G9787" s="11" t="n"/>
      <c r="H9787" s="11" t="n"/>
      <c r="I9787" s="9" t="n"/>
      <c r="J9787" s="9" t="n"/>
      <c r="K9787" s="9" t="n"/>
      <c r="L9787" s="9">
        <f>IF(COUNTA($A9787:$K9787)=0,"",IF(AND(IFERROR($H9787,0)&gt;0,LEN(TRIM($K9787&amp;""))&gt;0,IFERROR(LOOKUP(2,1/((LISTS!$M$2:$M$13&lt;&gt;"")*ISNUMBER(SEARCH(LISTS!$M$2:$M$13,$I9787))),LISTS!$N$2:$N$13),"NO")="SI"),"SI","NO"))</f>
        <v/>
      </c>
      <c r="M9787" s="9">
        <f>IF(COUNTA($A9787:$K9787)=0,"",IF($K9787&lt;&gt;"",IF(COUNTIF($K$19:$K9787,$K9787)&gt;1,"SI","NO"),IF(COUNTIFS($A$19:$A9787,$A9787,$C$19:$C9787,$C9787,$J$19:$J9787,$J9787,$D$19:$D9787,$D9787)&gt;1,"SI","NO")))</f>
        <v/>
      </c>
      <c r="N9787" s="11">
        <f>IF(COUNTA($A9787:$K9787)=0,"",IF(AND($L9787="SI",$M9787="NO"),IFERROR($H9787,0),0))</f>
        <v/>
      </c>
      <c r="O9787" s="9">
        <f>IF(COUNTA($A9787:$K9787)=0,"",IF($M9787="SI","CUFE o factura duplicada dentro del reporte; no se suma dos veces",IF(IFERROR($H9787,0)&lt;=0,"DIAN reporta valor susceptible 0",IF($L9787="NO",IFERROR(LOOKUP(2,1/((LISTS!$M$2:$M$13&lt;&gt;"")*ISNUMBER(SEARCH(LISTS!$M$2:$M$13,$I9787))),LISTS!$O$2:$O$13),"Medio de pago no elegible o no identificado por DIAN"),"Apta automaticamente por pago electronico y base positiva"))))</f>
        <v/>
      </c>
    </row>
    <row r="9788">
      <c r="A9788" s="9" t="n"/>
      <c r="B9788" s="9" t="n"/>
      <c r="C9788" s="12" t="n"/>
      <c r="D9788" s="11" t="n"/>
      <c r="E9788" s="11" t="n"/>
      <c r="F9788" s="11" t="n"/>
      <c r="G9788" s="11" t="n"/>
      <c r="H9788" s="11" t="n"/>
      <c r="I9788" s="9" t="n"/>
      <c r="J9788" s="9" t="n"/>
      <c r="K9788" s="9" t="n"/>
      <c r="L9788" s="9">
        <f>IF(COUNTA($A9788:$K9788)=0,"",IF(AND(IFERROR($H9788,0)&gt;0,LEN(TRIM($K9788&amp;""))&gt;0,IFERROR(LOOKUP(2,1/((LISTS!$M$2:$M$13&lt;&gt;"")*ISNUMBER(SEARCH(LISTS!$M$2:$M$13,$I9788))),LISTS!$N$2:$N$13),"NO")="SI"),"SI","NO"))</f>
        <v/>
      </c>
      <c r="M9788" s="9">
        <f>IF(COUNTA($A9788:$K9788)=0,"",IF($K9788&lt;&gt;"",IF(COUNTIF($K$19:$K9788,$K9788)&gt;1,"SI","NO"),IF(COUNTIFS($A$19:$A9788,$A9788,$C$19:$C9788,$C9788,$J$19:$J9788,$J9788,$D$19:$D9788,$D9788)&gt;1,"SI","NO")))</f>
        <v/>
      </c>
      <c r="N9788" s="11">
        <f>IF(COUNTA($A9788:$K9788)=0,"",IF(AND($L9788="SI",$M9788="NO"),IFERROR($H9788,0),0))</f>
        <v/>
      </c>
      <c r="O9788" s="9">
        <f>IF(COUNTA($A9788:$K9788)=0,"",IF($M9788="SI","CUFE o factura duplicada dentro del reporte; no se suma dos veces",IF(IFERROR($H9788,0)&lt;=0,"DIAN reporta valor susceptible 0",IF($L9788="NO",IFERROR(LOOKUP(2,1/((LISTS!$M$2:$M$13&lt;&gt;"")*ISNUMBER(SEARCH(LISTS!$M$2:$M$13,$I9788))),LISTS!$O$2:$O$13),"Medio de pago no elegible o no identificado por DIAN"),"Apta automaticamente por pago electronico y base positiva"))))</f>
        <v/>
      </c>
    </row>
    <row r="9789">
      <c r="A9789" s="9" t="n"/>
      <c r="B9789" s="9" t="n"/>
      <c r="C9789" s="12" t="n"/>
      <c r="D9789" s="11" t="n"/>
      <c r="E9789" s="11" t="n"/>
      <c r="F9789" s="11" t="n"/>
      <c r="G9789" s="11" t="n"/>
      <c r="H9789" s="11" t="n"/>
      <c r="I9789" s="9" t="n"/>
      <c r="J9789" s="9" t="n"/>
      <c r="K9789" s="9" t="n"/>
      <c r="L9789" s="9">
        <f>IF(COUNTA($A9789:$K9789)=0,"",IF(AND(IFERROR($H9789,0)&gt;0,LEN(TRIM($K9789&amp;""))&gt;0,IFERROR(LOOKUP(2,1/((LISTS!$M$2:$M$13&lt;&gt;"")*ISNUMBER(SEARCH(LISTS!$M$2:$M$13,$I9789))),LISTS!$N$2:$N$13),"NO")="SI"),"SI","NO"))</f>
        <v/>
      </c>
      <c r="M9789" s="9">
        <f>IF(COUNTA($A9789:$K9789)=0,"",IF($K9789&lt;&gt;"",IF(COUNTIF($K$19:$K9789,$K9789)&gt;1,"SI","NO"),IF(COUNTIFS($A$19:$A9789,$A9789,$C$19:$C9789,$C9789,$J$19:$J9789,$J9789,$D$19:$D9789,$D9789)&gt;1,"SI","NO")))</f>
        <v/>
      </c>
      <c r="N9789" s="11">
        <f>IF(COUNTA($A9789:$K9789)=0,"",IF(AND($L9789="SI",$M9789="NO"),IFERROR($H9789,0),0))</f>
        <v/>
      </c>
      <c r="O9789" s="9">
        <f>IF(COUNTA($A9789:$K9789)=0,"",IF($M9789="SI","CUFE o factura duplicada dentro del reporte; no se suma dos veces",IF(IFERROR($H9789,0)&lt;=0,"DIAN reporta valor susceptible 0",IF($L9789="NO",IFERROR(LOOKUP(2,1/((LISTS!$M$2:$M$13&lt;&gt;"")*ISNUMBER(SEARCH(LISTS!$M$2:$M$13,$I9789))),LISTS!$O$2:$O$13),"Medio de pago no elegible o no identificado por DIAN"),"Apta automaticamente por pago electronico y base positiva"))))</f>
        <v/>
      </c>
    </row>
    <row r="9790">
      <c r="A9790" s="9" t="n"/>
      <c r="B9790" s="9" t="n"/>
      <c r="C9790" s="12" t="n"/>
      <c r="D9790" s="11" t="n"/>
      <c r="E9790" s="11" t="n"/>
      <c r="F9790" s="11" t="n"/>
      <c r="G9790" s="11" t="n"/>
      <c r="H9790" s="11" t="n"/>
      <c r="I9790" s="9" t="n"/>
      <c r="J9790" s="9" t="n"/>
      <c r="K9790" s="9" t="n"/>
      <c r="L9790" s="9">
        <f>IF(COUNTA($A9790:$K9790)=0,"",IF(AND(IFERROR($H9790,0)&gt;0,LEN(TRIM($K9790&amp;""))&gt;0,IFERROR(LOOKUP(2,1/((LISTS!$M$2:$M$13&lt;&gt;"")*ISNUMBER(SEARCH(LISTS!$M$2:$M$13,$I9790))),LISTS!$N$2:$N$13),"NO")="SI"),"SI","NO"))</f>
        <v/>
      </c>
      <c r="M9790" s="9">
        <f>IF(COUNTA($A9790:$K9790)=0,"",IF($K9790&lt;&gt;"",IF(COUNTIF($K$19:$K9790,$K9790)&gt;1,"SI","NO"),IF(COUNTIFS($A$19:$A9790,$A9790,$C$19:$C9790,$C9790,$J$19:$J9790,$J9790,$D$19:$D9790,$D9790)&gt;1,"SI","NO")))</f>
        <v/>
      </c>
      <c r="N9790" s="11">
        <f>IF(COUNTA($A9790:$K9790)=0,"",IF(AND($L9790="SI",$M9790="NO"),IFERROR($H9790,0),0))</f>
        <v/>
      </c>
      <c r="O9790" s="9">
        <f>IF(COUNTA($A9790:$K9790)=0,"",IF($M9790="SI","CUFE o factura duplicada dentro del reporte; no se suma dos veces",IF(IFERROR($H9790,0)&lt;=0,"DIAN reporta valor susceptible 0",IF($L9790="NO",IFERROR(LOOKUP(2,1/((LISTS!$M$2:$M$13&lt;&gt;"")*ISNUMBER(SEARCH(LISTS!$M$2:$M$13,$I9790))),LISTS!$O$2:$O$13),"Medio de pago no elegible o no identificado por DIAN"),"Apta automaticamente por pago electronico y base positiva"))))</f>
        <v/>
      </c>
    </row>
    <row r="9791">
      <c r="A9791" s="9" t="n"/>
      <c r="B9791" s="9" t="n"/>
      <c r="C9791" s="12" t="n"/>
      <c r="D9791" s="11" t="n"/>
      <c r="E9791" s="11" t="n"/>
      <c r="F9791" s="11" t="n"/>
      <c r="G9791" s="11" t="n"/>
      <c r="H9791" s="11" t="n"/>
      <c r="I9791" s="9" t="n"/>
      <c r="J9791" s="9" t="n"/>
      <c r="K9791" s="9" t="n"/>
      <c r="L9791" s="9">
        <f>IF(COUNTA($A9791:$K9791)=0,"",IF(AND(IFERROR($H9791,0)&gt;0,LEN(TRIM($K9791&amp;""))&gt;0,IFERROR(LOOKUP(2,1/((LISTS!$M$2:$M$13&lt;&gt;"")*ISNUMBER(SEARCH(LISTS!$M$2:$M$13,$I9791))),LISTS!$N$2:$N$13),"NO")="SI"),"SI","NO"))</f>
        <v/>
      </c>
      <c r="M9791" s="9">
        <f>IF(COUNTA($A9791:$K9791)=0,"",IF($K9791&lt;&gt;"",IF(COUNTIF($K$19:$K9791,$K9791)&gt;1,"SI","NO"),IF(COUNTIFS($A$19:$A9791,$A9791,$C$19:$C9791,$C9791,$J$19:$J9791,$J9791,$D$19:$D9791,$D9791)&gt;1,"SI","NO")))</f>
        <v/>
      </c>
      <c r="N9791" s="11">
        <f>IF(COUNTA($A9791:$K9791)=0,"",IF(AND($L9791="SI",$M9791="NO"),IFERROR($H9791,0),0))</f>
        <v/>
      </c>
      <c r="O9791" s="9">
        <f>IF(COUNTA($A9791:$K9791)=0,"",IF($M9791="SI","CUFE o factura duplicada dentro del reporte; no se suma dos veces",IF(IFERROR($H9791,0)&lt;=0,"DIAN reporta valor susceptible 0",IF($L9791="NO",IFERROR(LOOKUP(2,1/((LISTS!$M$2:$M$13&lt;&gt;"")*ISNUMBER(SEARCH(LISTS!$M$2:$M$13,$I9791))),LISTS!$O$2:$O$13),"Medio de pago no elegible o no identificado por DIAN"),"Apta automaticamente por pago electronico y base positiva"))))</f>
        <v/>
      </c>
    </row>
    <row r="9792">
      <c r="A9792" s="9" t="n"/>
      <c r="B9792" s="9" t="n"/>
      <c r="C9792" s="12" t="n"/>
      <c r="D9792" s="11" t="n"/>
      <c r="E9792" s="11" t="n"/>
      <c r="F9792" s="11" t="n"/>
      <c r="G9792" s="11" t="n"/>
      <c r="H9792" s="11" t="n"/>
      <c r="I9792" s="9" t="n"/>
      <c r="J9792" s="9" t="n"/>
      <c r="K9792" s="9" t="n"/>
      <c r="L9792" s="9">
        <f>IF(COUNTA($A9792:$K9792)=0,"",IF(AND(IFERROR($H9792,0)&gt;0,LEN(TRIM($K9792&amp;""))&gt;0,IFERROR(LOOKUP(2,1/((LISTS!$M$2:$M$13&lt;&gt;"")*ISNUMBER(SEARCH(LISTS!$M$2:$M$13,$I9792))),LISTS!$N$2:$N$13),"NO")="SI"),"SI","NO"))</f>
        <v/>
      </c>
      <c r="M9792" s="9">
        <f>IF(COUNTA($A9792:$K9792)=0,"",IF($K9792&lt;&gt;"",IF(COUNTIF($K$19:$K9792,$K9792)&gt;1,"SI","NO"),IF(COUNTIFS($A$19:$A9792,$A9792,$C$19:$C9792,$C9792,$J$19:$J9792,$J9792,$D$19:$D9792,$D9792)&gt;1,"SI","NO")))</f>
        <v/>
      </c>
      <c r="N9792" s="11">
        <f>IF(COUNTA($A9792:$K9792)=0,"",IF(AND($L9792="SI",$M9792="NO"),IFERROR($H9792,0),0))</f>
        <v/>
      </c>
      <c r="O9792" s="9">
        <f>IF(COUNTA($A9792:$K9792)=0,"",IF($M9792="SI","CUFE o factura duplicada dentro del reporte; no se suma dos veces",IF(IFERROR($H9792,0)&lt;=0,"DIAN reporta valor susceptible 0",IF($L9792="NO",IFERROR(LOOKUP(2,1/((LISTS!$M$2:$M$13&lt;&gt;"")*ISNUMBER(SEARCH(LISTS!$M$2:$M$13,$I9792))),LISTS!$O$2:$O$13),"Medio de pago no elegible o no identificado por DIAN"),"Apta automaticamente por pago electronico y base positiva"))))</f>
        <v/>
      </c>
    </row>
    <row r="9793">
      <c r="A9793" s="9" t="n"/>
      <c r="B9793" s="9" t="n"/>
      <c r="C9793" s="12" t="n"/>
      <c r="D9793" s="11" t="n"/>
      <c r="E9793" s="11" t="n"/>
      <c r="F9793" s="11" t="n"/>
      <c r="G9793" s="11" t="n"/>
      <c r="H9793" s="11" t="n"/>
      <c r="I9793" s="9" t="n"/>
      <c r="J9793" s="9" t="n"/>
      <c r="K9793" s="9" t="n"/>
      <c r="L9793" s="9">
        <f>IF(COUNTA($A9793:$K9793)=0,"",IF(AND(IFERROR($H9793,0)&gt;0,LEN(TRIM($K9793&amp;""))&gt;0,IFERROR(LOOKUP(2,1/((LISTS!$M$2:$M$13&lt;&gt;"")*ISNUMBER(SEARCH(LISTS!$M$2:$M$13,$I9793))),LISTS!$N$2:$N$13),"NO")="SI"),"SI","NO"))</f>
        <v/>
      </c>
      <c r="M9793" s="9">
        <f>IF(COUNTA($A9793:$K9793)=0,"",IF($K9793&lt;&gt;"",IF(COUNTIF($K$19:$K9793,$K9793)&gt;1,"SI","NO"),IF(COUNTIFS($A$19:$A9793,$A9793,$C$19:$C9793,$C9793,$J$19:$J9793,$J9793,$D$19:$D9793,$D9793)&gt;1,"SI","NO")))</f>
        <v/>
      </c>
      <c r="N9793" s="11">
        <f>IF(COUNTA($A9793:$K9793)=0,"",IF(AND($L9793="SI",$M9793="NO"),IFERROR($H9793,0),0))</f>
        <v/>
      </c>
      <c r="O9793" s="9">
        <f>IF(COUNTA($A9793:$K9793)=0,"",IF($M9793="SI","CUFE o factura duplicada dentro del reporte; no se suma dos veces",IF(IFERROR($H9793,0)&lt;=0,"DIAN reporta valor susceptible 0",IF($L9793="NO",IFERROR(LOOKUP(2,1/((LISTS!$M$2:$M$13&lt;&gt;"")*ISNUMBER(SEARCH(LISTS!$M$2:$M$13,$I9793))),LISTS!$O$2:$O$13),"Medio de pago no elegible o no identificado por DIAN"),"Apta automaticamente por pago electronico y base positiva"))))</f>
        <v/>
      </c>
    </row>
    <row r="9794">
      <c r="A9794" s="9" t="n"/>
      <c r="B9794" s="9" t="n"/>
      <c r="C9794" s="12" t="n"/>
      <c r="D9794" s="11" t="n"/>
      <c r="E9794" s="11" t="n"/>
      <c r="F9794" s="11" t="n"/>
      <c r="G9794" s="11" t="n"/>
      <c r="H9794" s="11" t="n"/>
      <c r="I9794" s="9" t="n"/>
      <c r="J9794" s="9" t="n"/>
      <c r="K9794" s="9" t="n"/>
      <c r="L9794" s="9">
        <f>IF(COUNTA($A9794:$K9794)=0,"",IF(AND(IFERROR($H9794,0)&gt;0,LEN(TRIM($K9794&amp;""))&gt;0,IFERROR(LOOKUP(2,1/((LISTS!$M$2:$M$13&lt;&gt;"")*ISNUMBER(SEARCH(LISTS!$M$2:$M$13,$I9794))),LISTS!$N$2:$N$13),"NO")="SI"),"SI","NO"))</f>
        <v/>
      </c>
      <c r="M9794" s="9">
        <f>IF(COUNTA($A9794:$K9794)=0,"",IF($K9794&lt;&gt;"",IF(COUNTIF($K$19:$K9794,$K9794)&gt;1,"SI","NO"),IF(COUNTIFS($A$19:$A9794,$A9794,$C$19:$C9794,$C9794,$J$19:$J9794,$J9794,$D$19:$D9794,$D9794)&gt;1,"SI","NO")))</f>
        <v/>
      </c>
      <c r="N9794" s="11">
        <f>IF(COUNTA($A9794:$K9794)=0,"",IF(AND($L9794="SI",$M9794="NO"),IFERROR($H9794,0),0))</f>
        <v/>
      </c>
      <c r="O9794" s="9">
        <f>IF(COUNTA($A9794:$K9794)=0,"",IF($M9794="SI","CUFE o factura duplicada dentro del reporte; no se suma dos veces",IF(IFERROR($H9794,0)&lt;=0,"DIAN reporta valor susceptible 0",IF($L9794="NO",IFERROR(LOOKUP(2,1/((LISTS!$M$2:$M$13&lt;&gt;"")*ISNUMBER(SEARCH(LISTS!$M$2:$M$13,$I9794))),LISTS!$O$2:$O$13),"Medio de pago no elegible o no identificado por DIAN"),"Apta automaticamente por pago electronico y base positiva"))))</f>
        <v/>
      </c>
    </row>
    <row r="9795">
      <c r="A9795" s="9" t="n"/>
      <c r="B9795" s="9" t="n"/>
      <c r="C9795" s="12" t="n"/>
      <c r="D9795" s="11" t="n"/>
      <c r="E9795" s="11" t="n"/>
      <c r="F9795" s="11" t="n"/>
      <c r="G9795" s="11" t="n"/>
      <c r="H9795" s="11" t="n"/>
      <c r="I9795" s="9" t="n"/>
      <c r="J9795" s="9" t="n"/>
      <c r="K9795" s="9" t="n"/>
      <c r="L9795" s="9">
        <f>IF(COUNTA($A9795:$K9795)=0,"",IF(AND(IFERROR($H9795,0)&gt;0,LEN(TRIM($K9795&amp;""))&gt;0,IFERROR(LOOKUP(2,1/((LISTS!$M$2:$M$13&lt;&gt;"")*ISNUMBER(SEARCH(LISTS!$M$2:$M$13,$I9795))),LISTS!$N$2:$N$13),"NO")="SI"),"SI","NO"))</f>
        <v/>
      </c>
      <c r="M9795" s="9">
        <f>IF(COUNTA($A9795:$K9795)=0,"",IF($K9795&lt;&gt;"",IF(COUNTIF($K$19:$K9795,$K9795)&gt;1,"SI","NO"),IF(COUNTIFS($A$19:$A9795,$A9795,$C$19:$C9795,$C9795,$J$19:$J9795,$J9795,$D$19:$D9795,$D9795)&gt;1,"SI","NO")))</f>
        <v/>
      </c>
      <c r="N9795" s="11">
        <f>IF(COUNTA($A9795:$K9795)=0,"",IF(AND($L9795="SI",$M9795="NO"),IFERROR($H9795,0),0))</f>
        <v/>
      </c>
      <c r="O9795" s="9">
        <f>IF(COUNTA($A9795:$K9795)=0,"",IF($M9795="SI","CUFE o factura duplicada dentro del reporte; no se suma dos veces",IF(IFERROR($H9795,0)&lt;=0,"DIAN reporta valor susceptible 0",IF($L9795="NO",IFERROR(LOOKUP(2,1/((LISTS!$M$2:$M$13&lt;&gt;"")*ISNUMBER(SEARCH(LISTS!$M$2:$M$13,$I9795))),LISTS!$O$2:$O$13),"Medio de pago no elegible o no identificado por DIAN"),"Apta automaticamente por pago electronico y base positiva"))))</f>
        <v/>
      </c>
    </row>
    <row r="9796">
      <c r="A9796" s="9" t="n"/>
      <c r="B9796" s="9" t="n"/>
      <c r="C9796" s="12" t="n"/>
      <c r="D9796" s="11" t="n"/>
      <c r="E9796" s="11" t="n"/>
      <c r="F9796" s="11" t="n"/>
      <c r="G9796" s="11" t="n"/>
      <c r="H9796" s="11" t="n"/>
      <c r="I9796" s="9" t="n"/>
      <c r="J9796" s="9" t="n"/>
      <c r="K9796" s="9" t="n"/>
      <c r="L9796" s="9">
        <f>IF(COUNTA($A9796:$K9796)=0,"",IF(AND(IFERROR($H9796,0)&gt;0,LEN(TRIM($K9796&amp;""))&gt;0,IFERROR(LOOKUP(2,1/((LISTS!$M$2:$M$13&lt;&gt;"")*ISNUMBER(SEARCH(LISTS!$M$2:$M$13,$I9796))),LISTS!$N$2:$N$13),"NO")="SI"),"SI","NO"))</f>
        <v/>
      </c>
      <c r="M9796" s="9">
        <f>IF(COUNTA($A9796:$K9796)=0,"",IF($K9796&lt;&gt;"",IF(COUNTIF($K$19:$K9796,$K9796)&gt;1,"SI","NO"),IF(COUNTIFS($A$19:$A9796,$A9796,$C$19:$C9796,$C9796,$J$19:$J9796,$J9796,$D$19:$D9796,$D9796)&gt;1,"SI","NO")))</f>
        <v/>
      </c>
      <c r="N9796" s="11">
        <f>IF(COUNTA($A9796:$K9796)=0,"",IF(AND($L9796="SI",$M9796="NO"),IFERROR($H9796,0),0))</f>
        <v/>
      </c>
      <c r="O9796" s="9">
        <f>IF(COUNTA($A9796:$K9796)=0,"",IF($M9796="SI","CUFE o factura duplicada dentro del reporte; no se suma dos veces",IF(IFERROR($H9796,0)&lt;=0,"DIAN reporta valor susceptible 0",IF($L9796="NO",IFERROR(LOOKUP(2,1/((LISTS!$M$2:$M$13&lt;&gt;"")*ISNUMBER(SEARCH(LISTS!$M$2:$M$13,$I9796))),LISTS!$O$2:$O$13),"Medio de pago no elegible o no identificado por DIAN"),"Apta automaticamente por pago electronico y base positiva"))))</f>
        <v/>
      </c>
    </row>
    <row r="9797">
      <c r="A9797" s="9" t="n"/>
      <c r="B9797" s="9" t="n"/>
      <c r="C9797" s="12" t="n"/>
      <c r="D9797" s="11" t="n"/>
      <c r="E9797" s="11" t="n"/>
      <c r="F9797" s="11" t="n"/>
      <c r="G9797" s="11" t="n"/>
      <c r="H9797" s="11" t="n"/>
      <c r="I9797" s="9" t="n"/>
      <c r="J9797" s="9" t="n"/>
      <c r="K9797" s="9" t="n"/>
      <c r="L9797" s="9">
        <f>IF(COUNTA($A9797:$K9797)=0,"",IF(AND(IFERROR($H9797,0)&gt;0,LEN(TRIM($K9797&amp;""))&gt;0,IFERROR(LOOKUP(2,1/((LISTS!$M$2:$M$13&lt;&gt;"")*ISNUMBER(SEARCH(LISTS!$M$2:$M$13,$I9797))),LISTS!$N$2:$N$13),"NO")="SI"),"SI","NO"))</f>
        <v/>
      </c>
      <c r="M9797" s="9">
        <f>IF(COUNTA($A9797:$K9797)=0,"",IF($K9797&lt;&gt;"",IF(COUNTIF($K$19:$K9797,$K9797)&gt;1,"SI","NO"),IF(COUNTIFS($A$19:$A9797,$A9797,$C$19:$C9797,$C9797,$J$19:$J9797,$J9797,$D$19:$D9797,$D9797)&gt;1,"SI","NO")))</f>
        <v/>
      </c>
      <c r="N9797" s="11">
        <f>IF(COUNTA($A9797:$K9797)=0,"",IF(AND($L9797="SI",$M9797="NO"),IFERROR($H9797,0),0))</f>
        <v/>
      </c>
      <c r="O9797" s="9">
        <f>IF(COUNTA($A9797:$K9797)=0,"",IF($M9797="SI","CUFE o factura duplicada dentro del reporte; no se suma dos veces",IF(IFERROR($H9797,0)&lt;=0,"DIAN reporta valor susceptible 0",IF($L9797="NO",IFERROR(LOOKUP(2,1/((LISTS!$M$2:$M$13&lt;&gt;"")*ISNUMBER(SEARCH(LISTS!$M$2:$M$13,$I9797))),LISTS!$O$2:$O$13),"Medio de pago no elegible o no identificado por DIAN"),"Apta automaticamente por pago electronico y base positiva"))))</f>
        <v/>
      </c>
    </row>
    <row r="9798">
      <c r="A9798" s="9" t="n"/>
      <c r="B9798" s="9" t="n"/>
      <c r="C9798" s="12" t="n"/>
      <c r="D9798" s="11" t="n"/>
      <c r="E9798" s="11" t="n"/>
      <c r="F9798" s="11" t="n"/>
      <c r="G9798" s="11" t="n"/>
      <c r="H9798" s="11" t="n"/>
      <c r="I9798" s="9" t="n"/>
      <c r="J9798" s="9" t="n"/>
      <c r="K9798" s="9" t="n"/>
      <c r="L9798" s="9">
        <f>IF(COUNTA($A9798:$K9798)=0,"",IF(AND(IFERROR($H9798,0)&gt;0,LEN(TRIM($K9798&amp;""))&gt;0,IFERROR(LOOKUP(2,1/((LISTS!$M$2:$M$13&lt;&gt;"")*ISNUMBER(SEARCH(LISTS!$M$2:$M$13,$I9798))),LISTS!$N$2:$N$13),"NO")="SI"),"SI","NO"))</f>
        <v/>
      </c>
      <c r="M9798" s="9">
        <f>IF(COUNTA($A9798:$K9798)=0,"",IF($K9798&lt;&gt;"",IF(COUNTIF($K$19:$K9798,$K9798)&gt;1,"SI","NO"),IF(COUNTIFS($A$19:$A9798,$A9798,$C$19:$C9798,$C9798,$J$19:$J9798,$J9798,$D$19:$D9798,$D9798)&gt;1,"SI","NO")))</f>
        <v/>
      </c>
      <c r="N9798" s="11">
        <f>IF(COUNTA($A9798:$K9798)=0,"",IF(AND($L9798="SI",$M9798="NO"),IFERROR($H9798,0),0))</f>
        <v/>
      </c>
      <c r="O9798" s="9">
        <f>IF(COUNTA($A9798:$K9798)=0,"",IF($M9798="SI","CUFE o factura duplicada dentro del reporte; no se suma dos veces",IF(IFERROR($H9798,0)&lt;=0,"DIAN reporta valor susceptible 0",IF($L9798="NO",IFERROR(LOOKUP(2,1/((LISTS!$M$2:$M$13&lt;&gt;"")*ISNUMBER(SEARCH(LISTS!$M$2:$M$13,$I9798))),LISTS!$O$2:$O$13),"Medio de pago no elegible o no identificado por DIAN"),"Apta automaticamente por pago electronico y base positiva"))))</f>
        <v/>
      </c>
    </row>
    <row r="9799">
      <c r="A9799" s="9" t="n"/>
      <c r="B9799" s="9" t="n"/>
      <c r="C9799" s="12" t="n"/>
      <c r="D9799" s="11" t="n"/>
      <c r="E9799" s="11" t="n"/>
      <c r="F9799" s="11" t="n"/>
      <c r="G9799" s="11" t="n"/>
      <c r="H9799" s="11" t="n"/>
      <c r="I9799" s="9" t="n"/>
      <c r="J9799" s="9" t="n"/>
      <c r="K9799" s="9" t="n"/>
      <c r="L9799" s="9">
        <f>IF(COUNTA($A9799:$K9799)=0,"",IF(AND(IFERROR($H9799,0)&gt;0,LEN(TRIM($K9799&amp;""))&gt;0,IFERROR(LOOKUP(2,1/((LISTS!$M$2:$M$13&lt;&gt;"")*ISNUMBER(SEARCH(LISTS!$M$2:$M$13,$I9799))),LISTS!$N$2:$N$13),"NO")="SI"),"SI","NO"))</f>
        <v/>
      </c>
      <c r="M9799" s="9">
        <f>IF(COUNTA($A9799:$K9799)=0,"",IF($K9799&lt;&gt;"",IF(COUNTIF($K$19:$K9799,$K9799)&gt;1,"SI","NO"),IF(COUNTIFS($A$19:$A9799,$A9799,$C$19:$C9799,$C9799,$J$19:$J9799,$J9799,$D$19:$D9799,$D9799)&gt;1,"SI","NO")))</f>
        <v/>
      </c>
      <c r="N9799" s="11">
        <f>IF(COUNTA($A9799:$K9799)=0,"",IF(AND($L9799="SI",$M9799="NO"),IFERROR($H9799,0),0))</f>
        <v/>
      </c>
      <c r="O9799" s="9">
        <f>IF(COUNTA($A9799:$K9799)=0,"",IF($M9799="SI","CUFE o factura duplicada dentro del reporte; no se suma dos veces",IF(IFERROR($H9799,0)&lt;=0,"DIAN reporta valor susceptible 0",IF($L9799="NO",IFERROR(LOOKUP(2,1/((LISTS!$M$2:$M$13&lt;&gt;"")*ISNUMBER(SEARCH(LISTS!$M$2:$M$13,$I9799))),LISTS!$O$2:$O$13),"Medio de pago no elegible o no identificado por DIAN"),"Apta automaticamente por pago electronico y base positiva"))))</f>
        <v/>
      </c>
    </row>
    <row r="9800">
      <c r="A9800" s="9" t="n"/>
      <c r="B9800" s="9" t="n"/>
      <c r="C9800" s="12" t="n"/>
      <c r="D9800" s="11" t="n"/>
      <c r="E9800" s="11" t="n"/>
      <c r="F9800" s="11" t="n"/>
      <c r="G9800" s="11" t="n"/>
      <c r="H9800" s="11" t="n"/>
      <c r="I9800" s="9" t="n"/>
      <c r="J9800" s="9" t="n"/>
      <c r="K9800" s="9" t="n"/>
      <c r="L9800" s="9">
        <f>IF(COUNTA($A9800:$K9800)=0,"",IF(AND(IFERROR($H9800,0)&gt;0,LEN(TRIM($K9800&amp;""))&gt;0,IFERROR(LOOKUP(2,1/((LISTS!$M$2:$M$13&lt;&gt;"")*ISNUMBER(SEARCH(LISTS!$M$2:$M$13,$I9800))),LISTS!$N$2:$N$13),"NO")="SI"),"SI","NO"))</f>
        <v/>
      </c>
      <c r="M9800" s="9">
        <f>IF(COUNTA($A9800:$K9800)=0,"",IF($K9800&lt;&gt;"",IF(COUNTIF($K$19:$K9800,$K9800)&gt;1,"SI","NO"),IF(COUNTIFS($A$19:$A9800,$A9800,$C$19:$C9800,$C9800,$J$19:$J9800,$J9800,$D$19:$D9800,$D9800)&gt;1,"SI","NO")))</f>
        <v/>
      </c>
      <c r="N9800" s="11">
        <f>IF(COUNTA($A9800:$K9800)=0,"",IF(AND($L9800="SI",$M9800="NO"),IFERROR($H9800,0),0))</f>
        <v/>
      </c>
      <c r="O9800" s="9">
        <f>IF(COUNTA($A9800:$K9800)=0,"",IF($M9800="SI","CUFE o factura duplicada dentro del reporte; no se suma dos veces",IF(IFERROR($H9800,0)&lt;=0,"DIAN reporta valor susceptible 0",IF($L9800="NO",IFERROR(LOOKUP(2,1/((LISTS!$M$2:$M$13&lt;&gt;"")*ISNUMBER(SEARCH(LISTS!$M$2:$M$13,$I9800))),LISTS!$O$2:$O$13),"Medio de pago no elegible o no identificado por DIAN"),"Apta automaticamente por pago electronico y base positiva"))))</f>
        <v/>
      </c>
    </row>
    <row r="9801">
      <c r="A9801" s="9" t="n"/>
      <c r="B9801" s="9" t="n"/>
      <c r="C9801" s="12" t="n"/>
      <c r="D9801" s="11" t="n"/>
      <c r="E9801" s="11" t="n"/>
      <c r="F9801" s="11" t="n"/>
      <c r="G9801" s="11" t="n"/>
      <c r="H9801" s="11" t="n"/>
      <c r="I9801" s="9" t="n"/>
      <c r="J9801" s="9" t="n"/>
      <c r="K9801" s="9" t="n"/>
      <c r="L9801" s="9">
        <f>IF(COUNTA($A9801:$K9801)=0,"",IF(AND(IFERROR($H9801,0)&gt;0,LEN(TRIM($K9801&amp;""))&gt;0,IFERROR(LOOKUP(2,1/((LISTS!$M$2:$M$13&lt;&gt;"")*ISNUMBER(SEARCH(LISTS!$M$2:$M$13,$I9801))),LISTS!$N$2:$N$13),"NO")="SI"),"SI","NO"))</f>
        <v/>
      </c>
      <c r="M9801" s="9">
        <f>IF(COUNTA($A9801:$K9801)=0,"",IF($K9801&lt;&gt;"",IF(COUNTIF($K$19:$K9801,$K9801)&gt;1,"SI","NO"),IF(COUNTIFS($A$19:$A9801,$A9801,$C$19:$C9801,$C9801,$J$19:$J9801,$J9801,$D$19:$D9801,$D9801)&gt;1,"SI","NO")))</f>
        <v/>
      </c>
      <c r="N9801" s="11">
        <f>IF(COUNTA($A9801:$K9801)=0,"",IF(AND($L9801="SI",$M9801="NO"),IFERROR($H9801,0),0))</f>
        <v/>
      </c>
      <c r="O9801" s="9">
        <f>IF(COUNTA($A9801:$K9801)=0,"",IF($M9801="SI","CUFE o factura duplicada dentro del reporte; no se suma dos veces",IF(IFERROR($H9801,0)&lt;=0,"DIAN reporta valor susceptible 0",IF($L9801="NO",IFERROR(LOOKUP(2,1/((LISTS!$M$2:$M$13&lt;&gt;"")*ISNUMBER(SEARCH(LISTS!$M$2:$M$13,$I9801))),LISTS!$O$2:$O$13),"Medio de pago no elegible o no identificado por DIAN"),"Apta automaticamente por pago electronico y base positiva"))))</f>
        <v/>
      </c>
    </row>
    <row r="9802">
      <c r="A9802" s="9" t="n"/>
      <c r="B9802" s="9" t="n"/>
      <c r="C9802" s="12" t="n"/>
      <c r="D9802" s="11" t="n"/>
      <c r="E9802" s="11" t="n"/>
      <c r="F9802" s="11" t="n"/>
      <c r="G9802" s="11" t="n"/>
      <c r="H9802" s="11" t="n"/>
      <c r="I9802" s="9" t="n"/>
      <c r="J9802" s="9" t="n"/>
      <c r="K9802" s="9" t="n"/>
      <c r="L9802" s="9">
        <f>IF(COUNTA($A9802:$K9802)=0,"",IF(AND(IFERROR($H9802,0)&gt;0,LEN(TRIM($K9802&amp;""))&gt;0,IFERROR(LOOKUP(2,1/((LISTS!$M$2:$M$13&lt;&gt;"")*ISNUMBER(SEARCH(LISTS!$M$2:$M$13,$I9802))),LISTS!$N$2:$N$13),"NO")="SI"),"SI","NO"))</f>
        <v/>
      </c>
      <c r="M9802" s="9">
        <f>IF(COUNTA($A9802:$K9802)=0,"",IF($K9802&lt;&gt;"",IF(COUNTIF($K$19:$K9802,$K9802)&gt;1,"SI","NO"),IF(COUNTIFS($A$19:$A9802,$A9802,$C$19:$C9802,$C9802,$J$19:$J9802,$J9802,$D$19:$D9802,$D9802)&gt;1,"SI","NO")))</f>
        <v/>
      </c>
      <c r="N9802" s="11">
        <f>IF(COUNTA($A9802:$K9802)=0,"",IF(AND($L9802="SI",$M9802="NO"),IFERROR($H9802,0),0))</f>
        <v/>
      </c>
      <c r="O9802" s="9">
        <f>IF(COUNTA($A9802:$K9802)=0,"",IF($M9802="SI","CUFE o factura duplicada dentro del reporte; no se suma dos veces",IF(IFERROR($H9802,0)&lt;=0,"DIAN reporta valor susceptible 0",IF($L9802="NO",IFERROR(LOOKUP(2,1/((LISTS!$M$2:$M$13&lt;&gt;"")*ISNUMBER(SEARCH(LISTS!$M$2:$M$13,$I9802))),LISTS!$O$2:$O$13),"Medio de pago no elegible o no identificado por DIAN"),"Apta automaticamente por pago electronico y base positiva"))))</f>
        <v/>
      </c>
    </row>
    <row r="9803">
      <c r="A9803" s="9" t="n"/>
      <c r="B9803" s="9" t="n"/>
      <c r="C9803" s="12" t="n"/>
      <c r="D9803" s="11" t="n"/>
      <c r="E9803" s="11" t="n"/>
      <c r="F9803" s="11" t="n"/>
      <c r="G9803" s="11" t="n"/>
      <c r="H9803" s="11" t="n"/>
      <c r="I9803" s="9" t="n"/>
      <c r="J9803" s="9" t="n"/>
      <c r="K9803" s="9" t="n"/>
      <c r="L9803" s="9">
        <f>IF(COUNTA($A9803:$K9803)=0,"",IF(AND(IFERROR($H9803,0)&gt;0,LEN(TRIM($K9803&amp;""))&gt;0,IFERROR(LOOKUP(2,1/((LISTS!$M$2:$M$13&lt;&gt;"")*ISNUMBER(SEARCH(LISTS!$M$2:$M$13,$I9803))),LISTS!$N$2:$N$13),"NO")="SI"),"SI","NO"))</f>
        <v/>
      </c>
      <c r="M9803" s="9">
        <f>IF(COUNTA($A9803:$K9803)=0,"",IF($K9803&lt;&gt;"",IF(COUNTIF($K$19:$K9803,$K9803)&gt;1,"SI","NO"),IF(COUNTIFS($A$19:$A9803,$A9803,$C$19:$C9803,$C9803,$J$19:$J9803,$J9803,$D$19:$D9803,$D9803)&gt;1,"SI","NO")))</f>
        <v/>
      </c>
      <c r="N9803" s="11">
        <f>IF(COUNTA($A9803:$K9803)=0,"",IF(AND($L9803="SI",$M9803="NO"),IFERROR($H9803,0),0))</f>
        <v/>
      </c>
      <c r="O9803" s="9">
        <f>IF(COUNTA($A9803:$K9803)=0,"",IF($M9803="SI","CUFE o factura duplicada dentro del reporte; no se suma dos veces",IF(IFERROR($H9803,0)&lt;=0,"DIAN reporta valor susceptible 0",IF($L9803="NO",IFERROR(LOOKUP(2,1/((LISTS!$M$2:$M$13&lt;&gt;"")*ISNUMBER(SEARCH(LISTS!$M$2:$M$13,$I9803))),LISTS!$O$2:$O$13),"Medio de pago no elegible o no identificado por DIAN"),"Apta automaticamente por pago electronico y base positiva"))))</f>
        <v/>
      </c>
    </row>
    <row r="9804">
      <c r="A9804" s="9" t="n"/>
      <c r="B9804" s="9" t="n"/>
      <c r="C9804" s="12" t="n"/>
      <c r="D9804" s="11" t="n"/>
      <c r="E9804" s="11" t="n"/>
      <c r="F9804" s="11" t="n"/>
      <c r="G9804" s="11" t="n"/>
      <c r="H9804" s="11" t="n"/>
      <c r="I9804" s="9" t="n"/>
      <c r="J9804" s="9" t="n"/>
      <c r="K9804" s="9" t="n"/>
      <c r="L9804" s="9">
        <f>IF(COUNTA($A9804:$K9804)=0,"",IF(AND(IFERROR($H9804,0)&gt;0,LEN(TRIM($K9804&amp;""))&gt;0,IFERROR(LOOKUP(2,1/((LISTS!$M$2:$M$13&lt;&gt;"")*ISNUMBER(SEARCH(LISTS!$M$2:$M$13,$I9804))),LISTS!$N$2:$N$13),"NO")="SI"),"SI","NO"))</f>
        <v/>
      </c>
      <c r="M9804" s="9">
        <f>IF(COUNTA($A9804:$K9804)=0,"",IF($K9804&lt;&gt;"",IF(COUNTIF($K$19:$K9804,$K9804)&gt;1,"SI","NO"),IF(COUNTIFS($A$19:$A9804,$A9804,$C$19:$C9804,$C9804,$J$19:$J9804,$J9804,$D$19:$D9804,$D9804)&gt;1,"SI","NO")))</f>
        <v/>
      </c>
      <c r="N9804" s="11">
        <f>IF(COUNTA($A9804:$K9804)=0,"",IF(AND($L9804="SI",$M9804="NO"),IFERROR($H9804,0),0))</f>
        <v/>
      </c>
      <c r="O9804" s="9">
        <f>IF(COUNTA($A9804:$K9804)=0,"",IF($M9804="SI","CUFE o factura duplicada dentro del reporte; no se suma dos veces",IF(IFERROR($H9804,0)&lt;=0,"DIAN reporta valor susceptible 0",IF($L9804="NO",IFERROR(LOOKUP(2,1/((LISTS!$M$2:$M$13&lt;&gt;"")*ISNUMBER(SEARCH(LISTS!$M$2:$M$13,$I9804))),LISTS!$O$2:$O$13),"Medio de pago no elegible o no identificado por DIAN"),"Apta automaticamente por pago electronico y base positiva"))))</f>
        <v/>
      </c>
    </row>
    <row r="9805">
      <c r="A9805" s="9" t="n"/>
      <c r="B9805" s="9" t="n"/>
      <c r="C9805" s="12" t="n"/>
      <c r="D9805" s="11" t="n"/>
      <c r="E9805" s="11" t="n"/>
      <c r="F9805" s="11" t="n"/>
      <c r="G9805" s="11" t="n"/>
      <c r="H9805" s="11" t="n"/>
      <c r="I9805" s="9" t="n"/>
      <c r="J9805" s="9" t="n"/>
      <c r="K9805" s="9" t="n"/>
      <c r="L9805" s="9">
        <f>IF(COUNTA($A9805:$K9805)=0,"",IF(AND(IFERROR($H9805,0)&gt;0,LEN(TRIM($K9805&amp;""))&gt;0,IFERROR(LOOKUP(2,1/((LISTS!$M$2:$M$13&lt;&gt;"")*ISNUMBER(SEARCH(LISTS!$M$2:$M$13,$I9805))),LISTS!$N$2:$N$13),"NO")="SI"),"SI","NO"))</f>
        <v/>
      </c>
      <c r="M9805" s="9">
        <f>IF(COUNTA($A9805:$K9805)=0,"",IF($K9805&lt;&gt;"",IF(COUNTIF($K$19:$K9805,$K9805)&gt;1,"SI","NO"),IF(COUNTIFS($A$19:$A9805,$A9805,$C$19:$C9805,$C9805,$J$19:$J9805,$J9805,$D$19:$D9805,$D9805)&gt;1,"SI","NO")))</f>
        <v/>
      </c>
      <c r="N9805" s="11">
        <f>IF(COUNTA($A9805:$K9805)=0,"",IF(AND($L9805="SI",$M9805="NO"),IFERROR($H9805,0),0))</f>
        <v/>
      </c>
      <c r="O9805" s="9">
        <f>IF(COUNTA($A9805:$K9805)=0,"",IF($M9805="SI","CUFE o factura duplicada dentro del reporte; no se suma dos veces",IF(IFERROR($H9805,0)&lt;=0,"DIAN reporta valor susceptible 0",IF($L9805="NO",IFERROR(LOOKUP(2,1/((LISTS!$M$2:$M$13&lt;&gt;"")*ISNUMBER(SEARCH(LISTS!$M$2:$M$13,$I9805))),LISTS!$O$2:$O$13),"Medio de pago no elegible o no identificado por DIAN"),"Apta automaticamente por pago electronico y base positiva"))))</f>
        <v/>
      </c>
    </row>
    <row r="9806">
      <c r="A9806" s="9" t="n"/>
      <c r="B9806" s="9" t="n"/>
      <c r="C9806" s="12" t="n"/>
      <c r="D9806" s="11" t="n"/>
      <c r="E9806" s="11" t="n"/>
      <c r="F9806" s="11" t="n"/>
      <c r="G9806" s="11" t="n"/>
      <c r="H9806" s="11" t="n"/>
      <c r="I9806" s="9" t="n"/>
      <c r="J9806" s="9" t="n"/>
      <c r="K9806" s="9" t="n"/>
      <c r="L9806" s="9">
        <f>IF(COUNTA($A9806:$K9806)=0,"",IF(AND(IFERROR($H9806,0)&gt;0,LEN(TRIM($K9806&amp;""))&gt;0,IFERROR(LOOKUP(2,1/((LISTS!$M$2:$M$13&lt;&gt;"")*ISNUMBER(SEARCH(LISTS!$M$2:$M$13,$I9806))),LISTS!$N$2:$N$13),"NO")="SI"),"SI","NO"))</f>
        <v/>
      </c>
      <c r="M9806" s="9">
        <f>IF(COUNTA($A9806:$K9806)=0,"",IF($K9806&lt;&gt;"",IF(COUNTIF($K$19:$K9806,$K9806)&gt;1,"SI","NO"),IF(COUNTIFS($A$19:$A9806,$A9806,$C$19:$C9806,$C9806,$J$19:$J9806,$J9806,$D$19:$D9806,$D9806)&gt;1,"SI","NO")))</f>
        <v/>
      </c>
      <c r="N9806" s="11">
        <f>IF(COUNTA($A9806:$K9806)=0,"",IF(AND($L9806="SI",$M9806="NO"),IFERROR($H9806,0),0))</f>
        <v/>
      </c>
      <c r="O9806" s="9">
        <f>IF(COUNTA($A9806:$K9806)=0,"",IF($M9806="SI","CUFE o factura duplicada dentro del reporte; no se suma dos veces",IF(IFERROR($H9806,0)&lt;=0,"DIAN reporta valor susceptible 0",IF($L9806="NO",IFERROR(LOOKUP(2,1/((LISTS!$M$2:$M$13&lt;&gt;"")*ISNUMBER(SEARCH(LISTS!$M$2:$M$13,$I9806))),LISTS!$O$2:$O$13),"Medio de pago no elegible o no identificado por DIAN"),"Apta automaticamente por pago electronico y base positiva"))))</f>
        <v/>
      </c>
    </row>
    <row r="9807">
      <c r="A9807" s="9" t="n"/>
      <c r="B9807" s="9" t="n"/>
      <c r="C9807" s="12" t="n"/>
      <c r="D9807" s="11" t="n"/>
      <c r="E9807" s="11" t="n"/>
      <c r="F9807" s="11" t="n"/>
      <c r="G9807" s="11" t="n"/>
      <c r="H9807" s="11" t="n"/>
      <c r="I9807" s="9" t="n"/>
      <c r="J9807" s="9" t="n"/>
      <c r="K9807" s="9" t="n"/>
      <c r="L9807" s="9">
        <f>IF(COUNTA($A9807:$K9807)=0,"",IF(AND(IFERROR($H9807,0)&gt;0,LEN(TRIM($K9807&amp;""))&gt;0,IFERROR(LOOKUP(2,1/((LISTS!$M$2:$M$13&lt;&gt;"")*ISNUMBER(SEARCH(LISTS!$M$2:$M$13,$I9807))),LISTS!$N$2:$N$13),"NO")="SI"),"SI","NO"))</f>
        <v/>
      </c>
      <c r="M9807" s="9">
        <f>IF(COUNTA($A9807:$K9807)=0,"",IF($K9807&lt;&gt;"",IF(COUNTIF($K$19:$K9807,$K9807)&gt;1,"SI","NO"),IF(COUNTIFS($A$19:$A9807,$A9807,$C$19:$C9807,$C9807,$J$19:$J9807,$J9807,$D$19:$D9807,$D9807)&gt;1,"SI","NO")))</f>
        <v/>
      </c>
      <c r="N9807" s="11">
        <f>IF(COUNTA($A9807:$K9807)=0,"",IF(AND($L9807="SI",$M9807="NO"),IFERROR($H9807,0),0))</f>
        <v/>
      </c>
      <c r="O9807" s="9">
        <f>IF(COUNTA($A9807:$K9807)=0,"",IF($M9807="SI","CUFE o factura duplicada dentro del reporte; no se suma dos veces",IF(IFERROR($H9807,0)&lt;=0,"DIAN reporta valor susceptible 0",IF($L9807="NO",IFERROR(LOOKUP(2,1/((LISTS!$M$2:$M$13&lt;&gt;"")*ISNUMBER(SEARCH(LISTS!$M$2:$M$13,$I9807))),LISTS!$O$2:$O$13),"Medio de pago no elegible o no identificado por DIAN"),"Apta automaticamente por pago electronico y base positiva"))))</f>
        <v/>
      </c>
    </row>
    <row r="9808">
      <c r="A9808" s="9" t="n"/>
      <c r="B9808" s="9" t="n"/>
      <c r="C9808" s="12" t="n"/>
      <c r="D9808" s="11" t="n"/>
      <c r="E9808" s="11" t="n"/>
      <c r="F9808" s="11" t="n"/>
      <c r="G9808" s="11" t="n"/>
      <c r="H9808" s="11" t="n"/>
      <c r="I9808" s="9" t="n"/>
      <c r="J9808" s="9" t="n"/>
      <c r="K9808" s="9" t="n"/>
      <c r="L9808" s="9">
        <f>IF(COUNTA($A9808:$K9808)=0,"",IF(AND(IFERROR($H9808,0)&gt;0,LEN(TRIM($K9808&amp;""))&gt;0,IFERROR(LOOKUP(2,1/((LISTS!$M$2:$M$13&lt;&gt;"")*ISNUMBER(SEARCH(LISTS!$M$2:$M$13,$I9808))),LISTS!$N$2:$N$13),"NO")="SI"),"SI","NO"))</f>
        <v/>
      </c>
      <c r="M9808" s="9">
        <f>IF(COUNTA($A9808:$K9808)=0,"",IF($K9808&lt;&gt;"",IF(COUNTIF($K$19:$K9808,$K9808)&gt;1,"SI","NO"),IF(COUNTIFS($A$19:$A9808,$A9808,$C$19:$C9808,$C9808,$J$19:$J9808,$J9808,$D$19:$D9808,$D9808)&gt;1,"SI","NO")))</f>
        <v/>
      </c>
      <c r="N9808" s="11">
        <f>IF(COUNTA($A9808:$K9808)=0,"",IF(AND($L9808="SI",$M9808="NO"),IFERROR($H9808,0),0))</f>
        <v/>
      </c>
      <c r="O9808" s="9">
        <f>IF(COUNTA($A9808:$K9808)=0,"",IF($M9808="SI","CUFE o factura duplicada dentro del reporte; no se suma dos veces",IF(IFERROR($H9808,0)&lt;=0,"DIAN reporta valor susceptible 0",IF($L9808="NO",IFERROR(LOOKUP(2,1/((LISTS!$M$2:$M$13&lt;&gt;"")*ISNUMBER(SEARCH(LISTS!$M$2:$M$13,$I9808))),LISTS!$O$2:$O$13),"Medio de pago no elegible o no identificado por DIAN"),"Apta automaticamente por pago electronico y base positiva"))))</f>
        <v/>
      </c>
    </row>
    <row r="9809">
      <c r="A9809" s="9" t="n"/>
      <c r="B9809" s="9" t="n"/>
      <c r="C9809" s="12" t="n"/>
      <c r="D9809" s="11" t="n"/>
      <c r="E9809" s="11" t="n"/>
      <c r="F9809" s="11" t="n"/>
      <c r="G9809" s="11" t="n"/>
      <c r="H9809" s="11" t="n"/>
      <c r="I9809" s="9" t="n"/>
      <c r="J9809" s="9" t="n"/>
      <c r="K9809" s="9" t="n"/>
      <c r="L9809" s="9">
        <f>IF(COUNTA($A9809:$K9809)=0,"",IF(AND(IFERROR($H9809,0)&gt;0,LEN(TRIM($K9809&amp;""))&gt;0,IFERROR(LOOKUP(2,1/((LISTS!$M$2:$M$13&lt;&gt;"")*ISNUMBER(SEARCH(LISTS!$M$2:$M$13,$I9809))),LISTS!$N$2:$N$13),"NO")="SI"),"SI","NO"))</f>
        <v/>
      </c>
      <c r="M9809" s="9">
        <f>IF(COUNTA($A9809:$K9809)=0,"",IF($K9809&lt;&gt;"",IF(COUNTIF($K$19:$K9809,$K9809)&gt;1,"SI","NO"),IF(COUNTIFS($A$19:$A9809,$A9809,$C$19:$C9809,$C9809,$J$19:$J9809,$J9809,$D$19:$D9809,$D9809)&gt;1,"SI","NO")))</f>
        <v/>
      </c>
      <c r="N9809" s="11">
        <f>IF(COUNTA($A9809:$K9809)=0,"",IF(AND($L9809="SI",$M9809="NO"),IFERROR($H9809,0),0))</f>
        <v/>
      </c>
      <c r="O9809" s="9">
        <f>IF(COUNTA($A9809:$K9809)=0,"",IF($M9809="SI","CUFE o factura duplicada dentro del reporte; no se suma dos veces",IF(IFERROR($H9809,0)&lt;=0,"DIAN reporta valor susceptible 0",IF($L9809="NO",IFERROR(LOOKUP(2,1/((LISTS!$M$2:$M$13&lt;&gt;"")*ISNUMBER(SEARCH(LISTS!$M$2:$M$13,$I9809))),LISTS!$O$2:$O$13),"Medio de pago no elegible o no identificado por DIAN"),"Apta automaticamente por pago electronico y base positiva"))))</f>
        <v/>
      </c>
    </row>
    <row r="9810">
      <c r="A9810" s="9" t="n"/>
      <c r="B9810" s="9" t="n"/>
      <c r="C9810" s="12" t="n"/>
      <c r="D9810" s="11" t="n"/>
      <c r="E9810" s="11" t="n"/>
      <c r="F9810" s="11" t="n"/>
      <c r="G9810" s="11" t="n"/>
      <c r="H9810" s="11" t="n"/>
      <c r="I9810" s="9" t="n"/>
      <c r="J9810" s="9" t="n"/>
      <c r="K9810" s="9" t="n"/>
      <c r="L9810" s="9">
        <f>IF(COUNTA($A9810:$K9810)=0,"",IF(AND(IFERROR($H9810,0)&gt;0,LEN(TRIM($K9810&amp;""))&gt;0,IFERROR(LOOKUP(2,1/((LISTS!$M$2:$M$13&lt;&gt;"")*ISNUMBER(SEARCH(LISTS!$M$2:$M$13,$I9810))),LISTS!$N$2:$N$13),"NO")="SI"),"SI","NO"))</f>
        <v/>
      </c>
      <c r="M9810" s="9">
        <f>IF(COUNTA($A9810:$K9810)=0,"",IF($K9810&lt;&gt;"",IF(COUNTIF($K$19:$K9810,$K9810)&gt;1,"SI","NO"),IF(COUNTIFS($A$19:$A9810,$A9810,$C$19:$C9810,$C9810,$J$19:$J9810,$J9810,$D$19:$D9810,$D9810)&gt;1,"SI","NO")))</f>
        <v/>
      </c>
      <c r="N9810" s="11">
        <f>IF(COUNTA($A9810:$K9810)=0,"",IF(AND($L9810="SI",$M9810="NO"),IFERROR($H9810,0),0))</f>
        <v/>
      </c>
      <c r="O9810" s="9">
        <f>IF(COUNTA($A9810:$K9810)=0,"",IF($M9810="SI","CUFE o factura duplicada dentro del reporte; no se suma dos veces",IF(IFERROR($H9810,0)&lt;=0,"DIAN reporta valor susceptible 0",IF($L9810="NO",IFERROR(LOOKUP(2,1/((LISTS!$M$2:$M$13&lt;&gt;"")*ISNUMBER(SEARCH(LISTS!$M$2:$M$13,$I9810))),LISTS!$O$2:$O$13),"Medio de pago no elegible o no identificado por DIAN"),"Apta automaticamente por pago electronico y base positiva"))))</f>
        <v/>
      </c>
    </row>
    <row r="9811">
      <c r="A9811" s="9" t="n"/>
      <c r="B9811" s="9" t="n"/>
      <c r="C9811" s="12" t="n"/>
      <c r="D9811" s="11" t="n"/>
      <c r="E9811" s="11" t="n"/>
      <c r="F9811" s="11" t="n"/>
      <c r="G9811" s="11" t="n"/>
      <c r="H9811" s="11" t="n"/>
      <c r="I9811" s="9" t="n"/>
      <c r="J9811" s="9" t="n"/>
      <c r="K9811" s="9" t="n"/>
      <c r="L9811" s="9">
        <f>IF(COUNTA($A9811:$K9811)=0,"",IF(AND(IFERROR($H9811,0)&gt;0,LEN(TRIM($K9811&amp;""))&gt;0,IFERROR(LOOKUP(2,1/((LISTS!$M$2:$M$13&lt;&gt;"")*ISNUMBER(SEARCH(LISTS!$M$2:$M$13,$I9811))),LISTS!$N$2:$N$13),"NO")="SI"),"SI","NO"))</f>
        <v/>
      </c>
      <c r="M9811" s="9">
        <f>IF(COUNTA($A9811:$K9811)=0,"",IF($K9811&lt;&gt;"",IF(COUNTIF($K$19:$K9811,$K9811)&gt;1,"SI","NO"),IF(COUNTIFS($A$19:$A9811,$A9811,$C$19:$C9811,$C9811,$J$19:$J9811,$J9811,$D$19:$D9811,$D9811)&gt;1,"SI","NO")))</f>
        <v/>
      </c>
      <c r="N9811" s="11">
        <f>IF(COUNTA($A9811:$K9811)=0,"",IF(AND($L9811="SI",$M9811="NO"),IFERROR($H9811,0),0))</f>
        <v/>
      </c>
      <c r="O9811" s="9">
        <f>IF(COUNTA($A9811:$K9811)=0,"",IF($M9811="SI","CUFE o factura duplicada dentro del reporte; no se suma dos veces",IF(IFERROR($H9811,0)&lt;=0,"DIAN reporta valor susceptible 0",IF($L9811="NO",IFERROR(LOOKUP(2,1/((LISTS!$M$2:$M$13&lt;&gt;"")*ISNUMBER(SEARCH(LISTS!$M$2:$M$13,$I9811))),LISTS!$O$2:$O$13),"Medio de pago no elegible o no identificado por DIAN"),"Apta automaticamente por pago electronico y base positiva"))))</f>
        <v/>
      </c>
    </row>
    <row r="9812">
      <c r="A9812" s="9" t="n"/>
      <c r="B9812" s="9" t="n"/>
      <c r="C9812" s="12" t="n"/>
      <c r="D9812" s="11" t="n"/>
      <c r="E9812" s="11" t="n"/>
      <c r="F9812" s="11" t="n"/>
      <c r="G9812" s="11" t="n"/>
      <c r="H9812" s="11" t="n"/>
      <c r="I9812" s="9" t="n"/>
      <c r="J9812" s="9" t="n"/>
      <c r="K9812" s="9" t="n"/>
      <c r="L9812" s="9">
        <f>IF(COUNTA($A9812:$K9812)=0,"",IF(AND(IFERROR($H9812,0)&gt;0,LEN(TRIM($K9812&amp;""))&gt;0,IFERROR(LOOKUP(2,1/((LISTS!$M$2:$M$13&lt;&gt;"")*ISNUMBER(SEARCH(LISTS!$M$2:$M$13,$I9812))),LISTS!$N$2:$N$13),"NO")="SI"),"SI","NO"))</f>
        <v/>
      </c>
      <c r="M9812" s="9">
        <f>IF(COUNTA($A9812:$K9812)=0,"",IF($K9812&lt;&gt;"",IF(COUNTIF($K$19:$K9812,$K9812)&gt;1,"SI","NO"),IF(COUNTIFS($A$19:$A9812,$A9812,$C$19:$C9812,$C9812,$J$19:$J9812,$J9812,$D$19:$D9812,$D9812)&gt;1,"SI","NO")))</f>
        <v/>
      </c>
      <c r="N9812" s="11">
        <f>IF(COUNTA($A9812:$K9812)=0,"",IF(AND($L9812="SI",$M9812="NO"),IFERROR($H9812,0),0))</f>
        <v/>
      </c>
      <c r="O9812" s="9">
        <f>IF(COUNTA($A9812:$K9812)=0,"",IF($M9812="SI","CUFE o factura duplicada dentro del reporte; no se suma dos veces",IF(IFERROR($H9812,0)&lt;=0,"DIAN reporta valor susceptible 0",IF($L9812="NO",IFERROR(LOOKUP(2,1/((LISTS!$M$2:$M$13&lt;&gt;"")*ISNUMBER(SEARCH(LISTS!$M$2:$M$13,$I9812))),LISTS!$O$2:$O$13),"Medio de pago no elegible o no identificado por DIAN"),"Apta automaticamente por pago electronico y base positiva"))))</f>
        <v/>
      </c>
    </row>
    <row r="9813">
      <c r="A9813" s="9" t="n"/>
      <c r="B9813" s="9" t="n"/>
      <c r="C9813" s="12" t="n"/>
      <c r="D9813" s="11" t="n"/>
      <c r="E9813" s="11" t="n"/>
      <c r="F9813" s="11" t="n"/>
      <c r="G9813" s="11" t="n"/>
      <c r="H9813" s="11" t="n"/>
      <c r="I9813" s="9" t="n"/>
      <c r="J9813" s="9" t="n"/>
      <c r="K9813" s="9" t="n"/>
      <c r="L9813" s="9">
        <f>IF(COUNTA($A9813:$K9813)=0,"",IF(AND(IFERROR($H9813,0)&gt;0,LEN(TRIM($K9813&amp;""))&gt;0,IFERROR(LOOKUP(2,1/((LISTS!$M$2:$M$13&lt;&gt;"")*ISNUMBER(SEARCH(LISTS!$M$2:$M$13,$I9813))),LISTS!$N$2:$N$13),"NO")="SI"),"SI","NO"))</f>
        <v/>
      </c>
      <c r="M9813" s="9">
        <f>IF(COUNTA($A9813:$K9813)=0,"",IF($K9813&lt;&gt;"",IF(COUNTIF($K$19:$K9813,$K9813)&gt;1,"SI","NO"),IF(COUNTIFS($A$19:$A9813,$A9813,$C$19:$C9813,$C9813,$J$19:$J9813,$J9813,$D$19:$D9813,$D9813)&gt;1,"SI","NO")))</f>
        <v/>
      </c>
      <c r="N9813" s="11">
        <f>IF(COUNTA($A9813:$K9813)=0,"",IF(AND($L9813="SI",$M9813="NO"),IFERROR($H9813,0),0))</f>
        <v/>
      </c>
      <c r="O9813" s="9">
        <f>IF(COUNTA($A9813:$K9813)=0,"",IF($M9813="SI","CUFE o factura duplicada dentro del reporte; no se suma dos veces",IF(IFERROR($H9813,0)&lt;=0,"DIAN reporta valor susceptible 0",IF($L9813="NO",IFERROR(LOOKUP(2,1/((LISTS!$M$2:$M$13&lt;&gt;"")*ISNUMBER(SEARCH(LISTS!$M$2:$M$13,$I9813))),LISTS!$O$2:$O$13),"Medio de pago no elegible o no identificado por DIAN"),"Apta automaticamente por pago electronico y base positiva"))))</f>
        <v/>
      </c>
    </row>
    <row r="9814">
      <c r="A9814" s="9" t="n"/>
      <c r="B9814" s="9" t="n"/>
      <c r="C9814" s="12" t="n"/>
      <c r="D9814" s="11" t="n"/>
      <c r="E9814" s="11" t="n"/>
      <c r="F9814" s="11" t="n"/>
      <c r="G9814" s="11" t="n"/>
      <c r="H9814" s="11" t="n"/>
      <c r="I9814" s="9" t="n"/>
      <c r="J9814" s="9" t="n"/>
      <c r="K9814" s="9" t="n"/>
      <c r="L9814" s="9">
        <f>IF(COUNTA($A9814:$K9814)=0,"",IF(AND(IFERROR($H9814,0)&gt;0,LEN(TRIM($K9814&amp;""))&gt;0,IFERROR(LOOKUP(2,1/((LISTS!$M$2:$M$13&lt;&gt;"")*ISNUMBER(SEARCH(LISTS!$M$2:$M$13,$I9814))),LISTS!$N$2:$N$13),"NO")="SI"),"SI","NO"))</f>
        <v/>
      </c>
      <c r="M9814" s="9">
        <f>IF(COUNTA($A9814:$K9814)=0,"",IF($K9814&lt;&gt;"",IF(COUNTIF($K$19:$K9814,$K9814)&gt;1,"SI","NO"),IF(COUNTIFS($A$19:$A9814,$A9814,$C$19:$C9814,$C9814,$J$19:$J9814,$J9814,$D$19:$D9814,$D9814)&gt;1,"SI","NO")))</f>
        <v/>
      </c>
      <c r="N9814" s="11">
        <f>IF(COUNTA($A9814:$K9814)=0,"",IF(AND($L9814="SI",$M9814="NO"),IFERROR($H9814,0),0))</f>
        <v/>
      </c>
      <c r="O9814" s="9">
        <f>IF(COUNTA($A9814:$K9814)=0,"",IF($M9814="SI","CUFE o factura duplicada dentro del reporte; no se suma dos veces",IF(IFERROR($H9814,0)&lt;=0,"DIAN reporta valor susceptible 0",IF($L9814="NO",IFERROR(LOOKUP(2,1/((LISTS!$M$2:$M$13&lt;&gt;"")*ISNUMBER(SEARCH(LISTS!$M$2:$M$13,$I9814))),LISTS!$O$2:$O$13),"Medio de pago no elegible o no identificado por DIAN"),"Apta automaticamente por pago electronico y base positiva"))))</f>
        <v/>
      </c>
    </row>
    <row r="9815">
      <c r="A9815" s="9" t="n"/>
      <c r="B9815" s="9" t="n"/>
      <c r="C9815" s="12" t="n"/>
      <c r="D9815" s="11" t="n"/>
      <c r="E9815" s="11" t="n"/>
      <c r="F9815" s="11" t="n"/>
      <c r="G9815" s="11" t="n"/>
      <c r="H9815" s="11" t="n"/>
      <c r="I9815" s="9" t="n"/>
      <c r="J9815" s="9" t="n"/>
      <c r="K9815" s="9" t="n"/>
      <c r="L9815" s="9">
        <f>IF(COUNTA($A9815:$K9815)=0,"",IF(AND(IFERROR($H9815,0)&gt;0,LEN(TRIM($K9815&amp;""))&gt;0,IFERROR(LOOKUP(2,1/((LISTS!$M$2:$M$13&lt;&gt;"")*ISNUMBER(SEARCH(LISTS!$M$2:$M$13,$I9815))),LISTS!$N$2:$N$13),"NO")="SI"),"SI","NO"))</f>
        <v/>
      </c>
      <c r="M9815" s="9">
        <f>IF(COUNTA($A9815:$K9815)=0,"",IF($K9815&lt;&gt;"",IF(COUNTIF($K$19:$K9815,$K9815)&gt;1,"SI","NO"),IF(COUNTIFS($A$19:$A9815,$A9815,$C$19:$C9815,$C9815,$J$19:$J9815,$J9815,$D$19:$D9815,$D9815)&gt;1,"SI","NO")))</f>
        <v/>
      </c>
      <c r="N9815" s="11">
        <f>IF(COUNTA($A9815:$K9815)=0,"",IF(AND($L9815="SI",$M9815="NO"),IFERROR($H9815,0),0))</f>
        <v/>
      </c>
      <c r="O9815" s="9">
        <f>IF(COUNTA($A9815:$K9815)=0,"",IF($M9815="SI","CUFE o factura duplicada dentro del reporte; no se suma dos veces",IF(IFERROR($H9815,0)&lt;=0,"DIAN reporta valor susceptible 0",IF($L9815="NO",IFERROR(LOOKUP(2,1/((LISTS!$M$2:$M$13&lt;&gt;"")*ISNUMBER(SEARCH(LISTS!$M$2:$M$13,$I9815))),LISTS!$O$2:$O$13),"Medio de pago no elegible o no identificado por DIAN"),"Apta automaticamente por pago electronico y base positiva"))))</f>
        <v/>
      </c>
    </row>
    <row r="9816">
      <c r="A9816" s="9" t="n"/>
      <c r="B9816" s="9" t="n"/>
      <c r="C9816" s="12" t="n"/>
      <c r="D9816" s="11" t="n"/>
      <c r="E9816" s="11" t="n"/>
      <c r="F9816" s="11" t="n"/>
      <c r="G9816" s="11" t="n"/>
      <c r="H9816" s="11" t="n"/>
      <c r="I9816" s="9" t="n"/>
      <c r="J9816" s="9" t="n"/>
      <c r="K9816" s="9" t="n"/>
      <c r="L9816" s="9">
        <f>IF(COUNTA($A9816:$K9816)=0,"",IF(AND(IFERROR($H9816,0)&gt;0,LEN(TRIM($K9816&amp;""))&gt;0,IFERROR(LOOKUP(2,1/((LISTS!$M$2:$M$13&lt;&gt;"")*ISNUMBER(SEARCH(LISTS!$M$2:$M$13,$I9816))),LISTS!$N$2:$N$13),"NO")="SI"),"SI","NO"))</f>
        <v/>
      </c>
      <c r="M9816" s="9">
        <f>IF(COUNTA($A9816:$K9816)=0,"",IF($K9816&lt;&gt;"",IF(COUNTIF($K$19:$K9816,$K9816)&gt;1,"SI","NO"),IF(COUNTIFS($A$19:$A9816,$A9816,$C$19:$C9816,$C9816,$J$19:$J9816,$J9816,$D$19:$D9816,$D9816)&gt;1,"SI","NO")))</f>
        <v/>
      </c>
      <c r="N9816" s="11">
        <f>IF(COUNTA($A9816:$K9816)=0,"",IF(AND($L9816="SI",$M9816="NO"),IFERROR($H9816,0),0))</f>
        <v/>
      </c>
      <c r="O9816" s="9">
        <f>IF(COUNTA($A9816:$K9816)=0,"",IF($M9816="SI","CUFE o factura duplicada dentro del reporte; no se suma dos veces",IF(IFERROR($H9816,0)&lt;=0,"DIAN reporta valor susceptible 0",IF($L9816="NO",IFERROR(LOOKUP(2,1/((LISTS!$M$2:$M$13&lt;&gt;"")*ISNUMBER(SEARCH(LISTS!$M$2:$M$13,$I9816))),LISTS!$O$2:$O$13),"Medio de pago no elegible o no identificado por DIAN"),"Apta automaticamente por pago electronico y base positiva"))))</f>
        <v/>
      </c>
    </row>
    <row r="9817">
      <c r="A9817" s="9" t="n"/>
      <c r="B9817" s="9" t="n"/>
      <c r="C9817" s="12" t="n"/>
      <c r="D9817" s="11" t="n"/>
      <c r="E9817" s="11" t="n"/>
      <c r="F9817" s="11" t="n"/>
      <c r="G9817" s="11" t="n"/>
      <c r="H9817" s="11" t="n"/>
      <c r="I9817" s="9" t="n"/>
      <c r="J9817" s="9" t="n"/>
      <c r="K9817" s="9" t="n"/>
      <c r="L9817" s="9">
        <f>IF(COUNTA($A9817:$K9817)=0,"",IF(AND(IFERROR($H9817,0)&gt;0,LEN(TRIM($K9817&amp;""))&gt;0,IFERROR(LOOKUP(2,1/((LISTS!$M$2:$M$13&lt;&gt;"")*ISNUMBER(SEARCH(LISTS!$M$2:$M$13,$I9817))),LISTS!$N$2:$N$13),"NO")="SI"),"SI","NO"))</f>
        <v/>
      </c>
      <c r="M9817" s="9">
        <f>IF(COUNTA($A9817:$K9817)=0,"",IF($K9817&lt;&gt;"",IF(COUNTIF($K$19:$K9817,$K9817)&gt;1,"SI","NO"),IF(COUNTIFS($A$19:$A9817,$A9817,$C$19:$C9817,$C9817,$J$19:$J9817,$J9817,$D$19:$D9817,$D9817)&gt;1,"SI","NO")))</f>
        <v/>
      </c>
      <c r="N9817" s="11">
        <f>IF(COUNTA($A9817:$K9817)=0,"",IF(AND($L9817="SI",$M9817="NO"),IFERROR($H9817,0),0))</f>
        <v/>
      </c>
      <c r="O9817" s="9">
        <f>IF(COUNTA($A9817:$K9817)=0,"",IF($M9817="SI","CUFE o factura duplicada dentro del reporte; no se suma dos veces",IF(IFERROR($H9817,0)&lt;=0,"DIAN reporta valor susceptible 0",IF($L9817="NO",IFERROR(LOOKUP(2,1/((LISTS!$M$2:$M$13&lt;&gt;"")*ISNUMBER(SEARCH(LISTS!$M$2:$M$13,$I9817))),LISTS!$O$2:$O$13),"Medio de pago no elegible o no identificado por DIAN"),"Apta automaticamente por pago electronico y base positiva"))))</f>
        <v/>
      </c>
    </row>
    <row r="9818">
      <c r="A9818" s="9" t="n"/>
      <c r="B9818" s="9" t="n"/>
      <c r="C9818" s="12" t="n"/>
      <c r="D9818" s="11" t="n"/>
      <c r="E9818" s="11" t="n"/>
      <c r="F9818" s="11" t="n"/>
      <c r="G9818" s="11" t="n"/>
      <c r="H9818" s="11" t="n"/>
      <c r="I9818" s="9" t="n"/>
      <c r="J9818" s="9" t="n"/>
      <c r="K9818" s="9" t="n"/>
      <c r="L9818" s="9">
        <f>IF(COUNTA($A9818:$K9818)=0,"",IF(AND(IFERROR($H9818,0)&gt;0,LEN(TRIM($K9818&amp;""))&gt;0,IFERROR(LOOKUP(2,1/((LISTS!$M$2:$M$13&lt;&gt;"")*ISNUMBER(SEARCH(LISTS!$M$2:$M$13,$I9818))),LISTS!$N$2:$N$13),"NO")="SI"),"SI","NO"))</f>
        <v/>
      </c>
      <c r="M9818" s="9">
        <f>IF(COUNTA($A9818:$K9818)=0,"",IF($K9818&lt;&gt;"",IF(COUNTIF($K$19:$K9818,$K9818)&gt;1,"SI","NO"),IF(COUNTIFS($A$19:$A9818,$A9818,$C$19:$C9818,$C9818,$J$19:$J9818,$J9818,$D$19:$D9818,$D9818)&gt;1,"SI","NO")))</f>
        <v/>
      </c>
      <c r="N9818" s="11">
        <f>IF(COUNTA($A9818:$K9818)=0,"",IF(AND($L9818="SI",$M9818="NO"),IFERROR($H9818,0),0))</f>
        <v/>
      </c>
      <c r="O9818" s="9">
        <f>IF(COUNTA($A9818:$K9818)=0,"",IF($M9818="SI","CUFE o factura duplicada dentro del reporte; no se suma dos veces",IF(IFERROR($H9818,0)&lt;=0,"DIAN reporta valor susceptible 0",IF($L9818="NO",IFERROR(LOOKUP(2,1/((LISTS!$M$2:$M$13&lt;&gt;"")*ISNUMBER(SEARCH(LISTS!$M$2:$M$13,$I9818))),LISTS!$O$2:$O$13),"Medio de pago no elegible o no identificado por DIAN"),"Apta automaticamente por pago electronico y base positiva"))))</f>
        <v/>
      </c>
    </row>
    <row r="9819">
      <c r="A9819" s="9" t="n"/>
      <c r="B9819" s="9" t="n"/>
      <c r="C9819" s="12" t="n"/>
      <c r="D9819" s="11" t="n"/>
      <c r="E9819" s="11" t="n"/>
      <c r="F9819" s="11" t="n"/>
      <c r="G9819" s="11" t="n"/>
      <c r="H9819" s="11" t="n"/>
      <c r="I9819" s="9" t="n"/>
      <c r="J9819" s="9" t="n"/>
      <c r="K9819" s="9" t="n"/>
      <c r="L9819" s="9">
        <f>IF(COUNTA($A9819:$K9819)=0,"",IF(AND(IFERROR($H9819,0)&gt;0,LEN(TRIM($K9819&amp;""))&gt;0,IFERROR(LOOKUP(2,1/((LISTS!$M$2:$M$13&lt;&gt;"")*ISNUMBER(SEARCH(LISTS!$M$2:$M$13,$I9819))),LISTS!$N$2:$N$13),"NO")="SI"),"SI","NO"))</f>
        <v/>
      </c>
      <c r="M9819" s="9">
        <f>IF(COUNTA($A9819:$K9819)=0,"",IF($K9819&lt;&gt;"",IF(COUNTIF($K$19:$K9819,$K9819)&gt;1,"SI","NO"),IF(COUNTIFS($A$19:$A9819,$A9819,$C$19:$C9819,$C9819,$J$19:$J9819,$J9819,$D$19:$D9819,$D9819)&gt;1,"SI","NO")))</f>
        <v/>
      </c>
      <c r="N9819" s="11">
        <f>IF(COUNTA($A9819:$K9819)=0,"",IF(AND($L9819="SI",$M9819="NO"),IFERROR($H9819,0),0))</f>
        <v/>
      </c>
      <c r="O9819" s="9">
        <f>IF(COUNTA($A9819:$K9819)=0,"",IF($M9819="SI","CUFE o factura duplicada dentro del reporte; no se suma dos veces",IF(IFERROR($H9819,0)&lt;=0,"DIAN reporta valor susceptible 0",IF($L9819="NO",IFERROR(LOOKUP(2,1/((LISTS!$M$2:$M$13&lt;&gt;"")*ISNUMBER(SEARCH(LISTS!$M$2:$M$13,$I9819))),LISTS!$O$2:$O$13),"Medio de pago no elegible o no identificado por DIAN"),"Apta automaticamente por pago electronico y base positiva"))))</f>
        <v/>
      </c>
    </row>
    <row r="9820">
      <c r="A9820" s="9" t="n"/>
      <c r="B9820" s="9" t="n"/>
      <c r="C9820" s="12" t="n"/>
      <c r="D9820" s="11" t="n"/>
      <c r="E9820" s="11" t="n"/>
      <c r="F9820" s="11" t="n"/>
      <c r="G9820" s="11" t="n"/>
      <c r="H9820" s="11" t="n"/>
      <c r="I9820" s="9" t="n"/>
      <c r="J9820" s="9" t="n"/>
      <c r="K9820" s="9" t="n"/>
      <c r="L9820" s="9">
        <f>IF(COUNTA($A9820:$K9820)=0,"",IF(AND(IFERROR($H9820,0)&gt;0,LEN(TRIM($K9820&amp;""))&gt;0,IFERROR(LOOKUP(2,1/((LISTS!$M$2:$M$13&lt;&gt;"")*ISNUMBER(SEARCH(LISTS!$M$2:$M$13,$I9820))),LISTS!$N$2:$N$13),"NO")="SI"),"SI","NO"))</f>
        <v/>
      </c>
      <c r="M9820" s="9">
        <f>IF(COUNTA($A9820:$K9820)=0,"",IF($K9820&lt;&gt;"",IF(COUNTIF($K$19:$K9820,$K9820)&gt;1,"SI","NO"),IF(COUNTIFS($A$19:$A9820,$A9820,$C$19:$C9820,$C9820,$J$19:$J9820,$J9820,$D$19:$D9820,$D9820)&gt;1,"SI","NO")))</f>
        <v/>
      </c>
      <c r="N9820" s="11">
        <f>IF(COUNTA($A9820:$K9820)=0,"",IF(AND($L9820="SI",$M9820="NO"),IFERROR($H9820,0),0))</f>
        <v/>
      </c>
      <c r="O9820" s="9">
        <f>IF(COUNTA($A9820:$K9820)=0,"",IF($M9820="SI","CUFE o factura duplicada dentro del reporte; no se suma dos veces",IF(IFERROR($H9820,0)&lt;=0,"DIAN reporta valor susceptible 0",IF($L9820="NO",IFERROR(LOOKUP(2,1/((LISTS!$M$2:$M$13&lt;&gt;"")*ISNUMBER(SEARCH(LISTS!$M$2:$M$13,$I9820))),LISTS!$O$2:$O$13),"Medio de pago no elegible o no identificado por DIAN"),"Apta automaticamente por pago electronico y base positiva"))))</f>
        <v/>
      </c>
    </row>
    <row r="9821">
      <c r="A9821" s="9" t="n"/>
      <c r="B9821" s="9" t="n"/>
      <c r="C9821" s="12" t="n"/>
      <c r="D9821" s="11" t="n"/>
      <c r="E9821" s="11" t="n"/>
      <c r="F9821" s="11" t="n"/>
      <c r="G9821" s="11" t="n"/>
      <c r="H9821" s="11" t="n"/>
      <c r="I9821" s="9" t="n"/>
      <c r="J9821" s="9" t="n"/>
      <c r="K9821" s="9" t="n"/>
      <c r="L9821" s="9">
        <f>IF(COUNTA($A9821:$K9821)=0,"",IF(AND(IFERROR($H9821,0)&gt;0,LEN(TRIM($K9821&amp;""))&gt;0,IFERROR(LOOKUP(2,1/((LISTS!$M$2:$M$13&lt;&gt;"")*ISNUMBER(SEARCH(LISTS!$M$2:$M$13,$I9821))),LISTS!$N$2:$N$13),"NO")="SI"),"SI","NO"))</f>
        <v/>
      </c>
      <c r="M9821" s="9">
        <f>IF(COUNTA($A9821:$K9821)=0,"",IF($K9821&lt;&gt;"",IF(COUNTIF($K$19:$K9821,$K9821)&gt;1,"SI","NO"),IF(COUNTIFS($A$19:$A9821,$A9821,$C$19:$C9821,$C9821,$J$19:$J9821,$J9821,$D$19:$D9821,$D9821)&gt;1,"SI","NO")))</f>
        <v/>
      </c>
      <c r="N9821" s="11">
        <f>IF(COUNTA($A9821:$K9821)=0,"",IF(AND($L9821="SI",$M9821="NO"),IFERROR($H9821,0),0))</f>
        <v/>
      </c>
      <c r="O9821" s="9">
        <f>IF(COUNTA($A9821:$K9821)=0,"",IF($M9821="SI","CUFE o factura duplicada dentro del reporte; no se suma dos veces",IF(IFERROR($H9821,0)&lt;=0,"DIAN reporta valor susceptible 0",IF($L9821="NO",IFERROR(LOOKUP(2,1/((LISTS!$M$2:$M$13&lt;&gt;"")*ISNUMBER(SEARCH(LISTS!$M$2:$M$13,$I9821))),LISTS!$O$2:$O$13),"Medio de pago no elegible o no identificado por DIAN"),"Apta automaticamente por pago electronico y base positiva"))))</f>
        <v/>
      </c>
    </row>
    <row r="9822">
      <c r="A9822" s="9" t="n"/>
      <c r="B9822" s="9" t="n"/>
      <c r="C9822" s="12" t="n"/>
      <c r="D9822" s="11" t="n"/>
      <c r="E9822" s="11" t="n"/>
      <c r="F9822" s="11" t="n"/>
      <c r="G9822" s="11" t="n"/>
      <c r="H9822" s="11" t="n"/>
      <c r="I9822" s="9" t="n"/>
      <c r="J9822" s="9" t="n"/>
      <c r="K9822" s="9" t="n"/>
      <c r="L9822" s="9">
        <f>IF(COUNTA($A9822:$K9822)=0,"",IF(AND(IFERROR($H9822,0)&gt;0,LEN(TRIM($K9822&amp;""))&gt;0,IFERROR(LOOKUP(2,1/((LISTS!$M$2:$M$13&lt;&gt;"")*ISNUMBER(SEARCH(LISTS!$M$2:$M$13,$I9822))),LISTS!$N$2:$N$13),"NO")="SI"),"SI","NO"))</f>
        <v/>
      </c>
      <c r="M9822" s="9">
        <f>IF(COUNTA($A9822:$K9822)=0,"",IF($K9822&lt;&gt;"",IF(COUNTIF($K$19:$K9822,$K9822)&gt;1,"SI","NO"),IF(COUNTIFS($A$19:$A9822,$A9822,$C$19:$C9822,$C9822,$J$19:$J9822,$J9822,$D$19:$D9822,$D9822)&gt;1,"SI","NO")))</f>
        <v/>
      </c>
      <c r="N9822" s="11">
        <f>IF(COUNTA($A9822:$K9822)=0,"",IF(AND($L9822="SI",$M9822="NO"),IFERROR($H9822,0),0))</f>
        <v/>
      </c>
      <c r="O9822" s="9">
        <f>IF(COUNTA($A9822:$K9822)=0,"",IF($M9822="SI","CUFE o factura duplicada dentro del reporte; no se suma dos veces",IF(IFERROR($H9822,0)&lt;=0,"DIAN reporta valor susceptible 0",IF($L9822="NO",IFERROR(LOOKUP(2,1/((LISTS!$M$2:$M$13&lt;&gt;"")*ISNUMBER(SEARCH(LISTS!$M$2:$M$13,$I9822))),LISTS!$O$2:$O$13),"Medio de pago no elegible o no identificado por DIAN"),"Apta automaticamente por pago electronico y base positiva"))))</f>
        <v/>
      </c>
    </row>
    <row r="9823">
      <c r="A9823" s="9" t="n"/>
      <c r="B9823" s="9" t="n"/>
      <c r="C9823" s="12" t="n"/>
      <c r="D9823" s="11" t="n"/>
      <c r="E9823" s="11" t="n"/>
      <c r="F9823" s="11" t="n"/>
      <c r="G9823" s="11" t="n"/>
      <c r="H9823" s="11" t="n"/>
      <c r="I9823" s="9" t="n"/>
      <c r="J9823" s="9" t="n"/>
      <c r="K9823" s="9" t="n"/>
      <c r="L9823" s="9">
        <f>IF(COUNTA($A9823:$K9823)=0,"",IF(AND(IFERROR($H9823,0)&gt;0,LEN(TRIM($K9823&amp;""))&gt;0,IFERROR(LOOKUP(2,1/((LISTS!$M$2:$M$13&lt;&gt;"")*ISNUMBER(SEARCH(LISTS!$M$2:$M$13,$I9823))),LISTS!$N$2:$N$13),"NO")="SI"),"SI","NO"))</f>
        <v/>
      </c>
      <c r="M9823" s="9">
        <f>IF(COUNTA($A9823:$K9823)=0,"",IF($K9823&lt;&gt;"",IF(COUNTIF($K$19:$K9823,$K9823)&gt;1,"SI","NO"),IF(COUNTIFS($A$19:$A9823,$A9823,$C$19:$C9823,$C9823,$J$19:$J9823,$J9823,$D$19:$D9823,$D9823)&gt;1,"SI","NO")))</f>
        <v/>
      </c>
      <c r="N9823" s="11">
        <f>IF(COUNTA($A9823:$K9823)=0,"",IF(AND($L9823="SI",$M9823="NO"),IFERROR($H9823,0),0))</f>
        <v/>
      </c>
      <c r="O9823" s="9">
        <f>IF(COUNTA($A9823:$K9823)=0,"",IF($M9823="SI","CUFE o factura duplicada dentro del reporte; no se suma dos veces",IF(IFERROR($H9823,0)&lt;=0,"DIAN reporta valor susceptible 0",IF($L9823="NO",IFERROR(LOOKUP(2,1/((LISTS!$M$2:$M$13&lt;&gt;"")*ISNUMBER(SEARCH(LISTS!$M$2:$M$13,$I9823))),LISTS!$O$2:$O$13),"Medio de pago no elegible o no identificado por DIAN"),"Apta automaticamente por pago electronico y base positiva"))))</f>
        <v/>
      </c>
    </row>
    <row r="9824">
      <c r="A9824" s="9" t="n"/>
      <c r="B9824" s="9" t="n"/>
      <c r="C9824" s="12" t="n"/>
      <c r="D9824" s="11" t="n"/>
      <c r="E9824" s="11" t="n"/>
      <c r="F9824" s="11" t="n"/>
      <c r="G9824" s="11" t="n"/>
      <c r="H9824" s="11" t="n"/>
      <c r="I9824" s="9" t="n"/>
      <c r="J9824" s="9" t="n"/>
      <c r="K9824" s="9" t="n"/>
      <c r="L9824" s="9">
        <f>IF(COUNTA($A9824:$K9824)=0,"",IF(AND(IFERROR($H9824,0)&gt;0,LEN(TRIM($K9824&amp;""))&gt;0,IFERROR(LOOKUP(2,1/((LISTS!$M$2:$M$13&lt;&gt;"")*ISNUMBER(SEARCH(LISTS!$M$2:$M$13,$I9824))),LISTS!$N$2:$N$13),"NO")="SI"),"SI","NO"))</f>
        <v/>
      </c>
      <c r="M9824" s="9">
        <f>IF(COUNTA($A9824:$K9824)=0,"",IF($K9824&lt;&gt;"",IF(COUNTIF($K$19:$K9824,$K9824)&gt;1,"SI","NO"),IF(COUNTIFS($A$19:$A9824,$A9824,$C$19:$C9824,$C9824,$J$19:$J9824,$J9824,$D$19:$D9824,$D9824)&gt;1,"SI","NO")))</f>
        <v/>
      </c>
      <c r="N9824" s="11">
        <f>IF(COUNTA($A9824:$K9824)=0,"",IF(AND($L9824="SI",$M9824="NO"),IFERROR($H9824,0),0))</f>
        <v/>
      </c>
      <c r="O9824" s="9">
        <f>IF(COUNTA($A9824:$K9824)=0,"",IF($M9824="SI","CUFE o factura duplicada dentro del reporte; no se suma dos veces",IF(IFERROR($H9824,0)&lt;=0,"DIAN reporta valor susceptible 0",IF($L9824="NO",IFERROR(LOOKUP(2,1/((LISTS!$M$2:$M$13&lt;&gt;"")*ISNUMBER(SEARCH(LISTS!$M$2:$M$13,$I9824))),LISTS!$O$2:$O$13),"Medio de pago no elegible o no identificado por DIAN"),"Apta automaticamente por pago electronico y base positiva"))))</f>
        <v/>
      </c>
    </row>
    <row r="9825">
      <c r="A9825" s="9" t="n"/>
      <c r="B9825" s="9" t="n"/>
      <c r="C9825" s="12" t="n"/>
      <c r="D9825" s="11" t="n"/>
      <c r="E9825" s="11" t="n"/>
      <c r="F9825" s="11" t="n"/>
      <c r="G9825" s="11" t="n"/>
      <c r="H9825" s="11" t="n"/>
      <c r="I9825" s="9" t="n"/>
      <c r="J9825" s="9" t="n"/>
      <c r="K9825" s="9" t="n"/>
      <c r="L9825" s="9">
        <f>IF(COUNTA($A9825:$K9825)=0,"",IF(AND(IFERROR($H9825,0)&gt;0,LEN(TRIM($K9825&amp;""))&gt;0,IFERROR(LOOKUP(2,1/((LISTS!$M$2:$M$13&lt;&gt;"")*ISNUMBER(SEARCH(LISTS!$M$2:$M$13,$I9825))),LISTS!$N$2:$N$13),"NO")="SI"),"SI","NO"))</f>
        <v/>
      </c>
      <c r="M9825" s="9">
        <f>IF(COUNTA($A9825:$K9825)=0,"",IF($K9825&lt;&gt;"",IF(COUNTIF($K$19:$K9825,$K9825)&gt;1,"SI","NO"),IF(COUNTIFS($A$19:$A9825,$A9825,$C$19:$C9825,$C9825,$J$19:$J9825,$J9825,$D$19:$D9825,$D9825)&gt;1,"SI","NO")))</f>
        <v/>
      </c>
      <c r="N9825" s="11">
        <f>IF(COUNTA($A9825:$K9825)=0,"",IF(AND($L9825="SI",$M9825="NO"),IFERROR($H9825,0),0))</f>
        <v/>
      </c>
      <c r="O9825" s="9">
        <f>IF(COUNTA($A9825:$K9825)=0,"",IF($M9825="SI","CUFE o factura duplicada dentro del reporte; no se suma dos veces",IF(IFERROR($H9825,0)&lt;=0,"DIAN reporta valor susceptible 0",IF($L9825="NO",IFERROR(LOOKUP(2,1/((LISTS!$M$2:$M$13&lt;&gt;"")*ISNUMBER(SEARCH(LISTS!$M$2:$M$13,$I9825))),LISTS!$O$2:$O$13),"Medio de pago no elegible o no identificado por DIAN"),"Apta automaticamente por pago electronico y base positiva"))))</f>
        <v/>
      </c>
    </row>
    <row r="9826">
      <c r="A9826" s="9" t="n"/>
      <c r="B9826" s="9" t="n"/>
      <c r="C9826" s="12" t="n"/>
      <c r="D9826" s="11" t="n"/>
      <c r="E9826" s="11" t="n"/>
      <c r="F9826" s="11" t="n"/>
      <c r="G9826" s="11" t="n"/>
      <c r="H9826" s="11" t="n"/>
      <c r="I9826" s="9" t="n"/>
      <c r="J9826" s="9" t="n"/>
      <c r="K9826" s="9" t="n"/>
      <c r="L9826" s="9">
        <f>IF(COUNTA($A9826:$K9826)=0,"",IF(AND(IFERROR($H9826,0)&gt;0,LEN(TRIM($K9826&amp;""))&gt;0,IFERROR(LOOKUP(2,1/((LISTS!$M$2:$M$13&lt;&gt;"")*ISNUMBER(SEARCH(LISTS!$M$2:$M$13,$I9826))),LISTS!$N$2:$N$13),"NO")="SI"),"SI","NO"))</f>
        <v/>
      </c>
      <c r="M9826" s="9">
        <f>IF(COUNTA($A9826:$K9826)=0,"",IF($K9826&lt;&gt;"",IF(COUNTIF($K$19:$K9826,$K9826)&gt;1,"SI","NO"),IF(COUNTIFS($A$19:$A9826,$A9826,$C$19:$C9826,$C9826,$J$19:$J9826,$J9826,$D$19:$D9826,$D9826)&gt;1,"SI","NO")))</f>
        <v/>
      </c>
      <c r="N9826" s="11">
        <f>IF(COUNTA($A9826:$K9826)=0,"",IF(AND($L9826="SI",$M9826="NO"),IFERROR($H9826,0),0))</f>
        <v/>
      </c>
      <c r="O9826" s="9">
        <f>IF(COUNTA($A9826:$K9826)=0,"",IF($M9826="SI","CUFE o factura duplicada dentro del reporte; no se suma dos veces",IF(IFERROR($H9826,0)&lt;=0,"DIAN reporta valor susceptible 0",IF($L9826="NO",IFERROR(LOOKUP(2,1/((LISTS!$M$2:$M$13&lt;&gt;"")*ISNUMBER(SEARCH(LISTS!$M$2:$M$13,$I9826))),LISTS!$O$2:$O$13),"Medio de pago no elegible o no identificado por DIAN"),"Apta automaticamente por pago electronico y base positiva"))))</f>
        <v/>
      </c>
    </row>
    <row r="9827">
      <c r="A9827" s="9" t="n"/>
      <c r="B9827" s="9" t="n"/>
      <c r="C9827" s="12" t="n"/>
      <c r="D9827" s="11" t="n"/>
      <c r="E9827" s="11" t="n"/>
      <c r="F9827" s="11" t="n"/>
      <c r="G9827" s="11" t="n"/>
      <c r="H9827" s="11" t="n"/>
      <c r="I9827" s="9" t="n"/>
      <c r="J9827" s="9" t="n"/>
      <c r="K9827" s="9" t="n"/>
      <c r="L9827" s="9">
        <f>IF(COUNTA($A9827:$K9827)=0,"",IF(AND(IFERROR($H9827,0)&gt;0,LEN(TRIM($K9827&amp;""))&gt;0,IFERROR(LOOKUP(2,1/((LISTS!$M$2:$M$13&lt;&gt;"")*ISNUMBER(SEARCH(LISTS!$M$2:$M$13,$I9827))),LISTS!$N$2:$N$13),"NO")="SI"),"SI","NO"))</f>
        <v/>
      </c>
      <c r="M9827" s="9">
        <f>IF(COUNTA($A9827:$K9827)=0,"",IF($K9827&lt;&gt;"",IF(COUNTIF($K$19:$K9827,$K9827)&gt;1,"SI","NO"),IF(COUNTIFS($A$19:$A9827,$A9827,$C$19:$C9827,$C9827,$J$19:$J9827,$J9827,$D$19:$D9827,$D9827)&gt;1,"SI","NO")))</f>
        <v/>
      </c>
      <c r="N9827" s="11">
        <f>IF(COUNTA($A9827:$K9827)=0,"",IF(AND($L9827="SI",$M9827="NO"),IFERROR($H9827,0),0))</f>
        <v/>
      </c>
      <c r="O9827" s="9">
        <f>IF(COUNTA($A9827:$K9827)=0,"",IF($M9827="SI","CUFE o factura duplicada dentro del reporte; no se suma dos veces",IF(IFERROR($H9827,0)&lt;=0,"DIAN reporta valor susceptible 0",IF($L9827="NO",IFERROR(LOOKUP(2,1/((LISTS!$M$2:$M$13&lt;&gt;"")*ISNUMBER(SEARCH(LISTS!$M$2:$M$13,$I9827))),LISTS!$O$2:$O$13),"Medio de pago no elegible o no identificado por DIAN"),"Apta automaticamente por pago electronico y base positiva"))))</f>
        <v/>
      </c>
    </row>
    <row r="9828">
      <c r="A9828" s="9" t="n"/>
      <c r="B9828" s="9" t="n"/>
      <c r="C9828" s="12" t="n"/>
      <c r="D9828" s="11" t="n"/>
      <c r="E9828" s="11" t="n"/>
      <c r="F9828" s="11" t="n"/>
      <c r="G9828" s="11" t="n"/>
      <c r="H9828" s="11" t="n"/>
      <c r="I9828" s="9" t="n"/>
      <c r="J9828" s="9" t="n"/>
      <c r="K9828" s="9" t="n"/>
      <c r="L9828" s="9">
        <f>IF(COUNTA($A9828:$K9828)=0,"",IF(AND(IFERROR($H9828,0)&gt;0,LEN(TRIM($K9828&amp;""))&gt;0,IFERROR(LOOKUP(2,1/((LISTS!$M$2:$M$13&lt;&gt;"")*ISNUMBER(SEARCH(LISTS!$M$2:$M$13,$I9828))),LISTS!$N$2:$N$13),"NO")="SI"),"SI","NO"))</f>
        <v/>
      </c>
      <c r="M9828" s="9">
        <f>IF(COUNTA($A9828:$K9828)=0,"",IF($K9828&lt;&gt;"",IF(COUNTIF($K$19:$K9828,$K9828)&gt;1,"SI","NO"),IF(COUNTIFS($A$19:$A9828,$A9828,$C$19:$C9828,$C9828,$J$19:$J9828,$J9828,$D$19:$D9828,$D9828)&gt;1,"SI","NO")))</f>
        <v/>
      </c>
      <c r="N9828" s="11">
        <f>IF(COUNTA($A9828:$K9828)=0,"",IF(AND($L9828="SI",$M9828="NO"),IFERROR($H9828,0),0))</f>
        <v/>
      </c>
      <c r="O9828" s="9">
        <f>IF(COUNTA($A9828:$K9828)=0,"",IF($M9828="SI","CUFE o factura duplicada dentro del reporte; no se suma dos veces",IF(IFERROR($H9828,0)&lt;=0,"DIAN reporta valor susceptible 0",IF($L9828="NO",IFERROR(LOOKUP(2,1/((LISTS!$M$2:$M$13&lt;&gt;"")*ISNUMBER(SEARCH(LISTS!$M$2:$M$13,$I9828))),LISTS!$O$2:$O$13),"Medio de pago no elegible o no identificado por DIAN"),"Apta automaticamente por pago electronico y base positiva"))))</f>
        <v/>
      </c>
    </row>
    <row r="9829">
      <c r="A9829" s="9" t="n"/>
      <c r="B9829" s="9" t="n"/>
      <c r="C9829" s="12" t="n"/>
      <c r="D9829" s="11" t="n"/>
      <c r="E9829" s="11" t="n"/>
      <c r="F9829" s="11" t="n"/>
      <c r="G9829" s="11" t="n"/>
      <c r="H9829" s="11" t="n"/>
      <c r="I9829" s="9" t="n"/>
      <c r="J9829" s="9" t="n"/>
      <c r="K9829" s="9" t="n"/>
      <c r="L9829" s="9">
        <f>IF(COUNTA($A9829:$K9829)=0,"",IF(AND(IFERROR($H9829,0)&gt;0,LEN(TRIM($K9829&amp;""))&gt;0,IFERROR(LOOKUP(2,1/((LISTS!$M$2:$M$13&lt;&gt;"")*ISNUMBER(SEARCH(LISTS!$M$2:$M$13,$I9829))),LISTS!$N$2:$N$13),"NO")="SI"),"SI","NO"))</f>
        <v/>
      </c>
      <c r="M9829" s="9">
        <f>IF(COUNTA($A9829:$K9829)=0,"",IF($K9829&lt;&gt;"",IF(COUNTIF($K$19:$K9829,$K9829)&gt;1,"SI","NO"),IF(COUNTIFS($A$19:$A9829,$A9829,$C$19:$C9829,$C9829,$J$19:$J9829,$J9829,$D$19:$D9829,$D9829)&gt;1,"SI","NO")))</f>
        <v/>
      </c>
      <c r="N9829" s="11">
        <f>IF(COUNTA($A9829:$K9829)=0,"",IF(AND($L9829="SI",$M9829="NO"),IFERROR($H9829,0),0))</f>
        <v/>
      </c>
      <c r="O9829" s="9">
        <f>IF(COUNTA($A9829:$K9829)=0,"",IF($M9829="SI","CUFE o factura duplicada dentro del reporte; no se suma dos veces",IF(IFERROR($H9829,0)&lt;=0,"DIAN reporta valor susceptible 0",IF($L9829="NO",IFERROR(LOOKUP(2,1/((LISTS!$M$2:$M$13&lt;&gt;"")*ISNUMBER(SEARCH(LISTS!$M$2:$M$13,$I9829))),LISTS!$O$2:$O$13),"Medio de pago no elegible o no identificado por DIAN"),"Apta automaticamente por pago electronico y base positiva"))))</f>
        <v/>
      </c>
    </row>
    <row r="9830">
      <c r="A9830" s="9" t="n"/>
      <c r="B9830" s="9" t="n"/>
      <c r="C9830" s="12" t="n"/>
      <c r="D9830" s="11" t="n"/>
      <c r="E9830" s="11" t="n"/>
      <c r="F9830" s="11" t="n"/>
      <c r="G9830" s="11" t="n"/>
      <c r="H9830" s="11" t="n"/>
      <c r="I9830" s="9" t="n"/>
      <c r="J9830" s="9" t="n"/>
      <c r="K9830" s="9" t="n"/>
      <c r="L9830" s="9">
        <f>IF(COUNTA($A9830:$K9830)=0,"",IF(AND(IFERROR($H9830,0)&gt;0,LEN(TRIM($K9830&amp;""))&gt;0,IFERROR(LOOKUP(2,1/((LISTS!$M$2:$M$13&lt;&gt;"")*ISNUMBER(SEARCH(LISTS!$M$2:$M$13,$I9830))),LISTS!$N$2:$N$13),"NO")="SI"),"SI","NO"))</f>
        <v/>
      </c>
      <c r="M9830" s="9">
        <f>IF(COUNTA($A9830:$K9830)=0,"",IF($K9830&lt;&gt;"",IF(COUNTIF($K$19:$K9830,$K9830)&gt;1,"SI","NO"),IF(COUNTIFS($A$19:$A9830,$A9830,$C$19:$C9830,$C9830,$J$19:$J9830,$J9830,$D$19:$D9830,$D9830)&gt;1,"SI","NO")))</f>
        <v/>
      </c>
      <c r="N9830" s="11">
        <f>IF(COUNTA($A9830:$K9830)=0,"",IF(AND($L9830="SI",$M9830="NO"),IFERROR($H9830,0),0))</f>
        <v/>
      </c>
      <c r="O9830" s="9">
        <f>IF(COUNTA($A9830:$K9830)=0,"",IF($M9830="SI","CUFE o factura duplicada dentro del reporte; no se suma dos veces",IF(IFERROR($H9830,0)&lt;=0,"DIAN reporta valor susceptible 0",IF($L9830="NO",IFERROR(LOOKUP(2,1/((LISTS!$M$2:$M$13&lt;&gt;"")*ISNUMBER(SEARCH(LISTS!$M$2:$M$13,$I9830))),LISTS!$O$2:$O$13),"Medio de pago no elegible o no identificado por DIAN"),"Apta automaticamente por pago electronico y base positiva"))))</f>
        <v/>
      </c>
    </row>
    <row r="9831">
      <c r="A9831" s="9" t="n"/>
      <c r="B9831" s="9" t="n"/>
      <c r="C9831" s="12" t="n"/>
      <c r="D9831" s="11" t="n"/>
      <c r="E9831" s="11" t="n"/>
      <c r="F9831" s="11" t="n"/>
      <c r="G9831" s="11" t="n"/>
      <c r="H9831" s="11" t="n"/>
      <c r="I9831" s="9" t="n"/>
      <c r="J9831" s="9" t="n"/>
      <c r="K9831" s="9" t="n"/>
      <c r="L9831" s="9">
        <f>IF(COUNTA($A9831:$K9831)=0,"",IF(AND(IFERROR($H9831,0)&gt;0,LEN(TRIM($K9831&amp;""))&gt;0,IFERROR(LOOKUP(2,1/((LISTS!$M$2:$M$13&lt;&gt;"")*ISNUMBER(SEARCH(LISTS!$M$2:$M$13,$I9831))),LISTS!$N$2:$N$13),"NO")="SI"),"SI","NO"))</f>
        <v/>
      </c>
      <c r="M9831" s="9">
        <f>IF(COUNTA($A9831:$K9831)=0,"",IF($K9831&lt;&gt;"",IF(COUNTIF($K$19:$K9831,$K9831)&gt;1,"SI","NO"),IF(COUNTIFS($A$19:$A9831,$A9831,$C$19:$C9831,$C9831,$J$19:$J9831,$J9831,$D$19:$D9831,$D9831)&gt;1,"SI","NO")))</f>
        <v/>
      </c>
      <c r="N9831" s="11">
        <f>IF(COUNTA($A9831:$K9831)=0,"",IF(AND($L9831="SI",$M9831="NO"),IFERROR($H9831,0),0))</f>
        <v/>
      </c>
      <c r="O9831" s="9">
        <f>IF(COUNTA($A9831:$K9831)=0,"",IF($M9831="SI","CUFE o factura duplicada dentro del reporte; no se suma dos veces",IF(IFERROR($H9831,0)&lt;=0,"DIAN reporta valor susceptible 0",IF($L9831="NO",IFERROR(LOOKUP(2,1/((LISTS!$M$2:$M$13&lt;&gt;"")*ISNUMBER(SEARCH(LISTS!$M$2:$M$13,$I9831))),LISTS!$O$2:$O$13),"Medio de pago no elegible o no identificado por DIAN"),"Apta automaticamente por pago electronico y base positiva"))))</f>
        <v/>
      </c>
    </row>
    <row r="9832">
      <c r="A9832" s="9" t="n"/>
      <c r="B9832" s="9" t="n"/>
      <c r="C9832" s="12" t="n"/>
      <c r="D9832" s="11" t="n"/>
      <c r="E9832" s="11" t="n"/>
      <c r="F9832" s="11" t="n"/>
      <c r="G9832" s="11" t="n"/>
      <c r="H9832" s="11" t="n"/>
      <c r="I9832" s="9" t="n"/>
      <c r="J9832" s="9" t="n"/>
      <c r="K9832" s="9" t="n"/>
      <c r="L9832" s="9">
        <f>IF(COUNTA($A9832:$K9832)=0,"",IF(AND(IFERROR($H9832,0)&gt;0,LEN(TRIM($K9832&amp;""))&gt;0,IFERROR(LOOKUP(2,1/((LISTS!$M$2:$M$13&lt;&gt;"")*ISNUMBER(SEARCH(LISTS!$M$2:$M$13,$I9832))),LISTS!$N$2:$N$13),"NO")="SI"),"SI","NO"))</f>
        <v/>
      </c>
      <c r="M9832" s="9">
        <f>IF(COUNTA($A9832:$K9832)=0,"",IF($K9832&lt;&gt;"",IF(COUNTIF($K$19:$K9832,$K9832)&gt;1,"SI","NO"),IF(COUNTIFS($A$19:$A9832,$A9832,$C$19:$C9832,$C9832,$J$19:$J9832,$J9832,$D$19:$D9832,$D9832)&gt;1,"SI","NO")))</f>
        <v/>
      </c>
      <c r="N9832" s="11">
        <f>IF(COUNTA($A9832:$K9832)=0,"",IF(AND($L9832="SI",$M9832="NO"),IFERROR($H9832,0),0))</f>
        <v/>
      </c>
      <c r="O9832" s="9">
        <f>IF(COUNTA($A9832:$K9832)=0,"",IF($M9832="SI","CUFE o factura duplicada dentro del reporte; no se suma dos veces",IF(IFERROR($H9832,0)&lt;=0,"DIAN reporta valor susceptible 0",IF($L9832="NO",IFERROR(LOOKUP(2,1/((LISTS!$M$2:$M$13&lt;&gt;"")*ISNUMBER(SEARCH(LISTS!$M$2:$M$13,$I9832))),LISTS!$O$2:$O$13),"Medio de pago no elegible o no identificado por DIAN"),"Apta automaticamente por pago electronico y base positiva"))))</f>
        <v/>
      </c>
    </row>
    <row r="9833">
      <c r="A9833" s="9" t="n"/>
      <c r="B9833" s="9" t="n"/>
      <c r="C9833" s="12" t="n"/>
      <c r="D9833" s="11" t="n"/>
      <c r="E9833" s="11" t="n"/>
      <c r="F9833" s="11" t="n"/>
      <c r="G9833" s="11" t="n"/>
      <c r="H9833" s="11" t="n"/>
      <c r="I9833" s="9" t="n"/>
      <c r="J9833" s="9" t="n"/>
      <c r="K9833" s="9" t="n"/>
      <c r="L9833" s="9">
        <f>IF(COUNTA($A9833:$K9833)=0,"",IF(AND(IFERROR($H9833,0)&gt;0,LEN(TRIM($K9833&amp;""))&gt;0,IFERROR(LOOKUP(2,1/((LISTS!$M$2:$M$13&lt;&gt;"")*ISNUMBER(SEARCH(LISTS!$M$2:$M$13,$I9833))),LISTS!$N$2:$N$13),"NO")="SI"),"SI","NO"))</f>
        <v/>
      </c>
      <c r="M9833" s="9">
        <f>IF(COUNTA($A9833:$K9833)=0,"",IF($K9833&lt;&gt;"",IF(COUNTIF($K$19:$K9833,$K9833)&gt;1,"SI","NO"),IF(COUNTIFS($A$19:$A9833,$A9833,$C$19:$C9833,$C9833,$J$19:$J9833,$J9833,$D$19:$D9833,$D9833)&gt;1,"SI","NO")))</f>
        <v/>
      </c>
      <c r="N9833" s="11">
        <f>IF(COUNTA($A9833:$K9833)=0,"",IF(AND($L9833="SI",$M9833="NO"),IFERROR($H9833,0),0))</f>
        <v/>
      </c>
      <c r="O9833" s="9">
        <f>IF(COUNTA($A9833:$K9833)=0,"",IF($M9833="SI","CUFE o factura duplicada dentro del reporte; no se suma dos veces",IF(IFERROR($H9833,0)&lt;=0,"DIAN reporta valor susceptible 0",IF($L9833="NO",IFERROR(LOOKUP(2,1/((LISTS!$M$2:$M$13&lt;&gt;"")*ISNUMBER(SEARCH(LISTS!$M$2:$M$13,$I9833))),LISTS!$O$2:$O$13),"Medio de pago no elegible o no identificado por DIAN"),"Apta automaticamente por pago electronico y base positiva"))))</f>
        <v/>
      </c>
    </row>
    <row r="9834">
      <c r="A9834" s="9" t="n"/>
      <c r="B9834" s="9" t="n"/>
      <c r="C9834" s="12" t="n"/>
      <c r="D9834" s="11" t="n"/>
      <c r="E9834" s="11" t="n"/>
      <c r="F9834" s="11" t="n"/>
      <c r="G9834" s="11" t="n"/>
      <c r="H9834" s="11" t="n"/>
      <c r="I9834" s="9" t="n"/>
      <c r="J9834" s="9" t="n"/>
      <c r="K9834" s="9" t="n"/>
      <c r="L9834" s="9">
        <f>IF(COUNTA($A9834:$K9834)=0,"",IF(AND(IFERROR($H9834,0)&gt;0,LEN(TRIM($K9834&amp;""))&gt;0,IFERROR(LOOKUP(2,1/((LISTS!$M$2:$M$13&lt;&gt;"")*ISNUMBER(SEARCH(LISTS!$M$2:$M$13,$I9834))),LISTS!$N$2:$N$13),"NO")="SI"),"SI","NO"))</f>
        <v/>
      </c>
      <c r="M9834" s="9">
        <f>IF(COUNTA($A9834:$K9834)=0,"",IF($K9834&lt;&gt;"",IF(COUNTIF($K$19:$K9834,$K9834)&gt;1,"SI","NO"),IF(COUNTIFS($A$19:$A9834,$A9834,$C$19:$C9834,$C9834,$J$19:$J9834,$J9834,$D$19:$D9834,$D9834)&gt;1,"SI","NO")))</f>
        <v/>
      </c>
      <c r="N9834" s="11">
        <f>IF(COUNTA($A9834:$K9834)=0,"",IF(AND($L9834="SI",$M9834="NO"),IFERROR($H9834,0),0))</f>
        <v/>
      </c>
      <c r="O9834" s="9">
        <f>IF(COUNTA($A9834:$K9834)=0,"",IF($M9834="SI","CUFE o factura duplicada dentro del reporte; no se suma dos veces",IF(IFERROR($H9834,0)&lt;=0,"DIAN reporta valor susceptible 0",IF($L9834="NO",IFERROR(LOOKUP(2,1/((LISTS!$M$2:$M$13&lt;&gt;"")*ISNUMBER(SEARCH(LISTS!$M$2:$M$13,$I9834))),LISTS!$O$2:$O$13),"Medio de pago no elegible o no identificado por DIAN"),"Apta automaticamente por pago electronico y base positiva"))))</f>
        <v/>
      </c>
    </row>
    <row r="9835">
      <c r="A9835" s="9" t="n"/>
      <c r="B9835" s="9" t="n"/>
      <c r="C9835" s="12" t="n"/>
      <c r="D9835" s="11" t="n"/>
      <c r="E9835" s="11" t="n"/>
      <c r="F9835" s="11" t="n"/>
      <c r="G9835" s="11" t="n"/>
      <c r="H9835" s="11" t="n"/>
      <c r="I9835" s="9" t="n"/>
      <c r="J9835" s="9" t="n"/>
      <c r="K9835" s="9" t="n"/>
      <c r="L9835" s="9">
        <f>IF(COUNTA($A9835:$K9835)=0,"",IF(AND(IFERROR($H9835,0)&gt;0,LEN(TRIM($K9835&amp;""))&gt;0,IFERROR(LOOKUP(2,1/((LISTS!$M$2:$M$13&lt;&gt;"")*ISNUMBER(SEARCH(LISTS!$M$2:$M$13,$I9835))),LISTS!$N$2:$N$13),"NO")="SI"),"SI","NO"))</f>
        <v/>
      </c>
      <c r="M9835" s="9">
        <f>IF(COUNTA($A9835:$K9835)=0,"",IF($K9835&lt;&gt;"",IF(COUNTIF($K$19:$K9835,$K9835)&gt;1,"SI","NO"),IF(COUNTIFS($A$19:$A9835,$A9835,$C$19:$C9835,$C9835,$J$19:$J9835,$J9835,$D$19:$D9835,$D9835)&gt;1,"SI","NO")))</f>
        <v/>
      </c>
      <c r="N9835" s="11">
        <f>IF(COUNTA($A9835:$K9835)=0,"",IF(AND($L9835="SI",$M9835="NO"),IFERROR($H9835,0),0))</f>
        <v/>
      </c>
      <c r="O9835" s="9">
        <f>IF(COUNTA($A9835:$K9835)=0,"",IF($M9835="SI","CUFE o factura duplicada dentro del reporte; no se suma dos veces",IF(IFERROR($H9835,0)&lt;=0,"DIAN reporta valor susceptible 0",IF($L9835="NO",IFERROR(LOOKUP(2,1/((LISTS!$M$2:$M$13&lt;&gt;"")*ISNUMBER(SEARCH(LISTS!$M$2:$M$13,$I9835))),LISTS!$O$2:$O$13),"Medio de pago no elegible o no identificado por DIAN"),"Apta automaticamente por pago electronico y base positiva"))))</f>
        <v/>
      </c>
    </row>
    <row r="9836">
      <c r="A9836" s="9" t="n"/>
      <c r="B9836" s="9" t="n"/>
      <c r="C9836" s="12" t="n"/>
      <c r="D9836" s="11" t="n"/>
      <c r="E9836" s="11" t="n"/>
      <c r="F9836" s="11" t="n"/>
      <c r="G9836" s="11" t="n"/>
      <c r="H9836" s="11" t="n"/>
      <c r="I9836" s="9" t="n"/>
      <c r="J9836" s="9" t="n"/>
      <c r="K9836" s="9" t="n"/>
      <c r="L9836" s="9">
        <f>IF(COUNTA($A9836:$K9836)=0,"",IF(AND(IFERROR($H9836,0)&gt;0,LEN(TRIM($K9836&amp;""))&gt;0,IFERROR(LOOKUP(2,1/((LISTS!$M$2:$M$13&lt;&gt;"")*ISNUMBER(SEARCH(LISTS!$M$2:$M$13,$I9836))),LISTS!$N$2:$N$13),"NO")="SI"),"SI","NO"))</f>
        <v/>
      </c>
      <c r="M9836" s="9">
        <f>IF(COUNTA($A9836:$K9836)=0,"",IF($K9836&lt;&gt;"",IF(COUNTIF($K$19:$K9836,$K9836)&gt;1,"SI","NO"),IF(COUNTIFS($A$19:$A9836,$A9836,$C$19:$C9836,$C9836,$J$19:$J9836,$J9836,$D$19:$D9836,$D9836)&gt;1,"SI","NO")))</f>
        <v/>
      </c>
      <c r="N9836" s="11">
        <f>IF(COUNTA($A9836:$K9836)=0,"",IF(AND($L9836="SI",$M9836="NO"),IFERROR($H9836,0),0))</f>
        <v/>
      </c>
      <c r="O9836" s="9">
        <f>IF(COUNTA($A9836:$K9836)=0,"",IF($M9836="SI","CUFE o factura duplicada dentro del reporte; no se suma dos veces",IF(IFERROR($H9836,0)&lt;=0,"DIAN reporta valor susceptible 0",IF($L9836="NO",IFERROR(LOOKUP(2,1/((LISTS!$M$2:$M$13&lt;&gt;"")*ISNUMBER(SEARCH(LISTS!$M$2:$M$13,$I9836))),LISTS!$O$2:$O$13),"Medio de pago no elegible o no identificado por DIAN"),"Apta automaticamente por pago electronico y base positiva"))))</f>
        <v/>
      </c>
    </row>
    <row r="9837">
      <c r="A9837" s="9" t="n"/>
      <c r="B9837" s="9" t="n"/>
      <c r="C9837" s="12" t="n"/>
      <c r="D9837" s="11" t="n"/>
      <c r="E9837" s="11" t="n"/>
      <c r="F9837" s="11" t="n"/>
      <c r="G9837" s="11" t="n"/>
      <c r="H9837" s="11" t="n"/>
      <c r="I9837" s="9" t="n"/>
      <c r="J9837" s="9" t="n"/>
      <c r="K9837" s="9" t="n"/>
      <c r="L9837" s="9">
        <f>IF(COUNTA($A9837:$K9837)=0,"",IF(AND(IFERROR($H9837,0)&gt;0,LEN(TRIM($K9837&amp;""))&gt;0,IFERROR(LOOKUP(2,1/((LISTS!$M$2:$M$13&lt;&gt;"")*ISNUMBER(SEARCH(LISTS!$M$2:$M$13,$I9837))),LISTS!$N$2:$N$13),"NO")="SI"),"SI","NO"))</f>
        <v/>
      </c>
      <c r="M9837" s="9">
        <f>IF(COUNTA($A9837:$K9837)=0,"",IF($K9837&lt;&gt;"",IF(COUNTIF($K$19:$K9837,$K9837)&gt;1,"SI","NO"),IF(COUNTIFS($A$19:$A9837,$A9837,$C$19:$C9837,$C9837,$J$19:$J9837,$J9837,$D$19:$D9837,$D9837)&gt;1,"SI","NO")))</f>
        <v/>
      </c>
      <c r="N9837" s="11">
        <f>IF(COUNTA($A9837:$K9837)=0,"",IF(AND($L9837="SI",$M9837="NO"),IFERROR($H9837,0),0))</f>
        <v/>
      </c>
      <c r="O9837" s="9">
        <f>IF(COUNTA($A9837:$K9837)=0,"",IF($M9837="SI","CUFE o factura duplicada dentro del reporte; no se suma dos veces",IF(IFERROR($H9837,0)&lt;=0,"DIAN reporta valor susceptible 0",IF($L9837="NO",IFERROR(LOOKUP(2,1/((LISTS!$M$2:$M$13&lt;&gt;"")*ISNUMBER(SEARCH(LISTS!$M$2:$M$13,$I9837))),LISTS!$O$2:$O$13),"Medio de pago no elegible o no identificado por DIAN"),"Apta automaticamente por pago electronico y base positiva"))))</f>
        <v/>
      </c>
    </row>
    <row r="9838">
      <c r="A9838" s="9" t="n"/>
      <c r="B9838" s="9" t="n"/>
      <c r="C9838" s="12" t="n"/>
      <c r="D9838" s="11" t="n"/>
      <c r="E9838" s="11" t="n"/>
      <c r="F9838" s="11" t="n"/>
      <c r="G9838" s="11" t="n"/>
      <c r="H9838" s="11" t="n"/>
      <c r="I9838" s="9" t="n"/>
      <c r="J9838" s="9" t="n"/>
      <c r="K9838" s="9" t="n"/>
      <c r="L9838" s="9">
        <f>IF(COUNTA($A9838:$K9838)=0,"",IF(AND(IFERROR($H9838,0)&gt;0,LEN(TRIM($K9838&amp;""))&gt;0,IFERROR(LOOKUP(2,1/((LISTS!$M$2:$M$13&lt;&gt;"")*ISNUMBER(SEARCH(LISTS!$M$2:$M$13,$I9838))),LISTS!$N$2:$N$13),"NO")="SI"),"SI","NO"))</f>
        <v/>
      </c>
      <c r="M9838" s="9">
        <f>IF(COUNTA($A9838:$K9838)=0,"",IF($K9838&lt;&gt;"",IF(COUNTIF($K$19:$K9838,$K9838)&gt;1,"SI","NO"),IF(COUNTIFS($A$19:$A9838,$A9838,$C$19:$C9838,$C9838,$J$19:$J9838,$J9838,$D$19:$D9838,$D9838)&gt;1,"SI","NO")))</f>
        <v/>
      </c>
      <c r="N9838" s="11">
        <f>IF(COUNTA($A9838:$K9838)=0,"",IF(AND($L9838="SI",$M9838="NO"),IFERROR($H9838,0),0))</f>
        <v/>
      </c>
      <c r="O9838" s="9">
        <f>IF(COUNTA($A9838:$K9838)=0,"",IF($M9838="SI","CUFE o factura duplicada dentro del reporte; no se suma dos veces",IF(IFERROR($H9838,0)&lt;=0,"DIAN reporta valor susceptible 0",IF($L9838="NO",IFERROR(LOOKUP(2,1/((LISTS!$M$2:$M$13&lt;&gt;"")*ISNUMBER(SEARCH(LISTS!$M$2:$M$13,$I9838))),LISTS!$O$2:$O$13),"Medio de pago no elegible o no identificado por DIAN"),"Apta automaticamente por pago electronico y base positiva"))))</f>
        <v/>
      </c>
    </row>
    <row r="9839">
      <c r="A9839" s="9" t="n"/>
      <c r="B9839" s="9" t="n"/>
      <c r="C9839" s="12" t="n"/>
      <c r="D9839" s="11" t="n"/>
      <c r="E9839" s="11" t="n"/>
      <c r="F9839" s="11" t="n"/>
      <c r="G9839" s="11" t="n"/>
      <c r="H9839" s="11" t="n"/>
      <c r="I9839" s="9" t="n"/>
      <c r="J9839" s="9" t="n"/>
      <c r="K9839" s="9" t="n"/>
      <c r="L9839" s="9">
        <f>IF(COUNTA($A9839:$K9839)=0,"",IF(AND(IFERROR($H9839,0)&gt;0,LEN(TRIM($K9839&amp;""))&gt;0,IFERROR(LOOKUP(2,1/((LISTS!$M$2:$M$13&lt;&gt;"")*ISNUMBER(SEARCH(LISTS!$M$2:$M$13,$I9839))),LISTS!$N$2:$N$13),"NO")="SI"),"SI","NO"))</f>
        <v/>
      </c>
      <c r="M9839" s="9">
        <f>IF(COUNTA($A9839:$K9839)=0,"",IF($K9839&lt;&gt;"",IF(COUNTIF($K$19:$K9839,$K9839)&gt;1,"SI","NO"),IF(COUNTIFS($A$19:$A9839,$A9839,$C$19:$C9839,$C9839,$J$19:$J9839,$J9839,$D$19:$D9839,$D9839)&gt;1,"SI","NO")))</f>
        <v/>
      </c>
      <c r="N9839" s="11">
        <f>IF(COUNTA($A9839:$K9839)=0,"",IF(AND($L9839="SI",$M9839="NO"),IFERROR($H9839,0),0))</f>
        <v/>
      </c>
      <c r="O9839" s="9">
        <f>IF(COUNTA($A9839:$K9839)=0,"",IF($M9839="SI","CUFE o factura duplicada dentro del reporte; no se suma dos veces",IF(IFERROR($H9839,0)&lt;=0,"DIAN reporta valor susceptible 0",IF($L9839="NO",IFERROR(LOOKUP(2,1/((LISTS!$M$2:$M$13&lt;&gt;"")*ISNUMBER(SEARCH(LISTS!$M$2:$M$13,$I9839))),LISTS!$O$2:$O$13),"Medio de pago no elegible o no identificado por DIAN"),"Apta automaticamente por pago electronico y base positiva"))))</f>
        <v/>
      </c>
    </row>
    <row r="9840">
      <c r="A9840" s="9" t="n"/>
      <c r="B9840" s="9" t="n"/>
      <c r="C9840" s="12" t="n"/>
      <c r="D9840" s="11" t="n"/>
      <c r="E9840" s="11" t="n"/>
      <c r="F9840" s="11" t="n"/>
      <c r="G9840" s="11" t="n"/>
      <c r="H9840" s="11" t="n"/>
      <c r="I9840" s="9" t="n"/>
      <c r="J9840" s="9" t="n"/>
      <c r="K9840" s="9" t="n"/>
      <c r="L9840" s="9">
        <f>IF(COUNTA($A9840:$K9840)=0,"",IF(AND(IFERROR($H9840,0)&gt;0,LEN(TRIM($K9840&amp;""))&gt;0,IFERROR(LOOKUP(2,1/((LISTS!$M$2:$M$13&lt;&gt;"")*ISNUMBER(SEARCH(LISTS!$M$2:$M$13,$I9840))),LISTS!$N$2:$N$13),"NO")="SI"),"SI","NO"))</f>
        <v/>
      </c>
      <c r="M9840" s="9">
        <f>IF(COUNTA($A9840:$K9840)=0,"",IF($K9840&lt;&gt;"",IF(COUNTIF($K$19:$K9840,$K9840)&gt;1,"SI","NO"),IF(COUNTIFS($A$19:$A9840,$A9840,$C$19:$C9840,$C9840,$J$19:$J9840,$J9840,$D$19:$D9840,$D9840)&gt;1,"SI","NO")))</f>
        <v/>
      </c>
      <c r="N9840" s="11">
        <f>IF(COUNTA($A9840:$K9840)=0,"",IF(AND($L9840="SI",$M9840="NO"),IFERROR($H9840,0),0))</f>
        <v/>
      </c>
      <c r="O9840" s="9">
        <f>IF(COUNTA($A9840:$K9840)=0,"",IF($M9840="SI","CUFE o factura duplicada dentro del reporte; no se suma dos veces",IF(IFERROR($H9840,0)&lt;=0,"DIAN reporta valor susceptible 0",IF($L9840="NO",IFERROR(LOOKUP(2,1/((LISTS!$M$2:$M$13&lt;&gt;"")*ISNUMBER(SEARCH(LISTS!$M$2:$M$13,$I9840))),LISTS!$O$2:$O$13),"Medio de pago no elegible o no identificado por DIAN"),"Apta automaticamente por pago electronico y base positiva"))))</f>
        <v/>
      </c>
    </row>
    <row r="9841">
      <c r="A9841" s="9" t="n"/>
      <c r="B9841" s="9" t="n"/>
      <c r="C9841" s="12" t="n"/>
      <c r="D9841" s="11" t="n"/>
      <c r="E9841" s="11" t="n"/>
      <c r="F9841" s="11" t="n"/>
      <c r="G9841" s="11" t="n"/>
      <c r="H9841" s="11" t="n"/>
      <c r="I9841" s="9" t="n"/>
      <c r="J9841" s="9" t="n"/>
      <c r="K9841" s="9" t="n"/>
      <c r="L9841" s="9">
        <f>IF(COUNTA($A9841:$K9841)=0,"",IF(AND(IFERROR($H9841,0)&gt;0,LEN(TRIM($K9841&amp;""))&gt;0,IFERROR(LOOKUP(2,1/((LISTS!$M$2:$M$13&lt;&gt;"")*ISNUMBER(SEARCH(LISTS!$M$2:$M$13,$I9841))),LISTS!$N$2:$N$13),"NO")="SI"),"SI","NO"))</f>
        <v/>
      </c>
      <c r="M9841" s="9">
        <f>IF(COUNTA($A9841:$K9841)=0,"",IF($K9841&lt;&gt;"",IF(COUNTIF($K$19:$K9841,$K9841)&gt;1,"SI","NO"),IF(COUNTIFS($A$19:$A9841,$A9841,$C$19:$C9841,$C9841,$J$19:$J9841,$J9841,$D$19:$D9841,$D9841)&gt;1,"SI","NO")))</f>
        <v/>
      </c>
      <c r="N9841" s="11">
        <f>IF(COUNTA($A9841:$K9841)=0,"",IF(AND($L9841="SI",$M9841="NO"),IFERROR($H9841,0),0))</f>
        <v/>
      </c>
      <c r="O9841" s="9">
        <f>IF(COUNTA($A9841:$K9841)=0,"",IF($M9841="SI","CUFE o factura duplicada dentro del reporte; no se suma dos veces",IF(IFERROR($H9841,0)&lt;=0,"DIAN reporta valor susceptible 0",IF($L9841="NO",IFERROR(LOOKUP(2,1/((LISTS!$M$2:$M$13&lt;&gt;"")*ISNUMBER(SEARCH(LISTS!$M$2:$M$13,$I9841))),LISTS!$O$2:$O$13),"Medio de pago no elegible o no identificado por DIAN"),"Apta automaticamente por pago electronico y base positiva"))))</f>
        <v/>
      </c>
    </row>
    <row r="9842">
      <c r="A9842" s="9" t="n"/>
      <c r="B9842" s="9" t="n"/>
      <c r="C9842" s="12" t="n"/>
      <c r="D9842" s="11" t="n"/>
      <c r="E9842" s="11" t="n"/>
      <c r="F9842" s="11" t="n"/>
      <c r="G9842" s="11" t="n"/>
      <c r="H9842" s="11" t="n"/>
      <c r="I9842" s="9" t="n"/>
      <c r="J9842" s="9" t="n"/>
      <c r="K9842" s="9" t="n"/>
      <c r="L9842" s="9">
        <f>IF(COUNTA($A9842:$K9842)=0,"",IF(AND(IFERROR($H9842,0)&gt;0,LEN(TRIM($K9842&amp;""))&gt;0,IFERROR(LOOKUP(2,1/((LISTS!$M$2:$M$13&lt;&gt;"")*ISNUMBER(SEARCH(LISTS!$M$2:$M$13,$I9842))),LISTS!$N$2:$N$13),"NO")="SI"),"SI","NO"))</f>
        <v/>
      </c>
      <c r="M9842" s="9">
        <f>IF(COUNTA($A9842:$K9842)=0,"",IF($K9842&lt;&gt;"",IF(COUNTIF($K$19:$K9842,$K9842)&gt;1,"SI","NO"),IF(COUNTIFS($A$19:$A9842,$A9842,$C$19:$C9842,$C9842,$J$19:$J9842,$J9842,$D$19:$D9842,$D9842)&gt;1,"SI","NO")))</f>
        <v/>
      </c>
      <c r="N9842" s="11">
        <f>IF(COUNTA($A9842:$K9842)=0,"",IF(AND($L9842="SI",$M9842="NO"),IFERROR($H9842,0),0))</f>
        <v/>
      </c>
      <c r="O9842" s="9">
        <f>IF(COUNTA($A9842:$K9842)=0,"",IF($M9842="SI","CUFE o factura duplicada dentro del reporte; no se suma dos veces",IF(IFERROR($H9842,0)&lt;=0,"DIAN reporta valor susceptible 0",IF($L9842="NO",IFERROR(LOOKUP(2,1/((LISTS!$M$2:$M$13&lt;&gt;"")*ISNUMBER(SEARCH(LISTS!$M$2:$M$13,$I9842))),LISTS!$O$2:$O$13),"Medio de pago no elegible o no identificado por DIAN"),"Apta automaticamente por pago electronico y base positiva"))))</f>
        <v/>
      </c>
    </row>
    <row r="9843">
      <c r="A9843" s="9" t="n"/>
      <c r="B9843" s="9" t="n"/>
      <c r="C9843" s="12" t="n"/>
      <c r="D9843" s="11" t="n"/>
      <c r="E9843" s="11" t="n"/>
      <c r="F9843" s="11" t="n"/>
      <c r="G9843" s="11" t="n"/>
      <c r="H9843" s="11" t="n"/>
      <c r="I9843" s="9" t="n"/>
      <c r="J9843" s="9" t="n"/>
      <c r="K9843" s="9" t="n"/>
      <c r="L9843" s="9">
        <f>IF(COUNTA($A9843:$K9843)=0,"",IF(AND(IFERROR($H9843,0)&gt;0,LEN(TRIM($K9843&amp;""))&gt;0,IFERROR(LOOKUP(2,1/((LISTS!$M$2:$M$13&lt;&gt;"")*ISNUMBER(SEARCH(LISTS!$M$2:$M$13,$I9843))),LISTS!$N$2:$N$13),"NO")="SI"),"SI","NO"))</f>
        <v/>
      </c>
      <c r="M9843" s="9">
        <f>IF(COUNTA($A9843:$K9843)=0,"",IF($K9843&lt;&gt;"",IF(COUNTIF($K$19:$K9843,$K9843)&gt;1,"SI","NO"),IF(COUNTIFS($A$19:$A9843,$A9843,$C$19:$C9843,$C9843,$J$19:$J9843,$J9843,$D$19:$D9843,$D9843)&gt;1,"SI","NO")))</f>
        <v/>
      </c>
      <c r="N9843" s="11">
        <f>IF(COUNTA($A9843:$K9843)=0,"",IF(AND($L9843="SI",$M9843="NO"),IFERROR($H9843,0),0))</f>
        <v/>
      </c>
      <c r="O9843" s="9">
        <f>IF(COUNTA($A9843:$K9843)=0,"",IF($M9843="SI","CUFE o factura duplicada dentro del reporte; no se suma dos veces",IF(IFERROR($H9843,0)&lt;=0,"DIAN reporta valor susceptible 0",IF($L9843="NO",IFERROR(LOOKUP(2,1/((LISTS!$M$2:$M$13&lt;&gt;"")*ISNUMBER(SEARCH(LISTS!$M$2:$M$13,$I9843))),LISTS!$O$2:$O$13),"Medio de pago no elegible o no identificado por DIAN"),"Apta automaticamente por pago electronico y base positiva"))))</f>
        <v/>
      </c>
    </row>
    <row r="9844">
      <c r="A9844" s="9" t="n"/>
      <c r="B9844" s="9" t="n"/>
      <c r="C9844" s="12" t="n"/>
      <c r="D9844" s="11" t="n"/>
      <c r="E9844" s="11" t="n"/>
      <c r="F9844" s="11" t="n"/>
      <c r="G9844" s="11" t="n"/>
      <c r="H9844" s="11" t="n"/>
      <c r="I9844" s="9" t="n"/>
      <c r="J9844" s="9" t="n"/>
      <c r="K9844" s="9" t="n"/>
      <c r="L9844" s="9">
        <f>IF(COUNTA($A9844:$K9844)=0,"",IF(AND(IFERROR($H9844,0)&gt;0,LEN(TRIM($K9844&amp;""))&gt;0,IFERROR(LOOKUP(2,1/((LISTS!$M$2:$M$13&lt;&gt;"")*ISNUMBER(SEARCH(LISTS!$M$2:$M$13,$I9844))),LISTS!$N$2:$N$13),"NO")="SI"),"SI","NO"))</f>
        <v/>
      </c>
      <c r="M9844" s="9">
        <f>IF(COUNTA($A9844:$K9844)=0,"",IF($K9844&lt;&gt;"",IF(COUNTIF($K$19:$K9844,$K9844)&gt;1,"SI","NO"),IF(COUNTIFS($A$19:$A9844,$A9844,$C$19:$C9844,$C9844,$J$19:$J9844,$J9844,$D$19:$D9844,$D9844)&gt;1,"SI","NO")))</f>
        <v/>
      </c>
      <c r="N9844" s="11">
        <f>IF(COUNTA($A9844:$K9844)=0,"",IF(AND($L9844="SI",$M9844="NO"),IFERROR($H9844,0),0))</f>
        <v/>
      </c>
      <c r="O9844" s="9">
        <f>IF(COUNTA($A9844:$K9844)=0,"",IF($M9844="SI","CUFE o factura duplicada dentro del reporte; no se suma dos veces",IF(IFERROR($H9844,0)&lt;=0,"DIAN reporta valor susceptible 0",IF($L9844="NO",IFERROR(LOOKUP(2,1/((LISTS!$M$2:$M$13&lt;&gt;"")*ISNUMBER(SEARCH(LISTS!$M$2:$M$13,$I9844))),LISTS!$O$2:$O$13),"Medio de pago no elegible o no identificado por DIAN"),"Apta automaticamente por pago electronico y base positiva"))))</f>
        <v/>
      </c>
    </row>
    <row r="9845">
      <c r="A9845" s="9" t="n"/>
      <c r="B9845" s="9" t="n"/>
      <c r="C9845" s="12" t="n"/>
      <c r="D9845" s="11" t="n"/>
      <c r="E9845" s="11" t="n"/>
      <c r="F9845" s="11" t="n"/>
      <c r="G9845" s="11" t="n"/>
      <c r="H9845" s="11" t="n"/>
      <c r="I9845" s="9" t="n"/>
      <c r="J9845" s="9" t="n"/>
      <c r="K9845" s="9" t="n"/>
      <c r="L9845" s="9">
        <f>IF(COUNTA($A9845:$K9845)=0,"",IF(AND(IFERROR($H9845,0)&gt;0,LEN(TRIM($K9845&amp;""))&gt;0,IFERROR(LOOKUP(2,1/((LISTS!$M$2:$M$13&lt;&gt;"")*ISNUMBER(SEARCH(LISTS!$M$2:$M$13,$I9845))),LISTS!$N$2:$N$13),"NO")="SI"),"SI","NO"))</f>
        <v/>
      </c>
      <c r="M9845" s="9">
        <f>IF(COUNTA($A9845:$K9845)=0,"",IF($K9845&lt;&gt;"",IF(COUNTIF($K$19:$K9845,$K9845)&gt;1,"SI","NO"),IF(COUNTIFS($A$19:$A9845,$A9845,$C$19:$C9845,$C9845,$J$19:$J9845,$J9845,$D$19:$D9845,$D9845)&gt;1,"SI","NO")))</f>
        <v/>
      </c>
      <c r="N9845" s="11">
        <f>IF(COUNTA($A9845:$K9845)=0,"",IF(AND($L9845="SI",$M9845="NO"),IFERROR($H9845,0),0))</f>
        <v/>
      </c>
      <c r="O9845" s="9">
        <f>IF(COUNTA($A9845:$K9845)=0,"",IF($M9845="SI","CUFE o factura duplicada dentro del reporte; no se suma dos veces",IF(IFERROR($H9845,0)&lt;=0,"DIAN reporta valor susceptible 0",IF($L9845="NO",IFERROR(LOOKUP(2,1/((LISTS!$M$2:$M$13&lt;&gt;"")*ISNUMBER(SEARCH(LISTS!$M$2:$M$13,$I9845))),LISTS!$O$2:$O$13),"Medio de pago no elegible o no identificado por DIAN"),"Apta automaticamente por pago electronico y base positiva"))))</f>
        <v/>
      </c>
    </row>
    <row r="9846">
      <c r="A9846" s="9" t="n"/>
      <c r="B9846" s="9" t="n"/>
      <c r="C9846" s="12" t="n"/>
      <c r="D9846" s="11" t="n"/>
      <c r="E9846" s="11" t="n"/>
      <c r="F9846" s="11" t="n"/>
      <c r="G9846" s="11" t="n"/>
      <c r="H9846" s="11" t="n"/>
      <c r="I9846" s="9" t="n"/>
      <c r="J9846" s="9" t="n"/>
      <c r="K9846" s="9" t="n"/>
      <c r="L9846" s="9">
        <f>IF(COUNTA($A9846:$K9846)=0,"",IF(AND(IFERROR($H9846,0)&gt;0,LEN(TRIM($K9846&amp;""))&gt;0,IFERROR(LOOKUP(2,1/((LISTS!$M$2:$M$13&lt;&gt;"")*ISNUMBER(SEARCH(LISTS!$M$2:$M$13,$I9846))),LISTS!$N$2:$N$13),"NO")="SI"),"SI","NO"))</f>
        <v/>
      </c>
      <c r="M9846" s="9">
        <f>IF(COUNTA($A9846:$K9846)=0,"",IF($K9846&lt;&gt;"",IF(COUNTIF($K$19:$K9846,$K9846)&gt;1,"SI","NO"),IF(COUNTIFS($A$19:$A9846,$A9846,$C$19:$C9846,$C9846,$J$19:$J9846,$J9846,$D$19:$D9846,$D9846)&gt;1,"SI","NO")))</f>
        <v/>
      </c>
      <c r="N9846" s="11">
        <f>IF(COUNTA($A9846:$K9846)=0,"",IF(AND($L9846="SI",$M9846="NO"),IFERROR($H9846,0),0))</f>
        <v/>
      </c>
      <c r="O9846" s="9">
        <f>IF(COUNTA($A9846:$K9846)=0,"",IF($M9846="SI","CUFE o factura duplicada dentro del reporte; no se suma dos veces",IF(IFERROR($H9846,0)&lt;=0,"DIAN reporta valor susceptible 0",IF($L9846="NO",IFERROR(LOOKUP(2,1/((LISTS!$M$2:$M$13&lt;&gt;"")*ISNUMBER(SEARCH(LISTS!$M$2:$M$13,$I9846))),LISTS!$O$2:$O$13),"Medio de pago no elegible o no identificado por DIAN"),"Apta automaticamente por pago electronico y base positiva"))))</f>
        <v/>
      </c>
    </row>
    <row r="9847">
      <c r="A9847" s="9" t="n"/>
      <c r="B9847" s="9" t="n"/>
      <c r="C9847" s="12" t="n"/>
      <c r="D9847" s="11" t="n"/>
      <c r="E9847" s="11" t="n"/>
      <c r="F9847" s="11" t="n"/>
      <c r="G9847" s="11" t="n"/>
      <c r="H9847" s="11" t="n"/>
      <c r="I9847" s="9" t="n"/>
      <c r="J9847" s="9" t="n"/>
      <c r="K9847" s="9" t="n"/>
      <c r="L9847" s="9">
        <f>IF(COUNTA($A9847:$K9847)=0,"",IF(AND(IFERROR($H9847,0)&gt;0,LEN(TRIM($K9847&amp;""))&gt;0,IFERROR(LOOKUP(2,1/((LISTS!$M$2:$M$13&lt;&gt;"")*ISNUMBER(SEARCH(LISTS!$M$2:$M$13,$I9847))),LISTS!$N$2:$N$13),"NO")="SI"),"SI","NO"))</f>
        <v/>
      </c>
      <c r="M9847" s="9">
        <f>IF(COUNTA($A9847:$K9847)=0,"",IF($K9847&lt;&gt;"",IF(COUNTIF($K$19:$K9847,$K9847)&gt;1,"SI","NO"),IF(COUNTIFS($A$19:$A9847,$A9847,$C$19:$C9847,$C9847,$J$19:$J9847,$J9847,$D$19:$D9847,$D9847)&gt;1,"SI","NO")))</f>
        <v/>
      </c>
      <c r="N9847" s="11">
        <f>IF(COUNTA($A9847:$K9847)=0,"",IF(AND($L9847="SI",$M9847="NO"),IFERROR($H9847,0),0))</f>
        <v/>
      </c>
      <c r="O9847" s="9">
        <f>IF(COUNTA($A9847:$K9847)=0,"",IF($M9847="SI","CUFE o factura duplicada dentro del reporte; no se suma dos veces",IF(IFERROR($H9847,0)&lt;=0,"DIAN reporta valor susceptible 0",IF($L9847="NO",IFERROR(LOOKUP(2,1/((LISTS!$M$2:$M$13&lt;&gt;"")*ISNUMBER(SEARCH(LISTS!$M$2:$M$13,$I9847))),LISTS!$O$2:$O$13),"Medio de pago no elegible o no identificado por DIAN"),"Apta automaticamente por pago electronico y base positiva"))))</f>
        <v/>
      </c>
    </row>
    <row r="9848">
      <c r="A9848" s="9" t="n"/>
      <c r="B9848" s="9" t="n"/>
      <c r="C9848" s="12" t="n"/>
      <c r="D9848" s="11" t="n"/>
      <c r="E9848" s="11" t="n"/>
      <c r="F9848" s="11" t="n"/>
      <c r="G9848" s="11" t="n"/>
      <c r="H9848" s="11" t="n"/>
      <c r="I9848" s="9" t="n"/>
      <c r="J9848" s="9" t="n"/>
      <c r="K9848" s="9" t="n"/>
      <c r="L9848" s="9">
        <f>IF(COUNTA($A9848:$K9848)=0,"",IF(AND(IFERROR($H9848,0)&gt;0,LEN(TRIM($K9848&amp;""))&gt;0,IFERROR(LOOKUP(2,1/((LISTS!$M$2:$M$13&lt;&gt;"")*ISNUMBER(SEARCH(LISTS!$M$2:$M$13,$I9848))),LISTS!$N$2:$N$13),"NO")="SI"),"SI","NO"))</f>
        <v/>
      </c>
      <c r="M9848" s="9">
        <f>IF(COUNTA($A9848:$K9848)=0,"",IF($K9848&lt;&gt;"",IF(COUNTIF($K$19:$K9848,$K9848)&gt;1,"SI","NO"),IF(COUNTIFS($A$19:$A9848,$A9848,$C$19:$C9848,$C9848,$J$19:$J9848,$J9848,$D$19:$D9848,$D9848)&gt;1,"SI","NO")))</f>
        <v/>
      </c>
      <c r="N9848" s="11">
        <f>IF(COUNTA($A9848:$K9848)=0,"",IF(AND($L9848="SI",$M9848="NO"),IFERROR($H9848,0),0))</f>
        <v/>
      </c>
      <c r="O9848" s="9">
        <f>IF(COUNTA($A9848:$K9848)=0,"",IF($M9848="SI","CUFE o factura duplicada dentro del reporte; no se suma dos veces",IF(IFERROR($H9848,0)&lt;=0,"DIAN reporta valor susceptible 0",IF($L9848="NO",IFERROR(LOOKUP(2,1/((LISTS!$M$2:$M$13&lt;&gt;"")*ISNUMBER(SEARCH(LISTS!$M$2:$M$13,$I9848))),LISTS!$O$2:$O$13),"Medio de pago no elegible o no identificado por DIAN"),"Apta automaticamente por pago electronico y base positiva"))))</f>
        <v/>
      </c>
    </row>
    <row r="9849">
      <c r="A9849" s="9" t="n"/>
      <c r="B9849" s="9" t="n"/>
      <c r="C9849" s="12" t="n"/>
      <c r="D9849" s="11" t="n"/>
      <c r="E9849" s="11" t="n"/>
      <c r="F9849" s="11" t="n"/>
      <c r="G9849" s="11" t="n"/>
      <c r="H9849" s="11" t="n"/>
      <c r="I9849" s="9" t="n"/>
      <c r="J9849" s="9" t="n"/>
      <c r="K9849" s="9" t="n"/>
      <c r="L9849" s="9">
        <f>IF(COUNTA($A9849:$K9849)=0,"",IF(AND(IFERROR($H9849,0)&gt;0,LEN(TRIM($K9849&amp;""))&gt;0,IFERROR(LOOKUP(2,1/((LISTS!$M$2:$M$13&lt;&gt;"")*ISNUMBER(SEARCH(LISTS!$M$2:$M$13,$I9849))),LISTS!$N$2:$N$13),"NO")="SI"),"SI","NO"))</f>
        <v/>
      </c>
      <c r="M9849" s="9">
        <f>IF(COUNTA($A9849:$K9849)=0,"",IF($K9849&lt;&gt;"",IF(COUNTIF($K$19:$K9849,$K9849)&gt;1,"SI","NO"),IF(COUNTIFS($A$19:$A9849,$A9849,$C$19:$C9849,$C9849,$J$19:$J9849,$J9849,$D$19:$D9849,$D9849)&gt;1,"SI","NO")))</f>
        <v/>
      </c>
      <c r="N9849" s="11">
        <f>IF(COUNTA($A9849:$K9849)=0,"",IF(AND($L9849="SI",$M9849="NO"),IFERROR($H9849,0),0))</f>
        <v/>
      </c>
      <c r="O9849" s="9">
        <f>IF(COUNTA($A9849:$K9849)=0,"",IF($M9849="SI","CUFE o factura duplicada dentro del reporte; no se suma dos veces",IF(IFERROR($H9849,0)&lt;=0,"DIAN reporta valor susceptible 0",IF($L9849="NO",IFERROR(LOOKUP(2,1/((LISTS!$M$2:$M$13&lt;&gt;"")*ISNUMBER(SEARCH(LISTS!$M$2:$M$13,$I9849))),LISTS!$O$2:$O$13),"Medio de pago no elegible o no identificado por DIAN"),"Apta automaticamente por pago electronico y base positiva"))))</f>
        <v/>
      </c>
    </row>
    <row r="9850">
      <c r="A9850" s="9" t="n"/>
      <c r="B9850" s="9" t="n"/>
      <c r="C9850" s="12" t="n"/>
      <c r="D9850" s="11" t="n"/>
      <c r="E9850" s="11" t="n"/>
      <c r="F9850" s="11" t="n"/>
      <c r="G9850" s="11" t="n"/>
      <c r="H9850" s="11" t="n"/>
      <c r="I9850" s="9" t="n"/>
      <c r="J9850" s="9" t="n"/>
      <c r="K9850" s="9" t="n"/>
      <c r="L9850" s="9">
        <f>IF(COUNTA($A9850:$K9850)=0,"",IF(AND(IFERROR($H9850,0)&gt;0,LEN(TRIM($K9850&amp;""))&gt;0,IFERROR(LOOKUP(2,1/((LISTS!$M$2:$M$13&lt;&gt;"")*ISNUMBER(SEARCH(LISTS!$M$2:$M$13,$I9850))),LISTS!$N$2:$N$13),"NO")="SI"),"SI","NO"))</f>
        <v/>
      </c>
      <c r="M9850" s="9">
        <f>IF(COUNTA($A9850:$K9850)=0,"",IF($K9850&lt;&gt;"",IF(COUNTIF($K$19:$K9850,$K9850)&gt;1,"SI","NO"),IF(COUNTIFS($A$19:$A9850,$A9850,$C$19:$C9850,$C9850,$J$19:$J9850,$J9850,$D$19:$D9850,$D9850)&gt;1,"SI","NO")))</f>
        <v/>
      </c>
      <c r="N9850" s="11">
        <f>IF(COUNTA($A9850:$K9850)=0,"",IF(AND($L9850="SI",$M9850="NO"),IFERROR($H9850,0),0))</f>
        <v/>
      </c>
      <c r="O9850" s="9">
        <f>IF(COUNTA($A9850:$K9850)=0,"",IF($M9850="SI","CUFE o factura duplicada dentro del reporte; no se suma dos veces",IF(IFERROR($H9850,0)&lt;=0,"DIAN reporta valor susceptible 0",IF($L9850="NO",IFERROR(LOOKUP(2,1/((LISTS!$M$2:$M$13&lt;&gt;"")*ISNUMBER(SEARCH(LISTS!$M$2:$M$13,$I9850))),LISTS!$O$2:$O$13),"Medio de pago no elegible o no identificado por DIAN"),"Apta automaticamente por pago electronico y base positiva"))))</f>
        <v/>
      </c>
    </row>
    <row r="9851">
      <c r="A9851" s="9" t="n"/>
      <c r="B9851" s="9" t="n"/>
      <c r="C9851" s="12" t="n"/>
      <c r="D9851" s="11" t="n"/>
      <c r="E9851" s="11" t="n"/>
      <c r="F9851" s="11" t="n"/>
      <c r="G9851" s="11" t="n"/>
      <c r="H9851" s="11" t="n"/>
      <c r="I9851" s="9" t="n"/>
      <c r="J9851" s="9" t="n"/>
      <c r="K9851" s="9" t="n"/>
      <c r="L9851" s="9">
        <f>IF(COUNTA($A9851:$K9851)=0,"",IF(AND(IFERROR($H9851,0)&gt;0,LEN(TRIM($K9851&amp;""))&gt;0,IFERROR(LOOKUP(2,1/((LISTS!$M$2:$M$13&lt;&gt;"")*ISNUMBER(SEARCH(LISTS!$M$2:$M$13,$I9851))),LISTS!$N$2:$N$13),"NO")="SI"),"SI","NO"))</f>
        <v/>
      </c>
      <c r="M9851" s="9">
        <f>IF(COUNTA($A9851:$K9851)=0,"",IF($K9851&lt;&gt;"",IF(COUNTIF($K$19:$K9851,$K9851)&gt;1,"SI","NO"),IF(COUNTIFS($A$19:$A9851,$A9851,$C$19:$C9851,$C9851,$J$19:$J9851,$J9851,$D$19:$D9851,$D9851)&gt;1,"SI","NO")))</f>
        <v/>
      </c>
      <c r="N9851" s="11">
        <f>IF(COUNTA($A9851:$K9851)=0,"",IF(AND($L9851="SI",$M9851="NO"),IFERROR($H9851,0),0))</f>
        <v/>
      </c>
      <c r="O9851" s="9">
        <f>IF(COUNTA($A9851:$K9851)=0,"",IF($M9851="SI","CUFE o factura duplicada dentro del reporte; no se suma dos veces",IF(IFERROR($H9851,0)&lt;=0,"DIAN reporta valor susceptible 0",IF($L9851="NO",IFERROR(LOOKUP(2,1/((LISTS!$M$2:$M$13&lt;&gt;"")*ISNUMBER(SEARCH(LISTS!$M$2:$M$13,$I9851))),LISTS!$O$2:$O$13),"Medio de pago no elegible o no identificado por DIAN"),"Apta automaticamente por pago electronico y base positiva"))))</f>
        <v/>
      </c>
    </row>
    <row r="9852">
      <c r="A9852" s="9" t="n"/>
      <c r="B9852" s="9" t="n"/>
      <c r="C9852" s="12" t="n"/>
      <c r="D9852" s="11" t="n"/>
      <c r="E9852" s="11" t="n"/>
      <c r="F9852" s="11" t="n"/>
      <c r="G9852" s="11" t="n"/>
      <c r="H9852" s="11" t="n"/>
      <c r="I9852" s="9" t="n"/>
      <c r="J9852" s="9" t="n"/>
      <c r="K9852" s="9" t="n"/>
      <c r="L9852" s="9">
        <f>IF(COUNTA($A9852:$K9852)=0,"",IF(AND(IFERROR($H9852,0)&gt;0,LEN(TRIM($K9852&amp;""))&gt;0,IFERROR(LOOKUP(2,1/((LISTS!$M$2:$M$13&lt;&gt;"")*ISNUMBER(SEARCH(LISTS!$M$2:$M$13,$I9852))),LISTS!$N$2:$N$13),"NO")="SI"),"SI","NO"))</f>
        <v/>
      </c>
      <c r="M9852" s="9">
        <f>IF(COUNTA($A9852:$K9852)=0,"",IF($K9852&lt;&gt;"",IF(COUNTIF($K$19:$K9852,$K9852)&gt;1,"SI","NO"),IF(COUNTIFS($A$19:$A9852,$A9852,$C$19:$C9852,$C9852,$J$19:$J9852,$J9852,$D$19:$D9852,$D9852)&gt;1,"SI","NO")))</f>
        <v/>
      </c>
      <c r="N9852" s="11">
        <f>IF(COUNTA($A9852:$K9852)=0,"",IF(AND($L9852="SI",$M9852="NO"),IFERROR($H9852,0),0))</f>
        <v/>
      </c>
      <c r="O9852" s="9">
        <f>IF(COUNTA($A9852:$K9852)=0,"",IF($M9852="SI","CUFE o factura duplicada dentro del reporte; no se suma dos veces",IF(IFERROR($H9852,0)&lt;=0,"DIAN reporta valor susceptible 0",IF($L9852="NO",IFERROR(LOOKUP(2,1/((LISTS!$M$2:$M$13&lt;&gt;"")*ISNUMBER(SEARCH(LISTS!$M$2:$M$13,$I9852))),LISTS!$O$2:$O$13),"Medio de pago no elegible o no identificado por DIAN"),"Apta automaticamente por pago electronico y base positiva"))))</f>
        <v/>
      </c>
    </row>
    <row r="9853">
      <c r="A9853" s="9" t="n"/>
      <c r="B9853" s="9" t="n"/>
      <c r="C9853" s="12" t="n"/>
      <c r="D9853" s="11" t="n"/>
      <c r="E9853" s="11" t="n"/>
      <c r="F9853" s="11" t="n"/>
      <c r="G9853" s="11" t="n"/>
      <c r="H9853" s="11" t="n"/>
      <c r="I9853" s="9" t="n"/>
      <c r="J9853" s="9" t="n"/>
      <c r="K9853" s="9" t="n"/>
      <c r="L9853" s="9">
        <f>IF(COUNTA($A9853:$K9853)=0,"",IF(AND(IFERROR($H9853,0)&gt;0,LEN(TRIM($K9853&amp;""))&gt;0,IFERROR(LOOKUP(2,1/((LISTS!$M$2:$M$13&lt;&gt;"")*ISNUMBER(SEARCH(LISTS!$M$2:$M$13,$I9853))),LISTS!$N$2:$N$13),"NO")="SI"),"SI","NO"))</f>
        <v/>
      </c>
      <c r="M9853" s="9">
        <f>IF(COUNTA($A9853:$K9853)=0,"",IF($K9853&lt;&gt;"",IF(COUNTIF($K$19:$K9853,$K9853)&gt;1,"SI","NO"),IF(COUNTIFS($A$19:$A9853,$A9853,$C$19:$C9853,$C9853,$J$19:$J9853,$J9853,$D$19:$D9853,$D9853)&gt;1,"SI","NO")))</f>
        <v/>
      </c>
      <c r="N9853" s="11">
        <f>IF(COUNTA($A9853:$K9853)=0,"",IF(AND($L9853="SI",$M9853="NO"),IFERROR($H9853,0),0))</f>
        <v/>
      </c>
      <c r="O9853" s="9">
        <f>IF(COUNTA($A9853:$K9853)=0,"",IF($M9853="SI","CUFE o factura duplicada dentro del reporte; no se suma dos veces",IF(IFERROR($H9853,0)&lt;=0,"DIAN reporta valor susceptible 0",IF($L9853="NO",IFERROR(LOOKUP(2,1/((LISTS!$M$2:$M$13&lt;&gt;"")*ISNUMBER(SEARCH(LISTS!$M$2:$M$13,$I9853))),LISTS!$O$2:$O$13),"Medio de pago no elegible o no identificado por DIAN"),"Apta automaticamente por pago electronico y base positiva"))))</f>
        <v/>
      </c>
    </row>
    <row r="9854">
      <c r="A9854" s="9" t="n"/>
      <c r="B9854" s="9" t="n"/>
      <c r="C9854" s="12" t="n"/>
      <c r="D9854" s="11" t="n"/>
      <c r="E9854" s="11" t="n"/>
      <c r="F9854" s="11" t="n"/>
      <c r="G9854" s="11" t="n"/>
      <c r="H9854" s="11" t="n"/>
      <c r="I9854" s="9" t="n"/>
      <c r="J9854" s="9" t="n"/>
      <c r="K9854" s="9" t="n"/>
      <c r="L9854" s="9">
        <f>IF(COUNTA($A9854:$K9854)=0,"",IF(AND(IFERROR($H9854,0)&gt;0,LEN(TRIM($K9854&amp;""))&gt;0,IFERROR(LOOKUP(2,1/((LISTS!$M$2:$M$13&lt;&gt;"")*ISNUMBER(SEARCH(LISTS!$M$2:$M$13,$I9854))),LISTS!$N$2:$N$13),"NO")="SI"),"SI","NO"))</f>
        <v/>
      </c>
      <c r="M9854" s="9">
        <f>IF(COUNTA($A9854:$K9854)=0,"",IF($K9854&lt;&gt;"",IF(COUNTIF($K$19:$K9854,$K9854)&gt;1,"SI","NO"),IF(COUNTIFS($A$19:$A9854,$A9854,$C$19:$C9854,$C9854,$J$19:$J9854,$J9854,$D$19:$D9854,$D9854)&gt;1,"SI","NO")))</f>
        <v/>
      </c>
      <c r="N9854" s="11">
        <f>IF(COUNTA($A9854:$K9854)=0,"",IF(AND($L9854="SI",$M9854="NO"),IFERROR($H9854,0),0))</f>
        <v/>
      </c>
      <c r="O9854" s="9">
        <f>IF(COUNTA($A9854:$K9854)=0,"",IF($M9854="SI","CUFE o factura duplicada dentro del reporte; no se suma dos veces",IF(IFERROR($H9854,0)&lt;=0,"DIAN reporta valor susceptible 0",IF($L9854="NO",IFERROR(LOOKUP(2,1/((LISTS!$M$2:$M$13&lt;&gt;"")*ISNUMBER(SEARCH(LISTS!$M$2:$M$13,$I9854))),LISTS!$O$2:$O$13),"Medio de pago no elegible o no identificado por DIAN"),"Apta automaticamente por pago electronico y base positiva"))))</f>
        <v/>
      </c>
    </row>
    <row r="9855">
      <c r="A9855" s="9" t="n"/>
      <c r="B9855" s="9" t="n"/>
      <c r="C9855" s="12" t="n"/>
      <c r="D9855" s="11" t="n"/>
      <c r="E9855" s="11" t="n"/>
      <c r="F9855" s="11" t="n"/>
      <c r="G9855" s="11" t="n"/>
      <c r="H9855" s="11" t="n"/>
      <c r="I9855" s="9" t="n"/>
      <c r="J9855" s="9" t="n"/>
      <c r="K9855" s="9" t="n"/>
      <c r="L9855" s="9">
        <f>IF(COUNTA($A9855:$K9855)=0,"",IF(AND(IFERROR($H9855,0)&gt;0,LEN(TRIM($K9855&amp;""))&gt;0,IFERROR(LOOKUP(2,1/((LISTS!$M$2:$M$13&lt;&gt;"")*ISNUMBER(SEARCH(LISTS!$M$2:$M$13,$I9855))),LISTS!$N$2:$N$13),"NO")="SI"),"SI","NO"))</f>
        <v/>
      </c>
      <c r="M9855" s="9">
        <f>IF(COUNTA($A9855:$K9855)=0,"",IF($K9855&lt;&gt;"",IF(COUNTIF($K$19:$K9855,$K9855)&gt;1,"SI","NO"),IF(COUNTIFS($A$19:$A9855,$A9855,$C$19:$C9855,$C9855,$J$19:$J9855,$J9855,$D$19:$D9855,$D9855)&gt;1,"SI","NO")))</f>
        <v/>
      </c>
      <c r="N9855" s="11">
        <f>IF(COUNTA($A9855:$K9855)=0,"",IF(AND($L9855="SI",$M9855="NO"),IFERROR($H9855,0),0))</f>
        <v/>
      </c>
      <c r="O9855" s="9">
        <f>IF(COUNTA($A9855:$K9855)=0,"",IF($M9855="SI","CUFE o factura duplicada dentro del reporte; no se suma dos veces",IF(IFERROR($H9855,0)&lt;=0,"DIAN reporta valor susceptible 0",IF($L9855="NO",IFERROR(LOOKUP(2,1/((LISTS!$M$2:$M$13&lt;&gt;"")*ISNUMBER(SEARCH(LISTS!$M$2:$M$13,$I9855))),LISTS!$O$2:$O$13),"Medio de pago no elegible o no identificado por DIAN"),"Apta automaticamente por pago electronico y base positiva"))))</f>
        <v/>
      </c>
    </row>
    <row r="9856">
      <c r="A9856" s="9" t="n"/>
      <c r="B9856" s="9" t="n"/>
      <c r="C9856" s="12" t="n"/>
      <c r="D9856" s="11" t="n"/>
      <c r="E9856" s="11" t="n"/>
      <c r="F9856" s="11" t="n"/>
      <c r="G9856" s="11" t="n"/>
      <c r="H9856" s="11" t="n"/>
      <c r="I9856" s="9" t="n"/>
      <c r="J9856" s="9" t="n"/>
      <c r="K9856" s="9" t="n"/>
      <c r="L9856" s="9">
        <f>IF(COUNTA($A9856:$K9856)=0,"",IF(AND(IFERROR($H9856,0)&gt;0,LEN(TRIM($K9856&amp;""))&gt;0,IFERROR(LOOKUP(2,1/((LISTS!$M$2:$M$13&lt;&gt;"")*ISNUMBER(SEARCH(LISTS!$M$2:$M$13,$I9856))),LISTS!$N$2:$N$13),"NO")="SI"),"SI","NO"))</f>
        <v/>
      </c>
      <c r="M9856" s="9">
        <f>IF(COUNTA($A9856:$K9856)=0,"",IF($K9856&lt;&gt;"",IF(COUNTIF($K$19:$K9856,$K9856)&gt;1,"SI","NO"),IF(COUNTIFS($A$19:$A9856,$A9856,$C$19:$C9856,$C9856,$J$19:$J9856,$J9856,$D$19:$D9856,$D9856)&gt;1,"SI","NO")))</f>
        <v/>
      </c>
      <c r="N9856" s="11">
        <f>IF(COUNTA($A9856:$K9856)=0,"",IF(AND($L9856="SI",$M9856="NO"),IFERROR($H9856,0),0))</f>
        <v/>
      </c>
      <c r="O9856" s="9">
        <f>IF(COUNTA($A9856:$K9856)=0,"",IF($M9856="SI","CUFE o factura duplicada dentro del reporte; no se suma dos veces",IF(IFERROR($H9856,0)&lt;=0,"DIAN reporta valor susceptible 0",IF($L9856="NO",IFERROR(LOOKUP(2,1/((LISTS!$M$2:$M$13&lt;&gt;"")*ISNUMBER(SEARCH(LISTS!$M$2:$M$13,$I9856))),LISTS!$O$2:$O$13),"Medio de pago no elegible o no identificado por DIAN"),"Apta automaticamente por pago electronico y base positiva"))))</f>
        <v/>
      </c>
    </row>
    <row r="9857">
      <c r="A9857" s="9" t="n"/>
      <c r="B9857" s="9" t="n"/>
      <c r="C9857" s="12" t="n"/>
      <c r="D9857" s="11" t="n"/>
      <c r="E9857" s="11" t="n"/>
      <c r="F9857" s="11" t="n"/>
      <c r="G9857" s="11" t="n"/>
      <c r="H9857" s="11" t="n"/>
      <c r="I9857" s="9" t="n"/>
      <c r="J9857" s="9" t="n"/>
      <c r="K9857" s="9" t="n"/>
      <c r="L9857" s="9">
        <f>IF(COUNTA($A9857:$K9857)=0,"",IF(AND(IFERROR($H9857,0)&gt;0,LEN(TRIM($K9857&amp;""))&gt;0,IFERROR(LOOKUP(2,1/((LISTS!$M$2:$M$13&lt;&gt;"")*ISNUMBER(SEARCH(LISTS!$M$2:$M$13,$I9857))),LISTS!$N$2:$N$13),"NO")="SI"),"SI","NO"))</f>
        <v/>
      </c>
      <c r="M9857" s="9">
        <f>IF(COUNTA($A9857:$K9857)=0,"",IF($K9857&lt;&gt;"",IF(COUNTIF($K$19:$K9857,$K9857)&gt;1,"SI","NO"),IF(COUNTIFS($A$19:$A9857,$A9857,$C$19:$C9857,$C9857,$J$19:$J9857,$J9857,$D$19:$D9857,$D9857)&gt;1,"SI","NO")))</f>
        <v/>
      </c>
      <c r="N9857" s="11">
        <f>IF(COUNTA($A9857:$K9857)=0,"",IF(AND($L9857="SI",$M9857="NO"),IFERROR($H9857,0),0))</f>
        <v/>
      </c>
      <c r="O9857" s="9">
        <f>IF(COUNTA($A9857:$K9857)=0,"",IF($M9857="SI","CUFE o factura duplicada dentro del reporte; no se suma dos veces",IF(IFERROR($H9857,0)&lt;=0,"DIAN reporta valor susceptible 0",IF($L9857="NO",IFERROR(LOOKUP(2,1/((LISTS!$M$2:$M$13&lt;&gt;"")*ISNUMBER(SEARCH(LISTS!$M$2:$M$13,$I9857))),LISTS!$O$2:$O$13),"Medio de pago no elegible o no identificado por DIAN"),"Apta automaticamente por pago electronico y base positiva"))))</f>
        <v/>
      </c>
    </row>
    <row r="9858">
      <c r="A9858" s="9" t="n"/>
      <c r="B9858" s="9" t="n"/>
      <c r="C9858" s="12" t="n"/>
      <c r="D9858" s="11" t="n"/>
      <c r="E9858" s="11" t="n"/>
      <c r="F9858" s="11" t="n"/>
      <c r="G9858" s="11" t="n"/>
      <c r="H9858" s="11" t="n"/>
      <c r="I9858" s="9" t="n"/>
      <c r="J9858" s="9" t="n"/>
      <c r="K9858" s="9" t="n"/>
      <c r="L9858" s="9">
        <f>IF(COUNTA($A9858:$K9858)=0,"",IF(AND(IFERROR($H9858,0)&gt;0,LEN(TRIM($K9858&amp;""))&gt;0,IFERROR(LOOKUP(2,1/((LISTS!$M$2:$M$13&lt;&gt;"")*ISNUMBER(SEARCH(LISTS!$M$2:$M$13,$I9858))),LISTS!$N$2:$N$13),"NO")="SI"),"SI","NO"))</f>
        <v/>
      </c>
      <c r="M9858" s="9">
        <f>IF(COUNTA($A9858:$K9858)=0,"",IF($K9858&lt;&gt;"",IF(COUNTIF($K$19:$K9858,$K9858)&gt;1,"SI","NO"),IF(COUNTIFS($A$19:$A9858,$A9858,$C$19:$C9858,$C9858,$J$19:$J9858,$J9858,$D$19:$D9858,$D9858)&gt;1,"SI","NO")))</f>
        <v/>
      </c>
      <c r="N9858" s="11">
        <f>IF(COUNTA($A9858:$K9858)=0,"",IF(AND($L9858="SI",$M9858="NO"),IFERROR($H9858,0),0))</f>
        <v/>
      </c>
      <c r="O9858" s="9">
        <f>IF(COUNTA($A9858:$K9858)=0,"",IF($M9858="SI","CUFE o factura duplicada dentro del reporte; no se suma dos veces",IF(IFERROR($H9858,0)&lt;=0,"DIAN reporta valor susceptible 0",IF($L9858="NO",IFERROR(LOOKUP(2,1/((LISTS!$M$2:$M$13&lt;&gt;"")*ISNUMBER(SEARCH(LISTS!$M$2:$M$13,$I9858))),LISTS!$O$2:$O$13),"Medio de pago no elegible o no identificado por DIAN"),"Apta automaticamente por pago electronico y base positiva"))))</f>
        <v/>
      </c>
    </row>
    <row r="9859">
      <c r="A9859" s="9" t="n"/>
      <c r="B9859" s="9" t="n"/>
      <c r="C9859" s="12" t="n"/>
      <c r="D9859" s="11" t="n"/>
      <c r="E9859" s="11" t="n"/>
      <c r="F9859" s="11" t="n"/>
      <c r="G9859" s="11" t="n"/>
      <c r="H9859" s="11" t="n"/>
      <c r="I9859" s="9" t="n"/>
      <c r="J9859" s="9" t="n"/>
      <c r="K9859" s="9" t="n"/>
      <c r="L9859" s="9">
        <f>IF(COUNTA($A9859:$K9859)=0,"",IF(AND(IFERROR($H9859,0)&gt;0,LEN(TRIM($K9859&amp;""))&gt;0,IFERROR(LOOKUP(2,1/((LISTS!$M$2:$M$13&lt;&gt;"")*ISNUMBER(SEARCH(LISTS!$M$2:$M$13,$I9859))),LISTS!$N$2:$N$13),"NO")="SI"),"SI","NO"))</f>
        <v/>
      </c>
      <c r="M9859" s="9">
        <f>IF(COUNTA($A9859:$K9859)=0,"",IF($K9859&lt;&gt;"",IF(COUNTIF($K$19:$K9859,$K9859)&gt;1,"SI","NO"),IF(COUNTIFS($A$19:$A9859,$A9859,$C$19:$C9859,$C9859,$J$19:$J9859,$J9859,$D$19:$D9859,$D9859)&gt;1,"SI","NO")))</f>
        <v/>
      </c>
      <c r="N9859" s="11">
        <f>IF(COUNTA($A9859:$K9859)=0,"",IF(AND($L9859="SI",$M9859="NO"),IFERROR($H9859,0),0))</f>
        <v/>
      </c>
      <c r="O9859" s="9">
        <f>IF(COUNTA($A9859:$K9859)=0,"",IF($M9859="SI","CUFE o factura duplicada dentro del reporte; no se suma dos veces",IF(IFERROR($H9859,0)&lt;=0,"DIAN reporta valor susceptible 0",IF($L9859="NO",IFERROR(LOOKUP(2,1/((LISTS!$M$2:$M$13&lt;&gt;"")*ISNUMBER(SEARCH(LISTS!$M$2:$M$13,$I9859))),LISTS!$O$2:$O$13),"Medio de pago no elegible o no identificado por DIAN"),"Apta automaticamente por pago electronico y base positiva"))))</f>
        <v/>
      </c>
    </row>
    <row r="9860">
      <c r="A9860" s="9" t="n"/>
      <c r="B9860" s="9" t="n"/>
      <c r="C9860" s="12" t="n"/>
      <c r="D9860" s="11" t="n"/>
      <c r="E9860" s="11" t="n"/>
      <c r="F9860" s="11" t="n"/>
      <c r="G9860" s="11" t="n"/>
      <c r="H9860" s="11" t="n"/>
      <c r="I9860" s="9" t="n"/>
      <c r="J9860" s="9" t="n"/>
      <c r="K9860" s="9" t="n"/>
      <c r="L9860" s="9">
        <f>IF(COUNTA($A9860:$K9860)=0,"",IF(AND(IFERROR($H9860,0)&gt;0,LEN(TRIM($K9860&amp;""))&gt;0,IFERROR(LOOKUP(2,1/((LISTS!$M$2:$M$13&lt;&gt;"")*ISNUMBER(SEARCH(LISTS!$M$2:$M$13,$I9860))),LISTS!$N$2:$N$13),"NO")="SI"),"SI","NO"))</f>
        <v/>
      </c>
      <c r="M9860" s="9">
        <f>IF(COUNTA($A9860:$K9860)=0,"",IF($K9860&lt;&gt;"",IF(COUNTIF($K$19:$K9860,$K9860)&gt;1,"SI","NO"),IF(COUNTIFS($A$19:$A9860,$A9860,$C$19:$C9860,$C9860,$J$19:$J9860,$J9860,$D$19:$D9860,$D9860)&gt;1,"SI","NO")))</f>
        <v/>
      </c>
      <c r="N9860" s="11">
        <f>IF(COUNTA($A9860:$K9860)=0,"",IF(AND($L9860="SI",$M9860="NO"),IFERROR($H9860,0),0))</f>
        <v/>
      </c>
      <c r="O9860" s="9">
        <f>IF(COUNTA($A9860:$K9860)=0,"",IF($M9860="SI","CUFE o factura duplicada dentro del reporte; no se suma dos veces",IF(IFERROR($H9860,0)&lt;=0,"DIAN reporta valor susceptible 0",IF($L9860="NO",IFERROR(LOOKUP(2,1/((LISTS!$M$2:$M$13&lt;&gt;"")*ISNUMBER(SEARCH(LISTS!$M$2:$M$13,$I9860))),LISTS!$O$2:$O$13),"Medio de pago no elegible o no identificado por DIAN"),"Apta automaticamente por pago electronico y base positiva"))))</f>
        <v/>
      </c>
    </row>
    <row r="9861">
      <c r="A9861" s="9" t="n"/>
      <c r="B9861" s="9" t="n"/>
      <c r="C9861" s="12" t="n"/>
      <c r="D9861" s="11" t="n"/>
      <c r="E9861" s="11" t="n"/>
      <c r="F9861" s="11" t="n"/>
      <c r="G9861" s="11" t="n"/>
      <c r="H9861" s="11" t="n"/>
      <c r="I9861" s="9" t="n"/>
      <c r="J9861" s="9" t="n"/>
      <c r="K9861" s="9" t="n"/>
      <c r="L9861" s="9">
        <f>IF(COUNTA($A9861:$K9861)=0,"",IF(AND(IFERROR($H9861,0)&gt;0,LEN(TRIM($K9861&amp;""))&gt;0,IFERROR(LOOKUP(2,1/((LISTS!$M$2:$M$13&lt;&gt;"")*ISNUMBER(SEARCH(LISTS!$M$2:$M$13,$I9861))),LISTS!$N$2:$N$13),"NO")="SI"),"SI","NO"))</f>
        <v/>
      </c>
      <c r="M9861" s="9">
        <f>IF(COUNTA($A9861:$K9861)=0,"",IF($K9861&lt;&gt;"",IF(COUNTIF($K$19:$K9861,$K9861)&gt;1,"SI","NO"),IF(COUNTIFS($A$19:$A9861,$A9861,$C$19:$C9861,$C9861,$J$19:$J9861,$J9861,$D$19:$D9861,$D9861)&gt;1,"SI","NO")))</f>
        <v/>
      </c>
      <c r="N9861" s="11">
        <f>IF(COUNTA($A9861:$K9861)=0,"",IF(AND($L9861="SI",$M9861="NO"),IFERROR($H9861,0),0))</f>
        <v/>
      </c>
      <c r="O9861" s="9">
        <f>IF(COUNTA($A9861:$K9861)=0,"",IF($M9861="SI","CUFE o factura duplicada dentro del reporte; no se suma dos veces",IF(IFERROR($H9861,0)&lt;=0,"DIAN reporta valor susceptible 0",IF($L9861="NO",IFERROR(LOOKUP(2,1/((LISTS!$M$2:$M$13&lt;&gt;"")*ISNUMBER(SEARCH(LISTS!$M$2:$M$13,$I9861))),LISTS!$O$2:$O$13),"Medio de pago no elegible o no identificado por DIAN"),"Apta automaticamente por pago electronico y base positiva"))))</f>
        <v/>
      </c>
    </row>
    <row r="9862">
      <c r="A9862" s="9" t="n"/>
      <c r="B9862" s="9" t="n"/>
      <c r="C9862" s="12" t="n"/>
      <c r="D9862" s="11" t="n"/>
      <c r="E9862" s="11" t="n"/>
      <c r="F9862" s="11" t="n"/>
      <c r="G9862" s="11" t="n"/>
      <c r="H9862" s="11" t="n"/>
      <c r="I9862" s="9" t="n"/>
      <c r="J9862" s="9" t="n"/>
      <c r="K9862" s="9" t="n"/>
      <c r="L9862" s="9">
        <f>IF(COUNTA($A9862:$K9862)=0,"",IF(AND(IFERROR($H9862,0)&gt;0,LEN(TRIM($K9862&amp;""))&gt;0,IFERROR(LOOKUP(2,1/((LISTS!$M$2:$M$13&lt;&gt;"")*ISNUMBER(SEARCH(LISTS!$M$2:$M$13,$I9862))),LISTS!$N$2:$N$13),"NO")="SI"),"SI","NO"))</f>
        <v/>
      </c>
      <c r="M9862" s="9">
        <f>IF(COUNTA($A9862:$K9862)=0,"",IF($K9862&lt;&gt;"",IF(COUNTIF($K$19:$K9862,$K9862)&gt;1,"SI","NO"),IF(COUNTIFS($A$19:$A9862,$A9862,$C$19:$C9862,$C9862,$J$19:$J9862,$J9862,$D$19:$D9862,$D9862)&gt;1,"SI","NO")))</f>
        <v/>
      </c>
      <c r="N9862" s="11">
        <f>IF(COUNTA($A9862:$K9862)=0,"",IF(AND($L9862="SI",$M9862="NO"),IFERROR($H9862,0),0))</f>
        <v/>
      </c>
      <c r="O9862" s="9">
        <f>IF(COUNTA($A9862:$K9862)=0,"",IF($M9862="SI","CUFE o factura duplicada dentro del reporte; no se suma dos veces",IF(IFERROR($H9862,0)&lt;=0,"DIAN reporta valor susceptible 0",IF($L9862="NO",IFERROR(LOOKUP(2,1/((LISTS!$M$2:$M$13&lt;&gt;"")*ISNUMBER(SEARCH(LISTS!$M$2:$M$13,$I9862))),LISTS!$O$2:$O$13),"Medio de pago no elegible o no identificado por DIAN"),"Apta automaticamente por pago electronico y base positiva"))))</f>
        <v/>
      </c>
    </row>
    <row r="9863">
      <c r="A9863" s="9" t="n"/>
      <c r="B9863" s="9" t="n"/>
      <c r="C9863" s="12" t="n"/>
      <c r="D9863" s="11" t="n"/>
      <c r="E9863" s="11" t="n"/>
      <c r="F9863" s="11" t="n"/>
      <c r="G9863" s="11" t="n"/>
      <c r="H9863" s="11" t="n"/>
      <c r="I9863" s="9" t="n"/>
      <c r="J9863" s="9" t="n"/>
      <c r="K9863" s="9" t="n"/>
      <c r="L9863" s="9">
        <f>IF(COUNTA($A9863:$K9863)=0,"",IF(AND(IFERROR($H9863,0)&gt;0,LEN(TRIM($K9863&amp;""))&gt;0,IFERROR(LOOKUP(2,1/((LISTS!$M$2:$M$13&lt;&gt;"")*ISNUMBER(SEARCH(LISTS!$M$2:$M$13,$I9863))),LISTS!$N$2:$N$13),"NO")="SI"),"SI","NO"))</f>
        <v/>
      </c>
      <c r="M9863" s="9">
        <f>IF(COUNTA($A9863:$K9863)=0,"",IF($K9863&lt;&gt;"",IF(COUNTIF($K$19:$K9863,$K9863)&gt;1,"SI","NO"),IF(COUNTIFS($A$19:$A9863,$A9863,$C$19:$C9863,$C9863,$J$19:$J9863,$J9863,$D$19:$D9863,$D9863)&gt;1,"SI","NO")))</f>
        <v/>
      </c>
      <c r="N9863" s="11">
        <f>IF(COUNTA($A9863:$K9863)=0,"",IF(AND($L9863="SI",$M9863="NO"),IFERROR($H9863,0),0))</f>
        <v/>
      </c>
      <c r="O9863" s="9">
        <f>IF(COUNTA($A9863:$K9863)=0,"",IF($M9863="SI","CUFE o factura duplicada dentro del reporte; no se suma dos veces",IF(IFERROR($H9863,0)&lt;=0,"DIAN reporta valor susceptible 0",IF($L9863="NO",IFERROR(LOOKUP(2,1/((LISTS!$M$2:$M$13&lt;&gt;"")*ISNUMBER(SEARCH(LISTS!$M$2:$M$13,$I9863))),LISTS!$O$2:$O$13),"Medio de pago no elegible o no identificado por DIAN"),"Apta automaticamente por pago electronico y base positiva"))))</f>
        <v/>
      </c>
    </row>
    <row r="9864">
      <c r="A9864" s="9" t="n"/>
      <c r="B9864" s="9" t="n"/>
      <c r="C9864" s="12" t="n"/>
      <c r="D9864" s="11" t="n"/>
      <c r="E9864" s="11" t="n"/>
      <c r="F9864" s="11" t="n"/>
      <c r="G9864" s="11" t="n"/>
      <c r="H9864" s="11" t="n"/>
      <c r="I9864" s="9" t="n"/>
      <c r="J9864" s="9" t="n"/>
      <c r="K9864" s="9" t="n"/>
      <c r="L9864" s="9">
        <f>IF(COUNTA($A9864:$K9864)=0,"",IF(AND(IFERROR($H9864,0)&gt;0,LEN(TRIM($K9864&amp;""))&gt;0,IFERROR(LOOKUP(2,1/((LISTS!$M$2:$M$13&lt;&gt;"")*ISNUMBER(SEARCH(LISTS!$M$2:$M$13,$I9864))),LISTS!$N$2:$N$13),"NO")="SI"),"SI","NO"))</f>
        <v/>
      </c>
      <c r="M9864" s="9">
        <f>IF(COUNTA($A9864:$K9864)=0,"",IF($K9864&lt;&gt;"",IF(COUNTIF($K$19:$K9864,$K9864)&gt;1,"SI","NO"),IF(COUNTIFS($A$19:$A9864,$A9864,$C$19:$C9864,$C9864,$J$19:$J9864,$J9864,$D$19:$D9864,$D9864)&gt;1,"SI","NO")))</f>
        <v/>
      </c>
      <c r="N9864" s="11">
        <f>IF(COUNTA($A9864:$K9864)=0,"",IF(AND($L9864="SI",$M9864="NO"),IFERROR($H9864,0),0))</f>
        <v/>
      </c>
      <c r="O9864" s="9">
        <f>IF(COUNTA($A9864:$K9864)=0,"",IF($M9864="SI","CUFE o factura duplicada dentro del reporte; no se suma dos veces",IF(IFERROR($H9864,0)&lt;=0,"DIAN reporta valor susceptible 0",IF($L9864="NO",IFERROR(LOOKUP(2,1/((LISTS!$M$2:$M$13&lt;&gt;"")*ISNUMBER(SEARCH(LISTS!$M$2:$M$13,$I9864))),LISTS!$O$2:$O$13),"Medio de pago no elegible o no identificado por DIAN"),"Apta automaticamente por pago electronico y base positiva"))))</f>
        <v/>
      </c>
    </row>
    <row r="9865">
      <c r="A9865" s="9" t="n"/>
      <c r="B9865" s="9" t="n"/>
      <c r="C9865" s="12" t="n"/>
      <c r="D9865" s="11" t="n"/>
      <c r="E9865" s="11" t="n"/>
      <c r="F9865" s="11" t="n"/>
      <c r="G9865" s="11" t="n"/>
      <c r="H9865" s="11" t="n"/>
      <c r="I9865" s="9" t="n"/>
      <c r="J9865" s="9" t="n"/>
      <c r="K9865" s="9" t="n"/>
      <c r="L9865" s="9">
        <f>IF(COUNTA($A9865:$K9865)=0,"",IF(AND(IFERROR($H9865,0)&gt;0,LEN(TRIM($K9865&amp;""))&gt;0,IFERROR(LOOKUP(2,1/((LISTS!$M$2:$M$13&lt;&gt;"")*ISNUMBER(SEARCH(LISTS!$M$2:$M$13,$I9865))),LISTS!$N$2:$N$13),"NO")="SI"),"SI","NO"))</f>
        <v/>
      </c>
      <c r="M9865" s="9">
        <f>IF(COUNTA($A9865:$K9865)=0,"",IF($K9865&lt;&gt;"",IF(COUNTIF($K$19:$K9865,$K9865)&gt;1,"SI","NO"),IF(COUNTIFS($A$19:$A9865,$A9865,$C$19:$C9865,$C9865,$J$19:$J9865,$J9865,$D$19:$D9865,$D9865)&gt;1,"SI","NO")))</f>
        <v/>
      </c>
      <c r="N9865" s="11">
        <f>IF(COUNTA($A9865:$K9865)=0,"",IF(AND($L9865="SI",$M9865="NO"),IFERROR($H9865,0),0))</f>
        <v/>
      </c>
      <c r="O9865" s="9">
        <f>IF(COUNTA($A9865:$K9865)=0,"",IF($M9865="SI","CUFE o factura duplicada dentro del reporte; no se suma dos veces",IF(IFERROR($H9865,0)&lt;=0,"DIAN reporta valor susceptible 0",IF($L9865="NO",IFERROR(LOOKUP(2,1/((LISTS!$M$2:$M$13&lt;&gt;"")*ISNUMBER(SEARCH(LISTS!$M$2:$M$13,$I9865))),LISTS!$O$2:$O$13),"Medio de pago no elegible o no identificado por DIAN"),"Apta automaticamente por pago electronico y base positiva"))))</f>
        <v/>
      </c>
    </row>
    <row r="9866">
      <c r="A9866" s="9" t="n"/>
      <c r="B9866" s="9" t="n"/>
      <c r="C9866" s="12" t="n"/>
      <c r="D9866" s="11" t="n"/>
      <c r="E9866" s="11" t="n"/>
      <c r="F9866" s="11" t="n"/>
      <c r="G9866" s="11" t="n"/>
      <c r="H9866" s="11" t="n"/>
      <c r="I9866" s="9" t="n"/>
      <c r="J9866" s="9" t="n"/>
      <c r="K9866" s="9" t="n"/>
      <c r="L9866" s="9">
        <f>IF(COUNTA($A9866:$K9866)=0,"",IF(AND(IFERROR($H9866,0)&gt;0,LEN(TRIM($K9866&amp;""))&gt;0,IFERROR(LOOKUP(2,1/((LISTS!$M$2:$M$13&lt;&gt;"")*ISNUMBER(SEARCH(LISTS!$M$2:$M$13,$I9866))),LISTS!$N$2:$N$13),"NO")="SI"),"SI","NO"))</f>
        <v/>
      </c>
      <c r="M9866" s="9">
        <f>IF(COUNTA($A9866:$K9866)=0,"",IF($K9866&lt;&gt;"",IF(COUNTIF($K$19:$K9866,$K9866)&gt;1,"SI","NO"),IF(COUNTIFS($A$19:$A9866,$A9866,$C$19:$C9866,$C9866,$J$19:$J9866,$J9866,$D$19:$D9866,$D9866)&gt;1,"SI","NO")))</f>
        <v/>
      </c>
      <c r="N9866" s="11">
        <f>IF(COUNTA($A9866:$K9866)=0,"",IF(AND($L9866="SI",$M9866="NO"),IFERROR($H9866,0),0))</f>
        <v/>
      </c>
      <c r="O9866" s="9">
        <f>IF(COUNTA($A9866:$K9866)=0,"",IF($M9866="SI","CUFE o factura duplicada dentro del reporte; no se suma dos veces",IF(IFERROR($H9866,0)&lt;=0,"DIAN reporta valor susceptible 0",IF($L9866="NO",IFERROR(LOOKUP(2,1/((LISTS!$M$2:$M$13&lt;&gt;"")*ISNUMBER(SEARCH(LISTS!$M$2:$M$13,$I9866))),LISTS!$O$2:$O$13),"Medio de pago no elegible o no identificado por DIAN"),"Apta automaticamente por pago electronico y base positiva"))))</f>
        <v/>
      </c>
    </row>
    <row r="9867">
      <c r="A9867" s="9" t="n"/>
      <c r="B9867" s="9" t="n"/>
      <c r="C9867" s="12" t="n"/>
      <c r="D9867" s="11" t="n"/>
      <c r="E9867" s="11" t="n"/>
      <c r="F9867" s="11" t="n"/>
      <c r="G9867" s="11" t="n"/>
      <c r="H9867" s="11" t="n"/>
      <c r="I9867" s="9" t="n"/>
      <c r="J9867" s="9" t="n"/>
      <c r="K9867" s="9" t="n"/>
      <c r="L9867" s="9">
        <f>IF(COUNTA($A9867:$K9867)=0,"",IF(AND(IFERROR($H9867,0)&gt;0,LEN(TRIM($K9867&amp;""))&gt;0,IFERROR(LOOKUP(2,1/((LISTS!$M$2:$M$13&lt;&gt;"")*ISNUMBER(SEARCH(LISTS!$M$2:$M$13,$I9867))),LISTS!$N$2:$N$13),"NO")="SI"),"SI","NO"))</f>
        <v/>
      </c>
      <c r="M9867" s="9">
        <f>IF(COUNTA($A9867:$K9867)=0,"",IF($K9867&lt;&gt;"",IF(COUNTIF($K$19:$K9867,$K9867)&gt;1,"SI","NO"),IF(COUNTIFS($A$19:$A9867,$A9867,$C$19:$C9867,$C9867,$J$19:$J9867,$J9867,$D$19:$D9867,$D9867)&gt;1,"SI","NO")))</f>
        <v/>
      </c>
      <c r="N9867" s="11">
        <f>IF(COUNTA($A9867:$K9867)=0,"",IF(AND($L9867="SI",$M9867="NO"),IFERROR($H9867,0),0))</f>
        <v/>
      </c>
      <c r="O9867" s="9">
        <f>IF(COUNTA($A9867:$K9867)=0,"",IF($M9867="SI","CUFE o factura duplicada dentro del reporte; no se suma dos veces",IF(IFERROR($H9867,0)&lt;=0,"DIAN reporta valor susceptible 0",IF($L9867="NO",IFERROR(LOOKUP(2,1/((LISTS!$M$2:$M$13&lt;&gt;"")*ISNUMBER(SEARCH(LISTS!$M$2:$M$13,$I9867))),LISTS!$O$2:$O$13),"Medio de pago no elegible o no identificado por DIAN"),"Apta automaticamente por pago electronico y base positiva"))))</f>
        <v/>
      </c>
    </row>
    <row r="9868">
      <c r="A9868" s="9" t="n"/>
      <c r="B9868" s="9" t="n"/>
      <c r="C9868" s="12" t="n"/>
      <c r="D9868" s="11" t="n"/>
      <c r="E9868" s="11" t="n"/>
      <c r="F9868" s="11" t="n"/>
      <c r="G9868" s="11" t="n"/>
      <c r="H9868" s="11" t="n"/>
      <c r="I9868" s="9" t="n"/>
      <c r="J9868" s="9" t="n"/>
      <c r="K9868" s="9" t="n"/>
      <c r="L9868" s="9">
        <f>IF(COUNTA($A9868:$K9868)=0,"",IF(AND(IFERROR($H9868,0)&gt;0,LEN(TRIM($K9868&amp;""))&gt;0,IFERROR(LOOKUP(2,1/((LISTS!$M$2:$M$13&lt;&gt;"")*ISNUMBER(SEARCH(LISTS!$M$2:$M$13,$I9868))),LISTS!$N$2:$N$13),"NO")="SI"),"SI","NO"))</f>
        <v/>
      </c>
      <c r="M9868" s="9">
        <f>IF(COUNTA($A9868:$K9868)=0,"",IF($K9868&lt;&gt;"",IF(COUNTIF($K$19:$K9868,$K9868)&gt;1,"SI","NO"),IF(COUNTIFS($A$19:$A9868,$A9868,$C$19:$C9868,$C9868,$J$19:$J9868,$J9868,$D$19:$D9868,$D9868)&gt;1,"SI","NO")))</f>
        <v/>
      </c>
      <c r="N9868" s="11">
        <f>IF(COUNTA($A9868:$K9868)=0,"",IF(AND($L9868="SI",$M9868="NO"),IFERROR($H9868,0),0))</f>
        <v/>
      </c>
      <c r="O9868" s="9">
        <f>IF(COUNTA($A9868:$K9868)=0,"",IF($M9868="SI","CUFE o factura duplicada dentro del reporte; no se suma dos veces",IF(IFERROR($H9868,0)&lt;=0,"DIAN reporta valor susceptible 0",IF($L9868="NO",IFERROR(LOOKUP(2,1/((LISTS!$M$2:$M$13&lt;&gt;"")*ISNUMBER(SEARCH(LISTS!$M$2:$M$13,$I9868))),LISTS!$O$2:$O$13),"Medio de pago no elegible o no identificado por DIAN"),"Apta automaticamente por pago electronico y base positiva"))))</f>
        <v/>
      </c>
    </row>
    <row r="9869">
      <c r="A9869" s="9" t="n"/>
      <c r="B9869" s="9" t="n"/>
      <c r="C9869" s="12" t="n"/>
      <c r="D9869" s="11" t="n"/>
      <c r="E9869" s="11" t="n"/>
      <c r="F9869" s="11" t="n"/>
      <c r="G9869" s="11" t="n"/>
      <c r="H9869" s="11" t="n"/>
      <c r="I9869" s="9" t="n"/>
      <c r="J9869" s="9" t="n"/>
      <c r="K9869" s="9" t="n"/>
      <c r="L9869" s="9">
        <f>IF(COUNTA($A9869:$K9869)=0,"",IF(AND(IFERROR($H9869,0)&gt;0,LEN(TRIM($K9869&amp;""))&gt;0,IFERROR(LOOKUP(2,1/((LISTS!$M$2:$M$13&lt;&gt;"")*ISNUMBER(SEARCH(LISTS!$M$2:$M$13,$I9869))),LISTS!$N$2:$N$13),"NO")="SI"),"SI","NO"))</f>
        <v/>
      </c>
      <c r="M9869" s="9">
        <f>IF(COUNTA($A9869:$K9869)=0,"",IF($K9869&lt;&gt;"",IF(COUNTIF($K$19:$K9869,$K9869)&gt;1,"SI","NO"),IF(COUNTIFS($A$19:$A9869,$A9869,$C$19:$C9869,$C9869,$J$19:$J9869,$J9869,$D$19:$D9869,$D9869)&gt;1,"SI","NO")))</f>
        <v/>
      </c>
      <c r="N9869" s="11">
        <f>IF(COUNTA($A9869:$K9869)=0,"",IF(AND($L9869="SI",$M9869="NO"),IFERROR($H9869,0),0))</f>
        <v/>
      </c>
      <c r="O9869" s="9">
        <f>IF(COUNTA($A9869:$K9869)=0,"",IF($M9869="SI","CUFE o factura duplicada dentro del reporte; no se suma dos veces",IF(IFERROR($H9869,0)&lt;=0,"DIAN reporta valor susceptible 0",IF($L9869="NO",IFERROR(LOOKUP(2,1/((LISTS!$M$2:$M$13&lt;&gt;"")*ISNUMBER(SEARCH(LISTS!$M$2:$M$13,$I9869))),LISTS!$O$2:$O$13),"Medio de pago no elegible o no identificado por DIAN"),"Apta automaticamente por pago electronico y base positiva"))))</f>
        <v/>
      </c>
    </row>
    <row r="9870">
      <c r="A9870" s="9" t="n"/>
      <c r="B9870" s="9" t="n"/>
      <c r="C9870" s="12" t="n"/>
      <c r="D9870" s="11" t="n"/>
      <c r="E9870" s="11" t="n"/>
      <c r="F9870" s="11" t="n"/>
      <c r="G9870" s="11" t="n"/>
      <c r="H9870" s="11" t="n"/>
      <c r="I9870" s="9" t="n"/>
      <c r="J9870" s="9" t="n"/>
      <c r="K9870" s="9" t="n"/>
      <c r="L9870" s="9">
        <f>IF(COUNTA($A9870:$K9870)=0,"",IF(AND(IFERROR($H9870,0)&gt;0,LEN(TRIM($K9870&amp;""))&gt;0,IFERROR(LOOKUP(2,1/((LISTS!$M$2:$M$13&lt;&gt;"")*ISNUMBER(SEARCH(LISTS!$M$2:$M$13,$I9870))),LISTS!$N$2:$N$13),"NO")="SI"),"SI","NO"))</f>
        <v/>
      </c>
      <c r="M9870" s="9">
        <f>IF(COUNTA($A9870:$K9870)=0,"",IF($K9870&lt;&gt;"",IF(COUNTIF($K$19:$K9870,$K9870)&gt;1,"SI","NO"),IF(COUNTIFS($A$19:$A9870,$A9870,$C$19:$C9870,$C9870,$J$19:$J9870,$J9870,$D$19:$D9870,$D9870)&gt;1,"SI","NO")))</f>
        <v/>
      </c>
      <c r="N9870" s="11">
        <f>IF(COUNTA($A9870:$K9870)=0,"",IF(AND($L9870="SI",$M9870="NO"),IFERROR($H9870,0),0))</f>
        <v/>
      </c>
      <c r="O9870" s="9">
        <f>IF(COUNTA($A9870:$K9870)=0,"",IF($M9870="SI","CUFE o factura duplicada dentro del reporte; no se suma dos veces",IF(IFERROR($H9870,0)&lt;=0,"DIAN reporta valor susceptible 0",IF($L9870="NO",IFERROR(LOOKUP(2,1/((LISTS!$M$2:$M$13&lt;&gt;"")*ISNUMBER(SEARCH(LISTS!$M$2:$M$13,$I9870))),LISTS!$O$2:$O$13),"Medio de pago no elegible o no identificado por DIAN"),"Apta automaticamente por pago electronico y base positiva"))))</f>
        <v/>
      </c>
    </row>
    <row r="9871">
      <c r="A9871" s="9" t="n"/>
      <c r="B9871" s="9" t="n"/>
      <c r="C9871" s="12" t="n"/>
      <c r="D9871" s="11" t="n"/>
      <c r="E9871" s="11" t="n"/>
      <c r="F9871" s="11" t="n"/>
      <c r="G9871" s="11" t="n"/>
      <c r="H9871" s="11" t="n"/>
      <c r="I9871" s="9" t="n"/>
      <c r="J9871" s="9" t="n"/>
      <c r="K9871" s="9" t="n"/>
      <c r="L9871" s="9">
        <f>IF(COUNTA($A9871:$K9871)=0,"",IF(AND(IFERROR($H9871,0)&gt;0,LEN(TRIM($K9871&amp;""))&gt;0,IFERROR(LOOKUP(2,1/((LISTS!$M$2:$M$13&lt;&gt;"")*ISNUMBER(SEARCH(LISTS!$M$2:$M$13,$I9871))),LISTS!$N$2:$N$13),"NO")="SI"),"SI","NO"))</f>
        <v/>
      </c>
      <c r="M9871" s="9">
        <f>IF(COUNTA($A9871:$K9871)=0,"",IF($K9871&lt;&gt;"",IF(COUNTIF($K$19:$K9871,$K9871)&gt;1,"SI","NO"),IF(COUNTIFS($A$19:$A9871,$A9871,$C$19:$C9871,$C9871,$J$19:$J9871,$J9871,$D$19:$D9871,$D9871)&gt;1,"SI","NO")))</f>
        <v/>
      </c>
      <c r="N9871" s="11">
        <f>IF(COUNTA($A9871:$K9871)=0,"",IF(AND($L9871="SI",$M9871="NO"),IFERROR($H9871,0),0))</f>
        <v/>
      </c>
      <c r="O9871" s="9">
        <f>IF(COUNTA($A9871:$K9871)=0,"",IF($M9871="SI","CUFE o factura duplicada dentro del reporte; no se suma dos veces",IF(IFERROR($H9871,0)&lt;=0,"DIAN reporta valor susceptible 0",IF($L9871="NO",IFERROR(LOOKUP(2,1/((LISTS!$M$2:$M$13&lt;&gt;"")*ISNUMBER(SEARCH(LISTS!$M$2:$M$13,$I9871))),LISTS!$O$2:$O$13),"Medio de pago no elegible o no identificado por DIAN"),"Apta automaticamente por pago electronico y base positiva"))))</f>
        <v/>
      </c>
    </row>
    <row r="9872">
      <c r="A9872" s="9" t="n"/>
      <c r="B9872" s="9" t="n"/>
      <c r="C9872" s="12" t="n"/>
      <c r="D9872" s="11" t="n"/>
      <c r="E9872" s="11" t="n"/>
      <c r="F9872" s="11" t="n"/>
      <c r="G9872" s="11" t="n"/>
      <c r="H9872" s="11" t="n"/>
      <c r="I9872" s="9" t="n"/>
      <c r="J9872" s="9" t="n"/>
      <c r="K9872" s="9" t="n"/>
      <c r="L9872" s="9">
        <f>IF(COUNTA($A9872:$K9872)=0,"",IF(AND(IFERROR($H9872,0)&gt;0,LEN(TRIM($K9872&amp;""))&gt;0,IFERROR(LOOKUP(2,1/((LISTS!$M$2:$M$13&lt;&gt;"")*ISNUMBER(SEARCH(LISTS!$M$2:$M$13,$I9872))),LISTS!$N$2:$N$13),"NO")="SI"),"SI","NO"))</f>
        <v/>
      </c>
      <c r="M9872" s="9">
        <f>IF(COUNTA($A9872:$K9872)=0,"",IF($K9872&lt;&gt;"",IF(COUNTIF($K$19:$K9872,$K9872)&gt;1,"SI","NO"),IF(COUNTIFS($A$19:$A9872,$A9872,$C$19:$C9872,$C9872,$J$19:$J9872,$J9872,$D$19:$D9872,$D9872)&gt;1,"SI","NO")))</f>
        <v/>
      </c>
      <c r="N9872" s="11">
        <f>IF(COUNTA($A9872:$K9872)=0,"",IF(AND($L9872="SI",$M9872="NO"),IFERROR($H9872,0),0))</f>
        <v/>
      </c>
      <c r="O9872" s="9">
        <f>IF(COUNTA($A9872:$K9872)=0,"",IF($M9872="SI","CUFE o factura duplicada dentro del reporte; no se suma dos veces",IF(IFERROR($H9872,0)&lt;=0,"DIAN reporta valor susceptible 0",IF($L9872="NO",IFERROR(LOOKUP(2,1/((LISTS!$M$2:$M$13&lt;&gt;"")*ISNUMBER(SEARCH(LISTS!$M$2:$M$13,$I9872))),LISTS!$O$2:$O$13),"Medio de pago no elegible o no identificado por DIAN"),"Apta automaticamente por pago electronico y base positiva"))))</f>
        <v/>
      </c>
    </row>
    <row r="9873">
      <c r="A9873" s="9" t="n"/>
      <c r="B9873" s="9" t="n"/>
      <c r="C9873" s="12" t="n"/>
      <c r="D9873" s="11" t="n"/>
      <c r="E9873" s="11" t="n"/>
      <c r="F9873" s="11" t="n"/>
      <c r="G9873" s="11" t="n"/>
      <c r="H9873" s="11" t="n"/>
      <c r="I9873" s="9" t="n"/>
      <c r="J9873" s="9" t="n"/>
      <c r="K9873" s="9" t="n"/>
      <c r="L9873" s="9">
        <f>IF(COUNTA($A9873:$K9873)=0,"",IF(AND(IFERROR($H9873,0)&gt;0,LEN(TRIM($K9873&amp;""))&gt;0,IFERROR(LOOKUP(2,1/((LISTS!$M$2:$M$13&lt;&gt;"")*ISNUMBER(SEARCH(LISTS!$M$2:$M$13,$I9873))),LISTS!$N$2:$N$13),"NO")="SI"),"SI","NO"))</f>
        <v/>
      </c>
      <c r="M9873" s="9">
        <f>IF(COUNTA($A9873:$K9873)=0,"",IF($K9873&lt;&gt;"",IF(COUNTIF($K$19:$K9873,$K9873)&gt;1,"SI","NO"),IF(COUNTIFS($A$19:$A9873,$A9873,$C$19:$C9873,$C9873,$J$19:$J9873,$J9873,$D$19:$D9873,$D9873)&gt;1,"SI","NO")))</f>
        <v/>
      </c>
      <c r="N9873" s="11">
        <f>IF(COUNTA($A9873:$K9873)=0,"",IF(AND($L9873="SI",$M9873="NO"),IFERROR($H9873,0),0))</f>
        <v/>
      </c>
      <c r="O9873" s="9">
        <f>IF(COUNTA($A9873:$K9873)=0,"",IF($M9873="SI","CUFE o factura duplicada dentro del reporte; no se suma dos veces",IF(IFERROR($H9873,0)&lt;=0,"DIAN reporta valor susceptible 0",IF($L9873="NO",IFERROR(LOOKUP(2,1/((LISTS!$M$2:$M$13&lt;&gt;"")*ISNUMBER(SEARCH(LISTS!$M$2:$M$13,$I9873))),LISTS!$O$2:$O$13),"Medio de pago no elegible o no identificado por DIAN"),"Apta automaticamente por pago electronico y base positiva"))))</f>
        <v/>
      </c>
    </row>
    <row r="9874">
      <c r="A9874" s="9" t="n"/>
      <c r="B9874" s="9" t="n"/>
      <c r="C9874" s="12" t="n"/>
      <c r="D9874" s="11" t="n"/>
      <c r="E9874" s="11" t="n"/>
      <c r="F9874" s="11" t="n"/>
      <c r="G9874" s="11" t="n"/>
      <c r="H9874" s="11" t="n"/>
      <c r="I9874" s="9" t="n"/>
      <c r="J9874" s="9" t="n"/>
      <c r="K9874" s="9" t="n"/>
      <c r="L9874" s="9">
        <f>IF(COUNTA($A9874:$K9874)=0,"",IF(AND(IFERROR($H9874,0)&gt;0,LEN(TRIM($K9874&amp;""))&gt;0,IFERROR(LOOKUP(2,1/((LISTS!$M$2:$M$13&lt;&gt;"")*ISNUMBER(SEARCH(LISTS!$M$2:$M$13,$I9874))),LISTS!$N$2:$N$13),"NO")="SI"),"SI","NO"))</f>
        <v/>
      </c>
      <c r="M9874" s="9">
        <f>IF(COUNTA($A9874:$K9874)=0,"",IF($K9874&lt;&gt;"",IF(COUNTIF($K$19:$K9874,$K9874)&gt;1,"SI","NO"),IF(COUNTIFS($A$19:$A9874,$A9874,$C$19:$C9874,$C9874,$J$19:$J9874,$J9874,$D$19:$D9874,$D9874)&gt;1,"SI","NO")))</f>
        <v/>
      </c>
      <c r="N9874" s="11">
        <f>IF(COUNTA($A9874:$K9874)=0,"",IF(AND($L9874="SI",$M9874="NO"),IFERROR($H9874,0),0))</f>
        <v/>
      </c>
      <c r="O9874" s="9">
        <f>IF(COUNTA($A9874:$K9874)=0,"",IF($M9874="SI","CUFE o factura duplicada dentro del reporte; no se suma dos veces",IF(IFERROR($H9874,0)&lt;=0,"DIAN reporta valor susceptible 0",IF($L9874="NO",IFERROR(LOOKUP(2,1/((LISTS!$M$2:$M$13&lt;&gt;"")*ISNUMBER(SEARCH(LISTS!$M$2:$M$13,$I9874))),LISTS!$O$2:$O$13),"Medio de pago no elegible o no identificado por DIAN"),"Apta automaticamente por pago electronico y base positiva"))))</f>
        <v/>
      </c>
    </row>
    <row r="9875">
      <c r="A9875" s="9" t="n"/>
      <c r="B9875" s="9" t="n"/>
      <c r="C9875" s="12" t="n"/>
      <c r="D9875" s="11" t="n"/>
      <c r="E9875" s="11" t="n"/>
      <c r="F9875" s="11" t="n"/>
      <c r="G9875" s="11" t="n"/>
      <c r="H9875" s="11" t="n"/>
      <c r="I9875" s="9" t="n"/>
      <c r="J9875" s="9" t="n"/>
      <c r="K9875" s="9" t="n"/>
      <c r="L9875" s="9">
        <f>IF(COUNTA($A9875:$K9875)=0,"",IF(AND(IFERROR($H9875,0)&gt;0,LEN(TRIM($K9875&amp;""))&gt;0,IFERROR(LOOKUP(2,1/((LISTS!$M$2:$M$13&lt;&gt;"")*ISNUMBER(SEARCH(LISTS!$M$2:$M$13,$I9875))),LISTS!$N$2:$N$13),"NO")="SI"),"SI","NO"))</f>
        <v/>
      </c>
      <c r="M9875" s="9">
        <f>IF(COUNTA($A9875:$K9875)=0,"",IF($K9875&lt;&gt;"",IF(COUNTIF($K$19:$K9875,$K9875)&gt;1,"SI","NO"),IF(COUNTIFS($A$19:$A9875,$A9875,$C$19:$C9875,$C9875,$J$19:$J9875,$J9875,$D$19:$D9875,$D9875)&gt;1,"SI","NO")))</f>
        <v/>
      </c>
      <c r="N9875" s="11">
        <f>IF(COUNTA($A9875:$K9875)=0,"",IF(AND($L9875="SI",$M9875="NO"),IFERROR($H9875,0),0))</f>
        <v/>
      </c>
      <c r="O9875" s="9">
        <f>IF(COUNTA($A9875:$K9875)=0,"",IF($M9875="SI","CUFE o factura duplicada dentro del reporte; no se suma dos veces",IF(IFERROR($H9875,0)&lt;=0,"DIAN reporta valor susceptible 0",IF($L9875="NO",IFERROR(LOOKUP(2,1/((LISTS!$M$2:$M$13&lt;&gt;"")*ISNUMBER(SEARCH(LISTS!$M$2:$M$13,$I9875))),LISTS!$O$2:$O$13),"Medio de pago no elegible o no identificado por DIAN"),"Apta automaticamente por pago electronico y base positiva"))))</f>
        <v/>
      </c>
    </row>
    <row r="9876">
      <c r="A9876" s="9" t="n"/>
      <c r="B9876" s="9" t="n"/>
      <c r="C9876" s="12" t="n"/>
      <c r="D9876" s="11" t="n"/>
      <c r="E9876" s="11" t="n"/>
      <c r="F9876" s="11" t="n"/>
      <c r="G9876" s="11" t="n"/>
      <c r="H9876" s="11" t="n"/>
      <c r="I9876" s="9" t="n"/>
      <c r="J9876" s="9" t="n"/>
      <c r="K9876" s="9" t="n"/>
      <c r="L9876" s="9">
        <f>IF(COUNTA($A9876:$K9876)=0,"",IF(AND(IFERROR($H9876,0)&gt;0,LEN(TRIM($K9876&amp;""))&gt;0,IFERROR(LOOKUP(2,1/((LISTS!$M$2:$M$13&lt;&gt;"")*ISNUMBER(SEARCH(LISTS!$M$2:$M$13,$I9876))),LISTS!$N$2:$N$13),"NO")="SI"),"SI","NO"))</f>
        <v/>
      </c>
      <c r="M9876" s="9">
        <f>IF(COUNTA($A9876:$K9876)=0,"",IF($K9876&lt;&gt;"",IF(COUNTIF($K$19:$K9876,$K9876)&gt;1,"SI","NO"),IF(COUNTIFS($A$19:$A9876,$A9876,$C$19:$C9876,$C9876,$J$19:$J9876,$J9876,$D$19:$D9876,$D9876)&gt;1,"SI","NO")))</f>
        <v/>
      </c>
      <c r="N9876" s="11">
        <f>IF(COUNTA($A9876:$K9876)=0,"",IF(AND($L9876="SI",$M9876="NO"),IFERROR($H9876,0),0))</f>
        <v/>
      </c>
      <c r="O9876" s="9">
        <f>IF(COUNTA($A9876:$K9876)=0,"",IF($M9876="SI","CUFE o factura duplicada dentro del reporte; no se suma dos veces",IF(IFERROR($H9876,0)&lt;=0,"DIAN reporta valor susceptible 0",IF($L9876="NO",IFERROR(LOOKUP(2,1/((LISTS!$M$2:$M$13&lt;&gt;"")*ISNUMBER(SEARCH(LISTS!$M$2:$M$13,$I9876))),LISTS!$O$2:$O$13),"Medio de pago no elegible o no identificado por DIAN"),"Apta automaticamente por pago electronico y base positiva"))))</f>
        <v/>
      </c>
    </row>
    <row r="9877">
      <c r="A9877" s="9" t="n"/>
      <c r="B9877" s="9" t="n"/>
      <c r="C9877" s="12" t="n"/>
      <c r="D9877" s="11" t="n"/>
      <c r="E9877" s="11" t="n"/>
      <c r="F9877" s="11" t="n"/>
      <c r="G9877" s="11" t="n"/>
      <c r="H9877" s="11" t="n"/>
      <c r="I9877" s="9" t="n"/>
      <c r="J9877" s="9" t="n"/>
      <c r="K9877" s="9" t="n"/>
      <c r="L9877" s="9">
        <f>IF(COUNTA($A9877:$K9877)=0,"",IF(AND(IFERROR($H9877,0)&gt;0,LEN(TRIM($K9877&amp;""))&gt;0,IFERROR(LOOKUP(2,1/((LISTS!$M$2:$M$13&lt;&gt;"")*ISNUMBER(SEARCH(LISTS!$M$2:$M$13,$I9877))),LISTS!$N$2:$N$13),"NO")="SI"),"SI","NO"))</f>
        <v/>
      </c>
      <c r="M9877" s="9">
        <f>IF(COUNTA($A9877:$K9877)=0,"",IF($K9877&lt;&gt;"",IF(COUNTIF($K$19:$K9877,$K9877)&gt;1,"SI","NO"),IF(COUNTIFS($A$19:$A9877,$A9877,$C$19:$C9877,$C9877,$J$19:$J9877,$J9877,$D$19:$D9877,$D9877)&gt;1,"SI","NO")))</f>
        <v/>
      </c>
      <c r="N9877" s="11">
        <f>IF(COUNTA($A9877:$K9877)=0,"",IF(AND($L9877="SI",$M9877="NO"),IFERROR($H9877,0),0))</f>
        <v/>
      </c>
      <c r="O9877" s="9">
        <f>IF(COUNTA($A9877:$K9877)=0,"",IF($M9877="SI","CUFE o factura duplicada dentro del reporte; no se suma dos veces",IF(IFERROR($H9877,0)&lt;=0,"DIAN reporta valor susceptible 0",IF($L9877="NO",IFERROR(LOOKUP(2,1/((LISTS!$M$2:$M$13&lt;&gt;"")*ISNUMBER(SEARCH(LISTS!$M$2:$M$13,$I9877))),LISTS!$O$2:$O$13),"Medio de pago no elegible o no identificado por DIAN"),"Apta automaticamente por pago electronico y base positiva"))))</f>
        <v/>
      </c>
    </row>
    <row r="9878">
      <c r="A9878" s="9" t="n"/>
      <c r="B9878" s="9" t="n"/>
      <c r="C9878" s="12" t="n"/>
      <c r="D9878" s="11" t="n"/>
      <c r="E9878" s="11" t="n"/>
      <c r="F9878" s="11" t="n"/>
      <c r="G9878" s="11" t="n"/>
      <c r="H9878" s="11" t="n"/>
      <c r="I9878" s="9" t="n"/>
      <c r="J9878" s="9" t="n"/>
      <c r="K9878" s="9" t="n"/>
      <c r="L9878" s="9">
        <f>IF(COUNTA($A9878:$K9878)=0,"",IF(AND(IFERROR($H9878,0)&gt;0,LEN(TRIM($K9878&amp;""))&gt;0,IFERROR(LOOKUP(2,1/((LISTS!$M$2:$M$13&lt;&gt;"")*ISNUMBER(SEARCH(LISTS!$M$2:$M$13,$I9878))),LISTS!$N$2:$N$13),"NO")="SI"),"SI","NO"))</f>
        <v/>
      </c>
      <c r="M9878" s="9">
        <f>IF(COUNTA($A9878:$K9878)=0,"",IF($K9878&lt;&gt;"",IF(COUNTIF($K$19:$K9878,$K9878)&gt;1,"SI","NO"),IF(COUNTIFS($A$19:$A9878,$A9878,$C$19:$C9878,$C9878,$J$19:$J9878,$J9878,$D$19:$D9878,$D9878)&gt;1,"SI","NO")))</f>
        <v/>
      </c>
      <c r="N9878" s="11">
        <f>IF(COUNTA($A9878:$K9878)=0,"",IF(AND($L9878="SI",$M9878="NO"),IFERROR($H9878,0),0))</f>
        <v/>
      </c>
      <c r="O9878" s="9">
        <f>IF(COUNTA($A9878:$K9878)=0,"",IF($M9878="SI","CUFE o factura duplicada dentro del reporte; no se suma dos veces",IF(IFERROR($H9878,0)&lt;=0,"DIAN reporta valor susceptible 0",IF($L9878="NO",IFERROR(LOOKUP(2,1/((LISTS!$M$2:$M$13&lt;&gt;"")*ISNUMBER(SEARCH(LISTS!$M$2:$M$13,$I9878))),LISTS!$O$2:$O$13),"Medio de pago no elegible o no identificado por DIAN"),"Apta automaticamente por pago electronico y base positiva"))))</f>
        <v/>
      </c>
    </row>
    <row r="9879">
      <c r="A9879" s="9" t="n"/>
      <c r="B9879" s="9" t="n"/>
      <c r="C9879" s="12" t="n"/>
      <c r="D9879" s="11" t="n"/>
      <c r="E9879" s="11" t="n"/>
      <c r="F9879" s="11" t="n"/>
      <c r="G9879" s="11" t="n"/>
      <c r="H9879" s="11" t="n"/>
      <c r="I9879" s="9" t="n"/>
      <c r="J9879" s="9" t="n"/>
      <c r="K9879" s="9" t="n"/>
      <c r="L9879" s="9">
        <f>IF(COUNTA($A9879:$K9879)=0,"",IF(AND(IFERROR($H9879,0)&gt;0,LEN(TRIM($K9879&amp;""))&gt;0,IFERROR(LOOKUP(2,1/((LISTS!$M$2:$M$13&lt;&gt;"")*ISNUMBER(SEARCH(LISTS!$M$2:$M$13,$I9879))),LISTS!$N$2:$N$13),"NO")="SI"),"SI","NO"))</f>
        <v/>
      </c>
      <c r="M9879" s="9">
        <f>IF(COUNTA($A9879:$K9879)=0,"",IF($K9879&lt;&gt;"",IF(COUNTIF($K$19:$K9879,$K9879)&gt;1,"SI","NO"),IF(COUNTIFS($A$19:$A9879,$A9879,$C$19:$C9879,$C9879,$J$19:$J9879,$J9879,$D$19:$D9879,$D9879)&gt;1,"SI","NO")))</f>
        <v/>
      </c>
      <c r="N9879" s="11">
        <f>IF(COUNTA($A9879:$K9879)=0,"",IF(AND($L9879="SI",$M9879="NO"),IFERROR($H9879,0),0))</f>
        <v/>
      </c>
      <c r="O9879" s="9">
        <f>IF(COUNTA($A9879:$K9879)=0,"",IF($M9879="SI","CUFE o factura duplicada dentro del reporte; no se suma dos veces",IF(IFERROR($H9879,0)&lt;=0,"DIAN reporta valor susceptible 0",IF($L9879="NO",IFERROR(LOOKUP(2,1/((LISTS!$M$2:$M$13&lt;&gt;"")*ISNUMBER(SEARCH(LISTS!$M$2:$M$13,$I9879))),LISTS!$O$2:$O$13),"Medio de pago no elegible o no identificado por DIAN"),"Apta automaticamente por pago electronico y base positiva"))))</f>
        <v/>
      </c>
    </row>
    <row r="9880">
      <c r="A9880" s="9" t="n"/>
      <c r="B9880" s="9" t="n"/>
      <c r="C9880" s="12" t="n"/>
      <c r="D9880" s="11" t="n"/>
      <c r="E9880" s="11" t="n"/>
      <c r="F9880" s="11" t="n"/>
      <c r="G9880" s="11" t="n"/>
      <c r="H9880" s="11" t="n"/>
      <c r="I9880" s="9" t="n"/>
      <c r="J9880" s="9" t="n"/>
      <c r="K9880" s="9" t="n"/>
      <c r="L9880" s="9">
        <f>IF(COUNTA($A9880:$K9880)=0,"",IF(AND(IFERROR($H9880,0)&gt;0,LEN(TRIM($K9880&amp;""))&gt;0,IFERROR(LOOKUP(2,1/((LISTS!$M$2:$M$13&lt;&gt;"")*ISNUMBER(SEARCH(LISTS!$M$2:$M$13,$I9880))),LISTS!$N$2:$N$13),"NO")="SI"),"SI","NO"))</f>
        <v/>
      </c>
      <c r="M9880" s="9">
        <f>IF(COUNTA($A9880:$K9880)=0,"",IF($K9880&lt;&gt;"",IF(COUNTIF($K$19:$K9880,$K9880)&gt;1,"SI","NO"),IF(COUNTIFS($A$19:$A9880,$A9880,$C$19:$C9880,$C9880,$J$19:$J9880,$J9880,$D$19:$D9880,$D9880)&gt;1,"SI","NO")))</f>
        <v/>
      </c>
      <c r="N9880" s="11">
        <f>IF(COUNTA($A9880:$K9880)=0,"",IF(AND($L9880="SI",$M9880="NO"),IFERROR($H9880,0),0))</f>
        <v/>
      </c>
      <c r="O9880" s="9">
        <f>IF(COUNTA($A9880:$K9880)=0,"",IF($M9880="SI","CUFE o factura duplicada dentro del reporte; no se suma dos veces",IF(IFERROR($H9880,0)&lt;=0,"DIAN reporta valor susceptible 0",IF($L9880="NO",IFERROR(LOOKUP(2,1/((LISTS!$M$2:$M$13&lt;&gt;"")*ISNUMBER(SEARCH(LISTS!$M$2:$M$13,$I9880))),LISTS!$O$2:$O$13),"Medio de pago no elegible o no identificado por DIAN"),"Apta automaticamente por pago electronico y base positiva"))))</f>
        <v/>
      </c>
    </row>
    <row r="9881">
      <c r="A9881" s="9" t="n"/>
      <c r="B9881" s="9" t="n"/>
      <c r="C9881" s="12" t="n"/>
      <c r="D9881" s="11" t="n"/>
      <c r="E9881" s="11" t="n"/>
      <c r="F9881" s="11" t="n"/>
      <c r="G9881" s="11" t="n"/>
      <c r="H9881" s="11" t="n"/>
      <c r="I9881" s="9" t="n"/>
      <c r="J9881" s="9" t="n"/>
      <c r="K9881" s="9" t="n"/>
      <c r="L9881" s="9">
        <f>IF(COUNTA($A9881:$K9881)=0,"",IF(AND(IFERROR($H9881,0)&gt;0,LEN(TRIM($K9881&amp;""))&gt;0,IFERROR(LOOKUP(2,1/((LISTS!$M$2:$M$13&lt;&gt;"")*ISNUMBER(SEARCH(LISTS!$M$2:$M$13,$I9881))),LISTS!$N$2:$N$13),"NO")="SI"),"SI","NO"))</f>
        <v/>
      </c>
      <c r="M9881" s="9">
        <f>IF(COUNTA($A9881:$K9881)=0,"",IF($K9881&lt;&gt;"",IF(COUNTIF($K$19:$K9881,$K9881)&gt;1,"SI","NO"),IF(COUNTIFS($A$19:$A9881,$A9881,$C$19:$C9881,$C9881,$J$19:$J9881,$J9881,$D$19:$D9881,$D9881)&gt;1,"SI","NO")))</f>
        <v/>
      </c>
      <c r="N9881" s="11">
        <f>IF(COUNTA($A9881:$K9881)=0,"",IF(AND($L9881="SI",$M9881="NO"),IFERROR($H9881,0),0))</f>
        <v/>
      </c>
      <c r="O9881" s="9">
        <f>IF(COUNTA($A9881:$K9881)=0,"",IF($M9881="SI","CUFE o factura duplicada dentro del reporte; no se suma dos veces",IF(IFERROR($H9881,0)&lt;=0,"DIAN reporta valor susceptible 0",IF($L9881="NO",IFERROR(LOOKUP(2,1/((LISTS!$M$2:$M$13&lt;&gt;"")*ISNUMBER(SEARCH(LISTS!$M$2:$M$13,$I9881))),LISTS!$O$2:$O$13),"Medio de pago no elegible o no identificado por DIAN"),"Apta automaticamente por pago electronico y base positiva"))))</f>
        <v/>
      </c>
    </row>
    <row r="9882">
      <c r="A9882" s="9" t="n"/>
      <c r="B9882" s="9" t="n"/>
      <c r="C9882" s="12" t="n"/>
      <c r="D9882" s="11" t="n"/>
      <c r="E9882" s="11" t="n"/>
      <c r="F9882" s="11" t="n"/>
      <c r="G9882" s="11" t="n"/>
      <c r="H9882" s="11" t="n"/>
      <c r="I9882" s="9" t="n"/>
      <c r="J9882" s="9" t="n"/>
      <c r="K9882" s="9" t="n"/>
      <c r="L9882" s="9">
        <f>IF(COUNTA($A9882:$K9882)=0,"",IF(AND(IFERROR($H9882,0)&gt;0,LEN(TRIM($K9882&amp;""))&gt;0,IFERROR(LOOKUP(2,1/((LISTS!$M$2:$M$13&lt;&gt;"")*ISNUMBER(SEARCH(LISTS!$M$2:$M$13,$I9882))),LISTS!$N$2:$N$13),"NO")="SI"),"SI","NO"))</f>
        <v/>
      </c>
      <c r="M9882" s="9">
        <f>IF(COUNTA($A9882:$K9882)=0,"",IF($K9882&lt;&gt;"",IF(COUNTIF($K$19:$K9882,$K9882)&gt;1,"SI","NO"),IF(COUNTIFS($A$19:$A9882,$A9882,$C$19:$C9882,$C9882,$J$19:$J9882,$J9882,$D$19:$D9882,$D9882)&gt;1,"SI","NO")))</f>
        <v/>
      </c>
      <c r="N9882" s="11">
        <f>IF(COUNTA($A9882:$K9882)=0,"",IF(AND($L9882="SI",$M9882="NO"),IFERROR($H9882,0),0))</f>
        <v/>
      </c>
      <c r="O9882" s="9">
        <f>IF(COUNTA($A9882:$K9882)=0,"",IF($M9882="SI","CUFE o factura duplicada dentro del reporte; no se suma dos veces",IF(IFERROR($H9882,0)&lt;=0,"DIAN reporta valor susceptible 0",IF($L9882="NO",IFERROR(LOOKUP(2,1/((LISTS!$M$2:$M$13&lt;&gt;"")*ISNUMBER(SEARCH(LISTS!$M$2:$M$13,$I9882))),LISTS!$O$2:$O$13),"Medio de pago no elegible o no identificado por DIAN"),"Apta automaticamente por pago electronico y base positiva"))))</f>
        <v/>
      </c>
    </row>
    <row r="9883">
      <c r="A9883" s="9" t="n"/>
      <c r="B9883" s="9" t="n"/>
      <c r="C9883" s="12" t="n"/>
      <c r="D9883" s="11" t="n"/>
      <c r="E9883" s="11" t="n"/>
      <c r="F9883" s="11" t="n"/>
      <c r="G9883" s="11" t="n"/>
      <c r="H9883" s="11" t="n"/>
      <c r="I9883" s="9" t="n"/>
      <c r="J9883" s="9" t="n"/>
      <c r="K9883" s="9" t="n"/>
      <c r="L9883" s="9">
        <f>IF(COUNTA($A9883:$K9883)=0,"",IF(AND(IFERROR($H9883,0)&gt;0,LEN(TRIM($K9883&amp;""))&gt;0,IFERROR(LOOKUP(2,1/((LISTS!$M$2:$M$13&lt;&gt;"")*ISNUMBER(SEARCH(LISTS!$M$2:$M$13,$I9883))),LISTS!$N$2:$N$13),"NO")="SI"),"SI","NO"))</f>
        <v/>
      </c>
      <c r="M9883" s="9">
        <f>IF(COUNTA($A9883:$K9883)=0,"",IF($K9883&lt;&gt;"",IF(COUNTIF($K$19:$K9883,$K9883)&gt;1,"SI","NO"),IF(COUNTIFS($A$19:$A9883,$A9883,$C$19:$C9883,$C9883,$J$19:$J9883,$J9883,$D$19:$D9883,$D9883)&gt;1,"SI","NO")))</f>
        <v/>
      </c>
      <c r="N9883" s="11">
        <f>IF(COUNTA($A9883:$K9883)=0,"",IF(AND($L9883="SI",$M9883="NO"),IFERROR($H9883,0),0))</f>
        <v/>
      </c>
      <c r="O9883" s="9">
        <f>IF(COUNTA($A9883:$K9883)=0,"",IF($M9883="SI","CUFE o factura duplicada dentro del reporte; no se suma dos veces",IF(IFERROR($H9883,0)&lt;=0,"DIAN reporta valor susceptible 0",IF($L9883="NO",IFERROR(LOOKUP(2,1/((LISTS!$M$2:$M$13&lt;&gt;"")*ISNUMBER(SEARCH(LISTS!$M$2:$M$13,$I9883))),LISTS!$O$2:$O$13),"Medio de pago no elegible o no identificado por DIAN"),"Apta automaticamente por pago electronico y base positiva"))))</f>
        <v/>
      </c>
    </row>
    <row r="9884">
      <c r="A9884" s="9" t="n"/>
      <c r="B9884" s="9" t="n"/>
      <c r="C9884" s="12" t="n"/>
      <c r="D9884" s="11" t="n"/>
      <c r="E9884" s="11" t="n"/>
      <c r="F9884" s="11" t="n"/>
      <c r="G9884" s="11" t="n"/>
      <c r="H9884" s="11" t="n"/>
      <c r="I9884" s="9" t="n"/>
      <c r="J9884" s="9" t="n"/>
      <c r="K9884" s="9" t="n"/>
      <c r="L9884" s="9">
        <f>IF(COUNTA($A9884:$K9884)=0,"",IF(AND(IFERROR($H9884,0)&gt;0,LEN(TRIM($K9884&amp;""))&gt;0,IFERROR(LOOKUP(2,1/((LISTS!$M$2:$M$13&lt;&gt;"")*ISNUMBER(SEARCH(LISTS!$M$2:$M$13,$I9884))),LISTS!$N$2:$N$13),"NO")="SI"),"SI","NO"))</f>
        <v/>
      </c>
      <c r="M9884" s="9">
        <f>IF(COUNTA($A9884:$K9884)=0,"",IF($K9884&lt;&gt;"",IF(COUNTIF($K$19:$K9884,$K9884)&gt;1,"SI","NO"),IF(COUNTIFS($A$19:$A9884,$A9884,$C$19:$C9884,$C9884,$J$19:$J9884,$J9884,$D$19:$D9884,$D9884)&gt;1,"SI","NO")))</f>
        <v/>
      </c>
      <c r="N9884" s="11">
        <f>IF(COUNTA($A9884:$K9884)=0,"",IF(AND($L9884="SI",$M9884="NO"),IFERROR($H9884,0),0))</f>
        <v/>
      </c>
      <c r="O9884" s="9">
        <f>IF(COUNTA($A9884:$K9884)=0,"",IF($M9884="SI","CUFE o factura duplicada dentro del reporte; no se suma dos veces",IF(IFERROR($H9884,0)&lt;=0,"DIAN reporta valor susceptible 0",IF($L9884="NO",IFERROR(LOOKUP(2,1/((LISTS!$M$2:$M$13&lt;&gt;"")*ISNUMBER(SEARCH(LISTS!$M$2:$M$13,$I9884))),LISTS!$O$2:$O$13),"Medio de pago no elegible o no identificado por DIAN"),"Apta automaticamente por pago electronico y base positiva"))))</f>
        <v/>
      </c>
    </row>
    <row r="9885">
      <c r="A9885" s="9" t="n"/>
      <c r="B9885" s="9" t="n"/>
      <c r="C9885" s="12" t="n"/>
      <c r="D9885" s="11" t="n"/>
      <c r="E9885" s="11" t="n"/>
      <c r="F9885" s="11" t="n"/>
      <c r="G9885" s="11" t="n"/>
      <c r="H9885" s="11" t="n"/>
      <c r="I9885" s="9" t="n"/>
      <c r="J9885" s="9" t="n"/>
      <c r="K9885" s="9" t="n"/>
      <c r="L9885" s="9">
        <f>IF(COUNTA($A9885:$K9885)=0,"",IF(AND(IFERROR($H9885,0)&gt;0,LEN(TRIM($K9885&amp;""))&gt;0,IFERROR(LOOKUP(2,1/((LISTS!$M$2:$M$13&lt;&gt;"")*ISNUMBER(SEARCH(LISTS!$M$2:$M$13,$I9885))),LISTS!$N$2:$N$13),"NO")="SI"),"SI","NO"))</f>
        <v/>
      </c>
      <c r="M9885" s="9">
        <f>IF(COUNTA($A9885:$K9885)=0,"",IF($K9885&lt;&gt;"",IF(COUNTIF($K$19:$K9885,$K9885)&gt;1,"SI","NO"),IF(COUNTIFS($A$19:$A9885,$A9885,$C$19:$C9885,$C9885,$J$19:$J9885,$J9885,$D$19:$D9885,$D9885)&gt;1,"SI","NO")))</f>
        <v/>
      </c>
      <c r="N9885" s="11">
        <f>IF(COUNTA($A9885:$K9885)=0,"",IF(AND($L9885="SI",$M9885="NO"),IFERROR($H9885,0),0))</f>
        <v/>
      </c>
      <c r="O9885" s="9">
        <f>IF(COUNTA($A9885:$K9885)=0,"",IF($M9885="SI","CUFE o factura duplicada dentro del reporte; no se suma dos veces",IF(IFERROR($H9885,0)&lt;=0,"DIAN reporta valor susceptible 0",IF($L9885="NO",IFERROR(LOOKUP(2,1/((LISTS!$M$2:$M$13&lt;&gt;"")*ISNUMBER(SEARCH(LISTS!$M$2:$M$13,$I9885))),LISTS!$O$2:$O$13),"Medio de pago no elegible o no identificado por DIAN"),"Apta automaticamente por pago electronico y base positiva"))))</f>
        <v/>
      </c>
    </row>
    <row r="9886">
      <c r="A9886" s="9" t="n"/>
      <c r="B9886" s="9" t="n"/>
      <c r="C9886" s="12" t="n"/>
      <c r="D9886" s="11" t="n"/>
      <c r="E9886" s="11" t="n"/>
      <c r="F9886" s="11" t="n"/>
      <c r="G9886" s="11" t="n"/>
      <c r="H9886" s="11" t="n"/>
      <c r="I9886" s="9" t="n"/>
      <c r="J9886" s="9" t="n"/>
      <c r="K9886" s="9" t="n"/>
      <c r="L9886" s="9">
        <f>IF(COUNTA($A9886:$K9886)=0,"",IF(AND(IFERROR($H9886,0)&gt;0,LEN(TRIM($K9886&amp;""))&gt;0,IFERROR(LOOKUP(2,1/((LISTS!$M$2:$M$13&lt;&gt;"")*ISNUMBER(SEARCH(LISTS!$M$2:$M$13,$I9886))),LISTS!$N$2:$N$13),"NO")="SI"),"SI","NO"))</f>
        <v/>
      </c>
      <c r="M9886" s="9">
        <f>IF(COUNTA($A9886:$K9886)=0,"",IF($K9886&lt;&gt;"",IF(COUNTIF($K$19:$K9886,$K9886)&gt;1,"SI","NO"),IF(COUNTIFS($A$19:$A9886,$A9886,$C$19:$C9886,$C9886,$J$19:$J9886,$J9886,$D$19:$D9886,$D9886)&gt;1,"SI","NO")))</f>
        <v/>
      </c>
      <c r="N9886" s="11">
        <f>IF(COUNTA($A9886:$K9886)=0,"",IF(AND($L9886="SI",$M9886="NO"),IFERROR($H9886,0),0))</f>
        <v/>
      </c>
      <c r="O9886" s="9">
        <f>IF(COUNTA($A9886:$K9886)=0,"",IF($M9886="SI","CUFE o factura duplicada dentro del reporte; no se suma dos veces",IF(IFERROR($H9886,0)&lt;=0,"DIAN reporta valor susceptible 0",IF($L9886="NO",IFERROR(LOOKUP(2,1/((LISTS!$M$2:$M$13&lt;&gt;"")*ISNUMBER(SEARCH(LISTS!$M$2:$M$13,$I9886))),LISTS!$O$2:$O$13),"Medio de pago no elegible o no identificado por DIAN"),"Apta automaticamente por pago electronico y base positiva"))))</f>
        <v/>
      </c>
    </row>
    <row r="9887">
      <c r="A9887" s="9" t="n"/>
      <c r="B9887" s="9" t="n"/>
      <c r="C9887" s="12" t="n"/>
      <c r="D9887" s="11" t="n"/>
      <c r="E9887" s="11" t="n"/>
      <c r="F9887" s="11" t="n"/>
      <c r="G9887" s="11" t="n"/>
      <c r="H9887" s="11" t="n"/>
      <c r="I9887" s="9" t="n"/>
      <c r="J9887" s="9" t="n"/>
      <c r="K9887" s="9" t="n"/>
      <c r="L9887" s="9">
        <f>IF(COUNTA($A9887:$K9887)=0,"",IF(AND(IFERROR($H9887,0)&gt;0,LEN(TRIM($K9887&amp;""))&gt;0,IFERROR(LOOKUP(2,1/((LISTS!$M$2:$M$13&lt;&gt;"")*ISNUMBER(SEARCH(LISTS!$M$2:$M$13,$I9887))),LISTS!$N$2:$N$13),"NO")="SI"),"SI","NO"))</f>
        <v/>
      </c>
      <c r="M9887" s="9">
        <f>IF(COUNTA($A9887:$K9887)=0,"",IF($K9887&lt;&gt;"",IF(COUNTIF($K$19:$K9887,$K9887)&gt;1,"SI","NO"),IF(COUNTIFS($A$19:$A9887,$A9887,$C$19:$C9887,$C9887,$J$19:$J9887,$J9887,$D$19:$D9887,$D9887)&gt;1,"SI","NO")))</f>
        <v/>
      </c>
      <c r="N9887" s="11">
        <f>IF(COUNTA($A9887:$K9887)=0,"",IF(AND($L9887="SI",$M9887="NO"),IFERROR($H9887,0),0))</f>
        <v/>
      </c>
      <c r="O9887" s="9">
        <f>IF(COUNTA($A9887:$K9887)=0,"",IF($M9887="SI","CUFE o factura duplicada dentro del reporte; no se suma dos veces",IF(IFERROR($H9887,0)&lt;=0,"DIAN reporta valor susceptible 0",IF($L9887="NO",IFERROR(LOOKUP(2,1/((LISTS!$M$2:$M$13&lt;&gt;"")*ISNUMBER(SEARCH(LISTS!$M$2:$M$13,$I9887))),LISTS!$O$2:$O$13),"Medio de pago no elegible o no identificado por DIAN"),"Apta automaticamente por pago electronico y base positiva"))))</f>
        <v/>
      </c>
    </row>
    <row r="9888">
      <c r="A9888" s="9" t="n"/>
      <c r="B9888" s="9" t="n"/>
      <c r="C9888" s="12" t="n"/>
      <c r="D9888" s="11" t="n"/>
      <c r="E9888" s="11" t="n"/>
      <c r="F9888" s="11" t="n"/>
      <c r="G9888" s="11" t="n"/>
      <c r="H9888" s="11" t="n"/>
      <c r="I9888" s="9" t="n"/>
      <c r="J9888" s="9" t="n"/>
      <c r="K9888" s="9" t="n"/>
      <c r="L9888" s="9">
        <f>IF(COUNTA($A9888:$K9888)=0,"",IF(AND(IFERROR($H9888,0)&gt;0,LEN(TRIM($K9888&amp;""))&gt;0,IFERROR(LOOKUP(2,1/((LISTS!$M$2:$M$13&lt;&gt;"")*ISNUMBER(SEARCH(LISTS!$M$2:$M$13,$I9888))),LISTS!$N$2:$N$13),"NO")="SI"),"SI","NO"))</f>
        <v/>
      </c>
      <c r="M9888" s="9">
        <f>IF(COUNTA($A9888:$K9888)=0,"",IF($K9888&lt;&gt;"",IF(COUNTIF($K$19:$K9888,$K9888)&gt;1,"SI","NO"),IF(COUNTIFS($A$19:$A9888,$A9888,$C$19:$C9888,$C9888,$J$19:$J9888,$J9888,$D$19:$D9888,$D9888)&gt;1,"SI","NO")))</f>
        <v/>
      </c>
      <c r="N9888" s="11">
        <f>IF(COUNTA($A9888:$K9888)=0,"",IF(AND($L9888="SI",$M9888="NO"),IFERROR($H9888,0),0))</f>
        <v/>
      </c>
      <c r="O9888" s="9">
        <f>IF(COUNTA($A9888:$K9888)=0,"",IF($M9888="SI","CUFE o factura duplicada dentro del reporte; no se suma dos veces",IF(IFERROR($H9888,0)&lt;=0,"DIAN reporta valor susceptible 0",IF($L9888="NO",IFERROR(LOOKUP(2,1/((LISTS!$M$2:$M$13&lt;&gt;"")*ISNUMBER(SEARCH(LISTS!$M$2:$M$13,$I9888))),LISTS!$O$2:$O$13),"Medio de pago no elegible o no identificado por DIAN"),"Apta automaticamente por pago electronico y base positiva"))))</f>
        <v/>
      </c>
    </row>
    <row r="9889">
      <c r="A9889" s="9" t="n"/>
      <c r="B9889" s="9" t="n"/>
      <c r="C9889" s="12" t="n"/>
      <c r="D9889" s="11" t="n"/>
      <c r="E9889" s="11" t="n"/>
      <c r="F9889" s="11" t="n"/>
      <c r="G9889" s="11" t="n"/>
      <c r="H9889" s="11" t="n"/>
      <c r="I9889" s="9" t="n"/>
      <c r="J9889" s="9" t="n"/>
      <c r="K9889" s="9" t="n"/>
      <c r="L9889" s="9">
        <f>IF(COUNTA($A9889:$K9889)=0,"",IF(AND(IFERROR($H9889,0)&gt;0,LEN(TRIM($K9889&amp;""))&gt;0,IFERROR(LOOKUP(2,1/((LISTS!$M$2:$M$13&lt;&gt;"")*ISNUMBER(SEARCH(LISTS!$M$2:$M$13,$I9889))),LISTS!$N$2:$N$13),"NO")="SI"),"SI","NO"))</f>
        <v/>
      </c>
      <c r="M9889" s="9">
        <f>IF(COUNTA($A9889:$K9889)=0,"",IF($K9889&lt;&gt;"",IF(COUNTIF($K$19:$K9889,$K9889)&gt;1,"SI","NO"),IF(COUNTIFS($A$19:$A9889,$A9889,$C$19:$C9889,$C9889,$J$19:$J9889,$J9889,$D$19:$D9889,$D9889)&gt;1,"SI","NO")))</f>
        <v/>
      </c>
      <c r="N9889" s="11">
        <f>IF(COUNTA($A9889:$K9889)=0,"",IF(AND($L9889="SI",$M9889="NO"),IFERROR($H9889,0),0))</f>
        <v/>
      </c>
      <c r="O9889" s="9">
        <f>IF(COUNTA($A9889:$K9889)=0,"",IF($M9889="SI","CUFE o factura duplicada dentro del reporte; no se suma dos veces",IF(IFERROR($H9889,0)&lt;=0,"DIAN reporta valor susceptible 0",IF($L9889="NO",IFERROR(LOOKUP(2,1/((LISTS!$M$2:$M$13&lt;&gt;"")*ISNUMBER(SEARCH(LISTS!$M$2:$M$13,$I9889))),LISTS!$O$2:$O$13),"Medio de pago no elegible o no identificado por DIAN"),"Apta automaticamente por pago electronico y base positiva"))))</f>
        <v/>
      </c>
    </row>
    <row r="9890">
      <c r="A9890" s="9" t="n"/>
      <c r="B9890" s="9" t="n"/>
      <c r="C9890" s="12" t="n"/>
      <c r="D9890" s="11" t="n"/>
      <c r="E9890" s="11" t="n"/>
      <c r="F9890" s="11" t="n"/>
      <c r="G9890" s="11" t="n"/>
      <c r="H9890" s="11" t="n"/>
      <c r="I9890" s="9" t="n"/>
      <c r="J9890" s="9" t="n"/>
      <c r="K9890" s="9" t="n"/>
      <c r="L9890" s="9">
        <f>IF(COUNTA($A9890:$K9890)=0,"",IF(AND(IFERROR($H9890,0)&gt;0,LEN(TRIM($K9890&amp;""))&gt;0,IFERROR(LOOKUP(2,1/((LISTS!$M$2:$M$13&lt;&gt;"")*ISNUMBER(SEARCH(LISTS!$M$2:$M$13,$I9890))),LISTS!$N$2:$N$13),"NO")="SI"),"SI","NO"))</f>
        <v/>
      </c>
      <c r="M9890" s="9">
        <f>IF(COUNTA($A9890:$K9890)=0,"",IF($K9890&lt;&gt;"",IF(COUNTIF($K$19:$K9890,$K9890)&gt;1,"SI","NO"),IF(COUNTIFS($A$19:$A9890,$A9890,$C$19:$C9890,$C9890,$J$19:$J9890,$J9890,$D$19:$D9890,$D9890)&gt;1,"SI","NO")))</f>
        <v/>
      </c>
      <c r="N9890" s="11">
        <f>IF(COUNTA($A9890:$K9890)=0,"",IF(AND($L9890="SI",$M9890="NO"),IFERROR($H9890,0),0))</f>
        <v/>
      </c>
      <c r="O9890" s="9">
        <f>IF(COUNTA($A9890:$K9890)=0,"",IF($M9890="SI","CUFE o factura duplicada dentro del reporte; no se suma dos veces",IF(IFERROR($H9890,0)&lt;=0,"DIAN reporta valor susceptible 0",IF($L9890="NO",IFERROR(LOOKUP(2,1/((LISTS!$M$2:$M$13&lt;&gt;"")*ISNUMBER(SEARCH(LISTS!$M$2:$M$13,$I9890))),LISTS!$O$2:$O$13),"Medio de pago no elegible o no identificado por DIAN"),"Apta automaticamente por pago electronico y base positiva"))))</f>
        <v/>
      </c>
    </row>
    <row r="9891">
      <c r="A9891" s="9" t="n"/>
      <c r="B9891" s="9" t="n"/>
      <c r="C9891" s="12" t="n"/>
      <c r="D9891" s="11" t="n"/>
      <c r="E9891" s="11" t="n"/>
      <c r="F9891" s="11" t="n"/>
      <c r="G9891" s="11" t="n"/>
      <c r="H9891" s="11" t="n"/>
      <c r="I9891" s="9" t="n"/>
      <c r="J9891" s="9" t="n"/>
      <c r="K9891" s="9" t="n"/>
      <c r="L9891" s="9">
        <f>IF(COUNTA($A9891:$K9891)=0,"",IF(AND(IFERROR($H9891,0)&gt;0,LEN(TRIM($K9891&amp;""))&gt;0,IFERROR(LOOKUP(2,1/((LISTS!$M$2:$M$13&lt;&gt;"")*ISNUMBER(SEARCH(LISTS!$M$2:$M$13,$I9891))),LISTS!$N$2:$N$13),"NO")="SI"),"SI","NO"))</f>
        <v/>
      </c>
      <c r="M9891" s="9">
        <f>IF(COUNTA($A9891:$K9891)=0,"",IF($K9891&lt;&gt;"",IF(COUNTIF($K$19:$K9891,$K9891)&gt;1,"SI","NO"),IF(COUNTIFS($A$19:$A9891,$A9891,$C$19:$C9891,$C9891,$J$19:$J9891,$J9891,$D$19:$D9891,$D9891)&gt;1,"SI","NO")))</f>
        <v/>
      </c>
      <c r="N9891" s="11">
        <f>IF(COUNTA($A9891:$K9891)=0,"",IF(AND($L9891="SI",$M9891="NO"),IFERROR($H9891,0),0))</f>
        <v/>
      </c>
      <c r="O9891" s="9">
        <f>IF(COUNTA($A9891:$K9891)=0,"",IF($M9891="SI","CUFE o factura duplicada dentro del reporte; no se suma dos veces",IF(IFERROR($H9891,0)&lt;=0,"DIAN reporta valor susceptible 0",IF($L9891="NO",IFERROR(LOOKUP(2,1/((LISTS!$M$2:$M$13&lt;&gt;"")*ISNUMBER(SEARCH(LISTS!$M$2:$M$13,$I9891))),LISTS!$O$2:$O$13),"Medio de pago no elegible o no identificado por DIAN"),"Apta automaticamente por pago electronico y base positiva"))))</f>
        <v/>
      </c>
    </row>
    <row r="9892">
      <c r="A9892" s="9" t="n"/>
      <c r="B9892" s="9" t="n"/>
      <c r="C9892" s="12" t="n"/>
      <c r="D9892" s="11" t="n"/>
      <c r="E9892" s="11" t="n"/>
      <c r="F9892" s="11" t="n"/>
      <c r="G9892" s="11" t="n"/>
      <c r="H9892" s="11" t="n"/>
      <c r="I9892" s="9" t="n"/>
      <c r="J9892" s="9" t="n"/>
      <c r="K9892" s="9" t="n"/>
      <c r="L9892" s="9">
        <f>IF(COUNTA($A9892:$K9892)=0,"",IF(AND(IFERROR($H9892,0)&gt;0,LEN(TRIM($K9892&amp;""))&gt;0,IFERROR(LOOKUP(2,1/((LISTS!$M$2:$M$13&lt;&gt;"")*ISNUMBER(SEARCH(LISTS!$M$2:$M$13,$I9892))),LISTS!$N$2:$N$13),"NO")="SI"),"SI","NO"))</f>
        <v/>
      </c>
      <c r="M9892" s="9">
        <f>IF(COUNTA($A9892:$K9892)=0,"",IF($K9892&lt;&gt;"",IF(COUNTIF($K$19:$K9892,$K9892)&gt;1,"SI","NO"),IF(COUNTIFS($A$19:$A9892,$A9892,$C$19:$C9892,$C9892,$J$19:$J9892,$J9892,$D$19:$D9892,$D9892)&gt;1,"SI","NO")))</f>
        <v/>
      </c>
      <c r="N9892" s="11">
        <f>IF(COUNTA($A9892:$K9892)=0,"",IF(AND($L9892="SI",$M9892="NO"),IFERROR($H9892,0),0))</f>
        <v/>
      </c>
      <c r="O9892" s="9">
        <f>IF(COUNTA($A9892:$K9892)=0,"",IF($M9892="SI","CUFE o factura duplicada dentro del reporte; no se suma dos veces",IF(IFERROR($H9892,0)&lt;=0,"DIAN reporta valor susceptible 0",IF($L9892="NO",IFERROR(LOOKUP(2,1/((LISTS!$M$2:$M$13&lt;&gt;"")*ISNUMBER(SEARCH(LISTS!$M$2:$M$13,$I9892))),LISTS!$O$2:$O$13),"Medio de pago no elegible o no identificado por DIAN"),"Apta automaticamente por pago electronico y base positiva"))))</f>
        <v/>
      </c>
    </row>
    <row r="9893">
      <c r="A9893" s="9" t="n"/>
      <c r="B9893" s="9" t="n"/>
      <c r="C9893" s="12" t="n"/>
      <c r="D9893" s="11" t="n"/>
      <c r="E9893" s="11" t="n"/>
      <c r="F9893" s="11" t="n"/>
      <c r="G9893" s="11" t="n"/>
      <c r="H9893" s="11" t="n"/>
      <c r="I9893" s="9" t="n"/>
      <c r="J9893" s="9" t="n"/>
      <c r="K9893" s="9" t="n"/>
      <c r="L9893" s="9">
        <f>IF(COUNTA($A9893:$K9893)=0,"",IF(AND(IFERROR($H9893,0)&gt;0,LEN(TRIM($K9893&amp;""))&gt;0,IFERROR(LOOKUP(2,1/((LISTS!$M$2:$M$13&lt;&gt;"")*ISNUMBER(SEARCH(LISTS!$M$2:$M$13,$I9893))),LISTS!$N$2:$N$13),"NO")="SI"),"SI","NO"))</f>
        <v/>
      </c>
      <c r="M9893" s="9">
        <f>IF(COUNTA($A9893:$K9893)=0,"",IF($K9893&lt;&gt;"",IF(COUNTIF($K$19:$K9893,$K9893)&gt;1,"SI","NO"),IF(COUNTIFS($A$19:$A9893,$A9893,$C$19:$C9893,$C9893,$J$19:$J9893,$J9893,$D$19:$D9893,$D9893)&gt;1,"SI","NO")))</f>
        <v/>
      </c>
      <c r="N9893" s="11">
        <f>IF(COUNTA($A9893:$K9893)=0,"",IF(AND($L9893="SI",$M9893="NO"),IFERROR($H9893,0),0))</f>
        <v/>
      </c>
      <c r="O9893" s="9">
        <f>IF(COUNTA($A9893:$K9893)=0,"",IF($M9893="SI","CUFE o factura duplicada dentro del reporte; no se suma dos veces",IF(IFERROR($H9893,0)&lt;=0,"DIAN reporta valor susceptible 0",IF($L9893="NO",IFERROR(LOOKUP(2,1/((LISTS!$M$2:$M$13&lt;&gt;"")*ISNUMBER(SEARCH(LISTS!$M$2:$M$13,$I9893))),LISTS!$O$2:$O$13),"Medio de pago no elegible o no identificado por DIAN"),"Apta automaticamente por pago electronico y base positiva"))))</f>
        <v/>
      </c>
    </row>
    <row r="9894">
      <c r="A9894" s="9" t="n"/>
      <c r="B9894" s="9" t="n"/>
      <c r="C9894" s="12" t="n"/>
      <c r="D9894" s="11" t="n"/>
      <c r="E9894" s="11" t="n"/>
      <c r="F9894" s="11" t="n"/>
      <c r="G9894" s="11" t="n"/>
      <c r="H9894" s="11" t="n"/>
      <c r="I9894" s="9" t="n"/>
      <c r="J9894" s="9" t="n"/>
      <c r="K9894" s="9" t="n"/>
      <c r="L9894" s="9">
        <f>IF(COUNTA($A9894:$K9894)=0,"",IF(AND(IFERROR($H9894,0)&gt;0,LEN(TRIM($K9894&amp;""))&gt;0,IFERROR(LOOKUP(2,1/((LISTS!$M$2:$M$13&lt;&gt;"")*ISNUMBER(SEARCH(LISTS!$M$2:$M$13,$I9894))),LISTS!$N$2:$N$13),"NO")="SI"),"SI","NO"))</f>
        <v/>
      </c>
      <c r="M9894" s="9">
        <f>IF(COUNTA($A9894:$K9894)=0,"",IF($K9894&lt;&gt;"",IF(COUNTIF($K$19:$K9894,$K9894)&gt;1,"SI","NO"),IF(COUNTIFS($A$19:$A9894,$A9894,$C$19:$C9894,$C9894,$J$19:$J9894,$J9894,$D$19:$D9894,$D9894)&gt;1,"SI","NO")))</f>
        <v/>
      </c>
      <c r="N9894" s="11">
        <f>IF(COUNTA($A9894:$K9894)=0,"",IF(AND($L9894="SI",$M9894="NO"),IFERROR($H9894,0),0))</f>
        <v/>
      </c>
      <c r="O9894" s="9">
        <f>IF(COUNTA($A9894:$K9894)=0,"",IF($M9894="SI","CUFE o factura duplicada dentro del reporte; no se suma dos veces",IF(IFERROR($H9894,0)&lt;=0,"DIAN reporta valor susceptible 0",IF($L9894="NO",IFERROR(LOOKUP(2,1/((LISTS!$M$2:$M$13&lt;&gt;"")*ISNUMBER(SEARCH(LISTS!$M$2:$M$13,$I9894))),LISTS!$O$2:$O$13),"Medio de pago no elegible o no identificado por DIAN"),"Apta automaticamente por pago electronico y base positiva"))))</f>
        <v/>
      </c>
    </row>
    <row r="9895">
      <c r="A9895" s="9" t="n"/>
      <c r="B9895" s="9" t="n"/>
      <c r="C9895" s="12" t="n"/>
      <c r="D9895" s="11" t="n"/>
      <c r="E9895" s="11" t="n"/>
      <c r="F9895" s="11" t="n"/>
      <c r="G9895" s="11" t="n"/>
      <c r="H9895" s="11" t="n"/>
      <c r="I9895" s="9" t="n"/>
      <c r="J9895" s="9" t="n"/>
      <c r="K9895" s="9" t="n"/>
      <c r="L9895" s="9">
        <f>IF(COUNTA($A9895:$K9895)=0,"",IF(AND(IFERROR($H9895,0)&gt;0,LEN(TRIM($K9895&amp;""))&gt;0,IFERROR(LOOKUP(2,1/((LISTS!$M$2:$M$13&lt;&gt;"")*ISNUMBER(SEARCH(LISTS!$M$2:$M$13,$I9895))),LISTS!$N$2:$N$13),"NO")="SI"),"SI","NO"))</f>
        <v/>
      </c>
      <c r="M9895" s="9">
        <f>IF(COUNTA($A9895:$K9895)=0,"",IF($K9895&lt;&gt;"",IF(COUNTIF($K$19:$K9895,$K9895)&gt;1,"SI","NO"),IF(COUNTIFS($A$19:$A9895,$A9895,$C$19:$C9895,$C9895,$J$19:$J9895,$J9895,$D$19:$D9895,$D9895)&gt;1,"SI","NO")))</f>
        <v/>
      </c>
      <c r="N9895" s="11">
        <f>IF(COUNTA($A9895:$K9895)=0,"",IF(AND($L9895="SI",$M9895="NO"),IFERROR($H9895,0),0))</f>
        <v/>
      </c>
      <c r="O9895" s="9">
        <f>IF(COUNTA($A9895:$K9895)=0,"",IF($M9895="SI","CUFE o factura duplicada dentro del reporte; no se suma dos veces",IF(IFERROR($H9895,0)&lt;=0,"DIAN reporta valor susceptible 0",IF($L9895="NO",IFERROR(LOOKUP(2,1/((LISTS!$M$2:$M$13&lt;&gt;"")*ISNUMBER(SEARCH(LISTS!$M$2:$M$13,$I9895))),LISTS!$O$2:$O$13),"Medio de pago no elegible o no identificado por DIAN"),"Apta automaticamente por pago electronico y base positiva"))))</f>
        <v/>
      </c>
    </row>
    <row r="9896">
      <c r="A9896" s="9" t="n"/>
      <c r="B9896" s="9" t="n"/>
      <c r="C9896" s="12" t="n"/>
      <c r="D9896" s="11" t="n"/>
      <c r="E9896" s="11" t="n"/>
      <c r="F9896" s="11" t="n"/>
      <c r="G9896" s="11" t="n"/>
      <c r="H9896" s="11" t="n"/>
      <c r="I9896" s="9" t="n"/>
      <c r="J9896" s="9" t="n"/>
      <c r="K9896" s="9" t="n"/>
      <c r="L9896" s="9">
        <f>IF(COUNTA($A9896:$K9896)=0,"",IF(AND(IFERROR($H9896,0)&gt;0,LEN(TRIM($K9896&amp;""))&gt;0,IFERROR(LOOKUP(2,1/((LISTS!$M$2:$M$13&lt;&gt;"")*ISNUMBER(SEARCH(LISTS!$M$2:$M$13,$I9896))),LISTS!$N$2:$N$13),"NO")="SI"),"SI","NO"))</f>
        <v/>
      </c>
      <c r="M9896" s="9">
        <f>IF(COUNTA($A9896:$K9896)=0,"",IF($K9896&lt;&gt;"",IF(COUNTIF($K$19:$K9896,$K9896)&gt;1,"SI","NO"),IF(COUNTIFS($A$19:$A9896,$A9896,$C$19:$C9896,$C9896,$J$19:$J9896,$J9896,$D$19:$D9896,$D9896)&gt;1,"SI","NO")))</f>
        <v/>
      </c>
      <c r="N9896" s="11">
        <f>IF(COUNTA($A9896:$K9896)=0,"",IF(AND($L9896="SI",$M9896="NO"),IFERROR($H9896,0),0))</f>
        <v/>
      </c>
      <c r="O9896" s="9">
        <f>IF(COUNTA($A9896:$K9896)=0,"",IF($M9896="SI","CUFE o factura duplicada dentro del reporte; no se suma dos veces",IF(IFERROR($H9896,0)&lt;=0,"DIAN reporta valor susceptible 0",IF($L9896="NO",IFERROR(LOOKUP(2,1/((LISTS!$M$2:$M$13&lt;&gt;"")*ISNUMBER(SEARCH(LISTS!$M$2:$M$13,$I9896))),LISTS!$O$2:$O$13),"Medio de pago no elegible o no identificado por DIAN"),"Apta automaticamente por pago electronico y base positiva"))))</f>
        <v/>
      </c>
    </row>
    <row r="9897">
      <c r="A9897" s="9" t="n"/>
      <c r="B9897" s="9" t="n"/>
      <c r="C9897" s="12" t="n"/>
      <c r="D9897" s="11" t="n"/>
      <c r="E9897" s="11" t="n"/>
      <c r="F9897" s="11" t="n"/>
      <c r="G9897" s="11" t="n"/>
      <c r="H9897" s="11" t="n"/>
      <c r="I9897" s="9" t="n"/>
      <c r="J9897" s="9" t="n"/>
      <c r="K9897" s="9" t="n"/>
      <c r="L9897" s="9">
        <f>IF(COUNTA($A9897:$K9897)=0,"",IF(AND(IFERROR($H9897,0)&gt;0,LEN(TRIM($K9897&amp;""))&gt;0,IFERROR(LOOKUP(2,1/((LISTS!$M$2:$M$13&lt;&gt;"")*ISNUMBER(SEARCH(LISTS!$M$2:$M$13,$I9897))),LISTS!$N$2:$N$13),"NO")="SI"),"SI","NO"))</f>
        <v/>
      </c>
      <c r="M9897" s="9">
        <f>IF(COUNTA($A9897:$K9897)=0,"",IF($K9897&lt;&gt;"",IF(COUNTIF($K$19:$K9897,$K9897)&gt;1,"SI","NO"),IF(COUNTIFS($A$19:$A9897,$A9897,$C$19:$C9897,$C9897,$J$19:$J9897,$J9897,$D$19:$D9897,$D9897)&gt;1,"SI","NO")))</f>
        <v/>
      </c>
      <c r="N9897" s="11">
        <f>IF(COUNTA($A9897:$K9897)=0,"",IF(AND($L9897="SI",$M9897="NO"),IFERROR($H9897,0),0))</f>
        <v/>
      </c>
      <c r="O9897" s="9">
        <f>IF(COUNTA($A9897:$K9897)=0,"",IF($M9897="SI","CUFE o factura duplicada dentro del reporte; no se suma dos veces",IF(IFERROR($H9897,0)&lt;=0,"DIAN reporta valor susceptible 0",IF($L9897="NO",IFERROR(LOOKUP(2,1/((LISTS!$M$2:$M$13&lt;&gt;"")*ISNUMBER(SEARCH(LISTS!$M$2:$M$13,$I9897))),LISTS!$O$2:$O$13),"Medio de pago no elegible o no identificado por DIAN"),"Apta automaticamente por pago electronico y base positiva"))))</f>
        <v/>
      </c>
    </row>
    <row r="9898">
      <c r="A9898" s="9" t="n"/>
      <c r="B9898" s="9" t="n"/>
      <c r="C9898" s="12" t="n"/>
      <c r="D9898" s="11" t="n"/>
      <c r="E9898" s="11" t="n"/>
      <c r="F9898" s="11" t="n"/>
      <c r="G9898" s="11" t="n"/>
      <c r="H9898" s="11" t="n"/>
      <c r="I9898" s="9" t="n"/>
      <c r="J9898" s="9" t="n"/>
      <c r="K9898" s="9" t="n"/>
      <c r="L9898" s="9">
        <f>IF(COUNTA($A9898:$K9898)=0,"",IF(AND(IFERROR($H9898,0)&gt;0,LEN(TRIM($K9898&amp;""))&gt;0,IFERROR(LOOKUP(2,1/((LISTS!$M$2:$M$13&lt;&gt;"")*ISNUMBER(SEARCH(LISTS!$M$2:$M$13,$I9898))),LISTS!$N$2:$N$13),"NO")="SI"),"SI","NO"))</f>
        <v/>
      </c>
      <c r="M9898" s="9">
        <f>IF(COUNTA($A9898:$K9898)=0,"",IF($K9898&lt;&gt;"",IF(COUNTIF($K$19:$K9898,$K9898)&gt;1,"SI","NO"),IF(COUNTIFS($A$19:$A9898,$A9898,$C$19:$C9898,$C9898,$J$19:$J9898,$J9898,$D$19:$D9898,$D9898)&gt;1,"SI","NO")))</f>
        <v/>
      </c>
      <c r="N9898" s="11">
        <f>IF(COUNTA($A9898:$K9898)=0,"",IF(AND($L9898="SI",$M9898="NO"),IFERROR($H9898,0),0))</f>
        <v/>
      </c>
      <c r="O9898" s="9">
        <f>IF(COUNTA($A9898:$K9898)=0,"",IF($M9898="SI","CUFE o factura duplicada dentro del reporte; no se suma dos veces",IF(IFERROR($H9898,0)&lt;=0,"DIAN reporta valor susceptible 0",IF($L9898="NO",IFERROR(LOOKUP(2,1/((LISTS!$M$2:$M$13&lt;&gt;"")*ISNUMBER(SEARCH(LISTS!$M$2:$M$13,$I9898))),LISTS!$O$2:$O$13),"Medio de pago no elegible o no identificado por DIAN"),"Apta automaticamente por pago electronico y base positiva"))))</f>
        <v/>
      </c>
    </row>
    <row r="9899">
      <c r="A9899" s="9" t="n"/>
      <c r="B9899" s="9" t="n"/>
      <c r="C9899" s="12" t="n"/>
      <c r="D9899" s="11" t="n"/>
      <c r="E9899" s="11" t="n"/>
      <c r="F9899" s="11" t="n"/>
      <c r="G9899" s="11" t="n"/>
      <c r="H9899" s="11" t="n"/>
      <c r="I9899" s="9" t="n"/>
      <c r="J9899" s="9" t="n"/>
      <c r="K9899" s="9" t="n"/>
      <c r="L9899" s="9">
        <f>IF(COUNTA($A9899:$K9899)=0,"",IF(AND(IFERROR($H9899,0)&gt;0,LEN(TRIM($K9899&amp;""))&gt;0,IFERROR(LOOKUP(2,1/((LISTS!$M$2:$M$13&lt;&gt;"")*ISNUMBER(SEARCH(LISTS!$M$2:$M$13,$I9899))),LISTS!$N$2:$N$13),"NO")="SI"),"SI","NO"))</f>
        <v/>
      </c>
      <c r="M9899" s="9">
        <f>IF(COUNTA($A9899:$K9899)=0,"",IF($K9899&lt;&gt;"",IF(COUNTIF($K$19:$K9899,$K9899)&gt;1,"SI","NO"),IF(COUNTIFS($A$19:$A9899,$A9899,$C$19:$C9899,$C9899,$J$19:$J9899,$J9899,$D$19:$D9899,$D9899)&gt;1,"SI","NO")))</f>
        <v/>
      </c>
      <c r="N9899" s="11">
        <f>IF(COUNTA($A9899:$K9899)=0,"",IF(AND($L9899="SI",$M9899="NO"),IFERROR($H9899,0),0))</f>
        <v/>
      </c>
      <c r="O9899" s="9">
        <f>IF(COUNTA($A9899:$K9899)=0,"",IF($M9899="SI","CUFE o factura duplicada dentro del reporte; no se suma dos veces",IF(IFERROR($H9899,0)&lt;=0,"DIAN reporta valor susceptible 0",IF($L9899="NO",IFERROR(LOOKUP(2,1/((LISTS!$M$2:$M$13&lt;&gt;"")*ISNUMBER(SEARCH(LISTS!$M$2:$M$13,$I9899))),LISTS!$O$2:$O$13),"Medio de pago no elegible o no identificado por DIAN"),"Apta automaticamente por pago electronico y base positiva"))))</f>
        <v/>
      </c>
    </row>
    <row r="9900">
      <c r="A9900" s="9" t="n"/>
      <c r="B9900" s="9" t="n"/>
      <c r="C9900" s="12" t="n"/>
      <c r="D9900" s="11" t="n"/>
      <c r="E9900" s="11" t="n"/>
      <c r="F9900" s="11" t="n"/>
      <c r="G9900" s="11" t="n"/>
      <c r="H9900" s="11" t="n"/>
      <c r="I9900" s="9" t="n"/>
      <c r="J9900" s="9" t="n"/>
      <c r="K9900" s="9" t="n"/>
      <c r="L9900" s="9">
        <f>IF(COUNTA($A9900:$K9900)=0,"",IF(AND(IFERROR($H9900,0)&gt;0,LEN(TRIM($K9900&amp;""))&gt;0,IFERROR(LOOKUP(2,1/((LISTS!$M$2:$M$13&lt;&gt;"")*ISNUMBER(SEARCH(LISTS!$M$2:$M$13,$I9900))),LISTS!$N$2:$N$13),"NO")="SI"),"SI","NO"))</f>
        <v/>
      </c>
      <c r="M9900" s="9">
        <f>IF(COUNTA($A9900:$K9900)=0,"",IF($K9900&lt;&gt;"",IF(COUNTIF($K$19:$K9900,$K9900)&gt;1,"SI","NO"),IF(COUNTIFS($A$19:$A9900,$A9900,$C$19:$C9900,$C9900,$J$19:$J9900,$J9900,$D$19:$D9900,$D9900)&gt;1,"SI","NO")))</f>
        <v/>
      </c>
      <c r="N9900" s="11">
        <f>IF(COUNTA($A9900:$K9900)=0,"",IF(AND($L9900="SI",$M9900="NO"),IFERROR($H9900,0),0))</f>
        <v/>
      </c>
      <c r="O9900" s="9">
        <f>IF(COUNTA($A9900:$K9900)=0,"",IF($M9900="SI","CUFE o factura duplicada dentro del reporte; no se suma dos veces",IF(IFERROR($H9900,0)&lt;=0,"DIAN reporta valor susceptible 0",IF($L9900="NO",IFERROR(LOOKUP(2,1/((LISTS!$M$2:$M$13&lt;&gt;"")*ISNUMBER(SEARCH(LISTS!$M$2:$M$13,$I9900))),LISTS!$O$2:$O$13),"Medio de pago no elegible o no identificado por DIAN"),"Apta automaticamente por pago electronico y base positiva"))))</f>
        <v/>
      </c>
    </row>
    <row r="9901">
      <c r="A9901" s="9" t="n"/>
      <c r="B9901" s="9" t="n"/>
      <c r="C9901" s="12" t="n"/>
      <c r="D9901" s="11" t="n"/>
      <c r="E9901" s="11" t="n"/>
      <c r="F9901" s="11" t="n"/>
      <c r="G9901" s="11" t="n"/>
      <c r="H9901" s="11" t="n"/>
      <c r="I9901" s="9" t="n"/>
      <c r="J9901" s="9" t="n"/>
      <c r="K9901" s="9" t="n"/>
      <c r="L9901" s="9">
        <f>IF(COUNTA($A9901:$K9901)=0,"",IF(AND(IFERROR($H9901,0)&gt;0,LEN(TRIM($K9901&amp;""))&gt;0,IFERROR(LOOKUP(2,1/((LISTS!$M$2:$M$13&lt;&gt;"")*ISNUMBER(SEARCH(LISTS!$M$2:$M$13,$I9901))),LISTS!$N$2:$N$13),"NO")="SI"),"SI","NO"))</f>
        <v/>
      </c>
      <c r="M9901" s="9">
        <f>IF(COUNTA($A9901:$K9901)=0,"",IF($K9901&lt;&gt;"",IF(COUNTIF($K$19:$K9901,$K9901)&gt;1,"SI","NO"),IF(COUNTIFS($A$19:$A9901,$A9901,$C$19:$C9901,$C9901,$J$19:$J9901,$J9901,$D$19:$D9901,$D9901)&gt;1,"SI","NO")))</f>
        <v/>
      </c>
      <c r="N9901" s="11">
        <f>IF(COUNTA($A9901:$K9901)=0,"",IF(AND($L9901="SI",$M9901="NO"),IFERROR($H9901,0),0))</f>
        <v/>
      </c>
      <c r="O9901" s="9">
        <f>IF(COUNTA($A9901:$K9901)=0,"",IF($M9901="SI","CUFE o factura duplicada dentro del reporte; no se suma dos veces",IF(IFERROR($H9901,0)&lt;=0,"DIAN reporta valor susceptible 0",IF($L9901="NO",IFERROR(LOOKUP(2,1/((LISTS!$M$2:$M$13&lt;&gt;"")*ISNUMBER(SEARCH(LISTS!$M$2:$M$13,$I9901))),LISTS!$O$2:$O$13),"Medio de pago no elegible o no identificado por DIAN"),"Apta automaticamente por pago electronico y base positiva"))))</f>
        <v/>
      </c>
    </row>
    <row r="9902">
      <c r="A9902" s="9" t="n"/>
      <c r="B9902" s="9" t="n"/>
      <c r="C9902" s="12" t="n"/>
      <c r="D9902" s="11" t="n"/>
      <c r="E9902" s="11" t="n"/>
      <c r="F9902" s="11" t="n"/>
      <c r="G9902" s="11" t="n"/>
      <c r="H9902" s="11" t="n"/>
      <c r="I9902" s="9" t="n"/>
      <c r="J9902" s="9" t="n"/>
      <c r="K9902" s="9" t="n"/>
      <c r="L9902" s="9">
        <f>IF(COUNTA($A9902:$K9902)=0,"",IF(AND(IFERROR($H9902,0)&gt;0,LEN(TRIM($K9902&amp;""))&gt;0,IFERROR(LOOKUP(2,1/((LISTS!$M$2:$M$13&lt;&gt;"")*ISNUMBER(SEARCH(LISTS!$M$2:$M$13,$I9902))),LISTS!$N$2:$N$13),"NO")="SI"),"SI","NO"))</f>
        <v/>
      </c>
      <c r="M9902" s="9">
        <f>IF(COUNTA($A9902:$K9902)=0,"",IF($K9902&lt;&gt;"",IF(COUNTIF($K$19:$K9902,$K9902)&gt;1,"SI","NO"),IF(COUNTIFS($A$19:$A9902,$A9902,$C$19:$C9902,$C9902,$J$19:$J9902,$J9902,$D$19:$D9902,$D9902)&gt;1,"SI","NO")))</f>
        <v/>
      </c>
      <c r="N9902" s="11">
        <f>IF(COUNTA($A9902:$K9902)=0,"",IF(AND($L9902="SI",$M9902="NO"),IFERROR($H9902,0),0))</f>
        <v/>
      </c>
      <c r="O9902" s="9">
        <f>IF(COUNTA($A9902:$K9902)=0,"",IF($M9902="SI","CUFE o factura duplicada dentro del reporte; no se suma dos veces",IF(IFERROR($H9902,0)&lt;=0,"DIAN reporta valor susceptible 0",IF($L9902="NO",IFERROR(LOOKUP(2,1/((LISTS!$M$2:$M$13&lt;&gt;"")*ISNUMBER(SEARCH(LISTS!$M$2:$M$13,$I9902))),LISTS!$O$2:$O$13),"Medio de pago no elegible o no identificado por DIAN"),"Apta automaticamente por pago electronico y base positiva"))))</f>
        <v/>
      </c>
    </row>
    <row r="9903">
      <c r="A9903" s="9" t="n"/>
      <c r="B9903" s="9" t="n"/>
      <c r="C9903" s="12" t="n"/>
      <c r="D9903" s="11" t="n"/>
      <c r="E9903" s="11" t="n"/>
      <c r="F9903" s="11" t="n"/>
      <c r="G9903" s="11" t="n"/>
      <c r="H9903" s="11" t="n"/>
      <c r="I9903" s="9" t="n"/>
      <c r="J9903" s="9" t="n"/>
      <c r="K9903" s="9" t="n"/>
      <c r="L9903" s="9">
        <f>IF(COUNTA($A9903:$K9903)=0,"",IF(AND(IFERROR($H9903,0)&gt;0,LEN(TRIM($K9903&amp;""))&gt;0,IFERROR(LOOKUP(2,1/((LISTS!$M$2:$M$13&lt;&gt;"")*ISNUMBER(SEARCH(LISTS!$M$2:$M$13,$I9903))),LISTS!$N$2:$N$13),"NO")="SI"),"SI","NO"))</f>
        <v/>
      </c>
      <c r="M9903" s="9">
        <f>IF(COUNTA($A9903:$K9903)=0,"",IF($K9903&lt;&gt;"",IF(COUNTIF($K$19:$K9903,$K9903)&gt;1,"SI","NO"),IF(COUNTIFS($A$19:$A9903,$A9903,$C$19:$C9903,$C9903,$J$19:$J9903,$J9903,$D$19:$D9903,$D9903)&gt;1,"SI","NO")))</f>
        <v/>
      </c>
      <c r="N9903" s="11">
        <f>IF(COUNTA($A9903:$K9903)=0,"",IF(AND($L9903="SI",$M9903="NO"),IFERROR($H9903,0),0))</f>
        <v/>
      </c>
      <c r="O9903" s="9">
        <f>IF(COUNTA($A9903:$K9903)=0,"",IF($M9903="SI","CUFE o factura duplicada dentro del reporte; no se suma dos veces",IF(IFERROR($H9903,0)&lt;=0,"DIAN reporta valor susceptible 0",IF($L9903="NO",IFERROR(LOOKUP(2,1/((LISTS!$M$2:$M$13&lt;&gt;"")*ISNUMBER(SEARCH(LISTS!$M$2:$M$13,$I9903))),LISTS!$O$2:$O$13),"Medio de pago no elegible o no identificado por DIAN"),"Apta automaticamente por pago electronico y base positiva"))))</f>
        <v/>
      </c>
    </row>
    <row r="9904">
      <c r="A9904" s="9" t="n"/>
      <c r="B9904" s="9" t="n"/>
      <c r="C9904" s="12" t="n"/>
      <c r="D9904" s="11" t="n"/>
      <c r="E9904" s="11" t="n"/>
      <c r="F9904" s="11" t="n"/>
      <c r="G9904" s="11" t="n"/>
      <c r="H9904" s="11" t="n"/>
      <c r="I9904" s="9" t="n"/>
      <c r="J9904" s="9" t="n"/>
      <c r="K9904" s="9" t="n"/>
      <c r="L9904" s="9">
        <f>IF(COUNTA($A9904:$K9904)=0,"",IF(AND(IFERROR($H9904,0)&gt;0,LEN(TRIM($K9904&amp;""))&gt;0,IFERROR(LOOKUP(2,1/((LISTS!$M$2:$M$13&lt;&gt;"")*ISNUMBER(SEARCH(LISTS!$M$2:$M$13,$I9904))),LISTS!$N$2:$N$13),"NO")="SI"),"SI","NO"))</f>
        <v/>
      </c>
      <c r="M9904" s="9">
        <f>IF(COUNTA($A9904:$K9904)=0,"",IF($K9904&lt;&gt;"",IF(COUNTIF($K$19:$K9904,$K9904)&gt;1,"SI","NO"),IF(COUNTIFS($A$19:$A9904,$A9904,$C$19:$C9904,$C9904,$J$19:$J9904,$J9904,$D$19:$D9904,$D9904)&gt;1,"SI","NO")))</f>
        <v/>
      </c>
      <c r="N9904" s="11">
        <f>IF(COUNTA($A9904:$K9904)=0,"",IF(AND($L9904="SI",$M9904="NO"),IFERROR($H9904,0),0))</f>
        <v/>
      </c>
      <c r="O9904" s="9">
        <f>IF(COUNTA($A9904:$K9904)=0,"",IF($M9904="SI","CUFE o factura duplicada dentro del reporte; no se suma dos veces",IF(IFERROR($H9904,0)&lt;=0,"DIAN reporta valor susceptible 0",IF($L9904="NO",IFERROR(LOOKUP(2,1/((LISTS!$M$2:$M$13&lt;&gt;"")*ISNUMBER(SEARCH(LISTS!$M$2:$M$13,$I9904))),LISTS!$O$2:$O$13),"Medio de pago no elegible o no identificado por DIAN"),"Apta automaticamente por pago electronico y base positiva"))))</f>
        <v/>
      </c>
    </row>
    <row r="9905">
      <c r="A9905" s="9" t="n"/>
      <c r="B9905" s="9" t="n"/>
      <c r="C9905" s="12" t="n"/>
      <c r="D9905" s="11" t="n"/>
      <c r="E9905" s="11" t="n"/>
      <c r="F9905" s="11" t="n"/>
      <c r="G9905" s="11" t="n"/>
      <c r="H9905" s="11" t="n"/>
      <c r="I9905" s="9" t="n"/>
      <c r="J9905" s="9" t="n"/>
      <c r="K9905" s="9" t="n"/>
      <c r="L9905" s="9">
        <f>IF(COUNTA($A9905:$K9905)=0,"",IF(AND(IFERROR($H9905,0)&gt;0,LEN(TRIM($K9905&amp;""))&gt;0,IFERROR(LOOKUP(2,1/((LISTS!$M$2:$M$13&lt;&gt;"")*ISNUMBER(SEARCH(LISTS!$M$2:$M$13,$I9905))),LISTS!$N$2:$N$13),"NO")="SI"),"SI","NO"))</f>
        <v/>
      </c>
      <c r="M9905" s="9">
        <f>IF(COUNTA($A9905:$K9905)=0,"",IF($K9905&lt;&gt;"",IF(COUNTIF($K$19:$K9905,$K9905)&gt;1,"SI","NO"),IF(COUNTIFS($A$19:$A9905,$A9905,$C$19:$C9905,$C9905,$J$19:$J9905,$J9905,$D$19:$D9905,$D9905)&gt;1,"SI","NO")))</f>
        <v/>
      </c>
      <c r="N9905" s="11">
        <f>IF(COUNTA($A9905:$K9905)=0,"",IF(AND($L9905="SI",$M9905="NO"),IFERROR($H9905,0),0))</f>
        <v/>
      </c>
      <c r="O9905" s="9">
        <f>IF(COUNTA($A9905:$K9905)=0,"",IF($M9905="SI","CUFE o factura duplicada dentro del reporte; no se suma dos veces",IF(IFERROR($H9905,0)&lt;=0,"DIAN reporta valor susceptible 0",IF($L9905="NO",IFERROR(LOOKUP(2,1/((LISTS!$M$2:$M$13&lt;&gt;"")*ISNUMBER(SEARCH(LISTS!$M$2:$M$13,$I9905))),LISTS!$O$2:$O$13),"Medio de pago no elegible o no identificado por DIAN"),"Apta automaticamente por pago electronico y base positiva"))))</f>
        <v/>
      </c>
    </row>
    <row r="9906">
      <c r="A9906" s="9" t="n"/>
      <c r="B9906" s="9" t="n"/>
      <c r="C9906" s="12" t="n"/>
      <c r="D9906" s="11" t="n"/>
      <c r="E9906" s="11" t="n"/>
      <c r="F9906" s="11" t="n"/>
      <c r="G9906" s="11" t="n"/>
      <c r="H9906" s="11" t="n"/>
      <c r="I9906" s="9" t="n"/>
      <c r="J9906" s="9" t="n"/>
      <c r="K9906" s="9" t="n"/>
      <c r="L9906" s="9">
        <f>IF(COUNTA($A9906:$K9906)=0,"",IF(AND(IFERROR($H9906,0)&gt;0,LEN(TRIM($K9906&amp;""))&gt;0,IFERROR(LOOKUP(2,1/((LISTS!$M$2:$M$13&lt;&gt;"")*ISNUMBER(SEARCH(LISTS!$M$2:$M$13,$I9906))),LISTS!$N$2:$N$13),"NO")="SI"),"SI","NO"))</f>
        <v/>
      </c>
      <c r="M9906" s="9">
        <f>IF(COUNTA($A9906:$K9906)=0,"",IF($K9906&lt;&gt;"",IF(COUNTIF($K$19:$K9906,$K9906)&gt;1,"SI","NO"),IF(COUNTIFS($A$19:$A9906,$A9906,$C$19:$C9906,$C9906,$J$19:$J9906,$J9906,$D$19:$D9906,$D9906)&gt;1,"SI","NO")))</f>
        <v/>
      </c>
      <c r="N9906" s="11">
        <f>IF(COUNTA($A9906:$K9906)=0,"",IF(AND($L9906="SI",$M9906="NO"),IFERROR($H9906,0),0))</f>
        <v/>
      </c>
      <c r="O9906" s="9">
        <f>IF(COUNTA($A9906:$K9906)=0,"",IF($M9906="SI","CUFE o factura duplicada dentro del reporte; no se suma dos veces",IF(IFERROR($H9906,0)&lt;=0,"DIAN reporta valor susceptible 0",IF($L9906="NO",IFERROR(LOOKUP(2,1/((LISTS!$M$2:$M$13&lt;&gt;"")*ISNUMBER(SEARCH(LISTS!$M$2:$M$13,$I9906))),LISTS!$O$2:$O$13),"Medio de pago no elegible o no identificado por DIAN"),"Apta automaticamente por pago electronico y base positiva"))))</f>
        <v/>
      </c>
    </row>
    <row r="9907">
      <c r="A9907" s="9" t="n"/>
      <c r="B9907" s="9" t="n"/>
      <c r="C9907" s="12" t="n"/>
      <c r="D9907" s="11" t="n"/>
      <c r="E9907" s="11" t="n"/>
      <c r="F9907" s="11" t="n"/>
      <c r="G9907" s="11" t="n"/>
      <c r="H9907" s="11" t="n"/>
      <c r="I9907" s="9" t="n"/>
      <c r="J9907" s="9" t="n"/>
      <c r="K9907" s="9" t="n"/>
      <c r="L9907" s="9">
        <f>IF(COUNTA($A9907:$K9907)=0,"",IF(AND(IFERROR($H9907,0)&gt;0,LEN(TRIM($K9907&amp;""))&gt;0,IFERROR(LOOKUP(2,1/((LISTS!$M$2:$M$13&lt;&gt;"")*ISNUMBER(SEARCH(LISTS!$M$2:$M$13,$I9907))),LISTS!$N$2:$N$13),"NO")="SI"),"SI","NO"))</f>
        <v/>
      </c>
      <c r="M9907" s="9">
        <f>IF(COUNTA($A9907:$K9907)=0,"",IF($K9907&lt;&gt;"",IF(COUNTIF($K$19:$K9907,$K9907)&gt;1,"SI","NO"),IF(COUNTIFS($A$19:$A9907,$A9907,$C$19:$C9907,$C9907,$J$19:$J9907,$J9907,$D$19:$D9907,$D9907)&gt;1,"SI","NO")))</f>
        <v/>
      </c>
      <c r="N9907" s="11">
        <f>IF(COUNTA($A9907:$K9907)=0,"",IF(AND($L9907="SI",$M9907="NO"),IFERROR($H9907,0),0))</f>
        <v/>
      </c>
      <c r="O9907" s="9">
        <f>IF(COUNTA($A9907:$K9907)=0,"",IF($M9907="SI","CUFE o factura duplicada dentro del reporte; no se suma dos veces",IF(IFERROR($H9907,0)&lt;=0,"DIAN reporta valor susceptible 0",IF($L9907="NO",IFERROR(LOOKUP(2,1/((LISTS!$M$2:$M$13&lt;&gt;"")*ISNUMBER(SEARCH(LISTS!$M$2:$M$13,$I9907))),LISTS!$O$2:$O$13),"Medio de pago no elegible o no identificado por DIAN"),"Apta automaticamente por pago electronico y base positiva"))))</f>
        <v/>
      </c>
    </row>
    <row r="9908">
      <c r="A9908" s="9" t="n"/>
      <c r="B9908" s="9" t="n"/>
      <c r="C9908" s="12" t="n"/>
      <c r="D9908" s="11" t="n"/>
      <c r="E9908" s="11" t="n"/>
      <c r="F9908" s="11" t="n"/>
      <c r="G9908" s="11" t="n"/>
      <c r="H9908" s="11" t="n"/>
      <c r="I9908" s="9" t="n"/>
      <c r="J9908" s="9" t="n"/>
      <c r="K9908" s="9" t="n"/>
      <c r="L9908" s="9">
        <f>IF(COUNTA($A9908:$K9908)=0,"",IF(AND(IFERROR($H9908,0)&gt;0,LEN(TRIM($K9908&amp;""))&gt;0,IFERROR(LOOKUP(2,1/((LISTS!$M$2:$M$13&lt;&gt;"")*ISNUMBER(SEARCH(LISTS!$M$2:$M$13,$I9908))),LISTS!$N$2:$N$13),"NO")="SI"),"SI","NO"))</f>
        <v/>
      </c>
      <c r="M9908" s="9">
        <f>IF(COUNTA($A9908:$K9908)=0,"",IF($K9908&lt;&gt;"",IF(COUNTIF($K$19:$K9908,$K9908)&gt;1,"SI","NO"),IF(COUNTIFS($A$19:$A9908,$A9908,$C$19:$C9908,$C9908,$J$19:$J9908,$J9908,$D$19:$D9908,$D9908)&gt;1,"SI","NO")))</f>
        <v/>
      </c>
      <c r="N9908" s="11">
        <f>IF(COUNTA($A9908:$K9908)=0,"",IF(AND($L9908="SI",$M9908="NO"),IFERROR($H9908,0),0))</f>
        <v/>
      </c>
      <c r="O9908" s="9">
        <f>IF(COUNTA($A9908:$K9908)=0,"",IF($M9908="SI","CUFE o factura duplicada dentro del reporte; no se suma dos veces",IF(IFERROR($H9908,0)&lt;=0,"DIAN reporta valor susceptible 0",IF($L9908="NO",IFERROR(LOOKUP(2,1/((LISTS!$M$2:$M$13&lt;&gt;"")*ISNUMBER(SEARCH(LISTS!$M$2:$M$13,$I9908))),LISTS!$O$2:$O$13),"Medio de pago no elegible o no identificado por DIAN"),"Apta automaticamente por pago electronico y base positiva"))))</f>
        <v/>
      </c>
    </row>
    <row r="9909">
      <c r="A9909" s="9" t="n"/>
      <c r="B9909" s="9" t="n"/>
      <c r="C9909" s="12" t="n"/>
      <c r="D9909" s="11" t="n"/>
      <c r="E9909" s="11" t="n"/>
      <c r="F9909" s="11" t="n"/>
      <c r="G9909" s="11" t="n"/>
      <c r="H9909" s="11" t="n"/>
      <c r="I9909" s="9" t="n"/>
      <c r="J9909" s="9" t="n"/>
      <c r="K9909" s="9" t="n"/>
      <c r="L9909" s="9">
        <f>IF(COUNTA($A9909:$K9909)=0,"",IF(AND(IFERROR($H9909,0)&gt;0,LEN(TRIM($K9909&amp;""))&gt;0,IFERROR(LOOKUP(2,1/((LISTS!$M$2:$M$13&lt;&gt;"")*ISNUMBER(SEARCH(LISTS!$M$2:$M$13,$I9909))),LISTS!$N$2:$N$13),"NO")="SI"),"SI","NO"))</f>
        <v/>
      </c>
      <c r="M9909" s="9">
        <f>IF(COUNTA($A9909:$K9909)=0,"",IF($K9909&lt;&gt;"",IF(COUNTIF($K$19:$K9909,$K9909)&gt;1,"SI","NO"),IF(COUNTIFS($A$19:$A9909,$A9909,$C$19:$C9909,$C9909,$J$19:$J9909,$J9909,$D$19:$D9909,$D9909)&gt;1,"SI","NO")))</f>
        <v/>
      </c>
      <c r="N9909" s="11">
        <f>IF(COUNTA($A9909:$K9909)=0,"",IF(AND($L9909="SI",$M9909="NO"),IFERROR($H9909,0),0))</f>
        <v/>
      </c>
      <c r="O9909" s="9">
        <f>IF(COUNTA($A9909:$K9909)=0,"",IF($M9909="SI","CUFE o factura duplicada dentro del reporte; no se suma dos veces",IF(IFERROR($H9909,0)&lt;=0,"DIAN reporta valor susceptible 0",IF($L9909="NO",IFERROR(LOOKUP(2,1/((LISTS!$M$2:$M$13&lt;&gt;"")*ISNUMBER(SEARCH(LISTS!$M$2:$M$13,$I9909))),LISTS!$O$2:$O$13),"Medio de pago no elegible o no identificado por DIAN"),"Apta automaticamente por pago electronico y base positiva"))))</f>
        <v/>
      </c>
    </row>
    <row r="9910">
      <c r="A9910" s="9" t="n"/>
      <c r="B9910" s="9" t="n"/>
      <c r="C9910" s="12" t="n"/>
      <c r="D9910" s="11" t="n"/>
      <c r="E9910" s="11" t="n"/>
      <c r="F9910" s="11" t="n"/>
      <c r="G9910" s="11" t="n"/>
      <c r="H9910" s="11" t="n"/>
      <c r="I9910" s="9" t="n"/>
      <c r="J9910" s="9" t="n"/>
      <c r="K9910" s="9" t="n"/>
      <c r="L9910" s="9">
        <f>IF(COUNTA($A9910:$K9910)=0,"",IF(AND(IFERROR($H9910,0)&gt;0,LEN(TRIM($K9910&amp;""))&gt;0,IFERROR(LOOKUP(2,1/((LISTS!$M$2:$M$13&lt;&gt;"")*ISNUMBER(SEARCH(LISTS!$M$2:$M$13,$I9910))),LISTS!$N$2:$N$13),"NO")="SI"),"SI","NO"))</f>
        <v/>
      </c>
      <c r="M9910" s="9">
        <f>IF(COUNTA($A9910:$K9910)=0,"",IF($K9910&lt;&gt;"",IF(COUNTIF($K$19:$K9910,$K9910)&gt;1,"SI","NO"),IF(COUNTIFS($A$19:$A9910,$A9910,$C$19:$C9910,$C9910,$J$19:$J9910,$J9910,$D$19:$D9910,$D9910)&gt;1,"SI","NO")))</f>
        <v/>
      </c>
      <c r="N9910" s="11">
        <f>IF(COUNTA($A9910:$K9910)=0,"",IF(AND($L9910="SI",$M9910="NO"),IFERROR($H9910,0),0))</f>
        <v/>
      </c>
      <c r="O9910" s="9">
        <f>IF(COUNTA($A9910:$K9910)=0,"",IF($M9910="SI","CUFE o factura duplicada dentro del reporte; no se suma dos veces",IF(IFERROR($H9910,0)&lt;=0,"DIAN reporta valor susceptible 0",IF($L9910="NO",IFERROR(LOOKUP(2,1/((LISTS!$M$2:$M$13&lt;&gt;"")*ISNUMBER(SEARCH(LISTS!$M$2:$M$13,$I9910))),LISTS!$O$2:$O$13),"Medio de pago no elegible o no identificado por DIAN"),"Apta automaticamente por pago electronico y base positiva"))))</f>
        <v/>
      </c>
    </row>
    <row r="9911">
      <c r="A9911" s="9" t="n"/>
      <c r="B9911" s="9" t="n"/>
      <c r="C9911" s="12" t="n"/>
      <c r="D9911" s="11" t="n"/>
      <c r="E9911" s="11" t="n"/>
      <c r="F9911" s="11" t="n"/>
      <c r="G9911" s="11" t="n"/>
      <c r="H9911" s="11" t="n"/>
      <c r="I9911" s="9" t="n"/>
      <c r="J9911" s="9" t="n"/>
      <c r="K9911" s="9" t="n"/>
      <c r="L9911" s="9">
        <f>IF(COUNTA($A9911:$K9911)=0,"",IF(AND(IFERROR($H9911,0)&gt;0,LEN(TRIM($K9911&amp;""))&gt;0,IFERROR(LOOKUP(2,1/((LISTS!$M$2:$M$13&lt;&gt;"")*ISNUMBER(SEARCH(LISTS!$M$2:$M$13,$I9911))),LISTS!$N$2:$N$13),"NO")="SI"),"SI","NO"))</f>
        <v/>
      </c>
      <c r="M9911" s="9">
        <f>IF(COUNTA($A9911:$K9911)=0,"",IF($K9911&lt;&gt;"",IF(COUNTIF($K$19:$K9911,$K9911)&gt;1,"SI","NO"),IF(COUNTIFS($A$19:$A9911,$A9911,$C$19:$C9911,$C9911,$J$19:$J9911,$J9911,$D$19:$D9911,$D9911)&gt;1,"SI","NO")))</f>
        <v/>
      </c>
      <c r="N9911" s="11">
        <f>IF(COUNTA($A9911:$K9911)=0,"",IF(AND($L9911="SI",$M9911="NO"),IFERROR($H9911,0),0))</f>
        <v/>
      </c>
      <c r="O9911" s="9">
        <f>IF(COUNTA($A9911:$K9911)=0,"",IF($M9911="SI","CUFE o factura duplicada dentro del reporte; no se suma dos veces",IF(IFERROR($H9911,0)&lt;=0,"DIAN reporta valor susceptible 0",IF($L9911="NO",IFERROR(LOOKUP(2,1/((LISTS!$M$2:$M$13&lt;&gt;"")*ISNUMBER(SEARCH(LISTS!$M$2:$M$13,$I9911))),LISTS!$O$2:$O$13),"Medio de pago no elegible o no identificado por DIAN"),"Apta automaticamente por pago electronico y base positiva"))))</f>
        <v/>
      </c>
    </row>
    <row r="9912">
      <c r="A9912" s="9" t="n"/>
      <c r="B9912" s="9" t="n"/>
      <c r="C9912" s="12" t="n"/>
      <c r="D9912" s="11" t="n"/>
      <c r="E9912" s="11" t="n"/>
      <c r="F9912" s="11" t="n"/>
      <c r="G9912" s="11" t="n"/>
      <c r="H9912" s="11" t="n"/>
      <c r="I9912" s="9" t="n"/>
      <c r="J9912" s="9" t="n"/>
      <c r="K9912" s="9" t="n"/>
      <c r="L9912" s="9">
        <f>IF(COUNTA($A9912:$K9912)=0,"",IF(AND(IFERROR($H9912,0)&gt;0,LEN(TRIM($K9912&amp;""))&gt;0,IFERROR(LOOKUP(2,1/((LISTS!$M$2:$M$13&lt;&gt;"")*ISNUMBER(SEARCH(LISTS!$M$2:$M$13,$I9912))),LISTS!$N$2:$N$13),"NO")="SI"),"SI","NO"))</f>
        <v/>
      </c>
      <c r="M9912" s="9">
        <f>IF(COUNTA($A9912:$K9912)=0,"",IF($K9912&lt;&gt;"",IF(COUNTIF($K$19:$K9912,$K9912)&gt;1,"SI","NO"),IF(COUNTIFS($A$19:$A9912,$A9912,$C$19:$C9912,$C9912,$J$19:$J9912,$J9912,$D$19:$D9912,$D9912)&gt;1,"SI","NO")))</f>
        <v/>
      </c>
      <c r="N9912" s="11">
        <f>IF(COUNTA($A9912:$K9912)=0,"",IF(AND($L9912="SI",$M9912="NO"),IFERROR($H9912,0),0))</f>
        <v/>
      </c>
      <c r="O9912" s="9">
        <f>IF(COUNTA($A9912:$K9912)=0,"",IF($M9912="SI","CUFE o factura duplicada dentro del reporte; no se suma dos veces",IF(IFERROR($H9912,0)&lt;=0,"DIAN reporta valor susceptible 0",IF($L9912="NO",IFERROR(LOOKUP(2,1/((LISTS!$M$2:$M$13&lt;&gt;"")*ISNUMBER(SEARCH(LISTS!$M$2:$M$13,$I9912))),LISTS!$O$2:$O$13),"Medio de pago no elegible o no identificado por DIAN"),"Apta automaticamente por pago electronico y base positiva"))))</f>
        <v/>
      </c>
    </row>
    <row r="9913">
      <c r="A9913" s="9" t="n"/>
      <c r="B9913" s="9" t="n"/>
      <c r="C9913" s="12" t="n"/>
      <c r="D9913" s="11" t="n"/>
      <c r="E9913" s="11" t="n"/>
      <c r="F9913" s="11" t="n"/>
      <c r="G9913" s="11" t="n"/>
      <c r="H9913" s="11" t="n"/>
      <c r="I9913" s="9" t="n"/>
      <c r="J9913" s="9" t="n"/>
      <c r="K9913" s="9" t="n"/>
      <c r="L9913" s="9">
        <f>IF(COUNTA($A9913:$K9913)=0,"",IF(AND(IFERROR($H9913,0)&gt;0,LEN(TRIM($K9913&amp;""))&gt;0,IFERROR(LOOKUP(2,1/((LISTS!$M$2:$M$13&lt;&gt;"")*ISNUMBER(SEARCH(LISTS!$M$2:$M$13,$I9913))),LISTS!$N$2:$N$13),"NO")="SI"),"SI","NO"))</f>
        <v/>
      </c>
      <c r="M9913" s="9">
        <f>IF(COUNTA($A9913:$K9913)=0,"",IF($K9913&lt;&gt;"",IF(COUNTIF($K$19:$K9913,$K9913)&gt;1,"SI","NO"),IF(COUNTIFS($A$19:$A9913,$A9913,$C$19:$C9913,$C9913,$J$19:$J9913,$J9913,$D$19:$D9913,$D9913)&gt;1,"SI","NO")))</f>
        <v/>
      </c>
      <c r="N9913" s="11">
        <f>IF(COUNTA($A9913:$K9913)=0,"",IF(AND($L9913="SI",$M9913="NO"),IFERROR($H9913,0),0))</f>
        <v/>
      </c>
      <c r="O9913" s="9">
        <f>IF(COUNTA($A9913:$K9913)=0,"",IF($M9913="SI","CUFE o factura duplicada dentro del reporte; no se suma dos veces",IF(IFERROR($H9913,0)&lt;=0,"DIAN reporta valor susceptible 0",IF($L9913="NO",IFERROR(LOOKUP(2,1/((LISTS!$M$2:$M$13&lt;&gt;"")*ISNUMBER(SEARCH(LISTS!$M$2:$M$13,$I9913))),LISTS!$O$2:$O$13),"Medio de pago no elegible o no identificado por DIAN"),"Apta automaticamente por pago electronico y base positiva"))))</f>
        <v/>
      </c>
    </row>
    <row r="9914">
      <c r="A9914" s="9" t="n"/>
      <c r="B9914" s="9" t="n"/>
      <c r="C9914" s="12" t="n"/>
      <c r="D9914" s="11" t="n"/>
      <c r="E9914" s="11" t="n"/>
      <c r="F9914" s="11" t="n"/>
      <c r="G9914" s="11" t="n"/>
      <c r="H9914" s="11" t="n"/>
      <c r="I9914" s="9" t="n"/>
      <c r="J9914" s="9" t="n"/>
      <c r="K9914" s="9" t="n"/>
      <c r="L9914" s="9">
        <f>IF(COUNTA($A9914:$K9914)=0,"",IF(AND(IFERROR($H9914,0)&gt;0,LEN(TRIM($K9914&amp;""))&gt;0,IFERROR(LOOKUP(2,1/((LISTS!$M$2:$M$13&lt;&gt;"")*ISNUMBER(SEARCH(LISTS!$M$2:$M$13,$I9914))),LISTS!$N$2:$N$13),"NO")="SI"),"SI","NO"))</f>
        <v/>
      </c>
      <c r="M9914" s="9">
        <f>IF(COUNTA($A9914:$K9914)=0,"",IF($K9914&lt;&gt;"",IF(COUNTIF($K$19:$K9914,$K9914)&gt;1,"SI","NO"),IF(COUNTIFS($A$19:$A9914,$A9914,$C$19:$C9914,$C9914,$J$19:$J9914,$J9914,$D$19:$D9914,$D9914)&gt;1,"SI","NO")))</f>
        <v/>
      </c>
      <c r="N9914" s="11">
        <f>IF(COUNTA($A9914:$K9914)=0,"",IF(AND($L9914="SI",$M9914="NO"),IFERROR($H9914,0),0))</f>
        <v/>
      </c>
      <c r="O9914" s="9">
        <f>IF(COUNTA($A9914:$K9914)=0,"",IF($M9914="SI","CUFE o factura duplicada dentro del reporte; no se suma dos veces",IF(IFERROR($H9914,0)&lt;=0,"DIAN reporta valor susceptible 0",IF($L9914="NO",IFERROR(LOOKUP(2,1/((LISTS!$M$2:$M$13&lt;&gt;"")*ISNUMBER(SEARCH(LISTS!$M$2:$M$13,$I9914))),LISTS!$O$2:$O$13),"Medio de pago no elegible o no identificado por DIAN"),"Apta automaticamente por pago electronico y base positiva"))))</f>
        <v/>
      </c>
    </row>
    <row r="9915">
      <c r="A9915" s="9" t="n"/>
      <c r="B9915" s="9" t="n"/>
      <c r="C9915" s="12" t="n"/>
      <c r="D9915" s="11" t="n"/>
      <c r="E9915" s="11" t="n"/>
      <c r="F9915" s="11" t="n"/>
      <c r="G9915" s="11" t="n"/>
      <c r="H9915" s="11" t="n"/>
      <c r="I9915" s="9" t="n"/>
      <c r="J9915" s="9" t="n"/>
      <c r="K9915" s="9" t="n"/>
      <c r="L9915" s="9">
        <f>IF(COUNTA($A9915:$K9915)=0,"",IF(AND(IFERROR($H9915,0)&gt;0,LEN(TRIM($K9915&amp;""))&gt;0,IFERROR(LOOKUP(2,1/((LISTS!$M$2:$M$13&lt;&gt;"")*ISNUMBER(SEARCH(LISTS!$M$2:$M$13,$I9915))),LISTS!$N$2:$N$13),"NO")="SI"),"SI","NO"))</f>
        <v/>
      </c>
      <c r="M9915" s="9">
        <f>IF(COUNTA($A9915:$K9915)=0,"",IF($K9915&lt;&gt;"",IF(COUNTIF($K$19:$K9915,$K9915)&gt;1,"SI","NO"),IF(COUNTIFS($A$19:$A9915,$A9915,$C$19:$C9915,$C9915,$J$19:$J9915,$J9915,$D$19:$D9915,$D9915)&gt;1,"SI","NO")))</f>
        <v/>
      </c>
      <c r="N9915" s="11">
        <f>IF(COUNTA($A9915:$K9915)=0,"",IF(AND($L9915="SI",$M9915="NO"),IFERROR($H9915,0),0))</f>
        <v/>
      </c>
      <c r="O9915" s="9">
        <f>IF(COUNTA($A9915:$K9915)=0,"",IF($M9915="SI","CUFE o factura duplicada dentro del reporte; no se suma dos veces",IF(IFERROR($H9915,0)&lt;=0,"DIAN reporta valor susceptible 0",IF($L9915="NO",IFERROR(LOOKUP(2,1/((LISTS!$M$2:$M$13&lt;&gt;"")*ISNUMBER(SEARCH(LISTS!$M$2:$M$13,$I9915))),LISTS!$O$2:$O$13),"Medio de pago no elegible o no identificado por DIAN"),"Apta automaticamente por pago electronico y base positiva"))))</f>
        <v/>
      </c>
    </row>
    <row r="9916">
      <c r="A9916" s="9" t="n"/>
      <c r="B9916" s="9" t="n"/>
      <c r="C9916" s="12" t="n"/>
      <c r="D9916" s="11" t="n"/>
      <c r="E9916" s="11" t="n"/>
      <c r="F9916" s="11" t="n"/>
      <c r="G9916" s="11" t="n"/>
      <c r="H9916" s="11" t="n"/>
      <c r="I9916" s="9" t="n"/>
      <c r="J9916" s="9" t="n"/>
      <c r="K9916" s="9" t="n"/>
      <c r="L9916" s="9">
        <f>IF(COUNTA($A9916:$K9916)=0,"",IF(AND(IFERROR($H9916,0)&gt;0,LEN(TRIM($K9916&amp;""))&gt;0,IFERROR(LOOKUP(2,1/((LISTS!$M$2:$M$13&lt;&gt;"")*ISNUMBER(SEARCH(LISTS!$M$2:$M$13,$I9916))),LISTS!$N$2:$N$13),"NO")="SI"),"SI","NO"))</f>
        <v/>
      </c>
      <c r="M9916" s="9">
        <f>IF(COUNTA($A9916:$K9916)=0,"",IF($K9916&lt;&gt;"",IF(COUNTIF($K$19:$K9916,$K9916)&gt;1,"SI","NO"),IF(COUNTIFS($A$19:$A9916,$A9916,$C$19:$C9916,$C9916,$J$19:$J9916,$J9916,$D$19:$D9916,$D9916)&gt;1,"SI","NO")))</f>
        <v/>
      </c>
      <c r="N9916" s="11">
        <f>IF(COUNTA($A9916:$K9916)=0,"",IF(AND($L9916="SI",$M9916="NO"),IFERROR($H9916,0),0))</f>
        <v/>
      </c>
      <c r="O9916" s="9">
        <f>IF(COUNTA($A9916:$K9916)=0,"",IF($M9916="SI","CUFE o factura duplicada dentro del reporte; no se suma dos veces",IF(IFERROR($H9916,0)&lt;=0,"DIAN reporta valor susceptible 0",IF($L9916="NO",IFERROR(LOOKUP(2,1/((LISTS!$M$2:$M$13&lt;&gt;"")*ISNUMBER(SEARCH(LISTS!$M$2:$M$13,$I9916))),LISTS!$O$2:$O$13),"Medio de pago no elegible o no identificado por DIAN"),"Apta automaticamente por pago electronico y base positiva"))))</f>
        <v/>
      </c>
    </row>
    <row r="9917">
      <c r="A9917" s="9" t="n"/>
      <c r="B9917" s="9" t="n"/>
      <c r="C9917" s="12" t="n"/>
      <c r="D9917" s="11" t="n"/>
      <c r="E9917" s="11" t="n"/>
      <c r="F9917" s="11" t="n"/>
      <c r="G9917" s="11" t="n"/>
      <c r="H9917" s="11" t="n"/>
      <c r="I9917" s="9" t="n"/>
      <c r="J9917" s="9" t="n"/>
      <c r="K9917" s="9" t="n"/>
      <c r="L9917" s="9">
        <f>IF(COUNTA($A9917:$K9917)=0,"",IF(AND(IFERROR($H9917,0)&gt;0,LEN(TRIM($K9917&amp;""))&gt;0,IFERROR(LOOKUP(2,1/((LISTS!$M$2:$M$13&lt;&gt;"")*ISNUMBER(SEARCH(LISTS!$M$2:$M$13,$I9917))),LISTS!$N$2:$N$13),"NO")="SI"),"SI","NO"))</f>
        <v/>
      </c>
      <c r="M9917" s="9">
        <f>IF(COUNTA($A9917:$K9917)=0,"",IF($K9917&lt;&gt;"",IF(COUNTIF($K$19:$K9917,$K9917)&gt;1,"SI","NO"),IF(COUNTIFS($A$19:$A9917,$A9917,$C$19:$C9917,$C9917,$J$19:$J9917,$J9917,$D$19:$D9917,$D9917)&gt;1,"SI","NO")))</f>
        <v/>
      </c>
      <c r="N9917" s="11">
        <f>IF(COUNTA($A9917:$K9917)=0,"",IF(AND($L9917="SI",$M9917="NO"),IFERROR($H9917,0),0))</f>
        <v/>
      </c>
      <c r="O9917" s="9">
        <f>IF(COUNTA($A9917:$K9917)=0,"",IF($M9917="SI","CUFE o factura duplicada dentro del reporte; no se suma dos veces",IF(IFERROR($H9917,0)&lt;=0,"DIAN reporta valor susceptible 0",IF($L9917="NO",IFERROR(LOOKUP(2,1/((LISTS!$M$2:$M$13&lt;&gt;"")*ISNUMBER(SEARCH(LISTS!$M$2:$M$13,$I9917))),LISTS!$O$2:$O$13),"Medio de pago no elegible o no identificado por DIAN"),"Apta automaticamente por pago electronico y base positiva"))))</f>
        <v/>
      </c>
    </row>
    <row r="9918">
      <c r="A9918" s="9" t="n"/>
      <c r="B9918" s="9" t="n"/>
      <c r="C9918" s="12" t="n"/>
      <c r="D9918" s="11" t="n"/>
      <c r="E9918" s="11" t="n"/>
      <c r="F9918" s="11" t="n"/>
      <c r="G9918" s="11" t="n"/>
      <c r="H9918" s="11" t="n"/>
      <c r="I9918" s="9" t="n"/>
      <c r="J9918" s="9" t="n"/>
      <c r="K9918" s="9" t="n"/>
      <c r="L9918" s="9">
        <f>IF(COUNTA($A9918:$K9918)=0,"",IF(AND(IFERROR($H9918,0)&gt;0,LEN(TRIM($K9918&amp;""))&gt;0,IFERROR(LOOKUP(2,1/((LISTS!$M$2:$M$13&lt;&gt;"")*ISNUMBER(SEARCH(LISTS!$M$2:$M$13,$I9918))),LISTS!$N$2:$N$13),"NO")="SI"),"SI","NO"))</f>
        <v/>
      </c>
      <c r="M9918" s="9">
        <f>IF(COUNTA($A9918:$K9918)=0,"",IF($K9918&lt;&gt;"",IF(COUNTIF($K$19:$K9918,$K9918)&gt;1,"SI","NO"),IF(COUNTIFS($A$19:$A9918,$A9918,$C$19:$C9918,$C9918,$J$19:$J9918,$J9918,$D$19:$D9918,$D9918)&gt;1,"SI","NO")))</f>
        <v/>
      </c>
      <c r="N9918" s="11">
        <f>IF(COUNTA($A9918:$K9918)=0,"",IF(AND($L9918="SI",$M9918="NO"),IFERROR($H9918,0),0))</f>
        <v/>
      </c>
      <c r="O9918" s="9">
        <f>IF(COUNTA($A9918:$K9918)=0,"",IF($M9918="SI","CUFE o factura duplicada dentro del reporte; no se suma dos veces",IF(IFERROR($H9918,0)&lt;=0,"DIAN reporta valor susceptible 0",IF($L9918="NO",IFERROR(LOOKUP(2,1/((LISTS!$M$2:$M$13&lt;&gt;"")*ISNUMBER(SEARCH(LISTS!$M$2:$M$13,$I9918))),LISTS!$O$2:$O$13),"Medio de pago no elegible o no identificado por DIAN"),"Apta automaticamente por pago electronico y base positiva"))))</f>
        <v/>
      </c>
    </row>
    <row r="9919">
      <c r="A9919" s="9" t="n"/>
      <c r="B9919" s="9" t="n"/>
      <c r="C9919" s="12" t="n"/>
      <c r="D9919" s="11" t="n"/>
      <c r="E9919" s="11" t="n"/>
      <c r="F9919" s="11" t="n"/>
      <c r="G9919" s="11" t="n"/>
      <c r="H9919" s="11" t="n"/>
      <c r="I9919" s="9" t="n"/>
      <c r="J9919" s="9" t="n"/>
      <c r="K9919" s="9" t="n"/>
      <c r="L9919" s="9">
        <f>IF(COUNTA($A9919:$K9919)=0,"",IF(AND(IFERROR($H9919,0)&gt;0,LEN(TRIM($K9919&amp;""))&gt;0,IFERROR(LOOKUP(2,1/((LISTS!$M$2:$M$13&lt;&gt;"")*ISNUMBER(SEARCH(LISTS!$M$2:$M$13,$I9919))),LISTS!$N$2:$N$13),"NO")="SI"),"SI","NO"))</f>
        <v/>
      </c>
      <c r="M9919" s="9">
        <f>IF(COUNTA($A9919:$K9919)=0,"",IF($K9919&lt;&gt;"",IF(COUNTIF($K$19:$K9919,$K9919)&gt;1,"SI","NO"),IF(COUNTIFS($A$19:$A9919,$A9919,$C$19:$C9919,$C9919,$J$19:$J9919,$J9919,$D$19:$D9919,$D9919)&gt;1,"SI","NO")))</f>
        <v/>
      </c>
      <c r="N9919" s="11">
        <f>IF(COUNTA($A9919:$K9919)=0,"",IF(AND($L9919="SI",$M9919="NO"),IFERROR($H9919,0),0))</f>
        <v/>
      </c>
      <c r="O9919" s="9">
        <f>IF(COUNTA($A9919:$K9919)=0,"",IF($M9919="SI","CUFE o factura duplicada dentro del reporte; no se suma dos veces",IF(IFERROR($H9919,0)&lt;=0,"DIAN reporta valor susceptible 0",IF($L9919="NO",IFERROR(LOOKUP(2,1/((LISTS!$M$2:$M$13&lt;&gt;"")*ISNUMBER(SEARCH(LISTS!$M$2:$M$13,$I9919))),LISTS!$O$2:$O$13),"Medio de pago no elegible o no identificado por DIAN"),"Apta automaticamente por pago electronico y base positiva"))))</f>
        <v/>
      </c>
    </row>
    <row r="9920">
      <c r="A9920" s="9" t="n"/>
      <c r="B9920" s="9" t="n"/>
      <c r="C9920" s="12" t="n"/>
      <c r="D9920" s="11" t="n"/>
      <c r="E9920" s="11" t="n"/>
      <c r="F9920" s="11" t="n"/>
      <c r="G9920" s="11" t="n"/>
      <c r="H9920" s="11" t="n"/>
      <c r="I9920" s="9" t="n"/>
      <c r="J9920" s="9" t="n"/>
      <c r="K9920" s="9" t="n"/>
      <c r="L9920" s="9">
        <f>IF(COUNTA($A9920:$K9920)=0,"",IF(AND(IFERROR($H9920,0)&gt;0,LEN(TRIM($K9920&amp;""))&gt;0,IFERROR(LOOKUP(2,1/((LISTS!$M$2:$M$13&lt;&gt;"")*ISNUMBER(SEARCH(LISTS!$M$2:$M$13,$I9920))),LISTS!$N$2:$N$13),"NO")="SI"),"SI","NO"))</f>
        <v/>
      </c>
      <c r="M9920" s="9">
        <f>IF(COUNTA($A9920:$K9920)=0,"",IF($K9920&lt;&gt;"",IF(COUNTIF($K$19:$K9920,$K9920)&gt;1,"SI","NO"),IF(COUNTIFS($A$19:$A9920,$A9920,$C$19:$C9920,$C9920,$J$19:$J9920,$J9920,$D$19:$D9920,$D9920)&gt;1,"SI","NO")))</f>
        <v/>
      </c>
      <c r="N9920" s="11">
        <f>IF(COUNTA($A9920:$K9920)=0,"",IF(AND($L9920="SI",$M9920="NO"),IFERROR($H9920,0),0))</f>
        <v/>
      </c>
      <c r="O9920" s="9">
        <f>IF(COUNTA($A9920:$K9920)=0,"",IF($M9920="SI","CUFE o factura duplicada dentro del reporte; no se suma dos veces",IF(IFERROR($H9920,0)&lt;=0,"DIAN reporta valor susceptible 0",IF($L9920="NO",IFERROR(LOOKUP(2,1/((LISTS!$M$2:$M$13&lt;&gt;"")*ISNUMBER(SEARCH(LISTS!$M$2:$M$13,$I9920))),LISTS!$O$2:$O$13),"Medio de pago no elegible o no identificado por DIAN"),"Apta automaticamente por pago electronico y base positiva"))))</f>
        <v/>
      </c>
    </row>
    <row r="9921">
      <c r="A9921" s="9" t="n"/>
      <c r="B9921" s="9" t="n"/>
      <c r="C9921" s="12" t="n"/>
      <c r="D9921" s="11" t="n"/>
      <c r="E9921" s="11" t="n"/>
      <c r="F9921" s="11" t="n"/>
      <c r="G9921" s="11" t="n"/>
      <c r="H9921" s="11" t="n"/>
      <c r="I9921" s="9" t="n"/>
      <c r="J9921" s="9" t="n"/>
      <c r="K9921" s="9" t="n"/>
      <c r="L9921" s="9">
        <f>IF(COUNTA($A9921:$K9921)=0,"",IF(AND(IFERROR($H9921,0)&gt;0,LEN(TRIM($K9921&amp;""))&gt;0,IFERROR(LOOKUP(2,1/((LISTS!$M$2:$M$13&lt;&gt;"")*ISNUMBER(SEARCH(LISTS!$M$2:$M$13,$I9921))),LISTS!$N$2:$N$13),"NO")="SI"),"SI","NO"))</f>
        <v/>
      </c>
      <c r="M9921" s="9">
        <f>IF(COUNTA($A9921:$K9921)=0,"",IF($K9921&lt;&gt;"",IF(COUNTIF($K$19:$K9921,$K9921)&gt;1,"SI","NO"),IF(COUNTIFS($A$19:$A9921,$A9921,$C$19:$C9921,$C9921,$J$19:$J9921,$J9921,$D$19:$D9921,$D9921)&gt;1,"SI","NO")))</f>
        <v/>
      </c>
      <c r="N9921" s="11">
        <f>IF(COUNTA($A9921:$K9921)=0,"",IF(AND($L9921="SI",$M9921="NO"),IFERROR($H9921,0),0))</f>
        <v/>
      </c>
      <c r="O9921" s="9">
        <f>IF(COUNTA($A9921:$K9921)=0,"",IF($M9921="SI","CUFE o factura duplicada dentro del reporte; no se suma dos veces",IF(IFERROR($H9921,0)&lt;=0,"DIAN reporta valor susceptible 0",IF($L9921="NO",IFERROR(LOOKUP(2,1/((LISTS!$M$2:$M$13&lt;&gt;"")*ISNUMBER(SEARCH(LISTS!$M$2:$M$13,$I9921))),LISTS!$O$2:$O$13),"Medio de pago no elegible o no identificado por DIAN"),"Apta automaticamente por pago electronico y base positiva"))))</f>
        <v/>
      </c>
    </row>
    <row r="9922">
      <c r="A9922" s="9" t="n"/>
      <c r="B9922" s="9" t="n"/>
      <c r="C9922" s="12" t="n"/>
      <c r="D9922" s="11" t="n"/>
      <c r="E9922" s="11" t="n"/>
      <c r="F9922" s="11" t="n"/>
      <c r="G9922" s="11" t="n"/>
      <c r="H9922" s="11" t="n"/>
      <c r="I9922" s="9" t="n"/>
      <c r="J9922" s="9" t="n"/>
      <c r="K9922" s="9" t="n"/>
      <c r="L9922" s="9">
        <f>IF(COUNTA($A9922:$K9922)=0,"",IF(AND(IFERROR($H9922,0)&gt;0,LEN(TRIM($K9922&amp;""))&gt;0,IFERROR(LOOKUP(2,1/((LISTS!$M$2:$M$13&lt;&gt;"")*ISNUMBER(SEARCH(LISTS!$M$2:$M$13,$I9922))),LISTS!$N$2:$N$13),"NO")="SI"),"SI","NO"))</f>
        <v/>
      </c>
      <c r="M9922" s="9">
        <f>IF(COUNTA($A9922:$K9922)=0,"",IF($K9922&lt;&gt;"",IF(COUNTIF($K$19:$K9922,$K9922)&gt;1,"SI","NO"),IF(COUNTIFS($A$19:$A9922,$A9922,$C$19:$C9922,$C9922,$J$19:$J9922,$J9922,$D$19:$D9922,$D9922)&gt;1,"SI","NO")))</f>
        <v/>
      </c>
      <c r="N9922" s="11">
        <f>IF(COUNTA($A9922:$K9922)=0,"",IF(AND($L9922="SI",$M9922="NO"),IFERROR($H9922,0),0))</f>
        <v/>
      </c>
      <c r="O9922" s="9">
        <f>IF(COUNTA($A9922:$K9922)=0,"",IF($M9922="SI","CUFE o factura duplicada dentro del reporte; no se suma dos veces",IF(IFERROR($H9922,0)&lt;=0,"DIAN reporta valor susceptible 0",IF($L9922="NO",IFERROR(LOOKUP(2,1/((LISTS!$M$2:$M$13&lt;&gt;"")*ISNUMBER(SEARCH(LISTS!$M$2:$M$13,$I9922))),LISTS!$O$2:$O$13),"Medio de pago no elegible o no identificado por DIAN"),"Apta automaticamente por pago electronico y base positiva"))))</f>
        <v/>
      </c>
    </row>
    <row r="9923">
      <c r="A9923" s="9" t="n"/>
      <c r="B9923" s="9" t="n"/>
      <c r="C9923" s="12" t="n"/>
      <c r="D9923" s="11" t="n"/>
      <c r="E9923" s="11" t="n"/>
      <c r="F9923" s="11" t="n"/>
      <c r="G9923" s="11" t="n"/>
      <c r="H9923" s="11" t="n"/>
      <c r="I9923" s="9" t="n"/>
      <c r="J9923" s="9" t="n"/>
      <c r="K9923" s="9" t="n"/>
      <c r="L9923" s="9">
        <f>IF(COUNTA($A9923:$K9923)=0,"",IF(AND(IFERROR($H9923,0)&gt;0,LEN(TRIM($K9923&amp;""))&gt;0,IFERROR(LOOKUP(2,1/((LISTS!$M$2:$M$13&lt;&gt;"")*ISNUMBER(SEARCH(LISTS!$M$2:$M$13,$I9923))),LISTS!$N$2:$N$13),"NO")="SI"),"SI","NO"))</f>
        <v/>
      </c>
      <c r="M9923" s="9">
        <f>IF(COUNTA($A9923:$K9923)=0,"",IF($K9923&lt;&gt;"",IF(COUNTIF($K$19:$K9923,$K9923)&gt;1,"SI","NO"),IF(COUNTIFS($A$19:$A9923,$A9923,$C$19:$C9923,$C9923,$J$19:$J9923,$J9923,$D$19:$D9923,$D9923)&gt;1,"SI","NO")))</f>
        <v/>
      </c>
      <c r="N9923" s="11">
        <f>IF(COUNTA($A9923:$K9923)=0,"",IF(AND($L9923="SI",$M9923="NO"),IFERROR($H9923,0),0))</f>
        <v/>
      </c>
      <c r="O9923" s="9">
        <f>IF(COUNTA($A9923:$K9923)=0,"",IF($M9923="SI","CUFE o factura duplicada dentro del reporte; no se suma dos veces",IF(IFERROR($H9923,0)&lt;=0,"DIAN reporta valor susceptible 0",IF($L9923="NO",IFERROR(LOOKUP(2,1/((LISTS!$M$2:$M$13&lt;&gt;"")*ISNUMBER(SEARCH(LISTS!$M$2:$M$13,$I9923))),LISTS!$O$2:$O$13),"Medio de pago no elegible o no identificado por DIAN"),"Apta automaticamente por pago electronico y base positiva"))))</f>
        <v/>
      </c>
    </row>
    <row r="9924">
      <c r="A9924" s="9" t="n"/>
      <c r="B9924" s="9" t="n"/>
      <c r="C9924" s="12" t="n"/>
      <c r="D9924" s="11" t="n"/>
      <c r="E9924" s="11" t="n"/>
      <c r="F9924" s="11" t="n"/>
      <c r="G9924" s="11" t="n"/>
      <c r="H9924" s="11" t="n"/>
      <c r="I9924" s="9" t="n"/>
      <c r="J9924" s="9" t="n"/>
      <c r="K9924" s="9" t="n"/>
      <c r="L9924" s="9">
        <f>IF(COUNTA($A9924:$K9924)=0,"",IF(AND(IFERROR($H9924,0)&gt;0,LEN(TRIM($K9924&amp;""))&gt;0,IFERROR(LOOKUP(2,1/((LISTS!$M$2:$M$13&lt;&gt;"")*ISNUMBER(SEARCH(LISTS!$M$2:$M$13,$I9924))),LISTS!$N$2:$N$13),"NO")="SI"),"SI","NO"))</f>
        <v/>
      </c>
      <c r="M9924" s="9">
        <f>IF(COUNTA($A9924:$K9924)=0,"",IF($K9924&lt;&gt;"",IF(COUNTIF($K$19:$K9924,$K9924)&gt;1,"SI","NO"),IF(COUNTIFS($A$19:$A9924,$A9924,$C$19:$C9924,$C9924,$J$19:$J9924,$J9924,$D$19:$D9924,$D9924)&gt;1,"SI","NO")))</f>
        <v/>
      </c>
      <c r="N9924" s="11">
        <f>IF(COUNTA($A9924:$K9924)=0,"",IF(AND($L9924="SI",$M9924="NO"),IFERROR($H9924,0),0))</f>
        <v/>
      </c>
      <c r="O9924" s="9">
        <f>IF(COUNTA($A9924:$K9924)=0,"",IF($M9924="SI","CUFE o factura duplicada dentro del reporte; no se suma dos veces",IF(IFERROR($H9924,0)&lt;=0,"DIAN reporta valor susceptible 0",IF($L9924="NO",IFERROR(LOOKUP(2,1/((LISTS!$M$2:$M$13&lt;&gt;"")*ISNUMBER(SEARCH(LISTS!$M$2:$M$13,$I9924))),LISTS!$O$2:$O$13),"Medio de pago no elegible o no identificado por DIAN"),"Apta automaticamente por pago electronico y base positiva"))))</f>
        <v/>
      </c>
    </row>
    <row r="9925">
      <c r="A9925" s="9" t="n"/>
      <c r="B9925" s="9" t="n"/>
      <c r="C9925" s="12" t="n"/>
      <c r="D9925" s="11" t="n"/>
      <c r="E9925" s="11" t="n"/>
      <c r="F9925" s="11" t="n"/>
      <c r="G9925" s="11" t="n"/>
      <c r="H9925" s="11" t="n"/>
      <c r="I9925" s="9" t="n"/>
      <c r="J9925" s="9" t="n"/>
      <c r="K9925" s="9" t="n"/>
      <c r="L9925" s="9">
        <f>IF(COUNTA($A9925:$K9925)=0,"",IF(AND(IFERROR($H9925,0)&gt;0,LEN(TRIM($K9925&amp;""))&gt;0,IFERROR(LOOKUP(2,1/((LISTS!$M$2:$M$13&lt;&gt;"")*ISNUMBER(SEARCH(LISTS!$M$2:$M$13,$I9925))),LISTS!$N$2:$N$13),"NO")="SI"),"SI","NO"))</f>
        <v/>
      </c>
      <c r="M9925" s="9">
        <f>IF(COUNTA($A9925:$K9925)=0,"",IF($K9925&lt;&gt;"",IF(COUNTIF($K$19:$K9925,$K9925)&gt;1,"SI","NO"),IF(COUNTIFS($A$19:$A9925,$A9925,$C$19:$C9925,$C9925,$J$19:$J9925,$J9925,$D$19:$D9925,$D9925)&gt;1,"SI","NO")))</f>
        <v/>
      </c>
      <c r="N9925" s="11">
        <f>IF(COUNTA($A9925:$K9925)=0,"",IF(AND($L9925="SI",$M9925="NO"),IFERROR($H9925,0),0))</f>
        <v/>
      </c>
      <c r="O9925" s="9">
        <f>IF(COUNTA($A9925:$K9925)=0,"",IF($M9925="SI","CUFE o factura duplicada dentro del reporte; no se suma dos veces",IF(IFERROR($H9925,0)&lt;=0,"DIAN reporta valor susceptible 0",IF($L9925="NO",IFERROR(LOOKUP(2,1/((LISTS!$M$2:$M$13&lt;&gt;"")*ISNUMBER(SEARCH(LISTS!$M$2:$M$13,$I9925))),LISTS!$O$2:$O$13),"Medio de pago no elegible o no identificado por DIAN"),"Apta automaticamente por pago electronico y base positiva"))))</f>
        <v/>
      </c>
    </row>
    <row r="9926">
      <c r="A9926" s="9" t="n"/>
      <c r="B9926" s="9" t="n"/>
      <c r="C9926" s="12" t="n"/>
      <c r="D9926" s="11" t="n"/>
      <c r="E9926" s="11" t="n"/>
      <c r="F9926" s="11" t="n"/>
      <c r="G9926" s="11" t="n"/>
      <c r="H9926" s="11" t="n"/>
      <c r="I9926" s="9" t="n"/>
      <c r="J9926" s="9" t="n"/>
      <c r="K9926" s="9" t="n"/>
      <c r="L9926" s="9">
        <f>IF(COUNTA($A9926:$K9926)=0,"",IF(AND(IFERROR($H9926,0)&gt;0,LEN(TRIM($K9926&amp;""))&gt;0,IFERROR(LOOKUP(2,1/((LISTS!$M$2:$M$13&lt;&gt;"")*ISNUMBER(SEARCH(LISTS!$M$2:$M$13,$I9926))),LISTS!$N$2:$N$13),"NO")="SI"),"SI","NO"))</f>
        <v/>
      </c>
      <c r="M9926" s="9">
        <f>IF(COUNTA($A9926:$K9926)=0,"",IF($K9926&lt;&gt;"",IF(COUNTIF($K$19:$K9926,$K9926)&gt;1,"SI","NO"),IF(COUNTIFS($A$19:$A9926,$A9926,$C$19:$C9926,$C9926,$J$19:$J9926,$J9926,$D$19:$D9926,$D9926)&gt;1,"SI","NO")))</f>
        <v/>
      </c>
      <c r="N9926" s="11">
        <f>IF(COUNTA($A9926:$K9926)=0,"",IF(AND($L9926="SI",$M9926="NO"),IFERROR($H9926,0),0))</f>
        <v/>
      </c>
      <c r="O9926" s="9">
        <f>IF(COUNTA($A9926:$K9926)=0,"",IF($M9926="SI","CUFE o factura duplicada dentro del reporte; no se suma dos veces",IF(IFERROR($H9926,0)&lt;=0,"DIAN reporta valor susceptible 0",IF($L9926="NO",IFERROR(LOOKUP(2,1/((LISTS!$M$2:$M$13&lt;&gt;"")*ISNUMBER(SEARCH(LISTS!$M$2:$M$13,$I9926))),LISTS!$O$2:$O$13),"Medio de pago no elegible o no identificado por DIAN"),"Apta automaticamente por pago electronico y base positiva"))))</f>
        <v/>
      </c>
    </row>
    <row r="9927">
      <c r="A9927" s="9" t="n"/>
      <c r="B9927" s="9" t="n"/>
      <c r="C9927" s="12" t="n"/>
      <c r="D9927" s="11" t="n"/>
      <c r="E9927" s="11" t="n"/>
      <c r="F9927" s="11" t="n"/>
      <c r="G9927" s="11" t="n"/>
      <c r="H9927" s="11" t="n"/>
      <c r="I9927" s="9" t="n"/>
      <c r="J9927" s="9" t="n"/>
      <c r="K9927" s="9" t="n"/>
      <c r="L9927" s="9">
        <f>IF(COUNTA($A9927:$K9927)=0,"",IF(AND(IFERROR($H9927,0)&gt;0,LEN(TRIM($K9927&amp;""))&gt;0,IFERROR(LOOKUP(2,1/((LISTS!$M$2:$M$13&lt;&gt;"")*ISNUMBER(SEARCH(LISTS!$M$2:$M$13,$I9927))),LISTS!$N$2:$N$13),"NO")="SI"),"SI","NO"))</f>
        <v/>
      </c>
      <c r="M9927" s="9">
        <f>IF(COUNTA($A9927:$K9927)=0,"",IF($K9927&lt;&gt;"",IF(COUNTIF($K$19:$K9927,$K9927)&gt;1,"SI","NO"),IF(COUNTIFS($A$19:$A9927,$A9927,$C$19:$C9927,$C9927,$J$19:$J9927,$J9927,$D$19:$D9927,$D9927)&gt;1,"SI","NO")))</f>
        <v/>
      </c>
      <c r="N9927" s="11">
        <f>IF(COUNTA($A9927:$K9927)=0,"",IF(AND($L9927="SI",$M9927="NO"),IFERROR($H9927,0),0))</f>
        <v/>
      </c>
      <c r="O9927" s="9">
        <f>IF(COUNTA($A9927:$K9927)=0,"",IF($M9927="SI","CUFE o factura duplicada dentro del reporte; no se suma dos veces",IF(IFERROR($H9927,0)&lt;=0,"DIAN reporta valor susceptible 0",IF($L9927="NO",IFERROR(LOOKUP(2,1/((LISTS!$M$2:$M$13&lt;&gt;"")*ISNUMBER(SEARCH(LISTS!$M$2:$M$13,$I9927))),LISTS!$O$2:$O$13),"Medio de pago no elegible o no identificado por DIAN"),"Apta automaticamente por pago electronico y base positiva"))))</f>
        <v/>
      </c>
    </row>
    <row r="9928">
      <c r="A9928" s="9" t="n"/>
      <c r="B9928" s="9" t="n"/>
      <c r="C9928" s="12" t="n"/>
      <c r="D9928" s="11" t="n"/>
      <c r="E9928" s="11" t="n"/>
      <c r="F9928" s="11" t="n"/>
      <c r="G9928" s="11" t="n"/>
      <c r="H9928" s="11" t="n"/>
      <c r="I9928" s="9" t="n"/>
      <c r="J9928" s="9" t="n"/>
      <c r="K9928" s="9" t="n"/>
      <c r="L9928" s="9">
        <f>IF(COUNTA($A9928:$K9928)=0,"",IF(AND(IFERROR($H9928,0)&gt;0,LEN(TRIM($K9928&amp;""))&gt;0,IFERROR(LOOKUP(2,1/((LISTS!$M$2:$M$13&lt;&gt;"")*ISNUMBER(SEARCH(LISTS!$M$2:$M$13,$I9928))),LISTS!$N$2:$N$13),"NO")="SI"),"SI","NO"))</f>
        <v/>
      </c>
      <c r="M9928" s="9">
        <f>IF(COUNTA($A9928:$K9928)=0,"",IF($K9928&lt;&gt;"",IF(COUNTIF($K$19:$K9928,$K9928)&gt;1,"SI","NO"),IF(COUNTIFS($A$19:$A9928,$A9928,$C$19:$C9928,$C9928,$J$19:$J9928,$J9928,$D$19:$D9928,$D9928)&gt;1,"SI","NO")))</f>
        <v/>
      </c>
      <c r="N9928" s="11">
        <f>IF(COUNTA($A9928:$K9928)=0,"",IF(AND($L9928="SI",$M9928="NO"),IFERROR($H9928,0),0))</f>
        <v/>
      </c>
      <c r="O9928" s="9">
        <f>IF(COUNTA($A9928:$K9928)=0,"",IF($M9928="SI","CUFE o factura duplicada dentro del reporte; no se suma dos veces",IF(IFERROR($H9928,0)&lt;=0,"DIAN reporta valor susceptible 0",IF($L9928="NO",IFERROR(LOOKUP(2,1/((LISTS!$M$2:$M$13&lt;&gt;"")*ISNUMBER(SEARCH(LISTS!$M$2:$M$13,$I9928))),LISTS!$O$2:$O$13),"Medio de pago no elegible o no identificado por DIAN"),"Apta automaticamente por pago electronico y base positiva"))))</f>
        <v/>
      </c>
    </row>
    <row r="9929">
      <c r="A9929" s="9" t="n"/>
      <c r="B9929" s="9" t="n"/>
      <c r="C9929" s="12" t="n"/>
      <c r="D9929" s="11" t="n"/>
      <c r="E9929" s="11" t="n"/>
      <c r="F9929" s="11" t="n"/>
      <c r="G9929" s="11" t="n"/>
      <c r="H9929" s="11" t="n"/>
      <c r="I9929" s="9" t="n"/>
      <c r="J9929" s="9" t="n"/>
      <c r="K9929" s="9" t="n"/>
      <c r="L9929" s="9">
        <f>IF(COUNTA($A9929:$K9929)=0,"",IF(AND(IFERROR($H9929,0)&gt;0,LEN(TRIM($K9929&amp;""))&gt;0,IFERROR(LOOKUP(2,1/((LISTS!$M$2:$M$13&lt;&gt;"")*ISNUMBER(SEARCH(LISTS!$M$2:$M$13,$I9929))),LISTS!$N$2:$N$13),"NO")="SI"),"SI","NO"))</f>
        <v/>
      </c>
      <c r="M9929" s="9">
        <f>IF(COUNTA($A9929:$K9929)=0,"",IF($K9929&lt;&gt;"",IF(COUNTIF($K$19:$K9929,$K9929)&gt;1,"SI","NO"),IF(COUNTIFS($A$19:$A9929,$A9929,$C$19:$C9929,$C9929,$J$19:$J9929,$J9929,$D$19:$D9929,$D9929)&gt;1,"SI","NO")))</f>
        <v/>
      </c>
      <c r="N9929" s="11">
        <f>IF(COUNTA($A9929:$K9929)=0,"",IF(AND($L9929="SI",$M9929="NO"),IFERROR($H9929,0),0))</f>
        <v/>
      </c>
      <c r="O9929" s="9">
        <f>IF(COUNTA($A9929:$K9929)=0,"",IF($M9929="SI","CUFE o factura duplicada dentro del reporte; no se suma dos veces",IF(IFERROR($H9929,0)&lt;=0,"DIAN reporta valor susceptible 0",IF($L9929="NO",IFERROR(LOOKUP(2,1/((LISTS!$M$2:$M$13&lt;&gt;"")*ISNUMBER(SEARCH(LISTS!$M$2:$M$13,$I9929))),LISTS!$O$2:$O$13),"Medio de pago no elegible o no identificado por DIAN"),"Apta automaticamente por pago electronico y base positiva"))))</f>
        <v/>
      </c>
    </row>
    <row r="9930">
      <c r="A9930" s="9" t="n"/>
      <c r="B9930" s="9" t="n"/>
      <c r="C9930" s="12" t="n"/>
      <c r="D9930" s="11" t="n"/>
      <c r="E9930" s="11" t="n"/>
      <c r="F9930" s="11" t="n"/>
      <c r="G9930" s="11" t="n"/>
      <c r="H9930" s="11" t="n"/>
      <c r="I9930" s="9" t="n"/>
      <c r="J9930" s="9" t="n"/>
      <c r="K9930" s="9" t="n"/>
      <c r="L9930" s="9">
        <f>IF(COUNTA($A9930:$K9930)=0,"",IF(AND(IFERROR($H9930,0)&gt;0,LEN(TRIM($K9930&amp;""))&gt;0,IFERROR(LOOKUP(2,1/((LISTS!$M$2:$M$13&lt;&gt;"")*ISNUMBER(SEARCH(LISTS!$M$2:$M$13,$I9930))),LISTS!$N$2:$N$13),"NO")="SI"),"SI","NO"))</f>
        <v/>
      </c>
      <c r="M9930" s="9">
        <f>IF(COUNTA($A9930:$K9930)=0,"",IF($K9930&lt;&gt;"",IF(COUNTIF($K$19:$K9930,$K9930)&gt;1,"SI","NO"),IF(COUNTIFS($A$19:$A9930,$A9930,$C$19:$C9930,$C9930,$J$19:$J9930,$J9930,$D$19:$D9930,$D9930)&gt;1,"SI","NO")))</f>
        <v/>
      </c>
      <c r="N9930" s="11">
        <f>IF(COUNTA($A9930:$K9930)=0,"",IF(AND($L9930="SI",$M9930="NO"),IFERROR($H9930,0),0))</f>
        <v/>
      </c>
      <c r="O9930" s="9">
        <f>IF(COUNTA($A9930:$K9930)=0,"",IF($M9930="SI","CUFE o factura duplicada dentro del reporte; no se suma dos veces",IF(IFERROR($H9930,0)&lt;=0,"DIAN reporta valor susceptible 0",IF($L9930="NO",IFERROR(LOOKUP(2,1/((LISTS!$M$2:$M$13&lt;&gt;"")*ISNUMBER(SEARCH(LISTS!$M$2:$M$13,$I9930))),LISTS!$O$2:$O$13),"Medio de pago no elegible o no identificado por DIAN"),"Apta automaticamente por pago electronico y base positiva"))))</f>
        <v/>
      </c>
    </row>
    <row r="9931">
      <c r="A9931" s="9" t="n"/>
      <c r="B9931" s="9" t="n"/>
      <c r="C9931" s="12" t="n"/>
      <c r="D9931" s="11" t="n"/>
      <c r="E9931" s="11" t="n"/>
      <c r="F9931" s="11" t="n"/>
      <c r="G9931" s="11" t="n"/>
      <c r="H9931" s="11" t="n"/>
      <c r="I9931" s="9" t="n"/>
      <c r="J9931" s="9" t="n"/>
      <c r="K9931" s="9" t="n"/>
      <c r="L9931" s="9">
        <f>IF(COUNTA($A9931:$K9931)=0,"",IF(AND(IFERROR($H9931,0)&gt;0,LEN(TRIM($K9931&amp;""))&gt;0,IFERROR(LOOKUP(2,1/((LISTS!$M$2:$M$13&lt;&gt;"")*ISNUMBER(SEARCH(LISTS!$M$2:$M$13,$I9931))),LISTS!$N$2:$N$13),"NO")="SI"),"SI","NO"))</f>
        <v/>
      </c>
      <c r="M9931" s="9">
        <f>IF(COUNTA($A9931:$K9931)=0,"",IF($K9931&lt;&gt;"",IF(COUNTIF($K$19:$K9931,$K9931)&gt;1,"SI","NO"),IF(COUNTIFS($A$19:$A9931,$A9931,$C$19:$C9931,$C9931,$J$19:$J9931,$J9931,$D$19:$D9931,$D9931)&gt;1,"SI","NO")))</f>
        <v/>
      </c>
      <c r="N9931" s="11">
        <f>IF(COUNTA($A9931:$K9931)=0,"",IF(AND($L9931="SI",$M9931="NO"),IFERROR($H9931,0),0))</f>
        <v/>
      </c>
      <c r="O9931" s="9">
        <f>IF(COUNTA($A9931:$K9931)=0,"",IF($M9931="SI","CUFE o factura duplicada dentro del reporte; no se suma dos veces",IF(IFERROR($H9931,0)&lt;=0,"DIAN reporta valor susceptible 0",IF($L9931="NO",IFERROR(LOOKUP(2,1/((LISTS!$M$2:$M$13&lt;&gt;"")*ISNUMBER(SEARCH(LISTS!$M$2:$M$13,$I9931))),LISTS!$O$2:$O$13),"Medio de pago no elegible o no identificado por DIAN"),"Apta automaticamente por pago electronico y base positiva"))))</f>
        <v/>
      </c>
    </row>
    <row r="9932">
      <c r="A9932" s="9" t="n"/>
      <c r="B9932" s="9" t="n"/>
      <c r="C9932" s="12" t="n"/>
      <c r="D9932" s="11" t="n"/>
      <c r="E9932" s="11" t="n"/>
      <c r="F9932" s="11" t="n"/>
      <c r="G9932" s="11" t="n"/>
      <c r="H9932" s="11" t="n"/>
      <c r="I9932" s="9" t="n"/>
      <c r="J9932" s="9" t="n"/>
      <c r="K9932" s="9" t="n"/>
      <c r="L9932" s="9">
        <f>IF(COUNTA($A9932:$K9932)=0,"",IF(AND(IFERROR($H9932,0)&gt;0,LEN(TRIM($K9932&amp;""))&gt;0,IFERROR(LOOKUP(2,1/((LISTS!$M$2:$M$13&lt;&gt;"")*ISNUMBER(SEARCH(LISTS!$M$2:$M$13,$I9932))),LISTS!$N$2:$N$13),"NO")="SI"),"SI","NO"))</f>
        <v/>
      </c>
      <c r="M9932" s="9">
        <f>IF(COUNTA($A9932:$K9932)=0,"",IF($K9932&lt;&gt;"",IF(COUNTIF($K$19:$K9932,$K9932)&gt;1,"SI","NO"),IF(COUNTIFS($A$19:$A9932,$A9932,$C$19:$C9932,$C9932,$J$19:$J9932,$J9932,$D$19:$D9932,$D9932)&gt;1,"SI","NO")))</f>
        <v/>
      </c>
      <c r="N9932" s="11">
        <f>IF(COUNTA($A9932:$K9932)=0,"",IF(AND($L9932="SI",$M9932="NO"),IFERROR($H9932,0),0))</f>
        <v/>
      </c>
      <c r="O9932" s="9">
        <f>IF(COUNTA($A9932:$K9932)=0,"",IF($M9932="SI","CUFE o factura duplicada dentro del reporte; no se suma dos veces",IF(IFERROR($H9932,0)&lt;=0,"DIAN reporta valor susceptible 0",IF($L9932="NO",IFERROR(LOOKUP(2,1/((LISTS!$M$2:$M$13&lt;&gt;"")*ISNUMBER(SEARCH(LISTS!$M$2:$M$13,$I9932))),LISTS!$O$2:$O$13),"Medio de pago no elegible o no identificado por DIAN"),"Apta automaticamente por pago electronico y base positiva"))))</f>
        <v/>
      </c>
    </row>
    <row r="9933">
      <c r="A9933" s="9" t="n"/>
      <c r="B9933" s="9" t="n"/>
      <c r="C9933" s="12" t="n"/>
      <c r="D9933" s="11" t="n"/>
      <c r="E9933" s="11" t="n"/>
      <c r="F9933" s="11" t="n"/>
      <c r="G9933" s="11" t="n"/>
      <c r="H9933" s="11" t="n"/>
      <c r="I9933" s="9" t="n"/>
      <c r="J9933" s="9" t="n"/>
      <c r="K9933" s="9" t="n"/>
      <c r="L9933" s="9">
        <f>IF(COUNTA($A9933:$K9933)=0,"",IF(AND(IFERROR($H9933,0)&gt;0,LEN(TRIM($K9933&amp;""))&gt;0,IFERROR(LOOKUP(2,1/((LISTS!$M$2:$M$13&lt;&gt;"")*ISNUMBER(SEARCH(LISTS!$M$2:$M$13,$I9933))),LISTS!$N$2:$N$13),"NO")="SI"),"SI","NO"))</f>
        <v/>
      </c>
      <c r="M9933" s="9">
        <f>IF(COUNTA($A9933:$K9933)=0,"",IF($K9933&lt;&gt;"",IF(COUNTIF($K$19:$K9933,$K9933)&gt;1,"SI","NO"),IF(COUNTIFS($A$19:$A9933,$A9933,$C$19:$C9933,$C9933,$J$19:$J9933,$J9933,$D$19:$D9933,$D9933)&gt;1,"SI","NO")))</f>
        <v/>
      </c>
      <c r="N9933" s="11">
        <f>IF(COUNTA($A9933:$K9933)=0,"",IF(AND($L9933="SI",$M9933="NO"),IFERROR($H9933,0),0))</f>
        <v/>
      </c>
      <c r="O9933" s="9">
        <f>IF(COUNTA($A9933:$K9933)=0,"",IF($M9933="SI","CUFE o factura duplicada dentro del reporte; no se suma dos veces",IF(IFERROR($H9933,0)&lt;=0,"DIAN reporta valor susceptible 0",IF($L9933="NO",IFERROR(LOOKUP(2,1/((LISTS!$M$2:$M$13&lt;&gt;"")*ISNUMBER(SEARCH(LISTS!$M$2:$M$13,$I9933))),LISTS!$O$2:$O$13),"Medio de pago no elegible o no identificado por DIAN"),"Apta automaticamente por pago electronico y base positiva"))))</f>
        <v/>
      </c>
    </row>
    <row r="9934">
      <c r="A9934" s="9" t="n"/>
      <c r="B9934" s="9" t="n"/>
      <c r="C9934" s="12" t="n"/>
      <c r="D9934" s="11" t="n"/>
      <c r="E9934" s="11" t="n"/>
      <c r="F9934" s="11" t="n"/>
      <c r="G9934" s="11" t="n"/>
      <c r="H9934" s="11" t="n"/>
      <c r="I9934" s="9" t="n"/>
      <c r="J9934" s="9" t="n"/>
      <c r="K9934" s="9" t="n"/>
      <c r="L9934" s="9">
        <f>IF(COUNTA($A9934:$K9934)=0,"",IF(AND(IFERROR($H9934,0)&gt;0,LEN(TRIM($K9934&amp;""))&gt;0,IFERROR(LOOKUP(2,1/((LISTS!$M$2:$M$13&lt;&gt;"")*ISNUMBER(SEARCH(LISTS!$M$2:$M$13,$I9934))),LISTS!$N$2:$N$13),"NO")="SI"),"SI","NO"))</f>
        <v/>
      </c>
      <c r="M9934" s="9">
        <f>IF(COUNTA($A9934:$K9934)=0,"",IF($K9934&lt;&gt;"",IF(COUNTIF($K$19:$K9934,$K9934)&gt;1,"SI","NO"),IF(COUNTIFS($A$19:$A9934,$A9934,$C$19:$C9934,$C9934,$J$19:$J9934,$J9934,$D$19:$D9934,$D9934)&gt;1,"SI","NO")))</f>
        <v/>
      </c>
      <c r="N9934" s="11">
        <f>IF(COUNTA($A9934:$K9934)=0,"",IF(AND($L9934="SI",$M9934="NO"),IFERROR($H9934,0),0))</f>
        <v/>
      </c>
      <c r="O9934" s="9">
        <f>IF(COUNTA($A9934:$K9934)=0,"",IF($M9934="SI","CUFE o factura duplicada dentro del reporte; no se suma dos veces",IF(IFERROR($H9934,0)&lt;=0,"DIAN reporta valor susceptible 0",IF($L9934="NO",IFERROR(LOOKUP(2,1/((LISTS!$M$2:$M$13&lt;&gt;"")*ISNUMBER(SEARCH(LISTS!$M$2:$M$13,$I9934))),LISTS!$O$2:$O$13),"Medio de pago no elegible o no identificado por DIAN"),"Apta automaticamente por pago electronico y base positiva"))))</f>
        <v/>
      </c>
    </row>
    <row r="9935">
      <c r="A9935" s="9" t="n"/>
      <c r="B9935" s="9" t="n"/>
      <c r="C9935" s="12" t="n"/>
      <c r="D9935" s="11" t="n"/>
      <c r="E9935" s="11" t="n"/>
      <c r="F9935" s="11" t="n"/>
      <c r="G9935" s="11" t="n"/>
      <c r="H9935" s="11" t="n"/>
      <c r="I9935" s="9" t="n"/>
      <c r="J9935" s="9" t="n"/>
      <c r="K9935" s="9" t="n"/>
      <c r="L9935" s="9">
        <f>IF(COUNTA($A9935:$K9935)=0,"",IF(AND(IFERROR($H9935,0)&gt;0,LEN(TRIM($K9935&amp;""))&gt;0,IFERROR(LOOKUP(2,1/((LISTS!$M$2:$M$13&lt;&gt;"")*ISNUMBER(SEARCH(LISTS!$M$2:$M$13,$I9935))),LISTS!$N$2:$N$13),"NO")="SI"),"SI","NO"))</f>
        <v/>
      </c>
      <c r="M9935" s="9">
        <f>IF(COUNTA($A9935:$K9935)=0,"",IF($K9935&lt;&gt;"",IF(COUNTIF($K$19:$K9935,$K9935)&gt;1,"SI","NO"),IF(COUNTIFS($A$19:$A9935,$A9935,$C$19:$C9935,$C9935,$J$19:$J9935,$J9935,$D$19:$D9935,$D9935)&gt;1,"SI","NO")))</f>
        <v/>
      </c>
      <c r="N9935" s="11">
        <f>IF(COUNTA($A9935:$K9935)=0,"",IF(AND($L9935="SI",$M9935="NO"),IFERROR($H9935,0),0))</f>
        <v/>
      </c>
      <c r="O9935" s="9">
        <f>IF(COUNTA($A9935:$K9935)=0,"",IF($M9935="SI","CUFE o factura duplicada dentro del reporte; no se suma dos veces",IF(IFERROR($H9935,0)&lt;=0,"DIAN reporta valor susceptible 0",IF($L9935="NO",IFERROR(LOOKUP(2,1/((LISTS!$M$2:$M$13&lt;&gt;"")*ISNUMBER(SEARCH(LISTS!$M$2:$M$13,$I9935))),LISTS!$O$2:$O$13),"Medio de pago no elegible o no identificado por DIAN"),"Apta automaticamente por pago electronico y base positiva"))))</f>
        <v/>
      </c>
    </row>
    <row r="9936">
      <c r="A9936" s="9" t="n"/>
      <c r="B9936" s="9" t="n"/>
      <c r="C9936" s="12" t="n"/>
      <c r="D9936" s="11" t="n"/>
      <c r="E9936" s="11" t="n"/>
      <c r="F9936" s="11" t="n"/>
      <c r="G9936" s="11" t="n"/>
      <c r="H9936" s="11" t="n"/>
      <c r="I9936" s="9" t="n"/>
      <c r="J9936" s="9" t="n"/>
      <c r="K9936" s="9" t="n"/>
      <c r="L9936" s="9">
        <f>IF(COUNTA($A9936:$K9936)=0,"",IF(AND(IFERROR($H9936,0)&gt;0,LEN(TRIM($K9936&amp;""))&gt;0,IFERROR(LOOKUP(2,1/((LISTS!$M$2:$M$13&lt;&gt;"")*ISNUMBER(SEARCH(LISTS!$M$2:$M$13,$I9936))),LISTS!$N$2:$N$13),"NO")="SI"),"SI","NO"))</f>
        <v/>
      </c>
      <c r="M9936" s="9">
        <f>IF(COUNTA($A9936:$K9936)=0,"",IF($K9936&lt;&gt;"",IF(COUNTIF($K$19:$K9936,$K9936)&gt;1,"SI","NO"),IF(COUNTIFS($A$19:$A9936,$A9936,$C$19:$C9936,$C9936,$J$19:$J9936,$J9936,$D$19:$D9936,$D9936)&gt;1,"SI","NO")))</f>
        <v/>
      </c>
      <c r="N9936" s="11">
        <f>IF(COUNTA($A9936:$K9936)=0,"",IF(AND($L9936="SI",$M9936="NO"),IFERROR($H9936,0),0))</f>
        <v/>
      </c>
      <c r="O9936" s="9">
        <f>IF(COUNTA($A9936:$K9936)=0,"",IF($M9936="SI","CUFE o factura duplicada dentro del reporte; no se suma dos veces",IF(IFERROR($H9936,0)&lt;=0,"DIAN reporta valor susceptible 0",IF($L9936="NO",IFERROR(LOOKUP(2,1/((LISTS!$M$2:$M$13&lt;&gt;"")*ISNUMBER(SEARCH(LISTS!$M$2:$M$13,$I9936))),LISTS!$O$2:$O$13),"Medio de pago no elegible o no identificado por DIAN"),"Apta automaticamente por pago electronico y base positiva"))))</f>
        <v/>
      </c>
    </row>
    <row r="9937">
      <c r="A9937" s="9" t="n"/>
      <c r="B9937" s="9" t="n"/>
      <c r="C9937" s="12" t="n"/>
      <c r="D9937" s="11" t="n"/>
      <c r="E9937" s="11" t="n"/>
      <c r="F9937" s="11" t="n"/>
      <c r="G9937" s="11" t="n"/>
      <c r="H9937" s="11" t="n"/>
      <c r="I9937" s="9" t="n"/>
      <c r="J9937" s="9" t="n"/>
      <c r="K9937" s="9" t="n"/>
      <c r="L9937" s="9">
        <f>IF(COUNTA($A9937:$K9937)=0,"",IF(AND(IFERROR($H9937,0)&gt;0,LEN(TRIM($K9937&amp;""))&gt;0,IFERROR(LOOKUP(2,1/((LISTS!$M$2:$M$13&lt;&gt;"")*ISNUMBER(SEARCH(LISTS!$M$2:$M$13,$I9937))),LISTS!$N$2:$N$13),"NO")="SI"),"SI","NO"))</f>
        <v/>
      </c>
      <c r="M9937" s="9">
        <f>IF(COUNTA($A9937:$K9937)=0,"",IF($K9937&lt;&gt;"",IF(COUNTIF($K$19:$K9937,$K9937)&gt;1,"SI","NO"),IF(COUNTIFS($A$19:$A9937,$A9937,$C$19:$C9937,$C9937,$J$19:$J9937,$J9937,$D$19:$D9937,$D9937)&gt;1,"SI","NO")))</f>
        <v/>
      </c>
      <c r="N9937" s="11">
        <f>IF(COUNTA($A9937:$K9937)=0,"",IF(AND($L9937="SI",$M9937="NO"),IFERROR($H9937,0),0))</f>
        <v/>
      </c>
      <c r="O9937" s="9">
        <f>IF(COUNTA($A9937:$K9937)=0,"",IF($M9937="SI","CUFE o factura duplicada dentro del reporte; no se suma dos veces",IF(IFERROR($H9937,0)&lt;=0,"DIAN reporta valor susceptible 0",IF($L9937="NO",IFERROR(LOOKUP(2,1/((LISTS!$M$2:$M$13&lt;&gt;"")*ISNUMBER(SEARCH(LISTS!$M$2:$M$13,$I9937))),LISTS!$O$2:$O$13),"Medio de pago no elegible o no identificado por DIAN"),"Apta automaticamente por pago electronico y base positiva"))))</f>
        <v/>
      </c>
    </row>
    <row r="9938">
      <c r="A9938" s="9" t="n"/>
      <c r="B9938" s="9" t="n"/>
      <c r="C9938" s="12" t="n"/>
      <c r="D9938" s="11" t="n"/>
      <c r="E9938" s="11" t="n"/>
      <c r="F9938" s="11" t="n"/>
      <c r="G9938" s="11" t="n"/>
      <c r="H9938" s="11" t="n"/>
      <c r="I9938" s="9" t="n"/>
      <c r="J9938" s="9" t="n"/>
      <c r="K9938" s="9" t="n"/>
      <c r="L9938" s="9">
        <f>IF(COUNTA($A9938:$K9938)=0,"",IF(AND(IFERROR($H9938,0)&gt;0,LEN(TRIM($K9938&amp;""))&gt;0,IFERROR(LOOKUP(2,1/((LISTS!$M$2:$M$13&lt;&gt;"")*ISNUMBER(SEARCH(LISTS!$M$2:$M$13,$I9938))),LISTS!$N$2:$N$13),"NO")="SI"),"SI","NO"))</f>
        <v/>
      </c>
      <c r="M9938" s="9">
        <f>IF(COUNTA($A9938:$K9938)=0,"",IF($K9938&lt;&gt;"",IF(COUNTIF($K$19:$K9938,$K9938)&gt;1,"SI","NO"),IF(COUNTIFS($A$19:$A9938,$A9938,$C$19:$C9938,$C9938,$J$19:$J9938,$J9938,$D$19:$D9938,$D9938)&gt;1,"SI","NO")))</f>
        <v/>
      </c>
      <c r="N9938" s="11">
        <f>IF(COUNTA($A9938:$K9938)=0,"",IF(AND($L9938="SI",$M9938="NO"),IFERROR($H9938,0),0))</f>
        <v/>
      </c>
      <c r="O9938" s="9">
        <f>IF(COUNTA($A9938:$K9938)=0,"",IF($M9938="SI","CUFE o factura duplicada dentro del reporte; no se suma dos veces",IF(IFERROR($H9938,0)&lt;=0,"DIAN reporta valor susceptible 0",IF($L9938="NO",IFERROR(LOOKUP(2,1/((LISTS!$M$2:$M$13&lt;&gt;"")*ISNUMBER(SEARCH(LISTS!$M$2:$M$13,$I9938))),LISTS!$O$2:$O$13),"Medio de pago no elegible o no identificado por DIAN"),"Apta automaticamente por pago electronico y base positiva"))))</f>
        <v/>
      </c>
    </row>
    <row r="9939">
      <c r="A9939" s="9" t="n"/>
      <c r="B9939" s="9" t="n"/>
      <c r="C9939" s="12" t="n"/>
      <c r="D9939" s="11" t="n"/>
      <c r="E9939" s="11" t="n"/>
      <c r="F9939" s="11" t="n"/>
      <c r="G9939" s="11" t="n"/>
      <c r="H9939" s="11" t="n"/>
      <c r="I9939" s="9" t="n"/>
      <c r="J9939" s="9" t="n"/>
      <c r="K9939" s="9" t="n"/>
      <c r="L9939" s="9">
        <f>IF(COUNTA($A9939:$K9939)=0,"",IF(AND(IFERROR($H9939,0)&gt;0,LEN(TRIM($K9939&amp;""))&gt;0,IFERROR(LOOKUP(2,1/((LISTS!$M$2:$M$13&lt;&gt;"")*ISNUMBER(SEARCH(LISTS!$M$2:$M$13,$I9939))),LISTS!$N$2:$N$13),"NO")="SI"),"SI","NO"))</f>
        <v/>
      </c>
      <c r="M9939" s="9">
        <f>IF(COUNTA($A9939:$K9939)=0,"",IF($K9939&lt;&gt;"",IF(COUNTIF($K$19:$K9939,$K9939)&gt;1,"SI","NO"),IF(COUNTIFS($A$19:$A9939,$A9939,$C$19:$C9939,$C9939,$J$19:$J9939,$J9939,$D$19:$D9939,$D9939)&gt;1,"SI","NO")))</f>
        <v/>
      </c>
      <c r="N9939" s="11">
        <f>IF(COUNTA($A9939:$K9939)=0,"",IF(AND($L9939="SI",$M9939="NO"),IFERROR($H9939,0),0))</f>
        <v/>
      </c>
      <c r="O9939" s="9">
        <f>IF(COUNTA($A9939:$K9939)=0,"",IF($M9939="SI","CUFE o factura duplicada dentro del reporte; no se suma dos veces",IF(IFERROR($H9939,0)&lt;=0,"DIAN reporta valor susceptible 0",IF($L9939="NO",IFERROR(LOOKUP(2,1/((LISTS!$M$2:$M$13&lt;&gt;"")*ISNUMBER(SEARCH(LISTS!$M$2:$M$13,$I9939))),LISTS!$O$2:$O$13),"Medio de pago no elegible o no identificado por DIAN"),"Apta automaticamente por pago electronico y base positiva"))))</f>
        <v/>
      </c>
    </row>
    <row r="9940">
      <c r="A9940" s="9" t="n"/>
      <c r="B9940" s="9" t="n"/>
      <c r="C9940" s="12" t="n"/>
      <c r="D9940" s="11" t="n"/>
      <c r="E9940" s="11" t="n"/>
      <c r="F9940" s="11" t="n"/>
      <c r="G9940" s="11" t="n"/>
      <c r="H9940" s="11" t="n"/>
      <c r="I9940" s="9" t="n"/>
      <c r="J9940" s="9" t="n"/>
      <c r="K9940" s="9" t="n"/>
      <c r="L9940" s="9">
        <f>IF(COUNTA($A9940:$K9940)=0,"",IF(AND(IFERROR($H9940,0)&gt;0,LEN(TRIM($K9940&amp;""))&gt;0,IFERROR(LOOKUP(2,1/((LISTS!$M$2:$M$13&lt;&gt;"")*ISNUMBER(SEARCH(LISTS!$M$2:$M$13,$I9940))),LISTS!$N$2:$N$13),"NO")="SI"),"SI","NO"))</f>
        <v/>
      </c>
      <c r="M9940" s="9">
        <f>IF(COUNTA($A9940:$K9940)=0,"",IF($K9940&lt;&gt;"",IF(COUNTIF($K$19:$K9940,$K9940)&gt;1,"SI","NO"),IF(COUNTIFS($A$19:$A9940,$A9940,$C$19:$C9940,$C9940,$J$19:$J9940,$J9940,$D$19:$D9940,$D9940)&gt;1,"SI","NO")))</f>
        <v/>
      </c>
      <c r="N9940" s="11">
        <f>IF(COUNTA($A9940:$K9940)=0,"",IF(AND($L9940="SI",$M9940="NO"),IFERROR($H9940,0),0))</f>
        <v/>
      </c>
      <c r="O9940" s="9">
        <f>IF(COUNTA($A9940:$K9940)=0,"",IF($M9940="SI","CUFE o factura duplicada dentro del reporte; no se suma dos veces",IF(IFERROR($H9940,0)&lt;=0,"DIAN reporta valor susceptible 0",IF($L9940="NO",IFERROR(LOOKUP(2,1/((LISTS!$M$2:$M$13&lt;&gt;"")*ISNUMBER(SEARCH(LISTS!$M$2:$M$13,$I9940))),LISTS!$O$2:$O$13),"Medio de pago no elegible o no identificado por DIAN"),"Apta automaticamente por pago electronico y base positiva"))))</f>
        <v/>
      </c>
    </row>
    <row r="9941">
      <c r="A9941" s="9" t="n"/>
      <c r="B9941" s="9" t="n"/>
      <c r="C9941" s="12" t="n"/>
      <c r="D9941" s="11" t="n"/>
      <c r="E9941" s="11" t="n"/>
      <c r="F9941" s="11" t="n"/>
      <c r="G9941" s="11" t="n"/>
      <c r="H9941" s="11" t="n"/>
      <c r="I9941" s="9" t="n"/>
      <c r="J9941" s="9" t="n"/>
      <c r="K9941" s="9" t="n"/>
      <c r="L9941" s="9">
        <f>IF(COUNTA($A9941:$K9941)=0,"",IF(AND(IFERROR($H9941,0)&gt;0,LEN(TRIM($K9941&amp;""))&gt;0,IFERROR(LOOKUP(2,1/((LISTS!$M$2:$M$13&lt;&gt;"")*ISNUMBER(SEARCH(LISTS!$M$2:$M$13,$I9941))),LISTS!$N$2:$N$13),"NO")="SI"),"SI","NO"))</f>
        <v/>
      </c>
      <c r="M9941" s="9">
        <f>IF(COUNTA($A9941:$K9941)=0,"",IF($K9941&lt;&gt;"",IF(COUNTIF($K$19:$K9941,$K9941)&gt;1,"SI","NO"),IF(COUNTIFS($A$19:$A9941,$A9941,$C$19:$C9941,$C9941,$J$19:$J9941,$J9941,$D$19:$D9941,$D9941)&gt;1,"SI","NO")))</f>
        <v/>
      </c>
      <c r="N9941" s="11">
        <f>IF(COUNTA($A9941:$K9941)=0,"",IF(AND($L9941="SI",$M9941="NO"),IFERROR($H9941,0),0))</f>
        <v/>
      </c>
      <c r="O9941" s="9">
        <f>IF(COUNTA($A9941:$K9941)=0,"",IF($M9941="SI","CUFE o factura duplicada dentro del reporte; no se suma dos veces",IF(IFERROR($H9941,0)&lt;=0,"DIAN reporta valor susceptible 0",IF($L9941="NO",IFERROR(LOOKUP(2,1/((LISTS!$M$2:$M$13&lt;&gt;"")*ISNUMBER(SEARCH(LISTS!$M$2:$M$13,$I9941))),LISTS!$O$2:$O$13),"Medio de pago no elegible o no identificado por DIAN"),"Apta automaticamente por pago electronico y base positiva"))))</f>
        <v/>
      </c>
    </row>
    <row r="9942">
      <c r="A9942" s="9" t="n"/>
      <c r="B9942" s="9" t="n"/>
      <c r="C9942" s="12" t="n"/>
      <c r="D9942" s="11" t="n"/>
      <c r="E9942" s="11" t="n"/>
      <c r="F9942" s="11" t="n"/>
      <c r="G9942" s="11" t="n"/>
      <c r="H9942" s="11" t="n"/>
      <c r="I9942" s="9" t="n"/>
      <c r="J9942" s="9" t="n"/>
      <c r="K9942" s="9" t="n"/>
      <c r="L9942" s="9">
        <f>IF(COUNTA($A9942:$K9942)=0,"",IF(AND(IFERROR($H9942,0)&gt;0,LEN(TRIM($K9942&amp;""))&gt;0,IFERROR(LOOKUP(2,1/((LISTS!$M$2:$M$13&lt;&gt;"")*ISNUMBER(SEARCH(LISTS!$M$2:$M$13,$I9942))),LISTS!$N$2:$N$13),"NO")="SI"),"SI","NO"))</f>
        <v/>
      </c>
      <c r="M9942" s="9">
        <f>IF(COUNTA($A9942:$K9942)=0,"",IF($K9942&lt;&gt;"",IF(COUNTIF($K$19:$K9942,$K9942)&gt;1,"SI","NO"),IF(COUNTIFS($A$19:$A9942,$A9942,$C$19:$C9942,$C9942,$J$19:$J9942,$J9942,$D$19:$D9942,$D9942)&gt;1,"SI","NO")))</f>
        <v/>
      </c>
      <c r="N9942" s="11">
        <f>IF(COUNTA($A9942:$K9942)=0,"",IF(AND($L9942="SI",$M9942="NO"),IFERROR($H9942,0),0))</f>
        <v/>
      </c>
      <c r="O9942" s="9">
        <f>IF(COUNTA($A9942:$K9942)=0,"",IF($M9942="SI","CUFE o factura duplicada dentro del reporte; no se suma dos veces",IF(IFERROR($H9942,0)&lt;=0,"DIAN reporta valor susceptible 0",IF($L9942="NO",IFERROR(LOOKUP(2,1/((LISTS!$M$2:$M$13&lt;&gt;"")*ISNUMBER(SEARCH(LISTS!$M$2:$M$13,$I9942))),LISTS!$O$2:$O$13),"Medio de pago no elegible o no identificado por DIAN"),"Apta automaticamente por pago electronico y base positiva"))))</f>
        <v/>
      </c>
    </row>
    <row r="9943">
      <c r="A9943" s="9" t="n"/>
      <c r="B9943" s="9" t="n"/>
      <c r="C9943" s="12" t="n"/>
      <c r="D9943" s="11" t="n"/>
      <c r="E9943" s="11" t="n"/>
      <c r="F9943" s="11" t="n"/>
      <c r="G9943" s="11" t="n"/>
      <c r="H9943" s="11" t="n"/>
      <c r="I9943" s="9" t="n"/>
      <c r="J9943" s="9" t="n"/>
      <c r="K9943" s="9" t="n"/>
      <c r="L9943" s="9">
        <f>IF(COUNTA($A9943:$K9943)=0,"",IF(AND(IFERROR($H9943,0)&gt;0,LEN(TRIM($K9943&amp;""))&gt;0,IFERROR(LOOKUP(2,1/((LISTS!$M$2:$M$13&lt;&gt;"")*ISNUMBER(SEARCH(LISTS!$M$2:$M$13,$I9943))),LISTS!$N$2:$N$13),"NO")="SI"),"SI","NO"))</f>
        <v/>
      </c>
      <c r="M9943" s="9">
        <f>IF(COUNTA($A9943:$K9943)=0,"",IF($K9943&lt;&gt;"",IF(COUNTIF($K$19:$K9943,$K9943)&gt;1,"SI","NO"),IF(COUNTIFS($A$19:$A9943,$A9943,$C$19:$C9943,$C9943,$J$19:$J9943,$J9943,$D$19:$D9943,$D9943)&gt;1,"SI","NO")))</f>
        <v/>
      </c>
      <c r="N9943" s="11">
        <f>IF(COUNTA($A9943:$K9943)=0,"",IF(AND($L9943="SI",$M9943="NO"),IFERROR($H9943,0),0))</f>
        <v/>
      </c>
      <c r="O9943" s="9">
        <f>IF(COUNTA($A9943:$K9943)=0,"",IF($M9943="SI","CUFE o factura duplicada dentro del reporte; no se suma dos veces",IF(IFERROR($H9943,0)&lt;=0,"DIAN reporta valor susceptible 0",IF($L9943="NO",IFERROR(LOOKUP(2,1/((LISTS!$M$2:$M$13&lt;&gt;"")*ISNUMBER(SEARCH(LISTS!$M$2:$M$13,$I9943))),LISTS!$O$2:$O$13),"Medio de pago no elegible o no identificado por DIAN"),"Apta automaticamente por pago electronico y base positiva"))))</f>
        <v/>
      </c>
    </row>
    <row r="9944">
      <c r="A9944" s="9" t="n"/>
      <c r="B9944" s="9" t="n"/>
      <c r="C9944" s="12" t="n"/>
      <c r="D9944" s="11" t="n"/>
      <c r="E9944" s="11" t="n"/>
      <c r="F9944" s="11" t="n"/>
      <c r="G9944" s="11" t="n"/>
      <c r="H9944" s="11" t="n"/>
      <c r="I9944" s="9" t="n"/>
      <c r="J9944" s="9" t="n"/>
      <c r="K9944" s="9" t="n"/>
      <c r="L9944" s="9">
        <f>IF(COUNTA($A9944:$K9944)=0,"",IF(AND(IFERROR($H9944,0)&gt;0,LEN(TRIM($K9944&amp;""))&gt;0,IFERROR(LOOKUP(2,1/((LISTS!$M$2:$M$13&lt;&gt;"")*ISNUMBER(SEARCH(LISTS!$M$2:$M$13,$I9944))),LISTS!$N$2:$N$13),"NO")="SI"),"SI","NO"))</f>
        <v/>
      </c>
      <c r="M9944" s="9">
        <f>IF(COUNTA($A9944:$K9944)=0,"",IF($K9944&lt;&gt;"",IF(COUNTIF($K$19:$K9944,$K9944)&gt;1,"SI","NO"),IF(COUNTIFS($A$19:$A9944,$A9944,$C$19:$C9944,$C9944,$J$19:$J9944,$J9944,$D$19:$D9944,$D9944)&gt;1,"SI","NO")))</f>
        <v/>
      </c>
      <c r="N9944" s="11">
        <f>IF(COUNTA($A9944:$K9944)=0,"",IF(AND($L9944="SI",$M9944="NO"),IFERROR($H9944,0),0))</f>
        <v/>
      </c>
      <c r="O9944" s="9">
        <f>IF(COUNTA($A9944:$K9944)=0,"",IF($M9944="SI","CUFE o factura duplicada dentro del reporte; no se suma dos veces",IF(IFERROR($H9944,0)&lt;=0,"DIAN reporta valor susceptible 0",IF($L9944="NO",IFERROR(LOOKUP(2,1/((LISTS!$M$2:$M$13&lt;&gt;"")*ISNUMBER(SEARCH(LISTS!$M$2:$M$13,$I9944))),LISTS!$O$2:$O$13),"Medio de pago no elegible o no identificado por DIAN"),"Apta automaticamente por pago electronico y base positiva"))))</f>
        <v/>
      </c>
    </row>
    <row r="9945">
      <c r="A9945" s="9" t="n"/>
      <c r="B9945" s="9" t="n"/>
      <c r="C9945" s="12" t="n"/>
      <c r="D9945" s="11" t="n"/>
      <c r="E9945" s="11" t="n"/>
      <c r="F9945" s="11" t="n"/>
      <c r="G9945" s="11" t="n"/>
      <c r="H9945" s="11" t="n"/>
      <c r="I9945" s="9" t="n"/>
      <c r="J9945" s="9" t="n"/>
      <c r="K9945" s="9" t="n"/>
      <c r="L9945" s="9">
        <f>IF(COUNTA($A9945:$K9945)=0,"",IF(AND(IFERROR($H9945,0)&gt;0,LEN(TRIM($K9945&amp;""))&gt;0,IFERROR(LOOKUP(2,1/((LISTS!$M$2:$M$13&lt;&gt;"")*ISNUMBER(SEARCH(LISTS!$M$2:$M$13,$I9945))),LISTS!$N$2:$N$13),"NO")="SI"),"SI","NO"))</f>
        <v/>
      </c>
      <c r="M9945" s="9">
        <f>IF(COUNTA($A9945:$K9945)=0,"",IF($K9945&lt;&gt;"",IF(COUNTIF($K$19:$K9945,$K9945)&gt;1,"SI","NO"),IF(COUNTIFS($A$19:$A9945,$A9945,$C$19:$C9945,$C9945,$J$19:$J9945,$J9945,$D$19:$D9945,$D9945)&gt;1,"SI","NO")))</f>
        <v/>
      </c>
      <c r="N9945" s="11">
        <f>IF(COUNTA($A9945:$K9945)=0,"",IF(AND($L9945="SI",$M9945="NO"),IFERROR($H9945,0),0))</f>
        <v/>
      </c>
      <c r="O9945" s="9">
        <f>IF(COUNTA($A9945:$K9945)=0,"",IF($M9945="SI","CUFE o factura duplicada dentro del reporte; no se suma dos veces",IF(IFERROR($H9945,0)&lt;=0,"DIAN reporta valor susceptible 0",IF($L9945="NO",IFERROR(LOOKUP(2,1/((LISTS!$M$2:$M$13&lt;&gt;"")*ISNUMBER(SEARCH(LISTS!$M$2:$M$13,$I9945))),LISTS!$O$2:$O$13),"Medio de pago no elegible o no identificado por DIAN"),"Apta automaticamente por pago electronico y base positiva"))))</f>
        <v/>
      </c>
    </row>
    <row r="9946">
      <c r="A9946" s="9" t="n"/>
      <c r="B9946" s="9" t="n"/>
      <c r="C9946" s="12" t="n"/>
      <c r="D9946" s="11" t="n"/>
      <c r="E9946" s="11" t="n"/>
      <c r="F9946" s="11" t="n"/>
      <c r="G9946" s="11" t="n"/>
      <c r="H9946" s="11" t="n"/>
      <c r="I9946" s="9" t="n"/>
      <c r="J9946" s="9" t="n"/>
      <c r="K9946" s="9" t="n"/>
      <c r="L9946" s="9">
        <f>IF(COUNTA($A9946:$K9946)=0,"",IF(AND(IFERROR($H9946,0)&gt;0,LEN(TRIM($K9946&amp;""))&gt;0,IFERROR(LOOKUP(2,1/((LISTS!$M$2:$M$13&lt;&gt;"")*ISNUMBER(SEARCH(LISTS!$M$2:$M$13,$I9946))),LISTS!$N$2:$N$13),"NO")="SI"),"SI","NO"))</f>
        <v/>
      </c>
      <c r="M9946" s="9">
        <f>IF(COUNTA($A9946:$K9946)=0,"",IF($K9946&lt;&gt;"",IF(COUNTIF($K$19:$K9946,$K9946)&gt;1,"SI","NO"),IF(COUNTIFS($A$19:$A9946,$A9946,$C$19:$C9946,$C9946,$J$19:$J9946,$J9946,$D$19:$D9946,$D9946)&gt;1,"SI","NO")))</f>
        <v/>
      </c>
      <c r="N9946" s="11">
        <f>IF(COUNTA($A9946:$K9946)=0,"",IF(AND($L9946="SI",$M9946="NO"),IFERROR($H9946,0),0))</f>
        <v/>
      </c>
      <c r="O9946" s="9">
        <f>IF(COUNTA($A9946:$K9946)=0,"",IF($M9946="SI","CUFE o factura duplicada dentro del reporte; no se suma dos veces",IF(IFERROR($H9946,0)&lt;=0,"DIAN reporta valor susceptible 0",IF($L9946="NO",IFERROR(LOOKUP(2,1/((LISTS!$M$2:$M$13&lt;&gt;"")*ISNUMBER(SEARCH(LISTS!$M$2:$M$13,$I9946))),LISTS!$O$2:$O$13),"Medio de pago no elegible o no identificado por DIAN"),"Apta automaticamente por pago electronico y base positiva"))))</f>
        <v/>
      </c>
    </row>
    <row r="9947">
      <c r="A9947" s="9" t="n"/>
      <c r="B9947" s="9" t="n"/>
      <c r="C9947" s="12" t="n"/>
      <c r="D9947" s="11" t="n"/>
      <c r="E9947" s="11" t="n"/>
      <c r="F9947" s="11" t="n"/>
      <c r="G9947" s="11" t="n"/>
      <c r="H9947" s="11" t="n"/>
      <c r="I9947" s="9" t="n"/>
      <c r="J9947" s="9" t="n"/>
      <c r="K9947" s="9" t="n"/>
      <c r="L9947" s="9">
        <f>IF(COUNTA($A9947:$K9947)=0,"",IF(AND(IFERROR($H9947,0)&gt;0,LEN(TRIM($K9947&amp;""))&gt;0,IFERROR(LOOKUP(2,1/((LISTS!$M$2:$M$13&lt;&gt;"")*ISNUMBER(SEARCH(LISTS!$M$2:$M$13,$I9947))),LISTS!$N$2:$N$13),"NO")="SI"),"SI","NO"))</f>
        <v/>
      </c>
      <c r="M9947" s="9">
        <f>IF(COUNTA($A9947:$K9947)=0,"",IF($K9947&lt;&gt;"",IF(COUNTIF($K$19:$K9947,$K9947)&gt;1,"SI","NO"),IF(COUNTIFS($A$19:$A9947,$A9947,$C$19:$C9947,$C9947,$J$19:$J9947,$J9947,$D$19:$D9947,$D9947)&gt;1,"SI","NO")))</f>
        <v/>
      </c>
      <c r="N9947" s="11">
        <f>IF(COUNTA($A9947:$K9947)=0,"",IF(AND($L9947="SI",$M9947="NO"),IFERROR($H9947,0),0))</f>
        <v/>
      </c>
      <c r="O9947" s="9">
        <f>IF(COUNTA($A9947:$K9947)=0,"",IF($M9947="SI","CUFE o factura duplicada dentro del reporte; no se suma dos veces",IF(IFERROR($H9947,0)&lt;=0,"DIAN reporta valor susceptible 0",IF($L9947="NO",IFERROR(LOOKUP(2,1/((LISTS!$M$2:$M$13&lt;&gt;"")*ISNUMBER(SEARCH(LISTS!$M$2:$M$13,$I9947))),LISTS!$O$2:$O$13),"Medio de pago no elegible o no identificado por DIAN"),"Apta automaticamente por pago electronico y base positiva"))))</f>
        <v/>
      </c>
    </row>
    <row r="9948">
      <c r="A9948" s="9" t="n"/>
      <c r="B9948" s="9" t="n"/>
      <c r="C9948" s="12" t="n"/>
      <c r="D9948" s="11" t="n"/>
      <c r="E9948" s="11" t="n"/>
      <c r="F9948" s="11" t="n"/>
      <c r="G9948" s="11" t="n"/>
      <c r="H9948" s="11" t="n"/>
      <c r="I9948" s="9" t="n"/>
      <c r="J9948" s="9" t="n"/>
      <c r="K9948" s="9" t="n"/>
      <c r="L9948" s="9">
        <f>IF(COUNTA($A9948:$K9948)=0,"",IF(AND(IFERROR($H9948,0)&gt;0,LEN(TRIM($K9948&amp;""))&gt;0,IFERROR(LOOKUP(2,1/((LISTS!$M$2:$M$13&lt;&gt;"")*ISNUMBER(SEARCH(LISTS!$M$2:$M$13,$I9948))),LISTS!$N$2:$N$13),"NO")="SI"),"SI","NO"))</f>
        <v/>
      </c>
      <c r="M9948" s="9">
        <f>IF(COUNTA($A9948:$K9948)=0,"",IF($K9948&lt;&gt;"",IF(COUNTIF($K$19:$K9948,$K9948)&gt;1,"SI","NO"),IF(COUNTIFS($A$19:$A9948,$A9948,$C$19:$C9948,$C9948,$J$19:$J9948,$J9948,$D$19:$D9948,$D9948)&gt;1,"SI","NO")))</f>
        <v/>
      </c>
      <c r="N9948" s="11">
        <f>IF(COUNTA($A9948:$K9948)=0,"",IF(AND($L9948="SI",$M9948="NO"),IFERROR($H9948,0),0))</f>
        <v/>
      </c>
      <c r="O9948" s="9">
        <f>IF(COUNTA($A9948:$K9948)=0,"",IF($M9948="SI","CUFE o factura duplicada dentro del reporte; no se suma dos veces",IF(IFERROR($H9948,0)&lt;=0,"DIAN reporta valor susceptible 0",IF($L9948="NO",IFERROR(LOOKUP(2,1/((LISTS!$M$2:$M$13&lt;&gt;"")*ISNUMBER(SEARCH(LISTS!$M$2:$M$13,$I9948))),LISTS!$O$2:$O$13),"Medio de pago no elegible o no identificado por DIAN"),"Apta automaticamente por pago electronico y base positiva"))))</f>
        <v/>
      </c>
    </row>
    <row r="9949">
      <c r="A9949" s="9" t="n"/>
      <c r="B9949" s="9" t="n"/>
      <c r="C9949" s="12" t="n"/>
      <c r="D9949" s="11" t="n"/>
      <c r="E9949" s="11" t="n"/>
      <c r="F9949" s="11" t="n"/>
      <c r="G9949" s="11" t="n"/>
      <c r="H9949" s="11" t="n"/>
      <c r="I9949" s="9" t="n"/>
      <c r="J9949" s="9" t="n"/>
      <c r="K9949" s="9" t="n"/>
      <c r="L9949" s="9">
        <f>IF(COUNTA($A9949:$K9949)=0,"",IF(AND(IFERROR($H9949,0)&gt;0,LEN(TRIM($K9949&amp;""))&gt;0,IFERROR(LOOKUP(2,1/((LISTS!$M$2:$M$13&lt;&gt;"")*ISNUMBER(SEARCH(LISTS!$M$2:$M$13,$I9949))),LISTS!$N$2:$N$13),"NO")="SI"),"SI","NO"))</f>
        <v/>
      </c>
      <c r="M9949" s="9">
        <f>IF(COUNTA($A9949:$K9949)=0,"",IF($K9949&lt;&gt;"",IF(COUNTIF($K$19:$K9949,$K9949)&gt;1,"SI","NO"),IF(COUNTIFS($A$19:$A9949,$A9949,$C$19:$C9949,$C9949,$J$19:$J9949,$J9949,$D$19:$D9949,$D9949)&gt;1,"SI","NO")))</f>
        <v/>
      </c>
      <c r="N9949" s="11">
        <f>IF(COUNTA($A9949:$K9949)=0,"",IF(AND($L9949="SI",$M9949="NO"),IFERROR($H9949,0),0))</f>
        <v/>
      </c>
      <c r="O9949" s="9">
        <f>IF(COUNTA($A9949:$K9949)=0,"",IF($M9949="SI","CUFE o factura duplicada dentro del reporte; no se suma dos veces",IF(IFERROR($H9949,0)&lt;=0,"DIAN reporta valor susceptible 0",IF($L9949="NO",IFERROR(LOOKUP(2,1/((LISTS!$M$2:$M$13&lt;&gt;"")*ISNUMBER(SEARCH(LISTS!$M$2:$M$13,$I9949))),LISTS!$O$2:$O$13),"Medio de pago no elegible o no identificado por DIAN"),"Apta automaticamente por pago electronico y base positiva"))))</f>
        <v/>
      </c>
    </row>
    <row r="9950">
      <c r="A9950" s="9" t="n"/>
      <c r="B9950" s="9" t="n"/>
      <c r="C9950" s="12" t="n"/>
      <c r="D9950" s="11" t="n"/>
      <c r="E9950" s="11" t="n"/>
      <c r="F9950" s="11" t="n"/>
      <c r="G9950" s="11" t="n"/>
      <c r="H9950" s="11" t="n"/>
      <c r="I9950" s="9" t="n"/>
      <c r="J9950" s="9" t="n"/>
      <c r="K9950" s="9" t="n"/>
      <c r="L9950" s="9">
        <f>IF(COUNTA($A9950:$K9950)=0,"",IF(AND(IFERROR($H9950,0)&gt;0,LEN(TRIM($K9950&amp;""))&gt;0,IFERROR(LOOKUP(2,1/((LISTS!$M$2:$M$13&lt;&gt;"")*ISNUMBER(SEARCH(LISTS!$M$2:$M$13,$I9950))),LISTS!$N$2:$N$13),"NO")="SI"),"SI","NO"))</f>
        <v/>
      </c>
      <c r="M9950" s="9">
        <f>IF(COUNTA($A9950:$K9950)=0,"",IF($K9950&lt;&gt;"",IF(COUNTIF($K$19:$K9950,$K9950)&gt;1,"SI","NO"),IF(COUNTIFS($A$19:$A9950,$A9950,$C$19:$C9950,$C9950,$J$19:$J9950,$J9950,$D$19:$D9950,$D9950)&gt;1,"SI","NO")))</f>
        <v/>
      </c>
      <c r="N9950" s="11">
        <f>IF(COUNTA($A9950:$K9950)=0,"",IF(AND($L9950="SI",$M9950="NO"),IFERROR($H9950,0),0))</f>
        <v/>
      </c>
      <c r="O9950" s="9">
        <f>IF(COUNTA($A9950:$K9950)=0,"",IF($M9950="SI","CUFE o factura duplicada dentro del reporte; no se suma dos veces",IF(IFERROR($H9950,0)&lt;=0,"DIAN reporta valor susceptible 0",IF($L9950="NO",IFERROR(LOOKUP(2,1/((LISTS!$M$2:$M$13&lt;&gt;"")*ISNUMBER(SEARCH(LISTS!$M$2:$M$13,$I9950))),LISTS!$O$2:$O$13),"Medio de pago no elegible o no identificado por DIAN"),"Apta automaticamente por pago electronico y base positiva"))))</f>
        <v/>
      </c>
    </row>
    <row r="9951">
      <c r="A9951" s="9" t="n"/>
      <c r="B9951" s="9" t="n"/>
      <c r="C9951" s="12" t="n"/>
      <c r="D9951" s="11" t="n"/>
      <c r="E9951" s="11" t="n"/>
      <c r="F9951" s="11" t="n"/>
      <c r="G9951" s="11" t="n"/>
      <c r="H9951" s="11" t="n"/>
      <c r="I9951" s="9" t="n"/>
      <c r="J9951" s="9" t="n"/>
      <c r="K9951" s="9" t="n"/>
      <c r="L9951" s="9">
        <f>IF(COUNTA($A9951:$K9951)=0,"",IF(AND(IFERROR($H9951,0)&gt;0,LEN(TRIM($K9951&amp;""))&gt;0,IFERROR(LOOKUP(2,1/((LISTS!$M$2:$M$13&lt;&gt;"")*ISNUMBER(SEARCH(LISTS!$M$2:$M$13,$I9951))),LISTS!$N$2:$N$13),"NO")="SI"),"SI","NO"))</f>
        <v/>
      </c>
      <c r="M9951" s="9">
        <f>IF(COUNTA($A9951:$K9951)=0,"",IF($K9951&lt;&gt;"",IF(COUNTIF($K$19:$K9951,$K9951)&gt;1,"SI","NO"),IF(COUNTIFS($A$19:$A9951,$A9951,$C$19:$C9951,$C9951,$J$19:$J9951,$J9951,$D$19:$D9951,$D9951)&gt;1,"SI","NO")))</f>
        <v/>
      </c>
      <c r="N9951" s="11">
        <f>IF(COUNTA($A9951:$K9951)=0,"",IF(AND($L9951="SI",$M9951="NO"),IFERROR($H9951,0),0))</f>
        <v/>
      </c>
      <c r="O9951" s="9">
        <f>IF(COUNTA($A9951:$K9951)=0,"",IF($M9951="SI","CUFE o factura duplicada dentro del reporte; no se suma dos veces",IF(IFERROR($H9951,0)&lt;=0,"DIAN reporta valor susceptible 0",IF($L9951="NO",IFERROR(LOOKUP(2,1/((LISTS!$M$2:$M$13&lt;&gt;"")*ISNUMBER(SEARCH(LISTS!$M$2:$M$13,$I9951))),LISTS!$O$2:$O$13),"Medio de pago no elegible o no identificado por DIAN"),"Apta automaticamente por pago electronico y base positiva"))))</f>
        <v/>
      </c>
    </row>
    <row r="9952">
      <c r="A9952" s="9" t="n"/>
      <c r="B9952" s="9" t="n"/>
      <c r="C9952" s="12" t="n"/>
      <c r="D9952" s="11" t="n"/>
      <c r="E9952" s="11" t="n"/>
      <c r="F9952" s="11" t="n"/>
      <c r="G9952" s="11" t="n"/>
      <c r="H9952" s="11" t="n"/>
      <c r="I9952" s="9" t="n"/>
      <c r="J9952" s="9" t="n"/>
      <c r="K9952" s="9" t="n"/>
      <c r="L9952" s="9">
        <f>IF(COUNTA($A9952:$K9952)=0,"",IF(AND(IFERROR($H9952,0)&gt;0,LEN(TRIM($K9952&amp;""))&gt;0,IFERROR(LOOKUP(2,1/((LISTS!$M$2:$M$13&lt;&gt;"")*ISNUMBER(SEARCH(LISTS!$M$2:$M$13,$I9952))),LISTS!$N$2:$N$13),"NO")="SI"),"SI","NO"))</f>
        <v/>
      </c>
      <c r="M9952" s="9">
        <f>IF(COUNTA($A9952:$K9952)=0,"",IF($K9952&lt;&gt;"",IF(COUNTIF($K$19:$K9952,$K9952)&gt;1,"SI","NO"),IF(COUNTIFS($A$19:$A9952,$A9952,$C$19:$C9952,$C9952,$J$19:$J9952,$J9952,$D$19:$D9952,$D9952)&gt;1,"SI","NO")))</f>
        <v/>
      </c>
      <c r="N9952" s="11">
        <f>IF(COUNTA($A9952:$K9952)=0,"",IF(AND($L9952="SI",$M9952="NO"),IFERROR($H9952,0),0))</f>
        <v/>
      </c>
      <c r="O9952" s="9">
        <f>IF(COUNTA($A9952:$K9952)=0,"",IF($M9952="SI","CUFE o factura duplicada dentro del reporte; no se suma dos veces",IF(IFERROR($H9952,0)&lt;=0,"DIAN reporta valor susceptible 0",IF($L9952="NO",IFERROR(LOOKUP(2,1/((LISTS!$M$2:$M$13&lt;&gt;"")*ISNUMBER(SEARCH(LISTS!$M$2:$M$13,$I9952))),LISTS!$O$2:$O$13),"Medio de pago no elegible o no identificado por DIAN"),"Apta automaticamente por pago electronico y base positiva"))))</f>
        <v/>
      </c>
    </row>
    <row r="9953">
      <c r="A9953" s="9" t="n"/>
      <c r="B9953" s="9" t="n"/>
      <c r="C9953" s="12" t="n"/>
      <c r="D9953" s="11" t="n"/>
      <c r="E9953" s="11" t="n"/>
      <c r="F9953" s="11" t="n"/>
      <c r="G9953" s="11" t="n"/>
      <c r="H9953" s="11" t="n"/>
      <c r="I9953" s="9" t="n"/>
      <c r="J9953" s="9" t="n"/>
      <c r="K9953" s="9" t="n"/>
      <c r="L9953" s="9">
        <f>IF(COUNTA($A9953:$K9953)=0,"",IF(AND(IFERROR($H9953,0)&gt;0,LEN(TRIM($K9953&amp;""))&gt;0,IFERROR(LOOKUP(2,1/((LISTS!$M$2:$M$13&lt;&gt;"")*ISNUMBER(SEARCH(LISTS!$M$2:$M$13,$I9953))),LISTS!$N$2:$N$13),"NO")="SI"),"SI","NO"))</f>
        <v/>
      </c>
      <c r="M9953" s="9">
        <f>IF(COUNTA($A9953:$K9953)=0,"",IF($K9953&lt;&gt;"",IF(COUNTIF($K$19:$K9953,$K9953)&gt;1,"SI","NO"),IF(COUNTIFS($A$19:$A9953,$A9953,$C$19:$C9953,$C9953,$J$19:$J9953,$J9953,$D$19:$D9953,$D9953)&gt;1,"SI","NO")))</f>
        <v/>
      </c>
      <c r="N9953" s="11">
        <f>IF(COUNTA($A9953:$K9953)=0,"",IF(AND($L9953="SI",$M9953="NO"),IFERROR($H9953,0),0))</f>
        <v/>
      </c>
      <c r="O9953" s="9">
        <f>IF(COUNTA($A9953:$K9953)=0,"",IF($M9953="SI","CUFE o factura duplicada dentro del reporte; no se suma dos veces",IF(IFERROR($H9953,0)&lt;=0,"DIAN reporta valor susceptible 0",IF($L9953="NO",IFERROR(LOOKUP(2,1/((LISTS!$M$2:$M$13&lt;&gt;"")*ISNUMBER(SEARCH(LISTS!$M$2:$M$13,$I9953))),LISTS!$O$2:$O$13),"Medio de pago no elegible o no identificado por DIAN"),"Apta automaticamente por pago electronico y base positiva"))))</f>
        <v/>
      </c>
    </row>
    <row r="9954">
      <c r="A9954" s="9" t="n"/>
      <c r="B9954" s="9" t="n"/>
      <c r="C9954" s="12" t="n"/>
      <c r="D9954" s="11" t="n"/>
      <c r="E9954" s="11" t="n"/>
      <c r="F9954" s="11" t="n"/>
      <c r="G9954" s="11" t="n"/>
      <c r="H9954" s="11" t="n"/>
      <c r="I9954" s="9" t="n"/>
      <c r="J9954" s="9" t="n"/>
      <c r="K9954" s="9" t="n"/>
      <c r="L9954" s="9">
        <f>IF(COUNTA($A9954:$K9954)=0,"",IF(AND(IFERROR($H9954,0)&gt;0,LEN(TRIM($K9954&amp;""))&gt;0,IFERROR(LOOKUP(2,1/((LISTS!$M$2:$M$13&lt;&gt;"")*ISNUMBER(SEARCH(LISTS!$M$2:$M$13,$I9954))),LISTS!$N$2:$N$13),"NO")="SI"),"SI","NO"))</f>
        <v/>
      </c>
      <c r="M9954" s="9">
        <f>IF(COUNTA($A9954:$K9954)=0,"",IF($K9954&lt;&gt;"",IF(COUNTIF($K$19:$K9954,$K9954)&gt;1,"SI","NO"),IF(COUNTIFS($A$19:$A9954,$A9954,$C$19:$C9954,$C9954,$J$19:$J9954,$J9954,$D$19:$D9954,$D9954)&gt;1,"SI","NO")))</f>
        <v/>
      </c>
      <c r="N9954" s="11">
        <f>IF(COUNTA($A9954:$K9954)=0,"",IF(AND($L9954="SI",$M9954="NO"),IFERROR($H9954,0),0))</f>
        <v/>
      </c>
      <c r="O9954" s="9">
        <f>IF(COUNTA($A9954:$K9954)=0,"",IF($M9954="SI","CUFE o factura duplicada dentro del reporte; no se suma dos veces",IF(IFERROR($H9954,0)&lt;=0,"DIAN reporta valor susceptible 0",IF($L9954="NO",IFERROR(LOOKUP(2,1/((LISTS!$M$2:$M$13&lt;&gt;"")*ISNUMBER(SEARCH(LISTS!$M$2:$M$13,$I9954))),LISTS!$O$2:$O$13),"Medio de pago no elegible o no identificado por DIAN"),"Apta automaticamente por pago electronico y base positiva"))))</f>
        <v/>
      </c>
    </row>
    <row r="9955">
      <c r="A9955" s="9" t="n"/>
      <c r="B9955" s="9" t="n"/>
      <c r="C9955" s="12" t="n"/>
      <c r="D9955" s="11" t="n"/>
      <c r="E9955" s="11" t="n"/>
      <c r="F9955" s="11" t="n"/>
      <c r="G9955" s="11" t="n"/>
      <c r="H9955" s="11" t="n"/>
      <c r="I9955" s="9" t="n"/>
      <c r="J9955" s="9" t="n"/>
      <c r="K9955" s="9" t="n"/>
      <c r="L9955" s="9">
        <f>IF(COUNTA($A9955:$K9955)=0,"",IF(AND(IFERROR($H9955,0)&gt;0,LEN(TRIM($K9955&amp;""))&gt;0,IFERROR(LOOKUP(2,1/((LISTS!$M$2:$M$13&lt;&gt;"")*ISNUMBER(SEARCH(LISTS!$M$2:$M$13,$I9955))),LISTS!$N$2:$N$13),"NO")="SI"),"SI","NO"))</f>
        <v/>
      </c>
      <c r="M9955" s="9">
        <f>IF(COUNTA($A9955:$K9955)=0,"",IF($K9955&lt;&gt;"",IF(COUNTIF($K$19:$K9955,$K9955)&gt;1,"SI","NO"),IF(COUNTIFS($A$19:$A9955,$A9955,$C$19:$C9955,$C9955,$J$19:$J9955,$J9955,$D$19:$D9955,$D9955)&gt;1,"SI","NO")))</f>
        <v/>
      </c>
      <c r="N9955" s="11">
        <f>IF(COUNTA($A9955:$K9955)=0,"",IF(AND($L9955="SI",$M9955="NO"),IFERROR($H9955,0),0))</f>
        <v/>
      </c>
      <c r="O9955" s="9">
        <f>IF(COUNTA($A9955:$K9955)=0,"",IF($M9955="SI","CUFE o factura duplicada dentro del reporte; no se suma dos veces",IF(IFERROR($H9955,0)&lt;=0,"DIAN reporta valor susceptible 0",IF($L9955="NO",IFERROR(LOOKUP(2,1/((LISTS!$M$2:$M$13&lt;&gt;"")*ISNUMBER(SEARCH(LISTS!$M$2:$M$13,$I9955))),LISTS!$O$2:$O$13),"Medio de pago no elegible o no identificado por DIAN"),"Apta automaticamente por pago electronico y base positiva"))))</f>
        <v/>
      </c>
    </row>
    <row r="9956">
      <c r="A9956" s="9" t="n"/>
      <c r="B9956" s="9" t="n"/>
      <c r="C9956" s="12" t="n"/>
      <c r="D9956" s="11" t="n"/>
      <c r="E9956" s="11" t="n"/>
      <c r="F9956" s="11" t="n"/>
      <c r="G9956" s="11" t="n"/>
      <c r="H9956" s="11" t="n"/>
      <c r="I9956" s="9" t="n"/>
      <c r="J9956" s="9" t="n"/>
      <c r="K9956" s="9" t="n"/>
      <c r="L9956" s="9">
        <f>IF(COUNTA($A9956:$K9956)=0,"",IF(AND(IFERROR($H9956,0)&gt;0,LEN(TRIM($K9956&amp;""))&gt;0,IFERROR(LOOKUP(2,1/((LISTS!$M$2:$M$13&lt;&gt;"")*ISNUMBER(SEARCH(LISTS!$M$2:$M$13,$I9956))),LISTS!$N$2:$N$13),"NO")="SI"),"SI","NO"))</f>
        <v/>
      </c>
      <c r="M9956" s="9">
        <f>IF(COUNTA($A9956:$K9956)=0,"",IF($K9956&lt;&gt;"",IF(COUNTIF($K$19:$K9956,$K9956)&gt;1,"SI","NO"),IF(COUNTIFS($A$19:$A9956,$A9956,$C$19:$C9956,$C9956,$J$19:$J9956,$J9956,$D$19:$D9956,$D9956)&gt;1,"SI","NO")))</f>
        <v/>
      </c>
      <c r="N9956" s="11">
        <f>IF(COUNTA($A9956:$K9956)=0,"",IF(AND($L9956="SI",$M9956="NO"),IFERROR($H9956,0),0))</f>
        <v/>
      </c>
      <c r="O9956" s="9">
        <f>IF(COUNTA($A9956:$K9956)=0,"",IF($M9956="SI","CUFE o factura duplicada dentro del reporte; no se suma dos veces",IF(IFERROR($H9956,0)&lt;=0,"DIAN reporta valor susceptible 0",IF($L9956="NO",IFERROR(LOOKUP(2,1/((LISTS!$M$2:$M$13&lt;&gt;"")*ISNUMBER(SEARCH(LISTS!$M$2:$M$13,$I9956))),LISTS!$O$2:$O$13),"Medio de pago no elegible o no identificado por DIAN"),"Apta automaticamente por pago electronico y base positiva"))))</f>
        <v/>
      </c>
    </row>
    <row r="9957">
      <c r="A9957" s="9" t="n"/>
      <c r="B9957" s="9" t="n"/>
      <c r="C9957" s="12" t="n"/>
      <c r="D9957" s="11" t="n"/>
      <c r="E9957" s="11" t="n"/>
      <c r="F9957" s="11" t="n"/>
      <c r="G9957" s="11" t="n"/>
      <c r="H9957" s="11" t="n"/>
      <c r="I9957" s="9" t="n"/>
      <c r="J9957" s="9" t="n"/>
      <c r="K9957" s="9" t="n"/>
      <c r="L9957" s="9">
        <f>IF(COUNTA($A9957:$K9957)=0,"",IF(AND(IFERROR($H9957,0)&gt;0,LEN(TRIM($K9957&amp;""))&gt;0,IFERROR(LOOKUP(2,1/((LISTS!$M$2:$M$13&lt;&gt;"")*ISNUMBER(SEARCH(LISTS!$M$2:$M$13,$I9957))),LISTS!$N$2:$N$13),"NO")="SI"),"SI","NO"))</f>
        <v/>
      </c>
      <c r="M9957" s="9">
        <f>IF(COUNTA($A9957:$K9957)=0,"",IF($K9957&lt;&gt;"",IF(COUNTIF($K$19:$K9957,$K9957)&gt;1,"SI","NO"),IF(COUNTIFS($A$19:$A9957,$A9957,$C$19:$C9957,$C9957,$J$19:$J9957,$J9957,$D$19:$D9957,$D9957)&gt;1,"SI","NO")))</f>
        <v/>
      </c>
      <c r="N9957" s="11">
        <f>IF(COUNTA($A9957:$K9957)=0,"",IF(AND($L9957="SI",$M9957="NO"),IFERROR($H9957,0),0))</f>
        <v/>
      </c>
      <c r="O9957" s="9">
        <f>IF(COUNTA($A9957:$K9957)=0,"",IF($M9957="SI","CUFE o factura duplicada dentro del reporte; no se suma dos veces",IF(IFERROR($H9957,0)&lt;=0,"DIAN reporta valor susceptible 0",IF($L9957="NO",IFERROR(LOOKUP(2,1/((LISTS!$M$2:$M$13&lt;&gt;"")*ISNUMBER(SEARCH(LISTS!$M$2:$M$13,$I9957))),LISTS!$O$2:$O$13),"Medio de pago no elegible o no identificado por DIAN"),"Apta automaticamente por pago electronico y base positiva"))))</f>
        <v/>
      </c>
    </row>
    <row r="9958">
      <c r="A9958" s="9" t="n"/>
      <c r="B9958" s="9" t="n"/>
      <c r="C9958" s="12" t="n"/>
      <c r="D9958" s="11" t="n"/>
      <c r="E9958" s="11" t="n"/>
      <c r="F9958" s="11" t="n"/>
      <c r="G9958" s="11" t="n"/>
      <c r="H9958" s="11" t="n"/>
      <c r="I9958" s="9" t="n"/>
      <c r="J9958" s="9" t="n"/>
      <c r="K9958" s="9" t="n"/>
      <c r="L9958" s="9">
        <f>IF(COUNTA($A9958:$K9958)=0,"",IF(AND(IFERROR($H9958,0)&gt;0,LEN(TRIM($K9958&amp;""))&gt;0,IFERROR(LOOKUP(2,1/((LISTS!$M$2:$M$13&lt;&gt;"")*ISNUMBER(SEARCH(LISTS!$M$2:$M$13,$I9958))),LISTS!$N$2:$N$13),"NO")="SI"),"SI","NO"))</f>
        <v/>
      </c>
      <c r="M9958" s="9">
        <f>IF(COUNTA($A9958:$K9958)=0,"",IF($K9958&lt;&gt;"",IF(COUNTIF($K$19:$K9958,$K9958)&gt;1,"SI","NO"),IF(COUNTIFS($A$19:$A9958,$A9958,$C$19:$C9958,$C9958,$J$19:$J9958,$J9958,$D$19:$D9958,$D9958)&gt;1,"SI","NO")))</f>
        <v/>
      </c>
      <c r="N9958" s="11">
        <f>IF(COUNTA($A9958:$K9958)=0,"",IF(AND($L9958="SI",$M9958="NO"),IFERROR($H9958,0),0))</f>
        <v/>
      </c>
      <c r="O9958" s="9">
        <f>IF(COUNTA($A9958:$K9958)=0,"",IF($M9958="SI","CUFE o factura duplicada dentro del reporte; no se suma dos veces",IF(IFERROR($H9958,0)&lt;=0,"DIAN reporta valor susceptible 0",IF($L9958="NO",IFERROR(LOOKUP(2,1/((LISTS!$M$2:$M$13&lt;&gt;"")*ISNUMBER(SEARCH(LISTS!$M$2:$M$13,$I9958))),LISTS!$O$2:$O$13),"Medio de pago no elegible o no identificado por DIAN"),"Apta automaticamente por pago electronico y base positiva"))))</f>
        <v/>
      </c>
    </row>
    <row r="9959">
      <c r="A9959" s="9" t="n"/>
      <c r="B9959" s="9" t="n"/>
      <c r="C9959" s="12" t="n"/>
      <c r="D9959" s="11" t="n"/>
      <c r="E9959" s="11" t="n"/>
      <c r="F9959" s="11" t="n"/>
      <c r="G9959" s="11" t="n"/>
      <c r="H9959" s="11" t="n"/>
      <c r="I9959" s="9" t="n"/>
      <c r="J9959" s="9" t="n"/>
      <c r="K9959" s="9" t="n"/>
      <c r="L9959" s="9">
        <f>IF(COUNTA($A9959:$K9959)=0,"",IF(AND(IFERROR($H9959,0)&gt;0,LEN(TRIM($K9959&amp;""))&gt;0,IFERROR(LOOKUP(2,1/((LISTS!$M$2:$M$13&lt;&gt;"")*ISNUMBER(SEARCH(LISTS!$M$2:$M$13,$I9959))),LISTS!$N$2:$N$13),"NO")="SI"),"SI","NO"))</f>
        <v/>
      </c>
      <c r="M9959" s="9">
        <f>IF(COUNTA($A9959:$K9959)=0,"",IF($K9959&lt;&gt;"",IF(COUNTIF($K$19:$K9959,$K9959)&gt;1,"SI","NO"),IF(COUNTIFS($A$19:$A9959,$A9959,$C$19:$C9959,$C9959,$J$19:$J9959,$J9959,$D$19:$D9959,$D9959)&gt;1,"SI","NO")))</f>
        <v/>
      </c>
      <c r="N9959" s="11">
        <f>IF(COUNTA($A9959:$K9959)=0,"",IF(AND($L9959="SI",$M9959="NO"),IFERROR($H9959,0),0))</f>
        <v/>
      </c>
      <c r="O9959" s="9">
        <f>IF(COUNTA($A9959:$K9959)=0,"",IF($M9959="SI","CUFE o factura duplicada dentro del reporte; no se suma dos veces",IF(IFERROR($H9959,0)&lt;=0,"DIAN reporta valor susceptible 0",IF($L9959="NO",IFERROR(LOOKUP(2,1/((LISTS!$M$2:$M$13&lt;&gt;"")*ISNUMBER(SEARCH(LISTS!$M$2:$M$13,$I9959))),LISTS!$O$2:$O$13),"Medio de pago no elegible o no identificado por DIAN"),"Apta automaticamente por pago electronico y base positiva"))))</f>
        <v/>
      </c>
    </row>
    <row r="9960">
      <c r="A9960" s="9" t="n"/>
      <c r="B9960" s="9" t="n"/>
      <c r="C9960" s="12" t="n"/>
      <c r="D9960" s="11" t="n"/>
      <c r="E9960" s="11" t="n"/>
      <c r="F9960" s="11" t="n"/>
      <c r="G9960" s="11" t="n"/>
      <c r="H9960" s="11" t="n"/>
      <c r="I9960" s="9" t="n"/>
      <c r="J9960" s="9" t="n"/>
      <c r="K9960" s="9" t="n"/>
      <c r="L9960" s="9">
        <f>IF(COUNTA($A9960:$K9960)=0,"",IF(AND(IFERROR($H9960,0)&gt;0,LEN(TRIM($K9960&amp;""))&gt;0,IFERROR(LOOKUP(2,1/((LISTS!$M$2:$M$13&lt;&gt;"")*ISNUMBER(SEARCH(LISTS!$M$2:$M$13,$I9960))),LISTS!$N$2:$N$13),"NO")="SI"),"SI","NO"))</f>
        <v/>
      </c>
      <c r="M9960" s="9">
        <f>IF(COUNTA($A9960:$K9960)=0,"",IF($K9960&lt;&gt;"",IF(COUNTIF($K$19:$K9960,$K9960)&gt;1,"SI","NO"),IF(COUNTIFS($A$19:$A9960,$A9960,$C$19:$C9960,$C9960,$J$19:$J9960,$J9960,$D$19:$D9960,$D9960)&gt;1,"SI","NO")))</f>
        <v/>
      </c>
      <c r="N9960" s="11">
        <f>IF(COUNTA($A9960:$K9960)=0,"",IF(AND($L9960="SI",$M9960="NO"),IFERROR($H9960,0),0))</f>
        <v/>
      </c>
      <c r="O9960" s="9">
        <f>IF(COUNTA($A9960:$K9960)=0,"",IF($M9960="SI","CUFE o factura duplicada dentro del reporte; no se suma dos veces",IF(IFERROR($H9960,0)&lt;=0,"DIAN reporta valor susceptible 0",IF($L9960="NO",IFERROR(LOOKUP(2,1/((LISTS!$M$2:$M$13&lt;&gt;"")*ISNUMBER(SEARCH(LISTS!$M$2:$M$13,$I9960))),LISTS!$O$2:$O$13),"Medio de pago no elegible o no identificado por DIAN"),"Apta automaticamente por pago electronico y base positiva"))))</f>
        <v/>
      </c>
    </row>
    <row r="9961">
      <c r="A9961" s="9" t="n"/>
      <c r="B9961" s="9" t="n"/>
      <c r="C9961" s="12" t="n"/>
      <c r="D9961" s="11" t="n"/>
      <c r="E9961" s="11" t="n"/>
      <c r="F9961" s="11" t="n"/>
      <c r="G9961" s="11" t="n"/>
      <c r="H9961" s="11" t="n"/>
      <c r="I9961" s="9" t="n"/>
      <c r="J9961" s="9" t="n"/>
      <c r="K9961" s="9" t="n"/>
      <c r="L9961" s="9">
        <f>IF(COUNTA($A9961:$K9961)=0,"",IF(AND(IFERROR($H9961,0)&gt;0,LEN(TRIM($K9961&amp;""))&gt;0,IFERROR(LOOKUP(2,1/((LISTS!$M$2:$M$13&lt;&gt;"")*ISNUMBER(SEARCH(LISTS!$M$2:$M$13,$I9961))),LISTS!$N$2:$N$13),"NO")="SI"),"SI","NO"))</f>
        <v/>
      </c>
      <c r="M9961" s="9">
        <f>IF(COUNTA($A9961:$K9961)=0,"",IF($K9961&lt;&gt;"",IF(COUNTIF($K$19:$K9961,$K9961)&gt;1,"SI","NO"),IF(COUNTIFS($A$19:$A9961,$A9961,$C$19:$C9961,$C9961,$J$19:$J9961,$J9961,$D$19:$D9961,$D9961)&gt;1,"SI","NO")))</f>
        <v/>
      </c>
      <c r="N9961" s="11">
        <f>IF(COUNTA($A9961:$K9961)=0,"",IF(AND($L9961="SI",$M9961="NO"),IFERROR($H9961,0),0))</f>
        <v/>
      </c>
      <c r="O9961" s="9">
        <f>IF(COUNTA($A9961:$K9961)=0,"",IF($M9961="SI","CUFE o factura duplicada dentro del reporte; no se suma dos veces",IF(IFERROR($H9961,0)&lt;=0,"DIAN reporta valor susceptible 0",IF($L9961="NO",IFERROR(LOOKUP(2,1/((LISTS!$M$2:$M$13&lt;&gt;"")*ISNUMBER(SEARCH(LISTS!$M$2:$M$13,$I9961))),LISTS!$O$2:$O$13),"Medio de pago no elegible o no identificado por DIAN"),"Apta automaticamente por pago electronico y base positiva"))))</f>
        <v/>
      </c>
    </row>
    <row r="9962">
      <c r="A9962" s="9" t="n"/>
      <c r="B9962" s="9" t="n"/>
      <c r="C9962" s="12" t="n"/>
      <c r="D9962" s="11" t="n"/>
      <c r="E9962" s="11" t="n"/>
      <c r="F9962" s="11" t="n"/>
      <c r="G9962" s="11" t="n"/>
      <c r="H9962" s="11" t="n"/>
      <c r="I9962" s="9" t="n"/>
      <c r="J9962" s="9" t="n"/>
      <c r="K9962" s="9" t="n"/>
      <c r="L9962" s="9">
        <f>IF(COUNTA($A9962:$K9962)=0,"",IF(AND(IFERROR($H9962,0)&gt;0,LEN(TRIM($K9962&amp;""))&gt;0,IFERROR(LOOKUP(2,1/((LISTS!$M$2:$M$13&lt;&gt;"")*ISNUMBER(SEARCH(LISTS!$M$2:$M$13,$I9962))),LISTS!$N$2:$N$13),"NO")="SI"),"SI","NO"))</f>
        <v/>
      </c>
      <c r="M9962" s="9">
        <f>IF(COUNTA($A9962:$K9962)=0,"",IF($K9962&lt;&gt;"",IF(COUNTIF($K$19:$K9962,$K9962)&gt;1,"SI","NO"),IF(COUNTIFS($A$19:$A9962,$A9962,$C$19:$C9962,$C9962,$J$19:$J9962,$J9962,$D$19:$D9962,$D9962)&gt;1,"SI","NO")))</f>
        <v/>
      </c>
      <c r="N9962" s="11">
        <f>IF(COUNTA($A9962:$K9962)=0,"",IF(AND($L9962="SI",$M9962="NO"),IFERROR($H9962,0),0))</f>
        <v/>
      </c>
      <c r="O9962" s="9">
        <f>IF(COUNTA($A9962:$K9962)=0,"",IF($M9962="SI","CUFE o factura duplicada dentro del reporte; no se suma dos veces",IF(IFERROR($H9962,0)&lt;=0,"DIAN reporta valor susceptible 0",IF($L9962="NO",IFERROR(LOOKUP(2,1/((LISTS!$M$2:$M$13&lt;&gt;"")*ISNUMBER(SEARCH(LISTS!$M$2:$M$13,$I9962))),LISTS!$O$2:$O$13),"Medio de pago no elegible o no identificado por DIAN"),"Apta automaticamente por pago electronico y base positiva"))))</f>
        <v/>
      </c>
    </row>
    <row r="9963">
      <c r="A9963" s="9" t="n"/>
      <c r="B9963" s="9" t="n"/>
      <c r="C9963" s="12" t="n"/>
      <c r="D9963" s="11" t="n"/>
      <c r="E9963" s="11" t="n"/>
      <c r="F9963" s="11" t="n"/>
      <c r="G9963" s="11" t="n"/>
      <c r="H9963" s="11" t="n"/>
      <c r="I9963" s="9" t="n"/>
      <c r="J9963" s="9" t="n"/>
      <c r="K9963" s="9" t="n"/>
      <c r="L9963" s="9">
        <f>IF(COUNTA($A9963:$K9963)=0,"",IF(AND(IFERROR($H9963,0)&gt;0,LEN(TRIM($K9963&amp;""))&gt;0,IFERROR(LOOKUP(2,1/((LISTS!$M$2:$M$13&lt;&gt;"")*ISNUMBER(SEARCH(LISTS!$M$2:$M$13,$I9963))),LISTS!$N$2:$N$13),"NO")="SI"),"SI","NO"))</f>
        <v/>
      </c>
      <c r="M9963" s="9">
        <f>IF(COUNTA($A9963:$K9963)=0,"",IF($K9963&lt;&gt;"",IF(COUNTIF($K$19:$K9963,$K9963)&gt;1,"SI","NO"),IF(COUNTIFS($A$19:$A9963,$A9963,$C$19:$C9963,$C9963,$J$19:$J9963,$J9963,$D$19:$D9963,$D9963)&gt;1,"SI","NO")))</f>
        <v/>
      </c>
      <c r="N9963" s="11">
        <f>IF(COUNTA($A9963:$K9963)=0,"",IF(AND($L9963="SI",$M9963="NO"),IFERROR($H9963,0),0))</f>
        <v/>
      </c>
      <c r="O9963" s="9">
        <f>IF(COUNTA($A9963:$K9963)=0,"",IF($M9963="SI","CUFE o factura duplicada dentro del reporte; no se suma dos veces",IF(IFERROR($H9963,0)&lt;=0,"DIAN reporta valor susceptible 0",IF($L9963="NO",IFERROR(LOOKUP(2,1/((LISTS!$M$2:$M$13&lt;&gt;"")*ISNUMBER(SEARCH(LISTS!$M$2:$M$13,$I9963))),LISTS!$O$2:$O$13),"Medio de pago no elegible o no identificado por DIAN"),"Apta automaticamente por pago electronico y base positiva"))))</f>
        <v/>
      </c>
    </row>
    <row r="9964">
      <c r="A9964" s="9" t="n"/>
      <c r="B9964" s="9" t="n"/>
      <c r="C9964" s="12" t="n"/>
      <c r="D9964" s="11" t="n"/>
      <c r="E9964" s="11" t="n"/>
      <c r="F9964" s="11" t="n"/>
      <c r="G9964" s="11" t="n"/>
      <c r="H9964" s="11" t="n"/>
      <c r="I9964" s="9" t="n"/>
      <c r="J9964" s="9" t="n"/>
      <c r="K9964" s="9" t="n"/>
      <c r="L9964" s="9">
        <f>IF(COUNTA($A9964:$K9964)=0,"",IF(AND(IFERROR($H9964,0)&gt;0,LEN(TRIM($K9964&amp;""))&gt;0,IFERROR(LOOKUP(2,1/((LISTS!$M$2:$M$13&lt;&gt;"")*ISNUMBER(SEARCH(LISTS!$M$2:$M$13,$I9964))),LISTS!$N$2:$N$13),"NO")="SI"),"SI","NO"))</f>
        <v/>
      </c>
      <c r="M9964" s="9">
        <f>IF(COUNTA($A9964:$K9964)=0,"",IF($K9964&lt;&gt;"",IF(COUNTIF($K$19:$K9964,$K9964)&gt;1,"SI","NO"),IF(COUNTIFS($A$19:$A9964,$A9964,$C$19:$C9964,$C9964,$J$19:$J9964,$J9964,$D$19:$D9964,$D9964)&gt;1,"SI","NO")))</f>
        <v/>
      </c>
      <c r="N9964" s="11">
        <f>IF(COUNTA($A9964:$K9964)=0,"",IF(AND($L9964="SI",$M9964="NO"),IFERROR($H9964,0),0))</f>
        <v/>
      </c>
      <c r="O9964" s="9">
        <f>IF(COUNTA($A9964:$K9964)=0,"",IF($M9964="SI","CUFE o factura duplicada dentro del reporte; no se suma dos veces",IF(IFERROR($H9964,0)&lt;=0,"DIAN reporta valor susceptible 0",IF($L9964="NO",IFERROR(LOOKUP(2,1/((LISTS!$M$2:$M$13&lt;&gt;"")*ISNUMBER(SEARCH(LISTS!$M$2:$M$13,$I9964))),LISTS!$O$2:$O$13),"Medio de pago no elegible o no identificado por DIAN"),"Apta automaticamente por pago electronico y base positiva"))))</f>
        <v/>
      </c>
    </row>
    <row r="9965">
      <c r="A9965" s="9" t="n"/>
      <c r="B9965" s="9" t="n"/>
      <c r="C9965" s="12" t="n"/>
      <c r="D9965" s="11" t="n"/>
      <c r="E9965" s="11" t="n"/>
      <c r="F9965" s="11" t="n"/>
      <c r="G9965" s="11" t="n"/>
      <c r="H9965" s="11" t="n"/>
      <c r="I9965" s="9" t="n"/>
      <c r="J9965" s="9" t="n"/>
      <c r="K9965" s="9" t="n"/>
      <c r="L9965" s="9">
        <f>IF(COUNTA($A9965:$K9965)=0,"",IF(AND(IFERROR($H9965,0)&gt;0,LEN(TRIM($K9965&amp;""))&gt;0,IFERROR(LOOKUP(2,1/((LISTS!$M$2:$M$13&lt;&gt;"")*ISNUMBER(SEARCH(LISTS!$M$2:$M$13,$I9965))),LISTS!$N$2:$N$13),"NO")="SI"),"SI","NO"))</f>
        <v/>
      </c>
      <c r="M9965" s="9">
        <f>IF(COUNTA($A9965:$K9965)=0,"",IF($K9965&lt;&gt;"",IF(COUNTIF($K$19:$K9965,$K9965)&gt;1,"SI","NO"),IF(COUNTIFS($A$19:$A9965,$A9965,$C$19:$C9965,$C9965,$J$19:$J9965,$J9965,$D$19:$D9965,$D9965)&gt;1,"SI","NO")))</f>
        <v/>
      </c>
      <c r="N9965" s="11">
        <f>IF(COUNTA($A9965:$K9965)=0,"",IF(AND($L9965="SI",$M9965="NO"),IFERROR($H9965,0),0))</f>
        <v/>
      </c>
      <c r="O9965" s="9">
        <f>IF(COUNTA($A9965:$K9965)=0,"",IF($M9965="SI","CUFE o factura duplicada dentro del reporte; no se suma dos veces",IF(IFERROR($H9965,0)&lt;=0,"DIAN reporta valor susceptible 0",IF($L9965="NO",IFERROR(LOOKUP(2,1/((LISTS!$M$2:$M$13&lt;&gt;"")*ISNUMBER(SEARCH(LISTS!$M$2:$M$13,$I9965))),LISTS!$O$2:$O$13),"Medio de pago no elegible o no identificado por DIAN"),"Apta automaticamente por pago electronico y base positiva"))))</f>
        <v/>
      </c>
    </row>
    <row r="9966">
      <c r="A9966" s="9" t="n"/>
      <c r="B9966" s="9" t="n"/>
      <c r="C9966" s="12" t="n"/>
      <c r="D9966" s="11" t="n"/>
      <c r="E9966" s="11" t="n"/>
      <c r="F9966" s="11" t="n"/>
      <c r="G9966" s="11" t="n"/>
      <c r="H9966" s="11" t="n"/>
      <c r="I9966" s="9" t="n"/>
      <c r="J9966" s="9" t="n"/>
      <c r="K9966" s="9" t="n"/>
      <c r="L9966" s="9">
        <f>IF(COUNTA($A9966:$K9966)=0,"",IF(AND(IFERROR($H9966,0)&gt;0,LEN(TRIM($K9966&amp;""))&gt;0,IFERROR(LOOKUP(2,1/((LISTS!$M$2:$M$13&lt;&gt;"")*ISNUMBER(SEARCH(LISTS!$M$2:$M$13,$I9966))),LISTS!$N$2:$N$13),"NO")="SI"),"SI","NO"))</f>
        <v/>
      </c>
      <c r="M9966" s="9">
        <f>IF(COUNTA($A9966:$K9966)=0,"",IF($K9966&lt;&gt;"",IF(COUNTIF($K$19:$K9966,$K9966)&gt;1,"SI","NO"),IF(COUNTIFS($A$19:$A9966,$A9966,$C$19:$C9966,$C9966,$J$19:$J9966,$J9966,$D$19:$D9966,$D9966)&gt;1,"SI","NO")))</f>
        <v/>
      </c>
      <c r="N9966" s="11">
        <f>IF(COUNTA($A9966:$K9966)=0,"",IF(AND($L9966="SI",$M9966="NO"),IFERROR($H9966,0),0))</f>
        <v/>
      </c>
      <c r="O9966" s="9">
        <f>IF(COUNTA($A9966:$K9966)=0,"",IF($M9966="SI","CUFE o factura duplicada dentro del reporte; no se suma dos veces",IF(IFERROR($H9966,0)&lt;=0,"DIAN reporta valor susceptible 0",IF($L9966="NO",IFERROR(LOOKUP(2,1/((LISTS!$M$2:$M$13&lt;&gt;"")*ISNUMBER(SEARCH(LISTS!$M$2:$M$13,$I9966))),LISTS!$O$2:$O$13),"Medio de pago no elegible o no identificado por DIAN"),"Apta automaticamente por pago electronico y base positiva"))))</f>
        <v/>
      </c>
    </row>
    <row r="9967">
      <c r="A9967" s="9" t="n"/>
      <c r="B9967" s="9" t="n"/>
      <c r="C9967" s="12" t="n"/>
      <c r="D9967" s="11" t="n"/>
      <c r="E9967" s="11" t="n"/>
      <c r="F9967" s="11" t="n"/>
      <c r="G9967" s="11" t="n"/>
      <c r="H9967" s="11" t="n"/>
      <c r="I9967" s="9" t="n"/>
      <c r="J9967" s="9" t="n"/>
      <c r="K9967" s="9" t="n"/>
      <c r="L9967" s="9">
        <f>IF(COUNTA($A9967:$K9967)=0,"",IF(AND(IFERROR($H9967,0)&gt;0,LEN(TRIM($K9967&amp;""))&gt;0,IFERROR(LOOKUP(2,1/((LISTS!$M$2:$M$13&lt;&gt;"")*ISNUMBER(SEARCH(LISTS!$M$2:$M$13,$I9967))),LISTS!$N$2:$N$13),"NO")="SI"),"SI","NO"))</f>
        <v/>
      </c>
      <c r="M9967" s="9">
        <f>IF(COUNTA($A9967:$K9967)=0,"",IF($K9967&lt;&gt;"",IF(COUNTIF($K$19:$K9967,$K9967)&gt;1,"SI","NO"),IF(COUNTIFS($A$19:$A9967,$A9967,$C$19:$C9967,$C9967,$J$19:$J9967,$J9967,$D$19:$D9967,$D9967)&gt;1,"SI","NO")))</f>
        <v/>
      </c>
      <c r="N9967" s="11">
        <f>IF(COUNTA($A9967:$K9967)=0,"",IF(AND($L9967="SI",$M9967="NO"),IFERROR($H9967,0),0))</f>
        <v/>
      </c>
      <c r="O9967" s="9">
        <f>IF(COUNTA($A9967:$K9967)=0,"",IF($M9967="SI","CUFE o factura duplicada dentro del reporte; no se suma dos veces",IF(IFERROR($H9967,0)&lt;=0,"DIAN reporta valor susceptible 0",IF($L9967="NO",IFERROR(LOOKUP(2,1/((LISTS!$M$2:$M$13&lt;&gt;"")*ISNUMBER(SEARCH(LISTS!$M$2:$M$13,$I9967))),LISTS!$O$2:$O$13),"Medio de pago no elegible o no identificado por DIAN"),"Apta automaticamente por pago electronico y base positiva"))))</f>
        <v/>
      </c>
    </row>
    <row r="9968">
      <c r="A9968" s="9" t="n"/>
      <c r="B9968" s="9" t="n"/>
      <c r="C9968" s="12" t="n"/>
      <c r="D9968" s="11" t="n"/>
      <c r="E9968" s="11" t="n"/>
      <c r="F9968" s="11" t="n"/>
      <c r="G9968" s="11" t="n"/>
      <c r="H9968" s="11" t="n"/>
      <c r="I9968" s="9" t="n"/>
      <c r="J9968" s="9" t="n"/>
      <c r="K9968" s="9" t="n"/>
      <c r="L9968" s="9">
        <f>IF(COUNTA($A9968:$K9968)=0,"",IF(AND(IFERROR($H9968,0)&gt;0,LEN(TRIM($K9968&amp;""))&gt;0,IFERROR(LOOKUP(2,1/((LISTS!$M$2:$M$13&lt;&gt;"")*ISNUMBER(SEARCH(LISTS!$M$2:$M$13,$I9968))),LISTS!$N$2:$N$13),"NO")="SI"),"SI","NO"))</f>
        <v/>
      </c>
      <c r="M9968" s="9">
        <f>IF(COUNTA($A9968:$K9968)=0,"",IF($K9968&lt;&gt;"",IF(COUNTIF($K$19:$K9968,$K9968)&gt;1,"SI","NO"),IF(COUNTIFS($A$19:$A9968,$A9968,$C$19:$C9968,$C9968,$J$19:$J9968,$J9968,$D$19:$D9968,$D9968)&gt;1,"SI","NO")))</f>
        <v/>
      </c>
      <c r="N9968" s="11">
        <f>IF(COUNTA($A9968:$K9968)=0,"",IF(AND($L9968="SI",$M9968="NO"),IFERROR($H9968,0),0))</f>
        <v/>
      </c>
      <c r="O9968" s="9">
        <f>IF(COUNTA($A9968:$K9968)=0,"",IF($M9968="SI","CUFE o factura duplicada dentro del reporte; no se suma dos veces",IF(IFERROR($H9968,0)&lt;=0,"DIAN reporta valor susceptible 0",IF($L9968="NO",IFERROR(LOOKUP(2,1/((LISTS!$M$2:$M$13&lt;&gt;"")*ISNUMBER(SEARCH(LISTS!$M$2:$M$13,$I9968))),LISTS!$O$2:$O$13),"Medio de pago no elegible o no identificado por DIAN"),"Apta automaticamente por pago electronico y base positiva"))))</f>
        <v/>
      </c>
    </row>
    <row r="9969">
      <c r="A9969" s="9" t="n"/>
      <c r="B9969" s="9" t="n"/>
      <c r="C9969" s="12" t="n"/>
      <c r="D9969" s="11" t="n"/>
      <c r="E9969" s="11" t="n"/>
      <c r="F9969" s="11" t="n"/>
      <c r="G9969" s="11" t="n"/>
      <c r="H9969" s="11" t="n"/>
      <c r="I9969" s="9" t="n"/>
      <c r="J9969" s="9" t="n"/>
      <c r="K9969" s="9" t="n"/>
      <c r="L9969" s="9">
        <f>IF(COUNTA($A9969:$K9969)=0,"",IF(AND(IFERROR($H9969,0)&gt;0,LEN(TRIM($K9969&amp;""))&gt;0,IFERROR(LOOKUP(2,1/((LISTS!$M$2:$M$13&lt;&gt;"")*ISNUMBER(SEARCH(LISTS!$M$2:$M$13,$I9969))),LISTS!$N$2:$N$13),"NO")="SI"),"SI","NO"))</f>
        <v/>
      </c>
      <c r="M9969" s="9">
        <f>IF(COUNTA($A9969:$K9969)=0,"",IF($K9969&lt;&gt;"",IF(COUNTIF($K$19:$K9969,$K9969)&gt;1,"SI","NO"),IF(COUNTIFS($A$19:$A9969,$A9969,$C$19:$C9969,$C9969,$J$19:$J9969,$J9969,$D$19:$D9969,$D9969)&gt;1,"SI","NO")))</f>
        <v/>
      </c>
      <c r="N9969" s="11">
        <f>IF(COUNTA($A9969:$K9969)=0,"",IF(AND($L9969="SI",$M9969="NO"),IFERROR($H9969,0),0))</f>
        <v/>
      </c>
      <c r="O9969" s="9">
        <f>IF(COUNTA($A9969:$K9969)=0,"",IF($M9969="SI","CUFE o factura duplicada dentro del reporte; no se suma dos veces",IF(IFERROR($H9969,0)&lt;=0,"DIAN reporta valor susceptible 0",IF($L9969="NO",IFERROR(LOOKUP(2,1/((LISTS!$M$2:$M$13&lt;&gt;"")*ISNUMBER(SEARCH(LISTS!$M$2:$M$13,$I9969))),LISTS!$O$2:$O$13),"Medio de pago no elegible o no identificado por DIAN"),"Apta automaticamente por pago electronico y base positiva"))))</f>
        <v/>
      </c>
    </row>
    <row r="9970">
      <c r="A9970" s="9" t="n"/>
      <c r="B9970" s="9" t="n"/>
      <c r="C9970" s="12" t="n"/>
      <c r="D9970" s="11" t="n"/>
      <c r="E9970" s="11" t="n"/>
      <c r="F9970" s="11" t="n"/>
      <c r="G9970" s="11" t="n"/>
      <c r="H9970" s="11" t="n"/>
      <c r="I9970" s="9" t="n"/>
      <c r="J9970" s="9" t="n"/>
      <c r="K9970" s="9" t="n"/>
      <c r="L9970" s="9">
        <f>IF(COUNTA($A9970:$K9970)=0,"",IF(AND(IFERROR($H9970,0)&gt;0,LEN(TRIM($K9970&amp;""))&gt;0,IFERROR(LOOKUP(2,1/((LISTS!$M$2:$M$13&lt;&gt;"")*ISNUMBER(SEARCH(LISTS!$M$2:$M$13,$I9970))),LISTS!$N$2:$N$13),"NO")="SI"),"SI","NO"))</f>
        <v/>
      </c>
      <c r="M9970" s="9">
        <f>IF(COUNTA($A9970:$K9970)=0,"",IF($K9970&lt;&gt;"",IF(COUNTIF($K$19:$K9970,$K9970)&gt;1,"SI","NO"),IF(COUNTIFS($A$19:$A9970,$A9970,$C$19:$C9970,$C9970,$J$19:$J9970,$J9970,$D$19:$D9970,$D9970)&gt;1,"SI","NO")))</f>
        <v/>
      </c>
      <c r="N9970" s="11">
        <f>IF(COUNTA($A9970:$K9970)=0,"",IF(AND($L9970="SI",$M9970="NO"),IFERROR($H9970,0),0))</f>
        <v/>
      </c>
      <c r="O9970" s="9">
        <f>IF(COUNTA($A9970:$K9970)=0,"",IF($M9970="SI","CUFE o factura duplicada dentro del reporte; no se suma dos veces",IF(IFERROR($H9970,0)&lt;=0,"DIAN reporta valor susceptible 0",IF($L9970="NO",IFERROR(LOOKUP(2,1/((LISTS!$M$2:$M$13&lt;&gt;"")*ISNUMBER(SEARCH(LISTS!$M$2:$M$13,$I9970))),LISTS!$O$2:$O$13),"Medio de pago no elegible o no identificado por DIAN"),"Apta automaticamente por pago electronico y base positiva"))))</f>
        <v/>
      </c>
    </row>
    <row r="9971">
      <c r="A9971" s="9" t="n"/>
      <c r="B9971" s="9" t="n"/>
      <c r="C9971" s="12" t="n"/>
      <c r="D9971" s="11" t="n"/>
      <c r="E9971" s="11" t="n"/>
      <c r="F9971" s="11" t="n"/>
      <c r="G9971" s="11" t="n"/>
      <c r="H9971" s="11" t="n"/>
      <c r="I9971" s="9" t="n"/>
      <c r="J9971" s="9" t="n"/>
      <c r="K9971" s="9" t="n"/>
      <c r="L9971" s="9">
        <f>IF(COUNTA($A9971:$K9971)=0,"",IF(AND(IFERROR($H9971,0)&gt;0,LEN(TRIM($K9971&amp;""))&gt;0,IFERROR(LOOKUP(2,1/((LISTS!$M$2:$M$13&lt;&gt;"")*ISNUMBER(SEARCH(LISTS!$M$2:$M$13,$I9971))),LISTS!$N$2:$N$13),"NO")="SI"),"SI","NO"))</f>
        <v/>
      </c>
      <c r="M9971" s="9">
        <f>IF(COUNTA($A9971:$K9971)=0,"",IF($K9971&lt;&gt;"",IF(COUNTIF($K$19:$K9971,$K9971)&gt;1,"SI","NO"),IF(COUNTIFS($A$19:$A9971,$A9971,$C$19:$C9971,$C9971,$J$19:$J9971,$J9971,$D$19:$D9971,$D9971)&gt;1,"SI","NO")))</f>
        <v/>
      </c>
      <c r="N9971" s="11">
        <f>IF(COUNTA($A9971:$K9971)=0,"",IF(AND($L9971="SI",$M9971="NO"),IFERROR($H9971,0),0))</f>
        <v/>
      </c>
      <c r="O9971" s="9">
        <f>IF(COUNTA($A9971:$K9971)=0,"",IF($M9971="SI","CUFE o factura duplicada dentro del reporte; no se suma dos veces",IF(IFERROR($H9971,0)&lt;=0,"DIAN reporta valor susceptible 0",IF($L9971="NO",IFERROR(LOOKUP(2,1/((LISTS!$M$2:$M$13&lt;&gt;"")*ISNUMBER(SEARCH(LISTS!$M$2:$M$13,$I9971))),LISTS!$O$2:$O$13),"Medio de pago no elegible o no identificado por DIAN"),"Apta automaticamente por pago electronico y base positiva"))))</f>
        <v/>
      </c>
    </row>
    <row r="9972">
      <c r="A9972" s="9" t="n"/>
      <c r="B9972" s="9" t="n"/>
      <c r="C9972" s="12" t="n"/>
      <c r="D9972" s="11" t="n"/>
      <c r="E9972" s="11" t="n"/>
      <c r="F9972" s="11" t="n"/>
      <c r="G9972" s="11" t="n"/>
      <c r="H9972" s="11" t="n"/>
      <c r="I9972" s="9" t="n"/>
      <c r="J9972" s="9" t="n"/>
      <c r="K9972" s="9" t="n"/>
      <c r="L9972" s="9">
        <f>IF(COUNTA($A9972:$K9972)=0,"",IF(AND(IFERROR($H9972,0)&gt;0,LEN(TRIM($K9972&amp;""))&gt;0,IFERROR(LOOKUP(2,1/((LISTS!$M$2:$M$13&lt;&gt;"")*ISNUMBER(SEARCH(LISTS!$M$2:$M$13,$I9972))),LISTS!$N$2:$N$13),"NO")="SI"),"SI","NO"))</f>
        <v/>
      </c>
      <c r="M9972" s="9">
        <f>IF(COUNTA($A9972:$K9972)=0,"",IF($K9972&lt;&gt;"",IF(COUNTIF($K$19:$K9972,$K9972)&gt;1,"SI","NO"),IF(COUNTIFS($A$19:$A9972,$A9972,$C$19:$C9972,$C9972,$J$19:$J9972,$J9972,$D$19:$D9972,$D9972)&gt;1,"SI","NO")))</f>
        <v/>
      </c>
      <c r="N9972" s="11">
        <f>IF(COUNTA($A9972:$K9972)=0,"",IF(AND($L9972="SI",$M9972="NO"),IFERROR($H9972,0),0))</f>
        <v/>
      </c>
      <c r="O9972" s="9">
        <f>IF(COUNTA($A9972:$K9972)=0,"",IF($M9972="SI","CUFE o factura duplicada dentro del reporte; no se suma dos veces",IF(IFERROR($H9972,0)&lt;=0,"DIAN reporta valor susceptible 0",IF($L9972="NO",IFERROR(LOOKUP(2,1/((LISTS!$M$2:$M$13&lt;&gt;"")*ISNUMBER(SEARCH(LISTS!$M$2:$M$13,$I9972))),LISTS!$O$2:$O$13),"Medio de pago no elegible o no identificado por DIAN"),"Apta automaticamente por pago electronico y base positiva"))))</f>
        <v/>
      </c>
    </row>
    <row r="9973">
      <c r="A9973" s="9" t="n"/>
      <c r="B9973" s="9" t="n"/>
      <c r="C9973" s="12" t="n"/>
      <c r="D9973" s="11" t="n"/>
      <c r="E9973" s="11" t="n"/>
      <c r="F9973" s="11" t="n"/>
      <c r="G9973" s="11" t="n"/>
      <c r="H9973" s="11" t="n"/>
      <c r="I9973" s="9" t="n"/>
      <c r="J9973" s="9" t="n"/>
      <c r="K9973" s="9" t="n"/>
      <c r="L9973" s="9">
        <f>IF(COUNTA($A9973:$K9973)=0,"",IF(AND(IFERROR($H9973,0)&gt;0,LEN(TRIM($K9973&amp;""))&gt;0,IFERROR(LOOKUP(2,1/((LISTS!$M$2:$M$13&lt;&gt;"")*ISNUMBER(SEARCH(LISTS!$M$2:$M$13,$I9973))),LISTS!$N$2:$N$13),"NO")="SI"),"SI","NO"))</f>
        <v/>
      </c>
      <c r="M9973" s="9">
        <f>IF(COUNTA($A9973:$K9973)=0,"",IF($K9973&lt;&gt;"",IF(COUNTIF($K$19:$K9973,$K9973)&gt;1,"SI","NO"),IF(COUNTIFS($A$19:$A9973,$A9973,$C$19:$C9973,$C9973,$J$19:$J9973,$J9973,$D$19:$D9973,$D9973)&gt;1,"SI","NO")))</f>
        <v/>
      </c>
      <c r="N9973" s="11">
        <f>IF(COUNTA($A9973:$K9973)=0,"",IF(AND($L9973="SI",$M9973="NO"),IFERROR($H9973,0),0))</f>
        <v/>
      </c>
      <c r="O9973" s="9">
        <f>IF(COUNTA($A9973:$K9973)=0,"",IF($M9973="SI","CUFE o factura duplicada dentro del reporte; no se suma dos veces",IF(IFERROR($H9973,0)&lt;=0,"DIAN reporta valor susceptible 0",IF($L9973="NO",IFERROR(LOOKUP(2,1/((LISTS!$M$2:$M$13&lt;&gt;"")*ISNUMBER(SEARCH(LISTS!$M$2:$M$13,$I9973))),LISTS!$O$2:$O$13),"Medio de pago no elegible o no identificado por DIAN"),"Apta automaticamente por pago electronico y base positiva"))))</f>
        <v/>
      </c>
    </row>
    <row r="9974">
      <c r="A9974" s="9" t="n"/>
      <c r="B9974" s="9" t="n"/>
      <c r="C9974" s="12" t="n"/>
      <c r="D9974" s="11" t="n"/>
      <c r="E9974" s="11" t="n"/>
      <c r="F9974" s="11" t="n"/>
      <c r="G9974" s="11" t="n"/>
      <c r="H9974" s="11" t="n"/>
      <c r="I9974" s="9" t="n"/>
      <c r="J9974" s="9" t="n"/>
      <c r="K9974" s="9" t="n"/>
      <c r="L9974" s="9">
        <f>IF(COUNTA($A9974:$K9974)=0,"",IF(AND(IFERROR($H9974,0)&gt;0,LEN(TRIM($K9974&amp;""))&gt;0,IFERROR(LOOKUP(2,1/((LISTS!$M$2:$M$13&lt;&gt;"")*ISNUMBER(SEARCH(LISTS!$M$2:$M$13,$I9974))),LISTS!$N$2:$N$13),"NO")="SI"),"SI","NO"))</f>
        <v/>
      </c>
      <c r="M9974" s="9">
        <f>IF(COUNTA($A9974:$K9974)=0,"",IF($K9974&lt;&gt;"",IF(COUNTIF($K$19:$K9974,$K9974)&gt;1,"SI","NO"),IF(COUNTIFS($A$19:$A9974,$A9974,$C$19:$C9974,$C9974,$J$19:$J9974,$J9974,$D$19:$D9974,$D9974)&gt;1,"SI","NO")))</f>
        <v/>
      </c>
      <c r="N9974" s="11">
        <f>IF(COUNTA($A9974:$K9974)=0,"",IF(AND($L9974="SI",$M9974="NO"),IFERROR($H9974,0),0))</f>
        <v/>
      </c>
      <c r="O9974" s="9">
        <f>IF(COUNTA($A9974:$K9974)=0,"",IF($M9974="SI","CUFE o factura duplicada dentro del reporte; no se suma dos veces",IF(IFERROR($H9974,0)&lt;=0,"DIAN reporta valor susceptible 0",IF($L9974="NO",IFERROR(LOOKUP(2,1/((LISTS!$M$2:$M$13&lt;&gt;"")*ISNUMBER(SEARCH(LISTS!$M$2:$M$13,$I9974))),LISTS!$O$2:$O$13),"Medio de pago no elegible o no identificado por DIAN"),"Apta automaticamente por pago electronico y base positiva"))))</f>
        <v/>
      </c>
    </row>
    <row r="9975">
      <c r="A9975" s="9" t="n"/>
      <c r="B9975" s="9" t="n"/>
      <c r="C9975" s="12" t="n"/>
      <c r="D9975" s="11" t="n"/>
      <c r="E9975" s="11" t="n"/>
      <c r="F9975" s="11" t="n"/>
      <c r="G9975" s="11" t="n"/>
      <c r="H9975" s="11" t="n"/>
      <c r="I9975" s="9" t="n"/>
      <c r="J9975" s="9" t="n"/>
      <c r="K9975" s="9" t="n"/>
      <c r="L9975" s="9">
        <f>IF(COUNTA($A9975:$K9975)=0,"",IF(AND(IFERROR($H9975,0)&gt;0,LEN(TRIM($K9975&amp;""))&gt;0,IFERROR(LOOKUP(2,1/((LISTS!$M$2:$M$13&lt;&gt;"")*ISNUMBER(SEARCH(LISTS!$M$2:$M$13,$I9975))),LISTS!$N$2:$N$13),"NO")="SI"),"SI","NO"))</f>
        <v/>
      </c>
      <c r="M9975" s="9">
        <f>IF(COUNTA($A9975:$K9975)=0,"",IF($K9975&lt;&gt;"",IF(COUNTIF($K$19:$K9975,$K9975)&gt;1,"SI","NO"),IF(COUNTIFS($A$19:$A9975,$A9975,$C$19:$C9975,$C9975,$J$19:$J9975,$J9975,$D$19:$D9975,$D9975)&gt;1,"SI","NO")))</f>
        <v/>
      </c>
      <c r="N9975" s="11">
        <f>IF(COUNTA($A9975:$K9975)=0,"",IF(AND($L9975="SI",$M9975="NO"),IFERROR($H9975,0),0))</f>
        <v/>
      </c>
      <c r="O9975" s="9">
        <f>IF(COUNTA($A9975:$K9975)=0,"",IF($M9975="SI","CUFE o factura duplicada dentro del reporte; no se suma dos veces",IF(IFERROR($H9975,0)&lt;=0,"DIAN reporta valor susceptible 0",IF($L9975="NO",IFERROR(LOOKUP(2,1/((LISTS!$M$2:$M$13&lt;&gt;"")*ISNUMBER(SEARCH(LISTS!$M$2:$M$13,$I9975))),LISTS!$O$2:$O$13),"Medio de pago no elegible o no identificado por DIAN"),"Apta automaticamente por pago electronico y base positiva"))))</f>
        <v/>
      </c>
    </row>
    <row r="9976">
      <c r="A9976" s="9" t="n"/>
      <c r="B9976" s="9" t="n"/>
      <c r="C9976" s="12" t="n"/>
      <c r="D9976" s="11" t="n"/>
      <c r="E9976" s="11" t="n"/>
      <c r="F9976" s="11" t="n"/>
      <c r="G9976" s="11" t="n"/>
      <c r="H9976" s="11" t="n"/>
      <c r="I9976" s="9" t="n"/>
      <c r="J9976" s="9" t="n"/>
      <c r="K9976" s="9" t="n"/>
      <c r="L9976" s="9">
        <f>IF(COUNTA($A9976:$K9976)=0,"",IF(AND(IFERROR($H9976,0)&gt;0,LEN(TRIM($K9976&amp;""))&gt;0,IFERROR(LOOKUP(2,1/((LISTS!$M$2:$M$13&lt;&gt;"")*ISNUMBER(SEARCH(LISTS!$M$2:$M$13,$I9976))),LISTS!$N$2:$N$13),"NO")="SI"),"SI","NO"))</f>
        <v/>
      </c>
      <c r="M9976" s="9">
        <f>IF(COUNTA($A9976:$K9976)=0,"",IF($K9976&lt;&gt;"",IF(COUNTIF($K$19:$K9976,$K9976)&gt;1,"SI","NO"),IF(COUNTIFS($A$19:$A9976,$A9976,$C$19:$C9976,$C9976,$J$19:$J9976,$J9976,$D$19:$D9976,$D9976)&gt;1,"SI","NO")))</f>
        <v/>
      </c>
      <c r="N9976" s="11">
        <f>IF(COUNTA($A9976:$K9976)=0,"",IF(AND($L9976="SI",$M9976="NO"),IFERROR($H9976,0),0))</f>
        <v/>
      </c>
      <c r="O9976" s="9">
        <f>IF(COUNTA($A9976:$K9976)=0,"",IF($M9976="SI","CUFE o factura duplicada dentro del reporte; no se suma dos veces",IF(IFERROR($H9976,0)&lt;=0,"DIAN reporta valor susceptible 0",IF($L9976="NO",IFERROR(LOOKUP(2,1/((LISTS!$M$2:$M$13&lt;&gt;"")*ISNUMBER(SEARCH(LISTS!$M$2:$M$13,$I9976))),LISTS!$O$2:$O$13),"Medio de pago no elegible o no identificado por DIAN"),"Apta automaticamente por pago electronico y base positiva"))))</f>
        <v/>
      </c>
    </row>
    <row r="9977">
      <c r="A9977" s="9" t="n"/>
      <c r="B9977" s="9" t="n"/>
      <c r="C9977" s="12" t="n"/>
      <c r="D9977" s="11" t="n"/>
      <c r="E9977" s="11" t="n"/>
      <c r="F9977" s="11" t="n"/>
      <c r="G9977" s="11" t="n"/>
      <c r="H9977" s="11" t="n"/>
      <c r="I9977" s="9" t="n"/>
      <c r="J9977" s="9" t="n"/>
      <c r="K9977" s="9" t="n"/>
      <c r="L9977" s="9">
        <f>IF(COUNTA($A9977:$K9977)=0,"",IF(AND(IFERROR($H9977,0)&gt;0,LEN(TRIM($K9977&amp;""))&gt;0,IFERROR(LOOKUP(2,1/((LISTS!$M$2:$M$13&lt;&gt;"")*ISNUMBER(SEARCH(LISTS!$M$2:$M$13,$I9977))),LISTS!$N$2:$N$13),"NO")="SI"),"SI","NO"))</f>
        <v/>
      </c>
      <c r="M9977" s="9">
        <f>IF(COUNTA($A9977:$K9977)=0,"",IF($K9977&lt;&gt;"",IF(COUNTIF($K$19:$K9977,$K9977)&gt;1,"SI","NO"),IF(COUNTIFS($A$19:$A9977,$A9977,$C$19:$C9977,$C9977,$J$19:$J9977,$J9977,$D$19:$D9977,$D9977)&gt;1,"SI","NO")))</f>
        <v/>
      </c>
      <c r="N9977" s="11">
        <f>IF(COUNTA($A9977:$K9977)=0,"",IF(AND($L9977="SI",$M9977="NO"),IFERROR($H9977,0),0))</f>
        <v/>
      </c>
      <c r="O9977" s="9">
        <f>IF(COUNTA($A9977:$K9977)=0,"",IF($M9977="SI","CUFE o factura duplicada dentro del reporte; no se suma dos veces",IF(IFERROR($H9977,0)&lt;=0,"DIAN reporta valor susceptible 0",IF($L9977="NO",IFERROR(LOOKUP(2,1/((LISTS!$M$2:$M$13&lt;&gt;"")*ISNUMBER(SEARCH(LISTS!$M$2:$M$13,$I9977))),LISTS!$O$2:$O$13),"Medio de pago no elegible o no identificado por DIAN"),"Apta automaticamente por pago electronico y base positiva"))))</f>
        <v/>
      </c>
    </row>
    <row r="9978">
      <c r="A9978" s="9" t="n"/>
      <c r="B9978" s="9" t="n"/>
      <c r="C9978" s="12" t="n"/>
      <c r="D9978" s="11" t="n"/>
      <c r="E9978" s="11" t="n"/>
      <c r="F9978" s="11" t="n"/>
      <c r="G9978" s="11" t="n"/>
      <c r="H9978" s="11" t="n"/>
      <c r="I9978" s="9" t="n"/>
      <c r="J9978" s="9" t="n"/>
      <c r="K9978" s="9" t="n"/>
      <c r="L9978" s="9">
        <f>IF(COUNTA($A9978:$K9978)=0,"",IF(AND(IFERROR($H9978,0)&gt;0,LEN(TRIM($K9978&amp;""))&gt;0,IFERROR(LOOKUP(2,1/((LISTS!$M$2:$M$13&lt;&gt;"")*ISNUMBER(SEARCH(LISTS!$M$2:$M$13,$I9978))),LISTS!$N$2:$N$13),"NO")="SI"),"SI","NO"))</f>
        <v/>
      </c>
      <c r="M9978" s="9">
        <f>IF(COUNTA($A9978:$K9978)=0,"",IF($K9978&lt;&gt;"",IF(COUNTIF($K$19:$K9978,$K9978)&gt;1,"SI","NO"),IF(COUNTIFS($A$19:$A9978,$A9978,$C$19:$C9978,$C9978,$J$19:$J9978,$J9978,$D$19:$D9978,$D9978)&gt;1,"SI","NO")))</f>
        <v/>
      </c>
      <c r="N9978" s="11">
        <f>IF(COUNTA($A9978:$K9978)=0,"",IF(AND($L9978="SI",$M9978="NO"),IFERROR($H9978,0),0))</f>
        <v/>
      </c>
      <c r="O9978" s="9">
        <f>IF(COUNTA($A9978:$K9978)=0,"",IF($M9978="SI","CUFE o factura duplicada dentro del reporte; no se suma dos veces",IF(IFERROR($H9978,0)&lt;=0,"DIAN reporta valor susceptible 0",IF($L9978="NO",IFERROR(LOOKUP(2,1/((LISTS!$M$2:$M$13&lt;&gt;"")*ISNUMBER(SEARCH(LISTS!$M$2:$M$13,$I9978))),LISTS!$O$2:$O$13),"Medio de pago no elegible o no identificado por DIAN"),"Apta automaticamente por pago electronico y base positiva"))))</f>
        <v/>
      </c>
    </row>
    <row r="9979">
      <c r="A9979" s="9" t="n"/>
      <c r="B9979" s="9" t="n"/>
      <c r="C9979" s="12" t="n"/>
      <c r="D9979" s="11" t="n"/>
      <c r="E9979" s="11" t="n"/>
      <c r="F9979" s="11" t="n"/>
      <c r="G9979" s="11" t="n"/>
      <c r="H9979" s="11" t="n"/>
      <c r="I9979" s="9" t="n"/>
      <c r="J9979" s="9" t="n"/>
      <c r="K9979" s="9" t="n"/>
      <c r="L9979" s="9">
        <f>IF(COUNTA($A9979:$K9979)=0,"",IF(AND(IFERROR($H9979,0)&gt;0,LEN(TRIM($K9979&amp;""))&gt;0,IFERROR(LOOKUP(2,1/((LISTS!$M$2:$M$13&lt;&gt;"")*ISNUMBER(SEARCH(LISTS!$M$2:$M$13,$I9979))),LISTS!$N$2:$N$13),"NO")="SI"),"SI","NO"))</f>
        <v/>
      </c>
      <c r="M9979" s="9">
        <f>IF(COUNTA($A9979:$K9979)=0,"",IF($K9979&lt;&gt;"",IF(COUNTIF($K$19:$K9979,$K9979)&gt;1,"SI","NO"),IF(COUNTIFS($A$19:$A9979,$A9979,$C$19:$C9979,$C9979,$J$19:$J9979,$J9979,$D$19:$D9979,$D9979)&gt;1,"SI","NO")))</f>
        <v/>
      </c>
      <c r="N9979" s="11">
        <f>IF(COUNTA($A9979:$K9979)=0,"",IF(AND($L9979="SI",$M9979="NO"),IFERROR($H9979,0),0))</f>
        <v/>
      </c>
      <c r="O9979" s="9">
        <f>IF(COUNTA($A9979:$K9979)=0,"",IF($M9979="SI","CUFE o factura duplicada dentro del reporte; no se suma dos veces",IF(IFERROR($H9979,0)&lt;=0,"DIAN reporta valor susceptible 0",IF($L9979="NO",IFERROR(LOOKUP(2,1/((LISTS!$M$2:$M$13&lt;&gt;"")*ISNUMBER(SEARCH(LISTS!$M$2:$M$13,$I9979))),LISTS!$O$2:$O$13),"Medio de pago no elegible o no identificado por DIAN"),"Apta automaticamente por pago electronico y base positiva"))))</f>
        <v/>
      </c>
    </row>
    <row r="9980">
      <c r="A9980" s="9" t="n"/>
      <c r="B9980" s="9" t="n"/>
      <c r="C9980" s="12" t="n"/>
      <c r="D9980" s="11" t="n"/>
      <c r="E9980" s="11" t="n"/>
      <c r="F9980" s="11" t="n"/>
      <c r="G9980" s="11" t="n"/>
      <c r="H9980" s="11" t="n"/>
      <c r="I9980" s="9" t="n"/>
      <c r="J9980" s="9" t="n"/>
      <c r="K9980" s="9" t="n"/>
      <c r="L9980" s="9">
        <f>IF(COUNTA($A9980:$K9980)=0,"",IF(AND(IFERROR($H9980,0)&gt;0,LEN(TRIM($K9980&amp;""))&gt;0,IFERROR(LOOKUP(2,1/((LISTS!$M$2:$M$13&lt;&gt;"")*ISNUMBER(SEARCH(LISTS!$M$2:$M$13,$I9980))),LISTS!$N$2:$N$13),"NO")="SI"),"SI","NO"))</f>
        <v/>
      </c>
      <c r="M9980" s="9">
        <f>IF(COUNTA($A9980:$K9980)=0,"",IF($K9980&lt;&gt;"",IF(COUNTIF($K$19:$K9980,$K9980)&gt;1,"SI","NO"),IF(COUNTIFS($A$19:$A9980,$A9980,$C$19:$C9980,$C9980,$J$19:$J9980,$J9980,$D$19:$D9980,$D9980)&gt;1,"SI","NO")))</f>
        <v/>
      </c>
      <c r="N9980" s="11">
        <f>IF(COUNTA($A9980:$K9980)=0,"",IF(AND($L9980="SI",$M9980="NO"),IFERROR($H9980,0),0))</f>
        <v/>
      </c>
      <c r="O9980" s="9">
        <f>IF(COUNTA($A9980:$K9980)=0,"",IF($M9980="SI","CUFE o factura duplicada dentro del reporte; no se suma dos veces",IF(IFERROR($H9980,0)&lt;=0,"DIAN reporta valor susceptible 0",IF($L9980="NO",IFERROR(LOOKUP(2,1/((LISTS!$M$2:$M$13&lt;&gt;"")*ISNUMBER(SEARCH(LISTS!$M$2:$M$13,$I9980))),LISTS!$O$2:$O$13),"Medio de pago no elegible o no identificado por DIAN"),"Apta automaticamente por pago electronico y base positiva"))))</f>
        <v/>
      </c>
    </row>
    <row r="9981">
      <c r="A9981" s="9" t="n"/>
      <c r="B9981" s="9" t="n"/>
      <c r="C9981" s="12" t="n"/>
      <c r="D9981" s="11" t="n"/>
      <c r="E9981" s="11" t="n"/>
      <c r="F9981" s="11" t="n"/>
      <c r="G9981" s="11" t="n"/>
      <c r="H9981" s="11" t="n"/>
      <c r="I9981" s="9" t="n"/>
      <c r="J9981" s="9" t="n"/>
      <c r="K9981" s="9" t="n"/>
      <c r="L9981" s="9">
        <f>IF(COUNTA($A9981:$K9981)=0,"",IF(AND(IFERROR($H9981,0)&gt;0,LEN(TRIM($K9981&amp;""))&gt;0,IFERROR(LOOKUP(2,1/((LISTS!$M$2:$M$13&lt;&gt;"")*ISNUMBER(SEARCH(LISTS!$M$2:$M$13,$I9981))),LISTS!$N$2:$N$13),"NO")="SI"),"SI","NO"))</f>
        <v/>
      </c>
      <c r="M9981" s="9">
        <f>IF(COUNTA($A9981:$K9981)=0,"",IF($K9981&lt;&gt;"",IF(COUNTIF($K$19:$K9981,$K9981)&gt;1,"SI","NO"),IF(COUNTIFS($A$19:$A9981,$A9981,$C$19:$C9981,$C9981,$J$19:$J9981,$J9981,$D$19:$D9981,$D9981)&gt;1,"SI","NO")))</f>
        <v/>
      </c>
      <c r="N9981" s="11">
        <f>IF(COUNTA($A9981:$K9981)=0,"",IF(AND($L9981="SI",$M9981="NO"),IFERROR($H9981,0),0))</f>
        <v/>
      </c>
      <c r="O9981" s="9">
        <f>IF(COUNTA($A9981:$K9981)=0,"",IF($M9981="SI","CUFE o factura duplicada dentro del reporte; no se suma dos veces",IF(IFERROR($H9981,0)&lt;=0,"DIAN reporta valor susceptible 0",IF($L9981="NO",IFERROR(LOOKUP(2,1/((LISTS!$M$2:$M$13&lt;&gt;"")*ISNUMBER(SEARCH(LISTS!$M$2:$M$13,$I9981))),LISTS!$O$2:$O$13),"Medio de pago no elegible o no identificado por DIAN"),"Apta automaticamente por pago electronico y base positiva"))))</f>
        <v/>
      </c>
    </row>
    <row r="9982">
      <c r="A9982" s="9" t="n"/>
      <c r="B9982" s="9" t="n"/>
      <c r="C9982" s="12" t="n"/>
      <c r="D9982" s="11" t="n"/>
      <c r="E9982" s="11" t="n"/>
      <c r="F9982" s="11" t="n"/>
      <c r="G9982" s="11" t="n"/>
      <c r="H9982" s="11" t="n"/>
      <c r="I9982" s="9" t="n"/>
      <c r="J9982" s="9" t="n"/>
      <c r="K9982" s="9" t="n"/>
      <c r="L9982" s="9">
        <f>IF(COUNTA($A9982:$K9982)=0,"",IF(AND(IFERROR($H9982,0)&gt;0,LEN(TRIM($K9982&amp;""))&gt;0,IFERROR(LOOKUP(2,1/((LISTS!$M$2:$M$13&lt;&gt;"")*ISNUMBER(SEARCH(LISTS!$M$2:$M$13,$I9982))),LISTS!$N$2:$N$13),"NO")="SI"),"SI","NO"))</f>
        <v/>
      </c>
      <c r="M9982" s="9">
        <f>IF(COUNTA($A9982:$K9982)=0,"",IF($K9982&lt;&gt;"",IF(COUNTIF($K$19:$K9982,$K9982)&gt;1,"SI","NO"),IF(COUNTIFS($A$19:$A9982,$A9982,$C$19:$C9982,$C9982,$J$19:$J9982,$J9982,$D$19:$D9982,$D9982)&gt;1,"SI","NO")))</f>
        <v/>
      </c>
      <c r="N9982" s="11">
        <f>IF(COUNTA($A9982:$K9982)=0,"",IF(AND($L9982="SI",$M9982="NO"),IFERROR($H9982,0),0))</f>
        <v/>
      </c>
      <c r="O9982" s="9">
        <f>IF(COUNTA($A9982:$K9982)=0,"",IF($M9982="SI","CUFE o factura duplicada dentro del reporte; no se suma dos veces",IF(IFERROR($H9982,0)&lt;=0,"DIAN reporta valor susceptible 0",IF($L9982="NO",IFERROR(LOOKUP(2,1/((LISTS!$M$2:$M$13&lt;&gt;"")*ISNUMBER(SEARCH(LISTS!$M$2:$M$13,$I9982))),LISTS!$O$2:$O$13),"Medio de pago no elegible o no identificado por DIAN"),"Apta automaticamente por pago electronico y base positiva"))))</f>
        <v/>
      </c>
    </row>
    <row r="9983">
      <c r="A9983" s="9" t="n"/>
      <c r="B9983" s="9" t="n"/>
      <c r="C9983" s="12" t="n"/>
      <c r="D9983" s="11" t="n"/>
      <c r="E9983" s="11" t="n"/>
      <c r="F9983" s="11" t="n"/>
      <c r="G9983" s="11" t="n"/>
      <c r="H9983" s="11" t="n"/>
      <c r="I9983" s="9" t="n"/>
      <c r="J9983" s="9" t="n"/>
      <c r="K9983" s="9" t="n"/>
      <c r="L9983" s="9">
        <f>IF(COUNTA($A9983:$K9983)=0,"",IF(AND(IFERROR($H9983,0)&gt;0,LEN(TRIM($K9983&amp;""))&gt;0,IFERROR(LOOKUP(2,1/((LISTS!$M$2:$M$13&lt;&gt;"")*ISNUMBER(SEARCH(LISTS!$M$2:$M$13,$I9983))),LISTS!$N$2:$N$13),"NO")="SI"),"SI","NO"))</f>
        <v/>
      </c>
      <c r="M9983" s="9">
        <f>IF(COUNTA($A9983:$K9983)=0,"",IF($K9983&lt;&gt;"",IF(COUNTIF($K$19:$K9983,$K9983)&gt;1,"SI","NO"),IF(COUNTIFS($A$19:$A9983,$A9983,$C$19:$C9983,$C9983,$J$19:$J9983,$J9983,$D$19:$D9983,$D9983)&gt;1,"SI","NO")))</f>
        <v/>
      </c>
      <c r="N9983" s="11">
        <f>IF(COUNTA($A9983:$K9983)=0,"",IF(AND($L9983="SI",$M9983="NO"),IFERROR($H9983,0),0))</f>
        <v/>
      </c>
      <c r="O9983" s="9">
        <f>IF(COUNTA($A9983:$K9983)=0,"",IF($M9983="SI","CUFE o factura duplicada dentro del reporte; no se suma dos veces",IF(IFERROR($H9983,0)&lt;=0,"DIAN reporta valor susceptible 0",IF($L9983="NO",IFERROR(LOOKUP(2,1/((LISTS!$M$2:$M$13&lt;&gt;"")*ISNUMBER(SEARCH(LISTS!$M$2:$M$13,$I9983))),LISTS!$O$2:$O$13),"Medio de pago no elegible o no identificado por DIAN"),"Apta automaticamente por pago electronico y base positiva"))))</f>
        <v/>
      </c>
    </row>
    <row r="9984">
      <c r="A9984" s="9" t="n"/>
      <c r="B9984" s="9" t="n"/>
      <c r="C9984" s="12" t="n"/>
      <c r="D9984" s="11" t="n"/>
      <c r="E9984" s="11" t="n"/>
      <c r="F9984" s="11" t="n"/>
      <c r="G9984" s="11" t="n"/>
      <c r="H9984" s="11" t="n"/>
      <c r="I9984" s="9" t="n"/>
      <c r="J9984" s="9" t="n"/>
      <c r="K9984" s="9" t="n"/>
      <c r="L9984" s="9">
        <f>IF(COUNTA($A9984:$K9984)=0,"",IF(AND(IFERROR($H9984,0)&gt;0,LEN(TRIM($K9984&amp;""))&gt;0,IFERROR(LOOKUP(2,1/((LISTS!$M$2:$M$13&lt;&gt;"")*ISNUMBER(SEARCH(LISTS!$M$2:$M$13,$I9984))),LISTS!$N$2:$N$13),"NO")="SI"),"SI","NO"))</f>
        <v/>
      </c>
      <c r="M9984" s="9">
        <f>IF(COUNTA($A9984:$K9984)=0,"",IF($K9984&lt;&gt;"",IF(COUNTIF($K$19:$K9984,$K9984)&gt;1,"SI","NO"),IF(COUNTIFS($A$19:$A9984,$A9984,$C$19:$C9984,$C9984,$J$19:$J9984,$J9984,$D$19:$D9984,$D9984)&gt;1,"SI","NO")))</f>
        <v/>
      </c>
      <c r="N9984" s="11">
        <f>IF(COUNTA($A9984:$K9984)=0,"",IF(AND($L9984="SI",$M9984="NO"),IFERROR($H9984,0),0))</f>
        <v/>
      </c>
      <c r="O9984" s="9">
        <f>IF(COUNTA($A9984:$K9984)=0,"",IF($M9984="SI","CUFE o factura duplicada dentro del reporte; no se suma dos veces",IF(IFERROR($H9984,0)&lt;=0,"DIAN reporta valor susceptible 0",IF($L9984="NO",IFERROR(LOOKUP(2,1/((LISTS!$M$2:$M$13&lt;&gt;"")*ISNUMBER(SEARCH(LISTS!$M$2:$M$13,$I9984))),LISTS!$O$2:$O$13),"Medio de pago no elegible o no identificado por DIAN"),"Apta automaticamente por pago electronico y base positiva"))))</f>
        <v/>
      </c>
    </row>
    <row r="9985">
      <c r="A9985" s="9" t="n"/>
      <c r="B9985" s="9" t="n"/>
      <c r="C9985" s="12" t="n"/>
      <c r="D9985" s="11" t="n"/>
      <c r="E9985" s="11" t="n"/>
      <c r="F9985" s="11" t="n"/>
      <c r="G9985" s="11" t="n"/>
      <c r="H9985" s="11" t="n"/>
      <c r="I9985" s="9" t="n"/>
      <c r="J9985" s="9" t="n"/>
      <c r="K9985" s="9" t="n"/>
      <c r="L9985" s="9">
        <f>IF(COUNTA($A9985:$K9985)=0,"",IF(AND(IFERROR($H9985,0)&gt;0,LEN(TRIM($K9985&amp;""))&gt;0,IFERROR(LOOKUP(2,1/((LISTS!$M$2:$M$13&lt;&gt;"")*ISNUMBER(SEARCH(LISTS!$M$2:$M$13,$I9985))),LISTS!$N$2:$N$13),"NO")="SI"),"SI","NO"))</f>
        <v/>
      </c>
      <c r="M9985" s="9">
        <f>IF(COUNTA($A9985:$K9985)=0,"",IF($K9985&lt;&gt;"",IF(COUNTIF($K$19:$K9985,$K9985)&gt;1,"SI","NO"),IF(COUNTIFS($A$19:$A9985,$A9985,$C$19:$C9985,$C9985,$J$19:$J9985,$J9985,$D$19:$D9985,$D9985)&gt;1,"SI","NO")))</f>
        <v/>
      </c>
      <c r="N9985" s="11">
        <f>IF(COUNTA($A9985:$K9985)=0,"",IF(AND($L9985="SI",$M9985="NO"),IFERROR($H9985,0),0))</f>
        <v/>
      </c>
      <c r="O9985" s="9">
        <f>IF(COUNTA($A9985:$K9985)=0,"",IF($M9985="SI","CUFE o factura duplicada dentro del reporte; no se suma dos veces",IF(IFERROR($H9985,0)&lt;=0,"DIAN reporta valor susceptible 0",IF($L9985="NO",IFERROR(LOOKUP(2,1/((LISTS!$M$2:$M$13&lt;&gt;"")*ISNUMBER(SEARCH(LISTS!$M$2:$M$13,$I9985))),LISTS!$O$2:$O$13),"Medio de pago no elegible o no identificado por DIAN"),"Apta automaticamente por pago electronico y base positiva"))))</f>
        <v/>
      </c>
    </row>
    <row r="9986">
      <c r="A9986" s="9" t="n"/>
      <c r="B9986" s="9" t="n"/>
      <c r="C9986" s="12" t="n"/>
      <c r="D9986" s="11" t="n"/>
      <c r="E9986" s="11" t="n"/>
      <c r="F9986" s="11" t="n"/>
      <c r="G9986" s="11" t="n"/>
      <c r="H9986" s="11" t="n"/>
      <c r="I9986" s="9" t="n"/>
      <c r="J9986" s="9" t="n"/>
      <c r="K9986" s="9" t="n"/>
      <c r="L9986" s="9">
        <f>IF(COUNTA($A9986:$K9986)=0,"",IF(AND(IFERROR($H9986,0)&gt;0,LEN(TRIM($K9986&amp;""))&gt;0,IFERROR(LOOKUP(2,1/((LISTS!$M$2:$M$13&lt;&gt;"")*ISNUMBER(SEARCH(LISTS!$M$2:$M$13,$I9986))),LISTS!$N$2:$N$13),"NO")="SI"),"SI","NO"))</f>
        <v/>
      </c>
      <c r="M9986" s="9">
        <f>IF(COUNTA($A9986:$K9986)=0,"",IF($K9986&lt;&gt;"",IF(COUNTIF($K$19:$K9986,$K9986)&gt;1,"SI","NO"),IF(COUNTIFS($A$19:$A9986,$A9986,$C$19:$C9986,$C9986,$J$19:$J9986,$J9986,$D$19:$D9986,$D9986)&gt;1,"SI","NO")))</f>
        <v/>
      </c>
      <c r="N9986" s="11">
        <f>IF(COUNTA($A9986:$K9986)=0,"",IF(AND($L9986="SI",$M9986="NO"),IFERROR($H9986,0),0))</f>
        <v/>
      </c>
      <c r="O9986" s="9">
        <f>IF(COUNTA($A9986:$K9986)=0,"",IF($M9986="SI","CUFE o factura duplicada dentro del reporte; no se suma dos veces",IF(IFERROR($H9986,0)&lt;=0,"DIAN reporta valor susceptible 0",IF($L9986="NO",IFERROR(LOOKUP(2,1/((LISTS!$M$2:$M$13&lt;&gt;"")*ISNUMBER(SEARCH(LISTS!$M$2:$M$13,$I9986))),LISTS!$O$2:$O$13),"Medio de pago no elegible o no identificado por DIAN"),"Apta automaticamente por pago electronico y base positiva"))))</f>
        <v/>
      </c>
    </row>
    <row r="9987">
      <c r="A9987" s="9" t="n"/>
      <c r="B9987" s="9" t="n"/>
      <c r="C9987" s="12" t="n"/>
      <c r="D9987" s="11" t="n"/>
      <c r="E9987" s="11" t="n"/>
      <c r="F9987" s="11" t="n"/>
      <c r="G9987" s="11" t="n"/>
      <c r="H9987" s="11" t="n"/>
      <c r="I9987" s="9" t="n"/>
      <c r="J9987" s="9" t="n"/>
      <c r="K9987" s="9" t="n"/>
      <c r="L9987" s="9">
        <f>IF(COUNTA($A9987:$K9987)=0,"",IF(AND(IFERROR($H9987,0)&gt;0,LEN(TRIM($K9987&amp;""))&gt;0,IFERROR(LOOKUP(2,1/((LISTS!$M$2:$M$13&lt;&gt;"")*ISNUMBER(SEARCH(LISTS!$M$2:$M$13,$I9987))),LISTS!$N$2:$N$13),"NO")="SI"),"SI","NO"))</f>
        <v/>
      </c>
      <c r="M9987" s="9">
        <f>IF(COUNTA($A9987:$K9987)=0,"",IF($K9987&lt;&gt;"",IF(COUNTIF($K$19:$K9987,$K9987)&gt;1,"SI","NO"),IF(COUNTIFS($A$19:$A9987,$A9987,$C$19:$C9987,$C9987,$J$19:$J9987,$J9987,$D$19:$D9987,$D9987)&gt;1,"SI","NO")))</f>
        <v/>
      </c>
      <c r="N9987" s="11">
        <f>IF(COUNTA($A9987:$K9987)=0,"",IF(AND($L9987="SI",$M9987="NO"),IFERROR($H9987,0),0))</f>
        <v/>
      </c>
      <c r="O9987" s="9">
        <f>IF(COUNTA($A9987:$K9987)=0,"",IF($M9987="SI","CUFE o factura duplicada dentro del reporte; no se suma dos veces",IF(IFERROR($H9987,0)&lt;=0,"DIAN reporta valor susceptible 0",IF($L9987="NO",IFERROR(LOOKUP(2,1/((LISTS!$M$2:$M$13&lt;&gt;"")*ISNUMBER(SEARCH(LISTS!$M$2:$M$13,$I9987))),LISTS!$O$2:$O$13),"Medio de pago no elegible o no identificado por DIAN"),"Apta automaticamente por pago electronico y base positiva"))))</f>
        <v/>
      </c>
    </row>
    <row r="9988">
      <c r="A9988" s="9" t="n"/>
      <c r="B9988" s="9" t="n"/>
      <c r="C9988" s="12" t="n"/>
      <c r="D9988" s="11" t="n"/>
      <c r="E9988" s="11" t="n"/>
      <c r="F9988" s="11" t="n"/>
      <c r="G9988" s="11" t="n"/>
      <c r="H9988" s="11" t="n"/>
      <c r="I9988" s="9" t="n"/>
      <c r="J9988" s="9" t="n"/>
      <c r="K9988" s="9" t="n"/>
      <c r="L9988" s="9">
        <f>IF(COUNTA($A9988:$K9988)=0,"",IF(AND(IFERROR($H9988,0)&gt;0,LEN(TRIM($K9988&amp;""))&gt;0,IFERROR(LOOKUP(2,1/((LISTS!$M$2:$M$13&lt;&gt;"")*ISNUMBER(SEARCH(LISTS!$M$2:$M$13,$I9988))),LISTS!$N$2:$N$13),"NO")="SI"),"SI","NO"))</f>
        <v/>
      </c>
      <c r="M9988" s="9">
        <f>IF(COUNTA($A9988:$K9988)=0,"",IF($K9988&lt;&gt;"",IF(COUNTIF($K$19:$K9988,$K9988)&gt;1,"SI","NO"),IF(COUNTIFS($A$19:$A9988,$A9988,$C$19:$C9988,$C9988,$J$19:$J9988,$J9988,$D$19:$D9988,$D9988)&gt;1,"SI","NO")))</f>
        <v/>
      </c>
      <c r="N9988" s="11">
        <f>IF(COUNTA($A9988:$K9988)=0,"",IF(AND($L9988="SI",$M9988="NO"),IFERROR($H9988,0),0))</f>
        <v/>
      </c>
      <c r="O9988" s="9">
        <f>IF(COUNTA($A9988:$K9988)=0,"",IF($M9988="SI","CUFE o factura duplicada dentro del reporte; no se suma dos veces",IF(IFERROR($H9988,0)&lt;=0,"DIAN reporta valor susceptible 0",IF($L9988="NO",IFERROR(LOOKUP(2,1/((LISTS!$M$2:$M$13&lt;&gt;"")*ISNUMBER(SEARCH(LISTS!$M$2:$M$13,$I9988))),LISTS!$O$2:$O$13),"Medio de pago no elegible o no identificado por DIAN"),"Apta automaticamente por pago electronico y base positiva"))))</f>
        <v/>
      </c>
    </row>
    <row r="9989">
      <c r="A9989" s="9" t="n"/>
      <c r="B9989" s="9" t="n"/>
      <c r="C9989" s="12" t="n"/>
      <c r="D9989" s="11" t="n"/>
      <c r="E9989" s="11" t="n"/>
      <c r="F9989" s="11" t="n"/>
      <c r="G9989" s="11" t="n"/>
      <c r="H9989" s="11" t="n"/>
      <c r="I9989" s="9" t="n"/>
      <c r="J9989" s="9" t="n"/>
      <c r="K9989" s="9" t="n"/>
      <c r="L9989" s="9">
        <f>IF(COUNTA($A9989:$K9989)=0,"",IF(AND(IFERROR($H9989,0)&gt;0,LEN(TRIM($K9989&amp;""))&gt;0,IFERROR(LOOKUP(2,1/((LISTS!$M$2:$M$13&lt;&gt;"")*ISNUMBER(SEARCH(LISTS!$M$2:$M$13,$I9989))),LISTS!$N$2:$N$13),"NO")="SI"),"SI","NO"))</f>
        <v/>
      </c>
      <c r="M9989" s="9">
        <f>IF(COUNTA($A9989:$K9989)=0,"",IF($K9989&lt;&gt;"",IF(COUNTIF($K$19:$K9989,$K9989)&gt;1,"SI","NO"),IF(COUNTIFS($A$19:$A9989,$A9989,$C$19:$C9989,$C9989,$J$19:$J9989,$J9989,$D$19:$D9989,$D9989)&gt;1,"SI","NO")))</f>
        <v/>
      </c>
      <c r="N9989" s="11">
        <f>IF(COUNTA($A9989:$K9989)=0,"",IF(AND($L9989="SI",$M9989="NO"),IFERROR($H9989,0),0))</f>
        <v/>
      </c>
      <c r="O9989" s="9">
        <f>IF(COUNTA($A9989:$K9989)=0,"",IF($M9989="SI","CUFE o factura duplicada dentro del reporte; no se suma dos veces",IF(IFERROR($H9989,0)&lt;=0,"DIAN reporta valor susceptible 0",IF($L9989="NO",IFERROR(LOOKUP(2,1/((LISTS!$M$2:$M$13&lt;&gt;"")*ISNUMBER(SEARCH(LISTS!$M$2:$M$13,$I9989))),LISTS!$O$2:$O$13),"Medio de pago no elegible o no identificado por DIAN"),"Apta automaticamente por pago electronico y base positiva"))))</f>
        <v/>
      </c>
    </row>
    <row r="9990">
      <c r="A9990" s="9" t="n"/>
      <c r="B9990" s="9" t="n"/>
      <c r="C9990" s="12" t="n"/>
      <c r="D9990" s="11" t="n"/>
      <c r="E9990" s="11" t="n"/>
      <c r="F9990" s="11" t="n"/>
      <c r="G9990" s="11" t="n"/>
      <c r="H9990" s="11" t="n"/>
      <c r="I9990" s="9" t="n"/>
      <c r="J9990" s="9" t="n"/>
      <c r="K9990" s="9" t="n"/>
      <c r="L9990" s="9">
        <f>IF(COUNTA($A9990:$K9990)=0,"",IF(AND(IFERROR($H9990,0)&gt;0,LEN(TRIM($K9990&amp;""))&gt;0,IFERROR(LOOKUP(2,1/((LISTS!$M$2:$M$13&lt;&gt;"")*ISNUMBER(SEARCH(LISTS!$M$2:$M$13,$I9990))),LISTS!$N$2:$N$13),"NO")="SI"),"SI","NO"))</f>
        <v/>
      </c>
      <c r="M9990" s="9">
        <f>IF(COUNTA($A9990:$K9990)=0,"",IF($K9990&lt;&gt;"",IF(COUNTIF($K$19:$K9990,$K9990)&gt;1,"SI","NO"),IF(COUNTIFS($A$19:$A9990,$A9990,$C$19:$C9990,$C9990,$J$19:$J9990,$J9990,$D$19:$D9990,$D9990)&gt;1,"SI","NO")))</f>
        <v/>
      </c>
      <c r="N9990" s="11">
        <f>IF(COUNTA($A9990:$K9990)=0,"",IF(AND($L9990="SI",$M9990="NO"),IFERROR($H9990,0),0))</f>
        <v/>
      </c>
      <c r="O9990" s="9">
        <f>IF(COUNTA($A9990:$K9990)=0,"",IF($M9990="SI","CUFE o factura duplicada dentro del reporte; no se suma dos veces",IF(IFERROR($H9990,0)&lt;=0,"DIAN reporta valor susceptible 0",IF($L9990="NO",IFERROR(LOOKUP(2,1/((LISTS!$M$2:$M$13&lt;&gt;"")*ISNUMBER(SEARCH(LISTS!$M$2:$M$13,$I9990))),LISTS!$O$2:$O$13),"Medio de pago no elegible o no identificado por DIAN"),"Apta automaticamente por pago electronico y base positiva"))))</f>
        <v/>
      </c>
    </row>
    <row r="9991">
      <c r="A9991" s="9" t="n"/>
      <c r="B9991" s="9" t="n"/>
      <c r="C9991" s="12" t="n"/>
      <c r="D9991" s="11" t="n"/>
      <c r="E9991" s="11" t="n"/>
      <c r="F9991" s="11" t="n"/>
      <c r="G9991" s="11" t="n"/>
      <c r="H9991" s="11" t="n"/>
      <c r="I9991" s="9" t="n"/>
      <c r="J9991" s="9" t="n"/>
      <c r="K9991" s="9" t="n"/>
      <c r="L9991" s="9">
        <f>IF(COUNTA($A9991:$K9991)=0,"",IF(AND(IFERROR($H9991,0)&gt;0,LEN(TRIM($K9991&amp;""))&gt;0,IFERROR(LOOKUP(2,1/((LISTS!$M$2:$M$13&lt;&gt;"")*ISNUMBER(SEARCH(LISTS!$M$2:$M$13,$I9991))),LISTS!$N$2:$N$13),"NO")="SI"),"SI","NO"))</f>
        <v/>
      </c>
      <c r="M9991" s="9">
        <f>IF(COUNTA($A9991:$K9991)=0,"",IF($K9991&lt;&gt;"",IF(COUNTIF($K$19:$K9991,$K9991)&gt;1,"SI","NO"),IF(COUNTIFS($A$19:$A9991,$A9991,$C$19:$C9991,$C9991,$J$19:$J9991,$J9991,$D$19:$D9991,$D9991)&gt;1,"SI","NO")))</f>
        <v/>
      </c>
      <c r="N9991" s="11">
        <f>IF(COUNTA($A9991:$K9991)=0,"",IF(AND($L9991="SI",$M9991="NO"),IFERROR($H9991,0),0))</f>
        <v/>
      </c>
      <c r="O9991" s="9">
        <f>IF(COUNTA($A9991:$K9991)=0,"",IF($M9991="SI","CUFE o factura duplicada dentro del reporte; no se suma dos veces",IF(IFERROR($H9991,0)&lt;=0,"DIAN reporta valor susceptible 0",IF($L9991="NO",IFERROR(LOOKUP(2,1/((LISTS!$M$2:$M$13&lt;&gt;"")*ISNUMBER(SEARCH(LISTS!$M$2:$M$13,$I9991))),LISTS!$O$2:$O$13),"Medio de pago no elegible o no identificado por DIAN"),"Apta automaticamente por pago electronico y base positiva"))))</f>
        <v/>
      </c>
    </row>
    <row r="9992">
      <c r="A9992" s="9" t="n"/>
      <c r="B9992" s="9" t="n"/>
      <c r="C9992" s="12" t="n"/>
      <c r="D9992" s="11" t="n"/>
      <c r="E9992" s="11" t="n"/>
      <c r="F9992" s="11" t="n"/>
      <c r="G9992" s="11" t="n"/>
      <c r="H9992" s="11" t="n"/>
      <c r="I9992" s="9" t="n"/>
      <c r="J9992" s="9" t="n"/>
      <c r="K9992" s="9" t="n"/>
      <c r="L9992" s="9">
        <f>IF(COUNTA($A9992:$K9992)=0,"",IF(AND(IFERROR($H9992,0)&gt;0,LEN(TRIM($K9992&amp;""))&gt;0,IFERROR(LOOKUP(2,1/((LISTS!$M$2:$M$13&lt;&gt;"")*ISNUMBER(SEARCH(LISTS!$M$2:$M$13,$I9992))),LISTS!$N$2:$N$13),"NO")="SI"),"SI","NO"))</f>
        <v/>
      </c>
      <c r="M9992" s="9">
        <f>IF(COUNTA($A9992:$K9992)=0,"",IF($K9992&lt;&gt;"",IF(COUNTIF($K$19:$K9992,$K9992)&gt;1,"SI","NO"),IF(COUNTIFS($A$19:$A9992,$A9992,$C$19:$C9992,$C9992,$J$19:$J9992,$J9992,$D$19:$D9992,$D9992)&gt;1,"SI","NO")))</f>
        <v/>
      </c>
      <c r="N9992" s="11">
        <f>IF(COUNTA($A9992:$K9992)=0,"",IF(AND($L9992="SI",$M9992="NO"),IFERROR($H9992,0),0))</f>
        <v/>
      </c>
      <c r="O9992" s="9">
        <f>IF(COUNTA($A9992:$K9992)=0,"",IF($M9992="SI","CUFE o factura duplicada dentro del reporte; no se suma dos veces",IF(IFERROR($H9992,0)&lt;=0,"DIAN reporta valor susceptible 0",IF($L9992="NO",IFERROR(LOOKUP(2,1/((LISTS!$M$2:$M$13&lt;&gt;"")*ISNUMBER(SEARCH(LISTS!$M$2:$M$13,$I9992))),LISTS!$O$2:$O$13),"Medio de pago no elegible o no identificado por DIAN"),"Apta automaticamente por pago electronico y base positiva"))))</f>
        <v/>
      </c>
    </row>
    <row r="9993">
      <c r="A9993" s="9" t="n"/>
      <c r="B9993" s="9" t="n"/>
      <c r="C9993" s="12" t="n"/>
      <c r="D9993" s="11" t="n"/>
      <c r="E9993" s="11" t="n"/>
      <c r="F9993" s="11" t="n"/>
      <c r="G9993" s="11" t="n"/>
      <c r="H9993" s="11" t="n"/>
      <c r="I9993" s="9" t="n"/>
      <c r="J9993" s="9" t="n"/>
      <c r="K9993" s="9" t="n"/>
      <c r="L9993" s="9">
        <f>IF(COUNTA($A9993:$K9993)=0,"",IF(AND(IFERROR($H9993,0)&gt;0,LEN(TRIM($K9993&amp;""))&gt;0,IFERROR(LOOKUP(2,1/((LISTS!$M$2:$M$13&lt;&gt;"")*ISNUMBER(SEARCH(LISTS!$M$2:$M$13,$I9993))),LISTS!$N$2:$N$13),"NO")="SI"),"SI","NO"))</f>
        <v/>
      </c>
      <c r="M9993" s="9">
        <f>IF(COUNTA($A9993:$K9993)=0,"",IF($K9993&lt;&gt;"",IF(COUNTIF($K$19:$K9993,$K9993)&gt;1,"SI","NO"),IF(COUNTIFS($A$19:$A9993,$A9993,$C$19:$C9993,$C9993,$J$19:$J9993,$J9993,$D$19:$D9993,$D9993)&gt;1,"SI","NO")))</f>
        <v/>
      </c>
      <c r="N9993" s="11">
        <f>IF(COUNTA($A9993:$K9993)=0,"",IF(AND($L9993="SI",$M9993="NO"),IFERROR($H9993,0),0))</f>
        <v/>
      </c>
      <c r="O9993" s="9">
        <f>IF(COUNTA($A9993:$K9993)=0,"",IF($M9993="SI","CUFE o factura duplicada dentro del reporte; no se suma dos veces",IF(IFERROR($H9993,0)&lt;=0,"DIAN reporta valor susceptible 0",IF($L9993="NO",IFERROR(LOOKUP(2,1/((LISTS!$M$2:$M$13&lt;&gt;"")*ISNUMBER(SEARCH(LISTS!$M$2:$M$13,$I9993))),LISTS!$O$2:$O$13),"Medio de pago no elegible o no identificado por DIAN"),"Apta automaticamente por pago electronico y base positiva"))))</f>
        <v/>
      </c>
    </row>
    <row r="9994">
      <c r="A9994" s="9" t="n"/>
      <c r="B9994" s="9" t="n"/>
      <c r="C9994" s="12" t="n"/>
      <c r="D9994" s="11" t="n"/>
      <c r="E9994" s="11" t="n"/>
      <c r="F9994" s="11" t="n"/>
      <c r="G9994" s="11" t="n"/>
      <c r="H9994" s="11" t="n"/>
      <c r="I9994" s="9" t="n"/>
      <c r="J9994" s="9" t="n"/>
      <c r="K9994" s="9" t="n"/>
      <c r="L9994" s="9">
        <f>IF(COUNTA($A9994:$K9994)=0,"",IF(AND(IFERROR($H9994,0)&gt;0,LEN(TRIM($K9994&amp;""))&gt;0,IFERROR(LOOKUP(2,1/((LISTS!$M$2:$M$13&lt;&gt;"")*ISNUMBER(SEARCH(LISTS!$M$2:$M$13,$I9994))),LISTS!$N$2:$N$13),"NO")="SI"),"SI","NO"))</f>
        <v/>
      </c>
      <c r="M9994" s="9">
        <f>IF(COUNTA($A9994:$K9994)=0,"",IF($K9994&lt;&gt;"",IF(COUNTIF($K$19:$K9994,$K9994)&gt;1,"SI","NO"),IF(COUNTIFS($A$19:$A9994,$A9994,$C$19:$C9994,$C9994,$J$19:$J9994,$J9994,$D$19:$D9994,$D9994)&gt;1,"SI","NO")))</f>
        <v/>
      </c>
      <c r="N9994" s="11">
        <f>IF(COUNTA($A9994:$K9994)=0,"",IF(AND($L9994="SI",$M9994="NO"),IFERROR($H9994,0),0))</f>
        <v/>
      </c>
      <c r="O9994" s="9">
        <f>IF(COUNTA($A9994:$K9994)=0,"",IF($M9994="SI","CUFE o factura duplicada dentro del reporte; no se suma dos veces",IF(IFERROR($H9994,0)&lt;=0,"DIAN reporta valor susceptible 0",IF($L9994="NO",IFERROR(LOOKUP(2,1/((LISTS!$M$2:$M$13&lt;&gt;"")*ISNUMBER(SEARCH(LISTS!$M$2:$M$13,$I9994))),LISTS!$O$2:$O$13),"Medio de pago no elegible o no identificado por DIAN"),"Apta automaticamente por pago electronico y base positiva"))))</f>
        <v/>
      </c>
    </row>
    <row r="9995">
      <c r="A9995" s="9" t="n"/>
      <c r="B9995" s="9" t="n"/>
      <c r="C9995" s="12" t="n"/>
      <c r="D9995" s="11" t="n"/>
      <c r="E9995" s="11" t="n"/>
      <c r="F9995" s="11" t="n"/>
      <c r="G9995" s="11" t="n"/>
      <c r="H9995" s="11" t="n"/>
      <c r="I9995" s="9" t="n"/>
      <c r="J9995" s="9" t="n"/>
      <c r="K9995" s="9" t="n"/>
      <c r="L9995" s="9">
        <f>IF(COUNTA($A9995:$K9995)=0,"",IF(AND(IFERROR($H9995,0)&gt;0,LEN(TRIM($K9995&amp;""))&gt;0,IFERROR(LOOKUP(2,1/((LISTS!$M$2:$M$13&lt;&gt;"")*ISNUMBER(SEARCH(LISTS!$M$2:$M$13,$I9995))),LISTS!$N$2:$N$13),"NO")="SI"),"SI","NO"))</f>
        <v/>
      </c>
      <c r="M9995" s="9">
        <f>IF(COUNTA($A9995:$K9995)=0,"",IF($K9995&lt;&gt;"",IF(COUNTIF($K$19:$K9995,$K9995)&gt;1,"SI","NO"),IF(COUNTIFS($A$19:$A9995,$A9995,$C$19:$C9995,$C9995,$J$19:$J9995,$J9995,$D$19:$D9995,$D9995)&gt;1,"SI","NO")))</f>
        <v/>
      </c>
      <c r="N9995" s="11">
        <f>IF(COUNTA($A9995:$K9995)=0,"",IF(AND($L9995="SI",$M9995="NO"),IFERROR($H9995,0),0))</f>
        <v/>
      </c>
      <c r="O9995" s="9">
        <f>IF(COUNTA($A9995:$K9995)=0,"",IF($M9995="SI","CUFE o factura duplicada dentro del reporte; no se suma dos veces",IF(IFERROR($H9995,0)&lt;=0,"DIAN reporta valor susceptible 0",IF($L9995="NO",IFERROR(LOOKUP(2,1/((LISTS!$M$2:$M$13&lt;&gt;"")*ISNUMBER(SEARCH(LISTS!$M$2:$M$13,$I9995))),LISTS!$O$2:$O$13),"Medio de pago no elegible o no identificado por DIAN"),"Apta automaticamente por pago electronico y base positiva"))))</f>
        <v/>
      </c>
    </row>
    <row r="9996">
      <c r="A9996" s="9" t="n"/>
      <c r="B9996" s="9" t="n"/>
      <c r="C9996" s="12" t="n"/>
      <c r="D9996" s="11" t="n"/>
      <c r="E9996" s="11" t="n"/>
      <c r="F9996" s="11" t="n"/>
      <c r="G9996" s="11" t="n"/>
      <c r="H9996" s="11" t="n"/>
      <c r="I9996" s="9" t="n"/>
      <c r="J9996" s="9" t="n"/>
      <c r="K9996" s="9" t="n"/>
      <c r="L9996" s="9">
        <f>IF(COUNTA($A9996:$K9996)=0,"",IF(AND(IFERROR($H9996,0)&gt;0,LEN(TRIM($K9996&amp;""))&gt;0,IFERROR(LOOKUP(2,1/((LISTS!$M$2:$M$13&lt;&gt;"")*ISNUMBER(SEARCH(LISTS!$M$2:$M$13,$I9996))),LISTS!$N$2:$N$13),"NO")="SI"),"SI","NO"))</f>
        <v/>
      </c>
      <c r="M9996" s="9">
        <f>IF(COUNTA($A9996:$K9996)=0,"",IF($K9996&lt;&gt;"",IF(COUNTIF($K$19:$K9996,$K9996)&gt;1,"SI","NO"),IF(COUNTIFS($A$19:$A9996,$A9996,$C$19:$C9996,$C9996,$J$19:$J9996,$J9996,$D$19:$D9996,$D9996)&gt;1,"SI","NO")))</f>
        <v/>
      </c>
      <c r="N9996" s="11">
        <f>IF(COUNTA($A9996:$K9996)=0,"",IF(AND($L9996="SI",$M9996="NO"),IFERROR($H9996,0),0))</f>
        <v/>
      </c>
      <c r="O9996" s="9">
        <f>IF(COUNTA($A9996:$K9996)=0,"",IF($M9996="SI","CUFE o factura duplicada dentro del reporte; no se suma dos veces",IF(IFERROR($H9996,0)&lt;=0,"DIAN reporta valor susceptible 0",IF($L9996="NO",IFERROR(LOOKUP(2,1/((LISTS!$M$2:$M$13&lt;&gt;"")*ISNUMBER(SEARCH(LISTS!$M$2:$M$13,$I9996))),LISTS!$O$2:$O$13),"Medio de pago no elegible o no identificado por DIAN"),"Apta automaticamente por pago electronico y base positiva"))))</f>
        <v/>
      </c>
    </row>
    <row r="9997">
      <c r="A9997" s="9" t="n"/>
      <c r="B9997" s="9" t="n"/>
      <c r="C9997" s="12" t="n"/>
      <c r="D9997" s="11" t="n"/>
      <c r="E9997" s="11" t="n"/>
      <c r="F9997" s="11" t="n"/>
      <c r="G9997" s="11" t="n"/>
      <c r="H9997" s="11" t="n"/>
      <c r="I9997" s="9" t="n"/>
      <c r="J9997" s="9" t="n"/>
      <c r="K9997" s="9" t="n"/>
      <c r="L9997" s="9">
        <f>IF(COUNTA($A9997:$K9997)=0,"",IF(AND(IFERROR($H9997,0)&gt;0,LEN(TRIM($K9997&amp;""))&gt;0,IFERROR(LOOKUP(2,1/((LISTS!$M$2:$M$13&lt;&gt;"")*ISNUMBER(SEARCH(LISTS!$M$2:$M$13,$I9997))),LISTS!$N$2:$N$13),"NO")="SI"),"SI","NO"))</f>
        <v/>
      </c>
      <c r="M9997" s="9">
        <f>IF(COUNTA($A9997:$K9997)=0,"",IF($K9997&lt;&gt;"",IF(COUNTIF($K$19:$K9997,$K9997)&gt;1,"SI","NO"),IF(COUNTIFS($A$19:$A9997,$A9997,$C$19:$C9997,$C9997,$J$19:$J9997,$J9997,$D$19:$D9997,$D9997)&gt;1,"SI","NO")))</f>
        <v/>
      </c>
      <c r="N9997" s="11">
        <f>IF(COUNTA($A9997:$K9997)=0,"",IF(AND($L9997="SI",$M9997="NO"),IFERROR($H9997,0),0))</f>
        <v/>
      </c>
      <c r="O9997" s="9">
        <f>IF(COUNTA($A9997:$K9997)=0,"",IF($M9997="SI","CUFE o factura duplicada dentro del reporte; no se suma dos veces",IF(IFERROR($H9997,0)&lt;=0,"DIAN reporta valor susceptible 0",IF($L9997="NO",IFERROR(LOOKUP(2,1/((LISTS!$M$2:$M$13&lt;&gt;"")*ISNUMBER(SEARCH(LISTS!$M$2:$M$13,$I9997))),LISTS!$O$2:$O$13),"Medio de pago no elegible o no identificado por DIAN"),"Apta automaticamente por pago electronico y base positiva"))))</f>
        <v/>
      </c>
    </row>
    <row r="9998">
      <c r="A9998" s="9" t="n"/>
      <c r="B9998" s="9" t="n"/>
      <c r="C9998" s="12" t="n"/>
      <c r="D9998" s="11" t="n"/>
      <c r="E9998" s="11" t="n"/>
      <c r="F9998" s="11" t="n"/>
      <c r="G9998" s="11" t="n"/>
      <c r="H9998" s="11" t="n"/>
      <c r="I9998" s="9" t="n"/>
      <c r="J9998" s="9" t="n"/>
      <c r="K9998" s="9" t="n"/>
      <c r="L9998" s="9">
        <f>IF(COUNTA($A9998:$K9998)=0,"",IF(AND(IFERROR($H9998,0)&gt;0,LEN(TRIM($K9998&amp;""))&gt;0,IFERROR(LOOKUP(2,1/((LISTS!$M$2:$M$13&lt;&gt;"")*ISNUMBER(SEARCH(LISTS!$M$2:$M$13,$I9998))),LISTS!$N$2:$N$13),"NO")="SI"),"SI","NO"))</f>
        <v/>
      </c>
      <c r="M9998" s="9">
        <f>IF(COUNTA($A9998:$K9998)=0,"",IF($K9998&lt;&gt;"",IF(COUNTIF($K$19:$K9998,$K9998)&gt;1,"SI","NO"),IF(COUNTIFS($A$19:$A9998,$A9998,$C$19:$C9998,$C9998,$J$19:$J9998,$J9998,$D$19:$D9998,$D9998)&gt;1,"SI","NO")))</f>
        <v/>
      </c>
      <c r="N9998" s="11">
        <f>IF(COUNTA($A9998:$K9998)=0,"",IF(AND($L9998="SI",$M9998="NO"),IFERROR($H9998,0),0))</f>
        <v/>
      </c>
      <c r="O9998" s="9">
        <f>IF(COUNTA($A9998:$K9998)=0,"",IF($M9998="SI","CUFE o factura duplicada dentro del reporte; no se suma dos veces",IF(IFERROR($H9998,0)&lt;=0,"DIAN reporta valor susceptible 0",IF($L9998="NO",IFERROR(LOOKUP(2,1/((LISTS!$M$2:$M$13&lt;&gt;"")*ISNUMBER(SEARCH(LISTS!$M$2:$M$13,$I9998))),LISTS!$O$2:$O$13),"Medio de pago no elegible o no identificado por DIAN"),"Apta automaticamente por pago electronico y base positiva"))))</f>
        <v/>
      </c>
    </row>
    <row r="9999">
      <c r="A9999" s="9" t="n"/>
      <c r="B9999" s="9" t="n"/>
      <c r="C9999" s="12" t="n"/>
      <c r="D9999" s="11" t="n"/>
      <c r="E9999" s="11" t="n"/>
      <c r="F9999" s="11" t="n"/>
      <c r="G9999" s="11" t="n"/>
      <c r="H9999" s="11" t="n"/>
      <c r="I9999" s="9" t="n"/>
      <c r="J9999" s="9" t="n"/>
      <c r="K9999" s="9" t="n"/>
      <c r="L9999" s="9">
        <f>IF(COUNTA($A9999:$K9999)=0,"",IF(AND(IFERROR($H9999,0)&gt;0,LEN(TRIM($K9999&amp;""))&gt;0,IFERROR(LOOKUP(2,1/((LISTS!$M$2:$M$13&lt;&gt;"")*ISNUMBER(SEARCH(LISTS!$M$2:$M$13,$I9999))),LISTS!$N$2:$N$13),"NO")="SI"),"SI","NO"))</f>
        <v/>
      </c>
      <c r="M9999" s="9">
        <f>IF(COUNTA($A9999:$K9999)=0,"",IF($K9999&lt;&gt;"",IF(COUNTIF($K$19:$K9999,$K9999)&gt;1,"SI","NO"),IF(COUNTIFS($A$19:$A9999,$A9999,$C$19:$C9999,$C9999,$J$19:$J9999,$J9999,$D$19:$D9999,$D9999)&gt;1,"SI","NO")))</f>
        <v/>
      </c>
      <c r="N9999" s="11">
        <f>IF(COUNTA($A9999:$K9999)=0,"",IF(AND($L9999="SI",$M9999="NO"),IFERROR($H9999,0),0))</f>
        <v/>
      </c>
      <c r="O9999" s="9">
        <f>IF(COUNTA($A9999:$K9999)=0,"",IF($M9999="SI","CUFE o factura duplicada dentro del reporte; no se suma dos veces",IF(IFERROR($H9999,0)&lt;=0,"DIAN reporta valor susceptible 0",IF($L9999="NO",IFERROR(LOOKUP(2,1/((LISTS!$M$2:$M$13&lt;&gt;"")*ISNUMBER(SEARCH(LISTS!$M$2:$M$13,$I9999))),LISTS!$O$2:$O$13),"Medio de pago no elegible o no identificado por DIAN"),"Apta automaticamente por pago electronico y base positiva"))))</f>
        <v/>
      </c>
    </row>
    <row r="10000">
      <c r="A10000" s="9" t="n"/>
      <c r="B10000" s="9" t="n"/>
      <c r="C10000" s="12" t="n"/>
      <c r="D10000" s="11" t="n"/>
      <c r="E10000" s="11" t="n"/>
      <c r="F10000" s="11" t="n"/>
      <c r="G10000" s="11" t="n"/>
      <c r="H10000" s="11" t="n"/>
      <c r="I10000" s="9" t="n"/>
      <c r="J10000" s="9" t="n"/>
      <c r="K10000" s="9" t="n"/>
      <c r="L10000" s="9">
        <f>IF(COUNTA($A10000:$K10000)=0,"",IF(AND(IFERROR($H10000,0)&gt;0,LEN(TRIM($K10000&amp;""))&gt;0,IFERROR(LOOKUP(2,1/((LISTS!$M$2:$M$13&lt;&gt;"")*ISNUMBER(SEARCH(LISTS!$M$2:$M$13,$I10000))),LISTS!$N$2:$N$13),"NO")="SI"),"SI","NO"))</f>
        <v/>
      </c>
      <c r="M10000" s="9">
        <f>IF(COUNTA($A10000:$K10000)=0,"",IF($K10000&lt;&gt;"",IF(COUNTIF($K$19:$K10000,$K10000)&gt;1,"SI","NO"),IF(COUNTIFS($A$19:$A10000,$A10000,$C$19:$C10000,$C10000,$J$19:$J10000,$J10000,$D$19:$D10000,$D10000)&gt;1,"SI","NO")))</f>
        <v/>
      </c>
      <c r="N10000" s="11">
        <f>IF(COUNTA($A10000:$K10000)=0,"",IF(AND($L10000="SI",$M10000="NO"),IFERROR($H10000,0),0))</f>
        <v/>
      </c>
      <c r="O10000" s="9">
        <f>IF(COUNTA($A10000:$K10000)=0,"",IF($M10000="SI","CUFE o factura duplicada dentro del reporte; no se suma dos veces",IF(IFERROR($H10000,0)&lt;=0,"DIAN reporta valor susceptible 0",IF($L10000="NO",IFERROR(LOOKUP(2,1/((LISTS!$M$2:$M$13&lt;&gt;"")*ISNUMBER(SEARCH(LISTS!$M$2:$M$13,$I10000))),LISTS!$O$2:$O$13),"Medio de pago no elegible o no identificado por DIAN"),"Apta automaticamente por pago electronico y base positiva"))))</f>
        <v/>
      </c>
    </row>
    <row r="10001">
      <c r="A10001" s="9" t="n"/>
      <c r="B10001" s="9" t="n"/>
      <c r="C10001" s="12" t="n"/>
      <c r="D10001" s="11" t="n"/>
      <c r="E10001" s="11" t="n"/>
      <c r="F10001" s="11" t="n"/>
      <c r="G10001" s="11" t="n"/>
      <c r="H10001" s="11" t="n"/>
      <c r="I10001" s="9" t="n"/>
      <c r="J10001" s="9" t="n"/>
      <c r="K10001" s="9" t="n"/>
      <c r="L10001" s="9">
        <f>IF(COUNTA($A10001:$K10001)=0,"",IF(AND(IFERROR($H10001,0)&gt;0,LEN(TRIM($K10001&amp;""))&gt;0,IFERROR(LOOKUP(2,1/((LISTS!$M$2:$M$13&lt;&gt;"")*ISNUMBER(SEARCH(LISTS!$M$2:$M$13,$I10001))),LISTS!$N$2:$N$13),"NO")="SI"),"SI","NO"))</f>
        <v/>
      </c>
      <c r="M10001" s="9">
        <f>IF(COUNTA($A10001:$K10001)=0,"",IF($K10001&lt;&gt;"",IF(COUNTIF($K$19:$K10001,$K10001)&gt;1,"SI","NO"),IF(COUNTIFS($A$19:$A10001,$A10001,$C$19:$C10001,$C10001,$J$19:$J10001,$J10001,$D$19:$D10001,$D10001)&gt;1,"SI","NO")))</f>
        <v/>
      </c>
      <c r="N10001" s="11">
        <f>IF(COUNTA($A10001:$K10001)=0,"",IF(AND($L10001="SI",$M10001="NO"),IFERROR($H10001,0),0))</f>
        <v/>
      </c>
      <c r="O10001" s="9">
        <f>IF(COUNTA($A10001:$K10001)=0,"",IF($M10001="SI","CUFE o factura duplicada dentro del reporte; no se suma dos veces",IF(IFERROR($H10001,0)&lt;=0,"DIAN reporta valor susceptible 0",IF($L10001="NO",IFERROR(LOOKUP(2,1/((LISTS!$M$2:$M$13&lt;&gt;"")*ISNUMBER(SEARCH(LISTS!$M$2:$M$13,$I10001))),LISTS!$O$2:$O$13),"Medio de pago no elegible o no identificado por DIAN"),"Apta automaticamente por pago electronico y base positiva"))))</f>
        <v/>
      </c>
    </row>
    <row r="10002">
      <c r="A10002" s="9" t="n"/>
      <c r="B10002" s="9" t="n"/>
      <c r="C10002" s="12" t="n"/>
      <c r="D10002" s="11" t="n"/>
      <c r="E10002" s="11" t="n"/>
      <c r="F10002" s="11" t="n"/>
      <c r="G10002" s="11" t="n"/>
      <c r="H10002" s="11" t="n"/>
      <c r="I10002" s="9" t="n"/>
      <c r="J10002" s="9" t="n"/>
      <c r="K10002" s="9" t="n"/>
      <c r="L10002" s="9">
        <f>IF(COUNTA($A10002:$K10002)=0,"",IF(AND(IFERROR($H10002,0)&gt;0,LEN(TRIM($K10002&amp;""))&gt;0,IFERROR(LOOKUP(2,1/((LISTS!$M$2:$M$13&lt;&gt;"")*ISNUMBER(SEARCH(LISTS!$M$2:$M$13,$I10002))),LISTS!$N$2:$N$13),"NO")="SI"),"SI","NO"))</f>
        <v/>
      </c>
      <c r="M10002" s="9">
        <f>IF(COUNTA($A10002:$K10002)=0,"",IF($K10002&lt;&gt;"",IF(COUNTIF($K$19:$K10002,$K10002)&gt;1,"SI","NO"),IF(COUNTIFS($A$19:$A10002,$A10002,$C$19:$C10002,$C10002,$J$19:$J10002,$J10002,$D$19:$D10002,$D10002)&gt;1,"SI","NO")))</f>
        <v/>
      </c>
      <c r="N10002" s="11">
        <f>IF(COUNTA($A10002:$K10002)=0,"",IF(AND($L10002="SI",$M10002="NO"),IFERROR($H10002,0),0))</f>
        <v/>
      </c>
      <c r="O10002" s="9">
        <f>IF(COUNTA($A10002:$K10002)=0,"",IF($M10002="SI","CUFE o factura duplicada dentro del reporte; no se suma dos veces",IF(IFERROR($H10002,0)&lt;=0,"DIAN reporta valor susceptible 0",IF($L10002="NO",IFERROR(LOOKUP(2,1/((LISTS!$M$2:$M$13&lt;&gt;"")*ISNUMBER(SEARCH(LISTS!$M$2:$M$13,$I10002))),LISTS!$O$2:$O$13),"Medio de pago no elegible o no identificado por DIAN"),"Apta automaticamente por pago electronico y base positiva"))))</f>
        <v/>
      </c>
    </row>
    <row r="10003">
      <c r="A10003" s="9" t="n"/>
      <c r="B10003" s="9" t="n"/>
      <c r="C10003" s="12" t="n"/>
      <c r="D10003" s="11" t="n"/>
      <c r="E10003" s="11" t="n"/>
      <c r="F10003" s="11" t="n"/>
      <c r="G10003" s="11" t="n"/>
      <c r="H10003" s="11" t="n"/>
      <c r="I10003" s="9" t="n"/>
      <c r="J10003" s="9" t="n"/>
      <c r="K10003" s="9" t="n"/>
      <c r="L10003" s="9">
        <f>IF(COUNTA($A10003:$K10003)=0,"",IF(AND(IFERROR($H10003,0)&gt;0,LEN(TRIM($K10003&amp;""))&gt;0,IFERROR(LOOKUP(2,1/((LISTS!$M$2:$M$13&lt;&gt;"")*ISNUMBER(SEARCH(LISTS!$M$2:$M$13,$I10003))),LISTS!$N$2:$N$13),"NO")="SI"),"SI","NO"))</f>
        <v/>
      </c>
      <c r="M10003" s="9">
        <f>IF(COUNTA($A10003:$K10003)=0,"",IF($K10003&lt;&gt;"",IF(COUNTIF($K$19:$K10003,$K10003)&gt;1,"SI","NO"),IF(COUNTIFS($A$19:$A10003,$A10003,$C$19:$C10003,$C10003,$J$19:$J10003,$J10003,$D$19:$D10003,$D10003)&gt;1,"SI","NO")))</f>
        <v/>
      </c>
      <c r="N10003" s="11">
        <f>IF(COUNTA($A10003:$K10003)=0,"",IF(AND($L10003="SI",$M10003="NO"),IFERROR($H10003,0),0))</f>
        <v/>
      </c>
      <c r="O10003" s="9">
        <f>IF(COUNTA($A10003:$K10003)=0,"",IF($M10003="SI","CUFE o factura duplicada dentro del reporte; no se suma dos veces",IF(IFERROR($H10003,0)&lt;=0,"DIAN reporta valor susceptible 0",IF($L10003="NO",IFERROR(LOOKUP(2,1/((LISTS!$M$2:$M$13&lt;&gt;"")*ISNUMBER(SEARCH(LISTS!$M$2:$M$13,$I10003))),LISTS!$O$2:$O$13),"Medio de pago no elegible o no identificado por DIAN"),"Apta automaticamente por pago electronico y base positiva"))))</f>
        <v/>
      </c>
    </row>
    <row r="10004">
      <c r="A10004" s="9" t="n"/>
      <c r="B10004" s="9" t="n"/>
      <c r="C10004" s="12" t="n"/>
      <c r="D10004" s="11" t="n"/>
      <c r="E10004" s="11" t="n"/>
      <c r="F10004" s="11" t="n"/>
      <c r="G10004" s="11" t="n"/>
      <c r="H10004" s="11" t="n"/>
      <c r="I10004" s="9" t="n"/>
      <c r="J10004" s="9" t="n"/>
      <c r="K10004" s="9" t="n"/>
      <c r="L10004" s="9">
        <f>IF(COUNTA($A10004:$K10004)=0,"",IF(AND(IFERROR($H10004,0)&gt;0,LEN(TRIM($K10004&amp;""))&gt;0,IFERROR(LOOKUP(2,1/((LISTS!$M$2:$M$13&lt;&gt;"")*ISNUMBER(SEARCH(LISTS!$M$2:$M$13,$I10004))),LISTS!$N$2:$N$13),"NO")="SI"),"SI","NO"))</f>
        <v/>
      </c>
      <c r="M10004" s="9">
        <f>IF(COUNTA($A10004:$K10004)=0,"",IF($K10004&lt;&gt;"",IF(COUNTIF($K$19:$K10004,$K10004)&gt;1,"SI","NO"),IF(COUNTIFS($A$19:$A10004,$A10004,$C$19:$C10004,$C10004,$J$19:$J10004,$J10004,$D$19:$D10004,$D10004)&gt;1,"SI","NO")))</f>
        <v/>
      </c>
      <c r="N10004" s="11">
        <f>IF(COUNTA($A10004:$K10004)=0,"",IF(AND($L10004="SI",$M10004="NO"),IFERROR($H10004,0),0))</f>
        <v/>
      </c>
      <c r="O10004" s="9">
        <f>IF(COUNTA($A10004:$K10004)=0,"",IF($M10004="SI","CUFE o factura duplicada dentro del reporte; no se suma dos veces",IF(IFERROR($H10004,0)&lt;=0,"DIAN reporta valor susceptible 0",IF($L10004="NO",IFERROR(LOOKUP(2,1/((LISTS!$M$2:$M$13&lt;&gt;"")*ISNUMBER(SEARCH(LISTS!$M$2:$M$13,$I10004))),LISTS!$O$2:$O$13),"Medio de pago no elegible o no identificado por DIAN"),"Apta automaticamente por pago electronico y base positiva"))))</f>
        <v/>
      </c>
    </row>
    <row r="10005">
      <c r="A10005" s="9" t="n"/>
      <c r="B10005" s="9" t="n"/>
      <c r="C10005" s="12" t="n"/>
      <c r="D10005" s="11" t="n"/>
      <c r="E10005" s="11" t="n"/>
      <c r="F10005" s="11" t="n"/>
      <c r="G10005" s="11" t="n"/>
      <c r="H10005" s="11" t="n"/>
      <c r="I10005" s="9" t="n"/>
      <c r="J10005" s="9" t="n"/>
      <c r="K10005" s="9" t="n"/>
      <c r="L10005" s="9">
        <f>IF(COUNTA($A10005:$K10005)=0,"",IF(AND(IFERROR($H10005,0)&gt;0,LEN(TRIM($K10005&amp;""))&gt;0,IFERROR(LOOKUP(2,1/((LISTS!$M$2:$M$13&lt;&gt;"")*ISNUMBER(SEARCH(LISTS!$M$2:$M$13,$I10005))),LISTS!$N$2:$N$13),"NO")="SI"),"SI","NO"))</f>
        <v/>
      </c>
      <c r="M10005" s="9">
        <f>IF(COUNTA($A10005:$K10005)=0,"",IF($K10005&lt;&gt;"",IF(COUNTIF($K$19:$K10005,$K10005)&gt;1,"SI","NO"),IF(COUNTIFS($A$19:$A10005,$A10005,$C$19:$C10005,$C10005,$J$19:$J10005,$J10005,$D$19:$D10005,$D10005)&gt;1,"SI","NO")))</f>
        <v/>
      </c>
      <c r="N10005" s="11">
        <f>IF(COUNTA($A10005:$K10005)=0,"",IF(AND($L10005="SI",$M10005="NO"),IFERROR($H10005,0),0))</f>
        <v/>
      </c>
      <c r="O10005" s="9">
        <f>IF(COUNTA($A10005:$K10005)=0,"",IF($M10005="SI","CUFE o factura duplicada dentro del reporte; no se suma dos veces",IF(IFERROR($H10005,0)&lt;=0,"DIAN reporta valor susceptible 0",IF($L10005="NO",IFERROR(LOOKUP(2,1/((LISTS!$M$2:$M$13&lt;&gt;"")*ISNUMBER(SEARCH(LISTS!$M$2:$M$13,$I10005))),LISTS!$O$2:$O$13),"Medio de pago no elegible o no identificado por DIAN"),"Apta automaticamente por pago electronico y base positiva"))))</f>
        <v/>
      </c>
    </row>
    <row r="10006">
      <c r="A10006" s="9" t="n"/>
      <c r="B10006" s="9" t="n"/>
      <c r="C10006" s="12" t="n"/>
      <c r="D10006" s="11" t="n"/>
      <c r="E10006" s="11" t="n"/>
      <c r="F10006" s="11" t="n"/>
      <c r="G10006" s="11" t="n"/>
      <c r="H10006" s="11" t="n"/>
      <c r="I10006" s="9" t="n"/>
      <c r="J10006" s="9" t="n"/>
      <c r="K10006" s="9" t="n"/>
      <c r="L10006" s="9">
        <f>IF(COUNTA($A10006:$K10006)=0,"",IF(AND(IFERROR($H10006,0)&gt;0,LEN(TRIM($K10006&amp;""))&gt;0,IFERROR(LOOKUP(2,1/((LISTS!$M$2:$M$13&lt;&gt;"")*ISNUMBER(SEARCH(LISTS!$M$2:$M$13,$I10006))),LISTS!$N$2:$N$13),"NO")="SI"),"SI","NO"))</f>
        <v/>
      </c>
      <c r="M10006" s="9">
        <f>IF(COUNTA($A10006:$K10006)=0,"",IF($K10006&lt;&gt;"",IF(COUNTIF($K$19:$K10006,$K10006)&gt;1,"SI","NO"),IF(COUNTIFS($A$19:$A10006,$A10006,$C$19:$C10006,$C10006,$J$19:$J10006,$J10006,$D$19:$D10006,$D10006)&gt;1,"SI","NO")))</f>
        <v/>
      </c>
      <c r="N10006" s="11">
        <f>IF(COUNTA($A10006:$K10006)=0,"",IF(AND($L10006="SI",$M10006="NO"),IFERROR($H10006,0),0))</f>
        <v/>
      </c>
      <c r="O10006" s="9">
        <f>IF(COUNTA($A10006:$K10006)=0,"",IF($M10006="SI","CUFE o factura duplicada dentro del reporte; no se suma dos veces",IF(IFERROR($H10006,0)&lt;=0,"DIAN reporta valor susceptible 0",IF($L10006="NO",IFERROR(LOOKUP(2,1/((LISTS!$M$2:$M$13&lt;&gt;"")*ISNUMBER(SEARCH(LISTS!$M$2:$M$13,$I10006))),LISTS!$O$2:$O$13),"Medio de pago no elegible o no identificado por DIAN"),"Apta automaticamente por pago electronico y base positiva"))))</f>
        <v/>
      </c>
    </row>
    <row r="10007">
      <c r="A10007" s="9" t="n"/>
      <c r="B10007" s="9" t="n"/>
      <c r="C10007" s="12" t="n"/>
      <c r="D10007" s="11" t="n"/>
      <c r="E10007" s="11" t="n"/>
      <c r="F10007" s="11" t="n"/>
      <c r="G10007" s="11" t="n"/>
      <c r="H10007" s="11" t="n"/>
      <c r="I10007" s="9" t="n"/>
      <c r="J10007" s="9" t="n"/>
      <c r="K10007" s="9" t="n"/>
      <c r="L10007" s="9">
        <f>IF(COUNTA($A10007:$K10007)=0,"",IF(AND(IFERROR($H10007,0)&gt;0,LEN(TRIM($K10007&amp;""))&gt;0,IFERROR(LOOKUP(2,1/((LISTS!$M$2:$M$13&lt;&gt;"")*ISNUMBER(SEARCH(LISTS!$M$2:$M$13,$I10007))),LISTS!$N$2:$N$13),"NO")="SI"),"SI","NO"))</f>
        <v/>
      </c>
      <c r="M10007" s="9">
        <f>IF(COUNTA($A10007:$K10007)=0,"",IF($K10007&lt;&gt;"",IF(COUNTIF($K$19:$K10007,$K10007)&gt;1,"SI","NO"),IF(COUNTIFS($A$19:$A10007,$A10007,$C$19:$C10007,$C10007,$J$19:$J10007,$J10007,$D$19:$D10007,$D10007)&gt;1,"SI","NO")))</f>
        <v/>
      </c>
      <c r="N10007" s="11">
        <f>IF(COUNTA($A10007:$K10007)=0,"",IF(AND($L10007="SI",$M10007="NO"),IFERROR($H10007,0),0))</f>
        <v/>
      </c>
      <c r="O10007" s="9">
        <f>IF(COUNTA($A10007:$K10007)=0,"",IF($M10007="SI","CUFE o factura duplicada dentro del reporte; no se suma dos veces",IF(IFERROR($H10007,0)&lt;=0,"DIAN reporta valor susceptible 0",IF($L10007="NO",IFERROR(LOOKUP(2,1/((LISTS!$M$2:$M$13&lt;&gt;"")*ISNUMBER(SEARCH(LISTS!$M$2:$M$13,$I10007))),LISTS!$O$2:$O$13),"Medio de pago no elegible o no identificado por DIAN"),"Apta automaticamente por pago electronico y base positiva"))))</f>
        <v/>
      </c>
    </row>
    <row r="10008">
      <c r="A10008" s="9" t="n"/>
      <c r="B10008" s="9" t="n"/>
      <c r="C10008" s="12" t="n"/>
      <c r="D10008" s="11" t="n"/>
      <c r="E10008" s="11" t="n"/>
      <c r="F10008" s="11" t="n"/>
      <c r="G10008" s="11" t="n"/>
      <c r="H10008" s="11" t="n"/>
      <c r="I10008" s="9" t="n"/>
      <c r="J10008" s="9" t="n"/>
      <c r="K10008" s="9" t="n"/>
      <c r="L10008" s="9">
        <f>IF(COUNTA($A10008:$K10008)=0,"",IF(AND(IFERROR($H10008,0)&gt;0,LEN(TRIM($K10008&amp;""))&gt;0,IFERROR(LOOKUP(2,1/((LISTS!$M$2:$M$13&lt;&gt;"")*ISNUMBER(SEARCH(LISTS!$M$2:$M$13,$I10008))),LISTS!$N$2:$N$13),"NO")="SI"),"SI","NO"))</f>
        <v/>
      </c>
      <c r="M10008" s="9">
        <f>IF(COUNTA($A10008:$K10008)=0,"",IF($K10008&lt;&gt;"",IF(COUNTIF($K$19:$K10008,$K10008)&gt;1,"SI","NO"),IF(COUNTIFS($A$19:$A10008,$A10008,$C$19:$C10008,$C10008,$J$19:$J10008,$J10008,$D$19:$D10008,$D10008)&gt;1,"SI","NO")))</f>
        <v/>
      </c>
      <c r="N10008" s="11">
        <f>IF(COUNTA($A10008:$K10008)=0,"",IF(AND($L10008="SI",$M10008="NO"),IFERROR($H10008,0),0))</f>
        <v/>
      </c>
      <c r="O10008" s="9">
        <f>IF(COUNTA($A10008:$K10008)=0,"",IF($M10008="SI","CUFE o factura duplicada dentro del reporte; no se suma dos veces",IF(IFERROR($H10008,0)&lt;=0,"DIAN reporta valor susceptible 0",IF($L10008="NO",IFERROR(LOOKUP(2,1/((LISTS!$M$2:$M$13&lt;&gt;"")*ISNUMBER(SEARCH(LISTS!$M$2:$M$13,$I10008))),LISTS!$O$2:$O$13),"Medio de pago no elegible o no identificado por DIAN"),"Apta automaticamente por pago electronico y base positiva"))))</f>
        <v/>
      </c>
    </row>
    <row r="10009">
      <c r="A10009" s="9" t="n"/>
      <c r="B10009" s="9" t="n"/>
      <c r="C10009" s="12" t="n"/>
      <c r="D10009" s="11" t="n"/>
      <c r="E10009" s="11" t="n"/>
      <c r="F10009" s="11" t="n"/>
      <c r="G10009" s="11" t="n"/>
      <c r="H10009" s="11" t="n"/>
      <c r="I10009" s="9" t="n"/>
      <c r="J10009" s="9" t="n"/>
      <c r="K10009" s="9" t="n"/>
      <c r="L10009" s="9">
        <f>IF(COUNTA($A10009:$K10009)=0,"",IF(AND(IFERROR($H10009,0)&gt;0,LEN(TRIM($K10009&amp;""))&gt;0,IFERROR(LOOKUP(2,1/((LISTS!$M$2:$M$13&lt;&gt;"")*ISNUMBER(SEARCH(LISTS!$M$2:$M$13,$I10009))),LISTS!$N$2:$N$13),"NO")="SI"),"SI","NO"))</f>
        <v/>
      </c>
      <c r="M10009" s="9">
        <f>IF(COUNTA($A10009:$K10009)=0,"",IF($K10009&lt;&gt;"",IF(COUNTIF($K$19:$K10009,$K10009)&gt;1,"SI","NO"),IF(COUNTIFS($A$19:$A10009,$A10009,$C$19:$C10009,$C10009,$J$19:$J10009,$J10009,$D$19:$D10009,$D10009)&gt;1,"SI","NO")))</f>
        <v/>
      </c>
      <c r="N10009" s="11">
        <f>IF(COUNTA($A10009:$K10009)=0,"",IF(AND($L10009="SI",$M10009="NO"),IFERROR($H10009,0),0))</f>
        <v/>
      </c>
      <c r="O10009" s="9">
        <f>IF(COUNTA($A10009:$K10009)=0,"",IF($M10009="SI","CUFE o factura duplicada dentro del reporte; no se suma dos veces",IF(IFERROR($H10009,0)&lt;=0,"DIAN reporta valor susceptible 0",IF($L10009="NO",IFERROR(LOOKUP(2,1/((LISTS!$M$2:$M$13&lt;&gt;"")*ISNUMBER(SEARCH(LISTS!$M$2:$M$13,$I10009))),LISTS!$O$2:$O$13),"Medio de pago no elegible o no identificado por DIAN"),"Apta automaticamente por pago electronico y base positiva"))))</f>
        <v/>
      </c>
    </row>
    <row r="10010">
      <c r="A10010" s="9" t="n"/>
      <c r="B10010" s="9" t="n"/>
      <c r="C10010" s="12" t="n"/>
      <c r="D10010" s="11" t="n"/>
      <c r="E10010" s="11" t="n"/>
      <c r="F10010" s="11" t="n"/>
      <c r="G10010" s="11" t="n"/>
      <c r="H10010" s="11" t="n"/>
      <c r="I10010" s="9" t="n"/>
      <c r="J10010" s="9" t="n"/>
      <c r="K10010" s="9" t="n"/>
      <c r="L10010" s="9">
        <f>IF(COUNTA($A10010:$K10010)=0,"",IF(AND(IFERROR($H10010,0)&gt;0,LEN(TRIM($K10010&amp;""))&gt;0,IFERROR(LOOKUP(2,1/((LISTS!$M$2:$M$13&lt;&gt;"")*ISNUMBER(SEARCH(LISTS!$M$2:$M$13,$I10010))),LISTS!$N$2:$N$13),"NO")="SI"),"SI","NO"))</f>
        <v/>
      </c>
      <c r="M10010" s="9">
        <f>IF(COUNTA($A10010:$K10010)=0,"",IF($K10010&lt;&gt;"",IF(COUNTIF($K$19:$K10010,$K10010)&gt;1,"SI","NO"),IF(COUNTIFS($A$19:$A10010,$A10010,$C$19:$C10010,$C10010,$J$19:$J10010,$J10010,$D$19:$D10010,$D10010)&gt;1,"SI","NO")))</f>
        <v/>
      </c>
      <c r="N10010" s="11">
        <f>IF(COUNTA($A10010:$K10010)=0,"",IF(AND($L10010="SI",$M10010="NO"),IFERROR($H10010,0),0))</f>
        <v/>
      </c>
      <c r="O10010" s="9">
        <f>IF(COUNTA($A10010:$K10010)=0,"",IF($M10010="SI","CUFE o factura duplicada dentro del reporte; no se suma dos veces",IF(IFERROR($H10010,0)&lt;=0,"DIAN reporta valor susceptible 0",IF($L10010="NO",IFERROR(LOOKUP(2,1/((LISTS!$M$2:$M$13&lt;&gt;"")*ISNUMBER(SEARCH(LISTS!$M$2:$M$13,$I10010))),LISTS!$O$2:$O$13),"Medio de pago no elegible o no identificado por DIAN"),"Apta automaticamente por pago electronico y base positiva"))))</f>
        <v/>
      </c>
    </row>
    <row r="10011">
      <c r="A10011" s="9" t="n"/>
      <c r="B10011" s="9" t="n"/>
      <c r="C10011" s="12" t="n"/>
      <c r="D10011" s="11" t="n"/>
      <c r="E10011" s="11" t="n"/>
      <c r="F10011" s="11" t="n"/>
      <c r="G10011" s="11" t="n"/>
      <c r="H10011" s="11" t="n"/>
      <c r="I10011" s="9" t="n"/>
      <c r="J10011" s="9" t="n"/>
      <c r="K10011" s="9" t="n"/>
      <c r="L10011" s="9">
        <f>IF(COUNTA($A10011:$K10011)=0,"",IF(AND(IFERROR($H10011,0)&gt;0,LEN(TRIM($K10011&amp;""))&gt;0,IFERROR(LOOKUP(2,1/((LISTS!$M$2:$M$13&lt;&gt;"")*ISNUMBER(SEARCH(LISTS!$M$2:$M$13,$I10011))),LISTS!$N$2:$N$13),"NO")="SI"),"SI","NO"))</f>
        <v/>
      </c>
      <c r="M10011" s="9">
        <f>IF(COUNTA($A10011:$K10011)=0,"",IF($K10011&lt;&gt;"",IF(COUNTIF($K$19:$K10011,$K10011)&gt;1,"SI","NO"),IF(COUNTIFS($A$19:$A10011,$A10011,$C$19:$C10011,$C10011,$J$19:$J10011,$J10011,$D$19:$D10011,$D10011)&gt;1,"SI","NO")))</f>
        <v/>
      </c>
      <c r="N10011" s="11">
        <f>IF(COUNTA($A10011:$K10011)=0,"",IF(AND($L10011="SI",$M10011="NO"),IFERROR($H10011,0),0))</f>
        <v/>
      </c>
      <c r="O10011" s="9">
        <f>IF(COUNTA($A10011:$K10011)=0,"",IF($M10011="SI","CUFE o factura duplicada dentro del reporte; no se suma dos veces",IF(IFERROR($H10011,0)&lt;=0,"DIAN reporta valor susceptible 0",IF($L10011="NO",IFERROR(LOOKUP(2,1/((LISTS!$M$2:$M$13&lt;&gt;"")*ISNUMBER(SEARCH(LISTS!$M$2:$M$13,$I10011))),LISTS!$O$2:$O$13),"Medio de pago no elegible o no identificado por DIAN"),"Apta automaticamente por pago electronico y base positiva"))))</f>
        <v/>
      </c>
    </row>
    <row r="10012">
      <c r="A10012" s="9" t="n"/>
      <c r="B10012" s="9" t="n"/>
      <c r="C10012" s="12" t="n"/>
      <c r="D10012" s="11" t="n"/>
      <c r="E10012" s="11" t="n"/>
      <c r="F10012" s="11" t="n"/>
      <c r="G10012" s="11" t="n"/>
      <c r="H10012" s="11" t="n"/>
      <c r="I10012" s="9" t="n"/>
      <c r="J10012" s="9" t="n"/>
      <c r="K10012" s="9" t="n"/>
      <c r="L10012" s="9">
        <f>IF(COUNTA($A10012:$K10012)=0,"",IF(AND(IFERROR($H10012,0)&gt;0,LEN(TRIM($K10012&amp;""))&gt;0,IFERROR(LOOKUP(2,1/((LISTS!$M$2:$M$13&lt;&gt;"")*ISNUMBER(SEARCH(LISTS!$M$2:$M$13,$I10012))),LISTS!$N$2:$N$13),"NO")="SI"),"SI","NO"))</f>
        <v/>
      </c>
      <c r="M10012" s="9">
        <f>IF(COUNTA($A10012:$K10012)=0,"",IF($K10012&lt;&gt;"",IF(COUNTIF($K$19:$K10012,$K10012)&gt;1,"SI","NO"),IF(COUNTIFS($A$19:$A10012,$A10012,$C$19:$C10012,$C10012,$J$19:$J10012,$J10012,$D$19:$D10012,$D10012)&gt;1,"SI","NO")))</f>
        <v/>
      </c>
      <c r="N10012" s="11">
        <f>IF(COUNTA($A10012:$K10012)=0,"",IF(AND($L10012="SI",$M10012="NO"),IFERROR($H10012,0),0))</f>
        <v/>
      </c>
      <c r="O10012" s="9">
        <f>IF(COUNTA($A10012:$K10012)=0,"",IF($M10012="SI","CUFE o factura duplicada dentro del reporte; no se suma dos veces",IF(IFERROR($H10012,0)&lt;=0,"DIAN reporta valor susceptible 0",IF($L10012="NO",IFERROR(LOOKUP(2,1/((LISTS!$M$2:$M$13&lt;&gt;"")*ISNUMBER(SEARCH(LISTS!$M$2:$M$13,$I10012))),LISTS!$O$2:$O$13),"Medio de pago no elegible o no identificado por DIAN"),"Apta automaticamente por pago electronico y base positiva"))))</f>
        <v/>
      </c>
    </row>
    <row r="10013">
      <c r="A10013" s="9" t="n"/>
      <c r="B10013" s="9" t="n"/>
      <c r="C10013" s="12" t="n"/>
      <c r="D10013" s="11" t="n"/>
      <c r="E10013" s="11" t="n"/>
      <c r="F10013" s="11" t="n"/>
      <c r="G10013" s="11" t="n"/>
      <c r="H10013" s="11" t="n"/>
      <c r="I10013" s="9" t="n"/>
      <c r="J10013" s="9" t="n"/>
      <c r="K10013" s="9" t="n"/>
      <c r="L10013" s="9">
        <f>IF(COUNTA($A10013:$K10013)=0,"",IF(AND(IFERROR($H10013,0)&gt;0,LEN(TRIM($K10013&amp;""))&gt;0,IFERROR(LOOKUP(2,1/((LISTS!$M$2:$M$13&lt;&gt;"")*ISNUMBER(SEARCH(LISTS!$M$2:$M$13,$I10013))),LISTS!$N$2:$N$13),"NO")="SI"),"SI","NO"))</f>
        <v/>
      </c>
      <c r="M10013" s="9">
        <f>IF(COUNTA($A10013:$K10013)=0,"",IF($K10013&lt;&gt;"",IF(COUNTIF($K$19:$K10013,$K10013)&gt;1,"SI","NO"),IF(COUNTIFS($A$19:$A10013,$A10013,$C$19:$C10013,$C10013,$J$19:$J10013,$J10013,$D$19:$D10013,$D10013)&gt;1,"SI","NO")))</f>
        <v/>
      </c>
      <c r="N10013" s="11">
        <f>IF(COUNTA($A10013:$K10013)=0,"",IF(AND($L10013="SI",$M10013="NO"),IFERROR($H10013,0),0))</f>
        <v/>
      </c>
      <c r="O10013" s="9">
        <f>IF(COUNTA($A10013:$K10013)=0,"",IF($M10013="SI","CUFE o factura duplicada dentro del reporte; no se suma dos veces",IF(IFERROR($H10013,0)&lt;=0,"DIAN reporta valor susceptible 0",IF($L10013="NO",IFERROR(LOOKUP(2,1/((LISTS!$M$2:$M$13&lt;&gt;"")*ISNUMBER(SEARCH(LISTS!$M$2:$M$13,$I10013))),LISTS!$O$2:$O$13),"Medio de pago no elegible o no identificado por DIAN"),"Apta automaticamente por pago electronico y base positiva"))))</f>
        <v/>
      </c>
    </row>
    <row r="10014">
      <c r="A10014" s="9" t="n"/>
      <c r="B10014" s="9" t="n"/>
      <c r="C10014" s="12" t="n"/>
      <c r="D10014" s="11" t="n"/>
      <c r="E10014" s="11" t="n"/>
      <c r="F10014" s="11" t="n"/>
      <c r="G10014" s="11" t="n"/>
      <c r="H10014" s="11" t="n"/>
      <c r="I10014" s="9" t="n"/>
      <c r="J10014" s="9" t="n"/>
      <c r="K10014" s="9" t="n"/>
      <c r="L10014" s="9">
        <f>IF(COUNTA($A10014:$K10014)=0,"",IF(AND(IFERROR($H10014,0)&gt;0,LEN(TRIM($K10014&amp;""))&gt;0,IFERROR(LOOKUP(2,1/((LISTS!$M$2:$M$13&lt;&gt;"")*ISNUMBER(SEARCH(LISTS!$M$2:$M$13,$I10014))),LISTS!$N$2:$N$13),"NO")="SI"),"SI","NO"))</f>
        <v/>
      </c>
      <c r="M10014" s="9">
        <f>IF(COUNTA($A10014:$K10014)=0,"",IF($K10014&lt;&gt;"",IF(COUNTIF($K$19:$K10014,$K10014)&gt;1,"SI","NO"),IF(COUNTIFS($A$19:$A10014,$A10014,$C$19:$C10014,$C10014,$J$19:$J10014,$J10014,$D$19:$D10014,$D10014)&gt;1,"SI","NO")))</f>
        <v/>
      </c>
      <c r="N10014" s="11">
        <f>IF(COUNTA($A10014:$K10014)=0,"",IF(AND($L10014="SI",$M10014="NO"),IFERROR($H10014,0),0))</f>
        <v/>
      </c>
      <c r="O10014" s="9">
        <f>IF(COUNTA($A10014:$K10014)=0,"",IF($M10014="SI","CUFE o factura duplicada dentro del reporte; no se suma dos veces",IF(IFERROR($H10014,0)&lt;=0,"DIAN reporta valor susceptible 0",IF($L10014="NO",IFERROR(LOOKUP(2,1/((LISTS!$M$2:$M$13&lt;&gt;"")*ISNUMBER(SEARCH(LISTS!$M$2:$M$13,$I10014))),LISTS!$O$2:$O$13),"Medio de pago no elegible o no identificado por DIAN"),"Apta automaticamente por pago electronico y base positiva"))))</f>
        <v/>
      </c>
    </row>
    <row r="10015">
      <c r="A10015" s="9" t="n"/>
      <c r="B10015" s="9" t="n"/>
      <c r="C10015" s="12" t="n"/>
      <c r="D10015" s="11" t="n"/>
      <c r="E10015" s="11" t="n"/>
      <c r="F10015" s="11" t="n"/>
      <c r="G10015" s="11" t="n"/>
      <c r="H10015" s="11" t="n"/>
      <c r="I10015" s="9" t="n"/>
      <c r="J10015" s="9" t="n"/>
      <c r="K10015" s="9" t="n"/>
      <c r="L10015" s="9">
        <f>IF(COUNTA($A10015:$K10015)=0,"",IF(AND(IFERROR($H10015,0)&gt;0,LEN(TRIM($K10015&amp;""))&gt;0,IFERROR(LOOKUP(2,1/((LISTS!$M$2:$M$13&lt;&gt;"")*ISNUMBER(SEARCH(LISTS!$M$2:$M$13,$I10015))),LISTS!$N$2:$N$13),"NO")="SI"),"SI","NO"))</f>
        <v/>
      </c>
      <c r="M10015" s="9">
        <f>IF(COUNTA($A10015:$K10015)=0,"",IF($K10015&lt;&gt;"",IF(COUNTIF($K$19:$K10015,$K10015)&gt;1,"SI","NO"),IF(COUNTIFS($A$19:$A10015,$A10015,$C$19:$C10015,$C10015,$J$19:$J10015,$J10015,$D$19:$D10015,$D10015)&gt;1,"SI","NO")))</f>
        <v/>
      </c>
      <c r="N10015" s="11">
        <f>IF(COUNTA($A10015:$K10015)=0,"",IF(AND($L10015="SI",$M10015="NO"),IFERROR($H10015,0),0))</f>
        <v/>
      </c>
      <c r="O10015" s="9">
        <f>IF(COUNTA($A10015:$K10015)=0,"",IF($M10015="SI","CUFE o factura duplicada dentro del reporte; no se suma dos veces",IF(IFERROR($H10015,0)&lt;=0,"DIAN reporta valor susceptible 0",IF($L10015="NO",IFERROR(LOOKUP(2,1/((LISTS!$M$2:$M$13&lt;&gt;"")*ISNUMBER(SEARCH(LISTS!$M$2:$M$13,$I10015))),LISTS!$O$2:$O$13),"Medio de pago no elegible o no identificado por DIAN"),"Apta automaticamente por pago electronico y base positiva"))))</f>
        <v/>
      </c>
    </row>
  </sheetData>
  <autoFilter ref="A18:O10000"/>
  <conditionalFormatting sqref="L19:N10015">
    <cfRule type="expression" priority="3" dxfId="3">
      <formula>AND(COUNTA($A19:$K19)&gt;0,$N19&gt;0)</formula>
    </cfRule>
  </conditionalFormatting>
  <conditionalFormatting sqref="L19:O10015">
    <cfRule type="expression" priority="1" dxfId="2">
      <formula>AND(COUNTA($A19:$K19)&gt;0,$M19="SI")</formula>
    </cfRule>
    <cfRule type="expression" priority="2" dxfId="1">
      <formula>AND(COUNTA($A19:$K19)&gt;0,$L19="NO")</formula>
    </cfRule>
  </conditionalFormatting>
  <pageMargins left="0.75" right="0.75" top="1" bottom="1" header="0.5" footer="0.5"/>
  <legacyDrawing xmlns:r="http://schemas.openxmlformats.org/officeDocument/2006/relationships" r:id="anysvml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G56"/>
  <sheetViews>
    <sheetView workbookViewId="0">
      <pane ySplit="24" topLeftCell="A25" activePane="bottomLeft" state="frozen"/>
      <selection pane="bottomLeft" activeCell="D63" sqref="D63"/>
    </sheetView>
  </sheetViews>
  <sheetFormatPr baseColWidth="10" defaultColWidth="8.83203125" defaultRowHeight="15"/>
  <cols>
    <col width="44" customWidth="1" style="80" min="1" max="1"/>
    <col width="28" customWidth="1" style="80" min="2" max="2"/>
    <col width="16" customWidth="1" style="80" min="3" max="3"/>
    <col width="20" customWidth="1" style="80" min="4" max="4"/>
    <col width="18" customWidth="1" style="80" min="5" max="5"/>
    <col width="22" customWidth="1" style="80" min="6" max="6"/>
    <col width="46" customWidth="1" style="80" min="7" max="7"/>
  </cols>
  <sheetData>
    <row r="1" ht="16" customHeight="1" s="80">
      <c r="A1" s="97" t="inlineStr">
        <is>
          <t>INPUT 3 - Declarante y validaciones legales</t>
        </is>
      </c>
    </row>
    <row r="3" ht="16" customHeight="1" s="80">
      <c r="A3" s="3" t="inlineStr">
        <is>
          <t>Variable</t>
        </is>
      </c>
      <c r="B3" s="3" t="inlineStr">
        <is>
          <t>Valor</t>
        </is>
      </c>
      <c r="C3" s="3" t="inlineStr">
        <is>
          <t>Unidad</t>
        </is>
      </c>
      <c r="D3" s="3" t="inlineStr">
        <is>
          <t>Comentario</t>
        </is>
      </c>
    </row>
    <row r="4" ht="16" customHeight="1" s="80">
      <c r="A4" s="4" t="inlineStr">
        <is>
          <t>Año gravable</t>
        </is>
      </c>
      <c r="B4" s="5">
        <f>PARAMS!B2</f>
        <v/>
      </c>
      <c r="C4" s="4" t="inlineStr">
        <is>
          <t>Year</t>
        </is>
      </c>
      <c r="D4" s="68" t="inlineStr">
        <is>
          <t>Sincronizado con PARAMS</t>
        </is>
      </c>
    </row>
    <row r="5" ht="16" customHeight="1" s="80">
      <c r="A5" s="4" t="inlineStr">
        <is>
          <t>UVT</t>
        </is>
      </c>
      <c r="B5" s="5">
        <f>PARAMS!B3</f>
        <v/>
      </c>
      <c r="C5" s="4" t="inlineStr">
        <is>
          <t>COP</t>
        </is>
      </c>
      <c r="D5" s="68" t="inlineStr">
        <is>
          <t>Sincronizado con PARAMS</t>
        </is>
      </c>
    </row>
    <row r="6" ht="16" customHeight="1" s="80">
      <c r="A6" s="4" t="inlineStr">
        <is>
          <t>UVR</t>
        </is>
      </c>
      <c r="B6" s="5">
        <f>PARAMS!B4</f>
        <v/>
      </c>
      <c r="C6" s="4" t="inlineStr">
        <is>
          <t>COP</t>
        </is>
      </c>
      <c r="D6" s="68" t="inlineStr">
        <is>
          <t>Sincronizado con PARAMS</t>
        </is>
      </c>
    </row>
    <row r="7" ht="16" customHeight="1" s="80">
      <c r="A7" s="4" t="inlineStr">
        <is>
          <t>SMMLV anual</t>
        </is>
      </c>
      <c r="B7" s="5">
        <f>PARAMS!B5</f>
        <v/>
      </c>
      <c r="C7" s="4" t="inlineStr">
        <is>
          <t>COP</t>
        </is>
      </c>
      <c r="D7" s="68" t="inlineStr">
        <is>
          <t>Sincronizado con PARAMS</t>
        </is>
      </c>
    </row>
    <row r="8" ht="16" customHeight="1" s="80">
      <c r="A8" s="4" t="inlineStr">
        <is>
          <t>NIT/CC declarante</t>
        </is>
      </c>
      <c r="B8" s="13">
        <f>IFERROR(IF(INPUT_EXOGENA_DIAN!$C$7&lt;&gt;"",INPUT_EXOGENA_DIAN!$C$7,IF(INPUT_FACTURAS_DIAN!$B$5&lt;&gt;"",INPUT_FACTURAS_DIAN!$B$5,LOOKUP(2,1/(INPUT_EXOGENA_DIAN!$C$20:$C$5000&lt;&gt;""),INPUT_EXOGENA_DIAN!$C$20:$C$5000))),0)</f>
        <v/>
      </c>
      <c r="C8" s="4" t="inlineStr">
        <is>
          <t>ID</t>
        </is>
      </c>
      <c r="D8" s="68" t="inlineStr">
        <is>
          <t>Auto desde INPUT_EXOGENA_DIAN (editable)</t>
        </is>
      </c>
    </row>
    <row r="9" ht="16" customHeight="1" s="80">
      <c r="A9" s="4" t="inlineStr">
        <is>
          <t>DV (si NIT)</t>
        </is>
      </c>
      <c r="B9" s="5">
        <f>IF(B8="","",IFERROR(IF(MOD(SUMPRODUCT(--MID(TEXT(B8,"000000000000000"),ROW($1:$15),1),{71,67,59,53,47,43,41,37,29,23,19,17,13,7,3}),11)&gt;1,11-MOD(SUMPRODUCT(--MID(TEXT(B8,"000000000000000"),ROW($1:$15),1),{71,67,59,53,47,43,41,37,29,23,19,17,13,7,3}),11),MOD(SUMPRODUCT(--MID(TEXT(B8,"000000000000000"),ROW($1:$15),1),{71,67,59,53,47,43,41,37,29,23,19,17,13,7,3}),11)),""))</f>
        <v/>
      </c>
      <c r="C9" s="4" t="inlineStr">
        <is>
          <t>No.</t>
        </is>
      </c>
      <c r="D9" s="68" t="inlineStr">
        <is>
          <t>Automático</t>
        </is>
      </c>
    </row>
    <row r="10" ht="16" customHeight="1" s="80">
      <c r="A10" s="4" t="inlineStr">
        <is>
          <t>Primer apellido</t>
        </is>
      </c>
      <c r="B10" s="13">
        <f>IFERROR(TRIM(MID(SUBSTITUTE(IF(INPUT_EXOGENA_DIAN!$C$8&lt;&gt;"",INPUT_EXOGENA_DIAN!$C$8,IF(INPUT_FACTURAS_DIAN!$B$7&lt;&gt;"",INPUT_FACTURAS_DIAN!$B$7,LOOKUP(2,1/(INPUT_EXOGENA_DIAN!$D$20:$D$5000&lt;&gt;""),INPUT_EXOGENA_DIAN!$D$20:$D$5000)))," ",REPT(" ",99)),1,99)),"")</f>
        <v/>
      </c>
      <c r="C10" s="4" t="inlineStr">
        <is>
          <t>Text</t>
        </is>
      </c>
      <c r="D10" s="68" t="inlineStr">
        <is>
          <t>Auto desde nombre completo exógena (editable)</t>
        </is>
      </c>
    </row>
    <row r="11" ht="16" customHeight="1" s="80">
      <c r="A11" s="4" t="inlineStr">
        <is>
          <t>Segundo apellido</t>
        </is>
      </c>
      <c r="B11" s="13">
        <f>IFERROR(TRIM(MID(SUBSTITUTE(IF(INPUT_EXOGENA_DIAN!$C$8&lt;&gt;"",INPUT_EXOGENA_DIAN!$C$8,IF(INPUT_FACTURAS_DIAN!$B$7&lt;&gt;"",INPUT_FACTURAS_DIAN!$B$7,LOOKUP(2,1/(INPUT_EXOGENA_DIAN!$D$20:$D$5000&lt;&gt;""),INPUT_EXOGENA_DIAN!$D$20:$D$5000)))," ",REPT(" ",99)),100,99)),"")</f>
        <v/>
      </c>
      <c r="C11" s="4" t="inlineStr">
        <is>
          <t>Text</t>
        </is>
      </c>
      <c r="D11" s="68" t="inlineStr">
        <is>
          <t>Auto desde nombre completo exógena (editable)</t>
        </is>
      </c>
    </row>
    <row r="12" ht="16" customHeight="1" s="80">
      <c r="A12" s="4" t="inlineStr">
        <is>
          <t>Primer nombre</t>
        </is>
      </c>
      <c r="B12" s="13">
        <f>IFERROR(TRIM(MID(SUBSTITUTE(IF(INPUT_EXOGENA_DIAN!$C$8&lt;&gt;"",INPUT_EXOGENA_DIAN!$C$8,IF(INPUT_FACTURAS_DIAN!$B$7&lt;&gt;"",INPUT_FACTURAS_DIAN!$B$7,LOOKUP(2,1/(INPUT_EXOGENA_DIAN!$D$20:$D$5000&lt;&gt;""),INPUT_EXOGENA_DIAN!$D$20:$D$5000)))," ",REPT(" ",99)),199,99)),"")</f>
        <v/>
      </c>
      <c r="C12" s="4" t="inlineStr">
        <is>
          <t>Text</t>
        </is>
      </c>
      <c r="D12" s="68" t="inlineStr">
        <is>
          <t>Auto desde nombre completo exógena (editable)</t>
        </is>
      </c>
    </row>
    <row r="13" ht="16" customHeight="1" s="80">
      <c r="A13" s="4" t="inlineStr">
        <is>
          <t>Otros nombres</t>
        </is>
      </c>
      <c r="B13" s="13">
        <f>IFERROR(TRIM(MID(SUBSTITUTE(IF(INPUT_EXOGENA_DIAN!$C$8&lt;&gt;"",INPUT_EXOGENA_DIAN!$C$8,IF(INPUT_FACTURAS_DIAN!$B$7&lt;&gt;"",INPUT_FACTURAS_DIAN!$B$7,LOOKUP(2,1/(INPUT_EXOGENA_DIAN!$D$20:$D$5000&lt;&gt;""),INPUT_EXOGENA_DIAN!$D$20:$D$5000)))," ",REPT(" ",99)),298,198)),"")</f>
        <v/>
      </c>
      <c r="C13" s="4" t="inlineStr">
        <is>
          <t>Text</t>
        </is>
      </c>
      <c r="D13" s="68" t="inlineStr">
        <is>
          <t>Auto desde nombre completo exógena (editable)</t>
        </is>
      </c>
    </row>
    <row r="14" ht="16" customHeight="1" s="80">
      <c r="A14" s="4" t="inlineStr">
        <is>
          <t>Código dirección seccional</t>
        </is>
      </c>
      <c r="B14" s="13" t="n"/>
      <c r="C14" s="4" t="inlineStr">
        <is>
          <t>Code</t>
        </is>
      </c>
      <c r="D14" s="68" t="inlineStr">
        <is>
          <t>Input manual</t>
        </is>
      </c>
    </row>
    <row r="15" ht="16" customHeight="1" s="80">
      <c r="A15" s="4" t="inlineStr">
        <is>
          <t>Actividad económica principal (CIIU)</t>
        </is>
      </c>
      <c r="B15" s="13" t="n"/>
      <c r="C15" s="4" t="inlineStr">
        <is>
          <t>Code</t>
        </is>
      </c>
      <c r="D15" s="68" t="inlineStr">
        <is>
          <t>Input manual</t>
        </is>
      </c>
    </row>
    <row r="16" ht="16" customHeight="1" s="80">
      <c r="A16" s="4" t="inlineStr">
        <is>
          <t>Patrimonio bruto año anterior</t>
        </is>
      </c>
      <c r="B16" s="5">
        <f>IFERROR(INDEX(INPUT_EXOGENA_DIAN!$K:$K,MATCH("*Total patrimonio bruto declarado en el año anterior*",INPUT_EXOGENA_DIAN!$E:$E,0)),0)</f>
        <v/>
      </c>
      <c r="C16" s="4" t="inlineStr">
        <is>
          <t>COP</t>
        </is>
      </c>
      <c r="D16" s="68" t="inlineStr">
        <is>
          <t>Auto desde INPUT_EXOGENA_DIAN (control patrimonio)</t>
        </is>
      </c>
    </row>
    <row r="17" ht="16" customHeight="1" s="80">
      <c r="A17" s="4" t="inlineStr">
        <is>
          <t>Ajuste patrimonio manual (+/-)</t>
        </is>
      </c>
      <c r="B17" s="5" t="n">
        <v>0</v>
      </c>
      <c r="C17" s="4" t="inlineStr">
        <is>
          <t>COP</t>
        </is>
      </c>
      <c r="D17" s="68" t="inlineStr">
        <is>
          <t>Ajuste no exógena</t>
        </is>
      </c>
    </row>
    <row r="18" ht="16" customHeight="1" s="80">
      <c r="A18" s="4" t="inlineStr">
        <is>
          <t>Ajuste deudas manual (+/-)</t>
        </is>
      </c>
      <c r="B18" s="5" t="n">
        <v>0</v>
      </c>
      <c r="C18" s="4" t="inlineStr">
        <is>
          <t>COP</t>
        </is>
      </c>
      <c r="D18" s="68" t="inlineStr">
        <is>
          <t>Ajuste no exógena</t>
        </is>
      </c>
    </row>
    <row r="19" ht="16" customHeight="1" s="80">
      <c r="A19" s="4" t="inlineStr">
        <is>
          <t>Saldo a favor año anterior no solicitado</t>
        </is>
      </c>
      <c r="B19" s="5" t="n">
        <v>0</v>
      </c>
      <c r="C19" s="4" t="inlineStr">
        <is>
          <t>COP</t>
        </is>
      </c>
      <c r="D19" s="68" t="inlineStr">
        <is>
          <t>Casilla 131</t>
        </is>
      </c>
    </row>
    <row r="20" ht="16" customHeight="1" s="80">
      <c r="A20" s="4" t="inlineStr">
        <is>
          <t>Anticipo renta liquidado año anterior</t>
        </is>
      </c>
      <c r="B20" s="5" t="n">
        <v>0</v>
      </c>
      <c r="C20" s="4" t="inlineStr">
        <is>
          <t>COP</t>
        </is>
      </c>
      <c r="D20" s="68" t="inlineStr">
        <is>
          <t>Casilla 130</t>
        </is>
      </c>
    </row>
    <row r="21" ht="16" customHeight="1" s="80">
      <c r="A21" s="4" t="inlineStr">
        <is>
          <t>Retenciones adicionales no exógena</t>
        </is>
      </c>
      <c r="B21" s="5" t="n">
        <v>0</v>
      </c>
      <c r="C21" s="4" t="inlineStr">
        <is>
          <t>COP</t>
        </is>
      </c>
      <c r="D21" s="68" t="inlineStr">
        <is>
          <t>Sumará a R132</t>
        </is>
      </c>
    </row>
    <row r="24" ht="16" customHeight="1" s="80">
      <c r="A24" s="6" t="inlineStr">
        <is>
          <t>Concepto</t>
        </is>
      </c>
      <c r="B24" s="6" t="inlineStr">
        <is>
          <t>Aplica?</t>
        </is>
      </c>
      <c r="C24" s="6" t="inlineStr">
        <is>
          <t>Cantidad</t>
        </is>
      </c>
      <c r="D24" s="6" t="inlineStr">
        <is>
          <t>Monto informado (COP)</t>
        </is>
      </c>
      <c r="E24" s="6" t="inlineStr">
        <is>
          <t>Tope calculado (COP)</t>
        </is>
      </c>
      <c r="F24" s="6" t="inlineStr">
        <is>
          <t>Monto aceptado (COP)</t>
        </is>
      </c>
      <c r="G24" s="6" t="inlineStr">
        <is>
          <t>Regla/validación</t>
        </is>
      </c>
    </row>
    <row r="25" ht="16" customHeight="1" s="80">
      <c r="A25" s="4" t="inlineStr">
        <is>
          <t>Dependientes económicos</t>
        </is>
      </c>
      <c r="B25" s="14" t="inlineStr">
        <is>
          <t>NO</t>
        </is>
      </c>
      <c r="C25" s="14" t="n">
        <v>0</v>
      </c>
      <c r="D25" s="15">
        <f>IF(B25="SI",MIN(C25,PARAMS!B9)*PARAMS!B8*PARAMS!B3,0)</f>
        <v/>
      </c>
      <c r="E25" s="7">
        <f>IF(B25="SI",MIN(C25,PARAMS!B9)*PARAMS!B8*PARAMS!B3,0)</f>
        <v/>
      </c>
      <c r="F25" s="7">
        <f>E25</f>
        <v/>
      </c>
      <c r="G25" s="68" t="inlineStr">
        <is>
          <t>72 UVT por dependiente, máximo 4. La aceptación final se limita además por las casillas 42 + 57 del formulario.</t>
        </is>
      </c>
    </row>
    <row r="26" ht="16" customHeight="1" s="80">
      <c r="A26" s="4" t="inlineStr">
        <is>
          <t>Medicina prepagada</t>
        </is>
      </c>
      <c r="B26" s="14" t="inlineStr">
        <is>
          <t>NO</t>
        </is>
      </c>
      <c r="C26" s="14" t="n"/>
      <c r="D26" s="15">
        <f>IF(PARAMS!B39="",0,SUMPRODUCT(--ISNUMBER(SEARCH(PARAMS!B39,INPUT_FACTURAS_DIAN!$B$19:$B$10015)),INPUT_FACTURAS_DIAN!$N$19:$N$10015))</f>
        <v/>
      </c>
      <c r="E26" s="7">
        <f>IF(B26="SI",PARAMS!B10*PARAMS!B3,0)</f>
        <v/>
      </c>
      <c r="F26" s="7">
        <f>IF(B26="SI",MIN(D26,E26),0)</f>
        <v/>
      </c>
      <c r="G26" s="68" t="inlineStr">
        <is>
          <t>Busca por palabra clave editable en PARAMS!B39 para evitar amarrar el modelo a un solo proveedor.</t>
        </is>
      </c>
    </row>
    <row r="27" ht="16" customHeight="1" s="80">
      <c r="A27" s="4" t="inlineStr">
        <is>
          <t>Intereses crédito hipotecario</t>
        </is>
      </c>
      <c r="B27" s="14" t="inlineStr">
        <is>
          <t>NO</t>
        </is>
      </c>
      <c r="C27" s="14" t="n"/>
      <c r="D27" s="15" t="n">
        <v>0</v>
      </c>
      <c r="E27" s="7">
        <f>IF(B27="SI",PARAMS!B11*PARAMS!B3,0)</f>
        <v/>
      </c>
      <c r="F27" s="7">
        <f>IF(B27="SI",MIN(D27,E27),0)</f>
        <v/>
      </c>
      <c r="G27" s="68" t="inlineStr">
        <is>
          <t>Tope anual en UVT</t>
        </is>
      </c>
    </row>
    <row r="28" ht="16" customHeight="1" s="80">
      <c r="A28" s="4" t="inlineStr">
        <is>
          <t>Aportes AFC/FVP/AVC</t>
        </is>
      </c>
      <c r="B28" s="14" t="inlineStr">
        <is>
          <t>NO</t>
        </is>
      </c>
      <c r="C28" s="14" t="n"/>
      <c r="D28" s="15" t="n">
        <v>0</v>
      </c>
      <c r="E28" s="7">
        <f>IF(B28="SI",PARAMS!B12*PARAMS!B3,0)</f>
        <v/>
      </c>
      <c r="F28" s="7">
        <f>IF(B28="SI",MIN(D28,E28),0)</f>
        <v/>
      </c>
      <c r="G28" s="68" t="inlineStr">
        <is>
          <t>Tope anual en UVT</t>
        </is>
      </c>
    </row>
    <row r="29" ht="16" customHeight="1" s="80">
      <c r="A29" s="4" t="inlineStr">
        <is>
          <t>Donaciones (monto base)</t>
        </is>
      </c>
      <c r="B29" s="14" t="inlineStr">
        <is>
          <t>NO</t>
        </is>
      </c>
      <c r="C29" s="14" t="n"/>
      <c r="D29" s="15" t="n">
        <v>0</v>
      </c>
      <c r="E29" s="7">
        <f>IF(B29="SI",D29,0)</f>
        <v/>
      </c>
      <c r="F29" s="7">
        <f>E29</f>
        <v/>
      </c>
      <c r="G29" s="68" t="inlineStr">
        <is>
          <t>Descuento se calcula en liquidación</t>
        </is>
      </c>
    </row>
    <row r="30" ht="16" customHeight="1" s="80">
      <c r="A30" s="4" t="inlineStr">
        <is>
          <t>Aportes obligatorios salud/pensión no exógena</t>
        </is>
      </c>
      <c r="B30" s="14" t="inlineStr">
        <is>
          <t>NO</t>
        </is>
      </c>
      <c r="C30" s="14" t="n"/>
      <c r="D30" s="15" t="n">
        <v>0</v>
      </c>
      <c r="E30" s="7">
        <f>0</f>
        <v/>
      </c>
      <c r="F30" s="7">
        <f>IF(B30="SI",D30,0)</f>
        <v/>
      </c>
      <c r="G30" s="68" t="inlineStr">
        <is>
          <t>Para R33/R100</t>
        </is>
      </c>
    </row>
    <row r="31" ht="16" customHeight="1" s="80">
      <c r="A31" s="4" t="inlineStr">
        <is>
          <t>Otras rentas exentas</t>
        </is>
      </c>
      <c r="B31" s="14" t="inlineStr">
        <is>
          <t>NO</t>
        </is>
      </c>
      <c r="C31" s="14" t="n"/>
      <c r="D31" s="15" t="n">
        <v>0</v>
      </c>
      <c r="E31" s="7">
        <f>0</f>
        <v/>
      </c>
      <c r="F31" s="7">
        <f>IF(B31="SI",D31,0)</f>
        <v/>
      </c>
      <c r="G31" s="68" t="inlineStr">
        <is>
          <t>Basket exentas/deducciones</t>
        </is>
      </c>
    </row>
    <row r="32" ht="16" customHeight="1" s="80">
      <c r="A32" s="4" t="inlineStr">
        <is>
          <t>Otras deducciones imputables</t>
        </is>
      </c>
      <c r="B32" s="14" t="inlineStr">
        <is>
          <t>NO</t>
        </is>
      </c>
      <c r="C32" s="14" t="n"/>
      <c r="D32" s="15" t="n">
        <v>0</v>
      </c>
      <c r="E32" s="7">
        <f>0</f>
        <v/>
      </c>
      <c r="F32" s="7">
        <f>IF(B32="SI",D32,0)</f>
        <v/>
      </c>
      <c r="G32" s="68" t="inlineStr">
        <is>
          <t>Basket exentas/deducciones</t>
        </is>
      </c>
    </row>
    <row r="33" ht="16" customHeight="1" s="80">
      <c r="A33" s="4" t="inlineStr">
        <is>
          <t>Costos y gastos rentas de capital</t>
        </is>
      </c>
      <c r="B33" s="14" t="inlineStr">
        <is>
          <t>NO</t>
        </is>
      </c>
      <c r="C33" s="14" t="n"/>
      <c r="D33" s="15" t="n">
        <v>0</v>
      </c>
      <c r="E33" s="7">
        <f>0</f>
        <v/>
      </c>
      <c r="F33" s="7">
        <f>IF(B33="SI",D33,0)</f>
        <v/>
      </c>
      <c r="G33" s="68" t="inlineStr">
        <is>
          <t>Reduce renta de capital</t>
        </is>
      </c>
    </row>
    <row r="34" ht="16" customHeight="1" s="80">
      <c r="A34" s="4" t="inlineStr">
        <is>
          <t>Costos y gastos rentas no laborales</t>
        </is>
      </c>
      <c r="B34" s="14" t="inlineStr">
        <is>
          <t>NO</t>
        </is>
      </c>
      <c r="C34" s="14" t="n"/>
      <c r="D34" s="15" t="n">
        <v>0</v>
      </c>
      <c r="E34" s="7">
        <f>0</f>
        <v/>
      </c>
      <c r="F34" s="7">
        <f>IF(B34="SI",D34,0)</f>
        <v/>
      </c>
      <c r="G34" s="68" t="inlineStr">
        <is>
          <t>Reduce renta no laboral</t>
        </is>
      </c>
    </row>
    <row r="35" ht="16" customHeight="1" s="80">
      <c r="A35" s="4" t="inlineStr">
        <is>
          <t>Ingresos no constitutivos no laborales</t>
        </is>
      </c>
      <c r="B35" s="14" t="inlineStr">
        <is>
          <t>NO</t>
        </is>
      </c>
      <c r="C35" s="14" t="n"/>
      <c r="D35" s="15" t="n">
        <v>0</v>
      </c>
      <c r="E35" s="7">
        <f>0</f>
        <v/>
      </c>
      <c r="F35" s="7">
        <f>IF(B35="SI",D35,0)</f>
        <v/>
      </c>
      <c r="G35" s="68" t="inlineStr">
        <is>
          <t>Reduce renta no laboral</t>
        </is>
      </c>
    </row>
    <row r="36" ht="16" customHeight="1" s="80">
      <c r="A36" s="4" t="inlineStr">
        <is>
          <t>Impuesto pagado en el exterior (renta)</t>
        </is>
      </c>
      <c r="B36" s="14" t="inlineStr">
        <is>
          <t>NO</t>
        </is>
      </c>
      <c r="C36" s="14" t="n"/>
      <c r="D36" s="15" t="n">
        <v>0</v>
      </c>
      <c r="E36" s="7">
        <f>0</f>
        <v/>
      </c>
      <c r="F36" s="7">
        <f>IF(B36="SI",D36,0)</f>
        <v/>
      </c>
      <c r="G36" s="68" t="inlineStr">
        <is>
          <t>Descuento renta</t>
        </is>
      </c>
    </row>
    <row r="37" ht="16" customHeight="1" s="80">
      <c r="A37" s="4" t="inlineStr">
        <is>
          <t>Impuesto pagado en el exterior (ganancia ocasional)</t>
        </is>
      </c>
      <c r="B37" s="14" t="inlineStr">
        <is>
          <t>NO</t>
        </is>
      </c>
      <c r="C37" s="14" t="n"/>
      <c r="D37" s="15" t="n">
        <v>0</v>
      </c>
      <c r="E37" s="7">
        <f>0</f>
        <v/>
      </c>
      <c r="F37" s="7">
        <f>IF(B37="SI",D37,0)</f>
        <v/>
      </c>
      <c r="G37" s="68" t="inlineStr">
        <is>
          <t>Descuento GO</t>
        </is>
      </c>
    </row>
    <row r="38" ht="16" customHeight="1" s="80">
      <c r="A38" s="4" t="inlineStr">
        <is>
          <t>Ingresos por ganancias ocasionales</t>
        </is>
      </c>
      <c r="B38" s="14" t="inlineStr">
        <is>
          <t>NO</t>
        </is>
      </c>
      <c r="C38" s="14" t="n"/>
      <c r="D38" s="15" t="n">
        <v>0</v>
      </c>
      <c r="E38" s="7">
        <f>0</f>
        <v/>
      </c>
      <c r="F38" s="7">
        <f>IF(B38="SI",D38,0)</f>
        <v/>
      </c>
      <c r="G38" s="68" t="inlineStr">
        <is>
          <t>Base GO</t>
        </is>
      </c>
    </row>
    <row r="39" ht="16" customHeight="1" s="80">
      <c r="A39" s="4" t="inlineStr">
        <is>
          <t>Costos por ganancias ocasionales</t>
        </is>
      </c>
      <c r="B39" s="14" t="inlineStr">
        <is>
          <t>NO</t>
        </is>
      </c>
      <c r="C39" s="14" t="n"/>
      <c r="D39" s="15" t="n">
        <v>0</v>
      </c>
      <c r="E39" s="7">
        <f>0</f>
        <v/>
      </c>
      <c r="F39" s="7">
        <f>IF(B39="SI",D39,0)</f>
        <v/>
      </c>
      <c r="G39" s="68" t="inlineStr">
        <is>
          <t>Costos GO</t>
        </is>
      </c>
    </row>
    <row r="40" ht="16" customHeight="1" s="80">
      <c r="A40" s="4" t="inlineStr">
        <is>
          <t>Ganancias ocasionales exentas</t>
        </is>
      </c>
      <c r="B40" s="14" t="inlineStr">
        <is>
          <t>NO</t>
        </is>
      </c>
      <c r="C40" s="14" t="n"/>
      <c r="D40" s="15" t="n">
        <v>0</v>
      </c>
      <c r="E40" s="7">
        <f>0</f>
        <v/>
      </c>
      <c r="F40" s="7">
        <f>IF(B40="SI",D40,0)</f>
        <v/>
      </c>
      <c r="G40" s="68" t="inlineStr">
        <is>
          <t>Exención GO</t>
        </is>
      </c>
    </row>
    <row r="41" ht="16" customHeight="1" s="80">
      <c r="A41" s="4" t="inlineStr">
        <is>
          <t>Existe emplazamiento?</t>
        </is>
      </c>
      <c r="B41" s="14" t="inlineStr">
        <is>
          <t>NO</t>
        </is>
      </c>
      <c r="C41" s="14" t="n"/>
      <c r="D41" s="15" t="n"/>
      <c r="E41" s="7" t="n"/>
      <c r="F41" s="7">
        <f>0</f>
        <v/>
      </c>
      <c r="G41" s="68" t="inlineStr">
        <is>
          <t>SI/NO para sanción</t>
        </is>
      </c>
    </row>
    <row r="42" ht="16" customHeight="1" s="80">
      <c r="A42" s="4" t="inlineStr">
        <is>
          <t>Fecha vencimiento declaración</t>
        </is>
      </c>
      <c r="B42" s="14" t="inlineStr">
        <is>
          <t>NO</t>
        </is>
      </c>
      <c r="C42" s="14" t="n"/>
      <c r="D42" s="137" t="n"/>
      <c r="E42" s="7" t="n"/>
      <c r="F42" s="7" t="n"/>
      <c r="G42" s="68" t="inlineStr">
        <is>
          <t>Formato fecha: dd/mm/aaaa (ej. 12/08/2026). Fecha de vencimiento oficial.</t>
        </is>
      </c>
    </row>
    <row r="43" ht="16" customHeight="1" s="80">
      <c r="A43" s="4" t="inlineStr">
        <is>
          <t>Fecha presentación real</t>
        </is>
      </c>
      <c r="B43" s="14" t="inlineStr">
        <is>
          <t>NO</t>
        </is>
      </c>
      <c r="C43" s="14" t="n"/>
      <c r="D43" s="137" t="n"/>
      <c r="E43" s="7" t="n"/>
      <c r="F43" s="7" t="n"/>
      <c r="G43" s="68" t="inlineStr">
        <is>
          <t>Formato fecha: dd/mm/aaaa (ej. 20/08/2026). Fecha real de presentacion.</t>
        </is>
      </c>
    </row>
    <row r="44" ht="16" customHeight="1" s="80">
      <c r="A44" s="4" t="inlineStr">
        <is>
          <t>Factor reducción art. 640 ET</t>
        </is>
      </c>
      <c r="B44" s="14" t="inlineStr">
        <is>
          <t>NO</t>
        </is>
      </c>
      <c r="C44" s="14" t="n"/>
      <c r="D44" s="15" t="n">
        <v>1</v>
      </c>
      <c r="E44" s="7">
        <f>1</f>
        <v/>
      </c>
      <c r="F44" s="7">
        <f>IF(B44="SI",D44,1)</f>
        <v/>
      </c>
      <c r="G44" s="68" t="inlineStr">
        <is>
          <t>Use 1, 0.75, 0.5, 0.25 o 0</t>
        </is>
      </c>
    </row>
    <row r="45" ht="16" customHeight="1" s="80">
      <c r="A45" s="4" t="inlineStr">
        <is>
          <t>Factor reducción art. 93 ley 2277</t>
        </is>
      </c>
      <c r="B45" s="14" t="inlineStr">
        <is>
          <t>NO</t>
        </is>
      </c>
      <c r="C45" s="14" t="n"/>
      <c r="D45" s="15" t="n">
        <v>1</v>
      </c>
      <c r="E45" s="7">
        <f>1</f>
        <v/>
      </c>
      <c r="F45" s="7">
        <f>IF(B45="SI",D45,1)</f>
        <v/>
      </c>
      <c r="G45" s="68" t="inlineStr">
        <is>
          <t>Use 1, 0.5 o 0</t>
        </is>
      </c>
    </row>
    <row r="46" ht="16" customHeight="1" s="80">
      <c r="A46" s="4" t="inlineStr">
        <is>
          <t>Aporte voluntario art. 244-1 ET</t>
        </is>
      </c>
      <c r="B46" s="14" t="inlineStr">
        <is>
          <t>NO</t>
        </is>
      </c>
      <c r="C46" s="14" t="n"/>
      <c r="D46" s="15" t="n">
        <v>0</v>
      </c>
      <c r="E46" s="7">
        <f>0</f>
        <v/>
      </c>
      <c r="F46" s="7">
        <f>IF(B46="SI",D46,0)</f>
        <v/>
      </c>
      <c r="G46" s="68" t="inlineStr">
        <is>
          <t>Casilla 141</t>
        </is>
      </c>
    </row>
    <row r="48" ht="16" customHeight="1" s="80">
      <c r="A48" s="97" t="inlineStr">
        <is>
          <t>Validation - Obligation to file income tax return (DIAN topes)</t>
        </is>
      </c>
    </row>
    <row r="49" ht="32" customHeight="1" s="80">
      <c r="A49" s="6" t="inlineStr">
        <is>
          <t>Tope</t>
        </is>
      </c>
      <c r="B49" s="6" t="inlineStr">
        <is>
          <t>Observed amount (COP)</t>
        </is>
      </c>
      <c r="C49" s="6" t="inlineStr">
        <is>
          <t>Legal threshold (COP)</t>
        </is>
      </c>
      <c r="D49" s="6" t="inlineStr">
        <is>
          <t>Exceeds threshold?</t>
        </is>
      </c>
      <c r="E49" s="6" t="inlineStr">
        <is>
          <t>Difference (Observed-Threshold)</t>
        </is>
      </c>
      <c r="F49" s="6" t="inlineStr">
        <is>
          <t>Source</t>
        </is>
      </c>
      <c r="G49" s="6" t="inlineStr">
        <is>
          <t>Rule</t>
        </is>
      </c>
    </row>
    <row r="50" ht="32" customHeight="1" s="80">
      <c r="A50" s="4" t="inlineStr">
        <is>
          <t>Tope 1 - Ingresos</t>
        </is>
      </c>
      <c r="B50" s="71">
        <f>SUMIFS(INPUT_EXOGENA_DIAN!$K:$K,INPUT_EXOGENA_DIAN!$G:$G,"*Tope 1*")</f>
        <v/>
      </c>
      <c r="C50" s="71">
        <f>PARAMS!$B$30</f>
        <v/>
      </c>
      <c r="D50" s="14">
        <f>IF(AND(B50&lt;&gt;"",C50&lt;&gt;""),IF(B50&gt;=C50,"YES","NO"),"")</f>
        <v/>
      </c>
      <c r="E50" s="72">
        <f>IF(AND(B50&lt;&gt;"",C50&lt;&gt;""),B50-C50,"")</f>
        <v/>
      </c>
      <c r="F50" s="73" t="inlineStr">
        <is>
          <t>Exogena detail tagged Tope 1</t>
        </is>
      </c>
      <c r="G50" s="68" t="inlineStr">
        <is>
          <t>Observed &gt;= threshold =&gt; declares</t>
        </is>
      </c>
    </row>
    <row r="51" ht="32" customHeight="1" s="80">
      <c r="A51" s="4" t="inlineStr">
        <is>
          <t>Tope 2 - Patrimonio</t>
        </is>
      </c>
      <c r="B51" s="71">
        <f>LIQUIDACION!$C$6</f>
        <v/>
      </c>
      <c r="C51" s="71">
        <f>PARAMS!$B$31</f>
        <v/>
      </c>
      <c r="D51" s="14">
        <f>IF(AND(B51&lt;&gt;"",C51&lt;&gt;""),IF(B51&gt;=C51,"YES","NO"),"")</f>
        <v/>
      </c>
      <c r="E51" s="72">
        <f>IF(AND(B51&lt;&gt;"",C51&lt;&gt;""),B51-C51,"")</f>
        <v/>
      </c>
      <c r="F51" s="73" t="inlineStr">
        <is>
          <t>SFP patrimonio bruto (casilla 29)</t>
        </is>
      </c>
      <c r="G51" s="68" t="inlineStr">
        <is>
          <t>Observed &gt;= threshold =&gt; declares</t>
        </is>
      </c>
    </row>
    <row r="52" ht="32" customHeight="1" s="80">
      <c r="A52" s="4" t="inlineStr">
        <is>
          <t>Tope 3 - Consumo TC</t>
        </is>
      </c>
      <c r="B52" s="71">
        <f>SUMIFS(INPUT_EXOGENA_DIAN!$K:$K,INPUT_EXOGENA_DIAN!$G:$G,"*Tope 3*")</f>
        <v/>
      </c>
      <c r="C52" s="71">
        <f>PARAMS!$B$32</f>
        <v/>
      </c>
      <c r="D52" s="14">
        <f>IF(AND(B52&lt;&gt;"",C52&lt;&gt;""),IF(B52&gt;=C52,"YES","NO"),"")</f>
        <v/>
      </c>
      <c r="E52" s="72">
        <f>IF(AND(B52&lt;&gt;"",C52&lt;&gt;""),B52-C52,"")</f>
        <v/>
      </c>
      <c r="F52" s="73" t="inlineStr">
        <is>
          <t>Exogena detail tagged Tope 3</t>
        </is>
      </c>
      <c r="G52" s="68" t="inlineStr">
        <is>
          <t>Observed &gt;= threshold =&gt; declares</t>
        </is>
      </c>
    </row>
    <row r="53" ht="32" customHeight="1" s="80">
      <c r="A53" s="4" t="inlineStr">
        <is>
          <t>Tope 4 - Movimiento</t>
        </is>
      </c>
      <c r="B53" s="71">
        <f>SUMIFS(INPUT_EXOGENA_DIAN!$K:$K,INPUT_EXOGENA_DIAN!$G:$G,"*Tope 4*")</f>
        <v/>
      </c>
      <c r="C53" s="71">
        <f>PARAMS!$B$33</f>
        <v/>
      </c>
      <c r="D53" s="14">
        <f>IF(AND(B53&lt;&gt;"",C53&lt;&gt;""),IF(B53&gt;=C53,"YES","NO"),"")</f>
        <v/>
      </c>
      <c r="E53" s="72">
        <f>IF(AND(B53&lt;&gt;"",C53&lt;&gt;""),B53-C53,"")</f>
        <v/>
      </c>
      <c r="F53" s="73" t="inlineStr">
        <is>
          <t>Exogena detail tagged Tope 4</t>
        </is>
      </c>
      <c r="G53" s="68" t="inlineStr">
        <is>
          <t>Observed &gt;= threshold =&gt; declares</t>
        </is>
      </c>
    </row>
    <row r="54" ht="32" customHeight="1" s="80">
      <c r="A54" s="4" t="inlineStr">
        <is>
          <t>Tope 5 - Compras</t>
        </is>
      </c>
      <c r="B54" s="71">
        <f>IF(SUMIFS(INPUT_EXOGENA_DIAN!$K:$K,INPUT_EXOGENA_DIAN!$G:$G,"*Tope 5*")&gt;0,SUMIFS(INPUT_EXOGENA_DIAN!$K:$K,INPUT_EXOGENA_DIAN!$G:$G,"*Tope 5*"),SUMIFS(INPUT_FACTURAS_DIAN!$G:$G,INPUT_FACTURAS_DIAN!$L:$L,"SI"))</f>
        <v/>
      </c>
      <c r="C54" s="71">
        <f>PARAMS!$B$34</f>
        <v/>
      </c>
      <c r="D54" s="14">
        <f>IF(AND(B54&lt;&gt;"",C54&lt;&gt;""),IF(B54&gt;=C54,"YES","NO"),"")</f>
        <v/>
      </c>
      <c r="E54" s="72">
        <f>IF(AND(B54&lt;&gt;"",C54&lt;&gt;""),B54-C54,"")</f>
        <v/>
      </c>
      <c r="F54" s="73" t="inlineStr">
        <is>
          <t>Exogena Tope 5 or fallback to invoices</t>
        </is>
      </c>
      <c r="G54" s="68" t="inlineStr">
        <is>
          <t>Observed &gt;= threshold =&gt; declares</t>
        </is>
      </c>
    </row>
    <row r="56" ht="32" customHeight="1" s="80">
      <c r="A56" s="6" t="inlineStr">
        <is>
          <t>Final validation result</t>
        </is>
      </c>
      <c r="B56" s="6">
        <f>IF(COUNTIF(D50:D54,"YES")&gt;0,"DECLARES INCOME TAX RETURN","NO RETURN REQUIRED BY TOPES")</f>
        <v/>
      </c>
      <c r="C56" s="74">
        <f>COUNTIF(D50:D54,"YES")</f>
        <v/>
      </c>
      <c r="D56" s="6">
        <f>IF(C56&gt;0,"OBLIGATED","NOT OBLIGATED")</f>
        <v/>
      </c>
      <c r="E56" s="6" t="n"/>
      <c r="F56" s="6" t="n"/>
      <c r="G56" s="6" t="inlineStr">
        <is>
          <t>If any tope is exceeded, taxpayer must file return (subject to legal conditions).</t>
        </is>
      </c>
    </row>
  </sheetData>
  <mergeCells count="1">
    <mergeCell ref="A48:G48"/>
  </mergeCells>
  <conditionalFormatting sqref="D25:D46">
    <cfRule type="expression" priority="1" dxfId="0">
      <formula>$B25="NO"</formula>
    </cfRule>
  </conditionalFormatting>
  <dataValidations count="3">
    <dataValidation sqref="D42:D43" showDropDown="0" showInputMessage="0" showErrorMessage="0" allowBlank="1" errorTitle="Fecha invalida" error="Ingrese una fecha valida en formato dd/mm/aaaa." promptTitle="Fecha" prompt="Formato esperado: dd/mm/aaaa" type="date">
      <formula1>DATE(2000,1,1)</formula1>
      <formula2>DATE(2100,12,31)</formula2>
    </dataValidation>
    <dataValidation sqref="B25:B46" showDropDown="0" showInputMessage="0" showErrorMessage="0" allowBlank="1" type="list">
      <formula1>YES_NO_LIST</formula1>
    </dataValidation>
    <dataValidation sqref="D44:D45" showDropDown="0" showInputMessage="0" showErrorMessage="0" allowBlank="1" type="list">
      <formula1>REDUCCION_FACTOR_LIST</formula1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E74"/>
  <sheetViews>
    <sheetView workbookViewId="0">
      <pane ySplit="3" topLeftCell="A4" activePane="bottomLeft" state="frozen"/>
      <selection pane="bottomLeft" activeCell="C28" sqref="C28"/>
    </sheetView>
  </sheetViews>
  <sheetFormatPr baseColWidth="10" defaultColWidth="8.83203125" defaultRowHeight="15"/>
  <cols>
    <col width="10" customWidth="1" style="80" min="1" max="1"/>
    <col width="48" customWidth="1" style="80" min="2" max="2"/>
    <col width="20" customWidth="1" style="80" min="3" max="3"/>
    <col width="16" customWidth="1" style="80" min="4" max="4"/>
    <col width="54" customWidth="1" style="80" min="5" max="5"/>
  </cols>
  <sheetData>
    <row r="1" ht="16" customHeight="1" s="80">
      <c r="A1" s="97" t="inlineStr">
        <is>
          <t>Liquidación secuencial - Persona Natural Form 210</t>
        </is>
      </c>
    </row>
    <row r="3" ht="16" customHeight="1" s="80">
      <c r="A3" s="3" t="inlineStr">
        <is>
          <t>Renglón</t>
        </is>
      </c>
      <c r="B3" s="3" t="inlineStr">
        <is>
          <t>Concepto</t>
        </is>
      </c>
      <c r="C3" s="3" t="inlineStr">
        <is>
          <t>Valor COP</t>
        </is>
      </c>
      <c r="D3" s="3" t="inlineStr">
        <is>
          <t>Valor UVT</t>
        </is>
      </c>
      <c r="E3" s="3" t="inlineStr">
        <is>
          <t>Regla</t>
        </is>
      </c>
    </row>
    <row r="4">
      <c r="C4" s="16" t="n"/>
      <c r="D4" s="16" t="n"/>
    </row>
    <row r="5" ht="16" customHeight="1" s="80">
      <c r="A5" s="6" t="n">
        <v>5</v>
      </c>
      <c r="B5" s="17" t="inlineStr">
        <is>
          <t>SECCIÓN PATRIMONIO</t>
        </is>
      </c>
      <c r="C5" s="18" t="n"/>
      <c r="D5" s="18" t="n"/>
      <c r="E5" s="6" t="n"/>
    </row>
    <row r="6" ht="16" customHeight="1" s="80">
      <c r="A6" s="19" t="n">
        <v>6</v>
      </c>
      <c r="B6" s="4" t="inlineStr">
        <is>
          <t>R29 Patrimonio bruto</t>
        </is>
      </c>
      <c r="C6" s="5">
        <f>MAX(SUMIFS(INPUT_EXOGENA_DIAN!$K:$K,INPUT_EXOGENA_DIAN!$J:$J,"R29")+INPUT_DECLARANTE!$B$17,INPUT_DECLARANTE!$B$16)</f>
        <v/>
      </c>
      <c r="D6" s="5" t="n"/>
      <c r="E6" s="4" t="inlineStr">
        <is>
          <t>Mayor entre exógena ajustada y patrimonio año anterior</t>
        </is>
      </c>
    </row>
    <row r="7" ht="16" customHeight="1" s="80">
      <c r="A7" s="19" t="n">
        <v>7</v>
      </c>
      <c r="B7" s="4" t="inlineStr">
        <is>
          <t>R30 Deudas</t>
        </is>
      </c>
      <c r="C7" s="5">
        <f>SUMIFS(INPUT_EXOGENA_DIAN!$K:$K,INPUT_EXOGENA_DIAN!$J:$J,"R30")+INPUT_DECLARANTE!$B$18</f>
        <v/>
      </c>
      <c r="D7" s="5" t="n"/>
      <c r="E7" s="4" t="inlineStr">
        <is>
          <t>Exógena + ajuste manual</t>
        </is>
      </c>
    </row>
    <row r="8" ht="16" customHeight="1" s="80">
      <c r="A8" s="19" t="n">
        <v>8</v>
      </c>
      <c r="B8" s="4" t="inlineStr">
        <is>
          <t>R31 Patrimonio líquido</t>
        </is>
      </c>
      <c r="C8" s="5">
        <f>MAX(C6-C7,0)</f>
        <v/>
      </c>
      <c r="D8" s="5" t="n"/>
      <c r="E8" s="4" t="inlineStr">
        <is>
          <t>R29-R30</t>
        </is>
      </c>
    </row>
    <row r="9">
      <c r="C9" s="16" t="n"/>
      <c r="D9" s="16" t="n"/>
    </row>
    <row r="10" ht="16" customHeight="1" s="80">
      <c r="A10" s="6" t="n">
        <v>10</v>
      </c>
      <c r="B10" s="17" t="inlineStr">
        <is>
          <t>SECCIÓN INGRESOS Y CÉDULA GENERAL</t>
        </is>
      </c>
      <c r="C10" s="18" t="n"/>
      <c r="D10" s="18" t="n"/>
      <c r="E10" s="6" t="n"/>
    </row>
    <row r="11" ht="16" customHeight="1" s="80">
      <c r="A11" s="19" t="n">
        <v>11</v>
      </c>
      <c r="B11" s="4" t="inlineStr">
        <is>
          <t>R32 Ingresos brutos trabajo</t>
        </is>
      </c>
      <c r="C11" s="5">
        <f>SUMIFS(INPUT_EXOGENA_DIAN!$K:$K,INPUT_EXOGENA_DIAN!$J:$J,"R32")</f>
        <v/>
      </c>
      <c r="D11" s="5" t="n"/>
      <c r="E11" s="4" t="n"/>
    </row>
    <row r="12" ht="16" customHeight="1" s="80">
      <c r="A12" s="19" t="n">
        <v>12</v>
      </c>
      <c r="B12" s="4" t="inlineStr">
        <is>
          <t>R33/R100 Ingresos no constitutivos</t>
        </is>
      </c>
      <c r="C12" s="5">
        <f>SUMIFS(INPUT_EXOGENA_DIAN!$K:$K,INPUT_EXOGENA_DIAN!$J:$J,"R33")+SUMIFS(INPUT_EXOGENA_DIAN!$K:$K,INPUT_EXOGENA_DIAN!$J:$J,"R100")+INPUT_DECLARANTE!$F$30</f>
        <v/>
      </c>
      <c r="D12" s="5" t="n"/>
      <c r="E12" s="4" t="n"/>
    </row>
    <row r="13" ht="16" customHeight="1" s="80">
      <c r="A13" s="19" t="n">
        <v>13</v>
      </c>
      <c r="B13" s="4" t="inlineStr">
        <is>
          <t>R58 Ingresos de capital</t>
        </is>
      </c>
      <c r="C13" s="5">
        <f>SUMIFS(INPUT_EXOGENA_DIAN!$K:$K,INPUT_EXOGENA_DIAN!$J:$J,"R58")</f>
        <v/>
      </c>
      <c r="D13" s="5" t="n"/>
      <c r="E13" s="4" t="n"/>
    </row>
    <row r="14" ht="16" customHeight="1" s="80">
      <c r="A14" s="19" t="n">
        <v>14</v>
      </c>
      <c r="B14" s="4" t="inlineStr">
        <is>
          <t>R74/R43 Ingresos no laborales</t>
        </is>
      </c>
      <c r="C14" s="5">
        <f>SUMIFS(INPUT_EXOGENA_DIAN!$K:$K,INPUT_EXOGENA_DIAN!$J:$J,"R74")+SUMIFS(INPUT_EXOGENA_DIAN!$K:$K,INPUT_EXOGENA_DIAN!$J:$J,"R43")</f>
        <v/>
      </c>
      <c r="D14" s="5" t="n"/>
      <c r="E14" s="4" t="n"/>
    </row>
    <row r="15" ht="16" customHeight="1" s="80">
      <c r="A15" s="19" t="n">
        <v>15</v>
      </c>
      <c r="B15" s="4" t="inlineStr">
        <is>
          <t>Ingresos brutos cédula general</t>
        </is>
      </c>
      <c r="C15" s="5">
        <f>C11+C13+C14</f>
        <v/>
      </c>
      <c r="D15" s="5" t="n"/>
      <c r="E15" s="4" t="n"/>
    </row>
    <row r="16" ht="16" customHeight="1" s="80">
      <c r="A16" s="19" t="n">
        <v>16</v>
      </c>
      <c r="B16" s="4" t="inlineStr">
        <is>
          <t>Costos y gastos rentas de capital</t>
        </is>
      </c>
      <c r="C16" s="5">
        <f>INPUT_DECLARANTE!$F$33</f>
        <v/>
      </c>
      <c r="D16" s="5" t="n"/>
      <c r="E16" s="4" t="n"/>
    </row>
    <row r="17" ht="16" customHeight="1" s="80">
      <c r="A17" s="19" t="n">
        <v>17</v>
      </c>
      <c r="B17" s="4" t="inlineStr">
        <is>
          <t>Costos y gastos rentas no laborales</t>
        </is>
      </c>
      <c r="C17" s="5">
        <f>INPUT_DECLARANTE!$F$34</f>
        <v/>
      </c>
      <c r="D17" s="5" t="n"/>
      <c r="E17" s="4" t="n"/>
    </row>
    <row r="18" ht="16" customHeight="1" s="80">
      <c r="A18" s="19" t="n">
        <v>18</v>
      </c>
      <c r="B18" s="4" t="inlineStr">
        <is>
          <t>Ing. no constitutivos no laborales</t>
        </is>
      </c>
      <c r="C18" s="5">
        <f>INPUT_DECLARANTE!$F$35</f>
        <v/>
      </c>
      <c r="D18" s="5" t="n"/>
      <c r="E18" s="4" t="n"/>
    </row>
    <row r="19" ht="16" customHeight="1" s="80">
      <c r="A19" s="19" t="n">
        <v>19</v>
      </c>
      <c r="B19" s="4" t="inlineStr">
        <is>
          <t>Base líquida preliminar cédula general</t>
        </is>
      </c>
      <c r="C19" s="5">
        <f>MAX(C11-C12,0)+MAX(C13-C16,0)+MAX(C14-C17-C18,0)</f>
        <v/>
      </c>
      <c r="D19" s="5" t="n"/>
      <c r="E19" s="4" t="n"/>
    </row>
    <row r="20" ht="16" customHeight="1" s="80">
      <c r="A20" s="19" t="n">
        <v>20</v>
      </c>
      <c r="B20" s="4" t="inlineStr">
        <is>
          <t>Adición dependientes casilla 139</t>
        </is>
      </c>
      <c r="C20" s="5">
        <f>MIN(INPUT_DECLARANTE!$F$25,MAX(N(FORMULARIO_210!$D$29)+N(FORMULARIO_210!$H$33),0))</f>
        <v/>
      </c>
      <c r="D20" s="5" t="n"/>
      <c r="E20" s="4" t="inlineStr">
        <is>
          <t>Adición fuera del límite general. No puede exceder casillas 42 + 57 del formulario.</t>
        </is>
      </c>
    </row>
    <row r="21" ht="16" customHeight="1" s="80">
      <c r="A21" s="19" t="n">
        <v>21</v>
      </c>
      <c r="B21" s="4" t="inlineStr">
        <is>
          <t>Deducción medicina prepagada</t>
        </is>
      </c>
      <c r="C21" s="5">
        <f>INPUT_DECLARANTE!$F$26</f>
        <v/>
      </c>
      <c r="D21" s="5" t="n"/>
      <c r="E21" s="4" t="n"/>
    </row>
    <row r="22" ht="16" customHeight="1" s="80">
      <c r="A22" s="19" t="n">
        <v>22</v>
      </c>
      <c r="B22" s="4" t="inlineStr">
        <is>
          <t>Deducción intereses vivienda</t>
        </is>
      </c>
      <c r="C22" s="5">
        <f>INPUT_DECLARANTE!$F$27</f>
        <v/>
      </c>
      <c r="D22" s="5" t="n"/>
      <c r="E22" s="4" t="n"/>
    </row>
    <row r="23" ht="16" customHeight="1" s="80">
      <c r="A23" s="19" t="n">
        <v>23</v>
      </c>
      <c r="B23" s="4" t="inlineStr">
        <is>
          <t>Deducción AFC/FVP/AVC</t>
        </is>
      </c>
      <c r="C23" s="5">
        <f>INPUT_DECLARANTE!$F$28</f>
        <v/>
      </c>
      <c r="D23" s="5" t="n"/>
      <c r="E23" s="4" t="n"/>
    </row>
    <row r="24" ht="16" customHeight="1" s="80">
      <c r="A24" s="19" t="n">
        <v>24</v>
      </c>
      <c r="B24" s="4" t="inlineStr">
        <is>
          <t>Deducción 1% facturas electrónicas</t>
        </is>
      </c>
      <c r="C24" s="5">
        <f>MIN(SUM(INPUT_FACTURAS_DIAN!$N:$N)*1%,PARAMS!$B$13*PARAMS!$B$3)</f>
        <v/>
      </c>
      <c r="D24" s="5" t="n"/>
      <c r="E24" s="4" t="inlineStr">
        <is>
          <t>Casilla 28. Va por fuera del límite del 40%/1.340 UVT y no puede generar pérdida.</t>
        </is>
      </c>
    </row>
    <row r="25" ht="16" customHeight="1" s="80">
      <c r="A25" s="19" t="n">
        <v>25</v>
      </c>
      <c r="B25" s="4" t="inlineStr">
        <is>
          <t>Otras deducciones imputables</t>
        </is>
      </c>
      <c r="C25" s="5">
        <f>INPUT_DECLARANTE!$F$32</f>
        <v/>
      </c>
      <c r="D25" s="5" t="n"/>
      <c r="E25" s="4" t="n"/>
    </row>
    <row r="26" ht="16" customHeight="1" s="80">
      <c r="A26" s="19" t="n">
        <v>26</v>
      </c>
      <c r="B26" s="4" t="inlineStr">
        <is>
          <t>Rentas exentas adicionales</t>
        </is>
      </c>
      <c r="C26" s="5">
        <f>SUMIFS(INPUT_EXOGENA_DIAN!$K:$K,INPUT_EXOGENA_DIAN!$J:$J,"R36")+INPUT_DECLARANTE!$F$31</f>
        <v/>
      </c>
      <c r="D26" s="5" t="n"/>
      <c r="E26" s="4" t="n"/>
    </row>
    <row r="27" ht="16" customHeight="1" s="80">
      <c r="A27" s="19" t="n">
        <v>27</v>
      </c>
      <c r="B27" s="4" t="inlineStr">
        <is>
          <t>Subtotal limitado (sin casilla 28 ni 139)</t>
        </is>
      </c>
      <c r="C27" s="5">
        <f>C21+C22+C23+C25+C26</f>
        <v/>
      </c>
      <c r="D27" s="5" t="n"/>
      <c r="E27" s="4" t="inlineStr">
        <is>
          <t>Incluye sólo deducciones y rentas exentas sujetas al límite general.</t>
        </is>
      </c>
    </row>
    <row r="28" ht="16" customHeight="1" s="80">
      <c r="A28" s="19" t="n">
        <v>28</v>
      </c>
      <c r="B28" s="4" t="inlineStr">
        <is>
          <t>Límite general (40% y UVT tope)</t>
        </is>
      </c>
      <c r="C28" s="5">
        <f>MIN(C19*PARAMS!$B$6,PARAMS!$B$7*PARAMS!$B$3)</f>
        <v/>
      </c>
      <c r="D28" s="5" t="n"/>
      <c r="E28" s="4" t="inlineStr">
        <is>
          <t>Límite general del numeral 3 del artículo 336 E.T.</t>
        </is>
      </c>
    </row>
    <row r="29" ht="16" customHeight="1" s="80">
      <c r="A29" s="19" t="n">
        <v>29</v>
      </c>
      <c r="B29" s="4" t="inlineStr">
        <is>
          <t>Deducciones/exentas limitadas aceptadas</t>
        </is>
      </c>
      <c r="C29" s="5">
        <f>MIN(C27,C28)</f>
        <v/>
      </c>
      <c r="D29" s="5" t="n"/>
      <c r="E29" s="4" t="inlineStr">
        <is>
          <t>No incluye la casilla 28 ni la adición de dependientes.</t>
        </is>
      </c>
    </row>
    <row r="30" ht="16" customHeight="1" s="80">
      <c r="A30" s="19" t="n">
        <v>30</v>
      </c>
      <c r="B30" s="4" t="inlineStr">
        <is>
          <t>Renta líquida gravable cédula general</t>
        </is>
      </c>
      <c r="C30" s="5">
        <f>MAX(C19-C29-C20-C24,0)</f>
        <v/>
      </c>
      <c r="D30" s="5" t="n"/>
      <c r="E30" s="4" t="inlineStr">
        <is>
          <t>Base luego de restar límite general, 1% de facturas electrónicas y adición de dependientes.</t>
        </is>
      </c>
    </row>
    <row r="31">
      <c r="C31" s="16" t="n"/>
      <c r="D31" s="16" t="n"/>
    </row>
    <row r="32" ht="16" customHeight="1" s="80">
      <c r="A32" s="6" t="n">
        <v>32</v>
      </c>
      <c r="B32" s="17" t="inlineStr">
        <is>
          <t>SECCIÓN IMPUESTO DE RENTA</t>
        </is>
      </c>
      <c r="C32" s="18" t="n"/>
      <c r="D32" s="18" t="n"/>
      <c r="E32" s="6" t="n"/>
    </row>
    <row r="33" ht="16" customHeight="1" s="80">
      <c r="A33" s="19" t="n">
        <v>33</v>
      </c>
      <c r="B33" s="4" t="inlineStr">
        <is>
          <t>Base gravable en UVT</t>
        </is>
      </c>
      <c r="C33" s="5">
        <f>IF(C30=0,0,C30/PARAMS!$B$3)</f>
        <v/>
      </c>
      <c r="D33" s="5">
        <f>C33</f>
        <v/>
      </c>
      <c r="E33" s="4" t="n"/>
    </row>
    <row r="34" ht="16" customHeight="1" s="80">
      <c r="A34" s="19" t="n">
        <v>34</v>
      </c>
      <c r="B34" s="4" t="inlineStr">
        <is>
          <t>Impuesto básico de renta (COP)</t>
        </is>
      </c>
      <c r="C34" s="5">
        <f>IF(C33&lt;=0,0,(INDEX(PARAMS!$H$3:$H$9,MATCH(C33,PARAMS!$F$3:$F$9,1))+(C33-INDEX(PARAMS!$F$3:$F$9,MATCH(C33,PARAMS!$F$3:$F$9,1)))*INDEX(PARAMS!$I$3:$I$9,MATCH(C33,PARAMS!$F$3:$F$9,1)))*PARAMS!$B$3)</f>
        <v/>
      </c>
      <c r="D34" s="5" t="n"/>
      <c r="E34" s="4" t="inlineStr">
        <is>
          <t>Tabla marginal editable en PARAMS</t>
        </is>
      </c>
    </row>
    <row r="35" ht="16" customHeight="1" s="80">
      <c r="A35" s="19" t="n">
        <v>35</v>
      </c>
      <c r="B35" s="4" t="inlineStr">
        <is>
          <t>Descuento donaciones</t>
        </is>
      </c>
      <c r="C35" s="5">
        <f>(INPUT_DECLARANTE!$F$29+SUMIFS(INPUT_EXOGENA_DIAN!$K:$K,INPUT_EXOGENA_DIAN!$J:$J,"R123"))*PARAMS!$B$14</f>
        <v/>
      </c>
      <c r="D35" s="5" t="n"/>
      <c r="E35" s="4" t="n"/>
    </row>
    <row r="36" ht="16" customHeight="1" s="80">
      <c r="A36" s="19" t="n">
        <v>36</v>
      </c>
      <c r="B36" s="4" t="inlineStr">
        <is>
          <t>Descuento imp. exterior (renta)</t>
        </is>
      </c>
      <c r="C36" s="5">
        <f>INPUT_DECLARANTE!$F$36</f>
        <v/>
      </c>
      <c r="D36" s="5" t="n"/>
      <c r="E36" s="4" t="n"/>
    </row>
    <row r="37" ht="16" customHeight="1" s="80">
      <c r="A37" s="19" t="n">
        <v>37</v>
      </c>
      <c r="B37" s="4" t="inlineStr">
        <is>
          <t>Impuesto neto de renta</t>
        </is>
      </c>
      <c r="C37" s="5">
        <f>MAX(C34-C35-C36,0)</f>
        <v/>
      </c>
      <c r="D37" s="5" t="n"/>
      <c r="E37" s="4" t="n"/>
    </row>
    <row r="38">
      <c r="C38" s="16" t="n"/>
      <c r="D38" s="16" t="n"/>
    </row>
    <row r="39" ht="16" customHeight="1" s="80">
      <c r="A39" s="6" t="n">
        <v>39</v>
      </c>
      <c r="B39" s="17" t="inlineStr">
        <is>
          <t>SECCIÓN GANANCIAS OCASIONALES</t>
        </is>
      </c>
      <c r="C39" s="18" t="n"/>
      <c r="D39" s="18" t="n"/>
      <c r="E39" s="6" t="n"/>
    </row>
    <row r="40" ht="16" customHeight="1" s="80">
      <c r="A40" s="19" t="n">
        <v>40</v>
      </c>
      <c r="B40" s="4" t="inlineStr">
        <is>
          <t>Ingresos ganancias ocasionales</t>
        </is>
      </c>
      <c r="C40" s="5">
        <f>INPUT_DECLARANTE!$F$38</f>
        <v/>
      </c>
      <c r="D40" s="5" t="n"/>
      <c r="E40" s="4" t="n"/>
    </row>
    <row r="41" ht="16" customHeight="1" s="80">
      <c r="A41" s="19" t="n">
        <v>41</v>
      </c>
      <c r="B41" s="4" t="inlineStr">
        <is>
          <t>Costos ganancias ocasionales</t>
        </is>
      </c>
      <c r="C41" s="5">
        <f>INPUT_DECLARANTE!$F$39</f>
        <v/>
      </c>
      <c r="D41" s="5" t="n"/>
      <c r="E41" s="4" t="n"/>
    </row>
    <row r="42" ht="16" customHeight="1" s="80">
      <c r="A42" s="19" t="n">
        <v>42</v>
      </c>
      <c r="B42" s="4" t="inlineStr">
        <is>
          <t>Ganancia ocasional neta</t>
        </is>
      </c>
      <c r="C42" s="5">
        <f>MAX(C40-C41,0)</f>
        <v/>
      </c>
      <c r="D42" s="5" t="n"/>
      <c r="E42" s="4" t="n"/>
    </row>
    <row r="43" ht="16" customHeight="1" s="80">
      <c r="A43" s="19" t="n">
        <v>43</v>
      </c>
      <c r="B43" s="4" t="inlineStr">
        <is>
          <t>Ganancias ocasionales exentas</t>
        </is>
      </c>
      <c r="C43" s="5">
        <f>INPUT_DECLARANTE!$F$40</f>
        <v/>
      </c>
      <c r="D43" s="5" t="n"/>
      <c r="E43" s="4" t="n"/>
    </row>
    <row r="44" ht="16" customHeight="1" s="80">
      <c r="A44" s="19" t="n">
        <v>44</v>
      </c>
      <c r="B44" s="4" t="inlineStr">
        <is>
          <t>Ganancia ocasional gravable</t>
        </is>
      </c>
      <c r="C44" s="5">
        <f>MAX(C42-C43,0)</f>
        <v/>
      </c>
      <c r="D44" s="5" t="n"/>
      <c r="E44" s="4" t="n"/>
    </row>
    <row r="45" ht="16" customHeight="1" s="80">
      <c r="A45" s="19" t="n">
        <v>45</v>
      </c>
      <c r="B45" s="4" t="inlineStr">
        <is>
          <t>Impuesto ganancia ocasional</t>
        </is>
      </c>
      <c r="C45" s="5">
        <f>C44*PARAMS!$B$15</f>
        <v/>
      </c>
      <c r="D45" s="5" t="n"/>
      <c r="E45" s="4" t="n"/>
    </row>
    <row r="46" ht="16" customHeight="1" s="80">
      <c r="A46" s="19" t="n">
        <v>46</v>
      </c>
      <c r="B46" s="4" t="inlineStr">
        <is>
          <t>Descuento imp. exterior (GO)</t>
        </is>
      </c>
      <c r="C46" s="5">
        <f>INPUT_DECLARANTE!$F$37</f>
        <v/>
      </c>
      <c r="D46" s="5" t="n"/>
      <c r="E46" s="4" t="n"/>
    </row>
    <row r="47" ht="16" customHeight="1" s="80">
      <c r="A47" s="19" t="n">
        <v>47</v>
      </c>
      <c r="B47" s="4" t="inlineStr">
        <is>
          <t>Impuesto neto GO</t>
        </is>
      </c>
      <c r="C47" s="5">
        <f>MAX(C45-C46,0)</f>
        <v/>
      </c>
      <c r="D47" s="5" t="n"/>
      <c r="E47" s="4" t="n"/>
    </row>
    <row r="48">
      <c r="C48" s="16" t="n"/>
      <c r="D48" s="16" t="n"/>
    </row>
    <row r="49" ht="16" customHeight="1" s="80">
      <c r="A49" s="6" t="n">
        <v>49</v>
      </c>
      <c r="B49" s="17" t="inlineStr">
        <is>
          <t>SECCIÓN SALDO ANTES DE SANCIÓN</t>
        </is>
      </c>
      <c r="C49" s="18" t="n"/>
      <c r="D49" s="18" t="n"/>
      <c r="E49" s="6" t="n"/>
    </row>
    <row r="50" ht="16" customHeight="1" s="80">
      <c r="A50" s="19" t="n">
        <v>50</v>
      </c>
      <c r="B50" s="4" t="inlineStr">
        <is>
          <t>R129 Total impuesto a cargo</t>
        </is>
      </c>
      <c r="C50" s="5">
        <f>C37+C47</f>
        <v/>
      </c>
      <c r="D50" s="5" t="n"/>
      <c r="E50" s="4" t="n"/>
    </row>
    <row r="51" ht="16" customHeight="1" s="80">
      <c r="A51" s="19" t="n">
        <v>51</v>
      </c>
      <c r="B51" s="4" t="inlineStr">
        <is>
          <t>R132 Retenciones año</t>
        </is>
      </c>
      <c r="C51" s="5">
        <f>SUMIFS(INPUT_EXOGENA_DIAN!$K:$K,INPUT_EXOGENA_DIAN!$J:$J,"R132")+INPUT_DECLARANTE!$B$21</f>
        <v/>
      </c>
      <c r="D51" s="5" t="n"/>
      <c r="E51" s="4" t="n"/>
    </row>
    <row r="52" ht="16" customHeight="1" s="80">
      <c r="A52" s="19" t="n">
        <v>52</v>
      </c>
      <c r="B52" s="4" t="inlineStr">
        <is>
          <t>R131 Saldo a favor año anterior</t>
        </is>
      </c>
      <c r="C52" s="5">
        <f>INPUT_DECLARANTE!$B$19</f>
        <v/>
      </c>
      <c r="D52" s="5" t="n"/>
      <c r="E52" s="4" t="n"/>
    </row>
    <row r="53" ht="16" customHeight="1" s="80">
      <c r="A53" s="19" t="n">
        <v>53</v>
      </c>
      <c r="B53" s="4" t="inlineStr">
        <is>
          <t>R130 Anticipo año anterior</t>
        </is>
      </c>
      <c r="C53" s="5">
        <f>INPUT_DECLARANTE!$B$20</f>
        <v/>
      </c>
      <c r="D53" s="5" t="n"/>
      <c r="E53" s="4" t="n"/>
    </row>
    <row r="54" ht="16" customHeight="1" s="80">
      <c r="A54" s="19" t="n">
        <v>54</v>
      </c>
      <c r="B54" s="4" t="inlineStr">
        <is>
          <t>R133 Anticipo año siguiente</t>
        </is>
      </c>
      <c r="C54" s="5">
        <f>MAX((IF(PARAMS!$B$36="PROMEDIO_DOS_ULTIMOS",IF(AND(PARAMS!$B$37&lt;&gt;"",PARAMS!$B$38&lt;&gt;""),AVERAGE(PARAMS!$B$37,PARAMS!$B$38),C37),C37))*IF(PARAMS!$B$35=1,0.25,IF(PARAMS!$B$35=2,0.5,IF(PARAMS!$B$35=3,0.75,PARAMS!$B$16)))-C51,0)</f>
        <v/>
      </c>
      <c r="D54" s="5" t="n"/>
      <c r="E54" s="4" t="inlineStr">
        <is>
          <t>Art. 807 E.T. con opción de promedio dos últimos años y porcentajes 25%/50%/75%.</t>
        </is>
      </c>
    </row>
    <row r="55" ht="16" customHeight="1" s="80">
      <c r="A55" s="19" t="n">
        <v>55</v>
      </c>
      <c r="B55" s="4" t="inlineStr">
        <is>
          <t>Saldo neto sin sanción</t>
        </is>
      </c>
      <c r="C55" s="5">
        <f>C50+C54-C51-C52-C53</f>
        <v/>
      </c>
      <c r="D55" s="5" t="n"/>
      <c r="E55" s="4" t="n"/>
    </row>
    <row r="56" ht="16" customHeight="1" s="80">
      <c r="A56" s="19" t="n">
        <v>56</v>
      </c>
      <c r="B56" s="4" t="inlineStr">
        <is>
          <t>R134 Saldo a pagar base</t>
        </is>
      </c>
      <c r="C56" s="5">
        <f>MAX(C55,0)</f>
        <v/>
      </c>
      <c r="D56" s="5" t="n"/>
      <c r="E56" s="4" t="n"/>
    </row>
    <row r="57" ht="16" customHeight="1" s="80">
      <c r="A57" s="19" t="n">
        <v>57</v>
      </c>
      <c r="B57" s="4" t="inlineStr">
        <is>
          <t>R137 Saldo a favor</t>
        </is>
      </c>
      <c r="C57" s="5">
        <f>MAX(-C55,0)</f>
        <v/>
      </c>
      <c r="D57" s="5" t="n"/>
      <c r="E57" s="4" t="n"/>
    </row>
    <row r="58">
      <c r="C58" s="16" t="n"/>
      <c r="D58" s="16" t="n"/>
    </row>
    <row r="59" ht="16" customHeight="1" s="80">
      <c r="A59" s="6" t="n">
        <v>59</v>
      </c>
      <c r="B59" s="17" t="inlineStr">
        <is>
          <t>SECCIÓN SANCIÓN EXTEMPORANEIDAD</t>
        </is>
      </c>
      <c r="C59" s="18" t="n"/>
      <c r="D59" s="18" t="n"/>
      <c r="E59" s="6" t="n"/>
    </row>
    <row r="60" ht="16" customHeight="1" s="80">
      <c r="A60" s="19" t="n">
        <v>60</v>
      </c>
      <c r="B60" s="4" t="inlineStr">
        <is>
          <t>Meses/fracción mora</t>
        </is>
      </c>
      <c r="C60" s="5">
        <f>IF(AND(INPUT_DECLARANTE!$D$42&lt;&gt;"",INPUT_DECLARANTE!$D$43&lt;&gt;"",INPUT_DECLARANTE!$D$43&gt;INPUT_DECLARANTE!$D$42),ROUNDUP(DAYS360(INPUT_DECLARANTE!$D$42,INPUT_DECLARANTE!$D$43)/30,0),0)</f>
        <v/>
      </c>
      <c r="D60" s="5" t="n"/>
      <c r="E60" s="4" t="n"/>
    </row>
    <row r="61" ht="16" customHeight="1" s="80">
      <c r="A61" s="19" t="n">
        <v>61</v>
      </c>
      <c r="B61" s="4" t="inlineStr">
        <is>
          <t>Sanción mínima (COP)</t>
        </is>
      </c>
      <c r="C61" s="5">
        <f>PARAMS!$B$17*PARAMS!$B$3</f>
        <v/>
      </c>
      <c r="D61" s="5" t="n"/>
      <c r="E61" s="4" t="n"/>
    </row>
    <row r="62" ht="16" customHeight="1" s="80">
      <c r="A62" s="19" t="n">
        <v>62</v>
      </c>
      <c r="B62" s="4" t="inlineStr">
        <is>
          <t>Sanción por impuesto (subtotal)</t>
        </is>
      </c>
      <c r="C62" s="5">
        <f>IF(C50&gt;0,MIN(IF(INPUT_DECLARANTE!$B$41="SI",C50*PARAMS!$B$19*C60,C50*PARAMS!$B$18*C60),IF(INPUT_DECLARANTE!$B$41="SI",C50*2,C50)),0)</f>
        <v/>
      </c>
      <c r="D62" s="5" t="n"/>
      <c r="E62" s="4" t="n"/>
    </row>
    <row r="63" ht="16" customHeight="1" s="80">
      <c r="A63" s="19" t="n">
        <v>63</v>
      </c>
      <c r="B63" s="4" t="inlineStr">
        <is>
          <t>Sanción por ingresos (subtotal)</t>
        </is>
      </c>
      <c r="C63" s="5">
        <f>IF(AND(C50=0,C15&gt;0),IF(INPUT_DECLARANTE!$B$41="SI",MIN(C15*PARAMS!$B$21*C60,C15*PARAMS!$B$25,PARAMS!$B$29*PARAMS!$B$3,IF(C57&gt;0,C57*4,10^99)),MIN(C15*PARAMS!$B$20*C60,C15*PARAMS!$B$24,PARAMS!$B$28*PARAMS!$B$3,IF(C57&gt;0,C57*2,10^99))),0)</f>
        <v/>
      </c>
      <c r="D63" s="5" t="n"/>
      <c r="E63" s="4" t="n"/>
    </row>
    <row r="64" ht="16" customHeight="1" s="80">
      <c r="A64" s="19" t="n">
        <v>64</v>
      </c>
      <c r="B64" s="4" t="inlineStr">
        <is>
          <t>Sanción por patrimonio (subtotal)</t>
        </is>
      </c>
      <c r="C64" s="5">
        <f>IF(AND(C50=0,C15=0,C8&gt;0),IF(INPUT_DECLARANTE!$B$41="SI",MIN(C8*PARAMS!$B$23*C60,C8*PARAMS!$B$27,PARAMS!$B$29*PARAMS!$B$3,IF(C57&gt;0,C57*4,10^99)),MIN(C8*PARAMS!$B$22*C60,C8*PARAMS!$B$26,PARAMS!$B$28*PARAMS!$B$3,IF(C57&gt;0,C57*2,10^99))),0)</f>
        <v/>
      </c>
      <c r="D64" s="5" t="n"/>
      <c r="E64" s="4" t="n"/>
    </row>
    <row r="65" ht="16" customHeight="1" s="80">
      <c r="A65" s="19" t="n">
        <v>65</v>
      </c>
      <c r="B65" s="4" t="inlineStr">
        <is>
          <t>Sanción base aplicable</t>
        </is>
      </c>
      <c r="C65" s="5">
        <f>IF(C60=0,0,MAX(C62,C63,C64))</f>
        <v/>
      </c>
      <c r="D65" s="5" t="n"/>
      <c r="E65" s="4" t="n"/>
    </row>
    <row r="66" ht="16" customHeight="1" s="80">
      <c r="A66" s="19" t="n">
        <v>66</v>
      </c>
      <c r="B66" s="4" t="inlineStr">
        <is>
          <t>Sanción antes reducción</t>
        </is>
      </c>
      <c r="C66" s="5">
        <f>IF(C60=0,0,MAX(C61,C65))</f>
        <v/>
      </c>
      <c r="D66" s="5" t="n"/>
      <c r="E66" s="4" t="n"/>
    </row>
    <row r="67" ht="16" customHeight="1" s="80">
      <c r="A67" s="19" t="n">
        <v>67</v>
      </c>
      <c r="B67" s="4" t="inlineStr">
        <is>
          <t>Sanción final (incluye factores art.640/art.93)</t>
        </is>
      </c>
      <c r="C67" s="5">
        <f>IF(C60=0,0,ROUND(MAX(C61,C66*INPUT_DECLARANTE!$F$44*INPUT_DECLARANTE!$F$45),-3))</f>
        <v/>
      </c>
      <c r="D67" s="5" t="n"/>
      <c r="E67" s="4" t="n"/>
    </row>
    <row r="68">
      <c r="C68" s="16" t="n"/>
      <c r="D68" s="16" t="n"/>
    </row>
    <row r="69" ht="16" customHeight="1" s="80">
      <c r="A69" s="19" t="n">
        <v>69</v>
      </c>
      <c r="B69" s="4" t="inlineStr">
        <is>
          <t>R135 Sanciones</t>
        </is>
      </c>
      <c r="C69" s="5">
        <f>C67</f>
        <v/>
      </c>
      <c r="D69" s="5" t="n"/>
      <c r="E69" s="4" t="n"/>
    </row>
    <row r="70" ht="16" customHeight="1" s="80">
      <c r="A70" s="19" t="n">
        <v>70</v>
      </c>
      <c r="B70" s="4" t="inlineStr">
        <is>
          <t>R141 Aporte voluntario</t>
        </is>
      </c>
      <c r="C70" s="5">
        <f>INPUT_DECLARANTE!$F$46</f>
        <v/>
      </c>
      <c r="D70" s="5" t="n"/>
      <c r="E70" s="4" t="n"/>
    </row>
    <row r="71" ht="16" customHeight="1" s="80">
      <c r="A71" s="19" t="n">
        <v>71</v>
      </c>
      <c r="B71" s="4" t="inlineStr">
        <is>
          <t>R136 Total saldo a pagar</t>
        </is>
      </c>
      <c r="C71" s="5">
        <f>MAX(C56+C69+C70,0)</f>
        <v/>
      </c>
      <c r="D71" s="5" t="n"/>
      <c r="E71" s="4" t="n"/>
    </row>
    <row r="72">
      <c r="C72" s="16" t="n"/>
      <c r="D72" s="16" t="n"/>
    </row>
    <row r="73">
      <c r="C73" s="16" t="n"/>
      <c r="D73" s="16" t="n"/>
    </row>
    <row r="74">
      <c r="C74" s="16" t="n"/>
      <c r="D74" s="16" t="n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HazelRo</dc:creator>
  <dcterms:created xmlns:dcterms="http://purl.org/dc/terms/" xmlns:xsi="http://www.w3.org/2001/XMLSchema-instance" xsi:type="dcterms:W3CDTF">2026-02-15T23:35:26Z</dcterms:created>
  <dcterms:modified xmlns:dcterms="http://purl.org/dc/terms/" xmlns:xsi="http://www.w3.org/2001/XMLSchema-instance" xsi:type="dcterms:W3CDTF">2026-04-22T01:50:15Z</dcterms:modified>
  <cp:lastModifiedBy>HazelRo</cp:lastModifiedBy>
</cp:coreProperties>
</file>